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1/Box/NAMS - Internal MK group Planning/Research Study/NAMS_paper/Github/data/footprint_and_cost_data/final_calculations/"/>
    </mc:Choice>
  </mc:AlternateContent>
  <xr:revisionPtr revIDLastSave="0" documentId="13_ncr:1_{DE4E523B-A33D-AC4D-BBA9-D24AE5201556}" xr6:coauthVersionLast="47" xr6:coauthVersionMax="47" xr10:uidLastSave="{00000000-0000-0000-0000-000000000000}"/>
  <bookViews>
    <workbookView xWindow="0" yWindow="0" windowWidth="28800" windowHeight="18000" firstSheet="1" activeTab="11" xr2:uid="{44A7E49E-9AA8-4F2B-97BC-E5FD0B06A155}"/>
  </bookViews>
  <sheets>
    <sheet name="GDP per Capita" sheetId="15" r:id="rId1"/>
    <sheet name="NAMS" sheetId="3" r:id="rId2"/>
    <sheet name="ICLR" sheetId="9" r:id="rId3"/>
    <sheet name="AAS" sheetId="18" r:id="rId4"/>
    <sheet name="Attendee Cost" sheetId="4" r:id="rId5"/>
    <sheet name="Attendee CO2" sheetId="6" r:id="rId6"/>
    <sheet name="Cost vs GDP" sheetId="12" r:id="rId7"/>
    <sheet name="Total Conf CO2" sheetId="14" r:id="rId8"/>
    <sheet name="Virtual CO2" sheetId="11" r:id="rId9"/>
    <sheet name="Climate Scenario Data" sheetId="7" r:id="rId10"/>
    <sheet name="Car Emissions" sheetId="16" r:id="rId11"/>
    <sheet name="NAMS Regional Cost" sheetId="17" r:id="rId12"/>
  </sheets>
  <definedNames>
    <definedName name="_xlnm._FilterDatabase" localSheetId="3" hidden="1">AAS!$X$1:$X$4235</definedName>
    <definedName name="_xlnm._FilterDatabase" localSheetId="4" hidden="1">'Attendee Cost'!#REF!</definedName>
    <definedName name="_xlnm._FilterDatabase" localSheetId="0" hidden="1">'GDP per Capita'!$N$1:$N$2538</definedName>
    <definedName name="_xlnm._FilterDatabase" localSheetId="2" hidden="1">ICLR!$AI$1:$AI$2547</definedName>
    <definedName name="_xlnm._FilterDatabase" localSheetId="1" hidden="1">NAMS!$A$1:$A$2538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W183" i="18" l="1"/>
  <c r="AV183" i="18"/>
  <c r="AU183" i="18"/>
  <c r="AW173" i="18"/>
  <c r="AV173" i="18"/>
  <c r="AU173" i="18"/>
  <c r="AW162" i="18"/>
  <c r="AV162" i="18"/>
  <c r="AU162" i="18"/>
  <c r="AW145" i="18"/>
  <c r="AV145" i="18"/>
  <c r="AU145" i="18"/>
  <c r="B7" i="16" l="1"/>
  <c r="D18" i="11" l="1"/>
  <c r="E18" i="11" s="1"/>
  <c r="D17" i="11" l="1"/>
  <c r="D16" i="11"/>
  <c r="AY3" i="3" l="1"/>
  <c r="AY4" i="3"/>
  <c r="AY5" i="3"/>
  <c r="AY6" i="3"/>
  <c r="F18" i="11" s="1"/>
  <c r="G18" i="11" s="1"/>
  <c r="AY2" i="3"/>
  <c r="AY102" i="3" l="1"/>
  <c r="AU118" i="3"/>
  <c r="AU119" i="3"/>
  <c r="AU120" i="3"/>
  <c r="AU121" i="3"/>
  <c r="AU122" i="3"/>
  <c r="AU123" i="3"/>
  <c r="AU124" i="3"/>
  <c r="BO73" i="3"/>
  <c r="BN73" i="3"/>
  <c r="BO72" i="3"/>
  <c r="BP72" i="3" s="1"/>
  <c r="BQ72" i="3" s="1"/>
  <c r="BN72" i="3"/>
  <c r="BO71" i="3"/>
  <c r="BP71" i="3" s="1"/>
  <c r="BQ71" i="3" s="1"/>
  <c r="BN71" i="3"/>
  <c r="BO70" i="3"/>
  <c r="BP70" i="3" s="1"/>
  <c r="BQ70" i="3" s="1"/>
  <c r="BN70" i="3"/>
  <c r="BO69" i="3"/>
  <c r="BN69" i="3"/>
  <c r="BK73" i="3"/>
  <c r="BL73" i="3" s="1"/>
  <c r="BJ73" i="3"/>
  <c r="BK72" i="3"/>
  <c r="BL72" i="3" s="1"/>
  <c r="BJ72" i="3"/>
  <c r="BK71" i="3"/>
  <c r="BJ71" i="3"/>
  <c r="BK70" i="3"/>
  <c r="BJ70" i="3"/>
  <c r="BK69" i="3"/>
  <c r="BL69" i="3" s="1"/>
  <c r="BJ69" i="3"/>
  <c r="BG73" i="3"/>
  <c r="BH73" i="3" s="1"/>
  <c r="BF73" i="3"/>
  <c r="BG72" i="3"/>
  <c r="BH72" i="3" s="1"/>
  <c r="BF72" i="3"/>
  <c r="BG71" i="3"/>
  <c r="BF71" i="3"/>
  <c r="BG70" i="3"/>
  <c r="BF70" i="3"/>
  <c r="BG69" i="3"/>
  <c r="BH69" i="3" s="1"/>
  <c r="BF69" i="3"/>
  <c r="BC73" i="3"/>
  <c r="BD73" i="3" s="1"/>
  <c r="BB73" i="3"/>
  <c r="BC72" i="3"/>
  <c r="BB72" i="3"/>
  <c r="BC71" i="3"/>
  <c r="BB71" i="3"/>
  <c r="BC70" i="3"/>
  <c r="BD70" i="3" s="1"/>
  <c r="BB70" i="3"/>
  <c r="BC69" i="3"/>
  <c r="BD69" i="3" s="1"/>
  <c r="BB69" i="3"/>
  <c r="AY73" i="3"/>
  <c r="AX73" i="3"/>
  <c r="AY72" i="3"/>
  <c r="AX72" i="3"/>
  <c r="AY71" i="3"/>
  <c r="AZ71" i="3" s="1"/>
  <c r="AX71" i="3"/>
  <c r="AY70" i="3"/>
  <c r="AZ70" i="3" s="1"/>
  <c r="AX70" i="3"/>
  <c r="AY69" i="3"/>
  <c r="AX69" i="3"/>
  <c r="AU73" i="3"/>
  <c r="AT73" i="3"/>
  <c r="AU72" i="3"/>
  <c r="AT72" i="3"/>
  <c r="AU71" i="3"/>
  <c r="AV71" i="3" s="1"/>
  <c r="AT71" i="3"/>
  <c r="AU70" i="3"/>
  <c r="AT70" i="3"/>
  <c r="AU69" i="3"/>
  <c r="AT69" i="3"/>
  <c r="AQ70" i="3"/>
  <c r="AQ71" i="3"/>
  <c r="AQ72" i="3"/>
  <c r="AQ73" i="3"/>
  <c r="AQ69" i="3"/>
  <c r="AQ3" i="3"/>
  <c r="AQ4" i="3"/>
  <c r="AQ5" i="3"/>
  <c r="AQ6" i="3"/>
  <c r="AR3" i="3"/>
  <c r="AR4" i="3"/>
  <c r="AR5" i="3"/>
  <c r="AR6" i="3"/>
  <c r="AR2" i="3"/>
  <c r="AS3" i="3"/>
  <c r="AS4" i="3"/>
  <c r="AS5" i="3"/>
  <c r="AS6" i="3"/>
  <c r="AS2" i="3"/>
  <c r="AT3" i="3"/>
  <c r="AT4" i="3"/>
  <c r="AT5" i="3"/>
  <c r="AT6" i="3"/>
  <c r="AT2" i="3"/>
  <c r="AU3" i="3"/>
  <c r="AU4" i="3"/>
  <c r="AU5" i="3"/>
  <c r="AU6" i="3"/>
  <c r="AU2" i="3"/>
  <c r="AV3" i="3"/>
  <c r="AV4" i="3"/>
  <c r="AV5" i="3"/>
  <c r="AV6" i="3"/>
  <c r="AV2" i="3"/>
  <c r="AW3" i="3"/>
  <c r="AW4" i="3"/>
  <c r="AW5" i="3"/>
  <c r="AW10" i="3" s="1"/>
  <c r="AW6" i="3"/>
  <c r="AW2" i="3"/>
  <c r="AX3" i="3"/>
  <c r="AX4" i="3"/>
  <c r="AX5" i="3"/>
  <c r="AX6" i="3"/>
  <c r="AX2" i="3"/>
  <c r="AZ3" i="3"/>
  <c r="AZ4" i="3"/>
  <c r="AZ5" i="3"/>
  <c r="AZ6" i="3"/>
  <c r="AZ2" i="3"/>
  <c r="AU117" i="3"/>
  <c r="AS118" i="3"/>
  <c r="AS119" i="3"/>
  <c r="AS120" i="3"/>
  <c r="AS121" i="3"/>
  <c r="AS122" i="3"/>
  <c r="AS123" i="3"/>
  <c r="AS124" i="3"/>
  <c r="AS117" i="3"/>
  <c r="BL71" i="3" l="1"/>
  <c r="AT102" i="3"/>
  <c r="AW7" i="3"/>
  <c r="AS102" i="3"/>
  <c r="AV102" i="3"/>
  <c r="AV72" i="3"/>
  <c r="AV69" i="3"/>
  <c r="AV73" i="3"/>
  <c r="AW73" i="3" s="1"/>
  <c r="AZ72" i="3"/>
  <c r="BA72" i="3" s="1"/>
  <c r="BD71" i="3"/>
  <c r="BH70" i="3"/>
  <c r="AV70" i="3"/>
  <c r="AW70" i="3" s="1"/>
  <c r="AZ69" i="3"/>
  <c r="BA69" i="3" s="1"/>
  <c r="AZ73" i="3"/>
  <c r="BA73" i="3" s="1"/>
  <c r="BD72" i="3"/>
  <c r="BE72" i="3" s="1"/>
  <c r="BH71" i="3"/>
  <c r="BI71" i="3" s="1"/>
  <c r="BL70" i="3"/>
  <c r="BM70" i="3" s="1"/>
  <c r="BP69" i="3"/>
  <c r="BQ69" i="3" s="1"/>
  <c r="BP73" i="3"/>
  <c r="BQ73" i="3" s="1"/>
  <c r="AW102" i="3"/>
  <c r="AZ102" i="3"/>
  <c r="AU102" i="3"/>
  <c r="AX102" i="3"/>
  <c r="AW72" i="3"/>
  <c r="BA71" i="3"/>
  <c r="BE70" i="3"/>
  <c r="BI73" i="3"/>
  <c r="BM72" i="3"/>
  <c r="AW69" i="3"/>
  <c r="BE71" i="3"/>
  <c r="BI70" i="3"/>
  <c r="BM73" i="3"/>
  <c r="AW71" i="3"/>
  <c r="BA70" i="3"/>
  <c r="BE73" i="3"/>
  <c r="BI72" i="3"/>
  <c r="BM71" i="3"/>
  <c r="AW9" i="3"/>
  <c r="AW8" i="3"/>
  <c r="BC53" i="9"/>
  <c r="O3" i="9"/>
  <c r="Y3" i="9" s="1"/>
  <c r="P3" i="9"/>
  <c r="Z3" i="9" s="1"/>
  <c r="Q3" i="9"/>
  <c r="AA3" i="9" s="1"/>
  <c r="O4" i="9"/>
  <c r="Y4" i="9" s="1"/>
  <c r="P4" i="9"/>
  <c r="Z4" i="9" s="1"/>
  <c r="Q4" i="9"/>
  <c r="AA4" i="9" s="1"/>
  <c r="O5" i="9"/>
  <c r="Y5" i="9" s="1"/>
  <c r="P5" i="9"/>
  <c r="Z5" i="9" s="1"/>
  <c r="Q5" i="9"/>
  <c r="AA5" i="9" s="1"/>
  <c r="O6" i="9"/>
  <c r="Y6" i="9" s="1"/>
  <c r="P6" i="9"/>
  <c r="Z6" i="9" s="1"/>
  <c r="Q6" i="9"/>
  <c r="AA6" i="9" s="1"/>
  <c r="O7" i="9"/>
  <c r="Y7" i="9" s="1"/>
  <c r="P7" i="9"/>
  <c r="Z7" i="9" s="1"/>
  <c r="Q7" i="9"/>
  <c r="AA7" i="9" s="1"/>
  <c r="O8" i="9"/>
  <c r="Y8" i="9" s="1"/>
  <c r="P8" i="9"/>
  <c r="Z8" i="9" s="1"/>
  <c r="Q8" i="9"/>
  <c r="AA8" i="9" s="1"/>
  <c r="O9" i="9"/>
  <c r="Y9" i="9" s="1"/>
  <c r="P9" i="9"/>
  <c r="Z9" i="9" s="1"/>
  <c r="Q9" i="9"/>
  <c r="AA9" i="9" s="1"/>
  <c r="O10" i="9"/>
  <c r="Y10" i="9" s="1"/>
  <c r="P10" i="9"/>
  <c r="Z10" i="9" s="1"/>
  <c r="Q10" i="9"/>
  <c r="AA10" i="9" s="1"/>
  <c r="O11" i="9"/>
  <c r="Y11" i="9" s="1"/>
  <c r="P11" i="9"/>
  <c r="Z11" i="9" s="1"/>
  <c r="Q11" i="9"/>
  <c r="AA11" i="9" s="1"/>
  <c r="O12" i="9"/>
  <c r="Y12" i="9" s="1"/>
  <c r="P12" i="9"/>
  <c r="Z12" i="9" s="1"/>
  <c r="Q12" i="9"/>
  <c r="AA12" i="9" s="1"/>
  <c r="O13" i="9"/>
  <c r="Y13" i="9" s="1"/>
  <c r="P13" i="9"/>
  <c r="Z13" i="9" s="1"/>
  <c r="Q13" i="9"/>
  <c r="AA13" i="9" s="1"/>
  <c r="O14" i="9"/>
  <c r="Y14" i="9" s="1"/>
  <c r="P14" i="9"/>
  <c r="Z14" i="9" s="1"/>
  <c r="Q14" i="9"/>
  <c r="AA14" i="9" s="1"/>
  <c r="O15" i="9"/>
  <c r="Y15" i="9" s="1"/>
  <c r="P15" i="9"/>
  <c r="Z15" i="9" s="1"/>
  <c r="Q15" i="9"/>
  <c r="AA15" i="9" s="1"/>
  <c r="O16" i="9"/>
  <c r="Y16" i="9" s="1"/>
  <c r="P16" i="9"/>
  <c r="Z16" i="9" s="1"/>
  <c r="Q16" i="9"/>
  <c r="AA16" i="9" s="1"/>
  <c r="O17" i="9"/>
  <c r="Y17" i="9" s="1"/>
  <c r="P17" i="9"/>
  <c r="Z17" i="9" s="1"/>
  <c r="Q17" i="9"/>
  <c r="AA17" i="9" s="1"/>
  <c r="O18" i="9"/>
  <c r="Y18" i="9" s="1"/>
  <c r="P18" i="9"/>
  <c r="Z18" i="9" s="1"/>
  <c r="Q18" i="9"/>
  <c r="AA18" i="9" s="1"/>
  <c r="O19" i="9"/>
  <c r="Y19" i="9" s="1"/>
  <c r="P19" i="9"/>
  <c r="Z19" i="9" s="1"/>
  <c r="Q19" i="9"/>
  <c r="AA19" i="9" s="1"/>
  <c r="O20" i="9"/>
  <c r="Y20" i="9" s="1"/>
  <c r="P20" i="9"/>
  <c r="Z20" i="9" s="1"/>
  <c r="Q20" i="9"/>
  <c r="AA20" i="9" s="1"/>
  <c r="O21" i="9"/>
  <c r="Y21" i="9" s="1"/>
  <c r="P21" i="9"/>
  <c r="Z21" i="9" s="1"/>
  <c r="Q21" i="9"/>
  <c r="AA21" i="9" s="1"/>
  <c r="O22" i="9"/>
  <c r="Y22" i="9" s="1"/>
  <c r="P22" i="9"/>
  <c r="Z22" i="9" s="1"/>
  <c r="Q22" i="9"/>
  <c r="AA22" i="9" s="1"/>
  <c r="O23" i="9"/>
  <c r="Y23" i="9" s="1"/>
  <c r="P23" i="9"/>
  <c r="Z23" i="9" s="1"/>
  <c r="Q23" i="9"/>
  <c r="AA23" i="9" s="1"/>
  <c r="O24" i="9"/>
  <c r="Y24" i="9" s="1"/>
  <c r="P24" i="9"/>
  <c r="Z24" i="9" s="1"/>
  <c r="Q24" i="9"/>
  <c r="AA24" i="9" s="1"/>
  <c r="O25" i="9"/>
  <c r="Y25" i="9" s="1"/>
  <c r="P25" i="9"/>
  <c r="Z25" i="9" s="1"/>
  <c r="Q25" i="9"/>
  <c r="AA25" i="9" s="1"/>
  <c r="O26" i="9"/>
  <c r="Y26" i="9" s="1"/>
  <c r="P26" i="9"/>
  <c r="Z26" i="9" s="1"/>
  <c r="Q26" i="9"/>
  <c r="AA26" i="9" s="1"/>
  <c r="O27" i="9"/>
  <c r="Y27" i="9" s="1"/>
  <c r="P27" i="9"/>
  <c r="Z27" i="9" s="1"/>
  <c r="Q27" i="9"/>
  <c r="AA27" i="9" s="1"/>
  <c r="O28" i="9"/>
  <c r="Y28" i="9" s="1"/>
  <c r="P28" i="9"/>
  <c r="Z28" i="9" s="1"/>
  <c r="Q28" i="9"/>
  <c r="AA28" i="9" s="1"/>
  <c r="O29" i="9"/>
  <c r="Y29" i="9" s="1"/>
  <c r="P29" i="9"/>
  <c r="Z29" i="9" s="1"/>
  <c r="Q29" i="9"/>
  <c r="AA29" i="9" s="1"/>
  <c r="O30" i="9"/>
  <c r="Y30" i="9" s="1"/>
  <c r="P30" i="9"/>
  <c r="Z30" i="9" s="1"/>
  <c r="Q30" i="9"/>
  <c r="AA30" i="9" s="1"/>
  <c r="O31" i="9"/>
  <c r="Y31" i="9" s="1"/>
  <c r="P31" i="9"/>
  <c r="Z31" i="9" s="1"/>
  <c r="Q31" i="9"/>
  <c r="AA31" i="9" s="1"/>
  <c r="O32" i="9"/>
  <c r="Y32" i="9" s="1"/>
  <c r="P32" i="9"/>
  <c r="Z32" i="9" s="1"/>
  <c r="Q32" i="9"/>
  <c r="AA32" i="9" s="1"/>
  <c r="O33" i="9"/>
  <c r="Y33" i="9" s="1"/>
  <c r="P33" i="9"/>
  <c r="Z33" i="9" s="1"/>
  <c r="Q33" i="9"/>
  <c r="AA33" i="9" s="1"/>
  <c r="O34" i="9"/>
  <c r="Y34" i="9" s="1"/>
  <c r="P34" i="9"/>
  <c r="Z34" i="9" s="1"/>
  <c r="Q34" i="9"/>
  <c r="AA34" i="9" s="1"/>
  <c r="O35" i="9"/>
  <c r="Y35" i="9" s="1"/>
  <c r="P35" i="9"/>
  <c r="Z35" i="9" s="1"/>
  <c r="Q35" i="9"/>
  <c r="AA35" i="9" s="1"/>
  <c r="O36" i="9"/>
  <c r="Y36" i="9" s="1"/>
  <c r="P36" i="9"/>
  <c r="Z36" i="9" s="1"/>
  <c r="Q36" i="9"/>
  <c r="AA36" i="9" s="1"/>
  <c r="O37" i="9"/>
  <c r="Y37" i="9" s="1"/>
  <c r="P37" i="9"/>
  <c r="Z37" i="9" s="1"/>
  <c r="Q37" i="9"/>
  <c r="AA37" i="9" s="1"/>
  <c r="O38" i="9"/>
  <c r="Y38" i="9" s="1"/>
  <c r="P38" i="9"/>
  <c r="Z38" i="9" s="1"/>
  <c r="Q38" i="9"/>
  <c r="AA38" i="9" s="1"/>
  <c r="O39" i="9"/>
  <c r="Y39" i="9" s="1"/>
  <c r="P39" i="9"/>
  <c r="Z39" i="9" s="1"/>
  <c r="Q39" i="9"/>
  <c r="AA39" i="9" s="1"/>
  <c r="O40" i="9"/>
  <c r="Y40" i="9" s="1"/>
  <c r="P40" i="9"/>
  <c r="Z40" i="9" s="1"/>
  <c r="Q40" i="9"/>
  <c r="AA40" i="9" s="1"/>
  <c r="O41" i="9"/>
  <c r="Y41" i="9" s="1"/>
  <c r="P41" i="9"/>
  <c r="Z41" i="9" s="1"/>
  <c r="Q41" i="9"/>
  <c r="AA41" i="9" s="1"/>
  <c r="O42" i="9"/>
  <c r="Y42" i="9" s="1"/>
  <c r="P42" i="9"/>
  <c r="Z42" i="9" s="1"/>
  <c r="Q42" i="9"/>
  <c r="AA42" i="9" s="1"/>
  <c r="O43" i="9"/>
  <c r="Y43" i="9" s="1"/>
  <c r="P43" i="9"/>
  <c r="Z43" i="9" s="1"/>
  <c r="Q43" i="9"/>
  <c r="AA43" i="9" s="1"/>
  <c r="O44" i="9"/>
  <c r="Y44" i="9" s="1"/>
  <c r="P44" i="9"/>
  <c r="Z44" i="9" s="1"/>
  <c r="Q44" i="9"/>
  <c r="AA44" i="9" s="1"/>
  <c r="O45" i="9"/>
  <c r="Y45" i="9" s="1"/>
  <c r="P45" i="9"/>
  <c r="Z45" i="9" s="1"/>
  <c r="Q45" i="9"/>
  <c r="AA45" i="9" s="1"/>
  <c r="O46" i="9"/>
  <c r="Y46" i="9" s="1"/>
  <c r="P46" i="9"/>
  <c r="Z46" i="9" s="1"/>
  <c r="Q46" i="9"/>
  <c r="AA46" i="9" s="1"/>
  <c r="O47" i="9"/>
  <c r="Y47" i="9" s="1"/>
  <c r="P47" i="9"/>
  <c r="Z47" i="9" s="1"/>
  <c r="Q47" i="9"/>
  <c r="AA47" i="9" s="1"/>
  <c r="O48" i="9"/>
  <c r="Y48" i="9" s="1"/>
  <c r="P48" i="9"/>
  <c r="Z48" i="9" s="1"/>
  <c r="Q48" i="9"/>
  <c r="AA48" i="9" s="1"/>
  <c r="O49" i="9"/>
  <c r="Y49" i="9" s="1"/>
  <c r="P49" i="9"/>
  <c r="Z49" i="9" s="1"/>
  <c r="Q49" i="9"/>
  <c r="AA49" i="9" s="1"/>
  <c r="O50" i="9"/>
  <c r="Y50" i="9" s="1"/>
  <c r="P50" i="9"/>
  <c r="Z50" i="9" s="1"/>
  <c r="Q50" i="9"/>
  <c r="AA50" i="9" s="1"/>
  <c r="O51" i="9"/>
  <c r="Y51" i="9" s="1"/>
  <c r="P51" i="9"/>
  <c r="Z51" i="9" s="1"/>
  <c r="Q51" i="9"/>
  <c r="AA51" i="9" s="1"/>
  <c r="O52" i="9"/>
  <c r="Y52" i="9" s="1"/>
  <c r="P52" i="9"/>
  <c r="Z52" i="9" s="1"/>
  <c r="Q52" i="9"/>
  <c r="AA52" i="9" s="1"/>
  <c r="O53" i="9"/>
  <c r="Y53" i="9" s="1"/>
  <c r="P53" i="9"/>
  <c r="Z53" i="9" s="1"/>
  <c r="Q53" i="9"/>
  <c r="AA53" i="9" s="1"/>
  <c r="O54" i="9"/>
  <c r="Y54" i="9" s="1"/>
  <c r="P54" i="9"/>
  <c r="Z54" i="9" s="1"/>
  <c r="Q54" i="9"/>
  <c r="AA54" i="9" s="1"/>
  <c r="O55" i="9"/>
  <c r="Y55" i="9" s="1"/>
  <c r="P55" i="9"/>
  <c r="Z55" i="9" s="1"/>
  <c r="Q55" i="9"/>
  <c r="AA55" i="9" s="1"/>
  <c r="O56" i="9"/>
  <c r="Y56" i="9" s="1"/>
  <c r="P56" i="9"/>
  <c r="Z56" i="9" s="1"/>
  <c r="Q56" i="9"/>
  <c r="AA56" i="9" s="1"/>
  <c r="O57" i="9"/>
  <c r="Y57" i="9" s="1"/>
  <c r="P57" i="9"/>
  <c r="Z57" i="9" s="1"/>
  <c r="Q57" i="9"/>
  <c r="AA57" i="9" s="1"/>
  <c r="O58" i="9"/>
  <c r="Y58" i="9" s="1"/>
  <c r="P58" i="9"/>
  <c r="Z58" i="9" s="1"/>
  <c r="Q58" i="9"/>
  <c r="AA58" i="9" s="1"/>
  <c r="O59" i="9"/>
  <c r="Y59" i="9" s="1"/>
  <c r="P59" i="9"/>
  <c r="Z59" i="9" s="1"/>
  <c r="Q59" i="9"/>
  <c r="AA59" i="9" s="1"/>
  <c r="O60" i="9"/>
  <c r="Y60" i="9" s="1"/>
  <c r="P60" i="9"/>
  <c r="Z60" i="9" s="1"/>
  <c r="Q60" i="9"/>
  <c r="AA60" i="9" s="1"/>
  <c r="O61" i="9"/>
  <c r="Y61" i="9" s="1"/>
  <c r="P61" i="9"/>
  <c r="Z61" i="9" s="1"/>
  <c r="Q61" i="9"/>
  <c r="AA61" i="9" s="1"/>
  <c r="O62" i="9"/>
  <c r="Y62" i="9" s="1"/>
  <c r="P62" i="9"/>
  <c r="Z62" i="9" s="1"/>
  <c r="Q62" i="9"/>
  <c r="AA62" i="9" s="1"/>
  <c r="O63" i="9"/>
  <c r="Y63" i="9" s="1"/>
  <c r="P63" i="9"/>
  <c r="Z63" i="9" s="1"/>
  <c r="Q63" i="9"/>
  <c r="AA63" i="9" s="1"/>
  <c r="O64" i="9"/>
  <c r="Y64" i="9" s="1"/>
  <c r="P64" i="9"/>
  <c r="Z64" i="9" s="1"/>
  <c r="Q64" i="9"/>
  <c r="AA64" i="9" s="1"/>
  <c r="O65" i="9"/>
  <c r="Y65" i="9" s="1"/>
  <c r="P65" i="9"/>
  <c r="Z65" i="9" s="1"/>
  <c r="Q65" i="9"/>
  <c r="AA65" i="9" s="1"/>
  <c r="O66" i="9"/>
  <c r="Y66" i="9" s="1"/>
  <c r="P66" i="9"/>
  <c r="Z66" i="9" s="1"/>
  <c r="Q66" i="9"/>
  <c r="AA66" i="9" s="1"/>
  <c r="O67" i="9"/>
  <c r="Y67" i="9" s="1"/>
  <c r="P67" i="9"/>
  <c r="Z67" i="9" s="1"/>
  <c r="Q67" i="9"/>
  <c r="AA67" i="9" s="1"/>
  <c r="O68" i="9"/>
  <c r="Y68" i="9" s="1"/>
  <c r="P68" i="9"/>
  <c r="Z68" i="9" s="1"/>
  <c r="Q68" i="9"/>
  <c r="AA68" i="9" s="1"/>
  <c r="O69" i="9"/>
  <c r="Y69" i="9" s="1"/>
  <c r="P69" i="9"/>
  <c r="Z69" i="9" s="1"/>
  <c r="Q69" i="9"/>
  <c r="AA69" i="9" s="1"/>
  <c r="O70" i="9"/>
  <c r="Y70" i="9" s="1"/>
  <c r="P70" i="9"/>
  <c r="Z70" i="9" s="1"/>
  <c r="Q70" i="9"/>
  <c r="AA70" i="9" s="1"/>
  <c r="O71" i="9"/>
  <c r="Y71" i="9" s="1"/>
  <c r="P71" i="9"/>
  <c r="Z71" i="9" s="1"/>
  <c r="Q71" i="9"/>
  <c r="AA71" i="9" s="1"/>
  <c r="O72" i="9"/>
  <c r="Y72" i="9" s="1"/>
  <c r="P72" i="9"/>
  <c r="Z72" i="9" s="1"/>
  <c r="Q72" i="9"/>
  <c r="AA72" i="9" s="1"/>
  <c r="O73" i="9"/>
  <c r="Y73" i="9" s="1"/>
  <c r="P73" i="9"/>
  <c r="Z73" i="9" s="1"/>
  <c r="Q73" i="9"/>
  <c r="AA73" i="9" s="1"/>
  <c r="O74" i="9"/>
  <c r="Y74" i="9" s="1"/>
  <c r="P74" i="9"/>
  <c r="Z74" i="9" s="1"/>
  <c r="Q74" i="9"/>
  <c r="AA74" i="9" s="1"/>
  <c r="O75" i="9"/>
  <c r="Y75" i="9" s="1"/>
  <c r="P75" i="9"/>
  <c r="Z75" i="9" s="1"/>
  <c r="Q75" i="9"/>
  <c r="AA75" i="9" s="1"/>
  <c r="O76" i="9"/>
  <c r="Y76" i="9" s="1"/>
  <c r="P76" i="9"/>
  <c r="Z76" i="9" s="1"/>
  <c r="Q76" i="9"/>
  <c r="AA76" i="9" s="1"/>
  <c r="O77" i="9"/>
  <c r="Y77" i="9" s="1"/>
  <c r="P77" i="9"/>
  <c r="Z77" i="9" s="1"/>
  <c r="Q77" i="9"/>
  <c r="AA77" i="9" s="1"/>
  <c r="O78" i="9"/>
  <c r="Y78" i="9" s="1"/>
  <c r="P78" i="9"/>
  <c r="Z78" i="9" s="1"/>
  <c r="Q78" i="9"/>
  <c r="AA78" i="9" s="1"/>
  <c r="O79" i="9"/>
  <c r="Y79" i="9" s="1"/>
  <c r="P79" i="9"/>
  <c r="Z79" i="9" s="1"/>
  <c r="Q79" i="9"/>
  <c r="AA79" i="9" s="1"/>
  <c r="O80" i="9"/>
  <c r="Y80" i="9" s="1"/>
  <c r="P80" i="9"/>
  <c r="Z80" i="9" s="1"/>
  <c r="Q80" i="9"/>
  <c r="AA80" i="9" s="1"/>
  <c r="O81" i="9"/>
  <c r="Y81" i="9" s="1"/>
  <c r="P81" i="9"/>
  <c r="Z81" i="9" s="1"/>
  <c r="Q81" i="9"/>
  <c r="AA81" i="9" s="1"/>
  <c r="O82" i="9"/>
  <c r="Y82" i="9" s="1"/>
  <c r="P82" i="9"/>
  <c r="Z82" i="9" s="1"/>
  <c r="Q82" i="9"/>
  <c r="AA82" i="9" s="1"/>
  <c r="O83" i="9"/>
  <c r="Y83" i="9" s="1"/>
  <c r="P83" i="9"/>
  <c r="Z83" i="9" s="1"/>
  <c r="Q83" i="9"/>
  <c r="AA83" i="9" s="1"/>
  <c r="O84" i="9"/>
  <c r="Y84" i="9" s="1"/>
  <c r="P84" i="9"/>
  <c r="Z84" i="9" s="1"/>
  <c r="Q84" i="9"/>
  <c r="AA84" i="9" s="1"/>
  <c r="O85" i="9"/>
  <c r="Y85" i="9" s="1"/>
  <c r="P85" i="9"/>
  <c r="Z85" i="9" s="1"/>
  <c r="Q85" i="9"/>
  <c r="AA85" i="9" s="1"/>
  <c r="O86" i="9"/>
  <c r="Y86" i="9" s="1"/>
  <c r="P86" i="9"/>
  <c r="Z86" i="9" s="1"/>
  <c r="Q86" i="9"/>
  <c r="AA86" i="9" s="1"/>
  <c r="O87" i="9"/>
  <c r="Y87" i="9" s="1"/>
  <c r="P87" i="9"/>
  <c r="Z87" i="9" s="1"/>
  <c r="Q87" i="9"/>
  <c r="AA87" i="9" s="1"/>
  <c r="O88" i="9"/>
  <c r="Y88" i="9" s="1"/>
  <c r="P88" i="9"/>
  <c r="Z88" i="9" s="1"/>
  <c r="Q88" i="9"/>
  <c r="AA88" i="9" s="1"/>
  <c r="O89" i="9"/>
  <c r="Y89" i="9" s="1"/>
  <c r="P89" i="9"/>
  <c r="Z89" i="9" s="1"/>
  <c r="Q89" i="9"/>
  <c r="AA89" i="9" s="1"/>
  <c r="O90" i="9"/>
  <c r="Y90" i="9" s="1"/>
  <c r="P90" i="9"/>
  <c r="Z90" i="9" s="1"/>
  <c r="Q90" i="9"/>
  <c r="AA90" i="9" s="1"/>
  <c r="O91" i="9"/>
  <c r="Y91" i="9" s="1"/>
  <c r="P91" i="9"/>
  <c r="Z91" i="9" s="1"/>
  <c r="Q91" i="9"/>
  <c r="AA91" i="9" s="1"/>
  <c r="O92" i="9"/>
  <c r="Y92" i="9" s="1"/>
  <c r="P92" i="9"/>
  <c r="Z92" i="9" s="1"/>
  <c r="Q92" i="9"/>
  <c r="AA92" i="9" s="1"/>
  <c r="O93" i="9"/>
  <c r="Y93" i="9" s="1"/>
  <c r="P93" i="9"/>
  <c r="Z93" i="9" s="1"/>
  <c r="Q93" i="9"/>
  <c r="AA93" i="9" s="1"/>
  <c r="O94" i="9"/>
  <c r="Y94" i="9" s="1"/>
  <c r="P94" i="9"/>
  <c r="Z94" i="9" s="1"/>
  <c r="Q94" i="9"/>
  <c r="AA94" i="9" s="1"/>
  <c r="O95" i="9"/>
  <c r="Y95" i="9" s="1"/>
  <c r="P95" i="9"/>
  <c r="Z95" i="9" s="1"/>
  <c r="Q95" i="9"/>
  <c r="AA95" i="9" s="1"/>
  <c r="O96" i="9"/>
  <c r="Y96" i="9" s="1"/>
  <c r="P96" i="9"/>
  <c r="Z96" i="9" s="1"/>
  <c r="Q96" i="9"/>
  <c r="AA96" i="9" s="1"/>
  <c r="O97" i="9"/>
  <c r="Y97" i="9" s="1"/>
  <c r="P97" i="9"/>
  <c r="Z97" i="9" s="1"/>
  <c r="Q97" i="9"/>
  <c r="AA97" i="9" s="1"/>
  <c r="O98" i="9"/>
  <c r="Y98" i="9" s="1"/>
  <c r="P98" i="9"/>
  <c r="Z98" i="9" s="1"/>
  <c r="Q98" i="9"/>
  <c r="AA98" i="9" s="1"/>
  <c r="O99" i="9"/>
  <c r="Y99" i="9" s="1"/>
  <c r="P99" i="9"/>
  <c r="Z99" i="9" s="1"/>
  <c r="Q99" i="9"/>
  <c r="AA99" i="9" s="1"/>
  <c r="O100" i="9"/>
  <c r="Y100" i="9" s="1"/>
  <c r="P100" i="9"/>
  <c r="Z100" i="9" s="1"/>
  <c r="Q100" i="9"/>
  <c r="AA100" i="9" s="1"/>
  <c r="O101" i="9"/>
  <c r="Y101" i="9" s="1"/>
  <c r="P101" i="9"/>
  <c r="Z101" i="9" s="1"/>
  <c r="Q101" i="9"/>
  <c r="AA101" i="9" s="1"/>
  <c r="O102" i="9"/>
  <c r="Y102" i="9" s="1"/>
  <c r="P102" i="9"/>
  <c r="Z102" i="9" s="1"/>
  <c r="Q102" i="9"/>
  <c r="AA102" i="9" s="1"/>
  <c r="O103" i="9"/>
  <c r="Y103" i="9" s="1"/>
  <c r="P103" i="9"/>
  <c r="Z103" i="9" s="1"/>
  <c r="Q103" i="9"/>
  <c r="AA103" i="9" s="1"/>
  <c r="O104" i="9"/>
  <c r="Y104" i="9" s="1"/>
  <c r="P104" i="9"/>
  <c r="Z104" i="9" s="1"/>
  <c r="Q104" i="9"/>
  <c r="AA104" i="9" s="1"/>
  <c r="O105" i="9"/>
  <c r="Y105" i="9" s="1"/>
  <c r="P105" i="9"/>
  <c r="Z105" i="9" s="1"/>
  <c r="Q105" i="9"/>
  <c r="AA105" i="9" s="1"/>
  <c r="O106" i="9"/>
  <c r="Y106" i="9" s="1"/>
  <c r="P106" i="9"/>
  <c r="Z106" i="9" s="1"/>
  <c r="Q106" i="9"/>
  <c r="AA106" i="9" s="1"/>
  <c r="O107" i="9"/>
  <c r="Y107" i="9" s="1"/>
  <c r="P107" i="9"/>
  <c r="Z107" i="9" s="1"/>
  <c r="Q107" i="9"/>
  <c r="AA107" i="9" s="1"/>
  <c r="O108" i="9"/>
  <c r="Y108" i="9" s="1"/>
  <c r="P108" i="9"/>
  <c r="Z108" i="9" s="1"/>
  <c r="Q108" i="9"/>
  <c r="AA108" i="9" s="1"/>
  <c r="O109" i="9"/>
  <c r="Y109" i="9" s="1"/>
  <c r="P109" i="9"/>
  <c r="Z109" i="9" s="1"/>
  <c r="Q109" i="9"/>
  <c r="AA109" i="9" s="1"/>
  <c r="O110" i="9"/>
  <c r="Y110" i="9" s="1"/>
  <c r="P110" i="9"/>
  <c r="Z110" i="9" s="1"/>
  <c r="Q110" i="9"/>
  <c r="AA110" i="9" s="1"/>
  <c r="O111" i="9"/>
  <c r="Y111" i="9" s="1"/>
  <c r="P111" i="9"/>
  <c r="Z111" i="9" s="1"/>
  <c r="Q111" i="9"/>
  <c r="AA111" i="9" s="1"/>
  <c r="O112" i="9"/>
  <c r="Y112" i="9" s="1"/>
  <c r="P112" i="9"/>
  <c r="Z112" i="9" s="1"/>
  <c r="Q112" i="9"/>
  <c r="AA112" i="9" s="1"/>
  <c r="O113" i="9"/>
  <c r="Y113" i="9" s="1"/>
  <c r="P113" i="9"/>
  <c r="Z113" i="9" s="1"/>
  <c r="Q113" i="9"/>
  <c r="AA113" i="9" s="1"/>
  <c r="O114" i="9"/>
  <c r="Y114" i="9" s="1"/>
  <c r="P114" i="9"/>
  <c r="Z114" i="9" s="1"/>
  <c r="Q114" i="9"/>
  <c r="AA114" i="9" s="1"/>
  <c r="O115" i="9"/>
  <c r="Y115" i="9" s="1"/>
  <c r="P115" i="9"/>
  <c r="Z115" i="9" s="1"/>
  <c r="Q115" i="9"/>
  <c r="AA115" i="9" s="1"/>
  <c r="O116" i="9"/>
  <c r="Y116" i="9" s="1"/>
  <c r="P116" i="9"/>
  <c r="Z116" i="9" s="1"/>
  <c r="Q116" i="9"/>
  <c r="AA116" i="9" s="1"/>
  <c r="O117" i="9"/>
  <c r="Y117" i="9" s="1"/>
  <c r="P117" i="9"/>
  <c r="Z117" i="9" s="1"/>
  <c r="Q117" i="9"/>
  <c r="AA117" i="9" s="1"/>
  <c r="O118" i="9"/>
  <c r="Y118" i="9" s="1"/>
  <c r="P118" i="9"/>
  <c r="Z118" i="9" s="1"/>
  <c r="Q118" i="9"/>
  <c r="AA118" i="9" s="1"/>
  <c r="O119" i="9"/>
  <c r="Y119" i="9" s="1"/>
  <c r="P119" i="9"/>
  <c r="Z119" i="9" s="1"/>
  <c r="Q119" i="9"/>
  <c r="AA119" i="9" s="1"/>
  <c r="O120" i="9"/>
  <c r="Y120" i="9" s="1"/>
  <c r="P120" i="9"/>
  <c r="Z120" i="9" s="1"/>
  <c r="Q120" i="9"/>
  <c r="AA120" i="9" s="1"/>
  <c r="O121" i="9"/>
  <c r="Y121" i="9" s="1"/>
  <c r="P121" i="9"/>
  <c r="Z121" i="9" s="1"/>
  <c r="Q121" i="9"/>
  <c r="AA121" i="9" s="1"/>
  <c r="O122" i="9"/>
  <c r="Y122" i="9" s="1"/>
  <c r="P122" i="9"/>
  <c r="Z122" i="9" s="1"/>
  <c r="Q122" i="9"/>
  <c r="AA122" i="9" s="1"/>
  <c r="O123" i="9"/>
  <c r="Y123" i="9" s="1"/>
  <c r="P123" i="9"/>
  <c r="Z123" i="9" s="1"/>
  <c r="Q123" i="9"/>
  <c r="AA123" i="9" s="1"/>
  <c r="O124" i="9"/>
  <c r="Y124" i="9" s="1"/>
  <c r="P124" i="9"/>
  <c r="Z124" i="9" s="1"/>
  <c r="Q124" i="9"/>
  <c r="AA124" i="9" s="1"/>
  <c r="O125" i="9"/>
  <c r="Y125" i="9" s="1"/>
  <c r="P125" i="9"/>
  <c r="Z125" i="9" s="1"/>
  <c r="Q125" i="9"/>
  <c r="AA125" i="9" s="1"/>
  <c r="O126" i="9"/>
  <c r="Y126" i="9" s="1"/>
  <c r="P126" i="9"/>
  <c r="Z126" i="9" s="1"/>
  <c r="Q126" i="9"/>
  <c r="AA126" i="9" s="1"/>
  <c r="O127" i="9"/>
  <c r="Y127" i="9" s="1"/>
  <c r="P127" i="9"/>
  <c r="Z127" i="9" s="1"/>
  <c r="Q127" i="9"/>
  <c r="AA127" i="9" s="1"/>
  <c r="O128" i="9"/>
  <c r="Y128" i="9" s="1"/>
  <c r="P128" i="9"/>
  <c r="Z128" i="9" s="1"/>
  <c r="Q128" i="9"/>
  <c r="AA128" i="9" s="1"/>
  <c r="O129" i="9"/>
  <c r="Y129" i="9" s="1"/>
  <c r="P129" i="9"/>
  <c r="Z129" i="9" s="1"/>
  <c r="Q129" i="9"/>
  <c r="AA129" i="9" s="1"/>
  <c r="O130" i="9"/>
  <c r="Y130" i="9" s="1"/>
  <c r="P130" i="9"/>
  <c r="Z130" i="9" s="1"/>
  <c r="Q130" i="9"/>
  <c r="AA130" i="9" s="1"/>
  <c r="O131" i="9"/>
  <c r="Y131" i="9" s="1"/>
  <c r="P131" i="9"/>
  <c r="Z131" i="9" s="1"/>
  <c r="Q131" i="9"/>
  <c r="AA131" i="9" s="1"/>
  <c r="O132" i="9"/>
  <c r="Y132" i="9" s="1"/>
  <c r="P132" i="9"/>
  <c r="Z132" i="9" s="1"/>
  <c r="Q132" i="9"/>
  <c r="AA132" i="9" s="1"/>
  <c r="O133" i="9"/>
  <c r="Y133" i="9" s="1"/>
  <c r="P133" i="9"/>
  <c r="Z133" i="9" s="1"/>
  <c r="Q133" i="9"/>
  <c r="AA133" i="9" s="1"/>
  <c r="O134" i="9"/>
  <c r="Y134" i="9" s="1"/>
  <c r="P134" i="9"/>
  <c r="Z134" i="9" s="1"/>
  <c r="Q134" i="9"/>
  <c r="AA134" i="9" s="1"/>
  <c r="O135" i="9"/>
  <c r="Y135" i="9" s="1"/>
  <c r="P135" i="9"/>
  <c r="Z135" i="9" s="1"/>
  <c r="Q135" i="9"/>
  <c r="AA135" i="9" s="1"/>
  <c r="O136" i="9"/>
  <c r="Y136" i="9" s="1"/>
  <c r="P136" i="9"/>
  <c r="Z136" i="9" s="1"/>
  <c r="Q136" i="9"/>
  <c r="AA136" i="9" s="1"/>
  <c r="O137" i="9"/>
  <c r="Y137" i="9" s="1"/>
  <c r="P137" i="9"/>
  <c r="Z137" i="9" s="1"/>
  <c r="Q137" i="9"/>
  <c r="AA137" i="9" s="1"/>
  <c r="O138" i="9"/>
  <c r="Y138" i="9" s="1"/>
  <c r="P138" i="9"/>
  <c r="Z138" i="9" s="1"/>
  <c r="Q138" i="9"/>
  <c r="AA138" i="9" s="1"/>
  <c r="O139" i="9"/>
  <c r="Y139" i="9" s="1"/>
  <c r="P139" i="9"/>
  <c r="Z139" i="9" s="1"/>
  <c r="Q139" i="9"/>
  <c r="AA139" i="9" s="1"/>
  <c r="O140" i="9"/>
  <c r="Y140" i="9" s="1"/>
  <c r="P140" i="9"/>
  <c r="Z140" i="9" s="1"/>
  <c r="Q140" i="9"/>
  <c r="AA140" i="9" s="1"/>
  <c r="O141" i="9"/>
  <c r="Y141" i="9" s="1"/>
  <c r="P141" i="9"/>
  <c r="Z141" i="9" s="1"/>
  <c r="Q141" i="9"/>
  <c r="AA141" i="9" s="1"/>
  <c r="O142" i="9"/>
  <c r="Y142" i="9" s="1"/>
  <c r="P142" i="9"/>
  <c r="Z142" i="9" s="1"/>
  <c r="Q142" i="9"/>
  <c r="AA142" i="9" s="1"/>
  <c r="O143" i="9"/>
  <c r="Y143" i="9" s="1"/>
  <c r="P143" i="9"/>
  <c r="Z143" i="9" s="1"/>
  <c r="Q143" i="9"/>
  <c r="AA143" i="9" s="1"/>
  <c r="O144" i="9"/>
  <c r="Y144" i="9" s="1"/>
  <c r="P144" i="9"/>
  <c r="Z144" i="9" s="1"/>
  <c r="Q144" i="9"/>
  <c r="AA144" i="9" s="1"/>
  <c r="O145" i="9"/>
  <c r="Y145" i="9" s="1"/>
  <c r="P145" i="9"/>
  <c r="Z145" i="9" s="1"/>
  <c r="Q145" i="9"/>
  <c r="AA145" i="9" s="1"/>
  <c r="O146" i="9"/>
  <c r="Y146" i="9" s="1"/>
  <c r="P146" i="9"/>
  <c r="Z146" i="9" s="1"/>
  <c r="Q146" i="9"/>
  <c r="AA146" i="9" s="1"/>
  <c r="O147" i="9"/>
  <c r="Y147" i="9" s="1"/>
  <c r="P147" i="9"/>
  <c r="Z147" i="9" s="1"/>
  <c r="Q147" i="9"/>
  <c r="AA147" i="9" s="1"/>
  <c r="O148" i="9"/>
  <c r="Y148" i="9" s="1"/>
  <c r="P148" i="9"/>
  <c r="Z148" i="9" s="1"/>
  <c r="Q148" i="9"/>
  <c r="AA148" i="9" s="1"/>
  <c r="O149" i="9"/>
  <c r="Y149" i="9" s="1"/>
  <c r="P149" i="9"/>
  <c r="Z149" i="9" s="1"/>
  <c r="Q149" i="9"/>
  <c r="AA149" i="9" s="1"/>
  <c r="O150" i="9"/>
  <c r="Y150" i="9" s="1"/>
  <c r="P150" i="9"/>
  <c r="Z150" i="9" s="1"/>
  <c r="Q150" i="9"/>
  <c r="AA150" i="9" s="1"/>
  <c r="O151" i="9"/>
  <c r="Y151" i="9" s="1"/>
  <c r="P151" i="9"/>
  <c r="Z151" i="9" s="1"/>
  <c r="Q151" i="9"/>
  <c r="AA151" i="9" s="1"/>
  <c r="O152" i="9"/>
  <c r="Y152" i="9" s="1"/>
  <c r="P152" i="9"/>
  <c r="Z152" i="9" s="1"/>
  <c r="Q152" i="9"/>
  <c r="AA152" i="9" s="1"/>
  <c r="O153" i="9"/>
  <c r="Y153" i="9" s="1"/>
  <c r="P153" i="9"/>
  <c r="Z153" i="9" s="1"/>
  <c r="Q153" i="9"/>
  <c r="AA153" i="9" s="1"/>
  <c r="O154" i="9"/>
  <c r="Y154" i="9" s="1"/>
  <c r="P154" i="9"/>
  <c r="Z154" i="9" s="1"/>
  <c r="Q154" i="9"/>
  <c r="AA154" i="9" s="1"/>
  <c r="O155" i="9"/>
  <c r="Y155" i="9" s="1"/>
  <c r="P155" i="9"/>
  <c r="Z155" i="9" s="1"/>
  <c r="Q155" i="9"/>
  <c r="AA155" i="9" s="1"/>
  <c r="O156" i="9"/>
  <c r="Y156" i="9" s="1"/>
  <c r="P156" i="9"/>
  <c r="Z156" i="9" s="1"/>
  <c r="Q156" i="9"/>
  <c r="AA156" i="9" s="1"/>
  <c r="O157" i="9"/>
  <c r="Y157" i="9" s="1"/>
  <c r="P157" i="9"/>
  <c r="Z157" i="9" s="1"/>
  <c r="Q157" i="9"/>
  <c r="AA157" i="9" s="1"/>
  <c r="O158" i="9"/>
  <c r="Y158" i="9" s="1"/>
  <c r="P158" i="9"/>
  <c r="Z158" i="9" s="1"/>
  <c r="Q158" i="9"/>
  <c r="AA158" i="9" s="1"/>
  <c r="O159" i="9"/>
  <c r="Y159" i="9" s="1"/>
  <c r="P159" i="9"/>
  <c r="Z159" i="9" s="1"/>
  <c r="Q159" i="9"/>
  <c r="AA159" i="9" s="1"/>
  <c r="O160" i="9"/>
  <c r="Y160" i="9" s="1"/>
  <c r="P160" i="9"/>
  <c r="Z160" i="9" s="1"/>
  <c r="Q160" i="9"/>
  <c r="AA160" i="9" s="1"/>
  <c r="O161" i="9"/>
  <c r="Y161" i="9" s="1"/>
  <c r="P161" i="9"/>
  <c r="Z161" i="9" s="1"/>
  <c r="Q161" i="9"/>
  <c r="AA161" i="9" s="1"/>
  <c r="O162" i="9"/>
  <c r="Y162" i="9" s="1"/>
  <c r="P162" i="9"/>
  <c r="Z162" i="9" s="1"/>
  <c r="Q162" i="9"/>
  <c r="AA162" i="9" s="1"/>
  <c r="O163" i="9"/>
  <c r="Y163" i="9" s="1"/>
  <c r="P163" i="9"/>
  <c r="Z163" i="9" s="1"/>
  <c r="Q163" i="9"/>
  <c r="AA163" i="9" s="1"/>
  <c r="O164" i="9"/>
  <c r="Y164" i="9" s="1"/>
  <c r="P164" i="9"/>
  <c r="Z164" i="9" s="1"/>
  <c r="Q164" i="9"/>
  <c r="AA164" i="9" s="1"/>
  <c r="O165" i="9"/>
  <c r="Y165" i="9" s="1"/>
  <c r="P165" i="9"/>
  <c r="Z165" i="9" s="1"/>
  <c r="Q165" i="9"/>
  <c r="AA165" i="9" s="1"/>
  <c r="O166" i="9"/>
  <c r="Y166" i="9" s="1"/>
  <c r="P166" i="9"/>
  <c r="Z166" i="9" s="1"/>
  <c r="Q166" i="9"/>
  <c r="AA166" i="9" s="1"/>
  <c r="O167" i="9"/>
  <c r="Y167" i="9" s="1"/>
  <c r="P167" i="9"/>
  <c r="Z167" i="9" s="1"/>
  <c r="Q167" i="9"/>
  <c r="AA167" i="9" s="1"/>
  <c r="O168" i="9"/>
  <c r="Y168" i="9" s="1"/>
  <c r="P168" i="9"/>
  <c r="Z168" i="9" s="1"/>
  <c r="Q168" i="9"/>
  <c r="AA168" i="9" s="1"/>
  <c r="O169" i="9"/>
  <c r="Y169" i="9" s="1"/>
  <c r="P169" i="9"/>
  <c r="Z169" i="9" s="1"/>
  <c r="Q169" i="9"/>
  <c r="AA169" i="9" s="1"/>
  <c r="O170" i="9"/>
  <c r="Y170" i="9" s="1"/>
  <c r="P170" i="9"/>
  <c r="Z170" i="9" s="1"/>
  <c r="Q170" i="9"/>
  <c r="AA170" i="9" s="1"/>
  <c r="O171" i="9"/>
  <c r="Y171" i="9" s="1"/>
  <c r="P171" i="9"/>
  <c r="Z171" i="9" s="1"/>
  <c r="Q171" i="9"/>
  <c r="AA171" i="9" s="1"/>
  <c r="O172" i="9"/>
  <c r="Y172" i="9" s="1"/>
  <c r="P172" i="9"/>
  <c r="Z172" i="9" s="1"/>
  <c r="Q172" i="9"/>
  <c r="AA172" i="9" s="1"/>
  <c r="O173" i="9"/>
  <c r="Y173" i="9" s="1"/>
  <c r="P173" i="9"/>
  <c r="Z173" i="9" s="1"/>
  <c r="Q173" i="9"/>
  <c r="AA173" i="9" s="1"/>
  <c r="O174" i="9"/>
  <c r="Y174" i="9" s="1"/>
  <c r="P174" i="9"/>
  <c r="Z174" i="9" s="1"/>
  <c r="Q174" i="9"/>
  <c r="AA174" i="9" s="1"/>
  <c r="O175" i="9"/>
  <c r="Y175" i="9" s="1"/>
  <c r="P175" i="9"/>
  <c r="Z175" i="9" s="1"/>
  <c r="Q175" i="9"/>
  <c r="AA175" i="9" s="1"/>
  <c r="O176" i="9"/>
  <c r="Y176" i="9" s="1"/>
  <c r="P176" i="9"/>
  <c r="Z176" i="9" s="1"/>
  <c r="Q176" i="9"/>
  <c r="AA176" i="9" s="1"/>
  <c r="O177" i="9"/>
  <c r="Y177" i="9" s="1"/>
  <c r="P177" i="9"/>
  <c r="Z177" i="9" s="1"/>
  <c r="Q177" i="9"/>
  <c r="AA177" i="9" s="1"/>
  <c r="O178" i="9"/>
  <c r="Y178" i="9" s="1"/>
  <c r="P178" i="9"/>
  <c r="Z178" i="9" s="1"/>
  <c r="Q178" i="9"/>
  <c r="AA178" i="9" s="1"/>
  <c r="O179" i="9"/>
  <c r="Y179" i="9" s="1"/>
  <c r="P179" i="9"/>
  <c r="Z179" i="9" s="1"/>
  <c r="Q179" i="9"/>
  <c r="AA179" i="9" s="1"/>
  <c r="O180" i="9"/>
  <c r="Y180" i="9" s="1"/>
  <c r="P180" i="9"/>
  <c r="Z180" i="9" s="1"/>
  <c r="Q180" i="9"/>
  <c r="AA180" i="9" s="1"/>
  <c r="O181" i="9"/>
  <c r="Y181" i="9" s="1"/>
  <c r="P181" i="9"/>
  <c r="Z181" i="9" s="1"/>
  <c r="Q181" i="9"/>
  <c r="AA181" i="9" s="1"/>
  <c r="O182" i="9"/>
  <c r="Y182" i="9" s="1"/>
  <c r="P182" i="9"/>
  <c r="Z182" i="9" s="1"/>
  <c r="Q182" i="9"/>
  <c r="AA182" i="9" s="1"/>
  <c r="O183" i="9"/>
  <c r="Y183" i="9" s="1"/>
  <c r="P183" i="9"/>
  <c r="Z183" i="9" s="1"/>
  <c r="Q183" i="9"/>
  <c r="AA183" i="9" s="1"/>
  <c r="O184" i="9"/>
  <c r="Y184" i="9" s="1"/>
  <c r="P184" i="9"/>
  <c r="Z184" i="9" s="1"/>
  <c r="Q184" i="9"/>
  <c r="AA184" i="9" s="1"/>
  <c r="O185" i="9"/>
  <c r="Y185" i="9" s="1"/>
  <c r="P185" i="9"/>
  <c r="Z185" i="9" s="1"/>
  <c r="Q185" i="9"/>
  <c r="AA185" i="9" s="1"/>
  <c r="O186" i="9"/>
  <c r="Y186" i="9" s="1"/>
  <c r="P186" i="9"/>
  <c r="Z186" i="9" s="1"/>
  <c r="Q186" i="9"/>
  <c r="AA186" i="9" s="1"/>
  <c r="O187" i="9"/>
  <c r="Y187" i="9" s="1"/>
  <c r="P187" i="9"/>
  <c r="Z187" i="9" s="1"/>
  <c r="Q187" i="9"/>
  <c r="AA187" i="9" s="1"/>
  <c r="O188" i="9"/>
  <c r="Y188" i="9" s="1"/>
  <c r="P188" i="9"/>
  <c r="Z188" i="9" s="1"/>
  <c r="Q188" i="9"/>
  <c r="AA188" i="9" s="1"/>
  <c r="O189" i="9"/>
  <c r="Y189" i="9" s="1"/>
  <c r="P189" i="9"/>
  <c r="Z189" i="9" s="1"/>
  <c r="Q189" i="9"/>
  <c r="AA189" i="9" s="1"/>
  <c r="O190" i="9"/>
  <c r="Y190" i="9" s="1"/>
  <c r="P190" i="9"/>
  <c r="Z190" i="9" s="1"/>
  <c r="Q190" i="9"/>
  <c r="AA190" i="9" s="1"/>
  <c r="O191" i="9"/>
  <c r="Y191" i="9" s="1"/>
  <c r="P191" i="9"/>
  <c r="Z191" i="9" s="1"/>
  <c r="Q191" i="9"/>
  <c r="AA191" i="9" s="1"/>
  <c r="O192" i="9"/>
  <c r="Y192" i="9" s="1"/>
  <c r="P192" i="9"/>
  <c r="Z192" i="9" s="1"/>
  <c r="Q192" i="9"/>
  <c r="AA192" i="9" s="1"/>
  <c r="O193" i="9"/>
  <c r="Y193" i="9" s="1"/>
  <c r="P193" i="9"/>
  <c r="Z193" i="9" s="1"/>
  <c r="Q193" i="9"/>
  <c r="AA193" i="9" s="1"/>
  <c r="O194" i="9"/>
  <c r="Y194" i="9" s="1"/>
  <c r="P194" i="9"/>
  <c r="Z194" i="9" s="1"/>
  <c r="Q194" i="9"/>
  <c r="AA194" i="9" s="1"/>
  <c r="O195" i="9"/>
  <c r="Y195" i="9" s="1"/>
  <c r="P195" i="9"/>
  <c r="Z195" i="9" s="1"/>
  <c r="Q195" i="9"/>
  <c r="AA195" i="9" s="1"/>
  <c r="O196" i="9"/>
  <c r="Y196" i="9" s="1"/>
  <c r="P196" i="9"/>
  <c r="Z196" i="9" s="1"/>
  <c r="Q196" i="9"/>
  <c r="AA196" i="9" s="1"/>
  <c r="O197" i="9"/>
  <c r="Y197" i="9" s="1"/>
  <c r="P197" i="9"/>
  <c r="Z197" i="9" s="1"/>
  <c r="Q197" i="9"/>
  <c r="AA197" i="9" s="1"/>
  <c r="O198" i="9"/>
  <c r="Y198" i="9" s="1"/>
  <c r="P198" i="9"/>
  <c r="Z198" i="9" s="1"/>
  <c r="Q198" i="9"/>
  <c r="AA198" i="9" s="1"/>
  <c r="O199" i="9"/>
  <c r="Y199" i="9" s="1"/>
  <c r="P199" i="9"/>
  <c r="Z199" i="9" s="1"/>
  <c r="Q199" i="9"/>
  <c r="AA199" i="9" s="1"/>
  <c r="O200" i="9"/>
  <c r="Y200" i="9" s="1"/>
  <c r="P200" i="9"/>
  <c r="Z200" i="9" s="1"/>
  <c r="Q200" i="9"/>
  <c r="AA200" i="9" s="1"/>
  <c r="O201" i="9"/>
  <c r="Y201" i="9" s="1"/>
  <c r="P201" i="9"/>
  <c r="Z201" i="9" s="1"/>
  <c r="Q201" i="9"/>
  <c r="AA201" i="9" s="1"/>
  <c r="O202" i="9"/>
  <c r="Y202" i="9" s="1"/>
  <c r="P202" i="9"/>
  <c r="Z202" i="9" s="1"/>
  <c r="Q202" i="9"/>
  <c r="AA202" i="9" s="1"/>
  <c r="O203" i="9"/>
  <c r="Y203" i="9" s="1"/>
  <c r="P203" i="9"/>
  <c r="Z203" i="9" s="1"/>
  <c r="Q203" i="9"/>
  <c r="AA203" i="9" s="1"/>
  <c r="O204" i="9"/>
  <c r="Y204" i="9" s="1"/>
  <c r="P204" i="9"/>
  <c r="Z204" i="9" s="1"/>
  <c r="Q204" i="9"/>
  <c r="AA204" i="9" s="1"/>
  <c r="O205" i="9"/>
  <c r="Y205" i="9" s="1"/>
  <c r="P205" i="9"/>
  <c r="Z205" i="9" s="1"/>
  <c r="Q205" i="9"/>
  <c r="AA205" i="9" s="1"/>
  <c r="O206" i="9"/>
  <c r="Y206" i="9" s="1"/>
  <c r="P206" i="9"/>
  <c r="Z206" i="9" s="1"/>
  <c r="Q206" i="9"/>
  <c r="AA206" i="9" s="1"/>
  <c r="O207" i="9"/>
  <c r="Y207" i="9" s="1"/>
  <c r="P207" i="9"/>
  <c r="Z207" i="9" s="1"/>
  <c r="Q207" i="9"/>
  <c r="AA207" i="9" s="1"/>
  <c r="O208" i="9"/>
  <c r="Y208" i="9" s="1"/>
  <c r="P208" i="9"/>
  <c r="Z208" i="9" s="1"/>
  <c r="Q208" i="9"/>
  <c r="AA208" i="9" s="1"/>
  <c r="O209" i="9"/>
  <c r="Y209" i="9" s="1"/>
  <c r="P209" i="9"/>
  <c r="Z209" i="9" s="1"/>
  <c r="Q209" i="9"/>
  <c r="AA209" i="9" s="1"/>
  <c r="O210" i="9"/>
  <c r="Y210" i="9" s="1"/>
  <c r="P210" i="9"/>
  <c r="Z210" i="9" s="1"/>
  <c r="Q210" i="9"/>
  <c r="AA210" i="9" s="1"/>
  <c r="O211" i="9"/>
  <c r="Y211" i="9" s="1"/>
  <c r="P211" i="9"/>
  <c r="Z211" i="9" s="1"/>
  <c r="Q211" i="9"/>
  <c r="AA211" i="9" s="1"/>
  <c r="O212" i="9"/>
  <c r="Y212" i="9" s="1"/>
  <c r="P212" i="9"/>
  <c r="Z212" i="9" s="1"/>
  <c r="Q212" i="9"/>
  <c r="AA212" i="9" s="1"/>
  <c r="O213" i="9"/>
  <c r="Y213" i="9" s="1"/>
  <c r="P213" i="9"/>
  <c r="Z213" i="9" s="1"/>
  <c r="Q213" i="9"/>
  <c r="AA213" i="9" s="1"/>
  <c r="O214" i="9"/>
  <c r="Y214" i="9" s="1"/>
  <c r="P214" i="9"/>
  <c r="Z214" i="9" s="1"/>
  <c r="Q214" i="9"/>
  <c r="AA214" i="9" s="1"/>
  <c r="O215" i="9"/>
  <c r="Y215" i="9" s="1"/>
  <c r="P215" i="9"/>
  <c r="Z215" i="9" s="1"/>
  <c r="Q215" i="9"/>
  <c r="AA215" i="9" s="1"/>
  <c r="O216" i="9"/>
  <c r="Y216" i="9" s="1"/>
  <c r="P216" i="9"/>
  <c r="Z216" i="9" s="1"/>
  <c r="Q216" i="9"/>
  <c r="AA216" i="9" s="1"/>
  <c r="O217" i="9"/>
  <c r="Y217" i="9" s="1"/>
  <c r="P217" i="9"/>
  <c r="Z217" i="9" s="1"/>
  <c r="Q217" i="9"/>
  <c r="AA217" i="9" s="1"/>
  <c r="O218" i="9"/>
  <c r="Y218" i="9" s="1"/>
  <c r="P218" i="9"/>
  <c r="Z218" i="9" s="1"/>
  <c r="Q218" i="9"/>
  <c r="AA218" i="9" s="1"/>
  <c r="O219" i="9"/>
  <c r="Y219" i="9" s="1"/>
  <c r="P219" i="9"/>
  <c r="Z219" i="9" s="1"/>
  <c r="Q219" i="9"/>
  <c r="AA219" i="9" s="1"/>
  <c r="O220" i="9"/>
  <c r="Y220" i="9" s="1"/>
  <c r="P220" i="9"/>
  <c r="Z220" i="9" s="1"/>
  <c r="Q220" i="9"/>
  <c r="AA220" i="9" s="1"/>
  <c r="O221" i="9"/>
  <c r="Y221" i="9" s="1"/>
  <c r="P221" i="9"/>
  <c r="Z221" i="9" s="1"/>
  <c r="Q221" i="9"/>
  <c r="AA221" i="9" s="1"/>
  <c r="O222" i="9"/>
  <c r="Y222" i="9" s="1"/>
  <c r="P222" i="9"/>
  <c r="Z222" i="9" s="1"/>
  <c r="Q222" i="9"/>
  <c r="AA222" i="9" s="1"/>
  <c r="O223" i="9"/>
  <c r="Y223" i="9" s="1"/>
  <c r="P223" i="9"/>
  <c r="Z223" i="9" s="1"/>
  <c r="Q223" i="9"/>
  <c r="AA223" i="9" s="1"/>
  <c r="O224" i="9"/>
  <c r="Y224" i="9" s="1"/>
  <c r="P224" i="9"/>
  <c r="Z224" i="9" s="1"/>
  <c r="Q224" i="9"/>
  <c r="AA224" i="9" s="1"/>
  <c r="O225" i="9"/>
  <c r="Y225" i="9" s="1"/>
  <c r="P225" i="9"/>
  <c r="Z225" i="9" s="1"/>
  <c r="Q225" i="9"/>
  <c r="AA225" i="9" s="1"/>
  <c r="O226" i="9"/>
  <c r="Y226" i="9" s="1"/>
  <c r="P226" i="9"/>
  <c r="Z226" i="9" s="1"/>
  <c r="Q226" i="9"/>
  <c r="AA226" i="9" s="1"/>
  <c r="O227" i="9"/>
  <c r="Y227" i="9" s="1"/>
  <c r="P227" i="9"/>
  <c r="Z227" i="9" s="1"/>
  <c r="Q227" i="9"/>
  <c r="AA227" i="9" s="1"/>
  <c r="O228" i="9"/>
  <c r="Y228" i="9" s="1"/>
  <c r="P228" i="9"/>
  <c r="Z228" i="9" s="1"/>
  <c r="Q228" i="9"/>
  <c r="AA228" i="9" s="1"/>
  <c r="O229" i="9"/>
  <c r="Y229" i="9" s="1"/>
  <c r="P229" i="9"/>
  <c r="Z229" i="9" s="1"/>
  <c r="Q229" i="9"/>
  <c r="AA229" i="9" s="1"/>
  <c r="O230" i="9"/>
  <c r="Y230" i="9" s="1"/>
  <c r="P230" i="9"/>
  <c r="Z230" i="9" s="1"/>
  <c r="Q230" i="9"/>
  <c r="AA230" i="9" s="1"/>
  <c r="O231" i="9"/>
  <c r="Y231" i="9" s="1"/>
  <c r="P231" i="9"/>
  <c r="Z231" i="9" s="1"/>
  <c r="Q231" i="9"/>
  <c r="AA231" i="9" s="1"/>
  <c r="O232" i="9"/>
  <c r="Y232" i="9" s="1"/>
  <c r="P232" i="9"/>
  <c r="Z232" i="9" s="1"/>
  <c r="Q232" i="9"/>
  <c r="AA232" i="9" s="1"/>
  <c r="O233" i="9"/>
  <c r="Y233" i="9" s="1"/>
  <c r="P233" i="9"/>
  <c r="Z233" i="9" s="1"/>
  <c r="Q233" i="9"/>
  <c r="AA233" i="9" s="1"/>
  <c r="O234" i="9"/>
  <c r="Y234" i="9" s="1"/>
  <c r="P234" i="9"/>
  <c r="Z234" i="9" s="1"/>
  <c r="Q234" i="9"/>
  <c r="AA234" i="9" s="1"/>
  <c r="O235" i="9"/>
  <c r="Y235" i="9" s="1"/>
  <c r="P235" i="9"/>
  <c r="Z235" i="9" s="1"/>
  <c r="Q235" i="9"/>
  <c r="AA235" i="9" s="1"/>
  <c r="O236" i="9"/>
  <c r="Y236" i="9" s="1"/>
  <c r="P236" i="9"/>
  <c r="Z236" i="9" s="1"/>
  <c r="Q236" i="9"/>
  <c r="AA236" i="9" s="1"/>
  <c r="O237" i="9"/>
  <c r="Y237" i="9" s="1"/>
  <c r="P237" i="9"/>
  <c r="Z237" i="9" s="1"/>
  <c r="Q237" i="9"/>
  <c r="AA237" i="9" s="1"/>
  <c r="O238" i="9"/>
  <c r="Y238" i="9" s="1"/>
  <c r="P238" i="9"/>
  <c r="Z238" i="9" s="1"/>
  <c r="Q238" i="9"/>
  <c r="AA238" i="9" s="1"/>
  <c r="O239" i="9"/>
  <c r="Y239" i="9" s="1"/>
  <c r="P239" i="9"/>
  <c r="Z239" i="9" s="1"/>
  <c r="Q239" i="9"/>
  <c r="AA239" i="9" s="1"/>
  <c r="O240" i="9"/>
  <c r="Y240" i="9" s="1"/>
  <c r="P240" i="9"/>
  <c r="Z240" i="9" s="1"/>
  <c r="Q240" i="9"/>
  <c r="AA240" i="9" s="1"/>
  <c r="O241" i="9"/>
  <c r="Y241" i="9" s="1"/>
  <c r="P241" i="9"/>
  <c r="Z241" i="9" s="1"/>
  <c r="Q241" i="9"/>
  <c r="AA241" i="9" s="1"/>
  <c r="O242" i="9"/>
  <c r="Y242" i="9" s="1"/>
  <c r="P242" i="9"/>
  <c r="Z242" i="9" s="1"/>
  <c r="Q242" i="9"/>
  <c r="AA242" i="9" s="1"/>
  <c r="O243" i="9"/>
  <c r="Y243" i="9" s="1"/>
  <c r="P243" i="9"/>
  <c r="Z243" i="9" s="1"/>
  <c r="Q243" i="9"/>
  <c r="AA243" i="9" s="1"/>
  <c r="O244" i="9"/>
  <c r="Y244" i="9" s="1"/>
  <c r="P244" i="9"/>
  <c r="Z244" i="9" s="1"/>
  <c r="Q244" i="9"/>
  <c r="AA244" i="9" s="1"/>
  <c r="O245" i="9"/>
  <c r="Y245" i="9" s="1"/>
  <c r="P245" i="9"/>
  <c r="Z245" i="9" s="1"/>
  <c r="Q245" i="9"/>
  <c r="AA245" i="9" s="1"/>
  <c r="O246" i="9"/>
  <c r="Y246" i="9" s="1"/>
  <c r="P246" i="9"/>
  <c r="Z246" i="9" s="1"/>
  <c r="Q246" i="9"/>
  <c r="AA246" i="9" s="1"/>
  <c r="O247" i="9"/>
  <c r="Y247" i="9" s="1"/>
  <c r="P247" i="9"/>
  <c r="Z247" i="9" s="1"/>
  <c r="Q247" i="9"/>
  <c r="AA247" i="9" s="1"/>
  <c r="O248" i="9"/>
  <c r="Y248" i="9" s="1"/>
  <c r="P248" i="9"/>
  <c r="Z248" i="9" s="1"/>
  <c r="Q248" i="9"/>
  <c r="AA248" i="9" s="1"/>
  <c r="O249" i="9"/>
  <c r="Y249" i="9" s="1"/>
  <c r="P249" i="9"/>
  <c r="Z249" i="9" s="1"/>
  <c r="Q249" i="9"/>
  <c r="AA249" i="9" s="1"/>
  <c r="O250" i="9"/>
  <c r="Y250" i="9" s="1"/>
  <c r="P250" i="9"/>
  <c r="Z250" i="9" s="1"/>
  <c r="Q250" i="9"/>
  <c r="AA250" i="9" s="1"/>
  <c r="O251" i="9"/>
  <c r="Y251" i="9" s="1"/>
  <c r="P251" i="9"/>
  <c r="Z251" i="9" s="1"/>
  <c r="Q251" i="9"/>
  <c r="AA251" i="9" s="1"/>
  <c r="O252" i="9"/>
  <c r="Y252" i="9" s="1"/>
  <c r="P252" i="9"/>
  <c r="Z252" i="9" s="1"/>
  <c r="Q252" i="9"/>
  <c r="AA252" i="9" s="1"/>
  <c r="O253" i="9"/>
  <c r="Y253" i="9" s="1"/>
  <c r="P253" i="9"/>
  <c r="Z253" i="9" s="1"/>
  <c r="Q253" i="9"/>
  <c r="AA253" i="9" s="1"/>
  <c r="O254" i="9"/>
  <c r="Y254" i="9" s="1"/>
  <c r="P254" i="9"/>
  <c r="Z254" i="9" s="1"/>
  <c r="Q254" i="9"/>
  <c r="AA254" i="9" s="1"/>
  <c r="O255" i="9"/>
  <c r="Y255" i="9" s="1"/>
  <c r="P255" i="9"/>
  <c r="Z255" i="9" s="1"/>
  <c r="Q255" i="9"/>
  <c r="AA255" i="9" s="1"/>
  <c r="O256" i="9"/>
  <c r="Y256" i="9" s="1"/>
  <c r="P256" i="9"/>
  <c r="Z256" i="9" s="1"/>
  <c r="Q256" i="9"/>
  <c r="AA256" i="9" s="1"/>
  <c r="O257" i="9"/>
  <c r="Y257" i="9" s="1"/>
  <c r="P257" i="9"/>
  <c r="Z257" i="9" s="1"/>
  <c r="Q257" i="9"/>
  <c r="AA257" i="9" s="1"/>
  <c r="O258" i="9"/>
  <c r="Y258" i="9" s="1"/>
  <c r="P258" i="9"/>
  <c r="Z258" i="9" s="1"/>
  <c r="Q258" i="9"/>
  <c r="AA258" i="9" s="1"/>
  <c r="O259" i="9"/>
  <c r="Y259" i="9" s="1"/>
  <c r="P259" i="9"/>
  <c r="Z259" i="9" s="1"/>
  <c r="Q259" i="9"/>
  <c r="AA259" i="9" s="1"/>
  <c r="O260" i="9"/>
  <c r="Y260" i="9" s="1"/>
  <c r="P260" i="9"/>
  <c r="Z260" i="9" s="1"/>
  <c r="Q260" i="9"/>
  <c r="AA260" i="9" s="1"/>
  <c r="O261" i="9"/>
  <c r="Y261" i="9" s="1"/>
  <c r="P261" i="9"/>
  <c r="Z261" i="9" s="1"/>
  <c r="Q261" i="9"/>
  <c r="AA261" i="9" s="1"/>
  <c r="O262" i="9"/>
  <c r="Y262" i="9" s="1"/>
  <c r="P262" i="9"/>
  <c r="Z262" i="9" s="1"/>
  <c r="Q262" i="9"/>
  <c r="AA262" i="9" s="1"/>
  <c r="O263" i="9"/>
  <c r="Y263" i="9" s="1"/>
  <c r="P263" i="9"/>
  <c r="Z263" i="9" s="1"/>
  <c r="Q263" i="9"/>
  <c r="AA263" i="9" s="1"/>
  <c r="O264" i="9"/>
  <c r="Y264" i="9" s="1"/>
  <c r="P264" i="9"/>
  <c r="Z264" i="9" s="1"/>
  <c r="Q264" i="9"/>
  <c r="AA264" i="9" s="1"/>
  <c r="O265" i="9"/>
  <c r="Y265" i="9" s="1"/>
  <c r="P265" i="9"/>
  <c r="Z265" i="9" s="1"/>
  <c r="Q265" i="9"/>
  <c r="AA265" i="9" s="1"/>
  <c r="O266" i="9"/>
  <c r="Y266" i="9" s="1"/>
  <c r="P266" i="9"/>
  <c r="Z266" i="9" s="1"/>
  <c r="Q266" i="9"/>
  <c r="AA266" i="9" s="1"/>
  <c r="O267" i="9"/>
  <c r="Y267" i="9" s="1"/>
  <c r="P267" i="9"/>
  <c r="Z267" i="9" s="1"/>
  <c r="Q267" i="9"/>
  <c r="AA267" i="9" s="1"/>
  <c r="O268" i="9"/>
  <c r="Y268" i="9" s="1"/>
  <c r="P268" i="9"/>
  <c r="Z268" i="9" s="1"/>
  <c r="Q268" i="9"/>
  <c r="AA268" i="9" s="1"/>
  <c r="O269" i="9"/>
  <c r="Y269" i="9" s="1"/>
  <c r="P269" i="9"/>
  <c r="Z269" i="9" s="1"/>
  <c r="Q269" i="9"/>
  <c r="AA269" i="9" s="1"/>
  <c r="O270" i="9"/>
  <c r="Y270" i="9" s="1"/>
  <c r="P270" i="9"/>
  <c r="Z270" i="9" s="1"/>
  <c r="Q270" i="9"/>
  <c r="AA270" i="9" s="1"/>
  <c r="O271" i="9"/>
  <c r="Y271" i="9" s="1"/>
  <c r="P271" i="9"/>
  <c r="Z271" i="9" s="1"/>
  <c r="Q271" i="9"/>
  <c r="AA271" i="9" s="1"/>
  <c r="O272" i="9"/>
  <c r="Y272" i="9" s="1"/>
  <c r="P272" i="9"/>
  <c r="Z272" i="9" s="1"/>
  <c r="Q272" i="9"/>
  <c r="AA272" i="9" s="1"/>
  <c r="O273" i="9"/>
  <c r="Y273" i="9" s="1"/>
  <c r="P273" i="9"/>
  <c r="Z273" i="9" s="1"/>
  <c r="Q273" i="9"/>
  <c r="AA273" i="9" s="1"/>
  <c r="O274" i="9"/>
  <c r="Y274" i="9" s="1"/>
  <c r="P274" i="9"/>
  <c r="Z274" i="9" s="1"/>
  <c r="Q274" i="9"/>
  <c r="AA274" i="9" s="1"/>
  <c r="Q2" i="9"/>
  <c r="AA2" i="9" s="1"/>
  <c r="P2" i="9"/>
  <c r="Z2" i="9" s="1"/>
  <c r="O2" i="9"/>
  <c r="Y2" i="9" s="1"/>
  <c r="BE69" i="3" l="1"/>
  <c r="BM69" i="3"/>
  <c r="BI69" i="3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67" i="18"/>
  <c r="X268" i="18"/>
  <c r="X269" i="18"/>
  <c r="X270" i="18"/>
  <c r="X271" i="18"/>
  <c r="X272" i="18"/>
  <c r="X273" i="18"/>
  <c r="X274" i="18"/>
  <c r="X275" i="18"/>
  <c r="X276" i="18"/>
  <c r="X277" i="18"/>
  <c r="X278" i="18"/>
  <c r="X279" i="18"/>
  <c r="X280" i="18"/>
  <c r="X281" i="18"/>
  <c r="X282" i="18"/>
  <c r="X283" i="18"/>
  <c r="X284" i="18"/>
  <c r="X285" i="18"/>
  <c r="X286" i="18"/>
  <c r="X287" i="18"/>
  <c r="X288" i="18"/>
  <c r="X289" i="18"/>
  <c r="X290" i="18"/>
  <c r="X291" i="18"/>
  <c r="X292" i="18"/>
  <c r="X293" i="18"/>
  <c r="X294" i="18"/>
  <c r="X295" i="18"/>
  <c r="X296" i="18"/>
  <c r="X297" i="18"/>
  <c r="X298" i="18"/>
  <c r="X299" i="18"/>
  <c r="X300" i="18"/>
  <c r="X301" i="18"/>
  <c r="X302" i="18"/>
  <c r="X303" i="18"/>
  <c r="X304" i="18"/>
  <c r="X305" i="18"/>
  <c r="X306" i="18"/>
  <c r="X307" i="18"/>
  <c r="X308" i="18"/>
  <c r="X309" i="18"/>
  <c r="X310" i="18"/>
  <c r="X311" i="18"/>
  <c r="X312" i="18"/>
  <c r="X313" i="18"/>
  <c r="X314" i="18"/>
  <c r="X315" i="18"/>
  <c r="X316" i="18"/>
  <c r="X317" i="18"/>
  <c r="X318" i="18"/>
  <c r="X319" i="18"/>
  <c r="X320" i="18"/>
  <c r="X321" i="18"/>
  <c r="X322" i="18"/>
  <c r="X323" i="18"/>
  <c r="X324" i="18"/>
  <c r="X325" i="18"/>
  <c r="X326" i="18"/>
  <c r="X327" i="18"/>
  <c r="X328" i="18"/>
  <c r="X329" i="18"/>
  <c r="X330" i="18"/>
  <c r="X331" i="18"/>
  <c r="X332" i="18"/>
  <c r="X333" i="18"/>
  <c r="X334" i="18"/>
  <c r="X335" i="18"/>
  <c r="X336" i="18"/>
  <c r="X337" i="18"/>
  <c r="X338" i="18"/>
  <c r="X339" i="18"/>
  <c r="X340" i="18"/>
  <c r="X341" i="18"/>
  <c r="X342" i="18"/>
  <c r="X343" i="18"/>
  <c r="X344" i="18"/>
  <c r="X345" i="18"/>
  <c r="X346" i="18"/>
  <c r="X347" i="18"/>
  <c r="X348" i="18"/>
  <c r="X349" i="18"/>
  <c r="X350" i="18"/>
  <c r="X351" i="18"/>
  <c r="X352" i="18"/>
  <c r="X353" i="18"/>
  <c r="X354" i="18"/>
  <c r="X355" i="18"/>
  <c r="X356" i="18"/>
  <c r="X357" i="18"/>
  <c r="X358" i="18"/>
  <c r="X359" i="18"/>
  <c r="X360" i="18"/>
  <c r="X361" i="18"/>
  <c r="X362" i="18"/>
  <c r="X363" i="18"/>
  <c r="X364" i="18"/>
  <c r="X365" i="18"/>
  <c r="X366" i="18"/>
  <c r="X367" i="18"/>
  <c r="X368" i="18"/>
  <c r="X369" i="18"/>
  <c r="X370" i="18"/>
  <c r="X371" i="18"/>
  <c r="X372" i="18"/>
  <c r="X373" i="18"/>
  <c r="X374" i="18"/>
  <c r="X375" i="18"/>
  <c r="X376" i="18"/>
  <c r="X377" i="18"/>
  <c r="X378" i="18"/>
  <c r="X379" i="18"/>
  <c r="X380" i="18"/>
  <c r="X381" i="18"/>
  <c r="X382" i="18"/>
  <c r="X383" i="18"/>
  <c r="X384" i="18"/>
  <c r="X385" i="18"/>
  <c r="X386" i="18"/>
  <c r="X387" i="18"/>
  <c r="X388" i="18"/>
  <c r="X389" i="18"/>
  <c r="X390" i="18"/>
  <c r="X391" i="18"/>
  <c r="X392" i="18"/>
  <c r="X393" i="18"/>
  <c r="X394" i="18"/>
  <c r="X395" i="18"/>
  <c r="X396" i="18"/>
  <c r="X397" i="18"/>
  <c r="X398" i="18"/>
  <c r="X399" i="18"/>
  <c r="X400" i="18"/>
  <c r="X401" i="18"/>
  <c r="X402" i="18"/>
  <c r="X403" i="18"/>
  <c r="X404" i="18"/>
  <c r="X405" i="18"/>
  <c r="X406" i="18"/>
  <c r="X407" i="18"/>
  <c r="X408" i="18"/>
  <c r="X409" i="18"/>
  <c r="X410" i="18"/>
  <c r="X411" i="18"/>
  <c r="X412" i="18"/>
  <c r="X413" i="18"/>
  <c r="X414" i="18"/>
  <c r="X415" i="18"/>
  <c r="X416" i="18"/>
  <c r="X417" i="18"/>
  <c r="X418" i="18"/>
  <c r="X419" i="18"/>
  <c r="X420" i="18"/>
  <c r="X421" i="18"/>
  <c r="X422" i="18"/>
  <c r="X423" i="18"/>
  <c r="X424" i="18"/>
  <c r="X425" i="18"/>
  <c r="X426" i="18"/>
  <c r="X427" i="18"/>
  <c r="X428" i="18"/>
  <c r="X429" i="18"/>
  <c r="X430" i="18"/>
  <c r="X431" i="18"/>
  <c r="X432" i="18"/>
  <c r="X433" i="18"/>
  <c r="X434" i="18"/>
  <c r="X435" i="18"/>
  <c r="X436" i="18"/>
  <c r="X437" i="18"/>
  <c r="X438" i="18"/>
  <c r="X439" i="18"/>
  <c r="X440" i="18"/>
  <c r="X441" i="18"/>
  <c r="X442" i="18"/>
  <c r="X443" i="18"/>
  <c r="X444" i="18"/>
  <c r="X445" i="18"/>
  <c r="X446" i="18"/>
  <c r="X447" i="18"/>
  <c r="X448" i="18"/>
  <c r="X449" i="18"/>
  <c r="X450" i="18"/>
  <c r="X451" i="18"/>
  <c r="X452" i="18"/>
  <c r="X453" i="18"/>
  <c r="X454" i="18"/>
  <c r="X455" i="18"/>
  <c r="X456" i="18"/>
  <c r="X457" i="18"/>
  <c r="X458" i="18"/>
  <c r="X459" i="18"/>
  <c r="X460" i="18"/>
  <c r="X461" i="18"/>
  <c r="X462" i="18"/>
  <c r="X463" i="18"/>
  <c r="X464" i="18"/>
  <c r="X465" i="18"/>
  <c r="X466" i="18"/>
  <c r="X467" i="18"/>
  <c r="X468" i="18"/>
  <c r="X469" i="18"/>
  <c r="X470" i="18"/>
  <c r="X471" i="18"/>
  <c r="X472" i="18"/>
  <c r="X473" i="18"/>
  <c r="X474" i="18"/>
  <c r="X475" i="18"/>
  <c r="X476" i="18"/>
  <c r="X477" i="18"/>
  <c r="X478" i="18"/>
  <c r="X479" i="18"/>
  <c r="X480" i="18"/>
  <c r="X481" i="18"/>
  <c r="X482" i="18"/>
  <c r="X483" i="18"/>
  <c r="X484" i="18"/>
  <c r="X485" i="18"/>
  <c r="X486" i="18"/>
  <c r="X487" i="18"/>
  <c r="X488" i="18"/>
  <c r="X489" i="18"/>
  <c r="X490" i="18"/>
  <c r="X491" i="18"/>
  <c r="X492" i="18"/>
  <c r="X493" i="18"/>
  <c r="X494" i="18"/>
  <c r="X495" i="18"/>
  <c r="X496" i="18"/>
  <c r="X497" i="18"/>
  <c r="X498" i="18"/>
  <c r="X499" i="18"/>
  <c r="X500" i="18"/>
  <c r="X501" i="18"/>
  <c r="X502" i="18"/>
  <c r="X503" i="18"/>
  <c r="X504" i="18"/>
  <c r="X505" i="18"/>
  <c r="X506" i="18"/>
  <c r="X507" i="18"/>
  <c r="X508" i="18"/>
  <c r="X509" i="18"/>
  <c r="X510" i="18"/>
  <c r="X511" i="18"/>
  <c r="X512" i="18"/>
  <c r="X513" i="18"/>
  <c r="X514" i="18"/>
  <c r="X515" i="18"/>
  <c r="X516" i="18"/>
  <c r="X517" i="18"/>
  <c r="X518" i="18"/>
  <c r="X519" i="18"/>
  <c r="X520" i="18"/>
  <c r="X521" i="18"/>
  <c r="X522" i="18"/>
  <c r="X523" i="18"/>
  <c r="X524" i="18"/>
  <c r="X525" i="18"/>
  <c r="X526" i="18"/>
  <c r="X527" i="18"/>
  <c r="X528" i="18"/>
  <c r="X529" i="18"/>
  <c r="X530" i="18"/>
  <c r="X531" i="18"/>
  <c r="X532" i="18"/>
  <c r="X533" i="18"/>
  <c r="X534" i="18"/>
  <c r="X535" i="18"/>
  <c r="X536" i="18"/>
  <c r="X537" i="18"/>
  <c r="X538" i="18"/>
  <c r="X539" i="18"/>
  <c r="X540" i="18"/>
  <c r="X541" i="18"/>
  <c r="X542" i="18"/>
  <c r="X543" i="18"/>
  <c r="X544" i="18"/>
  <c r="X545" i="18"/>
  <c r="X546" i="18"/>
  <c r="X547" i="18"/>
  <c r="X548" i="18"/>
  <c r="X549" i="18"/>
  <c r="X550" i="18"/>
  <c r="X551" i="18"/>
  <c r="X552" i="18"/>
  <c r="X553" i="18"/>
  <c r="X554" i="18"/>
  <c r="X555" i="18"/>
  <c r="X556" i="18"/>
  <c r="X557" i="18"/>
  <c r="X558" i="18"/>
  <c r="X559" i="18"/>
  <c r="X560" i="18"/>
  <c r="X561" i="18"/>
  <c r="X562" i="18"/>
  <c r="X563" i="18"/>
  <c r="X564" i="18"/>
  <c r="X565" i="18"/>
  <c r="X566" i="18"/>
  <c r="X567" i="18"/>
  <c r="X568" i="18"/>
  <c r="X569" i="18"/>
  <c r="X570" i="18"/>
  <c r="X571" i="18"/>
  <c r="X572" i="18"/>
  <c r="X573" i="18"/>
  <c r="X574" i="18"/>
  <c r="X575" i="18"/>
  <c r="X576" i="18"/>
  <c r="X577" i="18"/>
  <c r="X578" i="18"/>
  <c r="X579" i="18"/>
  <c r="X580" i="18"/>
  <c r="X581" i="18"/>
  <c r="X582" i="18"/>
  <c r="X583" i="18"/>
  <c r="X584" i="18"/>
  <c r="X585" i="18"/>
  <c r="X586" i="18"/>
  <c r="X587" i="18"/>
  <c r="X588" i="18"/>
  <c r="X589" i="18"/>
  <c r="X590" i="18"/>
  <c r="X591" i="18"/>
  <c r="X592" i="18"/>
  <c r="X593" i="18"/>
  <c r="X594" i="18"/>
  <c r="X595" i="18"/>
  <c r="X596" i="18"/>
  <c r="X597" i="18"/>
  <c r="X598" i="18"/>
  <c r="X599" i="18"/>
  <c r="X600" i="18"/>
  <c r="X601" i="18"/>
  <c r="X602" i="18"/>
  <c r="X603" i="18"/>
  <c r="X604" i="18"/>
  <c r="X605" i="18"/>
  <c r="X606" i="18"/>
  <c r="X607" i="18"/>
  <c r="X608" i="18"/>
  <c r="X609" i="18"/>
  <c r="X610" i="18"/>
  <c r="X611" i="18"/>
  <c r="X612" i="18"/>
  <c r="X613" i="18"/>
  <c r="X614" i="18"/>
  <c r="X615" i="18"/>
  <c r="X616" i="18"/>
  <c r="X617" i="18"/>
  <c r="X618" i="18"/>
  <c r="X619" i="18"/>
  <c r="X620" i="18"/>
  <c r="X621" i="18"/>
  <c r="X622" i="18"/>
  <c r="X623" i="18"/>
  <c r="X624" i="18"/>
  <c r="X625" i="18"/>
  <c r="X626" i="18"/>
  <c r="X627" i="18"/>
  <c r="X628" i="18"/>
  <c r="X629" i="18"/>
  <c r="X630" i="18"/>
  <c r="X631" i="18"/>
  <c r="X632" i="18"/>
  <c r="X633" i="18"/>
  <c r="X634" i="18"/>
  <c r="X635" i="18"/>
  <c r="X636" i="18"/>
  <c r="X637" i="18"/>
  <c r="X638" i="18"/>
  <c r="X639" i="18"/>
  <c r="X640" i="18"/>
  <c r="X641" i="18"/>
  <c r="X642" i="18"/>
  <c r="X643" i="18"/>
  <c r="X644" i="18"/>
  <c r="X645" i="18"/>
  <c r="X646" i="18"/>
  <c r="X647" i="18"/>
  <c r="X648" i="18"/>
  <c r="X649" i="18"/>
  <c r="X650" i="18"/>
  <c r="X651" i="18"/>
  <c r="X652" i="18"/>
  <c r="X653" i="18"/>
  <c r="X654" i="18"/>
  <c r="X655" i="18"/>
  <c r="X656" i="18"/>
  <c r="X657" i="18"/>
  <c r="X658" i="18"/>
  <c r="X659" i="18"/>
  <c r="X660" i="18"/>
  <c r="X661" i="18"/>
  <c r="X662" i="18"/>
  <c r="X663" i="18"/>
  <c r="X664" i="18"/>
  <c r="X665" i="18"/>
  <c r="X666" i="18"/>
  <c r="X667" i="18"/>
  <c r="X668" i="18"/>
  <c r="X669" i="18"/>
  <c r="X670" i="18"/>
  <c r="X671" i="18"/>
  <c r="X672" i="18"/>
  <c r="X673" i="18"/>
  <c r="X674" i="18"/>
  <c r="X675" i="18"/>
  <c r="X676" i="18"/>
  <c r="X677" i="18"/>
  <c r="X678" i="18"/>
  <c r="X679" i="18"/>
  <c r="X680" i="18"/>
  <c r="X681" i="18"/>
  <c r="X682" i="18"/>
  <c r="X683" i="18"/>
  <c r="X684" i="18"/>
  <c r="X685" i="18"/>
  <c r="X686" i="18"/>
  <c r="X687" i="18"/>
  <c r="X688" i="18"/>
  <c r="X689" i="18"/>
  <c r="X690" i="18"/>
  <c r="X691" i="18"/>
  <c r="X692" i="18"/>
  <c r="X693" i="18"/>
  <c r="X694" i="18"/>
  <c r="X695" i="18"/>
  <c r="X696" i="18"/>
  <c r="X697" i="18"/>
  <c r="X698" i="18"/>
  <c r="X699" i="18"/>
  <c r="X700" i="18"/>
  <c r="X701" i="18"/>
  <c r="X702" i="18"/>
  <c r="X703" i="18"/>
  <c r="X704" i="18"/>
  <c r="X705" i="18"/>
  <c r="X706" i="18"/>
  <c r="X707" i="18"/>
  <c r="X708" i="18"/>
  <c r="X709" i="18"/>
  <c r="X710" i="18"/>
  <c r="X711" i="18"/>
  <c r="X712" i="18"/>
  <c r="X713" i="18"/>
  <c r="X714" i="18"/>
  <c r="X715" i="18"/>
  <c r="X716" i="18"/>
  <c r="X717" i="18"/>
  <c r="X718" i="18"/>
  <c r="X719" i="18"/>
  <c r="X720" i="18"/>
  <c r="X721" i="18"/>
  <c r="X722" i="18"/>
  <c r="X723" i="18"/>
  <c r="X724" i="18"/>
  <c r="X725" i="18"/>
  <c r="X726" i="18"/>
  <c r="X727" i="18"/>
  <c r="X728" i="18"/>
  <c r="X729" i="18"/>
  <c r="X730" i="18"/>
  <c r="X731" i="18"/>
  <c r="X732" i="18"/>
  <c r="X733" i="18"/>
  <c r="X734" i="18"/>
  <c r="X735" i="18"/>
  <c r="X736" i="18"/>
  <c r="X737" i="18"/>
  <c r="X738" i="18"/>
  <c r="X739" i="18"/>
  <c r="X740" i="18"/>
  <c r="X741" i="18"/>
  <c r="X742" i="18"/>
  <c r="X743" i="18"/>
  <c r="X744" i="18"/>
  <c r="X745" i="18"/>
  <c r="X746" i="18"/>
  <c r="X747" i="18"/>
  <c r="X748" i="18"/>
  <c r="X749" i="18"/>
  <c r="X750" i="18"/>
  <c r="X751" i="18"/>
  <c r="X752" i="18"/>
  <c r="X753" i="18"/>
  <c r="X754" i="18"/>
  <c r="X755" i="18"/>
  <c r="X756" i="18"/>
  <c r="X757" i="18"/>
  <c r="X758" i="18"/>
  <c r="X759" i="18"/>
  <c r="X760" i="18"/>
  <c r="X761" i="18"/>
  <c r="X762" i="18"/>
  <c r="X763" i="18"/>
  <c r="X764" i="18"/>
  <c r="X765" i="18"/>
  <c r="X766" i="18"/>
  <c r="X767" i="18"/>
  <c r="X768" i="18"/>
  <c r="X769" i="18"/>
  <c r="X770" i="18"/>
  <c r="X771" i="18"/>
  <c r="X772" i="18"/>
  <c r="X773" i="18"/>
  <c r="X774" i="18"/>
  <c r="X775" i="18"/>
  <c r="X776" i="18"/>
  <c r="X777" i="18"/>
  <c r="X778" i="18"/>
  <c r="X779" i="18"/>
  <c r="X780" i="18"/>
  <c r="X781" i="18"/>
  <c r="X782" i="18"/>
  <c r="X783" i="18"/>
  <c r="X784" i="18"/>
  <c r="X785" i="18"/>
  <c r="X786" i="18"/>
  <c r="X787" i="18"/>
  <c r="X788" i="18"/>
  <c r="X789" i="18"/>
  <c r="X790" i="18"/>
  <c r="X791" i="18"/>
  <c r="X792" i="18"/>
  <c r="X793" i="18"/>
  <c r="X794" i="18"/>
  <c r="X795" i="18"/>
  <c r="X796" i="18"/>
  <c r="X797" i="18"/>
  <c r="X798" i="18"/>
  <c r="X799" i="18"/>
  <c r="X800" i="18"/>
  <c r="X801" i="18"/>
  <c r="X802" i="18"/>
  <c r="X803" i="18"/>
  <c r="X804" i="18"/>
  <c r="X805" i="18"/>
  <c r="X806" i="18"/>
  <c r="X807" i="18"/>
  <c r="X808" i="18"/>
  <c r="X809" i="18"/>
  <c r="X810" i="18"/>
  <c r="X811" i="18"/>
  <c r="X812" i="18"/>
  <c r="X813" i="18"/>
  <c r="X814" i="18"/>
  <c r="X815" i="18"/>
  <c r="X816" i="18"/>
  <c r="X817" i="18"/>
  <c r="X818" i="18"/>
  <c r="X819" i="18"/>
  <c r="X820" i="18"/>
  <c r="X821" i="18"/>
  <c r="X822" i="18"/>
  <c r="X823" i="18"/>
  <c r="X824" i="18"/>
  <c r="X825" i="18"/>
  <c r="P825" i="18" s="1" a="1"/>
  <c r="P825" i="18" s="1"/>
  <c r="X826" i="18"/>
  <c r="X827" i="18"/>
  <c r="X828" i="18"/>
  <c r="X829" i="18"/>
  <c r="X830" i="18"/>
  <c r="X831" i="18"/>
  <c r="X832" i="18"/>
  <c r="X833" i="18"/>
  <c r="X834" i="18"/>
  <c r="X835" i="18"/>
  <c r="X836" i="18"/>
  <c r="X837" i="18"/>
  <c r="X838" i="18"/>
  <c r="X839" i="18"/>
  <c r="X840" i="18"/>
  <c r="X841" i="18"/>
  <c r="X842" i="18"/>
  <c r="X843" i="18"/>
  <c r="X844" i="18"/>
  <c r="X845" i="18"/>
  <c r="X846" i="18"/>
  <c r="X847" i="18"/>
  <c r="X848" i="18"/>
  <c r="X849" i="18"/>
  <c r="X850" i="18"/>
  <c r="X851" i="18"/>
  <c r="X852" i="18"/>
  <c r="X853" i="18"/>
  <c r="X854" i="18"/>
  <c r="X855" i="18"/>
  <c r="X856" i="18"/>
  <c r="X857" i="18"/>
  <c r="X858" i="18"/>
  <c r="X859" i="18"/>
  <c r="X860" i="18"/>
  <c r="X861" i="18"/>
  <c r="X862" i="18"/>
  <c r="X863" i="18"/>
  <c r="X864" i="18"/>
  <c r="X865" i="18"/>
  <c r="X866" i="18"/>
  <c r="X867" i="18"/>
  <c r="X868" i="18"/>
  <c r="X869" i="18"/>
  <c r="X870" i="18"/>
  <c r="X871" i="18"/>
  <c r="X872" i="18"/>
  <c r="X873" i="18"/>
  <c r="X874" i="18"/>
  <c r="X875" i="18"/>
  <c r="X876" i="18"/>
  <c r="X877" i="18"/>
  <c r="X878" i="18"/>
  <c r="X879" i="18"/>
  <c r="X880" i="18"/>
  <c r="X881" i="18"/>
  <c r="X882" i="18"/>
  <c r="X883" i="18"/>
  <c r="X884" i="18"/>
  <c r="X885" i="18"/>
  <c r="X886" i="18"/>
  <c r="X887" i="18"/>
  <c r="X888" i="18"/>
  <c r="X889" i="18"/>
  <c r="X890" i="18"/>
  <c r="X891" i="18"/>
  <c r="X892" i="18"/>
  <c r="X893" i="18"/>
  <c r="X894" i="18"/>
  <c r="X895" i="18"/>
  <c r="X896" i="18"/>
  <c r="X897" i="18"/>
  <c r="X898" i="18"/>
  <c r="X899" i="18"/>
  <c r="X900" i="18"/>
  <c r="X901" i="18"/>
  <c r="X902" i="18"/>
  <c r="X903" i="18"/>
  <c r="X904" i="18"/>
  <c r="X905" i="18"/>
  <c r="X906" i="18"/>
  <c r="X907" i="18"/>
  <c r="X908" i="18"/>
  <c r="X909" i="18"/>
  <c r="X910" i="18"/>
  <c r="X911" i="18"/>
  <c r="X912" i="18"/>
  <c r="X913" i="18"/>
  <c r="X914" i="18"/>
  <c r="X915" i="18"/>
  <c r="X916" i="18"/>
  <c r="X917" i="18"/>
  <c r="X918" i="18"/>
  <c r="X919" i="18"/>
  <c r="X920" i="18"/>
  <c r="X921" i="18"/>
  <c r="X922" i="18"/>
  <c r="X923" i="18"/>
  <c r="X924" i="18"/>
  <c r="X925" i="18"/>
  <c r="X926" i="18"/>
  <c r="X927" i="18"/>
  <c r="X928" i="18"/>
  <c r="X929" i="18"/>
  <c r="X930" i="18"/>
  <c r="X931" i="18"/>
  <c r="X932" i="18"/>
  <c r="X933" i="18"/>
  <c r="X934" i="18"/>
  <c r="X935" i="18"/>
  <c r="X936" i="18"/>
  <c r="X937" i="18"/>
  <c r="X938" i="18"/>
  <c r="X939" i="18"/>
  <c r="X940" i="18"/>
  <c r="X941" i="18"/>
  <c r="X942" i="18"/>
  <c r="X943" i="18"/>
  <c r="X944" i="18"/>
  <c r="X945" i="18"/>
  <c r="X946" i="18"/>
  <c r="X947" i="18"/>
  <c r="X948" i="18"/>
  <c r="X949" i="18"/>
  <c r="X950" i="18"/>
  <c r="X951" i="18"/>
  <c r="X952" i="18"/>
  <c r="X953" i="18"/>
  <c r="X954" i="18"/>
  <c r="X955" i="18"/>
  <c r="X956" i="18"/>
  <c r="X957" i="18"/>
  <c r="X958" i="18"/>
  <c r="X959" i="18"/>
  <c r="X960" i="18"/>
  <c r="X961" i="18"/>
  <c r="X962" i="18"/>
  <c r="X963" i="18"/>
  <c r="X964" i="18"/>
  <c r="X965" i="18"/>
  <c r="X966" i="18"/>
  <c r="X967" i="18"/>
  <c r="X968" i="18"/>
  <c r="X969" i="18"/>
  <c r="X970" i="18"/>
  <c r="X971" i="18"/>
  <c r="X972" i="18"/>
  <c r="X973" i="18"/>
  <c r="X974" i="18"/>
  <c r="X975" i="18"/>
  <c r="X976" i="18"/>
  <c r="X977" i="18"/>
  <c r="X978" i="18"/>
  <c r="X979" i="18"/>
  <c r="X980" i="18"/>
  <c r="X981" i="18"/>
  <c r="X982" i="18"/>
  <c r="X983" i="18"/>
  <c r="X984" i="18"/>
  <c r="X985" i="18"/>
  <c r="X986" i="18"/>
  <c r="X987" i="18"/>
  <c r="X988" i="18"/>
  <c r="X989" i="18"/>
  <c r="X990" i="18"/>
  <c r="X991" i="18"/>
  <c r="X992" i="18"/>
  <c r="X993" i="18"/>
  <c r="X994" i="18"/>
  <c r="X995" i="18"/>
  <c r="X996" i="18"/>
  <c r="X997" i="18"/>
  <c r="X998" i="18"/>
  <c r="X999" i="18"/>
  <c r="X1000" i="18"/>
  <c r="X1001" i="18"/>
  <c r="X1002" i="18"/>
  <c r="X1003" i="18"/>
  <c r="X1004" i="18"/>
  <c r="X1005" i="18"/>
  <c r="X1006" i="18"/>
  <c r="X1007" i="18"/>
  <c r="X1008" i="18"/>
  <c r="X1009" i="18"/>
  <c r="X1010" i="18"/>
  <c r="X1011" i="18"/>
  <c r="X1012" i="18"/>
  <c r="X1013" i="18"/>
  <c r="X1014" i="18"/>
  <c r="X1015" i="18"/>
  <c r="X1016" i="18"/>
  <c r="X1017" i="18"/>
  <c r="X1018" i="18"/>
  <c r="X1019" i="18"/>
  <c r="X1020" i="18"/>
  <c r="X1021" i="18"/>
  <c r="X1022" i="18"/>
  <c r="X1023" i="18"/>
  <c r="X1024" i="18"/>
  <c r="X1025" i="18"/>
  <c r="X1026" i="18"/>
  <c r="X1027" i="18"/>
  <c r="X1028" i="18"/>
  <c r="X1029" i="18"/>
  <c r="X1030" i="18"/>
  <c r="X1031" i="18"/>
  <c r="P1031" i="18" s="1" a="1"/>
  <c r="P1031" i="18" s="1"/>
  <c r="X1032" i="18"/>
  <c r="X1033" i="18"/>
  <c r="X1034" i="18"/>
  <c r="X1035" i="18"/>
  <c r="X1036" i="18"/>
  <c r="X1037" i="18"/>
  <c r="X1038" i="18"/>
  <c r="X1039" i="18"/>
  <c r="X1040" i="18"/>
  <c r="X1041" i="18"/>
  <c r="X1042" i="18"/>
  <c r="X1043" i="18"/>
  <c r="X1044" i="18"/>
  <c r="X1045" i="18"/>
  <c r="X1046" i="18"/>
  <c r="X1047" i="18"/>
  <c r="X1048" i="18"/>
  <c r="X1049" i="18"/>
  <c r="X1050" i="18"/>
  <c r="X1051" i="18"/>
  <c r="X1052" i="18"/>
  <c r="X1053" i="18"/>
  <c r="X1054" i="18"/>
  <c r="X1055" i="18"/>
  <c r="X1056" i="18"/>
  <c r="X1057" i="18"/>
  <c r="X1058" i="18"/>
  <c r="X1059" i="18"/>
  <c r="X1060" i="18"/>
  <c r="X1061" i="18"/>
  <c r="X1062" i="18"/>
  <c r="X1063" i="18"/>
  <c r="X1064" i="18"/>
  <c r="X1065" i="18"/>
  <c r="X1066" i="18"/>
  <c r="X1067" i="18"/>
  <c r="X1068" i="18"/>
  <c r="X1069" i="18"/>
  <c r="X1070" i="18"/>
  <c r="X1071" i="18"/>
  <c r="X1072" i="18"/>
  <c r="X1073" i="18"/>
  <c r="X1074" i="18"/>
  <c r="X1075" i="18"/>
  <c r="X1076" i="18"/>
  <c r="X1077" i="18"/>
  <c r="X1078" i="18"/>
  <c r="X1079" i="18"/>
  <c r="X1080" i="18"/>
  <c r="X1081" i="18"/>
  <c r="X1082" i="18"/>
  <c r="X1083" i="18"/>
  <c r="X1084" i="18"/>
  <c r="X1085" i="18"/>
  <c r="X1086" i="18"/>
  <c r="X1087" i="18"/>
  <c r="X1088" i="18"/>
  <c r="X1089" i="18"/>
  <c r="X1090" i="18"/>
  <c r="X1091" i="18"/>
  <c r="X1092" i="18"/>
  <c r="X1093" i="18"/>
  <c r="X1094" i="18"/>
  <c r="X1095" i="18"/>
  <c r="X1096" i="18"/>
  <c r="X1097" i="18"/>
  <c r="X1098" i="18"/>
  <c r="X1099" i="18"/>
  <c r="X1100" i="18"/>
  <c r="X1101" i="18"/>
  <c r="X1102" i="18"/>
  <c r="X1103" i="18"/>
  <c r="X1104" i="18"/>
  <c r="X1105" i="18"/>
  <c r="X1106" i="18"/>
  <c r="X1107" i="18"/>
  <c r="X1108" i="18"/>
  <c r="X1109" i="18"/>
  <c r="X1110" i="18"/>
  <c r="X1111" i="18"/>
  <c r="X1112" i="18"/>
  <c r="X1113" i="18"/>
  <c r="X1114" i="18"/>
  <c r="X1115" i="18"/>
  <c r="X1116" i="18"/>
  <c r="X1117" i="18"/>
  <c r="X1118" i="18"/>
  <c r="X1119" i="18"/>
  <c r="X1120" i="18"/>
  <c r="X1121" i="18"/>
  <c r="X1122" i="18"/>
  <c r="X1123" i="18"/>
  <c r="X1124" i="18"/>
  <c r="X1125" i="18"/>
  <c r="X1126" i="18"/>
  <c r="X1127" i="18"/>
  <c r="X1128" i="18"/>
  <c r="X1129" i="18"/>
  <c r="X1130" i="18"/>
  <c r="X1131" i="18"/>
  <c r="X1132" i="18"/>
  <c r="X1133" i="18"/>
  <c r="X1134" i="18"/>
  <c r="X1135" i="18"/>
  <c r="X1136" i="18"/>
  <c r="X1137" i="18"/>
  <c r="X1138" i="18"/>
  <c r="X1139" i="18"/>
  <c r="X1140" i="18"/>
  <c r="X1141" i="18"/>
  <c r="X1142" i="18"/>
  <c r="X1143" i="18"/>
  <c r="X1144" i="18"/>
  <c r="X1145" i="18"/>
  <c r="X1146" i="18"/>
  <c r="X1147" i="18"/>
  <c r="X1148" i="18"/>
  <c r="X1149" i="18"/>
  <c r="X1150" i="18"/>
  <c r="X1151" i="18"/>
  <c r="X1152" i="18"/>
  <c r="X1153" i="18"/>
  <c r="X1154" i="18"/>
  <c r="X1155" i="18"/>
  <c r="X1156" i="18"/>
  <c r="X1157" i="18"/>
  <c r="X1158" i="18"/>
  <c r="X1159" i="18"/>
  <c r="X1160" i="18"/>
  <c r="X1161" i="18"/>
  <c r="X1162" i="18"/>
  <c r="X1163" i="18"/>
  <c r="X1164" i="18"/>
  <c r="X1165" i="18"/>
  <c r="X1166" i="18"/>
  <c r="X1167" i="18"/>
  <c r="X1168" i="18"/>
  <c r="X1169" i="18"/>
  <c r="X1170" i="18"/>
  <c r="X1171" i="18"/>
  <c r="X1172" i="18"/>
  <c r="X1173" i="18"/>
  <c r="X1174" i="18"/>
  <c r="X1175" i="18"/>
  <c r="X1176" i="18"/>
  <c r="X1177" i="18"/>
  <c r="X1178" i="18"/>
  <c r="X1179" i="18"/>
  <c r="X1180" i="18"/>
  <c r="X1181" i="18"/>
  <c r="X1182" i="18"/>
  <c r="X1183" i="18"/>
  <c r="X1184" i="18"/>
  <c r="X1185" i="18"/>
  <c r="X1186" i="18"/>
  <c r="X1187" i="18"/>
  <c r="X1188" i="18"/>
  <c r="X1189" i="18"/>
  <c r="X1190" i="18"/>
  <c r="X1191" i="18"/>
  <c r="X1192" i="18"/>
  <c r="X1193" i="18"/>
  <c r="X1194" i="18"/>
  <c r="X1195" i="18"/>
  <c r="X1196" i="18"/>
  <c r="X1197" i="18"/>
  <c r="X1198" i="18"/>
  <c r="X1199" i="18"/>
  <c r="X1200" i="18"/>
  <c r="X1201" i="18"/>
  <c r="X1202" i="18"/>
  <c r="X1203" i="18"/>
  <c r="X1204" i="18"/>
  <c r="X1205" i="18"/>
  <c r="X1206" i="18"/>
  <c r="X1207" i="18"/>
  <c r="X1208" i="18"/>
  <c r="X1209" i="18"/>
  <c r="X1210" i="18"/>
  <c r="X1211" i="18"/>
  <c r="X1212" i="18"/>
  <c r="X1213" i="18"/>
  <c r="X1214" i="18"/>
  <c r="X1215" i="18"/>
  <c r="X1216" i="18"/>
  <c r="X1217" i="18"/>
  <c r="X1218" i="18"/>
  <c r="X1219" i="18"/>
  <c r="X1220" i="18"/>
  <c r="X1221" i="18"/>
  <c r="X1222" i="18"/>
  <c r="X1223" i="18"/>
  <c r="X1224" i="18"/>
  <c r="X1225" i="18"/>
  <c r="X1226" i="18"/>
  <c r="X1227" i="18"/>
  <c r="X1228" i="18"/>
  <c r="X1229" i="18"/>
  <c r="X1230" i="18"/>
  <c r="X1231" i="18"/>
  <c r="X1232" i="18"/>
  <c r="X1233" i="18"/>
  <c r="X1234" i="18"/>
  <c r="X1235" i="18"/>
  <c r="X1236" i="18"/>
  <c r="X1237" i="18"/>
  <c r="X1238" i="18"/>
  <c r="X1239" i="18"/>
  <c r="X1240" i="18"/>
  <c r="X1241" i="18"/>
  <c r="X1242" i="18"/>
  <c r="X1243" i="18"/>
  <c r="X1244" i="18"/>
  <c r="X1245" i="18"/>
  <c r="X1246" i="18"/>
  <c r="X1247" i="18"/>
  <c r="X1248" i="18"/>
  <c r="X1249" i="18"/>
  <c r="X1250" i="18"/>
  <c r="X1251" i="18"/>
  <c r="X1252" i="18"/>
  <c r="X1253" i="18"/>
  <c r="X1254" i="18"/>
  <c r="X1255" i="18"/>
  <c r="X1256" i="18"/>
  <c r="X1257" i="18"/>
  <c r="X1258" i="18"/>
  <c r="X1259" i="18"/>
  <c r="X1260" i="18"/>
  <c r="X1261" i="18"/>
  <c r="X1262" i="18"/>
  <c r="X1263" i="18"/>
  <c r="X1264" i="18"/>
  <c r="X1265" i="18"/>
  <c r="X1266" i="18"/>
  <c r="X1267" i="18"/>
  <c r="X1268" i="18"/>
  <c r="X1269" i="18"/>
  <c r="X1270" i="18"/>
  <c r="X1271" i="18"/>
  <c r="X1272" i="18"/>
  <c r="X1273" i="18"/>
  <c r="X1274" i="18"/>
  <c r="X1275" i="18"/>
  <c r="X1276" i="18"/>
  <c r="X1277" i="18"/>
  <c r="X1278" i="18"/>
  <c r="X1279" i="18"/>
  <c r="X1280" i="18"/>
  <c r="X1281" i="18"/>
  <c r="X1282" i="18"/>
  <c r="X1283" i="18"/>
  <c r="X1284" i="18"/>
  <c r="X1285" i="18"/>
  <c r="X1286" i="18"/>
  <c r="X1287" i="18"/>
  <c r="X1288" i="18"/>
  <c r="X1289" i="18"/>
  <c r="X1290" i="18"/>
  <c r="X1291" i="18"/>
  <c r="X1292" i="18"/>
  <c r="X1293" i="18"/>
  <c r="X1294" i="18"/>
  <c r="X1295" i="18"/>
  <c r="X1296" i="18"/>
  <c r="X1297" i="18"/>
  <c r="X1298" i="18"/>
  <c r="X1299" i="18"/>
  <c r="X1300" i="18"/>
  <c r="X1301" i="18"/>
  <c r="X1302" i="18"/>
  <c r="X1303" i="18"/>
  <c r="X1304" i="18"/>
  <c r="X1305" i="18"/>
  <c r="X1306" i="18"/>
  <c r="X1307" i="18"/>
  <c r="X1308" i="18"/>
  <c r="X1309" i="18"/>
  <c r="X1310" i="18"/>
  <c r="X1311" i="18"/>
  <c r="X1312" i="18"/>
  <c r="X1313" i="18"/>
  <c r="X1314" i="18"/>
  <c r="X1315" i="18"/>
  <c r="X1316" i="18"/>
  <c r="X1317" i="18"/>
  <c r="X1318" i="18"/>
  <c r="X1319" i="18"/>
  <c r="X1320" i="18"/>
  <c r="X1321" i="18"/>
  <c r="X1322" i="18"/>
  <c r="X1323" i="18"/>
  <c r="X1324" i="18"/>
  <c r="X1325" i="18"/>
  <c r="X1326" i="18"/>
  <c r="X1327" i="18"/>
  <c r="X1328" i="18"/>
  <c r="X1329" i="18"/>
  <c r="X1330" i="18"/>
  <c r="X1331" i="18"/>
  <c r="X1332" i="18"/>
  <c r="X1333" i="18"/>
  <c r="X1334" i="18"/>
  <c r="X1335" i="18"/>
  <c r="X1336" i="18"/>
  <c r="X1337" i="18"/>
  <c r="X1338" i="18"/>
  <c r="X1339" i="18"/>
  <c r="X1340" i="18"/>
  <c r="X1341" i="18"/>
  <c r="X1342" i="18"/>
  <c r="X1343" i="18"/>
  <c r="X1344" i="18"/>
  <c r="X1345" i="18"/>
  <c r="X1346" i="18"/>
  <c r="X1347" i="18"/>
  <c r="X1348" i="18"/>
  <c r="X1349" i="18"/>
  <c r="X1350" i="18"/>
  <c r="X1351" i="18"/>
  <c r="X1352" i="18"/>
  <c r="X1353" i="18"/>
  <c r="X1354" i="18"/>
  <c r="X1355" i="18"/>
  <c r="X1356" i="18"/>
  <c r="X1357" i="18"/>
  <c r="X1358" i="18"/>
  <c r="X1359" i="18"/>
  <c r="X1360" i="18"/>
  <c r="P1360" i="18" s="1" a="1"/>
  <c r="P1360" i="18" s="1"/>
  <c r="X1361" i="18"/>
  <c r="X1362" i="18"/>
  <c r="X1363" i="18"/>
  <c r="X1364" i="18"/>
  <c r="X1365" i="18"/>
  <c r="X1366" i="18"/>
  <c r="X1367" i="18"/>
  <c r="X1368" i="18"/>
  <c r="X1369" i="18"/>
  <c r="X1370" i="18"/>
  <c r="X1371" i="18"/>
  <c r="X1372" i="18"/>
  <c r="X1373" i="18"/>
  <c r="X1374" i="18"/>
  <c r="X1375" i="18"/>
  <c r="X1376" i="18"/>
  <c r="X1377" i="18"/>
  <c r="X1378" i="18"/>
  <c r="X1379" i="18"/>
  <c r="X1380" i="18"/>
  <c r="X1381" i="18"/>
  <c r="X1382" i="18"/>
  <c r="X1383" i="18"/>
  <c r="X1384" i="18"/>
  <c r="X1385" i="18"/>
  <c r="X1386" i="18"/>
  <c r="X1387" i="18"/>
  <c r="X1388" i="18"/>
  <c r="X1389" i="18"/>
  <c r="X1390" i="18"/>
  <c r="X1391" i="18"/>
  <c r="X1392" i="18"/>
  <c r="X1393" i="18"/>
  <c r="X1394" i="18"/>
  <c r="X1395" i="18"/>
  <c r="X1396" i="18"/>
  <c r="X1397" i="18"/>
  <c r="X1398" i="18"/>
  <c r="X1399" i="18"/>
  <c r="X1400" i="18"/>
  <c r="X1401" i="18"/>
  <c r="X1402" i="18"/>
  <c r="X1403" i="18"/>
  <c r="X1404" i="18"/>
  <c r="X1405" i="18"/>
  <c r="X1406" i="18"/>
  <c r="X1407" i="18"/>
  <c r="X1408" i="18"/>
  <c r="X1409" i="18"/>
  <c r="X1410" i="18"/>
  <c r="X1411" i="18"/>
  <c r="X1412" i="18"/>
  <c r="X1413" i="18"/>
  <c r="X1414" i="18"/>
  <c r="X1415" i="18"/>
  <c r="X1416" i="18"/>
  <c r="X1417" i="18"/>
  <c r="X1418" i="18"/>
  <c r="X1419" i="18"/>
  <c r="X1420" i="18"/>
  <c r="X1421" i="18"/>
  <c r="X1422" i="18"/>
  <c r="X1423" i="18"/>
  <c r="X1424" i="18"/>
  <c r="X1425" i="18"/>
  <c r="X1426" i="18"/>
  <c r="X1427" i="18"/>
  <c r="X1428" i="18"/>
  <c r="X1429" i="18"/>
  <c r="X1430" i="18"/>
  <c r="X1431" i="18"/>
  <c r="X1432" i="18"/>
  <c r="X1433" i="18"/>
  <c r="X1434" i="18"/>
  <c r="X1435" i="18"/>
  <c r="X1436" i="18"/>
  <c r="X1437" i="18"/>
  <c r="X1438" i="18"/>
  <c r="X1439" i="18"/>
  <c r="X1440" i="18"/>
  <c r="X1441" i="18"/>
  <c r="X1442" i="18"/>
  <c r="X1443" i="18"/>
  <c r="X1444" i="18"/>
  <c r="X1445" i="18"/>
  <c r="X1446" i="18"/>
  <c r="X1447" i="18"/>
  <c r="X1448" i="18"/>
  <c r="X1449" i="18"/>
  <c r="X1450" i="18"/>
  <c r="X1451" i="18"/>
  <c r="X1452" i="18"/>
  <c r="X1453" i="18"/>
  <c r="X1454" i="18"/>
  <c r="X1455" i="18"/>
  <c r="X1456" i="18"/>
  <c r="X1457" i="18"/>
  <c r="X1458" i="18"/>
  <c r="X1459" i="18"/>
  <c r="X1460" i="18"/>
  <c r="X1461" i="18"/>
  <c r="X1462" i="18"/>
  <c r="X1463" i="18"/>
  <c r="X1464" i="18"/>
  <c r="X1465" i="18"/>
  <c r="X1466" i="18"/>
  <c r="X1467" i="18"/>
  <c r="X1468" i="18"/>
  <c r="X1469" i="18"/>
  <c r="X1470" i="18"/>
  <c r="X1471" i="18"/>
  <c r="X1472" i="18"/>
  <c r="X1473" i="18"/>
  <c r="X1474" i="18"/>
  <c r="X1475" i="18"/>
  <c r="X1476" i="18"/>
  <c r="X1477" i="18"/>
  <c r="X1478" i="18"/>
  <c r="X1479" i="18"/>
  <c r="X1480" i="18"/>
  <c r="X1481" i="18"/>
  <c r="X1482" i="18"/>
  <c r="X1483" i="18"/>
  <c r="X1484" i="18"/>
  <c r="X1485" i="18"/>
  <c r="X1486" i="18"/>
  <c r="X1487" i="18"/>
  <c r="X1488" i="18"/>
  <c r="X1489" i="18"/>
  <c r="X1490" i="18"/>
  <c r="X1491" i="18"/>
  <c r="X1492" i="18"/>
  <c r="X1493" i="18"/>
  <c r="X1494" i="18"/>
  <c r="X1495" i="18"/>
  <c r="X1496" i="18"/>
  <c r="X1497" i="18"/>
  <c r="X1498" i="18"/>
  <c r="X1499" i="18"/>
  <c r="X1500" i="18"/>
  <c r="X1501" i="18"/>
  <c r="X1502" i="18"/>
  <c r="X1503" i="18"/>
  <c r="X1504" i="18"/>
  <c r="X1505" i="18"/>
  <c r="X1506" i="18"/>
  <c r="X1507" i="18"/>
  <c r="X1508" i="18"/>
  <c r="X1509" i="18"/>
  <c r="X1510" i="18"/>
  <c r="X1511" i="18"/>
  <c r="X1512" i="18"/>
  <c r="X1513" i="18"/>
  <c r="X1514" i="18"/>
  <c r="X1515" i="18"/>
  <c r="X1516" i="18"/>
  <c r="X1517" i="18"/>
  <c r="X1518" i="18"/>
  <c r="X1519" i="18"/>
  <c r="X1520" i="18"/>
  <c r="X1521" i="18"/>
  <c r="X1522" i="18"/>
  <c r="X1523" i="18"/>
  <c r="X1524" i="18"/>
  <c r="X1525" i="18"/>
  <c r="X1526" i="18"/>
  <c r="X1527" i="18"/>
  <c r="X1528" i="18"/>
  <c r="X1529" i="18"/>
  <c r="X1530" i="18"/>
  <c r="X1531" i="18"/>
  <c r="X1532" i="18"/>
  <c r="X1533" i="18"/>
  <c r="X1534" i="18"/>
  <c r="X1535" i="18"/>
  <c r="X1536" i="18"/>
  <c r="X1537" i="18"/>
  <c r="X1538" i="18"/>
  <c r="X1539" i="18"/>
  <c r="X1540" i="18"/>
  <c r="X1541" i="18"/>
  <c r="X1542" i="18"/>
  <c r="X1543" i="18"/>
  <c r="X1544" i="18"/>
  <c r="X1545" i="18"/>
  <c r="X1546" i="18"/>
  <c r="X1547" i="18"/>
  <c r="X1548" i="18"/>
  <c r="X1549" i="18"/>
  <c r="X1550" i="18"/>
  <c r="X1551" i="18"/>
  <c r="X1552" i="18"/>
  <c r="X1553" i="18"/>
  <c r="X1554" i="18"/>
  <c r="X1555" i="18"/>
  <c r="X1556" i="18"/>
  <c r="X1557" i="18"/>
  <c r="X1558" i="18"/>
  <c r="X1559" i="18"/>
  <c r="X1560" i="18"/>
  <c r="X1561" i="18"/>
  <c r="X1562" i="18"/>
  <c r="X1563" i="18"/>
  <c r="X1564" i="18"/>
  <c r="X1565" i="18"/>
  <c r="X1566" i="18"/>
  <c r="X1567" i="18"/>
  <c r="X1568" i="18"/>
  <c r="X1569" i="18"/>
  <c r="X1570" i="18"/>
  <c r="X1571" i="18"/>
  <c r="X1572" i="18"/>
  <c r="X1573" i="18"/>
  <c r="X1574" i="18"/>
  <c r="X1575" i="18"/>
  <c r="X1576" i="18"/>
  <c r="X1577" i="18"/>
  <c r="X1578" i="18"/>
  <c r="X1579" i="18"/>
  <c r="X1580" i="18"/>
  <c r="X1581" i="18"/>
  <c r="X1582" i="18"/>
  <c r="X1583" i="18"/>
  <c r="X1584" i="18"/>
  <c r="X1585" i="18"/>
  <c r="X1586" i="18"/>
  <c r="X1587" i="18"/>
  <c r="X1588" i="18"/>
  <c r="X1589" i="18"/>
  <c r="X1590" i="18"/>
  <c r="X1591" i="18"/>
  <c r="X1592" i="18"/>
  <c r="X1593" i="18"/>
  <c r="X1594" i="18"/>
  <c r="X1595" i="18"/>
  <c r="X1596" i="18"/>
  <c r="X1597" i="18"/>
  <c r="X1598" i="18"/>
  <c r="X1599" i="18"/>
  <c r="X1600" i="18"/>
  <c r="X1601" i="18"/>
  <c r="X1602" i="18"/>
  <c r="X1603" i="18"/>
  <c r="X1604" i="18"/>
  <c r="X1605" i="18"/>
  <c r="X1606" i="18"/>
  <c r="X1607" i="18"/>
  <c r="X1608" i="18"/>
  <c r="X1609" i="18"/>
  <c r="X1610" i="18"/>
  <c r="X1611" i="18"/>
  <c r="X1612" i="18"/>
  <c r="X1613" i="18"/>
  <c r="X1614" i="18"/>
  <c r="X1615" i="18"/>
  <c r="X1616" i="18"/>
  <c r="X1617" i="18"/>
  <c r="X1618" i="18"/>
  <c r="X1619" i="18"/>
  <c r="X1620" i="18"/>
  <c r="X1621" i="18"/>
  <c r="X1622" i="18"/>
  <c r="X1623" i="18"/>
  <c r="X1624" i="18"/>
  <c r="X1625" i="18"/>
  <c r="X1626" i="18"/>
  <c r="X1627" i="18"/>
  <c r="X1628" i="18"/>
  <c r="X1629" i="18"/>
  <c r="X1630" i="18"/>
  <c r="X1631" i="18"/>
  <c r="X1632" i="18"/>
  <c r="X1633" i="18"/>
  <c r="X1634" i="18"/>
  <c r="X1635" i="18"/>
  <c r="X1636" i="18"/>
  <c r="X1637" i="18"/>
  <c r="X1638" i="18"/>
  <c r="X1639" i="18"/>
  <c r="X1640" i="18"/>
  <c r="X1641" i="18"/>
  <c r="X1642" i="18"/>
  <c r="X1643" i="18"/>
  <c r="X1644" i="18"/>
  <c r="X1645" i="18"/>
  <c r="X1646" i="18"/>
  <c r="X1647" i="18"/>
  <c r="X1648" i="18"/>
  <c r="X1649" i="18"/>
  <c r="X1650" i="18"/>
  <c r="X1651" i="18"/>
  <c r="X1652" i="18"/>
  <c r="X1653" i="18"/>
  <c r="X1654" i="18"/>
  <c r="X1655" i="18"/>
  <c r="X1656" i="18"/>
  <c r="X1657" i="18"/>
  <c r="X1658" i="18"/>
  <c r="X1659" i="18"/>
  <c r="X1660" i="18"/>
  <c r="X1661" i="18"/>
  <c r="X1662" i="18"/>
  <c r="X1663" i="18"/>
  <c r="X1664" i="18"/>
  <c r="X1665" i="18"/>
  <c r="X1666" i="18"/>
  <c r="X1667" i="18"/>
  <c r="X1668" i="18"/>
  <c r="X1669" i="18"/>
  <c r="X1670" i="18"/>
  <c r="X1671" i="18"/>
  <c r="X1672" i="18"/>
  <c r="X1673" i="18"/>
  <c r="X1674" i="18"/>
  <c r="X1675" i="18"/>
  <c r="X1676" i="18"/>
  <c r="X1677" i="18"/>
  <c r="X1678" i="18"/>
  <c r="X1679" i="18"/>
  <c r="X1680" i="18"/>
  <c r="X1681" i="18"/>
  <c r="X1682" i="18"/>
  <c r="X1683" i="18"/>
  <c r="X1684" i="18"/>
  <c r="X1685" i="18"/>
  <c r="X1686" i="18"/>
  <c r="X1687" i="18"/>
  <c r="X1688" i="18"/>
  <c r="X1689" i="18"/>
  <c r="X1690" i="18"/>
  <c r="X1691" i="18"/>
  <c r="X1692" i="18"/>
  <c r="X1693" i="18"/>
  <c r="X1694" i="18"/>
  <c r="X1695" i="18"/>
  <c r="X1696" i="18"/>
  <c r="X1697" i="18"/>
  <c r="X1698" i="18"/>
  <c r="X1699" i="18"/>
  <c r="X1700" i="18"/>
  <c r="X1701" i="18"/>
  <c r="X1702" i="18"/>
  <c r="X1703" i="18"/>
  <c r="X1704" i="18"/>
  <c r="X1705" i="18"/>
  <c r="X1706" i="18"/>
  <c r="X1707" i="18"/>
  <c r="X1708" i="18"/>
  <c r="X1709" i="18"/>
  <c r="X1710" i="18"/>
  <c r="X1711" i="18"/>
  <c r="X1712" i="18"/>
  <c r="X1713" i="18"/>
  <c r="X1714" i="18"/>
  <c r="X1715" i="18"/>
  <c r="X1716" i="18"/>
  <c r="X1717" i="18"/>
  <c r="X1718" i="18"/>
  <c r="X1719" i="18"/>
  <c r="X1720" i="18"/>
  <c r="X1721" i="18"/>
  <c r="X1722" i="18"/>
  <c r="X1723" i="18"/>
  <c r="X1724" i="18"/>
  <c r="X1725" i="18"/>
  <c r="X1726" i="18"/>
  <c r="X1727" i="18"/>
  <c r="X1728" i="18"/>
  <c r="X1729" i="18"/>
  <c r="X1730" i="18"/>
  <c r="X1731" i="18"/>
  <c r="X1732" i="18"/>
  <c r="X1733" i="18"/>
  <c r="X1734" i="18"/>
  <c r="X1735" i="18"/>
  <c r="X1736" i="18"/>
  <c r="X1737" i="18"/>
  <c r="X1738" i="18"/>
  <c r="X1739" i="18"/>
  <c r="X1740" i="18"/>
  <c r="X1741" i="18"/>
  <c r="X1742" i="18"/>
  <c r="X1743" i="18"/>
  <c r="X1744" i="18"/>
  <c r="X1745" i="18"/>
  <c r="X1746" i="18"/>
  <c r="X1747" i="18"/>
  <c r="X1748" i="18"/>
  <c r="X1749" i="18"/>
  <c r="X1750" i="18"/>
  <c r="X1751" i="18"/>
  <c r="X1752" i="18"/>
  <c r="X1753" i="18"/>
  <c r="X1754" i="18"/>
  <c r="X1755" i="18"/>
  <c r="X1756" i="18"/>
  <c r="X1757" i="18"/>
  <c r="X1758" i="18"/>
  <c r="X1759" i="18"/>
  <c r="X1760" i="18"/>
  <c r="X1761" i="18"/>
  <c r="X1762" i="18"/>
  <c r="X1763" i="18"/>
  <c r="X1764" i="18"/>
  <c r="X1765" i="18"/>
  <c r="X1766" i="18"/>
  <c r="X1767" i="18"/>
  <c r="X1768" i="18"/>
  <c r="X1769" i="18"/>
  <c r="X1770" i="18"/>
  <c r="X1771" i="18"/>
  <c r="X1772" i="18"/>
  <c r="X1773" i="18"/>
  <c r="X1774" i="18"/>
  <c r="X1775" i="18"/>
  <c r="X1776" i="18"/>
  <c r="X1777" i="18"/>
  <c r="X1778" i="18"/>
  <c r="X1779" i="18"/>
  <c r="X1780" i="18"/>
  <c r="X1781" i="18"/>
  <c r="X1782" i="18"/>
  <c r="X1783" i="18"/>
  <c r="X1784" i="18"/>
  <c r="X1785" i="18"/>
  <c r="X1786" i="18"/>
  <c r="X1787" i="18"/>
  <c r="X1788" i="18"/>
  <c r="X1789" i="18"/>
  <c r="X1790" i="18"/>
  <c r="X1791" i="18"/>
  <c r="X1792" i="18"/>
  <c r="X1793" i="18"/>
  <c r="X1794" i="18"/>
  <c r="X1795" i="18"/>
  <c r="X1796" i="18"/>
  <c r="X1797" i="18"/>
  <c r="X1798" i="18"/>
  <c r="X1799" i="18"/>
  <c r="X1800" i="18"/>
  <c r="X1801" i="18"/>
  <c r="X1802" i="18"/>
  <c r="X1803" i="18"/>
  <c r="X1804" i="18"/>
  <c r="X1805" i="18"/>
  <c r="X1806" i="18"/>
  <c r="X1807" i="18"/>
  <c r="X1808" i="18"/>
  <c r="X1809" i="18"/>
  <c r="X1810" i="18"/>
  <c r="X1811" i="18"/>
  <c r="X1812" i="18"/>
  <c r="X1813" i="18"/>
  <c r="X1814" i="18"/>
  <c r="X1815" i="18"/>
  <c r="X1816" i="18"/>
  <c r="X1817" i="18"/>
  <c r="X1818" i="18"/>
  <c r="X1819" i="18"/>
  <c r="X1820" i="18"/>
  <c r="X1821" i="18"/>
  <c r="X1822" i="18"/>
  <c r="X1823" i="18"/>
  <c r="X1824" i="18"/>
  <c r="X1825" i="18"/>
  <c r="X1826" i="18"/>
  <c r="X1827" i="18"/>
  <c r="X1828" i="18"/>
  <c r="X1829" i="18"/>
  <c r="X1830" i="18"/>
  <c r="X1831" i="18"/>
  <c r="X1832" i="18"/>
  <c r="X1833" i="18"/>
  <c r="X1834" i="18"/>
  <c r="X1835" i="18"/>
  <c r="X1836" i="18"/>
  <c r="X1837" i="18"/>
  <c r="X1838" i="18"/>
  <c r="X1839" i="18"/>
  <c r="X1840" i="18"/>
  <c r="X1841" i="18"/>
  <c r="X1842" i="18"/>
  <c r="X1843" i="18"/>
  <c r="X1844" i="18"/>
  <c r="X1845" i="18"/>
  <c r="X1846" i="18"/>
  <c r="X1847" i="18"/>
  <c r="X1848" i="18"/>
  <c r="X1849" i="18"/>
  <c r="X1850" i="18"/>
  <c r="X1851" i="18"/>
  <c r="X1852" i="18"/>
  <c r="X1853" i="18"/>
  <c r="X1854" i="18"/>
  <c r="X1855" i="18"/>
  <c r="X1856" i="18"/>
  <c r="X1857" i="18"/>
  <c r="X1858" i="18"/>
  <c r="X1859" i="18"/>
  <c r="X1860" i="18"/>
  <c r="X1861" i="18"/>
  <c r="X1862" i="18"/>
  <c r="X1863" i="18"/>
  <c r="X1864" i="18"/>
  <c r="X1865" i="18"/>
  <c r="X1866" i="18"/>
  <c r="X1867" i="18"/>
  <c r="X1868" i="18"/>
  <c r="X1869" i="18"/>
  <c r="X1870" i="18"/>
  <c r="X1871" i="18"/>
  <c r="X1872" i="18"/>
  <c r="X1873" i="18"/>
  <c r="X1874" i="18"/>
  <c r="X1875" i="18"/>
  <c r="X1876" i="18"/>
  <c r="X1877" i="18"/>
  <c r="X1878" i="18"/>
  <c r="X1879" i="18"/>
  <c r="X1880" i="18"/>
  <c r="X1881" i="18"/>
  <c r="X1882" i="18"/>
  <c r="X1883" i="18"/>
  <c r="X1884" i="18"/>
  <c r="X1885" i="18"/>
  <c r="X1886" i="18"/>
  <c r="X1887" i="18"/>
  <c r="X1888" i="18"/>
  <c r="X1889" i="18"/>
  <c r="X1890" i="18"/>
  <c r="X1891" i="18"/>
  <c r="X1892" i="18"/>
  <c r="X1893" i="18"/>
  <c r="X1894" i="18"/>
  <c r="X1895" i="18"/>
  <c r="X1896" i="18"/>
  <c r="X1897" i="18"/>
  <c r="X1898" i="18"/>
  <c r="X1899" i="18"/>
  <c r="X1900" i="18"/>
  <c r="X1901" i="18"/>
  <c r="X1902" i="18"/>
  <c r="X1903" i="18"/>
  <c r="X1904" i="18"/>
  <c r="X1905" i="18"/>
  <c r="X1906" i="18"/>
  <c r="X1907" i="18"/>
  <c r="X1908" i="18"/>
  <c r="X1909" i="18"/>
  <c r="X1910" i="18"/>
  <c r="X1911" i="18"/>
  <c r="X1912" i="18"/>
  <c r="X1913" i="18"/>
  <c r="X1914" i="18"/>
  <c r="X1915" i="18"/>
  <c r="X1916" i="18"/>
  <c r="X1917" i="18"/>
  <c r="X1918" i="18"/>
  <c r="X1919" i="18"/>
  <c r="X1920" i="18"/>
  <c r="X1921" i="18"/>
  <c r="X1922" i="18"/>
  <c r="X1923" i="18"/>
  <c r="X1924" i="18"/>
  <c r="X1925" i="18"/>
  <c r="X1926" i="18"/>
  <c r="X1927" i="18"/>
  <c r="X1928" i="18"/>
  <c r="X1929" i="18"/>
  <c r="X1930" i="18"/>
  <c r="X1931" i="18"/>
  <c r="X1932" i="18"/>
  <c r="X1933" i="18"/>
  <c r="X1934" i="18"/>
  <c r="X1935" i="18"/>
  <c r="X1936" i="18"/>
  <c r="X1937" i="18"/>
  <c r="X1938" i="18"/>
  <c r="X1939" i="18"/>
  <c r="X1940" i="18"/>
  <c r="X1941" i="18"/>
  <c r="X1942" i="18"/>
  <c r="X1943" i="18"/>
  <c r="X1944" i="18"/>
  <c r="X1945" i="18"/>
  <c r="X1946" i="18"/>
  <c r="X1947" i="18"/>
  <c r="X1948" i="18"/>
  <c r="X1949" i="18"/>
  <c r="X1950" i="18"/>
  <c r="X1951" i="18"/>
  <c r="X1952" i="18"/>
  <c r="X1953" i="18"/>
  <c r="X1954" i="18"/>
  <c r="X1955" i="18"/>
  <c r="X1956" i="18"/>
  <c r="X1957" i="18"/>
  <c r="X1958" i="18"/>
  <c r="X1959" i="18"/>
  <c r="X1960" i="18"/>
  <c r="X1961" i="18"/>
  <c r="X1962" i="18"/>
  <c r="X1963" i="18"/>
  <c r="X1964" i="18"/>
  <c r="X1965" i="18"/>
  <c r="X1966" i="18"/>
  <c r="X1967" i="18"/>
  <c r="X1968" i="18"/>
  <c r="X1969" i="18"/>
  <c r="X1970" i="18"/>
  <c r="X1971" i="18"/>
  <c r="X1972" i="18"/>
  <c r="X1973" i="18"/>
  <c r="X1974" i="18"/>
  <c r="X1975" i="18"/>
  <c r="X1976" i="18"/>
  <c r="X1977" i="18"/>
  <c r="X1978" i="18"/>
  <c r="X1979" i="18"/>
  <c r="X1980" i="18"/>
  <c r="X1981" i="18"/>
  <c r="X1982" i="18"/>
  <c r="X1983" i="18"/>
  <c r="X1984" i="18"/>
  <c r="X1985" i="18"/>
  <c r="X1986" i="18"/>
  <c r="X1987" i="18"/>
  <c r="X1988" i="18"/>
  <c r="X1989" i="18"/>
  <c r="X1990" i="18"/>
  <c r="X1991" i="18"/>
  <c r="X1992" i="18"/>
  <c r="X1993" i="18"/>
  <c r="X1994" i="18"/>
  <c r="X1995" i="18"/>
  <c r="X1996" i="18"/>
  <c r="X1997" i="18"/>
  <c r="X1998" i="18"/>
  <c r="X1999" i="18"/>
  <c r="X2000" i="18"/>
  <c r="X2001" i="18"/>
  <c r="X2002" i="18"/>
  <c r="X2003" i="18"/>
  <c r="X2004" i="18"/>
  <c r="X2005" i="18"/>
  <c r="X2006" i="18"/>
  <c r="X2007" i="18"/>
  <c r="X2008" i="18"/>
  <c r="X2009" i="18"/>
  <c r="X2010" i="18"/>
  <c r="X2011" i="18"/>
  <c r="X2012" i="18"/>
  <c r="X2013" i="18"/>
  <c r="X2014" i="18"/>
  <c r="X2015" i="18"/>
  <c r="X2016" i="18"/>
  <c r="X2017" i="18"/>
  <c r="X2018" i="18"/>
  <c r="X2019" i="18"/>
  <c r="X2020" i="18"/>
  <c r="X2021" i="18"/>
  <c r="X2022" i="18"/>
  <c r="X2023" i="18"/>
  <c r="X2024" i="18"/>
  <c r="X2025" i="18"/>
  <c r="X2026" i="18"/>
  <c r="X2027" i="18"/>
  <c r="X2028" i="18"/>
  <c r="X2029" i="18"/>
  <c r="X2030" i="18"/>
  <c r="X2031" i="18"/>
  <c r="X2032" i="18"/>
  <c r="X2033" i="18"/>
  <c r="X2034" i="18"/>
  <c r="X2035" i="18"/>
  <c r="X2036" i="18"/>
  <c r="X2037" i="18"/>
  <c r="X2038" i="18"/>
  <c r="X2039" i="18"/>
  <c r="X2040" i="18"/>
  <c r="X2041" i="18"/>
  <c r="X2042" i="18"/>
  <c r="X2043" i="18"/>
  <c r="X2044" i="18"/>
  <c r="X2045" i="18"/>
  <c r="X2046" i="18"/>
  <c r="X2047" i="18"/>
  <c r="X2048" i="18"/>
  <c r="X2049" i="18"/>
  <c r="X2050" i="18"/>
  <c r="X2051" i="18"/>
  <c r="X2052" i="18"/>
  <c r="X2053" i="18"/>
  <c r="X2054" i="18"/>
  <c r="X2055" i="18"/>
  <c r="X2056" i="18"/>
  <c r="X2057" i="18"/>
  <c r="X2058" i="18"/>
  <c r="X2059" i="18"/>
  <c r="X2060" i="18"/>
  <c r="X2061" i="18"/>
  <c r="X2062" i="18"/>
  <c r="X2063" i="18"/>
  <c r="X2064" i="18"/>
  <c r="X2065" i="18"/>
  <c r="X2066" i="18"/>
  <c r="X2067" i="18"/>
  <c r="X2068" i="18"/>
  <c r="X2069" i="18"/>
  <c r="X2070" i="18"/>
  <c r="X2071" i="18"/>
  <c r="X2072" i="18"/>
  <c r="X2073" i="18"/>
  <c r="X2074" i="18"/>
  <c r="X2075" i="18"/>
  <c r="X2076" i="18"/>
  <c r="X2077" i="18"/>
  <c r="X2078" i="18"/>
  <c r="X2079" i="18"/>
  <c r="X2080" i="18"/>
  <c r="X2081" i="18"/>
  <c r="X2082" i="18"/>
  <c r="X2083" i="18"/>
  <c r="X2084" i="18"/>
  <c r="X2085" i="18"/>
  <c r="X2086" i="18"/>
  <c r="X2087" i="18"/>
  <c r="X2088" i="18"/>
  <c r="X2089" i="18"/>
  <c r="X2090" i="18"/>
  <c r="X2091" i="18"/>
  <c r="X2092" i="18"/>
  <c r="X2093" i="18"/>
  <c r="X2094" i="18"/>
  <c r="X2095" i="18"/>
  <c r="X2096" i="18"/>
  <c r="X2097" i="18"/>
  <c r="X2098" i="18"/>
  <c r="X2099" i="18"/>
  <c r="X2100" i="18"/>
  <c r="X2101" i="18"/>
  <c r="X2102" i="18"/>
  <c r="X2103" i="18"/>
  <c r="X2104" i="18"/>
  <c r="X2105" i="18"/>
  <c r="X2106" i="18"/>
  <c r="X2107" i="18"/>
  <c r="X2108" i="18"/>
  <c r="X2109" i="18"/>
  <c r="X2110" i="18"/>
  <c r="X2111" i="18"/>
  <c r="X2112" i="18"/>
  <c r="X2113" i="18"/>
  <c r="X2114" i="18"/>
  <c r="X2115" i="18"/>
  <c r="X2116" i="18"/>
  <c r="X2117" i="18"/>
  <c r="X2118" i="18"/>
  <c r="X2119" i="18"/>
  <c r="X2120" i="18"/>
  <c r="X2121" i="18"/>
  <c r="X2122" i="18"/>
  <c r="X2123" i="18"/>
  <c r="X2124" i="18"/>
  <c r="X2125" i="18"/>
  <c r="X2126" i="18"/>
  <c r="X2127" i="18"/>
  <c r="X2128" i="18"/>
  <c r="X2129" i="18"/>
  <c r="X2130" i="18"/>
  <c r="X2131" i="18"/>
  <c r="X2132" i="18"/>
  <c r="X2133" i="18"/>
  <c r="X2134" i="18"/>
  <c r="X2135" i="18"/>
  <c r="X2136" i="18"/>
  <c r="X2137" i="18"/>
  <c r="X2138" i="18"/>
  <c r="X2139" i="18"/>
  <c r="X2140" i="18"/>
  <c r="X2141" i="18"/>
  <c r="X2142" i="18"/>
  <c r="X2143" i="18"/>
  <c r="X2144" i="18"/>
  <c r="X2145" i="18"/>
  <c r="X2146" i="18"/>
  <c r="X2147" i="18"/>
  <c r="X2148" i="18"/>
  <c r="X2149" i="18"/>
  <c r="X2150" i="18"/>
  <c r="X2151" i="18"/>
  <c r="X2152" i="18"/>
  <c r="X2153" i="18"/>
  <c r="X2154" i="18"/>
  <c r="X2155" i="18"/>
  <c r="X2156" i="18"/>
  <c r="X2157" i="18"/>
  <c r="X2158" i="18"/>
  <c r="X2159" i="18"/>
  <c r="X2160" i="18"/>
  <c r="X2161" i="18"/>
  <c r="X2162" i="18"/>
  <c r="X2163" i="18"/>
  <c r="X2164" i="18"/>
  <c r="X2165" i="18"/>
  <c r="X2166" i="18"/>
  <c r="X2167" i="18"/>
  <c r="X2168" i="18"/>
  <c r="X2169" i="18"/>
  <c r="X2170" i="18"/>
  <c r="X2171" i="18"/>
  <c r="X2172" i="18"/>
  <c r="X2173" i="18"/>
  <c r="X2174" i="18"/>
  <c r="X2175" i="18"/>
  <c r="X2176" i="18"/>
  <c r="X2177" i="18"/>
  <c r="X2178" i="18"/>
  <c r="X2179" i="18"/>
  <c r="X2180" i="18"/>
  <c r="X2181" i="18"/>
  <c r="X2182" i="18"/>
  <c r="X2183" i="18"/>
  <c r="X2184" i="18"/>
  <c r="X2185" i="18"/>
  <c r="X2186" i="18"/>
  <c r="X2187" i="18"/>
  <c r="X2188" i="18"/>
  <c r="X2189" i="18"/>
  <c r="X2190" i="18"/>
  <c r="X2191" i="18"/>
  <c r="X2192" i="18"/>
  <c r="X2193" i="18"/>
  <c r="X2194" i="18"/>
  <c r="X2195" i="18"/>
  <c r="X2196" i="18"/>
  <c r="X2197" i="18"/>
  <c r="X2198" i="18"/>
  <c r="X2199" i="18"/>
  <c r="X2200" i="18"/>
  <c r="X2201" i="18"/>
  <c r="X2202" i="18"/>
  <c r="X2203" i="18"/>
  <c r="X2204" i="18"/>
  <c r="X2205" i="18"/>
  <c r="X2206" i="18"/>
  <c r="X2207" i="18"/>
  <c r="X2208" i="18"/>
  <c r="X2209" i="18"/>
  <c r="X2210" i="18"/>
  <c r="X2211" i="18"/>
  <c r="X2212" i="18"/>
  <c r="X2213" i="18"/>
  <c r="X2214" i="18"/>
  <c r="X2215" i="18"/>
  <c r="X2216" i="18"/>
  <c r="X2217" i="18"/>
  <c r="X2218" i="18"/>
  <c r="X2219" i="18"/>
  <c r="X2220" i="18"/>
  <c r="X2221" i="18"/>
  <c r="X2222" i="18"/>
  <c r="X2223" i="18"/>
  <c r="X2224" i="18"/>
  <c r="X2225" i="18"/>
  <c r="X2226" i="18"/>
  <c r="X2227" i="18"/>
  <c r="X2228" i="18"/>
  <c r="X2229" i="18"/>
  <c r="X2230" i="18"/>
  <c r="X2231" i="18"/>
  <c r="X2232" i="18"/>
  <c r="X2233" i="18"/>
  <c r="X2234" i="18"/>
  <c r="X2235" i="18"/>
  <c r="X2236" i="18"/>
  <c r="X2237" i="18"/>
  <c r="X2238" i="18"/>
  <c r="X2239" i="18"/>
  <c r="X2240" i="18"/>
  <c r="X2241" i="18"/>
  <c r="X2242" i="18"/>
  <c r="X2243" i="18"/>
  <c r="X2244" i="18"/>
  <c r="X2245" i="18"/>
  <c r="X2246" i="18"/>
  <c r="X2247" i="18"/>
  <c r="X2248" i="18"/>
  <c r="X2249" i="18"/>
  <c r="X2250" i="18"/>
  <c r="X2251" i="18"/>
  <c r="X2252" i="18"/>
  <c r="X2253" i="18"/>
  <c r="X2254" i="18"/>
  <c r="X2255" i="18"/>
  <c r="X2256" i="18"/>
  <c r="X2257" i="18"/>
  <c r="X2258" i="18"/>
  <c r="X2259" i="18"/>
  <c r="X2260" i="18"/>
  <c r="X2261" i="18"/>
  <c r="X2262" i="18"/>
  <c r="X2263" i="18"/>
  <c r="X2264" i="18"/>
  <c r="X2265" i="18"/>
  <c r="X2266" i="18"/>
  <c r="X2267" i="18"/>
  <c r="X2268" i="18"/>
  <c r="X2269" i="18"/>
  <c r="X2270" i="18"/>
  <c r="X2271" i="18"/>
  <c r="X2272" i="18"/>
  <c r="X2273" i="18"/>
  <c r="X2274" i="18"/>
  <c r="X2275" i="18"/>
  <c r="X2276" i="18"/>
  <c r="X2277" i="18"/>
  <c r="X2278" i="18"/>
  <c r="X2279" i="18"/>
  <c r="X2280" i="18"/>
  <c r="X2281" i="18"/>
  <c r="X2282" i="18"/>
  <c r="X2283" i="18"/>
  <c r="X2284" i="18"/>
  <c r="X2285" i="18"/>
  <c r="X2286" i="18"/>
  <c r="X2287" i="18"/>
  <c r="X2288" i="18"/>
  <c r="X2289" i="18"/>
  <c r="X2290" i="18"/>
  <c r="X2291" i="18"/>
  <c r="X2292" i="18"/>
  <c r="X2293" i="18"/>
  <c r="X2294" i="18"/>
  <c r="X2295" i="18"/>
  <c r="X2296" i="18"/>
  <c r="X2297" i="18"/>
  <c r="X2298" i="18"/>
  <c r="X2299" i="18"/>
  <c r="X2300" i="18"/>
  <c r="X2301" i="18"/>
  <c r="X2302" i="18"/>
  <c r="X2303" i="18"/>
  <c r="X2304" i="18"/>
  <c r="X2305" i="18"/>
  <c r="X2306" i="18"/>
  <c r="X2307" i="18"/>
  <c r="X2308" i="18"/>
  <c r="X2309" i="18"/>
  <c r="X2310" i="18"/>
  <c r="X2311" i="18"/>
  <c r="X2312" i="18"/>
  <c r="X2313" i="18"/>
  <c r="X2314" i="18"/>
  <c r="X2315" i="18"/>
  <c r="X2316" i="18"/>
  <c r="X2317" i="18"/>
  <c r="X2318" i="18"/>
  <c r="X2319" i="18"/>
  <c r="X2320" i="18"/>
  <c r="X2321" i="18"/>
  <c r="X2322" i="18"/>
  <c r="X2323" i="18"/>
  <c r="X2324" i="18"/>
  <c r="X2325" i="18"/>
  <c r="X2326" i="18"/>
  <c r="X2327" i="18"/>
  <c r="X2328" i="18"/>
  <c r="X2329" i="18"/>
  <c r="X2330" i="18"/>
  <c r="X2331" i="18"/>
  <c r="X2332" i="18"/>
  <c r="X2333" i="18"/>
  <c r="X2334" i="18"/>
  <c r="X2335" i="18"/>
  <c r="X2336" i="18"/>
  <c r="X2337" i="18"/>
  <c r="X2338" i="18"/>
  <c r="X2339" i="18"/>
  <c r="X2340" i="18"/>
  <c r="X2341" i="18"/>
  <c r="X2342" i="18"/>
  <c r="X2343" i="18"/>
  <c r="X2344" i="18"/>
  <c r="X2345" i="18"/>
  <c r="X2346" i="18"/>
  <c r="X2347" i="18"/>
  <c r="X2348" i="18"/>
  <c r="X2349" i="18"/>
  <c r="X2350" i="18"/>
  <c r="X2351" i="18"/>
  <c r="X2352" i="18"/>
  <c r="X2353" i="18"/>
  <c r="X2354" i="18"/>
  <c r="X2355" i="18"/>
  <c r="X2356" i="18"/>
  <c r="X2357" i="18"/>
  <c r="X2358" i="18"/>
  <c r="X2359" i="18"/>
  <c r="X2360" i="18"/>
  <c r="X2361" i="18"/>
  <c r="X2362" i="18"/>
  <c r="X2363" i="18"/>
  <c r="X2364" i="18"/>
  <c r="X2365" i="18"/>
  <c r="X2366" i="18"/>
  <c r="X2367" i="18"/>
  <c r="X2368" i="18"/>
  <c r="X2369" i="18"/>
  <c r="X2370" i="18"/>
  <c r="X2371" i="18"/>
  <c r="X2372" i="18"/>
  <c r="X2373" i="18"/>
  <c r="X2374" i="18"/>
  <c r="X2375" i="18"/>
  <c r="X2376" i="18"/>
  <c r="X2377" i="18"/>
  <c r="X2378" i="18"/>
  <c r="X2379" i="18"/>
  <c r="X2380" i="18"/>
  <c r="X2381" i="18"/>
  <c r="X2382" i="18"/>
  <c r="X2383" i="18"/>
  <c r="X2384" i="18"/>
  <c r="X2385" i="18"/>
  <c r="X2386" i="18"/>
  <c r="X2387" i="18"/>
  <c r="X2388" i="18"/>
  <c r="X2389" i="18"/>
  <c r="X2390" i="18"/>
  <c r="X2391" i="18"/>
  <c r="X2392" i="18"/>
  <c r="X2393" i="18"/>
  <c r="X2394" i="18"/>
  <c r="X2395" i="18"/>
  <c r="X2396" i="18"/>
  <c r="X2397" i="18"/>
  <c r="X2398" i="18"/>
  <c r="X2399" i="18"/>
  <c r="X2400" i="18"/>
  <c r="X2401" i="18"/>
  <c r="X2402" i="18"/>
  <c r="X2403" i="18"/>
  <c r="X2404" i="18"/>
  <c r="X2405" i="18"/>
  <c r="X2406" i="18"/>
  <c r="X2407" i="18"/>
  <c r="X2408" i="18"/>
  <c r="X2409" i="18"/>
  <c r="X2410" i="18"/>
  <c r="X2411" i="18"/>
  <c r="X2412" i="18"/>
  <c r="X2413" i="18"/>
  <c r="X2414" i="18"/>
  <c r="X2415" i="18"/>
  <c r="X2416" i="18"/>
  <c r="X2417" i="18"/>
  <c r="X2418" i="18"/>
  <c r="X2419" i="18"/>
  <c r="X2420" i="18"/>
  <c r="X2421" i="18"/>
  <c r="X2422" i="18"/>
  <c r="X2423" i="18"/>
  <c r="X2424" i="18"/>
  <c r="X2425" i="18"/>
  <c r="X2426" i="18"/>
  <c r="X2427" i="18"/>
  <c r="X2428" i="18"/>
  <c r="X2429" i="18"/>
  <c r="X2430" i="18"/>
  <c r="X2431" i="18"/>
  <c r="X2432" i="18"/>
  <c r="X2433" i="18"/>
  <c r="X2434" i="18"/>
  <c r="X2435" i="18"/>
  <c r="X2436" i="18"/>
  <c r="X2437" i="18"/>
  <c r="X2438" i="18"/>
  <c r="X2439" i="18"/>
  <c r="X2440" i="18"/>
  <c r="X2441" i="18"/>
  <c r="X2442" i="18"/>
  <c r="X2443" i="18"/>
  <c r="X2444" i="18"/>
  <c r="X2445" i="18"/>
  <c r="X2446" i="18"/>
  <c r="X2447" i="18"/>
  <c r="X2448" i="18"/>
  <c r="X2449" i="18"/>
  <c r="X2450" i="18"/>
  <c r="X2451" i="18"/>
  <c r="X2452" i="18"/>
  <c r="X2453" i="18"/>
  <c r="X2454" i="18"/>
  <c r="X2455" i="18"/>
  <c r="X2456" i="18"/>
  <c r="X2457" i="18"/>
  <c r="X2458" i="18"/>
  <c r="X2459" i="18"/>
  <c r="X2460" i="18"/>
  <c r="X2461" i="18"/>
  <c r="X2462" i="18"/>
  <c r="X2463" i="18"/>
  <c r="X2464" i="18"/>
  <c r="X2465" i="18"/>
  <c r="X2466" i="18"/>
  <c r="X2467" i="18"/>
  <c r="X2468" i="18"/>
  <c r="X2469" i="18"/>
  <c r="X2470" i="18"/>
  <c r="X2471" i="18"/>
  <c r="X2472" i="18"/>
  <c r="X2473" i="18"/>
  <c r="X2474" i="18"/>
  <c r="X2475" i="18"/>
  <c r="X2476" i="18"/>
  <c r="X2477" i="18"/>
  <c r="X2478" i="18"/>
  <c r="X2479" i="18"/>
  <c r="X2480" i="18"/>
  <c r="X2481" i="18"/>
  <c r="X2482" i="18"/>
  <c r="X2483" i="18"/>
  <c r="X2484" i="18"/>
  <c r="X2485" i="18"/>
  <c r="X2486" i="18"/>
  <c r="X2487" i="18"/>
  <c r="X2488" i="18"/>
  <c r="X2489" i="18"/>
  <c r="X2490" i="18"/>
  <c r="X2491" i="18"/>
  <c r="X2492" i="18"/>
  <c r="X2493" i="18"/>
  <c r="X2494" i="18"/>
  <c r="X2495" i="18"/>
  <c r="X2496" i="18"/>
  <c r="X2497" i="18"/>
  <c r="X2498" i="18"/>
  <c r="X2499" i="18"/>
  <c r="X2500" i="18"/>
  <c r="X2501" i="18"/>
  <c r="X2502" i="18"/>
  <c r="X2503" i="18"/>
  <c r="X2504" i="18"/>
  <c r="X2505" i="18"/>
  <c r="X2506" i="18"/>
  <c r="X2507" i="18"/>
  <c r="X2508" i="18"/>
  <c r="X2509" i="18"/>
  <c r="X2510" i="18"/>
  <c r="X2511" i="18"/>
  <c r="X2512" i="18"/>
  <c r="X2513" i="18"/>
  <c r="X2514" i="18"/>
  <c r="X2515" i="18"/>
  <c r="X2516" i="18"/>
  <c r="X2517" i="18"/>
  <c r="X2518" i="18"/>
  <c r="X2519" i="18"/>
  <c r="X2520" i="18"/>
  <c r="X2521" i="18"/>
  <c r="X2522" i="18"/>
  <c r="X2523" i="18"/>
  <c r="X2524" i="18"/>
  <c r="X2525" i="18"/>
  <c r="X2526" i="18"/>
  <c r="X2527" i="18"/>
  <c r="X2528" i="18"/>
  <c r="X2529" i="18"/>
  <c r="X2530" i="18"/>
  <c r="X2531" i="18"/>
  <c r="X2532" i="18"/>
  <c r="X2533" i="18"/>
  <c r="X2534" i="18"/>
  <c r="X2535" i="18"/>
  <c r="X2536" i="18"/>
  <c r="X2537" i="18"/>
  <c r="X2538" i="18"/>
  <c r="X2539" i="18"/>
  <c r="X2540" i="18"/>
  <c r="X2541" i="18"/>
  <c r="X2542" i="18"/>
  <c r="X2543" i="18"/>
  <c r="X2544" i="18"/>
  <c r="X2545" i="18"/>
  <c r="X2546" i="18"/>
  <c r="X2547" i="18"/>
  <c r="X2548" i="18"/>
  <c r="X2549" i="18"/>
  <c r="X2550" i="18"/>
  <c r="X2551" i="18"/>
  <c r="X2552" i="18"/>
  <c r="X2553" i="18"/>
  <c r="X2554" i="18"/>
  <c r="X2555" i="18"/>
  <c r="X2556" i="18"/>
  <c r="X2557" i="18"/>
  <c r="X2558" i="18"/>
  <c r="X2559" i="18"/>
  <c r="X2560" i="18"/>
  <c r="X2561" i="18"/>
  <c r="X2562" i="18"/>
  <c r="X2563" i="18"/>
  <c r="X2564" i="18"/>
  <c r="X2565" i="18"/>
  <c r="X2566" i="18"/>
  <c r="X2567" i="18"/>
  <c r="X2568" i="18"/>
  <c r="X2569" i="18"/>
  <c r="X2570" i="18"/>
  <c r="X2571" i="18"/>
  <c r="X2572" i="18"/>
  <c r="X2573" i="18"/>
  <c r="X2574" i="18"/>
  <c r="X2575" i="18"/>
  <c r="X2576" i="18"/>
  <c r="X2577" i="18"/>
  <c r="X2578" i="18"/>
  <c r="X2579" i="18"/>
  <c r="X2580" i="18"/>
  <c r="X2581" i="18"/>
  <c r="X2582" i="18"/>
  <c r="X2583" i="18"/>
  <c r="X2584" i="18"/>
  <c r="X2585" i="18"/>
  <c r="X2586" i="18"/>
  <c r="X2587" i="18"/>
  <c r="X2588" i="18"/>
  <c r="X2589" i="18"/>
  <c r="X2590" i="18"/>
  <c r="X2591" i="18"/>
  <c r="X2592" i="18"/>
  <c r="X2593" i="18"/>
  <c r="X2594" i="18"/>
  <c r="X2595" i="18"/>
  <c r="X2596" i="18"/>
  <c r="X2597" i="18"/>
  <c r="X2598" i="18"/>
  <c r="X2599" i="18"/>
  <c r="X2600" i="18"/>
  <c r="X2601" i="18"/>
  <c r="X2602" i="18"/>
  <c r="X2603" i="18"/>
  <c r="X2604" i="18"/>
  <c r="X2605" i="18"/>
  <c r="X2606" i="18"/>
  <c r="X2607" i="18"/>
  <c r="X2608" i="18"/>
  <c r="X2609" i="18"/>
  <c r="X2610" i="18"/>
  <c r="X2611" i="18"/>
  <c r="X2612" i="18"/>
  <c r="X2613" i="18"/>
  <c r="X2614" i="18"/>
  <c r="X2615" i="18"/>
  <c r="X2616" i="18"/>
  <c r="X2617" i="18"/>
  <c r="X2618" i="18"/>
  <c r="X2619" i="18"/>
  <c r="X2620" i="18"/>
  <c r="X2621" i="18"/>
  <c r="X2622" i="18"/>
  <c r="X2623" i="18"/>
  <c r="X2624" i="18"/>
  <c r="X2625" i="18"/>
  <c r="X2626" i="18"/>
  <c r="X2627" i="18"/>
  <c r="X2628" i="18"/>
  <c r="X2629" i="18"/>
  <c r="X2630" i="18"/>
  <c r="X2631" i="18"/>
  <c r="X2632" i="18"/>
  <c r="X2633" i="18"/>
  <c r="X2634" i="18"/>
  <c r="X2635" i="18"/>
  <c r="X2636" i="18"/>
  <c r="X2637" i="18"/>
  <c r="X2638" i="18"/>
  <c r="X2639" i="18"/>
  <c r="X2640" i="18"/>
  <c r="X2641" i="18"/>
  <c r="X2642" i="18"/>
  <c r="X2643" i="18"/>
  <c r="X2644" i="18"/>
  <c r="X2645" i="18"/>
  <c r="X2646" i="18"/>
  <c r="X2647" i="18"/>
  <c r="X2648" i="18"/>
  <c r="X2649" i="18"/>
  <c r="X2650" i="18"/>
  <c r="X2651" i="18"/>
  <c r="X2652" i="18"/>
  <c r="X2653" i="18"/>
  <c r="X2654" i="18"/>
  <c r="X2655" i="18"/>
  <c r="X2656" i="18"/>
  <c r="X2657" i="18"/>
  <c r="X2658" i="18"/>
  <c r="X2659" i="18"/>
  <c r="X2660" i="18"/>
  <c r="X2661" i="18"/>
  <c r="X2662" i="18"/>
  <c r="X2663" i="18"/>
  <c r="X2664" i="18"/>
  <c r="X2665" i="18"/>
  <c r="X2666" i="18"/>
  <c r="X2667" i="18"/>
  <c r="X2668" i="18"/>
  <c r="X2669" i="18"/>
  <c r="X2670" i="18"/>
  <c r="X2671" i="18"/>
  <c r="X2672" i="18"/>
  <c r="X2673" i="18"/>
  <c r="X2674" i="18"/>
  <c r="X2675" i="18"/>
  <c r="X2676" i="18"/>
  <c r="X2677" i="18"/>
  <c r="X2678" i="18"/>
  <c r="X2679" i="18"/>
  <c r="X2680" i="18"/>
  <c r="X2681" i="18"/>
  <c r="X2682" i="18"/>
  <c r="X2683" i="18"/>
  <c r="X2684" i="18"/>
  <c r="X2685" i="18"/>
  <c r="X2686" i="18"/>
  <c r="X2687" i="18"/>
  <c r="X2688" i="18"/>
  <c r="X2689" i="18"/>
  <c r="X2690" i="18"/>
  <c r="X2691" i="18"/>
  <c r="X2692" i="18"/>
  <c r="X2693" i="18"/>
  <c r="X2694" i="18"/>
  <c r="X2695" i="18"/>
  <c r="X2696" i="18"/>
  <c r="X2697" i="18"/>
  <c r="X2698" i="18"/>
  <c r="X2699" i="18"/>
  <c r="X2700" i="18"/>
  <c r="X2701" i="18"/>
  <c r="X2702" i="18"/>
  <c r="X2703" i="18"/>
  <c r="X2704" i="18"/>
  <c r="X2705" i="18"/>
  <c r="X2706" i="18"/>
  <c r="X2707" i="18"/>
  <c r="X2708" i="18"/>
  <c r="X2709" i="18"/>
  <c r="X2710" i="18"/>
  <c r="X2711" i="18"/>
  <c r="X2712" i="18"/>
  <c r="X2713" i="18"/>
  <c r="X2714" i="18"/>
  <c r="X2715" i="18"/>
  <c r="X2716" i="18"/>
  <c r="X2717" i="18"/>
  <c r="X2718" i="18"/>
  <c r="X2719" i="18"/>
  <c r="X2720" i="18"/>
  <c r="X2721" i="18"/>
  <c r="X2722" i="18"/>
  <c r="X2723" i="18"/>
  <c r="X2724" i="18"/>
  <c r="X2725" i="18"/>
  <c r="X2726" i="18"/>
  <c r="X2727" i="18"/>
  <c r="X2728" i="18"/>
  <c r="X2729" i="18"/>
  <c r="X2730" i="18"/>
  <c r="X2731" i="18"/>
  <c r="X2732" i="18"/>
  <c r="X2733" i="18"/>
  <c r="X2734" i="18"/>
  <c r="X2735" i="18"/>
  <c r="X2736" i="18"/>
  <c r="X2737" i="18"/>
  <c r="X2738" i="18"/>
  <c r="X2739" i="18"/>
  <c r="X2740" i="18"/>
  <c r="X2741" i="18"/>
  <c r="X2742" i="18"/>
  <c r="X2743" i="18"/>
  <c r="X2744" i="18"/>
  <c r="X2745" i="18"/>
  <c r="X2746" i="18"/>
  <c r="X2747" i="18"/>
  <c r="X2748" i="18"/>
  <c r="X2749" i="18"/>
  <c r="X2750" i="18"/>
  <c r="X2751" i="18"/>
  <c r="X2752" i="18"/>
  <c r="X2753" i="18"/>
  <c r="X2754" i="18"/>
  <c r="X2755" i="18"/>
  <c r="X2756" i="18"/>
  <c r="X2757" i="18"/>
  <c r="X2758" i="18"/>
  <c r="X2759" i="18"/>
  <c r="X2760" i="18"/>
  <c r="X2761" i="18"/>
  <c r="X2762" i="18"/>
  <c r="X2763" i="18"/>
  <c r="X2764" i="18"/>
  <c r="X2765" i="18"/>
  <c r="X2766" i="18"/>
  <c r="X2767" i="18"/>
  <c r="X2768" i="18"/>
  <c r="X2769" i="18"/>
  <c r="X2770" i="18"/>
  <c r="X2771" i="18"/>
  <c r="X2772" i="18"/>
  <c r="X2773" i="18"/>
  <c r="X2774" i="18"/>
  <c r="X2775" i="18"/>
  <c r="X2776" i="18"/>
  <c r="X2777" i="18"/>
  <c r="X2778" i="18"/>
  <c r="X2779" i="18"/>
  <c r="X2780" i="18"/>
  <c r="X2781" i="18"/>
  <c r="X2782" i="18"/>
  <c r="X2783" i="18"/>
  <c r="X2784" i="18"/>
  <c r="X2785" i="18"/>
  <c r="X2786" i="18"/>
  <c r="X2787" i="18"/>
  <c r="X2788" i="18"/>
  <c r="X2789" i="18"/>
  <c r="X2790" i="18"/>
  <c r="X2791" i="18"/>
  <c r="X2792" i="18"/>
  <c r="X2793" i="18"/>
  <c r="X2794" i="18"/>
  <c r="X2795" i="18"/>
  <c r="X2796" i="18"/>
  <c r="X2797" i="18"/>
  <c r="X2798" i="18"/>
  <c r="X2799" i="18"/>
  <c r="X2800" i="18"/>
  <c r="X2801" i="18"/>
  <c r="X2802" i="18"/>
  <c r="X2803" i="18"/>
  <c r="X2804" i="18"/>
  <c r="X2805" i="18"/>
  <c r="X2806" i="18"/>
  <c r="X2807" i="18"/>
  <c r="X2808" i="18"/>
  <c r="X2809" i="18"/>
  <c r="X2810" i="18"/>
  <c r="X2811" i="18"/>
  <c r="X2812" i="18"/>
  <c r="X2813" i="18"/>
  <c r="X2814" i="18"/>
  <c r="X2815" i="18"/>
  <c r="X2816" i="18"/>
  <c r="X2817" i="18"/>
  <c r="X2818" i="18"/>
  <c r="X2819" i="18"/>
  <c r="X2820" i="18"/>
  <c r="X2821" i="18"/>
  <c r="X2822" i="18"/>
  <c r="X2823" i="18"/>
  <c r="X2824" i="18"/>
  <c r="X2825" i="18"/>
  <c r="X2826" i="18"/>
  <c r="X2827" i="18"/>
  <c r="X2828" i="18"/>
  <c r="X2829" i="18"/>
  <c r="X2830" i="18"/>
  <c r="X2831" i="18"/>
  <c r="X2832" i="18"/>
  <c r="X2833" i="18"/>
  <c r="X2834" i="18"/>
  <c r="X2835" i="18"/>
  <c r="X2836" i="18"/>
  <c r="X2837" i="18"/>
  <c r="X2838" i="18"/>
  <c r="X2839" i="18"/>
  <c r="X2840" i="18"/>
  <c r="X2841" i="18"/>
  <c r="X2842" i="18"/>
  <c r="X2843" i="18"/>
  <c r="X2844" i="18"/>
  <c r="X2845" i="18"/>
  <c r="X2846" i="18"/>
  <c r="X2847" i="18"/>
  <c r="X2848" i="18"/>
  <c r="X2849" i="18"/>
  <c r="X2850" i="18"/>
  <c r="X2851" i="18"/>
  <c r="X2852" i="18"/>
  <c r="X2853" i="18"/>
  <c r="X2854" i="18"/>
  <c r="X2855" i="18"/>
  <c r="X2856" i="18"/>
  <c r="X2857" i="18"/>
  <c r="X2858" i="18"/>
  <c r="X2859" i="18"/>
  <c r="X2860" i="18"/>
  <c r="X2861" i="18"/>
  <c r="X2862" i="18"/>
  <c r="X2863" i="18"/>
  <c r="X2864" i="18"/>
  <c r="X2865" i="18"/>
  <c r="X2866" i="18"/>
  <c r="X2867" i="18"/>
  <c r="X2868" i="18"/>
  <c r="X2869" i="18"/>
  <c r="X2870" i="18"/>
  <c r="X2871" i="18"/>
  <c r="X2872" i="18"/>
  <c r="X2873" i="18"/>
  <c r="X2874" i="18"/>
  <c r="X2875" i="18"/>
  <c r="X2876" i="18"/>
  <c r="X2877" i="18"/>
  <c r="X2878" i="18"/>
  <c r="X2879" i="18"/>
  <c r="X2880" i="18"/>
  <c r="X2881" i="18"/>
  <c r="X2882" i="18"/>
  <c r="X2883" i="18"/>
  <c r="X2884" i="18"/>
  <c r="X2885" i="18"/>
  <c r="X2886" i="18"/>
  <c r="X2887" i="18"/>
  <c r="X2888" i="18"/>
  <c r="X2889" i="18"/>
  <c r="X2890" i="18"/>
  <c r="X2891" i="18"/>
  <c r="X2892" i="18"/>
  <c r="X2893" i="18"/>
  <c r="X2894" i="18"/>
  <c r="X2895" i="18"/>
  <c r="X2896" i="18"/>
  <c r="X2897" i="18"/>
  <c r="X2898" i="18"/>
  <c r="X2899" i="18"/>
  <c r="X2900" i="18"/>
  <c r="X2901" i="18"/>
  <c r="X2902" i="18"/>
  <c r="X2903" i="18"/>
  <c r="X2904" i="18"/>
  <c r="X2905" i="18"/>
  <c r="X2906" i="18"/>
  <c r="X2907" i="18"/>
  <c r="X2908" i="18"/>
  <c r="X2909" i="18"/>
  <c r="X2910" i="18"/>
  <c r="X2911" i="18"/>
  <c r="X2912" i="18"/>
  <c r="X2913" i="18"/>
  <c r="X2914" i="18"/>
  <c r="X2915" i="18"/>
  <c r="X2916" i="18"/>
  <c r="X2917" i="18"/>
  <c r="X2918" i="18"/>
  <c r="X2919" i="18"/>
  <c r="X2920" i="18"/>
  <c r="X2921" i="18"/>
  <c r="X2922" i="18"/>
  <c r="X2923" i="18"/>
  <c r="X2924" i="18"/>
  <c r="X2925" i="18"/>
  <c r="X2926" i="18"/>
  <c r="X2927" i="18"/>
  <c r="X2928" i="18"/>
  <c r="X2929" i="18"/>
  <c r="X2930" i="18"/>
  <c r="X2931" i="18"/>
  <c r="X2932" i="18"/>
  <c r="X2933" i="18"/>
  <c r="X2934" i="18"/>
  <c r="X2935" i="18"/>
  <c r="X2936" i="18"/>
  <c r="X2937" i="18"/>
  <c r="X2938" i="18"/>
  <c r="X2939" i="18"/>
  <c r="X2940" i="18"/>
  <c r="X2941" i="18"/>
  <c r="X2942" i="18"/>
  <c r="X2943" i="18"/>
  <c r="X2944" i="18"/>
  <c r="X2945" i="18"/>
  <c r="X2946" i="18"/>
  <c r="X2947" i="18"/>
  <c r="X2948" i="18"/>
  <c r="X2949" i="18"/>
  <c r="X2950" i="18"/>
  <c r="X2951" i="18"/>
  <c r="X2952" i="18"/>
  <c r="X2953" i="18"/>
  <c r="X2954" i="18"/>
  <c r="X2955" i="18"/>
  <c r="X2956" i="18"/>
  <c r="X2957" i="18"/>
  <c r="X2958" i="18"/>
  <c r="X2959" i="18"/>
  <c r="X2960" i="18"/>
  <c r="X2961" i="18"/>
  <c r="X2962" i="18"/>
  <c r="X2963" i="18"/>
  <c r="X2964" i="18"/>
  <c r="X2965" i="18"/>
  <c r="X2966" i="18"/>
  <c r="X2967" i="18"/>
  <c r="X2968" i="18"/>
  <c r="X2969" i="18"/>
  <c r="X2970" i="18"/>
  <c r="X2971" i="18"/>
  <c r="X2972" i="18"/>
  <c r="X2973" i="18"/>
  <c r="X2974" i="18"/>
  <c r="X2975" i="18"/>
  <c r="X2976" i="18"/>
  <c r="X2977" i="18"/>
  <c r="X2978" i="18"/>
  <c r="X2979" i="18"/>
  <c r="X2980" i="18"/>
  <c r="X2981" i="18"/>
  <c r="X2982" i="18"/>
  <c r="X2983" i="18"/>
  <c r="X2984" i="18"/>
  <c r="X2985" i="18"/>
  <c r="X2986" i="18"/>
  <c r="X2987" i="18"/>
  <c r="X2988" i="18"/>
  <c r="X2989" i="18"/>
  <c r="X2990" i="18"/>
  <c r="X2991" i="18"/>
  <c r="X2992" i="18"/>
  <c r="X2993" i="18"/>
  <c r="X2994" i="18"/>
  <c r="X2995" i="18"/>
  <c r="X2996" i="18"/>
  <c r="X2997" i="18"/>
  <c r="X2998" i="18"/>
  <c r="X2999" i="18"/>
  <c r="X3000" i="18"/>
  <c r="X3001" i="18"/>
  <c r="X3002" i="18"/>
  <c r="X3003" i="18"/>
  <c r="X3004" i="18"/>
  <c r="X3005" i="18"/>
  <c r="X3006" i="18"/>
  <c r="X3007" i="18"/>
  <c r="X3008" i="18"/>
  <c r="X3009" i="18"/>
  <c r="X3010" i="18"/>
  <c r="X3011" i="18"/>
  <c r="X3012" i="18"/>
  <c r="X3013" i="18"/>
  <c r="X3014" i="18"/>
  <c r="X3015" i="18"/>
  <c r="X3016" i="18"/>
  <c r="X3017" i="18"/>
  <c r="X3018" i="18"/>
  <c r="X3019" i="18"/>
  <c r="X3020" i="18"/>
  <c r="X3021" i="18"/>
  <c r="X3022" i="18"/>
  <c r="X3023" i="18"/>
  <c r="X3024" i="18"/>
  <c r="X3025" i="18"/>
  <c r="X3026" i="18"/>
  <c r="X3027" i="18"/>
  <c r="X3028" i="18"/>
  <c r="X3029" i="18"/>
  <c r="X3030" i="18"/>
  <c r="X3031" i="18"/>
  <c r="X3032" i="18"/>
  <c r="X3033" i="18"/>
  <c r="X3034" i="18"/>
  <c r="X3035" i="18"/>
  <c r="X3036" i="18"/>
  <c r="X3037" i="18"/>
  <c r="X3038" i="18"/>
  <c r="X3039" i="18"/>
  <c r="X3040" i="18"/>
  <c r="X3041" i="18"/>
  <c r="X3042" i="18"/>
  <c r="X3043" i="18"/>
  <c r="X3044" i="18"/>
  <c r="X3045" i="18"/>
  <c r="X3046" i="18"/>
  <c r="X3047" i="18"/>
  <c r="X3048" i="18"/>
  <c r="X3049" i="18"/>
  <c r="X3050" i="18"/>
  <c r="X3051" i="18"/>
  <c r="X3052" i="18"/>
  <c r="X3053" i="18"/>
  <c r="X3054" i="18"/>
  <c r="X3055" i="18"/>
  <c r="X3056" i="18"/>
  <c r="X3057" i="18"/>
  <c r="X3058" i="18"/>
  <c r="X3059" i="18"/>
  <c r="X3060" i="18"/>
  <c r="X3061" i="18"/>
  <c r="X3062" i="18"/>
  <c r="X3063" i="18"/>
  <c r="X3064" i="18"/>
  <c r="X3065" i="18"/>
  <c r="X3066" i="18"/>
  <c r="X3067" i="18"/>
  <c r="X3068" i="18"/>
  <c r="X3069" i="18"/>
  <c r="X3070" i="18"/>
  <c r="X3071" i="18"/>
  <c r="X3072" i="18"/>
  <c r="X3073" i="18"/>
  <c r="X3074" i="18"/>
  <c r="X3075" i="18"/>
  <c r="X3076" i="18"/>
  <c r="X3077" i="18"/>
  <c r="X3078" i="18"/>
  <c r="X3079" i="18"/>
  <c r="X3080" i="18"/>
  <c r="X3081" i="18"/>
  <c r="X3082" i="18"/>
  <c r="X3083" i="18"/>
  <c r="X3084" i="18"/>
  <c r="X3085" i="18"/>
  <c r="X3086" i="18"/>
  <c r="X3087" i="18"/>
  <c r="X3088" i="18"/>
  <c r="X3089" i="18"/>
  <c r="X3090" i="18"/>
  <c r="X3091" i="18"/>
  <c r="X3092" i="18"/>
  <c r="X3093" i="18"/>
  <c r="X3094" i="18"/>
  <c r="X3095" i="18"/>
  <c r="X3096" i="18"/>
  <c r="X3097" i="18"/>
  <c r="X3098" i="18"/>
  <c r="X3099" i="18"/>
  <c r="X3100" i="18"/>
  <c r="X3101" i="18"/>
  <c r="X3102" i="18"/>
  <c r="X3103" i="18"/>
  <c r="X3104" i="18"/>
  <c r="X3105" i="18"/>
  <c r="X3106" i="18"/>
  <c r="X3107" i="18"/>
  <c r="X3108" i="18"/>
  <c r="X3109" i="18"/>
  <c r="X3110" i="18"/>
  <c r="X3111" i="18"/>
  <c r="X3112" i="18"/>
  <c r="X3113" i="18"/>
  <c r="X3114" i="18"/>
  <c r="X3115" i="18"/>
  <c r="X3116" i="18"/>
  <c r="X3117" i="18"/>
  <c r="X3118" i="18"/>
  <c r="X3119" i="18"/>
  <c r="X3120" i="18"/>
  <c r="X3121" i="18"/>
  <c r="X3122" i="18"/>
  <c r="X3123" i="18"/>
  <c r="X3124" i="18"/>
  <c r="X3125" i="18"/>
  <c r="X3126" i="18"/>
  <c r="X3127" i="18"/>
  <c r="X3128" i="18"/>
  <c r="X3129" i="18"/>
  <c r="X3130" i="18"/>
  <c r="X3131" i="18"/>
  <c r="X3132" i="18"/>
  <c r="X3133" i="18"/>
  <c r="X3134" i="18"/>
  <c r="X3135" i="18"/>
  <c r="X3136" i="18"/>
  <c r="X3137" i="18"/>
  <c r="X3138" i="18"/>
  <c r="X3139" i="18"/>
  <c r="X3140" i="18"/>
  <c r="X3141" i="18"/>
  <c r="X3142" i="18"/>
  <c r="X3143" i="18"/>
  <c r="X3144" i="18"/>
  <c r="X3145" i="18"/>
  <c r="X3146" i="18"/>
  <c r="X3147" i="18"/>
  <c r="X3148" i="18"/>
  <c r="X3149" i="18"/>
  <c r="X3150" i="18"/>
  <c r="X3151" i="18"/>
  <c r="X3152" i="18"/>
  <c r="X3153" i="18"/>
  <c r="X3154" i="18"/>
  <c r="X3155" i="18"/>
  <c r="X3156" i="18"/>
  <c r="X3157" i="18"/>
  <c r="X3158" i="18"/>
  <c r="X3159" i="18"/>
  <c r="X3160" i="18"/>
  <c r="X3161" i="18"/>
  <c r="X3162" i="18"/>
  <c r="X3163" i="18"/>
  <c r="X3164" i="18"/>
  <c r="X3165" i="18"/>
  <c r="X3166" i="18"/>
  <c r="X3167" i="18"/>
  <c r="X3168" i="18"/>
  <c r="X3169" i="18"/>
  <c r="X3170" i="18"/>
  <c r="X3171" i="18"/>
  <c r="X3172" i="18"/>
  <c r="X3173" i="18"/>
  <c r="X3174" i="18"/>
  <c r="X3175" i="18"/>
  <c r="X3176" i="18"/>
  <c r="X3177" i="18"/>
  <c r="X3178" i="18"/>
  <c r="X3179" i="18"/>
  <c r="X3180" i="18"/>
  <c r="X3181" i="18"/>
  <c r="X3182" i="18"/>
  <c r="X3183" i="18"/>
  <c r="X3184" i="18"/>
  <c r="X3185" i="18"/>
  <c r="X3186" i="18"/>
  <c r="X3187" i="18"/>
  <c r="X3188" i="18"/>
  <c r="X3189" i="18"/>
  <c r="X3190" i="18"/>
  <c r="X3191" i="18"/>
  <c r="X3192" i="18"/>
  <c r="X3193" i="18"/>
  <c r="X3194" i="18"/>
  <c r="X3195" i="18"/>
  <c r="X3196" i="18"/>
  <c r="X3197" i="18"/>
  <c r="X3198" i="18"/>
  <c r="X3199" i="18"/>
  <c r="X3200" i="18"/>
  <c r="X3201" i="18"/>
  <c r="X3202" i="18"/>
  <c r="X3203" i="18"/>
  <c r="X3204" i="18"/>
  <c r="X3205" i="18"/>
  <c r="X3206" i="18"/>
  <c r="X3207" i="18"/>
  <c r="X3208" i="18"/>
  <c r="X3209" i="18"/>
  <c r="X3210" i="18"/>
  <c r="X3211" i="18"/>
  <c r="X3212" i="18"/>
  <c r="X3213" i="18"/>
  <c r="X3214" i="18"/>
  <c r="X3215" i="18"/>
  <c r="X3216" i="18"/>
  <c r="X3217" i="18"/>
  <c r="X3218" i="18"/>
  <c r="X3219" i="18"/>
  <c r="X3220" i="18"/>
  <c r="X3221" i="18"/>
  <c r="X3222" i="18"/>
  <c r="X3223" i="18"/>
  <c r="X3224" i="18"/>
  <c r="X3225" i="18"/>
  <c r="X3226" i="18"/>
  <c r="X3227" i="18"/>
  <c r="X3228" i="18"/>
  <c r="X3229" i="18"/>
  <c r="X3230" i="18"/>
  <c r="X3231" i="18"/>
  <c r="X3232" i="18"/>
  <c r="X3233" i="18"/>
  <c r="X3234" i="18"/>
  <c r="X3235" i="18"/>
  <c r="X3236" i="18"/>
  <c r="X3237" i="18"/>
  <c r="X3238" i="18"/>
  <c r="X3239" i="18"/>
  <c r="X3240" i="18"/>
  <c r="X3241" i="18"/>
  <c r="X3242" i="18"/>
  <c r="X3243" i="18"/>
  <c r="X3244" i="18"/>
  <c r="X3245" i="18"/>
  <c r="X3246" i="18"/>
  <c r="X3247" i="18"/>
  <c r="X3248" i="18"/>
  <c r="X3249" i="18"/>
  <c r="X3250" i="18"/>
  <c r="X3251" i="18"/>
  <c r="X3252" i="18"/>
  <c r="X3253" i="18"/>
  <c r="X3254" i="18"/>
  <c r="X3255" i="18"/>
  <c r="X3256" i="18"/>
  <c r="X3257" i="18"/>
  <c r="X3258" i="18"/>
  <c r="X3259" i="18"/>
  <c r="X3260" i="18"/>
  <c r="X3261" i="18"/>
  <c r="X3262" i="18"/>
  <c r="X3263" i="18"/>
  <c r="X3264" i="18"/>
  <c r="X3265" i="18"/>
  <c r="X3266" i="18"/>
  <c r="X3267" i="18"/>
  <c r="X3268" i="18"/>
  <c r="X3269" i="18"/>
  <c r="X3270" i="18"/>
  <c r="X3271" i="18"/>
  <c r="X3272" i="18"/>
  <c r="X3273" i="18"/>
  <c r="X3274" i="18"/>
  <c r="X3275" i="18"/>
  <c r="X3276" i="18"/>
  <c r="X3277" i="18"/>
  <c r="X3278" i="18"/>
  <c r="X3279" i="18"/>
  <c r="X3280" i="18"/>
  <c r="X3281" i="18"/>
  <c r="X3282" i="18"/>
  <c r="X3283" i="18"/>
  <c r="X3284" i="18"/>
  <c r="X3285" i="18"/>
  <c r="X3286" i="18"/>
  <c r="X3287" i="18"/>
  <c r="X3288" i="18"/>
  <c r="X3289" i="18"/>
  <c r="X3290" i="18"/>
  <c r="X3291" i="18"/>
  <c r="X3292" i="18"/>
  <c r="X3293" i="18"/>
  <c r="X3294" i="18"/>
  <c r="X3295" i="18"/>
  <c r="X3296" i="18"/>
  <c r="X3297" i="18"/>
  <c r="X3298" i="18"/>
  <c r="X3299" i="18"/>
  <c r="X3300" i="18"/>
  <c r="X3301" i="18"/>
  <c r="X3302" i="18"/>
  <c r="X3303" i="18"/>
  <c r="X3304" i="18"/>
  <c r="X3305" i="18"/>
  <c r="X3306" i="18"/>
  <c r="X3307" i="18"/>
  <c r="X3308" i="18"/>
  <c r="X3309" i="18"/>
  <c r="X3310" i="18"/>
  <c r="X3311" i="18"/>
  <c r="X3312" i="18"/>
  <c r="X3313" i="18"/>
  <c r="X3314" i="18"/>
  <c r="X3315" i="18"/>
  <c r="X3316" i="18"/>
  <c r="X3317" i="18"/>
  <c r="X3318" i="18"/>
  <c r="X3319" i="18"/>
  <c r="X3320" i="18"/>
  <c r="X3321" i="18"/>
  <c r="X3322" i="18"/>
  <c r="X3323" i="18"/>
  <c r="X3324" i="18"/>
  <c r="X3325" i="18"/>
  <c r="X3326" i="18"/>
  <c r="X3327" i="18"/>
  <c r="X3328" i="18"/>
  <c r="X3329" i="18"/>
  <c r="X3330" i="18"/>
  <c r="X3331" i="18"/>
  <c r="X3332" i="18"/>
  <c r="X3333" i="18"/>
  <c r="X3334" i="18"/>
  <c r="X3335" i="18"/>
  <c r="X3336" i="18"/>
  <c r="X3337" i="18"/>
  <c r="X3338" i="18"/>
  <c r="X3339" i="18"/>
  <c r="X3340" i="18"/>
  <c r="X3341" i="18"/>
  <c r="X3342" i="18"/>
  <c r="X3343" i="18"/>
  <c r="X3344" i="18"/>
  <c r="X3345" i="18"/>
  <c r="X3346" i="18"/>
  <c r="X3347" i="18"/>
  <c r="X3348" i="18"/>
  <c r="X3349" i="18"/>
  <c r="X3350" i="18"/>
  <c r="X3351" i="18"/>
  <c r="X3352" i="18"/>
  <c r="X3353" i="18"/>
  <c r="X3354" i="18"/>
  <c r="X3355" i="18"/>
  <c r="X3356" i="18"/>
  <c r="X3357" i="18"/>
  <c r="X3358" i="18"/>
  <c r="X3359" i="18"/>
  <c r="X3360" i="18"/>
  <c r="X3361" i="18"/>
  <c r="X3362" i="18"/>
  <c r="X3363" i="18"/>
  <c r="X3364" i="18"/>
  <c r="X3365" i="18"/>
  <c r="X3366" i="18"/>
  <c r="X3367" i="18"/>
  <c r="X3368" i="18"/>
  <c r="X3369" i="18"/>
  <c r="X3370" i="18"/>
  <c r="X3371" i="18"/>
  <c r="X3372" i="18"/>
  <c r="X3373" i="18"/>
  <c r="X3374" i="18"/>
  <c r="X3375" i="18"/>
  <c r="X3376" i="18"/>
  <c r="X3377" i="18"/>
  <c r="X3378" i="18"/>
  <c r="X3379" i="18"/>
  <c r="X3380" i="18"/>
  <c r="X3381" i="18"/>
  <c r="X3382" i="18"/>
  <c r="X3383" i="18"/>
  <c r="X3384" i="18"/>
  <c r="X3385" i="18"/>
  <c r="X3386" i="18"/>
  <c r="X3387" i="18"/>
  <c r="X3388" i="18"/>
  <c r="X3389" i="18"/>
  <c r="X3390" i="18"/>
  <c r="X3391" i="18"/>
  <c r="X3392" i="18"/>
  <c r="X3393" i="18"/>
  <c r="X3394" i="18"/>
  <c r="X3395" i="18"/>
  <c r="X3396" i="18"/>
  <c r="X3397" i="18"/>
  <c r="X3398" i="18"/>
  <c r="X3399" i="18"/>
  <c r="X3400" i="18"/>
  <c r="X3401" i="18"/>
  <c r="X3402" i="18"/>
  <c r="X3403" i="18"/>
  <c r="X3404" i="18"/>
  <c r="X3405" i="18"/>
  <c r="X3406" i="18"/>
  <c r="X3407" i="18"/>
  <c r="X3408" i="18"/>
  <c r="X3409" i="18"/>
  <c r="X3410" i="18"/>
  <c r="X3411" i="18"/>
  <c r="X3412" i="18"/>
  <c r="X3413" i="18"/>
  <c r="X3414" i="18"/>
  <c r="X3415" i="18"/>
  <c r="X3416" i="18"/>
  <c r="X3417" i="18"/>
  <c r="X3418" i="18"/>
  <c r="X3419" i="18"/>
  <c r="X3420" i="18"/>
  <c r="X3421" i="18"/>
  <c r="X3422" i="18"/>
  <c r="X3423" i="18"/>
  <c r="X3424" i="18"/>
  <c r="X3425" i="18"/>
  <c r="X3426" i="18"/>
  <c r="X3427" i="18"/>
  <c r="X3428" i="18"/>
  <c r="X3429" i="18"/>
  <c r="X3430" i="18"/>
  <c r="X3431" i="18"/>
  <c r="X3432" i="18"/>
  <c r="X3433" i="18"/>
  <c r="X3434" i="18"/>
  <c r="X3435" i="18"/>
  <c r="X3436" i="18"/>
  <c r="X3437" i="18"/>
  <c r="X3438" i="18"/>
  <c r="X3439" i="18"/>
  <c r="X3440" i="18"/>
  <c r="X3441" i="18"/>
  <c r="X3442" i="18"/>
  <c r="X3443" i="18"/>
  <c r="X3444" i="18"/>
  <c r="X3445" i="18"/>
  <c r="X3446" i="18"/>
  <c r="X3447" i="18"/>
  <c r="X3448" i="18"/>
  <c r="X3449" i="18"/>
  <c r="X3450" i="18"/>
  <c r="X3451" i="18"/>
  <c r="X3452" i="18"/>
  <c r="X3453" i="18"/>
  <c r="X3454" i="18"/>
  <c r="X3455" i="18"/>
  <c r="X3456" i="18"/>
  <c r="X3457" i="18"/>
  <c r="X3458" i="18"/>
  <c r="X3459" i="18"/>
  <c r="X3460" i="18"/>
  <c r="X3461" i="18"/>
  <c r="X3462" i="18"/>
  <c r="X3463" i="18"/>
  <c r="X3464" i="18"/>
  <c r="X3465" i="18"/>
  <c r="X3466" i="18"/>
  <c r="X3467" i="18"/>
  <c r="X3468" i="18"/>
  <c r="X3469" i="18"/>
  <c r="X3470" i="18"/>
  <c r="X3471" i="18"/>
  <c r="X3472" i="18"/>
  <c r="X3473" i="18"/>
  <c r="X3474" i="18"/>
  <c r="X3475" i="18"/>
  <c r="X3476" i="18"/>
  <c r="X3477" i="18"/>
  <c r="X3478" i="18"/>
  <c r="X3479" i="18"/>
  <c r="X3480" i="18"/>
  <c r="X3481" i="18"/>
  <c r="X3482" i="18"/>
  <c r="X3483" i="18"/>
  <c r="X3484" i="18"/>
  <c r="X3485" i="18"/>
  <c r="X3486" i="18"/>
  <c r="X3487" i="18"/>
  <c r="X3488" i="18"/>
  <c r="X3489" i="18"/>
  <c r="X3490" i="18"/>
  <c r="X3491" i="18"/>
  <c r="X3492" i="18"/>
  <c r="X3493" i="18"/>
  <c r="X3494" i="18"/>
  <c r="X3495" i="18"/>
  <c r="X3496" i="18"/>
  <c r="X3497" i="18"/>
  <c r="X3498" i="18"/>
  <c r="X3499" i="18"/>
  <c r="X3500" i="18"/>
  <c r="X3501" i="18"/>
  <c r="X3502" i="18"/>
  <c r="X3503" i="18"/>
  <c r="X3504" i="18"/>
  <c r="X3505" i="18"/>
  <c r="X3506" i="18"/>
  <c r="X3507" i="18"/>
  <c r="X3508" i="18"/>
  <c r="X3509" i="18"/>
  <c r="X3510" i="18"/>
  <c r="X3511" i="18"/>
  <c r="X3512" i="18"/>
  <c r="X3513" i="18"/>
  <c r="X3514" i="18"/>
  <c r="X3515" i="18"/>
  <c r="X3516" i="18"/>
  <c r="X3517" i="18"/>
  <c r="X3518" i="18"/>
  <c r="X3519" i="18"/>
  <c r="X3520" i="18"/>
  <c r="X3521" i="18"/>
  <c r="X3522" i="18"/>
  <c r="X3523" i="18"/>
  <c r="X3524" i="18"/>
  <c r="X3525" i="18"/>
  <c r="X3526" i="18"/>
  <c r="X3527" i="18"/>
  <c r="X3528" i="18"/>
  <c r="X3529" i="18"/>
  <c r="X3530" i="18"/>
  <c r="X3531" i="18"/>
  <c r="X3532" i="18"/>
  <c r="X3533" i="18"/>
  <c r="X3534" i="18"/>
  <c r="X3535" i="18"/>
  <c r="X3536" i="18"/>
  <c r="X3537" i="18"/>
  <c r="X3538" i="18"/>
  <c r="X3539" i="18"/>
  <c r="X3540" i="18"/>
  <c r="X3541" i="18"/>
  <c r="X3542" i="18"/>
  <c r="X3543" i="18"/>
  <c r="X3544" i="18"/>
  <c r="X3545" i="18"/>
  <c r="X3546" i="18"/>
  <c r="X3547" i="18"/>
  <c r="X3548" i="18"/>
  <c r="X3549" i="18"/>
  <c r="X3550" i="18"/>
  <c r="X3551" i="18"/>
  <c r="X3552" i="18"/>
  <c r="X3553" i="18"/>
  <c r="X3554" i="18"/>
  <c r="X3555" i="18"/>
  <c r="X3556" i="18"/>
  <c r="X3557" i="18"/>
  <c r="X3558" i="18"/>
  <c r="X3559" i="18"/>
  <c r="X3560" i="18"/>
  <c r="X3561" i="18"/>
  <c r="X3562" i="18"/>
  <c r="X3563" i="18"/>
  <c r="X3564" i="18"/>
  <c r="X3565" i="18"/>
  <c r="X3566" i="18"/>
  <c r="X3567" i="18"/>
  <c r="X3568" i="18"/>
  <c r="X3569" i="18"/>
  <c r="X3570" i="18"/>
  <c r="X3571" i="18"/>
  <c r="X3572" i="18"/>
  <c r="X3573" i="18"/>
  <c r="X3574" i="18"/>
  <c r="X3575" i="18"/>
  <c r="X3576" i="18"/>
  <c r="X3577" i="18"/>
  <c r="X3578" i="18"/>
  <c r="X3579" i="18"/>
  <c r="X3580" i="18"/>
  <c r="X3581" i="18"/>
  <c r="X3582" i="18"/>
  <c r="X3583" i="18"/>
  <c r="X3584" i="18"/>
  <c r="X3585" i="18"/>
  <c r="X3586" i="18"/>
  <c r="X3587" i="18"/>
  <c r="X3588" i="18"/>
  <c r="X3589" i="18"/>
  <c r="X3590" i="18"/>
  <c r="X3591" i="18"/>
  <c r="X3592" i="18"/>
  <c r="X3593" i="18"/>
  <c r="X3594" i="18"/>
  <c r="X3595" i="18"/>
  <c r="X3596" i="18"/>
  <c r="X3597" i="18"/>
  <c r="X3598" i="18"/>
  <c r="X3599" i="18"/>
  <c r="X3600" i="18"/>
  <c r="X3601" i="18"/>
  <c r="X3602" i="18"/>
  <c r="X3603" i="18"/>
  <c r="X3604" i="18"/>
  <c r="X3605" i="18"/>
  <c r="X3606" i="18"/>
  <c r="X3607" i="18"/>
  <c r="X3608" i="18"/>
  <c r="X3609" i="18"/>
  <c r="X3610" i="18"/>
  <c r="X3611" i="18"/>
  <c r="X3612" i="18"/>
  <c r="X3613" i="18"/>
  <c r="X3614" i="18"/>
  <c r="X3615" i="18"/>
  <c r="X3616" i="18"/>
  <c r="X3617" i="18"/>
  <c r="X3618" i="18"/>
  <c r="X3619" i="18"/>
  <c r="X3620" i="18"/>
  <c r="X3621" i="18"/>
  <c r="X3622" i="18"/>
  <c r="X3623" i="18"/>
  <c r="X3624" i="18"/>
  <c r="X3625" i="18"/>
  <c r="X3626" i="18"/>
  <c r="X3627" i="18"/>
  <c r="X3628" i="18"/>
  <c r="X3629" i="18"/>
  <c r="X3630" i="18"/>
  <c r="X3631" i="18"/>
  <c r="X3632" i="18"/>
  <c r="X3633" i="18"/>
  <c r="X3634" i="18"/>
  <c r="X3635" i="18"/>
  <c r="X3636" i="18"/>
  <c r="X3637" i="18"/>
  <c r="X3638" i="18"/>
  <c r="X3639" i="18"/>
  <c r="X3640" i="18"/>
  <c r="X3641" i="18"/>
  <c r="X3642" i="18"/>
  <c r="X3643" i="18"/>
  <c r="X3644" i="18"/>
  <c r="X3645" i="18"/>
  <c r="X3646" i="18"/>
  <c r="X3647" i="18"/>
  <c r="X3648" i="18"/>
  <c r="X3649" i="18"/>
  <c r="X3650" i="18"/>
  <c r="X3651" i="18"/>
  <c r="X3652" i="18"/>
  <c r="X3653" i="18"/>
  <c r="X3654" i="18"/>
  <c r="X3655" i="18"/>
  <c r="X3656" i="18"/>
  <c r="X3657" i="18"/>
  <c r="X3658" i="18"/>
  <c r="X3659" i="18"/>
  <c r="X3660" i="18"/>
  <c r="X3661" i="18"/>
  <c r="X3662" i="18"/>
  <c r="X3663" i="18"/>
  <c r="X3664" i="18"/>
  <c r="X3665" i="18"/>
  <c r="X3666" i="18"/>
  <c r="X3667" i="18"/>
  <c r="X3668" i="18"/>
  <c r="X3669" i="18"/>
  <c r="X3670" i="18"/>
  <c r="X3671" i="18"/>
  <c r="X3672" i="18"/>
  <c r="X3673" i="18"/>
  <c r="X3674" i="18"/>
  <c r="X3675" i="18"/>
  <c r="X3676" i="18"/>
  <c r="X3677" i="18"/>
  <c r="X3678" i="18"/>
  <c r="X3679" i="18"/>
  <c r="X3680" i="18"/>
  <c r="X3681" i="18"/>
  <c r="X3682" i="18"/>
  <c r="X3683" i="18"/>
  <c r="X3684" i="18"/>
  <c r="X3685" i="18"/>
  <c r="X3686" i="18"/>
  <c r="X3687" i="18"/>
  <c r="X3688" i="18"/>
  <c r="X3689" i="18"/>
  <c r="X3690" i="18"/>
  <c r="X3691" i="18"/>
  <c r="X3692" i="18"/>
  <c r="X3693" i="18"/>
  <c r="X3694" i="18"/>
  <c r="X3695" i="18"/>
  <c r="X3696" i="18"/>
  <c r="X3697" i="18"/>
  <c r="X3698" i="18"/>
  <c r="X3699" i="18"/>
  <c r="X3700" i="18"/>
  <c r="X3701" i="18"/>
  <c r="X3702" i="18"/>
  <c r="X3703" i="18"/>
  <c r="X3704" i="18"/>
  <c r="X3705" i="18"/>
  <c r="X3706" i="18"/>
  <c r="X3707" i="18"/>
  <c r="X3708" i="18"/>
  <c r="X3709" i="18"/>
  <c r="X3710" i="18"/>
  <c r="X3711" i="18"/>
  <c r="X3712" i="18"/>
  <c r="X3713" i="18"/>
  <c r="X3714" i="18"/>
  <c r="X3715" i="18"/>
  <c r="X3716" i="18"/>
  <c r="X3717" i="18"/>
  <c r="X3718" i="18"/>
  <c r="X3719" i="18"/>
  <c r="X3720" i="18"/>
  <c r="X3721" i="18"/>
  <c r="X3722" i="18"/>
  <c r="X3723" i="18"/>
  <c r="X3724" i="18"/>
  <c r="X3725" i="18"/>
  <c r="X3726" i="18"/>
  <c r="X3727" i="18"/>
  <c r="X3728" i="18"/>
  <c r="X3729" i="18"/>
  <c r="X3730" i="18"/>
  <c r="X3731" i="18"/>
  <c r="X3732" i="18"/>
  <c r="X3733" i="18"/>
  <c r="X3734" i="18"/>
  <c r="X3735" i="18"/>
  <c r="X3736" i="18"/>
  <c r="X3737" i="18"/>
  <c r="X3738" i="18"/>
  <c r="X3739" i="18"/>
  <c r="X3740" i="18"/>
  <c r="X3741" i="18"/>
  <c r="X3742" i="18"/>
  <c r="X3743" i="18"/>
  <c r="X3744" i="18"/>
  <c r="X3745" i="18"/>
  <c r="X3746" i="18"/>
  <c r="X3747" i="18"/>
  <c r="X3748" i="18"/>
  <c r="X3749" i="18"/>
  <c r="X3750" i="18"/>
  <c r="X3751" i="18"/>
  <c r="X3752" i="18"/>
  <c r="X3753" i="18"/>
  <c r="X3754" i="18"/>
  <c r="X3755" i="18"/>
  <c r="X3756" i="18"/>
  <c r="X3757" i="18"/>
  <c r="X3758" i="18"/>
  <c r="X3759" i="18"/>
  <c r="X3760" i="18"/>
  <c r="X3761" i="18"/>
  <c r="X3762" i="18"/>
  <c r="X3763" i="18"/>
  <c r="X3764" i="18"/>
  <c r="X3765" i="18"/>
  <c r="X3766" i="18"/>
  <c r="X3767" i="18"/>
  <c r="X3768" i="18"/>
  <c r="X3769" i="18"/>
  <c r="X3770" i="18"/>
  <c r="X3771" i="18"/>
  <c r="X3772" i="18"/>
  <c r="X3773" i="18"/>
  <c r="X3774" i="18"/>
  <c r="X3775" i="18"/>
  <c r="X3776" i="18"/>
  <c r="X3777" i="18"/>
  <c r="X3778" i="18"/>
  <c r="X3779" i="18"/>
  <c r="X3780" i="18"/>
  <c r="X3781" i="18"/>
  <c r="X3782" i="18"/>
  <c r="X3783" i="18"/>
  <c r="X3784" i="18"/>
  <c r="X3785" i="18"/>
  <c r="X3786" i="18"/>
  <c r="X3787" i="18"/>
  <c r="X3788" i="18"/>
  <c r="X3789" i="18"/>
  <c r="X3790" i="18"/>
  <c r="X3791" i="18"/>
  <c r="X3792" i="18"/>
  <c r="X3793" i="18"/>
  <c r="X3794" i="18"/>
  <c r="X3795" i="18"/>
  <c r="X3796" i="18"/>
  <c r="X3797" i="18"/>
  <c r="X3798" i="18"/>
  <c r="X3799" i="18"/>
  <c r="X3800" i="18"/>
  <c r="X3801" i="18"/>
  <c r="X3802" i="18"/>
  <c r="X3803" i="18"/>
  <c r="X3804" i="18"/>
  <c r="X3805" i="18"/>
  <c r="X3806" i="18"/>
  <c r="X3807" i="18"/>
  <c r="X3808" i="18"/>
  <c r="X3809" i="18"/>
  <c r="X3810" i="18"/>
  <c r="X3811" i="18"/>
  <c r="X3812" i="18"/>
  <c r="X3813" i="18"/>
  <c r="X3814" i="18"/>
  <c r="X3815" i="18"/>
  <c r="X3816" i="18"/>
  <c r="X3817" i="18"/>
  <c r="X3818" i="18"/>
  <c r="X3819" i="18"/>
  <c r="X3820" i="18"/>
  <c r="X3821" i="18"/>
  <c r="X3822" i="18"/>
  <c r="X3823" i="18"/>
  <c r="X3824" i="18"/>
  <c r="X3825" i="18"/>
  <c r="X3826" i="18"/>
  <c r="X3827" i="18"/>
  <c r="X3828" i="18"/>
  <c r="X3829" i="18"/>
  <c r="X3830" i="18"/>
  <c r="X3831" i="18"/>
  <c r="X3832" i="18"/>
  <c r="X3833" i="18"/>
  <c r="X3834" i="18"/>
  <c r="X3835" i="18"/>
  <c r="X3836" i="18"/>
  <c r="X3837" i="18"/>
  <c r="X3838" i="18"/>
  <c r="X3839" i="18"/>
  <c r="X3840" i="18"/>
  <c r="X3841" i="18"/>
  <c r="X3842" i="18"/>
  <c r="X3843" i="18"/>
  <c r="X3844" i="18"/>
  <c r="X3845" i="18"/>
  <c r="X3846" i="18"/>
  <c r="X3847" i="18"/>
  <c r="X3848" i="18"/>
  <c r="X3849" i="18"/>
  <c r="X3850" i="18"/>
  <c r="X3851" i="18"/>
  <c r="X3852" i="18"/>
  <c r="X3853" i="18"/>
  <c r="X3854" i="18"/>
  <c r="X3855" i="18"/>
  <c r="X3856" i="18"/>
  <c r="X3857" i="18"/>
  <c r="X3858" i="18"/>
  <c r="X3859" i="18"/>
  <c r="X3860" i="18"/>
  <c r="X3861" i="18"/>
  <c r="X3862" i="18"/>
  <c r="X3863" i="18"/>
  <c r="X3864" i="18"/>
  <c r="X3865" i="18"/>
  <c r="X3866" i="18"/>
  <c r="X3867" i="18"/>
  <c r="X3868" i="18"/>
  <c r="X3869" i="18"/>
  <c r="X3870" i="18"/>
  <c r="X3871" i="18"/>
  <c r="X3872" i="18"/>
  <c r="X3873" i="18"/>
  <c r="X3874" i="18"/>
  <c r="X3875" i="18"/>
  <c r="X3876" i="18"/>
  <c r="X3877" i="18"/>
  <c r="X3878" i="18"/>
  <c r="X3879" i="18"/>
  <c r="X3880" i="18"/>
  <c r="X3881" i="18"/>
  <c r="X3882" i="18"/>
  <c r="X3883" i="18"/>
  <c r="X3884" i="18"/>
  <c r="X3885" i="18"/>
  <c r="X3886" i="18"/>
  <c r="X3887" i="18"/>
  <c r="X3888" i="18"/>
  <c r="X3889" i="18"/>
  <c r="X3890" i="18"/>
  <c r="X3891" i="18"/>
  <c r="X3892" i="18"/>
  <c r="X3893" i="18"/>
  <c r="X3894" i="18"/>
  <c r="X3895" i="18"/>
  <c r="X3896" i="18"/>
  <c r="X3897" i="18"/>
  <c r="X3898" i="18"/>
  <c r="X3899" i="18"/>
  <c r="X3900" i="18"/>
  <c r="X3901" i="18"/>
  <c r="X3902" i="18"/>
  <c r="X3903" i="18"/>
  <c r="X3904" i="18"/>
  <c r="X3905" i="18"/>
  <c r="X3906" i="18"/>
  <c r="X3907" i="18"/>
  <c r="X3908" i="18"/>
  <c r="X3909" i="18"/>
  <c r="X3910" i="18"/>
  <c r="X3911" i="18"/>
  <c r="X3912" i="18"/>
  <c r="X3913" i="18"/>
  <c r="X3914" i="18"/>
  <c r="X3915" i="18"/>
  <c r="X3916" i="18"/>
  <c r="X3917" i="18"/>
  <c r="X3918" i="18"/>
  <c r="X3919" i="18"/>
  <c r="X3920" i="18"/>
  <c r="X3921" i="18"/>
  <c r="X3922" i="18"/>
  <c r="X3923" i="18"/>
  <c r="X3924" i="18"/>
  <c r="X3925" i="18"/>
  <c r="X3926" i="18"/>
  <c r="X3927" i="18"/>
  <c r="X3928" i="18"/>
  <c r="X3929" i="18"/>
  <c r="X3930" i="18"/>
  <c r="X3931" i="18"/>
  <c r="X3932" i="18"/>
  <c r="X3933" i="18"/>
  <c r="X3934" i="18"/>
  <c r="X3935" i="18"/>
  <c r="X3936" i="18"/>
  <c r="X3937" i="18"/>
  <c r="X3938" i="18"/>
  <c r="X3939" i="18"/>
  <c r="X3940" i="18"/>
  <c r="X3941" i="18"/>
  <c r="X3942" i="18"/>
  <c r="X3943" i="18"/>
  <c r="X3944" i="18"/>
  <c r="X3945" i="18"/>
  <c r="X3946" i="18"/>
  <c r="X3947" i="18"/>
  <c r="X3948" i="18"/>
  <c r="X3949" i="18"/>
  <c r="X3950" i="18"/>
  <c r="X3951" i="18"/>
  <c r="X3952" i="18"/>
  <c r="X3953" i="18"/>
  <c r="X3954" i="18"/>
  <c r="X3955" i="18"/>
  <c r="X3956" i="18"/>
  <c r="X3957" i="18"/>
  <c r="X3958" i="18"/>
  <c r="X3959" i="18"/>
  <c r="X3960" i="18"/>
  <c r="X3961" i="18"/>
  <c r="X3962" i="18"/>
  <c r="X3963" i="18"/>
  <c r="X3964" i="18"/>
  <c r="X3965" i="18"/>
  <c r="X3966" i="18"/>
  <c r="X3967" i="18"/>
  <c r="X3968" i="18"/>
  <c r="X3969" i="18"/>
  <c r="X3970" i="18"/>
  <c r="X3971" i="18"/>
  <c r="X3972" i="18"/>
  <c r="X3973" i="18"/>
  <c r="X3974" i="18"/>
  <c r="X3975" i="18"/>
  <c r="X3976" i="18"/>
  <c r="X3977" i="18"/>
  <c r="X3978" i="18"/>
  <c r="X3979" i="18"/>
  <c r="X3980" i="18"/>
  <c r="X3981" i="18"/>
  <c r="X3982" i="18"/>
  <c r="X3983" i="18"/>
  <c r="X3984" i="18"/>
  <c r="X3985" i="18"/>
  <c r="X3986" i="18"/>
  <c r="X3987" i="18"/>
  <c r="X3988" i="18"/>
  <c r="X3989" i="18"/>
  <c r="X3990" i="18"/>
  <c r="X3991" i="18"/>
  <c r="X3992" i="18"/>
  <c r="X3993" i="18"/>
  <c r="X3994" i="18"/>
  <c r="X3995" i="18"/>
  <c r="X3996" i="18"/>
  <c r="X3997" i="18"/>
  <c r="X3998" i="18"/>
  <c r="X3999" i="18"/>
  <c r="X4000" i="18"/>
  <c r="X4001" i="18"/>
  <c r="X4002" i="18"/>
  <c r="X4003" i="18"/>
  <c r="X4004" i="18"/>
  <c r="X4005" i="18"/>
  <c r="X4006" i="18"/>
  <c r="X4007" i="18"/>
  <c r="X4008" i="18"/>
  <c r="X4009" i="18"/>
  <c r="X4010" i="18"/>
  <c r="X4011" i="18"/>
  <c r="X4012" i="18"/>
  <c r="X4013" i="18"/>
  <c r="X4014" i="18"/>
  <c r="X4015" i="18"/>
  <c r="X4016" i="18"/>
  <c r="X4017" i="18"/>
  <c r="X4018" i="18"/>
  <c r="X4019" i="18"/>
  <c r="X4020" i="18"/>
  <c r="X4021" i="18"/>
  <c r="X4022" i="18"/>
  <c r="X4023" i="18"/>
  <c r="X4024" i="18"/>
  <c r="X4025" i="18"/>
  <c r="X4026" i="18"/>
  <c r="X4027" i="18"/>
  <c r="X4028" i="18"/>
  <c r="X4029" i="18"/>
  <c r="X4030" i="18"/>
  <c r="X4031" i="18"/>
  <c r="X4032" i="18"/>
  <c r="X4033" i="18"/>
  <c r="X4034" i="18"/>
  <c r="X4035" i="18"/>
  <c r="X4036" i="18"/>
  <c r="X4037" i="18"/>
  <c r="X4038" i="18"/>
  <c r="X4039" i="18"/>
  <c r="X4040" i="18"/>
  <c r="X4041" i="18"/>
  <c r="X4042" i="18"/>
  <c r="X4043" i="18"/>
  <c r="X4044" i="18"/>
  <c r="X4045" i="18"/>
  <c r="X4046" i="18"/>
  <c r="X4047" i="18"/>
  <c r="X4048" i="18"/>
  <c r="X4049" i="18"/>
  <c r="X4050" i="18"/>
  <c r="X4051" i="18"/>
  <c r="X4052" i="18"/>
  <c r="X4053" i="18"/>
  <c r="X4054" i="18"/>
  <c r="X4055" i="18"/>
  <c r="X4056" i="18"/>
  <c r="X4057" i="18"/>
  <c r="X4058" i="18"/>
  <c r="X4059" i="18"/>
  <c r="X4060" i="18"/>
  <c r="X4061" i="18"/>
  <c r="X4062" i="18"/>
  <c r="X4063" i="18"/>
  <c r="X4064" i="18"/>
  <c r="X4065" i="18"/>
  <c r="X4066" i="18"/>
  <c r="X4067" i="18"/>
  <c r="X4068" i="18"/>
  <c r="X4069" i="18"/>
  <c r="X4070" i="18"/>
  <c r="X4071" i="18"/>
  <c r="X4072" i="18"/>
  <c r="X4073" i="18"/>
  <c r="X4074" i="18"/>
  <c r="X4075" i="18"/>
  <c r="X4076" i="18"/>
  <c r="X4077" i="18"/>
  <c r="X4078" i="18"/>
  <c r="X4079" i="18"/>
  <c r="X4080" i="18"/>
  <c r="X4081" i="18"/>
  <c r="X4082" i="18"/>
  <c r="X4083" i="18"/>
  <c r="X4084" i="18"/>
  <c r="X4085" i="18"/>
  <c r="X4086" i="18"/>
  <c r="X4087" i="18"/>
  <c r="X4088" i="18"/>
  <c r="X4089" i="18"/>
  <c r="X4090" i="18"/>
  <c r="X4091" i="18"/>
  <c r="X4092" i="18"/>
  <c r="X4093" i="18"/>
  <c r="X4094" i="18"/>
  <c r="X4095" i="18"/>
  <c r="X4096" i="18"/>
  <c r="X4097" i="18"/>
  <c r="X4098" i="18"/>
  <c r="X4099" i="18"/>
  <c r="X4100" i="18"/>
  <c r="X4101" i="18"/>
  <c r="X4102" i="18"/>
  <c r="X4103" i="18"/>
  <c r="X4104" i="18"/>
  <c r="X4105" i="18"/>
  <c r="X4106" i="18"/>
  <c r="X4107" i="18"/>
  <c r="X4108" i="18"/>
  <c r="X4109" i="18"/>
  <c r="X4110" i="18"/>
  <c r="X4111" i="18"/>
  <c r="X4112" i="18"/>
  <c r="X4113" i="18"/>
  <c r="X4114" i="18"/>
  <c r="X4115" i="18"/>
  <c r="X4116" i="18"/>
  <c r="X4117" i="18"/>
  <c r="X4118" i="18"/>
  <c r="X4119" i="18"/>
  <c r="X4120" i="18"/>
  <c r="X4121" i="18"/>
  <c r="X4122" i="18"/>
  <c r="X4123" i="18"/>
  <c r="X4124" i="18"/>
  <c r="X4125" i="18"/>
  <c r="X4126" i="18"/>
  <c r="X4127" i="18"/>
  <c r="X4128" i="18"/>
  <c r="X4129" i="18"/>
  <c r="X4130" i="18"/>
  <c r="X4131" i="18"/>
  <c r="X4132" i="18"/>
  <c r="X4133" i="18"/>
  <c r="X4134" i="18"/>
  <c r="X4135" i="18"/>
  <c r="X4136" i="18"/>
  <c r="X4137" i="18"/>
  <c r="X4138" i="18"/>
  <c r="X4139" i="18"/>
  <c r="X4140" i="18"/>
  <c r="X4141" i="18"/>
  <c r="X4142" i="18"/>
  <c r="X4143" i="18"/>
  <c r="X4144" i="18"/>
  <c r="X4145" i="18"/>
  <c r="X4146" i="18"/>
  <c r="X4147" i="18"/>
  <c r="X4148" i="18"/>
  <c r="X4149" i="18"/>
  <c r="X4150" i="18"/>
  <c r="X4151" i="18"/>
  <c r="X4152" i="18"/>
  <c r="X4153" i="18"/>
  <c r="X4154" i="18"/>
  <c r="X4155" i="18"/>
  <c r="X4156" i="18"/>
  <c r="X4157" i="18"/>
  <c r="X4158" i="18"/>
  <c r="X4159" i="18"/>
  <c r="X4160" i="18"/>
  <c r="X4161" i="18"/>
  <c r="X4162" i="18"/>
  <c r="X4163" i="18"/>
  <c r="X4164" i="18"/>
  <c r="X4165" i="18"/>
  <c r="X4166" i="18"/>
  <c r="X4167" i="18"/>
  <c r="X4168" i="18"/>
  <c r="X4169" i="18"/>
  <c r="X4170" i="18"/>
  <c r="X4171" i="18"/>
  <c r="X4172" i="18"/>
  <c r="X4173" i="18"/>
  <c r="X4174" i="18"/>
  <c r="X4175" i="18"/>
  <c r="X4176" i="18"/>
  <c r="X4177" i="18"/>
  <c r="X4178" i="18"/>
  <c r="X4179" i="18"/>
  <c r="X4180" i="18"/>
  <c r="X4181" i="18"/>
  <c r="X4182" i="18"/>
  <c r="X4183" i="18"/>
  <c r="X4184" i="18"/>
  <c r="X4185" i="18"/>
  <c r="X4186" i="18"/>
  <c r="X4187" i="18"/>
  <c r="X4188" i="18"/>
  <c r="X4189" i="18"/>
  <c r="X4190" i="18"/>
  <c r="X4191" i="18"/>
  <c r="X4192" i="18"/>
  <c r="X4193" i="18"/>
  <c r="X4194" i="18"/>
  <c r="X4195" i="18"/>
  <c r="X4196" i="18"/>
  <c r="X4197" i="18"/>
  <c r="X4198" i="18"/>
  <c r="X4199" i="18"/>
  <c r="X4200" i="18"/>
  <c r="X4201" i="18"/>
  <c r="X4202" i="18"/>
  <c r="X4203" i="18"/>
  <c r="X4204" i="18"/>
  <c r="X4205" i="18"/>
  <c r="X4206" i="18"/>
  <c r="X4207" i="18"/>
  <c r="X4208" i="18"/>
  <c r="X4209" i="18"/>
  <c r="X4210" i="18"/>
  <c r="X4211" i="18"/>
  <c r="X4212" i="18"/>
  <c r="X4213" i="18"/>
  <c r="X4214" i="18"/>
  <c r="X4215" i="18"/>
  <c r="X4216" i="18"/>
  <c r="X4217" i="18"/>
  <c r="X4218" i="18"/>
  <c r="X4219" i="18"/>
  <c r="X4220" i="18"/>
  <c r="X4221" i="18"/>
  <c r="X4222" i="18"/>
  <c r="X4223" i="18"/>
  <c r="X4224" i="18"/>
  <c r="X4225" i="18"/>
  <c r="X4226" i="18"/>
  <c r="X4227" i="18"/>
  <c r="X4228" i="18"/>
  <c r="X4229" i="18"/>
  <c r="X4230" i="18"/>
  <c r="X4231" i="18"/>
  <c r="X4232" i="18"/>
  <c r="X4233" i="18"/>
  <c r="X4234" i="18"/>
  <c r="X4235" i="18"/>
  <c r="X2" i="18"/>
  <c r="AV23" i="18"/>
  <c r="AU121" i="18"/>
  <c r="AT121" i="18"/>
  <c r="AV10" i="18"/>
  <c r="AK10" i="18" s="1"/>
  <c r="AK112" i="18" s="1"/>
  <c r="AV11" i="18"/>
  <c r="AO11" i="18" s="1"/>
  <c r="AO113" i="18" s="1"/>
  <c r="AV12" i="18"/>
  <c r="AK12" i="18" s="1"/>
  <c r="AK114" i="18" s="1"/>
  <c r="AV13" i="18"/>
  <c r="AO13" i="18" s="1"/>
  <c r="AO115" i="18" s="1"/>
  <c r="AV9" i="18"/>
  <c r="AL9" i="18" s="1"/>
  <c r="AL111" i="18" s="1"/>
  <c r="R4170" i="18" l="1" a="1"/>
  <c r="R4170" i="18" s="1"/>
  <c r="Q4170" i="18" a="1"/>
  <c r="Q4170" i="18" s="1"/>
  <c r="P4170" i="18" a="1"/>
  <c r="P4170" i="18" s="1"/>
  <c r="R4138" i="18" a="1"/>
  <c r="R4138" i="18" s="1"/>
  <c r="Q4138" i="18" a="1"/>
  <c r="Q4138" i="18" s="1"/>
  <c r="P4138" i="18" a="1"/>
  <c r="P4138" i="18" s="1"/>
  <c r="R4130" i="18" a="1"/>
  <c r="R4130" i="18" s="1"/>
  <c r="Q4130" i="18" a="1"/>
  <c r="Q4130" i="18" s="1"/>
  <c r="P4130" i="18" a="1"/>
  <c r="P4130" i="18" s="1"/>
  <c r="R4106" i="18" a="1"/>
  <c r="R4106" i="18" s="1"/>
  <c r="Q4106" i="18" a="1"/>
  <c r="Q4106" i="18" s="1"/>
  <c r="P4106" i="18" a="1"/>
  <c r="P4106" i="18" s="1"/>
  <c r="R3794" i="18" a="1"/>
  <c r="R3794" i="18" s="1"/>
  <c r="Q3794" i="18" a="1"/>
  <c r="Q3794" i="18" s="1"/>
  <c r="P3794" i="18" a="1"/>
  <c r="P3794" i="18" s="1"/>
  <c r="R3770" i="18" a="1"/>
  <c r="R3770" i="18" s="1"/>
  <c r="Q3770" i="18" a="1"/>
  <c r="Q3770" i="18" s="1"/>
  <c r="P3770" i="18" a="1"/>
  <c r="P3770" i="18" s="1"/>
  <c r="R3546" i="18" a="1"/>
  <c r="R3546" i="18" s="1"/>
  <c r="Q3546" i="18" a="1"/>
  <c r="Q3546" i="18" s="1"/>
  <c r="P3546" i="18" a="1"/>
  <c r="P3546" i="18" s="1"/>
  <c r="R3506" i="18" a="1"/>
  <c r="R3506" i="18" s="1"/>
  <c r="Q3506" i="18" a="1"/>
  <c r="Q3506" i="18" s="1"/>
  <c r="P3506" i="18" a="1"/>
  <c r="P3506" i="18" s="1"/>
  <c r="R3466" i="18" a="1"/>
  <c r="R3466" i="18" s="1"/>
  <c r="Q3466" i="18" a="1"/>
  <c r="Q3466" i="18" s="1"/>
  <c r="P3466" i="18" a="1"/>
  <c r="P3466" i="18" s="1"/>
  <c r="R3442" i="18" a="1"/>
  <c r="R3442" i="18" s="1"/>
  <c r="Q3442" i="18" a="1"/>
  <c r="Q3442" i="18" s="1"/>
  <c r="P3442" i="18" a="1"/>
  <c r="P3442" i="18" s="1"/>
  <c r="R3410" i="18" a="1"/>
  <c r="R3410" i="18" s="1"/>
  <c r="Q3410" i="18" a="1"/>
  <c r="Q3410" i="18" s="1"/>
  <c r="P3410" i="18" a="1"/>
  <c r="P3410" i="18" s="1"/>
  <c r="R3298" i="18" a="1"/>
  <c r="R3298" i="18" s="1"/>
  <c r="Q3298" i="18" a="1"/>
  <c r="Q3298" i="18" s="1"/>
  <c r="P3298" i="18" a="1"/>
  <c r="P3298" i="18" s="1"/>
  <c r="R3194" i="18" a="1"/>
  <c r="R3194" i="18" s="1"/>
  <c r="Q3194" i="18" a="1"/>
  <c r="Q3194" i="18" s="1"/>
  <c r="P3194" i="18" a="1"/>
  <c r="P3194" i="18" s="1"/>
  <c r="R3162" i="18" a="1"/>
  <c r="R3162" i="18" s="1"/>
  <c r="Q3162" i="18" a="1"/>
  <c r="Q3162" i="18" s="1"/>
  <c r="P3162" i="18" a="1"/>
  <c r="P3162" i="18" s="1"/>
  <c r="R3058" i="18" a="1"/>
  <c r="R3058" i="18" s="1"/>
  <c r="Q3058" i="18" a="1"/>
  <c r="Q3058" i="18" s="1"/>
  <c r="P3058" i="18" a="1"/>
  <c r="P3058" i="18" s="1"/>
  <c r="R2938" i="18" a="1"/>
  <c r="R2938" i="18" s="1"/>
  <c r="Q2938" i="18" a="1"/>
  <c r="Q2938" i="18" s="1"/>
  <c r="P2938" i="18" a="1"/>
  <c r="P2938" i="18" s="1"/>
  <c r="R2930" i="18" a="1"/>
  <c r="R2930" i="18" s="1"/>
  <c r="Q2930" i="18" a="1"/>
  <c r="Q2930" i="18" s="1"/>
  <c r="P2930" i="18" a="1"/>
  <c r="P2930" i="18" s="1"/>
  <c r="R2874" i="18" a="1"/>
  <c r="R2874" i="18" s="1"/>
  <c r="Q2874" i="18" a="1"/>
  <c r="Q2874" i="18" s="1"/>
  <c r="P2874" i="18" a="1"/>
  <c r="P2874" i="18" s="1"/>
  <c r="R2842" i="18" a="1"/>
  <c r="R2842" i="18" s="1"/>
  <c r="Q2842" i="18" a="1"/>
  <c r="Q2842" i="18" s="1"/>
  <c r="P2842" i="18" a="1"/>
  <c r="P2842" i="18" s="1"/>
  <c r="R2834" i="18" a="1"/>
  <c r="R2834" i="18" s="1"/>
  <c r="Q2834" i="18" a="1"/>
  <c r="Q2834" i="18" s="1"/>
  <c r="P2834" i="18" a="1"/>
  <c r="P2834" i="18" s="1"/>
  <c r="R2826" i="18" a="1"/>
  <c r="R2826" i="18" s="1"/>
  <c r="Q2826" i="18" a="1"/>
  <c r="Q2826" i="18" s="1"/>
  <c r="P2826" i="18" a="1"/>
  <c r="P2826" i="18" s="1"/>
  <c r="R2802" i="18" a="1"/>
  <c r="R2802" i="18" s="1"/>
  <c r="Q2802" i="18" a="1"/>
  <c r="Q2802" i="18" s="1"/>
  <c r="P2802" i="18" a="1"/>
  <c r="P2802" i="18" s="1"/>
  <c r="R2778" i="18" a="1"/>
  <c r="R2778" i="18" s="1"/>
  <c r="Q2778" i="18" a="1"/>
  <c r="Q2778" i="18" s="1"/>
  <c r="P2778" i="18" a="1"/>
  <c r="P2778" i="18" s="1"/>
  <c r="R2762" i="18" a="1"/>
  <c r="R2762" i="18" s="1"/>
  <c r="Q2762" i="18" a="1"/>
  <c r="Q2762" i="18" s="1"/>
  <c r="P2762" i="18" a="1"/>
  <c r="P2762" i="18" s="1"/>
  <c r="R2754" i="18" a="1"/>
  <c r="R2754" i="18" s="1"/>
  <c r="Q2754" i="18" a="1"/>
  <c r="Q2754" i="18" s="1"/>
  <c r="P2754" i="18" a="1"/>
  <c r="P2754" i="18" s="1"/>
  <c r="R2722" i="18" a="1"/>
  <c r="R2722" i="18" s="1"/>
  <c r="Q2722" i="18" a="1"/>
  <c r="Q2722" i="18" s="1"/>
  <c r="P2722" i="18" a="1"/>
  <c r="P2722" i="18" s="1"/>
  <c r="R2690" i="18" a="1"/>
  <c r="R2690" i="18" s="1"/>
  <c r="Q2690" i="18" a="1"/>
  <c r="Q2690" i="18" s="1"/>
  <c r="P2690" i="18" a="1"/>
  <c r="P2690" i="18" s="1"/>
  <c r="R2666" i="18" a="1"/>
  <c r="R2666" i="18" s="1"/>
  <c r="Q2666" i="18" a="1"/>
  <c r="Q2666" i="18" s="1"/>
  <c r="P2666" i="18" a="1"/>
  <c r="P2666" i="18" s="1"/>
  <c r="R2634" i="18" a="1"/>
  <c r="R2634" i="18" s="1"/>
  <c r="Q2634" i="18" a="1"/>
  <c r="Q2634" i="18" s="1"/>
  <c r="P2634" i="18" a="1"/>
  <c r="P2634" i="18" s="1"/>
  <c r="R2626" i="18" a="1"/>
  <c r="R2626" i="18" s="1"/>
  <c r="Q2626" i="18" a="1"/>
  <c r="Q2626" i="18" s="1"/>
  <c r="P2626" i="18" a="1"/>
  <c r="P2626" i="18" s="1"/>
  <c r="R2610" i="18" a="1"/>
  <c r="R2610" i="18" s="1"/>
  <c r="Q2610" i="18" a="1"/>
  <c r="Q2610" i="18" s="1"/>
  <c r="P2610" i="18" a="1"/>
  <c r="P2610" i="18" s="1"/>
  <c r="R2546" i="18" a="1"/>
  <c r="R2546" i="18" s="1"/>
  <c r="Q2546" i="18" a="1"/>
  <c r="Q2546" i="18" s="1"/>
  <c r="P2546" i="18" a="1"/>
  <c r="P2546" i="18" s="1"/>
  <c r="R2482" i="18" a="1"/>
  <c r="R2482" i="18" s="1"/>
  <c r="Q2482" i="18" a="1"/>
  <c r="Q2482" i="18" s="1"/>
  <c r="P2482" i="18" a="1"/>
  <c r="P2482" i="18" s="1"/>
  <c r="R2474" i="18" a="1"/>
  <c r="R2474" i="18" s="1"/>
  <c r="Q2474" i="18" a="1"/>
  <c r="Q2474" i="18" s="1"/>
  <c r="P2474" i="18" a="1"/>
  <c r="P2474" i="18" s="1"/>
  <c r="R2418" i="18" a="1"/>
  <c r="R2418" i="18" s="1"/>
  <c r="Q2418" i="18" a="1"/>
  <c r="Q2418" i="18" s="1"/>
  <c r="P2418" i="18" a="1"/>
  <c r="P2418" i="18" s="1"/>
  <c r="R2370" i="18" a="1"/>
  <c r="R2370" i="18" s="1"/>
  <c r="Q2370" i="18" a="1"/>
  <c r="Q2370" i="18" s="1"/>
  <c r="P2370" i="18" a="1"/>
  <c r="P2370" i="18" s="1"/>
  <c r="R2330" i="18" a="1"/>
  <c r="R2330" i="18" s="1"/>
  <c r="Q2330" i="18" a="1"/>
  <c r="Q2330" i="18" s="1"/>
  <c r="P2330" i="18" a="1"/>
  <c r="P2330" i="18" s="1"/>
  <c r="R2218" i="18" a="1"/>
  <c r="R2218" i="18" s="1"/>
  <c r="Q2218" i="18" a="1"/>
  <c r="Q2218" i="18" s="1"/>
  <c r="P2218" i="18" a="1"/>
  <c r="P2218" i="18" s="1"/>
  <c r="R2210" i="18" a="1"/>
  <c r="R2210" i="18" s="1"/>
  <c r="Q2210" i="18" a="1"/>
  <c r="Q2210" i="18" s="1"/>
  <c r="P2210" i="18" a="1"/>
  <c r="P2210" i="18" s="1"/>
  <c r="R4169" i="18" a="1"/>
  <c r="R4169" i="18" s="1"/>
  <c r="Q4169" i="18" a="1"/>
  <c r="Q4169" i="18" s="1"/>
  <c r="P4169" i="18" a="1"/>
  <c r="P4169" i="18" s="1"/>
  <c r="R4073" i="18" a="1"/>
  <c r="R4073" i="18" s="1"/>
  <c r="Q4073" i="18" a="1"/>
  <c r="Q4073" i="18" s="1"/>
  <c r="P4073" i="18" a="1"/>
  <c r="P4073" i="18" s="1"/>
  <c r="R3825" i="18" a="1"/>
  <c r="R3825" i="18" s="1"/>
  <c r="Q3825" i="18" a="1"/>
  <c r="Q3825" i="18" s="1"/>
  <c r="P3825" i="18" a="1"/>
  <c r="P3825" i="18" s="1"/>
  <c r="R3769" i="18" a="1"/>
  <c r="R3769" i="18" s="1"/>
  <c r="Q3769" i="18" a="1"/>
  <c r="Q3769" i="18" s="1"/>
  <c r="P3769" i="18" a="1"/>
  <c r="P3769" i="18" s="1"/>
  <c r="R3569" i="18" a="1"/>
  <c r="R3569" i="18" s="1"/>
  <c r="Q3569" i="18" a="1"/>
  <c r="Q3569" i="18" s="1"/>
  <c r="P3569" i="18" a="1"/>
  <c r="P3569" i="18" s="1"/>
  <c r="R3489" i="18" a="1"/>
  <c r="R3489" i="18" s="1"/>
  <c r="Q3489" i="18" a="1"/>
  <c r="Q3489" i="18" s="1"/>
  <c r="P3489" i="18" a="1"/>
  <c r="P3489" i="18" s="1"/>
  <c r="R3441" i="18" a="1"/>
  <c r="R3441" i="18" s="1"/>
  <c r="Q3441" i="18" a="1"/>
  <c r="Q3441" i="18" s="1"/>
  <c r="P3441" i="18" a="1"/>
  <c r="P3441" i="18" s="1"/>
  <c r="R3393" i="18" a="1"/>
  <c r="R3393" i="18" s="1"/>
  <c r="Q3393" i="18" a="1"/>
  <c r="Q3393" i="18" s="1"/>
  <c r="P3393" i="18" a="1"/>
  <c r="P3393" i="18" s="1"/>
  <c r="R3385" i="18" a="1"/>
  <c r="R3385" i="18" s="1"/>
  <c r="Q3385" i="18" a="1"/>
  <c r="Q3385" i="18" s="1"/>
  <c r="P3385" i="18" a="1"/>
  <c r="P3385" i="18" s="1"/>
  <c r="R3273" i="18" a="1"/>
  <c r="R3273" i="18" s="1"/>
  <c r="Q3273" i="18" a="1"/>
  <c r="Q3273" i="18" s="1"/>
  <c r="P3273" i="18" a="1"/>
  <c r="P3273" i="18" s="1"/>
  <c r="R3169" i="18" a="1"/>
  <c r="R3169" i="18" s="1"/>
  <c r="Q3169" i="18" a="1"/>
  <c r="Q3169" i="18" s="1"/>
  <c r="P3169" i="18" a="1"/>
  <c r="P3169" i="18" s="1"/>
  <c r="R3161" i="18" a="1"/>
  <c r="R3161" i="18" s="1"/>
  <c r="Q3161" i="18" a="1"/>
  <c r="Q3161" i="18" s="1"/>
  <c r="P3161" i="18" a="1"/>
  <c r="P3161" i="18" s="1"/>
  <c r="R2985" i="18" a="1"/>
  <c r="R2985" i="18" s="1"/>
  <c r="Q2985" i="18" a="1"/>
  <c r="Q2985" i="18" s="1"/>
  <c r="P2985" i="18" a="1"/>
  <c r="P2985" i="18" s="1"/>
  <c r="R2977" i="18" a="1"/>
  <c r="R2977" i="18" s="1"/>
  <c r="Q2977" i="18" a="1"/>
  <c r="Q2977" i="18" s="1"/>
  <c r="P2977" i="18" a="1"/>
  <c r="P2977" i="18" s="1"/>
  <c r="R2809" i="18" a="1"/>
  <c r="R2809" i="18" s="1"/>
  <c r="Q2809" i="18" a="1"/>
  <c r="Q2809" i="18" s="1"/>
  <c r="P2809" i="18" a="1"/>
  <c r="P2809" i="18" s="1"/>
  <c r="R2777" i="18" a="1"/>
  <c r="R2777" i="18" s="1"/>
  <c r="Q2777" i="18" a="1"/>
  <c r="Q2777" i="18" s="1"/>
  <c r="P2777" i="18" a="1"/>
  <c r="P2777" i="18" s="1"/>
  <c r="R2769" i="18" a="1"/>
  <c r="R2769" i="18" s="1"/>
  <c r="Q2769" i="18" a="1"/>
  <c r="Q2769" i="18" s="1"/>
  <c r="P2769" i="18" a="1"/>
  <c r="P2769" i="18" s="1"/>
  <c r="R2689" i="18" a="1"/>
  <c r="R2689" i="18" s="1"/>
  <c r="Q2689" i="18" a="1"/>
  <c r="Q2689" i="18" s="1"/>
  <c r="P2689" i="18" a="1"/>
  <c r="P2689" i="18" s="1"/>
  <c r="R2657" i="18" a="1"/>
  <c r="R2657" i="18" s="1"/>
  <c r="Q2657" i="18" a="1"/>
  <c r="Q2657" i="18" s="1"/>
  <c r="P2657" i="18" a="1"/>
  <c r="P2657" i="18" s="1"/>
  <c r="R2617" i="18" a="1"/>
  <c r="R2617" i="18" s="1"/>
  <c r="Q2617" i="18" a="1"/>
  <c r="Q2617" i="18" s="1"/>
  <c r="P2617" i="18" a="1"/>
  <c r="P2617" i="18" s="1"/>
  <c r="R2465" i="18" a="1"/>
  <c r="R2465" i="18" s="1"/>
  <c r="Q2465" i="18" a="1"/>
  <c r="Q2465" i="18" s="1"/>
  <c r="P2465" i="18" a="1"/>
  <c r="P2465" i="18" s="1"/>
  <c r="R2433" i="18" a="1"/>
  <c r="R2433" i="18" s="1"/>
  <c r="Q2433" i="18" a="1"/>
  <c r="Q2433" i="18" s="1"/>
  <c r="P2433" i="18" a="1"/>
  <c r="P2433" i="18" s="1"/>
  <c r="R2425" i="18" a="1"/>
  <c r="R2425" i="18" s="1"/>
  <c r="Q2425" i="18" a="1"/>
  <c r="Q2425" i="18" s="1"/>
  <c r="P2425" i="18" a="1"/>
  <c r="P2425" i="18" s="1"/>
  <c r="R2417" i="18" a="1"/>
  <c r="R2417" i="18" s="1"/>
  <c r="Q2417" i="18" a="1"/>
  <c r="Q2417" i="18" s="1"/>
  <c r="P2417" i="18" a="1"/>
  <c r="P2417" i="18" s="1"/>
  <c r="R2361" i="18" a="1"/>
  <c r="R2361" i="18" s="1"/>
  <c r="Q2361" i="18" a="1"/>
  <c r="Q2361" i="18" s="1"/>
  <c r="P2361" i="18" a="1"/>
  <c r="P2361" i="18" s="1"/>
  <c r="R2225" i="18" a="1"/>
  <c r="R2225" i="18" s="1"/>
  <c r="Q2225" i="18" a="1"/>
  <c r="Q2225" i="18" s="1"/>
  <c r="P2225" i="18" a="1"/>
  <c r="P2225" i="18" s="1"/>
  <c r="R2201" i="18" a="1"/>
  <c r="R2201" i="18" s="1"/>
  <c r="Q2201" i="18" a="1"/>
  <c r="Q2201" i="18" s="1"/>
  <c r="P2201" i="18" a="1"/>
  <c r="P2201" i="18" s="1"/>
  <c r="R2177" i="18" a="1"/>
  <c r="R2177" i="18" s="1"/>
  <c r="Q2177" i="18" a="1"/>
  <c r="Q2177" i="18" s="1"/>
  <c r="P2177" i="18" a="1"/>
  <c r="P2177" i="18" s="1"/>
  <c r="R2145" i="18" a="1"/>
  <c r="R2145" i="18" s="1"/>
  <c r="Q2145" i="18" a="1"/>
  <c r="Q2145" i="18" s="1"/>
  <c r="P2145" i="18" a="1"/>
  <c r="P2145" i="18" s="1"/>
  <c r="R4112" i="18" a="1"/>
  <c r="R4112" i="18" s="1"/>
  <c r="Q4112" i="18" a="1"/>
  <c r="Q4112" i="18" s="1"/>
  <c r="P4112" i="18" a="1"/>
  <c r="P4112" i="18" s="1"/>
  <c r="R4016" i="18" a="1"/>
  <c r="R4016" i="18" s="1"/>
  <c r="Q4016" i="18" a="1"/>
  <c r="Q4016" i="18" s="1"/>
  <c r="P4016" i="18" a="1"/>
  <c r="P4016" i="18" s="1"/>
  <c r="R3680" i="18" a="1"/>
  <c r="R3680" i="18" s="1"/>
  <c r="Q3680" i="18" a="1"/>
  <c r="Q3680" i="18" s="1"/>
  <c r="P3680" i="18" a="1"/>
  <c r="P3680" i="18" s="1"/>
  <c r="R3648" i="18" a="1"/>
  <c r="R3648" i="18" s="1"/>
  <c r="Q3648" i="18" a="1"/>
  <c r="Q3648" i="18" s="1"/>
  <c r="P3648" i="18" a="1"/>
  <c r="P3648" i="18" s="1"/>
  <c r="R3640" i="18" a="1"/>
  <c r="R3640" i="18" s="1"/>
  <c r="Q3640" i="18" a="1"/>
  <c r="Q3640" i="18" s="1"/>
  <c r="P3640" i="18" a="1"/>
  <c r="P3640" i="18" s="1"/>
  <c r="R3584" i="18" a="1"/>
  <c r="R3584" i="18" s="1"/>
  <c r="Q3584" i="18" a="1"/>
  <c r="Q3584" i="18" s="1"/>
  <c r="P3584" i="18" a="1"/>
  <c r="P3584" i="18" s="1"/>
  <c r="R3424" i="18" a="1"/>
  <c r="R3424" i="18" s="1"/>
  <c r="Q3424" i="18" a="1"/>
  <c r="Q3424" i="18" s="1"/>
  <c r="P3424" i="18" a="1"/>
  <c r="P3424" i="18" s="1"/>
  <c r="R3344" i="18" a="1"/>
  <c r="R3344" i="18" s="1"/>
  <c r="Q3344" i="18" a="1"/>
  <c r="Q3344" i="18" s="1"/>
  <c r="P3344" i="18" a="1"/>
  <c r="P3344" i="18" s="1"/>
  <c r="R3328" i="18" a="1"/>
  <c r="R3328" i="18" s="1"/>
  <c r="Q3328" i="18" a="1"/>
  <c r="Q3328" i="18" s="1"/>
  <c r="P3328" i="18" a="1"/>
  <c r="P3328" i="18" s="1"/>
  <c r="R2904" i="18" a="1"/>
  <c r="R2904" i="18" s="1"/>
  <c r="Q2904" i="18" a="1"/>
  <c r="Q2904" i="18" s="1"/>
  <c r="P2904" i="18" a="1"/>
  <c r="P2904" i="18" s="1"/>
  <c r="R2864" i="18" a="1"/>
  <c r="R2864" i="18" s="1"/>
  <c r="Q2864" i="18" a="1"/>
  <c r="Q2864" i="18" s="1"/>
  <c r="P2864" i="18" a="1"/>
  <c r="P2864" i="18" s="1"/>
  <c r="R2800" i="18" a="1"/>
  <c r="R2800" i="18" s="1"/>
  <c r="Q2800" i="18" a="1"/>
  <c r="Q2800" i="18" s="1"/>
  <c r="P2800" i="18" a="1"/>
  <c r="P2800" i="18" s="1"/>
  <c r="R2752" i="18" a="1"/>
  <c r="R2752" i="18" s="1"/>
  <c r="Q2752" i="18" a="1"/>
  <c r="Q2752" i="18" s="1"/>
  <c r="P2752" i="18" a="1"/>
  <c r="P2752" i="18" s="1"/>
  <c r="R2704" i="18" a="1"/>
  <c r="R2704" i="18" s="1"/>
  <c r="Q2704" i="18" a="1"/>
  <c r="Q2704" i="18" s="1"/>
  <c r="P2704" i="18" a="1"/>
  <c r="P2704" i="18" s="1"/>
  <c r="R2696" i="18" a="1"/>
  <c r="R2696" i="18" s="1"/>
  <c r="Q2696" i="18" a="1"/>
  <c r="Q2696" i="18" s="1"/>
  <c r="P2696" i="18" a="1"/>
  <c r="P2696" i="18" s="1"/>
  <c r="R2680" i="18" a="1"/>
  <c r="R2680" i="18" s="1"/>
  <c r="Q2680" i="18" a="1"/>
  <c r="Q2680" i="18" s="1"/>
  <c r="P2680" i="18" a="1"/>
  <c r="P2680" i="18" s="1"/>
  <c r="R2648" i="18" a="1"/>
  <c r="R2648" i="18" s="1"/>
  <c r="Q2648" i="18" a="1"/>
  <c r="Q2648" i="18" s="1"/>
  <c r="P2648" i="18" a="1"/>
  <c r="P2648" i="18" s="1"/>
  <c r="R2480" i="18" a="1"/>
  <c r="R2480" i="18" s="1"/>
  <c r="Q2480" i="18" a="1"/>
  <c r="Q2480" i="18" s="1"/>
  <c r="P2480" i="18" a="1"/>
  <c r="P2480" i="18" s="1"/>
  <c r="R2472" i="18" a="1"/>
  <c r="R2472" i="18" s="1"/>
  <c r="Q2472" i="18" a="1"/>
  <c r="Q2472" i="18" s="1"/>
  <c r="P2472" i="18" a="1"/>
  <c r="P2472" i="18" s="1"/>
  <c r="R2408" i="18" a="1"/>
  <c r="R2408" i="18" s="1"/>
  <c r="Q2408" i="18" a="1"/>
  <c r="Q2408" i="18" s="1"/>
  <c r="P2408" i="18" a="1"/>
  <c r="P2408" i="18" s="1"/>
  <c r="R2368" i="18" a="1"/>
  <c r="R2368" i="18" s="1"/>
  <c r="Q2368" i="18" a="1"/>
  <c r="Q2368" i="18" s="1"/>
  <c r="P2368" i="18" a="1"/>
  <c r="P2368" i="18" s="1"/>
  <c r="R2336" i="18" a="1"/>
  <c r="R2336" i="18" s="1"/>
  <c r="Q2336" i="18" a="1"/>
  <c r="Q2336" i="18" s="1"/>
  <c r="P2336" i="18" a="1"/>
  <c r="P2336" i="18" s="1"/>
  <c r="R2296" i="18" a="1"/>
  <c r="R2296" i="18" s="1"/>
  <c r="Q2296" i="18" a="1"/>
  <c r="Q2296" i="18" s="1"/>
  <c r="P2296" i="18" a="1"/>
  <c r="P2296" i="18" s="1"/>
  <c r="R2200" i="18" a="1"/>
  <c r="R2200" i="18" s="1"/>
  <c r="Q2200" i="18" a="1"/>
  <c r="Q2200" i="18" s="1"/>
  <c r="P2200" i="18" a="1"/>
  <c r="P2200" i="18" s="1"/>
  <c r="R2176" i="18" a="1"/>
  <c r="R2176" i="18" s="1"/>
  <c r="Q2176" i="18" a="1"/>
  <c r="Q2176" i="18" s="1"/>
  <c r="P2176" i="18" a="1"/>
  <c r="P2176" i="18" s="1"/>
  <c r="R1952" i="18" a="1"/>
  <c r="R1952" i="18" s="1"/>
  <c r="Q1952" i="18" a="1"/>
  <c r="Q1952" i="18" s="1"/>
  <c r="P1952" i="18" a="1"/>
  <c r="P1952" i="18" s="1"/>
  <c r="R1832" i="18" a="1"/>
  <c r="R1832" i="18" s="1"/>
  <c r="Q1832" i="18" a="1"/>
  <c r="Q1832" i="18" s="1"/>
  <c r="P1832" i="18" a="1"/>
  <c r="P1832" i="18" s="1"/>
  <c r="R4136" i="18" a="1"/>
  <c r="R4136" i="18" s="1"/>
  <c r="Q4136" i="18" a="1"/>
  <c r="Q4136" i="18" s="1"/>
  <c r="P4136" i="18" a="1"/>
  <c r="P4136" i="18" s="1"/>
  <c r="R4095" i="18" a="1"/>
  <c r="R4095" i="18" s="1"/>
  <c r="Q4095" i="18" a="1"/>
  <c r="Q4095" i="18" s="1"/>
  <c r="P4095" i="18" a="1"/>
  <c r="P4095" i="18" s="1"/>
  <c r="R4007" i="18" a="1"/>
  <c r="R4007" i="18" s="1"/>
  <c r="Q4007" i="18" a="1"/>
  <c r="Q4007" i="18" s="1"/>
  <c r="P4007" i="18" a="1"/>
  <c r="P4007" i="18" s="1"/>
  <c r="R3823" i="18" a="1"/>
  <c r="R3823" i="18" s="1"/>
  <c r="Q3823" i="18" a="1"/>
  <c r="Q3823" i="18" s="1"/>
  <c r="P3823" i="18" a="1"/>
  <c r="P3823" i="18" s="1"/>
  <c r="R3767" i="18" a="1"/>
  <c r="R3767" i="18" s="1"/>
  <c r="Q3767" i="18" a="1"/>
  <c r="Q3767" i="18" s="1"/>
  <c r="P3767" i="18" a="1"/>
  <c r="P3767" i="18" s="1"/>
  <c r="R3671" i="18" a="1"/>
  <c r="R3671" i="18" s="1"/>
  <c r="Q3671" i="18" a="1"/>
  <c r="Q3671" i="18" s="1"/>
  <c r="P3671" i="18" a="1"/>
  <c r="P3671" i="18" s="1"/>
  <c r="R3639" i="18" a="1"/>
  <c r="R3639" i="18" s="1"/>
  <c r="Q3639" i="18" a="1"/>
  <c r="Q3639" i="18" s="1"/>
  <c r="P3639" i="18" a="1"/>
  <c r="P3639" i="18" s="1"/>
  <c r="R3631" i="18" a="1"/>
  <c r="R3631" i="18" s="1"/>
  <c r="Q3631" i="18" a="1"/>
  <c r="Q3631" i="18" s="1"/>
  <c r="P3631" i="18" a="1"/>
  <c r="P3631" i="18" s="1"/>
  <c r="R3567" i="18" a="1"/>
  <c r="R3567" i="18" s="1"/>
  <c r="Q3567" i="18" a="1"/>
  <c r="Q3567" i="18" s="1"/>
  <c r="P3567" i="18" a="1"/>
  <c r="P3567" i="18" s="1"/>
  <c r="R3431" i="18" a="1"/>
  <c r="R3431" i="18" s="1"/>
  <c r="Q3431" i="18" a="1"/>
  <c r="Q3431" i="18" s="1"/>
  <c r="P3431" i="18" a="1"/>
  <c r="P3431" i="18" s="1"/>
  <c r="R3391" i="18" a="1"/>
  <c r="R3391" i="18" s="1"/>
  <c r="Q3391" i="18" a="1"/>
  <c r="Q3391" i="18" s="1"/>
  <c r="P3391" i="18" a="1"/>
  <c r="P3391" i="18" s="1"/>
  <c r="R3383" i="18" a="1"/>
  <c r="R3383" i="18" s="1"/>
  <c r="Q3383" i="18" a="1"/>
  <c r="Q3383" i="18" s="1"/>
  <c r="P3383" i="18" a="1"/>
  <c r="P3383" i="18" s="1"/>
  <c r="R3223" i="18" a="1"/>
  <c r="R3223" i="18" s="1"/>
  <c r="Q3223" i="18" a="1"/>
  <c r="Q3223" i="18" s="1"/>
  <c r="P3223" i="18" a="1"/>
  <c r="P3223" i="18" s="1"/>
  <c r="R3127" i="18" a="1"/>
  <c r="R3127" i="18" s="1"/>
  <c r="Q3127" i="18" a="1"/>
  <c r="Q3127" i="18" s="1"/>
  <c r="P3127" i="18" a="1"/>
  <c r="P3127" i="18" s="1"/>
  <c r="R3095" i="18" a="1"/>
  <c r="R3095" i="18" s="1"/>
  <c r="Q3095" i="18" a="1"/>
  <c r="Q3095" i="18" s="1"/>
  <c r="P3095" i="18" a="1"/>
  <c r="P3095" i="18" s="1"/>
  <c r="R2919" i="18" a="1"/>
  <c r="R2919" i="18" s="1"/>
  <c r="Q2919" i="18" a="1"/>
  <c r="Q2919" i="18" s="1"/>
  <c r="P2919" i="18" a="1"/>
  <c r="P2919" i="18" s="1"/>
  <c r="R2863" i="18" a="1"/>
  <c r="R2863" i="18" s="1"/>
  <c r="Q2863" i="18" a="1"/>
  <c r="Q2863" i="18" s="1"/>
  <c r="P2863" i="18" a="1"/>
  <c r="P2863" i="18" s="1"/>
  <c r="R2831" i="18" a="1"/>
  <c r="R2831" i="18" s="1"/>
  <c r="Q2831" i="18" a="1"/>
  <c r="Q2831" i="18" s="1"/>
  <c r="P2831" i="18" a="1"/>
  <c r="P2831" i="18" s="1"/>
  <c r="R2815" i="18" a="1"/>
  <c r="R2815" i="18" s="1"/>
  <c r="Q2815" i="18" a="1"/>
  <c r="Q2815" i="18" s="1"/>
  <c r="P2815" i="18" a="1"/>
  <c r="P2815" i="18" s="1"/>
  <c r="R2807" i="18" a="1"/>
  <c r="R2807" i="18" s="1"/>
  <c r="Q2807" i="18" a="1"/>
  <c r="Q2807" i="18" s="1"/>
  <c r="P2807" i="18" a="1"/>
  <c r="P2807" i="18" s="1"/>
  <c r="R2799" i="18" a="1"/>
  <c r="R2799" i="18" s="1"/>
  <c r="Q2799" i="18" a="1"/>
  <c r="Q2799" i="18" s="1"/>
  <c r="P2799" i="18" a="1"/>
  <c r="P2799" i="18" s="1"/>
  <c r="R2783" i="18" a="1"/>
  <c r="R2783" i="18" s="1"/>
  <c r="Q2783" i="18" a="1"/>
  <c r="Q2783" i="18" s="1"/>
  <c r="P2783" i="18" a="1"/>
  <c r="P2783" i="18" s="1"/>
  <c r="R2775" i="18" a="1"/>
  <c r="R2775" i="18" s="1"/>
  <c r="Q2775" i="18" a="1"/>
  <c r="Q2775" i="18" s="1"/>
  <c r="P2775" i="18" a="1"/>
  <c r="P2775" i="18" s="1"/>
  <c r="R2751" i="18" a="1"/>
  <c r="R2751" i="18" s="1"/>
  <c r="Q2751" i="18" a="1"/>
  <c r="Q2751" i="18" s="1"/>
  <c r="P2751" i="18" a="1"/>
  <c r="P2751" i="18" s="1"/>
  <c r="R2727" i="18" a="1"/>
  <c r="R2727" i="18" s="1"/>
  <c r="Q2727" i="18" a="1"/>
  <c r="Q2727" i="18" s="1"/>
  <c r="P2727" i="18" a="1"/>
  <c r="P2727" i="18" s="1"/>
  <c r="R2703" i="18" a="1"/>
  <c r="R2703" i="18" s="1"/>
  <c r="Q2703" i="18" a="1"/>
  <c r="Q2703" i="18" s="1"/>
  <c r="P2703" i="18" a="1"/>
  <c r="P2703" i="18" s="1"/>
  <c r="R2695" i="18" a="1"/>
  <c r="R2695" i="18" s="1"/>
  <c r="Q2695" i="18" a="1"/>
  <c r="Q2695" i="18" s="1"/>
  <c r="P2695" i="18" a="1"/>
  <c r="P2695" i="18" s="1"/>
  <c r="R2575" i="18" a="1"/>
  <c r="R2575" i="18" s="1"/>
  <c r="Q2575" i="18" a="1"/>
  <c r="Q2575" i="18" s="1"/>
  <c r="P2575" i="18" a="1"/>
  <c r="P2575" i="18" s="1"/>
  <c r="R2471" i="18" a="1"/>
  <c r="R2471" i="18" s="1"/>
  <c r="Q2471" i="18" a="1"/>
  <c r="Q2471" i="18" s="1"/>
  <c r="P2471" i="18" a="1"/>
  <c r="P2471" i="18" s="1"/>
  <c r="R2391" i="18" a="1"/>
  <c r="R2391" i="18" s="1"/>
  <c r="Q2391" i="18" a="1"/>
  <c r="Q2391" i="18" s="1"/>
  <c r="P2391" i="18" a="1"/>
  <c r="P2391" i="18" s="1"/>
  <c r="R2367" i="18" a="1"/>
  <c r="R2367" i="18" s="1"/>
  <c r="Q2367" i="18" a="1"/>
  <c r="Q2367" i="18" s="1"/>
  <c r="P2367" i="18" a="1"/>
  <c r="P2367" i="18" s="1"/>
  <c r="R2319" i="18" a="1"/>
  <c r="R2319" i="18" s="1"/>
  <c r="Q2319" i="18" a="1"/>
  <c r="Q2319" i="18" s="1"/>
  <c r="P2319" i="18" a="1"/>
  <c r="P2319" i="18" s="1"/>
  <c r="R2215" i="18" a="1"/>
  <c r="R2215" i="18" s="1"/>
  <c r="Q2215" i="18" a="1"/>
  <c r="Q2215" i="18" s="1"/>
  <c r="P2215" i="18" a="1"/>
  <c r="P2215" i="18" s="1"/>
  <c r="R2207" i="18" a="1"/>
  <c r="R2207" i="18" s="1"/>
  <c r="Q2207" i="18" a="1"/>
  <c r="Q2207" i="18" s="1"/>
  <c r="P2207" i="18" a="1"/>
  <c r="P2207" i="18" s="1"/>
  <c r="R2191" i="18" a="1"/>
  <c r="R2191" i="18" s="1"/>
  <c r="Q2191" i="18" a="1"/>
  <c r="Q2191" i="18" s="1"/>
  <c r="P2191" i="18" a="1"/>
  <c r="P2191" i="18" s="1"/>
  <c r="R2159" i="18" a="1"/>
  <c r="R2159" i="18" s="1"/>
  <c r="Q2159" i="18" a="1"/>
  <c r="Q2159" i="18" s="1"/>
  <c r="P2159" i="18" a="1"/>
  <c r="P2159" i="18" s="1"/>
  <c r="R4014" i="18" a="1"/>
  <c r="R4014" i="18" s="1"/>
  <c r="Q4014" i="18" a="1"/>
  <c r="Q4014" i="18" s="1"/>
  <c r="P4014" i="18" a="1"/>
  <c r="P4014" i="18" s="1"/>
  <c r="R4006" i="18" a="1"/>
  <c r="R4006" i="18" s="1"/>
  <c r="Q4006" i="18" a="1"/>
  <c r="Q4006" i="18" s="1"/>
  <c r="P4006" i="18" a="1"/>
  <c r="P4006" i="18" s="1"/>
  <c r="R3918" i="18" a="1"/>
  <c r="R3918" i="18" s="1"/>
  <c r="Q3918" i="18" a="1"/>
  <c r="Q3918" i="18" s="1"/>
  <c r="P3918" i="18" a="1"/>
  <c r="P3918" i="18" s="1"/>
  <c r="R3878" i="18" a="1"/>
  <c r="R3878" i="18" s="1"/>
  <c r="Q3878" i="18" a="1"/>
  <c r="Q3878" i="18" s="1"/>
  <c r="P3878" i="18" a="1"/>
  <c r="P3878" i="18" s="1"/>
  <c r="R3454" i="18" a="1"/>
  <c r="R3454" i="18" s="1"/>
  <c r="Q3454" i="18" a="1"/>
  <c r="Q3454" i="18" s="1"/>
  <c r="P3454" i="18" a="1"/>
  <c r="P3454" i="18" s="1"/>
  <c r="R3430" i="18" a="1"/>
  <c r="R3430" i="18" s="1"/>
  <c r="Q3430" i="18" a="1"/>
  <c r="Q3430" i="18" s="1"/>
  <c r="P3430" i="18" a="1"/>
  <c r="P3430" i="18" s="1"/>
  <c r="R3406" i="18" a="1"/>
  <c r="R3406" i="18" s="1"/>
  <c r="Q3406" i="18" a="1"/>
  <c r="Q3406" i="18" s="1"/>
  <c r="P3406" i="18" a="1"/>
  <c r="P3406" i="18" s="1"/>
  <c r="R3398" i="18" a="1"/>
  <c r="R3398" i="18" s="1"/>
  <c r="Q3398" i="18" a="1"/>
  <c r="Q3398" i="18" s="1"/>
  <c r="P3398" i="18" a="1"/>
  <c r="P3398" i="18" s="1"/>
  <c r="R3374" i="18" a="1"/>
  <c r="R3374" i="18" s="1"/>
  <c r="Q3374" i="18" a="1"/>
  <c r="Q3374" i="18" s="1"/>
  <c r="P3374" i="18" a="1"/>
  <c r="P3374" i="18" s="1"/>
  <c r="R3366" i="18" a="1"/>
  <c r="R3366" i="18" s="1"/>
  <c r="Q3366" i="18" a="1"/>
  <c r="Q3366" i="18" s="1"/>
  <c r="P3366" i="18" a="1"/>
  <c r="P3366" i="18" s="1"/>
  <c r="R3302" i="18" a="1"/>
  <c r="R3302" i="18" s="1"/>
  <c r="Q3302" i="18" a="1"/>
  <c r="Q3302" i="18" s="1"/>
  <c r="P3302" i="18" a="1"/>
  <c r="P3302" i="18" s="1"/>
  <c r="R2966" i="18" a="1"/>
  <c r="R2966" i="18" s="1"/>
  <c r="Q2966" i="18" a="1"/>
  <c r="Q2966" i="18" s="1"/>
  <c r="P2966" i="18" a="1"/>
  <c r="P2966" i="18" s="1"/>
  <c r="R2918" i="18" a="1"/>
  <c r="R2918" i="18" s="1"/>
  <c r="Q2918" i="18" a="1"/>
  <c r="Q2918" i="18" s="1"/>
  <c r="P2918" i="18" a="1"/>
  <c r="P2918" i="18" s="1"/>
  <c r="R2878" i="18" a="1"/>
  <c r="R2878" i="18" s="1"/>
  <c r="Q2878" i="18" a="1"/>
  <c r="Q2878" i="18" s="1"/>
  <c r="P2878" i="18" a="1"/>
  <c r="P2878" i="18" s="1"/>
  <c r="R2814" i="18" a="1"/>
  <c r="R2814" i="18" s="1"/>
  <c r="Q2814" i="18" a="1"/>
  <c r="Q2814" i="18" s="1"/>
  <c r="P2814" i="18" a="1"/>
  <c r="P2814" i="18" s="1"/>
  <c r="R2790" i="18" a="1"/>
  <c r="R2790" i="18" s="1"/>
  <c r="Q2790" i="18" a="1"/>
  <c r="Q2790" i="18" s="1"/>
  <c r="P2790" i="18" a="1"/>
  <c r="P2790" i="18" s="1"/>
  <c r="R2782" i="18" a="1"/>
  <c r="R2782" i="18" s="1"/>
  <c r="Q2782" i="18" a="1"/>
  <c r="Q2782" i="18" s="1"/>
  <c r="P2782" i="18" a="1"/>
  <c r="P2782" i="18" s="1"/>
  <c r="R2758" i="18" a="1"/>
  <c r="R2758" i="18" s="1"/>
  <c r="Q2758" i="18" a="1"/>
  <c r="Q2758" i="18" s="1"/>
  <c r="P2758" i="18" a="1"/>
  <c r="P2758" i="18" s="1"/>
  <c r="R2750" i="18" a="1"/>
  <c r="R2750" i="18" s="1"/>
  <c r="Q2750" i="18" a="1"/>
  <c r="Q2750" i="18" s="1"/>
  <c r="P2750" i="18" a="1"/>
  <c r="P2750" i="18" s="1"/>
  <c r="R2710" i="18" a="1"/>
  <c r="R2710" i="18" s="1"/>
  <c r="Q2710" i="18" a="1"/>
  <c r="Q2710" i="18" s="1"/>
  <c r="P2710" i="18" a="1"/>
  <c r="P2710" i="18" s="1"/>
  <c r="R2686" i="18" a="1"/>
  <c r="R2686" i="18" s="1"/>
  <c r="Q2686" i="18" a="1"/>
  <c r="Q2686" i="18" s="1"/>
  <c r="P2686" i="18" a="1"/>
  <c r="P2686" i="18" s="1"/>
  <c r="R2654" i="18" a="1"/>
  <c r="R2654" i="18" s="1"/>
  <c r="Q2654" i="18" a="1"/>
  <c r="Q2654" i="18" s="1"/>
  <c r="P2654" i="18" a="1"/>
  <c r="P2654" i="18" s="1"/>
  <c r="R2622" i="18" a="1"/>
  <c r="R2622" i="18" s="1"/>
  <c r="Q2622" i="18" a="1"/>
  <c r="Q2622" i="18" s="1"/>
  <c r="P2622" i="18" a="1"/>
  <c r="P2622" i="18" s="1"/>
  <c r="R2462" i="18" a="1"/>
  <c r="R2462" i="18" s="1"/>
  <c r="Q2462" i="18" a="1"/>
  <c r="Q2462" i="18" s="1"/>
  <c r="P2462" i="18" a="1"/>
  <c r="P2462" i="18" s="1"/>
  <c r="R2414" i="18" a="1"/>
  <c r="R2414" i="18" s="1"/>
  <c r="Q2414" i="18" a="1"/>
  <c r="Q2414" i="18" s="1"/>
  <c r="P2414" i="18" a="1"/>
  <c r="P2414" i="18" s="1"/>
  <c r="R2238" i="18" a="1"/>
  <c r="R2238" i="18" s="1"/>
  <c r="Q2238" i="18" a="1"/>
  <c r="Q2238" i="18" s="1"/>
  <c r="P2238" i="18" a="1"/>
  <c r="P2238" i="18" s="1"/>
  <c r="R1894" i="18" a="1"/>
  <c r="R1894" i="18" s="1"/>
  <c r="Q1894" i="18" a="1"/>
  <c r="Q1894" i="18" s="1"/>
  <c r="P1894" i="18" a="1"/>
  <c r="P1894" i="18" s="1"/>
  <c r="R4125" i="18" a="1"/>
  <c r="R4125" i="18" s="1"/>
  <c r="Q4125" i="18" a="1"/>
  <c r="Q4125" i="18" s="1"/>
  <c r="P4125" i="18" a="1"/>
  <c r="P4125" i="18" s="1"/>
  <c r="R4109" i="18" a="1"/>
  <c r="R4109" i="18" s="1"/>
  <c r="Q4109" i="18" a="1"/>
  <c r="Q4109" i="18" s="1"/>
  <c r="P4109" i="18" a="1"/>
  <c r="P4109" i="18" s="1"/>
  <c r="R4005" i="18" a="1"/>
  <c r="R4005" i="18" s="1"/>
  <c r="Q4005" i="18" a="1"/>
  <c r="Q4005" i="18" s="1"/>
  <c r="P4005" i="18" a="1"/>
  <c r="P4005" i="18" s="1"/>
  <c r="R3933" i="18" a="1"/>
  <c r="R3933" i="18" s="1"/>
  <c r="Q3933" i="18" a="1"/>
  <c r="Q3933" i="18" s="1"/>
  <c r="P3933" i="18" a="1"/>
  <c r="P3933" i="18" s="1"/>
  <c r="R3901" i="18" a="1"/>
  <c r="R3901" i="18" s="1"/>
  <c r="Q3901" i="18" a="1"/>
  <c r="Q3901" i="18" s="1"/>
  <c r="P3901" i="18" a="1"/>
  <c r="P3901" i="18" s="1"/>
  <c r="R3829" i="18" a="1"/>
  <c r="R3829" i="18" s="1"/>
  <c r="Q3829" i="18" a="1"/>
  <c r="Q3829" i="18" s="1"/>
  <c r="P3829" i="18" a="1"/>
  <c r="P3829" i="18" s="1"/>
  <c r="R3733" i="18" a="1"/>
  <c r="R3733" i="18" s="1"/>
  <c r="Q3733" i="18" a="1"/>
  <c r="Q3733" i="18" s="1"/>
  <c r="P3733" i="18" a="1"/>
  <c r="P3733" i="18" s="1"/>
  <c r="R3597" i="18" a="1"/>
  <c r="R3597" i="18" s="1"/>
  <c r="Q3597" i="18" a="1"/>
  <c r="Q3597" i="18" s="1"/>
  <c r="P3597" i="18" a="1"/>
  <c r="P3597" i="18" s="1"/>
  <c r="R3525" i="18" a="1"/>
  <c r="R3525" i="18" s="1"/>
  <c r="Q3525" i="18" a="1"/>
  <c r="Q3525" i="18" s="1"/>
  <c r="P3525" i="18" a="1"/>
  <c r="P3525" i="18" s="1"/>
  <c r="R3477" i="18" a="1"/>
  <c r="R3477" i="18" s="1"/>
  <c r="Q3477" i="18" a="1"/>
  <c r="Q3477" i="18" s="1"/>
  <c r="P3477" i="18" a="1"/>
  <c r="P3477" i="18" s="1"/>
  <c r="R3469" i="18" a="1"/>
  <c r="R3469" i="18" s="1"/>
  <c r="Q3469" i="18" a="1"/>
  <c r="Q3469" i="18" s="1"/>
  <c r="P3469" i="18" a="1"/>
  <c r="P3469" i="18" s="1"/>
  <c r="R3453" i="18" a="1"/>
  <c r="R3453" i="18" s="1"/>
  <c r="Q3453" i="18" a="1"/>
  <c r="Q3453" i="18" s="1"/>
  <c r="P3453" i="18" a="1"/>
  <c r="P3453" i="18" s="1"/>
  <c r="R3429" i="18" a="1"/>
  <c r="R3429" i="18" s="1"/>
  <c r="Q3429" i="18" a="1"/>
  <c r="Q3429" i="18" s="1"/>
  <c r="P3429" i="18" a="1"/>
  <c r="P3429" i="18" s="1"/>
  <c r="R3421" i="18" a="1"/>
  <c r="R3421" i="18" s="1"/>
  <c r="Q3421" i="18" a="1"/>
  <c r="Q3421" i="18" s="1"/>
  <c r="P3421" i="18" a="1"/>
  <c r="P3421" i="18" s="1"/>
  <c r="R3405" i="18" a="1"/>
  <c r="R3405" i="18" s="1"/>
  <c r="Q3405" i="18" a="1"/>
  <c r="Q3405" i="18" s="1"/>
  <c r="P3405" i="18" a="1"/>
  <c r="P3405" i="18" s="1"/>
  <c r="R3397" i="18" a="1"/>
  <c r="R3397" i="18" s="1"/>
  <c r="Q3397" i="18" a="1"/>
  <c r="Q3397" i="18" s="1"/>
  <c r="P3397" i="18" a="1"/>
  <c r="P3397" i="18" s="1"/>
  <c r="R3349" i="18" a="1"/>
  <c r="R3349" i="18" s="1"/>
  <c r="Q3349" i="18" a="1"/>
  <c r="Q3349" i="18" s="1"/>
  <c r="P3349" i="18" a="1"/>
  <c r="P3349" i="18" s="1"/>
  <c r="R3325" i="18" a="1"/>
  <c r="R3325" i="18" s="1"/>
  <c r="Q3325" i="18" a="1"/>
  <c r="Q3325" i="18" s="1"/>
  <c r="P3325" i="18" a="1"/>
  <c r="P3325" i="18" s="1"/>
  <c r="R3293" i="18" a="1"/>
  <c r="R3293" i="18" s="1"/>
  <c r="Q3293" i="18" a="1"/>
  <c r="Q3293" i="18" s="1"/>
  <c r="P3293" i="18" a="1"/>
  <c r="P3293" i="18" s="1"/>
  <c r="R3197" i="18" a="1"/>
  <c r="R3197" i="18" s="1"/>
  <c r="Q3197" i="18" a="1"/>
  <c r="Q3197" i="18" s="1"/>
  <c r="P3197" i="18" a="1"/>
  <c r="P3197" i="18" s="1"/>
  <c r="R3189" i="18" a="1"/>
  <c r="R3189" i="18" s="1"/>
  <c r="Q3189" i="18" a="1"/>
  <c r="Q3189" i="18" s="1"/>
  <c r="P3189" i="18" a="1"/>
  <c r="P3189" i="18" s="1"/>
  <c r="R2981" i="18" a="1"/>
  <c r="R2981" i="18" s="1"/>
  <c r="Q2981" i="18" a="1"/>
  <c r="Q2981" i="18" s="1"/>
  <c r="P2981" i="18" a="1"/>
  <c r="P2981" i="18" s="1"/>
  <c r="R2917" i="18" a="1"/>
  <c r="R2917" i="18" s="1"/>
  <c r="Q2917" i="18" a="1"/>
  <c r="Q2917" i="18" s="1"/>
  <c r="P2917" i="18" a="1"/>
  <c r="P2917" i="18" s="1"/>
  <c r="R2853" i="18" a="1"/>
  <c r="R2853" i="18" s="1"/>
  <c r="Q2853" i="18" a="1"/>
  <c r="Q2853" i="18" s="1"/>
  <c r="P2853" i="18" a="1"/>
  <c r="P2853" i="18" s="1"/>
  <c r="R2845" i="18" a="1"/>
  <c r="R2845" i="18" s="1"/>
  <c r="Q2845" i="18" a="1"/>
  <c r="Q2845" i="18" s="1"/>
  <c r="P2845" i="18" a="1"/>
  <c r="P2845" i="18" s="1"/>
  <c r="R2805" i="18" a="1"/>
  <c r="R2805" i="18" s="1"/>
  <c r="Q2805" i="18" a="1"/>
  <c r="Q2805" i="18" s="1"/>
  <c r="P2805" i="18" a="1"/>
  <c r="P2805" i="18" s="1"/>
  <c r="R2789" i="18" a="1"/>
  <c r="R2789" i="18" s="1"/>
  <c r="Q2789" i="18" a="1"/>
  <c r="Q2789" i="18" s="1"/>
  <c r="P2789" i="18" a="1"/>
  <c r="P2789" i="18" s="1"/>
  <c r="R2725" i="18" a="1"/>
  <c r="R2725" i="18" s="1"/>
  <c r="Q2725" i="18" a="1"/>
  <c r="Q2725" i="18" s="1"/>
  <c r="P2725" i="18" a="1"/>
  <c r="P2725" i="18" s="1"/>
  <c r="R2693" i="18" a="1"/>
  <c r="R2693" i="18" s="1"/>
  <c r="Q2693" i="18" a="1"/>
  <c r="Q2693" i="18" s="1"/>
  <c r="P2693" i="18" a="1"/>
  <c r="P2693" i="18" s="1"/>
  <c r="R2597" i="18" a="1"/>
  <c r="R2597" i="18" s="1"/>
  <c r="Q2597" i="18" a="1"/>
  <c r="Q2597" i="18" s="1"/>
  <c r="P2597" i="18" a="1"/>
  <c r="P2597" i="18" s="1"/>
  <c r="R2453" i="18" a="1"/>
  <c r="R2453" i="18" s="1"/>
  <c r="Q2453" i="18" a="1"/>
  <c r="Q2453" i="18" s="1"/>
  <c r="P2453" i="18" a="1"/>
  <c r="P2453" i="18" s="1"/>
  <c r="R2445" i="18" a="1"/>
  <c r="R2445" i="18" s="1"/>
  <c r="Q2445" i="18" a="1"/>
  <c r="Q2445" i="18" s="1"/>
  <c r="P2445" i="18" a="1"/>
  <c r="P2445" i="18" s="1"/>
  <c r="R2413" i="18" a="1"/>
  <c r="R2413" i="18" s="1"/>
  <c r="Q2413" i="18" a="1"/>
  <c r="Q2413" i="18" s="1"/>
  <c r="P2413" i="18" a="1"/>
  <c r="P2413" i="18" s="1"/>
  <c r="R2333" i="18" a="1"/>
  <c r="R2333" i="18" s="1"/>
  <c r="Q2333" i="18" a="1"/>
  <c r="Q2333" i="18" s="1"/>
  <c r="P2333" i="18" a="1"/>
  <c r="P2333" i="18" s="1"/>
  <c r="R2325" i="18" a="1"/>
  <c r="R2325" i="18" s="1"/>
  <c r="Q2325" i="18" a="1"/>
  <c r="Q2325" i="18" s="1"/>
  <c r="P2325" i="18" a="1"/>
  <c r="P2325" i="18" s="1"/>
  <c r="R2301" i="18" a="1"/>
  <c r="R2301" i="18" s="1"/>
  <c r="Q2301" i="18" a="1"/>
  <c r="Q2301" i="18" s="1"/>
  <c r="P2301" i="18" a="1"/>
  <c r="P2301" i="18" s="1"/>
  <c r="R2221" i="18" a="1"/>
  <c r="R2221" i="18" s="1"/>
  <c r="Q2221" i="18" a="1"/>
  <c r="Q2221" i="18" s="1"/>
  <c r="P2221" i="18" a="1"/>
  <c r="P2221" i="18" s="1"/>
  <c r="R2213" i="18" a="1"/>
  <c r="R2213" i="18" s="1"/>
  <c r="Q2213" i="18" a="1"/>
  <c r="Q2213" i="18" s="1"/>
  <c r="P2213" i="18" a="1"/>
  <c r="P2213" i="18" s="1"/>
  <c r="R2205" i="18" a="1"/>
  <c r="R2205" i="18" s="1"/>
  <c r="Q2205" i="18" a="1"/>
  <c r="Q2205" i="18" s="1"/>
  <c r="P2205" i="18" a="1"/>
  <c r="P2205" i="18" s="1"/>
  <c r="R2157" i="18" a="1"/>
  <c r="R2157" i="18" s="1"/>
  <c r="Q2157" i="18" a="1"/>
  <c r="Q2157" i="18" s="1"/>
  <c r="P2157" i="18" a="1"/>
  <c r="P2157" i="18" s="1"/>
  <c r="R2125" i="18" a="1"/>
  <c r="R2125" i="18" s="1"/>
  <c r="Q2125" i="18" a="1"/>
  <c r="Q2125" i="18" s="1"/>
  <c r="P2125" i="18" a="1"/>
  <c r="P2125" i="18" s="1"/>
  <c r="R4204" i="18" a="1"/>
  <c r="R4204" i="18" s="1"/>
  <c r="Q4204" i="18" a="1"/>
  <c r="Q4204" i="18" s="1"/>
  <c r="P4204" i="18" a="1"/>
  <c r="P4204" i="18" s="1"/>
  <c r="R4188" i="18" a="1"/>
  <c r="R4188" i="18" s="1"/>
  <c r="Q4188" i="18" a="1"/>
  <c r="Q4188" i="18" s="1"/>
  <c r="P4188" i="18" a="1"/>
  <c r="P4188" i="18" s="1"/>
  <c r="R4132" i="18" a="1"/>
  <c r="R4132" i="18" s="1"/>
  <c r="Q4132" i="18" a="1"/>
  <c r="Q4132" i="18" s="1"/>
  <c r="P4132" i="18" a="1"/>
  <c r="P4132" i="18" s="1"/>
  <c r="R4036" i="18" a="1"/>
  <c r="R4036" i="18" s="1"/>
  <c r="Q4036" i="18" a="1"/>
  <c r="Q4036" i="18" s="1"/>
  <c r="P4036" i="18" a="1"/>
  <c r="P4036" i="18" s="1"/>
  <c r="R3956" i="18" a="1"/>
  <c r="R3956" i="18" s="1"/>
  <c r="Q3956" i="18" a="1"/>
  <c r="Q3956" i="18" s="1"/>
  <c r="P3956" i="18" a="1"/>
  <c r="P3956" i="18" s="1"/>
  <c r="R3884" i="18" a="1"/>
  <c r="R3884" i="18" s="1"/>
  <c r="Q3884" i="18" a="1"/>
  <c r="Q3884" i="18" s="1"/>
  <c r="P3884" i="18" a="1"/>
  <c r="P3884" i="18" s="1"/>
  <c r="R3748" i="18" a="1"/>
  <c r="R3748" i="18" s="1"/>
  <c r="Q3748" i="18" a="1"/>
  <c r="Q3748" i="18" s="1"/>
  <c r="P3748" i="18" a="1"/>
  <c r="P3748" i="18" s="1"/>
  <c r="R3724" i="18" a="1"/>
  <c r="R3724" i="18" s="1"/>
  <c r="Q3724" i="18" a="1"/>
  <c r="Q3724" i="18" s="1"/>
  <c r="P3724" i="18" a="1"/>
  <c r="P3724" i="18" s="1"/>
  <c r="R3676" i="18" a="1"/>
  <c r="R3676" i="18" s="1"/>
  <c r="Q3676" i="18" a="1"/>
  <c r="Q3676" i="18" s="1"/>
  <c r="P3676" i="18" a="1"/>
  <c r="P3676" i="18" s="1"/>
  <c r="R3508" i="18" a="1"/>
  <c r="R3508" i="18" s="1"/>
  <c r="Q3508" i="18" a="1"/>
  <c r="Q3508" i="18" s="1"/>
  <c r="P3508" i="18" a="1"/>
  <c r="P3508" i="18" s="1"/>
  <c r="R3484" i="18" a="1"/>
  <c r="R3484" i="18" s="1"/>
  <c r="Q3484" i="18" a="1"/>
  <c r="Q3484" i="18" s="1"/>
  <c r="P3484" i="18" a="1"/>
  <c r="P3484" i="18" s="1"/>
  <c r="R3452" i="18" a="1"/>
  <c r="R3452" i="18" s="1"/>
  <c r="Q3452" i="18" a="1"/>
  <c r="Q3452" i="18" s="1"/>
  <c r="P3452" i="18" a="1"/>
  <c r="P3452" i="18" s="1"/>
  <c r="R3436" i="18" a="1"/>
  <c r="R3436" i="18" s="1"/>
  <c r="Q3436" i="18" a="1"/>
  <c r="Q3436" i="18" s="1"/>
  <c r="P3436" i="18" a="1"/>
  <c r="P3436" i="18" s="1"/>
  <c r="R3428" i="18" a="1"/>
  <c r="R3428" i="18" s="1"/>
  <c r="Q3428" i="18" a="1"/>
  <c r="Q3428" i="18" s="1"/>
  <c r="P3428" i="18" a="1"/>
  <c r="P3428" i="18" s="1"/>
  <c r="R3412" i="18" a="1"/>
  <c r="R3412" i="18" s="1"/>
  <c r="Q3412" i="18" a="1"/>
  <c r="Q3412" i="18" s="1"/>
  <c r="P3412" i="18" a="1"/>
  <c r="P3412" i="18" s="1"/>
  <c r="R3388" i="18" a="1"/>
  <c r="R3388" i="18" s="1"/>
  <c r="Q3388" i="18" a="1"/>
  <c r="Q3388" i="18" s="1"/>
  <c r="P3388" i="18" a="1"/>
  <c r="P3388" i="18" s="1"/>
  <c r="R3348" i="18" a="1"/>
  <c r="R3348" i="18" s="1"/>
  <c r="Q3348" i="18" a="1"/>
  <c r="Q3348" i="18" s="1"/>
  <c r="P3348" i="18" a="1"/>
  <c r="P3348" i="18" s="1"/>
  <c r="R3332" i="18" a="1"/>
  <c r="R3332" i="18" s="1"/>
  <c r="Q3332" i="18" a="1"/>
  <c r="Q3332" i="18" s="1"/>
  <c r="P3332" i="18" a="1"/>
  <c r="P3332" i="18" s="1"/>
  <c r="R3324" i="18" a="1"/>
  <c r="R3324" i="18" s="1"/>
  <c r="Q3324" i="18" a="1"/>
  <c r="Q3324" i="18" s="1"/>
  <c r="P3324" i="18" a="1"/>
  <c r="P3324" i="18" s="1"/>
  <c r="R2956" i="18" a="1"/>
  <c r="R2956" i="18" s="1"/>
  <c r="Q2956" i="18" a="1"/>
  <c r="Q2956" i="18" s="1"/>
  <c r="P2956" i="18" a="1"/>
  <c r="P2956" i="18" s="1"/>
  <c r="R2924" i="18" a="1"/>
  <c r="R2924" i="18" s="1"/>
  <c r="Q2924" i="18" a="1"/>
  <c r="Q2924" i="18" s="1"/>
  <c r="P2924" i="18" a="1"/>
  <c r="P2924" i="18" s="1"/>
  <c r="R2884" i="18" a="1"/>
  <c r="R2884" i="18" s="1"/>
  <c r="Q2884" i="18" a="1"/>
  <c r="Q2884" i="18" s="1"/>
  <c r="P2884" i="18" a="1"/>
  <c r="P2884" i="18" s="1"/>
  <c r="R2868" i="18" a="1"/>
  <c r="R2868" i="18" s="1"/>
  <c r="Q2868" i="18" a="1"/>
  <c r="Q2868" i="18" s="1"/>
  <c r="P2868" i="18" a="1"/>
  <c r="P2868" i="18" s="1"/>
  <c r="R2844" i="18" a="1"/>
  <c r="R2844" i="18" s="1"/>
  <c r="Q2844" i="18" a="1"/>
  <c r="Q2844" i="18" s="1"/>
  <c r="P2844" i="18" a="1"/>
  <c r="P2844" i="18" s="1"/>
  <c r="R2812" i="18" a="1"/>
  <c r="R2812" i="18" s="1"/>
  <c r="Q2812" i="18" a="1"/>
  <c r="Q2812" i="18" s="1"/>
  <c r="P2812" i="18" a="1"/>
  <c r="P2812" i="18" s="1"/>
  <c r="R2756" i="18" a="1"/>
  <c r="R2756" i="18" s="1"/>
  <c r="Q2756" i="18" a="1"/>
  <c r="Q2756" i="18" s="1"/>
  <c r="P2756" i="18" a="1"/>
  <c r="P2756" i="18" s="1"/>
  <c r="R2724" i="18" a="1"/>
  <c r="R2724" i="18" s="1"/>
  <c r="Q2724" i="18" a="1"/>
  <c r="Q2724" i="18" s="1"/>
  <c r="P2724" i="18" a="1"/>
  <c r="P2724" i="18" s="1"/>
  <c r="R2716" i="18" a="1"/>
  <c r="R2716" i="18" s="1"/>
  <c r="Q2716" i="18" a="1"/>
  <c r="Q2716" i="18" s="1"/>
  <c r="P2716" i="18" a="1"/>
  <c r="P2716" i="18" s="1"/>
  <c r="R2692" i="18" a="1"/>
  <c r="R2692" i="18" s="1"/>
  <c r="Q2692" i="18" a="1"/>
  <c r="Q2692" i="18" s="1"/>
  <c r="P2692" i="18" a="1"/>
  <c r="P2692" i="18" s="1"/>
  <c r="R2676" i="18" a="1"/>
  <c r="R2676" i="18" s="1"/>
  <c r="Q2676" i="18" a="1"/>
  <c r="Q2676" i="18" s="1"/>
  <c r="P2676" i="18" a="1"/>
  <c r="P2676" i="18" s="1"/>
  <c r="R2468" i="18" a="1"/>
  <c r="R2468" i="18" s="1"/>
  <c r="Q2468" i="18" a="1"/>
  <c r="Q2468" i="18" s="1"/>
  <c r="P2468" i="18" a="1"/>
  <c r="P2468" i="18" s="1"/>
  <c r="R2436" i="18" a="1"/>
  <c r="R2436" i="18" s="1"/>
  <c r="Q2436" i="18" a="1"/>
  <c r="Q2436" i="18" s="1"/>
  <c r="P2436" i="18" a="1"/>
  <c r="P2436" i="18" s="1"/>
  <c r="R2428" i="18" a="1"/>
  <c r="R2428" i="18" s="1"/>
  <c r="Q2428" i="18" a="1"/>
  <c r="Q2428" i="18" s="1"/>
  <c r="P2428" i="18" a="1"/>
  <c r="P2428" i="18" s="1"/>
  <c r="R2420" i="18" a="1"/>
  <c r="R2420" i="18" s="1"/>
  <c r="Q2420" i="18" a="1"/>
  <c r="Q2420" i="18" s="1"/>
  <c r="P2420" i="18" a="1"/>
  <c r="P2420" i="18" s="1"/>
  <c r="R2412" i="18" a="1"/>
  <c r="R2412" i="18" s="1"/>
  <c r="Q2412" i="18" a="1"/>
  <c r="Q2412" i="18" s="1"/>
  <c r="P2412" i="18" a="1"/>
  <c r="P2412" i="18" s="1"/>
  <c r="R2364" i="18" a="1"/>
  <c r="R2364" i="18" s="1"/>
  <c r="Q2364" i="18" a="1"/>
  <c r="Q2364" i="18" s="1"/>
  <c r="P2364" i="18" a="1"/>
  <c r="P2364" i="18" s="1"/>
  <c r="R2356" i="18" a="1"/>
  <c r="R2356" i="18" s="1"/>
  <c r="Q2356" i="18" a="1"/>
  <c r="Q2356" i="18" s="1"/>
  <c r="P2356" i="18" a="1"/>
  <c r="P2356" i="18" s="1"/>
  <c r="R2348" i="18" a="1"/>
  <c r="R2348" i="18" s="1"/>
  <c r="Q2348" i="18" a="1"/>
  <c r="Q2348" i="18" s="1"/>
  <c r="P2348" i="18" a="1"/>
  <c r="P2348" i="18" s="1"/>
  <c r="R2340" i="18" a="1"/>
  <c r="R2340" i="18" s="1"/>
  <c r="Q2340" i="18" a="1"/>
  <c r="Q2340" i="18" s="1"/>
  <c r="P2340" i="18" a="1"/>
  <c r="P2340" i="18" s="1"/>
  <c r="R2228" i="18" a="1"/>
  <c r="R2228" i="18" s="1"/>
  <c r="Q2228" i="18" a="1"/>
  <c r="Q2228" i="18" s="1"/>
  <c r="P2228" i="18" a="1"/>
  <c r="P2228" i="18" s="1"/>
  <c r="R2212" i="18" a="1"/>
  <c r="R2212" i="18" s="1"/>
  <c r="Q2212" i="18" a="1"/>
  <c r="Q2212" i="18" s="1"/>
  <c r="P2212" i="18" a="1"/>
  <c r="P2212" i="18" s="1"/>
  <c r="R2204" i="18" a="1"/>
  <c r="R2204" i="18" s="1"/>
  <c r="Q2204" i="18" a="1"/>
  <c r="Q2204" i="18" s="1"/>
  <c r="P2204" i="18" a="1"/>
  <c r="P2204" i="18" s="1"/>
  <c r="R2172" i="18" a="1"/>
  <c r="R2172" i="18" s="1"/>
  <c r="Q2172" i="18" a="1"/>
  <c r="Q2172" i="18" s="1"/>
  <c r="P2172" i="18" a="1"/>
  <c r="P2172" i="18" s="1"/>
  <c r="R2156" i="18" a="1"/>
  <c r="R2156" i="18" s="1"/>
  <c r="Q2156" i="18" a="1"/>
  <c r="Q2156" i="18" s="1"/>
  <c r="P2156" i="18" a="1"/>
  <c r="P2156" i="18" s="1"/>
  <c r="R4179" i="18" a="1"/>
  <c r="R4179" i="18" s="1"/>
  <c r="Q4179" i="18" a="1"/>
  <c r="Q4179" i="18" s="1"/>
  <c r="P4179" i="18" a="1"/>
  <c r="P4179" i="18" s="1"/>
  <c r="R4139" i="18" a="1"/>
  <c r="R4139" i="18" s="1"/>
  <c r="Q4139" i="18" a="1"/>
  <c r="Q4139" i="18" s="1"/>
  <c r="P4139" i="18" a="1"/>
  <c r="P4139" i="18" s="1"/>
  <c r="R4011" i="18" a="1"/>
  <c r="R4011" i="18" s="1"/>
  <c r="Q4011" i="18" a="1"/>
  <c r="Q4011" i="18" s="1"/>
  <c r="P4011" i="18" a="1"/>
  <c r="P4011" i="18" s="1"/>
  <c r="R4003" i="18" a="1"/>
  <c r="R4003" i="18" s="1"/>
  <c r="Q4003" i="18" a="1"/>
  <c r="Q4003" i="18" s="1"/>
  <c r="P4003" i="18" a="1"/>
  <c r="P4003" i="18" s="1"/>
  <c r="R3979" i="18" a="1"/>
  <c r="R3979" i="18" s="1"/>
  <c r="Q3979" i="18" a="1"/>
  <c r="Q3979" i="18" s="1"/>
  <c r="P3979" i="18" a="1"/>
  <c r="P3979" i="18" s="1"/>
  <c r="R3891" i="18" a="1"/>
  <c r="R3891" i="18" s="1"/>
  <c r="Q3891" i="18" a="1"/>
  <c r="Q3891" i="18" s="1"/>
  <c r="P3891" i="18" a="1"/>
  <c r="P3891" i="18" s="1"/>
  <c r="R3875" i="18" a="1"/>
  <c r="R3875" i="18" s="1"/>
  <c r="Q3875" i="18" a="1"/>
  <c r="Q3875" i="18" s="1"/>
  <c r="P3875" i="18" a="1"/>
  <c r="P3875" i="18" s="1"/>
  <c r="R3867" i="18" a="1"/>
  <c r="R3867" i="18" s="1"/>
  <c r="Q3867" i="18" a="1"/>
  <c r="Q3867" i="18" s="1"/>
  <c r="P3867" i="18" a="1"/>
  <c r="P3867" i="18" s="1"/>
  <c r="R3843" i="18" a="1"/>
  <c r="R3843" i="18" s="1"/>
  <c r="Q3843" i="18" a="1"/>
  <c r="Q3843" i="18" s="1"/>
  <c r="P3843" i="18" a="1"/>
  <c r="P3843" i="18" s="1"/>
  <c r="R3699" i="18" a="1"/>
  <c r="R3699" i="18" s="1"/>
  <c r="Q3699" i="18" a="1"/>
  <c r="Q3699" i="18" s="1"/>
  <c r="P3699" i="18" a="1"/>
  <c r="P3699" i="18" s="1"/>
  <c r="R3427" i="18" a="1"/>
  <c r="R3427" i="18" s="1"/>
  <c r="Q3427" i="18" a="1"/>
  <c r="Q3427" i="18" s="1"/>
  <c r="P3427" i="18" a="1"/>
  <c r="P3427" i="18" s="1"/>
  <c r="R3395" i="18" a="1"/>
  <c r="R3395" i="18" s="1"/>
  <c r="Q3395" i="18" a="1"/>
  <c r="Q3395" i="18" s="1"/>
  <c r="P3395" i="18" a="1"/>
  <c r="P3395" i="18" s="1"/>
  <c r="R3259" i="18" a="1"/>
  <c r="R3259" i="18" s="1"/>
  <c r="Q3259" i="18" a="1"/>
  <c r="Q3259" i="18" s="1"/>
  <c r="P3259" i="18" a="1"/>
  <c r="P3259" i="18" s="1"/>
  <c r="R3227" i="18" a="1"/>
  <c r="R3227" i="18" s="1"/>
  <c r="Q3227" i="18" a="1"/>
  <c r="Q3227" i="18" s="1"/>
  <c r="P3227" i="18" a="1"/>
  <c r="P3227" i="18" s="1"/>
  <c r="R3179" i="18" a="1"/>
  <c r="R3179" i="18" s="1"/>
  <c r="Q3179" i="18" a="1"/>
  <c r="Q3179" i="18" s="1"/>
  <c r="P3179" i="18" a="1"/>
  <c r="P3179" i="18" s="1"/>
  <c r="R2939" i="18" a="1"/>
  <c r="R2939" i="18" s="1"/>
  <c r="Q2939" i="18" a="1"/>
  <c r="Q2939" i="18" s="1"/>
  <c r="P2939" i="18" a="1"/>
  <c r="P2939" i="18" s="1"/>
  <c r="R2931" i="18" a="1"/>
  <c r="R2931" i="18" s="1"/>
  <c r="Q2931" i="18" a="1"/>
  <c r="Q2931" i="18" s="1"/>
  <c r="P2931" i="18" a="1"/>
  <c r="P2931" i="18" s="1"/>
  <c r="R2915" i="18" a="1"/>
  <c r="R2915" i="18" s="1"/>
  <c r="Q2915" i="18" a="1"/>
  <c r="Q2915" i="18" s="1"/>
  <c r="P2915" i="18" a="1"/>
  <c r="P2915" i="18" s="1"/>
  <c r="R2835" i="18" a="1"/>
  <c r="R2835" i="18" s="1"/>
  <c r="Q2835" i="18" a="1"/>
  <c r="Q2835" i="18" s="1"/>
  <c r="P2835" i="18" a="1"/>
  <c r="P2835" i="18" s="1"/>
  <c r="R2827" i="18" a="1"/>
  <c r="R2827" i="18" s="1"/>
  <c r="Q2827" i="18" a="1"/>
  <c r="Q2827" i="18" s="1"/>
  <c r="P2827" i="18" a="1"/>
  <c r="P2827" i="18" s="1"/>
  <c r="R2779" i="18" a="1"/>
  <c r="R2779" i="18" s="1"/>
  <c r="Q2779" i="18" a="1"/>
  <c r="Q2779" i="18" s="1"/>
  <c r="P2779" i="18" a="1"/>
  <c r="P2779" i="18" s="1"/>
  <c r="R2691" i="18" a="1"/>
  <c r="R2691" i="18" s="1"/>
  <c r="Q2691" i="18" a="1"/>
  <c r="Q2691" i="18" s="1"/>
  <c r="P2691" i="18" a="1"/>
  <c r="P2691" i="18" s="1"/>
  <c r="R2667" i="18" a="1"/>
  <c r="R2667" i="18" s="1"/>
  <c r="Q2667" i="18" a="1"/>
  <c r="Q2667" i="18" s="1"/>
  <c r="P2667" i="18" a="1"/>
  <c r="P2667" i="18" s="1"/>
  <c r="R2659" i="18" a="1"/>
  <c r="R2659" i="18" s="1"/>
  <c r="Q2659" i="18" a="1"/>
  <c r="Q2659" i="18" s="1"/>
  <c r="P2659" i="18" a="1"/>
  <c r="P2659" i="18" s="1"/>
  <c r="R2619" i="18" a="1"/>
  <c r="R2619" i="18" s="1"/>
  <c r="Q2619" i="18" a="1"/>
  <c r="Q2619" i="18" s="1"/>
  <c r="P2619" i="18" a="1"/>
  <c r="P2619" i="18" s="1"/>
  <c r="R2611" i="18" a="1"/>
  <c r="R2611" i="18" s="1"/>
  <c r="Q2611" i="18" a="1"/>
  <c r="Q2611" i="18" s="1"/>
  <c r="P2611" i="18" a="1"/>
  <c r="P2611" i="18" s="1"/>
  <c r="R2603" i="18" a="1"/>
  <c r="R2603" i="18" s="1"/>
  <c r="Q2603" i="18" a="1"/>
  <c r="Q2603" i="18" s="1"/>
  <c r="P2603" i="18" a="1"/>
  <c r="P2603" i="18" s="1"/>
  <c r="R2555" i="18" a="1"/>
  <c r="R2555" i="18" s="1"/>
  <c r="Q2555" i="18" a="1"/>
  <c r="Q2555" i="18" s="1"/>
  <c r="P2555" i="18" a="1"/>
  <c r="P2555" i="18" s="1"/>
  <c r="R2507" i="18" a="1"/>
  <c r="R2507" i="18" s="1"/>
  <c r="Q2507" i="18" a="1"/>
  <c r="Q2507" i="18" s="1"/>
  <c r="P2507" i="18" a="1"/>
  <c r="P2507" i="18" s="1"/>
  <c r="R2499" i="18" a="1"/>
  <c r="R2499" i="18" s="1"/>
  <c r="Q2499" i="18" a="1"/>
  <c r="Q2499" i="18" s="1"/>
  <c r="P2499" i="18" a="1"/>
  <c r="P2499" i="18" s="1"/>
  <c r="R2419" i="18" a="1"/>
  <c r="R2419" i="18" s="1"/>
  <c r="Q2419" i="18" a="1"/>
  <c r="Q2419" i="18" s="1"/>
  <c r="P2419" i="18" a="1"/>
  <c r="P2419" i="18" s="1"/>
  <c r="R2347" i="18" a="1"/>
  <c r="R2347" i="18" s="1"/>
  <c r="Q2347" i="18" a="1"/>
  <c r="Q2347" i="18" s="1"/>
  <c r="P2347" i="18" a="1"/>
  <c r="P2347" i="18" s="1"/>
  <c r="R2331" i="18" a="1"/>
  <c r="R2331" i="18" s="1"/>
  <c r="Q2331" i="18" a="1"/>
  <c r="Q2331" i="18" s="1"/>
  <c r="P2331" i="18" a="1"/>
  <c r="P2331" i="18" s="1"/>
  <c r="R2315" i="18" a="1"/>
  <c r="R2315" i="18" s="1"/>
  <c r="Q2315" i="18" a="1"/>
  <c r="Q2315" i="18" s="1"/>
  <c r="P2315" i="18" a="1"/>
  <c r="P2315" i="18" s="1"/>
  <c r="R2307" i="18" a="1"/>
  <c r="R2307" i="18" s="1"/>
  <c r="Q2307" i="18" a="1"/>
  <c r="Q2307" i="18" s="1"/>
  <c r="P2307" i="18" a="1"/>
  <c r="P2307" i="18" s="1"/>
  <c r="R2251" i="18" a="1"/>
  <c r="R2251" i="18" s="1"/>
  <c r="Q2251" i="18" a="1"/>
  <c r="Q2251" i="18" s="1"/>
  <c r="P2251" i="18" a="1"/>
  <c r="P2251" i="18" s="1"/>
  <c r="R2163" i="18" a="1"/>
  <c r="R2163" i="18" s="1"/>
  <c r="Q2163" i="18" a="1"/>
  <c r="Q2163" i="18" s="1"/>
  <c r="P2163" i="18" a="1"/>
  <c r="P2163" i="18" s="1"/>
  <c r="R2139" i="18" a="1"/>
  <c r="R2139" i="18" s="1"/>
  <c r="Q2139" i="18" a="1"/>
  <c r="Q2139" i="18" s="1"/>
  <c r="P2139" i="18" a="1"/>
  <c r="P2139" i="18" s="1"/>
  <c r="R2067" i="18" a="1"/>
  <c r="R2067" i="18" s="1"/>
  <c r="Q2067" i="18" a="1"/>
  <c r="Q2067" i="18" s="1"/>
  <c r="P2067" i="18" a="1"/>
  <c r="P2067" i="18" s="1"/>
  <c r="R1758" i="18" a="1"/>
  <c r="R1758" i="18" s="1"/>
  <c r="Q1758" i="18" a="1"/>
  <c r="Q1758" i="18" s="1"/>
  <c r="P1758" i="18" a="1"/>
  <c r="P1758" i="18" s="1"/>
  <c r="R1622" i="18" a="1"/>
  <c r="R1622" i="18" s="1"/>
  <c r="Q1622" i="18" a="1"/>
  <c r="Q1622" i="18" s="1"/>
  <c r="P1622" i="18" a="1"/>
  <c r="P1622" i="18" s="1"/>
  <c r="R1198" i="18" a="1"/>
  <c r="R1198" i="18" s="1"/>
  <c r="Q1198" i="18" a="1"/>
  <c r="Q1198" i="18" s="1"/>
  <c r="P1198" i="18" a="1"/>
  <c r="P1198" i="18" s="1"/>
  <c r="R982" i="18" a="1"/>
  <c r="R982" i="18" s="1"/>
  <c r="Q982" i="18" a="1"/>
  <c r="Q982" i="18" s="1"/>
  <c r="R686" i="18" a="1"/>
  <c r="R686" i="18" s="1"/>
  <c r="Q686" i="18" a="1"/>
  <c r="Q686" i="18" s="1"/>
  <c r="P686" i="18" a="1"/>
  <c r="P686" i="18" s="1"/>
  <c r="R622" i="18" a="1"/>
  <c r="R622" i="18" s="1"/>
  <c r="Q622" i="18" a="1"/>
  <c r="Q622" i="18" s="1"/>
  <c r="P622" i="18" a="1"/>
  <c r="P622" i="18" s="1"/>
  <c r="R326" i="18" a="1"/>
  <c r="R326" i="18" s="1"/>
  <c r="Q326" i="18" a="1"/>
  <c r="Q326" i="18" s="1"/>
  <c r="P326" i="18" a="1"/>
  <c r="P326" i="18" s="1"/>
  <c r="R86" i="18" a="1"/>
  <c r="R86" i="18" s="1"/>
  <c r="Q86" i="18" a="1"/>
  <c r="Q86" i="18" s="1"/>
  <c r="P86" i="18" a="1"/>
  <c r="P86" i="18" s="1"/>
  <c r="R1997" i="18" a="1"/>
  <c r="R1997" i="18" s="1"/>
  <c r="Q1997" i="18" a="1"/>
  <c r="Q1997" i="18" s="1"/>
  <c r="P1997" i="18" a="1"/>
  <c r="P1997" i="18" s="1"/>
  <c r="R1837" i="18" a="1"/>
  <c r="R1837" i="18" s="1"/>
  <c r="Q1837" i="18" a="1"/>
  <c r="Q1837" i="18" s="1"/>
  <c r="P1837" i="18" a="1"/>
  <c r="P1837" i="18" s="1"/>
  <c r="R1397" i="18" a="1"/>
  <c r="R1397" i="18" s="1"/>
  <c r="Q1397" i="18" a="1"/>
  <c r="Q1397" i="18" s="1"/>
  <c r="P1397" i="18" a="1"/>
  <c r="P1397" i="18" s="1"/>
  <c r="R1381" i="18" a="1"/>
  <c r="R1381" i="18" s="1"/>
  <c r="Q1381" i="18" a="1"/>
  <c r="Q1381" i="18" s="1"/>
  <c r="P1381" i="18" a="1"/>
  <c r="P1381" i="18" s="1"/>
  <c r="R1077" i="18" a="1"/>
  <c r="R1077" i="18" s="1"/>
  <c r="Q1077" i="18" a="1"/>
  <c r="Q1077" i="18" s="1"/>
  <c r="P1077" i="18" a="1"/>
  <c r="P1077" i="18" s="1"/>
  <c r="R885" i="18" a="1"/>
  <c r="R885" i="18" s="1"/>
  <c r="Q885" i="18" a="1"/>
  <c r="Q885" i="18" s="1"/>
  <c r="P885" i="18" a="1"/>
  <c r="P885" i="18" s="1"/>
  <c r="R805" i="18" a="1"/>
  <c r="R805" i="18" s="1"/>
  <c r="Q805" i="18" a="1"/>
  <c r="Q805" i="18" s="1"/>
  <c r="P805" i="18" a="1"/>
  <c r="P805" i="18" s="1"/>
  <c r="R317" i="18" a="1"/>
  <c r="R317" i="18" s="1"/>
  <c r="Q317" i="18" a="1"/>
  <c r="Q317" i="18" s="1"/>
  <c r="P317" i="18" a="1"/>
  <c r="P317" i="18" s="1"/>
  <c r="R285" i="18" a="1"/>
  <c r="R285" i="18" s="1"/>
  <c r="Q285" i="18" a="1"/>
  <c r="Q285" i="18" s="1"/>
  <c r="P285" i="18" a="1"/>
  <c r="P285" i="18" s="1"/>
  <c r="R213" i="18" a="1"/>
  <c r="R213" i="18" s="1"/>
  <c r="Q213" i="18" a="1"/>
  <c r="Q213" i="18" s="1"/>
  <c r="P213" i="18" a="1"/>
  <c r="P213" i="18" s="1"/>
  <c r="R1996" i="18" a="1"/>
  <c r="R1996" i="18" s="1"/>
  <c r="Q1996" i="18" a="1"/>
  <c r="Q1996" i="18" s="1"/>
  <c r="P1996" i="18" a="1"/>
  <c r="P1996" i="18" s="1"/>
  <c r="R1460" i="18" a="1"/>
  <c r="R1460" i="18" s="1"/>
  <c r="Q1460" i="18" a="1"/>
  <c r="Q1460" i="18" s="1"/>
  <c r="P1460" i="18" a="1"/>
  <c r="P1460" i="18" s="1"/>
  <c r="R1364" i="18" a="1"/>
  <c r="R1364" i="18" s="1"/>
  <c r="Q1364" i="18" a="1"/>
  <c r="Q1364" i="18" s="1"/>
  <c r="P1364" i="18" a="1"/>
  <c r="P1364" i="18" s="1"/>
  <c r="R1244" i="18" a="1"/>
  <c r="R1244" i="18" s="1"/>
  <c r="Q1244" i="18" a="1"/>
  <c r="Q1244" i="18" s="1"/>
  <c r="P1244" i="18" a="1"/>
  <c r="P1244" i="18" s="1"/>
  <c r="R1148" i="18" a="1"/>
  <c r="R1148" i="18" s="1"/>
  <c r="Q1148" i="18" a="1"/>
  <c r="Q1148" i="18" s="1"/>
  <c r="P1148" i="18" a="1"/>
  <c r="P1148" i="18" s="1"/>
  <c r="R1068" i="18" a="1"/>
  <c r="R1068" i="18" s="1"/>
  <c r="Q1068" i="18" a="1"/>
  <c r="Q1068" i="18" s="1"/>
  <c r="R964" i="18" a="1"/>
  <c r="R964" i="18" s="1"/>
  <c r="Q964" i="18" a="1"/>
  <c r="Q964" i="18" s="1"/>
  <c r="P964" i="18" a="1"/>
  <c r="P964" i="18" s="1"/>
  <c r="R868" i="18" a="1"/>
  <c r="R868" i="18" s="1"/>
  <c r="Q868" i="18" a="1"/>
  <c r="Q868" i="18" s="1"/>
  <c r="R852" i="18" a="1"/>
  <c r="R852" i="18" s="1"/>
  <c r="Q852" i="18" a="1"/>
  <c r="Q852" i="18" s="1"/>
  <c r="P852" i="18" a="1"/>
  <c r="P852" i="18" s="1"/>
  <c r="R708" i="18" a="1"/>
  <c r="R708" i="18" s="1"/>
  <c r="Q708" i="18" a="1"/>
  <c r="Q708" i="18" s="1"/>
  <c r="P708" i="18" a="1"/>
  <c r="P708" i="18" s="1"/>
  <c r="R676" i="18" a="1"/>
  <c r="R676" i="18" s="1"/>
  <c r="Q676" i="18" a="1"/>
  <c r="Q676" i="18" s="1"/>
  <c r="P676" i="18" a="1"/>
  <c r="P676" i="18" s="1"/>
  <c r="R332" i="18" a="1"/>
  <c r="R332" i="18" s="1"/>
  <c r="Q332" i="18" a="1"/>
  <c r="Q332" i="18" s="1"/>
  <c r="P332" i="18" a="1"/>
  <c r="P332" i="18" s="1"/>
  <c r="R1979" i="18" a="1"/>
  <c r="R1979" i="18" s="1"/>
  <c r="Q1979" i="18" a="1"/>
  <c r="Q1979" i="18" s="1"/>
  <c r="P1979" i="18" a="1"/>
  <c r="P1979" i="18" s="1"/>
  <c r="R1931" i="18" a="1"/>
  <c r="R1931" i="18" s="1"/>
  <c r="Q1931" i="18" a="1"/>
  <c r="Q1931" i="18" s="1"/>
  <c r="P1931" i="18" a="1"/>
  <c r="P1931" i="18" s="1"/>
  <c r="R1883" i="18" a="1"/>
  <c r="R1883" i="18" s="1"/>
  <c r="Q1883" i="18" a="1"/>
  <c r="Q1883" i="18" s="1"/>
  <c r="P1883" i="18" a="1"/>
  <c r="P1883" i="18" s="1"/>
  <c r="R1755" i="18" a="1"/>
  <c r="R1755" i="18" s="1"/>
  <c r="Q1755" i="18" a="1"/>
  <c r="Q1755" i="18" s="1"/>
  <c r="P1755" i="18" a="1"/>
  <c r="P1755" i="18" s="1"/>
  <c r="R1483" i="18" a="1"/>
  <c r="R1483" i="18" s="1"/>
  <c r="Q1483" i="18" a="1"/>
  <c r="Q1483" i="18" s="1"/>
  <c r="P1483" i="18" a="1"/>
  <c r="P1483" i="18" s="1"/>
  <c r="R1275" i="18" a="1"/>
  <c r="R1275" i="18" s="1"/>
  <c r="Q1275" i="18" a="1"/>
  <c r="Q1275" i="18" s="1"/>
  <c r="P1275" i="18" a="1"/>
  <c r="P1275" i="18" s="1"/>
  <c r="R1259" i="18" a="1"/>
  <c r="R1259" i="18" s="1"/>
  <c r="Q1259" i="18" a="1"/>
  <c r="Q1259" i="18" s="1"/>
  <c r="P1259" i="18" a="1"/>
  <c r="P1259" i="18" s="1"/>
  <c r="R1171" i="18" a="1"/>
  <c r="R1171" i="18" s="1"/>
  <c r="Q1171" i="18" a="1"/>
  <c r="Q1171" i="18" s="1"/>
  <c r="P1171" i="18" a="1"/>
  <c r="P1171" i="18" s="1"/>
  <c r="R1123" i="18" a="1"/>
  <c r="R1123" i="18" s="1"/>
  <c r="Q1123" i="18" a="1"/>
  <c r="Q1123" i="18" s="1"/>
  <c r="R1091" i="18" a="1"/>
  <c r="R1091" i="18" s="1"/>
  <c r="Q1091" i="18" a="1"/>
  <c r="Q1091" i="18" s="1"/>
  <c r="P1091" i="18" a="1"/>
  <c r="P1091" i="18" s="1"/>
  <c r="R619" i="18" a="1"/>
  <c r="R619" i="18" s="1"/>
  <c r="Q619" i="18" a="1"/>
  <c r="Q619" i="18" s="1"/>
  <c r="P619" i="18" a="1"/>
  <c r="P619" i="18" s="1"/>
  <c r="R1538" i="18" a="1"/>
  <c r="R1538" i="18" s="1"/>
  <c r="Q1538" i="18" a="1"/>
  <c r="Q1538" i="18" s="1"/>
  <c r="R1458" i="18" a="1"/>
  <c r="R1458" i="18" s="1"/>
  <c r="Q1458" i="18" a="1"/>
  <c r="Q1458" i="18" s="1"/>
  <c r="P1458" i="18" a="1"/>
  <c r="P1458" i="18" s="1"/>
  <c r="R1450" i="18" a="1"/>
  <c r="R1450" i="18" s="1"/>
  <c r="Q1450" i="18" a="1"/>
  <c r="Q1450" i="18" s="1"/>
  <c r="P1450" i="18" a="1"/>
  <c r="P1450" i="18" s="1"/>
  <c r="R1322" i="18" a="1"/>
  <c r="R1322" i="18" s="1"/>
  <c r="Q1322" i="18" a="1"/>
  <c r="Q1322" i="18" s="1"/>
  <c r="P1322" i="18" a="1"/>
  <c r="P1322" i="18" s="1"/>
  <c r="R1058" i="18" a="1"/>
  <c r="R1058" i="18" s="1"/>
  <c r="Q1058" i="18" a="1"/>
  <c r="Q1058" i="18" s="1"/>
  <c r="P1058" i="18" a="1"/>
  <c r="P1058" i="18" s="1"/>
  <c r="R794" i="18" a="1"/>
  <c r="R794" i="18" s="1"/>
  <c r="Q794" i="18" a="1"/>
  <c r="Q794" i="18" s="1"/>
  <c r="P794" i="18" a="1"/>
  <c r="P794" i="18" s="1"/>
  <c r="P1538" i="18" a="1"/>
  <c r="P1538" i="18" s="1"/>
  <c r="P982" i="18" a="1"/>
  <c r="P982" i="18" s="1"/>
  <c r="P868" i="18" a="1"/>
  <c r="P868" i="18" s="1"/>
  <c r="R1569" i="18" a="1"/>
  <c r="R1569" i="18" s="1"/>
  <c r="Q1569" i="18" a="1"/>
  <c r="Q1569" i="18" s="1"/>
  <c r="P1569" i="18" a="1"/>
  <c r="P1569" i="18" s="1"/>
  <c r="R1545" i="18" a="1"/>
  <c r="R1545" i="18" s="1"/>
  <c r="Q1545" i="18" a="1"/>
  <c r="Q1545" i="18" s="1"/>
  <c r="P1545" i="18" a="1"/>
  <c r="P1545" i="18" s="1"/>
  <c r="R1241" i="18" a="1"/>
  <c r="R1241" i="18" s="1"/>
  <c r="Q1241" i="18" a="1"/>
  <c r="Q1241" i="18" s="1"/>
  <c r="P1241" i="18" a="1"/>
  <c r="P1241" i="18" s="1"/>
  <c r="R1217" i="18" a="1"/>
  <c r="R1217" i="18" s="1"/>
  <c r="Q1217" i="18" a="1"/>
  <c r="Q1217" i="18" s="1"/>
  <c r="P1217" i="18" a="1"/>
  <c r="P1217" i="18" s="1"/>
  <c r="R1185" i="18" a="1"/>
  <c r="R1185" i="18" s="1"/>
  <c r="Q1185" i="18" a="1"/>
  <c r="Q1185" i="18" s="1"/>
  <c r="P1185" i="18" a="1"/>
  <c r="P1185" i="18" s="1"/>
  <c r="R1137" i="18" a="1"/>
  <c r="R1137" i="18" s="1"/>
  <c r="Q1137" i="18" a="1"/>
  <c r="Q1137" i="18" s="1"/>
  <c r="P1137" i="18" a="1"/>
  <c r="P1137" i="18" s="1"/>
  <c r="R825" i="18" a="1"/>
  <c r="R825" i="18" s="1"/>
  <c r="Q825" i="18" a="1"/>
  <c r="Q825" i="18" s="1"/>
  <c r="R329" i="18" a="1"/>
  <c r="R329" i="18" s="1"/>
  <c r="Q329" i="18" a="1"/>
  <c r="Q329" i="18" s="1"/>
  <c r="P329" i="18" a="1"/>
  <c r="P329" i="18" s="1"/>
  <c r="P1123" i="18" a="1"/>
  <c r="P1123" i="18" s="1"/>
  <c r="R1464" i="18" a="1"/>
  <c r="R1464" i="18" s="1"/>
  <c r="Q1464" i="18" a="1"/>
  <c r="Q1464" i="18" s="1"/>
  <c r="R1360" i="18" a="1"/>
  <c r="R1360" i="18" s="1"/>
  <c r="Q1360" i="18" a="1"/>
  <c r="Q1360" i="18" s="1"/>
  <c r="R1200" i="18" a="1"/>
  <c r="R1200" i="18" s="1"/>
  <c r="Q1200" i="18" a="1"/>
  <c r="Q1200" i="18" s="1"/>
  <c r="P1200" i="18" a="1"/>
  <c r="P1200" i="18" s="1"/>
  <c r="R1104" i="18" a="1"/>
  <c r="R1104" i="18" s="1"/>
  <c r="Q1104" i="18" a="1"/>
  <c r="Q1104" i="18" s="1"/>
  <c r="P1104" i="18" a="1"/>
  <c r="P1104" i="18" s="1"/>
  <c r="R696" i="18" a="1"/>
  <c r="R696" i="18" s="1"/>
  <c r="Q696" i="18" a="1"/>
  <c r="Q696" i="18" s="1"/>
  <c r="P696" i="18" a="1"/>
  <c r="P696" i="18" s="1"/>
  <c r="R648" i="18" a="1"/>
  <c r="R648" i="18" s="1"/>
  <c r="Q648" i="18" a="1"/>
  <c r="Q648" i="18" s="1"/>
  <c r="P648" i="18" a="1"/>
  <c r="P648" i="18" s="1"/>
  <c r="R432" i="18" a="1"/>
  <c r="R432" i="18" s="1"/>
  <c r="Q432" i="18" a="1"/>
  <c r="Q432" i="18" s="1"/>
  <c r="P432" i="18" a="1"/>
  <c r="P432" i="18" s="1"/>
  <c r="R296" i="18" a="1"/>
  <c r="R296" i="18" s="1"/>
  <c r="Q296" i="18" a="1"/>
  <c r="Q296" i="18" s="1"/>
  <c r="P296" i="18" a="1"/>
  <c r="P296" i="18" s="1"/>
  <c r="R200" i="18" a="1"/>
  <c r="R200" i="18" s="1"/>
  <c r="Q200" i="18" a="1"/>
  <c r="Q200" i="18" s="1"/>
  <c r="P200" i="18" a="1"/>
  <c r="P200" i="18" s="1"/>
  <c r="P1464" i="18" a="1"/>
  <c r="P1464" i="18" s="1"/>
  <c r="R1391" i="18" a="1"/>
  <c r="R1391" i="18" s="1"/>
  <c r="Q1391" i="18" a="1"/>
  <c r="Q1391" i="18" s="1"/>
  <c r="P1391" i="18" a="1"/>
  <c r="P1391" i="18" s="1"/>
  <c r="R1239" i="18" a="1"/>
  <c r="R1239" i="18" s="1"/>
  <c r="Q1239" i="18" a="1"/>
  <c r="Q1239" i="18" s="1"/>
  <c r="P1239" i="18" a="1"/>
  <c r="P1239" i="18" s="1"/>
  <c r="R1175" i="18" a="1"/>
  <c r="R1175" i="18" s="1"/>
  <c r="Q1175" i="18" a="1"/>
  <c r="Q1175" i="18" s="1"/>
  <c r="P1175" i="18" a="1"/>
  <c r="P1175" i="18" s="1"/>
  <c r="R1103" i="18" a="1"/>
  <c r="R1103" i="18" s="1"/>
  <c r="Q1103" i="18" a="1"/>
  <c r="Q1103" i="18" s="1"/>
  <c r="P1103" i="18" a="1"/>
  <c r="P1103" i="18" s="1"/>
  <c r="R1071" i="18" a="1"/>
  <c r="R1071" i="18" s="1"/>
  <c r="Q1071" i="18" a="1"/>
  <c r="Q1071" i="18" s="1"/>
  <c r="P1071" i="18" a="1"/>
  <c r="P1071" i="18" s="1"/>
  <c r="R1031" i="18" a="1"/>
  <c r="R1031" i="18" s="1"/>
  <c r="Q1031" i="18" a="1"/>
  <c r="Q1031" i="18" s="1"/>
  <c r="R1007" i="18" a="1"/>
  <c r="R1007" i="18" s="1"/>
  <c r="Q1007" i="18" a="1"/>
  <c r="Q1007" i="18" s="1"/>
  <c r="P1007" i="18" a="1"/>
  <c r="P1007" i="18" s="1"/>
  <c r="R975" i="18" a="1"/>
  <c r="R975" i="18" s="1"/>
  <c r="Q975" i="18" a="1"/>
  <c r="Q975" i="18" s="1"/>
  <c r="P975" i="18" a="1"/>
  <c r="P975" i="18" s="1"/>
  <c r="R183" i="18" a="1"/>
  <c r="R183" i="18" s="1"/>
  <c r="Q183" i="18" a="1"/>
  <c r="Q183" i="18" s="1"/>
  <c r="P183" i="18" a="1"/>
  <c r="P183" i="18" s="1"/>
  <c r="R103" i="18" a="1"/>
  <c r="R103" i="18" s="1"/>
  <c r="Q103" i="18" a="1"/>
  <c r="Q103" i="18" s="1"/>
  <c r="P103" i="18" a="1"/>
  <c r="P103" i="18" s="1"/>
  <c r="P1068" i="18" a="1"/>
  <c r="P1068" i="18" s="1"/>
  <c r="AO122" i="18"/>
  <c r="AS9" i="18"/>
  <c r="AS111" i="18" s="1"/>
  <c r="AK9" i="18"/>
  <c r="AK111" i="18" s="1"/>
  <c r="AN13" i="18"/>
  <c r="AR12" i="18"/>
  <c r="AR114" i="18" s="1"/>
  <c r="AJ12" i="18"/>
  <c r="AJ114" i="18" s="1"/>
  <c r="AN11" i="18"/>
  <c r="AN113" i="18" s="1"/>
  <c r="AR10" i="18"/>
  <c r="AR112" i="18" s="1"/>
  <c r="AJ10" i="18"/>
  <c r="AJ112" i="18" s="1"/>
  <c r="AR9" i="18"/>
  <c r="AR111" i="18" s="1"/>
  <c r="AM13" i="18"/>
  <c r="AM11" i="18"/>
  <c r="AM113" i="18" s="1"/>
  <c r="AQ10" i="18"/>
  <c r="AQ112" i="18" s="1"/>
  <c r="AO9" i="18"/>
  <c r="AO111" i="18" s="1"/>
  <c r="AR13" i="18"/>
  <c r="AJ13" i="18"/>
  <c r="AN12" i="18"/>
  <c r="AN114" i="18" s="1"/>
  <c r="AR11" i="18"/>
  <c r="AR113" i="18" s="1"/>
  <c r="AJ11" i="18"/>
  <c r="AJ113" i="18" s="1"/>
  <c r="AN10" i="18"/>
  <c r="AN112" i="18" s="1"/>
  <c r="AQ12" i="18"/>
  <c r="AQ114" i="18" s="1"/>
  <c r="AS13" i="18"/>
  <c r="AK13" i="18"/>
  <c r="AS11" i="18"/>
  <c r="AS113" i="18" s="1"/>
  <c r="AK11" i="18"/>
  <c r="AK113" i="18" s="1"/>
  <c r="AJ9" i="18"/>
  <c r="AJ111" i="18" s="1"/>
  <c r="AQ13" i="18"/>
  <c r="AQ11" i="18"/>
  <c r="AQ113" i="18" s="1"/>
  <c r="AM9" i="18"/>
  <c r="AM111" i="18" s="1"/>
  <c r="AT12" i="18"/>
  <c r="AL10" i="18"/>
  <c r="AL112" i="18" s="1"/>
  <c r="AQ9" i="18"/>
  <c r="AQ111" i="18" s="1"/>
  <c r="AT13" i="18"/>
  <c r="AL13" i="18"/>
  <c r="AP12" i="18"/>
  <c r="AP114" i="18" s="1"/>
  <c r="AT11" i="18"/>
  <c r="AL11" i="18"/>
  <c r="AL113" i="18" s="1"/>
  <c r="AP10" i="18"/>
  <c r="AP112" i="18" s="1"/>
  <c r="AP9" i="18"/>
  <c r="AP111" i="18" s="1"/>
  <c r="AO12" i="18"/>
  <c r="AO114" i="18" s="1"/>
  <c r="AO10" i="18"/>
  <c r="AO112" i="18" s="1"/>
  <c r="AN9" i="18"/>
  <c r="AN111" i="18" s="1"/>
  <c r="AM12" i="18"/>
  <c r="AM114" i="18" s="1"/>
  <c r="AM10" i="18"/>
  <c r="AM112" i="18" s="1"/>
  <c r="AP13" i="18"/>
  <c r="AL12" i="18"/>
  <c r="AL114" i="18" s="1"/>
  <c r="AP11" i="18"/>
  <c r="AP113" i="18" s="1"/>
  <c r="AT10" i="18"/>
  <c r="AT9" i="18"/>
  <c r="AS12" i="18"/>
  <c r="AS114" i="18" s="1"/>
  <c r="AS10" i="18"/>
  <c r="AS112" i="18" s="1"/>
  <c r="AV121" i="18"/>
  <c r="AZ78" i="9"/>
  <c r="BA78" i="9"/>
  <c r="AX78" i="9"/>
  <c r="AY78" i="9"/>
  <c r="AV78" i="9"/>
  <c r="AT78" i="9"/>
  <c r="AU78" i="9"/>
  <c r="AS78" i="9"/>
  <c r="AI3" i="9" a="1"/>
  <c r="AI3" i="9" s="1"/>
  <c r="AI4" i="9" a="1"/>
  <c r="AI4" i="9" s="1"/>
  <c r="AI5" i="9" a="1"/>
  <c r="AI5" i="9" s="1"/>
  <c r="AI6" i="9" a="1"/>
  <c r="AI6" i="9" s="1"/>
  <c r="AI7" i="9" a="1"/>
  <c r="AI7" i="9" s="1"/>
  <c r="AI8" i="9" a="1"/>
  <c r="AI8" i="9" s="1"/>
  <c r="AI9" i="9" a="1"/>
  <c r="AI9" i="9" s="1"/>
  <c r="AI10" i="9" a="1"/>
  <c r="AI10" i="9" s="1"/>
  <c r="AI11" i="9" a="1"/>
  <c r="AI11" i="9" s="1"/>
  <c r="AI12" i="9" a="1"/>
  <c r="AI12" i="9" s="1"/>
  <c r="AI13" i="9" a="1"/>
  <c r="AI13" i="9" s="1"/>
  <c r="AI14" i="9" a="1"/>
  <c r="AI14" i="9" s="1"/>
  <c r="AI15" i="9" a="1"/>
  <c r="AI15" i="9" s="1"/>
  <c r="AI16" i="9" a="1"/>
  <c r="AI16" i="9" s="1"/>
  <c r="AI17" i="9" a="1"/>
  <c r="AI17" i="9" s="1"/>
  <c r="AI18" i="9" a="1"/>
  <c r="AI18" i="9" s="1"/>
  <c r="AI19" i="9" a="1"/>
  <c r="AI19" i="9" s="1"/>
  <c r="AI20" i="9" a="1"/>
  <c r="AI20" i="9" s="1"/>
  <c r="AI21" i="9" a="1"/>
  <c r="AI21" i="9" s="1"/>
  <c r="AI22" i="9" a="1"/>
  <c r="AI22" i="9" s="1"/>
  <c r="AI23" i="9" a="1"/>
  <c r="AI23" i="9" s="1"/>
  <c r="AI24" i="9" a="1"/>
  <c r="AI24" i="9" s="1"/>
  <c r="AI25" i="9" a="1"/>
  <c r="AI25" i="9" s="1"/>
  <c r="AI26" i="9" a="1"/>
  <c r="AI26" i="9" s="1"/>
  <c r="AI27" i="9" a="1"/>
  <c r="AI27" i="9" s="1"/>
  <c r="AI28" i="9" a="1"/>
  <c r="AI28" i="9" s="1"/>
  <c r="AI29" i="9" a="1"/>
  <c r="AI29" i="9" s="1"/>
  <c r="AI30" i="9" a="1"/>
  <c r="AI30" i="9" s="1"/>
  <c r="AI31" i="9" a="1"/>
  <c r="AI31" i="9" s="1"/>
  <c r="AI32" i="9" a="1"/>
  <c r="AI32" i="9" s="1"/>
  <c r="AI33" i="9" a="1"/>
  <c r="AI33" i="9" s="1"/>
  <c r="AI34" i="9" a="1"/>
  <c r="AI34" i="9" s="1"/>
  <c r="AI35" i="9" a="1"/>
  <c r="AI35" i="9" s="1"/>
  <c r="AI36" i="9" a="1"/>
  <c r="AI36" i="9" s="1"/>
  <c r="AI37" i="9" a="1"/>
  <c r="AI37" i="9" s="1"/>
  <c r="AI38" i="9" a="1"/>
  <c r="AI38" i="9" s="1"/>
  <c r="AI39" i="9" a="1"/>
  <c r="AI39" i="9" s="1"/>
  <c r="AI40" i="9" a="1"/>
  <c r="AI40" i="9" s="1"/>
  <c r="AI41" i="9" a="1"/>
  <c r="AI41" i="9" s="1"/>
  <c r="AI42" i="9" a="1"/>
  <c r="AI42" i="9" s="1"/>
  <c r="AI43" i="9" a="1"/>
  <c r="AI43" i="9" s="1"/>
  <c r="AI44" i="9" a="1"/>
  <c r="AI44" i="9" s="1"/>
  <c r="AI45" i="9" a="1"/>
  <c r="AI45" i="9" s="1"/>
  <c r="AI46" i="9" a="1"/>
  <c r="AI46" i="9" s="1"/>
  <c r="AI47" i="9" a="1"/>
  <c r="AI47" i="9" s="1"/>
  <c r="AI48" i="9" a="1"/>
  <c r="AI48" i="9" s="1"/>
  <c r="AI49" i="9" a="1"/>
  <c r="AI49" i="9" s="1"/>
  <c r="AI50" i="9" a="1"/>
  <c r="AI50" i="9" s="1"/>
  <c r="AI51" i="9" a="1"/>
  <c r="AI51" i="9" s="1"/>
  <c r="AI52" i="9" a="1"/>
  <c r="AI52" i="9" s="1"/>
  <c r="AI53" i="9" a="1"/>
  <c r="AI53" i="9" s="1"/>
  <c r="AI54" i="9" a="1"/>
  <c r="AI54" i="9" s="1"/>
  <c r="AI55" i="9" a="1"/>
  <c r="AI55" i="9" s="1"/>
  <c r="AI56" i="9" a="1"/>
  <c r="AI56" i="9" s="1"/>
  <c r="AI57" i="9" a="1"/>
  <c r="AI57" i="9" s="1"/>
  <c r="AI58" i="9" a="1"/>
  <c r="AI58" i="9" s="1"/>
  <c r="AI59" i="9" a="1"/>
  <c r="AI59" i="9" s="1"/>
  <c r="AI60" i="9" a="1"/>
  <c r="AI60" i="9" s="1"/>
  <c r="AI61" i="9" a="1"/>
  <c r="AI61" i="9" s="1"/>
  <c r="AI62" i="9" a="1"/>
  <c r="AI62" i="9" s="1"/>
  <c r="AI63" i="9" a="1"/>
  <c r="AI63" i="9" s="1"/>
  <c r="AI64" i="9" a="1"/>
  <c r="AI64" i="9" s="1"/>
  <c r="AI65" i="9" a="1"/>
  <c r="AI65" i="9" s="1"/>
  <c r="AI66" i="9" a="1"/>
  <c r="AI66" i="9" s="1"/>
  <c r="AI67" i="9" a="1"/>
  <c r="AI67" i="9" s="1"/>
  <c r="AI68" i="9" a="1"/>
  <c r="AI68" i="9" s="1"/>
  <c r="AI69" i="9" a="1"/>
  <c r="AI69" i="9" s="1"/>
  <c r="AI70" i="9" a="1"/>
  <c r="AI70" i="9" s="1"/>
  <c r="AI71" i="9" a="1"/>
  <c r="AI71" i="9" s="1"/>
  <c r="AI72" i="9" a="1"/>
  <c r="AI72" i="9" s="1"/>
  <c r="AI73" i="9" a="1"/>
  <c r="AI73" i="9" s="1"/>
  <c r="AI74" i="9" a="1"/>
  <c r="AI74" i="9" s="1"/>
  <c r="AI75" i="9" a="1"/>
  <c r="AI75" i="9" s="1"/>
  <c r="AI76" i="9" a="1"/>
  <c r="AI76" i="9" s="1"/>
  <c r="AI77" i="9" a="1"/>
  <c r="AI77" i="9" s="1"/>
  <c r="AI78" i="9" a="1"/>
  <c r="AI78" i="9" s="1"/>
  <c r="AI79" i="9" a="1"/>
  <c r="AI79" i="9" s="1"/>
  <c r="AI80" i="9" a="1"/>
  <c r="AI80" i="9" s="1"/>
  <c r="AI81" i="9" a="1"/>
  <c r="AI81" i="9" s="1"/>
  <c r="AI82" i="9" a="1"/>
  <c r="AI82" i="9" s="1"/>
  <c r="AI83" i="9" a="1"/>
  <c r="AI83" i="9" s="1"/>
  <c r="AI84" i="9" a="1"/>
  <c r="AI84" i="9" s="1"/>
  <c r="AI85" i="9" a="1"/>
  <c r="AI85" i="9" s="1"/>
  <c r="AI86" i="9" a="1"/>
  <c r="AI86" i="9" s="1"/>
  <c r="AI87" i="9" a="1"/>
  <c r="AI87" i="9" s="1"/>
  <c r="AI88" i="9" a="1"/>
  <c r="AI88" i="9" s="1"/>
  <c r="AI89" i="9" a="1"/>
  <c r="AI89" i="9" s="1"/>
  <c r="AI90" i="9" a="1"/>
  <c r="AI90" i="9" s="1"/>
  <c r="AI91" i="9" a="1"/>
  <c r="AI91" i="9" s="1"/>
  <c r="AI92" i="9" a="1"/>
  <c r="AI92" i="9" s="1"/>
  <c r="AI93" i="9" a="1"/>
  <c r="AI93" i="9" s="1"/>
  <c r="AI94" i="9" a="1"/>
  <c r="AI94" i="9" s="1"/>
  <c r="AI95" i="9" a="1"/>
  <c r="AI95" i="9" s="1"/>
  <c r="AI96" i="9" a="1"/>
  <c r="AI96" i="9" s="1"/>
  <c r="AI97" i="9" a="1"/>
  <c r="AI97" i="9" s="1"/>
  <c r="AI98" i="9" a="1"/>
  <c r="AI98" i="9" s="1"/>
  <c r="AI99" i="9" a="1"/>
  <c r="AI99" i="9" s="1"/>
  <c r="AI100" i="9" a="1"/>
  <c r="AI100" i="9" s="1"/>
  <c r="AI101" i="9" a="1"/>
  <c r="AI101" i="9" s="1"/>
  <c r="AI102" i="9" a="1"/>
  <c r="AI102" i="9" s="1"/>
  <c r="AI103" i="9" a="1"/>
  <c r="AI103" i="9" s="1"/>
  <c r="AI104" i="9" a="1"/>
  <c r="AI104" i="9" s="1"/>
  <c r="AI105" i="9" a="1"/>
  <c r="AI105" i="9" s="1"/>
  <c r="AI106" i="9" a="1"/>
  <c r="AI106" i="9" s="1"/>
  <c r="AI107" i="9" a="1"/>
  <c r="AI107" i="9" s="1"/>
  <c r="AI108" i="9" a="1"/>
  <c r="AI108" i="9" s="1"/>
  <c r="AI109" i="9" a="1"/>
  <c r="AI109" i="9" s="1"/>
  <c r="AI110" i="9" a="1"/>
  <c r="AI110" i="9" s="1"/>
  <c r="AI111" i="9" a="1"/>
  <c r="AI111" i="9" s="1"/>
  <c r="AI112" i="9" a="1"/>
  <c r="AI112" i="9" s="1"/>
  <c r="AI113" i="9" a="1"/>
  <c r="AI113" i="9" s="1"/>
  <c r="AI114" i="9" a="1"/>
  <c r="AI114" i="9" s="1"/>
  <c r="AI115" i="9" a="1"/>
  <c r="AI115" i="9" s="1"/>
  <c r="AI116" i="9" a="1"/>
  <c r="AI116" i="9" s="1"/>
  <c r="AI117" i="9" a="1"/>
  <c r="AI117" i="9" s="1"/>
  <c r="AI118" i="9" a="1"/>
  <c r="AI118" i="9" s="1"/>
  <c r="AI119" i="9" a="1"/>
  <c r="AI119" i="9" s="1"/>
  <c r="AI120" i="9" a="1"/>
  <c r="AI120" i="9" s="1"/>
  <c r="AI121" i="9" a="1"/>
  <c r="AI121" i="9" s="1"/>
  <c r="AI122" i="9" a="1"/>
  <c r="AI122" i="9" s="1"/>
  <c r="AI123" i="9" a="1"/>
  <c r="AI123" i="9" s="1"/>
  <c r="AI124" i="9" a="1"/>
  <c r="AI124" i="9" s="1"/>
  <c r="AI125" i="9" a="1"/>
  <c r="AI125" i="9" s="1"/>
  <c r="AI126" i="9" a="1"/>
  <c r="AI126" i="9" s="1"/>
  <c r="AI127" i="9" a="1"/>
  <c r="AI127" i="9" s="1"/>
  <c r="AI128" i="9" a="1"/>
  <c r="AI128" i="9" s="1"/>
  <c r="AI129" i="9" a="1"/>
  <c r="AI129" i="9" s="1"/>
  <c r="AI130" i="9" a="1"/>
  <c r="AI130" i="9" s="1"/>
  <c r="AI131" i="9" a="1"/>
  <c r="AI131" i="9" s="1"/>
  <c r="AI132" i="9" a="1"/>
  <c r="AI132" i="9" s="1"/>
  <c r="AI133" i="9" a="1"/>
  <c r="AI133" i="9" s="1"/>
  <c r="AI134" i="9" a="1"/>
  <c r="AI134" i="9" s="1"/>
  <c r="AI135" i="9" a="1"/>
  <c r="AI135" i="9" s="1"/>
  <c r="AI136" i="9" a="1"/>
  <c r="AI136" i="9" s="1"/>
  <c r="AI137" i="9" a="1"/>
  <c r="AI137" i="9" s="1"/>
  <c r="AI138" i="9" a="1"/>
  <c r="AI138" i="9" s="1"/>
  <c r="AI139" i="9" a="1"/>
  <c r="AI139" i="9" s="1"/>
  <c r="AI140" i="9" a="1"/>
  <c r="AI140" i="9" s="1"/>
  <c r="AI141" i="9" a="1"/>
  <c r="AI141" i="9" s="1"/>
  <c r="AI142" i="9" a="1"/>
  <c r="AI142" i="9" s="1"/>
  <c r="AI143" i="9" a="1"/>
  <c r="AI143" i="9" s="1"/>
  <c r="AI144" i="9" a="1"/>
  <c r="AI144" i="9" s="1"/>
  <c r="AI145" i="9" a="1"/>
  <c r="AI145" i="9" s="1"/>
  <c r="AI146" i="9" a="1"/>
  <c r="AI146" i="9" s="1"/>
  <c r="AI147" i="9" a="1"/>
  <c r="AI147" i="9" s="1"/>
  <c r="AI148" i="9" a="1"/>
  <c r="AI148" i="9" s="1"/>
  <c r="AI149" i="9" a="1"/>
  <c r="AI149" i="9" s="1"/>
  <c r="AI150" i="9" a="1"/>
  <c r="AI150" i="9" s="1"/>
  <c r="AI151" i="9" a="1"/>
  <c r="AI151" i="9" s="1"/>
  <c r="AI152" i="9" a="1"/>
  <c r="AI152" i="9" s="1"/>
  <c r="AI153" i="9" a="1"/>
  <c r="AI153" i="9" s="1"/>
  <c r="AI154" i="9" a="1"/>
  <c r="AI154" i="9" s="1"/>
  <c r="AI155" i="9" a="1"/>
  <c r="AI155" i="9" s="1"/>
  <c r="AI156" i="9" a="1"/>
  <c r="AI156" i="9" s="1"/>
  <c r="AI157" i="9" a="1"/>
  <c r="AI157" i="9" s="1"/>
  <c r="AI158" i="9" a="1"/>
  <c r="AI158" i="9" s="1"/>
  <c r="AI159" i="9" a="1"/>
  <c r="AI159" i="9" s="1"/>
  <c r="AI160" i="9" a="1"/>
  <c r="AI160" i="9" s="1"/>
  <c r="AI161" i="9" a="1"/>
  <c r="AI161" i="9" s="1"/>
  <c r="AI162" i="9" a="1"/>
  <c r="AI162" i="9" s="1"/>
  <c r="AI163" i="9" a="1"/>
  <c r="AI163" i="9" s="1"/>
  <c r="AI164" i="9" a="1"/>
  <c r="AI164" i="9" s="1"/>
  <c r="AI165" i="9" a="1"/>
  <c r="AI165" i="9" s="1"/>
  <c r="AI166" i="9" a="1"/>
  <c r="AI166" i="9" s="1"/>
  <c r="AI167" i="9" a="1"/>
  <c r="AI167" i="9" s="1"/>
  <c r="AI168" i="9" a="1"/>
  <c r="AI168" i="9" s="1"/>
  <c r="AI169" i="9" a="1"/>
  <c r="AI169" i="9" s="1"/>
  <c r="AI170" i="9" a="1"/>
  <c r="AI170" i="9" s="1"/>
  <c r="AI171" i="9" a="1"/>
  <c r="AI171" i="9" s="1"/>
  <c r="AI172" i="9" a="1"/>
  <c r="AI172" i="9" s="1"/>
  <c r="AI173" i="9" a="1"/>
  <c r="AI173" i="9" s="1"/>
  <c r="AI174" i="9" a="1"/>
  <c r="AI174" i="9" s="1"/>
  <c r="AI175" i="9" a="1"/>
  <c r="AI175" i="9" s="1"/>
  <c r="AI176" i="9" a="1"/>
  <c r="AI176" i="9" s="1"/>
  <c r="AI177" i="9" a="1"/>
  <c r="AI177" i="9" s="1"/>
  <c r="AI178" i="9" a="1"/>
  <c r="AI178" i="9" s="1"/>
  <c r="AI179" i="9" a="1"/>
  <c r="AI179" i="9" s="1"/>
  <c r="AI180" i="9" a="1"/>
  <c r="AI180" i="9" s="1"/>
  <c r="AI181" i="9" a="1"/>
  <c r="AI181" i="9" s="1"/>
  <c r="AI182" i="9" a="1"/>
  <c r="AI182" i="9" s="1"/>
  <c r="AI183" i="9" a="1"/>
  <c r="AI183" i="9" s="1"/>
  <c r="AI184" i="9" a="1"/>
  <c r="AI184" i="9" s="1"/>
  <c r="AI185" i="9" a="1"/>
  <c r="AI185" i="9" s="1"/>
  <c r="AI186" i="9" a="1"/>
  <c r="AI186" i="9" s="1"/>
  <c r="AI187" i="9" a="1"/>
  <c r="AI187" i="9" s="1"/>
  <c r="AI188" i="9" a="1"/>
  <c r="AI188" i="9" s="1"/>
  <c r="AI189" i="9" a="1"/>
  <c r="AI189" i="9" s="1"/>
  <c r="AI190" i="9" a="1"/>
  <c r="AI190" i="9" s="1"/>
  <c r="AI191" i="9" a="1"/>
  <c r="AI191" i="9" s="1"/>
  <c r="AI192" i="9" a="1"/>
  <c r="AI192" i="9" s="1"/>
  <c r="AI193" i="9" a="1"/>
  <c r="AI193" i="9" s="1"/>
  <c r="AI194" i="9" a="1"/>
  <c r="AI194" i="9" s="1"/>
  <c r="AI195" i="9" a="1"/>
  <c r="AI195" i="9" s="1"/>
  <c r="AI196" i="9" a="1"/>
  <c r="AI196" i="9" s="1"/>
  <c r="AI197" i="9" a="1"/>
  <c r="AI197" i="9" s="1"/>
  <c r="AI198" i="9" a="1"/>
  <c r="AI198" i="9" s="1"/>
  <c r="AI199" i="9" a="1"/>
  <c r="AI199" i="9" s="1"/>
  <c r="AI200" i="9" a="1"/>
  <c r="AI200" i="9" s="1"/>
  <c r="AI201" i="9" a="1"/>
  <c r="AI201" i="9" s="1"/>
  <c r="AI202" i="9" a="1"/>
  <c r="AI202" i="9" s="1"/>
  <c r="AI203" i="9" a="1"/>
  <c r="AI203" i="9" s="1"/>
  <c r="AI204" i="9" a="1"/>
  <c r="AI204" i="9" s="1"/>
  <c r="AI205" i="9" a="1"/>
  <c r="AI205" i="9" s="1"/>
  <c r="AI206" i="9" a="1"/>
  <c r="AI206" i="9" s="1"/>
  <c r="AI207" i="9" a="1"/>
  <c r="AI207" i="9" s="1"/>
  <c r="AI208" i="9" a="1"/>
  <c r="AI208" i="9" s="1"/>
  <c r="AI209" i="9" a="1"/>
  <c r="AI209" i="9" s="1"/>
  <c r="AI210" i="9" a="1"/>
  <c r="AI210" i="9" s="1"/>
  <c r="AI211" i="9" a="1"/>
  <c r="AI211" i="9" s="1"/>
  <c r="AI212" i="9" a="1"/>
  <c r="AI212" i="9" s="1"/>
  <c r="AI213" i="9" a="1"/>
  <c r="AI213" i="9" s="1"/>
  <c r="AI214" i="9" a="1"/>
  <c r="AI214" i="9" s="1"/>
  <c r="AI215" i="9" a="1"/>
  <c r="AI215" i="9" s="1"/>
  <c r="AI216" i="9" a="1"/>
  <c r="AI216" i="9" s="1"/>
  <c r="AI217" i="9" a="1"/>
  <c r="AI217" i="9" s="1"/>
  <c r="AI218" i="9" a="1"/>
  <c r="AI218" i="9" s="1"/>
  <c r="AI219" i="9" a="1"/>
  <c r="AI219" i="9" s="1"/>
  <c r="AI220" i="9" a="1"/>
  <c r="AI220" i="9" s="1"/>
  <c r="AI221" i="9" a="1"/>
  <c r="AI221" i="9" s="1"/>
  <c r="AI222" i="9" a="1"/>
  <c r="AI222" i="9" s="1"/>
  <c r="AI223" i="9" a="1"/>
  <c r="AI223" i="9" s="1"/>
  <c r="AI224" i="9" a="1"/>
  <c r="AI224" i="9" s="1"/>
  <c r="AI225" i="9" a="1"/>
  <c r="AI225" i="9" s="1"/>
  <c r="AI226" i="9" a="1"/>
  <c r="AI226" i="9" s="1"/>
  <c r="AI227" i="9" a="1"/>
  <c r="AI227" i="9" s="1"/>
  <c r="AI228" i="9" a="1"/>
  <c r="AI228" i="9" s="1"/>
  <c r="AI229" i="9" a="1"/>
  <c r="AI229" i="9" s="1"/>
  <c r="AI230" i="9" a="1"/>
  <c r="AI230" i="9" s="1"/>
  <c r="AI231" i="9" a="1"/>
  <c r="AI231" i="9" s="1"/>
  <c r="AI232" i="9" a="1"/>
  <c r="AI232" i="9" s="1"/>
  <c r="AI233" i="9" a="1"/>
  <c r="AI233" i="9" s="1"/>
  <c r="AI234" i="9" a="1"/>
  <c r="AI234" i="9" s="1"/>
  <c r="AI235" i="9" a="1"/>
  <c r="AI235" i="9" s="1"/>
  <c r="AI236" i="9" a="1"/>
  <c r="AI236" i="9" s="1"/>
  <c r="AI237" i="9" a="1"/>
  <c r="AI237" i="9" s="1"/>
  <c r="AI238" i="9" a="1"/>
  <c r="AI238" i="9" s="1"/>
  <c r="AI239" i="9" a="1"/>
  <c r="AI239" i="9" s="1"/>
  <c r="AI240" i="9" a="1"/>
  <c r="AI240" i="9" s="1"/>
  <c r="AI241" i="9" a="1"/>
  <c r="AI241" i="9" s="1"/>
  <c r="AI242" i="9" a="1"/>
  <c r="AI242" i="9" s="1"/>
  <c r="AI243" i="9" a="1"/>
  <c r="AI243" i="9" s="1"/>
  <c r="AI244" i="9" a="1"/>
  <c r="AI244" i="9" s="1"/>
  <c r="AI245" i="9" a="1"/>
  <c r="AI245" i="9" s="1"/>
  <c r="AI246" i="9" a="1"/>
  <c r="AI246" i="9" s="1"/>
  <c r="AI247" i="9" a="1"/>
  <c r="AI247" i="9" s="1"/>
  <c r="AI248" i="9" a="1"/>
  <c r="AI248" i="9" s="1"/>
  <c r="AI249" i="9" a="1"/>
  <c r="AI249" i="9" s="1"/>
  <c r="AI250" i="9" a="1"/>
  <c r="AI250" i="9" s="1"/>
  <c r="AI251" i="9" a="1"/>
  <c r="AI251" i="9" s="1"/>
  <c r="AI252" i="9" a="1"/>
  <c r="AI252" i="9" s="1"/>
  <c r="AI253" i="9" a="1"/>
  <c r="AI253" i="9" s="1"/>
  <c r="AI254" i="9" a="1"/>
  <c r="AI254" i="9" s="1"/>
  <c r="AI255" i="9" a="1"/>
  <c r="AI255" i="9" s="1"/>
  <c r="AI256" i="9" a="1"/>
  <c r="AI256" i="9" s="1"/>
  <c r="AI257" i="9" a="1"/>
  <c r="AI257" i="9" s="1"/>
  <c r="AI258" i="9" a="1"/>
  <c r="AI258" i="9" s="1"/>
  <c r="AI259" i="9" a="1"/>
  <c r="AI259" i="9" s="1"/>
  <c r="AI260" i="9" a="1"/>
  <c r="AI260" i="9" s="1"/>
  <c r="AI261" i="9" a="1"/>
  <c r="AI261" i="9" s="1"/>
  <c r="AI262" i="9" a="1"/>
  <c r="AI262" i="9" s="1"/>
  <c r="AI263" i="9" a="1"/>
  <c r="AI263" i="9" s="1"/>
  <c r="AI264" i="9" a="1"/>
  <c r="AI264" i="9" s="1"/>
  <c r="AI265" i="9" a="1"/>
  <c r="AI265" i="9" s="1"/>
  <c r="AI266" i="9" a="1"/>
  <c r="AI266" i="9" s="1"/>
  <c r="AI267" i="9" a="1"/>
  <c r="AI267" i="9" s="1"/>
  <c r="AI268" i="9" a="1"/>
  <c r="AI268" i="9" s="1"/>
  <c r="AI269" i="9" a="1"/>
  <c r="AI269" i="9" s="1"/>
  <c r="AI270" i="9" a="1"/>
  <c r="AI270" i="9" s="1"/>
  <c r="AI271" i="9" a="1"/>
  <c r="AI271" i="9" s="1"/>
  <c r="AI272" i="9" a="1"/>
  <c r="AI272" i="9" s="1"/>
  <c r="AI273" i="9" a="1"/>
  <c r="AI273" i="9" s="1"/>
  <c r="AI274" i="9" a="1"/>
  <c r="AI274" i="9" s="1"/>
  <c r="AI2" i="9" a="1"/>
  <c r="AI2" i="9" s="1"/>
  <c r="AS19" i="9"/>
  <c r="AS27" i="9" s="1"/>
  <c r="AS20" i="9"/>
  <c r="AS28" i="9" s="1"/>
  <c r="AY20" i="9"/>
  <c r="AS18" i="9"/>
  <c r="T3" i="9" a="1"/>
  <c r="T3" i="9" s="1"/>
  <c r="AD3" i="9" s="1"/>
  <c r="T4" i="9" a="1"/>
  <c r="T4" i="9" s="1"/>
  <c r="AD4" i="9" s="1"/>
  <c r="T5" i="9" a="1"/>
  <c r="T5" i="9" s="1"/>
  <c r="AD5" i="9" s="1"/>
  <c r="T6" i="9" a="1"/>
  <c r="T6" i="9" s="1"/>
  <c r="AD6" i="9" s="1"/>
  <c r="T7" i="9" a="1"/>
  <c r="T7" i="9" s="1"/>
  <c r="AD7" i="9" s="1"/>
  <c r="T8" i="9" a="1"/>
  <c r="T8" i="9" s="1"/>
  <c r="AD8" i="9" s="1"/>
  <c r="T9" i="9" a="1"/>
  <c r="T9" i="9" s="1"/>
  <c r="AD9" i="9" s="1"/>
  <c r="T10" i="9" a="1"/>
  <c r="T10" i="9" s="1"/>
  <c r="AD10" i="9" s="1"/>
  <c r="T11" i="9" a="1"/>
  <c r="T11" i="9" s="1"/>
  <c r="AD11" i="9" s="1"/>
  <c r="T12" i="9" a="1"/>
  <c r="T12" i="9" s="1"/>
  <c r="AD12" i="9" s="1"/>
  <c r="T13" i="9" a="1"/>
  <c r="T13" i="9" s="1"/>
  <c r="AD13" i="9" s="1"/>
  <c r="T14" i="9" a="1"/>
  <c r="T14" i="9" s="1"/>
  <c r="AD14" i="9" s="1"/>
  <c r="T15" i="9" a="1"/>
  <c r="T15" i="9" s="1"/>
  <c r="AD15" i="9" s="1"/>
  <c r="T16" i="9" a="1"/>
  <c r="T16" i="9" s="1"/>
  <c r="AD16" i="9" s="1"/>
  <c r="T17" i="9" a="1"/>
  <c r="T17" i="9" s="1"/>
  <c r="AD17" i="9" s="1"/>
  <c r="T18" i="9" a="1"/>
  <c r="T18" i="9" s="1"/>
  <c r="AD18" i="9" s="1"/>
  <c r="T19" i="9" a="1"/>
  <c r="T19" i="9" s="1"/>
  <c r="AD19" i="9" s="1"/>
  <c r="T20" i="9" a="1"/>
  <c r="T20" i="9" s="1"/>
  <c r="AD20" i="9" s="1"/>
  <c r="T21" i="9" a="1"/>
  <c r="T21" i="9" s="1"/>
  <c r="AD21" i="9" s="1"/>
  <c r="T22" i="9" a="1"/>
  <c r="T22" i="9" s="1"/>
  <c r="AD22" i="9" s="1"/>
  <c r="T23" i="9" a="1"/>
  <c r="T23" i="9" s="1"/>
  <c r="AD23" i="9" s="1"/>
  <c r="T24" i="9" a="1"/>
  <c r="T24" i="9" s="1"/>
  <c r="AD24" i="9" s="1"/>
  <c r="T25" i="9" a="1"/>
  <c r="T25" i="9" s="1"/>
  <c r="AD25" i="9" s="1"/>
  <c r="T26" i="9" a="1"/>
  <c r="T26" i="9" s="1"/>
  <c r="AD26" i="9" s="1"/>
  <c r="T27" i="9" a="1"/>
  <c r="T27" i="9" s="1"/>
  <c r="AD27" i="9" s="1"/>
  <c r="T28" i="9" a="1"/>
  <c r="T28" i="9" s="1"/>
  <c r="AD28" i="9" s="1"/>
  <c r="T29" i="9" a="1"/>
  <c r="T29" i="9" s="1"/>
  <c r="AD29" i="9" s="1"/>
  <c r="T30" i="9" a="1"/>
  <c r="T30" i="9" s="1"/>
  <c r="AD30" i="9" s="1"/>
  <c r="T31" i="9" a="1"/>
  <c r="T31" i="9" s="1"/>
  <c r="AD31" i="9" s="1"/>
  <c r="T32" i="9" a="1"/>
  <c r="T32" i="9" s="1"/>
  <c r="AD32" i="9" s="1"/>
  <c r="T33" i="9" a="1"/>
  <c r="T33" i="9" s="1"/>
  <c r="AD33" i="9" s="1"/>
  <c r="T34" i="9" a="1"/>
  <c r="T34" i="9" s="1"/>
  <c r="AD34" i="9" s="1"/>
  <c r="T35" i="9" a="1"/>
  <c r="T35" i="9" s="1"/>
  <c r="AD35" i="9" s="1"/>
  <c r="T36" i="9" a="1"/>
  <c r="T36" i="9" s="1"/>
  <c r="AD36" i="9" s="1"/>
  <c r="T37" i="9" a="1"/>
  <c r="T37" i="9" s="1"/>
  <c r="AD37" i="9" s="1"/>
  <c r="T38" i="9" a="1"/>
  <c r="T38" i="9" s="1"/>
  <c r="AD38" i="9" s="1"/>
  <c r="T39" i="9" a="1"/>
  <c r="T39" i="9" s="1"/>
  <c r="AD39" i="9" s="1"/>
  <c r="T40" i="9" a="1"/>
  <c r="T40" i="9" s="1"/>
  <c r="AD40" i="9" s="1"/>
  <c r="T41" i="9" a="1"/>
  <c r="T41" i="9" s="1"/>
  <c r="AD41" i="9" s="1"/>
  <c r="T42" i="9" a="1"/>
  <c r="T42" i="9" s="1"/>
  <c r="AD42" i="9" s="1"/>
  <c r="T43" i="9" a="1"/>
  <c r="T43" i="9" s="1"/>
  <c r="AD43" i="9" s="1"/>
  <c r="T44" i="9" a="1"/>
  <c r="T44" i="9" s="1"/>
  <c r="AD44" i="9" s="1"/>
  <c r="T45" i="9" a="1"/>
  <c r="T45" i="9" s="1"/>
  <c r="AD45" i="9" s="1"/>
  <c r="T46" i="9" a="1"/>
  <c r="T46" i="9" s="1"/>
  <c r="AD46" i="9" s="1"/>
  <c r="T47" i="9" a="1"/>
  <c r="T47" i="9" s="1"/>
  <c r="AD47" i="9" s="1"/>
  <c r="T48" i="9" a="1"/>
  <c r="T48" i="9" s="1"/>
  <c r="AD48" i="9" s="1"/>
  <c r="T49" i="9" a="1"/>
  <c r="T49" i="9" s="1"/>
  <c r="AD49" i="9" s="1"/>
  <c r="T50" i="9" a="1"/>
  <c r="T50" i="9" s="1"/>
  <c r="AD50" i="9" s="1"/>
  <c r="T51" i="9" a="1"/>
  <c r="T51" i="9" s="1"/>
  <c r="AD51" i="9" s="1"/>
  <c r="T52" i="9" a="1"/>
  <c r="T52" i="9" s="1"/>
  <c r="AD52" i="9" s="1"/>
  <c r="T53" i="9" a="1"/>
  <c r="T53" i="9" s="1"/>
  <c r="AD53" i="9" s="1"/>
  <c r="T54" i="9" a="1"/>
  <c r="T54" i="9" s="1"/>
  <c r="AD54" i="9" s="1"/>
  <c r="T55" i="9" a="1"/>
  <c r="T55" i="9" s="1"/>
  <c r="AD55" i="9" s="1"/>
  <c r="T56" i="9" a="1"/>
  <c r="T56" i="9" s="1"/>
  <c r="AD56" i="9" s="1"/>
  <c r="T57" i="9" a="1"/>
  <c r="T57" i="9" s="1"/>
  <c r="AD57" i="9" s="1"/>
  <c r="T58" i="9" a="1"/>
  <c r="T58" i="9" s="1"/>
  <c r="AD58" i="9" s="1"/>
  <c r="T59" i="9" a="1"/>
  <c r="T59" i="9" s="1"/>
  <c r="AD59" i="9" s="1"/>
  <c r="T60" i="9" a="1"/>
  <c r="T60" i="9" s="1"/>
  <c r="AD60" i="9" s="1"/>
  <c r="T61" i="9" a="1"/>
  <c r="T61" i="9" s="1"/>
  <c r="AD61" i="9" s="1"/>
  <c r="T62" i="9" a="1"/>
  <c r="T62" i="9" s="1"/>
  <c r="AD62" i="9" s="1"/>
  <c r="T63" i="9" a="1"/>
  <c r="T63" i="9" s="1"/>
  <c r="AD63" i="9" s="1"/>
  <c r="T64" i="9" a="1"/>
  <c r="T64" i="9" s="1"/>
  <c r="AD64" i="9" s="1"/>
  <c r="T65" i="9" a="1"/>
  <c r="T65" i="9" s="1"/>
  <c r="AD65" i="9" s="1"/>
  <c r="T66" i="9" a="1"/>
  <c r="T66" i="9" s="1"/>
  <c r="AD66" i="9" s="1"/>
  <c r="T67" i="9" a="1"/>
  <c r="T67" i="9" s="1"/>
  <c r="AD67" i="9" s="1"/>
  <c r="T68" i="9" a="1"/>
  <c r="T68" i="9" s="1"/>
  <c r="AD68" i="9" s="1"/>
  <c r="T69" i="9" a="1"/>
  <c r="T69" i="9" s="1"/>
  <c r="AD69" i="9" s="1"/>
  <c r="T70" i="9" a="1"/>
  <c r="T70" i="9" s="1"/>
  <c r="AD70" i="9" s="1"/>
  <c r="T71" i="9" a="1"/>
  <c r="T71" i="9" s="1"/>
  <c r="AD71" i="9" s="1"/>
  <c r="T72" i="9" a="1"/>
  <c r="T72" i="9" s="1"/>
  <c r="AD72" i="9" s="1"/>
  <c r="T73" i="9" a="1"/>
  <c r="T73" i="9" s="1"/>
  <c r="AD73" i="9" s="1"/>
  <c r="T74" i="9" a="1"/>
  <c r="T74" i="9" s="1"/>
  <c r="AD74" i="9" s="1"/>
  <c r="T75" i="9" a="1"/>
  <c r="T75" i="9" s="1"/>
  <c r="AD75" i="9" s="1"/>
  <c r="T76" i="9" a="1"/>
  <c r="T76" i="9" s="1"/>
  <c r="AD76" i="9" s="1"/>
  <c r="T77" i="9" a="1"/>
  <c r="T77" i="9" s="1"/>
  <c r="AD77" i="9" s="1"/>
  <c r="T78" i="9" a="1"/>
  <c r="T78" i="9" s="1"/>
  <c r="AD78" i="9" s="1"/>
  <c r="T79" i="9" a="1"/>
  <c r="T79" i="9" s="1"/>
  <c r="AD79" i="9" s="1"/>
  <c r="T80" i="9" a="1"/>
  <c r="T80" i="9" s="1"/>
  <c r="AD80" i="9" s="1"/>
  <c r="T81" i="9" a="1"/>
  <c r="T81" i="9" s="1"/>
  <c r="AD81" i="9" s="1"/>
  <c r="T82" i="9" a="1"/>
  <c r="T82" i="9" s="1"/>
  <c r="AD82" i="9" s="1"/>
  <c r="T83" i="9" a="1"/>
  <c r="T83" i="9" s="1"/>
  <c r="AD83" i="9" s="1"/>
  <c r="T84" i="9" a="1"/>
  <c r="T84" i="9" s="1"/>
  <c r="AD84" i="9" s="1"/>
  <c r="T85" i="9" a="1"/>
  <c r="T85" i="9" s="1"/>
  <c r="AD85" i="9" s="1"/>
  <c r="T86" i="9" a="1"/>
  <c r="T86" i="9" s="1"/>
  <c r="AD86" i="9" s="1"/>
  <c r="T87" i="9" a="1"/>
  <c r="T87" i="9" s="1"/>
  <c r="AD87" i="9" s="1"/>
  <c r="T88" i="9" a="1"/>
  <c r="T88" i="9" s="1"/>
  <c r="AD88" i="9" s="1"/>
  <c r="T89" i="9" a="1"/>
  <c r="T89" i="9" s="1"/>
  <c r="AD89" i="9" s="1"/>
  <c r="T90" i="9" a="1"/>
  <c r="T90" i="9" s="1"/>
  <c r="AD90" i="9" s="1"/>
  <c r="T91" i="9" a="1"/>
  <c r="T91" i="9" s="1"/>
  <c r="AD91" i="9" s="1"/>
  <c r="T92" i="9" a="1"/>
  <c r="T92" i="9" s="1"/>
  <c r="AD92" i="9" s="1"/>
  <c r="T184" i="9" a="1"/>
  <c r="T184" i="9" s="1"/>
  <c r="AD184" i="9" s="1"/>
  <c r="T185" i="9" a="1"/>
  <c r="T185" i="9" s="1"/>
  <c r="AD185" i="9" s="1"/>
  <c r="T186" i="9" a="1"/>
  <c r="T186" i="9" s="1"/>
  <c r="AD186" i="9" s="1"/>
  <c r="T187" i="9" a="1"/>
  <c r="T187" i="9" s="1"/>
  <c r="AD187" i="9" s="1"/>
  <c r="T188" i="9" a="1"/>
  <c r="T188" i="9" s="1"/>
  <c r="AD188" i="9" s="1"/>
  <c r="T189" i="9" a="1"/>
  <c r="T189" i="9" s="1"/>
  <c r="AD189" i="9" s="1"/>
  <c r="T190" i="9" a="1"/>
  <c r="T190" i="9" s="1"/>
  <c r="AD190" i="9" s="1"/>
  <c r="T191" i="9" a="1"/>
  <c r="T191" i="9" s="1"/>
  <c r="AD191" i="9" s="1"/>
  <c r="T192" i="9" a="1"/>
  <c r="T192" i="9" s="1"/>
  <c r="AD192" i="9" s="1"/>
  <c r="T193" i="9" a="1"/>
  <c r="T193" i="9" s="1"/>
  <c r="AD193" i="9" s="1"/>
  <c r="T194" i="9" a="1"/>
  <c r="T194" i="9" s="1"/>
  <c r="AD194" i="9" s="1"/>
  <c r="T195" i="9" a="1"/>
  <c r="T195" i="9" s="1"/>
  <c r="AD195" i="9" s="1"/>
  <c r="T196" i="9" a="1"/>
  <c r="T196" i="9" s="1"/>
  <c r="AD196" i="9" s="1"/>
  <c r="T197" i="9" a="1"/>
  <c r="T197" i="9" s="1"/>
  <c r="AD197" i="9" s="1"/>
  <c r="T198" i="9" a="1"/>
  <c r="T198" i="9" s="1"/>
  <c r="AD198" i="9" s="1"/>
  <c r="T199" i="9" a="1"/>
  <c r="T199" i="9" s="1"/>
  <c r="AD199" i="9" s="1"/>
  <c r="T200" i="9" a="1"/>
  <c r="T200" i="9" s="1"/>
  <c r="AD200" i="9" s="1"/>
  <c r="T201" i="9" a="1"/>
  <c r="T201" i="9" s="1"/>
  <c r="AD201" i="9" s="1"/>
  <c r="T202" i="9" a="1"/>
  <c r="T202" i="9" s="1"/>
  <c r="AD202" i="9" s="1"/>
  <c r="T203" i="9" a="1"/>
  <c r="T203" i="9" s="1"/>
  <c r="AD203" i="9" s="1"/>
  <c r="T204" i="9" a="1"/>
  <c r="T204" i="9" s="1"/>
  <c r="AD204" i="9" s="1"/>
  <c r="T205" i="9" a="1"/>
  <c r="T205" i="9" s="1"/>
  <c r="AD205" i="9" s="1"/>
  <c r="T206" i="9" a="1"/>
  <c r="T206" i="9" s="1"/>
  <c r="AD206" i="9" s="1"/>
  <c r="T207" i="9" a="1"/>
  <c r="T207" i="9" s="1"/>
  <c r="AD207" i="9" s="1"/>
  <c r="T208" i="9" a="1"/>
  <c r="T208" i="9" s="1"/>
  <c r="AD208" i="9" s="1"/>
  <c r="T209" i="9" a="1"/>
  <c r="T209" i="9" s="1"/>
  <c r="AD209" i="9" s="1"/>
  <c r="T210" i="9" a="1"/>
  <c r="T210" i="9" s="1"/>
  <c r="AD210" i="9" s="1"/>
  <c r="T211" i="9" a="1"/>
  <c r="T211" i="9" s="1"/>
  <c r="AD211" i="9" s="1"/>
  <c r="T212" i="9" a="1"/>
  <c r="T212" i="9" s="1"/>
  <c r="AD212" i="9" s="1"/>
  <c r="T213" i="9" a="1"/>
  <c r="T213" i="9" s="1"/>
  <c r="AD213" i="9" s="1"/>
  <c r="T214" i="9" a="1"/>
  <c r="T214" i="9" s="1"/>
  <c r="AD214" i="9" s="1"/>
  <c r="T215" i="9" a="1"/>
  <c r="T215" i="9" s="1"/>
  <c r="AD215" i="9" s="1"/>
  <c r="T216" i="9" a="1"/>
  <c r="T216" i="9" s="1"/>
  <c r="AD216" i="9" s="1"/>
  <c r="T217" i="9" a="1"/>
  <c r="T217" i="9" s="1"/>
  <c r="AD217" i="9" s="1"/>
  <c r="T218" i="9" a="1"/>
  <c r="T218" i="9" s="1"/>
  <c r="AD218" i="9" s="1"/>
  <c r="T219" i="9" a="1"/>
  <c r="T219" i="9" s="1"/>
  <c r="AD219" i="9" s="1"/>
  <c r="T220" i="9" a="1"/>
  <c r="T220" i="9" s="1"/>
  <c r="AD220" i="9" s="1"/>
  <c r="T221" i="9" a="1"/>
  <c r="T221" i="9" s="1"/>
  <c r="AD221" i="9" s="1"/>
  <c r="T222" i="9" a="1"/>
  <c r="T222" i="9" s="1"/>
  <c r="AD222" i="9" s="1"/>
  <c r="T223" i="9" a="1"/>
  <c r="T223" i="9" s="1"/>
  <c r="AD223" i="9" s="1"/>
  <c r="T224" i="9" a="1"/>
  <c r="T224" i="9" s="1"/>
  <c r="AD224" i="9" s="1"/>
  <c r="T225" i="9" a="1"/>
  <c r="T225" i="9" s="1"/>
  <c r="AD225" i="9" s="1"/>
  <c r="T226" i="9" a="1"/>
  <c r="T226" i="9" s="1"/>
  <c r="AD226" i="9" s="1"/>
  <c r="T227" i="9" a="1"/>
  <c r="T227" i="9" s="1"/>
  <c r="AD227" i="9" s="1"/>
  <c r="T228" i="9" a="1"/>
  <c r="T228" i="9" s="1"/>
  <c r="AD228" i="9" s="1"/>
  <c r="T229" i="9" a="1"/>
  <c r="T229" i="9" s="1"/>
  <c r="AD229" i="9" s="1"/>
  <c r="T230" i="9" a="1"/>
  <c r="T230" i="9" s="1"/>
  <c r="AD230" i="9" s="1"/>
  <c r="T231" i="9" a="1"/>
  <c r="T231" i="9" s="1"/>
  <c r="AD231" i="9" s="1"/>
  <c r="T232" i="9" a="1"/>
  <c r="T232" i="9" s="1"/>
  <c r="AD232" i="9" s="1"/>
  <c r="T233" i="9" a="1"/>
  <c r="T233" i="9" s="1"/>
  <c r="AD233" i="9" s="1"/>
  <c r="T234" i="9" a="1"/>
  <c r="T234" i="9" s="1"/>
  <c r="AD234" i="9" s="1"/>
  <c r="T235" i="9" a="1"/>
  <c r="T235" i="9" s="1"/>
  <c r="AD235" i="9" s="1"/>
  <c r="T236" i="9" a="1"/>
  <c r="T236" i="9" s="1"/>
  <c r="AD236" i="9" s="1"/>
  <c r="T237" i="9" a="1"/>
  <c r="T237" i="9" s="1"/>
  <c r="AD237" i="9" s="1"/>
  <c r="T238" i="9" a="1"/>
  <c r="T238" i="9" s="1"/>
  <c r="AD238" i="9" s="1"/>
  <c r="T239" i="9" a="1"/>
  <c r="T239" i="9" s="1"/>
  <c r="AD239" i="9" s="1"/>
  <c r="T240" i="9" a="1"/>
  <c r="T240" i="9" s="1"/>
  <c r="AD240" i="9" s="1"/>
  <c r="T241" i="9" a="1"/>
  <c r="T241" i="9" s="1"/>
  <c r="AD241" i="9" s="1"/>
  <c r="T242" i="9" a="1"/>
  <c r="T242" i="9" s="1"/>
  <c r="AD242" i="9" s="1"/>
  <c r="T243" i="9" a="1"/>
  <c r="T243" i="9" s="1"/>
  <c r="AD243" i="9" s="1"/>
  <c r="T244" i="9" a="1"/>
  <c r="T244" i="9" s="1"/>
  <c r="AD244" i="9" s="1"/>
  <c r="T245" i="9" a="1"/>
  <c r="T245" i="9" s="1"/>
  <c r="AD245" i="9" s="1"/>
  <c r="T246" i="9" a="1"/>
  <c r="T246" i="9" s="1"/>
  <c r="AD246" i="9" s="1"/>
  <c r="T247" i="9" a="1"/>
  <c r="T247" i="9" s="1"/>
  <c r="AD247" i="9" s="1"/>
  <c r="T248" i="9" a="1"/>
  <c r="T248" i="9" s="1"/>
  <c r="AD248" i="9" s="1"/>
  <c r="T249" i="9" a="1"/>
  <c r="T249" i="9" s="1"/>
  <c r="AD249" i="9" s="1"/>
  <c r="T250" i="9" a="1"/>
  <c r="T250" i="9" s="1"/>
  <c r="AD250" i="9" s="1"/>
  <c r="T251" i="9" a="1"/>
  <c r="T251" i="9" s="1"/>
  <c r="AD251" i="9" s="1"/>
  <c r="T252" i="9" a="1"/>
  <c r="T252" i="9" s="1"/>
  <c r="AD252" i="9" s="1"/>
  <c r="T253" i="9" a="1"/>
  <c r="T253" i="9" s="1"/>
  <c r="AD253" i="9" s="1"/>
  <c r="T254" i="9" a="1"/>
  <c r="T254" i="9" s="1"/>
  <c r="AD254" i="9" s="1"/>
  <c r="T255" i="9" a="1"/>
  <c r="T255" i="9" s="1"/>
  <c r="AD255" i="9" s="1"/>
  <c r="T256" i="9" a="1"/>
  <c r="T256" i="9" s="1"/>
  <c r="AD256" i="9" s="1"/>
  <c r="T257" i="9" a="1"/>
  <c r="T257" i="9" s="1"/>
  <c r="AD257" i="9" s="1"/>
  <c r="T258" i="9" a="1"/>
  <c r="T258" i="9" s="1"/>
  <c r="AD258" i="9" s="1"/>
  <c r="T259" i="9" a="1"/>
  <c r="T259" i="9" s="1"/>
  <c r="AD259" i="9" s="1"/>
  <c r="T260" i="9" a="1"/>
  <c r="T260" i="9" s="1"/>
  <c r="AD260" i="9" s="1"/>
  <c r="T261" i="9" a="1"/>
  <c r="T261" i="9" s="1"/>
  <c r="AD261" i="9" s="1"/>
  <c r="T262" i="9" a="1"/>
  <c r="T262" i="9" s="1"/>
  <c r="AD262" i="9" s="1"/>
  <c r="T263" i="9" a="1"/>
  <c r="T263" i="9" s="1"/>
  <c r="AD263" i="9" s="1"/>
  <c r="T264" i="9" a="1"/>
  <c r="T264" i="9" s="1"/>
  <c r="AD264" i="9" s="1"/>
  <c r="T265" i="9" a="1"/>
  <c r="T265" i="9" s="1"/>
  <c r="AD265" i="9" s="1"/>
  <c r="T266" i="9" a="1"/>
  <c r="T266" i="9" s="1"/>
  <c r="AD266" i="9" s="1"/>
  <c r="T267" i="9" a="1"/>
  <c r="T267" i="9" s="1"/>
  <c r="AD267" i="9" s="1"/>
  <c r="T268" i="9" a="1"/>
  <c r="T268" i="9" s="1"/>
  <c r="AD268" i="9" s="1"/>
  <c r="T269" i="9" a="1"/>
  <c r="T269" i="9" s="1"/>
  <c r="AD269" i="9" s="1"/>
  <c r="T270" i="9" a="1"/>
  <c r="T270" i="9" s="1"/>
  <c r="AD270" i="9" s="1"/>
  <c r="T271" i="9" a="1"/>
  <c r="T271" i="9" s="1"/>
  <c r="AD271" i="9" s="1"/>
  <c r="T272" i="9" a="1"/>
  <c r="T272" i="9" s="1"/>
  <c r="AD272" i="9" s="1"/>
  <c r="T273" i="9" a="1"/>
  <c r="T273" i="9" s="1"/>
  <c r="AD273" i="9" s="1"/>
  <c r="T274" i="9" a="1"/>
  <c r="T274" i="9" s="1"/>
  <c r="AD274" i="9" s="1"/>
  <c r="T2" i="9" a="1"/>
  <c r="T2" i="9" s="1"/>
  <c r="AD2" i="9" s="1"/>
  <c r="BN74" i="3"/>
  <c r="AX74" i="3"/>
  <c r="AS26" i="9" l="1"/>
  <c r="AS57" i="9"/>
  <c r="AW114" i="18"/>
  <c r="AW111" i="18"/>
  <c r="AW113" i="18"/>
  <c r="AW112" i="18"/>
  <c r="AQ115" i="18"/>
  <c r="AQ122" i="18"/>
  <c r="AL115" i="18"/>
  <c r="AL122" i="18"/>
  <c r="AN115" i="18"/>
  <c r="AN122" i="18"/>
  <c r="AM115" i="18"/>
  <c r="AM122" i="18"/>
  <c r="AP115" i="18"/>
  <c r="AP122" i="18"/>
  <c r="AK115" i="18"/>
  <c r="AK122" i="18"/>
  <c r="AJ115" i="18"/>
  <c r="AJ122" i="18"/>
  <c r="AS115" i="18"/>
  <c r="AS122" i="18"/>
  <c r="AR115" i="18"/>
  <c r="AR122" i="18"/>
  <c r="AU114" i="18"/>
  <c r="AT113" i="18"/>
  <c r="AT112" i="18"/>
  <c r="AU112" i="18"/>
  <c r="AT114" i="18"/>
  <c r="AV112" i="18"/>
  <c r="AU113" i="18"/>
  <c r="AV113" i="18"/>
  <c r="AV114" i="18"/>
  <c r="BP74" i="3"/>
  <c r="BQ74" i="3" s="1"/>
  <c r="BD74" i="3"/>
  <c r="AZ74" i="3"/>
  <c r="BB74" i="3"/>
  <c r="BB76" i="3" s="1"/>
  <c r="BF74" i="3"/>
  <c r="BF76" i="3" s="1"/>
  <c r="BH74" i="3"/>
  <c r="BH76" i="3" s="1"/>
  <c r="AT74" i="3"/>
  <c r="AT76" i="3" s="1"/>
  <c r="BJ74" i="3"/>
  <c r="BJ76" i="3" s="1"/>
  <c r="BN76" i="3"/>
  <c r="AV74" i="3"/>
  <c r="AV76" i="3" s="1"/>
  <c r="BL74" i="3"/>
  <c r="AT41" i="9"/>
  <c r="AV43" i="9"/>
  <c r="AU43" i="9"/>
  <c r="AT43" i="9"/>
  <c r="AS43" i="9"/>
  <c r="AV42" i="9"/>
  <c r="AU42" i="9"/>
  <c r="AY43" i="9"/>
  <c r="AT42" i="9"/>
  <c r="AS42" i="9"/>
  <c r="AY41" i="9"/>
  <c r="AV41" i="9"/>
  <c r="AU41" i="9"/>
  <c r="AS41" i="9"/>
  <c r="AU32" i="9"/>
  <c r="AV34" i="9"/>
  <c r="AU34" i="9"/>
  <c r="AT34" i="9"/>
  <c r="AS34" i="9"/>
  <c r="AS52" i="9" s="1"/>
  <c r="AV33" i="9"/>
  <c r="AU33" i="9"/>
  <c r="AY34" i="9"/>
  <c r="AY52" i="9" s="1"/>
  <c r="AT33" i="9"/>
  <c r="AT51" i="9" s="1"/>
  <c r="AS33" i="9"/>
  <c r="AS51" i="9" s="1"/>
  <c r="AY32" i="9"/>
  <c r="AY50" i="9" s="1"/>
  <c r="AV32" i="9"/>
  <c r="AS32" i="9"/>
  <c r="AS50" i="9" s="1"/>
  <c r="AT32" i="9"/>
  <c r="AT19" i="9"/>
  <c r="BD19" i="9" s="1"/>
  <c r="AV18" i="9"/>
  <c r="AT27" i="9"/>
  <c r="AU18" i="9"/>
  <c r="AU26" i="9" s="1"/>
  <c r="AV20" i="9"/>
  <c r="AV28" i="9" s="1"/>
  <c r="AV26" i="9"/>
  <c r="AU20" i="9"/>
  <c r="AU28" i="9" s="1"/>
  <c r="AV19" i="9"/>
  <c r="AV27" i="9" s="1"/>
  <c r="AT20" i="9"/>
  <c r="AT28" i="9" s="1"/>
  <c r="AU19" i="9"/>
  <c r="AT18" i="9"/>
  <c r="AT26" i="9" s="1"/>
  <c r="AY28" i="9"/>
  <c r="BN75" i="3"/>
  <c r="BO75" i="3"/>
  <c r="BP75" i="3"/>
  <c r="BQ75" i="3" s="1"/>
  <c r="BO74" i="3"/>
  <c r="BO76" i="3" s="1"/>
  <c r="BJ75" i="3"/>
  <c r="BK75" i="3"/>
  <c r="BL75" i="3"/>
  <c r="BK74" i="3"/>
  <c r="BK76" i="3" s="1"/>
  <c r="BF75" i="3"/>
  <c r="BG75" i="3"/>
  <c r="BH75" i="3"/>
  <c r="BG74" i="3"/>
  <c r="BG76" i="3" s="1"/>
  <c r="BB75" i="3"/>
  <c r="BC75" i="3"/>
  <c r="BD75" i="3"/>
  <c r="BC74" i="3"/>
  <c r="BC76" i="3" s="1"/>
  <c r="AX76" i="3"/>
  <c r="AX75" i="3"/>
  <c r="AY75" i="3"/>
  <c r="AZ75" i="3"/>
  <c r="AY74" i="3"/>
  <c r="AY76" i="3" s="1"/>
  <c r="AT75" i="3"/>
  <c r="AU75" i="3"/>
  <c r="AV75" i="3"/>
  <c r="AU74" i="3"/>
  <c r="AU76" i="3" s="1"/>
  <c r="AQ2" i="3"/>
  <c r="AV50" i="9" l="1"/>
  <c r="AT50" i="9"/>
  <c r="AV51" i="9"/>
  <c r="AT52" i="9"/>
  <c r="AU52" i="9"/>
  <c r="AV52" i="9"/>
  <c r="AU50" i="9"/>
  <c r="AU51" i="9"/>
  <c r="BM74" i="3"/>
  <c r="BI74" i="3"/>
  <c r="BP76" i="3"/>
  <c r="BA74" i="3"/>
  <c r="BL76" i="3"/>
  <c r="BE74" i="3"/>
  <c r="BE76" i="3" s="1"/>
  <c r="BQ76" i="3"/>
  <c r="BD76" i="3"/>
  <c r="AW74" i="3"/>
  <c r="S2896" i="18" a="1"/>
  <c r="S2896" i="18" s="1"/>
  <c r="S2901" i="18" a="1"/>
  <c r="S2901" i="18" s="1"/>
  <c r="S2906" i="18" a="1"/>
  <c r="S2906" i="18" s="1"/>
  <c r="S2912" i="18" a="1"/>
  <c r="S2912" i="18" s="1"/>
  <c r="S2918" i="18" a="1"/>
  <c r="S2918" i="18" s="1"/>
  <c r="S2924" i="18" a="1"/>
  <c r="S2924" i="18" s="1"/>
  <c r="S2929" i="18" a="1"/>
  <c r="S2929" i="18" s="1"/>
  <c r="S2935" i="18" a="1"/>
  <c r="S2935" i="18" s="1"/>
  <c r="S2941" i="18" a="1"/>
  <c r="S2941" i="18" s="1"/>
  <c r="S2946" i="18" a="1"/>
  <c r="S2946" i="18" s="1"/>
  <c r="S2952" i="18" a="1"/>
  <c r="S2952" i="18" s="1"/>
  <c r="S2959" i="18" a="1"/>
  <c r="S2959" i="18" s="1"/>
  <c r="S2964" i="18" a="1"/>
  <c r="S2964" i="18" s="1"/>
  <c r="S2987" i="18" a="1"/>
  <c r="S2987" i="18" s="1"/>
  <c r="S2992" i="18" a="1"/>
  <c r="S2992" i="18" s="1"/>
  <c r="S2997" i="18" a="1"/>
  <c r="S2997" i="18" s="1"/>
  <c r="S3003" i="18" a="1"/>
  <c r="S3003" i="18" s="1"/>
  <c r="S3009" i="18" a="1"/>
  <c r="S3009" i="18" s="1"/>
  <c r="S3014" i="18" a="1"/>
  <c r="S3014" i="18" s="1"/>
  <c r="S3019" i="18" a="1"/>
  <c r="S3019" i="18" s="1"/>
  <c r="S3029" i="18" a="1"/>
  <c r="S3029" i="18" s="1"/>
  <c r="S3055" i="18" a="1"/>
  <c r="S3055" i="18" s="1"/>
  <c r="S3060" i="18" a="1"/>
  <c r="S3060" i="18" s="1"/>
  <c r="S3065" i="18" a="1"/>
  <c r="S3065" i="18" s="1"/>
  <c r="S3071" i="18" a="1"/>
  <c r="S3071" i="18" s="1"/>
  <c r="S3077" i="18" a="1"/>
  <c r="S3077" i="18" s="1"/>
  <c r="S3088" i="18" a="1"/>
  <c r="S3088" i="18" s="1"/>
  <c r="S3100" i="18" a="1"/>
  <c r="S3100" i="18" s="1"/>
  <c r="S3106" i="18" a="1"/>
  <c r="S3106" i="18" s="1"/>
  <c r="S3113" i="18" a="1"/>
  <c r="S3113" i="18" s="1"/>
  <c r="S3124" i="18" a="1"/>
  <c r="S3124" i="18" s="1"/>
  <c r="S3141" i="18" a="1"/>
  <c r="S3141" i="18" s="1"/>
  <c r="S3147" i="18" a="1"/>
  <c r="S3147" i="18" s="1"/>
  <c r="S3158" i="18" a="1"/>
  <c r="S3158" i="18" s="1"/>
  <c r="S3163" i="18" a="1"/>
  <c r="S3163" i="18" s="1"/>
  <c r="S3175" i="18" a="1"/>
  <c r="S3175" i="18" s="1"/>
  <c r="S3181" i="18" a="1"/>
  <c r="S3181" i="18" s="1"/>
  <c r="S3186" i="18" a="1"/>
  <c r="S3186" i="18" s="1"/>
  <c r="S3199" i="18" a="1"/>
  <c r="S3199" i="18" s="1"/>
  <c r="S3205" i="18" a="1"/>
  <c r="S3205" i="18" s="1"/>
  <c r="S3215" i="18" a="1"/>
  <c r="S3215" i="18" s="1"/>
  <c r="S3221" i="18" a="1"/>
  <c r="S3221" i="18" s="1"/>
  <c r="S3226" i="18" a="1"/>
  <c r="S3226" i="18" s="1"/>
  <c r="S3232" i="18" a="1"/>
  <c r="S3232" i="18" s="1"/>
  <c r="S3243" i="18" a="1"/>
  <c r="S3243" i="18" s="1"/>
  <c r="S2907" i="18" a="1"/>
  <c r="S2907" i="18" s="1"/>
  <c r="S2913" i="18" a="1"/>
  <c r="S2913" i="18" s="1"/>
  <c r="S2919" i="18" a="1"/>
  <c r="S2919" i="18" s="1"/>
  <c r="S2930" i="18" a="1"/>
  <c r="S2930" i="18" s="1"/>
  <c r="S2936" i="18" a="1"/>
  <c r="S2936" i="18" s="1"/>
  <c r="S2947" i="18" a="1"/>
  <c r="S2947" i="18" s="1"/>
  <c r="S2953" i="18" a="1"/>
  <c r="S2953" i="18" s="1"/>
  <c r="S2970" i="18" a="1"/>
  <c r="S2970" i="18" s="1"/>
  <c r="S2976" i="18" a="1"/>
  <c r="S2976" i="18" s="1"/>
  <c r="S2981" i="18" a="1"/>
  <c r="S2981" i="18" s="1"/>
  <c r="S3004" i="18" a="1"/>
  <c r="S3004" i="18" s="1"/>
  <c r="S3024" i="18" a="1"/>
  <c r="S3024" i="18" s="1"/>
  <c r="S3034" i="18" a="1"/>
  <c r="S3034" i="18" s="1"/>
  <c r="S3040" i="18" a="1"/>
  <c r="S3040" i="18" s="1"/>
  <c r="S3046" i="18" a="1"/>
  <c r="S3046" i="18" s="1"/>
  <c r="S3051" i="18" a="1"/>
  <c r="S3051" i="18" s="1"/>
  <c r="S3061" i="18" a="1"/>
  <c r="S3061" i="18" s="1"/>
  <c r="S3083" i="18" a="1"/>
  <c r="S3083" i="18" s="1"/>
  <c r="S3089" i="18" a="1"/>
  <c r="S3089" i="18" s="1"/>
  <c r="S3095" i="18" a="1"/>
  <c r="S3095" i="18" s="1"/>
  <c r="S3101" i="18" a="1"/>
  <c r="S3101" i="18" s="1"/>
  <c r="S3107" i="18" a="1"/>
  <c r="S3107" i="18" s="1"/>
  <c r="S3114" i="18" a="1"/>
  <c r="S3114" i="18" s="1"/>
  <c r="S3119" i="18" a="1"/>
  <c r="S3119" i="18" s="1"/>
  <c r="S3125" i="18" a="1"/>
  <c r="S3125" i="18" s="1"/>
  <c r="S3130" i="18" a="1"/>
  <c r="S3130" i="18" s="1"/>
  <c r="S3136" i="18" a="1"/>
  <c r="S3136" i="18" s="1"/>
  <c r="S3152" i="18" a="1"/>
  <c r="S3152" i="18" s="1"/>
  <c r="S3164" i="18" a="1"/>
  <c r="S3164" i="18" s="1"/>
  <c r="S3170" i="18" a="1"/>
  <c r="S3170" i="18" s="1"/>
  <c r="S3176" i="18" a="1"/>
  <c r="S3176" i="18" s="1"/>
  <c r="S3187" i="18" a="1"/>
  <c r="S3187" i="18" s="1"/>
  <c r="S2897" i="18" a="1"/>
  <c r="S2897" i="18" s="1"/>
  <c r="S2902" i="18" a="1"/>
  <c r="S2902" i="18" s="1"/>
  <c r="S2925" i="18" a="1"/>
  <c r="S2925" i="18" s="1"/>
  <c r="S2931" i="18" a="1"/>
  <c r="S2931" i="18" s="1"/>
  <c r="S2942" i="18" a="1"/>
  <c r="S2942" i="18" s="1"/>
  <c r="S2948" i="18" a="1"/>
  <c r="S2948" i="18" s="1"/>
  <c r="S2954" i="18" a="1"/>
  <c r="S2954" i="18" s="1"/>
  <c r="S2960" i="18" a="1"/>
  <c r="S2960" i="18" s="1"/>
  <c r="S2965" i="18" a="1"/>
  <c r="S2965" i="18" s="1"/>
  <c r="S2971" i="18" a="1"/>
  <c r="S2971" i="18" s="1"/>
  <c r="S2977" i="18" a="1"/>
  <c r="S2977" i="18" s="1"/>
  <c r="S2982" i="18" a="1"/>
  <c r="S2982" i="18" s="1"/>
  <c r="S2988" i="18" a="1"/>
  <c r="S2988" i="18" s="1"/>
  <c r="S2993" i="18" a="1"/>
  <c r="S2993" i="18" s="1"/>
  <c r="S2998" i="18" a="1"/>
  <c r="S2998" i="18" s="1"/>
  <c r="S3005" i="18" a="1"/>
  <c r="S3005" i="18" s="1"/>
  <c r="S3010" i="18" a="1"/>
  <c r="S3010" i="18" s="1"/>
  <c r="S3015" i="18" a="1"/>
  <c r="S3015" i="18" s="1"/>
  <c r="S3020" i="18" a="1"/>
  <c r="S3020" i="18" s="1"/>
  <c r="S3025" i="18" a="1"/>
  <c r="S3025" i="18" s="1"/>
  <c r="S3030" i="18" a="1"/>
  <c r="S3030" i="18" s="1"/>
  <c r="S3035" i="18" a="1"/>
  <c r="S3035" i="18" s="1"/>
  <c r="S3041" i="18" a="1"/>
  <c r="S3041" i="18" s="1"/>
  <c r="S3056" i="18" a="1"/>
  <c r="S3056" i="18" s="1"/>
  <c r="S3066" i="18" a="1"/>
  <c r="S3066" i="18" s="1"/>
  <c r="S3072" i="18" a="1"/>
  <c r="S3072" i="18" s="1"/>
  <c r="S3078" i="18" a="1"/>
  <c r="S3078" i="18" s="1"/>
  <c r="S3084" i="18" a="1"/>
  <c r="S3084" i="18" s="1"/>
  <c r="S3090" i="18" a="1"/>
  <c r="S3090" i="18" s="1"/>
  <c r="S3102" i="18" a="1"/>
  <c r="S3102" i="18" s="1"/>
  <c r="S3108" i="18" a="1"/>
  <c r="S3108" i="18" s="1"/>
  <c r="S3126" i="18" a="1"/>
  <c r="S3126" i="18" s="1"/>
  <c r="S3131" i="18" a="1"/>
  <c r="S3131" i="18" s="1"/>
  <c r="S3137" i="18" a="1"/>
  <c r="S3137" i="18" s="1"/>
  <c r="S3142" i="18" a="1"/>
  <c r="S3142" i="18" s="1"/>
  <c r="S3148" i="18" a="1"/>
  <c r="S3148" i="18" s="1"/>
  <c r="S3153" i="18" a="1"/>
  <c r="S3153" i="18" s="1"/>
  <c r="S3159" i="18" a="1"/>
  <c r="S3159" i="18" s="1"/>
  <c r="S3165" i="18" a="1"/>
  <c r="S3165" i="18" s="1"/>
  <c r="S3171" i="18" a="1"/>
  <c r="S3171" i="18" s="1"/>
  <c r="S3177" i="18" a="1"/>
  <c r="S3177" i="18" s="1"/>
  <c r="S3182" i="18" a="1"/>
  <c r="S3182" i="18" s="1"/>
  <c r="S3193" i="18" a="1"/>
  <c r="S3193" i="18" s="1"/>
  <c r="S3200" i="18" a="1"/>
  <c r="S3200" i="18" s="1"/>
  <c r="S3206" i="18" a="1"/>
  <c r="S3206" i="18" s="1"/>
  <c r="S3216" i="18" a="1"/>
  <c r="S3216" i="18" s="1"/>
  <c r="S3228" i="18" a="1"/>
  <c r="S3228" i="18" s="1"/>
  <c r="S3244" i="18" a="1"/>
  <c r="S3244" i="18" s="1"/>
  <c r="S3250" i="18" a="1"/>
  <c r="S3250" i="18" s="1"/>
  <c r="S2903" i="18" a="1"/>
  <c r="S2903" i="18" s="1"/>
  <c r="S2908" i="18" a="1"/>
  <c r="S2908" i="18" s="1"/>
  <c r="S2914" i="18" a="1"/>
  <c r="S2914" i="18" s="1"/>
  <c r="S2920" i="18" a="1"/>
  <c r="S2920" i="18" s="1"/>
  <c r="S2926" i="18" a="1"/>
  <c r="S2926" i="18" s="1"/>
  <c r="S2932" i="18" a="1"/>
  <c r="S2932" i="18" s="1"/>
  <c r="S2937" i="18" a="1"/>
  <c r="S2937" i="18" s="1"/>
  <c r="S2943" i="18" a="1"/>
  <c r="S2943" i="18" s="1"/>
  <c r="S2955" i="18" a="1"/>
  <c r="S2955" i="18" s="1"/>
  <c r="S2966" i="18" a="1"/>
  <c r="S2966" i="18" s="1"/>
  <c r="S2972" i="18" a="1"/>
  <c r="S2972" i="18" s="1"/>
  <c r="S2983" i="18" a="1"/>
  <c r="S2983" i="18" s="1"/>
  <c r="S2989" i="18" a="1"/>
  <c r="S2989" i="18" s="1"/>
  <c r="S2999" i="18" a="1"/>
  <c r="S2999" i="18" s="1"/>
  <c r="S3016" i="18" a="1"/>
  <c r="S3016" i="18" s="1"/>
  <c r="S3021" i="18" a="1"/>
  <c r="S3021" i="18" s="1"/>
  <c r="S3036" i="18" a="1"/>
  <c r="S3036" i="18" s="1"/>
  <c r="S3047" i="18" a="1"/>
  <c r="S3047" i="18" s="1"/>
  <c r="S3052" i="18" a="1"/>
  <c r="S3052" i="18" s="1"/>
  <c r="S3057" i="18" a="1"/>
  <c r="S3057" i="18" s="1"/>
  <c r="S3062" i="18" a="1"/>
  <c r="S3062" i="18" s="1"/>
  <c r="S3067" i="18" a="1"/>
  <c r="S3067" i="18" s="1"/>
  <c r="S3073" i="18" a="1"/>
  <c r="S3073" i="18" s="1"/>
  <c r="S3079" i="18" a="1"/>
  <c r="S3079" i="18" s="1"/>
  <c r="S3085" i="18" a="1"/>
  <c r="S3085" i="18" s="1"/>
  <c r="S3091" i="18" a="1"/>
  <c r="S3091" i="18" s="1"/>
  <c r="S3096" i="18" a="1"/>
  <c r="S3096" i="18" s="1"/>
  <c r="S3103" i="18" a="1"/>
  <c r="S3103" i="18" s="1"/>
  <c r="S3109" i="18" a="1"/>
  <c r="S3109" i="18" s="1"/>
  <c r="S3115" i="18" a="1"/>
  <c r="S3115" i="18" s="1"/>
  <c r="S3120" i="18" a="1"/>
  <c r="S3120" i="18" s="1"/>
  <c r="S3132" i="18" a="1"/>
  <c r="S3132" i="18" s="1"/>
  <c r="S3143" i="18" a="1"/>
  <c r="S3143" i="18" s="1"/>
  <c r="S3149" i="18" a="1"/>
  <c r="S3149" i="18" s="1"/>
  <c r="S3154" i="18" a="1"/>
  <c r="S3154" i="18" s="1"/>
  <c r="S3166" i="18" a="1"/>
  <c r="S3166" i="18" s="1"/>
  <c r="S3172" i="18" a="1"/>
  <c r="S3172" i="18" s="1"/>
  <c r="S3178" i="18" a="1"/>
  <c r="S3178" i="18" s="1"/>
  <c r="S3188" i="18" a="1"/>
  <c r="S3188" i="18" s="1"/>
  <c r="S3194" i="18" a="1"/>
  <c r="S3194" i="18" s="1"/>
  <c r="S3201" i="18" a="1"/>
  <c r="S3201" i="18" s="1"/>
  <c r="S3212" i="18" a="1"/>
  <c r="S3212" i="18" s="1"/>
  <c r="S3217" i="18" a="1"/>
  <c r="S3217" i="18" s="1"/>
  <c r="S2898" i="18" a="1"/>
  <c r="S2898" i="18" s="1"/>
  <c r="S2904" i="18" a="1"/>
  <c r="S2904" i="18" s="1"/>
  <c r="S2909" i="18" a="1"/>
  <c r="S2909" i="18" s="1"/>
  <c r="S2915" i="18" a="1"/>
  <c r="S2915" i="18" s="1"/>
  <c r="S2921" i="18" a="1"/>
  <c r="S2921" i="18" s="1"/>
  <c r="S2927" i="18" a="1"/>
  <c r="S2927" i="18" s="1"/>
  <c r="S2949" i="18" a="1"/>
  <c r="S2949" i="18" s="1"/>
  <c r="S2961" i="18" a="1"/>
  <c r="S2961" i="18" s="1"/>
  <c r="S2967" i="18" a="1"/>
  <c r="S2967" i="18" s="1"/>
  <c r="S2973" i="18" a="1"/>
  <c r="S2973" i="18" s="1"/>
  <c r="S2978" i="18" a="1"/>
  <c r="S2978" i="18" s="1"/>
  <c r="S2984" i="18" a="1"/>
  <c r="S2984" i="18" s="1"/>
  <c r="S2994" i="18" a="1"/>
  <c r="S2994" i="18" s="1"/>
  <c r="S3000" i="18" a="1"/>
  <c r="S3000" i="18" s="1"/>
  <c r="S3006" i="18" a="1"/>
  <c r="S3006" i="18" s="1"/>
  <c r="S3011" i="18" a="1"/>
  <c r="S3011" i="18" s="1"/>
  <c r="S3017" i="18" a="1"/>
  <c r="S3017" i="18" s="1"/>
  <c r="S3026" i="18" a="1"/>
  <c r="S3026" i="18" s="1"/>
  <c r="S3031" i="18" a="1"/>
  <c r="S3031" i="18" s="1"/>
  <c r="S3037" i="18" a="1"/>
  <c r="S3037" i="18" s="1"/>
  <c r="S3042" i="18" a="1"/>
  <c r="S3042" i="18" s="1"/>
  <c r="S3048" i="18" a="1"/>
  <c r="S3048" i="18" s="1"/>
  <c r="S3053" i="18" a="1"/>
  <c r="S3053" i="18" s="1"/>
  <c r="S3068" i="18" a="1"/>
  <c r="S3068" i="18" s="1"/>
  <c r="S3080" i="18" a="1"/>
  <c r="S3080" i="18" s="1"/>
  <c r="S3097" i="18" a="1"/>
  <c r="S3097" i="18" s="1"/>
  <c r="S3116" i="18" a="1"/>
  <c r="S3116" i="18" s="1"/>
  <c r="S3121" i="18" a="1"/>
  <c r="S3121" i="18" s="1"/>
  <c r="S3127" i="18" a="1"/>
  <c r="S3127" i="18" s="1"/>
  <c r="S3133" i="18" a="1"/>
  <c r="S3133" i="18" s="1"/>
  <c r="S3138" i="18" a="1"/>
  <c r="S3138" i="18" s="1"/>
  <c r="S3144" i="18" a="1"/>
  <c r="S3144" i="18" s="1"/>
  <c r="S3155" i="18" a="1"/>
  <c r="S3155" i="18" s="1"/>
  <c r="S3160" i="18" a="1"/>
  <c r="S3160" i="18" s="1"/>
  <c r="S3167" i="18" a="1"/>
  <c r="S3167" i="18" s="1"/>
  <c r="S3173" i="18" a="1"/>
  <c r="S3173" i="18" s="1"/>
  <c r="S3183" i="18" a="1"/>
  <c r="S3183" i="18" s="1"/>
  <c r="S3189" i="18" a="1"/>
  <c r="S3189" i="18" s="1"/>
  <c r="S3195" i="18" a="1"/>
  <c r="S3195" i="18" s="1"/>
  <c r="S3207" i="18" a="1"/>
  <c r="S3207" i="18" s="1"/>
  <c r="S3213" i="18" a="1"/>
  <c r="S3213" i="18" s="1"/>
  <c r="S3218" i="18" a="1"/>
  <c r="S3218" i="18" s="1"/>
  <c r="S3240" i="18" a="1"/>
  <c r="S3240" i="18" s="1"/>
  <c r="S3257" i="18" a="1"/>
  <c r="S3257" i="18" s="1"/>
  <c r="S2894" i="18" a="1"/>
  <c r="S2894" i="18" s="1"/>
  <c r="S2899" i="18" a="1"/>
  <c r="S2899" i="18" s="1"/>
  <c r="S2922" i="18" a="1"/>
  <c r="S2922" i="18" s="1"/>
  <c r="S2933" i="18" a="1"/>
  <c r="S2933" i="18" s="1"/>
  <c r="S2938" i="18" a="1"/>
  <c r="S2938" i="18" s="1"/>
  <c r="S2944" i="18" a="1"/>
  <c r="S2944" i="18" s="1"/>
  <c r="S2950" i="18" a="1"/>
  <c r="S2950" i="18" s="1"/>
  <c r="S2956" i="18" a="1"/>
  <c r="S2956" i="18" s="1"/>
  <c r="S2968" i="18" a="1"/>
  <c r="S2968" i="18" s="1"/>
  <c r="S2979" i="18" a="1"/>
  <c r="S2979" i="18" s="1"/>
  <c r="S2990" i="18" a="1"/>
  <c r="S2990" i="18" s="1"/>
  <c r="S2995" i="18" a="1"/>
  <c r="S2995" i="18" s="1"/>
  <c r="S3007" i="18" a="1"/>
  <c r="S3007" i="18" s="1"/>
  <c r="S3012" i="18" a="1"/>
  <c r="S3012" i="18" s="1"/>
  <c r="S3022" i="18" a="1"/>
  <c r="S3022" i="18" s="1"/>
  <c r="S3027" i="18" a="1"/>
  <c r="S3027" i="18" s="1"/>
  <c r="S3043" i="18" a="1"/>
  <c r="S3043" i="18" s="1"/>
  <c r="S3049" i="18" a="1"/>
  <c r="S3049" i="18" s="1"/>
  <c r="S3058" i="18" a="1"/>
  <c r="S3058" i="18" s="1"/>
  <c r="S3063" i="18" a="1"/>
  <c r="S3063" i="18" s="1"/>
  <c r="S3069" i="18" a="1"/>
  <c r="S3069" i="18" s="1"/>
  <c r="S3074" i="18" a="1"/>
  <c r="S3074" i="18" s="1"/>
  <c r="S3081" i="18" a="1"/>
  <c r="S3081" i="18" s="1"/>
  <c r="S3086" i="18" a="1"/>
  <c r="S3086" i="18" s="1"/>
  <c r="S3092" i="18" a="1"/>
  <c r="S3092" i="18" s="1"/>
  <c r="S3104" i="18" a="1"/>
  <c r="S3104" i="18" s="1"/>
  <c r="S3110" i="18" a="1"/>
  <c r="S3110" i="18" s="1"/>
  <c r="S3117" i="18" a="1"/>
  <c r="S3117" i="18" s="1"/>
  <c r="S3122" i="18" a="1"/>
  <c r="S3122" i="18" s="1"/>
  <c r="S3145" i="18" a="1"/>
  <c r="S3145" i="18" s="1"/>
  <c r="S3150" i="18" a="1"/>
  <c r="S3150" i="18" s="1"/>
  <c r="S3161" i="18" a="1"/>
  <c r="S3161" i="18" s="1"/>
  <c r="S3179" i="18" a="1"/>
  <c r="S3179" i="18" s="1"/>
  <c r="S3190" i="18" a="1"/>
  <c r="S3190" i="18" s="1"/>
  <c r="S3196" i="18" a="1"/>
  <c r="S3196" i="18" s="1"/>
  <c r="S3202" i="18" a="1"/>
  <c r="S3202" i="18" s="1"/>
  <c r="S3208" i="18" a="1"/>
  <c r="S3208" i="18" s="1"/>
  <c r="S3219" i="18" a="1"/>
  <c r="S3219" i="18" s="1"/>
  <c r="S3224" i="18" a="1"/>
  <c r="S3224" i="18" s="1"/>
  <c r="S3230" i="18" a="1"/>
  <c r="S3230" i="18" s="1"/>
  <c r="S3235" i="18" a="1"/>
  <c r="S3235" i="18" s="1"/>
  <c r="S3241" i="18" a="1"/>
  <c r="S3241" i="18" s="1"/>
  <c r="S3246" i="18" a="1"/>
  <c r="S3246" i="18" s="1"/>
  <c r="S2895" i="18" a="1"/>
  <c r="S2895" i="18" s="1"/>
  <c r="S2900" i="18" a="1"/>
  <c r="S2900" i="18" s="1"/>
  <c r="S2905" i="18" a="1"/>
  <c r="S2905" i="18" s="1"/>
  <c r="S2910" i="18" a="1"/>
  <c r="S2910" i="18" s="1"/>
  <c r="S2916" i="18" a="1"/>
  <c r="S2916" i="18" s="1"/>
  <c r="S2923" i="18" a="1"/>
  <c r="S2923" i="18" s="1"/>
  <c r="S2928" i="18" a="1"/>
  <c r="S2928" i="18" s="1"/>
  <c r="S2939" i="18" a="1"/>
  <c r="S2939" i="18" s="1"/>
  <c r="S2945" i="18" a="1"/>
  <c r="S2945" i="18" s="1"/>
  <c r="S2951" i="18" a="1"/>
  <c r="S2951" i="18" s="1"/>
  <c r="S2957" i="18" a="1"/>
  <c r="S2957" i="18" s="1"/>
  <c r="S2962" i="18" a="1"/>
  <c r="S2962" i="18" s="1"/>
  <c r="S2974" i="18" a="1"/>
  <c r="S2974" i="18" s="1"/>
  <c r="S2985" i="18" a="1"/>
  <c r="S2985" i="18" s="1"/>
  <c r="S2991" i="18" a="1"/>
  <c r="S2991" i="18" s="1"/>
  <c r="S2996" i="18" a="1"/>
  <c r="S2996" i="18" s="1"/>
  <c r="S3001" i="18" a="1"/>
  <c r="S3001" i="18" s="1"/>
  <c r="S3013" i="18" a="1"/>
  <c r="S3013" i="18" s="1"/>
  <c r="S3018" i="18" a="1"/>
  <c r="S3018" i="18" s="1"/>
  <c r="S3032" i="18" a="1"/>
  <c r="S3032" i="18" s="1"/>
  <c r="S3038" i="18" a="1"/>
  <c r="S3038" i="18" s="1"/>
  <c r="S3044" i="18" a="1"/>
  <c r="S3044" i="18" s="1"/>
  <c r="S3054" i="18" a="1"/>
  <c r="S3054" i="18" s="1"/>
  <c r="S3059" i="18" a="1"/>
  <c r="S3059" i="18" s="1"/>
  <c r="S3075" i="18" a="1"/>
  <c r="S3075" i="18" s="1"/>
  <c r="S3093" i="18" a="1"/>
  <c r="S3093" i="18" s="1"/>
  <c r="S3098" i="18" a="1"/>
  <c r="S3098" i="18" s="1"/>
  <c r="S3105" i="18" a="1"/>
  <c r="S3105" i="18" s="1"/>
  <c r="S3111" i="18" a="1"/>
  <c r="S3111" i="18" s="1"/>
  <c r="S3123" i="18" a="1"/>
  <c r="S3123" i="18" s="1"/>
  <c r="S2940" i="18" a="1"/>
  <c r="S2940" i="18" s="1"/>
  <c r="S2986" i="18" a="1"/>
  <c r="S2986" i="18" s="1"/>
  <c r="S3028" i="18" a="1"/>
  <c r="S3028" i="18" s="1"/>
  <c r="S3070" i="18" a="1"/>
  <c r="S3070" i="18" s="1"/>
  <c r="S3118" i="18" a="1"/>
  <c r="S3118" i="18" s="1"/>
  <c r="S3146" i="18" a="1"/>
  <c r="S3146" i="18" s="1"/>
  <c r="S3168" i="18" a="1"/>
  <c r="S3168" i="18" s="1"/>
  <c r="S3220" i="18" a="1"/>
  <c r="S3220" i="18" s="1"/>
  <c r="S3252" i="18" a="1"/>
  <c r="S3252" i="18" s="1"/>
  <c r="S3260" i="18" a="1"/>
  <c r="S3260" i="18" s="1"/>
  <c r="S3277" i="18" a="1"/>
  <c r="S3277" i="18" s="1"/>
  <c r="S3282" i="18" a="1"/>
  <c r="S3282" i="18" s="1"/>
  <c r="S3294" i="18" a="1"/>
  <c r="S3294" i="18" s="1"/>
  <c r="S3299" i="18" a="1"/>
  <c r="S3299" i="18" s="1"/>
  <c r="S3306" i="18" a="1"/>
  <c r="S3306" i="18" s="1"/>
  <c r="S3317" i="18" a="1"/>
  <c r="S3317" i="18" s="1"/>
  <c r="S3322" i="18" a="1"/>
  <c r="S3322" i="18" s="1"/>
  <c r="S3328" i="18" a="1"/>
  <c r="S3328" i="18" s="1"/>
  <c r="S3339" i="18" a="1"/>
  <c r="S3339" i="18" s="1"/>
  <c r="S3345" i="18" a="1"/>
  <c r="S3345" i="18" s="1"/>
  <c r="S3351" i="18" a="1"/>
  <c r="S3351" i="18" s="1"/>
  <c r="S3357" i="18" a="1"/>
  <c r="S3357" i="18" s="1"/>
  <c r="S3363" i="18" a="1"/>
  <c r="S3363" i="18" s="1"/>
  <c r="S3370" i="18" a="1"/>
  <c r="S3370" i="18" s="1"/>
  <c r="S3375" i="18" a="1"/>
  <c r="S3375" i="18" s="1"/>
  <c r="S3381" i="18" a="1"/>
  <c r="S3381" i="18" s="1"/>
  <c r="S3386" i="18" a="1"/>
  <c r="S3386" i="18" s="1"/>
  <c r="S3392" i="18" a="1"/>
  <c r="S3392" i="18" s="1"/>
  <c r="S3408" i="18" a="1"/>
  <c r="S3408" i="18" s="1"/>
  <c r="S3420" i="18" a="1"/>
  <c r="S3420" i="18" s="1"/>
  <c r="S3426" i="18" a="1"/>
  <c r="S3426" i="18" s="1"/>
  <c r="S3432" i="18" a="1"/>
  <c r="S3432" i="18" s="1"/>
  <c r="S3441" i="18" a="1"/>
  <c r="S3441" i="18" s="1"/>
  <c r="S3456" i="18" a="1"/>
  <c r="S3456" i="18" s="1"/>
  <c r="S3461" i="18" a="1"/>
  <c r="S3461" i="18" s="1"/>
  <c r="S3470" i="18" a="1"/>
  <c r="S3470" i="18" s="1"/>
  <c r="S3480" i="18" a="1"/>
  <c r="S3480" i="18" s="1"/>
  <c r="S3486" i="18" a="1"/>
  <c r="S3486" i="18" s="1"/>
  <c r="S3491" i="18" a="1"/>
  <c r="S3491" i="18" s="1"/>
  <c r="S3503" i="18" a="1"/>
  <c r="S3503" i="18" s="1"/>
  <c r="S3033" i="18" a="1"/>
  <c r="S3033" i="18" s="1"/>
  <c r="S3076" i="18" a="1"/>
  <c r="S3076" i="18" s="1"/>
  <c r="S3169" i="18" a="1"/>
  <c r="S3169" i="18" s="1"/>
  <c r="S3191" i="18" a="1"/>
  <c r="S3191" i="18" s="1"/>
  <c r="S3209" i="18" a="1"/>
  <c r="S3209" i="18" s="1"/>
  <c r="S3222" i="18" a="1"/>
  <c r="S3222" i="18" s="1"/>
  <c r="S3233" i="18" a="1"/>
  <c r="S3233" i="18" s="1"/>
  <c r="S3253" i="18" a="1"/>
  <c r="S3253" i="18" s="1"/>
  <c r="S3261" i="18" a="1"/>
  <c r="S3261" i="18" s="1"/>
  <c r="S3266" i="18" a="1"/>
  <c r="S3266" i="18" s="1"/>
  <c r="S3271" i="18" a="1"/>
  <c r="S3271" i="18" s="1"/>
  <c r="S3283" i="18" a="1"/>
  <c r="S3283" i="18" s="1"/>
  <c r="S3288" i="18" a="1"/>
  <c r="S3288" i="18" s="1"/>
  <c r="S3295" i="18" a="1"/>
  <c r="S3295" i="18" s="1"/>
  <c r="S3300" i="18" a="1"/>
  <c r="S3300" i="18" s="1"/>
  <c r="S3311" i="18" a="1"/>
  <c r="S3311" i="18" s="1"/>
  <c r="S3318" i="18" a="1"/>
  <c r="S3318" i="18" s="1"/>
  <c r="S3323" i="18" a="1"/>
  <c r="S3323" i="18" s="1"/>
  <c r="S3329" i="18" a="1"/>
  <c r="S3329" i="18" s="1"/>
  <c r="S3334" i="18" a="1"/>
  <c r="S3334" i="18" s="1"/>
  <c r="S3340" i="18" a="1"/>
  <c r="S3340" i="18" s="1"/>
  <c r="S3346" i="18" a="1"/>
  <c r="S3346" i="18" s="1"/>
  <c r="S3358" i="18" a="1"/>
  <c r="S3358" i="18" s="1"/>
  <c r="S3364" i="18" a="1"/>
  <c r="S3364" i="18" s="1"/>
  <c r="S3382" i="18" a="1"/>
  <c r="S3382" i="18" s="1"/>
  <c r="S3387" i="18" a="1"/>
  <c r="S3387" i="18" s="1"/>
  <c r="S3393" i="18" a="1"/>
  <c r="S3393" i="18" s="1"/>
  <c r="S3398" i="18" a="1"/>
  <c r="S3398" i="18" s="1"/>
  <c r="S3404" i="18" a="1"/>
  <c r="S3404" i="18" s="1"/>
  <c r="S3409" i="18" a="1"/>
  <c r="S3409" i="18" s="1"/>
  <c r="S3415" i="18" a="1"/>
  <c r="S3415" i="18" s="1"/>
  <c r="S3421" i="18" a="1"/>
  <c r="S3421" i="18" s="1"/>
  <c r="S3427" i="18" a="1"/>
  <c r="S3427" i="18" s="1"/>
  <c r="S3437" i="18" a="1"/>
  <c r="S3437" i="18" s="1"/>
  <c r="S3446" i="18" a="1"/>
  <c r="S3446" i="18" s="1"/>
  <c r="S3451" i="18" a="1"/>
  <c r="S3451" i="18" s="1"/>
  <c r="S3466" i="18" a="1"/>
  <c r="S3466" i="18" s="1"/>
  <c r="S3475" i="18" a="1"/>
  <c r="S3475" i="18" s="1"/>
  <c r="S3481" i="18" a="1"/>
  <c r="S3481" i="18" s="1"/>
  <c r="S3492" i="18" a="1"/>
  <c r="S3492" i="18" s="1"/>
  <c r="S3498" i="18" a="1"/>
  <c r="S3498" i="18" s="1"/>
  <c r="S3504" i="18" a="1"/>
  <c r="S3504" i="18" s="1"/>
  <c r="S3039" i="18" a="1"/>
  <c r="S3039" i="18" s="1"/>
  <c r="S3082" i="18" a="1"/>
  <c r="S3082" i="18" s="1"/>
  <c r="S3128" i="18" a="1"/>
  <c r="S3128" i="18" s="1"/>
  <c r="S3174" i="18" a="1"/>
  <c r="S3174" i="18" s="1"/>
  <c r="S3192" i="18" a="1"/>
  <c r="S3192" i="18" s="1"/>
  <c r="S3210" i="18" a="1"/>
  <c r="S3210" i="18" s="1"/>
  <c r="S3223" i="18" a="1"/>
  <c r="S3223" i="18" s="1"/>
  <c r="S3234" i="18" a="1"/>
  <c r="S3234" i="18" s="1"/>
  <c r="S3245" i="18" a="1"/>
  <c r="S3245" i="18" s="1"/>
  <c r="S3254" i="18" a="1"/>
  <c r="S3254" i="18" s="1"/>
  <c r="S3272" i="18" a="1"/>
  <c r="S3272" i="18" s="1"/>
  <c r="S3278" i="18" a="1"/>
  <c r="S3278" i="18" s="1"/>
  <c r="S3289" i="18" a="1"/>
  <c r="S3289" i="18" s="1"/>
  <c r="S3301" i="18" a="1"/>
  <c r="S3301" i="18" s="1"/>
  <c r="S3307" i="18" a="1"/>
  <c r="S3307" i="18" s="1"/>
  <c r="S3312" i="18" a="1"/>
  <c r="S3312" i="18" s="1"/>
  <c r="S3324" i="18" a="1"/>
  <c r="S3324" i="18" s="1"/>
  <c r="S3341" i="18" a="1"/>
  <c r="S3341" i="18" s="1"/>
  <c r="S3347" i="18" a="1"/>
  <c r="S3347" i="18" s="1"/>
  <c r="S3352" i="18" a="1"/>
  <c r="S3352" i="18" s="1"/>
  <c r="S3359" i="18" a="1"/>
  <c r="S3359" i="18" s="1"/>
  <c r="S3365" i="18" a="1"/>
  <c r="S3365" i="18" s="1"/>
  <c r="S3371" i="18" a="1"/>
  <c r="S3371" i="18" s="1"/>
  <c r="S3376" i="18" a="1"/>
  <c r="S3376" i="18" s="1"/>
  <c r="S3388" i="18" a="1"/>
  <c r="S3388" i="18" s="1"/>
  <c r="S3399" i="18" a="1"/>
  <c r="S3399" i="18" s="1"/>
  <c r="S3405" i="18" a="1"/>
  <c r="S3405" i="18" s="1"/>
  <c r="S3410" i="18" a="1"/>
  <c r="S3410" i="18" s="1"/>
  <c r="S3422" i="18" a="1"/>
  <c r="S3422" i="18" s="1"/>
  <c r="S3428" i="18" a="1"/>
  <c r="S3428" i="18" s="1"/>
  <c r="S3433" i="18" a="1"/>
  <c r="S3433" i="18" s="1"/>
  <c r="S3442" i="18" a="1"/>
  <c r="S3442" i="18" s="1"/>
  <c r="S3447" i="18" a="1"/>
  <c r="S3447" i="18" s="1"/>
  <c r="S3452" i="18" a="1"/>
  <c r="S3452" i="18" s="1"/>
  <c r="S3457" i="18" a="1"/>
  <c r="S3457" i="18" s="1"/>
  <c r="S3462" i="18" a="1"/>
  <c r="S3462" i="18" s="1"/>
  <c r="S3471" i="18" a="1"/>
  <c r="S3471" i="18" s="1"/>
  <c r="S3476" i="18" a="1"/>
  <c r="S3476" i="18" s="1"/>
  <c r="S3487" i="18" a="1"/>
  <c r="S3487" i="18" s="1"/>
  <c r="S3493" i="18" a="1"/>
  <c r="S3493" i="18" s="1"/>
  <c r="S3499" i="18" a="1"/>
  <c r="S3499" i="18" s="1"/>
  <c r="S3505" i="18" a="1"/>
  <c r="S3505" i="18" s="1"/>
  <c r="S2911" i="18" a="1"/>
  <c r="S2911" i="18" s="1"/>
  <c r="S2958" i="18" a="1"/>
  <c r="S2958" i="18" s="1"/>
  <c r="S3002" i="18" a="1"/>
  <c r="S3002" i="18" s="1"/>
  <c r="S3045" i="18" a="1"/>
  <c r="S3045" i="18" s="1"/>
  <c r="S3087" i="18" a="1"/>
  <c r="S3087" i="18" s="1"/>
  <c r="S3129" i="18" a="1"/>
  <c r="S3129" i="18" s="1"/>
  <c r="S3151" i="18" a="1"/>
  <c r="S3151" i="18" s="1"/>
  <c r="S3197" i="18" a="1"/>
  <c r="S3197" i="18" s="1"/>
  <c r="S3211" i="18" a="1"/>
  <c r="S3211" i="18" s="1"/>
  <c r="S3225" i="18" a="1"/>
  <c r="S3225" i="18" s="1"/>
  <c r="S3236" i="18" a="1"/>
  <c r="S3236" i="18" s="1"/>
  <c r="S3262" i="18" a="1"/>
  <c r="S3262" i="18" s="1"/>
  <c r="S3267" i="18" a="1"/>
  <c r="S3267" i="18" s="1"/>
  <c r="S3273" i="18" a="1"/>
  <c r="S3273" i="18" s="1"/>
  <c r="S3284" i="18" a="1"/>
  <c r="S3284" i="18" s="1"/>
  <c r="S3290" i="18" a="1"/>
  <c r="S3290" i="18" s="1"/>
  <c r="S3296" i="18" a="1"/>
  <c r="S3296" i="18" s="1"/>
  <c r="S3313" i="18" a="1"/>
  <c r="S3313" i="18" s="1"/>
  <c r="S3319" i="18" a="1"/>
  <c r="S3319" i="18" s="1"/>
  <c r="S3325" i="18" a="1"/>
  <c r="S3325" i="18" s="1"/>
  <c r="S3330" i="18" a="1"/>
  <c r="S3330" i="18" s="1"/>
  <c r="S3335" i="18" a="1"/>
  <c r="S3335" i="18" s="1"/>
  <c r="S3353" i="18" a="1"/>
  <c r="S3353" i="18" s="1"/>
  <c r="S3372" i="18" a="1"/>
  <c r="S3372" i="18" s="1"/>
  <c r="S3377" i="18" a="1"/>
  <c r="S3377" i="18" s="1"/>
  <c r="S3383" i="18" a="1"/>
  <c r="S3383" i="18" s="1"/>
  <c r="S3389" i="18" a="1"/>
  <c r="S3389" i="18" s="1"/>
  <c r="S3394" i="18" a="1"/>
  <c r="S3394" i="18" s="1"/>
  <c r="S3400" i="18" a="1"/>
  <c r="S3400" i="18" s="1"/>
  <c r="S3411" i="18" a="1"/>
  <c r="S3411" i="18" s="1"/>
  <c r="S3416" i="18" a="1"/>
  <c r="S3416" i="18" s="1"/>
  <c r="S3423" i="18" a="1"/>
  <c r="S3423" i="18" s="1"/>
  <c r="S3429" i="18" a="1"/>
  <c r="S3429" i="18" s="1"/>
  <c r="S3438" i="18" a="1"/>
  <c r="S3438" i="18" s="1"/>
  <c r="S3448" i="18" a="1"/>
  <c r="S3448" i="18" s="1"/>
  <c r="S3467" i="18" a="1"/>
  <c r="S3467" i="18" s="1"/>
  <c r="S3472" i="18" a="1"/>
  <c r="S3472" i="18" s="1"/>
  <c r="S3482" i="18" a="1"/>
  <c r="S3482" i="18" s="1"/>
  <c r="S3488" i="18" a="1"/>
  <c r="S3488" i="18" s="1"/>
  <c r="S3500" i="18" a="1"/>
  <c r="S3500" i="18" s="1"/>
  <c r="S2917" i="18" a="1"/>
  <c r="S2917" i="18" s="1"/>
  <c r="S2963" i="18" a="1"/>
  <c r="S2963" i="18" s="1"/>
  <c r="S3008" i="18" a="1"/>
  <c r="S3008" i="18" s="1"/>
  <c r="S3050" i="18" a="1"/>
  <c r="S3050" i="18" s="1"/>
  <c r="S3094" i="18" a="1"/>
  <c r="S3094" i="18" s="1"/>
  <c r="S3134" i="18" a="1"/>
  <c r="S3134" i="18" s="1"/>
  <c r="S3156" i="18" a="1"/>
  <c r="S3156" i="18" s="1"/>
  <c r="S3198" i="18" a="1"/>
  <c r="S3198" i="18" s="1"/>
  <c r="S3214" i="18" a="1"/>
  <c r="S3214" i="18" s="1"/>
  <c r="S3237" i="18" a="1"/>
  <c r="S3237" i="18" s="1"/>
  <c r="S3247" i="18" a="1"/>
  <c r="S3247" i="18" s="1"/>
  <c r="S3255" i="18" a="1"/>
  <c r="S3255" i="18" s="1"/>
  <c r="S3263" i="18" a="1"/>
  <c r="S3263" i="18" s="1"/>
  <c r="S3268" i="18" a="1"/>
  <c r="S3268" i="18" s="1"/>
  <c r="S3274" i="18" a="1"/>
  <c r="S3274" i="18" s="1"/>
  <c r="S3279" i="18" a="1"/>
  <c r="S3279" i="18" s="1"/>
  <c r="S3285" i="18" a="1"/>
  <c r="S3285" i="18" s="1"/>
  <c r="S3291" i="18" a="1"/>
  <c r="S3291" i="18" s="1"/>
  <c r="S3297" i="18" a="1"/>
  <c r="S3297" i="18" s="1"/>
  <c r="S3302" i="18" a="1"/>
  <c r="S3302" i="18" s="1"/>
  <c r="S3308" i="18" a="1"/>
  <c r="S3308" i="18" s="1"/>
  <c r="S3314" i="18" a="1"/>
  <c r="S3314" i="18" s="1"/>
  <c r="S3336" i="18" a="1"/>
  <c r="S3336" i="18" s="1"/>
  <c r="S3342" i="18" a="1"/>
  <c r="S3342" i="18" s="1"/>
  <c r="S3348" i="18" a="1"/>
  <c r="S3348" i="18" s="1"/>
  <c r="S3360" i="18" a="1"/>
  <c r="S3360" i="18" s="1"/>
  <c r="S3366" i="18" a="1"/>
  <c r="S3366" i="18" s="1"/>
  <c r="S3373" i="18" a="1"/>
  <c r="S3373" i="18" s="1"/>
  <c r="S3378" i="18" a="1"/>
  <c r="S3378" i="18" s="1"/>
  <c r="S3401" i="18" a="1"/>
  <c r="S3401" i="18" s="1"/>
  <c r="S3406" i="18" a="1"/>
  <c r="S3406" i="18" s="1"/>
  <c r="S3417" i="18" a="1"/>
  <c r="S3417" i="18" s="1"/>
  <c r="S3434" i="18" a="1"/>
  <c r="S3434" i="18" s="1"/>
  <c r="S3443" i="18" a="1"/>
  <c r="S3443" i="18" s="1"/>
  <c r="S3453" i="18" a="1"/>
  <c r="S3453" i="18" s="1"/>
  <c r="S3458" i="18" a="1"/>
  <c r="S3458" i="18" s="1"/>
  <c r="S3463" i="18" a="1"/>
  <c r="S3463" i="18" s="1"/>
  <c r="S3468" i="18" a="1"/>
  <c r="S3468" i="18" s="1"/>
  <c r="S3477" i="18" a="1"/>
  <c r="S3477" i="18" s="1"/>
  <c r="S3483" i="18" a="1"/>
  <c r="S3483" i="18" s="1"/>
  <c r="S3489" i="18" a="1"/>
  <c r="S3489" i="18" s="1"/>
  <c r="S3494" i="18" a="1"/>
  <c r="S3494" i="18" s="1"/>
  <c r="S3501" i="18" a="1"/>
  <c r="S3501" i="18" s="1"/>
  <c r="S3506" i="18" a="1"/>
  <c r="S3506" i="18" s="1"/>
  <c r="S2969" i="18" a="1"/>
  <c r="S2969" i="18" s="1"/>
  <c r="S3099" i="18" a="1"/>
  <c r="S3099" i="18" s="1"/>
  <c r="S3135" i="18" a="1"/>
  <c r="S3135" i="18" s="1"/>
  <c r="S3157" i="18" a="1"/>
  <c r="S3157" i="18" s="1"/>
  <c r="S3180" i="18" a="1"/>
  <c r="S3180" i="18" s="1"/>
  <c r="S3227" i="18" a="1"/>
  <c r="S3227" i="18" s="1"/>
  <c r="S3238" i="18" a="1"/>
  <c r="S3238" i="18" s="1"/>
  <c r="S3248" i="18" a="1"/>
  <c r="S3248" i="18" s="1"/>
  <c r="S3256" i="18" a="1"/>
  <c r="S3256" i="18" s="1"/>
  <c r="S3269" i="18" a="1"/>
  <c r="S3269" i="18" s="1"/>
  <c r="S3286" i="18" a="1"/>
  <c r="S3286" i="18" s="1"/>
  <c r="S3292" i="18" a="1"/>
  <c r="S3292" i="18" s="1"/>
  <c r="S3303" i="18" a="1"/>
  <c r="S3303" i="18" s="1"/>
  <c r="S3309" i="18" a="1"/>
  <c r="S3309" i="18" s="1"/>
  <c r="S3315" i="18" a="1"/>
  <c r="S3315" i="18" s="1"/>
  <c r="S3320" i="18" a="1"/>
  <c r="S3320" i="18" s="1"/>
  <c r="S3326" i="18" a="1"/>
  <c r="S3326" i="18" s="1"/>
  <c r="S3331" i="18" a="1"/>
  <c r="S3331" i="18" s="1"/>
  <c r="S3337" i="18" a="1"/>
  <c r="S3337" i="18" s="1"/>
  <c r="S3349" i="18" a="1"/>
  <c r="S3349" i="18" s="1"/>
  <c r="S3354" i="18" a="1"/>
  <c r="S3354" i="18" s="1"/>
  <c r="S3361" i="18" a="1"/>
  <c r="S3361" i="18" s="1"/>
  <c r="S3367" i="18" a="1"/>
  <c r="S3367" i="18" s="1"/>
  <c r="S3379" i="18" a="1"/>
  <c r="S3379" i="18" s="1"/>
  <c r="S3384" i="18" a="1"/>
  <c r="S3384" i="18" s="1"/>
  <c r="S3390" i="18" a="1"/>
  <c r="S3390" i="18" s="1"/>
  <c r="S3395" i="18" a="1"/>
  <c r="S3395" i="18" s="1"/>
  <c r="S3402" i="18" a="1"/>
  <c r="S3402" i="18" s="1"/>
  <c r="S3412" i="18" a="1"/>
  <c r="S3412" i="18" s="1"/>
  <c r="S3424" i="18" a="1"/>
  <c r="S3424" i="18" s="1"/>
  <c r="S3430" i="18" a="1"/>
  <c r="S3430" i="18" s="1"/>
  <c r="S3439" i="18" a="1"/>
  <c r="S3439" i="18" s="1"/>
  <c r="S3444" i="18" a="1"/>
  <c r="S3444" i="18" s="1"/>
  <c r="S3449" i="18" a="1"/>
  <c r="S3449" i="18" s="1"/>
  <c r="S3459" i="18" a="1"/>
  <c r="S3459" i="18" s="1"/>
  <c r="S3464" i="18" a="1"/>
  <c r="S3464" i="18" s="1"/>
  <c r="S3473" i="18" a="1"/>
  <c r="S3473" i="18" s="1"/>
  <c r="S3484" i="18" a="1"/>
  <c r="S3484" i="18" s="1"/>
  <c r="S3495" i="18" a="1"/>
  <c r="S3495" i="18" s="1"/>
  <c r="S2975" i="18" a="1"/>
  <c r="S2975" i="18" s="1"/>
  <c r="S3139" i="18" a="1"/>
  <c r="S3139" i="18" s="1"/>
  <c r="S3184" i="18" a="1"/>
  <c r="S3184" i="18" s="1"/>
  <c r="S3203" i="18" a="1"/>
  <c r="S3203" i="18" s="1"/>
  <c r="S3229" i="18" a="1"/>
  <c r="S3229" i="18" s="1"/>
  <c r="S3239" i="18" a="1"/>
  <c r="S3239" i="18" s="1"/>
  <c r="S3249" i="18" a="1"/>
  <c r="S3249" i="18" s="1"/>
  <c r="S3258" i="18" a="1"/>
  <c r="S3258" i="18" s="1"/>
  <c r="S3264" i="18" a="1"/>
  <c r="S3264" i="18" s="1"/>
  <c r="S3275" i="18" a="1"/>
  <c r="S3275" i="18" s="1"/>
  <c r="S3280" i="18" a="1"/>
  <c r="S3280" i="18" s="1"/>
  <c r="S3293" i="18" a="1"/>
  <c r="S3293" i="18" s="1"/>
  <c r="S3298" i="18" a="1"/>
  <c r="S3298" i="18" s="1"/>
  <c r="S3304" i="18" a="1"/>
  <c r="S3304" i="18" s="1"/>
  <c r="S3321" i="18" a="1"/>
  <c r="S3321" i="18" s="1"/>
  <c r="S3327" i="18" a="1"/>
  <c r="S3327" i="18" s="1"/>
  <c r="S3332" i="18" a="1"/>
  <c r="S3332" i="18" s="1"/>
  <c r="S3338" i="18" a="1"/>
  <c r="S3338" i="18" s="1"/>
  <c r="S3343" i="18" a="1"/>
  <c r="S3343" i="18" s="1"/>
  <c r="S3350" i="18" a="1"/>
  <c r="S3350" i="18" s="1"/>
  <c r="S3355" i="18" a="1"/>
  <c r="S3355" i="18" s="1"/>
  <c r="S3368" i="18" a="1"/>
  <c r="S3368" i="18" s="1"/>
  <c r="S3374" i="18" a="1"/>
  <c r="S3374" i="18" s="1"/>
  <c r="S3385" i="18" a="1"/>
  <c r="S3385" i="18" s="1"/>
  <c r="S3391" i="18" a="1"/>
  <c r="S3391" i="18" s="1"/>
  <c r="S3396" i="18" a="1"/>
  <c r="S3396" i="18" s="1"/>
  <c r="S3407" i="18" a="1"/>
  <c r="S3407" i="18" s="1"/>
  <c r="S3413" i="18" a="1"/>
  <c r="S3413" i="18" s="1"/>
  <c r="S3418" i="18" a="1"/>
  <c r="S3418" i="18" s="1"/>
  <c r="S3425" i="18" a="1"/>
  <c r="S3425" i="18" s="1"/>
  <c r="S3435" i="18" a="1"/>
  <c r="S3435" i="18" s="1"/>
  <c r="S3440" i="18" a="1"/>
  <c r="S3440" i="18" s="1"/>
  <c r="S3454" i="18" a="1"/>
  <c r="S3454" i="18" s="1"/>
  <c r="S3460" i="18" a="1"/>
  <c r="S3460" i="18" s="1"/>
  <c r="S3469" i="18" a="1"/>
  <c r="S3469" i="18" s="1"/>
  <c r="S3478" i="18" a="1"/>
  <c r="S3478" i="18" s="1"/>
  <c r="S3485" i="18" a="1"/>
  <c r="S3485" i="18" s="1"/>
  <c r="S3490" i="18" a="1"/>
  <c r="S3490" i="18" s="1"/>
  <c r="S3496" i="18" a="1"/>
  <c r="S3496" i="18" s="1"/>
  <c r="S3502" i="18" a="1"/>
  <c r="S3502" i="18" s="1"/>
  <c r="S3507" i="18" a="1"/>
  <c r="S3507" i="18" s="1"/>
  <c r="S3064" i="18" a="1"/>
  <c r="S3064" i="18" s="1"/>
  <c r="S3242" i="18" a="1"/>
  <c r="S3242" i="18" s="1"/>
  <c r="S3431" i="18" a="1"/>
  <c r="S3431" i="18" s="1"/>
  <c r="S3112" i="18" a="1"/>
  <c r="S3112" i="18" s="1"/>
  <c r="S3251" i="18" a="1"/>
  <c r="S3251" i="18" s="1"/>
  <c r="S3344" i="18" a="1"/>
  <c r="S3344" i="18" s="1"/>
  <c r="S3436" i="18" a="1"/>
  <c r="S3436" i="18" s="1"/>
  <c r="S3474" i="18" a="1"/>
  <c r="S3474" i="18" s="1"/>
  <c r="S3140" i="18" a="1"/>
  <c r="S3140" i="18" s="1"/>
  <c r="S3259" i="18" a="1"/>
  <c r="S3259" i="18" s="1"/>
  <c r="S3305" i="18" a="1"/>
  <c r="S3305" i="18" s="1"/>
  <c r="S3397" i="18" a="1"/>
  <c r="S3397" i="18" s="1"/>
  <c r="S3479" i="18" a="1"/>
  <c r="S3479" i="18" s="1"/>
  <c r="S3162" i="18" a="1"/>
  <c r="S3162" i="18" s="1"/>
  <c r="S3265" i="18" a="1"/>
  <c r="S3265" i="18" s="1"/>
  <c r="S3310" i="18" a="1"/>
  <c r="S3310" i="18" s="1"/>
  <c r="S3356" i="18" a="1"/>
  <c r="S3356" i="18" s="1"/>
  <c r="S3403" i="18" a="1"/>
  <c r="S3403" i="18" s="1"/>
  <c r="S3445" i="18" a="1"/>
  <c r="S3445" i="18" s="1"/>
  <c r="S3185" i="18" a="1"/>
  <c r="S3185" i="18" s="1"/>
  <c r="S3270" i="18" a="1"/>
  <c r="S3270" i="18" s="1"/>
  <c r="S3316" i="18" a="1"/>
  <c r="S3316" i="18" s="1"/>
  <c r="S3362" i="18" a="1"/>
  <c r="S3362" i="18" s="1"/>
  <c r="S3450" i="18" a="1"/>
  <c r="S3450" i="18" s="1"/>
  <c r="S2934" i="18" a="1"/>
  <c r="S2934" i="18" s="1"/>
  <c r="S3204" i="18" a="1"/>
  <c r="S3204" i="18" s="1"/>
  <c r="S3276" i="18" a="1"/>
  <c r="S3276" i="18" s="1"/>
  <c r="S3369" i="18" a="1"/>
  <c r="S3369" i="18" s="1"/>
  <c r="S3414" i="18" a="1"/>
  <c r="S3414" i="18" s="1"/>
  <c r="S3455" i="18" a="1"/>
  <c r="S3455" i="18" s="1"/>
  <c r="S3497" i="18" a="1"/>
  <c r="S3497" i="18" s="1"/>
  <c r="S2980" i="18" a="1"/>
  <c r="S2980" i="18" s="1"/>
  <c r="S3281" i="18" a="1"/>
  <c r="S3281" i="18" s="1"/>
  <c r="S3419" i="18" a="1"/>
  <c r="S3419" i="18" s="1"/>
  <c r="S3023" i="18" a="1"/>
  <c r="S3023" i="18" s="1"/>
  <c r="S3231" i="18" a="1"/>
  <c r="S3231" i="18" s="1"/>
  <c r="S3287" i="18" a="1"/>
  <c r="S3287" i="18" s="1"/>
  <c r="S3333" i="18" a="1"/>
  <c r="S3333" i="18" s="1"/>
  <c r="S3380" i="18" a="1"/>
  <c r="S3380" i="18" s="1"/>
  <c r="S3465" i="18" a="1"/>
  <c r="S3465" i="18" s="1"/>
  <c r="S3508" i="18" a="1"/>
  <c r="S3508" i="18" s="1"/>
  <c r="S2157" i="18" a="1"/>
  <c r="S2157" i="18" s="1"/>
  <c r="S2164" i="18" a="1"/>
  <c r="S2164" i="18" s="1"/>
  <c r="S2188" i="18" a="1"/>
  <c r="S2188" i="18" s="1"/>
  <c r="S2200" i="18" a="1"/>
  <c r="S2200" i="18" s="1"/>
  <c r="S2207" i="18" a="1"/>
  <c r="S2207" i="18" s="1"/>
  <c r="S2221" i="18" a="1"/>
  <c r="S2221" i="18" s="1"/>
  <c r="S2227" i="18" a="1"/>
  <c r="S2227" i="18" s="1"/>
  <c r="S2234" i="18" a="1"/>
  <c r="S2234" i="18" s="1"/>
  <c r="S2247" i="18" a="1"/>
  <c r="S2247" i="18" s="1"/>
  <c r="S2254" i="18" a="1"/>
  <c r="S2254" i="18" s="1"/>
  <c r="S2260" i="18" a="1"/>
  <c r="S2260" i="18" s="1"/>
  <c r="S2267" i="18" a="1"/>
  <c r="S2267" i="18" s="1"/>
  <c r="S2273" i="18" a="1"/>
  <c r="S2273" i="18" s="1"/>
  <c r="S2280" i="18" a="1"/>
  <c r="S2280" i="18" s="1"/>
  <c r="S2287" i="18" a="1"/>
  <c r="S2287" i="18" s="1"/>
  <c r="S2293" i="18" a="1"/>
  <c r="S2293" i="18" s="1"/>
  <c r="S2300" i="18" a="1"/>
  <c r="S2300" i="18" s="1"/>
  <c r="S2306" i="18" a="1"/>
  <c r="S2306" i="18" s="1"/>
  <c r="S2314" i="18" a="1"/>
  <c r="S2314" i="18" s="1"/>
  <c r="S2321" i="18" a="1"/>
  <c r="S2321" i="18" s="1"/>
  <c r="S2327" i="18" a="1"/>
  <c r="S2327" i="18" s="1"/>
  <c r="S2334" i="18" a="1"/>
  <c r="S2334" i="18" s="1"/>
  <c r="S2341" i="18" a="1"/>
  <c r="S2341" i="18" s="1"/>
  <c r="S2348" i="18" a="1"/>
  <c r="S2348" i="18" s="1"/>
  <c r="S2360" i="18" a="1"/>
  <c r="S2360" i="18" s="1"/>
  <c r="S2367" i="18" a="1"/>
  <c r="S2367" i="18" s="1"/>
  <c r="S2372" i="18" a="1"/>
  <c r="S2372" i="18" s="1"/>
  <c r="S2377" i="18" a="1"/>
  <c r="S2377" i="18" s="1"/>
  <c r="S2382" i="18" a="1"/>
  <c r="S2382" i="18" s="1"/>
  <c r="S2387" i="18" a="1"/>
  <c r="S2387" i="18" s="1"/>
  <c r="S2396" i="18" a="1"/>
  <c r="S2396" i="18" s="1"/>
  <c r="S2417" i="18" a="1"/>
  <c r="S2417" i="18" s="1"/>
  <c r="S2422" i="18" a="1"/>
  <c r="S2422" i="18" s="1"/>
  <c r="S2427" i="18" a="1"/>
  <c r="S2427" i="18" s="1"/>
  <c r="S2432" i="18" a="1"/>
  <c r="S2432" i="18" s="1"/>
  <c r="S2437" i="18" a="1"/>
  <c r="S2437" i="18" s="1"/>
  <c r="S2443" i="18" a="1"/>
  <c r="S2443" i="18" s="1"/>
  <c r="S2158" i="18" a="1"/>
  <c r="S2158" i="18" s="1"/>
  <c r="S2170" i="18" a="1"/>
  <c r="S2170" i="18" s="1"/>
  <c r="S2177" i="18" a="1"/>
  <c r="S2177" i="18" s="1"/>
  <c r="S2182" i="18" a="1"/>
  <c r="S2182" i="18" s="1"/>
  <c r="S2194" i="18" a="1"/>
  <c r="S2194" i="18" s="1"/>
  <c r="S2201" i="18" a="1"/>
  <c r="S2201" i="18" s="1"/>
  <c r="S2208" i="18" a="1"/>
  <c r="S2208" i="18" s="1"/>
  <c r="S2214" i="18" a="1"/>
  <c r="S2214" i="18" s="1"/>
  <c r="S2222" i="18" a="1"/>
  <c r="S2222" i="18" s="1"/>
  <c r="S2228" i="18" a="1"/>
  <c r="S2228" i="18" s="1"/>
  <c r="S2235" i="18" a="1"/>
  <c r="S2235" i="18" s="1"/>
  <c r="S2241" i="18" a="1"/>
  <c r="S2241" i="18" s="1"/>
  <c r="S2248" i="18" a="1"/>
  <c r="S2248" i="18" s="1"/>
  <c r="S2255" i="18" a="1"/>
  <c r="S2255" i="18" s="1"/>
  <c r="S2261" i="18" a="1"/>
  <c r="S2261" i="18" s="1"/>
  <c r="S2268" i="18" a="1"/>
  <c r="S2268" i="18" s="1"/>
  <c r="S2274" i="18" a="1"/>
  <c r="S2274" i="18" s="1"/>
  <c r="S2281" i="18" a="1"/>
  <c r="S2281" i="18" s="1"/>
  <c r="S2288" i="18" a="1"/>
  <c r="S2288" i="18" s="1"/>
  <c r="S2307" i="18" a="1"/>
  <c r="S2307" i="18" s="1"/>
  <c r="S2315" i="18" a="1"/>
  <c r="S2315" i="18" s="1"/>
  <c r="S2328" i="18" a="1"/>
  <c r="S2328" i="18" s="1"/>
  <c r="S2335" i="18" a="1"/>
  <c r="S2335" i="18" s="1"/>
  <c r="S2354" i="18" a="1"/>
  <c r="S2354" i="18" s="1"/>
  <c r="S2361" i="18" a="1"/>
  <c r="S2361" i="18" s="1"/>
  <c r="S2378" i="18" a="1"/>
  <c r="S2378" i="18" s="1"/>
  <c r="S2383" i="18" a="1"/>
  <c r="S2383" i="18" s="1"/>
  <c r="S2392" i="18" a="1"/>
  <c r="S2392" i="18" s="1"/>
  <c r="S2397" i="18" a="1"/>
  <c r="S2397" i="18" s="1"/>
  <c r="S2402" i="18" a="1"/>
  <c r="S2402" i="18" s="1"/>
  <c r="S2408" i="18" a="1"/>
  <c r="S2408" i="18" s="1"/>
  <c r="S2413" i="18" a="1"/>
  <c r="S2413" i="18" s="1"/>
  <c r="S2418" i="18" a="1"/>
  <c r="S2418" i="18" s="1"/>
  <c r="S2423" i="18" a="1"/>
  <c r="S2423" i="18" s="1"/>
  <c r="S2433" i="18" a="1"/>
  <c r="S2433" i="18" s="1"/>
  <c r="S2438" i="18" a="1"/>
  <c r="S2438" i="18" s="1"/>
  <c r="S2448" i="18" a="1"/>
  <c r="S2448" i="18" s="1"/>
  <c r="S2159" i="18" a="1"/>
  <c r="S2159" i="18" s="1"/>
  <c r="S2165" i="18" a="1"/>
  <c r="S2165" i="18" s="1"/>
  <c r="S2171" i="18" a="1"/>
  <c r="S2171" i="18" s="1"/>
  <c r="S2183" i="18" a="1"/>
  <c r="S2183" i="18" s="1"/>
  <c r="S2189" i="18" a="1"/>
  <c r="S2189" i="18" s="1"/>
  <c r="S2195" i="18" a="1"/>
  <c r="S2195" i="18" s="1"/>
  <c r="S2202" i="18" a="1"/>
  <c r="S2202" i="18" s="1"/>
  <c r="S2215" i="18" a="1"/>
  <c r="S2215" i="18" s="1"/>
  <c r="S2223" i="18" a="1"/>
  <c r="S2223" i="18" s="1"/>
  <c r="S2229" i="18" a="1"/>
  <c r="S2229" i="18" s="1"/>
  <c r="S2236" i="18" a="1"/>
  <c r="S2236" i="18" s="1"/>
  <c r="S2242" i="18" a="1"/>
  <c r="S2242" i="18" s="1"/>
  <c r="S2249" i="18" a="1"/>
  <c r="S2249" i="18" s="1"/>
  <c r="S2256" i="18" a="1"/>
  <c r="S2256" i="18" s="1"/>
  <c r="S2275" i="18" a="1"/>
  <c r="S2275" i="18" s="1"/>
  <c r="S2282" i="18" a="1"/>
  <c r="S2282" i="18" s="1"/>
  <c r="S2294" i="18" a="1"/>
  <c r="S2294" i="18" s="1"/>
  <c r="S2301" i="18" a="1"/>
  <c r="S2301" i="18" s="1"/>
  <c r="S2308" i="18" a="1"/>
  <c r="S2308" i="18" s="1"/>
  <c r="S2316" i="18" a="1"/>
  <c r="S2316" i="18" s="1"/>
  <c r="S2322" i="18" a="1"/>
  <c r="S2322" i="18" s="1"/>
  <c r="S2329" i="18" a="1"/>
  <c r="S2329" i="18" s="1"/>
  <c r="S2336" i="18" a="1"/>
  <c r="S2336" i="18" s="1"/>
  <c r="S2342" i="18" a="1"/>
  <c r="S2342" i="18" s="1"/>
  <c r="S2349" i="18" a="1"/>
  <c r="S2349" i="18" s="1"/>
  <c r="S2355" i="18" a="1"/>
  <c r="S2355" i="18" s="1"/>
  <c r="S2362" i="18" a="1"/>
  <c r="S2362" i="18" s="1"/>
  <c r="S2368" i="18" a="1"/>
  <c r="S2368" i="18" s="1"/>
  <c r="S2373" i="18" a="1"/>
  <c r="S2373" i="18" s="1"/>
  <c r="S2379" i="18" a="1"/>
  <c r="S2379" i="18" s="1"/>
  <c r="S2388" i="18" a="1"/>
  <c r="S2388" i="18" s="1"/>
  <c r="S2403" i="18" a="1"/>
  <c r="S2403" i="18" s="1"/>
  <c r="S2419" i="18" a="1"/>
  <c r="S2419" i="18" s="1"/>
  <c r="S2428" i="18" a="1"/>
  <c r="S2428" i="18" s="1"/>
  <c r="S2439" i="18" a="1"/>
  <c r="S2439" i="18" s="1"/>
  <c r="S2444" i="18" a="1"/>
  <c r="S2444" i="18" s="1"/>
  <c r="S2160" i="18" a="1"/>
  <c r="S2160" i="18" s="1"/>
  <c r="S2172" i="18" a="1"/>
  <c r="S2172" i="18" s="1"/>
  <c r="S2178" i="18" a="1"/>
  <c r="S2178" i="18" s="1"/>
  <c r="S2184" i="18" a="1"/>
  <c r="S2184" i="18" s="1"/>
  <c r="S2190" i="18" a="1"/>
  <c r="S2190" i="18" s="1"/>
  <c r="S2196" i="18" a="1"/>
  <c r="S2196" i="18" s="1"/>
  <c r="S2203" i="18" a="1"/>
  <c r="S2203" i="18" s="1"/>
  <c r="S2209" i="18" a="1"/>
  <c r="S2209" i="18" s="1"/>
  <c r="S2216" i="18" a="1"/>
  <c r="S2216" i="18" s="1"/>
  <c r="S2224" i="18" a="1"/>
  <c r="S2224" i="18" s="1"/>
  <c r="S2243" i="18" a="1"/>
  <c r="S2243" i="18" s="1"/>
  <c r="S2250" i="18" a="1"/>
  <c r="S2250" i="18" s="1"/>
  <c r="S2262" i="18" a="1"/>
  <c r="S2262" i="18" s="1"/>
  <c r="S2269" i="18" a="1"/>
  <c r="S2269" i="18" s="1"/>
  <c r="S2276" i="18" a="1"/>
  <c r="S2276" i="18" s="1"/>
  <c r="S2283" i="18" a="1"/>
  <c r="S2283" i="18" s="1"/>
  <c r="S2289" i="18" a="1"/>
  <c r="S2289" i="18" s="1"/>
  <c r="S2295" i="18" a="1"/>
  <c r="S2295" i="18" s="1"/>
  <c r="S2302" i="18" a="1"/>
  <c r="S2302" i="18" s="1"/>
  <c r="S2309" i="18" a="1"/>
  <c r="S2309" i="18" s="1"/>
  <c r="S2317" i="18" a="1"/>
  <c r="S2317" i="18" s="1"/>
  <c r="S2323" i="18" a="1"/>
  <c r="S2323" i="18" s="1"/>
  <c r="S2330" i="18" a="1"/>
  <c r="S2330" i="18" s="1"/>
  <c r="S2343" i="18" a="1"/>
  <c r="S2343" i="18" s="1"/>
  <c r="S2350" i="18" a="1"/>
  <c r="S2350" i="18" s="1"/>
  <c r="S2356" i="18" a="1"/>
  <c r="S2356" i="18" s="1"/>
  <c r="S2363" i="18" a="1"/>
  <c r="S2363" i="18" s="1"/>
  <c r="S2369" i="18" a="1"/>
  <c r="S2369" i="18" s="1"/>
  <c r="S2374" i="18" a="1"/>
  <c r="S2374" i="18" s="1"/>
  <c r="S2384" i="18" a="1"/>
  <c r="S2384" i="18" s="1"/>
  <c r="S2393" i="18" a="1"/>
  <c r="S2393" i="18" s="1"/>
  <c r="S2398" i="18" a="1"/>
  <c r="S2398" i="18" s="1"/>
  <c r="S2409" i="18" a="1"/>
  <c r="S2409" i="18" s="1"/>
  <c r="S2414" i="18" a="1"/>
  <c r="S2414" i="18" s="1"/>
  <c r="S2424" i="18" a="1"/>
  <c r="S2424" i="18" s="1"/>
  <c r="S2429" i="18" a="1"/>
  <c r="S2429" i="18" s="1"/>
  <c r="S2434" i="18" a="1"/>
  <c r="S2434" i="18" s="1"/>
  <c r="S2449" i="18" a="1"/>
  <c r="S2449" i="18" s="1"/>
  <c r="S2154" i="18" a="1"/>
  <c r="S2154" i="18" s="1"/>
  <c r="S2166" i="18" a="1"/>
  <c r="S2166" i="18" s="1"/>
  <c r="S2173" i="18" a="1"/>
  <c r="S2173" i="18" s="1"/>
  <c r="S2179" i="18" a="1"/>
  <c r="S2179" i="18" s="1"/>
  <c r="S2185" i="18" a="1"/>
  <c r="S2185" i="18" s="1"/>
  <c r="S2191" i="18" a="1"/>
  <c r="S2191" i="18" s="1"/>
  <c r="S2197" i="18" a="1"/>
  <c r="S2197" i="18" s="1"/>
  <c r="S2204" i="18" a="1"/>
  <c r="S2204" i="18" s="1"/>
  <c r="S2210" i="18" a="1"/>
  <c r="S2210" i="18" s="1"/>
  <c r="S2217" i="18" a="1"/>
  <c r="S2217" i="18" s="1"/>
  <c r="S2230" i="18" a="1"/>
  <c r="S2230" i="18" s="1"/>
  <c r="S2237" i="18" a="1"/>
  <c r="S2237" i="18" s="1"/>
  <c r="S2244" i="18" a="1"/>
  <c r="S2244" i="18" s="1"/>
  <c r="S2251" i="18" a="1"/>
  <c r="S2251" i="18" s="1"/>
  <c r="S2257" i="18" a="1"/>
  <c r="S2257" i="18" s="1"/>
  <c r="S2263" i="18" a="1"/>
  <c r="S2263" i="18" s="1"/>
  <c r="S2270" i="18" a="1"/>
  <c r="S2270" i="18" s="1"/>
  <c r="S2277" i="18" a="1"/>
  <c r="S2277" i="18" s="1"/>
  <c r="S2284" i="18" a="1"/>
  <c r="S2284" i="18" s="1"/>
  <c r="S2296" i="18" a="1"/>
  <c r="S2296" i="18" s="1"/>
  <c r="S2303" i="18" a="1"/>
  <c r="S2303" i="18" s="1"/>
  <c r="S2310" i="18" a="1"/>
  <c r="S2310" i="18" s="1"/>
  <c r="S2318" i="18" a="1"/>
  <c r="S2318" i="18" s="1"/>
  <c r="S2324" i="18" a="1"/>
  <c r="S2324" i="18" s="1"/>
  <c r="S2331" i="18" a="1"/>
  <c r="S2331" i="18" s="1"/>
  <c r="S2337" i="18" a="1"/>
  <c r="S2337" i="18" s="1"/>
  <c r="S2344" i="18" a="1"/>
  <c r="S2344" i="18" s="1"/>
  <c r="S2351" i="18" a="1"/>
  <c r="S2351" i="18" s="1"/>
  <c r="S2357" i="18" a="1"/>
  <c r="S2357" i="18" s="1"/>
  <c r="S2364" i="18" a="1"/>
  <c r="S2364" i="18" s="1"/>
  <c r="S2375" i="18" a="1"/>
  <c r="S2375" i="18" s="1"/>
  <c r="S2380" i="18" a="1"/>
  <c r="S2380" i="18" s="1"/>
  <c r="S2389" i="18" a="1"/>
  <c r="S2389" i="18" s="1"/>
  <c r="S2399" i="18" a="1"/>
  <c r="S2399" i="18" s="1"/>
  <c r="S2404" i="18" a="1"/>
  <c r="S2404" i="18" s="1"/>
  <c r="S2410" i="18" a="1"/>
  <c r="S2410" i="18" s="1"/>
  <c r="S2415" i="18" a="1"/>
  <c r="S2415" i="18" s="1"/>
  <c r="S2420" i="18" a="1"/>
  <c r="S2420" i="18" s="1"/>
  <c r="S2435" i="18" a="1"/>
  <c r="S2435" i="18" s="1"/>
  <c r="S2440" i="18" a="1"/>
  <c r="S2440" i="18" s="1"/>
  <c r="S2445" i="18" a="1"/>
  <c r="S2445" i="18" s="1"/>
  <c r="S2155" i="18" a="1"/>
  <c r="S2155" i="18" s="1"/>
  <c r="S2161" i="18" a="1"/>
  <c r="S2161" i="18" s="1"/>
  <c r="S2167" i="18" a="1"/>
  <c r="S2167" i="18" s="1"/>
  <c r="S2174" i="18" a="1"/>
  <c r="S2174" i="18" s="1"/>
  <c r="S2180" i="18" a="1"/>
  <c r="S2180" i="18" s="1"/>
  <c r="S2192" i="18" a="1"/>
  <c r="S2192" i="18" s="1"/>
  <c r="S2211" i="18" a="1"/>
  <c r="S2211" i="18" s="1"/>
  <c r="S2218" i="18" a="1"/>
  <c r="S2218" i="18" s="1"/>
  <c r="S2225" i="18" a="1"/>
  <c r="S2225" i="18" s="1"/>
  <c r="S2231" i="18" a="1"/>
  <c r="S2231" i="18" s="1"/>
  <c r="S2238" i="18" a="1"/>
  <c r="S2238" i="18" s="1"/>
  <c r="S2245" i="18" a="1"/>
  <c r="S2245" i="18" s="1"/>
  <c r="S2252" i="18" a="1"/>
  <c r="S2252" i="18" s="1"/>
  <c r="S2264" i="18" a="1"/>
  <c r="S2264" i="18" s="1"/>
  <c r="S2271" i="18" a="1"/>
  <c r="S2271" i="18" s="1"/>
  <c r="S2290" i="18" a="1"/>
  <c r="S2290" i="18" s="1"/>
  <c r="S2297" i="18" a="1"/>
  <c r="S2297" i="18" s="1"/>
  <c r="S2156" i="18" a="1"/>
  <c r="S2156" i="18" s="1"/>
  <c r="S2162" i="18" a="1"/>
  <c r="S2162" i="18" s="1"/>
  <c r="S2168" i="18" a="1"/>
  <c r="S2168" i="18" s="1"/>
  <c r="S2175" i="18" a="1"/>
  <c r="S2175" i="18" s="1"/>
  <c r="S2186" i="18" a="1"/>
  <c r="S2186" i="18" s="1"/>
  <c r="S2198" i="18" a="1"/>
  <c r="S2198" i="18" s="1"/>
  <c r="S2205" i="18" a="1"/>
  <c r="S2205" i="18" s="1"/>
  <c r="S2212" i="18" a="1"/>
  <c r="S2212" i="18" s="1"/>
  <c r="S2219" i="18" a="1"/>
  <c r="S2219" i="18" s="1"/>
  <c r="S2232" i="18" a="1"/>
  <c r="S2232" i="18" s="1"/>
  <c r="S2239" i="18" a="1"/>
  <c r="S2239" i="18" s="1"/>
  <c r="S2258" i="18" a="1"/>
  <c r="S2258" i="18" s="1"/>
  <c r="S2265" i="18" a="1"/>
  <c r="S2265" i="18" s="1"/>
  <c r="S2272" i="18" a="1"/>
  <c r="S2272" i="18" s="1"/>
  <c r="S2278" i="18" a="1"/>
  <c r="S2278" i="18" s="1"/>
  <c r="S2285" i="18" a="1"/>
  <c r="S2285" i="18" s="1"/>
  <c r="S2206" i="18" a="1"/>
  <c r="S2206" i="18" s="1"/>
  <c r="S2259" i="18" a="1"/>
  <c r="S2259" i="18" s="1"/>
  <c r="S2299" i="18" a="1"/>
  <c r="S2299" i="18" s="1"/>
  <c r="S2320" i="18" a="1"/>
  <c r="S2320" i="18" s="1"/>
  <c r="S2338" i="18" a="1"/>
  <c r="S2338" i="18" s="1"/>
  <c r="S2353" i="18" a="1"/>
  <c r="S2353" i="18" s="1"/>
  <c r="S2371" i="18" a="1"/>
  <c r="S2371" i="18" s="1"/>
  <c r="S2385" i="18" a="1"/>
  <c r="S2385" i="18" s="1"/>
  <c r="S2425" i="18" a="1"/>
  <c r="S2425" i="18" s="1"/>
  <c r="S2458" i="18" a="1"/>
  <c r="S2458" i="18" s="1"/>
  <c r="S2469" i="18" a="1"/>
  <c r="S2469" i="18" s="1"/>
  <c r="S2475" i="18" a="1"/>
  <c r="S2475" i="18" s="1"/>
  <c r="S2489" i="18" a="1"/>
  <c r="S2489" i="18" s="1"/>
  <c r="S2494" i="18" a="1"/>
  <c r="S2494" i="18" s="1"/>
  <c r="S2514" i="18" a="1"/>
  <c r="S2514" i="18" s="1"/>
  <c r="S2519" i="18" a="1"/>
  <c r="S2519" i="18" s="1"/>
  <c r="S2529" i="18" a="1"/>
  <c r="S2529" i="18" s="1"/>
  <c r="S2535" i="18" a="1"/>
  <c r="S2535" i="18" s="1"/>
  <c r="S2540" i="18" a="1"/>
  <c r="S2540" i="18" s="1"/>
  <c r="S2550" i="18" a="1"/>
  <c r="S2550" i="18" s="1"/>
  <c r="S2556" i="18" a="1"/>
  <c r="S2556" i="18" s="1"/>
  <c r="S2567" i="18" a="1"/>
  <c r="S2567" i="18" s="1"/>
  <c r="S2583" i="18" a="1"/>
  <c r="S2583" i="18" s="1"/>
  <c r="S2588" i="18" a="1"/>
  <c r="S2588" i="18" s="1"/>
  <c r="S2599" i="18" a="1"/>
  <c r="S2599" i="18" s="1"/>
  <c r="S2604" i="18" a="1"/>
  <c r="S2604" i="18" s="1"/>
  <c r="S2619" i="18" a="1"/>
  <c r="S2619" i="18" s="1"/>
  <c r="S2625" i="18" a="1"/>
  <c r="S2625" i="18" s="1"/>
  <c r="S2630" i="18" a="1"/>
  <c r="S2630" i="18" s="1"/>
  <c r="S2640" i="18" a="1"/>
  <c r="S2640" i="18" s="1"/>
  <c r="S2645" i="18" a="1"/>
  <c r="S2645" i="18" s="1"/>
  <c r="S2650" i="18" a="1"/>
  <c r="S2650" i="18" s="1"/>
  <c r="S2656" i="18" a="1"/>
  <c r="S2656" i="18" s="1"/>
  <c r="S2662" i="18" a="1"/>
  <c r="S2662" i="18" s="1"/>
  <c r="S2668" i="18" a="1"/>
  <c r="S2668" i="18" s="1"/>
  <c r="S2673" i="18" a="1"/>
  <c r="S2673" i="18" s="1"/>
  <c r="S2679" i="18" a="1"/>
  <c r="S2679" i="18" s="1"/>
  <c r="S2685" i="18" a="1"/>
  <c r="S2685" i="18" s="1"/>
  <c r="S2690" i="18" a="1"/>
  <c r="S2690" i="18" s="1"/>
  <c r="S2701" i="18" a="1"/>
  <c r="S2701" i="18" s="1"/>
  <c r="S2706" i="18" a="1"/>
  <c r="S2706" i="18" s="1"/>
  <c r="S2712" i="18" a="1"/>
  <c r="S2712" i="18" s="1"/>
  <c r="S2723" i="18" a="1"/>
  <c r="S2723" i="18" s="1"/>
  <c r="S2728" i="18" a="1"/>
  <c r="S2728" i="18" s="1"/>
  <c r="S2733" i="18" a="1"/>
  <c r="S2733" i="18" s="1"/>
  <c r="S2743" i="18" a="1"/>
  <c r="S2743" i="18" s="1"/>
  <c r="S2749" i="18" a="1"/>
  <c r="S2749" i="18" s="1"/>
  <c r="S2755" i="18" a="1"/>
  <c r="S2755" i="18" s="1"/>
  <c r="S2771" i="18" a="1"/>
  <c r="S2771" i="18" s="1"/>
  <c r="S2794" i="18" a="1"/>
  <c r="S2794" i="18" s="1"/>
  <c r="S2805" i="18" a="1"/>
  <c r="S2805" i="18" s="1"/>
  <c r="S2810" i="18" a="1"/>
  <c r="S2810" i="18" s="1"/>
  <c r="S2827" i="18" a="1"/>
  <c r="S2827" i="18" s="1"/>
  <c r="S2832" i="18" a="1"/>
  <c r="S2832" i="18" s="1"/>
  <c r="S2837" i="18" a="1"/>
  <c r="S2837" i="18" s="1"/>
  <c r="S2842" i="18" a="1"/>
  <c r="S2842" i="18" s="1"/>
  <c r="S2848" i="18" a="1"/>
  <c r="S2848" i="18" s="1"/>
  <c r="S2853" i="18" a="1"/>
  <c r="S2853" i="18" s="1"/>
  <c r="S2859" i="18" a="1"/>
  <c r="S2859" i="18" s="1"/>
  <c r="S2880" i="18" a="1"/>
  <c r="S2880" i="18" s="1"/>
  <c r="S2886" i="18" a="1"/>
  <c r="S2886" i="18" s="1"/>
  <c r="S2163" i="18" a="1"/>
  <c r="S2163" i="18" s="1"/>
  <c r="S2213" i="18" a="1"/>
  <c r="S2213" i="18" s="1"/>
  <c r="S2266" i="18" a="1"/>
  <c r="S2266" i="18" s="1"/>
  <c r="S2304" i="18" a="1"/>
  <c r="S2304" i="18" s="1"/>
  <c r="S2339" i="18" a="1"/>
  <c r="S2339" i="18" s="1"/>
  <c r="S2412" i="18" a="1"/>
  <c r="S2412" i="18" s="1"/>
  <c r="S2454" i="18" a="1"/>
  <c r="S2454" i="18" s="1"/>
  <c r="S2459" i="18" a="1"/>
  <c r="S2459" i="18" s="1"/>
  <c r="S2464" i="18" a="1"/>
  <c r="S2464" i="18" s="1"/>
  <c r="S2470" i="18" a="1"/>
  <c r="S2470" i="18" s="1"/>
  <c r="S2480" i="18" a="1"/>
  <c r="S2480" i="18" s="1"/>
  <c r="S2485" i="18" a="1"/>
  <c r="S2485" i="18" s="1"/>
  <c r="S2495" i="18" a="1"/>
  <c r="S2495" i="18" s="1"/>
  <c r="S2500" i="18" a="1"/>
  <c r="S2500" i="18" s="1"/>
  <c r="S2505" i="18" a="1"/>
  <c r="S2505" i="18" s="1"/>
  <c r="S2510" i="18" a="1"/>
  <c r="S2510" i="18" s="1"/>
  <c r="S2515" i="18" a="1"/>
  <c r="S2515" i="18" s="1"/>
  <c r="S2524" i="18" a="1"/>
  <c r="S2524" i="18" s="1"/>
  <c r="S2545" i="18" a="1"/>
  <c r="S2545" i="18" s="1"/>
  <c r="S2551" i="18" a="1"/>
  <c r="S2551" i="18" s="1"/>
  <c r="S2557" i="18" a="1"/>
  <c r="S2557" i="18" s="1"/>
  <c r="S2562" i="18" a="1"/>
  <c r="S2562" i="18" s="1"/>
  <c r="S2573" i="18" a="1"/>
  <c r="S2573" i="18" s="1"/>
  <c r="S2578" i="18" a="1"/>
  <c r="S2578" i="18" s="1"/>
  <c r="S2584" i="18" a="1"/>
  <c r="S2584" i="18" s="1"/>
  <c r="S2589" i="18" a="1"/>
  <c r="S2589" i="18" s="1"/>
  <c r="S2594" i="18" a="1"/>
  <c r="S2594" i="18" s="1"/>
  <c r="S2609" i="18" a="1"/>
  <c r="S2609" i="18" s="1"/>
  <c r="S2614" i="18" a="1"/>
  <c r="S2614" i="18" s="1"/>
  <c r="S2620" i="18" a="1"/>
  <c r="S2620" i="18" s="1"/>
  <c r="S2631" i="18" a="1"/>
  <c r="S2631" i="18" s="1"/>
  <c r="S2636" i="18" a="1"/>
  <c r="S2636" i="18" s="1"/>
  <c r="S2651" i="18" a="1"/>
  <c r="S2651" i="18" s="1"/>
  <c r="S2657" i="18" a="1"/>
  <c r="S2657" i="18" s="1"/>
  <c r="S2663" i="18" a="1"/>
  <c r="S2663" i="18" s="1"/>
  <c r="S2674" i="18" a="1"/>
  <c r="S2674" i="18" s="1"/>
  <c r="S2680" i="18" a="1"/>
  <c r="S2680" i="18" s="1"/>
  <c r="S2691" i="18" a="1"/>
  <c r="S2691" i="18" s="1"/>
  <c r="S2696" i="18" a="1"/>
  <c r="S2696" i="18" s="1"/>
  <c r="S2702" i="18" a="1"/>
  <c r="S2702" i="18" s="1"/>
  <c r="S2707" i="18" a="1"/>
  <c r="S2707" i="18" s="1"/>
  <c r="S2718" i="18" a="1"/>
  <c r="S2718" i="18" s="1"/>
  <c r="S2738" i="18" a="1"/>
  <c r="S2738" i="18" s="1"/>
  <c r="S2744" i="18" a="1"/>
  <c r="S2744" i="18" s="1"/>
  <c r="S2761" i="18" a="1"/>
  <c r="S2761" i="18" s="1"/>
  <c r="S2766" i="18" a="1"/>
  <c r="S2766" i="18" s="1"/>
  <c r="S2772" i="18" a="1"/>
  <c r="S2772" i="18" s="1"/>
  <c r="S2777" i="18" a="1"/>
  <c r="S2777" i="18" s="1"/>
  <c r="S2782" i="18" a="1"/>
  <c r="S2782" i="18" s="1"/>
  <c r="S2788" i="18" a="1"/>
  <c r="S2788" i="18" s="1"/>
  <c r="S2795" i="18" a="1"/>
  <c r="S2795" i="18" s="1"/>
  <c r="S2800" i="18" a="1"/>
  <c r="S2800" i="18" s="1"/>
  <c r="S2811" i="18" a="1"/>
  <c r="S2811" i="18" s="1"/>
  <c r="S2816" i="18" a="1"/>
  <c r="S2816" i="18" s="1"/>
  <c r="S2821" i="18" a="1"/>
  <c r="S2821" i="18" s="1"/>
  <c r="S2843" i="18" a="1"/>
  <c r="S2843" i="18" s="1"/>
  <c r="S2849" i="18" a="1"/>
  <c r="S2849" i="18" s="1"/>
  <c r="S2854" i="18" a="1"/>
  <c r="S2854" i="18" s="1"/>
  <c r="S2864" i="18" a="1"/>
  <c r="S2864" i="18" s="1"/>
  <c r="S2869" i="18" a="1"/>
  <c r="S2869" i="18" s="1"/>
  <c r="S2874" i="18" a="1"/>
  <c r="S2874" i="18" s="1"/>
  <c r="S2881" i="18" a="1"/>
  <c r="S2881" i="18" s="1"/>
  <c r="S2887" i="18" a="1"/>
  <c r="S2887" i="18" s="1"/>
  <c r="S2892" i="18" a="1"/>
  <c r="S2892" i="18" s="1"/>
  <c r="S2169" i="18" a="1"/>
  <c r="S2169" i="18" s="1"/>
  <c r="S2220" i="18" a="1"/>
  <c r="S2220" i="18" s="1"/>
  <c r="S2325" i="18" a="1"/>
  <c r="S2325" i="18" s="1"/>
  <c r="S2340" i="18" a="1"/>
  <c r="S2340" i="18" s="1"/>
  <c r="S2358" i="18" a="1"/>
  <c r="S2358" i="18" s="1"/>
  <c r="S2386" i="18" a="1"/>
  <c r="S2386" i="18" s="1"/>
  <c r="S2400" i="18" a="1"/>
  <c r="S2400" i="18" s="1"/>
  <c r="S2426" i="18" a="1"/>
  <c r="S2426" i="18" s="1"/>
  <c r="S2441" i="18" a="1"/>
  <c r="S2441" i="18" s="1"/>
  <c r="S2450" i="18" a="1"/>
  <c r="S2450" i="18" s="1"/>
  <c r="S2455" i="18" a="1"/>
  <c r="S2455" i="18" s="1"/>
  <c r="S2465" i="18" a="1"/>
  <c r="S2465" i="18" s="1"/>
  <c r="S2471" i="18" a="1"/>
  <c r="S2471" i="18" s="1"/>
  <c r="S2476" i="18" a="1"/>
  <c r="S2476" i="18" s="1"/>
  <c r="S2490" i="18" a="1"/>
  <c r="S2490" i="18" s="1"/>
  <c r="S2506" i="18" a="1"/>
  <c r="S2506" i="18" s="1"/>
  <c r="S2511" i="18" a="1"/>
  <c r="S2511" i="18" s="1"/>
  <c r="S2520" i="18" a="1"/>
  <c r="S2520" i="18" s="1"/>
  <c r="S2525" i="18" a="1"/>
  <c r="S2525" i="18" s="1"/>
  <c r="S2530" i="18" a="1"/>
  <c r="S2530" i="18" s="1"/>
  <c r="S2536" i="18" a="1"/>
  <c r="S2536" i="18" s="1"/>
  <c r="S2541" i="18" a="1"/>
  <c r="S2541" i="18" s="1"/>
  <c r="S2546" i="18" a="1"/>
  <c r="S2546" i="18" s="1"/>
  <c r="S2552" i="18" a="1"/>
  <c r="S2552" i="18" s="1"/>
  <c r="S2563" i="18" a="1"/>
  <c r="S2563" i="18" s="1"/>
  <c r="S2568" i="18" a="1"/>
  <c r="S2568" i="18" s="1"/>
  <c r="S2574" i="18" a="1"/>
  <c r="S2574" i="18" s="1"/>
  <c r="S2579" i="18" a="1"/>
  <c r="S2579" i="18" s="1"/>
  <c r="S2595" i="18" a="1"/>
  <c r="S2595" i="18" s="1"/>
  <c r="S2600" i="18" a="1"/>
  <c r="S2600" i="18" s="1"/>
  <c r="S2605" i="18" a="1"/>
  <c r="S2605" i="18" s="1"/>
  <c r="S2615" i="18" a="1"/>
  <c r="S2615" i="18" s="1"/>
  <c r="S2621" i="18" a="1"/>
  <c r="S2621" i="18" s="1"/>
  <c r="S2626" i="18" a="1"/>
  <c r="S2626" i="18" s="1"/>
  <c r="S2641" i="18" a="1"/>
  <c r="S2641" i="18" s="1"/>
  <c r="S2646" i="18" a="1"/>
  <c r="S2646" i="18" s="1"/>
  <c r="S2669" i="18" a="1"/>
  <c r="S2669" i="18" s="1"/>
  <c r="S2675" i="18" a="1"/>
  <c r="S2675" i="18" s="1"/>
  <c r="S2686" i="18" a="1"/>
  <c r="S2686" i="18" s="1"/>
  <c r="S2697" i="18" a="1"/>
  <c r="S2697" i="18" s="1"/>
  <c r="S2703" i="18" a="1"/>
  <c r="S2703" i="18" s="1"/>
  <c r="S2708" i="18" a="1"/>
  <c r="S2708" i="18" s="1"/>
  <c r="S2713" i="18" a="1"/>
  <c r="S2713" i="18" s="1"/>
  <c r="S2719" i="18" a="1"/>
  <c r="S2719" i="18" s="1"/>
  <c r="S2724" i="18" a="1"/>
  <c r="S2724" i="18" s="1"/>
  <c r="S2729" i="18" a="1"/>
  <c r="S2729" i="18" s="1"/>
  <c r="S2734" i="18" a="1"/>
  <c r="S2734" i="18" s="1"/>
  <c r="S2739" i="18" a="1"/>
  <c r="S2739" i="18" s="1"/>
  <c r="S2750" i="18" a="1"/>
  <c r="S2750" i="18" s="1"/>
  <c r="S2756" i="18" a="1"/>
  <c r="S2756" i="18" s="1"/>
  <c r="S2762" i="18" a="1"/>
  <c r="S2762" i="18" s="1"/>
  <c r="S2767" i="18" a="1"/>
  <c r="S2767" i="18" s="1"/>
  <c r="S2783" i="18" a="1"/>
  <c r="S2783" i="18" s="1"/>
  <c r="S2789" i="18" a="1"/>
  <c r="S2789" i="18" s="1"/>
  <c r="S2806" i="18" a="1"/>
  <c r="S2806" i="18" s="1"/>
  <c r="S2817" i="18" a="1"/>
  <c r="S2817" i="18" s="1"/>
  <c r="S2822" i="18" a="1"/>
  <c r="S2822" i="18" s="1"/>
  <c r="S2828" i="18" a="1"/>
  <c r="S2828" i="18" s="1"/>
  <c r="S2833" i="18" a="1"/>
  <c r="S2833" i="18" s="1"/>
  <c r="S2838" i="18" a="1"/>
  <c r="S2838" i="18" s="1"/>
  <c r="S2844" i="18" a="1"/>
  <c r="S2844" i="18" s="1"/>
  <c r="S2855" i="18" a="1"/>
  <c r="S2855" i="18" s="1"/>
  <c r="S2860" i="18" a="1"/>
  <c r="S2860" i="18" s="1"/>
  <c r="S2875" i="18" a="1"/>
  <c r="S2875" i="18" s="1"/>
  <c r="S2176" i="18" a="1"/>
  <c r="S2176" i="18" s="1"/>
  <c r="S2226" i="18" a="1"/>
  <c r="S2226" i="18" s="1"/>
  <c r="S2279" i="18" a="1"/>
  <c r="S2279" i="18" s="1"/>
  <c r="S2305" i="18" a="1"/>
  <c r="S2305" i="18" s="1"/>
  <c r="S2345" i="18" a="1"/>
  <c r="S2345" i="18" s="1"/>
  <c r="S2359" i="18" a="1"/>
  <c r="S2359" i="18" s="1"/>
  <c r="S2376" i="18" a="1"/>
  <c r="S2376" i="18" s="1"/>
  <c r="S2401" i="18" a="1"/>
  <c r="S2401" i="18" s="1"/>
  <c r="S2416" i="18" a="1"/>
  <c r="S2416" i="18" s="1"/>
  <c r="S2430" i="18" a="1"/>
  <c r="S2430" i="18" s="1"/>
  <c r="S2442" i="18" a="1"/>
  <c r="S2442" i="18" s="1"/>
  <c r="S2451" i="18" a="1"/>
  <c r="S2451" i="18" s="1"/>
  <c r="S2460" i="18" a="1"/>
  <c r="S2460" i="18" s="1"/>
  <c r="S2481" i="18" a="1"/>
  <c r="S2481" i="18" s="1"/>
  <c r="S2486" i="18" a="1"/>
  <c r="S2486" i="18" s="1"/>
  <c r="S2491" i="18" a="1"/>
  <c r="S2491" i="18" s="1"/>
  <c r="S2496" i="18" a="1"/>
  <c r="S2496" i="18" s="1"/>
  <c r="S2501" i="18" a="1"/>
  <c r="S2501" i="18" s="1"/>
  <c r="S2507" i="18" a="1"/>
  <c r="S2507" i="18" s="1"/>
  <c r="S2516" i="18" a="1"/>
  <c r="S2516" i="18" s="1"/>
  <c r="S2531" i="18" a="1"/>
  <c r="S2531" i="18" s="1"/>
  <c r="S2547" i="18" a="1"/>
  <c r="S2547" i="18" s="1"/>
  <c r="S2558" i="18" a="1"/>
  <c r="S2558" i="18" s="1"/>
  <c r="S2569" i="18" a="1"/>
  <c r="S2569" i="18" s="1"/>
  <c r="S2575" i="18" a="1"/>
  <c r="S2575" i="18" s="1"/>
  <c r="S2580" i="18" a="1"/>
  <c r="S2580" i="18" s="1"/>
  <c r="S2585" i="18" a="1"/>
  <c r="S2585" i="18" s="1"/>
  <c r="S2590" i="18" a="1"/>
  <c r="S2590" i="18" s="1"/>
  <c r="S2610" i="18" a="1"/>
  <c r="S2610" i="18" s="1"/>
  <c r="S2616" i="18" a="1"/>
  <c r="S2616" i="18" s="1"/>
  <c r="S2627" i="18" a="1"/>
  <c r="S2627" i="18" s="1"/>
  <c r="S2632" i="18" a="1"/>
  <c r="S2632" i="18" s="1"/>
  <c r="S2637" i="18" a="1"/>
  <c r="S2637" i="18" s="1"/>
  <c r="S2647" i="18" a="1"/>
  <c r="S2647" i="18" s="1"/>
  <c r="S2652" i="18" a="1"/>
  <c r="S2652" i="18" s="1"/>
  <c r="S2658" i="18" a="1"/>
  <c r="S2658" i="18" s="1"/>
  <c r="S2664" i="18" a="1"/>
  <c r="S2664" i="18" s="1"/>
  <c r="S2670" i="18" a="1"/>
  <c r="S2670" i="18" s="1"/>
  <c r="S2676" i="18" a="1"/>
  <c r="S2676" i="18" s="1"/>
  <c r="S2681" i="18" a="1"/>
  <c r="S2681" i="18" s="1"/>
  <c r="S2687" i="18" a="1"/>
  <c r="S2687" i="18" s="1"/>
  <c r="S2692" i="18" a="1"/>
  <c r="S2692" i="18" s="1"/>
  <c r="S2698" i="18" a="1"/>
  <c r="S2698" i="18" s="1"/>
  <c r="S2730" i="18" a="1"/>
  <c r="S2730" i="18" s="1"/>
  <c r="S2735" i="18" a="1"/>
  <c r="S2735" i="18" s="1"/>
  <c r="S2740" i="18" a="1"/>
  <c r="S2740" i="18" s="1"/>
  <c r="S2745" i="18" a="1"/>
  <c r="S2745" i="18" s="1"/>
  <c r="S2751" i="18" a="1"/>
  <c r="S2751" i="18" s="1"/>
  <c r="S2757" i="18" a="1"/>
  <c r="S2757" i="18" s="1"/>
  <c r="S2763" i="18" a="1"/>
  <c r="S2763" i="18" s="1"/>
  <c r="S2773" i="18" a="1"/>
  <c r="S2773" i="18" s="1"/>
  <c r="S2778" i="18" a="1"/>
  <c r="S2778" i="18" s="1"/>
  <c r="S2784" i="18" a="1"/>
  <c r="S2784" i="18" s="1"/>
  <c r="S2790" i="18" a="1"/>
  <c r="S2790" i="18" s="1"/>
  <c r="S2796" i="18" a="1"/>
  <c r="S2796" i="18" s="1"/>
  <c r="S2801" i="18" a="1"/>
  <c r="S2801" i="18" s="1"/>
  <c r="S2807" i="18" a="1"/>
  <c r="S2807" i="18" s="1"/>
  <c r="S2812" i="18" a="1"/>
  <c r="S2812" i="18" s="1"/>
  <c r="S2823" i="18" a="1"/>
  <c r="S2823" i="18" s="1"/>
  <c r="S2839" i="18" a="1"/>
  <c r="S2839" i="18" s="1"/>
  <c r="S2845" i="18" a="1"/>
  <c r="S2845" i="18" s="1"/>
  <c r="S2850" i="18" a="1"/>
  <c r="S2850" i="18" s="1"/>
  <c r="S2865" i="18" a="1"/>
  <c r="S2865" i="18" s="1"/>
  <c r="S2870" i="18" a="1"/>
  <c r="S2870" i="18" s="1"/>
  <c r="S2876" i="18" a="1"/>
  <c r="S2876" i="18" s="1"/>
  <c r="S2882" i="18" a="1"/>
  <c r="S2882" i="18" s="1"/>
  <c r="S2888" i="18" a="1"/>
  <c r="S2888" i="18" s="1"/>
  <c r="S2893" i="18" a="1"/>
  <c r="S2893" i="18" s="1"/>
  <c r="S2181" i="18" a="1"/>
  <c r="S2181" i="18" s="1"/>
  <c r="S2233" i="18" a="1"/>
  <c r="S2233" i="18" s="1"/>
  <c r="S2286" i="18" a="1"/>
  <c r="S2286" i="18" s="1"/>
  <c r="S2311" i="18" a="1"/>
  <c r="S2311" i="18" s="1"/>
  <c r="S2326" i="18" a="1"/>
  <c r="S2326" i="18" s="1"/>
  <c r="S2346" i="18" a="1"/>
  <c r="S2346" i="18" s="1"/>
  <c r="S2390" i="18" a="1"/>
  <c r="S2390" i="18" s="1"/>
  <c r="S2405" i="18" a="1"/>
  <c r="S2405" i="18" s="1"/>
  <c r="S2431" i="18" a="1"/>
  <c r="S2431" i="18" s="1"/>
  <c r="S2456" i="18" a="1"/>
  <c r="S2456" i="18" s="1"/>
  <c r="S2461" i="18" a="1"/>
  <c r="S2461" i="18" s="1"/>
  <c r="S2466" i="18" a="1"/>
  <c r="S2466" i="18" s="1"/>
  <c r="S2472" i="18" a="1"/>
  <c r="S2472" i="18" s="1"/>
  <c r="S2477" i="18" a="1"/>
  <c r="S2477" i="18" s="1"/>
  <c r="S2482" i="18" a="1"/>
  <c r="S2482" i="18" s="1"/>
  <c r="S2487" i="18" a="1"/>
  <c r="S2487" i="18" s="1"/>
  <c r="S2497" i="18" a="1"/>
  <c r="S2497" i="18" s="1"/>
  <c r="S2502" i="18" a="1"/>
  <c r="S2502" i="18" s="1"/>
  <c r="S2512" i="18" a="1"/>
  <c r="S2512" i="18" s="1"/>
  <c r="S2521" i="18" a="1"/>
  <c r="S2521" i="18" s="1"/>
  <c r="S2526" i="18" a="1"/>
  <c r="S2526" i="18" s="1"/>
  <c r="S2537" i="18" a="1"/>
  <c r="S2537" i="18" s="1"/>
  <c r="S2542" i="18" a="1"/>
  <c r="S2542" i="18" s="1"/>
  <c r="S2548" i="18" a="1"/>
  <c r="S2548" i="18" s="1"/>
  <c r="S2553" i="18" a="1"/>
  <c r="S2553" i="18" s="1"/>
  <c r="S2559" i="18" a="1"/>
  <c r="S2559" i="18" s="1"/>
  <c r="S2564" i="18" a="1"/>
  <c r="S2564" i="18" s="1"/>
  <c r="S2570" i="18" a="1"/>
  <c r="S2570" i="18" s="1"/>
  <c r="S2591" i="18" a="1"/>
  <c r="S2591" i="18" s="1"/>
  <c r="S2596" i="18" a="1"/>
  <c r="S2596" i="18" s="1"/>
  <c r="S2601" i="18" a="1"/>
  <c r="S2601" i="18" s="1"/>
  <c r="S2606" i="18" a="1"/>
  <c r="S2606" i="18" s="1"/>
  <c r="S2611" i="18" a="1"/>
  <c r="S2611" i="18" s="1"/>
  <c r="S2622" i="18" a="1"/>
  <c r="S2622" i="18" s="1"/>
  <c r="S2642" i="18" a="1"/>
  <c r="S2642" i="18" s="1"/>
  <c r="S2648" i="18" a="1"/>
  <c r="S2648" i="18" s="1"/>
  <c r="S2653" i="18" a="1"/>
  <c r="S2653" i="18" s="1"/>
  <c r="S2659" i="18" a="1"/>
  <c r="S2659" i="18" s="1"/>
  <c r="S2665" i="18" a="1"/>
  <c r="S2665" i="18" s="1"/>
  <c r="S2671" i="18" a="1"/>
  <c r="S2671" i="18" s="1"/>
  <c r="S2699" i="18" a="1"/>
  <c r="S2699" i="18" s="1"/>
  <c r="S2704" i="18" a="1"/>
  <c r="S2704" i="18" s="1"/>
  <c r="S2709" i="18" a="1"/>
  <c r="S2709" i="18" s="1"/>
  <c r="S2714" i="18" a="1"/>
  <c r="S2714" i="18" s="1"/>
  <c r="S2720" i="18" a="1"/>
  <c r="S2720" i="18" s="1"/>
  <c r="S2725" i="18" a="1"/>
  <c r="S2725" i="18" s="1"/>
  <c r="S2731" i="18" a="1"/>
  <c r="S2731" i="18" s="1"/>
  <c r="S2752" i="18" a="1"/>
  <c r="S2752" i="18" s="1"/>
  <c r="S2758" i="18" a="1"/>
  <c r="S2758" i="18" s="1"/>
  <c r="S2768" i="18" a="1"/>
  <c r="S2768" i="18" s="1"/>
  <c r="S2779" i="18" a="1"/>
  <c r="S2779" i="18" s="1"/>
  <c r="S2785" i="18" a="1"/>
  <c r="S2785" i="18" s="1"/>
  <c r="S2791" i="18" a="1"/>
  <c r="S2791" i="18" s="1"/>
  <c r="S2802" i="18" a="1"/>
  <c r="S2802" i="18" s="1"/>
  <c r="S2808" i="18" a="1"/>
  <c r="S2808" i="18" s="1"/>
  <c r="S2813" i="18" a="1"/>
  <c r="S2813" i="18" s="1"/>
  <c r="S2818" i="18" a="1"/>
  <c r="S2818" i="18" s="1"/>
  <c r="S2829" i="18" a="1"/>
  <c r="S2829" i="18" s="1"/>
  <c r="S2834" i="18" a="1"/>
  <c r="S2834" i="18" s="1"/>
  <c r="S2840" i="18" a="1"/>
  <c r="S2840" i="18" s="1"/>
  <c r="S2851" i="18" a="1"/>
  <c r="S2851" i="18" s="1"/>
  <c r="S2856" i="18" a="1"/>
  <c r="S2856" i="18" s="1"/>
  <c r="S2861" i="18" a="1"/>
  <c r="S2861" i="18" s="1"/>
  <c r="S2871" i="18" a="1"/>
  <c r="S2871" i="18" s="1"/>
  <c r="S2877" i="18" a="1"/>
  <c r="S2877" i="18" s="1"/>
  <c r="S2883" i="18" a="1"/>
  <c r="S2883" i="18" s="1"/>
  <c r="S2187" i="18" a="1"/>
  <c r="S2187" i="18" s="1"/>
  <c r="S2240" i="18" a="1"/>
  <c r="S2240" i="18" s="1"/>
  <c r="S2291" i="18" a="1"/>
  <c r="S2291" i="18" s="1"/>
  <c r="S2312" i="18" a="1"/>
  <c r="S2312" i="18" s="1"/>
  <c r="S2332" i="18" a="1"/>
  <c r="S2332" i="18" s="1"/>
  <c r="S2347" i="18" a="1"/>
  <c r="S2347" i="18" s="1"/>
  <c r="S2365" i="18" a="1"/>
  <c r="S2365" i="18" s="1"/>
  <c r="S2391" i="18" a="1"/>
  <c r="S2391" i="18" s="1"/>
  <c r="S2406" i="18" a="1"/>
  <c r="S2406" i="18" s="1"/>
  <c r="S2446" i="18" a="1"/>
  <c r="S2446" i="18" s="1"/>
  <c r="S2452" i="18" a="1"/>
  <c r="S2452" i="18" s="1"/>
  <c r="S2467" i="18" a="1"/>
  <c r="S2467" i="18" s="1"/>
  <c r="S2483" i="18" a="1"/>
  <c r="S2483" i="18" s="1"/>
  <c r="S2492" i="18" a="1"/>
  <c r="S2492" i="18" s="1"/>
  <c r="S2503" i="18" a="1"/>
  <c r="S2503" i="18" s="1"/>
  <c r="S2508" i="18" a="1"/>
  <c r="S2508" i="18" s="1"/>
  <c r="S2517" i="18" a="1"/>
  <c r="S2517" i="18" s="1"/>
  <c r="S2527" i="18" a="1"/>
  <c r="S2527" i="18" s="1"/>
  <c r="S2532" i="18" a="1"/>
  <c r="S2532" i="18" s="1"/>
  <c r="S2538" i="18" a="1"/>
  <c r="S2538" i="18" s="1"/>
  <c r="S2543" i="18" a="1"/>
  <c r="S2543" i="18" s="1"/>
  <c r="S2571" i="18" a="1"/>
  <c r="S2571" i="18" s="1"/>
  <c r="S2576" i="18" a="1"/>
  <c r="S2576" i="18" s="1"/>
  <c r="S2581" i="18" a="1"/>
  <c r="S2581" i="18" s="1"/>
  <c r="S2586" i="18" a="1"/>
  <c r="S2586" i="18" s="1"/>
  <c r="S2602" i="18" a="1"/>
  <c r="S2602" i="18" s="1"/>
  <c r="S2607" i="18" a="1"/>
  <c r="S2607" i="18" s="1"/>
  <c r="S2612" i="18" a="1"/>
  <c r="S2612" i="18" s="1"/>
  <c r="S2617" i="18" a="1"/>
  <c r="S2617" i="18" s="1"/>
  <c r="S2623" i="18" a="1"/>
  <c r="S2623" i="18" s="1"/>
  <c r="S2628" i="18" a="1"/>
  <c r="S2628" i="18" s="1"/>
  <c r="S2633" i="18" a="1"/>
  <c r="S2633" i="18" s="1"/>
  <c r="S2638" i="18" a="1"/>
  <c r="S2638" i="18" s="1"/>
  <c r="S2643" i="18" a="1"/>
  <c r="S2643" i="18" s="1"/>
  <c r="S2666" i="18" a="1"/>
  <c r="S2666" i="18" s="1"/>
  <c r="S2677" i="18" a="1"/>
  <c r="S2677" i="18" s="1"/>
  <c r="S2682" i="18" a="1"/>
  <c r="S2682" i="18" s="1"/>
  <c r="S2688" i="18" a="1"/>
  <c r="S2688" i="18" s="1"/>
  <c r="S2693" i="18" a="1"/>
  <c r="S2693" i="18" s="1"/>
  <c r="S2715" i="18" a="1"/>
  <c r="S2715" i="18" s="1"/>
  <c r="S2721" i="18" a="1"/>
  <c r="S2721" i="18" s="1"/>
  <c r="S2726" i="18" a="1"/>
  <c r="S2726" i="18" s="1"/>
  <c r="S2736" i="18" a="1"/>
  <c r="S2736" i="18" s="1"/>
  <c r="S2741" i="18" a="1"/>
  <c r="S2741" i="18" s="1"/>
  <c r="S2746" i="18" a="1"/>
  <c r="S2746" i="18" s="1"/>
  <c r="S2753" i="18" a="1"/>
  <c r="S2753" i="18" s="1"/>
  <c r="S2759" i="18" a="1"/>
  <c r="S2759" i="18" s="1"/>
  <c r="S2764" i="18" a="1"/>
  <c r="S2764" i="18" s="1"/>
  <c r="S2774" i="18" a="1"/>
  <c r="S2774" i="18" s="1"/>
  <c r="S2797" i="18" a="1"/>
  <c r="S2797" i="18" s="1"/>
  <c r="S2803" i="18" a="1"/>
  <c r="S2803" i="18" s="1"/>
  <c r="S2819" i="18" a="1"/>
  <c r="S2819" i="18" s="1"/>
  <c r="S2824" i="18" a="1"/>
  <c r="S2824" i="18" s="1"/>
  <c r="S2830" i="18" a="1"/>
  <c r="S2830" i="18" s="1"/>
  <c r="S2835" i="18" a="1"/>
  <c r="S2835" i="18" s="1"/>
  <c r="S2846" i="18" a="1"/>
  <c r="S2846" i="18" s="1"/>
  <c r="S2866" i="18" a="1"/>
  <c r="S2866" i="18" s="1"/>
  <c r="S2872" i="18" a="1"/>
  <c r="S2872" i="18" s="1"/>
  <c r="S2889" i="18" a="1"/>
  <c r="S2889" i="18" s="1"/>
  <c r="S2193" i="18" a="1"/>
  <c r="S2193" i="18" s="1"/>
  <c r="S2246" i="18" a="1"/>
  <c r="S2246" i="18" s="1"/>
  <c r="S2292" i="18" a="1"/>
  <c r="S2292" i="18" s="1"/>
  <c r="S2313" i="18" a="1"/>
  <c r="S2313" i="18" s="1"/>
  <c r="S2352" i="18" a="1"/>
  <c r="S2352" i="18" s="1"/>
  <c r="S2366" i="18" a="1"/>
  <c r="S2366" i="18" s="1"/>
  <c r="S2381" i="18" a="1"/>
  <c r="S2381" i="18" s="1"/>
  <c r="S2394" i="18" a="1"/>
  <c r="S2394" i="18" s="1"/>
  <c r="S2407" i="18" a="1"/>
  <c r="S2407" i="18" s="1"/>
  <c r="S2421" i="18" a="1"/>
  <c r="S2421" i="18" s="1"/>
  <c r="S2447" i="18" a="1"/>
  <c r="S2447" i="18" s="1"/>
  <c r="S2457" i="18" a="1"/>
  <c r="S2457" i="18" s="1"/>
  <c r="S2462" i="18" a="1"/>
  <c r="S2462" i="18" s="1"/>
  <c r="S2473" i="18" a="1"/>
  <c r="S2473" i="18" s="1"/>
  <c r="S2478" i="18" a="1"/>
  <c r="S2478" i="18" s="1"/>
  <c r="S2488" i="18" a="1"/>
  <c r="S2488" i="18" s="1"/>
  <c r="S2493" i="18" a="1"/>
  <c r="S2493" i="18" s="1"/>
  <c r="S2498" i="18" a="1"/>
  <c r="S2498" i="18" s="1"/>
  <c r="S2513" i="18" a="1"/>
  <c r="S2513" i="18" s="1"/>
  <c r="S2522" i="18" a="1"/>
  <c r="S2522" i="18" s="1"/>
  <c r="S2533" i="18" a="1"/>
  <c r="S2533" i="18" s="1"/>
  <c r="S2539" i="18" a="1"/>
  <c r="S2539" i="18" s="1"/>
  <c r="S2549" i="18" a="1"/>
  <c r="S2549" i="18" s="1"/>
  <c r="S2554" i="18" a="1"/>
  <c r="S2554" i="18" s="1"/>
  <c r="S2560" i="18" a="1"/>
  <c r="S2560" i="18" s="1"/>
  <c r="S2565" i="18" a="1"/>
  <c r="S2565" i="18" s="1"/>
  <c r="S2587" i="18" a="1"/>
  <c r="S2587" i="18" s="1"/>
  <c r="S2592" i="18" a="1"/>
  <c r="S2592" i="18" s="1"/>
  <c r="S2597" i="18" a="1"/>
  <c r="S2597" i="18" s="1"/>
  <c r="S2603" i="18" a="1"/>
  <c r="S2603" i="18" s="1"/>
  <c r="S2634" i="18" a="1"/>
  <c r="S2634" i="18" s="1"/>
  <c r="S2639" i="18" a="1"/>
  <c r="S2639" i="18" s="1"/>
  <c r="S2644" i="18" a="1"/>
  <c r="S2644" i="18" s="1"/>
  <c r="S2649" i="18" a="1"/>
  <c r="S2649" i="18" s="1"/>
  <c r="S2654" i="18" a="1"/>
  <c r="S2654" i="18" s="1"/>
  <c r="S2660" i="18" a="1"/>
  <c r="S2660" i="18" s="1"/>
  <c r="S2667" i="18" a="1"/>
  <c r="S2667" i="18" s="1"/>
  <c r="S2672" i="18" a="1"/>
  <c r="S2672" i="18" s="1"/>
  <c r="S2683" i="18" a="1"/>
  <c r="S2683" i="18" s="1"/>
  <c r="S2689" i="18" a="1"/>
  <c r="S2689" i="18" s="1"/>
  <c r="S2694" i="18" a="1"/>
  <c r="S2694" i="18" s="1"/>
  <c r="S2700" i="18" a="1"/>
  <c r="S2700" i="18" s="1"/>
  <c r="S2705" i="18" a="1"/>
  <c r="S2705" i="18" s="1"/>
  <c r="S2710" i="18" a="1"/>
  <c r="S2710" i="18" s="1"/>
  <c r="S2716" i="18" a="1"/>
  <c r="S2716" i="18" s="1"/>
  <c r="S2727" i="18" a="1"/>
  <c r="S2727" i="18" s="1"/>
  <c r="S2732" i="18" a="1"/>
  <c r="S2732" i="18" s="1"/>
  <c r="S2747" i="18" a="1"/>
  <c r="S2747" i="18" s="1"/>
  <c r="S2769" i="18" a="1"/>
  <c r="S2769" i="18" s="1"/>
  <c r="S2775" i="18" a="1"/>
  <c r="S2775" i="18" s="1"/>
  <c r="S2780" i="18" a="1"/>
  <c r="S2780" i="18" s="1"/>
  <c r="S2786" i="18" a="1"/>
  <c r="S2786" i="18" s="1"/>
  <c r="S2792" i="18" a="1"/>
  <c r="S2792" i="18" s="1"/>
  <c r="S2798" i="18" a="1"/>
  <c r="S2798" i="18" s="1"/>
  <c r="S2804" i="18" a="1"/>
  <c r="S2804" i="18" s="1"/>
  <c r="S2809" i="18" a="1"/>
  <c r="S2809" i="18" s="1"/>
  <c r="S2814" i="18" a="1"/>
  <c r="S2814" i="18" s="1"/>
  <c r="S2825" i="18" a="1"/>
  <c r="S2825" i="18" s="1"/>
  <c r="S2831" i="18" a="1"/>
  <c r="S2831" i="18" s="1"/>
  <c r="S2836" i="18" a="1"/>
  <c r="S2836" i="18" s="1"/>
  <c r="S2841" i="18" a="1"/>
  <c r="S2841" i="18" s="1"/>
  <c r="S2847" i="18" a="1"/>
  <c r="S2847" i="18" s="1"/>
  <c r="S2852" i="18" a="1"/>
  <c r="S2852" i="18" s="1"/>
  <c r="S2857" i="18" a="1"/>
  <c r="S2857" i="18" s="1"/>
  <c r="S2862" i="18" a="1"/>
  <c r="S2862" i="18" s="1"/>
  <c r="S2867" i="18" a="1"/>
  <c r="S2867" i="18" s="1"/>
  <c r="S2878" i="18" a="1"/>
  <c r="S2878" i="18" s="1"/>
  <c r="S2884" i="18" a="1"/>
  <c r="S2884" i="18" s="1"/>
  <c r="S2890" i="18" a="1"/>
  <c r="S2890" i="18" s="1"/>
  <c r="S2199" i="18" a="1"/>
  <c r="S2199" i="18" s="1"/>
  <c r="S2395" i="18" a="1"/>
  <c r="S2395" i="18" s="1"/>
  <c r="S2468" i="18" a="1"/>
  <c r="S2468" i="18" s="1"/>
  <c r="S2509" i="18" a="1"/>
  <c r="S2509" i="18" s="1"/>
  <c r="S2593" i="18" a="1"/>
  <c r="S2593" i="18" s="1"/>
  <c r="S2635" i="18" a="1"/>
  <c r="S2635" i="18" s="1"/>
  <c r="S2678" i="18" a="1"/>
  <c r="S2678" i="18" s="1"/>
  <c r="S2722" i="18" a="1"/>
  <c r="S2722" i="18" s="1"/>
  <c r="S2765" i="18" a="1"/>
  <c r="S2765" i="18" s="1"/>
  <c r="S2253" i="18" a="1"/>
  <c r="S2253" i="18" s="1"/>
  <c r="S2411" i="18" a="1"/>
  <c r="S2411" i="18" s="1"/>
  <c r="S2474" i="18" a="1"/>
  <c r="S2474" i="18" s="1"/>
  <c r="S2555" i="18" a="1"/>
  <c r="S2555" i="18" s="1"/>
  <c r="S2598" i="18" a="1"/>
  <c r="S2598" i="18" s="1"/>
  <c r="S2684" i="18" a="1"/>
  <c r="S2684" i="18" s="1"/>
  <c r="S2770" i="18" a="1"/>
  <c r="S2770" i="18" s="1"/>
  <c r="S2815" i="18" a="1"/>
  <c r="S2815" i="18" s="1"/>
  <c r="S2858" i="18" a="1"/>
  <c r="S2858" i="18" s="1"/>
  <c r="S2298" i="18" a="1"/>
  <c r="S2298" i="18" s="1"/>
  <c r="S2479" i="18" a="1"/>
  <c r="S2479" i="18" s="1"/>
  <c r="S2518" i="18" a="1"/>
  <c r="S2518" i="18" s="1"/>
  <c r="S2561" i="18" a="1"/>
  <c r="S2561" i="18" s="1"/>
  <c r="S2776" i="18" a="1"/>
  <c r="S2776" i="18" s="1"/>
  <c r="S2820" i="18" a="1"/>
  <c r="S2820" i="18" s="1"/>
  <c r="S2863" i="18" a="1"/>
  <c r="S2863" i="18" s="1"/>
  <c r="S2319" i="18" a="1"/>
  <c r="S2319" i="18" s="1"/>
  <c r="S2436" i="18" a="1"/>
  <c r="S2436" i="18" s="1"/>
  <c r="S2484" i="18" a="1"/>
  <c r="S2484" i="18" s="1"/>
  <c r="S2523" i="18" a="1"/>
  <c r="S2523" i="18" s="1"/>
  <c r="S2566" i="18" a="1"/>
  <c r="S2566" i="18" s="1"/>
  <c r="S2608" i="18" a="1"/>
  <c r="S2608" i="18" s="1"/>
  <c r="S2695" i="18" a="1"/>
  <c r="S2695" i="18" s="1"/>
  <c r="S2737" i="18" a="1"/>
  <c r="S2737" i="18" s="1"/>
  <c r="S2781" i="18" a="1"/>
  <c r="S2781" i="18" s="1"/>
  <c r="S2826" i="18" a="1"/>
  <c r="S2826" i="18" s="1"/>
  <c r="S2868" i="18" a="1"/>
  <c r="S2868" i="18" s="1"/>
  <c r="S2333" i="18" a="1"/>
  <c r="S2333" i="18" s="1"/>
  <c r="S2528" i="18" a="1"/>
  <c r="S2528" i="18" s="1"/>
  <c r="S2572" i="18" a="1"/>
  <c r="S2572" i="18" s="1"/>
  <c r="S2613" i="18" a="1"/>
  <c r="S2613" i="18" s="1"/>
  <c r="S2655" i="18" a="1"/>
  <c r="S2655" i="18" s="1"/>
  <c r="S2742" i="18" a="1"/>
  <c r="S2742" i="18" s="1"/>
  <c r="S2787" i="18" a="1"/>
  <c r="S2787" i="18" s="1"/>
  <c r="S2873" i="18" a="1"/>
  <c r="S2873" i="18" s="1"/>
  <c r="S2453" i="18" a="1"/>
  <c r="S2453" i="18" s="1"/>
  <c r="S2534" i="18" a="1"/>
  <c r="S2534" i="18" s="1"/>
  <c r="S2577" i="18" a="1"/>
  <c r="S2577" i="18" s="1"/>
  <c r="S2618" i="18" a="1"/>
  <c r="S2618" i="18" s="1"/>
  <c r="S2661" i="18" a="1"/>
  <c r="S2661" i="18" s="1"/>
  <c r="S2748" i="18" a="1"/>
  <c r="S2748" i="18" s="1"/>
  <c r="S2793" i="18" a="1"/>
  <c r="S2793" i="18" s="1"/>
  <c r="S2879" i="18" a="1"/>
  <c r="S2879" i="18" s="1"/>
  <c r="S2370" i="18" a="1"/>
  <c r="S2370" i="18" s="1"/>
  <c r="S2499" i="18" a="1"/>
  <c r="S2499" i="18" s="1"/>
  <c r="S2582" i="18" a="1"/>
  <c r="S2582" i="18" s="1"/>
  <c r="S2624" i="18" a="1"/>
  <c r="S2624" i="18" s="1"/>
  <c r="S2711" i="18" a="1"/>
  <c r="S2711" i="18" s="1"/>
  <c r="S2754" i="18" a="1"/>
  <c r="S2754" i="18" s="1"/>
  <c r="S2799" i="18" a="1"/>
  <c r="S2799" i="18" s="1"/>
  <c r="S2885" i="18" a="1"/>
  <c r="S2885" i="18" s="1"/>
  <c r="S2717" i="18" a="1"/>
  <c r="S2717" i="18" s="1"/>
  <c r="S2760" i="18" a="1"/>
  <c r="S2760" i="18" s="1"/>
  <c r="S2463" i="18" a="1"/>
  <c r="S2463" i="18" s="1"/>
  <c r="S2504" i="18" a="1"/>
  <c r="S2504" i="18" s="1"/>
  <c r="S2544" i="18" a="1"/>
  <c r="S2544" i="18" s="1"/>
  <c r="S2891" i="18" a="1"/>
  <c r="S2891" i="18" s="1"/>
  <c r="S2629" i="18" a="1"/>
  <c r="S2629" i="18" s="1"/>
  <c r="S3509" i="18" a="1"/>
  <c r="S3509" i="18" s="1"/>
  <c r="S3515" i="18" a="1"/>
  <c r="S3515" i="18" s="1"/>
  <c r="S3521" i="18" a="1"/>
  <c r="S3521" i="18" s="1"/>
  <c r="S3526" i="18" a="1"/>
  <c r="S3526" i="18" s="1"/>
  <c r="S3533" i="18" a="1"/>
  <c r="S3533" i="18" s="1"/>
  <c r="S3538" i="18" a="1"/>
  <c r="S3538" i="18" s="1"/>
  <c r="S3544" i="18" a="1"/>
  <c r="S3544" i="18" s="1"/>
  <c r="S3551" i="18" a="1"/>
  <c r="S3551" i="18" s="1"/>
  <c r="S3558" i="18" a="1"/>
  <c r="S3558" i="18" s="1"/>
  <c r="S3564" i="18" a="1"/>
  <c r="S3564" i="18" s="1"/>
  <c r="S3571" i="18" a="1"/>
  <c r="S3571" i="18" s="1"/>
  <c r="S3579" i="18" a="1"/>
  <c r="S3579" i="18" s="1"/>
  <c r="S3586" i="18" a="1"/>
  <c r="S3586" i="18" s="1"/>
  <c r="S3592" i="18" a="1"/>
  <c r="S3592" i="18" s="1"/>
  <c r="S3599" i="18" a="1"/>
  <c r="S3599" i="18" s="1"/>
  <c r="S3606" i="18" a="1"/>
  <c r="S3606" i="18" s="1"/>
  <c r="S3614" i="18" a="1"/>
  <c r="S3614" i="18" s="1"/>
  <c r="S3620" i="18" a="1"/>
  <c r="S3620" i="18" s="1"/>
  <c r="S3634" i="18" a="1"/>
  <c r="S3634" i="18" s="1"/>
  <c r="S3641" i="18" a="1"/>
  <c r="S3641" i="18" s="1"/>
  <c r="S3648" i="18" a="1"/>
  <c r="S3648" i="18" s="1"/>
  <c r="S3661" i="18" a="1"/>
  <c r="S3661" i="18" s="1"/>
  <c r="S3668" i="18" a="1"/>
  <c r="S3668" i="18" s="1"/>
  <c r="S3676" i="18" a="1"/>
  <c r="S3676" i="18" s="1"/>
  <c r="S3689" i="18" a="1"/>
  <c r="S3689" i="18" s="1"/>
  <c r="S3696" i="18" a="1"/>
  <c r="S3696" i="18" s="1"/>
  <c r="S3703" i="18" a="1"/>
  <c r="S3703" i="18" s="1"/>
  <c r="S3717" i="18" a="1"/>
  <c r="S3717" i="18" s="1"/>
  <c r="S3723" i="18" a="1"/>
  <c r="S3723" i="18" s="1"/>
  <c r="S3738" i="18" a="1"/>
  <c r="S3738" i="18" s="1"/>
  <c r="S3745" i="18" a="1"/>
  <c r="S3745" i="18" s="1"/>
  <c r="S3751" i="18" a="1"/>
  <c r="S3751" i="18" s="1"/>
  <c r="S3758" i="18" a="1"/>
  <c r="S3758" i="18" s="1"/>
  <c r="S3765" i="18" a="1"/>
  <c r="S3765" i="18" s="1"/>
  <c r="S3773" i="18" a="1"/>
  <c r="S3773" i="18" s="1"/>
  <c r="S3779" i="18" a="1"/>
  <c r="S3779" i="18" s="1"/>
  <c r="S3786" i="18" a="1"/>
  <c r="S3786" i="18" s="1"/>
  <c r="S3793" i="18" a="1"/>
  <c r="S3793" i="18" s="1"/>
  <c r="S3800" i="18" a="1"/>
  <c r="S3800" i="18" s="1"/>
  <c r="S3807" i="18" a="1"/>
  <c r="S3807" i="18" s="1"/>
  <c r="S3814" i="18" a="1"/>
  <c r="S3814" i="18" s="1"/>
  <c r="S3820" i="18" a="1"/>
  <c r="S3820" i="18" s="1"/>
  <c r="S3827" i="18" a="1"/>
  <c r="S3827" i="18" s="1"/>
  <c r="S3835" i="18" a="1"/>
  <c r="S3835" i="18" s="1"/>
  <c r="S3842" i="18" a="1"/>
  <c r="S3842" i="18" s="1"/>
  <c r="S3848" i="18" a="1"/>
  <c r="S3848" i="18" s="1"/>
  <c r="S3855" i="18" a="1"/>
  <c r="S3855" i="18" s="1"/>
  <c r="S3862" i="18" a="1"/>
  <c r="S3862" i="18" s="1"/>
  <c r="S3870" i="18" a="1"/>
  <c r="S3870" i="18" s="1"/>
  <c r="S3876" i="18" a="1"/>
  <c r="S3876" i="18" s="1"/>
  <c r="S3890" i="18" a="1"/>
  <c r="S3890" i="18" s="1"/>
  <c r="S3897" i="18" a="1"/>
  <c r="S3897" i="18" s="1"/>
  <c r="S3904" i="18" a="1"/>
  <c r="S3904" i="18" s="1"/>
  <c r="S3917" i="18" a="1"/>
  <c r="S3917" i="18" s="1"/>
  <c r="S3924" i="18" a="1"/>
  <c r="S3924" i="18" s="1"/>
  <c r="S3932" i="18" a="1"/>
  <c r="S3932" i="18" s="1"/>
  <c r="S3945" i="18" a="1"/>
  <c r="S3945" i="18" s="1"/>
  <c r="S3952" i="18" a="1"/>
  <c r="S3952" i="18" s="1"/>
  <c r="S3959" i="18" a="1"/>
  <c r="S3959" i="18" s="1"/>
  <c r="S3973" i="18" a="1"/>
  <c r="S3973" i="18" s="1"/>
  <c r="S3979" i="18" a="1"/>
  <c r="S3979" i="18" s="1"/>
  <c r="S3994" i="18" a="1"/>
  <c r="S3994" i="18" s="1"/>
  <c r="S4001" i="18" a="1"/>
  <c r="S4001" i="18" s="1"/>
  <c r="S4007" i="18" a="1"/>
  <c r="S4007" i="18" s="1"/>
  <c r="S4014" i="18" a="1"/>
  <c r="S4014" i="18" s="1"/>
  <c r="S4021" i="18" a="1"/>
  <c r="S4021" i="18" s="1"/>
  <c r="S4029" i="18" a="1"/>
  <c r="S4029" i="18" s="1"/>
  <c r="S4035" i="18" a="1"/>
  <c r="S4035" i="18" s="1"/>
  <c r="S4042" i="18" a="1"/>
  <c r="S4042" i="18" s="1"/>
  <c r="S4049" i="18" a="1"/>
  <c r="S4049" i="18" s="1"/>
  <c r="S4056" i="18" a="1"/>
  <c r="S4056" i="18" s="1"/>
  <c r="S4063" i="18" a="1"/>
  <c r="S4063" i="18" s="1"/>
  <c r="S4070" i="18" a="1"/>
  <c r="S4070" i="18" s="1"/>
  <c r="S4076" i="18" a="1"/>
  <c r="S4076" i="18" s="1"/>
  <c r="S4083" i="18" a="1"/>
  <c r="S4083" i="18" s="1"/>
  <c r="S4091" i="18" a="1"/>
  <c r="S4091" i="18" s="1"/>
  <c r="S4098" i="18" a="1"/>
  <c r="S4098" i="18" s="1"/>
  <c r="S4104" i="18" a="1"/>
  <c r="S4104" i="18" s="1"/>
  <c r="S4111" i="18" a="1"/>
  <c r="S4111" i="18" s="1"/>
  <c r="S4118" i="18" a="1"/>
  <c r="S4118" i="18" s="1"/>
  <c r="S4126" i="18" a="1"/>
  <c r="S4126" i="18" s="1"/>
  <c r="S4132" i="18" a="1"/>
  <c r="S4132" i="18" s="1"/>
  <c r="S4146" i="18" a="1"/>
  <c r="S4146" i="18" s="1"/>
  <c r="S4153" i="18" a="1"/>
  <c r="S4153" i="18" s="1"/>
  <c r="S4160" i="18" a="1"/>
  <c r="S4160" i="18" s="1"/>
  <c r="S4173" i="18" a="1"/>
  <c r="S4173" i="18" s="1"/>
  <c r="S3516" i="18" a="1"/>
  <c r="S3516" i="18" s="1"/>
  <c r="S3527" i="18" a="1"/>
  <c r="S3527" i="18" s="1"/>
  <c r="S3545" i="18" a="1"/>
  <c r="S3545" i="18" s="1"/>
  <c r="S3552" i="18" a="1"/>
  <c r="S3552" i="18" s="1"/>
  <c r="S3565" i="18" a="1"/>
  <c r="S3565" i="18" s="1"/>
  <c r="S3572" i="18" a="1"/>
  <c r="S3572" i="18" s="1"/>
  <c r="S3580" i="18" a="1"/>
  <c r="S3580" i="18" s="1"/>
  <c r="S3593" i="18" a="1"/>
  <c r="S3593" i="18" s="1"/>
  <c r="S3600" i="18" a="1"/>
  <c r="S3600" i="18" s="1"/>
  <c r="S3607" i="18" a="1"/>
  <c r="S3607" i="18" s="1"/>
  <c r="S3621" i="18" a="1"/>
  <c r="S3621" i="18" s="1"/>
  <c r="S3627" i="18" a="1"/>
  <c r="S3627" i="18" s="1"/>
  <c r="S3642" i="18" a="1"/>
  <c r="S3642" i="18" s="1"/>
  <c r="S3649" i="18" a="1"/>
  <c r="S3649" i="18" s="1"/>
  <c r="S3655" i="18" a="1"/>
  <c r="S3655" i="18" s="1"/>
  <c r="S3662" i="18" a="1"/>
  <c r="S3662" i="18" s="1"/>
  <c r="S3669" i="18" a="1"/>
  <c r="S3669" i="18" s="1"/>
  <c r="S3677" i="18" a="1"/>
  <c r="S3677" i="18" s="1"/>
  <c r="S3683" i="18" a="1"/>
  <c r="S3683" i="18" s="1"/>
  <c r="S3690" i="18" a="1"/>
  <c r="S3690" i="18" s="1"/>
  <c r="S3697" i="18" a="1"/>
  <c r="S3697" i="18" s="1"/>
  <c r="S3704" i="18" a="1"/>
  <c r="S3704" i="18" s="1"/>
  <c r="S3711" i="18" a="1"/>
  <c r="S3711" i="18" s="1"/>
  <c r="S3718" i="18" a="1"/>
  <c r="S3718" i="18" s="1"/>
  <c r="S3724" i="18" a="1"/>
  <c r="S3724" i="18" s="1"/>
  <c r="S3731" i="18" a="1"/>
  <c r="S3731" i="18" s="1"/>
  <c r="S3739" i="18" a="1"/>
  <c r="S3739" i="18" s="1"/>
  <c r="S3746" i="18" a="1"/>
  <c r="S3746" i="18" s="1"/>
  <c r="S3752" i="18" a="1"/>
  <c r="S3752" i="18" s="1"/>
  <c r="S3759" i="18" a="1"/>
  <c r="S3759" i="18" s="1"/>
  <c r="S3766" i="18" a="1"/>
  <c r="S3766" i="18" s="1"/>
  <c r="S3774" i="18" a="1"/>
  <c r="S3774" i="18" s="1"/>
  <c r="S3780" i="18" a="1"/>
  <c r="S3780" i="18" s="1"/>
  <c r="S3794" i="18" a="1"/>
  <c r="S3794" i="18" s="1"/>
  <c r="S3801" i="18" a="1"/>
  <c r="S3801" i="18" s="1"/>
  <c r="S3808" i="18" a="1"/>
  <c r="S3808" i="18" s="1"/>
  <c r="S3821" i="18" a="1"/>
  <c r="S3821" i="18" s="1"/>
  <c r="S3828" i="18" a="1"/>
  <c r="S3828" i="18" s="1"/>
  <c r="S3836" i="18" a="1"/>
  <c r="S3836" i="18" s="1"/>
  <c r="S3849" i="18" a="1"/>
  <c r="S3849" i="18" s="1"/>
  <c r="S3856" i="18" a="1"/>
  <c r="S3856" i="18" s="1"/>
  <c r="S3863" i="18" a="1"/>
  <c r="S3863" i="18" s="1"/>
  <c r="S3877" i="18" a="1"/>
  <c r="S3877" i="18" s="1"/>
  <c r="S3883" i="18" a="1"/>
  <c r="S3883" i="18" s="1"/>
  <c r="S3898" i="18" a="1"/>
  <c r="S3898" i="18" s="1"/>
  <c r="S3905" i="18" a="1"/>
  <c r="S3905" i="18" s="1"/>
  <c r="S3911" i="18" a="1"/>
  <c r="S3911" i="18" s="1"/>
  <c r="S3918" i="18" a="1"/>
  <c r="S3918" i="18" s="1"/>
  <c r="S3925" i="18" a="1"/>
  <c r="S3925" i="18" s="1"/>
  <c r="S3933" i="18" a="1"/>
  <c r="S3933" i="18" s="1"/>
  <c r="S3939" i="18" a="1"/>
  <c r="S3939" i="18" s="1"/>
  <c r="S3946" i="18" a="1"/>
  <c r="S3946" i="18" s="1"/>
  <c r="S3953" i="18" a="1"/>
  <c r="S3953" i="18" s="1"/>
  <c r="S3960" i="18" a="1"/>
  <c r="S3960" i="18" s="1"/>
  <c r="S3967" i="18" a="1"/>
  <c r="S3967" i="18" s="1"/>
  <c r="S3974" i="18" a="1"/>
  <c r="S3974" i="18" s="1"/>
  <c r="S3980" i="18" a="1"/>
  <c r="S3980" i="18" s="1"/>
  <c r="S3987" i="18" a="1"/>
  <c r="S3987" i="18" s="1"/>
  <c r="S3995" i="18" a="1"/>
  <c r="S3995" i="18" s="1"/>
  <c r="S4002" i="18" a="1"/>
  <c r="S4002" i="18" s="1"/>
  <c r="S4008" i="18" a="1"/>
  <c r="S4008" i="18" s="1"/>
  <c r="S4015" i="18" a="1"/>
  <c r="S4015" i="18" s="1"/>
  <c r="S4022" i="18" a="1"/>
  <c r="S4022" i="18" s="1"/>
  <c r="S4030" i="18" a="1"/>
  <c r="S4030" i="18" s="1"/>
  <c r="S4036" i="18" a="1"/>
  <c r="S4036" i="18" s="1"/>
  <c r="S4050" i="18" a="1"/>
  <c r="S4050" i="18" s="1"/>
  <c r="S4057" i="18" a="1"/>
  <c r="S4057" i="18" s="1"/>
  <c r="S4064" i="18" a="1"/>
  <c r="S4064" i="18" s="1"/>
  <c r="S4077" i="18" a="1"/>
  <c r="S4077" i="18" s="1"/>
  <c r="S4084" i="18" a="1"/>
  <c r="S4084" i="18" s="1"/>
  <c r="S4092" i="18" a="1"/>
  <c r="S4092" i="18" s="1"/>
  <c r="S4105" i="18" a="1"/>
  <c r="S4105" i="18" s="1"/>
  <c r="S4112" i="18" a="1"/>
  <c r="S4112" i="18" s="1"/>
  <c r="S4119" i="18" a="1"/>
  <c r="S4119" i="18" s="1"/>
  <c r="S4133" i="18" a="1"/>
  <c r="S4133" i="18" s="1"/>
  <c r="S4139" i="18" a="1"/>
  <c r="S4139" i="18" s="1"/>
  <c r="S4154" i="18" a="1"/>
  <c r="S4154" i="18" s="1"/>
  <c r="S4161" i="18" a="1"/>
  <c r="S4161" i="18" s="1"/>
  <c r="S4167" i="18" a="1"/>
  <c r="S4167" i="18" s="1"/>
  <c r="S4174" i="18" a="1"/>
  <c r="S4174" i="18" s="1"/>
  <c r="S3510" i="18" a="1"/>
  <c r="S3510" i="18" s="1"/>
  <c r="S3517" i="18" a="1"/>
  <c r="S3517" i="18" s="1"/>
  <c r="S3522" i="18" a="1"/>
  <c r="S3522" i="18" s="1"/>
  <c r="S3528" i="18" a="1"/>
  <c r="S3528" i="18" s="1"/>
  <c r="S3534" i="18" a="1"/>
  <c r="S3534" i="18" s="1"/>
  <c r="S3539" i="18" a="1"/>
  <c r="S3539" i="18" s="1"/>
  <c r="S3546" i="18" a="1"/>
  <c r="S3546" i="18" s="1"/>
  <c r="S3553" i="18" a="1"/>
  <c r="S3553" i="18" s="1"/>
  <c r="S3559" i="18" a="1"/>
  <c r="S3559" i="18" s="1"/>
  <c r="S3566" i="18" a="1"/>
  <c r="S3566" i="18" s="1"/>
  <c r="S3573" i="18" a="1"/>
  <c r="S3573" i="18" s="1"/>
  <c r="S3581" i="18" a="1"/>
  <c r="S3581" i="18" s="1"/>
  <c r="S3587" i="18" a="1"/>
  <c r="S3587" i="18" s="1"/>
  <c r="S3594" i="18" a="1"/>
  <c r="S3594" i="18" s="1"/>
  <c r="S3601" i="18" a="1"/>
  <c r="S3601" i="18" s="1"/>
  <c r="S3608" i="18" a="1"/>
  <c r="S3608" i="18" s="1"/>
  <c r="S3615" i="18" a="1"/>
  <c r="S3615" i="18" s="1"/>
  <c r="S3622" i="18" a="1"/>
  <c r="S3622" i="18" s="1"/>
  <c r="S3628" i="18" a="1"/>
  <c r="S3628" i="18" s="1"/>
  <c r="S3635" i="18" a="1"/>
  <c r="S3635" i="18" s="1"/>
  <c r="S3643" i="18" a="1"/>
  <c r="S3643" i="18" s="1"/>
  <c r="S3650" i="18" a="1"/>
  <c r="S3650" i="18" s="1"/>
  <c r="S3656" i="18" a="1"/>
  <c r="S3656" i="18" s="1"/>
  <c r="S3663" i="18" a="1"/>
  <c r="S3663" i="18" s="1"/>
  <c r="S3670" i="18" a="1"/>
  <c r="S3670" i="18" s="1"/>
  <c r="S3678" i="18" a="1"/>
  <c r="S3678" i="18" s="1"/>
  <c r="S3684" i="18" a="1"/>
  <c r="S3684" i="18" s="1"/>
  <c r="S3698" i="18" a="1"/>
  <c r="S3698" i="18" s="1"/>
  <c r="S3705" i="18" a="1"/>
  <c r="S3705" i="18" s="1"/>
  <c r="S3712" i="18" a="1"/>
  <c r="S3712" i="18" s="1"/>
  <c r="S3725" i="18" a="1"/>
  <c r="S3725" i="18" s="1"/>
  <c r="S3732" i="18" a="1"/>
  <c r="S3732" i="18" s="1"/>
  <c r="S3740" i="18" a="1"/>
  <c r="S3740" i="18" s="1"/>
  <c r="S3753" i="18" a="1"/>
  <c r="S3753" i="18" s="1"/>
  <c r="S3760" i="18" a="1"/>
  <c r="S3760" i="18" s="1"/>
  <c r="S3767" i="18" a="1"/>
  <c r="S3767" i="18" s="1"/>
  <c r="S3781" i="18" a="1"/>
  <c r="S3781" i="18" s="1"/>
  <c r="S3787" i="18" a="1"/>
  <c r="S3787" i="18" s="1"/>
  <c r="S3802" i="18" a="1"/>
  <c r="S3802" i="18" s="1"/>
  <c r="S3809" i="18" a="1"/>
  <c r="S3809" i="18" s="1"/>
  <c r="S3815" i="18" a="1"/>
  <c r="S3815" i="18" s="1"/>
  <c r="S3822" i="18" a="1"/>
  <c r="S3822" i="18" s="1"/>
  <c r="S3829" i="18" a="1"/>
  <c r="S3829" i="18" s="1"/>
  <c r="S3837" i="18" a="1"/>
  <c r="S3837" i="18" s="1"/>
  <c r="S3843" i="18" a="1"/>
  <c r="S3843" i="18" s="1"/>
  <c r="S3850" i="18" a="1"/>
  <c r="S3850" i="18" s="1"/>
  <c r="S3857" i="18" a="1"/>
  <c r="S3857" i="18" s="1"/>
  <c r="S3864" i="18" a="1"/>
  <c r="S3864" i="18" s="1"/>
  <c r="S3871" i="18" a="1"/>
  <c r="S3871" i="18" s="1"/>
  <c r="S3878" i="18" a="1"/>
  <c r="S3878" i="18" s="1"/>
  <c r="S3884" i="18" a="1"/>
  <c r="S3884" i="18" s="1"/>
  <c r="S3891" i="18" a="1"/>
  <c r="S3891" i="18" s="1"/>
  <c r="S3899" i="18" a="1"/>
  <c r="S3899" i="18" s="1"/>
  <c r="S3906" i="18" a="1"/>
  <c r="S3906" i="18" s="1"/>
  <c r="S3912" i="18" a="1"/>
  <c r="S3912" i="18" s="1"/>
  <c r="S3919" i="18" a="1"/>
  <c r="S3919" i="18" s="1"/>
  <c r="S3926" i="18" a="1"/>
  <c r="S3926" i="18" s="1"/>
  <c r="S3934" i="18" a="1"/>
  <c r="S3934" i="18" s="1"/>
  <c r="S3940" i="18" a="1"/>
  <c r="S3940" i="18" s="1"/>
  <c r="S3954" i="18" a="1"/>
  <c r="S3954" i="18" s="1"/>
  <c r="S3961" i="18" a="1"/>
  <c r="S3961" i="18" s="1"/>
  <c r="S3968" i="18" a="1"/>
  <c r="S3968" i="18" s="1"/>
  <c r="S3981" i="18" a="1"/>
  <c r="S3981" i="18" s="1"/>
  <c r="S3988" i="18" a="1"/>
  <c r="S3988" i="18" s="1"/>
  <c r="S3996" i="18" a="1"/>
  <c r="S3996" i="18" s="1"/>
  <c r="S4009" i="18" a="1"/>
  <c r="S4009" i="18" s="1"/>
  <c r="S4016" i="18" a="1"/>
  <c r="S4016" i="18" s="1"/>
  <c r="S4023" i="18" a="1"/>
  <c r="S4023" i="18" s="1"/>
  <c r="S4037" i="18" a="1"/>
  <c r="S4037" i="18" s="1"/>
  <c r="S4043" i="18" a="1"/>
  <c r="S4043" i="18" s="1"/>
  <c r="S4058" i="18" a="1"/>
  <c r="S4058" i="18" s="1"/>
  <c r="S4065" i="18" a="1"/>
  <c r="S4065" i="18" s="1"/>
  <c r="S4071" i="18" a="1"/>
  <c r="S4071" i="18" s="1"/>
  <c r="S4078" i="18" a="1"/>
  <c r="S4078" i="18" s="1"/>
  <c r="S4085" i="18" a="1"/>
  <c r="S4085" i="18" s="1"/>
  <c r="S4093" i="18" a="1"/>
  <c r="S4093" i="18" s="1"/>
  <c r="S4099" i="18" a="1"/>
  <c r="S4099" i="18" s="1"/>
  <c r="S4106" i="18" a="1"/>
  <c r="S4106" i="18" s="1"/>
  <c r="S4113" i="18" a="1"/>
  <c r="S4113" i="18" s="1"/>
  <c r="S4120" i="18" a="1"/>
  <c r="S4120" i="18" s="1"/>
  <c r="S4127" i="18" a="1"/>
  <c r="S4127" i="18" s="1"/>
  <c r="S4134" i="18" a="1"/>
  <c r="S4134" i="18" s="1"/>
  <c r="S4140" i="18" a="1"/>
  <c r="S4140" i="18" s="1"/>
  <c r="S4147" i="18" a="1"/>
  <c r="S4147" i="18" s="1"/>
  <c r="S4155" i="18" a="1"/>
  <c r="S4155" i="18" s="1"/>
  <c r="S4162" i="18" a="1"/>
  <c r="S4162" i="18" s="1"/>
  <c r="S3511" i="18" a="1"/>
  <c r="S3511" i="18" s="1"/>
  <c r="S3529" i="18" a="1"/>
  <c r="S3529" i="18" s="1"/>
  <c r="S3540" i="18" a="1"/>
  <c r="S3540" i="18" s="1"/>
  <c r="S3547" i="18" a="1"/>
  <c r="S3547" i="18" s="1"/>
  <c r="S3554" i="18" a="1"/>
  <c r="S3554" i="18" s="1"/>
  <c r="S3560" i="18" a="1"/>
  <c r="S3560" i="18" s="1"/>
  <c r="S3567" i="18" a="1"/>
  <c r="S3567" i="18" s="1"/>
  <c r="S3574" i="18" a="1"/>
  <c r="S3574" i="18" s="1"/>
  <c r="S3582" i="18" a="1"/>
  <c r="S3582" i="18" s="1"/>
  <c r="S3588" i="18" a="1"/>
  <c r="S3588" i="18" s="1"/>
  <c r="S3602" i="18" a="1"/>
  <c r="S3602" i="18" s="1"/>
  <c r="S3609" i="18" a="1"/>
  <c r="S3609" i="18" s="1"/>
  <c r="S3616" i="18" a="1"/>
  <c r="S3616" i="18" s="1"/>
  <c r="S3629" i="18" a="1"/>
  <c r="S3629" i="18" s="1"/>
  <c r="S3636" i="18" a="1"/>
  <c r="S3636" i="18" s="1"/>
  <c r="S3644" i="18" a="1"/>
  <c r="S3644" i="18" s="1"/>
  <c r="S3657" i="18" a="1"/>
  <c r="S3657" i="18" s="1"/>
  <c r="S3664" i="18" a="1"/>
  <c r="S3664" i="18" s="1"/>
  <c r="S3671" i="18" a="1"/>
  <c r="S3671" i="18" s="1"/>
  <c r="S3685" i="18" a="1"/>
  <c r="S3685" i="18" s="1"/>
  <c r="S3691" i="18" a="1"/>
  <c r="S3691" i="18" s="1"/>
  <c r="S3706" i="18" a="1"/>
  <c r="S3706" i="18" s="1"/>
  <c r="S3713" i="18" a="1"/>
  <c r="S3713" i="18" s="1"/>
  <c r="S3719" i="18" a="1"/>
  <c r="S3719" i="18" s="1"/>
  <c r="S3726" i="18" a="1"/>
  <c r="S3726" i="18" s="1"/>
  <c r="S3733" i="18" a="1"/>
  <c r="S3733" i="18" s="1"/>
  <c r="S3741" i="18" a="1"/>
  <c r="S3741" i="18" s="1"/>
  <c r="S3747" i="18" a="1"/>
  <c r="S3747" i="18" s="1"/>
  <c r="S3754" i="18" a="1"/>
  <c r="S3754" i="18" s="1"/>
  <c r="S3761" i="18" a="1"/>
  <c r="S3761" i="18" s="1"/>
  <c r="S3768" i="18" a="1"/>
  <c r="S3768" i="18" s="1"/>
  <c r="S3775" i="18" a="1"/>
  <c r="S3775" i="18" s="1"/>
  <c r="S3782" i="18" a="1"/>
  <c r="S3782" i="18" s="1"/>
  <c r="S3788" i="18" a="1"/>
  <c r="S3788" i="18" s="1"/>
  <c r="S3795" i="18" a="1"/>
  <c r="S3795" i="18" s="1"/>
  <c r="S3803" i="18" a="1"/>
  <c r="S3803" i="18" s="1"/>
  <c r="S3810" i="18" a="1"/>
  <c r="S3810" i="18" s="1"/>
  <c r="S3816" i="18" a="1"/>
  <c r="S3816" i="18" s="1"/>
  <c r="S3823" i="18" a="1"/>
  <c r="S3823" i="18" s="1"/>
  <c r="S3830" i="18" a="1"/>
  <c r="S3830" i="18" s="1"/>
  <c r="S3838" i="18" a="1"/>
  <c r="S3838" i="18" s="1"/>
  <c r="S3844" i="18" a="1"/>
  <c r="S3844" i="18" s="1"/>
  <c r="S3858" i="18" a="1"/>
  <c r="S3858" i="18" s="1"/>
  <c r="S3865" i="18" a="1"/>
  <c r="S3865" i="18" s="1"/>
  <c r="S3872" i="18" a="1"/>
  <c r="S3872" i="18" s="1"/>
  <c r="S3885" i="18" a="1"/>
  <c r="S3885" i="18" s="1"/>
  <c r="S3892" i="18" a="1"/>
  <c r="S3892" i="18" s="1"/>
  <c r="S3900" i="18" a="1"/>
  <c r="S3900" i="18" s="1"/>
  <c r="S3913" i="18" a="1"/>
  <c r="S3913" i="18" s="1"/>
  <c r="S3920" i="18" a="1"/>
  <c r="S3920" i="18" s="1"/>
  <c r="S3927" i="18" a="1"/>
  <c r="S3927" i="18" s="1"/>
  <c r="S3941" i="18" a="1"/>
  <c r="S3941" i="18" s="1"/>
  <c r="S3947" i="18" a="1"/>
  <c r="S3947" i="18" s="1"/>
  <c r="S3962" i="18" a="1"/>
  <c r="S3962" i="18" s="1"/>
  <c r="S3969" i="18" a="1"/>
  <c r="S3969" i="18" s="1"/>
  <c r="S3975" i="18" a="1"/>
  <c r="S3975" i="18" s="1"/>
  <c r="S3982" i="18" a="1"/>
  <c r="S3982" i="18" s="1"/>
  <c r="S3989" i="18" a="1"/>
  <c r="S3989" i="18" s="1"/>
  <c r="S3997" i="18" a="1"/>
  <c r="S3997" i="18" s="1"/>
  <c r="S4003" i="18" a="1"/>
  <c r="S4003" i="18" s="1"/>
  <c r="S4010" i="18" a="1"/>
  <c r="S4010" i="18" s="1"/>
  <c r="S4017" i="18" a="1"/>
  <c r="S4017" i="18" s="1"/>
  <c r="S4024" i="18" a="1"/>
  <c r="S4024" i="18" s="1"/>
  <c r="S4031" i="18" a="1"/>
  <c r="S4031" i="18" s="1"/>
  <c r="S4038" i="18" a="1"/>
  <c r="S4038" i="18" s="1"/>
  <c r="S4044" i="18" a="1"/>
  <c r="S4044" i="18" s="1"/>
  <c r="S4051" i="18" a="1"/>
  <c r="S4051" i="18" s="1"/>
  <c r="S4059" i="18" a="1"/>
  <c r="S4059" i="18" s="1"/>
  <c r="S4066" i="18" a="1"/>
  <c r="S4066" i="18" s="1"/>
  <c r="S4072" i="18" a="1"/>
  <c r="S4072" i="18" s="1"/>
  <c r="S4079" i="18" a="1"/>
  <c r="S4079" i="18" s="1"/>
  <c r="S4086" i="18" a="1"/>
  <c r="S4086" i="18" s="1"/>
  <c r="S4094" i="18" a="1"/>
  <c r="S4094" i="18" s="1"/>
  <c r="S4100" i="18" a="1"/>
  <c r="S4100" i="18" s="1"/>
  <c r="S4114" i="18" a="1"/>
  <c r="S4114" i="18" s="1"/>
  <c r="S4121" i="18" a="1"/>
  <c r="S4121" i="18" s="1"/>
  <c r="S4128" i="18" a="1"/>
  <c r="S4128" i="18" s="1"/>
  <c r="S4141" i="18" a="1"/>
  <c r="S4141" i="18" s="1"/>
  <c r="S4148" i="18" a="1"/>
  <c r="S4148" i="18" s="1"/>
  <c r="S4156" i="18" a="1"/>
  <c r="S4156" i="18" s="1"/>
  <c r="S4169" i="18" a="1"/>
  <c r="S4169" i="18" s="1"/>
  <c r="S4176" i="18" a="1"/>
  <c r="S4176" i="18" s="1"/>
  <c r="S3512" i="18" a="1"/>
  <c r="S3512" i="18" s="1"/>
  <c r="S3518" i="18" a="1"/>
  <c r="S3518" i="18" s="1"/>
  <c r="S3523" i="18" a="1"/>
  <c r="S3523" i="18" s="1"/>
  <c r="S3535" i="18" a="1"/>
  <c r="S3535" i="18" s="1"/>
  <c r="S3541" i="18" a="1"/>
  <c r="S3541" i="18" s="1"/>
  <c r="S3548" i="18" a="1"/>
  <c r="S3548" i="18" s="1"/>
  <c r="S3561" i="18" a="1"/>
  <c r="S3561" i="18" s="1"/>
  <c r="S3568" i="18" a="1"/>
  <c r="S3568" i="18" s="1"/>
  <c r="S3575" i="18" a="1"/>
  <c r="S3575" i="18" s="1"/>
  <c r="S3589" i="18" a="1"/>
  <c r="S3589" i="18" s="1"/>
  <c r="S3595" i="18" a="1"/>
  <c r="S3595" i="18" s="1"/>
  <c r="S3610" i="18" a="1"/>
  <c r="S3610" i="18" s="1"/>
  <c r="S3617" i="18" a="1"/>
  <c r="S3617" i="18" s="1"/>
  <c r="S3623" i="18" a="1"/>
  <c r="S3623" i="18" s="1"/>
  <c r="S3630" i="18" a="1"/>
  <c r="S3630" i="18" s="1"/>
  <c r="S3637" i="18" a="1"/>
  <c r="S3637" i="18" s="1"/>
  <c r="S3645" i="18" a="1"/>
  <c r="S3645" i="18" s="1"/>
  <c r="S3651" i="18" a="1"/>
  <c r="S3651" i="18" s="1"/>
  <c r="S3658" i="18" a="1"/>
  <c r="S3658" i="18" s="1"/>
  <c r="S3665" i="18" a="1"/>
  <c r="S3665" i="18" s="1"/>
  <c r="S3672" i="18" a="1"/>
  <c r="S3672" i="18" s="1"/>
  <c r="S3679" i="18" a="1"/>
  <c r="S3679" i="18" s="1"/>
  <c r="S3686" i="18" a="1"/>
  <c r="S3686" i="18" s="1"/>
  <c r="S3692" i="18" a="1"/>
  <c r="S3692" i="18" s="1"/>
  <c r="S3699" i="18" a="1"/>
  <c r="S3699" i="18" s="1"/>
  <c r="S3707" i="18" a="1"/>
  <c r="S3707" i="18" s="1"/>
  <c r="S3714" i="18" a="1"/>
  <c r="S3714" i="18" s="1"/>
  <c r="S3720" i="18" a="1"/>
  <c r="S3720" i="18" s="1"/>
  <c r="S3727" i="18" a="1"/>
  <c r="S3727" i="18" s="1"/>
  <c r="S3734" i="18" a="1"/>
  <c r="S3734" i="18" s="1"/>
  <c r="S3742" i="18" a="1"/>
  <c r="S3742" i="18" s="1"/>
  <c r="S3748" i="18" a="1"/>
  <c r="S3748" i="18" s="1"/>
  <c r="S3762" i="18" a="1"/>
  <c r="S3762" i="18" s="1"/>
  <c r="S3769" i="18" a="1"/>
  <c r="S3769" i="18" s="1"/>
  <c r="S3776" i="18" a="1"/>
  <c r="S3776" i="18" s="1"/>
  <c r="S3789" i="18" a="1"/>
  <c r="S3789" i="18" s="1"/>
  <c r="S3796" i="18" a="1"/>
  <c r="S3796" i="18" s="1"/>
  <c r="S3804" i="18" a="1"/>
  <c r="S3804" i="18" s="1"/>
  <c r="S3817" i="18" a="1"/>
  <c r="S3817" i="18" s="1"/>
  <c r="S3824" i="18" a="1"/>
  <c r="S3824" i="18" s="1"/>
  <c r="S3831" i="18" a="1"/>
  <c r="S3831" i="18" s="1"/>
  <c r="S3845" i="18" a="1"/>
  <c r="S3845" i="18" s="1"/>
  <c r="S3851" i="18" a="1"/>
  <c r="S3851" i="18" s="1"/>
  <c r="S3866" i="18" a="1"/>
  <c r="S3866" i="18" s="1"/>
  <c r="S3873" i="18" a="1"/>
  <c r="S3873" i="18" s="1"/>
  <c r="S3879" i="18" a="1"/>
  <c r="S3879" i="18" s="1"/>
  <c r="S3886" i="18" a="1"/>
  <c r="S3886" i="18" s="1"/>
  <c r="S3893" i="18" a="1"/>
  <c r="S3893" i="18" s="1"/>
  <c r="S3901" i="18" a="1"/>
  <c r="S3901" i="18" s="1"/>
  <c r="S3907" i="18" a="1"/>
  <c r="S3907" i="18" s="1"/>
  <c r="S3914" i="18" a="1"/>
  <c r="S3914" i="18" s="1"/>
  <c r="S3921" i="18" a="1"/>
  <c r="S3921" i="18" s="1"/>
  <c r="S3928" i="18" a="1"/>
  <c r="S3928" i="18" s="1"/>
  <c r="S3935" i="18" a="1"/>
  <c r="S3935" i="18" s="1"/>
  <c r="S3942" i="18" a="1"/>
  <c r="S3942" i="18" s="1"/>
  <c r="S3948" i="18" a="1"/>
  <c r="S3948" i="18" s="1"/>
  <c r="S3955" i="18" a="1"/>
  <c r="S3955" i="18" s="1"/>
  <c r="S3963" i="18" a="1"/>
  <c r="S3963" i="18" s="1"/>
  <c r="S3970" i="18" a="1"/>
  <c r="S3970" i="18" s="1"/>
  <c r="S3976" i="18" a="1"/>
  <c r="S3976" i="18" s="1"/>
  <c r="S3983" i="18" a="1"/>
  <c r="S3983" i="18" s="1"/>
  <c r="S3990" i="18" a="1"/>
  <c r="S3990" i="18" s="1"/>
  <c r="S3998" i="18" a="1"/>
  <c r="S3998" i="18" s="1"/>
  <c r="S4004" i="18" a="1"/>
  <c r="S4004" i="18" s="1"/>
  <c r="S4018" i="18" a="1"/>
  <c r="S4018" i="18" s="1"/>
  <c r="S4025" i="18" a="1"/>
  <c r="S4025" i="18" s="1"/>
  <c r="S4032" i="18" a="1"/>
  <c r="S4032" i="18" s="1"/>
  <c r="S4045" i="18" a="1"/>
  <c r="S4045" i="18" s="1"/>
  <c r="S4052" i="18" a="1"/>
  <c r="S4052" i="18" s="1"/>
  <c r="S4060" i="18" a="1"/>
  <c r="S4060" i="18" s="1"/>
  <c r="S4073" i="18" a="1"/>
  <c r="S4073" i="18" s="1"/>
  <c r="S4080" i="18" a="1"/>
  <c r="S4080" i="18" s="1"/>
  <c r="S4087" i="18" a="1"/>
  <c r="S4087" i="18" s="1"/>
  <c r="S4101" i="18" a="1"/>
  <c r="S4101" i="18" s="1"/>
  <c r="S3513" i="18" a="1"/>
  <c r="S3513" i="18" s="1"/>
  <c r="S3524" i="18" a="1"/>
  <c r="S3524" i="18" s="1"/>
  <c r="S3530" i="18" a="1"/>
  <c r="S3530" i="18" s="1"/>
  <c r="S3536" i="18" a="1"/>
  <c r="S3536" i="18" s="1"/>
  <c r="S3549" i="18" a="1"/>
  <c r="S3549" i="18" s="1"/>
  <c r="S3555" i="18" a="1"/>
  <c r="S3555" i="18" s="1"/>
  <c r="S3562" i="18" a="1"/>
  <c r="S3562" i="18" s="1"/>
  <c r="S3569" i="18" a="1"/>
  <c r="S3569" i="18" s="1"/>
  <c r="S3576" i="18" a="1"/>
  <c r="S3576" i="18" s="1"/>
  <c r="S3583" i="18" a="1"/>
  <c r="S3583" i="18" s="1"/>
  <c r="S3590" i="18" a="1"/>
  <c r="S3590" i="18" s="1"/>
  <c r="S3596" i="18" a="1"/>
  <c r="S3596" i="18" s="1"/>
  <c r="S3603" i="18" a="1"/>
  <c r="S3603" i="18" s="1"/>
  <c r="S3611" i="18" a="1"/>
  <c r="S3611" i="18" s="1"/>
  <c r="S3618" i="18" a="1"/>
  <c r="S3618" i="18" s="1"/>
  <c r="S3624" i="18" a="1"/>
  <c r="S3624" i="18" s="1"/>
  <c r="S3631" i="18" a="1"/>
  <c r="S3631" i="18" s="1"/>
  <c r="S3638" i="18" a="1"/>
  <c r="S3638" i="18" s="1"/>
  <c r="S3646" i="18" a="1"/>
  <c r="S3646" i="18" s="1"/>
  <c r="S3652" i="18" a="1"/>
  <c r="S3652" i="18" s="1"/>
  <c r="S3666" i="18" a="1"/>
  <c r="S3666" i="18" s="1"/>
  <c r="S3673" i="18" a="1"/>
  <c r="S3673" i="18" s="1"/>
  <c r="S3680" i="18" a="1"/>
  <c r="S3680" i="18" s="1"/>
  <c r="S3693" i="18" a="1"/>
  <c r="S3693" i="18" s="1"/>
  <c r="S3700" i="18" a="1"/>
  <c r="S3700" i="18" s="1"/>
  <c r="S3708" i="18" a="1"/>
  <c r="S3708" i="18" s="1"/>
  <c r="S3721" i="18" a="1"/>
  <c r="S3721" i="18" s="1"/>
  <c r="S3728" i="18" a="1"/>
  <c r="S3728" i="18" s="1"/>
  <c r="S3735" i="18" a="1"/>
  <c r="S3735" i="18" s="1"/>
  <c r="S3749" i="18" a="1"/>
  <c r="S3749" i="18" s="1"/>
  <c r="S3755" i="18" a="1"/>
  <c r="S3755" i="18" s="1"/>
  <c r="S3770" i="18" a="1"/>
  <c r="S3770" i="18" s="1"/>
  <c r="S3777" i="18" a="1"/>
  <c r="S3777" i="18" s="1"/>
  <c r="S3783" i="18" a="1"/>
  <c r="S3783" i="18" s="1"/>
  <c r="S3790" i="18" a="1"/>
  <c r="S3790" i="18" s="1"/>
  <c r="S3797" i="18" a="1"/>
  <c r="S3797" i="18" s="1"/>
  <c r="S3805" i="18" a="1"/>
  <c r="S3805" i="18" s="1"/>
  <c r="S3811" i="18" a="1"/>
  <c r="S3811" i="18" s="1"/>
  <c r="S3818" i="18" a="1"/>
  <c r="S3818" i="18" s="1"/>
  <c r="S3825" i="18" a="1"/>
  <c r="S3825" i="18" s="1"/>
  <c r="S3832" i="18" a="1"/>
  <c r="S3832" i="18" s="1"/>
  <c r="S3839" i="18" a="1"/>
  <c r="S3839" i="18" s="1"/>
  <c r="S3846" i="18" a="1"/>
  <c r="S3846" i="18" s="1"/>
  <c r="S3852" i="18" a="1"/>
  <c r="S3852" i="18" s="1"/>
  <c r="S3859" i="18" a="1"/>
  <c r="S3859" i="18" s="1"/>
  <c r="S3867" i="18" a="1"/>
  <c r="S3867" i="18" s="1"/>
  <c r="S3874" i="18" a="1"/>
  <c r="S3874" i="18" s="1"/>
  <c r="S3880" i="18" a="1"/>
  <c r="S3880" i="18" s="1"/>
  <c r="S3887" i="18" a="1"/>
  <c r="S3887" i="18" s="1"/>
  <c r="S3894" i="18" a="1"/>
  <c r="S3894" i="18" s="1"/>
  <c r="S3902" i="18" a="1"/>
  <c r="S3902" i="18" s="1"/>
  <c r="S3908" i="18" a="1"/>
  <c r="S3908" i="18" s="1"/>
  <c r="S3922" i="18" a="1"/>
  <c r="S3922" i="18" s="1"/>
  <c r="S3929" i="18" a="1"/>
  <c r="S3929" i="18" s="1"/>
  <c r="S3936" i="18" a="1"/>
  <c r="S3936" i="18" s="1"/>
  <c r="S3949" i="18" a="1"/>
  <c r="S3949" i="18" s="1"/>
  <c r="S3956" i="18" a="1"/>
  <c r="S3956" i="18" s="1"/>
  <c r="S3964" i="18" a="1"/>
  <c r="S3964" i="18" s="1"/>
  <c r="S3977" i="18" a="1"/>
  <c r="S3977" i="18" s="1"/>
  <c r="S3984" i="18" a="1"/>
  <c r="S3984" i="18" s="1"/>
  <c r="S3991" i="18" a="1"/>
  <c r="S3991" i="18" s="1"/>
  <c r="S4005" i="18" a="1"/>
  <c r="S4005" i="18" s="1"/>
  <c r="S4011" i="18" a="1"/>
  <c r="S4011" i="18" s="1"/>
  <c r="S4026" i="18" a="1"/>
  <c r="S4026" i="18" s="1"/>
  <c r="S4033" i="18" a="1"/>
  <c r="S4033" i="18" s="1"/>
  <c r="S4039" i="18" a="1"/>
  <c r="S4039" i="18" s="1"/>
  <c r="S4046" i="18" a="1"/>
  <c r="S4046" i="18" s="1"/>
  <c r="S4053" i="18" a="1"/>
  <c r="S4053" i="18" s="1"/>
  <c r="S4061" i="18" a="1"/>
  <c r="S4061" i="18" s="1"/>
  <c r="S4067" i="18" a="1"/>
  <c r="S4067" i="18" s="1"/>
  <c r="S4074" i="18" a="1"/>
  <c r="S4074" i="18" s="1"/>
  <c r="S4081" i="18" a="1"/>
  <c r="S4081" i="18" s="1"/>
  <c r="S4088" i="18" a="1"/>
  <c r="S4088" i="18" s="1"/>
  <c r="S4095" i="18" a="1"/>
  <c r="S4095" i="18" s="1"/>
  <c r="S3519" i="18" a="1"/>
  <c r="S3519" i="18" s="1"/>
  <c r="S3525" i="18" a="1"/>
  <c r="S3525" i="18" s="1"/>
  <c r="S3531" i="18" a="1"/>
  <c r="S3531" i="18" s="1"/>
  <c r="S3537" i="18" a="1"/>
  <c r="S3537" i="18" s="1"/>
  <c r="S3542" i="18" a="1"/>
  <c r="S3542" i="18" s="1"/>
  <c r="S3550" i="18" a="1"/>
  <c r="S3550" i="18" s="1"/>
  <c r="S3556" i="18" a="1"/>
  <c r="S3556" i="18" s="1"/>
  <c r="S3570" i="18" a="1"/>
  <c r="S3570" i="18" s="1"/>
  <c r="S3577" i="18" a="1"/>
  <c r="S3577" i="18" s="1"/>
  <c r="S3584" i="18" a="1"/>
  <c r="S3584" i="18" s="1"/>
  <c r="S3597" i="18" a="1"/>
  <c r="S3597" i="18" s="1"/>
  <c r="S3604" i="18" a="1"/>
  <c r="S3604" i="18" s="1"/>
  <c r="S3612" i="18" a="1"/>
  <c r="S3612" i="18" s="1"/>
  <c r="S3625" i="18" a="1"/>
  <c r="S3625" i="18" s="1"/>
  <c r="S3632" i="18" a="1"/>
  <c r="S3632" i="18" s="1"/>
  <c r="S3639" i="18" a="1"/>
  <c r="S3639" i="18" s="1"/>
  <c r="S3653" i="18" a="1"/>
  <c r="S3653" i="18" s="1"/>
  <c r="S3659" i="18" a="1"/>
  <c r="S3659" i="18" s="1"/>
  <c r="S3674" i="18" a="1"/>
  <c r="S3674" i="18" s="1"/>
  <c r="S3681" i="18" a="1"/>
  <c r="S3681" i="18" s="1"/>
  <c r="S3687" i="18" a="1"/>
  <c r="S3687" i="18" s="1"/>
  <c r="S3694" i="18" a="1"/>
  <c r="S3694" i="18" s="1"/>
  <c r="S3701" i="18" a="1"/>
  <c r="S3701" i="18" s="1"/>
  <c r="S3709" i="18" a="1"/>
  <c r="S3709" i="18" s="1"/>
  <c r="S3715" i="18" a="1"/>
  <c r="S3715" i="18" s="1"/>
  <c r="S3722" i="18" a="1"/>
  <c r="S3722" i="18" s="1"/>
  <c r="S3729" i="18" a="1"/>
  <c r="S3729" i="18" s="1"/>
  <c r="S3736" i="18" a="1"/>
  <c r="S3736" i="18" s="1"/>
  <c r="S3743" i="18" a="1"/>
  <c r="S3743" i="18" s="1"/>
  <c r="S3750" i="18" a="1"/>
  <c r="S3750" i="18" s="1"/>
  <c r="S3756" i="18" a="1"/>
  <c r="S3756" i="18" s="1"/>
  <c r="S3763" i="18" a="1"/>
  <c r="S3763" i="18" s="1"/>
  <c r="S3771" i="18" a="1"/>
  <c r="S3771" i="18" s="1"/>
  <c r="S3778" i="18" a="1"/>
  <c r="S3778" i="18" s="1"/>
  <c r="S3784" i="18" a="1"/>
  <c r="S3784" i="18" s="1"/>
  <c r="S3791" i="18" a="1"/>
  <c r="S3791" i="18" s="1"/>
  <c r="S3798" i="18" a="1"/>
  <c r="S3798" i="18" s="1"/>
  <c r="S3806" i="18" a="1"/>
  <c r="S3806" i="18" s="1"/>
  <c r="S3812" i="18" a="1"/>
  <c r="S3812" i="18" s="1"/>
  <c r="S3826" i="18" a="1"/>
  <c r="S3826" i="18" s="1"/>
  <c r="S3833" i="18" a="1"/>
  <c r="S3833" i="18" s="1"/>
  <c r="S3840" i="18" a="1"/>
  <c r="S3840" i="18" s="1"/>
  <c r="S3853" i="18" a="1"/>
  <c r="S3853" i="18" s="1"/>
  <c r="S3860" i="18" a="1"/>
  <c r="S3860" i="18" s="1"/>
  <c r="S3868" i="18" a="1"/>
  <c r="S3868" i="18" s="1"/>
  <c r="S3881" i="18" a="1"/>
  <c r="S3881" i="18" s="1"/>
  <c r="S3888" i="18" a="1"/>
  <c r="S3888" i="18" s="1"/>
  <c r="S3895" i="18" a="1"/>
  <c r="S3895" i="18" s="1"/>
  <c r="S3514" i="18" a="1"/>
  <c r="S3514" i="18" s="1"/>
  <c r="S3563" i="18" a="1"/>
  <c r="S3563" i="18" s="1"/>
  <c r="S3619" i="18" a="1"/>
  <c r="S3619" i="18" s="1"/>
  <c r="S3675" i="18" a="1"/>
  <c r="S3675" i="18" s="1"/>
  <c r="S3730" i="18" a="1"/>
  <c r="S3730" i="18" s="1"/>
  <c r="S3785" i="18" a="1"/>
  <c r="S3785" i="18" s="1"/>
  <c r="S3841" i="18" a="1"/>
  <c r="S3841" i="18" s="1"/>
  <c r="S3896" i="18" a="1"/>
  <c r="S3896" i="18" s="1"/>
  <c r="S3923" i="18" a="1"/>
  <c r="S3923" i="18" s="1"/>
  <c r="S3951" i="18" a="1"/>
  <c r="S3951" i="18" s="1"/>
  <c r="S4090" i="18" a="1"/>
  <c r="S4090" i="18" s="1"/>
  <c r="S4109" i="18" a="1"/>
  <c r="S4109" i="18" s="1"/>
  <c r="S4124" i="18" a="1"/>
  <c r="S4124" i="18" s="1"/>
  <c r="S4137" i="18" a="1"/>
  <c r="S4137" i="18" s="1"/>
  <c r="S4151" i="18" a="1"/>
  <c r="S4151" i="18" s="1"/>
  <c r="S4165" i="18" a="1"/>
  <c r="S4165" i="18" s="1"/>
  <c r="S4177" i="18" a="1"/>
  <c r="S4177" i="18" s="1"/>
  <c r="S4184" i="18" a="1"/>
  <c r="S4184" i="18" s="1"/>
  <c r="S4191" i="18" a="1"/>
  <c r="S4191" i="18" s="1"/>
  <c r="S4198" i="18" a="1"/>
  <c r="S4198" i="18" s="1"/>
  <c r="S4204" i="18" a="1"/>
  <c r="S4204" i="18" s="1"/>
  <c r="S4211" i="18" a="1"/>
  <c r="S4211" i="18" s="1"/>
  <c r="S4218" i="18" a="1"/>
  <c r="S4218" i="18" s="1"/>
  <c r="S4224" i="18" a="1"/>
  <c r="S4224" i="18" s="1"/>
  <c r="S4229" i="18" a="1"/>
  <c r="S4229" i="18" s="1"/>
  <c r="S3520" i="18" a="1"/>
  <c r="S3520" i="18" s="1"/>
  <c r="S3626" i="18" a="1"/>
  <c r="S3626" i="18" s="1"/>
  <c r="S3682" i="18" a="1"/>
  <c r="S3682" i="18" s="1"/>
  <c r="S3737" i="18" a="1"/>
  <c r="S3737" i="18" s="1"/>
  <c r="S3792" i="18" a="1"/>
  <c r="S3792" i="18" s="1"/>
  <c r="S3847" i="18" a="1"/>
  <c r="S3847" i="18" s="1"/>
  <c r="S3930" i="18" a="1"/>
  <c r="S3930" i="18" s="1"/>
  <c r="S3957" i="18" a="1"/>
  <c r="S3957" i="18" s="1"/>
  <c r="S3985" i="18" a="1"/>
  <c r="S3985" i="18" s="1"/>
  <c r="S4012" i="18" a="1"/>
  <c r="S4012" i="18" s="1"/>
  <c r="S4040" i="18" a="1"/>
  <c r="S4040" i="18" s="1"/>
  <c r="S4068" i="18" a="1"/>
  <c r="S4068" i="18" s="1"/>
  <c r="S4096" i="18" a="1"/>
  <c r="S4096" i="18" s="1"/>
  <c r="S4110" i="18" a="1"/>
  <c r="S4110" i="18" s="1"/>
  <c r="S4125" i="18" a="1"/>
  <c r="S4125" i="18" s="1"/>
  <c r="S4138" i="18" a="1"/>
  <c r="S4138" i="18" s="1"/>
  <c r="S4152" i="18" a="1"/>
  <c r="S4152" i="18" s="1"/>
  <c r="S4166" i="18" a="1"/>
  <c r="S4166" i="18" s="1"/>
  <c r="S4178" i="18" a="1"/>
  <c r="S4178" i="18" s="1"/>
  <c r="S4185" i="18" a="1"/>
  <c r="S4185" i="18" s="1"/>
  <c r="S4192" i="18" a="1"/>
  <c r="S4192" i="18" s="1"/>
  <c r="S4205" i="18" a="1"/>
  <c r="S4205" i="18" s="1"/>
  <c r="S4212" i="18" a="1"/>
  <c r="S4212" i="18" s="1"/>
  <c r="S4219" i="18" a="1"/>
  <c r="S4219" i="18" s="1"/>
  <c r="S4230" i="18" a="1"/>
  <c r="S4230" i="18" s="1"/>
  <c r="S4235" i="18" a="1"/>
  <c r="S4235" i="18" s="1"/>
  <c r="S3578" i="18" a="1"/>
  <c r="S3578" i="18" s="1"/>
  <c r="S3633" i="18" a="1"/>
  <c r="S3633" i="18" s="1"/>
  <c r="S3688" i="18" a="1"/>
  <c r="S3688" i="18" s="1"/>
  <c r="S3744" i="18" a="1"/>
  <c r="S3744" i="18" s="1"/>
  <c r="S3799" i="18" a="1"/>
  <c r="S3799" i="18" s="1"/>
  <c r="S3854" i="18" a="1"/>
  <c r="S3854" i="18" s="1"/>
  <c r="S3903" i="18" a="1"/>
  <c r="S3903" i="18" s="1"/>
  <c r="S3931" i="18" a="1"/>
  <c r="S3931" i="18" s="1"/>
  <c r="S3958" i="18" a="1"/>
  <c r="S3958" i="18" s="1"/>
  <c r="S3986" i="18" a="1"/>
  <c r="S3986" i="18" s="1"/>
  <c r="S4013" i="18" a="1"/>
  <c r="S4013" i="18" s="1"/>
  <c r="S4041" i="18" a="1"/>
  <c r="S4041" i="18" s="1"/>
  <c r="S4069" i="18" a="1"/>
  <c r="S4069" i="18" s="1"/>
  <c r="S4097" i="18" a="1"/>
  <c r="S4097" i="18" s="1"/>
  <c r="S4129" i="18" a="1"/>
  <c r="S4129" i="18" s="1"/>
  <c r="S4142" i="18" a="1"/>
  <c r="S4142" i="18" s="1"/>
  <c r="S4157" i="18" a="1"/>
  <c r="S4157" i="18" s="1"/>
  <c r="S4168" i="18" a="1"/>
  <c r="S4168" i="18" s="1"/>
  <c r="S4186" i="18" a="1"/>
  <c r="S4186" i="18" s="1"/>
  <c r="S4193" i="18" a="1"/>
  <c r="S4193" i="18" s="1"/>
  <c r="S4199" i="18" a="1"/>
  <c r="S4199" i="18" s="1"/>
  <c r="S4206" i="18" a="1"/>
  <c r="S4206" i="18" s="1"/>
  <c r="S4213" i="18" a="1"/>
  <c r="S4213" i="18" s="1"/>
  <c r="S4220" i="18" a="1"/>
  <c r="S4220" i="18" s="1"/>
  <c r="S4225" i="18" a="1"/>
  <c r="S4225" i="18" s="1"/>
  <c r="S3532" i="18" a="1"/>
  <c r="S3532" i="18" s="1"/>
  <c r="S3585" i="18" a="1"/>
  <c r="S3585" i="18" s="1"/>
  <c r="S3640" i="18" a="1"/>
  <c r="S3640" i="18" s="1"/>
  <c r="S3695" i="18" a="1"/>
  <c r="S3695" i="18" s="1"/>
  <c r="S3861" i="18" a="1"/>
  <c r="S3861" i="18" s="1"/>
  <c r="S3909" i="18" a="1"/>
  <c r="S3909" i="18" s="1"/>
  <c r="S3937" i="18" a="1"/>
  <c r="S3937" i="18" s="1"/>
  <c r="S3965" i="18" a="1"/>
  <c r="S3965" i="18" s="1"/>
  <c r="S3992" i="18" a="1"/>
  <c r="S3992" i="18" s="1"/>
  <c r="S4019" i="18" a="1"/>
  <c r="S4019" i="18" s="1"/>
  <c r="S4047" i="18" a="1"/>
  <c r="S4047" i="18" s="1"/>
  <c r="S4102" i="18" a="1"/>
  <c r="S4102" i="18" s="1"/>
  <c r="S4115" i="18" a="1"/>
  <c r="S4115" i="18" s="1"/>
  <c r="S4130" i="18" a="1"/>
  <c r="S4130" i="18" s="1"/>
  <c r="S4143" i="18" a="1"/>
  <c r="S4143" i="18" s="1"/>
  <c r="S4158" i="18" a="1"/>
  <c r="S4158" i="18" s="1"/>
  <c r="S4170" i="18" a="1"/>
  <c r="S4170" i="18" s="1"/>
  <c r="S4179" i="18" a="1"/>
  <c r="S4179" i="18" s="1"/>
  <c r="S4187" i="18" a="1"/>
  <c r="S4187" i="18" s="1"/>
  <c r="S4194" i="18" a="1"/>
  <c r="S4194" i="18" s="1"/>
  <c r="S4200" i="18" a="1"/>
  <c r="S4200" i="18" s="1"/>
  <c r="S4207" i="18" a="1"/>
  <c r="S4207" i="18" s="1"/>
  <c r="S4214" i="18" a="1"/>
  <c r="S4214" i="18" s="1"/>
  <c r="S4231" i="18" a="1"/>
  <c r="S4231" i="18" s="1"/>
  <c r="S3591" i="18" a="1"/>
  <c r="S3591" i="18" s="1"/>
  <c r="S3647" i="18" a="1"/>
  <c r="S3647" i="18" s="1"/>
  <c r="S3702" i="18" a="1"/>
  <c r="S3702" i="18" s="1"/>
  <c r="S3757" i="18" a="1"/>
  <c r="S3757" i="18" s="1"/>
  <c r="S3813" i="18" a="1"/>
  <c r="S3813" i="18" s="1"/>
  <c r="S3869" i="18" a="1"/>
  <c r="S3869" i="18" s="1"/>
  <c r="S3910" i="18" a="1"/>
  <c r="S3910" i="18" s="1"/>
  <c r="S3938" i="18" a="1"/>
  <c r="S3938" i="18" s="1"/>
  <c r="S3966" i="18" a="1"/>
  <c r="S3966" i="18" s="1"/>
  <c r="S3993" i="18" a="1"/>
  <c r="S3993" i="18" s="1"/>
  <c r="S4020" i="18" a="1"/>
  <c r="S4020" i="18" s="1"/>
  <c r="S4048" i="18" a="1"/>
  <c r="S4048" i="18" s="1"/>
  <c r="S4075" i="18" a="1"/>
  <c r="S4075" i="18" s="1"/>
  <c r="S4116" i="18" a="1"/>
  <c r="S4116" i="18" s="1"/>
  <c r="S4144" i="18" a="1"/>
  <c r="S4144" i="18" s="1"/>
  <c r="S4180" i="18" a="1"/>
  <c r="S4180" i="18" s="1"/>
  <c r="S4188" i="18" a="1"/>
  <c r="S4188" i="18" s="1"/>
  <c r="S4201" i="18" a="1"/>
  <c r="S4201" i="18" s="1"/>
  <c r="S4208" i="18" a="1"/>
  <c r="S4208" i="18" s="1"/>
  <c r="S4215" i="18" a="1"/>
  <c r="S4215" i="18" s="1"/>
  <c r="S4221" i="18" a="1"/>
  <c r="S4221" i="18" s="1"/>
  <c r="S4226" i="18" a="1"/>
  <c r="S4226" i="18" s="1"/>
  <c r="S3543" i="18" a="1"/>
  <c r="S3543" i="18" s="1"/>
  <c r="S3598" i="18" a="1"/>
  <c r="S3598" i="18" s="1"/>
  <c r="S3654" i="18" a="1"/>
  <c r="S3654" i="18" s="1"/>
  <c r="S3710" i="18" a="1"/>
  <c r="S3710" i="18" s="1"/>
  <c r="S3764" i="18" a="1"/>
  <c r="S3764" i="18" s="1"/>
  <c r="S3819" i="18" a="1"/>
  <c r="S3819" i="18" s="1"/>
  <c r="S3875" i="18" a="1"/>
  <c r="S3875" i="18" s="1"/>
  <c r="S3915" i="18" a="1"/>
  <c r="S3915" i="18" s="1"/>
  <c r="S3943" i="18" a="1"/>
  <c r="S3943" i="18" s="1"/>
  <c r="S3971" i="18" a="1"/>
  <c r="S3971" i="18" s="1"/>
  <c r="S3999" i="18" a="1"/>
  <c r="S3999" i="18" s="1"/>
  <c r="S4027" i="18" a="1"/>
  <c r="S4027" i="18" s="1"/>
  <c r="S4054" i="18" a="1"/>
  <c r="S4054" i="18" s="1"/>
  <c r="S4082" i="18" a="1"/>
  <c r="S4082" i="18" s="1"/>
  <c r="S4103" i="18" a="1"/>
  <c r="S4103" i="18" s="1"/>
  <c r="S4117" i="18" a="1"/>
  <c r="S4117" i="18" s="1"/>
  <c r="S4131" i="18" a="1"/>
  <c r="S4131" i="18" s="1"/>
  <c r="S4145" i="18" a="1"/>
  <c r="S4145" i="18" s="1"/>
  <c r="S4159" i="18" a="1"/>
  <c r="S4159" i="18" s="1"/>
  <c r="S4171" i="18" a="1"/>
  <c r="S4171" i="18" s="1"/>
  <c r="S4181" i="18" a="1"/>
  <c r="S4181" i="18" s="1"/>
  <c r="S4189" i="18" a="1"/>
  <c r="S4189" i="18" s="1"/>
  <c r="S4195" i="18" a="1"/>
  <c r="S4195" i="18" s="1"/>
  <c r="S4202" i="18" a="1"/>
  <c r="S4202" i="18" s="1"/>
  <c r="S4209" i="18" a="1"/>
  <c r="S4209" i="18" s="1"/>
  <c r="S4216" i="18" a="1"/>
  <c r="S4216" i="18" s="1"/>
  <c r="S4222" i="18" a="1"/>
  <c r="S4222" i="18" s="1"/>
  <c r="S4232" i="18" a="1"/>
  <c r="S4232" i="18" s="1"/>
  <c r="S3605" i="18" a="1"/>
  <c r="S3605" i="18" s="1"/>
  <c r="S3660" i="18" a="1"/>
  <c r="S3660" i="18" s="1"/>
  <c r="S3716" i="18" a="1"/>
  <c r="S3716" i="18" s="1"/>
  <c r="S3772" i="18" a="1"/>
  <c r="S3772" i="18" s="1"/>
  <c r="S3882" i="18" a="1"/>
  <c r="S3882" i="18" s="1"/>
  <c r="S3916" i="18" a="1"/>
  <c r="S3916" i="18" s="1"/>
  <c r="S3944" i="18" a="1"/>
  <c r="S3944" i="18" s="1"/>
  <c r="S3972" i="18" a="1"/>
  <c r="S3972" i="18" s="1"/>
  <c r="S4000" i="18" a="1"/>
  <c r="S4000" i="18" s="1"/>
  <c r="S4028" i="18" a="1"/>
  <c r="S4028" i="18" s="1"/>
  <c r="S4055" i="18" a="1"/>
  <c r="S4055" i="18" s="1"/>
  <c r="S4107" i="18" a="1"/>
  <c r="S4107" i="18" s="1"/>
  <c r="S4122" i="18" a="1"/>
  <c r="S4122" i="18" s="1"/>
  <c r="S4135" i="18" a="1"/>
  <c r="S4135" i="18" s="1"/>
  <c r="S4149" i="18" a="1"/>
  <c r="S4149" i="18" s="1"/>
  <c r="S4163" i="18" a="1"/>
  <c r="S4163" i="18" s="1"/>
  <c r="S4172" i="18" a="1"/>
  <c r="S4172" i="18" s="1"/>
  <c r="S4182" i="18" a="1"/>
  <c r="S4182" i="18" s="1"/>
  <c r="S4190" i="18" a="1"/>
  <c r="S4190" i="18" s="1"/>
  <c r="S4196" i="18" a="1"/>
  <c r="S4196" i="18" s="1"/>
  <c r="S4210" i="18" a="1"/>
  <c r="S4210" i="18" s="1"/>
  <c r="S4227" i="18" a="1"/>
  <c r="S4227" i="18" s="1"/>
  <c r="S4233" i="18" a="1"/>
  <c r="S4233" i="18" s="1"/>
  <c r="S3557" i="18" a="1"/>
  <c r="S3557" i="18" s="1"/>
  <c r="S3613" i="18" a="1"/>
  <c r="S3613" i="18" s="1"/>
  <c r="S3667" i="18" a="1"/>
  <c r="S3667" i="18" s="1"/>
  <c r="S3834" i="18" a="1"/>
  <c r="S3834" i="18" s="1"/>
  <c r="S3889" i="18" a="1"/>
  <c r="S3889" i="18" s="1"/>
  <c r="S3950" i="18" a="1"/>
  <c r="S3950" i="18" s="1"/>
  <c r="S3978" i="18" a="1"/>
  <c r="S3978" i="18" s="1"/>
  <c r="S4006" i="18" a="1"/>
  <c r="S4006" i="18" s="1"/>
  <c r="S4034" i="18" a="1"/>
  <c r="S4034" i="18" s="1"/>
  <c r="S4062" i="18" a="1"/>
  <c r="S4062" i="18" s="1"/>
  <c r="S4089" i="18" a="1"/>
  <c r="S4089" i="18" s="1"/>
  <c r="S4108" i="18" a="1"/>
  <c r="S4108" i="18" s="1"/>
  <c r="S4123" i="18" a="1"/>
  <c r="S4123" i="18" s="1"/>
  <c r="S4136" i="18" a="1"/>
  <c r="S4136" i="18" s="1"/>
  <c r="S4150" i="18" a="1"/>
  <c r="S4150" i="18" s="1"/>
  <c r="S4164" i="18" a="1"/>
  <c r="S4164" i="18" s="1"/>
  <c r="S4175" i="18" a="1"/>
  <c r="S4175" i="18" s="1"/>
  <c r="S4183" i="18" a="1"/>
  <c r="S4183" i="18" s="1"/>
  <c r="S4197" i="18" a="1"/>
  <c r="S4197" i="18" s="1"/>
  <c r="S4203" i="18" a="1"/>
  <c r="S4203" i="18" s="1"/>
  <c r="S4217" i="18" a="1"/>
  <c r="S4217" i="18" s="1"/>
  <c r="S4223" i="18" a="1"/>
  <c r="S4223" i="18" s="1"/>
  <c r="S4228" i="18" a="1"/>
  <c r="S4228" i="18" s="1"/>
  <c r="S4234" i="18" a="1"/>
  <c r="S4234" i="18" s="1"/>
  <c r="S1402" i="18" a="1"/>
  <c r="S1402" i="18" s="1"/>
  <c r="S1408" i="18" a="1"/>
  <c r="S1408" i="18" s="1"/>
  <c r="S1418" i="18" a="1"/>
  <c r="S1418" i="18" s="1"/>
  <c r="S1429" i="18" a="1"/>
  <c r="S1429" i="18" s="1"/>
  <c r="S1434" i="18" a="1"/>
  <c r="S1434" i="18" s="1"/>
  <c r="S1445" i="18" a="1"/>
  <c r="S1445" i="18" s="1"/>
  <c r="S1403" i="18" a="1"/>
  <c r="S1403" i="18" s="1"/>
  <c r="S1409" i="18" a="1"/>
  <c r="S1409" i="18" s="1"/>
  <c r="S1414" i="18" a="1"/>
  <c r="S1414" i="18" s="1"/>
  <c r="S1419" i="18" a="1"/>
  <c r="S1419" i="18" s="1"/>
  <c r="S1425" i="18" a="1"/>
  <c r="S1425" i="18" s="1"/>
  <c r="S1430" i="18" a="1"/>
  <c r="S1430" i="18" s="1"/>
  <c r="S1435" i="18" a="1"/>
  <c r="S1435" i="18" s="1"/>
  <c r="S1440" i="18" a="1"/>
  <c r="S1440" i="18" s="1"/>
  <c r="S1450" i="18" a="1"/>
  <c r="S1450" i="18" s="1"/>
  <c r="S1415" i="18" a="1"/>
  <c r="S1415" i="18" s="1"/>
  <c r="S1431" i="18" a="1"/>
  <c r="S1431" i="18" s="1"/>
  <c r="S1436" i="18" a="1"/>
  <c r="S1436" i="18" s="1"/>
  <c r="S1446" i="18" a="1"/>
  <c r="S1446" i="18" s="1"/>
  <c r="S1451" i="18" a="1"/>
  <c r="S1451" i="18" s="1"/>
  <c r="S1404" i="18" a="1"/>
  <c r="S1404" i="18" s="1"/>
  <c r="S1410" i="18" a="1"/>
  <c r="S1410" i="18" s="1"/>
  <c r="S1420" i="18" a="1"/>
  <c r="S1420" i="18" s="1"/>
  <c r="S1426" i="18" a="1"/>
  <c r="S1426" i="18" s="1"/>
  <c r="S1441" i="18" a="1"/>
  <c r="S1441" i="18" s="1"/>
  <c r="S1447" i="18" a="1"/>
  <c r="S1447" i="18" s="1"/>
  <c r="S1405" i="18" a="1"/>
  <c r="S1405" i="18" s="1"/>
  <c r="S1416" i="18" a="1"/>
  <c r="S1416" i="18" s="1"/>
  <c r="S1427" i="18" a="1"/>
  <c r="S1427" i="18" s="1"/>
  <c r="S1437" i="18" a="1"/>
  <c r="S1437" i="18" s="1"/>
  <c r="S1460" i="18" a="1"/>
  <c r="S1460" i="18" s="1"/>
  <c r="S1467" i="18" a="1"/>
  <c r="S1467" i="18" s="1"/>
  <c r="S1479" i="18" a="1"/>
  <c r="S1479" i="18" s="1"/>
  <c r="S1484" i="18" a="1"/>
  <c r="S1484" i="18" s="1"/>
  <c r="S1501" i="18" a="1"/>
  <c r="S1501" i="18" s="1"/>
  <c r="S1517" i="18" a="1"/>
  <c r="S1517" i="18" s="1"/>
  <c r="S1523" i="18" a="1"/>
  <c r="S1523" i="18" s="1"/>
  <c r="S1528" i="18" a="1"/>
  <c r="S1528" i="18" s="1"/>
  <c r="S1534" i="18" a="1"/>
  <c r="S1534" i="18" s="1"/>
  <c r="S1540" i="18" a="1"/>
  <c r="S1540" i="18" s="1"/>
  <c r="S1558" i="18" a="1"/>
  <c r="S1558" i="18" s="1"/>
  <c r="S1564" i="18" a="1"/>
  <c r="S1564" i="18" s="1"/>
  <c r="S1573" i="18" a="1"/>
  <c r="S1573" i="18" s="1"/>
  <c r="S1582" i="18" a="1"/>
  <c r="S1582" i="18" s="1"/>
  <c r="S1587" i="18" a="1"/>
  <c r="S1587" i="18" s="1"/>
  <c r="S1596" i="18" a="1"/>
  <c r="S1596" i="18" s="1"/>
  <c r="S1605" i="18" a="1"/>
  <c r="S1605" i="18" s="1"/>
  <c r="S1614" i="18" a="1"/>
  <c r="S1614" i="18" s="1"/>
  <c r="S1619" i="18" a="1"/>
  <c r="S1619" i="18" s="1"/>
  <c r="S1624" i="18" a="1"/>
  <c r="S1624" i="18" s="1"/>
  <c r="S1629" i="18" a="1"/>
  <c r="S1629" i="18" s="1"/>
  <c r="S1635" i="18" a="1"/>
  <c r="S1635" i="18" s="1"/>
  <c r="S1640" i="18" a="1"/>
  <c r="S1640" i="18" s="1"/>
  <c r="S1645" i="18" a="1"/>
  <c r="S1645" i="18" s="1"/>
  <c r="S1651" i="18" a="1"/>
  <c r="S1651" i="18" s="1"/>
  <c r="S1656" i="18" a="1"/>
  <c r="S1656" i="18" s="1"/>
  <c r="S1661" i="18" a="1"/>
  <c r="S1661" i="18" s="1"/>
  <c r="S1667" i="18" a="1"/>
  <c r="S1667" i="18" s="1"/>
  <c r="S1672" i="18" a="1"/>
  <c r="S1672" i="18" s="1"/>
  <c r="S1677" i="18" a="1"/>
  <c r="S1677" i="18" s="1"/>
  <c r="S1683" i="18" a="1"/>
  <c r="S1683" i="18" s="1"/>
  <c r="S1688" i="18" a="1"/>
  <c r="S1688" i="18" s="1"/>
  <c r="S1693" i="18" a="1"/>
  <c r="S1693" i="18" s="1"/>
  <c r="S1699" i="18" a="1"/>
  <c r="S1699" i="18" s="1"/>
  <c r="S1704" i="18" a="1"/>
  <c r="S1704" i="18" s="1"/>
  <c r="S1709" i="18" a="1"/>
  <c r="S1709" i="18" s="1"/>
  <c r="S1715" i="18" a="1"/>
  <c r="S1715" i="18" s="1"/>
  <c r="S1721" i="18" a="1"/>
  <c r="S1721" i="18" s="1"/>
  <c r="S1727" i="18" a="1"/>
  <c r="S1727" i="18" s="1"/>
  <c r="S1734" i="18" a="1"/>
  <c r="S1734" i="18" s="1"/>
  <c r="S1741" i="18" a="1"/>
  <c r="S1741" i="18" s="1"/>
  <c r="S1747" i="18" a="1"/>
  <c r="S1747" i="18" s="1"/>
  <c r="S1754" i="18" a="1"/>
  <c r="S1754" i="18" s="1"/>
  <c r="S1760" i="18" a="1"/>
  <c r="S1760" i="18" s="1"/>
  <c r="S1767" i="18" a="1"/>
  <c r="S1767" i="18" s="1"/>
  <c r="S1780" i="18" a="1"/>
  <c r="S1780" i="18" s="1"/>
  <c r="S1787" i="18" a="1"/>
  <c r="S1787" i="18" s="1"/>
  <c r="S1793" i="18" a="1"/>
  <c r="S1793" i="18" s="1"/>
  <c r="S1800" i="18" a="1"/>
  <c r="S1800" i="18" s="1"/>
  <c r="S1806" i="18" a="1"/>
  <c r="S1806" i="18" s="1"/>
  <c r="S1813" i="18" a="1"/>
  <c r="S1813" i="18" s="1"/>
  <c r="S1820" i="18" a="1"/>
  <c r="S1820" i="18" s="1"/>
  <c r="S1406" i="18" a="1"/>
  <c r="S1406" i="18" s="1"/>
  <c r="S1448" i="18" a="1"/>
  <c r="S1448" i="18" s="1"/>
  <c r="S1456" i="18" a="1"/>
  <c r="S1456" i="18" s="1"/>
  <c r="S1461" i="18" a="1"/>
  <c r="S1461" i="18" s="1"/>
  <c r="S1468" i="18" a="1"/>
  <c r="S1468" i="18" s="1"/>
  <c r="S1473" i="18" a="1"/>
  <c r="S1473" i="18" s="1"/>
  <c r="S1480" i="18" a="1"/>
  <c r="S1480" i="18" s="1"/>
  <c r="S1485" i="18" a="1"/>
  <c r="S1485" i="18" s="1"/>
  <c r="S1490" i="18" a="1"/>
  <c r="S1490" i="18" s="1"/>
  <c r="S1496" i="18" a="1"/>
  <c r="S1496" i="18" s="1"/>
  <c r="S1506" i="18" a="1"/>
  <c r="S1506" i="18" s="1"/>
  <c r="S1512" i="18" a="1"/>
  <c r="S1512" i="18" s="1"/>
  <c r="S1518" i="18" a="1"/>
  <c r="S1518" i="18" s="1"/>
  <c r="S1529" i="18" a="1"/>
  <c r="S1529" i="18" s="1"/>
  <c r="S1535" i="18" a="1"/>
  <c r="S1535" i="18" s="1"/>
  <c r="S1541" i="18" a="1"/>
  <c r="S1541" i="18" s="1"/>
  <c r="S1546" i="18" a="1"/>
  <c r="S1546" i="18" s="1"/>
  <c r="S1553" i="18" a="1"/>
  <c r="S1553" i="18" s="1"/>
  <c r="S1559" i="18" a="1"/>
  <c r="S1559" i="18" s="1"/>
  <c r="S1569" i="18" a="1"/>
  <c r="S1569" i="18" s="1"/>
  <c r="S1578" i="18" a="1"/>
  <c r="S1578" i="18" s="1"/>
  <c r="S1583" i="18" a="1"/>
  <c r="S1583" i="18" s="1"/>
  <c r="S1592" i="18" a="1"/>
  <c r="S1592" i="18" s="1"/>
  <c r="S1601" i="18" a="1"/>
  <c r="S1601" i="18" s="1"/>
  <c r="S1610" i="18" a="1"/>
  <c r="S1610" i="18" s="1"/>
  <c r="S1615" i="18" a="1"/>
  <c r="S1615" i="18" s="1"/>
  <c r="S1630" i="18" a="1"/>
  <c r="S1630" i="18" s="1"/>
  <c r="S1646" i="18" a="1"/>
  <c r="S1646" i="18" s="1"/>
  <c r="S1662" i="18" a="1"/>
  <c r="S1662" i="18" s="1"/>
  <c r="S1678" i="18" a="1"/>
  <c r="S1678" i="18" s="1"/>
  <c r="S1694" i="18" a="1"/>
  <c r="S1694" i="18" s="1"/>
  <c r="S1710" i="18" a="1"/>
  <c r="S1710" i="18" s="1"/>
  <c r="S1722" i="18" a="1"/>
  <c r="S1722" i="18" s="1"/>
  <c r="S1728" i="18" a="1"/>
  <c r="S1728" i="18" s="1"/>
  <c r="S1407" i="18" a="1"/>
  <c r="S1407" i="18" s="1"/>
  <c r="S1417" i="18" a="1"/>
  <c r="S1417" i="18" s="1"/>
  <c r="S1428" i="18" a="1"/>
  <c r="S1428" i="18" s="1"/>
  <c r="S1438" i="18" a="1"/>
  <c r="S1438" i="18" s="1"/>
  <c r="S1462" i="18" a="1"/>
  <c r="S1462" i="18" s="1"/>
  <c r="S1474" i="18" a="1"/>
  <c r="S1474" i="18" s="1"/>
  <c r="S1486" i="18" a="1"/>
  <c r="S1486" i="18" s="1"/>
  <c r="S1491" i="18" a="1"/>
  <c r="S1491" i="18" s="1"/>
  <c r="S1502" i="18" a="1"/>
  <c r="S1502" i="18" s="1"/>
  <c r="S1507" i="18" a="1"/>
  <c r="S1507" i="18" s="1"/>
  <c r="S1519" i="18" a="1"/>
  <c r="S1519" i="18" s="1"/>
  <c r="S1524" i="18" a="1"/>
  <c r="S1524" i="18" s="1"/>
  <c r="S1547" i="18" a="1"/>
  <c r="S1547" i="18" s="1"/>
  <c r="S1565" i="18" a="1"/>
  <c r="S1565" i="18" s="1"/>
  <c r="S1574" i="18" a="1"/>
  <c r="S1574" i="18" s="1"/>
  <c r="S1579" i="18" a="1"/>
  <c r="S1579" i="18" s="1"/>
  <c r="S1588" i="18" a="1"/>
  <c r="S1588" i="18" s="1"/>
  <c r="S1597" i="18" a="1"/>
  <c r="S1597" i="18" s="1"/>
  <c r="S1606" i="18" a="1"/>
  <c r="S1606" i="18" s="1"/>
  <c r="S1611" i="18" a="1"/>
  <c r="S1611" i="18" s="1"/>
  <c r="S1620" i="18" a="1"/>
  <c r="S1620" i="18" s="1"/>
  <c r="S1625" i="18" a="1"/>
  <c r="S1625" i="18" s="1"/>
  <c r="S1631" i="18" a="1"/>
  <c r="S1631" i="18" s="1"/>
  <c r="S1636" i="18" a="1"/>
  <c r="S1636" i="18" s="1"/>
  <c r="S1641" i="18" a="1"/>
  <c r="S1641" i="18" s="1"/>
  <c r="S1647" i="18" a="1"/>
  <c r="S1647" i="18" s="1"/>
  <c r="S1652" i="18" a="1"/>
  <c r="S1652" i="18" s="1"/>
  <c r="S1657" i="18" a="1"/>
  <c r="S1657" i="18" s="1"/>
  <c r="S1663" i="18" a="1"/>
  <c r="S1663" i="18" s="1"/>
  <c r="S1668" i="18" a="1"/>
  <c r="S1668" i="18" s="1"/>
  <c r="S1673" i="18" a="1"/>
  <c r="S1673" i="18" s="1"/>
  <c r="S1679" i="18" a="1"/>
  <c r="S1679" i="18" s="1"/>
  <c r="S1684" i="18" a="1"/>
  <c r="S1684" i="18" s="1"/>
  <c r="S1689" i="18" a="1"/>
  <c r="S1689" i="18" s="1"/>
  <c r="S1695" i="18" a="1"/>
  <c r="S1695" i="18" s="1"/>
  <c r="S1700" i="18" a="1"/>
  <c r="S1700" i="18" s="1"/>
  <c r="S1705" i="18" a="1"/>
  <c r="S1705" i="18" s="1"/>
  <c r="S1711" i="18" a="1"/>
  <c r="S1711" i="18" s="1"/>
  <c r="S1716" i="18" a="1"/>
  <c r="S1716" i="18" s="1"/>
  <c r="S1723" i="18" a="1"/>
  <c r="S1723" i="18" s="1"/>
  <c r="S1729" i="18" a="1"/>
  <c r="S1729" i="18" s="1"/>
  <c r="S1736" i="18" a="1"/>
  <c r="S1736" i="18" s="1"/>
  <c r="S1742" i="18" a="1"/>
  <c r="S1742" i="18" s="1"/>
  <c r="S1749" i="18" a="1"/>
  <c r="S1749" i="18" s="1"/>
  <c r="S1756" i="18" a="1"/>
  <c r="S1756" i="18" s="1"/>
  <c r="S1762" i="18" a="1"/>
  <c r="S1762" i="18" s="1"/>
  <c r="S1769" i="18" a="1"/>
  <c r="S1769" i="18" s="1"/>
  <c r="S1775" i="18" a="1"/>
  <c r="S1775" i="18" s="1"/>
  <c r="S1782" i="18" a="1"/>
  <c r="S1782" i="18" s="1"/>
  <c r="S1789" i="18" a="1"/>
  <c r="S1789" i="18" s="1"/>
  <c r="S1808" i="18" a="1"/>
  <c r="S1808" i="18" s="1"/>
  <c r="S1815" i="18" a="1"/>
  <c r="S1815" i="18" s="1"/>
  <c r="S1827" i="18" a="1"/>
  <c r="S1827" i="18" s="1"/>
  <c r="S1439" i="18" a="1"/>
  <c r="S1439" i="18" s="1"/>
  <c r="S1449" i="18" a="1"/>
  <c r="S1449" i="18" s="1"/>
  <c r="S1457" i="18" a="1"/>
  <c r="S1457" i="18" s="1"/>
  <c r="S1463" i="18" a="1"/>
  <c r="S1463" i="18" s="1"/>
  <c r="S1469" i="18" a="1"/>
  <c r="S1469" i="18" s="1"/>
  <c r="S1475" i="18" a="1"/>
  <c r="S1475" i="18" s="1"/>
  <c r="S1481" i="18" a="1"/>
  <c r="S1481" i="18" s="1"/>
  <c r="S1487" i="18" a="1"/>
  <c r="S1487" i="18" s="1"/>
  <c r="S1497" i="18" a="1"/>
  <c r="S1497" i="18" s="1"/>
  <c r="S1503" i="18" a="1"/>
  <c r="S1503" i="18" s="1"/>
  <c r="S1508" i="18" a="1"/>
  <c r="S1508" i="18" s="1"/>
  <c r="S1513" i="18" a="1"/>
  <c r="S1513" i="18" s="1"/>
  <c r="S1530" i="18" a="1"/>
  <c r="S1530" i="18" s="1"/>
  <c r="S1536" i="18" a="1"/>
  <c r="S1536" i="18" s="1"/>
  <c r="S1542" i="18" a="1"/>
  <c r="S1542" i="18" s="1"/>
  <c r="S1548" i="18" a="1"/>
  <c r="S1548" i="18" s="1"/>
  <c r="S1554" i="18" a="1"/>
  <c r="S1554" i="18" s="1"/>
  <c r="S1560" i="18" a="1"/>
  <c r="S1560" i="18" s="1"/>
  <c r="S1570" i="18" a="1"/>
  <c r="S1570" i="18" s="1"/>
  <c r="S1575" i="18" a="1"/>
  <c r="S1575" i="18" s="1"/>
  <c r="S1584" i="18" a="1"/>
  <c r="S1584" i="18" s="1"/>
  <c r="S1593" i="18" a="1"/>
  <c r="S1593" i="18" s="1"/>
  <c r="S1602" i="18" a="1"/>
  <c r="S1602" i="18" s="1"/>
  <c r="S1607" i="18" a="1"/>
  <c r="S1607" i="18" s="1"/>
  <c r="S1616" i="18" a="1"/>
  <c r="S1616" i="18" s="1"/>
  <c r="S1626" i="18" a="1"/>
  <c r="S1626" i="18" s="1"/>
  <c r="S1642" i="18" a="1"/>
  <c r="S1642" i="18" s="1"/>
  <c r="S1658" i="18" a="1"/>
  <c r="S1658" i="18" s="1"/>
  <c r="S1674" i="18" a="1"/>
  <c r="S1674" i="18" s="1"/>
  <c r="S1690" i="18" a="1"/>
  <c r="S1690" i="18" s="1"/>
  <c r="S1706" i="18" a="1"/>
  <c r="S1706" i="18" s="1"/>
  <c r="S1724" i="18" a="1"/>
  <c r="S1724" i="18" s="1"/>
  <c r="S1730" i="18" a="1"/>
  <c r="S1730" i="18" s="1"/>
  <c r="S1737" i="18" a="1"/>
  <c r="S1737" i="18" s="1"/>
  <c r="S1743" i="18" a="1"/>
  <c r="S1743" i="18" s="1"/>
  <c r="S1750" i="18" a="1"/>
  <c r="S1750" i="18" s="1"/>
  <c r="S1757" i="18" a="1"/>
  <c r="S1757" i="18" s="1"/>
  <c r="S1776" i="18" a="1"/>
  <c r="S1776" i="18" s="1"/>
  <c r="S1783" i="18" a="1"/>
  <c r="S1783" i="18" s="1"/>
  <c r="S1795" i="18" a="1"/>
  <c r="S1795" i="18" s="1"/>
  <c r="S1802" i="18" a="1"/>
  <c r="S1802" i="18" s="1"/>
  <c r="S1809" i="18" a="1"/>
  <c r="S1809" i="18" s="1"/>
  <c r="S1816" i="18" a="1"/>
  <c r="S1816" i="18" s="1"/>
  <c r="S1822" i="18" a="1"/>
  <c r="S1822" i="18" s="1"/>
  <c r="S1828" i="18" a="1"/>
  <c r="S1828" i="18" s="1"/>
  <c r="S1835" i="18" a="1"/>
  <c r="S1835" i="18" s="1"/>
  <c r="S1411" i="18" a="1"/>
  <c r="S1411" i="18" s="1"/>
  <c r="S1421" i="18" a="1"/>
  <c r="S1421" i="18" s="1"/>
  <c r="S1432" i="18" a="1"/>
  <c r="S1432" i="18" s="1"/>
  <c r="S1452" i="18" a="1"/>
  <c r="S1452" i="18" s="1"/>
  <c r="S1470" i="18" a="1"/>
  <c r="S1470" i="18" s="1"/>
  <c r="S1476" i="18" a="1"/>
  <c r="S1476" i="18" s="1"/>
  <c r="S1492" i="18" a="1"/>
  <c r="S1492" i="18" s="1"/>
  <c r="S1498" i="18" a="1"/>
  <c r="S1498" i="18" s="1"/>
  <c r="S1509" i="18" a="1"/>
  <c r="S1509" i="18" s="1"/>
  <c r="S1520" i="18" a="1"/>
  <c r="S1520" i="18" s="1"/>
  <c r="S1525" i="18" a="1"/>
  <c r="S1525" i="18" s="1"/>
  <c r="S1531" i="18" a="1"/>
  <c r="S1531" i="18" s="1"/>
  <c r="S1543" i="18" a="1"/>
  <c r="S1543" i="18" s="1"/>
  <c r="S1549" i="18" a="1"/>
  <c r="S1549" i="18" s="1"/>
  <c r="S1555" i="18" a="1"/>
  <c r="S1555" i="18" s="1"/>
  <c r="S1566" i="18" a="1"/>
  <c r="S1566" i="18" s="1"/>
  <c r="S1571" i="18" a="1"/>
  <c r="S1571" i="18" s="1"/>
  <c r="S1580" i="18" a="1"/>
  <c r="S1580" i="18" s="1"/>
  <c r="S1589" i="18" a="1"/>
  <c r="S1589" i="18" s="1"/>
  <c r="S1598" i="18" a="1"/>
  <c r="S1598" i="18" s="1"/>
  <c r="S1603" i="18" a="1"/>
  <c r="S1603" i="18" s="1"/>
  <c r="S1612" i="18" a="1"/>
  <c r="S1612" i="18" s="1"/>
  <c r="S1621" i="18" a="1"/>
  <c r="S1621" i="18" s="1"/>
  <c r="S1627" i="18" a="1"/>
  <c r="S1627" i="18" s="1"/>
  <c r="S1632" i="18" a="1"/>
  <c r="S1632" i="18" s="1"/>
  <c r="S1637" i="18" a="1"/>
  <c r="S1637" i="18" s="1"/>
  <c r="S1643" i="18" a="1"/>
  <c r="S1643" i="18" s="1"/>
  <c r="S1648" i="18" a="1"/>
  <c r="S1648" i="18" s="1"/>
  <c r="S1653" i="18" a="1"/>
  <c r="S1653" i="18" s="1"/>
  <c r="S1659" i="18" a="1"/>
  <c r="S1659" i="18" s="1"/>
  <c r="S1664" i="18" a="1"/>
  <c r="S1664" i="18" s="1"/>
  <c r="S1669" i="18" a="1"/>
  <c r="S1669" i="18" s="1"/>
  <c r="S1675" i="18" a="1"/>
  <c r="S1675" i="18" s="1"/>
  <c r="S1680" i="18" a="1"/>
  <c r="S1680" i="18" s="1"/>
  <c r="S1685" i="18" a="1"/>
  <c r="S1685" i="18" s="1"/>
  <c r="S1691" i="18" a="1"/>
  <c r="S1691" i="18" s="1"/>
  <c r="S1696" i="18" a="1"/>
  <c r="S1696" i="18" s="1"/>
  <c r="S1701" i="18" a="1"/>
  <c r="S1701" i="18" s="1"/>
  <c r="S1707" i="18" a="1"/>
  <c r="S1707" i="18" s="1"/>
  <c r="S1712" i="18" a="1"/>
  <c r="S1712" i="18" s="1"/>
  <c r="S1717" i="18" a="1"/>
  <c r="S1717" i="18" s="1"/>
  <c r="S1725" i="18" a="1"/>
  <c r="S1725" i="18" s="1"/>
  <c r="S1744" i="18" a="1"/>
  <c r="S1744" i="18" s="1"/>
  <c r="S1751" i="18" a="1"/>
  <c r="S1751" i="18" s="1"/>
  <c r="S1763" i="18" a="1"/>
  <c r="S1763" i="18" s="1"/>
  <c r="S1770" i="18" a="1"/>
  <c r="S1770" i="18" s="1"/>
  <c r="S1777" i="18" a="1"/>
  <c r="S1777" i="18" s="1"/>
  <c r="S1784" i="18" a="1"/>
  <c r="S1784" i="18" s="1"/>
  <c r="S1790" i="18" a="1"/>
  <c r="S1790" i="18" s="1"/>
  <c r="S1796" i="18" a="1"/>
  <c r="S1796" i="18" s="1"/>
  <c r="S1803" i="18" a="1"/>
  <c r="S1803" i="18" s="1"/>
  <c r="S1810" i="18" a="1"/>
  <c r="S1810" i="18" s="1"/>
  <c r="S1817" i="18" a="1"/>
  <c r="S1817" i="18" s="1"/>
  <c r="S1829" i="18" a="1"/>
  <c r="S1829" i="18" s="1"/>
  <c r="S1836" i="18" a="1"/>
  <c r="S1836" i="18" s="1"/>
  <c r="S1422" i="18" a="1"/>
  <c r="S1422" i="18" s="1"/>
  <c r="S1442" i="18" a="1"/>
  <c r="S1442" i="18" s="1"/>
  <c r="S1453" i="18" a="1"/>
  <c r="S1453" i="18" s="1"/>
  <c r="S1458" i="18" a="1"/>
  <c r="S1458" i="18" s="1"/>
  <c r="S1464" i="18" a="1"/>
  <c r="S1464" i="18" s="1"/>
  <c r="S1471" i="18" a="1"/>
  <c r="S1471" i="18" s="1"/>
  <c r="S1477" i="18" a="1"/>
  <c r="S1477" i="18" s="1"/>
  <c r="S1482" i="18" a="1"/>
  <c r="S1482" i="18" s="1"/>
  <c r="S1488" i="18" a="1"/>
  <c r="S1488" i="18" s="1"/>
  <c r="S1493" i="18" a="1"/>
  <c r="S1493" i="18" s="1"/>
  <c r="S1499" i="18" a="1"/>
  <c r="S1499" i="18" s="1"/>
  <c r="S1504" i="18" a="1"/>
  <c r="S1504" i="18" s="1"/>
  <c r="S1514" i="18" a="1"/>
  <c r="S1514" i="18" s="1"/>
  <c r="S1521" i="18" a="1"/>
  <c r="S1521" i="18" s="1"/>
  <c r="S1526" i="18" a="1"/>
  <c r="S1526" i="18" s="1"/>
  <c r="S1532" i="18" a="1"/>
  <c r="S1532" i="18" s="1"/>
  <c r="S1537" i="18" a="1"/>
  <c r="S1537" i="18" s="1"/>
  <c r="S1544" i="18" a="1"/>
  <c r="S1544" i="18" s="1"/>
  <c r="S1550" i="18" a="1"/>
  <c r="S1550" i="18" s="1"/>
  <c r="S1561" i="18" a="1"/>
  <c r="S1561" i="18" s="1"/>
  <c r="S1567" i="18" a="1"/>
  <c r="S1567" i="18" s="1"/>
  <c r="S1576" i="18" a="1"/>
  <c r="S1576" i="18" s="1"/>
  <c r="S1585" i="18" a="1"/>
  <c r="S1585" i="18" s="1"/>
  <c r="S1594" i="18" a="1"/>
  <c r="S1594" i="18" s="1"/>
  <c r="S1599" i="18" a="1"/>
  <c r="S1599" i="18" s="1"/>
  <c r="S1608" i="18" a="1"/>
  <c r="S1608" i="18" s="1"/>
  <c r="S1617" i="18" a="1"/>
  <c r="S1617" i="18" s="1"/>
  <c r="S1622" i="18" a="1"/>
  <c r="S1622" i="18" s="1"/>
  <c r="S1638" i="18" a="1"/>
  <c r="S1638" i="18" s="1"/>
  <c r="S1654" i="18" a="1"/>
  <c r="S1654" i="18" s="1"/>
  <c r="S1670" i="18" a="1"/>
  <c r="S1670" i="18" s="1"/>
  <c r="S1686" i="18" a="1"/>
  <c r="S1686" i="18" s="1"/>
  <c r="S1702" i="18" a="1"/>
  <c r="S1702" i="18" s="1"/>
  <c r="S1718" i="18" a="1"/>
  <c r="S1718" i="18" s="1"/>
  <c r="S1731" i="18" a="1"/>
  <c r="S1731" i="18" s="1"/>
  <c r="S1738" i="18" a="1"/>
  <c r="S1738" i="18" s="1"/>
  <c r="S1745" i="18" a="1"/>
  <c r="S1745" i="18" s="1"/>
  <c r="S1752" i="18" a="1"/>
  <c r="S1752" i="18" s="1"/>
  <c r="S1758" i="18" a="1"/>
  <c r="S1758" i="18" s="1"/>
  <c r="S1764" i="18" a="1"/>
  <c r="S1764" i="18" s="1"/>
  <c r="S1771" i="18" a="1"/>
  <c r="S1771" i="18" s="1"/>
  <c r="S1778" i="18" a="1"/>
  <c r="S1778" i="18" s="1"/>
  <c r="S1785" i="18" a="1"/>
  <c r="S1785" i="18" s="1"/>
  <c r="S1797" i="18" a="1"/>
  <c r="S1797" i="18" s="1"/>
  <c r="S1804" i="18" a="1"/>
  <c r="S1804" i="18" s="1"/>
  <c r="S1823" i="18" a="1"/>
  <c r="S1823" i="18" s="1"/>
  <c r="S1830" i="18" a="1"/>
  <c r="S1830" i="18" s="1"/>
  <c r="S1412" i="18" a="1"/>
  <c r="S1412" i="18" s="1"/>
  <c r="S1423" i="18" a="1"/>
  <c r="S1423" i="18" s="1"/>
  <c r="S1433" i="18" a="1"/>
  <c r="S1433" i="18" s="1"/>
  <c r="S1443" i="18" a="1"/>
  <c r="S1443" i="18" s="1"/>
  <c r="S1454" i="18" a="1"/>
  <c r="S1454" i="18" s="1"/>
  <c r="S1459" i="18" a="1"/>
  <c r="S1459" i="18" s="1"/>
  <c r="S1465" i="18" a="1"/>
  <c r="S1465" i="18" s="1"/>
  <c r="S1483" i="18" a="1"/>
  <c r="S1483" i="18" s="1"/>
  <c r="S1494" i="18" a="1"/>
  <c r="S1494" i="18" s="1"/>
  <c r="S1500" i="18" a="1"/>
  <c r="S1500" i="18" s="1"/>
  <c r="S1510" i="18" a="1"/>
  <c r="S1510" i="18" s="1"/>
  <c r="S1515" i="18" a="1"/>
  <c r="S1515" i="18" s="1"/>
  <c r="S1527" i="18" a="1"/>
  <c r="S1527" i="18" s="1"/>
  <c r="S1538" i="18" a="1"/>
  <c r="S1538" i="18" s="1"/>
  <c r="S1551" i="18" a="1"/>
  <c r="S1551" i="18" s="1"/>
  <c r="S1556" i="18" a="1"/>
  <c r="S1556" i="18" s="1"/>
  <c r="S1562" i="18" a="1"/>
  <c r="S1562" i="18" s="1"/>
  <c r="S1572" i="18" a="1"/>
  <c r="S1572" i="18" s="1"/>
  <c r="S1581" i="18" a="1"/>
  <c r="S1581" i="18" s="1"/>
  <c r="S1590" i="18" a="1"/>
  <c r="S1590" i="18" s="1"/>
  <c r="S1595" i="18" a="1"/>
  <c r="S1595" i="18" s="1"/>
  <c r="S1604" i="18" a="1"/>
  <c r="S1604" i="18" s="1"/>
  <c r="S1613" i="18" a="1"/>
  <c r="S1613" i="18" s="1"/>
  <c r="S1623" i="18" a="1"/>
  <c r="S1623" i="18" s="1"/>
  <c r="S1628" i="18" a="1"/>
  <c r="S1628" i="18" s="1"/>
  <c r="S1633" i="18" a="1"/>
  <c r="S1633" i="18" s="1"/>
  <c r="S1639" i="18" a="1"/>
  <c r="S1639" i="18" s="1"/>
  <c r="S1644" i="18" a="1"/>
  <c r="S1644" i="18" s="1"/>
  <c r="S1649" i="18" a="1"/>
  <c r="S1649" i="18" s="1"/>
  <c r="S1655" i="18" a="1"/>
  <c r="S1655" i="18" s="1"/>
  <c r="S1660" i="18" a="1"/>
  <c r="S1660" i="18" s="1"/>
  <c r="S1665" i="18" a="1"/>
  <c r="S1665" i="18" s="1"/>
  <c r="S1671" i="18" a="1"/>
  <c r="S1671" i="18" s="1"/>
  <c r="S1676" i="18" a="1"/>
  <c r="S1676" i="18" s="1"/>
  <c r="S1444" i="18" a="1"/>
  <c r="S1444" i="18" s="1"/>
  <c r="S1495" i="18" a="1"/>
  <c r="S1495" i="18" s="1"/>
  <c r="S1539" i="18" a="1"/>
  <c r="S1539" i="18" s="1"/>
  <c r="S1618" i="18" a="1"/>
  <c r="S1618" i="18" s="1"/>
  <c r="S1692" i="18" a="1"/>
  <c r="S1692" i="18" s="1"/>
  <c r="S1713" i="18" a="1"/>
  <c r="S1713" i="18" s="1"/>
  <c r="S1735" i="18" a="1"/>
  <c r="S1735" i="18" s="1"/>
  <c r="S1772" i="18" a="1"/>
  <c r="S1772" i="18" s="1"/>
  <c r="S1788" i="18" a="1"/>
  <c r="S1788" i="18" s="1"/>
  <c r="S1824" i="18" a="1"/>
  <c r="S1824" i="18" s="1"/>
  <c r="S1834" i="18" a="1"/>
  <c r="S1834" i="18" s="1"/>
  <c r="S1850" i="18" a="1"/>
  <c r="S1850" i="18" s="1"/>
  <c r="S1856" i="18" a="1"/>
  <c r="S1856" i="18" s="1"/>
  <c r="S1863" i="18" a="1"/>
  <c r="S1863" i="18" s="1"/>
  <c r="S1876" i="18" a="1"/>
  <c r="S1876" i="18" s="1"/>
  <c r="S1883" i="18" a="1"/>
  <c r="S1883" i="18" s="1"/>
  <c r="S1889" i="18" a="1"/>
  <c r="S1889" i="18" s="1"/>
  <c r="S1896" i="18" a="1"/>
  <c r="S1896" i="18" s="1"/>
  <c r="S1902" i="18" a="1"/>
  <c r="S1902" i="18" s="1"/>
  <c r="S1909" i="18" a="1"/>
  <c r="S1909" i="18" s="1"/>
  <c r="S1916" i="18" a="1"/>
  <c r="S1916" i="18" s="1"/>
  <c r="S1936" i="18" a="1"/>
  <c r="S1936" i="18" s="1"/>
  <c r="S1943" i="18" a="1"/>
  <c r="S1943" i="18" s="1"/>
  <c r="S1950" i="18" a="1"/>
  <c r="S1950" i="18" s="1"/>
  <c r="S1957" i="18" a="1"/>
  <c r="S1957" i="18" s="1"/>
  <c r="S1964" i="18" a="1"/>
  <c r="S1964" i="18" s="1"/>
  <c r="S1978" i="18" a="1"/>
  <c r="S1978" i="18" s="1"/>
  <c r="S1985" i="18" a="1"/>
  <c r="S1985" i="18" s="1"/>
  <c r="S1992" i="18" a="1"/>
  <c r="S1992" i="18" s="1"/>
  <c r="S1998" i="18" a="1"/>
  <c r="S1998" i="18" s="1"/>
  <c r="S2005" i="18" a="1"/>
  <c r="S2005" i="18" s="1"/>
  <c r="S2013" i="18" a="1"/>
  <c r="S2013" i="18" s="1"/>
  <c r="S2019" i="18" a="1"/>
  <c r="S2019" i="18" s="1"/>
  <c r="S2026" i="18" a="1"/>
  <c r="S2026" i="18" s="1"/>
  <c r="S2033" i="18" a="1"/>
  <c r="S2033" i="18" s="1"/>
  <c r="S2041" i="18" a="1"/>
  <c r="S2041" i="18" s="1"/>
  <c r="S2047" i="18" a="1"/>
  <c r="S2047" i="18" s="1"/>
  <c r="S2054" i="18" a="1"/>
  <c r="S2054" i="18" s="1"/>
  <c r="S2061" i="18" a="1"/>
  <c r="S2061" i="18" s="1"/>
  <c r="S2067" i="18" a="1"/>
  <c r="S2067" i="18" s="1"/>
  <c r="S2073" i="18" a="1"/>
  <c r="S2073" i="18" s="1"/>
  <c r="S2079" i="18" a="1"/>
  <c r="S2079" i="18" s="1"/>
  <c r="S2090" i="18" a="1"/>
  <c r="S2090" i="18" s="1"/>
  <c r="S2102" i="18" a="1"/>
  <c r="S2102" i="18" s="1"/>
  <c r="S2109" i="18" a="1"/>
  <c r="S2109" i="18" s="1"/>
  <c r="S2116" i="18" a="1"/>
  <c r="S2116" i="18" s="1"/>
  <c r="S2140" i="18" a="1"/>
  <c r="S2140" i="18" s="1"/>
  <c r="S2151" i="18" a="1"/>
  <c r="S2151" i="18" s="1"/>
  <c r="S1455" i="18" a="1"/>
  <c r="S1455" i="18" s="1"/>
  <c r="S1545" i="18" a="1"/>
  <c r="S1545" i="18" s="1"/>
  <c r="S1586" i="18" a="1"/>
  <c r="S1586" i="18" s="1"/>
  <c r="S1666" i="18" a="1"/>
  <c r="S1666" i="18" s="1"/>
  <c r="S1714" i="18" a="1"/>
  <c r="S1714" i="18" s="1"/>
  <c r="S1739" i="18" a="1"/>
  <c r="S1739" i="18" s="1"/>
  <c r="S1755" i="18" a="1"/>
  <c r="S1755" i="18" s="1"/>
  <c r="S1773" i="18" a="1"/>
  <c r="S1773" i="18" s="1"/>
  <c r="S1791" i="18" a="1"/>
  <c r="S1791" i="18" s="1"/>
  <c r="S1807" i="18" a="1"/>
  <c r="S1807" i="18" s="1"/>
  <c r="S1825" i="18" a="1"/>
  <c r="S1825" i="18" s="1"/>
  <c r="S1837" i="18" a="1"/>
  <c r="S1837" i="18" s="1"/>
  <c r="S1843" i="18" a="1"/>
  <c r="S1843" i="18" s="1"/>
  <c r="S1851" i="18" a="1"/>
  <c r="S1851" i="18" s="1"/>
  <c r="S1857" i="18" a="1"/>
  <c r="S1857" i="18" s="1"/>
  <c r="S1864" i="18" a="1"/>
  <c r="S1864" i="18" s="1"/>
  <c r="S1870" i="18" a="1"/>
  <c r="S1870" i="18" s="1"/>
  <c r="S1877" i="18" a="1"/>
  <c r="S1877" i="18" s="1"/>
  <c r="S1884" i="18" a="1"/>
  <c r="S1884" i="18" s="1"/>
  <c r="S1890" i="18" a="1"/>
  <c r="S1890" i="18" s="1"/>
  <c r="S1897" i="18" a="1"/>
  <c r="S1897" i="18" s="1"/>
  <c r="S1903" i="18" a="1"/>
  <c r="S1903" i="18" s="1"/>
  <c r="S1910" i="18" a="1"/>
  <c r="S1910" i="18" s="1"/>
  <c r="S1917" i="18" a="1"/>
  <c r="S1917" i="18" s="1"/>
  <c r="S1923" i="18" a="1"/>
  <c r="S1923" i="18" s="1"/>
  <c r="S1930" i="18" a="1"/>
  <c r="S1930" i="18" s="1"/>
  <c r="S1937" i="18" a="1"/>
  <c r="S1937" i="18" s="1"/>
  <c r="S1944" i="18" a="1"/>
  <c r="S1944" i="18" s="1"/>
  <c r="S1951" i="18" a="1"/>
  <c r="S1951" i="18" s="1"/>
  <c r="S1958" i="18" a="1"/>
  <c r="S1958" i="18" s="1"/>
  <c r="S1965" i="18" a="1"/>
  <c r="S1965" i="18" s="1"/>
  <c r="S1971" i="18" a="1"/>
  <c r="S1971" i="18" s="1"/>
  <c r="S1979" i="18" a="1"/>
  <c r="S1979" i="18" s="1"/>
  <c r="S1986" i="18" a="1"/>
  <c r="S1986" i="18" s="1"/>
  <c r="S1993" i="18" a="1"/>
  <c r="S1993" i="18" s="1"/>
  <c r="S1999" i="18" a="1"/>
  <c r="S1999" i="18" s="1"/>
  <c r="S2006" i="18" a="1"/>
  <c r="S2006" i="18" s="1"/>
  <c r="S2020" i="18" a="1"/>
  <c r="S2020" i="18" s="1"/>
  <c r="S2027" i="18" a="1"/>
  <c r="S2027" i="18" s="1"/>
  <c r="S2034" i="18" a="1"/>
  <c r="S2034" i="18" s="1"/>
  <c r="S2042" i="18" a="1"/>
  <c r="S2042" i="18" s="1"/>
  <c r="S2048" i="18" a="1"/>
  <c r="S2048" i="18" s="1"/>
  <c r="S2055" i="18" a="1"/>
  <c r="S2055" i="18" s="1"/>
  <c r="S2062" i="18" a="1"/>
  <c r="S2062" i="18" s="1"/>
  <c r="S2068" i="18" a="1"/>
  <c r="S2068" i="18" s="1"/>
  <c r="S2080" i="18" a="1"/>
  <c r="S2080" i="18" s="1"/>
  <c r="S2085" i="18" a="1"/>
  <c r="S2085" i="18" s="1"/>
  <c r="S2091" i="18" a="1"/>
  <c r="S2091" i="18" s="1"/>
  <c r="S2097" i="18" a="1"/>
  <c r="S2097" i="18" s="1"/>
  <c r="S2103" i="18" a="1"/>
  <c r="S2103" i="18" s="1"/>
  <c r="S2110" i="18" a="1"/>
  <c r="S2110" i="18" s="1"/>
  <c r="S2122" i="18" a="1"/>
  <c r="S2122" i="18" s="1"/>
  <c r="S2129" i="18" a="1"/>
  <c r="S2129" i="18" s="1"/>
  <c r="S2134" i="18" a="1"/>
  <c r="S2134" i="18" s="1"/>
  <c r="S2146" i="18" a="1"/>
  <c r="S2146" i="18" s="1"/>
  <c r="S2152" i="18" a="1"/>
  <c r="S2152" i="18" s="1"/>
  <c r="S1505" i="18" a="1"/>
  <c r="S1505" i="18" s="1"/>
  <c r="S1552" i="18" a="1"/>
  <c r="S1552" i="18" s="1"/>
  <c r="S1591" i="18" a="1"/>
  <c r="S1591" i="18" s="1"/>
  <c r="S1697" i="18" a="1"/>
  <c r="S1697" i="18" s="1"/>
  <c r="S1719" i="18" a="1"/>
  <c r="S1719" i="18" s="1"/>
  <c r="S1740" i="18" a="1"/>
  <c r="S1740" i="18" s="1"/>
  <c r="S1774" i="18" a="1"/>
  <c r="S1774" i="18" s="1"/>
  <c r="S1792" i="18" a="1"/>
  <c r="S1792" i="18" s="1"/>
  <c r="S1811" i="18" a="1"/>
  <c r="S1811" i="18" s="1"/>
  <c r="S1826" i="18" a="1"/>
  <c r="S1826" i="18" s="1"/>
  <c r="S1844" i="18" a="1"/>
  <c r="S1844" i="18" s="1"/>
  <c r="S1852" i="18" a="1"/>
  <c r="S1852" i="18" s="1"/>
  <c r="S1858" i="18" a="1"/>
  <c r="S1858" i="18" s="1"/>
  <c r="S1865" i="18" a="1"/>
  <c r="S1865" i="18" s="1"/>
  <c r="S1871" i="18" a="1"/>
  <c r="S1871" i="18" s="1"/>
  <c r="S1878" i="18" a="1"/>
  <c r="S1878" i="18" s="1"/>
  <c r="S1885" i="18" a="1"/>
  <c r="S1885" i="18" s="1"/>
  <c r="S1904" i="18" a="1"/>
  <c r="S1904" i="18" s="1"/>
  <c r="S1911" i="18" a="1"/>
  <c r="S1911" i="18" s="1"/>
  <c r="S1924" i="18" a="1"/>
  <c r="S1924" i="18" s="1"/>
  <c r="S1931" i="18" a="1"/>
  <c r="S1931" i="18" s="1"/>
  <c r="S1938" i="18" a="1"/>
  <c r="S1938" i="18" s="1"/>
  <c r="S1945" i="18" a="1"/>
  <c r="S1945" i="18" s="1"/>
  <c r="S1952" i="18" a="1"/>
  <c r="S1952" i="18" s="1"/>
  <c r="S1959" i="18" a="1"/>
  <c r="S1959" i="18" s="1"/>
  <c r="S1972" i="18" a="1"/>
  <c r="S1972" i="18" s="1"/>
  <c r="S1980" i="18" a="1"/>
  <c r="S1980" i="18" s="1"/>
  <c r="S2000" i="18" a="1"/>
  <c r="S2000" i="18" s="1"/>
  <c r="S2007" i="18" a="1"/>
  <c r="S2007" i="18" s="1"/>
  <c r="S2014" i="18" a="1"/>
  <c r="S2014" i="18" s="1"/>
  <c r="S2021" i="18" a="1"/>
  <c r="S2021" i="18" s="1"/>
  <c r="S2028" i="18" a="1"/>
  <c r="S2028" i="18" s="1"/>
  <c r="S2035" i="18" a="1"/>
  <c r="S2035" i="18" s="1"/>
  <c r="S2043" i="18" a="1"/>
  <c r="S2043" i="18" s="1"/>
  <c r="S2049" i="18" a="1"/>
  <c r="S2049" i="18" s="1"/>
  <c r="S2056" i="18" a="1"/>
  <c r="S2056" i="18" s="1"/>
  <c r="S2063" i="18" a="1"/>
  <c r="S2063" i="18" s="1"/>
  <c r="S2074" i="18" a="1"/>
  <c r="S2074" i="18" s="1"/>
  <c r="S2092" i="18" a="1"/>
  <c r="S2092" i="18" s="1"/>
  <c r="S2098" i="18" a="1"/>
  <c r="S2098" i="18" s="1"/>
  <c r="S2104" i="18" a="1"/>
  <c r="S2104" i="18" s="1"/>
  <c r="S2111" i="18" a="1"/>
  <c r="S2111" i="18" s="1"/>
  <c r="S2117" i="18" a="1"/>
  <c r="S2117" i="18" s="1"/>
  <c r="S2123" i="18" a="1"/>
  <c r="S2123" i="18" s="1"/>
  <c r="S2135" i="18" a="1"/>
  <c r="S2135" i="18" s="1"/>
  <c r="S2141" i="18" a="1"/>
  <c r="S2141" i="18" s="1"/>
  <c r="S2147" i="18" a="1"/>
  <c r="S2147" i="18" s="1"/>
  <c r="S2153" i="18" a="1"/>
  <c r="S2153" i="18" s="1"/>
  <c r="S1466" i="18" a="1"/>
  <c r="S1466" i="18" s="1"/>
  <c r="S1511" i="18" a="1"/>
  <c r="S1511" i="18" s="1"/>
  <c r="S1557" i="18" a="1"/>
  <c r="S1557" i="18" s="1"/>
  <c r="S1634" i="18" a="1"/>
  <c r="S1634" i="18" s="1"/>
  <c r="S1698" i="18" a="1"/>
  <c r="S1698" i="18" s="1"/>
  <c r="S1720" i="18" a="1"/>
  <c r="S1720" i="18" s="1"/>
  <c r="S1759" i="18" a="1"/>
  <c r="S1759" i="18" s="1"/>
  <c r="S1794" i="18" a="1"/>
  <c r="S1794" i="18" s="1"/>
  <c r="S1812" i="18" a="1"/>
  <c r="S1812" i="18" s="1"/>
  <c r="S1838" i="18" a="1"/>
  <c r="S1838" i="18" s="1"/>
  <c r="S1845" i="18" a="1"/>
  <c r="S1845" i="18" s="1"/>
  <c r="S1853" i="18" a="1"/>
  <c r="S1853" i="18" s="1"/>
  <c r="S1872" i="18" a="1"/>
  <c r="S1872" i="18" s="1"/>
  <c r="S1879" i="18" a="1"/>
  <c r="S1879" i="18" s="1"/>
  <c r="S1891" i="18" a="1"/>
  <c r="S1891" i="18" s="1"/>
  <c r="S1898" i="18" a="1"/>
  <c r="S1898" i="18" s="1"/>
  <c r="S1905" i="18" a="1"/>
  <c r="S1905" i="18" s="1"/>
  <c r="S1912" i="18" a="1"/>
  <c r="S1912" i="18" s="1"/>
  <c r="S1918" i="18" a="1"/>
  <c r="S1918" i="18" s="1"/>
  <c r="S1925" i="18" a="1"/>
  <c r="S1925" i="18" s="1"/>
  <c r="S1932" i="18" a="1"/>
  <c r="S1932" i="18" s="1"/>
  <c r="S1946" i="18" a="1"/>
  <c r="S1946" i="18" s="1"/>
  <c r="S1953" i="18" a="1"/>
  <c r="S1953" i="18" s="1"/>
  <c r="S1960" i="18" a="1"/>
  <c r="S1960" i="18" s="1"/>
  <c r="S1966" i="18" a="1"/>
  <c r="S1966" i="18" s="1"/>
  <c r="S1973" i="18" a="1"/>
  <c r="S1973" i="18" s="1"/>
  <c r="S1981" i="18" a="1"/>
  <c r="S1981" i="18" s="1"/>
  <c r="S1987" i="18" a="1"/>
  <c r="S1987" i="18" s="1"/>
  <c r="S1994" i="18" a="1"/>
  <c r="S1994" i="18" s="1"/>
  <c r="S2001" i="18" a="1"/>
  <c r="S2001" i="18" s="1"/>
  <c r="S2008" i="18" a="1"/>
  <c r="S2008" i="18" s="1"/>
  <c r="S2015" i="18" a="1"/>
  <c r="S2015" i="18" s="1"/>
  <c r="S2022" i="18" a="1"/>
  <c r="S2022" i="18" s="1"/>
  <c r="S2029" i="18" a="1"/>
  <c r="S2029" i="18" s="1"/>
  <c r="S2036" i="18" a="1"/>
  <c r="S2036" i="18" s="1"/>
  <c r="S2044" i="18" a="1"/>
  <c r="S2044" i="18" s="1"/>
  <c r="S2050" i="18" a="1"/>
  <c r="S2050" i="18" s="1"/>
  <c r="S2057" i="18" a="1"/>
  <c r="S2057" i="18" s="1"/>
  <c r="S2064" i="18" a="1"/>
  <c r="S2064" i="18" s="1"/>
  <c r="S2069" i="18" a="1"/>
  <c r="S2069" i="18" s="1"/>
  <c r="S2075" i="18" a="1"/>
  <c r="S2075" i="18" s="1"/>
  <c r="S2081" i="18" a="1"/>
  <c r="S2081" i="18" s="1"/>
  <c r="S2086" i="18" a="1"/>
  <c r="S2086" i="18" s="1"/>
  <c r="S2099" i="18" a="1"/>
  <c r="S2099" i="18" s="1"/>
  <c r="S2105" i="18" a="1"/>
  <c r="S2105" i="18" s="1"/>
  <c r="S2112" i="18" a="1"/>
  <c r="S2112" i="18" s="1"/>
  <c r="S2124" i="18" a="1"/>
  <c r="S2124" i="18" s="1"/>
  <c r="S2130" i="18" a="1"/>
  <c r="S2130" i="18" s="1"/>
  <c r="S2136" i="18" a="1"/>
  <c r="S2136" i="18" s="1"/>
  <c r="S2142" i="18" a="1"/>
  <c r="S2142" i="18" s="1"/>
  <c r="S2148" i="18" a="1"/>
  <c r="S2148" i="18" s="1"/>
  <c r="S1401" i="18" a="1"/>
  <c r="S1401" i="18" s="1"/>
  <c r="S1472" i="18" a="1"/>
  <c r="S1472" i="18" s="1"/>
  <c r="S1516" i="18" a="1"/>
  <c r="S1516" i="18" s="1"/>
  <c r="S1563" i="18" a="1"/>
  <c r="S1563" i="18" s="1"/>
  <c r="S1600" i="18" a="1"/>
  <c r="S1600" i="18" s="1"/>
  <c r="S1681" i="18" a="1"/>
  <c r="S1681" i="18" s="1"/>
  <c r="S1703" i="18" a="1"/>
  <c r="S1703" i="18" s="1"/>
  <c r="S1726" i="18" a="1"/>
  <c r="S1726" i="18" s="1"/>
  <c r="S1746" i="18" a="1"/>
  <c r="S1746" i="18" s="1"/>
  <c r="S1761" i="18" a="1"/>
  <c r="S1761" i="18" s="1"/>
  <c r="S1779" i="18" a="1"/>
  <c r="S1779" i="18" s="1"/>
  <c r="S1798" i="18" a="1"/>
  <c r="S1798" i="18" s="1"/>
  <c r="S1814" i="18" a="1"/>
  <c r="S1814" i="18" s="1"/>
  <c r="S1831" i="18" a="1"/>
  <c r="S1831" i="18" s="1"/>
  <c r="S1839" i="18" a="1"/>
  <c r="S1839" i="18" s="1"/>
  <c r="S1846" i="18" a="1"/>
  <c r="S1846" i="18" s="1"/>
  <c r="S1859" i="18" a="1"/>
  <c r="S1859" i="18" s="1"/>
  <c r="S1866" i="18" a="1"/>
  <c r="S1866" i="18" s="1"/>
  <c r="S1873" i="18" a="1"/>
  <c r="S1873" i="18" s="1"/>
  <c r="S1880" i="18" a="1"/>
  <c r="S1880" i="18" s="1"/>
  <c r="S1886" i="18" a="1"/>
  <c r="S1886" i="18" s="1"/>
  <c r="S1892" i="18" a="1"/>
  <c r="S1892" i="18" s="1"/>
  <c r="S1899" i="18" a="1"/>
  <c r="S1899" i="18" s="1"/>
  <c r="S1906" i="18" a="1"/>
  <c r="S1906" i="18" s="1"/>
  <c r="S1913" i="18" a="1"/>
  <c r="S1913" i="18" s="1"/>
  <c r="S1919" i="18" a="1"/>
  <c r="S1919" i="18" s="1"/>
  <c r="S1926" i="18" a="1"/>
  <c r="S1926" i="18" s="1"/>
  <c r="S1933" i="18" a="1"/>
  <c r="S1933" i="18" s="1"/>
  <c r="S1939" i="18" a="1"/>
  <c r="S1939" i="18" s="1"/>
  <c r="S1947" i="18" a="1"/>
  <c r="S1947" i="18" s="1"/>
  <c r="S1954" i="18" a="1"/>
  <c r="S1954" i="18" s="1"/>
  <c r="S1961" i="18" a="1"/>
  <c r="S1961" i="18" s="1"/>
  <c r="S1967" i="18" a="1"/>
  <c r="S1967" i="18" s="1"/>
  <c r="S1974" i="18" a="1"/>
  <c r="S1974" i="18" s="1"/>
  <c r="S1988" i="18" a="1"/>
  <c r="S1988" i="18" s="1"/>
  <c r="S1995" i="18" a="1"/>
  <c r="S1995" i="18" s="1"/>
  <c r="S2002" i="18" a="1"/>
  <c r="S2002" i="18" s="1"/>
  <c r="S2009" i="18" a="1"/>
  <c r="S2009" i="18" s="1"/>
  <c r="S2016" i="18" a="1"/>
  <c r="S2016" i="18" s="1"/>
  <c r="S2023" i="18" a="1"/>
  <c r="S2023" i="18" s="1"/>
  <c r="S2037" i="18" a="1"/>
  <c r="S2037" i="18" s="1"/>
  <c r="S2045" i="18" a="1"/>
  <c r="S2045" i="18" s="1"/>
  <c r="S2076" i="18" a="1"/>
  <c r="S2076" i="18" s="1"/>
  <c r="S2087" i="18" a="1"/>
  <c r="S2087" i="18" s="1"/>
  <c r="S2093" i="18" a="1"/>
  <c r="S2093" i="18" s="1"/>
  <c r="S2100" i="18" a="1"/>
  <c r="S2100" i="18" s="1"/>
  <c r="S2118" i="18" a="1"/>
  <c r="S2118" i="18" s="1"/>
  <c r="S2125" i="18" a="1"/>
  <c r="S2125" i="18" s="1"/>
  <c r="S2131" i="18" a="1"/>
  <c r="S2131" i="18" s="1"/>
  <c r="S2137" i="18" a="1"/>
  <c r="S2137" i="18" s="1"/>
  <c r="S2143" i="18" a="1"/>
  <c r="S2143" i="18" s="1"/>
  <c r="S1413" i="18" a="1"/>
  <c r="S1413" i="18" s="1"/>
  <c r="S1478" i="18" a="1"/>
  <c r="S1478" i="18" s="1"/>
  <c r="S1522" i="18" a="1"/>
  <c r="S1522" i="18" s="1"/>
  <c r="S1568" i="18" a="1"/>
  <c r="S1568" i="18" s="1"/>
  <c r="S1682" i="18" a="1"/>
  <c r="S1682" i="18" s="1"/>
  <c r="S1765" i="18" a="1"/>
  <c r="S1765" i="18" s="1"/>
  <c r="S1781" i="18" a="1"/>
  <c r="S1781" i="18" s="1"/>
  <c r="S1799" i="18" a="1"/>
  <c r="S1799" i="18" s="1"/>
  <c r="S1818" i="18" a="1"/>
  <c r="S1818" i="18" s="1"/>
  <c r="S1832" i="18" a="1"/>
  <c r="S1832" i="18" s="1"/>
  <c r="S1840" i="18" a="1"/>
  <c r="S1840" i="18" s="1"/>
  <c r="S1847" i="18" a="1"/>
  <c r="S1847" i="18" s="1"/>
  <c r="S1854" i="18" a="1"/>
  <c r="S1854" i="18" s="1"/>
  <c r="S1860" i="18" a="1"/>
  <c r="S1860" i="18" s="1"/>
  <c r="S1867" i="18" a="1"/>
  <c r="S1867" i="18" s="1"/>
  <c r="S1874" i="18" a="1"/>
  <c r="S1874" i="18" s="1"/>
  <c r="S1881" i="18" a="1"/>
  <c r="S1881" i="18" s="1"/>
  <c r="S1893" i="18" a="1"/>
  <c r="S1893" i="18" s="1"/>
  <c r="S1900" i="18" a="1"/>
  <c r="S1900" i="18" s="1"/>
  <c r="S1920" i="18" a="1"/>
  <c r="S1920" i="18" s="1"/>
  <c r="S1927" i="18" a="1"/>
  <c r="S1927" i="18" s="1"/>
  <c r="S1940" i="18" a="1"/>
  <c r="S1940" i="18" s="1"/>
  <c r="S1948" i="18" a="1"/>
  <c r="S1948" i="18" s="1"/>
  <c r="S1968" i="18" a="1"/>
  <c r="S1968" i="18" s="1"/>
  <c r="S1975" i="18" a="1"/>
  <c r="S1975" i="18" s="1"/>
  <c r="S1982" i="18" a="1"/>
  <c r="S1982" i="18" s="1"/>
  <c r="S1989" i="18" a="1"/>
  <c r="S1989" i="18" s="1"/>
  <c r="S1996" i="18" a="1"/>
  <c r="S1996" i="18" s="1"/>
  <c r="S2010" i="18" a="1"/>
  <c r="S2010" i="18" s="1"/>
  <c r="S2017" i="18" a="1"/>
  <c r="S2017" i="18" s="1"/>
  <c r="S2024" i="18" a="1"/>
  <c r="S2024" i="18" s="1"/>
  <c r="S2030" i="18" a="1"/>
  <c r="S2030" i="18" s="1"/>
  <c r="S2038" i="18" a="1"/>
  <c r="S2038" i="18" s="1"/>
  <c r="S2051" i="18" a="1"/>
  <c r="S2051" i="18" s="1"/>
  <c r="S2058" i="18" a="1"/>
  <c r="S2058" i="18" s="1"/>
  <c r="S2065" i="18" a="1"/>
  <c r="S2065" i="18" s="1"/>
  <c r="S2070" i="18" a="1"/>
  <c r="S2070" i="18" s="1"/>
  <c r="S2082" i="18" a="1"/>
  <c r="S2082" i="18" s="1"/>
  <c r="S2088" i="18" a="1"/>
  <c r="S2088" i="18" s="1"/>
  <c r="S2094" i="18" a="1"/>
  <c r="S2094" i="18" s="1"/>
  <c r="S2106" i="18" a="1"/>
  <c r="S2106" i="18" s="1"/>
  <c r="S2113" i="18" a="1"/>
  <c r="S2113" i="18" s="1"/>
  <c r="S2119" i="18" a="1"/>
  <c r="S2119" i="18" s="1"/>
  <c r="S2126" i="18" a="1"/>
  <c r="S2126" i="18" s="1"/>
  <c r="S2132" i="18" a="1"/>
  <c r="S2132" i="18" s="1"/>
  <c r="S2144" i="18" a="1"/>
  <c r="S2144" i="18" s="1"/>
  <c r="S2149" i="18" a="1"/>
  <c r="S2149" i="18" s="1"/>
  <c r="S1424" i="18" a="1"/>
  <c r="S1424" i="18" s="1"/>
  <c r="S1609" i="18" a="1"/>
  <c r="S1609" i="18" s="1"/>
  <c r="S1650" i="18" a="1"/>
  <c r="S1650" i="18" s="1"/>
  <c r="S1687" i="18" a="1"/>
  <c r="S1687" i="18" s="1"/>
  <c r="S1708" i="18" a="1"/>
  <c r="S1708" i="18" s="1"/>
  <c r="S1732" i="18" a="1"/>
  <c r="S1732" i="18" s="1"/>
  <c r="S1748" i="18" a="1"/>
  <c r="S1748" i="18" s="1"/>
  <c r="S1766" i="18" a="1"/>
  <c r="S1766" i="18" s="1"/>
  <c r="S1801" i="18" a="1"/>
  <c r="S1801" i="18" s="1"/>
  <c r="S1819" i="18" a="1"/>
  <c r="S1819" i="18" s="1"/>
  <c r="S1833" i="18" a="1"/>
  <c r="S1833" i="18" s="1"/>
  <c r="S1841" i="18" a="1"/>
  <c r="S1841" i="18" s="1"/>
  <c r="S1848" i="18" a="1"/>
  <c r="S1848" i="18" s="1"/>
  <c r="S1861" i="18" a="1"/>
  <c r="S1861" i="18" s="1"/>
  <c r="S1868" i="18" a="1"/>
  <c r="S1868" i="18" s="1"/>
  <c r="S1887" i="18" a="1"/>
  <c r="S1887" i="18" s="1"/>
  <c r="S1894" i="18" a="1"/>
  <c r="S1894" i="18" s="1"/>
  <c r="S1901" i="18" a="1"/>
  <c r="S1901" i="18" s="1"/>
  <c r="S1907" i="18" a="1"/>
  <c r="S1907" i="18" s="1"/>
  <c r="S1914" i="18" a="1"/>
  <c r="S1914" i="18" s="1"/>
  <c r="S1921" i="18" a="1"/>
  <c r="S1921" i="18" s="1"/>
  <c r="S1928" i="18" a="1"/>
  <c r="S1928" i="18" s="1"/>
  <c r="S1934" i="18" a="1"/>
  <c r="S1934" i="18" s="1"/>
  <c r="S1941" i="18" a="1"/>
  <c r="S1941" i="18" s="1"/>
  <c r="S1949" i="18" a="1"/>
  <c r="S1949" i="18" s="1"/>
  <c r="S1955" i="18" a="1"/>
  <c r="S1955" i="18" s="1"/>
  <c r="S1962" i="18" a="1"/>
  <c r="S1962" i="18" s="1"/>
  <c r="S1969" i="18" a="1"/>
  <c r="S1969" i="18" s="1"/>
  <c r="S1976" i="18" a="1"/>
  <c r="S1976" i="18" s="1"/>
  <c r="S1983" i="18" a="1"/>
  <c r="S1983" i="18" s="1"/>
  <c r="S1990" i="18" a="1"/>
  <c r="S1990" i="18" s="1"/>
  <c r="S1997" i="18" a="1"/>
  <c r="S1997" i="18" s="1"/>
  <c r="S2003" i="18" a="1"/>
  <c r="S2003" i="18" s="1"/>
  <c r="S2011" i="18" a="1"/>
  <c r="S2011" i="18" s="1"/>
  <c r="S2018" i="18" a="1"/>
  <c r="S2018" i="18" s="1"/>
  <c r="S2025" i="18" a="1"/>
  <c r="S2025" i="18" s="1"/>
  <c r="S2031" i="18" a="1"/>
  <c r="S2031" i="18" s="1"/>
  <c r="S2039" i="18" a="1"/>
  <c r="S2039" i="18" s="1"/>
  <c r="S2046" i="18" a="1"/>
  <c r="S2046" i="18" s="1"/>
  <c r="S2052" i="18" a="1"/>
  <c r="S2052" i="18" s="1"/>
  <c r="S2059" i="18" a="1"/>
  <c r="S2059" i="18" s="1"/>
  <c r="S2071" i="18" a="1"/>
  <c r="S2071" i="18" s="1"/>
  <c r="S2077" i="18" a="1"/>
  <c r="S2077" i="18" s="1"/>
  <c r="S2083" i="18" a="1"/>
  <c r="S2083" i="18" s="1"/>
  <c r="S2089" i="18" a="1"/>
  <c r="S2089" i="18" s="1"/>
  <c r="S2095" i="18" a="1"/>
  <c r="S2095" i="18" s="1"/>
  <c r="S2101" i="18" a="1"/>
  <c r="S2101" i="18" s="1"/>
  <c r="S2107" i="18" a="1"/>
  <c r="S2107" i="18" s="1"/>
  <c r="S2114" i="18" a="1"/>
  <c r="S2114" i="18" s="1"/>
  <c r="S2120" i="18" a="1"/>
  <c r="S2120" i="18" s="1"/>
  <c r="S2127" i="18" a="1"/>
  <c r="S2127" i="18" s="1"/>
  <c r="S2138" i="18" a="1"/>
  <c r="S2138" i="18" s="1"/>
  <c r="S1842" i="18" a="1"/>
  <c r="S1842" i="18" s="1"/>
  <c r="S1895" i="18" a="1"/>
  <c r="S1895" i="18" s="1"/>
  <c r="S2004" i="18" a="1"/>
  <c r="S2004" i="18" s="1"/>
  <c r="S2060" i="18" a="1"/>
  <c r="S2060" i="18" s="1"/>
  <c r="S2108" i="18" a="1"/>
  <c r="S2108" i="18" s="1"/>
  <c r="S1733" i="18" a="1"/>
  <c r="S1733" i="18" s="1"/>
  <c r="S1849" i="18" a="1"/>
  <c r="S1849" i="18" s="1"/>
  <c r="S1956" i="18" a="1"/>
  <c r="S1956" i="18" s="1"/>
  <c r="S2012" i="18" a="1"/>
  <c r="S2012" i="18" s="1"/>
  <c r="S2066" i="18" a="1"/>
  <c r="S2066" i="18" s="1"/>
  <c r="S2115" i="18" a="1"/>
  <c r="S2115" i="18" s="1"/>
  <c r="S1489" i="18" a="1"/>
  <c r="S1489" i="18" s="1"/>
  <c r="S1753" i="18" a="1"/>
  <c r="S1753" i="18" s="1"/>
  <c r="S1855" i="18" a="1"/>
  <c r="S1855" i="18" s="1"/>
  <c r="S1908" i="18" a="1"/>
  <c r="S1908" i="18" s="1"/>
  <c r="S1963" i="18" a="1"/>
  <c r="S1963" i="18" s="1"/>
  <c r="S2072" i="18" a="1"/>
  <c r="S2072" i="18" s="1"/>
  <c r="S2121" i="18" a="1"/>
  <c r="S2121" i="18" s="1"/>
  <c r="S1533" i="18" a="1"/>
  <c r="S1533" i="18" s="1"/>
  <c r="S1768" i="18" a="1"/>
  <c r="S1768" i="18" s="1"/>
  <c r="S1862" i="18" a="1"/>
  <c r="S1862" i="18" s="1"/>
  <c r="S1915" i="18" a="1"/>
  <c r="S1915" i="18" s="1"/>
  <c r="S1970" i="18" a="1"/>
  <c r="S1970" i="18" s="1"/>
  <c r="S2078" i="18" a="1"/>
  <c r="S2078" i="18" s="1"/>
  <c r="S2128" i="18" a="1"/>
  <c r="S2128" i="18" s="1"/>
  <c r="S1577" i="18" a="1"/>
  <c r="S1577" i="18" s="1"/>
  <c r="S1786" i="18" a="1"/>
  <c r="S1786" i="18" s="1"/>
  <c r="S1869" i="18" a="1"/>
  <c r="S1869" i="18" s="1"/>
  <c r="S1922" i="18" a="1"/>
  <c r="S1922" i="18" s="1"/>
  <c r="S1977" i="18" a="1"/>
  <c r="S1977" i="18" s="1"/>
  <c r="S2032" i="18" a="1"/>
  <c r="S2032" i="18" s="1"/>
  <c r="S2084" i="18" a="1"/>
  <c r="S2084" i="18" s="1"/>
  <c r="S2133" i="18" a="1"/>
  <c r="S2133" i="18" s="1"/>
  <c r="S1805" i="18" a="1"/>
  <c r="S1805" i="18" s="1"/>
  <c r="S1875" i="18" a="1"/>
  <c r="S1875" i="18" s="1"/>
  <c r="S1929" i="18" a="1"/>
  <c r="S1929" i="18" s="1"/>
  <c r="S1984" i="18" a="1"/>
  <c r="S1984" i="18" s="1"/>
  <c r="S2040" i="18" a="1"/>
  <c r="S2040" i="18" s="1"/>
  <c r="S2139" i="18" a="1"/>
  <c r="S2139" i="18" s="1"/>
  <c r="S1821" i="18" a="1"/>
  <c r="S1821" i="18" s="1"/>
  <c r="S1882" i="18" a="1"/>
  <c r="S1882" i="18" s="1"/>
  <c r="S1935" i="18" a="1"/>
  <c r="S1935" i="18" s="1"/>
  <c r="S1991" i="18" a="1"/>
  <c r="S1991" i="18" s="1"/>
  <c r="S2096" i="18" a="1"/>
  <c r="S2096" i="18" s="1"/>
  <c r="S2145" i="18" a="1"/>
  <c r="S2145" i="18" s="1"/>
  <c r="S1888" i="18" a="1"/>
  <c r="S1888" i="18" s="1"/>
  <c r="S1942" i="18" a="1"/>
  <c r="S1942" i="18" s="1"/>
  <c r="S2053" i="18" a="1"/>
  <c r="S2053" i="18" s="1"/>
  <c r="S2150" i="18" a="1"/>
  <c r="S2150" i="18" s="1"/>
  <c r="AT115" i="18"/>
  <c r="AW122" i="18"/>
  <c r="AU115" i="18"/>
  <c r="AV115" i="18"/>
  <c r="AW115" i="18"/>
  <c r="AT122" i="18"/>
  <c r="AV122" i="18"/>
  <c r="AU122" i="18"/>
  <c r="BA76" i="3"/>
  <c r="BM76" i="3"/>
  <c r="AZ76" i="3"/>
  <c r="AQ102" i="3"/>
  <c r="AU27" i="9"/>
  <c r="BI75" i="3"/>
  <c r="AW76" i="3"/>
  <c r="BI76" i="3"/>
  <c r="BE75" i="3"/>
  <c r="AW75" i="3"/>
  <c r="BA75" i="3"/>
  <c r="BM75" i="3"/>
  <c r="AQ8" i="3"/>
  <c r="AQ7" i="3"/>
  <c r="S3" i="18" l="1" a="1"/>
  <c r="S3" i="18" s="1"/>
  <c r="S9" i="18" a="1"/>
  <c r="S9" i="18" s="1"/>
  <c r="S16" i="18" a="1"/>
  <c r="S16" i="18" s="1"/>
  <c r="S23" i="18" a="1"/>
  <c r="S23" i="18" s="1"/>
  <c r="S30" i="18" a="1"/>
  <c r="S30" i="18" s="1"/>
  <c r="S37" i="18" a="1"/>
  <c r="S37" i="18" s="1"/>
  <c r="S43" i="18" a="1"/>
  <c r="S43" i="18" s="1"/>
  <c r="S50" i="18" a="1"/>
  <c r="S50" i="18" s="1"/>
  <c r="S57" i="18" a="1"/>
  <c r="S57" i="18" s="1"/>
  <c r="S64" i="18" a="1"/>
  <c r="S64" i="18" s="1"/>
  <c r="S76" i="18" a="1"/>
  <c r="S76" i="18" s="1"/>
  <c r="S84" i="18" a="1"/>
  <c r="S84" i="18" s="1"/>
  <c r="S91" i="18" a="1"/>
  <c r="S91" i="18" s="1"/>
  <c r="S98" i="18" a="1"/>
  <c r="S98" i="18" s="1"/>
  <c r="S105" i="18" a="1"/>
  <c r="S105" i="18" s="1"/>
  <c r="S113" i="18" a="1"/>
  <c r="S113" i="18" s="1"/>
  <c r="S121" i="18" a="1"/>
  <c r="S121" i="18" s="1"/>
  <c r="S129" i="18" a="1"/>
  <c r="S129" i="18" s="1"/>
  <c r="S137" i="18" a="1"/>
  <c r="S137" i="18" s="1"/>
  <c r="S145" i="18" a="1"/>
  <c r="S145" i="18" s="1"/>
  <c r="S152" i="18" a="1"/>
  <c r="S152" i="18" s="1"/>
  <c r="S160" i="18" a="1"/>
  <c r="S160" i="18" s="1"/>
  <c r="S175" i="18" a="1"/>
  <c r="S175" i="18" s="1"/>
  <c r="S183" i="18" a="1"/>
  <c r="S183" i="18" s="1"/>
  <c r="S190" i="18" a="1"/>
  <c r="S190" i="18" s="1"/>
  <c r="S198" i="18" a="1"/>
  <c r="S198" i="18" s="1"/>
  <c r="S206" i="18" a="1"/>
  <c r="S206" i="18" s="1"/>
  <c r="S214" i="18" a="1"/>
  <c r="S214" i="18" s="1"/>
  <c r="S222" i="18" a="1"/>
  <c r="S222" i="18" s="1"/>
  <c r="S230" i="18" a="1"/>
  <c r="S230" i="18" s="1"/>
  <c r="S238" i="18" a="1"/>
  <c r="S238" i="18" s="1"/>
  <c r="S246" i="18" a="1"/>
  <c r="S246" i="18" s="1"/>
  <c r="S254" i="18" a="1"/>
  <c r="S254" i="18" s="1"/>
  <c r="S262" i="18" a="1"/>
  <c r="S262" i="18" s="1"/>
  <c r="S270" i="18" a="1"/>
  <c r="S270" i="18" s="1"/>
  <c r="S277" i="18" a="1"/>
  <c r="S277" i="18" s="1"/>
  <c r="S285" i="18" a="1"/>
  <c r="S285" i="18" s="1"/>
  <c r="S293" i="18" a="1"/>
  <c r="S293" i="18" s="1"/>
  <c r="S301" i="18" a="1"/>
  <c r="S301" i="18" s="1"/>
  <c r="S309" i="18" a="1"/>
  <c r="S309" i="18" s="1"/>
  <c r="S316" i="18" a="1"/>
  <c r="S316" i="18" s="1"/>
  <c r="S324" i="18" a="1"/>
  <c r="S324" i="18" s="1"/>
  <c r="S331" i="18" a="1"/>
  <c r="S331" i="18" s="1"/>
  <c r="S338" i="18" a="1"/>
  <c r="S338" i="18" s="1"/>
  <c r="S344" i="18" a="1"/>
  <c r="S344" i="18" s="1"/>
  <c r="S350" i="18" a="1"/>
  <c r="S350" i="18" s="1"/>
  <c r="S357" i="18" a="1"/>
  <c r="S357" i="18" s="1"/>
  <c r="S362" i="18" a="1"/>
  <c r="S362" i="18" s="1"/>
  <c r="S368" i="18" a="1"/>
  <c r="S368" i="18" s="1"/>
  <c r="S380" i="18" a="1"/>
  <c r="S380" i="18" s="1"/>
  <c r="S386" i="18" a="1"/>
  <c r="S386" i="18" s="1"/>
  <c r="S393" i="18" a="1"/>
  <c r="S393" i="18" s="1"/>
  <c r="S398" i="18" a="1"/>
  <c r="S398" i="18" s="1"/>
  <c r="S411" i="18" a="1"/>
  <c r="S411" i="18" s="1"/>
  <c r="S424" i="18" a="1"/>
  <c r="S424" i="18" s="1"/>
  <c r="S429" i="18" a="1"/>
  <c r="S429" i="18" s="1"/>
  <c r="S442" i="18" a="1"/>
  <c r="S442" i="18" s="1"/>
  <c r="S448" i="18" a="1"/>
  <c r="S448" i="18" s="1"/>
  <c r="S454" i="18" a="1"/>
  <c r="S454" i="18" s="1"/>
  <c r="S466" i="18" a="1"/>
  <c r="S466" i="18" s="1"/>
  <c r="S473" i="18" a="1"/>
  <c r="S473" i="18" s="1"/>
  <c r="S484" i="18" a="1"/>
  <c r="S484" i="18" s="1"/>
  <c r="S498" i="18" a="1"/>
  <c r="S498" i="18" s="1"/>
  <c r="S505" i="18" a="1"/>
  <c r="S505" i="18" s="1"/>
  <c r="S517" i="18" a="1"/>
  <c r="S517" i="18" s="1"/>
  <c r="S529" i="18" a="1"/>
  <c r="S529" i="18" s="1"/>
  <c r="S540" i="18" a="1"/>
  <c r="S540" i="18" s="1"/>
  <c r="S546" i="18" a="1"/>
  <c r="S546" i="18" s="1"/>
  <c r="S553" i="18" a="1"/>
  <c r="S553" i="18" s="1"/>
  <c r="S558" i="18" a="1"/>
  <c r="S558" i="18" s="1"/>
  <c r="S565" i="18" a="1"/>
  <c r="S565" i="18" s="1"/>
  <c r="S570" i="18" a="1"/>
  <c r="S570" i="18" s="1"/>
  <c r="S576" i="18" a="1"/>
  <c r="S576" i="18" s="1"/>
  <c r="S4" i="18" a="1"/>
  <c r="S4" i="18" s="1"/>
  <c r="S10" i="18" a="1"/>
  <c r="S10" i="18" s="1"/>
  <c r="S17" i="18" a="1"/>
  <c r="S17" i="18" s="1"/>
  <c r="S24" i="18" a="1"/>
  <c r="S24" i="18" s="1"/>
  <c r="S31" i="18" a="1"/>
  <c r="S31" i="18" s="1"/>
  <c r="S38" i="18" a="1"/>
  <c r="S38" i="18" s="1"/>
  <c r="S51" i="18" a="1"/>
  <c r="S51" i="18" s="1"/>
  <c r="S58" i="18" a="1"/>
  <c r="S58" i="18" s="1"/>
  <c r="S65" i="18" a="1"/>
  <c r="S65" i="18" s="1"/>
  <c r="S71" i="18" a="1"/>
  <c r="S71" i="18" s="1"/>
  <c r="S77" i="18" a="1"/>
  <c r="S77" i="18" s="1"/>
  <c r="S85" i="18" a="1"/>
  <c r="S85" i="18" s="1"/>
  <c r="S99" i="18" a="1"/>
  <c r="S99" i="18" s="1"/>
  <c r="S106" i="18" a="1"/>
  <c r="S106" i="18" s="1"/>
  <c r="S114" i="18" a="1"/>
  <c r="S114" i="18" s="1"/>
  <c r="S122" i="18" a="1"/>
  <c r="S122" i="18" s="1"/>
  <c r="S130" i="18" a="1"/>
  <c r="S130" i="18" s="1"/>
  <c r="S138" i="18" a="1"/>
  <c r="S138" i="18" s="1"/>
  <c r="S146" i="18" a="1"/>
  <c r="S146" i="18" s="1"/>
  <c r="S153" i="18" a="1"/>
  <c r="S153" i="18" s="1"/>
  <c r="S161" i="18" a="1"/>
  <c r="S161" i="18" s="1"/>
  <c r="S168" i="18" a="1"/>
  <c r="S168" i="18" s="1"/>
  <c r="S176" i="18" a="1"/>
  <c r="S176" i="18" s="1"/>
  <c r="S191" i="18" a="1"/>
  <c r="S191" i="18" s="1"/>
  <c r="S199" i="18" a="1"/>
  <c r="S199" i="18" s="1"/>
  <c r="S207" i="18" a="1"/>
  <c r="S207" i="18" s="1"/>
  <c r="S215" i="18" a="1"/>
  <c r="S215" i="18" s="1"/>
  <c r="S223" i="18" a="1"/>
  <c r="S223" i="18" s="1"/>
  <c r="S231" i="18" a="1"/>
  <c r="S231" i="18" s="1"/>
  <c r="S239" i="18" a="1"/>
  <c r="S239" i="18" s="1"/>
  <c r="S247" i="18" a="1"/>
  <c r="S247" i="18" s="1"/>
  <c r="S255" i="18" a="1"/>
  <c r="S255" i="18" s="1"/>
  <c r="S263" i="18" a="1"/>
  <c r="S263" i="18" s="1"/>
  <c r="S271" i="18" a="1"/>
  <c r="S271" i="18" s="1"/>
  <c r="S278" i="18" a="1"/>
  <c r="S278" i="18" s="1"/>
  <c r="S286" i="18" a="1"/>
  <c r="S286" i="18" s="1"/>
  <c r="S294" i="18" a="1"/>
  <c r="S294" i="18" s="1"/>
  <c r="S302" i="18" a="1"/>
  <c r="S302" i="18" s="1"/>
  <c r="S310" i="18" a="1"/>
  <c r="S310" i="18" s="1"/>
  <c r="S317" i="18" a="1"/>
  <c r="S317" i="18" s="1"/>
  <c r="S325" i="18" a="1"/>
  <c r="S325" i="18" s="1"/>
  <c r="S345" i="18" a="1"/>
  <c r="S345" i="18" s="1"/>
  <c r="S351" i="18" a="1"/>
  <c r="S351" i="18" s="1"/>
  <c r="S358" i="18" a="1"/>
  <c r="S358" i="18" s="1"/>
  <c r="S369" i="18" a="1"/>
  <c r="S369" i="18" s="1"/>
  <c r="S374" i="18" a="1"/>
  <c r="S374" i="18" s="1"/>
  <c r="S381" i="18" a="1"/>
  <c r="S381" i="18" s="1"/>
  <c r="S387" i="18" a="1"/>
  <c r="S387" i="18" s="1"/>
  <c r="S399" i="18" a="1"/>
  <c r="S399" i="18" s="1"/>
  <c r="S404" i="18" a="1"/>
  <c r="S404" i="18" s="1"/>
  <c r="S418" i="18" a="1"/>
  <c r="S418" i="18" s="1"/>
  <c r="S425" i="18" a="1"/>
  <c r="S425" i="18" s="1"/>
  <c r="S430" i="18" a="1"/>
  <c r="S430" i="18" s="1"/>
  <c r="S436" i="18" a="1"/>
  <c r="S436" i="18" s="1"/>
  <c r="S443" i="18" a="1"/>
  <c r="S443" i="18" s="1"/>
  <c r="S449" i="18" a="1"/>
  <c r="S449" i="18" s="1"/>
  <c r="S459" i="18" a="1"/>
  <c r="S459" i="18" s="1"/>
  <c r="S467" i="18" a="1"/>
  <c r="S467" i="18" s="1"/>
  <c r="S479" i="18" a="1"/>
  <c r="S479" i="18" s="1"/>
  <c r="S485" i="18" a="1"/>
  <c r="S485" i="18" s="1"/>
  <c r="S491" i="18" a="1"/>
  <c r="S491" i="18" s="1"/>
  <c r="S499" i="18" a="1"/>
  <c r="S499" i="18" s="1"/>
  <c r="S511" i="18" a="1"/>
  <c r="S511" i="18" s="1"/>
  <c r="S523" i="18" a="1"/>
  <c r="S523" i="18" s="1"/>
  <c r="S535" i="18" a="1"/>
  <c r="S535" i="18" s="1"/>
  <c r="S541" i="18" a="1"/>
  <c r="S541" i="18" s="1"/>
  <c r="S547" i="18" a="1"/>
  <c r="S547" i="18" s="1"/>
  <c r="S559" i="18" a="1"/>
  <c r="S559" i="18" s="1"/>
  <c r="S577" i="18" a="1"/>
  <c r="S577" i="18" s="1"/>
  <c r="S5" i="18" a="1"/>
  <c r="S5" i="18" s="1"/>
  <c r="S11" i="18" a="1"/>
  <c r="S11" i="18" s="1"/>
  <c r="S18" i="18" a="1"/>
  <c r="S18" i="18" s="1"/>
  <c r="S25" i="18" a="1"/>
  <c r="S25" i="18" s="1"/>
  <c r="S32" i="18" a="1"/>
  <c r="S32" i="18" s="1"/>
  <c r="S44" i="18" a="1"/>
  <c r="S44" i="18" s="1"/>
  <c r="S52" i="18" a="1"/>
  <c r="S52" i="18" s="1"/>
  <c r="S59" i="18" a="1"/>
  <c r="S59" i="18" s="1"/>
  <c r="S66" i="18" a="1"/>
  <c r="S66" i="18" s="1"/>
  <c r="S78" i="18" a="1"/>
  <c r="S78" i="18" s="1"/>
  <c r="S86" i="18" a="1"/>
  <c r="S86" i="18" s="1"/>
  <c r="S92" i="18" a="1"/>
  <c r="S92" i="18" s="1"/>
  <c r="S100" i="18" a="1"/>
  <c r="S100" i="18" s="1"/>
  <c r="S107" i="18" a="1"/>
  <c r="S107" i="18" s="1"/>
  <c r="S115" i="18" a="1"/>
  <c r="S115" i="18" s="1"/>
  <c r="S123" i="18" a="1"/>
  <c r="S123" i="18" s="1"/>
  <c r="S131" i="18" a="1"/>
  <c r="S131" i="18" s="1"/>
  <c r="S139" i="18" a="1"/>
  <c r="S139" i="18" s="1"/>
  <c r="S154" i="18" a="1"/>
  <c r="S154" i="18" s="1"/>
  <c r="S162" i="18" a="1"/>
  <c r="S162" i="18" s="1"/>
  <c r="S169" i="18" a="1"/>
  <c r="S169" i="18" s="1"/>
  <c r="S177" i="18" a="1"/>
  <c r="S177" i="18" s="1"/>
  <c r="S184" i="18" a="1"/>
  <c r="S184" i="18" s="1"/>
  <c r="S192" i="18" a="1"/>
  <c r="S192" i="18" s="1"/>
  <c r="S200" i="18" a="1"/>
  <c r="S200" i="18" s="1"/>
  <c r="S208" i="18" a="1"/>
  <c r="S208" i="18" s="1"/>
  <c r="S216" i="18" a="1"/>
  <c r="S216" i="18" s="1"/>
  <c r="S224" i="18" a="1"/>
  <c r="S224" i="18" s="1"/>
  <c r="S232" i="18" a="1"/>
  <c r="S232" i="18" s="1"/>
  <c r="S240" i="18" a="1"/>
  <c r="S240" i="18" s="1"/>
  <c r="S248" i="18" a="1"/>
  <c r="S248" i="18" s="1"/>
  <c r="S256" i="18" a="1"/>
  <c r="S256" i="18" s="1"/>
  <c r="S264" i="18" a="1"/>
  <c r="S264" i="18" s="1"/>
  <c r="S272" i="18" a="1"/>
  <c r="S272" i="18" s="1"/>
  <c r="S279" i="18" a="1"/>
  <c r="S279" i="18" s="1"/>
  <c r="S287" i="18" a="1"/>
  <c r="S287" i="18" s="1"/>
  <c r="S295" i="18" a="1"/>
  <c r="S295" i="18" s="1"/>
  <c r="S303" i="18" a="1"/>
  <c r="S303" i="18" s="1"/>
  <c r="S311" i="18" a="1"/>
  <c r="S311" i="18" s="1"/>
  <c r="S318" i="18" a="1"/>
  <c r="S318" i="18" s="1"/>
  <c r="S326" i="18" a="1"/>
  <c r="S326" i="18" s="1"/>
  <c r="S332" i="18" a="1"/>
  <c r="S332" i="18" s="1"/>
  <c r="S339" i="18" a="1"/>
  <c r="S339" i="18" s="1"/>
  <c r="S346" i="18" a="1"/>
  <c r="S346" i="18" s="1"/>
  <c r="S363" i="18" a="1"/>
  <c r="S363" i="18" s="1"/>
  <c r="S370" i="18" a="1"/>
  <c r="S370" i="18" s="1"/>
  <c r="S375" i="18" a="1"/>
  <c r="S375" i="18" s="1"/>
  <c r="S388" i="18" a="1"/>
  <c r="S388" i="18" s="1"/>
  <c r="S394" i="18" a="1"/>
  <c r="S394" i="18" s="1"/>
  <c r="S405" i="18" a="1"/>
  <c r="S405" i="18" s="1"/>
  <c r="S412" i="18" a="1"/>
  <c r="S412" i="18" s="1"/>
  <c r="S419" i="18" a="1"/>
  <c r="S419" i="18" s="1"/>
  <c r="S431" i="18" a="1"/>
  <c r="S431" i="18" s="1"/>
  <c r="S437" i="18" a="1"/>
  <c r="S437" i="18" s="1"/>
  <c r="S455" i="18" a="1"/>
  <c r="S455" i="18" s="1"/>
  <c r="S460" i="18" a="1"/>
  <c r="S460" i="18" s="1"/>
  <c r="S474" i="18" a="1"/>
  <c r="S474" i="18" s="1"/>
  <c r="S480" i="18" a="1"/>
  <c r="S480" i="18" s="1"/>
  <c r="S486" i="18" a="1"/>
  <c r="S486" i="18" s="1"/>
  <c r="S492" i="18" a="1"/>
  <c r="S492" i="18" s="1"/>
  <c r="S506" i="18" a="1"/>
  <c r="S506" i="18" s="1"/>
  <c r="S512" i="18" a="1"/>
  <c r="S512" i="18" s="1"/>
  <c r="S518" i="18" a="1"/>
  <c r="S518" i="18" s="1"/>
  <c r="S524" i="18" a="1"/>
  <c r="S524" i="18" s="1"/>
  <c r="S530" i="18" a="1"/>
  <c r="S530" i="18" s="1"/>
  <c r="S536" i="18" a="1"/>
  <c r="S536" i="18" s="1"/>
  <c r="S548" i="18" a="1"/>
  <c r="S548" i="18" s="1"/>
  <c r="S554" i="18" a="1"/>
  <c r="S554" i="18" s="1"/>
  <c r="S560" i="18" a="1"/>
  <c r="S560" i="18" s="1"/>
  <c r="S566" i="18" a="1"/>
  <c r="S566" i="18" s="1"/>
  <c r="S571" i="18" a="1"/>
  <c r="S571" i="18" s="1"/>
  <c r="S6" i="18" a="1"/>
  <c r="S6" i="18" s="1"/>
  <c r="S19" i="18" a="1"/>
  <c r="S19" i="18" s="1"/>
  <c r="S26" i="18" a="1"/>
  <c r="S26" i="18" s="1"/>
  <c r="S33" i="18" a="1"/>
  <c r="S33" i="18" s="1"/>
  <c r="S39" i="18" a="1"/>
  <c r="S39" i="18" s="1"/>
  <c r="S45" i="18" a="1"/>
  <c r="S45" i="18" s="1"/>
  <c r="S53" i="18" a="1"/>
  <c r="S53" i="18" s="1"/>
  <c r="S72" i="18" a="1"/>
  <c r="S72" i="18" s="1"/>
  <c r="S79" i="18" a="1"/>
  <c r="S79" i="18" s="1"/>
  <c r="S93" i="18" a="1"/>
  <c r="S93" i="18" s="1"/>
  <c r="S101" i="18" a="1"/>
  <c r="S101" i="18" s="1"/>
  <c r="S108" i="18" a="1"/>
  <c r="S108" i="18" s="1"/>
  <c r="S116" i="18" a="1"/>
  <c r="S116" i="18" s="1"/>
  <c r="S124" i="18" a="1"/>
  <c r="S124" i="18" s="1"/>
  <c r="S132" i="18" a="1"/>
  <c r="S132" i="18" s="1"/>
  <c r="S140" i="18" a="1"/>
  <c r="S140" i="18" s="1"/>
  <c r="S147" i="18" a="1"/>
  <c r="S147" i="18" s="1"/>
  <c r="S155" i="18" a="1"/>
  <c r="S155" i="18" s="1"/>
  <c r="S163" i="18" a="1"/>
  <c r="S163" i="18" s="1"/>
  <c r="S170" i="18" a="1"/>
  <c r="S170" i="18" s="1"/>
  <c r="S178" i="18" a="1"/>
  <c r="S178" i="18" s="1"/>
  <c r="S185" i="18" a="1"/>
  <c r="S185" i="18" s="1"/>
  <c r="S193" i="18" a="1"/>
  <c r="S193" i="18" s="1"/>
  <c r="S201" i="18" a="1"/>
  <c r="S201" i="18" s="1"/>
  <c r="S209" i="18" a="1"/>
  <c r="S209" i="18" s="1"/>
  <c r="S217" i="18" a="1"/>
  <c r="S217" i="18" s="1"/>
  <c r="S225" i="18" a="1"/>
  <c r="S225" i="18" s="1"/>
  <c r="S233" i="18" a="1"/>
  <c r="S233" i="18" s="1"/>
  <c r="S241" i="18" a="1"/>
  <c r="S241" i="18" s="1"/>
  <c r="S249" i="18" a="1"/>
  <c r="S249" i="18" s="1"/>
  <c r="S257" i="18" a="1"/>
  <c r="S257" i="18" s="1"/>
  <c r="S265" i="18" a="1"/>
  <c r="S265" i="18" s="1"/>
  <c r="S273" i="18" a="1"/>
  <c r="S273" i="18" s="1"/>
  <c r="S280" i="18" a="1"/>
  <c r="S280" i="18" s="1"/>
  <c r="S288" i="18" a="1"/>
  <c r="S288" i="18" s="1"/>
  <c r="S296" i="18" a="1"/>
  <c r="S296" i="18" s="1"/>
  <c r="S304" i="18" a="1"/>
  <c r="S304" i="18" s="1"/>
  <c r="S319" i="18" a="1"/>
  <c r="S319" i="18" s="1"/>
  <c r="S327" i="18" a="1"/>
  <c r="S327" i="18" s="1"/>
  <c r="S333" i="18" a="1"/>
  <c r="S333" i="18" s="1"/>
  <c r="S340" i="18" a="1"/>
  <c r="S340" i="18" s="1"/>
  <c r="S352" i="18" a="1"/>
  <c r="S352" i="18" s="1"/>
  <c r="S359" i="18" a="1"/>
  <c r="S359" i="18" s="1"/>
  <c r="S376" i="18" a="1"/>
  <c r="S376" i="18" s="1"/>
  <c r="S382" i="18" a="1"/>
  <c r="S382" i="18" s="1"/>
  <c r="S389" i="18" a="1"/>
  <c r="S389" i="18" s="1"/>
  <c r="S400" i="18" a="1"/>
  <c r="S400" i="18" s="1"/>
  <c r="S406" i="18" a="1"/>
  <c r="S406" i="18" s="1"/>
  <c r="S413" i="18" a="1"/>
  <c r="S413" i="18" s="1"/>
  <c r="S420" i="18" a="1"/>
  <c r="S420" i="18" s="1"/>
  <c r="S426" i="18" a="1"/>
  <c r="S426" i="18" s="1"/>
  <c r="S432" i="18" a="1"/>
  <c r="S432" i="18" s="1"/>
  <c r="S444" i="18" a="1"/>
  <c r="S444" i="18" s="1"/>
  <c r="S450" i="18" a="1"/>
  <c r="S450" i="18" s="1"/>
  <c r="S461" i="18" a="1"/>
  <c r="S461" i="18" s="1"/>
  <c r="S468" i="18" a="1"/>
  <c r="S468" i="18" s="1"/>
  <c r="S475" i="18" a="1"/>
  <c r="S475" i="18" s="1"/>
  <c r="S481" i="18" a="1"/>
  <c r="S481" i="18" s="1"/>
  <c r="S487" i="18" a="1"/>
  <c r="S487" i="18" s="1"/>
  <c r="S493" i="18" a="1"/>
  <c r="S493" i="18" s="1"/>
  <c r="S500" i="18" a="1"/>
  <c r="S500" i="18" s="1"/>
  <c r="S507" i="18" a="1"/>
  <c r="S507" i="18" s="1"/>
  <c r="S513" i="18" a="1"/>
  <c r="S513" i="18" s="1"/>
  <c r="S519" i="18" a="1"/>
  <c r="S519" i="18" s="1"/>
  <c r="S525" i="18" a="1"/>
  <c r="S525" i="18" s="1"/>
  <c r="S531" i="18" a="1"/>
  <c r="S531" i="18" s="1"/>
  <c r="S537" i="18" a="1"/>
  <c r="S537" i="18" s="1"/>
  <c r="S542" i="18" a="1"/>
  <c r="S542" i="18" s="1"/>
  <c r="S549" i="18" a="1"/>
  <c r="S549" i="18" s="1"/>
  <c r="S561" i="18" a="1"/>
  <c r="S561" i="18" s="1"/>
  <c r="S572" i="18" a="1"/>
  <c r="S572" i="18" s="1"/>
  <c r="S12" i="18" a="1"/>
  <c r="S12" i="18" s="1"/>
  <c r="S20" i="18" a="1"/>
  <c r="S20" i="18" s="1"/>
  <c r="S27" i="18" a="1"/>
  <c r="S27" i="18" s="1"/>
  <c r="S34" i="18" a="1"/>
  <c r="S34" i="18" s="1"/>
  <c r="S46" i="18" a="1"/>
  <c r="S46" i="18" s="1"/>
  <c r="S54" i="18" a="1"/>
  <c r="S54" i="18" s="1"/>
  <c r="S60" i="18" a="1"/>
  <c r="S60" i="18" s="1"/>
  <c r="S67" i="18" a="1"/>
  <c r="S67" i="18" s="1"/>
  <c r="S73" i="18" a="1"/>
  <c r="S73" i="18" s="1"/>
  <c r="S80" i="18" a="1"/>
  <c r="S80" i="18" s="1"/>
  <c r="S87" i="18" a="1"/>
  <c r="S87" i="18" s="1"/>
  <c r="S94" i="18" a="1"/>
  <c r="S94" i="18" s="1"/>
  <c r="S102" i="18" a="1"/>
  <c r="S102" i="18" s="1"/>
  <c r="S109" i="18" a="1"/>
  <c r="S109" i="18" s="1"/>
  <c r="S117" i="18" a="1"/>
  <c r="S117" i="18" s="1"/>
  <c r="S125" i="18" a="1"/>
  <c r="S125" i="18" s="1"/>
  <c r="S133" i="18" a="1"/>
  <c r="S133" i="18" s="1"/>
  <c r="S141" i="18" a="1"/>
  <c r="S141" i="18" s="1"/>
  <c r="S148" i="18" a="1"/>
  <c r="S148" i="18" s="1"/>
  <c r="S156" i="18" a="1"/>
  <c r="S156" i="18" s="1"/>
  <c r="S164" i="18" a="1"/>
  <c r="S164" i="18" s="1"/>
  <c r="S171" i="18" a="1"/>
  <c r="S171" i="18" s="1"/>
  <c r="S179" i="18" a="1"/>
  <c r="S179" i="18" s="1"/>
  <c r="S186" i="18" a="1"/>
  <c r="S186" i="18" s="1"/>
  <c r="S194" i="18" a="1"/>
  <c r="S194" i="18" s="1"/>
  <c r="S202" i="18" a="1"/>
  <c r="S202" i="18" s="1"/>
  <c r="S210" i="18" a="1"/>
  <c r="S210" i="18" s="1"/>
  <c r="S218" i="18" a="1"/>
  <c r="S218" i="18" s="1"/>
  <c r="S226" i="18" a="1"/>
  <c r="S226" i="18" s="1"/>
  <c r="S234" i="18" a="1"/>
  <c r="S234" i="18" s="1"/>
  <c r="S242" i="18" a="1"/>
  <c r="S242" i="18" s="1"/>
  <c r="S250" i="18" a="1"/>
  <c r="S250" i="18" s="1"/>
  <c r="S258" i="18" a="1"/>
  <c r="S258" i="18" s="1"/>
  <c r="S266" i="18" a="1"/>
  <c r="S266" i="18" s="1"/>
  <c r="S274" i="18" a="1"/>
  <c r="S274" i="18" s="1"/>
  <c r="S281" i="18" a="1"/>
  <c r="S281" i="18" s="1"/>
  <c r="S289" i="18" a="1"/>
  <c r="S289" i="18" s="1"/>
  <c r="S297" i="18" a="1"/>
  <c r="S297" i="18" s="1"/>
  <c r="S305" i="18" a="1"/>
  <c r="S305" i="18" s="1"/>
  <c r="S312" i="18" a="1"/>
  <c r="S312" i="18" s="1"/>
  <c r="S320" i="18" a="1"/>
  <c r="S320" i="18" s="1"/>
  <c r="S334" i="18" a="1"/>
  <c r="S334" i="18" s="1"/>
  <c r="S341" i="18" a="1"/>
  <c r="S341" i="18" s="1"/>
  <c r="S347" i="18" a="1"/>
  <c r="S347" i="18" s="1"/>
  <c r="S353" i="18" a="1"/>
  <c r="S353" i="18" s="1"/>
  <c r="S364" i="18" a="1"/>
  <c r="S364" i="18" s="1"/>
  <c r="S371" i="18" a="1"/>
  <c r="S371" i="18" s="1"/>
  <c r="S377" i="18" a="1"/>
  <c r="S377" i="18" s="1"/>
  <c r="S383" i="18" a="1"/>
  <c r="S383" i="18" s="1"/>
  <c r="S390" i="18" a="1"/>
  <c r="S390" i="18" s="1"/>
  <c r="S395" i="18" a="1"/>
  <c r="S395" i="18" s="1"/>
  <c r="S401" i="18" a="1"/>
  <c r="S401" i="18" s="1"/>
  <c r="S407" i="18" a="1"/>
  <c r="S407" i="18" s="1"/>
  <c r="S414" i="18" a="1"/>
  <c r="S414" i="18" s="1"/>
  <c r="S421" i="18" a="1"/>
  <c r="S421" i="18" s="1"/>
  <c r="S433" i="18" a="1"/>
  <c r="S433" i="18" s="1"/>
  <c r="S438" i="18" a="1"/>
  <c r="S438" i="18" s="1"/>
  <c r="S445" i="18" a="1"/>
  <c r="S445" i="18" s="1"/>
  <c r="S456" i="18" a="1"/>
  <c r="S456" i="18" s="1"/>
  <c r="S462" i="18" a="1"/>
  <c r="S462" i="18" s="1"/>
  <c r="S469" i="18" a="1"/>
  <c r="S469" i="18" s="1"/>
  <c r="S476" i="18" a="1"/>
  <c r="S476" i="18" s="1"/>
  <c r="S488" i="18" a="1"/>
  <c r="S488" i="18" s="1"/>
  <c r="S494" i="18" a="1"/>
  <c r="S494" i="18" s="1"/>
  <c r="S501" i="18" a="1"/>
  <c r="S501" i="18" s="1"/>
  <c r="S520" i="18" a="1"/>
  <c r="S520" i="18" s="1"/>
  <c r="S532" i="18" a="1"/>
  <c r="S532" i="18" s="1"/>
  <c r="S543" i="18" a="1"/>
  <c r="S543" i="18" s="1"/>
  <c r="S555" i="18" a="1"/>
  <c r="S555" i="18" s="1"/>
  <c r="S567" i="18" a="1"/>
  <c r="S567" i="18" s="1"/>
  <c r="S573" i="18" a="1"/>
  <c r="S573" i="18" s="1"/>
  <c r="S579" i="18" a="1"/>
  <c r="S579" i="18" s="1"/>
  <c r="S7" i="18" a="1"/>
  <c r="S7" i="18" s="1"/>
  <c r="S13" i="18" a="1"/>
  <c r="S13" i="18" s="1"/>
  <c r="S21" i="18" a="1"/>
  <c r="S21" i="18" s="1"/>
  <c r="S40" i="18" a="1"/>
  <c r="S40" i="18" s="1"/>
  <c r="S47" i="18" a="1"/>
  <c r="S47" i="18" s="1"/>
  <c r="S61" i="18" a="1"/>
  <c r="S61" i="18" s="1"/>
  <c r="S68" i="18" a="1"/>
  <c r="S68" i="18" s="1"/>
  <c r="S74" i="18" a="1"/>
  <c r="S74" i="18" s="1"/>
  <c r="S81" i="18" a="1"/>
  <c r="S81" i="18" s="1"/>
  <c r="S88" i="18" a="1"/>
  <c r="S88" i="18" s="1"/>
  <c r="S95" i="18" a="1"/>
  <c r="S95" i="18" s="1"/>
  <c r="S103" i="18" a="1"/>
  <c r="S103" i="18" s="1"/>
  <c r="S110" i="18" a="1"/>
  <c r="S110" i="18" s="1"/>
  <c r="S118" i="18" a="1"/>
  <c r="S118" i="18" s="1"/>
  <c r="S126" i="18" a="1"/>
  <c r="S126" i="18" s="1"/>
  <c r="S134" i="18" a="1"/>
  <c r="S134" i="18" s="1"/>
  <c r="S142" i="18" a="1"/>
  <c r="S142" i="18" s="1"/>
  <c r="S149" i="18" a="1"/>
  <c r="S149" i="18" s="1"/>
  <c r="S157" i="18" a="1"/>
  <c r="S157" i="18" s="1"/>
  <c r="S165" i="18" a="1"/>
  <c r="S165" i="18" s="1"/>
  <c r="S172" i="18" a="1"/>
  <c r="S172" i="18" s="1"/>
  <c r="S180" i="18" a="1"/>
  <c r="S180" i="18" s="1"/>
  <c r="S187" i="18" a="1"/>
  <c r="S187" i="18" s="1"/>
  <c r="S195" i="18" a="1"/>
  <c r="S195" i="18" s="1"/>
  <c r="S203" i="18" a="1"/>
  <c r="S203" i="18" s="1"/>
  <c r="S211" i="18" a="1"/>
  <c r="S211" i="18" s="1"/>
  <c r="S219" i="18" a="1"/>
  <c r="S219" i="18" s="1"/>
  <c r="S227" i="18" a="1"/>
  <c r="S227" i="18" s="1"/>
  <c r="S235" i="18" a="1"/>
  <c r="S235" i="18" s="1"/>
  <c r="S243" i="18" a="1"/>
  <c r="S243" i="18" s="1"/>
  <c r="S251" i="18" a="1"/>
  <c r="S251" i="18" s="1"/>
  <c r="S259" i="18" a="1"/>
  <c r="S259" i="18" s="1"/>
  <c r="S267" i="18" a="1"/>
  <c r="S267" i="18" s="1"/>
  <c r="S282" i="18" a="1"/>
  <c r="S282" i="18" s="1"/>
  <c r="S290" i="18" a="1"/>
  <c r="S290" i="18" s="1"/>
  <c r="S298" i="18" a="1"/>
  <c r="S298" i="18" s="1"/>
  <c r="S306" i="18" a="1"/>
  <c r="S306" i="18" s="1"/>
  <c r="S313" i="18" a="1"/>
  <c r="S313" i="18" s="1"/>
  <c r="S321" i="18" a="1"/>
  <c r="S321" i="18" s="1"/>
  <c r="S328" i="18" a="1"/>
  <c r="S328" i="18" s="1"/>
  <c r="S335" i="18" a="1"/>
  <c r="S335" i="18" s="1"/>
  <c r="S342" i="18" a="1"/>
  <c r="S342" i="18" s="1"/>
  <c r="S354" i="18" a="1"/>
  <c r="S354" i="18" s="1"/>
  <c r="S360" i="18" a="1"/>
  <c r="S360" i="18" s="1"/>
  <c r="S365" i="18" a="1"/>
  <c r="S365" i="18" s="1"/>
  <c r="S378" i="18" a="1"/>
  <c r="S378" i="18" s="1"/>
  <c r="S384" i="18" a="1"/>
  <c r="S384" i="18" s="1"/>
  <c r="S402" i="18" a="1"/>
  <c r="S402" i="18" s="1"/>
  <c r="S408" i="18" a="1"/>
  <c r="S408" i="18" s="1"/>
  <c r="S415" i="18" a="1"/>
  <c r="S415" i="18" s="1"/>
  <c r="S422" i="18" a="1"/>
  <c r="S422" i="18" s="1"/>
  <c r="S427" i="18" a="1"/>
  <c r="S427" i="18" s="1"/>
  <c r="S434" i="18" a="1"/>
  <c r="S434" i="18" s="1"/>
  <c r="S439" i="18" a="1"/>
  <c r="S439" i="18" s="1"/>
  <c r="S451" i="18" a="1"/>
  <c r="S451" i="18" s="1"/>
  <c r="S457" i="18" a="1"/>
  <c r="S457" i="18" s="1"/>
  <c r="S463" i="18" a="1"/>
  <c r="S463" i="18" s="1"/>
  <c r="S470" i="18" a="1"/>
  <c r="S470" i="18" s="1"/>
  <c r="S477" i="18" a="1"/>
  <c r="S477" i="18" s="1"/>
  <c r="S482" i="18" a="1"/>
  <c r="S482" i="18" s="1"/>
  <c r="S489" i="18" a="1"/>
  <c r="S489" i="18" s="1"/>
  <c r="S495" i="18" a="1"/>
  <c r="S495" i="18" s="1"/>
  <c r="S502" i="18" a="1"/>
  <c r="S502" i="18" s="1"/>
  <c r="S508" i="18" a="1"/>
  <c r="S508" i="18" s="1"/>
  <c r="S514" i="18" a="1"/>
  <c r="S514" i="18" s="1"/>
  <c r="S521" i="18" a="1"/>
  <c r="S521" i="18" s="1"/>
  <c r="S526" i="18" a="1"/>
  <c r="S526" i="18" s="1"/>
  <c r="S533" i="18" a="1"/>
  <c r="S533" i="18" s="1"/>
  <c r="S538" i="18" a="1"/>
  <c r="S538" i="18" s="1"/>
  <c r="S544" i="18" a="1"/>
  <c r="S544" i="18" s="1"/>
  <c r="S550" i="18" a="1"/>
  <c r="S550" i="18" s="1"/>
  <c r="S556" i="18" a="1"/>
  <c r="S556" i="18" s="1"/>
  <c r="S562" i="18" a="1"/>
  <c r="S562" i="18" s="1"/>
  <c r="S35" i="18" a="1"/>
  <c r="S35" i="18" s="1"/>
  <c r="S62" i="18" a="1"/>
  <c r="S62" i="18" s="1"/>
  <c r="S89" i="18" a="1"/>
  <c r="S89" i="18" s="1"/>
  <c r="S119" i="18" a="1"/>
  <c r="S119" i="18" s="1"/>
  <c r="S150" i="18" a="1"/>
  <c r="S150" i="18" s="1"/>
  <c r="S181" i="18" a="1"/>
  <c r="S181" i="18" s="1"/>
  <c r="S212" i="18" a="1"/>
  <c r="S212" i="18" s="1"/>
  <c r="S244" i="18" a="1"/>
  <c r="S244" i="18" s="1"/>
  <c r="S275" i="18" a="1"/>
  <c r="S275" i="18" s="1"/>
  <c r="S307" i="18" a="1"/>
  <c r="S307" i="18" s="1"/>
  <c r="S336" i="18" a="1"/>
  <c r="S336" i="18" s="1"/>
  <c r="S361" i="18" a="1"/>
  <c r="S361" i="18" s="1"/>
  <c r="S385" i="18" a="1"/>
  <c r="S385" i="18" s="1"/>
  <c r="S409" i="18" a="1"/>
  <c r="S409" i="18" s="1"/>
  <c r="S509" i="18" a="1"/>
  <c r="S509" i="18" s="1"/>
  <c r="S557" i="18" a="1"/>
  <c r="S557" i="18" s="1"/>
  <c r="S574" i="18" a="1"/>
  <c r="S574" i="18" s="1"/>
  <c r="S588" i="18" a="1"/>
  <c r="S588" i="18" s="1"/>
  <c r="S594" i="18" a="1"/>
  <c r="S594" i="18" s="1"/>
  <c r="S600" i="18" a="1"/>
  <c r="S600" i="18" s="1"/>
  <c r="S612" i="18" a="1"/>
  <c r="S612" i="18" s="1"/>
  <c r="S625" i="18" a="1"/>
  <c r="S625" i="18" s="1"/>
  <c r="S631" i="18" a="1"/>
  <c r="S631" i="18" s="1"/>
  <c r="S636" i="18" a="1"/>
  <c r="S636" i="18" s="1"/>
  <c r="S642" i="18" a="1"/>
  <c r="S642" i="18" s="1"/>
  <c r="S648" i="18" a="1"/>
  <c r="S648" i="18" s="1"/>
  <c r="S654" i="18" a="1"/>
  <c r="S654" i="18" s="1"/>
  <c r="S670" i="18" a="1"/>
  <c r="S670" i="18" s="1"/>
  <c r="S676" i="18" a="1"/>
  <c r="S676" i="18" s="1"/>
  <c r="S682" i="18" a="1"/>
  <c r="S682" i="18" s="1"/>
  <c r="S692" i="18" a="1"/>
  <c r="S692" i="18" s="1"/>
  <c r="S699" i="18" a="1"/>
  <c r="S699" i="18" s="1"/>
  <c r="S704" i="18" a="1"/>
  <c r="S704" i="18" s="1"/>
  <c r="S710" i="18" a="1"/>
  <c r="S710" i="18" s="1"/>
  <c r="S715" i="18" a="1"/>
  <c r="S715" i="18" s="1"/>
  <c r="S722" i="18" a="1"/>
  <c r="S722" i="18" s="1"/>
  <c r="S727" i="18" a="1"/>
  <c r="S727" i="18" s="1"/>
  <c r="S733" i="18" a="1"/>
  <c r="S733" i="18" s="1"/>
  <c r="S744" i="18" a="1"/>
  <c r="S744" i="18" s="1"/>
  <c r="S749" i="18" a="1"/>
  <c r="S749" i="18" s="1"/>
  <c r="S761" i="18" a="1"/>
  <c r="S761" i="18" s="1"/>
  <c r="S789" i="18" a="1"/>
  <c r="S789" i="18" s="1"/>
  <c r="S800" i="18" a="1"/>
  <c r="S800" i="18" s="1"/>
  <c r="S811" i="18" a="1"/>
  <c r="S811" i="18" s="1"/>
  <c r="S817" i="18" a="1"/>
  <c r="S817" i="18" s="1"/>
  <c r="S822" i="18" a="1"/>
  <c r="S822" i="18" s="1"/>
  <c r="S828" i="18" a="1"/>
  <c r="S828" i="18" s="1"/>
  <c r="S839" i="18" a="1"/>
  <c r="S839" i="18" s="1"/>
  <c r="S851" i="18" a="1"/>
  <c r="S851" i="18" s="1"/>
  <c r="S857" i="18" a="1"/>
  <c r="S857" i="18" s="1"/>
  <c r="S869" i="18" a="1"/>
  <c r="S869" i="18" s="1"/>
  <c r="S875" i="18" a="1"/>
  <c r="S875" i="18" s="1"/>
  <c r="S881" i="18" a="1"/>
  <c r="S881" i="18" s="1"/>
  <c r="S893" i="18" a="1"/>
  <c r="S893" i="18" s="1"/>
  <c r="S898" i="18" a="1"/>
  <c r="S898" i="18" s="1"/>
  <c r="S912" i="18" a="1"/>
  <c r="S912" i="18" s="1"/>
  <c r="S919" i="18" a="1"/>
  <c r="S919" i="18" s="1"/>
  <c r="S926" i="18" a="1"/>
  <c r="S926" i="18" s="1"/>
  <c r="S933" i="18" a="1"/>
  <c r="S933" i="18" s="1"/>
  <c r="S940" i="18" a="1"/>
  <c r="S940" i="18" s="1"/>
  <c r="S947" i="18" a="1"/>
  <c r="S947" i="18" s="1"/>
  <c r="S8" i="18" a="1"/>
  <c r="S8" i="18" s="1"/>
  <c r="S36" i="18" a="1"/>
  <c r="S36" i="18" s="1"/>
  <c r="S63" i="18" a="1"/>
  <c r="S63" i="18" s="1"/>
  <c r="S90" i="18" a="1"/>
  <c r="S90" i="18" s="1"/>
  <c r="S120" i="18" a="1"/>
  <c r="S120" i="18" s="1"/>
  <c r="S151" i="18" a="1"/>
  <c r="S151" i="18" s="1"/>
  <c r="S182" i="18" a="1"/>
  <c r="S182" i="18" s="1"/>
  <c r="S213" i="18" a="1"/>
  <c r="S213" i="18" s="1"/>
  <c r="S245" i="18" a="1"/>
  <c r="S245" i="18" s="1"/>
  <c r="S276" i="18" a="1"/>
  <c r="S276" i="18" s="1"/>
  <c r="S308" i="18" a="1"/>
  <c r="S308" i="18" s="1"/>
  <c r="S337" i="18" a="1"/>
  <c r="S337" i="18" s="1"/>
  <c r="S410" i="18" a="1"/>
  <c r="S410" i="18" s="1"/>
  <c r="S435" i="18" a="1"/>
  <c r="S435" i="18" s="1"/>
  <c r="S458" i="18" a="1"/>
  <c r="S458" i="18" s="1"/>
  <c r="S483" i="18" a="1"/>
  <c r="S483" i="18" s="1"/>
  <c r="S510" i="18" a="1"/>
  <c r="S510" i="18" s="1"/>
  <c r="S534" i="18" a="1"/>
  <c r="S534" i="18" s="1"/>
  <c r="S575" i="18" a="1"/>
  <c r="S575" i="18" s="1"/>
  <c r="S583" i="18" a="1"/>
  <c r="S583" i="18" s="1"/>
  <c r="S589" i="18" a="1"/>
  <c r="S589" i="18" s="1"/>
  <c r="S595" i="18" a="1"/>
  <c r="S595" i="18" s="1"/>
  <c r="S601" i="18" a="1"/>
  <c r="S601" i="18" s="1"/>
  <c r="S606" i="18" a="1"/>
  <c r="S606" i="18" s="1"/>
  <c r="S613" i="18" a="1"/>
  <c r="S613" i="18" s="1"/>
  <c r="S619" i="18" a="1"/>
  <c r="S619" i="18" s="1"/>
  <c r="S626" i="18" a="1"/>
  <c r="S626" i="18" s="1"/>
  <c r="S632" i="18" a="1"/>
  <c r="S632" i="18" s="1"/>
  <c r="S637" i="18" a="1"/>
  <c r="S637" i="18" s="1"/>
  <c r="S643" i="18" a="1"/>
  <c r="S643" i="18" s="1"/>
  <c r="S649" i="18" a="1"/>
  <c r="S649" i="18" s="1"/>
  <c r="S655" i="18" a="1"/>
  <c r="S655" i="18" s="1"/>
  <c r="S660" i="18" a="1"/>
  <c r="S660" i="18" s="1"/>
  <c r="S666" i="18" a="1"/>
  <c r="S666" i="18" s="1"/>
  <c r="S671" i="18" a="1"/>
  <c r="S671" i="18" s="1"/>
  <c r="S677" i="18" a="1"/>
  <c r="S677" i="18" s="1"/>
  <c r="S688" i="18" a="1"/>
  <c r="S688" i="18" s="1"/>
  <c r="S693" i="18" a="1"/>
  <c r="S693" i="18" s="1"/>
  <c r="S705" i="18" a="1"/>
  <c r="S705" i="18" s="1"/>
  <c r="S716" i="18" a="1"/>
  <c r="S716" i="18" s="1"/>
  <c r="S728" i="18" a="1"/>
  <c r="S728" i="18" s="1"/>
  <c r="S739" i="18" a="1"/>
  <c r="S739" i="18" s="1"/>
  <c r="S745" i="18" a="1"/>
  <c r="S745" i="18" s="1"/>
  <c r="S750" i="18" a="1"/>
  <c r="S750" i="18" s="1"/>
  <c r="S755" i="18" a="1"/>
  <c r="S755" i="18" s="1"/>
  <c r="S766" i="18" a="1"/>
  <c r="S766" i="18" s="1"/>
  <c r="S772" i="18" a="1"/>
  <c r="S772" i="18" s="1"/>
  <c r="S778" i="18" a="1"/>
  <c r="S778" i="18" s="1"/>
  <c r="S784" i="18" a="1"/>
  <c r="S784" i="18" s="1"/>
  <c r="S795" i="18" a="1"/>
  <c r="S795" i="18" s="1"/>
  <c r="S801" i="18" a="1"/>
  <c r="S801" i="18" s="1"/>
  <c r="S807" i="18" a="1"/>
  <c r="S807" i="18" s="1"/>
  <c r="S823" i="18" a="1"/>
  <c r="S823" i="18" s="1"/>
  <c r="S829" i="18" a="1"/>
  <c r="S829" i="18" s="1"/>
  <c r="S834" i="18" a="1"/>
  <c r="S834" i="18" s="1"/>
  <c r="S840" i="18" a="1"/>
  <c r="S840" i="18" s="1"/>
  <c r="S846" i="18" a="1"/>
  <c r="S846" i="18" s="1"/>
  <c r="S852" i="18" a="1"/>
  <c r="S852" i="18" s="1"/>
  <c r="S863" i="18" a="1"/>
  <c r="S863" i="18" s="1"/>
  <c r="S876" i="18" a="1"/>
  <c r="S876" i="18" s="1"/>
  <c r="S887" i="18" a="1"/>
  <c r="S887" i="18" s="1"/>
  <c r="S899" i="18" a="1"/>
  <c r="S899" i="18" s="1"/>
  <c r="S906" i="18" a="1"/>
  <c r="S906" i="18" s="1"/>
  <c r="S913" i="18" a="1"/>
  <c r="S913" i="18" s="1"/>
  <c r="S920" i="18" a="1"/>
  <c r="S920" i="18" s="1"/>
  <c r="S934" i="18" a="1"/>
  <c r="S934" i="18" s="1"/>
  <c r="S941" i="18" a="1"/>
  <c r="S941" i="18" s="1"/>
  <c r="S948" i="18" a="1"/>
  <c r="S948" i="18" s="1"/>
  <c r="S14" i="18" a="1"/>
  <c r="S14" i="18" s="1"/>
  <c r="S41" i="18" a="1"/>
  <c r="S41" i="18" s="1"/>
  <c r="S69" i="18" a="1"/>
  <c r="S69" i="18" s="1"/>
  <c r="S96" i="18" a="1"/>
  <c r="S96" i="18" s="1"/>
  <c r="S127" i="18" a="1"/>
  <c r="S127" i="18" s="1"/>
  <c r="S158" i="18" a="1"/>
  <c r="S158" i="18" s="1"/>
  <c r="S188" i="18" a="1"/>
  <c r="S188" i="18" s="1"/>
  <c r="S220" i="18" a="1"/>
  <c r="S220" i="18" s="1"/>
  <c r="S252" i="18" a="1"/>
  <c r="S252" i="18" s="1"/>
  <c r="S283" i="18" a="1"/>
  <c r="S283" i="18" s="1"/>
  <c r="S314" i="18" a="1"/>
  <c r="S314" i="18" s="1"/>
  <c r="S366" i="18" a="1"/>
  <c r="S366" i="18" s="1"/>
  <c r="S391" i="18" a="1"/>
  <c r="S391" i="18" s="1"/>
  <c r="S416" i="18" a="1"/>
  <c r="S416" i="18" s="1"/>
  <c r="S440" i="18" a="1"/>
  <c r="S440" i="18" s="1"/>
  <c r="S464" i="18" a="1"/>
  <c r="S464" i="18" s="1"/>
  <c r="S515" i="18" a="1"/>
  <c r="S515" i="18" s="1"/>
  <c r="S563" i="18" a="1"/>
  <c r="S563" i="18" s="1"/>
  <c r="S584" i="18" a="1"/>
  <c r="S584" i="18" s="1"/>
  <c r="S596" i="18" a="1"/>
  <c r="S596" i="18" s="1"/>
  <c r="S607" i="18" a="1"/>
  <c r="S607" i="18" s="1"/>
  <c r="S620" i="18" a="1"/>
  <c r="S620" i="18" s="1"/>
  <c r="S633" i="18" a="1"/>
  <c r="S633" i="18" s="1"/>
  <c r="S661" i="18" a="1"/>
  <c r="S661" i="18" s="1"/>
  <c r="S672" i="18" a="1"/>
  <c r="S672" i="18" s="1"/>
  <c r="S678" i="18" a="1"/>
  <c r="S678" i="18" s="1"/>
  <c r="S683" i="18" a="1"/>
  <c r="S683" i="18" s="1"/>
  <c r="S689" i="18" a="1"/>
  <c r="S689" i="18" s="1"/>
  <c r="S694" i="18" a="1"/>
  <c r="S694" i="18" s="1"/>
  <c r="S700" i="18" a="1"/>
  <c r="S700" i="18" s="1"/>
  <c r="S711" i="18" a="1"/>
  <c r="S711" i="18" s="1"/>
  <c r="S717" i="18" a="1"/>
  <c r="S717" i="18" s="1"/>
  <c r="S723" i="18" a="1"/>
  <c r="S723" i="18" s="1"/>
  <c r="S729" i="18" a="1"/>
  <c r="S729" i="18" s="1"/>
  <c r="S734" i="18" a="1"/>
  <c r="S734" i="18" s="1"/>
  <c r="S740" i="18" a="1"/>
  <c r="S740" i="18" s="1"/>
  <c r="S751" i="18" a="1"/>
  <c r="S751" i="18" s="1"/>
  <c r="S762" i="18" a="1"/>
  <c r="S762" i="18" s="1"/>
  <c r="S767" i="18" a="1"/>
  <c r="S767" i="18" s="1"/>
  <c r="S773" i="18" a="1"/>
  <c r="S773" i="18" s="1"/>
  <c r="S785" i="18" a="1"/>
  <c r="S785" i="18" s="1"/>
  <c r="S790" i="18" a="1"/>
  <c r="S790" i="18" s="1"/>
  <c r="S812" i="18" a="1"/>
  <c r="S812" i="18" s="1"/>
  <c r="S818" i="18" a="1"/>
  <c r="S818" i="18" s="1"/>
  <c r="S824" i="18" a="1"/>
  <c r="S824" i="18" s="1"/>
  <c r="S835" i="18" a="1"/>
  <c r="S835" i="18" s="1"/>
  <c r="S841" i="18" a="1"/>
  <c r="S841" i="18" s="1"/>
  <c r="S853" i="18" a="1"/>
  <c r="S853" i="18" s="1"/>
  <c r="S858" i="18" a="1"/>
  <c r="S858" i="18" s="1"/>
  <c r="S864" i="18" a="1"/>
  <c r="S864" i="18" s="1"/>
  <c r="S870" i="18" a="1"/>
  <c r="S870" i="18" s="1"/>
  <c r="S877" i="18" a="1"/>
  <c r="S877" i="18" s="1"/>
  <c r="S882" i="18" a="1"/>
  <c r="S882" i="18" s="1"/>
  <c r="S888" i="18" a="1"/>
  <c r="S888" i="18" s="1"/>
  <c r="S894" i="18" a="1"/>
  <c r="S894" i="18" s="1"/>
  <c r="S900" i="18" a="1"/>
  <c r="S900" i="18" s="1"/>
  <c r="S907" i="18" a="1"/>
  <c r="S907" i="18" s="1"/>
  <c r="S914" i="18" a="1"/>
  <c r="S914" i="18" s="1"/>
  <c r="S921" i="18" a="1"/>
  <c r="S921" i="18" s="1"/>
  <c r="S927" i="18" a="1"/>
  <c r="S927" i="18" s="1"/>
  <c r="S935" i="18" a="1"/>
  <c r="S935" i="18" s="1"/>
  <c r="S942" i="18" a="1"/>
  <c r="S942" i="18" s="1"/>
  <c r="S949" i="18" a="1"/>
  <c r="S949" i="18" s="1"/>
  <c r="S15" i="18" a="1"/>
  <c r="S15" i="18" s="1"/>
  <c r="S42" i="18" a="1"/>
  <c r="S42" i="18" s="1"/>
  <c r="S70" i="18" a="1"/>
  <c r="S70" i="18" s="1"/>
  <c r="S97" i="18" a="1"/>
  <c r="S97" i="18" s="1"/>
  <c r="S128" i="18" a="1"/>
  <c r="S128" i="18" s="1"/>
  <c r="S159" i="18" a="1"/>
  <c r="S159" i="18" s="1"/>
  <c r="S189" i="18" a="1"/>
  <c r="S189" i="18" s="1"/>
  <c r="S221" i="18" a="1"/>
  <c r="S221" i="18" s="1"/>
  <c r="S253" i="18" a="1"/>
  <c r="S253" i="18" s="1"/>
  <c r="S284" i="18" a="1"/>
  <c r="S284" i="18" s="1"/>
  <c r="S315" i="18" a="1"/>
  <c r="S315" i="18" s="1"/>
  <c r="S343" i="18" a="1"/>
  <c r="S343" i="18" s="1"/>
  <c r="S367" i="18" a="1"/>
  <c r="S367" i="18" s="1"/>
  <c r="S392" i="18" a="1"/>
  <c r="S392" i="18" s="1"/>
  <c r="S417" i="18" a="1"/>
  <c r="S417" i="18" s="1"/>
  <c r="S441" i="18" a="1"/>
  <c r="S441" i="18" s="1"/>
  <c r="S465" i="18" a="1"/>
  <c r="S465" i="18" s="1"/>
  <c r="S490" i="18" a="1"/>
  <c r="S490" i="18" s="1"/>
  <c r="S516" i="18" a="1"/>
  <c r="S516" i="18" s="1"/>
  <c r="S539" i="18" a="1"/>
  <c r="S539" i="18" s="1"/>
  <c r="S564" i="18" a="1"/>
  <c r="S564" i="18" s="1"/>
  <c r="S578" i="18" a="1"/>
  <c r="S578" i="18" s="1"/>
  <c r="S585" i="18" a="1"/>
  <c r="S585" i="18" s="1"/>
  <c r="S590" i="18" a="1"/>
  <c r="S590" i="18" s="1"/>
  <c r="S597" i="18" a="1"/>
  <c r="S597" i="18" s="1"/>
  <c r="S602" i="18" a="1"/>
  <c r="S602" i="18" s="1"/>
  <c r="S608" i="18" a="1"/>
  <c r="S608" i="18" s="1"/>
  <c r="S614" i="18" a="1"/>
  <c r="S614" i="18" s="1"/>
  <c r="S621" i="18" a="1"/>
  <c r="S621" i="18" s="1"/>
  <c r="S627" i="18" a="1"/>
  <c r="S627" i="18" s="1"/>
  <c r="S638" i="18" a="1"/>
  <c r="S638" i="18" s="1"/>
  <c r="S644" i="18" a="1"/>
  <c r="S644" i="18" s="1"/>
  <c r="S650" i="18" a="1"/>
  <c r="S650" i="18" s="1"/>
  <c r="S656" i="18" a="1"/>
  <c r="S656" i="18" s="1"/>
  <c r="S667" i="18" a="1"/>
  <c r="S667" i="18" s="1"/>
  <c r="S673" i="18" a="1"/>
  <c r="S673" i="18" s="1"/>
  <c r="S695" i="18" a="1"/>
  <c r="S695" i="18" s="1"/>
  <c r="S701" i="18" a="1"/>
  <c r="S701" i="18" s="1"/>
  <c r="S706" i="18" a="1"/>
  <c r="S706" i="18" s="1"/>
  <c r="S712" i="18" a="1"/>
  <c r="S712" i="18" s="1"/>
  <c r="S718" i="18" a="1"/>
  <c r="S718" i="18" s="1"/>
  <c r="S730" i="18" a="1"/>
  <c r="S730" i="18" s="1"/>
  <c r="S735" i="18" a="1"/>
  <c r="S735" i="18" s="1"/>
  <c r="S741" i="18" a="1"/>
  <c r="S741" i="18" s="1"/>
  <c r="S746" i="18" a="1"/>
  <c r="S746" i="18" s="1"/>
  <c r="S756" i="18" a="1"/>
  <c r="S756" i="18" s="1"/>
  <c r="S768" i="18" a="1"/>
  <c r="S768" i="18" s="1"/>
  <c r="S774" i="18" a="1"/>
  <c r="S774" i="18" s="1"/>
  <c r="S779" i="18" a="1"/>
  <c r="S779" i="18" s="1"/>
  <c r="S786" i="18" a="1"/>
  <c r="S786" i="18" s="1"/>
  <c r="S791" i="18" a="1"/>
  <c r="S791" i="18" s="1"/>
  <c r="S796" i="18" a="1"/>
  <c r="S796" i="18" s="1"/>
  <c r="S802" i="18" a="1"/>
  <c r="S802" i="18" s="1"/>
  <c r="S808" i="18" a="1"/>
  <c r="S808" i="18" s="1"/>
  <c r="S813" i="18" a="1"/>
  <c r="S813" i="18" s="1"/>
  <c r="S825" i="18" a="1"/>
  <c r="S825" i="18" s="1"/>
  <c r="S830" i="18" a="1"/>
  <c r="S830" i="18" s="1"/>
  <c r="S836" i="18" a="1"/>
  <c r="S836" i="18" s="1"/>
  <c r="S847" i="18" a="1"/>
  <c r="S847" i="18" s="1"/>
  <c r="S859" i="18" a="1"/>
  <c r="S859" i="18" s="1"/>
  <c r="S865" i="18" a="1"/>
  <c r="S865" i="18" s="1"/>
  <c r="S871" i="18" a="1"/>
  <c r="S871" i="18" s="1"/>
  <c r="S883" i="18" a="1"/>
  <c r="S883" i="18" s="1"/>
  <c r="S22" i="18" a="1"/>
  <c r="S22" i="18" s="1"/>
  <c r="S48" i="18" a="1"/>
  <c r="S48" i="18" s="1"/>
  <c r="S75" i="18" a="1"/>
  <c r="S75" i="18" s="1"/>
  <c r="S135" i="18" a="1"/>
  <c r="S135" i="18" s="1"/>
  <c r="S166" i="18" a="1"/>
  <c r="S166" i="18" s="1"/>
  <c r="S196" i="18" a="1"/>
  <c r="S196" i="18" s="1"/>
  <c r="S228" i="18" a="1"/>
  <c r="S228" i="18" s="1"/>
  <c r="S260" i="18" a="1"/>
  <c r="S260" i="18" s="1"/>
  <c r="S291" i="18" a="1"/>
  <c r="S291" i="18" s="1"/>
  <c r="S322" i="18" a="1"/>
  <c r="S322" i="18" s="1"/>
  <c r="S348" i="18" a="1"/>
  <c r="S348" i="18" s="1"/>
  <c r="S372" i="18" a="1"/>
  <c r="S372" i="18" s="1"/>
  <c r="S396" i="18" a="1"/>
  <c r="S396" i="18" s="1"/>
  <c r="S423" i="18" a="1"/>
  <c r="S423" i="18" s="1"/>
  <c r="S446" i="18" a="1"/>
  <c r="S446" i="18" s="1"/>
  <c r="S471" i="18" a="1"/>
  <c r="S471" i="18" s="1"/>
  <c r="S496" i="18" a="1"/>
  <c r="S496" i="18" s="1"/>
  <c r="S545" i="18" a="1"/>
  <c r="S545" i="18" s="1"/>
  <c r="S568" i="18" a="1"/>
  <c r="S568" i="18" s="1"/>
  <c r="S580" i="18" a="1"/>
  <c r="S580" i="18" s="1"/>
  <c r="S591" i="18" a="1"/>
  <c r="S591" i="18" s="1"/>
  <c r="S609" i="18" a="1"/>
  <c r="S609" i="18" s="1"/>
  <c r="S615" i="18" a="1"/>
  <c r="S615" i="18" s="1"/>
  <c r="S622" i="18" a="1"/>
  <c r="S622" i="18" s="1"/>
  <c r="S634" i="18" a="1"/>
  <c r="S634" i="18" s="1"/>
  <c r="S639" i="18" a="1"/>
  <c r="S639" i="18" s="1"/>
  <c r="S645" i="18" a="1"/>
  <c r="S645" i="18" s="1"/>
  <c r="S657" i="18" a="1"/>
  <c r="S657" i="18" s="1"/>
  <c r="S662" i="18" a="1"/>
  <c r="S662" i="18" s="1"/>
  <c r="S679" i="18" a="1"/>
  <c r="S679" i="18" s="1"/>
  <c r="S684" i="18" a="1"/>
  <c r="S684" i="18" s="1"/>
  <c r="S690" i="18" a="1"/>
  <c r="S690" i="18" s="1"/>
  <c r="S696" i="18" a="1"/>
  <c r="S696" i="18" s="1"/>
  <c r="S707" i="18" a="1"/>
  <c r="S707" i="18" s="1"/>
  <c r="S713" i="18" a="1"/>
  <c r="S713" i="18" s="1"/>
  <c r="S719" i="18" a="1"/>
  <c r="S719" i="18" s="1"/>
  <c r="S724" i="18" a="1"/>
  <c r="S724" i="18" s="1"/>
  <c r="S736" i="18" a="1"/>
  <c r="S736" i="18" s="1"/>
  <c r="S742" i="18" a="1"/>
  <c r="S742" i="18" s="1"/>
  <c r="S752" i="18" a="1"/>
  <c r="S752" i="18" s="1"/>
  <c r="S757" i="18" a="1"/>
  <c r="S757" i="18" s="1"/>
  <c r="S763" i="18" a="1"/>
  <c r="S763" i="18" s="1"/>
  <c r="S769" i="18" a="1"/>
  <c r="S769" i="18" s="1"/>
  <c r="S780" i="18" a="1"/>
  <c r="S780" i="18" s="1"/>
  <c r="S792" i="18" a="1"/>
  <c r="S792" i="18" s="1"/>
  <c r="S797" i="18" a="1"/>
  <c r="S797" i="18" s="1"/>
  <c r="S803" i="18" a="1"/>
  <c r="S803" i="18" s="1"/>
  <c r="S809" i="18" a="1"/>
  <c r="S809" i="18" s="1"/>
  <c r="S814" i="18" a="1"/>
  <c r="S814" i="18" s="1"/>
  <c r="S819" i="18" a="1"/>
  <c r="S819" i="18" s="1"/>
  <c r="S837" i="18" a="1"/>
  <c r="S837" i="18" s="1"/>
  <c r="S842" i="18" a="1"/>
  <c r="S842" i="18" s="1"/>
  <c r="S848" i="18" a="1"/>
  <c r="S848" i="18" s="1"/>
  <c r="S854" i="18" a="1"/>
  <c r="S854" i="18" s="1"/>
  <c r="S860" i="18" a="1"/>
  <c r="S860" i="18" s="1"/>
  <c r="S872" i="18" a="1"/>
  <c r="S872" i="18" s="1"/>
  <c r="S878" i="18" a="1"/>
  <c r="S878" i="18" s="1"/>
  <c r="S884" i="18" a="1"/>
  <c r="S884" i="18" s="1"/>
  <c r="S895" i="18" a="1"/>
  <c r="S895" i="18" s="1"/>
  <c r="S902" i="18" a="1"/>
  <c r="S902" i="18" s="1"/>
  <c r="S909" i="18" a="1"/>
  <c r="S909" i="18" s="1"/>
  <c r="S916" i="18" a="1"/>
  <c r="S916" i="18" s="1"/>
  <c r="S922" i="18" a="1"/>
  <c r="S922" i="18" s="1"/>
  <c r="S929" i="18" a="1"/>
  <c r="S929" i="18" s="1"/>
  <c r="S937" i="18" a="1"/>
  <c r="S937" i="18" s="1"/>
  <c r="S943" i="18" a="1"/>
  <c r="S943" i="18" s="1"/>
  <c r="S49" i="18" a="1"/>
  <c r="S49" i="18" s="1"/>
  <c r="S104" i="18" a="1"/>
  <c r="S104" i="18" s="1"/>
  <c r="S136" i="18" a="1"/>
  <c r="S136" i="18" s="1"/>
  <c r="S167" i="18" a="1"/>
  <c r="S167" i="18" s="1"/>
  <c r="S197" i="18" a="1"/>
  <c r="S197" i="18" s="1"/>
  <c r="S229" i="18" a="1"/>
  <c r="S229" i="18" s="1"/>
  <c r="S261" i="18" a="1"/>
  <c r="S261" i="18" s="1"/>
  <c r="S292" i="18" a="1"/>
  <c r="S292" i="18" s="1"/>
  <c r="S323" i="18" a="1"/>
  <c r="S323" i="18" s="1"/>
  <c r="S349" i="18" a="1"/>
  <c r="S349" i="18" s="1"/>
  <c r="S373" i="18" a="1"/>
  <c r="S373" i="18" s="1"/>
  <c r="S397" i="18" a="1"/>
  <c r="S397" i="18" s="1"/>
  <c r="S447" i="18" a="1"/>
  <c r="S447" i="18" s="1"/>
  <c r="S472" i="18" a="1"/>
  <c r="S472" i="18" s="1"/>
  <c r="S497" i="18" a="1"/>
  <c r="S497" i="18" s="1"/>
  <c r="S522" i="18" a="1"/>
  <c r="S522" i="18" s="1"/>
  <c r="S569" i="18" a="1"/>
  <c r="S569" i="18" s="1"/>
  <c r="S581" i="18" a="1"/>
  <c r="S581" i="18" s="1"/>
  <c r="S586" i="18" a="1"/>
  <c r="S586" i="18" s="1"/>
  <c r="S592" i="18" a="1"/>
  <c r="S592" i="18" s="1"/>
  <c r="S598" i="18" a="1"/>
  <c r="S598" i="18" s="1"/>
  <c r="S603" i="18" a="1"/>
  <c r="S603" i="18" s="1"/>
  <c r="S616" i="18" a="1"/>
  <c r="S616" i="18" s="1"/>
  <c r="S623" i="18" a="1"/>
  <c r="S623" i="18" s="1"/>
  <c r="S628" i="18" a="1"/>
  <c r="S628" i="18" s="1"/>
  <c r="S640" i="18" a="1"/>
  <c r="S640" i="18" s="1"/>
  <c r="S646" i="18" a="1"/>
  <c r="S646" i="18" s="1"/>
  <c r="S651" i="18" a="1"/>
  <c r="S651" i="18" s="1"/>
  <c r="S658" i="18" a="1"/>
  <c r="S658" i="18" s="1"/>
  <c r="S663" i="18" a="1"/>
  <c r="S663" i="18" s="1"/>
  <c r="S668" i="18" a="1"/>
  <c r="S668" i="18" s="1"/>
  <c r="S674" i="18" a="1"/>
  <c r="S674" i="18" s="1"/>
  <c r="S680" i="18" a="1"/>
  <c r="S680" i="18" s="1"/>
  <c r="S685" i="18" a="1"/>
  <c r="S685" i="18" s="1"/>
  <c r="S697" i="18" a="1"/>
  <c r="S697" i="18" s="1"/>
  <c r="S702" i="18" a="1"/>
  <c r="S702" i="18" s="1"/>
  <c r="S725" i="18" a="1"/>
  <c r="S725" i="18" s="1"/>
  <c r="S731" i="18" a="1"/>
  <c r="S731" i="18" s="1"/>
  <c r="S737" i="18" a="1"/>
  <c r="S737" i="18" s="1"/>
  <c r="S747" i="18" a="1"/>
  <c r="S747" i="18" s="1"/>
  <c r="S753" i="18" a="1"/>
  <c r="S753" i="18" s="1"/>
  <c r="S758" i="18" a="1"/>
  <c r="S758" i="18" s="1"/>
  <c r="S775" i="18" a="1"/>
  <c r="S775" i="18" s="1"/>
  <c r="S781" i="18" a="1"/>
  <c r="S781" i="18" s="1"/>
  <c r="S787" i="18" a="1"/>
  <c r="S787" i="18" s="1"/>
  <c r="S793" i="18" a="1"/>
  <c r="S793" i="18" s="1"/>
  <c r="S804" i="18" a="1"/>
  <c r="S804" i="18" s="1"/>
  <c r="S815" i="18" a="1"/>
  <c r="S815" i="18" s="1"/>
  <c r="S826" i="18" a="1"/>
  <c r="S826" i="18" s="1"/>
  <c r="S831" i="18" a="1"/>
  <c r="S831" i="18" s="1"/>
  <c r="S843" i="18" a="1"/>
  <c r="S843" i="18" s="1"/>
  <c r="S849" i="18" a="1"/>
  <c r="S849" i="18" s="1"/>
  <c r="S861" i="18" a="1"/>
  <c r="S861" i="18" s="1"/>
  <c r="S866" i="18" a="1"/>
  <c r="S866" i="18" s="1"/>
  <c r="S873" i="18" a="1"/>
  <c r="S873" i="18" s="1"/>
  <c r="S885" i="18" a="1"/>
  <c r="S885" i="18" s="1"/>
  <c r="S890" i="18" a="1"/>
  <c r="S890" i="18" s="1"/>
  <c r="S896" i="18" a="1"/>
  <c r="S896" i="18" s="1"/>
  <c r="S903" i="18" a="1"/>
  <c r="S903" i="18" s="1"/>
  <c r="S910" i="18" a="1"/>
  <c r="S910" i="18" s="1"/>
  <c r="S917" i="18" a="1"/>
  <c r="S917" i="18" s="1"/>
  <c r="S923" i="18" a="1"/>
  <c r="S923" i="18" s="1"/>
  <c r="S930" i="18" a="1"/>
  <c r="S930" i="18" s="1"/>
  <c r="S944" i="18" a="1"/>
  <c r="S944" i="18" s="1"/>
  <c r="S951" i="18" a="1"/>
  <c r="S951" i="18" s="1"/>
  <c r="S28" i="18" a="1"/>
  <c r="S28" i="18" s="1"/>
  <c r="S55" i="18" a="1"/>
  <c r="S55" i="18" s="1"/>
  <c r="S82" i="18" a="1"/>
  <c r="S82" i="18" s="1"/>
  <c r="S111" i="18" a="1"/>
  <c r="S111" i="18" s="1"/>
  <c r="S143" i="18" a="1"/>
  <c r="S143" i="18" s="1"/>
  <c r="S173" i="18" a="1"/>
  <c r="S173" i="18" s="1"/>
  <c r="S204" i="18" a="1"/>
  <c r="S204" i="18" s="1"/>
  <c r="S236" i="18" a="1"/>
  <c r="S236" i="18" s="1"/>
  <c r="S268" i="18" a="1"/>
  <c r="S268" i="18" s="1"/>
  <c r="S299" i="18" a="1"/>
  <c r="S299" i="18" s="1"/>
  <c r="S329" i="18" a="1"/>
  <c r="S329" i="18" s="1"/>
  <c r="S355" i="18" a="1"/>
  <c r="S355" i="18" s="1"/>
  <c r="S379" i="18" a="1"/>
  <c r="S379" i="18" s="1"/>
  <c r="S452" i="18" a="1"/>
  <c r="S452" i="18" s="1"/>
  <c r="S503" i="18" a="1"/>
  <c r="S503" i="18" s="1"/>
  <c r="S527" i="18" a="1"/>
  <c r="S527" i="18" s="1"/>
  <c r="S551" i="18" a="1"/>
  <c r="S551" i="18" s="1"/>
  <c r="S593" i="18" a="1"/>
  <c r="S593" i="18" s="1"/>
  <c r="S604" i="18" a="1"/>
  <c r="S604" i="18" s="1"/>
  <c r="S610" i="18" a="1"/>
  <c r="S610" i="18" s="1"/>
  <c r="S617" i="18" a="1"/>
  <c r="S617" i="18" s="1"/>
  <c r="S629" i="18" a="1"/>
  <c r="S629" i="18" s="1"/>
  <c r="S635" i="18" a="1"/>
  <c r="S635" i="18" s="1"/>
  <c r="S641" i="18" a="1"/>
  <c r="S641" i="18" s="1"/>
  <c r="S652" i="18" a="1"/>
  <c r="S652" i="18" s="1"/>
  <c r="S664" i="18" a="1"/>
  <c r="S664" i="18" s="1"/>
  <c r="S669" i="18" a="1"/>
  <c r="S669" i="18" s="1"/>
  <c r="S681" i="18" a="1"/>
  <c r="S681" i="18" s="1"/>
  <c r="S686" i="18" a="1"/>
  <c r="S686" i="18" s="1"/>
  <c r="S691" i="18" a="1"/>
  <c r="S691" i="18" s="1"/>
  <c r="S708" i="18" a="1"/>
  <c r="S708" i="18" s="1"/>
  <c r="S714" i="18" a="1"/>
  <c r="S714" i="18" s="1"/>
  <c r="S720" i="18" a="1"/>
  <c r="S720" i="18" s="1"/>
  <c r="S743" i="18" a="1"/>
  <c r="S743" i="18" s="1"/>
  <c r="S759" i="18" a="1"/>
  <c r="S759" i="18" s="1"/>
  <c r="S764" i="18" a="1"/>
  <c r="S764" i="18" s="1"/>
  <c r="S770" i="18" a="1"/>
  <c r="S770" i="18" s="1"/>
  <c r="S776" i="18" a="1"/>
  <c r="S776" i="18" s="1"/>
  <c r="S782" i="18" a="1"/>
  <c r="S782" i="18" s="1"/>
  <c r="S798" i="18" a="1"/>
  <c r="S798" i="18" s="1"/>
  <c r="S805" i="18" a="1"/>
  <c r="S805" i="18" s="1"/>
  <c r="S810" i="18" a="1"/>
  <c r="S810" i="18" s="1"/>
  <c r="S820" i="18" a="1"/>
  <c r="S820" i="18" s="1"/>
  <c r="S827" i="18" a="1"/>
  <c r="S827" i="18" s="1"/>
  <c r="S832" i="18" a="1"/>
  <c r="S832" i="18" s="1"/>
  <c r="S838" i="18" a="1"/>
  <c r="S838" i="18" s="1"/>
  <c r="S844" i="18" a="1"/>
  <c r="S844" i="18" s="1"/>
  <c r="S855" i="18" a="1"/>
  <c r="S855" i="18" s="1"/>
  <c r="S867" i="18" a="1"/>
  <c r="S867" i="18" s="1"/>
  <c r="S879" i="18" a="1"/>
  <c r="S879" i="18" s="1"/>
  <c r="S891" i="18" a="1"/>
  <c r="S891" i="18" s="1"/>
  <c r="S897" i="18" a="1"/>
  <c r="S897" i="18" s="1"/>
  <c r="S904" i="18" a="1"/>
  <c r="S904" i="18" s="1"/>
  <c r="S918" i="18" a="1"/>
  <c r="S918" i="18" s="1"/>
  <c r="S924" i="18" a="1"/>
  <c r="S924" i="18" s="1"/>
  <c r="S931" i="18" a="1"/>
  <c r="S931" i="18" s="1"/>
  <c r="S938" i="18" a="1"/>
  <c r="S938" i="18" s="1"/>
  <c r="S29" i="18" a="1"/>
  <c r="S29" i="18" s="1"/>
  <c r="S269" i="18" a="1"/>
  <c r="S269" i="18" s="1"/>
  <c r="S478" i="18" a="1"/>
  <c r="S478" i="18" s="1"/>
  <c r="S599" i="18" a="1"/>
  <c r="S599" i="18" s="1"/>
  <c r="S647" i="18" a="1"/>
  <c r="S647" i="18" s="1"/>
  <c r="S738" i="18" a="1"/>
  <c r="S738" i="18" s="1"/>
  <c r="S783" i="18" a="1"/>
  <c r="S783" i="18" s="1"/>
  <c r="S874" i="18" a="1"/>
  <c r="S874" i="18" s="1"/>
  <c r="S905" i="18" a="1"/>
  <c r="S905" i="18" s="1"/>
  <c r="S932" i="18" a="1"/>
  <c r="S932" i="18" s="1"/>
  <c r="S953" i="18" a="1"/>
  <c r="S953" i="18" s="1"/>
  <c r="S959" i="18" a="1"/>
  <c r="S959" i="18" s="1"/>
  <c r="S967" i="18" a="1"/>
  <c r="S967" i="18" s="1"/>
  <c r="S974" i="18" a="1"/>
  <c r="S974" i="18" s="1"/>
  <c r="S980" i="18" a="1"/>
  <c r="S980" i="18" s="1"/>
  <c r="S986" i="18" a="1"/>
  <c r="S986" i="18" s="1"/>
  <c r="S993" i="18" a="1"/>
  <c r="S993" i="18" s="1"/>
  <c r="S1001" i="18" a="1"/>
  <c r="S1001" i="18" s="1"/>
  <c r="S1007" i="18" a="1"/>
  <c r="S1007" i="18" s="1"/>
  <c r="S1014" i="18" a="1"/>
  <c r="S1014" i="18" s="1"/>
  <c r="S1020" i="18" a="1"/>
  <c r="S1020" i="18" s="1"/>
  <c r="S1027" i="18" a="1"/>
  <c r="S1027" i="18" s="1"/>
  <c r="S1034" i="18" a="1"/>
  <c r="S1034" i="18" s="1"/>
  <c r="S1041" i="18" a="1"/>
  <c r="S1041" i="18" s="1"/>
  <c r="S1048" i="18" a="1"/>
  <c r="S1048" i="18" s="1"/>
  <c r="S1062" i="18" a="1"/>
  <c r="S1062" i="18" s="1"/>
  <c r="S1069" i="18" a="1"/>
  <c r="S1069" i="18" s="1"/>
  <c r="S1075" i="18" a="1"/>
  <c r="S1075" i="18" s="1"/>
  <c r="S1088" i="18" a="1"/>
  <c r="S1088" i="18" s="1"/>
  <c r="S1096" i="18" a="1"/>
  <c r="S1096" i="18" s="1"/>
  <c r="S1109" i="18" a="1"/>
  <c r="S1109" i="18" s="1"/>
  <c r="S1116" i="18" a="1"/>
  <c r="S1116" i="18" s="1"/>
  <c r="S1124" i="18" a="1"/>
  <c r="S1124" i="18" s="1"/>
  <c r="S1131" i="18" a="1"/>
  <c r="S1131" i="18" s="1"/>
  <c r="S1139" i="18" a="1"/>
  <c r="S1139" i="18" s="1"/>
  <c r="S1146" i="18" a="1"/>
  <c r="S1146" i="18" s="1"/>
  <c r="S1153" i="18" a="1"/>
  <c r="S1153" i="18" s="1"/>
  <c r="S1161" i="18" a="1"/>
  <c r="S1161" i="18" s="1"/>
  <c r="S1168" i="18" a="1"/>
  <c r="S1168" i="18" s="1"/>
  <c r="S1182" i="18" a="1"/>
  <c r="S1182" i="18" s="1"/>
  <c r="S1190" i="18" a="1"/>
  <c r="S1190" i="18" s="1"/>
  <c r="S1197" i="18" a="1"/>
  <c r="S1197" i="18" s="1"/>
  <c r="S1205" i="18" a="1"/>
  <c r="S1205" i="18" s="1"/>
  <c r="S1212" i="18" a="1"/>
  <c r="S1212" i="18" s="1"/>
  <c r="S1219" i="18" a="1"/>
  <c r="S1219" i="18" s="1"/>
  <c r="S1226" i="18" a="1"/>
  <c r="S1226" i="18" s="1"/>
  <c r="S1240" i="18" a="1"/>
  <c r="S1240" i="18" s="1"/>
  <c r="S1248" i="18" a="1"/>
  <c r="S1248" i="18" s="1"/>
  <c r="S1256" i="18" a="1"/>
  <c r="S1256" i="18" s="1"/>
  <c r="S1263" i="18" a="1"/>
  <c r="S1263" i="18" s="1"/>
  <c r="S1278" i="18" a="1"/>
  <c r="S1278" i="18" s="1"/>
  <c r="S1285" i="18" a="1"/>
  <c r="S1285" i="18" s="1"/>
  <c r="S1292" i="18" a="1"/>
  <c r="S1292" i="18" s="1"/>
  <c r="S1299" i="18" a="1"/>
  <c r="S1299" i="18" s="1"/>
  <c r="S1306" i="18" a="1"/>
  <c r="S1306" i="18" s="1"/>
  <c r="S1314" i="18" a="1"/>
  <c r="S1314" i="18" s="1"/>
  <c r="S1329" i="18" a="1"/>
  <c r="S1329" i="18" s="1"/>
  <c r="S1336" i="18" a="1"/>
  <c r="S1336" i="18" s="1"/>
  <c r="S1344" i="18" a="1"/>
  <c r="S1344" i="18" s="1"/>
  <c r="S1352" i="18" a="1"/>
  <c r="S1352" i="18" s="1"/>
  <c r="S1359" i="18" a="1"/>
  <c r="S1359" i="18" s="1"/>
  <c r="S1365" i="18" a="1"/>
  <c r="S1365" i="18" s="1"/>
  <c r="S1371" i="18" a="1"/>
  <c r="S1371" i="18" s="1"/>
  <c r="S1377" i="18" a="1"/>
  <c r="S1377" i="18" s="1"/>
  <c r="S1382" i="18" a="1"/>
  <c r="S1382" i="18" s="1"/>
  <c r="S1390" i="18" a="1"/>
  <c r="S1390" i="18" s="1"/>
  <c r="S1396" i="18" a="1"/>
  <c r="S1396" i="18" s="1"/>
  <c r="S56" i="18" a="1"/>
  <c r="S56" i="18" s="1"/>
  <c r="S300" i="18" a="1"/>
  <c r="S300" i="18" s="1"/>
  <c r="S504" i="18" a="1"/>
  <c r="S504" i="18" s="1"/>
  <c r="S605" i="18" a="1"/>
  <c r="S605" i="18" s="1"/>
  <c r="S653" i="18" a="1"/>
  <c r="S653" i="18" s="1"/>
  <c r="S698" i="18" a="1"/>
  <c r="S698" i="18" s="1"/>
  <c r="S788" i="18" a="1"/>
  <c r="S788" i="18" s="1"/>
  <c r="S833" i="18" a="1"/>
  <c r="S833" i="18" s="1"/>
  <c r="S880" i="18" a="1"/>
  <c r="S880" i="18" s="1"/>
  <c r="S908" i="18" a="1"/>
  <c r="S908" i="18" s="1"/>
  <c r="S936" i="18" a="1"/>
  <c r="S936" i="18" s="1"/>
  <c r="S960" i="18" a="1"/>
  <c r="S960" i="18" s="1"/>
  <c r="S968" i="18" a="1"/>
  <c r="S968" i="18" s="1"/>
  <c r="S981" i="18" a="1"/>
  <c r="S981" i="18" s="1"/>
  <c r="S987" i="18" a="1"/>
  <c r="S987" i="18" s="1"/>
  <c r="S994" i="18" a="1"/>
  <c r="S994" i="18" s="1"/>
  <c r="S1008" i="18" a="1"/>
  <c r="S1008" i="18" s="1"/>
  <c r="S1021" i="18" a="1"/>
  <c r="S1021" i="18" s="1"/>
  <c r="S1028" i="18" a="1"/>
  <c r="S1028" i="18" s="1"/>
  <c r="S1035" i="18" a="1"/>
  <c r="S1035" i="18" s="1"/>
  <c r="S1042" i="18" a="1"/>
  <c r="S1042" i="18" s="1"/>
  <c r="S1049" i="18" a="1"/>
  <c r="S1049" i="18" s="1"/>
  <c r="S1055" i="18" a="1"/>
  <c r="S1055" i="18" s="1"/>
  <c r="S1063" i="18" a="1"/>
  <c r="S1063" i="18" s="1"/>
  <c r="S1070" i="18" a="1"/>
  <c r="S1070" i="18" s="1"/>
  <c r="S1076" i="18" a="1"/>
  <c r="S1076" i="18" s="1"/>
  <c r="S1082" i="18" a="1"/>
  <c r="S1082" i="18" s="1"/>
  <c r="S1089" i="18" a="1"/>
  <c r="S1089" i="18" s="1"/>
  <c r="S1097" i="18" a="1"/>
  <c r="S1097" i="18" s="1"/>
  <c r="S1103" i="18" a="1"/>
  <c r="S1103" i="18" s="1"/>
  <c r="S1110" i="18" a="1"/>
  <c r="S1110" i="18" s="1"/>
  <c r="S1117" i="18" a="1"/>
  <c r="S1117" i="18" s="1"/>
  <c r="S1125" i="18" a="1"/>
  <c r="S1125" i="18" s="1"/>
  <c r="S1132" i="18" a="1"/>
  <c r="S1132" i="18" s="1"/>
  <c r="S1140" i="18" a="1"/>
  <c r="S1140" i="18" s="1"/>
  <c r="S1147" i="18" a="1"/>
  <c r="S1147" i="18" s="1"/>
  <c r="S1154" i="18" a="1"/>
  <c r="S1154" i="18" s="1"/>
  <c r="S1169" i="18" a="1"/>
  <c r="S1169" i="18" s="1"/>
  <c r="S1175" i="18" a="1"/>
  <c r="S1175" i="18" s="1"/>
  <c r="S1183" i="18" a="1"/>
  <c r="S1183" i="18" s="1"/>
  <c r="S1191" i="18" a="1"/>
  <c r="S1191" i="18" s="1"/>
  <c r="S1198" i="18" a="1"/>
  <c r="S1198" i="18" s="1"/>
  <c r="S1206" i="18" a="1"/>
  <c r="S1206" i="18" s="1"/>
  <c r="S1213" i="18" a="1"/>
  <c r="S1213" i="18" s="1"/>
  <c r="S1220" i="18" a="1"/>
  <c r="S1220" i="18" s="1"/>
  <c r="S1227" i="18" a="1"/>
  <c r="S1227" i="18" s="1"/>
  <c r="S1234" i="18" a="1"/>
  <c r="S1234" i="18" s="1"/>
  <c r="S1241" i="18" a="1"/>
  <c r="S1241" i="18" s="1"/>
  <c r="S1249" i="18" a="1"/>
  <c r="S1249" i="18" s="1"/>
  <c r="S1257" i="18" a="1"/>
  <c r="S1257" i="18" s="1"/>
  <c r="S1264" i="18" a="1"/>
  <c r="S1264" i="18" s="1"/>
  <c r="S1271" i="18" a="1"/>
  <c r="S1271" i="18" s="1"/>
  <c r="S1286" i="18" a="1"/>
  <c r="S1286" i="18" s="1"/>
  <c r="S1293" i="18" a="1"/>
  <c r="S1293" i="18" s="1"/>
  <c r="S1300" i="18" a="1"/>
  <c r="S1300" i="18" s="1"/>
  <c r="S1307" i="18" a="1"/>
  <c r="S1307" i="18" s="1"/>
  <c r="S1315" i="18" a="1"/>
  <c r="S1315" i="18" s="1"/>
  <c r="S1322" i="18" a="1"/>
  <c r="S1322" i="18" s="1"/>
  <c r="S1330" i="18" a="1"/>
  <c r="S1330" i="18" s="1"/>
  <c r="S1337" i="18" a="1"/>
  <c r="S1337" i="18" s="1"/>
  <c r="S1345" i="18" a="1"/>
  <c r="S1345" i="18" s="1"/>
  <c r="S1353" i="18" a="1"/>
  <c r="S1353" i="18" s="1"/>
  <c r="S1360" i="18" a="1"/>
  <c r="S1360" i="18" s="1"/>
  <c r="S1383" i="18" a="1"/>
  <c r="S1383" i="18" s="1"/>
  <c r="S1391" i="18" a="1"/>
  <c r="S1391" i="18" s="1"/>
  <c r="S1397" i="18" a="1"/>
  <c r="S1397" i="18" s="1"/>
  <c r="S83" i="18" a="1"/>
  <c r="S83" i="18" s="1"/>
  <c r="S330" i="18" a="1"/>
  <c r="S330" i="18" s="1"/>
  <c r="S528" i="18" a="1"/>
  <c r="S528" i="18" s="1"/>
  <c r="S611" i="18" a="1"/>
  <c r="S611" i="18" s="1"/>
  <c r="S659" i="18" a="1"/>
  <c r="S659" i="18" s="1"/>
  <c r="S703" i="18" a="1"/>
  <c r="S703" i="18" s="1"/>
  <c r="S748" i="18" a="1"/>
  <c r="S748" i="18" s="1"/>
  <c r="S794" i="18" a="1"/>
  <c r="S794" i="18" s="1"/>
  <c r="S886" i="18" a="1"/>
  <c r="S886" i="18" s="1"/>
  <c r="S911" i="18" a="1"/>
  <c r="S911" i="18" s="1"/>
  <c r="S939" i="18" a="1"/>
  <c r="S939" i="18" s="1"/>
  <c r="S954" i="18" a="1"/>
  <c r="S954" i="18" s="1"/>
  <c r="S961" i="18" a="1"/>
  <c r="S961" i="18" s="1"/>
  <c r="S969" i="18" a="1"/>
  <c r="S969" i="18" s="1"/>
  <c r="S975" i="18" a="1"/>
  <c r="S975" i="18" s="1"/>
  <c r="S982" i="18" a="1"/>
  <c r="S982" i="18" s="1"/>
  <c r="S988" i="18" a="1"/>
  <c r="S988" i="18" s="1"/>
  <c r="S995" i="18" a="1"/>
  <c r="S995" i="18" s="1"/>
  <c r="S1002" i="18" a="1"/>
  <c r="S1002" i="18" s="1"/>
  <c r="S1009" i="18" a="1"/>
  <c r="S1009" i="18" s="1"/>
  <c r="S1015" i="18" a="1"/>
  <c r="S1015" i="18" s="1"/>
  <c r="S1022" i="18" a="1"/>
  <c r="S1022" i="18" s="1"/>
  <c r="S1029" i="18" a="1"/>
  <c r="S1029" i="18" s="1"/>
  <c r="S1036" i="18" a="1"/>
  <c r="S1036" i="18" s="1"/>
  <c r="S1043" i="18" a="1"/>
  <c r="S1043" i="18" s="1"/>
  <c r="S1056" i="18" a="1"/>
  <c r="S1056" i="18" s="1"/>
  <c r="S1064" i="18" a="1"/>
  <c r="S1064" i="18" s="1"/>
  <c r="S1077" i="18" a="1"/>
  <c r="S1077" i="18" s="1"/>
  <c r="S1083" i="18" a="1"/>
  <c r="S1083" i="18" s="1"/>
  <c r="S1090" i="18" a="1"/>
  <c r="S1090" i="18" s="1"/>
  <c r="S1104" i="18" a="1"/>
  <c r="S1104" i="18" s="1"/>
  <c r="S1118" i="18" a="1"/>
  <c r="S1118" i="18" s="1"/>
  <c r="S1126" i="18" a="1"/>
  <c r="S1126" i="18" s="1"/>
  <c r="S1133" i="18" a="1"/>
  <c r="S1133" i="18" s="1"/>
  <c r="S1141" i="18" a="1"/>
  <c r="S1141" i="18" s="1"/>
  <c r="S1148" i="18" a="1"/>
  <c r="S1148" i="18" s="1"/>
  <c r="S1155" i="18" a="1"/>
  <c r="S1155" i="18" s="1"/>
  <c r="S1162" i="18" a="1"/>
  <c r="S1162" i="18" s="1"/>
  <c r="S1176" i="18" a="1"/>
  <c r="S1176" i="18" s="1"/>
  <c r="S1184" i="18" a="1"/>
  <c r="S1184" i="18" s="1"/>
  <c r="S1192" i="18" a="1"/>
  <c r="S1192" i="18" s="1"/>
  <c r="S1199" i="18" a="1"/>
  <c r="S1199" i="18" s="1"/>
  <c r="S1214" i="18" a="1"/>
  <c r="S1214" i="18" s="1"/>
  <c r="S1221" i="18" a="1"/>
  <c r="S1221" i="18" s="1"/>
  <c r="S1228" i="18" a="1"/>
  <c r="S1228" i="18" s="1"/>
  <c r="S1235" i="18" a="1"/>
  <c r="S1235" i="18" s="1"/>
  <c r="S1242" i="18" a="1"/>
  <c r="S1242" i="18" s="1"/>
  <c r="S1250" i="18" a="1"/>
  <c r="S1250" i="18" s="1"/>
  <c r="S1265" i="18" a="1"/>
  <c r="S1265" i="18" s="1"/>
  <c r="S1272" i="18" a="1"/>
  <c r="S1272" i="18" s="1"/>
  <c r="S1279" i="18" a="1"/>
  <c r="S1279" i="18" s="1"/>
  <c r="S1287" i="18" a="1"/>
  <c r="S1287" i="18" s="1"/>
  <c r="S1294" i="18" a="1"/>
  <c r="S1294" i="18" s="1"/>
  <c r="S1301" i="18" a="1"/>
  <c r="S1301" i="18" s="1"/>
  <c r="S1308" i="18" a="1"/>
  <c r="S1308" i="18" s="1"/>
  <c r="S1316" i="18" a="1"/>
  <c r="S1316" i="18" s="1"/>
  <c r="S1323" i="18" a="1"/>
  <c r="S1323" i="18" s="1"/>
  <c r="S1331" i="18" a="1"/>
  <c r="S1331" i="18" s="1"/>
  <c r="S1338" i="18" a="1"/>
  <c r="S1338" i="18" s="1"/>
  <c r="S1346" i="18" a="1"/>
  <c r="S1346" i="18" s="1"/>
  <c r="S1361" i="18" a="1"/>
  <c r="S1361" i="18" s="1"/>
  <c r="S1366" i="18" a="1"/>
  <c r="S1366" i="18" s="1"/>
  <c r="S1372" i="18" a="1"/>
  <c r="S1372" i="18" s="1"/>
  <c r="S1378" i="18" a="1"/>
  <c r="S1378" i="18" s="1"/>
  <c r="S1384" i="18" a="1"/>
  <c r="S1384" i="18" s="1"/>
  <c r="S112" i="18" a="1"/>
  <c r="S112" i="18" s="1"/>
  <c r="S356" i="18" a="1"/>
  <c r="S356" i="18" s="1"/>
  <c r="S552" i="18" a="1"/>
  <c r="S552" i="18" s="1"/>
  <c r="S618" i="18" a="1"/>
  <c r="S618" i="18" s="1"/>
  <c r="S665" i="18" a="1"/>
  <c r="S665" i="18" s="1"/>
  <c r="S709" i="18" a="1"/>
  <c r="S709" i="18" s="1"/>
  <c r="S754" i="18" a="1"/>
  <c r="S754" i="18" s="1"/>
  <c r="S799" i="18" a="1"/>
  <c r="S799" i="18" s="1"/>
  <c r="S845" i="18" a="1"/>
  <c r="S845" i="18" s="1"/>
  <c r="S889" i="18" a="1"/>
  <c r="S889" i="18" s="1"/>
  <c r="S915" i="18" a="1"/>
  <c r="S915" i="18" s="1"/>
  <c r="S955" i="18" a="1"/>
  <c r="S955" i="18" s="1"/>
  <c r="S962" i="18" a="1"/>
  <c r="S962" i="18" s="1"/>
  <c r="S976" i="18" a="1"/>
  <c r="S976" i="18" s="1"/>
  <c r="S989" i="18" a="1"/>
  <c r="S989" i="18" s="1"/>
  <c r="S996" i="18" a="1"/>
  <c r="S996" i="18" s="1"/>
  <c r="S1003" i="18" a="1"/>
  <c r="S1003" i="18" s="1"/>
  <c r="S1016" i="18" a="1"/>
  <c r="S1016" i="18" s="1"/>
  <c r="S1030" i="18" a="1"/>
  <c r="S1030" i="18" s="1"/>
  <c r="S1037" i="18" a="1"/>
  <c r="S1037" i="18" s="1"/>
  <c r="S1044" i="18" a="1"/>
  <c r="S1044" i="18" s="1"/>
  <c r="S1050" i="18" a="1"/>
  <c r="S1050" i="18" s="1"/>
  <c r="S1057" i="18" a="1"/>
  <c r="S1057" i="18" s="1"/>
  <c r="S1065" i="18" a="1"/>
  <c r="S1065" i="18" s="1"/>
  <c r="S1071" i="18" a="1"/>
  <c r="S1071" i="18" s="1"/>
  <c r="S1078" i="18" a="1"/>
  <c r="S1078" i="18" s="1"/>
  <c r="S1084" i="18" a="1"/>
  <c r="S1084" i="18" s="1"/>
  <c r="S1091" i="18" a="1"/>
  <c r="S1091" i="18" s="1"/>
  <c r="S1098" i="18" a="1"/>
  <c r="S1098" i="18" s="1"/>
  <c r="S1105" i="18" a="1"/>
  <c r="S1105" i="18" s="1"/>
  <c r="S1111" i="18" a="1"/>
  <c r="S1111" i="18" s="1"/>
  <c r="S1119" i="18" a="1"/>
  <c r="S1119" i="18" s="1"/>
  <c r="S1127" i="18" a="1"/>
  <c r="S1127" i="18" s="1"/>
  <c r="S1134" i="18" a="1"/>
  <c r="S1134" i="18" s="1"/>
  <c r="S1142" i="18" a="1"/>
  <c r="S1142" i="18" s="1"/>
  <c r="S1149" i="18" a="1"/>
  <c r="S1149" i="18" s="1"/>
  <c r="S1156" i="18" a="1"/>
  <c r="S1156" i="18" s="1"/>
  <c r="S1163" i="18" a="1"/>
  <c r="S1163" i="18" s="1"/>
  <c r="S1170" i="18" a="1"/>
  <c r="S1170" i="18" s="1"/>
  <c r="S1177" i="18" a="1"/>
  <c r="S1177" i="18" s="1"/>
  <c r="S1185" i="18" a="1"/>
  <c r="S1185" i="18" s="1"/>
  <c r="S1193" i="18" a="1"/>
  <c r="S1193" i="18" s="1"/>
  <c r="S1200" i="18" a="1"/>
  <c r="S1200" i="18" s="1"/>
  <c r="S1207" i="18" a="1"/>
  <c r="S1207" i="18" s="1"/>
  <c r="S1222" i="18" a="1"/>
  <c r="S1222" i="18" s="1"/>
  <c r="S1229" i="18" a="1"/>
  <c r="S1229" i="18" s="1"/>
  <c r="S1236" i="18" a="1"/>
  <c r="S1236" i="18" s="1"/>
  <c r="S1243" i="18" a="1"/>
  <c r="S1243" i="18" s="1"/>
  <c r="S1251" i="18" a="1"/>
  <c r="S1251" i="18" s="1"/>
  <c r="S1258" i="18" a="1"/>
  <c r="S1258" i="18" s="1"/>
  <c r="S1266" i="18" a="1"/>
  <c r="S1266" i="18" s="1"/>
  <c r="S1273" i="18" a="1"/>
  <c r="S1273" i="18" s="1"/>
  <c r="S1280" i="18" a="1"/>
  <c r="S1280" i="18" s="1"/>
  <c r="S1288" i="18" a="1"/>
  <c r="S1288" i="18" s="1"/>
  <c r="S1295" i="18" a="1"/>
  <c r="S1295" i="18" s="1"/>
  <c r="S1302" i="18" a="1"/>
  <c r="S1302" i="18" s="1"/>
  <c r="S1309" i="18" a="1"/>
  <c r="S1309" i="18" s="1"/>
  <c r="S1317" i="18" a="1"/>
  <c r="S1317" i="18" s="1"/>
  <c r="S1324" i="18" a="1"/>
  <c r="S1324" i="18" s="1"/>
  <c r="S1332" i="18" a="1"/>
  <c r="S1332" i="18" s="1"/>
  <c r="S1339" i="18" a="1"/>
  <c r="S1339" i="18" s="1"/>
  <c r="S1347" i="18" a="1"/>
  <c r="S1347" i="18" s="1"/>
  <c r="S1354" i="18" a="1"/>
  <c r="S1354" i="18" s="1"/>
  <c r="S1367" i="18" a="1"/>
  <c r="S1367" i="18" s="1"/>
  <c r="S1373" i="18" a="1"/>
  <c r="S1373" i="18" s="1"/>
  <c r="S1379" i="18" a="1"/>
  <c r="S1379" i="18" s="1"/>
  <c r="S1385" i="18" a="1"/>
  <c r="S1385" i="18" s="1"/>
  <c r="S1392" i="18" a="1"/>
  <c r="S1392" i="18" s="1"/>
  <c r="S1398" i="18" a="1"/>
  <c r="S1398" i="18" s="1"/>
  <c r="S144" i="18" a="1"/>
  <c r="S144" i="18" s="1"/>
  <c r="S624" i="18" a="1"/>
  <c r="S624" i="18" s="1"/>
  <c r="S760" i="18" a="1"/>
  <c r="S760" i="18" s="1"/>
  <c r="S806" i="18" a="1"/>
  <c r="S806" i="18" s="1"/>
  <c r="S850" i="18" a="1"/>
  <c r="S850" i="18" s="1"/>
  <c r="S892" i="18" a="1"/>
  <c r="S892" i="18" s="1"/>
  <c r="S945" i="18" a="1"/>
  <c r="S945" i="18" s="1"/>
  <c r="S956" i="18" a="1"/>
  <c r="S956" i="18" s="1"/>
  <c r="S963" i="18" a="1"/>
  <c r="S963" i="18" s="1"/>
  <c r="S970" i="18" a="1"/>
  <c r="S970" i="18" s="1"/>
  <c r="S977" i="18" a="1"/>
  <c r="S977" i="18" s="1"/>
  <c r="S983" i="18" a="1"/>
  <c r="S983" i="18" s="1"/>
  <c r="S990" i="18" a="1"/>
  <c r="S990" i="18" s="1"/>
  <c r="S997" i="18" a="1"/>
  <c r="S997" i="18" s="1"/>
  <c r="S1004" i="18" a="1"/>
  <c r="S1004" i="18" s="1"/>
  <c r="S1010" i="18" a="1"/>
  <c r="S1010" i="18" s="1"/>
  <c r="S1017" i="18" a="1"/>
  <c r="S1017" i="18" s="1"/>
  <c r="S1023" i="18" a="1"/>
  <c r="S1023" i="18" s="1"/>
  <c r="S1031" i="18" a="1"/>
  <c r="S1031" i="18" s="1"/>
  <c r="S1038" i="18" a="1"/>
  <c r="S1038" i="18" s="1"/>
  <c r="S1045" i="18" a="1"/>
  <c r="S1045" i="18" s="1"/>
  <c r="S1051" i="18" a="1"/>
  <c r="S1051" i="18" s="1"/>
  <c r="S1058" i="18" a="1"/>
  <c r="S1058" i="18" s="1"/>
  <c r="S1072" i="18" a="1"/>
  <c r="S1072" i="18" s="1"/>
  <c r="S1085" i="18" a="1"/>
  <c r="S1085" i="18" s="1"/>
  <c r="S1092" i="18" a="1"/>
  <c r="S1092" i="18" s="1"/>
  <c r="S1099" i="18" a="1"/>
  <c r="S1099" i="18" s="1"/>
  <c r="S1112" i="18" a="1"/>
  <c r="S1112" i="18" s="1"/>
  <c r="S1120" i="18" a="1"/>
  <c r="S1120" i="18" s="1"/>
  <c r="S1128" i="18" a="1"/>
  <c r="S1128" i="18" s="1"/>
  <c r="S1135" i="18" a="1"/>
  <c r="S1135" i="18" s="1"/>
  <c r="S1150" i="18" a="1"/>
  <c r="S1150" i="18" s="1"/>
  <c r="S1157" i="18" a="1"/>
  <c r="S1157" i="18" s="1"/>
  <c r="S1164" i="18" a="1"/>
  <c r="S1164" i="18" s="1"/>
  <c r="S1171" i="18" a="1"/>
  <c r="S1171" i="18" s="1"/>
  <c r="S1178" i="18" a="1"/>
  <c r="S1178" i="18" s="1"/>
  <c r="S1186" i="18" a="1"/>
  <c r="S1186" i="18" s="1"/>
  <c r="S1201" i="18" a="1"/>
  <c r="S1201" i="18" s="1"/>
  <c r="S1208" i="18" a="1"/>
  <c r="S1208" i="18" s="1"/>
  <c r="S1215" i="18" a="1"/>
  <c r="S1215" i="18" s="1"/>
  <c r="S1223" i="18" a="1"/>
  <c r="S1223" i="18" s="1"/>
  <c r="S1230" i="18" a="1"/>
  <c r="S1230" i="18" s="1"/>
  <c r="S1237" i="18" a="1"/>
  <c r="S1237" i="18" s="1"/>
  <c r="S1244" i="18" a="1"/>
  <c r="S1244" i="18" s="1"/>
  <c r="S1252" i="18" a="1"/>
  <c r="S1252" i="18" s="1"/>
  <c r="S1259" i="18" a="1"/>
  <c r="S1259" i="18" s="1"/>
  <c r="S1267" i="18" a="1"/>
  <c r="S1267" i="18" s="1"/>
  <c r="S1274" i="18" a="1"/>
  <c r="S1274" i="18" s="1"/>
  <c r="S1281" i="18" a="1"/>
  <c r="S1281" i="18" s="1"/>
  <c r="S1289" i="18" a="1"/>
  <c r="S1289" i="18" s="1"/>
  <c r="S1296" i="18" a="1"/>
  <c r="S1296" i="18" s="1"/>
  <c r="S1310" i="18" a="1"/>
  <c r="S1310" i="18" s="1"/>
  <c r="S1318" i="18" a="1"/>
  <c r="S1318" i="18" s="1"/>
  <c r="S1325" i="18" a="1"/>
  <c r="S1325" i="18" s="1"/>
  <c r="S1333" i="18" a="1"/>
  <c r="S1333" i="18" s="1"/>
  <c r="S1340" i="18" a="1"/>
  <c r="S1340" i="18" s="1"/>
  <c r="S1348" i="18" a="1"/>
  <c r="S1348" i="18" s="1"/>
  <c r="S174" i="18" a="1"/>
  <c r="S174" i="18" s="1"/>
  <c r="S403" i="18" a="1"/>
  <c r="S403" i="18" s="1"/>
  <c r="S582" i="18" a="1"/>
  <c r="S582" i="18" s="1"/>
  <c r="S630" i="18" a="1"/>
  <c r="S630" i="18" s="1"/>
  <c r="S675" i="18" a="1"/>
  <c r="S675" i="18" s="1"/>
  <c r="S721" i="18" a="1"/>
  <c r="S721" i="18" s="1"/>
  <c r="S765" i="18" a="1"/>
  <c r="S765" i="18" s="1"/>
  <c r="S856" i="18" a="1"/>
  <c r="S856" i="18" s="1"/>
  <c r="S946" i="18" a="1"/>
  <c r="S946" i="18" s="1"/>
  <c r="S957" i="18" a="1"/>
  <c r="S957" i="18" s="1"/>
  <c r="S964" i="18" a="1"/>
  <c r="S964" i="18" s="1"/>
  <c r="S971" i="18" a="1"/>
  <c r="S971" i="18" s="1"/>
  <c r="S984" i="18" a="1"/>
  <c r="S984" i="18" s="1"/>
  <c r="S998" i="18" a="1"/>
  <c r="S998" i="18" s="1"/>
  <c r="S1005" i="18" a="1"/>
  <c r="S1005" i="18" s="1"/>
  <c r="S1011" i="18" a="1"/>
  <c r="S1011" i="18" s="1"/>
  <c r="S1024" i="18" a="1"/>
  <c r="S1024" i="18" s="1"/>
  <c r="S1032" i="18" a="1"/>
  <c r="S1032" i="18" s="1"/>
  <c r="S1046" i="18" a="1"/>
  <c r="S1046" i="18" s="1"/>
  <c r="S1052" i="18" a="1"/>
  <c r="S1052" i="18" s="1"/>
  <c r="S1059" i="18" a="1"/>
  <c r="S1059" i="18" s="1"/>
  <c r="S1066" i="18" a="1"/>
  <c r="S1066" i="18" s="1"/>
  <c r="S1073" i="18" a="1"/>
  <c r="S1073" i="18" s="1"/>
  <c r="S1079" i="18" a="1"/>
  <c r="S1079" i="18" s="1"/>
  <c r="S1086" i="18" a="1"/>
  <c r="S1086" i="18" s="1"/>
  <c r="S1093" i="18" a="1"/>
  <c r="S1093" i="18" s="1"/>
  <c r="S1100" i="18" a="1"/>
  <c r="S1100" i="18" s="1"/>
  <c r="S1106" i="18" a="1"/>
  <c r="S1106" i="18" s="1"/>
  <c r="S1113" i="18" a="1"/>
  <c r="S1113" i="18" s="1"/>
  <c r="S1121" i="18" a="1"/>
  <c r="S1121" i="18" s="1"/>
  <c r="S1129" i="18" a="1"/>
  <c r="S1129" i="18" s="1"/>
  <c r="S1136" i="18" a="1"/>
  <c r="S1136" i="18" s="1"/>
  <c r="S1143" i="18" a="1"/>
  <c r="S1143" i="18" s="1"/>
  <c r="S1158" i="18" a="1"/>
  <c r="S1158" i="18" s="1"/>
  <c r="S1165" i="18" a="1"/>
  <c r="S1165" i="18" s="1"/>
  <c r="S1172" i="18" a="1"/>
  <c r="S1172" i="18" s="1"/>
  <c r="S1179" i="18" a="1"/>
  <c r="S1179" i="18" s="1"/>
  <c r="S1187" i="18" a="1"/>
  <c r="S1187" i="18" s="1"/>
  <c r="S1194" i="18" a="1"/>
  <c r="S1194" i="18" s="1"/>
  <c r="S1202" i="18" a="1"/>
  <c r="S1202" i="18" s="1"/>
  <c r="S1209" i="18" a="1"/>
  <c r="S1209" i="18" s="1"/>
  <c r="S1216" i="18" a="1"/>
  <c r="S1216" i="18" s="1"/>
  <c r="S1224" i="18" a="1"/>
  <c r="S1224" i="18" s="1"/>
  <c r="S1231" i="18" a="1"/>
  <c r="S1231" i="18" s="1"/>
  <c r="S1238" i="18" a="1"/>
  <c r="S1238" i="18" s="1"/>
  <c r="S1245" i="18" a="1"/>
  <c r="S1245" i="18" s="1"/>
  <c r="S1253" i="18" a="1"/>
  <c r="S1253" i="18" s="1"/>
  <c r="S1260" i="18" a="1"/>
  <c r="S1260" i="18" s="1"/>
  <c r="S1268" i="18" a="1"/>
  <c r="S1268" i="18" s="1"/>
  <c r="S1275" i="18" a="1"/>
  <c r="S1275" i="18" s="1"/>
  <c r="S1282" i="18" a="1"/>
  <c r="S1282" i="18" s="1"/>
  <c r="S1297" i="18" a="1"/>
  <c r="S1297" i="18" s="1"/>
  <c r="S1303" i="18" a="1"/>
  <c r="S1303" i="18" s="1"/>
  <c r="S1311" i="18" a="1"/>
  <c r="S1311" i="18" s="1"/>
  <c r="S1319" i="18" a="1"/>
  <c r="S1319" i="18" s="1"/>
  <c r="S1326" i="18" a="1"/>
  <c r="S1326" i="18" s="1"/>
  <c r="S1334" i="18" a="1"/>
  <c r="S1334" i="18" s="1"/>
  <c r="S1341" i="18" a="1"/>
  <c r="S1341" i="18" s="1"/>
  <c r="S1349" i="18" a="1"/>
  <c r="S1349" i="18" s="1"/>
  <c r="S205" i="18" a="1"/>
  <c r="S205" i="18" s="1"/>
  <c r="S428" i="18" a="1"/>
  <c r="S428" i="18" s="1"/>
  <c r="S587" i="18" a="1"/>
  <c r="S587" i="18" s="1"/>
  <c r="S726" i="18" a="1"/>
  <c r="S726" i="18" s="1"/>
  <c r="S771" i="18" a="1"/>
  <c r="S771" i="18" s="1"/>
  <c r="S816" i="18" a="1"/>
  <c r="S816" i="18" s="1"/>
  <c r="S862" i="18" a="1"/>
  <c r="S862" i="18" s="1"/>
  <c r="S925" i="18" a="1"/>
  <c r="S925" i="18" s="1"/>
  <c r="S950" i="18" a="1"/>
  <c r="S950" i="18" s="1"/>
  <c r="S958" i="18" a="1"/>
  <c r="S958" i="18" s="1"/>
  <c r="S965" i="18" a="1"/>
  <c r="S965" i="18" s="1"/>
  <c r="S972" i="18" a="1"/>
  <c r="S972" i="18" s="1"/>
  <c r="S978" i="18" a="1"/>
  <c r="S978" i="18" s="1"/>
  <c r="S985" i="18" a="1"/>
  <c r="S985" i="18" s="1"/>
  <c r="S991" i="18" a="1"/>
  <c r="S991" i="18" s="1"/>
  <c r="S999" i="18" a="1"/>
  <c r="S999" i="18" s="1"/>
  <c r="S1006" i="18" a="1"/>
  <c r="S1006" i="18" s="1"/>
  <c r="S1012" i="18" a="1"/>
  <c r="S1012" i="18" s="1"/>
  <c r="S1018" i="18" a="1"/>
  <c r="S1018" i="18" s="1"/>
  <c r="S1025" i="18" a="1"/>
  <c r="S1025" i="18" s="1"/>
  <c r="S1033" i="18" a="1"/>
  <c r="S1033" i="18" s="1"/>
  <c r="S1039" i="18" a="1"/>
  <c r="S1039" i="18" s="1"/>
  <c r="S1053" i="18" a="1"/>
  <c r="S1053" i="18" s="1"/>
  <c r="S1060" i="18" a="1"/>
  <c r="S1060" i="18" s="1"/>
  <c r="S1067" i="18" a="1"/>
  <c r="S1067" i="18" s="1"/>
  <c r="S1080" i="18" a="1"/>
  <c r="S1080" i="18" s="1"/>
  <c r="S1094" i="18" a="1"/>
  <c r="S1094" i="18" s="1"/>
  <c r="S1101" i="18" a="1"/>
  <c r="S1101" i="18" s="1"/>
  <c r="S1107" i="18" a="1"/>
  <c r="S1107" i="18" s="1"/>
  <c r="S1114" i="18" a="1"/>
  <c r="S1114" i="18" s="1"/>
  <c r="S1122" i="18" a="1"/>
  <c r="S1122" i="18" s="1"/>
  <c r="S1137" i="18" a="1"/>
  <c r="S1137" i="18" s="1"/>
  <c r="S1144" i="18" a="1"/>
  <c r="S1144" i="18" s="1"/>
  <c r="S1151" i="18" a="1"/>
  <c r="S1151" i="18" s="1"/>
  <c r="S1159" i="18" a="1"/>
  <c r="S1159" i="18" s="1"/>
  <c r="S1166" i="18" a="1"/>
  <c r="S1166" i="18" s="1"/>
  <c r="S1173" i="18" a="1"/>
  <c r="S1173" i="18" s="1"/>
  <c r="S1180" i="18" a="1"/>
  <c r="S1180" i="18" s="1"/>
  <c r="S1188" i="18" a="1"/>
  <c r="S1188" i="18" s="1"/>
  <c r="S1195" i="18" a="1"/>
  <c r="S1195" i="18" s="1"/>
  <c r="S1203" i="18" a="1"/>
  <c r="S1203" i="18" s="1"/>
  <c r="S1210" i="18" a="1"/>
  <c r="S1210" i="18" s="1"/>
  <c r="S1217" i="18" a="1"/>
  <c r="S1217" i="18" s="1"/>
  <c r="S1225" i="18" a="1"/>
  <c r="S1225" i="18" s="1"/>
  <c r="S1232" i="18" a="1"/>
  <c r="S1232" i="18" s="1"/>
  <c r="S1246" i="18" a="1"/>
  <c r="S1246" i="18" s="1"/>
  <c r="S1254" i="18" a="1"/>
  <c r="S1254" i="18" s="1"/>
  <c r="S1261" i="18" a="1"/>
  <c r="S1261" i="18" s="1"/>
  <c r="S1269" i="18" a="1"/>
  <c r="S1269" i="18" s="1"/>
  <c r="S1276" i="18" a="1"/>
  <c r="S1276" i="18" s="1"/>
  <c r="S1283" i="18" a="1"/>
  <c r="S1283" i="18" s="1"/>
  <c r="S1290" i="18" a="1"/>
  <c r="S1290" i="18" s="1"/>
  <c r="S1304" i="18" a="1"/>
  <c r="S1304" i="18" s="1"/>
  <c r="S1312" i="18" a="1"/>
  <c r="S1312" i="18" s="1"/>
  <c r="S1320" i="18" a="1"/>
  <c r="S1320" i="18" s="1"/>
  <c r="S237" i="18" a="1"/>
  <c r="S237" i="18" s="1"/>
  <c r="S868" i="18" a="1"/>
  <c r="S868" i="18" s="1"/>
  <c r="S1040" i="18" a="1"/>
  <c r="S1040" i="18" s="1"/>
  <c r="S1095" i="18" a="1"/>
  <c r="S1095" i="18" s="1"/>
  <c r="S1152" i="18" a="1"/>
  <c r="S1152" i="18" s="1"/>
  <c r="S1211" i="18" a="1"/>
  <c r="S1211" i="18" s="1"/>
  <c r="S1270" i="18" a="1"/>
  <c r="S1270" i="18" s="1"/>
  <c r="S1327" i="18" a="1"/>
  <c r="S1327" i="18" s="1"/>
  <c r="S1355" i="18" a="1"/>
  <c r="S1355" i="18" s="1"/>
  <c r="S1393" i="18" a="1"/>
  <c r="S1393" i="18" s="1"/>
  <c r="S453" i="18" a="1"/>
  <c r="S453" i="18" s="1"/>
  <c r="S901" i="18" a="1"/>
  <c r="S901" i="18" s="1"/>
  <c r="S992" i="18" a="1"/>
  <c r="S992" i="18" s="1"/>
  <c r="S1047" i="18" a="1"/>
  <c r="S1047" i="18" s="1"/>
  <c r="S1102" i="18" a="1"/>
  <c r="S1102" i="18" s="1"/>
  <c r="S1160" i="18" a="1"/>
  <c r="S1160" i="18" s="1"/>
  <c r="S1218" i="18" a="1"/>
  <c r="S1218" i="18" s="1"/>
  <c r="S1277" i="18" a="1"/>
  <c r="S1277" i="18" s="1"/>
  <c r="S1328" i="18" a="1"/>
  <c r="S1328" i="18" s="1"/>
  <c r="S1356" i="18" a="1"/>
  <c r="S1356" i="18" s="1"/>
  <c r="S1368" i="18" a="1"/>
  <c r="S1368" i="18" s="1"/>
  <c r="S1380" i="18" a="1"/>
  <c r="S1380" i="18" s="1"/>
  <c r="S1394" i="18" a="1"/>
  <c r="S1394" i="18" s="1"/>
  <c r="S928" i="18" a="1"/>
  <c r="S928" i="18" s="1"/>
  <c r="S1000" i="18" a="1"/>
  <c r="S1000" i="18" s="1"/>
  <c r="S1054" i="18" a="1"/>
  <c r="S1054" i="18" s="1"/>
  <c r="S1108" i="18" a="1"/>
  <c r="S1108" i="18" s="1"/>
  <c r="S1167" i="18" a="1"/>
  <c r="S1167" i="18" s="1"/>
  <c r="S1284" i="18" a="1"/>
  <c r="S1284" i="18" s="1"/>
  <c r="S1357" i="18" a="1"/>
  <c r="S1357" i="18" s="1"/>
  <c r="S1369" i="18" a="1"/>
  <c r="S1369" i="18" s="1"/>
  <c r="S1381" i="18" a="1"/>
  <c r="S1381" i="18" s="1"/>
  <c r="S1395" i="18" a="1"/>
  <c r="S1395" i="18" s="1"/>
  <c r="S952" i="18" a="1"/>
  <c r="S952" i="18" s="1"/>
  <c r="S1061" i="18" a="1"/>
  <c r="S1061" i="18" s="1"/>
  <c r="S1115" i="18" a="1"/>
  <c r="S1115" i="18" s="1"/>
  <c r="S1174" i="18" a="1"/>
  <c r="S1174" i="18" s="1"/>
  <c r="S1233" i="18" a="1"/>
  <c r="S1233" i="18" s="1"/>
  <c r="S1291" i="18" a="1"/>
  <c r="S1291" i="18" s="1"/>
  <c r="S1335" i="18" a="1"/>
  <c r="S1335" i="18" s="1"/>
  <c r="S1358" i="18" a="1"/>
  <c r="S1358" i="18" s="1"/>
  <c r="S1370" i="18" a="1"/>
  <c r="S1370" i="18" s="1"/>
  <c r="S687" i="18" a="1"/>
  <c r="S687" i="18" s="1"/>
  <c r="S1013" i="18" a="1"/>
  <c r="S1013" i="18" s="1"/>
  <c r="S1068" i="18" a="1"/>
  <c r="S1068" i="18" s="1"/>
  <c r="S1123" i="18" a="1"/>
  <c r="S1123" i="18" s="1"/>
  <c r="S1181" i="18" a="1"/>
  <c r="S1181" i="18" s="1"/>
  <c r="S1239" i="18" a="1"/>
  <c r="S1239" i="18" s="1"/>
  <c r="S1298" i="18" a="1"/>
  <c r="S1298" i="18" s="1"/>
  <c r="S1342" i="18" a="1"/>
  <c r="S1342" i="18" s="1"/>
  <c r="S1362" i="18" a="1"/>
  <c r="S1362" i="18" s="1"/>
  <c r="S1374" i="18" a="1"/>
  <c r="S1374" i="18" s="1"/>
  <c r="S1386" i="18" a="1"/>
  <c r="S1386" i="18" s="1"/>
  <c r="S1399" i="18" a="1"/>
  <c r="S1399" i="18" s="1"/>
  <c r="S732" i="18" a="1"/>
  <c r="S732" i="18" s="1"/>
  <c r="S966" i="18" a="1"/>
  <c r="S966" i="18" s="1"/>
  <c r="S1019" i="18" a="1"/>
  <c r="S1019" i="18" s="1"/>
  <c r="S1074" i="18" a="1"/>
  <c r="S1074" i="18" s="1"/>
  <c r="S1130" i="18" a="1"/>
  <c r="S1130" i="18" s="1"/>
  <c r="S1189" i="18" a="1"/>
  <c r="S1189" i="18" s="1"/>
  <c r="S1247" i="18" a="1"/>
  <c r="S1247" i="18" s="1"/>
  <c r="S1305" i="18" a="1"/>
  <c r="S1305" i="18" s="1"/>
  <c r="S1343" i="18" a="1"/>
  <c r="S1343" i="18" s="1"/>
  <c r="S1363" i="18" a="1"/>
  <c r="S1363" i="18" s="1"/>
  <c r="S1375" i="18" a="1"/>
  <c r="S1375" i="18" s="1"/>
  <c r="S1387" i="18" a="1"/>
  <c r="S1387" i="18" s="1"/>
  <c r="S777" i="18" a="1"/>
  <c r="S777" i="18" s="1"/>
  <c r="S973" i="18" a="1"/>
  <c r="S973" i="18" s="1"/>
  <c r="S1026" i="18" a="1"/>
  <c r="S1026" i="18" s="1"/>
  <c r="S1081" i="18" a="1"/>
  <c r="S1081" i="18" s="1"/>
  <c r="S1138" i="18" a="1"/>
  <c r="S1138" i="18" s="1"/>
  <c r="S1196" i="18" a="1"/>
  <c r="S1196" i="18" s="1"/>
  <c r="S1255" i="18" a="1"/>
  <c r="S1255" i="18" s="1"/>
  <c r="S1313" i="18" a="1"/>
  <c r="S1313" i="18" s="1"/>
  <c r="S1350" i="18" a="1"/>
  <c r="S1350" i="18" s="1"/>
  <c r="S1388" i="18" a="1"/>
  <c r="S1388" i="18" s="1"/>
  <c r="S1400" i="18" a="1"/>
  <c r="S1400" i="18" s="1"/>
  <c r="S821" i="18" a="1"/>
  <c r="S821" i="18" s="1"/>
  <c r="S1351" i="18" a="1"/>
  <c r="S1351" i="18" s="1"/>
  <c r="S979" i="18" a="1"/>
  <c r="S979" i="18" s="1"/>
  <c r="S1364" i="18" a="1"/>
  <c r="S1364" i="18" s="1"/>
  <c r="S1376" i="18" a="1"/>
  <c r="S1376" i="18" s="1"/>
  <c r="S1087" i="18" a="1"/>
  <c r="S1087" i="18" s="1"/>
  <c r="S1389" i="18" a="1"/>
  <c r="S1389" i="18" s="1"/>
  <c r="S1145" i="18" a="1"/>
  <c r="S1145" i="18" s="1"/>
  <c r="S1204" i="18" a="1"/>
  <c r="S1204" i="18" s="1"/>
  <c r="S1262" i="18" a="1"/>
  <c r="S1262" i="18" s="1"/>
  <c r="S1321" i="18" a="1"/>
  <c r="S1321" i="18" s="1"/>
  <c r="S2" i="18" a="1"/>
  <c r="S2" i="18" s="1"/>
  <c r="AX122" i="18"/>
  <c r="V6" i="18" a="1"/>
  <c r="V6" i="18" s="1"/>
  <c r="V13" i="18" a="1"/>
  <c r="V13" i="18" s="1"/>
  <c r="V20" i="18" a="1"/>
  <c r="V20" i="18" s="1"/>
  <c r="V28" i="18" a="1"/>
  <c r="V28" i="18" s="1"/>
  <c r="V35" i="18" a="1"/>
  <c r="V35" i="18" s="1"/>
  <c r="V42" i="18" a="1"/>
  <c r="V42" i="18" s="1"/>
  <c r="V50" i="18" a="1"/>
  <c r="V50" i="18" s="1"/>
  <c r="V58" i="18" a="1"/>
  <c r="V58" i="18" s="1"/>
  <c r="V66" i="18" a="1"/>
  <c r="V66" i="18" s="1"/>
  <c r="V73" i="18" a="1"/>
  <c r="V73" i="18" s="1"/>
  <c r="V81" i="18" a="1"/>
  <c r="V81" i="18" s="1"/>
  <c r="V89" i="18" a="1"/>
  <c r="V89" i="18" s="1"/>
  <c r="V97" i="18" a="1"/>
  <c r="V97" i="18" s="1"/>
  <c r="V104" i="18" a="1"/>
  <c r="V104" i="18" s="1"/>
  <c r="V112" i="18" a="1"/>
  <c r="V112" i="18" s="1"/>
  <c r="V120" i="18" a="1"/>
  <c r="V120" i="18" s="1"/>
  <c r="V128" i="18" a="1"/>
  <c r="V128" i="18" s="1"/>
  <c r="V136" i="18" a="1"/>
  <c r="V136" i="18" s="1"/>
  <c r="V143" i="18" a="1"/>
  <c r="V143" i="18" s="1"/>
  <c r="V151" i="18" a="1"/>
  <c r="V151" i="18" s="1"/>
  <c r="V159" i="18" a="1"/>
  <c r="V159" i="18" s="1"/>
  <c r="V167" i="18" a="1"/>
  <c r="V167" i="18" s="1"/>
  <c r="V175" i="18" a="1"/>
  <c r="V175" i="18" s="1"/>
  <c r="V183" i="18" a="1"/>
  <c r="V183" i="18" s="1"/>
  <c r="V191" i="18" a="1"/>
  <c r="V191" i="18" s="1"/>
  <c r="V198" i="18" a="1"/>
  <c r="V198" i="18" s="1"/>
  <c r="V205" i="18" a="1"/>
  <c r="V205" i="18" s="1"/>
  <c r="V213" i="18" a="1"/>
  <c r="V213" i="18" s="1"/>
  <c r="V221" i="18" a="1"/>
  <c r="V221" i="18" s="1"/>
  <c r="V229" i="18" a="1"/>
  <c r="V229" i="18" s="1"/>
  <c r="V237" i="18" a="1"/>
  <c r="V237" i="18" s="1"/>
  <c r="V244" i="18" a="1"/>
  <c r="V244" i="18" s="1"/>
  <c r="V252" i="18" a="1"/>
  <c r="V252" i="18" s="1"/>
  <c r="V260" i="18" a="1"/>
  <c r="V260" i="18" s="1"/>
  <c r="V267" i="18" a="1"/>
  <c r="V267" i="18" s="1"/>
  <c r="V275" i="18" a="1"/>
  <c r="V275" i="18" s="1"/>
  <c r="V283" i="18" a="1"/>
  <c r="V283" i="18" s="1"/>
  <c r="V291" i="18" a="1"/>
  <c r="V291" i="18" s="1"/>
  <c r="V298" i="18" a="1"/>
  <c r="V298" i="18" s="1"/>
  <c r="V306" i="18" a="1"/>
  <c r="V306" i="18" s="1"/>
  <c r="V313" i="18" a="1"/>
  <c r="V313" i="18" s="1"/>
  <c r="V320" i="18" a="1"/>
  <c r="V320" i="18" s="1"/>
  <c r="V328" i="18" a="1"/>
  <c r="V328" i="18" s="1"/>
  <c r="V335" i="18" a="1"/>
  <c r="V335" i="18" s="1"/>
  <c r="V343" i="18" a="1"/>
  <c r="V343" i="18" s="1"/>
  <c r="V350" i="18" a="1"/>
  <c r="V350" i="18" s="1"/>
  <c r="V357" i="18" a="1"/>
  <c r="V357" i="18" s="1"/>
  <c r="V364" i="18" a="1"/>
  <c r="V364" i="18" s="1"/>
  <c r="V372" i="18" a="1"/>
  <c r="V372" i="18" s="1"/>
  <c r="V380" i="18" a="1"/>
  <c r="V380" i="18" s="1"/>
  <c r="V386" i="18" a="1"/>
  <c r="V386" i="18" s="1"/>
  <c r="V401" i="18" a="1"/>
  <c r="V401" i="18" s="1"/>
  <c r="V409" i="18" a="1"/>
  <c r="V409" i="18" s="1"/>
  <c r="V417" i="18" a="1"/>
  <c r="V417" i="18" s="1"/>
  <c r="V425" i="18" a="1"/>
  <c r="V425" i="18" s="1"/>
  <c r="V433" i="18" a="1"/>
  <c r="V433" i="18" s="1"/>
  <c r="V441" i="18" a="1"/>
  <c r="V441" i="18" s="1"/>
  <c r="V449" i="18" a="1"/>
  <c r="V449" i="18" s="1"/>
  <c r="V457" i="18" a="1"/>
  <c r="V457" i="18" s="1"/>
  <c r="V465" i="18" a="1"/>
  <c r="V465" i="18" s="1"/>
  <c r="V473" i="18" a="1"/>
  <c r="V473" i="18" s="1"/>
  <c r="V481" i="18" a="1"/>
  <c r="V481" i="18" s="1"/>
  <c r="V489" i="18" a="1"/>
  <c r="V489" i="18" s="1"/>
  <c r="V497" i="18" a="1"/>
  <c r="V497" i="18" s="1"/>
  <c r="V505" i="18" a="1"/>
  <c r="V505" i="18" s="1"/>
  <c r="V513" i="18" a="1"/>
  <c r="V513" i="18" s="1"/>
  <c r="V521" i="18" a="1"/>
  <c r="V521" i="18" s="1"/>
  <c r="V529" i="18" a="1"/>
  <c r="V529" i="18" s="1"/>
  <c r="V537" i="18" a="1"/>
  <c r="V537" i="18" s="1"/>
  <c r="V545" i="18" a="1"/>
  <c r="V545" i="18" s="1"/>
  <c r="V553" i="18" a="1"/>
  <c r="V553" i="18" s="1"/>
  <c r="V560" i="18" a="1"/>
  <c r="V560" i="18" s="1"/>
  <c r="V568" i="18" a="1"/>
  <c r="V568" i="18" s="1"/>
  <c r="V576" i="18" a="1"/>
  <c r="V576" i="18" s="1"/>
  <c r="V591" i="18" a="1"/>
  <c r="V591" i="18" s="1"/>
  <c r="V597" i="18" a="1"/>
  <c r="V597" i="18" s="1"/>
  <c r="V605" i="18" a="1"/>
  <c r="V605" i="18" s="1"/>
  <c r="V612" i="18" a="1"/>
  <c r="V612" i="18" s="1"/>
  <c r="V620" i="18" a="1"/>
  <c r="V620" i="18" s="1"/>
  <c r="V627" i="18" a="1"/>
  <c r="V627" i="18" s="1"/>
  <c r="V635" i="18" a="1"/>
  <c r="V635" i="18" s="1"/>
  <c r="V643" i="18" a="1"/>
  <c r="V643" i="18" s="1"/>
  <c r="V8" i="18" a="1"/>
  <c r="V8" i="18" s="1"/>
  <c r="V22" i="18" a="1"/>
  <c r="V22" i="18" s="1"/>
  <c r="V30" i="18" a="1"/>
  <c r="V30" i="18" s="1"/>
  <c r="V37" i="18" a="1"/>
  <c r="V37" i="18" s="1"/>
  <c r="V44" i="18" a="1"/>
  <c r="V44" i="18" s="1"/>
  <c r="V52" i="18" a="1"/>
  <c r="V52" i="18" s="1"/>
  <c r="V60" i="18" a="1"/>
  <c r="V60" i="18" s="1"/>
  <c r="V68" i="18" a="1"/>
  <c r="V68" i="18" s="1"/>
  <c r="V75" i="18" a="1"/>
  <c r="V75" i="18" s="1"/>
  <c r="V83" i="18" a="1"/>
  <c r="V83" i="18" s="1"/>
  <c r="V91" i="18" a="1"/>
  <c r="V91" i="18" s="1"/>
  <c r="V99" i="18" a="1"/>
  <c r="V99" i="18" s="1"/>
  <c r="V106" i="18" a="1"/>
  <c r="V106" i="18" s="1"/>
  <c r="V114" i="18" a="1"/>
  <c r="V114" i="18" s="1"/>
  <c r="V122" i="18" a="1"/>
  <c r="V122" i="18" s="1"/>
  <c r="V130" i="18" a="1"/>
  <c r="V130" i="18" s="1"/>
  <c r="V138" i="18" a="1"/>
  <c r="V138" i="18" s="1"/>
  <c r="V145" i="18" a="1"/>
  <c r="V145" i="18" s="1"/>
  <c r="V153" i="18" a="1"/>
  <c r="V153" i="18" s="1"/>
  <c r="V161" i="18" a="1"/>
  <c r="V161" i="18" s="1"/>
  <c r="V169" i="18" a="1"/>
  <c r="V169" i="18" s="1"/>
  <c r="V177" i="18" a="1"/>
  <c r="V177" i="18" s="1"/>
  <c r="V185" i="18" a="1"/>
  <c r="V185" i="18" s="1"/>
  <c r="V193" i="18" a="1"/>
  <c r="V193" i="18" s="1"/>
  <c r="V199" i="18" a="1"/>
  <c r="V199" i="18" s="1"/>
  <c r="V207" i="18" a="1"/>
  <c r="V207" i="18" s="1"/>
  <c r="V215" i="18" a="1"/>
  <c r="V215" i="18" s="1"/>
  <c r="V223" i="18" a="1"/>
  <c r="V223" i="18" s="1"/>
  <c r="V231" i="18" a="1"/>
  <c r="V231" i="18" s="1"/>
  <c r="V239" i="18" a="1"/>
  <c r="V239" i="18" s="1"/>
  <c r="V246" i="18" a="1"/>
  <c r="V246" i="18" s="1"/>
  <c r="V254" i="18" a="1"/>
  <c r="V254" i="18" s="1"/>
  <c r="V262" i="18" a="1"/>
  <c r="V262" i="18" s="1"/>
  <c r="V269" i="18" a="1"/>
  <c r="V269" i="18" s="1"/>
  <c r="V277" i="18" a="1"/>
  <c r="V277" i="18" s="1"/>
  <c r="V285" i="18" a="1"/>
  <c r="V285" i="18" s="1"/>
  <c r="V293" i="18" a="1"/>
  <c r="V293" i="18" s="1"/>
  <c r="V300" i="18" a="1"/>
  <c r="V300" i="18" s="1"/>
  <c r="V308" i="18" a="1"/>
  <c r="V308" i="18" s="1"/>
  <c r="V322" i="18" a="1"/>
  <c r="V322" i="18" s="1"/>
  <c r="V330" i="18" a="1"/>
  <c r="V330" i="18" s="1"/>
  <c r="V337" i="18" a="1"/>
  <c r="V337" i="18" s="1"/>
  <c r="V345" i="18" a="1"/>
  <c r="V345" i="18" s="1"/>
  <c r="V352" i="18" a="1"/>
  <c r="V352" i="18" s="1"/>
  <c r="V359" i="18" a="1"/>
  <c r="V359" i="18" s="1"/>
  <c r="V366" i="18" a="1"/>
  <c r="V366" i="18" s="1"/>
  <c r="V374" i="18" a="1"/>
  <c r="V374" i="18" s="1"/>
  <c r="V388" i="18" a="1"/>
  <c r="V388" i="18" s="1"/>
  <c r="V395" i="18" a="1"/>
  <c r="V395" i="18" s="1"/>
  <c r="V403" i="18" a="1"/>
  <c r="V403" i="18" s="1"/>
  <c r="V411" i="18" a="1"/>
  <c r="V411" i="18" s="1"/>
  <c r="V419" i="18" a="1"/>
  <c r="V419" i="18" s="1"/>
  <c r="V427" i="18" a="1"/>
  <c r="V427" i="18" s="1"/>
  <c r="V435" i="18" a="1"/>
  <c r="V435" i="18" s="1"/>
  <c r="V443" i="18" a="1"/>
  <c r="V443" i="18" s="1"/>
  <c r="V451" i="18" a="1"/>
  <c r="V451" i="18" s="1"/>
  <c r="V459" i="18" a="1"/>
  <c r="V459" i="18" s="1"/>
  <c r="V467" i="18" a="1"/>
  <c r="V467" i="18" s="1"/>
  <c r="V475" i="18" a="1"/>
  <c r="V475" i="18" s="1"/>
  <c r="V483" i="18" a="1"/>
  <c r="V483" i="18" s="1"/>
  <c r="V491" i="18" a="1"/>
  <c r="V491" i="18" s="1"/>
  <c r="V499" i="18" a="1"/>
  <c r="V499" i="18" s="1"/>
  <c r="V507" i="18" a="1"/>
  <c r="V507" i="18" s="1"/>
  <c r="V515" i="18" a="1"/>
  <c r="V515" i="18" s="1"/>
  <c r="V523" i="18" a="1"/>
  <c r="V523" i="18" s="1"/>
  <c r="V531" i="18" a="1"/>
  <c r="V531" i="18" s="1"/>
  <c r="V539" i="18" a="1"/>
  <c r="V539" i="18" s="1"/>
  <c r="V547" i="18" a="1"/>
  <c r="V547" i="18" s="1"/>
  <c r="V555" i="18" a="1"/>
  <c r="V555" i="18" s="1"/>
  <c r="V562" i="18" a="1"/>
  <c r="V562" i="18" s="1"/>
  <c r="V570" i="18" a="1"/>
  <c r="V570" i="18" s="1"/>
  <c r="V578" i="18" a="1"/>
  <c r="V578" i="18" s="1"/>
  <c r="V585" i="18" a="1"/>
  <c r="V585" i="18" s="1"/>
  <c r="V592" i="18" a="1"/>
  <c r="V592" i="18" s="1"/>
  <c r="V599" i="18" a="1"/>
  <c r="V599" i="18" s="1"/>
  <c r="V614" i="18" a="1"/>
  <c r="V614" i="18" s="1"/>
  <c r="V622" i="18" a="1"/>
  <c r="V622" i="18" s="1"/>
  <c r="V629" i="18" a="1"/>
  <c r="V629" i="18" s="1"/>
  <c r="V637" i="18" a="1"/>
  <c r="V637" i="18" s="1"/>
  <c r="V644" i="18" a="1"/>
  <c r="V644" i="18" s="1"/>
  <c r="V9" i="18" a="1"/>
  <c r="V9" i="18" s="1"/>
  <c r="V15" i="18" a="1"/>
  <c r="V15" i="18" s="1"/>
  <c r="V23" i="18" a="1"/>
  <c r="V23" i="18" s="1"/>
  <c r="V38" i="18" a="1"/>
  <c r="V38" i="18" s="1"/>
  <c r="V45" i="18" a="1"/>
  <c r="V45" i="18" s="1"/>
  <c r="V53" i="18" a="1"/>
  <c r="V53" i="18" s="1"/>
  <c r="V61" i="18" a="1"/>
  <c r="V61" i="18" s="1"/>
  <c r="V69" i="18" a="1"/>
  <c r="V69" i="18" s="1"/>
  <c r="V76" i="18" a="1"/>
  <c r="V76" i="18" s="1"/>
  <c r="V84" i="18" a="1"/>
  <c r="V84" i="18" s="1"/>
  <c r="V92" i="18" a="1"/>
  <c r="V92" i="18" s="1"/>
  <c r="V100" i="18" a="1"/>
  <c r="V100" i="18" s="1"/>
  <c r="V107" i="18" a="1"/>
  <c r="V107" i="18" s="1"/>
  <c r="V115" i="18" a="1"/>
  <c r="V115" i="18" s="1"/>
  <c r="V123" i="18" a="1"/>
  <c r="V123" i="18" s="1"/>
  <c r="V131" i="18" a="1"/>
  <c r="V131" i="18" s="1"/>
  <c r="V139" i="18" a="1"/>
  <c r="V139" i="18" s="1"/>
  <c r="V146" i="18" a="1"/>
  <c r="V146" i="18" s="1"/>
  <c r="V154" i="18" a="1"/>
  <c r="V154" i="18" s="1"/>
  <c r="V162" i="18" a="1"/>
  <c r="V162" i="18" s="1"/>
  <c r="V170" i="18" a="1"/>
  <c r="V170" i="18" s="1"/>
  <c r="V178" i="18" a="1"/>
  <c r="V178" i="18" s="1"/>
  <c r="V186" i="18" a="1"/>
  <c r="V186" i="18" s="1"/>
  <c r="V194" i="18" a="1"/>
  <c r="V194" i="18" s="1"/>
  <c r="V200" i="18" a="1"/>
  <c r="V200" i="18" s="1"/>
  <c r="V208" i="18" a="1"/>
  <c r="V208" i="18" s="1"/>
  <c r="V216" i="18" a="1"/>
  <c r="V216" i="18" s="1"/>
  <c r="V224" i="18" a="1"/>
  <c r="V224" i="18" s="1"/>
  <c r="V232" i="18" a="1"/>
  <c r="V232" i="18" s="1"/>
  <c r="V240" i="18" a="1"/>
  <c r="V240" i="18" s="1"/>
  <c r="V247" i="18" a="1"/>
  <c r="V247" i="18" s="1"/>
  <c r="V255" i="18" a="1"/>
  <c r="V255" i="18" s="1"/>
  <c r="V270" i="18" a="1"/>
  <c r="V270" i="18" s="1"/>
  <c r="V278" i="18" a="1"/>
  <c r="V278" i="18" s="1"/>
  <c r="V286" i="18" a="1"/>
  <c r="V286" i="18" s="1"/>
  <c r="V301" i="18" a="1"/>
  <c r="V301" i="18" s="1"/>
  <c r="V309" i="18" a="1"/>
  <c r="V309" i="18" s="1"/>
  <c r="V315" i="18" a="1"/>
  <c r="V315" i="18" s="1"/>
  <c r="V323" i="18" a="1"/>
  <c r="V323" i="18" s="1"/>
  <c r="V338" i="18" a="1"/>
  <c r="V338" i="18" s="1"/>
  <c r="V346" i="18" a="1"/>
  <c r="V346" i="18" s="1"/>
  <c r="V353" i="18" a="1"/>
  <c r="V353" i="18" s="1"/>
  <c r="V360" i="18" a="1"/>
  <c r="V360" i="18" s="1"/>
  <c r="V367" i="18" a="1"/>
  <c r="V367" i="18" s="1"/>
  <c r="V375" i="18" a="1"/>
  <c r="V375" i="18" s="1"/>
  <c r="V382" i="18" a="1"/>
  <c r="V382" i="18" s="1"/>
  <c r="V389" i="18" a="1"/>
  <c r="V389" i="18" s="1"/>
  <c r="V396" i="18" a="1"/>
  <c r="V396" i="18" s="1"/>
  <c r="V404" i="18" a="1"/>
  <c r="V404" i="18" s="1"/>
  <c r="V412" i="18" a="1"/>
  <c r="V412" i="18" s="1"/>
  <c r="V420" i="18" a="1"/>
  <c r="V420" i="18" s="1"/>
  <c r="V428" i="18" a="1"/>
  <c r="V428" i="18" s="1"/>
  <c r="V436" i="18" a="1"/>
  <c r="V436" i="18" s="1"/>
  <c r="V444" i="18" a="1"/>
  <c r="V444" i="18" s="1"/>
  <c r="V452" i="18" a="1"/>
  <c r="V452" i="18" s="1"/>
  <c r="V460" i="18" a="1"/>
  <c r="V460" i="18" s="1"/>
  <c r="V468" i="18" a="1"/>
  <c r="V468" i="18" s="1"/>
  <c r="V476" i="18" a="1"/>
  <c r="V476" i="18" s="1"/>
  <c r="V484" i="18" a="1"/>
  <c r="V484" i="18" s="1"/>
  <c r="V492" i="18" a="1"/>
  <c r="V492" i="18" s="1"/>
  <c r="V500" i="18" a="1"/>
  <c r="V500" i="18" s="1"/>
  <c r="V508" i="18" a="1"/>
  <c r="V508" i="18" s="1"/>
  <c r="V516" i="18" a="1"/>
  <c r="V516" i="18" s="1"/>
  <c r="V524" i="18" a="1"/>
  <c r="V524" i="18" s="1"/>
  <c r="V532" i="18" a="1"/>
  <c r="V532" i="18" s="1"/>
  <c r="V540" i="18" a="1"/>
  <c r="V540" i="18" s="1"/>
  <c r="V548" i="18" a="1"/>
  <c r="V548" i="18" s="1"/>
  <c r="V556" i="18" a="1"/>
  <c r="V556" i="18" s="1"/>
  <c r="V563" i="18" a="1"/>
  <c r="V563" i="18" s="1"/>
  <c r="V571" i="18" a="1"/>
  <c r="V571" i="18" s="1"/>
  <c r="V579" i="18" a="1"/>
  <c r="V579" i="18" s="1"/>
  <c r="V586" i="18" a="1"/>
  <c r="V586" i="18" s="1"/>
  <c r="V593" i="18" a="1"/>
  <c r="V593" i="18" s="1"/>
  <c r="V600" i="18" a="1"/>
  <c r="V600" i="18" s="1"/>
  <c r="V607" i="18" a="1"/>
  <c r="V607" i="18" s="1"/>
  <c r="V615" i="18" a="1"/>
  <c r="V615" i="18" s="1"/>
  <c r="V630" i="18" a="1"/>
  <c r="V630" i="18" s="1"/>
  <c r="V638" i="18" a="1"/>
  <c r="V638" i="18" s="1"/>
  <c r="V645" i="18" a="1"/>
  <c r="V645" i="18" s="1"/>
  <c r="V10" i="18" a="1"/>
  <c r="V10" i="18" s="1"/>
  <c r="V16" i="18" a="1"/>
  <c r="V16" i="18" s="1"/>
  <c r="V24" i="18" a="1"/>
  <c r="V24" i="18" s="1"/>
  <c r="V31" i="18" a="1"/>
  <c r="V31" i="18" s="1"/>
  <c r="V46" i="18" a="1"/>
  <c r="V46" i="18" s="1"/>
  <c r="V54" i="18" a="1"/>
  <c r="V54" i="18" s="1"/>
  <c r="V62" i="18" a="1"/>
  <c r="V62" i="18" s="1"/>
  <c r="V70" i="18" a="1"/>
  <c r="V70" i="18" s="1"/>
  <c r="V77" i="18" a="1"/>
  <c r="V77" i="18" s="1"/>
  <c r="V85" i="18" a="1"/>
  <c r="V85" i="18" s="1"/>
  <c r="V93" i="18" a="1"/>
  <c r="V93" i="18" s="1"/>
  <c r="V101" i="18" a="1"/>
  <c r="V101" i="18" s="1"/>
  <c r="V108" i="18" a="1"/>
  <c r="V108" i="18" s="1"/>
  <c r="V116" i="18" a="1"/>
  <c r="V116" i="18" s="1"/>
  <c r="V124" i="18" a="1"/>
  <c r="V124" i="18" s="1"/>
  <c r="V132" i="18" a="1"/>
  <c r="V132" i="18" s="1"/>
  <c r="V140" i="18" a="1"/>
  <c r="V140" i="18" s="1"/>
  <c r="V147" i="18" a="1"/>
  <c r="V147" i="18" s="1"/>
  <c r="V155" i="18" a="1"/>
  <c r="V155" i="18" s="1"/>
  <c r="V163" i="18" a="1"/>
  <c r="V163" i="18" s="1"/>
  <c r="V171" i="18" a="1"/>
  <c r="V171" i="18" s="1"/>
  <c r="V179" i="18" a="1"/>
  <c r="V179" i="18" s="1"/>
  <c r="V187" i="18" a="1"/>
  <c r="V187" i="18" s="1"/>
  <c r="V201" i="18" a="1"/>
  <c r="V201" i="18" s="1"/>
  <c r="V209" i="18" a="1"/>
  <c r="V209" i="18" s="1"/>
  <c r="V217" i="18" a="1"/>
  <c r="V217" i="18" s="1"/>
  <c r="V225" i="18" a="1"/>
  <c r="V225" i="18" s="1"/>
  <c r="V233" i="18" a="1"/>
  <c r="V233" i="18" s="1"/>
  <c r="V241" i="18" a="1"/>
  <c r="V241" i="18" s="1"/>
  <c r="V248" i="18" a="1"/>
  <c r="V248" i="18" s="1"/>
  <c r="V256" i="18" a="1"/>
  <c r="V256" i="18" s="1"/>
  <c r="V263" i="18" a="1"/>
  <c r="V263" i="18" s="1"/>
  <c r="V271" i="18" a="1"/>
  <c r="V271" i="18" s="1"/>
  <c r="V279" i="18" a="1"/>
  <c r="V279" i="18" s="1"/>
  <c r="V287" i="18" a="1"/>
  <c r="V287" i="18" s="1"/>
  <c r="V294" i="18" a="1"/>
  <c r="V294" i="18" s="1"/>
  <c r="V302" i="18" a="1"/>
  <c r="V302" i="18" s="1"/>
  <c r="V316" i="18" a="1"/>
  <c r="V316" i="18" s="1"/>
  <c r="V324" i="18" a="1"/>
  <c r="V324" i="18" s="1"/>
  <c r="V331" i="18" a="1"/>
  <c r="V331" i="18" s="1"/>
  <c r="V339" i="18" a="1"/>
  <c r="V339" i="18" s="1"/>
  <c r="V347" i="18" a="1"/>
  <c r="V347" i="18" s="1"/>
  <c r="V361" i="18" a="1"/>
  <c r="V361" i="18" s="1"/>
  <c r="V368" i="18" a="1"/>
  <c r="V368" i="18" s="1"/>
  <c r="V376" i="18" a="1"/>
  <c r="V376" i="18" s="1"/>
  <c r="V383" i="18" a="1"/>
  <c r="V383" i="18" s="1"/>
  <c r="V390" i="18" a="1"/>
  <c r="V390" i="18" s="1"/>
  <c r="V397" i="18" a="1"/>
  <c r="V397" i="18" s="1"/>
  <c r="V405" i="18" a="1"/>
  <c r="V405" i="18" s="1"/>
  <c r="V413" i="18" a="1"/>
  <c r="V413" i="18" s="1"/>
  <c r="V421" i="18" a="1"/>
  <c r="V421" i="18" s="1"/>
  <c r="V429" i="18" a="1"/>
  <c r="V429" i="18" s="1"/>
  <c r="V437" i="18" a="1"/>
  <c r="V437" i="18" s="1"/>
  <c r="V445" i="18" a="1"/>
  <c r="V445" i="18" s="1"/>
  <c r="V453" i="18" a="1"/>
  <c r="V453" i="18" s="1"/>
  <c r="V461" i="18" a="1"/>
  <c r="V461" i="18" s="1"/>
  <c r="V469" i="18" a="1"/>
  <c r="V469" i="18" s="1"/>
  <c r="V477" i="18" a="1"/>
  <c r="V477" i="18" s="1"/>
  <c r="V485" i="18" a="1"/>
  <c r="V485" i="18" s="1"/>
  <c r="V493" i="18" a="1"/>
  <c r="V493" i="18" s="1"/>
  <c r="V501" i="18" a="1"/>
  <c r="V501" i="18" s="1"/>
  <c r="V509" i="18" a="1"/>
  <c r="V509" i="18" s="1"/>
  <c r="V517" i="18" a="1"/>
  <c r="V517" i="18" s="1"/>
  <c r="V525" i="18" a="1"/>
  <c r="V525" i="18" s="1"/>
  <c r="V533" i="18" a="1"/>
  <c r="V533" i="18" s="1"/>
  <c r="V541" i="18" a="1"/>
  <c r="V541" i="18" s="1"/>
  <c r="V549" i="18" a="1"/>
  <c r="V549" i="18" s="1"/>
  <c r="V557" i="18" a="1"/>
  <c r="V557" i="18" s="1"/>
  <c r="V564" i="18" a="1"/>
  <c r="V564" i="18" s="1"/>
  <c r="V572" i="18" a="1"/>
  <c r="V572" i="18" s="1"/>
  <c r="V580" i="18" a="1"/>
  <c r="V580" i="18" s="1"/>
  <c r="V587" i="18" a="1"/>
  <c r="V587" i="18" s="1"/>
  <c r="V594" i="18" a="1"/>
  <c r="V594" i="18" s="1"/>
  <c r="V601" i="18" a="1"/>
  <c r="V601" i="18" s="1"/>
  <c r="V608" i="18" a="1"/>
  <c r="V608" i="18" s="1"/>
  <c r="V616" i="18" a="1"/>
  <c r="V616" i="18" s="1"/>
  <c r="V623" i="18" a="1"/>
  <c r="V623" i="18" s="1"/>
  <c r="V631" i="18" a="1"/>
  <c r="V631" i="18" s="1"/>
  <c r="V639" i="18" a="1"/>
  <c r="V639" i="18" s="1"/>
  <c r="V646" i="18" a="1"/>
  <c r="V646" i="18" s="1"/>
  <c r="V3" i="18" a="1"/>
  <c r="V3" i="18" s="1"/>
  <c r="V17" i="18" a="1"/>
  <c r="V17" i="18" s="1"/>
  <c r="V25" i="18" a="1"/>
  <c r="V25" i="18" s="1"/>
  <c r="V32" i="18" a="1"/>
  <c r="V32" i="18" s="1"/>
  <c r="V39" i="18" a="1"/>
  <c r="V39" i="18" s="1"/>
  <c r="V47" i="18" a="1"/>
  <c r="V47" i="18" s="1"/>
  <c r="V55" i="18" a="1"/>
  <c r="V55" i="18" s="1"/>
  <c r="V63" i="18" a="1"/>
  <c r="V63" i="18" s="1"/>
  <c r="V78" i="18" a="1"/>
  <c r="V78" i="18" s="1"/>
  <c r="V86" i="18" a="1"/>
  <c r="V86" i="18" s="1"/>
  <c r="V94" i="18" a="1"/>
  <c r="V94" i="18" s="1"/>
  <c r="V102" i="18" a="1"/>
  <c r="V102" i="18" s="1"/>
  <c r="V109" i="18" a="1"/>
  <c r="V109" i="18" s="1"/>
  <c r="V117" i="18" a="1"/>
  <c r="V117" i="18" s="1"/>
  <c r="V125" i="18" a="1"/>
  <c r="V125" i="18" s="1"/>
  <c r="V133" i="18" a="1"/>
  <c r="V133" i="18" s="1"/>
  <c r="V141" i="18" a="1"/>
  <c r="V141" i="18" s="1"/>
  <c r="V148" i="18" a="1"/>
  <c r="V148" i="18" s="1"/>
  <c r="V156" i="18" a="1"/>
  <c r="V156" i="18" s="1"/>
  <c r="V164" i="18" a="1"/>
  <c r="V164" i="18" s="1"/>
  <c r="V172" i="18" a="1"/>
  <c r="V172" i="18" s="1"/>
  <c r="V180" i="18" a="1"/>
  <c r="V180" i="18" s="1"/>
  <c r="V188" i="18" a="1"/>
  <c r="V188" i="18" s="1"/>
  <c r="V195" i="18" a="1"/>
  <c r="V195" i="18" s="1"/>
  <c r="V202" i="18" a="1"/>
  <c r="V202" i="18" s="1"/>
  <c r="V210" i="18" a="1"/>
  <c r="V210" i="18" s="1"/>
  <c r="V218" i="18" a="1"/>
  <c r="V218" i="18" s="1"/>
  <c r="V226" i="18" a="1"/>
  <c r="V226" i="18" s="1"/>
  <c r="V234" i="18" a="1"/>
  <c r="V234" i="18" s="1"/>
  <c r="V242" i="18" a="1"/>
  <c r="V242" i="18" s="1"/>
  <c r="V249" i="18" a="1"/>
  <c r="V249" i="18" s="1"/>
  <c r="V257" i="18" a="1"/>
  <c r="V257" i="18" s="1"/>
  <c r="V264" i="18" a="1"/>
  <c r="V264" i="18" s="1"/>
  <c r="V272" i="18" a="1"/>
  <c r="V272" i="18" s="1"/>
  <c r="V280" i="18" a="1"/>
  <c r="V280" i="18" s="1"/>
  <c r="V288" i="18" a="1"/>
  <c r="V288" i="18" s="1"/>
  <c r="V295" i="18" a="1"/>
  <c r="V295" i="18" s="1"/>
  <c r="V303" i="18" a="1"/>
  <c r="V303" i="18" s="1"/>
  <c r="V310" i="18" a="1"/>
  <c r="V310" i="18" s="1"/>
  <c r="V317" i="18" a="1"/>
  <c r="V317" i="18" s="1"/>
  <c r="V325" i="18" a="1"/>
  <c r="V325" i="18" s="1"/>
  <c r="V332" i="18" a="1"/>
  <c r="V332" i="18" s="1"/>
  <c r="V340" i="18" a="1"/>
  <c r="V340" i="18" s="1"/>
  <c r="V348" i="18" a="1"/>
  <c r="V348" i="18" s="1"/>
  <c r="V354" i="18" a="1"/>
  <c r="V354" i="18" s="1"/>
  <c r="V369" i="18" a="1"/>
  <c r="V369" i="18" s="1"/>
  <c r="V377" i="18" a="1"/>
  <c r="V377" i="18" s="1"/>
  <c r="V384" i="18" a="1"/>
  <c r="V384" i="18" s="1"/>
  <c r="V391" i="18" a="1"/>
  <c r="V391" i="18" s="1"/>
  <c r="V398" i="18" a="1"/>
  <c r="V398" i="18" s="1"/>
  <c r="V406" i="18" a="1"/>
  <c r="V406" i="18" s="1"/>
  <c r="V414" i="18" a="1"/>
  <c r="V414" i="18" s="1"/>
  <c r="V422" i="18" a="1"/>
  <c r="V422" i="18" s="1"/>
  <c r="V430" i="18" a="1"/>
  <c r="V430" i="18" s="1"/>
  <c r="V438" i="18" a="1"/>
  <c r="V438" i="18" s="1"/>
  <c r="V446" i="18" a="1"/>
  <c r="V446" i="18" s="1"/>
  <c r="V454" i="18" a="1"/>
  <c r="V454" i="18" s="1"/>
  <c r="V462" i="18" a="1"/>
  <c r="V462" i="18" s="1"/>
  <c r="V470" i="18" a="1"/>
  <c r="V470" i="18" s="1"/>
  <c r="V478" i="18" a="1"/>
  <c r="V478" i="18" s="1"/>
  <c r="V486" i="18" a="1"/>
  <c r="V486" i="18" s="1"/>
  <c r="V494" i="18" a="1"/>
  <c r="V494" i="18" s="1"/>
  <c r="V502" i="18" a="1"/>
  <c r="V502" i="18" s="1"/>
  <c r="V510" i="18" a="1"/>
  <c r="V510" i="18" s="1"/>
  <c r="V518" i="18" a="1"/>
  <c r="V518" i="18" s="1"/>
  <c r="V526" i="18" a="1"/>
  <c r="V526" i="18" s="1"/>
  <c r="V534" i="18" a="1"/>
  <c r="V534" i="18" s="1"/>
  <c r="V542" i="18" a="1"/>
  <c r="V542" i="18" s="1"/>
  <c r="V550" i="18" a="1"/>
  <c r="V550" i="18" s="1"/>
  <c r="V558" i="18" a="1"/>
  <c r="V558" i="18" s="1"/>
  <c r="V565" i="18" a="1"/>
  <c r="V565" i="18" s="1"/>
  <c r="V573" i="18" a="1"/>
  <c r="V573" i="18" s="1"/>
  <c r="V581" i="18" a="1"/>
  <c r="V581" i="18" s="1"/>
  <c r="V588" i="18" a="1"/>
  <c r="V588" i="18" s="1"/>
  <c r="V4" i="18" a="1"/>
  <c r="V4" i="18" s="1"/>
  <c r="V11" i="18" a="1"/>
  <c r="V11" i="18" s="1"/>
  <c r="V18" i="18" a="1"/>
  <c r="V18" i="18" s="1"/>
  <c r="V26" i="18" a="1"/>
  <c r="V26" i="18" s="1"/>
  <c r="V33" i="18" a="1"/>
  <c r="V33" i="18" s="1"/>
  <c r="V40" i="18" a="1"/>
  <c r="V40" i="18" s="1"/>
  <c r="V48" i="18" a="1"/>
  <c r="V48" i="18" s="1"/>
  <c r="V56" i="18" a="1"/>
  <c r="V56" i="18" s="1"/>
  <c r="V64" i="18" a="1"/>
  <c r="V64" i="18" s="1"/>
  <c r="V71" i="18" a="1"/>
  <c r="V71" i="18" s="1"/>
  <c r="V79" i="18" a="1"/>
  <c r="V79" i="18" s="1"/>
  <c r="V87" i="18" a="1"/>
  <c r="V87" i="18" s="1"/>
  <c r="V95" i="18" a="1"/>
  <c r="V95" i="18" s="1"/>
  <c r="V110" i="18" a="1"/>
  <c r="V110" i="18" s="1"/>
  <c r="V118" i="18" a="1"/>
  <c r="V118" i="18" s="1"/>
  <c r="V126" i="18" a="1"/>
  <c r="V126" i="18" s="1"/>
  <c r="V134" i="18" a="1"/>
  <c r="V134" i="18" s="1"/>
  <c r="V142" i="18" a="1"/>
  <c r="V142" i="18" s="1"/>
  <c r="V149" i="18" a="1"/>
  <c r="V149" i="18" s="1"/>
  <c r="V157" i="18" a="1"/>
  <c r="V157" i="18" s="1"/>
  <c r="V165" i="18" a="1"/>
  <c r="V165" i="18" s="1"/>
  <c r="V173" i="18" a="1"/>
  <c r="V173" i="18" s="1"/>
  <c r="V181" i="18" a="1"/>
  <c r="V181" i="18" s="1"/>
  <c r="V189" i="18" a="1"/>
  <c r="V189" i="18" s="1"/>
  <c r="V196" i="18" a="1"/>
  <c r="V196" i="18" s="1"/>
  <c r="V203" i="18" a="1"/>
  <c r="V203" i="18" s="1"/>
  <c r="V211" i="18" a="1"/>
  <c r="V211" i="18" s="1"/>
  <c r="V219" i="18" a="1"/>
  <c r="V219" i="18" s="1"/>
  <c r="V227" i="18" a="1"/>
  <c r="V227" i="18" s="1"/>
  <c r="V235" i="18" a="1"/>
  <c r="V235" i="18" s="1"/>
  <c r="V250" i="18" a="1"/>
  <c r="V250" i="18" s="1"/>
  <c r="V258" i="18" a="1"/>
  <c r="V258" i="18" s="1"/>
  <c r="V265" i="18" a="1"/>
  <c r="V265" i="18" s="1"/>
  <c r="V273" i="18" a="1"/>
  <c r="V273" i="18" s="1"/>
  <c r="V281" i="18" a="1"/>
  <c r="V281" i="18" s="1"/>
  <c r="V289" i="18" a="1"/>
  <c r="V289" i="18" s="1"/>
  <c r="V296" i="18" a="1"/>
  <c r="V296" i="18" s="1"/>
  <c r="V304" i="18" a="1"/>
  <c r="V304" i="18" s="1"/>
  <c r="V311" i="18" a="1"/>
  <c r="V311" i="18" s="1"/>
  <c r="V318" i="18" a="1"/>
  <c r="V318" i="18" s="1"/>
  <c r="V326" i="18" a="1"/>
  <c r="V326" i="18" s="1"/>
  <c r="V333" i="18" a="1"/>
  <c r="V333" i="18" s="1"/>
  <c r="V341" i="18" a="1"/>
  <c r="V341" i="18" s="1"/>
  <c r="V349" i="18" a="1"/>
  <c r="V349" i="18" s="1"/>
  <c r="V355" i="18" a="1"/>
  <c r="V355" i="18" s="1"/>
  <c r="V362" i="18" a="1"/>
  <c r="V362" i="18" s="1"/>
  <c r="V370" i="18" a="1"/>
  <c r="V370" i="18" s="1"/>
  <c r="V378" i="18" a="1"/>
  <c r="V378" i="18" s="1"/>
  <c r="V385" i="18" a="1"/>
  <c r="V385" i="18" s="1"/>
  <c r="V392" i="18" a="1"/>
  <c r="V392" i="18" s="1"/>
  <c r="V399" i="18" a="1"/>
  <c r="V399" i="18" s="1"/>
  <c r="V407" i="18" a="1"/>
  <c r="V407" i="18" s="1"/>
  <c r="V415" i="18" a="1"/>
  <c r="V415" i="18" s="1"/>
  <c r="V423" i="18" a="1"/>
  <c r="V423" i="18" s="1"/>
  <c r="V431" i="18" a="1"/>
  <c r="V431" i="18" s="1"/>
  <c r="V439" i="18" a="1"/>
  <c r="V439" i="18" s="1"/>
  <c r="V447" i="18" a="1"/>
  <c r="V447" i="18" s="1"/>
  <c r="V455" i="18" a="1"/>
  <c r="V455" i="18" s="1"/>
  <c r="V463" i="18" a="1"/>
  <c r="V463" i="18" s="1"/>
  <c r="V471" i="18" a="1"/>
  <c r="V471" i="18" s="1"/>
  <c r="V479" i="18" a="1"/>
  <c r="V479" i="18" s="1"/>
  <c r="V487" i="18" a="1"/>
  <c r="V487" i="18" s="1"/>
  <c r="V495" i="18" a="1"/>
  <c r="V495" i="18" s="1"/>
  <c r="V503" i="18" a="1"/>
  <c r="V503" i="18" s="1"/>
  <c r="V511" i="18" a="1"/>
  <c r="V511" i="18" s="1"/>
  <c r="V519" i="18" a="1"/>
  <c r="V519" i="18" s="1"/>
  <c r="V527" i="18" a="1"/>
  <c r="V527" i="18" s="1"/>
  <c r="V535" i="18" a="1"/>
  <c r="V535" i="18" s="1"/>
  <c r="V543" i="18" a="1"/>
  <c r="V543" i="18" s="1"/>
  <c r="V551" i="18" a="1"/>
  <c r="V551" i="18" s="1"/>
  <c r="V559" i="18" a="1"/>
  <c r="V559" i="18" s="1"/>
  <c r="V566" i="18" a="1"/>
  <c r="V566" i="18" s="1"/>
  <c r="V574" i="18" a="1"/>
  <c r="V574" i="18" s="1"/>
  <c r="V582" i="18" a="1"/>
  <c r="V582" i="18" s="1"/>
  <c r="V589" i="18" a="1"/>
  <c r="V589" i="18" s="1"/>
  <c r="V5" i="18" a="1"/>
  <c r="V5" i="18" s="1"/>
  <c r="V34" i="18" a="1"/>
  <c r="V34" i="18" s="1"/>
  <c r="V65" i="18" a="1"/>
  <c r="V65" i="18" s="1"/>
  <c r="V96" i="18" a="1"/>
  <c r="V96" i="18" s="1"/>
  <c r="V127" i="18" a="1"/>
  <c r="V127" i="18" s="1"/>
  <c r="V158" i="18" a="1"/>
  <c r="V158" i="18" s="1"/>
  <c r="V190" i="18" a="1"/>
  <c r="V190" i="18" s="1"/>
  <c r="V220" i="18" a="1"/>
  <c r="V220" i="18" s="1"/>
  <c r="V251" i="18" a="1"/>
  <c r="V251" i="18" s="1"/>
  <c r="V282" i="18" a="1"/>
  <c r="V282" i="18" s="1"/>
  <c r="V312" i="18" a="1"/>
  <c r="V312" i="18" s="1"/>
  <c r="V342" i="18" a="1"/>
  <c r="V342" i="18" s="1"/>
  <c r="V371" i="18" a="1"/>
  <c r="V371" i="18" s="1"/>
  <c r="V400" i="18" a="1"/>
  <c r="V400" i="18" s="1"/>
  <c r="V432" i="18" a="1"/>
  <c r="V432" i="18" s="1"/>
  <c r="V464" i="18" a="1"/>
  <c r="V464" i="18" s="1"/>
  <c r="V496" i="18" a="1"/>
  <c r="V496" i="18" s="1"/>
  <c r="V528" i="18" a="1"/>
  <c r="V528" i="18" s="1"/>
  <c r="V590" i="18" a="1"/>
  <c r="V590" i="18" s="1"/>
  <c r="V604" i="18" a="1"/>
  <c r="V604" i="18" s="1"/>
  <c r="V619" i="18" a="1"/>
  <c r="V619" i="18" s="1"/>
  <c r="V634" i="18" a="1"/>
  <c r="V634" i="18" s="1"/>
  <c r="V649" i="18" a="1"/>
  <c r="V649" i="18" s="1"/>
  <c r="V657" i="18" a="1"/>
  <c r="V657" i="18" s="1"/>
  <c r="V665" i="18" a="1"/>
  <c r="V665" i="18" s="1"/>
  <c r="V673" i="18" a="1"/>
  <c r="V673" i="18" s="1"/>
  <c r="V681" i="18" a="1"/>
  <c r="V681" i="18" s="1"/>
  <c r="V688" i="18" a="1"/>
  <c r="V688" i="18" s="1"/>
  <c r="V696" i="18" a="1"/>
  <c r="V696" i="18" s="1"/>
  <c r="V704" i="18" a="1"/>
  <c r="V704" i="18" s="1"/>
  <c r="V712" i="18" a="1"/>
  <c r="V712" i="18" s="1"/>
  <c r="V720" i="18" a="1"/>
  <c r="V720" i="18" s="1"/>
  <c r="V728" i="18" a="1"/>
  <c r="V728" i="18" s="1"/>
  <c r="V736" i="18" a="1"/>
  <c r="V736" i="18" s="1"/>
  <c r="V751" i="18" a="1"/>
  <c r="V751" i="18" s="1"/>
  <c r="V756" i="18" a="1"/>
  <c r="V756" i="18" s="1"/>
  <c r="V768" i="18" a="1"/>
  <c r="V768" i="18" s="1"/>
  <c r="V773" i="18" a="1"/>
  <c r="V773" i="18" s="1"/>
  <c r="V787" i="18" a="1"/>
  <c r="V787" i="18" s="1"/>
  <c r="V794" i="18" a="1"/>
  <c r="V794" i="18" s="1"/>
  <c r="V802" i="18" a="1"/>
  <c r="V802" i="18" s="1"/>
  <c r="V809" i="18" a="1"/>
  <c r="V809" i="18" s="1"/>
  <c r="V817" i="18" a="1"/>
  <c r="V817" i="18" s="1"/>
  <c r="V822" i="18" a="1"/>
  <c r="V822" i="18" s="1"/>
  <c r="V839" i="18" a="1"/>
  <c r="V839" i="18" s="1"/>
  <c r="V845" i="18" a="1"/>
  <c r="V845" i="18" s="1"/>
  <c r="V853" i="18" a="1"/>
  <c r="V853" i="18" s="1"/>
  <c r="V860" i="18" a="1"/>
  <c r="V860" i="18" s="1"/>
  <c r="V868" i="18" a="1"/>
  <c r="V868" i="18" s="1"/>
  <c r="V875" i="18" a="1"/>
  <c r="V875" i="18" s="1"/>
  <c r="V893" i="18" a="1"/>
  <c r="V893" i="18" s="1"/>
  <c r="V906" i="18" a="1"/>
  <c r="V906" i="18" s="1"/>
  <c r="V914" i="18" a="1"/>
  <c r="V914" i="18" s="1"/>
  <c r="V927" i="18" a="1"/>
  <c r="V927" i="18" s="1"/>
  <c r="V941" i="18" a="1"/>
  <c r="V941" i="18" s="1"/>
  <c r="V947" i="18" a="1"/>
  <c r="V947" i="18" s="1"/>
  <c r="V954" i="18" a="1"/>
  <c r="V954" i="18" s="1"/>
  <c r="V961" i="18" a="1"/>
  <c r="V961" i="18" s="1"/>
  <c r="V968" i="18" a="1"/>
  <c r="V968" i="18" s="1"/>
  <c r="V975" i="18" a="1"/>
  <c r="V975" i="18" s="1"/>
  <c r="V988" i="18" a="1"/>
  <c r="V988" i="18" s="1"/>
  <c r="V995" i="18" a="1"/>
  <c r="V995" i="18" s="1"/>
  <c r="V1002" i="18" a="1"/>
  <c r="V1002" i="18" s="1"/>
  <c r="V1009" i="18" a="1"/>
  <c r="V1009" i="18" s="1"/>
  <c r="V1016" i="18" a="1"/>
  <c r="V1016" i="18" s="1"/>
  <c r="V1022" i="18" a="1"/>
  <c r="V1022" i="18" s="1"/>
  <c r="V1030" i="18" a="1"/>
  <c r="V1030" i="18" s="1"/>
  <c r="V1037" i="18" a="1"/>
  <c r="V1037" i="18" s="1"/>
  <c r="V1044" i="18" a="1"/>
  <c r="V1044" i="18" s="1"/>
  <c r="V1050" i="18" a="1"/>
  <c r="V1050" i="18" s="1"/>
  <c r="V1057" i="18" a="1"/>
  <c r="V1057" i="18" s="1"/>
  <c r="V1065" i="18" a="1"/>
  <c r="V1065" i="18" s="1"/>
  <c r="V1079" i="18" a="1"/>
  <c r="V1079" i="18" s="1"/>
  <c r="V7" i="18" a="1"/>
  <c r="V7" i="18" s="1"/>
  <c r="V36" i="18" a="1"/>
  <c r="V36" i="18" s="1"/>
  <c r="V67" i="18" a="1"/>
  <c r="V67" i="18" s="1"/>
  <c r="V98" i="18" a="1"/>
  <c r="V98" i="18" s="1"/>
  <c r="V129" i="18" a="1"/>
  <c r="V129" i="18" s="1"/>
  <c r="V160" i="18" a="1"/>
  <c r="V160" i="18" s="1"/>
  <c r="V192" i="18" a="1"/>
  <c r="V192" i="18" s="1"/>
  <c r="V222" i="18" a="1"/>
  <c r="V222" i="18" s="1"/>
  <c r="V253" i="18" a="1"/>
  <c r="V253" i="18" s="1"/>
  <c r="V284" i="18" a="1"/>
  <c r="V284" i="18" s="1"/>
  <c r="V314" i="18" a="1"/>
  <c r="V314" i="18" s="1"/>
  <c r="V344" i="18" a="1"/>
  <c r="V344" i="18" s="1"/>
  <c r="V373" i="18" a="1"/>
  <c r="V373" i="18" s="1"/>
  <c r="V402" i="18" a="1"/>
  <c r="V402" i="18" s="1"/>
  <c r="V434" i="18" a="1"/>
  <c r="V434" i="18" s="1"/>
  <c r="V466" i="18" a="1"/>
  <c r="V466" i="18" s="1"/>
  <c r="V498" i="18" a="1"/>
  <c r="V498" i="18" s="1"/>
  <c r="V530" i="18" a="1"/>
  <c r="V530" i="18" s="1"/>
  <c r="V561" i="18" a="1"/>
  <c r="V561" i="18" s="1"/>
  <c r="V606" i="18" a="1"/>
  <c r="V606" i="18" s="1"/>
  <c r="V621" i="18" a="1"/>
  <c r="V621" i="18" s="1"/>
  <c r="V636" i="18" a="1"/>
  <c r="V636" i="18" s="1"/>
  <c r="V650" i="18" a="1"/>
  <c r="V650" i="18" s="1"/>
  <c r="V658" i="18" a="1"/>
  <c r="V658" i="18" s="1"/>
  <c r="V666" i="18" a="1"/>
  <c r="V666" i="18" s="1"/>
  <c r="V674" i="18" a="1"/>
  <c r="V674" i="18" s="1"/>
  <c r="V682" i="18" a="1"/>
  <c r="V682" i="18" s="1"/>
  <c r="V689" i="18" a="1"/>
  <c r="V689" i="18" s="1"/>
  <c r="V697" i="18" a="1"/>
  <c r="V697" i="18" s="1"/>
  <c r="V705" i="18" a="1"/>
  <c r="V705" i="18" s="1"/>
  <c r="V713" i="18" a="1"/>
  <c r="V713" i="18" s="1"/>
  <c r="V721" i="18" a="1"/>
  <c r="V721" i="18" s="1"/>
  <c r="V729" i="18" a="1"/>
  <c r="V729" i="18" s="1"/>
  <c r="V737" i="18" a="1"/>
  <c r="V737" i="18" s="1"/>
  <c r="V744" i="18" a="1"/>
  <c r="V744" i="18" s="1"/>
  <c r="V752" i="18" a="1"/>
  <c r="V752" i="18" s="1"/>
  <c r="V757" i="18" a="1"/>
  <c r="V757" i="18" s="1"/>
  <c r="V763" i="18" a="1"/>
  <c r="V763" i="18" s="1"/>
  <c r="V769" i="18" a="1"/>
  <c r="V769" i="18" s="1"/>
  <c r="V774" i="18" a="1"/>
  <c r="V774" i="18" s="1"/>
  <c r="V780" i="18" a="1"/>
  <c r="V780" i="18" s="1"/>
  <c r="V788" i="18" a="1"/>
  <c r="V788" i="18" s="1"/>
  <c r="V795" i="18" a="1"/>
  <c r="V795" i="18" s="1"/>
  <c r="V803" i="18" a="1"/>
  <c r="V803" i="18" s="1"/>
  <c r="V810" i="18" a="1"/>
  <c r="V810" i="18" s="1"/>
  <c r="V823" i="18" a="1"/>
  <c r="V823" i="18" s="1"/>
  <c r="V828" i="18" a="1"/>
  <c r="V828" i="18" s="1"/>
  <c r="V834" i="18" a="1"/>
  <c r="V834" i="18" s="1"/>
  <c r="V840" i="18" a="1"/>
  <c r="V840" i="18" s="1"/>
  <c r="V846" i="18" a="1"/>
  <c r="V846" i="18" s="1"/>
  <c r="V861" i="18" a="1"/>
  <c r="V861" i="18" s="1"/>
  <c r="V869" i="18" a="1"/>
  <c r="V869" i="18" s="1"/>
  <c r="V876" i="18" a="1"/>
  <c r="V876" i="18" s="1"/>
  <c r="V882" i="18" a="1"/>
  <c r="V882" i="18" s="1"/>
  <c r="V887" i="18" a="1"/>
  <c r="V887" i="18" s="1"/>
  <c r="V899" i="18" a="1"/>
  <c r="V899" i="18" s="1"/>
  <c r="V907" i="18" a="1"/>
  <c r="V907" i="18" s="1"/>
  <c r="V915" i="18" a="1"/>
  <c r="V915" i="18" s="1"/>
  <c r="V922" i="18" a="1"/>
  <c r="V922" i="18" s="1"/>
  <c r="V928" i="18" a="1"/>
  <c r="V928" i="18" s="1"/>
  <c r="V935" i="18" a="1"/>
  <c r="V935" i="18" s="1"/>
  <c r="V948" i="18" a="1"/>
  <c r="V948" i="18" s="1"/>
  <c r="V962" i="18" a="1"/>
  <c r="V962" i="18" s="1"/>
  <c r="V969" i="18" a="1"/>
  <c r="V969" i="18" s="1"/>
  <c r="V976" i="18" a="1"/>
  <c r="V976" i="18" s="1"/>
  <c r="V982" i="18" a="1"/>
  <c r="V982" i="18" s="1"/>
  <c r="V989" i="18" a="1"/>
  <c r="V989" i="18" s="1"/>
  <c r="V996" i="18" a="1"/>
  <c r="V996" i="18" s="1"/>
  <c r="V1003" i="18" a="1"/>
  <c r="V1003" i="18" s="1"/>
  <c r="V1010" i="18" a="1"/>
  <c r="V1010" i="18" s="1"/>
  <c r="V1017" i="18" a="1"/>
  <c r="V1017" i="18" s="1"/>
  <c r="V1023" i="18" a="1"/>
  <c r="V1023" i="18" s="1"/>
  <c r="V1038" i="18" a="1"/>
  <c r="V1038" i="18" s="1"/>
  <c r="V1045" i="18" a="1"/>
  <c r="V1045" i="18" s="1"/>
  <c r="V1051" i="18" a="1"/>
  <c r="V1051" i="18" s="1"/>
  <c r="V1058" i="18" a="1"/>
  <c r="V1058" i="18" s="1"/>
  <c r="V1066" i="18" a="1"/>
  <c r="V1066" i="18" s="1"/>
  <c r="V1073" i="18" a="1"/>
  <c r="V1073" i="18" s="1"/>
  <c r="V12" i="18" a="1"/>
  <c r="V12" i="18" s="1"/>
  <c r="V41" i="18" a="1"/>
  <c r="V41" i="18" s="1"/>
  <c r="V72" i="18" a="1"/>
  <c r="V72" i="18" s="1"/>
  <c r="V103" i="18" a="1"/>
  <c r="V103" i="18" s="1"/>
  <c r="V135" i="18" a="1"/>
  <c r="V135" i="18" s="1"/>
  <c r="V166" i="18" a="1"/>
  <c r="V166" i="18" s="1"/>
  <c r="V197" i="18" a="1"/>
  <c r="V197" i="18" s="1"/>
  <c r="V228" i="18" a="1"/>
  <c r="V228" i="18" s="1"/>
  <c r="V259" i="18" a="1"/>
  <c r="V259" i="18" s="1"/>
  <c r="V290" i="18" a="1"/>
  <c r="V290" i="18" s="1"/>
  <c r="V319" i="18" a="1"/>
  <c r="V319" i="18" s="1"/>
  <c r="V379" i="18" a="1"/>
  <c r="V379" i="18" s="1"/>
  <c r="V408" i="18" a="1"/>
  <c r="V408" i="18" s="1"/>
  <c r="V440" i="18" a="1"/>
  <c r="V440" i="18" s="1"/>
  <c r="V472" i="18" a="1"/>
  <c r="V472" i="18" s="1"/>
  <c r="V504" i="18" a="1"/>
  <c r="V504" i="18" s="1"/>
  <c r="V536" i="18" a="1"/>
  <c r="V536" i="18" s="1"/>
  <c r="V567" i="18" a="1"/>
  <c r="V567" i="18" s="1"/>
  <c r="V595" i="18" a="1"/>
  <c r="V595" i="18" s="1"/>
  <c r="V609" i="18" a="1"/>
  <c r="V609" i="18" s="1"/>
  <c r="V624" i="18" a="1"/>
  <c r="V624" i="18" s="1"/>
  <c r="V640" i="18" a="1"/>
  <c r="V640" i="18" s="1"/>
  <c r="V651" i="18" a="1"/>
  <c r="V651" i="18" s="1"/>
  <c r="V659" i="18" a="1"/>
  <c r="V659" i="18" s="1"/>
  <c r="V667" i="18" a="1"/>
  <c r="V667" i="18" s="1"/>
  <c r="V675" i="18" a="1"/>
  <c r="V675" i="18" s="1"/>
  <c r="V683" i="18" a="1"/>
  <c r="V683" i="18" s="1"/>
  <c r="V690" i="18" a="1"/>
  <c r="V690" i="18" s="1"/>
  <c r="V698" i="18" a="1"/>
  <c r="V698" i="18" s="1"/>
  <c r="V706" i="18" a="1"/>
  <c r="V706" i="18" s="1"/>
  <c r="V714" i="18" a="1"/>
  <c r="V714" i="18" s="1"/>
  <c r="V722" i="18" a="1"/>
  <c r="V722" i="18" s="1"/>
  <c r="V730" i="18" a="1"/>
  <c r="V730" i="18" s="1"/>
  <c r="V738" i="18" a="1"/>
  <c r="V738" i="18" s="1"/>
  <c r="V745" i="18" a="1"/>
  <c r="V745" i="18" s="1"/>
  <c r="V753" i="18" a="1"/>
  <c r="V753" i="18" s="1"/>
  <c r="V758" i="18" a="1"/>
  <c r="V758" i="18" s="1"/>
  <c r="V775" i="18" a="1"/>
  <c r="V775" i="18" s="1"/>
  <c r="V781" i="18" a="1"/>
  <c r="V781" i="18" s="1"/>
  <c r="V789" i="18" a="1"/>
  <c r="V789" i="18" s="1"/>
  <c r="V796" i="18" a="1"/>
  <c r="V796" i="18" s="1"/>
  <c r="V804" i="18" a="1"/>
  <c r="V804" i="18" s="1"/>
  <c r="V811" i="18" a="1"/>
  <c r="V811" i="18" s="1"/>
  <c r="V818" i="18" a="1"/>
  <c r="V818" i="18" s="1"/>
  <c r="V824" i="18" a="1"/>
  <c r="V824" i="18" s="1"/>
  <c r="V829" i="18" a="1"/>
  <c r="V829" i="18" s="1"/>
  <c r="V841" i="18" a="1"/>
  <c r="V841" i="18" s="1"/>
  <c r="V847" i="18" a="1"/>
  <c r="V847" i="18" s="1"/>
  <c r="V854" i="18" a="1"/>
  <c r="V854" i="18" s="1"/>
  <c r="V862" i="18" a="1"/>
  <c r="V862" i="18" s="1"/>
  <c r="V870" i="18" a="1"/>
  <c r="V870" i="18" s="1"/>
  <c r="V877" i="18" a="1"/>
  <c r="V877" i="18" s="1"/>
  <c r="V883" i="18" a="1"/>
  <c r="V883" i="18" s="1"/>
  <c r="V888" i="18" a="1"/>
  <c r="V888" i="18" s="1"/>
  <c r="V894" i="18" a="1"/>
  <c r="V894" i="18" s="1"/>
  <c r="V900" i="18" a="1"/>
  <c r="V900" i="18" s="1"/>
  <c r="V908" i="18" a="1"/>
  <c r="V908" i="18" s="1"/>
  <c r="V916" i="18" a="1"/>
  <c r="V916" i="18" s="1"/>
  <c r="V929" i="18" a="1"/>
  <c r="V929" i="18" s="1"/>
  <c r="V936" i="18" a="1"/>
  <c r="V936" i="18" s="1"/>
  <c r="V942" i="18" a="1"/>
  <c r="V942" i="18" s="1"/>
  <c r="V949" i="18" a="1"/>
  <c r="V949" i="18" s="1"/>
  <c r="V955" i="18" a="1"/>
  <c r="V955" i="18" s="1"/>
  <c r="V963" i="18" a="1"/>
  <c r="V963" i="18" s="1"/>
  <c r="V970" i="18" a="1"/>
  <c r="V970" i="18" s="1"/>
  <c r="V983" i="18" a="1"/>
  <c r="V983" i="18" s="1"/>
  <c r="V997" i="18" a="1"/>
  <c r="V997" i="18" s="1"/>
  <c r="V1004" i="18" a="1"/>
  <c r="V1004" i="18" s="1"/>
  <c r="V1011" i="18" a="1"/>
  <c r="V1011" i="18" s="1"/>
  <c r="V1018" i="18" a="1"/>
  <c r="V1018" i="18" s="1"/>
  <c r="V1024" i="18" a="1"/>
  <c r="V1024" i="18" s="1"/>
  <c r="V1031" i="18" a="1"/>
  <c r="V1031" i="18" s="1"/>
  <c r="V1039" i="18" a="1"/>
  <c r="V1039" i="18" s="1"/>
  <c r="V1052" i="18" a="1"/>
  <c r="V1052" i="18" s="1"/>
  <c r="V1059" i="18" a="1"/>
  <c r="V1059" i="18" s="1"/>
  <c r="V1067" i="18" a="1"/>
  <c r="V1067" i="18" s="1"/>
  <c r="V1074" i="18" a="1"/>
  <c r="V1074" i="18" s="1"/>
  <c r="V14" i="18" a="1"/>
  <c r="V14" i="18" s="1"/>
  <c r="V43" i="18" a="1"/>
  <c r="V43" i="18" s="1"/>
  <c r="V74" i="18" a="1"/>
  <c r="V74" i="18" s="1"/>
  <c r="V105" i="18" a="1"/>
  <c r="V105" i="18" s="1"/>
  <c r="V137" i="18" a="1"/>
  <c r="V137" i="18" s="1"/>
  <c r="V168" i="18" a="1"/>
  <c r="V168" i="18" s="1"/>
  <c r="V230" i="18" a="1"/>
  <c r="V230" i="18" s="1"/>
  <c r="V261" i="18" a="1"/>
  <c r="V261" i="18" s="1"/>
  <c r="V292" i="18" a="1"/>
  <c r="V292" i="18" s="1"/>
  <c r="V321" i="18" a="1"/>
  <c r="V321" i="18" s="1"/>
  <c r="V351" i="18" a="1"/>
  <c r="V351" i="18" s="1"/>
  <c r="V381" i="18" a="1"/>
  <c r="V381" i="18" s="1"/>
  <c r="V410" i="18" a="1"/>
  <c r="V410" i="18" s="1"/>
  <c r="V442" i="18" a="1"/>
  <c r="V442" i="18" s="1"/>
  <c r="V474" i="18" a="1"/>
  <c r="V474" i="18" s="1"/>
  <c r="V506" i="18" a="1"/>
  <c r="V506" i="18" s="1"/>
  <c r="V538" i="18" a="1"/>
  <c r="V538" i="18" s="1"/>
  <c r="V569" i="18" a="1"/>
  <c r="V569" i="18" s="1"/>
  <c r="V610" i="18" a="1"/>
  <c r="V610" i="18" s="1"/>
  <c r="V625" i="18" a="1"/>
  <c r="V625" i="18" s="1"/>
  <c r="V641" i="18" a="1"/>
  <c r="V641" i="18" s="1"/>
  <c r="V652" i="18" a="1"/>
  <c r="V652" i="18" s="1"/>
  <c r="V660" i="18" a="1"/>
  <c r="V660" i="18" s="1"/>
  <c r="V668" i="18" a="1"/>
  <c r="V668" i="18" s="1"/>
  <c r="V676" i="18" a="1"/>
  <c r="V676" i="18" s="1"/>
  <c r="V684" i="18" a="1"/>
  <c r="V684" i="18" s="1"/>
  <c r="V691" i="18" a="1"/>
  <c r="V691" i="18" s="1"/>
  <c r="V699" i="18" a="1"/>
  <c r="V699" i="18" s="1"/>
  <c r="V707" i="18" a="1"/>
  <c r="V707" i="18" s="1"/>
  <c r="V715" i="18" a="1"/>
  <c r="V715" i="18" s="1"/>
  <c r="V723" i="18" a="1"/>
  <c r="V723" i="18" s="1"/>
  <c r="V731" i="18" a="1"/>
  <c r="V731" i="18" s="1"/>
  <c r="V739" i="18" a="1"/>
  <c r="V739" i="18" s="1"/>
  <c r="V746" i="18" a="1"/>
  <c r="V746" i="18" s="1"/>
  <c r="V759" i="18" a="1"/>
  <c r="V759" i="18" s="1"/>
  <c r="V764" i="18" a="1"/>
  <c r="V764" i="18" s="1"/>
  <c r="V770" i="18" a="1"/>
  <c r="V770" i="18" s="1"/>
  <c r="V776" i="18" a="1"/>
  <c r="V776" i="18" s="1"/>
  <c r="V782" i="18" a="1"/>
  <c r="V782" i="18" s="1"/>
  <c r="V797" i="18" a="1"/>
  <c r="V797" i="18" s="1"/>
  <c r="V805" i="18" a="1"/>
  <c r="V805" i="18" s="1"/>
  <c r="V812" i="18" a="1"/>
  <c r="V812" i="18" s="1"/>
  <c r="V825" i="18" a="1"/>
  <c r="V825" i="18" s="1"/>
  <c r="V830" i="18" a="1"/>
  <c r="V830" i="18" s="1"/>
  <c r="V835" i="18" a="1"/>
  <c r="V835" i="18" s="1"/>
  <c r="V848" i="18" a="1"/>
  <c r="V848" i="18" s="1"/>
  <c r="V855" i="18" a="1"/>
  <c r="V855" i="18" s="1"/>
  <c r="V863" i="18" a="1"/>
  <c r="V863" i="18" s="1"/>
  <c r="V871" i="18" a="1"/>
  <c r="V871" i="18" s="1"/>
  <c r="V878" i="18" a="1"/>
  <c r="V878" i="18" s="1"/>
  <c r="V884" i="18" a="1"/>
  <c r="V884" i="18" s="1"/>
  <c r="V901" i="18" a="1"/>
  <c r="V901" i="18" s="1"/>
  <c r="V909" i="18" a="1"/>
  <c r="V909" i="18" s="1"/>
  <c r="V917" i="18" a="1"/>
  <c r="V917" i="18" s="1"/>
  <c r="V923" i="18" a="1"/>
  <c r="V923" i="18" s="1"/>
  <c r="V930" i="18" a="1"/>
  <c r="V930" i="18" s="1"/>
  <c r="V937" i="18" a="1"/>
  <c r="V937" i="18" s="1"/>
  <c r="V943" i="18" a="1"/>
  <c r="V943" i="18" s="1"/>
  <c r="V956" i="18" a="1"/>
  <c r="V956" i="18" s="1"/>
  <c r="V964" i="18" a="1"/>
  <c r="V964" i="18" s="1"/>
  <c r="V971" i="18" a="1"/>
  <c r="V971" i="18" s="1"/>
  <c r="V977" i="18" a="1"/>
  <c r="V977" i="18" s="1"/>
  <c r="V984" i="18" a="1"/>
  <c r="V984" i="18" s="1"/>
  <c r="V19" i="18" a="1"/>
  <c r="V19" i="18" s="1"/>
  <c r="V49" i="18" a="1"/>
  <c r="V49" i="18" s="1"/>
  <c r="V80" i="18" a="1"/>
  <c r="V80" i="18" s="1"/>
  <c r="V111" i="18" a="1"/>
  <c r="V111" i="18" s="1"/>
  <c r="V174" i="18" a="1"/>
  <c r="V174" i="18" s="1"/>
  <c r="V204" i="18" a="1"/>
  <c r="V204" i="18" s="1"/>
  <c r="V236" i="18" a="1"/>
  <c r="V236" i="18" s="1"/>
  <c r="V266" i="18" a="1"/>
  <c r="V266" i="18" s="1"/>
  <c r="V297" i="18" a="1"/>
  <c r="V297" i="18" s="1"/>
  <c r="V327" i="18" a="1"/>
  <c r="V327" i="18" s="1"/>
  <c r="V356" i="18" a="1"/>
  <c r="V356" i="18" s="1"/>
  <c r="V416" i="18" a="1"/>
  <c r="V416" i="18" s="1"/>
  <c r="V448" i="18" a="1"/>
  <c r="V448" i="18" s="1"/>
  <c r="V480" i="18" a="1"/>
  <c r="V480" i="18" s="1"/>
  <c r="V512" i="18" a="1"/>
  <c r="V512" i="18" s="1"/>
  <c r="V544" i="18" a="1"/>
  <c r="V544" i="18" s="1"/>
  <c r="V575" i="18" a="1"/>
  <c r="V575" i="18" s="1"/>
  <c r="V596" i="18" a="1"/>
  <c r="V596" i="18" s="1"/>
  <c r="V611" i="18" a="1"/>
  <c r="V611" i="18" s="1"/>
  <c r="V626" i="18" a="1"/>
  <c r="V626" i="18" s="1"/>
  <c r="V642" i="18" a="1"/>
  <c r="V642" i="18" s="1"/>
  <c r="V653" i="18" a="1"/>
  <c r="V653" i="18" s="1"/>
  <c r="V661" i="18" a="1"/>
  <c r="V661" i="18" s="1"/>
  <c r="V669" i="18" a="1"/>
  <c r="V669" i="18" s="1"/>
  <c r="V677" i="18" a="1"/>
  <c r="V677" i="18" s="1"/>
  <c r="V685" i="18" a="1"/>
  <c r="V685" i="18" s="1"/>
  <c r="V692" i="18" a="1"/>
  <c r="V692" i="18" s="1"/>
  <c r="V700" i="18" a="1"/>
  <c r="V700" i="18" s="1"/>
  <c r="V708" i="18" a="1"/>
  <c r="V708" i="18" s="1"/>
  <c r="V716" i="18" a="1"/>
  <c r="V716" i="18" s="1"/>
  <c r="V724" i="18" a="1"/>
  <c r="V724" i="18" s="1"/>
  <c r="V732" i="18" a="1"/>
  <c r="V732" i="18" s="1"/>
  <c r="V740" i="18" a="1"/>
  <c r="V740" i="18" s="1"/>
  <c r="V747" i="18" a="1"/>
  <c r="V747" i="18" s="1"/>
  <c r="V754" i="18" a="1"/>
  <c r="V754" i="18" s="1"/>
  <c r="V760" i="18" a="1"/>
  <c r="V760" i="18" s="1"/>
  <c r="V765" i="18" a="1"/>
  <c r="V765" i="18" s="1"/>
  <c r="V777" i="18" a="1"/>
  <c r="V777" i="18" s="1"/>
  <c r="V783" i="18" a="1"/>
  <c r="V783" i="18" s="1"/>
  <c r="V790" i="18" a="1"/>
  <c r="V790" i="18" s="1"/>
  <c r="V798" i="18" a="1"/>
  <c r="V798" i="18" s="1"/>
  <c r="V806" i="18" a="1"/>
  <c r="V806" i="18" s="1"/>
  <c r="V813" i="18" a="1"/>
  <c r="V813" i="18" s="1"/>
  <c r="V819" i="18" a="1"/>
  <c r="V819" i="18" s="1"/>
  <c r="V842" i="18" a="1"/>
  <c r="V842" i="18" s="1"/>
  <c r="V849" i="18" a="1"/>
  <c r="V849" i="18" s="1"/>
  <c r="V856" i="18" a="1"/>
  <c r="V856" i="18" s="1"/>
  <c r="V864" i="18" a="1"/>
  <c r="V864" i="18" s="1"/>
  <c r="V879" i="18" a="1"/>
  <c r="V879" i="18" s="1"/>
  <c r="V889" i="18" a="1"/>
  <c r="V889" i="18" s="1"/>
  <c r="V895" i="18" a="1"/>
  <c r="V895" i="18" s="1"/>
  <c r="V902" i="18" a="1"/>
  <c r="V902" i="18" s="1"/>
  <c r="V910" i="18" a="1"/>
  <c r="V910" i="18" s="1"/>
  <c r="V918" i="18" a="1"/>
  <c r="V918" i="18" s="1"/>
  <c r="V924" i="18" a="1"/>
  <c r="V924" i="18" s="1"/>
  <c r="V931" i="18" a="1"/>
  <c r="V931" i="18" s="1"/>
  <c r="V938" i="18" a="1"/>
  <c r="V938" i="18" s="1"/>
  <c r="V944" i="18" a="1"/>
  <c r="V944" i="18" s="1"/>
  <c r="V950" i="18" a="1"/>
  <c r="V950" i="18" s="1"/>
  <c r="V957" i="18" a="1"/>
  <c r="V957" i="18" s="1"/>
  <c r="V965" i="18" a="1"/>
  <c r="V965" i="18" s="1"/>
  <c r="V972" i="18" a="1"/>
  <c r="V972" i="18" s="1"/>
  <c r="V978" i="18" a="1"/>
  <c r="V978" i="18" s="1"/>
  <c r="V21" i="18" a="1"/>
  <c r="V21" i="18" s="1"/>
  <c r="V51" i="18" a="1"/>
  <c r="V51" i="18" s="1"/>
  <c r="V82" i="18" a="1"/>
  <c r="V82" i="18" s="1"/>
  <c r="V113" i="18" a="1"/>
  <c r="V113" i="18" s="1"/>
  <c r="V144" i="18" a="1"/>
  <c r="V144" i="18" s="1"/>
  <c r="V176" i="18" a="1"/>
  <c r="V176" i="18" s="1"/>
  <c r="V206" i="18" a="1"/>
  <c r="V206" i="18" s="1"/>
  <c r="V238" i="18" a="1"/>
  <c r="V238" i="18" s="1"/>
  <c r="V268" i="18" a="1"/>
  <c r="V268" i="18" s="1"/>
  <c r="V299" i="18" a="1"/>
  <c r="V299" i="18" s="1"/>
  <c r="V329" i="18" a="1"/>
  <c r="V329" i="18" s="1"/>
  <c r="V358" i="18" a="1"/>
  <c r="V358" i="18" s="1"/>
  <c r="V387" i="18" a="1"/>
  <c r="V387" i="18" s="1"/>
  <c r="V418" i="18" a="1"/>
  <c r="V418" i="18" s="1"/>
  <c r="V450" i="18" a="1"/>
  <c r="V450" i="18" s="1"/>
  <c r="V482" i="18" a="1"/>
  <c r="V482" i="18" s="1"/>
  <c r="V514" i="18" a="1"/>
  <c r="V514" i="18" s="1"/>
  <c r="V546" i="18" a="1"/>
  <c r="V546" i="18" s="1"/>
  <c r="V577" i="18" a="1"/>
  <c r="V577" i="18" s="1"/>
  <c r="V598" i="18" a="1"/>
  <c r="V598" i="18" s="1"/>
  <c r="V613" i="18" a="1"/>
  <c r="V613" i="18" s="1"/>
  <c r="V628" i="18" a="1"/>
  <c r="V628" i="18" s="1"/>
  <c r="V654" i="18" a="1"/>
  <c r="V654" i="18" s="1"/>
  <c r="V662" i="18" a="1"/>
  <c r="V662" i="18" s="1"/>
  <c r="V670" i="18" a="1"/>
  <c r="V670" i="18" s="1"/>
  <c r="V678" i="18" a="1"/>
  <c r="V678" i="18" s="1"/>
  <c r="V686" i="18" a="1"/>
  <c r="V686" i="18" s="1"/>
  <c r="V693" i="18" a="1"/>
  <c r="V693" i="18" s="1"/>
  <c r="V701" i="18" a="1"/>
  <c r="V701" i="18" s="1"/>
  <c r="V709" i="18" a="1"/>
  <c r="V709" i="18" s="1"/>
  <c r="V717" i="18" a="1"/>
  <c r="V717" i="18" s="1"/>
  <c r="V725" i="18" a="1"/>
  <c r="V725" i="18" s="1"/>
  <c r="V733" i="18" a="1"/>
  <c r="V733" i="18" s="1"/>
  <c r="V741" i="18" a="1"/>
  <c r="V741" i="18" s="1"/>
  <c r="V748" i="18" a="1"/>
  <c r="V748" i="18" s="1"/>
  <c r="V761" i="18" a="1"/>
  <c r="V761" i="18" s="1"/>
  <c r="V766" i="18" a="1"/>
  <c r="V766" i="18" s="1"/>
  <c r="V771" i="18" a="1"/>
  <c r="V771" i="18" s="1"/>
  <c r="V778" i="18" a="1"/>
  <c r="V778" i="18" s="1"/>
  <c r="V784" i="18" a="1"/>
  <c r="V784" i="18" s="1"/>
  <c r="V791" i="18" a="1"/>
  <c r="V791" i="18" s="1"/>
  <c r="V799" i="18" a="1"/>
  <c r="V799" i="18" s="1"/>
  <c r="V807" i="18" a="1"/>
  <c r="V807" i="18" s="1"/>
  <c r="V814" i="18" a="1"/>
  <c r="V814" i="18" s="1"/>
  <c r="V826" i="18" a="1"/>
  <c r="V826" i="18" s="1"/>
  <c r="V831" i="18" a="1"/>
  <c r="V831" i="18" s="1"/>
  <c r="V836" i="18" a="1"/>
  <c r="V836" i="18" s="1"/>
  <c r="V850" i="18" a="1"/>
  <c r="V850" i="18" s="1"/>
  <c r="V857" i="18" a="1"/>
  <c r="V857" i="18" s="1"/>
  <c r="V865" i="18" a="1"/>
  <c r="V865" i="18" s="1"/>
  <c r="V27" i="18" a="1"/>
  <c r="V27" i="18" s="1"/>
  <c r="V57" i="18" a="1"/>
  <c r="V57" i="18" s="1"/>
  <c r="V88" i="18" a="1"/>
  <c r="V88" i="18" s="1"/>
  <c r="V119" i="18" a="1"/>
  <c r="V119" i="18" s="1"/>
  <c r="V150" i="18" a="1"/>
  <c r="V150" i="18" s="1"/>
  <c r="V182" i="18" a="1"/>
  <c r="V182" i="18" s="1"/>
  <c r="V212" i="18" a="1"/>
  <c r="V212" i="18" s="1"/>
  <c r="V243" i="18" a="1"/>
  <c r="V243" i="18" s="1"/>
  <c r="V274" i="18" a="1"/>
  <c r="V274" i="18" s="1"/>
  <c r="V305" i="18" a="1"/>
  <c r="V305" i="18" s="1"/>
  <c r="V334" i="18" a="1"/>
  <c r="V334" i="18" s="1"/>
  <c r="V363" i="18" a="1"/>
  <c r="V363" i="18" s="1"/>
  <c r="V393" i="18" a="1"/>
  <c r="V393" i="18" s="1"/>
  <c r="V424" i="18" a="1"/>
  <c r="V424" i="18" s="1"/>
  <c r="V456" i="18" a="1"/>
  <c r="V456" i="18" s="1"/>
  <c r="V488" i="18" a="1"/>
  <c r="V488" i="18" s="1"/>
  <c r="V520" i="18" a="1"/>
  <c r="V520" i="18" s="1"/>
  <c r="V552" i="18" a="1"/>
  <c r="V552" i="18" s="1"/>
  <c r="V583" i="18" a="1"/>
  <c r="V583" i="18" s="1"/>
  <c r="V602" i="18" a="1"/>
  <c r="V602" i="18" s="1"/>
  <c r="V617" i="18" a="1"/>
  <c r="V617" i="18" s="1"/>
  <c r="V632" i="18" a="1"/>
  <c r="V632" i="18" s="1"/>
  <c r="V647" i="18" a="1"/>
  <c r="V647" i="18" s="1"/>
  <c r="V655" i="18" a="1"/>
  <c r="V655" i="18" s="1"/>
  <c r="V663" i="18" a="1"/>
  <c r="V663" i="18" s="1"/>
  <c r="V671" i="18" a="1"/>
  <c r="V671" i="18" s="1"/>
  <c r="V679" i="18" a="1"/>
  <c r="V679" i="18" s="1"/>
  <c r="V694" i="18" a="1"/>
  <c r="V694" i="18" s="1"/>
  <c r="V702" i="18" a="1"/>
  <c r="V702" i="18" s="1"/>
  <c r="V710" i="18" a="1"/>
  <c r="V710" i="18" s="1"/>
  <c r="V718" i="18" a="1"/>
  <c r="V718" i="18" s="1"/>
  <c r="V726" i="18" a="1"/>
  <c r="V726" i="18" s="1"/>
  <c r="V734" i="18" a="1"/>
  <c r="V734" i="18" s="1"/>
  <c r="V742" i="18" a="1"/>
  <c r="V742" i="18" s="1"/>
  <c r="V749" i="18" a="1"/>
  <c r="V749" i="18" s="1"/>
  <c r="V755" i="18" a="1"/>
  <c r="V755" i="18" s="1"/>
  <c r="V785" i="18" a="1"/>
  <c r="V785" i="18" s="1"/>
  <c r="V792" i="18" a="1"/>
  <c r="V792" i="18" s="1"/>
  <c r="V800" i="18" a="1"/>
  <c r="V800" i="18" s="1"/>
  <c r="V815" i="18" a="1"/>
  <c r="V815" i="18" s="1"/>
  <c r="V820" i="18" a="1"/>
  <c r="V820" i="18" s="1"/>
  <c r="V832" i="18" a="1"/>
  <c r="V832" i="18" s="1"/>
  <c r="V837" i="18" a="1"/>
  <c r="V837" i="18" s="1"/>
  <c r="V843" i="18" a="1"/>
  <c r="V843" i="18" s="1"/>
  <c r="V851" i="18" a="1"/>
  <c r="V851" i="18" s="1"/>
  <c r="V858" i="18" a="1"/>
  <c r="V858" i="18" s="1"/>
  <c r="V866" i="18" a="1"/>
  <c r="V866" i="18" s="1"/>
  <c r="V873" i="18" a="1"/>
  <c r="V873" i="18" s="1"/>
  <c r="V29" i="18" a="1"/>
  <c r="V29" i="18" s="1"/>
  <c r="V276" i="18" a="1"/>
  <c r="V276" i="18" s="1"/>
  <c r="V522" i="18" a="1"/>
  <c r="V522" i="18" s="1"/>
  <c r="V664" i="18" a="1"/>
  <c r="V664" i="18" s="1"/>
  <c r="V727" i="18" a="1"/>
  <c r="V727" i="18" s="1"/>
  <c r="V779" i="18" a="1"/>
  <c r="V779" i="18" s="1"/>
  <c r="V833" i="18" a="1"/>
  <c r="V833" i="18" s="1"/>
  <c r="V880" i="18" a="1"/>
  <c r="V880" i="18" s="1"/>
  <c r="V892" i="18" a="1"/>
  <c r="V892" i="18" s="1"/>
  <c r="V912" i="18" a="1"/>
  <c r="V912" i="18" s="1"/>
  <c r="V932" i="18" a="1"/>
  <c r="V932" i="18" s="1"/>
  <c r="V946" i="18" a="1"/>
  <c r="V946" i="18" s="1"/>
  <c r="V985" i="18" a="1"/>
  <c r="V985" i="18" s="1"/>
  <c r="V994" i="18" a="1"/>
  <c r="V994" i="18" s="1"/>
  <c r="V1007" i="18" a="1"/>
  <c r="V1007" i="18" s="1"/>
  <c r="V1028" i="18" a="1"/>
  <c r="V1028" i="18" s="1"/>
  <c r="V1062" i="18" a="1"/>
  <c r="V1062" i="18" s="1"/>
  <c r="V1075" i="18" a="1"/>
  <c r="V1075" i="18" s="1"/>
  <c r="V1082" i="18" a="1"/>
  <c r="V1082" i="18" s="1"/>
  <c r="V1088" i="18" a="1"/>
  <c r="V1088" i="18" s="1"/>
  <c r="V1096" i="18" a="1"/>
  <c r="V1096" i="18" s="1"/>
  <c r="V1104" i="18" a="1"/>
  <c r="V1104" i="18" s="1"/>
  <c r="V1110" i="18" a="1"/>
  <c r="V1110" i="18" s="1"/>
  <c r="V1117" i="18" a="1"/>
  <c r="V1117" i="18" s="1"/>
  <c r="V1123" i="18" a="1"/>
  <c r="V1123" i="18" s="1"/>
  <c r="V1130" i="18" a="1"/>
  <c r="V1130" i="18" s="1"/>
  <c r="V1144" i="18" a="1"/>
  <c r="V1144" i="18" s="1"/>
  <c r="V1151" i="18" a="1"/>
  <c r="V1151" i="18" s="1"/>
  <c r="V1158" i="18" a="1"/>
  <c r="V1158" i="18" s="1"/>
  <c r="V1164" i="18" a="1"/>
  <c r="V1164" i="18" s="1"/>
  <c r="V1171" i="18" a="1"/>
  <c r="V1171" i="18" s="1"/>
  <c r="V1178" i="18" a="1"/>
  <c r="V1178" i="18" s="1"/>
  <c r="V1186" i="18" a="1"/>
  <c r="V1186" i="18" s="1"/>
  <c r="V1200" i="18" a="1"/>
  <c r="V1200" i="18" s="1"/>
  <c r="V1206" i="18" a="1"/>
  <c r="V1206" i="18" s="1"/>
  <c r="V1213" i="18" a="1"/>
  <c r="V1213" i="18" s="1"/>
  <c r="V1220" i="18" a="1"/>
  <c r="V1220" i="18" s="1"/>
  <c r="V1227" i="18" a="1"/>
  <c r="V1227" i="18" s="1"/>
  <c r="V1233" i="18" a="1"/>
  <c r="V1233" i="18" s="1"/>
  <c r="V1240" i="18" a="1"/>
  <c r="V1240" i="18" s="1"/>
  <c r="V1246" i="18" a="1"/>
  <c r="V1246" i="18" s="1"/>
  <c r="V1254" i="18" a="1"/>
  <c r="V1254" i="18" s="1"/>
  <c r="V1261" i="18" a="1"/>
  <c r="V1261" i="18" s="1"/>
  <c r="V1268" i="18" a="1"/>
  <c r="V1268" i="18" s="1"/>
  <c r="V1281" i="18" a="1"/>
  <c r="V1281" i="18" s="1"/>
  <c r="V1288" i="18" a="1"/>
  <c r="V1288" i="18" s="1"/>
  <c r="V1295" i="18" a="1"/>
  <c r="V1295" i="18" s="1"/>
  <c r="V1308" i="18" a="1"/>
  <c r="V1308" i="18" s="1"/>
  <c r="V1315" i="18" a="1"/>
  <c r="V1315" i="18" s="1"/>
  <c r="V1322" i="18" a="1"/>
  <c r="V1322" i="18" s="1"/>
  <c r="V1335" i="18" a="1"/>
  <c r="V1335" i="18" s="1"/>
  <c r="V1342" i="18" a="1"/>
  <c r="V1342" i="18" s="1"/>
  <c r="V1349" i="18" a="1"/>
  <c r="V1349" i="18" s="1"/>
  <c r="V1356" i="18" a="1"/>
  <c r="V1356" i="18" s="1"/>
  <c r="V1364" i="18" a="1"/>
  <c r="V1364" i="18" s="1"/>
  <c r="V1377" i="18" a="1"/>
  <c r="V1377" i="18" s="1"/>
  <c r="V1384" i="18" a="1"/>
  <c r="V1384" i="18" s="1"/>
  <c r="V1391" i="18" a="1"/>
  <c r="V1391" i="18" s="1"/>
  <c r="V1398" i="18" a="1"/>
  <c r="V1398" i="18" s="1"/>
  <c r="V59" i="18" a="1"/>
  <c r="V59" i="18" s="1"/>
  <c r="V307" i="18" a="1"/>
  <c r="V307" i="18" s="1"/>
  <c r="V554" i="18" a="1"/>
  <c r="V554" i="18" s="1"/>
  <c r="V672" i="18" a="1"/>
  <c r="V672" i="18" s="1"/>
  <c r="V735" i="18" a="1"/>
  <c r="V735" i="18" s="1"/>
  <c r="V786" i="18" a="1"/>
  <c r="V786" i="18" s="1"/>
  <c r="V838" i="18" a="1"/>
  <c r="V838" i="18" s="1"/>
  <c r="V896" i="18" a="1"/>
  <c r="V896" i="18" s="1"/>
  <c r="V913" i="18" a="1"/>
  <c r="V913" i="18" s="1"/>
  <c r="V933" i="18" a="1"/>
  <c r="V933" i="18" s="1"/>
  <c r="V951" i="18" a="1"/>
  <c r="V951" i="18" s="1"/>
  <c r="V967" i="18" a="1"/>
  <c r="V967" i="18" s="1"/>
  <c r="V986" i="18" a="1"/>
  <c r="V986" i="18" s="1"/>
  <c r="V998" i="18" a="1"/>
  <c r="V998" i="18" s="1"/>
  <c r="V1008" i="18" a="1"/>
  <c r="V1008" i="18" s="1"/>
  <c r="V1019" i="18" a="1"/>
  <c r="V1019" i="18" s="1"/>
  <c r="V1029" i="18" a="1"/>
  <c r="V1029" i="18" s="1"/>
  <c r="V1041" i="18" a="1"/>
  <c r="V1041" i="18" s="1"/>
  <c r="V1053" i="18" a="1"/>
  <c r="V1053" i="18" s="1"/>
  <c r="V1063" i="18" a="1"/>
  <c r="V1063" i="18" s="1"/>
  <c r="V1076" i="18" a="1"/>
  <c r="V1076" i="18" s="1"/>
  <c r="V1089" i="18" a="1"/>
  <c r="V1089" i="18" s="1"/>
  <c r="V1097" i="18" a="1"/>
  <c r="V1097" i="18" s="1"/>
  <c r="V1111" i="18" a="1"/>
  <c r="V1111" i="18" s="1"/>
  <c r="V1118" i="18" a="1"/>
  <c r="V1118" i="18" s="1"/>
  <c r="V1124" i="18" a="1"/>
  <c r="V1124" i="18" s="1"/>
  <c r="V1131" i="18" a="1"/>
  <c r="V1131" i="18" s="1"/>
  <c r="V1138" i="18" a="1"/>
  <c r="V1138" i="18" s="1"/>
  <c r="V1145" i="18" a="1"/>
  <c r="V1145" i="18" s="1"/>
  <c r="V1152" i="18" a="1"/>
  <c r="V1152" i="18" s="1"/>
  <c r="V1165" i="18" a="1"/>
  <c r="V1165" i="18" s="1"/>
  <c r="V1172" i="18" a="1"/>
  <c r="V1172" i="18" s="1"/>
  <c r="V1179" i="18" a="1"/>
  <c r="V1179" i="18" s="1"/>
  <c r="V1193" i="18" a="1"/>
  <c r="V1193" i="18" s="1"/>
  <c r="V1201" i="18" a="1"/>
  <c r="V1201" i="18" s="1"/>
  <c r="V1207" i="18" a="1"/>
  <c r="V1207" i="18" s="1"/>
  <c r="V1221" i="18" a="1"/>
  <c r="V1221" i="18" s="1"/>
  <c r="V1228" i="18" a="1"/>
  <c r="V1228" i="18" s="1"/>
  <c r="V1234" i="18" a="1"/>
  <c r="V1234" i="18" s="1"/>
  <c r="V1241" i="18" a="1"/>
  <c r="V1241" i="18" s="1"/>
  <c r="V1247" i="18" a="1"/>
  <c r="V1247" i="18" s="1"/>
  <c r="V1262" i="18" a="1"/>
  <c r="V1262" i="18" s="1"/>
  <c r="V1269" i="18" a="1"/>
  <c r="V1269" i="18" s="1"/>
  <c r="V1275" i="18" a="1"/>
  <c r="V1275" i="18" s="1"/>
  <c r="V1282" i="18" a="1"/>
  <c r="V1282" i="18" s="1"/>
  <c r="V1289" i="18" a="1"/>
  <c r="V1289" i="18" s="1"/>
  <c r="V1296" i="18" a="1"/>
  <c r="V1296" i="18" s="1"/>
  <c r="V1302" i="18" a="1"/>
  <c r="V1302" i="18" s="1"/>
  <c r="V1309" i="18" a="1"/>
  <c r="V1309" i="18" s="1"/>
  <c r="V1316" i="18" a="1"/>
  <c r="V1316" i="18" s="1"/>
  <c r="V1323" i="18" a="1"/>
  <c r="V1323" i="18" s="1"/>
  <c r="V1329" i="18" a="1"/>
  <c r="V1329" i="18" s="1"/>
  <c r="V1336" i="18" a="1"/>
  <c r="V1336" i="18" s="1"/>
  <c r="V1343" i="18" a="1"/>
  <c r="V1343" i="18" s="1"/>
  <c r="V1350" i="18" a="1"/>
  <c r="V1350" i="18" s="1"/>
  <c r="V1357" i="18" a="1"/>
  <c r="V1357" i="18" s="1"/>
  <c r="V1371" i="18" a="1"/>
  <c r="V1371" i="18" s="1"/>
  <c r="V1378" i="18" a="1"/>
  <c r="V1378" i="18" s="1"/>
  <c r="V1385" i="18" a="1"/>
  <c r="V1385" i="18" s="1"/>
  <c r="V1392" i="18" a="1"/>
  <c r="V1392" i="18" s="1"/>
  <c r="V1399" i="18" a="1"/>
  <c r="V1399" i="18" s="1"/>
  <c r="V90" i="18" a="1"/>
  <c r="V90" i="18" s="1"/>
  <c r="V336" i="18" a="1"/>
  <c r="V336" i="18" s="1"/>
  <c r="V584" i="18" a="1"/>
  <c r="V584" i="18" s="1"/>
  <c r="V680" i="18" a="1"/>
  <c r="V680" i="18" s="1"/>
  <c r="V743" i="18" a="1"/>
  <c r="V743" i="18" s="1"/>
  <c r="V793" i="18" a="1"/>
  <c r="V793" i="18" s="1"/>
  <c r="V844" i="18" a="1"/>
  <c r="V844" i="18" s="1"/>
  <c r="V881" i="18" a="1"/>
  <c r="V881" i="18" s="1"/>
  <c r="V897" i="18" a="1"/>
  <c r="V897" i="18" s="1"/>
  <c r="V919" i="18" a="1"/>
  <c r="V919" i="18" s="1"/>
  <c r="V934" i="18" a="1"/>
  <c r="V934" i="18" s="1"/>
  <c r="V952" i="18" a="1"/>
  <c r="V952" i="18" s="1"/>
  <c r="V1020" i="18" a="1"/>
  <c r="V1020" i="18" s="1"/>
  <c r="V1032" i="18" a="1"/>
  <c r="V1032" i="18" s="1"/>
  <c r="V1042" i="18" a="1"/>
  <c r="V1042" i="18" s="1"/>
  <c r="V1054" i="18" a="1"/>
  <c r="V1054" i="18" s="1"/>
  <c r="V1064" i="18" a="1"/>
  <c r="V1064" i="18" s="1"/>
  <c r="V1077" i="18" a="1"/>
  <c r="V1077" i="18" s="1"/>
  <c r="V1083" i="18" a="1"/>
  <c r="V1083" i="18" s="1"/>
  <c r="V1090" i="18" a="1"/>
  <c r="V1090" i="18" s="1"/>
  <c r="V1098" i="18" a="1"/>
  <c r="V1098" i="18" s="1"/>
  <c r="V1105" i="18" a="1"/>
  <c r="V1105" i="18" s="1"/>
  <c r="V1112" i="18" a="1"/>
  <c r="V1112" i="18" s="1"/>
  <c r="V1125" i="18" a="1"/>
  <c r="V1125" i="18" s="1"/>
  <c r="V1132" i="18" a="1"/>
  <c r="V1132" i="18" s="1"/>
  <c r="V1139" i="18" a="1"/>
  <c r="V1139" i="18" s="1"/>
  <c r="V1146" i="18" a="1"/>
  <c r="V1146" i="18" s="1"/>
  <c r="V1153" i="18" a="1"/>
  <c r="V1153" i="18" s="1"/>
  <c r="V1159" i="18" a="1"/>
  <c r="V1159" i="18" s="1"/>
  <c r="V1166" i="18" a="1"/>
  <c r="V1166" i="18" s="1"/>
  <c r="V1173" i="18" a="1"/>
  <c r="V1173" i="18" s="1"/>
  <c r="V1180" i="18" a="1"/>
  <c r="V1180" i="18" s="1"/>
  <c r="V1187" i="18" a="1"/>
  <c r="V1187" i="18" s="1"/>
  <c r="V1194" i="18" a="1"/>
  <c r="V1194" i="18" s="1"/>
  <c r="V1208" i="18" a="1"/>
  <c r="V1208" i="18" s="1"/>
  <c r="V1214" i="18" a="1"/>
  <c r="V1214" i="18" s="1"/>
  <c r="V1222" i="18" a="1"/>
  <c r="V1222" i="18" s="1"/>
  <c r="V1235" i="18" a="1"/>
  <c r="V1235" i="18" s="1"/>
  <c r="V1242" i="18" a="1"/>
  <c r="V1242" i="18" s="1"/>
  <c r="V1248" i="18" a="1"/>
  <c r="V1248" i="18" s="1"/>
  <c r="V1255" i="18" a="1"/>
  <c r="V1255" i="18" s="1"/>
  <c r="V1263" i="18" a="1"/>
  <c r="V1263" i="18" s="1"/>
  <c r="V1276" i="18" a="1"/>
  <c r="V1276" i="18" s="1"/>
  <c r="V1283" i="18" a="1"/>
  <c r="V1283" i="18" s="1"/>
  <c r="V1290" i="18" a="1"/>
  <c r="V1290" i="18" s="1"/>
  <c r="V1303" i="18" a="1"/>
  <c r="V1303" i="18" s="1"/>
  <c r="V1317" i="18" a="1"/>
  <c r="V1317" i="18" s="1"/>
  <c r="V1324" i="18" a="1"/>
  <c r="V1324" i="18" s="1"/>
  <c r="V1330" i="18" a="1"/>
  <c r="V1330" i="18" s="1"/>
  <c r="V1337" i="18" a="1"/>
  <c r="V1337" i="18" s="1"/>
  <c r="V1344" i="18" a="1"/>
  <c r="V1344" i="18" s="1"/>
  <c r="V1351" i="18" a="1"/>
  <c r="V1351" i="18" s="1"/>
  <c r="V1358" i="18" a="1"/>
  <c r="V1358" i="18" s="1"/>
  <c r="V1365" i="18" a="1"/>
  <c r="V1365" i="18" s="1"/>
  <c r="V1372" i="18" a="1"/>
  <c r="V1372" i="18" s="1"/>
  <c r="V1379" i="18" a="1"/>
  <c r="V1379" i="18" s="1"/>
  <c r="V1386" i="18" a="1"/>
  <c r="V1386" i="18" s="1"/>
  <c r="V1393" i="18" a="1"/>
  <c r="V1393" i="18" s="1"/>
  <c r="V1400" i="18" a="1"/>
  <c r="V1400" i="18" s="1"/>
  <c r="V121" i="18" a="1"/>
  <c r="V121" i="18" s="1"/>
  <c r="V365" i="18" a="1"/>
  <c r="V365" i="18" s="1"/>
  <c r="V603" i="18" a="1"/>
  <c r="V603" i="18" s="1"/>
  <c r="V687" i="18" a="1"/>
  <c r="V687" i="18" s="1"/>
  <c r="V750" i="18" a="1"/>
  <c r="V750" i="18" s="1"/>
  <c r="V801" i="18" a="1"/>
  <c r="V801" i="18" s="1"/>
  <c r="V852" i="18" a="1"/>
  <c r="V852" i="18" s="1"/>
  <c r="V885" i="18" a="1"/>
  <c r="V885" i="18" s="1"/>
  <c r="V898" i="18" a="1"/>
  <c r="V898" i="18" s="1"/>
  <c r="V920" i="18" a="1"/>
  <c r="V920" i="18" s="1"/>
  <c r="V939" i="18" a="1"/>
  <c r="V939" i="18" s="1"/>
  <c r="V953" i="18" a="1"/>
  <c r="V953" i="18" s="1"/>
  <c r="V973" i="18" a="1"/>
  <c r="V973" i="18" s="1"/>
  <c r="V987" i="18" a="1"/>
  <c r="V987" i="18" s="1"/>
  <c r="V999" i="18" a="1"/>
  <c r="V999" i="18" s="1"/>
  <c r="V1012" i="18" a="1"/>
  <c r="V1012" i="18" s="1"/>
  <c r="V1021" i="18" a="1"/>
  <c r="V1021" i="18" s="1"/>
  <c r="V1033" i="18" a="1"/>
  <c r="V1033" i="18" s="1"/>
  <c r="V1043" i="18" a="1"/>
  <c r="V1043" i="18" s="1"/>
  <c r="V1068" i="18" a="1"/>
  <c r="V1068" i="18" s="1"/>
  <c r="V1084" i="18" a="1"/>
  <c r="V1084" i="18" s="1"/>
  <c r="V1091" i="18" a="1"/>
  <c r="V1091" i="18" s="1"/>
  <c r="V1099" i="18" a="1"/>
  <c r="V1099" i="18" s="1"/>
  <c r="V1106" i="18" a="1"/>
  <c r="V1106" i="18" s="1"/>
  <c r="V1113" i="18" a="1"/>
  <c r="V1113" i="18" s="1"/>
  <c r="V1119" i="18" a="1"/>
  <c r="V1119" i="18" s="1"/>
  <c r="V1126" i="18" a="1"/>
  <c r="V1126" i="18" s="1"/>
  <c r="V1133" i="18" a="1"/>
  <c r="V1133" i="18" s="1"/>
  <c r="V1140" i="18" a="1"/>
  <c r="V1140" i="18" s="1"/>
  <c r="V1147" i="18" a="1"/>
  <c r="V1147" i="18" s="1"/>
  <c r="V1154" i="18" a="1"/>
  <c r="V1154" i="18" s="1"/>
  <c r="V1160" i="18" a="1"/>
  <c r="V1160" i="18" s="1"/>
  <c r="V1167" i="18" a="1"/>
  <c r="V1167" i="18" s="1"/>
  <c r="V1174" i="18" a="1"/>
  <c r="V1174" i="18" s="1"/>
  <c r="V1181" i="18" a="1"/>
  <c r="V1181" i="18" s="1"/>
  <c r="V1188" i="18" a="1"/>
  <c r="V1188" i="18" s="1"/>
  <c r="V1195" i="18" a="1"/>
  <c r="V1195" i="18" s="1"/>
  <c r="V1202" i="18" a="1"/>
  <c r="V1202" i="18" s="1"/>
  <c r="V1209" i="18" a="1"/>
  <c r="V1209" i="18" s="1"/>
  <c r="V1215" i="18" a="1"/>
  <c r="V1215" i="18" s="1"/>
  <c r="V1229" i="18" a="1"/>
  <c r="V1229" i="18" s="1"/>
  <c r="V1236" i="18" a="1"/>
  <c r="V1236" i="18" s="1"/>
  <c r="V1249" i="18" a="1"/>
  <c r="V1249" i="18" s="1"/>
  <c r="V1256" i="18" a="1"/>
  <c r="V1256" i="18" s="1"/>
  <c r="V1264" i="18" a="1"/>
  <c r="V1264" i="18" s="1"/>
  <c r="V1270" i="18" a="1"/>
  <c r="V1270" i="18" s="1"/>
  <c r="V1277" i="18" a="1"/>
  <c r="V1277" i="18" s="1"/>
  <c r="V1284" i="18" a="1"/>
  <c r="V1284" i="18" s="1"/>
  <c r="V1291" i="18" a="1"/>
  <c r="V1291" i="18" s="1"/>
  <c r="V1297" i="18" a="1"/>
  <c r="V1297" i="18" s="1"/>
  <c r="V1304" i="18" a="1"/>
  <c r="V1304" i="18" s="1"/>
  <c r="V1310" i="18" a="1"/>
  <c r="V1310" i="18" s="1"/>
  <c r="V1318" i="18" a="1"/>
  <c r="V1318" i="18" s="1"/>
  <c r="V152" i="18" a="1"/>
  <c r="V152" i="18" s="1"/>
  <c r="V394" i="18" a="1"/>
  <c r="V394" i="18" s="1"/>
  <c r="V618" i="18" a="1"/>
  <c r="V618" i="18" s="1"/>
  <c r="V695" i="18" a="1"/>
  <c r="V695" i="18" s="1"/>
  <c r="V808" i="18" a="1"/>
  <c r="V808" i="18" s="1"/>
  <c r="V859" i="18" a="1"/>
  <c r="V859" i="18" s="1"/>
  <c r="V903" i="18" a="1"/>
  <c r="V903" i="18" s="1"/>
  <c r="V921" i="18" a="1"/>
  <c r="V921" i="18" s="1"/>
  <c r="V940" i="18" a="1"/>
  <c r="V940" i="18" s="1"/>
  <c r="V958" i="18" a="1"/>
  <c r="V958" i="18" s="1"/>
  <c r="V974" i="18" a="1"/>
  <c r="V974" i="18" s="1"/>
  <c r="V990" i="18" a="1"/>
  <c r="V990" i="18" s="1"/>
  <c r="V1000" i="18" a="1"/>
  <c r="V1000" i="18" s="1"/>
  <c r="V1013" i="18" a="1"/>
  <c r="V1013" i="18" s="1"/>
  <c r="V1034" i="18" a="1"/>
  <c r="V1034" i="18" s="1"/>
  <c r="V1046" i="18" a="1"/>
  <c r="V1046" i="18" s="1"/>
  <c r="V1055" i="18" a="1"/>
  <c r="V1055" i="18" s="1"/>
  <c r="V1069" i="18" a="1"/>
  <c r="V1069" i="18" s="1"/>
  <c r="V1078" i="18" a="1"/>
  <c r="V1078" i="18" s="1"/>
  <c r="V1085" i="18" a="1"/>
  <c r="V1085" i="18" s="1"/>
  <c r="V1092" i="18" a="1"/>
  <c r="V1092" i="18" s="1"/>
  <c r="V1100" i="18" a="1"/>
  <c r="V1100" i="18" s="1"/>
  <c r="V1107" i="18" a="1"/>
  <c r="V1107" i="18" s="1"/>
  <c r="V1120" i="18" a="1"/>
  <c r="V1120" i="18" s="1"/>
  <c r="V1127" i="18" a="1"/>
  <c r="V1127" i="18" s="1"/>
  <c r="V1134" i="18" a="1"/>
  <c r="V1134" i="18" s="1"/>
  <c r="V1148" i="18" a="1"/>
  <c r="V1148" i="18" s="1"/>
  <c r="V1168" i="18" a="1"/>
  <c r="V1168" i="18" s="1"/>
  <c r="V1175" i="18" a="1"/>
  <c r="V1175" i="18" s="1"/>
  <c r="V1182" i="18" a="1"/>
  <c r="V1182" i="18" s="1"/>
  <c r="V1189" i="18" a="1"/>
  <c r="V1189" i="18" s="1"/>
  <c r="V1196" i="18" a="1"/>
  <c r="V1196" i="18" s="1"/>
  <c r="V1203" i="18" a="1"/>
  <c r="V1203" i="18" s="1"/>
  <c r="V1210" i="18" a="1"/>
  <c r="V1210" i="18" s="1"/>
  <c r="V1216" i="18" a="1"/>
  <c r="V1216" i="18" s="1"/>
  <c r="V1223" i="18" a="1"/>
  <c r="V1223" i="18" s="1"/>
  <c r="V1230" i="18" a="1"/>
  <c r="V1230" i="18" s="1"/>
  <c r="V1237" i="18" a="1"/>
  <c r="V1237" i="18" s="1"/>
  <c r="V1243" i="18" a="1"/>
  <c r="V1243" i="18" s="1"/>
  <c r="V1250" i="18" a="1"/>
  <c r="V1250" i="18" s="1"/>
  <c r="V1257" i="18" a="1"/>
  <c r="V1257" i="18" s="1"/>
  <c r="V1271" i="18" a="1"/>
  <c r="V1271" i="18" s="1"/>
  <c r="V1285" i="18" a="1"/>
  <c r="V1285" i="18" s="1"/>
  <c r="V1292" i="18" a="1"/>
  <c r="V1292" i="18" s="1"/>
  <c r="V1298" i="18" a="1"/>
  <c r="V1298" i="18" s="1"/>
  <c r="V1305" i="18" a="1"/>
  <c r="V1305" i="18" s="1"/>
  <c r="V1311" i="18" a="1"/>
  <c r="V1311" i="18" s="1"/>
  <c r="V1325" i="18" a="1"/>
  <c r="V1325" i="18" s="1"/>
  <c r="V1332" i="18" a="1"/>
  <c r="V1332" i="18" s="1"/>
  <c r="V184" i="18" a="1"/>
  <c r="V184" i="18" s="1"/>
  <c r="V426" i="18" a="1"/>
  <c r="V426" i="18" s="1"/>
  <c r="V633" i="18" a="1"/>
  <c r="V633" i="18" s="1"/>
  <c r="V214" i="18" a="1"/>
  <c r="V214" i="18" s="1"/>
  <c r="V458" i="18" a="1"/>
  <c r="V458" i="18" s="1"/>
  <c r="V648" i="18" a="1"/>
  <c r="V648" i="18" s="1"/>
  <c r="V711" i="18" a="1"/>
  <c r="V711" i="18" s="1"/>
  <c r="V767" i="18" a="1"/>
  <c r="V767" i="18" s="1"/>
  <c r="V821" i="18" a="1"/>
  <c r="V821" i="18" s="1"/>
  <c r="V872" i="18" a="1"/>
  <c r="V872" i="18" s="1"/>
  <c r="V890" i="18" a="1"/>
  <c r="V890" i="18" s="1"/>
  <c r="V905" i="18" a="1"/>
  <c r="V905" i="18" s="1"/>
  <c r="V926" i="18" a="1"/>
  <c r="V926" i="18" s="1"/>
  <c r="V960" i="18" a="1"/>
  <c r="V960" i="18" s="1"/>
  <c r="V980" i="18" a="1"/>
  <c r="V980" i="18" s="1"/>
  <c r="V992" i="18" a="1"/>
  <c r="V992" i="18" s="1"/>
  <c r="V1005" i="18" a="1"/>
  <c r="V1005" i="18" s="1"/>
  <c r="V1014" i="18" a="1"/>
  <c r="V1014" i="18" s="1"/>
  <c r="V1026" i="18" a="1"/>
  <c r="V1026" i="18" s="1"/>
  <c r="V1036" i="18" a="1"/>
  <c r="V1036" i="18" s="1"/>
  <c r="V1048" i="18" a="1"/>
  <c r="V1048" i="18" s="1"/>
  <c r="V1060" i="18" a="1"/>
  <c r="V1060" i="18" s="1"/>
  <c r="V1071" i="18" a="1"/>
  <c r="V1071" i="18" s="1"/>
  <c r="V1081" i="18" a="1"/>
  <c r="V1081" i="18" s="1"/>
  <c r="V1094" i="18" a="1"/>
  <c r="V1094" i="18" s="1"/>
  <c r="V1102" i="18" a="1"/>
  <c r="V1102" i="18" s="1"/>
  <c r="V1109" i="18" a="1"/>
  <c r="V1109" i="18" s="1"/>
  <c r="V1115" i="18" a="1"/>
  <c r="V1115" i="18" s="1"/>
  <c r="V1122" i="18" a="1"/>
  <c r="V1122" i="18" s="1"/>
  <c r="V1136" i="18" a="1"/>
  <c r="V1136" i="18" s="1"/>
  <c r="V1142" i="18" a="1"/>
  <c r="V1142" i="18" s="1"/>
  <c r="V1156" i="18" a="1"/>
  <c r="V1156" i="18" s="1"/>
  <c r="V1162" i="18" a="1"/>
  <c r="V1162" i="18" s="1"/>
  <c r="V1169" i="18" a="1"/>
  <c r="V1169" i="18" s="1"/>
  <c r="V1177" i="18" a="1"/>
  <c r="V1177" i="18" s="1"/>
  <c r="V1184" i="18" a="1"/>
  <c r="V1184" i="18" s="1"/>
  <c r="V1191" i="18" a="1"/>
  <c r="V1191" i="18" s="1"/>
  <c r="V1198" i="18" a="1"/>
  <c r="V1198" i="18" s="1"/>
  <c r="V1211" i="18" a="1"/>
  <c r="V1211" i="18" s="1"/>
  <c r="V1218" i="18" a="1"/>
  <c r="V1218" i="18" s="1"/>
  <c r="V1225" i="18" a="1"/>
  <c r="V1225" i="18" s="1"/>
  <c r="V1232" i="18" a="1"/>
  <c r="V1232" i="18" s="1"/>
  <c r="V1238" i="18" a="1"/>
  <c r="V1238" i="18" s="1"/>
  <c r="V245" i="18" a="1"/>
  <c r="V245" i="18" s="1"/>
  <c r="V827" i="18" a="1"/>
  <c r="V827" i="18" s="1"/>
  <c r="V993" i="18" a="1"/>
  <c r="V993" i="18" s="1"/>
  <c r="V1040" i="18" a="1"/>
  <c r="V1040" i="18" s="1"/>
  <c r="V1137" i="18" a="1"/>
  <c r="V1137" i="18" s="1"/>
  <c r="V1163" i="18" a="1"/>
  <c r="V1163" i="18" s="1"/>
  <c r="V1192" i="18" a="1"/>
  <c r="V1192" i="18" s="1"/>
  <c r="V1219" i="18" a="1"/>
  <c r="V1219" i="18" s="1"/>
  <c r="V1245" i="18" a="1"/>
  <c r="V1245" i="18" s="1"/>
  <c r="V1265" i="18" a="1"/>
  <c r="V1265" i="18" s="1"/>
  <c r="V1280" i="18" a="1"/>
  <c r="V1280" i="18" s="1"/>
  <c r="V1300" i="18" a="1"/>
  <c r="V1300" i="18" s="1"/>
  <c r="V1319" i="18" a="1"/>
  <c r="V1319" i="18" s="1"/>
  <c r="V1333" i="18" a="1"/>
  <c r="V1333" i="18" s="1"/>
  <c r="V1345" i="18" a="1"/>
  <c r="V1345" i="18" s="1"/>
  <c r="V1354" i="18" a="1"/>
  <c r="V1354" i="18" s="1"/>
  <c r="V1367" i="18" a="1"/>
  <c r="V1367" i="18" s="1"/>
  <c r="V1376" i="18" a="1"/>
  <c r="V1376" i="18" s="1"/>
  <c r="V490" i="18" a="1"/>
  <c r="V490" i="18" s="1"/>
  <c r="V867" i="18" a="1"/>
  <c r="V867" i="18" s="1"/>
  <c r="V1001" i="18" a="1"/>
  <c r="V1001" i="18" s="1"/>
  <c r="V1047" i="18" a="1"/>
  <c r="V1047" i="18" s="1"/>
  <c r="V1086" i="18" a="1"/>
  <c r="V1086" i="18" s="1"/>
  <c r="V1114" i="18" a="1"/>
  <c r="V1114" i="18" s="1"/>
  <c r="V1141" i="18" a="1"/>
  <c r="V1141" i="18" s="1"/>
  <c r="V1197" i="18" a="1"/>
  <c r="V1197" i="18" s="1"/>
  <c r="V1224" i="18" a="1"/>
  <c r="V1224" i="18" s="1"/>
  <c r="V1266" i="18" a="1"/>
  <c r="V1266" i="18" s="1"/>
  <c r="V1286" i="18" a="1"/>
  <c r="V1286" i="18" s="1"/>
  <c r="V1301" i="18" a="1"/>
  <c r="V1301" i="18" s="1"/>
  <c r="V1320" i="18" a="1"/>
  <c r="V1320" i="18" s="1"/>
  <c r="V1346" i="18" a="1"/>
  <c r="V1346" i="18" s="1"/>
  <c r="V1355" i="18" a="1"/>
  <c r="V1355" i="18" s="1"/>
  <c r="V1368" i="18" a="1"/>
  <c r="V1368" i="18" s="1"/>
  <c r="V1380" i="18" a="1"/>
  <c r="V1380" i="18" s="1"/>
  <c r="V1389" i="18" a="1"/>
  <c r="V1389" i="18" s="1"/>
  <c r="V656" i="18" a="1"/>
  <c r="V656" i="18" s="1"/>
  <c r="V874" i="18" a="1"/>
  <c r="V874" i="18" s="1"/>
  <c r="V945" i="18" a="1"/>
  <c r="V945" i="18" s="1"/>
  <c r="V1006" i="18" a="1"/>
  <c r="V1006" i="18" s="1"/>
  <c r="V1049" i="18" a="1"/>
  <c r="V1049" i="18" s="1"/>
  <c r="V1087" i="18" a="1"/>
  <c r="V1087" i="18" s="1"/>
  <c r="V1116" i="18" a="1"/>
  <c r="V1116" i="18" s="1"/>
  <c r="V1143" i="18" a="1"/>
  <c r="V1143" i="18" s="1"/>
  <c r="V1170" i="18" a="1"/>
  <c r="V1170" i="18" s="1"/>
  <c r="V1199" i="18" a="1"/>
  <c r="V1199" i="18" s="1"/>
  <c r="V1226" i="18" a="1"/>
  <c r="V1226" i="18" s="1"/>
  <c r="V1251" i="18" a="1"/>
  <c r="V1251" i="18" s="1"/>
  <c r="V1267" i="18" a="1"/>
  <c r="V1267" i="18" s="1"/>
  <c r="V1306" i="18" a="1"/>
  <c r="V1306" i="18" s="1"/>
  <c r="V1321" i="18" a="1"/>
  <c r="V1321" i="18" s="1"/>
  <c r="V1334" i="18" a="1"/>
  <c r="V1334" i="18" s="1"/>
  <c r="V1359" i="18" a="1"/>
  <c r="V1359" i="18" s="1"/>
  <c r="V1369" i="18" a="1"/>
  <c r="V1369" i="18" s="1"/>
  <c r="V1381" i="18" a="1"/>
  <c r="V1381" i="18" s="1"/>
  <c r="V1390" i="18" a="1"/>
  <c r="V1390" i="18" s="1"/>
  <c r="V703" i="18" a="1"/>
  <c r="V703" i="18" s="1"/>
  <c r="V886" i="18" a="1"/>
  <c r="V886" i="18" s="1"/>
  <c r="V959" i="18" a="1"/>
  <c r="V959" i="18" s="1"/>
  <c r="V1056" i="18" a="1"/>
  <c r="V1056" i="18" s="1"/>
  <c r="V1093" i="18" a="1"/>
  <c r="V1093" i="18" s="1"/>
  <c r="V1121" i="18" a="1"/>
  <c r="V1121" i="18" s="1"/>
  <c r="V1149" i="18" a="1"/>
  <c r="V1149" i="18" s="1"/>
  <c r="V1176" i="18" a="1"/>
  <c r="V1176" i="18" s="1"/>
  <c r="V1204" i="18" a="1"/>
  <c r="V1204" i="18" s="1"/>
  <c r="V1231" i="18" a="1"/>
  <c r="V1231" i="18" s="1"/>
  <c r="V1252" i="18" a="1"/>
  <c r="V1252" i="18" s="1"/>
  <c r="V1272" i="18" a="1"/>
  <c r="V1272" i="18" s="1"/>
  <c r="V1287" i="18" a="1"/>
  <c r="V1287" i="18" s="1"/>
  <c r="V1347" i="18" a="1"/>
  <c r="V1347" i="18" s="1"/>
  <c r="V1360" i="18" a="1"/>
  <c r="V1360" i="18" s="1"/>
  <c r="V1370" i="18" a="1"/>
  <c r="V1370" i="18" s="1"/>
  <c r="V1382" i="18" a="1"/>
  <c r="V1382" i="18" s="1"/>
  <c r="V1394" i="18" a="1"/>
  <c r="V1394" i="18" s="1"/>
  <c r="V719" i="18" a="1"/>
  <c r="V719" i="18" s="1"/>
  <c r="V891" i="18" a="1"/>
  <c r="V891" i="18" s="1"/>
  <c r="V966" i="18" a="1"/>
  <c r="V966" i="18" s="1"/>
  <c r="V1015" i="18" a="1"/>
  <c r="V1015" i="18" s="1"/>
  <c r="V1061" i="18" a="1"/>
  <c r="V1061" i="18" s="1"/>
  <c r="V1095" i="18" a="1"/>
  <c r="V1095" i="18" s="1"/>
  <c r="V1150" i="18" a="1"/>
  <c r="V1150" i="18" s="1"/>
  <c r="V1205" i="18" a="1"/>
  <c r="V1205" i="18" s="1"/>
  <c r="V1253" i="18" a="1"/>
  <c r="V1253" i="18" s="1"/>
  <c r="V1273" i="18" a="1"/>
  <c r="V1273" i="18" s="1"/>
  <c r="V1307" i="18" a="1"/>
  <c r="V1307" i="18" s="1"/>
  <c r="V1326" i="18" a="1"/>
  <c r="V1326" i="18" s="1"/>
  <c r="V1338" i="18" a="1"/>
  <c r="V1338" i="18" s="1"/>
  <c r="V1348" i="18" a="1"/>
  <c r="V1348" i="18" s="1"/>
  <c r="V1361" i="18" a="1"/>
  <c r="V1361" i="18" s="1"/>
  <c r="V1373" i="18" a="1"/>
  <c r="V1373" i="18" s="1"/>
  <c r="V1395" i="18" a="1"/>
  <c r="V1395" i="18" s="1"/>
  <c r="V762" i="18" a="1"/>
  <c r="V762" i="18" s="1"/>
  <c r="V904" i="18" a="1"/>
  <c r="V904" i="18" s="1"/>
  <c r="V979" i="18" a="1"/>
  <c r="V979" i="18" s="1"/>
  <c r="V1025" i="18" a="1"/>
  <c r="V1025" i="18" s="1"/>
  <c r="V1070" i="18" a="1"/>
  <c r="V1070" i="18" s="1"/>
  <c r="V1101" i="18" a="1"/>
  <c r="V1101" i="18" s="1"/>
  <c r="V1128" i="18" a="1"/>
  <c r="V1128" i="18" s="1"/>
  <c r="V1155" i="18" a="1"/>
  <c r="V1155" i="18" s="1"/>
  <c r="V1183" i="18" a="1"/>
  <c r="V1183" i="18" s="1"/>
  <c r="V1258" i="18" a="1"/>
  <c r="V1258" i="18" s="1"/>
  <c r="V1274" i="18" a="1"/>
  <c r="V1274" i="18" s="1"/>
  <c r="V1293" i="18" a="1"/>
  <c r="V1293" i="18" s="1"/>
  <c r="V1312" i="18" a="1"/>
  <c r="V1312" i="18" s="1"/>
  <c r="V1327" i="18" a="1"/>
  <c r="V1327" i="18" s="1"/>
  <c r="V1339" i="18" a="1"/>
  <c r="V1339" i="18" s="1"/>
  <c r="V1352" i="18" a="1"/>
  <c r="V1352" i="18" s="1"/>
  <c r="V1362" i="18" a="1"/>
  <c r="V1362" i="18" s="1"/>
  <c r="V1383" i="18" a="1"/>
  <c r="V1383" i="18" s="1"/>
  <c r="V1396" i="18" a="1"/>
  <c r="V1396" i="18" s="1"/>
  <c r="V772" i="18" a="1"/>
  <c r="V772" i="18" s="1"/>
  <c r="V911" i="18" a="1"/>
  <c r="V911" i="18" s="1"/>
  <c r="V981" i="18" a="1"/>
  <c r="V981" i="18" s="1"/>
  <c r="V1027" i="18" a="1"/>
  <c r="V1027" i="18" s="1"/>
  <c r="V1072" i="18" a="1"/>
  <c r="V1072" i="18" s="1"/>
  <c r="V1103" i="18" a="1"/>
  <c r="V1103" i="18" s="1"/>
  <c r="V1129" i="18" a="1"/>
  <c r="V1129" i="18" s="1"/>
  <c r="V1157" i="18" a="1"/>
  <c r="V1157" i="18" s="1"/>
  <c r="V1185" i="18" a="1"/>
  <c r="V1185" i="18" s="1"/>
  <c r="V1212" i="18" a="1"/>
  <c r="V1212" i="18" s="1"/>
  <c r="V1239" i="18" a="1"/>
  <c r="V1239" i="18" s="1"/>
  <c r="V1259" i="18" a="1"/>
  <c r="V1259" i="18" s="1"/>
  <c r="V1278" i="18" a="1"/>
  <c r="V1278" i="18" s="1"/>
  <c r="V1294" i="18" a="1"/>
  <c r="V1294" i="18" s="1"/>
  <c r="V1313" i="18" a="1"/>
  <c r="V1313" i="18" s="1"/>
  <c r="V1328" i="18" a="1"/>
  <c r="V1328" i="18" s="1"/>
  <c r="V1340" i="18" a="1"/>
  <c r="V1340" i="18" s="1"/>
  <c r="V1363" i="18" a="1"/>
  <c r="V1363" i="18" s="1"/>
  <c r="V1374" i="18" a="1"/>
  <c r="V1374" i="18" s="1"/>
  <c r="V1387" i="18" a="1"/>
  <c r="V1387" i="18" s="1"/>
  <c r="V1397" i="18" a="1"/>
  <c r="V1397" i="18" s="1"/>
  <c r="V816" i="18" a="1"/>
  <c r="V816" i="18" s="1"/>
  <c r="V925" i="18" a="1"/>
  <c r="V925" i="18" s="1"/>
  <c r="V991" i="18" a="1"/>
  <c r="V991" i="18" s="1"/>
  <c r="V1035" i="18" a="1"/>
  <c r="V1035" i="18" s="1"/>
  <c r="V1080" i="18" a="1"/>
  <c r="V1080" i="18" s="1"/>
  <c r="V1108" i="18" a="1"/>
  <c r="V1108" i="18" s="1"/>
  <c r="V1135" i="18" a="1"/>
  <c r="V1135" i="18" s="1"/>
  <c r="V1161" i="18" a="1"/>
  <c r="V1161" i="18" s="1"/>
  <c r="V1190" i="18" a="1"/>
  <c r="V1190" i="18" s="1"/>
  <c r="V1217" i="18" a="1"/>
  <c r="V1217" i="18" s="1"/>
  <c r="V1244" i="18" a="1"/>
  <c r="V1244" i="18" s="1"/>
  <c r="V1260" i="18" a="1"/>
  <c r="V1260" i="18" s="1"/>
  <c r="V1279" i="18" a="1"/>
  <c r="V1279" i="18" s="1"/>
  <c r="V1299" i="18" a="1"/>
  <c r="V1299" i="18" s="1"/>
  <c r="V1314" i="18" a="1"/>
  <c r="V1314" i="18" s="1"/>
  <c r="V1331" i="18" a="1"/>
  <c r="V1331" i="18" s="1"/>
  <c r="V1341" i="18" a="1"/>
  <c r="V1341" i="18" s="1"/>
  <c r="V1353" i="18" a="1"/>
  <c r="V1353" i="18" s="1"/>
  <c r="V1366" i="18" a="1"/>
  <c r="V1366" i="18" s="1"/>
  <c r="V1375" i="18" a="1"/>
  <c r="V1375" i="18" s="1"/>
  <c r="V1388" i="18" a="1"/>
  <c r="V1388" i="18" s="1"/>
  <c r="V2" i="18" a="1"/>
  <c r="V2" i="18" s="1"/>
  <c r="AQ9" i="3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U365" i="15"/>
  <c r="U366" i="15"/>
  <c r="U367" i="15"/>
  <c r="U368" i="15"/>
  <c r="U369" i="15"/>
  <c r="U370" i="15"/>
  <c r="U371" i="15"/>
  <c r="U372" i="15"/>
  <c r="U373" i="15"/>
  <c r="U374" i="15"/>
  <c r="U375" i="15"/>
  <c r="U376" i="15"/>
  <c r="U377" i="15"/>
  <c r="U378" i="15"/>
  <c r="U379" i="15"/>
  <c r="U380" i="15"/>
  <c r="U381" i="15"/>
  <c r="U382" i="15"/>
  <c r="U383" i="15"/>
  <c r="U384" i="15"/>
  <c r="U385" i="15"/>
  <c r="U386" i="15"/>
  <c r="U387" i="15"/>
  <c r="U388" i="15"/>
  <c r="U389" i="15"/>
  <c r="U390" i="15"/>
  <c r="U391" i="15"/>
  <c r="U392" i="15"/>
  <c r="U393" i="15"/>
  <c r="U394" i="15"/>
  <c r="U395" i="15"/>
  <c r="U396" i="15"/>
  <c r="U397" i="15"/>
  <c r="U398" i="15"/>
  <c r="U399" i="15"/>
  <c r="U400" i="15"/>
  <c r="U401" i="15"/>
  <c r="U402" i="15"/>
  <c r="U403" i="15"/>
  <c r="U404" i="15"/>
  <c r="U405" i="15"/>
  <c r="U406" i="15"/>
  <c r="U407" i="15"/>
  <c r="U408" i="15"/>
  <c r="U409" i="15"/>
  <c r="U410" i="15"/>
  <c r="U411" i="15"/>
  <c r="U412" i="15"/>
  <c r="U413" i="15"/>
  <c r="U414" i="15"/>
  <c r="U415" i="15"/>
  <c r="U416" i="15"/>
  <c r="U417" i="15"/>
  <c r="U418" i="15"/>
  <c r="U419" i="15"/>
  <c r="U420" i="15"/>
  <c r="U421" i="15"/>
  <c r="U422" i="15"/>
  <c r="U423" i="15"/>
  <c r="U424" i="15"/>
  <c r="U425" i="15"/>
  <c r="U426" i="15"/>
  <c r="U427" i="15"/>
  <c r="U428" i="15"/>
  <c r="U429" i="15"/>
  <c r="U430" i="15"/>
  <c r="U431" i="15"/>
  <c r="U432" i="15"/>
  <c r="U433" i="15"/>
  <c r="U434" i="15"/>
  <c r="U435" i="15"/>
  <c r="U436" i="15"/>
  <c r="U437" i="15"/>
  <c r="U438" i="15"/>
  <c r="U439" i="15"/>
  <c r="U440" i="15"/>
  <c r="U441" i="15"/>
  <c r="U442" i="15"/>
  <c r="U443" i="15"/>
  <c r="U444" i="15"/>
  <c r="U445" i="15"/>
  <c r="U446" i="15"/>
  <c r="U447" i="15"/>
  <c r="U448" i="15"/>
  <c r="U449" i="15"/>
  <c r="U450" i="15"/>
  <c r="U451" i="15"/>
  <c r="U452" i="15"/>
  <c r="U453" i="15"/>
  <c r="U454" i="15"/>
  <c r="U455" i="15"/>
  <c r="U456" i="15"/>
  <c r="U457" i="15"/>
  <c r="U458" i="15"/>
  <c r="U459" i="15"/>
  <c r="U460" i="15"/>
  <c r="U461" i="15"/>
  <c r="U462" i="15"/>
  <c r="U463" i="15"/>
  <c r="U464" i="15"/>
  <c r="U465" i="15"/>
  <c r="U466" i="15"/>
  <c r="U467" i="15"/>
  <c r="U468" i="15"/>
  <c r="U469" i="15"/>
  <c r="U470" i="15"/>
  <c r="U471" i="15"/>
  <c r="U472" i="15"/>
  <c r="U473" i="15"/>
  <c r="U474" i="15"/>
  <c r="U475" i="15"/>
  <c r="U476" i="15"/>
  <c r="U477" i="15"/>
  <c r="U478" i="15"/>
  <c r="U479" i="15"/>
  <c r="U480" i="15"/>
  <c r="U481" i="15"/>
  <c r="U482" i="15"/>
  <c r="U483" i="15"/>
  <c r="U484" i="15"/>
  <c r="U485" i="15"/>
  <c r="U486" i="15"/>
  <c r="U487" i="15"/>
  <c r="U488" i="15"/>
  <c r="U489" i="15"/>
  <c r="U490" i="15"/>
  <c r="U491" i="15"/>
  <c r="U492" i="15"/>
  <c r="U493" i="15"/>
  <c r="U494" i="15"/>
  <c r="U495" i="15"/>
  <c r="U496" i="15"/>
  <c r="U497" i="15"/>
  <c r="U498" i="15"/>
  <c r="U499" i="15"/>
  <c r="U500" i="15"/>
  <c r="U501" i="15"/>
  <c r="U502" i="15"/>
  <c r="U503" i="15"/>
  <c r="U504" i="15"/>
  <c r="U505" i="15"/>
  <c r="U506" i="15"/>
  <c r="U507" i="15"/>
  <c r="U508" i="15"/>
  <c r="U509" i="15"/>
  <c r="U510" i="15"/>
  <c r="U511" i="15"/>
  <c r="U512" i="15"/>
  <c r="U513" i="15"/>
  <c r="U514" i="15"/>
  <c r="U515" i="15"/>
  <c r="U516" i="15"/>
  <c r="U517" i="15"/>
  <c r="U518" i="15"/>
  <c r="U519" i="15"/>
  <c r="U520" i="15"/>
  <c r="U521" i="15"/>
  <c r="U522" i="15"/>
  <c r="U523" i="15"/>
  <c r="U524" i="15"/>
  <c r="U525" i="15"/>
  <c r="U526" i="15"/>
  <c r="U527" i="15"/>
  <c r="U528" i="15"/>
  <c r="U529" i="15"/>
  <c r="U530" i="15"/>
  <c r="U531" i="15"/>
  <c r="U532" i="15"/>
  <c r="U533" i="15"/>
  <c r="U534" i="15"/>
  <c r="U535" i="15"/>
  <c r="U536" i="15"/>
  <c r="U537" i="15"/>
  <c r="U538" i="15"/>
  <c r="U539" i="15"/>
  <c r="U540" i="15"/>
  <c r="U541" i="15"/>
  <c r="U542" i="15"/>
  <c r="U543" i="15"/>
  <c r="U544" i="15"/>
  <c r="U545" i="15"/>
  <c r="U546" i="15"/>
  <c r="U547" i="15"/>
  <c r="U548" i="15"/>
  <c r="U549" i="15"/>
  <c r="U550" i="15"/>
  <c r="U551" i="15"/>
  <c r="U552" i="15"/>
  <c r="U553" i="15"/>
  <c r="U554" i="15"/>
  <c r="U555" i="15"/>
  <c r="U556" i="15"/>
  <c r="U557" i="15"/>
  <c r="U558" i="15"/>
  <c r="U559" i="15"/>
  <c r="U560" i="15"/>
  <c r="U561" i="15"/>
  <c r="U562" i="15"/>
  <c r="U563" i="15"/>
  <c r="U564" i="15"/>
  <c r="U565" i="15"/>
  <c r="U566" i="15"/>
  <c r="U567" i="15"/>
  <c r="U568" i="15"/>
  <c r="U569" i="15"/>
  <c r="U570" i="15"/>
  <c r="U571" i="15"/>
  <c r="U572" i="15"/>
  <c r="U573" i="15"/>
  <c r="U574" i="15"/>
  <c r="U575" i="15"/>
  <c r="U576" i="15"/>
  <c r="U577" i="15"/>
  <c r="U578" i="15"/>
  <c r="U579" i="15"/>
  <c r="U580" i="15"/>
  <c r="U581" i="15"/>
  <c r="U582" i="15"/>
  <c r="U583" i="15"/>
  <c r="U584" i="15"/>
  <c r="U585" i="15"/>
  <c r="U586" i="15"/>
  <c r="U587" i="15"/>
  <c r="U588" i="15"/>
  <c r="U589" i="15"/>
  <c r="U590" i="15"/>
  <c r="U591" i="15"/>
  <c r="U592" i="15"/>
  <c r="U593" i="15"/>
  <c r="U594" i="15"/>
  <c r="U595" i="15"/>
  <c r="U596" i="15"/>
  <c r="U597" i="15"/>
  <c r="U598" i="15"/>
  <c r="U599" i="15"/>
  <c r="U600" i="15"/>
  <c r="U601" i="15"/>
  <c r="U602" i="15"/>
  <c r="U603" i="15"/>
  <c r="U604" i="15"/>
  <c r="U605" i="15"/>
  <c r="U606" i="15"/>
  <c r="U607" i="15"/>
  <c r="U608" i="15"/>
  <c r="U609" i="15"/>
  <c r="U610" i="15"/>
  <c r="U611" i="15"/>
  <c r="U612" i="15"/>
  <c r="U613" i="15"/>
  <c r="U614" i="15"/>
  <c r="U615" i="15"/>
  <c r="U616" i="15"/>
  <c r="U617" i="15"/>
  <c r="U618" i="15"/>
  <c r="U619" i="15"/>
  <c r="U620" i="15"/>
  <c r="U621" i="15"/>
  <c r="U622" i="15"/>
  <c r="U623" i="15"/>
  <c r="U624" i="15"/>
  <c r="U625" i="15"/>
  <c r="U626" i="15"/>
  <c r="U627" i="15"/>
  <c r="U628" i="15"/>
  <c r="U629" i="15"/>
  <c r="U630" i="15"/>
  <c r="U631" i="15"/>
  <c r="U632" i="15"/>
  <c r="U633" i="15"/>
  <c r="U634" i="15"/>
  <c r="U635" i="15"/>
  <c r="U636" i="15"/>
  <c r="U637" i="15"/>
  <c r="U638" i="15"/>
  <c r="U639" i="15"/>
  <c r="U640" i="15"/>
  <c r="U641" i="15"/>
  <c r="U642" i="15"/>
  <c r="U643" i="15"/>
  <c r="U644" i="15"/>
  <c r="U645" i="15"/>
  <c r="U646" i="15"/>
  <c r="U647" i="15"/>
  <c r="U648" i="15"/>
  <c r="U649" i="15"/>
  <c r="U650" i="15"/>
  <c r="U651" i="15"/>
  <c r="U652" i="15"/>
  <c r="U653" i="15"/>
  <c r="U654" i="15"/>
  <c r="U655" i="15"/>
  <c r="U656" i="15"/>
  <c r="U657" i="15"/>
  <c r="U658" i="15"/>
  <c r="U659" i="15"/>
  <c r="U660" i="15"/>
  <c r="U661" i="15"/>
  <c r="U662" i="15"/>
  <c r="U663" i="15"/>
  <c r="U664" i="15"/>
  <c r="U665" i="15"/>
  <c r="U666" i="15"/>
  <c r="U667" i="15"/>
  <c r="U668" i="15"/>
  <c r="U669" i="15"/>
  <c r="U670" i="15"/>
  <c r="U671" i="15"/>
  <c r="U672" i="15"/>
  <c r="U673" i="15"/>
  <c r="U674" i="15"/>
  <c r="U675" i="15"/>
  <c r="U676" i="15"/>
  <c r="U677" i="15"/>
  <c r="U678" i="15"/>
  <c r="U679" i="15"/>
  <c r="U680" i="15"/>
  <c r="U681" i="15"/>
  <c r="U682" i="15"/>
  <c r="U683" i="15"/>
  <c r="U684" i="15"/>
  <c r="U685" i="15"/>
  <c r="U686" i="15"/>
  <c r="U687" i="15"/>
  <c r="U688" i="15"/>
  <c r="U689" i="15"/>
  <c r="U690" i="15"/>
  <c r="U691" i="15"/>
  <c r="U692" i="15"/>
  <c r="U693" i="15"/>
  <c r="U694" i="15"/>
  <c r="U695" i="15"/>
  <c r="U696" i="15"/>
  <c r="U697" i="15"/>
  <c r="U698" i="15"/>
  <c r="U699" i="15"/>
  <c r="U700" i="15"/>
  <c r="U701" i="15"/>
  <c r="U702" i="15"/>
  <c r="U703" i="15"/>
  <c r="U704" i="15"/>
  <c r="U705" i="15"/>
  <c r="U706" i="15"/>
  <c r="U707" i="15"/>
  <c r="U708" i="15"/>
  <c r="U709" i="15"/>
  <c r="U710" i="15"/>
  <c r="U711" i="15"/>
  <c r="U712" i="15"/>
  <c r="U713" i="15"/>
  <c r="U714" i="15"/>
  <c r="U715" i="15"/>
  <c r="U716" i="15"/>
  <c r="U717" i="15"/>
  <c r="U718" i="15"/>
  <c r="U719" i="15"/>
  <c r="U720" i="15"/>
  <c r="U721" i="15"/>
  <c r="U722" i="15"/>
  <c r="U723" i="15"/>
  <c r="U724" i="15"/>
  <c r="U725" i="15"/>
  <c r="U726" i="15"/>
  <c r="U727" i="15"/>
  <c r="U728" i="15"/>
  <c r="U729" i="15"/>
  <c r="U730" i="15"/>
  <c r="U731" i="15"/>
  <c r="U732" i="15"/>
  <c r="U733" i="15"/>
  <c r="U734" i="15"/>
  <c r="U735" i="15"/>
  <c r="U736" i="15"/>
  <c r="U737" i="15"/>
  <c r="U738" i="15"/>
  <c r="U739" i="15"/>
  <c r="U740" i="15"/>
  <c r="U741" i="15"/>
  <c r="U742" i="15"/>
  <c r="U743" i="15"/>
  <c r="U744" i="15"/>
  <c r="U745" i="15"/>
  <c r="U746" i="15"/>
  <c r="U747" i="15"/>
  <c r="U748" i="15"/>
  <c r="U749" i="15"/>
  <c r="U750" i="15"/>
  <c r="U751" i="15"/>
  <c r="U752" i="15"/>
  <c r="U753" i="15"/>
  <c r="U754" i="15"/>
  <c r="U755" i="15"/>
  <c r="U756" i="15"/>
  <c r="U757" i="15"/>
  <c r="U758" i="15"/>
  <c r="U759" i="15"/>
  <c r="U760" i="15"/>
  <c r="U761" i="15"/>
  <c r="U762" i="15"/>
  <c r="U763" i="15"/>
  <c r="U764" i="15"/>
  <c r="U765" i="15"/>
  <c r="U766" i="15"/>
  <c r="U767" i="15"/>
  <c r="U768" i="15"/>
  <c r="U769" i="15"/>
  <c r="U770" i="15"/>
  <c r="U771" i="15"/>
  <c r="U772" i="15"/>
  <c r="U773" i="15"/>
  <c r="U774" i="15"/>
  <c r="U775" i="15"/>
  <c r="U776" i="15"/>
  <c r="U777" i="15"/>
  <c r="U778" i="15"/>
  <c r="U779" i="15"/>
  <c r="U780" i="15"/>
  <c r="U781" i="15"/>
  <c r="U782" i="15"/>
  <c r="U783" i="15"/>
  <c r="U784" i="15"/>
  <c r="U785" i="15"/>
  <c r="U786" i="15"/>
  <c r="U787" i="15"/>
  <c r="U788" i="15"/>
  <c r="U789" i="15"/>
  <c r="U790" i="15"/>
  <c r="U791" i="15"/>
  <c r="U792" i="15"/>
  <c r="U793" i="15"/>
  <c r="U794" i="15"/>
  <c r="U795" i="15"/>
  <c r="U796" i="15"/>
  <c r="U797" i="15"/>
  <c r="U798" i="15"/>
  <c r="U799" i="15"/>
  <c r="U800" i="15"/>
  <c r="U801" i="15"/>
  <c r="U802" i="15"/>
  <c r="U803" i="15"/>
  <c r="U804" i="15"/>
  <c r="U805" i="15"/>
  <c r="U806" i="15"/>
  <c r="U807" i="15"/>
  <c r="U808" i="15"/>
  <c r="U809" i="15"/>
  <c r="U810" i="15"/>
  <c r="U811" i="15"/>
  <c r="U812" i="15"/>
  <c r="U813" i="15"/>
  <c r="U814" i="15"/>
  <c r="U815" i="15"/>
  <c r="U816" i="15"/>
  <c r="U817" i="15"/>
  <c r="U818" i="15"/>
  <c r="U819" i="15"/>
  <c r="U820" i="15"/>
  <c r="U821" i="15"/>
  <c r="U822" i="15"/>
  <c r="U823" i="15"/>
  <c r="U824" i="15"/>
  <c r="U825" i="15"/>
  <c r="U826" i="15"/>
  <c r="U827" i="15"/>
  <c r="U828" i="15"/>
  <c r="U829" i="15"/>
  <c r="U830" i="15"/>
  <c r="U831" i="15"/>
  <c r="U832" i="15"/>
  <c r="U833" i="15"/>
  <c r="U834" i="15"/>
  <c r="U835" i="15"/>
  <c r="U836" i="15"/>
  <c r="U837" i="15"/>
  <c r="U838" i="15"/>
  <c r="U839" i="15"/>
  <c r="U840" i="15"/>
  <c r="U841" i="15"/>
  <c r="U842" i="15"/>
  <c r="U843" i="15"/>
  <c r="U844" i="15"/>
  <c r="U845" i="15"/>
  <c r="U846" i="15"/>
  <c r="U847" i="15"/>
  <c r="U848" i="15"/>
  <c r="U849" i="15"/>
  <c r="U850" i="15"/>
  <c r="U851" i="15"/>
  <c r="U852" i="15"/>
  <c r="U853" i="15"/>
  <c r="U854" i="15"/>
  <c r="U855" i="15"/>
  <c r="U856" i="15"/>
  <c r="U857" i="15"/>
  <c r="U858" i="15"/>
  <c r="U859" i="15"/>
  <c r="U860" i="15"/>
  <c r="U861" i="15"/>
  <c r="U862" i="15"/>
  <c r="U863" i="15"/>
  <c r="U864" i="15"/>
  <c r="U865" i="15"/>
  <c r="U866" i="15"/>
  <c r="U867" i="15"/>
  <c r="U868" i="15"/>
  <c r="U869" i="15"/>
  <c r="U870" i="15"/>
  <c r="U871" i="15"/>
  <c r="U872" i="15"/>
  <c r="U873" i="15"/>
  <c r="U874" i="15"/>
  <c r="U875" i="15"/>
  <c r="U876" i="15"/>
  <c r="U877" i="15"/>
  <c r="U878" i="15"/>
  <c r="U879" i="15"/>
  <c r="U880" i="15"/>
  <c r="U881" i="15"/>
  <c r="U882" i="15"/>
  <c r="U883" i="15"/>
  <c r="U884" i="15"/>
  <c r="U885" i="15"/>
  <c r="U886" i="15"/>
  <c r="U887" i="15"/>
  <c r="U888" i="15"/>
  <c r="U889" i="15"/>
  <c r="U890" i="15"/>
  <c r="U891" i="15"/>
  <c r="U892" i="15"/>
  <c r="U893" i="15"/>
  <c r="U894" i="15"/>
  <c r="U895" i="15"/>
  <c r="U896" i="15"/>
  <c r="U897" i="15"/>
  <c r="U898" i="15"/>
  <c r="U899" i="15"/>
  <c r="U900" i="15"/>
  <c r="U901" i="15"/>
  <c r="U902" i="15"/>
  <c r="U903" i="15"/>
  <c r="U904" i="15"/>
  <c r="U905" i="15"/>
  <c r="U906" i="15"/>
  <c r="U907" i="15"/>
  <c r="U908" i="15"/>
  <c r="U909" i="15"/>
  <c r="U910" i="15"/>
  <c r="U911" i="15"/>
  <c r="U912" i="15"/>
  <c r="U913" i="15"/>
  <c r="U914" i="15"/>
  <c r="U915" i="15"/>
  <c r="U916" i="15"/>
  <c r="U917" i="15"/>
  <c r="U918" i="15"/>
  <c r="U919" i="15"/>
  <c r="U920" i="15"/>
  <c r="U921" i="15"/>
  <c r="U922" i="15"/>
  <c r="U923" i="15"/>
  <c r="U924" i="15"/>
  <c r="U925" i="15"/>
  <c r="U926" i="15"/>
  <c r="U927" i="15"/>
  <c r="U928" i="15"/>
  <c r="U929" i="15"/>
  <c r="U930" i="15"/>
  <c r="U931" i="15"/>
  <c r="U932" i="15"/>
  <c r="U933" i="15"/>
  <c r="U934" i="15"/>
  <c r="U935" i="15"/>
  <c r="U936" i="15"/>
  <c r="U937" i="15"/>
  <c r="U938" i="15"/>
  <c r="U939" i="15"/>
  <c r="U940" i="15"/>
  <c r="U941" i="15"/>
  <c r="U942" i="15"/>
  <c r="U943" i="15"/>
  <c r="U944" i="15"/>
  <c r="U945" i="15"/>
  <c r="U946" i="15"/>
  <c r="U947" i="15"/>
  <c r="U948" i="15"/>
  <c r="U949" i="15"/>
  <c r="U950" i="15"/>
  <c r="U951" i="15"/>
  <c r="U952" i="15"/>
  <c r="U953" i="15"/>
  <c r="U954" i="15"/>
  <c r="U955" i="15"/>
  <c r="U956" i="15"/>
  <c r="U957" i="15"/>
  <c r="U958" i="15"/>
  <c r="U959" i="15"/>
  <c r="U960" i="15"/>
  <c r="U961" i="15"/>
  <c r="U962" i="15"/>
  <c r="U963" i="15"/>
  <c r="U964" i="15"/>
  <c r="U965" i="15"/>
  <c r="U966" i="15"/>
  <c r="U967" i="15"/>
  <c r="U968" i="15"/>
  <c r="U969" i="15"/>
  <c r="U970" i="15"/>
  <c r="U971" i="15"/>
  <c r="U972" i="15"/>
  <c r="U973" i="15"/>
  <c r="U974" i="15"/>
  <c r="U975" i="15"/>
  <c r="U976" i="15"/>
  <c r="U977" i="15"/>
  <c r="U978" i="15"/>
  <c r="U979" i="15"/>
  <c r="U980" i="15"/>
  <c r="U981" i="15"/>
  <c r="U982" i="15"/>
  <c r="U983" i="15"/>
  <c r="U984" i="15"/>
  <c r="U985" i="15"/>
  <c r="U986" i="15"/>
  <c r="U987" i="15"/>
  <c r="U988" i="15"/>
  <c r="U989" i="15"/>
  <c r="U990" i="15"/>
  <c r="U991" i="15"/>
  <c r="U992" i="15"/>
  <c r="U993" i="15"/>
  <c r="U994" i="15"/>
  <c r="U995" i="15"/>
  <c r="U996" i="15"/>
  <c r="U997" i="15"/>
  <c r="U998" i="15"/>
  <c r="U999" i="15"/>
  <c r="U1000" i="15"/>
  <c r="U1001" i="15"/>
  <c r="U1002" i="15"/>
  <c r="U1003" i="15"/>
  <c r="U1004" i="15"/>
  <c r="U1005" i="15"/>
  <c r="U1006" i="15"/>
  <c r="U1007" i="15"/>
  <c r="U1008" i="15"/>
  <c r="U1009" i="15"/>
  <c r="U1010" i="15"/>
  <c r="U1011" i="15"/>
  <c r="U1012" i="15"/>
  <c r="U1013" i="15"/>
  <c r="U1014" i="15"/>
  <c r="U1015" i="15"/>
  <c r="U1016" i="15"/>
  <c r="U1017" i="15"/>
  <c r="U1018" i="15"/>
  <c r="U1019" i="15"/>
  <c r="U1020" i="15"/>
  <c r="U1021" i="15"/>
  <c r="U1022" i="15"/>
  <c r="U1023" i="15"/>
  <c r="U1024" i="15"/>
  <c r="U1025" i="15"/>
  <c r="U1026" i="15"/>
  <c r="U1027" i="15"/>
  <c r="U1028" i="15"/>
  <c r="U1029" i="15"/>
  <c r="U1030" i="15"/>
  <c r="U1031" i="15"/>
  <c r="U1032" i="15"/>
  <c r="U1033" i="15"/>
  <c r="U1034" i="15"/>
  <c r="U1035" i="15"/>
  <c r="U1036" i="15"/>
  <c r="U1037" i="15"/>
  <c r="U1038" i="15"/>
  <c r="U1039" i="15"/>
  <c r="U1040" i="15"/>
  <c r="U1041" i="15"/>
  <c r="U1042" i="15"/>
  <c r="U1043" i="15"/>
  <c r="U1044" i="15"/>
  <c r="U1045" i="15"/>
  <c r="U1046" i="15"/>
  <c r="U1047" i="15"/>
  <c r="U1048" i="15"/>
  <c r="U1049" i="15"/>
  <c r="U1050" i="15"/>
  <c r="U1051" i="15"/>
  <c r="U1052" i="15"/>
  <c r="U1053" i="15"/>
  <c r="U1054" i="15"/>
  <c r="U1055" i="15"/>
  <c r="U1056" i="15"/>
  <c r="U1057" i="15"/>
  <c r="U1058" i="15"/>
  <c r="U1059" i="15"/>
  <c r="U1060" i="15"/>
  <c r="U1061" i="15"/>
  <c r="U1062" i="15"/>
  <c r="U1063" i="15"/>
  <c r="U1064" i="15"/>
  <c r="U1065" i="15"/>
  <c r="U1066" i="15"/>
  <c r="U1067" i="15"/>
  <c r="U1068" i="15"/>
  <c r="U1069" i="15"/>
  <c r="U1070" i="15"/>
  <c r="U1071" i="15"/>
  <c r="U1072" i="15"/>
  <c r="U1073" i="15"/>
  <c r="U1074" i="15"/>
  <c r="U1075" i="15"/>
  <c r="U1076" i="15"/>
  <c r="U1077" i="15"/>
  <c r="U1078" i="15"/>
  <c r="U1079" i="15"/>
  <c r="U1080" i="15"/>
  <c r="U1081" i="15"/>
  <c r="U1082" i="15"/>
  <c r="U1083" i="15"/>
  <c r="U1084" i="15"/>
  <c r="U1085" i="15"/>
  <c r="U1086" i="15"/>
  <c r="U1087" i="15"/>
  <c r="U1088" i="15"/>
  <c r="U1089" i="15"/>
  <c r="U1090" i="15"/>
  <c r="U1091" i="15"/>
  <c r="U1092" i="15"/>
  <c r="U1093" i="15"/>
  <c r="U1094" i="15"/>
  <c r="U1095" i="15"/>
  <c r="U1096" i="15"/>
  <c r="U1097" i="15"/>
  <c r="U1098" i="15"/>
  <c r="U1099" i="15"/>
  <c r="U1100" i="15"/>
  <c r="U1101" i="15"/>
  <c r="U1102" i="15"/>
  <c r="U1103" i="15"/>
  <c r="U1104" i="15"/>
  <c r="U1105" i="15"/>
  <c r="U1106" i="15"/>
  <c r="U1107" i="15"/>
  <c r="U1108" i="15"/>
  <c r="U1109" i="15"/>
  <c r="U1110" i="15"/>
  <c r="U1111" i="15"/>
  <c r="U1112" i="15"/>
  <c r="U1113" i="15"/>
  <c r="U1114" i="15"/>
  <c r="U1115" i="15"/>
  <c r="U1116" i="15"/>
  <c r="U1117" i="15"/>
  <c r="U1118" i="15"/>
  <c r="U1119" i="15"/>
  <c r="U1120" i="15"/>
  <c r="U1121" i="15"/>
  <c r="U1122" i="15"/>
  <c r="U1123" i="15"/>
  <c r="U1124" i="15"/>
  <c r="U1125" i="15"/>
  <c r="U1126" i="15"/>
  <c r="U1127" i="15"/>
  <c r="U1128" i="15"/>
  <c r="U1129" i="15"/>
  <c r="U1130" i="15"/>
  <c r="U1131" i="15"/>
  <c r="U1132" i="15"/>
  <c r="U1133" i="15"/>
  <c r="U1134" i="15"/>
  <c r="U1135" i="15"/>
  <c r="U1136" i="15"/>
  <c r="U1137" i="15"/>
  <c r="U1138" i="15"/>
  <c r="U1139" i="15"/>
  <c r="U1140" i="15"/>
  <c r="U1141" i="15"/>
  <c r="U1142" i="15"/>
  <c r="U1143" i="15"/>
  <c r="U1144" i="15"/>
  <c r="U1145" i="15"/>
  <c r="U1146" i="15"/>
  <c r="U1147" i="15"/>
  <c r="U1148" i="15"/>
  <c r="U1149" i="15"/>
  <c r="U1150" i="15"/>
  <c r="U1151" i="15"/>
  <c r="U1152" i="15"/>
  <c r="U1153" i="15"/>
  <c r="U1154" i="15"/>
  <c r="U1155" i="15"/>
  <c r="U1156" i="15"/>
  <c r="U1157" i="15"/>
  <c r="U1158" i="15"/>
  <c r="U1159" i="15"/>
  <c r="U1160" i="15"/>
  <c r="U1161" i="15"/>
  <c r="U1162" i="15"/>
  <c r="U1163" i="15"/>
  <c r="U1164" i="15"/>
  <c r="U1165" i="15"/>
  <c r="U1166" i="15"/>
  <c r="U1167" i="15"/>
  <c r="U1168" i="15"/>
  <c r="U1169" i="15"/>
  <c r="U1170" i="15"/>
  <c r="U1171" i="15"/>
  <c r="U1172" i="15"/>
  <c r="U1173" i="15"/>
  <c r="U1174" i="15"/>
  <c r="U1175" i="15"/>
  <c r="U1176" i="15"/>
  <c r="U1177" i="15"/>
  <c r="U1178" i="15"/>
  <c r="U1179" i="15"/>
  <c r="U1180" i="15"/>
  <c r="U1181" i="15"/>
  <c r="U1182" i="15"/>
  <c r="U1183" i="15"/>
  <c r="U1184" i="15"/>
  <c r="U1185" i="15"/>
  <c r="U1186" i="15"/>
  <c r="U1187" i="15"/>
  <c r="U1188" i="15"/>
  <c r="U1189" i="15"/>
  <c r="U1190" i="15"/>
  <c r="U1191" i="15"/>
  <c r="U1192" i="15"/>
  <c r="U1193" i="15"/>
  <c r="U1194" i="15"/>
  <c r="U1195" i="15"/>
  <c r="U1196" i="15"/>
  <c r="U1197" i="15"/>
  <c r="U1198" i="15"/>
  <c r="U1199" i="15"/>
  <c r="U1200" i="15"/>
  <c r="U1201" i="15"/>
  <c r="U1202" i="15"/>
  <c r="U1203" i="15"/>
  <c r="U1204" i="15"/>
  <c r="U1205" i="15"/>
  <c r="U1206" i="15"/>
  <c r="U1207" i="15"/>
  <c r="U1208" i="15"/>
  <c r="U1209" i="15"/>
  <c r="U1210" i="15"/>
  <c r="U1211" i="15"/>
  <c r="U1212" i="15"/>
  <c r="U1213" i="15"/>
  <c r="U1214" i="15"/>
  <c r="U1215" i="15"/>
  <c r="U1216" i="15"/>
  <c r="U1217" i="15"/>
  <c r="U1218" i="15"/>
  <c r="U1219" i="15"/>
  <c r="U1220" i="15"/>
  <c r="U1221" i="15"/>
  <c r="U1222" i="15"/>
  <c r="U1223" i="15"/>
  <c r="U1224" i="15"/>
  <c r="U1225" i="15"/>
  <c r="U1226" i="15"/>
  <c r="U1227" i="15"/>
  <c r="U1228" i="15"/>
  <c r="U1229" i="15"/>
  <c r="U1230" i="15"/>
  <c r="U1231" i="15"/>
  <c r="U1232" i="15"/>
  <c r="U1233" i="15"/>
  <c r="U1234" i="15"/>
  <c r="U1235" i="15"/>
  <c r="U1236" i="15"/>
  <c r="U1237" i="15"/>
  <c r="U1238" i="15"/>
  <c r="U1239" i="15"/>
  <c r="U1240" i="15"/>
  <c r="U1241" i="15"/>
  <c r="U1242" i="15"/>
  <c r="U1243" i="15"/>
  <c r="U1244" i="15"/>
  <c r="U1245" i="15"/>
  <c r="U1246" i="15"/>
  <c r="U1247" i="15"/>
  <c r="U1248" i="15"/>
  <c r="U1249" i="15"/>
  <c r="U1250" i="15"/>
  <c r="U1251" i="15"/>
  <c r="U1252" i="15"/>
  <c r="U1253" i="15"/>
  <c r="U1254" i="15"/>
  <c r="U1255" i="15"/>
  <c r="U1256" i="15"/>
  <c r="U1257" i="15"/>
  <c r="U1258" i="15"/>
  <c r="U1259" i="15"/>
  <c r="U1260" i="15"/>
  <c r="U1261" i="15"/>
  <c r="U1262" i="15"/>
  <c r="U1263" i="15"/>
  <c r="U1264" i="15"/>
  <c r="U1265" i="15"/>
  <c r="U1266" i="15"/>
  <c r="U1267" i="15"/>
  <c r="U1268" i="15"/>
  <c r="U1269" i="15"/>
  <c r="U1270" i="15"/>
  <c r="U1271" i="15"/>
  <c r="U1272" i="15"/>
  <c r="U1273" i="15"/>
  <c r="U1274" i="15"/>
  <c r="U1275" i="15"/>
  <c r="U1276" i="15"/>
  <c r="U1277" i="15"/>
  <c r="U1278" i="15"/>
  <c r="U1279" i="15"/>
  <c r="U1280" i="15"/>
  <c r="U1281" i="15"/>
  <c r="U1282" i="15"/>
  <c r="U1283" i="15"/>
  <c r="U1284" i="15"/>
  <c r="U1285" i="15"/>
  <c r="U1286" i="15"/>
  <c r="U1287" i="15"/>
  <c r="U1288" i="15"/>
  <c r="U1289" i="15"/>
  <c r="U1290" i="15"/>
  <c r="U1291" i="15"/>
  <c r="U1292" i="15"/>
  <c r="U1293" i="15"/>
  <c r="U1294" i="15"/>
  <c r="U1295" i="15"/>
  <c r="U1296" i="15"/>
  <c r="U1297" i="15"/>
  <c r="U1298" i="15"/>
  <c r="U1299" i="15"/>
  <c r="U1300" i="15"/>
  <c r="U1301" i="15"/>
  <c r="U1302" i="15"/>
  <c r="U1303" i="15"/>
  <c r="U1304" i="15"/>
  <c r="U1305" i="15"/>
  <c r="U1306" i="15"/>
  <c r="U1307" i="15"/>
  <c r="U1308" i="15"/>
  <c r="U1309" i="15"/>
  <c r="U1310" i="15"/>
  <c r="U1311" i="15"/>
  <c r="U1312" i="15"/>
  <c r="U1313" i="15"/>
  <c r="U1314" i="15"/>
  <c r="U1315" i="15"/>
  <c r="U1316" i="15"/>
  <c r="U1317" i="15"/>
  <c r="U1318" i="15"/>
  <c r="U1319" i="15"/>
  <c r="U1320" i="15"/>
  <c r="U1321" i="15"/>
  <c r="U1322" i="15"/>
  <c r="U1323" i="15"/>
  <c r="U1324" i="15"/>
  <c r="U1325" i="15"/>
  <c r="U1326" i="15"/>
  <c r="U1327" i="15"/>
  <c r="U1328" i="15"/>
  <c r="U1329" i="15"/>
  <c r="U1330" i="15"/>
  <c r="U1331" i="15"/>
  <c r="U1332" i="15"/>
  <c r="U1333" i="15"/>
  <c r="U1334" i="15"/>
  <c r="U1335" i="15"/>
  <c r="U1336" i="15"/>
  <c r="U1337" i="15"/>
  <c r="U1338" i="15"/>
  <c r="U1339" i="15"/>
  <c r="U1340" i="15"/>
  <c r="U1341" i="15"/>
  <c r="U1342" i="15"/>
  <c r="U1343" i="15"/>
  <c r="U1344" i="15"/>
  <c r="U1345" i="15"/>
  <c r="U1346" i="15"/>
  <c r="U1347" i="15"/>
  <c r="U1348" i="15"/>
  <c r="U1349" i="15"/>
  <c r="U1350" i="15"/>
  <c r="U1351" i="15"/>
  <c r="U1352" i="15"/>
  <c r="U1353" i="15"/>
  <c r="U1354" i="15"/>
  <c r="U1355" i="15"/>
  <c r="U1356" i="15"/>
  <c r="U1357" i="15"/>
  <c r="U1358" i="15"/>
  <c r="U1359" i="15"/>
  <c r="U1360" i="15"/>
  <c r="U1361" i="15"/>
  <c r="U1362" i="15"/>
  <c r="U1363" i="15"/>
  <c r="U1364" i="15"/>
  <c r="U1365" i="15"/>
  <c r="U1366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U1380" i="15"/>
  <c r="U1381" i="15"/>
  <c r="U1382" i="15"/>
  <c r="U1383" i="15"/>
  <c r="U1384" i="15"/>
  <c r="U1385" i="15"/>
  <c r="U1386" i="15"/>
  <c r="U1387" i="15"/>
  <c r="U1388" i="15"/>
  <c r="U1389" i="15"/>
  <c r="U1390" i="15"/>
  <c r="U1391" i="15"/>
  <c r="U1392" i="15"/>
  <c r="U1393" i="15"/>
  <c r="U1394" i="15"/>
  <c r="U1395" i="15"/>
  <c r="U1396" i="15"/>
  <c r="U1397" i="15"/>
  <c r="U1398" i="15"/>
  <c r="U1399" i="15"/>
  <c r="U1400" i="15"/>
  <c r="U1401" i="15"/>
  <c r="U1402" i="15"/>
  <c r="U1403" i="15"/>
  <c r="U1404" i="15"/>
  <c r="U1405" i="15"/>
  <c r="U1406" i="15"/>
  <c r="U1407" i="15"/>
  <c r="U1408" i="15"/>
  <c r="U1409" i="15"/>
  <c r="U1410" i="15"/>
  <c r="U1411" i="15"/>
  <c r="U1412" i="15"/>
  <c r="U1413" i="15"/>
  <c r="U1414" i="15"/>
  <c r="U1415" i="15"/>
  <c r="U1416" i="15"/>
  <c r="U1417" i="15"/>
  <c r="U1418" i="15"/>
  <c r="U1419" i="15"/>
  <c r="U1420" i="15"/>
  <c r="U1421" i="15"/>
  <c r="U1422" i="15"/>
  <c r="U1423" i="15"/>
  <c r="U1424" i="15"/>
  <c r="U1425" i="15"/>
  <c r="U1426" i="15"/>
  <c r="U1427" i="15"/>
  <c r="U1428" i="15"/>
  <c r="U1429" i="15"/>
  <c r="U1430" i="15"/>
  <c r="U1431" i="15"/>
  <c r="U1432" i="15"/>
  <c r="U1433" i="15"/>
  <c r="U1434" i="15"/>
  <c r="U1435" i="15"/>
  <c r="U1436" i="15"/>
  <c r="U1437" i="15"/>
  <c r="U1438" i="15"/>
  <c r="U1439" i="15"/>
  <c r="U1440" i="15"/>
  <c r="U1441" i="15"/>
  <c r="U1442" i="15"/>
  <c r="U1443" i="15"/>
  <c r="U1444" i="15"/>
  <c r="U1445" i="15"/>
  <c r="U1446" i="15"/>
  <c r="U1447" i="15"/>
  <c r="U1448" i="15"/>
  <c r="U1449" i="15"/>
  <c r="U1450" i="15"/>
  <c r="U1451" i="15"/>
  <c r="U1452" i="15"/>
  <c r="U1453" i="15"/>
  <c r="U1454" i="15"/>
  <c r="U1455" i="15"/>
  <c r="U1456" i="15"/>
  <c r="U1457" i="15"/>
  <c r="U1458" i="15"/>
  <c r="U1459" i="15"/>
  <c r="U1460" i="15"/>
  <c r="U1461" i="15"/>
  <c r="U1462" i="15"/>
  <c r="U1463" i="15"/>
  <c r="U1464" i="15"/>
  <c r="U1465" i="15"/>
  <c r="U1466" i="15"/>
  <c r="U1467" i="15"/>
  <c r="U1468" i="15"/>
  <c r="U1469" i="15"/>
  <c r="U1470" i="15"/>
  <c r="U1471" i="15"/>
  <c r="U1472" i="15"/>
  <c r="U1473" i="15"/>
  <c r="U1474" i="15"/>
  <c r="U1475" i="15"/>
  <c r="U1476" i="15"/>
  <c r="U1477" i="15"/>
  <c r="U1478" i="15"/>
  <c r="U1479" i="15"/>
  <c r="U1480" i="15"/>
  <c r="U1481" i="15"/>
  <c r="U1482" i="15"/>
  <c r="U1483" i="15"/>
  <c r="U1484" i="15"/>
  <c r="U1485" i="15"/>
  <c r="U1486" i="15"/>
  <c r="U1487" i="15"/>
  <c r="U1488" i="15"/>
  <c r="U1489" i="15"/>
  <c r="U1490" i="15"/>
  <c r="U1491" i="15"/>
  <c r="U1492" i="15"/>
  <c r="U1493" i="15"/>
  <c r="U1494" i="15"/>
  <c r="U1495" i="15"/>
  <c r="U1496" i="15"/>
  <c r="U1497" i="15"/>
  <c r="U1498" i="15"/>
  <c r="U1499" i="15"/>
  <c r="U1500" i="15"/>
  <c r="U1501" i="15"/>
  <c r="U1502" i="15"/>
  <c r="U1503" i="15"/>
  <c r="U1504" i="15"/>
  <c r="U1505" i="15"/>
  <c r="U1506" i="15"/>
  <c r="U1507" i="15"/>
  <c r="U1508" i="15"/>
  <c r="U1509" i="15"/>
  <c r="U1510" i="15"/>
  <c r="U1511" i="15"/>
  <c r="U1512" i="15"/>
  <c r="U1513" i="15"/>
  <c r="U1514" i="15"/>
  <c r="U1515" i="15"/>
  <c r="U1516" i="15"/>
  <c r="U1517" i="15"/>
  <c r="U1518" i="15"/>
  <c r="U1519" i="15"/>
  <c r="U1520" i="15"/>
  <c r="U1521" i="15"/>
  <c r="U1522" i="15"/>
  <c r="U1523" i="15"/>
  <c r="U1524" i="15"/>
  <c r="U1525" i="15"/>
  <c r="U1526" i="15"/>
  <c r="U1527" i="15"/>
  <c r="U1528" i="15"/>
  <c r="U1529" i="15"/>
  <c r="U1530" i="15"/>
  <c r="U1531" i="15"/>
  <c r="U1532" i="15"/>
  <c r="U1533" i="15"/>
  <c r="U1534" i="15"/>
  <c r="U1535" i="15"/>
  <c r="U1536" i="15"/>
  <c r="U1537" i="15"/>
  <c r="U1538" i="15"/>
  <c r="U1539" i="15"/>
  <c r="U1540" i="15"/>
  <c r="U1541" i="15"/>
  <c r="U1542" i="15"/>
  <c r="U1543" i="15"/>
  <c r="U1544" i="15"/>
  <c r="U1545" i="15"/>
  <c r="U1546" i="15"/>
  <c r="U1547" i="15"/>
  <c r="U1548" i="15"/>
  <c r="U1549" i="15"/>
  <c r="U1550" i="15"/>
  <c r="U1551" i="15"/>
  <c r="U1552" i="15"/>
  <c r="U1553" i="15"/>
  <c r="U1554" i="15"/>
  <c r="U1555" i="15"/>
  <c r="U1556" i="15"/>
  <c r="U1557" i="15"/>
  <c r="U1558" i="15"/>
  <c r="U1559" i="15"/>
  <c r="U1560" i="15"/>
  <c r="U1561" i="15"/>
  <c r="U1562" i="15"/>
  <c r="U1563" i="15"/>
  <c r="U1564" i="15"/>
  <c r="U1565" i="15"/>
  <c r="U1566" i="15"/>
  <c r="U1567" i="15"/>
  <c r="U1568" i="15"/>
  <c r="U1569" i="15"/>
  <c r="U1570" i="15"/>
  <c r="U1571" i="15"/>
  <c r="U1572" i="15"/>
  <c r="U1573" i="15"/>
  <c r="U1574" i="15"/>
  <c r="U1575" i="15"/>
  <c r="U1576" i="15"/>
  <c r="U1577" i="15"/>
  <c r="U1578" i="15"/>
  <c r="U1579" i="15"/>
  <c r="U1580" i="15"/>
  <c r="U1581" i="15"/>
  <c r="U1582" i="15"/>
  <c r="U1583" i="15"/>
  <c r="U1584" i="15"/>
  <c r="U1585" i="15"/>
  <c r="U1586" i="15"/>
  <c r="U1587" i="15"/>
  <c r="U1588" i="15"/>
  <c r="U1589" i="15"/>
  <c r="U1590" i="15"/>
  <c r="U1591" i="15"/>
  <c r="U1592" i="15"/>
  <c r="U1593" i="15"/>
  <c r="U1594" i="15"/>
  <c r="U1595" i="15"/>
  <c r="U1596" i="15"/>
  <c r="U1597" i="15"/>
  <c r="U1598" i="15"/>
  <c r="U1599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U1613" i="15"/>
  <c r="U1614" i="15"/>
  <c r="U1615" i="15"/>
  <c r="U1616" i="15"/>
  <c r="U1617" i="15"/>
  <c r="U1618" i="15"/>
  <c r="U1619" i="15"/>
  <c r="U1620" i="15"/>
  <c r="U1621" i="15"/>
  <c r="U1622" i="15"/>
  <c r="U1623" i="15"/>
  <c r="U1624" i="15"/>
  <c r="U1625" i="15"/>
  <c r="U1626" i="15"/>
  <c r="U1627" i="15"/>
  <c r="U1628" i="15"/>
  <c r="U1629" i="15"/>
  <c r="U1630" i="15"/>
  <c r="U1631" i="15"/>
  <c r="U1632" i="15"/>
  <c r="U1633" i="15"/>
  <c r="U1634" i="15"/>
  <c r="U1635" i="15"/>
  <c r="U1636" i="15"/>
  <c r="U1637" i="15"/>
  <c r="U1638" i="15"/>
  <c r="U1639" i="15"/>
  <c r="U1640" i="15"/>
  <c r="U1641" i="15"/>
  <c r="U1642" i="15"/>
  <c r="U1643" i="15"/>
  <c r="U1644" i="15"/>
  <c r="U1645" i="15"/>
  <c r="U1646" i="15"/>
  <c r="U1647" i="15"/>
  <c r="U1648" i="15"/>
  <c r="U1649" i="15"/>
  <c r="U1650" i="15"/>
  <c r="U1651" i="15"/>
  <c r="U1652" i="15"/>
  <c r="U1653" i="15"/>
  <c r="U1654" i="15"/>
  <c r="U1655" i="15"/>
  <c r="U1656" i="15"/>
  <c r="U1657" i="15"/>
  <c r="U1658" i="15"/>
  <c r="U1659" i="15"/>
  <c r="U1660" i="15"/>
  <c r="U1661" i="15"/>
  <c r="U1662" i="15"/>
  <c r="U1663" i="15"/>
  <c r="U1664" i="15"/>
  <c r="U1665" i="15"/>
  <c r="U1666" i="15"/>
  <c r="U1667" i="15"/>
  <c r="U1668" i="15"/>
  <c r="U1669" i="15"/>
  <c r="U1670" i="15"/>
  <c r="U1671" i="15"/>
  <c r="U1672" i="15"/>
  <c r="U1673" i="15"/>
  <c r="U1674" i="15"/>
  <c r="U1675" i="15"/>
  <c r="U1676" i="15"/>
  <c r="U1677" i="15"/>
  <c r="U1678" i="15"/>
  <c r="U1679" i="15"/>
  <c r="U1680" i="15"/>
  <c r="U1681" i="15"/>
  <c r="U1682" i="15"/>
  <c r="U1683" i="15"/>
  <c r="U1684" i="15"/>
  <c r="U1685" i="15"/>
  <c r="U1686" i="15"/>
  <c r="U1687" i="15"/>
  <c r="U1688" i="15"/>
  <c r="U1689" i="15"/>
  <c r="U1690" i="15"/>
  <c r="U1691" i="15"/>
  <c r="U1692" i="15"/>
  <c r="U1693" i="15"/>
  <c r="U1694" i="15"/>
  <c r="U1695" i="15"/>
  <c r="U1696" i="15"/>
  <c r="U1697" i="15"/>
  <c r="U1698" i="15"/>
  <c r="U1699" i="15"/>
  <c r="U1700" i="15"/>
  <c r="U1701" i="15"/>
  <c r="U1702" i="15"/>
  <c r="U1703" i="15"/>
  <c r="U1704" i="15"/>
  <c r="U1705" i="15"/>
  <c r="U1706" i="15"/>
  <c r="U1707" i="15"/>
  <c r="U1708" i="15"/>
  <c r="U1709" i="15"/>
  <c r="U1710" i="15"/>
  <c r="U1711" i="15"/>
  <c r="U1712" i="15"/>
  <c r="U1713" i="15"/>
  <c r="U1714" i="15"/>
  <c r="U1715" i="15"/>
  <c r="U1716" i="15"/>
  <c r="U1717" i="15"/>
  <c r="U1718" i="15"/>
  <c r="U1719" i="15"/>
  <c r="U1720" i="15"/>
  <c r="U1721" i="15"/>
  <c r="U1722" i="15"/>
  <c r="U1723" i="15"/>
  <c r="U1724" i="15"/>
  <c r="U1725" i="15"/>
  <c r="U1726" i="15"/>
  <c r="U1727" i="15"/>
  <c r="U1728" i="15"/>
  <c r="U1729" i="15"/>
  <c r="U1730" i="15"/>
  <c r="U1731" i="15"/>
  <c r="U1732" i="15"/>
  <c r="U1733" i="15"/>
  <c r="U1734" i="15"/>
  <c r="U1735" i="15"/>
  <c r="U1736" i="15"/>
  <c r="U1737" i="15"/>
  <c r="U1738" i="15"/>
  <c r="U1739" i="15"/>
  <c r="U1740" i="15"/>
  <c r="U1741" i="15"/>
  <c r="U1742" i="15"/>
  <c r="U1743" i="15"/>
  <c r="U1744" i="15"/>
  <c r="U1745" i="15"/>
  <c r="U1746" i="15"/>
  <c r="U1747" i="15"/>
  <c r="U1748" i="15"/>
  <c r="U1749" i="15"/>
  <c r="U1750" i="15"/>
  <c r="U1751" i="15"/>
  <c r="U1752" i="15"/>
  <c r="U1753" i="15"/>
  <c r="U1754" i="15"/>
  <c r="U1755" i="15"/>
  <c r="U1756" i="15"/>
  <c r="U1757" i="15"/>
  <c r="U1758" i="15"/>
  <c r="U1759" i="15"/>
  <c r="U1760" i="15"/>
  <c r="U1761" i="15"/>
  <c r="U1762" i="15"/>
  <c r="U1763" i="15"/>
  <c r="U1764" i="15"/>
  <c r="U1765" i="15"/>
  <c r="U1766" i="15"/>
  <c r="U1767" i="15"/>
  <c r="U1768" i="15"/>
  <c r="U1769" i="15"/>
  <c r="U1770" i="15"/>
  <c r="U1771" i="15"/>
  <c r="U1772" i="15"/>
  <c r="U1773" i="15"/>
  <c r="U1774" i="15"/>
  <c r="U1775" i="15"/>
  <c r="U1776" i="15"/>
  <c r="U1777" i="15"/>
  <c r="U1778" i="15"/>
  <c r="U1779" i="15"/>
  <c r="U1780" i="15"/>
  <c r="U1781" i="15"/>
  <c r="U1782" i="15"/>
  <c r="U1783" i="15"/>
  <c r="U1784" i="15"/>
  <c r="U1785" i="15"/>
  <c r="U1786" i="15"/>
  <c r="U1787" i="15"/>
  <c r="U1788" i="15"/>
  <c r="U1789" i="15"/>
  <c r="U1790" i="15"/>
  <c r="U1791" i="15"/>
  <c r="U1792" i="15"/>
  <c r="U1793" i="15"/>
  <c r="U1794" i="15"/>
  <c r="U1795" i="15"/>
  <c r="U1796" i="15"/>
  <c r="U1797" i="15"/>
  <c r="U1798" i="15"/>
  <c r="U1799" i="15"/>
  <c r="U1800" i="15"/>
  <c r="U1801" i="15"/>
  <c r="U1802" i="15"/>
  <c r="U1803" i="15"/>
  <c r="U1804" i="15"/>
  <c r="U1805" i="15"/>
  <c r="U1806" i="15"/>
  <c r="U1807" i="15"/>
  <c r="U1808" i="15"/>
  <c r="U1809" i="15"/>
  <c r="U1810" i="15"/>
  <c r="U1811" i="15"/>
  <c r="U1812" i="15"/>
  <c r="U1813" i="15"/>
  <c r="U1814" i="15"/>
  <c r="U1815" i="15"/>
  <c r="U1816" i="15"/>
  <c r="U1817" i="15"/>
  <c r="U1818" i="15"/>
  <c r="U1819" i="15"/>
  <c r="U1820" i="15"/>
  <c r="U1821" i="15"/>
  <c r="U1822" i="15"/>
  <c r="U1823" i="15"/>
  <c r="U1824" i="15"/>
  <c r="U1825" i="15"/>
  <c r="U1826" i="15"/>
  <c r="U1827" i="15"/>
  <c r="U1828" i="15"/>
  <c r="U1829" i="15"/>
  <c r="U1830" i="15"/>
  <c r="U1831" i="15"/>
  <c r="U1832" i="15"/>
  <c r="U1833" i="15"/>
  <c r="U1834" i="15"/>
  <c r="U1835" i="15"/>
  <c r="U1836" i="15"/>
  <c r="U1837" i="15"/>
  <c r="U1838" i="15"/>
  <c r="U1839" i="15"/>
  <c r="U1840" i="15"/>
  <c r="U1841" i="15"/>
  <c r="U1842" i="15"/>
  <c r="U1843" i="15"/>
  <c r="U1844" i="15"/>
  <c r="U1845" i="15"/>
  <c r="U1846" i="15"/>
  <c r="U1847" i="15"/>
  <c r="U1848" i="15"/>
  <c r="U1849" i="15"/>
  <c r="U1850" i="15"/>
  <c r="U1851" i="15"/>
  <c r="U1852" i="15"/>
  <c r="U1853" i="15"/>
  <c r="U1854" i="15"/>
  <c r="U1855" i="15"/>
  <c r="U1856" i="15"/>
  <c r="U1857" i="15"/>
  <c r="U1858" i="15"/>
  <c r="U1859" i="15"/>
  <c r="U1860" i="15"/>
  <c r="U1861" i="15"/>
  <c r="U1862" i="15"/>
  <c r="U1863" i="15"/>
  <c r="U1864" i="15"/>
  <c r="U1865" i="15"/>
  <c r="U1866" i="15"/>
  <c r="U1867" i="15"/>
  <c r="U1868" i="15"/>
  <c r="U1869" i="15"/>
  <c r="U1870" i="15"/>
  <c r="U1871" i="15"/>
  <c r="U1872" i="15"/>
  <c r="U1873" i="15"/>
  <c r="U1874" i="15"/>
  <c r="U1875" i="15"/>
  <c r="U1876" i="15"/>
  <c r="U1877" i="15"/>
  <c r="U1878" i="15"/>
  <c r="U1879" i="15"/>
  <c r="U1880" i="15"/>
  <c r="U1881" i="15"/>
  <c r="U1882" i="15"/>
  <c r="U1883" i="15"/>
  <c r="U1884" i="15"/>
  <c r="U1885" i="15"/>
  <c r="U1886" i="15"/>
  <c r="U1887" i="15"/>
  <c r="U1888" i="15"/>
  <c r="U1889" i="15"/>
  <c r="U1890" i="15"/>
  <c r="U1891" i="15"/>
  <c r="U1892" i="15"/>
  <c r="U1893" i="15"/>
  <c r="U1894" i="15"/>
  <c r="U1895" i="15"/>
  <c r="U1896" i="15"/>
  <c r="U1897" i="15"/>
  <c r="U1898" i="15"/>
  <c r="U1899" i="15"/>
  <c r="U1900" i="15"/>
  <c r="U1901" i="15"/>
  <c r="U1902" i="15"/>
  <c r="U1903" i="15"/>
  <c r="U1904" i="15"/>
  <c r="U1905" i="15"/>
  <c r="U1906" i="15"/>
  <c r="U1907" i="15"/>
  <c r="U1908" i="15"/>
  <c r="U1909" i="15"/>
  <c r="U1910" i="15"/>
  <c r="U1911" i="15"/>
  <c r="U1912" i="15"/>
  <c r="U1913" i="15"/>
  <c r="U1914" i="15"/>
  <c r="U1915" i="15"/>
  <c r="U1916" i="15"/>
  <c r="U1917" i="15"/>
  <c r="U1918" i="15"/>
  <c r="U1919" i="15"/>
  <c r="U1920" i="15"/>
  <c r="U1921" i="15"/>
  <c r="U1922" i="15"/>
  <c r="U1923" i="15"/>
  <c r="U1924" i="15"/>
  <c r="U1925" i="15"/>
  <c r="U1926" i="15"/>
  <c r="U1927" i="15"/>
  <c r="U1928" i="15"/>
  <c r="U1929" i="15"/>
  <c r="U1930" i="15"/>
  <c r="U1931" i="15"/>
  <c r="U1932" i="15"/>
  <c r="U1933" i="15"/>
  <c r="U1934" i="15"/>
  <c r="U1935" i="15"/>
  <c r="U1936" i="15"/>
  <c r="U1937" i="15"/>
  <c r="U1938" i="15"/>
  <c r="U1939" i="15"/>
  <c r="U1940" i="15"/>
  <c r="U1941" i="15"/>
  <c r="U1942" i="15"/>
  <c r="U1943" i="15"/>
  <c r="U1944" i="15"/>
  <c r="U1945" i="15"/>
  <c r="U1946" i="15"/>
  <c r="U1947" i="15"/>
  <c r="U1948" i="15"/>
  <c r="U1949" i="15"/>
  <c r="U1950" i="15"/>
  <c r="U1951" i="15"/>
  <c r="U1952" i="15"/>
  <c r="U1953" i="15"/>
  <c r="U1954" i="15"/>
  <c r="U1955" i="15"/>
  <c r="U1956" i="15"/>
  <c r="U1957" i="15"/>
  <c r="U1958" i="15"/>
  <c r="U1959" i="15"/>
  <c r="U1960" i="15"/>
  <c r="U1961" i="15"/>
  <c r="U1962" i="15"/>
  <c r="U1963" i="15"/>
  <c r="U1964" i="15"/>
  <c r="U1965" i="15"/>
  <c r="U1966" i="15"/>
  <c r="U1967" i="15"/>
  <c r="U1968" i="15"/>
  <c r="U1969" i="15"/>
  <c r="U1970" i="15"/>
  <c r="U1971" i="15"/>
  <c r="U1972" i="15"/>
  <c r="U1973" i="15"/>
  <c r="U1974" i="15"/>
  <c r="U1975" i="15"/>
  <c r="U1976" i="15"/>
  <c r="U1977" i="15"/>
  <c r="U1978" i="15"/>
  <c r="U1979" i="15"/>
  <c r="U1980" i="15"/>
  <c r="U1981" i="15"/>
  <c r="U1982" i="15"/>
  <c r="U1983" i="15"/>
  <c r="U1984" i="15"/>
  <c r="U1985" i="15"/>
  <c r="U1986" i="15"/>
  <c r="U1987" i="15"/>
  <c r="U1988" i="15"/>
  <c r="U1989" i="15"/>
  <c r="U1990" i="15"/>
  <c r="U1991" i="15"/>
  <c r="U1992" i="15"/>
  <c r="U1993" i="15"/>
  <c r="U1994" i="15"/>
  <c r="U1995" i="15"/>
  <c r="U1996" i="15"/>
  <c r="U1997" i="15"/>
  <c r="U1998" i="15"/>
  <c r="U1999" i="15"/>
  <c r="U2000" i="15"/>
  <c r="U2001" i="15"/>
  <c r="U2002" i="15"/>
  <c r="U2003" i="15"/>
  <c r="U2004" i="15"/>
  <c r="U2005" i="15"/>
  <c r="U2006" i="15"/>
  <c r="U2007" i="15"/>
  <c r="U2008" i="15"/>
  <c r="U2009" i="15"/>
  <c r="U2010" i="15"/>
  <c r="U2011" i="15"/>
  <c r="U2012" i="15"/>
  <c r="U2013" i="15"/>
  <c r="U2014" i="15"/>
  <c r="U2015" i="15"/>
  <c r="U2016" i="15"/>
  <c r="U2017" i="15"/>
  <c r="U2018" i="15"/>
  <c r="U2019" i="15"/>
  <c r="U2020" i="15"/>
  <c r="U2021" i="15"/>
  <c r="U2022" i="15"/>
  <c r="U2023" i="15"/>
  <c r="U2024" i="15"/>
  <c r="U2025" i="15"/>
  <c r="U2026" i="15"/>
  <c r="U2027" i="15"/>
  <c r="U2028" i="15"/>
  <c r="U2029" i="15"/>
  <c r="U2030" i="15"/>
  <c r="U2031" i="15"/>
  <c r="U2032" i="15"/>
  <c r="U2033" i="15"/>
  <c r="U2034" i="15"/>
  <c r="U2035" i="15"/>
  <c r="U2036" i="15"/>
  <c r="U2037" i="15"/>
  <c r="U2038" i="15"/>
  <c r="U2039" i="15"/>
  <c r="U2040" i="15"/>
  <c r="U2041" i="15"/>
  <c r="U2042" i="15"/>
  <c r="U2043" i="15"/>
  <c r="U2044" i="15"/>
  <c r="U2045" i="15"/>
  <c r="U2046" i="15"/>
  <c r="U2047" i="15"/>
  <c r="U2048" i="15"/>
  <c r="U2049" i="15"/>
  <c r="U2050" i="15"/>
  <c r="U2051" i="15"/>
  <c r="U2052" i="15"/>
  <c r="U2053" i="15"/>
  <c r="U2054" i="15"/>
  <c r="U2055" i="15"/>
  <c r="U2056" i="15"/>
  <c r="U2057" i="15"/>
  <c r="U2058" i="15"/>
  <c r="U2059" i="15"/>
  <c r="U2060" i="15"/>
  <c r="U2061" i="15"/>
  <c r="U2062" i="15"/>
  <c r="U2063" i="15"/>
  <c r="U2064" i="15"/>
  <c r="U2065" i="15"/>
  <c r="U2066" i="15"/>
  <c r="U2067" i="15"/>
  <c r="U2068" i="15"/>
  <c r="U2069" i="15"/>
  <c r="U2070" i="15"/>
  <c r="U2071" i="15"/>
  <c r="U2072" i="15"/>
  <c r="U2073" i="15"/>
  <c r="U2074" i="15"/>
  <c r="U2075" i="15"/>
  <c r="U2076" i="15"/>
  <c r="U2077" i="15"/>
  <c r="U2078" i="15"/>
  <c r="U2079" i="15"/>
  <c r="U2080" i="15"/>
  <c r="U2081" i="15"/>
  <c r="U2082" i="15"/>
  <c r="U2083" i="15"/>
  <c r="U2084" i="15"/>
  <c r="U2085" i="15"/>
  <c r="U2086" i="15"/>
  <c r="U2087" i="15"/>
  <c r="U2088" i="15"/>
  <c r="U2089" i="15"/>
  <c r="U2090" i="15"/>
  <c r="U2091" i="15"/>
  <c r="U2092" i="15"/>
  <c r="U2093" i="15"/>
  <c r="U2094" i="15"/>
  <c r="U2095" i="15"/>
  <c r="U2096" i="15"/>
  <c r="U2097" i="15"/>
  <c r="U2098" i="15"/>
  <c r="U2099" i="15"/>
  <c r="U2100" i="15"/>
  <c r="U2101" i="15"/>
  <c r="U2102" i="15"/>
  <c r="U2103" i="15"/>
  <c r="U2104" i="15"/>
  <c r="U2105" i="15"/>
  <c r="U2106" i="15"/>
  <c r="U2107" i="15"/>
  <c r="U2108" i="15"/>
  <c r="U2109" i="15"/>
  <c r="U2110" i="15"/>
  <c r="U2111" i="15"/>
  <c r="U2112" i="15"/>
  <c r="U2113" i="15"/>
  <c r="U2114" i="15"/>
  <c r="U2115" i="15"/>
  <c r="U2116" i="15"/>
  <c r="U2117" i="15"/>
  <c r="U2118" i="15"/>
  <c r="U2119" i="15"/>
  <c r="U2120" i="15"/>
  <c r="U2121" i="15"/>
  <c r="U2122" i="15"/>
  <c r="U2123" i="15"/>
  <c r="U2124" i="15"/>
  <c r="U2125" i="15"/>
  <c r="U2126" i="15"/>
  <c r="U2127" i="15"/>
  <c r="U2128" i="15"/>
  <c r="U2129" i="15"/>
  <c r="U2130" i="15"/>
  <c r="U2131" i="15"/>
  <c r="U2132" i="15"/>
  <c r="U2133" i="15"/>
  <c r="U2134" i="15"/>
  <c r="U2135" i="15"/>
  <c r="U2136" i="15"/>
  <c r="U2137" i="15"/>
  <c r="U2138" i="15"/>
  <c r="U2139" i="15"/>
  <c r="U2140" i="15"/>
  <c r="U2141" i="15"/>
  <c r="U2142" i="15"/>
  <c r="U2143" i="15"/>
  <c r="U2144" i="15"/>
  <c r="U2145" i="15"/>
  <c r="U2146" i="15"/>
  <c r="U2147" i="15"/>
  <c r="U2148" i="15"/>
  <c r="U2149" i="15"/>
  <c r="U2150" i="15"/>
  <c r="U2151" i="15"/>
  <c r="U2152" i="15"/>
  <c r="U2153" i="15"/>
  <c r="U2154" i="15"/>
  <c r="U2155" i="15"/>
  <c r="U2156" i="15"/>
  <c r="U2157" i="15"/>
  <c r="U2158" i="15"/>
  <c r="U2159" i="15"/>
  <c r="U2160" i="15"/>
  <c r="U2161" i="15"/>
  <c r="U2162" i="15"/>
  <c r="U2163" i="15"/>
  <c r="U2164" i="15"/>
  <c r="U2165" i="15"/>
  <c r="U2166" i="15"/>
  <c r="U2167" i="15"/>
  <c r="U2168" i="15"/>
  <c r="U2169" i="15"/>
  <c r="U2170" i="15"/>
  <c r="U2171" i="15"/>
  <c r="U2172" i="15"/>
  <c r="U2173" i="15"/>
  <c r="U2174" i="15"/>
  <c r="U2175" i="15"/>
  <c r="U2176" i="15"/>
  <c r="U2177" i="15"/>
  <c r="U2178" i="15"/>
  <c r="U2179" i="15"/>
  <c r="U2180" i="15"/>
  <c r="U2181" i="15"/>
  <c r="U2182" i="15"/>
  <c r="U2183" i="15"/>
  <c r="U2184" i="15"/>
  <c r="U2185" i="15"/>
  <c r="U2186" i="15"/>
  <c r="U2187" i="15"/>
  <c r="U2188" i="15"/>
  <c r="U2189" i="15"/>
  <c r="U2190" i="15"/>
  <c r="U2191" i="15"/>
  <c r="U2192" i="15"/>
  <c r="U2193" i="15"/>
  <c r="U2194" i="15"/>
  <c r="U2195" i="15"/>
  <c r="U2196" i="15"/>
  <c r="U2197" i="15"/>
  <c r="U2198" i="15"/>
  <c r="U2199" i="15"/>
  <c r="U2200" i="15"/>
  <c r="U2201" i="15"/>
  <c r="U2202" i="15"/>
  <c r="U2203" i="15"/>
  <c r="U2204" i="15"/>
  <c r="U2205" i="15"/>
  <c r="U2206" i="15"/>
  <c r="U2207" i="15"/>
  <c r="U2208" i="15"/>
  <c r="U2209" i="15"/>
  <c r="U2210" i="15"/>
  <c r="U2211" i="15"/>
  <c r="U2212" i="15"/>
  <c r="U2213" i="15"/>
  <c r="U2214" i="15"/>
  <c r="U2215" i="15"/>
  <c r="U2216" i="15"/>
  <c r="U2217" i="15"/>
  <c r="U2218" i="15"/>
  <c r="U2219" i="15"/>
  <c r="U2220" i="15"/>
  <c r="U2221" i="15"/>
  <c r="U2222" i="15"/>
  <c r="U2223" i="15"/>
  <c r="U2224" i="15"/>
  <c r="U2225" i="15"/>
  <c r="U2226" i="15"/>
  <c r="U2227" i="15"/>
  <c r="U2228" i="15"/>
  <c r="U2229" i="15"/>
  <c r="U2230" i="15"/>
  <c r="U2231" i="15"/>
  <c r="U2232" i="15"/>
  <c r="U2233" i="15"/>
  <c r="U2234" i="15"/>
  <c r="U2235" i="15"/>
  <c r="U2236" i="15"/>
  <c r="U2237" i="15"/>
  <c r="U2238" i="15"/>
  <c r="U2239" i="15"/>
  <c r="U2240" i="15"/>
  <c r="U2241" i="15"/>
  <c r="U2242" i="15"/>
  <c r="U2243" i="15"/>
  <c r="U2244" i="15"/>
  <c r="U2245" i="15"/>
  <c r="U2246" i="15"/>
  <c r="U2247" i="15"/>
  <c r="U2248" i="15"/>
  <c r="U2249" i="15"/>
  <c r="U2250" i="15"/>
  <c r="U2251" i="15"/>
  <c r="U2252" i="15"/>
  <c r="U2253" i="15"/>
  <c r="U2254" i="15"/>
  <c r="U2255" i="15"/>
  <c r="U2256" i="15"/>
  <c r="U2257" i="15"/>
  <c r="U2258" i="15"/>
  <c r="U2259" i="15"/>
  <c r="U2260" i="15"/>
  <c r="U2261" i="15"/>
  <c r="U2262" i="15"/>
  <c r="U2263" i="15"/>
  <c r="U2264" i="15"/>
  <c r="U2265" i="15"/>
  <c r="U2266" i="15"/>
  <c r="U2267" i="15"/>
  <c r="U2268" i="15"/>
  <c r="U2269" i="15"/>
  <c r="U2270" i="15"/>
  <c r="U2271" i="15"/>
  <c r="U2272" i="15"/>
  <c r="U2273" i="15"/>
  <c r="U2274" i="15"/>
  <c r="U2275" i="15"/>
  <c r="U2276" i="15"/>
  <c r="U2277" i="15"/>
  <c r="U2278" i="15"/>
  <c r="U2279" i="15"/>
  <c r="U2280" i="15"/>
  <c r="U2281" i="15"/>
  <c r="U2282" i="15"/>
  <c r="U2283" i="15"/>
  <c r="U2284" i="15"/>
  <c r="U2285" i="15"/>
  <c r="U2286" i="15"/>
  <c r="U2287" i="15"/>
  <c r="U2288" i="15"/>
  <c r="U2289" i="15"/>
  <c r="U2290" i="15"/>
  <c r="U2291" i="15"/>
  <c r="U2292" i="15"/>
  <c r="U2293" i="15"/>
  <c r="U2294" i="15"/>
  <c r="U2295" i="15"/>
  <c r="U2296" i="15"/>
  <c r="U2297" i="15"/>
  <c r="U2298" i="15"/>
  <c r="U2299" i="15"/>
  <c r="U2300" i="15"/>
  <c r="U2301" i="15"/>
  <c r="U2302" i="15"/>
  <c r="U2303" i="15"/>
  <c r="U2304" i="15"/>
  <c r="U2305" i="15"/>
  <c r="U2306" i="15"/>
  <c r="U2307" i="15"/>
  <c r="U2308" i="15"/>
  <c r="U2309" i="15"/>
  <c r="U2310" i="15"/>
  <c r="U2311" i="15"/>
  <c r="U2312" i="15"/>
  <c r="U2313" i="15"/>
  <c r="U2314" i="15"/>
  <c r="U2315" i="15"/>
  <c r="U2316" i="15"/>
  <c r="U2317" i="15"/>
  <c r="U2318" i="15"/>
  <c r="U2319" i="15"/>
  <c r="U2320" i="15"/>
  <c r="U2321" i="15"/>
  <c r="U2322" i="15"/>
  <c r="U2323" i="15"/>
  <c r="U2324" i="15"/>
  <c r="U2325" i="15"/>
  <c r="U2326" i="15"/>
  <c r="U2327" i="15"/>
  <c r="U2328" i="15"/>
  <c r="U2329" i="15"/>
  <c r="U2330" i="15"/>
  <c r="U2331" i="15"/>
  <c r="U2332" i="15"/>
  <c r="U2333" i="15"/>
  <c r="U2334" i="15"/>
  <c r="U2335" i="15"/>
  <c r="U2336" i="15"/>
  <c r="U2337" i="15"/>
  <c r="U2338" i="15"/>
  <c r="U2339" i="15"/>
  <c r="U2340" i="15"/>
  <c r="U2341" i="15"/>
  <c r="U2342" i="15"/>
  <c r="U2343" i="15"/>
  <c r="U2344" i="15"/>
  <c r="U2345" i="15"/>
  <c r="U2346" i="15"/>
  <c r="U2347" i="15"/>
  <c r="U2348" i="15"/>
  <c r="U2349" i="15"/>
  <c r="U2350" i="15"/>
  <c r="U2351" i="15"/>
  <c r="U2352" i="15"/>
  <c r="U2353" i="15"/>
  <c r="U2354" i="15"/>
  <c r="U2355" i="15"/>
  <c r="U2356" i="15"/>
  <c r="U2357" i="15"/>
  <c r="U2358" i="15"/>
  <c r="U2359" i="15"/>
  <c r="U2360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U2373" i="15"/>
  <c r="U2374" i="15"/>
  <c r="U2375" i="15"/>
  <c r="U2376" i="15"/>
  <c r="U2377" i="15"/>
  <c r="U2378" i="15"/>
  <c r="U2379" i="15"/>
  <c r="U2380" i="15"/>
  <c r="U2381" i="15"/>
  <c r="U2382" i="15"/>
  <c r="U2383" i="15"/>
  <c r="U2384" i="15"/>
  <c r="U2385" i="15"/>
  <c r="U2386" i="15"/>
  <c r="U2387" i="15"/>
  <c r="U2388" i="15"/>
  <c r="U2389" i="15"/>
  <c r="U2390" i="15"/>
  <c r="U2391" i="15"/>
  <c r="U2392" i="15"/>
  <c r="U2393" i="15"/>
  <c r="U2394" i="15"/>
  <c r="U2395" i="15"/>
  <c r="U2396" i="15"/>
  <c r="U2397" i="15"/>
  <c r="U2398" i="15"/>
  <c r="U2399" i="15"/>
  <c r="U2400" i="15"/>
  <c r="U2401" i="15"/>
  <c r="U2402" i="15"/>
  <c r="U2403" i="15"/>
  <c r="U2404" i="15"/>
  <c r="U2405" i="15"/>
  <c r="U2406" i="15"/>
  <c r="U2407" i="15"/>
  <c r="U2408" i="15"/>
  <c r="U2409" i="15"/>
  <c r="U2410" i="15"/>
  <c r="U2411" i="15"/>
  <c r="U2412" i="15"/>
  <c r="U2413" i="15"/>
  <c r="U2414" i="15"/>
  <c r="U2415" i="15"/>
  <c r="U2416" i="15"/>
  <c r="U2417" i="15"/>
  <c r="U2418" i="15"/>
  <c r="U2419" i="15"/>
  <c r="U2420" i="15"/>
  <c r="U2421" i="15"/>
  <c r="U2422" i="15"/>
  <c r="U2423" i="15"/>
  <c r="U2424" i="15"/>
  <c r="U2425" i="15"/>
  <c r="U2426" i="15"/>
  <c r="U2427" i="15"/>
  <c r="U2428" i="15"/>
  <c r="U2429" i="15"/>
  <c r="U2430" i="15"/>
  <c r="U2431" i="15"/>
  <c r="U2432" i="15"/>
  <c r="U2433" i="15"/>
  <c r="U2434" i="15"/>
  <c r="U2435" i="15"/>
  <c r="U2436" i="15"/>
  <c r="U2437" i="15"/>
  <c r="U2438" i="15"/>
  <c r="U2439" i="15"/>
  <c r="U2440" i="15"/>
  <c r="U2441" i="15"/>
  <c r="U2442" i="15"/>
  <c r="U2443" i="15"/>
  <c r="U2444" i="15"/>
  <c r="U2445" i="15"/>
  <c r="U2446" i="15"/>
  <c r="U2447" i="15"/>
  <c r="U2448" i="15"/>
  <c r="U2449" i="15"/>
  <c r="U2450" i="15"/>
  <c r="U2451" i="15"/>
  <c r="U2452" i="15"/>
  <c r="U2453" i="15"/>
  <c r="U2454" i="15"/>
  <c r="U2455" i="15"/>
  <c r="U2456" i="15"/>
  <c r="U2457" i="15"/>
  <c r="U2458" i="15"/>
  <c r="U2459" i="15"/>
  <c r="U2460" i="15"/>
  <c r="U2461" i="15"/>
  <c r="U2462" i="15"/>
  <c r="U2463" i="15"/>
  <c r="U2464" i="15"/>
  <c r="U2465" i="15"/>
  <c r="U2466" i="15"/>
  <c r="U2467" i="15"/>
  <c r="U2468" i="15"/>
  <c r="U2469" i="15"/>
  <c r="U2470" i="15"/>
  <c r="U2471" i="15"/>
  <c r="U2472" i="15"/>
  <c r="U2473" i="15"/>
  <c r="U2474" i="15"/>
  <c r="U2475" i="15"/>
  <c r="U2476" i="15"/>
  <c r="U2477" i="15"/>
  <c r="U2478" i="15"/>
  <c r="U2479" i="15"/>
  <c r="U2480" i="15"/>
  <c r="U2481" i="15"/>
  <c r="U2482" i="15"/>
  <c r="U2483" i="15"/>
  <c r="U2484" i="15"/>
  <c r="U2485" i="15"/>
  <c r="U2486" i="15"/>
  <c r="U2487" i="15"/>
  <c r="U2488" i="15"/>
  <c r="U2489" i="15"/>
  <c r="U2490" i="15"/>
  <c r="U2491" i="15"/>
  <c r="U2492" i="15"/>
  <c r="U2493" i="15"/>
  <c r="U2494" i="15"/>
  <c r="U2495" i="15"/>
  <c r="U2496" i="15"/>
  <c r="U2497" i="15"/>
  <c r="U2498" i="15"/>
  <c r="U2499" i="15"/>
  <c r="U2500" i="15"/>
  <c r="U2501" i="15"/>
  <c r="U2502" i="15"/>
  <c r="U2503" i="15"/>
  <c r="U2504" i="15"/>
  <c r="U2505" i="15"/>
  <c r="U2506" i="15"/>
  <c r="U2507" i="15"/>
  <c r="U2508" i="15"/>
  <c r="U2509" i="15"/>
  <c r="U2510" i="15"/>
  <c r="U2511" i="15"/>
  <c r="U2512" i="15"/>
  <c r="U2513" i="15"/>
  <c r="U2514" i="15"/>
  <c r="U2515" i="15"/>
  <c r="U2516" i="15"/>
  <c r="U2517" i="15"/>
  <c r="U2518" i="15"/>
  <c r="U2519" i="15"/>
  <c r="U2520" i="15"/>
  <c r="U2521" i="15"/>
  <c r="U2522" i="15"/>
  <c r="U2523" i="15"/>
  <c r="U2524" i="15"/>
  <c r="U2525" i="15"/>
  <c r="U2526" i="15"/>
  <c r="U2527" i="15"/>
  <c r="U2528" i="15"/>
  <c r="U2529" i="15"/>
  <c r="U2530" i="15"/>
  <c r="U2531" i="15"/>
  <c r="U2532" i="15"/>
  <c r="U2533" i="15"/>
  <c r="U2534" i="15"/>
  <c r="U2535" i="15"/>
  <c r="U2536" i="15"/>
  <c r="U2537" i="15"/>
  <c r="U2538" i="15"/>
  <c r="U2539" i="15"/>
  <c r="U2540" i="15"/>
  <c r="U2541" i="15"/>
  <c r="U2542" i="15"/>
  <c r="U2543" i="15"/>
  <c r="U2544" i="15"/>
  <c r="U2545" i="15"/>
  <c r="U2546" i="15"/>
  <c r="U2547" i="15"/>
  <c r="U2548" i="15"/>
  <c r="U2549" i="15"/>
  <c r="U2550" i="15"/>
  <c r="U2551" i="15"/>
  <c r="U2552" i="15"/>
  <c r="U2553" i="15"/>
  <c r="U2554" i="15"/>
  <c r="U2555" i="15"/>
  <c r="U2556" i="15"/>
  <c r="U2557" i="15"/>
  <c r="U2558" i="15"/>
  <c r="U2559" i="15"/>
  <c r="U2560" i="15"/>
  <c r="U2561" i="15"/>
  <c r="U2562" i="15"/>
  <c r="U2563" i="15"/>
  <c r="U2564" i="15"/>
  <c r="U2565" i="15"/>
  <c r="U2566" i="15"/>
  <c r="U2567" i="15"/>
  <c r="U2568" i="15"/>
  <c r="U2569" i="15"/>
  <c r="U2570" i="15"/>
  <c r="U2571" i="15"/>
  <c r="U2572" i="15"/>
  <c r="U2573" i="15"/>
  <c r="U2574" i="15"/>
  <c r="U2575" i="15"/>
  <c r="U2576" i="15"/>
  <c r="U2577" i="15"/>
  <c r="U2578" i="15"/>
  <c r="U2579" i="15"/>
  <c r="U2580" i="15"/>
  <c r="U2581" i="15"/>
  <c r="U2582" i="15"/>
  <c r="U2583" i="15"/>
  <c r="U2584" i="15"/>
  <c r="U2585" i="15"/>
  <c r="U2586" i="15"/>
  <c r="U2587" i="15"/>
  <c r="U2588" i="15"/>
  <c r="U2589" i="15"/>
  <c r="U2590" i="15"/>
  <c r="U2591" i="15"/>
  <c r="U2592" i="15"/>
  <c r="U2593" i="15"/>
  <c r="U2594" i="15"/>
  <c r="U2595" i="15"/>
  <c r="U2596" i="15"/>
  <c r="U2597" i="15"/>
  <c r="U2598" i="15"/>
  <c r="U2599" i="15"/>
  <c r="U2600" i="15"/>
  <c r="U2601" i="15"/>
  <c r="U2602" i="15"/>
  <c r="U2603" i="15"/>
  <c r="U2604" i="15"/>
  <c r="U2605" i="15"/>
  <c r="U2606" i="15"/>
  <c r="U2607" i="15"/>
  <c r="U2608" i="15"/>
  <c r="U2609" i="15"/>
  <c r="U2610" i="15"/>
  <c r="U2611" i="15"/>
  <c r="U2612" i="15"/>
  <c r="U2613" i="15"/>
  <c r="U2614" i="15"/>
  <c r="U2615" i="15"/>
  <c r="U2616" i="15"/>
  <c r="U2617" i="15"/>
  <c r="U2618" i="15"/>
  <c r="U2619" i="15"/>
  <c r="U2620" i="15"/>
  <c r="U2621" i="15"/>
  <c r="U2622" i="15"/>
  <c r="U2623" i="15"/>
  <c r="U2624" i="15"/>
  <c r="U2625" i="15"/>
  <c r="U2626" i="15"/>
  <c r="U2627" i="15"/>
  <c r="U2628" i="15"/>
  <c r="U2629" i="15"/>
  <c r="U2630" i="15"/>
  <c r="U2631" i="15"/>
  <c r="U2632" i="15"/>
  <c r="U2633" i="15"/>
  <c r="U2634" i="15"/>
  <c r="U2635" i="15"/>
  <c r="U2636" i="15"/>
  <c r="U2637" i="15"/>
  <c r="U2638" i="15"/>
  <c r="U2639" i="15"/>
  <c r="U2640" i="15"/>
  <c r="U2641" i="15"/>
  <c r="U2642" i="15"/>
  <c r="U2643" i="15"/>
  <c r="U2644" i="15"/>
  <c r="U2645" i="15"/>
  <c r="U2646" i="15"/>
  <c r="U2647" i="15"/>
  <c r="U2648" i="15"/>
  <c r="U2649" i="15"/>
  <c r="U2650" i="15"/>
  <c r="U2651" i="15"/>
  <c r="U2652" i="15"/>
  <c r="U2653" i="15"/>
  <c r="U2654" i="15"/>
  <c r="U2655" i="15"/>
  <c r="U2656" i="15"/>
  <c r="U2657" i="15"/>
  <c r="U2658" i="15"/>
  <c r="U2659" i="15"/>
  <c r="U2660" i="15"/>
  <c r="U2661" i="15"/>
  <c r="U2662" i="15"/>
  <c r="U2663" i="15"/>
  <c r="U2664" i="15"/>
  <c r="U2665" i="15"/>
  <c r="U2666" i="15"/>
  <c r="U2667" i="15"/>
  <c r="U2668" i="15"/>
  <c r="U2669" i="15"/>
  <c r="U2670" i="15"/>
  <c r="U2671" i="15"/>
  <c r="U2672" i="15"/>
  <c r="U2673" i="15"/>
  <c r="U2674" i="15"/>
  <c r="U2675" i="15"/>
  <c r="U2676" i="15"/>
  <c r="U2677" i="15"/>
  <c r="U2678" i="15"/>
  <c r="U2679" i="15"/>
  <c r="U2680" i="15"/>
  <c r="U2681" i="15"/>
  <c r="U2682" i="15"/>
  <c r="U2683" i="15"/>
  <c r="U2684" i="15"/>
  <c r="U2685" i="15"/>
  <c r="U2686" i="15"/>
  <c r="U2687" i="15"/>
  <c r="U2688" i="15"/>
  <c r="U2689" i="15"/>
  <c r="U2690" i="15"/>
  <c r="U2691" i="15"/>
  <c r="U2692" i="15"/>
  <c r="U2693" i="15"/>
  <c r="U2694" i="15"/>
  <c r="U2695" i="15"/>
  <c r="U2696" i="15"/>
  <c r="U2697" i="15"/>
  <c r="U2698" i="15"/>
  <c r="U2699" i="15"/>
  <c r="U2700" i="15"/>
  <c r="U2701" i="15"/>
  <c r="U2702" i="15"/>
  <c r="U2703" i="15"/>
  <c r="U2704" i="15"/>
  <c r="U2705" i="15"/>
  <c r="U2706" i="15"/>
  <c r="U2707" i="15"/>
  <c r="U2708" i="15"/>
  <c r="U2709" i="15"/>
  <c r="U2710" i="15"/>
  <c r="U2711" i="15"/>
  <c r="U2712" i="15"/>
  <c r="U2713" i="15"/>
  <c r="U2714" i="15"/>
  <c r="U2715" i="15"/>
  <c r="U2716" i="15"/>
  <c r="U2717" i="15"/>
  <c r="U2718" i="15"/>
  <c r="U2719" i="15"/>
  <c r="U2720" i="15"/>
  <c r="U2721" i="15"/>
  <c r="U2722" i="15"/>
  <c r="U2723" i="15"/>
  <c r="U2724" i="15"/>
  <c r="U2725" i="15"/>
  <c r="U2726" i="15"/>
  <c r="U2727" i="15"/>
  <c r="U2728" i="15"/>
  <c r="U2729" i="15"/>
  <c r="U2730" i="15"/>
  <c r="U2731" i="15"/>
  <c r="U2732" i="15"/>
  <c r="U2733" i="15"/>
  <c r="U2734" i="15"/>
  <c r="U2735" i="15"/>
  <c r="U2736" i="15"/>
  <c r="U2737" i="15"/>
  <c r="U2738" i="15"/>
  <c r="U2739" i="15"/>
  <c r="U2740" i="15"/>
  <c r="U2741" i="15"/>
  <c r="U2742" i="15"/>
  <c r="U2743" i="15"/>
  <c r="U2744" i="15"/>
  <c r="U2745" i="15"/>
  <c r="U2746" i="15"/>
  <c r="U2747" i="15"/>
  <c r="U2748" i="15"/>
  <c r="U2749" i="15"/>
  <c r="U2750" i="15"/>
  <c r="U2751" i="15"/>
  <c r="U2752" i="15"/>
  <c r="U2753" i="15"/>
  <c r="U2754" i="15"/>
  <c r="U2755" i="15"/>
  <c r="U2756" i="15"/>
  <c r="U2757" i="15"/>
  <c r="U2758" i="15"/>
  <c r="U2759" i="15"/>
  <c r="U2760" i="15"/>
  <c r="U2761" i="15"/>
  <c r="U2762" i="15"/>
  <c r="U2763" i="15"/>
  <c r="U2764" i="15"/>
  <c r="U2765" i="15"/>
  <c r="U2766" i="15"/>
  <c r="U2767" i="15"/>
  <c r="U2768" i="15"/>
  <c r="U2769" i="15"/>
  <c r="U2770" i="15"/>
  <c r="U2771" i="15"/>
  <c r="U2772" i="15"/>
  <c r="U2773" i="15"/>
  <c r="U2774" i="15"/>
  <c r="U2775" i="15"/>
  <c r="U2776" i="15"/>
  <c r="U2777" i="15"/>
  <c r="U2778" i="15"/>
  <c r="U2779" i="15"/>
  <c r="U2780" i="15"/>
  <c r="U2781" i="15"/>
  <c r="U2782" i="15"/>
  <c r="U2783" i="15"/>
  <c r="U2784" i="15"/>
  <c r="U2785" i="15"/>
  <c r="U2786" i="15"/>
  <c r="U2787" i="15"/>
  <c r="U2788" i="15"/>
  <c r="U2789" i="15"/>
  <c r="U2790" i="15"/>
  <c r="U2791" i="15"/>
  <c r="U2792" i="15"/>
  <c r="U2793" i="15"/>
  <c r="U2794" i="15"/>
  <c r="U2795" i="15"/>
  <c r="U2796" i="15"/>
  <c r="U2797" i="15"/>
  <c r="U2798" i="15"/>
  <c r="U2799" i="15"/>
  <c r="U2800" i="15"/>
  <c r="U2801" i="15"/>
  <c r="U2802" i="15"/>
  <c r="U2803" i="15"/>
  <c r="U2804" i="15"/>
  <c r="U2805" i="15"/>
  <c r="U2806" i="15"/>
  <c r="U2807" i="15"/>
  <c r="U2808" i="15"/>
  <c r="U2809" i="15"/>
  <c r="U2810" i="15"/>
  <c r="U2811" i="15"/>
  <c r="U2812" i="15"/>
  <c r="U2813" i="15"/>
  <c r="U2814" i="15"/>
  <c r="U2815" i="15"/>
  <c r="U2816" i="15"/>
  <c r="U2817" i="15"/>
  <c r="U2818" i="15"/>
  <c r="U2819" i="15"/>
  <c r="U2820" i="15"/>
  <c r="U2821" i="15"/>
  <c r="U2822" i="15"/>
  <c r="U2823" i="15"/>
  <c r="U2824" i="15"/>
  <c r="U2825" i="15"/>
  <c r="U2826" i="15"/>
  <c r="U2827" i="15"/>
  <c r="U2828" i="15"/>
  <c r="U2829" i="15"/>
  <c r="U2830" i="15"/>
  <c r="U2831" i="15"/>
  <c r="U2832" i="15"/>
  <c r="U2833" i="15"/>
  <c r="U2834" i="15"/>
  <c r="U2835" i="15"/>
  <c r="U2836" i="15"/>
  <c r="U2837" i="15"/>
  <c r="U2838" i="15"/>
  <c r="U2839" i="15"/>
  <c r="U2840" i="15"/>
  <c r="U2841" i="15"/>
  <c r="U2842" i="15"/>
  <c r="U2843" i="15"/>
  <c r="U2844" i="15"/>
  <c r="U2845" i="15"/>
  <c r="U2846" i="15"/>
  <c r="U2847" i="15"/>
  <c r="U2848" i="15"/>
  <c r="U2849" i="15"/>
  <c r="U2850" i="15"/>
  <c r="U2851" i="15"/>
  <c r="U2852" i="15"/>
  <c r="U2853" i="15"/>
  <c r="U2854" i="15"/>
  <c r="U2855" i="15"/>
  <c r="U2856" i="15"/>
  <c r="U2857" i="15"/>
  <c r="U2858" i="15"/>
  <c r="U2859" i="15"/>
  <c r="U2860" i="15"/>
  <c r="U2861" i="15"/>
  <c r="U2862" i="15"/>
  <c r="U2863" i="15"/>
  <c r="U2864" i="15"/>
  <c r="U2865" i="15"/>
  <c r="U2866" i="15"/>
  <c r="U2867" i="15"/>
  <c r="U2868" i="15"/>
  <c r="U2869" i="15"/>
  <c r="U2870" i="15"/>
  <c r="U2871" i="15"/>
  <c r="U2872" i="15"/>
  <c r="U2873" i="15"/>
  <c r="U2874" i="15"/>
  <c r="U2875" i="15"/>
  <c r="U2876" i="15"/>
  <c r="U2877" i="15"/>
  <c r="U2878" i="15"/>
  <c r="U2879" i="15"/>
  <c r="U2880" i="15"/>
  <c r="U2881" i="15"/>
  <c r="U2882" i="15"/>
  <c r="U2883" i="15"/>
  <c r="U2884" i="15"/>
  <c r="U2885" i="15"/>
  <c r="U2886" i="15"/>
  <c r="U2887" i="15"/>
  <c r="U2888" i="15"/>
  <c r="U2889" i="15"/>
  <c r="U2890" i="15"/>
  <c r="U2891" i="15"/>
  <c r="U2892" i="15"/>
  <c r="U2893" i="15"/>
  <c r="U2894" i="15"/>
  <c r="U2895" i="15"/>
  <c r="U2896" i="15"/>
  <c r="U2897" i="15"/>
  <c r="U2898" i="15"/>
  <c r="U2899" i="15"/>
  <c r="U2900" i="15"/>
  <c r="U2901" i="15"/>
  <c r="U2902" i="15"/>
  <c r="U2903" i="15"/>
  <c r="U2904" i="15"/>
  <c r="U2905" i="15"/>
  <c r="U2906" i="15"/>
  <c r="U2907" i="15"/>
  <c r="U2908" i="15"/>
  <c r="U2909" i="15"/>
  <c r="U2910" i="15"/>
  <c r="U2911" i="15"/>
  <c r="U2912" i="15"/>
  <c r="U2913" i="15"/>
  <c r="U2914" i="15"/>
  <c r="U2915" i="15"/>
  <c r="U2916" i="15"/>
  <c r="U2917" i="15"/>
  <c r="U2918" i="15"/>
  <c r="U2919" i="15"/>
  <c r="U2920" i="15"/>
  <c r="U2921" i="15"/>
  <c r="U2922" i="15"/>
  <c r="U2923" i="15"/>
  <c r="U2924" i="15"/>
  <c r="U2925" i="15"/>
  <c r="U2926" i="15"/>
  <c r="U2927" i="15"/>
  <c r="U2928" i="15"/>
  <c r="U2929" i="15"/>
  <c r="U2930" i="15"/>
  <c r="U2931" i="15"/>
  <c r="U2932" i="15"/>
  <c r="U2933" i="15"/>
  <c r="U2934" i="15"/>
  <c r="U2935" i="15"/>
  <c r="U2936" i="15"/>
  <c r="U2937" i="15"/>
  <c r="U2938" i="15"/>
  <c r="U2939" i="15"/>
  <c r="U2940" i="15"/>
  <c r="U2941" i="15"/>
  <c r="U2942" i="15"/>
  <c r="U2943" i="15"/>
  <c r="U2944" i="15"/>
  <c r="U2945" i="15"/>
  <c r="U2946" i="15"/>
  <c r="U2947" i="15"/>
  <c r="U2948" i="15"/>
  <c r="U2949" i="15"/>
  <c r="U2950" i="15"/>
  <c r="U2951" i="15"/>
  <c r="U2952" i="15"/>
  <c r="U2953" i="15"/>
  <c r="U2954" i="15"/>
  <c r="U2955" i="15"/>
  <c r="U2956" i="15"/>
  <c r="U2957" i="15"/>
  <c r="U2958" i="15"/>
  <c r="U2959" i="15"/>
  <c r="U2960" i="15"/>
  <c r="U2961" i="15"/>
  <c r="U2962" i="15"/>
  <c r="U2963" i="15"/>
  <c r="U2964" i="15"/>
  <c r="U2965" i="15"/>
  <c r="U2966" i="15"/>
  <c r="U2967" i="15"/>
  <c r="U2968" i="15"/>
  <c r="U2969" i="15"/>
  <c r="U2970" i="15"/>
  <c r="U2971" i="15"/>
  <c r="U2972" i="15"/>
  <c r="U2973" i="15"/>
  <c r="U2974" i="15"/>
  <c r="U2975" i="15"/>
  <c r="U2976" i="15"/>
  <c r="U2977" i="15"/>
  <c r="U2978" i="15"/>
  <c r="U2979" i="15"/>
  <c r="U2980" i="15"/>
  <c r="U2981" i="15"/>
  <c r="U2982" i="15"/>
  <c r="U2983" i="15"/>
  <c r="U2984" i="15"/>
  <c r="U2985" i="15"/>
  <c r="U2986" i="15"/>
  <c r="U2987" i="15"/>
  <c r="U2988" i="15"/>
  <c r="U2989" i="15"/>
  <c r="U2990" i="15"/>
  <c r="U2991" i="15"/>
  <c r="U2992" i="15"/>
  <c r="U2993" i="15"/>
  <c r="U2994" i="15"/>
  <c r="U2995" i="15"/>
  <c r="U2996" i="15"/>
  <c r="U2997" i="15"/>
  <c r="U2998" i="15"/>
  <c r="U2999" i="15"/>
  <c r="U3000" i="15"/>
  <c r="U3001" i="15"/>
  <c r="U3002" i="15"/>
  <c r="U3003" i="15"/>
  <c r="U3004" i="15"/>
  <c r="U3005" i="15"/>
  <c r="U3006" i="15"/>
  <c r="U3007" i="15"/>
  <c r="U3008" i="15"/>
  <c r="U3009" i="15"/>
  <c r="U3010" i="15"/>
  <c r="U3011" i="15"/>
  <c r="U3012" i="15"/>
  <c r="U3013" i="15"/>
  <c r="U3014" i="15"/>
  <c r="U3015" i="15"/>
  <c r="U3016" i="15"/>
  <c r="U3017" i="15"/>
  <c r="U3018" i="15"/>
  <c r="U3019" i="15"/>
  <c r="U3020" i="15"/>
  <c r="U3021" i="15"/>
  <c r="U3022" i="15"/>
  <c r="U3023" i="15"/>
  <c r="U3024" i="15"/>
  <c r="U3025" i="15"/>
  <c r="U3026" i="15"/>
  <c r="U3027" i="15"/>
  <c r="U3028" i="15"/>
  <c r="U3029" i="15"/>
  <c r="U3030" i="15"/>
  <c r="U3031" i="15"/>
  <c r="U3032" i="15"/>
  <c r="U3033" i="15"/>
  <c r="U3034" i="15"/>
  <c r="U3035" i="15"/>
  <c r="U3036" i="15"/>
  <c r="U3037" i="15"/>
  <c r="U3038" i="15"/>
  <c r="U3039" i="15"/>
  <c r="U3040" i="15"/>
  <c r="U3041" i="15"/>
  <c r="U3042" i="15"/>
  <c r="U3043" i="15"/>
  <c r="U3044" i="15"/>
  <c r="U3045" i="15"/>
  <c r="U3046" i="15"/>
  <c r="U3047" i="15"/>
  <c r="U3048" i="15"/>
  <c r="U3049" i="15"/>
  <c r="U3050" i="15"/>
  <c r="U3051" i="15"/>
  <c r="U3052" i="15"/>
  <c r="U3053" i="15"/>
  <c r="U3054" i="15"/>
  <c r="U3055" i="15"/>
  <c r="U3056" i="15"/>
  <c r="U3057" i="15"/>
  <c r="U3058" i="15"/>
  <c r="U3059" i="15"/>
  <c r="U3060" i="15"/>
  <c r="U3061" i="15"/>
  <c r="U3062" i="15"/>
  <c r="U3063" i="15"/>
  <c r="U3064" i="15"/>
  <c r="U3065" i="15"/>
  <c r="U3066" i="15"/>
  <c r="U3067" i="15"/>
  <c r="U3068" i="15"/>
  <c r="U3069" i="15"/>
  <c r="U3070" i="15"/>
  <c r="U3071" i="15"/>
  <c r="U3072" i="15"/>
  <c r="U3073" i="15"/>
  <c r="U3074" i="15"/>
  <c r="U3075" i="15"/>
  <c r="U3076" i="15"/>
  <c r="U3077" i="15"/>
  <c r="U3078" i="15"/>
  <c r="U3079" i="15"/>
  <c r="U3080" i="15"/>
  <c r="U3081" i="15"/>
  <c r="U3082" i="15"/>
  <c r="U3083" i="15"/>
  <c r="U3084" i="15"/>
  <c r="U3085" i="15"/>
  <c r="U3086" i="15"/>
  <c r="U3087" i="15"/>
  <c r="U3088" i="15"/>
  <c r="U3089" i="15"/>
  <c r="U3090" i="15"/>
  <c r="U3091" i="15"/>
  <c r="U3092" i="15"/>
  <c r="U3093" i="15"/>
  <c r="U3094" i="15"/>
  <c r="U3095" i="15"/>
  <c r="U3096" i="15"/>
  <c r="U3097" i="15"/>
  <c r="U3098" i="15"/>
  <c r="U3099" i="15"/>
  <c r="U3100" i="15"/>
  <c r="U3101" i="15"/>
  <c r="U3102" i="15"/>
  <c r="U3103" i="15"/>
  <c r="U3104" i="15"/>
  <c r="U3105" i="15"/>
  <c r="U3106" i="15"/>
  <c r="U3107" i="15"/>
  <c r="U3108" i="15"/>
  <c r="U3109" i="15"/>
  <c r="U3110" i="15"/>
  <c r="U3111" i="15"/>
  <c r="U3112" i="15"/>
  <c r="U3113" i="15"/>
  <c r="U3114" i="15"/>
  <c r="U3115" i="15"/>
  <c r="U3116" i="15"/>
  <c r="U3117" i="15"/>
  <c r="U3118" i="15"/>
  <c r="U3119" i="15"/>
  <c r="U3120" i="15"/>
  <c r="U3121" i="15"/>
  <c r="U3122" i="15"/>
  <c r="U3123" i="15"/>
  <c r="U3124" i="15"/>
  <c r="U3125" i="15"/>
  <c r="U3126" i="15"/>
  <c r="U3127" i="15"/>
  <c r="U3128" i="15"/>
  <c r="U3129" i="15"/>
  <c r="U3130" i="15"/>
  <c r="U3131" i="15"/>
  <c r="U3132" i="15"/>
  <c r="U3133" i="15"/>
  <c r="U3134" i="15"/>
  <c r="U3135" i="15"/>
  <c r="U3136" i="15"/>
  <c r="U3137" i="15"/>
  <c r="U3138" i="15"/>
  <c r="U3139" i="15"/>
  <c r="U3140" i="15"/>
  <c r="U3141" i="15"/>
  <c r="U3142" i="15"/>
  <c r="U3143" i="15"/>
  <c r="U3144" i="15"/>
  <c r="U3145" i="15"/>
  <c r="U3146" i="15"/>
  <c r="U3147" i="15"/>
  <c r="U3148" i="15"/>
  <c r="U3149" i="15"/>
  <c r="U3150" i="15"/>
  <c r="U3151" i="15"/>
  <c r="U3152" i="15"/>
  <c r="U3153" i="15"/>
  <c r="U3154" i="15"/>
  <c r="U3155" i="15"/>
  <c r="U3156" i="15"/>
  <c r="U3157" i="15"/>
  <c r="U3158" i="15"/>
  <c r="U3159" i="15"/>
  <c r="U3160" i="15"/>
  <c r="U3161" i="15"/>
  <c r="U3162" i="15"/>
  <c r="U3163" i="15"/>
  <c r="U3164" i="15"/>
  <c r="U3165" i="15"/>
  <c r="U3166" i="15"/>
  <c r="U3167" i="15"/>
  <c r="U3168" i="15"/>
  <c r="U3169" i="15"/>
  <c r="U3170" i="15"/>
  <c r="U3171" i="15"/>
  <c r="U3172" i="15"/>
  <c r="U3173" i="15"/>
  <c r="U3174" i="15"/>
  <c r="U3175" i="15"/>
  <c r="U3176" i="15"/>
  <c r="U3177" i="15"/>
  <c r="U3178" i="15"/>
  <c r="U3179" i="15"/>
  <c r="U3180" i="15"/>
  <c r="U3181" i="15"/>
  <c r="U3182" i="15"/>
  <c r="U3183" i="15"/>
  <c r="U3184" i="15"/>
  <c r="U3185" i="15"/>
  <c r="U3186" i="15"/>
  <c r="U3187" i="15"/>
  <c r="U3188" i="15"/>
  <c r="U3189" i="15"/>
  <c r="U3190" i="15"/>
  <c r="U3191" i="15"/>
  <c r="U3192" i="15"/>
  <c r="U3193" i="15"/>
  <c r="U3194" i="15"/>
  <c r="U3195" i="15"/>
  <c r="U3196" i="15"/>
  <c r="U3197" i="15"/>
  <c r="U3198" i="15"/>
  <c r="U3199" i="15"/>
  <c r="U3200" i="15"/>
  <c r="U3201" i="15"/>
  <c r="U3202" i="15"/>
  <c r="U3203" i="15"/>
  <c r="U3204" i="15"/>
  <c r="U3205" i="15"/>
  <c r="U3206" i="15"/>
  <c r="U3207" i="15"/>
  <c r="U3208" i="15"/>
  <c r="U3209" i="15"/>
  <c r="U3210" i="15"/>
  <c r="U3211" i="15"/>
  <c r="U3212" i="15"/>
  <c r="U3213" i="15"/>
  <c r="U3214" i="15"/>
  <c r="U3215" i="15"/>
  <c r="U3216" i="15"/>
  <c r="U3217" i="15"/>
  <c r="U3218" i="15"/>
  <c r="U3219" i="15"/>
  <c r="U3220" i="15"/>
  <c r="U3221" i="15"/>
  <c r="U3222" i="15"/>
  <c r="U3223" i="15"/>
  <c r="U3224" i="15"/>
  <c r="U3225" i="15"/>
  <c r="U3226" i="15"/>
  <c r="U3227" i="15"/>
  <c r="U3228" i="15"/>
  <c r="U3229" i="15"/>
  <c r="U3230" i="15"/>
  <c r="U3231" i="15"/>
  <c r="U3232" i="15"/>
  <c r="U3233" i="15"/>
  <c r="U3234" i="15"/>
  <c r="U3235" i="15"/>
  <c r="U3236" i="15"/>
  <c r="U3237" i="15"/>
  <c r="U3238" i="15"/>
  <c r="U3239" i="15"/>
  <c r="U3240" i="15"/>
  <c r="U3241" i="15"/>
  <c r="U3242" i="15"/>
  <c r="U3243" i="15"/>
  <c r="U3244" i="15"/>
  <c r="U3245" i="15"/>
  <c r="U3246" i="15"/>
  <c r="U3247" i="15"/>
  <c r="U3248" i="15"/>
  <c r="U3249" i="15"/>
  <c r="U3250" i="15"/>
  <c r="U3251" i="15"/>
  <c r="U3252" i="15"/>
  <c r="U3253" i="15"/>
  <c r="U3254" i="15"/>
  <c r="U3255" i="15"/>
  <c r="U3256" i="15"/>
  <c r="U3257" i="15"/>
  <c r="U3258" i="15"/>
  <c r="U3259" i="15"/>
  <c r="U3260" i="15"/>
  <c r="U3261" i="15"/>
  <c r="U3262" i="15"/>
  <c r="U3263" i="15"/>
  <c r="U3264" i="15"/>
  <c r="U3265" i="15"/>
  <c r="U3266" i="15"/>
  <c r="U3267" i="15"/>
  <c r="U3268" i="15"/>
  <c r="U3269" i="15"/>
  <c r="U3270" i="15"/>
  <c r="U3271" i="15"/>
  <c r="U3272" i="15"/>
  <c r="U3273" i="15"/>
  <c r="U3274" i="15"/>
  <c r="U3275" i="15"/>
  <c r="U3276" i="15"/>
  <c r="U3277" i="15"/>
  <c r="U3278" i="15"/>
  <c r="U3279" i="15"/>
  <c r="U3280" i="15"/>
  <c r="U3281" i="15"/>
  <c r="U3282" i="15"/>
  <c r="U3283" i="15"/>
  <c r="U3284" i="15"/>
  <c r="U3285" i="15"/>
  <c r="U3286" i="15"/>
  <c r="U3287" i="15"/>
  <c r="U3288" i="15"/>
  <c r="U3289" i="15"/>
  <c r="U3290" i="15"/>
  <c r="U3291" i="15"/>
  <c r="U3292" i="15"/>
  <c r="U3293" i="15"/>
  <c r="U3294" i="15"/>
  <c r="U3295" i="15"/>
  <c r="U3296" i="15"/>
  <c r="U3297" i="15"/>
  <c r="U3298" i="15"/>
  <c r="U3299" i="15"/>
  <c r="U3300" i="15"/>
  <c r="U3301" i="15"/>
  <c r="U3302" i="15"/>
  <c r="U3303" i="15"/>
  <c r="U3304" i="15"/>
  <c r="U3305" i="15"/>
  <c r="U3306" i="15"/>
  <c r="U3307" i="15"/>
  <c r="U3308" i="15"/>
  <c r="U3309" i="15"/>
  <c r="U3310" i="15"/>
  <c r="U3311" i="15"/>
  <c r="U3312" i="15"/>
  <c r="U3313" i="15"/>
  <c r="U3314" i="15"/>
  <c r="U3315" i="15"/>
  <c r="U3316" i="15"/>
  <c r="U3317" i="15"/>
  <c r="U3318" i="15"/>
  <c r="U3319" i="15"/>
  <c r="U3320" i="15"/>
  <c r="U3321" i="15"/>
  <c r="U3322" i="15"/>
  <c r="U3323" i="15"/>
  <c r="U3324" i="15"/>
  <c r="U3325" i="15"/>
  <c r="U3326" i="15"/>
  <c r="U3327" i="15"/>
  <c r="U3328" i="15"/>
  <c r="U3329" i="15"/>
  <c r="U3330" i="15"/>
  <c r="U3331" i="15"/>
  <c r="U3332" i="15"/>
  <c r="U3333" i="15"/>
  <c r="U3334" i="15"/>
  <c r="U3335" i="15"/>
  <c r="U3336" i="15"/>
  <c r="U3337" i="15"/>
  <c r="U3338" i="15"/>
  <c r="U3339" i="15"/>
  <c r="U3340" i="15"/>
  <c r="U3341" i="15"/>
  <c r="U3342" i="15"/>
  <c r="U3343" i="15"/>
  <c r="U3344" i="15"/>
  <c r="U3345" i="15"/>
  <c r="U3346" i="15"/>
  <c r="U3347" i="15"/>
  <c r="U3348" i="15"/>
  <c r="U3349" i="15"/>
  <c r="U3350" i="15"/>
  <c r="U3351" i="15"/>
  <c r="U3352" i="15"/>
  <c r="U3353" i="15"/>
  <c r="U3354" i="15"/>
  <c r="U3355" i="15"/>
  <c r="U3356" i="15"/>
  <c r="U3357" i="15"/>
  <c r="U3358" i="15"/>
  <c r="U3359" i="15"/>
  <c r="U3360" i="15"/>
  <c r="U3361" i="15"/>
  <c r="U3362" i="15"/>
  <c r="U3363" i="15"/>
  <c r="U3364" i="15"/>
  <c r="U3365" i="15"/>
  <c r="U3366" i="15"/>
  <c r="U3367" i="15"/>
  <c r="U3368" i="15"/>
  <c r="U3369" i="15"/>
  <c r="U3370" i="15"/>
  <c r="U3371" i="15"/>
  <c r="U3372" i="15"/>
  <c r="U3373" i="15"/>
  <c r="U3374" i="15"/>
  <c r="U3375" i="15"/>
  <c r="U3376" i="15"/>
  <c r="U3377" i="15"/>
  <c r="U3378" i="15"/>
  <c r="U3379" i="15"/>
  <c r="U3380" i="15"/>
  <c r="U3381" i="15"/>
  <c r="U3382" i="15"/>
  <c r="U3383" i="15"/>
  <c r="U3384" i="15"/>
  <c r="U3385" i="15"/>
  <c r="U3386" i="15"/>
  <c r="U3387" i="15"/>
  <c r="U3388" i="15"/>
  <c r="U3389" i="15"/>
  <c r="U3390" i="15"/>
  <c r="U3391" i="15"/>
  <c r="U3392" i="15"/>
  <c r="U3393" i="15"/>
  <c r="U3394" i="15"/>
  <c r="U3395" i="15"/>
  <c r="U3396" i="15"/>
  <c r="U3397" i="15"/>
  <c r="U3398" i="15"/>
  <c r="U3399" i="15"/>
  <c r="U3400" i="15"/>
  <c r="U3401" i="15"/>
  <c r="U3402" i="15"/>
  <c r="U3403" i="15"/>
  <c r="U3404" i="15"/>
  <c r="U3405" i="15"/>
  <c r="U3406" i="15"/>
  <c r="U3407" i="15"/>
  <c r="U3408" i="15"/>
  <c r="U3409" i="15"/>
  <c r="U3410" i="15"/>
  <c r="U3411" i="15"/>
  <c r="U3412" i="15"/>
  <c r="U3413" i="15"/>
  <c r="U3414" i="15"/>
  <c r="U3415" i="15"/>
  <c r="U3416" i="15"/>
  <c r="U3417" i="15"/>
  <c r="U3418" i="15"/>
  <c r="U3419" i="15"/>
  <c r="U3420" i="15"/>
  <c r="U3421" i="15"/>
  <c r="U3422" i="15"/>
  <c r="U3423" i="15"/>
  <c r="U3424" i="15"/>
  <c r="U3425" i="15"/>
  <c r="U3426" i="15"/>
  <c r="U3427" i="15"/>
  <c r="U3428" i="15"/>
  <c r="U3429" i="15"/>
  <c r="U3430" i="15"/>
  <c r="U3431" i="15"/>
  <c r="U3432" i="15"/>
  <c r="U3433" i="15"/>
  <c r="U3434" i="15"/>
  <c r="U3435" i="15"/>
  <c r="U3436" i="15"/>
  <c r="U3437" i="15"/>
  <c r="U3438" i="15"/>
  <c r="U3439" i="15"/>
  <c r="U3440" i="15"/>
  <c r="U3441" i="15"/>
  <c r="U3442" i="15"/>
  <c r="U3443" i="15"/>
  <c r="U3444" i="15"/>
  <c r="U3445" i="15"/>
  <c r="U3446" i="15"/>
  <c r="U3447" i="15"/>
  <c r="U3448" i="15"/>
  <c r="U3449" i="15"/>
  <c r="U3450" i="15"/>
  <c r="U3451" i="15"/>
  <c r="U3452" i="15"/>
  <c r="U3453" i="15"/>
  <c r="U3454" i="15"/>
  <c r="U3455" i="15"/>
  <c r="U3456" i="15"/>
  <c r="U3457" i="15"/>
  <c r="U3458" i="15"/>
  <c r="U3459" i="15"/>
  <c r="U3460" i="15"/>
  <c r="U3461" i="15"/>
  <c r="U3462" i="15"/>
  <c r="U3463" i="15"/>
  <c r="U3464" i="15"/>
  <c r="U3465" i="15"/>
  <c r="U3466" i="15"/>
  <c r="U3467" i="15"/>
  <c r="U3468" i="15"/>
  <c r="U3469" i="15"/>
  <c r="U3470" i="15"/>
  <c r="U3471" i="15"/>
  <c r="U3472" i="15"/>
  <c r="U3473" i="15"/>
  <c r="U3474" i="15"/>
  <c r="U3475" i="15"/>
  <c r="U3476" i="15"/>
  <c r="U3477" i="15"/>
  <c r="U3478" i="15"/>
  <c r="U3479" i="15"/>
  <c r="U3480" i="15"/>
  <c r="U3481" i="15"/>
  <c r="U3482" i="15"/>
  <c r="U3483" i="15"/>
  <c r="U3484" i="15"/>
  <c r="U3485" i="15"/>
  <c r="U3486" i="15"/>
  <c r="U3487" i="15"/>
  <c r="U3488" i="15"/>
  <c r="U3489" i="15"/>
  <c r="U3490" i="15"/>
  <c r="U3491" i="15"/>
  <c r="U3492" i="15"/>
  <c r="U3493" i="15"/>
  <c r="U3494" i="15"/>
  <c r="U3495" i="15"/>
  <c r="U3496" i="15"/>
  <c r="U3497" i="15"/>
  <c r="U3498" i="15"/>
  <c r="U3499" i="15"/>
  <c r="U3500" i="15"/>
  <c r="U3501" i="15"/>
  <c r="U3502" i="15"/>
  <c r="U3503" i="15"/>
  <c r="U3504" i="15"/>
  <c r="U3505" i="15"/>
  <c r="U3506" i="15"/>
  <c r="U3507" i="15"/>
  <c r="U3508" i="15"/>
  <c r="U3509" i="15"/>
  <c r="U3510" i="15"/>
  <c r="U3511" i="15"/>
  <c r="U3512" i="15"/>
  <c r="U3513" i="15"/>
  <c r="U3514" i="15"/>
  <c r="U3515" i="15"/>
  <c r="U3516" i="15"/>
  <c r="U3517" i="15"/>
  <c r="U3518" i="15"/>
  <c r="U3519" i="15"/>
  <c r="U3520" i="15"/>
  <c r="U3521" i="15"/>
  <c r="U3522" i="15"/>
  <c r="U3523" i="15"/>
  <c r="U3524" i="15"/>
  <c r="U3525" i="15"/>
  <c r="U3526" i="15"/>
  <c r="U3527" i="15"/>
  <c r="U3528" i="15"/>
  <c r="U3529" i="15"/>
  <c r="U3530" i="15"/>
  <c r="U3531" i="15"/>
  <c r="U3532" i="15"/>
  <c r="U3533" i="15"/>
  <c r="U3534" i="15"/>
  <c r="U3535" i="15"/>
  <c r="U3536" i="15"/>
  <c r="U3537" i="15"/>
  <c r="U3538" i="15"/>
  <c r="U3539" i="15"/>
  <c r="U3540" i="15"/>
  <c r="U3541" i="15"/>
  <c r="U3542" i="15"/>
  <c r="U3543" i="15"/>
  <c r="U3544" i="15"/>
  <c r="U3545" i="15"/>
  <c r="U3546" i="15"/>
  <c r="U3547" i="15"/>
  <c r="U3548" i="15"/>
  <c r="U3549" i="15"/>
  <c r="U3550" i="15"/>
  <c r="U3551" i="15"/>
  <c r="U3552" i="15"/>
  <c r="U3553" i="15"/>
  <c r="U3554" i="15"/>
  <c r="U3555" i="15"/>
  <c r="U3556" i="15"/>
  <c r="U3557" i="15"/>
  <c r="U3558" i="15"/>
  <c r="U3559" i="15"/>
  <c r="U3560" i="15"/>
  <c r="U3561" i="15"/>
  <c r="U3562" i="15"/>
  <c r="U3563" i="15"/>
  <c r="U3564" i="15"/>
  <c r="U3565" i="15"/>
  <c r="U3566" i="15"/>
  <c r="U3567" i="15"/>
  <c r="U3568" i="15"/>
  <c r="U3569" i="15"/>
  <c r="U3570" i="15"/>
  <c r="U3571" i="15"/>
  <c r="U3572" i="15"/>
  <c r="U3573" i="15"/>
  <c r="U3574" i="15"/>
  <c r="U3575" i="15"/>
  <c r="U3576" i="15"/>
  <c r="U3577" i="15"/>
  <c r="U3578" i="15"/>
  <c r="U3579" i="15"/>
  <c r="U3580" i="15"/>
  <c r="U3581" i="15"/>
  <c r="U3582" i="15"/>
  <c r="U3583" i="15"/>
  <c r="U3584" i="15"/>
  <c r="U3585" i="15"/>
  <c r="U3586" i="15"/>
  <c r="U3587" i="15"/>
  <c r="U3588" i="15"/>
  <c r="U3589" i="15"/>
  <c r="U3590" i="15"/>
  <c r="U3591" i="15"/>
  <c r="U3592" i="15"/>
  <c r="U3593" i="15"/>
  <c r="U3594" i="15"/>
  <c r="U3595" i="15"/>
  <c r="U3596" i="15"/>
  <c r="U3597" i="15"/>
  <c r="U3598" i="15"/>
  <c r="U3599" i="15"/>
  <c r="U3600" i="15"/>
  <c r="U3601" i="15"/>
  <c r="U3602" i="15"/>
  <c r="U3603" i="15"/>
  <c r="U3604" i="15"/>
  <c r="U3605" i="15"/>
  <c r="U3606" i="15"/>
  <c r="U3607" i="15"/>
  <c r="U3608" i="15"/>
  <c r="U3609" i="15"/>
  <c r="U3610" i="15"/>
  <c r="U3611" i="15"/>
  <c r="U3612" i="15"/>
  <c r="U3613" i="15"/>
  <c r="U3614" i="15"/>
  <c r="U3615" i="15"/>
  <c r="U3616" i="15"/>
  <c r="U3617" i="15"/>
  <c r="U3618" i="15"/>
  <c r="U3619" i="15"/>
  <c r="U3620" i="15"/>
  <c r="U3621" i="15"/>
  <c r="U3622" i="15"/>
  <c r="U3623" i="15"/>
  <c r="U3624" i="15"/>
  <c r="U3625" i="15"/>
  <c r="U3626" i="15"/>
  <c r="U3627" i="15"/>
  <c r="U3628" i="15"/>
  <c r="U3629" i="15"/>
  <c r="U3630" i="15"/>
  <c r="U3631" i="15"/>
  <c r="U3632" i="15"/>
  <c r="U3633" i="15"/>
  <c r="U3634" i="15"/>
  <c r="U3635" i="15"/>
  <c r="U3636" i="15"/>
  <c r="U3637" i="15"/>
  <c r="U3638" i="15"/>
  <c r="U3639" i="15"/>
  <c r="U3640" i="15"/>
  <c r="U3641" i="15"/>
  <c r="U3642" i="15"/>
  <c r="U3643" i="15"/>
  <c r="U3644" i="15"/>
  <c r="U3645" i="15"/>
  <c r="U3646" i="15"/>
  <c r="U3647" i="15"/>
  <c r="U3648" i="15"/>
  <c r="U3649" i="15"/>
  <c r="U3650" i="15"/>
  <c r="U3651" i="15"/>
  <c r="U3652" i="15"/>
  <c r="U3653" i="15"/>
  <c r="U3654" i="15"/>
  <c r="U3655" i="15"/>
  <c r="U3656" i="15"/>
  <c r="U3657" i="15"/>
  <c r="U3658" i="15"/>
  <c r="U3659" i="15"/>
  <c r="U3660" i="15"/>
  <c r="U3661" i="15"/>
  <c r="U3662" i="15"/>
  <c r="U3663" i="15"/>
  <c r="U3664" i="15"/>
  <c r="U3665" i="15"/>
  <c r="U3666" i="15"/>
  <c r="U3667" i="15"/>
  <c r="U3668" i="15"/>
  <c r="U3669" i="15"/>
  <c r="U3670" i="15"/>
  <c r="U3671" i="15"/>
  <c r="U3672" i="15"/>
  <c r="U3673" i="15"/>
  <c r="U3674" i="15"/>
  <c r="U3675" i="15"/>
  <c r="U3676" i="15"/>
  <c r="U3677" i="15"/>
  <c r="U3678" i="15"/>
  <c r="U3679" i="15"/>
  <c r="U3680" i="15"/>
  <c r="U3681" i="15"/>
  <c r="U3682" i="15"/>
  <c r="U3683" i="15"/>
  <c r="U3684" i="15"/>
  <c r="U3685" i="15"/>
  <c r="U3686" i="15"/>
  <c r="U3687" i="15"/>
  <c r="U3688" i="15"/>
  <c r="U3689" i="15"/>
  <c r="U3690" i="15"/>
  <c r="U3691" i="15"/>
  <c r="U3692" i="15"/>
  <c r="U3693" i="15"/>
  <c r="U3694" i="15"/>
  <c r="U3695" i="15"/>
  <c r="U3696" i="15"/>
  <c r="U3697" i="15"/>
  <c r="U3698" i="15"/>
  <c r="U3699" i="15"/>
  <c r="U3700" i="15"/>
  <c r="U3701" i="15"/>
  <c r="U3702" i="15"/>
  <c r="U3703" i="15"/>
  <c r="U3704" i="15"/>
  <c r="U3705" i="15"/>
  <c r="U3706" i="15"/>
  <c r="U3707" i="15"/>
  <c r="U3708" i="15"/>
  <c r="U3709" i="15"/>
  <c r="U3710" i="15"/>
  <c r="U3711" i="15"/>
  <c r="U3712" i="15"/>
  <c r="U3713" i="15"/>
  <c r="U3714" i="15"/>
  <c r="U3715" i="15"/>
  <c r="U3716" i="15"/>
  <c r="U3717" i="15"/>
  <c r="U3718" i="15"/>
  <c r="U3719" i="15"/>
  <c r="U3720" i="15"/>
  <c r="U3721" i="15"/>
  <c r="U3722" i="15"/>
  <c r="U3723" i="15"/>
  <c r="U3724" i="15"/>
  <c r="U3725" i="15"/>
  <c r="U3726" i="15"/>
  <c r="U3727" i="15"/>
  <c r="U3728" i="15"/>
  <c r="U3729" i="15"/>
  <c r="U3730" i="15"/>
  <c r="U3731" i="15"/>
  <c r="U3732" i="15"/>
  <c r="U3733" i="15"/>
  <c r="U3734" i="15"/>
  <c r="U3735" i="15"/>
  <c r="U3736" i="15"/>
  <c r="U3737" i="15"/>
  <c r="U3738" i="15"/>
  <c r="U3739" i="15"/>
  <c r="U3740" i="15"/>
  <c r="U3741" i="15"/>
  <c r="U3742" i="15"/>
  <c r="U3743" i="15"/>
  <c r="U3744" i="15"/>
  <c r="U3745" i="15"/>
  <c r="U3746" i="15"/>
  <c r="U3747" i="15"/>
  <c r="U3748" i="15"/>
  <c r="U3749" i="15"/>
  <c r="U3750" i="15"/>
  <c r="U3751" i="15"/>
  <c r="U3752" i="15"/>
  <c r="U3753" i="15"/>
  <c r="U3754" i="15"/>
  <c r="U3755" i="15"/>
  <c r="U3756" i="15"/>
  <c r="U3757" i="15"/>
  <c r="U3758" i="15"/>
  <c r="U3759" i="15"/>
  <c r="U3760" i="15"/>
  <c r="U3761" i="15"/>
  <c r="U3762" i="15"/>
  <c r="U3763" i="15"/>
  <c r="U3764" i="15"/>
  <c r="U3765" i="15"/>
  <c r="U3766" i="15"/>
  <c r="U3767" i="15"/>
  <c r="U3768" i="15"/>
  <c r="U3769" i="15"/>
  <c r="U3770" i="15"/>
  <c r="U3771" i="15"/>
  <c r="U3772" i="15"/>
  <c r="U3773" i="15"/>
  <c r="U3774" i="15"/>
  <c r="U3775" i="15"/>
  <c r="U3776" i="15"/>
  <c r="U3777" i="15"/>
  <c r="U3778" i="15"/>
  <c r="U3779" i="15"/>
  <c r="U3780" i="15"/>
  <c r="U3781" i="15"/>
  <c r="U3782" i="15"/>
  <c r="U3783" i="15"/>
  <c r="U3784" i="15"/>
  <c r="U3785" i="15"/>
  <c r="U3786" i="15"/>
  <c r="U3787" i="15"/>
  <c r="U3788" i="15"/>
  <c r="U3789" i="15"/>
  <c r="U3790" i="15"/>
  <c r="U3791" i="15"/>
  <c r="U3792" i="15"/>
  <c r="U3793" i="15"/>
  <c r="U3794" i="15"/>
  <c r="U3795" i="15"/>
  <c r="U3796" i="15"/>
  <c r="U3797" i="15"/>
  <c r="U3798" i="15"/>
  <c r="U3799" i="15"/>
  <c r="U3800" i="15"/>
  <c r="U3801" i="15"/>
  <c r="U3802" i="15"/>
  <c r="U3803" i="15"/>
  <c r="U3804" i="15"/>
  <c r="U3805" i="15"/>
  <c r="U3806" i="15"/>
  <c r="U3807" i="15"/>
  <c r="U3808" i="15"/>
  <c r="U3809" i="15"/>
  <c r="U3810" i="15"/>
  <c r="U3811" i="15"/>
  <c r="U3812" i="15"/>
  <c r="U3813" i="15"/>
  <c r="U3814" i="15"/>
  <c r="U3815" i="15"/>
  <c r="U3816" i="15"/>
  <c r="U3817" i="15"/>
  <c r="U3818" i="15"/>
  <c r="U3819" i="15"/>
  <c r="U3820" i="15"/>
  <c r="U3821" i="15"/>
  <c r="U3822" i="15"/>
  <c r="U3823" i="15"/>
  <c r="U3824" i="15"/>
  <c r="U3825" i="15"/>
  <c r="U3826" i="15"/>
  <c r="U3827" i="15"/>
  <c r="U3828" i="15"/>
  <c r="U3829" i="15"/>
  <c r="U3830" i="15"/>
  <c r="U3831" i="15"/>
  <c r="U3832" i="15"/>
  <c r="U3833" i="15"/>
  <c r="U3834" i="15"/>
  <c r="U3835" i="15"/>
  <c r="U3836" i="15"/>
  <c r="U3837" i="15"/>
  <c r="U3838" i="15"/>
  <c r="U3839" i="15"/>
  <c r="U3840" i="15"/>
  <c r="U3841" i="15"/>
  <c r="U3842" i="15"/>
  <c r="U3843" i="15"/>
  <c r="U3844" i="15"/>
  <c r="U3845" i="15"/>
  <c r="U3846" i="15"/>
  <c r="U3847" i="15"/>
  <c r="U3848" i="15"/>
  <c r="U3849" i="15"/>
  <c r="U3850" i="15"/>
  <c r="U3851" i="15"/>
  <c r="U3852" i="15"/>
  <c r="U3853" i="15"/>
  <c r="U3854" i="15"/>
  <c r="U3855" i="15"/>
  <c r="U3856" i="15"/>
  <c r="U3857" i="15"/>
  <c r="U3858" i="15"/>
  <c r="U3859" i="15"/>
  <c r="U3860" i="15"/>
  <c r="U3861" i="15"/>
  <c r="U3862" i="15"/>
  <c r="U3863" i="15"/>
  <c r="U3864" i="15"/>
  <c r="U3865" i="15"/>
  <c r="U3866" i="15"/>
  <c r="U3867" i="15"/>
  <c r="U3868" i="15"/>
  <c r="U3869" i="15"/>
  <c r="U3870" i="15"/>
  <c r="U3871" i="15"/>
  <c r="U3872" i="15"/>
  <c r="U3873" i="15"/>
  <c r="U3874" i="15"/>
  <c r="U3875" i="15"/>
  <c r="U3876" i="15"/>
  <c r="U3877" i="15"/>
  <c r="U3878" i="15"/>
  <c r="U3879" i="15"/>
  <c r="U3880" i="15"/>
  <c r="U3881" i="15"/>
  <c r="U3882" i="15"/>
  <c r="U3883" i="15"/>
  <c r="U3884" i="15"/>
  <c r="U3885" i="15"/>
  <c r="U3886" i="15"/>
  <c r="U3887" i="15"/>
  <c r="U3888" i="15"/>
  <c r="U3889" i="15"/>
  <c r="U3890" i="15"/>
  <c r="U3891" i="15"/>
  <c r="U3892" i="15"/>
  <c r="U3893" i="15"/>
  <c r="U3894" i="15"/>
  <c r="U3895" i="15"/>
  <c r="U3896" i="15"/>
  <c r="U3897" i="15"/>
  <c r="U3898" i="15"/>
  <c r="U3899" i="15"/>
  <c r="U3900" i="15"/>
  <c r="U3901" i="15"/>
  <c r="U3902" i="15"/>
  <c r="U3903" i="15"/>
  <c r="U3904" i="15"/>
  <c r="U3905" i="15"/>
  <c r="U3906" i="15"/>
  <c r="U3907" i="15"/>
  <c r="U3908" i="15"/>
  <c r="U3909" i="15"/>
  <c r="U3910" i="15"/>
  <c r="U3911" i="15"/>
  <c r="U3912" i="15"/>
  <c r="U3913" i="15"/>
  <c r="U3914" i="15"/>
  <c r="U3915" i="15"/>
  <c r="U3916" i="15"/>
  <c r="U3917" i="15"/>
  <c r="U3918" i="15"/>
  <c r="U3919" i="15"/>
  <c r="U3920" i="15"/>
  <c r="U3921" i="15"/>
  <c r="U3922" i="15"/>
  <c r="U3923" i="15"/>
  <c r="U3924" i="15"/>
  <c r="U3925" i="15"/>
  <c r="U3926" i="15"/>
  <c r="U3927" i="15"/>
  <c r="U3928" i="15"/>
  <c r="U3929" i="15"/>
  <c r="U3930" i="15"/>
  <c r="U3931" i="15"/>
  <c r="U3932" i="15"/>
  <c r="U3933" i="15"/>
  <c r="U3934" i="15"/>
  <c r="U3935" i="15"/>
  <c r="U3936" i="15"/>
  <c r="U3937" i="15"/>
  <c r="U3938" i="15"/>
  <c r="U3939" i="15"/>
  <c r="U3940" i="15"/>
  <c r="U3941" i="15"/>
  <c r="U3942" i="15"/>
  <c r="U3943" i="15"/>
  <c r="U3944" i="15"/>
  <c r="U3945" i="15"/>
  <c r="U3946" i="15"/>
  <c r="U3947" i="15"/>
  <c r="U3948" i="15"/>
  <c r="U3949" i="15"/>
  <c r="U3950" i="15"/>
  <c r="U3951" i="15"/>
  <c r="U3952" i="15"/>
  <c r="U3953" i="15"/>
  <c r="U3954" i="15"/>
  <c r="U3955" i="15"/>
  <c r="U3956" i="15"/>
  <c r="U3957" i="15"/>
  <c r="U3958" i="15"/>
  <c r="U3959" i="15"/>
  <c r="U3960" i="15"/>
  <c r="U3961" i="15"/>
  <c r="U3962" i="15"/>
  <c r="U3963" i="15"/>
  <c r="U3964" i="15"/>
  <c r="U3965" i="15"/>
  <c r="U3966" i="15"/>
  <c r="U3967" i="15"/>
  <c r="U3968" i="15"/>
  <c r="U3969" i="15"/>
  <c r="U3970" i="15"/>
  <c r="U3971" i="15"/>
  <c r="U3972" i="15"/>
  <c r="U3973" i="15"/>
  <c r="U3974" i="15"/>
  <c r="U3975" i="15"/>
  <c r="U3976" i="15"/>
  <c r="U3977" i="15"/>
  <c r="U3978" i="15"/>
  <c r="U3979" i="15"/>
  <c r="U3980" i="15"/>
  <c r="U3981" i="15"/>
  <c r="U3982" i="15"/>
  <c r="U3983" i="15"/>
  <c r="U3984" i="15"/>
  <c r="U3985" i="15"/>
  <c r="U3986" i="15"/>
  <c r="U3987" i="15"/>
  <c r="U3988" i="15"/>
  <c r="U3989" i="15"/>
  <c r="U3990" i="15"/>
  <c r="U3991" i="15"/>
  <c r="U3992" i="15"/>
  <c r="U3993" i="15"/>
  <c r="U3994" i="15"/>
  <c r="U3995" i="15"/>
  <c r="U3996" i="15"/>
  <c r="U3997" i="15"/>
  <c r="U3998" i="15"/>
  <c r="U3999" i="15"/>
  <c r="U4000" i="15"/>
  <c r="U4001" i="15"/>
  <c r="U4002" i="15"/>
  <c r="U4003" i="15"/>
  <c r="U4004" i="15"/>
  <c r="U4005" i="15"/>
  <c r="U4006" i="15"/>
  <c r="U4007" i="15"/>
  <c r="U4008" i="15"/>
  <c r="U4009" i="15"/>
  <c r="U4010" i="15"/>
  <c r="U4011" i="15"/>
  <c r="U4012" i="15"/>
  <c r="U4013" i="15"/>
  <c r="U4014" i="15"/>
  <c r="U4015" i="15"/>
  <c r="U4016" i="15"/>
  <c r="U4017" i="15"/>
  <c r="U4018" i="15"/>
  <c r="U4019" i="15"/>
  <c r="U4020" i="15"/>
  <c r="U4021" i="15"/>
  <c r="U4022" i="15"/>
  <c r="U4023" i="15"/>
  <c r="U4024" i="15"/>
  <c r="U4025" i="15"/>
  <c r="U4026" i="15"/>
  <c r="U4027" i="15"/>
  <c r="U4028" i="15"/>
  <c r="U4029" i="15"/>
  <c r="U4030" i="15"/>
  <c r="U4031" i="15"/>
  <c r="U4032" i="15"/>
  <c r="U4033" i="15"/>
  <c r="U4034" i="15"/>
  <c r="U4035" i="15"/>
  <c r="U4036" i="15"/>
  <c r="U4037" i="15"/>
  <c r="U4038" i="15"/>
  <c r="U4039" i="15"/>
  <c r="U4040" i="15"/>
  <c r="U4041" i="15"/>
  <c r="U4042" i="15"/>
  <c r="U4043" i="15"/>
  <c r="U4044" i="15"/>
  <c r="U4045" i="15"/>
  <c r="U4046" i="15"/>
  <c r="U4047" i="15"/>
  <c r="U4048" i="15"/>
  <c r="U4049" i="15"/>
  <c r="U4050" i="15"/>
  <c r="U4051" i="15"/>
  <c r="U4052" i="15"/>
  <c r="U4053" i="15"/>
  <c r="U4054" i="15"/>
  <c r="U4055" i="15"/>
  <c r="U4056" i="15"/>
  <c r="U4057" i="15"/>
  <c r="U4058" i="15"/>
  <c r="U4059" i="15"/>
  <c r="U4060" i="15"/>
  <c r="U4061" i="15"/>
  <c r="U4062" i="15"/>
  <c r="U4063" i="15"/>
  <c r="U4064" i="15"/>
  <c r="U4065" i="15"/>
  <c r="U4066" i="15"/>
  <c r="U4067" i="15"/>
  <c r="U4068" i="15"/>
  <c r="U4069" i="15"/>
  <c r="U4070" i="15"/>
  <c r="U4071" i="15"/>
  <c r="U4072" i="15"/>
  <c r="U4073" i="15"/>
  <c r="U4074" i="15"/>
  <c r="U4075" i="15"/>
  <c r="U4076" i="15"/>
  <c r="U4077" i="15"/>
  <c r="U4078" i="15"/>
  <c r="U4079" i="15"/>
  <c r="U4080" i="15"/>
  <c r="U4081" i="15"/>
  <c r="U4082" i="15"/>
  <c r="U4083" i="15"/>
  <c r="U4084" i="15"/>
  <c r="U4085" i="15"/>
  <c r="U4086" i="15"/>
  <c r="U4087" i="15"/>
  <c r="U4088" i="15"/>
  <c r="U4089" i="15"/>
  <c r="U4090" i="15"/>
  <c r="U4091" i="15"/>
  <c r="U4092" i="15"/>
  <c r="U4093" i="15"/>
  <c r="U4094" i="15"/>
  <c r="U4095" i="15"/>
  <c r="U4096" i="15"/>
  <c r="U4097" i="15"/>
  <c r="U4098" i="15"/>
  <c r="U4099" i="15"/>
  <c r="U4100" i="15"/>
  <c r="U4101" i="15"/>
  <c r="U4102" i="15"/>
  <c r="U4103" i="15"/>
  <c r="U4104" i="15"/>
  <c r="U4105" i="15"/>
  <c r="U4106" i="15"/>
  <c r="U4107" i="15"/>
  <c r="U4108" i="15"/>
  <c r="U4109" i="15"/>
  <c r="U4110" i="15"/>
  <c r="U4111" i="15"/>
  <c r="U4112" i="15"/>
  <c r="U4113" i="15"/>
  <c r="U4114" i="15"/>
  <c r="U4115" i="15"/>
  <c r="U4116" i="15"/>
  <c r="U4117" i="15"/>
  <c r="U4118" i="15"/>
  <c r="U4119" i="15"/>
  <c r="U4120" i="15"/>
  <c r="U4121" i="15"/>
  <c r="U4122" i="15"/>
  <c r="U4123" i="15"/>
  <c r="U4124" i="15"/>
  <c r="U4125" i="15"/>
  <c r="U4126" i="15"/>
  <c r="U4127" i="15"/>
  <c r="U4128" i="15"/>
  <c r="U4129" i="15"/>
  <c r="U4130" i="15"/>
  <c r="U4131" i="15"/>
  <c r="U4132" i="15"/>
  <c r="U4133" i="15"/>
  <c r="U4134" i="15"/>
  <c r="U4135" i="15"/>
  <c r="U4136" i="15"/>
  <c r="U4137" i="15"/>
  <c r="U4138" i="15"/>
  <c r="U4139" i="15"/>
  <c r="U4140" i="15"/>
  <c r="U4141" i="15"/>
  <c r="U4142" i="15"/>
  <c r="U4143" i="15"/>
  <c r="U4144" i="15"/>
  <c r="U4145" i="15"/>
  <c r="U4146" i="15"/>
  <c r="U4147" i="15"/>
  <c r="U4148" i="15"/>
  <c r="U4149" i="15"/>
  <c r="U4150" i="15"/>
  <c r="U4151" i="15"/>
  <c r="U4152" i="15"/>
  <c r="U4153" i="15"/>
  <c r="U4154" i="15"/>
  <c r="U4155" i="15"/>
  <c r="U4156" i="15"/>
  <c r="U4157" i="15"/>
  <c r="U4158" i="15"/>
  <c r="U4159" i="15"/>
  <c r="U4160" i="15"/>
  <c r="U4161" i="15"/>
  <c r="U4162" i="15"/>
  <c r="U4163" i="15"/>
  <c r="U4164" i="15"/>
  <c r="U4165" i="15"/>
  <c r="U4166" i="15"/>
  <c r="U4167" i="15"/>
  <c r="U4168" i="15"/>
  <c r="U4169" i="15"/>
  <c r="U4170" i="15"/>
  <c r="U4171" i="15"/>
  <c r="U4172" i="15"/>
  <c r="U4173" i="15"/>
  <c r="U4174" i="15"/>
  <c r="U4175" i="15"/>
  <c r="U4176" i="15"/>
  <c r="U4177" i="15"/>
  <c r="U4178" i="15"/>
  <c r="U4179" i="15"/>
  <c r="U4180" i="15"/>
  <c r="U4181" i="15"/>
  <c r="U4182" i="15"/>
  <c r="U4183" i="15"/>
  <c r="U4184" i="15"/>
  <c r="U4185" i="15"/>
  <c r="U4186" i="15"/>
  <c r="U4187" i="15"/>
  <c r="U4188" i="15"/>
  <c r="U4189" i="15"/>
  <c r="U4190" i="15"/>
  <c r="U4191" i="15"/>
  <c r="U4192" i="15"/>
  <c r="U4193" i="15"/>
  <c r="U4194" i="15"/>
  <c r="U4195" i="15"/>
  <c r="U4196" i="15"/>
  <c r="U4197" i="15"/>
  <c r="U4198" i="15"/>
  <c r="U4199" i="15"/>
  <c r="U4200" i="15"/>
  <c r="U4201" i="15"/>
  <c r="U4202" i="15"/>
  <c r="U4203" i="15"/>
  <c r="U4204" i="15"/>
  <c r="U4205" i="15"/>
  <c r="U4206" i="15"/>
  <c r="U4207" i="15"/>
  <c r="U4208" i="15"/>
  <c r="U4209" i="15"/>
  <c r="U4210" i="15"/>
  <c r="U4211" i="15"/>
  <c r="U4212" i="15"/>
  <c r="U4213" i="15"/>
  <c r="U4214" i="15"/>
  <c r="U4215" i="15"/>
  <c r="U4216" i="15"/>
  <c r="U4217" i="15"/>
  <c r="U4218" i="15"/>
  <c r="U4219" i="15"/>
  <c r="U4220" i="15"/>
  <c r="U4221" i="15"/>
  <c r="U4222" i="15"/>
  <c r="U4223" i="15"/>
  <c r="U4224" i="15"/>
  <c r="U4225" i="15"/>
  <c r="U4226" i="15"/>
  <c r="U4227" i="15"/>
  <c r="U4228" i="15"/>
  <c r="U4229" i="15"/>
  <c r="U4230" i="15"/>
  <c r="U4231" i="15"/>
  <c r="U4232" i="15"/>
  <c r="U4233" i="15"/>
  <c r="U4234" i="15"/>
  <c r="U4235" i="15"/>
  <c r="U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775" i="15"/>
  <c r="T776" i="15"/>
  <c r="T777" i="15"/>
  <c r="T778" i="15"/>
  <c r="T779" i="15"/>
  <c r="T780" i="15"/>
  <c r="T781" i="15"/>
  <c r="T782" i="15"/>
  <c r="T783" i="15"/>
  <c r="T784" i="15"/>
  <c r="T785" i="15"/>
  <c r="T786" i="15"/>
  <c r="T787" i="15"/>
  <c r="T788" i="15"/>
  <c r="T789" i="15"/>
  <c r="T790" i="15"/>
  <c r="T791" i="15"/>
  <c r="T792" i="15"/>
  <c r="T793" i="15"/>
  <c r="T794" i="15"/>
  <c r="T795" i="15"/>
  <c r="T796" i="15"/>
  <c r="T797" i="15"/>
  <c r="T798" i="15"/>
  <c r="T799" i="15"/>
  <c r="T800" i="15"/>
  <c r="T801" i="15"/>
  <c r="T802" i="15"/>
  <c r="T803" i="15"/>
  <c r="T804" i="15"/>
  <c r="T805" i="15"/>
  <c r="T806" i="15"/>
  <c r="T807" i="15"/>
  <c r="T808" i="15"/>
  <c r="T809" i="15"/>
  <c r="T810" i="15"/>
  <c r="T811" i="15"/>
  <c r="T812" i="15"/>
  <c r="T813" i="15"/>
  <c r="T814" i="15"/>
  <c r="T815" i="15"/>
  <c r="T816" i="15"/>
  <c r="T817" i="15"/>
  <c r="T818" i="15"/>
  <c r="T819" i="15"/>
  <c r="T820" i="15"/>
  <c r="T821" i="15"/>
  <c r="T822" i="15"/>
  <c r="T823" i="15"/>
  <c r="T824" i="15"/>
  <c r="T825" i="15"/>
  <c r="T826" i="15"/>
  <c r="T827" i="15"/>
  <c r="T828" i="15"/>
  <c r="T829" i="15"/>
  <c r="T830" i="15"/>
  <c r="T831" i="15"/>
  <c r="T832" i="15"/>
  <c r="T833" i="15"/>
  <c r="T834" i="15"/>
  <c r="T835" i="15"/>
  <c r="T836" i="15"/>
  <c r="T837" i="15"/>
  <c r="T838" i="15"/>
  <c r="T839" i="15"/>
  <c r="T840" i="15"/>
  <c r="T841" i="15"/>
  <c r="T842" i="15"/>
  <c r="T843" i="15"/>
  <c r="T844" i="15"/>
  <c r="T845" i="15"/>
  <c r="T846" i="15"/>
  <c r="T847" i="15"/>
  <c r="T848" i="15"/>
  <c r="T849" i="15"/>
  <c r="T850" i="15"/>
  <c r="T851" i="15"/>
  <c r="T852" i="15"/>
  <c r="T853" i="15"/>
  <c r="T854" i="15"/>
  <c r="T855" i="15"/>
  <c r="T856" i="15"/>
  <c r="T857" i="15"/>
  <c r="T858" i="15"/>
  <c r="T859" i="15"/>
  <c r="T860" i="15"/>
  <c r="T861" i="15"/>
  <c r="T862" i="15"/>
  <c r="T863" i="15"/>
  <c r="T864" i="15"/>
  <c r="T865" i="15"/>
  <c r="T866" i="15"/>
  <c r="T867" i="15"/>
  <c r="T868" i="15"/>
  <c r="T869" i="15"/>
  <c r="T870" i="15"/>
  <c r="T871" i="15"/>
  <c r="T872" i="15"/>
  <c r="T873" i="15"/>
  <c r="T874" i="15"/>
  <c r="T875" i="15"/>
  <c r="T876" i="15"/>
  <c r="T877" i="15"/>
  <c r="T878" i="15"/>
  <c r="T879" i="15"/>
  <c r="T880" i="15"/>
  <c r="T881" i="15"/>
  <c r="T882" i="15"/>
  <c r="T883" i="15"/>
  <c r="T884" i="15"/>
  <c r="T885" i="15"/>
  <c r="T886" i="15"/>
  <c r="T887" i="15"/>
  <c r="T888" i="15"/>
  <c r="T889" i="15"/>
  <c r="T890" i="15"/>
  <c r="T891" i="15"/>
  <c r="T892" i="15"/>
  <c r="T893" i="15"/>
  <c r="T894" i="15"/>
  <c r="T895" i="15"/>
  <c r="T896" i="15"/>
  <c r="T897" i="15"/>
  <c r="T898" i="15"/>
  <c r="T899" i="15"/>
  <c r="T900" i="15"/>
  <c r="T901" i="15"/>
  <c r="T902" i="15"/>
  <c r="T903" i="15"/>
  <c r="T904" i="15"/>
  <c r="T905" i="15"/>
  <c r="T906" i="15"/>
  <c r="T907" i="15"/>
  <c r="T908" i="15"/>
  <c r="T909" i="15"/>
  <c r="T910" i="15"/>
  <c r="T911" i="15"/>
  <c r="T912" i="15"/>
  <c r="T913" i="15"/>
  <c r="T914" i="15"/>
  <c r="T915" i="15"/>
  <c r="T916" i="15"/>
  <c r="T917" i="15"/>
  <c r="T918" i="15"/>
  <c r="T919" i="15"/>
  <c r="T920" i="15"/>
  <c r="T921" i="15"/>
  <c r="T922" i="15"/>
  <c r="T923" i="15"/>
  <c r="T924" i="15"/>
  <c r="T925" i="15"/>
  <c r="T926" i="15"/>
  <c r="T927" i="15"/>
  <c r="T928" i="15"/>
  <c r="T929" i="15"/>
  <c r="T930" i="15"/>
  <c r="T931" i="15"/>
  <c r="T932" i="15"/>
  <c r="T933" i="15"/>
  <c r="T934" i="15"/>
  <c r="T935" i="15"/>
  <c r="T936" i="15"/>
  <c r="T937" i="15"/>
  <c r="T938" i="15"/>
  <c r="T939" i="15"/>
  <c r="T940" i="15"/>
  <c r="T941" i="15"/>
  <c r="T942" i="15"/>
  <c r="T943" i="15"/>
  <c r="T944" i="15"/>
  <c r="T945" i="15"/>
  <c r="T946" i="15"/>
  <c r="T947" i="15"/>
  <c r="T948" i="15"/>
  <c r="T949" i="15"/>
  <c r="T950" i="15"/>
  <c r="T951" i="15"/>
  <c r="T952" i="15"/>
  <c r="T953" i="15"/>
  <c r="T954" i="15"/>
  <c r="T955" i="15"/>
  <c r="T956" i="15"/>
  <c r="T957" i="15"/>
  <c r="T958" i="15"/>
  <c r="T959" i="15"/>
  <c r="T960" i="15"/>
  <c r="T961" i="15"/>
  <c r="T962" i="15"/>
  <c r="T963" i="15"/>
  <c r="T964" i="15"/>
  <c r="T965" i="15"/>
  <c r="T966" i="15"/>
  <c r="T967" i="15"/>
  <c r="T968" i="15"/>
  <c r="T969" i="15"/>
  <c r="T970" i="15"/>
  <c r="T971" i="15"/>
  <c r="T972" i="15"/>
  <c r="T973" i="15"/>
  <c r="T974" i="15"/>
  <c r="T975" i="15"/>
  <c r="T976" i="15"/>
  <c r="T977" i="15"/>
  <c r="T978" i="15"/>
  <c r="T979" i="15"/>
  <c r="T980" i="15"/>
  <c r="T981" i="15"/>
  <c r="T982" i="15"/>
  <c r="T983" i="15"/>
  <c r="T984" i="15"/>
  <c r="T985" i="15"/>
  <c r="T986" i="15"/>
  <c r="T987" i="15"/>
  <c r="T988" i="15"/>
  <c r="T989" i="15"/>
  <c r="T990" i="15"/>
  <c r="T991" i="15"/>
  <c r="T992" i="15"/>
  <c r="T993" i="15"/>
  <c r="T994" i="15"/>
  <c r="T995" i="15"/>
  <c r="T996" i="15"/>
  <c r="T997" i="15"/>
  <c r="T998" i="15"/>
  <c r="T999" i="15"/>
  <c r="T1000" i="15"/>
  <c r="T1001" i="15"/>
  <c r="T1002" i="15"/>
  <c r="T1003" i="15"/>
  <c r="T1004" i="15"/>
  <c r="T1005" i="15"/>
  <c r="T1006" i="15"/>
  <c r="T1007" i="15"/>
  <c r="T1008" i="15"/>
  <c r="T1009" i="15"/>
  <c r="T1010" i="15"/>
  <c r="T1011" i="15"/>
  <c r="T1012" i="15"/>
  <c r="T1013" i="15"/>
  <c r="T1014" i="15"/>
  <c r="T1015" i="15"/>
  <c r="T1016" i="15"/>
  <c r="T1017" i="15"/>
  <c r="T1018" i="15"/>
  <c r="T1019" i="15"/>
  <c r="T1020" i="15"/>
  <c r="T1021" i="15"/>
  <c r="T1022" i="15"/>
  <c r="T1023" i="15"/>
  <c r="T1024" i="15"/>
  <c r="T1025" i="15"/>
  <c r="T1026" i="15"/>
  <c r="T1027" i="15"/>
  <c r="T1028" i="15"/>
  <c r="T1029" i="15"/>
  <c r="T1030" i="15"/>
  <c r="T1031" i="15"/>
  <c r="T1032" i="15"/>
  <c r="T1033" i="15"/>
  <c r="T1034" i="15"/>
  <c r="T1035" i="15"/>
  <c r="T1036" i="15"/>
  <c r="T1037" i="15"/>
  <c r="T1038" i="15"/>
  <c r="T1039" i="15"/>
  <c r="T1040" i="15"/>
  <c r="T1041" i="15"/>
  <c r="T1042" i="15"/>
  <c r="T1043" i="15"/>
  <c r="T1044" i="15"/>
  <c r="T1045" i="15"/>
  <c r="T1046" i="15"/>
  <c r="T1047" i="15"/>
  <c r="T1048" i="15"/>
  <c r="T1049" i="15"/>
  <c r="T1050" i="15"/>
  <c r="T1051" i="15"/>
  <c r="T1052" i="15"/>
  <c r="T1053" i="15"/>
  <c r="T1054" i="15"/>
  <c r="T1055" i="15"/>
  <c r="T1056" i="15"/>
  <c r="T1057" i="15"/>
  <c r="T1058" i="15"/>
  <c r="T1059" i="15"/>
  <c r="T1060" i="15"/>
  <c r="T1061" i="15"/>
  <c r="T1062" i="15"/>
  <c r="T1063" i="15"/>
  <c r="T1064" i="15"/>
  <c r="T1065" i="15"/>
  <c r="T1066" i="15"/>
  <c r="T1067" i="15"/>
  <c r="T1068" i="15"/>
  <c r="T1069" i="15"/>
  <c r="T1070" i="15"/>
  <c r="T1071" i="15"/>
  <c r="T1072" i="15"/>
  <c r="T1073" i="15"/>
  <c r="T1074" i="15"/>
  <c r="T1075" i="15"/>
  <c r="T1076" i="15"/>
  <c r="T1077" i="15"/>
  <c r="T1078" i="15"/>
  <c r="T1079" i="15"/>
  <c r="T1080" i="15"/>
  <c r="T1081" i="15"/>
  <c r="T1082" i="15"/>
  <c r="T1083" i="15"/>
  <c r="T1084" i="15"/>
  <c r="T1085" i="15"/>
  <c r="T1086" i="15"/>
  <c r="T1087" i="15"/>
  <c r="T1088" i="15"/>
  <c r="T1089" i="15"/>
  <c r="T1090" i="15"/>
  <c r="T1091" i="15"/>
  <c r="T1092" i="15"/>
  <c r="T1093" i="15"/>
  <c r="T1094" i="15"/>
  <c r="T1095" i="15"/>
  <c r="T1096" i="15"/>
  <c r="T1097" i="15"/>
  <c r="T1098" i="15"/>
  <c r="T1099" i="15"/>
  <c r="T1100" i="15"/>
  <c r="T1101" i="15"/>
  <c r="T1102" i="15"/>
  <c r="T1103" i="15"/>
  <c r="T1104" i="15"/>
  <c r="T1105" i="15"/>
  <c r="T1106" i="15"/>
  <c r="T1107" i="15"/>
  <c r="T1108" i="15"/>
  <c r="T1109" i="15"/>
  <c r="T1110" i="15"/>
  <c r="T1111" i="15"/>
  <c r="T1112" i="15"/>
  <c r="T1113" i="15"/>
  <c r="T1114" i="15"/>
  <c r="T1115" i="15"/>
  <c r="T1116" i="15"/>
  <c r="T1117" i="15"/>
  <c r="T1118" i="15"/>
  <c r="T1119" i="15"/>
  <c r="T1120" i="15"/>
  <c r="T1121" i="15"/>
  <c r="T1122" i="15"/>
  <c r="T1123" i="15"/>
  <c r="T1124" i="15"/>
  <c r="T1125" i="15"/>
  <c r="T1126" i="15"/>
  <c r="T1127" i="15"/>
  <c r="T1128" i="15"/>
  <c r="T1129" i="15"/>
  <c r="T1130" i="15"/>
  <c r="T1131" i="15"/>
  <c r="T1132" i="15"/>
  <c r="T1133" i="15"/>
  <c r="T1134" i="15"/>
  <c r="T1135" i="15"/>
  <c r="T1136" i="15"/>
  <c r="T1137" i="15"/>
  <c r="T1138" i="15"/>
  <c r="T1139" i="15"/>
  <c r="T1140" i="15"/>
  <c r="T1141" i="15"/>
  <c r="T1142" i="15"/>
  <c r="T1143" i="15"/>
  <c r="T1144" i="15"/>
  <c r="T1145" i="15"/>
  <c r="T1146" i="15"/>
  <c r="T1147" i="15"/>
  <c r="T1148" i="15"/>
  <c r="T1149" i="15"/>
  <c r="T1150" i="15"/>
  <c r="T1151" i="15"/>
  <c r="T1152" i="15"/>
  <c r="T1153" i="15"/>
  <c r="T1154" i="15"/>
  <c r="T1155" i="15"/>
  <c r="T1156" i="15"/>
  <c r="T1157" i="15"/>
  <c r="T1158" i="15"/>
  <c r="T1159" i="15"/>
  <c r="T1160" i="15"/>
  <c r="T1161" i="15"/>
  <c r="T1162" i="15"/>
  <c r="T1163" i="15"/>
  <c r="T1164" i="15"/>
  <c r="T1165" i="15"/>
  <c r="T1166" i="15"/>
  <c r="T1167" i="15"/>
  <c r="T1168" i="15"/>
  <c r="T1169" i="15"/>
  <c r="T1170" i="15"/>
  <c r="T1171" i="15"/>
  <c r="T1172" i="15"/>
  <c r="T1173" i="15"/>
  <c r="T1174" i="15"/>
  <c r="T1175" i="15"/>
  <c r="T1176" i="15"/>
  <c r="T1177" i="15"/>
  <c r="T1178" i="15"/>
  <c r="T1179" i="15"/>
  <c r="T1180" i="15"/>
  <c r="T1181" i="15"/>
  <c r="T1182" i="15"/>
  <c r="T1183" i="15"/>
  <c r="T1184" i="15"/>
  <c r="T1185" i="15"/>
  <c r="T1186" i="15"/>
  <c r="T1187" i="15"/>
  <c r="T1188" i="15"/>
  <c r="T1189" i="15"/>
  <c r="T1190" i="15"/>
  <c r="T1191" i="15"/>
  <c r="T1192" i="15"/>
  <c r="T1193" i="15"/>
  <c r="T1194" i="15"/>
  <c r="T1195" i="15"/>
  <c r="T1196" i="15"/>
  <c r="T1197" i="15"/>
  <c r="T1198" i="15"/>
  <c r="T1199" i="15"/>
  <c r="T1200" i="15"/>
  <c r="T1201" i="15"/>
  <c r="T1202" i="15"/>
  <c r="T1203" i="15"/>
  <c r="T1204" i="15"/>
  <c r="T1205" i="15"/>
  <c r="T1206" i="15"/>
  <c r="T1207" i="15"/>
  <c r="T1208" i="15"/>
  <c r="T1209" i="15"/>
  <c r="T1210" i="15"/>
  <c r="T1211" i="15"/>
  <c r="T1212" i="15"/>
  <c r="T1213" i="15"/>
  <c r="T1214" i="15"/>
  <c r="T1215" i="15"/>
  <c r="T1216" i="15"/>
  <c r="T1217" i="15"/>
  <c r="T1218" i="15"/>
  <c r="T1219" i="15"/>
  <c r="T1220" i="15"/>
  <c r="T1221" i="15"/>
  <c r="T1222" i="15"/>
  <c r="T1223" i="15"/>
  <c r="T1224" i="15"/>
  <c r="T1225" i="15"/>
  <c r="T1226" i="15"/>
  <c r="T1227" i="15"/>
  <c r="T1228" i="15"/>
  <c r="T1229" i="15"/>
  <c r="T1230" i="15"/>
  <c r="T1231" i="15"/>
  <c r="T1232" i="15"/>
  <c r="T1233" i="15"/>
  <c r="T1234" i="15"/>
  <c r="T1235" i="15"/>
  <c r="T1236" i="15"/>
  <c r="T1237" i="15"/>
  <c r="T1238" i="15"/>
  <c r="T1239" i="15"/>
  <c r="T1240" i="15"/>
  <c r="T1241" i="15"/>
  <c r="T1242" i="15"/>
  <c r="T1243" i="15"/>
  <c r="T1244" i="15"/>
  <c r="T1245" i="15"/>
  <c r="T1246" i="15"/>
  <c r="T1247" i="15"/>
  <c r="T1248" i="15"/>
  <c r="T1249" i="15"/>
  <c r="T1250" i="15"/>
  <c r="T1251" i="15"/>
  <c r="T1252" i="15"/>
  <c r="T1253" i="15"/>
  <c r="T1254" i="15"/>
  <c r="T1255" i="15"/>
  <c r="T1256" i="15"/>
  <c r="T1257" i="15"/>
  <c r="T1258" i="15"/>
  <c r="T1259" i="15"/>
  <c r="T1260" i="15"/>
  <c r="T1261" i="15"/>
  <c r="T1262" i="15"/>
  <c r="T1263" i="15"/>
  <c r="T1264" i="15"/>
  <c r="T1265" i="15"/>
  <c r="T1266" i="15"/>
  <c r="T1267" i="15"/>
  <c r="T1268" i="15"/>
  <c r="T1269" i="15"/>
  <c r="T1270" i="15"/>
  <c r="T1271" i="15"/>
  <c r="T1272" i="15"/>
  <c r="T1273" i="15"/>
  <c r="T1274" i="15"/>
  <c r="T1275" i="15"/>
  <c r="T1276" i="15"/>
  <c r="T1277" i="15"/>
  <c r="T1278" i="15"/>
  <c r="T1279" i="15"/>
  <c r="T1280" i="15"/>
  <c r="T1281" i="15"/>
  <c r="T1282" i="15"/>
  <c r="T1283" i="15"/>
  <c r="T1284" i="15"/>
  <c r="T1285" i="15"/>
  <c r="T1286" i="15"/>
  <c r="T1287" i="15"/>
  <c r="T1288" i="15"/>
  <c r="T1289" i="15"/>
  <c r="T1290" i="15"/>
  <c r="T1291" i="15"/>
  <c r="T1292" i="15"/>
  <c r="T1293" i="15"/>
  <c r="T1294" i="15"/>
  <c r="T1295" i="15"/>
  <c r="T1296" i="15"/>
  <c r="T1297" i="15"/>
  <c r="T1298" i="15"/>
  <c r="T1299" i="15"/>
  <c r="T1300" i="15"/>
  <c r="T1301" i="15"/>
  <c r="T1302" i="15"/>
  <c r="T1303" i="15"/>
  <c r="T1304" i="15"/>
  <c r="T1305" i="15"/>
  <c r="T1306" i="15"/>
  <c r="T1307" i="15"/>
  <c r="T1308" i="15"/>
  <c r="T1309" i="15"/>
  <c r="T1310" i="15"/>
  <c r="T1311" i="15"/>
  <c r="T1312" i="15"/>
  <c r="T1313" i="15"/>
  <c r="T1314" i="15"/>
  <c r="T1315" i="15"/>
  <c r="T1316" i="15"/>
  <c r="T1317" i="15"/>
  <c r="T1318" i="15"/>
  <c r="T1319" i="15"/>
  <c r="T1320" i="15"/>
  <c r="T1321" i="15"/>
  <c r="T1322" i="15"/>
  <c r="T1323" i="15"/>
  <c r="T1324" i="15"/>
  <c r="T1325" i="15"/>
  <c r="T1326" i="15"/>
  <c r="T1327" i="15"/>
  <c r="T1328" i="15"/>
  <c r="T1329" i="15"/>
  <c r="T1330" i="15"/>
  <c r="T1331" i="15"/>
  <c r="T1332" i="15"/>
  <c r="T1333" i="15"/>
  <c r="T1334" i="15"/>
  <c r="T1335" i="15"/>
  <c r="T1336" i="15"/>
  <c r="T1337" i="15"/>
  <c r="T1338" i="15"/>
  <c r="T1339" i="15"/>
  <c r="T1340" i="15"/>
  <c r="T1341" i="15"/>
  <c r="T1342" i="15"/>
  <c r="T1343" i="15"/>
  <c r="T1344" i="15"/>
  <c r="T1345" i="15"/>
  <c r="T1346" i="15"/>
  <c r="T1347" i="15"/>
  <c r="T1348" i="15"/>
  <c r="T1349" i="15"/>
  <c r="T1350" i="15"/>
  <c r="T1351" i="15"/>
  <c r="T1352" i="15"/>
  <c r="T1353" i="15"/>
  <c r="T1354" i="15"/>
  <c r="T1355" i="15"/>
  <c r="T1356" i="15"/>
  <c r="T1357" i="15"/>
  <c r="T1358" i="15"/>
  <c r="T1359" i="15"/>
  <c r="T1360" i="15"/>
  <c r="T1361" i="15"/>
  <c r="T1362" i="15"/>
  <c r="T1363" i="15"/>
  <c r="T1364" i="15"/>
  <c r="T1365" i="15"/>
  <c r="T1366" i="15"/>
  <c r="T1367" i="15"/>
  <c r="T1368" i="15"/>
  <c r="T1369" i="15"/>
  <c r="T1370" i="15"/>
  <c r="T1371" i="15"/>
  <c r="T1372" i="15"/>
  <c r="T1373" i="15"/>
  <c r="T1374" i="15"/>
  <c r="T1375" i="15"/>
  <c r="T1376" i="15"/>
  <c r="T1377" i="15"/>
  <c r="T1378" i="15"/>
  <c r="T1379" i="15"/>
  <c r="T1380" i="15"/>
  <c r="T1381" i="15"/>
  <c r="T1382" i="15"/>
  <c r="T1383" i="15"/>
  <c r="T1384" i="15"/>
  <c r="T1385" i="15"/>
  <c r="T1386" i="15"/>
  <c r="T1387" i="15"/>
  <c r="T1388" i="15"/>
  <c r="T1389" i="15"/>
  <c r="T1390" i="15"/>
  <c r="T1391" i="15"/>
  <c r="T1392" i="15"/>
  <c r="T1393" i="15"/>
  <c r="T1394" i="15"/>
  <c r="T1395" i="15"/>
  <c r="T1396" i="15"/>
  <c r="T1397" i="15"/>
  <c r="T1398" i="15"/>
  <c r="T1399" i="15"/>
  <c r="T1400" i="15"/>
  <c r="T1401" i="15"/>
  <c r="T1402" i="15"/>
  <c r="T1403" i="15"/>
  <c r="T1404" i="15"/>
  <c r="T1405" i="15"/>
  <c r="T1406" i="15"/>
  <c r="T1407" i="15"/>
  <c r="T1408" i="15"/>
  <c r="T1409" i="15"/>
  <c r="T1410" i="15"/>
  <c r="T1411" i="15"/>
  <c r="T1412" i="15"/>
  <c r="T1413" i="15"/>
  <c r="T1414" i="15"/>
  <c r="T1415" i="15"/>
  <c r="T1416" i="15"/>
  <c r="T1417" i="15"/>
  <c r="T1418" i="15"/>
  <c r="T1419" i="15"/>
  <c r="T1420" i="15"/>
  <c r="T1421" i="15"/>
  <c r="T1422" i="15"/>
  <c r="T1423" i="15"/>
  <c r="T1424" i="15"/>
  <c r="T1425" i="15"/>
  <c r="T1426" i="15"/>
  <c r="T1427" i="15"/>
  <c r="T1428" i="15"/>
  <c r="T1429" i="15"/>
  <c r="T1430" i="15"/>
  <c r="T1431" i="15"/>
  <c r="T1432" i="15"/>
  <c r="T1433" i="15"/>
  <c r="T1434" i="15"/>
  <c r="T1435" i="15"/>
  <c r="T1436" i="15"/>
  <c r="T1437" i="15"/>
  <c r="T1438" i="15"/>
  <c r="T1439" i="15"/>
  <c r="T1440" i="15"/>
  <c r="T1441" i="15"/>
  <c r="T1442" i="15"/>
  <c r="T1443" i="15"/>
  <c r="T1444" i="15"/>
  <c r="T1445" i="15"/>
  <c r="T1446" i="15"/>
  <c r="T1447" i="15"/>
  <c r="T1448" i="15"/>
  <c r="T1449" i="15"/>
  <c r="T1450" i="15"/>
  <c r="T1451" i="15"/>
  <c r="T1452" i="15"/>
  <c r="T1453" i="15"/>
  <c r="T1454" i="15"/>
  <c r="T1455" i="15"/>
  <c r="T1456" i="15"/>
  <c r="T1457" i="15"/>
  <c r="T1458" i="15"/>
  <c r="T1459" i="15"/>
  <c r="T1460" i="15"/>
  <c r="T1461" i="15"/>
  <c r="T1462" i="15"/>
  <c r="T1463" i="15"/>
  <c r="T1464" i="15"/>
  <c r="T1465" i="15"/>
  <c r="T1466" i="15"/>
  <c r="T1467" i="15"/>
  <c r="T1468" i="15"/>
  <c r="T1469" i="15"/>
  <c r="T1470" i="15"/>
  <c r="T1471" i="15"/>
  <c r="T1472" i="15"/>
  <c r="T1473" i="15"/>
  <c r="T1474" i="15"/>
  <c r="T1475" i="15"/>
  <c r="T1476" i="15"/>
  <c r="T1477" i="15"/>
  <c r="T1478" i="15"/>
  <c r="T1479" i="15"/>
  <c r="T1480" i="15"/>
  <c r="T1481" i="15"/>
  <c r="T1482" i="15"/>
  <c r="T1483" i="15"/>
  <c r="T1484" i="15"/>
  <c r="T1485" i="15"/>
  <c r="T1486" i="15"/>
  <c r="T1487" i="15"/>
  <c r="T1488" i="15"/>
  <c r="T1489" i="15"/>
  <c r="T1490" i="15"/>
  <c r="T1491" i="15"/>
  <c r="T1492" i="15"/>
  <c r="T1493" i="15"/>
  <c r="T1494" i="15"/>
  <c r="T1495" i="15"/>
  <c r="T1496" i="15"/>
  <c r="T1497" i="15"/>
  <c r="T1498" i="15"/>
  <c r="T1499" i="15"/>
  <c r="T1500" i="15"/>
  <c r="T1501" i="15"/>
  <c r="T1502" i="15"/>
  <c r="T1503" i="15"/>
  <c r="T1504" i="15"/>
  <c r="T1505" i="15"/>
  <c r="T1506" i="15"/>
  <c r="T1507" i="15"/>
  <c r="T1508" i="15"/>
  <c r="T1509" i="15"/>
  <c r="T1510" i="15"/>
  <c r="T1511" i="15"/>
  <c r="T1512" i="15"/>
  <c r="T1513" i="15"/>
  <c r="T1514" i="15"/>
  <c r="T1515" i="15"/>
  <c r="T1516" i="15"/>
  <c r="T1517" i="15"/>
  <c r="T1518" i="15"/>
  <c r="T1519" i="15"/>
  <c r="T1520" i="15"/>
  <c r="T1521" i="15"/>
  <c r="T1522" i="15"/>
  <c r="T1523" i="15"/>
  <c r="T1524" i="15"/>
  <c r="T1525" i="15"/>
  <c r="T1526" i="15"/>
  <c r="T1527" i="15"/>
  <c r="T1528" i="15"/>
  <c r="T1529" i="15"/>
  <c r="T1530" i="15"/>
  <c r="T1531" i="15"/>
  <c r="T1532" i="15"/>
  <c r="T1533" i="15"/>
  <c r="T1534" i="15"/>
  <c r="T1535" i="15"/>
  <c r="T1536" i="15"/>
  <c r="T1537" i="15"/>
  <c r="T1538" i="15"/>
  <c r="T1539" i="15"/>
  <c r="T1540" i="15"/>
  <c r="T1541" i="15"/>
  <c r="T1542" i="15"/>
  <c r="T1543" i="15"/>
  <c r="T1544" i="15"/>
  <c r="T1545" i="15"/>
  <c r="T1546" i="15"/>
  <c r="T1547" i="15"/>
  <c r="T1548" i="15"/>
  <c r="T1549" i="15"/>
  <c r="T1550" i="15"/>
  <c r="T1551" i="15"/>
  <c r="T1552" i="15"/>
  <c r="T1553" i="15"/>
  <c r="T1554" i="15"/>
  <c r="T1555" i="15"/>
  <c r="T1556" i="15"/>
  <c r="T1557" i="15"/>
  <c r="T1558" i="15"/>
  <c r="T1559" i="15"/>
  <c r="T1560" i="15"/>
  <c r="T1561" i="15"/>
  <c r="T1562" i="15"/>
  <c r="T1563" i="15"/>
  <c r="T1564" i="15"/>
  <c r="T1565" i="15"/>
  <c r="T1566" i="15"/>
  <c r="T1567" i="15"/>
  <c r="T1568" i="15"/>
  <c r="T1569" i="15"/>
  <c r="T1570" i="15"/>
  <c r="T1571" i="15"/>
  <c r="T1572" i="15"/>
  <c r="T1573" i="15"/>
  <c r="T1574" i="15"/>
  <c r="T1575" i="15"/>
  <c r="T1576" i="15"/>
  <c r="T1577" i="15"/>
  <c r="T1578" i="15"/>
  <c r="T1579" i="15"/>
  <c r="T1580" i="15"/>
  <c r="T1581" i="15"/>
  <c r="T1582" i="15"/>
  <c r="T1583" i="15"/>
  <c r="T1584" i="15"/>
  <c r="T1585" i="15"/>
  <c r="T1586" i="15"/>
  <c r="T1587" i="15"/>
  <c r="T1588" i="15"/>
  <c r="T1589" i="15"/>
  <c r="T1590" i="15"/>
  <c r="T1591" i="15"/>
  <c r="T1592" i="15"/>
  <c r="T1593" i="15"/>
  <c r="T1594" i="15"/>
  <c r="T1595" i="15"/>
  <c r="T1596" i="15"/>
  <c r="T1597" i="15"/>
  <c r="T1598" i="15"/>
  <c r="T1599" i="15"/>
  <c r="T1600" i="15"/>
  <c r="T1601" i="15"/>
  <c r="T1602" i="15"/>
  <c r="T1603" i="15"/>
  <c r="T1604" i="15"/>
  <c r="T1605" i="15"/>
  <c r="T1606" i="15"/>
  <c r="T1607" i="15"/>
  <c r="T1608" i="15"/>
  <c r="T1609" i="15"/>
  <c r="T1610" i="15"/>
  <c r="T1611" i="15"/>
  <c r="T1612" i="15"/>
  <c r="T1613" i="15"/>
  <c r="T1614" i="15"/>
  <c r="T1615" i="15"/>
  <c r="T1616" i="15"/>
  <c r="T1617" i="15"/>
  <c r="T1618" i="15"/>
  <c r="T1619" i="15"/>
  <c r="T1620" i="15"/>
  <c r="T1621" i="15"/>
  <c r="T1622" i="15"/>
  <c r="T1623" i="15"/>
  <c r="T1624" i="15"/>
  <c r="T1625" i="15"/>
  <c r="T1626" i="15"/>
  <c r="T1627" i="15"/>
  <c r="T1628" i="15"/>
  <c r="T1629" i="15"/>
  <c r="T1630" i="15"/>
  <c r="T1631" i="15"/>
  <c r="T1632" i="15"/>
  <c r="T1633" i="15"/>
  <c r="T1634" i="15"/>
  <c r="T1635" i="15"/>
  <c r="T1636" i="15"/>
  <c r="T1637" i="15"/>
  <c r="T1638" i="15"/>
  <c r="T1639" i="15"/>
  <c r="T1640" i="15"/>
  <c r="T1641" i="15"/>
  <c r="T1642" i="15"/>
  <c r="T1643" i="15"/>
  <c r="T1644" i="15"/>
  <c r="T1645" i="15"/>
  <c r="T1646" i="15"/>
  <c r="T1647" i="15"/>
  <c r="T1648" i="15"/>
  <c r="T1649" i="15"/>
  <c r="T1650" i="15"/>
  <c r="T1651" i="15"/>
  <c r="T1652" i="15"/>
  <c r="T1653" i="15"/>
  <c r="T1654" i="15"/>
  <c r="T1655" i="15"/>
  <c r="T1656" i="15"/>
  <c r="T1657" i="15"/>
  <c r="T1658" i="15"/>
  <c r="T1659" i="15"/>
  <c r="T1660" i="15"/>
  <c r="T1661" i="15"/>
  <c r="T1662" i="15"/>
  <c r="T1663" i="15"/>
  <c r="T1664" i="15"/>
  <c r="T1665" i="15"/>
  <c r="T1666" i="15"/>
  <c r="T1667" i="15"/>
  <c r="T1668" i="15"/>
  <c r="T1669" i="15"/>
  <c r="T1670" i="15"/>
  <c r="T1671" i="15"/>
  <c r="T1672" i="15"/>
  <c r="T1673" i="15"/>
  <c r="T1674" i="15"/>
  <c r="T1675" i="15"/>
  <c r="T1676" i="15"/>
  <c r="T1677" i="15"/>
  <c r="T1678" i="15"/>
  <c r="T1679" i="15"/>
  <c r="T1680" i="15"/>
  <c r="T1681" i="15"/>
  <c r="T1682" i="15"/>
  <c r="T1683" i="15"/>
  <c r="T1684" i="15"/>
  <c r="T1685" i="15"/>
  <c r="T1686" i="15"/>
  <c r="T1687" i="15"/>
  <c r="T1688" i="15"/>
  <c r="T1689" i="15"/>
  <c r="T1690" i="15"/>
  <c r="T1691" i="15"/>
  <c r="T1692" i="15"/>
  <c r="T1693" i="15"/>
  <c r="T1694" i="15"/>
  <c r="T1695" i="15"/>
  <c r="T1696" i="15"/>
  <c r="T1697" i="15"/>
  <c r="T1698" i="15"/>
  <c r="T1699" i="15"/>
  <c r="T1700" i="15"/>
  <c r="T1701" i="15"/>
  <c r="T1702" i="15"/>
  <c r="T1703" i="15"/>
  <c r="T1704" i="15"/>
  <c r="T1705" i="15"/>
  <c r="T1706" i="15"/>
  <c r="T1707" i="15"/>
  <c r="T1708" i="15"/>
  <c r="T1709" i="15"/>
  <c r="T1710" i="15"/>
  <c r="T1711" i="15"/>
  <c r="T1712" i="15"/>
  <c r="T1713" i="15"/>
  <c r="T1714" i="15"/>
  <c r="T1715" i="15"/>
  <c r="T1716" i="15"/>
  <c r="T1717" i="15"/>
  <c r="T1718" i="15"/>
  <c r="T1719" i="15"/>
  <c r="T1720" i="15"/>
  <c r="T1721" i="15"/>
  <c r="T1722" i="15"/>
  <c r="T1723" i="15"/>
  <c r="T1724" i="15"/>
  <c r="T1725" i="15"/>
  <c r="T1726" i="15"/>
  <c r="T1727" i="15"/>
  <c r="T1728" i="15"/>
  <c r="T1729" i="15"/>
  <c r="T1730" i="15"/>
  <c r="T1731" i="15"/>
  <c r="T1732" i="15"/>
  <c r="T1733" i="15"/>
  <c r="T1734" i="15"/>
  <c r="T1735" i="15"/>
  <c r="T1736" i="15"/>
  <c r="T1737" i="15"/>
  <c r="T1738" i="15"/>
  <c r="T1739" i="15"/>
  <c r="T1740" i="15"/>
  <c r="T1741" i="15"/>
  <c r="T1742" i="15"/>
  <c r="T1743" i="15"/>
  <c r="T1744" i="15"/>
  <c r="T1745" i="15"/>
  <c r="T1746" i="15"/>
  <c r="T1747" i="15"/>
  <c r="T1748" i="15"/>
  <c r="T1749" i="15"/>
  <c r="T1750" i="15"/>
  <c r="T1751" i="15"/>
  <c r="T1752" i="15"/>
  <c r="T1753" i="15"/>
  <c r="T1754" i="15"/>
  <c r="T1755" i="15"/>
  <c r="T1756" i="15"/>
  <c r="T1757" i="15"/>
  <c r="T1758" i="15"/>
  <c r="T1759" i="15"/>
  <c r="T1760" i="15"/>
  <c r="T1761" i="15"/>
  <c r="T1762" i="15"/>
  <c r="T1763" i="15"/>
  <c r="T1764" i="15"/>
  <c r="T1765" i="15"/>
  <c r="T1766" i="15"/>
  <c r="T1767" i="15"/>
  <c r="T1768" i="15"/>
  <c r="T1769" i="15"/>
  <c r="T1770" i="15"/>
  <c r="T1771" i="15"/>
  <c r="T1772" i="15"/>
  <c r="T1773" i="15"/>
  <c r="T1774" i="15"/>
  <c r="T1775" i="15"/>
  <c r="T1776" i="15"/>
  <c r="T1777" i="15"/>
  <c r="T1778" i="15"/>
  <c r="T1779" i="15"/>
  <c r="T1780" i="15"/>
  <c r="T1781" i="15"/>
  <c r="T1782" i="15"/>
  <c r="T1783" i="15"/>
  <c r="T1784" i="15"/>
  <c r="T1785" i="15"/>
  <c r="T1786" i="15"/>
  <c r="T1787" i="15"/>
  <c r="T1788" i="15"/>
  <c r="T1789" i="15"/>
  <c r="T1790" i="15"/>
  <c r="T1791" i="15"/>
  <c r="T1792" i="15"/>
  <c r="T1793" i="15"/>
  <c r="T1794" i="15"/>
  <c r="T1795" i="15"/>
  <c r="T1796" i="15"/>
  <c r="T1797" i="15"/>
  <c r="T1798" i="15"/>
  <c r="T1799" i="15"/>
  <c r="T1800" i="15"/>
  <c r="T1801" i="15"/>
  <c r="T1802" i="15"/>
  <c r="T1803" i="15"/>
  <c r="T1804" i="15"/>
  <c r="T1805" i="15"/>
  <c r="T1806" i="15"/>
  <c r="T1807" i="15"/>
  <c r="T1808" i="15"/>
  <c r="T1809" i="15"/>
  <c r="T1810" i="15"/>
  <c r="T1811" i="15"/>
  <c r="T1812" i="15"/>
  <c r="T1813" i="15"/>
  <c r="T1814" i="15"/>
  <c r="T1815" i="15"/>
  <c r="T1816" i="15"/>
  <c r="T1817" i="15"/>
  <c r="T1818" i="15"/>
  <c r="T1819" i="15"/>
  <c r="T1820" i="15"/>
  <c r="T1821" i="15"/>
  <c r="T1822" i="15"/>
  <c r="T1823" i="15"/>
  <c r="T1824" i="15"/>
  <c r="T1825" i="15"/>
  <c r="T1826" i="15"/>
  <c r="T1827" i="15"/>
  <c r="T1828" i="15"/>
  <c r="T1829" i="15"/>
  <c r="T1830" i="15"/>
  <c r="T1831" i="15"/>
  <c r="T1832" i="15"/>
  <c r="T1833" i="15"/>
  <c r="T1834" i="15"/>
  <c r="T1835" i="15"/>
  <c r="T1836" i="15"/>
  <c r="T1837" i="15"/>
  <c r="T1838" i="15"/>
  <c r="T1839" i="15"/>
  <c r="T1840" i="15"/>
  <c r="T1841" i="15"/>
  <c r="T1842" i="15"/>
  <c r="T1843" i="15"/>
  <c r="T1844" i="15"/>
  <c r="T1845" i="15"/>
  <c r="T1846" i="15"/>
  <c r="T1847" i="15"/>
  <c r="T1848" i="15"/>
  <c r="T1849" i="15"/>
  <c r="T1850" i="15"/>
  <c r="T1851" i="15"/>
  <c r="T1852" i="15"/>
  <c r="T1853" i="15"/>
  <c r="T1854" i="15"/>
  <c r="T1855" i="15"/>
  <c r="T1856" i="15"/>
  <c r="T1857" i="15"/>
  <c r="T1858" i="15"/>
  <c r="T1859" i="15"/>
  <c r="T1860" i="15"/>
  <c r="T1861" i="15"/>
  <c r="T1862" i="15"/>
  <c r="T1863" i="15"/>
  <c r="T1864" i="15"/>
  <c r="T1865" i="15"/>
  <c r="T1866" i="15"/>
  <c r="T1867" i="15"/>
  <c r="T1868" i="15"/>
  <c r="T1869" i="15"/>
  <c r="T1870" i="15"/>
  <c r="T1871" i="15"/>
  <c r="T1872" i="15"/>
  <c r="T1873" i="15"/>
  <c r="T1874" i="15"/>
  <c r="T1875" i="15"/>
  <c r="T1876" i="15"/>
  <c r="T1877" i="15"/>
  <c r="T1878" i="15"/>
  <c r="T1879" i="15"/>
  <c r="T1880" i="15"/>
  <c r="T1881" i="15"/>
  <c r="T1882" i="15"/>
  <c r="T1883" i="15"/>
  <c r="T1884" i="15"/>
  <c r="T1885" i="15"/>
  <c r="T1886" i="15"/>
  <c r="T1887" i="15"/>
  <c r="T1888" i="15"/>
  <c r="T1889" i="15"/>
  <c r="T1890" i="15"/>
  <c r="T1891" i="15"/>
  <c r="T1892" i="15"/>
  <c r="T1893" i="15"/>
  <c r="T1894" i="15"/>
  <c r="T1895" i="15"/>
  <c r="T1896" i="15"/>
  <c r="T1897" i="15"/>
  <c r="T1898" i="15"/>
  <c r="T1899" i="15"/>
  <c r="T1900" i="15"/>
  <c r="T1901" i="15"/>
  <c r="T1902" i="15"/>
  <c r="T1903" i="15"/>
  <c r="T1904" i="15"/>
  <c r="T1905" i="15"/>
  <c r="T1906" i="15"/>
  <c r="T1907" i="15"/>
  <c r="T1908" i="15"/>
  <c r="T1909" i="15"/>
  <c r="T1910" i="15"/>
  <c r="T1911" i="15"/>
  <c r="T1912" i="15"/>
  <c r="T1913" i="15"/>
  <c r="T1914" i="15"/>
  <c r="T1915" i="15"/>
  <c r="T1916" i="15"/>
  <c r="T1917" i="15"/>
  <c r="T1918" i="15"/>
  <c r="T1919" i="15"/>
  <c r="T1920" i="15"/>
  <c r="T1921" i="15"/>
  <c r="T1922" i="15"/>
  <c r="T1923" i="15"/>
  <c r="T1924" i="15"/>
  <c r="T1925" i="15"/>
  <c r="T1926" i="15"/>
  <c r="T1927" i="15"/>
  <c r="T1928" i="15"/>
  <c r="T1929" i="15"/>
  <c r="T1930" i="15"/>
  <c r="T1931" i="15"/>
  <c r="T1932" i="15"/>
  <c r="T1933" i="15"/>
  <c r="T1934" i="15"/>
  <c r="T1935" i="15"/>
  <c r="T1936" i="15"/>
  <c r="T1937" i="15"/>
  <c r="T1938" i="15"/>
  <c r="T1939" i="15"/>
  <c r="T1940" i="15"/>
  <c r="T1941" i="15"/>
  <c r="T1942" i="15"/>
  <c r="T1943" i="15"/>
  <c r="T1944" i="15"/>
  <c r="T1945" i="15"/>
  <c r="T1946" i="15"/>
  <c r="T1947" i="15"/>
  <c r="T1948" i="15"/>
  <c r="T1949" i="15"/>
  <c r="T1950" i="15"/>
  <c r="T1951" i="15"/>
  <c r="T1952" i="15"/>
  <c r="T1953" i="15"/>
  <c r="T1954" i="15"/>
  <c r="T1955" i="15"/>
  <c r="T1956" i="15"/>
  <c r="T1957" i="15"/>
  <c r="T1958" i="15"/>
  <c r="T1959" i="15"/>
  <c r="T1960" i="15"/>
  <c r="T1961" i="15"/>
  <c r="T1962" i="15"/>
  <c r="T1963" i="15"/>
  <c r="T1964" i="15"/>
  <c r="T1965" i="15"/>
  <c r="T1966" i="15"/>
  <c r="T1967" i="15"/>
  <c r="T1968" i="15"/>
  <c r="T1969" i="15"/>
  <c r="T1970" i="15"/>
  <c r="T1971" i="15"/>
  <c r="T1972" i="15"/>
  <c r="T1973" i="15"/>
  <c r="T1974" i="15"/>
  <c r="T1975" i="15"/>
  <c r="T1976" i="15"/>
  <c r="T1977" i="15"/>
  <c r="T1978" i="15"/>
  <c r="T1979" i="15"/>
  <c r="T1980" i="15"/>
  <c r="T1981" i="15"/>
  <c r="T1982" i="15"/>
  <c r="T1983" i="15"/>
  <c r="T1984" i="15"/>
  <c r="T1985" i="15"/>
  <c r="T1986" i="15"/>
  <c r="T1987" i="15"/>
  <c r="T1988" i="15"/>
  <c r="T1989" i="15"/>
  <c r="T1990" i="15"/>
  <c r="T1991" i="15"/>
  <c r="T1992" i="15"/>
  <c r="T1993" i="15"/>
  <c r="T1994" i="15"/>
  <c r="T1995" i="15"/>
  <c r="T1996" i="15"/>
  <c r="T1997" i="15"/>
  <c r="T1998" i="15"/>
  <c r="T1999" i="15"/>
  <c r="T2000" i="15"/>
  <c r="T2001" i="15"/>
  <c r="T2002" i="15"/>
  <c r="T2003" i="15"/>
  <c r="T2004" i="15"/>
  <c r="T2005" i="15"/>
  <c r="T2006" i="15"/>
  <c r="T2007" i="15"/>
  <c r="T2008" i="15"/>
  <c r="T2009" i="15"/>
  <c r="T2010" i="15"/>
  <c r="T2011" i="15"/>
  <c r="T2012" i="15"/>
  <c r="T2013" i="15"/>
  <c r="T2014" i="15"/>
  <c r="T2015" i="15"/>
  <c r="T2016" i="15"/>
  <c r="T2017" i="15"/>
  <c r="T2018" i="15"/>
  <c r="T2019" i="15"/>
  <c r="T2020" i="15"/>
  <c r="T2021" i="15"/>
  <c r="T2022" i="15"/>
  <c r="T2023" i="15"/>
  <c r="T2024" i="15"/>
  <c r="T2025" i="15"/>
  <c r="T2026" i="15"/>
  <c r="T2027" i="15"/>
  <c r="T2028" i="15"/>
  <c r="T2029" i="15"/>
  <c r="T2030" i="15"/>
  <c r="T2031" i="15"/>
  <c r="T2032" i="15"/>
  <c r="T2033" i="15"/>
  <c r="T2034" i="15"/>
  <c r="T2035" i="15"/>
  <c r="T2036" i="15"/>
  <c r="T2037" i="15"/>
  <c r="T2038" i="15"/>
  <c r="T2039" i="15"/>
  <c r="T2040" i="15"/>
  <c r="T2041" i="15"/>
  <c r="T2042" i="15"/>
  <c r="T2043" i="15"/>
  <c r="T2044" i="15"/>
  <c r="T2045" i="15"/>
  <c r="T2046" i="15"/>
  <c r="T2047" i="15"/>
  <c r="T2048" i="15"/>
  <c r="T2049" i="15"/>
  <c r="T2050" i="15"/>
  <c r="T2051" i="15"/>
  <c r="T2052" i="15"/>
  <c r="T2053" i="15"/>
  <c r="T2054" i="15"/>
  <c r="T2055" i="15"/>
  <c r="T2056" i="15"/>
  <c r="T2057" i="15"/>
  <c r="T2058" i="15"/>
  <c r="T2059" i="15"/>
  <c r="T2060" i="15"/>
  <c r="T2061" i="15"/>
  <c r="T2062" i="15"/>
  <c r="T2063" i="15"/>
  <c r="T2064" i="15"/>
  <c r="T2065" i="15"/>
  <c r="T2066" i="15"/>
  <c r="T2067" i="15"/>
  <c r="T2068" i="15"/>
  <c r="T2069" i="15"/>
  <c r="T2070" i="15"/>
  <c r="T2071" i="15"/>
  <c r="T2072" i="15"/>
  <c r="T2073" i="15"/>
  <c r="T2074" i="15"/>
  <c r="T2075" i="15"/>
  <c r="T2076" i="15"/>
  <c r="T2077" i="15"/>
  <c r="T2078" i="15"/>
  <c r="T2079" i="15"/>
  <c r="T2080" i="15"/>
  <c r="T2081" i="15"/>
  <c r="T2082" i="15"/>
  <c r="T2083" i="15"/>
  <c r="T2084" i="15"/>
  <c r="T2085" i="15"/>
  <c r="T2086" i="15"/>
  <c r="T2087" i="15"/>
  <c r="T2088" i="15"/>
  <c r="T2089" i="15"/>
  <c r="T2090" i="15"/>
  <c r="T2091" i="15"/>
  <c r="T2092" i="15"/>
  <c r="T2093" i="15"/>
  <c r="T2094" i="15"/>
  <c r="T2095" i="15"/>
  <c r="T2096" i="15"/>
  <c r="T2097" i="15"/>
  <c r="T2098" i="15"/>
  <c r="T2099" i="15"/>
  <c r="T2100" i="15"/>
  <c r="T2101" i="15"/>
  <c r="T2102" i="15"/>
  <c r="T2103" i="15"/>
  <c r="T2104" i="15"/>
  <c r="T2105" i="15"/>
  <c r="T2106" i="15"/>
  <c r="T2107" i="15"/>
  <c r="T2108" i="15"/>
  <c r="T2109" i="15"/>
  <c r="T2110" i="15"/>
  <c r="T2111" i="15"/>
  <c r="T2112" i="15"/>
  <c r="T2113" i="15"/>
  <c r="T2114" i="15"/>
  <c r="T2115" i="15"/>
  <c r="T2116" i="15"/>
  <c r="T2117" i="15"/>
  <c r="T2118" i="15"/>
  <c r="T2119" i="15"/>
  <c r="T2120" i="15"/>
  <c r="T2121" i="15"/>
  <c r="T2122" i="15"/>
  <c r="T2123" i="15"/>
  <c r="T2124" i="15"/>
  <c r="T2125" i="15"/>
  <c r="T2126" i="15"/>
  <c r="T2127" i="15"/>
  <c r="T2128" i="15"/>
  <c r="T2129" i="15"/>
  <c r="T2130" i="15"/>
  <c r="T2131" i="15"/>
  <c r="T2132" i="15"/>
  <c r="T2133" i="15"/>
  <c r="T2134" i="15"/>
  <c r="T2135" i="15"/>
  <c r="T2136" i="15"/>
  <c r="T2137" i="15"/>
  <c r="T2138" i="15"/>
  <c r="T2139" i="15"/>
  <c r="T2140" i="15"/>
  <c r="T2141" i="15"/>
  <c r="T2142" i="15"/>
  <c r="T2143" i="15"/>
  <c r="T2144" i="15"/>
  <c r="T2145" i="15"/>
  <c r="T2146" i="15"/>
  <c r="T2147" i="15"/>
  <c r="T2148" i="15"/>
  <c r="T2149" i="15"/>
  <c r="T2150" i="15"/>
  <c r="T2151" i="15"/>
  <c r="T2152" i="15"/>
  <c r="T2153" i="15"/>
  <c r="T2154" i="15"/>
  <c r="T2155" i="15"/>
  <c r="T2156" i="15"/>
  <c r="T2157" i="15"/>
  <c r="T2158" i="15"/>
  <c r="T2159" i="15"/>
  <c r="T2160" i="15"/>
  <c r="T2161" i="15"/>
  <c r="T2162" i="15"/>
  <c r="T2163" i="15"/>
  <c r="T2164" i="15"/>
  <c r="T2165" i="15"/>
  <c r="T2166" i="15"/>
  <c r="T2167" i="15"/>
  <c r="T2168" i="15"/>
  <c r="T2169" i="15"/>
  <c r="T2170" i="15"/>
  <c r="T2171" i="15"/>
  <c r="T2172" i="15"/>
  <c r="T2173" i="15"/>
  <c r="T2174" i="15"/>
  <c r="T2175" i="15"/>
  <c r="T2176" i="15"/>
  <c r="T2177" i="15"/>
  <c r="T2178" i="15"/>
  <c r="T2179" i="15"/>
  <c r="T2180" i="15"/>
  <c r="T2181" i="15"/>
  <c r="T2182" i="15"/>
  <c r="T2183" i="15"/>
  <c r="T2184" i="15"/>
  <c r="T2185" i="15"/>
  <c r="T2186" i="15"/>
  <c r="T2187" i="15"/>
  <c r="T2188" i="15"/>
  <c r="T2189" i="15"/>
  <c r="T2190" i="15"/>
  <c r="T2191" i="15"/>
  <c r="T2192" i="15"/>
  <c r="T2193" i="15"/>
  <c r="T2194" i="15"/>
  <c r="T2195" i="15"/>
  <c r="T2196" i="15"/>
  <c r="T2197" i="15"/>
  <c r="T2198" i="15"/>
  <c r="T2199" i="15"/>
  <c r="T2200" i="15"/>
  <c r="T2201" i="15"/>
  <c r="T2202" i="15"/>
  <c r="T2203" i="15"/>
  <c r="T2204" i="15"/>
  <c r="T2205" i="15"/>
  <c r="T2206" i="15"/>
  <c r="T2207" i="15"/>
  <c r="T2208" i="15"/>
  <c r="T2209" i="15"/>
  <c r="T2210" i="15"/>
  <c r="T2211" i="15"/>
  <c r="T2212" i="15"/>
  <c r="T2213" i="15"/>
  <c r="T2214" i="15"/>
  <c r="T2215" i="15"/>
  <c r="T2216" i="15"/>
  <c r="T2217" i="15"/>
  <c r="T2218" i="15"/>
  <c r="T2219" i="15"/>
  <c r="T2220" i="15"/>
  <c r="T2221" i="15"/>
  <c r="T2222" i="15"/>
  <c r="T2223" i="15"/>
  <c r="T2224" i="15"/>
  <c r="T2225" i="15"/>
  <c r="T2226" i="15"/>
  <c r="T2227" i="15"/>
  <c r="T2228" i="15"/>
  <c r="T2229" i="15"/>
  <c r="T2230" i="15"/>
  <c r="T2231" i="15"/>
  <c r="T2232" i="15"/>
  <c r="T2233" i="15"/>
  <c r="T2234" i="15"/>
  <c r="T2235" i="15"/>
  <c r="T2236" i="15"/>
  <c r="T2237" i="15"/>
  <c r="T2238" i="15"/>
  <c r="T2239" i="15"/>
  <c r="T2240" i="15"/>
  <c r="T2241" i="15"/>
  <c r="T2242" i="15"/>
  <c r="T2243" i="15"/>
  <c r="T2244" i="15"/>
  <c r="T2245" i="15"/>
  <c r="T2246" i="15"/>
  <c r="T2247" i="15"/>
  <c r="T2248" i="15"/>
  <c r="T2249" i="15"/>
  <c r="T2250" i="15"/>
  <c r="T2251" i="15"/>
  <c r="T2252" i="15"/>
  <c r="T2253" i="15"/>
  <c r="T2254" i="15"/>
  <c r="T2255" i="15"/>
  <c r="T2256" i="15"/>
  <c r="T2257" i="15"/>
  <c r="T2258" i="15"/>
  <c r="T2259" i="15"/>
  <c r="T2260" i="15"/>
  <c r="T2261" i="15"/>
  <c r="T2262" i="15"/>
  <c r="T2263" i="15"/>
  <c r="T2264" i="15"/>
  <c r="T2265" i="15"/>
  <c r="T2266" i="15"/>
  <c r="T2267" i="15"/>
  <c r="T2268" i="15"/>
  <c r="T2269" i="15"/>
  <c r="T2270" i="15"/>
  <c r="T2271" i="15"/>
  <c r="T2272" i="15"/>
  <c r="T2273" i="15"/>
  <c r="T2274" i="15"/>
  <c r="T2275" i="15"/>
  <c r="T2276" i="15"/>
  <c r="T2277" i="15"/>
  <c r="T2278" i="15"/>
  <c r="T2279" i="15"/>
  <c r="T2280" i="15"/>
  <c r="T2281" i="15"/>
  <c r="T2282" i="15"/>
  <c r="T2283" i="15"/>
  <c r="T2284" i="15"/>
  <c r="T2285" i="15"/>
  <c r="T2286" i="15"/>
  <c r="T2287" i="15"/>
  <c r="T2288" i="15"/>
  <c r="T2289" i="15"/>
  <c r="T2290" i="15"/>
  <c r="T2291" i="15"/>
  <c r="T2292" i="15"/>
  <c r="T2293" i="15"/>
  <c r="T2294" i="15"/>
  <c r="T2295" i="15"/>
  <c r="T2296" i="15"/>
  <c r="T2297" i="15"/>
  <c r="T2298" i="15"/>
  <c r="T2299" i="15"/>
  <c r="T2300" i="15"/>
  <c r="T2301" i="15"/>
  <c r="T2302" i="15"/>
  <c r="T2303" i="15"/>
  <c r="T2304" i="15"/>
  <c r="T2305" i="15"/>
  <c r="T2306" i="15"/>
  <c r="T2307" i="15"/>
  <c r="T2308" i="15"/>
  <c r="T2309" i="15"/>
  <c r="T2310" i="15"/>
  <c r="T2311" i="15"/>
  <c r="T2312" i="15"/>
  <c r="T2313" i="15"/>
  <c r="T2314" i="15"/>
  <c r="T2315" i="15"/>
  <c r="T2316" i="15"/>
  <c r="T2317" i="15"/>
  <c r="T2318" i="15"/>
  <c r="T2319" i="15"/>
  <c r="T2320" i="15"/>
  <c r="T2321" i="15"/>
  <c r="T2322" i="15"/>
  <c r="T2323" i="15"/>
  <c r="T2324" i="15"/>
  <c r="T2325" i="15"/>
  <c r="T2326" i="15"/>
  <c r="T2327" i="15"/>
  <c r="T2328" i="15"/>
  <c r="T2329" i="15"/>
  <c r="T2330" i="15"/>
  <c r="T2331" i="15"/>
  <c r="T2332" i="15"/>
  <c r="T2333" i="15"/>
  <c r="T2334" i="15"/>
  <c r="T2335" i="15"/>
  <c r="T2336" i="15"/>
  <c r="T2337" i="15"/>
  <c r="T2338" i="15"/>
  <c r="T2339" i="15"/>
  <c r="T2340" i="15"/>
  <c r="T2341" i="15"/>
  <c r="T2342" i="15"/>
  <c r="T2343" i="15"/>
  <c r="T2344" i="15"/>
  <c r="T2345" i="15"/>
  <c r="T2346" i="15"/>
  <c r="T2347" i="15"/>
  <c r="T2348" i="15"/>
  <c r="T2349" i="15"/>
  <c r="T2350" i="15"/>
  <c r="T2351" i="15"/>
  <c r="T2352" i="15"/>
  <c r="T2353" i="15"/>
  <c r="T2354" i="15"/>
  <c r="T2355" i="15"/>
  <c r="T2356" i="15"/>
  <c r="T2357" i="15"/>
  <c r="T2358" i="15"/>
  <c r="T2359" i="15"/>
  <c r="T2360" i="15"/>
  <c r="T2361" i="15"/>
  <c r="T2362" i="15"/>
  <c r="T2363" i="15"/>
  <c r="T2364" i="15"/>
  <c r="T2365" i="15"/>
  <c r="T2366" i="15"/>
  <c r="T2367" i="15"/>
  <c r="T2368" i="15"/>
  <c r="T2369" i="15"/>
  <c r="T2370" i="15"/>
  <c r="T2371" i="15"/>
  <c r="T2372" i="15"/>
  <c r="T2373" i="15"/>
  <c r="T2374" i="15"/>
  <c r="T2375" i="15"/>
  <c r="T2376" i="15"/>
  <c r="T2377" i="15"/>
  <c r="T2378" i="15"/>
  <c r="T2379" i="15"/>
  <c r="T2380" i="15"/>
  <c r="T2381" i="15"/>
  <c r="T2382" i="15"/>
  <c r="T2383" i="15"/>
  <c r="T2384" i="15"/>
  <c r="T2385" i="15"/>
  <c r="T2386" i="15"/>
  <c r="T2387" i="15"/>
  <c r="T2388" i="15"/>
  <c r="T2389" i="15"/>
  <c r="T2390" i="15"/>
  <c r="T2391" i="15"/>
  <c r="T2392" i="15"/>
  <c r="T2393" i="15"/>
  <c r="T2394" i="15"/>
  <c r="T2395" i="15"/>
  <c r="T2396" i="15"/>
  <c r="T2397" i="15"/>
  <c r="T2398" i="15"/>
  <c r="T2399" i="15"/>
  <c r="T2400" i="15"/>
  <c r="T2401" i="15"/>
  <c r="T2402" i="15"/>
  <c r="T2403" i="15"/>
  <c r="T2404" i="15"/>
  <c r="T2405" i="15"/>
  <c r="T2406" i="15"/>
  <c r="T2407" i="15"/>
  <c r="T2408" i="15"/>
  <c r="T2409" i="15"/>
  <c r="T2410" i="15"/>
  <c r="T2411" i="15"/>
  <c r="T2412" i="15"/>
  <c r="T2413" i="15"/>
  <c r="T2414" i="15"/>
  <c r="T2415" i="15"/>
  <c r="T2416" i="15"/>
  <c r="T2417" i="15"/>
  <c r="T2418" i="15"/>
  <c r="T2419" i="15"/>
  <c r="T2420" i="15"/>
  <c r="T2421" i="15"/>
  <c r="T2422" i="15"/>
  <c r="T2423" i="15"/>
  <c r="T2424" i="15"/>
  <c r="T2425" i="15"/>
  <c r="T2426" i="15"/>
  <c r="T2427" i="15"/>
  <c r="T2428" i="15"/>
  <c r="T2429" i="15"/>
  <c r="T2430" i="15"/>
  <c r="T2431" i="15"/>
  <c r="T2432" i="15"/>
  <c r="T2433" i="15"/>
  <c r="T2434" i="15"/>
  <c r="T2435" i="15"/>
  <c r="T2436" i="15"/>
  <c r="T2437" i="15"/>
  <c r="T2438" i="15"/>
  <c r="T2439" i="15"/>
  <c r="T2440" i="15"/>
  <c r="T2441" i="15"/>
  <c r="T2442" i="15"/>
  <c r="T2443" i="15"/>
  <c r="T2444" i="15"/>
  <c r="T2445" i="15"/>
  <c r="T2446" i="15"/>
  <c r="T2447" i="15"/>
  <c r="T2448" i="15"/>
  <c r="T2449" i="15"/>
  <c r="T2450" i="15"/>
  <c r="T2451" i="15"/>
  <c r="T2452" i="15"/>
  <c r="T2453" i="15"/>
  <c r="T2454" i="15"/>
  <c r="T2455" i="15"/>
  <c r="T2456" i="15"/>
  <c r="T2457" i="15"/>
  <c r="T2458" i="15"/>
  <c r="T2459" i="15"/>
  <c r="T2460" i="15"/>
  <c r="T2461" i="15"/>
  <c r="T2462" i="15"/>
  <c r="T2463" i="15"/>
  <c r="T2464" i="15"/>
  <c r="T2465" i="15"/>
  <c r="T2466" i="15"/>
  <c r="T2467" i="15"/>
  <c r="T2468" i="15"/>
  <c r="T2469" i="15"/>
  <c r="T2470" i="15"/>
  <c r="T2471" i="15"/>
  <c r="T2472" i="15"/>
  <c r="T2473" i="15"/>
  <c r="T2474" i="15"/>
  <c r="T2475" i="15"/>
  <c r="T2476" i="15"/>
  <c r="T2477" i="15"/>
  <c r="T2478" i="15"/>
  <c r="T2479" i="15"/>
  <c r="T2480" i="15"/>
  <c r="T2481" i="15"/>
  <c r="T2482" i="15"/>
  <c r="T2483" i="15"/>
  <c r="T2484" i="15"/>
  <c r="T2485" i="15"/>
  <c r="T2486" i="15"/>
  <c r="T2487" i="15"/>
  <c r="T2488" i="15"/>
  <c r="T2489" i="15"/>
  <c r="T2490" i="15"/>
  <c r="T2491" i="15"/>
  <c r="T2492" i="15"/>
  <c r="T2493" i="15"/>
  <c r="T2494" i="15"/>
  <c r="T2495" i="15"/>
  <c r="T2496" i="15"/>
  <c r="T2497" i="15"/>
  <c r="T2498" i="15"/>
  <c r="T2499" i="15"/>
  <c r="T2500" i="15"/>
  <c r="T2501" i="15"/>
  <c r="T2502" i="15"/>
  <c r="T2503" i="15"/>
  <c r="T2504" i="15"/>
  <c r="T2505" i="15"/>
  <c r="T2506" i="15"/>
  <c r="T2507" i="15"/>
  <c r="T2508" i="15"/>
  <c r="T2509" i="15"/>
  <c r="T2510" i="15"/>
  <c r="T2511" i="15"/>
  <c r="T2512" i="15"/>
  <c r="T2513" i="15"/>
  <c r="T2514" i="15"/>
  <c r="T2515" i="15"/>
  <c r="T2516" i="15"/>
  <c r="T2517" i="15"/>
  <c r="T2518" i="15"/>
  <c r="T2519" i="15"/>
  <c r="T2520" i="15"/>
  <c r="T2521" i="15"/>
  <c r="T2522" i="15"/>
  <c r="T2523" i="15"/>
  <c r="T2524" i="15"/>
  <c r="T2525" i="15"/>
  <c r="T2526" i="15"/>
  <c r="T2527" i="15"/>
  <c r="T2528" i="15"/>
  <c r="T2529" i="15"/>
  <c r="T2530" i="15"/>
  <c r="T2531" i="15"/>
  <c r="T2532" i="15"/>
  <c r="T2533" i="15"/>
  <c r="T2534" i="15"/>
  <c r="T2535" i="15"/>
  <c r="T2536" i="15"/>
  <c r="T2537" i="15"/>
  <c r="T2538" i="15"/>
  <c r="T2539" i="15"/>
  <c r="T2540" i="15"/>
  <c r="T2541" i="15"/>
  <c r="T2542" i="15"/>
  <c r="T2543" i="15"/>
  <c r="T2544" i="15"/>
  <c r="T2545" i="15"/>
  <c r="T2546" i="15"/>
  <c r="T2547" i="15"/>
  <c r="T2548" i="15"/>
  <c r="T2549" i="15"/>
  <c r="T2550" i="15"/>
  <c r="T2551" i="15"/>
  <c r="T2552" i="15"/>
  <c r="T2553" i="15"/>
  <c r="T2554" i="15"/>
  <c r="T2555" i="15"/>
  <c r="T2556" i="15"/>
  <c r="T2557" i="15"/>
  <c r="T2558" i="15"/>
  <c r="T2559" i="15"/>
  <c r="T2560" i="15"/>
  <c r="T2561" i="15"/>
  <c r="T2562" i="15"/>
  <c r="T2563" i="15"/>
  <c r="T2564" i="15"/>
  <c r="T2565" i="15"/>
  <c r="T2566" i="15"/>
  <c r="T2567" i="15"/>
  <c r="T2568" i="15"/>
  <c r="T2569" i="15"/>
  <c r="T2570" i="15"/>
  <c r="T2571" i="15"/>
  <c r="T2572" i="15"/>
  <c r="T2573" i="15"/>
  <c r="T2574" i="15"/>
  <c r="T2575" i="15"/>
  <c r="T2576" i="15"/>
  <c r="T2577" i="15"/>
  <c r="T2578" i="15"/>
  <c r="T2579" i="15"/>
  <c r="T2580" i="15"/>
  <c r="T2581" i="15"/>
  <c r="T2582" i="15"/>
  <c r="T2583" i="15"/>
  <c r="T2584" i="15"/>
  <c r="T2585" i="15"/>
  <c r="T2586" i="15"/>
  <c r="T2587" i="15"/>
  <c r="T2588" i="15"/>
  <c r="T2589" i="15"/>
  <c r="T2590" i="15"/>
  <c r="T2591" i="15"/>
  <c r="T2592" i="15"/>
  <c r="T2593" i="15"/>
  <c r="T2594" i="15"/>
  <c r="T2595" i="15"/>
  <c r="T2596" i="15"/>
  <c r="T2597" i="15"/>
  <c r="T2598" i="15"/>
  <c r="T2599" i="15"/>
  <c r="T2600" i="15"/>
  <c r="T2601" i="15"/>
  <c r="T2602" i="15"/>
  <c r="T2603" i="15"/>
  <c r="T2604" i="15"/>
  <c r="T2605" i="15"/>
  <c r="T2606" i="15"/>
  <c r="T2607" i="15"/>
  <c r="T2608" i="15"/>
  <c r="T2609" i="15"/>
  <c r="T2610" i="15"/>
  <c r="T2611" i="15"/>
  <c r="T2612" i="15"/>
  <c r="T2613" i="15"/>
  <c r="T2614" i="15"/>
  <c r="T2615" i="15"/>
  <c r="T2616" i="15"/>
  <c r="T2617" i="15"/>
  <c r="T2618" i="15"/>
  <c r="T2619" i="15"/>
  <c r="T2620" i="15"/>
  <c r="T2621" i="15"/>
  <c r="T2622" i="15"/>
  <c r="T2623" i="15"/>
  <c r="T2624" i="15"/>
  <c r="T2625" i="15"/>
  <c r="T2626" i="15"/>
  <c r="T2627" i="15"/>
  <c r="T2628" i="15"/>
  <c r="T2629" i="15"/>
  <c r="T2630" i="15"/>
  <c r="T2631" i="15"/>
  <c r="T2632" i="15"/>
  <c r="T2633" i="15"/>
  <c r="T2634" i="15"/>
  <c r="T2635" i="15"/>
  <c r="T2636" i="15"/>
  <c r="T2637" i="15"/>
  <c r="T2638" i="15"/>
  <c r="T2639" i="15"/>
  <c r="T2640" i="15"/>
  <c r="T2641" i="15"/>
  <c r="T2642" i="15"/>
  <c r="T2643" i="15"/>
  <c r="T2644" i="15"/>
  <c r="T2645" i="15"/>
  <c r="T2646" i="15"/>
  <c r="T2647" i="15"/>
  <c r="T2648" i="15"/>
  <c r="T2649" i="15"/>
  <c r="T2650" i="15"/>
  <c r="T2651" i="15"/>
  <c r="T2652" i="15"/>
  <c r="T2653" i="15"/>
  <c r="T2654" i="15"/>
  <c r="T2655" i="15"/>
  <c r="T2656" i="15"/>
  <c r="T2657" i="15"/>
  <c r="T2658" i="15"/>
  <c r="T2659" i="15"/>
  <c r="T2660" i="15"/>
  <c r="T2661" i="15"/>
  <c r="T2662" i="15"/>
  <c r="T2663" i="15"/>
  <c r="T2664" i="15"/>
  <c r="T2665" i="15"/>
  <c r="T2666" i="15"/>
  <c r="T2667" i="15"/>
  <c r="T2668" i="15"/>
  <c r="T2669" i="15"/>
  <c r="T2670" i="15"/>
  <c r="T2671" i="15"/>
  <c r="T2672" i="15"/>
  <c r="T2673" i="15"/>
  <c r="T2674" i="15"/>
  <c r="T2675" i="15"/>
  <c r="T2676" i="15"/>
  <c r="T2677" i="15"/>
  <c r="T2678" i="15"/>
  <c r="T2679" i="15"/>
  <c r="T2680" i="15"/>
  <c r="T2681" i="15"/>
  <c r="T2682" i="15"/>
  <c r="T2683" i="15"/>
  <c r="T2684" i="15"/>
  <c r="T2685" i="15"/>
  <c r="T2686" i="15"/>
  <c r="T2687" i="15"/>
  <c r="T2688" i="15"/>
  <c r="T2689" i="15"/>
  <c r="T2690" i="15"/>
  <c r="T2691" i="15"/>
  <c r="T2692" i="15"/>
  <c r="T2693" i="15"/>
  <c r="T2694" i="15"/>
  <c r="T2695" i="15"/>
  <c r="T2696" i="15"/>
  <c r="T2697" i="15"/>
  <c r="T2698" i="15"/>
  <c r="T2699" i="15"/>
  <c r="T2700" i="15"/>
  <c r="T2701" i="15"/>
  <c r="T2702" i="15"/>
  <c r="T2703" i="15"/>
  <c r="T2704" i="15"/>
  <c r="T2705" i="15"/>
  <c r="T2706" i="15"/>
  <c r="T2707" i="15"/>
  <c r="T2708" i="15"/>
  <c r="T2709" i="15"/>
  <c r="T2710" i="15"/>
  <c r="T2711" i="15"/>
  <c r="T2712" i="15"/>
  <c r="T2713" i="15"/>
  <c r="T2714" i="15"/>
  <c r="T2715" i="15"/>
  <c r="T2716" i="15"/>
  <c r="T2717" i="15"/>
  <c r="T2718" i="15"/>
  <c r="T2719" i="15"/>
  <c r="T2720" i="15"/>
  <c r="T2721" i="15"/>
  <c r="T2722" i="15"/>
  <c r="T2723" i="15"/>
  <c r="T2724" i="15"/>
  <c r="T2725" i="15"/>
  <c r="T2726" i="15"/>
  <c r="T2727" i="15"/>
  <c r="T2728" i="15"/>
  <c r="T2729" i="15"/>
  <c r="T2730" i="15"/>
  <c r="T2731" i="15"/>
  <c r="T2732" i="15"/>
  <c r="T2733" i="15"/>
  <c r="T2734" i="15"/>
  <c r="T2735" i="15"/>
  <c r="T2736" i="15"/>
  <c r="T2737" i="15"/>
  <c r="T2738" i="15"/>
  <c r="T2739" i="15"/>
  <c r="T2740" i="15"/>
  <c r="T2741" i="15"/>
  <c r="T2742" i="15"/>
  <c r="T2743" i="15"/>
  <c r="T2744" i="15"/>
  <c r="T2745" i="15"/>
  <c r="T2746" i="15"/>
  <c r="T2747" i="15"/>
  <c r="T2748" i="15"/>
  <c r="T2749" i="15"/>
  <c r="T2750" i="15"/>
  <c r="T2751" i="15"/>
  <c r="T2752" i="15"/>
  <c r="T2753" i="15"/>
  <c r="T2754" i="15"/>
  <c r="T2755" i="15"/>
  <c r="T2756" i="15"/>
  <c r="T2757" i="15"/>
  <c r="T2758" i="15"/>
  <c r="T2759" i="15"/>
  <c r="T2760" i="15"/>
  <c r="T2761" i="15"/>
  <c r="T2762" i="15"/>
  <c r="T2763" i="15"/>
  <c r="T2764" i="15"/>
  <c r="T2765" i="15"/>
  <c r="T2766" i="15"/>
  <c r="T2767" i="15"/>
  <c r="T2768" i="15"/>
  <c r="T2769" i="15"/>
  <c r="T2770" i="15"/>
  <c r="T2771" i="15"/>
  <c r="T2772" i="15"/>
  <c r="T2773" i="15"/>
  <c r="T2774" i="15"/>
  <c r="T2775" i="15"/>
  <c r="T2776" i="15"/>
  <c r="T2777" i="15"/>
  <c r="T2778" i="15"/>
  <c r="T2779" i="15"/>
  <c r="T2780" i="15"/>
  <c r="T2781" i="15"/>
  <c r="T2782" i="15"/>
  <c r="T2783" i="15"/>
  <c r="T2784" i="15"/>
  <c r="T2785" i="15"/>
  <c r="T2786" i="15"/>
  <c r="T2787" i="15"/>
  <c r="T2788" i="15"/>
  <c r="T2789" i="15"/>
  <c r="T2790" i="15"/>
  <c r="T2791" i="15"/>
  <c r="T2792" i="15"/>
  <c r="T2793" i="15"/>
  <c r="T2794" i="15"/>
  <c r="T2795" i="15"/>
  <c r="T2796" i="15"/>
  <c r="T2797" i="15"/>
  <c r="T2798" i="15"/>
  <c r="T2799" i="15"/>
  <c r="T2800" i="15"/>
  <c r="T2801" i="15"/>
  <c r="T2802" i="15"/>
  <c r="T2803" i="15"/>
  <c r="T2804" i="15"/>
  <c r="T2805" i="15"/>
  <c r="T2806" i="15"/>
  <c r="T2807" i="15"/>
  <c r="T2808" i="15"/>
  <c r="T2809" i="15"/>
  <c r="T2810" i="15"/>
  <c r="T2811" i="15"/>
  <c r="T2812" i="15"/>
  <c r="T2813" i="15"/>
  <c r="T2814" i="15"/>
  <c r="T2815" i="15"/>
  <c r="T2816" i="15"/>
  <c r="T2817" i="15"/>
  <c r="T2818" i="15"/>
  <c r="T2819" i="15"/>
  <c r="T2820" i="15"/>
  <c r="T2821" i="15"/>
  <c r="T2822" i="15"/>
  <c r="T2823" i="15"/>
  <c r="T2824" i="15"/>
  <c r="T2825" i="15"/>
  <c r="T2826" i="15"/>
  <c r="T2827" i="15"/>
  <c r="T2828" i="15"/>
  <c r="T2829" i="15"/>
  <c r="T2830" i="15"/>
  <c r="T2831" i="15"/>
  <c r="T2832" i="15"/>
  <c r="T2833" i="15"/>
  <c r="T2834" i="15"/>
  <c r="T2835" i="15"/>
  <c r="T2836" i="15"/>
  <c r="T2837" i="15"/>
  <c r="T2838" i="15"/>
  <c r="T2839" i="15"/>
  <c r="T2840" i="15"/>
  <c r="T2841" i="15"/>
  <c r="T2842" i="15"/>
  <c r="T2843" i="15"/>
  <c r="T2844" i="15"/>
  <c r="T2845" i="15"/>
  <c r="T2846" i="15"/>
  <c r="T2847" i="15"/>
  <c r="T2848" i="15"/>
  <c r="T2849" i="15"/>
  <c r="T2850" i="15"/>
  <c r="T2851" i="15"/>
  <c r="T2852" i="15"/>
  <c r="T2853" i="15"/>
  <c r="T2854" i="15"/>
  <c r="T2855" i="15"/>
  <c r="T2856" i="15"/>
  <c r="T2857" i="15"/>
  <c r="T2858" i="15"/>
  <c r="T2859" i="15"/>
  <c r="T2860" i="15"/>
  <c r="T2861" i="15"/>
  <c r="T2862" i="15"/>
  <c r="T2863" i="15"/>
  <c r="T2864" i="15"/>
  <c r="T2865" i="15"/>
  <c r="T2866" i="15"/>
  <c r="T2867" i="15"/>
  <c r="T2868" i="15"/>
  <c r="T2869" i="15"/>
  <c r="T2870" i="15"/>
  <c r="T2871" i="15"/>
  <c r="T2872" i="15"/>
  <c r="T2873" i="15"/>
  <c r="T2874" i="15"/>
  <c r="T2875" i="15"/>
  <c r="T2876" i="15"/>
  <c r="T2877" i="15"/>
  <c r="T2878" i="15"/>
  <c r="T2879" i="15"/>
  <c r="T2880" i="15"/>
  <c r="T2881" i="15"/>
  <c r="T2882" i="15"/>
  <c r="T2883" i="15"/>
  <c r="T2884" i="15"/>
  <c r="T2885" i="15"/>
  <c r="T2886" i="15"/>
  <c r="T2887" i="15"/>
  <c r="T2888" i="15"/>
  <c r="T2889" i="15"/>
  <c r="T2890" i="15"/>
  <c r="T2891" i="15"/>
  <c r="T2892" i="15"/>
  <c r="T2893" i="15"/>
  <c r="T2894" i="15"/>
  <c r="T2895" i="15"/>
  <c r="T2896" i="15"/>
  <c r="T2897" i="15"/>
  <c r="T2898" i="15"/>
  <c r="T2899" i="15"/>
  <c r="T2900" i="15"/>
  <c r="T2901" i="15"/>
  <c r="T2902" i="15"/>
  <c r="T2903" i="15"/>
  <c r="T2904" i="15"/>
  <c r="T2905" i="15"/>
  <c r="T2906" i="15"/>
  <c r="T2907" i="15"/>
  <c r="T2908" i="15"/>
  <c r="T2909" i="15"/>
  <c r="T2910" i="15"/>
  <c r="T2911" i="15"/>
  <c r="T2912" i="15"/>
  <c r="T2913" i="15"/>
  <c r="T2914" i="15"/>
  <c r="T2915" i="15"/>
  <c r="T2916" i="15"/>
  <c r="T2917" i="15"/>
  <c r="T2918" i="15"/>
  <c r="T2919" i="15"/>
  <c r="T2920" i="15"/>
  <c r="T2921" i="15"/>
  <c r="T2922" i="15"/>
  <c r="T2923" i="15"/>
  <c r="T2924" i="15"/>
  <c r="T2925" i="15"/>
  <c r="T2926" i="15"/>
  <c r="T2927" i="15"/>
  <c r="T2928" i="15"/>
  <c r="T2929" i="15"/>
  <c r="T2930" i="15"/>
  <c r="T2931" i="15"/>
  <c r="T2932" i="15"/>
  <c r="T2933" i="15"/>
  <c r="T2934" i="15"/>
  <c r="T2935" i="15"/>
  <c r="T2936" i="15"/>
  <c r="T2937" i="15"/>
  <c r="T2938" i="15"/>
  <c r="T2939" i="15"/>
  <c r="T2940" i="15"/>
  <c r="T2941" i="15"/>
  <c r="T2942" i="15"/>
  <c r="T2943" i="15"/>
  <c r="T2944" i="15"/>
  <c r="T2945" i="15"/>
  <c r="T2946" i="15"/>
  <c r="T2947" i="15"/>
  <c r="T2948" i="15"/>
  <c r="T2949" i="15"/>
  <c r="T2950" i="15"/>
  <c r="T2951" i="15"/>
  <c r="T2952" i="15"/>
  <c r="T2953" i="15"/>
  <c r="T2954" i="15"/>
  <c r="T2955" i="15"/>
  <c r="T2956" i="15"/>
  <c r="T2957" i="15"/>
  <c r="T2958" i="15"/>
  <c r="T2959" i="15"/>
  <c r="T2960" i="15"/>
  <c r="T2961" i="15"/>
  <c r="T2962" i="15"/>
  <c r="T2963" i="15"/>
  <c r="T2964" i="15"/>
  <c r="T2965" i="15"/>
  <c r="T2966" i="15"/>
  <c r="T2967" i="15"/>
  <c r="T2968" i="15"/>
  <c r="T2969" i="15"/>
  <c r="T2970" i="15"/>
  <c r="T2971" i="15"/>
  <c r="T2972" i="15"/>
  <c r="T2973" i="15"/>
  <c r="T2974" i="15"/>
  <c r="T2975" i="15"/>
  <c r="T2976" i="15"/>
  <c r="T2977" i="15"/>
  <c r="T2978" i="15"/>
  <c r="T2979" i="15"/>
  <c r="T2980" i="15"/>
  <c r="T2981" i="15"/>
  <c r="T2982" i="15"/>
  <c r="T2983" i="15"/>
  <c r="T2984" i="15"/>
  <c r="T2985" i="15"/>
  <c r="T2986" i="15"/>
  <c r="T2987" i="15"/>
  <c r="T2988" i="15"/>
  <c r="T2989" i="15"/>
  <c r="T2990" i="15"/>
  <c r="T2991" i="15"/>
  <c r="T2992" i="15"/>
  <c r="T2993" i="15"/>
  <c r="T2994" i="15"/>
  <c r="T2995" i="15"/>
  <c r="T2996" i="15"/>
  <c r="T2997" i="15"/>
  <c r="T2998" i="15"/>
  <c r="T2999" i="15"/>
  <c r="T3000" i="15"/>
  <c r="T3001" i="15"/>
  <c r="T3002" i="15"/>
  <c r="T3003" i="15"/>
  <c r="T3004" i="15"/>
  <c r="T3005" i="15"/>
  <c r="T3006" i="15"/>
  <c r="T3007" i="15"/>
  <c r="T3008" i="15"/>
  <c r="T3009" i="15"/>
  <c r="T3010" i="15"/>
  <c r="T3011" i="15"/>
  <c r="T3012" i="15"/>
  <c r="T3013" i="15"/>
  <c r="T3014" i="15"/>
  <c r="T3015" i="15"/>
  <c r="T3016" i="15"/>
  <c r="T3017" i="15"/>
  <c r="T3018" i="15"/>
  <c r="T3019" i="15"/>
  <c r="T3020" i="15"/>
  <c r="T3021" i="15"/>
  <c r="T3022" i="15"/>
  <c r="T3023" i="15"/>
  <c r="T3024" i="15"/>
  <c r="T3025" i="15"/>
  <c r="T3026" i="15"/>
  <c r="T3027" i="15"/>
  <c r="T3028" i="15"/>
  <c r="T3029" i="15"/>
  <c r="T3030" i="15"/>
  <c r="T3031" i="15"/>
  <c r="T3032" i="15"/>
  <c r="T3033" i="15"/>
  <c r="T3034" i="15"/>
  <c r="T3035" i="15"/>
  <c r="T3036" i="15"/>
  <c r="T3037" i="15"/>
  <c r="T3038" i="15"/>
  <c r="T3039" i="15"/>
  <c r="T3040" i="15"/>
  <c r="T3041" i="15"/>
  <c r="T3042" i="15"/>
  <c r="T3043" i="15"/>
  <c r="T3044" i="15"/>
  <c r="T3045" i="15"/>
  <c r="T3046" i="15"/>
  <c r="T3047" i="15"/>
  <c r="T3048" i="15"/>
  <c r="T3049" i="15"/>
  <c r="T3050" i="15"/>
  <c r="T3051" i="15"/>
  <c r="T3052" i="15"/>
  <c r="T3053" i="15"/>
  <c r="T3054" i="15"/>
  <c r="T3055" i="15"/>
  <c r="T3056" i="15"/>
  <c r="T3057" i="15"/>
  <c r="T3058" i="15"/>
  <c r="T3059" i="15"/>
  <c r="T3060" i="15"/>
  <c r="T3061" i="15"/>
  <c r="T3062" i="15"/>
  <c r="T3063" i="15"/>
  <c r="T3064" i="15"/>
  <c r="T3065" i="15"/>
  <c r="T3066" i="15"/>
  <c r="T3067" i="15"/>
  <c r="T3068" i="15"/>
  <c r="T3069" i="15"/>
  <c r="T3070" i="15"/>
  <c r="T3071" i="15"/>
  <c r="T3072" i="15"/>
  <c r="T3073" i="15"/>
  <c r="T3074" i="15"/>
  <c r="T3075" i="15"/>
  <c r="T3076" i="15"/>
  <c r="T3077" i="15"/>
  <c r="T3078" i="15"/>
  <c r="T3079" i="15"/>
  <c r="T3080" i="15"/>
  <c r="T3081" i="15"/>
  <c r="T3082" i="15"/>
  <c r="T3083" i="15"/>
  <c r="T3084" i="15"/>
  <c r="T3085" i="15"/>
  <c r="T3086" i="15"/>
  <c r="T3087" i="15"/>
  <c r="T3088" i="15"/>
  <c r="T3089" i="15"/>
  <c r="T3090" i="15"/>
  <c r="T3091" i="15"/>
  <c r="T3092" i="15"/>
  <c r="T3093" i="15"/>
  <c r="T3094" i="15"/>
  <c r="T3095" i="15"/>
  <c r="T3096" i="15"/>
  <c r="T3097" i="15"/>
  <c r="T3098" i="15"/>
  <c r="T3099" i="15"/>
  <c r="T3100" i="15"/>
  <c r="T3101" i="15"/>
  <c r="T3102" i="15"/>
  <c r="T3103" i="15"/>
  <c r="T3104" i="15"/>
  <c r="T3105" i="15"/>
  <c r="T3106" i="15"/>
  <c r="T3107" i="15"/>
  <c r="T3108" i="15"/>
  <c r="T3109" i="15"/>
  <c r="T3110" i="15"/>
  <c r="T3111" i="15"/>
  <c r="T3112" i="15"/>
  <c r="T3113" i="15"/>
  <c r="T3114" i="15"/>
  <c r="T3115" i="15"/>
  <c r="T3116" i="15"/>
  <c r="T3117" i="15"/>
  <c r="T3118" i="15"/>
  <c r="T3119" i="15"/>
  <c r="T3120" i="15"/>
  <c r="T3121" i="15"/>
  <c r="T3122" i="15"/>
  <c r="T3123" i="15"/>
  <c r="T3124" i="15"/>
  <c r="T3125" i="15"/>
  <c r="T3126" i="15"/>
  <c r="T3127" i="15"/>
  <c r="T3128" i="15"/>
  <c r="T3129" i="15"/>
  <c r="T3130" i="15"/>
  <c r="T3131" i="15"/>
  <c r="T3132" i="15"/>
  <c r="T3133" i="15"/>
  <c r="T3134" i="15"/>
  <c r="T3135" i="15"/>
  <c r="T3136" i="15"/>
  <c r="T3137" i="15"/>
  <c r="T3138" i="15"/>
  <c r="T3139" i="15"/>
  <c r="T3140" i="15"/>
  <c r="T3141" i="15"/>
  <c r="T3142" i="15"/>
  <c r="T3143" i="15"/>
  <c r="T3144" i="15"/>
  <c r="T3145" i="15"/>
  <c r="T3146" i="15"/>
  <c r="T3147" i="15"/>
  <c r="T3148" i="15"/>
  <c r="T3149" i="15"/>
  <c r="T3150" i="15"/>
  <c r="T3151" i="15"/>
  <c r="T3152" i="15"/>
  <c r="T3153" i="15"/>
  <c r="T3154" i="15"/>
  <c r="T3155" i="15"/>
  <c r="T3156" i="15"/>
  <c r="T3157" i="15"/>
  <c r="T3158" i="15"/>
  <c r="T3159" i="15"/>
  <c r="T3160" i="15"/>
  <c r="T3161" i="15"/>
  <c r="T3162" i="15"/>
  <c r="T3163" i="15"/>
  <c r="T3164" i="15"/>
  <c r="T3165" i="15"/>
  <c r="T3166" i="15"/>
  <c r="T3167" i="15"/>
  <c r="T3168" i="15"/>
  <c r="T3169" i="15"/>
  <c r="T3170" i="15"/>
  <c r="T3171" i="15"/>
  <c r="T3172" i="15"/>
  <c r="T3173" i="15"/>
  <c r="T3174" i="15"/>
  <c r="T3175" i="15"/>
  <c r="T3176" i="15"/>
  <c r="T3177" i="15"/>
  <c r="T3178" i="15"/>
  <c r="T3179" i="15"/>
  <c r="T3180" i="15"/>
  <c r="T3181" i="15"/>
  <c r="T3182" i="15"/>
  <c r="T3183" i="15"/>
  <c r="T3184" i="15"/>
  <c r="T3185" i="15"/>
  <c r="T3186" i="15"/>
  <c r="T3187" i="15"/>
  <c r="T3188" i="15"/>
  <c r="T3189" i="15"/>
  <c r="T3190" i="15"/>
  <c r="T3191" i="15"/>
  <c r="T3192" i="15"/>
  <c r="T3193" i="15"/>
  <c r="T3194" i="15"/>
  <c r="T3195" i="15"/>
  <c r="T3196" i="15"/>
  <c r="T3197" i="15"/>
  <c r="T3198" i="15"/>
  <c r="T3199" i="15"/>
  <c r="T3200" i="15"/>
  <c r="T3201" i="15"/>
  <c r="T3202" i="15"/>
  <c r="T3203" i="15"/>
  <c r="T3204" i="15"/>
  <c r="T3205" i="15"/>
  <c r="T3206" i="15"/>
  <c r="T3207" i="15"/>
  <c r="T3208" i="15"/>
  <c r="T3209" i="15"/>
  <c r="T3210" i="15"/>
  <c r="T3211" i="15"/>
  <c r="T3212" i="15"/>
  <c r="T3213" i="15"/>
  <c r="T3214" i="15"/>
  <c r="T3215" i="15"/>
  <c r="T3216" i="15"/>
  <c r="T3217" i="15"/>
  <c r="T3218" i="15"/>
  <c r="T3219" i="15"/>
  <c r="T3220" i="15"/>
  <c r="T3221" i="15"/>
  <c r="T3222" i="15"/>
  <c r="T3223" i="15"/>
  <c r="T3224" i="15"/>
  <c r="T3225" i="15"/>
  <c r="T3226" i="15"/>
  <c r="T3227" i="15"/>
  <c r="T3228" i="15"/>
  <c r="T3229" i="15"/>
  <c r="T3230" i="15"/>
  <c r="T3231" i="15"/>
  <c r="T3232" i="15"/>
  <c r="T3233" i="15"/>
  <c r="T3234" i="15"/>
  <c r="T3235" i="15"/>
  <c r="T3236" i="15"/>
  <c r="T3237" i="15"/>
  <c r="T3238" i="15"/>
  <c r="T3239" i="15"/>
  <c r="T3240" i="15"/>
  <c r="T3241" i="15"/>
  <c r="T3242" i="15"/>
  <c r="T3243" i="15"/>
  <c r="T3244" i="15"/>
  <c r="T3245" i="15"/>
  <c r="T3246" i="15"/>
  <c r="T3247" i="15"/>
  <c r="T3248" i="15"/>
  <c r="T3249" i="15"/>
  <c r="T3250" i="15"/>
  <c r="T3251" i="15"/>
  <c r="T3252" i="15"/>
  <c r="T3253" i="15"/>
  <c r="T3254" i="15"/>
  <c r="T3255" i="15"/>
  <c r="T3256" i="15"/>
  <c r="T3257" i="15"/>
  <c r="T3258" i="15"/>
  <c r="T3259" i="15"/>
  <c r="T3260" i="15"/>
  <c r="T3261" i="15"/>
  <c r="T3262" i="15"/>
  <c r="T3263" i="15"/>
  <c r="T3264" i="15"/>
  <c r="T3265" i="15"/>
  <c r="T3266" i="15"/>
  <c r="T3267" i="15"/>
  <c r="T3268" i="15"/>
  <c r="T3269" i="15"/>
  <c r="T3270" i="15"/>
  <c r="T3271" i="15"/>
  <c r="T3272" i="15"/>
  <c r="T3273" i="15"/>
  <c r="T3274" i="15"/>
  <c r="T3275" i="15"/>
  <c r="T3276" i="15"/>
  <c r="T3277" i="15"/>
  <c r="T3278" i="15"/>
  <c r="T3279" i="15"/>
  <c r="T3280" i="15"/>
  <c r="T3281" i="15"/>
  <c r="T3282" i="15"/>
  <c r="T3283" i="15"/>
  <c r="T3284" i="15"/>
  <c r="T3285" i="15"/>
  <c r="T3286" i="15"/>
  <c r="T3287" i="15"/>
  <c r="T3288" i="15"/>
  <c r="T3289" i="15"/>
  <c r="T3290" i="15"/>
  <c r="T3291" i="15"/>
  <c r="T3292" i="15"/>
  <c r="T3293" i="15"/>
  <c r="T3294" i="15"/>
  <c r="T3295" i="15"/>
  <c r="T3296" i="15"/>
  <c r="T3297" i="15"/>
  <c r="T3298" i="15"/>
  <c r="T3299" i="15"/>
  <c r="T3300" i="15"/>
  <c r="T3301" i="15"/>
  <c r="T3302" i="15"/>
  <c r="T3303" i="15"/>
  <c r="T3304" i="15"/>
  <c r="T3305" i="15"/>
  <c r="T3306" i="15"/>
  <c r="T3307" i="15"/>
  <c r="T3308" i="15"/>
  <c r="T3309" i="15"/>
  <c r="T3310" i="15"/>
  <c r="T3311" i="15"/>
  <c r="T3312" i="15"/>
  <c r="T3313" i="15"/>
  <c r="T3314" i="15"/>
  <c r="T3315" i="15"/>
  <c r="T3316" i="15"/>
  <c r="T3317" i="15"/>
  <c r="T3318" i="15"/>
  <c r="T3319" i="15"/>
  <c r="T3320" i="15"/>
  <c r="T3321" i="15"/>
  <c r="T3322" i="15"/>
  <c r="T3323" i="15"/>
  <c r="T3324" i="15"/>
  <c r="T3325" i="15"/>
  <c r="T3326" i="15"/>
  <c r="T3327" i="15"/>
  <c r="T3328" i="15"/>
  <c r="T3329" i="15"/>
  <c r="T3330" i="15"/>
  <c r="T3331" i="15"/>
  <c r="T3332" i="15"/>
  <c r="T3333" i="15"/>
  <c r="T3334" i="15"/>
  <c r="T3335" i="15"/>
  <c r="T3336" i="15"/>
  <c r="T3337" i="15"/>
  <c r="T3338" i="15"/>
  <c r="T3339" i="15"/>
  <c r="T3340" i="15"/>
  <c r="T3341" i="15"/>
  <c r="T3342" i="15"/>
  <c r="T3343" i="15"/>
  <c r="T3344" i="15"/>
  <c r="T3345" i="15"/>
  <c r="T3346" i="15"/>
  <c r="T3347" i="15"/>
  <c r="T3348" i="15"/>
  <c r="T3349" i="15"/>
  <c r="T3350" i="15"/>
  <c r="T3351" i="15"/>
  <c r="T3352" i="15"/>
  <c r="T3353" i="15"/>
  <c r="T3354" i="15"/>
  <c r="T3355" i="15"/>
  <c r="T3356" i="15"/>
  <c r="T3357" i="15"/>
  <c r="T3358" i="15"/>
  <c r="T3359" i="15"/>
  <c r="T3360" i="15"/>
  <c r="T3361" i="15"/>
  <c r="T3362" i="15"/>
  <c r="T3363" i="15"/>
  <c r="T3364" i="15"/>
  <c r="T3365" i="15"/>
  <c r="T3366" i="15"/>
  <c r="T3367" i="15"/>
  <c r="T3368" i="15"/>
  <c r="T3369" i="15"/>
  <c r="T3370" i="15"/>
  <c r="T3371" i="15"/>
  <c r="T3372" i="15"/>
  <c r="T3373" i="15"/>
  <c r="T3374" i="15"/>
  <c r="T3375" i="15"/>
  <c r="T3376" i="15"/>
  <c r="T3377" i="15"/>
  <c r="T3378" i="15"/>
  <c r="T3379" i="15"/>
  <c r="T3380" i="15"/>
  <c r="T3381" i="15"/>
  <c r="T3382" i="15"/>
  <c r="T3383" i="15"/>
  <c r="T3384" i="15"/>
  <c r="T3385" i="15"/>
  <c r="T3386" i="15"/>
  <c r="T3387" i="15"/>
  <c r="T3388" i="15"/>
  <c r="T3389" i="15"/>
  <c r="T3390" i="15"/>
  <c r="T3391" i="15"/>
  <c r="T3392" i="15"/>
  <c r="T3393" i="15"/>
  <c r="T3394" i="15"/>
  <c r="T3395" i="15"/>
  <c r="T3396" i="15"/>
  <c r="T3397" i="15"/>
  <c r="T3398" i="15"/>
  <c r="T3399" i="15"/>
  <c r="T3400" i="15"/>
  <c r="T3401" i="15"/>
  <c r="T3402" i="15"/>
  <c r="T3403" i="15"/>
  <c r="T3404" i="15"/>
  <c r="T3405" i="15"/>
  <c r="T3406" i="15"/>
  <c r="T3407" i="15"/>
  <c r="T3408" i="15"/>
  <c r="T3409" i="15"/>
  <c r="T3410" i="15"/>
  <c r="T3411" i="15"/>
  <c r="T3412" i="15"/>
  <c r="T3413" i="15"/>
  <c r="T3414" i="15"/>
  <c r="T3415" i="15"/>
  <c r="T3416" i="15"/>
  <c r="T3417" i="15"/>
  <c r="T3418" i="15"/>
  <c r="T3419" i="15"/>
  <c r="T3420" i="15"/>
  <c r="T3421" i="15"/>
  <c r="T3422" i="15"/>
  <c r="T3423" i="15"/>
  <c r="T3424" i="15"/>
  <c r="T3425" i="15"/>
  <c r="T3426" i="15"/>
  <c r="T3427" i="15"/>
  <c r="T3428" i="15"/>
  <c r="T3429" i="15"/>
  <c r="T3430" i="15"/>
  <c r="T3431" i="15"/>
  <c r="T3432" i="15"/>
  <c r="T3433" i="15"/>
  <c r="T3434" i="15"/>
  <c r="T3435" i="15"/>
  <c r="T3436" i="15"/>
  <c r="T3437" i="15"/>
  <c r="T3438" i="15"/>
  <c r="T3439" i="15"/>
  <c r="T3440" i="15"/>
  <c r="T3441" i="15"/>
  <c r="T3442" i="15"/>
  <c r="T3443" i="15"/>
  <c r="T3444" i="15"/>
  <c r="T3445" i="15"/>
  <c r="T3446" i="15"/>
  <c r="T3447" i="15"/>
  <c r="T3448" i="15"/>
  <c r="T3449" i="15"/>
  <c r="T3450" i="15"/>
  <c r="T3451" i="15"/>
  <c r="T3452" i="15"/>
  <c r="T3453" i="15"/>
  <c r="T3454" i="15"/>
  <c r="T3455" i="15"/>
  <c r="T3456" i="15"/>
  <c r="T3457" i="15"/>
  <c r="T3458" i="15"/>
  <c r="T3459" i="15"/>
  <c r="T3460" i="15"/>
  <c r="T3461" i="15"/>
  <c r="T3462" i="15"/>
  <c r="T3463" i="15"/>
  <c r="T3464" i="15"/>
  <c r="T3465" i="15"/>
  <c r="T3466" i="15"/>
  <c r="T3467" i="15"/>
  <c r="T3468" i="15"/>
  <c r="T3469" i="15"/>
  <c r="T3470" i="15"/>
  <c r="T3471" i="15"/>
  <c r="T3472" i="15"/>
  <c r="T3473" i="15"/>
  <c r="T3474" i="15"/>
  <c r="T3475" i="15"/>
  <c r="T3476" i="15"/>
  <c r="T3477" i="15"/>
  <c r="T3478" i="15"/>
  <c r="T3479" i="15"/>
  <c r="T3480" i="15"/>
  <c r="T3481" i="15"/>
  <c r="T3482" i="15"/>
  <c r="T3483" i="15"/>
  <c r="T3484" i="15"/>
  <c r="T3485" i="15"/>
  <c r="T3486" i="15"/>
  <c r="T3487" i="15"/>
  <c r="T3488" i="15"/>
  <c r="T3489" i="15"/>
  <c r="T3490" i="15"/>
  <c r="T3491" i="15"/>
  <c r="T3492" i="15"/>
  <c r="T3493" i="15"/>
  <c r="T3494" i="15"/>
  <c r="T3495" i="15"/>
  <c r="T3496" i="15"/>
  <c r="T3497" i="15"/>
  <c r="T3498" i="15"/>
  <c r="T3499" i="15"/>
  <c r="T3500" i="15"/>
  <c r="T3501" i="15"/>
  <c r="T3502" i="15"/>
  <c r="T3503" i="15"/>
  <c r="T3504" i="15"/>
  <c r="T3505" i="15"/>
  <c r="T3506" i="15"/>
  <c r="T3507" i="15"/>
  <c r="T3508" i="15"/>
  <c r="T3509" i="15"/>
  <c r="T3510" i="15"/>
  <c r="T3511" i="15"/>
  <c r="T3512" i="15"/>
  <c r="T3513" i="15"/>
  <c r="T3514" i="15"/>
  <c r="T3515" i="15"/>
  <c r="T3516" i="15"/>
  <c r="T3517" i="15"/>
  <c r="T3518" i="15"/>
  <c r="T3519" i="15"/>
  <c r="T3520" i="15"/>
  <c r="T3521" i="15"/>
  <c r="T3522" i="15"/>
  <c r="T3523" i="15"/>
  <c r="T3524" i="15"/>
  <c r="T3525" i="15"/>
  <c r="T3526" i="15"/>
  <c r="T3527" i="15"/>
  <c r="T3528" i="15"/>
  <c r="T3529" i="15"/>
  <c r="T3530" i="15"/>
  <c r="T3531" i="15"/>
  <c r="T3532" i="15"/>
  <c r="T3533" i="15"/>
  <c r="T3534" i="15"/>
  <c r="T3535" i="15"/>
  <c r="T3536" i="15"/>
  <c r="T3537" i="15"/>
  <c r="T3538" i="15"/>
  <c r="T3539" i="15"/>
  <c r="T3540" i="15"/>
  <c r="T3541" i="15"/>
  <c r="T3542" i="15"/>
  <c r="T3543" i="15"/>
  <c r="T3544" i="15"/>
  <c r="T3545" i="15"/>
  <c r="T3546" i="15"/>
  <c r="T3547" i="15"/>
  <c r="T3548" i="15"/>
  <c r="T3549" i="15"/>
  <c r="T3550" i="15"/>
  <c r="T3551" i="15"/>
  <c r="T3552" i="15"/>
  <c r="T3553" i="15"/>
  <c r="T3554" i="15"/>
  <c r="T3555" i="15"/>
  <c r="T3556" i="15"/>
  <c r="T3557" i="15"/>
  <c r="T3558" i="15"/>
  <c r="T3559" i="15"/>
  <c r="T3560" i="15"/>
  <c r="T3561" i="15"/>
  <c r="T3562" i="15"/>
  <c r="T3563" i="15"/>
  <c r="T3564" i="15"/>
  <c r="T3565" i="15"/>
  <c r="T3566" i="15"/>
  <c r="T3567" i="15"/>
  <c r="T3568" i="15"/>
  <c r="T3569" i="15"/>
  <c r="T3570" i="15"/>
  <c r="T3571" i="15"/>
  <c r="T3572" i="15"/>
  <c r="T3573" i="15"/>
  <c r="T3574" i="15"/>
  <c r="T3575" i="15"/>
  <c r="T3576" i="15"/>
  <c r="T3577" i="15"/>
  <c r="T3578" i="15"/>
  <c r="T3579" i="15"/>
  <c r="T3580" i="15"/>
  <c r="T3581" i="15"/>
  <c r="T3582" i="15"/>
  <c r="T3583" i="15"/>
  <c r="T3584" i="15"/>
  <c r="T3585" i="15"/>
  <c r="T3586" i="15"/>
  <c r="T3587" i="15"/>
  <c r="T3588" i="15"/>
  <c r="T3589" i="15"/>
  <c r="T3590" i="15"/>
  <c r="T3591" i="15"/>
  <c r="T3592" i="15"/>
  <c r="T3593" i="15"/>
  <c r="T3594" i="15"/>
  <c r="T3595" i="15"/>
  <c r="T3596" i="15"/>
  <c r="T3597" i="15"/>
  <c r="T3598" i="15"/>
  <c r="T3599" i="15"/>
  <c r="T3600" i="15"/>
  <c r="T3601" i="15"/>
  <c r="T3602" i="15"/>
  <c r="T3603" i="15"/>
  <c r="T3604" i="15"/>
  <c r="T3605" i="15"/>
  <c r="T3606" i="15"/>
  <c r="T3607" i="15"/>
  <c r="T3608" i="15"/>
  <c r="T3609" i="15"/>
  <c r="T3610" i="15"/>
  <c r="T3611" i="15"/>
  <c r="T3612" i="15"/>
  <c r="T3613" i="15"/>
  <c r="T3614" i="15"/>
  <c r="T3615" i="15"/>
  <c r="T3616" i="15"/>
  <c r="T3617" i="15"/>
  <c r="T3618" i="15"/>
  <c r="T3619" i="15"/>
  <c r="T3620" i="15"/>
  <c r="T3621" i="15"/>
  <c r="T3622" i="15"/>
  <c r="T3623" i="15"/>
  <c r="T3624" i="15"/>
  <c r="T3625" i="15"/>
  <c r="T3626" i="15"/>
  <c r="T3627" i="15"/>
  <c r="T3628" i="15"/>
  <c r="T3629" i="15"/>
  <c r="T3630" i="15"/>
  <c r="T3631" i="15"/>
  <c r="T3632" i="15"/>
  <c r="T3633" i="15"/>
  <c r="T3634" i="15"/>
  <c r="T3635" i="15"/>
  <c r="T3636" i="15"/>
  <c r="T3637" i="15"/>
  <c r="T3638" i="15"/>
  <c r="T3639" i="15"/>
  <c r="T3640" i="15"/>
  <c r="T3641" i="15"/>
  <c r="T3642" i="15"/>
  <c r="T3643" i="15"/>
  <c r="T3644" i="15"/>
  <c r="T3645" i="15"/>
  <c r="T3646" i="15"/>
  <c r="T3647" i="15"/>
  <c r="T3648" i="15"/>
  <c r="T3649" i="15"/>
  <c r="T3650" i="15"/>
  <c r="T3651" i="15"/>
  <c r="T3652" i="15"/>
  <c r="T3653" i="15"/>
  <c r="T3654" i="15"/>
  <c r="T3655" i="15"/>
  <c r="T3656" i="15"/>
  <c r="T3657" i="15"/>
  <c r="T3658" i="15"/>
  <c r="T3659" i="15"/>
  <c r="T3660" i="15"/>
  <c r="T3661" i="15"/>
  <c r="T3662" i="15"/>
  <c r="T3663" i="15"/>
  <c r="T3664" i="15"/>
  <c r="T3665" i="15"/>
  <c r="T3666" i="15"/>
  <c r="T3667" i="15"/>
  <c r="T3668" i="15"/>
  <c r="T3669" i="15"/>
  <c r="T3670" i="15"/>
  <c r="T3671" i="15"/>
  <c r="T3672" i="15"/>
  <c r="T3673" i="15"/>
  <c r="T3674" i="15"/>
  <c r="T3675" i="15"/>
  <c r="T3676" i="15"/>
  <c r="T3677" i="15"/>
  <c r="T3678" i="15"/>
  <c r="T3679" i="15"/>
  <c r="T3680" i="15"/>
  <c r="T3681" i="15"/>
  <c r="T3682" i="15"/>
  <c r="T3683" i="15"/>
  <c r="T3684" i="15"/>
  <c r="T3685" i="15"/>
  <c r="T3686" i="15"/>
  <c r="T3687" i="15"/>
  <c r="T3688" i="15"/>
  <c r="T3689" i="15"/>
  <c r="T3690" i="15"/>
  <c r="T3691" i="15"/>
  <c r="T3692" i="15"/>
  <c r="T3693" i="15"/>
  <c r="T3694" i="15"/>
  <c r="T3695" i="15"/>
  <c r="T3696" i="15"/>
  <c r="T3697" i="15"/>
  <c r="T3698" i="15"/>
  <c r="T3699" i="15"/>
  <c r="T3700" i="15"/>
  <c r="T3701" i="15"/>
  <c r="T3702" i="15"/>
  <c r="T3703" i="15"/>
  <c r="T3704" i="15"/>
  <c r="T3705" i="15"/>
  <c r="T3706" i="15"/>
  <c r="T3707" i="15"/>
  <c r="T3708" i="15"/>
  <c r="T3709" i="15"/>
  <c r="T3710" i="15"/>
  <c r="T3711" i="15"/>
  <c r="T3712" i="15"/>
  <c r="T3713" i="15"/>
  <c r="T3714" i="15"/>
  <c r="T3715" i="15"/>
  <c r="T3716" i="15"/>
  <c r="T3717" i="15"/>
  <c r="T3718" i="15"/>
  <c r="T3719" i="15"/>
  <c r="T3720" i="15"/>
  <c r="T3721" i="15"/>
  <c r="T3722" i="15"/>
  <c r="T3723" i="15"/>
  <c r="T3724" i="15"/>
  <c r="T3725" i="15"/>
  <c r="T3726" i="15"/>
  <c r="T3727" i="15"/>
  <c r="T3728" i="15"/>
  <c r="T3729" i="15"/>
  <c r="T3730" i="15"/>
  <c r="T3731" i="15"/>
  <c r="T3732" i="15"/>
  <c r="T3733" i="15"/>
  <c r="T3734" i="15"/>
  <c r="T3735" i="15"/>
  <c r="T3736" i="15"/>
  <c r="T3737" i="15"/>
  <c r="T3738" i="15"/>
  <c r="T3739" i="15"/>
  <c r="T3740" i="15"/>
  <c r="T3741" i="15"/>
  <c r="T3742" i="15"/>
  <c r="T3743" i="15"/>
  <c r="T3744" i="15"/>
  <c r="T3745" i="15"/>
  <c r="T3746" i="15"/>
  <c r="T3747" i="15"/>
  <c r="T3748" i="15"/>
  <c r="T3749" i="15"/>
  <c r="T3750" i="15"/>
  <c r="T3751" i="15"/>
  <c r="T3752" i="15"/>
  <c r="T3753" i="15"/>
  <c r="T3754" i="15"/>
  <c r="T3755" i="15"/>
  <c r="T3756" i="15"/>
  <c r="T3757" i="15"/>
  <c r="T3758" i="15"/>
  <c r="T3759" i="15"/>
  <c r="T3760" i="15"/>
  <c r="T3761" i="15"/>
  <c r="T3762" i="15"/>
  <c r="T3763" i="15"/>
  <c r="T3764" i="15"/>
  <c r="T3765" i="15"/>
  <c r="T3766" i="15"/>
  <c r="T3767" i="15"/>
  <c r="T3768" i="15"/>
  <c r="T3769" i="15"/>
  <c r="T3770" i="15"/>
  <c r="T3771" i="15"/>
  <c r="T3772" i="15"/>
  <c r="T3773" i="15"/>
  <c r="T3774" i="15"/>
  <c r="T3775" i="15"/>
  <c r="T3776" i="15"/>
  <c r="T3777" i="15"/>
  <c r="T3778" i="15"/>
  <c r="T3779" i="15"/>
  <c r="T3780" i="15"/>
  <c r="T3781" i="15"/>
  <c r="T3782" i="15"/>
  <c r="T3783" i="15"/>
  <c r="T3784" i="15"/>
  <c r="T3785" i="15"/>
  <c r="T3786" i="15"/>
  <c r="T3787" i="15"/>
  <c r="T3788" i="15"/>
  <c r="T3789" i="15"/>
  <c r="T3790" i="15"/>
  <c r="T3791" i="15"/>
  <c r="T3792" i="15"/>
  <c r="T3793" i="15"/>
  <c r="T3794" i="15"/>
  <c r="T3795" i="15"/>
  <c r="T3796" i="15"/>
  <c r="T3797" i="15"/>
  <c r="T3798" i="15"/>
  <c r="T3799" i="15"/>
  <c r="T3800" i="15"/>
  <c r="T3801" i="15"/>
  <c r="T3802" i="15"/>
  <c r="T3803" i="15"/>
  <c r="T3804" i="15"/>
  <c r="T3805" i="15"/>
  <c r="T3806" i="15"/>
  <c r="T3807" i="15"/>
  <c r="T3808" i="15"/>
  <c r="T3809" i="15"/>
  <c r="T3810" i="15"/>
  <c r="T3811" i="15"/>
  <c r="T3812" i="15"/>
  <c r="T3813" i="15"/>
  <c r="T3814" i="15"/>
  <c r="T3815" i="15"/>
  <c r="T3816" i="15"/>
  <c r="T3817" i="15"/>
  <c r="T3818" i="15"/>
  <c r="T3819" i="15"/>
  <c r="T3820" i="15"/>
  <c r="T3821" i="15"/>
  <c r="T3822" i="15"/>
  <c r="T3823" i="15"/>
  <c r="T3824" i="15"/>
  <c r="T3825" i="15"/>
  <c r="T3826" i="15"/>
  <c r="T3827" i="15"/>
  <c r="T3828" i="15"/>
  <c r="T3829" i="15"/>
  <c r="T3830" i="15"/>
  <c r="T3831" i="15"/>
  <c r="T3832" i="15"/>
  <c r="T3833" i="15"/>
  <c r="T3834" i="15"/>
  <c r="T3835" i="15"/>
  <c r="T3836" i="15"/>
  <c r="T3837" i="15"/>
  <c r="T3838" i="15"/>
  <c r="T3839" i="15"/>
  <c r="T3840" i="15"/>
  <c r="T3841" i="15"/>
  <c r="T3842" i="15"/>
  <c r="T3843" i="15"/>
  <c r="T3844" i="15"/>
  <c r="T3845" i="15"/>
  <c r="T3846" i="15"/>
  <c r="T3847" i="15"/>
  <c r="T3848" i="15"/>
  <c r="T3849" i="15"/>
  <c r="T3850" i="15"/>
  <c r="T3851" i="15"/>
  <c r="T3852" i="15"/>
  <c r="T3853" i="15"/>
  <c r="T3854" i="15"/>
  <c r="T3855" i="15"/>
  <c r="T3856" i="15"/>
  <c r="T3857" i="15"/>
  <c r="T3858" i="15"/>
  <c r="T3859" i="15"/>
  <c r="T3860" i="15"/>
  <c r="T3861" i="15"/>
  <c r="T3862" i="15"/>
  <c r="T3863" i="15"/>
  <c r="T3864" i="15"/>
  <c r="T3865" i="15"/>
  <c r="T3866" i="15"/>
  <c r="T3867" i="15"/>
  <c r="T3868" i="15"/>
  <c r="T3869" i="15"/>
  <c r="T3870" i="15"/>
  <c r="T3871" i="15"/>
  <c r="T3872" i="15"/>
  <c r="T3873" i="15"/>
  <c r="T3874" i="15"/>
  <c r="T3875" i="15"/>
  <c r="T3876" i="15"/>
  <c r="T3877" i="15"/>
  <c r="T3878" i="15"/>
  <c r="T3879" i="15"/>
  <c r="T3880" i="15"/>
  <c r="T3881" i="15"/>
  <c r="T3882" i="15"/>
  <c r="T3883" i="15"/>
  <c r="T3884" i="15"/>
  <c r="T3885" i="15"/>
  <c r="T3886" i="15"/>
  <c r="T3887" i="15"/>
  <c r="T3888" i="15"/>
  <c r="T3889" i="15"/>
  <c r="T3890" i="15"/>
  <c r="T3891" i="15"/>
  <c r="T3892" i="15"/>
  <c r="T3893" i="15"/>
  <c r="T3894" i="15"/>
  <c r="T3895" i="15"/>
  <c r="T3896" i="15"/>
  <c r="T3897" i="15"/>
  <c r="T3898" i="15"/>
  <c r="T3899" i="15"/>
  <c r="T3900" i="15"/>
  <c r="T3901" i="15"/>
  <c r="T3902" i="15"/>
  <c r="T3903" i="15"/>
  <c r="T3904" i="15"/>
  <c r="T3905" i="15"/>
  <c r="T3906" i="15"/>
  <c r="T3907" i="15"/>
  <c r="T3908" i="15"/>
  <c r="T3909" i="15"/>
  <c r="T3910" i="15"/>
  <c r="T3911" i="15"/>
  <c r="T3912" i="15"/>
  <c r="T3913" i="15"/>
  <c r="T3914" i="15"/>
  <c r="T3915" i="15"/>
  <c r="T3916" i="15"/>
  <c r="T3917" i="15"/>
  <c r="T3918" i="15"/>
  <c r="T3919" i="15"/>
  <c r="T3920" i="15"/>
  <c r="T3921" i="15"/>
  <c r="T3922" i="15"/>
  <c r="T3923" i="15"/>
  <c r="T3924" i="15"/>
  <c r="T3925" i="15"/>
  <c r="T3926" i="15"/>
  <c r="T3927" i="15"/>
  <c r="T3928" i="15"/>
  <c r="T3929" i="15"/>
  <c r="T3930" i="15"/>
  <c r="T3931" i="15"/>
  <c r="T3932" i="15"/>
  <c r="T3933" i="15"/>
  <c r="T3934" i="15"/>
  <c r="T3935" i="15"/>
  <c r="T3936" i="15"/>
  <c r="T3937" i="15"/>
  <c r="T3938" i="15"/>
  <c r="T3939" i="15"/>
  <c r="T3940" i="15"/>
  <c r="T3941" i="15"/>
  <c r="T3942" i="15"/>
  <c r="T3943" i="15"/>
  <c r="T3944" i="15"/>
  <c r="T3945" i="15"/>
  <c r="T3946" i="15"/>
  <c r="T3947" i="15"/>
  <c r="T3948" i="15"/>
  <c r="T3949" i="15"/>
  <c r="T3950" i="15"/>
  <c r="T3951" i="15"/>
  <c r="T3952" i="15"/>
  <c r="T3953" i="15"/>
  <c r="T3954" i="15"/>
  <c r="T3955" i="15"/>
  <c r="T3956" i="15"/>
  <c r="T3957" i="15"/>
  <c r="T3958" i="15"/>
  <c r="T3959" i="15"/>
  <c r="T3960" i="15"/>
  <c r="T3961" i="15"/>
  <c r="T3962" i="15"/>
  <c r="T3963" i="15"/>
  <c r="T3964" i="15"/>
  <c r="T3965" i="15"/>
  <c r="T3966" i="15"/>
  <c r="T3967" i="15"/>
  <c r="T3968" i="15"/>
  <c r="T3969" i="15"/>
  <c r="T3970" i="15"/>
  <c r="T3971" i="15"/>
  <c r="T3972" i="15"/>
  <c r="T3973" i="15"/>
  <c r="T3974" i="15"/>
  <c r="T3975" i="15"/>
  <c r="T3976" i="15"/>
  <c r="T3977" i="15"/>
  <c r="T3978" i="15"/>
  <c r="T3979" i="15"/>
  <c r="T3980" i="15"/>
  <c r="T3981" i="15"/>
  <c r="T3982" i="15"/>
  <c r="T3983" i="15"/>
  <c r="T3984" i="15"/>
  <c r="T3985" i="15"/>
  <c r="T3986" i="15"/>
  <c r="T3987" i="15"/>
  <c r="T3988" i="15"/>
  <c r="T3989" i="15"/>
  <c r="T3990" i="15"/>
  <c r="T3991" i="15"/>
  <c r="T3992" i="15"/>
  <c r="T3993" i="15"/>
  <c r="T3994" i="15"/>
  <c r="T3995" i="15"/>
  <c r="T3996" i="15"/>
  <c r="T3997" i="15"/>
  <c r="T3998" i="15"/>
  <c r="T3999" i="15"/>
  <c r="T4000" i="15"/>
  <c r="T4001" i="15"/>
  <c r="T4002" i="15"/>
  <c r="T4003" i="15"/>
  <c r="T4004" i="15"/>
  <c r="T4005" i="15"/>
  <c r="T4006" i="15"/>
  <c r="T4007" i="15"/>
  <c r="T4008" i="15"/>
  <c r="T4009" i="15"/>
  <c r="T4010" i="15"/>
  <c r="T4011" i="15"/>
  <c r="T4012" i="15"/>
  <c r="T4013" i="15"/>
  <c r="T4014" i="15"/>
  <c r="T4015" i="15"/>
  <c r="T4016" i="15"/>
  <c r="T4017" i="15"/>
  <c r="T4018" i="15"/>
  <c r="T4019" i="15"/>
  <c r="T4020" i="15"/>
  <c r="T4021" i="15"/>
  <c r="T4022" i="15"/>
  <c r="T4023" i="15"/>
  <c r="T4024" i="15"/>
  <c r="T4025" i="15"/>
  <c r="T4026" i="15"/>
  <c r="T4027" i="15"/>
  <c r="T4028" i="15"/>
  <c r="T4029" i="15"/>
  <c r="T4030" i="15"/>
  <c r="T4031" i="15"/>
  <c r="T4032" i="15"/>
  <c r="T4033" i="15"/>
  <c r="T4034" i="15"/>
  <c r="T4035" i="15"/>
  <c r="T4036" i="15"/>
  <c r="T4037" i="15"/>
  <c r="T4038" i="15"/>
  <c r="T4039" i="15"/>
  <c r="T4040" i="15"/>
  <c r="T4041" i="15"/>
  <c r="T4042" i="15"/>
  <c r="T4043" i="15"/>
  <c r="T4044" i="15"/>
  <c r="T4045" i="15"/>
  <c r="T4046" i="15"/>
  <c r="T4047" i="15"/>
  <c r="T4048" i="15"/>
  <c r="T4049" i="15"/>
  <c r="T4050" i="15"/>
  <c r="T4051" i="15"/>
  <c r="T4052" i="15"/>
  <c r="T4053" i="15"/>
  <c r="T4054" i="15"/>
  <c r="T4055" i="15"/>
  <c r="T4056" i="15"/>
  <c r="T4057" i="15"/>
  <c r="T4058" i="15"/>
  <c r="T4059" i="15"/>
  <c r="T4060" i="15"/>
  <c r="T4061" i="15"/>
  <c r="T4062" i="15"/>
  <c r="T4063" i="15"/>
  <c r="T4064" i="15"/>
  <c r="T4065" i="15"/>
  <c r="T4066" i="15"/>
  <c r="T4067" i="15"/>
  <c r="T4068" i="15"/>
  <c r="T4069" i="15"/>
  <c r="T4070" i="15"/>
  <c r="T4071" i="15"/>
  <c r="T4072" i="15"/>
  <c r="T4073" i="15"/>
  <c r="T4074" i="15"/>
  <c r="T4075" i="15"/>
  <c r="T4076" i="15"/>
  <c r="T4077" i="15"/>
  <c r="T4078" i="15"/>
  <c r="T4079" i="15"/>
  <c r="T4080" i="15"/>
  <c r="T4081" i="15"/>
  <c r="T4082" i="15"/>
  <c r="T4083" i="15"/>
  <c r="T4084" i="15"/>
  <c r="T4085" i="15"/>
  <c r="T4086" i="15"/>
  <c r="T4087" i="15"/>
  <c r="T4088" i="15"/>
  <c r="T4089" i="15"/>
  <c r="T4090" i="15"/>
  <c r="T4091" i="15"/>
  <c r="T4092" i="15"/>
  <c r="T4093" i="15"/>
  <c r="T4094" i="15"/>
  <c r="T4095" i="15"/>
  <c r="T4096" i="15"/>
  <c r="T4097" i="15"/>
  <c r="T4098" i="15"/>
  <c r="T4099" i="15"/>
  <c r="T4100" i="15"/>
  <c r="T4101" i="15"/>
  <c r="T4102" i="15"/>
  <c r="T4103" i="15"/>
  <c r="T4104" i="15"/>
  <c r="T4105" i="15"/>
  <c r="T4106" i="15"/>
  <c r="T4107" i="15"/>
  <c r="T4108" i="15"/>
  <c r="T4109" i="15"/>
  <c r="T4110" i="15"/>
  <c r="T4111" i="15"/>
  <c r="T4112" i="15"/>
  <c r="T4113" i="15"/>
  <c r="T4114" i="15"/>
  <c r="T4115" i="15"/>
  <c r="T4116" i="15"/>
  <c r="T4117" i="15"/>
  <c r="T4118" i="15"/>
  <c r="T4119" i="15"/>
  <c r="T4120" i="15"/>
  <c r="T4121" i="15"/>
  <c r="T4122" i="15"/>
  <c r="T4123" i="15"/>
  <c r="T4124" i="15"/>
  <c r="T4125" i="15"/>
  <c r="T4126" i="15"/>
  <c r="T4127" i="15"/>
  <c r="T4128" i="15"/>
  <c r="T4129" i="15"/>
  <c r="T4130" i="15"/>
  <c r="T4131" i="15"/>
  <c r="T4132" i="15"/>
  <c r="T4133" i="15"/>
  <c r="T4134" i="15"/>
  <c r="T4135" i="15"/>
  <c r="T4136" i="15"/>
  <c r="T4137" i="15"/>
  <c r="T4138" i="15"/>
  <c r="T4139" i="15"/>
  <c r="T4140" i="15"/>
  <c r="T4141" i="15"/>
  <c r="T4142" i="15"/>
  <c r="T4143" i="15"/>
  <c r="T4144" i="15"/>
  <c r="T4145" i="15"/>
  <c r="T4146" i="15"/>
  <c r="T4147" i="15"/>
  <c r="T4148" i="15"/>
  <c r="T4149" i="15"/>
  <c r="T4150" i="15"/>
  <c r="T4151" i="15"/>
  <c r="T4152" i="15"/>
  <c r="T4153" i="15"/>
  <c r="T4154" i="15"/>
  <c r="T4155" i="15"/>
  <c r="T4156" i="15"/>
  <c r="T4157" i="15"/>
  <c r="T4158" i="15"/>
  <c r="T4159" i="15"/>
  <c r="T4160" i="15"/>
  <c r="T4161" i="15"/>
  <c r="T4162" i="15"/>
  <c r="T4163" i="15"/>
  <c r="T4164" i="15"/>
  <c r="T4165" i="15"/>
  <c r="T4166" i="15"/>
  <c r="T4167" i="15"/>
  <c r="T4168" i="15"/>
  <c r="T4169" i="15"/>
  <c r="T4170" i="15"/>
  <c r="T4171" i="15"/>
  <c r="T4172" i="15"/>
  <c r="T4173" i="15"/>
  <c r="T4174" i="15"/>
  <c r="T4175" i="15"/>
  <c r="T4176" i="15"/>
  <c r="T4177" i="15"/>
  <c r="T4178" i="15"/>
  <c r="T4179" i="15"/>
  <c r="T4180" i="15"/>
  <c r="T4181" i="15"/>
  <c r="T4182" i="15"/>
  <c r="T4183" i="15"/>
  <c r="T4184" i="15"/>
  <c r="T4185" i="15"/>
  <c r="T4186" i="15"/>
  <c r="T4187" i="15"/>
  <c r="T4188" i="15"/>
  <c r="T4189" i="15"/>
  <c r="T4190" i="15"/>
  <c r="T4191" i="15"/>
  <c r="T4192" i="15"/>
  <c r="T4193" i="15"/>
  <c r="T4194" i="15"/>
  <c r="T4195" i="15"/>
  <c r="T4196" i="15"/>
  <c r="T4197" i="15"/>
  <c r="T4198" i="15"/>
  <c r="T4199" i="15"/>
  <c r="T4200" i="15"/>
  <c r="T4201" i="15"/>
  <c r="T4202" i="15"/>
  <c r="T4203" i="15"/>
  <c r="T4204" i="15"/>
  <c r="T4205" i="15"/>
  <c r="T4206" i="15"/>
  <c r="T4207" i="15"/>
  <c r="T4208" i="15"/>
  <c r="T4209" i="15"/>
  <c r="T4210" i="15"/>
  <c r="T4211" i="15"/>
  <c r="T4212" i="15"/>
  <c r="T4213" i="15"/>
  <c r="T4214" i="15"/>
  <c r="T4215" i="15"/>
  <c r="T4216" i="15"/>
  <c r="T4217" i="15"/>
  <c r="T4218" i="15"/>
  <c r="T4219" i="15"/>
  <c r="T4220" i="15"/>
  <c r="T4221" i="15"/>
  <c r="T4222" i="15"/>
  <c r="T4223" i="15"/>
  <c r="T4224" i="15"/>
  <c r="T4225" i="15"/>
  <c r="T4226" i="15"/>
  <c r="T4227" i="15"/>
  <c r="T4228" i="15"/>
  <c r="T4229" i="15"/>
  <c r="T4230" i="15"/>
  <c r="T4231" i="15"/>
  <c r="T4232" i="15"/>
  <c r="T4233" i="15"/>
  <c r="T4234" i="15"/>
  <c r="T4235" i="15"/>
  <c r="T2" i="15"/>
  <c r="P3" i="15"/>
  <c r="Q3" i="15"/>
  <c r="P4" i="15"/>
  <c r="Q4" i="15"/>
  <c r="P5" i="15"/>
  <c r="Q5" i="15"/>
  <c r="P6" i="15"/>
  <c r="Q6" i="15"/>
  <c r="P7" i="15"/>
  <c r="Q7" i="15"/>
  <c r="P8" i="15"/>
  <c r="Q8" i="15"/>
  <c r="P9" i="15"/>
  <c r="Q9" i="15"/>
  <c r="P10" i="15"/>
  <c r="Q10" i="15"/>
  <c r="P11" i="15"/>
  <c r="Q11" i="15"/>
  <c r="P12" i="15"/>
  <c r="Q12" i="15"/>
  <c r="P13" i="15"/>
  <c r="Q13" i="15"/>
  <c r="P14" i="15"/>
  <c r="Q14" i="15"/>
  <c r="P15" i="15"/>
  <c r="Q15" i="15"/>
  <c r="P16" i="15"/>
  <c r="Q16" i="15"/>
  <c r="P17" i="15"/>
  <c r="Q17" i="15"/>
  <c r="P18" i="15"/>
  <c r="Q18" i="15"/>
  <c r="P19" i="15"/>
  <c r="Q19" i="15"/>
  <c r="P20" i="15"/>
  <c r="Q20" i="15"/>
  <c r="P21" i="15"/>
  <c r="Q21" i="15"/>
  <c r="P22" i="15"/>
  <c r="Q22" i="15"/>
  <c r="P23" i="15"/>
  <c r="Q23" i="15"/>
  <c r="P24" i="15"/>
  <c r="Q24" i="15"/>
  <c r="P25" i="15"/>
  <c r="Q25" i="15"/>
  <c r="P26" i="15"/>
  <c r="Q26" i="15"/>
  <c r="P27" i="15"/>
  <c r="Q27" i="15"/>
  <c r="P28" i="15"/>
  <c r="Q28" i="15"/>
  <c r="P29" i="15"/>
  <c r="Q29" i="15"/>
  <c r="P30" i="15"/>
  <c r="Q30" i="15"/>
  <c r="P31" i="15"/>
  <c r="Q31" i="15"/>
  <c r="P32" i="15"/>
  <c r="Q32" i="15"/>
  <c r="P33" i="15"/>
  <c r="Q33" i="15"/>
  <c r="P34" i="15"/>
  <c r="Q34" i="15"/>
  <c r="P35" i="15"/>
  <c r="Q35" i="15"/>
  <c r="P36" i="15"/>
  <c r="Q36" i="15"/>
  <c r="P37" i="15"/>
  <c r="Q37" i="15"/>
  <c r="P38" i="15"/>
  <c r="Q38" i="15"/>
  <c r="P39" i="15"/>
  <c r="Q39" i="15"/>
  <c r="P40" i="15"/>
  <c r="Q40" i="15"/>
  <c r="P41" i="15"/>
  <c r="Q41" i="15"/>
  <c r="P42" i="15"/>
  <c r="Q42" i="15"/>
  <c r="P43" i="15"/>
  <c r="Q43" i="15"/>
  <c r="P44" i="15"/>
  <c r="Q44" i="15"/>
  <c r="P45" i="15"/>
  <c r="Q45" i="15"/>
  <c r="P46" i="15"/>
  <c r="Q46" i="15"/>
  <c r="P47" i="15"/>
  <c r="Q47" i="15"/>
  <c r="P48" i="15"/>
  <c r="Q48" i="15"/>
  <c r="P49" i="15"/>
  <c r="Q49" i="15"/>
  <c r="P50" i="15"/>
  <c r="Q50" i="15"/>
  <c r="P51" i="15"/>
  <c r="Q51" i="15"/>
  <c r="P52" i="15"/>
  <c r="Q52" i="15"/>
  <c r="P53" i="15"/>
  <c r="Q53" i="15"/>
  <c r="P54" i="15"/>
  <c r="Q54" i="15"/>
  <c r="P55" i="15"/>
  <c r="Q55" i="15"/>
  <c r="P56" i="15"/>
  <c r="Q56" i="15"/>
  <c r="P57" i="15"/>
  <c r="Q57" i="15"/>
  <c r="P58" i="15"/>
  <c r="Q58" i="15"/>
  <c r="P59" i="15"/>
  <c r="Q59" i="15"/>
  <c r="P60" i="15"/>
  <c r="Q60" i="15"/>
  <c r="P61" i="15"/>
  <c r="Q61" i="15"/>
  <c r="P62" i="15"/>
  <c r="Q62" i="15"/>
  <c r="P63" i="15"/>
  <c r="Q63" i="15"/>
  <c r="P64" i="15"/>
  <c r="Q64" i="15"/>
  <c r="P65" i="15"/>
  <c r="Q65" i="15"/>
  <c r="P66" i="15"/>
  <c r="Q66" i="15"/>
  <c r="P67" i="15"/>
  <c r="Q67" i="15"/>
  <c r="P68" i="15"/>
  <c r="Q68" i="15"/>
  <c r="P69" i="15"/>
  <c r="Q69" i="15"/>
  <c r="P70" i="15"/>
  <c r="Q70" i="15"/>
  <c r="P71" i="15"/>
  <c r="Q71" i="15"/>
  <c r="P72" i="15"/>
  <c r="Q72" i="15"/>
  <c r="P73" i="15"/>
  <c r="Q73" i="15"/>
  <c r="P74" i="15"/>
  <c r="Q74" i="15"/>
  <c r="P75" i="15"/>
  <c r="Q75" i="15"/>
  <c r="P76" i="15"/>
  <c r="Q76" i="15"/>
  <c r="P77" i="15"/>
  <c r="Q77" i="15"/>
  <c r="P78" i="15"/>
  <c r="Q78" i="15"/>
  <c r="P79" i="15"/>
  <c r="Q79" i="15"/>
  <c r="P80" i="15"/>
  <c r="Q80" i="15"/>
  <c r="P81" i="15"/>
  <c r="Q81" i="15"/>
  <c r="P82" i="15"/>
  <c r="Q82" i="15"/>
  <c r="P83" i="15"/>
  <c r="Q83" i="15"/>
  <c r="P84" i="15"/>
  <c r="Q84" i="15"/>
  <c r="P85" i="15"/>
  <c r="Q85" i="15"/>
  <c r="P86" i="15"/>
  <c r="Q86" i="15"/>
  <c r="P87" i="15"/>
  <c r="Q87" i="15"/>
  <c r="P88" i="15"/>
  <c r="Q88" i="15"/>
  <c r="P89" i="15"/>
  <c r="Q89" i="15"/>
  <c r="P90" i="15"/>
  <c r="Q90" i="15"/>
  <c r="P91" i="15"/>
  <c r="Q91" i="15"/>
  <c r="P92" i="15"/>
  <c r="Q92" i="15"/>
  <c r="P93" i="15"/>
  <c r="Q93" i="15"/>
  <c r="P94" i="15"/>
  <c r="Q94" i="15"/>
  <c r="P95" i="15"/>
  <c r="Q95" i="15"/>
  <c r="P96" i="15"/>
  <c r="Q96" i="15"/>
  <c r="P97" i="15"/>
  <c r="Q97" i="15"/>
  <c r="P98" i="15"/>
  <c r="Q98" i="15"/>
  <c r="P99" i="15"/>
  <c r="Q99" i="15"/>
  <c r="P100" i="15"/>
  <c r="Q100" i="15"/>
  <c r="P101" i="15"/>
  <c r="Q101" i="15"/>
  <c r="P102" i="15"/>
  <c r="Q102" i="15"/>
  <c r="P103" i="15"/>
  <c r="Q103" i="15"/>
  <c r="P104" i="15"/>
  <c r="Q104" i="15"/>
  <c r="P105" i="15"/>
  <c r="Q105" i="15"/>
  <c r="P106" i="15"/>
  <c r="Q106" i="15"/>
  <c r="P107" i="15"/>
  <c r="Q107" i="15"/>
  <c r="P108" i="15"/>
  <c r="Q108" i="15"/>
  <c r="P109" i="15"/>
  <c r="Q109" i="15"/>
  <c r="P110" i="15"/>
  <c r="Q110" i="15"/>
  <c r="P111" i="15"/>
  <c r="Q111" i="15"/>
  <c r="P112" i="15"/>
  <c r="Q112" i="15"/>
  <c r="P113" i="15"/>
  <c r="Q113" i="15"/>
  <c r="P114" i="15"/>
  <c r="Q114" i="15"/>
  <c r="P115" i="15"/>
  <c r="Q115" i="15"/>
  <c r="P116" i="15"/>
  <c r="Q116" i="15"/>
  <c r="P117" i="15"/>
  <c r="Q117" i="15"/>
  <c r="P118" i="15"/>
  <c r="Q118" i="15"/>
  <c r="P119" i="15"/>
  <c r="Q119" i="15"/>
  <c r="P120" i="15"/>
  <c r="Q120" i="15"/>
  <c r="P121" i="15"/>
  <c r="Q121" i="15"/>
  <c r="P122" i="15"/>
  <c r="Q122" i="15"/>
  <c r="P123" i="15"/>
  <c r="Q123" i="15"/>
  <c r="P124" i="15"/>
  <c r="Q124" i="15"/>
  <c r="P125" i="15"/>
  <c r="Q125" i="15"/>
  <c r="P126" i="15"/>
  <c r="Q126" i="15"/>
  <c r="P127" i="15"/>
  <c r="Q127" i="15"/>
  <c r="P128" i="15"/>
  <c r="Q128" i="15"/>
  <c r="P129" i="15"/>
  <c r="Q129" i="15"/>
  <c r="P130" i="15"/>
  <c r="Q130" i="15"/>
  <c r="P131" i="15"/>
  <c r="Q131" i="15"/>
  <c r="P132" i="15"/>
  <c r="Q132" i="15"/>
  <c r="P133" i="15"/>
  <c r="Q133" i="15"/>
  <c r="P134" i="15"/>
  <c r="Q134" i="15"/>
  <c r="P135" i="15"/>
  <c r="Q135" i="15"/>
  <c r="P136" i="15"/>
  <c r="Q136" i="15"/>
  <c r="P137" i="15"/>
  <c r="Q137" i="15"/>
  <c r="P138" i="15"/>
  <c r="Q138" i="15"/>
  <c r="P139" i="15"/>
  <c r="Q139" i="15"/>
  <c r="P140" i="15"/>
  <c r="Q140" i="15"/>
  <c r="P141" i="15"/>
  <c r="Q141" i="15"/>
  <c r="P142" i="15"/>
  <c r="Q142" i="15"/>
  <c r="P143" i="15"/>
  <c r="Q143" i="15"/>
  <c r="P144" i="15"/>
  <c r="Q144" i="15"/>
  <c r="P145" i="15"/>
  <c r="Q145" i="15"/>
  <c r="P146" i="15"/>
  <c r="Q146" i="15"/>
  <c r="P147" i="15"/>
  <c r="Q147" i="15"/>
  <c r="P148" i="15"/>
  <c r="Q148" i="15"/>
  <c r="P149" i="15"/>
  <c r="Q149" i="15"/>
  <c r="P150" i="15"/>
  <c r="Q150" i="15"/>
  <c r="P151" i="15"/>
  <c r="Q151" i="15"/>
  <c r="P152" i="15"/>
  <c r="Q152" i="15"/>
  <c r="P153" i="15"/>
  <c r="Q153" i="15"/>
  <c r="P154" i="15"/>
  <c r="Q154" i="15"/>
  <c r="P155" i="15"/>
  <c r="Q155" i="15"/>
  <c r="P156" i="15"/>
  <c r="Q156" i="15"/>
  <c r="P157" i="15"/>
  <c r="Q157" i="15"/>
  <c r="P158" i="15"/>
  <c r="Q158" i="15"/>
  <c r="P159" i="15"/>
  <c r="Q159" i="15"/>
  <c r="P160" i="15"/>
  <c r="Q160" i="15"/>
  <c r="P161" i="15"/>
  <c r="Q161" i="15"/>
  <c r="P162" i="15"/>
  <c r="Q162" i="15"/>
  <c r="P163" i="15"/>
  <c r="Q163" i="15"/>
  <c r="P164" i="15"/>
  <c r="Q164" i="15"/>
  <c r="P165" i="15"/>
  <c r="Q165" i="15"/>
  <c r="P166" i="15"/>
  <c r="Q166" i="15"/>
  <c r="P167" i="15"/>
  <c r="Q167" i="15"/>
  <c r="P168" i="15"/>
  <c r="Q168" i="15"/>
  <c r="P169" i="15"/>
  <c r="Q169" i="15"/>
  <c r="P170" i="15"/>
  <c r="Q170" i="15"/>
  <c r="P171" i="15"/>
  <c r="Q171" i="15"/>
  <c r="P172" i="15"/>
  <c r="Q172" i="15"/>
  <c r="P173" i="15"/>
  <c r="Q173" i="15"/>
  <c r="P174" i="15"/>
  <c r="Q174" i="15"/>
  <c r="P175" i="15"/>
  <c r="Q175" i="15"/>
  <c r="P176" i="15"/>
  <c r="Q176" i="15"/>
  <c r="P177" i="15"/>
  <c r="Q177" i="15"/>
  <c r="P178" i="15"/>
  <c r="Q178" i="15"/>
  <c r="P179" i="15"/>
  <c r="Q179" i="15"/>
  <c r="P180" i="15"/>
  <c r="Q180" i="15"/>
  <c r="P181" i="15"/>
  <c r="Q181" i="15"/>
  <c r="P182" i="15"/>
  <c r="Q182" i="15"/>
  <c r="P183" i="15"/>
  <c r="Q183" i="15"/>
  <c r="P184" i="15"/>
  <c r="Q184" i="15"/>
  <c r="P185" i="15"/>
  <c r="Q185" i="15"/>
  <c r="P186" i="15"/>
  <c r="Q186" i="15"/>
  <c r="P187" i="15"/>
  <c r="Q187" i="15"/>
  <c r="P188" i="15"/>
  <c r="Q188" i="15"/>
  <c r="P189" i="15"/>
  <c r="Q189" i="15"/>
  <c r="P190" i="15"/>
  <c r="Q190" i="15"/>
  <c r="P191" i="15"/>
  <c r="Q191" i="15"/>
  <c r="P192" i="15"/>
  <c r="Q192" i="15"/>
  <c r="P193" i="15"/>
  <c r="Q193" i="15"/>
  <c r="P194" i="15"/>
  <c r="Q194" i="15"/>
  <c r="P195" i="15"/>
  <c r="Q195" i="15"/>
  <c r="P196" i="15"/>
  <c r="Q196" i="15"/>
  <c r="P197" i="15"/>
  <c r="Q197" i="15"/>
  <c r="P198" i="15"/>
  <c r="Q198" i="15"/>
  <c r="P199" i="15"/>
  <c r="Q199" i="15"/>
  <c r="P200" i="15"/>
  <c r="Q200" i="15"/>
  <c r="P201" i="15"/>
  <c r="Q201" i="15"/>
  <c r="P202" i="15"/>
  <c r="Q202" i="15"/>
  <c r="P203" i="15"/>
  <c r="Q203" i="15"/>
  <c r="P204" i="15"/>
  <c r="Q204" i="15"/>
  <c r="P205" i="15"/>
  <c r="Q205" i="15"/>
  <c r="P206" i="15"/>
  <c r="Q206" i="15"/>
  <c r="P207" i="15"/>
  <c r="Q207" i="15"/>
  <c r="P208" i="15"/>
  <c r="Q208" i="15"/>
  <c r="P209" i="15"/>
  <c r="Q209" i="15"/>
  <c r="P210" i="15"/>
  <c r="Q210" i="15"/>
  <c r="P211" i="15"/>
  <c r="Q211" i="15"/>
  <c r="P212" i="15"/>
  <c r="Q212" i="15"/>
  <c r="P213" i="15"/>
  <c r="Q213" i="15"/>
  <c r="P214" i="15"/>
  <c r="Q214" i="15"/>
  <c r="P215" i="15"/>
  <c r="Q215" i="15"/>
  <c r="P216" i="15"/>
  <c r="Q216" i="15"/>
  <c r="P217" i="15"/>
  <c r="Q217" i="15"/>
  <c r="P218" i="15"/>
  <c r="Q218" i="15"/>
  <c r="P219" i="15"/>
  <c r="Q219" i="15"/>
  <c r="P220" i="15"/>
  <c r="Q220" i="15"/>
  <c r="P221" i="15"/>
  <c r="Q221" i="15"/>
  <c r="P222" i="15"/>
  <c r="Q222" i="15"/>
  <c r="P223" i="15"/>
  <c r="Q223" i="15"/>
  <c r="P224" i="15"/>
  <c r="Q224" i="15"/>
  <c r="P225" i="15"/>
  <c r="Q225" i="15"/>
  <c r="P226" i="15"/>
  <c r="Q226" i="15"/>
  <c r="P227" i="15"/>
  <c r="Q227" i="15"/>
  <c r="P228" i="15"/>
  <c r="Q228" i="15"/>
  <c r="P229" i="15"/>
  <c r="Q229" i="15"/>
  <c r="P230" i="15"/>
  <c r="Q230" i="15"/>
  <c r="P231" i="15"/>
  <c r="Q231" i="15"/>
  <c r="P232" i="15"/>
  <c r="Q232" i="15"/>
  <c r="P233" i="15"/>
  <c r="Q233" i="15"/>
  <c r="P234" i="15"/>
  <c r="Q234" i="15"/>
  <c r="P235" i="15"/>
  <c r="Q235" i="15"/>
  <c r="P236" i="15"/>
  <c r="Q236" i="15"/>
  <c r="P237" i="15"/>
  <c r="Q237" i="15"/>
  <c r="P238" i="15"/>
  <c r="Q238" i="15"/>
  <c r="P239" i="15"/>
  <c r="Q239" i="15"/>
  <c r="P240" i="15"/>
  <c r="Q240" i="15"/>
  <c r="P241" i="15"/>
  <c r="Q241" i="15"/>
  <c r="P242" i="15"/>
  <c r="Q242" i="15"/>
  <c r="P243" i="15"/>
  <c r="Q243" i="15"/>
  <c r="P244" i="15"/>
  <c r="Q244" i="15"/>
  <c r="P245" i="15"/>
  <c r="Q245" i="15"/>
  <c r="P246" i="15"/>
  <c r="Q246" i="15"/>
  <c r="P247" i="15"/>
  <c r="Q247" i="15"/>
  <c r="P248" i="15"/>
  <c r="Q248" i="15"/>
  <c r="P249" i="15"/>
  <c r="Q249" i="15"/>
  <c r="P250" i="15"/>
  <c r="Q250" i="15"/>
  <c r="P251" i="15"/>
  <c r="Q251" i="15"/>
  <c r="P252" i="15"/>
  <c r="Q252" i="15"/>
  <c r="P253" i="15"/>
  <c r="Q253" i="15"/>
  <c r="P254" i="15"/>
  <c r="Q254" i="15"/>
  <c r="P255" i="15"/>
  <c r="Q255" i="15"/>
  <c r="P256" i="15"/>
  <c r="Q256" i="15"/>
  <c r="P257" i="15"/>
  <c r="Q257" i="15"/>
  <c r="P258" i="15"/>
  <c r="Q258" i="15"/>
  <c r="P259" i="15"/>
  <c r="Q259" i="15"/>
  <c r="P260" i="15"/>
  <c r="Q260" i="15"/>
  <c r="P261" i="15"/>
  <c r="Q261" i="15"/>
  <c r="P262" i="15"/>
  <c r="Q262" i="15"/>
  <c r="P263" i="15"/>
  <c r="Q263" i="15"/>
  <c r="P264" i="15"/>
  <c r="Q264" i="15"/>
  <c r="P265" i="15"/>
  <c r="Q265" i="15"/>
  <c r="P266" i="15"/>
  <c r="Q266" i="15"/>
  <c r="P267" i="15"/>
  <c r="Q267" i="15"/>
  <c r="P268" i="15"/>
  <c r="Q268" i="15"/>
  <c r="P269" i="15"/>
  <c r="Q269" i="15"/>
  <c r="P270" i="15"/>
  <c r="Q270" i="15"/>
  <c r="P271" i="15"/>
  <c r="Q271" i="15"/>
  <c r="P272" i="15"/>
  <c r="Q272" i="15"/>
  <c r="P273" i="15"/>
  <c r="Q273" i="15"/>
  <c r="P274" i="15"/>
  <c r="Q274" i="15"/>
  <c r="Q2" i="15"/>
  <c r="P2" i="15"/>
  <c r="AT144" i="18" l="1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014" i="15"/>
  <c r="M2015" i="15"/>
  <c r="M2016" i="15"/>
  <c r="M2017" i="15"/>
  <c r="M2018" i="15"/>
  <c r="M2019" i="15"/>
  <c r="M2020" i="15"/>
  <c r="M2021" i="15"/>
  <c r="M2022" i="15"/>
  <c r="M2023" i="15"/>
  <c r="M2024" i="15"/>
  <c r="M2025" i="15"/>
  <c r="M2026" i="15"/>
  <c r="M2027" i="15"/>
  <c r="M2028" i="15"/>
  <c r="M2029" i="15"/>
  <c r="M2030" i="15"/>
  <c r="M2031" i="15"/>
  <c r="M2032" i="15"/>
  <c r="M2033" i="15"/>
  <c r="M2034" i="15"/>
  <c r="M2035" i="15"/>
  <c r="M2036" i="15"/>
  <c r="M2037" i="15"/>
  <c r="M2038" i="15"/>
  <c r="M2039" i="15"/>
  <c r="M2040" i="15"/>
  <c r="M2041" i="15"/>
  <c r="M2042" i="15"/>
  <c r="M2043" i="15"/>
  <c r="M2044" i="15"/>
  <c r="M2045" i="15"/>
  <c r="M2046" i="15"/>
  <c r="M2047" i="15"/>
  <c r="M2048" i="15"/>
  <c r="M2049" i="15"/>
  <c r="M2050" i="15"/>
  <c r="M2051" i="15"/>
  <c r="M2052" i="15"/>
  <c r="M2053" i="15"/>
  <c r="M2054" i="15"/>
  <c r="M2055" i="15"/>
  <c r="M2056" i="15"/>
  <c r="M2057" i="15"/>
  <c r="M2058" i="15"/>
  <c r="M2059" i="15"/>
  <c r="M2060" i="15"/>
  <c r="M2061" i="15"/>
  <c r="M2062" i="15"/>
  <c r="M2063" i="15"/>
  <c r="M2064" i="15"/>
  <c r="M2065" i="15"/>
  <c r="M2066" i="15"/>
  <c r="M2067" i="15"/>
  <c r="M2068" i="15"/>
  <c r="M2069" i="15"/>
  <c r="M2070" i="15"/>
  <c r="M2071" i="15"/>
  <c r="M2072" i="15"/>
  <c r="M2073" i="15"/>
  <c r="M2074" i="15"/>
  <c r="M2075" i="15"/>
  <c r="M2076" i="15"/>
  <c r="M2077" i="15"/>
  <c r="M2078" i="15"/>
  <c r="M2079" i="15"/>
  <c r="M2080" i="15"/>
  <c r="M2081" i="15"/>
  <c r="M2082" i="15"/>
  <c r="M2083" i="15"/>
  <c r="M2084" i="15"/>
  <c r="M2085" i="15"/>
  <c r="M2086" i="15"/>
  <c r="M2087" i="15"/>
  <c r="M2088" i="15"/>
  <c r="M2089" i="15"/>
  <c r="M2090" i="15"/>
  <c r="M2091" i="15"/>
  <c r="M2092" i="15"/>
  <c r="M2093" i="15"/>
  <c r="M2094" i="15"/>
  <c r="M2095" i="15"/>
  <c r="M2096" i="15"/>
  <c r="M2097" i="15"/>
  <c r="M2098" i="15"/>
  <c r="M2099" i="15"/>
  <c r="M2100" i="15"/>
  <c r="M2101" i="15"/>
  <c r="M2102" i="15"/>
  <c r="M2103" i="15"/>
  <c r="M2104" i="15"/>
  <c r="M2105" i="15"/>
  <c r="M2106" i="15"/>
  <c r="M2107" i="15"/>
  <c r="M2108" i="15"/>
  <c r="M2109" i="15"/>
  <c r="M2110" i="15"/>
  <c r="M2111" i="15"/>
  <c r="M2112" i="15"/>
  <c r="M2113" i="15"/>
  <c r="M2114" i="15"/>
  <c r="M2115" i="15"/>
  <c r="M2116" i="15"/>
  <c r="M2117" i="15"/>
  <c r="M2118" i="15"/>
  <c r="M2119" i="15"/>
  <c r="M2120" i="15"/>
  <c r="M2121" i="15"/>
  <c r="M2122" i="15"/>
  <c r="M2123" i="15"/>
  <c r="M2124" i="15"/>
  <c r="M2125" i="15"/>
  <c r="M2126" i="15"/>
  <c r="M2127" i="15"/>
  <c r="M2128" i="15"/>
  <c r="M2129" i="15"/>
  <c r="M2130" i="15"/>
  <c r="M2131" i="15"/>
  <c r="M2132" i="15"/>
  <c r="M2133" i="15"/>
  <c r="M2134" i="15"/>
  <c r="M2135" i="15"/>
  <c r="M2136" i="15"/>
  <c r="M2137" i="15"/>
  <c r="M2138" i="15"/>
  <c r="M2139" i="15"/>
  <c r="M2140" i="15"/>
  <c r="M2141" i="15"/>
  <c r="M2142" i="15"/>
  <c r="M2143" i="15"/>
  <c r="M2144" i="15"/>
  <c r="M2145" i="15"/>
  <c r="M2146" i="15"/>
  <c r="M2147" i="15"/>
  <c r="M2148" i="15"/>
  <c r="M2149" i="15"/>
  <c r="M2150" i="15"/>
  <c r="M2151" i="15"/>
  <c r="M2152" i="15"/>
  <c r="M2153" i="15"/>
  <c r="M2154" i="15"/>
  <c r="M2155" i="15"/>
  <c r="M2156" i="15"/>
  <c r="M2157" i="15"/>
  <c r="M2158" i="15"/>
  <c r="M2159" i="15"/>
  <c r="M2160" i="15"/>
  <c r="M2161" i="15"/>
  <c r="M2162" i="15"/>
  <c r="M2163" i="15"/>
  <c r="M2164" i="15"/>
  <c r="M2165" i="15"/>
  <c r="M2166" i="15"/>
  <c r="M2167" i="15"/>
  <c r="M2168" i="15"/>
  <c r="M2169" i="15"/>
  <c r="M2170" i="15"/>
  <c r="M2171" i="15"/>
  <c r="M2172" i="15"/>
  <c r="M2173" i="15"/>
  <c r="M2174" i="15"/>
  <c r="M2175" i="15"/>
  <c r="M2176" i="15"/>
  <c r="M2177" i="15"/>
  <c r="M2178" i="15"/>
  <c r="M2179" i="15"/>
  <c r="M2180" i="15"/>
  <c r="M2181" i="15"/>
  <c r="M2182" i="15"/>
  <c r="M2183" i="15"/>
  <c r="M2184" i="15"/>
  <c r="M2185" i="15"/>
  <c r="M2186" i="15"/>
  <c r="M2187" i="15"/>
  <c r="M2188" i="15"/>
  <c r="M2189" i="15"/>
  <c r="M2190" i="15"/>
  <c r="M2191" i="15"/>
  <c r="M2192" i="15"/>
  <c r="M2193" i="15"/>
  <c r="M2194" i="15"/>
  <c r="M2195" i="15"/>
  <c r="M2196" i="15"/>
  <c r="M2197" i="15"/>
  <c r="M2198" i="15"/>
  <c r="M2199" i="15"/>
  <c r="M2200" i="15"/>
  <c r="M2201" i="15"/>
  <c r="M2202" i="15"/>
  <c r="M2203" i="15"/>
  <c r="M2204" i="15"/>
  <c r="M2205" i="15"/>
  <c r="M2206" i="15"/>
  <c r="M2207" i="15"/>
  <c r="M2208" i="15"/>
  <c r="M2209" i="15"/>
  <c r="M2210" i="15"/>
  <c r="M2211" i="15"/>
  <c r="M2212" i="15"/>
  <c r="M2213" i="15"/>
  <c r="M2214" i="15"/>
  <c r="M2215" i="15"/>
  <c r="M2216" i="15"/>
  <c r="M2217" i="15"/>
  <c r="M2218" i="15"/>
  <c r="M2219" i="15"/>
  <c r="M2220" i="15"/>
  <c r="M2221" i="15"/>
  <c r="M2222" i="15"/>
  <c r="M2223" i="15"/>
  <c r="M2224" i="15"/>
  <c r="M2225" i="15"/>
  <c r="M2226" i="15"/>
  <c r="M2227" i="15"/>
  <c r="M2228" i="15"/>
  <c r="M2229" i="15"/>
  <c r="M2230" i="15"/>
  <c r="M2231" i="15"/>
  <c r="M2232" i="15"/>
  <c r="M2233" i="15"/>
  <c r="M2234" i="15"/>
  <c r="M2235" i="15"/>
  <c r="M2236" i="15"/>
  <c r="M2237" i="15"/>
  <c r="M2238" i="15"/>
  <c r="M2239" i="15"/>
  <c r="M2240" i="15"/>
  <c r="M2241" i="15"/>
  <c r="M2242" i="15"/>
  <c r="M2243" i="15"/>
  <c r="M2244" i="15"/>
  <c r="M2245" i="15"/>
  <c r="M2246" i="15"/>
  <c r="M2247" i="15"/>
  <c r="M2248" i="15"/>
  <c r="M2249" i="15"/>
  <c r="M2250" i="15"/>
  <c r="M2251" i="15"/>
  <c r="M2252" i="15"/>
  <c r="M2253" i="15"/>
  <c r="M2254" i="15"/>
  <c r="M2255" i="15"/>
  <c r="M2256" i="15"/>
  <c r="M2257" i="15"/>
  <c r="M2258" i="15"/>
  <c r="M2259" i="15"/>
  <c r="M2260" i="15"/>
  <c r="M2261" i="15"/>
  <c r="M2262" i="15"/>
  <c r="M2263" i="15"/>
  <c r="M2264" i="15"/>
  <c r="M2265" i="15"/>
  <c r="M2266" i="15"/>
  <c r="M2267" i="15"/>
  <c r="M2268" i="15"/>
  <c r="M2269" i="15"/>
  <c r="M2270" i="15"/>
  <c r="M2271" i="15"/>
  <c r="M2272" i="15"/>
  <c r="M2273" i="15"/>
  <c r="M2274" i="15"/>
  <c r="M2275" i="15"/>
  <c r="M2276" i="15"/>
  <c r="M2277" i="15"/>
  <c r="M2278" i="15"/>
  <c r="M2279" i="15"/>
  <c r="M2280" i="15"/>
  <c r="M2281" i="15"/>
  <c r="M2282" i="15"/>
  <c r="M2283" i="15"/>
  <c r="M2284" i="15"/>
  <c r="M2285" i="15"/>
  <c r="M2286" i="15"/>
  <c r="M2287" i="15"/>
  <c r="M2288" i="15"/>
  <c r="M2289" i="15"/>
  <c r="M2290" i="15"/>
  <c r="M2291" i="15"/>
  <c r="M2292" i="15"/>
  <c r="M2293" i="15"/>
  <c r="M2294" i="15"/>
  <c r="M2295" i="15"/>
  <c r="M2296" i="15"/>
  <c r="M2297" i="15"/>
  <c r="M2298" i="15"/>
  <c r="M2299" i="15"/>
  <c r="M2300" i="15"/>
  <c r="M2301" i="15"/>
  <c r="M2302" i="15"/>
  <c r="M2303" i="15"/>
  <c r="M2304" i="15"/>
  <c r="M2305" i="15"/>
  <c r="M2306" i="15"/>
  <c r="M2307" i="15"/>
  <c r="M2308" i="15"/>
  <c r="M2309" i="15"/>
  <c r="M2310" i="15"/>
  <c r="M2311" i="15"/>
  <c r="M2312" i="15"/>
  <c r="M2313" i="15"/>
  <c r="M2314" i="15"/>
  <c r="M2315" i="15"/>
  <c r="M2316" i="15"/>
  <c r="M2317" i="15"/>
  <c r="M2318" i="15"/>
  <c r="M2319" i="15"/>
  <c r="M2320" i="15"/>
  <c r="M2321" i="15"/>
  <c r="M2322" i="15"/>
  <c r="M2323" i="15"/>
  <c r="M2324" i="15"/>
  <c r="M2325" i="15"/>
  <c r="M2326" i="15"/>
  <c r="M2327" i="15"/>
  <c r="M2328" i="15"/>
  <c r="M2329" i="15"/>
  <c r="M2330" i="15"/>
  <c r="M2331" i="15"/>
  <c r="M2332" i="15"/>
  <c r="M2333" i="15"/>
  <c r="M2334" i="15"/>
  <c r="M2335" i="15"/>
  <c r="M2336" i="15"/>
  <c r="M2337" i="15"/>
  <c r="M2338" i="15"/>
  <c r="M2339" i="15"/>
  <c r="M2340" i="15"/>
  <c r="M2341" i="15"/>
  <c r="M2342" i="15"/>
  <c r="M2343" i="15"/>
  <c r="M2344" i="15"/>
  <c r="M2345" i="15"/>
  <c r="M2346" i="15"/>
  <c r="M2347" i="15"/>
  <c r="M2348" i="15"/>
  <c r="M2349" i="15"/>
  <c r="M2350" i="15"/>
  <c r="M2351" i="15"/>
  <c r="M2352" i="15"/>
  <c r="M2353" i="15"/>
  <c r="M2354" i="15"/>
  <c r="M2355" i="15"/>
  <c r="M2356" i="15"/>
  <c r="M2357" i="15"/>
  <c r="M2358" i="15"/>
  <c r="M2359" i="15"/>
  <c r="M2360" i="15"/>
  <c r="M2361" i="15"/>
  <c r="M2362" i="15"/>
  <c r="M2363" i="15"/>
  <c r="M2364" i="15"/>
  <c r="M2365" i="15"/>
  <c r="M2366" i="15"/>
  <c r="M2367" i="15"/>
  <c r="M2368" i="15"/>
  <c r="M2369" i="15"/>
  <c r="M2370" i="15"/>
  <c r="M2371" i="15"/>
  <c r="M2372" i="15"/>
  <c r="M2373" i="15"/>
  <c r="M2374" i="15"/>
  <c r="M2375" i="15"/>
  <c r="M2376" i="15"/>
  <c r="M2377" i="15"/>
  <c r="M2378" i="15"/>
  <c r="M2379" i="15"/>
  <c r="M2380" i="15"/>
  <c r="M2381" i="15"/>
  <c r="M2382" i="15"/>
  <c r="M2383" i="15"/>
  <c r="M2384" i="15"/>
  <c r="M2385" i="15"/>
  <c r="M2386" i="15"/>
  <c r="M2387" i="15"/>
  <c r="M2388" i="15"/>
  <c r="M2389" i="15"/>
  <c r="M2390" i="15"/>
  <c r="M2391" i="15"/>
  <c r="M2392" i="15"/>
  <c r="M2393" i="15"/>
  <c r="M2394" i="15"/>
  <c r="M2395" i="15"/>
  <c r="M2396" i="15"/>
  <c r="M2397" i="15"/>
  <c r="M2398" i="15"/>
  <c r="M2399" i="15"/>
  <c r="M2400" i="15"/>
  <c r="M2401" i="15"/>
  <c r="M2402" i="15"/>
  <c r="M2403" i="15"/>
  <c r="M2404" i="15"/>
  <c r="M2405" i="15"/>
  <c r="M2406" i="15"/>
  <c r="M2407" i="15"/>
  <c r="M2408" i="15"/>
  <c r="M2409" i="15"/>
  <c r="M2410" i="15"/>
  <c r="M2411" i="15"/>
  <c r="M2412" i="15"/>
  <c r="M2413" i="15"/>
  <c r="M2414" i="15"/>
  <c r="M2415" i="15"/>
  <c r="M2416" i="15"/>
  <c r="M2417" i="15"/>
  <c r="M2418" i="15"/>
  <c r="M2419" i="15"/>
  <c r="M2420" i="15"/>
  <c r="M2421" i="15"/>
  <c r="M2422" i="15"/>
  <c r="M2423" i="15"/>
  <c r="M2424" i="15"/>
  <c r="M2425" i="15"/>
  <c r="M2426" i="15"/>
  <c r="M2427" i="15"/>
  <c r="M2428" i="15"/>
  <c r="M2429" i="15"/>
  <c r="M2430" i="15"/>
  <c r="M2431" i="15"/>
  <c r="M2432" i="15"/>
  <c r="M2433" i="15"/>
  <c r="M2434" i="15"/>
  <c r="M2435" i="15"/>
  <c r="M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" i="15"/>
  <c r="AP70" i="3"/>
  <c r="AP71" i="3"/>
  <c r="AP72" i="3"/>
  <c r="AP73" i="3"/>
  <c r="AP69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F2" i="3"/>
  <c r="AE2" i="3"/>
  <c r="AP3" i="3"/>
  <c r="AP4" i="3"/>
  <c r="AP5" i="3"/>
  <c r="AP6" i="3"/>
  <c r="AP48" i="3" l="1"/>
  <c r="AP49" i="3"/>
  <c r="AV37" i="3"/>
  <c r="AT38" i="3"/>
  <c r="AR39" i="3"/>
  <c r="AZ39" i="3"/>
  <c r="AX40" i="3"/>
  <c r="AU36" i="3"/>
  <c r="AV26" i="3"/>
  <c r="AT27" i="3"/>
  <c r="AR28" i="3"/>
  <c r="AZ28" i="3"/>
  <c r="AX29" i="3"/>
  <c r="AU25" i="3"/>
  <c r="AV15" i="3"/>
  <c r="AT16" i="3"/>
  <c r="AR17" i="3"/>
  <c r="AZ17" i="3"/>
  <c r="AX18" i="3"/>
  <c r="AU14" i="3"/>
  <c r="AW37" i="3"/>
  <c r="AU38" i="3"/>
  <c r="AS39" i="3"/>
  <c r="AQ40" i="3"/>
  <c r="AY40" i="3"/>
  <c r="AT36" i="3"/>
  <c r="AW26" i="3"/>
  <c r="AU27" i="3"/>
  <c r="AS28" i="3"/>
  <c r="AQ29" i="3"/>
  <c r="AY29" i="3"/>
  <c r="AT25" i="3"/>
  <c r="AW15" i="3"/>
  <c r="AU16" i="3"/>
  <c r="AS17" i="3"/>
  <c r="AQ18" i="3"/>
  <c r="AY18" i="3"/>
  <c r="AT14" i="3"/>
  <c r="AX37" i="3"/>
  <c r="AV38" i="3"/>
  <c r="AT39" i="3"/>
  <c r="AR40" i="3"/>
  <c r="AZ40" i="3"/>
  <c r="AS36" i="3"/>
  <c r="AX26" i="3"/>
  <c r="AV27" i="3"/>
  <c r="AT28" i="3"/>
  <c r="AR29" i="3"/>
  <c r="AZ29" i="3"/>
  <c r="AS25" i="3"/>
  <c r="AX15" i="3"/>
  <c r="AV16" i="3"/>
  <c r="AT17" i="3"/>
  <c r="AR18" i="3"/>
  <c r="AZ18" i="3"/>
  <c r="AS14" i="3"/>
  <c r="AQ37" i="3"/>
  <c r="AY37" i="3"/>
  <c r="AW38" i="3"/>
  <c r="AU39" i="3"/>
  <c r="AS40" i="3"/>
  <c r="AZ36" i="3"/>
  <c r="AQ26" i="3"/>
  <c r="AY26" i="3"/>
  <c r="AW27" i="3"/>
  <c r="AU28" i="3"/>
  <c r="AS29" i="3"/>
  <c r="AZ25" i="3"/>
  <c r="AQ15" i="3"/>
  <c r="AY15" i="3"/>
  <c r="AW16" i="3"/>
  <c r="AU17" i="3"/>
  <c r="AS18" i="3"/>
  <c r="AZ14" i="3"/>
  <c r="AR37" i="3"/>
  <c r="AZ37" i="3"/>
  <c r="AX38" i="3"/>
  <c r="AV39" i="3"/>
  <c r="AT40" i="3"/>
  <c r="AY36" i="3"/>
  <c r="AR26" i="3"/>
  <c r="AZ26" i="3"/>
  <c r="AX27" i="3"/>
  <c r="AV28" i="3"/>
  <c r="AT29" i="3"/>
  <c r="AY25" i="3"/>
  <c r="AR15" i="3"/>
  <c r="AZ15" i="3"/>
  <c r="AX16" i="3"/>
  <c r="AV17" i="3"/>
  <c r="AT18" i="3"/>
  <c r="AY14" i="3"/>
  <c r="AS37" i="3"/>
  <c r="AQ38" i="3"/>
  <c r="AY38" i="3"/>
  <c r="AW39" i="3"/>
  <c r="AU40" i="3"/>
  <c r="AX36" i="3"/>
  <c r="AS26" i="3"/>
  <c r="AQ27" i="3"/>
  <c r="AY27" i="3"/>
  <c r="AW28" i="3"/>
  <c r="AU29" i="3"/>
  <c r="AX25" i="3"/>
  <c r="AS15" i="3"/>
  <c r="AQ16" i="3"/>
  <c r="AY16" i="3"/>
  <c r="AW17" i="3"/>
  <c r="AU18" i="3"/>
  <c r="AX14" i="3"/>
  <c r="AT37" i="3"/>
  <c r="AR38" i="3"/>
  <c r="AZ38" i="3"/>
  <c r="AX39" i="3"/>
  <c r="AV40" i="3"/>
  <c r="AW36" i="3"/>
  <c r="AT26" i="3"/>
  <c r="AR27" i="3"/>
  <c r="AZ27" i="3"/>
  <c r="AX28" i="3"/>
  <c r="AV29" i="3"/>
  <c r="AW25" i="3"/>
  <c r="AT15" i="3"/>
  <c r="AR16" i="3"/>
  <c r="AZ16" i="3"/>
  <c r="AX17" i="3"/>
  <c r="AV18" i="3"/>
  <c r="AW14" i="3"/>
  <c r="AU37" i="3"/>
  <c r="AS38" i="3"/>
  <c r="AQ39" i="3"/>
  <c r="AY39" i="3"/>
  <c r="AW40" i="3"/>
  <c r="AV36" i="3"/>
  <c r="AU26" i="3"/>
  <c r="AS27" i="3"/>
  <c r="AQ28" i="3"/>
  <c r="AY28" i="3"/>
  <c r="AW29" i="3"/>
  <c r="AV25" i="3"/>
  <c r="AU15" i="3"/>
  <c r="AS16" i="3"/>
  <c r="AQ17" i="3"/>
  <c r="AY17" i="3"/>
  <c r="AW18" i="3"/>
  <c r="AV14" i="3"/>
  <c r="AR58" i="3"/>
  <c r="AZ58" i="3"/>
  <c r="AX59" i="3"/>
  <c r="AV60" i="3"/>
  <c r="AT61" i="3"/>
  <c r="AY57" i="3"/>
  <c r="AQ47" i="3"/>
  <c r="AY47" i="3"/>
  <c r="AV48" i="3"/>
  <c r="AS49" i="3"/>
  <c r="AP50" i="3"/>
  <c r="AX50" i="3"/>
  <c r="AU46" i="3"/>
  <c r="AS58" i="3"/>
  <c r="AQ59" i="3"/>
  <c r="AY59" i="3"/>
  <c r="AW60" i="3"/>
  <c r="AU61" i="3"/>
  <c r="AX57" i="3"/>
  <c r="AR47" i="3"/>
  <c r="AZ47" i="3"/>
  <c r="AW48" i="3"/>
  <c r="AT49" i="3"/>
  <c r="AQ50" i="3"/>
  <c r="AY50" i="3"/>
  <c r="AT46" i="3"/>
  <c r="AT58" i="3"/>
  <c r="AR59" i="3"/>
  <c r="AZ59" i="3"/>
  <c r="AX60" i="3"/>
  <c r="AV61" i="3"/>
  <c r="AW57" i="3"/>
  <c r="AS47" i="3"/>
  <c r="AX48" i="3"/>
  <c r="AU49" i="3"/>
  <c r="AR50" i="3"/>
  <c r="AZ50" i="3"/>
  <c r="AS46" i="3"/>
  <c r="AU58" i="3"/>
  <c r="AS59" i="3"/>
  <c r="AQ60" i="3"/>
  <c r="AY60" i="3"/>
  <c r="AW61" i="3"/>
  <c r="AV57" i="3"/>
  <c r="AT47" i="3"/>
  <c r="AQ48" i="3"/>
  <c r="AY48" i="3"/>
  <c r="AV49" i="3"/>
  <c r="AS50" i="3"/>
  <c r="AZ46" i="3"/>
  <c r="AV58" i="3"/>
  <c r="AT59" i="3"/>
  <c r="AR60" i="3"/>
  <c r="AZ60" i="3"/>
  <c r="AX61" i="3"/>
  <c r="AU57" i="3"/>
  <c r="AU47" i="3"/>
  <c r="AR48" i="3"/>
  <c r="AZ48" i="3"/>
  <c r="AW49" i="3"/>
  <c r="AT50" i="3"/>
  <c r="AY46" i="3"/>
  <c r="AW58" i="3"/>
  <c r="AU59" i="3"/>
  <c r="AS60" i="3"/>
  <c r="AQ61" i="3"/>
  <c r="AY61" i="3"/>
  <c r="AT57" i="3"/>
  <c r="AV47" i="3"/>
  <c r="AS48" i="3"/>
  <c r="AX49" i="3"/>
  <c r="AU50" i="3"/>
  <c r="AX46" i="3"/>
  <c r="AX58" i="3"/>
  <c r="AV59" i="3"/>
  <c r="AT60" i="3"/>
  <c r="AR61" i="3"/>
  <c r="AZ61" i="3"/>
  <c r="AS57" i="3"/>
  <c r="AW47" i="3"/>
  <c r="AT48" i="3"/>
  <c r="AQ49" i="3"/>
  <c r="AY49" i="3"/>
  <c r="AV50" i="3"/>
  <c r="AW46" i="3"/>
  <c r="AQ58" i="3"/>
  <c r="AY58" i="3"/>
  <c r="AW59" i="3"/>
  <c r="AU60" i="3"/>
  <c r="AS61" i="3"/>
  <c r="AZ57" i="3"/>
  <c r="AX47" i="3"/>
  <c r="AU48" i="3"/>
  <c r="AR49" i="3"/>
  <c r="AZ49" i="3"/>
  <c r="AW50" i="3"/>
  <c r="AV46" i="3"/>
  <c r="AP47" i="3"/>
  <c r="AT154" i="18"/>
  <c r="BA4" i="3"/>
  <c r="BA3" i="3"/>
  <c r="BA6" i="3"/>
  <c r="E7" i="4" s="1"/>
  <c r="BA5" i="3"/>
  <c r="AQ57" i="3"/>
  <c r="AQ46" i="3"/>
  <c r="AQ14" i="3"/>
  <c r="AQ36" i="3"/>
  <c r="AQ25" i="3"/>
  <c r="AP60" i="3"/>
  <c r="AP59" i="3"/>
  <c r="AP57" i="3"/>
  <c r="AP58" i="3"/>
  <c r="AP46" i="3"/>
  <c r="AR36" i="3"/>
  <c r="AP37" i="3"/>
  <c r="AP16" i="3"/>
  <c r="AP28" i="3"/>
  <c r="AP40" i="3"/>
  <c r="AR46" i="3"/>
  <c r="AP17" i="3"/>
  <c r="AP29" i="3"/>
  <c r="AX92" i="3"/>
  <c r="AP15" i="3"/>
  <c r="AP27" i="3"/>
  <c r="AP39" i="3"/>
  <c r="AR57" i="3"/>
  <c r="AP25" i="3"/>
  <c r="AV93" i="3"/>
  <c r="AT82" i="3"/>
  <c r="AY86" i="3"/>
  <c r="AP18" i="3"/>
  <c r="AS85" i="3"/>
  <c r="AU84" i="3"/>
  <c r="AW83" i="3"/>
  <c r="AR25" i="3"/>
  <c r="AP26" i="3"/>
  <c r="AP38" i="3"/>
  <c r="AS94" i="3"/>
  <c r="AP61" i="3"/>
  <c r="AS93" i="3"/>
  <c r="AU82" i="3"/>
  <c r="AX86" i="3"/>
  <c r="AZ85" i="3"/>
  <c r="AR85" i="3"/>
  <c r="AT84" i="3"/>
  <c r="AV83" i="3"/>
  <c r="AP36" i="3"/>
  <c r="AW92" i="3"/>
  <c r="AV96" i="3"/>
  <c r="AX95" i="3"/>
  <c r="AZ94" i="3"/>
  <c r="AR94" i="3"/>
  <c r="AT93" i="3"/>
  <c r="AR83" i="3" l="1"/>
  <c r="AP86" i="3"/>
  <c r="AU93" i="3"/>
  <c r="AP93" i="3"/>
  <c r="AS82" i="3"/>
  <c r="AU94" i="3"/>
  <c r="AZ96" i="3"/>
  <c r="AX84" i="3"/>
  <c r="AX82" i="3"/>
  <c r="AW86" i="3"/>
  <c r="AZ93" i="3"/>
  <c r="AT94" i="3"/>
  <c r="AS95" i="3"/>
  <c r="AP83" i="3"/>
  <c r="AS92" i="3"/>
  <c r="AV85" i="3"/>
  <c r="AY93" i="3"/>
  <c r="AY94" i="3"/>
  <c r="AX94" i="3"/>
  <c r="AR95" i="3"/>
  <c r="AP96" i="3"/>
  <c r="AY83" i="3"/>
  <c r="AT86" i="3"/>
  <c r="AW94" i="3"/>
  <c r="AW95" i="3"/>
  <c r="AV95" i="3"/>
  <c r="AT83" i="3"/>
  <c r="AP94" i="3"/>
  <c r="AQ93" i="3"/>
  <c r="AZ95" i="3"/>
  <c r="AX83" i="3"/>
  <c r="AY96" i="3"/>
  <c r="AW84" i="3"/>
  <c r="AU83" i="3"/>
  <c r="AY82" i="3"/>
  <c r="AU95" i="3"/>
  <c r="AS83" i="3"/>
  <c r="AU96" i="3"/>
  <c r="AT96" i="3"/>
  <c r="AR84" i="3"/>
  <c r="AY95" i="3"/>
  <c r="AX96" i="3"/>
  <c r="AV84" i="3"/>
  <c r="AT92" i="3"/>
  <c r="AU85" i="3"/>
  <c r="AP85" i="3"/>
  <c r="AX93" i="3"/>
  <c r="AS96" i="3"/>
  <c r="AP84" i="3"/>
  <c r="AY92" i="3"/>
  <c r="AZ84" i="3"/>
  <c r="AP95" i="3"/>
  <c r="AW96" i="3"/>
  <c r="AU92" i="3"/>
  <c r="AT85" i="3"/>
  <c r="AS86" i="3"/>
  <c r="AV82" i="3"/>
  <c r="AV94" i="3"/>
  <c r="AZ92" i="3"/>
  <c r="AY84" i="3"/>
  <c r="AX85" i="3"/>
  <c r="AV92" i="3"/>
  <c r="AR86" i="3"/>
  <c r="AZ82" i="3"/>
  <c r="AT95" i="3"/>
  <c r="AW85" i="3"/>
  <c r="AS84" i="3"/>
  <c r="AV86" i="3"/>
  <c r="AZ86" i="3"/>
  <c r="AW93" i="3"/>
  <c r="AR96" i="3"/>
  <c r="AZ83" i="3"/>
  <c r="AU86" i="3"/>
  <c r="AY85" i="3"/>
  <c r="AR93" i="3"/>
  <c r="AW82" i="3"/>
  <c r="AQ84" i="3"/>
  <c r="AQ94" i="3"/>
  <c r="AQ85" i="3"/>
  <c r="AQ92" i="3"/>
  <c r="AQ96" i="3"/>
  <c r="AQ86" i="3"/>
  <c r="AQ95" i="3"/>
  <c r="AQ82" i="3"/>
  <c r="AQ83" i="3"/>
  <c r="BA28" i="3"/>
  <c r="BA37" i="3"/>
  <c r="BA57" i="3"/>
  <c r="BA63" i="3"/>
  <c r="BA58" i="3"/>
  <c r="BA39" i="3"/>
  <c r="BA29" i="3"/>
  <c r="BA50" i="3"/>
  <c r="BA25" i="3"/>
  <c r="BA31" i="3"/>
  <c r="BA18" i="3"/>
  <c r="BA61" i="3"/>
  <c r="BA42" i="3"/>
  <c r="BA36" i="3"/>
  <c r="BA27" i="3"/>
  <c r="BA49" i="3"/>
  <c r="BA15" i="3"/>
  <c r="BA60" i="3"/>
  <c r="BA40" i="3"/>
  <c r="BA16" i="3"/>
  <c r="BA48" i="3"/>
  <c r="BA17" i="3"/>
  <c r="BA26" i="3"/>
  <c r="BA59" i="3"/>
  <c r="BA38" i="3"/>
  <c r="BA52" i="3"/>
  <c r="BA46" i="3"/>
  <c r="BA47" i="3"/>
  <c r="AQ52" i="3"/>
  <c r="AQ51" i="3"/>
  <c r="AQ62" i="3"/>
  <c r="AQ64" i="3" s="1"/>
  <c r="AQ63" i="3"/>
  <c r="AQ30" i="3"/>
  <c r="AQ32" i="3" s="1"/>
  <c r="AQ31" i="3"/>
  <c r="AQ41" i="3"/>
  <c r="AQ43" i="3" s="1"/>
  <c r="AQ42" i="3"/>
  <c r="AQ19" i="3"/>
  <c r="AQ20" i="3"/>
  <c r="BS70" i="3"/>
  <c r="BW70" i="3" s="1"/>
  <c r="BS71" i="3"/>
  <c r="BW71" i="3" s="1"/>
  <c r="BS72" i="3"/>
  <c r="BW72" i="3" s="1"/>
  <c r="BS73" i="3"/>
  <c r="BW73" i="3" s="1"/>
  <c r="BS69" i="3"/>
  <c r="BW69" i="3" s="1"/>
  <c r="BR73" i="3"/>
  <c r="BV73" i="3" s="1"/>
  <c r="AQ98" i="3" l="1"/>
  <c r="AQ88" i="3"/>
  <c r="AQ21" i="3"/>
  <c r="AQ87" i="3"/>
  <c r="AQ53" i="3"/>
  <c r="AQ97" i="3"/>
  <c r="E17" i="11"/>
  <c r="E7" i="14" s="1"/>
  <c r="V4235" i="15" a="1"/>
  <c r="V4235" i="15" s="1"/>
  <c r="AB4235" i="18" s="1" a="1"/>
  <c r="AB4235" i="18" s="1"/>
  <c r="V4234" i="15" a="1"/>
  <c r="V4234" i="15" s="1"/>
  <c r="AB4234" i="18" s="1" a="1"/>
  <c r="AB4234" i="18" s="1"/>
  <c r="AC4234" i="18" s="1"/>
  <c r="V4233" i="15" a="1"/>
  <c r="V4233" i="15" s="1"/>
  <c r="AB4233" i="18" s="1" a="1"/>
  <c r="AB4233" i="18" s="1"/>
  <c r="AD4233" i="18" s="1"/>
  <c r="V4232" i="15" a="1"/>
  <c r="V4232" i="15" s="1"/>
  <c r="AB4232" i="18" s="1" a="1"/>
  <c r="AB4232" i="18" s="1"/>
  <c r="V4231" i="15" a="1"/>
  <c r="V4231" i="15" s="1"/>
  <c r="AB4231" i="18" s="1" a="1"/>
  <c r="AB4231" i="18" s="1"/>
  <c r="V4230" i="15" a="1"/>
  <c r="V4230" i="15" s="1"/>
  <c r="AB4230" i="18" s="1" a="1"/>
  <c r="AB4230" i="18" s="1"/>
  <c r="V4229" i="15" a="1"/>
  <c r="V4229" i="15" s="1"/>
  <c r="AB4229" i="18" s="1" a="1"/>
  <c r="AB4229" i="18" s="1"/>
  <c r="AD4229" i="18" s="1"/>
  <c r="V4228" i="15" a="1"/>
  <c r="V4228" i="15" s="1"/>
  <c r="AB4228" i="18" s="1" a="1"/>
  <c r="AB4228" i="18" s="1"/>
  <c r="V4227" i="15" a="1"/>
  <c r="V4227" i="15" s="1"/>
  <c r="AB4227" i="18" s="1" a="1"/>
  <c r="AB4227" i="18" s="1"/>
  <c r="V4226" i="15" a="1"/>
  <c r="V4226" i="15" s="1"/>
  <c r="AB4226" i="18" s="1" a="1"/>
  <c r="AB4226" i="18" s="1"/>
  <c r="AC4226" i="18" s="1"/>
  <c r="V4225" i="15" a="1"/>
  <c r="V4225" i="15" s="1"/>
  <c r="AB4225" i="18" s="1" a="1"/>
  <c r="AB4225" i="18" s="1"/>
  <c r="AD4225" i="18" s="1"/>
  <c r="V4224" i="15" a="1"/>
  <c r="V4224" i="15" s="1"/>
  <c r="AB4224" i="18" s="1" a="1"/>
  <c r="AB4224" i="18" s="1"/>
  <c r="V4223" i="15" a="1"/>
  <c r="V4223" i="15" s="1"/>
  <c r="AB4223" i="18" s="1" a="1"/>
  <c r="AB4223" i="18" s="1"/>
  <c r="V4222" i="15" a="1"/>
  <c r="V4222" i="15" s="1"/>
  <c r="AB4222" i="18" s="1" a="1"/>
  <c r="AB4222" i="18" s="1"/>
  <c r="V4221" i="15" a="1"/>
  <c r="V4221" i="15" s="1"/>
  <c r="AB4221" i="18" s="1" a="1"/>
  <c r="AB4221" i="18" s="1"/>
  <c r="V4220" i="15" a="1"/>
  <c r="V4220" i="15" s="1"/>
  <c r="AB4220" i="18" s="1" a="1"/>
  <c r="AB4220" i="18" s="1"/>
  <c r="V4219" i="15" a="1"/>
  <c r="V4219" i="15" s="1"/>
  <c r="AB4219" i="18" s="1" a="1"/>
  <c r="AB4219" i="18" s="1"/>
  <c r="V4218" i="15" a="1"/>
  <c r="V4218" i="15" s="1"/>
  <c r="AB4218" i="18" s="1" a="1"/>
  <c r="AB4218" i="18" s="1"/>
  <c r="AC4218" i="18" s="1"/>
  <c r="V4217" i="15" a="1"/>
  <c r="V4217" i="15" s="1"/>
  <c r="AB4217" i="18" s="1" a="1"/>
  <c r="AB4217" i="18" s="1"/>
  <c r="AD4217" i="18" s="1"/>
  <c r="V4216" i="15" a="1"/>
  <c r="V4216" i="15" s="1"/>
  <c r="AB4216" i="18" s="1" a="1"/>
  <c r="AB4216" i="18" s="1"/>
  <c r="V4215" i="15" a="1"/>
  <c r="V4215" i="15" s="1"/>
  <c r="AB4215" i="18" s="1" a="1"/>
  <c r="AB4215" i="18" s="1"/>
  <c r="V4214" i="15" a="1"/>
  <c r="V4214" i="15" s="1"/>
  <c r="AB4214" i="18" s="1" a="1"/>
  <c r="AB4214" i="18" s="1"/>
  <c r="V4213" i="15" a="1"/>
  <c r="V4213" i="15" s="1"/>
  <c r="AB4213" i="18" s="1" a="1"/>
  <c r="AB4213" i="18" s="1"/>
  <c r="AD4213" i="18" s="1"/>
  <c r="V4212" i="15" a="1"/>
  <c r="V4212" i="15" s="1"/>
  <c r="AB4212" i="18" s="1" a="1"/>
  <c r="AB4212" i="18" s="1"/>
  <c r="V4211" i="15" a="1"/>
  <c r="V4211" i="15" s="1"/>
  <c r="AB4211" i="18" s="1" a="1"/>
  <c r="AB4211" i="18" s="1"/>
  <c r="V4210" i="15" a="1"/>
  <c r="V4210" i="15" s="1"/>
  <c r="AB4210" i="18" s="1" a="1"/>
  <c r="AB4210" i="18" s="1"/>
  <c r="AC4210" i="18" s="1"/>
  <c r="V4209" i="15" a="1"/>
  <c r="V4209" i="15" s="1"/>
  <c r="AB4209" i="18" s="1" a="1"/>
  <c r="AB4209" i="18" s="1"/>
  <c r="AD4209" i="18" s="1"/>
  <c r="V4208" i="15" a="1"/>
  <c r="V4208" i="15" s="1"/>
  <c r="AB4208" i="18" s="1" a="1"/>
  <c r="AB4208" i="18" s="1"/>
  <c r="AC4208" i="18" s="1"/>
  <c r="V4207" i="15" a="1"/>
  <c r="V4207" i="15" s="1"/>
  <c r="AB4207" i="18" s="1" a="1"/>
  <c r="AB4207" i="18" s="1"/>
  <c r="V4206" i="15" a="1"/>
  <c r="V4206" i="15" s="1"/>
  <c r="AB4206" i="18" s="1" a="1"/>
  <c r="AB4206" i="18" s="1"/>
  <c r="V4205" i="15" a="1"/>
  <c r="V4205" i="15" s="1"/>
  <c r="AB4205" i="18" s="1" a="1"/>
  <c r="AB4205" i="18" s="1"/>
  <c r="V4204" i="15" a="1"/>
  <c r="V4204" i="15" s="1"/>
  <c r="AB4204" i="18" s="1" a="1"/>
  <c r="AB4204" i="18" s="1"/>
  <c r="V4203" i="15" a="1"/>
  <c r="V4203" i="15" s="1"/>
  <c r="AB4203" i="18" s="1" a="1"/>
  <c r="AB4203" i="18" s="1"/>
  <c r="V4202" i="15" a="1"/>
  <c r="V4202" i="15" s="1"/>
  <c r="AB4202" i="18" s="1" a="1"/>
  <c r="AB4202" i="18" s="1"/>
  <c r="AC4202" i="18" s="1"/>
  <c r="V4201" i="15" a="1"/>
  <c r="V4201" i="15" s="1"/>
  <c r="AB4201" i="18" s="1" a="1"/>
  <c r="AB4201" i="18" s="1"/>
  <c r="AD4201" i="18" s="1"/>
  <c r="V4200" i="15" a="1"/>
  <c r="V4200" i="15" s="1"/>
  <c r="AB4200" i="18" s="1" a="1"/>
  <c r="AB4200" i="18" s="1"/>
  <c r="V4199" i="15" a="1"/>
  <c r="V4199" i="15" s="1"/>
  <c r="AB4199" i="18" s="1" a="1"/>
  <c r="AB4199" i="18" s="1"/>
  <c r="V4198" i="15" a="1"/>
  <c r="V4198" i="15" s="1"/>
  <c r="AB4198" i="18" s="1" a="1"/>
  <c r="AB4198" i="18" s="1"/>
  <c r="V4197" i="15" a="1"/>
  <c r="V4197" i="15" s="1"/>
  <c r="AB4197" i="18" s="1" a="1"/>
  <c r="AB4197" i="18" s="1"/>
  <c r="V4196" i="15" a="1"/>
  <c r="V4196" i="15" s="1"/>
  <c r="AB4196" i="18" s="1" a="1"/>
  <c r="AB4196" i="18" s="1"/>
  <c r="V4195" i="15" a="1"/>
  <c r="V4195" i="15" s="1"/>
  <c r="AB4195" i="18" s="1" a="1"/>
  <c r="AB4195" i="18" s="1"/>
  <c r="V4194" i="15" a="1"/>
  <c r="V4194" i="15" s="1"/>
  <c r="AB4194" i="18" s="1" a="1"/>
  <c r="AB4194" i="18" s="1"/>
  <c r="AC4194" i="18" s="1"/>
  <c r="V4193" i="15" a="1"/>
  <c r="V4193" i="15" s="1"/>
  <c r="AB4193" i="18" s="1" a="1"/>
  <c r="AB4193" i="18" s="1"/>
  <c r="AD4193" i="18" s="1"/>
  <c r="V4192" i="15" a="1"/>
  <c r="V4192" i="15" s="1"/>
  <c r="AB4192" i="18" s="1" a="1"/>
  <c r="AB4192" i="18" s="1"/>
  <c r="AD4192" i="18" s="1"/>
  <c r="V4191" i="15" a="1"/>
  <c r="V4191" i="15" s="1"/>
  <c r="AB4191" i="18" s="1" a="1"/>
  <c r="AB4191" i="18" s="1"/>
  <c r="V4190" i="15" a="1"/>
  <c r="V4190" i="15" s="1"/>
  <c r="AB4190" i="18" s="1" a="1"/>
  <c r="AB4190" i="18" s="1"/>
  <c r="V4189" i="15" a="1"/>
  <c r="V4189" i="15" s="1"/>
  <c r="AB4189" i="18" s="1" a="1"/>
  <c r="AB4189" i="18" s="1"/>
  <c r="V4188" i="15" a="1"/>
  <c r="V4188" i="15" s="1"/>
  <c r="AB4188" i="18" s="1" a="1"/>
  <c r="AB4188" i="18" s="1"/>
  <c r="V4187" i="15" a="1"/>
  <c r="V4187" i="15" s="1"/>
  <c r="AB4187" i="18" s="1" a="1"/>
  <c r="AB4187" i="18" s="1"/>
  <c r="V4186" i="15" a="1"/>
  <c r="V4186" i="15" s="1"/>
  <c r="AB4186" i="18" s="1" a="1"/>
  <c r="AB4186" i="18" s="1"/>
  <c r="AC4186" i="18" s="1"/>
  <c r="V4185" i="15" a="1"/>
  <c r="V4185" i="15" s="1"/>
  <c r="AB4185" i="18" s="1" a="1"/>
  <c r="AB4185" i="18" s="1"/>
  <c r="AD4185" i="18" s="1"/>
  <c r="V4184" i="15" a="1"/>
  <c r="V4184" i="15" s="1"/>
  <c r="AB4184" i="18" s="1" a="1"/>
  <c r="AB4184" i="18" s="1"/>
  <c r="V4183" i="15" a="1"/>
  <c r="V4183" i="15" s="1"/>
  <c r="AB4183" i="18" s="1" a="1"/>
  <c r="AB4183" i="18" s="1"/>
  <c r="V4182" i="15" a="1"/>
  <c r="V4182" i="15" s="1"/>
  <c r="AB4182" i="18" s="1" a="1"/>
  <c r="AB4182" i="18" s="1"/>
  <c r="V4181" i="15" a="1"/>
  <c r="V4181" i="15" s="1"/>
  <c r="AB4181" i="18" s="1" a="1"/>
  <c r="AB4181" i="18" s="1"/>
  <c r="V4180" i="15" a="1"/>
  <c r="V4180" i="15" s="1"/>
  <c r="AB4180" i="18" s="1" a="1"/>
  <c r="AB4180" i="18" s="1"/>
  <c r="V4179" i="15" a="1"/>
  <c r="V4179" i="15" s="1"/>
  <c r="AB4179" i="18" s="1" a="1"/>
  <c r="AB4179" i="18" s="1"/>
  <c r="V4178" i="15" a="1"/>
  <c r="V4178" i="15" s="1"/>
  <c r="AB4178" i="18" s="1" a="1"/>
  <c r="AB4178" i="18" s="1"/>
  <c r="V4177" i="15" a="1"/>
  <c r="V4177" i="15" s="1"/>
  <c r="AB4177" i="18" s="1" a="1"/>
  <c r="AB4177" i="18" s="1"/>
  <c r="AC4177" i="18" s="1"/>
  <c r="V4176" i="15" a="1"/>
  <c r="V4176" i="15" s="1"/>
  <c r="AB4176" i="18" s="1" a="1"/>
  <c r="AB4176" i="18" s="1"/>
  <c r="AC4176" i="18" s="1"/>
  <c r="V4175" i="15" a="1"/>
  <c r="V4175" i="15" s="1"/>
  <c r="AB4175" i="18" s="1" a="1"/>
  <c r="AB4175" i="18" s="1"/>
  <c r="AC4175" i="18" s="1"/>
  <c r="V4174" i="15" a="1"/>
  <c r="V4174" i="15" s="1"/>
  <c r="AB4174" i="18" s="1" a="1"/>
  <c r="AB4174" i="18" s="1"/>
  <c r="AC4174" i="18" s="1"/>
  <c r="V4173" i="15" a="1"/>
  <c r="V4173" i="15" s="1"/>
  <c r="AB4173" i="18" s="1" a="1"/>
  <c r="AB4173" i="18" s="1"/>
  <c r="V4172" i="15" a="1"/>
  <c r="V4172" i="15" s="1"/>
  <c r="AB4172" i="18" s="1" a="1"/>
  <c r="AB4172" i="18" s="1"/>
  <c r="V4171" i="15" a="1"/>
  <c r="V4171" i="15" s="1"/>
  <c r="AB4171" i="18" s="1" a="1"/>
  <c r="AB4171" i="18" s="1"/>
  <c r="AD4171" i="18" s="1"/>
  <c r="V4170" i="15" a="1"/>
  <c r="V4170" i="15" s="1"/>
  <c r="AB4170" i="18" s="1" a="1"/>
  <c r="AB4170" i="18" s="1"/>
  <c r="V4169" i="15" a="1"/>
  <c r="V4169" i="15" s="1"/>
  <c r="AB4169" i="18" s="1" a="1"/>
  <c r="AB4169" i="18" s="1"/>
  <c r="AD4169" i="18" s="1"/>
  <c r="V4168" i="15" a="1"/>
  <c r="V4168" i="15" s="1"/>
  <c r="AB4168" i="18" s="1" a="1"/>
  <c r="AB4168" i="18" s="1"/>
  <c r="V4167" i="15" a="1"/>
  <c r="V4167" i="15" s="1"/>
  <c r="AB4167" i="18" s="1" a="1"/>
  <c r="AB4167" i="18" s="1"/>
  <c r="V4166" i="15" a="1"/>
  <c r="V4166" i="15" s="1"/>
  <c r="AB4166" i="18" s="1" a="1"/>
  <c r="AB4166" i="18" s="1"/>
  <c r="V4165" i="15" a="1"/>
  <c r="V4165" i="15" s="1"/>
  <c r="AB4165" i="18" s="1" a="1"/>
  <c r="AB4165" i="18" s="1"/>
  <c r="V4164" i="15" a="1"/>
  <c r="V4164" i="15" s="1"/>
  <c r="AB4164" i="18" s="1" a="1"/>
  <c r="AB4164" i="18" s="1"/>
  <c r="AC4164" i="18" s="1"/>
  <c r="V4163" i="15" a="1"/>
  <c r="V4163" i="15" s="1"/>
  <c r="AB4163" i="18" s="1" a="1"/>
  <c r="AB4163" i="18" s="1"/>
  <c r="AD4163" i="18" s="1"/>
  <c r="V4162" i="15" a="1"/>
  <c r="V4162" i="15" s="1"/>
  <c r="AB4162" i="18" s="1" a="1"/>
  <c r="AB4162" i="18" s="1"/>
  <c r="V4161" i="15" a="1"/>
  <c r="V4161" i="15" s="1"/>
  <c r="AB4161" i="18" s="1" a="1"/>
  <c r="AB4161" i="18" s="1"/>
  <c r="AC4161" i="18" s="1"/>
  <c r="V4160" i="15" a="1"/>
  <c r="V4160" i="15" s="1"/>
  <c r="AB4160" i="18" s="1" a="1"/>
  <c r="AB4160" i="18" s="1"/>
  <c r="V4159" i="15" a="1"/>
  <c r="V4159" i="15" s="1"/>
  <c r="AB4159" i="18" s="1" a="1"/>
  <c r="AB4159" i="18" s="1"/>
  <c r="V4158" i="15" a="1"/>
  <c r="V4158" i="15" s="1"/>
  <c r="AB4158" i="18" s="1" a="1"/>
  <c r="AB4158" i="18" s="1"/>
  <c r="AC4158" i="18" s="1"/>
  <c r="V4157" i="15" a="1"/>
  <c r="V4157" i="15" s="1"/>
  <c r="AB4157" i="18" s="1" a="1"/>
  <c r="AB4157" i="18" s="1"/>
  <c r="V4156" i="15" a="1"/>
  <c r="V4156" i="15" s="1"/>
  <c r="AB4156" i="18" s="1" a="1"/>
  <c r="AB4156" i="18" s="1"/>
  <c r="V4155" i="15" a="1"/>
  <c r="V4155" i="15" s="1"/>
  <c r="AB4155" i="18" s="1" a="1"/>
  <c r="AB4155" i="18" s="1"/>
  <c r="AD4155" i="18" s="1"/>
  <c r="V4154" i="15" a="1"/>
  <c r="V4154" i="15" s="1"/>
  <c r="AB4154" i="18" s="1" a="1"/>
  <c r="AB4154" i="18" s="1"/>
  <c r="V4153" i="15" a="1"/>
  <c r="V4153" i="15" s="1"/>
  <c r="AB4153" i="18" s="1" a="1"/>
  <c r="AB4153" i="18" s="1"/>
  <c r="V4152" i="15" a="1"/>
  <c r="V4152" i="15" s="1"/>
  <c r="AB4152" i="18" s="1" a="1"/>
  <c r="AB4152" i="18" s="1"/>
  <c r="V4151" i="15" a="1"/>
  <c r="V4151" i="15" s="1"/>
  <c r="AB4151" i="18" s="1" a="1"/>
  <c r="AB4151" i="18" s="1"/>
  <c r="V4150" i="15" a="1"/>
  <c r="V4150" i="15" s="1"/>
  <c r="AB4150" i="18" s="1" a="1"/>
  <c r="AB4150" i="18" s="1"/>
  <c r="V4149" i="15" a="1"/>
  <c r="V4149" i="15" s="1"/>
  <c r="AB4149" i="18" s="1" a="1"/>
  <c r="AB4149" i="18" s="1"/>
  <c r="V4148" i="15" a="1"/>
  <c r="V4148" i="15" s="1"/>
  <c r="AB4148" i="18" s="1" a="1"/>
  <c r="AB4148" i="18" s="1"/>
  <c r="V4147" i="15" a="1"/>
  <c r="V4147" i="15" s="1"/>
  <c r="AB4147" i="18" s="1" a="1"/>
  <c r="AB4147" i="18" s="1"/>
  <c r="AD4147" i="18" s="1"/>
  <c r="V4146" i="15" a="1"/>
  <c r="V4146" i="15" s="1"/>
  <c r="AB4146" i="18" s="1" a="1"/>
  <c r="AB4146" i="18" s="1"/>
  <c r="V4145" i="15" a="1"/>
  <c r="V4145" i="15" s="1"/>
  <c r="AB4145" i="18" s="1" a="1"/>
  <c r="AB4145" i="18" s="1"/>
  <c r="V4144" i="15" a="1"/>
  <c r="V4144" i="15" s="1"/>
  <c r="AB4144" i="18" s="1" a="1"/>
  <c r="AB4144" i="18" s="1"/>
  <c r="V4143" i="15" a="1"/>
  <c r="V4143" i="15" s="1"/>
  <c r="AB4143" i="18" s="1" a="1"/>
  <c r="AB4143" i="18" s="1"/>
  <c r="V4142" i="15" a="1"/>
  <c r="V4142" i="15" s="1"/>
  <c r="AB4142" i="18" s="1" a="1"/>
  <c r="AB4142" i="18" s="1"/>
  <c r="AC4142" i="18" s="1"/>
  <c r="V4141" i="15" a="1"/>
  <c r="V4141" i="15" s="1"/>
  <c r="AB4141" i="18" s="1" a="1"/>
  <c r="AB4141" i="18" s="1"/>
  <c r="V4140" i="15" a="1"/>
  <c r="V4140" i="15" s="1"/>
  <c r="AB4140" i="18" s="1" a="1"/>
  <c r="AB4140" i="18" s="1"/>
  <c r="V4139" i="15" a="1"/>
  <c r="V4139" i="15" s="1"/>
  <c r="AB4139" i="18" s="1" a="1"/>
  <c r="AB4139" i="18" s="1"/>
  <c r="AD4139" i="18" s="1"/>
  <c r="V4138" i="15" a="1"/>
  <c r="V4138" i="15" s="1"/>
  <c r="AB4138" i="18" s="1" a="1"/>
  <c r="AB4138" i="18" s="1"/>
  <c r="V4137" i="15" a="1"/>
  <c r="V4137" i="15" s="1"/>
  <c r="AB4137" i="18" s="1" a="1"/>
  <c r="AB4137" i="18" s="1"/>
  <c r="V4136" i="15" a="1"/>
  <c r="V4136" i="15" s="1"/>
  <c r="AB4136" i="18" s="1" a="1"/>
  <c r="AB4136" i="18" s="1"/>
  <c r="V4135" i="15" a="1"/>
  <c r="V4135" i="15" s="1"/>
  <c r="AB4135" i="18" s="1" a="1"/>
  <c r="AB4135" i="18" s="1"/>
  <c r="V4134" i="15" a="1"/>
  <c r="V4134" i="15" s="1"/>
  <c r="AB4134" i="18" s="1" a="1"/>
  <c r="AB4134" i="18" s="1"/>
  <c r="V4133" i="15" a="1"/>
  <c r="V4133" i="15" s="1"/>
  <c r="AB4133" i="18" s="1" a="1"/>
  <c r="AB4133" i="18" s="1"/>
  <c r="V4132" i="15" a="1"/>
  <c r="V4132" i="15" s="1"/>
  <c r="AB4132" i="18" s="1" a="1"/>
  <c r="AB4132" i="18" s="1"/>
  <c r="V4131" i="15" a="1"/>
  <c r="V4131" i="15" s="1"/>
  <c r="AB4131" i="18" s="1" a="1"/>
  <c r="AB4131" i="18" s="1"/>
  <c r="AD4131" i="18" s="1"/>
  <c r="V4130" i="15" a="1"/>
  <c r="V4130" i="15" s="1"/>
  <c r="AB4130" i="18" s="1" a="1"/>
  <c r="AB4130" i="18" s="1"/>
  <c r="V4129" i="15" a="1"/>
  <c r="V4129" i="15" s="1"/>
  <c r="AB4129" i="18" s="1" a="1"/>
  <c r="AB4129" i="18" s="1"/>
  <c r="V4128" i="15" a="1"/>
  <c r="V4128" i="15" s="1"/>
  <c r="AB4128" i="18" s="1" a="1"/>
  <c r="AB4128" i="18" s="1"/>
  <c r="V4127" i="15" a="1"/>
  <c r="V4127" i="15" s="1"/>
  <c r="AB4127" i="18" s="1" a="1"/>
  <c r="AB4127" i="18" s="1"/>
  <c r="V4126" i="15" a="1"/>
  <c r="V4126" i="15" s="1"/>
  <c r="AB4126" i="18" s="1" a="1"/>
  <c r="AB4126" i="18" s="1"/>
  <c r="AC4126" i="18" s="1"/>
  <c r="V4125" i="15" a="1"/>
  <c r="V4125" i="15" s="1"/>
  <c r="AB4125" i="18" s="1" a="1"/>
  <c r="AB4125" i="18" s="1"/>
  <c r="V4124" i="15" a="1"/>
  <c r="V4124" i="15" s="1"/>
  <c r="AB4124" i="18" s="1" a="1"/>
  <c r="AB4124" i="18" s="1"/>
  <c r="V4123" i="15" a="1"/>
  <c r="V4123" i="15" s="1"/>
  <c r="AB4123" i="18" s="1" a="1"/>
  <c r="AB4123" i="18" s="1"/>
  <c r="AD4123" i="18" s="1"/>
  <c r="V4122" i="15" a="1"/>
  <c r="V4122" i="15" s="1"/>
  <c r="AB4122" i="18" s="1" a="1"/>
  <c r="AB4122" i="18" s="1"/>
  <c r="V4121" i="15" a="1"/>
  <c r="V4121" i="15" s="1"/>
  <c r="AB4121" i="18" s="1" a="1"/>
  <c r="AB4121" i="18" s="1"/>
  <c r="V4120" i="15" a="1"/>
  <c r="V4120" i="15" s="1"/>
  <c r="AB4120" i="18" s="1" a="1"/>
  <c r="AB4120" i="18" s="1"/>
  <c r="V4119" i="15" a="1"/>
  <c r="V4119" i="15" s="1"/>
  <c r="AB4119" i="18" s="1" a="1"/>
  <c r="AB4119" i="18" s="1"/>
  <c r="V4118" i="15" a="1"/>
  <c r="V4118" i="15" s="1"/>
  <c r="AB4118" i="18" s="1" a="1"/>
  <c r="AB4118" i="18" s="1"/>
  <c r="V4117" i="15" a="1"/>
  <c r="V4117" i="15" s="1"/>
  <c r="AB4117" i="18" s="1" a="1"/>
  <c r="AB4117" i="18" s="1"/>
  <c r="V4116" i="15" a="1"/>
  <c r="V4116" i="15" s="1"/>
  <c r="AB4116" i="18" s="1" a="1"/>
  <c r="AB4116" i="18" s="1"/>
  <c r="V4115" i="15" a="1"/>
  <c r="V4115" i="15" s="1"/>
  <c r="AB4115" i="18" s="1" a="1"/>
  <c r="AB4115" i="18" s="1"/>
  <c r="AD4115" i="18" s="1"/>
  <c r="V4114" i="15" a="1"/>
  <c r="V4114" i="15" s="1"/>
  <c r="AB4114" i="18" s="1" a="1"/>
  <c r="AB4114" i="18" s="1"/>
  <c r="V4113" i="15" a="1"/>
  <c r="V4113" i="15" s="1"/>
  <c r="AB4113" i="18" s="1" a="1"/>
  <c r="AB4113" i="18" s="1"/>
  <c r="V4112" i="15" a="1"/>
  <c r="V4112" i="15" s="1"/>
  <c r="AB4112" i="18" s="1" a="1"/>
  <c r="AB4112" i="18" s="1"/>
  <c r="V4111" i="15" a="1"/>
  <c r="V4111" i="15" s="1"/>
  <c r="AB4111" i="18" s="1" a="1"/>
  <c r="AB4111" i="18" s="1"/>
  <c r="V4110" i="15" a="1"/>
  <c r="V4110" i="15" s="1"/>
  <c r="AB4110" i="18" s="1" a="1"/>
  <c r="AB4110" i="18" s="1"/>
  <c r="V4109" i="15" a="1"/>
  <c r="V4109" i="15" s="1"/>
  <c r="AB4109" i="18" s="1" a="1"/>
  <c r="AB4109" i="18" s="1"/>
  <c r="V4108" i="15" a="1"/>
  <c r="V4108" i="15" s="1"/>
  <c r="AB4108" i="18" s="1" a="1"/>
  <c r="AB4108" i="18" s="1"/>
  <c r="V4107" i="15" a="1"/>
  <c r="V4107" i="15" s="1"/>
  <c r="AB4107" i="18" s="1" a="1"/>
  <c r="AB4107" i="18" s="1"/>
  <c r="AD4107" i="18" s="1"/>
  <c r="V4106" i="15" a="1"/>
  <c r="V4106" i="15" s="1"/>
  <c r="AB4106" i="18" s="1" a="1"/>
  <c r="AB4106" i="18" s="1"/>
  <c r="V4105" i="15" a="1"/>
  <c r="V4105" i="15" s="1"/>
  <c r="AB4105" i="18" s="1" a="1"/>
  <c r="AB4105" i="18" s="1"/>
  <c r="V4104" i="15" a="1"/>
  <c r="V4104" i="15" s="1"/>
  <c r="AB4104" i="18" s="1" a="1"/>
  <c r="AB4104" i="18" s="1"/>
  <c r="V4103" i="15" a="1"/>
  <c r="V4103" i="15" s="1"/>
  <c r="AB4103" i="18" s="1" a="1"/>
  <c r="AB4103" i="18" s="1"/>
  <c r="V4102" i="15" a="1"/>
  <c r="V4102" i="15" s="1"/>
  <c r="AB4102" i="18" s="1" a="1"/>
  <c r="AB4102" i="18" s="1"/>
  <c r="V4101" i="15" a="1"/>
  <c r="V4101" i="15" s="1"/>
  <c r="AB4101" i="18" s="1" a="1"/>
  <c r="AB4101" i="18" s="1"/>
  <c r="V4100" i="15" a="1"/>
  <c r="V4100" i="15" s="1"/>
  <c r="AB4100" i="18" s="1" a="1"/>
  <c r="AB4100" i="18" s="1"/>
  <c r="AC4100" i="18" s="1"/>
  <c r="V4099" i="15" a="1"/>
  <c r="V4099" i="15" s="1"/>
  <c r="AB4099" i="18" s="1" a="1"/>
  <c r="AB4099" i="18" s="1"/>
  <c r="AD4099" i="18" s="1"/>
  <c r="V4098" i="15" a="1"/>
  <c r="V4098" i="15" s="1"/>
  <c r="AB4098" i="18" s="1" a="1"/>
  <c r="AB4098" i="18" s="1"/>
  <c r="V4097" i="15" a="1"/>
  <c r="V4097" i="15" s="1"/>
  <c r="AB4097" i="18" s="1" a="1"/>
  <c r="AB4097" i="18" s="1"/>
  <c r="V4096" i="15" a="1"/>
  <c r="V4096" i="15" s="1"/>
  <c r="AB4096" i="18" s="1" a="1"/>
  <c r="AB4096" i="18" s="1"/>
  <c r="V4095" i="15" a="1"/>
  <c r="V4095" i="15" s="1"/>
  <c r="AB4095" i="18" s="1" a="1"/>
  <c r="AB4095" i="18" s="1"/>
  <c r="V4094" i="15" a="1"/>
  <c r="V4094" i="15" s="1"/>
  <c r="AB4094" i="18" s="1" a="1"/>
  <c r="AB4094" i="18" s="1"/>
  <c r="AC4094" i="18" s="1"/>
  <c r="V4093" i="15" a="1"/>
  <c r="V4093" i="15" s="1"/>
  <c r="AB4093" i="18" s="1" a="1"/>
  <c r="AB4093" i="18" s="1"/>
  <c r="V4092" i="15" a="1"/>
  <c r="V4092" i="15" s="1"/>
  <c r="AB4092" i="18" s="1" a="1"/>
  <c r="AB4092" i="18" s="1"/>
  <c r="V4091" i="15" a="1"/>
  <c r="V4091" i="15" s="1"/>
  <c r="AB4091" i="18" s="1" a="1"/>
  <c r="AB4091" i="18" s="1"/>
  <c r="AD4091" i="18" s="1"/>
  <c r="V4090" i="15" a="1"/>
  <c r="V4090" i="15" s="1"/>
  <c r="AB4090" i="18" s="1" a="1"/>
  <c r="AB4090" i="18" s="1"/>
  <c r="V4089" i="15" a="1"/>
  <c r="V4089" i="15" s="1"/>
  <c r="AB4089" i="18" s="1" a="1"/>
  <c r="AB4089" i="18" s="1"/>
  <c r="V4088" i="15" a="1"/>
  <c r="V4088" i="15" s="1"/>
  <c r="AB4088" i="18" s="1" a="1"/>
  <c r="AB4088" i="18" s="1"/>
  <c r="V4087" i="15" a="1"/>
  <c r="V4087" i="15" s="1"/>
  <c r="AB4087" i="18" s="1" a="1"/>
  <c r="AB4087" i="18" s="1"/>
  <c r="V4086" i="15" a="1"/>
  <c r="V4086" i="15" s="1"/>
  <c r="AB4086" i="18" s="1" a="1"/>
  <c r="AB4086" i="18" s="1"/>
  <c r="V4085" i="15" a="1"/>
  <c r="V4085" i="15" s="1"/>
  <c r="AB4085" i="18" s="1" a="1"/>
  <c r="AB4085" i="18" s="1"/>
  <c r="V4084" i="15" a="1"/>
  <c r="V4084" i="15" s="1"/>
  <c r="AB4084" i="18" s="1" a="1"/>
  <c r="AB4084" i="18" s="1"/>
  <c r="V4083" i="15" a="1"/>
  <c r="V4083" i="15" s="1"/>
  <c r="AB4083" i="18" s="1" a="1"/>
  <c r="AB4083" i="18" s="1"/>
  <c r="AD4083" i="18" s="1"/>
  <c r="V4082" i="15" a="1"/>
  <c r="V4082" i="15" s="1"/>
  <c r="AB4082" i="18" s="1" a="1"/>
  <c r="AB4082" i="18" s="1"/>
  <c r="V4081" i="15" a="1"/>
  <c r="V4081" i="15" s="1"/>
  <c r="AB4081" i="18" s="1" a="1"/>
  <c r="AB4081" i="18" s="1"/>
  <c r="V4080" i="15" a="1"/>
  <c r="V4080" i="15" s="1"/>
  <c r="AB4080" i="18" s="1" a="1"/>
  <c r="AB4080" i="18" s="1"/>
  <c r="V4079" i="15" a="1"/>
  <c r="V4079" i="15" s="1"/>
  <c r="AB4079" i="18" s="1" a="1"/>
  <c r="AB4079" i="18" s="1"/>
  <c r="V4078" i="15" a="1"/>
  <c r="V4078" i="15" s="1"/>
  <c r="AB4078" i="18" s="1" a="1"/>
  <c r="AB4078" i="18" s="1"/>
  <c r="AC4078" i="18" s="1"/>
  <c r="V4077" i="15" a="1"/>
  <c r="V4077" i="15" s="1"/>
  <c r="AB4077" i="18" s="1" a="1"/>
  <c r="AB4077" i="18" s="1"/>
  <c r="V4076" i="15" a="1"/>
  <c r="V4076" i="15" s="1"/>
  <c r="AB4076" i="18" s="1" a="1"/>
  <c r="AB4076" i="18" s="1"/>
  <c r="V4075" i="15" a="1"/>
  <c r="V4075" i="15" s="1"/>
  <c r="AB4075" i="18" s="1" a="1"/>
  <c r="AB4075" i="18" s="1"/>
  <c r="AD4075" i="18" s="1"/>
  <c r="V4074" i="15" a="1"/>
  <c r="V4074" i="15" s="1"/>
  <c r="AB4074" i="18" s="1" a="1"/>
  <c r="AB4074" i="18" s="1"/>
  <c r="V4073" i="15" a="1"/>
  <c r="V4073" i="15" s="1"/>
  <c r="AB4073" i="18" s="1" a="1"/>
  <c r="AB4073" i="18" s="1"/>
  <c r="V4072" i="15" a="1"/>
  <c r="V4072" i="15" s="1"/>
  <c r="AB4072" i="18" s="1" a="1"/>
  <c r="AB4072" i="18" s="1"/>
  <c r="V4071" i="15" a="1"/>
  <c r="V4071" i="15" s="1"/>
  <c r="AB4071" i="18" s="1" a="1"/>
  <c r="AB4071" i="18" s="1"/>
  <c r="V4070" i="15" a="1"/>
  <c r="V4070" i="15" s="1"/>
  <c r="AB4070" i="18" s="1" a="1"/>
  <c r="AB4070" i="18" s="1"/>
  <c r="V4069" i="15" a="1"/>
  <c r="V4069" i="15" s="1"/>
  <c r="AB4069" i="18" s="1" a="1"/>
  <c r="AB4069" i="18" s="1"/>
  <c r="V4068" i="15" a="1"/>
  <c r="V4068" i="15" s="1"/>
  <c r="AB4068" i="18" s="1" a="1"/>
  <c r="AB4068" i="18" s="1"/>
  <c r="V4067" i="15" a="1"/>
  <c r="V4067" i="15" s="1"/>
  <c r="AB4067" i="18" s="1" a="1"/>
  <c r="AB4067" i="18" s="1"/>
  <c r="AD4067" i="18" s="1"/>
  <c r="V4066" i="15" a="1"/>
  <c r="V4066" i="15" s="1"/>
  <c r="AB4066" i="18" s="1" a="1"/>
  <c r="AB4066" i="18" s="1"/>
  <c r="V4065" i="15" a="1"/>
  <c r="V4065" i="15" s="1"/>
  <c r="AB4065" i="18" s="1" a="1"/>
  <c r="AB4065" i="18" s="1"/>
  <c r="V4064" i="15" a="1"/>
  <c r="V4064" i="15" s="1"/>
  <c r="AB4064" i="18" s="1" a="1"/>
  <c r="AB4064" i="18" s="1"/>
  <c r="V4063" i="15" a="1"/>
  <c r="V4063" i="15" s="1"/>
  <c r="AB4063" i="18" s="1" a="1"/>
  <c r="AB4063" i="18" s="1"/>
  <c r="V4062" i="15" a="1"/>
  <c r="V4062" i="15" s="1"/>
  <c r="AB4062" i="18" s="1" a="1"/>
  <c r="AB4062" i="18" s="1"/>
  <c r="AC4062" i="18" s="1"/>
  <c r="V4061" i="15" a="1"/>
  <c r="V4061" i="15" s="1"/>
  <c r="AB4061" i="18" s="1" a="1"/>
  <c r="AB4061" i="18" s="1"/>
  <c r="V4060" i="15" a="1"/>
  <c r="V4060" i="15" s="1"/>
  <c r="AB4060" i="18" s="1" a="1"/>
  <c r="AB4060" i="18" s="1"/>
  <c r="V4059" i="15" a="1"/>
  <c r="V4059" i="15" s="1"/>
  <c r="AB4059" i="18" s="1" a="1"/>
  <c r="AB4059" i="18" s="1"/>
  <c r="AD4059" i="18" s="1"/>
  <c r="V4058" i="15" a="1"/>
  <c r="V4058" i="15" s="1"/>
  <c r="AB4058" i="18" s="1" a="1"/>
  <c r="AB4058" i="18" s="1"/>
  <c r="V4057" i="15" a="1"/>
  <c r="V4057" i="15" s="1"/>
  <c r="AB4057" i="18" s="1" a="1"/>
  <c r="AB4057" i="18" s="1"/>
  <c r="V4056" i="15" a="1"/>
  <c r="V4056" i="15" s="1"/>
  <c r="AB4056" i="18" s="1" a="1"/>
  <c r="AB4056" i="18" s="1"/>
  <c r="V4055" i="15" a="1"/>
  <c r="V4055" i="15" s="1"/>
  <c r="AB4055" i="18" s="1" a="1"/>
  <c r="AB4055" i="18" s="1"/>
  <c r="V4054" i="15" a="1"/>
  <c r="V4054" i="15" s="1"/>
  <c r="AB4054" i="18" s="1" a="1"/>
  <c r="AB4054" i="18" s="1"/>
  <c r="V4053" i="15" a="1"/>
  <c r="V4053" i="15" s="1"/>
  <c r="AB4053" i="18" s="1" a="1"/>
  <c r="AB4053" i="18" s="1"/>
  <c r="V4052" i="15" a="1"/>
  <c r="V4052" i="15" s="1"/>
  <c r="AB4052" i="18" s="1" a="1"/>
  <c r="AB4052" i="18" s="1"/>
  <c r="V4051" i="15" a="1"/>
  <c r="V4051" i="15" s="1"/>
  <c r="AB4051" i="18" s="1" a="1"/>
  <c r="AB4051" i="18" s="1"/>
  <c r="AD4051" i="18" s="1"/>
  <c r="V4050" i="15" a="1"/>
  <c r="V4050" i="15" s="1"/>
  <c r="AB4050" i="18" s="1" a="1"/>
  <c r="AB4050" i="18" s="1"/>
  <c r="V4049" i="15" a="1"/>
  <c r="V4049" i="15" s="1"/>
  <c r="AB4049" i="18" s="1" a="1"/>
  <c r="AB4049" i="18" s="1"/>
  <c r="V4048" i="15" a="1"/>
  <c r="V4048" i="15" s="1"/>
  <c r="AB4048" i="18" s="1" a="1"/>
  <c r="AB4048" i="18" s="1"/>
  <c r="V4047" i="15" a="1"/>
  <c r="V4047" i="15" s="1"/>
  <c r="AB4047" i="18" s="1" a="1"/>
  <c r="AB4047" i="18" s="1"/>
  <c r="V4046" i="15" a="1"/>
  <c r="V4046" i="15" s="1"/>
  <c r="AB4046" i="18" s="1" a="1"/>
  <c r="AB4046" i="18" s="1"/>
  <c r="V4045" i="15" a="1"/>
  <c r="V4045" i="15" s="1"/>
  <c r="AB4045" i="18" s="1" a="1"/>
  <c r="AB4045" i="18" s="1"/>
  <c r="V4044" i="15" a="1"/>
  <c r="V4044" i="15" s="1"/>
  <c r="AB4044" i="18" s="1" a="1"/>
  <c r="AB4044" i="18" s="1"/>
  <c r="V4043" i="15" a="1"/>
  <c r="V4043" i="15" s="1"/>
  <c r="AB4043" i="18" s="1" a="1"/>
  <c r="AB4043" i="18" s="1"/>
  <c r="AC4043" i="18" s="1"/>
  <c r="V4042" i="15" a="1"/>
  <c r="V4042" i="15" s="1"/>
  <c r="AB4042" i="18" s="1" a="1"/>
  <c r="AB4042" i="18" s="1"/>
  <c r="V4041" i="15" a="1"/>
  <c r="V4041" i="15" s="1"/>
  <c r="AB4041" i="18" s="1" a="1"/>
  <c r="AB4041" i="18" s="1"/>
  <c r="V4040" i="15" a="1"/>
  <c r="V4040" i="15" s="1"/>
  <c r="AB4040" i="18" s="1" a="1"/>
  <c r="AB4040" i="18" s="1"/>
  <c r="V4039" i="15" a="1"/>
  <c r="V4039" i="15" s="1"/>
  <c r="AB4039" i="18" s="1" a="1"/>
  <c r="AB4039" i="18" s="1"/>
  <c r="V4038" i="15" a="1"/>
  <c r="V4038" i="15" s="1"/>
  <c r="AB4038" i="18" s="1" a="1"/>
  <c r="AB4038" i="18" s="1"/>
  <c r="V4037" i="15" a="1"/>
  <c r="V4037" i="15" s="1"/>
  <c r="AB4037" i="18" s="1" a="1"/>
  <c r="AB4037" i="18" s="1"/>
  <c r="V4036" i="15" a="1"/>
  <c r="V4036" i="15" s="1"/>
  <c r="AB4036" i="18" s="1" a="1"/>
  <c r="AB4036" i="18" s="1"/>
  <c r="V4035" i="15" a="1"/>
  <c r="V4035" i="15" s="1"/>
  <c r="AB4035" i="18" s="1" a="1"/>
  <c r="AB4035" i="18" s="1"/>
  <c r="AD4035" i="18" s="1"/>
  <c r="V4034" i="15" a="1"/>
  <c r="V4034" i="15" s="1"/>
  <c r="AB4034" i="18" s="1" a="1"/>
  <c r="AB4034" i="18" s="1"/>
  <c r="V4033" i="15" a="1"/>
  <c r="V4033" i="15" s="1"/>
  <c r="AB4033" i="18" s="1" a="1"/>
  <c r="AB4033" i="18" s="1"/>
  <c r="V4032" i="15" a="1"/>
  <c r="V4032" i="15" s="1"/>
  <c r="AB4032" i="18" s="1" a="1"/>
  <c r="AB4032" i="18" s="1"/>
  <c r="V4031" i="15" a="1"/>
  <c r="V4031" i="15" s="1"/>
  <c r="AB4031" i="18" s="1" a="1"/>
  <c r="AB4031" i="18" s="1"/>
  <c r="V4030" i="15" a="1"/>
  <c r="V4030" i="15" s="1"/>
  <c r="AB4030" i="18" s="1" a="1"/>
  <c r="AB4030" i="18" s="1"/>
  <c r="V4029" i="15" a="1"/>
  <c r="V4029" i="15" s="1"/>
  <c r="AB4029" i="18" s="1" a="1"/>
  <c r="AB4029" i="18" s="1"/>
  <c r="V4028" i="15" a="1"/>
  <c r="V4028" i="15" s="1"/>
  <c r="AB4028" i="18" s="1" a="1"/>
  <c r="AB4028" i="18" s="1"/>
  <c r="AC4028" i="18" s="1"/>
  <c r="V4027" i="15" a="1"/>
  <c r="V4027" i="15" s="1"/>
  <c r="AB4027" i="18" s="1" a="1"/>
  <c r="AB4027" i="18" s="1"/>
  <c r="V4026" i="15" a="1"/>
  <c r="V4026" i="15" s="1"/>
  <c r="AB4026" i="18" s="1" a="1"/>
  <c r="AB4026" i="18" s="1"/>
  <c r="V4025" i="15" a="1"/>
  <c r="V4025" i="15" s="1"/>
  <c r="AB4025" i="18" s="1" a="1"/>
  <c r="AB4025" i="18" s="1"/>
  <c r="V4024" i="15" a="1"/>
  <c r="V4024" i="15" s="1"/>
  <c r="AB4024" i="18" s="1" a="1"/>
  <c r="AB4024" i="18" s="1"/>
  <c r="AC4024" i="18" s="1"/>
  <c r="V4023" i="15" a="1"/>
  <c r="V4023" i="15" s="1"/>
  <c r="AB4023" i="18" s="1" a="1"/>
  <c r="AB4023" i="18" s="1"/>
  <c r="V4022" i="15" a="1"/>
  <c r="V4022" i="15" s="1"/>
  <c r="AB4022" i="18" s="1" a="1"/>
  <c r="AB4022" i="18" s="1"/>
  <c r="AC4022" i="18" s="1"/>
  <c r="V4021" i="15" a="1"/>
  <c r="V4021" i="15" s="1"/>
  <c r="AB4021" i="18" s="1" a="1"/>
  <c r="AB4021" i="18" s="1"/>
  <c r="V4020" i="15" a="1"/>
  <c r="V4020" i="15" s="1"/>
  <c r="AB4020" i="18" s="1" a="1"/>
  <c r="AB4020" i="18" s="1"/>
  <c r="AC4020" i="18" s="1"/>
  <c r="V4019" i="15" a="1"/>
  <c r="V4019" i="15" s="1"/>
  <c r="AB4019" i="18" s="1" a="1"/>
  <c r="AB4019" i="18" s="1"/>
  <c r="V4018" i="15" a="1"/>
  <c r="V4018" i="15" s="1"/>
  <c r="AB4018" i="18" s="1" a="1"/>
  <c r="AB4018" i="18" s="1"/>
  <c r="V4017" i="15" a="1"/>
  <c r="V4017" i="15" s="1"/>
  <c r="AB4017" i="18" s="1" a="1"/>
  <c r="AB4017" i="18" s="1"/>
  <c r="V4016" i="15" a="1"/>
  <c r="V4016" i="15" s="1"/>
  <c r="AB4016" i="18" s="1" a="1"/>
  <c r="AB4016" i="18" s="1"/>
  <c r="AC4016" i="18" s="1"/>
  <c r="V4015" i="15" a="1"/>
  <c r="V4015" i="15" s="1"/>
  <c r="AB4015" i="18" s="1" a="1"/>
  <c r="AB4015" i="18" s="1"/>
  <c r="V4014" i="15" a="1"/>
  <c r="V4014" i="15" s="1"/>
  <c r="AB4014" i="18" s="1" a="1"/>
  <c r="AB4014" i="18" s="1"/>
  <c r="V4013" i="15" a="1"/>
  <c r="V4013" i="15" s="1"/>
  <c r="AB4013" i="18" s="1" a="1"/>
  <c r="AB4013" i="18" s="1"/>
  <c r="V4012" i="15" a="1"/>
  <c r="V4012" i="15" s="1"/>
  <c r="AB4012" i="18" s="1" a="1"/>
  <c r="AB4012" i="18" s="1"/>
  <c r="V4011" i="15" a="1"/>
  <c r="V4011" i="15" s="1"/>
  <c r="AB4011" i="18" s="1" a="1"/>
  <c r="AB4011" i="18" s="1"/>
  <c r="V4010" i="15" a="1"/>
  <c r="V4010" i="15" s="1"/>
  <c r="AB4010" i="18" s="1" a="1"/>
  <c r="AB4010" i="18" s="1"/>
  <c r="V4009" i="15" a="1"/>
  <c r="V4009" i="15" s="1"/>
  <c r="AB4009" i="18" s="1" a="1"/>
  <c r="AB4009" i="18" s="1"/>
  <c r="V4008" i="15" a="1"/>
  <c r="V4008" i="15" s="1"/>
  <c r="AB4008" i="18" s="1" a="1"/>
  <c r="AB4008" i="18" s="1"/>
  <c r="AC4008" i="18" s="1"/>
  <c r="V4007" i="15" a="1"/>
  <c r="V4007" i="15" s="1"/>
  <c r="AB4007" i="18" s="1" a="1"/>
  <c r="AB4007" i="18" s="1"/>
  <c r="V4006" i="15" a="1"/>
  <c r="V4006" i="15" s="1"/>
  <c r="AB4006" i="18" s="1" a="1"/>
  <c r="AB4006" i="18" s="1"/>
  <c r="AC4006" i="18" s="1"/>
  <c r="V4005" i="15" a="1"/>
  <c r="V4005" i="15" s="1"/>
  <c r="AB4005" i="18" s="1" a="1"/>
  <c r="AB4005" i="18" s="1"/>
  <c r="V4004" i="15" a="1"/>
  <c r="V4004" i="15" s="1"/>
  <c r="AB4004" i="18" s="1" a="1"/>
  <c r="AB4004" i="18" s="1"/>
  <c r="V4003" i="15" a="1"/>
  <c r="V4003" i="15" s="1"/>
  <c r="AB4003" i="18" s="1" a="1"/>
  <c r="AB4003" i="18" s="1"/>
  <c r="V4002" i="15" a="1"/>
  <c r="V4002" i="15" s="1"/>
  <c r="AB4002" i="18" s="1" a="1"/>
  <c r="AB4002" i="18" s="1"/>
  <c r="V4001" i="15" a="1"/>
  <c r="V4001" i="15" s="1"/>
  <c r="AB4001" i="18" s="1" a="1"/>
  <c r="AB4001" i="18" s="1"/>
  <c r="V4000" i="15" a="1"/>
  <c r="V4000" i="15" s="1"/>
  <c r="AB4000" i="18" s="1" a="1"/>
  <c r="AB4000" i="18" s="1"/>
  <c r="AC4000" i="18" s="1"/>
  <c r="V3999" i="15" a="1"/>
  <c r="V3999" i="15" s="1"/>
  <c r="AB3999" i="18" s="1" a="1"/>
  <c r="AB3999" i="18" s="1"/>
  <c r="V3998" i="15" a="1"/>
  <c r="V3998" i="15" s="1"/>
  <c r="AB3998" i="18" s="1" a="1"/>
  <c r="AB3998" i="18" s="1"/>
  <c r="AC3998" i="18" s="1"/>
  <c r="V3997" i="15" a="1"/>
  <c r="V3997" i="15" s="1"/>
  <c r="AB3997" i="18" s="1" a="1"/>
  <c r="AB3997" i="18" s="1"/>
  <c r="V3996" i="15" a="1"/>
  <c r="V3996" i="15" s="1"/>
  <c r="AB3996" i="18" s="1" a="1"/>
  <c r="AB3996" i="18" s="1"/>
  <c r="AC3996" i="18" s="1"/>
  <c r="V3995" i="15" a="1"/>
  <c r="V3995" i="15" s="1"/>
  <c r="AB3995" i="18" s="1" a="1"/>
  <c r="AB3995" i="18" s="1"/>
  <c r="V3994" i="15" a="1"/>
  <c r="V3994" i="15" s="1"/>
  <c r="AB3994" i="18" s="1" a="1"/>
  <c r="AB3994" i="18" s="1"/>
  <c r="V3993" i="15" a="1"/>
  <c r="V3993" i="15" s="1"/>
  <c r="AB3993" i="18" s="1" a="1"/>
  <c r="AB3993" i="18" s="1"/>
  <c r="V3992" i="15" a="1"/>
  <c r="V3992" i="15" s="1"/>
  <c r="AB3992" i="18" s="1" a="1"/>
  <c r="AB3992" i="18" s="1"/>
  <c r="AC3992" i="18" s="1"/>
  <c r="V3991" i="15" a="1"/>
  <c r="V3991" i="15" s="1"/>
  <c r="AB3991" i="18" s="1" a="1"/>
  <c r="AB3991" i="18" s="1"/>
  <c r="V3990" i="15" a="1"/>
  <c r="V3990" i="15" s="1"/>
  <c r="AB3990" i="18" s="1" a="1"/>
  <c r="AB3990" i="18" s="1"/>
  <c r="AC3990" i="18" s="1"/>
  <c r="V3989" i="15" a="1"/>
  <c r="V3989" i="15" s="1"/>
  <c r="AB3989" i="18" s="1" a="1"/>
  <c r="AB3989" i="18" s="1"/>
  <c r="V3988" i="15" a="1"/>
  <c r="V3988" i="15" s="1"/>
  <c r="AB3988" i="18" s="1" a="1"/>
  <c r="AB3988" i="18" s="1"/>
  <c r="AC3988" i="18" s="1"/>
  <c r="V3987" i="15" a="1"/>
  <c r="V3987" i="15" s="1"/>
  <c r="AB3987" i="18" s="1" a="1"/>
  <c r="AB3987" i="18" s="1"/>
  <c r="V3986" i="15" a="1"/>
  <c r="V3986" i="15" s="1"/>
  <c r="AB3986" i="18" s="1" a="1"/>
  <c r="AB3986" i="18" s="1"/>
  <c r="V3985" i="15" a="1"/>
  <c r="V3985" i="15" s="1"/>
  <c r="AB3985" i="18" s="1" a="1"/>
  <c r="AB3985" i="18" s="1"/>
  <c r="V3984" i="15" a="1"/>
  <c r="V3984" i="15" s="1"/>
  <c r="AB3984" i="18" s="1" a="1"/>
  <c r="AB3984" i="18" s="1"/>
  <c r="AC3984" i="18" s="1"/>
  <c r="V3983" i="15" a="1"/>
  <c r="V3983" i="15" s="1"/>
  <c r="AB3983" i="18" s="1" a="1"/>
  <c r="AB3983" i="18" s="1"/>
  <c r="V3982" i="15" a="1"/>
  <c r="V3982" i="15" s="1"/>
  <c r="AB3982" i="18" s="1" a="1"/>
  <c r="AB3982" i="18" s="1"/>
  <c r="V3981" i="15" a="1"/>
  <c r="V3981" i="15" s="1"/>
  <c r="AB3981" i="18" s="1" a="1"/>
  <c r="AB3981" i="18" s="1"/>
  <c r="V3980" i="15" a="1"/>
  <c r="V3980" i="15" s="1"/>
  <c r="AB3980" i="18" s="1" a="1"/>
  <c r="AB3980" i="18" s="1"/>
  <c r="V3979" i="15" a="1"/>
  <c r="V3979" i="15" s="1"/>
  <c r="AB3979" i="18" s="1" a="1"/>
  <c r="AB3979" i="18" s="1"/>
  <c r="V3978" i="15" a="1"/>
  <c r="V3978" i="15" s="1"/>
  <c r="AB3978" i="18" s="1" a="1"/>
  <c r="AB3978" i="18" s="1"/>
  <c r="V3977" i="15" a="1"/>
  <c r="V3977" i="15" s="1"/>
  <c r="AB3977" i="18" s="1" a="1"/>
  <c r="AB3977" i="18" s="1"/>
  <c r="V3976" i="15" a="1"/>
  <c r="V3976" i="15" s="1"/>
  <c r="AB3976" i="18" s="1" a="1"/>
  <c r="AB3976" i="18" s="1"/>
  <c r="AC3976" i="18" s="1"/>
  <c r="V3975" i="15" a="1"/>
  <c r="V3975" i="15" s="1"/>
  <c r="AB3975" i="18" s="1" a="1"/>
  <c r="AB3975" i="18" s="1"/>
  <c r="V3974" i="15" a="1"/>
  <c r="V3974" i="15" s="1"/>
  <c r="AB3974" i="18" s="1" a="1"/>
  <c r="AB3974" i="18" s="1"/>
  <c r="V3973" i="15" a="1"/>
  <c r="V3973" i="15" s="1"/>
  <c r="AB3973" i="18" s="1" a="1"/>
  <c r="AB3973" i="18" s="1"/>
  <c r="V3972" i="15" a="1"/>
  <c r="V3972" i="15" s="1"/>
  <c r="AB3972" i="18" s="1" a="1"/>
  <c r="AB3972" i="18" s="1"/>
  <c r="AC3972" i="18" s="1"/>
  <c r="V3971" i="15" a="1"/>
  <c r="V3971" i="15" s="1"/>
  <c r="AB3971" i="18" s="1" a="1"/>
  <c r="AB3971" i="18" s="1"/>
  <c r="V3970" i="15" a="1"/>
  <c r="V3970" i="15" s="1"/>
  <c r="AB3970" i="18" s="1" a="1"/>
  <c r="AB3970" i="18" s="1"/>
  <c r="V3969" i="15" a="1"/>
  <c r="V3969" i="15" s="1"/>
  <c r="AB3969" i="18" s="1" a="1"/>
  <c r="AB3969" i="18" s="1"/>
  <c r="V3968" i="15" a="1"/>
  <c r="V3968" i="15" s="1"/>
  <c r="AB3968" i="18" s="1" a="1"/>
  <c r="AB3968" i="18" s="1"/>
  <c r="AC3968" i="18" s="1"/>
  <c r="V3967" i="15" a="1"/>
  <c r="V3967" i="15" s="1"/>
  <c r="AB3967" i="18" s="1" a="1"/>
  <c r="AB3967" i="18" s="1"/>
  <c r="V3966" i="15" a="1"/>
  <c r="V3966" i="15" s="1"/>
  <c r="AB3966" i="18" s="1" a="1"/>
  <c r="AB3966" i="18" s="1"/>
  <c r="V3965" i="15" a="1"/>
  <c r="V3965" i="15" s="1"/>
  <c r="AB3965" i="18" s="1" a="1"/>
  <c r="AB3965" i="18" s="1"/>
  <c r="V3964" i="15" a="1"/>
  <c r="V3964" i="15" s="1"/>
  <c r="AB3964" i="18" s="1" a="1"/>
  <c r="AB3964" i="18" s="1"/>
  <c r="V3963" i="15" a="1"/>
  <c r="V3963" i="15" s="1"/>
  <c r="AB3963" i="18" s="1" a="1"/>
  <c r="AB3963" i="18" s="1"/>
  <c r="V3962" i="15" a="1"/>
  <c r="V3962" i="15" s="1"/>
  <c r="AB3962" i="18" s="1" a="1"/>
  <c r="AB3962" i="18" s="1"/>
  <c r="V3961" i="15" a="1"/>
  <c r="V3961" i="15" s="1"/>
  <c r="AB3961" i="18" s="1" a="1"/>
  <c r="AB3961" i="18" s="1"/>
  <c r="V3960" i="15" a="1"/>
  <c r="V3960" i="15" s="1"/>
  <c r="AB3960" i="18" s="1" a="1"/>
  <c r="AB3960" i="18" s="1"/>
  <c r="AC3960" i="18" s="1"/>
  <c r="V3959" i="15" a="1"/>
  <c r="V3959" i="15" s="1"/>
  <c r="AB3959" i="18" s="1" a="1"/>
  <c r="AB3959" i="18" s="1"/>
  <c r="V3958" i="15" a="1"/>
  <c r="V3958" i="15" s="1"/>
  <c r="AB3958" i="18" s="1" a="1"/>
  <c r="AB3958" i="18" s="1"/>
  <c r="AC3958" i="18" s="1"/>
  <c r="V3957" i="15" a="1"/>
  <c r="V3957" i="15" s="1"/>
  <c r="AB3957" i="18" s="1" a="1"/>
  <c r="AB3957" i="18" s="1"/>
  <c r="V3956" i="15" a="1"/>
  <c r="V3956" i="15" s="1"/>
  <c r="AB3956" i="18" s="1" a="1"/>
  <c r="AB3956" i="18" s="1"/>
  <c r="AC3956" i="18" s="1"/>
  <c r="V3955" i="15" a="1"/>
  <c r="V3955" i="15" s="1"/>
  <c r="AB3955" i="18" s="1" a="1"/>
  <c r="AB3955" i="18" s="1"/>
  <c r="V3954" i="15" a="1"/>
  <c r="V3954" i="15" s="1"/>
  <c r="AB3954" i="18" s="1" a="1"/>
  <c r="AB3954" i="18" s="1"/>
  <c r="V3953" i="15" a="1"/>
  <c r="V3953" i="15" s="1"/>
  <c r="AB3953" i="18" s="1" a="1"/>
  <c r="AB3953" i="18" s="1"/>
  <c r="V3952" i="15" a="1"/>
  <c r="V3952" i="15" s="1"/>
  <c r="AB3952" i="18" s="1" a="1"/>
  <c r="AB3952" i="18" s="1"/>
  <c r="AC3952" i="18" s="1"/>
  <c r="V3951" i="15" a="1"/>
  <c r="V3951" i="15" s="1"/>
  <c r="AB3951" i="18" s="1" a="1"/>
  <c r="AB3951" i="18" s="1"/>
  <c r="V3950" i="15" a="1"/>
  <c r="V3950" i="15" s="1"/>
  <c r="AB3950" i="18" s="1" a="1"/>
  <c r="AB3950" i="18" s="1"/>
  <c r="V3949" i="15" a="1"/>
  <c r="V3949" i="15" s="1"/>
  <c r="AB3949" i="18" s="1" a="1"/>
  <c r="AB3949" i="18" s="1"/>
  <c r="V3948" i="15" a="1"/>
  <c r="V3948" i="15" s="1"/>
  <c r="AB3948" i="18" s="1" a="1"/>
  <c r="AB3948" i="18" s="1"/>
  <c r="V3947" i="15" a="1"/>
  <c r="V3947" i="15" s="1"/>
  <c r="AB3947" i="18" s="1" a="1"/>
  <c r="AB3947" i="18" s="1"/>
  <c r="V3946" i="15" a="1"/>
  <c r="V3946" i="15" s="1"/>
  <c r="AB3946" i="18" s="1" a="1"/>
  <c r="AB3946" i="18" s="1"/>
  <c r="V3945" i="15" a="1"/>
  <c r="V3945" i="15" s="1"/>
  <c r="AB3945" i="18" s="1" a="1"/>
  <c r="AB3945" i="18" s="1"/>
  <c r="V3944" i="15" a="1"/>
  <c r="V3944" i="15" s="1"/>
  <c r="AB3944" i="18" s="1" a="1"/>
  <c r="AB3944" i="18" s="1"/>
  <c r="AC3944" i="18" s="1"/>
  <c r="V3943" i="15" a="1"/>
  <c r="V3943" i="15" s="1"/>
  <c r="AB3943" i="18" s="1" a="1"/>
  <c r="AB3943" i="18" s="1"/>
  <c r="V3942" i="15" a="1"/>
  <c r="V3942" i="15" s="1"/>
  <c r="AB3942" i="18" s="1" a="1"/>
  <c r="AB3942" i="18" s="1"/>
  <c r="V3941" i="15" a="1"/>
  <c r="V3941" i="15" s="1"/>
  <c r="AB3941" i="18" s="1" a="1"/>
  <c r="AB3941" i="18" s="1"/>
  <c r="V3940" i="15" a="1"/>
  <c r="V3940" i="15" s="1"/>
  <c r="AB3940" i="18" s="1" a="1"/>
  <c r="AB3940" i="18" s="1"/>
  <c r="V3939" i="15" a="1"/>
  <c r="V3939" i="15" s="1"/>
  <c r="AB3939" i="18" s="1" a="1"/>
  <c r="AB3939" i="18" s="1"/>
  <c r="V3938" i="15" a="1"/>
  <c r="V3938" i="15" s="1"/>
  <c r="AB3938" i="18" s="1" a="1"/>
  <c r="AB3938" i="18" s="1"/>
  <c r="V3937" i="15" a="1"/>
  <c r="V3937" i="15" s="1"/>
  <c r="AB3937" i="18" s="1" a="1"/>
  <c r="AB3937" i="18" s="1"/>
  <c r="V3936" i="15" a="1"/>
  <c r="V3936" i="15" s="1"/>
  <c r="AB3936" i="18" s="1" a="1"/>
  <c r="AB3936" i="18" s="1"/>
  <c r="AC3936" i="18" s="1"/>
  <c r="V3935" i="15" a="1"/>
  <c r="V3935" i="15" s="1"/>
  <c r="AB3935" i="18" s="1" a="1"/>
  <c r="AB3935" i="18" s="1"/>
  <c r="V3934" i="15" a="1"/>
  <c r="V3934" i="15" s="1"/>
  <c r="AB3934" i="18" s="1" a="1"/>
  <c r="AB3934" i="18" s="1"/>
  <c r="AC3934" i="18" s="1"/>
  <c r="V3933" i="15" a="1"/>
  <c r="V3933" i="15" s="1"/>
  <c r="AB3933" i="18" s="1" a="1"/>
  <c r="AB3933" i="18" s="1"/>
  <c r="V3932" i="15" a="1"/>
  <c r="V3932" i="15" s="1"/>
  <c r="AB3932" i="18" s="1" a="1"/>
  <c r="AB3932" i="18" s="1"/>
  <c r="V3931" i="15" a="1"/>
  <c r="V3931" i="15" s="1"/>
  <c r="AB3931" i="18" s="1" a="1"/>
  <c r="AB3931" i="18" s="1"/>
  <c r="V3930" i="15" a="1"/>
  <c r="V3930" i="15" s="1"/>
  <c r="AB3930" i="18" s="1" a="1"/>
  <c r="AB3930" i="18" s="1"/>
  <c r="V3929" i="15" a="1"/>
  <c r="V3929" i="15" s="1"/>
  <c r="AB3929" i="18" s="1" a="1"/>
  <c r="AB3929" i="18" s="1"/>
  <c r="V3928" i="15" a="1"/>
  <c r="V3928" i="15" s="1"/>
  <c r="AB3928" i="18" s="1" a="1"/>
  <c r="AB3928" i="18" s="1"/>
  <c r="AC3928" i="18" s="1"/>
  <c r="V3927" i="15" a="1"/>
  <c r="V3927" i="15" s="1"/>
  <c r="AB3927" i="18" s="1" a="1"/>
  <c r="AB3927" i="18" s="1"/>
  <c r="V3926" i="15" a="1"/>
  <c r="V3926" i="15" s="1"/>
  <c r="AB3926" i="18" s="1" a="1"/>
  <c r="AB3926" i="18" s="1"/>
  <c r="AC3926" i="18" s="1"/>
  <c r="V3925" i="15" a="1"/>
  <c r="V3925" i="15" s="1"/>
  <c r="AB3925" i="18" s="1" a="1"/>
  <c r="AB3925" i="18" s="1"/>
  <c r="V3924" i="15" a="1"/>
  <c r="V3924" i="15" s="1"/>
  <c r="AB3924" i="18" s="1" a="1"/>
  <c r="AB3924" i="18" s="1"/>
  <c r="V3923" i="15" a="1"/>
  <c r="V3923" i="15" s="1"/>
  <c r="AB3923" i="18" s="1" a="1"/>
  <c r="AB3923" i="18" s="1"/>
  <c r="V3922" i="15" a="1"/>
  <c r="V3922" i="15" s="1"/>
  <c r="AB3922" i="18" s="1" a="1"/>
  <c r="AB3922" i="18" s="1"/>
  <c r="V3921" i="15" a="1"/>
  <c r="V3921" i="15" s="1"/>
  <c r="AB3921" i="18" s="1" a="1"/>
  <c r="AB3921" i="18" s="1"/>
  <c r="V3920" i="15" a="1"/>
  <c r="V3920" i="15" s="1"/>
  <c r="AB3920" i="18" s="1" a="1"/>
  <c r="AB3920" i="18" s="1"/>
  <c r="V3919" i="15" a="1"/>
  <c r="V3919" i="15" s="1"/>
  <c r="AB3919" i="18" s="1" a="1"/>
  <c r="AB3919" i="18" s="1"/>
  <c r="V3918" i="15" a="1"/>
  <c r="V3918" i="15" s="1"/>
  <c r="AB3918" i="18" s="1" a="1"/>
  <c r="AB3918" i="18" s="1"/>
  <c r="V3917" i="15" a="1"/>
  <c r="V3917" i="15" s="1"/>
  <c r="AB3917" i="18" s="1" a="1"/>
  <c r="AB3917" i="18" s="1"/>
  <c r="V3916" i="15" a="1"/>
  <c r="V3916" i="15" s="1"/>
  <c r="AB3916" i="18" s="1" a="1"/>
  <c r="AB3916" i="18" s="1"/>
  <c r="AC3916" i="18" s="1"/>
  <c r="V3915" i="15" a="1"/>
  <c r="V3915" i="15" s="1"/>
  <c r="AB3915" i="18" s="1" a="1"/>
  <c r="AB3915" i="18" s="1"/>
  <c r="V3914" i="15" a="1"/>
  <c r="V3914" i="15" s="1"/>
  <c r="AB3914" i="18" s="1" a="1"/>
  <c r="AB3914" i="18" s="1"/>
  <c r="AC3914" i="18" s="1"/>
  <c r="V3913" i="15" a="1"/>
  <c r="V3913" i="15" s="1"/>
  <c r="AB3913" i="18" s="1" a="1"/>
  <c r="AB3913" i="18" s="1"/>
  <c r="AC3913" i="18" s="1"/>
  <c r="V3912" i="15" a="1"/>
  <c r="V3912" i="15" s="1"/>
  <c r="AB3912" i="18" s="1" a="1"/>
  <c r="AB3912" i="18" s="1"/>
  <c r="AC3912" i="18" s="1"/>
  <c r="V3911" i="15" a="1"/>
  <c r="V3911" i="15" s="1"/>
  <c r="AB3911" i="18" s="1" a="1"/>
  <c r="AB3911" i="18" s="1"/>
  <c r="V3910" i="15" a="1"/>
  <c r="V3910" i="15" s="1"/>
  <c r="AB3910" i="18" s="1" a="1"/>
  <c r="AB3910" i="18" s="1"/>
  <c r="V3909" i="15" a="1"/>
  <c r="V3909" i="15" s="1"/>
  <c r="AB3909" i="18" s="1" a="1"/>
  <c r="AB3909" i="18" s="1"/>
  <c r="V3908" i="15" a="1"/>
  <c r="V3908" i="15" s="1"/>
  <c r="AB3908" i="18" s="1" a="1"/>
  <c r="AB3908" i="18" s="1"/>
  <c r="V3907" i="15" a="1"/>
  <c r="V3907" i="15" s="1"/>
  <c r="AB3907" i="18" s="1" a="1"/>
  <c r="AB3907" i="18" s="1"/>
  <c r="V3906" i="15" a="1"/>
  <c r="V3906" i="15" s="1"/>
  <c r="AB3906" i="18" s="1" a="1"/>
  <c r="AB3906" i="18" s="1"/>
  <c r="AC3906" i="18" s="1"/>
  <c r="V3905" i="15" a="1"/>
  <c r="V3905" i="15" s="1"/>
  <c r="AB3905" i="18" s="1" a="1"/>
  <c r="AB3905" i="18" s="1"/>
  <c r="V3904" i="15" a="1"/>
  <c r="V3904" i="15" s="1"/>
  <c r="AB3904" i="18" s="1" a="1"/>
  <c r="AB3904" i="18" s="1"/>
  <c r="AC3904" i="18" s="1"/>
  <c r="V3903" i="15" a="1"/>
  <c r="V3903" i="15" s="1"/>
  <c r="AB3903" i="18" s="1" a="1"/>
  <c r="AB3903" i="18" s="1"/>
  <c r="V3902" i="15" a="1"/>
  <c r="V3902" i="15" s="1"/>
  <c r="AB3902" i="18" s="1" a="1"/>
  <c r="AB3902" i="18" s="1"/>
  <c r="V3901" i="15" a="1"/>
  <c r="V3901" i="15" s="1"/>
  <c r="AB3901" i="18" s="1" a="1"/>
  <c r="AB3901" i="18" s="1"/>
  <c r="V3900" i="15" a="1"/>
  <c r="V3900" i="15" s="1"/>
  <c r="AB3900" i="18" s="1" a="1"/>
  <c r="AB3900" i="18" s="1"/>
  <c r="V3899" i="15" a="1"/>
  <c r="V3899" i="15" s="1"/>
  <c r="AB3899" i="18" s="1" a="1"/>
  <c r="AB3899" i="18" s="1"/>
  <c r="V3898" i="15" a="1"/>
  <c r="V3898" i="15" s="1"/>
  <c r="AB3898" i="18" s="1" a="1"/>
  <c r="AB3898" i="18" s="1"/>
  <c r="AC3898" i="18" s="1"/>
  <c r="V3897" i="15" a="1"/>
  <c r="V3897" i="15" s="1"/>
  <c r="AB3897" i="18" s="1" a="1"/>
  <c r="AB3897" i="18" s="1"/>
  <c r="V3896" i="15" a="1"/>
  <c r="V3896" i="15" s="1"/>
  <c r="AB3896" i="18" s="1" a="1"/>
  <c r="AB3896" i="18" s="1"/>
  <c r="AC3896" i="18" s="1"/>
  <c r="V3895" i="15" a="1"/>
  <c r="V3895" i="15" s="1"/>
  <c r="AB3895" i="18" s="1" a="1"/>
  <c r="AB3895" i="18" s="1"/>
  <c r="V3894" i="15" a="1"/>
  <c r="V3894" i="15" s="1"/>
  <c r="AB3894" i="18" s="1" a="1"/>
  <c r="AB3894" i="18" s="1"/>
  <c r="V3893" i="15" a="1"/>
  <c r="V3893" i="15" s="1"/>
  <c r="AB3893" i="18" s="1" a="1"/>
  <c r="AB3893" i="18" s="1"/>
  <c r="V3892" i="15" a="1"/>
  <c r="V3892" i="15" s="1"/>
  <c r="AB3892" i="18" s="1" a="1"/>
  <c r="AB3892" i="18" s="1"/>
  <c r="V3891" i="15" a="1"/>
  <c r="V3891" i="15" s="1"/>
  <c r="AB3891" i="18" s="1" a="1"/>
  <c r="AB3891" i="18" s="1"/>
  <c r="V3890" i="15" a="1"/>
  <c r="V3890" i="15" s="1"/>
  <c r="AB3890" i="18" s="1" a="1"/>
  <c r="AB3890" i="18" s="1"/>
  <c r="AC3890" i="18" s="1"/>
  <c r="V3889" i="15" a="1"/>
  <c r="V3889" i="15" s="1"/>
  <c r="AB3889" i="18" s="1" a="1"/>
  <c r="AB3889" i="18" s="1"/>
  <c r="V3888" i="15" a="1"/>
  <c r="V3888" i="15" s="1"/>
  <c r="AB3888" i="18" s="1" a="1"/>
  <c r="AB3888" i="18" s="1"/>
  <c r="AC3888" i="18" s="1"/>
  <c r="V3887" i="15" a="1"/>
  <c r="V3887" i="15" s="1"/>
  <c r="AB3887" i="18" s="1" a="1"/>
  <c r="AB3887" i="18" s="1"/>
  <c r="V3886" i="15" a="1"/>
  <c r="V3886" i="15" s="1"/>
  <c r="AB3886" i="18" s="1" a="1"/>
  <c r="AB3886" i="18" s="1"/>
  <c r="V3885" i="15" a="1"/>
  <c r="V3885" i="15" s="1"/>
  <c r="AB3885" i="18" s="1" a="1"/>
  <c r="AB3885" i="18" s="1"/>
  <c r="V3884" i="15" a="1"/>
  <c r="V3884" i="15" s="1"/>
  <c r="AB3884" i="18" s="1" a="1"/>
  <c r="AB3884" i="18" s="1"/>
  <c r="V3883" i="15" a="1"/>
  <c r="V3883" i="15" s="1"/>
  <c r="AB3883" i="18" s="1" a="1"/>
  <c r="AB3883" i="18" s="1"/>
  <c r="V3882" i="15" a="1"/>
  <c r="V3882" i="15" s="1"/>
  <c r="AB3882" i="18" s="1" a="1"/>
  <c r="AB3882" i="18" s="1"/>
  <c r="AC3882" i="18" s="1"/>
  <c r="V3881" i="15" a="1"/>
  <c r="V3881" i="15" s="1"/>
  <c r="AB3881" i="18" s="1" a="1"/>
  <c r="AB3881" i="18" s="1"/>
  <c r="V3880" i="15" a="1"/>
  <c r="V3880" i="15" s="1"/>
  <c r="AB3880" i="18" s="1" a="1"/>
  <c r="AB3880" i="18" s="1"/>
  <c r="AC3880" i="18" s="1"/>
  <c r="V3879" i="15" a="1"/>
  <c r="V3879" i="15" s="1"/>
  <c r="AB3879" i="18" s="1" a="1"/>
  <c r="AB3879" i="18" s="1"/>
  <c r="V3878" i="15" a="1"/>
  <c r="V3878" i="15" s="1"/>
  <c r="AB3878" i="18" s="1" a="1"/>
  <c r="AB3878" i="18" s="1"/>
  <c r="V3877" i="15" a="1"/>
  <c r="V3877" i="15" s="1"/>
  <c r="AB3877" i="18" s="1" a="1"/>
  <c r="AB3877" i="18" s="1"/>
  <c r="V3876" i="15" a="1"/>
  <c r="V3876" i="15" s="1"/>
  <c r="AB3876" i="18" s="1" a="1"/>
  <c r="AB3876" i="18" s="1"/>
  <c r="V3875" i="15" a="1"/>
  <c r="V3875" i="15" s="1"/>
  <c r="AB3875" i="18" s="1" a="1"/>
  <c r="AB3875" i="18" s="1"/>
  <c r="V3874" i="15" a="1"/>
  <c r="V3874" i="15" s="1"/>
  <c r="AB3874" i="18" s="1" a="1"/>
  <c r="AB3874" i="18" s="1"/>
  <c r="AC3874" i="18" s="1"/>
  <c r="V3873" i="15" a="1"/>
  <c r="V3873" i="15" s="1"/>
  <c r="AB3873" i="18" s="1" a="1"/>
  <c r="AB3873" i="18" s="1"/>
  <c r="AC3873" i="18" s="1"/>
  <c r="V3872" i="15" a="1"/>
  <c r="V3872" i="15" s="1"/>
  <c r="AB3872" i="18" s="1" a="1"/>
  <c r="AB3872" i="18" s="1"/>
  <c r="AC3872" i="18" s="1"/>
  <c r="V3871" i="15" a="1"/>
  <c r="V3871" i="15" s="1"/>
  <c r="AB3871" i="18" s="1" a="1"/>
  <c r="AB3871" i="18" s="1"/>
  <c r="AD3871" i="18" s="1"/>
  <c r="V3870" i="15" a="1"/>
  <c r="V3870" i="15" s="1"/>
  <c r="AB3870" i="18" s="1" a="1"/>
  <c r="AB3870" i="18" s="1"/>
  <c r="V3869" i="15" a="1"/>
  <c r="V3869" i="15" s="1"/>
  <c r="AB3869" i="18" s="1" a="1"/>
  <c r="AB3869" i="18" s="1"/>
  <c r="AD3869" i="18" s="1"/>
  <c r="V3868" i="15" a="1"/>
  <c r="V3868" i="15" s="1"/>
  <c r="AB3868" i="18" s="1" a="1"/>
  <c r="AB3868" i="18" s="1"/>
  <c r="AC3868" i="18" s="1"/>
  <c r="V3867" i="15" a="1"/>
  <c r="V3867" i="15" s="1"/>
  <c r="AB3867" i="18" s="1" a="1"/>
  <c r="AB3867" i="18" s="1"/>
  <c r="V3866" i="15" a="1"/>
  <c r="V3866" i="15" s="1"/>
  <c r="AB3866" i="18" s="1" a="1"/>
  <c r="AB3866" i="18" s="1"/>
  <c r="AC3866" i="18" s="1"/>
  <c r="V3865" i="15" a="1"/>
  <c r="V3865" i="15" s="1"/>
  <c r="AB3865" i="18" s="1" a="1"/>
  <c r="AB3865" i="18" s="1"/>
  <c r="AC3865" i="18" s="1"/>
  <c r="V3864" i="15" a="1"/>
  <c r="V3864" i="15" s="1"/>
  <c r="AB3864" i="18" s="1" a="1"/>
  <c r="AB3864" i="18" s="1"/>
  <c r="AC3864" i="18" s="1"/>
  <c r="V3863" i="15" a="1"/>
  <c r="V3863" i="15" s="1"/>
  <c r="AB3863" i="18" s="1" a="1"/>
  <c r="AB3863" i="18" s="1"/>
  <c r="AD3863" i="18" s="1"/>
  <c r="V3862" i="15" a="1"/>
  <c r="V3862" i="15" s="1"/>
  <c r="AB3862" i="18" s="1" a="1"/>
  <c r="AB3862" i="18" s="1"/>
  <c r="AD3862" i="18" s="1"/>
  <c r="V3861" i="15" a="1"/>
  <c r="V3861" i="15" s="1"/>
  <c r="AB3861" i="18" s="1" a="1"/>
  <c r="AB3861" i="18" s="1"/>
  <c r="AD3861" i="18" s="1"/>
  <c r="V3860" i="15" a="1"/>
  <c r="V3860" i="15" s="1"/>
  <c r="AB3860" i="18" s="1" a="1"/>
  <c r="AB3860" i="18" s="1"/>
  <c r="AC3860" i="18" s="1"/>
  <c r="V3859" i="15" a="1"/>
  <c r="V3859" i="15" s="1"/>
  <c r="AB3859" i="18" s="1" a="1"/>
  <c r="AB3859" i="18" s="1"/>
  <c r="V3858" i="15" a="1"/>
  <c r="V3858" i="15" s="1"/>
  <c r="AB3858" i="18" s="1" a="1"/>
  <c r="AB3858" i="18" s="1"/>
  <c r="AC3858" i="18" s="1"/>
  <c r="V3857" i="15" a="1"/>
  <c r="V3857" i="15" s="1"/>
  <c r="AB3857" i="18" s="1" a="1"/>
  <c r="AB3857" i="18" s="1"/>
  <c r="AC3857" i="18" s="1"/>
  <c r="V3856" i="15" a="1"/>
  <c r="V3856" i="15" s="1"/>
  <c r="AB3856" i="18" s="1" a="1"/>
  <c r="AB3856" i="18" s="1"/>
  <c r="AC3856" i="18" s="1"/>
  <c r="V3855" i="15" a="1"/>
  <c r="V3855" i="15" s="1"/>
  <c r="AB3855" i="18" s="1" a="1"/>
  <c r="AB3855" i="18" s="1"/>
  <c r="V3854" i="15" a="1"/>
  <c r="V3854" i="15" s="1"/>
  <c r="AB3854" i="18" s="1" a="1"/>
  <c r="AB3854" i="18" s="1"/>
  <c r="AD3854" i="18" s="1"/>
  <c r="V3853" i="15" a="1"/>
  <c r="V3853" i="15" s="1"/>
  <c r="AB3853" i="18" s="1" a="1"/>
  <c r="AB3853" i="18" s="1"/>
  <c r="AD3853" i="18" s="1"/>
  <c r="V3852" i="15" a="1"/>
  <c r="V3852" i="15" s="1"/>
  <c r="AB3852" i="18" s="1" a="1"/>
  <c r="AB3852" i="18" s="1"/>
  <c r="V3851" i="15" a="1"/>
  <c r="V3851" i="15" s="1"/>
  <c r="AB3851" i="18" s="1" a="1"/>
  <c r="AB3851" i="18" s="1"/>
  <c r="V3850" i="15" a="1"/>
  <c r="V3850" i="15" s="1"/>
  <c r="AB3850" i="18" s="1" a="1"/>
  <c r="AB3850" i="18" s="1"/>
  <c r="V3849" i="15" a="1"/>
  <c r="V3849" i="15" s="1"/>
  <c r="AB3849" i="18" s="1" a="1"/>
  <c r="AB3849" i="18" s="1"/>
  <c r="AC3849" i="18" s="1"/>
  <c r="V3848" i="15" a="1"/>
  <c r="V3848" i="15" s="1"/>
  <c r="AB3848" i="18" s="1" a="1"/>
  <c r="AB3848" i="18" s="1"/>
  <c r="AC3848" i="18" s="1"/>
  <c r="V3847" i="15" a="1"/>
  <c r="V3847" i="15" s="1"/>
  <c r="AB3847" i="18" s="1" a="1"/>
  <c r="AB3847" i="18" s="1"/>
  <c r="V3846" i="15" a="1"/>
  <c r="V3846" i="15" s="1"/>
  <c r="AB3846" i="18" s="1" a="1"/>
  <c r="AB3846" i="18" s="1"/>
  <c r="V3845" i="15" a="1"/>
  <c r="V3845" i="15" s="1"/>
  <c r="AB3845" i="18" s="1" a="1"/>
  <c r="AB3845" i="18" s="1"/>
  <c r="AD3845" i="18" s="1"/>
  <c r="V3844" i="15" a="1"/>
  <c r="V3844" i="15" s="1"/>
  <c r="AB3844" i="18" s="1" a="1"/>
  <c r="AB3844" i="18" s="1"/>
  <c r="V3843" i="15" a="1"/>
  <c r="V3843" i="15" s="1"/>
  <c r="AB3843" i="18" s="1" a="1"/>
  <c r="AB3843" i="18" s="1"/>
  <c r="V3842" i="15" a="1"/>
  <c r="V3842" i="15" s="1"/>
  <c r="AB3842" i="18" s="1" a="1"/>
  <c r="AB3842" i="18" s="1"/>
  <c r="V3841" i="15" a="1"/>
  <c r="V3841" i="15" s="1"/>
  <c r="AB3841" i="18" s="1" a="1"/>
  <c r="AB3841" i="18" s="1"/>
  <c r="AC3841" i="18" s="1"/>
  <c r="V3840" i="15" a="1"/>
  <c r="V3840" i="15" s="1"/>
  <c r="AB3840" i="18" s="1" a="1"/>
  <c r="AB3840" i="18" s="1"/>
  <c r="AC3840" i="18" s="1"/>
  <c r="V3839" i="15" a="1"/>
  <c r="V3839" i="15" s="1"/>
  <c r="AB3839" i="18" s="1" a="1"/>
  <c r="AB3839" i="18" s="1"/>
  <c r="V3838" i="15" a="1"/>
  <c r="V3838" i="15" s="1"/>
  <c r="AB3838" i="18" s="1" a="1"/>
  <c r="AB3838" i="18" s="1"/>
  <c r="AD3838" i="18" s="1"/>
  <c r="V3837" i="15" a="1"/>
  <c r="V3837" i="15" s="1"/>
  <c r="AB3837" i="18" s="1" a="1"/>
  <c r="AB3837" i="18" s="1"/>
  <c r="AD3837" i="18" s="1"/>
  <c r="V3836" i="15" a="1"/>
  <c r="V3836" i="15" s="1"/>
  <c r="AB3836" i="18" s="1" a="1"/>
  <c r="AB3836" i="18" s="1"/>
  <c r="V3835" i="15" a="1"/>
  <c r="V3835" i="15" s="1"/>
  <c r="AB3835" i="18" s="1" a="1"/>
  <c r="AB3835" i="18" s="1"/>
  <c r="V3834" i="15" a="1"/>
  <c r="V3834" i="15" s="1"/>
  <c r="AB3834" i="18" s="1" a="1"/>
  <c r="AB3834" i="18" s="1"/>
  <c r="V3833" i="15" a="1"/>
  <c r="V3833" i="15" s="1"/>
  <c r="AB3833" i="18" s="1" a="1"/>
  <c r="AB3833" i="18" s="1"/>
  <c r="AD3833" i="18" s="1"/>
  <c r="V3832" i="15" a="1"/>
  <c r="V3832" i="15" s="1"/>
  <c r="AB3832" i="18" s="1" a="1"/>
  <c r="AB3832" i="18" s="1"/>
  <c r="AC3832" i="18" s="1"/>
  <c r="V3831" i="15" a="1"/>
  <c r="V3831" i="15" s="1"/>
  <c r="AB3831" i="18" s="1" a="1"/>
  <c r="AB3831" i="18" s="1"/>
  <c r="V3830" i="15" a="1"/>
  <c r="V3830" i="15" s="1"/>
  <c r="AB3830" i="18" s="1" a="1"/>
  <c r="AB3830" i="18" s="1"/>
  <c r="V3829" i="15" a="1"/>
  <c r="V3829" i="15" s="1"/>
  <c r="AB3829" i="18" s="1" a="1"/>
  <c r="AB3829" i="18" s="1"/>
  <c r="V3828" i="15" a="1"/>
  <c r="V3828" i="15" s="1"/>
  <c r="AB3828" i="18" s="1" a="1"/>
  <c r="AB3828" i="18" s="1"/>
  <c r="V3827" i="15" a="1"/>
  <c r="V3827" i="15" s="1"/>
  <c r="AB3827" i="18" s="1" a="1"/>
  <c r="AB3827" i="18" s="1"/>
  <c r="V3826" i="15" a="1"/>
  <c r="V3826" i="15" s="1"/>
  <c r="AB3826" i="18" s="1" a="1"/>
  <c r="AB3826" i="18" s="1"/>
  <c r="AC3826" i="18" s="1"/>
  <c r="V3825" i="15" a="1"/>
  <c r="V3825" i="15" s="1"/>
  <c r="AB3825" i="18" s="1" a="1"/>
  <c r="AB3825" i="18" s="1"/>
  <c r="AC3825" i="18" s="1"/>
  <c r="V3824" i="15" a="1"/>
  <c r="V3824" i="15" s="1"/>
  <c r="AB3824" i="18" s="1" a="1"/>
  <c r="AB3824" i="18" s="1"/>
  <c r="V3823" i="15" a="1"/>
  <c r="V3823" i="15" s="1"/>
  <c r="AB3823" i="18" s="1" a="1"/>
  <c r="AB3823" i="18" s="1"/>
  <c r="V3822" i="15" a="1"/>
  <c r="V3822" i="15" s="1"/>
  <c r="AB3822" i="18" s="1" a="1"/>
  <c r="AB3822" i="18" s="1"/>
  <c r="V3821" i="15" a="1"/>
  <c r="V3821" i="15" s="1"/>
  <c r="AB3821" i="18" s="1" a="1"/>
  <c r="AB3821" i="18" s="1"/>
  <c r="V3820" i="15" a="1"/>
  <c r="V3820" i="15" s="1"/>
  <c r="AB3820" i="18" s="1" a="1"/>
  <c r="AB3820" i="18" s="1"/>
  <c r="AC3820" i="18" s="1"/>
  <c r="V3819" i="15" a="1"/>
  <c r="V3819" i="15" s="1"/>
  <c r="AB3819" i="18" s="1" a="1"/>
  <c r="AB3819" i="18" s="1"/>
  <c r="V3818" i="15" a="1"/>
  <c r="V3818" i="15" s="1"/>
  <c r="AB3818" i="18" s="1" a="1"/>
  <c r="AB3818" i="18" s="1"/>
  <c r="AC3818" i="18" s="1"/>
  <c r="V3817" i="15" a="1"/>
  <c r="V3817" i="15" s="1"/>
  <c r="AB3817" i="18" s="1" a="1"/>
  <c r="AB3817" i="18" s="1"/>
  <c r="AC3817" i="18" s="1"/>
  <c r="V3816" i="15" a="1"/>
  <c r="V3816" i="15" s="1"/>
  <c r="AB3816" i="18" s="1" a="1"/>
  <c r="AB3816" i="18" s="1"/>
  <c r="V3815" i="15" a="1"/>
  <c r="V3815" i="15" s="1"/>
  <c r="AB3815" i="18" s="1" a="1"/>
  <c r="AB3815" i="18" s="1"/>
  <c r="V3814" i="15" a="1"/>
  <c r="V3814" i="15" s="1"/>
  <c r="AB3814" i="18" s="1" a="1"/>
  <c r="AB3814" i="18" s="1"/>
  <c r="V3813" i="15" a="1"/>
  <c r="V3813" i="15" s="1"/>
  <c r="AB3813" i="18" s="1" a="1"/>
  <c r="AB3813" i="18" s="1"/>
  <c r="V3812" i="15" a="1"/>
  <c r="V3812" i="15" s="1"/>
  <c r="AB3812" i="18" s="1" a="1"/>
  <c r="AB3812" i="18" s="1"/>
  <c r="V3811" i="15" a="1"/>
  <c r="V3811" i="15" s="1"/>
  <c r="AB3811" i="18" s="1" a="1"/>
  <c r="AB3811" i="18" s="1"/>
  <c r="V3810" i="15" a="1"/>
  <c r="V3810" i="15" s="1"/>
  <c r="AB3810" i="18" s="1" a="1"/>
  <c r="AB3810" i="18" s="1"/>
  <c r="AC3810" i="18" s="1"/>
  <c r="V3809" i="15" a="1"/>
  <c r="V3809" i="15" s="1"/>
  <c r="AB3809" i="18" s="1" a="1"/>
  <c r="AB3809" i="18" s="1"/>
  <c r="AC3809" i="18" s="1"/>
  <c r="V3808" i="15" a="1"/>
  <c r="V3808" i="15" s="1"/>
  <c r="AB3808" i="18" s="1" a="1"/>
  <c r="AB3808" i="18" s="1"/>
  <c r="V3807" i="15" a="1"/>
  <c r="V3807" i="15" s="1"/>
  <c r="AB3807" i="18" s="1" a="1"/>
  <c r="AB3807" i="18" s="1"/>
  <c r="V3806" i="15" a="1"/>
  <c r="V3806" i="15" s="1"/>
  <c r="AB3806" i="18" s="1" a="1"/>
  <c r="AB3806" i="18" s="1"/>
  <c r="V3805" i="15" a="1"/>
  <c r="V3805" i="15" s="1"/>
  <c r="AB3805" i="18" s="1" a="1"/>
  <c r="AB3805" i="18" s="1"/>
  <c r="V3804" i="15" a="1"/>
  <c r="V3804" i="15" s="1"/>
  <c r="AB3804" i="18" s="1" a="1"/>
  <c r="AB3804" i="18" s="1"/>
  <c r="V3803" i="15" a="1"/>
  <c r="V3803" i="15" s="1"/>
  <c r="AB3803" i="18" s="1" a="1"/>
  <c r="AB3803" i="18" s="1"/>
  <c r="V3802" i="15" a="1"/>
  <c r="V3802" i="15" s="1"/>
  <c r="AB3802" i="18" s="1" a="1"/>
  <c r="AB3802" i="18" s="1"/>
  <c r="AC3802" i="18" s="1"/>
  <c r="V3801" i="15" a="1"/>
  <c r="V3801" i="15" s="1"/>
  <c r="AB3801" i="18" s="1" a="1"/>
  <c r="AB3801" i="18" s="1"/>
  <c r="AC3801" i="18" s="1"/>
  <c r="V3800" i="15" a="1"/>
  <c r="V3800" i="15" s="1"/>
  <c r="AB3800" i="18" s="1" a="1"/>
  <c r="AB3800" i="18" s="1"/>
  <c r="V3799" i="15" a="1"/>
  <c r="V3799" i="15" s="1"/>
  <c r="AB3799" i="18" s="1" a="1"/>
  <c r="AB3799" i="18" s="1"/>
  <c r="V3798" i="15" a="1"/>
  <c r="V3798" i="15" s="1"/>
  <c r="AB3798" i="18" s="1" a="1"/>
  <c r="AB3798" i="18" s="1"/>
  <c r="AD3798" i="18" s="1"/>
  <c r="V3797" i="15" a="1"/>
  <c r="V3797" i="15" s="1"/>
  <c r="AB3797" i="18" s="1" a="1"/>
  <c r="AB3797" i="18" s="1"/>
  <c r="V3796" i="15" a="1"/>
  <c r="V3796" i="15" s="1"/>
  <c r="AB3796" i="18" s="1" a="1"/>
  <c r="AB3796" i="18" s="1"/>
  <c r="AC3796" i="18" s="1"/>
  <c r="V3795" i="15" a="1"/>
  <c r="V3795" i="15" s="1"/>
  <c r="AB3795" i="18" s="1" a="1"/>
  <c r="AB3795" i="18" s="1"/>
  <c r="V3794" i="15" a="1"/>
  <c r="V3794" i="15" s="1"/>
  <c r="AB3794" i="18" s="1" a="1"/>
  <c r="AB3794" i="18" s="1"/>
  <c r="AC3794" i="18" s="1"/>
  <c r="V3793" i="15" a="1"/>
  <c r="V3793" i="15" s="1"/>
  <c r="AB3793" i="18" s="1" a="1"/>
  <c r="AB3793" i="18" s="1"/>
  <c r="AC3793" i="18" s="1"/>
  <c r="V3792" i="15" a="1"/>
  <c r="V3792" i="15" s="1"/>
  <c r="AB3792" i="18" s="1" a="1"/>
  <c r="AB3792" i="18" s="1"/>
  <c r="V3791" i="15" a="1"/>
  <c r="V3791" i="15" s="1"/>
  <c r="AB3791" i="18" s="1" a="1"/>
  <c r="AB3791" i="18" s="1"/>
  <c r="V3790" i="15" a="1"/>
  <c r="V3790" i="15" s="1"/>
  <c r="AB3790" i="18" s="1" a="1"/>
  <c r="AB3790" i="18" s="1"/>
  <c r="V3789" i="15" a="1"/>
  <c r="V3789" i="15" s="1"/>
  <c r="AB3789" i="18" s="1" a="1"/>
  <c r="AB3789" i="18" s="1"/>
  <c r="V3788" i="15" a="1"/>
  <c r="V3788" i="15" s="1"/>
  <c r="AB3788" i="18" s="1" a="1"/>
  <c r="AB3788" i="18" s="1"/>
  <c r="V3787" i="15" a="1"/>
  <c r="V3787" i="15" s="1"/>
  <c r="AB3787" i="18" s="1" a="1"/>
  <c r="AB3787" i="18" s="1"/>
  <c r="V3786" i="15" a="1"/>
  <c r="V3786" i="15" s="1"/>
  <c r="AB3786" i="18" s="1" a="1"/>
  <c r="AB3786" i="18" s="1"/>
  <c r="AC3786" i="18" s="1"/>
  <c r="V3785" i="15" a="1"/>
  <c r="V3785" i="15" s="1"/>
  <c r="AB3785" i="18" s="1" a="1"/>
  <c r="AB3785" i="18" s="1"/>
  <c r="AD3785" i="18" s="1"/>
  <c r="V3784" i="15" a="1"/>
  <c r="V3784" i="15" s="1"/>
  <c r="AB3784" i="18" s="1" a="1"/>
  <c r="AB3784" i="18" s="1"/>
  <c r="V3783" i="15" a="1"/>
  <c r="V3783" i="15" s="1"/>
  <c r="AB3783" i="18" s="1" a="1"/>
  <c r="AB3783" i="18" s="1"/>
  <c r="V3782" i="15" a="1"/>
  <c r="V3782" i="15" s="1"/>
  <c r="AB3782" i="18" s="1" a="1"/>
  <c r="AB3782" i="18" s="1"/>
  <c r="V3781" i="15" a="1"/>
  <c r="V3781" i="15" s="1"/>
  <c r="AB3781" i="18" s="1" a="1"/>
  <c r="AB3781" i="18" s="1"/>
  <c r="V3780" i="15" a="1"/>
  <c r="V3780" i="15" s="1"/>
  <c r="AB3780" i="18" s="1" a="1"/>
  <c r="AB3780" i="18" s="1"/>
  <c r="V3779" i="15" a="1"/>
  <c r="V3779" i="15" s="1"/>
  <c r="AB3779" i="18" s="1" a="1"/>
  <c r="AB3779" i="18" s="1"/>
  <c r="V3778" i="15" a="1"/>
  <c r="V3778" i="15" s="1"/>
  <c r="AB3778" i="18" s="1" a="1"/>
  <c r="AB3778" i="18" s="1"/>
  <c r="AC3778" i="18" s="1"/>
  <c r="V3777" i="15" a="1"/>
  <c r="V3777" i="15" s="1"/>
  <c r="AB3777" i="18" s="1" a="1"/>
  <c r="AB3777" i="18" s="1"/>
  <c r="AD3777" i="18" s="1"/>
  <c r="V3776" i="15" a="1"/>
  <c r="V3776" i="15" s="1"/>
  <c r="AB3776" i="18" s="1" a="1"/>
  <c r="AB3776" i="18" s="1"/>
  <c r="V3775" i="15" a="1"/>
  <c r="V3775" i="15" s="1"/>
  <c r="AB3775" i="18" s="1" a="1"/>
  <c r="AB3775" i="18" s="1"/>
  <c r="V3774" i="15" a="1"/>
  <c r="V3774" i="15" s="1"/>
  <c r="AB3774" i="18" s="1" a="1"/>
  <c r="AB3774" i="18" s="1"/>
  <c r="V3773" i="15" a="1"/>
  <c r="V3773" i="15" s="1"/>
  <c r="AB3773" i="18" s="1" a="1"/>
  <c r="AB3773" i="18" s="1"/>
  <c r="V3772" i="15" a="1"/>
  <c r="V3772" i="15" s="1"/>
  <c r="AB3772" i="18" s="1" a="1"/>
  <c r="AB3772" i="18" s="1"/>
  <c r="V3771" i="15" a="1"/>
  <c r="V3771" i="15" s="1"/>
  <c r="AB3771" i="18" s="1" a="1"/>
  <c r="AB3771" i="18" s="1"/>
  <c r="V3770" i="15" a="1"/>
  <c r="V3770" i="15" s="1"/>
  <c r="AB3770" i="18" s="1" a="1"/>
  <c r="AB3770" i="18" s="1"/>
  <c r="AC3770" i="18" s="1"/>
  <c r="V3769" i="15" a="1"/>
  <c r="V3769" i="15" s="1"/>
  <c r="AB3769" i="18" s="1" a="1"/>
  <c r="AB3769" i="18" s="1"/>
  <c r="AD3769" i="18" s="1"/>
  <c r="V3768" i="15" a="1"/>
  <c r="V3768" i="15" s="1"/>
  <c r="AB3768" i="18" s="1" a="1"/>
  <c r="AB3768" i="18" s="1"/>
  <c r="V3767" i="15" a="1"/>
  <c r="V3767" i="15" s="1"/>
  <c r="AB3767" i="18" s="1" a="1"/>
  <c r="AB3767" i="18" s="1"/>
  <c r="V3766" i="15" a="1"/>
  <c r="V3766" i="15" s="1"/>
  <c r="AB3766" i="18" s="1" a="1"/>
  <c r="AB3766" i="18" s="1"/>
  <c r="V3765" i="15" a="1"/>
  <c r="V3765" i="15" s="1"/>
  <c r="AB3765" i="18" s="1" a="1"/>
  <c r="AB3765" i="18" s="1"/>
  <c r="V3764" i="15" a="1"/>
  <c r="V3764" i="15" s="1"/>
  <c r="AB3764" i="18" s="1" a="1"/>
  <c r="AB3764" i="18" s="1"/>
  <c r="V3763" i="15" a="1"/>
  <c r="V3763" i="15" s="1"/>
  <c r="AB3763" i="18" s="1" a="1"/>
  <c r="AB3763" i="18" s="1"/>
  <c r="V3762" i="15" a="1"/>
  <c r="V3762" i="15" s="1"/>
  <c r="AB3762" i="18" s="1" a="1"/>
  <c r="AB3762" i="18" s="1"/>
  <c r="AC3762" i="18" s="1"/>
  <c r="V3761" i="15" a="1"/>
  <c r="V3761" i="15" s="1"/>
  <c r="AB3761" i="18" s="1" a="1"/>
  <c r="AB3761" i="18" s="1"/>
  <c r="AD3761" i="18" s="1"/>
  <c r="V3760" i="15" a="1"/>
  <c r="V3760" i="15" s="1"/>
  <c r="AB3760" i="18" s="1" a="1"/>
  <c r="AB3760" i="18" s="1"/>
  <c r="V3759" i="15" a="1"/>
  <c r="V3759" i="15" s="1"/>
  <c r="AB3759" i="18" s="1" a="1"/>
  <c r="AB3759" i="18" s="1"/>
  <c r="V3758" i="15" a="1"/>
  <c r="V3758" i="15" s="1"/>
  <c r="AB3758" i="18" s="1" a="1"/>
  <c r="AB3758" i="18" s="1"/>
  <c r="V3757" i="15" a="1"/>
  <c r="V3757" i="15" s="1"/>
  <c r="AB3757" i="18" s="1" a="1"/>
  <c r="AB3757" i="18" s="1"/>
  <c r="V3756" i="15" a="1"/>
  <c r="V3756" i="15" s="1"/>
  <c r="AB3756" i="18" s="1" a="1"/>
  <c r="AB3756" i="18" s="1"/>
  <c r="V3755" i="15" a="1"/>
  <c r="V3755" i="15" s="1"/>
  <c r="AB3755" i="18" s="1" a="1"/>
  <c r="AB3755" i="18" s="1"/>
  <c r="V3754" i="15" a="1"/>
  <c r="V3754" i="15" s="1"/>
  <c r="AB3754" i="18" s="1" a="1"/>
  <c r="AB3754" i="18" s="1"/>
  <c r="AC3754" i="18" s="1"/>
  <c r="V3753" i="15" a="1"/>
  <c r="V3753" i="15" s="1"/>
  <c r="AB3753" i="18" s="1" a="1"/>
  <c r="AB3753" i="18" s="1"/>
  <c r="AD3753" i="18" s="1"/>
  <c r="V3752" i="15" a="1"/>
  <c r="V3752" i="15" s="1"/>
  <c r="AB3752" i="18" s="1" a="1"/>
  <c r="AB3752" i="18" s="1"/>
  <c r="V3751" i="15" a="1"/>
  <c r="V3751" i="15" s="1"/>
  <c r="AB3751" i="18" s="1" a="1"/>
  <c r="AB3751" i="18" s="1"/>
  <c r="V3750" i="15" a="1"/>
  <c r="V3750" i="15" s="1"/>
  <c r="AB3750" i="18" s="1" a="1"/>
  <c r="AB3750" i="18" s="1"/>
  <c r="V3749" i="15" a="1"/>
  <c r="V3749" i="15" s="1"/>
  <c r="AB3749" i="18" s="1" a="1"/>
  <c r="AB3749" i="18" s="1"/>
  <c r="V3748" i="15" a="1"/>
  <c r="V3748" i="15" s="1"/>
  <c r="AB3748" i="18" s="1" a="1"/>
  <c r="AB3748" i="18" s="1"/>
  <c r="V3747" i="15" a="1"/>
  <c r="V3747" i="15" s="1"/>
  <c r="AB3747" i="18" s="1" a="1"/>
  <c r="AB3747" i="18" s="1"/>
  <c r="V3746" i="15" a="1"/>
  <c r="V3746" i="15" s="1"/>
  <c r="AB3746" i="18" s="1" a="1"/>
  <c r="AB3746" i="18" s="1"/>
  <c r="AC3746" i="18" s="1"/>
  <c r="V3745" i="15" a="1"/>
  <c r="V3745" i="15" s="1"/>
  <c r="AB3745" i="18" s="1" a="1"/>
  <c r="AB3745" i="18" s="1"/>
  <c r="AD3745" i="18" s="1"/>
  <c r="V3744" i="15" a="1"/>
  <c r="V3744" i="15" s="1"/>
  <c r="AB3744" i="18" s="1" a="1"/>
  <c r="AB3744" i="18" s="1"/>
  <c r="V3743" i="15" a="1"/>
  <c r="V3743" i="15" s="1"/>
  <c r="AB3743" i="18" s="1" a="1"/>
  <c r="AB3743" i="18" s="1"/>
  <c r="V3742" i="15" a="1"/>
  <c r="V3742" i="15" s="1"/>
  <c r="AB3742" i="18" s="1" a="1"/>
  <c r="AB3742" i="18" s="1"/>
  <c r="V3741" i="15" a="1"/>
  <c r="V3741" i="15" s="1"/>
  <c r="AB3741" i="18" s="1" a="1"/>
  <c r="AB3741" i="18" s="1"/>
  <c r="V3740" i="15" a="1"/>
  <c r="V3740" i="15" s="1"/>
  <c r="AB3740" i="18" s="1" a="1"/>
  <c r="AB3740" i="18" s="1"/>
  <c r="V3739" i="15" a="1"/>
  <c r="V3739" i="15" s="1"/>
  <c r="AB3739" i="18" s="1" a="1"/>
  <c r="AB3739" i="18" s="1"/>
  <c r="V3738" i="15" a="1"/>
  <c r="V3738" i="15" s="1"/>
  <c r="AB3738" i="18" s="1" a="1"/>
  <c r="AB3738" i="18" s="1"/>
  <c r="AC3738" i="18" s="1"/>
  <c r="V3737" i="15" a="1"/>
  <c r="V3737" i="15" s="1"/>
  <c r="AB3737" i="18" s="1" a="1"/>
  <c r="AB3737" i="18" s="1"/>
  <c r="AD3737" i="18" s="1"/>
  <c r="V3736" i="15" a="1"/>
  <c r="V3736" i="15" s="1"/>
  <c r="AB3736" i="18" s="1" a="1"/>
  <c r="AB3736" i="18" s="1"/>
  <c r="V3735" i="15" a="1"/>
  <c r="V3735" i="15" s="1"/>
  <c r="AB3735" i="18" s="1" a="1"/>
  <c r="AB3735" i="18" s="1"/>
  <c r="V3734" i="15" a="1"/>
  <c r="V3734" i="15" s="1"/>
  <c r="AB3734" i="18" s="1" a="1"/>
  <c r="AB3734" i="18" s="1"/>
  <c r="V3733" i="15" a="1"/>
  <c r="V3733" i="15" s="1"/>
  <c r="AB3733" i="18" s="1" a="1"/>
  <c r="AB3733" i="18" s="1"/>
  <c r="V3732" i="15" a="1"/>
  <c r="V3732" i="15" s="1"/>
  <c r="AB3732" i="18" s="1" a="1"/>
  <c r="AB3732" i="18" s="1"/>
  <c r="V3731" i="15" a="1"/>
  <c r="V3731" i="15" s="1"/>
  <c r="AB3731" i="18" s="1" a="1"/>
  <c r="AB3731" i="18" s="1"/>
  <c r="V3730" i="15" a="1"/>
  <c r="V3730" i="15" s="1"/>
  <c r="AB3730" i="18" s="1" a="1"/>
  <c r="AB3730" i="18" s="1"/>
  <c r="AC3730" i="18" s="1"/>
  <c r="V3729" i="15" a="1"/>
  <c r="V3729" i="15" s="1"/>
  <c r="AB3729" i="18" s="1" a="1"/>
  <c r="AB3729" i="18" s="1"/>
  <c r="AD3729" i="18" s="1"/>
  <c r="V3728" i="15" a="1"/>
  <c r="V3728" i="15" s="1"/>
  <c r="AB3728" i="18" s="1" a="1"/>
  <c r="AB3728" i="18" s="1"/>
  <c r="V3727" i="15" a="1"/>
  <c r="V3727" i="15" s="1"/>
  <c r="AB3727" i="18" s="1" a="1"/>
  <c r="AB3727" i="18" s="1"/>
  <c r="V3726" i="15" a="1"/>
  <c r="V3726" i="15" s="1"/>
  <c r="AB3726" i="18" s="1" a="1"/>
  <c r="AB3726" i="18" s="1"/>
  <c r="V3725" i="15" a="1"/>
  <c r="V3725" i="15" s="1"/>
  <c r="AB3725" i="18" s="1" a="1"/>
  <c r="AB3725" i="18" s="1"/>
  <c r="AC3725" i="18" s="1"/>
  <c r="V3724" i="15" a="1"/>
  <c r="V3724" i="15" s="1"/>
  <c r="AB3724" i="18" s="1" a="1"/>
  <c r="AB3724" i="18" s="1"/>
  <c r="AC3724" i="18" s="1"/>
  <c r="V3723" i="15" a="1"/>
  <c r="V3723" i="15" s="1"/>
  <c r="AB3723" i="18" s="1" a="1"/>
  <c r="AB3723" i="18" s="1"/>
  <c r="V3722" i="15" a="1"/>
  <c r="V3722" i="15" s="1"/>
  <c r="AB3722" i="18" s="1" a="1"/>
  <c r="AB3722" i="18" s="1"/>
  <c r="AC3722" i="18" s="1"/>
  <c r="V3721" i="15" a="1"/>
  <c r="V3721" i="15" s="1"/>
  <c r="AB3721" i="18" s="1" a="1"/>
  <c r="AB3721" i="18" s="1"/>
  <c r="AD3721" i="18" s="1"/>
  <c r="V3720" i="15" a="1"/>
  <c r="V3720" i="15" s="1"/>
  <c r="AB3720" i="18" s="1" a="1"/>
  <c r="AB3720" i="18" s="1"/>
  <c r="V3719" i="15" a="1"/>
  <c r="V3719" i="15" s="1"/>
  <c r="AB3719" i="18" s="1" a="1"/>
  <c r="AB3719" i="18" s="1"/>
  <c r="V3718" i="15" a="1"/>
  <c r="V3718" i="15" s="1"/>
  <c r="AB3718" i="18" s="1" a="1"/>
  <c r="AB3718" i="18" s="1"/>
  <c r="V3717" i="15" a="1"/>
  <c r="V3717" i="15" s="1"/>
  <c r="AB3717" i="18" s="1" a="1"/>
  <c r="AB3717" i="18" s="1"/>
  <c r="V3716" i="15" a="1"/>
  <c r="V3716" i="15" s="1"/>
  <c r="AB3716" i="18" s="1" a="1"/>
  <c r="AB3716" i="18" s="1"/>
  <c r="V3715" i="15" a="1"/>
  <c r="V3715" i="15" s="1"/>
  <c r="AB3715" i="18" s="1" a="1"/>
  <c r="AB3715" i="18" s="1"/>
  <c r="V3714" i="15" a="1"/>
  <c r="V3714" i="15" s="1"/>
  <c r="AB3714" i="18" s="1" a="1"/>
  <c r="AB3714" i="18" s="1"/>
  <c r="AC3714" i="18" s="1"/>
  <c r="V3713" i="15" a="1"/>
  <c r="V3713" i="15" s="1"/>
  <c r="AB3713" i="18" s="1" a="1"/>
  <c r="AB3713" i="18" s="1"/>
  <c r="AD3713" i="18" s="1"/>
  <c r="V3712" i="15" a="1"/>
  <c r="V3712" i="15" s="1"/>
  <c r="AB3712" i="18" s="1" a="1"/>
  <c r="AB3712" i="18" s="1"/>
  <c r="V3711" i="15" a="1"/>
  <c r="V3711" i="15" s="1"/>
  <c r="AB3711" i="18" s="1" a="1"/>
  <c r="AB3711" i="18" s="1"/>
  <c r="V3710" i="15" a="1"/>
  <c r="V3710" i="15" s="1"/>
  <c r="AB3710" i="18" s="1" a="1"/>
  <c r="AB3710" i="18" s="1"/>
  <c r="V3709" i="15" a="1"/>
  <c r="V3709" i="15" s="1"/>
  <c r="AB3709" i="18" s="1" a="1"/>
  <c r="AB3709" i="18" s="1"/>
  <c r="V3708" i="15" a="1"/>
  <c r="V3708" i="15" s="1"/>
  <c r="AB3708" i="18" s="1" a="1"/>
  <c r="AB3708" i="18" s="1"/>
  <c r="V3707" i="15" a="1"/>
  <c r="V3707" i="15" s="1"/>
  <c r="AB3707" i="18" s="1" a="1"/>
  <c r="AB3707" i="18" s="1"/>
  <c r="V3706" i="15" a="1"/>
  <c r="V3706" i="15" s="1"/>
  <c r="AB3706" i="18" s="1" a="1"/>
  <c r="AB3706" i="18" s="1"/>
  <c r="AC3706" i="18" s="1"/>
  <c r="V3705" i="15" a="1"/>
  <c r="V3705" i="15" s="1"/>
  <c r="AB3705" i="18" s="1" a="1"/>
  <c r="AB3705" i="18" s="1"/>
  <c r="AD3705" i="18" s="1"/>
  <c r="V3704" i="15" a="1"/>
  <c r="V3704" i="15" s="1"/>
  <c r="AB3704" i="18" s="1" a="1"/>
  <c r="AB3704" i="18" s="1"/>
  <c r="V3703" i="15" a="1"/>
  <c r="V3703" i="15" s="1"/>
  <c r="AB3703" i="18" s="1" a="1"/>
  <c r="AB3703" i="18" s="1"/>
  <c r="V3702" i="15" a="1"/>
  <c r="V3702" i="15" s="1"/>
  <c r="AB3702" i="18" s="1" a="1"/>
  <c r="AB3702" i="18" s="1"/>
  <c r="V3701" i="15" a="1"/>
  <c r="V3701" i="15" s="1"/>
  <c r="AB3701" i="18" s="1" a="1"/>
  <c r="AB3701" i="18" s="1"/>
  <c r="V3700" i="15" a="1"/>
  <c r="V3700" i="15" s="1"/>
  <c r="AB3700" i="18" s="1" a="1"/>
  <c r="AB3700" i="18" s="1"/>
  <c r="V3699" i="15" a="1"/>
  <c r="V3699" i="15" s="1"/>
  <c r="AB3699" i="18" s="1" a="1"/>
  <c r="AB3699" i="18" s="1"/>
  <c r="V3698" i="15" a="1"/>
  <c r="V3698" i="15" s="1"/>
  <c r="AB3698" i="18" s="1" a="1"/>
  <c r="AB3698" i="18" s="1"/>
  <c r="AC3698" i="18" s="1"/>
  <c r="V3697" i="15" a="1"/>
  <c r="V3697" i="15" s="1"/>
  <c r="AB3697" i="18" s="1" a="1"/>
  <c r="AB3697" i="18" s="1"/>
  <c r="AD3697" i="18" s="1"/>
  <c r="V3696" i="15" a="1"/>
  <c r="V3696" i="15" s="1"/>
  <c r="AB3696" i="18" s="1" a="1"/>
  <c r="AB3696" i="18" s="1"/>
  <c r="V3695" i="15" a="1"/>
  <c r="V3695" i="15" s="1"/>
  <c r="AB3695" i="18" s="1" a="1"/>
  <c r="AB3695" i="18" s="1"/>
  <c r="V3694" i="15" a="1"/>
  <c r="V3694" i="15" s="1"/>
  <c r="AB3694" i="18" s="1" a="1"/>
  <c r="AB3694" i="18" s="1"/>
  <c r="V3693" i="15" a="1"/>
  <c r="V3693" i="15" s="1"/>
  <c r="AB3693" i="18" s="1" a="1"/>
  <c r="AB3693" i="18" s="1"/>
  <c r="V3692" i="15" a="1"/>
  <c r="V3692" i="15" s="1"/>
  <c r="AB3692" i="18" s="1" a="1"/>
  <c r="AB3692" i="18" s="1"/>
  <c r="V3691" i="15" a="1"/>
  <c r="V3691" i="15" s="1"/>
  <c r="AB3691" i="18" s="1" a="1"/>
  <c r="AB3691" i="18" s="1"/>
  <c r="V3690" i="15" a="1"/>
  <c r="V3690" i="15" s="1"/>
  <c r="AB3690" i="18" s="1" a="1"/>
  <c r="AB3690" i="18" s="1"/>
  <c r="AC3690" i="18" s="1"/>
  <c r="V3689" i="15" a="1"/>
  <c r="V3689" i="15" s="1"/>
  <c r="AB3689" i="18" s="1" a="1"/>
  <c r="AB3689" i="18" s="1"/>
  <c r="AD3689" i="18" s="1"/>
  <c r="V3688" i="15" a="1"/>
  <c r="V3688" i="15" s="1"/>
  <c r="AB3688" i="18" s="1" a="1"/>
  <c r="AB3688" i="18" s="1"/>
  <c r="V3687" i="15" a="1"/>
  <c r="V3687" i="15" s="1"/>
  <c r="AB3687" i="18" s="1" a="1"/>
  <c r="AB3687" i="18" s="1"/>
  <c r="V3686" i="15" a="1"/>
  <c r="V3686" i="15" s="1"/>
  <c r="AB3686" i="18" s="1" a="1"/>
  <c r="AB3686" i="18" s="1"/>
  <c r="V3685" i="15" a="1"/>
  <c r="V3685" i="15" s="1"/>
  <c r="AB3685" i="18" s="1" a="1"/>
  <c r="AB3685" i="18" s="1"/>
  <c r="V3684" i="15" a="1"/>
  <c r="V3684" i="15" s="1"/>
  <c r="AB3684" i="18" s="1" a="1"/>
  <c r="AB3684" i="18" s="1"/>
  <c r="V3683" i="15" a="1"/>
  <c r="V3683" i="15" s="1"/>
  <c r="AB3683" i="18" s="1" a="1"/>
  <c r="AB3683" i="18" s="1"/>
  <c r="V3682" i="15" a="1"/>
  <c r="V3682" i="15" s="1"/>
  <c r="AB3682" i="18" s="1" a="1"/>
  <c r="AB3682" i="18" s="1"/>
  <c r="AC3682" i="18" s="1"/>
  <c r="V3681" i="15" a="1"/>
  <c r="V3681" i="15" s="1"/>
  <c r="AB3681" i="18" s="1" a="1"/>
  <c r="AB3681" i="18" s="1"/>
  <c r="V3680" i="15" a="1"/>
  <c r="V3680" i="15" s="1"/>
  <c r="AB3680" i="18" s="1" a="1"/>
  <c r="AB3680" i="18" s="1"/>
  <c r="V3679" i="15" a="1"/>
  <c r="V3679" i="15" s="1"/>
  <c r="AB3679" i="18" s="1" a="1"/>
  <c r="AB3679" i="18" s="1"/>
  <c r="V3678" i="15" a="1"/>
  <c r="V3678" i="15" s="1"/>
  <c r="AB3678" i="18" s="1" a="1"/>
  <c r="AB3678" i="18" s="1"/>
  <c r="AC3678" i="18" s="1"/>
  <c r="V3677" i="15" a="1"/>
  <c r="V3677" i="15" s="1"/>
  <c r="AB3677" i="18" s="1" a="1"/>
  <c r="AB3677" i="18" s="1"/>
  <c r="V3676" i="15" a="1"/>
  <c r="V3676" i="15" s="1"/>
  <c r="AB3676" i="18" s="1" a="1"/>
  <c r="AB3676" i="18" s="1"/>
  <c r="V3675" i="15" a="1"/>
  <c r="V3675" i="15" s="1"/>
  <c r="AB3675" i="18" s="1" a="1"/>
  <c r="AB3675" i="18" s="1"/>
  <c r="V3674" i="15" a="1"/>
  <c r="V3674" i="15" s="1"/>
  <c r="AB3674" i="18" s="1" a="1"/>
  <c r="AB3674" i="18" s="1"/>
  <c r="AC3674" i="18" s="1"/>
  <c r="V3673" i="15" a="1"/>
  <c r="V3673" i="15" s="1"/>
  <c r="AB3673" i="18" s="1" a="1"/>
  <c r="AB3673" i="18" s="1"/>
  <c r="V3672" i="15" a="1"/>
  <c r="V3672" i="15" s="1"/>
  <c r="AB3672" i="18" s="1" a="1"/>
  <c r="AB3672" i="18" s="1"/>
  <c r="V3671" i="15" a="1"/>
  <c r="V3671" i="15" s="1"/>
  <c r="AB3671" i="18" s="1" a="1"/>
  <c r="AB3671" i="18" s="1"/>
  <c r="V3670" i="15" a="1"/>
  <c r="V3670" i="15" s="1"/>
  <c r="AB3670" i="18" s="1" a="1"/>
  <c r="AB3670" i="18" s="1"/>
  <c r="AC3670" i="18" s="1"/>
  <c r="V3669" i="15" a="1"/>
  <c r="V3669" i="15" s="1"/>
  <c r="AB3669" i="18" s="1" a="1"/>
  <c r="AB3669" i="18" s="1"/>
  <c r="V3668" i="15" a="1"/>
  <c r="V3668" i="15" s="1"/>
  <c r="AB3668" i="18" s="1" a="1"/>
  <c r="AB3668" i="18" s="1"/>
  <c r="V3667" i="15" a="1"/>
  <c r="V3667" i="15" s="1"/>
  <c r="AB3667" i="18" s="1" a="1"/>
  <c r="AB3667" i="18" s="1"/>
  <c r="V3666" i="15" a="1"/>
  <c r="V3666" i="15" s="1"/>
  <c r="AB3666" i="18" s="1" a="1"/>
  <c r="AB3666" i="18" s="1"/>
  <c r="AC3666" i="18" s="1"/>
  <c r="V3665" i="15" a="1"/>
  <c r="V3665" i="15" s="1"/>
  <c r="AB3665" i="18" s="1" a="1"/>
  <c r="AB3665" i="18" s="1"/>
  <c r="V3664" i="15" a="1"/>
  <c r="V3664" i="15" s="1"/>
  <c r="AB3664" i="18" s="1" a="1"/>
  <c r="AB3664" i="18" s="1"/>
  <c r="V3663" i="15" a="1"/>
  <c r="V3663" i="15" s="1"/>
  <c r="AB3663" i="18" s="1" a="1"/>
  <c r="AB3663" i="18" s="1"/>
  <c r="V3662" i="15" a="1"/>
  <c r="V3662" i="15" s="1"/>
  <c r="AB3662" i="18" s="1" a="1"/>
  <c r="AB3662" i="18" s="1"/>
  <c r="AC3662" i="18" s="1"/>
  <c r="V3661" i="15" a="1"/>
  <c r="V3661" i="15" s="1"/>
  <c r="AB3661" i="18" s="1" a="1"/>
  <c r="AB3661" i="18" s="1"/>
  <c r="V3660" i="15" a="1"/>
  <c r="V3660" i="15" s="1"/>
  <c r="AB3660" i="18" s="1" a="1"/>
  <c r="AB3660" i="18" s="1"/>
  <c r="V3659" i="15" a="1"/>
  <c r="V3659" i="15" s="1"/>
  <c r="AB3659" i="18" s="1" a="1"/>
  <c r="AB3659" i="18" s="1"/>
  <c r="V3658" i="15" a="1"/>
  <c r="V3658" i="15" s="1"/>
  <c r="AB3658" i="18" s="1" a="1"/>
  <c r="AB3658" i="18" s="1"/>
  <c r="AC3658" i="18" s="1"/>
  <c r="V3657" i="15" a="1"/>
  <c r="V3657" i="15" s="1"/>
  <c r="AB3657" i="18" s="1" a="1"/>
  <c r="AB3657" i="18" s="1"/>
  <c r="V3656" i="15" a="1"/>
  <c r="V3656" i="15" s="1"/>
  <c r="AB3656" i="18" s="1" a="1"/>
  <c r="AB3656" i="18" s="1"/>
  <c r="V3655" i="15" a="1"/>
  <c r="V3655" i="15" s="1"/>
  <c r="AB3655" i="18" s="1" a="1"/>
  <c r="AB3655" i="18" s="1"/>
  <c r="V3654" i="15" a="1"/>
  <c r="V3654" i="15" s="1"/>
  <c r="AB3654" i="18" s="1" a="1"/>
  <c r="AB3654" i="18" s="1"/>
  <c r="AC3654" i="18" s="1"/>
  <c r="V3653" i="15" a="1"/>
  <c r="V3653" i="15" s="1"/>
  <c r="AB3653" i="18" s="1" a="1"/>
  <c r="AB3653" i="18" s="1"/>
  <c r="V3652" i="15" a="1"/>
  <c r="V3652" i="15" s="1"/>
  <c r="AB3652" i="18" s="1" a="1"/>
  <c r="AB3652" i="18" s="1"/>
  <c r="V3651" i="15" a="1"/>
  <c r="V3651" i="15" s="1"/>
  <c r="AB3651" i="18" s="1" a="1"/>
  <c r="AB3651" i="18" s="1"/>
  <c r="V3650" i="15" a="1"/>
  <c r="V3650" i="15" s="1"/>
  <c r="AB3650" i="18" s="1" a="1"/>
  <c r="AB3650" i="18" s="1"/>
  <c r="AC3650" i="18" s="1"/>
  <c r="V3649" i="15" a="1"/>
  <c r="V3649" i="15" s="1"/>
  <c r="AB3649" i="18" s="1" a="1"/>
  <c r="AB3649" i="18" s="1"/>
  <c r="V3648" i="15" a="1"/>
  <c r="V3648" i="15" s="1"/>
  <c r="AB3648" i="18" s="1" a="1"/>
  <c r="AB3648" i="18" s="1"/>
  <c r="V3647" i="15" a="1"/>
  <c r="V3647" i="15" s="1"/>
  <c r="AB3647" i="18" s="1" a="1"/>
  <c r="AB3647" i="18" s="1"/>
  <c r="V3646" i="15" a="1"/>
  <c r="V3646" i="15" s="1"/>
  <c r="AB3646" i="18" s="1" a="1"/>
  <c r="AB3646" i="18" s="1"/>
  <c r="AC3646" i="18" s="1"/>
  <c r="V3645" i="15" a="1"/>
  <c r="V3645" i="15" s="1"/>
  <c r="AB3645" i="18" s="1" a="1"/>
  <c r="AB3645" i="18" s="1"/>
  <c r="V3644" i="15" a="1"/>
  <c r="V3644" i="15" s="1"/>
  <c r="AB3644" i="18" s="1" a="1"/>
  <c r="AB3644" i="18" s="1"/>
  <c r="V3643" i="15" a="1"/>
  <c r="V3643" i="15" s="1"/>
  <c r="AB3643" i="18" s="1" a="1"/>
  <c r="AB3643" i="18" s="1"/>
  <c r="V3642" i="15" a="1"/>
  <c r="V3642" i="15" s="1"/>
  <c r="AB3642" i="18" s="1" a="1"/>
  <c r="AB3642" i="18" s="1"/>
  <c r="AC3642" i="18" s="1"/>
  <c r="V3641" i="15" a="1"/>
  <c r="V3641" i="15" s="1"/>
  <c r="AB3641" i="18" s="1" a="1"/>
  <c r="AB3641" i="18" s="1"/>
  <c r="V3640" i="15" a="1"/>
  <c r="V3640" i="15" s="1"/>
  <c r="AB3640" i="18" s="1" a="1"/>
  <c r="AB3640" i="18" s="1"/>
  <c r="V3639" i="15" a="1"/>
  <c r="V3639" i="15" s="1"/>
  <c r="AB3639" i="18" s="1" a="1"/>
  <c r="AB3639" i="18" s="1"/>
  <c r="V3638" i="15" a="1"/>
  <c r="V3638" i="15" s="1"/>
  <c r="AB3638" i="18" s="1" a="1"/>
  <c r="AB3638" i="18" s="1"/>
  <c r="AC3638" i="18" s="1"/>
  <c r="V3637" i="15" a="1"/>
  <c r="V3637" i="15" s="1"/>
  <c r="AB3637" i="18" s="1" a="1"/>
  <c r="AB3637" i="18" s="1"/>
  <c r="V3636" i="15" a="1"/>
  <c r="V3636" i="15" s="1"/>
  <c r="AB3636" i="18" s="1" a="1"/>
  <c r="AB3636" i="18" s="1"/>
  <c r="V3635" i="15" a="1"/>
  <c r="V3635" i="15" s="1"/>
  <c r="AB3635" i="18" s="1" a="1"/>
  <c r="AB3635" i="18" s="1"/>
  <c r="V3634" i="15" a="1"/>
  <c r="V3634" i="15" s="1"/>
  <c r="AB3634" i="18" s="1" a="1"/>
  <c r="AB3634" i="18" s="1"/>
  <c r="AC3634" i="18" s="1"/>
  <c r="V3633" i="15" a="1"/>
  <c r="V3633" i="15" s="1"/>
  <c r="AB3633" i="18" s="1" a="1"/>
  <c r="AB3633" i="18" s="1"/>
  <c r="V3632" i="15" a="1"/>
  <c r="V3632" i="15" s="1"/>
  <c r="AB3632" i="18" s="1" a="1"/>
  <c r="AB3632" i="18" s="1"/>
  <c r="V3631" i="15" a="1"/>
  <c r="V3631" i="15" s="1"/>
  <c r="AB3631" i="18" s="1" a="1"/>
  <c r="AB3631" i="18" s="1"/>
  <c r="V3630" i="15" a="1"/>
  <c r="V3630" i="15" s="1"/>
  <c r="AB3630" i="18" s="1" a="1"/>
  <c r="AB3630" i="18" s="1"/>
  <c r="AC3630" i="18" s="1"/>
  <c r="V3629" i="15" a="1"/>
  <c r="V3629" i="15" s="1"/>
  <c r="AB3629" i="18" s="1" a="1"/>
  <c r="AB3629" i="18" s="1"/>
  <c r="V3628" i="15" a="1"/>
  <c r="V3628" i="15" s="1"/>
  <c r="AB3628" i="18" s="1" a="1"/>
  <c r="AB3628" i="18" s="1"/>
  <c r="AC3628" i="18" s="1"/>
  <c r="V3627" i="15" a="1"/>
  <c r="V3627" i="15" s="1"/>
  <c r="AB3627" i="18" s="1" a="1"/>
  <c r="AB3627" i="18" s="1"/>
  <c r="AC3627" i="18" s="1"/>
  <c r="V3626" i="15" a="1"/>
  <c r="V3626" i="15" s="1"/>
  <c r="AB3626" i="18" s="1" a="1"/>
  <c r="AB3626" i="18" s="1"/>
  <c r="AC3626" i="18" s="1"/>
  <c r="V3625" i="15" a="1"/>
  <c r="V3625" i="15" s="1"/>
  <c r="AB3625" i="18" s="1" a="1"/>
  <c r="AB3625" i="18" s="1"/>
  <c r="V3624" i="15" a="1"/>
  <c r="V3624" i="15" s="1"/>
  <c r="AB3624" i="18" s="1" a="1"/>
  <c r="AB3624" i="18" s="1"/>
  <c r="V3623" i="15" a="1"/>
  <c r="V3623" i="15" s="1"/>
  <c r="AB3623" i="18" s="1" a="1"/>
  <c r="AB3623" i="18" s="1"/>
  <c r="V3622" i="15" a="1"/>
  <c r="V3622" i="15" s="1"/>
  <c r="AB3622" i="18" s="1" a="1"/>
  <c r="AB3622" i="18" s="1"/>
  <c r="AC3622" i="18" s="1"/>
  <c r="V3621" i="15" a="1"/>
  <c r="V3621" i="15" s="1"/>
  <c r="AB3621" i="18" s="1" a="1"/>
  <c r="AB3621" i="18" s="1"/>
  <c r="V3620" i="15" a="1"/>
  <c r="V3620" i="15" s="1"/>
  <c r="AB3620" i="18" s="1" a="1"/>
  <c r="AB3620" i="18" s="1"/>
  <c r="V3619" i="15" a="1"/>
  <c r="V3619" i="15" s="1"/>
  <c r="AB3619" i="18" s="1" a="1"/>
  <c r="AB3619" i="18" s="1"/>
  <c r="AC3619" i="18" s="1"/>
  <c r="V3618" i="15" a="1"/>
  <c r="V3618" i="15" s="1"/>
  <c r="AB3618" i="18" s="1" a="1"/>
  <c r="AB3618" i="18" s="1"/>
  <c r="AC3618" i="18" s="1"/>
  <c r="V3617" i="15" a="1"/>
  <c r="V3617" i="15" s="1"/>
  <c r="AB3617" i="18" s="1" a="1"/>
  <c r="AB3617" i="18" s="1"/>
  <c r="V3616" i="15" a="1"/>
  <c r="V3616" i="15" s="1"/>
  <c r="AB3616" i="18" s="1" a="1"/>
  <c r="AB3616" i="18" s="1"/>
  <c r="V3615" i="15" a="1"/>
  <c r="V3615" i="15" s="1"/>
  <c r="AB3615" i="18" s="1" a="1"/>
  <c r="AB3615" i="18" s="1"/>
  <c r="V3614" i="15" a="1"/>
  <c r="V3614" i="15" s="1"/>
  <c r="AB3614" i="18" s="1" a="1"/>
  <c r="AB3614" i="18" s="1"/>
  <c r="AD3614" i="18" s="1"/>
  <c r="V3613" i="15" a="1"/>
  <c r="V3613" i="15" s="1"/>
  <c r="AB3613" i="18" s="1" a="1"/>
  <c r="AB3613" i="18" s="1"/>
  <c r="V3612" i="15" a="1"/>
  <c r="V3612" i="15" s="1"/>
  <c r="AB3612" i="18" s="1" a="1"/>
  <c r="AB3612" i="18" s="1"/>
  <c r="V3611" i="15" a="1"/>
  <c r="V3611" i="15" s="1"/>
  <c r="AB3611" i="18" s="1" a="1"/>
  <c r="AB3611" i="18" s="1"/>
  <c r="AC3611" i="18" s="1"/>
  <c r="V3610" i="15" a="1"/>
  <c r="V3610" i="15" s="1"/>
  <c r="AB3610" i="18" s="1" a="1"/>
  <c r="AB3610" i="18" s="1"/>
  <c r="AC3610" i="18" s="1"/>
  <c r="V3609" i="15" a="1"/>
  <c r="V3609" i="15" s="1"/>
  <c r="AB3609" i="18" s="1" a="1"/>
  <c r="AB3609" i="18" s="1"/>
  <c r="V3608" i="15" a="1"/>
  <c r="V3608" i="15" s="1"/>
  <c r="AB3608" i="18" s="1" a="1"/>
  <c r="AB3608" i="18" s="1"/>
  <c r="V3607" i="15" a="1"/>
  <c r="V3607" i="15" s="1"/>
  <c r="AB3607" i="18" s="1" a="1"/>
  <c r="AB3607" i="18" s="1"/>
  <c r="AC3607" i="18" s="1"/>
  <c r="V3606" i="15" a="1"/>
  <c r="V3606" i="15" s="1"/>
  <c r="AB3606" i="18" s="1" a="1"/>
  <c r="AB3606" i="18" s="1"/>
  <c r="AD3606" i="18" s="1"/>
  <c r="V3605" i="15" a="1"/>
  <c r="V3605" i="15" s="1"/>
  <c r="AB3605" i="18" s="1" a="1"/>
  <c r="AB3605" i="18" s="1"/>
  <c r="V3604" i="15" a="1"/>
  <c r="V3604" i="15" s="1"/>
  <c r="AB3604" i="18" s="1" a="1"/>
  <c r="AB3604" i="18" s="1"/>
  <c r="V3603" i="15" a="1"/>
  <c r="V3603" i="15" s="1"/>
  <c r="AB3603" i="18" s="1" a="1"/>
  <c r="AB3603" i="18" s="1"/>
  <c r="AC3603" i="18" s="1"/>
  <c r="V3602" i="15" a="1"/>
  <c r="V3602" i="15" s="1"/>
  <c r="AB3602" i="18" s="1" a="1"/>
  <c r="AB3602" i="18" s="1"/>
  <c r="V3601" i="15" a="1"/>
  <c r="V3601" i="15" s="1"/>
  <c r="AB3601" i="18" s="1" a="1"/>
  <c r="AB3601" i="18" s="1"/>
  <c r="AC3601" i="18" s="1"/>
  <c r="V3600" i="15" a="1"/>
  <c r="V3600" i="15" s="1"/>
  <c r="AB3600" i="18" s="1" a="1"/>
  <c r="AB3600" i="18" s="1"/>
  <c r="AC3600" i="18" s="1"/>
  <c r="V3599" i="15" a="1"/>
  <c r="V3599" i="15" s="1"/>
  <c r="AB3599" i="18" s="1" a="1"/>
  <c r="AB3599" i="18" s="1"/>
  <c r="V3598" i="15" a="1"/>
  <c r="V3598" i="15" s="1"/>
  <c r="AB3598" i="18" s="1" a="1"/>
  <c r="AB3598" i="18" s="1"/>
  <c r="V3597" i="15" a="1"/>
  <c r="V3597" i="15" s="1"/>
  <c r="AB3597" i="18" s="1" a="1"/>
  <c r="AB3597" i="18" s="1"/>
  <c r="AC3597" i="18" s="1"/>
  <c r="V3596" i="15" a="1"/>
  <c r="V3596" i="15" s="1"/>
  <c r="AB3596" i="18" s="1" a="1"/>
  <c r="AB3596" i="18" s="1"/>
  <c r="V3595" i="15" a="1"/>
  <c r="V3595" i="15" s="1"/>
  <c r="AB3595" i="18" s="1" a="1"/>
  <c r="AB3595" i="18" s="1"/>
  <c r="AC3595" i="18" s="1"/>
  <c r="V3594" i="15" a="1"/>
  <c r="V3594" i="15" s="1"/>
  <c r="AB3594" i="18" s="1" a="1"/>
  <c r="AB3594" i="18" s="1"/>
  <c r="AC3594" i="18" s="1"/>
  <c r="V3593" i="15" a="1"/>
  <c r="V3593" i="15" s="1"/>
  <c r="AB3593" i="18" s="1" a="1"/>
  <c r="AB3593" i="18" s="1"/>
  <c r="V3592" i="15" a="1"/>
  <c r="V3592" i="15" s="1"/>
  <c r="AB3592" i="18" s="1" a="1"/>
  <c r="AB3592" i="18" s="1"/>
  <c r="AD3592" i="18" s="1"/>
  <c r="V3591" i="15" a="1"/>
  <c r="V3591" i="15" s="1"/>
  <c r="AB3591" i="18" s="1" a="1"/>
  <c r="AB3591" i="18" s="1"/>
  <c r="V3590" i="15" a="1"/>
  <c r="V3590" i="15" s="1"/>
  <c r="AB3590" i="18" s="1" a="1"/>
  <c r="AB3590" i="18" s="1"/>
  <c r="V3589" i="15" a="1"/>
  <c r="V3589" i="15" s="1"/>
  <c r="AB3589" i="18" s="1" a="1"/>
  <c r="AB3589" i="18" s="1"/>
  <c r="AC3589" i="18" s="1"/>
  <c r="V3588" i="15" a="1"/>
  <c r="V3588" i="15" s="1"/>
  <c r="AB3588" i="18" s="1" a="1"/>
  <c r="AB3588" i="18" s="1"/>
  <c r="V3587" i="15" a="1"/>
  <c r="V3587" i="15" s="1"/>
  <c r="AB3587" i="18" s="1" a="1"/>
  <c r="AB3587" i="18" s="1"/>
  <c r="AC3587" i="18" s="1"/>
  <c r="V3586" i="15" a="1"/>
  <c r="V3586" i="15" s="1"/>
  <c r="AB3586" i="18" s="1" a="1"/>
  <c r="AB3586" i="18" s="1"/>
  <c r="V3585" i="15" a="1"/>
  <c r="V3585" i="15" s="1"/>
  <c r="AB3585" i="18" s="1" a="1"/>
  <c r="AB3585" i="18" s="1"/>
  <c r="V3584" i="15" a="1"/>
  <c r="V3584" i="15" s="1"/>
  <c r="AB3584" i="18" s="1" a="1"/>
  <c r="AB3584" i="18" s="1"/>
  <c r="AD3584" i="18" s="1"/>
  <c r="V3583" i="15" a="1"/>
  <c r="V3583" i="15" s="1"/>
  <c r="AB3583" i="18" s="1" a="1"/>
  <c r="AB3583" i="18" s="1"/>
  <c r="V3582" i="15" a="1"/>
  <c r="V3582" i="15" s="1"/>
  <c r="AB3582" i="18" s="1" a="1"/>
  <c r="AB3582" i="18" s="1"/>
  <c r="V3581" i="15" a="1"/>
  <c r="V3581" i="15" s="1"/>
  <c r="AB3581" i="18" s="1" a="1"/>
  <c r="AB3581" i="18" s="1"/>
  <c r="AC3581" i="18" s="1"/>
  <c r="V3580" i="15" a="1"/>
  <c r="V3580" i="15" s="1"/>
  <c r="AB3580" i="18" s="1" a="1"/>
  <c r="AB3580" i="18" s="1"/>
  <c r="V3579" i="15" a="1"/>
  <c r="V3579" i="15" s="1"/>
  <c r="AB3579" i="18" s="1" a="1"/>
  <c r="AB3579" i="18" s="1"/>
  <c r="AC3579" i="18" s="1"/>
  <c r="V3578" i="15" a="1"/>
  <c r="V3578" i="15" s="1"/>
  <c r="AB3578" i="18" s="1" a="1"/>
  <c r="AB3578" i="18" s="1"/>
  <c r="V3577" i="15" a="1"/>
  <c r="V3577" i="15" s="1"/>
  <c r="AB3577" i="18" s="1" a="1"/>
  <c r="AB3577" i="18" s="1"/>
  <c r="V3576" i="15" a="1"/>
  <c r="V3576" i="15" s="1"/>
  <c r="AB3576" i="18" s="1" a="1"/>
  <c r="AB3576" i="18" s="1"/>
  <c r="AD3576" i="18" s="1"/>
  <c r="V3575" i="15" a="1"/>
  <c r="V3575" i="15" s="1"/>
  <c r="AB3575" i="18" s="1" a="1"/>
  <c r="AB3575" i="18" s="1"/>
  <c r="V3574" i="15" a="1"/>
  <c r="V3574" i="15" s="1"/>
  <c r="AB3574" i="18" s="1" a="1"/>
  <c r="AB3574" i="18" s="1"/>
  <c r="AD3574" i="18" s="1"/>
  <c r="V3573" i="15" a="1"/>
  <c r="V3573" i="15" s="1"/>
  <c r="AB3573" i="18" s="1" a="1"/>
  <c r="AB3573" i="18" s="1"/>
  <c r="AC3573" i="18" s="1"/>
  <c r="V3572" i="15" a="1"/>
  <c r="V3572" i="15" s="1"/>
  <c r="AB3572" i="18" s="1" a="1"/>
  <c r="AB3572" i="18" s="1"/>
  <c r="V3571" i="15" a="1"/>
  <c r="V3571" i="15" s="1"/>
  <c r="AB3571" i="18" s="1" a="1"/>
  <c r="AB3571" i="18" s="1"/>
  <c r="V3570" i="15" a="1"/>
  <c r="V3570" i="15" s="1"/>
  <c r="AB3570" i="18" s="1" a="1"/>
  <c r="AB3570" i="18" s="1"/>
  <c r="AD3570" i="18" s="1"/>
  <c r="V3569" i="15" a="1"/>
  <c r="V3569" i="15" s="1"/>
  <c r="AB3569" i="18" s="1" a="1"/>
  <c r="AB3569" i="18" s="1"/>
  <c r="V3568" i="15" a="1"/>
  <c r="V3568" i="15" s="1"/>
  <c r="AB3568" i="18" s="1" a="1"/>
  <c r="AB3568" i="18" s="1"/>
  <c r="AD3568" i="18" s="1"/>
  <c r="V3567" i="15" a="1"/>
  <c r="V3567" i="15" s="1"/>
  <c r="AB3567" i="18" s="1" a="1"/>
  <c r="AB3567" i="18" s="1"/>
  <c r="V3566" i="15" a="1"/>
  <c r="V3566" i="15" s="1"/>
  <c r="AB3566" i="18" s="1" a="1"/>
  <c r="AB3566" i="18" s="1"/>
  <c r="V3565" i="15" a="1"/>
  <c r="V3565" i="15" s="1"/>
  <c r="AB3565" i="18" s="1" a="1"/>
  <c r="AB3565" i="18" s="1"/>
  <c r="AC3565" i="18" s="1"/>
  <c r="V3564" i="15" a="1"/>
  <c r="V3564" i="15" s="1"/>
  <c r="AB3564" i="18" s="1" a="1"/>
  <c r="AB3564" i="18" s="1"/>
  <c r="V3563" i="15" a="1"/>
  <c r="V3563" i="15" s="1"/>
  <c r="AB3563" i="18" s="1" a="1"/>
  <c r="AB3563" i="18" s="1"/>
  <c r="V3562" i="15" a="1"/>
  <c r="V3562" i="15" s="1"/>
  <c r="AB3562" i="18" s="1" a="1"/>
  <c r="AB3562" i="18" s="1"/>
  <c r="V3561" i="15" a="1"/>
  <c r="V3561" i="15" s="1"/>
  <c r="AB3561" i="18" s="1" a="1"/>
  <c r="AB3561" i="18" s="1"/>
  <c r="V3560" i="15" a="1"/>
  <c r="V3560" i="15" s="1"/>
  <c r="AB3560" i="18" s="1" a="1"/>
  <c r="AB3560" i="18" s="1"/>
  <c r="V3559" i="15" a="1"/>
  <c r="V3559" i="15" s="1"/>
  <c r="AB3559" i="18" s="1" a="1"/>
  <c r="AB3559" i="18" s="1"/>
  <c r="V3558" i="15" a="1"/>
  <c r="V3558" i="15" s="1"/>
  <c r="AB3558" i="18" s="1" a="1"/>
  <c r="AB3558" i="18" s="1"/>
  <c r="V3557" i="15" a="1"/>
  <c r="V3557" i="15" s="1"/>
  <c r="AB3557" i="18" s="1" a="1"/>
  <c r="AB3557" i="18" s="1"/>
  <c r="V3556" i="15" a="1"/>
  <c r="V3556" i="15" s="1"/>
  <c r="AB3556" i="18" s="1" a="1"/>
  <c r="AB3556" i="18" s="1"/>
  <c r="V3555" i="15" a="1"/>
  <c r="V3555" i="15" s="1"/>
  <c r="AB3555" i="18" s="1" a="1"/>
  <c r="AB3555" i="18" s="1"/>
  <c r="V3554" i="15" a="1"/>
  <c r="V3554" i="15" s="1"/>
  <c r="AB3554" i="18" s="1" a="1"/>
  <c r="AB3554" i="18" s="1"/>
  <c r="AC3554" i="18" s="1"/>
  <c r="V3553" i="15" a="1"/>
  <c r="V3553" i="15" s="1"/>
  <c r="AB3553" i="18" s="1" a="1"/>
  <c r="AB3553" i="18" s="1"/>
  <c r="V3552" i="15" a="1"/>
  <c r="V3552" i="15" s="1"/>
  <c r="AB3552" i="18" s="1" a="1"/>
  <c r="AB3552" i="18" s="1"/>
  <c r="V3551" i="15" a="1"/>
  <c r="V3551" i="15" s="1"/>
  <c r="AB3551" i="18" s="1" a="1"/>
  <c r="AB3551" i="18" s="1"/>
  <c r="V3550" i="15" a="1"/>
  <c r="V3550" i="15" s="1"/>
  <c r="AB3550" i="18" s="1" a="1"/>
  <c r="AB3550" i="18" s="1"/>
  <c r="V3549" i="15" a="1"/>
  <c r="V3549" i="15" s="1"/>
  <c r="AB3549" i="18" s="1" a="1"/>
  <c r="AB3549" i="18" s="1"/>
  <c r="AC3549" i="18" s="1"/>
  <c r="V3548" i="15" a="1"/>
  <c r="V3548" i="15" s="1"/>
  <c r="AB3548" i="18" s="1" a="1"/>
  <c r="AB3548" i="18" s="1"/>
  <c r="V3547" i="15" a="1"/>
  <c r="V3547" i="15" s="1"/>
  <c r="AB3547" i="18" s="1" a="1"/>
  <c r="AB3547" i="18" s="1"/>
  <c r="V3546" i="15" a="1"/>
  <c r="V3546" i="15" s="1"/>
  <c r="AB3546" i="18" s="1" a="1"/>
  <c r="AB3546" i="18" s="1"/>
  <c r="V3545" i="15" a="1"/>
  <c r="V3545" i="15" s="1"/>
  <c r="AB3545" i="18" s="1" a="1"/>
  <c r="AB3545" i="18" s="1"/>
  <c r="V3544" i="15" a="1"/>
  <c r="V3544" i="15" s="1"/>
  <c r="AB3544" i="18" s="1" a="1"/>
  <c r="AB3544" i="18" s="1"/>
  <c r="V3543" i="15" a="1"/>
  <c r="V3543" i="15" s="1"/>
  <c r="AB3543" i="18" s="1" a="1"/>
  <c r="AB3543" i="18" s="1"/>
  <c r="AC3543" i="18" s="1"/>
  <c r="V3542" i="15" a="1"/>
  <c r="V3542" i="15" s="1"/>
  <c r="AB3542" i="18" s="1" a="1"/>
  <c r="AB3542" i="18" s="1"/>
  <c r="V3541" i="15" a="1"/>
  <c r="V3541" i="15" s="1"/>
  <c r="AB3541" i="18" s="1" a="1"/>
  <c r="AB3541" i="18" s="1"/>
  <c r="AC3541" i="18" s="1"/>
  <c r="V3540" i="15" a="1"/>
  <c r="V3540" i="15" s="1"/>
  <c r="AB3540" i="18" s="1" a="1"/>
  <c r="AB3540" i="18" s="1"/>
  <c r="V3539" i="15" a="1"/>
  <c r="V3539" i="15" s="1"/>
  <c r="AB3539" i="18" s="1" a="1"/>
  <c r="AB3539" i="18" s="1"/>
  <c r="V3538" i="15" a="1"/>
  <c r="V3538" i="15" s="1"/>
  <c r="AB3538" i="18" s="1" a="1"/>
  <c r="AB3538" i="18" s="1"/>
  <c r="V3537" i="15" a="1"/>
  <c r="V3537" i="15" s="1"/>
  <c r="AB3537" i="18" s="1" a="1"/>
  <c r="AB3537" i="18" s="1"/>
  <c r="V3536" i="15" a="1"/>
  <c r="V3536" i="15" s="1"/>
  <c r="AB3536" i="18" s="1" a="1"/>
  <c r="AB3536" i="18" s="1"/>
  <c r="V3535" i="15" a="1"/>
  <c r="V3535" i="15" s="1"/>
  <c r="AB3535" i="18" s="1" a="1"/>
  <c r="AB3535" i="18" s="1"/>
  <c r="AC3535" i="18" s="1"/>
  <c r="V3534" i="15" a="1"/>
  <c r="V3534" i="15" s="1"/>
  <c r="AB3534" i="18" s="1" a="1"/>
  <c r="AB3534" i="18" s="1"/>
  <c r="V3533" i="15" a="1"/>
  <c r="V3533" i="15" s="1"/>
  <c r="AB3533" i="18" s="1" a="1"/>
  <c r="AB3533" i="18" s="1"/>
  <c r="AC3533" i="18" s="1"/>
  <c r="V3532" i="15" a="1"/>
  <c r="V3532" i="15" s="1"/>
  <c r="AB3532" i="18" s="1" a="1"/>
  <c r="AB3532" i="18" s="1"/>
  <c r="V3531" i="15" a="1"/>
  <c r="V3531" i="15" s="1"/>
  <c r="AB3531" i="18" s="1" a="1"/>
  <c r="AB3531" i="18" s="1"/>
  <c r="V3530" i="15" a="1"/>
  <c r="V3530" i="15" s="1"/>
  <c r="AB3530" i="18" s="1" a="1"/>
  <c r="AB3530" i="18" s="1"/>
  <c r="V3529" i="15" a="1"/>
  <c r="V3529" i="15" s="1"/>
  <c r="AB3529" i="18" s="1" a="1"/>
  <c r="AB3529" i="18" s="1"/>
  <c r="V3528" i="15" a="1"/>
  <c r="V3528" i="15" s="1"/>
  <c r="AB3528" i="18" s="1" a="1"/>
  <c r="AB3528" i="18" s="1"/>
  <c r="V3527" i="15" a="1"/>
  <c r="V3527" i="15" s="1"/>
  <c r="AB3527" i="18" s="1" a="1"/>
  <c r="AB3527" i="18" s="1"/>
  <c r="AC3527" i="18" s="1"/>
  <c r="V3526" i="15" a="1"/>
  <c r="V3526" i="15" s="1"/>
  <c r="AB3526" i="18" s="1" a="1"/>
  <c r="AB3526" i="18" s="1"/>
  <c r="V3525" i="15" a="1"/>
  <c r="V3525" i="15" s="1"/>
  <c r="AB3525" i="18" s="1" a="1"/>
  <c r="AB3525" i="18" s="1"/>
  <c r="AC3525" i="18" s="1"/>
  <c r="V3524" i="15" a="1"/>
  <c r="V3524" i="15" s="1"/>
  <c r="AB3524" i="18" s="1" a="1"/>
  <c r="AB3524" i="18" s="1"/>
  <c r="V3523" i="15" a="1"/>
  <c r="V3523" i="15" s="1"/>
  <c r="AB3523" i="18" s="1" a="1"/>
  <c r="AB3523" i="18" s="1"/>
  <c r="V3522" i="15" a="1"/>
  <c r="V3522" i="15" s="1"/>
  <c r="AB3522" i="18" s="1" a="1"/>
  <c r="AB3522" i="18" s="1"/>
  <c r="V3521" i="15" a="1"/>
  <c r="V3521" i="15" s="1"/>
  <c r="AB3521" i="18" s="1" a="1"/>
  <c r="AB3521" i="18" s="1"/>
  <c r="V3520" i="15" a="1"/>
  <c r="V3520" i="15" s="1"/>
  <c r="AB3520" i="18" s="1" a="1"/>
  <c r="AB3520" i="18" s="1"/>
  <c r="V3519" i="15" a="1"/>
  <c r="V3519" i="15" s="1"/>
  <c r="AB3519" i="18" s="1" a="1"/>
  <c r="AB3519" i="18" s="1"/>
  <c r="AC3519" i="18" s="1"/>
  <c r="V3518" i="15" a="1"/>
  <c r="V3518" i="15" s="1"/>
  <c r="AB3518" i="18" s="1" a="1"/>
  <c r="AB3518" i="18" s="1"/>
  <c r="V3517" i="15" a="1"/>
  <c r="V3517" i="15" s="1"/>
  <c r="AB3517" i="18" s="1" a="1"/>
  <c r="AB3517" i="18" s="1"/>
  <c r="AC3517" i="18" s="1"/>
  <c r="V3516" i="15" a="1"/>
  <c r="V3516" i="15" s="1"/>
  <c r="AB3516" i="18" s="1" a="1"/>
  <c r="AB3516" i="18" s="1"/>
  <c r="V3515" i="15" a="1"/>
  <c r="V3515" i="15" s="1"/>
  <c r="AB3515" i="18" s="1" a="1"/>
  <c r="AB3515" i="18" s="1"/>
  <c r="V3514" i="15" a="1"/>
  <c r="V3514" i="15" s="1"/>
  <c r="AB3514" i="18" s="1" a="1"/>
  <c r="AB3514" i="18" s="1"/>
  <c r="V3513" i="15" a="1"/>
  <c r="V3513" i="15" s="1"/>
  <c r="AB3513" i="18" s="1" a="1"/>
  <c r="AB3513" i="18" s="1"/>
  <c r="V3512" i="15" a="1"/>
  <c r="V3512" i="15" s="1"/>
  <c r="AB3512" i="18" s="1" a="1"/>
  <c r="AB3512" i="18" s="1"/>
  <c r="V3511" i="15" a="1"/>
  <c r="V3511" i="15" s="1"/>
  <c r="AB3511" i="18" s="1" a="1"/>
  <c r="AB3511" i="18" s="1"/>
  <c r="AC3511" i="18" s="1"/>
  <c r="V3510" i="15" a="1"/>
  <c r="V3510" i="15" s="1"/>
  <c r="AB3510" i="18" s="1" a="1"/>
  <c r="AB3510" i="18" s="1"/>
  <c r="V3509" i="15" a="1"/>
  <c r="V3509" i="15" s="1"/>
  <c r="AB3509" i="18" s="1" a="1"/>
  <c r="AB3509" i="18" s="1"/>
  <c r="V3508" i="15" a="1"/>
  <c r="V3508" i="15" s="1"/>
  <c r="AB3508" i="18" s="1" a="1"/>
  <c r="AB3508" i="18" s="1"/>
  <c r="V3507" i="15" a="1"/>
  <c r="V3507" i="15" s="1"/>
  <c r="AB3507" i="18" s="1" a="1"/>
  <c r="AB3507" i="18" s="1"/>
  <c r="V3506" i="15" a="1"/>
  <c r="V3506" i="15" s="1"/>
  <c r="AB3506" i="18" s="1" a="1"/>
  <c r="AB3506" i="18" s="1"/>
  <c r="V3505" i="15" a="1"/>
  <c r="V3505" i="15" s="1"/>
  <c r="AB3505" i="18" s="1" a="1"/>
  <c r="AB3505" i="18" s="1"/>
  <c r="V3504" i="15" a="1"/>
  <c r="V3504" i="15" s="1"/>
  <c r="AB3504" i="18" s="1" a="1"/>
  <c r="AB3504" i="18" s="1"/>
  <c r="V3503" i="15" a="1"/>
  <c r="V3503" i="15" s="1"/>
  <c r="AB3503" i="18" s="1" a="1"/>
  <c r="AB3503" i="18" s="1"/>
  <c r="AC3503" i="18" s="1"/>
  <c r="V3502" i="15" a="1"/>
  <c r="V3502" i="15" s="1"/>
  <c r="AB3502" i="18" s="1" a="1"/>
  <c r="AB3502" i="18" s="1"/>
  <c r="V3501" i="15" a="1"/>
  <c r="V3501" i="15" s="1"/>
  <c r="AB3501" i="18" s="1" a="1"/>
  <c r="AB3501" i="18" s="1"/>
  <c r="AC3501" i="18" s="1"/>
  <c r="V3500" i="15" a="1"/>
  <c r="V3500" i="15" s="1"/>
  <c r="AB3500" i="18" s="1" a="1"/>
  <c r="AB3500" i="18" s="1"/>
  <c r="V3499" i="15" a="1"/>
  <c r="V3499" i="15" s="1"/>
  <c r="AB3499" i="18" s="1" a="1"/>
  <c r="AB3499" i="18" s="1"/>
  <c r="V3498" i="15" a="1"/>
  <c r="V3498" i="15" s="1"/>
  <c r="AB3498" i="18" s="1" a="1"/>
  <c r="AB3498" i="18" s="1"/>
  <c r="V3497" i="15" a="1"/>
  <c r="V3497" i="15" s="1"/>
  <c r="AB3497" i="18" s="1" a="1"/>
  <c r="AB3497" i="18" s="1"/>
  <c r="V3496" i="15" a="1"/>
  <c r="V3496" i="15" s="1"/>
  <c r="AB3496" i="18" s="1" a="1"/>
  <c r="AB3496" i="18" s="1"/>
  <c r="V3495" i="15" a="1"/>
  <c r="V3495" i="15" s="1"/>
  <c r="AB3495" i="18" s="1" a="1"/>
  <c r="AB3495" i="18" s="1"/>
  <c r="AC3495" i="18" s="1"/>
  <c r="V3494" i="15" a="1"/>
  <c r="V3494" i="15" s="1"/>
  <c r="AB3494" i="18" s="1" a="1"/>
  <c r="AB3494" i="18" s="1"/>
  <c r="V3493" i="15" a="1"/>
  <c r="V3493" i="15" s="1"/>
  <c r="AB3493" i="18" s="1" a="1"/>
  <c r="AB3493" i="18" s="1"/>
  <c r="AC3493" i="18" s="1"/>
  <c r="V3492" i="15" a="1"/>
  <c r="V3492" i="15" s="1"/>
  <c r="AB3492" i="18" s="1" a="1"/>
  <c r="AB3492" i="18" s="1"/>
  <c r="V3491" i="15" a="1"/>
  <c r="V3491" i="15" s="1"/>
  <c r="AB3491" i="18" s="1" a="1"/>
  <c r="AB3491" i="18" s="1"/>
  <c r="V3490" i="15" a="1"/>
  <c r="V3490" i="15" s="1"/>
  <c r="AB3490" i="18" s="1" a="1"/>
  <c r="AB3490" i="18" s="1"/>
  <c r="V3489" i="15" a="1"/>
  <c r="V3489" i="15" s="1"/>
  <c r="AB3489" i="18" s="1" a="1"/>
  <c r="AB3489" i="18" s="1"/>
  <c r="V3488" i="15" a="1"/>
  <c r="V3488" i="15" s="1"/>
  <c r="AB3488" i="18" s="1" a="1"/>
  <c r="AB3488" i="18" s="1"/>
  <c r="V3487" i="15" a="1"/>
  <c r="V3487" i="15" s="1"/>
  <c r="AB3487" i="18" s="1" a="1"/>
  <c r="AB3487" i="18" s="1"/>
  <c r="AC3487" i="18" s="1"/>
  <c r="V3486" i="15" a="1"/>
  <c r="V3486" i="15" s="1"/>
  <c r="AB3486" i="18" s="1" a="1"/>
  <c r="AB3486" i="18" s="1"/>
  <c r="V3485" i="15" a="1"/>
  <c r="V3485" i="15" s="1"/>
  <c r="AB3485" i="18" s="1" a="1"/>
  <c r="AB3485" i="18" s="1"/>
  <c r="V3484" i="15" a="1"/>
  <c r="V3484" i="15" s="1"/>
  <c r="AB3484" i="18" s="1" a="1"/>
  <c r="AB3484" i="18" s="1"/>
  <c r="V3483" i="15" a="1"/>
  <c r="V3483" i="15" s="1"/>
  <c r="AB3483" i="18" s="1" a="1"/>
  <c r="AB3483" i="18" s="1"/>
  <c r="V3482" i="15" a="1"/>
  <c r="V3482" i="15" s="1"/>
  <c r="AB3482" i="18" s="1" a="1"/>
  <c r="AB3482" i="18" s="1"/>
  <c r="V3481" i="15" a="1"/>
  <c r="V3481" i="15" s="1"/>
  <c r="AB3481" i="18" s="1" a="1"/>
  <c r="AB3481" i="18" s="1"/>
  <c r="V3480" i="15" a="1"/>
  <c r="V3480" i="15" s="1"/>
  <c r="AB3480" i="18" s="1" a="1"/>
  <c r="AB3480" i="18" s="1"/>
  <c r="V3479" i="15" a="1"/>
  <c r="V3479" i="15" s="1"/>
  <c r="AB3479" i="18" s="1" a="1"/>
  <c r="AB3479" i="18" s="1"/>
  <c r="AC3479" i="18" s="1"/>
  <c r="V3478" i="15" a="1"/>
  <c r="V3478" i="15" s="1"/>
  <c r="AB3478" i="18" s="1" a="1"/>
  <c r="AB3478" i="18" s="1"/>
  <c r="V3477" i="15" a="1"/>
  <c r="V3477" i="15" s="1"/>
  <c r="AB3477" i="18" s="1" a="1"/>
  <c r="AB3477" i="18" s="1"/>
  <c r="V3476" i="15" a="1"/>
  <c r="V3476" i="15" s="1"/>
  <c r="AB3476" i="18" s="1" a="1"/>
  <c r="AB3476" i="18" s="1"/>
  <c r="V3475" i="15" a="1"/>
  <c r="V3475" i="15" s="1"/>
  <c r="AB3475" i="18" s="1" a="1"/>
  <c r="AB3475" i="18" s="1"/>
  <c r="AC3475" i="18" s="1"/>
  <c r="V3474" i="15" a="1"/>
  <c r="V3474" i="15" s="1"/>
  <c r="AB3474" i="18" s="1" a="1"/>
  <c r="AB3474" i="18" s="1"/>
  <c r="V3473" i="15" a="1"/>
  <c r="V3473" i="15" s="1"/>
  <c r="AB3473" i="18" s="1" a="1"/>
  <c r="AB3473" i="18" s="1"/>
  <c r="V3472" i="15" a="1"/>
  <c r="V3472" i="15" s="1"/>
  <c r="AB3472" i="18" s="1" a="1"/>
  <c r="AB3472" i="18" s="1"/>
  <c r="V3471" i="15" a="1"/>
  <c r="V3471" i="15" s="1"/>
  <c r="AB3471" i="18" s="1" a="1"/>
  <c r="AB3471" i="18" s="1"/>
  <c r="AC3471" i="18" s="1"/>
  <c r="V3470" i="15" a="1"/>
  <c r="V3470" i="15" s="1"/>
  <c r="AB3470" i="18" s="1" a="1"/>
  <c r="AB3470" i="18" s="1"/>
  <c r="V3469" i="15" a="1"/>
  <c r="V3469" i="15" s="1"/>
  <c r="AB3469" i="18" s="1" a="1"/>
  <c r="AB3469" i="18" s="1"/>
  <c r="V3468" i="15" a="1"/>
  <c r="V3468" i="15" s="1"/>
  <c r="AB3468" i="18" s="1" a="1"/>
  <c r="AB3468" i="18" s="1"/>
  <c r="V3467" i="15" a="1"/>
  <c r="V3467" i="15" s="1"/>
  <c r="AB3467" i="18" s="1" a="1"/>
  <c r="AB3467" i="18" s="1"/>
  <c r="AC3467" i="18" s="1"/>
  <c r="V3466" i="15" a="1"/>
  <c r="V3466" i="15" s="1"/>
  <c r="AB3466" i="18" s="1" a="1"/>
  <c r="AB3466" i="18" s="1"/>
  <c r="V3465" i="15" a="1"/>
  <c r="V3465" i="15" s="1"/>
  <c r="AB3465" i="18" s="1" a="1"/>
  <c r="AB3465" i="18" s="1"/>
  <c r="V3464" i="15" a="1"/>
  <c r="V3464" i="15" s="1"/>
  <c r="AB3464" i="18" s="1" a="1"/>
  <c r="AB3464" i="18" s="1"/>
  <c r="AD3464" i="18" s="1"/>
  <c r="V3463" i="15" a="1"/>
  <c r="V3463" i="15" s="1"/>
  <c r="AB3463" i="18" s="1" a="1"/>
  <c r="AB3463" i="18" s="1"/>
  <c r="AC3463" i="18" s="1"/>
  <c r="V3462" i="15" a="1"/>
  <c r="V3462" i="15" s="1"/>
  <c r="AB3462" i="18" s="1" a="1"/>
  <c r="AB3462" i="18" s="1"/>
  <c r="AC3462" i="18" s="1"/>
  <c r="V3461" i="15" a="1"/>
  <c r="V3461" i="15" s="1"/>
  <c r="AB3461" i="18" s="1" a="1"/>
  <c r="AB3461" i="18" s="1"/>
  <c r="V3460" i="15" a="1"/>
  <c r="V3460" i="15" s="1"/>
  <c r="AB3460" i="18" s="1" a="1"/>
  <c r="AB3460" i="18" s="1"/>
  <c r="V3459" i="15" a="1"/>
  <c r="V3459" i="15" s="1"/>
  <c r="AB3459" i="18" s="1" a="1"/>
  <c r="AB3459" i="18" s="1"/>
  <c r="AC3459" i="18" s="1"/>
  <c r="V3458" i="15" a="1"/>
  <c r="V3458" i="15" s="1"/>
  <c r="AB3458" i="18" s="1" a="1"/>
  <c r="AB3458" i="18" s="1"/>
  <c r="V3457" i="15" a="1"/>
  <c r="V3457" i="15" s="1"/>
  <c r="AB3457" i="18" s="1" a="1"/>
  <c r="AB3457" i="18" s="1"/>
  <c r="AD3457" i="18" s="1"/>
  <c r="V3456" i="15" a="1"/>
  <c r="V3456" i="15" s="1"/>
  <c r="AB3456" i="18" s="1" a="1"/>
  <c r="AB3456" i="18" s="1"/>
  <c r="V3455" i="15" a="1"/>
  <c r="V3455" i="15" s="1"/>
  <c r="AB3455" i="18" s="1" a="1"/>
  <c r="AB3455" i="18" s="1"/>
  <c r="V3454" i="15" a="1"/>
  <c r="V3454" i="15" s="1"/>
  <c r="AB3454" i="18" s="1" a="1"/>
  <c r="AB3454" i="18" s="1"/>
  <c r="V3453" i="15" a="1"/>
  <c r="V3453" i="15" s="1"/>
  <c r="AB3453" i="18" s="1" a="1"/>
  <c r="AB3453" i="18" s="1"/>
  <c r="V3452" i="15" a="1"/>
  <c r="V3452" i="15" s="1"/>
  <c r="AB3452" i="18" s="1" a="1"/>
  <c r="AB3452" i="18" s="1"/>
  <c r="V3451" i="15" a="1"/>
  <c r="V3451" i="15" s="1"/>
  <c r="AB3451" i="18" s="1" a="1"/>
  <c r="AB3451" i="18" s="1"/>
  <c r="AC3451" i="18" s="1"/>
  <c r="V3450" i="15" a="1"/>
  <c r="V3450" i="15" s="1"/>
  <c r="AB3450" i="18" s="1" a="1"/>
  <c r="AB3450" i="18" s="1"/>
  <c r="V3449" i="15" a="1"/>
  <c r="V3449" i="15" s="1"/>
  <c r="AB3449" i="18" s="1" a="1"/>
  <c r="AB3449" i="18" s="1"/>
  <c r="V3448" i="15" a="1"/>
  <c r="V3448" i="15" s="1"/>
  <c r="AB3448" i="18" s="1" a="1"/>
  <c r="AB3448" i="18" s="1"/>
  <c r="V3447" i="15" a="1"/>
  <c r="V3447" i="15" s="1"/>
  <c r="AB3447" i="18" s="1" a="1"/>
  <c r="AB3447" i="18" s="1"/>
  <c r="V3446" i="15" a="1"/>
  <c r="V3446" i="15" s="1"/>
  <c r="AB3446" i="18" s="1" a="1"/>
  <c r="AB3446" i="18" s="1"/>
  <c r="V3445" i="15" a="1"/>
  <c r="V3445" i="15" s="1"/>
  <c r="AB3445" i="18" s="1" a="1"/>
  <c r="AB3445" i="18" s="1"/>
  <c r="V3444" i="15" a="1"/>
  <c r="V3444" i="15" s="1"/>
  <c r="AB3444" i="18" s="1" a="1"/>
  <c r="AB3444" i="18" s="1"/>
  <c r="AD3444" i="18" s="1"/>
  <c r="V3443" i="15" a="1"/>
  <c r="V3443" i="15" s="1"/>
  <c r="AB3443" i="18" s="1" a="1"/>
  <c r="AB3443" i="18" s="1"/>
  <c r="AC3443" i="18" s="1"/>
  <c r="V3442" i="15" a="1"/>
  <c r="V3442" i="15" s="1"/>
  <c r="AB3442" i="18" s="1" a="1"/>
  <c r="AB3442" i="18" s="1"/>
  <c r="V3441" i="15" a="1"/>
  <c r="V3441" i="15" s="1"/>
  <c r="AB3441" i="18" s="1" a="1"/>
  <c r="AB3441" i="18" s="1"/>
  <c r="V3440" i="15" a="1"/>
  <c r="V3440" i="15" s="1"/>
  <c r="AB3440" i="18" s="1" a="1"/>
  <c r="AB3440" i="18" s="1"/>
  <c r="V3439" i="15" a="1"/>
  <c r="V3439" i="15" s="1"/>
  <c r="AB3439" i="18" s="1" a="1"/>
  <c r="AB3439" i="18" s="1"/>
  <c r="AC3439" i="18" s="1"/>
  <c r="V3438" i="15" a="1"/>
  <c r="V3438" i="15" s="1"/>
  <c r="AB3438" i="18" s="1" a="1"/>
  <c r="AB3438" i="18" s="1"/>
  <c r="V3437" i="15" a="1"/>
  <c r="V3437" i="15" s="1"/>
  <c r="AB3437" i="18" s="1" a="1"/>
  <c r="AB3437" i="18" s="1"/>
  <c r="V3436" i="15" a="1"/>
  <c r="V3436" i="15" s="1"/>
  <c r="AB3436" i="18" s="1" a="1"/>
  <c r="AB3436" i="18" s="1"/>
  <c r="V3435" i="15" a="1"/>
  <c r="V3435" i="15" s="1"/>
  <c r="AB3435" i="18" s="1" a="1"/>
  <c r="AB3435" i="18" s="1"/>
  <c r="AC3435" i="18" s="1"/>
  <c r="V3434" i="15" a="1"/>
  <c r="V3434" i="15" s="1"/>
  <c r="AB3434" i="18" s="1" a="1"/>
  <c r="AB3434" i="18" s="1"/>
  <c r="V3433" i="15" a="1"/>
  <c r="V3433" i="15" s="1"/>
  <c r="AB3433" i="18" s="1" a="1"/>
  <c r="AB3433" i="18" s="1"/>
  <c r="AC3433" i="18" s="1"/>
  <c r="V3432" i="15" a="1"/>
  <c r="V3432" i="15" s="1"/>
  <c r="AB3432" i="18" s="1" a="1"/>
  <c r="AB3432" i="18" s="1"/>
  <c r="AD3432" i="18" s="1"/>
  <c r="V3431" i="15" a="1"/>
  <c r="V3431" i="15" s="1"/>
  <c r="AB3431" i="18" s="1" a="1"/>
  <c r="AB3431" i="18" s="1"/>
  <c r="V3430" i="15" a="1"/>
  <c r="V3430" i="15" s="1"/>
  <c r="AB3430" i="18" s="1" a="1"/>
  <c r="AB3430" i="18" s="1"/>
  <c r="V3429" i="15" a="1"/>
  <c r="V3429" i="15" s="1"/>
  <c r="AB3429" i="18" s="1" a="1"/>
  <c r="AB3429" i="18" s="1"/>
  <c r="AD3429" i="18" s="1"/>
  <c r="V3428" i="15" a="1"/>
  <c r="V3428" i="15" s="1"/>
  <c r="AB3428" i="18" s="1" a="1"/>
  <c r="AB3428" i="18" s="1"/>
  <c r="V3427" i="15" a="1"/>
  <c r="V3427" i="15" s="1"/>
  <c r="AB3427" i="18" s="1" a="1"/>
  <c r="AB3427" i="18" s="1"/>
  <c r="AC3427" i="18" s="1"/>
  <c r="V3426" i="15" a="1"/>
  <c r="V3426" i="15" s="1"/>
  <c r="AB3426" i="18" s="1" a="1"/>
  <c r="AB3426" i="18" s="1"/>
  <c r="V3425" i="15" a="1"/>
  <c r="V3425" i="15" s="1"/>
  <c r="AB3425" i="18" s="1" a="1"/>
  <c r="AB3425" i="18" s="1"/>
  <c r="AC3425" i="18" s="1"/>
  <c r="V3424" i="15" a="1"/>
  <c r="V3424" i="15" s="1"/>
  <c r="AB3424" i="18" s="1" a="1"/>
  <c r="AB3424" i="18" s="1"/>
  <c r="AD3424" i="18" s="1"/>
  <c r="V3423" i="15" a="1"/>
  <c r="V3423" i="15" s="1"/>
  <c r="AB3423" i="18" s="1" a="1"/>
  <c r="AB3423" i="18" s="1"/>
  <c r="V3422" i="15" a="1"/>
  <c r="V3422" i="15" s="1"/>
  <c r="AB3422" i="18" s="1" a="1"/>
  <c r="AB3422" i="18" s="1"/>
  <c r="V3421" i="15" a="1"/>
  <c r="V3421" i="15" s="1"/>
  <c r="AB3421" i="18" s="1" a="1"/>
  <c r="AB3421" i="18" s="1"/>
  <c r="AD3421" i="18" s="1"/>
  <c r="V3420" i="15" a="1"/>
  <c r="V3420" i="15" s="1"/>
  <c r="AB3420" i="18" s="1" a="1"/>
  <c r="AB3420" i="18" s="1"/>
  <c r="V3419" i="15" a="1"/>
  <c r="V3419" i="15" s="1"/>
  <c r="AB3419" i="18" s="1" a="1"/>
  <c r="AB3419" i="18" s="1"/>
  <c r="AC3419" i="18" s="1"/>
  <c r="V3418" i="15" a="1"/>
  <c r="V3418" i="15" s="1"/>
  <c r="AB3418" i="18" s="1" a="1"/>
  <c r="AB3418" i="18" s="1"/>
  <c r="V3417" i="15" a="1"/>
  <c r="V3417" i="15" s="1"/>
  <c r="AB3417" i="18" s="1" a="1"/>
  <c r="AB3417" i="18" s="1"/>
  <c r="AC3417" i="18" s="1"/>
  <c r="V3416" i="15" a="1"/>
  <c r="V3416" i="15" s="1"/>
  <c r="AB3416" i="18" s="1" a="1"/>
  <c r="AB3416" i="18" s="1"/>
  <c r="V3415" i="15" a="1"/>
  <c r="V3415" i="15" s="1"/>
  <c r="AB3415" i="18" s="1" a="1"/>
  <c r="AB3415" i="18" s="1"/>
  <c r="V3414" i="15" a="1"/>
  <c r="V3414" i="15" s="1"/>
  <c r="AB3414" i="18" s="1" a="1"/>
  <c r="AB3414" i="18" s="1"/>
  <c r="V3413" i="15" a="1"/>
  <c r="V3413" i="15" s="1"/>
  <c r="AB3413" i="18" s="1" a="1"/>
  <c r="AB3413" i="18" s="1"/>
  <c r="AD3413" i="18" s="1"/>
  <c r="V3412" i="15" a="1"/>
  <c r="V3412" i="15" s="1"/>
  <c r="AB3412" i="18" s="1" a="1"/>
  <c r="AB3412" i="18" s="1"/>
  <c r="V3411" i="15" a="1"/>
  <c r="V3411" i="15" s="1"/>
  <c r="AB3411" i="18" s="1" a="1"/>
  <c r="AB3411" i="18" s="1"/>
  <c r="AC3411" i="18" s="1"/>
  <c r="V3410" i="15" a="1"/>
  <c r="V3410" i="15" s="1"/>
  <c r="AB3410" i="18" s="1" a="1"/>
  <c r="AB3410" i="18" s="1"/>
  <c r="V3409" i="15" a="1"/>
  <c r="V3409" i="15" s="1"/>
  <c r="AB3409" i="18" s="1" a="1"/>
  <c r="AB3409" i="18" s="1"/>
  <c r="AC3409" i="18" s="1"/>
  <c r="V3408" i="15" a="1"/>
  <c r="V3408" i="15" s="1"/>
  <c r="AB3408" i="18" s="1" a="1"/>
  <c r="AB3408" i="18" s="1"/>
  <c r="AC3408" i="18" s="1"/>
  <c r="V3407" i="15" a="1"/>
  <c r="V3407" i="15" s="1"/>
  <c r="AB3407" i="18" s="1" a="1"/>
  <c r="AB3407" i="18" s="1"/>
  <c r="V3406" i="15" a="1"/>
  <c r="V3406" i="15" s="1"/>
  <c r="AB3406" i="18" s="1" a="1"/>
  <c r="AB3406" i="18" s="1"/>
  <c r="V3405" i="15" a="1"/>
  <c r="V3405" i="15" s="1"/>
  <c r="AB3405" i="18" s="1" a="1"/>
  <c r="AB3405" i="18" s="1"/>
  <c r="V3404" i="15" a="1"/>
  <c r="V3404" i="15" s="1"/>
  <c r="AB3404" i="18" s="1" a="1"/>
  <c r="AB3404" i="18" s="1"/>
  <c r="V3403" i="15" a="1"/>
  <c r="V3403" i="15" s="1"/>
  <c r="AB3403" i="18" s="1" a="1"/>
  <c r="AB3403" i="18" s="1"/>
  <c r="AC3403" i="18" s="1"/>
  <c r="V3402" i="15" a="1"/>
  <c r="V3402" i="15" s="1"/>
  <c r="AB3402" i="18" s="1" a="1"/>
  <c r="AB3402" i="18" s="1"/>
  <c r="V3401" i="15" a="1"/>
  <c r="V3401" i="15" s="1"/>
  <c r="AB3401" i="18" s="1" a="1"/>
  <c r="AB3401" i="18" s="1"/>
  <c r="AC3401" i="18" s="1"/>
  <c r="V3400" i="15" a="1"/>
  <c r="V3400" i="15" s="1"/>
  <c r="AB3400" i="18" s="1" a="1"/>
  <c r="AB3400" i="18" s="1"/>
  <c r="AD3400" i="18" s="1"/>
  <c r="V3399" i="15" a="1"/>
  <c r="V3399" i="15" s="1"/>
  <c r="AB3399" i="18" s="1" a="1"/>
  <c r="AB3399" i="18" s="1"/>
  <c r="V3398" i="15" a="1"/>
  <c r="V3398" i="15" s="1"/>
  <c r="AB3398" i="18" s="1" a="1"/>
  <c r="AB3398" i="18" s="1"/>
  <c r="V3397" i="15" a="1"/>
  <c r="V3397" i="15" s="1"/>
  <c r="AB3397" i="18" s="1" a="1"/>
  <c r="AB3397" i="18" s="1"/>
  <c r="V3396" i="15" a="1"/>
  <c r="V3396" i="15" s="1"/>
  <c r="AB3396" i="18" s="1" a="1"/>
  <c r="AB3396" i="18" s="1"/>
  <c r="V3395" i="15" a="1"/>
  <c r="V3395" i="15" s="1"/>
  <c r="AB3395" i="18" s="1" a="1"/>
  <c r="AB3395" i="18" s="1"/>
  <c r="AC3395" i="18" s="1"/>
  <c r="V3394" i="15" a="1"/>
  <c r="V3394" i="15" s="1"/>
  <c r="AB3394" i="18" s="1" a="1"/>
  <c r="AB3394" i="18" s="1"/>
  <c r="V3393" i="15" a="1"/>
  <c r="V3393" i="15" s="1"/>
  <c r="AB3393" i="18" s="1" a="1"/>
  <c r="AB3393" i="18" s="1"/>
  <c r="AC3393" i="18" s="1"/>
  <c r="V3392" i="15" a="1"/>
  <c r="V3392" i="15" s="1"/>
  <c r="AB3392" i="18" s="1" a="1"/>
  <c r="AB3392" i="18" s="1"/>
  <c r="V3391" i="15" a="1"/>
  <c r="V3391" i="15" s="1"/>
  <c r="AB3391" i="18" s="1" a="1"/>
  <c r="AB3391" i="18" s="1"/>
  <c r="V3390" i="15" a="1"/>
  <c r="V3390" i="15" s="1"/>
  <c r="AB3390" i="18" s="1" a="1"/>
  <c r="AB3390" i="18" s="1"/>
  <c r="V3389" i="15" a="1"/>
  <c r="V3389" i="15" s="1"/>
  <c r="AB3389" i="18" s="1" a="1"/>
  <c r="AB3389" i="18" s="1"/>
  <c r="V3388" i="15" a="1"/>
  <c r="V3388" i="15" s="1"/>
  <c r="AB3388" i="18" s="1" a="1"/>
  <c r="AB3388" i="18" s="1"/>
  <c r="V3387" i="15" a="1"/>
  <c r="V3387" i="15" s="1"/>
  <c r="AB3387" i="18" s="1" a="1"/>
  <c r="AB3387" i="18" s="1"/>
  <c r="V3386" i="15" a="1"/>
  <c r="V3386" i="15" s="1"/>
  <c r="AB3386" i="18" s="1" a="1"/>
  <c r="AB3386" i="18" s="1"/>
  <c r="V3385" i="15" a="1"/>
  <c r="V3385" i="15" s="1"/>
  <c r="AB3385" i="18" s="1" a="1"/>
  <c r="AB3385" i="18" s="1"/>
  <c r="AC3385" i="18" s="1"/>
  <c r="V3384" i="15" a="1"/>
  <c r="V3384" i="15" s="1"/>
  <c r="AB3384" i="18" s="1" a="1"/>
  <c r="AB3384" i="18" s="1"/>
  <c r="AC3384" i="18" s="1"/>
  <c r="V3383" i="15" a="1"/>
  <c r="V3383" i="15" s="1"/>
  <c r="AB3383" i="18" s="1" a="1"/>
  <c r="AB3383" i="18" s="1"/>
  <c r="V3382" i="15" a="1"/>
  <c r="V3382" i="15" s="1"/>
  <c r="AB3382" i="18" s="1" a="1"/>
  <c r="AB3382" i="18" s="1"/>
  <c r="V3381" i="15" a="1"/>
  <c r="V3381" i="15" s="1"/>
  <c r="AB3381" i="18" s="1" a="1"/>
  <c r="AB3381" i="18" s="1"/>
  <c r="AD3381" i="18" s="1"/>
  <c r="V3380" i="15" a="1"/>
  <c r="V3380" i="15" s="1"/>
  <c r="AB3380" i="18" s="1" a="1"/>
  <c r="AB3380" i="18" s="1"/>
  <c r="V3379" i="15" a="1"/>
  <c r="V3379" i="15" s="1"/>
  <c r="AB3379" i="18" s="1" a="1"/>
  <c r="AB3379" i="18" s="1"/>
  <c r="V3378" i="15" a="1"/>
  <c r="V3378" i="15" s="1"/>
  <c r="AB3378" i="18" s="1" a="1"/>
  <c r="AB3378" i="18" s="1"/>
  <c r="V3377" i="15" a="1"/>
  <c r="V3377" i="15" s="1"/>
  <c r="AB3377" i="18" s="1" a="1"/>
  <c r="AB3377" i="18" s="1"/>
  <c r="AC3377" i="18" s="1"/>
  <c r="V3376" i="15" a="1"/>
  <c r="V3376" i="15" s="1"/>
  <c r="AB3376" i="18" s="1" a="1"/>
  <c r="AB3376" i="18" s="1"/>
  <c r="AC3376" i="18" s="1"/>
  <c r="V3375" i="15" a="1"/>
  <c r="V3375" i="15" s="1"/>
  <c r="AB3375" i="18" s="1" a="1"/>
  <c r="AB3375" i="18" s="1"/>
  <c r="V3374" i="15" a="1"/>
  <c r="V3374" i="15" s="1"/>
  <c r="AB3374" i="18" s="1" a="1"/>
  <c r="AB3374" i="18" s="1"/>
  <c r="V3373" i="15" a="1"/>
  <c r="V3373" i="15" s="1"/>
  <c r="AB3373" i="18" s="1" a="1"/>
  <c r="AB3373" i="18" s="1"/>
  <c r="V3372" i="15" a="1"/>
  <c r="V3372" i="15" s="1"/>
  <c r="AB3372" i="18" s="1" a="1"/>
  <c r="AB3372" i="18" s="1"/>
  <c r="V3371" i="15" a="1"/>
  <c r="V3371" i="15" s="1"/>
  <c r="AB3371" i="18" s="1" a="1"/>
  <c r="AB3371" i="18" s="1"/>
  <c r="V3370" i="15" a="1"/>
  <c r="V3370" i="15" s="1"/>
  <c r="AB3370" i="18" s="1" a="1"/>
  <c r="AB3370" i="18" s="1"/>
  <c r="V3369" i="15" a="1"/>
  <c r="V3369" i="15" s="1"/>
  <c r="AB3369" i="18" s="1" a="1"/>
  <c r="AB3369" i="18" s="1"/>
  <c r="AC3369" i="18" s="1"/>
  <c r="V3368" i="15" a="1"/>
  <c r="V3368" i="15" s="1"/>
  <c r="AB3368" i="18" s="1" a="1"/>
  <c r="AB3368" i="18" s="1"/>
  <c r="V3367" i="15" a="1"/>
  <c r="V3367" i="15" s="1"/>
  <c r="AB3367" i="18" s="1" a="1"/>
  <c r="AB3367" i="18" s="1"/>
  <c r="V3366" i="15" a="1"/>
  <c r="V3366" i="15" s="1"/>
  <c r="AB3366" i="18" s="1" a="1"/>
  <c r="AB3366" i="18" s="1"/>
  <c r="V3365" i="15" a="1"/>
  <c r="V3365" i="15" s="1"/>
  <c r="AB3365" i="18" s="1" a="1"/>
  <c r="AB3365" i="18" s="1"/>
  <c r="V3364" i="15" a="1"/>
  <c r="V3364" i="15" s="1"/>
  <c r="AB3364" i="18" s="1" a="1"/>
  <c r="AB3364" i="18" s="1"/>
  <c r="V3363" i="15" a="1"/>
  <c r="V3363" i="15" s="1"/>
  <c r="AB3363" i="18" s="1" a="1"/>
  <c r="AB3363" i="18" s="1"/>
  <c r="V3362" i="15" a="1"/>
  <c r="V3362" i="15" s="1"/>
  <c r="AB3362" i="18" s="1" a="1"/>
  <c r="AB3362" i="18" s="1"/>
  <c r="V3361" i="15" a="1"/>
  <c r="V3361" i="15" s="1"/>
  <c r="AB3361" i="18" s="1" a="1"/>
  <c r="AB3361" i="18" s="1"/>
  <c r="AC3361" i="18" s="1"/>
  <c r="V3360" i="15" a="1"/>
  <c r="V3360" i="15" s="1"/>
  <c r="AB3360" i="18" s="1" a="1"/>
  <c r="AB3360" i="18" s="1"/>
  <c r="AC3360" i="18" s="1"/>
  <c r="V3359" i="15" a="1"/>
  <c r="V3359" i="15" s="1"/>
  <c r="AB3359" i="18" s="1" a="1"/>
  <c r="AB3359" i="18" s="1"/>
  <c r="V3358" i="15" a="1"/>
  <c r="V3358" i="15" s="1"/>
  <c r="AB3358" i="18" s="1" a="1"/>
  <c r="AB3358" i="18" s="1"/>
  <c r="V3357" i="15" a="1"/>
  <c r="V3357" i="15" s="1"/>
  <c r="AB3357" i="18" s="1" a="1"/>
  <c r="AB3357" i="18" s="1"/>
  <c r="V3356" i="15" a="1"/>
  <c r="V3356" i="15" s="1"/>
  <c r="AB3356" i="18" s="1" a="1"/>
  <c r="AB3356" i="18" s="1"/>
  <c r="V3355" i="15" a="1"/>
  <c r="V3355" i="15" s="1"/>
  <c r="AB3355" i="18" s="1" a="1"/>
  <c r="AB3355" i="18" s="1"/>
  <c r="V3354" i="15" a="1"/>
  <c r="V3354" i="15" s="1"/>
  <c r="AB3354" i="18" s="1" a="1"/>
  <c r="AB3354" i="18" s="1"/>
  <c r="V3353" i="15" a="1"/>
  <c r="V3353" i="15" s="1"/>
  <c r="AB3353" i="18" s="1" a="1"/>
  <c r="AB3353" i="18" s="1"/>
  <c r="AC3353" i="18" s="1"/>
  <c r="V3352" i="15" a="1"/>
  <c r="V3352" i="15" s="1"/>
  <c r="AB3352" i="18" s="1" a="1"/>
  <c r="AB3352" i="18" s="1"/>
  <c r="AC3352" i="18" s="1"/>
  <c r="V3351" i="15" a="1"/>
  <c r="V3351" i="15" s="1"/>
  <c r="AB3351" i="18" s="1" a="1"/>
  <c r="AB3351" i="18" s="1"/>
  <c r="V3350" i="15" a="1"/>
  <c r="V3350" i="15" s="1"/>
  <c r="AB3350" i="18" s="1" a="1"/>
  <c r="AB3350" i="18" s="1"/>
  <c r="V3349" i="15" a="1"/>
  <c r="V3349" i="15" s="1"/>
  <c r="AB3349" i="18" s="1" a="1"/>
  <c r="AB3349" i="18" s="1"/>
  <c r="AD3349" i="18" s="1"/>
  <c r="V3348" i="15" a="1"/>
  <c r="V3348" i="15" s="1"/>
  <c r="AB3348" i="18" s="1" a="1"/>
  <c r="AB3348" i="18" s="1"/>
  <c r="AD3348" i="18" s="1"/>
  <c r="V3347" i="15" a="1"/>
  <c r="V3347" i="15" s="1"/>
  <c r="AB3347" i="18" s="1" a="1"/>
  <c r="AB3347" i="18" s="1"/>
  <c r="V3346" i="15" a="1"/>
  <c r="V3346" i="15" s="1"/>
  <c r="AB3346" i="18" s="1" a="1"/>
  <c r="AB3346" i="18" s="1"/>
  <c r="V3345" i="15" a="1"/>
  <c r="V3345" i="15" s="1"/>
  <c r="AB3345" i="18" s="1" a="1"/>
  <c r="AB3345" i="18" s="1"/>
  <c r="AC3345" i="18" s="1"/>
  <c r="V3344" i="15" a="1"/>
  <c r="V3344" i="15" s="1"/>
  <c r="AB3344" i="18" s="1" a="1"/>
  <c r="AB3344" i="18" s="1"/>
  <c r="V3343" i="15" a="1"/>
  <c r="V3343" i="15" s="1"/>
  <c r="AB3343" i="18" s="1" a="1"/>
  <c r="AB3343" i="18" s="1"/>
  <c r="V3342" i="15" a="1"/>
  <c r="V3342" i="15" s="1"/>
  <c r="AB3342" i="18" s="1" a="1"/>
  <c r="AB3342" i="18" s="1"/>
  <c r="V3341" i="15" a="1"/>
  <c r="V3341" i="15" s="1"/>
  <c r="AB3341" i="18" s="1" a="1"/>
  <c r="AB3341" i="18" s="1"/>
  <c r="V3340" i="15" a="1"/>
  <c r="V3340" i="15" s="1"/>
  <c r="AB3340" i="18" s="1" a="1"/>
  <c r="AB3340" i="18" s="1"/>
  <c r="V3339" i="15" a="1"/>
  <c r="V3339" i="15" s="1"/>
  <c r="AB3339" i="18" s="1" a="1"/>
  <c r="AB3339" i="18" s="1"/>
  <c r="V3338" i="15" a="1"/>
  <c r="V3338" i="15" s="1"/>
  <c r="AB3338" i="18" s="1" a="1"/>
  <c r="AB3338" i="18" s="1"/>
  <c r="V3337" i="15" a="1"/>
  <c r="V3337" i="15" s="1"/>
  <c r="AB3337" i="18" s="1" a="1"/>
  <c r="AB3337" i="18" s="1"/>
  <c r="AC3337" i="18" s="1"/>
  <c r="V3336" i="15" a="1"/>
  <c r="V3336" i="15" s="1"/>
  <c r="AB3336" i="18" s="1" a="1"/>
  <c r="AB3336" i="18" s="1"/>
  <c r="V3335" i="15" a="1"/>
  <c r="V3335" i="15" s="1"/>
  <c r="AB3335" i="18" s="1" a="1"/>
  <c r="AB3335" i="18" s="1"/>
  <c r="V3334" i="15" a="1"/>
  <c r="V3334" i="15" s="1"/>
  <c r="AB3334" i="18" s="1" a="1"/>
  <c r="AB3334" i="18" s="1"/>
  <c r="V3333" i="15" a="1"/>
  <c r="V3333" i="15" s="1"/>
  <c r="AB3333" i="18" s="1" a="1"/>
  <c r="AB3333" i="18" s="1"/>
  <c r="V3332" i="15" a="1"/>
  <c r="V3332" i="15" s="1"/>
  <c r="AB3332" i="18" s="1" a="1"/>
  <c r="AB3332" i="18" s="1"/>
  <c r="V3331" i="15" a="1"/>
  <c r="V3331" i="15" s="1"/>
  <c r="AB3331" i="18" s="1" a="1"/>
  <c r="AB3331" i="18" s="1"/>
  <c r="V3330" i="15" a="1"/>
  <c r="V3330" i="15" s="1"/>
  <c r="AB3330" i="18" s="1" a="1"/>
  <c r="AB3330" i="18" s="1"/>
  <c r="AC3330" i="18" s="1"/>
  <c r="V3329" i="15" a="1"/>
  <c r="V3329" i="15" s="1"/>
  <c r="AB3329" i="18" s="1" a="1"/>
  <c r="AB3329" i="18" s="1"/>
  <c r="V3328" i="15" a="1"/>
  <c r="V3328" i="15" s="1"/>
  <c r="AB3328" i="18" s="1" a="1"/>
  <c r="AB3328" i="18" s="1"/>
  <c r="AC3328" i="18" s="1"/>
  <c r="V3327" i="15" a="1"/>
  <c r="V3327" i="15" s="1"/>
  <c r="AB3327" i="18" s="1" a="1"/>
  <c r="AB3327" i="18" s="1"/>
  <c r="V3326" i="15" a="1"/>
  <c r="V3326" i="15" s="1"/>
  <c r="AB3326" i="18" s="1" a="1"/>
  <c r="AB3326" i="18" s="1"/>
  <c r="V3325" i="15" a="1"/>
  <c r="V3325" i="15" s="1"/>
  <c r="AB3325" i="18" s="1" a="1"/>
  <c r="AB3325" i="18" s="1"/>
  <c r="V3324" i="15" a="1"/>
  <c r="V3324" i="15" s="1"/>
  <c r="AB3324" i="18" s="1" a="1"/>
  <c r="AB3324" i="18" s="1"/>
  <c r="AD3324" i="18" s="1"/>
  <c r="V3323" i="15" a="1"/>
  <c r="V3323" i="15" s="1"/>
  <c r="AB3323" i="18" s="1" a="1"/>
  <c r="AB3323" i="18" s="1"/>
  <c r="V3322" i="15" a="1"/>
  <c r="V3322" i="15" s="1"/>
  <c r="AB3322" i="18" s="1" a="1"/>
  <c r="AB3322" i="18" s="1"/>
  <c r="AC3322" i="18" s="1"/>
  <c r="V3321" i="15" a="1"/>
  <c r="V3321" i="15" s="1"/>
  <c r="AB3321" i="18" s="1" a="1"/>
  <c r="AB3321" i="18" s="1"/>
  <c r="V3320" i="15" a="1"/>
  <c r="V3320" i="15" s="1"/>
  <c r="AB3320" i="18" s="1" a="1"/>
  <c r="AB3320" i="18" s="1"/>
  <c r="V3319" i="15" a="1"/>
  <c r="V3319" i="15" s="1"/>
  <c r="AB3319" i="18" s="1" a="1"/>
  <c r="AB3319" i="18" s="1"/>
  <c r="V3318" i="15" a="1"/>
  <c r="V3318" i="15" s="1"/>
  <c r="AB3318" i="18" s="1" a="1"/>
  <c r="AB3318" i="18" s="1"/>
  <c r="V3317" i="15" a="1"/>
  <c r="V3317" i="15" s="1"/>
  <c r="AB3317" i="18" s="1" a="1"/>
  <c r="AB3317" i="18" s="1"/>
  <c r="V3316" i="15" a="1"/>
  <c r="V3316" i="15" s="1"/>
  <c r="AB3316" i="18" s="1" a="1"/>
  <c r="AB3316" i="18" s="1"/>
  <c r="V3315" i="15" a="1"/>
  <c r="V3315" i="15" s="1"/>
  <c r="AB3315" i="18" s="1" a="1"/>
  <c r="AB3315" i="18" s="1"/>
  <c r="V3314" i="15" a="1"/>
  <c r="V3314" i="15" s="1"/>
  <c r="AB3314" i="18" s="1" a="1"/>
  <c r="AB3314" i="18" s="1"/>
  <c r="AC3314" i="18" s="1"/>
  <c r="V3313" i="15" a="1"/>
  <c r="V3313" i="15" s="1"/>
  <c r="AB3313" i="18" s="1" a="1"/>
  <c r="AB3313" i="18" s="1"/>
  <c r="V3312" i="15" a="1"/>
  <c r="V3312" i="15" s="1"/>
  <c r="AB3312" i="18" s="1" a="1"/>
  <c r="AB3312" i="18" s="1"/>
  <c r="V3311" i="15" a="1"/>
  <c r="V3311" i="15" s="1"/>
  <c r="AB3311" i="18" s="1" a="1"/>
  <c r="AB3311" i="18" s="1"/>
  <c r="AC3311" i="18" s="1"/>
  <c r="V3310" i="15" a="1"/>
  <c r="V3310" i="15" s="1"/>
  <c r="AB3310" i="18" s="1" a="1"/>
  <c r="AB3310" i="18" s="1"/>
  <c r="AC3310" i="18" s="1"/>
  <c r="V3309" i="15" a="1"/>
  <c r="V3309" i="15" s="1"/>
  <c r="AB3309" i="18" s="1" a="1"/>
  <c r="AB3309" i="18" s="1"/>
  <c r="V3308" i="15" a="1"/>
  <c r="V3308" i="15" s="1"/>
  <c r="AB3308" i="18" s="1" a="1"/>
  <c r="AB3308" i="18" s="1"/>
  <c r="V3307" i="15" a="1"/>
  <c r="V3307" i="15" s="1"/>
  <c r="AB3307" i="18" s="1" a="1"/>
  <c r="AB3307" i="18" s="1"/>
  <c r="AC3307" i="18" s="1"/>
  <c r="V3306" i="15" a="1"/>
  <c r="V3306" i="15" s="1"/>
  <c r="AB3306" i="18" s="1" a="1"/>
  <c r="AB3306" i="18" s="1"/>
  <c r="AC3306" i="18" s="1"/>
  <c r="V3305" i="15" a="1"/>
  <c r="V3305" i="15" s="1"/>
  <c r="AB3305" i="18" s="1" a="1"/>
  <c r="AB3305" i="18" s="1"/>
  <c r="V3304" i="15" a="1"/>
  <c r="V3304" i="15" s="1"/>
  <c r="AB3304" i="18" s="1" a="1"/>
  <c r="AB3304" i="18" s="1"/>
  <c r="V3303" i="15" a="1"/>
  <c r="V3303" i="15" s="1"/>
  <c r="AB3303" i="18" s="1" a="1"/>
  <c r="AB3303" i="18" s="1"/>
  <c r="AC3303" i="18" s="1"/>
  <c r="V3302" i="15" a="1"/>
  <c r="V3302" i="15" s="1"/>
  <c r="AB3302" i="18" s="1" a="1"/>
  <c r="AB3302" i="18" s="1"/>
  <c r="AC3302" i="18" s="1"/>
  <c r="V3301" i="15" a="1"/>
  <c r="V3301" i="15" s="1"/>
  <c r="AB3301" i="18" s="1" a="1"/>
  <c r="AB3301" i="18" s="1"/>
  <c r="V3300" i="15" a="1"/>
  <c r="V3300" i="15" s="1"/>
  <c r="AB3300" i="18" s="1" a="1"/>
  <c r="AB3300" i="18" s="1"/>
  <c r="AD3300" i="18" s="1"/>
  <c r="V3299" i="15" a="1"/>
  <c r="V3299" i="15" s="1"/>
  <c r="AB3299" i="18" s="1" a="1"/>
  <c r="AB3299" i="18" s="1"/>
  <c r="AC3299" i="18" s="1"/>
  <c r="V3298" i="15" a="1"/>
  <c r="V3298" i="15" s="1"/>
  <c r="AB3298" i="18" s="1" a="1"/>
  <c r="AB3298" i="18" s="1"/>
  <c r="AC3298" i="18" s="1"/>
  <c r="V3297" i="15" a="1"/>
  <c r="V3297" i="15" s="1"/>
  <c r="AB3297" i="18" s="1" a="1"/>
  <c r="AB3297" i="18" s="1"/>
  <c r="V3296" i="15" a="1"/>
  <c r="V3296" i="15" s="1"/>
  <c r="AB3296" i="18" s="1" a="1"/>
  <c r="AB3296" i="18" s="1"/>
  <c r="V3295" i="15" a="1"/>
  <c r="V3295" i="15" s="1"/>
  <c r="AB3295" i="18" s="1" a="1"/>
  <c r="AB3295" i="18" s="1"/>
  <c r="AC3295" i="18" s="1"/>
  <c r="V3294" i="15" a="1"/>
  <c r="V3294" i="15" s="1"/>
  <c r="AB3294" i="18" s="1" a="1"/>
  <c r="AB3294" i="18" s="1"/>
  <c r="V3293" i="15" a="1"/>
  <c r="V3293" i="15" s="1"/>
  <c r="AB3293" i="18" s="1" a="1"/>
  <c r="AB3293" i="18" s="1"/>
  <c r="V3292" i="15" a="1"/>
  <c r="V3292" i="15" s="1"/>
  <c r="AB3292" i="18" s="1" a="1"/>
  <c r="AB3292" i="18" s="1"/>
  <c r="AD3292" i="18" s="1"/>
  <c r="V3291" i="15" a="1"/>
  <c r="V3291" i="15" s="1"/>
  <c r="AB3291" i="18" s="1" a="1"/>
  <c r="AB3291" i="18" s="1"/>
  <c r="AD3291" i="18" s="1"/>
  <c r="V3290" i="15" a="1"/>
  <c r="V3290" i="15" s="1"/>
  <c r="AB3290" i="18" s="1" a="1"/>
  <c r="AB3290" i="18" s="1"/>
  <c r="AC3290" i="18" s="1"/>
  <c r="V3289" i="15" a="1"/>
  <c r="V3289" i="15" s="1"/>
  <c r="AB3289" i="18" s="1" a="1"/>
  <c r="AB3289" i="18" s="1"/>
  <c r="V3288" i="15" a="1"/>
  <c r="V3288" i="15" s="1"/>
  <c r="AB3288" i="18" s="1" a="1"/>
  <c r="AB3288" i="18" s="1"/>
  <c r="V3287" i="15" a="1"/>
  <c r="V3287" i="15" s="1"/>
  <c r="AB3287" i="18" s="1" a="1"/>
  <c r="AB3287" i="18" s="1"/>
  <c r="AD3287" i="18" s="1"/>
  <c r="V3286" i="15" a="1"/>
  <c r="V3286" i="15" s="1"/>
  <c r="AB3286" i="18" s="1" a="1"/>
  <c r="AB3286" i="18" s="1"/>
  <c r="AC3286" i="18" s="1"/>
  <c r="V3285" i="15" a="1"/>
  <c r="V3285" i="15" s="1"/>
  <c r="AB3285" i="18" s="1" a="1"/>
  <c r="AB3285" i="18" s="1"/>
  <c r="V3284" i="15" a="1"/>
  <c r="V3284" i="15" s="1"/>
  <c r="AB3284" i="18" s="1" a="1"/>
  <c r="AB3284" i="18" s="1"/>
  <c r="V3283" i="15" a="1"/>
  <c r="V3283" i="15" s="1"/>
  <c r="AB3283" i="18" s="1" a="1"/>
  <c r="AB3283" i="18" s="1"/>
  <c r="AD3283" i="18" s="1"/>
  <c r="V3282" i="15" a="1"/>
  <c r="V3282" i="15" s="1"/>
  <c r="AB3282" i="18" s="1" a="1"/>
  <c r="AB3282" i="18" s="1"/>
  <c r="AC3282" i="18" s="1"/>
  <c r="V3281" i="15" a="1"/>
  <c r="V3281" i="15" s="1"/>
  <c r="AB3281" i="18" s="1" a="1"/>
  <c r="AB3281" i="18" s="1"/>
  <c r="V3280" i="15" a="1"/>
  <c r="V3280" i="15" s="1"/>
  <c r="AB3280" i="18" s="1" a="1"/>
  <c r="AB3280" i="18" s="1"/>
  <c r="V3279" i="15" a="1"/>
  <c r="V3279" i="15" s="1"/>
  <c r="AB3279" i="18" s="1" a="1"/>
  <c r="AB3279" i="18" s="1"/>
  <c r="AD3279" i="18" s="1"/>
  <c r="V3278" i="15" a="1"/>
  <c r="V3278" i="15" s="1"/>
  <c r="AB3278" i="18" s="1" a="1"/>
  <c r="AB3278" i="18" s="1"/>
  <c r="AC3278" i="18" s="1"/>
  <c r="V3277" i="15" a="1"/>
  <c r="V3277" i="15" s="1"/>
  <c r="AB3277" i="18" s="1" a="1"/>
  <c r="AB3277" i="18" s="1"/>
  <c r="V3276" i="15" a="1"/>
  <c r="V3276" i="15" s="1"/>
  <c r="AB3276" i="18" s="1" a="1"/>
  <c r="AB3276" i="18" s="1"/>
  <c r="AD3276" i="18" s="1"/>
  <c r="V3275" i="15" a="1"/>
  <c r="V3275" i="15" s="1"/>
  <c r="AB3275" i="18" s="1" a="1"/>
  <c r="AB3275" i="18" s="1"/>
  <c r="AD3275" i="18" s="1"/>
  <c r="V3274" i="15" a="1"/>
  <c r="V3274" i="15" s="1"/>
  <c r="AB3274" i="18" s="1" a="1"/>
  <c r="AB3274" i="18" s="1"/>
  <c r="AC3274" i="18" s="1"/>
  <c r="V3273" i="15" a="1"/>
  <c r="V3273" i="15" s="1"/>
  <c r="AB3273" i="18" s="1" a="1"/>
  <c r="AB3273" i="18" s="1"/>
  <c r="V3272" i="15" a="1"/>
  <c r="V3272" i="15" s="1"/>
  <c r="AB3272" i="18" s="1" a="1"/>
  <c r="AB3272" i="18" s="1"/>
  <c r="V3271" i="15" a="1"/>
  <c r="V3271" i="15" s="1"/>
  <c r="AB3271" i="18" s="1" a="1"/>
  <c r="AB3271" i="18" s="1"/>
  <c r="V3270" i="15" a="1"/>
  <c r="V3270" i="15" s="1"/>
  <c r="AB3270" i="18" s="1" a="1"/>
  <c r="AB3270" i="18" s="1"/>
  <c r="AD3270" i="18" s="1"/>
  <c r="V3269" i="15" a="1"/>
  <c r="V3269" i="15" s="1"/>
  <c r="AB3269" i="18" s="1" a="1"/>
  <c r="AB3269" i="18" s="1"/>
  <c r="V3268" i="15" a="1"/>
  <c r="V3268" i="15" s="1"/>
  <c r="AB3268" i="18" s="1" a="1"/>
  <c r="AB3268" i="18" s="1"/>
  <c r="V3267" i="15" a="1"/>
  <c r="V3267" i="15" s="1"/>
  <c r="AB3267" i="18" s="1" a="1"/>
  <c r="AB3267" i="18" s="1"/>
  <c r="AD3267" i="18" s="1"/>
  <c r="V3266" i="15" a="1"/>
  <c r="V3266" i="15" s="1"/>
  <c r="AB3266" i="18" s="1" a="1"/>
  <c r="AB3266" i="18" s="1"/>
  <c r="V3265" i="15" a="1"/>
  <c r="V3265" i="15" s="1"/>
  <c r="AB3265" i="18" s="1" a="1"/>
  <c r="AB3265" i="18" s="1"/>
  <c r="V3264" i="15" a="1"/>
  <c r="V3264" i="15" s="1"/>
  <c r="AB3264" i="18" s="1" a="1"/>
  <c r="AB3264" i="18" s="1"/>
  <c r="V3263" i="15" a="1"/>
  <c r="V3263" i="15" s="1"/>
  <c r="AB3263" i="18" s="1" a="1"/>
  <c r="AB3263" i="18" s="1"/>
  <c r="AC3263" i="18" s="1"/>
  <c r="V3262" i="15" a="1"/>
  <c r="V3262" i="15" s="1"/>
  <c r="AB3262" i="18" s="1" a="1"/>
  <c r="AB3262" i="18" s="1"/>
  <c r="AC3262" i="18" s="1"/>
  <c r="V3261" i="15" a="1"/>
  <c r="V3261" i="15" s="1"/>
  <c r="AB3261" i="18" s="1" a="1"/>
  <c r="AB3261" i="18" s="1"/>
  <c r="V3260" i="15" a="1"/>
  <c r="V3260" i="15" s="1"/>
  <c r="AB3260" i="18" s="1" a="1"/>
  <c r="AB3260" i="18" s="1"/>
  <c r="AD3260" i="18" s="1"/>
  <c r="V3259" i="15" a="1"/>
  <c r="V3259" i="15" s="1"/>
  <c r="AB3259" i="18" s="1" a="1"/>
  <c r="AB3259" i="18" s="1"/>
  <c r="AD3259" i="18" s="1"/>
  <c r="V3258" i="15" a="1"/>
  <c r="V3258" i="15" s="1"/>
  <c r="AB3258" i="18" s="1" a="1"/>
  <c r="AB3258" i="18" s="1"/>
  <c r="V3257" i="15" a="1"/>
  <c r="V3257" i="15" s="1"/>
  <c r="AB3257" i="18" s="1" a="1"/>
  <c r="AB3257" i="18" s="1"/>
  <c r="V3256" i="15" a="1"/>
  <c r="V3256" i="15" s="1"/>
  <c r="AB3256" i="18" s="1" a="1"/>
  <c r="AB3256" i="18" s="1"/>
  <c r="V3255" i="15" a="1"/>
  <c r="V3255" i="15" s="1"/>
  <c r="AB3255" i="18" s="1" a="1"/>
  <c r="AB3255" i="18" s="1"/>
  <c r="V3254" i="15" a="1"/>
  <c r="V3254" i="15" s="1"/>
  <c r="AB3254" i="18" s="1" a="1"/>
  <c r="AB3254" i="18" s="1"/>
  <c r="AC3254" i="18" s="1"/>
  <c r="V3253" i="15" a="1"/>
  <c r="V3253" i="15" s="1"/>
  <c r="AB3253" i="18" s="1" a="1"/>
  <c r="AB3253" i="18" s="1"/>
  <c r="V3252" i="15" a="1"/>
  <c r="V3252" i="15" s="1"/>
  <c r="AB3252" i="18" s="1" a="1"/>
  <c r="AB3252" i="18" s="1"/>
  <c r="AD3252" i="18" s="1"/>
  <c r="V3251" i="15" a="1"/>
  <c r="V3251" i="15" s="1"/>
  <c r="AB3251" i="18" s="1" a="1"/>
  <c r="AB3251" i="18" s="1"/>
  <c r="V3250" i="15" a="1"/>
  <c r="V3250" i="15" s="1"/>
  <c r="AB3250" i="18" s="1" a="1"/>
  <c r="AB3250" i="18" s="1"/>
  <c r="AC3250" i="18" s="1"/>
  <c r="V3249" i="15" a="1"/>
  <c r="V3249" i="15" s="1"/>
  <c r="AB3249" i="18" s="1" a="1"/>
  <c r="AB3249" i="18" s="1"/>
  <c r="V3248" i="15" a="1"/>
  <c r="V3248" i="15" s="1"/>
  <c r="AB3248" i="18" s="1" a="1"/>
  <c r="AB3248" i="18" s="1"/>
  <c r="V3247" i="15" a="1"/>
  <c r="V3247" i="15" s="1"/>
  <c r="AB3247" i="18" s="1" a="1"/>
  <c r="AB3247" i="18" s="1"/>
  <c r="AC3247" i="18" s="1"/>
  <c r="V3246" i="15" a="1"/>
  <c r="V3246" i="15" s="1"/>
  <c r="AB3246" i="18" s="1" a="1"/>
  <c r="AB3246" i="18" s="1"/>
  <c r="AC3246" i="18" s="1"/>
  <c r="V3245" i="15" a="1"/>
  <c r="V3245" i="15" s="1"/>
  <c r="AB3245" i="18" s="1" a="1"/>
  <c r="AB3245" i="18" s="1"/>
  <c r="V3244" i="15" a="1"/>
  <c r="V3244" i="15" s="1"/>
  <c r="AB3244" i="18" s="1" a="1"/>
  <c r="AB3244" i="18" s="1"/>
  <c r="AD3244" i="18" s="1"/>
  <c r="V3243" i="15" a="1"/>
  <c r="V3243" i="15" s="1"/>
  <c r="AB3243" i="18" s="1" a="1"/>
  <c r="AB3243" i="18" s="1"/>
  <c r="AD3243" i="18" s="1"/>
  <c r="V3242" i="15" a="1"/>
  <c r="V3242" i="15" s="1"/>
  <c r="AB3242" i="18" s="1" a="1"/>
  <c r="AB3242" i="18" s="1"/>
  <c r="AC3242" i="18" s="1"/>
  <c r="V3241" i="15" a="1"/>
  <c r="V3241" i="15" s="1"/>
  <c r="AB3241" i="18" s="1" a="1"/>
  <c r="AB3241" i="18" s="1"/>
  <c r="V3240" i="15" a="1"/>
  <c r="V3240" i="15" s="1"/>
  <c r="AB3240" i="18" s="1" a="1"/>
  <c r="AB3240" i="18" s="1"/>
  <c r="V3239" i="15" a="1"/>
  <c r="V3239" i="15" s="1"/>
  <c r="AB3239" i="18" s="1" a="1"/>
  <c r="AB3239" i="18" s="1"/>
  <c r="V3238" i="15" a="1"/>
  <c r="V3238" i="15" s="1"/>
  <c r="AB3238" i="18" s="1" a="1"/>
  <c r="AB3238" i="18" s="1"/>
  <c r="AC3238" i="18" s="1"/>
  <c r="V3237" i="15" a="1"/>
  <c r="V3237" i="15" s="1"/>
  <c r="AB3237" i="18" s="1" a="1"/>
  <c r="AB3237" i="18" s="1"/>
  <c r="V3236" i="15" a="1"/>
  <c r="V3236" i="15" s="1"/>
  <c r="AB3236" i="18" s="1" a="1"/>
  <c r="AB3236" i="18" s="1"/>
  <c r="V3235" i="15" a="1"/>
  <c r="V3235" i="15" s="1"/>
  <c r="AB3235" i="18" s="1" a="1"/>
  <c r="AB3235" i="18" s="1"/>
  <c r="AC3235" i="18" s="1"/>
  <c r="V3234" i="15" a="1"/>
  <c r="V3234" i="15" s="1"/>
  <c r="AB3234" i="18" s="1" a="1"/>
  <c r="AB3234" i="18" s="1"/>
  <c r="AC3234" i="18" s="1"/>
  <c r="V3233" i="15" a="1"/>
  <c r="V3233" i="15" s="1"/>
  <c r="AB3233" i="18" s="1" a="1"/>
  <c r="AB3233" i="18" s="1"/>
  <c r="V3232" i="15" a="1"/>
  <c r="V3232" i="15" s="1"/>
  <c r="AB3232" i="18" s="1" a="1"/>
  <c r="AB3232" i="18" s="1"/>
  <c r="V3231" i="15" a="1"/>
  <c r="V3231" i="15" s="1"/>
  <c r="AB3231" i="18" s="1" a="1"/>
  <c r="AB3231" i="18" s="1"/>
  <c r="V3230" i="15" a="1"/>
  <c r="V3230" i="15" s="1"/>
  <c r="AB3230" i="18" s="1" a="1"/>
  <c r="AB3230" i="18" s="1"/>
  <c r="V3229" i="15" a="1"/>
  <c r="V3229" i="15" s="1"/>
  <c r="AB3229" i="18" s="1" a="1"/>
  <c r="AB3229" i="18" s="1"/>
  <c r="V3228" i="15" a="1"/>
  <c r="V3228" i="15" s="1"/>
  <c r="AB3228" i="18" s="1" a="1"/>
  <c r="AB3228" i="18" s="1"/>
  <c r="AC3228" i="18" s="1"/>
  <c r="V3227" i="15" a="1"/>
  <c r="V3227" i="15" s="1"/>
  <c r="AB3227" i="18" s="1" a="1"/>
  <c r="AB3227" i="18" s="1"/>
  <c r="AC3227" i="18" s="1"/>
  <c r="V3226" i="15" a="1"/>
  <c r="V3226" i="15" s="1"/>
  <c r="AB3226" i="18" s="1" a="1"/>
  <c r="AB3226" i="18" s="1"/>
  <c r="V3225" i="15" a="1"/>
  <c r="V3225" i="15" s="1"/>
  <c r="AB3225" i="18" s="1" a="1"/>
  <c r="AB3225" i="18" s="1"/>
  <c r="V3224" i="15" a="1"/>
  <c r="V3224" i="15" s="1"/>
  <c r="AB3224" i="18" s="1" a="1"/>
  <c r="AB3224" i="18" s="1"/>
  <c r="V3223" i="15" a="1"/>
  <c r="V3223" i="15" s="1"/>
  <c r="AB3223" i="18" s="1" a="1"/>
  <c r="AB3223" i="18" s="1"/>
  <c r="AC3223" i="18" s="1"/>
  <c r="V3222" i="15" a="1"/>
  <c r="V3222" i="15" s="1"/>
  <c r="AB3222" i="18" s="1" a="1"/>
  <c r="AB3222" i="18" s="1"/>
  <c r="V3221" i="15" a="1"/>
  <c r="V3221" i="15" s="1"/>
  <c r="AB3221" i="18" s="1" a="1"/>
  <c r="AB3221" i="18" s="1"/>
  <c r="V3220" i="15" a="1"/>
  <c r="V3220" i="15" s="1"/>
  <c r="AB3220" i="18" s="1" a="1"/>
  <c r="AB3220" i="18" s="1"/>
  <c r="AC3220" i="18" s="1"/>
  <c r="V3219" i="15" a="1"/>
  <c r="V3219" i="15" s="1"/>
  <c r="AB3219" i="18" s="1" a="1"/>
  <c r="AB3219" i="18" s="1"/>
  <c r="V3218" i="15" a="1"/>
  <c r="V3218" i="15" s="1"/>
  <c r="AB3218" i="18" s="1" a="1"/>
  <c r="AB3218" i="18" s="1"/>
  <c r="V3217" i="15" a="1"/>
  <c r="V3217" i="15" s="1"/>
  <c r="AB3217" i="18" s="1" a="1"/>
  <c r="AB3217" i="18" s="1"/>
  <c r="V3216" i="15" a="1"/>
  <c r="V3216" i="15" s="1"/>
  <c r="AB3216" i="18" s="1" a="1"/>
  <c r="AB3216" i="18" s="1"/>
  <c r="AC3216" i="18" s="1"/>
  <c r="V3215" i="15" a="1"/>
  <c r="V3215" i="15" s="1"/>
  <c r="AB3215" i="18" s="1" a="1"/>
  <c r="AB3215" i="18" s="1"/>
  <c r="V3214" i="15" a="1"/>
  <c r="V3214" i="15" s="1"/>
  <c r="AB3214" i="18" s="1" a="1"/>
  <c r="AB3214" i="18" s="1"/>
  <c r="V3213" i="15" a="1"/>
  <c r="V3213" i="15" s="1"/>
  <c r="AB3213" i="18" s="1" a="1"/>
  <c r="AB3213" i="18" s="1"/>
  <c r="V3212" i="15" a="1"/>
  <c r="V3212" i="15" s="1"/>
  <c r="AB3212" i="18" s="1" a="1"/>
  <c r="AB3212" i="18" s="1"/>
  <c r="AC3212" i="18" s="1"/>
  <c r="V3211" i="15" a="1"/>
  <c r="V3211" i="15" s="1"/>
  <c r="AB3211" i="18" s="1" a="1"/>
  <c r="AB3211" i="18" s="1"/>
  <c r="V3210" i="15" a="1"/>
  <c r="V3210" i="15" s="1"/>
  <c r="AB3210" i="18" s="1" a="1"/>
  <c r="AB3210" i="18" s="1"/>
  <c r="V3209" i="15" a="1"/>
  <c r="V3209" i="15" s="1"/>
  <c r="AB3209" i="18" s="1" a="1"/>
  <c r="AB3209" i="18" s="1"/>
  <c r="V3208" i="15" a="1"/>
  <c r="V3208" i="15" s="1"/>
  <c r="AB3208" i="18" s="1" a="1"/>
  <c r="AB3208" i="18" s="1"/>
  <c r="AC3208" i="18" s="1"/>
  <c r="V3207" i="15" a="1"/>
  <c r="V3207" i="15" s="1"/>
  <c r="AB3207" i="18" s="1" a="1"/>
  <c r="AB3207" i="18" s="1"/>
  <c r="V3206" i="15" a="1"/>
  <c r="V3206" i="15" s="1"/>
  <c r="AB3206" i="18" s="1" a="1"/>
  <c r="AB3206" i="18" s="1"/>
  <c r="V3205" i="15" a="1"/>
  <c r="V3205" i="15" s="1"/>
  <c r="AB3205" i="18" s="1" a="1"/>
  <c r="AB3205" i="18" s="1"/>
  <c r="V3204" i="15" a="1"/>
  <c r="V3204" i="15" s="1"/>
  <c r="AB3204" i="18" s="1" a="1"/>
  <c r="AB3204" i="18" s="1"/>
  <c r="AC3204" i="18" s="1"/>
  <c r="V3203" i="15" a="1"/>
  <c r="V3203" i="15" s="1"/>
  <c r="AB3203" i="18" s="1" a="1"/>
  <c r="AB3203" i="18" s="1"/>
  <c r="V3202" i="15" a="1"/>
  <c r="V3202" i="15" s="1"/>
  <c r="AB3202" i="18" s="1" a="1"/>
  <c r="AB3202" i="18" s="1"/>
  <c r="V3201" i="15" a="1"/>
  <c r="V3201" i="15" s="1"/>
  <c r="AB3201" i="18" s="1" a="1"/>
  <c r="AB3201" i="18" s="1"/>
  <c r="V3200" i="15" a="1"/>
  <c r="V3200" i="15" s="1"/>
  <c r="AB3200" i="18" s="1" a="1"/>
  <c r="AB3200" i="18" s="1"/>
  <c r="AC3200" i="18" s="1"/>
  <c r="V3199" i="15" a="1"/>
  <c r="V3199" i="15" s="1"/>
  <c r="AB3199" i="18" s="1" a="1"/>
  <c r="AB3199" i="18" s="1"/>
  <c r="AC3199" i="18" s="1"/>
  <c r="V3198" i="15" a="1"/>
  <c r="V3198" i="15" s="1"/>
  <c r="AB3198" i="18" s="1" a="1"/>
  <c r="AB3198" i="18" s="1"/>
  <c r="V3197" i="15" a="1"/>
  <c r="V3197" i="15" s="1"/>
  <c r="AB3197" i="18" s="1" a="1"/>
  <c r="AB3197" i="18" s="1"/>
  <c r="V3196" i="15" a="1"/>
  <c r="V3196" i="15" s="1"/>
  <c r="AB3196" i="18" s="1" a="1"/>
  <c r="AB3196" i="18" s="1"/>
  <c r="AC3196" i="18" s="1"/>
  <c r="V3195" i="15" a="1"/>
  <c r="V3195" i="15" s="1"/>
  <c r="AB3195" i="18" s="1" a="1"/>
  <c r="AB3195" i="18" s="1"/>
  <c r="V3194" i="15" a="1"/>
  <c r="V3194" i="15" s="1"/>
  <c r="AB3194" i="18" s="1" a="1"/>
  <c r="AB3194" i="18" s="1"/>
  <c r="V3193" i="15" a="1"/>
  <c r="V3193" i="15" s="1"/>
  <c r="AB3193" i="18" s="1" a="1"/>
  <c r="AB3193" i="18" s="1"/>
  <c r="V3192" i="15" a="1"/>
  <c r="V3192" i="15" s="1"/>
  <c r="AB3192" i="18" s="1" a="1"/>
  <c r="AB3192" i="18" s="1"/>
  <c r="AC3192" i="18" s="1"/>
  <c r="V3191" i="15" a="1"/>
  <c r="V3191" i="15" s="1"/>
  <c r="AB3191" i="18" s="1" a="1"/>
  <c r="AB3191" i="18" s="1"/>
  <c r="V3190" i="15" a="1"/>
  <c r="V3190" i="15" s="1"/>
  <c r="AB3190" i="18" s="1" a="1"/>
  <c r="AB3190" i="18" s="1"/>
  <c r="V3189" i="15" a="1"/>
  <c r="V3189" i="15" s="1"/>
  <c r="AB3189" i="18" s="1" a="1"/>
  <c r="AB3189" i="18" s="1"/>
  <c r="V3188" i="15" a="1"/>
  <c r="V3188" i="15" s="1"/>
  <c r="AB3188" i="18" s="1" a="1"/>
  <c r="AB3188" i="18" s="1"/>
  <c r="AC3188" i="18" s="1"/>
  <c r="V3187" i="15" a="1"/>
  <c r="V3187" i="15" s="1"/>
  <c r="AB3187" i="18" s="1" a="1"/>
  <c r="AB3187" i="18" s="1"/>
  <c r="V3186" i="15" a="1"/>
  <c r="V3186" i="15" s="1"/>
  <c r="AB3186" i="18" s="1" a="1"/>
  <c r="AB3186" i="18" s="1"/>
  <c r="V3185" i="15" a="1"/>
  <c r="V3185" i="15" s="1"/>
  <c r="AB3185" i="18" s="1" a="1"/>
  <c r="AB3185" i="18" s="1"/>
  <c r="V3184" i="15" a="1"/>
  <c r="V3184" i="15" s="1"/>
  <c r="AB3184" i="18" s="1" a="1"/>
  <c r="AB3184" i="18" s="1"/>
  <c r="AC3184" i="18" s="1"/>
  <c r="V3183" i="15" a="1"/>
  <c r="V3183" i="15" s="1"/>
  <c r="AB3183" i="18" s="1" a="1"/>
  <c r="AB3183" i="18" s="1"/>
  <c r="V3182" i="15" a="1"/>
  <c r="V3182" i="15" s="1"/>
  <c r="AB3182" i="18" s="1" a="1"/>
  <c r="AB3182" i="18" s="1"/>
  <c r="V3181" i="15" a="1"/>
  <c r="V3181" i="15" s="1"/>
  <c r="AB3181" i="18" s="1" a="1"/>
  <c r="AB3181" i="18" s="1"/>
  <c r="V3180" i="15" a="1"/>
  <c r="V3180" i="15" s="1"/>
  <c r="AB3180" i="18" s="1" a="1"/>
  <c r="AB3180" i="18" s="1"/>
  <c r="AC3180" i="18" s="1"/>
  <c r="V3179" i="15" a="1"/>
  <c r="V3179" i="15" s="1"/>
  <c r="AB3179" i="18" s="1" a="1"/>
  <c r="AB3179" i="18" s="1"/>
  <c r="AD3179" i="18" s="1"/>
  <c r="V3178" i="15" a="1"/>
  <c r="V3178" i="15" s="1"/>
  <c r="AB3178" i="18" s="1" a="1"/>
  <c r="AB3178" i="18" s="1"/>
  <c r="V3177" i="15" a="1"/>
  <c r="V3177" i="15" s="1"/>
  <c r="AB3177" i="18" s="1" a="1"/>
  <c r="AB3177" i="18" s="1"/>
  <c r="V3176" i="15" a="1"/>
  <c r="V3176" i="15" s="1"/>
  <c r="AB3176" i="18" s="1" a="1"/>
  <c r="AB3176" i="18" s="1"/>
  <c r="V3175" i="15" a="1"/>
  <c r="V3175" i="15" s="1"/>
  <c r="AB3175" i="18" s="1" a="1"/>
  <c r="AB3175" i="18" s="1"/>
  <c r="V3174" i="15" a="1"/>
  <c r="V3174" i="15" s="1"/>
  <c r="AB3174" i="18" s="1" a="1"/>
  <c r="AB3174" i="18" s="1"/>
  <c r="AC3174" i="18" s="1"/>
  <c r="V3173" i="15" a="1"/>
  <c r="V3173" i="15" s="1"/>
  <c r="AB3173" i="18" s="1" a="1"/>
  <c r="AB3173" i="18" s="1"/>
  <c r="V3172" i="15" a="1"/>
  <c r="V3172" i="15" s="1"/>
  <c r="AB3172" i="18" s="1" a="1"/>
  <c r="AB3172" i="18" s="1"/>
  <c r="AD3172" i="18" s="1"/>
  <c r="V3171" i="15" a="1"/>
  <c r="V3171" i="15" s="1"/>
  <c r="AB3171" i="18" s="1" a="1"/>
  <c r="AB3171" i="18" s="1"/>
  <c r="AC3171" i="18" s="1"/>
  <c r="V3170" i="15" a="1"/>
  <c r="V3170" i="15" s="1"/>
  <c r="AB3170" i="18" s="1" a="1"/>
  <c r="AB3170" i="18" s="1"/>
  <c r="V3169" i="15" a="1"/>
  <c r="V3169" i="15" s="1"/>
  <c r="AB3169" i="18" s="1" a="1"/>
  <c r="AB3169" i="18" s="1"/>
  <c r="V3168" i="15" a="1"/>
  <c r="V3168" i="15" s="1"/>
  <c r="AB3168" i="18" s="1" a="1"/>
  <c r="AB3168" i="18" s="1"/>
  <c r="V3167" i="15" a="1"/>
  <c r="V3167" i="15" s="1"/>
  <c r="AB3167" i="18" s="1" a="1"/>
  <c r="AB3167" i="18" s="1"/>
  <c r="V3166" i="15" a="1"/>
  <c r="V3166" i="15" s="1"/>
  <c r="AB3166" i="18" s="1" a="1"/>
  <c r="AB3166" i="18" s="1"/>
  <c r="AC3166" i="18" s="1"/>
  <c r="V3165" i="15" a="1"/>
  <c r="V3165" i="15" s="1"/>
  <c r="AB3165" i="18" s="1" a="1"/>
  <c r="AB3165" i="18" s="1"/>
  <c r="AC3165" i="18" s="1"/>
  <c r="V3164" i="15" a="1"/>
  <c r="V3164" i="15" s="1"/>
  <c r="AB3164" i="18" s="1" a="1"/>
  <c r="AB3164" i="18" s="1"/>
  <c r="AD3164" i="18" s="1"/>
  <c r="V3163" i="15" a="1"/>
  <c r="V3163" i="15" s="1"/>
  <c r="AB3163" i="18" s="1" a="1"/>
  <c r="AB3163" i="18" s="1"/>
  <c r="V3162" i="15" a="1"/>
  <c r="V3162" i="15" s="1"/>
  <c r="AB3162" i="18" s="1" a="1"/>
  <c r="AB3162" i="18" s="1"/>
  <c r="AD3162" i="18" s="1"/>
  <c r="V3161" i="15" a="1"/>
  <c r="V3161" i="15" s="1"/>
  <c r="AB3161" i="18" s="1" a="1"/>
  <c r="AB3161" i="18" s="1"/>
  <c r="V3160" i="15" a="1"/>
  <c r="V3160" i="15" s="1"/>
  <c r="AB3160" i="18" s="1" a="1"/>
  <c r="AB3160" i="18" s="1"/>
  <c r="V3159" i="15" a="1"/>
  <c r="V3159" i="15" s="1"/>
  <c r="AB3159" i="18" s="1" a="1"/>
  <c r="AB3159" i="18" s="1"/>
  <c r="V3158" i="15" a="1"/>
  <c r="V3158" i="15" s="1"/>
  <c r="AB3158" i="18" s="1" a="1"/>
  <c r="AB3158" i="18" s="1"/>
  <c r="AC3158" i="18" s="1"/>
  <c r="V3157" i="15" a="1"/>
  <c r="V3157" i="15" s="1"/>
  <c r="AB3157" i="18" s="1" a="1"/>
  <c r="AB3157" i="18" s="1"/>
  <c r="AC3157" i="18" s="1"/>
  <c r="V3156" i="15" a="1"/>
  <c r="V3156" i="15" s="1"/>
  <c r="AB3156" i="18" s="1" a="1"/>
  <c r="AB3156" i="18" s="1"/>
  <c r="AD3156" i="18" s="1"/>
  <c r="V3155" i="15" a="1"/>
  <c r="V3155" i="15" s="1"/>
  <c r="AB3155" i="18" s="1" a="1"/>
  <c r="AB3155" i="18" s="1"/>
  <c r="V3154" i="15" a="1"/>
  <c r="V3154" i="15" s="1"/>
  <c r="AB3154" i="18" s="1" a="1"/>
  <c r="AB3154" i="18" s="1"/>
  <c r="AD3154" i="18" s="1"/>
  <c r="V3153" i="15" a="1"/>
  <c r="V3153" i="15" s="1"/>
  <c r="AB3153" i="18" s="1" a="1"/>
  <c r="AB3153" i="18" s="1"/>
  <c r="V3152" i="15" a="1"/>
  <c r="V3152" i="15" s="1"/>
  <c r="AB3152" i="18" s="1" a="1"/>
  <c r="AB3152" i="18" s="1"/>
  <c r="V3151" i="15" a="1"/>
  <c r="V3151" i="15" s="1"/>
  <c r="AB3151" i="18" s="1" a="1"/>
  <c r="AB3151" i="18" s="1"/>
  <c r="V3150" i="15" a="1"/>
  <c r="V3150" i="15" s="1"/>
  <c r="AB3150" i="18" s="1" a="1"/>
  <c r="AB3150" i="18" s="1"/>
  <c r="AD3150" i="18" s="1"/>
  <c r="V3149" i="15" a="1"/>
  <c r="V3149" i="15" s="1"/>
  <c r="AB3149" i="18" s="1" a="1"/>
  <c r="AB3149" i="18" s="1"/>
  <c r="AC3149" i="18" s="1"/>
  <c r="V3148" i="15" a="1"/>
  <c r="V3148" i="15" s="1"/>
  <c r="AB3148" i="18" s="1" a="1"/>
  <c r="AB3148" i="18" s="1"/>
  <c r="AD3148" i="18" s="1"/>
  <c r="V3147" i="15" a="1"/>
  <c r="V3147" i="15" s="1"/>
  <c r="AB3147" i="18" s="1" a="1"/>
  <c r="AB3147" i="18" s="1"/>
  <c r="V3146" i="15" a="1"/>
  <c r="V3146" i="15" s="1"/>
  <c r="AB3146" i="18" s="1" a="1"/>
  <c r="AB3146" i="18" s="1"/>
  <c r="AD3146" i="18" s="1"/>
  <c r="V3145" i="15" a="1"/>
  <c r="V3145" i="15" s="1"/>
  <c r="AB3145" i="18" s="1" a="1"/>
  <c r="AB3145" i="18" s="1"/>
  <c r="AC3145" i="18" s="1"/>
  <c r="V3144" i="15" a="1"/>
  <c r="V3144" i="15" s="1"/>
  <c r="AB3144" i="18" s="1" a="1"/>
  <c r="AB3144" i="18" s="1"/>
  <c r="V3143" i="15" a="1"/>
  <c r="V3143" i="15" s="1"/>
  <c r="AB3143" i="18" s="1" a="1"/>
  <c r="AB3143" i="18" s="1"/>
  <c r="V3142" i="15" a="1"/>
  <c r="V3142" i="15" s="1"/>
  <c r="AB3142" i="18" s="1" a="1"/>
  <c r="AB3142" i="18" s="1"/>
  <c r="AC3142" i="18" s="1"/>
  <c r="V3141" i="15" a="1"/>
  <c r="V3141" i="15" s="1"/>
  <c r="AB3141" i="18" s="1" a="1"/>
  <c r="AB3141" i="18" s="1"/>
  <c r="AC3141" i="18" s="1"/>
  <c r="V3140" i="15" a="1"/>
  <c r="V3140" i="15" s="1"/>
  <c r="AB3140" i="18" s="1" a="1"/>
  <c r="AB3140" i="18" s="1"/>
  <c r="AD3140" i="18" s="1"/>
  <c r="V3139" i="15" a="1"/>
  <c r="V3139" i="15" s="1"/>
  <c r="AB3139" i="18" s="1" a="1"/>
  <c r="AB3139" i="18" s="1"/>
  <c r="AC3139" i="18" s="1"/>
  <c r="V3138" i="15" a="1"/>
  <c r="V3138" i="15" s="1"/>
  <c r="AB3138" i="18" s="1" a="1"/>
  <c r="AB3138" i="18" s="1"/>
  <c r="AD3138" i="18" s="1"/>
  <c r="V3137" i="15" a="1"/>
  <c r="V3137" i="15" s="1"/>
  <c r="AB3137" i="18" s="1" a="1"/>
  <c r="AB3137" i="18" s="1"/>
  <c r="V3136" i="15" a="1"/>
  <c r="V3136" i="15" s="1"/>
  <c r="AB3136" i="18" s="1" a="1"/>
  <c r="AB3136" i="18" s="1"/>
  <c r="AD3136" i="18" s="1"/>
  <c r="V3135" i="15" a="1"/>
  <c r="V3135" i="15" s="1"/>
  <c r="AB3135" i="18" s="1" a="1"/>
  <c r="AB3135" i="18" s="1"/>
  <c r="AC3135" i="18" s="1"/>
  <c r="V3134" i="15" a="1"/>
  <c r="V3134" i="15" s="1"/>
  <c r="AB3134" i="18" s="1" a="1"/>
  <c r="AB3134" i="18" s="1"/>
  <c r="AC3134" i="18" s="1"/>
  <c r="V3133" i="15" a="1"/>
  <c r="V3133" i="15" s="1"/>
  <c r="AB3133" i="18" s="1" a="1"/>
  <c r="AB3133" i="18" s="1"/>
  <c r="AC3133" i="18" s="1"/>
  <c r="V3132" i="15" a="1"/>
  <c r="V3132" i="15" s="1"/>
  <c r="AB3132" i="18" s="1" a="1"/>
  <c r="AB3132" i="18" s="1"/>
  <c r="AD3132" i="18" s="1"/>
  <c r="V3131" i="15" a="1"/>
  <c r="V3131" i="15" s="1"/>
  <c r="AB3131" i="18" s="1" a="1"/>
  <c r="AB3131" i="18" s="1"/>
  <c r="V3130" i="15" a="1"/>
  <c r="V3130" i="15" s="1"/>
  <c r="AB3130" i="18" s="1" a="1"/>
  <c r="AB3130" i="18" s="1"/>
  <c r="AD3130" i="18" s="1"/>
  <c r="V3129" i="15" a="1"/>
  <c r="V3129" i="15" s="1"/>
  <c r="AB3129" i="18" s="1" a="1"/>
  <c r="AB3129" i="18" s="1"/>
  <c r="V3128" i="15" a="1"/>
  <c r="V3128" i="15" s="1"/>
  <c r="AB3128" i="18" s="1" a="1"/>
  <c r="AB3128" i="18" s="1"/>
  <c r="V3127" i="15" a="1"/>
  <c r="V3127" i="15" s="1"/>
  <c r="AB3127" i="18" s="1" a="1"/>
  <c r="AB3127" i="18" s="1"/>
  <c r="AC3127" i="18" s="1"/>
  <c r="V3126" i="15" a="1"/>
  <c r="V3126" i="15" s="1"/>
  <c r="AB3126" i="18" s="1" a="1"/>
  <c r="AB3126" i="18" s="1"/>
  <c r="AD3126" i="18" s="1"/>
  <c r="V3125" i="15" a="1"/>
  <c r="V3125" i="15" s="1"/>
  <c r="AB3125" i="18" s="1" a="1"/>
  <c r="AB3125" i="18" s="1"/>
  <c r="AC3125" i="18" s="1"/>
  <c r="V3124" i="15" a="1"/>
  <c r="V3124" i="15" s="1"/>
  <c r="AB3124" i="18" s="1" a="1"/>
  <c r="AB3124" i="18" s="1"/>
  <c r="V3123" i="15" a="1"/>
  <c r="V3123" i="15" s="1"/>
  <c r="AB3123" i="18" s="1" a="1"/>
  <c r="AB3123" i="18" s="1"/>
  <c r="V3122" i="15" a="1"/>
  <c r="V3122" i="15" s="1"/>
  <c r="AB3122" i="18" s="1" a="1"/>
  <c r="AB3122" i="18" s="1"/>
  <c r="AD3122" i="18" s="1"/>
  <c r="V3121" i="15" a="1"/>
  <c r="V3121" i="15" s="1"/>
  <c r="AB3121" i="18" s="1" a="1"/>
  <c r="AB3121" i="18" s="1"/>
  <c r="AC3121" i="18" s="1"/>
  <c r="V3120" i="15" a="1"/>
  <c r="V3120" i="15" s="1"/>
  <c r="AB3120" i="18" s="1" a="1"/>
  <c r="AB3120" i="18" s="1"/>
  <c r="AD3120" i="18" s="1"/>
  <c r="V3119" i="15" a="1"/>
  <c r="V3119" i="15" s="1"/>
  <c r="AB3119" i="18" s="1" a="1"/>
  <c r="AB3119" i="18" s="1"/>
  <c r="AC3119" i="18" s="1"/>
  <c r="V3118" i="15" a="1"/>
  <c r="V3118" i="15" s="1"/>
  <c r="AB3118" i="18" s="1" a="1"/>
  <c r="AB3118" i="18" s="1"/>
  <c r="AC3118" i="18" s="1"/>
  <c r="V3117" i="15" a="1"/>
  <c r="V3117" i="15" s="1"/>
  <c r="AB3117" i="18" s="1" a="1"/>
  <c r="AB3117" i="18" s="1"/>
  <c r="V3116" i="15" a="1"/>
  <c r="V3116" i="15" s="1"/>
  <c r="AB3116" i="18" s="1" a="1"/>
  <c r="AB3116" i="18" s="1"/>
  <c r="AD3116" i="18" s="1"/>
  <c r="V3115" i="15" a="1"/>
  <c r="V3115" i="15" s="1"/>
  <c r="AB3115" i="18" s="1" a="1"/>
  <c r="AB3115" i="18" s="1"/>
  <c r="V3114" i="15" a="1"/>
  <c r="V3114" i="15" s="1"/>
  <c r="AB3114" i="18" s="1" a="1"/>
  <c r="AB3114" i="18" s="1"/>
  <c r="AD3114" i="18" s="1"/>
  <c r="V3113" i="15" a="1"/>
  <c r="V3113" i="15" s="1"/>
  <c r="AB3113" i="18" s="1" a="1"/>
  <c r="AB3113" i="18" s="1"/>
  <c r="AC3113" i="18" s="1"/>
  <c r="V3112" i="15" a="1"/>
  <c r="V3112" i="15" s="1"/>
  <c r="AB3112" i="18" s="1" a="1"/>
  <c r="AB3112" i="18" s="1"/>
  <c r="V3111" i="15" a="1"/>
  <c r="V3111" i="15" s="1"/>
  <c r="AB3111" i="18" s="1" a="1"/>
  <c r="AB3111" i="18" s="1"/>
  <c r="V3110" i="15" a="1"/>
  <c r="V3110" i="15" s="1"/>
  <c r="AB3110" i="18" s="1" a="1"/>
  <c r="AB3110" i="18" s="1"/>
  <c r="AC3110" i="18" s="1"/>
  <c r="V3109" i="15" a="1"/>
  <c r="V3109" i="15" s="1"/>
  <c r="AB3109" i="18" s="1" a="1"/>
  <c r="AB3109" i="18" s="1"/>
  <c r="AC3109" i="18" s="1"/>
  <c r="V3108" i="15" a="1"/>
  <c r="V3108" i="15" s="1"/>
  <c r="AB3108" i="18" s="1" a="1"/>
  <c r="AB3108" i="18" s="1"/>
  <c r="AD3108" i="18" s="1"/>
  <c r="V3107" i="15" a="1"/>
  <c r="V3107" i="15" s="1"/>
  <c r="AB3107" i="18" s="1" a="1"/>
  <c r="AB3107" i="18" s="1"/>
  <c r="V3106" i="15" a="1"/>
  <c r="V3106" i="15" s="1"/>
  <c r="AB3106" i="18" s="1" a="1"/>
  <c r="AB3106" i="18" s="1"/>
  <c r="AD3106" i="18" s="1"/>
  <c r="V3105" i="15" a="1"/>
  <c r="V3105" i="15" s="1"/>
  <c r="AB3105" i="18" s="1" a="1"/>
  <c r="AB3105" i="18" s="1"/>
  <c r="V3104" i="15" a="1"/>
  <c r="V3104" i="15" s="1"/>
  <c r="AB3104" i="18" s="1" a="1"/>
  <c r="AB3104" i="18" s="1"/>
  <c r="V3103" i="15" a="1"/>
  <c r="V3103" i="15" s="1"/>
  <c r="AB3103" i="18" s="1" a="1"/>
  <c r="AB3103" i="18" s="1"/>
  <c r="AC3103" i="18" s="1"/>
  <c r="V3102" i="15" a="1"/>
  <c r="V3102" i="15" s="1"/>
  <c r="AB3102" i="18" s="1" a="1"/>
  <c r="AB3102" i="18" s="1"/>
  <c r="AC3102" i="18" s="1"/>
  <c r="V3101" i="15" a="1"/>
  <c r="V3101" i="15" s="1"/>
  <c r="AB3101" i="18" s="1" a="1"/>
  <c r="AB3101" i="18" s="1"/>
  <c r="V3100" i="15" a="1"/>
  <c r="V3100" i="15" s="1"/>
  <c r="AB3100" i="18" s="1" a="1"/>
  <c r="AB3100" i="18" s="1"/>
  <c r="AD3100" i="18" s="1"/>
  <c r="V3099" i="15" a="1"/>
  <c r="V3099" i="15" s="1"/>
  <c r="AB3099" i="18" s="1" a="1"/>
  <c r="AB3099" i="18" s="1"/>
  <c r="V3098" i="15" a="1"/>
  <c r="V3098" i="15" s="1"/>
  <c r="AB3098" i="18" s="1" a="1"/>
  <c r="AB3098" i="18" s="1"/>
  <c r="AD3098" i="18" s="1"/>
  <c r="V3097" i="15" a="1"/>
  <c r="V3097" i="15" s="1"/>
  <c r="AB3097" i="18" s="1" a="1"/>
  <c r="AB3097" i="18" s="1"/>
  <c r="V3096" i="15" a="1"/>
  <c r="V3096" i="15" s="1"/>
  <c r="AB3096" i="18" s="1" a="1"/>
  <c r="AB3096" i="18" s="1"/>
  <c r="V3095" i="15" a="1"/>
  <c r="V3095" i="15" s="1"/>
  <c r="AB3095" i="18" s="1" a="1"/>
  <c r="AB3095" i="18" s="1"/>
  <c r="V3094" i="15" a="1"/>
  <c r="V3094" i="15" s="1"/>
  <c r="AB3094" i="18" s="1" a="1"/>
  <c r="AB3094" i="18" s="1"/>
  <c r="AC3094" i="18" s="1"/>
  <c r="V3093" i="15" a="1"/>
  <c r="V3093" i="15" s="1"/>
  <c r="AB3093" i="18" s="1" a="1"/>
  <c r="AB3093" i="18" s="1"/>
  <c r="V3092" i="15" a="1"/>
  <c r="V3092" i="15" s="1"/>
  <c r="AB3092" i="18" s="1" a="1"/>
  <c r="AB3092" i="18" s="1"/>
  <c r="AD3092" i="18" s="1"/>
  <c r="V3091" i="15" a="1"/>
  <c r="V3091" i="15" s="1"/>
  <c r="AB3091" i="18" s="1" a="1"/>
  <c r="AB3091" i="18" s="1"/>
  <c r="V3090" i="15" a="1"/>
  <c r="V3090" i="15" s="1"/>
  <c r="AB3090" i="18" s="1" a="1"/>
  <c r="AB3090" i="18" s="1"/>
  <c r="V3089" i="15" a="1"/>
  <c r="V3089" i="15" s="1"/>
  <c r="AB3089" i="18" s="1" a="1"/>
  <c r="AB3089" i="18" s="1"/>
  <c r="V3088" i="15" a="1"/>
  <c r="V3088" i="15" s="1"/>
  <c r="AB3088" i="18" s="1" a="1"/>
  <c r="AB3088" i="18" s="1"/>
  <c r="AD3088" i="18" s="1"/>
  <c r="V3087" i="15" a="1"/>
  <c r="V3087" i="15" s="1"/>
  <c r="AB3087" i="18" s="1" a="1"/>
  <c r="AB3087" i="18" s="1"/>
  <c r="V3086" i="15" a="1"/>
  <c r="V3086" i="15" s="1"/>
  <c r="AB3086" i="18" s="1" a="1"/>
  <c r="AB3086" i="18" s="1"/>
  <c r="AC3086" i="18" s="1"/>
  <c r="V3085" i="15" a="1"/>
  <c r="V3085" i="15" s="1"/>
  <c r="AB3085" i="18" s="1" a="1"/>
  <c r="AB3085" i="18" s="1"/>
  <c r="V3084" i="15" a="1"/>
  <c r="V3084" i="15" s="1"/>
  <c r="AB3084" i="18" s="1" a="1"/>
  <c r="AB3084" i="18" s="1"/>
  <c r="AD3084" i="18" s="1"/>
  <c r="V3083" i="15" a="1"/>
  <c r="V3083" i="15" s="1"/>
  <c r="AB3083" i="18" s="1" a="1"/>
  <c r="AB3083" i="18" s="1"/>
  <c r="V3082" i="15" a="1"/>
  <c r="V3082" i="15" s="1"/>
  <c r="AB3082" i="18" s="1" a="1"/>
  <c r="AB3082" i="18" s="1"/>
  <c r="V3081" i="15" a="1"/>
  <c r="V3081" i="15" s="1"/>
  <c r="AB3081" i="18" s="1" a="1"/>
  <c r="AB3081" i="18" s="1"/>
  <c r="V3080" i="15" a="1"/>
  <c r="V3080" i="15" s="1"/>
  <c r="AB3080" i="18" s="1" a="1"/>
  <c r="AB3080" i="18" s="1"/>
  <c r="V3079" i="15" a="1"/>
  <c r="V3079" i="15" s="1"/>
  <c r="AB3079" i="18" s="1" a="1"/>
  <c r="AB3079" i="18" s="1"/>
  <c r="AC3079" i="18" s="1"/>
  <c r="V3078" i="15" a="1"/>
  <c r="V3078" i="15" s="1"/>
  <c r="AB3078" i="18" s="1" a="1"/>
  <c r="AB3078" i="18" s="1"/>
  <c r="AC3078" i="18" s="1"/>
  <c r="V3077" i="15" a="1"/>
  <c r="V3077" i="15" s="1"/>
  <c r="AB3077" i="18" s="1" a="1"/>
  <c r="AB3077" i="18" s="1"/>
  <c r="V3076" i="15" a="1"/>
  <c r="V3076" i="15" s="1"/>
  <c r="AB3076" i="18" s="1" a="1"/>
  <c r="AB3076" i="18" s="1"/>
  <c r="AD3076" i="18" s="1"/>
  <c r="V3075" i="15" a="1"/>
  <c r="V3075" i="15" s="1"/>
  <c r="AB3075" i="18" s="1" a="1"/>
  <c r="AB3075" i="18" s="1"/>
  <c r="V3074" i="15" a="1"/>
  <c r="V3074" i="15" s="1"/>
  <c r="AB3074" i="18" s="1" a="1"/>
  <c r="AB3074" i="18" s="1"/>
  <c r="V3073" i="15" a="1"/>
  <c r="V3073" i="15" s="1"/>
  <c r="AB3073" i="18" s="1" a="1"/>
  <c r="AB3073" i="18" s="1"/>
  <c r="V3072" i="15" a="1"/>
  <c r="V3072" i="15" s="1"/>
  <c r="AB3072" i="18" s="1" a="1"/>
  <c r="AB3072" i="18" s="1"/>
  <c r="V3071" i="15" a="1"/>
  <c r="V3071" i="15" s="1"/>
  <c r="AB3071" i="18" s="1" a="1"/>
  <c r="AB3071" i="18" s="1"/>
  <c r="V3070" i="15" a="1"/>
  <c r="V3070" i="15" s="1"/>
  <c r="AB3070" i="18" s="1" a="1"/>
  <c r="AB3070" i="18" s="1"/>
  <c r="AC3070" i="18" s="1"/>
  <c r="V3069" i="15" a="1"/>
  <c r="V3069" i="15" s="1"/>
  <c r="AB3069" i="18" s="1" a="1"/>
  <c r="AB3069" i="18" s="1"/>
  <c r="V3068" i="15" a="1"/>
  <c r="V3068" i="15" s="1"/>
  <c r="AB3068" i="18" s="1" a="1"/>
  <c r="AB3068" i="18" s="1"/>
  <c r="AD3068" i="18" s="1"/>
  <c r="V3067" i="15" a="1"/>
  <c r="V3067" i="15" s="1"/>
  <c r="AB3067" i="18" s="1" a="1"/>
  <c r="AB3067" i="18" s="1"/>
  <c r="V3066" i="15" a="1"/>
  <c r="V3066" i="15" s="1"/>
  <c r="AB3066" i="18" s="1" a="1"/>
  <c r="AB3066" i="18" s="1"/>
  <c r="V3065" i="15" a="1"/>
  <c r="V3065" i="15" s="1"/>
  <c r="AB3065" i="18" s="1" a="1"/>
  <c r="AB3065" i="18" s="1"/>
  <c r="V3064" i="15" a="1"/>
  <c r="V3064" i="15" s="1"/>
  <c r="AB3064" i="18" s="1" a="1"/>
  <c r="AB3064" i="18" s="1"/>
  <c r="AD3064" i="18" s="1"/>
  <c r="V3063" i="15" a="1"/>
  <c r="V3063" i="15" s="1"/>
  <c r="AB3063" i="18" s="1" a="1"/>
  <c r="AB3063" i="18" s="1"/>
  <c r="V3062" i="15" a="1"/>
  <c r="V3062" i="15" s="1"/>
  <c r="AB3062" i="18" s="1" a="1"/>
  <c r="AB3062" i="18" s="1"/>
  <c r="AC3062" i="18" s="1"/>
  <c r="V3061" i="15" a="1"/>
  <c r="V3061" i="15" s="1"/>
  <c r="AB3061" i="18" s="1" a="1"/>
  <c r="AB3061" i="18" s="1"/>
  <c r="V3060" i="15" a="1"/>
  <c r="V3060" i="15" s="1"/>
  <c r="AB3060" i="18" s="1" a="1"/>
  <c r="AB3060" i="18" s="1"/>
  <c r="AD3060" i="18" s="1"/>
  <c r="V3059" i="15" a="1"/>
  <c r="V3059" i="15" s="1"/>
  <c r="AB3059" i="18" s="1" a="1"/>
  <c r="AB3059" i="18" s="1"/>
  <c r="AC3059" i="18" s="1"/>
  <c r="V3058" i="15" a="1"/>
  <c r="V3058" i="15" s="1"/>
  <c r="AB3058" i="18" s="1" a="1"/>
  <c r="AB3058" i="18" s="1"/>
  <c r="V3057" i="15" a="1"/>
  <c r="V3057" i="15" s="1"/>
  <c r="AB3057" i="18" s="1" a="1"/>
  <c r="AB3057" i="18" s="1"/>
  <c r="V3056" i="15" a="1"/>
  <c r="V3056" i="15" s="1"/>
  <c r="AB3056" i="18" s="1" a="1"/>
  <c r="AB3056" i="18" s="1"/>
  <c r="V3055" i="15" a="1"/>
  <c r="V3055" i="15" s="1"/>
  <c r="AB3055" i="18" s="1" a="1"/>
  <c r="AB3055" i="18" s="1"/>
  <c r="V3054" i="15" a="1"/>
  <c r="V3054" i="15" s="1"/>
  <c r="AB3054" i="18" s="1" a="1"/>
  <c r="AB3054" i="18" s="1"/>
  <c r="AC3054" i="18" s="1"/>
  <c r="V3053" i="15" a="1"/>
  <c r="V3053" i="15" s="1"/>
  <c r="AB3053" i="18" s="1" a="1"/>
  <c r="AB3053" i="18" s="1"/>
  <c r="V3052" i="15" a="1"/>
  <c r="V3052" i="15" s="1"/>
  <c r="AB3052" i="18" s="1" a="1"/>
  <c r="AB3052" i="18" s="1"/>
  <c r="V3051" i="15" a="1"/>
  <c r="V3051" i="15" s="1"/>
  <c r="AB3051" i="18" s="1" a="1"/>
  <c r="AB3051" i="18" s="1"/>
  <c r="V3050" i="15" a="1"/>
  <c r="V3050" i="15" s="1"/>
  <c r="AB3050" i="18" s="1" a="1"/>
  <c r="AB3050" i="18" s="1"/>
  <c r="V3049" i="15" a="1"/>
  <c r="V3049" i="15" s="1"/>
  <c r="AB3049" i="18" s="1" a="1"/>
  <c r="AB3049" i="18" s="1"/>
  <c r="V3048" i="15" a="1"/>
  <c r="V3048" i="15" s="1"/>
  <c r="AB3048" i="18" s="1" a="1"/>
  <c r="AB3048" i="18" s="1"/>
  <c r="V3047" i="15" a="1"/>
  <c r="V3047" i="15" s="1"/>
  <c r="AB3047" i="18" s="1" a="1"/>
  <c r="AB3047" i="18" s="1"/>
  <c r="V3046" i="15" a="1"/>
  <c r="V3046" i="15" s="1"/>
  <c r="AB3046" i="18" s="1" a="1"/>
  <c r="AB3046" i="18" s="1"/>
  <c r="AC3046" i="18" s="1"/>
  <c r="V3045" i="15" a="1"/>
  <c r="V3045" i="15" s="1"/>
  <c r="AB3045" i="18" s="1" a="1"/>
  <c r="AB3045" i="18" s="1"/>
  <c r="V3044" i="15" a="1"/>
  <c r="V3044" i="15" s="1"/>
  <c r="AB3044" i="18" s="1" a="1"/>
  <c r="AB3044" i="18" s="1"/>
  <c r="AD3044" i="18" s="1"/>
  <c r="V3043" i="15" a="1"/>
  <c r="V3043" i="15" s="1"/>
  <c r="AB3043" i="18" s="1" a="1"/>
  <c r="AB3043" i="18" s="1"/>
  <c r="V3042" i="15" a="1"/>
  <c r="V3042" i="15" s="1"/>
  <c r="AB3042" i="18" s="1" a="1"/>
  <c r="AB3042" i="18" s="1"/>
  <c r="V3041" i="15" a="1"/>
  <c r="V3041" i="15" s="1"/>
  <c r="AB3041" i="18" s="1" a="1"/>
  <c r="AB3041" i="18" s="1"/>
  <c r="V3040" i="15" a="1"/>
  <c r="V3040" i="15" s="1"/>
  <c r="AB3040" i="18" s="1" a="1"/>
  <c r="AB3040" i="18" s="1"/>
  <c r="AD3040" i="18" s="1"/>
  <c r="V3039" i="15" a="1"/>
  <c r="V3039" i="15" s="1"/>
  <c r="AB3039" i="18" s="1" a="1"/>
  <c r="AB3039" i="18" s="1"/>
  <c r="V3038" i="15" a="1"/>
  <c r="V3038" i="15" s="1"/>
  <c r="AB3038" i="18" s="1" a="1"/>
  <c r="AB3038" i="18" s="1"/>
  <c r="AC3038" i="18" s="1"/>
  <c r="V3037" i="15" a="1"/>
  <c r="V3037" i="15" s="1"/>
  <c r="AB3037" i="18" s="1" a="1"/>
  <c r="AB3037" i="18" s="1"/>
  <c r="V3036" i="15" a="1"/>
  <c r="V3036" i="15" s="1"/>
  <c r="AB3036" i="18" s="1" a="1"/>
  <c r="AB3036" i="18" s="1"/>
  <c r="AC3036" i="18" s="1"/>
  <c r="V3035" i="15" a="1"/>
  <c r="V3035" i="15" s="1"/>
  <c r="AB3035" i="18" s="1" a="1"/>
  <c r="AB3035" i="18" s="1"/>
  <c r="V3034" i="15" a="1"/>
  <c r="V3034" i="15" s="1"/>
  <c r="AB3034" i="18" s="1" a="1"/>
  <c r="AB3034" i="18" s="1"/>
  <c r="V3033" i="15" a="1"/>
  <c r="V3033" i="15" s="1"/>
  <c r="AB3033" i="18" s="1" a="1"/>
  <c r="AB3033" i="18" s="1"/>
  <c r="V3032" i="15" a="1"/>
  <c r="V3032" i="15" s="1"/>
  <c r="AB3032" i="18" s="1" a="1"/>
  <c r="AB3032" i="18" s="1"/>
  <c r="AD3032" i="18" s="1"/>
  <c r="V3031" i="15" a="1"/>
  <c r="V3031" i="15" s="1"/>
  <c r="AB3031" i="18" s="1" a="1"/>
  <c r="AB3031" i="18" s="1"/>
  <c r="AC3031" i="18" s="1"/>
  <c r="V3030" i="15" a="1"/>
  <c r="V3030" i="15" s="1"/>
  <c r="AB3030" i="18" s="1" a="1"/>
  <c r="AB3030" i="18" s="1"/>
  <c r="AC3030" i="18" s="1"/>
  <c r="V3029" i="15" a="1"/>
  <c r="V3029" i="15" s="1"/>
  <c r="AB3029" i="18" s="1" a="1"/>
  <c r="AB3029" i="18" s="1"/>
  <c r="V3028" i="15" a="1"/>
  <c r="V3028" i="15" s="1"/>
  <c r="AB3028" i="18" s="1" a="1"/>
  <c r="AB3028" i="18" s="1"/>
  <c r="AD3028" i="18" s="1"/>
  <c r="V3027" i="15" a="1"/>
  <c r="V3027" i="15" s="1"/>
  <c r="AB3027" i="18" s="1" a="1"/>
  <c r="AB3027" i="18" s="1"/>
  <c r="V3026" i="15" a="1"/>
  <c r="V3026" i="15" s="1"/>
  <c r="AB3026" i="18" s="1" a="1"/>
  <c r="AB3026" i="18" s="1"/>
  <c r="V3025" i="15" a="1"/>
  <c r="V3025" i="15" s="1"/>
  <c r="AB3025" i="18" s="1" a="1"/>
  <c r="AB3025" i="18" s="1"/>
  <c r="V3024" i="15" a="1"/>
  <c r="V3024" i="15" s="1"/>
  <c r="AB3024" i="18" s="1" a="1"/>
  <c r="AB3024" i="18" s="1"/>
  <c r="V3023" i="15" a="1"/>
  <c r="V3023" i="15" s="1"/>
  <c r="AB3023" i="18" s="1" a="1"/>
  <c r="AB3023" i="18" s="1"/>
  <c r="V3022" i="15" a="1"/>
  <c r="V3022" i="15" s="1"/>
  <c r="AB3022" i="18" s="1" a="1"/>
  <c r="AB3022" i="18" s="1"/>
  <c r="V3021" i="15" a="1"/>
  <c r="V3021" i="15" s="1"/>
  <c r="AB3021" i="18" s="1" a="1"/>
  <c r="AB3021" i="18" s="1"/>
  <c r="AC3021" i="18" s="1"/>
  <c r="V3020" i="15" a="1"/>
  <c r="V3020" i="15" s="1"/>
  <c r="AB3020" i="18" s="1" a="1"/>
  <c r="AB3020" i="18" s="1"/>
  <c r="AC3020" i="18" s="1"/>
  <c r="V3019" i="15" a="1"/>
  <c r="V3019" i="15" s="1"/>
  <c r="AB3019" i="18" s="1" a="1"/>
  <c r="AB3019" i="18" s="1"/>
  <c r="V3018" i="15" a="1"/>
  <c r="V3018" i="15" s="1"/>
  <c r="AB3018" i="18" s="1" a="1"/>
  <c r="AB3018" i="18" s="1"/>
  <c r="AC3018" i="18" s="1"/>
  <c r="V3017" i="15" a="1"/>
  <c r="V3017" i="15" s="1"/>
  <c r="AB3017" i="18" s="1" a="1"/>
  <c r="AB3017" i="18" s="1"/>
  <c r="V3016" i="15" a="1"/>
  <c r="V3016" i="15" s="1"/>
  <c r="AB3016" i="18" s="1" a="1"/>
  <c r="AB3016" i="18" s="1"/>
  <c r="AC3016" i="18" s="1"/>
  <c r="V3015" i="15" a="1"/>
  <c r="V3015" i="15" s="1"/>
  <c r="AB3015" i="18" s="1" a="1"/>
  <c r="AB3015" i="18" s="1"/>
  <c r="AD3015" i="18" s="1"/>
  <c r="V3014" i="15" a="1"/>
  <c r="V3014" i="15" s="1"/>
  <c r="AB3014" i="18" s="1" a="1"/>
  <c r="AB3014" i="18" s="1"/>
  <c r="V3013" i="15" a="1"/>
  <c r="V3013" i="15" s="1"/>
  <c r="AB3013" i="18" s="1" a="1"/>
  <c r="AB3013" i="18" s="1"/>
  <c r="V3012" i="15" a="1"/>
  <c r="V3012" i="15" s="1"/>
  <c r="AB3012" i="18" s="1" a="1"/>
  <c r="AB3012" i="18" s="1"/>
  <c r="AD3012" i="18" s="1"/>
  <c r="V3011" i="15" a="1"/>
  <c r="V3011" i="15" s="1"/>
  <c r="AB3011" i="18" s="1" a="1"/>
  <c r="AB3011" i="18" s="1"/>
  <c r="V3010" i="15" a="1"/>
  <c r="V3010" i="15" s="1"/>
  <c r="AB3010" i="18" s="1" a="1"/>
  <c r="AB3010" i="18" s="1"/>
  <c r="V3009" i="15" a="1"/>
  <c r="V3009" i="15" s="1"/>
  <c r="AB3009" i="18" s="1" a="1"/>
  <c r="AB3009" i="18" s="1"/>
  <c r="V3008" i="15" a="1"/>
  <c r="V3008" i="15" s="1"/>
  <c r="AB3008" i="18" s="1" a="1"/>
  <c r="AB3008" i="18" s="1"/>
  <c r="AC3008" i="18" s="1"/>
  <c r="V3007" i="15" a="1"/>
  <c r="V3007" i="15" s="1"/>
  <c r="AB3007" i="18" s="1" a="1"/>
  <c r="AB3007" i="18" s="1"/>
  <c r="V3006" i="15" a="1"/>
  <c r="V3006" i="15" s="1"/>
  <c r="AB3006" i="18" s="1" a="1"/>
  <c r="AB3006" i="18" s="1"/>
  <c r="V3005" i="15" a="1"/>
  <c r="V3005" i="15" s="1"/>
  <c r="AB3005" i="18" s="1" a="1"/>
  <c r="AB3005" i="18" s="1"/>
  <c r="V3004" i="15" a="1"/>
  <c r="V3004" i="15" s="1"/>
  <c r="AB3004" i="18" s="1" a="1"/>
  <c r="AB3004" i="18" s="1"/>
  <c r="V3003" i="15" a="1"/>
  <c r="V3003" i="15" s="1"/>
  <c r="AB3003" i="18" s="1" a="1"/>
  <c r="AB3003" i="18" s="1"/>
  <c r="V3002" i="15" a="1"/>
  <c r="V3002" i="15" s="1"/>
  <c r="AB3002" i="18" s="1" a="1"/>
  <c r="AB3002" i="18" s="1"/>
  <c r="AC3002" i="18" s="1"/>
  <c r="V3001" i="15" a="1"/>
  <c r="V3001" i="15" s="1"/>
  <c r="AB3001" i="18" s="1" a="1"/>
  <c r="AB3001" i="18" s="1"/>
  <c r="V3000" i="15" a="1"/>
  <c r="V3000" i="15" s="1"/>
  <c r="AB3000" i="18" s="1" a="1"/>
  <c r="AB3000" i="18" s="1"/>
  <c r="AC3000" i="18" s="1"/>
  <c r="V2999" i="15" a="1"/>
  <c r="V2999" i="15" s="1"/>
  <c r="AB2999" i="18" s="1" a="1"/>
  <c r="AB2999" i="18" s="1"/>
  <c r="AC2999" i="18" s="1"/>
  <c r="V2998" i="15" a="1"/>
  <c r="V2998" i="15" s="1"/>
  <c r="AB2998" i="18" s="1" a="1"/>
  <c r="AB2998" i="18" s="1"/>
  <c r="V2997" i="15" a="1"/>
  <c r="V2997" i="15" s="1"/>
  <c r="AB2997" i="18" s="1" a="1"/>
  <c r="AB2997" i="18" s="1"/>
  <c r="V2996" i="15" a="1"/>
  <c r="V2996" i="15" s="1"/>
  <c r="AB2996" i="18" s="1" a="1"/>
  <c r="AB2996" i="18" s="1"/>
  <c r="AD2996" i="18" s="1"/>
  <c r="V2995" i="15" a="1"/>
  <c r="V2995" i="15" s="1"/>
  <c r="AB2995" i="18" s="1" a="1"/>
  <c r="AB2995" i="18" s="1"/>
  <c r="V2994" i="15" a="1"/>
  <c r="V2994" i="15" s="1"/>
  <c r="AB2994" i="18" s="1" a="1"/>
  <c r="AB2994" i="18" s="1"/>
  <c r="V2993" i="15" a="1"/>
  <c r="V2993" i="15" s="1"/>
  <c r="AB2993" i="18" s="1" a="1"/>
  <c r="AB2993" i="18" s="1"/>
  <c r="V2992" i="15" a="1"/>
  <c r="V2992" i="15" s="1"/>
  <c r="AB2992" i="18" s="1" a="1"/>
  <c r="AB2992" i="18" s="1"/>
  <c r="AC2992" i="18" s="1"/>
  <c r="V2991" i="15" a="1"/>
  <c r="V2991" i="15" s="1"/>
  <c r="AB2991" i="18" s="1" a="1"/>
  <c r="AB2991" i="18" s="1"/>
  <c r="AD2991" i="18" s="1"/>
  <c r="V2990" i="15" a="1"/>
  <c r="V2990" i="15" s="1"/>
  <c r="AB2990" i="18" s="1" a="1"/>
  <c r="AB2990" i="18" s="1"/>
  <c r="V2989" i="15" a="1"/>
  <c r="V2989" i="15" s="1"/>
  <c r="AB2989" i="18" s="1" a="1"/>
  <c r="AB2989" i="18" s="1"/>
  <c r="AD2989" i="18" s="1"/>
  <c r="V2988" i="15" a="1"/>
  <c r="V2988" i="15" s="1"/>
  <c r="AB2988" i="18" s="1" a="1"/>
  <c r="AB2988" i="18" s="1"/>
  <c r="V2987" i="15" a="1"/>
  <c r="V2987" i="15" s="1"/>
  <c r="AB2987" i="18" s="1" a="1"/>
  <c r="AB2987" i="18" s="1"/>
  <c r="V2986" i="15" a="1"/>
  <c r="V2986" i="15" s="1"/>
  <c r="AB2986" i="18" s="1" a="1"/>
  <c r="AB2986" i="18" s="1"/>
  <c r="AC2986" i="18" s="1"/>
  <c r="V2985" i="15" a="1"/>
  <c r="V2985" i="15" s="1"/>
  <c r="AB2985" i="18" s="1" a="1"/>
  <c r="AB2985" i="18" s="1"/>
  <c r="V2984" i="15" a="1"/>
  <c r="V2984" i="15" s="1"/>
  <c r="AB2984" i="18" s="1" a="1"/>
  <c r="AB2984" i="18" s="1"/>
  <c r="V2983" i="15" a="1"/>
  <c r="V2983" i="15" s="1"/>
  <c r="AB2983" i="18" s="1" a="1"/>
  <c r="AB2983" i="18" s="1"/>
  <c r="AC2983" i="18" s="1"/>
  <c r="V2982" i="15" a="1"/>
  <c r="V2982" i="15" s="1"/>
  <c r="AB2982" i="18" s="1" a="1"/>
  <c r="AB2982" i="18" s="1"/>
  <c r="V2981" i="15" a="1"/>
  <c r="V2981" i="15" s="1"/>
  <c r="AB2981" i="18" s="1" a="1"/>
  <c r="AB2981" i="18" s="1"/>
  <c r="AD2981" i="18" s="1"/>
  <c r="V2980" i="15" a="1"/>
  <c r="V2980" i="15" s="1"/>
  <c r="AB2980" i="18" s="1" a="1"/>
  <c r="AB2980" i="18" s="1"/>
  <c r="V2979" i="15" a="1"/>
  <c r="V2979" i="15" s="1"/>
  <c r="AB2979" i="18" s="1" a="1"/>
  <c r="AB2979" i="18" s="1"/>
  <c r="V2978" i="15" a="1"/>
  <c r="V2978" i="15" s="1"/>
  <c r="AB2978" i="18" s="1" a="1"/>
  <c r="AB2978" i="18" s="1"/>
  <c r="AC2978" i="18" s="1"/>
  <c r="V2977" i="15" a="1"/>
  <c r="V2977" i="15" s="1"/>
  <c r="AB2977" i="18" s="1" a="1"/>
  <c r="AB2977" i="18" s="1"/>
  <c r="V2976" i="15" a="1"/>
  <c r="V2976" i="15" s="1"/>
  <c r="AB2976" i="18" s="1" a="1"/>
  <c r="AB2976" i="18" s="1"/>
  <c r="AC2976" i="18" s="1"/>
  <c r="V2975" i="15" a="1"/>
  <c r="V2975" i="15" s="1"/>
  <c r="AB2975" i="18" s="1" a="1"/>
  <c r="AB2975" i="18" s="1"/>
  <c r="AD2975" i="18" s="1"/>
  <c r="V2974" i="15" a="1"/>
  <c r="V2974" i="15" s="1"/>
  <c r="AB2974" i="18" s="1" a="1"/>
  <c r="AB2974" i="18" s="1"/>
  <c r="V2973" i="15" a="1"/>
  <c r="V2973" i="15" s="1"/>
  <c r="AB2973" i="18" s="1" a="1"/>
  <c r="AB2973" i="18" s="1"/>
  <c r="AD2973" i="18" s="1"/>
  <c r="V2972" i="15" a="1"/>
  <c r="V2972" i="15" s="1"/>
  <c r="AB2972" i="18" s="1" a="1"/>
  <c r="AB2972" i="18" s="1"/>
  <c r="AD2972" i="18" s="1"/>
  <c r="V2971" i="15" a="1"/>
  <c r="V2971" i="15" s="1"/>
  <c r="AB2971" i="18" s="1" a="1"/>
  <c r="AB2971" i="18" s="1"/>
  <c r="V2970" i="15" a="1"/>
  <c r="V2970" i="15" s="1"/>
  <c r="AB2970" i="18" s="1" a="1"/>
  <c r="AB2970" i="18" s="1"/>
  <c r="V2969" i="15" a="1"/>
  <c r="V2969" i="15" s="1"/>
  <c r="AB2969" i="18" s="1" a="1"/>
  <c r="AB2969" i="18" s="1"/>
  <c r="V2968" i="15" a="1"/>
  <c r="V2968" i="15" s="1"/>
  <c r="AB2968" i="18" s="1" a="1"/>
  <c r="AB2968" i="18" s="1"/>
  <c r="AC2968" i="18" s="1"/>
  <c r="V2967" i="15" a="1"/>
  <c r="V2967" i="15" s="1"/>
  <c r="AB2967" i="18" s="1" a="1"/>
  <c r="AB2967" i="18" s="1"/>
  <c r="V2966" i="15" a="1"/>
  <c r="V2966" i="15" s="1"/>
  <c r="AB2966" i="18" s="1" a="1"/>
  <c r="AB2966" i="18" s="1"/>
  <c r="V2965" i="15" a="1"/>
  <c r="V2965" i="15" s="1"/>
  <c r="AB2965" i="18" s="1" a="1"/>
  <c r="AB2965" i="18" s="1"/>
  <c r="AD2965" i="18" s="1"/>
  <c r="V2964" i="15" a="1"/>
  <c r="V2964" i="15" s="1"/>
  <c r="AB2964" i="18" s="1" a="1"/>
  <c r="AB2964" i="18" s="1"/>
  <c r="AD2964" i="18" s="1"/>
  <c r="V2963" i="15" a="1"/>
  <c r="V2963" i="15" s="1"/>
  <c r="AB2963" i="18" s="1" a="1"/>
  <c r="AB2963" i="18" s="1"/>
  <c r="V2962" i="15" a="1"/>
  <c r="V2962" i="15" s="1"/>
  <c r="AB2962" i="18" s="1" a="1"/>
  <c r="AB2962" i="18" s="1"/>
  <c r="V2961" i="15" a="1"/>
  <c r="V2961" i="15" s="1"/>
  <c r="AB2961" i="18" s="1" a="1"/>
  <c r="AB2961" i="18" s="1"/>
  <c r="V2960" i="15" a="1"/>
  <c r="V2960" i="15" s="1"/>
  <c r="AB2960" i="18" s="1" a="1"/>
  <c r="AB2960" i="18" s="1"/>
  <c r="V2959" i="15" a="1"/>
  <c r="V2959" i="15" s="1"/>
  <c r="AB2959" i="18" s="1" a="1"/>
  <c r="AB2959" i="18" s="1"/>
  <c r="AC2959" i="18" s="1"/>
  <c r="V2958" i="15" a="1"/>
  <c r="V2958" i="15" s="1"/>
  <c r="AB2958" i="18" s="1" a="1"/>
  <c r="AB2958" i="18" s="1"/>
  <c r="V2957" i="15" a="1"/>
  <c r="V2957" i="15" s="1"/>
  <c r="AB2957" i="18" s="1" a="1"/>
  <c r="AB2957" i="18" s="1"/>
  <c r="AD2957" i="18" s="1"/>
  <c r="V2956" i="15" a="1"/>
  <c r="V2956" i="15" s="1"/>
  <c r="AB2956" i="18" s="1" a="1"/>
  <c r="AB2956" i="18" s="1"/>
  <c r="V2955" i="15" a="1"/>
  <c r="V2955" i="15" s="1"/>
  <c r="AB2955" i="18" s="1" a="1"/>
  <c r="AB2955" i="18" s="1"/>
  <c r="V2954" i="15" a="1"/>
  <c r="V2954" i="15" s="1"/>
  <c r="AB2954" i="18" s="1" a="1"/>
  <c r="AB2954" i="18" s="1"/>
  <c r="V2953" i="15" a="1"/>
  <c r="V2953" i="15" s="1"/>
  <c r="AB2953" i="18" s="1" a="1"/>
  <c r="AB2953" i="18" s="1"/>
  <c r="V2952" i="15" a="1"/>
  <c r="V2952" i="15" s="1"/>
  <c r="AB2952" i="18" s="1" a="1"/>
  <c r="AB2952" i="18" s="1"/>
  <c r="AC2952" i="18" s="1"/>
  <c r="V2951" i="15" a="1"/>
  <c r="V2951" i="15" s="1"/>
  <c r="AB2951" i="18" s="1" a="1"/>
  <c r="AB2951" i="18" s="1"/>
  <c r="AC2951" i="18" s="1"/>
  <c r="V2950" i="15" a="1"/>
  <c r="V2950" i="15" s="1"/>
  <c r="AB2950" i="18" s="1" a="1"/>
  <c r="AB2950" i="18" s="1"/>
  <c r="V2949" i="15" a="1"/>
  <c r="V2949" i="15" s="1"/>
  <c r="AB2949" i="18" s="1" a="1"/>
  <c r="AB2949" i="18" s="1"/>
  <c r="AC2949" i="18" s="1"/>
  <c r="V2948" i="15" a="1"/>
  <c r="V2948" i="15" s="1"/>
  <c r="AB2948" i="18" s="1" a="1"/>
  <c r="AB2948" i="18" s="1"/>
  <c r="AD2948" i="18" s="1"/>
  <c r="V2947" i="15" a="1"/>
  <c r="V2947" i="15" s="1"/>
  <c r="AB2947" i="18" s="1" a="1"/>
  <c r="AB2947" i="18" s="1"/>
  <c r="V2946" i="15" a="1"/>
  <c r="V2946" i="15" s="1"/>
  <c r="AB2946" i="18" s="1" a="1"/>
  <c r="AB2946" i="18" s="1"/>
  <c r="V2945" i="15" a="1"/>
  <c r="V2945" i="15" s="1"/>
  <c r="AB2945" i="18" s="1" a="1"/>
  <c r="AB2945" i="18" s="1"/>
  <c r="V2944" i="15" a="1"/>
  <c r="V2944" i="15" s="1"/>
  <c r="AB2944" i="18" s="1" a="1"/>
  <c r="AB2944" i="18" s="1"/>
  <c r="AC2944" i="18" s="1"/>
  <c r="V2943" i="15" a="1"/>
  <c r="V2943" i="15" s="1"/>
  <c r="AB2943" i="18" s="1" a="1"/>
  <c r="AB2943" i="18" s="1"/>
  <c r="AC2943" i="18" s="1"/>
  <c r="V2942" i="15" a="1"/>
  <c r="V2942" i="15" s="1"/>
  <c r="AB2942" i="18" s="1" a="1"/>
  <c r="AB2942" i="18" s="1"/>
  <c r="V2941" i="15" a="1"/>
  <c r="V2941" i="15" s="1"/>
  <c r="AB2941" i="18" s="1" a="1"/>
  <c r="AB2941" i="18" s="1"/>
  <c r="AD2941" i="18" s="1"/>
  <c r="V2940" i="15" a="1"/>
  <c r="V2940" i="15" s="1"/>
  <c r="AB2940" i="18" s="1" a="1"/>
  <c r="AB2940" i="18" s="1"/>
  <c r="V2939" i="15" a="1"/>
  <c r="V2939" i="15" s="1"/>
  <c r="AB2939" i="18" s="1" a="1"/>
  <c r="AB2939" i="18" s="1"/>
  <c r="V2938" i="15" a="1"/>
  <c r="V2938" i="15" s="1"/>
  <c r="AB2938" i="18" s="1" a="1"/>
  <c r="AB2938" i="18" s="1"/>
  <c r="V2937" i="15" a="1"/>
  <c r="V2937" i="15" s="1"/>
  <c r="AB2937" i="18" s="1" a="1"/>
  <c r="AB2937" i="18" s="1"/>
  <c r="V2936" i="15" a="1"/>
  <c r="V2936" i="15" s="1"/>
  <c r="AB2936" i="18" s="1" a="1"/>
  <c r="AB2936" i="18" s="1"/>
  <c r="AC2936" i="18" s="1"/>
  <c r="V2935" i="15" a="1"/>
  <c r="V2935" i="15" s="1"/>
  <c r="AB2935" i="18" s="1" a="1"/>
  <c r="AB2935" i="18" s="1"/>
  <c r="V2934" i="15" a="1"/>
  <c r="V2934" i="15" s="1"/>
  <c r="AB2934" i="18" s="1" a="1"/>
  <c r="AB2934" i="18" s="1"/>
  <c r="V2933" i="15" a="1"/>
  <c r="V2933" i="15" s="1"/>
  <c r="AB2933" i="18" s="1" a="1"/>
  <c r="AB2933" i="18" s="1"/>
  <c r="V2932" i="15" a="1"/>
  <c r="V2932" i="15" s="1"/>
  <c r="AB2932" i="18" s="1" a="1"/>
  <c r="AB2932" i="18" s="1"/>
  <c r="V2931" i="15" a="1"/>
  <c r="V2931" i="15" s="1"/>
  <c r="AB2931" i="18" s="1" a="1"/>
  <c r="AB2931" i="18" s="1"/>
  <c r="V2930" i="15" a="1"/>
  <c r="V2930" i="15" s="1"/>
  <c r="AB2930" i="18" s="1" a="1"/>
  <c r="AB2930" i="18" s="1"/>
  <c r="AD2930" i="18" s="1"/>
  <c r="V2929" i="15" a="1"/>
  <c r="V2929" i="15" s="1"/>
  <c r="AB2929" i="18" s="1" a="1"/>
  <c r="AB2929" i="18" s="1"/>
  <c r="V2928" i="15" a="1"/>
  <c r="V2928" i="15" s="1"/>
  <c r="AB2928" i="18" s="1" a="1"/>
  <c r="AB2928" i="18" s="1"/>
  <c r="AC2928" i="18" s="1"/>
  <c r="V2927" i="15" a="1"/>
  <c r="V2927" i="15" s="1"/>
  <c r="AB2927" i="18" s="1" a="1"/>
  <c r="AB2927" i="18" s="1"/>
  <c r="V2926" i="15" a="1"/>
  <c r="V2926" i="15" s="1"/>
  <c r="AB2926" i="18" s="1" a="1"/>
  <c r="AB2926" i="18" s="1"/>
  <c r="V2925" i="15" a="1"/>
  <c r="V2925" i="15" s="1"/>
  <c r="AB2925" i="18" s="1" a="1"/>
  <c r="AB2925" i="18" s="1"/>
  <c r="V2924" i="15" a="1"/>
  <c r="V2924" i="15" s="1"/>
  <c r="AB2924" i="18" s="1" a="1"/>
  <c r="AB2924" i="18" s="1"/>
  <c r="AD2924" i="18" s="1"/>
  <c r="V2923" i="15" a="1"/>
  <c r="V2923" i="15" s="1"/>
  <c r="AB2923" i="18" s="1" a="1"/>
  <c r="AB2923" i="18" s="1"/>
  <c r="V2922" i="15" a="1"/>
  <c r="V2922" i="15" s="1"/>
  <c r="AB2922" i="18" s="1" a="1"/>
  <c r="AB2922" i="18" s="1"/>
  <c r="V2921" i="15" a="1"/>
  <c r="V2921" i="15" s="1"/>
  <c r="AB2921" i="18" s="1" a="1"/>
  <c r="AB2921" i="18" s="1"/>
  <c r="AC2921" i="18" s="1"/>
  <c r="V2920" i="15" a="1"/>
  <c r="V2920" i="15" s="1"/>
  <c r="AB2920" i="18" s="1" a="1"/>
  <c r="AB2920" i="18" s="1"/>
  <c r="AC2920" i="18" s="1"/>
  <c r="V2919" i="15" a="1"/>
  <c r="V2919" i="15" s="1"/>
  <c r="AB2919" i="18" s="1" a="1"/>
  <c r="AB2919" i="18" s="1"/>
  <c r="AD2919" i="18" s="1"/>
  <c r="V2918" i="15" a="1"/>
  <c r="V2918" i="15" s="1"/>
  <c r="AB2918" i="18" s="1" a="1"/>
  <c r="AB2918" i="18" s="1"/>
  <c r="V2917" i="15" a="1"/>
  <c r="V2917" i="15" s="1"/>
  <c r="AB2917" i="18" s="1" a="1"/>
  <c r="AB2917" i="18" s="1"/>
  <c r="V2916" i="15" a="1"/>
  <c r="V2916" i="15" s="1"/>
  <c r="AB2916" i="18" s="1" a="1"/>
  <c r="AB2916" i="18" s="1"/>
  <c r="V2915" i="15" a="1"/>
  <c r="V2915" i="15" s="1"/>
  <c r="AB2915" i="18" s="1" a="1"/>
  <c r="AB2915" i="18" s="1"/>
  <c r="V2914" i="15" a="1"/>
  <c r="V2914" i="15" s="1"/>
  <c r="AB2914" i="18" s="1" a="1"/>
  <c r="AB2914" i="18" s="1"/>
  <c r="AC2914" i="18" s="1"/>
  <c r="V2913" i="15" a="1"/>
  <c r="V2913" i="15" s="1"/>
  <c r="AB2913" i="18" s="1" a="1"/>
  <c r="AB2913" i="18" s="1"/>
  <c r="AC2913" i="18" s="1"/>
  <c r="V2912" i="15" a="1"/>
  <c r="V2912" i="15" s="1"/>
  <c r="AB2912" i="18" s="1" a="1"/>
  <c r="AB2912" i="18" s="1"/>
  <c r="AC2912" i="18" s="1"/>
  <c r="V2911" i="15" a="1"/>
  <c r="V2911" i="15" s="1"/>
  <c r="AB2911" i="18" s="1" a="1"/>
  <c r="AB2911" i="18" s="1"/>
  <c r="V2910" i="15" a="1"/>
  <c r="V2910" i="15" s="1"/>
  <c r="AB2910" i="18" s="1" a="1"/>
  <c r="AB2910" i="18" s="1"/>
  <c r="V2909" i="15" a="1"/>
  <c r="V2909" i="15" s="1"/>
  <c r="AB2909" i="18" s="1" a="1"/>
  <c r="AB2909" i="18" s="1"/>
  <c r="V2908" i="15" a="1"/>
  <c r="V2908" i="15" s="1"/>
  <c r="AB2908" i="18" s="1" a="1"/>
  <c r="AB2908" i="18" s="1"/>
  <c r="AC2908" i="18" s="1"/>
  <c r="V2907" i="15" a="1"/>
  <c r="V2907" i="15" s="1"/>
  <c r="AB2907" i="18" s="1" a="1"/>
  <c r="AB2907" i="18" s="1"/>
  <c r="V2906" i="15" a="1"/>
  <c r="V2906" i="15" s="1"/>
  <c r="AB2906" i="18" s="1" a="1"/>
  <c r="AB2906" i="18" s="1"/>
  <c r="AD2906" i="18" s="1"/>
  <c r="V2905" i="15" a="1"/>
  <c r="V2905" i="15" s="1"/>
  <c r="AB2905" i="18" s="1" a="1"/>
  <c r="AB2905" i="18" s="1"/>
  <c r="AC2905" i="18" s="1"/>
  <c r="V2904" i="15" a="1"/>
  <c r="V2904" i="15" s="1"/>
  <c r="AB2904" i="18" s="1" a="1"/>
  <c r="AB2904" i="18" s="1"/>
  <c r="AC2904" i="18" s="1"/>
  <c r="V2903" i="15" a="1"/>
  <c r="V2903" i="15" s="1"/>
  <c r="AB2903" i="18" s="1" a="1"/>
  <c r="AB2903" i="18" s="1"/>
  <c r="V2902" i="15" a="1"/>
  <c r="V2902" i="15" s="1"/>
  <c r="AB2902" i="18" s="1" a="1"/>
  <c r="AB2902" i="18" s="1"/>
  <c r="V2901" i="15" a="1"/>
  <c r="V2901" i="15" s="1"/>
  <c r="AB2901" i="18" s="1" a="1"/>
  <c r="AB2901" i="18" s="1"/>
  <c r="V2900" i="15" a="1"/>
  <c r="V2900" i="15" s="1"/>
  <c r="AB2900" i="18" s="1" a="1"/>
  <c r="AB2900" i="18" s="1"/>
  <c r="V2899" i="15" a="1"/>
  <c r="V2899" i="15" s="1"/>
  <c r="AB2899" i="18" s="1" a="1"/>
  <c r="AB2899" i="18" s="1"/>
  <c r="V2898" i="15" a="1"/>
  <c r="V2898" i="15" s="1"/>
  <c r="AB2898" i="18" s="1" a="1"/>
  <c r="AB2898" i="18" s="1"/>
  <c r="AD2898" i="18" s="1"/>
  <c r="V2897" i="15" a="1"/>
  <c r="V2897" i="15" s="1"/>
  <c r="AB2897" i="18" s="1" a="1"/>
  <c r="AB2897" i="18" s="1"/>
  <c r="AC2897" i="18" s="1"/>
  <c r="V2896" i="15" a="1"/>
  <c r="V2896" i="15" s="1"/>
  <c r="AB2896" i="18" s="1" a="1"/>
  <c r="AB2896" i="18" s="1"/>
  <c r="AC2896" i="18" s="1"/>
  <c r="V2895" i="15" a="1"/>
  <c r="V2895" i="15" s="1"/>
  <c r="AB2895" i="18" s="1" a="1"/>
  <c r="AB2895" i="18" s="1"/>
  <c r="V2894" i="15" a="1"/>
  <c r="V2894" i="15" s="1"/>
  <c r="AB2894" i="18" s="1" a="1"/>
  <c r="AB2894" i="18" s="1"/>
  <c r="V2893" i="15" a="1"/>
  <c r="V2893" i="15" s="1"/>
  <c r="AB2893" i="18" s="1" a="1"/>
  <c r="AB2893" i="18" s="1"/>
  <c r="V2892" i="15" a="1"/>
  <c r="V2892" i="15" s="1"/>
  <c r="AB2892" i="18" s="1" a="1"/>
  <c r="AB2892" i="18" s="1"/>
  <c r="V2891" i="15" a="1"/>
  <c r="V2891" i="15" s="1"/>
  <c r="AB2891" i="18" s="1" a="1"/>
  <c r="AB2891" i="18" s="1"/>
  <c r="V2890" i="15" a="1"/>
  <c r="V2890" i="15" s="1"/>
  <c r="AB2890" i="18" s="1" a="1"/>
  <c r="AB2890" i="18" s="1"/>
  <c r="V2889" i="15" a="1"/>
  <c r="V2889" i="15" s="1"/>
  <c r="AB2889" i="18" s="1" a="1"/>
  <c r="AB2889" i="18" s="1"/>
  <c r="AC2889" i="18" s="1"/>
  <c r="V2888" i="15" a="1"/>
  <c r="V2888" i="15" s="1"/>
  <c r="AB2888" i="18" s="1" a="1"/>
  <c r="AB2888" i="18" s="1"/>
  <c r="AC2888" i="18" s="1"/>
  <c r="V2887" i="15" a="1"/>
  <c r="V2887" i="15" s="1"/>
  <c r="AB2887" i="18" s="1" a="1"/>
  <c r="AB2887" i="18" s="1"/>
  <c r="V2886" i="15" a="1"/>
  <c r="V2886" i="15" s="1"/>
  <c r="AB2886" i="18" s="1" a="1"/>
  <c r="AB2886" i="18" s="1"/>
  <c r="V2885" i="15" a="1"/>
  <c r="V2885" i="15" s="1"/>
  <c r="AB2885" i="18" s="1" a="1"/>
  <c r="AB2885" i="18" s="1"/>
  <c r="V2884" i="15" a="1"/>
  <c r="V2884" i="15" s="1"/>
  <c r="AB2884" i="18" s="1" a="1"/>
  <c r="AB2884" i="18" s="1"/>
  <c r="AD2884" i="18" s="1"/>
  <c r="V2883" i="15" a="1"/>
  <c r="V2883" i="15" s="1"/>
  <c r="AB2883" i="18" s="1" a="1"/>
  <c r="AB2883" i="18" s="1"/>
  <c r="V2882" i="15" a="1"/>
  <c r="V2882" i="15" s="1"/>
  <c r="AB2882" i="18" s="1" a="1"/>
  <c r="AB2882" i="18" s="1"/>
  <c r="AC2882" i="18" s="1"/>
  <c r="V2881" i="15" a="1"/>
  <c r="V2881" i="15" s="1"/>
  <c r="AB2881" i="18" s="1" a="1"/>
  <c r="AB2881" i="18" s="1"/>
  <c r="AC2881" i="18" s="1"/>
  <c r="V2880" i="15" a="1"/>
  <c r="V2880" i="15" s="1"/>
  <c r="AB2880" i="18" s="1" a="1"/>
  <c r="AB2880" i="18" s="1"/>
  <c r="AC2880" i="18" s="1"/>
  <c r="V2879" i="15" a="1"/>
  <c r="V2879" i="15" s="1"/>
  <c r="AB2879" i="18" s="1" a="1"/>
  <c r="AB2879" i="18" s="1"/>
  <c r="AC2879" i="18" s="1"/>
  <c r="V2878" i="15" a="1"/>
  <c r="V2878" i="15" s="1"/>
  <c r="AB2878" i="18" s="1" a="1"/>
  <c r="AB2878" i="18" s="1"/>
  <c r="V2877" i="15" a="1"/>
  <c r="V2877" i="15" s="1"/>
  <c r="AB2877" i="18" s="1" a="1"/>
  <c r="AB2877" i="18" s="1"/>
  <c r="V2876" i="15" a="1"/>
  <c r="V2876" i="15" s="1"/>
  <c r="AB2876" i="18" s="1" a="1"/>
  <c r="AB2876" i="18" s="1"/>
  <c r="V2875" i="15" a="1"/>
  <c r="V2875" i="15" s="1"/>
  <c r="AB2875" i="18" s="1" a="1"/>
  <c r="AB2875" i="18" s="1"/>
  <c r="V2874" i="15" a="1"/>
  <c r="V2874" i="15" s="1"/>
  <c r="AB2874" i="18" s="1" a="1"/>
  <c r="AB2874" i="18" s="1"/>
  <c r="V2873" i="15" a="1"/>
  <c r="V2873" i="15" s="1"/>
  <c r="AB2873" i="18" s="1" a="1"/>
  <c r="AB2873" i="18" s="1"/>
  <c r="AC2873" i="18" s="1"/>
  <c r="V2872" i="15" a="1"/>
  <c r="V2872" i="15" s="1"/>
  <c r="AB2872" i="18" s="1" a="1"/>
  <c r="AB2872" i="18" s="1"/>
  <c r="AC2872" i="18" s="1"/>
  <c r="V2871" i="15" a="1"/>
  <c r="V2871" i="15" s="1"/>
  <c r="AB2871" i="18" s="1" a="1"/>
  <c r="AB2871" i="18" s="1"/>
  <c r="V2870" i="15" a="1"/>
  <c r="V2870" i="15" s="1"/>
  <c r="AB2870" i="18" s="1" a="1"/>
  <c r="AB2870" i="18" s="1"/>
  <c r="V2869" i="15" a="1"/>
  <c r="V2869" i="15" s="1"/>
  <c r="AB2869" i="18" s="1" a="1"/>
  <c r="AB2869" i="18" s="1"/>
  <c r="V2868" i="15" a="1"/>
  <c r="V2868" i="15" s="1"/>
  <c r="AB2868" i="18" s="1" a="1"/>
  <c r="AB2868" i="18" s="1"/>
  <c r="V2867" i="15" a="1"/>
  <c r="V2867" i="15" s="1"/>
  <c r="AB2867" i="18" s="1" a="1"/>
  <c r="AB2867" i="18" s="1"/>
  <c r="V2866" i="15" a="1"/>
  <c r="V2866" i="15" s="1"/>
  <c r="AB2866" i="18" s="1" a="1"/>
  <c r="AB2866" i="18" s="1"/>
  <c r="AC2866" i="18" s="1"/>
  <c r="V2865" i="15" a="1"/>
  <c r="V2865" i="15" s="1"/>
  <c r="AB2865" i="18" s="1" a="1"/>
  <c r="AB2865" i="18" s="1"/>
  <c r="AC2865" i="18" s="1"/>
  <c r="V2864" i="15" a="1"/>
  <c r="V2864" i="15" s="1"/>
  <c r="AB2864" i="18" s="1" a="1"/>
  <c r="AB2864" i="18" s="1"/>
  <c r="V2863" i="15" a="1"/>
  <c r="V2863" i="15" s="1"/>
  <c r="AB2863" i="18" s="1" a="1"/>
  <c r="AB2863" i="18" s="1"/>
  <c r="AC2863" i="18" s="1"/>
  <c r="V2862" i="15" a="1"/>
  <c r="V2862" i="15" s="1"/>
  <c r="AB2862" i="18" s="1" a="1"/>
  <c r="AB2862" i="18" s="1"/>
  <c r="V2861" i="15" a="1"/>
  <c r="V2861" i="15" s="1"/>
  <c r="AB2861" i="18" s="1" a="1"/>
  <c r="AB2861" i="18" s="1"/>
  <c r="V2860" i="15" a="1"/>
  <c r="V2860" i="15" s="1"/>
  <c r="AB2860" i="18" s="1" a="1"/>
  <c r="AB2860" i="18" s="1"/>
  <c r="AC2860" i="18" s="1"/>
  <c r="V2859" i="15" a="1"/>
  <c r="V2859" i="15" s="1"/>
  <c r="AB2859" i="18" s="1" a="1"/>
  <c r="AB2859" i="18" s="1"/>
  <c r="V2858" i="15" a="1"/>
  <c r="V2858" i="15" s="1"/>
  <c r="AB2858" i="18" s="1" a="1"/>
  <c r="AB2858" i="18" s="1"/>
  <c r="V2857" i="15" a="1"/>
  <c r="V2857" i="15" s="1"/>
  <c r="AB2857" i="18" s="1" a="1"/>
  <c r="AB2857" i="18" s="1"/>
  <c r="AC2857" i="18" s="1"/>
  <c r="V2856" i="15" a="1"/>
  <c r="V2856" i="15" s="1"/>
  <c r="AB2856" i="18" s="1" a="1"/>
  <c r="AB2856" i="18" s="1"/>
  <c r="V2855" i="15" a="1"/>
  <c r="V2855" i="15" s="1"/>
  <c r="AB2855" i="18" s="1" a="1"/>
  <c r="AB2855" i="18" s="1"/>
  <c r="AC2855" i="18" s="1"/>
  <c r="V2854" i="15" a="1"/>
  <c r="V2854" i="15" s="1"/>
  <c r="AB2854" i="18" s="1" a="1"/>
  <c r="AB2854" i="18" s="1"/>
  <c r="AC2854" i="18" s="1"/>
  <c r="V2853" i="15" a="1"/>
  <c r="V2853" i="15" s="1"/>
  <c r="AB2853" i="18" s="1" a="1"/>
  <c r="AB2853" i="18" s="1"/>
  <c r="AD2853" i="18" s="1"/>
  <c r="V2852" i="15" a="1"/>
  <c r="V2852" i="15" s="1"/>
  <c r="AB2852" i="18" s="1" a="1"/>
  <c r="AB2852" i="18" s="1"/>
  <c r="AC2852" i="18" s="1"/>
  <c r="V2851" i="15" a="1"/>
  <c r="V2851" i="15" s="1"/>
  <c r="AB2851" i="18" s="1" a="1"/>
  <c r="AB2851" i="18" s="1"/>
  <c r="V2850" i="15" a="1"/>
  <c r="V2850" i="15" s="1"/>
  <c r="AB2850" i="18" s="1" a="1"/>
  <c r="AB2850" i="18" s="1"/>
  <c r="V2849" i="15" a="1"/>
  <c r="V2849" i="15" s="1"/>
  <c r="AB2849" i="18" s="1" a="1"/>
  <c r="AB2849" i="18" s="1"/>
  <c r="V2848" i="15" a="1"/>
  <c r="V2848" i="15" s="1"/>
  <c r="AB2848" i="18" s="1" a="1"/>
  <c r="AB2848" i="18" s="1"/>
  <c r="V2847" i="15" a="1"/>
  <c r="V2847" i="15" s="1"/>
  <c r="AB2847" i="18" s="1" a="1"/>
  <c r="AB2847" i="18" s="1"/>
  <c r="V2846" i="15" a="1"/>
  <c r="V2846" i="15" s="1"/>
  <c r="AB2846" i="18" s="1" a="1"/>
  <c r="AB2846" i="18" s="1"/>
  <c r="V2845" i="15" a="1"/>
  <c r="V2845" i="15" s="1"/>
  <c r="AB2845" i="18" s="1" a="1"/>
  <c r="AB2845" i="18" s="1"/>
  <c r="V2844" i="15" a="1"/>
  <c r="V2844" i="15" s="1"/>
  <c r="AB2844" i="18" s="1" a="1"/>
  <c r="AB2844" i="18" s="1"/>
  <c r="AC2844" i="18" s="1"/>
  <c r="V2843" i="15" a="1"/>
  <c r="V2843" i="15" s="1"/>
  <c r="AB2843" i="18" s="1" a="1"/>
  <c r="AB2843" i="18" s="1"/>
  <c r="V2842" i="15" a="1"/>
  <c r="V2842" i="15" s="1"/>
  <c r="AB2842" i="18" s="1" a="1"/>
  <c r="AB2842" i="18" s="1"/>
  <c r="V2841" i="15" a="1"/>
  <c r="V2841" i="15" s="1"/>
  <c r="AB2841" i="18" s="1" a="1"/>
  <c r="AB2841" i="18" s="1"/>
  <c r="V2840" i="15" a="1"/>
  <c r="V2840" i="15" s="1"/>
  <c r="AB2840" i="18" s="1" a="1"/>
  <c r="AB2840" i="18" s="1"/>
  <c r="V2839" i="15" a="1"/>
  <c r="V2839" i="15" s="1"/>
  <c r="AB2839" i="18" s="1" a="1"/>
  <c r="AB2839" i="18" s="1"/>
  <c r="V2838" i="15" a="1"/>
  <c r="V2838" i="15" s="1"/>
  <c r="AB2838" i="18" s="1" a="1"/>
  <c r="AB2838" i="18" s="1"/>
  <c r="AC2838" i="18" s="1"/>
  <c r="V2837" i="15" a="1"/>
  <c r="V2837" i="15" s="1"/>
  <c r="AB2837" i="18" s="1" a="1"/>
  <c r="AB2837" i="18" s="1"/>
  <c r="AD2837" i="18" s="1"/>
  <c r="V2836" i="15" a="1"/>
  <c r="V2836" i="15" s="1"/>
  <c r="AB2836" i="18" s="1" a="1"/>
  <c r="AB2836" i="18" s="1"/>
  <c r="V2835" i="15" a="1"/>
  <c r="V2835" i="15" s="1"/>
  <c r="AB2835" i="18" s="1" a="1"/>
  <c r="AB2835" i="18" s="1"/>
  <c r="V2834" i="15" a="1"/>
  <c r="V2834" i="15" s="1"/>
  <c r="AB2834" i="18" s="1" a="1"/>
  <c r="AB2834" i="18" s="1"/>
  <c r="V2833" i="15" a="1"/>
  <c r="V2833" i="15" s="1"/>
  <c r="AB2833" i="18" s="1" a="1"/>
  <c r="AB2833" i="18" s="1"/>
  <c r="AC2833" i="18" s="1"/>
  <c r="V2832" i="15" a="1"/>
  <c r="V2832" i="15" s="1"/>
  <c r="AB2832" i="18" s="1" a="1"/>
  <c r="AB2832" i="18" s="1"/>
  <c r="V2831" i="15" a="1"/>
  <c r="V2831" i="15" s="1"/>
  <c r="AB2831" i="18" s="1" a="1"/>
  <c r="AB2831" i="18" s="1"/>
  <c r="V2830" i="15" a="1"/>
  <c r="V2830" i="15" s="1"/>
  <c r="AB2830" i="18" s="1" a="1"/>
  <c r="AB2830" i="18" s="1"/>
  <c r="AC2830" i="18" s="1"/>
  <c r="V2829" i="15" a="1"/>
  <c r="V2829" i="15" s="1"/>
  <c r="AB2829" i="18" s="1" a="1"/>
  <c r="AB2829" i="18" s="1"/>
  <c r="AD2829" i="18" s="1"/>
  <c r="V2828" i="15" a="1"/>
  <c r="V2828" i="15" s="1"/>
  <c r="AB2828" i="18" s="1" a="1"/>
  <c r="AB2828" i="18" s="1"/>
  <c r="V2827" i="15" a="1"/>
  <c r="V2827" i="15" s="1"/>
  <c r="AB2827" i="18" s="1" a="1"/>
  <c r="AB2827" i="18" s="1"/>
  <c r="V2826" i="15" a="1"/>
  <c r="V2826" i="15" s="1"/>
  <c r="AB2826" i="18" s="1" a="1"/>
  <c r="AB2826" i="18" s="1"/>
  <c r="V2825" i="15" a="1"/>
  <c r="V2825" i="15" s="1"/>
  <c r="AB2825" i="18" s="1" a="1"/>
  <c r="AB2825" i="18" s="1"/>
  <c r="V2824" i="15" a="1"/>
  <c r="V2824" i="15" s="1"/>
  <c r="AB2824" i="18" s="1" a="1"/>
  <c r="AB2824" i="18" s="1"/>
  <c r="V2823" i="15" a="1"/>
  <c r="V2823" i="15" s="1"/>
  <c r="AB2823" i="18" s="1" a="1"/>
  <c r="AB2823" i="18" s="1"/>
  <c r="V2822" i="15" a="1"/>
  <c r="V2822" i="15" s="1"/>
  <c r="AB2822" i="18" s="1" a="1"/>
  <c r="AB2822" i="18" s="1"/>
  <c r="AC2822" i="18" s="1"/>
  <c r="V2821" i="15" a="1"/>
  <c r="V2821" i="15" s="1"/>
  <c r="AB2821" i="18" s="1" a="1"/>
  <c r="AB2821" i="18" s="1"/>
  <c r="V2820" i="15" a="1"/>
  <c r="V2820" i="15" s="1"/>
  <c r="AB2820" i="18" s="1" a="1"/>
  <c r="AB2820" i="18" s="1"/>
  <c r="V2819" i="15" a="1"/>
  <c r="V2819" i="15" s="1"/>
  <c r="AB2819" i="18" s="1" a="1"/>
  <c r="AB2819" i="18" s="1"/>
  <c r="V2818" i="15" a="1"/>
  <c r="V2818" i="15" s="1"/>
  <c r="AB2818" i="18" s="1" a="1"/>
  <c r="AB2818" i="18" s="1"/>
  <c r="V2817" i="15" a="1"/>
  <c r="V2817" i="15" s="1"/>
  <c r="AB2817" i="18" s="1" a="1"/>
  <c r="AB2817" i="18" s="1"/>
  <c r="V2816" i="15" a="1"/>
  <c r="V2816" i="15" s="1"/>
  <c r="AB2816" i="18" s="1" a="1"/>
  <c r="AB2816" i="18" s="1"/>
  <c r="V2815" i="15" a="1"/>
  <c r="V2815" i="15" s="1"/>
  <c r="AB2815" i="18" s="1" a="1"/>
  <c r="AB2815" i="18" s="1"/>
  <c r="V2814" i="15" a="1"/>
  <c r="V2814" i="15" s="1"/>
  <c r="AB2814" i="18" s="1" a="1"/>
  <c r="AB2814" i="18" s="1"/>
  <c r="AC2814" i="18" s="1"/>
  <c r="V2813" i="15" a="1"/>
  <c r="V2813" i="15" s="1"/>
  <c r="AB2813" i="18" s="1" a="1"/>
  <c r="AB2813" i="18" s="1"/>
  <c r="V2812" i="15" a="1"/>
  <c r="V2812" i="15" s="1"/>
  <c r="AB2812" i="18" s="1" a="1"/>
  <c r="AB2812" i="18" s="1"/>
  <c r="V2811" i="15" a="1"/>
  <c r="V2811" i="15" s="1"/>
  <c r="AB2811" i="18" s="1" a="1"/>
  <c r="AB2811" i="18" s="1"/>
  <c r="V2810" i="15" a="1"/>
  <c r="V2810" i="15" s="1"/>
  <c r="AB2810" i="18" s="1" a="1"/>
  <c r="AB2810" i="18" s="1"/>
  <c r="V2809" i="15" a="1"/>
  <c r="V2809" i="15" s="1"/>
  <c r="AB2809" i="18" s="1" a="1"/>
  <c r="AB2809" i="18" s="1"/>
  <c r="V2808" i="15" a="1"/>
  <c r="V2808" i="15" s="1"/>
  <c r="AB2808" i="18" s="1" a="1"/>
  <c r="AB2808" i="18" s="1"/>
  <c r="V2807" i="15" a="1"/>
  <c r="V2807" i="15" s="1"/>
  <c r="AB2807" i="18" s="1" a="1"/>
  <c r="AB2807" i="18" s="1"/>
  <c r="V2806" i="15" a="1"/>
  <c r="V2806" i="15" s="1"/>
  <c r="AB2806" i="18" s="1" a="1"/>
  <c r="AB2806" i="18" s="1"/>
  <c r="AC2806" i="18" s="1"/>
  <c r="V2805" i="15" a="1"/>
  <c r="V2805" i="15" s="1"/>
  <c r="AB2805" i="18" s="1" a="1"/>
  <c r="AB2805" i="18" s="1"/>
  <c r="AD2805" i="18" s="1"/>
  <c r="V2804" i="15" a="1"/>
  <c r="V2804" i="15" s="1"/>
  <c r="AB2804" i="18" s="1" a="1"/>
  <c r="AB2804" i="18" s="1"/>
  <c r="V2803" i="15" a="1"/>
  <c r="V2803" i="15" s="1"/>
  <c r="AB2803" i="18" s="1" a="1"/>
  <c r="AB2803" i="18" s="1"/>
  <c r="V2802" i="15" a="1"/>
  <c r="V2802" i="15" s="1"/>
  <c r="AB2802" i="18" s="1" a="1"/>
  <c r="AB2802" i="18" s="1"/>
  <c r="V2801" i="15" a="1"/>
  <c r="V2801" i="15" s="1"/>
  <c r="AB2801" i="18" s="1" a="1"/>
  <c r="AB2801" i="18" s="1"/>
  <c r="AC2801" i="18" s="1"/>
  <c r="V2800" i="15" a="1"/>
  <c r="V2800" i="15" s="1"/>
  <c r="AB2800" i="18" s="1" a="1"/>
  <c r="AB2800" i="18" s="1"/>
  <c r="V2799" i="15" a="1"/>
  <c r="V2799" i="15" s="1"/>
  <c r="AB2799" i="18" s="1" a="1"/>
  <c r="AB2799" i="18" s="1"/>
  <c r="V2798" i="15" a="1"/>
  <c r="V2798" i="15" s="1"/>
  <c r="AB2798" i="18" s="1" a="1"/>
  <c r="AB2798" i="18" s="1"/>
  <c r="AC2798" i="18" s="1"/>
  <c r="V2797" i="15" a="1"/>
  <c r="V2797" i="15" s="1"/>
  <c r="AB2797" i="18" s="1" a="1"/>
  <c r="AB2797" i="18" s="1"/>
  <c r="AD2797" i="18" s="1"/>
  <c r="V2796" i="15" a="1"/>
  <c r="V2796" i="15" s="1"/>
  <c r="AB2796" i="18" s="1" a="1"/>
  <c r="AB2796" i="18" s="1"/>
  <c r="V2795" i="15" a="1"/>
  <c r="V2795" i="15" s="1"/>
  <c r="AB2795" i="18" s="1" a="1"/>
  <c r="AB2795" i="18" s="1"/>
  <c r="V2794" i="15" a="1"/>
  <c r="V2794" i="15" s="1"/>
  <c r="AB2794" i="18" s="1" a="1"/>
  <c r="AB2794" i="18" s="1"/>
  <c r="V2793" i="15" a="1"/>
  <c r="V2793" i="15" s="1"/>
  <c r="AB2793" i="18" s="1" a="1"/>
  <c r="AB2793" i="18" s="1"/>
  <c r="V2792" i="15" a="1"/>
  <c r="V2792" i="15" s="1"/>
  <c r="AB2792" i="18" s="1" a="1"/>
  <c r="AB2792" i="18" s="1"/>
  <c r="V2791" i="15" a="1"/>
  <c r="V2791" i="15" s="1"/>
  <c r="AB2791" i="18" s="1" a="1"/>
  <c r="AB2791" i="18" s="1"/>
  <c r="V2790" i="15" a="1"/>
  <c r="V2790" i="15" s="1"/>
  <c r="AB2790" i="18" s="1" a="1"/>
  <c r="AB2790" i="18" s="1"/>
  <c r="AC2790" i="18" s="1"/>
  <c r="V2789" i="15" a="1"/>
  <c r="V2789" i="15" s="1"/>
  <c r="AB2789" i="18" s="1" a="1"/>
  <c r="AB2789" i="18" s="1"/>
  <c r="AD2789" i="18" s="1"/>
  <c r="V2788" i="15" a="1"/>
  <c r="V2788" i="15" s="1"/>
  <c r="AB2788" i="18" s="1" a="1"/>
  <c r="AB2788" i="18" s="1"/>
  <c r="V2787" i="15" a="1"/>
  <c r="V2787" i="15" s="1"/>
  <c r="AB2787" i="18" s="1" a="1"/>
  <c r="AB2787" i="18" s="1"/>
  <c r="V2786" i="15" a="1"/>
  <c r="V2786" i="15" s="1"/>
  <c r="AB2786" i="18" s="1" a="1"/>
  <c r="AB2786" i="18" s="1"/>
  <c r="V2785" i="15" a="1"/>
  <c r="V2785" i="15" s="1"/>
  <c r="AB2785" i="18" s="1" a="1"/>
  <c r="AB2785" i="18" s="1"/>
  <c r="V2784" i="15" a="1"/>
  <c r="V2784" i="15" s="1"/>
  <c r="AB2784" i="18" s="1" a="1"/>
  <c r="AB2784" i="18" s="1"/>
  <c r="V2783" i="15" a="1"/>
  <c r="V2783" i="15" s="1"/>
  <c r="AB2783" i="18" s="1" a="1"/>
  <c r="AB2783" i="18" s="1"/>
  <c r="V2782" i="15" a="1"/>
  <c r="V2782" i="15" s="1"/>
  <c r="AB2782" i="18" s="1" a="1"/>
  <c r="AB2782" i="18" s="1"/>
  <c r="AC2782" i="18" s="1"/>
  <c r="V2781" i="15" a="1"/>
  <c r="V2781" i="15" s="1"/>
  <c r="AB2781" i="18" s="1" a="1"/>
  <c r="AB2781" i="18" s="1"/>
  <c r="AD2781" i="18" s="1"/>
  <c r="V2780" i="15" a="1"/>
  <c r="V2780" i="15" s="1"/>
  <c r="AB2780" i="18" s="1" a="1"/>
  <c r="AB2780" i="18" s="1"/>
  <c r="V2779" i="15" a="1"/>
  <c r="V2779" i="15" s="1"/>
  <c r="AB2779" i="18" s="1" a="1"/>
  <c r="AB2779" i="18" s="1"/>
  <c r="V2778" i="15" a="1"/>
  <c r="V2778" i="15" s="1"/>
  <c r="AB2778" i="18" s="1" a="1"/>
  <c r="AB2778" i="18" s="1"/>
  <c r="V2777" i="15" a="1"/>
  <c r="V2777" i="15" s="1"/>
  <c r="AB2777" i="18" s="1" a="1"/>
  <c r="AB2777" i="18" s="1"/>
  <c r="V2776" i="15" a="1"/>
  <c r="V2776" i="15" s="1"/>
  <c r="AB2776" i="18" s="1" a="1"/>
  <c r="AB2776" i="18" s="1"/>
  <c r="V2775" i="15" a="1"/>
  <c r="V2775" i="15" s="1"/>
  <c r="AB2775" i="18" s="1" a="1"/>
  <c r="AB2775" i="18" s="1"/>
  <c r="V2774" i="15" a="1"/>
  <c r="V2774" i="15" s="1"/>
  <c r="AB2774" i="18" s="1" a="1"/>
  <c r="AB2774" i="18" s="1"/>
  <c r="AC2774" i="18" s="1"/>
  <c r="V2773" i="15" a="1"/>
  <c r="V2773" i="15" s="1"/>
  <c r="AB2773" i="18" s="1" a="1"/>
  <c r="AB2773" i="18" s="1"/>
  <c r="AD2773" i="18" s="1"/>
  <c r="V2772" i="15" a="1"/>
  <c r="V2772" i="15" s="1"/>
  <c r="AB2772" i="18" s="1" a="1"/>
  <c r="AB2772" i="18" s="1"/>
  <c r="V2771" i="15" a="1"/>
  <c r="V2771" i="15" s="1"/>
  <c r="AB2771" i="18" s="1" a="1"/>
  <c r="AB2771" i="18" s="1"/>
  <c r="V2770" i="15" a="1"/>
  <c r="V2770" i="15" s="1"/>
  <c r="AB2770" i="18" s="1" a="1"/>
  <c r="AB2770" i="18" s="1"/>
  <c r="V2769" i="15" a="1"/>
  <c r="V2769" i="15" s="1"/>
  <c r="AB2769" i="18" s="1" a="1"/>
  <c r="AB2769" i="18" s="1"/>
  <c r="V2768" i="15" a="1"/>
  <c r="V2768" i="15" s="1"/>
  <c r="AB2768" i="18" s="1" a="1"/>
  <c r="AB2768" i="18" s="1"/>
  <c r="V2767" i="15" a="1"/>
  <c r="V2767" i="15" s="1"/>
  <c r="AB2767" i="18" s="1" a="1"/>
  <c r="AB2767" i="18" s="1"/>
  <c r="V2766" i="15" a="1"/>
  <c r="V2766" i="15" s="1"/>
  <c r="AB2766" i="18" s="1" a="1"/>
  <c r="AB2766" i="18" s="1"/>
  <c r="V2765" i="15" a="1"/>
  <c r="V2765" i="15" s="1"/>
  <c r="AB2765" i="18" s="1" a="1"/>
  <c r="AB2765" i="18" s="1"/>
  <c r="AD2765" i="18" s="1"/>
  <c r="V2764" i="15" a="1"/>
  <c r="V2764" i="15" s="1"/>
  <c r="AB2764" i="18" s="1" a="1"/>
  <c r="AB2764" i="18" s="1"/>
  <c r="V2763" i="15" a="1"/>
  <c r="V2763" i="15" s="1"/>
  <c r="AB2763" i="18" s="1" a="1"/>
  <c r="AB2763" i="18" s="1"/>
  <c r="V2762" i="15" a="1"/>
  <c r="V2762" i="15" s="1"/>
  <c r="AB2762" i="18" s="1" a="1"/>
  <c r="AB2762" i="18" s="1"/>
  <c r="V2761" i="15" a="1"/>
  <c r="V2761" i="15" s="1"/>
  <c r="AB2761" i="18" s="1" a="1"/>
  <c r="AB2761" i="18" s="1"/>
  <c r="V2760" i="15" a="1"/>
  <c r="V2760" i="15" s="1"/>
  <c r="AB2760" i="18" s="1" a="1"/>
  <c r="AB2760" i="18" s="1"/>
  <c r="V2759" i="15" a="1"/>
  <c r="V2759" i="15" s="1"/>
  <c r="AB2759" i="18" s="1" a="1"/>
  <c r="AB2759" i="18" s="1"/>
  <c r="V2758" i="15" a="1"/>
  <c r="V2758" i="15" s="1"/>
  <c r="AB2758" i="18" s="1" a="1"/>
  <c r="AB2758" i="18" s="1"/>
  <c r="AC2758" i="18" s="1"/>
  <c r="V2757" i="15" a="1"/>
  <c r="V2757" i="15" s="1"/>
  <c r="AB2757" i="18" s="1" a="1"/>
  <c r="AB2757" i="18" s="1"/>
  <c r="AD2757" i="18" s="1"/>
  <c r="V2756" i="15" a="1"/>
  <c r="V2756" i="15" s="1"/>
  <c r="AB2756" i="18" s="1" a="1"/>
  <c r="AB2756" i="18" s="1"/>
  <c r="V2755" i="15" a="1"/>
  <c r="V2755" i="15" s="1"/>
  <c r="AB2755" i="18" s="1" a="1"/>
  <c r="AB2755" i="18" s="1"/>
  <c r="AC2755" i="18" s="1"/>
  <c r="V2754" i="15" a="1"/>
  <c r="V2754" i="15" s="1"/>
  <c r="AB2754" i="18" s="1" a="1"/>
  <c r="AB2754" i="18" s="1"/>
  <c r="V2753" i="15" a="1"/>
  <c r="V2753" i="15" s="1"/>
  <c r="AB2753" i="18" s="1" a="1"/>
  <c r="AB2753" i="18" s="1"/>
  <c r="V2752" i="15" a="1"/>
  <c r="V2752" i="15" s="1"/>
  <c r="AB2752" i="18" s="1" a="1"/>
  <c r="AB2752" i="18" s="1"/>
  <c r="V2751" i="15" a="1"/>
  <c r="V2751" i="15" s="1"/>
  <c r="AB2751" i="18" s="1" a="1"/>
  <c r="AB2751" i="18" s="1"/>
  <c r="V2750" i="15" a="1"/>
  <c r="V2750" i="15" s="1"/>
  <c r="AB2750" i="18" s="1" a="1"/>
  <c r="AB2750" i="18" s="1"/>
  <c r="V2749" i="15" a="1"/>
  <c r="V2749" i="15" s="1"/>
  <c r="AB2749" i="18" s="1" a="1"/>
  <c r="AB2749" i="18" s="1"/>
  <c r="AD2749" i="18" s="1"/>
  <c r="V2748" i="15" a="1"/>
  <c r="V2748" i="15" s="1"/>
  <c r="AB2748" i="18" s="1" a="1"/>
  <c r="AB2748" i="18" s="1"/>
  <c r="V2747" i="15" a="1"/>
  <c r="V2747" i="15" s="1"/>
  <c r="AB2747" i="18" s="1" a="1"/>
  <c r="AB2747" i="18" s="1"/>
  <c r="V2746" i="15" a="1"/>
  <c r="V2746" i="15" s="1"/>
  <c r="AB2746" i="18" s="1" a="1"/>
  <c r="AB2746" i="18" s="1"/>
  <c r="V2745" i="15" a="1"/>
  <c r="V2745" i="15" s="1"/>
  <c r="AB2745" i="18" s="1" a="1"/>
  <c r="AB2745" i="18" s="1"/>
  <c r="V2744" i="15" a="1"/>
  <c r="V2744" i="15" s="1"/>
  <c r="AB2744" i="18" s="1" a="1"/>
  <c r="AB2744" i="18" s="1"/>
  <c r="V2743" i="15" a="1"/>
  <c r="V2743" i="15" s="1"/>
  <c r="AB2743" i="18" s="1" a="1"/>
  <c r="AB2743" i="18" s="1"/>
  <c r="V2742" i="15" a="1"/>
  <c r="V2742" i="15" s="1"/>
  <c r="AB2742" i="18" s="1" a="1"/>
  <c r="AB2742" i="18" s="1"/>
  <c r="V2741" i="15" a="1"/>
  <c r="V2741" i="15" s="1"/>
  <c r="AB2741" i="18" s="1" a="1"/>
  <c r="AB2741" i="18" s="1"/>
  <c r="AD2741" i="18" s="1"/>
  <c r="V2740" i="15" a="1"/>
  <c r="V2740" i="15" s="1"/>
  <c r="AB2740" i="18" s="1" a="1"/>
  <c r="AB2740" i="18" s="1"/>
  <c r="V2739" i="15" a="1"/>
  <c r="V2739" i="15" s="1"/>
  <c r="AB2739" i="18" s="1" a="1"/>
  <c r="AB2739" i="18" s="1"/>
  <c r="V2738" i="15" a="1"/>
  <c r="V2738" i="15" s="1"/>
  <c r="AB2738" i="18" s="1" a="1"/>
  <c r="AB2738" i="18" s="1"/>
  <c r="V2737" i="15" a="1"/>
  <c r="V2737" i="15" s="1"/>
  <c r="AB2737" i="18" s="1" a="1"/>
  <c r="AB2737" i="18" s="1"/>
  <c r="AC2737" i="18" s="1"/>
  <c r="V2736" i="15" a="1"/>
  <c r="V2736" i="15" s="1"/>
  <c r="AB2736" i="18" s="1" a="1"/>
  <c r="AB2736" i="18" s="1"/>
  <c r="V2735" i="15" a="1"/>
  <c r="V2735" i="15" s="1"/>
  <c r="AB2735" i="18" s="1" a="1"/>
  <c r="AB2735" i="18" s="1"/>
  <c r="V2734" i="15" a="1"/>
  <c r="V2734" i="15" s="1"/>
  <c r="AB2734" i="18" s="1" a="1"/>
  <c r="AB2734" i="18" s="1"/>
  <c r="AC2734" i="18" s="1"/>
  <c r="V2733" i="15" a="1"/>
  <c r="V2733" i="15" s="1"/>
  <c r="AB2733" i="18" s="1" a="1"/>
  <c r="AB2733" i="18" s="1"/>
  <c r="AD2733" i="18" s="1"/>
  <c r="V2732" i="15" a="1"/>
  <c r="V2732" i="15" s="1"/>
  <c r="AB2732" i="18" s="1" a="1"/>
  <c r="AB2732" i="18" s="1"/>
  <c r="V2731" i="15" a="1"/>
  <c r="V2731" i="15" s="1"/>
  <c r="AB2731" i="18" s="1" a="1"/>
  <c r="AB2731" i="18" s="1"/>
  <c r="AC2731" i="18" s="1"/>
  <c r="V2730" i="15" a="1"/>
  <c r="V2730" i="15" s="1"/>
  <c r="AB2730" i="18" s="1" a="1"/>
  <c r="AB2730" i="18" s="1"/>
  <c r="V2729" i="15" a="1"/>
  <c r="V2729" i="15" s="1"/>
  <c r="AB2729" i="18" s="1" a="1"/>
  <c r="AB2729" i="18" s="1"/>
  <c r="V2728" i="15" a="1"/>
  <c r="V2728" i="15" s="1"/>
  <c r="AB2728" i="18" s="1" a="1"/>
  <c r="AB2728" i="18" s="1"/>
  <c r="V2727" i="15" a="1"/>
  <c r="V2727" i="15" s="1"/>
  <c r="AB2727" i="18" s="1" a="1"/>
  <c r="AB2727" i="18" s="1"/>
  <c r="V2726" i="15" a="1"/>
  <c r="V2726" i="15" s="1"/>
  <c r="AB2726" i="18" s="1" a="1"/>
  <c r="AB2726" i="18" s="1"/>
  <c r="V2725" i="15" a="1"/>
  <c r="V2725" i="15" s="1"/>
  <c r="AB2725" i="18" s="1" a="1"/>
  <c r="AB2725" i="18" s="1"/>
  <c r="AD2725" i="18" s="1"/>
  <c r="V2724" i="15" a="1"/>
  <c r="V2724" i="15" s="1"/>
  <c r="AB2724" i="18" s="1" a="1"/>
  <c r="AB2724" i="18" s="1"/>
  <c r="V2723" i="15" a="1"/>
  <c r="V2723" i="15" s="1"/>
  <c r="AB2723" i="18" s="1" a="1"/>
  <c r="AB2723" i="18" s="1"/>
  <c r="V2722" i="15" a="1"/>
  <c r="V2722" i="15" s="1"/>
  <c r="AB2722" i="18" s="1" a="1"/>
  <c r="AB2722" i="18" s="1"/>
  <c r="V2721" i="15" a="1"/>
  <c r="V2721" i="15" s="1"/>
  <c r="AB2721" i="18" s="1" a="1"/>
  <c r="AB2721" i="18" s="1"/>
  <c r="V2720" i="15" a="1"/>
  <c r="V2720" i="15" s="1"/>
  <c r="AB2720" i="18" s="1" a="1"/>
  <c r="AB2720" i="18" s="1"/>
  <c r="V2719" i="15" a="1"/>
  <c r="V2719" i="15" s="1"/>
  <c r="AB2719" i="18" s="1" a="1"/>
  <c r="AB2719" i="18" s="1"/>
  <c r="V2718" i="15" a="1"/>
  <c r="V2718" i="15" s="1"/>
  <c r="AB2718" i="18" s="1" a="1"/>
  <c r="AB2718" i="18" s="1"/>
  <c r="V2717" i="15" a="1"/>
  <c r="V2717" i="15" s="1"/>
  <c r="AB2717" i="18" s="1" a="1"/>
  <c r="AB2717" i="18" s="1"/>
  <c r="AD2717" i="18" s="1"/>
  <c r="V2716" i="15" a="1"/>
  <c r="V2716" i="15" s="1"/>
  <c r="AB2716" i="18" s="1" a="1"/>
  <c r="AB2716" i="18" s="1"/>
  <c r="V2715" i="15" a="1"/>
  <c r="V2715" i="15" s="1"/>
  <c r="AB2715" i="18" s="1" a="1"/>
  <c r="AB2715" i="18" s="1"/>
  <c r="AC2715" i="18" s="1"/>
  <c r="V2714" i="15" a="1"/>
  <c r="V2714" i="15" s="1"/>
  <c r="AB2714" i="18" s="1" a="1"/>
  <c r="AB2714" i="18" s="1"/>
  <c r="V2713" i="15" a="1"/>
  <c r="V2713" i="15" s="1"/>
  <c r="AB2713" i="18" s="1" a="1"/>
  <c r="AB2713" i="18" s="1"/>
  <c r="V2712" i="15" a="1"/>
  <c r="V2712" i="15" s="1"/>
  <c r="AB2712" i="18" s="1" a="1"/>
  <c r="AB2712" i="18" s="1"/>
  <c r="V2711" i="15" a="1"/>
  <c r="V2711" i="15" s="1"/>
  <c r="AB2711" i="18" s="1" a="1"/>
  <c r="AB2711" i="18" s="1"/>
  <c r="V2710" i="15" a="1"/>
  <c r="V2710" i="15" s="1"/>
  <c r="AB2710" i="18" s="1" a="1"/>
  <c r="AB2710" i="18" s="1"/>
  <c r="AC2710" i="18" s="1"/>
  <c r="V2709" i="15" a="1"/>
  <c r="V2709" i="15" s="1"/>
  <c r="AB2709" i="18" s="1" a="1"/>
  <c r="AB2709" i="18" s="1"/>
  <c r="AD2709" i="18" s="1"/>
  <c r="V2708" i="15" a="1"/>
  <c r="V2708" i="15" s="1"/>
  <c r="AB2708" i="18" s="1" a="1"/>
  <c r="AB2708" i="18" s="1"/>
  <c r="V2707" i="15" a="1"/>
  <c r="V2707" i="15" s="1"/>
  <c r="AB2707" i="18" s="1" a="1"/>
  <c r="AB2707" i="18" s="1"/>
  <c r="AC2707" i="18" s="1"/>
  <c r="V2706" i="15" a="1"/>
  <c r="V2706" i="15" s="1"/>
  <c r="AB2706" i="18" s="1" a="1"/>
  <c r="AB2706" i="18" s="1"/>
  <c r="AD2706" i="18" s="1"/>
  <c r="V2705" i="15" a="1"/>
  <c r="V2705" i="15" s="1"/>
  <c r="AB2705" i="18" s="1" a="1"/>
  <c r="AB2705" i="18" s="1"/>
  <c r="V2704" i="15" a="1"/>
  <c r="V2704" i="15" s="1"/>
  <c r="AB2704" i="18" s="1" a="1"/>
  <c r="AB2704" i="18" s="1"/>
  <c r="V2703" i="15" a="1"/>
  <c r="V2703" i="15" s="1"/>
  <c r="AB2703" i="18" s="1" a="1"/>
  <c r="AB2703" i="18" s="1"/>
  <c r="V2702" i="15" a="1"/>
  <c r="V2702" i="15" s="1"/>
  <c r="AB2702" i="18" s="1" a="1"/>
  <c r="AB2702" i="18" s="1"/>
  <c r="V2701" i="15" a="1"/>
  <c r="V2701" i="15" s="1"/>
  <c r="AB2701" i="18" s="1" a="1"/>
  <c r="AB2701" i="18" s="1"/>
  <c r="V2700" i="15" a="1"/>
  <c r="V2700" i="15" s="1"/>
  <c r="AB2700" i="18" s="1" a="1"/>
  <c r="AB2700" i="18" s="1"/>
  <c r="V2699" i="15" a="1"/>
  <c r="V2699" i="15" s="1"/>
  <c r="AB2699" i="18" s="1" a="1"/>
  <c r="AB2699" i="18" s="1"/>
  <c r="V2698" i="15" a="1"/>
  <c r="V2698" i="15" s="1"/>
  <c r="AB2698" i="18" s="1" a="1"/>
  <c r="AB2698" i="18" s="1"/>
  <c r="V2697" i="15" a="1"/>
  <c r="V2697" i="15" s="1"/>
  <c r="AB2697" i="18" s="1" a="1"/>
  <c r="AB2697" i="18" s="1"/>
  <c r="AC2697" i="18" s="1"/>
  <c r="V2696" i="15" a="1"/>
  <c r="V2696" i="15" s="1"/>
  <c r="AB2696" i="18" s="1" a="1"/>
  <c r="AB2696" i="18" s="1"/>
  <c r="V2695" i="15" a="1"/>
  <c r="V2695" i="15" s="1"/>
  <c r="AB2695" i="18" s="1" a="1"/>
  <c r="AB2695" i="18" s="1"/>
  <c r="AC2695" i="18" s="1"/>
  <c r="V2694" i="15" a="1"/>
  <c r="V2694" i="15" s="1"/>
  <c r="AB2694" i="18" s="1" a="1"/>
  <c r="AB2694" i="18" s="1"/>
  <c r="V2693" i="15" a="1"/>
  <c r="V2693" i="15" s="1"/>
  <c r="AB2693" i="18" s="1" a="1"/>
  <c r="AB2693" i="18" s="1"/>
  <c r="AC2693" i="18" s="1"/>
  <c r="V2692" i="15" a="1"/>
  <c r="V2692" i="15" s="1"/>
  <c r="AB2692" i="18" s="1" a="1"/>
  <c r="AB2692" i="18" s="1"/>
  <c r="V2691" i="15" a="1"/>
  <c r="V2691" i="15" s="1"/>
  <c r="AB2691" i="18" s="1" a="1"/>
  <c r="AB2691" i="18" s="1"/>
  <c r="V2690" i="15" a="1"/>
  <c r="V2690" i="15" s="1"/>
  <c r="AB2690" i="18" s="1" a="1"/>
  <c r="AB2690" i="18" s="1"/>
  <c r="V2689" i="15" a="1"/>
  <c r="V2689" i="15" s="1"/>
  <c r="AB2689" i="18" s="1" a="1"/>
  <c r="AB2689" i="18" s="1"/>
  <c r="AC2689" i="18" s="1"/>
  <c r="V2688" i="15" a="1"/>
  <c r="V2688" i="15" s="1"/>
  <c r="AB2688" i="18" s="1" a="1"/>
  <c r="AB2688" i="18" s="1"/>
  <c r="V2687" i="15" a="1"/>
  <c r="V2687" i="15" s="1"/>
  <c r="AB2687" i="18" s="1" a="1"/>
  <c r="AB2687" i="18" s="1"/>
  <c r="V2686" i="15" a="1"/>
  <c r="V2686" i="15" s="1"/>
  <c r="AB2686" i="18" s="1" a="1"/>
  <c r="AB2686" i="18" s="1"/>
  <c r="V2685" i="15" a="1"/>
  <c r="V2685" i="15" s="1"/>
  <c r="AB2685" i="18" s="1" a="1"/>
  <c r="AB2685" i="18" s="1"/>
  <c r="AC2685" i="18" s="1"/>
  <c r="V2684" i="15" a="1"/>
  <c r="V2684" i="15" s="1"/>
  <c r="AB2684" i="18" s="1" a="1"/>
  <c r="AB2684" i="18" s="1"/>
  <c r="V2683" i="15" a="1"/>
  <c r="V2683" i="15" s="1"/>
  <c r="AB2683" i="18" s="1" a="1"/>
  <c r="AB2683" i="18" s="1"/>
  <c r="V2682" i="15" a="1"/>
  <c r="V2682" i="15" s="1"/>
  <c r="AB2682" i="18" s="1" a="1"/>
  <c r="AB2682" i="18" s="1"/>
  <c r="V2681" i="15" a="1"/>
  <c r="V2681" i="15" s="1"/>
  <c r="AB2681" i="18" s="1" a="1"/>
  <c r="AB2681" i="18" s="1"/>
  <c r="AC2681" i="18" s="1"/>
  <c r="V2680" i="15" a="1"/>
  <c r="V2680" i="15" s="1"/>
  <c r="AB2680" i="18" s="1" a="1"/>
  <c r="AB2680" i="18" s="1"/>
  <c r="V2679" i="15" a="1"/>
  <c r="V2679" i="15" s="1"/>
  <c r="AB2679" i="18" s="1" a="1"/>
  <c r="AB2679" i="18" s="1"/>
  <c r="AC2679" i="18" s="1"/>
  <c r="V2678" i="15" a="1"/>
  <c r="V2678" i="15" s="1"/>
  <c r="AB2678" i="18" s="1" a="1"/>
  <c r="AB2678" i="18" s="1"/>
  <c r="V2677" i="15" a="1"/>
  <c r="V2677" i="15" s="1"/>
  <c r="AB2677" i="18" s="1" a="1"/>
  <c r="AB2677" i="18" s="1"/>
  <c r="AC2677" i="18" s="1"/>
  <c r="V2676" i="15" a="1"/>
  <c r="V2676" i="15" s="1"/>
  <c r="AB2676" i="18" s="1" a="1"/>
  <c r="AB2676" i="18" s="1"/>
  <c r="V2675" i="15" a="1"/>
  <c r="V2675" i="15" s="1"/>
  <c r="AB2675" i="18" s="1" a="1"/>
  <c r="AB2675" i="18" s="1"/>
  <c r="V2674" i="15" a="1"/>
  <c r="V2674" i="15" s="1"/>
  <c r="AB2674" i="18" s="1" a="1"/>
  <c r="AB2674" i="18" s="1"/>
  <c r="V2673" i="15" a="1"/>
  <c r="V2673" i="15" s="1"/>
  <c r="AB2673" i="18" s="1" a="1"/>
  <c r="AB2673" i="18" s="1"/>
  <c r="AC2673" i="18" s="1"/>
  <c r="V2672" i="15" a="1"/>
  <c r="V2672" i="15" s="1"/>
  <c r="AB2672" i="18" s="1" a="1"/>
  <c r="AB2672" i="18" s="1"/>
  <c r="V2671" i="15" a="1"/>
  <c r="V2671" i="15" s="1"/>
  <c r="AB2671" i="18" s="1" a="1"/>
  <c r="AB2671" i="18" s="1"/>
  <c r="V2670" i="15" a="1"/>
  <c r="V2670" i="15" s="1"/>
  <c r="AB2670" i="18" s="1" a="1"/>
  <c r="AB2670" i="18" s="1"/>
  <c r="V2669" i="15" a="1"/>
  <c r="V2669" i="15" s="1"/>
  <c r="AB2669" i="18" s="1" a="1"/>
  <c r="AB2669" i="18" s="1"/>
  <c r="V2668" i="15" a="1"/>
  <c r="V2668" i="15" s="1"/>
  <c r="AB2668" i="18" s="1" a="1"/>
  <c r="AB2668" i="18" s="1"/>
  <c r="V2667" i="15" a="1"/>
  <c r="V2667" i="15" s="1"/>
  <c r="AB2667" i="18" s="1" a="1"/>
  <c r="AB2667" i="18" s="1"/>
  <c r="V2666" i="15" a="1"/>
  <c r="V2666" i="15" s="1"/>
  <c r="AB2666" i="18" s="1" a="1"/>
  <c r="AB2666" i="18" s="1"/>
  <c r="V2665" i="15" a="1"/>
  <c r="V2665" i="15" s="1"/>
  <c r="AB2665" i="18" s="1" a="1"/>
  <c r="AB2665" i="18" s="1"/>
  <c r="AC2665" i="18" s="1"/>
  <c r="V2664" i="15" a="1"/>
  <c r="V2664" i="15" s="1"/>
  <c r="AB2664" i="18" s="1" a="1"/>
  <c r="AB2664" i="18" s="1"/>
  <c r="V2663" i="15" a="1"/>
  <c r="V2663" i="15" s="1"/>
  <c r="AB2663" i="18" s="1" a="1"/>
  <c r="AB2663" i="18" s="1"/>
  <c r="AC2663" i="18" s="1"/>
  <c r="V2662" i="15" a="1"/>
  <c r="V2662" i="15" s="1"/>
  <c r="AB2662" i="18" s="1" a="1"/>
  <c r="AB2662" i="18" s="1"/>
  <c r="V2661" i="15" a="1"/>
  <c r="V2661" i="15" s="1"/>
  <c r="AB2661" i="18" s="1" a="1"/>
  <c r="AB2661" i="18" s="1"/>
  <c r="V2660" i="15" a="1"/>
  <c r="V2660" i="15" s="1"/>
  <c r="AB2660" i="18" s="1" a="1"/>
  <c r="AB2660" i="18" s="1"/>
  <c r="V2659" i="15" a="1"/>
  <c r="V2659" i="15" s="1"/>
  <c r="AB2659" i="18" s="1" a="1"/>
  <c r="AB2659" i="18" s="1"/>
  <c r="V2658" i="15" a="1"/>
  <c r="V2658" i="15" s="1"/>
  <c r="AB2658" i="18" s="1" a="1"/>
  <c r="AB2658" i="18" s="1"/>
  <c r="V2657" i="15" a="1"/>
  <c r="V2657" i="15" s="1"/>
  <c r="AB2657" i="18" s="1" a="1"/>
  <c r="AB2657" i="18" s="1"/>
  <c r="AC2657" i="18" s="1"/>
  <c r="V2656" i="15" a="1"/>
  <c r="V2656" i="15" s="1"/>
  <c r="AB2656" i="18" s="1" a="1"/>
  <c r="AB2656" i="18" s="1"/>
  <c r="V2655" i="15" a="1"/>
  <c r="V2655" i="15" s="1"/>
  <c r="AB2655" i="18" s="1" a="1"/>
  <c r="AB2655" i="18" s="1"/>
  <c r="V2654" i="15" a="1"/>
  <c r="V2654" i="15" s="1"/>
  <c r="AB2654" i="18" s="1" a="1"/>
  <c r="AB2654" i="18" s="1"/>
  <c r="V2653" i="15" a="1"/>
  <c r="V2653" i="15" s="1"/>
  <c r="AB2653" i="18" s="1" a="1"/>
  <c r="AB2653" i="18" s="1"/>
  <c r="V2652" i="15" a="1"/>
  <c r="V2652" i="15" s="1"/>
  <c r="AB2652" i="18" s="1" a="1"/>
  <c r="AB2652" i="18" s="1"/>
  <c r="V2651" i="15" a="1"/>
  <c r="V2651" i="15" s="1"/>
  <c r="AB2651" i="18" s="1" a="1"/>
  <c r="AB2651" i="18" s="1"/>
  <c r="V2650" i="15" a="1"/>
  <c r="V2650" i="15" s="1"/>
  <c r="AB2650" i="18" s="1" a="1"/>
  <c r="AB2650" i="18" s="1"/>
  <c r="V2649" i="15" a="1"/>
  <c r="V2649" i="15" s="1"/>
  <c r="AB2649" i="18" s="1" a="1"/>
  <c r="AB2649" i="18" s="1"/>
  <c r="AC2649" i="18" s="1"/>
  <c r="V2648" i="15" a="1"/>
  <c r="V2648" i="15" s="1"/>
  <c r="AB2648" i="18" s="1" a="1"/>
  <c r="AB2648" i="18" s="1"/>
  <c r="V2647" i="15" a="1"/>
  <c r="V2647" i="15" s="1"/>
  <c r="AB2647" i="18" s="1" a="1"/>
  <c r="AB2647" i="18" s="1"/>
  <c r="V2646" i="15" a="1"/>
  <c r="V2646" i="15" s="1"/>
  <c r="AB2646" i="18" s="1" a="1"/>
  <c r="AB2646" i="18" s="1"/>
  <c r="V2645" i="15" a="1"/>
  <c r="V2645" i="15" s="1"/>
  <c r="AB2645" i="18" s="1" a="1"/>
  <c r="AB2645" i="18" s="1"/>
  <c r="V2644" i="15" a="1"/>
  <c r="V2644" i="15" s="1"/>
  <c r="AB2644" i="18" s="1" a="1"/>
  <c r="AB2644" i="18" s="1"/>
  <c r="V2643" i="15" a="1"/>
  <c r="V2643" i="15" s="1"/>
  <c r="AB2643" i="18" s="1" a="1"/>
  <c r="AB2643" i="18" s="1"/>
  <c r="V2642" i="15" a="1"/>
  <c r="V2642" i="15" s="1"/>
  <c r="AB2642" i="18" s="1" a="1"/>
  <c r="AB2642" i="18" s="1"/>
  <c r="V2641" i="15" a="1"/>
  <c r="V2641" i="15" s="1"/>
  <c r="AB2641" i="18" s="1" a="1"/>
  <c r="AB2641" i="18" s="1"/>
  <c r="AC2641" i="18" s="1"/>
  <c r="V2640" i="15" a="1"/>
  <c r="V2640" i="15" s="1"/>
  <c r="AB2640" i="18" s="1" a="1"/>
  <c r="AB2640" i="18" s="1"/>
  <c r="V2639" i="15" a="1"/>
  <c r="V2639" i="15" s="1"/>
  <c r="AB2639" i="18" s="1" a="1"/>
  <c r="AB2639" i="18" s="1"/>
  <c r="V2638" i="15" a="1"/>
  <c r="V2638" i="15" s="1"/>
  <c r="AB2638" i="18" s="1" a="1"/>
  <c r="AB2638" i="18" s="1"/>
  <c r="V2637" i="15" a="1"/>
  <c r="V2637" i="15" s="1"/>
  <c r="AB2637" i="18" s="1" a="1"/>
  <c r="AB2637" i="18" s="1"/>
  <c r="V2636" i="15" a="1"/>
  <c r="V2636" i="15" s="1"/>
  <c r="AB2636" i="18" s="1" a="1"/>
  <c r="AB2636" i="18" s="1"/>
  <c r="V2635" i="15" a="1"/>
  <c r="V2635" i="15" s="1"/>
  <c r="AB2635" i="18" s="1" a="1"/>
  <c r="AB2635" i="18" s="1"/>
  <c r="V2634" i="15" a="1"/>
  <c r="V2634" i="15" s="1"/>
  <c r="AB2634" i="18" s="1" a="1"/>
  <c r="AB2634" i="18" s="1"/>
  <c r="V2633" i="15" a="1"/>
  <c r="V2633" i="15" s="1"/>
  <c r="AB2633" i="18" s="1" a="1"/>
  <c r="AB2633" i="18" s="1"/>
  <c r="V2632" i="15" a="1"/>
  <c r="V2632" i="15" s="1"/>
  <c r="AB2632" i="18" s="1" a="1"/>
  <c r="AB2632" i="18" s="1"/>
  <c r="V2631" i="15" a="1"/>
  <c r="V2631" i="15" s="1"/>
  <c r="AB2631" i="18" s="1" a="1"/>
  <c r="AB2631" i="18" s="1"/>
  <c r="V2630" i="15" a="1"/>
  <c r="V2630" i="15" s="1"/>
  <c r="AB2630" i="18" s="1" a="1"/>
  <c r="AB2630" i="18" s="1"/>
  <c r="AC2630" i="18" s="1"/>
  <c r="V2629" i="15" a="1"/>
  <c r="V2629" i="15" s="1"/>
  <c r="AB2629" i="18" s="1" a="1"/>
  <c r="AB2629" i="18" s="1"/>
  <c r="V2628" i="15" a="1"/>
  <c r="V2628" i="15" s="1"/>
  <c r="AB2628" i="18" s="1" a="1"/>
  <c r="AB2628" i="18" s="1"/>
  <c r="V2627" i="15" a="1"/>
  <c r="V2627" i="15" s="1"/>
  <c r="AB2627" i="18" s="1" a="1"/>
  <c r="AB2627" i="18" s="1"/>
  <c r="V2626" i="15" a="1"/>
  <c r="V2626" i="15" s="1"/>
  <c r="AB2626" i="18" s="1" a="1"/>
  <c r="AB2626" i="18" s="1"/>
  <c r="V2625" i="15" a="1"/>
  <c r="V2625" i="15" s="1"/>
  <c r="AB2625" i="18" s="1" a="1"/>
  <c r="AB2625" i="18" s="1"/>
  <c r="AD2625" i="18" s="1"/>
  <c r="V2624" i="15" a="1"/>
  <c r="V2624" i="15" s="1"/>
  <c r="AB2624" i="18" s="1" a="1"/>
  <c r="AB2624" i="18" s="1"/>
  <c r="V2623" i="15" a="1"/>
  <c r="V2623" i="15" s="1"/>
  <c r="AB2623" i="18" s="1" a="1"/>
  <c r="AB2623" i="18" s="1"/>
  <c r="V2622" i="15" a="1"/>
  <c r="V2622" i="15" s="1"/>
  <c r="AB2622" i="18" s="1" a="1"/>
  <c r="AB2622" i="18" s="1"/>
  <c r="AC2622" i="18" s="1"/>
  <c r="V2621" i="15" a="1"/>
  <c r="V2621" i="15" s="1"/>
  <c r="AB2621" i="18" s="1" a="1"/>
  <c r="AB2621" i="18" s="1"/>
  <c r="V2620" i="15" a="1"/>
  <c r="V2620" i="15" s="1"/>
  <c r="AB2620" i="18" s="1" a="1"/>
  <c r="AB2620" i="18" s="1"/>
  <c r="V2619" i="15" a="1"/>
  <c r="V2619" i="15" s="1"/>
  <c r="AB2619" i="18" s="1" a="1"/>
  <c r="AB2619" i="18" s="1"/>
  <c r="V2618" i="15" a="1"/>
  <c r="V2618" i="15" s="1"/>
  <c r="AB2618" i="18" s="1" a="1"/>
  <c r="AB2618" i="18" s="1"/>
  <c r="V2617" i="15" a="1"/>
  <c r="V2617" i="15" s="1"/>
  <c r="AB2617" i="18" s="1" a="1"/>
  <c r="AB2617" i="18" s="1"/>
  <c r="V2616" i="15" a="1"/>
  <c r="V2616" i="15" s="1"/>
  <c r="AB2616" i="18" s="1" a="1"/>
  <c r="AB2616" i="18" s="1"/>
  <c r="V2615" i="15" a="1"/>
  <c r="V2615" i="15" s="1"/>
  <c r="AB2615" i="18" s="1" a="1"/>
  <c r="AB2615" i="18" s="1"/>
  <c r="V2614" i="15" a="1"/>
  <c r="V2614" i="15" s="1"/>
  <c r="AB2614" i="18" s="1" a="1"/>
  <c r="AB2614" i="18" s="1"/>
  <c r="AC2614" i="18" s="1"/>
  <c r="V2613" i="15" a="1"/>
  <c r="V2613" i="15" s="1"/>
  <c r="AB2613" i="18" s="1" a="1"/>
  <c r="AB2613" i="18" s="1"/>
  <c r="V2612" i="15" a="1"/>
  <c r="V2612" i="15" s="1"/>
  <c r="AB2612" i="18" s="1" a="1"/>
  <c r="AB2612" i="18" s="1"/>
  <c r="V2611" i="15" a="1"/>
  <c r="V2611" i="15" s="1"/>
  <c r="AB2611" i="18" s="1" a="1"/>
  <c r="AB2611" i="18" s="1"/>
  <c r="V2610" i="15" a="1"/>
  <c r="V2610" i="15" s="1"/>
  <c r="AB2610" i="18" s="1" a="1"/>
  <c r="AB2610" i="18" s="1"/>
  <c r="V2609" i="15" a="1"/>
  <c r="V2609" i="15" s="1"/>
  <c r="AB2609" i="18" s="1" a="1"/>
  <c r="AB2609" i="18" s="1"/>
  <c r="V2608" i="15" a="1"/>
  <c r="V2608" i="15" s="1"/>
  <c r="AB2608" i="18" s="1" a="1"/>
  <c r="AB2608" i="18" s="1"/>
  <c r="V2607" i="15" a="1"/>
  <c r="V2607" i="15" s="1"/>
  <c r="AB2607" i="18" s="1" a="1"/>
  <c r="AB2607" i="18" s="1"/>
  <c r="V2606" i="15" a="1"/>
  <c r="V2606" i="15" s="1"/>
  <c r="AB2606" i="18" s="1" a="1"/>
  <c r="AB2606" i="18" s="1"/>
  <c r="AC2606" i="18" s="1"/>
  <c r="V2605" i="15" a="1"/>
  <c r="V2605" i="15" s="1"/>
  <c r="AB2605" i="18" s="1" a="1"/>
  <c r="AB2605" i="18" s="1"/>
  <c r="V2604" i="15" a="1"/>
  <c r="V2604" i="15" s="1"/>
  <c r="AB2604" i="18" s="1" a="1"/>
  <c r="AB2604" i="18" s="1"/>
  <c r="V2603" i="15" a="1"/>
  <c r="V2603" i="15" s="1"/>
  <c r="AB2603" i="18" s="1" a="1"/>
  <c r="AB2603" i="18" s="1"/>
  <c r="V2602" i="15" a="1"/>
  <c r="V2602" i="15" s="1"/>
  <c r="AB2602" i="18" s="1" a="1"/>
  <c r="AB2602" i="18" s="1"/>
  <c r="V2601" i="15" a="1"/>
  <c r="V2601" i="15" s="1"/>
  <c r="AB2601" i="18" s="1" a="1"/>
  <c r="AB2601" i="18" s="1"/>
  <c r="AC2601" i="18" s="1"/>
  <c r="V2600" i="15" a="1"/>
  <c r="V2600" i="15" s="1"/>
  <c r="AB2600" i="18" s="1" a="1"/>
  <c r="AB2600" i="18" s="1"/>
  <c r="V2599" i="15" a="1"/>
  <c r="V2599" i="15" s="1"/>
  <c r="AB2599" i="18" s="1" a="1"/>
  <c r="AB2599" i="18" s="1"/>
  <c r="V2598" i="15" a="1"/>
  <c r="V2598" i="15" s="1"/>
  <c r="AB2598" i="18" s="1" a="1"/>
  <c r="AB2598" i="18" s="1"/>
  <c r="V2597" i="15" a="1"/>
  <c r="V2597" i="15" s="1"/>
  <c r="AB2597" i="18" s="1" a="1"/>
  <c r="AB2597" i="18" s="1"/>
  <c r="V2596" i="15" a="1"/>
  <c r="V2596" i="15" s="1"/>
  <c r="AB2596" i="18" s="1" a="1"/>
  <c r="AB2596" i="18" s="1"/>
  <c r="V2595" i="15" a="1"/>
  <c r="V2595" i="15" s="1"/>
  <c r="AB2595" i="18" s="1" a="1"/>
  <c r="AB2595" i="18" s="1"/>
  <c r="V2594" i="15" a="1"/>
  <c r="V2594" i="15" s="1"/>
  <c r="AB2594" i="18" s="1" a="1"/>
  <c r="AB2594" i="18" s="1"/>
  <c r="V2593" i="15" a="1"/>
  <c r="V2593" i="15" s="1"/>
  <c r="AB2593" i="18" s="1" a="1"/>
  <c r="AB2593" i="18" s="1"/>
  <c r="AC2593" i="18" s="1"/>
  <c r="V2592" i="15" a="1"/>
  <c r="V2592" i="15" s="1"/>
  <c r="AB2592" i="18" s="1" a="1"/>
  <c r="AB2592" i="18" s="1"/>
  <c r="V2591" i="15" a="1"/>
  <c r="V2591" i="15" s="1"/>
  <c r="AB2591" i="18" s="1" a="1"/>
  <c r="AB2591" i="18" s="1"/>
  <c r="V2590" i="15" a="1"/>
  <c r="V2590" i="15" s="1"/>
  <c r="AB2590" i="18" s="1" a="1"/>
  <c r="AB2590" i="18" s="1"/>
  <c r="V2589" i="15" a="1"/>
  <c r="V2589" i="15" s="1"/>
  <c r="AB2589" i="18" s="1" a="1"/>
  <c r="AB2589" i="18" s="1"/>
  <c r="V2588" i="15" a="1"/>
  <c r="V2588" i="15" s="1"/>
  <c r="AB2588" i="18" s="1" a="1"/>
  <c r="AB2588" i="18" s="1"/>
  <c r="V2587" i="15" a="1"/>
  <c r="V2587" i="15" s="1"/>
  <c r="AB2587" i="18" s="1" a="1"/>
  <c r="AB2587" i="18" s="1"/>
  <c r="V2586" i="15" a="1"/>
  <c r="V2586" i="15" s="1"/>
  <c r="AB2586" i="18" s="1" a="1"/>
  <c r="AB2586" i="18" s="1"/>
  <c r="V2585" i="15" a="1"/>
  <c r="V2585" i="15" s="1"/>
  <c r="AB2585" i="18" s="1" a="1"/>
  <c r="AB2585" i="18" s="1"/>
  <c r="AC2585" i="18" s="1"/>
  <c r="V2584" i="15" a="1"/>
  <c r="V2584" i="15" s="1"/>
  <c r="AB2584" i="18" s="1" a="1"/>
  <c r="AB2584" i="18" s="1"/>
  <c r="V2583" i="15" a="1"/>
  <c r="V2583" i="15" s="1"/>
  <c r="AB2583" i="18" s="1" a="1"/>
  <c r="AB2583" i="18" s="1"/>
  <c r="V2582" i="15" a="1"/>
  <c r="V2582" i="15" s="1"/>
  <c r="AB2582" i="18" s="1" a="1"/>
  <c r="AB2582" i="18" s="1"/>
  <c r="V2581" i="15" a="1"/>
  <c r="V2581" i="15" s="1"/>
  <c r="AB2581" i="18" s="1" a="1"/>
  <c r="AB2581" i="18" s="1"/>
  <c r="V2580" i="15" a="1"/>
  <c r="V2580" i="15" s="1"/>
  <c r="AB2580" i="18" s="1" a="1"/>
  <c r="AB2580" i="18" s="1"/>
  <c r="V2579" i="15" a="1"/>
  <c r="V2579" i="15" s="1"/>
  <c r="AB2579" i="18" s="1" a="1"/>
  <c r="AB2579" i="18" s="1"/>
  <c r="V2578" i="15" a="1"/>
  <c r="V2578" i="15" s="1"/>
  <c r="AB2578" i="18" s="1" a="1"/>
  <c r="AB2578" i="18" s="1"/>
  <c r="V2577" i="15" a="1"/>
  <c r="V2577" i="15" s="1"/>
  <c r="AB2577" i="18" s="1" a="1"/>
  <c r="AB2577" i="18" s="1"/>
  <c r="AC2577" i="18" s="1"/>
  <c r="V2576" i="15" a="1"/>
  <c r="V2576" i="15" s="1"/>
  <c r="AB2576" i="18" s="1" a="1"/>
  <c r="AB2576" i="18" s="1"/>
  <c r="V2575" i="15" a="1"/>
  <c r="V2575" i="15" s="1"/>
  <c r="AB2575" i="18" s="1" a="1"/>
  <c r="AB2575" i="18" s="1"/>
  <c r="V2574" i="15" a="1"/>
  <c r="V2574" i="15" s="1"/>
  <c r="AB2574" i="18" s="1" a="1"/>
  <c r="AB2574" i="18" s="1"/>
  <c r="V2573" i="15" a="1"/>
  <c r="V2573" i="15" s="1"/>
  <c r="AB2573" i="18" s="1" a="1"/>
  <c r="AB2573" i="18" s="1"/>
  <c r="V2572" i="15" a="1"/>
  <c r="V2572" i="15" s="1"/>
  <c r="AB2572" i="18" s="1" a="1"/>
  <c r="AB2572" i="18" s="1"/>
  <c r="V2571" i="15" a="1"/>
  <c r="V2571" i="15" s="1"/>
  <c r="AB2571" i="18" s="1" a="1"/>
  <c r="AB2571" i="18" s="1"/>
  <c r="V2570" i="15" a="1"/>
  <c r="V2570" i="15" s="1"/>
  <c r="AB2570" i="18" s="1" a="1"/>
  <c r="AB2570" i="18" s="1"/>
  <c r="V2569" i="15" a="1"/>
  <c r="V2569" i="15" s="1"/>
  <c r="AB2569" i="18" s="1" a="1"/>
  <c r="AB2569" i="18" s="1"/>
  <c r="AC2569" i="18" s="1"/>
  <c r="V2568" i="15" a="1"/>
  <c r="V2568" i="15" s="1"/>
  <c r="AB2568" i="18" s="1" a="1"/>
  <c r="AB2568" i="18" s="1"/>
  <c r="V2567" i="15" a="1"/>
  <c r="V2567" i="15" s="1"/>
  <c r="AB2567" i="18" s="1" a="1"/>
  <c r="AB2567" i="18" s="1"/>
  <c r="V2566" i="15" a="1"/>
  <c r="V2566" i="15" s="1"/>
  <c r="AB2566" i="18" s="1" a="1"/>
  <c r="AB2566" i="18" s="1"/>
  <c r="V2565" i="15" a="1"/>
  <c r="V2565" i="15" s="1"/>
  <c r="AB2565" i="18" s="1" a="1"/>
  <c r="AB2565" i="18" s="1"/>
  <c r="V2564" i="15" a="1"/>
  <c r="V2564" i="15" s="1"/>
  <c r="AB2564" i="18" s="1" a="1"/>
  <c r="AB2564" i="18" s="1"/>
  <c r="V2563" i="15" a="1"/>
  <c r="V2563" i="15" s="1"/>
  <c r="AB2563" i="18" s="1" a="1"/>
  <c r="AB2563" i="18" s="1"/>
  <c r="V2562" i="15" a="1"/>
  <c r="V2562" i="15" s="1"/>
  <c r="AB2562" i="18" s="1" a="1"/>
  <c r="AB2562" i="18" s="1"/>
  <c r="V2561" i="15" a="1"/>
  <c r="V2561" i="15" s="1"/>
  <c r="AB2561" i="18" s="1" a="1"/>
  <c r="AB2561" i="18" s="1"/>
  <c r="V2560" i="15" a="1"/>
  <c r="V2560" i="15" s="1"/>
  <c r="AB2560" i="18" s="1" a="1"/>
  <c r="AB2560" i="18" s="1"/>
  <c r="AC2560" i="18" s="1"/>
  <c r="V2559" i="15" a="1"/>
  <c r="V2559" i="15" s="1"/>
  <c r="AB2559" i="18" s="1" a="1"/>
  <c r="AB2559" i="18" s="1"/>
  <c r="AC2559" i="18" s="1"/>
  <c r="V2558" i="15" a="1"/>
  <c r="V2558" i="15" s="1"/>
  <c r="AB2558" i="18" s="1" a="1"/>
  <c r="AB2558" i="18" s="1"/>
  <c r="AC2558" i="18" s="1"/>
  <c r="V2557" i="15" a="1"/>
  <c r="V2557" i="15" s="1"/>
  <c r="AB2557" i="18" s="1" a="1"/>
  <c r="AB2557" i="18" s="1"/>
  <c r="V2556" i="15" a="1"/>
  <c r="V2556" i="15" s="1"/>
  <c r="AB2556" i="18" s="1" a="1"/>
  <c r="AB2556" i="18" s="1"/>
  <c r="V2555" i="15" a="1"/>
  <c r="V2555" i="15" s="1"/>
  <c r="AB2555" i="18" s="1" a="1"/>
  <c r="AB2555" i="18" s="1"/>
  <c r="V2554" i="15" a="1"/>
  <c r="V2554" i="15" s="1"/>
  <c r="AB2554" i="18" s="1" a="1"/>
  <c r="AB2554" i="18" s="1"/>
  <c r="AD2554" i="18" s="1"/>
  <c r="V2553" i="15" a="1"/>
  <c r="V2553" i="15" s="1"/>
  <c r="AB2553" i="18" s="1" a="1"/>
  <c r="AB2553" i="18" s="1"/>
  <c r="V2552" i="15" a="1"/>
  <c r="V2552" i="15" s="1"/>
  <c r="AB2552" i="18" s="1" a="1"/>
  <c r="AB2552" i="18" s="1"/>
  <c r="AC2552" i="18" s="1"/>
  <c r="V2551" i="15" a="1"/>
  <c r="V2551" i="15" s="1"/>
  <c r="AB2551" i="18" s="1" a="1"/>
  <c r="AB2551" i="18" s="1"/>
  <c r="AC2551" i="18" s="1"/>
  <c r="V2550" i="15" a="1"/>
  <c r="V2550" i="15" s="1"/>
  <c r="AB2550" i="18" s="1" a="1"/>
  <c r="AB2550" i="18" s="1"/>
  <c r="AC2550" i="18" s="1"/>
  <c r="V2549" i="15" a="1"/>
  <c r="V2549" i="15" s="1"/>
  <c r="AB2549" i="18" s="1" a="1"/>
  <c r="AB2549" i="18" s="1"/>
  <c r="V2548" i="15" a="1"/>
  <c r="V2548" i="15" s="1"/>
  <c r="AB2548" i="18" s="1" a="1"/>
  <c r="AB2548" i="18" s="1"/>
  <c r="V2547" i="15" a="1"/>
  <c r="V2547" i="15" s="1"/>
  <c r="AB2547" i="18" s="1" a="1"/>
  <c r="AB2547" i="18" s="1"/>
  <c r="V2546" i="15" a="1"/>
  <c r="V2546" i="15" s="1"/>
  <c r="AB2546" i="18" s="1" a="1"/>
  <c r="AB2546" i="18" s="1"/>
  <c r="AD2546" i="18" s="1"/>
  <c r="V2545" i="15" a="1"/>
  <c r="V2545" i="15" s="1"/>
  <c r="AB2545" i="18" s="1" a="1"/>
  <c r="AB2545" i="18" s="1"/>
  <c r="V2544" i="15" a="1"/>
  <c r="V2544" i="15" s="1"/>
  <c r="AB2544" i="18" s="1" a="1"/>
  <c r="AB2544" i="18" s="1"/>
  <c r="AC2544" i="18" s="1"/>
  <c r="V2543" i="15" a="1"/>
  <c r="V2543" i="15" s="1"/>
  <c r="AB2543" i="18" s="1" a="1"/>
  <c r="AB2543" i="18" s="1"/>
  <c r="AC2543" i="18" s="1"/>
  <c r="V2542" i="15" a="1"/>
  <c r="V2542" i="15" s="1"/>
  <c r="AB2542" i="18" s="1" a="1"/>
  <c r="AB2542" i="18" s="1"/>
  <c r="AC2542" i="18" s="1"/>
  <c r="V2541" i="15" a="1"/>
  <c r="V2541" i="15" s="1"/>
  <c r="AB2541" i="18" s="1" a="1"/>
  <c r="AB2541" i="18" s="1"/>
  <c r="V2540" i="15" a="1"/>
  <c r="V2540" i="15" s="1"/>
  <c r="AB2540" i="18" s="1" a="1"/>
  <c r="AB2540" i="18" s="1"/>
  <c r="V2539" i="15" a="1"/>
  <c r="V2539" i="15" s="1"/>
  <c r="AB2539" i="18" s="1" a="1"/>
  <c r="AB2539" i="18" s="1"/>
  <c r="V2538" i="15" a="1"/>
  <c r="V2538" i="15" s="1"/>
  <c r="V2537" i="15" a="1"/>
  <c r="V2537" i="15" s="1"/>
  <c r="V2536" i="15" a="1"/>
  <c r="V2536" i="15" s="1"/>
  <c r="V2535" i="15" a="1"/>
  <c r="V2535" i="15" s="1"/>
  <c r="V2534" i="15" a="1"/>
  <c r="V2534" i="15" s="1"/>
  <c r="V2533" i="15" a="1"/>
  <c r="V2533" i="15" s="1"/>
  <c r="V2532" i="15" a="1"/>
  <c r="V2532" i="15" s="1"/>
  <c r="AB2532" i="18" s="1" a="1"/>
  <c r="AB2532" i="18" s="1"/>
  <c r="V2531" i="15" a="1"/>
  <c r="V2531" i="15" s="1"/>
  <c r="AB2531" i="18" s="1" a="1"/>
  <c r="AB2531" i="18" s="1"/>
  <c r="V2530" i="15" a="1"/>
  <c r="V2530" i="15" s="1"/>
  <c r="V2529" i="15" a="1"/>
  <c r="V2529" i="15" s="1"/>
  <c r="V2528" i="15" a="1"/>
  <c r="V2528" i="15" s="1"/>
  <c r="V2527" i="15" a="1"/>
  <c r="V2527" i="15" s="1"/>
  <c r="V2526" i="15" a="1"/>
  <c r="V2526" i="15" s="1"/>
  <c r="V2525" i="15" a="1"/>
  <c r="V2525" i="15" s="1"/>
  <c r="V2524" i="15" a="1"/>
  <c r="V2524" i="15" s="1"/>
  <c r="AB2524" i="18" s="1" a="1"/>
  <c r="AB2524" i="18" s="1"/>
  <c r="V2523" i="15" a="1"/>
  <c r="V2523" i="15" s="1"/>
  <c r="AB2523" i="18" s="1" a="1"/>
  <c r="AB2523" i="18" s="1"/>
  <c r="V2522" i="15" a="1"/>
  <c r="V2522" i="15" s="1"/>
  <c r="V2521" i="15" a="1"/>
  <c r="V2521" i="15" s="1"/>
  <c r="V2520" i="15" a="1"/>
  <c r="V2520" i="15" s="1"/>
  <c r="V2519" i="15" a="1"/>
  <c r="V2519" i="15" s="1"/>
  <c r="V2518" i="15" a="1"/>
  <c r="V2518" i="15" s="1"/>
  <c r="V2517" i="15" a="1"/>
  <c r="V2517" i="15" s="1"/>
  <c r="V2516" i="15" a="1"/>
  <c r="V2516" i="15" s="1"/>
  <c r="AB2516" i="18" s="1" a="1"/>
  <c r="AB2516" i="18" s="1"/>
  <c r="V2515" i="15" a="1"/>
  <c r="V2515" i="15" s="1"/>
  <c r="AB2515" i="18" s="1" a="1"/>
  <c r="AB2515" i="18" s="1"/>
  <c r="V2514" i="15" a="1"/>
  <c r="V2514" i="15" s="1"/>
  <c r="V2513" i="15" a="1"/>
  <c r="V2513" i="15" s="1"/>
  <c r="V2512" i="15" a="1"/>
  <c r="V2512" i="15" s="1"/>
  <c r="V2511" i="15" a="1"/>
  <c r="V2511" i="15" s="1"/>
  <c r="V2510" i="15" a="1"/>
  <c r="V2510" i="15" s="1"/>
  <c r="V2509" i="15" a="1"/>
  <c r="V2509" i="15" s="1"/>
  <c r="V2508" i="15" a="1"/>
  <c r="V2508" i="15" s="1"/>
  <c r="AB2508" i="18" s="1" a="1"/>
  <c r="AB2508" i="18" s="1"/>
  <c r="V2507" i="15" a="1"/>
  <c r="V2507" i="15" s="1"/>
  <c r="AB2507" i="18" s="1" a="1"/>
  <c r="AB2507" i="18" s="1"/>
  <c r="V2506" i="15" a="1"/>
  <c r="V2506" i="15" s="1"/>
  <c r="V2505" i="15" a="1"/>
  <c r="V2505" i="15" s="1"/>
  <c r="V2504" i="15" a="1"/>
  <c r="V2504" i="15" s="1"/>
  <c r="V2503" i="15" a="1"/>
  <c r="V2503" i="15" s="1"/>
  <c r="V2502" i="15" a="1"/>
  <c r="V2502" i="15" s="1"/>
  <c r="V2501" i="15" a="1"/>
  <c r="V2501" i="15" s="1"/>
  <c r="V2500" i="15" a="1"/>
  <c r="V2500" i="15" s="1"/>
  <c r="AB2500" i="18" s="1" a="1"/>
  <c r="AB2500" i="18" s="1"/>
  <c r="V2499" i="15" a="1"/>
  <c r="V2499" i="15" s="1"/>
  <c r="AB2499" i="18" s="1" a="1"/>
  <c r="AB2499" i="18" s="1"/>
  <c r="V2498" i="15" a="1"/>
  <c r="V2498" i="15" s="1"/>
  <c r="V2497" i="15" a="1"/>
  <c r="V2497" i="15" s="1"/>
  <c r="V2496" i="15" a="1"/>
  <c r="V2496" i="15" s="1"/>
  <c r="V2495" i="15" a="1"/>
  <c r="V2495" i="15" s="1"/>
  <c r="V2494" i="15" a="1"/>
  <c r="V2494" i="15" s="1"/>
  <c r="V2493" i="15" a="1"/>
  <c r="V2493" i="15" s="1"/>
  <c r="V2492" i="15" a="1"/>
  <c r="V2492" i="15" s="1"/>
  <c r="AB2492" i="18" s="1" a="1"/>
  <c r="AB2492" i="18" s="1"/>
  <c r="V2491" i="15" a="1"/>
  <c r="V2491" i="15" s="1"/>
  <c r="AB2491" i="18" s="1" a="1"/>
  <c r="AB2491" i="18" s="1"/>
  <c r="V2490" i="15" a="1"/>
  <c r="V2490" i="15" s="1"/>
  <c r="V2489" i="15" a="1"/>
  <c r="V2489" i="15" s="1"/>
  <c r="V2488" i="15" a="1"/>
  <c r="V2488" i="15" s="1"/>
  <c r="V2487" i="15" a="1"/>
  <c r="V2487" i="15" s="1"/>
  <c r="V2486" i="15" a="1"/>
  <c r="V2486" i="15" s="1"/>
  <c r="V2485" i="15" a="1"/>
  <c r="V2485" i="15" s="1"/>
  <c r="V2484" i="15" a="1"/>
  <c r="V2484" i="15" s="1"/>
  <c r="AB2484" i="18" s="1" a="1"/>
  <c r="AB2484" i="18" s="1"/>
  <c r="V2483" i="15" a="1"/>
  <c r="V2483" i="15" s="1"/>
  <c r="AB2483" i="18" s="1" a="1"/>
  <c r="AB2483" i="18" s="1"/>
  <c r="V2482" i="15" a="1"/>
  <c r="V2482" i="15" s="1"/>
  <c r="V2481" i="15" a="1"/>
  <c r="V2481" i="15" s="1"/>
  <c r="V2480" i="15" a="1"/>
  <c r="V2480" i="15" s="1"/>
  <c r="V2479" i="15" a="1"/>
  <c r="V2479" i="15" s="1"/>
  <c r="V2478" i="15" a="1"/>
  <c r="V2478" i="15" s="1"/>
  <c r="V2477" i="15" a="1"/>
  <c r="V2477" i="15" s="1"/>
  <c r="V2476" i="15" a="1"/>
  <c r="V2476" i="15" s="1"/>
  <c r="V2475" i="15" a="1"/>
  <c r="V2475" i="15" s="1"/>
  <c r="AB2475" i="18" s="1" a="1"/>
  <c r="AB2475" i="18" s="1"/>
  <c r="V2474" i="15" a="1"/>
  <c r="V2474" i="15" s="1"/>
  <c r="V2473" i="15" a="1"/>
  <c r="V2473" i="15" s="1"/>
  <c r="V2472" i="15" a="1"/>
  <c r="V2472" i="15" s="1"/>
  <c r="V2471" i="15" a="1"/>
  <c r="V2471" i="15" s="1"/>
  <c r="AB2471" i="18" s="1" a="1"/>
  <c r="AB2471" i="18" s="1"/>
  <c r="V2470" i="15" a="1"/>
  <c r="V2470" i="15" s="1"/>
  <c r="V2469" i="15" a="1"/>
  <c r="V2469" i="15" s="1"/>
  <c r="V2468" i="15" a="1"/>
  <c r="V2468" i="15" s="1"/>
  <c r="AB2468" i="18" s="1" a="1"/>
  <c r="AB2468" i="18" s="1"/>
  <c r="V2467" i="15" a="1"/>
  <c r="V2467" i="15" s="1"/>
  <c r="AB2467" i="18" s="1" a="1"/>
  <c r="AB2467" i="18" s="1"/>
  <c r="V2466" i="15" a="1"/>
  <c r="V2466" i="15" s="1"/>
  <c r="V2465" i="15" a="1"/>
  <c r="V2465" i="15" s="1"/>
  <c r="AB2465" i="18" s="1" a="1"/>
  <c r="AB2465" i="18" s="1"/>
  <c r="V2464" i="15" a="1"/>
  <c r="V2464" i="15" s="1"/>
  <c r="V2463" i="15" a="1"/>
  <c r="V2463" i="15" s="1"/>
  <c r="AB2463" i="18" s="1" a="1"/>
  <c r="AB2463" i="18" s="1"/>
  <c r="V2462" i="15" a="1"/>
  <c r="V2462" i="15" s="1"/>
  <c r="V2461" i="15" a="1"/>
  <c r="V2461" i="15" s="1"/>
  <c r="V2460" i="15" a="1"/>
  <c r="V2460" i="15" s="1"/>
  <c r="AB2460" i="18" s="1" a="1"/>
  <c r="AB2460" i="18" s="1"/>
  <c r="V2459" i="15" a="1"/>
  <c r="V2459" i="15" s="1"/>
  <c r="AB2459" i="18" s="1" a="1"/>
  <c r="AB2459" i="18" s="1"/>
  <c r="V2458" i="15" a="1"/>
  <c r="V2458" i="15" s="1"/>
  <c r="V2457" i="15" a="1"/>
  <c r="V2457" i="15" s="1"/>
  <c r="V2456" i="15" a="1"/>
  <c r="V2456" i="15" s="1"/>
  <c r="V2455" i="15" a="1"/>
  <c r="V2455" i="15" s="1"/>
  <c r="V2454" i="15" a="1"/>
  <c r="V2454" i="15" s="1"/>
  <c r="AB2454" i="18" s="1" a="1"/>
  <c r="AB2454" i="18" s="1"/>
  <c r="V2453" i="15" a="1"/>
  <c r="V2453" i="15" s="1"/>
  <c r="V2452" i="15" a="1"/>
  <c r="V2452" i="15" s="1"/>
  <c r="AB2452" i="18" s="1" a="1"/>
  <c r="AB2452" i="18" s="1"/>
  <c r="V2451" i="15" a="1"/>
  <c r="V2451" i="15" s="1"/>
  <c r="AB2451" i="18" s="1" a="1"/>
  <c r="AB2451" i="18" s="1"/>
  <c r="V2450" i="15" a="1"/>
  <c r="V2450" i="15" s="1"/>
  <c r="V2449" i="15" a="1"/>
  <c r="V2449" i="15" s="1"/>
  <c r="V2448" i="15" a="1"/>
  <c r="V2448" i="15" s="1"/>
  <c r="V2447" i="15" a="1"/>
  <c r="V2447" i="15" s="1"/>
  <c r="AB2447" i="18" s="1" a="1"/>
  <c r="AB2447" i="18" s="1"/>
  <c r="V2446" i="15" a="1"/>
  <c r="V2446" i="15" s="1"/>
  <c r="V2445" i="15" a="1"/>
  <c r="V2445" i="15" s="1"/>
  <c r="V2444" i="15" a="1"/>
  <c r="V2444" i="15" s="1"/>
  <c r="AB2444" i="18" s="1" a="1"/>
  <c r="AB2444" i="18" s="1"/>
  <c r="V2443" i="15" a="1"/>
  <c r="V2443" i="15" s="1"/>
  <c r="AB2443" i="18" s="1" a="1"/>
  <c r="AB2443" i="18" s="1"/>
  <c r="V2442" i="15" a="1"/>
  <c r="V2442" i="15" s="1"/>
  <c r="V2441" i="15" a="1"/>
  <c r="V2441" i="15" s="1"/>
  <c r="V2440" i="15" a="1"/>
  <c r="V2440" i="15" s="1"/>
  <c r="V2439" i="15" a="1"/>
  <c r="V2439" i="15" s="1"/>
  <c r="AB2439" i="18" s="1" a="1"/>
  <c r="AB2439" i="18" s="1"/>
  <c r="V2438" i="15" a="1"/>
  <c r="V2438" i="15" s="1"/>
  <c r="V2437" i="15" a="1"/>
  <c r="V2437" i="15" s="1"/>
  <c r="V2436" i="15" a="1"/>
  <c r="V2436" i="15" s="1"/>
  <c r="AB2436" i="18" s="1" a="1"/>
  <c r="AB2436" i="18" s="1"/>
  <c r="V2435" i="15" a="1"/>
  <c r="V2435" i="15" s="1"/>
  <c r="AB2435" i="18" s="1" a="1"/>
  <c r="AB2435" i="18" s="1"/>
  <c r="V2434" i="15" a="1"/>
  <c r="V2434" i="15" s="1"/>
  <c r="V2433" i="15" a="1"/>
  <c r="V2433" i="15" s="1"/>
  <c r="V2432" i="15" a="1"/>
  <c r="V2432" i="15" s="1"/>
  <c r="V2431" i="15" a="1"/>
  <c r="V2431" i="15" s="1"/>
  <c r="V2430" i="15" a="1"/>
  <c r="V2430" i="15" s="1"/>
  <c r="V2429" i="15" a="1"/>
  <c r="V2429" i="15" s="1"/>
  <c r="V2428" i="15" a="1"/>
  <c r="V2428" i="15" s="1"/>
  <c r="AB2428" i="18" s="1" a="1"/>
  <c r="AB2428" i="18" s="1"/>
  <c r="V2427" i="15" a="1"/>
  <c r="V2427" i="15" s="1"/>
  <c r="AB2427" i="18" s="1" a="1"/>
  <c r="AB2427" i="18" s="1"/>
  <c r="V2426" i="15" a="1"/>
  <c r="V2426" i="15" s="1"/>
  <c r="V2425" i="15" a="1"/>
  <c r="V2425" i="15" s="1"/>
  <c r="V2424" i="15" a="1"/>
  <c r="V2424" i="15" s="1"/>
  <c r="V2423" i="15" a="1"/>
  <c r="V2423" i="15" s="1"/>
  <c r="AB2423" i="18" s="1" a="1"/>
  <c r="AB2423" i="18" s="1"/>
  <c r="V2422" i="15" a="1"/>
  <c r="V2422" i="15" s="1"/>
  <c r="V2421" i="15" a="1"/>
  <c r="V2421" i="15" s="1"/>
  <c r="V2420" i="15" a="1"/>
  <c r="V2420" i="15" s="1"/>
  <c r="AB2420" i="18" s="1" a="1"/>
  <c r="AB2420" i="18" s="1"/>
  <c r="V2419" i="15" a="1"/>
  <c r="V2419" i="15" s="1"/>
  <c r="AB2419" i="18" s="1" a="1"/>
  <c r="AB2419" i="18" s="1"/>
  <c r="V2418" i="15" a="1"/>
  <c r="V2418" i="15" s="1"/>
  <c r="V2417" i="15" a="1"/>
  <c r="V2417" i="15" s="1"/>
  <c r="AB2417" i="18" s="1" a="1"/>
  <c r="AB2417" i="18" s="1"/>
  <c r="V2416" i="15" a="1"/>
  <c r="V2416" i="15" s="1"/>
  <c r="V2415" i="15" a="1"/>
  <c r="V2415" i="15" s="1"/>
  <c r="V2414" i="15" a="1"/>
  <c r="V2414" i="15" s="1"/>
  <c r="V2413" i="15" a="1"/>
  <c r="V2413" i="15" s="1"/>
  <c r="AB2413" i="18" s="1" a="1"/>
  <c r="AB2413" i="18" s="1"/>
  <c r="V2412" i="15" a="1"/>
  <c r="V2412" i="15" s="1"/>
  <c r="AB2412" i="18" s="1" a="1"/>
  <c r="AB2412" i="18" s="1"/>
  <c r="V2411" i="15" a="1"/>
  <c r="V2411" i="15" s="1"/>
  <c r="AB2411" i="18" s="1" a="1"/>
  <c r="AB2411" i="18" s="1"/>
  <c r="V2410" i="15" a="1"/>
  <c r="V2410" i="15" s="1"/>
  <c r="V2409" i="15" a="1"/>
  <c r="V2409" i="15" s="1"/>
  <c r="V2408" i="15" a="1"/>
  <c r="V2408" i="15" s="1"/>
  <c r="V2407" i="15" a="1"/>
  <c r="V2407" i="15" s="1"/>
  <c r="AB2407" i="18" s="1" a="1"/>
  <c r="AB2407" i="18" s="1"/>
  <c r="V2406" i="15" a="1"/>
  <c r="V2406" i="15" s="1"/>
  <c r="V2405" i="15" a="1"/>
  <c r="V2405" i="15" s="1"/>
  <c r="V2404" i="15" a="1"/>
  <c r="V2404" i="15" s="1"/>
  <c r="AB2404" i="18" s="1" a="1"/>
  <c r="AB2404" i="18" s="1"/>
  <c r="V2403" i="15" a="1"/>
  <c r="V2403" i="15" s="1"/>
  <c r="AB2403" i="18" s="1" a="1"/>
  <c r="AB2403" i="18" s="1"/>
  <c r="V2402" i="15" a="1"/>
  <c r="V2402" i="15" s="1"/>
  <c r="V2401" i="15" a="1"/>
  <c r="V2401" i="15" s="1"/>
  <c r="V2400" i="15" a="1"/>
  <c r="V2400" i="15" s="1"/>
  <c r="V2399" i="15" a="1"/>
  <c r="V2399" i="15" s="1"/>
  <c r="V2398" i="15" a="1"/>
  <c r="V2398" i="15" s="1"/>
  <c r="V2397" i="15" a="1"/>
  <c r="V2397" i="15" s="1"/>
  <c r="V2396" i="15" a="1"/>
  <c r="V2396" i="15" s="1"/>
  <c r="AB2396" i="18" s="1" a="1"/>
  <c r="AB2396" i="18" s="1"/>
  <c r="V2395" i="15" a="1"/>
  <c r="V2395" i="15" s="1"/>
  <c r="AB2395" i="18" s="1" a="1"/>
  <c r="AB2395" i="18" s="1"/>
  <c r="V2394" i="15" a="1"/>
  <c r="V2394" i="15" s="1"/>
  <c r="V2393" i="15" a="1"/>
  <c r="V2393" i="15" s="1"/>
  <c r="V2392" i="15" a="1"/>
  <c r="V2392" i="15" s="1"/>
  <c r="V2391" i="15" a="1"/>
  <c r="V2391" i="15" s="1"/>
  <c r="AB2391" i="18" s="1" a="1"/>
  <c r="AB2391" i="18" s="1"/>
  <c r="V2390" i="15" a="1"/>
  <c r="V2390" i="15" s="1"/>
  <c r="AB2390" i="18" s="1" a="1"/>
  <c r="AB2390" i="18" s="1"/>
  <c r="V2389" i="15" a="1"/>
  <c r="V2389" i="15" s="1"/>
  <c r="V2388" i="15" a="1"/>
  <c r="V2388" i="15" s="1"/>
  <c r="AB2388" i="18" s="1" a="1"/>
  <c r="AB2388" i="18" s="1"/>
  <c r="V2387" i="15" a="1"/>
  <c r="V2387" i="15" s="1"/>
  <c r="AB2387" i="18" s="1" a="1"/>
  <c r="AB2387" i="18" s="1"/>
  <c r="V2386" i="15" a="1"/>
  <c r="V2386" i="15" s="1"/>
  <c r="V2385" i="15" a="1"/>
  <c r="V2385" i="15" s="1"/>
  <c r="V2384" i="15" a="1"/>
  <c r="V2384" i="15" s="1"/>
  <c r="V2383" i="15" a="1"/>
  <c r="V2383" i="15" s="1"/>
  <c r="AB2383" i="18" s="1" a="1"/>
  <c r="AB2383" i="18" s="1"/>
  <c r="V2382" i="15" a="1"/>
  <c r="V2382" i="15" s="1"/>
  <c r="V2381" i="15" a="1"/>
  <c r="V2381" i="15" s="1"/>
  <c r="V2380" i="15" a="1"/>
  <c r="V2380" i="15" s="1"/>
  <c r="AB2380" i="18" s="1" a="1"/>
  <c r="AB2380" i="18" s="1"/>
  <c r="V2379" i="15" a="1"/>
  <c r="V2379" i="15" s="1"/>
  <c r="AB2379" i="18" s="1" a="1"/>
  <c r="AB2379" i="18" s="1"/>
  <c r="V2378" i="15" a="1"/>
  <c r="V2378" i="15" s="1"/>
  <c r="V2377" i="15" a="1"/>
  <c r="V2377" i="15" s="1"/>
  <c r="V2376" i="15" a="1"/>
  <c r="V2376" i="15" s="1"/>
  <c r="V2375" i="15" a="1"/>
  <c r="V2375" i="15" s="1"/>
  <c r="AB2375" i="18" s="1" a="1"/>
  <c r="AB2375" i="18" s="1"/>
  <c r="V2374" i="15" a="1"/>
  <c r="V2374" i="15" s="1"/>
  <c r="V2373" i="15" a="1"/>
  <c r="V2373" i="15" s="1"/>
  <c r="V2372" i="15" a="1"/>
  <c r="V2372" i="15" s="1"/>
  <c r="AB2372" i="18" s="1" a="1"/>
  <c r="AB2372" i="18" s="1"/>
  <c r="V2371" i="15" a="1"/>
  <c r="V2371" i="15" s="1"/>
  <c r="AB2371" i="18" s="1" a="1"/>
  <c r="AB2371" i="18" s="1"/>
  <c r="V2370" i="15" a="1"/>
  <c r="V2370" i="15" s="1"/>
  <c r="V2369" i="15" a="1"/>
  <c r="V2369" i="15" s="1"/>
  <c r="AB2369" i="18" s="1" a="1"/>
  <c r="AB2369" i="18" s="1"/>
  <c r="V2368" i="15" a="1"/>
  <c r="V2368" i="15" s="1"/>
  <c r="V2367" i="15" a="1"/>
  <c r="V2367" i="15" s="1"/>
  <c r="V2366" i="15" a="1"/>
  <c r="V2366" i="15" s="1"/>
  <c r="V2365" i="15" a="1"/>
  <c r="V2365" i="15" s="1"/>
  <c r="V2364" i="15" a="1"/>
  <c r="V2364" i="15" s="1"/>
  <c r="AB2364" i="18" s="1" a="1"/>
  <c r="AB2364" i="18" s="1"/>
  <c r="V2363" i="15" a="1"/>
  <c r="V2363" i="15" s="1"/>
  <c r="AB2363" i="18" s="1" a="1"/>
  <c r="AB2363" i="18" s="1"/>
  <c r="V2362" i="15" a="1"/>
  <c r="V2362" i="15" s="1"/>
  <c r="V2361" i="15" a="1"/>
  <c r="V2361" i="15" s="1"/>
  <c r="V2360" i="15" a="1"/>
  <c r="V2360" i="15" s="1"/>
  <c r="V2359" i="15" a="1"/>
  <c r="V2359" i="15" s="1"/>
  <c r="V2358" i="15" a="1"/>
  <c r="V2358" i="15" s="1"/>
  <c r="V2357" i="15" a="1"/>
  <c r="V2357" i="15" s="1"/>
  <c r="V2356" i="15" a="1"/>
  <c r="V2356" i="15" s="1"/>
  <c r="AB2356" i="18" s="1" a="1"/>
  <c r="AB2356" i="18" s="1"/>
  <c r="V2355" i="15" a="1"/>
  <c r="V2355" i="15" s="1"/>
  <c r="AB2355" i="18" s="1" a="1"/>
  <c r="AB2355" i="18" s="1"/>
  <c r="V2354" i="15" a="1"/>
  <c r="V2354" i="15" s="1"/>
  <c r="V2353" i="15" a="1"/>
  <c r="V2353" i="15" s="1"/>
  <c r="V2352" i="15" a="1"/>
  <c r="V2352" i="15" s="1"/>
  <c r="V2351" i="15" a="1"/>
  <c r="V2351" i="15" s="1"/>
  <c r="V2350" i="15" a="1"/>
  <c r="V2350" i="15" s="1"/>
  <c r="V2349" i="15" a="1"/>
  <c r="V2349" i="15" s="1"/>
  <c r="V2348" i="15" a="1"/>
  <c r="V2348" i="15" s="1"/>
  <c r="AB2348" i="18" s="1" a="1"/>
  <c r="AB2348" i="18" s="1"/>
  <c r="V2347" i="15" a="1"/>
  <c r="V2347" i="15" s="1"/>
  <c r="AB2347" i="18" s="1" a="1"/>
  <c r="AB2347" i="18" s="1"/>
  <c r="V2346" i="15" a="1"/>
  <c r="V2346" i="15" s="1"/>
  <c r="V2345" i="15" a="1"/>
  <c r="V2345" i="15" s="1"/>
  <c r="V2344" i="15" a="1"/>
  <c r="V2344" i="15" s="1"/>
  <c r="V2343" i="15" a="1"/>
  <c r="V2343" i="15" s="1"/>
  <c r="AB2343" i="18" s="1" a="1"/>
  <c r="AB2343" i="18" s="1"/>
  <c r="V2342" i="15" a="1"/>
  <c r="V2342" i="15" s="1"/>
  <c r="V2341" i="15" a="1"/>
  <c r="V2341" i="15" s="1"/>
  <c r="V2340" i="15" a="1"/>
  <c r="V2340" i="15" s="1"/>
  <c r="AB2340" i="18" s="1" a="1"/>
  <c r="AB2340" i="18" s="1"/>
  <c r="V2339" i="15" a="1"/>
  <c r="V2339" i="15" s="1"/>
  <c r="AB2339" i="18" s="1" a="1"/>
  <c r="AB2339" i="18" s="1"/>
  <c r="V2338" i="15" a="1"/>
  <c r="V2338" i="15" s="1"/>
  <c r="V2337" i="15" a="1"/>
  <c r="V2337" i="15" s="1"/>
  <c r="V2336" i="15" a="1"/>
  <c r="V2336" i="15" s="1"/>
  <c r="V2335" i="15" a="1"/>
  <c r="V2335" i="15" s="1"/>
  <c r="AB2335" i="18" s="1" a="1"/>
  <c r="AB2335" i="18" s="1"/>
  <c r="V2334" i="15" a="1"/>
  <c r="V2334" i="15" s="1"/>
  <c r="V2333" i="15" a="1"/>
  <c r="V2333" i="15" s="1"/>
  <c r="V2332" i="15" a="1"/>
  <c r="V2332" i="15" s="1"/>
  <c r="AB2332" i="18" s="1" a="1"/>
  <c r="AB2332" i="18" s="1"/>
  <c r="V2331" i="15" a="1"/>
  <c r="V2331" i="15" s="1"/>
  <c r="AB2331" i="18" s="1" a="1"/>
  <c r="AB2331" i="18" s="1"/>
  <c r="V2330" i="15" a="1"/>
  <c r="V2330" i="15" s="1"/>
  <c r="V2329" i="15" a="1"/>
  <c r="V2329" i="15" s="1"/>
  <c r="V2328" i="15" a="1"/>
  <c r="V2328" i="15" s="1"/>
  <c r="V2327" i="15" a="1"/>
  <c r="V2327" i="15" s="1"/>
  <c r="AB2327" i="18" s="1" a="1"/>
  <c r="AB2327" i="18" s="1"/>
  <c r="V2326" i="15" a="1"/>
  <c r="V2326" i="15" s="1"/>
  <c r="AB2326" i="18" s="1" a="1"/>
  <c r="AB2326" i="18" s="1"/>
  <c r="V2325" i="15" a="1"/>
  <c r="V2325" i="15" s="1"/>
  <c r="V2324" i="15" a="1"/>
  <c r="V2324" i="15" s="1"/>
  <c r="AB2324" i="18" s="1" a="1"/>
  <c r="AB2324" i="18" s="1"/>
  <c r="V2323" i="15" a="1"/>
  <c r="V2323" i="15" s="1"/>
  <c r="AB2323" i="18" s="1" a="1"/>
  <c r="AB2323" i="18" s="1"/>
  <c r="V2322" i="15" a="1"/>
  <c r="V2322" i="15" s="1"/>
  <c r="V2321" i="15" a="1"/>
  <c r="V2321" i="15" s="1"/>
  <c r="AB2321" i="18" s="1" a="1"/>
  <c r="AB2321" i="18" s="1"/>
  <c r="V2320" i="15" a="1"/>
  <c r="V2320" i="15" s="1"/>
  <c r="V2319" i="15" a="1"/>
  <c r="V2319" i="15" s="1"/>
  <c r="AB2319" i="18" s="1" a="1"/>
  <c r="AB2319" i="18" s="1"/>
  <c r="V2318" i="15" a="1"/>
  <c r="V2318" i="15" s="1"/>
  <c r="AB2318" i="18" s="1" a="1"/>
  <c r="AB2318" i="18" s="1"/>
  <c r="V2317" i="15" a="1"/>
  <c r="V2317" i="15" s="1"/>
  <c r="V2316" i="15" a="1"/>
  <c r="V2316" i="15" s="1"/>
  <c r="AB2316" i="18" s="1" a="1"/>
  <c r="AB2316" i="18" s="1"/>
  <c r="V2315" i="15" a="1"/>
  <c r="V2315" i="15" s="1"/>
  <c r="AB2315" i="18" s="1" a="1"/>
  <c r="AB2315" i="18" s="1"/>
  <c r="V2314" i="15" a="1"/>
  <c r="V2314" i="15" s="1"/>
  <c r="V2313" i="15" a="1"/>
  <c r="V2313" i="15" s="1"/>
  <c r="V2312" i="15" a="1"/>
  <c r="V2312" i="15" s="1"/>
  <c r="V2311" i="15" a="1"/>
  <c r="V2311" i="15" s="1"/>
  <c r="AB2311" i="18" s="1" a="1"/>
  <c r="AB2311" i="18" s="1"/>
  <c r="V2310" i="15" a="1"/>
  <c r="V2310" i="15" s="1"/>
  <c r="V2309" i="15" a="1"/>
  <c r="V2309" i="15" s="1"/>
  <c r="AB2309" i="18" s="1" a="1"/>
  <c r="AB2309" i="18" s="1"/>
  <c r="V2308" i="15" a="1"/>
  <c r="V2308" i="15" s="1"/>
  <c r="AB2308" i="18" s="1" a="1"/>
  <c r="AB2308" i="18" s="1"/>
  <c r="V2307" i="15" a="1"/>
  <c r="V2307" i="15" s="1"/>
  <c r="AB2307" i="18" s="1" a="1"/>
  <c r="AB2307" i="18" s="1"/>
  <c r="V2306" i="15" a="1"/>
  <c r="V2306" i="15" s="1"/>
  <c r="V2305" i="15" a="1"/>
  <c r="V2305" i="15" s="1"/>
  <c r="V2304" i="15" a="1"/>
  <c r="V2304" i="15" s="1"/>
  <c r="V2303" i="15" a="1"/>
  <c r="V2303" i="15" s="1"/>
  <c r="V2302" i="15" a="1"/>
  <c r="V2302" i="15" s="1"/>
  <c r="AB2302" i="18" s="1" a="1"/>
  <c r="AB2302" i="18" s="1"/>
  <c r="V2301" i="15" a="1"/>
  <c r="V2301" i="15" s="1"/>
  <c r="V2300" i="15" a="1"/>
  <c r="V2300" i="15" s="1"/>
  <c r="AB2300" i="18" s="1" a="1"/>
  <c r="AB2300" i="18" s="1"/>
  <c r="V2299" i="15" a="1"/>
  <c r="V2299" i="15" s="1"/>
  <c r="AB2299" i="18" s="1" a="1"/>
  <c r="AB2299" i="18" s="1"/>
  <c r="V2298" i="15" a="1"/>
  <c r="V2298" i="15" s="1"/>
  <c r="V2297" i="15" a="1"/>
  <c r="V2297" i="15" s="1"/>
  <c r="V2296" i="15" a="1"/>
  <c r="V2296" i="15" s="1"/>
  <c r="V2295" i="15" a="1"/>
  <c r="V2295" i="15" s="1"/>
  <c r="V2294" i="15" a="1"/>
  <c r="V2294" i="15" s="1"/>
  <c r="V2293" i="15" a="1"/>
  <c r="V2293" i="15" s="1"/>
  <c r="V2292" i="15" a="1"/>
  <c r="V2292" i="15" s="1"/>
  <c r="AB2292" i="18" s="1" a="1"/>
  <c r="AB2292" i="18" s="1"/>
  <c r="V2291" i="15" a="1"/>
  <c r="V2291" i="15" s="1"/>
  <c r="AB2291" i="18" s="1" a="1"/>
  <c r="AB2291" i="18" s="1"/>
  <c r="V2290" i="15" a="1"/>
  <c r="V2290" i="15" s="1"/>
  <c r="V2289" i="15" a="1"/>
  <c r="V2289" i="15" s="1"/>
  <c r="V2288" i="15" a="1"/>
  <c r="V2288" i="15" s="1"/>
  <c r="V2287" i="15" a="1"/>
  <c r="V2287" i="15" s="1"/>
  <c r="V2286" i="15" a="1"/>
  <c r="V2286" i="15" s="1"/>
  <c r="V2285" i="15" a="1"/>
  <c r="V2285" i="15" s="1"/>
  <c r="V2284" i="15" a="1"/>
  <c r="V2284" i="15" s="1"/>
  <c r="AB2284" i="18" s="1" a="1"/>
  <c r="AB2284" i="18" s="1"/>
  <c r="V2283" i="15" a="1"/>
  <c r="V2283" i="15" s="1"/>
  <c r="AB2283" i="18" s="1" a="1"/>
  <c r="AB2283" i="18" s="1"/>
  <c r="V2282" i="15" a="1"/>
  <c r="V2282" i="15" s="1"/>
  <c r="V2281" i="15" a="1"/>
  <c r="V2281" i="15" s="1"/>
  <c r="V2280" i="15" a="1"/>
  <c r="V2280" i="15" s="1"/>
  <c r="V2279" i="15" a="1"/>
  <c r="V2279" i="15" s="1"/>
  <c r="AB2279" i="18" s="1" a="1"/>
  <c r="AB2279" i="18" s="1"/>
  <c r="V2278" i="15" a="1"/>
  <c r="V2278" i="15" s="1"/>
  <c r="V2277" i="15" a="1"/>
  <c r="V2277" i="15" s="1"/>
  <c r="AB2277" i="18" s="1" a="1"/>
  <c r="AB2277" i="18" s="1"/>
  <c r="V2276" i="15" a="1"/>
  <c r="V2276" i="15" s="1"/>
  <c r="V2275" i="15" a="1"/>
  <c r="V2275" i="15" s="1"/>
  <c r="AB2275" i="18" s="1" a="1"/>
  <c r="AB2275" i="18" s="1"/>
  <c r="V2274" i="15" a="1"/>
  <c r="V2274" i="15" s="1"/>
  <c r="V2273" i="15" a="1"/>
  <c r="V2273" i="15" s="1"/>
  <c r="V2272" i="15" a="1"/>
  <c r="V2272" i="15" s="1"/>
  <c r="AB2272" i="18" s="1" a="1"/>
  <c r="AB2272" i="18" s="1"/>
  <c r="V2271" i="15" a="1"/>
  <c r="V2271" i="15" s="1"/>
  <c r="AB2271" i="18" s="1" a="1"/>
  <c r="AB2271" i="18" s="1"/>
  <c r="V2270" i="15" a="1"/>
  <c r="V2270" i="15" s="1"/>
  <c r="V2269" i="15" a="1"/>
  <c r="V2269" i="15" s="1"/>
  <c r="V2268" i="15" a="1"/>
  <c r="V2268" i="15" s="1"/>
  <c r="AB2268" i="18" s="1" a="1"/>
  <c r="AB2268" i="18" s="1"/>
  <c r="V2267" i="15" a="1"/>
  <c r="V2267" i="15" s="1"/>
  <c r="AB2267" i="18" s="1" a="1"/>
  <c r="AB2267" i="18" s="1"/>
  <c r="V2266" i="15" a="1"/>
  <c r="V2266" i="15" s="1"/>
  <c r="V2265" i="15" a="1"/>
  <c r="V2265" i="15" s="1"/>
  <c r="AB2265" i="18" s="1" a="1"/>
  <c r="AB2265" i="18" s="1"/>
  <c r="V2264" i="15" a="1"/>
  <c r="V2264" i="15" s="1"/>
  <c r="V2263" i="15" a="1"/>
  <c r="V2263" i="15" s="1"/>
  <c r="V2262" i="15" a="1"/>
  <c r="V2262" i="15" s="1"/>
  <c r="V2261" i="15" a="1"/>
  <c r="V2261" i="15" s="1"/>
  <c r="V2260" i="15" a="1"/>
  <c r="V2260" i="15" s="1"/>
  <c r="AB2260" i="18" s="1" a="1"/>
  <c r="AB2260" i="18" s="1"/>
  <c r="V2259" i="15" a="1"/>
  <c r="V2259" i="15" s="1"/>
  <c r="AB2259" i="18" s="1" a="1"/>
  <c r="AB2259" i="18" s="1"/>
  <c r="V2258" i="15" a="1"/>
  <c r="V2258" i="15" s="1"/>
  <c r="V2257" i="15" a="1"/>
  <c r="V2257" i="15" s="1"/>
  <c r="AB2257" i="18" s="1" a="1"/>
  <c r="AB2257" i="18" s="1"/>
  <c r="V2256" i="15" a="1"/>
  <c r="V2256" i="15" s="1"/>
  <c r="V2255" i="15" a="1"/>
  <c r="V2255" i="15" s="1"/>
  <c r="V2254" i="15" a="1"/>
  <c r="V2254" i="15" s="1"/>
  <c r="AB2254" i="18" s="1" a="1"/>
  <c r="AB2254" i="18" s="1"/>
  <c r="V2253" i="15" a="1"/>
  <c r="V2253" i="15" s="1"/>
  <c r="V2252" i="15" a="1"/>
  <c r="V2252" i="15" s="1"/>
  <c r="V2251" i="15" a="1"/>
  <c r="V2251" i="15" s="1"/>
  <c r="AB2251" i="18" s="1" a="1"/>
  <c r="AB2251" i="18" s="1"/>
  <c r="V2250" i="15" a="1"/>
  <c r="V2250" i="15" s="1"/>
  <c r="V2249" i="15" a="1"/>
  <c r="V2249" i="15" s="1"/>
  <c r="V2248" i="15" a="1"/>
  <c r="V2248" i="15" s="1"/>
  <c r="V2247" i="15" a="1"/>
  <c r="V2247" i="15" s="1"/>
  <c r="AB2247" i="18" s="1" a="1"/>
  <c r="AB2247" i="18" s="1"/>
  <c r="V2246" i="15" a="1"/>
  <c r="V2246" i="15" s="1"/>
  <c r="V2245" i="15" a="1"/>
  <c r="V2245" i="15" s="1"/>
  <c r="V2244" i="15" a="1"/>
  <c r="V2244" i="15" s="1"/>
  <c r="AB2244" i="18" s="1" a="1"/>
  <c r="AB2244" i="18" s="1"/>
  <c r="V2243" i="15" a="1"/>
  <c r="V2243" i="15" s="1"/>
  <c r="AB2243" i="18" s="1" a="1"/>
  <c r="AB2243" i="18" s="1"/>
  <c r="V2242" i="15" a="1"/>
  <c r="V2242" i="15" s="1"/>
  <c r="V2241" i="15" a="1"/>
  <c r="V2241" i="15" s="1"/>
  <c r="V2240" i="15" a="1"/>
  <c r="V2240" i="15" s="1"/>
  <c r="V2239" i="15" a="1"/>
  <c r="V2239" i="15" s="1"/>
  <c r="V2238" i="15" a="1"/>
  <c r="V2238" i="15" s="1"/>
  <c r="V2237" i="15" a="1"/>
  <c r="V2237" i="15" s="1"/>
  <c r="AB2237" i="18" s="1" a="1"/>
  <c r="AB2237" i="18" s="1"/>
  <c r="V2236" i="15" a="1"/>
  <c r="V2236" i="15" s="1"/>
  <c r="AB2236" i="18" s="1" a="1"/>
  <c r="AB2236" i="18" s="1"/>
  <c r="V2235" i="15" a="1"/>
  <c r="V2235" i="15" s="1"/>
  <c r="AB2235" i="18" s="1" a="1"/>
  <c r="AB2235" i="18" s="1"/>
  <c r="V2234" i="15" a="1"/>
  <c r="V2234" i="15" s="1"/>
  <c r="V2233" i="15" a="1"/>
  <c r="V2233" i="15" s="1"/>
  <c r="V2232" i="15" a="1"/>
  <c r="V2232" i="15" s="1"/>
  <c r="V2231" i="15" a="1"/>
  <c r="V2231" i="15" s="1"/>
  <c r="V2230" i="15" a="1"/>
  <c r="V2230" i="15" s="1"/>
  <c r="V2229" i="15" a="1"/>
  <c r="V2229" i="15" s="1"/>
  <c r="V2228" i="15" a="1"/>
  <c r="V2228" i="15" s="1"/>
  <c r="AB2228" i="18" s="1" a="1"/>
  <c r="AB2228" i="18" s="1"/>
  <c r="V2227" i="15" a="1"/>
  <c r="V2227" i="15" s="1"/>
  <c r="AB2227" i="18" s="1" a="1"/>
  <c r="AB2227" i="18" s="1"/>
  <c r="V2226" i="15" a="1"/>
  <c r="V2226" i="15" s="1"/>
  <c r="V2225" i="15" a="1"/>
  <c r="V2225" i="15" s="1"/>
  <c r="V2224" i="15" a="1"/>
  <c r="V2224" i="15" s="1"/>
  <c r="V2223" i="15" a="1"/>
  <c r="V2223" i="15" s="1"/>
  <c r="V2222" i="15" a="1"/>
  <c r="V2222" i="15" s="1"/>
  <c r="V2221" i="15" a="1"/>
  <c r="V2221" i="15" s="1"/>
  <c r="AB2221" i="18" s="1" a="1"/>
  <c r="AB2221" i="18" s="1"/>
  <c r="V2220" i="15" a="1"/>
  <c r="V2220" i="15" s="1"/>
  <c r="AB2220" i="18" s="1" a="1"/>
  <c r="AB2220" i="18" s="1"/>
  <c r="V2219" i="15" a="1"/>
  <c r="V2219" i="15" s="1"/>
  <c r="AB2219" i="18" s="1" a="1"/>
  <c r="AB2219" i="18" s="1"/>
  <c r="V2218" i="15" a="1"/>
  <c r="V2218" i="15" s="1"/>
  <c r="V2217" i="15" a="1"/>
  <c r="V2217" i="15" s="1"/>
  <c r="V2216" i="15" a="1"/>
  <c r="V2216" i="15" s="1"/>
  <c r="V2215" i="15" a="1"/>
  <c r="V2215" i="15" s="1"/>
  <c r="V2214" i="15" a="1"/>
  <c r="V2214" i="15" s="1"/>
  <c r="V2213" i="15" a="1"/>
  <c r="V2213" i="15" s="1"/>
  <c r="AB2213" i="18" s="1" a="1"/>
  <c r="AB2213" i="18" s="1"/>
  <c r="V2212" i="15" a="1"/>
  <c r="V2212" i="15" s="1"/>
  <c r="AB2212" i="18" s="1" a="1"/>
  <c r="AB2212" i="18" s="1"/>
  <c r="V2211" i="15" a="1"/>
  <c r="V2211" i="15" s="1"/>
  <c r="AB2211" i="18" s="1" a="1"/>
  <c r="AB2211" i="18" s="1"/>
  <c r="V2210" i="15" a="1"/>
  <c r="V2210" i="15" s="1"/>
  <c r="V2209" i="15" a="1"/>
  <c r="V2209" i="15" s="1"/>
  <c r="V2208" i="15" a="1"/>
  <c r="V2208" i="15" s="1"/>
  <c r="V2207" i="15" a="1"/>
  <c r="V2207" i="15" s="1"/>
  <c r="AB2207" i="18" s="1" a="1"/>
  <c r="AB2207" i="18" s="1"/>
  <c r="V2206" i="15" a="1"/>
  <c r="V2206" i="15" s="1"/>
  <c r="V2205" i="15" a="1"/>
  <c r="V2205" i="15" s="1"/>
  <c r="AB2205" i="18" s="1" a="1"/>
  <c r="AB2205" i="18" s="1"/>
  <c r="V2204" i="15" a="1"/>
  <c r="V2204" i="15" s="1"/>
  <c r="AB2204" i="18" s="1" a="1"/>
  <c r="AB2204" i="18" s="1"/>
  <c r="V2203" i="15" a="1"/>
  <c r="V2203" i="15" s="1"/>
  <c r="AB2203" i="18" s="1" a="1"/>
  <c r="AB2203" i="18" s="1"/>
  <c r="V2202" i="15" a="1"/>
  <c r="V2202" i="15" s="1"/>
  <c r="V2201" i="15" a="1"/>
  <c r="V2201" i="15" s="1"/>
  <c r="V2200" i="15" a="1"/>
  <c r="V2200" i="15" s="1"/>
  <c r="V2199" i="15" a="1"/>
  <c r="V2199" i="15" s="1"/>
  <c r="V2198" i="15" a="1"/>
  <c r="V2198" i="15" s="1"/>
  <c r="AB2198" i="18" s="1" a="1"/>
  <c r="AB2198" i="18" s="1"/>
  <c r="V2197" i="15" a="1"/>
  <c r="V2197" i="15" s="1"/>
  <c r="V2196" i="15" a="1"/>
  <c r="V2196" i="15" s="1"/>
  <c r="AB2196" i="18" s="1" a="1"/>
  <c r="AB2196" i="18" s="1"/>
  <c r="V2195" i="15" a="1"/>
  <c r="V2195" i="15" s="1"/>
  <c r="AB2195" i="18" s="1" a="1"/>
  <c r="AB2195" i="18" s="1"/>
  <c r="V2194" i="15" a="1"/>
  <c r="V2194" i="15" s="1"/>
  <c r="V2193" i="15" a="1"/>
  <c r="V2193" i="15" s="1"/>
  <c r="V2192" i="15" a="1"/>
  <c r="V2192" i="15" s="1"/>
  <c r="V2191" i="15" a="1"/>
  <c r="V2191" i="15" s="1"/>
  <c r="AB2191" i="18" s="1" a="1"/>
  <c r="AB2191" i="18" s="1"/>
  <c r="V2190" i="15" a="1"/>
  <c r="V2190" i="15" s="1"/>
  <c r="AB2190" i="18" s="1" a="1"/>
  <c r="AB2190" i="18" s="1"/>
  <c r="V2189" i="15" a="1"/>
  <c r="V2189" i="15" s="1"/>
  <c r="V2188" i="15" a="1"/>
  <c r="V2188" i="15" s="1"/>
  <c r="AB2188" i="18" s="1" a="1"/>
  <c r="AB2188" i="18" s="1"/>
  <c r="V2187" i="15" a="1"/>
  <c r="V2187" i="15" s="1"/>
  <c r="AB2187" i="18" s="1" a="1"/>
  <c r="AB2187" i="18" s="1"/>
  <c r="V2186" i="15" a="1"/>
  <c r="V2186" i="15" s="1"/>
  <c r="V2185" i="15" a="1"/>
  <c r="V2185" i="15" s="1"/>
  <c r="V2184" i="15" a="1"/>
  <c r="V2184" i="15" s="1"/>
  <c r="AB2184" i="18" s="1" a="1"/>
  <c r="AB2184" i="18" s="1"/>
  <c r="V2183" i="15" a="1"/>
  <c r="V2183" i="15" s="1"/>
  <c r="AB2183" i="18" s="1" a="1"/>
  <c r="AB2183" i="18" s="1"/>
  <c r="V2182" i="15" a="1"/>
  <c r="V2182" i="15" s="1"/>
  <c r="V2181" i="15" a="1"/>
  <c r="V2181" i="15" s="1"/>
  <c r="AB2181" i="18" s="1" a="1"/>
  <c r="AB2181" i="18" s="1"/>
  <c r="V2180" i="15" a="1"/>
  <c r="V2180" i="15" s="1"/>
  <c r="AB2180" i="18" s="1" a="1"/>
  <c r="AB2180" i="18" s="1"/>
  <c r="V2179" i="15" a="1"/>
  <c r="V2179" i="15" s="1"/>
  <c r="AB2179" i="18" s="1" a="1"/>
  <c r="AB2179" i="18" s="1"/>
  <c r="V2178" i="15" a="1"/>
  <c r="V2178" i="15" s="1"/>
  <c r="AB2178" i="18" s="1" a="1"/>
  <c r="AB2178" i="18" s="1"/>
  <c r="V2177" i="15" a="1"/>
  <c r="V2177" i="15" s="1"/>
  <c r="V2176" i="15" a="1"/>
  <c r="V2176" i="15" s="1"/>
  <c r="V2175" i="15" a="1"/>
  <c r="V2175" i="15" s="1"/>
  <c r="V2174" i="15" a="1"/>
  <c r="V2174" i="15" s="1"/>
  <c r="AB2174" i="18" s="1" a="1"/>
  <c r="AB2174" i="18" s="1"/>
  <c r="V2173" i="15" a="1"/>
  <c r="V2173" i="15" s="1"/>
  <c r="V2172" i="15" a="1"/>
  <c r="V2172" i="15" s="1"/>
  <c r="AB2172" i="18" s="1" a="1"/>
  <c r="AB2172" i="18" s="1"/>
  <c r="V2171" i="15" a="1"/>
  <c r="V2171" i="15" s="1"/>
  <c r="AB2171" i="18" s="1" a="1"/>
  <c r="AB2171" i="18" s="1"/>
  <c r="V2170" i="15" a="1"/>
  <c r="V2170" i="15" s="1"/>
  <c r="V2169" i="15" a="1"/>
  <c r="V2169" i="15" s="1"/>
  <c r="V2168" i="15" a="1"/>
  <c r="V2168" i="15" s="1"/>
  <c r="V2167" i="15" a="1"/>
  <c r="V2167" i="15" s="1"/>
  <c r="V2166" i="15" a="1"/>
  <c r="V2166" i="15" s="1"/>
  <c r="V2165" i="15" a="1"/>
  <c r="V2165" i="15" s="1"/>
  <c r="V2164" i="15" a="1"/>
  <c r="V2164" i="15" s="1"/>
  <c r="AB2164" i="18" s="1" a="1"/>
  <c r="AB2164" i="18" s="1"/>
  <c r="V2163" i="15" a="1"/>
  <c r="V2163" i="15" s="1"/>
  <c r="AB2163" i="18" s="1" a="1"/>
  <c r="AB2163" i="18" s="1"/>
  <c r="V2162" i="15" a="1"/>
  <c r="V2162" i="15" s="1"/>
  <c r="V2161" i="15" a="1"/>
  <c r="V2161" i="15" s="1"/>
  <c r="V2160" i="15" a="1"/>
  <c r="V2160" i="15" s="1"/>
  <c r="V2159" i="15" a="1"/>
  <c r="V2159" i="15" s="1"/>
  <c r="V2158" i="15" a="1"/>
  <c r="V2158" i="15" s="1"/>
  <c r="V2157" i="15" a="1"/>
  <c r="V2157" i="15" s="1"/>
  <c r="V2156" i="15" a="1"/>
  <c r="V2156" i="15" s="1"/>
  <c r="AB2156" i="18" s="1" a="1"/>
  <c r="AB2156" i="18" s="1"/>
  <c r="V2155" i="15" a="1"/>
  <c r="V2155" i="15" s="1"/>
  <c r="AB2155" i="18" s="1" a="1"/>
  <c r="AB2155" i="18" s="1"/>
  <c r="V2154" i="15" a="1"/>
  <c r="V2154" i="15" s="1"/>
  <c r="V2153" i="15" a="1"/>
  <c r="V2153" i="15" s="1"/>
  <c r="V2152" i="15" a="1"/>
  <c r="V2152" i="15" s="1"/>
  <c r="V2151" i="15" a="1"/>
  <c r="V2151" i="15" s="1"/>
  <c r="AB2151" i="18" s="1" a="1"/>
  <c r="AB2151" i="18" s="1"/>
  <c r="V2150" i="15" a="1"/>
  <c r="V2150" i="15" s="1"/>
  <c r="V2149" i="15" a="1"/>
  <c r="V2149" i="15" s="1"/>
  <c r="AB2149" i="18" s="1" a="1"/>
  <c r="AB2149" i="18" s="1"/>
  <c r="V2148" i="15" a="1"/>
  <c r="V2148" i="15" s="1"/>
  <c r="AB2148" i="18" s="1" a="1"/>
  <c r="AB2148" i="18" s="1"/>
  <c r="V2147" i="15" a="1"/>
  <c r="V2147" i="15" s="1"/>
  <c r="AB2147" i="18" s="1" a="1"/>
  <c r="AB2147" i="18" s="1"/>
  <c r="V2146" i="15" a="1"/>
  <c r="V2146" i="15" s="1"/>
  <c r="V2145" i="15" a="1"/>
  <c r="V2145" i="15" s="1"/>
  <c r="V2144" i="15" a="1"/>
  <c r="V2144" i="15" s="1"/>
  <c r="V2143" i="15" a="1"/>
  <c r="V2143" i="15" s="1"/>
  <c r="AB2143" i="18" s="1" a="1"/>
  <c r="AB2143" i="18" s="1"/>
  <c r="V2142" i="15" a="1"/>
  <c r="V2142" i="15" s="1"/>
  <c r="V2141" i="15" a="1"/>
  <c r="V2141" i="15" s="1"/>
  <c r="AB2141" i="18" s="1" a="1"/>
  <c r="AB2141" i="18" s="1"/>
  <c r="V2140" i="15" a="1"/>
  <c r="V2140" i="15" s="1"/>
  <c r="AB2140" i="18" s="1" a="1"/>
  <c r="AB2140" i="18" s="1"/>
  <c r="V2139" i="15" a="1"/>
  <c r="V2139" i="15" s="1"/>
  <c r="AB2139" i="18" s="1" a="1"/>
  <c r="AB2139" i="18" s="1"/>
  <c r="V2138" i="15" a="1"/>
  <c r="V2138" i="15" s="1"/>
  <c r="V2137" i="15" a="1"/>
  <c r="V2137" i="15" s="1"/>
  <c r="V2136" i="15" a="1"/>
  <c r="V2136" i="15" s="1"/>
  <c r="V2135" i="15" a="1"/>
  <c r="V2135" i="15" s="1"/>
  <c r="V2134" i="15" a="1"/>
  <c r="V2134" i="15" s="1"/>
  <c r="V2133" i="15" a="1"/>
  <c r="V2133" i="15" s="1"/>
  <c r="AB2133" i="18" s="1" a="1"/>
  <c r="AB2133" i="18" s="1"/>
  <c r="V2132" i="15" a="1"/>
  <c r="V2132" i="15" s="1"/>
  <c r="AB2132" i="18" s="1" a="1"/>
  <c r="AB2132" i="18" s="1"/>
  <c r="V2131" i="15" a="1"/>
  <c r="V2131" i="15" s="1"/>
  <c r="AB2131" i="18" s="1" a="1"/>
  <c r="AB2131" i="18" s="1"/>
  <c r="V2130" i="15" a="1"/>
  <c r="V2130" i="15" s="1"/>
  <c r="V2129" i="15" a="1"/>
  <c r="V2129" i="15" s="1"/>
  <c r="V2128" i="15" a="1"/>
  <c r="V2128" i="15" s="1"/>
  <c r="AB2128" i="18" s="1" a="1"/>
  <c r="AB2128" i="18" s="1"/>
  <c r="V2127" i="15" a="1"/>
  <c r="V2127" i="15" s="1"/>
  <c r="V2126" i="15" a="1"/>
  <c r="V2126" i="15" s="1"/>
  <c r="AB2126" i="18" s="1" a="1"/>
  <c r="AB2126" i="18" s="1"/>
  <c r="V2125" i="15" a="1"/>
  <c r="V2125" i="15" s="1"/>
  <c r="AB2125" i="18" s="1" a="1"/>
  <c r="AB2125" i="18" s="1"/>
  <c r="V2124" i="15" a="1"/>
  <c r="V2124" i="15" s="1"/>
  <c r="AB2124" i="18" s="1" a="1"/>
  <c r="AB2124" i="18" s="1"/>
  <c r="V2123" i="15" a="1"/>
  <c r="V2123" i="15" s="1"/>
  <c r="AB2123" i="18" s="1" a="1"/>
  <c r="AB2123" i="18" s="1"/>
  <c r="V2122" i="15" a="1"/>
  <c r="V2122" i="15" s="1"/>
  <c r="V2121" i="15" a="1"/>
  <c r="V2121" i="15" s="1"/>
  <c r="V2120" i="15" a="1"/>
  <c r="V2120" i="15" s="1"/>
  <c r="V2119" i="15" a="1"/>
  <c r="V2119" i="15" s="1"/>
  <c r="AB2119" i="18" s="1" a="1"/>
  <c r="AB2119" i="18" s="1"/>
  <c r="V2118" i="15" a="1"/>
  <c r="V2118" i="15" s="1"/>
  <c r="V2117" i="15" a="1"/>
  <c r="V2117" i="15" s="1"/>
  <c r="AB2117" i="18" s="1" a="1"/>
  <c r="AB2117" i="18" s="1"/>
  <c r="V2116" i="15" a="1"/>
  <c r="V2116" i="15" s="1"/>
  <c r="AB2116" i="18" s="1" a="1"/>
  <c r="AB2116" i="18" s="1"/>
  <c r="V2115" i="15" a="1"/>
  <c r="V2115" i="15" s="1"/>
  <c r="AB2115" i="18" s="1" a="1"/>
  <c r="AB2115" i="18" s="1"/>
  <c r="V2114" i="15" a="1"/>
  <c r="V2114" i="15" s="1"/>
  <c r="V2113" i="15" a="1"/>
  <c r="V2113" i="15" s="1"/>
  <c r="V2112" i="15" a="1"/>
  <c r="V2112" i="15" s="1"/>
  <c r="V2111" i="15" a="1"/>
  <c r="V2111" i="15" s="1"/>
  <c r="V2110" i="15" a="1"/>
  <c r="V2110" i="15" s="1"/>
  <c r="V2109" i="15" a="1"/>
  <c r="V2109" i="15" s="1"/>
  <c r="AB2109" i="18" s="1" a="1"/>
  <c r="AB2109" i="18" s="1"/>
  <c r="V2108" i="15" a="1"/>
  <c r="V2108" i="15" s="1"/>
  <c r="AB2108" i="18" s="1" a="1"/>
  <c r="AB2108" i="18" s="1"/>
  <c r="V2107" i="15" a="1"/>
  <c r="V2107" i="15" s="1"/>
  <c r="AB2107" i="18" s="1" a="1"/>
  <c r="AB2107" i="18" s="1"/>
  <c r="V2106" i="15" a="1"/>
  <c r="V2106" i="15" s="1"/>
  <c r="V2105" i="15" a="1"/>
  <c r="V2105" i="15" s="1"/>
  <c r="V2104" i="15" a="1"/>
  <c r="V2104" i="15" s="1"/>
  <c r="AB2104" i="18" s="1" a="1"/>
  <c r="AB2104" i="18" s="1"/>
  <c r="V2103" i="15" a="1"/>
  <c r="V2103" i="15" s="1"/>
  <c r="V2102" i="15" a="1"/>
  <c r="V2102" i="15" s="1"/>
  <c r="AB2102" i="18" s="1" a="1"/>
  <c r="AB2102" i="18" s="1"/>
  <c r="V2101" i="15" a="1"/>
  <c r="V2101" i="15" s="1"/>
  <c r="AB2101" i="18" s="1" a="1"/>
  <c r="AB2101" i="18" s="1"/>
  <c r="V2100" i="15" a="1"/>
  <c r="V2100" i="15" s="1"/>
  <c r="AB2100" i="18" s="1" a="1"/>
  <c r="AB2100" i="18" s="1"/>
  <c r="V2099" i="15" a="1"/>
  <c r="V2099" i="15" s="1"/>
  <c r="AB2099" i="18" s="1" a="1"/>
  <c r="AB2099" i="18" s="1"/>
  <c r="V2098" i="15" a="1"/>
  <c r="V2098" i="15" s="1"/>
  <c r="V2097" i="15" a="1"/>
  <c r="V2097" i="15" s="1"/>
  <c r="V2096" i="15" a="1"/>
  <c r="V2096" i="15" s="1"/>
  <c r="V2095" i="15" a="1"/>
  <c r="V2095" i="15" s="1"/>
  <c r="V2094" i="15" a="1"/>
  <c r="V2094" i="15" s="1"/>
  <c r="V2093" i="15" a="1"/>
  <c r="V2093" i="15" s="1"/>
  <c r="AB2093" i="18" s="1" a="1"/>
  <c r="AB2093" i="18" s="1"/>
  <c r="V2092" i="15" a="1"/>
  <c r="V2092" i="15" s="1"/>
  <c r="AB2092" i="18" s="1" a="1"/>
  <c r="AB2092" i="18" s="1"/>
  <c r="V2091" i="15" a="1"/>
  <c r="V2091" i="15" s="1"/>
  <c r="AB2091" i="18" s="1" a="1"/>
  <c r="AB2091" i="18" s="1"/>
  <c r="V2090" i="15" a="1"/>
  <c r="V2090" i="15" s="1"/>
  <c r="V2089" i="15" a="1"/>
  <c r="V2089" i="15" s="1"/>
  <c r="V2088" i="15" a="1"/>
  <c r="V2088" i="15" s="1"/>
  <c r="V2087" i="15" a="1"/>
  <c r="V2087" i="15" s="1"/>
  <c r="V2086" i="15" a="1"/>
  <c r="V2086" i="15" s="1"/>
  <c r="AB2086" i="18" s="1" a="1"/>
  <c r="AB2086" i="18" s="1"/>
  <c r="V2085" i="15" a="1"/>
  <c r="V2085" i="15" s="1"/>
  <c r="V2084" i="15" a="1"/>
  <c r="V2084" i="15" s="1"/>
  <c r="AB2084" i="18" s="1" a="1"/>
  <c r="AB2084" i="18" s="1"/>
  <c r="V2083" i="15" a="1"/>
  <c r="V2083" i="15" s="1"/>
  <c r="AB2083" i="18" s="1" a="1"/>
  <c r="AB2083" i="18" s="1"/>
  <c r="V2082" i="15" a="1"/>
  <c r="V2082" i="15" s="1"/>
  <c r="V2081" i="15" a="1"/>
  <c r="V2081" i="15" s="1"/>
  <c r="V2080" i="15" a="1"/>
  <c r="V2080" i="15" s="1"/>
  <c r="V2079" i="15" a="1"/>
  <c r="V2079" i="15" s="1"/>
  <c r="AB2079" i="18" s="1" a="1"/>
  <c r="AB2079" i="18" s="1"/>
  <c r="V2078" i="15" a="1"/>
  <c r="V2078" i="15" s="1"/>
  <c r="V2077" i="15" a="1"/>
  <c r="V2077" i="15" s="1"/>
  <c r="V2076" i="15" a="1"/>
  <c r="V2076" i="15" s="1"/>
  <c r="V2075" i="15" a="1"/>
  <c r="V2075" i="15" s="1"/>
  <c r="AB2075" i="18" s="1" a="1"/>
  <c r="AB2075" i="18" s="1"/>
  <c r="V2074" i="15" a="1"/>
  <c r="V2074" i="15" s="1"/>
  <c r="V2073" i="15" a="1"/>
  <c r="V2073" i="15" s="1"/>
  <c r="V2072" i="15" a="1"/>
  <c r="V2072" i="15" s="1"/>
  <c r="V2071" i="15" a="1"/>
  <c r="V2071" i="15" s="1"/>
  <c r="AB2071" i="18" s="1" a="1"/>
  <c r="AB2071" i="18" s="1"/>
  <c r="V2070" i="15" a="1"/>
  <c r="V2070" i="15" s="1"/>
  <c r="AB2070" i="18" s="1" a="1"/>
  <c r="AB2070" i="18" s="1"/>
  <c r="V2069" i="15" a="1"/>
  <c r="V2069" i="15" s="1"/>
  <c r="V2068" i="15" a="1"/>
  <c r="V2068" i="15" s="1"/>
  <c r="AB2068" i="18" s="1" a="1"/>
  <c r="AB2068" i="18" s="1"/>
  <c r="V2067" i="15" a="1"/>
  <c r="V2067" i="15" s="1"/>
  <c r="AB2067" i="18" s="1" a="1"/>
  <c r="AB2067" i="18" s="1"/>
  <c r="V2066" i="15" a="1"/>
  <c r="V2066" i="15" s="1"/>
  <c r="V2065" i="15" a="1"/>
  <c r="V2065" i="15" s="1"/>
  <c r="V2064" i="15" a="1"/>
  <c r="V2064" i="15" s="1"/>
  <c r="AB2064" i="18" s="1" a="1"/>
  <c r="AB2064" i="18" s="1"/>
  <c r="V2063" i="15" a="1"/>
  <c r="V2063" i="15" s="1"/>
  <c r="AB2063" i="18" s="1" a="1"/>
  <c r="AB2063" i="18" s="1"/>
  <c r="V2062" i="15" a="1"/>
  <c r="V2062" i="15" s="1"/>
  <c r="AB2062" i="18" s="1" a="1"/>
  <c r="AB2062" i="18" s="1"/>
  <c r="V2061" i="15" a="1"/>
  <c r="V2061" i="15" s="1"/>
  <c r="V2060" i="15" a="1"/>
  <c r="V2060" i="15" s="1"/>
  <c r="AB2060" i="18" s="1" a="1"/>
  <c r="AB2060" i="18" s="1"/>
  <c r="V2059" i="15" a="1"/>
  <c r="V2059" i="15" s="1"/>
  <c r="AB2059" i="18" s="1" a="1"/>
  <c r="AB2059" i="18" s="1"/>
  <c r="V2058" i="15" a="1"/>
  <c r="V2058" i="15" s="1"/>
  <c r="AB2058" i="18" s="1" a="1"/>
  <c r="AB2058" i="18" s="1"/>
  <c r="V2057" i="15" a="1"/>
  <c r="V2057" i="15" s="1"/>
  <c r="V2056" i="15" a="1"/>
  <c r="V2056" i="15" s="1"/>
  <c r="V2055" i="15" a="1"/>
  <c r="V2055" i="15" s="1"/>
  <c r="AB2055" i="18" s="1" a="1"/>
  <c r="AB2055" i="18" s="1"/>
  <c r="V2054" i="15" a="1"/>
  <c r="V2054" i="15" s="1"/>
  <c r="V2053" i="15" a="1"/>
  <c r="V2053" i="15" s="1"/>
  <c r="AB2053" i="18" s="1" a="1"/>
  <c r="AB2053" i="18" s="1"/>
  <c r="V2052" i="15" a="1"/>
  <c r="V2052" i="15" s="1"/>
  <c r="AB2052" i="18" s="1" a="1"/>
  <c r="AB2052" i="18" s="1"/>
  <c r="V2051" i="15" a="1"/>
  <c r="V2051" i="15" s="1"/>
  <c r="AB2051" i="18" s="1" a="1"/>
  <c r="AB2051" i="18" s="1"/>
  <c r="V2050" i="15" a="1"/>
  <c r="V2050" i="15" s="1"/>
  <c r="V2049" i="15" a="1"/>
  <c r="V2049" i="15" s="1"/>
  <c r="V2048" i="15" a="1"/>
  <c r="V2048" i="15" s="1"/>
  <c r="V2047" i="15" a="1"/>
  <c r="V2047" i="15" s="1"/>
  <c r="V2046" i="15" a="1"/>
  <c r="V2046" i="15" s="1"/>
  <c r="AB2046" i="18" s="1" a="1"/>
  <c r="AB2046" i="18" s="1"/>
  <c r="V2045" i="15" a="1"/>
  <c r="V2045" i="15" s="1"/>
  <c r="AB2045" i="18" s="1" a="1"/>
  <c r="AB2045" i="18" s="1"/>
  <c r="V2044" i="15" a="1"/>
  <c r="V2044" i="15" s="1"/>
  <c r="AB2044" i="18" s="1" a="1"/>
  <c r="AB2044" i="18" s="1"/>
  <c r="V2043" i="15" a="1"/>
  <c r="V2043" i="15" s="1"/>
  <c r="AB2043" i="18" s="1" a="1"/>
  <c r="AB2043" i="18" s="1"/>
  <c r="V2042" i="15" a="1"/>
  <c r="V2042" i="15" s="1"/>
  <c r="V2041" i="15" a="1"/>
  <c r="V2041" i="15" s="1"/>
  <c r="V2040" i="15" a="1"/>
  <c r="V2040" i="15" s="1"/>
  <c r="V2039" i="15" a="1"/>
  <c r="V2039" i="15" s="1"/>
  <c r="V2038" i="15" a="1"/>
  <c r="V2038" i="15" s="1"/>
  <c r="V2037" i="15" a="1"/>
  <c r="V2037" i="15" s="1"/>
  <c r="AB2037" i="18" s="1" a="1"/>
  <c r="AB2037" i="18" s="1"/>
  <c r="V2036" i="15" a="1"/>
  <c r="V2036" i="15" s="1"/>
  <c r="V2035" i="15" a="1"/>
  <c r="V2035" i="15" s="1"/>
  <c r="AB2035" i="18" s="1" a="1"/>
  <c r="AB2035" i="18" s="1"/>
  <c r="V2034" i="15" a="1"/>
  <c r="V2034" i="15" s="1"/>
  <c r="V2033" i="15" a="1"/>
  <c r="V2033" i="15" s="1"/>
  <c r="V2032" i="15" a="1"/>
  <c r="V2032" i="15" s="1"/>
  <c r="V2031" i="15" a="1"/>
  <c r="V2031" i="15" s="1"/>
  <c r="V2030" i="15" a="1"/>
  <c r="V2030" i="15" s="1"/>
  <c r="V2029" i="15" a="1"/>
  <c r="V2029" i="15" s="1"/>
  <c r="AB2029" i="18" s="1" a="1"/>
  <c r="AB2029" i="18" s="1"/>
  <c r="V2028" i="15" a="1"/>
  <c r="V2028" i="15" s="1"/>
  <c r="AB2028" i="18" s="1" a="1"/>
  <c r="AB2028" i="18" s="1"/>
  <c r="V2027" i="15" a="1"/>
  <c r="V2027" i="15" s="1"/>
  <c r="AB2027" i="18" s="1" a="1"/>
  <c r="AB2027" i="18" s="1"/>
  <c r="V2026" i="15" a="1"/>
  <c r="V2026" i="15" s="1"/>
  <c r="V2025" i="15" a="1"/>
  <c r="V2025" i="15" s="1"/>
  <c r="V2024" i="15" a="1"/>
  <c r="V2024" i="15" s="1"/>
  <c r="V2023" i="15" a="1"/>
  <c r="V2023" i="15" s="1"/>
  <c r="AB2023" i="18" s="1" a="1"/>
  <c r="AB2023" i="18" s="1"/>
  <c r="V2022" i="15" a="1"/>
  <c r="V2022" i="15" s="1"/>
  <c r="AB2022" i="18" s="1" a="1"/>
  <c r="AB2022" i="18" s="1"/>
  <c r="V2021" i="15" a="1"/>
  <c r="V2021" i="15" s="1"/>
  <c r="AB2021" i="18" s="1" a="1"/>
  <c r="AB2021" i="18" s="1"/>
  <c r="V2020" i="15" a="1"/>
  <c r="V2020" i="15" s="1"/>
  <c r="AB2020" i="18" s="1" a="1"/>
  <c r="AB2020" i="18" s="1"/>
  <c r="V2019" i="15" a="1"/>
  <c r="V2019" i="15" s="1"/>
  <c r="AB2019" i="18" s="1" a="1"/>
  <c r="AB2019" i="18" s="1"/>
  <c r="V2018" i="15" a="1"/>
  <c r="V2018" i="15" s="1"/>
  <c r="V2017" i="15" a="1"/>
  <c r="V2017" i="15" s="1"/>
  <c r="V2016" i="15" a="1"/>
  <c r="V2016" i="15" s="1"/>
  <c r="V2015" i="15" a="1"/>
  <c r="V2015" i="15" s="1"/>
  <c r="AB2015" i="18" s="1" a="1"/>
  <c r="AB2015" i="18" s="1"/>
  <c r="V2014" i="15" a="1"/>
  <c r="V2014" i="15" s="1"/>
  <c r="V2013" i="15" a="1"/>
  <c r="V2013" i="15" s="1"/>
  <c r="V2012" i="15" a="1"/>
  <c r="V2012" i="15" s="1"/>
  <c r="V2011" i="15" a="1"/>
  <c r="V2011" i="15" s="1"/>
  <c r="AB2011" i="18" s="1" a="1"/>
  <c r="AB2011" i="18" s="1"/>
  <c r="V2010" i="15" a="1"/>
  <c r="V2010" i="15" s="1"/>
  <c r="V2009" i="15" a="1"/>
  <c r="V2009" i="15" s="1"/>
  <c r="V2008" i="15" a="1"/>
  <c r="V2008" i="15" s="1"/>
  <c r="AB2008" i="18" s="1" a="1"/>
  <c r="AB2008" i="18" s="1"/>
  <c r="V2007" i="15" a="1"/>
  <c r="V2007" i="15" s="1"/>
  <c r="V2006" i="15" a="1"/>
  <c r="V2006" i="15" s="1"/>
  <c r="V2005" i="15" a="1"/>
  <c r="V2005" i="15" s="1"/>
  <c r="V2004" i="15" a="1"/>
  <c r="V2004" i="15" s="1"/>
  <c r="AB2004" i="18" s="1" a="1"/>
  <c r="AB2004" i="18" s="1"/>
  <c r="V2003" i="15" a="1"/>
  <c r="V2003" i="15" s="1"/>
  <c r="AB2003" i="18" s="1" a="1"/>
  <c r="AB2003" i="18" s="1"/>
  <c r="V2002" i="15" a="1"/>
  <c r="V2002" i="15" s="1"/>
  <c r="V2001" i="15" a="1"/>
  <c r="V2001" i="15" s="1"/>
  <c r="V2000" i="15" a="1"/>
  <c r="V2000" i="15" s="1"/>
  <c r="AB2000" i="18" s="1" a="1"/>
  <c r="AB2000" i="18" s="1"/>
  <c r="V1999" i="15" a="1"/>
  <c r="V1999" i="15" s="1"/>
  <c r="V1998" i="15" a="1"/>
  <c r="V1998" i="15" s="1"/>
  <c r="AB1998" i="18" s="1" a="1"/>
  <c r="AB1998" i="18" s="1"/>
  <c r="V1997" i="15" a="1"/>
  <c r="V1997" i="15" s="1"/>
  <c r="V1996" i="15" a="1"/>
  <c r="V1996" i="15" s="1"/>
  <c r="AB1996" i="18" s="1" a="1"/>
  <c r="AB1996" i="18" s="1"/>
  <c r="V1995" i="15" a="1"/>
  <c r="V1995" i="15" s="1"/>
  <c r="AB1995" i="18" s="1" a="1"/>
  <c r="AB1995" i="18" s="1"/>
  <c r="V1994" i="15" a="1"/>
  <c r="V1994" i="15" s="1"/>
  <c r="V1993" i="15" a="1"/>
  <c r="V1993" i="15" s="1"/>
  <c r="V1992" i="15" a="1"/>
  <c r="V1992" i="15" s="1"/>
  <c r="AB1992" i="18" s="1" a="1"/>
  <c r="AB1992" i="18" s="1"/>
  <c r="V1991" i="15" a="1"/>
  <c r="V1991" i="15" s="1"/>
  <c r="AB1991" i="18" s="1" a="1"/>
  <c r="AB1991" i="18" s="1"/>
  <c r="V1990" i="15" a="1"/>
  <c r="V1990" i="15" s="1"/>
  <c r="V1989" i="15" a="1"/>
  <c r="V1989" i="15" s="1"/>
  <c r="V1988" i="15" a="1"/>
  <c r="V1988" i="15" s="1"/>
  <c r="V1987" i="15" a="1"/>
  <c r="V1987" i="15" s="1"/>
  <c r="AB1987" i="18" s="1" a="1"/>
  <c r="AB1987" i="18" s="1"/>
  <c r="V1986" i="15" a="1"/>
  <c r="V1986" i="15" s="1"/>
  <c r="V1985" i="15" a="1"/>
  <c r="V1985" i="15" s="1"/>
  <c r="V1984" i="15" a="1"/>
  <c r="V1984" i="15" s="1"/>
  <c r="AB1984" i="18" s="1" a="1"/>
  <c r="AB1984" i="18" s="1"/>
  <c r="V1983" i="15" a="1"/>
  <c r="V1983" i="15" s="1"/>
  <c r="V1982" i="15" a="1"/>
  <c r="V1982" i="15" s="1"/>
  <c r="V1981" i="15" a="1"/>
  <c r="V1981" i="15" s="1"/>
  <c r="AB1981" i="18" s="1" a="1"/>
  <c r="AB1981" i="18" s="1"/>
  <c r="V1980" i="15" a="1"/>
  <c r="V1980" i="15" s="1"/>
  <c r="AB1980" i="18" s="1" a="1"/>
  <c r="AB1980" i="18" s="1"/>
  <c r="V1979" i="15" a="1"/>
  <c r="V1979" i="15" s="1"/>
  <c r="AB1979" i="18" s="1" a="1"/>
  <c r="AB1979" i="18" s="1"/>
  <c r="V1978" i="15" a="1"/>
  <c r="V1978" i="15" s="1"/>
  <c r="V1977" i="15" a="1"/>
  <c r="V1977" i="15" s="1"/>
  <c r="V1976" i="15" a="1"/>
  <c r="V1976" i="15" s="1"/>
  <c r="AB1976" i="18" s="1" a="1"/>
  <c r="AB1976" i="18" s="1"/>
  <c r="V1975" i="15" a="1"/>
  <c r="V1975" i="15" s="1"/>
  <c r="V1974" i="15" a="1"/>
  <c r="V1974" i="15" s="1"/>
  <c r="AB1974" i="18" s="1" a="1"/>
  <c r="AB1974" i="18" s="1"/>
  <c r="V1973" i="15" a="1"/>
  <c r="V1973" i="15" s="1"/>
  <c r="V1972" i="15" a="1"/>
  <c r="V1972" i="15" s="1"/>
  <c r="AB1972" i="18" s="1" a="1"/>
  <c r="AB1972" i="18" s="1"/>
  <c r="V1971" i="15" a="1"/>
  <c r="V1971" i="15" s="1"/>
  <c r="AB1971" i="18" s="1" a="1"/>
  <c r="AB1971" i="18" s="1"/>
  <c r="V1970" i="15" a="1"/>
  <c r="V1970" i="15" s="1"/>
  <c r="V1969" i="15" a="1"/>
  <c r="V1969" i="15" s="1"/>
  <c r="V1968" i="15" a="1"/>
  <c r="V1968" i="15" s="1"/>
  <c r="V1967" i="15" a="1"/>
  <c r="V1967" i="15" s="1"/>
  <c r="V1966" i="15" a="1"/>
  <c r="V1966" i="15" s="1"/>
  <c r="V1965" i="15" a="1"/>
  <c r="V1965" i="15" s="1"/>
  <c r="AB1965" i="18" s="1" a="1"/>
  <c r="AB1965" i="18" s="1"/>
  <c r="V1964" i="15" a="1"/>
  <c r="V1964" i="15" s="1"/>
  <c r="V1963" i="15" a="1"/>
  <c r="V1963" i="15" s="1"/>
  <c r="AB1963" i="18" s="1" a="1"/>
  <c r="AB1963" i="18" s="1"/>
  <c r="V1962" i="15" a="1"/>
  <c r="V1962" i="15" s="1"/>
  <c r="V1961" i="15" a="1"/>
  <c r="V1961" i="15" s="1"/>
  <c r="AB1961" i="18" s="1" a="1"/>
  <c r="AB1961" i="18" s="1"/>
  <c r="V1960" i="15" a="1"/>
  <c r="V1960" i="15" s="1"/>
  <c r="V1959" i="15" a="1"/>
  <c r="V1959" i="15" s="1"/>
  <c r="V1958" i="15" a="1"/>
  <c r="V1958" i="15" s="1"/>
  <c r="V1957" i="15" a="1"/>
  <c r="V1957" i="15" s="1"/>
  <c r="V1956" i="15" a="1"/>
  <c r="V1956" i="15" s="1"/>
  <c r="AB1956" i="18" s="1" a="1"/>
  <c r="AB1956" i="18" s="1"/>
  <c r="V1955" i="15" a="1"/>
  <c r="V1955" i="15" s="1"/>
  <c r="AB1955" i="18" s="1" a="1"/>
  <c r="AB1955" i="18" s="1"/>
  <c r="V1954" i="15" a="1"/>
  <c r="V1954" i="15" s="1"/>
  <c r="V1953" i="15" a="1"/>
  <c r="V1953" i="15" s="1"/>
  <c r="AB1953" i="18" s="1" a="1"/>
  <c r="AB1953" i="18" s="1"/>
  <c r="V1952" i="15" a="1"/>
  <c r="V1952" i="15" s="1"/>
  <c r="AB1952" i="18" s="1" a="1"/>
  <c r="AB1952" i="18" s="1"/>
  <c r="V1951" i="15" a="1"/>
  <c r="V1951" i="15" s="1"/>
  <c r="AB1951" i="18" s="1" a="1"/>
  <c r="AB1951" i="18" s="1"/>
  <c r="V1950" i="15" a="1"/>
  <c r="V1950" i="15" s="1"/>
  <c r="V1949" i="15" a="1"/>
  <c r="V1949" i="15" s="1"/>
  <c r="V1948" i="15" a="1"/>
  <c r="V1948" i="15" s="1"/>
  <c r="AB1948" i="18" s="1" a="1"/>
  <c r="AB1948" i="18" s="1"/>
  <c r="V1947" i="15" a="1"/>
  <c r="V1947" i="15" s="1"/>
  <c r="AB1947" i="18" s="1" a="1"/>
  <c r="AB1947" i="18" s="1"/>
  <c r="V1946" i="15" a="1"/>
  <c r="V1946" i="15" s="1"/>
  <c r="V1945" i="15" a="1"/>
  <c r="V1945" i="15" s="1"/>
  <c r="AB1945" i="18" s="1" a="1"/>
  <c r="AB1945" i="18" s="1"/>
  <c r="V1944" i="15" a="1"/>
  <c r="V1944" i="15" s="1"/>
  <c r="V1943" i="15" a="1"/>
  <c r="V1943" i="15" s="1"/>
  <c r="V1942" i="15" a="1"/>
  <c r="V1942" i="15" s="1"/>
  <c r="AB1942" i="18" s="1" a="1"/>
  <c r="AB1942" i="18" s="1"/>
  <c r="V1941" i="15" a="1"/>
  <c r="V1941" i="15" s="1"/>
  <c r="V1940" i="15" a="1"/>
  <c r="V1940" i="15" s="1"/>
  <c r="AB1940" i="18" s="1" a="1"/>
  <c r="AB1940" i="18" s="1"/>
  <c r="V1939" i="15" a="1"/>
  <c r="V1939" i="15" s="1"/>
  <c r="AB1939" i="18" s="1" a="1"/>
  <c r="AB1939" i="18" s="1"/>
  <c r="V1938" i="15" a="1"/>
  <c r="V1938" i="15" s="1"/>
  <c r="AB1938" i="18" s="1" a="1"/>
  <c r="AB1938" i="18" s="1"/>
  <c r="V1937" i="15" a="1"/>
  <c r="V1937" i="15" s="1"/>
  <c r="V1936" i="15" a="1"/>
  <c r="V1936" i="15" s="1"/>
  <c r="V1935" i="15" a="1"/>
  <c r="V1935" i="15" s="1"/>
  <c r="V1934" i="15" a="1"/>
  <c r="V1934" i="15" s="1"/>
  <c r="AB1934" i="18" s="1" a="1"/>
  <c r="AB1934" i="18" s="1"/>
  <c r="V1933" i="15" a="1"/>
  <c r="V1933" i="15" s="1"/>
  <c r="V1932" i="15" a="1"/>
  <c r="V1932" i="15" s="1"/>
  <c r="AB1932" i="18" s="1" a="1"/>
  <c r="AB1932" i="18" s="1"/>
  <c r="V1931" i="15" a="1"/>
  <c r="V1931" i="15" s="1"/>
  <c r="AB1931" i="18" s="1" a="1"/>
  <c r="AB1931" i="18" s="1"/>
  <c r="V1930" i="15" a="1"/>
  <c r="V1930" i="15" s="1"/>
  <c r="V1929" i="15" a="1"/>
  <c r="V1929" i="15" s="1"/>
  <c r="V1928" i="15" a="1"/>
  <c r="V1928" i="15" s="1"/>
  <c r="V1927" i="15" a="1"/>
  <c r="V1927" i="15" s="1"/>
  <c r="V1926" i="15" a="1"/>
  <c r="V1926" i="15" s="1"/>
  <c r="V1925" i="15" a="1"/>
  <c r="V1925" i="15" s="1"/>
  <c r="AB1925" i="18" s="1" a="1"/>
  <c r="AB1925" i="18" s="1"/>
  <c r="V1924" i="15" a="1"/>
  <c r="V1924" i="15" s="1"/>
  <c r="AB1924" i="18" s="1" a="1"/>
  <c r="AB1924" i="18" s="1"/>
  <c r="V1923" i="15" a="1"/>
  <c r="V1923" i="15" s="1"/>
  <c r="AB1923" i="18" s="1" a="1"/>
  <c r="AB1923" i="18" s="1"/>
  <c r="V1922" i="15" a="1"/>
  <c r="V1922" i="15" s="1"/>
  <c r="V1921" i="15" a="1"/>
  <c r="V1921" i="15" s="1"/>
  <c r="V1920" i="15" a="1"/>
  <c r="V1920" i="15" s="1"/>
  <c r="V1919" i="15" a="1"/>
  <c r="V1919" i="15" s="1"/>
  <c r="V1918" i="15" a="1"/>
  <c r="V1918" i="15" s="1"/>
  <c r="AB1918" i="18" s="1" a="1"/>
  <c r="AB1918" i="18" s="1"/>
  <c r="V1917" i="15" a="1"/>
  <c r="V1917" i="15" s="1"/>
  <c r="V1916" i="15" a="1"/>
  <c r="V1916" i="15" s="1"/>
  <c r="AB1916" i="18" s="1" a="1"/>
  <c r="AB1916" i="18" s="1"/>
  <c r="V1915" i="15" a="1"/>
  <c r="V1915" i="15" s="1"/>
  <c r="AB1915" i="18" s="1" a="1"/>
  <c r="AB1915" i="18" s="1"/>
  <c r="V1914" i="15" a="1"/>
  <c r="V1914" i="15" s="1"/>
  <c r="AB1914" i="18" s="1" a="1"/>
  <c r="AB1914" i="18" s="1"/>
  <c r="V1913" i="15" a="1"/>
  <c r="V1913" i="15" s="1"/>
  <c r="AB1913" i="18" s="1" a="1"/>
  <c r="AB1913" i="18" s="1"/>
  <c r="V1912" i="15" a="1"/>
  <c r="V1912" i="15" s="1"/>
  <c r="V1911" i="15" a="1"/>
  <c r="V1911" i="15" s="1"/>
  <c r="V1910" i="15" a="1"/>
  <c r="V1910" i="15" s="1"/>
  <c r="V1909" i="15" a="1"/>
  <c r="V1909" i="15" s="1"/>
  <c r="V1908" i="15" a="1"/>
  <c r="V1908" i="15" s="1"/>
  <c r="AB1908" i="18" s="1" a="1"/>
  <c r="AB1908" i="18" s="1"/>
  <c r="V1907" i="15" a="1"/>
  <c r="V1907" i="15" s="1"/>
  <c r="AB1907" i="18" s="1" a="1"/>
  <c r="AB1907" i="18" s="1"/>
  <c r="V1906" i="15" a="1"/>
  <c r="V1906" i="15" s="1"/>
  <c r="AB1906" i="18" s="1" a="1"/>
  <c r="AB1906" i="18" s="1"/>
  <c r="V1905" i="15" a="1"/>
  <c r="V1905" i="15" s="1"/>
  <c r="AB1905" i="18" s="1" a="1"/>
  <c r="AB1905" i="18" s="1"/>
  <c r="V1904" i="15" a="1"/>
  <c r="V1904" i="15" s="1"/>
  <c r="V1903" i="15" a="1"/>
  <c r="V1903" i="15" s="1"/>
  <c r="V1902" i="15" a="1"/>
  <c r="V1902" i="15" s="1"/>
  <c r="V1901" i="15" a="1"/>
  <c r="V1901" i="15" s="1"/>
  <c r="V1900" i="15" a="1"/>
  <c r="V1900" i="15" s="1"/>
  <c r="AB1900" i="18" s="1" a="1"/>
  <c r="AB1900" i="18" s="1"/>
  <c r="V1899" i="15" a="1"/>
  <c r="V1899" i="15" s="1"/>
  <c r="AB1899" i="18" s="1" a="1"/>
  <c r="AB1899" i="18" s="1"/>
  <c r="V1898" i="15" a="1"/>
  <c r="V1898" i="15" s="1"/>
  <c r="AB1898" i="18" s="1" a="1"/>
  <c r="AB1898" i="18" s="1"/>
  <c r="V1897" i="15" a="1"/>
  <c r="V1897" i="15" s="1"/>
  <c r="V1896" i="15" a="1"/>
  <c r="V1896" i="15" s="1"/>
  <c r="AB1896" i="18" s="1" a="1"/>
  <c r="AB1896" i="18" s="1"/>
  <c r="V1895" i="15" a="1"/>
  <c r="V1895" i="15" s="1"/>
  <c r="V1894" i="15" a="1"/>
  <c r="V1894" i="15" s="1"/>
  <c r="V1893" i="15" a="1"/>
  <c r="V1893" i="15" s="1"/>
  <c r="V1892" i="15" a="1"/>
  <c r="V1892" i="15" s="1"/>
  <c r="AB1892" i="18" s="1" a="1"/>
  <c r="AB1892" i="18" s="1"/>
  <c r="V1891" i="15" a="1"/>
  <c r="V1891" i="15" s="1"/>
  <c r="AB1891" i="18" s="1" a="1"/>
  <c r="AB1891" i="18" s="1"/>
  <c r="V1890" i="15" a="1"/>
  <c r="V1890" i="15" s="1"/>
  <c r="V1889" i="15" a="1"/>
  <c r="V1889" i="15" s="1"/>
  <c r="AB1889" i="18" s="1" a="1"/>
  <c r="AB1889" i="18" s="1"/>
  <c r="V1888" i="15" a="1"/>
  <c r="V1888" i="15" s="1"/>
  <c r="AB1888" i="18" s="1" a="1"/>
  <c r="AB1888" i="18" s="1"/>
  <c r="V1887" i="15" a="1"/>
  <c r="V1887" i="15" s="1"/>
  <c r="V1886" i="15" a="1"/>
  <c r="V1886" i="15" s="1"/>
  <c r="V1885" i="15" a="1"/>
  <c r="V1885" i="15" s="1"/>
  <c r="V1884" i="15" a="1"/>
  <c r="V1884" i="15" s="1"/>
  <c r="AB1884" i="18" s="1" a="1"/>
  <c r="AB1884" i="18" s="1"/>
  <c r="V1883" i="15" a="1"/>
  <c r="V1883" i="15" s="1"/>
  <c r="AB1883" i="18" s="1" a="1"/>
  <c r="AB1883" i="18" s="1"/>
  <c r="V1882" i="15" a="1"/>
  <c r="V1882" i="15" s="1"/>
  <c r="V1881" i="15" a="1"/>
  <c r="V1881" i="15" s="1"/>
  <c r="V1880" i="15" a="1"/>
  <c r="V1880" i="15" s="1"/>
  <c r="V1879" i="15" a="1"/>
  <c r="V1879" i="15" s="1"/>
  <c r="V1878" i="15" a="1"/>
  <c r="V1878" i="15" s="1"/>
  <c r="AB1878" i="18" s="1" a="1"/>
  <c r="AB1878" i="18" s="1"/>
  <c r="V1877" i="15" a="1"/>
  <c r="V1877" i="15" s="1"/>
  <c r="V1876" i="15" a="1"/>
  <c r="V1876" i="15" s="1"/>
  <c r="AB1876" i="18" s="1" a="1"/>
  <c r="AB1876" i="18" s="1"/>
  <c r="V1875" i="15" a="1"/>
  <c r="V1875" i="15" s="1"/>
  <c r="AB1875" i="18" s="1" a="1"/>
  <c r="AB1875" i="18" s="1"/>
  <c r="V1874" i="15" a="1"/>
  <c r="V1874" i="15" s="1"/>
  <c r="V1873" i="15" a="1"/>
  <c r="V1873" i="15" s="1"/>
  <c r="AB1873" i="18" s="1" a="1"/>
  <c r="AB1873" i="18" s="1"/>
  <c r="V1872" i="15" a="1"/>
  <c r="V1872" i="15" s="1"/>
  <c r="AB1872" i="18" s="1" a="1"/>
  <c r="AB1872" i="18" s="1"/>
  <c r="V1871" i="15" a="1"/>
  <c r="V1871" i="15" s="1"/>
  <c r="V1870" i="15" a="1"/>
  <c r="V1870" i="15" s="1"/>
  <c r="V1869" i="15" a="1"/>
  <c r="V1869" i="15" s="1"/>
  <c r="V1868" i="15" a="1"/>
  <c r="V1868" i="15" s="1"/>
  <c r="AB1868" i="18" s="1" a="1"/>
  <c r="AB1868" i="18" s="1"/>
  <c r="V1867" i="15" a="1"/>
  <c r="V1867" i="15" s="1"/>
  <c r="AB1867" i="18" s="1" a="1"/>
  <c r="AB1867" i="18" s="1"/>
  <c r="V1866" i="15" a="1"/>
  <c r="V1866" i="15" s="1"/>
  <c r="V1865" i="15" a="1"/>
  <c r="V1865" i="15" s="1"/>
  <c r="AB1865" i="18" s="1" a="1"/>
  <c r="AB1865" i="18" s="1"/>
  <c r="V1864" i="15" a="1"/>
  <c r="V1864" i="15" s="1"/>
  <c r="AB1864" i="18" s="1" a="1"/>
  <c r="AB1864" i="18" s="1"/>
  <c r="V1863" i="15" a="1"/>
  <c r="V1863" i="15" s="1"/>
  <c r="V1862" i="15" a="1"/>
  <c r="V1862" i="15" s="1"/>
  <c r="V1861" i="15" a="1"/>
  <c r="V1861" i="15" s="1"/>
  <c r="V1860" i="15" a="1"/>
  <c r="V1860" i="15" s="1"/>
  <c r="AB1860" i="18" s="1" a="1"/>
  <c r="AB1860" i="18" s="1"/>
  <c r="V1859" i="15" a="1"/>
  <c r="V1859" i="15" s="1"/>
  <c r="AB1859" i="18" s="1" a="1"/>
  <c r="AB1859" i="18" s="1"/>
  <c r="V1858" i="15" a="1"/>
  <c r="V1858" i="15" s="1"/>
  <c r="V1857" i="15" a="1"/>
  <c r="V1857" i="15" s="1"/>
  <c r="AB1857" i="18" s="1" a="1"/>
  <c r="AB1857" i="18" s="1"/>
  <c r="V1856" i="15" a="1"/>
  <c r="V1856" i="15" s="1"/>
  <c r="V1855" i="15" a="1"/>
  <c r="V1855" i="15" s="1"/>
  <c r="V1854" i="15" a="1"/>
  <c r="V1854" i="15" s="1"/>
  <c r="V1853" i="15" a="1"/>
  <c r="V1853" i="15" s="1"/>
  <c r="V1852" i="15" a="1"/>
  <c r="V1852" i="15" s="1"/>
  <c r="AB1852" i="18" s="1" a="1"/>
  <c r="AB1852" i="18" s="1"/>
  <c r="V1851" i="15" a="1"/>
  <c r="V1851" i="15" s="1"/>
  <c r="AB1851" i="18" s="1" a="1"/>
  <c r="AB1851" i="18" s="1"/>
  <c r="V1850" i="15" a="1"/>
  <c r="V1850" i="15" s="1"/>
  <c r="V1849" i="15" a="1"/>
  <c r="V1849" i="15" s="1"/>
  <c r="AB1849" i="18" s="1" a="1"/>
  <c r="AB1849" i="18" s="1"/>
  <c r="V1848" i="15" a="1"/>
  <c r="V1848" i="15" s="1"/>
  <c r="AB1848" i="18" s="1" a="1"/>
  <c r="AB1848" i="18" s="1"/>
  <c r="V1847" i="15" a="1"/>
  <c r="V1847" i="15" s="1"/>
  <c r="V1846" i="15" a="1"/>
  <c r="V1846" i="15" s="1"/>
  <c r="V1845" i="15" a="1"/>
  <c r="V1845" i="15" s="1"/>
  <c r="V1844" i="15" a="1"/>
  <c r="V1844" i="15" s="1"/>
  <c r="AB1844" i="18" s="1" a="1"/>
  <c r="AB1844" i="18" s="1"/>
  <c r="V1843" i="15" a="1"/>
  <c r="V1843" i="15" s="1"/>
  <c r="AB1843" i="18" s="1" a="1"/>
  <c r="AB1843" i="18" s="1"/>
  <c r="V1842" i="15" a="1"/>
  <c r="V1842" i="15" s="1"/>
  <c r="V1841" i="15" a="1"/>
  <c r="V1841" i="15" s="1"/>
  <c r="V1840" i="15" a="1"/>
  <c r="V1840" i="15" s="1"/>
  <c r="V1839" i="15" a="1"/>
  <c r="V1839" i="15" s="1"/>
  <c r="V1838" i="15" a="1"/>
  <c r="V1838" i="15" s="1"/>
  <c r="V1837" i="15" a="1"/>
  <c r="V1837" i="15" s="1"/>
  <c r="V1836" i="15" a="1"/>
  <c r="V1836" i="15" s="1"/>
  <c r="AB1836" i="18" s="1" a="1"/>
  <c r="AB1836" i="18" s="1"/>
  <c r="V1835" i="15" a="1"/>
  <c r="V1835" i="15" s="1"/>
  <c r="AB1835" i="18" s="1" a="1"/>
  <c r="AB1835" i="18" s="1"/>
  <c r="V1834" i="15" a="1"/>
  <c r="V1834" i="15" s="1"/>
  <c r="V1833" i="15" a="1"/>
  <c r="V1833" i="15" s="1"/>
  <c r="V1832" i="15" a="1"/>
  <c r="V1832" i="15" s="1"/>
  <c r="AB1832" i="18" s="1" a="1"/>
  <c r="AB1832" i="18" s="1"/>
  <c r="V1831" i="15" a="1"/>
  <c r="V1831" i="15" s="1"/>
  <c r="V1830" i="15" a="1"/>
  <c r="V1830" i="15" s="1"/>
  <c r="V1829" i="15" a="1"/>
  <c r="V1829" i="15" s="1"/>
  <c r="V1828" i="15" a="1"/>
  <c r="V1828" i="15" s="1"/>
  <c r="AB1828" i="18" s="1" a="1"/>
  <c r="AB1828" i="18" s="1"/>
  <c r="V1827" i="15" a="1"/>
  <c r="V1827" i="15" s="1"/>
  <c r="AB1827" i="18" s="1" a="1"/>
  <c r="AB1827" i="18" s="1"/>
  <c r="V1826" i="15" a="1"/>
  <c r="V1826" i="15" s="1"/>
  <c r="V1825" i="15" a="1"/>
  <c r="V1825" i="15" s="1"/>
  <c r="AB1825" i="18" s="1" a="1"/>
  <c r="AB1825" i="18" s="1"/>
  <c r="V1824" i="15" a="1"/>
  <c r="V1824" i="15" s="1"/>
  <c r="AB1824" i="18" s="1" a="1"/>
  <c r="AB1824" i="18" s="1"/>
  <c r="V1823" i="15" a="1"/>
  <c r="V1823" i="15" s="1"/>
  <c r="V1822" i="15" a="1"/>
  <c r="V1822" i="15" s="1"/>
  <c r="V1821" i="15" a="1"/>
  <c r="V1821" i="15" s="1"/>
  <c r="V1820" i="15" a="1"/>
  <c r="V1820" i="15" s="1"/>
  <c r="AB1820" i="18" s="1" a="1"/>
  <c r="AB1820" i="18" s="1"/>
  <c r="V1819" i="15" a="1"/>
  <c r="V1819" i="15" s="1"/>
  <c r="AB1819" i="18" s="1" a="1"/>
  <c r="AB1819" i="18" s="1"/>
  <c r="V1818" i="15" a="1"/>
  <c r="V1818" i="15" s="1"/>
  <c r="V1817" i="15" a="1"/>
  <c r="V1817" i="15" s="1"/>
  <c r="V1816" i="15" a="1"/>
  <c r="V1816" i="15" s="1"/>
  <c r="AB1816" i="18" s="1" a="1"/>
  <c r="AB1816" i="18" s="1"/>
  <c r="V1815" i="15" a="1"/>
  <c r="V1815" i="15" s="1"/>
  <c r="V1814" i="15" a="1"/>
  <c r="V1814" i="15" s="1"/>
  <c r="V1813" i="15" a="1"/>
  <c r="V1813" i="15" s="1"/>
  <c r="V1812" i="15" a="1"/>
  <c r="V1812" i="15" s="1"/>
  <c r="AB1812" i="18" s="1" a="1"/>
  <c r="AB1812" i="18" s="1"/>
  <c r="V1811" i="15" a="1"/>
  <c r="V1811" i="15" s="1"/>
  <c r="AB1811" i="18" s="1" a="1"/>
  <c r="AB1811" i="18" s="1"/>
  <c r="V1810" i="15" a="1"/>
  <c r="V1810" i="15" s="1"/>
  <c r="V1809" i="15" a="1"/>
  <c r="V1809" i="15" s="1"/>
  <c r="V1808" i="15" a="1"/>
  <c r="V1808" i="15" s="1"/>
  <c r="AB1808" i="18" s="1" a="1"/>
  <c r="AB1808" i="18" s="1"/>
  <c r="V1807" i="15" a="1"/>
  <c r="V1807" i="15" s="1"/>
  <c r="V1806" i="15" a="1"/>
  <c r="V1806" i="15" s="1"/>
  <c r="V1805" i="15" a="1"/>
  <c r="V1805" i="15" s="1"/>
  <c r="V1804" i="15" a="1"/>
  <c r="V1804" i="15" s="1"/>
  <c r="AB1804" i="18" s="1" a="1"/>
  <c r="AB1804" i="18" s="1"/>
  <c r="V1803" i="15" a="1"/>
  <c r="V1803" i="15" s="1"/>
  <c r="AB1803" i="18" s="1" a="1"/>
  <c r="AB1803" i="18" s="1"/>
  <c r="V1802" i="15" a="1"/>
  <c r="V1802" i="15" s="1"/>
  <c r="V1801" i="15" a="1"/>
  <c r="V1801" i="15" s="1"/>
  <c r="AB1801" i="18" s="1" a="1"/>
  <c r="AB1801" i="18" s="1"/>
  <c r="V1800" i="15" a="1"/>
  <c r="V1800" i="15" s="1"/>
  <c r="V1799" i="15" a="1"/>
  <c r="V1799" i="15" s="1"/>
  <c r="V1798" i="15" a="1"/>
  <c r="V1798" i="15" s="1"/>
  <c r="V1797" i="15" a="1"/>
  <c r="V1797" i="15" s="1"/>
  <c r="V1796" i="15" a="1"/>
  <c r="V1796" i="15" s="1"/>
  <c r="AB1796" i="18" s="1" a="1"/>
  <c r="AB1796" i="18" s="1"/>
  <c r="V1795" i="15" a="1"/>
  <c r="V1795" i="15" s="1"/>
  <c r="AB1795" i="18" s="1" a="1"/>
  <c r="AB1795" i="18" s="1"/>
  <c r="V1794" i="15" a="1"/>
  <c r="V1794" i="15" s="1"/>
  <c r="V1793" i="15" a="1"/>
  <c r="V1793" i="15" s="1"/>
  <c r="V1792" i="15" a="1"/>
  <c r="V1792" i="15" s="1"/>
  <c r="AB1792" i="18" s="1" a="1"/>
  <c r="AB1792" i="18" s="1"/>
  <c r="V1791" i="15" a="1"/>
  <c r="V1791" i="15" s="1"/>
  <c r="V1790" i="15" a="1"/>
  <c r="V1790" i="15" s="1"/>
  <c r="V1789" i="15" a="1"/>
  <c r="V1789" i="15" s="1"/>
  <c r="V1788" i="15" a="1"/>
  <c r="V1788" i="15" s="1"/>
  <c r="AB1788" i="18" s="1" a="1"/>
  <c r="AB1788" i="18" s="1"/>
  <c r="V1787" i="15" a="1"/>
  <c r="V1787" i="15" s="1"/>
  <c r="AB1787" i="18" s="1" a="1"/>
  <c r="AB1787" i="18" s="1"/>
  <c r="V1786" i="15" a="1"/>
  <c r="V1786" i="15" s="1"/>
  <c r="V1785" i="15" a="1"/>
  <c r="V1785" i="15" s="1"/>
  <c r="AB1785" i="18" s="1" a="1"/>
  <c r="AB1785" i="18" s="1"/>
  <c r="V1784" i="15" a="1"/>
  <c r="V1784" i="15" s="1"/>
  <c r="AB1784" i="18" s="1" a="1"/>
  <c r="AB1784" i="18" s="1"/>
  <c r="V1783" i="15" a="1"/>
  <c r="V1783" i="15" s="1"/>
  <c r="V1782" i="15" a="1"/>
  <c r="V1782" i="15" s="1"/>
  <c r="V1781" i="15" a="1"/>
  <c r="V1781" i="15" s="1"/>
  <c r="V1780" i="15" a="1"/>
  <c r="V1780" i="15" s="1"/>
  <c r="AB1780" i="18" s="1" a="1"/>
  <c r="AB1780" i="18" s="1"/>
  <c r="V1779" i="15" a="1"/>
  <c r="V1779" i="15" s="1"/>
  <c r="AB1779" i="18" s="1" a="1"/>
  <c r="AB1779" i="18" s="1"/>
  <c r="V1778" i="15" a="1"/>
  <c r="V1778" i="15" s="1"/>
  <c r="V1777" i="15" a="1"/>
  <c r="V1777" i="15" s="1"/>
  <c r="V1776" i="15" a="1"/>
  <c r="V1776" i="15" s="1"/>
  <c r="V1775" i="15" a="1"/>
  <c r="V1775" i="15" s="1"/>
  <c r="V1774" i="15" a="1"/>
  <c r="V1774" i="15" s="1"/>
  <c r="V1773" i="15" a="1"/>
  <c r="V1773" i="15" s="1"/>
  <c r="V1772" i="15" a="1"/>
  <c r="V1772" i="15" s="1"/>
  <c r="AB1772" i="18" s="1" a="1"/>
  <c r="AB1772" i="18" s="1"/>
  <c r="V1771" i="15" a="1"/>
  <c r="V1771" i="15" s="1"/>
  <c r="AB1771" i="18" s="1" a="1"/>
  <c r="AB1771" i="18" s="1"/>
  <c r="V1770" i="15" a="1"/>
  <c r="V1770" i="15" s="1"/>
  <c r="V1769" i="15" a="1"/>
  <c r="V1769" i="15" s="1"/>
  <c r="V1768" i="15" a="1"/>
  <c r="V1768" i="15" s="1"/>
  <c r="AB1768" i="18" s="1" a="1"/>
  <c r="AB1768" i="18" s="1"/>
  <c r="V1767" i="15" a="1"/>
  <c r="V1767" i="15" s="1"/>
  <c r="V1766" i="15" a="1"/>
  <c r="V1766" i="15" s="1"/>
  <c r="V1765" i="15" a="1"/>
  <c r="V1765" i="15" s="1"/>
  <c r="V1764" i="15" a="1"/>
  <c r="V1764" i="15" s="1"/>
  <c r="AB1764" i="18" s="1" a="1"/>
  <c r="AB1764" i="18" s="1"/>
  <c r="V1763" i="15" a="1"/>
  <c r="V1763" i="15" s="1"/>
  <c r="AB1763" i="18" s="1" a="1"/>
  <c r="AB1763" i="18" s="1"/>
  <c r="V1762" i="15" a="1"/>
  <c r="V1762" i="15" s="1"/>
  <c r="V1761" i="15" a="1"/>
  <c r="V1761" i="15" s="1"/>
  <c r="AB1761" i="18" s="1" a="1"/>
  <c r="AB1761" i="18" s="1"/>
  <c r="V1760" i="15" a="1"/>
  <c r="V1760" i="15" s="1"/>
  <c r="AB1760" i="18" s="1" a="1"/>
  <c r="AB1760" i="18" s="1"/>
  <c r="V1759" i="15" a="1"/>
  <c r="V1759" i="15" s="1"/>
  <c r="V1758" i="15" a="1"/>
  <c r="V1758" i="15" s="1"/>
  <c r="V1757" i="15" a="1"/>
  <c r="V1757" i="15" s="1"/>
  <c r="V1756" i="15" a="1"/>
  <c r="V1756" i="15" s="1"/>
  <c r="AB1756" i="18" s="1" a="1"/>
  <c r="AB1756" i="18" s="1"/>
  <c r="V1755" i="15" a="1"/>
  <c r="V1755" i="15" s="1"/>
  <c r="AB1755" i="18" s="1" a="1"/>
  <c r="AB1755" i="18" s="1"/>
  <c r="V1754" i="15" a="1"/>
  <c r="V1754" i="15" s="1"/>
  <c r="V1753" i="15" a="1"/>
  <c r="V1753" i="15" s="1"/>
  <c r="V1752" i="15" a="1"/>
  <c r="V1752" i="15" s="1"/>
  <c r="AB1752" i="18" s="1" a="1"/>
  <c r="AB1752" i="18" s="1"/>
  <c r="V1751" i="15" a="1"/>
  <c r="V1751" i="15" s="1"/>
  <c r="V1750" i="15" a="1"/>
  <c r="V1750" i="15" s="1"/>
  <c r="V1749" i="15" a="1"/>
  <c r="V1749" i="15" s="1"/>
  <c r="V1748" i="15" a="1"/>
  <c r="V1748" i="15" s="1"/>
  <c r="AB1748" i="18" s="1" a="1"/>
  <c r="AB1748" i="18" s="1"/>
  <c r="V1747" i="15" a="1"/>
  <c r="V1747" i="15" s="1"/>
  <c r="AB1747" i="18" s="1" a="1"/>
  <c r="AB1747" i="18" s="1"/>
  <c r="V1746" i="15" a="1"/>
  <c r="V1746" i="15" s="1"/>
  <c r="V1745" i="15" a="1"/>
  <c r="V1745" i="15" s="1"/>
  <c r="V1744" i="15" a="1"/>
  <c r="V1744" i="15" s="1"/>
  <c r="V1743" i="15" a="1"/>
  <c r="V1743" i="15" s="1"/>
  <c r="V1742" i="15" a="1"/>
  <c r="V1742" i="15" s="1"/>
  <c r="V1741" i="15" a="1"/>
  <c r="V1741" i="15" s="1"/>
  <c r="V1740" i="15" a="1"/>
  <c r="V1740" i="15" s="1"/>
  <c r="AB1740" i="18" s="1" a="1"/>
  <c r="AB1740" i="18" s="1"/>
  <c r="V1739" i="15" a="1"/>
  <c r="V1739" i="15" s="1"/>
  <c r="AB1739" i="18" s="1" a="1"/>
  <c r="AB1739" i="18" s="1"/>
  <c r="V1738" i="15" a="1"/>
  <c r="V1738" i="15" s="1"/>
  <c r="V1737" i="15" a="1"/>
  <c r="V1737" i="15" s="1"/>
  <c r="AB1737" i="18" s="1" a="1"/>
  <c r="AB1737" i="18" s="1"/>
  <c r="V1736" i="15" a="1"/>
  <c r="V1736" i="15" s="1"/>
  <c r="AB1736" i="18" s="1" a="1"/>
  <c r="AB1736" i="18" s="1"/>
  <c r="V1735" i="15" a="1"/>
  <c r="V1735" i="15" s="1"/>
  <c r="V1734" i="15" a="1"/>
  <c r="V1734" i="15" s="1"/>
  <c r="V1733" i="15" a="1"/>
  <c r="V1733" i="15" s="1"/>
  <c r="V1732" i="15" a="1"/>
  <c r="V1732" i="15" s="1"/>
  <c r="AB1732" i="18" s="1" a="1"/>
  <c r="AB1732" i="18" s="1"/>
  <c r="V1731" i="15" a="1"/>
  <c r="V1731" i="15" s="1"/>
  <c r="AB1731" i="18" s="1" a="1"/>
  <c r="AB1731" i="18" s="1"/>
  <c r="V1730" i="15" a="1"/>
  <c r="V1730" i="15" s="1"/>
  <c r="V1729" i="15" a="1"/>
  <c r="V1729" i="15" s="1"/>
  <c r="V1728" i="15" a="1"/>
  <c r="V1728" i="15" s="1"/>
  <c r="AB1728" i="18" s="1" a="1"/>
  <c r="AB1728" i="18" s="1"/>
  <c r="V1727" i="15" a="1"/>
  <c r="V1727" i="15" s="1"/>
  <c r="V1726" i="15" a="1"/>
  <c r="V1726" i="15" s="1"/>
  <c r="V1725" i="15" a="1"/>
  <c r="V1725" i="15" s="1"/>
  <c r="V1724" i="15" a="1"/>
  <c r="V1724" i="15" s="1"/>
  <c r="AB1724" i="18" s="1" a="1"/>
  <c r="AB1724" i="18" s="1"/>
  <c r="V1723" i="15" a="1"/>
  <c r="V1723" i="15" s="1"/>
  <c r="AB1723" i="18" s="1" a="1"/>
  <c r="AB1723" i="18" s="1"/>
  <c r="V1722" i="15" a="1"/>
  <c r="V1722" i="15" s="1"/>
  <c r="V1721" i="15" a="1"/>
  <c r="V1721" i="15" s="1"/>
  <c r="AB1721" i="18" s="1" a="1"/>
  <c r="AB1721" i="18" s="1"/>
  <c r="V1720" i="15" a="1"/>
  <c r="V1720" i="15" s="1"/>
  <c r="V1719" i="15" a="1"/>
  <c r="V1719" i="15" s="1"/>
  <c r="V1718" i="15" a="1"/>
  <c r="V1718" i="15" s="1"/>
  <c r="V1717" i="15" a="1"/>
  <c r="V1717" i="15" s="1"/>
  <c r="V1716" i="15" a="1"/>
  <c r="V1716" i="15" s="1"/>
  <c r="AB1716" i="18" s="1" a="1"/>
  <c r="AB1716" i="18" s="1"/>
  <c r="V1715" i="15" a="1"/>
  <c r="V1715" i="15" s="1"/>
  <c r="AB1715" i="18" s="1" a="1"/>
  <c r="AB1715" i="18" s="1"/>
  <c r="V1714" i="15" a="1"/>
  <c r="V1714" i="15" s="1"/>
  <c r="V1713" i="15" a="1"/>
  <c r="V1713" i="15" s="1"/>
  <c r="V1712" i="15" a="1"/>
  <c r="V1712" i="15" s="1"/>
  <c r="AB1712" i="18" s="1" a="1"/>
  <c r="AB1712" i="18" s="1"/>
  <c r="V1711" i="15" a="1"/>
  <c r="V1711" i="15" s="1"/>
  <c r="V1710" i="15" a="1"/>
  <c r="V1710" i="15" s="1"/>
  <c r="V1709" i="15" a="1"/>
  <c r="V1709" i="15" s="1"/>
  <c r="V1708" i="15" a="1"/>
  <c r="V1708" i="15" s="1"/>
  <c r="AB1708" i="18" s="1" a="1"/>
  <c r="AB1708" i="18" s="1"/>
  <c r="V1707" i="15" a="1"/>
  <c r="V1707" i="15" s="1"/>
  <c r="AB1707" i="18" s="1" a="1"/>
  <c r="AB1707" i="18" s="1"/>
  <c r="V1706" i="15" a="1"/>
  <c r="V1706" i="15" s="1"/>
  <c r="V1705" i="15" a="1"/>
  <c r="V1705" i="15" s="1"/>
  <c r="V1704" i="15" a="1"/>
  <c r="V1704" i="15" s="1"/>
  <c r="V1703" i="15" a="1"/>
  <c r="V1703" i="15" s="1"/>
  <c r="V1702" i="15" a="1"/>
  <c r="V1702" i="15" s="1"/>
  <c r="V1701" i="15" a="1"/>
  <c r="V1701" i="15" s="1"/>
  <c r="V1700" i="15" a="1"/>
  <c r="V1700" i="15" s="1"/>
  <c r="AB1700" i="18" s="1" a="1"/>
  <c r="AB1700" i="18" s="1"/>
  <c r="V1699" i="15" a="1"/>
  <c r="V1699" i="15" s="1"/>
  <c r="AB1699" i="18" s="1" a="1"/>
  <c r="AB1699" i="18" s="1"/>
  <c r="V1698" i="15" a="1"/>
  <c r="V1698" i="15" s="1"/>
  <c r="V1697" i="15" a="1"/>
  <c r="V1697" i="15" s="1"/>
  <c r="AB1697" i="18" s="1" a="1"/>
  <c r="AB1697" i="18" s="1"/>
  <c r="V1696" i="15" a="1"/>
  <c r="V1696" i="15" s="1"/>
  <c r="V1695" i="15" a="1"/>
  <c r="V1695" i="15" s="1"/>
  <c r="V1694" i="15" a="1"/>
  <c r="V1694" i="15" s="1"/>
  <c r="V1693" i="15" a="1"/>
  <c r="V1693" i="15" s="1"/>
  <c r="V1692" i="15" a="1"/>
  <c r="V1692" i="15" s="1"/>
  <c r="AB1692" i="18" s="1" a="1"/>
  <c r="AB1692" i="18" s="1"/>
  <c r="V1691" i="15" a="1"/>
  <c r="V1691" i="15" s="1"/>
  <c r="AB1691" i="18" s="1" a="1"/>
  <c r="AB1691" i="18" s="1"/>
  <c r="V1690" i="15" a="1"/>
  <c r="V1690" i="15" s="1"/>
  <c r="V1689" i="15" a="1"/>
  <c r="V1689" i="15" s="1"/>
  <c r="AB1689" i="18" s="1" a="1"/>
  <c r="AB1689" i="18" s="1"/>
  <c r="V1688" i="15" a="1"/>
  <c r="V1688" i="15" s="1"/>
  <c r="AB1688" i="18" s="1" a="1"/>
  <c r="AB1688" i="18" s="1"/>
  <c r="V1687" i="15" a="1"/>
  <c r="V1687" i="15" s="1"/>
  <c r="V1686" i="15" a="1"/>
  <c r="V1686" i="15" s="1"/>
  <c r="V1685" i="15" a="1"/>
  <c r="V1685" i="15" s="1"/>
  <c r="V1684" i="15" a="1"/>
  <c r="V1684" i="15" s="1"/>
  <c r="AB1684" i="18" s="1" a="1"/>
  <c r="AB1684" i="18" s="1"/>
  <c r="V1683" i="15" a="1"/>
  <c r="V1683" i="15" s="1"/>
  <c r="AB1683" i="18" s="1" a="1"/>
  <c r="AB1683" i="18" s="1"/>
  <c r="V1682" i="15" a="1"/>
  <c r="V1682" i="15" s="1"/>
  <c r="V1681" i="15" a="1"/>
  <c r="V1681" i="15" s="1"/>
  <c r="V1680" i="15" a="1"/>
  <c r="V1680" i="15" s="1"/>
  <c r="AB1680" i="18" s="1" a="1"/>
  <c r="AB1680" i="18" s="1"/>
  <c r="V1679" i="15" a="1"/>
  <c r="V1679" i="15" s="1"/>
  <c r="V1678" i="15" a="1"/>
  <c r="V1678" i="15" s="1"/>
  <c r="V1677" i="15" a="1"/>
  <c r="V1677" i="15" s="1"/>
  <c r="V1676" i="15" a="1"/>
  <c r="V1676" i="15" s="1"/>
  <c r="AB1676" i="18" s="1" a="1"/>
  <c r="AB1676" i="18" s="1"/>
  <c r="V1675" i="15" a="1"/>
  <c r="V1675" i="15" s="1"/>
  <c r="AB1675" i="18" s="1" a="1"/>
  <c r="AB1675" i="18" s="1"/>
  <c r="V1674" i="15" a="1"/>
  <c r="V1674" i="15" s="1"/>
  <c r="V1673" i="15" a="1"/>
  <c r="V1673" i="15" s="1"/>
  <c r="AB1673" i="18" s="1" a="1"/>
  <c r="AB1673" i="18" s="1"/>
  <c r="V1672" i="15" a="1"/>
  <c r="V1672" i="15" s="1"/>
  <c r="AB1672" i="18" s="1" a="1"/>
  <c r="AB1672" i="18" s="1"/>
  <c r="V1671" i="15" a="1"/>
  <c r="V1671" i="15" s="1"/>
  <c r="V1670" i="15" a="1"/>
  <c r="V1670" i="15" s="1"/>
  <c r="V1669" i="15" a="1"/>
  <c r="V1669" i="15" s="1"/>
  <c r="V1668" i="15" a="1"/>
  <c r="V1668" i="15" s="1"/>
  <c r="AB1668" i="18" s="1" a="1"/>
  <c r="AB1668" i="18" s="1"/>
  <c r="V1667" i="15" a="1"/>
  <c r="V1667" i="15" s="1"/>
  <c r="AB1667" i="18" s="1" a="1"/>
  <c r="AB1667" i="18" s="1"/>
  <c r="V1666" i="15" a="1"/>
  <c r="V1666" i="15" s="1"/>
  <c r="V1665" i="15" a="1"/>
  <c r="V1665" i="15" s="1"/>
  <c r="V1664" i="15" a="1"/>
  <c r="V1664" i="15" s="1"/>
  <c r="AB1664" i="18" s="1" a="1"/>
  <c r="AB1664" i="18" s="1"/>
  <c r="V1663" i="15" a="1"/>
  <c r="V1663" i="15" s="1"/>
  <c r="V1662" i="15" a="1"/>
  <c r="V1662" i="15" s="1"/>
  <c r="V1661" i="15" a="1"/>
  <c r="V1661" i="15" s="1"/>
  <c r="V1660" i="15" a="1"/>
  <c r="V1660" i="15" s="1"/>
  <c r="AB1660" i="18" s="1" a="1"/>
  <c r="AB1660" i="18" s="1"/>
  <c r="V1659" i="15" a="1"/>
  <c r="V1659" i="15" s="1"/>
  <c r="AB1659" i="18" s="1" a="1"/>
  <c r="AB1659" i="18" s="1"/>
  <c r="V1658" i="15" a="1"/>
  <c r="V1658" i="15" s="1"/>
  <c r="V1657" i="15" a="1"/>
  <c r="V1657" i="15" s="1"/>
  <c r="AB1657" i="18" s="1" a="1"/>
  <c r="AB1657" i="18" s="1"/>
  <c r="V1656" i="15" a="1"/>
  <c r="V1656" i="15" s="1"/>
  <c r="V1655" i="15" a="1"/>
  <c r="V1655" i="15" s="1"/>
  <c r="V1654" i="15" a="1"/>
  <c r="V1654" i="15" s="1"/>
  <c r="V1653" i="15" a="1"/>
  <c r="V1653" i="15" s="1"/>
  <c r="V1652" i="15" a="1"/>
  <c r="V1652" i="15" s="1"/>
  <c r="AB1652" i="18" s="1" a="1"/>
  <c r="AB1652" i="18" s="1"/>
  <c r="V1651" i="15" a="1"/>
  <c r="V1651" i="15" s="1"/>
  <c r="AB1651" i="18" s="1" a="1"/>
  <c r="AB1651" i="18" s="1"/>
  <c r="V1650" i="15" a="1"/>
  <c r="V1650" i="15" s="1"/>
  <c r="V1649" i="15" a="1"/>
  <c r="V1649" i="15" s="1"/>
  <c r="V1648" i="15" a="1"/>
  <c r="V1648" i="15" s="1"/>
  <c r="AB1648" i="18" s="1" a="1"/>
  <c r="AB1648" i="18" s="1"/>
  <c r="V1647" i="15" a="1"/>
  <c r="V1647" i="15" s="1"/>
  <c r="V1646" i="15" a="1"/>
  <c r="V1646" i="15" s="1"/>
  <c r="V1645" i="15" a="1"/>
  <c r="V1645" i="15" s="1"/>
  <c r="V1644" i="15" a="1"/>
  <c r="V1644" i="15" s="1"/>
  <c r="AB1644" i="18" s="1" a="1"/>
  <c r="AB1644" i="18" s="1"/>
  <c r="V1643" i="15" a="1"/>
  <c r="V1643" i="15" s="1"/>
  <c r="AB1643" i="18" s="1" a="1"/>
  <c r="AB1643" i="18" s="1"/>
  <c r="V1642" i="15" a="1"/>
  <c r="V1642" i="15" s="1"/>
  <c r="V1641" i="15" a="1"/>
  <c r="V1641" i="15" s="1"/>
  <c r="AB1641" i="18" s="1" a="1"/>
  <c r="AB1641" i="18" s="1"/>
  <c r="V1640" i="15" a="1"/>
  <c r="V1640" i="15" s="1"/>
  <c r="AB1640" i="18" s="1" a="1"/>
  <c r="AB1640" i="18" s="1"/>
  <c r="V1639" i="15" a="1"/>
  <c r="V1639" i="15" s="1"/>
  <c r="V1638" i="15" a="1"/>
  <c r="V1638" i="15" s="1"/>
  <c r="V1637" i="15" a="1"/>
  <c r="V1637" i="15" s="1"/>
  <c r="V1636" i="15" a="1"/>
  <c r="V1636" i="15" s="1"/>
  <c r="AB1636" i="18" s="1" a="1"/>
  <c r="AB1636" i="18" s="1"/>
  <c r="V1635" i="15" a="1"/>
  <c r="V1635" i="15" s="1"/>
  <c r="AB1635" i="18" s="1" a="1"/>
  <c r="AB1635" i="18" s="1"/>
  <c r="V1634" i="15" a="1"/>
  <c r="V1634" i="15" s="1"/>
  <c r="V1633" i="15" a="1"/>
  <c r="V1633" i="15" s="1"/>
  <c r="AB1633" i="18" s="1" a="1"/>
  <c r="AB1633" i="18" s="1"/>
  <c r="V1632" i="15" a="1"/>
  <c r="V1632" i="15" s="1"/>
  <c r="AB1632" i="18" s="1" a="1"/>
  <c r="AB1632" i="18" s="1"/>
  <c r="V1631" i="15" a="1"/>
  <c r="V1631" i="15" s="1"/>
  <c r="V1630" i="15" a="1"/>
  <c r="V1630" i="15" s="1"/>
  <c r="V1629" i="15" a="1"/>
  <c r="V1629" i="15" s="1"/>
  <c r="V1628" i="15" a="1"/>
  <c r="V1628" i="15" s="1"/>
  <c r="AB1628" i="18" s="1" a="1"/>
  <c r="AB1628" i="18" s="1"/>
  <c r="V1627" i="15" a="1"/>
  <c r="V1627" i="15" s="1"/>
  <c r="AB1627" i="18" s="1" a="1"/>
  <c r="AB1627" i="18" s="1"/>
  <c r="V1626" i="15" a="1"/>
  <c r="V1626" i="15" s="1"/>
  <c r="V1625" i="15" a="1"/>
  <c r="V1625" i="15" s="1"/>
  <c r="AB1625" i="18" s="1" a="1"/>
  <c r="AB1625" i="18" s="1"/>
  <c r="V1624" i="15" a="1"/>
  <c r="V1624" i="15" s="1"/>
  <c r="AB1624" i="18" s="1" a="1"/>
  <c r="AB1624" i="18" s="1"/>
  <c r="V1623" i="15" a="1"/>
  <c r="V1623" i="15" s="1"/>
  <c r="V1622" i="15" a="1"/>
  <c r="V1622" i="15" s="1"/>
  <c r="V1621" i="15" a="1"/>
  <c r="V1621" i="15" s="1"/>
  <c r="V1620" i="15" a="1"/>
  <c r="V1620" i="15" s="1"/>
  <c r="AB1620" i="18" s="1" a="1"/>
  <c r="AB1620" i="18" s="1"/>
  <c r="V1619" i="15" a="1"/>
  <c r="V1619" i="15" s="1"/>
  <c r="AB1619" i="18" s="1" a="1"/>
  <c r="AB1619" i="18" s="1"/>
  <c r="V1618" i="15" a="1"/>
  <c r="V1618" i="15" s="1"/>
  <c r="V1617" i="15" a="1"/>
  <c r="V1617" i="15" s="1"/>
  <c r="AB1617" i="18" s="1" a="1"/>
  <c r="AB1617" i="18" s="1"/>
  <c r="V1616" i="15" a="1"/>
  <c r="V1616" i="15" s="1"/>
  <c r="AB1616" i="18" s="1" a="1"/>
  <c r="AB1616" i="18" s="1"/>
  <c r="V1615" i="15" a="1"/>
  <c r="V1615" i="15" s="1"/>
  <c r="V1614" i="15" a="1"/>
  <c r="V1614" i="15" s="1"/>
  <c r="V1613" i="15" a="1"/>
  <c r="V1613" i="15" s="1"/>
  <c r="V1612" i="15" a="1"/>
  <c r="V1612" i="15" s="1"/>
  <c r="AB1612" i="18" s="1" a="1"/>
  <c r="AB1612" i="18" s="1"/>
  <c r="V1611" i="15" a="1"/>
  <c r="V1611" i="15" s="1"/>
  <c r="AB1611" i="18" s="1" a="1"/>
  <c r="AB1611" i="18" s="1"/>
  <c r="V1610" i="15" a="1"/>
  <c r="V1610" i="15" s="1"/>
  <c r="V1609" i="15" a="1"/>
  <c r="V1609" i="15" s="1"/>
  <c r="AB1609" i="18" s="1" a="1"/>
  <c r="AB1609" i="18" s="1"/>
  <c r="V1608" i="15" a="1"/>
  <c r="V1608" i="15" s="1"/>
  <c r="AB1608" i="18" s="1" a="1"/>
  <c r="AB1608" i="18" s="1"/>
  <c r="V1607" i="15" a="1"/>
  <c r="V1607" i="15" s="1"/>
  <c r="V1606" i="15" a="1"/>
  <c r="V1606" i="15" s="1"/>
  <c r="V1605" i="15" a="1"/>
  <c r="V1605" i="15" s="1"/>
  <c r="V1604" i="15" a="1"/>
  <c r="V1604" i="15" s="1"/>
  <c r="AB1604" i="18" s="1" a="1"/>
  <c r="AB1604" i="18" s="1"/>
  <c r="V1603" i="15" a="1"/>
  <c r="V1603" i="15" s="1"/>
  <c r="AB1603" i="18" s="1" a="1"/>
  <c r="AB1603" i="18" s="1"/>
  <c r="V1602" i="15" a="1"/>
  <c r="V1602" i="15" s="1"/>
  <c r="V1601" i="15" a="1"/>
  <c r="V1601" i="15" s="1"/>
  <c r="V1600" i="15" a="1"/>
  <c r="V1600" i="15" s="1"/>
  <c r="AB1600" i="18" s="1" a="1"/>
  <c r="AB1600" i="18" s="1"/>
  <c r="V1599" i="15" a="1"/>
  <c r="V1599" i="15" s="1"/>
  <c r="V1598" i="15" a="1"/>
  <c r="V1598" i="15" s="1"/>
  <c r="V1597" i="15" a="1"/>
  <c r="V1597" i="15" s="1"/>
  <c r="V1596" i="15" a="1"/>
  <c r="V1596" i="15" s="1"/>
  <c r="AB1596" i="18" s="1" a="1"/>
  <c r="AB1596" i="18" s="1"/>
  <c r="V1595" i="15" a="1"/>
  <c r="V1595" i="15" s="1"/>
  <c r="AB1595" i="18" s="1" a="1"/>
  <c r="AB1595" i="18" s="1"/>
  <c r="V1594" i="15" a="1"/>
  <c r="V1594" i="15" s="1"/>
  <c r="V1593" i="15" a="1"/>
  <c r="V1593" i="15" s="1"/>
  <c r="AB1593" i="18" s="1" a="1"/>
  <c r="AB1593" i="18" s="1"/>
  <c r="V1592" i="15" a="1"/>
  <c r="V1592" i="15" s="1"/>
  <c r="AB1592" i="18" s="1" a="1"/>
  <c r="AB1592" i="18" s="1"/>
  <c r="V1591" i="15" a="1"/>
  <c r="V1591" i="15" s="1"/>
  <c r="V1590" i="15" a="1"/>
  <c r="V1590" i="15" s="1"/>
  <c r="V1589" i="15" a="1"/>
  <c r="V1589" i="15" s="1"/>
  <c r="V1588" i="15" a="1"/>
  <c r="V1588" i="15" s="1"/>
  <c r="AB1588" i="18" s="1" a="1"/>
  <c r="AB1588" i="18" s="1"/>
  <c r="V1587" i="15" a="1"/>
  <c r="V1587" i="15" s="1"/>
  <c r="AB1587" i="18" s="1" a="1"/>
  <c r="AB1587" i="18" s="1"/>
  <c r="V1586" i="15" a="1"/>
  <c r="V1586" i="15" s="1"/>
  <c r="V1585" i="15" a="1"/>
  <c r="V1585" i="15" s="1"/>
  <c r="V1584" i="15" a="1"/>
  <c r="V1584" i="15" s="1"/>
  <c r="AB1584" i="18" s="1" a="1"/>
  <c r="AB1584" i="18" s="1"/>
  <c r="V1583" i="15" a="1"/>
  <c r="V1583" i="15" s="1"/>
  <c r="V1582" i="15" a="1"/>
  <c r="V1582" i="15" s="1"/>
  <c r="V1581" i="15" a="1"/>
  <c r="V1581" i="15" s="1"/>
  <c r="V1580" i="15" a="1"/>
  <c r="V1580" i="15" s="1"/>
  <c r="AB1580" i="18" s="1" a="1"/>
  <c r="AB1580" i="18" s="1"/>
  <c r="V1579" i="15" a="1"/>
  <c r="V1579" i="15" s="1"/>
  <c r="AB1579" i="18" s="1" a="1"/>
  <c r="AB1579" i="18" s="1"/>
  <c r="V1578" i="15" a="1"/>
  <c r="V1578" i="15" s="1"/>
  <c r="V1577" i="15" a="1"/>
  <c r="V1577" i="15" s="1"/>
  <c r="AB1577" i="18" s="1" a="1"/>
  <c r="AB1577" i="18" s="1"/>
  <c r="V1576" i="15" a="1"/>
  <c r="V1576" i="15" s="1"/>
  <c r="AB1576" i="18" s="1" a="1"/>
  <c r="AB1576" i="18" s="1"/>
  <c r="V1575" i="15" a="1"/>
  <c r="V1575" i="15" s="1"/>
  <c r="V1574" i="15" a="1"/>
  <c r="V1574" i="15" s="1"/>
  <c r="V1573" i="15" a="1"/>
  <c r="V1573" i="15" s="1"/>
  <c r="V1572" i="15" a="1"/>
  <c r="V1572" i="15" s="1"/>
  <c r="AB1572" i="18" s="1" a="1"/>
  <c r="AB1572" i="18" s="1"/>
  <c r="V1571" i="15" a="1"/>
  <c r="V1571" i="15" s="1"/>
  <c r="AB1571" i="18" s="1" a="1"/>
  <c r="AB1571" i="18" s="1"/>
  <c r="V1570" i="15" a="1"/>
  <c r="V1570" i="15" s="1"/>
  <c r="V1569" i="15" a="1"/>
  <c r="V1569" i="15" s="1"/>
  <c r="AB1569" i="18" s="1" a="1"/>
  <c r="AB1569" i="18" s="1"/>
  <c r="V1568" i="15" a="1"/>
  <c r="V1568" i="15" s="1"/>
  <c r="AB1568" i="18" s="1" a="1"/>
  <c r="AB1568" i="18" s="1"/>
  <c r="V1567" i="15" a="1"/>
  <c r="V1567" i="15" s="1"/>
  <c r="V1566" i="15" a="1"/>
  <c r="V1566" i="15" s="1"/>
  <c r="V1565" i="15" a="1"/>
  <c r="V1565" i="15" s="1"/>
  <c r="V1564" i="15" a="1"/>
  <c r="V1564" i="15" s="1"/>
  <c r="AB1564" i="18" s="1" a="1"/>
  <c r="AB1564" i="18" s="1"/>
  <c r="V1563" i="15" a="1"/>
  <c r="V1563" i="15" s="1"/>
  <c r="AB1563" i="18" s="1" a="1"/>
  <c r="AB1563" i="18" s="1"/>
  <c r="V1562" i="15" a="1"/>
  <c r="V1562" i="15" s="1"/>
  <c r="V1561" i="15" a="1"/>
  <c r="V1561" i="15" s="1"/>
  <c r="AB1561" i="18" s="1" a="1"/>
  <c r="AB1561" i="18" s="1"/>
  <c r="V1560" i="15" a="1"/>
  <c r="V1560" i="15" s="1"/>
  <c r="AB1560" i="18" s="1" a="1"/>
  <c r="AB1560" i="18" s="1"/>
  <c r="V1559" i="15" a="1"/>
  <c r="V1559" i="15" s="1"/>
  <c r="V1558" i="15" a="1"/>
  <c r="V1558" i="15" s="1"/>
  <c r="V1557" i="15" a="1"/>
  <c r="V1557" i="15" s="1"/>
  <c r="V1556" i="15" a="1"/>
  <c r="V1556" i="15" s="1"/>
  <c r="AB1556" i="18" s="1" a="1"/>
  <c r="AB1556" i="18" s="1"/>
  <c r="V1555" i="15" a="1"/>
  <c r="V1555" i="15" s="1"/>
  <c r="AB1555" i="18" s="1" a="1"/>
  <c r="AB1555" i="18" s="1"/>
  <c r="V1554" i="15" a="1"/>
  <c r="V1554" i="15" s="1"/>
  <c r="V1553" i="15" a="1"/>
  <c r="V1553" i="15" s="1"/>
  <c r="V1552" i="15" a="1"/>
  <c r="V1552" i="15" s="1"/>
  <c r="V1551" i="15" a="1"/>
  <c r="V1551" i="15" s="1"/>
  <c r="V1550" i="15" a="1"/>
  <c r="V1550" i="15" s="1"/>
  <c r="V1549" i="15" a="1"/>
  <c r="V1549" i="15" s="1"/>
  <c r="V1548" i="15" a="1"/>
  <c r="V1548" i="15" s="1"/>
  <c r="AB1548" i="18" s="1" a="1"/>
  <c r="AB1548" i="18" s="1"/>
  <c r="V1547" i="15" a="1"/>
  <c r="V1547" i="15" s="1"/>
  <c r="AB1547" i="18" s="1" a="1"/>
  <c r="AB1547" i="18" s="1"/>
  <c r="V1546" i="15" a="1"/>
  <c r="V1546" i="15" s="1"/>
  <c r="V1545" i="15" a="1"/>
  <c r="V1545" i="15" s="1"/>
  <c r="AB1545" i="18" s="1" a="1"/>
  <c r="AB1545" i="18" s="1"/>
  <c r="V1544" i="15" a="1"/>
  <c r="V1544" i="15" s="1"/>
  <c r="AB1544" i="18" s="1" a="1"/>
  <c r="AB1544" i="18" s="1"/>
  <c r="V1543" i="15" a="1"/>
  <c r="V1543" i="15" s="1"/>
  <c r="V1542" i="15" a="1"/>
  <c r="V1542" i="15" s="1"/>
  <c r="AB1542" i="18" s="1" a="1"/>
  <c r="AB1542" i="18" s="1"/>
  <c r="V1541" i="15" a="1"/>
  <c r="V1541" i="15" s="1"/>
  <c r="AB1541" i="18" s="1" a="1"/>
  <c r="AB1541" i="18" s="1"/>
  <c r="V1540" i="15" a="1"/>
  <c r="V1540" i="15" s="1"/>
  <c r="AB1540" i="18" s="1" a="1"/>
  <c r="AB1540" i="18" s="1"/>
  <c r="V1539" i="15" a="1"/>
  <c r="V1539" i="15" s="1"/>
  <c r="AB1539" i="18" s="1" a="1"/>
  <c r="AB1539" i="18" s="1"/>
  <c r="V1538" i="15" a="1"/>
  <c r="V1538" i="15" s="1"/>
  <c r="V1537" i="15" a="1"/>
  <c r="V1537" i="15" s="1"/>
  <c r="V1536" i="15" a="1"/>
  <c r="V1536" i="15" s="1"/>
  <c r="V1535" i="15" a="1"/>
  <c r="V1535" i="15" s="1"/>
  <c r="V1534" i="15" a="1"/>
  <c r="V1534" i="15" s="1"/>
  <c r="AB1534" i="18" s="1" a="1"/>
  <c r="AB1534" i="18" s="1"/>
  <c r="V1533" i="15" a="1"/>
  <c r="V1533" i="15" s="1"/>
  <c r="V1532" i="15" a="1"/>
  <c r="V1532" i="15" s="1"/>
  <c r="AB1532" i="18" s="1" a="1"/>
  <c r="AB1532" i="18" s="1"/>
  <c r="V1531" i="15" a="1"/>
  <c r="V1531" i="15" s="1"/>
  <c r="AB1531" i="18" s="1" a="1"/>
  <c r="AB1531" i="18" s="1"/>
  <c r="V1530" i="15" a="1"/>
  <c r="V1530" i="15" s="1"/>
  <c r="AB1530" i="18" s="1" a="1"/>
  <c r="AB1530" i="18" s="1"/>
  <c r="V1529" i="15" a="1"/>
  <c r="V1529" i="15" s="1"/>
  <c r="AB1529" i="18" s="1" a="1"/>
  <c r="AB1529" i="18" s="1"/>
  <c r="V1528" i="15" a="1"/>
  <c r="V1528" i="15" s="1"/>
  <c r="AB1528" i="18" s="1" a="1"/>
  <c r="AB1528" i="18" s="1"/>
  <c r="V1527" i="15" a="1"/>
  <c r="V1527" i="15" s="1"/>
  <c r="V1526" i="15" a="1"/>
  <c r="V1526" i="15" s="1"/>
  <c r="AB1526" i="18" s="1" a="1"/>
  <c r="AB1526" i="18" s="1"/>
  <c r="V1525" i="15" a="1"/>
  <c r="V1525" i="15" s="1"/>
  <c r="AB1525" i="18" s="1" a="1"/>
  <c r="AB1525" i="18" s="1"/>
  <c r="V1524" i="15" a="1"/>
  <c r="V1524" i="15" s="1"/>
  <c r="AB1524" i="18" s="1" a="1"/>
  <c r="AB1524" i="18" s="1"/>
  <c r="V1523" i="15" a="1"/>
  <c r="V1523" i="15" s="1"/>
  <c r="AB1523" i="18" s="1" a="1"/>
  <c r="AB1523" i="18" s="1"/>
  <c r="V1522" i="15" a="1"/>
  <c r="V1522" i="15" s="1"/>
  <c r="AB1522" i="18" s="1" a="1"/>
  <c r="AB1522" i="18" s="1"/>
  <c r="V1521" i="15" a="1"/>
  <c r="V1521" i="15" s="1"/>
  <c r="AB1521" i="18" s="1" a="1"/>
  <c r="AB1521" i="18" s="1"/>
  <c r="V1520" i="15" a="1"/>
  <c r="V1520" i="15" s="1"/>
  <c r="AB1520" i="18" s="1" a="1"/>
  <c r="AB1520" i="18" s="1"/>
  <c r="V1519" i="15" a="1"/>
  <c r="V1519" i="15" s="1"/>
  <c r="AB1519" i="18" s="1" a="1"/>
  <c r="AB1519" i="18" s="1"/>
  <c r="V1518" i="15" a="1"/>
  <c r="V1518" i="15" s="1"/>
  <c r="V1517" i="15" a="1"/>
  <c r="V1517" i="15" s="1"/>
  <c r="V1516" i="15" a="1"/>
  <c r="V1516" i="15" s="1"/>
  <c r="AB1516" i="18" s="1" a="1"/>
  <c r="AB1516" i="18" s="1"/>
  <c r="V1515" i="15" a="1"/>
  <c r="V1515" i="15" s="1"/>
  <c r="AB1515" i="18" s="1" a="1"/>
  <c r="AB1515" i="18" s="1"/>
  <c r="V1514" i="15" a="1"/>
  <c r="V1514" i="15" s="1"/>
  <c r="AB1514" i="18" s="1" a="1"/>
  <c r="AB1514" i="18" s="1"/>
  <c r="V1513" i="15" a="1"/>
  <c r="V1513" i="15" s="1"/>
  <c r="AB1513" i="18" s="1" a="1"/>
  <c r="AB1513" i="18" s="1"/>
  <c r="V1512" i="15" a="1"/>
  <c r="V1512" i="15" s="1"/>
  <c r="AB1512" i="18" s="1" a="1"/>
  <c r="AB1512" i="18" s="1"/>
  <c r="V1511" i="15" a="1"/>
  <c r="V1511" i="15" s="1"/>
  <c r="AB1511" i="18" s="1" a="1"/>
  <c r="AB1511" i="18" s="1"/>
  <c r="V1510" i="15" a="1"/>
  <c r="V1510" i="15" s="1"/>
  <c r="AB1510" i="18" s="1" a="1"/>
  <c r="AB1510" i="18" s="1"/>
  <c r="V1509" i="15" a="1"/>
  <c r="V1509" i="15" s="1"/>
  <c r="AB1509" i="18" s="1" a="1"/>
  <c r="AB1509" i="18" s="1"/>
  <c r="V1508" i="15" a="1"/>
  <c r="V1508" i="15" s="1"/>
  <c r="AB1508" i="18" s="1" a="1"/>
  <c r="AB1508" i="18" s="1"/>
  <c r="V1507" i="15" a="1"/>
  <c r="V1507" i="15" s="1"/>
  <c r="AB1507" i="18" s="1" a="1"/>
  <c r="AB1507" i="18" s="1"/>
  <c r="V1506" i="15" a="1"/>
  <c r="V1506" i="15" s="1"/>
  <c r="V1505" i="15" a="1"/>
  <c r="V1505" i="15" s="1"/>
  <c r="AB1505" i="18" s="1" a="1"/>
  <c r="AB1505" i="18" s="1"/>
  <c r="V1504" i="15" a="1"/>
  <c r="V1504" i="15" s="1"/>
  <c r="AB1504" i="18" s="1" a="1"/>
  <c r="AB1504" i="18" s="1"/>
  <c r="V1503" i="15" a="1"/>
  <c r="V1503" i="15" s="1"/>
  <c r="V1502" i="15" a="1"/>
  <c r="V1502" i="15" s="1"/>
  <c r="V1501" i="15" a="1"/>
  <c r="V1501" i="15" s="1"/>
  <c r="V1500" i="15" a="1"/>
  <c r="V1500" i="15" s="1"/>
  <c r="AB1500" i="18" s="1" a="1"/>
  <c r="AB1500" i="18" s="1"/>
  <c r="V1499" i="15" a="1"/>
  <c r="V1499" i="15" s="1"/>
  <c r="AB1499" i="18" s="1" a="1"/>
  <c r="AB1499" i="18" s="1"/>
  <c r="V1498" i="15" a="1"/>
  <c r="V1498" i="15" s="1"/>
  <c r="AB1498" i="18" s="1" a="1"/>
  <c r="AB1498" i="18" s="1"/>
  <c r="V1497" i="15" a="1"/>
  <c r="V1497" i="15" s="1"/>
  <c r="AB1497" i="18" s="1" a="1"/>
  <c r="AB1497" i="18" s="1"/>
  <c r="V1496" i="15" a="1"/>
  <c r="V1496" i="15" s="1"/>
  <c r="AB1496" i="18" s="1" a="1"/>
  <c r="AB1496" i="18" s="1"/>
  <c r="V1495" i="15" a="1"/>
  <c r="V1495" i="15" s="1"/>
  <c r="V1494" i="15" a="1"/>
  <c r="V1494" i="15" s="1"/>
  <c r="V1493" i="15" a="1"/>
  <c r="V1493" i="15" s="1"/>
  <c r="AB1493" i="18" s="1" a="1"/>
  <c r="AB1493" i="18" s="1"/>
  <c r="V1492" i="15" a="1"/>
  <c r="V1492" i="15" s="1"/>
  <c r="AB1492" i="18" s="1" a="1"/>
  <c r="AB1492" i="18" s="1"/>
  <c r="V1491" i="15" a="1"/>
  <c r="V1491" i="15" s="1"/>
  <c r="AB1491" i="18" s="1" a="1"/>
  <c r="AB1491" i="18" s="1"/>
  <c r="V1490" i="15" a="1"/>
  <c r="V1490" i="15" s="1"/>
  <c r="AB1490" i="18" s="1" a="1"/>
  <c r="AB1490" i="18" s="1"/>
  <c r="V1489" i="15" a="1"/>
  <c r="V1489" i="15" s="1"/>
  <c r="AB1489" i="18" s="1" a="1"/>
  <c r="AB1489" i="18" s="1"/>
  <c r="V1488" i="15" a="1"/>
  <c r="V1488" i="15" s="1"/>
  <c r="AB1488" i="18" s="1" a="1"/>
  <c r="AB1488" i="18" s="1"/>
  <c r="V1487" i="15" a="1"/>
  <c r="V1487" i="15" s="1"/>
  <c r="V1486" i="15" a="1"/>
  <c r="V1486" i="15" s="1"/>
  <c r="V1485" i="15" a="1"/>
  <c r="V1485" i="15" s="1"/>
  <c r="V1484" i="15" a="1"/>
  <c r="V1484" i="15" s="1"/>
  <c r="AB1484" i="18" s="1" a="1"/>
  <c r="AB1484" i="18" s="1"/>
  <c r="V1483" i="15" a="1"/>
  <c r="V1483" i="15" s="1"/>
  <c r="AB1483" i="18" s="1" a="1"/>
  <c r="AB1483" i="18" s="1"/>
  <c r="V1482" i="15" a="1"/>
  <c r="V1482" i="15" s="1"/>
  <c r="AB1482" i="18" s="1" a="1"/>
  <c r="AB1482" i="18" s="1"/>
  <c r="V1481" i="15" a="1"/>
  <c r="V1481" i="15" s="1"/>
  <c r="AB1481" i="18" s="1" a="1"/>
  <c r="AB1481" i="18" s="1"/>
  <c r="V1480" i="15" a="1"/>
  <c r="V1480" i="15" s="1"/>
  <c r="AB1480" i="18" s="1" a="1"/>
  <c r="AB1480" i="18" s="1"/>
  <c r="V1479" i="15" a="1"/>
  <c r="V1479" i="15" s="1"/>
  <c r="V1478" i="15" a="1"/>
  <c r="V1478" i="15" s="1"/>
  <c r="AB1478" i="18" s="1" a="1"/>
  <c r="AB1478" i="18" s="1"/>
  <c r="V1477" i="15" a="1"/>
  <c r="V1477" i="15" s="1"/>
  <c r="V1476" i="15" a="1"/>
  <c r="V1476" i="15" s="1"/>
  <c r="AB1476" i="18" s="1" a="1"/>
  <c r="AB1476" i="18" s="1"/>
  <c r="V1475" i="15" a="1"/>
  <c r="V1475" i="15" s="1"/>
  <c r="AB1475" i="18" s="1" a="1"/>
  <c r="AB1475" i="18" s="1"/>
  <c r="V1474" i="15" a="1"/>
  <c r="V1474" i="15" s="1"/>
  <c r="V1473" i="15" a="1"/>
  <c r="V1473" i="15" s="1"/>
  <c r="AB1473" i="18" s="1" a="1"/>
  <c r="AB1473" i="18" s="1"/>
  <c r="V1472" i="15" a="1"/>
  <c r="V1472" i="15" s="1"/>
  <c r="AB1472" i="18" s="1" a="1"/>
  <c r="AB1472" i="18" s="1"/>
  <c r="V1471" i="15" a="1"/>
  <c r="V1471" i="15" s="1"/>
  <c r="V1470" i="15" a="1"/>
  <c r="V1470" i="15" s="1"/>
  <c r="V1469" i="15" a="1"/>
  <c r="V1469" i="15" s="1"/>
  <c r="V1468" i="15" a="1"/>
  <c r="V1468" i="15" s="1"/>
  <c r="AB1468" i="18" s="1" a="1"/>
  <c r="AB1468" i="18" s="1"/>
  <c r="V1467" i="15" a="1"/>
  <c r="V1467" i="15" s="1"/>
  <c r="AB1467" i="18" s="1" a="1"/>
  <c r="AB1467" i="18" s="1"/>
  <c r="V1466" i="15" a="1"/>
  <c r="V1466" i="15" s="1"/>
  <c r="V1465" i="15" a="1"/>
  <c r="V1465" i="15" s="1"/>
  <c r="AB1465" i="18" s="1" a="1"/>
  <c r="AB1465" i="18" s="1"/>
  <c r="V1464" i="15" a="1"/>
  <c r="V1464" i="15" s="1"/>
  <c r="AB1464" i="18" s="1" a="1"/>
  <c r="AB1464" i="18" s="1"/>
  <c r="V1463" i="15" a="1"/>
  <c r="V1463" i="15" s="1"/>
  <c r="V1462" i="15" a="1"/>
  <c r="V1462" i="15" s="1"/>
  <c r="AB1462" i="18" s="1" a="1"/>
  <c r="AB1462" i="18" s="1"/>
  <c r="V1461" i="15" a="1"/>
  <c r="V1461" i="15" s="1"/>
  <c r="AB1461" i="18" s="1" a="1"/>
  <c r="AB1461" i="18" s="1"/>
  <c r="V1460" i="15" a="1"/>
  <c r="V1460" i="15" s="1"/>
  <c r="AB1460" i="18" s="1" a="1"/>
  <c r="AB1460" i="18" s="1"/>
  <c r="V1459" i="15" a="1"/>
  <c r="V1459" i="15" s="1"/>
  <c r="AB1459" i="18" s="1" a="1"/>
  <c r="AB1459" i="18" s="1"/>
  <c r="V1458" i="15" a="1"/>
  <c r="V1458" i="15" s="1"/>
  <c r="AB1458" i="18" s="1" a="1"/>
  <c r="AB1458" i="18" s="1"/>
  <c r="V1457" i="15" a="1"/>
  <c r="V1457" i="15" s="1"/>
  <c r="AB1457" i="18" s="1" a="1"/>
  <c r="AB1457" i="18" s="1"/>
  <c r="V1456" i="15" a="1"/>
  <c r="V1456" i="15" s="1"/>
  <c r="AB1456" i="18" s="1" a="1"/>
  <c r="AB1456" i="18" s="1"/>
  <c r="V1455" i="15" a="1"/>
  <c r="V1455" i="15" s="1"/>
  <c r="V1454" i="15" a="1"/>
  <c r="V1454" i="15" s="1"/>
  <c r="V1453" i="15" a="1"/>
  <c r="V1453" i="15" s="1"/>
  <c r="AB1453" i="18" s="1" a="1"/>
  <c r="AB1453" i="18" s="1"/>
  <c r="V1452" i="15" a="1"/>
  <c r="V1452" i="15" s="1"/>
  <c r="AB1452" i="18" s="1" a="1"/>
  <c r="AB1452" i="18" s="1"/>
  <c r="V1451" i="15" a="1"/>
  <c r="V1451" i="15" s="1"/>
  <c r="AB1451" i="18" s="1" a="1"/>
  <c r="AB1451" i="18" s="1"/>
  <c r="V1450" i="15" a="1"/>
  <c r="V1450" i="15" s="1"/>
  <c r="AB1450" i="18" s="1" a="1"/>
  <c r="AB1450" i="18" s="1"/>
  <c r="V1449" i="15" a="1"/>
  <c r="V1449" i="15" s="1"/>
  <c r="AB1449" i="18" s="1" a="1"/>
  <c r="AB1449" i="18" s="1"/>
  <c r="V1448" i="15" a="1"/>
  <c r="V1448" i="15" s="1"/>
  <c r="AB1448" i="18" s="1" a="1"/>
  <c r="AB1448" i="18" s="1"/>
  <c r="V1447" i="15" a="1"/>
  <c r="V1447" i="15" s="1"/>
  <c r="V1446" i="15" a="1"/>
  <c r="V1446" i="15" s="1"/>
  <c r="AB1446" i="18" s="1" a="1"/>
  <c r="AB1446" i="18" s="1"/>
  <c r="V1445" i="15" a="1"/>
  <c r="V1445" i="15" s="1"/>
  <c r="AB1445" i="18" s="1" a="1"/>
  <c r="AB1445" i="18" s="1"/>
  <c r="V1444" i="15" a="1"/>
  <c r="V1444" i="15" s="1"/>
  <c r="AB1444" i="18" s="1" a="1"/>
  <c r="AB1444" i="18" s="1"/>
  <c r="V1443" i="15" a="1"/>
  <c r="V1443" i="15" s="1"/>
  <c r="AB1443" i="18" s="1" a="1"/>
  <c r="AB1443" i="18" s="1"/>
  <c r="V1442" i="15" a="1"/>
  <c r="V1442" i="15" s="1"/>
  <c r="V1441" i="15" a="1"/>
  <c r="V1441" i="15" s="1"/>
  <c r="AB1441" i="18" s="1" a="1"/>
  <c r="AB1441" i="18" s="1"/>
  <c r="V1440" i="15" a="1"/>
  <c r="V1440" i="15" s="1"/>
  <c r="AB1440" i="18" s="1" a="1"/>
  <c r="AB1440" i="18" s="1"/>
  <c r="V1439" i="15" a="1"/>
  <c r="V1439" i="15" s="1"/>
  <c r="V1438" i="15" a="1"/>
  <c r="V1438" i="15" s="1"/>
  <c r="AB1438" i="18" s="1" a="1"/>
  <c r="AB1438" i="18" s="1"/>
  <c r="V1437" i="15" a="1"/>
  <c r="V1437" i="15" s="1"/>
  <c r="AB1437" i="18" s="1" a="1"/>
  <c r="AB1437" i="18" s="1"/>
  <c r="V1436" i="15" a="1"/>
  <c r="V1436" i="15" s="1"/>
  <c r="AB1436" i="18" s="1" a="1"/>
  <c r="AB1436" i="18" s="1"/>
  <c r="V1435" i="15" a="1"/>
  <c r="V1435" i="15" s="1"/>
  <c r="AB1435" i="18" s="1" a="1"/>
  <c r="AB1435" i="18" s="1"/>
  <c r="V1434" i="15" a="1"/>
  <c r="V1434" i="15" s="1"/>
  <c r="AB1434" i="18" s="1" a="1"/>
  <c r="AB1434" i="18" s="1"/>
  <c r="V1433" i="15" a="1"/>
  <c r="V1433" i="15" s="1"/>
  <c r="AB1433" i="18" s="1" a="1"/>
  <c r="AB1433" i="18" s="1"/>
  <c r="V1432" i="15" a="1"/>
  <c r="V1432" i="15" s="1"/>
  <c r="AB1432" i="18" s="1" a="1"/>
  <c r="AB1432" i="18" s="1"/>
  <c r="V1431" i="15" a="1"/>
  <c r="V1431" i="15" s="1"/>
  <c r="V1430" i="15" a="1"/>
  <c r="V1430" i="15" s="1"/>
  <c r="AB1430" i="18" s="1" a="1"/>
  <c r="AB1430" i="18" s="1"/>
  <c r="V1429" i="15" a="1"/>
  <c r="V1429" i="15" s="1"/>
  <c r="AB1429" i="18" s="1" a="1"/>
  <c r="AB1429" i="18" s="1"/>
  <c r="V1428" i="15" a="1"/>
  <c r="V1428" i="15" s="1"/>
  <c r="AB1428" i="18" s="1" a="1"/>
  <c r="AB1428" i="18" s="1"/>
  <c r="V1427" i="15" a="1"/>
  <c r="V1427" i="15" s="1"/>
  <c r="AB1427" i="18" s="1" a="1"/>
  <c r="AB1427" i="18" s="1"/>
  <c r="V1426" i="15" a="1"/>
  <c r="V1426" i="15" s="1"/>
  <c r="AB1426" i="18" s="1" a="1"/>
  <c r="AB1426" i="18" s="1"/>
  <c r="V1425" i="15" a="1"/>
  <c r="V1425" i="15" s="1"/>
  <c r="AB1425" i="18" s="1" a="1"/>
  <c r="AB1425" i="18" s="1"/>
  <c r="V1424" i="15" a="1"/>
  <c r="V1424" i="15" s="1"/>
  <c r="AB1424" i="18" s="1" a="1"/>
  <c r="AB1424" i="18" s="1"/>
  <c r="V1423" i="15" a="1"/>
  <c r="V1423" i="15" s="1"/>
  <c r="V1422" i="15" a="1"/>
  <c r="V1422" i="15" s="1"/>
  <c r="AB1422" i="18" s="1" a="1"/>
  <c r="AB1422" i="18" s="1"/>
  <c r="V1421" i="15" a="1"/>
  <c r="V1421" i="15" s="1"/>
  <c r="AB1421" i="18" s="1" a="1"/>
  <c r="AB1421" i="18" s="1"/>
  <c r="V1420" i="15" a="1"/>
  <c r="V1420" i="15" s="1"/>
  <c r="AB1420" i="18" s="1" a="1"/>
  <c r="AB1420" i="18" s="1"/>
  <c r="V1419" i="15" a="1"/>
  <c r="V1419" i="15" s="1"/>
  <c r="AB1419" i="18" s="1" a="1"/>
  <c r="AB1419" i="18" s="1"/>
  <c r="V1418" i="15" a="1"/>
  <c r="V1418" i="15" s="1"/>
  <c r="AB1418" i="18" s="1" a="1"/>
  <c r="AB1418" i="18" s="1"/>
  <c r="V1417" i="15" a="1"/>
  <c r="V1417" i="15" s="1"/>
  <c r="AB1417" i="18" s="1" a="1"/>
  <c r="AB1417" i="18" s="1"/>
  <c r="V1416" i="15" a="1"/>
  <c r="V1416" i="15" s="1"/>
  <c r="AB1416" i="18" s="1" a="1"/>
  <c r="AB1416" i="18" s="1"/>
  <c r="V1415" i="15" a="1"/>
  <c r="V1415" i="15" s="1"/>
  <c r="V1414" i="15" a="1"/>
  <c r="V1414" i="15" s="1"/>
  <c r="AB1414" i="18" s="1" a="1"/>
  <c r="AB1414" i="18" s="1"/>
  <c r="V1413" i="15" a="1"/>
  <c r="V1413" i="15" s="1"/>
  <c r="AB1413" i="18" s="1" a="1"/>
  <c r="AB1413" i="18" s="1"/>
  <c r="V1412" i="15" a="1"/>
  <c r="V1412" i="15" s="1"/>
  <c r="AB1412" i="18" s="1" a="1"/>
  <c r="AB1412" i="18" s="1"/>
  <c r="V1411" i="15" a="1"/>
  <c r="V1411" i="15" s="1"/>
  <c r="AB1411" i="18" s="1" a="1"/>
  <c r="AB1411" i="18" s="1"/>
  <c r="V1410" i="15" a="1"/>
  <c r="V1410" i="15" s="1"/>
  <c r="V1409" i="15" a="1"/>
  <c r="V1409" i="15" s="1"/>
  <c r="AB1409" i="18" s="1" a="1"/>
  <c r="AB1409" i="18" s="1"/>
  <c r="V1408" i="15" a="1"/>
  <c r="V1408" i="15" s="1"/>
  <c r="AB1408" i="18" s="1" a="1"/>
  <c r="AB1408" i="18" s="1"/>
  <c r="V1407" i="15" a="1"/>
  <c r="V1407" i="15" s="1"/>
  <c r="V1406" i="15" a="1"/>
  <c r="V1406" i="15" s="1"/>
  <c r="AB1406" i="18" s="1" a="1"/>
  <c r="AB1406" i="18" s="1"/>
  <c r="V1405" i="15" a="1"/>
  <c r="V1405" i="15" s="1"/>
  <c r="V1404" i="15" a="1"/>
  <c r="V1404" i="15" s="1"/>
  <c r="AB1404" i="18" s="1" a="1"/>
  <c r="AB1404" i="18" s="1"/>
  <c r="V1403" i="15" a="1"/>
  <c r="V1403" i="15" s="1"/>
  <c r="AB1403" i="18" s="1" a="1"/>
  <c r="AB1403" i="18" s="1"/>
  <c r="V1402" i="15" a="1"/>
  <c r="V1402" i="15" s="1"/>
  <c r="AB1402" i="18" s="1" a="1"/>
  <c r="AB1402" i="18" s="1"/>
  <c r="V1401" i="15" a="1"/>
  <c r="V1401" i="15" s="1"/>
  <c r="AB1401" i="18" s="1" a="1"/>
  <c r="AB1401" i="18" s="1"/>
  <c r="V1400" i="15" a="1"/>
  <c r="V1400" i="15" s="1"/>
  <c r="AB1400" i="18" s="1" a="1"/>
  <c r="AB1400" i="18" s="1"/>
  <c r="V1399" i="15" a="1"/>
  <c r="V1399" i="15" s="1"/>
  <c r="V1398" i="15" a="1"/>
  <c r="V1398" i="15" s="1"/>
  <c r="AB1398" i="18" s="1" a="1"/>
  <c r="AB1398" i="18" s="1"/>
  <c r="V1397" i="15" a="1"/>
  <c r="V1397" i="15" s="1"/>
  <c r="V1396" i="15" a="1"/>
  <c r="V1396" i="15" s="1"/>
  <c r="AB1396" i="18" s="1" a="1"/>
  <c r="AB1396" i="18" s="1"/>
  <c r="V1395" i="15" a="1"/>
  <c r="V1395" i="15" s="1"/>
  <c r="AB1395" i="18" s="1" a="1"/>
  <c r="AB1395" i="18" s="1"/>
  <c r="V1394" i="15" a="1"/>
  <c r="V1394" i="15" s="1"/>
  <c r="AB1394" i="18" s="1" a="1"/>
  <c r="AB1394" i="18" s="1"/>
  <c r="V1393" i="15" a="1"/>
  <c r="V1393" i="15" s="1"/>
  <c r="AB1393" i="18" s="1" a="1"/>
  <c r="AB1393" i="18" s="1"/>
  <c r="V1392" i="15" a="1"/>
  <c r="V1392" i="15" s="1"/>
  <c r="AB1392" i="18" s="1" a="1"/>
  <c r="AB1392" i="18" s="1"/>
  <c r="V1391" i="15" a="1"/>
  <c r="V1391" i="15" s="1"/>
  <c r="V1390" i="15" a="1"/>
  <c r="V1390" i="15" s="1"/>
  <c r="V1389" i="15" a="1"/>
  <c r="V1389" i="15" s="1"/>
  <c r="AB1389" i="18" s="1" a="1"/>
  <c r="AB1389" i="18" s="1"/>
  <c r="V1388" i="15" a="1"/>
  <c r="V1388" i="15" s="1"/>
  <c r="AB1388" i="18" s="1" a="1"/>
  <c r="AB1388" i="18" s="1"/>
  <c r="V1387" i="15" a="1"/>
  <c r="V1387" i="15" s="1"/>
  <c r="AB1387" i="18" s="1" a="1"/>
  <c r="AB1387" i="18" s="1"/>
  <c r="V1386" i="15" a="1"/>
  <c r="V1386" i="15" s="1"/>
  <c r="AB1386" i="18" s="1" a="1"/>
  <c r="AB1386" i="18" s="1"/>
  <c r="V1385" i="15" a="1"/>
  <c r="V1385" i="15" s="1"/>
  <c r="AB1385" i="18" s="1" a="1"/>
  <c r="AB1385" i="18" s="1"/>
  <c r="V1384" i="15" a="1"/>
  <c r="V1384" i="15" s="1"/>
  <c r="AB1384" i="18" s="1" a="1"/>
  <c r="AB1384" i="18" s="1"/>
  <c r="V1383" i="15" a="1"/>
  <c r="V1383" i="15" s="1"/>
  <c r="V1382" i="15" a="1"/>
  <c r="V1382" i="15" s="1"/>
  <c r="AB1382" i="18" s="1" a="1"/>
  <c r="AB1382" i="18" s="1"/>
  <c r="V1381" i="15" a="1"/>
  <c r="V1381" i="15" s="1"/>
  <c r="AB1381" i="18" s="1" a="1"/>
  <c r="AB1381" i="18" s="1"/>
  <c r="V1380" i="15" a="1"/>
  <c r="V1380" i="15" s="1"/>
  <c r="AB1380" i="18" s="1" a="1"/>
  <c r="AB1380" i="18" s="1"/>
  <c r="V1379" i="15" a="1"/>
  <c r="V1379" i="15" s="1"/>
  <c r="AB1379" i="18" s="1" a="1"/>
  <c r="AB1379" i="18" s="1"/>
  <c r="V1378" i="15" a="1"/>
  <c r="V1378" i="15" s="1"/>
  <c r="V1377" i="15" a="1"/>
  <c r="V1377" i="15" s="1"/>
  <c r="V1376" i="15" a="1"/>
  <c r="V1376" i="15" s="1"/>
  <c r="AB1376" i="18" s="1" a="1"/>
  <c r="AB1376" i="18" s="1"/>
  <c r="V1375" i="15" a="1"/>
  <c r="V1375" i="15" s="1"/>
  <c r="V1374" i="15" a="1"/>
  <c r="V1374" i="15" s="1"/>
  <c r="V1373" i="15" a="1"/>
  <c r="V1373" i="15" s="1"/>
  <c r="AB1373" i="18" s="1" a="1"/>
  <c r="AB1373" i="18" s="1"/>
  <c r="V1372" i="15" a="1"/>
  <c r="V1372" i="15" s="1"/>
  <c r="AB1372" i="18" s="1" a="1"/>
  <c r="AB1372" i="18" s="1"/>
  <c r="V1371" i="15" a="1"/>
  <c r="V1371" i="15" s="1"/>
  <c r="AB1371" i="18" s="1" a="1"/>
  <c r="AB1371" i="18" s="1"/>
  <c r="V1370" i="15" a="1"/>
  <c r="V1370" i="15" s="1"/>
  <c r="AB1370" i="18" s="1" a="1"/>
  <c r="AB1370" i="18" s="1"/>
  <c r="V1369" i="15" a="1"/>
  <c r="V1369" i="15" s="1"/>
  <c r="AB1369" i="18" s="1" a="1"/>
  <c r="AB1369" i="18" s="1"/>
  <c r="V1368" i="15" a="1"/>
  <c r="V1368" i="15" s="1"/>
  <c r="AB1368" i="18" s="1" a="1"/>
  <c r="AB1368" i="18" s="1"/>
  <c r="V1367" i="15" a="1"/>
  <c r="V1367" i="15" s="1"/>
  <c r="V1366" i="15" a="1"/>
  <c r="V1366" i="15" s="1"/>
  <c r="V1365" i="15" a="1"/>
  <c r="V1365" i="15" s="1"/>
  <c r="AB1365" i="18" s="1" a="1"/>
  <c r="AB1365" i="18" s="1"/>
  <c r="V1364" i="15" a="1"/>
  <c r="V1364" i="15" s="1"/>
  <c r="AB1364" i="18" s="1" a="1"/>
  <c r="AB1364" i="18" s="1"/>
  <c r="V1363" i="15" a="1"/>
  <c r="V1363" i="15" s="1"/>
  <c r="AB1363" i="18" s="1" a="1"/>
  <c r="AB1363" i="18" s="1"/>
  <c r="V1362" i="15" a="1"/>
  <c r="V1362" i="15" s="1"/>
  <c r="AB1362" i="18" s="1" a="1"/>
  <c r="AB1362" i="18" s="1"/>
  <c r="V1361" i="15" a="1"/>
  <c r="V1361" i="15" s="1"/>
  <c r="AB1361" i="18" s="1" a="1"/>
  <c r="AB1361" i="18" s="1"/>
  <c r="V1360" i="15" a="1"/>
  <c r="V1360" i="15" s="1"/>
  <c r="AB1360" i="18" s="1" a="1"/>
  <c r="AB1360" i="18" s="1"/>
  <c r="V1359" i="15" a="1"/>
  <c r="V1359" i="15" s="1"/>
  <c r="V1358" i="15" a="1"/>
  <c r="V1358" i="15" s="1"/>
  <c r="AB1358" i="18" s="1" a="1"/>
  <c r="AB1358" i="18" s="1"/>
  <c r="V1357" i="15" a="1"/>
  <c r="V1357" i="15" s="1"/>
  <c r="AB1357" i="18" s="1" a="1"/>
  <c r="AB1357" i="18" s="1"/>
  <c r="V1356" i="15" a="1"/>
  <c r="V1356" i="15" s="1"/>
  <c r="AB1356" i="18" s="1" a="1"/>
  <c r="AB1356" i="18" s="1"/>
  <c r="V1355" i="15" a="1"/>
  <c r="V1355" i="15" s="1"/>
  <c r="AB1355" i="18" s="1" a="1"/>
  <c r="AB1355" i="18" s="1"/>
  <c r="V1354" i="15" a="1"/>
  <c r="V1354" i="15" s="1"/>
  <c r="AB1354" i="18" s="1" a="1"/>
  <c r="AB1354" i="18" s="1"/>
  <c r="V1353" i="15" a="1"/>
  <c r="V1353" i="15" s="1"/>
  <c r="AB1353" i="18" s="1" a="1"/>
  <c r="AB1353" i="18" s="1"/>
  <c r="V1352" i="15" a="1"/>
  <c r="V1352" i="15" s="1"/>
  <c r="AB1352" i="18" s="1" a="1"/>
  <c r="AB1352" i="18" s="1"/>
  <c r="V1351" i="15" a="1"/>
  <c r="V1351" i="15" s="1"/>
  <c r="V1350" i="15" a="1"/>
  <c r="V1350" i="15" s="1"/>
  <c r="V1349" i="15" a="1"/>
  <c r="V1349" i="15" s="1"/>
  <c r="AB1349" i="18" s="1" a="1"/>
  <c r="AB1349" i="18" s="1"/>
  <c r="V1348" i="15" a="1"/>
  <c r="V1348" i="15" s="1"/>
  <c r="AB1348" i="18" s="1" a="1"/>
  <c r="AB1348" i="18" s="1"/>
  <c r="V1347" i="15" a="1"/>
  <c r="V1347" i="15" s="1"/>
  <c r="AB1347" i="18" s="1" a="1"/>
  <c r="AB1347" i="18" s="1"/>
  <c r="V1346" i="15" a="1"/>
  <c r="V1346" i="15" s="1"/>
  <c r="AB1346" i="18" s="1" a="1"/>
  <c r="AB1346" i="18" s="1"/>
  <c r="V1345" i="15" a="1"/>
  <c r="V1345" i="15" s="1"/>
  <c r="AB1345" i="18" s="1" a="1"/>
  <c r="AB1345" i="18" s="1"/>
  <c r="V1344" i="15" a="1"/>
  <c r="V1344" i="15" s="1"/>
  <c r="AB1344" i="18" s="1" a="1"/>
  <c r="AB1344" i="18" s="1"/>
  <c r="V1343" i="15" a="1"/>
  <c r="V1343" i="15" s="1"/>
  <c r="V1342" i="15" a="1"/>
  <c r="V1342" i="15" s="1"/>
  <c r="V1341" i="15" a="1"/>
  <c r="V1341" i="15" s="1"/>
  <c r="AB1341" i="18" s="1" a="1"/>
  <c r="AB1341" i="18" s="1"/>
  <c r="V1340" i="15" a="1"/>
  <c r="V1340" i="15" s="1"/>
  <c r="AB1340" i="18" s="1" a="1"/>
  <c r="AB1340" i="18" s="1"/>
  <c r="V1339" i="15" a="1"/>
  <c r="V1339" i="15" s="1"/>
  <c r="AB1339" i="18" s="1" a="1"/>
  <c r="AB1339" i="18" s="1"/>
  <c r="V1338" i="15" a="1"/>
  <c r="V1338" i="15" s="1"/>
  <c r="V1337" i="15" a="1"/>
  <c r="V1337" i="15" s="1"/>
  <c r="AB1337" i="18" s="1" a="1"/>
  <c r="AB1337" i="18" s="1"/>
  <c r="V1336" i="15" a="1"/>
  <c r="V1336" i="15" s="1"/>
  <c r="V1335" i="15" a="1"/>
  <c r="V1335" i="15" s="1"/>
  <c r="V1334" i="15" a="1"/>
  <c r="V1334" i="15" s="1"/>
  <c r="V1333" i="15" a="1"/>
  <c r="V1333" i="15" s="1"/>
  <c r="AB1333" i="18" s="1" a="1"/>
  <c r="AB1333" i="18" s="1"/>
  <c r="V1332" i="15" a="1"/>
  <c r="V1332" i="15" s="1"/>
  <c r="AB1332" i="18" s="1" a="1"/>
  <c r="AB1332" i="18" s="1"/>
  <c r="V1331" i="15" a="1"/>
  <c r="V1331" i="15" s="1"/>
  <c r="AB1331" i="18" s="1" a="1"/>
  <c r="AB1331" i="18" s="1"/>
  <c r="V1330" i="15" a="1"/>
  <c r="V1330" i="15" s="1"/>
  <c r="AB1330" i="18" s="1" a="1"/>
  <c r="AB1330" i="18" s="1"/>
  <c r="V1329" i="15" a="1"/>
  <c r="V1329" i="15" s="1"/>
  <c r="AB1329" i="18" s="1" a="1"/>
  <c r="AB1329" i="18" s="1"/>
  <c r="V1328" i="15" a="1"/>
  <c r="V1328" i="15" s="1"/>
  <c r="AB1328" i="18" s="1" a="1"/>
  <c r="AB1328" i="18" s="1"/>
  <c r="V1327" i="15" a="1"/>
  <c r="V1327" i="15" s="1"/>
  <c r="V1326" i="15" a="1"/>
  <c r="V1326" i="15" s="1"/>
  <c r="V1325" i="15" a="1"/>
  <c r="V1325" i="15" s="1"/>
  <c r="AB1325" i="18" s="1" a="1"/>
  <c r="AB1325" i="18" s="1"/>
  <c r="V1324" i="15" a="1"/>
  <c r="V1324" i="15" s="1"/>
  <c r="AB1324" i="18" s="1" a="1"/>
  <c r="AB1324" i="18" s="1"/>
  <c r="V1323" i="15" a="1"/>
  <c r="V1323" i="15" s="1"/>
  <c r="AB1323" i="18" s="1" a="1"/>
  <c r="AB1323" i="18" s="1"/>
  <c r="V1322" i="15" a="1"/>
  <c r="V1322" i="15" s="1"/>
  <c r="V1321" i="15" a="1"/>
  <c r="V1321" i="15" s="1"/>
  <c r="AB1321" i="18" s="1" a="1"/>
  <c r="AB1321" i="18" s="1"/>
  <c r="V1320" i="15" a="1"/>
  <c r="V1320" i="15" s="1"/>
  <c r="AB1320" i="18" s="1" a="1"/>
  <c r="AB1320" i="18" s="1"/>
  <c r="V1319" i="15" a="1"/>
  <c r="V1319" i="15" s="1"/>
  <c r="V1318" i="15" a="1"/>
  <c r="V1318" i="15" s="1"/>
  <c r="V1317" i="15" a="1"/>
  <c r="V1317" i="15" s="1"/>
  <c r="AB1317" i="18" s="1" a="1"/>
  <c r="AB1317" i="18" s="1"/>
  <c r="V1316" i="15" a="1"/>
  <c r="V1316" i="15" s="1"/>
  <c r="AB1316" i="18" s="1" a="1"/>
  <c r="AB1316" i="18" s="1"/>
  <c r="V1315" i="15" a="1"/>
  <c r="V1315" i="15" s="1"/>
  <c r="AB1315" i="18" s="1" a="1"/>
  <c r="AB1315" i="18" s="1"/>
  <c r="V1314" i="15" a="1"/>
  <c r="V1314" i="15" s="1"/>
  <c r="V1313" i="15" a="1"/>
  <c r="V1313" i="15" s="1"/>
  <c r="AB1313" i="18" s="1" a="1"/>
  <c r="AB1313" i="18" s="1"/>
  <c r="V1312" i="15" a="1"/>
  <c r="V1312" i="15" s="1"/>
  <c r="AB1312" i="18" s="1" a="1"/>
  <c r="AB1312" i="18" s="1"/>
  <c r="V1311" i="15" a="1"/>
  <c r="V1311" i="15" s="1"/>
  <c r="V1310" i="15" a="1"/>
  <c r="V1310" i="15" s="1"/>
  <c r="V1309" i="15" a="1"/>
  <c r="V1309" i="15" s="1"/>
  <c r="AB1309" i="18" s="1" a="1"/>
  <c r="AB1309" i="18" s="1"/>
  <c r="V1308" i="15" a="1"/>
  <c r="V1308" i="15" s="1"/>
  <c r="AB1308" i="18" s="1" a="1"/>
  <c r="AB1308" i="18" s="1"/>
  <c r="V1307" i="15" a="1"/>
  <c r="V1307" i="15" s="1"/>
  <c r="AB1307" i="18" s="1" a="1"/>
  <c r="AB1307" i="18" s="1"/>
  <c r="V1306" i="15" a="1"/>
  <c r="V1306" i="15" s="1"/>
  <c r="AB1306" i="18" s="1" a="1"/>
  <c r="AB1306" i="18" s="1"/>
  <c r="V1305" i="15" a="1"/>
  <c r="V1305" i="15" s="1"/>
  <c r="AB1305" i="18" s="1" a="1"/>
  <c r="AB1305" i="18" s="1"/>
  <c r="V1304" i="15" a="1"/>
  <c r="V1304" i="15" s="1"/>
  <c r="AB1304" i="18" s="1" a="1"/>
  <c r="AB1304" i="18" s="1"/>
  <c r="V1303" i="15" a="1"/>
  <c r="V1303" i="15" s="1"/>
  <c r="V1302" i="15" a="1"/>
  <c r="V1302" i="15" s="1"/>
  <c r="V1301" i="15" a="1"/>
  <c r="V1301" i="15" s="1"/>
  <c r="AB1301" i="18" s="1" a="1"/>
  <c r="AB1301" i="18" s="1"/>
  <c r="V1300" i="15" a="1"/>
  <c r="V1300" i="15" s="1"/>
  <c r="AB1300" i="18" s="1" a="1"/>
  <c r="AB1300" i="18" s="1"/>
  <c r="V1299" i="15" a="1"/>
  <c r="V1299" i="15" s="1"/>
  <c r="AB1299" i="18" s="1" a="1"/>
  <c r="AB1299" i="18" s="1"/>
  <c r="V1298" i="15" a="1"/>
  <c r="V1298" i="15" s="1"/>
  <c r="AB1298" i="18" s="1" a="1"/>
  <c r="AB1298" i="18" s="1"/>
  <c r="V1297" i="15" a="1"/>
  <c r="V1297" i="15" s="1"/>
  <c r="AB1297" i="18" s="1" a="1"/>
  <c r="AB1297" i="18" s="1"/>
  <c r="V1296" i="15" a="1"/>
  <c r="V1296" i="15" s="1"/>
  <c r="AB1296" i="18" s="1" a="1"/>
  <c r="AB1296" i="18" s="1"/>
  <c r="V1295" i="15" a="1"/>
  <c r="V1295" i="15" s="1"/>
  <c r="AB1295" i="18" s="1" a="1"/>
  <c r="AB1295" i="18" s="1"/>
  <c r="V1294" i="15" a="1"/>
  <c r="V1294" i="15" s="1"/>
  <c r="AB1294" i="18" s="1" a="1"/>
  <c r="AB1294" i="18" s="1"/>
  <c r="V1293" i="15" a="1"/>
  <c r="V1293" i="15" s="1"/>
  <c r="AB1293" i="18" s="1" a="1"/>
  <c r="AB1293" i="18" s="1"/>
  <c r="V1292" i="15" a="1"/>
  <c r="V1292" i="15" s="1"/>
  <c r="AB1292" i="18" s="1" a="1"/>
  <c r="AB1292" i="18" s="1"/>
  <c r="V1291" i="15" a="1"/>
  <c r="V1291" i="15" s="1"/>
  <c r="AB1291" i="18" s="1" a="1"/>
  <c r="AB1291" i="18" s="1"/>
  <c r="V1290" i="15" a="1"/>
  <c r="V1290" i="15" s="1"/>
  <c r="V1289" i="15" a="1"/>
  <c r="V1289" i="15" s="1"/>
  <c r="AB1289" i="18" s="1" a="1"/>
  <c r="AB1289" i="18" s="1"/>
  <c r="V1288" i="15" a="1"/>
  <c r="V1288" i="15" s="1"/>
  <c r="AB1288" i="18" s="1" a="1"/>
  <c r="AB1288" i="18" s="1"/>
  <c r="V1287" i="15" a="1"/>
  <c r="V1287" i="15" s="1"/>
  <c r="AB1287" i="18" s="1" a="1"/>
  <c r="AB1287" i="18" s="1"/>
  <c r="V1286" i="15" a="1"/>
  <c r="V1286" i="15" s="1"/>
  <c r="V1285" i="15" a="1"/>
  <c r="V1285" i="15" s="1"/>
  <c r="V1284" i="15" a="1"/>
  <c r="V1284" i="15" s="1"/>
  <c r="AB1284" i="18" s="1" a="1"/>
  <c r="AB1284" i="18" s="1"/>
  <c r="V1283" i="15" a="1"/>
  <c r="V1283" i="15" s="1"/>
  <c r="AB1283" i="18" s="1" a="1"/>
  <c r="AB1283" i="18" s="1"/>
  <c r="V1282" i="15" a="1"/>
  <c r="V1282" i="15" s="1"/>
  <c r="AB1282" i="18" s="1" a="1"/>
  <c r="AB1282" i="18" s="1"/>
  <c r="V1281" i="15" a="1"/>
  <c r="V1281" i="15" s="1"/>
  <c r="AB1281" i="18" s="1" a="1"/>
  <c r="AB1281" i="18" s="1"/>
  <c r="V1280" i="15" a="1"/>
  <c r="V1280" i="15" s="1"/>
  <c r="AB1280" i="18" s="1" a="1"/>
  <c r="AB1280" i="18" s="1"/>
  <c r="V1279" i="15" a="1"/>
  <c r="V1279" i="15" s="1"/>
  <c r="V1278" i="15" a="1"/>
  <c r="V1278" i="15" s="1"/>
  <c r="AB1278" i="18" s="1" a="1"/>
  <c r="AB1278" i="18" s="1"/>
  <c r="V1277" i="15" a="1"/>
  <c r="V1277" i="15" s="1"/>
  <c r="AB1277" i="18" s="1" a="1"/>
  <c r="AB1277" i="18" s="1"/>
  <c r="V1276" i="15" a="1"/>
  <c r="V1276" i="15" s="1"/>
  <c r="AB1276" i="18" s="1" a="1"/>
  <c r="AB1276" i="18" s="1"/>
  <c r="V1275" i="15" a="1"/>
  <c r="V1275" i="15" s="1"/>
  <c r="AB1275" i="18" s="1" a="1"/>
  <c r="AB1275" i="18" s="1"/>
  <c r="V1274" i="15" a="1"/>
  <c r="V1274" i="15" s="1"/>
  <c r="AB1274" i="18" s="1" a="1"/>
  <c r="AB1274" i="18" s="1"/>
  <c r="V1273" i="15" a="1"/>
  <c r="V1273" i="15" s="1"/>
  <c r="V1272" i="15" a="1"/>
  <c r="V1272" i="15" s="1"/>
  <c r="AB1272" i="18" s="1" a="1"/>
  <c r="AB1272" i="18" s="1"/>
  <c r="V1271" i="15" a="1"/>
  <c r="V1271" i="15" s="1"/>
  <c r="V1270" i="15" a="1"/>
  <c r="V1270" i="15" s="1"/>
  <c r="AB1270" i="18" s="1" a="1"/>
  <c r="AB1270" i="18" s="1"/>
  <c r="V1269" i="15" a="1"/>
  <c r="V1269" i="15" s="1"/>
  <c r="V1268" i="15" a="1"/>
  <c r="V1268" i="15" s="1"/>
  <c r="AB1268" i="18" s="1" a="1"/>
  <c r="AB1268" i="18" s="1"/>
  <c r="V1267" i="15" a="1"/>
  <c r="V1267" i="15" s="1"/>
  <c r="AB1267" i="18" s="1" a="1"/>
  <c r="AB1267" i="18" s="1"/>
  <c r="V1266" i="15" a="1"/>
  <c r="V1266" i="15" s="1"/>
  <c r="AB1266" i="18" s="1" a="1"/>
  <c r="AB1266" i="18" s="1"/>
  <c r="V1265" i="15" a="1"/>
  <c r="V1265" i="15" s="1"/>
  <c r="AB1265" i="18" s="1" a="1"/>
  <c r="AB1265" i="18" s="1"/>
  <c r="V1264" i="15" a="1"/>
  <c r="V1264" i="15" s="1"/>
  <c r="AB1264" i="18" s="1" a="1"/>
  <c r="AB1264" i="18" s="1"/>
  <c r="V1263" i="15" a="1"/>
  <c r="V1263" i="15" s="1"/>
  <c r="V1262" i="15" a="1"/>
  <c r="V1262" i="15" s="1"/>
  <c r="AB1262" i="18" s="1" a="1"/>
  <c r="AB1262" i="18" s="1"/>
  <c r="V1261" i="15" a="1"/>
  <c r="V1261" i="15" s="1"/>
  <c r="V1260" i="15" a="1"/>
  <c r="V1260" i="15" s="1"/>
  <c r="AB1260" i="18" s="1" a="1"/>
  <c r="AB1260" i="18" s="1"/>
  <c r="V1259" i="15" a="1"/>
  <c r="V1259" i="15" s="1"/>
  <c r="AB1259" i="18" s="1" a="1"/>
  <c r="AB1259" i="18" s="1"/>
  <c r="V1258" i="15" a="1"/>
  <c r="V1258" i="15" s="1"/>
  <c r="V1257" i="15" a="1"/>
  <c r="V1257" i="15" s="1"/>
  <c r="AB1257" i="18" s="1" a="1"/>
  <c r="AB1257" i="18" s="1"/>
  <c r="V1256" i="15" a="1"/>
  <c r="V1256" i="15" s="1"/>
  <c r="AB1256" i="18" s="1" a="1"/>
  <c r="AB1256" i="18" s="1"/>
  <c r="V1255" i="15" a="1"/>
  <c r="V1255" i="15" s="1"/>
  <c r="V1254" i="15" a="1"/>
  <c r="V1254" i="15" s="1"/>
  <c r="V1253" i="15" a="1"/>
  <c r="V1253" i="15" s="1"/>
  <c r="V1252" i="15" a="1"/>
  <c r="V1252" i="15" s="1"/>
  <c r="AB1252" i="18" s="1" a="1"/>
  <c r="AB1252" i="18" s="1"/>
  <c r="V1251" i="15" a="1"/>
  <c r="V1251" i="15" s="1"/>
  <c r="AB1251" i="18" s="1" a="1"/>
  <c r="AB1251" i="18" s="1"/>
  <c r="V1250" i="15" a="1"/>
  <c r="V1250" i="15" s="1"/>
  <c r="AB1250" i="18" s="1" a="1"/>
  <c r="AB1250" i="18" s="1"/>
  <c r="V1249" i="15" a="1"/>
  <c r="V1249" i="15" s="1"/>
  <c r="AB1249" i="18" s="1" a="1"/>
  <c r="AB1249" i="18" s="1"/>
  <c r="V1248" i="15" a="1"/>
  <c r="V1248" i="15" s="1"/>
  <c r="AB1248" i="18" s="1" a="1"/>
  <c r="AB1248" i="18" s="1"/>
  <c r="V1247" i="15" a="1"/>
  <c r="V1247" i="15" s="1"/>
  <c r="AB1247" i="18" s="1" a="1"/>
  <c r="AB1247" i="18" s="1"/>
  <c r="V1246" i="15" a="1"/>
  <c r="V1246" i="15" s="1"/>
  <c r="AB1246" i="18" s="1" a="1"/>
  <c r="AB1246" i="18" s="1"/>
  <c r="V1245" i="15" a="1"/>
  <c r="V1245" i="15" s="1"/>
  <c r="V1244" i="15" a="1"/>
  <c r="V1244" i="15" s="1"/>
  <c r="AB1244" i="18" s="1" a="1"/>
  <c r="AB1244" i="18" s="1"/>
  <c r="V1243" i="15" a="1"/>
  <c r="V1243" i="15" s="1"/>
  <c r="AB1243" i="18" s="1" a="1"/>
  <c r="AB1243" i="18" s="1"/>
  <c r="V1242" i="15" a="1"/>
  <c r="V1242" i="15" s="1"/>
  <c r="AB1242" i="18" s="1" a="1"/>
  <c r="AB1242" i="18" s="1"/>
  <c r="V1241" i="15" a="1"/>
  <c r="V1241" i="15" s="1"/>
  <c r="AB1241" i="18" s="1" a="1"/>
  <c r="AB1241" i="18" s="1"/>
  <c r="V1240" i="15" a="1"/>
  <c r="V1240" i="15" s="1"/>
  <c r="AB1240" i="18" s="1" a="1"/>
  <c r="AB1240" i="18" s="1"/>
  <c r="V1239" i="15" a="1"/>
  <c r="V1239" i="15" s="1"/>
  <c r="AB1239" i="18" s="1" a="1"/>
  <c r="AB1239" i="18" s="1"/>
  <c r="V1238" i="15" a="1"/>
  <c r="V1238" i="15" s="1"/>
  <c r="AB1238" i="18" s="1" a="1"/>
  <c r="AB1238" i="18" s="1"/>
  <c r="V1237" i="15" a="1"/>
  <c r="V1237" i="15" s="1"/>
  <c r="AB1237" i="18" s="1" a="1"/>
  <c r="AB1237" i="18" s="1"/>
  <c r="V1236" i="15" a="1"/>
  <c r="V1236" i="15" s="1"/>
  <c r="AB1236" i="18" s="1" a="1"/>
  <c r="AB1236" i="18" s="1"/>
  <c r="V1235" i="15" a="1"/>
  <c r="V1235" i="15" s="1"/>
  <c r="AB1235" i="18" s="1" a="1"/>
  <c r="AB1235" i="18" s="1"/>
  <c r="V1234" i="15" a="1"/>
  <c r="V1234" i="15" s="1"/>
  <c r="AB1234" i="18" s="1" a="1"/>
  <c r="AB1234" i="18" s="1"/>
  <c r="V1233" i="15" a="1"/>
  <c r="V1233" i="15" s="1"/>
  <c r="AB1233" i="18" s="1" a="1"/>
  <c r="AB1233" i="18" s="1"/>
  <c r="V1232" i="15" a="1"/>
  <c r="V1232" i="15" s="1"/>
  <c r="AB1232" i="18" s="1" a="1"/>
  <c r="AB1232" i="18" s="1"/>
  <c r="V1231" i="15" a="1"/>
  <c r="V1231" i="15" s="1"/>
  <c r="AB1231" i="18" s="1" a="1"/>
  <c r="AB1231" i="18" s="1"/>
  <c r="V1230" i="15" a="1"/>
  <c r="V1230" i="15" s="1"/>
  <c r="AB1230" i="18" s="1" a="1"/>
  <c r="AB1230" i="18" s="1"/>
  <c r="V1229" i="15" a="1"/>
  <c r="V1229" i="15" s="1"/>
  <c r="V1228" i="15" a="1"/>
  <c r="V1228" i="15" s="1"/>
  <c r="AB1228" i="18" s="1" a="1"/>
  <c r="AB1228" i="18" s="1"/>
  <c r="V1227" i="15" a="1"/>
  <c r="V1227" i="15" s="1"/>
  <c r="AB1227" i="18" s="1" a="1"/>
  <c r="AB1227" i="18" s="1"/>
  <c r="V1226" i="15" a="1"/>
  <c r="V1226" i="15" s="1"/>
  <c r="AB1226" i="18" s="1" a="1"/>
  <c r="AB1226" i="18" s="1"/>
  <c r="V1225" i="15" a="1"/>
  <c r="V1225" i="15" s="1"/>
  <c r="AB1225" i="18" s="1" a="1"/>
  <c r="AB1225" i="18" s="1"/>
  <c r="V1224" i="15" a="1"/>
  <c r="V1224" i="15" s="1"/>
  <c r="AB1224" i="18" s="1" a="1"/>
  <c r="AB1224" i="18" s="1"/>
  <c r="V1223" i="15" a="1"/>
  <c r="V1223" i="15" s="1"/>
  <c r="AB1223" i="18" s="1" a="1"/>
  <c r="AB1223" i="18" s="1"/>
  <c r="V1222" i="15" a="1"/>
  <c r="V1222" i="15" s="1"/>
  <c r="AB1222" i="18" s="1" a="1"/>
  <c r="AB1222" i="18" s="1"/>
  <c r="V1221" i="15" a="1"/>
  <c r="V1221" i="15" s="1"/>
  <c r="AB1221" i="18" s="1" a="1"/>
  <c r="AB1221" i="18" s="1"/>
  <c r="V1220" i="15" a="1"/>
  <c r="V1220" i="15" s="1"/>
  <c r="AB1220" i="18" s="1" a="1"/>
  <c r="AB1220" i="18" s="1"/>
  <c r="V1219" i="15" a="1"/>
  <c r="V1219" i="15" s="1"/>
  <c r="AB1219" i="18" s="1" a="1"/>
  <c r="AB1219" i="18" s="1"/>
  <c r="V1218" i="15" a="1"/>
  <c r="V1218" i="15" s="1"/>
  <c r="V1217" i="15" a="1"/>
  <c r="V1217" i="15" s="1"/>
  <c r="AB1217" i="18" s="1" a="1"/>
  <c r="AB1217" i="18" s="1"/>
  <c r="V1216" i="15" a="1"/>
  <c r="V1216" i="15" s="1"/>
  <c r="AB1216" i="18" s="1" a="1"/>
  <c r="AB1216" i="18" s="1"/>
  <c r="V1215" i="15" a="1"/>
  <c r="V1215" i="15" s="1"/>
  <c r="AB1215" i="18" s="1" a="1"/>
  <c r="AB1215" i="18" s="1"/>
  <c r="V1214" i="15" a="1"/>
  <c r="V1214" i="15" s="1"/>
  <c r="AB1214" i="18" s="1" a="1"/>
  <c r="AB1214" i="18" s="1"/>
  <c r="V1213" i="15" a="1"/>
  <c r="V1213" i="15" s="1"/>
  <c r="V1212" i="15" a="1"/>
  <c r="V1212" i="15" s="1"/>
  <c r="AB1212" i="18" s="1" a="1"/>
  <c r="AB1212" i="18" s="1"/>
  <c r="V1211" i="15" a="1"/>
  <c r="V1211" i="15" s="1"/>
  <c r="AB1211" i="18" s="1" a="1"/>
  <c r="AB1211" i="18" s="1"/>
  <c r="V1210" i="15" a="1"/>
  <c r="V1210" i="15" s="1"/>
  <c r="AB1210" i="18" s="1" a="1"/>
  <c r="AB1210" i="18" s="1"/>
  <c r="V1209" i="15" a="1"/>
  <c r="V1209" i="15" s="1"/>
  <c r="AB1209" i="18" s="1" a="1"/>
  <c r="AB1209" i="18" s="1"/>
  <c r="V1208" i="15" a="1"/>
  <c r="V1208" i="15" s="1"/>
  <c r="AB1208" i="18" s="1" a="1"/>
  <c r="AB1208" i="18" s="1"/>
  <c r="V1207" i="15" a="1"/>
  <c r="V1207" i="15" s="1"/>
  <c r="V1206" i="15" a="1"/>
  <c r="V1206" i="15" s="1"/>
  <c r="V1205" i="15" a="1"/>
  <c r="V1205" i="15" s="1"/>
  <c r="V1204" i="15" a="1"/>
  <c r="V1204" i="15" s="1"/>
  <c r="AB1204" i="18" s="1" a="1"/>
  <c r="AB1204" i="18" s="1"/>
  <c r="V1203" i="15" a="1"/>
  <c r="V1203" i="15" s="1"/>
  <c r="AB1203" i="18" s="1" a="1"/>
  <c r="AB1203" i="18" s="1"/>
  <c r="V1202" i="15" a="1"/>
  <c r="V1202" i="15" s="1"/>
  <c r="V1201" i="15" a="1"/>
  <c r="V1201" i="15" s="1"/>
  <c r="AB1201" i="18" s="1" a="1"/>
  <c r="AB1201" i="18" s="1"/>
  <c r="V1200" i="15" a="1"/>
  <c r="V1200" i="15" s="1"/>
  <c r="V1199" i="15" a="1"/>
  <c r="V1199" i="15" s="1"/>
  <c r="V1198" i="15" a="1"/>
  <c r="V1198" i="15" s="1"/>
  <c r="AB1198" i="18" s="1" a="1"/>
  <c r="AB1198" i="18" s="1"/>
  <c r="V1197" i="15" a="1"/>
  <c r="V1197" i="15" s="1"/>
  <c r="V1196" i="15" a="1"/>
  <c r="V1196" i="15" s="1"/>
  <c r="AB1196" i="18" s="1" a="1"/>
  <c r="AB1196" i="18" s="1"/>
  <c r="V1195" i="15" a="1"/>
  <c r="V1195" i="15" s="1"/>
  <c r="AB1195" i="18" s="1" a="1"/>
  <c r="AB1195" i="18" s="1"/>
  <c r="V1194" i="15" a="1"/>
  <c r="V1194" i="15" s="1"/>
  <c r="AB1194" i="18" s="1" a="1"/>
  <c r="AB1194" i="18" s="1"/>
  <c r="V1193" i="15" a="1"/>
  <c r="V1193" i="15" s="1"/>
  <c r="AB1193" i="18" s="1" a="1"/>
  <c r="AB1193" i="18" s="1"/>
  <c r="V1192" i="15" a="1"/>
  <c r="V1192" i="15" s="1"/>
  <c r="AB1192" i="18" s="1" a="1"/>
  <c r="AB1192" i="18" s="1"/>
  <c r="V1191" i="15" a="1"/>
  <c r="V1191" i="15" s="1"/>
  <c r="V1190" i="15" a="1"/>
  <c r="V1190" i="15" s="1"/>
  <c r="V1189" i="15" a="1"/>
  <c r="V1189" i="15" s="1"/>
  <c r="V1188" i="15" a="1"/>
  <c r="V1188" i="15" s="1"/>
  <c r="AB1188" i="18" s="1" a="1"/>
  <c r="AB1188" i="18" s="1"/>
  <c r="V1187" i="15" a="1"/>
  <c r="V1187" i="15" s="1"/>
  <c r="AB1187" i="18" s="1" a="1"/>
  <c r="AB1187" i="18" s="1"/>
  <c r="V1186" i="15" a="1"/>
  <c r="V1186" i="15" s="1"/>
  <c r="AB1186" i="18" s="1" a="1"/>
  <c r="AB1186" i="18" s="1"/>
  <c r="V1185" i="15" a="1"/>
  <c r="V1185" i="15" s="1"/>
  <c r="AB1185" i="18" s="1" a="1"/>
  <c r="AB1185" i="18" s="1"/>
  <c r="V1184" i="15" a="1"/>
  <c r="V1184" i="15" s="1"/>
  <c r="AB1184" i="18" s="1" a="1"/>
  <c r="AB1184" i="18" s="1"/>
  <c r="V1183" i="15" a="1"/>
  <c r="V1183" i="15" s="1"/>
  <c r="AB1183" i="18" s="1" a="1"/>
  <c r="AB1183" i="18" s="1"/>
  <c r="V1182" i="15" a="1"/>
  <c r="V1182" i="15" s="1"/>
  <c r="AB1182" i="18" s="1" a="1"/>
  <c r="AB1182" i="18" s="1"/>
  <c r="V1181" i="15" a="1"/>
  <c r="V1181" i="15" s="1"/>
  <c r="AB1181" i="18" s="1" a="1"/>
  <c r="AB1181" i="18" s="1"/>
  <c r="V1180" i="15" a="1"/>
  <c r="V1180" i="15" s="1"/>
  <c r="AB1180" i="18" s="1" a="1"/>
  <c r="AB1180" i="18" s="1"/>
  <c r="V1179" i="15" a="1"/>
  <c r="V1179" i="15" s="1"/>
  <c r="AB1179" i="18" s="1" a="1"/>
  <c r="AB1179" i="18" s="1"/>
  <c r="V1178" i="15" a="1"/>
  <c r="V1178" i="15" s="1"/>
  <c r="AB1178" i="18" s="1" a="1"/>
  <c r="AB1178" i="18" s="1"/>
  <c r="V1177" i="15" a="1"/>
  <c r="V1177" i="15" s="1"/>
  <c r="AB1177" i="18" s="1" a="1"/>
  <c r="AB1177" i="18" s="1"/>
  <c r="V1176" i="15" a="1"/>
  <c r="V1176" i="15" s="1"/>
  <c r="V1175" i="15" a="1"/>
  <c r="V1175" i="15" s="1"/>
  <c r="AB1175" i="18" s="1" a="1"/>
  <c r="AB1175" i="18" s="1"/>
  <c r="V1174" i="15" a="1"/>
  <c r="V1174" i="15" s="1"/>
  <c r="AB1174" i="18" s="1" a="1"/>
  <c r="AB1174" i="18" s="1"/>
  <c r="V1173" i="15" a="1"/>
  <c r="V1173" i="15" s="1"/>
  <c r="AB1173" i="18" s="1" a="1"/>
  <c r="AB1173" i="18" s="1"/>
  <c r="V1172" i="15" a="1"/>
  <c r="V1172" i="15" s="1"/>
  <c r="AB1172" i="18" s="1" a="1"/>
  <c r="AB1172" i="18" s="1"/>
  <c r="V1171" i="15" a="1"/>
  <c r="V1171" i="15" s="1"/>
  <c r="AB1171" i="18" s="1" a="1"/>
  <c r="AB1171" i="18" s="1"/>
  <c r="V1170" i="15" a="1"/>
  <c r="V1170" i="15" s="1"/>
  <c r="AB1170" i="18" s="1" a="1"/>
  <c r="AB1170" i="18" s="1"/>
  <c r="V1169" i="15" a="1"/>
  <c r="V1169" i="15" s="1"/>
  <c r="AB1169" i="18" s="1" a="1"/>
  <c r="AB1169" i="18" s="1"/>
  <c r="V1168" i="15" a="1"/>
  <c r="V1168" i="15" s="1"/>
  <c r="AB1168" i="18" s="1" a="1"/>
  <c r="AB1168" i="18" s="1"/>
  <c r="V1167" i="15" a="1"/>
  <c r="V1167" i="15" s="1"/>
  <c r="AB1167" i="18" s="1" a="1"/>
  <c r="AB1167" i="18" s="1"/>
  <c r="V1166" i="15" a="1"/>
  <c r="V1166" i="15" s="1"/>
  <c r="AB1166" i="18" s="1" a="1"/>
  <c r="AB1166" i="18" s="1"/>
  <c r="V1165" i="15" a="1"/>
  <c r="V1165" i="15" s="1"/>
  <c r="AB1165" i="18" s="1" a="1"/>
  <c r="AB1165" i="18" s="1"/>
  <c r="V1164" i="15" a="1"/>
  <c r="V1164" i="15" s="1"/>
  <c r="AB1164" i="18" s="1" a="1"/>
  <c r="AB1164" i="18" s="1"/>
  <c r="V1163" i="15" a="1"/>
  <c r="V1163" i="15" s="1"/>
  <c r="AB1163" i="18" s="1" a="1"/>
  <c r="AB1163" i="18" s="1"/>
  <c r="V1162" i="15" a="1"/>
  <c r="V1162" i="15" s="1"/>
  <c r="V1161" i="15" a="1"/>
  <c r="V1161" i="15" s="1"/>
  <c r="AB1161" i="18" s="1" a="1"/>
  <c r="AB1161" i="18" s="1"/>
  <c r="V1160" i="15" a="1"/>
  <c r="V1160" i="15" s="1"/>
  <c r="AB1160" i="18" s="1" a="1"/>
  <c r="AB1160" i="18" s="1"/>
  <c r="V1159" i="15" a="1"/>
  <c r="V1159" i="15" s="1"/>
  <c r="AB1159" i="18" s="1" a="1"/>
  <c r="AB1159" i="18" s="1"/>
  <c r="V1158" i="15" a="1"/>
  <c r="V1158" i="15" s="1"/>
  <c r="AB1158" i="18" s="1" a="1"/>
  <c r="AB1158" i="18" s="1"/>
  <c r="V1157" i="15" a="1"/>
  <c r="V1157" i="15" s="1"/>
  <c r="AB1157" i="18" s="1" a="1"/>
  <c r="AB1157" i="18" s="1"/>
  <c r="V1156" i="15" a="1"/>
  <c r="V1156" i="15" s="1"/>
  <c r="AB1156" i="18" s="1" a="1"/>
  <c r="AB1156" i="18" s="1"/>
  <c r="V1155" i="15" a="1"/>
  <c r="V1155" i="15" s="1"/>
  <c r="AB1155" i="18" s="1" a="1"/>
  <c r="AB1155" i="18" s="1"/>
  <c r="V1154" i="15" a="1"/>
  <c r="V1154" i="15" s="1"/>
  <c r="AB1154" i="18" s="1" a="1"/>
  <c r="AB1154" i="18" s="1"/>
  <c r="V1153" i="15" a="1"/>
  <c r="V1153" i="15" s="1"/>
  <c r="AB1153" i="18" s="1" a="1"/>
  <c r="AB1153" i="18" s="1"/>
  <c r="V1152" i="15" a="1"/>
  <c r="V1152" i="15" s="1"/>
  <c r="AB1152" i="18" s="1" a="1"/>
  <c r="AB1152" i="18" s="1"/>
  <c r="V1151" i="15" a="1"/>
  <c r="V1151" i="15" s="1"/>
  <c r="AB1151" i="18" s="1" a="1"/>
  <c r="AB1151" i="18" s="1"/>
  <c r="V1150" i="15" a="1"/>
  <c r="V1150" i="15" s="1"/>
  <c r="AB1150" i="18" s="1" a="1"/>
  <c r="AB1150" i="18" s="1"/>
  <c r="V1149" i="15" a="1"/>
  <c r="V1149" i="15" s="1"/>
  <c r="V1148" i="15" a="1"/>
  <c r="V1148" i="15" s="1"/>
  <c r="AB1148" i="18" s="1" a="1"/>
  <c r="AB1148" i="18" s="1"/>
  <c r="V1147" i="15" a="1"/>
  <c r="V1147" i="15" s="1"/>
  <c r="AB1147" i="18" s="1" a="1"/>
  <c r="AB1147" i="18" s="1"/>
  <c r="V1146" i="15" a="1"/>
  <c r="V1146" i="15" s="1"/>
  <c r="V1145" i="15" a="1"/>
  <c r="V1145" i="15" s="1"/>
  <c r="AB1145" i="18" s="1" a="1"/>
  <c r="AB1145" i="18" s="1"/>
  <c r="V1144" i="15" a="1"/>
  <c r="V1144" i="15" s="1"/>
  <c r="AB1144" i="18" s="1" a="1"/>
  <c r="AB1144" i="18" s="1"/>
  <c r="V1143" i="15" a="1"/>
  <c r="V1143" i="15" s="1"/>
  <c r="AB1143" i="18" s="1" a="1"/>
  <c r="AB1143" i="18" s="1"/>
  <c r="V1142" i="15" a="1"/>
  <c r="V1142" i="15" s="1"/>
  <c r="V1141" i="15" a="1"/>
  <c r="V1141" i="15" s="1"/>
  <c r="V1140" i="15" a="1"/>
  <c r="V1140" i="15" s="1"/>
  <c r="AB1140" i="18" s="1" a="1"/>
  <c r="AB1140" i="18" s="1"/>
  <c r="V1139" i="15" a="1"/>
  <c r="V1139" i="15" s="1"/>
  <c r="AB1139" i="18" s="1" a="1"/>
  <c r="AB1139" i="18" s="1"/>
  <c r="V1138" i="15" a="1"/>
  <c r="V1138" i="15" s="1"/>
  <c r="AB1138" i="18" s="1" a="1"/>
  <c r="AB1138" i="18" s="1"/>
  <c r="V1137" i="15" a="1"/>
  <c r="V1137" i="15" s="1"/>
  <c r="AB1137" i="18" s="1" a="1"/>
  <c r="AB1137" i="18" s="1"/>
  <c r="V1136" i="15" a="1"/>
  <c r="V1136" i="15" s="1"/>
  <c r="AB1136" i="18" s="1" a="1"/>
  <c r="AB1136" i="18" s="1"/>
  <c r="V1135" i="15" a="1"/>
  <c r="V1135" i="15" s="1"/>
  <c r="V1134" i="15" a="1"/>
  <c r="V1134" i="15" s="1"/>
  <c r="AB1134" i="18" s="1" a="1"/>
  <c r="AB1134" i="18" s="1"/>
  <c r="V1133" i="15" a="1"/>
  <c r="V1133" i="15" s="1"/>
  <c r="V1132" i="15" a="1"/>
  <c r="V1132" i="15" s="1"/>
  <c r="AB1132" i="18" s="1" a="1"/>
  <c r="AB1132" i="18" s="1"/>
  <c r="V1131" i="15" a="1"/>
  <c r="V1131" i="15" s="1"/>
  <c r="AB1131" i="18" s="1" a="1"/>
  <c r="AB1131" i="18" s="1"/>
  <c r="V1130" i="15" a="1"/>
  <c r="V1130" i="15" s="1"/>
  <c r="AB1130" i="18" s="1" a="1"/>
  <c r="AB1130" i="18" s="1"/>
  <c r="V1129" i="15" a="1"/>
  <c r="V1129" i="15" s="1"/>
  <c r="AB1129" i="18" s="1" a="1"/>
  <c r="AB1129" i="18" s="1"/>
  <c r="V1128" i="15" a="1"/>
  <c r="V1128" i="15" s="1"/>
  <c r="AB1128" i="18" s="1" a="1"/>
  <c r="AB1128" i="18" s="1"/>
  <c r="V1127" i="15" a="1"/>
  <c r="V1127" i="15" s="1"/>
  <c r="AB1127" i="18" s="1" a="1"/>
  <c r="AB1127" i="18" s="1"/>
  <c r="V1126" i="15" a="1"/>
  <c r="V1126" i="15" s="1"/>
  <c r="AB1126" i="18" s="1" a="1"/>
  <c r="AB1126" i="18" s="1"/>
  <c r="V1125" i="15" a="1"/>
  <c r="V1125" i="15" s="1"/>
  <c r="V1124" i="15" a="1"/>
  <c r="V1124" i="15" s="1"/>
  <c r="AB1124" i="18" s="1" a="1"/>
  <c r="AB1124" i="18" s="1"/>
  <c r="V1123" i="15" a="1"/>
  <c r="V1123" i="15" s="1"/>
  <c r="AB1123" i="18" s="1" a="1"/>
  <c r="AB1123" i="18" s="1"/>
  <c r="V1122" i="15" a="1"/>
  <c r="V1122" i="15" s="1"/>
  <c r="AB1122" i="18" s="1" a="1"/>
  <c r="AB1122" i="18" s="1"/>
  <c r="V1121" i="15" a="1"/>
  <c r="V1121" i="15" s="1"/>
  <c r="AB1121" i="18" s="1" a="1"/>
  <c r="AB1121" i="18" s="1"/>
  <c r="V1120" i="15" a="1"/>
  <c r="V1120" i="15" s="1"/>
  <c r="AB1120" i="18" s="1" a="1"/>
  <c r="AB1120" i="18" s="1"/>
  <c r="V1119" i="15" a="1"/>
  <c r="V1119" i="15" s="1"/>
  <c r="AB1119" i="18" s="1" a="1"/>
  <c r="AB1119" i="18" s="1"/>
  <c r="V1118" i="15" a="1"/>
  <c r="V1118" i="15" s="1"/>
  <c r="AB1118" i="18" s="1" a="1"/>
  <c r="AB1118" i="18" s="1"/>
  <c r="V1117" i="15" a="1"/>
  <c r="V1117" i="15" s="1"/>
  <c r="AB1117" i="18" s="1" a="1"/>
  <c r="AB1117" i="18" s="1"/>
  <c r="V1116" i="15" a="1"/>
  <c r="V1116" i="15" s="1"/>
  <c r="AB1116" i="18" s="1" a="1"/>
  <c r="AB1116" i="18" s="1"/>
  <c r="V1115" i="15" a="1"/>
  <c r="V1115" i="15" s="1"/>
  <c r="AB1115" i="18" s="1" a="1"/>
  <c r="AB1115" i="18" s="1"/>
  <c r="V1114" i="15" a="1"/>
  <c r="V1114" i="15" s="1"/>
  <c r="AB1114" i="18" s="1" a="1"/>
  <c r="AB1114" i="18" s="1"/>
  <c r="V1113" i="15" a="1"/>
  <c r="V1113" i="15" s="1"/>
  <c r="AB1113" i="18" s="1" a="1"/>
  <c r="AB1113" i="18" s="1"/>
  <c r="V1112" i="15" a="1"/>
  <c r="V1112" i="15" s="1"/>
  <c r="AB1112" i="18" s="1" a="1"/>
  <c r="AB1112" i="18" s="1"/>
  <c r="V1111" i="15" a="1"/>
  <c r="V1111" i="15" s="1"/>
  <c r="AB1111" i="18" s="1" a="1"/>
  <c r="AB1111" i="18" s="1"/>
  <c r="V1110" i="15" a="1"/>
  <c r="V1110" i="15" s="1"/>
  <c r="AB1110" i="18" s="1" a="1"/>
  <c r="AB1110" i="18" s="1"/>
  <c r="V1109" i="15" a="1"/>
  <c r="V1109" i="15" s="1"/>
  <c r="AB1109" i="18" s="1" a="1"/>
  <c r="AB1109" i="18" s="1"/>
  <c r="V1108" i="15" a="1"/>
  <c r="V1108" i="15" s="1"/>
  <c r="AB1108" i="18" s="1" a="1"/>
  <c r="AB1108" i="18" s="1"/>
  <c r="V1107" i="15" a="1"/>
  <c r="V1107" i="15" s="1"/>
  <c r="AB1107" i="18" s="1" a="1"/>
  <c r="AB1107" i="18" s="1"/>
  <c r="V1106" i="15" a="1"/>
  <c r="V1106" i="15" s="1"/>
  <c r="AB1106" i="18" s="1" a="1"/>
  <c r="AB1106" i="18" s="1"/>
  <c r="V1105" i="15" a="1"/>
  <c r="V1105" i="15" s="1"/>
  <c r="AB1105" i="18" s="1" a="1"/>
  <c r="AB1105" i="18" s="1"/>
  <c r="V1104" i="15" a="1"/>
  <c r="V1104" i="15" s="1"/>
  <c r="AB1104" i="18" s="1" a="1"/>
  <c r="AB1104" i="18" s="1"/>
  <c r="V1103" i="15" a="1"/>
  <c r="V1103" i="15" s="1"/>
  <c r="AB1103" i="18" s="1" a="1"/>
  <c r="AB1103" i="18" s="1"/>
  <c r="V1102" i="15" a="1"/>
  <c r="V1102" i="15" s="1"/>
  <c r="AB1102" i="18" s="1" a="1"/>
  <c r="AB1102" i="18" s="1"/>
  <c r="V1101" i="15" a="1"/>
  <c r="V1101" i="15" s="1"/>
  <c r="AB1101" i="18" s="1" a="1"/>
  <c r="AB1101" i="18" s="1"/>
  <c r="V1100" i="15" a="1"/>
  <c r="V1100" i="15" s="1"/>
  <c r="AB1100" i="18" s="1" a="1"/>
  <c r="AB1100" i="18" s="1"/>
  <c r="V1099" i="15" a="1"/>
  <c r="V1099" i="15" s="1"/>
  <c r="AB1099" i="18" s="1" a="1"/>
  <c r="AB1099" i="18" s="1"/>
  <c r="V1098" i="15" a="1"/>
  <c r="V1098" i="15" s="1"/>
  <c r="V1097" i="15" a="1"/>
  <c r="V1097" i="15" s="1"/>
  <c r="AB1097" i="18" s="1" a="1"/>
  <c r="AB1097" i="18" s="1"/>
  <c r="V1096" i="15" a="1"/>
  <c r="V1096" i="15" s="1"/>
  <c r="AB1096" i="18" s="1" a="1"/>
  <c r="AB1096" i="18" s="1"/>
  <c r="V1095" i="15" a="1"/>
  <c r="V1095" i="15" s="1"/>
  <c r="AB1095" i="18" s="1" a="1"/>
  <c r="AB1095" i="18" s="1"/>
  <c r="V1094" i="15" a="1"/>
  <c r="V1094" i="15" s="1"/>
  <c r="AB1094" i="18" s="1" a="1"/>
  <c r="AB1094" i="18" s="1"/>
  <c r="V1093" i="15" a="1"/>
  <c r="V1093" i="15" s="1"/>
  <c r="V1092" i="15" a="1"/>
  <c r="V1092" i="15" s="1"/>
  <c r="AB1092" i="18" s="1" a="1"/>
  <c r="AB1092" i="18" s="1"/>
  <c r="V1091" i="15" a="1"/>
  <c r="V1091" i="15" s="1"/>
  <c r="AB1091" i="18" s="1" a="1"/>
  <c r="AB1091" i="18" s="1"/>
  <c r="V1090" i="15" a="1"/>
  <c r="V1090" i="15" s="1"/>
  <c r="AB1090" i="18" s="1" a="1"/>
  <c r="AB1090" i="18" s="1"/>
  <c r="V1089" i="15" a="1"/>
  <c r="V1089" i="15" s="1"/>
  <c r="AB1089" i="18" s="1" a="1"/>
  <c r="AB1089" i="18" s="1"/>
  <c r="V1088" i="15" a="1"/>
  <c r="V1088" i="15" s="1"/>
  <c r="AB1088" i="18" s="1" a="1"/>
  <c r="AB1088" i="18" s="1"/>
  <c r="V1087" i="15" a="1"/>
  <c r="V1087" i="15" s="1"/>
  <c r="AB1087" i="18" s="1" a="1"/>
  <c r="AB1087" i="18" s="1"/>
  <c r="V1086" i="15" a="1"/>
  <c r="V1086" i="15" s="1"/>
  <c r="AB1086" i="18" s="1" a="1"/>
  <c r="AB1086" i="18" s="1"/>
  <c r="V1085" i="15" a="1"/>
  <c r="V1085" i="15" s="1"/>
  <c r="V1084" i="15" a="1"/>
  <c r="V1084" i="15" s="1"/>
  <c r="AB1084" i="18" s="1" a="1"/>
  <c r="AB1084" i="18" s="1"/>
  <c r="V1083" i="15" a="1"/>
  <c r="V1083" i="15" s="1"/>
  <c r="AB1083" i="18" s="1" a="1"/>
  <c r="AB1083" i="18" s="1"/>
  <c r="V1082" i="15" a="1"/>
  <c r="V1082" i="15" s="1"/>
  <c r="V1081" i="15" a="1"/>
  <c r="V1081" i="15" s="1"/>
  <c r="AB1081" i="18" s="1" a="1"/>
  <c r="AB1081" i="18" s="1"/>
  <c r="V1080" i="15" a="1"/>
  <c r="V1080" i="15" s="1"/>
  <c r="AB1080" i="18" s="1" a="1"/>
  <c r="AB1080" i="18" s="1"/>
  <c r="V1079" i="15" a="1"/>
  <c r="V1079" i="15" s="1"/>
  <c r="V1078" i="15" a="1"/>
  <c r="V1078" i="15" s="1"/>
  <c r="V1077" i="15" a="1"/>
  <c r="V1077" i="15" s="1"/>
  <c r="V1076" i="15" a="1"/>
  <c r="V1076" i="15" s="1"/>
  <c r="AB1076" i="18" s="1" a="1"/>
  <c r="AB1076" i="18" s="1"/>
  <c r="V1075" i="15" a="1"/>
  <c r="V1075" i="15" s="1"/>
  <c r="AB1075" i="18" s="1" a="1"/>
  <c r="AB1075" i="18" s="1"/>
  <c r="V1074" i="15" a="1"/>
  <c r="V1074" i="15" s="1"/>
  <c r="AB1074" i="18" s="1" a="1"/>
  <c r="AB1074" i="18" s="1"/>
  <c r="V1073" i="15" a="1"/>
  <c r="V1073" i="15" s="1"/>
  <c r="AB1073" i="18" s="1" a="1"/>
  <c r="AB1073" i="18" s="1"/>
  <c r="V1072" i="15" a="1"/>
  <c r="V1072" i="15" s="1"/>
  <c r="AB1072" i="18" s="1" a="1"/>
  <c r="AB1072" i="18" s="1"/>
  <c r="V1071" i="15" a="1"/>
  <c r="V1071" i="15" s="1"/>
  <c r="AB1071" i="18" s="1" a="1"/>
  <c r="AB1071" i="18" s="1"/>
  <c r="V1070" i="15" a="1"/>
  <c r="V1070" i="15" s="1"/>
  <c r="AB1070" i="18" s="1" a="1"/>
  <c r="AB1070" i="18" s="1"/>
  <c r="V1069" i="15" a="1"/>
  <c r="V1069" i="15" s="1"/>
  <c r="V1068" i="15" a="1"/>
  <c r="V1068" i="15" s="1"/>
  <c r="AB1068" i="18" s="1" a="1"/>
  <c r="AB1068" i="18" s="1"/>
  <c r="V1067" i="15" a="1"/>
  <c r="V1067" i="15" s="1"/>
  <c r="AB1067" i="18" s="1" a="1"/>
  <c r="AB1067" i="18" s="1"/>
  <c r="V1066" i="15" a="1"/>
  <c r="V1066" i="15" s="1"/>
  <c r="AB1066" i="18" s="1" a="1"/>
  <c r="AB1066" i="18" s="1"/>
  <c r="V1065" i="15" a="1"/>
  <c r="V1065" i="15" s="1"/>
  <c r="AB1065" i="18" s="1" a="1"/>
  <c r="AB1065" i="18" s="1"/>
  <c r="V1064" i="15" a="1"/>
  <c r="V1064" i="15" s="1"/>
  <c r="AB1064" i="18" s="1" a="1"/>
  <c r="AB1064" i="18" s="1"/>
  <c r="V1063" i="15" a="1"/>
  <c r="V1063" i="15" s="1"/>
  <c r="V1062" i="15" a="1"/>
  <c r="V1062" i="15" s="1"/>
  <c r="AB1062" i="18" s="1" a="1"/>
  <c r="AB1062" i="18" s="1"/>
  <c r="V1061" i="15" a="1"/>
  <c r="V1061" i="15" s="1"/>
  <c r="V1060" i="15" a="1"/>
  <c r="V1060" i="15" s="1"/>
  <c r="AB1060" i="18" s="1" a="1"/>
  <c r="AB1060" i="18" s="1"/>
  <c r="V1059" i="15" a="1"/>
  <c r="V1059" i="15" s="1"/>
  <c r="AB1059" i="18" s="1" a="1"/>
  <c r="AB1059" i="18" s="1"/>
  <c r="V1058" i="15" a="1"/>
  <c r="V1058" i="15" s="1"/>
  <c r="AB1058" i="18" s="1" a="1"/>
  <c r="AB1058" i="18" s="1"/>
  <c r="V1057" i="15" a="1"/>
  <c r="V1057" i="15" s="1"/>
  <c r="AB1057" i="18" s="1" a="1"/>
  <c r="AB1057" i="18" s="1"/>
  <c r="V1056" i="15" a="1"/>
  <c r="V1056" i="15" s="1"/>
  <c r="AB1056" i="18" s="1" a="1"/>
  <c r="AB1056" i="18" s="1"/>
  <c r="V1055" i="15" a="1"/>
  <c r="V1055" i="15" s="1"/>
  <c r="AB1055" i="18" s="1" a="1"/>
  <c r="AB1055" i="18" s="1"/>
  <c r="V1054" i="15" a="1"/>
  <c r="V1054" i="15" s="1"/>
  <c r="AB1054" i="18" s="1" a="1"/>
  <c r="AB1054" i="18" s="1"/>
  <c r="V1053" i="15" a="1"/>
  <c r="V1053" i="15" s="1"/>
  <c r="AB1053" i="18" s="1" a="1"/>
  <c r="AB1053" i="18" s="1"/>
  <c r="V1052" i="15" a="1"/>
  <c r="V1052" i="15" s="1"/>
  <c r="AB1052" i="18" s="1" a="1"/>
  <c r="AB1052" i="18" s="1"/>
  <c r="V1051" i="15" a="1"/>
  <c r="V1051" i="15" s="1"/>
  <c r="AB1051" i="18" s="1" a="1"/>
  <c r="AB1051" i="18" s="1"/>
  <c r="V1050" i="15" a="1"/>
  <c r="V1050" i="15" s="1"/>
  <c r="AB1050" i="18" s="1" a="1"/>
  <c r="AB1050" i="18" s="1"/>
  <c r="V1049" i="15" a="1"/>
  <c r="V1049" i="15" s="1"/>
  <c r="AB1049" i="18" s="1" a="1"/>
  <c r="AB1049" i="18" s="1"/>
  <c r="V1048" i="15" a="1"/>
  <c r="V1048" i="15" s="1"/>
  <c r="AB1048" i="18" s="1" a="1"/>
  <c r="AB1048" i="18" s="1"/>
  <c r="V1047" i="15" a="1"/>
  <c r="V1047" i="15" s="1"/>
  <c r="AB1047" i="18" s="1" a="1"/>
  <c r="AB1047" i="18" s="1"/>
  <c r="V1046" i="15" a="1"/>
  <c r="V1046" i="15" s="1"/>
  <c r="AB1046" i="18" s="1" a="1"/>
  <c r="AB1046" i="18" s="1"/>
  <c r="V1045" i="15" a="1"/>
  <c r="V1045" i="15" s="1"/>
  <c r="V1044" i="15" a="1"/>
  <c r="V1044" i="15" s="1"/>
  <c r="AB1044" i="18" s="1" a="1"/>
  <c r="AB1044" i="18" s="1"/>
  <c r="V1043" i="15" a="1"/>
  <c r="V1043" i="15" s="1"/>
  <c r="AB1043" i="18" s="1" a="1"/>
  <c r="AB1043" i="18" s="1"/>
  <c r="V1042" i="15" a="1"/>
  <c r="V1042" i="15" s="1"/>
  <c r="AB1042" i="18" s="1" a="1"/>
  <c r="AB1042" i="18" s="1"/>
  <c r="V1041" i="15" a="1"/>
  <c r="V1041" i="15" s="1"/>
  <c r="AB1041" i="18" s="1" a="1"/>
  <c r="AB1041" i="18" s="1"/>
  <c r="V1040" i="15" a="1"/>
  <c r="V1040" i="15" s="1"/>
  <c r="AB1040" i="18" s="1" a="1"/>
  <c r="AB1040" i="18" s="1"/>
  <c r="V1039" i="15" a="1"/>
  <c r="V1039" i="15" s="1"/>
  <c r="AB1039" i="18" s="1" a="1"/>
  <c r="AB1039" i="18" s="1"/>
  <c r="V1038" i="15" a="1"/>
  <c r="V1038" i="15" s="1"/>
  <c r="AB1038" i="18" s="1" a="1"/>
  <c r="AB1038" i="18" s="1"/>
  <c r="V1037" i="15" a="1"/>
  <c r="V1037" i="15" s="1"/>
  <c r="V1036" i="15" a="1"/>
  <c r="V1036" i="15" s="1"/>
  <c r="AB1036" i="18" s="1" a="1"/>
  <c r="AB1036" i="18" s="1"/>
  <c r="V1035" i="15" a="1"/>
  <c r="V1035" i="15" s="1"/>
  <c r="AB1035" i="18" s="1" a="1"/>
  <c r="AB1035" i="18" s="1"/>
  <c r="V1034" i="15" a="1"/>
  <c r="V1034" i="15" s="1"/>
  <c r="AB1034" i="18" s="1" a="1"/>
  <c r="AB1034" i="18" s="1"/>
  <c r="V1033" i="15" a="1"/>
  <c r="V1033" i="15" s="1"/>
  <c r="AB1033" i="18" s="1" a="1"/>
  <c r="AB1033" i="18" s="1"/>
  <c r="V1032" i="15" a="1"/>
  <c r="V1032" i="15" s="1"/>
  <c r="AB1032" i="18" s="1" a="1"/>
  <c r="AB1032" i="18" s="1"/>
  <c r="V1031" i="15" a="1"/>
  <c r="V1031" i="15" s="1"/>
  <c r="V1030" i="15" a="1"/>
  <c r="V1030" i="15" s="1"/>
  <c r="AB1030" i="18" s="1" a="1"/>
  <c r="AB1030" i="18" s="1"/>
  <c r="V1029" i="15" a="1"/>
  <c r="V1029" i="15" s="1"/>
  <c r="AB1029" i="18" s="1" a="1"/>
  <c r="AB1029" i="18" s="1"/>
  <c r="V1028" i="15" a="1"/>
  <c r="V1028" i="15" s="1"/>
  <c r="AB1028" i="18" s="1" a="1"/>
  <c r="AB1028" i="18" s="1"/>
  <c r="V1027" i="15" a="1"/>
  <c r="V1027" i="15" s="1"/>
  <c r="AB1027" i="18" s="1" a="1"/>
  <c r="AB1027" i="18" s="1"/>
  <c r="V1026" i="15" a="1"/>
  <c r="V1026" i="15" s="1"/>
  <c r="V1025" i="15" a="1"/>
  <c r="V1025" i="15" s="1"/>
  <c r="AB1025" i="18" s="1" a="1"/>
  <c r="AB1025" i="18" s="1"/>
  <c r="V1024" i="15" a="1"/>
  <c r="V1024" i="15" s="1"/>
  <c r="AB1024" i="18" s="1" a="1"/>
  <c r="AB1024" i="18" s="1"/>
  <c r="V1023" i="15" a="1"/>
  <c r="V1023" i="15" s="1"/>
  <c r="AB1023" i="18" s="1" a="1"/>
  <c r="AB1023" i="18" s="1"/>
  <c r="V1022" i="15" a="1"/>
  <c r="V1022" i="15" s="1"/>
  <c r="AB1022" i="18" s="1" a="1"/>
  <c r="AB1022" i="18" s="1"/>
  <c r="V1021" i="15" a="1"/>
  <c r="V1021" i="15" s="1"/>
  <c r="AB1021" i="18" s="1" a="1"/>
  <c r="AB1021" i="18" s="1"/>
  <c r="V1020" i="15" a="1"/>
  <c r="V1020" i="15" s="1"/>
  <c r="AB1020" i="18" s="1" a="1"/>
  <c r="AB1020" i="18" s="1"/>
  <c r="V1019" i="15" a="1"/>
  <c r="V1019" i="15" s="1"/>
  <c r="AB1019" i="18" s="1" a="1"/>
  <c r="AB1019" i="18" s="1"/>
  <c r="V1018" i="15" a="1"/>
  <c r="V1018" i="15" s="1"/>
  <c r="AB1018" i="18" s="1" a="1"/>
  <c r="AB1018" i="18" s="1"/>
  <c r="V1017" i="15" a="1"/>
  <c r="V1017" i="15" s="1"/>
  <c r="AB1017" i="18" s="1" a="1"/>
  <c r="AB1017" i="18" s="1"/>
  <c r="V1016" i="15" a="1"/>
  <c r="V1016" i="15" s="1"/>
  <c r="AB1016" i="18" s="1" a="1"/>
  <c r="AB1016" i="18" s="1"/>
  <c r="V1015" i="15" a="1"/>
  <c r="V1015" i="15" s="1"/>
  <c r="AB1015" i="18" s="1" a="1"/>
  <c r="AB1015" i="18" s="1"/>
  <c r="V1014" i="15" a="1"/>
  <c r="V1014" i="15" s="1"/>
  <c r="AB1014" i="18" s="1" a="1"/>
  <c r="AB1014" i="18" s="1"/>
  <c r="V1013" i="15" a="1"/>
  <c r="V1013" i="15" s="1"/>
  <c r="V1012" i="15" a="1"/>
  <c r="V1012" i="15" s="1"/>
  <c r="AB1012" i="18" s="1" a="1"/>
  <c r="AB1012" i="18" s="1"/>
  <c r="V1011" i="15" a="1"/>
  <c r="V1011" i="15" s="1"/>
  <c r="AB1011" i="18" s="1" a="1"/>
  <c r="AB1011" i="18" s="1"/>
  <c r="V1010" i="15" a="1"/>
  <c r="V1010" i="15" s="1"/>
  <c r="AB1010" i="18" s="1" a="1"/>
  <c r="AB1010" i="18" s="1"/>
  <c r="V1009" i="15" a="1"/>
  <c r="V1009" i="15" s="1"/>
  <c r="AB1009" i="18" s="1" a="1"/>
  <c r="AB1009" i="18" s="1"/>
  <c r="V1008" i="15" a="1"/>
  <c r="V1008" i="15" s="1"/>
  <c r="AB1008" i="18" s="1" a="1"/>
  <c r="AB1008" i="18" s="1"/>
  <c r="V1007" i="15" a="1"/>
  <c r="V1007" i="15" s="1"/>
  <c r="AB1007" i="18" s="1" a="1"/>
  <c r="AB1007" i="18" s="1"/>
  <c r="V1006" i="15" a="1"/>
  <c r="V1006" i="15" s="1"/>
  <c r="AB1006" i="18" s="1" a="1"/>
  <c r="AB1006" i="18" s="1"/>
  <c r="V1005" i="15" a="1"/>
  <c r="V1005" i="15" s="1"/>
  <c r="AB1005" i="18" s="1" a="1"/>
  <c r="AB1005" i="18" s="1"/>
  <c r="V1004" i="15" a="1"/>
  <c r="V1004" i="15" s="1"/>
  <c r="AB1004" i="18" s="1" a="1"/>
  <c r="AB1004" i="18" s="1"/>
  <c r="V1003" i="15" a="1"/>
  <c r="V1003" i="15" s="1"/>
  <c r="AB1003" i="18" s="1" a="1"/>
  <c r="AB1003" i="18" s="1"/>
  <c r="V1002" i="15" a="1"/>
  <c r="V1002" i="15" s="1"/>
  <c r="V1001" i="15" a="1"/>
  <c r="V1001" i="15" s="1"/>
  <c r="AB1001" i="18" s="1" a="1"/>
  <c r="AB1001" i="18" s="1"/>
  <c r="V1000" i="15" a="1"/>
  <c r="V1000" i="15" s="1"/>
  <c r="AB1000" i="18" s="1" a="1"/>
  <c r="AB1000" i="18" s="1"/>
  <c r="V999" i="15" a="1"/>
  <c r="V999" i="15" s="1"/>
  <c r="AB999" i="18" s="1" a="1"/>
  <c r="AB999" i="18" s="1"/>
  <c r="V998" i="15" a="1"/>
  <c r="V998" i="15" s="1"/>
  <c r="V997" i="15" a="1"/>
  <c r="V997" i="15" s="1"/>
  <c r="AB997" i="18" s="1" a="1"/>
  <c r="AB997" i="18" s="1"/>
  <c r="V996" i="15" a="1"/>
  <c r="V996" i="15" s="1"/>
  <c r="AB996" i="18" s="1" a="1"/>
  <c r="AB996" i="18" s="1"/>
  <c r="V995" i="15" a="1"/>
  <c r="V995" i="15" s="1"/>
  <c r="AB995" i="18" s="1" a="1"/>
  <c r="AB995" i="18" s="1"/>
  <c r="V994" i="15" a="1"/>
  <c r="V994" i="15" s="1"/>
  <c r="AB994" i="18" s="1" a="1"/>
  <c r="AB994" i="18" s="1"/>
  <c r="V993" i="15" a="1"/>
  <c r="V993" i="15" s="1"/>
  <c r="AB993" i="18" s="1" a="1"/>
  <c r="AB993" i="18" s="1"/>
  <c r="V992" i="15" a="1"/>
  <c r="V992" i="15" s="1"/>
  <c r="AB992" i="18" s="1" a="1"/>
  <c r="AB992" i="18" s="1"/>
  <c r="V991" i="15" a="1"/>
  <c r="V991" i="15" s="1"/>
  <c r="AB991" i="18" s="1" a="1"/>
  <c r="AB991" i="18" s="1"/>
  <c r="V990" i="15" a="1"/>
  <c r="V990" i="15" s="1"/>
  <c r="AB990" i="18" s="1" a="1"/>
  <c r="AB990" i="18" s="1"/>
  <c r="V989" i="15" a="1"/>
  <c r="V989" i="15" s="1"/>
  <c r="AB989" i="18" s="1" a="1"/>
  <c r="AB989" i="18" s="1"/>
  <c r="V988" i="15" a="1"/>
  <c r="V988" i="15" s="1"/>
  <c r="AB988" i="18" s="1" a="1"/>
  <c r="AB988" i="18" s="1"/>
  <c r="V987" i="15" a="1"/>
  <c r="V987" i="15" s="1"/>
  <c r="AB987" i="18" s="1" a="1"/>
  <c r="AB987" i="18" s="1"/>
  <c r="V986" i="15" a="1"/>
  <c r="V986" i="15" s="1"/>
  <c r="AB986" i="18" s="1" a="1"/>
  <c r="AB986" i="18" s="1"/>
  <c r="V985" i="15" a="1"/>
  <c r="V985" i="15" s="1"/>
  <c r="AB985" i="18" s="1" a="1"/>
  <c r="AB985" i="18" s="1"/>
  <c r="V984" i="15" a="1"/>
  <c r="V984" i="15" s="1"/>
  <c r="AB984" i="18" s="1" a="1"/>
  <c r="AB984" i="18" s="1"/>
  <c r="V983" i="15" a="1"/>
  <c r="V983" i="15" s="1"/>
  <c r="AB983" i="18" s="1" a="1"/>
  <c r="AB983" i="18" s="1"/>
  <c r="V982" i="15" a="1"/>
  <c r="V982" i="15" s="1"/>
  <c r="AB982" i="18" s="1" a="1"/>
  <c r="AB982" i="18" s="1"/>
  <c r="V981" i="15" a="1"/>
  <c r="V981" i="15" s="1"/>
  <c r="AB981" i="18" s="1" a="1"/>
  <c r="AB981" i="18" s="1"/>
  <c r="V980" i="15" a="1"/>
  <c r="V980" i="15" s="1"/>
  <c r="AB980" i="18" s="1" a="1"/>
  <c r="AB980" i="18" s="1"/>
  <c r="V979" i="15" a="1"/>
  <c r="V979" i="15" s="1"/>
  <c r="AB979" i="18" s="1" a="1"/>
  <c r="AB979" i="18" s="1"/>
  <c r="V978" i="15" a="1"/>
  <c r="V978" i="15" s="1"/>
  <c r="AB978" i="18" s="1" a="1"/>
  <c r="AB978" i="18" s="1"/>
  <c r="V977" i="15" a="1"/>
  <c r="V977" i="15" s="1"/>
  <c r="AB977" i="18" s="1" a="1"/>
  <c r="AB977" i="18" s="1"/>
  <c r="V976" i="15" a="1"/>
  <c r="V976" i="15" s="1"/>
  <c r="AB976" i="18" s="1" a="1"/>
  <c r="AB976" i="18" s="1"/>
  <c r="V975" i="15" a="1"/>
  <c r="V975" i="15" s="1"/>
  <c r="AB975" i="18" s="1" a="1"/>
  <c r="AB975" i="18" s="1"/>
  <c r="V974" i="15" a="1"/>
  <c r="V974" i="15" s="1"/>
  <c r="AB974" i="18" s="1" a="1"/>
  <c r="AB974" i="18" s="1"/>
  <c r="V973" i="15" a="1"/>
  <c r="V973" i="15" s="1"/>
  <c r="AB973" i="18" s="1" a="1"/>
  <c r="AB973" i="18" s="1"/>
  <c r="V972" i="15" a="1"/>
  <c r="V972" i="15" s="1"/>
  <c r="AB972" i="18" s="1" a="1"/>
  <c r="AB972" i="18" s="1"/>
  <c r="V971" i="15" a="1"/>
  <c r="V971" i="15" s="1"/>
  <c r="AB971" i="18" s="1" a="1"/>
  <c r="AB971" i="18" s="1"/>
  <c r="V970" i="15" a="1"/>
  <c r="V970" i="15" s="1"/>
  <c r="V969" i="15" a="1"/>
  <c r="V969" i="15" s="1"/>
  <c r="AB969" i="18" s="1" a="1"/>
  <c r="AB969" i="18" s="1"/>
  <c r="V968" i="15" a="1"/>
  <c r="V968" i="15" s="1"/>
  <c r="AB968" i="18" s="1" a="1"/>
  <c r="AB968" i="18" s="1"/>
  <c r="V967" i="15" a="1"/>
  <c r="V967" i="15" s="1"/>
  <c r="AB967" i="18" s="1" a="1"/>
  <c r="AB967" i="18" s="1"/>
  <c r="V966" i="15" a="1"/>
  <c r="V966" i="15" s="1"/>
  <c r="AB966" i="18" s="1" a="1"/>
  <c r="AB966" i="18" s="1"/>
  <c r="V965" i="15" a="1"/>
  <c r="V965" i="15" s="1"/>
  <c r="AB965" i="18" s="1" a="1"/>
  <c r="AB965" i="18" s="1"/>
  <c r="V964" i="15" a="1"/>
  <c r="V964" i="15" s="1"/>
  <c r="AB964" i="18" s="1" a="1"/>
  <c r="AB964" i="18" s="1"/>
  <c r="V963" i="15" a="1"/>
  <c r="V963" i="15" s="1"/>
  <c r="AB963" i="18" s="1" a="1"/>
  <c r="AB963" i="18" s="1"/>
  <c r="V962" i="15" a="1"/>
  <c r="V962" i="15" s="1"/>
  <c r="AB962" i="18" s="1" a="1"/>
  <c r="AB962" i="18" s="1"/>
  <c r="V961" i="15" a="1"/>
  <c r="V961" i="15" s="1"/>
  <c r="AB961" i="18" s="1" a="1"/>
  <c r="AB961" i="18" s="1"/>
  <c r="V960" i="15" a="1"/>
  <c r="V960" i="15" s="1"/>
  <c r="AB960" i="18" s="1" a="1"/>
  <c r="AB960" i="18" s="1"/>
  <c r="V959" i="15" a="1"/>
  <c r="V959" i="15" s="1"/>
  <c r="AB959" i="18" s="1" a="1"/>
  <c r="AB959" i="18" s="1"/>
  <c r="V958" i="15" a="1"/>
  <c r="V958" i="15" s="1"/>
  <c r="AB958" i="18" s="1" a="1"/>
  <c r="AB958" i="18" s="1"/>
  <c r="V957" i="15" a="1"/>
  <c r="V957" i="15" s="1"/>
  <c r="AB957" i="18" s="1" a="1"/>
  <c r="AB957" i="18" s="1"/>
  <c r="V956" i="15" a="1"/>
  <c r="V956" i="15" s="1"/>
  <c r="AB956" i="18" s="1" a="1"/>
  <c r="AB956" i="18" s="1"/>
  <c r="V955" i="15" a="1"/>
  <c r="V955" i="15" s="1"/>
  <c r="AB955" i="18" s="1" a="1"/>
  <c r="AB955" i="18" s="1"/>
  <c r="V954" i="15" a="1"/>
  <c r="V954" i="15" s="1"/>
  <c r="AB954" i="18" s="1" a="1"/>
  <c r="AB954" i="18" s="1"/>
  <c r="V953" i="15" a="1"/>
  <c r="V953" i="15" s="1"/>
  <c r="AB953" i="18" s="1" a="1"/>
  <c r="AB953" i="18" s="1"/>
  <c r="V952" i="15" a="1"/>
  <c r="V952" i="15" s="1"/>
  <c r="AB952" i="18" s="1" a="1"/>
  <c r="AB952" i="18" s="1"/>
  <c r="V951" i="15" a="1"/>
  <c r="V951" i="15" s="1"/>
  <c r="AB951" i="18" s="1" a="1"/>
  <c r="AB951" i="18" s="1"/>
  <c r="V950" i="15" a="1"/>
  <c r="V950" i="15" s="1"/>
  <c r="AB950" i="18" s="1" a="1"/>
  <c r="AB950" i="18" s="1"/>
  <c r="V949" i="15" a="1"/>
  <c r="V949" i="15" s="1"/>
  <c r="AB949" i="18" s="1" a="1"/>
  <c r="AB949" i="18" s="1"/>
  <c r="V948" i="15" a="1"/>
  <c r="V948" i="15" s="1"/>
  <c r="AB948" i="18" s="1" a="1"/>
  <c r="AB948" i="18" s="1"/>
  <c r="V947" i="15" a="1"/>
  <c r="V947" i="15" s="1"/>
  <c r="AB947" i="18" s="1" a="1"/>
  <c r="AB947" i="18" s="1"/>
  <c r="V946" i="15" a="1"/>
  <c r="V946" i="15" s="1"/>
  <c r="V945" i="15" a="1"/>
  <c r="V945" i="15" s="1"/>
  <c r="AB945" i="18" s="1" a="1"/>
  <c r="AB945" i="18" s="1"/>
  <c r="V944" i="15" a="1"/>
  <c r="V944" i="15" s="1"/>
  <c r="AB944" i="18" s="1" a="1"/>
  <c r="AB944" i="18" s="1"/>
  <c r="V943" i="15" a="1"/>
  <c r="V943" i="15" s="1"/>
  <c r="V942" i="15" a="1"/>
  <c r="V942" i="15" s="1"/>
  <c r="AB942" i="18" s="1" a="1"/>
  <c r="AB942" i="18" s="1"/>
  <c r="V941" i="15" a="1"/>
  <c r="V941" i="15" s="1"/>
  <c r="AB941" i="18" s="1" a="1"/>
  <c r="AB941" i="18" s="1"/>
  <c r="V940" i="15" a="1"/>
  <c r="V940" i="15" s="1"/>
  <c r="AB940" i="18" s="1" a="1"/>
  <c r="AB940" i="18" s="1"/>
  <c r="V939" i="15" a="1"/>
  <c r="V939" i="15" s="1"/>
  <c r="AB939" i="18" s="1" a="1"/>
  <c r="AB939" i="18" s="1"/>
  <c r="V938" i="15" a="1"/>
  <c r="V938" i="15" s="1"/>
  <c r="AB938" i="18" s="1" a="1"/>
  <c r="AB938" i="18" s="1"/>
  <c r="V937" i="15" a="1"/>
  <c r="V937" i="15" s="1"/>
  <c r="V936" i="15" a="1"/>
  <c r="V936" i="15" s="1"/>
  <c r="AB936" i="18" s="1" a="1"/>
  <c r="AB936" i="18" s="1"/>
  <c r="V935" i="15" a="1"/>
  <c r="V935" i="15" s="1"/>
  <c r="AB935" i="18" s="1" a="1"/>
  <c r="AB935" i="18" s="1"/>
  <c r="V934" i="15" a="1"/>
  <c r="V934" i="15" s="1"/>
  <c r="AB934" i="18" s="1" a="1"/>
  <c r="AB934" i="18" s="1"/>
  <c r="V933" i="15" a="1"/>
  <c r="V933" i="15" s="1"/>
  <c r="AB933" i="18" s="1" a="1"/>
  <c r="AB933" i="18" s="1"/>
  <c r="V932" i="15" a="1"/>
  <c r="V932" i="15" s="1"/>
  <c r="AB932" i="18" s="1" a="1"/>
  <c r="AB932" i="18" s="1"/>
  <c r="V931" i="15" a="1"/>
  <c r="V931" i="15" s="1"/>
  <c r="AB931" i="18" s="1" a="1"/>
  <c r="AB931" i="18" s="1"/>
  <c r="V930" i="15" a="1"/>
  <c r="V930" i="15" s="1"/>
  <c r="AB930" i="18" s="1" a="1"/>
  <c r="AB930" i="18" s="1"/>
  <c r="V929" i="15" a="1"/>
  <c r="V929" i="15" s="1"/>
  <c r="AB929" i="18" s="1" a="1"/>
  <c r="AB929" i="18" s="1"/>
  <c r="V928" i="15" a="1"/>
  <c r="V928" i="15" s="1"/>
  <c r="AB928" i="18" s="1" a="1"/>
  <c r="AB928" i="18" s="1"/>
  <c r="V927" i="15" a="1"/>
  <c r="V927" i="15" s="1"/>
  <c r="AB927" i="18" s="1" a="1"/>
  <c r="AB927" i="18" s="1"/>
  <c r="V926" i="15" a="1"/>
  <c r="V926" i="15" s="1"/>
  <c r="AB926" i="18" s="1" a="1"/>
  <c r="AB926" i="18" s="1"/>
  <c r="V925" i="15" a="1"/>
  <c r="V925" i="15" s="1"/>
  <c r="AB925" i="18" s="1" a="1"/>
  <c r="AB925" i="18" s="1"/>
  <c r="V924" i="15" a="1"/>
  <c r="V924" i="15" s="1"/>
  <c r="AB924" i="18" s="1" a="1"/>
  <c r="AB924" i="18" s="1"/>
  <c r="V923" i="15" a="1"/>
  <c r="V923" i="15" s="1"/>
  <c r="AB923" i="18" s="1" a="1"/>
  <c r="AB923" i="18" s="1"/>
  <c r="V922" i="15" a="1"/>
  <c r="V922" i="15" s="1"/>
  <c r="AB922" i="18" s="1" a="1"/>
  <c r="AB922" i="18" s="1"/>
  <c r="V921" i="15" a="1"/>
  <c r="V921" i="15" s="1"/>
  <c r="AB921" i="18" s="1" a="1"/>
  <c r="AB921" i="18" s="1"/>
  <c r="V920" i="15" a="1"/>
  <c r="V920" i="15" s="1"/>
  <c r="AB920" i="18" s="1" a="1"/>
  <c r="AB920" i="18" s="1"/>
  <c r="V919" i="15" a="1"/>
  <c r="V919" i="15" s="1"/>
  <c r="AB919" i="18" s="1" a="1"/>
  <c r="AB919" i="18" s="1"/>
  <c r="V918" i="15" a="1"/>
  <c r="V918" i="15" s="1"/>
  <c r="AB918" i="18" s="1" a="1"/>
  <c r="AB918" i="18" s="1"/>
  <c r="V917" i="15" a="1"/>
  <c r="V917" i="15" s="1"/>
  <c r="AB917" i="18" s="1" a="1"/>
  <c r="AB917" i="18" s="1"/>
  <c r="V916" i="15" a="1"/>
  <c r="V916" i="15" s="1"/>
  <c r="AB916" i="18" s="1" a="1"/>
  <c r="AB916" i="18" s="1"/>
  <c r="V915" i="15" a="1"/>
  <c r="V915" i="15" s="1"/>
  <c r="AB915" i="18" s="1" a="1"/>
  <c r="AB915" i="18" s="1"/>
  <c r="V914" i="15" a="1"/>
  <c r="V914" i="15" s="1"/>
  <c r="AB914" i="18" s="1" a="1"/>
  <c r="AB914" i="18" s="1"/>
  <c r="V913" i="15" a="1"/>
  <c r="V913" i="15" s="1"/>
  <c r="AB913" i="18" s="1" a="1"/>
  <c r="AB913" i="18" s="1"/>
  <c r="V912" i="15" a="1"/>
  <c r="V912" i="15" s="1"/>
  <c r="AB912" i="18" s="1" a="1"/>
  <c r="AB912" i="18" s="1"/>
  <c r="V911" i="15" a="1"/>
  <c r="V911" i="15" s="1"/>
  <c r="AB911" i="18" s="1" a="1"/>
  <c r="AB911" i="18" s="1"/>
  <c r="V910" i="15" a="1"/>
  <c r="V910" i="15" s="1"/>
  <c r="AB910" i="18" s="1" a="1"/>
  <c r="AB910" i="18" s="1"/>
  <c r="V909" i="15" a="1"/>
  <c r="V909" i="15" s="1"/>
  <c r="V908" i="15" a="1"/>
  <c r="V908" i="15" s="1"/>
  <c r="AB908" i="18" s="1" a="1"/>
  <c r="AB908" i="18" s="1"/>
  <c r="V907" i="15" a="1"/>
  <c r="V907" i="15" s="1"/>
  <c r="AB907" i="18" s="1" a="1"/>
  <c r="AB907" i="18" s="1"/>
  <c r="V906" i="15" a="1"/>
  <c r="V906" i="15" s="1"/>
  <c r="AB906" i="18" s="1" a="1"/>
  <c r="AB906" i="18" s="1"/>
  <c r="V905" i="15" a="1"/>
  <c r="V905" i="15" s="1"/>
  <c r="AB905" i="18" s="1" a="1"/>
  <c r="AB905" i="18" s="1"/>
  <c r="V904" i="15" a="1"/>
  <c r="V904" i="15" s="1"/>
  <c r="AB904" i="18" s="1" a="1"/>
  <c r="AB904" i="18" s="1"/>
  <c r="V903" i="15" a="1"/>
  <c r="V903" i="15" s="1"/>
  <c r="AB903" i="18" s="1" a="1"/>
  <c r="AB903" i="18" s="1"/>
  <c r="V902" i="15" a="1"/>
  <c r="V902" i="15" s="1"/>
  <c r="AB902" i="18" s="1" a="1"/>
  <c r="AB902" i="18" s="1"/>
  <c r="V901" i="15" a="1"/>
  <c r="V901" i="15" s="1"/>
  <c r="AB901" i="18" s="1" a="1"/>
  <c r="AB901" i="18" s="1"/>
  <c r="V900" i="15" a="1"/>
  <c r="V900" i="15" s="1"/>
  <c r="AB900" i="18" s="1" a="1"/>
  <c r="AB900" i="18" s="1"/>
  <c r="V899" i="15" a="1"/>
  <c r="V899" i="15" s="1"/>
  <c r="AB899" i="18" s="1" a="1"/>
  <c r="AB899" i="18" s="1"/>
  <c r="V898" i="15" a="1"/>
  <c r="V898" i="15" s="1"/>
  <c r="AB898" i="18" s="1" a="1"/>
  <c r="AB898" i="18" s="1"/>
  <c r="V897" i="15" a="1"/>
  <c r="V897" i="15" s="1"/>
  <c r="AB897" i="18" s="1" a="1"/>
  <c r="AB897" i="18" s="1"/>
  <c r="V896" i="15" a="1"/>
  <c r="V896" i="15" s="1"/>
  <c r="AB896" i="18" s="1" a="1"/>
  <c r="AB896" i="18" s="1"/>
  <c r="V895" i="15" a="1"/>
  <c r="V895" i="15" s="1"/>
  <c r="AB895" i="18" s="1" a="1"/>
  <c r="AB895" i="18" s="1"/>
  <c r="V894" i="15" a="1"/>
  <c r="V894" i="15" s="1"/>
  <c r="AB894" i="18" s="1" a="1"/>
  <c r="AB894" i="18" s="1"/>
  <c r="V893" i="15" a="1"/>
  <c r="V893" i="15" s="1"/>
  <c r="AB893" i="18" s="1" a="1"/>
  <c r="AB893" i="18" s="1"/>
  <c r="V892" i="15" a="1"/>
  <c r="V892" i="15" s="1"/>
  <c r="AB892" i="18" s="1" a="1"/>
  <c r="AB892" i="18" s="1"/>
  <c r="V891" i="15" a="1"/>
  <c r="V891" i="15" s="1"/>
  <c r="AB891" i="18" s="1" a="1"/>
  <c r="AB891" i="18" s="1"/>
  <c r="V890" i="15" a="1"/>
  <c r="V890" i="15" s="1"/>
  <c r="AB890" i="18" s="1" a="1"/>
  <c r="AB890" i="18" s="1"/>
  <c r="V889" i="15" a="1"/>
  <c r="V889" i="15" s="1"/>
  <c r="AB889" i="18" s="1" a="1"/>
  <c r="AB889" i="18" s="1"/>
  <c r="V888" i="15" a="1"/>
  <c r="V888" i="15" s="1"/>
  <c r="AB888" i="18" s="1" a="1"/>
  <c r="AB888" i="18" s="1"/>
  <c r="V887" i="15" a="1"/>
  <c r="V887" i="15" s="1"/>
  <c r="AB887" i="18" s="1" a="1"/>
  <c r="AB887" i="18" s="1"/>
  <c r="V886" i="15" a="1"/>
  <c r="V886" i="15" s="1"/>
  <c r="AB886" i="18" s="1" a="1"/>
  <c r="AB886" i="18" s="1"/>
  <c r="V885" i="15" a="1"/>
  <c r="V885" i="15" s="1"/>
  <c r="AB885" i="18" s="1" a="1"/>
  <c r="AB885" i="18" s="1"/>
  <c r="V884" i="15" a="1"/>
  <c r="V884" i="15" s="1"/>
  <c r="AB884" i="18" s="1" a="1"/>
  <c r="AB884" i="18" s="1"/>
  <c r="V883" i="15" a="1"/>
  <c r="V883" i="15" s="1"/>
  <c r="AB883" i="18" s="1" a="1"/>
  <c r="AB883" i="18" s="1"/>
  <c r="V882" i="15" a="1"/>
  <c r="V882" i="15" s="1"/>
  <c r="AB882" i="18" s="1" a="1"/>
  <c r="AB882" i="18" s="1"/>
  <c r="V881" i="15" a="1"/>
  <c r="V881" i="15" s="1"/>
  <c r="AB881" i="18" s="1" a="1"/>
  <c r="AB881" i="18" s="1"/>
  <c r="V880" i="15" a="1"/>
  <c r="V880" i="15" s="1"/>
  <c r="AB880" i="18" s="1" a="1"/>
  <c r="AB880" i="18" s="1"/>
  <c r="V879" i="15" a="1"/>
  <c r="V879" i="15" s="1"/>
  <c r="AB879" i="18" s="1" a="1"/>
  <c r="AB879" i="18" s="1"/>
  <c r="V878" i="15" a="1"/>
  <c r="V878" i="15" s="1"/>
  <c r="AB878" i="18" s="1" a="1"/>
  <c r="AB878" i="18" s="1"/>
  <c r="V877" i="15" a="1"/>
  <c r="V877" i="15" s="1"/>
  <c r="V876" i="15" a="1"/>
  <c r="V876" i="15" s="1"/>
  <c r="AB876" i="18" s="1" a="1"/>
  <c r="AB876" i="18" s="1"/>
  <c r="V875" i="15" a="1"/>
  <c r="V875" i="15" s="1"/>
  <c r="AB875" i="18" s="1" a="1"/>
  <c r="AB875" i="18" s="1"/>
  <c r="V874" i="15" a="1"/>
  <c r="V874" i="15" s="1"/>
  <c r="AB874" i="18" s="1" a="1"/>
  <c r="AB874" i="18" s="1"/>
  <c r="V873" i="15" a="1"/>
  <c r="V873" i="15" s="1"/>
  <c r="AB873" i="18" s="1" a="1"/>
  <c r="AB873" i="18" s="1"/>
  <c r="V872" i="15" a="1"/>
  <c r="V872" i="15" s="1"/>
  <c r="AB872" i="18" s="1" a="1"/>
  <c r="AB872" i="18" s="1"/>
  <c r="V871" i="15" a="1"/>
  <c r="V871" i="15" s="1"/>
  <c r="AB871" i="18" s="1" a="1"/>
  <c r="AB871" i="18" s="1"/>
  <c r="V870" i="15" a="1"/>
  <c r="V870" i="15" s="1"/>
  <c r="AB870" i="18" s="1" a="1"/>
  <c r="AB870" i="18" s="1"/>
  <c r="V869" i="15" a="1"/>
  <c r="V869" i="15" s="1"/>
  <c r="AB869" i="18" s="1" a="1"/>
  <c r="AB869" i="18" s="1"/>
  <c r="V868" i="15" a="1"/>
  <c r="V868" i="15" s="1"/>
  <c r="AB868" i="18" s="1" a="1"/>
  <c r="AB868" i="18" s="1"/>
  <c r="V867" i="15" a="1"/>
  <c r="V867" i="15" s="1"/>
  <c r="AB867" i="18" s="1" a="1"/>
  <c r="AB867" i="18" s="1"/>
  <c r="V866" i="15" a="1"/>
  <c r="V866" i="15" s="1"/>
  <c r="V865" i="15" a="1"/>
  <c r="V865" i="15" s="1"/>
  <c r="AB865" i="18" s="1" a="1"/>
  <c r="AB865" i="18" s="1"/>
  <c r="V864" i="15" a="1"/>
  <c r="V864" i="15" s="1"/>
  <c r="AB864" i="18" s="1" a="1"/>
  <c r="AB864" i="18" s="1"/>
  <c r="V863" i="15" a="1"/>
  <c r="V863" i="15" s="1"/>
  <c r="AB863" i="18" s="1" a="1"/>
  <c r="AB863" i="18" s="1"/>
  <c r="V862" i="15" a="1"/>
  <c r="V862" i="15" s="1"/>
  <c r="AB862" i="18" s="1" a="1"/>
  <c r="AB862" i="18" s="1"/>
  <c r="V861" i="15" a="1"/>
  <c r="V861" i="15" s="1"/>
  <c r="AB861" i="18" s="1" a="1"/>
  <c r="AB861" i="18" s="1"/>
  <c r="V860" i="15" a="1"/>
  <c r="V860" i="15" s="1"/>
  <c r="AB860" i="18" s="1" a="1"/>
  <c r="AB860" i="18" s="1"/>
  <c r="V859" i="15" a="1"/>
  <c r="V859" i="15" s="1"/>
  <c r="AB859" i="18" s="1" a="1"/>
  <c r="AB859" i="18" s="1"/>
  <c r="V858" i="15" a="1"/>
  <c r="V858" i="15" s="1"/>
  <c r="AB858" i="18" s="1" a="1"/>
  <c r="AB858" i="18" s="1"/>
  <c r="V857" i="15" a="1"/>
  <c r="V857" i="15" s="1"/>
  <c r="AB857" i="18" s="1" a="1"/>
  <c r="AB857" i="18" s="1"/>
  <c r="V856" i="15" a="1"/>
  <c r="V856" i="15" s="1"/>
  <c r="AB856" i="18" s="1" a="1"/>
  <c r="AB856" i="18" s="1"/>
  <c r="V855" i="15" a="1"/>
  <c r="V855" i="15" s="1"/>
  <c r="AB855" i="18" s="1" a="1"/>
  <c r="AB855" i="18" s="1"/>
  <c r="V854" i="15" a="1"/>
  <c r="V854" i="15" s="1"/>
  <c r="AB854" i="18" s="1" a="1"/>
  <c r="AB854" i="18" s="1"/>
  <c r="V853" i="15" a="1"/>
  <c r="V853" i="15" s="1"/>
  <c r="AB853" i="18" s="1" a="1"/>
  <c r="AB853" i="18" s="1"/>
  <c r="V852" i="15" a="1"/>
  <c r="V852" i="15" s="1"/>
  <c r="AB852" i="18" s="1" a="1"/>
  <c r="AB852" i="18" s="1"/>
  <c r="V851" i="15" a="1"/>
  <c r="V851" i="15" s="1"/>
  <c r="AB851" i="18" s="1" a="1"/>
  <c r="AB851" i="18" s="1"/>
  <c r="V850" i="15" a="1"/>
  <c r="V850" i="15" s="1"/>
  <c r="AB850" i="18" s="1" a="1"/>
  <c r="AB850" i="18" s="1"/>
  <c r="V849" i="15" a="1"/>
  <c r="V849" i="15" s="1"/>
  <c r="AB849" i="18" s="1" a="1"/>
  <c r="AB849" i="18" s="1"/>
  <c r="V848" i="15" a="1"/>
  <c r="V848" i="15" s="1"/>
  <c r="AB848" i="18" s="1" a="1"/>
  <c r="AB848" i="18" s="1"/>
  <c r="V847" i="15" a="1"/>
  <c r="V847" i="15" s="1"/>
  <c r="AB847" i="18" s="1" a="1"/>
  <c r="AB847" i="18" s="1"/>
  <c r="V846" i="15" a="1"/>
  <c r="V846" i="15" s="1"/>
  <c r="AB846" i="18" s="1" a="1"/>
  <c r="AB846" i="18" s="1"/>
  <c r="V845" i="15" a="1"/>
  <c r="V845" i="15" s="1"/>
  <c r="AB845" i="18" s="1" a="1"/>
  <c r="AB845" i="18" s="1"/>
  <c r="V844" i="15" a="1"/>
  <c r="V844" i="15" s="1"/>
  <c r="AB844" i="18" s="1" a="1"/>
  <c r="AB844" i="18" s="1"/>
  <c r="V843" i="15" a="1"/>
  <c r="V843" i="15" s="1"/>
  <c r="AB843" i="18" s="1" a="1"/>
  <c r="AB843" i="18" s="1"/>
  <c r="V842" i="15" a="1"/>
  <c r="V842" i="15" s="1"/>
  <c r="AB842" i="18" s="1" a="1"/>
  <c r="AB842" i="18" s="1"/>
  <c r="V841" i="15" a="1"/>
  <c r="V841" i="15" s="1"/>
  <c r="AB841" i="18" s="1" a="1"/>
  <c r="AB841" i="18" s="1"/>
  <c r="V840" i="15" a="1"/>
  <c r="V840" i="15" s="1"/>
  <c r="AB840" i="18" s="1" a="1"/>
  <c r="AB840" i="18" s="1"/>
  <c r="V839" i="15" a="1"/>
  <c r="V839" i="15" s="1"/>
  <c r="AB839" i="18" s="1" a="1"/>
  <c r="AB839" i="18" s="1"/>
  <c r="V838" i="15" a="1"/>
  <c r="V838" i="15" s="1"/>
  <c r="AB838" i="18" s="1" a="1"/>
  <c r="AB838" i="18" s="1"/>
  <c r="V837" i="15" a="1"/>
  <c r="V837" i="15" s="1"/>
  <c r="AB837" i="18" s="1" a="1"/>
  <c r="AB837" i="18" s="1"/>
  <c r="V836" i="15" a="1"/>
  <c r="V836" i="15" s="1"/>
  <c r="AB836" i="18" s="1" a="1"/>
  <c r="AB836" i="18" s="1"/>
  <c r="V835" i="15" a="1"/>
  <c r="V835" i="15" s="1"/>
  <c r="AB835" i="18" s="1" a="1"/>
  <c r="AB835" i="18" s="1"/>
  <c r="V834" i="15" a="1"/>
  <c r="V834" i="15" s="1"/>
  <c r="AB834" i="18" s="1" a="1"/>
  <c r="AB834" i="18" s="1"/>
  <c r="V833" i="15" a="1"/>
  <c r="V833" i="15" s="1"/>
  <c r="AB833" i="18" s="1" a="1"/>
  <c r="AB833" i="18" s="1"/>
  <c r="V832" i="15" a="1"/>
  <c r="V832" i="15" s="1"/>
  <c r="AB832" i="18" s="1" a="1"/>
  <c r="AB832" i="18" s="1"/>
  <c r="V831" i="15" a="1"/>
  <c r="V831" i="15" s="1"/>
  <c r="AB831" i="18" s="1" a="1"/>
  <c r="AB831" i="18" s="1"/>
  <c r="V830" i="15" a="1"/>
  <c r="V830" i="15" s="1"/>
  <c r="AB830" i="18" s="1" a="1"/>
  <c r="AB830" i="18" s="1"/>
  <c r="V829" i="15" a="1"/>
  <c r="V829" i="15" s="1"/>
  <c r="AB829" i="18" s="1" a="1"/>
  <c r="AB829" i="18" s="1"/>
  <c r="V828" i="15" a="1"/>
  <c r="V828" i="15" s="1"/>
  <c r="AB828" i="18" s="1" a="1"/>
  <c r="AB828" i="18" s="1"/>
  <c r="V827" i="15" a="1"/>
  <c r="V827" i="15" s="1"/>
  <c r="AB827" i="18" s="1" a="1"/>
  <c r="AB827" i="18" s="1"/>
  <c r="V826" i="15" a="1"/>
  <c r="V826" i="15" s="1"/>
  <c r="AB826" i="18" s="1" a="1"/>
  <c r="AB826" i="18" s="1"/>
  <c r="V825" i="15" a="1"/>
  <c r="V825" i="15" s="1"/>
  <c r="AB825" i="18" s="1" a="1"/>
  <c r="AB825" i="18" s="1"/>
  <c r="V824" i="15" a="1"/>
  <c r="V824" i="15" s="1"/>
  <c r="AB824" i="18" s="1" a="1"/>
  <c r="AB824" i="18" s="1"/>
  <c r="V823" i="15" a="1"/>
  <c r="V823" i="15" s="1"/>
  <c r="AB823" i="18" s="1" a="1"/>
  <c r="AB823" i="18" s="1"/>
  <c r="V822" i="15" a="1"/>
  <c r="V822" i="15" s="1"/>
  <c r="AB822" i="18" s="1" a="1"/>
  <c r="AB822" i="18" s="1"/>
  <c r="V821" i="15" a="1"/>
  <c r="V821" i="15" s="1"/>
  <c r="AB821" i="18" s="1" a="1"/>
  <c r="AB821" i="18" s="1"/>
  <c r="V820" i="15" a="1"/>
  <c r="V820" i="15" s="1"/>
  <c r="AB820" i="18" s="1" a="1"/>
  <c r="AB820" i="18" s="1"/>
  <c r="V819" i="15" a="1"/>
  <c r="V819" i="15" s="1"/>
  <c r="AB819" i="18" s="1" a="1"/>
  <c r="AB819" i="18" s="1"/>
  <c r="V818" i="15" a="1"/>
  <c r="V818" i="15" s="1"/>
  <c r="AB818" i="18" s="1" a="1"/>
  <c r="AB818" i="18" s="1"/>
  <c r="V817" i="15" a="1"/>
  <c r="V817" i="15" s="1"/>
  <c r="AB817" i="18" s="1" a="1"/>
  <c r="AB817" i="18" s="1"/>
  <c r="V816" i="15" a="1"/>
  <c r="V816" i="15" s="1"/>
  <c r="AB816" i="18" s="1" a="1"/>
  <c r="AB816" i="18" s="1"/>
  <c r="V815" i="15" a="1"/>
  <c r="V815" i="15" s="1"/>
  <c r="AB815" i="18" s="1" a="1"/>
  <c r="AB815" i="18" s="1"/>
  <c r="V814" i="15" a="1"/>
  <c r="V814" i="15" s="1"/>
  <c r="AB814" i="18" s="1" a="1"/>
  <c r="AB814" i="18" s="1"/>
  <c r="V813" i="15" a="1"/>
  <c r="V813" i="15" s="1"/>
  <c r="AB813" i="18" s="1" a="1"/>
  <c r="AB813" i="18" s="1"/>
  <c r="V812" i="15" a="1"/>
  <c r="V812" i="15" s="1"/>
  <c r="AB812" i="18" s="1" a="1"/>
  <c r="AB812" i="18" s="1"/>
  <c r="V811" i="15" a="1"/>
  <c r="V811" i="15" s="1"/>
  <c r="AB811" i="18" s="1" a="1"/>
  <c r="AB811" i="18" s="1"/>
  <c r="V810" i="15" a="1"/>
  <c r="V810" i="15" s="1"/>
  <c r="AB810" i="18" s="1" a="1"/>
  <c r="AB810" i="18" s="1"/>
  <c r="V809" i="15" a="1"/>
  <c r="V809" i="15" s="1"/>
  <c r="AB809" i="18" s="1" a="1"/>
  <c r="AB809" i="18" s="1"/>
  <c r="V808" i="15" a="1"/>
  <c r="V808" i="15" s="1"/>
  <c r="AB808" i="18" s="1" a="1"/>
  <c r="AB808" i="18" s="1"/>
  <c r="V807" i="15" a="1"/>
  <c r="V807" i="15" s="1"/>
  <c r="AB807" i="18" s="1" a="1"/>
  <c r="AB807" i="18" s="1"/>
  <c r="V806" i="15" a="1"/>
  <c r="V806" i="15" s="1"/>
  <c r="AB806" i="18" s="1" a="1"/>
  <c r="AB806" i="18" s="1"/>
  <c r="V805" i="15" a="1"/>
  <c r="V805" i="15" s="1"/>
  <c r="AB805" i="18" s="1" a="1"/>
  <c r="AB805" i="18" s="1"/>
  <c r="V804" i="15" a="1"/>
  <c r="V804" i="15" s="1"/>
  <c r="AB804" i="18" s="1" a="1"/>
  <c r="AB804" i="18" s="1"/>
  <c r="V803" i="15" a="1"/>
  <c r="V803" i="15" s="1"/>
  <c r="AB803" i="18" s="1" a="1"/>
  <c r="AB803" i="18" s="1"/>
  <c r="V802" i="15" a="1"/>
  <c r="V802" i="15" s="1"/>
  <c r="AB802" i="18" s="1" a="1"/>
  <c r="AB802" i="18" s="1"/>
  <c r="V801" i="15" a="1"/>
  <c r="V801" i="15" s="1"/>
  <c r="AB801" i="18" s="1" a="1"/>
  <c r="AB801" i="18" s="1"/>
  <c r="V800" i="15" a="1"/>
  <c r="V800" i="15" s="1"/>
  <c r="AB800" i="18" s="1" a="1"/>
  <c r="AB800" i="18" s="1"/>
  <c r="V799" i="15" a="1"/>
  <c r="V799" i="15" s="1"/>
  <c r="AB799" i="18" s="1" a="1"/>
  <c r="AB799" i="18" s="1"/>
  <c r="V798" i="15" a="1"/>
  <c r="V798" i="15" s="1"/>
  <c r="AB798" i="18" s="1" a="1"/>
  <c r="AB798" i="18" s="1"/>
  <c r="V797" i="15" a="1"/>
  <c r="V797" i="15" s="1"/>
  <c r="AB797" i="18" s="1" a="1"/>
  <c r="AB797" i="18" s="1"/>
  <c r="V796" i="15" a="1"/>
  <c r="V796" i="15" s="1"/>
  <c r="AB796" i="18" s="1" a="1"/>
  <c r="AB796" i="18" s="1"/>
  <c r="V795" i="15" a="1"/>
  <c r="V795" i="15" s="1"/>
  <c r="AB795" i="18" s="1" a="1"/>
  <c r="AB795" i="18" s="1"/>
  <c r="V794" i="15" a="1"/>
  <c r="V794" i="15" s="1"/>
  <c r="AB794" i="18" s="1" a="1"/>
  <c r="AB794" i="18" s="1"/>
  <c r="V793" i="15" a="1"/>
  <c r="V793" i="15" s="1"/>
  <c r="AB793" i="18" s="1" a="1"/>
  <c r="AB793" i="18" s="1"/>
  <c r="V792" i="15" a="1"/>
  <c r="V792" i="15" s="1"/>
  <c r="AB792" i="18" s="1" a="1"/>
  <c r="AB792" i="18" s="1"/>
  <c r="V791" i="15" a="1"/>
  <c r="V791" i="15" s="1"/>
  <c r="AB791" i="18" s="1" a="1"/>
  <c r="AB791" i="18" s="1"/>
  <c r="V790" i="15" a="1"/>
  <c r="V790" i="15" s="1"/>
  <c r="AB790" i="18" s="1" a="1"/>
  <c r="AB790" i="18" s="1"/>
  <c r="V789" i="15" a="1"/>
  <c r="V789" i="15" s="1"/>
  <c r="AB789" i="18" s="1" a="1"/>
  <c r="AB789" i="18" s="1"/>
  <c r="V788" i="15" a="1"/>
  <c r="V788" i="15" s="1"/>
  <c r="AB788" i="18" s="1" a="1"/>
  <c r="AB788" i="18" s="1"/>
  <c r="V787" i="15" a="1"/>
  <c r="V787" i="15" s="1"/>
  <c r="AB787" i="18" s="1" a="1"/>
  <c r="AB787" i="18" s="1"/>
  <c r="V786" i="15" a="1"/>
  <c r="V786" i="15" s="1"/>
  <c r="AB786" i="18" s="1" a="1"/>
  <c r="AB786" i="18" s="1"/>
  <c r="V785" i="15" a="1"/>
  <c r="V785" i="15" s="1"/>
  <c r="AB785" i="18" s="1" a="1"/>
  <c r="AB785" i="18" s="1"/>
  <c r="V784" i="15" a="1"/>
  <c r="V784" i="15" s="1"/>
  <c r="AB784" i="18" s="1" a="1"/>
  <c r="AB784" i="18" s="1"/>
  <c r="V783" i="15" a="1"/>
  <c r="V783" i="15" s="1"/>
  <c r="AB783" i="18" s="1" a="1"/>
  <c r="AB783" i="18" s="1"/>
  <c r="V782" i="15" a="1"/>
  <c r="V782" i="15" s="1"/>
  <c r="AB782" i="18" s="1" a="1"/>
  <c r="AB782" i="18" s="1"/>
  <c r="V781" i="15" a="1"/>
  <c r="V781" i="15" s="1"/>
  <c r="AB781" i="18" s="1" a="1"/>
  <c r="AB781" i="18" s="1"/>
  <c r="V780" i="15" a="1"/>
  <c r="V780" i="15" s="1"/>
  <c r="AB780" i="18" s="1" a="1"/>
  <c r="AB780" i="18" s="1"/>
  <c r="V779" i="15" a="1"/>
  <c r="V779" i="15" s="1"/>
  <c r="AB779" i="18" s="1" a="1"/>
  <c r="AB779" i="18" s="1"/>
  <c r="V778" i="15" a="1"/>
  <c r="V778" i="15" s="1"/>
  <c r="AB778" i="18" s="1" a="1"/>
  <c r="AB778" i="18" s="1"/>
  <c r="V777" i="15" a="1"/>
  <c r="V777" i="15" s="1"/>
  <c r="AB777" i="18" s="1" a="1"/>
  <c r="AB777" i="18" s="1"/>
  <c r="V776" i="15" a="1"/>
  <c r="V776" i="15" s="1"/>
  <c r="AB776" i="18" s="1" a="1"/>
  <c r="AB776" i="18" s="1"/>
  <c r="V775" i="15" a="1"/>
  <c r="V775" i="15" s="1"/>
  <c r="AB775" i="18" s="1" a="1"/>
  <c r="AB775" i="18" s="1"/>
  <c r="V774" i="15" a="1"/>
  <c r="V774" i="15" s="1"/>
  <c r="AB774" i="18" s="1" a="1"/>
  <c r="AB774" i="18" s="1"/>
  <c r="V773" i="15" a="1"/>
  <c r="V773" i="15" s="1"/>
  <c r="AB773" i="18" s="1" a="1"/>
  <c r="AB773" i="18" s="1"/>
  <c r="V772" i="15" a="1"/>
  <c r="V772" i="15" s="1"/>
  <c r="AB772" i="18" s="1" a="1"/>
  <c r="AB772" i="18" s="1"/>
  <c r="V771" i="15" a="1"/>
  <c r="V771" i="15" s="1"/>
  <c r="AB771" i="18" s="1" a="1"/>
  <c r="AB771" i="18" s="1"/>
  <c r="V770" i="15" a="1"/>
  <c r="V770" i="15" s="1"/>
  <c r="AB770" i="18" s="1" a="1"/>
  <c r="AB770" i="18" s="1"/>
  <c r="V769" i="15" a="1"/>
  <c r="V769" i="15" s="1"/>
  <c r="AB769" i="18" s="1" a="1"/>
  <c r="AB769" i="18" s="1"/>
  <c r="V768" i="15" a="1"/>
  <c r="V768" i="15" s="1"/>
  <c r="AB768" i="18" s="1" a="1"/>
  <c r="AB768" i="18" s="1"/>
  <c r="V767" i="15" a="1"/>
  <c r="V767" i="15" s="1"/>
  <c r="AB767" i="18" s="1" a="1"/>
  <c r="AB767" i="18" s="1"/>
  <c r="V766" i="15" a="1"/>
  <c r="V766" i="15" s="1"/>
  <c r="AB766" i="18" s="1" a="1"/>
  <c r="AB766" i="18" s="1"/>
  <c r="V765" i="15" a="1"/>
  <c r="V765" i="15" s="1"/>
  <c r="AB765" i="18" s="1" a="1"/>
  <c r="AB765" i="18" s="1"/>
  <c r="V764" i="15" a="1"/>
  <c r="V764" i="15" s="1"/>
  <c r="AB764" i="18" s="1" a="1"/>
  <c r="AB764" i="18" s="1"/>
  <c r="V763" i="15" a="1"/>
  <c r="V763" i="15" s="1"/>
  <c r="AB763" i="18" s="1" a="1"/>
  <c r="AB763" i="18" s="1"/>
  <c r="V762" i="15" a="1"/>
  <c r="V762" i="15" s="1"/>
  <c r="AB762" i="18" s="1" a="1"/>
  <c r="AB762" i="18" s="1"/>
  <c r="V761" i="15" a="1"/>
  <c r="V761" i="15" s="1"/>
  <c r="AB761" i="18" s="1" a="1"/>
  <c r="AB761" i="18" s="1"/>
  <c r="V760" i="15" a="1"/>
  <c r="V760" i="15" s="1"/>
  <c r="AB760" i="18" s="1" a="1"/>
  <c r="AB760" i="18" s="1"/>
  <c r="V759" i="15" a="1"/>
  <c r="V759" i="15" s="1"/>
  <c r="AB759" i="18" s="1" a="1"/>
  <c r="AB759" i="18" s="1"/>
  <c r="V758" i="15" a="1"/>
  <c r="V758" i="15" s="1"/>
  <c r="AB758" i="18" s="1" a="1"/>
  <c r="AB758" i="18" s="1"/>
  <c r="V757" i="15" a="1"/>
  <c r="V757" i="15" s="1"/>
  <c r="AB757" i="18" s="1" a="1"/>
  <c r="AB757" i="18" s="1"/>
  <c r="V756" i="15" a="1"/>
  <c r="V756" i="15" s="1"/>
  <c r="AB756" i="18" s="1" a="1"/>
  <c r="AB756" i="18" s="1"/>
  <c r="V755" i="15" a="1"/>
  <c r="V755" i="15" s="1"/>
  <c r="AB755" i="18" s="1" a="1"/>
  <c r="AB755" i="18" s="1"/>
  <c r="V754" i="15" a="1"/>
  <c r="V754" i="15" s="1"/>
  <c r="AB754" i="18" s="1" a="1"/>
  <c r="AB754" i="18" s="1"/>
  <c r="V753" i="15" a="1"/>
  <c r="V753" i="15" s="1"/>
  <c r="AB753" i="18" s="1" a="1"/>
  <c r="AB753" i="18" s="1"/>
  <c r="V752" i="15" a="1"/>
  <c r="V752" i="15" s="1"/>
  <c r="AB752" i="18" s="1" a="1"/>
  <c r="AB752" i="18" s="1"/>
  <c r="V751" i="15" a="1"/>
  <c r="V751" i="15" s="1"/>
  <c r="AB751" i="18" s="1" a="1"/>
  <c r="AB751" i="18" s="1"/>
  <c r="V750" i="15" a="1"/>
  <c r="V750" i="15" s="1"/>
  <c r="AB750" i="18" s="1" a="1"/>
  <c r="AB750" i="18" s="1"/>
  <c r="V749" i="15" a="1"/>
  <c r="V749" i="15" s="1"/>
  <c r="AB749" i="18" s="1" a="1"/>
  <c r="AB749" i="18" s="1"/>
  <c r="V748" i="15" a="1"/>
  <c r="V748" i="15" s="1"/>
  <c r="AB748" i="18" s="1" a="1"/>
  <c r="AB748" i="18" s="1"/>
  <c r="V747" i="15" a="1"/>
  <c r="V747" i="15" s="1"/>
  <c r="AB747" i="18" s="1" a="1"/>
  <c r="AB747" i="18" s="1"/>
  <c r="V746" i="15" a="1"/>
  <c r="V746" i="15" s="1"/>
  <c r="AB746" i="18" s="1" a="1"/>
  <c r="AB746" i="18" s="1"/>
  <c r="V745" i="15" a="1"/>
  <c r="V745" i="15" s="1"/>
  <c r="AB745" i="18" s="1" a="1"/>
  <c r="AB745" i="18" s="1"/>
  <c r="V744" i="15" a="1"/>
  <c r="V744" i="15" s="1"/>
  <c r="AB744" i="18" s="1" a="1"/>
  <c r="AB744" i="18" s="1"/>
  <c r="V743" i="15" a="1"/>
  <c r="V743" i="15" s="1"/>
  <c r="AB743" i="18" s="1" a="1"/>
  <c r="AB743" i="18" s="1"/>
  <c r="V742" i="15" a="1"/>
  <c r="V742" i="15" s="1"/>
  <c r="AB742" i="18" s="1" a="1"/>
  <c r="AB742" i="18" s="1"/>
  <c r="V741" i="15" a="1"/>
  <c r="V741" i="15" s="1"/>
  <c r="AB741" i="18" s="1" a="1"/>
  <c r="AB741" i="18" s="1"/>
  <c r="V740" i="15" a="1"/>
  <c r="V740" i="15" s="1"/>
  <c r="AB740" i="18" s="1" a="1"/>
  <c r="AB740" i="18" s="1"/>
  <c r="V739" i="15" a="1"/>
  <c r="V739" i="15" s="1"/>
  <c r="AB739" i="18" s="1" a="1"/>
  <c r="AB739" i="18" s="1"/>
  <c r="V738" i="15" a="1"/>
  <c r="V738" i="15" s="1"/>
  <c r="AB738" i="18" s="1" a="1"/>
  <c r="AB738" i="18" s="1"/>
  <c r="V737" i="15" a="1"/>
  <c r="V737" i="15" s="1"/>
  <c r="AB737" i="18" s="1" a="1"/>
  <c r="AB737" i="18" s="1"/>
  <c r="V736" i="15" a="1"/>
  <c r="V736" i="15" s="1"/>
  <c r="AB736" i="18" s="1" a="1"/>
  <c r="AB736" i="18" s="1"/>
  <c r="V735" i="15" a="1"/>
  <c r="V735" i="15" s="1"/>
  <c r="AB735" i="18" s="1" a="1"/>
  <c r="AB735" i="18" s="1"/>
  <c r="V734" i="15" a="1"/>
  <c r="V734" i="15" s="1"/>
  <c r="AB734" i="18" s="1" a="1"/>
  <c r="AB734" i="18" s="1"/>
  <c r="V733" i="15" a="1"/>
  <c r="V733" i="15" s="1"/>
  <c r="V732" i="15" a="1"/>
  <c r="V732" i="15" s="1"/>
  <c r="AB732" i="18" s="1" a="1"/>
  <c r="AB732" i="18" s="1"/>
  <c r="V731" i="15" a="1"/>
  <c r="V731" i="15" s="1"/>
  <c r="AB731" i="18" s="1" a="1"/>
  <c r="AB731" i="18" s="1"/>
  <c r="V730" i="15" a="1"/>
  <c r="V730" i="15" s="1"/>
  <c r="AB730" i="18" s="1" a="1"/>
  <c r="AB730" i="18" s="1"/>
  <c r="V729" i="15" a="1"/>
  <c r="V729" i="15" s="1"/>
  <c r="AB729" i="18" s="1" a="1"/>
  <c r="AB729" i="18" s="1"/>
  <c r="V728" i="15" a="1"/>
  <c r="V728" i="15" s="1"/>
  <c r="AB728" i="18" s="1" a="1"/>
  <c r="AB728" i="18" s="1"/>
  <c r="V727" i="15" a="1"/>
  <c r="V727" i="15" s="1"/>
  <c r="AB727" i="18" s="1" a="1"/>
  <c r="AB727" i="18" s="1"/>
  <c r="V726" i="15" a="1"/>
  <c r="V726" i="15" s="1"/>
  <c r="AB726" i="18" s="1" a="1"/>
  <c r="AB726" i="18" s="1"/>
  <c r="V725" i="15" a="1"/>
  <c r="V725" i="15" s="1"/>
  <c r="V724" i="15" a="1"/>
  <c r="V724" i="15" s="1"/>
  <c r="AB724" i="18" s="1" a="1"/>
  <c r="AB724" i="18" s="1"/>
  <c r="V723" i="15" a="1"/>
  <c r="V723" i="15" s="1"/>
  <c r="AB723" i="18" s="1" a="1"/>
  <c r="AB723" i="18" s="1"/>
  <c r="V722" i="15" a="1"/>
  <c r="V722" i="15" s="1"/>
  <c r="AB722" i="18" s="1" a="1"/>
  <c r="AB722" i="18" s="1"/>
  <c r="V721" i="15" a="1"/>
  <c r="V721" i="15" s="1"/>
  <c r="AB721" i="18" s="1" a="1"/>
  <c r="AB721" i="18" s="1"/>
  <c r="V720" i="15" a="1"/>
  <c r="V720" i="15" s="1"/>
  <c r="AB720" i="18" s="1" a="1"/>
  <c r="AB720" i="18" s="1"/>
  <c r="V719" i="15" a="1"/>
  <c r="V719" i="15" s="1"/>
  <c r="AB719" i="18" s="1" a="1"/>
  <c r="AB719" i="18" s="1"/>
  <c r="V718" i="15" a="1"/>
  <c r="V718" i="15" s="1"/>
  <c r="AB718" i="18" s="1" a="1"/>
  <c r="AB718" i="18" s="1"/>
  <c r="V717" i="15" a="1"/>
  <c r="V717" i="15" s="1"/>
  <c r="V716" i="15" a="1"/>
  <c r="V716" i="15" s="1"/>
  <c r="AB716" i="18" s="1" a="1"/>
  <c r="AB716" i="18" s="1"/>
  <c r="V715" i="15" a="1"/>
  <c r="V715" i="15" s="1"/>
  <c r="AB715" i="18" s="1" a="1"/>
  <c r="AB715" i="18" s="1"/>
  <c r="V714" i="15" a="1"/>
  <c r="V714" i="15" s="1"/>
  <c r="AB714" i="18" s="1" a="1"/>
  <c r="AB714" i="18" s="1"/>
  <c r="V713" i="15" a="1"/>
  <c r="V713" i="15" s="1"/>
  <c r="AB713" i="18" s="1" a="1"/>
  <c r="AB713" i="18" s="1"/>
  <c r="V712" i="15" a="1"/>
  <c r="V712" i="15" s="1"/>
  <c r="AB712" i="18" s="1" a="1"/>
  <c r="AB712" i="18" s="1"/>
  <c r="V711" i="15" a="1"/>
  <c r="V711" i="15" s="1"/>
  <c r="AB711" i="18" s="1" a="1"/>
  <c r="AB711" i="18" s="1"/>
  <c r="V710" i="15" a="1"/>
  <c r="V710" i="15" s="1"/>
  <c r="AB710" i="18" s="1" a="1"/>
  <c r="AB710" i="18" s="1"/>
  <c r="V709" i="15" a="1"/>
  <c r="V709" i="15" s="1"/>
  <c r="AB709" i="18" s="1" a="1"/>
  <c r="AB709" i="18" s="1"/>
  <c r="V708" i="15" a="1"/>
  <c r="V708" i="15" s="1"/>
  <c r="AB708" i="18" s="1" a="1"/>
  <c r="AB708" i="18" s="1"/>
  <c r="V707" i="15" a="1"/>
  <c r="V707" i="15" s="1"/>
  <c r="AB707" i="18" s="1" a="1"/>
  <c r="AB707" i="18" s="1"/>
  <c r="V706" i="15" a="1"/>
  <c r="V706" i="15" s="1"/>
  <c r="AB706" i="18" s="1" a="1"/>
  <c r="AB706" i="18" s="1"/>
  <c r="V705" i="15" a="1"/>
  <c r="V705" i="15" s="1"/>
  <c r="AB705" i="18" s="1" a="1"/>
  <c r="AB705" i="18" s="1"/>
  <c r="V704" i="15" a="1"/>
  <c r="V704" i="15" s="1"/>
  <c r="AB704" i="18" s="1" a="1"/>
  <c r="AB704" i="18" s="1"/>
  <c r="V703" i="15" a="1"/>
  <c r="V703" i="15" s="1"/>
  <c r="AB703" i="18" s="1" a="1"/>
  <c r="AB703" i="18" s="1"/>
  <c r="V702" i="15" a="1"/>
  <c r="V702" i="15" s="1"/>
  <c r="AB702" i="18" s="1" a="1"/>
  <c r="AB702" i="18" s="1"/>
  <c r="V701" i="15" a="1"/>
  <c r="V701" i="15" s="1"/>
  <c r="AB701" i="18" s="1" a="1"/>
  <c r="AB701" i="18" s="1"/>
  <c r="V700" i="15" a="1"/>
  <c r="V700" i="15" s="1"/>
  <c r="AB700" i="18" s="1" a="1"/>
  <c r="AB700" i="18" s="1"/>
  <c r="V699" i="15" a="1"/>
  <c r="V699" i="15" s="1"/>
  <c r="AB699" i="18" s="1" a="1"/>
  <c r="AB699" i="18" s="1"/>
  <c r="V698" i="15" a="1"/>
  <c r="V698" i="15" s="1"/>
  <c r="AB698" i="18" s="1" a="1"/>
  <c r="AB698" i="18" s="1"/>
  <c r="V697" i="15" a="1"/>
  <c r="V697" i="15" s="1"/>
  <c r="AB697" i="18" s="1" a="1"/>
  <c r="AB697" i="18" s="1"/>
  <c r="V696" i="15" a="1"/>
  <c r="V696" i="15" s="1"/>
  <c r="AB696" i="18" s="1" a="1"/>
  <c r="AB696" i="18" s="1"/>
  <c r="V695" i="15" a="1"/>
  <c r="V695" i="15" s="1"/>
  <c r="AB695" i="18" s="1" a="1"/>
  <c r="AB695" i="18" s="1"/>
  <c r="V694" i="15" a="1"/>
  <c r="V694" i="15" s="1"/>
  <c r="AB694" i="18" s="1" a="1"/>
  <c r="AB694" i="18" s="1"/>
  <c r="V693" i="15" a="1"/>
  <c r="V693" i="15" s="1"/>
  <c r="AB693" i="18" s="1" a="1"/>
  <c r="AB693" i="18" s="1"/>
  <c r="V692" i="15" a="1"/>
  <c r="V692" i="15" s="1"/>
  <c r="AB692" i="18" s="1" a="1"/>
  <c r="AB692" i="18" s="1"/>
  <c r="V691" i="15" a="1"/>
  <c r="V691" i="15" s="1"/>
  <c r="AB691" i="18" s="1" a="1"/>
  <c r="AB691" i="18" s="1"/>
  <c r="V690" i="15" a="1"/>
  <c r="V690" i="15" s="1"/>
  <c r="AB690" i="18" s="1" a="1"/>
  <c r="AB690" i="18" s="1"/>
  <c r="V689" i="15" a="1"/>
  <c r="V689" i="15" s="1"/>
  <c r="AB689" i="18" s="1" a="1"/>
  <c r="AB689" i="18" s="1"/>
  <c r="V688" i="15" a="1"/>
  <c r="V688" i="15" s="1"/>
  <c r="AB688" i="18" s="1" a="1"/>
  <c r="AB688" i="18" s="1"/>
  <c r="V687" i="15" a="1"/>
  <c r="V687" i="15" s="1"/>
  <c r="AB687" i="18" s="1" a="1"/>
  <c r="AB687" i="18" s="1"/>
  <c r="V686" i="15" a="1"/>
  <c r="V686" i="15" s="1"/>
  <c r="AB686" i="18" s="1" a="1"/>
  <c r="AB686" i="18" s="1"/>
  <c r="V685" i="15" a="1"/>
  <c r="V685" i="15" s="1"/>
  <c r="AB685" i="18" s="1" a="1"/>
  <c r="AB685" i="18" s="1"/>
  <c r="V684" i="15" a="1"/>
  <c r="V684" i="15" s="1"/>
  <c r="AB684" i="18" s="1" a="1"/>
  <c r="AB684" i="18" s="1"/>
  <c r="V683" i="15" a="1"/>
  <c r="V683" i="15" s="1"/>
  <c r="AB683" i="18" s="1" a="1"/>
  <c r="AB683" i="18" s="1"/>
  <c r="V682" i="15" a="1"/>
  <c r="V682" i="15" s="1"/>
  <c r="AB682" i="18" s="1" a="1"/>
  <c r="AB682" i="18" s="1"/>
  <c r="V681" i="15" a="1"/>
  <c r="V681" i="15" s="1"/>
  <c r="AB681" i="18" s="1" a="1"/>
  <c r="AB681" i="18" s="1"/>
  <c r="V680" i="15" a="1"/>
  <c r="V680" i="15" s="1"/>
  <c r="AB680" i="18" s="1" a="1"/>
  <c r="AB680" i="18" s="1"/>
  <c r="V679" i="15" a="1"/>
  <c r="V679" i="15" s="1"/>
  <c r="AB679" i="18" s="1" a="1"/>
  <c r="AB679" i="18" s="1"/>
  <c r="V678" i="15" a="1"/>
  <c r="V678" i="15" s="1"/>
  <c r="AB678" i="18" s="1" a="1"/>
  <c r="AB678" i="18" s="1"/>
  <c r="V677" i="15" a="1"/>
  <c r="V677" i="15" s="1"/>
  <c r="AB677" i="18" s="1" a="1"/>
  <c r="AB677" i="18" s="1"/>
  <c r="V676" i="15" a="1"/>
  <c r="V676" i="15" s="1"/>
  <c r="AB676" i="18" s="1" a="1"/>
  <c r="AB676" i="18" s="1"/>
  <c r="V675" i="15" a="1"/>
  <c r="V675" i="15" s="1"/>
  <c r="AB675" i="18" s="1" a="1"/>
  <c r="AB675" i="18" s="1"/>
  <c r="V674" i="15" a="1"/>
  <c r="V674" i="15" s="1"/>
  <c r="AB674" i="18" s="1" a="1"/>
  <c r="AB674" i="18" s="1"/>
  <c r="V673" i="15" a="1"/>
  <c r="V673" i="15" s="1"/>
  <c r="AB673" i="18" s="1" a="1"/>
  <c r="AB673" i="18" s="1"/>
  <c r="V672" i="15" a="1"/>
  <c r="V672" i="15" s="1"/>
  <c r="AB672" i="18" s="1" a="1"/>
  <c r="AB672" i="18" s="1"/>
  <c r="V671" i="15" a="1"/>
  <c r="V671" i="15" s="1"/>
  <c r="AB671" i="18" s="1" a="1"/>
  <c r="AB671" i="18" s="1"/>
  <c r="V670" i="15" a="1"/>
  <c r="V670" i="15" s="1"/>
  <c r="AB670" i="18" s="1" a="1"/>
  <c r="AB670" i="18" s="1"/>
  <c r="V669" i="15" a="1"/>
  <c r="V669" i="15" s="1"/>
  <c r="AB669" i="18" s="1" a="1"/>
  <c r="AB669" i="18" s="1"/>
  <c r="V668" i="15" a="1"/>
  <c r="V668" i="15" s="1"/>
  <c r="AB668" i="18" s="1" a="1"/>
  <c r="AB668" i="18" s="1"/>
  <c r="V667" i="15" a="1"/>
  <c r="V667" i="15" s="1"/>
  <c r="AB667" i="18" s="1" a="1"/>
  <c r="AB667" i="18" s="1"/>
  <c r="V666" i="15" a="1"/>
  <c r="V666" i="15" s="1"/>
  <c r="AB666" i="18" s="1" a="1"/>
  <c r="AB666" i="18" s="1"/>
  <c r="V665" i="15" a="1"/>
  <c r="V665" i="15" s="1"/>
  <c r="AB665" i="18" s="1" a="1"/>
  <c r="AB665" i="18" s="1"/>
  <c r="V664" i="15" a="1"/>
  <c r="V664" i="15" s="1"/>
  <c r="AB664" i="18" s="1" a="1"/>
  <c r="AB664" i="18" s="1"/>
  <c r="V663" i="15" a="1"/>
  <c r="V663" i="15" s="1"/>
  <c r="AB663" i="18" s="1" a="1"/>
  <c r="AB663" i="18" s="1"/>
  <c r="V662" i="15" a="1"/>
  <c r="V662" i="15" s="1"/>
  <c r="AB662" i="18" s="1" a="1"/>
  <c r="AB662" i="18" s="1"/>
  <c r="V661" i="15" a="1"/>
  <c r="V661" i="15" s="1"/>
  <c r="AB661" i="18" s="1" a="1"/>
  <c r="AB661" i="18" s="1"/>
  <c r="V660" i="15" a="1"/>
  <c r="V660" i="15" s="1"/>
  <c r="AB660" i="18" s="1" a="1"/>
  <c r="AB660" i="18" s="1"/>
  <c r="V659" i="15" a="1"/>
  <c r="V659" i="15" s="1"/>
  <c r="AB659" i="18" s="1" a="1"/>
  <c r="AB659" i="18" s="1"/>
  <c r="V658" i="15" a="1"/>
  <c r="V658" i="15" s="1"/>
  <c r="AB658" i="18" s="1" a="1"/>
  <c r="AB658" i="18" s="1"/>
  <c r="V657" i="15" a="1"/>
  <c r="V657" i="15" s="1"/>
  <c r="AB657" i="18" s="1" a="1"/>
  <c r="AB657" i="18" s="1"/>
  <c r="V656" i="15" a="1"/>
  <c r="V656" i="15" s="1"/>
  <c r="AB656" i="18" s="1" a="1"/>
  <c r="AB656" i="18" s="1"/>
  <c r="V655" i="15" a="1"/>
  <c r="V655" i="15" s="1"/>
  <c r="AB655" i="18" s="1" a="1"/>
  <c r="AB655" i="18" s="1"/>
  <c r="V654" i="15" a="1"/>
  <c r="V654" i="15" s="1"/>
  <c r="AB654" i="18" s="1" a="1"/>
  <c r="AB654" i="18" s="1"/>
  <c r="V653" i="15" a="1"/>
  <c r="V653" i="15" s="1"/>
  <c r="AB653" i="18" s="1" a="1"/>
  <c r="AB653" i="18" s="1"/>
  <c r="V652" i="15" a="1"/>
  <c r="V652" i="15" s="1"/>
  <c r="AB652" i="18" s="1" a="1"/>
  <c r="AB652" i="18" s="1"/>
  <c r="V651" i="15" a="1"/>
  <c r="V651" i="15" s="1"/>
  <c r="AB651" i="18" s="1" a="1"/>
  <c r="AB651" i="18" s="1"/>
  <c r="V650" i="15" a="1"/>
  <c r="V650" i="15" s="1"/>
  <c r="AB650" i="18" s="1" a="1"/>
  <c r="AB650" i="18" s="1"/>
  <c r="V649" i="15" a="1"/>
  <c r="V649" i="15" s="1"/>
  <c r="AB649" i="18" s="1" a="1"/>
  <c r="AB649" i="18" s="1"/>
  <c r="V648" i="15" a="1"/>
  <c r="V648" i="15" s="1"/>
  <c r="AB648" i="18" s="1" a="1"/>
  <c r="AB648" i="18" s="1"/>
  <c r="V647" i="15" a="1"/>
  <c r="V647" i="15" s="1"/>
  <c r="AB647" i="18" s="1" a="1"/>
  <c r="AB647" i="18" s="1"/>
  <c r="V646" i="15" a="1"/>
  <c r="V646" i="15" s="1"/>
  <c r="AB646" i="18" s="1" a="1"/>
  <c r="AB646" i="18" s="1"/>
  <c r="V645" i="15" a="1"/>
  <c r="V645" i="15" s="1"/>
  <c r="AB645" i="18" s="1" a="1"/>
  <c r="AB645" i="18" s="1"/>
  <c r="V644" i="15" a="1"/>
  <c r="V644" i="15" s="1"/>
  <c r="AB644" i="18" s="1" a="1"/>
  <c r="AB644" i="18" s="1"/>
  <c r="V643" i="15" a="1"/>
  <c r="V643" i="15" s="1"/>
  <c r="AB643" i="18" s="1" a="1"/>
  <c r="AB643" i="18" s="1"/>
  <c r="V642" i="15" a="1"/>
  <c r="V642" i="15" s="1"/>
  <c r="AB642" i="18" s="1" a="1"/>
  <c r="AB642" i="18" s="1"/>
  <c r="V641" i="15" a="1"/>
  <c r="V641" i="15" s="1"/>
  <c r="AB641" i="18" s="1" a="1"/>
  <c r="AB641" i="18" s="1"/>
  <c r="V640" i="15" a="1"/>
  <c r="V640" i="15" s="1"/>
  <c r="AB640" i="18" s="1" a="1"/>
  <c r="AB640" i="18" s="1"/>
  <c r="V639" i="15" a="1"/>
  <c r="V639" i="15" s="1"/>
  <c r="AB639" i="18" s="1" a="1"/>
  <c r="AB639" i="18" s="1"/>
  <c r="V638" i="15" a="1"/>
  <c r="V638" i="15" s="1"/>
  <c r="AB638" i="18" s="1" a="1"/>
  <c r="AB638" i="18" s="1"/>
  <c r="V637" i="15" a="1"/>
  <c r="V637" i="15" s="1"/>
  <c r="V636" i="15" a="1"/>
  <c r="V636" i="15" s="1"/>
  <c r="AB636" i="18" s="1" a="1"/>
  <c r="AB636" i="18" s="1"/>
  <c r="V635" i="15" a="1"/>
  <c r="V635" i="15" s="1"/>
  <c r="AB635" i="18" s="1" a="1"/>
  <c r="AB635" i="18" s="1"/>
  <c r="V634" i="15" a="1"/>
  <c r="V634" i="15" s="1"/>
  <c r="AB634" i="18" s="1" a="1"/>
  <c r="AB634" i="18" s="1"/>
  <c r="V633" i="15" a="1"/>
  <c r="V633" i="15" s="1"/>
  <c r="AB633" i="18" s="1" a="1"/>
  <c r="AB633" i="18" s="1"/>
  <c r="V632" i="15" a="1"/>
  <c r="V632" i="15" s="1"/>
  <c r="AB632" i="18" s="1" a="1"/>
  <c r="AB632" i="18" s="1"/>
  <c r="V631" i="15" a="1"/>
  <c r="V631" i="15" s="1"/>
  <c r="AB631" i="18" s="1" a="1"/>
  <c r="AB631" i="18" s="1"/>
  <c r="V630" i="15" a="1"/>
  <c r="V630" i="15" s="1"/>
  <c r="AB630" i="18" s="1" a="1"/>
  <c r="AB630" i="18" s="1"/>
  <c r="V629" i="15" a="1"/>
  <c r="V629" i="15" s="1"/>
  <c r="V628" i="15" a="1"/>
  <c r="V628" i="15" s="1"/>
  <c r="AB628" i="18" s="1" a="1"/>
  <c r="AB628" i="18" s="1"/>
  <c r="V627" i="15" a="1"/>
  <c r="V627" i="15" s="1"/>
  <c r="AB627" i="18" s="1" a="1"/>
  <c r="AB627" i="18" s="1"/>
  <c r="V626" i="15" a="1"/>
  <c r="V626" i="15" s="1"/>
  <c r="AB626" i="18" s="1" a="1"/>
  <c r="AB626" i="18" s="1"/>
  <c r="V625" i="15" a="1"/>
  <c r="V625" i="15" s="1"/>
  <c r="AB625" i="18" s="1" a="1"/>
  <c r="AB625" i="18" s="1"/>
  <c r="V624" i="15" a="1"/>
  <c r="V624" i="15" s="1"/>
  <c r="AB624" i="18" s="1" a="1"/>
  <c r="AB624" i="18" s="1"/>
  <c r="V623" i="15" a="1"/>
  <c r="V623" i="15" s="1"/>
  <c r="AB623" i="18" s="1" a="1"/>
  <c r="AB623" i="18" s="1"/>
  <c r="V622" i="15" a="1"/>
  <c r="V622" i="15" s="1"/>
  <c r="AB622" i="18" s="1" a="1"/>
  <c r="AB622" i="18" s="1"/>
  <c r="V621" i="15" a="1"/>
  <c r="V621" i="15" s="1"/>
  <c r="AB621" i="18" s="1" a="1"/>
  <c r="AB621" i="18" s="1"/>
  <c r="V620" i="15" a="1"/>
  <c r="V620" i="15" s="1"/>
  <c r="AB620" i="18" s="1" a="1"/>
  <c r="AB620" i="18" s="1"/>
  <c r="V619" i="15" a="1"/>
  <c r="V619" i="15" s="1"/>
  <c r="AB619" i="18" s="1" a="1"/>
  <c r="AB619" i="18" s="1"/>
  <c r="V618" i="15" a="1"/>
  <c r="V618" i="15" s="1"/>
  <c r="AB618" i="18" s="1" a="1"/>
  <c r="AB618" i="18" s="1"/>
  <c r="V617" i="15" a="1"/>
  <c r="V617" i="15" s="1"/>
  <c r="AB617" i="18" s="1" a="1"/>
  <c r="AB617" i="18" s="1"/>
  <c r="V616" i="15" a="1"/>
  <c r="V616" i="15" s="1"/>
  <c r="AB616" i="18" s="1" a="1"/>
  <c r="AB616" i="18" s="1"/>
  <c r="V615" i="15" a="1"/>
  <c r="V615" i="15" s="1"/>
  <c r="AB615" i="18" s="1" a="1"/>
  <c r="AB615" i="18" s="1"/>
  <c r="V614" i="15" a="1"/>
  <c r="V614" i="15" s="1"/>
  <c r="AB614" i="18" s="1" a="1"/>
  <c r="AB614" i="18" s="1"/>
  <c r="V613" i="15" a="1"/>
  <c r="V613" i="15" s="1"/>
  <c r="AB613" i="18" s="1" a="1"/>
  <c r="AB613" i="18" s="1"/>
  <c r="V612" i="15" a="1"/>
  <c r="V612" i="15" s="1"/>
  <c r="AB612" i="18" s="1" a="1"/>
  <c r="AB612" i="18" s="1"/>
  <c r="V611" i="15" a="1"/>
  <c r="V611" i="15" s="1"/>
  <c r="AB611" i="18" s="1" a="1"/>
  <c r="AB611" i="18" s="1"/>
  <c r="V610" i="15" a="1"/>
  <c r="V610" i="15" s="1"/>
  <c r="AB610" i="18" s="1" a="1"/>
  <c r="AB610" i="18" s="1"/>
  <c r="V609" i="15" a="1"/>
  <c r="V609" i="15" s="1"/>
  <c r="AB609" i="18" s="1" a="1"/>
  <c r="AB609" i="18" s="1"/>
  <c r="V608" i="15" a="1"/>
  <c r="V608" i="15" s="1"/>
  <c r="AB608" i="18" s="1" a="1"/>
  <c r="AB608" i="18" s="1"/>
  <c r="V607" i="15" a="1"/>
  <c r="V607" i="15" s="1"/>
  <c r="AB607" i="18" s="1" a="1"/>
  <c r="AB607" i="18" s="1"/>
  <c r="V606" i="15" a="1"/>
  <c r="V606" i="15" s="1"/>
  <c r="AB606" i="18" s="1" a="1"/>
  <c r="AB606" i="18" s="1"/>
  <c r="V605" i="15" a="1"/>
  <c r="V605" i="15" s="1"/>
  <c r="AB605" i="18" s="1" a="1"/>
  <c r="AB605" i="18" s="1"/>
  <c r="V604" i="15" a="1"/>
  <c r="V604" i="15" s="1"/>
  <c r="AB604" i="18" s="1" a="1"/>
  <c r="AB604" i="18" s="1"/>
  <c r="V603" i="15" a="1"/>
  <c r="V603" i="15" s="1"/>
  <c r="AB603" i="18" s="1" a="1"/>
  <c r="AB603" i="18" s="1"/>
  <c r="V602" i="15" a="1"/>
  <c r="V602" i="15" s="1"/>
  <c r="AB602" i="18" s="1" a="1"/>
  <c r="AB602" i="18" s="1"/>
  <c r="V601" i="15" a="1"/>
  <c r="V601" i="15" s="1"/>
  <c r="AB601" i="18" s="1" a="1"/>
  <c r="AB601" i="18" s="1"/>
  <c r="V600" i="15" a="1"/>
  <c r="V600" i="15" s="1"/>
  <c r="AB600" i="18" s="1" a="1"/>
  <c r="AB600" i="18" s="1"/>
  <c r="V599" i="15" a="1"/>
  <c r="V599" i="15" s="1"/>
  <c r="AB599" i="18" s="1" a="1"/>
  <c r="AB599" i="18" s="1"/>
  <c r="V598" i="15" a="1"/>
  <c r="V598" i="15" s="1"/>
  <c r="AB598" i="18" s="1" a="1"/>
  <c r="AB598" i="18" s="1"/>
  <c r="V597" i="15" a="1"/>
  <c r="V597" i="15" s="1"/>
  <c r="AB597" i="18" s="1" a="1"/>
  <c r="AB597" i="18" s="1"/>
  <c r="V596" i="15" a="1"/>
  <c r="V596" i="15" s="1"/>
  <c r="AB596" i="18" s="1" a="1"/>
  <c r="AB596" i="18" s="1"/>
  <c r="V595" i="15" a="1"/>
  <c r="V595" i="15" s="1"/>
  <c r="AB595" i="18" s="1" a="1"/>
  <c r="AB595" i="18" s="1"/>
  <c r="V594" i="15" a="1"/>
  <c r="V594" i="15" s="1"/>
  <c r="AB594" i="18" s="1" a="1"/>
  <c r="AB594" i="18" s="1"/>
  <c r="V593" i="15" a="1"/>
  <c r="V593" i="15" s="1"/>
  <c r="AB593" i="18" s="1" a="1"/>
  <c r="AB593" i="18" s="1"/>
  <c r="V592" i="15" a="1"/>
  <c r="V592" i="15" s="1"/>
  <c r="AB592" i="18" s="1" a="1"/>
  <c r="AB592" i="18" s="1"/>
  <c r="V591" i="15" a="1"/>
  <c r="V591" i="15" s="1"/>
  <c r="AB591" i="18" s="1" a="1"/>
  <c r="AB591" i="18" s="1"/>
  <c r="V590" i="15" a="1"/>
  <c r="V590" i="15" s="1"/>
  <c r="AB590" i="18" s="1" a="1"/>
  <c r="AB590" i="18" s="1"/>
  <c r="V589" i="15" a="1"/>
  <c r="V589" i="15" s="1"/>
  <c r="AB589" i="18" s="1" a="1"/>
  <c r="AB589" i="18" s="1"/>
  <c r="V588" i="15" a="1"/>
  <c r="V588" i="15" s="1"/>
  <c r="AB588" i="18" s="1" a="1"/>
  <c r="AB588" i="18" s="1"/>
  <c r="V587" i="15" a="1"/>
  <c r="V587" i="15" s="1"/>
  <c r="AB587" i="18" s="1" a="1"/>
  <c r="AB587" i="18" s="1"/>
  <c r="V586" i="15" a="1"/>
  <c r="V586" i="15" s="1"/>
  <c r="AB586" i="18" s="1" a="1"/>
  <c r="AB586" i="18" s="1"/>
  <c r="V585" i="15" a="1"/>
  <c r="V585" i="15" s="1"/>
  <c r="AB585" i="18" s="1" a="1"/>
  <c r="AB585" i="18" s="1"/>
  <c r="V584" i="15" a="1"/>
  <c r="V584" i="15" s="1"/>
  <c r="AB584" i="18" s="1" a="1"/>
  <c r="AB584" i="18" s="1"/>
  <c r="V583" i="15" a="1"/>
  <c r="V583" i="15" s="1"/>
  <c r="AB583" i="18" s="1" a="1"/>
  <c r="AB583" i="18" s="1"/>
  <c r="V582" i="15" a="1"/>
  <c r="V582" i="15" s="1"/>
  <c r="AB582" i="18" s="1" a="1"/>
  <c r="AB582" i="18" s="1"/>
  <c r="V581" i="15" a="1"/>
  <c r="V581" i="15" s="1"/>
  <c r="AB581" i="18" s="1" a="1"/>
  <c r="AB581" i="18" s="1"/>
  <c r="V580" i="15" a="1"/>
  <c r="V580" i="15" s="1"/>
  <c r="AB580" i="18" s="1" a="1"/>
  <c r="AB580" i="18" s="1"/>
  <c r="V579" i="15" a="1"/>
  <c r="V579" i="15" s="1"/>
  <c r="AB579" i="18" s="1" a="1"/>
  <c r="AB579" i="18" s="1"/>
  <c r="V578" i="15" a="1"/>
  <c r="V578" i="15" s="1"/>
  <c r="AB578" i="18" s="1" a="1"/>
  <c r="AB578" i="18" s="1"/>
  <c r="V577" i="15" a="1"/>
  <c r="V577" i="15" s="1"/>
  <c r="AB577" i="18" s="1" a="1"/>
  <c r="AB577" i="18" s="1"/>
  <c r="V576" i="15" a="1"/>
  <c r="V576" i="15" s="1"/>
  <c r="AB576" i="18" s="1" a="1"/>
  <c r="AB576" i="18" s="1"/>
  <c r="V575" i="15" a="1"/>
  <c r="V575" i="15" s="1"/>
  <c r="AB575" i="18" s="1" a="1"/>
  <c r="AB575" i="18" s="1"/>
  <c r="V574" i="15" a="1"/>
  <c r="V574" i="15" s="1"/>
  <c r="AB574" i="18" s="1" a="1"/>
  <c r="AB574" i="18" s="1"/>
  <c r="V573" i="15" a="1"/>
  <c r="V573" i="15" s="1"/>
  <c r="AB573" i="18" s="1" a="1"/>
  <c r="AB573" i="18" s="1"/>
  <c r="V572" i="15" a="1"/>
  <c r="V572" i="15" s="1"/>
  <c r="AB572" i="18" s="1" a="1"/>
  <c r="AB572" i="18" s="1"/>
  <c r="V571" i="15" a="1"/>
  <c r="V571" i="15" s="1"/>
  <c r="AB571" i="18" s="1" a="1"/>
  <c r="AB571" i="18" s="1"/>
  <c r="V570" i="15" a="1"/>
  <c r="V570" i="15" s="1"/>
  <c r="AB570" i="18" s="1" a="1"/>
  <c r="AB570" i="18" s="1"/>
  <c r="V569" i="15" a="1"/>
  <c r="V569" i="15" s="1"/>
  <c r="AB569" i="18" s="1" a="1"/>
  <c r="AB569" i="18" s="1"/>
  <c r="V568" i="15" a="1"/>
  <c r="V568" i="15" s="1"/>
  <c r="AB568" i="18" s="1" a="1"/>
  <c r="AB568" i="18" s="1"/>
  <c r="V567" i="15" a="1"/>
  <c r="V567" i="15" s="1"/>
  <c r="AB567" i="18" s="1" a="1"/>
  <c r="AB567" i="18" s="1"/>
  <c r="V566" i="15" a="1"/>
  <c r="V566" i="15" s="1"/>
  <c r="AB566" i="18" s="1" a="1"/>
  <c r="AB566" i="18" s="1"/>
  <c r="V565" i="15" a="1"/>
  <c r="V565" i="15" s="1"/>
  <c r="V564" i="15" a="1"/>
  <c r="V564" i="15" s="1"/>
  <c r="AB564" i="18" s="1" a="1"/>
  <c r="AB564" i="18" s="1"/>
  <c r="V563" i="15" a="1"/>
  <c r="V563" i="15" s="1"/>
  <c r="AB563" i="18" s="1" a="1"/>
  <c r="AB563" i="18" s="1"/>
  <c r="V562" i="15" a="1"/>
  <c r="V562" i="15" s="1"/>
  <c r="AB562" i="18" s="1" a="1"/>
  <c r="AB562" i="18" s="1"/>
  <c r="V561" i="15" a="1"/>
  <c r="V561" i="15" s="1"/>
  <c r="AB561" i="18" s="1" a="1"/>
  <c r="AB561" i="18" s="1"/>
  <c r="V560" i="15" a="1"/>
  <c r="V560" i="15" s="1"/>
  <c r="AB560" i="18" s="1" a="1"/>
  <c r="AB560" i="18" s="1"/>
  <c r="V559" i="15" a="1"/>
  <c r="V559" i="15" s="1"/>
  <c r="AB559" i="18" s="1" a="1"/>
  <c r="AB559" i="18" s="1"/>
  <c r="V558" i="15" a="1"/>
  <c r="V558" i="15" s="1"/>
  <c r="AB558" i="18" s="1" a="1"/>
  <c r="AB558" i="18" s="1"/>
  <c r="V557" i="15" a="1"/>
  <c r="V557" i="15" s="1"/>
  <c r="AB557" i="18" s="1" a="1"/>
  <c r="AB557" i="18" s="1"/>
  <c r="V556" i="15" a="1"/>
  <c r="V556" i="15" s="1"/>
  <c r="AB556" i="18" s="1" a="1"/>
  <c r="AB556" i="18" s="1"/>
  <c r="V555" i="15" a="1"/>
  <c r="V555" i="15" s="1"/>
  <c r="AB555" i="18" s="1" a="1"/>
  <c r="AB555" i="18" s="1"/>
  <c r="V554" i="15" a="1"/>
  <c r="V554" i="15" s="1"/>
  <c r="AB554" i="18" s="1" a="1"/>
  <c r="AB554" i="18" s="1"/>
  <c r="V553" i="15" a="1"/>
  <c r="V553" i="15" s="1"/>
  <c r="AB553" i="18" s="1" a="1"/>
  <c r="AB553" i="18" s="1"/>
  <c r="V552" i="15" a="1"/>
  <c r="V552" i="15" s="1"/>
  <c r="AB552" i="18" s="1" a="1"/>
  <c r="AB552" i="18" s="1"/>
  <c r="V551" i="15" a="1"/>
  <c r="V551" i="15" s="1"/>
  <c r="AB551" i="18" s="1" a="1"/>
  <c r="AB551" i="18" s="1"/>
  <c r="V550" i="15" a="1"/>
  <c r="V550" i="15" s="1"/>
  <c r="AB550" i="18" s="1" a="1"/>
  <c r="AB550" i="18" s="1"/>
  <c r="V549" i="15" a="1"/>
  <c r="V549" i="15" s="1"/>
  <c r="AB549" i="18" s="1" a="1"/>
  <c r="AB549" i="18" s="1"/>
  <c r="V548" i="15" a="1"/>
  <c r="V548" i="15" s="1"/>
  <c r="AB548" i="18" s="1" a="1"/>
  <c r="AB548" i="18" s="1"/>
  <c r="V547" i="15" a="1"/>
  <c r="V547" i="15" s="1"/>
  <c r="AB547" i="18" s="1" a="1"/>
  <c r="AB547" i="18" s="1"/>
  <c r="V546" i="15" a="1"/>
  <c r="V546" i="15" s="1"/>
  <c r="AB546" i="18" s="1" a="1"/>
  <c r="AB546" i="18" s="1"/>
  <c r="V545" i="15" a="1"/>
  <c r="V545" i="15" s="1"/>
  <c r="AB545" i="18" s="1" a="1"/>
  <c r="AB545" i="18" s="1"/>
  <c r="V544" i="15" a="1"/>
  <c r="V544" i="15" s="1"/>
  <c r="AB544" i="18" s="1" a="1"/>
  <c r="AB544" i="18" s="1"/>
  <c r="V543" i="15" a="1"/>
  <c r="V543" i="15" s="1"/>
  <c r="AB543" i="18" s="1" a="1"/>
  <c r="AB543" i="18" s="1"/>
  <c r="V542" i="15" a="1"/>
  <c r="V542" i="15" s="1"/>
  <c r="AB542" i="18" s="1" a="1"/>
  <c r="AB542" i="18" s="1"/>
  <c r="V541" i="15" a="1"/>
  <c r="V541" i="15" s="1"/>
  <c r="AB541" i="18" s="1" a="1"/>
  <c r="AB541" i="18" s="1"/>
  <c r="V540" i="15" a="1"/>
  <c r="V540" i="15" s="1"/>
  <c r="AB540" i="18" s="1" a="1"/>
  <c r="AB540" i="18" s="1"/>
  <c r="V539" i="15" a="1"/>
  <c r="V539" i="15" s="1"/>
  <c r="AB539" i="18" s="1" a="1"/>
  <c r="AB539" i="18" s="1"/>
  <c r="V538" i="15" a="1"/>
  <c r="V538" i="15" s="1"/>
  <c r="AB538" i="18" s="1" a="1"/>
  <c r="AB538" i="18" s="1"/>
  <c r="V537" i="15" a="1"/>
  <c r="V537" i="15" s="1"/>
  <c r="AB537" i="18" s="1" a="1"/>
  <c r="AB537" i="18" s="1"/>
  <c r="V536" i="15" a="1"/>
  <c r="V536" i="15" s="1"/>
  <c r="AB536" i="18" s="1" a="1"/>
  <c r="AB536" i="18" s="1"/>
  <c r="V535" i="15" a="1"/>
  <c r="V535" i="15" s="1"/>
  <c r="AB535" i="18" s="1" a="1"/>
  <c r="AB535" i="18" s="1"/>
  <c r="V534" i="15" a="1"/>
  <c r="V534" i="15" s="1"/>
  <c r="AB534" i="18" s="1" a="1"/>
  <c r="AB534" i="18" s="1"/>
  <c r="V533" i="15" a="1"/>
  <c r="V533" i="15" s="1"/>
  <c r="AB533" i="18" s="1" a="1"/>
  <c r="AB533" i="18" s="1"/>
  <c r="V532" i="15" a="1"/>
  <c r="V532" i="15" s="1"/>
  <c r="AB532" i="18" s="1" a="1"/>
  <c r="AB532" i="18" s="1"/>
  <c r="V531" i="15" a="1"/>
  <c r="V531" i="15" s="1"/>
  <c r="AB531" i="18" s="1" a="1"/>
  <c r="AB531" i="18" s="1"/>
  <c r="V530" i="15" a="1"/>
  <c r="V530" i="15" s="1"/>
  <c r="AB530" i="18" s="1" a="1"/>
  <c r="AB530" i="18" s="1"/>
  <c r="V529" i="15" a="1"/>
  <c r="V529" i="15" s="1"/>
  <c r="AB529" i="18" s="1" a="1"/>
  <c r="AB529" i="18" s="1"/>
  <c r="V528" i="15" a="1"/>
  <c r="V528" i="15" s="1"/>
  <c r="AB528" i="18" s="1" a="1"/>
  <c r="AB528" i="18" s="1"/>
  <c r="V527" i="15" a="1"/>
  <c r="V527" i="15" s="1"/>
  <c r="AB527" i="18" s="1" a="1"/>
  <c r="AB527" i="18" s="1"/>
  <c r="V526" i="15" a="1"/>
  <c r="V526" i="15" s="1"/>
  <c r="AB526" i="18" s="1" a="1"/>
  <c r="AB526" i="18" s="1"/>
  <c r="V525" i="15" a="1"/>
  <c r="V525" i="15" s="1"/>
  <c r="AB525" i="18" s="1" a="1"/>
  <c r="AB525" i="18" s="1"/>
  <c r="V524" i="15" a="1"/>
  <c r="V524" i="15" s="1"/>
  <c r="AB524" i="18" s="1" a="1"/>
  <c r="AB524" i="18" s="1"/>
  <c r="V523" i="15" a="1"/>
  <c r="V523" i="15" s="1"/>
  <c r="AB523" i="18" s="1" a="1"/>
  <c r="AB523" i="18" s="1"/>
  <c r="V522" i="15" a="1"/>
  <c r="V522" i="15" s="1"/>
  <c r="AB522" i="18" s="1" a="1"/>
  <c r="AB522" i="18" s="1"/>
  <c r="V521" i="15" a="1"/>
  <c r="V521" i="15" s="1"/>
  <c r="AB521" i="18" s="1" a="1"/>
  <c r="AB521" i="18" s="1"/>
  <c r="V520" i="15" a="1"/>
  <c r="V520" i="15" s="1"/>
  <c r="AB520" i="18" s="1" a="1"/>
  <c r="AB520" i="18" s="1"/>
  <c r="V519" i="15" a="1"/>
  <c r="V519" i="15" s="1"/>
  <c r="AB519" i="18" s="1" a="1"/>
  <c r="AB519" i="18" s="1"/>
  <c r="V518" i="15" a="1"/>
  <c r="V518" i="15" s="1"/>
  <c r="AB518" i="18" s="1" a="1"/>
  <c r="AB518" i="18" s="1"/>
  <c r="V517" i="15" a="1"/>
  <c r="V517" i="15" s="1"/>
  <c r="AB517" i="18" s="1" a="1"/>
  <c r="AB517" i="18" s="1"/>
  <c r="V516" i="15" a="1"/>
  <c r="V516" i="15" s="1"/>
  <c r="AB516" i="18" s="1" a="1"/>
  <c r="AB516" i="18" s="1"/>
  <c r="V515" i="15" a="1"/>
  <c r="V515" i="15" s="1"/>
  <c r="AB515" i="18" s="1" a="1"/>
  <c r="AB515" i="18" s="1"/>
  <c r="V514" i="15" a="1"/>
  <c r="V514" i="15" s="1"/>
  <c r="AB514" i="18" s="1" a="1"/>
  <c r="AB514" i="18" s="1"/>
  <c r="V513" i="15" a="1"/>
  <c r="V513" i="15" s="1"/>
  <c r="AB513" i="18" s="1" a="1"/>
  <c r="AB513" i="18" s="1"/>
  <c r="V512" i="15" a="1"/>
  <c r="V512" i="15" s="1"/>
  <c r="AB512" i="18" s="1" a="1"/>
  <c r="AB512" i="18" s="1"/>
  <c r="V511" i="15" a="1"/>
  <c r="V511" i="15" s="1"/>
  <c r="AB511" i="18" s="1" a="1"/>
  <c r="AB511" i="18" s="1"/>
  <c r="V510" i="15" a="1"/>
  <c r="V510" i="15" s="1"/>
  <c r="AB510" i="18" s="1" a="1"/>
  <c r="AB510" i="18" s="1"/>
  <c r="V509" i="15" a="1"/>
  <c r="V509" i="15" s="1"/>
  <c r="AB509" i="18" s="1" a="1"/>
  <c r="AB509" i="18" s="1"/>
  <c r="V508" i="15" a="1"/>
  <c r="V508" i="15" s="1"/>
  <c r="AB508" i="18" s="1" a="1"/>
  <c r="AB508" i="18" s="1"/>
  <c r="V507" i="15" a="1"/>
  <c r="V507" i="15" s="1"/>
  <c r="AB507" i="18" s="1" a="1"/>
  <c r="AB507" i="18" s="1"/>
  <c r="V506" i="15" a="1"/>
  <c r="V506" i="15" s="1"/>
  <c r="AB506" i="18" s="1" a="1"/>
  <c r="AB506" i="18" s="1"/>
  <c r="V505" i="15" a="1"/>
  <c r="V505" i="15" s="1"/>
  <c r="AB505" i="18" s="1" a="1"/>
  <c r="AB505" i="18" s="1"/>
  <c r="V504" i="15" a="1"/>
  <c r="V504" i="15" s="1"/>
  <c r="AB504" i="18" s="1" a="1"/>
  <c r="AB504" i="18" s="1"/>
  <c r="V503" i="15" a="1"/>
  <c r="V503" i="15" s="1"/>
  <c r="AB503" i="18" s="1" a="1"/>
  <c r="AB503" i="18" s="1"/>
  <c r="V502" i="15" a="1"/>
  <c r="V502" i="15" s="1"/>
  <c r="AB502" i="18" s="1" a="1"/>
  <c r="AB502" i="18" s="1"/>
  <c r="V501" i="15" a="1"/>
  <c r="V501" i="15" s="1"/>
  <c r="AB501" i="18" s="1" a="1"/>
  <c r="AB501" i="18" s="1"/>
  <c r="V500" i="15" a="1"/>
  <c r="V500" i="15" s="1"/>
  <c r="AB500" i="18" s="1" a="1"/>
  <c r="AB500" i="18" s="1"/>
  <c r="V499" i="15" a="1"/>
  <c r="V499" i="15" s="1"/>
  <c r="AB499" i="18" s="1" a="1"/>
  <c r="AB499" i="18" s="1"/>
  <c r="V498" i="15" a="1"/>
  <c r="V498" i="15" s="1"/>
  <c r="AB498" i="18" s="1" a="1"/>
  <c r="AB498" i="18" s="1"/>
  <c r="V497" i="15" a="1"/>
  <c r="V497" i="15" s="1"/>
  <c r="AB497" i="18" s="1" a="1"/>
  <c r="AB497" i="18" s="1"/>
  <c r="V496" i="15" a="1"/>
  <c r="V496" i="15" s="1"/>
  <c r="AB496" i="18" s="1" a="1"/>
  <c r="AB496" i="18" s="1"/>
  <c r="V495" i="15" a="1"/>
  <c r="V495" i="15" s="1"/>
  <c r="AB495" i="18" s="1" a="1"/>
  <c r="AB495" i="18" s="1"/>
  <c r="V494" i="15" a="1"/>
  <c r="V494" i="15" s="1"/>
  <c r="AB494" i="18" s="1" a="1"/>
  <c r="AB494" i="18" s="1"/>
  <c r="V493" i="15" a="1"/>
  <c r="V493" i="15" s="1"/>
  <c r="AB493" i="18" s="1" a="1"/>
  <c r="AB493" i="18" s="1"/>
  <c r="V492" i="15" a="1"/>
  <c r="V492" i="15" s="1"/>
  <c r="AB492" i="18" s="1" a="1"/>
  <c r="AB492" i="18" s="1"/>
  <c r="V491" i="15" a="1"/>
  <c r="V491" i="15" s="1"/>
  <c r="AB491" i="18" s="1" a="1"/>
  <c r="AB491" i="18" s="1"/>
  <c r="V490" i="15" a="1"/>
  <c r="V490" i="15" s="1"/>
  <c r="AB490" i="18" s="1" a="1"/>
  <c r="AB490" i="18" s="1"/>
  <c r="V489" i="15" a="1"/>
  <c r="V489" i="15" s="1"/>
  <c r="AB489" i="18" s="1" a="1"/>
  <c r="AB489" i="18" s="1"/>
  <c r="V488" i="15" a="1"/>
  <c r="V488" i="15" s="1"/>
  <c r="AB488" i="18" s="1" a="1"/>
  <c r="AB488" i="18" s="1"/>
  <c r="V487" i="15" a="1"/>
  <c r="V487" i="15" s="1"/>
  <c r="AB487" i="18" s="1" a="1"/>
  <c r="AB487" i="18" s="1"/>
  <c r="V486" i="15" a="1"/>
  <c r="V486" i="15" s="1"/>
  <c r="AB486" i="18" s="1" a="1"/>
  <c r="AB486" i="18" s="1"/>
  <c r="V485" i="15" a="1"/>
  <c r="V485" i="15" s="1"/>
  <c r="AB485" i="18" s="1" a="1"/>
  <c r="AB485" i="18" s="1"/>
  <c r="V484" i="15" a="1"/>
  <c r="V484" i="15" s="1"/>
  <c r="AB484" i="18" s="1" a="1"/>
  <c r="AB484" i="18" s="1"/>
  <c r="V483" i="15" a="1"/>
  <c r="V483" i="15" s="1"/>
  <c r="AB483" i="18" s="1" a="1"/>
  <c r="AB483" i="18" s="1"/>
  <c r="V482" i="15" a="1"/>
  <c r="V482" i="15" s="1"/>
  <c r="AB482" i="18" s="1" a="1"/>
  <c r="AB482" i="18" s="1"/>
  <c r="V481" i="15" a="1"/>
  <c r="V481" i="15" s="1"/>
  <c r="AB481" i="18" s="1" a="1"/>
  <c r="AB481" i="18" s="1"/>
  <c r="V480" i="15" a="1"/>
  <c r="V480" i="15" s="1"/>
  <c r="AB480" i="18" s="1" a="1"/>
  <c r="AB480" i="18" s="1"/>
  <c r="V479" i="15" a="1"/>
  <c r="V479" i="15" s="1"/>
  <c r="AB479" i="18" s="1" a="1"/>
  <c r="AB479" i="18" s="1"/>
  <c r="V478" i="15" a="1"/>
  <c r="V478" i="15" s="1"/>
  <c r="AB478" i="18" s="1" a="1"/>
  <c r="AB478" i="18" s="1"/>
  <c r="V477" i="15" a="1"/>
  <c r="V477" i="15" s="1"/>
  <c r="V476" i="15" a="1"/>
  <c r="V476" i="15" s="1"/>
  <c r="AB476" i="18" s="1" a="1"/>
  <c r="AB476" i="18" s="1"/>
  <c r="V475" i="15" a="1"/>
  <c r="V475" i="15" s="1"/>
  <c r="AB475" i="18" s="1" a="1"/>
  <c r="AB475" i="18" s="1"/>
  <c r="V474" i="15" a="1"/>
  <c r="V474" i="15" s="1"/>
  <c r="AB474" i="18" s="1" a="1"/>
  <c r="AB474" i="18" s="1"/>
  <c r="V473" i="15" a="1"/>
  <c r="V473" i="15" s="1"/>
  <c r="AB473" i="18" s="1" a="1"/>
  <c r="AB473" i="18" s="1"/>
  <c r="V472" i="15" a="1"/>
  <c r="V472" i="15" s="1"/>
  <c r="AB472" i="18" s="1" a="1"/>
  <c r="AB472" i="18" s="1"/>
  <c r="V471" i="15" a="1"/>
  <c r="V471" i="15" s="1"/>
  <c r="AB471" i="18" s="1" a="1"/>
  <c r="AB471" i="18" s="1"/>
  <c r="V470" i="15" a="1"/>
  <c r="V470" i="15" s="1"/>
  <c r="AB470" i="18" s="1" a="1"/>
  <c r="AB470" i="18" s="1"/>
  <c r="V469" i="15" a="1"/>
  <c r="V469" i="15" s="1"/>
  <c r="AB469" i="18" s="1" a="1"/>
  <c r="AB469" i="18" s="1"/>
  <c r="V468" i="15" a="1"/>
  <c r="V468" i="15" s="1"/>
  <c r="AB468" i="18" s="1" a="1"/>
  <c r="AB468" i="18" s="1"/>
  <c r="V467" i="15" a="1"/>
  <c r="V467" i="15" s="1"/>
  <c r="AB467" i="18" s="1" a="1"/>
  <c r="AB467" i="18" s="1"/>
  <c r="V466" i="15" a="1"/>
  <c r="V466" i="15" s="1"/>
  <c r="AB466" i="18" s="1" a="1"/>
  <c r="AB466" i="18" s="1"/>
  <c r="V465" i="15" a="1"/>
  <c r="V465" i="15" s="1"/>
  <c r="AB465" i="18" s="1" a="1"/>
  <c r="AB465" i="18" s="1"/>
  <c r="V464" i="15" a="1"/>
  <c r="V464" i="15" s="1"/>
  <c r="AB464" i="18" s="1" a="1"/>
  <c r="AB464" i="18" s="1"/>
  <c r="V463" i="15" a="1"/>
  <c r="V463" i="15" s="1"/>
  <c r="AB463" i="18" s="1" a="1"/>
  <c r="AB463" i="18" s="1"/>
  <c r="V462" i="15" a="1"/>
  <c r="V462" i="15" s="1"/>
  <c r="AB462" i="18" s="1" a="1"/>
  <c r="AB462" i="18" s="1"/>
  <c r="V461" i="15" a="1"/>
  <c r="V461" i="15" s="1"/>
  <c r="AB461" i="18" s="1" a="1"/>
  <c r="AB461" i="18" s="1"/>
  <c r="V460" i="15" a="1"/>
  <c r="V460" i="15" s="1"/>
  <c r="AB460" i="18" s="1" a="1"/>
  <c r="AB460" i="18" s="1"/>
  <c r="V459" i="15" a="1"/>
  <c r="V459" i="15" s="1"/>
  <c r="AB459" i="18" s="1" a="1"/>
  <c r="AB459" i="18" s="1"/>
  <c r="V458" i="15" a="1"/>
  <c r="V458" i="15" s="1"/>
  <c r="AB458" i="18" s="1" a="1"/>
  <c r="AB458" i="18" s="1"/>
  <c r="V457" i="15" a="1"/>
  <c r="V457" i="15" s="1"/>
  <c r="AB457" i="18" s="1" a="1"/>
  <c r="AB457" i="18" s="1"/>
  <c r="V456" i="15" a="1"/>
  <c r="V456" i="15" s="1"/>
  <c r="AB456" i="18" s="1" a="1"/>
  <c r="AB456" i="18" s="1"/>
  <c r="V455" i="15" a="1"/>
  <c r="V455" i="15" s="1"/>
  <c r="AB455" i="18" s="1" a="1"/>
  <c r="AB455" i="18" s="1"/>
  <c r="V454" i="15" a="1"/>
  <c r="V454" i="15" s="1"/>
  <c r="AB454" i="18" s="1" a="1"/>
  <c r="AB454" i="18" s="1"/>
  <c r="V453" i="15" a="1"/>
  <c r="V453" i="15" s="1"/>
  <c r="AB453" i="18" s="1" a="1"/>
  <c r="AB453" i="18" s="1"/>
  <c r="V452" i="15" a="1"/>
  <c r="V452" i="15" s="1"/>
  <c r="AB452" i="18" s="1" a="1"/>
  <c r="AB452" i="18" s="1"/>
  <c r="V451" i="15" a="1"/>
  <c r="V451" i="15" s="1"/>
  <c r="AB451" i="18" s="1" a="1"/>
  <c r="AB451" i="18" s="1"/>
  <c r="V450" i="15" a="1"/>
  <c r="V450" i="15" s="1"/>
  <c r="AB450" i="18" s="1" a="1"/>
  <c r="AB450" i="18" s="1"/>
  <c r="V449" i="15" a="1"/>
  <c r="V449" i="15" s="1"/>
  <c r="AB449" i="18" s="1" a="1"/>
  <c r="AB449" i="18" s="1"/>
  <c r="V448" i="15" a="1"/>
  <c r="V448" i="15" s="1"/>
  <c r="AB448" i="18" s="1" a="1"/>
  <c r="AB448" i="18" s="1"/>
  <c r="V447" i="15" a="1"/>
  <c r="V447" i="15" s="1"/>
  <c r="AB447" i="18" s="1" a="1"/>
  <c r="AB447" i="18" s="1"/>
  <c r="V446" i="15" a="1"/>
  <c r="V446" i="15" s="1"/>
  <c r="AB446" i="18" s="1" a="1"/>
  <c r="AB446" i="18" s="1"/>
  <c r="V445" i="15" a="1"/>
  <c r="V445" i="15" s="1"/>
  <c r="AB445" i="18" s="1" a="1"/>
  <c r="AB445" i="18" s="1"/>
  <c r="V444" i="15" a="1"/>
  <c r="V444" i="15" s="1"/>
  <c r="AB444" i="18" s="1" a="1"/>
  <c r="AB444" i="18" s="1"/>
  <c r="V443" i="15" a="1"/>
  <c r="V443" i="15" s="1"/>
  <c r="AB443" i="18" s="1" a="1"/>
  <c r="AB443" i="18" s="1"/>
  <c r="V442" i="15" a="1"/>
  <c r="V442" i="15" s="1"/>
  <c r="AB442" i="18" s="1" a="1"/>
  <c r="AB442" i="18" s="1"/>
  <c r="V441" i="15" a="1"/>
  <c r="V441" i="15" s="1"/>
  <c r="AB441" i="18" s="1" a="1"/>
  <c r="AB441" i="18" s="1"/>
  <c r="V440" i="15" a="1"/>
  <c r="V440" i="15" s="1"/>
  <c r="AB440" i="18" s="1" a="1"/>
  <c r="AB440" i="18" s="1"/>
  <c r="V439" i="15" a="1"/>
  <c r="V439" i="15" s="1"/>
  <c r="AB439" i="18" s="1" a="1"/>
  <c r="AB439" i="18" s="1"/>
  <c r="V438" i="15" a="1"/>
  <c r="V438" i="15" s="1"/>
  <c r="AB438" i="18" s="1" a="1"/>
  <c r="AB438" i="18" s="1"/>
  <c r="V437" i="15" a="1"/>
  <c r="V437" i="15" s="1"/>
  <c r="AB437" i="18" s="1" a="1"/>
  <c r="AB437" i="18" s="1"/>
  <c r="V436" i="15" a="1"/>
  <c r="V436" i="15" s="1"/>
  <c r="AB436" i="18" s="1" a="1"/>
  <c r="AB436" i="18" s="1"/>
  <c r="V435" i="15" a="1"/>
  <c r="V435" i="15" s="1"/>
  <c r="AB435" i="18" s="1" a="1"/>
  <c r="AB435" i="18" s="1"/>
  <c r="V434" i="15" a="1"/>
  <c r="V434" i="15" s="1"/>
  <c r="AB434" i="18" s="1" a="1"/>
  <c r="AB434" i="18" s="1"/>
  <c r="V433" i="15" a="1"/>
  <c r="V433" i="15" s="1"/>
  <c r="AB433" i="18" s="1" a="1"/>
  <c r="AB433" i="18" s="1"/>
  <c r="V432" i="15" a="1"/>
  <c r="V432" i="15" s="1"/>
  <c r="AB432" i="18" s="1" a="1"/>
  <c r="AB432" i="18" s="1"/>
  <c r="V431" i="15" a="1"/>
  <c r="V431" i="15" s="1"/>
  <c r="AB431" i="18" s="1" a="1"/>
  <c r="AB431" i="18" s="1"/>
  <c r="V430" i="15" a="1"/>
  <c r="V430" i="15" s="1"/>
  <c r="AB430" i="18" s="1" a="1"/>
  <c r="AB430" i="18" s="1"/>
  <c r="V429" i="15" a="1"/>
  <c r="V429" i="15" s="1"/>
  <c r="AB429" i="18" s="1" a="1"/>
  <c r="AB429" i="18" s="1"/>
  <c r="V428" i="15" a="1"/>
  <c r="V428" i="15" s="1"/>
  <c r="AB428" i="18" s="1" a="1"/>
  <c r="AB428" i="18" s="1"/>
  <c r="V427" i="15" a="1"/>
  <c r="V427" i="15" s="1"/>
  <c r="AB427" i="18" s="1" a="1"/>
  <c r="AB427" i="18" s="1"/>
  <c r="V426" i="15" a="1"/>
  <c r="V426" i="15" s="1"/>
  <c r="AB426" i="18" s="1" a="1"/>
  <c r="AB426" i="18" s="1"/>
  <c r="V425" i="15" a="1"/>
  <c r="V425" i="15" s="1"/>
  <c r="AB425" i="18" s="1" a="1"/>
  <c r="AB425" i="18" s="1"/>
  <c r="V424" i="15" a="1"/>
  <c r="V424" i="15" s="1"/>
  <c r="AB424" i="18" s="1" a="1"/>
  <c r="AB424" i="18" s="1"/>
  <c r="V423" i="15" a="1"/>
  <c r="V423" i="15" s="1"/>
  <c r="AB423" i="18" s="1" a="1"/>
  <c r="AB423" i="18" s="1"/>
  <c r="V422" i="15" a="1"/>
  <c r="V422" i="15" s="1"/>
  <c r="AB422" i="18" s="1" a="1"/>
  <c r="AB422" i="18" s="1"/>
  <c r="V421" i="15" a="1"/>
  <c r="V421" i="15" s="1"/>
  <c r="AB421" i="18" s="1" a="1"/>
  <c r="AB421" i="18" s="1"/>
  <c r="V420" i="15" a="1"/>
  <c r="V420" i="15" s="1"/>
  <c r="AB420" i="18" s="1" a="1"/>
  <c r="AB420" i="18" s="1"/>
  <c r="V419" i="15" a="1"/>
  <c r="V419" i="15" s="1"/>
  <c r="AB419" i="18" s="1" a="1"/>
  <c r="AB419" i="18" s="1"/>
  <c r="V418" i="15" a="1"/>
  <c r="V418" i="15" s="1"/>
  <c r="AB418" i="18" s="1" a="1"/>
  <c r="AB418" i="18" s="1"/>
  <c r="V417" i="15" a="1"/>
  <c r="V417" i="15" s="1"/>
  <c r="AB417" i="18" s="1" a="1"/>
  <c r="AB417" i="18" s="1"/>
  <c r="V416" i="15" a="1"/>
  <c r="V416" i="15" s="1"/>
  <c r="AB416" i="18" s="1" a="1"/>
  <c r="AB416" i="18" s="1"/>
  <c r="V415" i="15" a="1"/>
  <c r="V415" i="15" s="1"/>
  <c r="AB415" i="18" s="1" a="1"/>
  <c r="AB415" i="18" s="1"/>
  <c r="V414" i="15" a="1"/>
  <c r="V414" i="15" s="1"/>
  <c r="AB414" i="18" s="1" a="1"/>
  <c r="AB414" i="18" s="1"/>
  <c r="V413" i="15" a="1"/>
  <c r="V413" i="15" s="1"/>
  <c r="AB413" i="18" s="1" a="1"/>
  <c r="AB413" i="18" s="1"/>
  <c r="V412" i="15" a="1"/>
  <c r="V412" i="15" s="1"/>
  <c r="AB412" i="18" s="1" a="1"/>
  <c r="AB412" i="18" s="1"/>
  <c r="V411" i="15" a="1"/>
  <c r="V411" i="15" s="1"/>
  <c r="AB411" i="18" s="1" a="1"/>
  <c r="AB411" i="18" s="1"/>
  <c r="V410" i="15" a="1"/>
  <c r="V410" i="15" s="1"/>
  <c r="AB410" i="18" s="1" a="1"/>
  <c r="AB410" i="18" s="1"/>
  <c r="V409" i="15" a="1"/>
  <c r="V409" i="15" s="1"/>
  <c r="AB409" i="18" s="1" a="1"/>
  <c r="AB409" i="18" s="1"/>
  <c r="V408" i="15" a="1"/>
  <c r="V408" i="15" s="1"/>
  <c r="AB408" i="18" s="1" a="1"/>
  <c r="AB408" i="18" s="1"/>
  <c r="V407" i="15" a="1"/>
  <c r="V407" i="15" s="1"/>
  <c r="AB407" i="18" s="1" a="1"/>
  <c r="AB407" i="18" s="1"/>
  <c r="V406" i="15" a="1"/>
  <c r="V406" i="15" s="1"/>
  <c r="AB406" i="18" s="1" a="1"/>
  <c r="AB406" i="18" s="1"/>
  <c r="V405" i="15" a="1"/>
  <c r="V405" i="15" s="1"/>
  <c r="AB405" i="18" s="1" a="1"/>
  <c r="AB405" i="18" s="1"/>
  <c r="V404" i="15" a="1"/>
  <c r="V404" i="15" s="1"/>
  <c r="AB404" i="18" s="1" a="1"/>
  <c r="AB404" i="18" s="1"/>
  <c r="V403" i="15" a="1"/>
  <c r="V403" i="15" s="1"/>
  <c r="AB403" i="18" s="1" a="1"/>
  <c r="AB403" i="18" s="1"/>
  <c r="V402" i="15" a="1"/>
  <c r="V402" i="15" s="1"/>
  <c r="AB402" i="18" s="1" a="1"/>
  <c r="AB402" i="18" s="1"/>
  <c r="V401" i="15" a="1"/>
  <c r="V401" i="15" s="1"/>
  <c r="AB401" i="18" s="1" a="1"/>
  <c r="AB401" i="18" s="1"/>
  <c r="V400" i="15" a="1"/>
  <c r="V400" i="15" s="1"/>
  <c r="AB400" i="18" s="1" a="1"/>
  <c r="AB400" i="18" s="1"/>
  <c r="V399" i="15" a="1"/>
  <c r="V399" i="15" s="1"/>
  <c r="AB399" i="18" s="1" a="1"/>
  <c r="AB399" i="18" s="1"/>
  <c r="V398" i="15" a="1"/>
  <c r="V398" i="15" s="1"/>
  <c r="AB398" i="18" s="1" a="1"/>
  <c r="AB398" i="18" s="1"/>
  <c r="V397" i="15" a="1"/>
  <c r="V397" i="15" s="1"/>
  <c r="AB397" i="18" s="1" a="1"/>
  <c r="AB397" i="18" s="1"/>
  <c r="V396" i="15" a="1"/>
  <c r="V396" i="15" s="1"/>
  <c r="AB396" i="18" s="1" a="1"/>
  <c r="AB396" i="18" s="1"/>
  <c r="V395" i="15" a="1"/>
  <c r="V395" i="15" s="1"/>
  <c r="AB395" i="18" s="1" a="1"/>
  <c r="AB395" i="18" s="1"/>
  <c r="V394" i="15" a="1"/>
  <c r="V394" i="15" s="1"/>
  <c r="AB394" i="18" s="1" a="1"/>
  <c r="AB394" i="18" s="1"/>
  <c r="V393" i="15" a="1"/>
  <c r="V393" i="15" s="1"/>
  <c r="AB393" i="18" s="1" a="1"/>
  <c r="AB393" i="18" s="1"/>
  <c r="V392" i="15" a="1"/>
  <c r="V392" i="15" s="1"/>
  <c r="AB392" i="18" s="1" a="1"/>
  <c r="AB392" i="18" s="1"/>
  <c r="V391" i="15" a="1"/>
  <c r="V391" i="15" s="1"/>
  <c r="AB391" i="18" s="1" a="1"/>
  <c r="AB391" i="18" s="1"/>
  <c r="V390" i="15" a="1"/>
  <c r="V390" i="15" s="1"/>
  <c r="AB390" i="18" s="1" a="1"/>
  <c r="AB390" i="18" s="1"/>
  <c r="V389" i="15" a="1"/>
  <c r="V389" i="15" s="1"/>
  <c r="AB389" i="18" s="1" a="1"/>
  <c r="AB389" i="18" s="1"/>
  <c r="V388" i="15" a="1"/>
  <c r="V388" i="15" s="1"/>
  <c r="AB388" i="18" s="1" a="1"/>
  <c r="AB388" i="18" s="1"/>
  <c r="V387" i="15" a="1"/>
  <c r="V387" i="15" s="1"/>
  <c r="AB387" i="18" s="1" a="1"/>
  <c r="AB387" i="18" s="1"/>
  <c r="V386" i="15" a="1"/>
  <c r="V386" i="15" s="1"/>
  <c r="AB386" i="18" s="1" a="1"/>
  <c r="AB386" i="18" s="1"/>
  <c r="V385" i="15" a="1"/>
  <c r="V385" i="15" s="1"/>
  <c r="AB385" i="18" s="1" a="1"/>
  <c r="AB385" i="18" s="1"/>
  <c r="V384" i="15" a="1"/>
  <c r="V384" i="15" s="1"/>
  <c r="AB384" i="18" s="1" a="1"/>
  <c r="AB384" i="18" s="1"/>
  <c r="V383" i="15" a="1"/>
  <c r="V383" i="15" s="1"/>
  <c r="AB383" i="18" s="1" a="1"/>
  <c r="AB383" i="18" s="1"/>
  <c r="V382" i="15" a="1"/>
  <c r="V382" i="15" s="1"/>
  <c r="AB382" i="18" s="1" a="1"/>
  <c r="AB382" i="18" s="1"/>
  <c r="V381" i="15" a="1"/>
  <c r="V381" i="15" s="1"/>
  <c r="AB381" i="18" s="1" a="1"/>
  <c r="AB381" i="18" s="1"/>
  <c r="V380" i="15" a="1"/>
  <c r="V380" i="15" s="1"/>
  <c r="AB380" i="18" s="1" a="1"/>
  <c r="AB380" i="18" s="1"/>
  <c r="V379" i="15" a="1"/>
  <c r="V379" i="15" s="1"/>
  <c r="AB379" i="18" s="1" a="1"/>
  <c r="AB379" i="18" s="1"/>
  <c r="V378" i="15" a="1"/>
  <c r="V378" i="15" s="1"/>
  <c r="AB378" i="18" s="1" a="1"/>
  <c r="AB378" i="18" s="1"/>
  <c r="V377" i="15" a="1"/>
  <c r="V377" i="15" s="1"/>
  <c r="AB377" i="18" s="1" a="1"/>
  <c r="AB377" i="18" s="1"/>
  <c r="V376" i="15" a="1"/>
  <c r="V376" i="15" s="1"/>
  <c r="AB376" i="18" s="1" a="1"/>
  <c r="AB376" i="18" s="1"/>
  <c r="V375" i="15" a="1"/>
  <c r="V375" i="15" s="1"/>
  <c r="AB375" i="18" s="1" a="1"/>
  <c r="AB375" i="18" s="1"/>
  <c r="V374" i="15" a="1"/>
  <c r="V374" i="15" s="1"/>
  <c r="AB374" i="18" s="1" a="1"/>
  <c r="AB374" i="18" s="1"/>
  <c r="V373" i="15" a="1"/>
  <c r="V373" i="15" s="1"/>
  <c r="AB373" i="18" s="1" a="1"/>
  <c r="AB373" i="18" s="1"/>
  <c r="V372" i="15" a="1"/>
  <c r="V372" i="15" s="1"/>
  <c r="AB372" i="18" s="1" a="1"/>
  <c r="AB372" i="18" s="1"/>
  <c r="V371" i="15" a="1"/>
  <c r="V371" i="15" s="1"/>
  <c r="AB371" i="18" s="1" a="1"/>
  <c r="AB371" i="18" s="1"/>
  <c r="V370" i="15" a="1"/>
  <c r="V370" i="15" s="1"/>
  <c r="AB370" i="18" s="1" a="1"/>
  <c r="AB370" i="18" s="1"/>
  <c r="V369" i="15" a="1"/>
  <c r="V369" i="15" s="1"/>
  <c r="AB369" i="18" s="1" a="1"/>
  <c r="AB369" i="18" s="1"/>
  <c r="V368" i="15" a="1"/>
  <c r="V368" i="15" s="1"/>
  <c r="AB368" i="18" s="1" a="1"/>
  <c r="AB368" i="18" s="1"/>
  <c r="V367" i="15" a="1"/>
  <c r="V367" i="15" s="1"/>
  <c r="AB367" i="18" s="1" a="1"/>
  <c r="AB367" i="18" s="1"/>
  <c r="V366" i="15" a="1"/>
  <c r="V366" i="15" s="1"/>
  <c r="AB366" i="18" s="1" a="1"/>
  <c r="AB366" i="18" s="1"/>
  <c r="V365" i="15" a="1"/>
  <c r="V365" i="15" s="1"/>
  <c r="AB365" i="18" s="1" a="1"/>
  <c r="AB365" i="18" s="1"/>
  <c r="V364" i="15" a="1"/>
  <c r="V364" i="15" s="1"/>
  <c r="AB364" i="18" s="1" a="1"/>
  <c r="AB364" i="18" s="1"/>
  <c r="V363" i="15" a="1"/>
  <c r="V363" i="15" s="1"/>
  <c r="AB363" i="18" s="1" a="1"/>
  <c r="AB363" i="18" s="1"/>
  <c r="V362" i="15" a="1"/>
  <c r="V362" i="15" s="1"/>
  <c r="AB362" i="18" s="1" a="1"/>
  <c r="AB362" i="18" s="1"/>
  <c r="V361" i="15" a="1"/>
  <c r="V361" i="15" s="1"/>
  <c r="AB361" i="18" s="1" a="1"/>
  <c r="AB361" i="18" s="1"/>
  <c r="V360" i="15" a="1"/>
  <c r="V360" i="15" s="1"/>
  <c r="AB360" i="18" s="1" a="1"/>
  <c r="AB360" i="18" s="1"/>
  <c r="V359" i="15" a="1"/>
  <c r="V359" i="15" s="1"/>
  <c r="AB359" i="18" s="1" a="1"/>
  <c r="AB359" i="18" s="1"/>
  <c r="V358" i="15" a="1"/>
  <c r="V358" i="15" s="1"/>
  <c r="AB358" i="18" s="1" a="1"/>
  <c r="AB358" i="18" s="1"/>
  <c r="V357" i="15" a="1"/>
  <c r="V357" i="15" s="1"/>
  <c r="AB357" i="18" s="1" a="1"/>
  <c r="AB357" i="18" s="1"/>
  <c r="V356" i="15" a="1"/>
  <c r="V356" i="15" s="1"/>
  <c r="AB356" i="18" s="1" a="1"/>
  <c r="AB356" i="18" s="1"/>
  <c r="V355" i="15" a="1"/>
  <c r="V355" i="15" s="1"/>
  <c r="AB355" i="18" s="1" a="1"/>
  <c r="AB355" i="18" s="1"/>
  <c r="V354" i="15" a="1"/>
  <c r="V354" i="15" s="1"/>
  <c r="AB354" i="18" s="1" a="1"/>
  <c r="AB354" i="18" s="1"/>
  <c r="V353" i="15" a="1"/>
  <c r="V353" i="15" s="1"/>
  <c r="AB353" i="18" s="1" a="1"/>
  <c r="AB353" i="18" s="1"/>
  <c r="V352" i="15" a="1"/>
  <c r="V352" i="15" s="1"/>
  <c r="AB352" i="18" s="1" a="1"/>
  <c r="AB352" i="18" s="1"/>
  <c r="V351" i="15" a="1"/>
  <c r="V351" i="15" s="1"/>
  <c r="AB351" i="18" s="1" a="1"/>
  <c r="AB351" i="18" s="1"/>
  <c r="V350" i="15" a="1"/>
  <c r="V350" i="15" s="1"/>
  <c r="AB350" i="18" s="1" a="1"/>
  <c r="AB350" i="18" s="1"/>
  <c r="V349" i="15" a="1"/>
  <c r="V349" i="15" s="1"/>
  <c r="AB349" i="18" s="1" a="1"/>
  <c r="AB349" i="18" s="1"/>
  <c r="V348" i="15" a="1"/>
  <c r="V348" i="15" s="1"/>
  <c r="AB348" i="18" s="1" a="1"/>
  <c r="AB348" i="18" s="1"/>
  <c r="V347" i="15" a="1"/>
  <c r="V347" i="15" s="1"/>
  <c r="AB347" i="18" s="1" a="1"/>
  <c r="AB347" i="18" s="1"/>
  <c r="V346" i="15" a="1"/>
  <c r="V346" i="15" s="1"/>
  <c r="AB346" i="18" s="1" a="1"/>
  <c r="AB346" i="18" s="1"/>
  <c r="V345" i="15" a="1"/>
  <c r="V345" i="15" s="1"/>
  <c r="AB345" i="18" s="1" a="1"/>
  <c r="AB345" i="18" s="1"/>
  <c r="V344" i="15" a="1"/>
  <c r="V344" i="15" s="1"/>
  <c r="AB344" i="18" s="1" a="1"/>
  <c r="AB344" i="18" s="1"/>
  <c r="V343" i="15" a="1"/>
  <c r="V343" i="15" s="1"/>
  <c r="AB343" i="18" s="1" a="1"/>
  <c r="AB343" i="18" s="1"/>
  <c r="V342" i="15" a="1"/>
  <c r="V342" i="15" s="1"/>
  <c r="AB342" i="18" s="1" a="1"/>
  <c r="AB342" i="18" s="1"/>
  <c r="V341" i="15" a="1"/>
  <c r="V341" i="15" s="1"/>
  <c r="AB341" i="18" s="1" a="1"/>
  <c r="AB341" i="18" s="1"/>
  <c r="V340" i="15" a="1"/>
  <c r="V340" i="15" s="1"/>
  <c r="AB340" i="18" s="1" a="1"/>
  <c r="AB340" i="18" s="1"/>
  <c r="V339" i="15" a="1"/>
  <c r="V339" i="15" s="1"/>
  <c r="AB339" i="18" s="1" a="1"/>
  <c r="AB339" i="18" s="1"/>
  <c r="V338" i="15" a="1"/>
  <c r="V338" i="15" s="1"/>
  <c r="AB338" i="18" s="1" a="1"/>
  <c r="AB338" i="18" s="1"/>
  <c r="V337" i="15" a="1"/>
  <c r="V337" i="15" s="1"/>
  <c r="AB337" i="18" s="1" a="1"/>
  <c r="AB337" i="18" s="1"/>
  <c r="V336" i="15" a="1"/>
  <c r="V336" i="15" s="1"/>
  <c r="AB336" i="18" s="1" a="1"/>
  <c r="AB336" i="18" s="1"/>
  <c r="V335" i="15" a="1"/>
  <c r="V335" i="15" s="1"/>
  <c r="AB335" i="18" s="1" a="1"/>
  <c r="AB335" i="18" s="1"/>
  <c r="V334" i="15" a="1"/>
  <c r="V334" i="15" s="1"/>
  <c r="AB334" i="18" s="1" a="1"/>
  <c r="AB334" i="18" s="1"/>
  <c r="V333" i="15" a="1"/>
  <c r="V333" i="15" s="1"/>
  <c r="AB333" i="18" s="1" a="1"/>
  <c r="AB333" i="18" s="1"/>
  <c r="V332" i="15" a="1"/>
  <c r="V332" i="15" s="1"/>
  <c r="AB332" i="18" s="1" a="1"/>
  <c r="AB332" i="18" s="1"/>
  <c r="V331" i="15" a="1"/>
  <c r="V331" i="15" s="1"/>
  <c r="AB331" i="18" s="1" a="1"/>
  <c r="AB331" i="18" s="1"/>
  <c r="V330" i="15" a="1"/>
  <c r="V330" i="15" s="1"/>
  <c r="AB330" i="18" s="1" a="1"/>
  <c r="AB330" i="18" s="1"/>
  <c r="V329" i="15" a="1"/>
  <c r="V329" i="15" s="1"/>
  <c r="AB329" i="18" s="1" a="1"/>
  <c r="AB329" i="18" s="1"/>
  <c r="V328" i="15" a="1"/>
  <c r="V328" i="15" s="1"/>
  <c r="AB328" i="18" s="1" a="1"/>
  <c r="AB328" i="18" s="1"/>
  <c r="V327" i="15" a="1"/>
  <c r="V327" i="15" s="1"/>
  <c r="AB327" i="18" s="1" a="1"/>
  <c r="AB327" i="18" s="1"/>
  <c r="V326" i="15" a="1"/>
  <c r="V326" i="15" s="1"/>
  <c r="AB326" i="18" s="1" a="1"/>
  <c r="AB326" i="18" s="1"/>
  <c r="V325" i="15" a="1"/>
  <c r="V325" i="15" s="1"/>
  <c r="AB325" i="18" s="1" a="1"/>
  <c r="AB325" i="18" s="1"/>
  <c r="V324" i="15" a="1"/>
  <c r="V324" i="15" s="1"/>
  <c r="AB324" i="18" s="1" a="1"/>
  <c r="AB324" i="18" s="1"/>
  <c r="V323" i="15" a="1"/>
  <c r="V323" i="15" s="1"/>
  <c r="AB323" i="18" s="1" a="1"/>
  <c r="AB323" i="18" s="1"/>
  <c r="V322" i="15" a="1"/>
  <c r="V322" i="15" s="1"/>
  <c r="AB322" i="18" s="1" a="1"/>
  <c r="AB322" i="18" s="1"/>
  <c r="V321" i="15" a="1"/>
  <c r="V321" i="15" s="1"/>
  <c r="AB321" i="18" s="1" a="1"/>
  <c r="AB321" i="18" s="1"/>
  <c r="V320" i="15" a="1"/>
  <c r="V320" i="15" s="1"/>
  <c r="AB320" i="18" s="1" a="1"/>
  <c r="AB320" i="18" s="1"/>
  <c r="V319" i="15" a="1"/>
  <c r="V319" i="15" s="1"/>
  <c r="AB319" i="18" s="1" a="1"/>
  <c r="AB319" i="18" s="1"/>
  <c r="V318" i="15" a="1"/>
  <c r="V318" i="15" s="1"/>
  <c r="AB318" i="18" s="1" a="1"/>
  <c r="AB318" i="18" s="1"/>
  <c r="V317" i="15" a="1"/>
  <c r="V317" i="15" s="1"/>
  <c r="AB317" i="18" s="1" a="1"/>
  <c r="AB317" i="18" s="1"/>
  <c r="V316" i="15" a="1"/>
  <c r="V316" i="15" s="1"/>
  <c r="AB316" i="18" s="1" a="1"/>
  <c r="AB316" i="18" s="1"/>
  <c r="V315" i="15" a="1"/>
  <c r="V315" i="15" s="1"/>
  <c r="AB315" i="18" s="1" a="1"/>
  <c r="AB315" i="18" s="1"/>
  <c r="V314" i="15" a="1"/>
  <c r="V314" i="15" s="1"/>
  <c r="AB314" i="18" s="1" a="1"/>
  <c r="AB314" i="18" s="1"/>
  <c r="V313" i="15" a="1"/>
  <c r="V313" i="15" s="1"/>
  <c r="AB313" i="18" s="1" a="1"/>
  <c r="AB313" i="18" s="1"/>
  <c r="V312" i="15" a="1"/>
  <c r="V312" i="15" s="1"/>
  <c r="AB312" i="18" s="1" a="1"/>
  <c r="AB312" i="18" s="1"/>
  <c r="V311" i="15" a="1"/>
  <c r="V311" i="15" s="1"/>
  <c r="AB311" i="18" s="1" a="1"/>
  <c r="AB311" i="18" s="1"/>
  <c r="V310" i="15" a="1"/>
  <c r="V310" i="15" s="1"/>
  <c r="AB310" i="18" s="1" a="1"/>
  <c r="AB310" i="18" s="1"/>
  <c r="V309" i="15" a="1"/>
  <c r="V309" i="15" s="1"/>
  <c r="AB309" i="18" s="1" a="1"/>
  <c r="AB309" i="18" s="1"/>
  <c r="V308" i="15" a="1"/>
  <c r="V308" i="15" s="1"/>
  <c r="AB308" i="18" s="1" a="1"/>
  <c r="AB308" i="18" s="1"/>
  <c r="V307" i="15" a="1"/>
  <c r="V307" i="15" s="1"/>
  <c r="AB307" i="18" s="1" a="1"/>
  <c r="AB307" i="18" s="1"/>
  <c r="V306" i="15" a="1"/>
  <c r="V306" i="15" s="1"/>
  <c r="AB306" i="18" s="1" a="1"/>
  <c r="AB306" i="18" s="1"/>
  <c r="V305" i="15" a="1"/>
  <c r="V305" i="15" s="1"/>
  <c r="AB305" i="18" s="1" a="1"/>
  <c r="AB305" i="18" s="1"/>
  <c r="V304" i="15" a="1"/>
  <c r="V304" i="15" s="1"/>
  <c r="AB304" i="18" s="1" a="1"/>
  <c r="AB304" i="18" s="1"/>
  <c r="V303" i="15" a="1"/>
  <c r="V303" i="15" s="1"/>
  <c r="AB303" i="18" s="1" a="1"/>
  <c r="AB303" i="18" s="1"/>
  <c r="V302" i="15" a="1"/>
  <c r="V302" i="15" s="1"/>
  <c r="AB302" i="18" s="1" a="1"/>
  <c r="AB302" i="18" s="1"/>
  <c r="V301" i="15" a="1"/>
  <c r="V301" i="15" s="1"/>
  <c r="AB301" i="18" s="1" a="1"/>
  <c r="AB301" i="18" s="1"/>
  <c r="V300" i="15" a="1"/>
  <c r="V300" i="15" s="1"/>
  <c r="AB300" i="18" s="1" a="1"/>
  <c r="AB300" i="18" s="1"/>
  <c r="V299" i="15" a="1"/>
  <c r="V299" i="15" s="1"/>
  <c r="AB299" i="18" s="1" a="1"/>
  <c r="AB299" i="18" s="1"/>
  <c r="V298" i="15" a="1"/>
  <c r="V298" i="15" s="1"/>
  <c r="AB298" i="18" s="1" a="1"/>
  <c r="AB298" i="18" s="1"/>
  <c r="V297" i="15" a="1"/>
  <c r="V297" i="15" s="1"/>
  <c r="AB297" i="18" s="1" a="1"/>
  <c r="AB297" i="18" s="1"/>
  <c r="V296" i="15" a="1"/>
  <c r="V296" i="15" s="1"/>
  <c r="AB296" i="18" s="1" a="1"/>
  <c r="AB296" i="18" s="1"/>
  <c r="V295" i="15" a="1"/>
  <c r="V295" i="15" s="1"/>
  <c r="AB295" i="18" s="1" a="1"/>
  <c r="AB295" i="18" s="1"/>
  <c r="V294" i="15" a="1"/>
  <c r="V294" i="15" s="1"/>
  <c r="AB294" i="18" s="1" a="1"/>
  <c r="AB294" i="18" s="1"/>
  <c r="V293" i="15" a="1"/>
  <c r="V293" i="15" s="1"/>
  <c r="AB293" i="18" s="1" a="1"/>
  <c r="AB293" i="18" s="1"/>
  <c r="V292" i="15" a="1"/>
  <c r="V292" i="15" s="1"/>
  <c r="AB292" i="18" s="1" a="1"/>
  <c r="AB292" i="18" s="1"/>
  <c r="V291" i="15" a="1"/>
  <c r="V291" i="15" s="1"/>
  <c r="AB291" i="18" s="1" a="1"/>
  <c r="AB291" i="18" s="1"/>
  <c r="V290" i="15" a="1"/>
  <c r="V290" i="15" s="1"/>
  <c r="AB290" i="18" s="1" a="1"/>
  <c r="AB290" i="18" s="1"/>
  <c r="V289" i="15" a="1"/>
  <c r="V289" i="15" s="1"/>
  <c r="AB289" i="18" s="1" a="1"/>
  <c r="AB289" i="18" s="1"/>
  <c r="V288" i="15" a="1"/>
  <c r="V288" i="15" s="1"/>
  <c r="AB288" i="18" s="1" a="1"/>
  <c r="AB288" i="18" s="1"/>
  <c r="V287" i="15" a="1"/>
  <c r="V287" i="15" s="1"/>
  <c r="AB287" i="18" s="1" a="1"/>
  <c r="AB287" i="18" s="1"/>
  <c r="V286" i="15" a="1"/>
  <c r="V286" i="15" s="1"/>
  <c r="AB286" i="18" s="1" a="1"/>
  <c r="AB286" i="18" s="1"/>
  <c r="V285" i="15" a="1"/>
  <c r="V285" i="15" s="1"/>
  <c r="AB285" i="18" s="1" a="1"/>
  <c r="AB285" i="18" s="1"/>
  <c r="V284" i="15" a="1"/>
  <c r="V284" i="15" s="1"/>
  <c r="AB284" i="18" s="1" a="1"/>
  <c r="AB284" i="18" s="1"/>
  <c r="V283" i="15" a="1"/>
  <c r="V283" i="15" s="1"/>
  <c r="AB283" i="18" s="1" a="1"/>
  <c r="AB283" i="18" s="1"/>
  <c r="V282" i="15" a="1"/>
  <c r="V282" i="15" s="1"/>
  <c r="AB282" i="18" s="1" a="1"/>
  <c r="AB282" i="18" s="1"/>
  <c r="V281" i="15" a="1"/>
  <c r="V281" i="15" s="1"/>
  <c r="AB281" i="18" s="1" a="1"/>
  <c r="AB281" i="18" s="1"/>
  <c r="V280" i="15" a="1"/>
  <c r="V280" i="15" s="1"/>
  <c r="AB280" i="18" s="1" a="1"/>
  <c r="AB280" i="18" s="1"/>
  <c r="V279" i="15" a="1"/>
  <c r="V279" i="15" s="1"/>
  <c r="AB279" i="18" s="1" a="1"/>
  <c r="AB279" i="18" s="1"/>
  <c r="V278" i="15" a="1"/>
  <c r="V278" i="15" s="1"/>
  <c r="AB278" i="18" s="1" a="1"/>
  <c r="AB278" i="18" s="1"/>
  <c r="V277" i="15" a="1"/>
  <c r="V277" i="15" s="1"/>
  <c r="AB277" i="18" s="1" a="1"/>
  <c r="AB277" i="18" s="1"/>
  <c r="V276" i="15" a="1"/>
  <c r="V276" i="15" s="1"/>
  <c r="AB276" i="18" s="1" a="1"/>
  <c r="AB276" i="18" s="1"/>
  <c r="V275" i="15" a="1"/>
  <c r="V275" i="15" s="1"/>
  <c r="AB275" i="18" s="1" a="1"/>
  <c r="AB275" i="18" s="1"/>
  <c r="V274" i="15" a="1"/>
  <c r="V274" i="15" s="1"/>
  <c r="AB274" i="18" s="1" a="1"/>
  <c r="AB274" i="18" s="1"/>
  <c r="V273" i="15" a="1"/>
  <c r="V273" i="15" s="1"/>
  <c r="AB273" i="18" s="1" a="1"/>
  <c r="AB273" i="18" s="1"/>
  <c r="V272" i="15" a="1"/>
  <c r="V272" i="15" s="1"/>
  <c r="AB272" i="18" s="1" a="1"/>
  <c r="AB272" i="18" s="1"/>
  <c r="V271" i="15" a="1"/>
  <c r="V271" i="15" s="1"/>
  <c r="AB271" i="18" s="1" a="1"/>
  <c r="AB271" i="18" s="1"/>
  <c r="V270" i="15" a="1"/>
  <c r="V270" i="15" s="1"/>
  <c r="AB270" i="18" s="1" a="1"/>
  <c r="AB270" i="18" s="1"/>
  <c r="V269" i="15" a="1"/>
  <c r="V269" i="15" s="1"/>
  <c r="AB269" i="18" s="1" a="1"/>
  <c r="AB269" i="18" s="1"/>
  <c r="V268" i="15" a="1"/>
  <c r="V268" i="15" s="1"/>
  <c r="AB268" i="18" s="1" a="1"/>
  <c r="AB268" i="18" s="1"/>
  <c r="V267" i="15" a="1"/>
  <c r="V267" i="15" s="1"/>
  <c r="AB267" i="18" s="1" a="1"/>
  <c r="AB267" i="18" s="1"/>
  <c r="V266" i="15" a="1"/>
  <c r="V266" i="15" s="1"/>
  <c r="AB266" i="18" s="1" a="1"/>
  <c r="AB266" i="18" s="1"/>
  <c r="V265" i="15" a="1"/>
  <c r="V265" i="15" s="1"/>
  <c r="AB265" i="18" s="1" a="1"/>
  <c r="AB265" i="18" s="1"/>
  <c r="V264" i="15" a="1"/>
  <c r="V264" i="15" s="1"/>
  <c r="AB264" i="18" s="1" a="1"/>
  <c r="AB264" i="18" s="1"/>
  <c r="V263" i="15" a="1"/>
  <c r="V263" i="15" s="1"/>
  <c r="AB263" i="18" s="1" a="1"/>
  <c r="AB263" i="18" s="1"/>
  <c r="V262" i="15" a="1"/>
  <c r="V262" i="15" s="1"/>
  <c r="AB262" i="18" s="1" a="1"/>
  <c r="AB262" i="18" s="1"/>
  <c r="V261" i="15" a="1"/>
  <c r="V261" i="15" s="1"/>
  <c r="AB261" i="18" s="1" a="1"/>
  <c r="AB261" i="18" s="1"/>
  <c r="V260" i="15" a="1"/>
  <c r="V260" i="15" s="1"/>
  <c r="AB260" i="18" s="1" a="1"/>
  <c r="AB260" i="18" s="1"/>
  <c r="V259" i="15" a="1"/>
  <c r="V259" i="15" s="1"/>
  <c r="AB259" i="18" s="1" a="1"/>
  <c r="AB259" i="18" s="1"/>
  <c r="V258" i="15" a="1"/>
  <c r="V258" i="15" s="1"/>
  <c r="AB258" i="18" s="1" a="1"/>
  <c r="AB258" i="18" s="1"/>
  <c r="V257" i="15" a="1"/>
  <c r="V257" i="15" s="1"/>
  <c r="AB257" i="18" s="1" a="1"/>
  <c r="AB257" i="18" s="1"/>
  <c r="V256" i="15" a="1"/>
  <c r="V256" i="15" s="1"/>
  <c r="AB256" i="18" s="1" a="1"/>
  <c r="AB256" i="18" s="1"/>
  <c r="V255" i="15" a="1"/>
  <c r="V255" i="15" s="1"/>
  <c r="AB255" i="18" s="1" a="1"/>
  <c r="AB255" i="18" s="1"/>
  <c r="V254" i="15" a="1"/>
  <c r="V254" i="15" s="1"/>
  <c r="AB254" i="18" s="1" a="1"/>
  <c r="AB254" i="18" s="1"/>
  <c r="V253" i="15" a="1"/>
  <c r="V253" i="15" s="1"/>
  <c r="AB253" i="18" s="1" a="1"/>
  <c r="AB253" i="18" s="1"/>
  <c r="V252" i="15" a="1"/>
  <c r="V252" i="15" s="1"/>
  <c r="AB252" i="18" s="1" a="1"/>
  <c r="AB252" i="18" s="1"/>
  <c r="V251" i="15" a="1"/>
  <c r="V251" i="15" s="1"/>
  <c r="AB251" i="18" s="1" a="1"/>
  <c r="AB251" i="18" s="1"/>
  <c r="V250" i="15" a="1"/>
  <c r="V250" i="15" s="1"/>
  <c r="AB250" i="18" s="1" a="1"/>
  <c r="AB250" i="18" s="1"/>
  <c r="V249" i="15" a="1"/>
  <c r="V249" i="15" s="1"/>
  <c r="AB249" i="18" s="1" a="1"/>
  <c r="AB249" i="18" s="1"/>
  <c r="V248" i="15" a="1"/>
  <c r="V248" i="15" s="1"/>
  <c r="AB248" i="18" s="1" a="1"/>
  <c r="AB248" i="18" s="1"/>
  <c r="V247" i="15" a="1"/>
  <c r="V247" i="15" s="1"/>
  <c r="AB247" i="18" s="1" a="1"/>
  <c r="AB247" i="18" s="1"/>
  <c r="V246" i="15" a="1"/>
  <c r="V246" i="15" s="1"/>
  <c r="AB246" i="18" s="1" a="1"/>
  <c r="AB246" i="18" s="1"/>
  <c r="V245" i="15" a="1"/>
  <c r="V245" i="15" s="1"/>
  <c r="AB245" i="18" s="1" a="1"/>
  <c r="AB245" i="18" s="1"/>
  <c r="V244" i="15" a="1"/>
  <c r="V244" i="15" s="1"/>
  <c r="AB244" i="18" s="1" a="1"/>
  <c r="AB244" i="18" s="1"/>
  <c r="V243" i="15" a="1"/>
  <c r="V243" i="15" s="1"/>
  <c r="AB243" i="18" s="1" a="1"/>
  <c r="AB243" i="18" s="1"/>
  <c r="V242" i="15" a="1"/>
  <c r="V242" i="15" s="1"/>
  <c r="AB242" i="18" s="1" a="1"/>
  <c r="AB242" i="18" s="1"/>
  <c r="V241" i="15" a="1"/>
  <c r="V241" i="15" s="1"/>
  <c r="AB241" i="18" s="1" a="1"/>
  <c r="AB241" i="18" s="1"/>
  <c r="V240" i="15" a="1"/>
  <c r="V240" i="15" s="1"/>
  <c r="AB240" i="18" s="1" a="1"/>
  <c r="AB240" i="18" s="1"/>
  <c r="V239" i="15" a="1"/>
  <c r="V239" i="15" s="1"/>
  <c r="AB239" i="18" s="1" a="1"/>
  <c r="AB239" i="18" s="1"/>
  <c r="V238" i="15" a="1"/>
  <c r="V238" i="15" s="1"/>
  <c r="AB238" i="18" s="1" a="1"/>
  <c r="AB238" i="18" s="1"/>
  <c r="V237" i="15" a="1"/>
  <c r="V237" i="15" s="1"/>
  <c r="AB237" i="18" s="1" a="1"/>
  <c r="AB237" i="18" s="1"/>
  <c r="V236" i="15" a="1"/>
  <c r="V236" i="15" s="1"/>
  <c r="AB236" i="18" s="1" a="1"/>
  <c r="AB236" i="18" s="1"/>
  <c r="V235" i="15" a="1"/>
  <c r="V235" i="15" s="1"/>
  <c r="AB235" i="18" s="1" a="1"/>
  <c r="AB235" i="18" s="1"/>
  <c r="V234" i="15" a="1"/>
  <c r="V234" i="15" s="1"/>
  <c r="AB234" i="18" s="1" a="1"/>
  <c r="AB234" i="18" s="1"/>
  <c r="V233" i="15" a="1"/>
  <c r="V233" i="15" s="1"/>
  <c r="AB233" i="18" s="1" a="1"/>
  <c r="AB233" i="18" s="1"/>
  <c r="V232" i="15" a="1"/>
  <c r="V232" i="15" s="1"/>
  <c r="AB232" i="18" s="1" a="1"/>
  <c r="AB232" i="18" s="1"/>
  <c r="V231" i="15" a="1"/>
  <c r="V231" i="15" s="1"/>
  <c r="AB231" i="18" s="1" a="1"/>
  <c r="AB231" i="18" s="1"/>
  <c r="V230" i="15" a="1"/>
  <c r="V230" i="15" s="1"/>
  <c r="AB230" i="18" s="1" a="1"/>
  <c r="AB230" i="18" s="1"/>
  <c r="V229" i="15" a="1"/>
  <c r="V229" i="15" s="1"/>
  <c r="AB229" i="18" s="1" a="1"/>
  <c r="AB229" i="18" s="1"/>
  <c r="V228" i="15" a="1"/>
  <c r="V228" i="15" s="1"/>
  <c r="AB228" i="18" s="1" a="1"/>
  <c r="AB228" i="18" s="1"/>
  <c r="V227" i="15" a="1"/>
  <c r="V227" i="15" s="1"/>
  <c r="AB227" i="18" s="1" a="1"/>
  <c r="AB227" i="18" s="1"/>
  <c r="V226" i="15" a="1"/>
  <c r="V226" i="15" s="1"/>
  <c r="AB226" i="18" s="1" a="1"/>
  <c r="AB226" i="18" s="1"/>
  <c r="V225" i="15" a="1"/>
  <c r="V225" i="15" s="1"/>
  <c r="AB225" i="18" s="1" a="1"/>
  <c r="AB225" i="18" s="1"/>
  <c r="V224" i="15" a="1"/>
  <c r="V224" i="15" s="1"/>
  <c r="AB224" i="18" s="1" a="1"/>
  <c r="AB224" i="18" s="1"/>
  <c r="V223" i="15" a="1"/>
  <c r="V223" i="15" s="1"/>
  <c r="AB223" i="18" s="1" a="1"/>
  <c r="AB223" i="18" s="1"/>
  <c r="V222" i="15" a="1"/>
  <c r="V222" i="15" s="1"/>
  <c r="AB222" i="18" s="1" a="1"/>
  <c r="AB222" i="18" s="1"/>
  <c r="V221" i="15" a="1"/>
  <c r="V221" i="15" s="1"/>
  <c r="AB221" i="18" s="1" a="1"/>
  <c r="AB221" i="18" s="1"/>
  <c r="V220" i="15" a="1"/>
  <c r="V220" i="15" s="1"/>
  <c r="AB220" i="18" s="1" a="1"/>
  <c r="AB220" i="18" s="1"/>
  <c r="V219" i="15" a="1"/>
  <c r="V219" i="15" s="1"/>
  <c r="AB219" i="18" s="1" a="1"/>
  <c r="AB219" i="18" s="1"/>
  <c r="V218" i="15" a="1"/>
  <c r="V218" i="15" s="1"/>
  <c r="AB218" i="18" s="1" a="1"/>
  <c r="AB218" i="18" s="1"/>
  <c r="V217" i="15" a="1"/>
  <c r="V217" i="15" s="1"/>
  <c r="AB217" i="18" s="1" a="1"/>
  <c r="AB217" i="18" s="1"/>
  <c r="V216" i="15" a="1"/>
  <c r="V216" i="15" s="1"/>
  <c r="AB216" i="18" s="1" a="1"/>
  <c r="AB216" i="18" s="1"/>
  <c r="V215" i="15" a="1"/>
  <c r="V215" i="15" s="1"/>
  <c r="AB215" i="18" s="1" a="1"/>
  <c r="AB215" i="18" s="1"/>
  <c r="V214" i="15" a="1"/>
  <c r="V214" i="15" s="1"/>
  <c r="AB214" i="18" s="1" a="1"/>
  <c r="AB214" i="18" s="1"/>
  <c r="V213" i="15" a="1"/>
  <c r="V213" i="15" s="1"/>
  <c r="AB213" i="18" s="1" a="1"/>
  <c r="AB213" i="18" s="1"/>
  <c r="V212" i="15" a="1"/>
  <c r="V212" i="15" s="1"/>
  <c r="AB212" i="18" s="1" a="1"/>
  <c r="AB212" i="18" s="1"/>
  <c r="V211" i="15" a="1"/>
  <c r="V211" i="15" s="1"/>
  <c r="AB211" i="18" s="1" a="1"/>
  <c r="AB211" i="18" s="1"/>
  <c r="V210" i="15" a="1"/>
  <c r="V210" i="15" s="1"/>
  <c r="AB210" i="18" s="1" a="1"/>
  <c r="AB210" i="18" s="1"/>
  <c r="V209" i="15" a="1"/>
  <c r="V209" i="15" s="1"/>
  <c r="AB209" i="18" s="1" a="1"/>
  <c r="AB209" i="18" s="1"/>
  <c r="V208" i="15" a="1"/>
  <c r="V208" i="15" s="1"/>
  <c r="AB208" i="18" s="1" a="1"/>
  <c r="AB208" i="18" s="1"/>
  <c r="V207" i="15" a="1"/>
  <c r="V207" i="15" s="1"/>
  <c r="AB207" i="18" s="1" a="1"/>
  <c r="AB207" i="18" s="1"/>
  <c r="V206" i="15" a="1"/>
  <c r="V206" i="15" s="1"/>
  <c r="AB206" i="18" s="1" a="1"/>
  <c r="AB206" i="18" s="1"/>
  <c r="V205" i="15" a="1"/>
  <c r="V205" i="15" s="1"/>
  <c r="AB205" i="18" s="1" a="1"/>
  <c r="AB205" i="18" s="1"/>
  <c r="V204" i="15" a="1"/>
  <c r="V204" i="15" s="1"/>
  <c r="AB204" i="18" s="1" a="1"/>
  <c r="AB204" i="18" s="1"/>
  <c r="V203" i="15" a="1"/>
  <c r="V203" i="15" s="1"/>
  <c r="AB203" i="18" s="1" a="1"/>
  <c r="AB203" i="18" s="1"/>
  <c r="V202" i="15" a="1"/>
  <c r="V202" i="15" s="1"/>
  <c r="AB202" i="18" s="1" a="1"/>
  <c r="AB202" i="18" s="1"/>
  <c r="V201" i="15" a="1"/>
  <c r="V201" i="15" s="1"/>
  <c r="AB201" i="18" s="1" a="1"/>
  <c r="AB201" i="18" s="1"/>
  <c r="V200" i="15" a="1"/>
  <c r="V200" i="15" s="1"/>
  <c r="AB200" i="18" s="1" a="1"/>
  <c r="AB200" i="18" s="1"/>
  <c r="V199" i="15" a="1"/>
  <c r="V199" i="15" s="1"/>
  <c r="AB199" i="18" s="1" a="1"/>
  <c r="AB199" i="18" s="1"/>
  <c r="V198" i="15" a="1"/>
  <c r="V198" i="15" s="1"/>
  <c r="AB198" i="18" s="1" a="1"/>
  <c r="AB198" i="18" s="1"/>
  <c r="V197" i="15" a="1"/>
  <c r="V197" i="15" s="1"/>
  <c r="AB197" i="18" s="1" a="1"/>
  <c r="AB197" i="18" s="1"/>
  <c r="V196" i="15" a="1"/>
  <c r="V196" i="15" s="1"/>
  <c r="AB196" i="18" s="1" a="1"/>
  <c r="AB196" i="18" s="1"/>
  <c r="V195" i="15" a="1"/>
  <c r="V195" i="15" s="1"/>
  <c r="AB195" i="18" s="1" a="1"/>
  <c r="AB195" i="18" s="1"/>
  <c r="V194" i="15" a="1"/>
  <c r="V194" i="15" s="1"/>
  <c r="AB194" i="18" s="1" a="1"/>
  <c r="AB194" i="18" s="1"/>
  <c r="V193" i="15" a="1"/>
  <c r="V193" i="15" s="1"/>
  <c r="AB193" i="18" s="1" a="1"/>
  <c r="AB193" i="18" s="1"/>
  <c r="V192" i="15" a="1"/>
  <c r="V192" i="15" s="1"/>
  <c r="AB192" i="18" s="1" a="1"/>
  <c r="AB192" i="18" s="1"/>
  <c r="V191" i="15" a="1"/>
  <c r="V191" i="15" s="1"/>
  <c r="AB191" i="18" s="1" a="1"/>
  <c r="AB191" i="18" s="1"/>
  <c r="V190" i="15" a="1"/>
  <c r="V190" i="15" s="1"/>
  <c r="AB190" i="18" s="1" a="1"/>
  <c r="AB190" i="18" s="1"/>
  <c r="V189" i="15" a="1"/>
  <c r="V189" i="15" s="1"/>
  <c r="AB189" i="18" s="1" a="1"/>
  <c r="AB189" i="18" s="1"/>
  <c r="V188" i="15" a="1"/>
  <c r="V188" i="15" s="1"/>
  <c r="AB188" i="18" s="1" a="1"/>
  <c r="AB188" i="18" s="1"/>
  <c r="V187" i="15" a="1"/>
  <c r="V187" i="15" s="1"/>
  <c r="AB187" i="18" s="1" a="1"/>
  <c r="AB187" i="18" s="1"/>
  <c r="V186" i="15" a="1"/>
  <c r="V186" i="15" s="1"/>
  <c r="AB186" i="18" s="1" a="1"/>
  <c r="AB186" i="18" s="1"/>
  <c r="V185" i="15" a="1"/>
  <c r="V185" i="15" s="1"/>
  <c r="AB185" i="18" s="1" a="1"/>
  <c r="AB185" i="18" s="1"/>
  <c r="V184" i="15" a="1"/>
  <c r="V184" i="15" s="1"/>
  <c r="AB184" i="18" s="1" a="1"/>
  <c r="AB184" i="18" s="1"/>
  <c r="V183" i="15" a="1"/>
  <c r="V183" i="15" s="1"/>
  <c r="AB183" i="18" s="1" a="1"/>
  <c r="AB183" i="18" s="1"/>
  <c r="V182" i="15" a="1"/>
  <c r="V182" i="15" s="1"/>
  <c r="AB182" i="18" s="1" a="1"/>
  <c r="AB182" i="18" s="1"/>
  <c r="V181" i="15" a="1"/>
  <c r="V181" i="15" s="1"/>
  <c r="AB181" i="18" s="1" a="1"/>
  <c r="AB181" i="18" s="1"/>
  <c r="V180" i="15" a="1"/>
  <c r="V180" i="15" s="1"/>
  <c r="AB180" i="18" s="1" a="1"/>
  <c r="AB180" i="18" s="1"/>
  <c r="V179" i="15" a="1"/>
  <c r="V179" i="15" s="1"/>
  <c r="AB179" i="18" s="1" a="1"/>
  <c r="AB179" i="18" s="1"/>
  <c r="V178" i="15" a="1"/>
  <c r="V178" i="15" s="1"/>
  <c r="AB178" i="18" s="1" a="1"/>
  <c r="AB178" i="18" s="1"/>
  <c r="V177" i="15" a="1"/>
  <c r="V177" i="15" s="1"/>
  <c r="AB177" i="18" s="1" a="1"/>
  <c r="AB177" i="18" s="1"/>
  <c r="V176" i="15" a="1"/>
  <c r="V176" i="15" s="1"/>
  <c r="AB176" i="18" s="1" a="1"/>
  <c r="AB176" i="18" s="1"/>
  <c r="V175" i="15" a="1"/>
  <c r="V175" i="15" s="1"/>
  <c r="AB175" i="18" s="1" a="1"/>
  <c r="AB175" i="18" s="1"/>
  <c r="V174" i="15" a="1"/>
  <c r="V174" i="15" s="1"/>
  <c r="AB174" i="18" s="1" a="1"/>
  <c r="AB174" i="18" s="1"/>
  <c r="V173" i="15" a="1"/>
  <c r="V173" i="15" s="1"/>
  <c r="AB173" i="18" s="1" a="1"/>
  <c r="AB173" i="18" s="1"/>
  <c r="V172" i="15" a="1"/>
  <c r="V172" i="15" s="1"/>
  <c r="AB172" i="18" s="1" a="1"/>
  <c r="AB172" i="18" s="1"/>
  <c r="V171" i="15" a="1"/>
  <c r="V171" i="15" s="1"/>
  <c r="AB171" i="18" s="1" a="1"/>
  <c r="AB171" i="18" s="1"/>
  <c r="V170" i="15" a="1"/>
  <c r="V170" i="15" s="1"/>
  <c r="AB170" i="18" s="1" a="1"/>
  <c r="AB170" i="18" s="1"/>
  <c r="V169" i="15" a="1"/>
  <c r="V169" i="15" s="1"/>
  <c r="AB169" i="18" s="1" a="1"/>
  <c r="AB169" i="18" s="1"/>
  <c r="V168" i="15" a="1"/>
  <c r="V168" i="15" s="1"/>
  <c r="AB168" i="18" s="1" a="1"/>
  <c r="AB168" i="18" s="1"/>
  <c r="V167" i="15" a="1"/>
  <c r="V167" i="15" s="1"/>
  <c r="AB167" i="18" s="1" a="1"/>
  <c r="AB167" i="18" s="1"/>
  <c r="V166" i="15" a="1"/>
  <c r="V166" i="15" s="1"/>
  <c r="AB166" i="18" s="1" a="1"/>
  <c r="AB166" i="18" s="1"/>
  <c r="V165" i="15" a="1"/>
  <c r="V165" i="15" s="1"/>
  <c r="AB165" i="18" s="1" a="1"/>
  <c r="AB165" i="18" s="1"/>
  <c r="V164" i="15" a="1"/>
  <c r="V164" i="15" s="1"/>
  <c r="AB164" i="18" s="1" a="1"/>
  <c r="AB164" i="18" s="1"/>
  <c r="V163" i="15" a="1"/>
  <c r="V163" i="15" s="1"/>
  <c r="AB163" i="18" s="1" a="1"/>
  <c r="AB163" i="18" s="1"/>
  <c r="V162" i="15" a="1"/>
  <c r="V162" i="15" s="1"/>
  <c r="AB162" i="18" s="1" a="1"/>
  <c r="AB162" i="18" s="1"/>
  <c r="V161" i="15" a="1"/>
  <c r="V161" i="15" s="1"/>
  <c r="AB161" i="18" s="1" a="1"/>
  <c r="AB161" i="18" s="1"/>
  <c r="V160" i="15" a="1"/>
  <c r="V160" i="15" s="1"/>
  <c r="AB160" i="18" s="1" a="1"/>
  <c r="AB160" i="18" s="1"/>
  <c r="V159" i="15" a="1"/>
  <c r="V159" i="15" s="1"/>
  <c r="AB159" i="18" s="1" a="1"/>
  <c r="AB159" i="18" s="1"/>
  <c r="V158" i="15" a="1"/>
  <c r="V158" i="15" s="1"/>
  <c r="AB158" i="18" s="1" a="1"/>
  <c r="AB158" i="18" s="1"/>
  <c r="V157" i="15" a="1"/>
  <c r="V157" i="15" s="1"/>
  <c r="AB157" i="18" s="1" a="1"/>
  <c r="AB157" i="18" s="1"/>
  <c r="V156" i="15" a="1"/>
  <c r="V156" i="15" s="1"/>
  <c r="AB156" i="18" s="1" a="1"/>
  <c r="AB156" i="18" s="1"/>
  <c r="V155" i="15" a="1"/>
  <c r="V155" i="15" s="1"/>
  <c r="AB155" i="18" s="1" a="1"/>
  <c r="AB155" i="18" s="1"/>
  <c r="V154" i="15" a="1"/>
  <c r="V154" i="15" s="1"/>
  <c r="AB154" i="18" s="1" a="1"/>
  <c r="AB154" i="18" s="1"/>
  <c r="V153" i="15" a="1"/>
  <c r="V153" i="15" s="1"/>
  <c r="AB153" i="18" s="1" a="1"/>
  <c r="AB153" i="18" s="1"/>
  <c r="V152" i="15" a="1"/>
  <c r="V152" i="15" s="1"/>
  <c r="AB152" i="18" s="1" a="1"/>
  <c r="AB152" i="18" s="1"/>
  <c r="V151" i="15" a="1"/>
  <c r="V151" i="15" s="1"/>
  <c r="AB151" i="18" s="1" a="1"/>
  <c r="AB151" i="18" s="1"/>
  <c r="V150" i="15" a="1"/>
  <c r="V150" i="15" s="1"/>
  <c r="AB150" i="18" s="1" a="1"/>
  <c r="AB150" i="18" s="1"/>
  <c r="V149" i="15" a="1"/>
  <c r="V149" i="15" s="1"/>
  <c r="AB149" i="18" s="1" a="1"/>
  <c r="AB149" i="18" s="1"/>
  <c r="V148" i="15" a="1"/>
  <c r="V148" i="15" s="1"/>
  <c r="AB148" i="18" s="1" a="1"/>
  <c r="AB148" i="18" s="1"/>
  <c r="V147" i="15" a="1"/>
  <c r="V147" i="15" s="1"/>
  <c r="AB147" i="18" s="1" a="1"/>
  <c r="AB147" i="18" s="1"/>
  <c r="V146" i="15" a="1"/>
  <c r="V146" i="15" s="1"/>
  <c r="AB146" i="18" s="1" a="1"/>
  <c r="AB146" i="18" s="1"/>
  <c r="V145" i="15" a="1"/>
  <c r="V145" i="15" s="1"/>
  <c r="AB145" i="18" s="1" a="1"/>
  <c r="AB145" i="18" s="1"/>
  <c r="V144" i="15" a="1"/>
  <c r="V144" i="15" s="1"/>
  <c r="AB144" i="18" s="1" a="1"/>
  <c r="AB144" i="18" s="1"/>
  <c r="V143" i="15" a="1"/>
  <c r="V143" i="15" s="1"/>
  <c r="AB143" i="18" s="1" a="1"/>
  <c r="AB143" i="18" s="1"/>
  <c r="V142" i="15" a="1"/>
  <c r="V142" i="15" s="1"/>
  <c r="AB142" i="18" s="1" a="1"/>
  <c r="AB142" i="18" s="1"/>
  <c r="V141" i="15" a="1"/>
  <c r="V141" i="15" s="1"/>
  <c r="AB141" i="18" s="1" a="1"/>
  <c r="AB141" i="18" s="1"/>
  <c r="V140" i="15" a="1"/>
  <c r="V140" i="15" s="1"/>
  <c r="AB140" i="18" s="1" a="1"/>
  <c r="AB140" i="18" s="1"/>
  <c r="V139" i="15" a="1"/>
  <c r="V139" i="15" s="1"/>
  <c r="AB139" i="18" s="1" a="1"/>
  <c r="AB139" i="18" s="1"/>
  <c r="V138" i="15" a="1"/>
  <c r="V138" i="15" s="1"/>
  <c r="AB138" i="18" s="1" a="1"/>
  <c r="AB138" i="18" s="1"/>
  <c r="V137" i="15" a="1"/>
  <c r="V137" i="15" s="1"/>
  <c r="AB137" i="18" s="1" a="1"/>
  <c r="AB137" i="18" s="1"/>
  <c r="V136" i="15" a="1"/>
  <c r="V136" i="15" s="1"/>
  <c r="AB136" i="18" s="1" a="1"/>
  <c r="AB136" i="18" s="1"/>
  <c r="V135" i="15" a="1"/>
  <c r="V135" i="15" s="1"/>
  <c r="AB135" i="18" s="1" a="1"/>
  <c r="AB135" i="18" s="1"/>
  <c r="V134" i="15" a="1"/>
  <c r="V134" i="15" s="1"/>
  <c r="AB134" i="18" s="1" a="1"/>
  <c r="AB134" i="18" s="1"/>
  <c r="V133" i="15" a="1"/>
  <c r="V133" i="15" s="1"/>
  <c r="AB133" i="18" s="1" a="1"/>
  <c r="AB133" i="18" s="1"/>
  <c r="V132" i="15" a="1"/>
  <c r="V132" i="15" s="1"/>
  <c r="AB132" i="18" s="1" a="1"/>
  <c r="AB132" i="18" s="1"/>
  <c r="V131" i="15" a="1"/>
  <c r="V131" i="15" s="1"/>
  <c r="AB131" i="18" s="1" a="1"/>
  <c r="AB131" i="18" s="1"/>
  <c r="V130" i="15" a="1"/>
  <c r="V130" i="15" s="1"/>
  <c r="AB130" i="18" s="1" a="1"/>
  <c r="AB130" i="18" s="1"/>
  <c r="V129" i="15" a="1"/>
  <c r="V129" i="15" s="1"/>
  <c r="AB129" i="18" s="1" a="1"/>
  <c r="AB129" i="18" s="1"/>
  <c r="V128" i="15" a="1"/>
  <c r="V128" i="15" s="1"/>
  <c r="AB128" i="18" s="1" a="1"/>
  <c r="AB128" i="18" s="1"/>
  <c r="V127" i="15" a="1"/>
  <c r="V127" i="15" s="1"/>
  <c r="AB127" i="18" s="1" a="1"/>
  <c r="AB127" i="18" s="1"/>
  <c r="V126" i="15" a="1"/>
  <c r="V126" i="15" s="1"/>
  <c r="AB126" i="18" s="1" a="1"/>
  <c r="AB126" i="18" s="1"/>
  <c r="V125" i="15" a="1"/>
  <c r="V125" i="15" s="1"/>
  <c r="AB125" i="18" s="1" a="1"/>
  <c r="AB125" i="18" s="1"/>
  <c r="V124" i="15" a="1"/>
  <c r="V124" i="15" s="1"/>
  <c r="AB124" i="18" s="1" a="1"/>
  <c r="AB124" i="18" s="1"/>
  <c r="V123" i="15" a="1"/>
  <c r="V123" i="15" s="1"/>
  <c r="AB123" i="18" s="1" a="1"/>
  <c r="AB123" i="18" s="1"/>
  <c r="V122" i="15" a="1"/>
  <c r="V122" i="15" s="1"/>
  <c r="AB122" i="18" s="1" a="1"/>
  <c r="AB122" i="18" s="1"/>
  <c r="V121" i="15" a="1"/>
  <c r="V121" i="15" s="1"/>
  <c r="AB121" i="18" s="1" a="1"/>
  <c r="AB121" i="18" s="1"/>
  <c r="V120" i="15" a="1"/>
  <c r="V120" i="15" s="1"/>
  <c r="AB120" i="18" s="1" a="1"/>
  <c r="AB120" i="18" s="1"/>
  <c r="V119" i="15" a="1"/>
  <c r="V119" i="15" s="1"/>
  <c r="AB119" i="18" s="1" a="1"/>
  <c r="AB119" i="18" s="1"/>
  <c r="V118" i="15" a="1"/>
  <c r="V118" i="15" s="1"/>
  <c r="AB118" i="18" s="1" a="1"/>
  <c r="AB118" i="18" s="1"/>
  <c r="V117" i="15" a="1"/>
  <c r="V117" i="15" s="1"/>
  <c r="AB117" i="18" s="1" a="1"/>
  <c r="AB117" i="18" s="1"/>
  <c r="V116" i="15" a="1"/>
  <c r="V116" i="15" s="1"/>
  <c r="AB116" i="18" s="1" a="1"/>
  <c r="AB116" i="18" s="1"/>
  <c r="V115" i="15" a="1"/>
  <c r="V115" i="15" s="1"/>
  <c r="AB115" i="18" s="1" a="1"/>
  <c r="AB115" i="18" s="1"/>
  <c r="V114" i="15" a="1"/>
  <c r="V114" i="15" s="1"/>
  <c r="AB114" i="18" s="1" a="1"/>
  <c r="AB114" i="18" s="1"/>
  <c r="V113" i="15" a="1"/>
  <c r="V113" i="15" s="1"/>
  <c r="AB113" i="18" s="1" a="1"/>
  <c r="AB113" i="18" s="1"/>
  <c r="V112" i="15" a="1"/>
  <c r="V112" i="15" s="1"/>
  <c r="AB112" i="18" s="1" a="1"/>
  <c r="AB112" i="18" s="1"/>
  <c r="V111" i="15" a="1"/>
  <c r="V111" i="15" s="1"/>
  <c r="AB111" i="18" s="1" a="1"/>
  <c r="AB111" i="18" s="1"/>
  <c r="V110" i="15" a="1"/>
  <c r="V110" i="15" s="1"/>
  <c r="AB110" i="18" s="1" a="1"/>
  <c r="AB110" i="18" s="1"/>
  <c r="V109" i="15" a="1"/>
  <c r="V109" i="15" s="1"/>
  <c r="AB109" i="18" s="1" a="1"/>
  <c r="AB109" i="18" s="1"/>
  <c r="V108" i="15" a="1"/>
  <c r="V108" i="15" s="1"/>
  <c r="AB108" i="18" s="1" a="1"/>
  <c r="AB108" i="18" s="1"/>
  <c r="V107" i="15" a="1"/>
  <c r="V107" i="15" s="1"/>
  <c r="AB107" i="18" s="1" a="1"/>
  <c r="AB107" i="18" s="1"/>
  <c r="V106" i="15" a="1"/>
  <c r="V106" i="15" s="1"/>
  <c r="AB106" i="18" s="1" a="1"/>
  <c r="AB106" i="18" s="1"/>
  <c r="V105" i="15" a="1"/>
  <c r="V105" i="15" s="1"/>
  <c r="AB105" i="18" s="1" a="1"/>
  <c r="AB105" i="18" s="1"/>
  <c r="V104" i="15" a="1"/>
  <c r="V104" i="15" s="1"/>
  <c r="AB104" i="18" s="1" a="1"/>
  <c r="AB104" i="18" s="1"/>
  <c r="V103" i="15" a="1"/>
  <c r="V103" i="15" s="1"/>
  <c r="AB103" i="18" s="1" a="1"/>
  <c r="AB103" i="18" s="1"/>
  <c r="V102" i="15" a="1"/>
  <c r="V102" i="15" s="1"/>
  <c r="AB102" i="18" s="1" a="1"/>
  <c r="AB102" i="18" s="1"/>
  <c r="V101" i="15" a="1"/>
  <c r="V101" i="15" s="1"/>
  <c r="AB101" i="18" s="1" a="1"/>
  <c r="AB101" i="18" s="1"/>
  <c r="V100" i="15" a="1"/>
  <c r="V100" i="15" s="1"/>
  <c r="AB100" i="18" s="1" a="1"/>
  <c r="AB100" i="18" s="1"/>
  <c r="V99" i="15" a="1"/>
  <c r="V99" i="15" s="1"/>
  <c r="AB99" i="18" s="1" a="1"/>
  <c r="AB99" i="18" s="1"/>
  <c r="V98" i="15" a="1"/>
  <c r="V98" i="15" s="1"/>
  <c r="AB98" i="18" s="1" a="1"/>
  <c r="AB98" i="18" s="1"/>
  <c r="V97" i="15" a="1"/>
  <c r="V97" i="15" s="1"/>
  <c r="AB97" i="18" s="1" a="1"/>
  <c r="AB97" i="18" s="1"/>
  <c r="V96" i="15" a="1"/>
  <c r="V96" i="15" s="1"/>
  <c r="AB96" i="18" s="1" a="1"/>
  <c r="AB96" i="18" s="1"/>
  <c r="V95" i="15" a="1"/>
  <c r="V95" i="15" s="1"/>
  <c r="AB95" i="18" s="1" a="1"/>
  <c r="AB95" i="18" s="1"/>
  <c r="V94" i="15" a="1"/>
  <c r="V94" i="15" s="1"/>
  <c r="AB94" i="18" s="1" a="1"/>
  <c r="AB94" i="18" s="1"/>
  <c r="V93" i="15" a="1"/>
  <c r="V93" i="15" s="1"/>
  <c r="AB93" i="18" s="1" a="1"/>
  <c r="AB93" i="18" s="1"/>
  <c r="V92" i="15" a="1"/>
  <c r="V92" i="15" s="1"/>
  <c r="AB92" i="18" s="1" a="1"/>
  <c r="AB92" i="18" s="1"/>
  <c r="V91" i="15" a="1"/>
  <c r="V91" i="15" s="1"/>
  <c r="AB91" i="18" s="1" a="1"/>
  <c r="AB91" i="18" s="1"/>
  <c r="V90" i="15" a="1"/>
  <c r="V90" i="15" s="1"/>
  <c r="AB90" i="18" s="1" a="1"/>
  <c r="AB90" i="18" s="1"/>
  <c r="V89" i="15" a="1"/>
  <c r="V89" i="15" s="1"/>
  <c r="AB89" i="18" s="1" a="1"/>
  <c r="AB89" i="18" s="1"/>
  <c r="V88" i="15" a="1"/>
  <c r="V88" i="15" s="1"/>
  <c r="AB88" i="18" s="1" a="1"/>
  <c r="AB88" i="18" s="1"/>
  <c r="V87" i="15" a="1"/>
  <c r="V87" i="15" s="1"/>
  <c r="AB87" i="18" s="1" a="1"/>
  <c r="AB87" i="18" s="1"/>
  <c r="V86" i="15" a="1"/>
  <c r="V86" i="15" s="1"/>
  <c r="AB86" i="18" s="1" a="1"/>
  <c r="AB86" i="18" s="1"/>
  <c r="V85" i="15" a="1"/>
  <c r="V85" i="15" s="1"/>
  <c r="AB85" i="18" s="1" a="1"/>
  <c r="AB85" i="18" s="1"/>
  <c r="V84" i="15" a="1"/>
  <c r="V84" i="15" s="1"/>
  <c r="AB84" i="18" s="1" a="1"/>
  <c r="AB84" i="18" s="1"/>
  <c r="V83" i="15" a="1"/>
  <c r="V83" i="15" s="1"/>
  <c r="AB83" i="18" s="1" a="1"/>
  <c r="AB83" i="18" s="1"/>
  <c r="V82" i="15" a="1"/>
  <c r="V82" i="15" s="1"/>
  <c r="AB82" i="18" s="1" a="1"/>
  <c r="AB82" i="18" s="1"/>
  <c r="V81" i="15" a="1"/>
  <c r="V81" i="15" s="1"/>
  <c r="AB81" i="18" s="1" a="1"/>
  <c r="AB81" i="18" s="1"/>
  <c r="V80" i="15" a="1"/>
  <c r="V80" i="15" s="1"/>
  <c r="AB80" i="18" s="1" a="1"/>
  <c r="AB80" i="18" s="1"/>
  <c r="V79" i="15" a="1"/>
  <c r="V79" i="15" s="1"/>
  <c r="AB79" i="18" s="1" a="1"/>
  <c r="AB79" i="18" s="1"/>
  <c r="V78" i="15" a="1"/>
  <c r="V78" i="15" s="1"/>
  <c r="AB78" i="18" s="1" a="1"/>
  <c r="AB78" i="18" s="1"/>
  <c r="V77" i="15" a="1"/>
  <c r="V77" i="15" s="1"/>
  <c r="AB77" i="18" s="1" a="1"/>
  <c r="AB77" i="18" s="1"/>
  <c r="V76" i="15" a="1"/>
  <c r="V76" i="15" s="1"/>
  <c r="AB76" i="18" s="1" a="1"/>
  <c r="AB76" i="18" s="1"/>
  <c r="V75" i="15" a="1"/>
  <c r="V75" i="15" s="1"/>
  <c r="AB75" i="18" s="1" a="1"/>
  <c r="AB75" i="18" s="1"/>
  <c r="V74" i="15" a="1"/>
  <c r="V74" i="15" s="1"/>
  <c r="AB74" i="18" s="1" a="1"/>
  <c r="AB74" i="18" s="1"/>
  <c r="V73" i="15" a="1"/>
  <c r="V73" i="15" s="1"/>
  <c r="AB73" i="18" s="1" a="1"/>
  <c r="AB73" i="18" s="1"/>
  <c r="V72" i="15" a="1"/>
  <c r="V72" i="15" s="1"/>
  <c r="AB72" i="18" s="1" a="1"/>
  <c r="AB72" i="18" s="1"/>
  <c r="V71" i="15" a="1"/>
  <c r="V71" i="15" s="1"/>
  <c r="AB71" i="18" s="1" a="1"/>
  <c r="AB71" i="18" s="1"/>
  <c r="V70" i="15" a="1"/>
  <c r="V70" i="15" s="1"/>
  <c r="AB70" i="18" s="1" a="1"/>
  <c r="AB70" i="18" s="1"/>
  <c r="V69" i="15" a="1"/>
  <c r="V69" i="15" s="1"/>
  <c r="AB69" i="18" s="1" a="1"/>
  <c r="AB69" i="18" s="1"/>
  <c r="V68" i="15" a="1"/>
  <c r="V68" i="15" s="1"/>
  <c r="AB68" i="18" s="1" a="1"/>
  <c r="AB68" i="18" s="1"/>
  <c r="V67" i="15" a="1"/>
  <c r="V67" i="15" s="1"/>
  <c r="AB67" i="18" s="1" a="1"/>
  <c r="AB67" i="18" s="1"/>
  <c r="V66" i="15" a="1"/>
  <c r="V66" i="15" s="1"/>
  <c r="AB66" i="18" s="1" a="1"/>
  <c r="AB66" i="18" s="1"/>
  <c r="V65" i="15" a="1"/>
  <c r="V65" i="15" s="1"/>
  <c r="AB65" i="18" s="1" a="1"/>
  <c r="AB65" i="18" s="1"/>
  <c r="V64" i="15" a="1"/>
  <c r="V64" i="15" s="1"/>
  <c r="AB64" i="18" s="1" a="1"/>
  <c r="AB64" i="18" s="1"/>
  <c r="V63" i="15" a="1"/>
  <c r="V63" i="15" s="1"/>
  <c r="AB63" i="18" s="1" a="1"/>
  <c r="AB63" i="18" s="1"/>
  <c r="V62" i="15" a="1"/>
  <c r="V62" i="15" s="1"/>
  <c r="AB62" i="18" s="1" a="1"/>
  <c r="AB62" i="18" s="1"/>
  <c r="V61" i="15" a="1"/>
  <c r="V61" i="15" s="1"/>
  <c r="AB61" i="18" s="1" a="1"/>
  <c r="AB61" i="18" s="1"/>
  <c r="V60" i="15" a="1"/>
  <c r="V60" i="15" s="1"/>
  <c r="AB60" i="18" s="1" a="1"/>
  <c r="AB60" i="18" s="1"/>
  <c r="V59" i="15" a="1"/>
  <c r="V59" i="15" s="1"/>
  <c r="AB59" i="18" s="1" a="1"/>
  <c r="AB59" i="18" s="1"/>
  <c r="V58" i="15" a="1"/>
  <c r="V58" i="15" s="1"/>
  <c r="AB58" i="18" s="1" a="1"/>
  <c r="AB58" i="18" s="1"/>
  <c r="V57" i="15" a="1"/>
  <c r="V57" i="15" s="1"/>
  <c r="AB57" i="18" s="1" a="1"/>
  <c r="AB57" i="18" s="1"/>
  <c r="V56" i="15" a="1"/>
  <c r="V56" i="15" s="1"/>
  <c r="AB56" i="18" s="1" a="1"/>
  <c r="AB56" i="18" s="1"/>
  <c r="V55" i="15" a="1"/>
  <c r="V55" i="15" s="1"/>
  <c r="AB55" i="18" s="1" a="1"/>
  <c r="AB55" i="18" s="1"/>
  <c r="V54" i="15" a="1"/>
  <c r="V54" i="15" s="1"/>
  <c r="AB54" i="18" s="1" a="1"/>
  <c r="AB54" i="18" s="1"/>
  <c r="V53" i="15" a="1"/>
  <c r="V53" i="15" s="1"/>
  <c r="AB53" i="18" s="1" a="1"/>
  <c r="AB53" i="18" s="1"/>
  <c r="V52" i="15" a="1"/>
  <c r="V52" i="15" s="1"/>
  <c r="AB52" i="18" s="1" a="1"/>
  <c r="AB52" i="18" s="1"/>
  <c r="V51" i="15" a="1"/>
  <c r="V51" i="15" s="1"/>
  <c r="AB51" i="18" s="1" a="1"/>
  <c r="AB51" i="18" s="1"/>
  <c r="V50" i="15" a="1"/>
  <c r="V50" i="15" s="1"/>
  <c r="AB50" i="18" s="1" a="1"/>
  <c r="AB50" i="18" s="1"/>
  <c r="V49" i="15" a="1"/>
  <c r="V49" i="15" s="1"/>
  <c r="AB49" i="18" s="1" a="1"/>
  <c r="AB49" i="18" s="1"/>
  <c r="V48" i="15" a="1"/>
  <c r="V48" i="15" s="1"/>
  <c r="AB48" i="18" s="1" a="1"/>
  <c r="AB48" i="18" s="1"/>
  <c r="V47" i="15" a="1"/>
  <c r="V47" i="15" s="1"/>
  <c r="AB47" i="18" s="1" a="1"/>
  <c r="AB47" i="18" s="1"/>
  <c r="V46" i="15" a="1"/>
  <c r="V46" i="15" s="1"/>
  <c r="AB46" i="18" s="1" a="1"/>
  <c r="AB46" i="18" s="1"/>
  <c r="V45" i="15" a="1"/>
  <c r="V45" i="15" s="1"/>
  <c r="AB45" i="18" s="1" a="1"/>
  <c r="AB45" i="18" s="1"/>
  <c r="V44" i="15" a="1"/>
  <c r="V44" i="15" s="1"/>
  <c r="AB44" i="18" s="1" a="1"/>
  <c r="AB44" i="18" s="1"/>
  <c r="V43" i="15" a="1"/>
  <c r="V43" i="15" s="1"/>
  <c r="AB43" i="18" s="1" a="1"/>
  <c r="AB43" i="18" s="1"/>
  <c r="V42" i="15" a="1"/>
  <c r="V42" i="15" s="1"/>
  <c r="AB42" i="18" s="1" a="1"/>
  <c r="AB42" i="18" s="1"/>
  <c r="V41" i="15" a="1"/>
  <c r="V41" i="15" s="1"/>
  <c r="AB41" i="18" s="1" a="1"/>
  <c r="AB41" i="18" s="1"/>
  <c r="V40" i="15" a="1"/>
  <c r="V40" i="15" s="1"/>
  <c r="AB40" i="18" s="1" a="1"/>
  <c r="AB40" i="18" s="1"/>
  <c r="V39" i="15" a="1"/>
  <c r="V39" i="15" s="1"/>
  <c r="AB39" i="18" s="1" a="1"/>
  <c r="AB39" i="18" s="1"/>
  <c r="V38" i="15" a="1"/>
  <c r="V38" i="15" s="1"/>
  <c r="AB38" i="18" s="1" a="1"/>
  <c r="AB38" i="18" s="1"/>
  <c r="V37" i="15" a="1"/>
  <c r="V37" i="15" s="1"/>
  <c r="AB37" i="18" s="1" a="1"/>
  <c r="AB37" i="18" s="1"/>
  <c r="V36" i="15" a="1"/>
  <c r="V36" i="15" s="1"/>
  <c r="AB36" i="18" s="1" a="1"/>
  <c r="AB36" i="18" s="1"/>
  <c r="V35" i="15" a="1"/>
  <c r="V35" i="15" s="1"/>
  <c r="AB35" i="18" s="1" a="1"/>
  <c r="AB35" i="18" s="1"/>
  <c r="V34" i="15" a="1"/>
  <c r="V34" i="15" s="1"/>
  <c r="AB34" i="18" s="1" a="1"/>
  <c r="AB34" i="18" s="1"/>
  <c r="V33" i="15" a="1"/>
  <c r="V33" i="15" s="1"/>
  <c r="AB33" i="18" s="1" a="1"/>
  <c r="AB33" i="18" s="1"/>
  <c r="V32" i="15" a="1"/>
  <c r="V32" i="15" s="1"/>
  <c r="AB32" i="18" s="1" a="1"/>
  <c r="AB32" i="18" s="1"/>
  <c r="V31" i="15" a="1"/>
  <c r="V31" i="15" s="1"/>
  <c r="AB31" i="18" s="1" a="1"/>
  <c r="AB31" i="18" s="1"/>
  <c r="V30" i="15" a="1"/>
  <c r="V30" i="15" s="1"/>
  <c r="AB30" i="18" s="1" a="1"/>
  <c r="AB30" i="18" s="1"/>
  <c r="V29" i="15" a="1"/>
  <c r="V29" i="15" s="1"/>
  <c r="AB29" i="18" s="1" a="1"/>
  <c r="AB29" i="18" s="1"/>
  <c r="V28" i="15" a="1"/>
  <c r="V28" i="15" s="1"/>
  <c r="AB28" i="18" s="1" a="1"/>
  <c r="AB28" i="18" s="1"/>
  <c r="V27" i="15" a="1"/>
  <c r="V27" i="15" s="1"/>
  <c r="AB27" i="18" s="1" a="1"/>
  <c r="AB27" i="18" s="1"/>
  <c r="V26" i="15" a="1"/>
  <c r="V26" i="15" s="1"/>
  <c r="AB26" i="18" s="1" a="1"/>
  <c r="AB26" i="18" s="1"/>
  <c r="V25" i="15" a="1"/>
  <c r="V25" i="15" s="1"/>
  <c r="AB25" i="18" s="1" a="1"/>
  <c r="AB25" i="18" s="1"/>
  <c r="V24" i="15" a="1"/>
  <c r="V24" i="15" s="1"/>
  <c r="AB24" i="18" s="1" a="1"/>
  <c r="AB24" i="18" s="1"/>
  <c r="V23" i="15" a="1"/>
  <c r="V23" i="15" s="1"/>
  <c r="AB23" i="18" s="1" a="1"/>
  <c r="AB23" i="18" s="1"/>
  <c r="V22" i="15" a="1"/>
  <c r="V22" i="15" s="1"/>
  <c r="AB22" i="18" s="1" a="1"/>
  <c r="AB22" i="18" s="1"/>
  <c r="V21" i="15" a="1"/>
  <c r="V21" i="15" s="1"/>
  <c r="AB21" i="18" s="1" a="1"/>
  <c r="AB21" i="18" s="1"/>
  <c r="V20" i="15" a="1"/>
  <c r="V20" i="15" s="1"/>
  <c r="AB20" i="18" s="1" a="1"/>
  <c r="AB20" i="18" s="1"/>
  <c r="V19" i="15" a="1"/>
  <c r="V19" i="15" s="1"/>
  <c r="AB19" i="18" s="1" a="1"/>
  <c r="AB19" i="18" s="1"/>
  <c r="V18" i="15" a="1"/>
  <c r="V18" i="15" s="1"/>
  <c r="AB18" i="18" s="1" a="1"/>
  <c r="AB18" i="18" s="1"/>
  <c r="V17" i="15" a="1"/>
  <c r="V17" i="15" s="1"/>
  <c r="AB17" i="18" s="1" a="1"/>
  <c r="AB17" i="18" s="1"/>
  <c r="V16" i="15" a="1"/>
  <c r="V16" i="15" s="1"/>
  <c r="AB16" i="18" s="1" a="1"/>
  <c r="AB16" i="18" s="1"/>
  <c r="V15" i="15" a="1"/>
  <c r="V15" i="15" s="1"/>
  <c r="AB15" i="18" s="1" a="1"/>
  <c r="AB15" i="18" s="1"/>
  <c r="V14" i="15" a="1"/>
  <c r="V14" i="15" s="1"/>
  <c r="AB14" i="18" s="1" a="1"/>
  <c r="AB14" i="18" s="1"/>
  <c r="V13" i="15" a="1"/>
  <c r="V13" i="15" s="1"/>
  <c r="AB13" i="18" s="1" a="1"/>
  <c r="AB13" i="18" s="1"/>
  <c r="V12" i="15" a="1"/>
  <c r="V12" i="15" s="1"/>
  <c r="AB12" i="18" s="1" a="1"/>
  <c r="AB12" i="18" s="1"/>
  <c r="V11" i="15" a="1"/>
  <c r="V11" i="15" s="1"/>
  <c r="AB11" i="18" s="1" a="1"/>
  <c r="AB11" i="18" s="1"/>
  <c r="V10" i="15" a="1"/>
  <c r="V10" i="15" s="1"/>
  <c r="AB10" i="18" s="1" a="1"/>
  <c r="AB10" i="18" s="1"/>
  <c r="V9" i="15" a="1"/>
  <c r="V9" i="15" s="1"/>
  <c r="AB9" i="18" s="1" a="1"/>
  <c r="AB9" i="18" s="1"/>
  <c r="V8" i="15" a="1"/>
  <c r="V8" i="15" s="1"/>
  <c r="AB8" i="18" s="1" a="1"/>
  <c r="AB8" i="18" s="1"/>
  <c r="V7" i="15" a="1"/>
  <c r="V7" i="15" s="1"/>
  <c r="AB7" i="18" s="1" a="1"/>
  <c r="AB7" i="18" s="1"/>
  <c r="V6" i="15" a="1"/>
  <c r="V6" i="15" s="1"/>
  <c r="AB6" i="18" s="1" a="1"/>
  <c r="AB6" i="18" s="1"/>
  <c r="V5" i="15" a="1"/>
  <c r="V5" i="15" s="1"/>
  <c r="AB5" i="18" s="1" a="1"/>
  <c r="AB5" i="18" s="1"/>
  <c r="V4" i="15" a="1"/>
  <c r="V4" i="15" s="1"/>
  <c r="AB4" i="18" s="1" a="1"/>
  <c r="AB4" i="18" s="1"/>
  <c r="V3" i="15" a="1"/>
  <c r="V3" i="15" s="1"/>
  <c r="AB3" i="18" s="1" a="1"/>
  <c r="AB3" i="18" s="1"/>
  <c r="AK141" i="18"/>
  <c r="AL141" i="18"/>
  <c r="AM141" i="18"/>
  <c r="AK142" i="18"/>
  <c r="AL142" i="18"/>
  <c r="AM142" i="18"/>
  <c r="AK143" i="18"/>
  <c r="AL143" i="18"/>
  <c r="AM143" i="18"/>
  <c r="AK144" i="18"/>
  <c r="AL144" i="18"/>
  <c r="AM144" i="18"/>
  <c r="AM140" i="18"/>
  <c r="AL140" i="18"/>
  <c r="AK140" i="18"/>
  <c r="AJ140" i="18"/>
  <c r="AB477" i="18" a="1"/>
  <c r="AB477" i="18" s="1"/>
  <c r="AB565" i="18" a="1"/>
  <c r="AB565" i="18" s="1"/>
  <c r="AB629" i="18" a="1"/>
  <c r="AB629" i="18" s="1"/>
  <c r="AB637" i="18" a="1"/>
  <c r="AB637" i="18" s="1"/>
  <c r="AB717" i="18" a="1"/>
  <c r="AB717" i="18" s="1"/>
  <c r="AB725" i="18" a="1"/>
  <c r="AB725" i="18" s="1"/>
  <c r="AB733" i="18" a="1"/>
  <c r="AB733" i="18" s="1"/>
  <c r="AB866" i="18" a="1"/>
  <c r="AB866" i="18" s="1"/>
  <c r="AB877" i="18" a="1"/>
  <c r="AB877" i="18" s="1"/>
  <c r="AB909" i="18" a="1"/>
  <c r="AB909" i="18" s="1"/>
  <c r="AB937" i="18" a="1"/>
  <c r="AB937" i="18" s="1"/>
  <c r="AB943" i="18" a="1"/>
  <c r="AB943" i="18" s="1"/>
  <c r="AB946" i="18" a="1"/>
  <c r="AB946" i="18" s="1"/>
  <c r="AB970" i="18" a="1"/>
  <c r="AB970" i="18" s="1"/>
  <c r="AB998" i="18" a="1"/>
  <c r="AB998" i="18" s="1"/>
  <c r="AB1002" i="18" a="1"/>
  <c r="AB1002" i="18" s="1"/>
  <c r="AB1013" i="18" a="1"/>
  <c r="AB1013" i="18" s="1"/>
  <c r="AB1026" i="18" a="1"/>
  <c r="AB1026" i="18" s="1"/>
  <c r="AB1031" i="18" a="1"/>
  <c r="AB1031" i="18" s="1"/>
  <c r="AB1037" i="18" a="1"/>
  <c r="AB1037" i="18" s="1"/>
  <c r="AB1045" i="18" a="1"/>
  <c r="AB1045" i="18" s="1"/>
  <c r="AB1061" i="18" a="1"/>
  <c r="AB1061" i="18" s="1"/>
  <c r="AB1063" i="18" a="1"/>
  <c r="AB1063" i="18" s="1"/>
  <c r="AB1069" i="18" a="1"/>
  <c r="AB1069" i="18" s="1"/>
  <c r="AB1077" i="18" a="1"/>
  <c r="AB1077" i="18" s="1"/>
  <c r="AB1078" i="18" a="1"/>
  <c r="AB1078" i="18" s="1"/>
  <c r="AB1079" i="18" a="1"/>
  <c r="AB1079" i="18" s="1"/>
  <c r="AB1082" i="18" a="1"/>
  <c r="AB1082" i="18" s="1"/>
  <c r="AB1085" i="18" a="1"/>
  <c r="AB1085" i="18" s="1"/>
  <c r="AB1093" i="18" a="1"/>
  <c r="AB1093" i="18" s="1"/>
  <c r="AB1098" i="18" a="1"/>
  <c r="AB1098" i="18" s="1"/>
  <c r="AB1125" i="18" a="1"/>
  <c r="AB1125" i="18" s="1"/>
  <c r="AB1133" i="18" a="1"/>
  <c r="AB1133" i="18" s="1"/>
  <c r="AB1135" i="18" a="1"/>
  <c r="AB1135" i="18" s="1"/>
  <c r="AB1141" i="18" a="1"/>
  <c r="AB1141" i="18" s="1"/>
  <c r="AB1142" i="18" a="1"/>
  <c r="AB1142" i="18" s="1"/>
  <c r="AB1146" i="18" a="1"/>
  <c r="AB1146" i="18" s="1"/>
  <c r="AB1149" i="18" a="1"/>
  <c r="AB1149" i="18" s="1"/>
  <c r="AB1162" i="18" a="1"/>
  <c r="AB1162" i="18" s="1"/>
  <c r="AB1176" i="18" a="1"/>
  <c r="AB1176" i="18" s="1"/>
  <c r="AB1189" i="18" a="1"/>
  <c r="AB1189" i="18" s="1"/>
  <c r="AB1190" i="18" a="1"/>
  <c r="AB1190" i="18" s="1"/>
  <c r="AB1191" i="18" a="1"/>
  <c r="AB1191" i="18" s="1"/>
  <c r="AB1197" i="18" a="1"/>
  <c r="AB1197" i="18" s="1"/>
  <c r="AB1199" i="18" a="1"/>
  <c r="AB1199" i="18" s="1"/>
  <c r="AB1200" i="18" a="1"/>
  <c r="AB1200" i="18" s="1"/>
  <c r="AB1202" i="18" a="1"/>
  <c r="AB1202" i="18" s="1"/>
  <c r="AB1205" i="18" a="1"/>
  <c r="AB1205" i="18" s="1"/>
  <c r="AB1206" i="18" a="1"/>
  <c r="AB1206" i="18" s="1"/>
  <c r="AB1207" i="18" a="1"/>
  <c r="AB1207" i="18" s="1"/>
  <c r="AB1213" i="18" a="1"/>
  <c r="AB1213" i="18" s="1"/>
  <c r="AB1218" i="18" a="1"/>
  <c r="AB1218" i="18" s="1"/>
  <c r="AB1229" i="18" a="1"/>
  <c r="AB1229" i="18" s="1"/>
  <c r="AB1245" i="18" a="1"/>
  <c r="AB1245" i="18" s="1"/>
  <c r="AB1253" i="18" a="1"/>
  <c r="AB1253" i="18" s="1"/>
  <c r="AB1254" i="18" a="1"/>
  <c r="AB1254" i="18" s="1"/>
  <c r="AB1255" i="18" a="1"/>
  <c r="AB1255" i="18" s="1"/>
  <c r="AB1258" i="18" a="1"/>
  <c r="AB1258" i="18" s="1"/>
  <c r="AB1261" i="18" a="1"/>
  <c r="AB1261" i="18" s="1"/>
  <c r="AB1263" i="18" a="1"/>
  <c r="AB1263" i="18" s="1"/>
  <c r="AB1269" i="18" a="1"/>
  <c r="AB1269" i="18" s="1"/>
  <c r="AB1271" i="18" a="1"/>
  <c r="AB1271" i="18" s="1"/>
  <c r="AB1273" i="18" a="1"/>
  <c r="AB1273" i="18" s="1"/>
  <c r="AB1279" i="18" a="1"/>
  <c r="AB1279" i="18" s="1"/>
  <c r="AB1285" i="18" a="1"/>
  <c r="AB1285" i="18" s="1"/>
  <c r="AB1286" i="18" a="1"/>
  <c r="AB1286" i="18" s="1"/>
  <c r="AB1290" i="18" a="1"/>
  <c r="AB1290" i="18" s="1"/>
  <c r="AB1302" i="18" a="1"/>
  <c r="AB1302" i="18" s="1"/>
  <c r="AB1303" i="18" a="1"/>
  <c r="AB1303" i="18" s="1"/>
  <c r="AB1310" i="18" a="1"/>
  <c r="AB1310" i="18" s="1"/>
  <c r="AB1311" i="18" a="1"/>
  <c r="AB1311" i="18" s="1"/>
  <c r="AB1314" i="18" a="1"/>
  <c r="AB1314" i="18" s="1"/>
  <c r="AB1318" i="18" a="1"/>
  <c r="AB1318" i="18" s="1"/>
  <c r="AB1319" i="18" a="1"/>
  <c r="AB1319" i="18" s="1"/>
  <c r="AB1322" i="18" a="1"/>
  <c r="AB1322" i="18" s="1"/>
  <c r="AB1326" i="18" a="1"/>
  <c r="AB1326" i="18" s="1"/>
  <c r="AB1327" i="18" a="1"/>
  <c r="AB1327" i="18" s="1"/>
  <c r="AB1334" i="18" a="1"/>
  <c r="AB1334" i="18" s="1"/>
  <c r="AB1335" i="18" a="1"/>
  <c r="AB1335" i="18" s="1"/>
  <c r="AB1336" i="18" a="1"/>
  <c r="AB1336" i="18" s="1"/>
  <c r="AB1338" i="18" a="1"/>
  <c r="AB1338" i="18" s="1"/>
  <c r="AB1342" i="18" a="1"/>
  <c r="AB1342" i="18" s="1"/>
  <c r="AB1343" i="18" a="1"/>
  <c r="AB1343" i="18" s="1"/>
  <c r="AB1350" i="18" a="1"/>
  <c r="AB1350" i="18" s="1"/>
  <c r="AB1351" i="18" a="1"/>
  <c r="AB1351" i="18" s="1"/>
  <c r="AB1359" i="18" a="1"/>
  <c r="AB1359" i="18" s="1"/>
  <c r="AB1366" i="18" a="1"/>
  <c r="AB1366" i="18" s="1"/>
  <c r="AB1367" i="18" a="1"/>
  <c r="AB1367" i="18" s="1"/>
  <c r="AB1374" i="18" a="1"/>
  <c r="AB1374" i="18" s="1"/>
  <c r="AB1375" i="18" a="1"/>
  <c r="AB1375" i="18" s="1"/>
  <c r="AB1377" i="18" a="1"/>
  <c r="AB1377" i="18" s="1"/>
  <c r="AB1378" i="18" a="1"/>
  <c r="AB1378" i="18" s="1"/>
  <c r="AB1383" i="18" a="1"/>
  <c r="AB1383" i="18" s="1"/>
  <c r="AB1390" i="18" a="1"/>
  <c r="AB1390" i="18" s="1"/>
  <c r="AB1391" i="18" a="1"/>
  <c r="AB1391" i="18" s="1"/>
  <c r="AB1397" i="18" a="1"/>
  <c r="AB1397" i="18" s="1"/>
  <c r="AB1399" i="18" a="1"/>
  <c r="AB1399" i="18" s="1"/>
  <c r="AB1405" i="18" a="1"/>
  <c r="AB1405" i="18" s="1"/>
  <c r="AB1407" i="18" a="1"/>
  <c r="AB1407" i="18" s="1"/>
  <c r="AB1410" i="18" a="1"/>
  <c r="AB1410" i="18" s="1"/>
  <c r="AB1415" i="18" a="1"/>
  <c r="AB1415" i="18" s="1"/>
  <c r="AB1423" i="18" a="1"/>
  <c r="AB1423" i="18" s="1"/>
  <c r="AB1431" i="18" a="1"/>
  <c r="AB1431" i="18" s="1"/>
  <c r="AB1439" i="18" a="1"/>
  <c r="AB1439" i="18" s="1"/>
  <c r="AB1442" i="18" a="1"/>
  <c r="AB1442" i="18" s="1"/>
  <c r="AB1447" i="18" a="1"/>
  <c r="AB1447" i="18" s="1"/>
  <c r="AB1454" i="18" a="1"/>
  <c r="AB1454" i="18" s="1"/>
  <c r="AB1455" i="18" a="1"/>
  <c r="AB1455" i="18" s="1"/>
  <c r="AB1463" i="18" a="1"/>
  <c r="AB1463" i="18" s="1"/>
  <c r="AB1466" i="18" a="1"/>
  <c r="AB1466" i="18" s="1"/>
  <c r="AB1469" i="18" a="1"/>
  <c r="AB1469" i="18" s="1"/>
  <c r="AB1470" i="18" a="1"/>
  <c r="AB1470" i="18" s="1"/>
  <c r="AB1471" i="18" a="1"/>
  <c r="AB1471" i="18" s="1"/>
  <c r="AB1474" i="18" a="1"/>
  <c r="AB1474" i="18" s="1"/>
  <c r="AB1477" i="18" a="1"/>
  <c r="AB1477" i="18" s="1"/>
  <c r="AB1479" i="18" a="1"/>
  <c r="AB1479" i="18" s="1"/>
  <c r="AB1485" i="18" a="1"/>
  <c r="AB1485" i="18" s="1"/>
  <c r="AB1486" i="18" a="1"/>
  <c r="AB1486" i="18" s="1"/>
  <c r="AB1487" i="18" a="1"/>
  <c r="AB1487" i="18" s="1"/>
  <c r="AB1494" i="18" a="1"/>
  <c r="AB1494" i="18" s="1"/>
  <c r="AB1495" i="18" a="1"/>
  <c r="AB1495" i="18" s="1"/>
  <c r="AB1501" i="18" a="1"/>
  <c r="AB1501" i="18" s="1"/>
  <c r="AB1502" i="18" a="1"/>
  <c r="AB1502" i="18" s="1"/>
  <c r="AB1503" i="18" a="1"/>
  <c r="AB1503" i="18" s="1"/>
  <c r="AB1506" i="18" a="1"/>
  <c r="AB1506" i="18" s="1"/>
  <c r="AB1517" i="18" a="1"/>
  <c r="AB1517" i="18" s="1"/>
  <c r="AB1518" i="18" a="1"/>
  <c r="AB1518" i="18" s="1"/>
  <c r="AB1527" i="18" a="1"/>
  <c r="AB1527" i="18" s="1"/>
  <c r="AB1533" i="18" a="1"/>
  <c r="AB1533" i="18" s="1"/>
  <c r="AB1535" i="18" a="1"/>
  <c r="AB1535" i="18" s="1"/>
  <c r="AB1536" i="18" a="1"/>
  <c r="AB1536" i="18" s="1"/>
  <c r="AB1537" i="18" a="1"/>
  <c r="AB1537" i="18" s="1"/>
  <c r="AB1538" i="18" a="1"/>
  <c r="AB1538" i="18" s="1"/>
  <c r="AB1543" i="18" a="1"/>
  <c r="AB1543" i="18" s="1"/>
  <c r="AB1546" i="18" a="1"/>
  <c r="AB1546" i="18" s="1"/>
  <c r="AB1549" i="18" a="1"/>
  <c r="AB1549" i="18" s="1"/>
  <c r="AB1550" i="18" a="1"/>
  <c r="AB1550" i="18" s="1"/>
  <c r="AB1551" i="18" a="1"/>
  <c r="AB1551" i="18" s="1"/>
  <c r="AB1552" i="18" a="1"/>
  <c r="AB1552" i="18" s="1"/>
  <c r="AB1553" i="18" a="1"/>
  <c r="AB1553" i="18" s="1"/>
  <c r="AB1554" i="18" a="1"/>
  <c r="AB1554" i="18" s="1"/>
  <c r="AB1557" i="18" a="1"/>
  <c r="AB1557" i="18" s="1"/>
  <c r="AB1558" i="18" a="1"/>
  <c r="AB1558" i="18" s="1"/>
  <c r="AB1559" i="18" a="1"/>
  <c r="AB1559" i="18" s="1"/>
  <c r="AB1562" i="18" a="1"/>
  <c r="AB1562" i="18" s="1"/>
  <c r="AB1565" i="18" a="1"/>
  <c r="AB1565" i="18" s="1"/>
  <c r="AB1566" i="18" a="1"/>
  <c r="AB1566" i="18" s="1"/>
  <c r="AB1567" i="18" a="1"/>
  <c r="AB1567" i="18" s="1"/>
  <c r="AB1570" i="18" a="1"/>
  <c r="AB1570" i="18" s="1"/>
  <c r="AB1573" i="18" a="1"/>
  <c r="AB1573" i="18" s="1"/>
  <c r="AB1574" i="18" a="1"/>
  <c r="AB1574" i="18" s="1"/>
  <c r="AB1575" i="18" a="1"/>
  <c r="AB1575" i="18" s="1"/>
  <c r="AB1578" i="18" a="1"/>
  <c r="AB1578" i="18" s="1"/>
  <c r="AB1581" i="18" a="1"/>
  <c r="AB1581" i="18" s="1"/>
  <c r="AB1582" i="18" a="1"/>
  <c r="AB1582" i="18" s="1"/>
  <c r="AB1583" i="18" a="1"/>
  <c r="AB1583" i="18" s="1"/>
  <c r="AB1585" i="18" a="1"/>
  <c r="AB1585" i="18" s="1"/>
  <c r="AB1586" i="18" a="1"/>
  <c r="AB1586" i="18" s="1"/>
  <c r="AB1589" i="18" a="1"/>
  <c r="AB1589" i="18" s="1"/>
  <c r="AB1590" i="18" a="1"/>
  <c r="AB1590" i="18" s="1"/>
  <c r="AB1591" i="18" a="1"/>
  <c r="AB1591" i="18" s="1"/>
  <c r="AB1594" i="18" a="1"/>
  <c r="AB1594" i="18" s="1"/>
  <c r="AB1597" i="18" a="1"/>
  <c r="AB1597" i="18" s="1"/>
  <c r="AB1598" i="18" a="1"/>
  <c r="AB1598" i="18" s="1"/>
  <c r="AB1599" i="18" a="1"/>
  <c r="AB1599" i="18" s="1"/>
  <c r="AB1601" i="18" a="1"/>
  <c r="AB1601" i="18" s="1"/>
  <c r="AB1602" i="18" a="1"/>
  <c r="AB1602" i="18" s="1"/>
  <c r="AB1605" i="18" a="1"/>
  <c r="AB1605" i="18" s="1"/>
  <c r="AB1606" i="18" a="1"/>
  <c r="AB1606" i="18" s="1"/>
  <c r="AB1607" i="18" a="1"/>
  <c r="AB1607" i="18" s="1"/>
  <c r="AB1610" i="18" a="1"/>
  <c r="AB1610" i="18" s="1"/>
  <c r="AB1613" i="18" a="1"/>
  <c r="AB1613" i="18" s="1"/>
  <c r="AB1614" i="18" a="1"/>
  <c r="AB1614" i="18" s="1"/>
  <c r="AB1615" i="18" a="1"/>
  <c r="AB1615" i="18" s="1"/>
  <c r="AB1618" i="18" a="1"/>
  <c r="AB1618" i="18" s="1"/>
  <c r="AB1621" i="18" a="1"/>
  <c r="AB1621" i="18" s="1"/>
  <c r="AB1622" i="18" a="1"/>
  <c r="AB1622" i="18" s="1"/>
  <c r="AB1623" i="18" a="1"/>
  <c r="AB1623" i="18" s="1"/>
  <c r="AB1626" i="18" a="1"/>
  <c r="AB1626" i="18" s="1"/>
  <c r="AB1629" i="18" a="1"/>
  <c r="AB1629" i="18" s="1"/>
  <c r="AB1630" i="18" a="1"/>
  <c r="AB1630" i="18" s="1"/>
  <c r="AB1631" i="18" a="1"/>
  <c r="AB1631" i="18" s="1"/>
  <c r="AB1634" i="18" a="1"/>
  <c r="AB1634" i="18" s="1"/>
  <c r="AB1637" i="18" a="1"/>
  <c r="AB1637" i="18" s="1"/>
  <c r="AB1638" i="18" a="1"/>
  <c r="AB1638" i="18" s="1"/>
  <c r="AB1639" i="18" a="1"/>
  <c r="AB1639" i="18" s="1"/>
  <c r="AB1642" i="18" a="1"/>
  <c r="AB1642" i="18" s="1"/>
  <c r="AB1645" i="18" a="1"/>
  <c r="AB1645" i="18" s="1"/>
  <c r="AB1646" i="18" a="1"/>
  <c r="AB1646" i="18" s="1"/>
  <c r="AB1647" i="18" a="1"/>
  <c r="AB1647" i="18" s="1"/>
  <c r="AB1649" i="18" a="1"/>
  <c r="AB1649" i="18" s="1"/>
  <c r="AB1650" i="18" a="1"/>
  <c r="AB1650" i="18" s="1"/>
  <c r="AB1653" i="18" a="1"/>
  <c r="AB1653" i="18" s="1"/>
  <c r="AB1654" i="18" a="1"/>
  <c r="AB1654" i="18" s="1"/>
  <c r="AB1655" i="18" a="1"/>
  <c r="AB1655" i="18" s="1"/>
  <c r="AB1656" i="18" a="1"/>
  <c r="AB1656" i="18" s="1"/>
  <c r="AB1658" i="18" a="1"/>
  <c r="AB1658" i="18" s="1"/>
  <c r="AB1661" i="18" a="1"/>
  <c r="AB1661" i="18" s="1"/>
  <c r="AB1662" i="18" a="1"/>
  <c r="AB1662" i="18" s="1"/>
  <c r="AB1663" i="18" a="1"/>
  <c r="AB1663" i="18" s="1"/>
  <c r="AB1665" i="18" a="1"/>
  <c r="AB1665" i="18" s="1"/>
  <c r="AB1666" i="18" a="1"/>
  <c r="AB1666" i="18" s="1"/>
  <c r="AB1669" i="18" a="1"/>
  <c r="AB1669" i="18" s="1"/>
  <c r="AB1670" i="18" a="1"/>
  <c r="AB1670" i="18" s="1"/>
  <c r="AB1671" i="18" a="1"/>
  <c r="AB1671" i="18" s="1"/>
  <c r="AB1674" i="18" a="1"/>
  <c r="AB1674" i="18" s="1"/>
  <c r="AB1677" i="18" a="1"/>
  <c r="AB1677" i="18" s="1"/>
  <c r="AB1678" i="18" a="1"/>
  <c r="AB1678" i="18" s="1"/>
  <c r="AB1679" i="18" a="1"/>
  <c r="AB1679" i="18" s="1"/>
  <c r="AB1681" i="18" a="1"/>
  <c r="AB1681" i="18" s="1"/>
  <c r="AB1682" i="18" a="1"/>
  <c r="AB1682" i="18" s="1"/>
  <c r="AB1685" i="18" a="1"/>
  <c r="AB1685" i="18" s="1"/>
  <c r="AB1686" i="18" a="1"/>
  <c r="AB1686" i="18" s="1"/>
  <c r="AB1687" i="18" a="1"/>
  <c r="AB1687" i="18" s="1"/>
  <c r="AB1690" i="18" a="1"/>
  <c r="AB1690" i="18" s="1"/>
  <c r="AB1693" i="18" a="1"/>
  <c r="AB1693" i="18" s="1"/>
  <c r="AB1694" i="18" a="1"/>
  <c r="AB1694" i="18" s="1"/>
  <c r="AB1695" i="18" a="1"/>
  <c r="AB1695" i="18" s="1"/>
  <c r="AB1696" i="18" a="1"/>
  <c r="AB1696" i="18" s="1"/>
  <c r="AB1698" i="18" a="1"/>
  <c r="AB1698" i="18" s="1"/>
  <c r="AB1701" i="18" a="1"/>
  <c r="AB1701" i="18" s="1"/>
  <c r="AB1702" i="18" a="1"/>
  <c r="AB1702" i="18" s="1"/>
  <c r="AB1703" i="18" a="1"/>
  <c r="AB1703" i="18" s="1"/>
  <c r="AB1704" i="18" a="1"/>
  <c r="AB1704" i="18" s="1"/>
  <c r="AB1705" i="18" a="1"/>
  <c r="AB1705" i="18" s="1"/>
  <c r="AB1706" i="18" a="1"/>
  <c r="AB1706" i="18" s="1"/>
  <c r="AB1709" i="18" a="1"/>
  <c r="AB1709" i="18" s="1"/>
  <c r="AB1710" i="18" a="1"/>
  <c r="AB1710" i="18" s="1"/>
  <c r="AB1711" i="18" a="1"/>
  <c r="AB1711" i="18" s="1"/>
  <c r="AB1713" i="18" a="1"/>
  <c r="AB1713" i="18" s="1"/>
  <c r="AB1714" i="18" a="1"/>
  <c r="AB1714" i="18" s="1"/>
  <c r="AB1717" i="18" a="1"/>
  <c r="AB1717" i="18" s="1"/>
  <c r="AB1718" i="18" a="1"/>
  <c r="AB1718" i="18" s="1"/>
  <c r="AB1719" i="18" a="1"/>
  <c r="AB1719" i="18" s="1"/>
  <c r="AB1720" i="18" a="1"/>
  <c r="AB1720" i="18" s="1"/>
  <c r="AB1722" i="18" a="1"/>
  <c r="AB1722" i="18" s="1"/>
  <c r="AB1725" i="18" a="1"/>
  <c r="AB1725" i="18" s="1"/>
  <c r="AB1726" i="18" a="1"/>
  <c r="AB1726" i="18" s="1"/>
  <c r="AB1727" i="18" a="1"/>
  <c r="AB1727" i="18" s="1"/>
  <c r="AB1729" i="18" a="1"/>
  <c r="AB1729" i="18" s="1"/>
  <c r="AB1730" i="18" a="1"/>
  <c r="AB1730" i="18" s="1"/>
  <c r="AB1733" i="18" a="1"/>
  <c r="AB1733" i="18" s="1"/>
  <c r="AB1734" i="18" a="1"/>
  <c r="AB1734" i="18" s="1"/>
  <c r="AB1735" i="18" a="1"/>
  <c r="AB1735" i="18" s="1"/>
  <c r="AB1738" i="18" a="1"/>
  <c r="AB1738" i="18" s="1"/>
  <c r="AB1741" i="18" a="1"/>
  <c r="AB1741" i="18" s="1"/>
  <c r="AB1742" i="18" a="1"/>
  <c r="AB1742" i="18" s="1"/>
  <c r="AB1743" i="18" a="1"/>
  <c r="AB1743" i="18" s="1"/>
  <c r="AB1744" i="18" a="1"/>
  <c r="AB1744" i="18" s="1"/>
  <c r="AB1745" i="18" a="1"/>
  <c r="AB1745" i="18" s="1"/>
  <c r="AB1746" i="18" a="1"/>
  <c r="AB1746" i="18" s="1"/>
  <c r="AB1749" i="18" a="1"/>
  <c r="AB1749" i="18" s="1"/>
  <c r="AB1750" i="18" a="1"/>
  <c r="AB1750" i="18" s="1"/>
  <c r="AB1751" i="18" a="1"/>
  <c r="AB1751" i="18" s="1"/>
  <c r="AB1753" i="18" a="1"/>
  <c r="AB1753" i="18" s="1"/>
  <c r="AB1754" i="18" a="1"/>
  <c r="AB1754" i="18" s="1"/>
  <c r="AB1757" i="18" a="1"/>
  <c r="AB1757" i="18" s="1"/>
  <c r="AB1758" i="18" a="1"/>
  <c r="AB1758" i="18" s="1"/>
  <c r="AB1759" i="18" a="1"/>
  <c r="AB1759" i="18" s="1"/>
  <c r="AB1762" i="18" a="1"/>
  <c r="AB1762" i="18" s="1"/>
  <c r="AB1765" i="18" a="1"/>
  <c r="AB1765" i="18" s="1"/>
  <c r="AB1766" i="18" a="1"/>
  <c r="AB1766" i="18" s="1"/>
  <c r="AB1767" i="18" a="1"/>
  <c r="AB1767" i="18" s="1"/>
  <c r="AB1769" i="18" a="1"/>
  <c r="AB1769" i="18" s="1"/>
  <c r="AB1770" i="18" a="1"/>
  <c r="AB1770" i="18" s="1"/>
  <c r="AB1773" i="18" a="1"/>
  <c r="AB1773" i="18" s="1"/>
  <c r="AB1774" i="18" a="1"/>
  <c r="AB1774" i="18" s="1"/>
  <c r="AB1775" i="18" a="1"/>
  <c r="AB1775" i="18" s="1"/>
  <c r="AB1776" i="18" a="1"/>
  <c r="AB1776" i="18" s="1"/>
  <c r="AB1777" i="18" a="1"/>
  <c r="AB1777" i="18" s="1"/>
  <c r="AB1778" i="18" a="1"/>
  <c r="AB1778" i="18" s="1"/>
  <c r="AB1781" i="18" a="1"/>
  <c r="AB1781" i="18" s="1"/>
  <c r="AB1782" i="18" a="1"/>
  <c r="AB1782" i="18" s="1"/>
  <c r="AB1783" i="18" a="1"/>
  <c r="AB1783" i="18" s="1"/>
  <c r="AB1786" i="18" a="1"/>
  <c r="AB1786" i="18" s="1"/>
  <c r="AB1789" i="18" a="1"/>
  <c r="AB1789" i="18" s="1"/>
  <c r="AB1790" i="18" a="1"/>
  <c r="AB1790" i="18" s="1"/>
  <c r="AB1791" i="18" a="1"/>
  <c r="AB1791" i="18" s="1"/>
  <c r="AB1793" i="18" a="1"/>
  <c r="AB1793" i="18" s="1"/>
  <c r="AB1794" i="18" a="1"/>
  <c r="AB1794" i="18" s="1"/>
  <c r="AB1797" i="18" a="1"/>
  <c r="AB1797" i="18" s="1"/>
  <c r="AB1798" i="18" a="1"/>
  <c r="AB1798" i="18" s="1"/>
  <c r="AB1799" i="18" a="1"/>
  <c r="AB1799" i="18" s="1"/>
  <c r="AB1800" i="18" a="1"/>
  <c r="AB1800" i="18" s="1"/>
  <c r="AB1802" i="18" a="1"/>
  <c r="AB1802" i="18" s="1"/>
  <c r="AB1805" i="18" a="1"/>
  <c r="AB1805" i="18" s="1"/>
  <c r="AB1806" i="18" a="1"/>
  <c r="AB1806" i="18" s="1"/>
  <c r="AB1807" i="18" a="1"/>
  <c r="AB1807" i="18" s="1"/>
  <c r="AB1809" i="18" a="1"/>
  <c r="AB1809" i="18" s="1"/>
  <c r="AB1810" i="18" a="1"/>
  <c r="AB1810" i="18" s="1"/>
  <c r="AB1813" i="18" a="1"/>
  <c r="AB1813" i="18" s="1"/>
  <c r="AB1814" i="18" a="1"/>
  <c r="AB1814" i="18" s="1"/>
  <c r="AB1815" i="18" a="1"/>
  <c r="AB1815" i="18" s="1"/>
  <c r="AB1817" i="18" a="1"/>
  <c r="AB1817" i="18" s="1"/>
  <c r="AB1818" i="18" a="1"/>
  <c r="AB1818" i="18" s="1"/>
  <c r="AB1821" i="18" a="1"/>
  <c r="AB1821" i="18" s="1"/>
  <c r="AB1822" i="18" a="1"/>
  <c r="AB1822" i="18" s="1"/>
  <c r="AB1823" i="18" a="1"/>
  <c r="AB1823" i="18" s="1"/>
  <c r="AB1826" i="18" a="1"/>
  <c r="AB1826" i="18" s="1"/>
  <c r="AB1829" i="18" a="1"/>
  <c r="AB1829" i="18" s="1"/>
  <c r="AB1830" i="18" a="1"/>
  <c r="AB1830" i="18" s="1"/>
  <c r="AB1831" i="18" a="1"/>
  <c r="AB1831" i="18" s="1"/>
  <c r="AB1833" i="18" a="1"/>
  <c r="AB1833" i="18" s="1"/>
  <c r="AB1834" i="18" a="1"/>
  <c r="AB1834" i="18" s="1"/>
  <c r="AB1837" i="18" a="1"/>
  <c r="AB1837" i="18" s="1"/>
  <c r="AB1838" i="18" a="1"/>
  <c r="AB1838" i="18" s="1"/>
  <c r="AB1839" i="18" a="1"/>
  <c r="AB1839" i="18" s="1"/>
  <c r="AB1840" i="18" a="1"/>
  <c r="AB1840" i="18" s="1"/>
  <c r="AB1841" i="18" a="1"/>
  <c r="AB1841" i="18" s="1"/>
  <c r="AB1842" i="18" a="1"/>
  <c r="AB1842" i="18" s="1"/>
  <c r="AB1845" i="18" a="1"/>
  <c r="AB1845" i="18" s="1"/>
  <c r="AB1846" i="18" a="1"/>
  <c r="AB1846" i="18" s="1"/>
  <c r="AB1847" i="18" a="1"/>
  <c r="AB1847" i="18" s="1"/>
  <c r="AB1850" i="18" a="1"/>
  <c r="AB1850" i="18" s="1"/>
  <c r="AB1853" i="18" a="1"/>
  <c r="AB1853" i="18" s="1"/>
  <c r="AB1854" i="18" a="1"/>
  <c r="AB1854" i="18" s="1"/>
  <c r="AB1855" i="18" a="1"/>
  <c r="AB1855" i="18" s="1"/>
  <c r="AB1856" i="18" a="1"/>
  <c r="AB1856" i="18" s="1"/>
  <c r="AB1858" i="18" a="1"/>
  <c r="AB1858" i="18" s="1"/>
  <c r="AB1861" i="18" a="1"/>
  <c r="AB1861" i="18" s="1"/>
  <c r="AB1862" i="18" a="1"/>
  <c r="AB1862" i="18" s="1"/>
  <c r="AB1863" i="18" a="1"/>
  <c r="AB1863" i="18" s="1"/>
  <c r="AB1866" i="18" a="1"/>
  <c r="AB1866" i="18" s="1"/>
  <c r="AB1869" i="18" a="1"/>
  <c r="AB1869" i="18" s="1"/>
  <c r="AB1870" i="18" a="1"/>
  <c r="AB1870" i="18" s="1"/>
  <c r="AB1871" i="18" a="1"/>
  <c r="AB1871" i="18" s="1"/>
  <c r="AB1874" i="18" a="1"/>
  <c r="AB1874" i="18" s="1"/>
  <c r="AB1877" i="18" a="1"/>
  <c r="AB1877" i="18" s="1"/>
  <c r="AB1879" i="18" a="1"/>
  <c r="AB1879" i="18" s="1"/>
  <c r="AB1880" i="18" a="1"/>
  <c r="AB1880" i="18" s="1"/>
  <c r="AB1881" i="18" a="1"/>
  <c r="AB1881" i="18" s="1"/>
  <c r="AB1882" i="18" a="1"/>
  <c r="AB1882" i="18" s="1"/>
  <c r="AB1885" i="18" a="1"/>
  <c r="AB1885" i="18" s="1"/>
  <c r="AB1886" i="18" a="1"/>
  <c r="AB1886" i="18" s="1"/>
  <c r="AB1887" i="18" a="1"/>
  <c r="AB1887" i="18" s="1"/>
  <c r="AB1890" i="18" a="1"/>
  <c r="AB1890" i="18" s="1"/>
  <c r="AB1893" i="18" a="1"/>
  <c r="AB1893" i="18" s="1"/>
  <c r="AB1894" i="18" a="1"/>
  <c r="AB1894" i="18" s="1"/>
  <c r="AB1895" i="18" a="1"/>
  <c r="AB1895" i="18" s="1"/>
  <c r="AB1897" i="18" a="1"/>
  <c r="AB1897" i="18" s="1"/>
  <c r="AB1901" i="18" a="1"/>
  <c r="AB1901" i="18" s="1"/>
  <c r="AB1902" i="18" a="1"/>
  <c r="AB1902" i="18" s="1"/>
  <c r="AB1903" i="18" a="1"/>
  <c r="AB1903" i="18" s="1"/>
  <c r="AB1904" i="18" a="1"/>
  <c r="AB1904" i="18" s="1"/>
  <c r="AB1909" i="18" a="1"/>
  <c r="AB1909" i="18" s="1"/>
  <c r="AB1910" i="18" a="1"/>
  <c r="AB1910" i="18" s="1"/>
  <c r="AB1911" i="18" a="1"/>
  <c r="AB1911" i="18" s="1"/>
  <c r="AB1912" i="18" a="1"/>
  <c r="AB1912" i="18" s="1"/>
  <c r="AB1917" i="18" a="1"/>
  <c r="AB1917" i="18" s="1"/>
  <c r="AB1919" i="18" a="1"/>
  <c r="AB1919" i="18" s="1"/>
  <c r="AB1920" i="18" a="1"/>
  <c r="AB1920" i="18" s="1"/>
  <c r="AB1921" i="18" a="1"/>
  <c r="AB1921" i="18" s="1"/>
  <c r="AB1922" i="18" a="1"/>
  <c r="AB1922" i="18" s="1"/>
  <c r="AB1926" i="18" a="1"/>
  <c r="AB1926" i="18" s="1"/>
  <c r="AB1927" i="18" a="1"/>
  <c r="AB1927" i="18" s="1"/>
  <c r="AB1928" i="18" a="1"/>
  <c r="AB1928" i="18" s="1"/>
  <c r="AB1929" i="18" a="1"/>
  <c r="AB1929" i="18" s="1"/>
  <c r="AB1930" i="18" a="1"/>
  <c r="AB1930" i="18" s="1"/>
  <c r="AB1933" i="18" a="1"/>
  <c r="AB1933" i="18" s="1"/>
  <c r="AB1935" i="18" a="1"/>
  <c r="AB1935" i="18" s="1"/>
  <c r="AB1936" i="18" a="1"/>
  <c r="AB1936" i="18" s="1"/>
  <c r="AB1937" i="18" a="1"/>
  <c r="AB1937" i="18" s="1"/>
  <c r="AB1941" i="18" a="1"/>
  <c r="AB1941" i="18" s="1"/>
  <c r="AB1943" i="18" a="1"/>
  <c r="AB1943" i="18" s="1"/>
  <c r="AB1944" i="18" a="1"/>
  <c r="AB1944" i="18" s="1"/>
  <c r="AB1946" i="18" a="1"/>
  <c r="AB1946" i="18" s="1"/>
  <c r="AB1949" i="18" a="1"/>
  <c r="AB1949" i="18" s="1"/>
  <c r="AB1950" i="18" a="1"/>
  <c r="AB1950" i="18" s="1"/>
  <c r="AB1954" i="18" a="1"/>
  <c r="AB1954" i="18" s="1"/>
  <c r="AB1957" i="18" a="1"/>
  <c r="AB1957" i="18" s="1"/>
  <c r="AB1958" i="18" a="1"/>
  <c r="AB1958" i="18" s="1"/>
  <c r="AB1959" i="18" a="1"/>
  <c r="AB1959" i="18" s="1"/>
  <c r="AB1960" i="18" a="1"/>
  <c r="AB1960" i="18" s="1"/>
  <c r="AB1962" i="18" a="1"/>
  <c r="AB1962" i="18" s="1"/>
  <c r="AB1964" i="18" a="1"/>
  <c r="AB1964" i="18" s="1"/>
  <c r="AB1966" i="18" a="1"/>
  <c r="AB1966" i="18" s="1"/>
  <c r="AB1967" i="18" a="1"/>
  <c r="AB1967" i="18" s="1"/>
  <c r="AB1968" i="18" a="1"/>
  <c r="AB1968" i="18" s="1"/>
  <c r="AB1969" i="18" a="1"/>
  <c r="AB1969" i="18" s="1"/>
  <c r="AB1970" i="18" a="1"/>
  <c r="AB1970" i="18" s="1"/>
  <c r="AB1973" i="18" a="1"/>
  <c r="AB1973" i="18" s="1"/>
  <c r="AB1975" i="18" a="1"/>
  <c r="AB1975" i="18" s="1"/>
  <c r="AB1977" i="18" a="1"/>
  <c r="AB1977" i="18" s="1"/>
  <c r="AB1978" i="18" a="1"/>
  <c r="AB1978" i="18" s="1"/>
  <c r="AB1982" i="18" a="1"/>
  <c r="AB1982" i="18" s="1"/>
  <c r="AB1983" i="18" a="1"/>
  <c r="AB1983" i="18" s="1"/>
  <c r="AB1985" i="18" a="1"/>
  <c r="AB1985" i="18" s="1"/>
  <c r="AB1986" i="18" a="1"/>
  <c r="AB1986" i="18" s="1"/>
  <c r="AB1988" i="18" a="1"/>
  <c r="AB1988" i="18" s="1"/>
  <c r="AB1989" i="18" a="1"/>
  <c r="AB1989" i="18" s="1"/>
  <c r="AB1990" i="18" a="1"/>
  <c r="AB1990" i="18" s="1"/>
  <c r="AB1993" i="18" a="1"/>
  <c r="AB1993" i="18" s="1"/>
  <c r="AB1994" i="18" a="1"/>
  <c r="AB1994" i="18" s="1"/>
  <c r="AB1997" i="18" a="1"/>
  <c r="AB1997" i="18" s="1"/>
  <c r="AB1999" i="18" a="1"/>
  <c r="AB1999" i="18" s="1"/>
  <c r="AB2001" i="18" a="1"/>
  <c r="AB2001" i="18" s="1"/>
  <c r="AB2002" i="18" a="1"/>
  <c r="AB2002" i="18" s="1"/>
  <c r="AB2005" i="18" a="1"/>
  <c r="AB2005" i="18" s="1"/>
  <c r="AB2006" i="18" a="1"/>
  <c r="AB2006" i="18" s="1"/>
  <c r="AB2007" i="18" a="1"/>
  <c r="AB2007" i="18" s="1"/>
  <c r="AB2009" i="18" a="1"/>
  <c r="AB2009" i="18" s="1"/>
  <c r="AB2010" i="18" a="1"/>
  <c r="AB2010" i="18" s="1"/>
  <c r="AB2012" i="18" a="1"/>
  <c r="AB2012" i="18" s="1"/>
  <c r="AB2013" i="18" a="1"/>
  <c r="AB2013" i="18" s="1"/>
  <c r="AB2014" i="18" a="1"/>
  <c r="AB2014" i="18" s="1"/>
  <c r="AB2016" i="18" a="1"/>
  <c r="AB2016" i="18" s="1"/>
  <c r="AB2017" i="18" a="1"/>
  <c r="AB2017" i="18" s="1"/>
  <c r="AB2018" i="18" a="1"/>
  <c r="AB2018" i="18" s="1"/>
  <c r="AB2024" i="18" a="1"/>
  <c r="AB2024" i="18" s="1"/>
  <c r="AB2025" i="18" a="1"/>
  <c r="AB2025" i="18" s="1"/>
  <c r="AB2026" i="18" a="1"/>
  <c r="AB2026" i="18" s="1"/>
  <c r="AB2030" i="18" a="1"/>
  <c r="AB2030" i="18" s="1"/>
  <c r="AB2031" i="18" a="1"/>
  <c r="AB2031" i="18" s="1"/>
  <c r="AB2032" i="18" a="1"/>
  <c r="AB2032" i="18" s="1"/>
  <c r="AB2033" i="18" a="1"/>
  <c r="AB2033" i="18" s="1"/>
  <c r="AB2034" i="18" a="1"/>
  <c r="AB2034" i="18" s="1"/>
  <c r="AB2036" i="18" a="1"/>
  <c r="AB2036" i="18" s="1"/>
  <c r="AB2038" i="18" a="1"/>
  <c r="AB2038" i="18" s="1"/>
  <c r="AB2039" i="18" a="1"/>
  <c r="AB2039" i="18" s="1"/>
  <c r="AB2040" i="18" a="1"/>
  <c r="AB2040" i="18" s="1"/>
  <c r="AB2041" i="18" a="1"/>
  <c r="AB2041" i="18" s="1"/>
  <c r="AB2042" i="18" a="1"/>
  <c r="AB2042" i="18" s="1"/>
  <c r="AB2047" i="18" a="1"/>
  <c r="AB2047" i="18" s="1"/>
  <c r="AB2048" i="18" a="1"/>
  <c r="AB2048" i="18" s="1"/>
  <c r="AB2049" i="18" a="1"/>
  <c r="AB2049" i="18" s="1"/>
  <c r="AB2050" i="18" a="1"/>
  <c r="AB2050" i="18" s="1"/>
  <c r="AB2054" i="18" a="1"/>
  <c r="AB2054" i="18" s="1"/>
  <c r="AB2056" i="18" a="1"/>
  <c r="AB2056" i="18" s="1"/>
  <c r="AB2057" i="18" a="1"/>
  <c r="AB2057" i="18" s="1"/>
  <c r="AB2061" i="18" a="1"/>
  <c r="AB2061" i="18" s="1"/>
  <c r="AB2065" i="18" a="1"/>
  <c r="AB2065" i="18" s="1"/>
  <c r="AB2066" i="18" a="1"/>
  <c r="AB2066" i="18" s="1"/>
  <c r="AB2069" i="18" a="1"/>
  <c r="AB2069" i="18" s="1"/>
  <c r="AB2072" i="18" a="1"/>
  <c r="AB2072" i="18" s="1"/>
  <c r="AB2073" i="18" a="1"/>
  <c r="AB2073" i="18" s="1"/>
  <c r="AB2074" i="18" a="1"/>
  <c r="AB2074" i="18" s="1"/>
  <c r="AB2076" i="18" a="1"/>
  <c r="AB2076" i="18" s="1"/>
  <c r="AB2077" i="18" a="1"/>
  <c r="AB2077" i="18" s="1"/>
  <c r="AB2078" i="18" a="1"/>
  <c r="AB2078" i="18" s="1"/>
  <c r="AB2080" i="18" a="1"/>
  <c r="AB2080" i="18" s="1"/>
  <c r="AB2081" i="18" a="1"/>
  <c r="AB2081" i="18" s="1"/>
  <c r="AB2082" i="18" a="1"/>
  <c r="AB2082" i="18" s="1"/>
  <c r="AB2085" i="18" a="1"/>
  <c r="AB2085" i="18" s="1"/>
  <c r="AB2087" i="18" a="1"/>
  <c r="AB2087" i="18" s="1"/>
  <c r="AB2088" i="18" a="1"/>
  <c r="AB2088" i="18" s="1"/>
  <c r="AB2089" i="18" a="1"/>
  <c r="AB2089" i="18" s="1"/>
  <c r="AB2090" i="18" a="1"/>
  <c r="AB2090" i="18" s="1"/>
  <c r="AB2094" i="18" a="1"/>
  <c r="AB2094" i="18" s="1"/>
  <c r="AB2095" i="18" a="1"/>
  <c r="AB2095" i="18" s="1"/>
  <c r="AB2096" i="18" a="1"/>
  <c r="AB2096" i="18" s="1"/>
  <c r="AB2097" i="18" a="1"/>
  <c r="AB2097" i="18" s="1"/>
  <c r="AB2098" i="18" a="1"/>
  <c r="AB2098" i="18" s="1"/>
  <c r="AB2103" i="18" a="1"/>
  <c r="AB2103" i="18" s="1"/>
  <c r="AB2105" i="18" a="1"/>
  <c r="AB2105" i="18" s="1"/>
  <c r="AB2106" i="18" a="1"/>
  <c r="AB2106" i="18" s="1"/>
  <c r="AB2110" i="18" a="1"/>
  <c r="AB2110" i="18" s="1"/>
  <c r="AB2111" i="18" a="1"/>
  <c r="AB2111" i="18" s="1"/>
  <c r="AB2112" i="18" a="1"/>
  <c r="AB2112" i="18" s="1"/>
  <c r="AB2113" i="18" a="1"/>
  <c r="AB2113" i="18" s="1"/>
  <c r="AB2114" i="18" a="1"/>
  <c r="AB2114" i="18" s="1"/>
  <c r="AB2118" i="18" a="1"/>
  <c r="AB2118" i="18" s="1"/>
  <c r="AB2120" i="18" a="1"/>
  <c r="AB2120" i="18" s="1"/>
  <c r="AB2121" i="18" a="1"/>
  <c r="AB2121" i="18" s="1"/>
  <c r="AB2122" i="18" a="1"/>
  <c r="AB2122" i="18" s="1"/>
  <c r="AB2127" i="18" a="1"/>
  <c r="AB2127" i="18" s="1"/>
  <c r="AB2129" i="18" a="1"/>
  <c r="AB2129" i="18" s="1"/>
  <c r="AB2130" i="18" a="1"/>
  <c r="AB2130" i="18" s="1"/>
  <c r="AB2134" i="18" a="1"/>
  <c r="AB2134" i="18" s="1"/>
  <c r="AB2135" i="18" a="1"/>
  <c r="AB2135" i="18" s="1"/>
  <c r="AB2136" i="18" a="1"/>
  <c r="AB2136" i="18" s="1"/>
  <c r="AB2137" i="18" a="1"/>
  <c r="AB2137" i="18" s="1"/>
  <c r="AB2138" i="18" a="1"/>
  <c r="AB2138" i="18" s="1"/>
  <c r="AB2142" i="18" a="1"/>
  <c r="AB2142" i="18" s="1"/>
  <c r="AB2144" i="18" a="1"/>
  <c r="AB2144" i="18" s="1"/>
  <c r="AB2145" i="18" a="1"/>
  <c r="AB2145" i="18" s="1"/>
  <c r="AB2146" i="18" a="1"/>
  <c r="AB2146" i="18" s="1"/>
  <c r="AB2150" i="18" a="1"/>
  <c r="AB2150" i="18" s="1"/>
  <c r="AB2152" i="18" a="1"/>
  <c r="AB2152" i="18" s="1"/>
  <c r="AB2153" i="18" a="1"/>
  <c r="AB2153" i="18" s="1"/>
  <c r="AB2154" i="18" a="1"/>
  <c r="AB2154" i="18" s="1"/>
  <c r="AB2157" i="18" a="1"/>
  <c r="AB2157" i="18" s="1"/>
  <c r="AB2158" i="18" a="1"/>
  <c r="AB2158" i="18" s="1"/>
  <c r="AB2159" i="18" a="1"/>
  <c r="AB2159" i="18" s="1"/>
  <c r="AB2160" i="18" a="1"/>
  <c r="AB2160" i="18" s="1"/>
  <c r="AB2161" i="18" a="1"/>
  <c r="AB2161" i="18" s="1"/>
  <c r="AB2162" i="18" a="1"/>
  <c r="AB2162" i="18" s="1"/>
  <c r="AB2165" i="18" a="1"/>
  <c r="AB2165" i="18" s="1"/>
  <c r="AB2166" i="18" a="1"/>
  <c r="AB2166" i="18" s="1"/>
  <c r="AB2167" i="18" a="1"/>
  <c r="AB2167" i="18" s="1"/>
  <c r="AB2168" i="18" a="1"/>
  <c r="AB2168" i="18" s="1"/>
  <c r="AB2169" i="18" a="1"/>
  <c r="AB2169" i="18" s="1"/>
  <c r="AB2170" i="18" a="1"/>
  <c r="AB2170" i="18" s="1"/>
  <c r="AB2173" i="18" a="1"/>
  <c r="AB2173" i="18" s="1"/>
  <c r="AB2175" i="18" a="1"/>
  <c r="AB2175" i="18" s="1"/>
  <c r="AB2176" i="18" a="1"/>
  <c r="AB2176" i="18" s="1"/>
  <c r="AB2177" i="18" a="1"/>
  <c r="AB2177" i="18" s="1"/>
  <c r="AB2182" i="18" a="1"/>
  <c r="AB2182" i="18" s="1"/>
  <c r="AB2185" i="18" a="1"/>
  <c r="AB2185" i="18" s="1"/>
  <c r="AB2186" i="18" a="1"/>
  <c r="AB2186" i="18" s="1"/>
  <c r="AB2189" i="18" a="1"/>
  <c r="AB2189" i="18" s="1"/>
  <c r="AB2192" i="18" a="1"/>
  <c r="AB2192" i="18" s="1"/>
  <c r="AB2193" i="18" a="1"/>
  <c r="AB2193" i="18" s="1"/>
  <c r="AB2194" i="18" a="1"/>
  <c r="AB2194" i="18" s="1"/>
  <c r="AB2197" i="18" a="1"/>
  <c r="AB2197" i="18" s="1"/>
  <c r="AB2199" i="18" a="1"/>
  <c r="AB2199" i="18" s="1"/>
  <c r="AB2200" i="18" a="1"/>
  <c r="AB2200" i="18" s="1"/>
  <c r="AB2201" i="18" a="1"/>
  <c r="AB2201" i="18" s="1"/>
  <c r="AB2202" i="18" a="1"/>
  <c r="AB2202" i="18" s="1"/>
  <c r="AB2206" i="18" a="1"/>
  <c r="AB2206" i="18" s="1"/>
  <c r="AB2208" i="18" a="1"/>
  <c r="AB2208" i="18" s="1"/>
  <c r="AB2209" i="18" a="1"/>
  <c r="AB2209" i="18" s="1"/>
  <c r="AB2210" i="18" a="1"/>
  <c r="AB2210" i="18" s="1"/>
  <c r="AB2214" i="18" a="1"/>
  <c r="AB2214" i="18" s="1"/>
  <c r="AB2215" i="18" a="1"/>
  <c r="AB2215" i="18" s="1"/>
  <c r="AB2216" i="18" a="1"/>
  <c r="AB2216" i="18" s="1"/>
  <c r="AB2217" i="18" a="1"/>
  <c r="AB2217" i="18" s="1"/>
  <c r="AB2218" i="18" a="1"/>
  <c r="AB2218" i="18" s="1"/>
  <c r="AB2222" i="18" a="1"/>
  <c r="AB2222" i="18" s="1"/>
  <c r="AB2223" i="18" a="1"/>
  <c r="AB2223" i="18" s="1"/>
  <c r="AB2224" i="18" a="1"/>
  <c r="AB2224" i="18" s="1"/>
  <c r="AB2225" i="18" a="1"/>
  <c r="AB2225" i="18" s="1"/>
  <c r="AB2226" i="18" a="1"/>
  <c r="AB2226" i="18" s="1"/>
  <c r="AB2229" i="18" a="1"/>
  <c r="AB2229" i="18" s="1"/>
  <c r="AB2230" i="18" a="1"/>
  <c r="AB2230" i="18" s="1"/>
  <c r="AB2231" i="18" a="1"/>
  <c r="AB2231" i="18" s="1"/>
  <c r="AB2232" i="18" a="1"/>
  <c r="AB2232" i="18" s="1"/>
  <c r="AB2233" i="18" a="1"/>
  <c r="AB2233" i="18" s="1"/>
  <c r="AB2234" i="18" a="1"/>
  <c r="AB2234" i="18" s="1"/>
  <c r="AB2238" i="18" a="1"/>
  <c r="AB2238" i="18" s="1"/>
  <c r="AB2239" i="18" a="1"/>
  <c r="AB2239" i="18" s="1"/>
  <c r="AB2240" i="18" a="1"/>
  <c r="AB2240" i="18" s="1"/>
  <c r="AB2241" i="18" a="1"/>
  <c r="AB2241" i="18" s="1"/>
  <c r="AB2242" i="18" a="1"/>
  <c r="AB2242" i="18" s="1"/>
  <c r="AB2245" i="18" a="1"/>
  <c r="AB2245" i="18" s="1"/>
  <c r="AB2246" i="18" a="1"/>
  <c r="AB2246" i="18" s="1"/>
  <c r="AB2248" i="18" a="1"/>
  <c r="AB2248" i="18" s="1"/>
  <c r="AB2249" i="18" a="1"/>
  <c r="AB2249" i="18" s="1"/>
  <c r="AB2250" i="18" a="1"/>
  <c r="AB2250" i="18" s="1"/>
  <c r="AB2252" i="18" a="1"/>
  <c r="AB2252" i="18" s="1"/>
  <c r="AB2253" i="18" a="1"/>
  <c r="AB2253" i="18" s="1"/>
  <c r="AB2255" i="18" a="1"/>
  <c r="AB2255" i="18" s="1"/>
  <c r="AB2256" i="18" a="1"/>
  <c r="AB2256" i="18" s="1"/>
  <c r="AB2258" i="18" a="1"/>
  <c r="AB2258" i="18" s="1"/>
  <c r="AB2261" i="18" a="1"/>
  <c r="AB2261" i="18" s="1"/>
  <c r="AB2262" i="18" a="1"/>
  <c r="AB2262" i="18" s="1"/>
  <c r="AB2263" i="18" a="1"/>
  <c r="AB2263" i="18" s="1"/>
  <c r="AB2264" i="18" a="1"/>
  <c r="AB2264" i="18" s="1"/>
  <c r="AB2266" i="18" a="1"/>
  <c r="AB2266" i="18" s="1"/>
  <c r="AB2269" i="18" a="1"/>
  <c r="AB2269" i="18" s="1"/>
  <c r="AB2270" i="18" a="1"/>
  <c r="AB2270" i="18" s="1"/>
  <c r="AB2273" i="18" a="1"/>
  <c r="AB2273" i="18" s="1"/>
  <c r="AB2274" i="18" a="1"/>
  <c r="AB2274" i="18" s="1"/>
  <c r="AB2276" i="18" a="1"/>
  <c r="AB2276" i="18" s="1"/>
  <c r="AB2278" i="18" a="1"/>
  <c r="AB2278" i="18" s="1"/>
  <c r="AB2280" i="18" a="1"/>
  <c r="AB2280" i="18" s="1"/>
  <c r="AB2281" i="18" a="1"/>
  <c r="AB2281" i="18" s="1"/>
  <c r="AB2282" i="18" a="1"/>
  <c r="AB2282" i="18" s="1"/>
  <c r="AB2285" i="18" a="1"/>
  <c r="AB2285" i="18" s="1"/>
  <c r="AB2286" i="18" a="1"/>
  <c r="AB2286" i="18" s="1"/>
  <c r="AB2287" i="18" a="1"/>
  <c r="AB2287" i="18" s="1"/>
  <c r="AB2288" i="18" a="1"/>
  <c r="AB2288" i="18" s="1"/>
  <c r="AB2289" i="18" a="1"/>
  <c r="AB2289" i="18" s="1"/>
  <c r="AB2290" i="18" a="1"/>
  <c r="AB2290" i="18" s="1"/>
  <c r="AB2293" i="18" a="1"/>
  <c r="AB2293" i="18" s="1"/>
  <c r="AB2294" i="18" a="1"/>
  <c r="AB2294" i="18" s="1"/>
  <c r="AB2295" i="18" a="1"/>
  <c r="AB2295" i="18" s="1"/>
  <c r="AB2296" i="18" a="1"/>
  <c r="AB2296" i="18" s="1"/>
  <c r="AB2297" i="18" a="1"/>
  <c r="AB2297" i="18" s="1"/>
  <c r="AB2298" i="18" a="1"/>
  <c r="AB2298" i="18" s="1"/>
  <c r="AB2301" i="18" a="1"/>
  <c r="AB2301" i="18" s="1"/>
  <c r="AB2303" i="18" a="1"/>
  <c r="AB2303" i="18" s="1"/>
  <c r="AB2304" i="18" a="1"/>
  <c r="AB2304" i="18" s="1"/>
  <c r="AB2305" i="18" a="1"/>
  <c r="AB2305" i="18" s="1"/>
  <c r="AB2306" i="18" a="1"/>
  <c r="AB2306" i="18" s="1"/>
  <c r="AB2310" i="18" a="1"/>
  <c r="AB2310" i="18" s="1"/>
  <c r="AB2312" i="18" a="1"/>
  <c r="AB2312" i="18" s="1"/>
  <c r="AB2313" i="18" a="1"/>
  <c r="AB2313" i="18" s="1"/>
  <c r="AB2314" i="18" a="1"/>
  <c r="AB2314" i="18" s="1"/>
  <c r="AB2317" i="18" a="1"/>
  <c r="AB2317" i="18" s="1"/>
  <c r="AB2320" i="18" a="1"/>
  <c r="AB2320" i="18" s="1"/>
  <c r="AB2322" i="18" a="1"/>
  <c r="AB2322" i="18" s="1"/>
  <c r="AB2325" i="18" a="1"/>
  <c r="AB2325" i="18" s="1"/>
  <c r="AB2328" i="18" a="1"/>
  <c r="AB2328" i="18" s="1"/>
  <c r="AB2329" i="18" a="1"/>
  <c r="AB2329" i="18" s="1"/>
  <c r="AB2330" i="18" a="1"/>
  <c r="AB2330" i="18" s="1"/>
  <c r="AB2333" i="18" a="1"/>
  <c r="AB2333" i="18" s="1"/>
  <c r="AB2334" i="18" a="1"/>
  <c r="AB2334" i="18" s="1"/>
  <c r="AB2336" i="18" a="1"/>
  <c r="AB2336" i="18" s="1"/>
  <c r="AB2337" i="18" a="1"/>
  <c r="AB2337" i="18" s="1"/>
  <c r="AB2338" i="18" a="1"/>
  <c r="AB2338" i="18" s="1"/>
  <c r="AB2341" i="18" a="1"/>
  <c r="AB2341" i="18" s="1"/>
  <c r="AB2342" i="18" a="1"/>
  <c r="AB2342" i="18" s="1"/>
  <c r="AB2344" i="18" a="1"/>
  <c r="AB2344" i="18" s="1"/>
  <c r="AB2345" i="18" a="1"/>
  <c r="AB2345" i="18" s="1"/>
  <c r="AB2346" i="18" a="1"/>
  <c r="AB2346" i="18" s="1"/>
  <c r="AB2349" i="18" a="1"/>
  <c r="AB2349" i="18" s="1"/>
  <c r="AB2350" i="18" a="1"/>
  <c r="AB2350" i="18" s="1"/>
  <c r="AB2351" i="18" a="1"/>
  <c r="AB2351" i="18" s="1"/>
  <c r="AB2352" i="18" a="1"/>
  <c r="AB2352" i="18" s="1"/>
  <c r="AB2353" i="18" a="1"/>
  <c r="AB2353" i="18" s="1"/>
  <c r="AB2354" i="18" a="1"/>
  <c r="AB2354" i="18" s="1"/>
  <c r="AB2357" i="18" a="1"/>
  <c r="AB2357" i="18" s="1"/>
  <c r="AB2358" i="18" a="1"/>
  <c r="AB2358" i="18" s="1"/>
  <c r="AB2359" i="18" a="1"/>
  <c r="AB2359" i="18" s="1"/>
  <c r="AB2360" i="18" a="1"/>
  <c r="AB2360" i="18" s="1"/>
  <c r="AB2361" i="18" a="1"/>
  <c r="AB2361" i="18" s="1"/>
  <c r="AB2362" i="18" a="1"/>
  <c r="AB2362" i="18" s="1"/>
  <c r="AB2365" i="18" a="1"/>
  <c r="AB2365" i="18" s="1"/>
  <c r="AB2366" i="18" a="1"/>
  <c r="AB2366" i="18" s="1"/>
  <c r="AB2367" i="18" a="1"/>
  <c r="AB2367" i="18" s="1"/>
  <c r="AB2368" i="18" a="1"/>
  <c r="AB2368" i="18" s="1"/>
  <c r="AB2370" i="18" a="1"/>
  <c r="AB2370" i="18" s="1"/>
  <c r="AB2373" i="18" a="1"/>
  <c r="AB2373" i="18" s="1"/>
  <c r="AB2374" i="18" a="1"/>
  <c r="AB2374" i="18" s="1"/>
  <c r="AB2376" i="18" a="1"/>
  <c r="AB2376" i="18" s="1"/>
  <c r="AB2377" i="18" a="1"/>
  <c r="AB2377" i="18" s="1"/>
  <c r="AB2378" i="18" a="1"/>
  <c r="AB2378" i="18" s="1"/>
  <c r="AB2381" i="18" a="1"/>
  <c r="AB2381" i="18" s="1"/>
  <c r="AB2382" i="18" a="1"/>
  <c r="AB2382" i="18" s="1"/>
  <c r="AB2384" i="18" a="1"/>
  <c r="AB2384" i="18" s="1"/>
  <c r="AB2385" i="18" a="1"/>
  <c r="AB2385" i="18" s="1"/>
  <c r="AB2386" i="18" a="1"/>
  <c r="AB2386" i="18" s="1"/>
  <c r="AB2389" i="18" a="1"/>
  <c r="AB2389" i="18" s="1"/>
  <c r="AB2392" i="18" a="1"/>
  <c r="AB2392" i="18" s="1"/>
  <c r="AB2393" i="18" a="1"/>
  <c r="AB2393" i="18" s="1"/>
  <c r="AB2394" i="18" a="1"/>
  <c r="AB2394" i="18" s="1"/>
  <c r="AB2397" i="18" a="1"/>
  <c r="AB2397" i="18" s="1"/>
  <c r="AB2398" i="18" a="1"/>
  <c r="AB2398" i="18" s="1"/>
  <c r="AB2399" i="18" a="1"/>
  <c r="AB2399" i="18" s="1"/>
  <c r="AB2400" i="18" a="1"/>
  <c r="AB2400" i="18" s="1"/>
  <c r="AB2401" i="18" a="1"/>
  <c r="AB2401" i="18" s="1"/>
  <c r="AB2402" i="18" a="1"/>
  <c r="AB2402" i="18" s="1"/>
  <c r="AB2405" i="18" a="1"/>
  <c r="AB2405" i="18" s="1"/>
  <c r="AB2406" i="18" a="1"/>
  <c r="AB2406" i="18" s="1"/>
  <c r="AB2408" i="18" a="1"/>
  <c r="AB2408" i="18" s="1"/>
  <c r="AB2409" i="18" a="1"/>
  <c r="AB2409" i="18" s="1"/>
  <c r="AB2410" i="18" a="1"/>
  <c r="AB2410" i="18" s="1"/>
  <c r="AB2414" i="18" a="1"/>
  <c r="AB2414" i="18" s="1"/>
  <c r="AB2415" i="18" a="1"/>
  <c r="AB2415" i="18" s="1"/>
  <c r="AB2416" i="18" a="1"/>
  <c r="AB2416" i="18" s="1"/>
  <c r="AB2418" i="18" a="1"/>
  <c r="AB2418" i="18" s="1"/>
  <c r="AB2421" i="18" a="1"/>
  <c r="AB2421" i="18" s="1"/>
  <c r="AB2422" i="18" a="1"/>
  <c r="AB2422" i="18" s="1"/>
  <c r="AB2424" i="18" a="1"/>
  <c r="AB2424" i="18" s="1"/>
  <c r="AB2425" i="18" a="1"/>
  <c r="AB2425" i="18" s="1"/>
  <c r="AB2426" i="18" a="1"/>
  <c r="AB2426" i="18" s="1"/>
  <c r="AB2429" i="18" a="1"/>
  <c r="AB2429" i="18" s="1"/>
  <c r="AB2430" i="18" a="1"/>
  <c r="AB2430" i="18" s="1"/>
  <c r="AB2431" i="18" a="1"/>
  <c r="AB2431" i="18" s="1"/>
  <c r="AB2432" i="18" a="1"/>
  <c r="AB2432" i="18" s="1"/>
  <c r="AB2433" i="18" a="1"/>
  <c r="AB2433" i="18" s="1"/>
  <c r="AB2434" i="18" a="1"/>
  <c r="AB2434" i="18" s="1"/>
  <c r="AB2437" i="18" a="1"/>
  <c r="AB2437" i="18" s="1"/>
  <c r="AB2438" i="18" a="1"/>
  <c r="AB2438" i="18" s="1"/>
  <c r="AB2440" i="18" a="1"/>
  <c r="AB2440" i="18" s="1"/>
  <c r="AB2441" i="18" a="1"/>
  <c r="AB2441" i="18" s="1"/>
  <c r="AB2442" i="18" a="1"/>
  <c r="AB2442" i="18" s="1"/>
  <c r="AB2445" i="18" a="1"/>
  <c r="AB2445" i="18" s="1"/>
  <c r="AB2446" i="18" a="1"/>
  <c r="AB2446" i="18" s="1"/>
  <c r="AB2448" i="18" a="1"/>
  <c r="AB2448" i="18" s="1"/>
  <c r="AB2449" i="18" a="1"/>
  <c r="AB2449" i="18" s="1"/>
  <c r="AB2450" i="18" a="1"/>
  <c r="AB2450" i="18" s="1"/>
  <c r="AB2453" i="18" a="1"/>
  <c r="AB2453" i="18" s="1"/>
  <c r="AB2455" i="18" a="1"/>
  <c r="AB2455" i="18" s="1"/>
  <c r="AB2456" i="18" a="1"/>
  <c r="AB2456" i="18" s="1"/>
  <c r="AB2457" i="18" a="1"/>
  <c r="AB2457" i="18" s="1"/>
  <c r="AB2458" i="18" a="1"/>
  <c r="AB2458" i="18" s="1"/>
  <c r="AB2461" i="18" a="1"/>
  <c r="AB2461" i="18" s="1"/>
  <c r="AB2462" i="18" a="1"/>
  <c r="AB2462" i="18" s="1"/>
  <c r="AB2464" i="18" a="1"/>
  <c r="AB2464" i="18" s="1"/>
  <c r="AB2466" i="18" a="1"/>
  <c r="AB2466" i="18" s="1"/>
  <c r="AB2469" i="18" a="1"/>
  <c r="AB2469" i="18" s="1"/>
  <c r="AB2470" i="18" a="1"/>
  <c r="AB2470" i="18" s="1"/>
  <c r="AB2472" i="18" a="1"/>
  <c r="AB2472" i="18" s="1"/>
  <c r="AB2473" i="18" a="1"/>
  <c r="AB2473" i="18" s="1"/>
  <c r="AB2474" i="18" a="1"/>
  <c r="AB2474" i="18" s="1"/>
  <c r="AB2476" i="18" a="1"/>
  <c r="AB2476" i="18" s="1"/>
  <c r="AB2477" i="18" a="1"/>
  <c r="AB2477" i="18" s="1"/>
  <c r="AB2478" i="18" a="1"/>
  <c r="AB2478" i="18" s="1"/>
  <c r="AB2479" i="18" a="1"/>
  <c r="AB2479" i="18" s="1"/>
  <c r="AB2480" i="18" a="1"/>
  <c r="AB2480" i="18" s="1"/>
  <c r="AB2481" i="18" a="1"/>
  <c r="AB2481" i="18" s="1"/>
  <c r="AB2482" i="18" a="1"/>
  <c r="AB2482" i="18" s="1"/>
  <c r="AB2485" i="18" a="1"/>
  <c r="AB2485" i="18" s="1"/>
  <c r="AB2486" i="18" a="1"/>
  <c r="AB2486" i="18" s="1"/>
  <c r="AB2487" i="18" a="1"/>
  <c r="AB2487" i="18" s="1"/>
  <c r="AB2488" i="18" a="1"/>
  <c r="AB2488" i="18" s="1"/>
  <c r="AB2489" i="18" a="1"/>
  <c r="AB2489" i="18" s="1"/>
  <c r="AB2490" i="18" a="1"/>
  <c r="AB2490" i="18" s="1"/>
  <c r="AB2493" i="18" a="1"/>
  <c r="AB2493" i="18" s="1"/>
  <c r="AB2494" i="18" a="1"/>
  <c r="AB2494" i="18" s="1"/>
  <c r="AB2495" i="18" a="1"/>
  <c r="AB2495" i="18" s="1"/>
  <c r="AB2496" i="18" a="1"/>
  <c r="AB2496" i="18" s="1"/>
  <c r="AB2497" i="18" a="1"/>
  <c r="AB2497" i="18" s="1"/>
  <c r="AB2498" i="18" a="1"/>
  <c r="AB2498" i="18" s="1"/>
  <c r="AB2501" i="18" a="1"/>
  <c r="AB2501" i="18" s="1"/>
  <c r="AB2502" i="18" a="1"/>
  <c r="AB2502" i="18" s="1"/>
  <c r="AB2503" i="18" a="1"/>
  <c r="AB2503" i="18" s="1"/>
  <c r="AB2504" i="18" a="1"/>
  <c r="AB2504" i="18" s="1"/>
  <c r="AB2505" i="18" a="1"/>
  <c r="AB2505" i="18" s="1"/>
  <c r="AB2506" i="18" a="1"/>
  <c r="AB2506" i="18" s="1"/>
  <c r="AB2509" i="18" a="1"/>
  <c r="AB2509" i="18" s="1"/>
  <c r="AB2510" i="18" a="1"/>
  <c r="AB2510" i="18" s="1"/>
  <c r="AB2511" i="18" a="1"/>
  <c r="AB2511" i="18" s="1"/>
  <c r="AB2512" i="18" a="1"/>
  <c r="AB2512" i="18" s="1"/>
  <c r="AB2513" i="18" a="1"/>
  <c r="AB2513" i="18" s="1"/>
  <c r="AB2514" i="18" a="1"/>
  <c r="AB2514" i="18" s="1"/>
  <c r="AB2517" i="18" a="1"/>
  <c r="AB2517" i="18" s="1"/>
  <c r="AB2518" i="18" a="1"/>
  <c r="AB2518" i="18" s="1"/>
  <c r="AB2519" i="18" a="1"/>
  <c r="AB2519" i="18" s="1"/>
  <c r="AB2520" i="18" a="1"/>
  <c r="AB2520" i="18" s="1"/>
  <c r="AB2521" i="18" a="1"/>
  <c r="AB2521" i="18" s="1"/>
  <c r="AB2522" i="18" a="1"/>
  <c r="AB2522" i="18" s="1"/>
  <c r="AB2525" i="18" a="1"/>
  <c r="AB2525" i="18" s="1"/>
  <c r="AB2526" i="18" a="1"/>
  <c r="AB2526" i="18" s="1"/>
  <c r="AB2527" i="18" a="1"/>
  <c r="AB2527" i="18" s="1"/>
  <c r="AB2528" i="18" a="1"/>
  <c r="AB2528" i="18" s="1"/>
  <c r="AB2529" i="18" a="1"/>
  <c r="AB2529" i="18" s="1"/>
  <c r="AB2530" i="18" a="1"/>
  <c r="AB2530" i="18" s="1"/>
  <c r="AB2533" i="18" a="1"/>
  <c r="AB2533" i="18" s="1"/>
  <c r="AB2534" i="18" a="1"/>
  <c r="AB2534" i="18" s="1"/>
  <c r="AB2535" i="18" a="1"/>
  <c r="AB2535" i="18" s="1"/>
  <c r="AB2536" i="18" a="1"/>
  <c r="AB2536" i="18" s="1"/>
  <c r="AB2537" i="18" a="1"/>
  <c r="AB2537" i="18" s="1"/>
  <c r="AB2538" i="18" a="1"/>
  <c r="AB2538" i="18" s="1"/>
  <c r="V2" i="15" a="1"/>
  <c r="V2" i="15" s="1"/>
  <c r="AB2" i="18" s="1" a="1"/>
  <c r="AB2" i="18" s="1"/>
  <c r="Z2539" i="18"/>
  <c r="W2539" i="18" s="1"/>
  <c r="AA2539" i="18"/>
  <c r="Z2540" i="18"/>
  <c r="W2540" i="18" s="1"/>
  <c r="AA2540" i="18"/>
  <c r="Z2541" i="18"/>
  <c r="W2541" i="18" s="1"/>
  <c r="AA2541" i="18"/>
  <c r="Z2542" i="18"/>
  <c r="W2542" i="18" s="1"/>
  <c r="AA2542" i="18"/>
  <c r="Z2543" i="18"/>
  <c r="W2543" i="18" s="1"/>
  <c r="AA2543" i="18"/>
  <c r="Z2544" i="18"/>
  <c r="W2544" i="18" s="1"/>
  <c r="AA2544" i="18"/>
  <c r="Z2545" i="18"/>
  <c r="W2545" i="18" s="1"/>
  <c r="AA2545" i="18"/>
  <c r="Z2546" i="18"/>
  <c r="W2546" i="18" s="1"/>
  <c r="AA2546" i="18"/>
  <c r="Z2547" i="18"/>
  <c r="W2547" i="18" s="1"/>
  <c r="AA2547" i="18"/>
  <c r="Z2548" i="18"/>
  <c r="W2548" i="18" s="1"/>
  <c r="AA2548" i="18"/>
  <c r="Z2549" i="18"/>
  <c r="W2549" i="18" s="1"/>
  <c r="AA2549" i="18"/>
  <c r="Z2550" i="18"/>
  <c r="W2550" i="18" s="1"/>
  <c r="AA2550" i="18"/>
  <c r="Z2551" i="18"/>
  <c r="W2551" i="18" s="1"/>
  <c r="AA2551" i="18"/>
  <c r="Z2552" i="18"/>
  <c r="W2552" i="18" s="1"/>
  <c r="AA2552" i="18"/>
  <c r="Z2553" i="18"/>
  <c r="W2553" i="18" s="1"/>
  <c r="AA2553" i="18"/>
  <c r="Z2554" i="18"/>
  <c r="W2554" i="18" s="1"/>
  <c r="AA2554" i="18"/>
  <c r="Z2555" i="18"/>
  <c r="W2555" i="18" s="1"/>
  <c r="AA2555" i="18"/>
  <c r="Z2556" i="18"/>
  <c r="W2556" i="18" s="1"/>
  <c r="AA2556" i="18"/>
  <c r="Z2557" i="18"/>
  <c r="W2557" i="18" s="1"/>
  <c r="AA2557" i="18"/>
  <c r="Z2558" i="18"/>
  <c r="W2558" i="18" s="1"/>
  <c r="AA2558" i="18"/>
  <c r="Z2559" i="18"/>
  <c r="W2559" i="18" s="1"/>
  <c r="AA2559" i="18"/>
  <c r="Z2560" i="18"/>
  <c r="W2560" i="18" s="1"/>
  <c r="AA2560" i="18"/>
  <c r="Z2561" i="18"/>
  <c r="W2561" i="18" s="1"/>
  <c r="AA2561" i="18"/>
  <c r="Z2562" i="18"/>
  <c r="W2562" i="18" s="1"/>
  <c r="AA2562" i="18"/>
  <c r="Z2563" i="18"/>
  <c r="W2563" i="18" s="1"/>
  <c r="AA2563" i="18"/>
  <c r="Z2564" i="18"/>
  <c r="W2564" i="18" s="1"/>
  <c r="AA2564" i="18"/>
  <c r="Z2565" i="18"/>
  <c r="W2565" i="18" s="1"/>
  <c r="AA2565" i="18"/>
  <c r="Z2566" i="18"/>
  <c r="W2566" i="18" s="1"/>
  <c r="AA2566" i="18"/>
  <c r="Z2567" i="18"/>
  <c r="W2567" i="18" s="1"/>
  <c r="AA2567" i="18"/>
  <c r="Z2568" i="18"/>
  <c r="W2568" i="18" s="1"/>
  <c r="AA2568" i="18"/>
  <c r="Z2569" i="18"/>
  <c r="W2569" i="18" s="1"/>
  <c r="AA2569" i="18"/>
  <c r="Z2570" i="18"/>
  <c r="W2570" i="18" s="1"/>
  <c r="AA2570" i="18"/>
  <c r="Z2571" i="18"/>
  <c r="W2571" i="18" s="1"/>
  <c r="AA2571" i="18"/>
  <c r="Z2572" i="18"/>
  <c r="W2572" i="18" s="1"/>
  <c r="AA2572" i="18"/>
  <c r="Z2573" i="18"/>
  <c r="W2573" i="18" s="1"/>
  <c r="AA2573" i="18"/>
  <c r="Z2574" i="18"/>
  <c r="W2574" i="18" s="1"/>
  <c r="AA2574" i="18"/>
  <c r="Z2575" i="18"/>
  <c r="W2575" i="18" s="1"/>
  <c r="AA2575" i="18"/>
  <c r="Z2576" i="18"/>
  <c r="W2576" i="18" s="1"/>
  <c r="AA2576" i="18"/>
  <c r="Z2577" i="18"/>
  <c r="W2577" i="18" s="1"/>
  <c r="AA2577" i="18"/>
  <c r="Z2578" i="18"/>
  <c r="W2578" i="18" s="1"/>
  <c r="AA2578" i="18"/>
  <c r="Z2579" i="18"/>
  <c r="W2579" i="18" s="1"/>
  <c r="AA2579" i="18"/>
  <c r="Z2580" i="18"/>
  <c r="W2580" i="18" s="1"/>
  <c r="AA2580" i="18"/>
  <c r="Z2581" i="18"/>
  <c r="W2581" i="18" s="1"/>
  <c r="AA2581" i="18"/>
  <c r="Z2582" i="18"/>
  <c r="W2582" i="18" s="1"/>
  <c r="AA2582" i="18"/>
  <c r="Z2583" i="18"/>
  <c r="W2583" i="18" s="1"/>
  <c r="AA2583" i="18"/>
  <c r="Z2584" i="18"/>
  <c r="W2584" i="18" s="1"/>
  <c r="AA2584" i="18"/>
  <c r="Z2585" i="18"/>
  <c r="W2585" i="18" s="1"/>
  <c r="AA2585" i="18"/>
  <c r="Z2586" i="18"/>
  <c r="W2586" i="18" s="1"/>
  <c r="AA2586" i="18"/>
  <c r="Z2587" i="18"/>
  <c r="W2587" i="18" s="1"/>
  <c r="AA2587" i="18"/>
  <c r="Z2588" i="18"/>
  <c r="W2588" i="18" s="1"/>
  <c r="AA2588" i="18"/>
  <c r="Z2589" i="18"/>
  <c r="W2589" i="18" s="1"/>
  <c r="AA2589" i="18"/>
  <c r="Z2590" i="18"/>
  <c r="W2590" i="18" s="1"/>
  <c r="AA2590" i="18"/>
  <c r="Z2591" i="18"/>
  <c r="W2591" i="18" s="1"/>
  <c r="AA2591" i="18"/>
  <c r="Z2592" i="18"/>
  <c r="W2592" i="18" s="1"/>
  <c r="AA2592" i="18"/>
  <c r="Z2593" i="18"/>
  <c r="W2593" i="18" s="1"/>
  <c r="AA2593" i="18"/>
  <c r="Z2594" i="18"/>
  <c r="W2594" i="18" s="1"/>
  <c r="AA2594" i="18"/>
  <c r="Z2595" i="18"/>
  <c r="W2595" i="18" s="1"/>
  <c r="AA2595" i="18"/>
  <c r="Z2596" i="18"/>
  <c r="W2596" i="18" s="1"/>
  <c r="AA2596" i="18"/>
  <c r="Z2597" i="18"/>
  <c r="W2597" i="18" s="1"/>
  <c r="AA2597" i="18"/>
  <c r="Z2598" i="18"/>
  <c r="W2598" i="18" s="1"/>
  <c r="AA2598" i="18"/>
  <c r="Z2599" i="18"/>
  <c r="W2599" i="18" s="1"/>
  <c r="AA2599" i="18"/>
  <c r="Z2600" i="18"/>
  <c r="W2600" i="18" s="1"/>
  <c r="AA2600" i="18"/>
  <c r="Z2601" i="18"/>
  <c r="W2601" i="18" s="1"/>
  <c r="AA2601" i="18"/>
  <c r="Z2602" i="18"/>
  <c r="W2602" i="18" s="1"/>
  <c r="AA2602" i="18"/>
  <c r="Z2603" i="18"/>
  <c r="W2603" i="18" s="1"/>
  <c r="AA2603" i="18"/>
  <c r="Z2604" i="18"/>
  <c r="W2604" i="18" s="1"/>
  <c r="AA2604" i="18"/>
  <c r="Z2605" i="18"/>
  <c r="W2605" i="18" s="1"/>
  <c r="AA2605" i="18"/>
  <c r="Z2606" i="18"/>
  <c r="W2606" i="18" s="1"/>
  <c r="AA2606" i="18"/>
  <c r="Z2607" i="18"/>
  <c r="W2607" i="18" s="1"/>
  <c r="AA2607" i="18"/>
  <c r="Z2608" i="18"/>
  <c r="W2608" i="18" s="1"/>
  <c r="AA2608" i="18"/>
  <c r="Z2609" i="18"/>
  <c r="W2609" i="18" s="1"/>
  <c r="AA2609" i="18"/>
  <c r="Z2610" i="18"/>
  <c r="W2610" i="18" s="1"/>
  <c r="AA2610" i="18"/>
  <c r="Z2611" i="18"/>
  <c r="W2611" i="18" s="1"/>
  <c r="AA2611" i="18"/>
  <c r="Z2612" i="18"/>
  <c r="W2612" i="18" s="1"/>
  <c r="AA2612" i="18"/>
  <c r="Z2613" i="18"/>
  <c r="W2613" i="18" s="1"/>
  <c r="AA2613" i="18"/>
  <c r="Z2614" i="18"/>
  <c r="W2614" i="18" s="1"/>
  <c r="AA2614" i="18"/>
  <c r="Z2615" i="18"/>
  <c r="W2615" i="18" s="1"/>
  <c r="AA2615" i="18"/>
  <c r="Z2616" i="18"/>
  <c r="W2616" i="18" s="1"/>
  <c r="AA2616" i="18"/>
  <c r="Z2617" i="18"/>
  <c r="W2617" i="18" s="1"/>
  <c r="AA2617" i="18"/>
  <c r="Z2618" i="18"/>
  <c r="W2618" i="18" s="1"/>
  <c r="AA2618" i="18"/>
  <c r="Z2619" i="18"/>
  <c r="W2619" i="18" s="1"/>
  <c r="AA2619" i="18"/>
  <c r="Z2620" i="18"/>
  <c r="W2620" i="18" s="1"/>
  <c r="AA2620" i="18"/>
  <c r="Z2621" i="18"/>
  <c r="W2621" i="18" s="1"/>
  <c r="AA2621" i="18"/>
  <c r="Z2622" i="18"/>
  <c r="W2622" i="18" s="1"/>
  <c r="AA2622" i="18"/>
  <c r="Z2623" i="18"/>
  <c r="W2623" i="18" s="1"/>
  <c r="AA2623" i="18"/>
  <c r="Z2624" i="18"/>
  <c r="W2624" i="18" s="1"/>
  <c r="AA2624" i="18"/>
  <c r="Z2625" i="18"/>
  <c r="W2625" i="18" s="1"/>
  <c r="AA2625" i="18"/>
  <c r="Z2626" i="18"/>
  <c r="W2626" i="18" s="1"/>
  <c r="AA2626" i="18"/>
  <c r="Z2627" i="18"/>
  <c r="W2627" i="18" s="1"/>
  <c r="AA2627" i="18"/>
  <c r="Z2628" i="18"/>
  <c r="W2628" i="18" s="1"/>
  <c r="AA2628" i="18"/>
  <c r="Z2629" i="18"/>
  <c r="W2629" i="18" s="1"/>
  <c r="AA2629" i="18"/>
  <c r="Z2630" i="18"/>
  <c r="W2630" i="18" s="1"/>
  <c r="AA2630" i="18"/>
  <c r="Z2631" i="18"/>
  <c r="W2631" i="18" s="1"/>
  <c r="AA2631" i="18"/>
  <c r="Z2632" i="18"/>
  <c r="W2632" i="18" s="1"/>
  <c r="AA2632" i="18"/>
  <c r="Z2633" i="18"/>
  <c r="W2633" i="18" s="1"/>
  <c r="AA2633" i="18"/>
  <c r="Z2634" i="18"/>
  <c r="W2634" i="18" s="1"/>
  <c r="AA2634" i="18"/>
  <c r="Z2635" i="18"/>
  <c r="W2635" i="18" s="1"/>
  <c r="AA2635" i="18"/>
  <c r="Z2636" i="18"/>
  <c r="W2636" i="18" s="1"/>
  <c r="AA2636" i="18"/>
  <c r="Z2637" i="18"/>
  <c r="W2637" i="18" s="1"/>
  <c r="AA2637" i="18"/>
  <c r="Z2638" i="18"/>
  <c r="W2638" i="18" s="1"/>
  <c r="AA2638" i="18"/>
  <c r="Z2639" i="18"/>
  <c r="W2639" i="18" s="1"/>
  <c r="AA2639" i="18"/>
  <c r="Z2640" i="18"/>
  <c r="W2640" i="18" s="1"/>
  <c r="AA2640" i="18"/>
  <c r="Z2641" i="18"/>
  <c r="W2641" i="18" s="1"/>
  <c r="AA2641" i="18"/>
  <c r="Z2642" i="18"/>
  <c r="W2642" i="18" s="1"/>
  <c r="AA2642" i="18"/>
  <c r="Z2643" i="18"/>
  <c r="W2643" i="18" s="1"/>
  <c r="AA2643" i="18"/>
  <c r="Z2644" i="18"/>
  <c r="W2644" i="18" s="1"/>
  <c r="AA2644" i="18"/>
  <c r="Z2645" i="18"/>
  <c r="W2645" i="18" s="1"/>
  <c r="AA2645" i="18"/>
  <c r="Z2646" i="18"/>
  <c r="W2646" i="18" s="1"/>
  <c r="AA2646" i="18"/>
  <c r="Z2647" i="18"/>
  <c r="W2647" i="18" s="1"/>
  <c r="AA2647" i="18"/>
  <c r="Z2648" i="18"/>
  <c r="W2648" i="18" s="1"/>
  <c r="AA2648" i="18"/>
  <c r="Z2649" i="18"/>
  <c r="W2649" i="18" s="1"/>
  <c r="AA2649" i="18"/>
  <c r="Z2650" i="18"/>
  <c r="W2650" i="18" s="1"/>
  <c r="AA2650" i="18"/>
  <c r="Z2651" i="18"/>
  <c r="W2651" i="18" s="1"/>
  <c r="AA2651" i="18"/>
  <c r="Z2652" i="18"/>
  <c r="W2652" i="18" s="1"/>
  <c r="AA2652" i="18"/>
  <c r="Z2653" i="18"/>
  <c r="W2653" i="18" s="1"/>
  <c r="AA2653" i="18"/>
  <c r="Z2654" i="18"/>
  <c r="W2654" i="18" s="1"/>
  <c r="AA2654" i="18"/>
  <c r="Z2655" i="18"/>
  <c r="W2655" i="18" s="1"/>
  <c r="AA2655" i="18"/>
  <c r="Z2656" i="18"/>
  <c r="W2656" i="18" s="1"/>
  <c r="AA2656" i="18"/>
  <c r="Z2657" i="18"/>
  <c r="W2657" i="18" s="1"/>
  <c r="AA2657" i="18"/>
  <c r="Z2658" i="18"/>
  <c r="W2658" i="18" s="1"/>
  <c r="AA2658" i="18"/>
  <c r="Z2659" i="18"/>
  <c r="W2659" i="18" s="1"/>
  <c r="AA2659" i="18"/>
  <c r="Z2660" i="18"/>
  <c r="W2660" i="18" s="1"/>
  <c r="AA2660" i="18"/>
  <c r="Z2661" i="18"/>
  <c r="W2661" i="18" s="1"/>
  <c r="AA2661" i="18"/>
  <c r="Z2662" i="18"/>
  <c r="W2662" i="18" s="1"/>
  <c r="AA2662" i="18"/>
  <c r="Z2663" i="18"/>
  <c r="W2663" i="18" s="1"/>
  <c r="AA2663" i="18"/>
  <c r="Z2664" i="18"/>
  <c r="W2664" i="18" s="1"/>
  <c r="AA2664" i="18"/>
  <c r="Z2665" i="18"/>
  <c r="W2665" i="18" s="1"/>
  <c r="AA2665" i="18"/>
  <c r="Z2666" i="18"/>
  <c r="W2666" i="18" s="1"/>
  <c r="AA2666" i="18"/>
  <c r="Z2667" i="18"/>
  <c r="W2667" i="18" s="1"/>
  <c r="AA2667" i="18"/>
  <c r="Z2668" i="18"/>
  <c r="W2668" i="18" s="1"/>
  <c r="AA2668" i="18"/>
  <c r="Z2669" i="18"/>
  <c r="W2669" i="18" s="1"/>
  <c r="AA2669" i="18"/>
  <c r="Z2670" i="18"/>
  <c r="W2670" i="18" s="1"/>
  <c r="AA2670" i="18"/>
  <c r="Z2671" i="18"/>
  <c r="W2671" i="18" s="1"/>
  <c r="AA2671" i="18"/>
  <c r="Z2672" i="18"/>
  <c r="W2672" i="18" s="1"/>
  <c r="AA2672" i="18"/>
  <c r="Z2673" i="18"/>
  <c r="W2673" i="18" s="1"/>
  <c r="AA2673" i="18"/>
  <c r="Z2674" i="18"/>
  <c r="W2674" i="18" s="1"/>
  <c r="AA2674" i="18"/>
  <c r="Z2675" i="18"/>
  <c r="W2675" i="18" s="1"/>
  <c r="AA2675" i="18"/>
  <c r="Z2676" i="18"/>
  <c r="W2676" i="18" s="1"/>
  <c r="AA2676" i="18"/>
  <c r="Z2677" i="18"/>
  <c r="W2677" i="18" s="1"/>
  <c r="AA2677" i="18"/>
  <c r="Z2678" i="18"/>
  <c r="W2678" i="18" s="1"/>
  <c r="AA2678" i="18"/>
  <c r="Z2679" i="18"/>
  <c r="W2679" i="18" s="1"/>
  <c r="AA2679" i="18"/>
  <c r="Z2680" i="18"/>
  <c r="W2680" i="18" s="1"/>
  <c r="AA2680" i="18"/>
  <c r="Z2681" i="18"/>
  <c r="W2681" i="18" s="1"/>
  <c r="AA2681" i="18"/>
  <c r="Z2682" i="18"/>
  <c r="W2682" i="18" s="1"/>
  <c r="AA2682" i="18"/>
  <c r="Z2683" i="18"/>
  <c r="W2683" i="18" s="1"/>
  <c r="AA2683" i="18"/>
  <c r="Z2684" i="18"/>
  <c r="W2684" i="18" s="1"/>
  <c r="AA2684" i="18"/>
  <c r="Z2685" i="18"/>
  <c r="W2685" i="18" s="1"/>
  <c r="AA2685" i="18"/>
  <c r="Z2686" i="18"/>
  <c r="W2686" i="18" s="1"/>
  <c r="AA2686" i="18"/>
  <c r="Z2687" i="18"/>
  <c r="W2687" i="18" s="1"/>
  <c r="AA2687" i="18"/>
  <c r="Z2688" i="18"/>
  <c r="W2688" i="18" s="1"/>
  <c r="AA2688" i="18"/>
  <c r="Z2689" i="18"/>
  <c r="W2689" i="18" s="1"/>
  <c r="AA2689" i="18"/>
  <c r="Z2690" i="18"/>
  <c r="W2690" i="18" s="1"/>
  <c r="AA2690" i="18"/>
  <c r="Z2691" i="18"/>
  <c r="W2691" i="18" s="1"/>
  <c r="AA2691" i="18"/>
  <c r="Z2692" i="18"/>
  <c r="W2692" i="18" s="1"/>
  <c r="AA2692" i="18"/>
  <c r="Z2693" i="18"/>
  <c r="W2693" i="18" s="1"/>
  <c r="AA2693" i="18"/>
  <c r="Z2694" i="18"/>
  <c r="W2694" i="18" s="1"/>
  <c r="AA2694" i="18"/>
  <c r="Z2695" i="18"/>
  <c r="W2695" i="18" s="1"/>
  <c r="AA2695" i="18"/>
  <c r="Z2696" i="18"/>
  <c r="W2696" i="18" s="1"/>
  <c r="AA2696" i="18"/>
  <c r="Z2697" i="18"/>
  <c r="W2697" i="18" s="1"/>
  <c r="AA2697" i="18"/>
  <c r="Z2698" i="18"/>
  <c r="W2698" i="18" s="1"/>
  <c r="AA2698" i="18"/>
  <c r="Z2699" i="18"/>
  <c r="W2699" i="18" s="1"/>
  <c r="AA2699" i="18"/>
  <c r="Z2700" i="18"/>
  <c r="W2700" i="18" s="1"/>
  <c r="AA2700" i="18"/>
  <c r="Z2701" i="18"/>
  <c r="W2701" i="18" s="1"/>
  <c r="AA2701" i="18"/>
  <c r="Z2702" i="18"/>
  <c r="W2702" i="18" s="1"/>
  <c r="AA2702" i="18"/>
  <c r="Z2703" i="18"/>
  <c r="W2703" i="18" s="1"/>
  <c r="AA2703" i="18"/>
  <c r="Z2704" i="18"/>
  <c r="W2704" i="18" s="1"/>
  <c r="AA2704" i="18"/>
  <c r="Z2705" i="18"/>
  <c r="W2705" i="18" s="1"/>
  <c r="AA2705" i="18"/>
  <c r="Z2706" i="18"/>
  <c r="W2706" i="18" s="1"/>
  <c r="AA2706" i="18"/>
  <c r="Z2707" i="18"/>
  <c r="W2707" i="18" s="1"/>
  <c r="AA2707" i="18"/>
  <c r="Z2708" i="18"/>
  <c r="W2708" i="18" s="1"/>
  <c r="AA2708" i="18"/>
  <c r="Z2709" i="18"/>
  <c r="W2709" i="18" s="1"/>
  <c r="AA2709" i="18"/>
  <c r="Z2710" i="18"/>
  <c r="W2710" i="18" s="1"/>
  <c r="AA2710" i="18"/>
  <c r="Z2711" i="18"/>
  <c r="W2711" i="18" s="1"/>
  <c r="AA2711" i="18"/>
  <c r="Z2712" i="18"/>
  <c r="W2712" i="18" s="1"/>
  <c r="AA2712" i="18"/>
  <c r="Z2713" i="18"/>
  <c r="W2713" i="18" s="1"/>
  <c r="AA2713" i="18"/>
  <c r="Z2714" i="18"/>
  <c r="W2714" i="18" s="1"/>
  <c r="AA2714" i="18"/>
  <c r="Z2715" i="18"/>
  <c r="W2715" i="18" s="1"/>
  <c r="AA2715" i="18"/>
  <c r="Z2716" i="18"/>
  <c r="W2716" i="18" s="1"/>
  <c r="AA2716" i="18"/>
  <c r="Z2717" i="18"/>
  <c r="W2717" i="18" s="1"/>
  <c r="AA2717" i="18"/>
  <c r="Z2718" i="18"/>
  <c r="W2718" i="18" s="1"/>
  <c r="AA2718" i="18"/>
  <c r="Z2719" i="18"/>
  <c r="W2719" i="18" s="1"/>
  <c r="AA2719" i="18"/>
  <c r="Z2720" i="18"/>
  <c r="W2720" i="18" s="1"/>
  <c r="AA2720" i="18"/>
  <c r="Z2721" i="18"/>
  <c r="W2721" i="18" s="1"/>
  <c r="AA2721" i="18"/>
  <c r="Z2722" i="18"/>
  <c r="W2722" i="18" s="1"/>
  <c r="AA2722" i="18"/>
  <c r="Z2723" i="18"/>
  <c r="W2723" i="18" s="1"/>
  <c r="AA2723" i="18"/>
  <c r="Z2724" i="18"/>
  <c r="W2724" i="18" s="1"/>
  <c r="AA2724" i="18"/>
  <c r="Z2725" i="18"/>
  <c r="W2725" i="18" s="1"/>
  <c r="AA2725" i="18"/>
  <c r="Z2726" i="18"/>
  <c r="W2726" i="18" s="1"/>
  <c r="AA2726" i="18"/>
  <c r="Z2727" i="18"/>
  <c r="W2727" i="18" s="1"/>
  <c r="AA2727" i="18"/>
  <c r="Z2728" i="18"/>
  <c r="W2728" i="18" s="1"/>
  <c r="AA2728" i="18"/>
  <c r="Z2729" i="18"/>
  <c r="W2729" i="18" s="1"/>
  <c r="AA2729" i="18"/>
  <c r="Z2730" i="18"/>
  <c r="W2730" i="18" s="1"/>
  <c r="AA2730" i="18"/>
  <c r="Z2731" i="18"/>
  <c r="W2731" i="18" s="1"/>
  <c r="AA2731" i="18"/>
  <c r="Z2732" i="18"/>
  <c r="W2732" i="18" s="1"/>
  <c r="AA2732" i="18"/>
  <c r="Z2733" i="18"/>
  <c r="W2733" i="18" s="1"/>
  <c r="AA2733" i="18"/>
  <c r="Z2734" i="18"/>
  <c r="W2734" i="18" s="1"/>
  <c r="AA2734" i="18"/>
  <c r="Z2735" i="18"/>
  <c r="W2735" i="18" s="1"/>
  <c r="AA2735" i="18"/>
  <c r="Z2736" i="18"/>
  <c r="W2736" i="18" s="1"/>
  <c r="AA2736" i="18"/>
  <c r="Z2737" i="18"/>
  <c r="W2737" i="18" s="1"/>
  <c r="AA2737" i="18"/>
  <c r="Z2738" i="18"/>
  <c r="W2738" i="18" s="1"/>
  <c r="AA2738" i="18"/>
  <c r="Z2739" i="18"/>
  <c r="W2739" i="18" s="1"/>
  <c r="AA2739" i="18"/>
  <c r="Z2740" i="18"/>
  <c r="W2740" i="18" s="1"/>
  <c r="AA2740" i="18"/>
  <c r="Z2741" i="18"/>
  <c r="W2741" i="18" s="1"/>
  <c r="AA2741" i="18"/>
  <c r="Z2742" i="18"/>
  <c r="W2742" i="18" s="1"/>
  <c r="AA2742" i="18"/>
  <c r="Z2743" i="18"/>
  <c r="W2743" i="18" s="1"/>
  <c r="AA2743" i="18"/>
  <c r="Z2744" i="18"/>
  <c r="W2744" i="18" s="1"/>
  <c r="AA2744" i="18"/>
  <c r="Z2745" i="18"/>
  <c r="W2745" i="18" s="1"/>
  <c r="AA2745" i="18"/>
  <c r="Z2746" i="18"/>
  <c r="W2746" i="18" s="1"/>
  <c r="AA2746" i="18"/>
  <c r="Z2747" i="18"/>
  <c r="W2747" i="18" s="1"/>
  <c r="AA2747" i="18"/>
  <c r="Z2748" i="18"/>
  <c r="W2748" i="18" s="1"/>
  <c r="AA2748" i="18"/>
  <c r="Z2749" i="18"/>
  <c r="W2749" i="18" s="1"/>
  <c r="AA2749" i="18"/>
  <c r="Z2750" i="18"/>
  <c r="W2750" i="18" s="1"/>
  <c r="AA2750" i="18"/>
  <c r="Z2751" i="18"/>
  <c r="W2751" i="18" s="1"/>
  <c r="AA2751" i="18"/>
  <c r="Z2752" i="18"/>
  <c r="W2752" i="18" s="1"/>
  <c r="AA2752" i="18"/>
  <c r="Z2753" i="18"/>
  <c r="W2753" i="18" s="1"/>
  <c r="AA2753" i="18"/>
  <c r="Z2754" i="18"/>
  <c r="W2754" i="18" s="1"/>
  <c r="AA2754" i="18"/>
  <c r="Z2755" i="18"/>
  <c r="W2755" i="18" s="1"/>
  <c r="AA2755" i="18"/>
  <c r="Z2756" i="18"/>
  <c r="W2756" i="18" s="1"/>
  <c r="AA2756" i="18"/>
  <c r="Z2757" i="18"/>
  <c r="W2757" i="18" s="1"/>
  <c r="AA2757" i="18"/>
  <c r="Z2758" i="18"/>
  <c r="W2758" i="18" s="1"/>
  <c r="AA2758" i="18"/>
  <c r="Z2759" i="18"/>
  <c r="W2759" i="18" s="1"/>
  <c r="AA2759" i="18"/>
  <c r="Z2760" i="18"/>
  <c r="W2760" i="18" s="1"/>
  <c r="AA2760" i="18"/>
  <c r="Z2761" i="18"/>
  <c r="W2761" i="18" s="1"/>
  <c r="AA2761" i="18"/>
  <c r="Z2762" i="18"/>
  <c r="W2762" i="18" s="1"/>
  <c r="AA2762" i="18"/>
  <c r="Z2763" i="18"/>
  <c r="W2763" i="18" s="1"/>
  <c r="AA2763" i="18"/>
  <c r="Z2764" i="18"/>
  <c r="W2764" i="18" s="1"/>
  <c r="AA2764" i="18"/>
  <c r="Z2765" i="18"/>
  <c r="W2765" i="18" s="1"/>
  <c r="AA2765" i="18"/>
  <c r="Z2766" i="18"/>
  <c r="W2766" i="18" s="1"/>
  <c r="AA2766" i="18"/>
  <c r="Z2767" i="18"/>
  <c r="W2767" i="18" s="1"/>
  <c r="AA2767" i="18"/>
  <c r="Z2768" i="18"/>
  <c r="W2768" i="18" s="1"/>
  <c r="AA2768" i="18"/>
  <c r="Z2769" i="18"/>
  <c r="W2769" i="18" s="1"/>
  <c r="AA2769" i="18"/>
  <c r="Z2770" i="18"/>
  <c r="W2770" i="18" s="1"/>
  <c r="AA2770" i="18"/>
  <c r="Z2771" i="18"/>
  <c r="W2771" i="18" s="1"/>
  <c r="AA2771" i="18"/>
  <c r="Z2772" i="18"/>
  <c r="W2772" i="18" s="1"/>
  <c r="AA2772" i="18"/>
  <c r="Z2773" i="18"/>
  <c r="W2773" i="18" s="1"/>
  <c r="AA2773" i="18"/>
  <c r="Z2774" i="18"/>
  <c r="W2774" i="18" s="1"/>
  <c r="AA2774" i="18"/>
  <c r="Z2775" i="18"/>
  <c r="W2775" i="18" s="1"/>
  <c r="AA2775" i="18"/>
  <c r="Z2776" i="18"/>
  <c r="W2776" i="18" s="1"/>
  <c r="AA2776" i="18"/>
  <c r="Z2777" i="18"/>
  <c r="W2777" i="18" s="1"/>
  <c r="AA2777" i="18"/>
  <c r="Z2778" i="18"/>
  <c r="W2778" i="18" s="1"/>
  <c r="AA2778" i="18"/>
  <c r="Z2779" i="18"/>
  <c r="W2779" i="18" s="1"/>
  <c r="AA2779" i="18"/>
  <c r="Z2780" i="18"/>
  <c r="W2780" i="18" s="1"/>
  <c r="AA2780" i="18"/>
  <c r="Z2781" i="18"/>
  <c r="W2781" i="18" s="1"/>
  <c r="AA2781" i="18"/>
  <c r="Z2782" i="18"/>
  <c r="W2782" i="18" s="1"/>
  <c r="AA2782" i="18"/>
  <c r="Z2783" i="18"/>
  <c r="W2783" i="18" s="1"/>
  <c r="AA2783" i="18"/>
  <c r="Z2784" i="18"/>
  <c r="W2784" i="18" s="1"/>
  <c r="AA2784" i="18"/>
  <c r="Z2785" i="18"/>
  <c r="W2785" i="18" s="1"/>
  <c r="AA2785" i="18"/>
  <c r="Z2786" i="18"/>
  <c r="W2786" i="18" s="1"/>
  <c r="AA2786" i="18"/>
  <c r="Z2787" i="18"/>
  <c r="W2787" i="18" s="1"/>
  <c r="AA2787" i="18"/>
  <c r="Z2788" i="18"/>
  <c r="W2788" i="18" s="1"/>
  <c r="AA2788" i="18"/>
  <c r="Z2789" i="18"/>
  <c r="W2789" i="18" s="1"/>
  <c r="AA2789" i="18"/>
  <c r="Z2790" i="18"/>
  <c r="W2790" i="18" s="1"/>
  <c r="AA2790" i="18"/>
  <c r="Z2791" i="18"/>
  <c r="W2791" i="18" s="1"/>
  <c r="AA2791" i="18"/>
  <c r="Z2792" i="18"/>
  <c r="W2792" i="18" s="1"/>
  <c r="AA2792" i="18"/>
  <c r="Z2793" i="18"/>
  <c r="W2793" i="18" s="1"/>
  <c r="AA2793" i="18"/>
  <c r="Z2794" i="18"/>
  <c r="W2794" i="18" s="1"/>
  <c r="AA2794" i="18"/>
  <c r="Z2795" i="18"/>
  <c r="W2795" i="18" s="1"/>
  <c r="AA2795" i="18"/>
  <c r="Z2796" i="18"/>
  <c r="W2796" i="18" s="1"/>
  <c r="AA2796" i="18"/>
  <c r="Z2797" i="18"/>
  <c r="W2797" i="18" s="1"/>
  <c r="AA2797" i="18"/>
  <c r="Z2798" i="18"/>
  <c r="W2798" i="18" s="1"/>
  <c r="AA2798" i="18"/>
  <c r="Z2799" i="18"/>
  <c r="W2799" i="18" s="1"/>
  <c r="AA2799" i="18"/>
  <c r="Z2800" i="18"/>
  <c r="W2800" i="18" s="1"/>
  <c r="AA2800" i="18"/>
  <c r="Z2801" i="18"/>
  <c r="W2801" i="18" s="1"/>
  <c r="AA2801" i="18"/>
  <c r="Z2802" i="18"/>
  <c r="W2802" i="18" s="1"/>
  <c r="AA2802" i="18"/>
  <c r="Z2803" i="18"/>
  <c r="W2803" i="18" s="1"/>
  <c r="AA2803" i="18"/>
  <c r="Z2804" i="18"/>
  <c r="W2804" i="18" s="1"/>
  <c r="AA2804" i="18"/>
  <c r="Z2805" i="18"/>
  <c r="W2805" i="18" s="1"/>
  <c r="AA2805" i="18"/>
  <c r="Z2806" i="18"/>
  <c r="W2806" i="18" s="1"/>
  <c r="AA2806" i="18"/>
  <c r="Z2807" i="18"/>
  <c r="W2807" i="18" s="1"/>
  <c r="AA2807" i="18"/>
  <c r="Z2808" i="18"/>
  <c r="W2808" i="18" s="1"/>
  <c r="AA2808" i="18"/>
  <c r="Z2809" i="18"/>
  <c r="W2809" i="18" s="1"/>
  <c r="AA2809" i="18"/>
  <c r="Z2810" i="18"/>
  <c r="W2810" i="18" s="1"/>
  <c r="AA2810" i="18"/>
  <c r="Z2811" i="18"/>
  <c r="W2811" i="18" s="1"/>
  <c r="AA2811" i="18"/>
  <c r="Z2812" i="18"/>
  <c r="W2812" i="18" s="1"/>
  <c r="AA2812" i="18"/>
  <c r="Z2813" i="18"/>
  <c r="W2813" i="18" s="1"/>
  <c r="AA2813" i="18"/>
  <c r="Z2814" i="18"/>
  <c r="W2814" i="18" s="1"/>
  <c r="AA2814" i="18"/>
  <c r="Z2815" i="18"/>
  <c r="W2815" i="18" s="1"/>
  <c r="AA2815" i="18"/>
  <c r="Z2816" i="18"/>
  <c r="W2816" i="18" s="1"/>
  <c r="AA2816" i="18"/>
  <c r="Z2817" i="18"/>
  <c r="W2817" i="18" s="1"/>
  <c r="AA2817" i="18"/>
  <c r="Z2818" i="18"/>
  <c r="W2818" i="18" s="1"/>
  <c r="AA2818" i="18"/>
  <c r="Z2819" i="18"/>
  <c r="W2819" i="18" s="1"/>
  <c r="AA2819" i="18"/>
  <c r="Z2820" i="18"/>
  <c r="W2820" i="18" s="1"/>
  <c r="AA2820" i="18"/>
  <c r="Z2821" i="18"/>
  <c r="W2821" i="18" s="1"/>
  <c r="AA2821" i="18"/>
  <c r="Z2822" i="18"/>
  <c r="W2822" i="18" s="1"/>
  <c r="AA2822" i="18"/>
  <c r="Z2823" i="18"/>
  <c r="W2823" i="18" s="1"/>
  <c r="AA2823" i="18"/>
  <c r="Z2824" i="18"/>
  <c r="W2824" i="18" s="1"/>
  <c r="AA2824" i="18"/>
  <c r="Z2825" i="18"/>
  <c r="W2825" i="18" s="1"/>
  <c r="AA2825" i="18"/>
  <c r="Z2826" i="18"/>
  <c r="W2826" i="18" s="1"/>
  <c r="AA2826" i="18"/>
  <c r="Z2827" i="18"/>
  <c r="W2827" i="18" s="1"/>
  <c r="AA2827" i="18"/>
  <c r="Z2828" i="18"/>
  <c r="W2828" i="18" s="1"/>
  <c r="AA2828" i="18"/>
  <c r="Z2829" i="18"/>
  <c r="W2829" i="18" s="1"/>
  <c r="AA2829" i="18"/>
  <c r="Z2830" i="18"/>
  <c r="W2830" i="18" s="1"/>
  <c r="AA2830" i="18"/>
  <c r="Z2831" i="18"/>
  <c r="W2831" i="18" s="1"/>
  <c r="AA2831" i="18"/>
  <c r="Z2832" i="18"/>
  <c r="W2832" i="18" s="1"/>
  <c r="AA2832" i="18"/>
  <c r="Z2833" i="18"/>
  <c r="W2833" i="18" s="1"/>
  <c r="AA2833" i="18"/>
  <c r="Z2834" i="18"/>
  <c r="W2834" i="18" s="1"/>
  <c r="AA2834" i="18"/>
  <c r="Z2835" i="18"/>
  <c r="W2835" i="18" s="1"/>
  <c r="AA2835" i="18"/>
  <c r="Z2836" i="18"/>
  <c r="W2836" i="18" s="1"/>
  <c r="AA2836" i="18"/>
  <c r="Z2837" i="18"/>
  <c r="W2837" i="18" s="1"/>
  <c r="AA2837" i="18"/>
  <c r="Z2838" i="18"/>
  <c r="W2838" i="18" s="1"/>
  <c r="AA2838" i="18"/>
  <c r="Z2839" i="18"/>
  <c r="W2839" i="18" s="1"/>
  <c r="AA2839" i="18"/>
  <c r="Z2840" i="18"/>
  <c r="W2840" i="18" s="1"/>
  <c r="AA2840" i="18"/>
  <c r="Z2841" i="18"/>
  <c r="W2841" i="18" s="1"/>
  <c r="AA2841" i="18"/>
  <c r="Z2842" i="18"/>
  <c r="W2842" i="18" s="1"/>
  <c r="AA2842" i="18"/>
  <c r="Z2843" i="18"/>
  <c r="W2843" i="18" s="1"/>
  <c r="AA2843" i="18"/>
  <c r="Z2844" i="18"/>
  <c r="W2844" i="18" s="1"/>
  <c r="AA2844" i="18"/>
  <c r="Z2845" i="18"/>
  <c r="W2845" i="18" s="1"/>
  <c r="AA2845" i="18"/>
  <c r="Z2846" i="18"/>
  <c r="W2846" i="18" s="1"/>
  <c r="AA2846" i="18"/>
  <c r="Z2847" i="18"/>
  <c r="W2847" i="18" s="1"/>
  <c r="AA2847" i="18"/>
  <c r="Z2848" i="18"/>
  <c r="W2848" i="18" s="1"/>
  <c r="AA2848" i="18"/>
  <c r="Z2849" i="18"/>
  <c r="W2849" i="18" s="1"/>
  <c r="AA2849" i="18"/>
  <c r="Z2850" i="18"/>
  <c r="W2850" i="18" s="1"/>
  <c r="AA2850" i="18"/>
  <c r="Z2851" i="18"/>
  <c r="W2851" i="18" s="1"/>
  <c r="AA2851" i="18"/>
  <c r="Z2852" i="18"/>
  <c r="W2852" i="18" s="1"/>
  <c r="AA2852" i="18"/>
  <c r="Z2853" i="18"/>
  <c r="W2853" i="18" s="1"/>
  <c r="AA2853" i="18"/>
  <c r="Z2854" i="18"/>
  <c r="W2854" i="18" s="1"/>
  <c r="AA2854" i="18"/>
  <c r="Z2855" i="18"/>
  <c r="W2855" i="18" s="1"/>
  <c r="AA2855" i="18"/>
  <c r="Z2856" i="18"/>
  <c r="W2856" i="18" s="1"/>
  <c r="AA2856" i="18"/>
  <c r="Z2857" i="18"/>
  <c r="W2857" i="18" s="1"/>
  <c r="AA2857" i="18"/>
  <c r="Z2858" i="18"/>
  <c r="W2858" i="18" s="1"/>
  <c r="AA2858" i="18"/>
  <c r="Z2859" i="18"/>
  <c r="W2859" i="18" s="1"/>
  <c r="AA2859" i="18"/>
  <c r="Z2860" i="18"/>
  <c r="W2860" i="18" s="1"/>
  <c r="AA2860" i="18"/>
  <c r="Z2861" i="18"/>
  <c r="W2861" i="18" s="1"/>
  <c r="AA2861" i="18"/>
  <c r="Z2862" i="18"/>
  <c r="W2862" i="18" s="1"/>
  <c r="AA2862" i="18"/>
  <c r="Z2863" i="18"/>
  <c r="W2863" i="18" s="1"/>
  <c r="AA2863" i="18"/>
  <c r="Z2864" i="18"/>
  <c r="W2864" i="18" s="1"/>
  <c r="AA2864" i="18"/>
  <c r="Z2865" i="18"/>
  <c r="W2865" i="18" s="1"/>
  <c r="AA2865" i="18"/>
  <c r="Z2866" i="18"/>
  <c r="W2866" i="18" s="1"/>
  <c r="AA2866" i="18"/>
  <c r="Z2867" i="18"/>
  <c r="W2867" i="18" s="1"/>
  <c r="AA2867" i="18"/>
  <c r="Z2868" i="18"/>
  <c r="W2868" i="18" s="1"/>
  <c r="AA2868" i="18"/>
  <c r="Z2869" i="18"/>
  <c r="W2869" i="18" s="1"/>
  <c r="AA2869" i="18"/>
  <c r="Z2870" i="18"/>
  <c r="W2870" i="18" s="1"/>
  <c r="AA2870" i="18"/>
  <c r="Z2871" i="18"/>
  <c r="W2871" i="18" s="1"/>
  <c r="AA2871" i="18"/>
  <c r="Z2872" i="18"/>
  <c r="W2872" i="18" s="1"/>
  <c r="AA2872" i="18"/>
  <c r="Z2873" i="18"/>
  <c r="W2873" i="18" s="1"/>
  <c r="AA2873" i="18"/>
  <c r="Z2874" i="18"/>
  <c r="W2874" i="18" s="1"/>
  <c r="AA2874" i="18"/>
  <c r="Z2875" i="18"/>
  <c r="W2875" i="18" s="1"/>
  <c r="AA2875" i="18"/>
  <c r="Z2876" i="18"/>
  <c r="W2876" i="18" s="1"/>
  <c r="AA2876" i="18"/>
  <c r="Z2877" i="18"/>
  <c r="W2877" i="18" s="1"/>
  <c r="AA2877" i="18"/>
  <c r="Z2878" i="18"/>
  <c r="W2878" i="18" s="1"/>
  <c r="AA2878" i="18"/>
  <c r="Z2879" i="18"/>
  <c r="W2879" i="18" s="1"/>
  <c r="AA2879" i="18"/>
  <c r="Z2880" i="18"/>
  <c r="W2880" i="18" s="1"/>
  <c r="AA2880" i="18"/>
  <c r="Z2881" i="18"/>
  <c r="W2881" i="18" s="1"/>
  <c r="AA2881" i="18"/>
  <c r="Z2882" i="18"/>
  <c r="W2882" i="18" s="1"/>
  <c r="AA2882" i="18"/>
  <c r="Z2883" i="18"/>
  <c r="W2883" i="18" s="1"/>
  <c r="AA2883" i="18"/>
  <c r="Z2884" i="18"/>
  <c r="W2884" i="18" s="1"/>
  <c r="AA2884" i="18"/>
  <c r="Z2885" i="18"/>
  <c r="W2885" i="18" s="1"/>
  <c r="AA2885" i="18"/>
  <c r="Z2886" i="18"/>
  <c r="W2886" i="18" s="1"/>
  <c r="AA2886" i="18"/>
  <c r="Z2887" i="18"/>
  <c r="W2887" i="18" s="1"/>
  <c r="AA2887" i="18"/>
  <c r="Z2888" i="18"/>
  <c r="W2888" i="18" s="1"/>
  <c r="AA2888" i="18"/>
  <c r="Z2889" i="18"/>
  <c r="W2889" i="18" s="1"/>
  <c r="AA2889" i="18"/>
  <c r="Z2890" i="18"/>
  <c r="W2890" i="18" s="1"/>
  <c r="AA2890" i="18"/>
  <c r="Z2891" i="18"/>
  <c r="W2891" i="18" s="1"/>
  <c r="AA2891" i="18"/>
  <c r="Z2892" i="18"/>
  <c r="W2892" i="18" s="1"/>
  <c r="AA2892" i="18"/>
  <c r="Z2893" i="18"/>
  <c r="W2893" i="18" s="1"/>
  <c r="AA2893" i="18"/>
  <c r="Z2894" i="18"/>
  <c r="W2894" i="18" s="1"/>
  <c r="AA2894" i="18"/>
  <c r="Z2895" i="18"/>
  <c r="W2895" i="18" s="1"/>
  <c r="AA2895" i="18"/>
  <c r="Z2896" i="18"/>
  <c r="W2896" i="18" s="1"/>
  <c r="AA2896" i="18"/>
  <c r="Z2897" i="18"/>
  <c r="W2897" i="18" s="1"/>
  <c r="AA2897" i="18"/>
  <c r="Z2898" i="18"/>
  <c r="W2898" i="18" s="1"/>
  <c r="AA2898" i="18"/>
  <c r="Z2899" i="18"/>
  <c r="W2899" i="18" s="1"/>
  <c r="AA2899" i="18"/>
  <c r="Z2900" i="18"/>
  <c r="W2900" i="18" s="1"/>
  <c r="AA2900" i="18"/>
  <c r="Z2901" i="18"/>
  <c r="W2901" i="18" s="1"/>
  <c r="AA2901" i="18"/>
  <c r="Z2902" i="18"/>
  <c r="W2902" i="18" s="1"/>
  <c r="AA2902" i="18"/>
  <c r="Z2903" i="18"/>
  <c r="W2903" i="18" s="1"/>
  <c r="AA2903" i="18"/>
  <c r="Z2904" i="18"/>
  <c r="W2904" i="18" s="1"/>
  <c r="AA2904" i="18"/>
  <c r="Z2905" i="18"/>
  <c r="W2905" i="18" s="1"/>
  <c r="AA2905" i="18"/>
  <c r="Z2906" i="18"/>
  <c r="W2906" i="18" s="1"/>
  <c r="AA2906" i="18"/>
  <c r="Z2907" i="18"/>
  <c r="W2907" i="18" s="1"/>
  <c r="AA2907" i="18"/>
  <c r="Z2908" i="18"/>
  <c r="W2908" i="18" s="1"/>
  <c r="AA2908" i="18"/>
  <c r="Z2909" i="18"/>
  <c r="W2909" i="18" s="1"/>
  <c r="AA2909" i="18"/>
  <c r="Z2910" i="18"/>
  <c r="W2910" i="18" s="1"/>
  <c r="AA2910" i="18"/>
  <c r="Z2911" i="18"/>
  <c r="W2911" i="18" s="1"/>
  <c r="AA2911" i="18"/>
  <c r="Z2912" i="18"/>
  <c r="W2912" i="18" s="1"/>
  <c r="AA2912" i="18"/>
  <c r="Z2913" i="18"/>
  <c r="W2913" i="18" s="1"/>
  <c r="AA2913" i="18"/>
  <c r="Z2914" i="18"/>
  <c r="W2914" i="18" s="1"/>
  <c r="AA2914" i="18"/>
  <c r="Z2915" i="18"/>
  <c r="W2915" i="18" s="1"/>
  <c r="AA2915" i="18"/>
  <c r="Z2916" i="18"/>
  <c r="W2916" i="18" s="1"/>
  <c r="AA2916" i="18"/>
  <c r="Z2917" i="18"/>
  <c r="W2917" i="18" s="1"/>
  <c r="AA2917" i="18"/>
  <c r="Z2918" i="18"/>
  <c r="W2918" i="18" s="1"/>
  <c r="AA2918" i="18"/>
  <c r="Z2919" i="18"/>
  <c r="W2919" i="18" s="1"/>
  <c r="AA2919" i="18"/>
  <c r="Z2920" i="18"/>
  <c r="W2920" i="18" s="1"/>
  <c r="AA2920" i="18"/>
  <c r="Z2921" i="18"/>
  <c r="W2921" i="18" s="1"/>
  <c r="AA2921" i="18"/>
  <c r="Z2922" i="18"/>
  <c r="W2922" i="18" s="1"/>
  <c r="AA2922" i="18"/>
  <c r="Z2923" i="18"/>
  <c r="W2923" i="18" s="1"/>
  <c r="AA2923" i="18"/>
  <c r="Z2924" i="18"/>
  <c r="W2924" i="18" s="1"/>
  <c r="AA2924" i="18"/>
  <c r="Z2925" i="18"/>
  <c r="W2925" i="18" s="1"/>
  <c r="AA2925" i="18"/>
  <c r="Z2926" i="18"/>
  <c r="W2926" i="18" s="1"/>
  <c r="AA2926" i="18"/>
  <c r="Z2927" i="18"/>
  <c r="W2927" i="18" s="1"/>
  <c r="AA2927" i="18"/>
  <c r="Z2928" i="18"/>
  <c r="W2928" i="18" s="1"/>
  <c r="AA2928" i="18"/>
  <c r="Z2929" i="18"/>
  <c r="W2929" i="18" s="1"/>
  <c r="AA2929" i="18"/>
  <c r="Z2930" i="18"/>
  <c r="W2930" i="18" s="1"/>
  <c r="AA2930" i="18"/>
  <c r="Z2931" i="18"/>
  <c r="W2931" i="18" s="1"/>
  <c r="AA2931" i="18"/>
  <c r="Z2932" i="18"/>
  <c r="W2932" i="18" s="1"/>
  <c r="AA2932" i="18"/>
  <c r="Z2933" i="18"/>
  <c r="W2933" i="18" s="1"/>
  <c r="AA2933" i="18"/>
  <c r="Z2934" i="18"/>
  <c r="W2934" i="18" s="1"/>
  <c r="AA2934" i="18"/>
  <c r="Z2935" i="18"/>
  <c r="W2935" i="18" s="1"/>
  <c r="AA2935" i="18"/>
  <c r="Z2936" i="18"/>
  <c r="W2936" i="18" s="1"/>
  <c r="AA2936" i="18"/>
  <c r="Z2937" i="18"/>
  <c r="W2937" i="18" s="1"/>
  <c r="AA2937" i="18"/>
  <c r="Z2938" i="18"/>
  <c r="W2938" i="18" s="1"/>
  <c r="AA2938" i="18"/>
  <c r="Z2939" i="18"/>
  <c r="W2939" i="18" s="1"/>
  <c r="AA2939" i="18"/>
  <c r="Z2940" i="18"/>
  <c r="W2940" i="18" s="1"/>
  <c r="AA2940" i="18"/>
  <c r="Z2941" i="18"/>
  <c r="W2941" i="18" s="1"/>
  <c r="AA2941" i="18"/>
  <c r="Z2942" i="18"/>
  <c r="W2942" i="18" s="1"/>
  <c r="AA2942" i="18"/>
  <c r="Z2943" i="18"/>
  <c r="W2943" i="18" s="1"/>
  <c r="AA2943" i="18"/>
  <c r="Z2944" i="18"/>
  <c r="W2944" i="18" s="1"/>
  <c r="AA2944" i="18"/>
  <c r="Z2945" i="18"/>
  <c r="W2945" i="18" s="1"/>
  <c r="AA2945" i="18"/>
  <c r="Z2946" i="18"/>
  <c r="W2946" i="18" s="1"/>
  <c r="AA2946" i="18"/>
  <c r="Z2947" i="18"/>
  <c r="W2947" i="18" s="1"/>
  <c r="AA2947" i="18"/>
  <c r="Z2948" i="18"/>
  <c r="W2948" i="18" s="1"/>
  <c r="AA2948" i="18"/>
  <c r="Z2949" i="18"/>
  <c r="W2949" i="18" s="1"/>
  <c r="AA2949" i="18"/>
  <c r="Z2950" i="18"/>
  <c r="W2950" i="18" s="1"/>
  <c r="AA2950" i="18"/>
  <c r="Z2951" i="18"/>
  <c r="W2951" i="18" s="1"/>
  <c r="AA2951" i="18"/>
  <c r="Z2952" i="18"/>
  <c r="W2952" i="18" s="1"/>
  <c r="AA2952" i="18"/>
  <c r="Z2953" i="18"/>
  <c r="W2953" i="18" s="1"/>
  <c r="AA2953" i="18"/>
  <c r="Z2954" i="18"/>
  <c r="W2954" i="18" s="1"/>
  <c r="AA2954" i="18"/>
  <c r="Z2955" i="18"/>
  <c r="W2955" i="18" s="1"/>
  <c r="AA2955" i="18"/>
  <c r="Z2956" i="18"/>
  <c r="W2956" i="18" s="1"/>
  <c r="AA2956" i="18"/>
  <c r="Z2957" i="18"/>
  <c r="W2957" i="18" s="1"/>
  <c r="AA2957" i="18"/>
  <c r="Z2958" i="18"/>
  <c r="W2958" i="18" s="1"/>
  <c r="AA2958" i="18"/>
  <c r="Z2959" i="18"/>
  <c r="W2959" i="18" s="1"/>
  <c r="AA2959" i="18"/>
  <c r="Z2960" i="18"/>
  <c r="W2960" i="18" s="1"/>
  <c r="AA2960" i="18"/>
  <c r="Z2961" i="18"/>
  <c r="W2961" i="18" s="1"/>
  <c r="AA2961" i="18"/>
  <c r="Z2962" i="18"/>
  <c r="W2962" i="18" s="1"/>
  <c r="AA2962" i="18"/>
  <c r="Z2963" i="18"/>
  <c r="W2963" i="18" s="1"/>
  <c r="AA2963" i="18"/>
  <c r="Z2964" i="18"/>
  <c r="W2964" i="18" s="1"/>
  <c r="AA2964" i="18"/>
  <c r="Z2965" i="18"/>
  <c r="W2965" i="18" s="1"/>
  <c r="AA2965" i="18"/>
  <c r="Z2966" i="18"/>
  <c r="W2966" i="18" s="1"/>
  <c r="AA2966" i="18"/>
  <c r="Z2967" i="18"/>
  <c r="W2967" i="18" s="1"/>
  <c r="AA2967" i="18"/>
  <c r="Z2968" i="18"/>
  <c r="W2968" i="18" s="1"/>
  <c r="AA2968" i="18"/>
  <c r="Z2969" i="18"/>
  <c r="W2969" i="18" s="1"/>
  <c r="AA2969" i="18"/>
  <c r="Z2970" i="18"/>
  <c r="W2970" i="18" s="1"/>
  <c r="AA2970" i="18"/>
  <c r="Z2971" i="18"/>
  <c r="W2971" i="18" s="1"/>
  <c r="AA2971" i="18"/>
  <c r="Z2972" i="18"/>
  <c r="W2972" i="18" s="1"/>
  <c r="AA2972" i="18"/>
  <c r="Z2973" i="18"/>
  <c r="W2973" i="18" s="1"/>
  <c r="AA2973" i="18"/>
  <c r="Z2974" i="18"/>
  <c r="W2974" i="18" s="1"/>
  <c r="AA2974" i="18"/>
  <c r="Z2975" i="18"/>
  <c r="W2975" i="18" s="1"/>
  <c r="AA2975" i="18"/>
  <c r="Z2976" i="18"/>
  <c r="W2976" i="18" s="1"/>
  <c r="AA2976" i="18"/>
  <c r="Z2977" i="18"/>
  <c r="W2977" i="18" s="1"/>
  <c r="AA2977" i="18"/>
  <c r="Z2978" i="18"/>
  <c r="W2978" i="18" s="1"/>
  <c r="AA2978" i="18"/>
  <c r="Z2979" i="18"/>
  <c r="W2979" i="18" s="1"/>
  <c r="AA2979" i="18"/>
  <c r="Z2980" i="18"/>
  <c r="W2980" i="18" s="1"/>
  <c r="AA2980" i="18"/>
  <c r="Z2981" i="18"/>
  <c r="W2981" i="18" s="1"/>
  <c r="AA2981" i="18"/>
  <c r="Z2982" i="18"/>
  <c r="W2982" i="18" s="1"/>
  <c r="AA2982" i="18"/>
  <c r="Z2983" i="18"/>
  <c r="W2983" i="18" s="1"/>
  <c r="AA2983" i="18"/>
  <c r="Z2984" i="18"/>
  <c r="W2984" i="18" s="1"/>
  <c r="AA2984" i="18"/>
  <c r="Z2985" i="18"/>
  <c r="W2985" i="18" s="1"/>
  <c r="AA2985" i="18"/>
  <c r="Z2986" i="18"/>
  <c r="W2986" i="18" s="1"/>
  <c r="AA2986" i="18"/>
  <c r="Z2987" i="18"/>
  <c r="W2987" i="18" s="1"/>
  <c r="AA2987" i="18"/>
  <c r="Z2988" i="18"/>
  <c r="W2988" i="18" s="1"/>
  <c r="AA2988" i="18"/>
  <c r="Z2989" i="18"/>
  <c r="W2989" i="18" s="1"/>
  <c r="AA2989" i="18"/>
  <c r="Z2990" i="18"/>
  <c r="W2990" i="18" s="1"/>
  <c r="AA2990" i="18"/>
  <c r="Z2991" i="18"/>
  <c r="W2991" i="18" s="1"/>
  <c r="AA2991" i="18"/>
  <c r="Z2992" i="18"/>
  <c r="W2992" i="18" s="1"/>
  <c r="AA2992" i="18"/>
  <c r="Z2993" i="18"/>
  <c r="W2993" i="18" s="1"/>
  <c r="AA2993" i="18"/>
  <c r="Z2994" i="18"/>
  <c r="W2994" i="18" s="1"/>
  <c r="AA2994" i="18"/>
  <c r="Z2995" i="18"/>
  <c r="W2995" i="18" s="1"/>
  <c r="AA2995" i="18"/>
  <c r="Z2996" i="18"/>
  <c r="W2996" i="18" s="1"/>
  <c r="AA2996" i="18"/>
  <c r="Z2997" i="18"/>
  <c r="W2997" i="18" s="1"/>
  <c r="AA2997" i="18"/>
  <c r="Z2998" i="18"/>
  <c r="W2998" i="18" s="1"/>
  <c r="AA2998" i="18"/>
  <c r="Z2999" i="18"/>
  <c r="W2999" i="18" s="1"/>
  <c r="AA2999" i="18"/>
  <c r="Z3000" i="18"/>
  <c r="W3000" i="18" s="1"/>
  <c r="AA3000" i="18"/>
  <c r="Z3001" i="18"/>
  <c r="W3001" i="18" s="1"/>
  <c r="AA3001" i="18"/>
  <c r="Z3002" i="18"/>
  <c r="W3002" i="18" s="1"/>
  <c r="AA3002" i="18"/>
  <c r="Z3003" i="18"/>
  <c r="W3003" i="18" s="1"/>
  <c r="AA3003" i="18"/>
  <c r="Z3004" i="18"/>
  <c r="W3004" i="18" s="1"/>
  <c r="AA3004" i="18"/>
  <c r="Z3005" i="18"/>
  <c r="W3005" i="18" s="1"/>
  <c r="AA3005" i="18"/>
  <c r="Z3006" i="18"/>
  <c r="W3006" i="18" s="1"/>
  <c r="AA3006" i="18"/>
  <c r="Z3007" i="18"/>
  <c r="W3007" i="18" s="1"/>
  <c r="AA3007" i="18"/>
  <c r="Z3008" i="18"/>
  <c r="W3008" i="18" s="1"/>
  <c r="AA3008" i="18"/>
  <c r="Z3009" i="18"/>
  <c r="W3009" i="18" s="1"/>
  <c r="AA3009" i="18"/>
  <c r="Z3010" i="18"/>
  <c r="W3010" i="18" s="1"/>
  <c r="AA3010" i="18"/>
  <c r="Z3011" i="18"/>
  <c r="W3011" i="18" s="1"/>
  <c r="AA3011" i="18"/>
  <c r="Z3012" i="18"/>
  <c r="W3012" i="18" s="1"/>
  <c r="AA3012" i="18"/>
  <c r="Z3013" i="18"/>
  <c r="W3013" i="18" s="1"/>
  <c r="AA3013" i="18"/>
  <c r="Z3014" i="18"/>
  <c r="W3014" i="18" s="1"/>
  <c r="AA3014" i="18"/>
  <c r="Z3015" i="18"/>
  <c r="W3015" i="18" s="1"/>
  <c r="AA3015" i="18"/>
  <c r="Z3016" i="18"/>
  <c r="W3016" i="18" s="1"/>
  <c r="AA3016" i="18"/>
  <c r="Z3017" i="18"/>
  <c r="W3017" i="18" s="1"/>
  <c r="AA3017" i="18"/>
  <c r="Z3018" i="18"/>
  <c r="W3018" i="18" s="1"/>
  <c r="AA3018" i="18"/>
  <c r="Z3019" i="18"/>
  <c r="W3019" i="18" s="1"/>
  <c r="AA3019" i="18"/>
  <c r="Z3020" i="18"/>
  <c r="W3020" i="18" s="1"/>
  <c r="AA3020" i="18"/>
  <c r="Z3021" i="18"/>
  <c r="W3021" i="18" s="1"/>
  <c r="AA3021" i="18"/>
  <c r="Z3022" i="18"/>
  <c r="W3022" i="18" s="1"/>
  <c r="AA3022" i="18"/>
  <c r="Z3023" i="18"/>
  <c r="W3023" i="18" s="1"/>
  <c r="AA3023" i="18"/>
  <c r="Z3024" i="18"/>
  <c r="W3024" i="18" s="1"/>
  <c r="AA3024" i="18"/>
  <c r="Z3025" i="18"/>
  <c r="W3025" i="18" s="1"/>
  <c r="AA3025" i="18"/>
  <c r="Z3026" i="18"/>
  <c r="W3026" i="18" s="1"/>
  <c r="AA3026" i="18"/>
  <c r="Z3027" i="18"/>
  <c r="W3027" i="18" s="1"/>
  <c r="AA3027" i="18"/>
  <c r="Z3028" i="18"/>
  <c r="W3028" i="18" s="1"/>
  <c r="AA3028" i="18"/>
  <c r="Z3029" i="18"/>
  <c r="W3029" i="18" s="1"/>
  <c r="AA3029" i="18"/>
  <c r="Z3030" i="18"/>
  <c r="W3030" i="18" s="1"/>
  <c r="AA3030" i="18"/>
  <c r="Z3031" i="18"/>
  <c r="W3031" i="18" s="1"/>
  <c r="AA3031" i="18"/>
  <c r="Z3032" i="18"/>
  <c r="W3032" i="18" s="1"/>
  <c r="AA3032" i="18"/>
  <c r="Z3033" i="18"/>
  <c r="W3033" i="18" s="1"/>
  <c r="AA3033" i="18"/>
  <c r="Z3034" i="18"/>
  <c r="W3034" i="18" s="1"/>
  <c r="AA3034" i="18"/>
  <c r="Z3035" i="18"/>
  <c r="W3035" i="18" s="1"/>
  <c r="AA3035" i="18"/>
  <c r="Z3036" i="18"/>
  <c r="W3036" i="18" s="1"/>
  <c r="AA3036" i="18"/>
  <c r="Z3037" i="18"/>
  <c r="W3037" i="18" s="1"/>
  <c r="AA3037" i="18"/>
  <c r="Z3038" i="18"/>
  <c r="W3038" i="18" s="1"/>
  <c r="AA3038" i="18"/>
  <c r="Z3039" i="18"/>
  <c r="W3039" i="18" s="1"/>
  <c r="AA3039" i="18"/>
  <c r="Z3040" i="18"/>
  <c r="W3040" i="18" s="1"/>
  <c r="AA3040" i="18"/>
  <c r="Z3041" i="18"/>
  <c r="W3041" i="18" s="1"/>
  <c r="AA3041" i="18"/>
  <c r="Z3042" i="18"/>
  <c r="W3042" i="18" s="1"/>
  <c r="AA3042" i="18"/>
  <c r="Z3043" i="18"/>
  <c r="W3043" i="18" s="1"/>
  <c r="AA3043" i="18"/>
  <c r="Z3044" i="18"/>
  <c r="W3044" i="18" s="1"/>
  <c r="AA3044" i="18"/>
  <c r="Z3045" i="18"/>
  <c r="W3045" i="18" s="1"/>
  <c r="AA3045" i="18"/>
  <c r="Z3046" i="18"/>
  <c r="W3046" i="18" s="1"/>
  <c r="AA3046" i="18"/>
  <c r="Z3047" i="18"/>
  <c r="W3047" i="18" s="1"/>
  <c r="AA3047" i="18"/>
  <c r="Z3048" i="18"/>
  <c r="W3048" i="18" s="1"/>
  <c r="AA3048" i="18"/>
  <c r="Z3049" i="18"/>
  <c r="W3049" i="18" s="1"/>
  <c r="AA3049" i="18"/>
  <c r="Z3050" i="18"/>
  <c r="W3050" i="18" s="1"/>
  <c r="AA3050" i="18"/>
  <c r="Z3051" i="18"/>
  <c r="W3051" i="18" s="1"/>
  <c r="AA3051" i="18"/>
  <c r="Z3052" i="18"/>
  <c r="W3052" i="18" s="1"/>
  <c r="AA3052" i="18"/>
  <c r="Z3053" i="18"/>
  <c r="W3053" i="18" s="1"/>
  <c r="AA3053" i="18"/>
  <c r="Z3054" i="18"/>
  <c r="W3054" i="18" s="1"/>
  <c r="AA3054" i="18"/>
  <c r="Z3055" i="18"/>
  <c r="W3055" i="18" s="1"/>
  <c r="AA3055" i="18"/>
  <c r="Z3056" i="18"/>
  <c r="W3056" i="18" s="1"/>
  <c r="AA3056" i="18"/>
  <c r="Z3057" i="18"/>
  <c r="W3057" i="18" s="1"/>
  <c r="AA3057" i="18"/>
  <c r="Z3058" i="18"/>
  <c r="W3058" i="18" s="1"/>
  <c r="AA3058" i="18"/>
  <c r="Z3059" i="18"/>
  <c r="W3059" i="18" s="1"/>
  <c r="AA3059" i="18"/>
  <c r="Z3060" i="18"/>
  <c r="W3060" i="18" s="1"/>
  <c r="AA3060" i="18"/>
  <c r="Z3061" i="18"/>
  <c r="W3061" i="18" s="1"/>
  <c r="AA3061" i="18"/>
  <c r="Z3062" i="18"/>
  <c r="W3062" i="18" s="1"/>
  <c r="AA3062" i="18"/>
  <c r="Z3063" i="18"/>
  <c r="W3063" i="18" s="1"/>
  <c r="AA3063" i="18"/>
  <c r="Z3064" i="18"/>
  <c r="W3064" i="18" s="1"/>
  <c r="AA3064" i="18"/>
  <c r="Z3065" i="18"/>
  <c r="W3065" i="18" s="1"/>
  <c r="AA3065" i="18"/>
  <c r="Z3066" i="18"/>
  <c r="W3066" i="18" s="1"/>
  <c r="AA3066" i="18"/>
  <c r="Z3067" i="18"/>
  <c r="W3067" i="18" s="1"/>
  <c r="AA3067" i="18"/>
  <c r="Z3068" i="18"/>
  <c r="W3068" i="18" s="1"/>
  <c r="AA3068" i="18"/>
  <c r="Z3069" i="18"/>
  <c r="W3069" i="18" s="1"/>
  <c r="AA3069" i="18"/>
  <c r="Z3070" i="18"/>
  <c r="W3070" i="18" s="1"/>
  <c r="AA3070" i="18"/>
  <c r="Z3071" i="18"/>
  <c r="W3071" i="18" s="1"/>
  <c r="AA3071" i="18"/>
  <c r="Z3072" i="18"/>
  <c r="W3072" i="18" s="1"/>
  <c r="AA3072" i="18"/>
  <c r="Z3073" i="18"/>
  <c r="W3073" i="18" s="1"/>
  <c r="AA3073" i="18"/>
  <c r="Z3074" i="18"/>
  <c r="W3074" i="18" s="1"/>
  <c r="AA3074" i="18"/>
  <c r="Z3075" i="18"/>
  <c r="W3075" i="18" s="1"/>
  <c r="AA3075" i="18"/>
  <c r="Z3076" i="18"/>
  <c r="W3076" i="18" s="1"/>
  <c r="AA3076" i="18"/>
  <c r="Z3077" i="18"/>
  <c r="W3077" i="18" s="1"/>
  <c r="AA3077" i="18"/>
  <c r="Z3078" i="18"/>
  <c r="W3078" i="18" s="1"/>
  <c r="AA3078" i="18"/>
  <c r="Z3079" i="18"/>
  <c r="W3079" i="18" s="1"/>
  <c r="AA3079" i="18"/>
  <c r="Z3080" i="18"/>
  <c r="W3080" i="18" s="1"/>
  <c r="AA3080" i="18"/>
  <c r="Z3081" i="18"/>
  <c r="W3081" i="18" s="1"/>
  <c r="AA3081" i="18"/>
  <c r="Z3082" i="18"/>
  <c r="W3082" i="18" s="1"/>
  <c r="AA3082" i="18"/>
  <c r="Z3083" i="18"/>
  <c r="W3083" i="18" s="1"/>
  <c r="AA3083" i="18"/>
  <c r="Z3084" i="18"/>
  <c r="W3084" i="18" s="1"/>
  <c r="AA3084" i="18"/>
  <c r="Z3085" i="18"/>
  <c r="W3085" i="18" s="1"/>
  <c r="AA3085" i="18"/>
  <c r="Z3086" i="18"/>
  <c r="W3086" i="18" s="1"/>
  <c r="AA3086" i="18"/>
  <c r="Z3087" i="18"/>
  <c r="W3087" i="18" s="1"/>
  <c r="AA3087" i="18"/>
  <c r="Z3088" i="18"/>
  <c r="W3088" i="18" s="1"/>
  <c r="AA3088" i="18"/>
  <c r="Z3089" i="18"/>
  <c r="W3089" i="18" s="1"/>
  <c r="AA3089" i="18"/>
  <c r="Z3090" i="18"/>
  <c r="W3090" i="18" s="1"/>
  <c r="AA3090" i="18"/>
  <c r="Z3091" i="18"/>
  <c r="W3091" i="18" s="1"/>
  <c r="AA3091" i="18"/>
  <c r="Z3092" i="18"/>
  <c r="W3092" i="18" s="1"/>
  <c r="AA3092" i="18"/>
  <c r="Z3093" i="18"/>
  <c r="W3093" i="18" s="1"/>
  <c r="AA3093" i="18"/>
  <c r="Z3094" i="18"/>
  <c r="W3094" i="18" s="1"/>
  <c r="AA3094" i="18"/>
  <c r="Z3095" i="18"/>
  <c r="W3095" i="18" s="1"/>
  <c r="AA3095" i="18"/>
  <c r="Z3096" i="18"/>
  <c r="W3096" i="18" s="1"/>
  <c r="AA3096" i="18"/>
  <c r="Z3097" i="18"/>
  <c r="W3097" i="18" s="1"/>
  <c r="AA3097" i="18"/>
  <c r="Z3098" i="18"/>
  <c r="W3098" i="18" s="1"/>
  <c r="AA3098" i="18"/>
  <c r="Z3099" i="18"/>
  <c r="W3099" i="18" s="1"/>
  <c r="AA3099" i="18"/>
  <c r="Z3100" i="18"/>
  <c r="W3100" i="18" s="1"/>
  <c r="AA3100" i="18"/>
  <c r="Z3101" i="18"/>
  <c r="W3101" i="18" s="1"/>
  <c r="AA3101" i="18"/>
  <c r="Z3102" i="18"/>
  <c r="W3102" i="18" s="1"/>
  <c r="AA3102" i="18"/>
  <c r="Z3103" i="18"/>
  <c r="W3103" i="18" s="1"/>
  <c r="AA3103" i="18"/>
  <c r="Z3104" i="18"/>
  <c r="W3104" i="18" s="1"/>
  <c r="AA3104" i="18"/>
  <c r="Z3105" i="18"/>
  <c r="W3105" i="18" s="1"/>
  <c r="AA3105" i="18"/>
  <c r="Z3106" i="18"/>
  <c r="W3106" i="18" s="1"/>
  <c r="AA3106" i="18"/>
  <c r="Z3107" i="18"/>
  <c r="W3107" i="18" s="1"/>
  <c r="AA3107" i="18"/>
  <c r="Z3108" i="18"/>
  <c r="W3108" i="18" s="1"/>
  <c r="AA3108" i="18"/>
  <c r="Z3109" i="18"/>
  <c r="W3109" i="18" s="1"/>
  <c r="AA3109" i="18"/>
  <c r="Z3110" i="18"/>
  <c r="W3110" i="18" s="1"/>
  <c r="AA3110" i="18"/>
  <c r="Z3111" i="18"/>
  <c r="W3111" i="18" s="1"/>
  <c r="AA3111" i="18"/>
  <c r="Z3112" i="18"/>
  <c r="W3112" i="18" s="1"/>
  <c r="AA3112" i="18"/>
  <c r="Z3113" i="18"/>
  <c r="W3113" i="18" s="1"/>
  <c r="AA3113" i="18"/>
  <c r="Z3114" i="18"/>
  <c r="W3114" i="18" s="1"/>
  <c r="AA3114" i="18"/>
  <c r="Z3115" i="18"/>
  <c r="W3115" i="18" s="1"/>
  <c r="AA3115" i="18"/>
  <c r="Z3116" i="18"/>
  <c r="W3116" i="18" s="1"/>
  <c r="AA3116" i="18"/>
  <c r="Z3117" i="18"/>
  <c r="W3117" i="18" s="1"/>
  <c r="AA3117" i="18"/>
  <c r="Z3118" i="18"/>
  <c r="W3118" i="18" s="1"/>
  <c r="AA3118" i="18"/>
  <c r="Z3119" i="18"/>
  <c r="W3119" i="18" s="1"/>
  <c r="AA3119" i="18"/>
  <c r="Z3120" i="18"/>
  <c r="W3120" i="18" s="1"/>
  <c r="AA3120" i="18"/>
  <c r="Z3121" i="18"/>
  <c r="W3121" i="18" s="1"/>
  <c r="AA3121" i="18"/>
  <c r="Z3122" i="18"/>
  <c r="W3122" i="18" s="1"/>
  <c r="AA3122" i="18"/>
  <c r="Z3123" i="18"/>
  <c r="W3123" i="18" s="1"/>
  <c r="AA3123" i="18"/>
  <c r="Z3124" i="18"/>
  <c r="W3124" i="18" s="1"/>
  <c r="AA3124" i="18"/>
  <c r="Z3125" i="18"/>
  <c r="W3125" i="18" s="1"/>
  <c r="AA3125" i="18"/>
  <c r="Z3126" i="18"/>
  <c r="W3126" i="18" s="1"/>
  <c r="AA3126" i="18"/>
  <c r="Z3127" i="18"/>
  <c r="W3127" i="18" s="1"/>
  <c r="AA3127" i="18"/>
  <c r="Z3128" i="18"/>
  <c r="W3128" i="18" s="1"/>
  <c r="AA3128" i="18"/>
  <c r="Z3129" i="18"/>
  <c r="W3129" i="18" s="1"/>
  <c r="AA3129" i="18"/>
  <c r="Z3130" i="18"/>
  <c r="W3130" i="18" s="1"/>
  <c r="AA3130" i="18"/>
  <c r="Z3131" i="18"/>
  <c r="W3131" i="18" s="1"/>
  <c r="AA3131" i="18"/>
  <c r="Z3132" i="18"/>
  <c r="W3132" i="18" s="1"/>
  <c r="AA3132" i="18"/>
  <c r="Z3133" i="18"/>
  <c r="W3133" i="18" s="1"/>
  <c r="AA3133" i="18"/>
  <c r="Z3134" i="18"/>
  <c r="W3134" i="18" s="1"/>
  <c r="AA3134" i="18"/>
  <c r="Z3135" i="18"/>
  <c r="W3135" i="18" s="1"/>
  <c r="AA3135" i="18"/>
  <c r="Z3136" i="18"/>
  <c r="W3136" i="18" s="1"/>
  <c r="AA3136" i="18"/>
  <c r="Z3137" i="18"/>
  <c r="W3137" i="18" s="1"/>
  <c r="AA3137" i="18"/>
  <c r="Z3138" i="18"/>
  <c r="W3138" i="18" s="1"/>
  <c r="AA3138" i="18"/>
  <c r="Z3139" i="18"/>
  <c r="W3139" i="18" s="1"/>
  <c r="AA3139" i="18"/>
  <c r="Z3140" i="18"/>
  <c r="W3140" i="18" s="1"/>
  <c r="AA3140" i="18"/>
  <c r="Z3141" i="18"/>
  <c r="W3141" i="18" s="1"/>
  <c r="AA3141" i="18"/>
  <c r="Z3142" i="18"/>
  <c r="W3142" i="18" s="1"/>
  <c r="AA3142" i="18"/>
  <c r="Z3143" i="18"/>
  <c r="W3143" i="18" s="1"/>
  <c r="AA3143" i="18"/>
  <c r="Z3144" i="18"/>
  <c r="W3144" i="18" s="1"/>
  <c r="AA3144" i="18"/>
  <c r="Z3145" i="18"/>
  <c r="W3145" i="18" s="1"/>
  <c r="AA3145" i="18"/>
  <c r="Z3146" i="18"/>
  <c r="W3146" i="18" s="1"/>
  <c r="AA3146" i="18"/>
  <c r="Z3147" i="18"/>
  <c r="W3147" i="18" s="1"/>
  <c r="AA3147" i="18"/>
  <c r="Z3148" i="18"/>
  <c r="W3148" i="18" s="1"/>
  <c r="AA3148" i="18"/>
  <c r="Z3149" i="18"/>
  <c r="W3149" i="18" s="1"/>
  <c r="AA3149" i="18"/>
  <c r="Z3150" i="18"/>
  <c r="W3150" i="18" s="1"/>
  <c r="AA3150" i="18"/>
  <c r="Z3151" i="18"/>
  <c r="W3151" i="18" s="1"/>
  <c r="AA3151" i="18"/>
  <c r="Z3152" i="18"/>
  <c r="W3152" i="18" s="1"/>
  <c r="AA3152" i="18"/>
  <c r="Z3153" i="18"/>
  <c r="W3153" i="18" s="1"/>
  <c r="AA3153" i="18"/>
  <c r="Z3154" i="18"/>
  <c r="W3154" i="18" s="1"/>
  <c r="AA3154" i="18"/>
  <c r="Z3155" i="18"/>
  <c r="W3155" i="18" s="1"/>
  <c r="AA3155" i="18"/>
  <c r="Z3156" i="18"/>
  <c r="W3156" i="18" s="1"/>
  <c r="AA3156" i="18"/>
  <c r="Z3157" i="18"/>
  <c r="W3157" i="18" s="1"/>
  <c r="AA3157" i="18"/>
  <c r="Z3158" i="18"/>
  <c r="W3158" i="18" s="1"/>
  <c r="AA3158" i="18"/>
  <c r="Z3159" i="18"/>
  <c r="W3159" i="18" s="1"/>
  <c r="AA3159" i="18"/>
  <c r="Z3160" i="18"/>
  <c r="W3160" i="18" s="1"/>
  <c r="AA3160" i="18"/>
  <c r="Z3161" i="18"/>
  <c r="W3161" i="18" s="1"/>
  <c r="AA3161" i="18"/>
  <c r="Z3162" i="18"/>
  <c r="W3162" i="18" s="1"/>
  <c r="AA3162" i="18"/>
  <c r="Z3163" i="18"/>
  <c r="W3163" i="18" s="1"/>
  <c r="AA3163" i="18"/>
  <c r="Z3164" i="18"/>
  <c r="W3164" i="18" s="1"/>
  <c r="AA3164" i="18"/>
  <c r="Z3165" i="18"/>
  <c r="W3165" i="18" s="1"/>
  <c r="AA3165" i="18"/>
  <c r="Z3166" i="18"/>
  <c r="W3166" i="18" s="1"/>
  <c r="AA3166" i="18"/>
  <c r="Z3167" i="18"/>
  <c r="W3167" i="18" s="1"/>
  <c r="AA3167" i="18"/>
  <c r="Z3168" i="18"/>
  <c r="W3168" i="18" s="1"/>
  <c r="AA3168" i="18"/>
  <c r="Z3169" i="18"/>
  <c r="W3169" i="18" s="1"/>
  <c r="AA3169" i="18"/>
  <c r="Z3170" i="18"/>
  <c r="W3170" i="18" s="1"/>
  <c r="AA3170" i="18"/>
  <c r="Z3171" i="18"/>
  <c r="W3171" i="18" s="1"/>
  <c r="AA3171" i="18"/>
  <c r="Z3172" i="18"/>
  <c r="W3172" i="18" s="1"/>
  <c r="AA3172" i="18"/>
  <c r="Z3173" i="18"/>
  <c r="W3173" i="18" s="1"/>
  <c r="AA3173" i="18"/>
  <c r="Z3174" i="18"/>
  <c r="W3174" i="18" s="1"/>
  <c r="AA3174" i="18"/>
  <c r="Z3175" i="18"/>
  <c r="W3175" i="18" s="1"/>
  <c r="AA3175" i="18"/>
  <c r="Z3176" i="18"/>
  <c r="W3176" i="18" s="1"/>
  <c r="AA3176" i="18"/>
  <c r="Z3177" i="18"/>
  <c r="W3177" i="18" s="1"/>
  <c r="AA3177" i="18"/>
  <c r="Z3178" i="18"/>
  <c r="W3178" i="18" s="1"/>
  <c r="AA3178" i="18"/>
  <c r="Z3179" i="18"/>
  <c r="W3179" i="18" s="1"/>
  <c r="AA3179" i="18"/>
  <c r="Z3180" i="18"/>
  <c r="W3180" i="18" s="1"/>
  <c r="AA3180" i="18"/>
  <c r="Z3181" i="18"/>
  <c r="W3181" i="18" s="1"/>
  <c r="AA3181" i="18"/>
  <c r="Z3182" i="18"/>
  <c r="W3182" i="18" s="1"/>
  <c r="AA3182" i="18"/>
  <c r="Z3183" i="18"/>
  <c r="W3183" i="18" s="1"/>
  <c r="AA3183" i="18"/>
  <c r="Z3184" i="18"/>
  <c r="W3184" i="18" s="1"/>
  <c r="AA3184" i="18"/>
  <c r="Z3185" i="18"/>
  <c r="W3185" i="18" s="1"/>
  <c r="AA3185" i="18"/>
  <c r="Z3186" i="18"/>
  <c r="W3186" i="18" s="1"/>
  <c r="AA3186" i="18"/>
  <c r="Z3187" i="18"/>
  <c r="W3187" i="18" s="1"/>
  <c r="AA3187" i="18"/>
  <c r="Z3188" i="18"/>
  <c r="W3188" i="18" s="1"/>
  <c r="AA3188" i="18"/>
  <c r="Z3189" i="18"/>
  <c r="W3189" i="18" s="1"/>
  <c r="AA3189" i="18"/>
  <c r="Z3190" i="18"/>
  <c r="W3190" i="18" s="1"/>
  <c r="AA3190" i="18"/>
  <c r="Z3191" i="18"/>
  <c r="W3191" i="18" s="1"/>
  <c r="AA3191" i="18"/>
  <c r="Z3192" i="18"/>
  <c r="W3192" i="18" s="1"/>
  <c r="AA3192" i="18"/>
  <c r="Z3193" i="18"/>
  <c r="W3193" i="18" s="1"/>
  <c r="AA3193" i="18"/>
  <c r="Z3194" i="18"/>
  <c r="W3194" i="18" s="1"/>
  <c r="AA3194" i="18"/>
  <c r="Z3195" i="18"/>
  <c r="W3195" i="18" s="1"/>
  <c r="AA3195" i="18"/>
  <c r="Z3196" i="18"/>
  <c r="W3196" i="18" s="1"/>
  <c r="AA3196" i="18"/>
  <c r="Z3197" i="18"/>
  <c r="W3197" i="18" s="1"/>
  <c r="AA3197" i="18"/>
  <c r="Z3198" i="18"/>
  <c r="W3198" i="18" s="1"/>
  <c r="AA3198" i="18"/>
  <c r="Z3199" i="18"/>
  <c r="W3199" i="18" s="1"/>
  <c r="AA3199" i="18"/>
  <c r="Z3200" i="18"/>
  <c r="W3200" i="18" s="1"/>
  <c r="AA3200" i="18"/>
  <c r="Z3201" i="18"/>
  <c r="W3201" i="18" s="1"/>
  <c r="AA3201" i="18"/>
  <c r="Z3202" i="18"/>
  <c r="W3202" i="18" s="1"/>
  <c r="AA3202" i="18"/>
  <c r="Z3203" i="18"/>
  <c r="W3203" i="18" s="1"/>
  <c r="AA3203" i="18"/>
  <c r="Z3204" i="18"/>
  <c r="W3204" i="18" s="1"/>
  <c r="AA3204" i="18"/>
  <c r="Z3205" i="18"/>
  <c r="W3205" i="18" s="1"/>
  <c r="AA3205" i="18"/>
  <c r="Z3206" i="18"/>
  <c r="W3206" i="18" s="1"/>
  <c r="AA3206" i="18"/>
  <c r="Z3207" i="18"/>
  <c r="W3207" i="18" s="1"/>
  <c r="AA3207" i="18"/>
  <c r="Z3208" i="18"/>
  <c r="W3208" i="18" s="1"/>
  <c r="AA3208" i="18"/>
  <c r="Z3209" i="18"/>
  <c r="W3209" i="18" s="1"/>
  <c r="AA3209" i="18"/>
  <c r="Z3210" i="18"/>
  <c r="W3210" i="18" s="1"/>
  <c r="AA3210" i="18"/>
  <c r="Z3211" i="18"/>
  <c r="W3211" i="18" s="1"/>
  <c r="AA3211" i="18"/>
  <c r="Z3212" i="18"/>
  <c r="W3212" i="18" s="1"/>
  <c r="AA3212" i="18"/>
  <c r="Z3213" i="18"/>
  <c r="W3213" i="18" s="1"/>
  <c r="AA3213" i="18"/>
  <c r="Z3214" i="18"/>
  <c r="W3214" i="18" s="1"/>
  <c r="AA3214" i="18"/>
  <c r="Z3215" i="18"/>
  <c r="W3215" i="18" s="1"/>
  <c r="AA3215" i="18"/>
  <c r="Z3216" i="18"/>
  <c r="W3216" i="18" s="1"/>
  <c r="AA3216" i="18"/>
  <c r="Z3217" i="18"/>
  <c r="W3217" i="18" s="1"/>
  <c r="AA3217" i="18"/>
  <c r="Z3218" i="18"/>
  <c r="W3218" i="18" s="1"/>
  <c r="AA3218" i="18"/>
  <c r="Z3219" i="18"/>
  <c r="W3219" i="18" s="1"/>
  <c r="AA3219" i="18"/>
  <c r="Z3220" i="18"/>
  <c r="W3220" i="18" s="1"/>
  <c r="AA3220" i="18"/>
  <c r="Z3221" i="18"/>
  <c r="W3221" i="18" s="1"/>
  <c r="AA3221" i="18"/>
  <c r="Z3222" i="18"/>
  <c r="W3222" i="18" s="1"/>
  <c r="AA3222" i="18"/>
  <c r="Z3223" i="18"/>
  <c r="W3223" i="18" s="1"/>
  <c r="AA3223" i="18"/>
  <c r="Z3224" i="18"/>
  <c r="W3224" i="18" s="1"/>
  <c r="AA3224" i="18"/>
  <c r="Z3225" i="18"/>
  <c r="W3225" i="18" s="1"/>
  <c r="AA3225" i="18"/>
  <c r="Z3226" i="18"/>
  <c r="W3226" i="18" s="1"/>
  <c r="AA3226" i="18"/>
  <c r="Z3227" i="18"/>
  <c r="W3227" i="18" s="1"/>
  <c r="AA3227" i="18"/>
  <c r="Z3228" i="18"/>
  <c r="W3228" i="18" s="1"/>
  <c r="AA3228" i="18"/>
  <c r="Z3229" i="18"/>
  <c r="W3229" i="18" s="1"/>
  <c r="AA3229" i="18"/>
  <c r="Z3230" i="18"/>
  <c r="W3230" i="18" s="1"/>
  <c r="AA3230" i="18"/>
  <c r="Z3231" i="18"/>
  <c r="W3231" i="18" s="1"/>
  <c r="AA3231" i="18"/>
  <c r="Z3232" i="18"/>
  <c r="W3232" i="18" s="1"/>
  <c r="AA3232" i="18"/>
  <c r="Z3233" i="18"/>
  <c r="W3233" i="18" s="1"/>
  <c r="AA3233" i="18"/>
  <c r="Z3234" i="18"/>
  <c r="W3234" i="18" s="1"/>
  <c r="AA3234" i="18"/>
  <c r="Z3235" i="18"/>
  <c r="W3235" i="18" s="1"/>
  <c r="AA3235" i="18"/>
  <c r="Z3236" i="18"/>
  <c r="W3236" i="18" s="1"/>
  <c r="AA3236" i="18"/>
  <c r="Z3237" i="18"/>
  <c r="W3237" i="18" s="1"/>
  <c r="AA3237" i="18"/>
  <c r="Z3238" i="18"/>
  <c r="W3238" i="18" s="1"/>
  <c r="AA3238" i="18"/>
  <c r="Z3239" i="18"/>
  <c r="W3239" i="18" s="1"/>
  <c r="AA3239" i="18"/>
  <c r="Z3240" i="18"/>
  <c r="W3240" i="18" s="1"/>
  <c r="AA3240" i="18"/>
  <c r="Z3241" i="18"/>
  <c r="W3241" i="18" s="1"/>
  <c r="AA3241" i="18"/>
  <c r="Z3242" i="18"/>
  <c r="W3242" i="18" s="1"/>
  <c r="AA3242" i="18"/>
  <c r="Z3243" i="18"/>
  <c r="W3243" i="18" s="1"/>
  <c r="AA3243" i="18"/>
  <c r="Z3244" i="18"/>
  <c r="W3244" i="18" s="1"/>
  <c r="AA3244" i="18"/>
  <c r="Z3245" i="18"/>
  <c r="W3245" i="18" s="1"/>
  <c r="AA3245" i="18"/>
  <c r="Z3246" i="18"/>
  <c r="W3246" i="18" s="1"/>
  <c r="AA3246" i="18"/>
  <c r="Z3247" i="18"/>
  <c r="W3247" i="18" s="1"/>
  <c r="AA3247" i="18"/>
  <c r="Z3248" i="18"/>
  <c r="W3248" i="18" s="1"/>
  <c r="AA3248" i="18"/>
  <c r="Z3249" i="18"/>
  <c r="W3249" i="18" s="1"/>
  <c r="AA3249" i="18"/>
  <c r="Z3250" i="18"/>
  <c r="W3250" i="18" s="1"/>
  <c r="AA3250" i="18"/>
  <c r="Z3251" i="18"/>
  <c r="W3251" i="18" s="1"/>
  <c r="AA3251" i="18"/>
  <c r="Z3252" i="18"/>
  <c r="W3252" i="18" s="1"/>
  <c r="AA3252" i="18"/>
  <c r="Z3253" i="18"/>
  <c r="W3253" i="18" s="1"/>
  <c r="AA3253" i="18"/>
  <c r="Z3254" i="18"/>
  <c r="W3254" i="18" s="1"/>
  <c r="AA3254" i="18"/>
  <c r="Z3255" i="18"/>
  <c r="W3255" i="18" s="1"/>
  <c r="AA3255" i="18"/>
  <c r="Z3256" i="18"/>
  <c r="W3256" i="18" s="1"/>
  <c r="AA3256" i="18"/>
  <c r="Z3257" i="18"/>
  <c r="W3257" i="18" s="1"/>
  <c r="AA3257" i="18"/>
  <c r="Z3258" i="18"/>
  <c r="W3258" i="18" s="1"/>
  <c r="AA3258" i="18"/>
  <c r="Z3259" i="18"/>
  <c r="W3259" i="18" s="1"/>
  <c r="AA3259" i="18"/>
  <c r="Z3260" i="18"/>
  <c r="W3260" i="18" s="1"/>
  <c r="AA3260" i="18"/>
  <c r="Z3261" i="18"/>
  <c r="W3261" i="18" s="1"/>
  <c r="AA3261" i="18"/>
  <c r="Z3262" i="18"/>
  <c r="W3262" i="18" s="1"/>
  <c r="AA3262" i="18"/>
  <c r="Z3263" i="18"/>
  <c r="W3263" i="18" s="1"/>
  <c r="AA3263" i="18"/>
  <c r="Z3264" i="18"/>
  <c r="W3264" i="18" s="1"/>
  <c r="AA3264" i="18"/>
  <c r="Z3265" i="18"/>
  <c r="W3265" i="18" s="1"/>
  <c r="AA3265" i="18"/>
  <c r="Z3266" i="18"/>
  <c r="W3266" i="18" s="1"/>
  <c r="AA3266" i="18"/>
  <c r="Z3267" i="18"/>
  <c r="W3267" i="18" s="1"/>
  <c r="AA3267" i="18"/>
  <c r="Z3268" i="18"/>
  <c r="W3268" i="18" s="1"/>
  <c r="AA3268" i="18"/>
  <c r="Z3269" i="18"/>
  <c r="W3269" i="18" s="1"/>
  <c r="AA3269" i="18"/>
  <c r="Z3270" i="18"/>
  <c r="W3270" i="18" s="1"/>
  <c r="AA3270" i="18"/>
  <c r="Z3271" i="18"/>
  <c r="W3271" i="18" s="1"/>
  <c r="AA3271" i="18"/>
  <c r="Z3272" i="18"/>
  <c r="W3272" i="18" s="1"/>
  <c r="AA3272" i="18"/>
  <c r="Z3273" i="18"/>
  <c r="W3273" i="18" s="1"/>
  <c r="AA3273" i="18"/>
  <c r="Z3274" i="18"/>
  <c r="W3274" i="18" s="1"/>
  <c r="AA3274" i="18"/>
  <c r="Z3275" i="18"/>
  <c r="W3275" i="18" s="1"/>
  <c r="AA3275" i="18"/>
  <c r="Z3276" i="18"/>
  <c r="W3276" i="18" s="1"/>
  <c r="AA3276" i="18"/>
  <c r="Z3277" i="18"/>
  <c r="W3277" i="18" s="1"/>
  <c r="AA3277" i="18"/>
  <c r="Z3278" i="18"/>
  <c r="W3278" i="18" s="1"/>
  <c r="AA3278" i="18"/>
  <c r="Z3279" i="18"/>
  <c r="W3279" i="18" s="1"/>
  <c r="AA3279" i="18"/>
  <c r="Z3280" i="18"/>
  <c r="W3280" i="18" s="1"/>
  <c r="AA3280" i="18"/>
  <c r="Z3281" i="18"/>
  <c r="W3281" i="18" s="1"/>
  <c r="AA3281" i="18"/>
  <c r="Z3282" i="18"/>
  <c r="W3282" i="18" s="1"/>
  <c r="AA3282" i="18"/>
  <c r="Z3283" i="18"/>
  <c r="W3283" i="18" s="1"/>
  <c r="AA3283" i="18"/>
  <c r="Z3284" i="18"/>
  <c r="W3284" i="18" s="1"/>
  <c r="AA3284" i="18"/>
  <c r="Z3285" i="18"/>
  <c r="W3285" i="18" s="1"/>
  <c r="AA3285" i="18"/>
  <c r="Z3286" i="18"/>
  <c r="W3286" i="18" s="1"/>
  <c r="AA3286" i="18"/>
  <c r="Z3287" i="18"/>
  <c r="W3287" i="18" s="1"/>
  <c r="AA3287" i="18"/>
  <c r="Z3288" i="18"/>
  <c r="W3288" i="18" s="1"/>
  <c r="AA3288" i="18"/>
  <c r="Z3289" i="18"/>
  <c r="W3289" i="18" s="1"/>
  <c r="AA3289" i="18"/>
  <c r="Z3290" i="18"/>
  <c r="W3290" i="18" s="1"/>
  <c r="AA3290" i="18"/>
  <c r="Z3291" i="18"/>
  <c r="W3291" i="18" s="1"/>
  <c r="AA3291" i="18"/>
  <c r="Z3292" i="18"/>
  <c r="W3292" i="18" s="1"/>
  <c r="AA3292" i="18"/>
  <c r="Z3293" i="18"/>
  <c r="W3293" i="18" s="1"/>
  <c r="AA3293" i="18"/>
  <c r="Z3294" i="18"/>
  <c r="W3294" i="18" s="1"/>
  <c r="AA3294" i="18"/>
  <c r="Z3295" i="18"/>
  <c r="W3295" i="18" s="1"/>
  <c r="AA3295" i="18"/>
  <c r="Z3296" i="18"/>
  <c r="W3296" i="18" s="1"/>
  <c r="AA3296" i="18"/>
  <c r="Z3297" i="18"/>
  <c r="W3297" i="18" s="1"/>
  <c r="AA3297" i="18"/>
  <c r="Z3298" i="18"/>
  <c r="W3298" i="18" s="1"/>
  <c r="AA3298" i="18"/>
  <c r="Z3299" i="18"/>
  <c r="W3299" i="18" s="1"/>
  <c r="AA3299" i="18"/>
  <c r="Z3300" i="18"/>
  <c r="W3300" i="18" s="1"/>
  <c r="AA3300" i="18"/>
  <c r="Z3301" i="18"/>
  <c r="W3301" i="18" s="1"/>
  <c r="AA3301" i="18"/>
  <c r="Z3302" i="18"/>
  <c r="W3302" i="18" s="1"/>
  <c r="AA3302" i="18"/>
  <c r="Z3303" i="18"/>
  <c r="W3303" i="18" s="1"/>
  <c r="AA3303" i="18"/>
  <c r="Z3304" i="18"/>
  <c r="W3304" i="18" s="1"/>
  <c r="AA3304" i="18"/>
  <c r="Z3305" i="18"/>
  <c r="W3305" i="18" s="1"/>
  <c r="AA3305" i="18"/>
  <c r="Z3306" i="18"/>
  <c r="W3306" i="18" s="1"/>
  <c r="AA3306" i="18"/>
  <c r="Z3307" i="18"/>
  <c r="W3307" i="18" s="1"/>
  <c r="AA3307" i="18"/>
  <c r="Z3308" i="18"/>
  <c r="W3308" i="18" s="1"/>
  <c r="AA3308" i="18"/>
  <c r="Z3309" i="18"/>
  <c r="W3309" i="18" s="1"/>
  <c r="AA3309" i="18"/>
  <c r="Z3310" i="18"/>
  <c r="W3310" i="18" s="1"/>
  <c r="AA3310" i="18"/>
  <c r="Z3311" i="18"/>
  <c r="W3311" i="18" s="1"/>
  <c r="AA3311" i="18"/>
  <c r="Z3312" i="18"/>
  <c r="W3312" i="18" s="1"/>
  <c r="AA3312" i="18"/>
  <c r="Z3313" i="18"/>
  <c r="W3313" i="18" s="1"/>
  <c r="AA3313" i="18"/>
  <c r="Z3314" i="18"/>
  <c r="W3314" i="18" s="1"/>
  <c r="AA3314" i="18"/>
  <c r="Z3315" i="18"/>
  <c r="W3315" i="18" s="1"/>
  <c r="AA3315" i="18"/>
  <c r="Z3316" i="18"/>
  <c r="W3316" i="18" s="1"/>
  <c r="AA3316" i="18"/>
  <c r="Z3317" i="18"/>
  <c r="W3317" i="18" s="1"/>
  <c r="AA3317" i="18"/>
  <c r="Z3318" i="18"/>
  <c r="W3318" i="18" s="1"/>
  <c r="AA3318" i="18"/>
  <c r="Z3319" i="18"/>
  <c r="W3319" i="18" s="1"/>
  <c r="AA3319" i="18"/>
  <c r="Z3320" i="18"/>
  <c r="W3320" i="18" s="1"/>
  <c r="AA3320" i="18"/>
  <c r="Z3321" i="18"/>
  <c r="W3321" i="18" s="1"/>
  <c r="AA3321" i="18"/>
  <c r="Z3322" i="18"/>
  <c r="W3322" i="18" s="1"/>
  <c r="AA3322" i="18"/>
  <c r="Z3323" i="18"/>
  <c r="W3323" i="18" s="1"/>
  <c r="AA3323" i="18"/>
  <c r="Z3324" i="18"/>
  <c r="W3324" i="18" s="1"/>
  <c r="AA3324" i="18"/>
  <c r="Z3325" i="18"/>
  <c r="W3325" i="18" s="1"/>
  <c r="AA3325" i="18"/>
  <c r="Z3326" i="18"/>
  <c r="W3326" i="18" s="1"/>
  <c r="AA3326" i="18"/>
  <c r="Z3327" i="18"/>
  <c r="W3327" i="18" s="1"/>
  <c r="AA3327" i="18"/>
  <c r="Z3328" i="18"/>
  <c r="W3328" i="18" s="1"/>
  <c r="AA3328" i="18"/>
  <c r="Z3329" i="18"/>
  <c r="W3329" i="18" s="1"/>
  <c r="AA3329" i="18"/>
  <c r="Z3330" i="18"/>
  <c r="W3330" i="18" s="1"/>
  <c r="AA3330" i="18"/>
  <c r="Z3331" i="18"/>
  <c r="W3331" i="18" s="1"/>
  <c r="AA3331" i="18"/>
  <c r="Z3332" i="18"/>
  <c r="W3332" i="18" s="1"/>
  <c r="AA3332" i="18"/>
  <c r="Z3333" i="18"/>
  <c r="W3333" i="18" s="1"/>
  <c r="AA3333" i="18"/>
  <c r="Z3334" i="18"/>
  <c r="W3334" i="18" s="1"/>
  <c r="AA3334" i="18"/>
  <c r="Z3335" i="18"/>
  <c r="W3335" i="18" s="1"/>
  <c r="AA3335" i="18"/>
  <c r="Z3336" i="18"/>
  <c r="W3336" i="18" s="1"/>
  <c r="AA3336" i="18"/>
  <c r="Z3337" i="18"/>
  <c r="W3337" i="18" s="1"/>
  <c r="AA3337" i="18"/>
  <c r="Z3338" i="18"/>
  <c r="W3338" i="18" s="1"/>
  <c r="AA3338" i="18"/>
  <c r="Z3339" i="18"/>
  <c r="W3339" i="18" s="1"/>
  <c r="AA3339" i="18"/>
  <c r="Z3340" i="18"/>
  <c r="W3340" i="18" s="1"/>
  <c r="AA3340" i="18"/>
  <c r="Z3341" i="18"/>
  <c r="W3341" i="18" s="1"/>
  <c r="AA3341" i="18"/>
  <c r="Z3342" i="18"/>
  <c r="W3342" i="18" s="1"/>
  <c r="AA3342" i="18"/>
  <c r="Z3343" i="18"/>
  <c r="W3343" i="18" s="1"/>
  <c r="AA3343" i="18"/>
  <c r="Z3344" i="18"/>
  <c r="W3344" i="18" s="1"/>
  <c r="AA3344" i="18"/>
  <c r="Z3345" i="18"/>
  <c r="W3345" i="18" s="1"/>
  <c r="AA3345" i="18"/>
  <c r="Z3346" i="18"/>
  <c r="W3346" i="18" s="1"/>
  <c r="AA3346" i="18"/>
  <c r="Z3347" i="18"/>
  <c r="W3347" i="18" s="1"/>
  <c r="AA3347" i="18"/>
  <c r="Z3348" i="18"/>
  <c r="W3348" i="18" s="1"/>
  <c r="AA3348" i="18"/>
  <c r="Z3349" i="18"/>
  <c r="W3349" i="18" s="1"/>
  <c r="AA3349" i="18"/>
  <c r="Z3350" i="18"/>
  <c r="W3350" i="18" s="1"/>
  <c r="AA3350" i="18"/>
  <c r="Z3351" i="18"/>
  <c r="W3351" i="18" s="1"/>
  <c r="AA3351" i="18"/>
  <c r="Z3352" i="18"/>
  <c r="W3352" i="18" s="1"/>
  <c r="AA3352" i="18"/>
  <c r="Z3353" i="18"/>
  <c r="W3353" i="18" s="1"/>
  <c r="AA3353" i="18"/>
  <c r="Z3354" i="18"/>
  <c r="W3354" i="18" s="1"/>
  <c r="AA3354" i="18"/>
  <c r="Z3355" i="18"/>
  <c r="W3355" i="18" s="1"/>
  <c r="AA3355" i="18"/>
  <c r="Z3356" i="18"/>
  <c r="W3356" i="18" s="1"/>
  <c r="AA3356" i="18"/>
  <c r="Z3357" i="18"/>
  <c r="W3357" i="18" s="1"/>
  <c r="AA3357" i="18"/>
  <c r="Z3358" i="18"/>
  <c r="W3358" i="18" s="1"/>
  <c r="AA3358" i="18"/>
  <c r="Z3359" i="18"/>
  <c r="W3359" i="18" s="1"/>
  <c r="AA3359" i="18"/>
  <c r="Z3360" i="18"/>
  <c r="W3360" i="18" s="1"/>
  <c r="AA3360" i="18"/>
  <c r="Z3361" i="18"/>
  <c r="W3361" i="18" s="1"/>
  <c r="AA3361" i="18"/>
  <c r="Z3362" i="18"/>
  <c r="W3362" i="18" s="1"/>
  <c r="AA3362" i="18"/>
  <c r="Z3363" i="18"/>
  <c r="W3363" i="18" s="1"/>
  <c r="AA3363" i="18"/>
  <c r="Z3364" i="18"/>
  <c r="W3364" i="18" s="1"/>
  <c r="AA3364" i="18"/>
  <c r="Z3365" i="18"/>
  <c r="W3365" i="18" s="1"/>
  <c r="AA3365" i="18"/>
  <c r="Z3366" i="18"/>
  <c r="W3366" i="18" s="1"/>
  <c r="AA3366" i="18"/>
  <c r="Z3367" i="18"/>
  <c r="W3367" i="18" s="1"/>
  <c r="AA3367" i="18"/>
  <c r="Z3368" i="18"/>
  <c r="W3368" i="18" s="1"/>
  <c r="AA3368" i="18"/>
  <c r="Z3369" i="18"/>
  <c r="W3369" i="18" s="1"/>
  <c r="AA3369" i="18"/>
  <c r="Z3370" i="18"/>
  <c r="W3370" i="18" s="1"/>
  <c r="AA3370" i="18"/>
  <c r="Z3371" i="18"/>
  <c r="W3371" i="18" s="1"/>
  <c r="AA3371" i="18"/>
  <c r="Z3372" i="18"/>
  <c r="W3372" i="18" s="1"/>
  <c r="AA3372" i="18"/>
  <c r="Z3373" i="18"/>
  <c r="W3373" i="18" s="1"/>
  <c r="AA3373" i="18"/>
  <c r="Z3374" i="18"/>
  <c r="W3374" i="18" s="1"/>
  <c r="AA3374" i="18"/>
  <c r="Z3375" i="18"/>
  <c r="W3375" i="18" s="1"/>
  <c r="AA3375" i="18"/>
  <c r="Z3376" i="18"/>
  <c r="W3376" i="18" s="1"/>
  <c r="AA3376" i="18"/>
  <c r="Z3377" i="18"/>
  <c r="W3377" i="18" s="1"/>
  <c r="AA3377" i="18"/>
  <c r="Z3378" i="18"/>
  <c r="W3378" i="18" s="1"/>
  <c r="AA3378" i="18"/>
  <c r="Z3379" i="18"/>
  <c r="W3379" i="18" s="1"/>
  <c r="AA3379" i="18"/>
  <c r="Z3380" i="18"/>
  <c r="W3380" i="18" s="1"/>
  <c r="AA3380" i="18"/>
  <c r="Z3381" i="18"/>
  <c r="W3381" i="18" s="1"/>
  <c r="AA3381" i="18"/>
  <c r="Z3382" i="18"/>
  <c r="W3382" i="18" s="1"/>
  <c r="AA3382" i="18"/>
  <c r="Z3383" i="18"/>
  <c r="W3383" i="18" s="1"/>
  <c r="AA3383" i="18"/>
  <c r="Z3384" i="18"/>
  <c r="W3384" i="18" s="1"/>
  <c r="AA3384" i="18"/>
  <c r="Z3385" i="18"/>
  <c r="W3385" i="18" s="1"/>
  <c r="AA3385" i="18"/>
  <c r="Z3386" i="18"/>
  <c r="W3386" i="18" s="1"/>
  <c r="AA3386" i="18"/>
  <c r="Z3387" i="18"/>
  <c r="W3387" i="18" s="1"/>
  <c r="AA3387" i="18"/>
  <c r="Z3388" i="18"/>
  <c r="W3388" i="18" s="1"/>
  <c r="AA3388" i="18"/>
  <c r="Z3389" i="18"/>
  <c r="W3389" i="18" s="1"/>
  <c r="AA3389" i="18"/>
  <c r="Z3390" i="18"/>
  <c r="W3390" i="18" s="1"/>
  <c r="AA3390" i="18"/>
  <c r="Z3391" i="18"/>
  <c r="W3391" i="18" s="1"/>
  <c r="AA3391" i="18"/>
  <c r="Z3392" i="18"/>
  <c r="W3392" i="18" s="1"/>
  <c r="AA3392" i="18"/>
  <c r="Z3393" i="18"/>
  <c r="W3393" i="18" s="1"/>
  <c r="AA3393" i="18"/>
  <c r="Z3394" i="18"/>
  <c r="W3394" i="18" s="1"/>
  <c r="AA3394" i="18"/>
  <c r="Z3395" i="18"/>
  <c r="W3395" i="18" s="1"/>
  <c r="AA3395" i="18"/>
  <c r="Z3396" i="18"/>
  <c r="W3396" i="18" s="1"/>
  <c r="AA3396" i="18"/>
  <c r="Z3397" i="18"/>
  <c r="W3397" i="18" s="1"/>
  <c r="AA3397" i="18"/>
  <c r="Z3398" i="18"/>
  <c r="W3398" i="18" s="1"/>
  <c r="AA3398" i="18"/>
  <c r="Z3399" i="18"/>
  <c r="W3399" i="18" s="1"/>
  <c r="AA3399" i="18"/>
  <c r="Z3400" i="18"/>
  <c r="W3400" i="18" s="1"/>
  <c r="AA3400" i="18"/>
  <c r="Z3401" i="18"/>
  <c r="W3401" i="18" s="1"/>
  <c r="AA3401" i="18"/>
  <c r="Z3402" i="18"/>
  <c r="W3402" i="18" s="1"/>
  <c r="AA3402" i="18"/>
  <c r="Z3403" i="18"/>
  <c r="W3403" i="18" s="1"/>
  <c r="AA3403" i="18"/>
  <c r="Z3404" i="18"/>
  <c r="W3404" i="18" s="1"/>
  <c r="AA3404" i="18"/>
  <c r="Z3405" i="18"/>
  <c r="W3405" i="18" s="1"/>
  <c r="AA3405" i="18"/>
  <c r="Z3406" i="18"/>
  <c r="W3406" i="18" s="1"/>
  <c r="AA3406" i="18"/>
  <c r="Z3407" i="18"/>
  <c r="W3407" i="18" s="1"/>
  <c r="AA3407" i="18"/>
  <c r="Z3408" i="18"/>
  <c r="W3408" i="18" s="1"/>
  <c r="AA3408" i="18"/>
  <c r="Z3409" i="18"/>
  <c r="W3409" i="18" s="1"/>
  <c r="AA3409" i="18"/>
  <c r="Z3410" i="18"/>
  <c r="W3410" i="18" s="1"/>
  <c r="AA3410" i="18"/>
  <c r="Z3411" i="18"/>
  <c r="W3411" i="18" s="1"/>
  <c r="AA3411" i="18"/>
  <c r="Z3412" i="18"/>
  <c r="W3412" i="18" s="1"/>
  <c r="AA3412" i="18"/>
  <c r="Z3413" i="18"/>
  <c r="W3413" i="18" s="1"/>
  <c r="AA3413" i="18"/>
  <c r="Z3414" i="18"/>
  <c r="W3414" i="18" s="1"/>
  <c r="AA3414" i="18"/>
  <c r="Z3415" i="18"/>
  <c r="W3415" i="18" s="1"/>
  <c r="AA3415" i="18"/>
  <c r="Z3416" i="18"/>
  <c r="W3416" i="18" s="1"/>
  <c r="AA3416" i="18"/>
  <c r="Z3417" i="18"/>
  <c r="W3417" i="18" s="1"/>
  <c r="AA3417" i="18"/>
  <c r="Z3418" i="18"/>
  <c r="W3418" i="18" s="1"/>
  <c r="AA3418" i="18"/>
  <c r="Z3419" i="18"/>
  <c r="W3419" i="18" s="1"/>
  <c r="AA3419" i="18"/>
  <c r="Z3420" i="18"/>
  <c r="W3420" i="18" s="1"/>
  <c r="AA3420" i="18"/>
  <c r="Z3421" i="18"/>
  <c r="W3421" i="18" s="1"/>
  <c r="AA3421" i="18"/>
  <c r="Z3422" i="18"/>
  <c r="W3422" i="18" s="1"/>
  <c r="AA3422" i="18"/>
  <c r="Z3423" i="18"/>
  <c r="W3423" i="18" s="1"/>
  <c r="AA3423" i="18"/>
  <c r="Z3424" i="18"/>
  <c r="W3424" i="18" s="1"/>
  <c r="AA3424" i="18"/>
  <c r="Z3425" i="18"/>
  <c r="W3425" i="18" s="1"/>
  <c r="AA3425" i="18"/>
  <c r="Z3426" i="18"/>
  <c r="W3426" i="18" s="1"/>
  <c r="AA3426" i="18"/>
  <c r="Z3427" i="18"/>
  <c r="W3427" i="18" s="1"/>
  <c r="AA3427" i="18"/>
  <c r="Z3428" i="18"/>
  <c r="W3428" i="18" s="1"/>
  <c r="AA3428" i="18"/>
  <c r="Z3429" i="18"/>
  <c r="W3429" i="18" s="1"/>
  <c r="AA3429" i="18"/>
  <c r="Z3430" i="18"/>
  <c r="W3430" i="18" s="1"/>
  <c r="AA3430" i="18"/>
  <c r="Z3431" i="18"/>
  <c r="W3431" i="18" s="1"/>
  <c r="AA3431" i="18"/>
  <c r="Z3432" i="18"/>
  <c r="W3432" i="18" s="1"/>
  <c r="AA3432" i="18"/>
  <c r="Z3433" i="18"/>
  <c r="W3433" i="18" s="1"/>
  <c r="AA3433" i="18"/>
  <c r="Z3434" i="18"/>
  <c r="W3434" i="18" s="1"/>
  <c r="AA3434" i="18"/>
  <c r="Z3435" i="18"/>
  <c r="W3435" i="18" s="1"/>
  <c r="AA3435" i="18"/>
  <c r="Z3436" i="18"/>
  <c r="W3436" i="18" s="1"/>
  <c r="AA3436" i="18"/>
  <c r="Z3437" i="18"/>
  <c r="W3437" i="18" s="1"/>
  <c r="AA3437" i="18"/>
  <c r="Z3438" i="18"/>
  <c r="W3438" i="18" s="1"/>
  <c r="AA3438" i="18"/>
  <c r="Z3439" i="18"/>
  <c r="W3439" i="18" s="1"/>
  <c r="AA3439" i="18"/>
  <c r="Z3440" i="18"/>
  <c r="W3440" i="18" s="1"/>
  <c r="AA3440" i="18"/>
  <c r="Z3441" i="18"/>
  <c r="W3441" i="18" s="1"/>
  <c r="AA3441" i="18"/>
  <c r="Z3442" i="18"/>
  <c r="W3442" i="18" s="1"/>
  <c r="AA3442" i="18"/>
  <c r="Z3443" i="18"/>
  <c r="W3443" i="18" s="1"/>
  <c r="AA3443" i="18"/>
  <c r="Z3444" i="18"/>
  <c r="W3444" i="18" s="1"/>
  <c r="AA3444" i="18"/>
  <c r="Z3445" i="18"/>
  <c r="W3445" i="18" s="1"/>
  <c r="AA3445" i="18"/>
  <c r="Z3446" i="18"/>
  <c r="W3446" i="18" s="1"/>
  <c r="AA3446" i="18"/>
  <c r="Z3447" i="18"/>
  <c r="W3447" i="18" s="1"/>
  <c r="AA3447" i="18"/>
  <c r="Z3448" i="18"/>
  <c r="W3448" i="18" s="1"/>
  <c r="AA3448" i="18"/>
  <c r="Z3449" i="18"/>
  <c r="W3449" i="18" s="1"/>
  <c r="AA3449" i="18"/>
  <c r="Z3450" i="18"/>
  <c r="W3450" i="18" s="1"/>
  <c r="AA3450" i="18"/>
  <c r="Z3451" i="18"/>
  <c r="W3451" i="18" s="1"/>
  <c r="AA3451" i="18"/>
  <c r="Z3452" i="18"/>
  <c r="W3452" i="18" s="1"/>
  <c r="AA3452" i="18"/>
  <c r="Z3453" i="18"/>
  <c r="W3453" i="18" s="1"/>
  <c r="AA3453" i="18"/>
  <c r="Z3454" i="18"/>
  <c r="W3454" i="18" s="1"/>
  <c r="AA3454" i="18"/>
  <c r="Z3455" i="18"/>
  <c r="W3455" i="18" s="1"/>
  <c r="AA3455" i="18"/>
  <c r="Z3456" i="18"/>
  <c r="W3456" i="18" s="1"/>
  <c r="AA3456" i="18"/>
  <c r="Z3457" i="18"/>
  <c r="W3457" i="18" s="1"/>
  <c r="AA3457" i="18"/>
  <c r="Z3458" i="18"/>
  <c r="W3458" i="18" s="1"/>
  <c r="AA3458" i="18"/>
  <c r="Z3459" i="18"/>
  <c r="W3459" i="18" s="1"/>
  <c r="AA3459" i="18"/>
  <c r="Z3460" i="18"/>
  <c r="W3460" i="18" s="1"/>
  <c r="AA3460" i="18"/>
  <c r="Z3461" i="18"/>
  <c r="W3461" i="18" s="1"/>
  <c r="AA3461" i="18"/>
  <c r="Z3462" i="18"/>
  <c r="W3462" i="18" s="1"/>
  <c r="AA3462" i="18"/>
  <c r="Z3463" i="18"/>
  <c r="W3463" i="18" s="1"/>
  <c r="AA3463" i="18"/>
  <c r="Z3464" i="18"/>
  <c r="W3464" i="18" s="1"/>
  <c r="AA3464" i="18"/>
  <c r="Z3465" i="18"/>
  <c r="W3465" i="18" s="1"/>
  <c r="AA3465" i="18"/>
  <c r="Z3466" i="18"/>
  <c r="W3466" i="18" s="1"/>
  <c r="AA3466" i="18"/>
  <c r="Z3467" i="18"/>
  <c r="W3467" i="18" s="1"/>
  <c r="AA3467" i="18"/>
  <c r="Z3468" i="18"/>
  <c r="W3468" i="18" s="1"/>
  <c r="AA3468" i="18"/>
  <c r="Z3469" i="18"/>
  <c r="W3469" i="18" s="1"/>
  <c r="AA3469" i="18"/>
  <c r="Z3470" i="18"/>
  <c r="W3470" i="18" s="1"/>
  <c r="AA3470" i="18"/>
  <c r="Z3471" i="18"/>
  <c r="W3471" i="18" s="1"/>
  <c r="AA3471" i="18"/>
  <c r="Z3472" i="18"/>
  <c r="W3472" i="18" s="1"/>
  <c r="AA3472" i="18"/>
  <c r="Z3473" i="18"/>
  <c r="W3473" i="18" s="1"/>
  <c r="AA3473" i="18"/>
  <c r="Z3474" i="18"/>
  <c r="W3474" i="18" s="1"/>
  <c r="AA3474" i="18"/>
  <c r="Z3475" i="18"/>
  <c r="W3475" i="18" s="1"/>
  <c r="AA3475" i="18"/>
  <c r="Z3476" i="18"/>
  <c r="W3476" i="18" s="1"/>
  <c r="AA3476" i="18"/>
  <c r="Z3477" i="18"/>
  <c r="W3477" i="18" s="1"/>
  <c r="AA3477" i="18"/>
  <c r="Z3478" i="18"/>
  <c r="W3478" i="18" s="1"/>
  <c r="AA3478" i="18"/>
  <c r="Z3479" i="18"/>
  <c r="W3479" i="18" s="1"/>
  <c r="AA3479" i="18"/>
  <c r="Z3480" i="18"/>
  <c r="W3480" i="18" s="1"/>
  <c r="AA3480" i="18"/>
  <c r="Z3481" i="18"/>
  <c r="W3481" i="18" s="1"/>
  <c r="AA3481" i="18"/>
  <c r="Z3482" i="18"/>
  <c r="W3482" i="18" s="1"/>
  <c r="AA3482" i="18"/>
  <c r="Z3483" i="18"/>
  <c r="W3483" i="18" s="1"/>
  <c r="AA3483" i="18"/>
  <c r="Z3484" i="18"/>
  <c r="W3484" i="18" s="1"/>
  <c r="AA3484" i="18"/>
  <c r="Z3485" i="18"/>
  <c r="W3485" i="18" s="1"/>
  <c r="AA3485" i="18"/>
  <c r="Z3486" i="18"/>
  <c r="W3486" i="18" s="1"/>
  <c r="AA3486" i="18"/>
  <c r="Z3487" i="18"/>
  <c r="W3487" i="18" s="1"/>
  <c r="AA3487" i="18"/>
  <c r="Z3488" i="18"/>
  <c r="W3488" i="18" s="1"/>
  <c r="AA3488" i="18"/>
  <c r="Z3489" i="18"/>
  <c r="W3489" i="18" s="1"/>
  <c r="AA3489" i="18"/>
  <c r="Z3490" i="18"/>
  <c r="W3490" i="18" s="1"/>
  <c r="AA3490" i="18"/>
  <c r="Z3491" i="18"/>
  <c r="W3491" i="18" s="1"/>
  <c r="AA3491" i="18"/>
  <c r="Z3492" i="18"/>
  <c r="W3492" i="18" s="1"/>
  <c r="AA3492" i="18"/>
  <c r="Z3493" i="18"/>
  <c r="W3493" i="18" s="1"/>
  <c r="AA3493" i="18"/>
  <c r="Z3494" i="18"/>
  <c r="W3494" i="18" s="1"/>
  <c r="AA3494" i="18"/>
  <c r="Z3495" i="18"/>
  <c r="W3495" i="18" s="1"/>
  <c r="AA3495" i="18"/>
  <c r="Z3496" i="18"/>
  <c r="W3496" i="18" s="1"/>
  <c r="AA3496" i="18"/>
  <c r="Z3497" i="18"/>
  <c r="W3497" i="18" s="1"/>
  <c r="AA3497" i="18"/>
  <c r="Z3498" i="18"/>
  <c r="W3498" i="18" s="1"/>
  <c r="AA3498" i="18"/>
  <c r="Z3499" i="18"/>
  <c r="W3499" i="18" s="1"/>
  <c r="AA3499" i="18"/>
  <c r="Z3500" i="18"/>
  <c r="W3500" i="18" s="1"/>
  <c r="AA3500" i="18"/>
  <c r="Z3501" i="18"/>
  <c r="W3501" i="18" s="1"/>
  <c r="AA3501" i="18"/>
  <c r="Z3502" i="18"/>
  <c r="W3502" i="18" s="1"/>
  <c r="AA3502" i="18"/>
  <c r="Z3503" i="18"/>
  <c r="W3503" i="18" s="1"/>
  <c r="AA3503" i="18"/>
  <c r="Z3504" i="18"/>
  <c r="W3504" i="18" s="1"/>
  <c r="AA3504" i="18"/>
  <c r="Z3505" i="18"/>
  <c r="W3505" i="18" s="1"/>
  <c r="AA3505" i="18"/>
  <c r="Z3506" i="18"/>
  <c r="W3506" i="18" s="1"/>
  <c r="AA3506" i="18"/>
  <c r="Z3507" i="18"/>
  <c r="W3507" i="18" s="1"/>
  <c r="AA3507" i="18"/>
  <c r="Z3508" i="18"/>
  <c r="W3508" i="18" s="1"/>
  <c r="AA3508" i="18"/>
  <c r="Z3509" i="18"/>
  <c r="W3509" i="18" s="1"/>
  <c r="AA3509" i="18"/>
  <c r="Z3510" i="18"/>
  <c r="W3510" i="18" s="1"/>
  <c r="AA3510" i="18"/>
  <c r="Z3511" i="18"/>
  <c r="W3511" i="18" s="1"/>
  <c r="AA3511" i="18"/>
  <c r="Z3512" i="18"/>
  <c r="W3512" i="18" s="1"/>
  <c r="AA3512" i="18"/>
  <c r="Z3513" i="18"/>
  <c r="W3513" i="18" s="1"/>
  <c r="AA3513" i="18"/>
  <c r="Z3514" i="18"/>
  <c r="W3514" i="18" s="1"/>
  <c r="AA3514" i="18"/>
  <c r="Z3515" i="18"/>
  <c r="W3515" i="18" s="1"/>
  <c r="AA3515" i="18"/>
  <c r="Z3516" i="18"/>
  <c r="W3516" i="18" s="1"/>
  <c r="AA3516" i="18"/>
  <c r="Z3517" i="18"/>
  <c r="W3517" i="18" s="1"/>
  <c r="AA3517" i="18"/>
  <c r="Z3518" i="18"/>
  <c r="W3518" i="18" s="1"/>
  <c r="AA3518" i="18"/>
  <c r="Z3519" i="18"/>
  <c r="W3519" i="18" s="1"/>
  <c r="AA3519" i="18"/>
  <c r="Z3520" i="18"/>
  <c r="W3520" i="18" s="1"/>
  <c r="AA3520" i="18"/>
  <c r="Z3521" i="18"/>
  <c r="W3521" i="18" s="1"/>
  <c r="AA3521" i="18"/>
  <c r="Z3522" i="18"/>
  <c r="W3522" i="18" s="1"/>
  <c r="AA3522" i="18"/>
  <c r="Z3523" i="18"/>
  <c r="W3523" i="18" s="1"/>
  <c r="AA3523" i="18"/>
  <c r="Z3524" i="18"/>
  <c r="W3524" i="18" s="1"/>
  <c r="AA3524" i="18"/>
  <c r="Z3525" i="18"/>
  <c r="W3525" i="18" s="1"/>
  <c r="AA3525" i="18"/>
  <c r="Z3526" i="18"/>
  <c r="W3526" i="18" s="1"/>
  <c r="AA3526" i="18"/>
  <c r="Z3527" i="18"/>
  <c r="W3527" i="18" s="1"/>
  <c r="AA3527" i="18"/>
  <c r="Z3528" i="18"/>
  <c r="W3528" i="18" s="1"/>
  <c r="AA3528" i="18"/>
  <c r="Z3529" i="18"/>
  <c r="W3529" i="18" s="1"/>
  <c r="AA3529" i="18"/>
  <c r="Z3530" i="18"/>
  <c r="W3530" i="18" s="1"/>
  <c r="AA3530" i="18"/>
  <c r="Z3531" i="18"/>
  <c r="W3531" i="18" s="1"/>
  <c r="AA3531" i="18"/>
  <c r="Z3532" i="18"/>
  <c r="W3532" i="18" s="1"/>
  <c r="AA3532" i="18"/>
  <c r="Z3533" i="18"/>
  <c r="W3533" i="18" s="1"/>
  <c r="AA3533" i="18"/>
  <c r="Z3534" i="18"/>
  <c r="W3534" i="18" s="1"/>
  <c r="AA3534" i="18"/>
  <c r="Z3535" i="18"/>
  <c r="W3535" i="18" s="1"/>
  <c r="AA3535" i="18"/>
  <c r="Z3536" i="18"/>
  <c r="W3536" i="18" s="1"/>
  <c r="AA3536" i="18"/>
  <c r="Z3537" i="18"/>
  <c r="W3537" i="18" s="1"/>
  <c r="AA3537" i="18"/>
  <c r="Z3538" i="18"/>
  <c r="W3538" i="18" s="1"/>
  <c r="AA3538" i="18"/>
  <c r="Z3539" i="18"/>
  <c r="W3539" i="18" s="1"/>
  <c r="AA3539" i="18"/>
  <c r="Z3540" i="18"/>
  <c r="W3540" i="18" s="1"/>
  <c r="AA3540" i="18"/>
  <c r="Z3541" i="18"/>
  <c r="W3541" i="18" s="1"/>
  <c r="AA3541" i="18"/>
  <c r="Z3542" i="18"/>
  <c r="W3542" i="18" s="1"/>
  <c r="AA3542" i="18"/>
  <c r="Z3543" i="18"/>
  <c r="W3543" i="18" s="1"/>
  <c r="AA3543" i="18"/>
  <c r="Z3544" i="18"/>
  <c r="W3544" i="18" s="1"/>
  <c r="AA3544" i="18"/>
  <c r="Z3545" i="18"/>
  <c r="W3545" i="18" s="1"/>
  <c r="AA3545" i="18"/>
  <c r="Z3546" i="18"/>
  <c r="W3546" i="18" s="1"/>
  <c r="AA3546" i="18"/>
  <c r="Z3547" i="18"/>
  <c r="W3547" i="18" s="1"/>
  <c r="AA3547" i="18"/>
  <c r="Z3548" i="18"/>
  <c r="W3548" i="18" s="1"/>
  <c r="AA3548" i="18"/>
  <c r="Z3549" i="18"/>
  <c r="W3549" i="18" s="1"/>
  <c r="AA3549" i="18"/>
  <c r="Z3550" i="18"/>
  <c r="W3550" i="18" s="1"/>
  <c r="AA3550" i="18"/>
  <c r="Z3551" i="18"/>
  <c r="W3551" i="18" s="1"/>
  <c r="AA3551" i="18"/>
  <c r="Z3552" i="18"/>
  <c r="W3552" i="18" s="1"/>
  <c r="AA3552" i="18"/>
  <c r="Z3553" i="18"/>
  <c r="W3553" i="18" s="1"/>
  <c r="AA3553" i="18"/>
  <c r="Z3554" i="18"/>
  <c r="W3554" i="18" s="1"/>
  <c r="AA3554" i="18"/>
  <c r="Z3555" i="18"/>
  <c r="W3555" i="18" s="1"/>
  <c r="AA3555" i="18"/>
  <c r="Z3556" i="18"/>
  <c r="W3556" i="18" s="1"/>
  <c r="AA3556" i="18"/>
  <c r="Z3557" i="18"/>
  <c r="W3557" i="18" s="1"/>
  <c r="AA3557" i="18"/>
  <c r="Z3558" i="18"/>
  <c r="W3558" i="18" s="1"/>
  <c r="AA3558" i="18"/>
  <c r="Z3559" i="18"/>
  <c r="W3559" i="18" s="1"/>
  <c r="AA3559" i="18"/>
  <c r="Z3560" i="18"/>
  <c r="W3560" i="18" s="1"/>
  <c r="AA3560" i="18"/>
  <c r="Z3561" i="18"/>
  <c r="W3561" i="18" s="1"/>
  <c r="AA3561" i="18"/>
  <c r="Z3562" i="18"/>
  <c r="W3562" i="18" s="1"/>
  <c r="AA3562" i="18"/>
  <c r="Z3563" i="18"/>
  <c r="W3563" i="18" s="1"/>
  <c r="AA3563" i="18"/>
  <c r="Z3564" i="18"/>
  <c r="W3564" i="18" s="1"/>
  <c r="AA3564" i="18"/>
  <c r="Z3565" i="18"/>
  <c r="W3565" i="18" s="1"/>
  <c r="AA3565" i="18"/>
  <c r="Z3566" i="18"/>
  <c r="W3566" i="18" s="1"/>
  <c r="AA3566" i="18"/>
  <c r="Z3567" i="18"/>
  <c r="W3567" i="18" s="1"/>
  <c r="AA3567" i="18"/>
  <c r="Z3568" i="18"/>
  <c r="W3568" i="18" s="1"/>
  <c r="AA3568" i="18"/>
  <c r="Z3569" i="18"/>
  <c r="W3569" i="18" s="1"/>
  <c r="AA3569" i="18"/>
  <c r="Z3570" i="18"/>
  <c r="W3570" i="18" s="1"/>
  <c r="AA3570" i="18"/>
  <c r="Z3571" i="18"/>
  <c r="W3571" i="18" s="1"/>
  <c r="AA3571" i="18"/>
  <c r="Z3572" i="18"/>
  <c r="W3572" i="18" s="1"/>
  <c r="AA3572" i="18"/>
  <c r="Z3573" i="18"/>
  <c r="W3573" i="18" s="1"/>
  <c r="AA3573" i="18"/>
  <c r="Z3574" i="18"/>
  <c r="W3574" i="18" s="1"/>
  <c r="AA3574" i="18"/>
  <c r="Z3575" i="18"/>
  <c r="W3575" i="18" s="1"/>
  <c r="AA3575" i="18"/>
  <c r="Z3576" i="18"/>
  <c r="W3576" i="18" s="1"/>
  <c r="AA3576" i="18"/>
  <c r="Z3577" i="18"/>
  <c r="W3577" i="18" s="1"/>
  <c r="AA3577" i="18"/>
  <c r="Z3578" i="18"/>
  <c r="W3578" i="18" s="1"/>
  <c r="AA3578" i="18"/>
  <c r="Z3579" i="18"/>
  <c r="W3579" i="18" s="1"/>
  <c r="AA3579" i="18"/>
  <c r="Z3580" i="18"/>
  <c r="W3580" i="18" s="1"/>
  <c r="AA3580" i="18"/>
  <c r="Z3581" i="18"/>
  <c r="W3581" i="18" s="1"/>
  <c r="AA3581" i="18"/>
  <c r="Z3582" i="18"/>
  <c r="W3582" i="18" s="1"/>
  <c r="AA3582" i="18"/>
  <c r="Z3583" i="18"/>
  <c r="W3583" i="18" s="1"/>
  <c r="AA3583" i="18"/>
  <c r="Z3584" i="18"/>
  <c r="W3584" i="18" s="1"/>
  <c r="AA3584" i="18"/>
  <c r="Z3585" i="18"/>
  <c r="W3585" i="18" s="1"/>
  <c r="AA3585" i="18"/>
  <c r="Z3586" i="18"/>
  <c r="W3586" i="18" s="1"/>
  <c r="AA3586" i="18"/>
  <c r="Z3587" i="18"/>
  <c r="W3587" i="18" s="1"/>
  <c r="AA3587" i="18"/>
  <c r="Z3588" i="18"/>
  <c r="W3588" i="18" s="1"/>
  <c r="AA3588" i="18"/>
  <c r="Z3589" i="18"/>
  <c r="W3589" i="18" s="1"/>
  <c r="AA3589" i="18"/>
  <c r="Z3590" i="18"/>
  <c r="W3590" i="18" s="1"/>
  <c r="AA3590" i="18"/>
  <c r="Z3591" i="18"/>
  <c r="W3591" i="18" s="1"/>
  <c r="AA3591" i="18"/>
  <c r="Z3592" i="18"/>
  <c r="W3592" i="18" s="1"/>
  <c r="AA3592" i="18"/>
  <c r="Z3593" i="18"/>
  <c r="W3593" i="18" s="1"/>
  <c r="AA3593" i="18"/>
  <c r="Z3594" i="18"/>
  <c r="W3594" i="18" s="1"/>
  <c r="AA3594" i="18"/>
  <c r="Z3595" i="18"/>
  <c r="W3595" i="18" s="1"/>
  <c r="AA3595" i="18"/>
  <c r="Z3596" i="18"/>
  <c r="W3596" i="18" s="1"/>
  <c r="AA3596" i="18"/>
  <c r="Z3597" i="18"/>
  <c r="W3597" i="18" s="1"/>
  <c r="AA3597" i="18"/>
  <c r="Z3598" i="18"/>
  <c r="W3598" i="18" s="1"/>
  <c r="AA3598" i="18"/>
  <c r="Z3599" i="18"/>
  <c r="W3599" i="18" s="1"/>
  <c r="AA3599" i="18"/>
  <c r="Z3600" i="18"/>
  <c r="W3600" i="18" s="1"/>
  <c r="AA3600" i="18"/>
  <c r="Z3601" i="18"/>
  <c r="W3601" i="18" s="1"/>
  <c r="AA3601" i="18"/>
  <c r="Z3602" i="18"/>
  <c r="W3602" i="18" s="1"/>
  <c r="AA3602" i="18"/>
  <c r="Z3603" i="18"/>
  <c r="W3603" i="18" s="1"/>
  <c r="AA3603" i="18"/>
  <c r="Z3604" i="18"/>
  <c r="W3604" i="18" s="1"/>
  <c r="AA3604" i="18"/>
  <c r="Z3605" i="18"/>
  <c r="W3605" i="18" s="1"/>
  <c r="AA3605" i="18"/>
  <c r="Z3606" i="18"/>
  <c r="W3606" i="18" s="1"/>
  <c r="AA3606" i="18"/>
  <c r="Z3607" i="18"/>
  <c r="W3607" i="18" s="1"/>
  <c r="AA3607" i="18"/>
  <c r="Z3608" i="18"/>
  <c r="W3608" i="18" s="1"/>
  <c r="AA3608" i="18"/>
  <c r="Z3609" i="18"/>
  <c r="W3609" i="18" s="1"/>
  <c r="AA3609" i="18"/>
  <c r="Z3610" i="18"/>
  <c r="W3610" i="18" s="1"/>
  <c r="AA3610" i="18"/>
  <c r="Z3611" i="18"/>
  <c r="W3611" i="18" s="1"/>
  <c r="AA3611" i="18"/>
  <c r="Z3612" i="18"/>
  <c r="W3612" i="18" s="1"/>
  <c r="AA3612" i="18"/>
  <c r="Z3613" i="18"/>
  <c r="W3613" i="18" s="1"/>
  <c r="AA3613" i="18"/>
  <c r="Z3614" i="18"/>
  <c r="W3614" i="18" s="1"/>
  <c r="AA3614" i="18"/>
  <c r="Z3615" i="18"/>
  <c r="W3615" i="18" s="1"/>
  <c r="AA3615" i="18"/>
  <c r="Z3616" i="18"/>
  <c r="W3616" i="18" s="1"/>
  <c r="AA3616" i="18"/>
  <c r="Z3617" i="18"/>
  <c r="W3617" i="18" s="1"/>
  <c r="AA3617" i="18"/>
  <c r="Z3618" i="18"/>
  <c r="W3618" i="18" s="1"/>
  <c r="AA3618" i="18"/>
  <c r="Z3619" i="18"/>
  <c r="W3619" i="18" s="1"/>
  <c r="AA3619" i="18"/>
  <c r="Z3620" i="18"/>
  <c r="W3620" i="18" s="1"/>
  <c r="AA3620" i="18"/>
  <c r="Z3621" i="18"/>
  <c r="W3621" i="18" s="1"/>
  <c r="AA3621" i="18"/>
  <c r="Z3622" i="18"/>
  <c r="W3622" i="18" s="1"/>
  <c r="AA3622" i="18"/>
  <c r="Z3623" i="18"/>
  <c r="W3623" i="18" s="1"/>
  <c r="AA3623" i="18"/>
  <c r="Z3624" i="18"/>
  <c r="W3624" i="18" s="1"/>
  <c r="AA3624" i="18"/>
  <c r="Z3625" i="18"/>
  <c r="W3625" i="18" s="1"/>
  <c r="AA3625" i="18"/>
  <c r="Z3626" i="18"/>
  <c r="W3626" i="18" s="1"/>
  <c r="AA3626" i="18"/>
  <c r="Z3627" i="18"/>
  <c r="W3627" i="18" s="1"/>
  <c r="AA3627" i="18"/>
  <c r="Z3628" i="18"/>
  <c r="W3628" i="18" s="1"/>
  <c r="AA3628" i="18"/>
  <c r="Z3629" i="18"/>
  <c r="W3629" i="18" s="1"/>
  <c r="AA3629" i="18"/>
  <c r="Z3630" i="18"/>
  <c r="W3630" i="18" s="1"/>
  <c r="AA3630" i="18"/>
  <c r="Z3631" i="18"/>
  <c r="W3631" i="18" s="1"/>
  <c r="AA3631" i="18"/>
  <c r="Z3632" i="18"/>
  <c r="W3632" i="18" s="1"/>
  <c r="AA3632" i="18"/>
  <c r="Z3633" i="18"/>
  <c r="W3633" i="18" s="1"/>
  <c r="AA3633" i="18"/>
  <c r="Z3634" i="18"/>
  <c r="W3634" i="18" s="1"/>
  <c r="AA3634" i="18"/>
  <c r="Z3635" i="18"/>
  <c r="W3635" i="18" s="1"/>
  <c r="AA3635" i="18"/>
  <c r="Z3636" i="18"/>
  <c r="W3636" i="18" s="1"/>
  <c r="AA3636" i="18"/>
  <c r="Z3637" i="18"/>
  <c r="W3637" i="18" s="1"/>
  <c r="AA3637" i="18"/>
  <c r="Z3638" i="18"/>
  <c r="W3638" i="18" s="1"/>
  <c r="AA3638" i="18"/>
  <c r="Z3639" i="18"/>
  <c r="W3639" i="18" s="1"/>
  <c r="AA3639" i="18"/>
  <c r="Z3640" i="18"/>
  <c r="W3640" i="18" s="1"/>
  <c r="AA3640" i="18"/>
  <c r="Z3641" i="18"/>
  <c r="W3641" i="18" s="1"/>
  <c r="AA3641" i="18"/>
  <c r="Z3642" i="18"/>
  <c r="W3642" i="18" s="1"/>
  <c r="AA3642" i="18"/>
  <c r="Z3643" i="18"/>
  <c r="W3643" i="18" s="1"/>
  <c r="AA3643" i="18"/>
  <c r="Z3644" i="18"/>
  <c r="W3644" i="18" s="1"/>
  <c r="AA3644" i="18"/>
  <c r="Z3645" i="18"/>
  <c r="W3645" i="18" s="1"/>
  <c r="AA3645" i="18"/>
  <c r="Z3646" i="18"/>
  <c r="W3646" i="18" s="1"/>
  <c r="AA3646" i="18"/>
  <c r="Z3647" i="18"/>
  <c r="W3647" i="18" s="1"/>
  <c r="AA3647" i="18"/>
  <c r="Z3648" i="18"/>
  <c r="W3648" i="18" s="1"/>
  <c r="AA3648" i="18"/>
  <c r="Z3649" i="18"/>
  <c r="W3649" i="18" s="1"/>
  <c r="AA3649" i="18"/>
  <c r="Z3650" i="18"/>
  <c r="W3650" i="18" s="1"/>
  <c r="AA3650" i="18"/>
  <c r="Z3651" i="18"/>
  <c r="W3651" i="18" s="1"/>
  <c r="AA3651" i="18"/>
  <c r="Z3652" i="18"/>
  <c r="W3652" i="18" s="1"/>
  <c r="AA3652" i="18"/>
  <c r="Z3653" i="18"/>
  <c r="W3653" i="18" s="1"/>
  <c r="AA3653" i="18"/>
  <c r="Z3654" i="18"/>
  <c r="W3654" i="18" s="1"/>
  <c r="AA3654" i="18"/>
  <c r="Z3655" i="18"/>
  <c r="W3655" i="18" s="1"/>
  <c r="AA3655" i="18"/>
  <c r="Z3656" i="18"/>
  <c r="W3656" i="18" s="1"/>
  <c r="AA3656" i="18"/>
  <c r="Z3657" i="18"/>
  <c r="W3657" i="18" s="1"/>
  <c r="AA3657" i="18"/>
  <c r="Z3658" i="18"/>
  <c r="W3658" i="18" s="1"/>
  <c r="AA3658" i="18"/>
  <c r="Z3659" i="18"/>
  <c r="W3659" i="18" s="1"/>
  <c r="AA3659" i="18"/>
  <c r="Z3660" i="18"/>
  <c r="W3660" i="18" s="1"/>
  <c r="AA3660" i="18"/>
  <c r="Z3661" i="18"/>
  <c r="W3661" i="18" s="1"/>
  <c r="AA3661" i="18"/>
  <c r="Z3662" i="18"/>
  <c r="W3662" i="18" s="1"/>
  <c r="AA3662" i="18"/>
  <c r="Z3663" i="18"/>
  <c r="W3663" i="18" s="1"/>
  <c r="AA3663" i="18"/>
  <c r="Z3664" i="18"/>
  <c r="W3664" i="18" s="1"/>
  <c r="AA3664" i="18"/>
  <c r="Z3665" i="18"/>
  <c r="W3665" i="18" s="1"/>
  <c r="AA3665" i="18"/>
  <c r="Z3666" i="18"/>
  <c r="W3666" i="18" s="1"/>
  <c r="AA3666" i="18"/>
  <c r="Z3667" i="18"/>
  <c r="W3667" i="18" s="1"/>
  <c r="AA3667" i="18"/>
  <c r="Z3668" i="18"/>
  <c r="W3668" i="18" s="1"/>
  <c r="AA3668" i="18"/>
  <c r="Z3669" i="18"/>
  <c r="W3669" i="18" s="1"/>
  <c r="AA3669" i="18"/>
  <c r="Z3670" i="18"/>
  <c r="W3670" i="18" s="1"/>
  <c r="AA3670" i="18"/>
  <c r="Z3671" i="18"/>
  <c r="W3671" i="18" s="1"/>
  <c r="AA3671" i="18"/>
  <c r="Z3672" i="18"/>
  <c r="W3672" i="18" s="1"/>
  <c r="AA3672" i="18"/>
  <c r="Z3673" i="18"/>
  <c r="W3673" i="18" s="1"/>
  <c r="AA3673" i="18"/>
  <c r="Z3674" i="18"/>
  <c r="W3674" i="18" s="1"/>
  <c r="AA3674" i="18"/>
  <c r="Z3675" i="18"/>
  <c r="W3675" i="18" s="1"/>
  <c r="AA3675" i="18"/>
  <c r="Z3676" i="18"/>
  <c r="W3676" i="18" s="1"/>
  <c r="AA3676" i="18"/>
  <c r="Z3677" i="18"/>
  <c r="W3677" i="18" s="1"/>
  <c r="AA3677" i="18"/>
  <c r="Z3678" i="18"/>
  <c r="W3678" i="18" s="1"/>
  <c r="AA3678" i="18"/>
  <c r="Z3679" i="18"/>
  <c r="W3679" i="18" s="1"/>
  <c r="AA3679" i="18"/>
  <c r="Z3680" i="18"/>
  <c r="W3680" i="18" s="1"/>
  <c r="AA3680" i="18"/>
  <c r="Z3681" i="18"/>
  <c r="W3681" i="18" s="1"/>
  <c r="AA3681" i="18"/>
  <c r="Z3682" i="18"/>
  <c r="W3682" i="18" s="1"/>
  <c r="AA3682" i="18"/>
  <c r="Z3683" i="18"/>
  <c r="W3683" i="18" s="1"/>
  <c r="AA3683" i="18"/>
  <c r="Z3684" i="18"/>
  <c r="W3684" i="18" s="1"/>
  <c r="AA3684" i="18"/>
  <c r="Z3685" i="18"/>
  <c r="W3685" i="18" s="1"/>
  <c r="AA3685" i="18"/>
  <c r="Z3686" i="18"/>
  <c r="W3686" i="18" s="1"/>
  <c r="AA3686" i="18"/>
  <c r="Z3687" i="18"/>
  <c r="W3687" i="18" s="1"/>
  <c r="AA3687" i="18"/>
  <c r="Z3688" i="18"/>
  <c r="W3688" i="18" s="1"/>
  <c r="AA3688" i="18"/>
  <c r="Z3689" i="18"/>
  <c r="W3689" i="18" s="1"/>
  <c r="AA3689" i="18"/>
  <c r="Z3690" i="18"/>
  <c r="W3690" i="18" s="1"/>
  <c r="AA3690" i="18"/>
  <c r="Z3691" i="18"/>
  <c r="W3691" i="18" s="1"/>
  <c r="AA3691" i="18"/>
  <c r="Z3692" i="18"/>
  <c r="W3692" i="18" s="1"/>
  <c r="AA3692" i="18"/>
  <c r="Z3693" i="18"/>
  <c r="W3693" i="18" s="1"/>
  <c r="AA3693" i="18"/>
  <c r="Z3694" i="18"/>
  <c r="W3694" i="18" s="1"/>
  <c r="AA3694" i="18"/>
  <c r="Z3695" i="18"/>
  <c r="W3695" i="18" s="1"/>
  <c r="AA3695" i="18"/>
  <c r="Z3696" i="18"/>
  <c r="W3696" i="18" s="1"/>
  <c r="AA3696" i="18"/>
  <c r="Z3697" i="18"/>
  <c r="W3697" i="18" s="1"/>
  <c r="AA3697" i="18"/>
  <c r="Z3698" i="18"/>
  <c r="W3698" i="18" s="1"/>
  <c r="AA3698" i="18"/>
  <c r="Z3699" i="18"/>
  <c r="W3699" i="18" s="1"/>
  <c r="AA3699" i="18"/>
  <c r="Z3700" i="18"/>
  <c r="W3700" i="18" s="1"/>
  <c r="AA3700" i="18"/>
  <c r="Z3701" i="18"/>
  <c r="W3701" i="18" s="1"/>
  <c r="AA3701" i="18"/>
  <c r="Z3702" i="18"/>
  <c r="W3702" i="18" s="1"/>
  <c r="AA3702" i="18"/>
  <c r="Z3703" i="18"/>
  <c r="W3703" i="18" s="1"/>
  <c r="AA3703" i="18"/>
  <c r="Z3704" i="18"/>
  <c r="W3704" i="18" s="1"/>
  <c r="AA3704" i="18"/>
  <c r="Z3705" i="18"/>
  <c r="W3705" i="18" s="1"/>
  <c r="AA3705" i="18"/>
  <c r="Z3706" i="18"/>
  <c r="W3706" i="18" s="1"/>
  <c r="AA3706" i="18"/>
  <c r="Z3707" i="18"/>
  <c r="W3707" i="18" s="1"/>
  <c r="AA3707" i="18"/>
  <c r="Z3708" i="18"/>
  <c r="W3708" i="18" s="1"/>
  <c r="AA3708" i="18"/>
  <c r="Z3709" i="18"/>
  <c r="W3709" i="18" s="1"/>
  <c r="AA3709" i="18"/>
  <c r="Z3710" i="18"/>
  <c r="W3710" i="18" s="1"/>
  <c r="AA3710" i="18"/>
  <c r="Z3711" i="18"/>
  <c r="W3711" i="18" s="1"/>
  <c r="AA3711" i="18"/>
  <c r="Z3712" i="18"/>
  <c r="W3712" i="18" s="1"/>
  <c r="AA3712" i="18"/>
  <c r="Z3713" i="18"/>
  <c r="W3713" i="18" s="1"/>
  <c r="AA3713" i="18"/>
  <c r="Z3714" i="18"/>
  <c r="W3714" i="18" s="1"/>
  <c r="AA3714" i="18"/>
  <c r="Z3715" i="18"/>
  <c r="W3715" i="18" s="1"/>
  <c r="AA3715" i="18"/>
  <c r="Z3716" i="18"/>
  <c r="W3716" i="18" s="1"/>
  <c r="AA3716" i="18"/>
  <c r="Z3717" i="18"/>
  <c r="W3717" i="18" s="1"/>
  <c r="AA3717" i="18"/>
  <c r="Z3718" i="18"/>
  <c r="W3718" i="18" s="1"/>
  <c r="AA3718" i="18"/>
  <c r="Z3719" i="18"/>
  <c r="W3719" i="18" s="1"/>
  <c r="AA3719" i="18"/>
  <c r="Z3720" i="18"/>
  <c r="W3720" i="18" s="1"/>
  <c r="AA3720" i="18"/>
  <c r="Z3721" i="18"/>
  <c r="W3721" i="18" s="1"/>
  <c r="AA3721" i="18"/>
  <c r="Z3722" i="18"/>
  <c r="W3722" i="18" s="1"/>
  <c r="AA3722" i="18"/>
  <c r="Z3723" i="18"/>
  <c r="W3723" i="18" s="1"/>
  <c r="AA3723" i="18"/>
  <c r="Z3724" i="18"/>
  <c r="W3724" i="18" s="1"/>
  <c r="AA3724" i="18"/>
  <c r="Z3725" i="18"/>
  <c r="W3725" i="18" s="1"/>
  <c r="AA3725" i="18"/>
  <c r="Z3726" i="18"/>
  <c r="W3726" i="18" s="1"/>
  <c r="AA3726" i="18"/>
  <c r="Z3727" i="18"/>
  <c r="W3727" i="18" s="1"/>
  <c r="AA3727" i="18"/>
  <c r="Z3728" i="18"/>
  <c r="W3728" i="18" s="1"/>
  <c r="AA3728" i="18"/>
  <c r="Z3729" i="18"/>
  <c r="W3729" i="18" s="1"/>
  <c r="AA3729" i="18"/>
  <c r="Z3730" i="18"/>
  <c r="W3730" i="18" s="1"/>
  <c r="AA3730" i="18"/>
  <c r="Z3731" i="18"/>
  <c r="W3731" i="18" s="1"/>
  <c r="AA3731" i="18"/>
  <c r="Z3732" i="18"/>
  <c r="W3732" i="18" s="1"/>
  <c r="AA3732" i="18"/>
  <c r="Z3733" i="18"/>
  <c r="W3733" i="18" s="1"/>
  <c r="AA3733" i="18"/>
  <c r="Z3734" i="18"/>
  <c r="W3734" i="18" s="1"/>
  <c r="AA3734" i="18"/>
  <c r="Z3735" i="18"/>
  <c r="W3735" i="18" s="1"/>
  <c r="AA3735" i="18"/>
  <c r="Z3736" i="18"/>
  <c r="W3736" i="18" s="1"/>
  <c r="AA3736" i="18"/>
  <c r="Z3737" i="18"/>
  <c r="W3737" i="18" s="1"/>
  <c r="AA3737" i="18"/>
  <c r="Z3738" i="18"/>
  <c r="W3738" i="18" s="1"/>
  <c r="AA3738" i="18"/>
  <c r="Z3739" i="18"/>
  <c r="W3739" i="18" s="1"/>
  <c r="AA3739" i="18"/>
  <c r="Z3740" i="18"/>
  <c r="W3740" i="18" s="1"/>
  <c r="AA3740" i="18"/>
  <c r="Z3741" i="18"/>
  <c r="W3741" i="18" s="1"/>
  <c r="AA3741" i="18"/>
  <c r="Z3742" i="18"/>
  <c r="W3742" i="18" s="1"/>
  <c r="AA3742" i="18"/>
  <c r="Z3743" i="18"/>
  <c r="W3743" i="18" s="1"/>
  <c r="AA3743" i="18"/>
  <c r="Z3744" i="18"/>
  <c r="W3744" i="18" s="1"/>
  <c r="AA3744" i="18"/>
  <c r="Z3745" i="18"/>
  <c r="W3745" i="18" s="1"/>
  <c r="AA3745" i="18"/>
  <c r="Z3746" i="18"/>
  <c r="W3746" i="18" s="1"/>
  <c r="AA3746" i="18"/>
  <c r="Z3747" i="18"/>
  <c r="W3747" i="18" s="1"/>
  <c r="AA3747" i="18"/>
  <c r="Z3748" i="18"/>
  <c r="W3748" i="18" s="1"/>
  <c r="AA3748" i="18"/>
  <c r="Z3749" i="18"/>
  <c r="W3749" i="18" s="1"/>
  <c r="AA3749" i="18"/>
  <c r="Z3750" i="18"/>
  <c r="W3750" i="18" s="1"/>
  <c r="AA3750" i="18"/>
  <c r="Z3751" i="18"/>
  <c r="W3751" i="18" s="1"/>
  <c r="AA3751" i="18"/>
  <c r="Z3752" i="18"/>
  <c r="W3752" i="18" s="1"/>
  <c r="AA3752" i="18"/>
  <c r="Z3753" i="18"/>
  <c r="W3753" i="18" s="1"/>
  <c r="AA3753" i="18"/>
  <c r="Z3754" i="18"/>
  <c r="W3754" i="18" s="1"/>
  <c r="AA3754" i="18"/>
  <c r="Z3755" i="18"/>
  <c r="W3755" i="18" s="1"/>
  <c r="AA3755" i="18"/>
  <c r="Z3756" i="18"/>
  <c r="W3756" i="18" s="1"/>
  <c r="AA3756" i="18"/>
  <c r="Z3757" i="18"/>
  <c r="W3757" i="18" s="1"/>
  <c r="AA3757" i="18"/>
  <c r="Z3758" i="18"/>
  <c r="W3758" i="18" s="1"/>
  <c r="AA3758" i="18"/>
  <c r="Z3759" i="18"/>
  <c r="W3759" i="18" s="1"/>
  <c r="AA3759" i="18"/>
  <c r="Z3760" i="18"/>
  <c r="W3760" i="18" s="1"/>
  <c r="AA3760" i="18"/>
  <c r="Z3761" i="18"/>
  <c r="W3761" i="18" s="1"/>
  <c r="AA3761" i="18"/>
  <c r="Z3762" i="18"/>
  <c r="W3762" i="18" s="1"/>
  <c r="AA3762" i="18"/>
  <c r="Z3763" i="18"/>
  <c r="W3763" i="18" s="1"/>
  <c r="AA3763" i="18"/>
  <c r="Z3764" i="18"/>
  <c r="W3764" i="18" s="1"/>
  <c r="AA3764" i="18"/>
  <c r="Z3765" i="18"/>
  <c r="W3765" i="18" s="1"/>
  <c r="AA3765" i="18"/>
  <c r="Z3766" i="18"/>
  <c r="W3766" i="18" s="1"/>
  <c r="AA3766" i="18"/>
  <c r="Z3767" i="18"/>
  <c r="W3767" i="18" s="1"/>
  <c r="AA3767" i="18"/>
  <c r="Z3768" i="18"/>
  <c r="W3768" i="18" s="1"/>
  <c r="AA3768" i="18"/>
  <c r="Z3769" i="18"/>
  <c r="W3769" i="18" s="1"/>
  <c r="AA3769" i="18"/>
  <c r="Z3770" i="18"/>
  <c r="W3770" i="18" s="1"/>
  <c r="AA3770" i="18"/>
  <c r="Z3771" i="18"/>
  <c r="W3771" i="18" s="1"/>
  <c r="AA3771" i="18"/>
  <c r="Z3772" i="18"/>
  <c r="W3772" i="18" s="1"/>
  <c r="AA3772" i="18"/>
  <c r="Z3773" i="18"/>
  <c r="W3773" i="18" s="1"/>
  <c r="AA3773" i="18"/>
  <c r="Z3774" i="18"/>
  <c r="W3774" i="18" s="1"/>
  <c r="AA3774" i="18"/>
  <c r="Z3775" i="18"/>
  <c r="W3775" i="18" s="1"/>
  <c r="AA3775" i="18"/>
  <c r="Z3776" i="18"/>
  <c r="W3776" i="18" s="1"/>
  <c r="AA3776" i="18"/>
  <c r="Z3777" i="18"/>
  <c r="W3777" i="18" s="1"/>
  <c r="AA3777" i="18"/>
  <c r="Z3778" i="18"/>
  <c r="W3778" i="18" s="1"/>
  <c r="AA3778" i="18"/>
  <c r="Z3779" i="18"/>
  <c r="W3779" i="18" s="1"/>
  <c r="AA3779" i="18"/>
  <c r="Z3780" i="18"/>
  <c r="W3780" i="18" s="1"/>
  <c r="AA3780" i="18"/>
  <c r="Z3781" i="18"/>
  <c r="W3781" i="18" s="1"/>
  <c r="AA3781" i="18"/>
  <c r="Z3782" i="18"/>
  <c r="W3782" i="18" s="1"/>
  <c r="AA3782" i="18"/>
  <c r="Z3783" i="18"/>
  <c r="W3783" i="18" s="1"/>
  <c r="AA3783" i="18"/>
  <c r="Z3784" i="18"/>
  <c r="W3784" i="18" s="1"/>
  <c r="AA3784" i="18"/>
  <c r="Z3785" i="18"/>
  <c r="W3785" i="18" s="1"/>
  <c r="AA3785" i="18"/>
  <c r="Z3786" i="18"/>
  <c r="W3786" i="18" s="1"/>
  <c r="AA3786" i="18"/>
  <c r="Z3787" i="18"/>
  <c r="W3787" i="18" s="1"/>
  <c r="AA3787" i="18"/>
  <c r="Z3788" i="18"/>
  <c r="W3788" i="18" s="1"/>
  <c r="AA3788" i="18"/>
  <c r="Z3789" i="18"/>
  <c r="W3789" i="18" s="1"/>
  <c r="AA3789" i="18"/>
  <c r="Z3790" i="18"/>
  <c r="W3790" i="18" s="1"/>
  <c r="AA3790" i="18"/>
  <c r="Z3791" i="18"/>
  <c r="W3791" i="18" s="1"/>
  <c r="AA3791" i="18"/>
  <c r="Z3792" i="18"/>
  <c r="W3792" i="18" s="1"/>
  <c r="AA3792" i="18"/>
  <c r="Z3793" i="18"/>
  <c r="W3793" i="18" s="1"/>
  <c r="AA3793" i="18"/>
  <c r="Z3794" i="18"/>
  <c r="W3794" i="18" s="1"/>
  <c r="AA3794" i="18"/>
  <c r="Z3795" i="18"/>
  <c r="W3795" i="18" s="1"/>
  <c r="AA3795" i="18"/>
  <c r="Z3796" i="18"/>
  <c r="W3796" i="18" s="1"/>
  <c r="AA3796" i="18"/>
  <c r="Z3797" i="18"/>
  <c r="W3797" i="18" s="1"/>
  <c r="AA3797" i="18"/>
  <c r="Z3798" i="18"/>
  <c r="W3798" i="18" s="1"/>
  <c r="AA3798" i="18"/>
  <c r="Z3799" i="18"/>
  <c r="W3799" i="18" s="1"/>
  <c r="AA3799" i="18"/>
  <c r="Z3800" i="18"/>
  <c r="W3800" i="18" s="1"/>
  <c r="AA3800" i="18"/>
  <c r="Z3801" i="18"/>
  <c r="W3801" i="18" s="1"/>
  <c r="AA3801" i="18"/>
  <c r="Z3802" i="18"/>
  <c r="W3802" i="18" s="1"/>
  <c r="AA3802" i="18"/>
  <c r="Z3803" i="18"/>
  <c r="W3803" i="18" s="1"/>
  <c r="AA3803" i="18"/>
  <c r="Z3804" i="18"/>
  <c r="W3804" i="18" s="1"/>
  <c r="AA3804" i="18"/>
  <c r="Z3805" i="18"/>
  <c r="W3805" i="18" s="1"/>
  <c r="AA3805" i="18"/>
  <c r="Z3806" i="18"/>
  <c r="W3806" i="18" s="1"/>
  <c r="AA3806" i="18"/>
  <c r="Z3807" i="18"/>
  <c r="W3807" i="18" s="1"/>
  <c r="AA3807" i="18"/>
  <c r="Z3808" i="18"/>
  <c r="W3808" i="18" s="1"/>
  <c r="AA3808" i="18"/>
  <c r="Z3809" i="18"/>
  <c r="W3809" i="18" s="1"/>
  <c r="AA3809" i="18"/>
  <c r="Z3810" i="18"/>
  <c r="W3810" i="18" s="1"/>
  <c r="AA3810" i="18"/>
  <c r="Z3811" i="18"/>
  <c r="W3811" i="18" s="1"/>
  <c r="AA3811" i="18"/>
  <c r="Z3812" i="18"/>
  <c r="W3812" i="18" s="1"/>
  <c r="AA3812" i="18"/>
  <c r="Z3813" i="18"/>
  <c r="W3813" i="18" s="1"/>
  <c r="AA3813" i="18"/>
  <c r="Z3814" i="18"/>
  <c r="W3814" i="18" s="1"/>
  <c r="AA3814" i="18"/>
  <c r="Z3815" i="18"/>
  <c r="W3815" i="18" s="1"/>
  <c r="AA3815" i="18"/>
  <c r="Z3816" i="18"/>
  <c r="W3816" i="18" s="1"/>
  <c r="AA3816" i="18"/>
  <c r="Z3817" i="18"/>
  <c r="W3817" i="18" s="1"/>
  <c r="AA3817" i="18"/>
  <c r="Z3818" i="18"/>
  <c r="W3818" i="18" s="1"/>
  <c r="AA3818" i="18"/>
  <c r="Z3819" i="18"/>
  <c r="W3819" i="18" s="1"/>
  <c r="AA3819" i="18"/>
  <c r="Z3820" i="18"/>
  <c r="W3820" i="18" s="1"/>
  <c r="AA3820" i="18"/>
  <c r="Z3821" i="18"/>
  <c r="W3821" i="18" s="1"/>
  <c r="AA3821" i="18"/>
  <c r="Z3822" i="18"/>
  <c r="W3822" i="18" s="1"/>
  <c r="AA3822" i="18"/>
  <c r="Z3823" i="18"/>
  <c r="W3823" i="18" s="1"/>
  <c r="AA3823" i="18"/>
  <c r="Z3824" i="18"/>
  <c r="W3824" i="18" s="1"/>
  <c r="AA3824" i="18"/>
  <c r="Z3825" i="18"/>
  <c r="W3825" i="18" s="1"/>
  <c r="AA3825" i="18"/>
  <c r="Z3826" i="18"/>
  <c r="W3826" i="18" s="1"/>
  <c r="AA3826" i="18"/>
  <c r="Z3827" i="18"/>
  <c r="W3827" i="18" s="1"/>
  <c r="AA3827" i="18"/>
  <c r="Z3828" i="18"/>
  <c r="W3828" i="18" s="1"/>
  <c r="AA3828" i="18"/>
  <c r="Z3829" i="18"/>
  <c r="W3829" i="18" s="1"/>
  <c r="AA3829" i="18"/>
  <c r="Z3830" i="18"/>
  <c r="W3830" i="18" s="1"/>
  <c r="AA3830" i="18"/>
  <c r="Z3831" i="18"/>
  <c r="W3831" i="18" s="1"/>
  <c r="AA3831" i="18"/>
  <c r="Z3832" i="18"/>
  <c r="W3832" i="18" s="1"/>
  <c r="AA3832" i="18"/>
  <c r="Z3833" i="18"/>
  <c r="W3833" i="18" s="1"/>
  <c r="AA3833" i="18"/>
  <c r="Z3834" i="18"/>
  <c r="W3834" i="18" s="1"/>
  <c r="AA3834" i="18"/>
  <c r="Z3835" i="18"/>
  <c r="W3835" i="18" s="1"/>
  <c r="AA3835" i="18"/>
  <c r="Z3836" i="18"/>
  <c r="W3836" i="18" s="1"/>
  <c r="AA3836" i="18"/>
  <c r="Z3837" i="18"/>
  <c r="W3837" i="18" s="1"/>
  <c r="AA3837" i="18"/>
  <c r="Z3838" i="18"/>
  <c r="W3838" i="18" s="1"/>
  <c r="AA3838" i="18"/>
  <c r="Z3839" i="18"/>
  <c r="W3839" i="18" s="1"/>
  <c r="AA3839" i="18"/>
  <c r="Z3840" i="18"/>
  <c r="W3840" i="18" s="1"/>
  <c r="AA3840" i="18"/>
  <c r="Z3841" i="18"/>
  <c r="W3841" i="18" s="1"/>
  <c r="AA3841" i="18"/>
  <c r="Z3842" i="18"/>
  <c r="W3842" i="18" s="1"/>
  <c r="AA3842" i="18"/>
  <c r="Z3843" i="18"/>
  <c r="W3843" i="18" s="1"/>
  <c r="AA3843" i="18"/>
  <c r="Z3844" i="18"/>
  <c r="W3844" i="18" s="1"/>
  <c r="AA3844" i="18"/>
  <c r="Z3845" i="18"/>
  <c r="W3845" i="18" s="1"/>
  <c r="AA3845" i="18"/>
  <c r="Z3846" i="18"/>
  <c r="W3846" i="18" s="1"/>
  <c r="AA3846" i="18"/>
  <c r="Z3847" i="18"/>
  <c r="W3847" i="18" s="1"/>
  <c r="AA3847" i="18"/>
  <c r="Z3848" i="18"/>
  <c r="W3848" i="18" s="1"/>
  <c r="AA3848" i="18"/>
  <c r="Z3849" i="18"/>
  <c r="W3849" i="18" s="1"/>
  <c r="AA3849" i="18"/>
  <c r="Z3850" i="18"/>
  <c r="W3850" i="18" s="1"/>
  <c r="AA3850" i="18"/>
  <c r="Z3851" i="18"/>
  <c r="W3851" i="18" s="1"/>
  <c r="AA3851" i="18"/>
  <c r="Z3852" i="18"/>
  <c r="W3852" i="18" s="1"/>
  <c r="AA3852" i="18"/>
  <c r="Z3853" i="18"/>
  <c r="W3853" i="18" s="1"/>
  <c r="AA3853" i="18"/>
  <c r="Z3854" i="18"/>
  <c r="W3854" i="18" s="1"/>
  <c r="AA3854" i="18"/>
  <c r="Z3855" i="18"/>
  <c r="W3855" i="18" s="1"/>
  <c r="AA3855" i="18"/>
  <c r="Z3856" i="18"/>
  <c r="W3856" i="18" s="1"/>
  <c r="AA3856" i="18"/>
  <c r="Z3857" i="18"/>
  <c r="W3857" i="18" s="1"/>
  <c r="AA3857" i="18"/>
  <c r="Z3858" i="18"/>
  <c r="W3858" i="18" s="1"/>
  <c r="AA3858" i="18"/>
  <c r="Z3859" i="18"/>
  <c r="W3859" i="18" s="1"/>
  <c r="AA3859" i="18"/>
  <c r="Z3860" i="18"/>
  <c r="W3860" i="18" s="1"/>
  <c r="AA3860" i="18"/>
  <c r="Z3861" i="18"/>
  <c r="W3861" i="18" s="1"/>
  <c r="AA3861" i="18"/>
  <c r="Z3862" i="18"/>
  <c r="W3862" i="18" s="1"/>
  <c r="AA3862" i="18"/>
  <c r="Z3863" i="18"/>
  <c r="W3863" i="18" s="1"/>
  <c r="AA3863" i="18"/>
  <c r="Z3864" i="18"/>
  <c r="W3864" i="18" s="1"/>
  <c r="AA3864" i="18"/>
  <c r="Z3865" i="18"/>
  <c r="W3865" i="18" s="1"/>
  <c r="AA3865" i="18"/>
  <c r="Z3866" i="18"/>
  <c r="W3866" i="18" s="1"/>
  <c r="AA3866" i="18"/>
  <c r="Z3867" i="18"/>
  <c r="W3867" i="18" s="1"/>
  <c r="AA3867" i="18"/>
  <c r="Z3868" i="18"/>
  <c r="W3868" i="18" s="1"/>
  <c r="AA3868" i="18"/>
  <c r="Z3869" i="18"/>
  <c r="W3869" i="18" s="1"/>
  <c r="AA3869" i="18"/>
  <c r="Z3870" i="18"/>
  <c r="W3870" i="18" s="1"/>
  <c r="AA3870" i="18"/>
  <c r="Z3871" i="18"/>
  <c r="W3871" i="18" s="1"/>
  <c r="AA3871" i="18"/>
  <c r="Z3872" i="18"/>
  <c r="W3872" i="18" s="1"/>
  <c r="AA3872" i="18"/>
  <c r="Z3873" i="18"/>
  <c r="W3873" i="18" s="1"/>
  <c r="AA3873" i="18"/>
  <c r="Z3874" i="18"/>
  <c r="W3874" i="18" s="1"/>
  <c r="AA3874" i="18"/>
  <c r="Z3875" i="18"/>
  <c r="W3875" i="18" s="1"/>
  <c r="AA3875" i="18"/>
  <c r="Z3876" i="18"/>
  <c r="W3876" i="18" s="1"/>
  <c r="AA3876" i="18"/>
  <c r="Z3877" i="18"/>
  <c r="W3877" i="18" s="1"/>
  <c r="AA3877" i="18"/>
  <c r="Z3878" i="18"/>
  <c r="W3878" i="18" s="1"/>
  <c r="AA3878" i="18"/>
  <c r="Z3879" i="18"/>
  <c r="W3879" i="18" s="1"/>
  <c r="AA3879" i="18"/>
  <c r="Z3880" i="18"/>
  <c r="W3880" i="18" s="1"/>
  <c r="AA3880" i="18"/>
  <c r="Z3881" i="18"/>
  <c r="W3881" i="18" s="1"/>
  <c r="AA3881" i="18"/>
  <c r="Z3882" i="18"/>
  <c r="W3882" i="18" s="1"/>
  <c r="AA3882" i="18"/>
  <c r="Z3883" i="18"/>
  <c r="W3883" i="18" s="1"/>
  <c r="AA3883" i="18"/>
  <c r="Z3884" i="18"/>
  <c r="W3884" i="18" s="1"/>
  <c r="AA3884" i="18"/>
  <c r="Z3885" i="18"/>
  <c r="W3885" i="18" s="1"/>
  <c r="AA3885" i="18"/>
  <c r="Z3886" i="18"/>
  <c r="W3886" i="18" s="1"/>
  <c r="AA3886" i="18"/>
  <c r="Z3887" i="18"/>
  <c r="W3887" i="18" s="1"/>
  <c r="AA3887" i="18"/>
  <c r="Z3888" i="18"/>
  <c r="W3888" i="18" s="1"/>
  <c r="AA3888" i="18"/>
  <c r="Z3889" i="18"/>
  <c r="W3889" i="18" s="1"/>
  <c r="AA3889" i="18"/>
  <c r="Z3890" i="18"/>
  <c r="W3890" i="18" s="1"/>
  <c r="AA3890" i="18"/>
  <c r="Z3891" i="18"/>
  <c r="W3891" i="18" s="1"/>
  <c r="AA3891" i="18"/>
  <c r="Z3892" i="18"/>
  <c r="W3892" i="18" s="1"/>
  <c r="AA3892" i="18"/>
  <c r="Z3893" i="18"/>
  <c r="W3893" i="18" s="1"/>
  <c r="AA3893" i="18"/>
  <c r="Z3894" i="18"/>
  <c r="W3894" i="18" s="1"/>
  <c r="AA3894" i="18"/>
  <c r="Z3895" i="18"/>
  <c r="W3895" i="18" s="1"/>
  <c r="AA3895" i="18"/>
  <c r="Z3896" i="18"/>
  <c r="W3896" i="18" s="1"/>
  <c r="AA3896" i="18"/>
  <c r="Z3897" i="18"/>
  <c r="W3897" i="18" s="1"/>
  <c r="AA3897" i="18"/>
  <c r="Z3898" i="18"/>
  <c r="W3898" i="18" s="1"/>
  <c r="AA3898" i="18"/>
  <c r="Z3899" i="18"/>
  <c r="W3899" i="18" s="1"/>
  <c r="AA3899" i="18"/>
  <c r="Z3900" i="18"/>
  <c r="W3900" i="18" s="1"/>
  <c r="AA3900" i="18"/>
  <c r="Z3901" i="18"/>
  <c r="W3901" i="18" s="1"/>
  <c r="AA3901" i="18"/>
  <c r="Z3902" i="18"/>
  <c r="W3902" i="18" s="1"/>
  <c r="AA3902" i="18"/>
  <c r="Z3903" i="18"/>
  <c r="W3903" i="18" s="1"/>
  <c r="AA3903" i="18"/>
  <c r="Z3904" i="18"/>
  <c r="W3904" i="18" s="1"/>
  <c r="AA3904" i="18"/>
  <c r="Z3905" i="18"/>
  <c r="W3905" i="18" s="1"/>
  <c r="AA3905" i="18"/>
  <c r="Z3906" i="18"/>
  <c r="W3906" i="18" s="1"/>
  <c r="AA3906" i="18"/>
  <c r="Z3907" i="18"/>
  <c r="W3907" i="18" s="1"/>
  <c r="AA3907" i="18"/>
  <c r="Z3908" i="18"/>
  <c r="W3908" i="18" s="1"/>
  <c r="AA3908" i="18"/>
  <c r="Z3909" i="18"/>
  <c r="W3909" i="18" s="1"/>
  <c r="AA3909" i="18"/>
  <c r="Z3910" i="18"/>
  <c r="W3910" i="18" s="1"/>
  <c r="AA3910" i="18"/>
  <c r="Z3911" i="18"/>
  <c r="W3911" i="18" s="1"/>
  <c r="AA3911" i="18"/>
  <c r="Z3912" i="18"/>
  <c r="W3912" i="18" s="1"/>
  <c r="AA3912" i="18"/>
  <c r="Z3913" i="18"/>
  <c r="W3913" i="18" s="1"/>
  <c r="AA3913" i="18"/>
  <c r="Z3914" i="18"/>
  <c r="W3914" i="18" s="1"/>
  <c r="AA3914" i="18"/>
  <c r="Z3915" i="18"/>
  <c r="W3915" i="18" s="1"/>
  <c r="AA3915" i="18"/>
  <c r="Z3916" i="18"/>
  <c r="W3916" i="18" s="1"/>
  <c r="AA3916" i="18"/>
  <c r="Z3917" i="18"/>
  <c r="W3917" i="18" s="1"/>
  <c r="AA3917" i="18"/>
  <c r="Z3918" i="18"/>
  <c r="W3918" i="18" s="1"/>
  <c r="AA3918" i="18"/>
  <c r="Z3919" i="18"/>
  <c r="W3919" i="18" s="1"/>
  <c r="AA3919" i="18"/>
  <c r="Z3920" i="18"/>
  <c r="W3920" i="18" s="1"/>
  <c r="AA3920" i="18"/>
  <c r="Z3921" i="18"/>
  <c r="W3921" i="18" s="1"/>
  <c r="AA3921" i="18"/>
  <c r="Z3922" i="18"/>
  <c r="W3922" i="18" s="1"/>
  <c r="AA3922" i="18"/>
  <c r="Z3923" i="18"/>
  <c r="W3923" i="18" s="1"/>
  <c r="AA3923" i="18"/>
  <c r="Z3924" i="18"/>
  <c r="W3924" i="18" s="1"/>
  <c r="AA3924" i="18"/>
  <c r="Z3925" i="18"/>
  <c r="W3925" i="18" s="1"/>
  <c r="AA3925" i="18"/>
  <c r="Z3926" i="18"/>
  <c r="W3926" i="18" s="1"/>
  <c r="AA3926" i="18"/>
  <c r="Z3927" i="18"/>
  <c r="W3927" i="18" s="1"/>
  <c r="AA3927" i="18"/>
  <c r="Z3928" i="18"/>
  <c r="W3928" i="18" s="1"/>
  <c r="AA3928" i="18"/>
  <c r="Z3929" i="18"/>
  <c r="W3929" i="18" s="1"/>
  <c r="AA3929" i="18"/>
  <c r="Z3930" i="18"/>
  <c r="W3930" i="18" s="1"/>
  <c r="AA3930" i="18"/>
  <c r="Z3931" i="18"/>
  <c r="W3931" i="18" s="1"/>
  <c r="AA3931" i="18"/>
  <c r="Z3932" i="18"/>
  <c r="W3932" i="18" s="1"/>
  <c r="AA3932" i="18"/>
  <c r="Z3933" i="18"/>
  <c r="W3933" i="18" s="1"/>
  <c r="AA3933" i="18"/>
  <c r="Z3934" i="18"/>
  <c r="W3934" i="18" s="1"/>
  <c r="AA3934" i="18"/>
  <c r="Z3935" i="18"/>
  <c r="W3935" i="18" s="1"/>
  <c r="AA3935" i="18"/>
  <c r="Z3936" i="18"/>
  <c r="W3936" i="18" s="1"/>
  <c r="AA3936" i="18"/>
  <c r="Z3937" i="18"/>
  <c r="W3937" i="18" s="1"/>
  <c r="AA3937" i="18"/>
  <c r="Z3938" i="18"/>
  <c r="W3938" i="18" s="1"/>
  <c r="AA3938" i="18"/>
  <c r="Z3939" i="18"/>
  <c r="W3939" i="18" s="1"/>
  <c r="AA3939" i="18"/>
  <c r="Z3940" i="18"/>
  <c r="W3940" i="18" s="1"/>
  <c r="AA3940" i="18"/>
  <c r="Z3941" i="18"/>
  <c r="W3941" i="18" s="1"/>
  <c r="AA3941" i="18"/>
  <c r="Z3942" i="18"/>
  <c r="W3942" i="18" s="1"/>
  <c r="AA3942" i="18"/>
  <c r="Z3943" i="18"/>
  <c r="W3943" i="18" s="1"/>
  <c r="AA3943" i="18"/>
  <c r="Z3944" i="18"/>
  <c r="W3944" i="18" s="1"/>
  <c r="AA3944" i="18"/>
  <c r="Z3945" i="18"/>
  <c r="W3945" i="18" s="1"/>
  <c r="AA3945" i="18"/>
  <c r="Z3946" i="18"/>
  <c r="W3946" i="18" s="1"/>
  <c r="AA3946" i="18"/>
  <c r="Z3947" i="18"/>
  <c r="W3947" i="18" s="1"/>
  <c r="AA3947" i="18"/>
  <c r="Z3948" i="18"/>
  <c r="W3948" i="18" s="1"/>
  <c r="AA3948" i="18"/>
  <c r="Z3949" i="18"/>
  <c r="W3949" i="18" s="1"/>
  <c r="AA3949" i="18"/>
  <c r="Z3950" i="18"/>
  <c r="W3950" i="18" s="1"/>
  <c r="AA3950" i="18"/>
  <c r="Z3951" i="18"/>
  <c r="W3951" i="18" s="1"/>
  <c r="AA3951" i="18"/>
  <c r="Z3952" i="18"/>
  <c r="W3952" i="18" s="1"/>
  <c r="AA3952" i="18"/>
  <c r="Z3953" i="18"/>
  <c r="W3953" i="18" s="1"/>
  <c r="AA3953" i="18"/>
  <c r="Z3954" i="18"/>
  <c r="W3954" i="18" s="1"/>
  <c r="AA3954" i="18"/>
  <c r="Z3955" i="18"/>
  <c r="W3955" i="18" s="1"/>
  <c r="AA3955" i="18"/>
  <c r="Z3956" i="18"/>
  <c r="W3956" i="18" s="1"/>
  <c r="AA3956" i="18"/>
  <c r="Z3957" i="18"/>
  <c r="W3957" i="18" s="1"/>
  <c r="AA3957" i="18"/>
  <c r="Z3958" i="18"/>
  <c r="W3958" i="18" s="1"/>
  <c r="AA3958" i="18"/>
  <c r="Z3959" i="18"/>
  <c r="W3959" i="18" s="1"/>
  <c r="AA3959" i="18"/>
  <c r="Z3960" i="18"/>
  <c r="W3960" i="18" s="1"/>
  <c r="AA3960" i="18"/>
  <c r="Z3961" i="18"/>
  <c r="W3961" i="18" s="1"/>
  <c r="AA3961" i="18"/>
  <c r="Z3962" i="18"/>
  <c r="W3962" i="18" s="1"/>
  <c r="AA3962" i="18"/>
  <c r="Z3963" i="18"/>
  <c r="W3963" i="18" s="1"/>
  <c r="AA3963" i="18"/>
  <c r="Z3964" i="18"/>
  <c r="W3964" i="18" s="1"/>
  <c r="AA3964" i="18"/>
  <c r="Z3965" i="18"/>
  <c r="W3965" i="18" s="1"/>
  <c r="AA3965" i="18"/>
  <c r="Z3966" i="18"/>
  <c r="W3966" i="18" s="1"/>
  <c r="AA3966" i="18"/>
  <c r="Z3967" i="18"/>
  <c r="W3967" i="18" s="1"/>
  <c r="AA3967" i="18"/>
  <c r="Z3968" i="18"/>
  <c r="W3968" i="18" s="1"/>
  <c r="AA3968" i="18"/>
  <c r="Z3969" i="18"/>
  <c r="W3969" i="18" s="1"/>
  <c r="AA3969" i="18"/>
  <c r="Z3970" i="18"/>
  <c r="W3970" i="18" s="1"/>
  <c r="AA3970" i="18"/>
  <c r="Z3971" i="18"/>
  <c r="W3971" i="18" s="1"/>
  <c r="AA3971" i="18"/>
  <c r="Z3972" i="18"/>
  <c r="W3972" i="18" s="1"/>
  <c r="AA3972" i="18"/>
  <c r="Z3973" i="18"/>
  <c r="W3973" i="18" s="1"/>
  <c r="AA3973" i="18"/>
  <c r="Z3974" i="18"/>
  <c r="W3974" i="18" s="1"/>
  <c r="AA3974" i="18"/>
  <c r="Z3975" i="18"/>
  <c r="W3975" i="18" s="1"/>
  <c r="AA3975" i="18"/>
  <c r="Z3976" i="18"/>
  <c r="W3976" i="18" s="1"/>
  <c r="AA3976" i="18"/>
  <c r="Z3977" i="18"/>
  <c r="W3977" i="18" s="1"/>
  <c r="AA3977" i="18"/>
  <c r="Z3978" i="18"/>
  <c r="W3978" i="18" s="1"/>
  <c r="AA3978" i="18"/>
  <c r="Z3979" i="18"/>
  <c r="W3979" i="18" s="1"/>
  <c r="AA3979" i="18"/>
  <c r="Z3980" i="18"/>
  <c r="W3980" i="18" s="1"/>
  <c r="AA3980" i="18"/>
  <c r="Z3981" i="18"/>
  <c r="W3981" i="18" s="1"/>
  <c r="AA3981" i="18"/>
  <c r="Z3982" i="18"/>
  <c r="W3982" i="18" s="1"/>
  <c r="AA3982" i="18"/>
  <c r="Z3983" i="18"/>
  <c r="W3983" i="18" s="1"/>
  <c r="AA3983" i="18"/>
  <c r="Z3984" i="18"/>
  <c r="W3984" i="18" s="1"/>
  <c r="AA3984" i="18"/>
  <c r="Z3985" i="18"/>
  <c r="W3985" i="18" s="1"/>
  <c r="AA3985" i="18"/>
  <c r="Z3986" i="18"/>
  <c r="W3986" i="18" s="1"/>
  <c r="AA3986" i="18"/>
  <c r="Z3987" i="18"/>
  <c r="W3987" i="18" s="1"/>
  <c r="AA3987" i="18"/>
  <c r="Z3988" i="18"/>
  <c r="W3988" i="18" s="1"/>
  <c r="AA3988" i="18"/>
  <c r="Z3989" i="18"/>
  <c r="W3989" i="18" s="1"/>
  <c r="AA3989" i="18"/>
  <c r="Z3990" i="18"/>
  <c r="W3990" i="18" s="1"/>
  <c r="AA3990" i="18"/>
  <c r="Z3991" i="18"/>
  <c r="W3991" i="18" s="1"/>
  <c r="AA3991" i="18"/>
  <c r="Z3992" i="18"/>
  <c r="W3992" i="18" s="1"/>
  <c r="AA3992" i="18"/>
  <c r="Z3993" i="18"/>
  <c r="W3993" i="18" s="1"/>
  <c r="AA3993" i="18"/>
  <c r="Z3994" i="18"/>
  <c r="W3994" i="18" s="1"/>
  <c r="AA3994" i="18"/>
  <c r="Z3995" i="18"/>
  <c r="W3995" i="18" s="1"/>
  <c r="AA3995" i="18"/>
  <c r="Z3996" i="18"/>
  <c r="W3996" i="18" s="1"/>
  <c r="AA3996" i="18"/>
  <c r="Z3997" i="18"/>
  <c r="W3997" i="18" s="1"/>
  <c r="AA3997" i="18"/>
  <c r="Z3998" i="18"/>
  <c r="W3998" i="18" s="1"/>
  <c r="AA3998" i="18"/>
  <c r="Z3999" i="18"/>
  <c r="W3999" i="18" s="1"/>
  <c r="AA3999" i="18"/>
  <c r="Z4000" i="18"/>
  <c r="W4000" i="18" s="1"/>
  <c r="AA4000" i="18"/>
  <c r="Z4001" i="18"/>
  <c r="W4001" i="18" s="1"/>
  <c r="AA4001" i="18"/>
  <c r="Z4002" i="18"/>
  <c r="W4002" i="18" s="1"/>
  <c r="AA4002" i="18"/>
  <c r="Z4003" i="18"/>
  <c r="W4003" i="18" s="1"/>
  <c r="AA4003" i="18"/>
  <c r="Z4004" i="18"/>
  <c r="W4004" i="18" s="1"/>
  <c r="AA4004" i="18"/>
  <c r="Z4005" i="18"/>
  <c r="W4005" i="18" s="1"/>
  <c r="AA4005" i="18"/>
  <c r="Z4006" i="18"/>
  <c r="W4006" i="18" s="1"/>
  <c r="AA4006" i="18"/>
  <c r="Z4007" i="18"/>
  <c r="W4007" i="18" s="1"/>
  <c r="AA4007" i="18"/>
  <c r="Z4008" i="18"/>
  <c r="W4008" i="18" s="1"/>
  <c r="AA4008" i="18"/>
  <c r="Z4009" i="18"/>
  <c r="W4009" i="18" s="1"/>
  <c r="AA4009" i="18"/>
  <c r="Z4010" i="18"/>
  <c r="W4010" i="18" s="1"/>
  <c r="AA4010" i="18"/>
  <c r="Z4011" i="18"/>
  <c r="W4011" i="18" s="1"/>
  <c r="AA4011" i="18"/>
  <c r="Z4012" i="18"/>
  <c r="W4012" i="18" s="1"/>
  <c r="AA4012" i="18"/>
  <c r="Z4013" i="18"/>
  <c r="W4013" i="18" s="1"/>
  <c r="AA4013" i="18"/>
  <c r="Z4014" i="18"/>
  <c r="W4014" i="18" s="1"/>
  <c r="AA4014" i="18"/>
  <c r="Z4015" i="18"/>
  <c r="W4015" i="18" s="1"/>
  <c r="AA4015" i="18"/>
  <c r="Z4016" i="18"/>
  <c r="W4016" i="18" s="1"/>
  <c r="AA4016" i="18"/>
  <c r="Z4017" i="18"/>
  <c r="W4017" i="18" s="1"/>
  <c r="AA4017" i="18"/>
  <c r="Z4018" i="18"/>
  <c r="W4018" i="18" s="1"/>
  <c r="AA4018" i="18"/>
  <c r="Z4019" i="18"/>
  <c r="W4019" i="18" s="1"/>
  <c r="AA4019" i="18"/>
  <c r="Z4020" i="18"/>
  <c r="W4020" i="18" s="1"/>
  <c r="AA4020" i="18"/>
  <c r="Z4021" i="18"/>
  <c r="W4021" i="18" s="1"/>
  <c r="AA4021" i="18"/>
  <c r="Z4022" i="18"/>
  <c r="W4022" i="18" s="1"/>
  <c r="AA4022" i="18"/>
  <c r="Z4023" i="18"/>
  <c r="W4023" i="18" s="1"/>
  <c r="AA4023" i="18"/>
  <c r="Z4024" i="18"/>
  <c r="W4024" i="18" s="1"/>
  <c r="AA4024" i="18"/>
  <c r="Z4025" i="18"/>
  <c r="W4025" i="18" s="1"/>
  <c r="AA4025" i="18"/>
  <c r="Z4026" i="18"/>
  <c r="W4026" i="18" s="1"/>
  <c r="AA4026" i="18"/>
  <c r="Z4027" i="18"/>
  <c r="W4027" i="18" s="1"/>
  <c r="AA4027" i="18"/>
  <c r="Z4028" i="18"/>
  <c r="W4028" i="18" s="1"/>
  <c r="AA4028" i="18"/>
  <c r="Z4029" i="18"/>
  <c r="W4029" i="18" s="1"/>
  <c r="AA4029" i="18"/>
  <c r="Z4030" i="18"/>
  <c r="W4030" i="18" s="1"/>
  <c r="AA4030" i="18"/>
  <c r="Z4031" i="18"/>
  <c r="W4031" i="18" s="1"/>
  <c r="AA4031" i="18"/>
  <c r="Z4032" i="18"/>
  <c r="W4032" i="18" s="1"/>
  <c r="AA4032" i="18"/>
  <c r="Z4033" i="18"/>
  <c r="W4033" i="18" s="1"/>
  <c r="AA4033" i="18"/>
  <c r="Z4034" i="18"/>
  <c r="W4034" i="18" s="1"/>
  <c r="AA4034" i="18"/>
  <c r="Z4035" i="18"/>
  <c r="W4035" i="18" s="1"/>
  <c r="AA4035" i="18"/>
  <c r="Z4036" i="18"/>
  <c r="W4036" i="18" s="1"/>
  <c r="AA4036" i="18"/>
  <c r="Z4037" i="18"/>
  <c r="W4037" i="18" s="1"/>
  <c r="AA4037" i="18"/>
  <c r="Z4038" i="18"/>
  <c r="W4038" i="18" s="1"/>
  <c r="AA4038" i="18"/>
  <c r="Z4039" i="18"/>
  <c r="W4039" i="18" s="1"/>
  <c r="AA4039" i="18"/>
  <c r="Z4040" i="18"/>
  <c r="W4040" i="18" s="1"/>
  <c r="AA4040" i="18"/>
  <c r="Z4041" i="18"/>
  <c r="W4041" i="18" s="1"/>
  <c r="AA4041" i="18"/>
  <c r="Z4042" i="18"/>
  <c r="W4042" i="18" s="1"/>
  <c r="AA4042" i="18"/>
  <c r="Z4043" i="18"/>
  <c r="W4043" i="18" s="1"/>
  <c r="AA4043" i="18"/>
  <c r="Z4044" i="18"/>
  <c r="W4044" i="18" s="1"/>
  <c r="AA4044" i="18"/>
  <c r="Z4045" i="18"/>
  <c r="W4045" i="18" s="1"/>
  <c r="AA4045" i="18"/>
  <c r="Z4046" i="18"/>
  <c r="W4046" i="18" s="1"/>
  <c r="AA4046" i="18"/>
  <c r="Z4047" i="18"/>
  <c r="W4047" i="18" s="1"/>
  <c r="AA4047" i="18"/>
  <c r="Z4048" i="18"/>
  <c r="W4048" i="18" s="1"/>
  <c r="AA4048" i="18"/>
  <c r="Z4049" i="18"/>
  <c r="W4049" i="18" s="1"/>
  <c r="AA4049" i="18"/>
  <c r="Z4050" i="18"/>
  <c r="W4050" i="18" s="1"/>
  <c r="AA4050" i="18"/>
  <c r="Z4051" i="18"/>
  <c r="W4051" i="18" s="1"/>
  <c r="AA4051" i="18"/>
  <c r="Z4052" i="18"/>
  <c r="W4052" i="18" s="1"/>
  <c r="AA4052" i="18"/>
  <c r="Z4053" i="18"/>
  <c r="W4053" i="18" s="1"/>
  <c r="AA4053" i="18"/>
  <c r="Z4054" i="18"/>
  <c r="W4054" i="18" s="1"/>
  <c r="AA4054" i="18"/>
  <c r="Z4055" i="18"/>
  <c r="W4055" i="18" s="1"/>
  <c r="AA4055" i="18"/>
  <c r="Z4056" i="18"/>
  <c r="W4056" i="18" s="1"/>
  <c r="AA4056" i="18"/>
  <c r="Z4057" i="18"/>
  <c r="W4057" i="18" s="1"/>
  <c r="AA4057" i="18"/>
  <c r="Z4058" i="18"/>
  <c r="W4058" i="18" s="1"/>
  <c r="AA4058" i="18"/>
  <c r="Z4059" i="18"/>
  <c r="W4059" i="18" s="1"/>
  <c r="AA4059" i="18"/>
  <c r="Z4060" i="18"/>
  <c r="W4060" i="18" s="1"/>
  <c r="AA4060" i="18"/>
  <c r="Z4061" i="18"/>
  <c r="W4061" i="18" s="1"/>
  <c r="AA4061" i="18"/>
  <c r="Z4062" i="18"/>
  <c r="W4062" i="18" s="1"/>
  <c r="AA4062" i="18"/>
  <c r="Z4063" i="18"/>
  <c r="W4063" i="18" s="1"/>
  <c r="AA4063" i="18"/>
  <c r="Z4064" i="18"/>
  <c r="W4064" i="18" s="1"/>
  <c r="AA4064" i="18"/>
  <c r="Z4065" i="18"/>
  <c r="W4065" i="18" s="1"/>
  <c r="AA4065" i="18"/>
  <c r="Z4066" i="18"/>
  <c r="W4066" i="18" s="1"/>
  <c r="AA4066" i="18"/>
  <c r="Z4067" i="18"/>
  <c r="W4067" i="18" s="1"/>
  <c r="AA4067" i="18"/>
  <c r="Z4068" i="18"/>
  <c r="W4068" i="18" s="1"/>
  <c r="AA4068" i="18"/>
  <c r="Z4069" i="18"/>
  <c r="W4069" i="18" s="1"/>
  <c r="AA4069" i="18"/>
  <c r="Z4070" i="18"/>
  <c r="W4070" i="18" s="1"/>
  <c r="AA4070" i="18"/>
  <c r="Z4071" i="18"/>
  <c r="W4071" i="18" s="1"/>
  <c r="AA4071" i="18"/>
  <c r="Z4072" i="18"/>
  <c r="W4072" i="18" s="1"/>
  <c r="AA4072" i="18"/>
  <c r="Z4073" i="18"/>
  <c r="W4073" i="18" s="1"/>
  <c r="AA4073" i="18"/>
  <c r="Z4074" i="18"/>
  <c r="W4074" i="18" s="1"/>
  <c r="AA4074" i="18"/>
  <c r="Z4075" i="18"/>
  <c r="W4075" i="18" s="1"/>
  <c r="AA4075" i="18"/>
  <c r="Z4076" i="18"/>
  <c r="W4076" i="18" s="1"/>
  <c r="AA4076" i="18"/>
  <c r="Z4077" i="18"/>
  <c r="W4077" i="18" s="1"/>
  <c r="AA4077" i="18"/>
  <c r="Z4078" i="18"/>
  <c r="W4078" i="18" s="1"/>
  <c r="AA4078" i="18"/>
  <c r="Z4079" i="18"/>
  <c r="W4079" i="18" s="1"/>
  <c r="AA4079" i="18"/>
  <c r="Z4080" i="18"/>
  <c r="W4080" i="18" s="1"/>
  <c r="AA4080" i="18"/>
  <c r="Z4081" i="18"/>
  <c r="W4081" i="18" s="1"/>
  <c r="AA4081" i="18"/>
  <c r="Z4082" i="18"/>
  <c r="W4082" i="18" s="1"/>
  <c r="AA4082" i="18"/>
  <c r="Z4083" i="18"/>
  <c r="W4083" i="18" s="1"/>
  <c r="AA4083" i="18"/>
  <c r="Z4084" i="18"/>
  <c r="W4084" i="18" s="1"/>
  <c r="AA4084" i="18"/>
  <c r="Z4085" i="18"/>
  <c r="W4085" i="18" s="1"/>
  <c r="AA4085" i="18"/>
  <c r="Z4086" i="18"/>
  <c r="W4086" i="18" s="1"/>
  <c r="AA4086" i="18"/>
  <c r="Z4087" i="18"/>
  <c r="W4087" i="18" s="1"/>
  <c r="AA4087" i="18"/>
  <c r="Z4088" i="18"/>
  <c r="W4088" i="18" s="1"/>
  <c r="AA4088" i="18"/>
  <c r="Z4089" i="18"/>
  <c r="W4089" i="18" s="1"/>
  <c r="AA4089" i="18"/>
  <c r="Z4090" i="18"/>
  <c r="W4090" i="18" s="1"/>
  <c r="AA4090" i="18"/>
  <c r="Z4091" i="18"/>
  <c r="W4091" i="18" s="1"/>
  <c r="AA4091" i="18"/>
  <c r="Z4092" i="18"/>
  <c r="W4092" i="18" s="1"/>
  <c r="AA4092" i="18"/>
  <c r="Z4093" i="18"/>
  <c r="W4093" i="18" s="1"/>
  <c r="AA4093" i="18"/>
  <c r="Z4094" i="18"/>
  <c r="W4094" i="18" s="1"/>
  <c r="AA4094" i="18"/>
  <c r="Z4095" i="18"/>
  <c r="W4095" i="18" s="1"/>
  <c r="AA4095" i="18"/>
  <c r="Z4096" i="18"/>
  <c r="W4096" i="18" s="1"/>
  <c r="AA4096" i="18"/>
  <c r="Z4097" i="18"/>
  <c r="W4097" i="18" s="1"/>
  <c r="AA4097" i="18"/>
  <c r="Z4098" i="18"/>
  <c r="W4098" i="18" s="1"/>
  <c r="AA4098" i="18"/>
  <c r="Z4099" i="18"/>
  <c r="W4099" i="18" s="1"/>
  <c r="AA4099" i="18"/>
  <c r="Z4100" i="18"/>
  <c r="W4100" i="18" s="1"/>
  <c r="AA4100" i="18"/>
  <c r="Z4101" i="18"/>
  <c r="W4101" i="18" s="1"/>
  <c r="AA4101" i="18"/>
  <c r="Z4102" i="18"/>
  <c r="W4102" i="18" s="1"/>
  <c r="AA4102" i="18"/>
  <c r="Z4103" i="18"/>
  <c r="W4103" i="18" s="1"/>
  <c r="AA4103" i="18"/>
  <c r="Z4104" i="18"/>
  <c r="W4104" i="18" s="1"/>
  <c r="AA4104" i="18"/>
  <c r="Z4105" i="18"/>
  <c r="W4105" i="18" s="1"/>
  <c r="AA4105" i="18"/>
  <c r="Z4106" i="18"/>
  <c r="W4106" i="18" s="1"/>
  <c r="AA4106" i="18"/>
  <c r="Z4107" i="18"/>
  <c r="W4107" i="18" s="1"/>
  <c r="AA4107" i="18"/>
  <c r="Z4108" i="18"/>
  <c r="W4108" i="18" s="1"/>
  <c r="AA4108" i="18"/>
  <c r="Z4109" i="18"/>
  <c r="W4109" i="18" s="1"/>
  <c r="AA4109" i="18"/>
  <c r="Z4110" i="18"/>
  <c r="W4110" i="18" s="1"/>
  <c r="AA4110" i="18"/>
  <c r="Z4111" i="18"/>
  <c r="W4111" i="18" s="1"/>
  <c r="AA4111" i="18"/>
  <c r="Z4112" i="18"/>
  <c r="W4112" i="18" s="1"/>
  <c r="AA4112" i="18"/>
  <c r="Z4113" i="18"/>
  <c r="W4113" i="18" s="1"/>
  <c r="AA4113" i="18"/>
  <c r="Z4114" i="18"/>
  <c r="W4114" i="18" s="1"/>
  <c r="AA4114" i="18"/>
  <c r="Z4115" i="18"/>
  <c r="W4115" i="18" s="1"/>
  <c r="AA4115" i="18"/>
  <c r="Z4116" i="18"/>
  <c r="W4116" i="18" s="1"/>
  <c r="AA4116" i="18"/>
  <c r="Z4117" i="18"/>
  <c r="W4117" i="18" s="1"/>
  <c r="AA4117" i="18"/>
  <c r="Z4118" i="18"/>
  <c r="W4118" i="18" s="1"/>
  <c r="AA4118" i="18"/>
  <c r="Z4119" i="18"/>
  <c r="W4119" i="18" s="1"/>
  <c r="AA4119" i="18"/>
  <c r="Z4120" i="18"/>
  <c r="W4120" i="18" s="1"/>
  <c r="AA4120" i="18"/>
  <c r="Z4121" i="18"/>
  <c r="W4121" i="18" s="1"/>
  <c r="AA4121" i="18"/>
  <c r="Z4122" i="18"/>
  <c r="W4122" i="18" s="1"/>
  <c r="AA4122" i="18"/>
  <c r="Z4123" i="18"/>
  <c r="W4123" i="18" s="1"/>
  <c r="AA4123" i="18"/>
  <c r="Z4124" i="18"/>
  <c r="W4124" i="18" s="1"/>
  <c r="AA4124" i="18"/>
  <c r="Z4125" i="18"/>
  <c r="W4125" i="18" s="1"/>
  <c r="AA4125" i="18"/>
  <c r="Z4126" i="18"/>
  <c r="W4126" i="18" s="1"/>
  <c r="AA4126" i="18"/>
  <c r="Z4127" i="18"/>
  <c r="W4127" i="18" s="1"/>
  <c r="AA4127" i="18"/>
  <c r="Z4128" i="18"/>
  <c r="W4128" i="18" s="1"/>
  <c r="AA4128" i="18"/>
  <c r="Z4129" i="18"/>
  <c r="W4129" i="18" s="1"/>
  <c r="AA4129" i="18"/>
  <c r="Z4130" i="18"/>
  <c r="W4130" i="18" s="1"/>
  <c r="AA4130" i="18"/>
  <c r="Z4131" i="18"/>
  <c r="W4131" i="18" s="1"/>
  <c r="AA4131" i="18"/>
  <c r="Z4132" i="18"/>
  <c r="W4132" i="18" s="1"/>
  <c r="AA4132" i="18"/>
  <c r="Z4133" i="18"/>
  <c r="W4133" i="18" s="1"/>
  <c r="AA4133" i="18"/>
  <c r="Z4134" i="18"/>
  <c r="W4134" i="18" s="1"/>
  <c r="AA4134" i="18"/>
  <c r="Z4135" i="18"/>
  <c r="W4135" i="18" s="1"/>
  <c r="AA4135" i="18"/>
  <c r="Z4136" i="18"/>
  <c r="W4136" i="18" s="1"/>
  <c r="AA4136" i="18"/>
  <c r="Z4137" i="18"/>
  <c r="W4137" i="18" s="1"/>
  <c r="AA4137" i="18"/>
  <c r="Z4138" i="18"/>
  <c r="W4138" i="18" s="1"/>
  <c r="AA4138" i="18"/>
  <c r="Z4139" i="18"/>
  <c r="W4139" i="18" s="1"/>
  <c r="AA4139" i="18"/>
  <c r="Z4140" i="18"/>
  <c r="W4140" i="18" s="1"/>
  <c r="AA4140" i="18"/>
  <c r="Z4141" i="18"/>
  <c r="W4141" i="18" s="1"/>
  <c r="AA4141" i="18"/>
  <c r="Z4142" i="18"/>
  <c r="W4142" i="18" s="1"/>
  <c r="AA4142" i="18"/>
  <c r="Z4143" i="18"/>
  <c r="W4143" i="18" s="1"/>
  <c r="AA4143" i="18"/>
  <c r="Z4144" i="18"/>
  <c r="W4144" i="18" s="1"/>
  <c r="AA4144" i="18"/>
  <c r="Z4145" i="18"/>
  <c r="W4145" i="18" s="1"/>
  <c r="AA4145" i="18"/>
  <c r="Z4146" i="18"/>
  <c r="W4146" i="18" s="1"/>
  <c r="AA4146" i="18"/>
  <c r="Z4147" i="18"/>
  <c r="W4147" i="18" s="1"/>
  <c r="AA4147" i="18"/>
  <c r="Z4148" i="18"/>
  <c r="W4148" i="18" s="1"/>
  <c r="AA4148" i="18"/>
  <c r="Z4149" i="18"/>
  <c r="W4149" i="18" s="1"/>
  <c r="AA4149" i="18"/>
  <c r="Z4150" i="18"/>
  <c r="W4150" i="18" s="1"/>
  <c r="AA4150" i="18"/>
  <c r="Z4151" i="18"/>
  <c r="W4151" i="18" s="1"/>
  <c r="AA4151" i="18"/>
  <c r="Z4152" i="18"/>
  <c r="W4152" i="18" s="1"/>
  <c r="AA4152" i="18"/>
  <c r="Z4153" i="18"/>
  <c r="W4153" i="18" s="1"/>
  <c r="AA4153" i="18"/>
  <c r="Z4154" i="18"/>
  <c r="W4154" i="18" s="1"/>
  <c r="AA4154" i="18"/>
  <c r="Z4155" i="18"/>
  <c r="W4155" i="18" s="1"/>
  <c r="AA4155" i="18"/>
  <c r="Z4156" i="18"/>
  <c r="W4156" i="18" s="1"/>
  <c r="AA4156" i="18"/>
  <c r="Z4157" i="18"/>
  <c r="W4157" i="18" s="1"/>
  <c r="AA4157" i="18"/>
  <c r="Z4158" i="18"/>
  <c r="W4158" i="18" s="1"/>
  <c r="AA4158" i="18"/>
  <c r="Z4159" i="18"/>
  <c r="W4159" i="18" s="1"/>
  <c r="AA4159" i="18"/>
  <c r="Z4160" i="18"/>
  <c r="W4160" i="18" s="1"/>
  <c r="AA4160" i="18"/>
  <c r="Z4161" i="18"/>
  <c r="W4161" i="18" s="1"/>
  <c r="AA4161" i="18"/>
  <c r="Z4162" i="18"/>
  <c r="W4162" i="18" s="1"/>
  <c r="AA4162" i="18"/>
  <c r="Z4163" i="18"/>
  <c r="W4163" i="18" s="1"/>
  <c r="AA4163" i="18"/>
  <c r="Z4164" i="18"/>
  <c r="W4164" i="18" s="1"/>
  <c r="AA4164" i="18"/>
  <c r="Z4165" i="18"/>
  <c r="W4165" i="18" s="1"/>
  <c r="AA4165" i="18"/>
  <c r="Z4166" i="18"/>
  <c r="W4166" i="18" s="1"/>
  <c r="AA4166" i="18"/>
  <c r="Z4167" i="18"/>
  <c r="W4167" i="18" s="1"/>
  <c r="AA4167" i="18"/>
  <c r="Z4168" i="18"/>
  <c r="W4168" i="18" s="1"/>
  <c r="AA4168" i="18"/>
  <c r="Z4169" i="18"/>
  <c r="W4169" i="18" s="1"/>
  <c r="AA4169" i="18"/>
  <c r="Z4170" i="18"/>
  <c r="W4170" i="18" s="1"/>
  <c r="AA4170" i="18"/>
  <c r="Z4171" i="18"/>
  <c r="W4171" i="18" s="1"/>
  <c r="AA4171" i="18"/>
  <c r="Z4172" i="18"/>
  <c r="W4172" i="18" s="1"/>
  <c r="AA4172" i="18"/>
  <c r="Z4173" i="18"/>
  <c r="W4173" i="18" s="1"/>
  <c r="AA4173" i="18"/>
  <c r="Z4174" i="18"/>
  <c r="W4174" i="18" s="1"/>
  <c r="AA4174" i="18"/>
  <c r="Z4175" i="18"/>
  <c r="W4175" i="18" s="1"/>
  <c r="AA4175" i="18"/>
  <c r="Z4176" i="18"/>
  <c r="W4176" i="18" s="1"/>
  <c r="AA4176" i="18"/>
  <c r="Z4177" i="18"/>
  <c r="W4177" i="18" s="1"/>
  <c r="AA4177" i="18"/>
  <c r="Z4178" i="18"/>
  <c r="W4178" i="18" s="1"/>
  <c r="AA4178" i="18"/>
  <c r="Z4179" i="18"/>
  <c r="W4179" i="18" s="1"/>
  <c r="AA4179" i="18"/>
  <c r="Z4180" i="18"/>
  <c r="W4180" i="18" s="1"/>
  <c r="AA4180" i="18"/>
  <c r="Z4181" i="18"/>
  <c r="W4181" i="18" s="1"/>
  <c r="AA4181" i="18"/>
  <c r="Z4182" i="18"/>
  <c r="W4182" i="18" s="1"/>
  <c r="AA4182" i="18"/>
  <c r="Z4183" i="18"/>
  <c r="W4183" i="18" s="1"/>
  <c r="AA4183" i="18"/>
  <c r="Z4184" i="18"/>
  <c r="W4184" i="18" s="1"/>
  <c r="AA4184" i="18"/>
  <c r="Z4185" i="18"/>
  <c r="W4185" i="18" s="1"/>
  <c r="AA4185" i="18"/>
  <c r="Z4186" i="18"/>
  <c r="W4186" i="18" s="1"/>
  <c r="AA4186" i="18"/>
  <c r="Z4187" i="18"/>
  <c r="W4187" i="18" s="1"/>
  <c r="AA4187" i="18"/>
  <c r="Z4188" i="18"/>
  <c r="W4188" i="18" s="1"/>
  <c r="AA4188" i="18"/>
  <c r="Z4189" i="18"/>
  <c r="W4189" i="18" s="1"/>
  <c r="AA4189" i="18"/>
  <c r="Z4190" i="18"/>
  <c r="W4190" i="18" s="1"/>
  <c r="AA4190" i="18"/>
  <c r="Z4191" i="18"/>
  <c r="W4191" i="18" s="1"/>
  <c r="AA4191" i="18"/>
  <c r="Z4192" i="18"/>
  <c r="W4192" i="18" s="1"/>
  <c r="AA4192" i="18"/>
  <c r="Z4193" i="18"/>
  <c r="W4193" i="18" s="1"/>
  <c r="AA4193" i="18"/>
  <c r="Z4194" i="18"/>
  <c r="W4194" i="18" s="1"/>
  <c r="AA4194" i="18"/>
  <c r="Z4195" i="18"/>
  <c r="W4195" i="18" s="1"/>
  <c r="AA4195" i="18"/>
  <c r="Z4196" i="18"/>
  <c r="W4196" i="18" s="1"/>
  <c r="AA4196" i="18"/>
  <c r="Z4197" i="18"/>
  <c r="W4197" i="18" s="1"/>
  <c r="AA4197" i="18"/>
  <c r="Z4198" i="18"/>
  <c r="W4198" i="18" s="1"/>
  <c r="AA4198" i="18"/>
  <c r="Z4199" i="18"/>
  <c r="W4199" i="18" s="1"/>
  <c r="AA4199" i="18"/>
  <c r="Z4200" i="18"/>
  <c r="W4200" i="18" s="1"/>
  <c r="AA4200" i="18"/>
  <c r="Z4201" i="18"/>
  <c r="W4201" i="18" s="1"/>
  <c r="AA4201" i="18"/>
  <c r="Z4202" i="18"/>
  <c r="W4202" i="18" s="1"/>
  <c r="AA4202" i="18"/>
  <c r="Z4203" i="18"/>
  <c r="W4203" i="18" s="1"/>
  <c r="AA4203" i="18"/>
  <c r="Z4204" i="18"/>
  <c r="W4204" i="18" s="1"/>
  <c r="AA4204" i="18"/>
  <c r="Z4205" i="18"/>
  <c r="W4205" i="18" s="1"/>
  <c r="AA4205" i="18"/>
  <c r="Z4206" i="18"/>
  <c r="W4206" i="18" s="1"/>
  <c r="AA4206" i="18"/>
  <c r="Z4207" i="18"/>
  <c r="W4207" i="18" s="1"/>
  <c r="AA4207" i="18"/>
  <c r="Z4208" i="18"/>
  <c r="W4208" i="18" s="1"/>
  <c r="AA4208" i="18"/>
  <c r="Z4209" i="18"/>
  <c r="W4209" i="18" s="1"/>
  <c r="AA4209" i="18"/>
  <c r="Z4210" i="18"/>
  <c r="W4210" i="18" s="1"/>
  <c r="AA4210" i="18"/>
  <c r="Z4211" i="18"/>
  <c r="W4211" i="18" s="1"/>
  <c r="AA4211" i="18"/>
  <c r="Z4212" i="18"/>
  <c r="W4212" i="18" s="1"/>
  <c r="AA4212" i="18"/>
  <c r="Z4213" i="18"/>
  <c r="W4213" i="18" s="1"/>
  <c r="AA4213" i="18"/>
  <c r="Z4214" i="18"/>
  <c r="W4214" i="18" s="1"/>
  <c r="AA4214" i="18"/>
  <c r="Z4215" i="18"/>
  <c r="W4215" i="18" s="1"/>
  <c r="AA4215" i="18"/>
  <c r="Z4216" i="18"/>
  <c r="W4216" i="18" s="1"/>
  <c r="AA4216" i="18"/>
  <c r="Z4217" i="18"/>
  <c r="W4217" i="18" s="1"/>
  <c r="AA4217" i="18"/>
  <c r="Z4218" i="18"/>
  <c r="W4218" i="18" s="1"/>
  <c r="AA4218" i="18"/>
  <c r="Z4219" i="18"/>
  <c r="W4219" i="18" s="1"/>
  <c r="AA4219" i="18"/>
  <c r="Z4220" i="18"/>
  <c r="W4220" i="18" s="1"/>
  <c r="AA4220" i="18"/>
  <c r="Z4221" i="18"/>
  <c r="W4221" i="18" s="1"/>
  <c r="AA4221" i="18"/>
  <c r="Z4222" i="18"/>
  <c r="W4222" i="18" s="1"/>
  <c r="AA4222" i="18"/>
  <c r="Z4223" i="18"/>
  <c r="W4223" i="18" s="1"/>
  <c r="AA4223" i="18"/>
  <c r="Z4224" i="18"/>
  <c r="W4224" i="18" s="1"/>
  <c r="AA4224" i="18"/>
  <c r="Z4225" i="18"/>
  <c r="W4225" i="18" s="1"/>
  <c r="AA4225" i="18"/>
  <c r="Z4226" i="18"/>
  <c r="W4226" i="18" s="1"/>
  <c r="AA4226" i="18"/>
  <c r="Z4227" i="18"/>
  <c r="W4227" i="18" s="1"/>
  <c r="AA4227" i="18"/>
  <c r="Z4228" i="18"/>
  <c r="W4228" i="18" s="1"/>
  <c r="AA4228" i="18"/>
  <c r="Z4229" i="18"/>
  <c r="W4229" i="18" s="1"/>
  <c r="AA4229" i="18"/>
  <c r="Z4230" i="18"/>
  <c r="W4230" i="18" s="1"/>
  <c r="AA4230" i="18"/>
  <c r="Z4231" i="18"/>
  <c r="W4231" i="18" s="1"/>
  <c r="AA4231" i="18"/>
  <c r="Z4232" i="18"/>
  <c r="W4232" i="18" s="1"/>
  <c r="AA4232" i="18"/>
  <c r="Z4233" i="18"/>
  <c r="W4233" i="18" s="1"/>
  <c r="AA4233" i="18"/>
  <c r="Z4234" i="18"/>
  <c r="W4234" i="18" s="1"/>
  <c r="AA4234" i="18"/>
  <c r="Z4235" i="18"/>
  <c r="W4235" i="18" s="1"/>
  <c r="AA4235" i="18"/>
  <c r="Z3" i="18"/>
  <c r="W3" i="18" s="1"/>
  <c r="AA3" i="18"/>
  <c r="Z4" i="18"/>
  <c r="W4" i="18" s="1"/>
  <c r="AA4" i="18"/>
  <c r="Z5" i="18"/>
  <c r="W5" i="18" s="1"/>
  <c r="AA5" i="18"/>
  <c r="Z6" i="18"/>
  <c r="W6" i="18" s="1"/>
  <c r="AA6" i="18"/>
  <c r="Z7" i="18"/>
  <c r="W7" i="18" s="1"/>
  <c r="AA7" i="18"/>
  <c r="Z8" i="18"/>
  <c r="W8" i="18" s="1"/>
  <c r="AA8" i="18"/>
  <c r="Z9" i="18"/>
  <c r="W9" i="18" s="1"/>
  <c r="AA9" i="18"/>
  <c r="Z10" i="18"/>
  <c r="W10" i="18" s="1"/>
  <c r="AA10" i="18"/>
  <c r="Z11" i="18"/>
  <c r="W11" i="18" s="1"/>
  <c r="AA11" i="18"/>
  <c r="Z12" i="18"/>
  <c r="W12" i="18" s="1"/>
  <c r="AA12" i="18"/>
  <c r="Z13" i="18"/>
  <c r="W13" i="18" s="1"/>
  <c r="AA13" i="18"/>
  <c r="Z14" i="18"/>
  <c r="W14" i="18" s="1"/>
  <c r="AA14" i="18"/>
  <c r="Z15" i="18"/>
  <c r="W15" i="18" s="1"/>
  <c r="AA15" i="18"/>
  <c r="Z16" i="18"/>
  <c r="W16" i="18" s="1"/>
  <c r="AA16" i="18"/>
  <c r="Z17" i="18"/>
  <c r="W17" i="18" s="1"/>
  <c r="AA17" i="18"/>
  <c r="Z18" i="18"/>
  <c r="W18" i="18" s="1"/>
  <c r="AA18" i="18"/>
  <c r="Z19" i="18"/>
  <c r="W19" i="18" s="1"/>
  <c r="AA19" i="18"/>
  <c r="Z20" i="18"/>
  <c r="W20" i="18" s="1"/>
  <c r="AA20" i="18"/>
  <c r="Z21" i="18"/>
  <c r="W21" i="18" s="1"/>
  <c r="AA21" i="18"/>
  <c r="Z22" i="18"/>
  <c r="W22" i="18" s="1"/>
  <c r="AA22" i="18"/>
  <c r="Z23" i="18"/>
  <c r="W23" i="18" s="1"/>
  <c r="AA23" i="18"/>
  <c r="Z24" i="18"/>
  <c r="W24" i="18" s="1"/>
  <c r="AA24" i="18"/>
  <c r="Z25" i="18"/>
  <c r="W25" i="18" s="1"/>
  <c r="AA25" i="18"/>
  <c r="Z26" i="18"/>
  <c r="W26" i="18" s="1"/>
  <c r="AA26" i="18"/>
  <c r="Z27" i="18"/>
  <c r="W27" i="18" s="1"/>
  <c r="AA27" i="18"/>
  <c r="Z28" i="18"/>
  <c r="W28" i="18" s="1"/>
  <c r="AA28" i="18"/>
  <c r="Z29" i="18"/>
  <c r="W29" i="18" s="1"/>
  <c r="AA29" i="18"/>
  <c r="Z30" i="18"/>
  <c r="W30" i="18" s="1"/>
  <c r="AA30" i="18"/>
  <c r="Z31" i="18"/>
  <c r="W31" i="18" s="1"/>
  <c r="AA31" i="18"/>
  <c r="Z32" i="18"/>
  <c r="W32" i="18" s="1"/>
  <c r="AA32" i="18"/>
  <c r="Z33" i="18"/>
  <c r="W33" i="18" s="1"/>
  <c r="AA33" i="18"/>
  <c r="Z34" i="18"/>
  <c r="W34" i="18" s="1"/>
  <c r="AA34" i="18"/>
  <c r="Z35" i="18"/>
  <c r="W35" i="18" s="1"/>
  <c r="AA35" i="18"/>
  <c r="Z36" i="18"/>
  <c r="W36" i="18" s="1"/>
  <c r="AA36" i="18"/>
  <c r="Z37" i="18"/>
  <c r="W37" i="18" s="1"/>
  <c r="AA37" i="18"/>
  <c r="Z38" i="18"/>
  <c r="W38" i="18" s="1"/>
  <c r="AA38" i="18"/>
  <c r="Z39" i="18"/>
  <c r="W39" i="18" s="1"/>
  <c r="AA39" i="18"/>
  <c r="Z40" i="18"/>
  <c r="W40" i="18" s="1"/>
  <c r="AA40" i="18"/>
  <c r="Z41" i="18"/>
  <c r="W41" i="18" s="1"/>
  <c r="AA41" i="18"/>
  <c r="Z42" i="18"/>
  <c r="W42" i="18" s="1"/>
  <c r="AA42" i="18"/>
  <c r="Z43" i="18"/>
  <c r="W43" i="18" s="1"/>
  <c r="AA43" i="18"/>
  <c r="Z44" i="18"/>
  <c r="W44" i="18" s="1"/>
  <c r="AA44" i="18"/>
  <c r="Z45" i="18"/>
  <c r="W45" i="18" s="1"/>
  <c r="AA45" i="18"/>
  <c r="Z46" i="18"/>
  <c r="W46" i="18" s="1"/>
  <c r="AA46" i="18"/>
  <c r="Z47" i="18"/>
  <c r="W47" i="18" s="1"/>
  <c r="AA47" i="18"/>
  <c r="Z48" i="18"/>
  <c r="W48" i="18" s="1"/>
  <c r="AA48" i="18"/>
  <c r="Z49" i="18"/>
  <c r="W49" i="18" s="1"/>
  <c r="AA49" i="18"/>
  <c r="Z50" i="18"/>
  <c r="W50" i="18" s="1"/>
  <c r="AA50" i="18"/>
  <c r="Z51" i="18"/>
  <c r="W51" i="18" s="1"/>
  <c r="AA51" i="18"/>
  <c r="Z52" i="18"/>
  <c r="W52" i="18" s="1"/>
  <c r="AA52" i="18"/>
  <c r="Z53" i="18"/>
  <c r="W53" i="18" s="1"/>
  <c r="AA53" i="18"/>
  <c r="Z54" i="18"/>
  <c r="W54" i="18" s="1"/>
  <c r="AA54" i="18"/>
  <c r="Z55" i="18"/>
  <c r="W55" i="18" s="1"/>
  <c r="AA55" i="18"/>
  <c r="Z56" i="18"/>
  <c r="W56" i="18" s="1"/>
  <c r="AA56" i="18"/>
  <c r="Z57" i="18"/>
  <c r="W57" i="18" s="1"/>
  <c r="AA57" i="18"/>
  <c r="Z58" i="18"/>
  <c r="W58" i="18" s="1"/>
  <c r="AA58" i="18"/>
  <c r="Z59" i="18"/>
  <c r="W59" i="18" s="1"/>
  <c r="AA59" i="18"/>
  <c r="Z60" i="18"/>
  <c r="W60" i="18" s="1"/>
  <c r="AA60" i="18"/>
  <c r="Z61" i="18"/>
  <c r="W61" i="18" s="1"/>
  <c r="AA61" i="18"/>
  <c r="Z62" i="18"/>
  <c r="W62" i="18" s="1"/>
  <c r="AA62" i="18"/>
  <c r="Z63" i="18"/>
  <c r="W63" i="18" s="1"/>
  <c r="AA63" i="18"/>
  <c r="Z64" i="18"/>
  <c r="W64" i="18" s="1"/>
  <c r="AA64" i="18"/>
  <c r="Z65" i="18"/>
  <c r="W65" i="18" s="1"/>
  <c r="AA65" i="18"/>
  <c r="Z66" i="18"/>
  <c r="W66" i="18" s="1"/>
  <c r="AA66" i="18"/>
  <c r="Z67" i="18"/>
  <c r="W67" i="18" s="1"/>
  <c r="AA67" i="18"/>
  <c r="Z68" i="18"/>
  <c r="W68" i="18" s="1"/>
  <c r="AA68" i="18"/>
  <c r="Z69" i="18"/>
  <c r="W69" i="18" s="1"/>
  <c r="AA69" i="18"/>
  <c r="Z70" i="18"/>
  <c r="W70" i="18" s="1"/>
  <c r="AA70" i="18"/>
  <c r="Z71" i="18"/>
  <c r="W71" i="18" s="1"/>
  <c r="AA71" i="18"/>
  <c r="Z72" i="18"/>
  <c r="W72" i="18" s="1"/>
  <c r="AA72" i="18"/>
  <c r="Z73" i="18"/>
  <c r="W73" i="18" s="1"/>
  <c r="AA73" i="18"/>
  <c r="Z74" i="18"/>
  <c r="W74" i="18" s="1"/>
  <c r="AA74" i="18"/>
  <c r="Z75" i="18"/>
  <c r="W75" i="18" s="1"/>
  <c r="AA75" i="18"/>
  <c r="Z76" i="18"/>
  <c r="W76" i="18" s="1"/>
  <c r="AA76" i="18"/>
  <c r="Z77" i="18"/>
  <c r="W77" i="18" s="1"/>
  <c r="AA77" i="18"/>
  <c r="Z78" i="18"/>
  <c r="W78" i="18" s="1"/>
  <c r="AA78" i="18"/>
  <c r="Z79" i="18"/>
  <c r="W79" i="18" s="1"/>
  <c r="AA79" i="18"/>
  <c r="Z80" i="18"/>
  <c r="W80" i="18" s="1"/>
  <c r="AA80" i="18"/>
  <c r="Z81" i="18"/>
  <c r="W81" i="18" s="1"/>
  <c r="AA81" i="18"/>
  <c r="Z82" i="18"/>
  <c r="W82" i="18" s="1"/>
  <c r="AA82" i="18"/>
  <c r="Z83" i="18"/>
  <c r="W83" i="18" s="1"/>
  <c r="AA83" i="18"/>
  <c r="Z84" i="18"/>
  <c r="W84" i="18" s="1"/>
  <c r="AA84" i="18"/>
  <c r="Z85" i="18"/>
  <c r="W85" i="18" s="1"/>
  <c r="AA85" i="18"/>
  <c r="Z86" i="18"/>
  <c r="W86" i="18" s="1"/>
  <c r="AA86" i="18"/>
  <c r="Z87" i="18"/>
  <c r="W87" i="18" s="1"/>
  <c r="AA87" i="18"/>
  <c r="Z88" i="18"/>
  <c r="W88" i="18" s="1"/>
  <c r="AA88" i="18"/>
  <c r="Z89" i="18"/>
  <c r="W89" i="18" s="1"/>
  <c r="AA89" i="18"/>
  <c r="Z90" i="18"/>
  <c r="W90" i="18" s="1"/>
  <c r="AA90" i="18"/>
  <c r="Z91" i="18"/>
  <c r="W91" i="18" s="1"/>
  <c r="AA91" i="18"/>
  <c r="Z92" i="18"/>
  <c r="W92" i="18" s="1"/>
  <c r="AA92" i="18"/>
  <c r="Z93" i="18"/>
  <c r="W93" i="18" s="1"/>
  <c r="AA93" i="18"/>
  <c r="Z94" i="18"/>
  <c r="W94" i="18" s="1"/>
  <c r="AA94" i="18"/>
  <c r="Z95" i="18"/>
  <c r="W95" i="18" s="1"/>
  <c r="AA95" i="18"/>
  <c r="Z96" i="18"/>
  <c r="W96" i="18" s="1"/>
  <c r="AA96" i="18"/>
  <c r="Z97" i="18"/>
  <c r="W97" i="18" s="1"/>
  <c r="AA97" i="18"/>
  <c r="Z98" i="18"/>
  <c r="W98" i="18" s="1"/>
  <c r="AA98" i="18"/>
  <c r="Z99" i="18"/>
  <c r="W99" i="18" s="1"/>
  <c r="AA99" i="18"/>
  <c r="Z100" i="18"/>
  <c r="W100" i="18" s="1"/>
  <c r="AA100" i="18"/>
  <c r="Z101" i="18"/>
  <c r="W101" i="18" s="1"/>
  <c r="AA101" i="18"/>
  <c r="Z102" i="18"/>
  <c r="W102" i="18" s="1"/>
  <c r="AA102" i="18"/>
  <c r="Z103" i="18"/>
  <c r="W103" i="18" s="1"/>
  <c r="AA103" i="18"/>
  <c r="Z104" i="18"/>
  <c r="W104" i="18" s="1"/>
  <c r="AA104" i="18"/>
  <c r="Z105" i="18"/>
  <c r="W105" i="18" s="1"/>
  <c r="AA105" i="18"/>
  <c r="Z106" i="18"/>
  <c r="W106" i="18" s="1"/>
  <c r="AA106" i="18"/>
  <c r="Z107" i="18"/>
  <c r="W107" i="18" s="1"/>
  <c r="AA107" i="18"/>
  <c r="Z108" i="18"/>
  <c r="W108" i="18" s="1"/>
  <c r="AA108" i="18"/>
  <c r="Z109" i="18"/>
  <c r="W109" i="18" s="1"/>
  <c r="AA109" i="18"/>
  <c r="Z110" i="18"/>
  <c r="W110" i="18" s="1"/>
  <c r="AA110" i="18"/>
  <c r="Z111" i="18"/>
  <c r="W111" i="18" s="1"/>
  <c r="AA111" i="18"/>
  <c r="Z112" i="18"/>
  <c r="W112" i="18" s="1"/>
  <c r="AA112" i="18"/>
  <c r="Z113" i="18"/>
  <c r="W113" i="18" s="1"/>
  <c r="AA113" i="18"/>
  <c r="Z114" i="18"/>
  <c r="W114" i="18" s="1"/>
  <c r="AA114" i="18"/>
  <c r="Z115" i="18"/>
  <c r="W115" i="18" s="1"/>
  <c r="AA115" i="18"/>
  <c r="Z116" i="18"/>
  <c r="W116" i="18" s="1"/>
  <c r="AA116" i="18"/>
  <c r="Z117" i="18"/>
  <c r="W117" i="18" s="1"/>
  <c r="AA117" i="18"/>
  <c r="Z118" i="18"/>
  <c r="W118" i="18" s="1"/>
  <c r="AA118" i="18"/>
  <c r="Z119" i="18"/>
  <c r="W119" i="18" s="1"/>
  <c r="AA119" i="18"/>
  <c r="Z120" i="18"/>
  <c r="W120" i="18" s="1"/>
  <c r="AA120" i="18"/>
  <c r="Z121" i="18"/>
  <c r="W121" i="18" s="1"/>
  <c r="AA121" i="18"/>
  <c r="Z122" i="18"/>
  <c r="W122" i="18" s="1"/>
  <c r="AA122" i="18"/>
  <c r="Z123" i="18"/>
  <c r="W123" i="18" s="1"/>
  <c r="AA123" i="18"/>
  <c r="Z124" i="18"/>
  <c r="W124" i="18" s="1"/>
  <c r="AA124" i="18"/>
  <c r="Z125" i="18"/>
  <c r="W125" i="18" s="1"/>
  <c r="AA125" i="18"/>
  <c r="Z126" i="18"/>
  <c r="W126" i="18" s="1"/>
  <c r="AA126" i="18"/>
  <c r="Z127" i="18"/>
  <c r="W127" i="18" s="1"/>
  <c r="AA127" i="18"/>
  <c r="Z128" i="18"/>
  <c r="W128" i="18" s="1"/>
  <c r="AA128" i="18"/>
  <c r="Z129" i="18"/>
  <c r="W129" i="18" s="1"/>
  <c r="AA129" i="18"/>
  <c r="Z130" i="18"/>
  <c r="W130" i="18" s="1"/>
  <c r="AA130" i="18"/>
  <c r="Z131" i="18"/>
  <c r="W131" i="18" s="1"/>
  <c r="AA131" i="18"/>
  <c r="Z132" i="18"/>
  <c r="W132" i="18" s="1"/>
  <c r="AA132" i="18"/>
  <c r="Z133" i="18"/>
  <c r="W133" i="18" s="1"/>
  <c r="AA133" i="18"/>
  <c r="Z134" i="18"/>
  <c r="W134" i="18" s="1"/>
  <c r="AA134" i="18"/>
  <c r="Z135" i="18"/>
  <c r="W135" i="18" s="1"/>
  <c r="AA135" i="18"/>
  <c r="Z136" i="18"/>
  <c r="W136" i="18" s="1"/>
  <c r="AA136" i="18"/>
  <c r="Z137" i="18"/>
  <c r="W137" i="18" s="1"/>
  <c r="AA137" i="18"/>
  <c r="Z138" i="18"/>
  <c r="W138" i="18" s="1"/>
  <c r="AA138" i="18"/>
  <c r="Z139" i="18"/>
  <c r="W139" i="18" s="1"/>
  <c r="AA139" i="18"/>
  <c r="Z140" i="18"/>
  <c r="W140" i="18" s="1"/>
  <c r="AA140" i="18"/>
  <c r="Z141" i="18"/>
  <c r="W141" i="18" s="1"/>
  <c r="AA141" i="18"/>
  <c r="Z142" i="18"/>
  <c r="W142" i="18" s="1"/>
  <c r="AA142" i="18"/>
  <c r="Z143" i="18"/>
  <c r="W143" i="18" s="1"/>
  <c r="AA143" i="18"/>
  <c r="Z144" i="18"/>
  <c r="W144" i="18" s="1"/>
  <c r="AA144" i="18"/>
  <c r="Z145" i="18"/>
  <c r="W145" i="18" s="1"/>
  <c r="AA145" i="18"/>
  <c r="Z146" i="18"/>
  <c r="W146" i="18" s="1"/>
  <c r="AA146" i="18"/>
  <c r="Z147" i="18"/>
  <c r="W147" i="18" s="1"/>
  <c r="AA147" i="18"/>
  <c r="Z148" i="18"/>
  <c r="W148" i="18" s="1"/>
  <c r="AA148" i="18"/>
  <c r="Z149" i="18"/>
  <c r="W149" i="18" s="1"/>
  <c r="AA149" i="18"/>
  <c r="Z150" i="18"/>
  <c r="W150" i="18" s="1"/>
  <c r="AA150" i="18"/>
  <c r="Z151" i="18"/>
  <c r="W151" i="18" s="1"/>
  <c r="AA151" i="18"/>
  <c r="Z152" i="18"/>
  <c r="W152" i="18" s="1"/>
  <c r="AA152" i="18"/>
  <c r="Z153" i="18"/>
  <c r="W153" i="18" s="1"/>
  <c r="AA153" i="18"/>
  <c r="Z154" i="18"/>
  <c r="W154" i="18" s="1"/>
  <c r="AA154" i="18"/>
  <c r="Z155" i="18"/>
  <c r="W155" i="18" s="1"/>
  <c r="AA155" i="18"/>
  <c r="Z156" i="18"/>
  <c r="W156" i="18" s="1"/>
  <c r="AA156" i="18"/>
  <c r="Z157" i="18"/>
  <c r="W157" i="18" s="1"/>
  <c r="AA157" i="18"/>
  <c r="Z158" i="18"/>
  <c r="W158" i="18" s="1"/>
  <c r="AA158" i="18"/>
  <c r="Z159" i="18"/>
  <c r="W159" i="18" s="1"/>
  <c r="AA159" i="18"/>
  <c r="Z160" i="18"/>
  <c r="W160" i="18" s="1"/>
  <c r="AA160" i="18"/>
  <c r="Z161" i="18"/>
  <c r="W161" i="18" s="1"/>
  <c r="AA161" i="18"/>
  <c r="Z162" i="18"/>
  <c r="W162" i="18" s="1"/>
  <c r="AA162" i="18"/>
  <c r="Z163" i="18"/>
  <c r="W163" i="18" s="1"/>
  <c r="AA163" i="18"/>
  <c r="Z164" i="18"/>
  <c r="W164" i="18" s="1"/>
  <c r="AA164" i="18"/>
  <c r="Z165" i="18"/>
  <c r="W165" i="18" s="1"/>
  <c r="AA165" i="18"/>
  <c r="Z166" i="18"/>
  <c r="W166" i="18" s="1"/>
  <c r="AA166" i="18"/>
  <c r="Z167" i="18"/>
  <c r="W167" i="18" s="1"/>
  <c r="AA167" i="18"/>
  <c r="Z168" i="18"/>
  <c r="W168" i="18" s="1"/>
  <c r="AA168" i="18"/>
  <c r="Z169" i="18"/>
  <c r="W169" i="18" s="1"/>
  <c r="AA169" i="18"/>
  <c r="Z170" i="18"/>
  <c r="W170" i="18" s="1"/>
  <c r="AA170" i="18"/>
  <c r="Z171" i="18"/>
  <c r="W171" i="18" s="1"/>
  <c r="AA171" i="18"/>
  <c r="Z172" i="18"/>
  <c r="W172" i="18" s="1"/>
  <c r="AA172" i="18"/>
  <c r="Z173" i="18"/>
  <c r="W173" i="18" s="1"/>
  <c r="AA173" i="18"/>
  <c r="Z174" i="18"/>
  <c r="W174" i="18" s="1"/>
  <c r="AA174" i="18"/>
  <c r="Z175" i="18"/>
  <c r="W175" i="18" s="1"/>
  <c r="AA175" i="18"/>
  <c r="Z176" i="18"/>
  <c r="W176" i="18" s="1"/>
  <c r="AA176" i="18"/>
  <c r="Z177" i="18"/>
  <c r="W177" i="18" s="1"/>
  <c r="AA177" i="18"/>
  <c r="Z178" i="18"/>
  <c r="W178" i="18" s="1"/>
  <c r="AA178" i="18"/>
  <c r="Z179" i="18"/>
  <c r="W179" i="18" s="1"/>
  <c r="AA179" i="18"/>
  <c r="Z180" i="18"/>
  <c r="W180" i="18" s="1"/>
  <c r="AA180" i="18"/>
  <c r="Z181" i="18"/>
  <c r="W181" i="18" s="1"/>
  <c r="AA181" i="18"/>
  <c r="Z182" i="18"/>
  <c r="W182" i="18" s="1"/>
  <c r="AA182" i="18"/>
  <c r="Z183" i="18"/>
  <c r="W183" i="18" s="1"/>
  <c r="AA183" i="18"/>
  <c r="Z184" i="18"/>
  <c r="W184" i="18" s="1"/>
  <c r="AA184" i="18"/>
  <c r="Z185" i="18"/>
  <c r="W185" i="18" s="1"/>
  <c r="AA185" i="18"/>
  <c r="Z186" i="18"/>
  <c r="W186" i="18" s="1"/>
  <c r="AA186" i="18"/>
  <c r="Z187" i="18"/>
  <c r="W187" i="18" s="1"/>
  <c r="AA187" i="18"/>
  <c r="Z188" i="18"/>
  <c r="W188" i="18" s="1"/>
  <c r="AA188" i="18"/>
  <c r="Z189" i="18"/>
  <c r="W189" i="18" s="1"/>
  <c r="AA189" i="18"/>
  <c r="Z190" i="18"/>
  <c r="W190" i="18" s="1"/>
  <c r="AA190" i="18"/>
  <c r="Z191" i="18"/>
  <c r="W191" i="18" s="1"/>
  <c r="AA191" i="18"/>
  <c r="Z192" i="18"/>
  <c r="W192" i="18" s="1"/>
  <c r="AA192" i="18"/>
  <c r="Z193" i="18"/>
  <c r="W193" i="18" s="1"/>
  <c r="AA193" i="18"/>
  <c r="Z194" i="18"/>
  <c r="W194" i="18" s="1"/>
  <c r="AA194" i="18"/>
  <c r="Z195" i="18"/>
  <c r="W195" i="18" s="1"/>
  <c r="AA195" i="18"/>
  <c r="Z196" i="18"/>
  <c r="W196" i="18" s="1"/>
  <c r="AA196" i="18"/>
  <c r="Z197" i="18"/>
  <c r="W197" i="18" s="1"/>
  <c r="AA197" i="18"/>
  <c r="Z198" i="18"/>
  <c r="W198" i="18" s="1"/>
  <c r="AA198" i="18"/>
  <c r="Z199" i="18"/>
  <c r="W199" i="18" s="1"/>
  <c r="AA199" i="18"/>
  <c r="Z200" i="18"/>
  <c r="W200" i="18" s="1"/>
  <c r="AA200" i="18"/>
  <c r="Z201" i="18"/>
  <c r="W201" i="18" s="1"/>
  <c r="AA201" i="18"/>
  <c r="Z202" i="18"/>
  <c r="W202" i="18" s="1"/>
  <c r="AA202" i="18"/>
  <c r="Z203" i="18"/>
  <c r="W203" i="18" s="1"/>
  <c r="AA203" i="18"/>
  <c r="Z204" i="18"/>
  <c r="W204" i="18" s="1"/>
  <c r="AA204" i="18"/>
  <c r="Z205" i="18"/>
  <c r="W205" i="18" s="1"/>
  <c r="AA205" i="18"/>
  <c r="Z206" i="18"/>
  <c r="W206" i="18" s="1"/>
  <c r="AA206" i="18"/>
  <c r="Z207" i="18"/>
  <c r="W207" i="18" s="1"/>
  <c r="AA207" i="18"/>
  <c r="Z208" i="18"/>
  <c r="W208" i="18" s="1"/>
  <c r="AA208" i="18"/>
  <c r="Z209" i="18"/>
  <c r="W209" i="18" s="1"/>
  <c r="AA209" i="18"/>
  <c r="Z210" i="18"/>
  <c r="W210" i="18" s="1"/>
  <c r="AA210" i="18"/>
  <c r="Z211" i="18"/>
  <c r="W211" i="18" s="1"/>
  <c r="AA211" i="18"/>
  <c r="Z212" i="18"/>
  <c r="W212" i="18" s="1"/>
  <c r="AA212" i="18"/>
  <c r="Z213" i="18"/>
  <c r="W213" i="18" s="1"/>
  <c r="AA213" i="18"/>
  <c r="Z214" i="18"/>
  <c r="W214" i="18" s="1"/>
  <c r="AA214" i="18"/>
  <c r="Z215" i="18"/>
  <c r="W215" i="18" s="1"/>
  <c r="AA215" i="18"/>
  <c r="Z216" i="18"/>
  <c r="W216" i="18" s="1"/>
  <c r="AA216" i="18"/>
  <c r="Z217" i="18"/>
  <c r="W217" i="18" s="1"/>
  <c r="AA217" i="18"/>
  <c r="Z218" i="18"/>
  <c r="W218" i="18" s="1"/>
  <c r="AA218" i="18"/>
  <c r="Z219" i="18"/>
  <c r="W219" i="18" s="1"/>
  <c r="AA219" i="18"/>
  <c r="Z220" i="18"/>
  <c r="W220" i="18" s="1"/>
  <c r="AA220" i="18"/>
  <c r="Z221" i="18"/>
  <c r="W221" i="18" s="1"/>
  <c r="AA221" i="18"/>
  <c r="Z222" i="18"/>
  <c r="W222" i="18" s="1"/>
  <c r="AA222" i="18"/>
  <c r="Z223" i="18"/>
  <c r="W223" i="18" s="1"/>
  <c r="AA223" i="18"/>
  <c r="Z224" i="18"/>
  <c r="W224" i="18" s="1"/>
  <c r="AA224" i="18"/>
  <c r="Z225" i="18"/>
  <c r="W225" i="18" s="1"/>
  <c r="AA225" i="18"/>
  <c r="Z226" i="18"/>
  <c r="W226" i="18" s="1"/>
  <c r="AA226" i="18"/>
  <c r="Z227" i="18"/>
  <c r="W227" i="18" s="1"/>
  <c r="AA227" i="18"/>
  <c r="Z228" i="18"/>
  <c r="W228" i="18" s="1"/>
  <c r="AA228" i="18"/>
  <c r="Z229" i="18"/>
  <c r="W229" i="18" s="1"/>
  <c r="AA229" i="18"/>
  <c r="Z230" i="18"/>
  <c r="W230" i="18" s="1"/>
  <c r="AA230" i="18"/>
  <c r="Z231" i="18"/>
  <c r="W231" i="18" s="1"/>
  <c r="AA231" i="18"/>
  <c r="Z232" i="18"/>
  <c r="W232" i="18" s="1"/>
  <c r="AA232" i="18"/>
  <c r="Z233" i="18"/>
  <c r="W233" i="18" s="1"/>
  <c r="AA233" i="18"/>
  <c r="Z234" i="18"/>
  <c r="W234" i="18" s="1"/>
  <c r="AA234" i="18"/>
  <c r="Z235" i="18"/>
  <c r="W235" i="18" s="1"/>
  <c r="AA235" i="18"/>
  <c r="Z236" i="18"/>
  <c r="W236" i="18" s="1"/>
  <c r="AA236" i="18"/>
  <c r="Z237" i="18"/>
  <c r="W237" i="18" s="1"/>
  <c r="AA237" i="18"/>
  <c r="Z238" i="18"/>
  <c r="W238" i="18" s="1"/>
  <c r="AA238" i="18"/>
  <c r="Z239" i="18"/>
  <c r="W239" i="18" s="1"/>
  <c r="AA239" i="18"/>
  <c r="Z240" i="18"/>
  <c r="W240" i="18" s="1"/>
  <c r="AA240" i="18"/>
  <c r="Z241" i="18"/>
  <c r="W241" i="18" s="1"/>
  <c r="AA241" i="18"/>
  <c r="Z242" i="18"/>
  <c r="W242" i="18" s="1"/>
  <c r="AA242" i="18"/>
  <c r="Z243" i="18"/>
  <c r="W243" i="18" s="1"/>
  <c r="AA243" i="18"/>
  <c r="Z244" i="18"/>
  <c r="W244" i="18" s="1"/>
  <c r="AA244" i="18"/>
  <c r="Z245" i="18"/>
  <c r="W245" i="18" s="1"/>
  <c r="AA245" i="18"/>
  <c r="Z246" i="18"/>
  <c r="W246" i="18" s="1"/>
  <c r="AA246" i="18"/>
  <c r="Z247" i="18"/>
  <c r="W247" i="18" s="1"/>
  <c r="AA247" i="18"/>
  <c r="Z248" i="18"/>
  <c r="W248" i="18" s="1"/>
  <c r="AA248" i="18"/>
  <c r="Z249" i="18"/>
  <c r="W249" i="18" s="1"/>
  <c r="AA249" i="18"/>
  <c r="Z250" i="18"/>
  <c r="W250" i="18" s="1"/>
  <c r="AA250" i="18"/>
  <c r="Z251" i="18"/>
  <c r="W251" i="18" s="1"/>
  <c r="AA251" i="18"/>
  <c r="Z252" i="18"/>
  <c r="W252" i="18" s="1"/>
  <c r="AA252" i="18"/>
  <c r="Z253" i="18"/>
  <c r="W253" i="18" s="1"/>
  <c r="AA253" i="18"/>
  <c r="Z254" i="18"/>
  <c r="W254" i="18" s="1"/>
  <c r="AA254" i="18"/>
  <c r="Z255" i="18"/>
  <c r="W255" i="18" s="1"/>
  <c r="AA255" i="18"/>
  <c r="Z256" i="18"/>
  <c r="W256" i="18" s="1"/>
  <c r="AA256" i="18"/>
  <c r="Z257" i="18"/>
  <c r="W257" i="18" s="1"/>
  <c r="AA257" i="18"/>
  <c r="Z258" i="18"/>
  <c r="W258" i="18" s="1"/>
  <c r="AA258" i="18"/>
  <c r="Z259" i="18"/>
  <c r="W259" i="18" s="1"/>
  <c r="AA259" i="18"/>
  <c r="Z260" i="18"/>
  <c r="W260" i="18" s="1"/>
  <c r="AA260" i="18"/>
  <c r="Z261" i="18"/>
  <c r="W261" i="18" s="1"/>
  <c r="AA261" i="18"/>
  <c r="Z262" i="18"/>
  <c r="W262" i="18" s="1"/>
  <c r="AA262" i="18"/>
  <c r="Z263" i="18"/>
  <c r="W263" i="18" s="1"/>
  <c r="AA263" i="18"/>
  <c r="Z264" i="18"/>
  <c r="W264" i="18" s="1"/>
  <c r="AA264" i="18"/>
  <c r="Z265" i="18"/>
  <c r="W265" i="18" s="1"/>
  <c r="AA265" i="18"/>
  <c r="Z266" i="18"/>
  <c r="W266" i="18" s="1"/>
  <c r="AA266" i="18"/>
  <c r="Z267" i="18"/>
  <c r="W267" i="18" s="1"/>
  <c r="AA267" i="18"/>
  <c r="Z268" i="18"/>
  <c r="W268" i="18" s="1"/>
  <c r="AA268" i="18"/>
  <c r="Z269" i="18"/>
  <c r="W269" i="18" s="1"/>
  <c r="AA269" i="18"/>
  <c r="Z270" i="18"/>
  <c r="W270" i="18" s="1"/>
  <c r="AA270" i="18"/>
  <c r="Z271" i="18"/>
  <c r="W271" i="18" s="1"/>
  <c r="AA271" i="18"/>
  <c r="Z272" i="18"/>
  <c r="W272" i="18" s="1"/>
  <c r="AA272" i="18"/>
  <c r="Z273" i="18"/>
  <c r="W273" i="18" s="1"/>
  <c r="AA273" i="18"/>
  <c r="Z274" i="18"/>
  <c r="W274" i="18" s="1"/>
  <c r="AA274" i="18"/>
  <c r="Z275" i="18"/>
  <c r="W275" i="18" s="1"/>
  <c r="AA275" i="18"/>
  <c r="Z276" i="18"/>
  <c r="W276" i="18" s="1"/>
  <c r="AA276" i="18"/>
  <c r="Z277" i="18"/>
  <c r="W277" i="18" s="1"/>
  <c r="AA277" i="18"/>
  <c r="Z278" i="18"/>
  <c r="W278" i="18" s="1"/>
  <c r="AA278" i="18"/>
  <c r="Z279" i="18"/>
  <c r="W279" i="18" s="1"/>
  <c r="AA279" i="18"/>
  <c r="Z280" i="18"/>
  <c r="W280" i="18" s="1"/>
  <c r="AA280" i="18"/>
  <c r="Z281" i="18"/>
  <c r="W281" i="18" s="1"/>
  <c r="AA281" i="18"/>
  <c r="Z282" i="18"/>
  <c r="W282" i="18" s="1"/>
  <c r="AA282" i="18"/>
  <c r="Z283" i="18"/>
  <c r="W283" i="18" s="1"/>
  <c r="AA283" i="18"/>
  <c r="Z284" i="18"/>
  <c r="W284" i="18" s="1"/>
  <c r="AA284" i="18"/>
  <c r="Z285" i="18"/>
  <c r="W285" i="18" s="1"/>
  <c r="AA285" i="18"/>
  <c r="Z286" i="18"/>
  <c r="W286" i="18" s="1"/>
  <c r="AA286" i="18"/>
  <c r="Z287" i="18"/>
  <c r="W287" i="18" s="1"/>
  <c r="AA287" i="18"/>
  <c r="Z288" i="18"/>
  <c r="W288" i="18" s="1"/>
  <c r="AA288" i="18"/>
  <c r="Z289" i="18"/>
  <c r="W289" i="18" s="1"/>
  <c r="AA289" i="18"/>
  <c r="Z290" i="18"/>
  <c r="W290" i="18" s="1"/>
  <c r="AA290" i="18"/>
  <c r="Z291" i="18"/>
  <c r="W291" i="18" s="1"/>
  <c r="AA291" i="18"/>
  <c r="Z292" i="18"/>
  <c r="W292" i="18" s="1"/>
  <c r="AA292" i="18"/>
  <c r="Z293" i="18"/>
  <c r="W293" i="18" s="1"/>
  <c r="AA293" i="18"/>
  <c r="Z294" i="18"/>
  <c r="W294" i="18" s="1"/>
  <c r="AA294" i="18"/>
  <c r="Z295" i="18"/>
  <c r="W295" i="18" s="1"/>
  <c r="AA295" i="18"/>
  <c r="Z296" i="18"/>
  <c r="W296" i="18" s="1"/>
  <c r="AA296" i="18"/>
  <c r="Z297" i="18"/>
  <c r="W297" i="18" s="1"/>
  <c r="AA297" i="18"/>
  <c r="Z298" i="18"/>
  <c r="W298" i="18" s="1"/>
  <c r="AA298" i="18"/>
  <c r="Z299" i="18"/>
  <c r="W299" i="18" s="1"/>
  <c r="AA299" i="18"/>
  <c r="Z300" i="18"/>
  <c r="W300" i="18" s="1"/>
  <c r="AA300" i="18"/>
  <c r="Z301" i="18"/>
  <c r="W301" i="18" s="1"/>
  <c r="AA301" i="18"/>
  <c r="Z302" i="18"/>
  <c r="W302" i="18" s="1"/>
  <c r="AA302" i="18"/>
  <c r="Z303" i="18"/>
  <c r="W303" i="18" s="1"/>
  <c r="AA303" i="18"/>
  <c r="Z304" i="18"/>
  <c r="W304" i="18" s="1"/>
  <c r="AA304" i="18"/>
  <c r="Z305" i="18"/>
  <c r="W305" i="18" s="1"/>
  <c r="AA305" i="18"/>
  <c r="Z306" i="18"/>
  <c r="W306" i="18" s="1"/>
  <c r="AA306" i="18"/>
  <c r="Z307" i="18"/>
  <c r="W307" i="18" s="1"/>
  <c r="AA307" i="18"/>
  <c r="Z308" i="18"/>
  <c r="W308" i="18" s="1"/>
  <c r="AA308" i="18"/>
  <c r="Z309" i="18"/>
  <c r="W309" i="18" s="1"/>
  <c r="AA309" i="18"/>
  <c r="Z310" i="18"/>
  <c r="W310" i="18" s="1"/>
  <c r="AA310" i="18"/>
  <c r="Z311" i="18"/>
  <c r="W311" i="18" s="1"/>
  <c r="AA311" i="18"/>
  <c r="Z312" i="18"/>
  <c r="W312" i="18" s="1"/>
  <c r="AA312" i="18"/>
  <c r="Z313" i="18"/>
  <c r="W313" i="18" s="1"/>
  <c r="AA313" i="18"/>
  <c r="Z314" i="18"/>
  <c r="W314" i="18" s="1"/>
  <c r="AA314" i="18"/>
  <c r="Z315" i="18"/>
  <c r="W315" i="18" s="1"/>
  <c r="AA315" i="18"/>
  <c r="Z316" i="18"/>
  <c r="W316" i="18" s="1"/>
  <c r="AA316" i="18"/>
  <c r="Z317" i="18"/>
  <c r="W317" i="18" s="1"/>
  <c r="AA317" i="18"/>
  <c r="Z318" i="18"/>
  <c r="W318" i="18" s="1"/>
  <c r="AA318" i="18"/>
  <c r="Z319" i="18"/>
  <c r="W319" i="18" s="1"/>
  <c r="AA319" i="18"/>
  <c r="Z320" i="18"/>
  <c r="W320" i="18" s="1"/>
  <c r="AA320" i="18"/>
  <c r="Z321" i="18"/>
  <c r="W321" i="18" s="1"/>
  <c r="AA321" i="18"/>
  <c r="Z322" i="18"/>
  <c r="W322" i="18" s="1"/>
  <c r="AA322" i="18"/>
  <c r="Z323" i="18"/>
  <c r="W323" i="18" s="1"/>
  <c r="AA323" i="18"/>
  <c r="Z324" i="18"/>
  <c r="W324" i="18" s="1"/>
  <c r="AA324" i="18"/>
  <c r="Z325" i="18"/>
  <c r="W325" i="18" s="1"/>
  <c r="AA325" i="18"/>
  <c r="Z326" i="18"/>
  <c r="W326" i="18" s="1"/>
  <c r="AA326" i="18"/>
  <c r="Z327" i="18"/>
  <c r="W327" i="18" s="1"/>
  <c r="AA327" i="18"/>
  <c r="Z328" i="18"/>
  <c r="W328" i="18" s="1"/>
  <c r="AA328" i="18"/>
  <c r="Z329" i="18"/>
  <c r="W329" i="18" s="1"/>
  <c r="AA329" i="18"/>
  <c r="Z330" i="18"/>
  <c r="W330" i="18" s="1"/>
  <c r="AA330" i="18"/>
  <c r="Z331" i="18"/>
  <c r="W331" i="18" s="1"/>
  <c r="AA331" i="18"/>
  <c r="Z332" i="18"/>
  <c r="W332" i="18" s="1"/>
  <c r="AA332" i="18"/>
  <c r="Z333" i="18"/>
  <c r="W333" i="18" s="1"/>
  <c r="AA333" i="18"/>
  <c r="Z334" i="18"/>
  <c r="W334" i="18" s="1"/>
  <c r="AA334" i="18"/>
  <c r="Z335" i="18"/>
  <c r="W335" i="18" s="1"/>
  <c r="AA335" i="18"/>
  <c r="Z336" i="18"/>
  <c r="W336" i="18" s="1"/>
  <c r="AA336" i="18"/>
  <c r="Z337" i="18"/>
  <c r="W337" i="18" s="1"/>
  <c r="AA337" i="18"/>
  <c r="Z338" i="18"/>
  <c r="W338" i="18" s="1"/>
  <c r="AA338" i="18"/>
  <c r="Z339" i="18"/>
  <c r="W339" i="18" s="1"/>
  <c r="AA339" i="18"/>
  <c r="Z340" i="18"/>
  <c r="W340" i="18" s="1"/>
  <c r="AA340" i="18"/>
  <c r="Z341" i="18"/>
  <c r="W341" i="18" s="1"/>
  <c r="AA341" i="18"/>
  <c r="Z342" i="18"/>
  <c r="W342" i="18" s="1"/>
  <c r="AA342" i="18"/>
  <c r="Z343" i="18"/>
  <c r="W343" i="18" s="1"/>
  <c r="AA343" i="18"/>
  <c r="Z344" i="18"/>
  <c r="W344" i="18" s="1"/>
  <c r="AA344" i="18"/>
  <c r="Z345" i="18"/>
  <c r="W345" i="18" s="1"/>
  <c r="AA345" i="18"/>
  <c r="Z346" i="18"/>
  <c r="W346" i="18" s="1"/>
  <c r="AA346" i="18"/>
  <c r="Z347" i="18"/>
  <c r="W347" i="18" s="1"/>
  <c r="AA347" i="18"/>
  <c r="Z348" i="18"/>
  <c r="W348" i="18" s="1"/>
  <c r="AA348" i="18"/>
  <c r="Z349" i="18"/>
  <c r="W349" i="18" s="1"/>
  <c r="AA349" i="18"/>
  <c r="Z350" i="18"/>
  <c r="W350" i="18" s="1"/>
  <c r="AA350" i="18"/>
  <c r="Z351" i="18"/>
  <c r="W351" i="18" s="1"/>
  <c r="AA351" i="18"/>
  <c r="Z352" i="18"/>
  <c r="W352" i="18" s="1"/>
  <c r="AA352" i="18"/>
  <c r="Z353" i="18"/>
  <c r="W353" i="18" s="1"/>
  <c r="AA353" i="18"/>
  <c r="Z354" i="18"/>
  <c r="W354" i="18" s="1"/>
  <c r="AA354" i="18"/>
  <c r="Z355" i="18"/>
  <c r="W355" i="18" s="1"/>
  <c r="AA355" i="18"/>
  <c r="Z356" i="18"/>
  <c r="W356" i="18" s="1"/>
  <c r="AA356" i="18"/>
  <c r="Z357" i="18"/>
  <c r="W357" i="18" s="1"/>
  <c r="AA357" i="18"/>
  <c r="Z358" i="18"/>
  <c r="W358" i="18" s="1"/>
  <c r="AA358" i="18"/>
  <c r="Z359" i="18"/>
  <c r="W359" i="18" s="1"/>
  <c r="AA359" i="18"/>
  <c r="Z360" i="18"/>
  <c r="W360" i="18" s="1"/>
  <c r="AA360" i="18"/>
  <c r="Z361" i="18"/>
  <c r="W361" i="18" s="1"/>
  <c r="AA361" i="18"/>
  <c r="Z362" i="18"/>
  <c r="W362" i="18" s="1"/>
  <c r="AA362" i="18"/>
  <c r="Z363" i="18"/>
  <c r="W363" i="18" s="1"/>
  <c r="AA363" i="18"/>
  <c r="Z364" i="18"/>
  <c r="W364" i="18" s="1"/>
  <c r="AA364" i="18"/>
  <c r="Z365" i="18"/>
  <c r="W365" i="18" s="1"/>
  <c r="AA365" i="18"/>
  <c r="Z366" i="18"/>
  <c r="W366" i="18" s="1"/>
  <c r="AA366" i="18"/>
  <c r="Z367" i="18"/>
  <c r="W367" i="18" s="1"/>
  <c r="AA367" i="18"/>
  <c r="Z368" i="18"/>
  <c r="W368" i="18" s="1"/>
  <c r="AA368" i="18"/>
  <c r="Z369" i="18"/>
  <c r="W369" i="18" s="1"/>
  <c r="AA369" i="18"/>
  <c r="Z370" i="18"/>
  <c r="W370" i="18" s="1"/>
  <c r="AA370" i="18"/>
  <c r="Z371" i="18"/>
  <c r="W371" i="18" s="1"/>
  <c r="AA371" i="18"/>
  <c r="Z372" i="18"/>
  <c r="W372" i="18" s="1"/>
  <c r="AA372" i="18"/>
  <c r="Z373" i="18"/>
  <c r="W373" i="18" s="1"/>
  <c r="AA373" i="18"/>
  <c r="Z374" i="18"/>
  <c r="W374" i="18" s="1"/>
  <c r="AA374" i="18"/>
  <c r="Z375" i="18"/>
  <c r="W375" i="18" s="1"/>
  <c r="AA375" i="18"/>
  <c r="Z376" i="18"/>
  <c r="W376" i="18" s="1"/>
  <c r="AA376" i="18"/>
  <c r="Z377" i="18"/>
  <c r="W377" i="18" s="1"/>
  <c r="AA377" i="18"/>
  <c r="Z378" i="18"/>
  <c r="W378" i="18" s="1"/>
  <c r="AA378" i="18"/>
  <c r="Z379" i="18"/>
  <c r="W379" i="18" s="1"/>
  <c r="AA379" i="18"/>
  <c r="Z380" i="18"/>
  <c r="W380" i="18" s="1"/>
  <c r="AA380" i="18"/>
  <c r="Z381" i="18"/>
  <c r="W381" i="18" s="1"/>
  <c r="AA381" i="18"/>
  <c r="Z382" i="18"/>
  <c r="W382" i="18" s="1"/>
  <c r="AA382" i="18"/>
  <c r="Z383" i="18"/>
  <c r="W383" i="18" s="1"/>
  <c r="AA383" i="18"/>
  <c r="Z384" i="18"/>
  <c r="W384" i="18" s="1"/>
  <c r="AA384" i="18"/>
  <c r="Z385" i="18"/>
  <c r="W385" i="18" s="1"/>
  <c r="AA385" i="18"/>
  <c r="Z386" i="18"/>
  <c r="W386" i="18" s="1"/>
  <c r="AA386" i="18"/>
  <c r="Z387" i="18"/>
  <c r="W387" i="18" s="1"/>
  <c r="AA387" i="18"/>
  <c r="Z388" i="18"/>
  <c r="W388" i="18" s="1"/>
  <c r="AA388" i="18"/>
  <c r="Z389" i="18"/>
  <c r="W389" i="18" s="1"/>
  <c r="AA389" i="18"/>
  <c r="Z390" i="18"/>
  <c r="W390" i="18" s="1"/>
  <c r="AA390" i="18"/>
  <c r="Z391" i="18"/>
  <c r="W391" i="18" s="1"/>
  <c r="AA391" i="18"/>
  <c r="Z392" i="18"/>
  <c r="W392" i="18" s="1"/>
  <c r="AA392" i="18"/>
  <c r="Z393" i="18"/>
  <c r="W393" i="18" s="1"/>
  <c r="AA393" i="18"/>
  <c r="Z394" i="18"/>
  <c r="W394" i="18" s="1"/>
  <c r="AA394" i="18"/>
  <c r="Z395" i="18"/>
  <c r="W395" i="18" s="1"/>
  <c r="AA395" i="18"/>
  <c r="Z396" i="18"/>
  <c r="W396" i="18" s="1"/>
  <c r="AA396" i="18"/>
  <c r="Z397" i="18"/>
  <c r="W397" i="18" s="1"/>
  <c r="AA397" i="18"/>
  <c r="Z398" i="18"/>
  <c r="W398" i="18" s="1"/>
  <c r="AA398" i="18"/>
  <c r="Z399" i="18"/>
  <c r="W399" i="18" s="1"/>
  <c r="AA399" i="18"/>
  <c r="Z400" i="18"/>
  <c r="W400" i="18" s="1"/>
  <c r="AA400" i="18"/>
  <c r="Z401" i="18"/>
  <c r="W401" i="18" s="1"/>
  <c r="AA401" i="18"/>
  <c r="Z402" i="18"/>
  <c r="W402" i="18" s="1"/>
  <c r="AA402" i="18"/>
  <c r="Z403" i="18"/>
  <c r="W403" i="18" s="1"/>
  <c r="AA403" i="18"/>
  <c r="Z404" i="18"/>
  <c r="W404" i="18" s="1"/>
  <c r="AA404" i="18"/>
  <c r="Z405" i="18"/>
  <c r="W405" i="18" s="1"/>
  <c r="AA405" i="18"/>
  <c r="Z406" i="18"/>
  <c r="W406" i="18" s="1"/>
  <c r="AA406" i="18"/>
  <c r="Z407" i="18"/>
  <c r="W407" i="18" s="1"/>
  <c r="AA407" i="18"/>
  <c r="Z408" i="18"/>
  <c r="W408" i="18" s="1"/>
  <c r="AA408" i="18"/>
  <c r="Z409" i="18"/>
  <c r="W409" i="18" s="1"/>
  <c r="AA409" i="18"/>
  <c r="Z410" i="18"/>
  <c r="W410" i="18" s="1"/>
  <c r="AA410" i="18"/>
  <c r="Z411" i="18"/>
  <c r="W411" i="18" s="1"/>
  <c r="AA411" i="18"/>
  <c r="Z412" i="18"/>
  <c r="W412" i="18" s="1"/>
  <c r="AA412" i="18"/>
  <c r="Z413" i="18"/>
  <c r="W413" i="18" s="1"/>
  <c r="AA413" i="18"/>
  <c r="Z414" i="18"/>
  <c r="W414" i="18" s="1"/>
  <c r="AA414" i="18"/>
  <c r="Z415" i="18"/>
  <c r="W415" i="18" s="1"/>
  <c r="AA415" i="18"/>
  <c r="Z416" i="18"/>
  <c r="W416" i="18" s="1"/>
  <c r="AA416" i="18"/>
  <c r="Z417" i="18"/>
  <c r="W417" i="18" s="1"/>
  <c r="AA417" i="18"/>
  <c r="Z418" i="18"/>
  <c r="W418" i="18" s="1"/>
  <c r="AA418" i="18"/>
  <c r="Z419" i="18"/>
  <c r="W419" i="18" s="1"/>
  <c r="AA419" i="18"/>
  <c r="Z420" i="18"/>
  <c r="W420" i="18" s="1"/>
  <c r="AA420" i="18"/>
  <c r="Z421" i="18"/>
  <c r="W421" i="18" s="1"/>
  <c r="AA421" i="18"/>
  <c r="Z422" i="18"/>
  <c r="W422" i="18" s="1"/>
  <c r="AA422" i="18"/>
  <c r="Z423" i="18"/>
  <c r="W423" i="18" s="1"/>
  <c r="AA423" i="18"/>
  <c r="Z424" i="18"/>
  <c r="W424" i="18" s="1"/>
  <c r="AA424" i="18"/>
  <c r="Z425" i="18"/>
  <c r="W425" i="18" s="1"/>
  <c r="AA425" i="18"/>
  <c r="Z426" i="18"/>
  <c r="W426" i="18" s="1"/>
  <c r="AA426" i="18"/>
  <c r="Z427" i="18"/>
  <c r="W427" i="18" s="1"/>
  <c r="AA427" i="18"/>
  <c r="Z428" i="18"/>
  <c r="W428" i="18" s="1"/>
  <c r="AA428" i="18"/>
  <c r="Z429" i="18"/>
  <c r="W429" i="18" s="1"/>
  <c r="AA429" i="18"/>
  <c r="Z430" i="18"/>
  <c r="W430" i="18" s="1"/>
  <c r="AA430" i="18"/>
  <c r="Z431" i="18"/>
  <c r="W431" i="18" s="1"/>
  <c r="AA431" i="18"/>
  <c r="Z432" i="18"/>
  <c r="W432" i="18" s="1"/>
  <c r="AA432" i="18"/>
  <c r="Z433" i="18"/>
  <c r="W433" i="18" s="1"/>
  <c r="AA433" i="18"/>
  <c r="Z434" i="18"/>
  <c r="W434" i="18" s="1"/>
  <c r="AA434" i="18"/>
  <c r="Z435" i="18"/>
  <c r="W435" i="18" s="1"/>
  <c r="AA435" i="18"/>
  <c r="Z436" i="18"/>
  <c r="W436" i="18" s="1"/>
  <c r="AA436" i="18"/>
  <c r="Z437" i="18"/>
  <c r="W437" i="18" s="1"/>
  <c r="AA437" i="18"/>
  <c r="Z438" i="18"/>
  <c r="W438" i="18" s="1"/>
  <c r="AA438" i="18"/>
  <c r="Z439" i="18"/>
  <c r="W439" i="18" s="1"/>
  <c r="AA439" i="18"/>
  <c r="Z440" i="18"/>
  <c r="W440" i="18" s="1"/>
  <c r="AA440" i="18"/>
  <c r="Z441" i="18"/>
  <c r="W441" i="18" s="1"/>
  <c r="AA441" i="18"/>
  <c r="Z442" i="18"/>
  <c r="W442" i="18" s="1"/>
  <c r="AA442" i="18"/>
  <c r="Z443" i="18"/>
  <c r="W443" i="18" s="1"/>
  <c r="AA443" i="18"/>
  <c r="Z444" i="18"/>
  <c r="W444" i="18" s="1"/>
  <c r="AA444" i="18"/>
  <c r="Z445" i="18"/>
  <c r="W445" i="18" s="1"/>
  <c r="AA445" i="18"/>
  <c r="Z446" i="18"/>
  <c r="W446" i="18" s="1"/>
  <c r="AA446" i="18"/>
  <c r="Z447" i="18"/>
  <c r="W447" i="18" s="1"/>
  <c r="AA447" i="18"/>
  <c r="Z448" i="18"/>
  <c r="W448" i="18" s="1"/>
  <c r="AA448" i="18"/>
  <c r="Z449" i="18"/>
  <c r="W449" i="18" s="1"/>
  <c r="AA449" i="18"/>
  <c r="Z450" i="18"/>
  <c r="W450" i="18" s="1"/>
  <c r="AA450" i="18"/>
  <c r="Z451" i="18"/>
  <c r="W451" i="18" s="1"/>
  <c r="AA451" i="18"/>
  <c r="Z452" i="18"/>
  <c r="W452" i="18" s="1"/>
  <c r="AA452" i="18"/>
  <c r="Z453" i="18"/>
  <c r="W453" i="18" s="1"/>
  <c r="AA453" i="18"/>
  <c r="Z454" i="18"/>
  <c r="W454" i="18" s="1"/>
  <c r="AA454" i="18"/>
  <c r="Z455" i="18"/>
  <c r="W455" i="18" s="1"/>
  <c r="AA455" i="18"/>
  <c r="Z456" i="18"/>
  <c r="W456" i="18" s="1"/>
  <c r="AA456" i="18"/>
  <c r="Z457" i="18"/>
  <c r="W457" i="18" s="1"/>
  <c r="AA457" i="18"/>
  <c r="Z458" i="18"/>
  <c r="W458" i="18" s="1"/>
  <c r="AA458" i="18"/>
  <c r="Z459" i="18"/>
  <c r="W459" i="18" s="1"/>
  <c r="AA459" i="18"/>
  <c r="Z460" i="18"/>
  <c r="W460" i="18" s="1"/>
  <c r="AA460" i="18"/>
  <c r="Z461" i="18"/>
  <c r="W461" i="18" s="1"/>
  <c r="AA461" i="18"/>
  <c r="Z462" i="18"/>
  <c r="W462" i="18" s="1"/>
  <c r="AA462" i="18"/>
  <c r="Z463" i="18"/>
  <c r="W463" i="18" s="1"/>
  <c r="AA463" i="18"/>
  <c r="Z464" i="18"/>
  <c r="W464" i="18" s="1"/>
  <c r="AA464" i="18"/>
  <c r="Z465" i="18"/>
  <c r="W465" i="18" s="1"/>
  <c r="AA465" i="18"/>
  <c r="Z466" i="18"/>
  <c r="W466" i="18" s="1"/>
  <c r="AA466" i="18"/>
  <c r="Z467" i="18"/>
  <c r="W467" i="18" s="1"/>
  <c r="AA467" i="18"/>
  <c r="Z468" i="18"/>
  <c r="W468" i="18" s="1"/>
  <c r="AA468" i="18"/>
  <c r="Z469" i="18"/>
  <c r="W469" i="18" s="1"/>
  <c r="AA469" i="18"/>
  <c r="Z470" i="18"/>
  <c r="W470" i="18" s="1"/>
  <c r="AA470" i="18"/>
  <c r="Z471" i="18"/>
  <c r="W471" i="18" s="1"/>
  <c r="AA471" i="18"/>
  <c r="Z472" i="18"/>
  <c r="W472" i="18" s="1"/>
  <c r="AA472" i="18"/>
  <c r="Z473" i="18"/>
  <c r="W473" i="18" s="1"/>
  <c r="AA473" i="18"/>
  <c r="Z474" i="18"/>
  <c r="W474" i="18" s="1"/>
  <c r="AA474" i="18"/>
  <c r="Z475" i="18"/>
  <c r="W475" i="18" s="1"/>
  <c r="AA475" i="18"/>
  <c r="Z476" i="18"/>
  <c r="W476" i="18" s="1"/>
  <c r="AA476" i="18"/>
  <c r="Z477" i="18"/>
  <c r="W477" i="18" s="1"/>
  <c r="AA477" i="18"/>
  <c r="Z478" i="18"/>
  <c r="W478" i="18" s="1"/>
  <c r="AA478" i="18"/>
  <c r="Z479" i="18"/>
  <c r="W479" i="18" s="1"/>
  <c r="AA479" i="18"/>
  <c r="Z480" i="18"/>
  <c r="W480" i="18" s="1"/>
  <c r="AA480" i="18"/>
  <c r="Z481" i="18"/>
  <c r="W481" i="18" s="1"/>
  <c r="AA481" i="18"/>
  <c r="Z482" i="18"/>
  <c r="W482" i="18" s="1"/>
  <c r="AA482" i="18"/>
  <c r="Z483" i="18"/>
  <c r="W483" i="18" s="1"/>
  <c r="AA483" i="18"/>
  <c r="Z484" i="18"/>
  <c r="W484" i="18" s="1"/>
  <c r="AA484" i="18"/>
  <c r="Z485" i="18"/>
  <c r="W485" i="18" s="1"/>
  <c r="AA485" i="18"/>
  <c r="Z486" i="18"/>
  <c r="W486" i="18" s="1"/>
  <c r="AA486" i="18"/>
  <c r="Z487" i="18"/>
  <c r="W487" i="18" s="1"/>
  <c r="AA487" i="18"/>
  <c r="Z488" i="18"/>
  <c r="W488" i="18" s="1"/>
  <c r="AA488" i="18"/>
  <c r="Z489" i="18"/>
  <c r="W489" i="18" s="1"/>
  <c r="AA489" i="18"/>
  <c r="Z490" i="18"/>
  <c r="W490" i="18" s="1"/>
  <c r="AA490" i="18"/>
  <c r="Z491" i="18"/>
  <c r="W491" i="18" s="1"/>
  <c r="AA491" i="18"/>
  <c r="Z492" i="18"/>
  <c r="W492" i="18" s="1"/>
  <c r="AA492" i="18"/>
  <c r="Z493" i="18"/>
  <c r="W493" i="18" s="1"/>
  <c r="AA493" i="18"/>
  <c r="Z494" i="18"/>
  <c r="W494" i="18" s="1"/>
  <c r="AA494" i="18"/>
  <c r="Z495" i="18"/>
  <c r="W495" i="18" s="1"/>
  <c r="AA495" i="18"/>
  <c r="Z496" i="18"/>
  <c r="W496" i="18" s="1"/>
  <c r="AA496" i="18"/>
  <c r="Z497" i="18"/>
  <c r="W497" i="18" s="1"/>
  <c r="AA497" i="18"/>
  <c r="Z498" i="18"/>
  <c r="W498" i="18" s="1"/>
  <c r="AA498" i="18"/>
  <c r="Z499" i="18"/>
  <c r="W499" i="18" s="1"/>
  <c r="AA499" i="18"/>
  <c r="Z500" i="18"/>
  <c r="W500" i="18" s="1"/>
  <c r="AA500" i="18"/>
  <c r="Z501" i="18"/>
  <c r="W501" i="18" s="1"/>
  <c r="AA501" i="18"/>
  <c r="Z502" i="18"/>
  <c r="W502" i="18" s="1"/>
  <c r="AA502" i="18"/>
  <c r="Z503" i="18"/>
  <c r="W503" i="18" s="1"/>
  <c r="AA503" i="18"/>
  <c r="Z504" i="18"/>
  <c r="W504" i="18" s="1"/>
  <c r="AA504" i="18"/>
  <c r="Z505" i="18"/>
  <c r="W505" i="18" s="1"/>
  <c r="AA505" i="18"/>
  <c r="Z506" i="18"/>
  <c r="W506" i="18" s="1"/>
  <c r="AA506" i="18"/>
  <c r="Z507" i="18"/>
  <c r="W507" i="18" s="1"/>
  <c r="AA507" i="18"/>
  <c r="Z508" i="18"/>
  <c r="W508" i="18" s="1"/>
  <c r="AA508" i="18"/>
  <c r="Z509" i="18"/>
  <c r="W509" i="18" s="1"/>
  <c r="AA509" i="18"/>
  <c r="Z510" i="18"/>
  <c r="W510" i="18" s="1"/>
  <c r="AA510" i="18"/>
  <c r="Z511" i="18"/>
  <c r="W511" i="18" s="1"/>
  <c r="AA511" i="18"/>
  <c r="Z512" i="18"/>
  <c r="W512" i="18" s="1"/>
  <c r="AA512" i="18"/>
  <c r="Z513" i="18"/>
  <c r="W513" i="18" s="1"/>
  <c r="AA513" i="18"/>
  <c r="Z514" i="18"/>
  <c r="W514" i="18" s="1"/>
  <c r="AA514" i="18"/>
  <c r="Z515" i="18"/>
  <c r="W515" i="18" s="1"/>
  <c r="AA515" i="18"/>
  <c r="Z516" i="18"/>
  <c r="W516" i="18" s="1"/>
  <c r="AA516" i="18"/>
  <c r="Z517" i="18"/>
  <c r="W517" i="18" s="1"/>
  <c r="AA517" i="18"/>
  <c r="Z518" i="18"/>
  <c r="W518" i="18" s="1"/>
  <c r="AA518" i="18"/>
  <c r="Z519" i="18"/>
  <c r="W519" i="18" s="1"/>
  <c r="AA519" i="18"/>
  <c r="Z520" i="18"/>
  <c r="W520" i="18" s="1"/>
  <c r="AA520" i="18"/>
  <c r="Z521" i="18"/>
  <c r="W521" i="18" s="1"/>
  <c r="AA521" i="18"/>
  <c r="Z522" i="18"/>
  <c r="W522" i="18" s="1"/>
  <c r="AA522" i="18"/>
  <c r="Z523" i="18"/>
  <c r="W523" i="18" s="1"/>
  <c r="AA523" i="18"/>
  <c r="Z524" i="18"/>
  <c r="W524" i="18" s="1"/>
  <c r="AA524" i="18"/>
  <c r="Z525" i="18"/>
  <c r="W525" i="18" s="1"/>
  <c r="AA525" i="18"/>
  <c r="Z526" i="18"/>
  <c r="W526" i="18" s="1"/>
  <c r="AA526" i="18"/>
  <c r="Z527" i="18"/>
  <c r="W527" i="18" s="1"/>
  <c r="AA527" i="18"/>
  <c r="Z528" i="18"/>
  <c r="W528" i="18" s="1"/>
  <c r="AA528" i="18"/>
  <c r="Z529" i="18"/>
  <c r="W529" i="18" s="1"/>
  <c r="AA529" i="18"/>
  <c r="Z530" i="18"/>
  <c r="W530" i="18" s="1"/>
  <c r="AA530" i="18"/>
  <c r="Z531" i="18"/>
  <c r="W531" i="18" s="1"/>
  <c r="AA531" i="18"/>
  <c r="Z532" i="18"/>
  <c r="W532" i="18" s="1"/>
  <c r="AA532" i="18"/>
  <c r="Z533" i="18"/>
  <c r="W533" i="18" s="1"/>
  <c r="AA533" i="18"/>
  <c r="Z534" i="18"/>
  <c r="W534" i="18" s="1"/>
  <c r="AA534" i="18"/>
  <c r="Z535" i="18"/>
  <c r="W535" i="18" s="1"/>
  <c r="AA535" i="18"/>
  <c r="Z536" i="18"/>
  <c r="W536" i="18" s="1"/>
  <c r="AA536" i="18"/>
  <c r="Z537" i="18"/>
  <c r="W537" i="18" s="1"/>
  <c r="AA537" i="18"/>
  <c r="Z538" i="18"/>
  <c r="W538" i="18" s="1"/>
  <c r="AA538" i="18"/>
  <c r="Z539" i="18"/>
  <c r="W539" i="18" s="1"/>
  <c r="AA539" i="18"/>
  <c r="Z540" i="18"/>
  <c r="W540" i="18" s="1"/>
  <c r="AA540" i="18"/>
  <c r="Z541" i="18"/>
  <c r="W541" i="18" s="1"/>
  <c r="AA541" i="18"/>
  <c r="Z542" i="18"/>
  <c r="W542" i="18" s="1"/>
  <c r="AA542" i="18"/>
  <c r="Z543" i="18"/>
  <c r="W543" i="18" s="1"/>
  <c r="AA543" i="18"/>
  <c r="Z544" i="18"/>
  <c r="W544" i="18" s="1"/>
  <c r="AA544" i="18"/>
  <c r="Z545" i="18"/>
  <c r="W545" i="18" s="1"/>
  <c r="AA545" i="18"/>
  <c r="Z546" i="18"/>
  <c r="W546" i="18" s="1"/>
  <c r="AA546" i="18"/>
  <c r="Z547" i="18"/>
  <c r="W547" i="18" s="1"/>
  <c r="AA547" i="18"/>
  <c r="Z548" i="18"/>
  <c r="W548" i="18" s="1"/>
  <c r="AA548" i="18"/>
  <c r="Z549" i="18"/>
  <c r="W549" i="18" s="1"/>
  <c r="AA549" i="18"/>
  <c r="Z550" i="18"/>
  <c r="W550" i="18" s="1"/>
  <c r="AA550" i="18"/>
  <c r="Z551" i="18"/>
  <c r="W551" i="18" s="1"/>
  <c r="AA551" i="18"/>
  <c r="Z552" i="18"/>
  <c r="W552" i="18" s="1"/>
  <c r="AA552" i="18"/>
  <c r="Z553" i="18"/>
  <c r="W553" i="18" s="1"/>
  <c r="AA553" i="18"/>
  <c r="Z554" i="18"/>
  <c r="W554" i="18" s="1"/>
  <c r="AA554" i="18"/>
  <c r="Z555" i="18"/>
  <c r="W555" i="18" s="1"/>
  <c r="AA555" i="18"/>
  <c r="Z556" i="18"/>
  <c r="W556" i="18" s="1"/>
  <c r="AA556" i="18"/>
  <c r="Z557" i="18"/>
  <c r="W557" i="18" s="1"/>
  <c r="AA557" i="18"/>
  <c r="Z558" i="18"/>
  <c r="W558" i="18" s="1"/>
  <c r="AA558" i="18"/>
  <c r="Z559" i="18"/>
  <c r="W559" i="18" s="1"/>
  <c r="AA559" i="18"/>
  <c r="Z560" i="18"/>
  <c r="W560" i="18" s="1"/>
  <c r="AA560" i="18"/>
  <c r="Z561" i="18"/>
  <c r="W561" i="18" s="1"/>
  <c r="AA561" i="18"/>
  <c r="Z562" i="18"/>
  <c r="W562" i="18" s="1"/>
  <c r="AA562" i="18"/>
  <c r="Z563" i="18"/>
  <c r="W563" i="18" s="1"/>
  <c r="AA563" i="18"/>
  <c r="Z564" i="18"/>
  <c r="W564" i="18" s="1"/>
  <c r="AA564" i="18"/>
  <c r="Z565" i="18"/>
  <c r="W565" i="18" s="1"/>
  <c r="AA565" i="18"/>
  <c r="Z566" i="18"/>
  <c r="W566" i="18" s="1"/>
  <c r="AA566" i="18"/>
  <c r="Z567" i="18"/>
  <c r="W567" i="18" s="1"/>
  <c r="AA567" i="18"/>
  <c r="Z568" i="18"/>
  <c r="W568" i="18" s="1"/>
  <c r="AA568" i="18"/>
  <c r="Z569" i="18"/>
  <c r="W569" i="18" s="1"/>
  <c r="AA569" i="18"/>
  <c r="Z570" i="18"/>
  <c r="W570" i="18" s="1"/>
  <c r="AA570" i="18"/>
  <c r="Z571" i="18"/>
  <c r="W571" i="18" s="1"/>
  <c r="AA571" i="18"/>
  <c r="Z572" i="18"/>
  <c r="W572" i="18" s="1"/>
  <c r="AA572" i="18"/>
  <c r="Z573" i="18"/>
  <c r="W573" i="18" s="1"/>
  <c r="AA573" i="18"/>
  <c r="Z574" i="18"/>
  <c r="W574" i="18" s="1"/>
  <c r="AA574" i="18"/>
  <c r="Z575" i="18"/>
  <c r="W575" i="18" s="1"/>
  <c r="AA575" i="18"/>
  <c r="Z576" i="18"/>
  <c r="W576" i="18" s="1"/>
  <c r="AA576" i="18"/>
  <c r="Z577" i="18"/>
  <c r="W577" i="18" s="1"/>
  <c r="AA577" i="18"/>
  <c r="Z578" i="18"/>
  <c r="W578" i="18" s="1"/>
  <c r="AA578" i="18"/>
  <c r="Z579" i="18"/>
  <c r="W579" i="18" s="1"/>
  <c r="AA579" i="18"/>
  <c r="Z580" i="18"/>
  <c r="W580" i="18" s="1"/>
  <c r="AA580" i="18"/>
  <c r="Z581" i="18"/>
  <c r="W581" i="18" s="1"/>
  <c r="AA581" i="18"/>
  <c r="Z582" i="18"/>
  <c r="W582" i="18" s="1"/>
  <c r="AA582" i="18"/>
  <c r="Z583" i="18"/>
  <c r="W583" i="18" s="1"/>
  <c r="AA583" i="18"/>
  <c r="Z584" i="18"/>
  <c r="W584" i="18" s="1"/>
  <c r="AA584" i="18"/>
  <c r="Z585" i="18"/>
  <c r="W585" i="18" s="1"/>
  <c r="AA585" i="18"/>
  <c r="Z586" i="18"/>
  <c r="W586" i="18" s="1"/>
  <c r="AA586" i="18"/>
  <c r="Z587" i="18"/>
  <c r="W587" i="18" s="1"/>
  <c r="AA587" i="18"/>
  <c r="Z588" i="18"/>
  <c r="W588" i="18" s="1"/>
  <c r="AA588" i="18"/>
  <c r="Z589" i="18"/>
  <c r="W589" i="18" s="1"/>
  <c r="AA589" i="18"/>
  <c r="Z590" i="18"/>
  <c r="W590" i="18" s="1"/>
  <c r="AA590" i="18"/>
  <c r="Z591" i="18"/>
  <c r="W591" i="18" s="1"/>
  <c r="AA591" i="18"/>
  <c r="Z592" i="18"/>
  <c r="W592" i="18" s="1"/>
  <c r="AA592" i="18"/>
  <c r="Z593" i="18"/>
  <c r="W593" i="18" s="1"/>
  <c r="AA593" i="18"/>
  <c r="Z594" i="18"/>
  <c r="W594" i="18" s="1"/>
  <c r="AA594" i="18"/>
  <c r="Z595" i="18"/>
  <c r="W595" i="18" s="1"/>
  <c r="AA595" i="18"/>
  <c r="Z596" i="18"/>
  <c r="W596" i="18" s="1"/>
  <c r="AA596" i="18"/>
  <c r="Z597" i="18"/>
  <c r="W597" i="18" s="1"/>
  <c r="AA597" i="18"/>
  <c r="Z598" i="18"/>
  <c r="W598" i="18" s="1"/>
  <c r="AA598" i="18"/>
  <c r="Z599" i="18"/>
  <c r="W599" i="18" s="1"/>
  <c r="AA599" i="18"/>
  <c r="Z600" i="18"/>
  <c r="W600" i="18" s="1"/>
  <c r="AA600" i="18"/>
  <c r="Z601" i="18"/>
  <c r="W601" i="18" s="1"/>
  <c r="AA601" i="18"/>
  <c r="Z602" i="18"/>
  <c r="W602" i="18" s="1"/>
  <c r="AA602" i="18"/>
  <c r="Z603" i="18"/>
  <c r="W603" i="18" s="1"/>
  <c r="AA603" i="18"/>
  <c r="Z604" i="18"/>
  <c r="W604" i="18" s="1"/>
  <c r="AA604" i="18"/>
  <c r="Z605" i="18"/>
  <c r="W605" i="18" s="1"/>
  <c r="AA605" i="18"/>
  <c r="Z606" i="18"/>
  <c r="W606" i="18" s="1"/>
  <c r="AA606" i="18"/>
  <c r="Z607" i="18"/>
  <c r="W607" i="18" s="1"/>
  <c r="AA607" i="18"/>
  <c r="Z608" i="18"/>
  <c r="W608" i="18" s="1"/>
  <c r="AA608" i="18"/>
  <c r="Z609" i="18"/>
  <c r="W609" i="18" s="1"/>
  <c r="AA609" i="18"/>
  <c r="Z610" i="18"/>
  <c r="W610" i="18" s="1"/>
  <c r="AA610" i="18"/>
  <c r="Z611" i="18"/>
  <c r="W611" i="18" s="1"/>
  <c r="AA611" i="18"/>
  <c r="Z612" i="18"/>
  <c r="W612" i="18" s="1"/>
  <c r="AA612" i="18"/>
  <c r="Z613" i="18"/>
  <c r="W613" i="18" s="1"/>
  <c r="AA613" i="18"/>
  <c r="Z614" i="18"/>
  <c r="W614" i="18" s="1"/>
  <c r="AA614" i="18"/>
  <c r="Z615" i="18"/>
  <c r="W615" i="18" s="1"/>
  <c r="AA615" i="18"/>
  <c r="Z616" i="18"/>
  <c r="W616" i="18" s="1"/>
  <c r="AA616" i="18"/>
  <c r="Z617" i="18"/>
  <c r="W617" i="18" s="1"/>
  <c r="AA617" i="18"/>
  <c r="Z618" i="18"/>
  <c r="W618" i="18" s="1"/>
  <c r="AA618" i="18"/>
  <c r="Z619" i="18"/>
  <c r="W619" i="18" s="1"/>
  <c r="AA619" i="18"/>
  <c r="Z620" i="18"/>
  <c r="W620" i="18" s="1"/>
  <c r="AA620" i="18"/>
  <c r="Z621" i="18"/>
  <c r="W621" i="18" s="1"/>
  <c r="AA621" i="18"/>
  <c r="Z622" i="18"/>
  <c r="W622" i="18" s="1"/>
  <c r="AA622" i="18"/>
  <c r="Z623" i="18"/>
  <c r="W623" i="18" s="1"/>
  <c r="AA623" i="18"/>
  <c r="Z624" i="18"/>
  <c r="W624" i="18" s="1"/>
  <c r="AA624" i="18"/>
  <c r="Z625" i="18"/>
  <c r="W625" i="18" s="1"/>
  <c r="AA625" i="18"/>
  <c r="Z626" i="18"/>
  <c r="W626" i="18" s="1"/>
  <c r="AA626" i="18"/>
  <c r="Z627" i="18"/>
  <c r="W627" i="18" s="1"/>
  <c r="AA627" i="18"/>
  <c r="Z628" i="18"/>
  <c r="W628" i="18" s="1"/>
  <c r="AA628" i="18"/>
  <c r="Z629" i="18"/>
  <c r="W629" i="18" s="1"/>
  <c r="AA629" i="18"/>
  <c r="Z630" i="18"/>
  <c r="W630" i="18" s="1"/>
  <c r="AA630" i="18"/>
  <c r="Z631" i="18"/>
  <c r="W631" i="18" s="1"/>
  <c r="AA631" i="18"/>
  <c r="Z632" i="18"/>
  <c r="W632" i="18" s="1"/>
  <c r="AA632" i="18"/>
  <c r="Z633" i="18"/>
  <c r="W633" i="18" s="1"/>
  <c r="AA633" i="18"/>
  <c r="Z634" i="18"/>
  <c r="W634" i="18" s="1"/>
  <c r="AA634" i="18"/>
  <c r="Z635" i="18"/>
  <c r="W635" i="18" s="1"/>
  <c r="AA635" i="18"/>
  <c r="Z636" i="18"/>
  <c r="W636" i="18" s="1"/>
  <c r="AA636" i="18"/>
  <c r="Z637" i="18"/>
  <c r="W637" i="18" s="1"/>
  <c r="AA637" i="18"/>
  <c r="Z638" i="18"/>
  <c r="W638" i="18" s="1"/>
  <c r="AA638" i="18"/>
  <c r="Z639" i="18"/>
  <c r="W639" i="18" s="1"/>
  <c r="AA639" i="18"/>
  <c r="Z640" i="18"/>
  <c r="W640" i="18" s="1"/>
  <c r="AA640" i="18"/>
  <c r="Z641" i="18"/>
  <c r="W641" i="18" s="1"/>
  <c r="AA641" i="18"/>
  <c r="Z642" i="18"/>
  <c r="W642" i="18" s="1"/>
  <c r="AA642" i="18"/>
  <c r="Z643" i="18"/>
  <c r="W643" i="18" s="1"/>
  <c r="AA643" i="18"/>
  <c r="Z644" i="18"/>
  <c r="W644" i="18" s="1"/>
  <c r="AA644" i="18"/>
  <c r="Z645" i="18"/>
  <c r="W645" i="18" s="1"/>
  <c r="AA645" i="18"/>
  <c r="Z646" i="18"/>
  <c r="W646" i="18" s="1"/>
  <c r="AA646" i="18"/>
  <c r="Z647" i="18"/>
  <c r="W647" i="18" s="1"/>
  <c r="AA647" i="18"/>
  <c r="Z648" i="18"/>
  <c r="W648" i="18" s="1"/>
  <c r="AA648" i="18"/>
  <c r="Z649" i="18"/>
  <c r="W649" i="18" s="1"/>
  <c r="AA649" i="18"/>
  <c r="Z650" i="18"/>
  <c r="W650" i="18" s="1"/>
  <c r="AA650" i="18"/>
  <c r="Z651" i="18"/>
  <c r="W651" i="18" s="1"/>
  <c r="AA651" i="18"/>
  <c r="Z652" i="18"/>
  <c r="W652" i="18" s="1"/>
  <c r="AA652" i="18"/>
  <c r="Z653" i="18"/>
  <c r="W653" i="18" s="1"/>
  <c r="AA653" i="18"/>
  <c r="Z654" i="18"/>
  <c r="W654" i="18" s="1"/>
  <c r="AA654" i="18"/>
  <c r="Z655" i="18"/>
  <c r="W655" i="18" s="1"/>
  <c r="AA655" i="18"/>
  <c r="Z656" i="18"/>
  <c r="W656" i="18" s="1"/>
  <c r="AA656" i="18"/>
  <c r="Z657" i="18"/>
  <c r="W657" i="18" s="1"/>
  <c r="AA657" i="18"/>
  <c r="Z658" i="18"/>
  <c r="W658" i="18" s="1"/>
  <c r="AA658" i="18"/>
  <c r="Z659" i="18"/>
  <c r="W659" i="18" s="1"/>
  <c r="AA659" i="18"/>
  <c r="Z660" i="18"/>
  <c r="W660" i="18" s="1"/>
  <c r="AA660" i="18"/>
  <c r="Z661" i="18"/>
  <c r="W661" i="18" s="1"/>
  <c r="AA661" i="18"/>
  <c r="Z662" i="18"/>
  <c r="W662" i="18" s="1"/>
  <c r="AA662" i="18"/>
  <c r="Z663" i="18"/>
  <c r="W663" i="18" s="1"/>
  <c r="AA663" i="18"/>
  <c r="Z664" i="18"/>
  <c r="W664" i="18" s="1"/>
  <c r="AA664" i="18"/>
  <c r="Z665" i="18"/>
  <c r="W665" i="18" s="1"/>
  <c r="AA665" i="18"/>
  <c r="Z666" i="18"/>
  <c r="W666" i="18" s="1"/>
  <c r="AA666" i="18"/>
  <c r="Z667" i="18"/>
  <c r="W667" i="18" s="1"/>
  <c r="AA667" i="18"/>
  <c r="Z668" i="18"/>
  <c r="W668" i="18" s="1"/>
  <c r="AA668" i="18"/>
  <c r="Z669" i="18"/>
  <c r="W669" i="18" s="1"/>
  <c r="AA669" i="18"/>
  <c r="Z670" i="18"/>
  <c r="W670" i="18" s="1"/>
  <c r="AA670" i="18"/>
  <c r="Z671" i="18"/>
  <c r="W671" i="18" s="1"/>
  <c r="AA671" i="18"/>
  <c r="Z672" i="18"/>
  <c r="W672" i="18" s="1"/>
  <c r="AA672" i="18"/>
  <c r="Z673" i="18"/>
  <c r="W673" i="18" s="1"/>
  <c r="AA673" i="18"/>
  <c r="Z674" i="18"/>
  <c r="W674" i="18" s="1"/>
  <c r="AA674" i="18"/>
  <c r="Z675" i="18"/>
  <c r="W675" i="18" s="1"/>
  <c r="AA675" i="18"/>
  <c r="Z676" i="18"/>
  <c r="W676" i="18" s="1"/>
  <c r="AA676" i="18"/>
  <c r="Z677" i="18"/>
  <c r="W677" i="18" s="1"/>
  <c r="AA677" i="18"/>
  <c r="Z678" i="18"/>
  <c r="W678" i="18" s="1"/>
  <c r="AA678" i="18"/>
  <c r="Z679" i="18"/>
  <c r="W679" i="18" s="1"/>
  <c r="AA679" i="18"/>
  <c r="Z680" i="18"/>
  <c r="W680" i="18" s="1"/>
  <c r="AA680" i="18"/>
  <c r="Z681" i="18"/>
  <c r="W681" i="18" s="1"/>
  <c r="AA681" i="18"/>
  <c r="Z682" i="18"/>
  <c r="W682" i="18" s="1"/>
  <c r="AA682" i="18"/>
  <c r="Z683" i="18"/>
  <c r="W683" i="18" s="1"/>
  <c r="AA683" i="18"/>
  <c r="Z684" i="18"/>
  <c r="W684" i="18" s="1"/>
  <c r="AA684" i="18"/>
  <c r="Z685" i="18"/>
  <c r="W685" i="18" s="1"/>
  <c r="AA685" i="18"/>
  <c r="Z686" i="18"/>
  <c r="W686" i="18" s="1"/>
  <c r="AA686" i="18"/>
  <c r="Z687" i="18"/>
  <c r="W687" i="18" s="1"/>
  <c r="AA687" i="18"/>
  <c r="Z688" i="18"/>
  <c r="W688" i="18" s="1"/>
  <c r="AA688" i="18"/>
  <c r="Z689" i="18"/>
  <c r="W689" i="18" s="1"/>
  <c r="AA689" i="18"/>
  <c r="Z690" i="18"/>
  <c r="W690" i="18" s="1"/>
  <c r="AA690" i="18"/>
  <c r="Z691" i="18"/>
  <c r="W691" i="18" s="1"/>
  <c r="AA691" i="18"/>
  <c r="Z692" i="18"/>
  <c r="W692" i="18" s="1"/>
  <c r="AA692" i="18"/>
  <c r="Z693" i="18"/>
  <c r="W693" i="18" s="1"/>
  <c r="AA693" i="18"/>
  <c r="Z694" i="18"/>
  <c r="W694" i="18" s="1"/>
  <c r="AA694" i="18"/>
  <c r="Z695" i="18"/>
  <c r="W695" i="18" s="1"/>
  <c r="AA695" i="18"/>
  <c r="Z696" i="18"/>
  <c r="W696" i="18" s="1"/>
  <c r="AA696" i="18"/>
  <c r="Z697" i="18"/>
  <c r="W697" i="18" s="1"/>
  <c r="AA697" i="18"/>
  <c r="Z698" i="18"/>
  <c r="W698" i="18" s="1"/>
  <c r="AA698" i="18"/>
  <c r="Z699" i="18"/>
  <c r="W699" i="18" s="1"/>
  <c r="AA699" i="18"/>
  <c r="Z700" i="18"/>
  <c r="W700" i="18" s="1"/>
  <c r="AA700" i="18"/>
  <c r="Z701" i="18"/>
  <c r="W701" i="18" s="1"/>
  <c r="AA701" i="18"/>
  <c r="Z702" i="18"/>
  <c r="W702" i="18" s="1"/>
  <c r="AA702" i="18"/>
  <c r="Z703" i="18"/>
  <c r="W703" i="18" s="1"/>
  <c r="AA703" i="18"/>
  <c r="Z704" i="18"/>
  <c r="W704" i="18" s="1"/>
  <c r="AA704" i="18"/>
  <c r="Z705" i="18"/>
  <c r="W705" i="18" s="1"/>
  <c r="AA705" i="18"/>
  <c r="Z706" i="18"/>
  <c r="W706" i="18" s="1"/>
  <c r="AA706" i="18"/>
  <c r="Z707" i="18"/>
  <c r="W707" i="18" s="1"/>
  <c r="AA707" i="18"/>
  <c r="Z708" i="18"/>
  <c r="W708" i="18" s="1"/>
  <c r="AA708" i="18"/>
  <c r="Z709" i="18"/>
  <c r="W709" i="18" s="1"/>
  <c r="AA709" i="18"/>
  <c r="Z710" i="18"/>
  <c r="W710" i="18" s="1"/>
  <c r="AA710" i="18"/>
  <c r="Z711" i="18"/>
  <c r="W711" i="18" s="1"/>
  <c r="AA711" i="18"/>
  <c r="Z712" i="18"/>
  <c r="W712" i="18" s="1"/>
  <c r="AA712" i="18"/>
  <c r="Z713" i="18"/>
  <c r="W713" i="18" s="1"/>
  <c r="AA713" i="18"/>
  <c r="Z714" i="18"/>
  <c r="W714" i="18" s="1"/>
  <c r="AA714" i="18"/>
  <c r="Z715" i="18"/>
  <c r="W715" i="18" s="1"/>
  <c r="AA715" i="18"/>
  <c r="Z716" i="18"/>
  <c r="W716" i="18" s="1"/>
  <c r="AA716" i="18"/>
  <c r="Z717" i="18"/>
  <c r="W717" i="18" s="1"/>
  <c r="AA717" i="18"/>
  <c r="Z718" i="18"/>
  <c r="W718" i="18" s="1"/>
  <c r="AA718" i="18"/>
  <c r="Z719" i="18"/>
  <c r="W719" i="18" s="1"/>
  <c r="AA719" i="18"/>
  <c r="Z720" i="18"/>
  <c r="W720" i="18" s="1"/>
  <c r="AA720" i="18"/>
  <c r="Z721" i="18"/>
  <c r="W721" i="18" s="1"/>
  <c r="AA721" i="18"/>
  <c r="Z722" i="18"/>
  <c r="W722" i="18" s="1"/>
  <c r="AA722" i="18"/>
  <c r="Z723" i="18"/>
  <c r="W723" i="18" s="1"/>
  <c r="AA723" i="18"/>
  <c r="Z724" i="18"/>
  <c r="W724" i="18" s="1"/>
  <c r="AA724" i="18"/>
  <c r="Z725" i="18"/>
  <c r="W725" i="18" s="1"/>
  <c r="AA725" i="18"/>
  <c r="Z726" i="18"/>
  <c r="W726" i="18" s="1"/>
  <c r="AA726" i="18"/>
  <c r="Z727" i="18"/>
  <c r="W727" i="18" s="1"/>
  <c r="AA727" i="18"/>
  <c r="Z728" i="18"/>
  <c r="W728" i="18" s="1"/>
  <c r="AA728" i="18"/>
  <c r="Z729" i="18"/>
  <c r="W729" i="18" s="1"/>
  <c r="AA729" i="18"/>
  <c r="Z730" i="18"/>
  <c r="W730" i="18" s="1"/>
  <c r="AA730" i="18"/>
  <c r="Z731" i="18"/>
  <c r="W731" i="18" s="1"/>
  <c r="AA731" i="18"/>
  <c r="Z732" i="18"/>
  <c r="W732" i="18" s="1"/>
  <c r="AA732" i="18"/>
  <c r="Z733" i="18"/>
  <c r="W733" i="18" s="1"/>
  <c r="AA733" i="18"/>
  <c r="Z734" i="18"/>
  <c r="W734" i="18" s="1"/>
  <c r="AA734" i="18"/>
  <c r="Z735" i="18"/>
  <c r="W735" i="18" s="1"/>
  <c r="AA735" i="18"/>
  <c r="Z736" i="18"/>
  <c r="W736" i="18" s="1"/>
  <c r="AA736" i="18"/>
  <c r="Z737" i="18"/>
  <c r="W737" i="18" s="1"/>
  <c r="AA737" i="18"/>
  <c r="Z738" i="18"/>
  <c r="W738" i="18" s="1"/>
  <c r="AA738" i="18"/>
  <c r="Z739" i="18"/>
  <c r="W739" i="18" s="1"/>
  <c r="AA739" i="18"/>
  <c r="Z740" i="18"/>
  <c r="W740" i="18" s="1"/>
  <c r="AA740" i="18"/>
  <c r="Z741" i="18"/>
  <c r="W741" i="18" s="1"/>
  <c r="AA741" i="18"/>
  <c r="Z742" i="18"/>
  <c r="W742" i="18" s="1"/>
  <c r="AA742" i="18"/>
  <c r="Z743" i="18"/>
  <c r="W743" i="18" s="1"/>
  <c r="AA743" i="18"/>
  <c r="Z744" i="18"/>
  <c r="W744" i="18" s="1"/>
  <c r="AA744" i="18"/>
  <c r="Z745" i="18"/>
  <c r="W745" i="18" s="1"/>
  <c r="AA745" i="18"/>
  <c r="Z746" i="18"/>
  <c r="W746" i="18" s="1"/>
  <c r="AA746" i="18"/>
  <c r="Z747" i="18"/>
  <c r="W747" i="18" s="1"/>
  <c r="AA747" i="18"/>
  <c r="Z748" i="18"/>
  <c r="W748" i="18" s="1"/>
  <c r="AA748" i="18"/>
  <c r="Z749" i="18"/>
  <c r="W749" i="18" s="1"/>
  <c r="AA749" i="18"/>
  <c r="Z750" i="18"/>
  <c r="W750" i="18" s="1"/>
  <c r="AA750" i="18"/>
  <c r="Z751" i="18"/>
  <c r="W751" i="18" s="1"/>
  <c r="AA751" i="18"/>
  <c r="Z752" i="18"/>
  <c r="W752" i="18" s="1"/>
  <c r="AA752" i="18"/>
  <c r="Z753" i="18"/>
  <c r="W753" i="18" s="1"/>
  <c r="AA753" i="18"/>
  <c r="Z754" i="18"/>
  <c r="W754" i="18" s="1"/>
  <c r="AA754" i="18"/>
  <c r="Z755" i="18"/>
  <c r="W755" i="18" s="1"/>
  <c r="AA755" i="18"/>
  <c r="Z756" i="18"/>
  <c r="W756" i="18" s="1"/>
  <c r="AA756" i="18"/>
  <c r="Z757" i="18"/>
  <c r="W757" i="18" s="1"/>
  <c r="AA757" i="18"/>
  <c r="Z758" i="18"/>
  <c r="W758" i="18" s="1"/>
  <c r="AA758" i="18"/>
  <c r="Z759" i="18"/>
  <c r="W759" i="18" s="1"/>
  <c r="AA759" i="18"/>
  <c r="Z760" i="18"/>
  <c r="W760" i="18" s="1"/>
  <c r="AA760" i="18"/>
  <c r="Z761" i="18"/>
  <c r="W761" i="18" s="1"/>
  <c r="AA761" i="18"/>
  <c r="Z762" i="18"/>
  <c r="W762" i="18" s="1"/>
  <c r="AA762" i="18"/>
  <c r="Z763" i="18"/>
  <c r="W763" i="18" s="1"/>
  <c r="AA763" i="18"/>
  <c r="Z764" i="18"/>
  <c r="W764" i="18" s="1"/>
  <c r="AA764" i="18"/>
  <c r="Z765" i="18"/>
  <c r="W765" i="18" s="1"/>
  <c r="AA765" i="18"/>
  <c r="Z766" i="18"/>
  <c r="W766" i="18" s="1"/>
  <c r="AA766" i="18"/>
  <c r="Z767" i="18"/>
  <c r="W767" i="18" s="1"/>
  <c r="AA767" i="18"/>
  <c r="Z768" i="18"/>
  <c r="W768" i="18" s="1"/>
  <c r="AA768" i="18"/>
  <c r="Z769" i="18"/>
  <c r="W769" i="18" s="1"/>
  <c r="AA769" i="18"/>
  <c r="Z770" i="18"/>
  <c r="W770" i="18" s="1"/>
  <c r="AA770" i="18"/>
  <c r="Z771" i="18"/>
  <c r="W771" i="18" s="1"/>
  <c r="AA771" i="18"/>
  <c r="Z772" i="18"/>
  <c r="W772" i="18" s="1"/>
  <c r="AA772" i="18"/>
  <c r="Z773" i="18"/>
  <c r="W773" i="18" s="1"/>
  <c r="AA773" i="18"/>
  <c r="Z774" i="18"/>
  <c r="W774" i="18" s="1"/>
  <c r="AA774" i="18"/>
  <c r="Z775" i="18"/>
  <c r="W775" i="18" s="1"/>
  <c r="AA775" i="18"/>
  <c r="Z776" i="18"/>
  <c r="W776" i="18" s="1"/>
  <c r="AA776" i="18"/>
  <c r="Z777" i="18"/>
  <c r="W777" i="18" s="1"/>
  <c r="AA777" i="18"/>
  <c r="Z778" i="18"/>
  <c r="W778" i="18" s="1"/>
  <c r="AA778" i="18"/>
  <c r="Z779" i="18"/>
  <c r="W779" i="18" s="1"/>
  <c r="AA779" i="18"/>
  <c r="Z780" i="18"/>
  <c r="W780" i="18" s="1"/>
  <c r="AA780" i="18"/>
  <c r="Z781" i="18"/>
  <c r="W781" i="18" s="1"/>
  <c r="AA781" i="18"/>
  <c r="Z782" i="18"/>
  <c r="W782" i="18" s="1"/>
  <c r="AA782" i="18"/>
  <c r="Z783" i="18"/>
  <c r="W783" i="18" s="1"/>
  <c r="AA783" i="18"/>
  <c r="Z784" i="18"/>
  <c r="W784" i="18" s="1"/>
  <c r="AA784" i="18"/>
  <c r="Z785" i="18"/>
  <c r="W785" i="18" s="1"/>
  <c r="AA785" i="18"/>
  <c r="Z786" i="18"/>
  <c r="W786" i="18" s="1"/>
  <c r="AA786" i="18"/>
  <c r="Z787" i="18"/>
  <c r="W787" i="18" s="1"/>
  <c r="AA787" i="18"/>
  <c r="Z788" i="18"/>
  <c r="W788" i="18" s="1"/>
  <c r="AA788" i="18"/>
  <c r="Z789" i="18"/>
  <c r="W789" i="18" s="1"/>
  <c r="AA789" i="18"/>
  <c r="Z790" i="18"/>
  <c r="W790" i="18" s="1"/>
  <c r="AA790" i="18"/>
  <c r="Z791" i="18"/>
  <c r="W791" i="18" s="1"/>
  <c r="AA791" i="18"/>
  <c r="Z792" i="18"/>
  <c r="W792" i="18" s="1"/>
  <c r="AA792" i="18"/>
  <c r="Z793" i="18"/>
  <c r="W793" i="18" s="1"/>
  <c r="AA793" i="18"/>
  <c r="Z794" i="18"/>
  <c r="W794" i="18" s="1"/>
  <c r="AA794" i="18"/>
  <c r="Z795" i="18"/>
  <c r="W795" i="18" s="1"/>
  <c r="AA795" i="18"/>
  <c r="Z796" i="18"/>
  <c r="W796" i="18" s="1"/>
  <c r="AA796" i="18"/>
  <c r="Z797" i="18"/>
  <c r="W797" i="18" s="1"/>
  <c r="AA797" i="18"/>
  <c r="Z798" i="18"/>
  <c r="W798" i="18" s="1"/>
  <c r="AA798" i="18"/>
  <c r="Z799" i="18"/>
  <c r="W799" i="18" s="1"/>
  <c r="AA799" i="18"/>
  <c r="Z800" i="18"/>
  <c r="W800" i="18" s="1"/>
  <c r="AA800" i="18"/>
  <c r="Z801" i="18"/>
  <c r="W801" i="18" s="1"/>
  <c r="AA801" i="18"/>
  <c r="Z802" i="18"/>
  <c r="W802" i="18" s="1"/>
  <c r="AA802" i="18"/>
  <c r="Z803" i="18"/>
  <c r="W803" i="18" s="1"/>
  <c r="AA803" i="18"/>
  <c r="Z804" i="18"/>
  <c r="W804" i="18" s="1"/>
  <c r="AA804" i="18"/>
  <c r="Z805" i="18"/>
  <c r="W805" i="18" s="1"/>
  <c r="AA805" i="18"/>
  <c r="Z806" i="18"/>
  <c r="W806" i="18" s="1"/>
  <c r="AA806" i="18"/>
  <c r="Z807" i="18"/>
  <c r="W807" i="18" s="1"/>
  <c r="AA807" i="18"/>
  <c r="Z808" i="18"/>
  <c r="W808" i="18" s="1"/>
  <c r="AA808" i="18"/>
  <c r="Z809" i="18"/>
  <c r="W809" i="18" s="1"/>
  <c r="AA809" i="18"/>
  <c r="Z810" i="18"/>
  <c r="W810" i="18" s="1"/>
  <c r="AA810" i="18"/>
  <c r="Z811" i="18"/>
  <c r="W811" i="18" s="1"/>
  <c r="AA811" i="18"/>
  <c r="Z812" i="18"/>
  <c r="W812" i="18" s="1"/>
  <c r="AA812" i="18"/>
  <c r="Z813" i="18"/>
  <c r="W813" i="18" s="1"/>
  <c r="AA813" i="18"/>
  <c r="Z814" i="18"/>
  <c r="W814" i="18" s="1"/>
  <c r="AA814" i="18"/>
  <c r="Z815" i="18"/>
  <c r="W815" i="18" s="1"/>
  <c r="AA815" i="18"/>
  <c r="Z816" i="18"/>
  <c r="W816" i="18" s="1"/>
  <c r="AA816" i="18"/>
  <c r="Z817" i="18"/>
  <c r="W817" i="18" s="1"/>
  <c r="AA817" i="18"/>
  <c r="Z818" i="18"/>
  <c r="W818" i="18" s="1"/>
  <c r="AA818" i="18"/>
  <c r="Z819" i="18"/>
  <c r="W819" i="18" s="1"/>
  <c r="AA819" i="18"/>
  <c r="Z820" i="18"/>
  <c r="W820" i="18" s="1"/>
  <c r="AA820" i="18"/>
  <c r="Z821" i="18"/>
  <c r="W821" i="18" s="1"/>
  <c r="AA821" i="18"/>
  <c r="Z822" i="18"/>
  <c r="W822" i="18" s="1"/>
  <c r="AA822" i="18"/>
  <c r="Z823" i="18"/>
  <c r="W823" i="18" s="1"/>
  <c r="AA823" i="18"/>
  <c r="Z824" i="18"/>
  <c r="W824" i="18" s="1"/>
  <c r="AA824" i="18"/>
  <c r="Z825" i="18"/>
  <c r="W825" i="18" s="1"/>
  <c r="AA825" i="18"/>
  <c r="Z826" i="18"/>
  <c r="W826" i="18" s="1"/>
  <c r="AA826" i="18"/>
  <c r="Z827" i="18"/>
  <c r="W827" i="18" s="1"/>
  <c r="AA827" i="18"/>
  <c r="Z828" i="18"/>
  <c r="W828" i="18" s="1"/>
  <c r="AA828" i="18"/>
  <c r="Z829" i="18"/>
  <c r="W829" i="18" s="1"/>
  <c r="AA829" i="18"/>
  <c r="Z830" i="18"/>
  <c r="W830" i="18" s="1"/>
  <c r="AA830" i="18"/>
  <c r="Z831" i="18"/>
  <c r="W831" i="18" s="1"/>
  <c r="AA831" i="18"/>
  <c r="Z832" i="18"/>
  <c r="W832" i="18" s="1"/>
  <c r="AA832" i="18"/>
  <c r="Z833" i="18"/>
  <c r="W833" i="18" s="1"/>
  <c r="AA833" i="18"/>
  <c r="Z834" i="18"/>
  <c r="W834" i="18" s="1"/>
  <c r="AA834" i="18"/>
  <c r="Z835" i="18"/>
  <c r="W835" i="18" s="1"/>
  <c r="AA835" i="18"/>
  <c r="Z836" i="18"/>
  <c r="W836" i="18" s="1"/>
  <c r="AA836" i="18"/>
  <c r="Z837" i="18"/>
  <c r="W837" i="18" s="1"/>
  <c r="AA837" i="18"/>
  <c r="Z838" i="18"/>
  <c r="W838" i="18" s="1"/>
  <c r="AA838" i="18"/>
  <c r="Z839" i="18"/>
  <c r="W839" i="18" s="1"/>
  <c r="AA839" i="18"/>
  <c r="Z840" i="18"/>
  <c r="W840" i="18" s="1"/>
  <c r="AA840" i="18"/>
  <c r="Z841" i="18"/>
  <c r="W841" i="18" s="1"/>
  <c r="AA841" i="18"/>
  <c r="Z842" i="18"/>
  <c r="W842" i="18" s="1"/>
  <c r="AA842" i="18"/>
  <c r="Z843" i="18"/>
  <c r="W843" i="18" s="1"/>
  <c r="AA843" i="18"/>
  <c r="Z844" i="18"/>
  <c r="W844" i="18" s="1"/>
  <c r="AA844" i="18"/>
  <c r="Z845" i="18"/>
  <c r="W845" i="18" s="1"/>
  <c r="AA845" i="18"/>
  <c r="Z846" i="18"/>
  <c r="W846" i="18" s="1"/>
  <c r="AA846" i="18"/>
  <c r="Z847" i="18"/>
  <c r="W847" i="18" s="1"/>
  <c r="AA847" i="18"/>
  <c r="Z848" i="18"/>
  <c r="W848" i="18" s="1"/>
  <c r="AA848" i="18"/>
  <c r="Z849" i="18"/>
  <c r="W849" i="18" s="1"/>
  <c r="AA849" i="18"/>
  <c r="Z850" i="18"/>
  <c r="W850" i="18" s="1"/>
  <c r="AA850" i="18"/>
  <c r="Z851" i="18"/>
  <c r="W851" i="18" s="1"/>
  <c r="AA851" i="18"/>
  <c r="Z852" i="18"/>
  <c r="W852" i="18" s="1"/>
  <c r="AA852" i="18"/>
  <c r="Z853" i="18"/>
  <c r="W853" i="18" s="1"/>
  <c r="AA853" i="18"/>
  <c r="Z854" i="18"/>
  <c r="W854" i="18" s="1"/>
  <c r="AA854" i="18"/>
  <c r="Z855" i="18"/>
  <c r="W855" i="18" s="1"/>
  <c r="AA855" i="18"/>
  <c r="Z856" i="18"/>
  <c r="W856" i="18" s="1"/>
  <c r="AA856" i="18"/>
  <c r="Z857" i="18"/>
  <c r="W857" i="18" s="1"/>
  <c r="AA857" i="18"/>
  <c r="Z858" i="18"/>
  <c r="W858" i="18" s="1"/>
  <c r="AA858" i="18"/>
  <c r="Z859" i="18"/>
  <c r="W859" i="18" s="1"/>
  <c r="AA859" i="18"/>
  <c r="Z860" i="18"/>
  <c r="W860" i="18" s="1"/>
  <c r="AA860" i="18"/>
  <c r="Z861" i="18"/>
  <c r="W861" i="18" s="1"/>
  <c r="AA861" i="18"/>
  <c r="Z862" i="18"/>
  <c r="W862" i="18" s="1"/>
  <c r="AA862" i="18"/>
  <c r="Z863" i="18"/>
  <c r="W863" i="18" s="1"/>
  <c r="AA863" i="18"/>
  <c r="Z864" i="18"/>
  <c r="W864" i="18" s="1"/>
  <c r="AA864" i="18"/>
  <c r="Z865" i="18"/>
  <c r="W865" i="18" s="1"/>
  <c r="AA865" i="18"/>
  <c r="Z866" i="18"/>
  <c r="W866" i="18" s="1"/>
  <c r="AA866" i="18"/>
  <c r="Z867" i="18"/>
  <c r="W867" i="18" s="1"/>
  <c r="AA867" i="18"/>
  <c r="Z868" i="18"/>
  <c r="W868" i="18" s="1"/>
  <c r="AA868" i="18"/>
  <c r="Z869" i="18"/>
  <c r="W869" i="18" s="1"/>
  <c r="AA869" i="18"/>
  <c r="Z870" i="18"/>
  <c r="W870" i="18" s="1"/>
  <c r="AA870" i="18"/>
  <c r="Z871" i="18"/>
  <c r="W871" i="18" s="1"/>
  <c r="AA871" i="18"/>
  <c r="Z872" i="18"/>
  <c r="W872" i="18" s="1"/>
  <c r="AA872" i="18"/>
  <c r="Z873" i="18"/>
  <c r="W873" i="18" s="1"/>
  <c r="AA873" i="18"/>
  <c r="Z874" i="18"/>
  <c r="W874" i="18" s="1"/>
  <c r="AA874" i="18"/>
  <c r="Z875" i="18"/>
  <c r="W875" i="18" s="1"/>
  <c r="AA875" i="18"/>
  <c r="Z876" i="18"/>
  <c r="W876" i="18" s="1"/>
  <c r="AA876" i="18"/>
  <c r="Z877" i="18"/>
  <c r="W877" i="18" s="1"/>
  <c r="AA877" i="18"/>
  <c r="Z878" i="18"/>
  <c r="W878" i="18" s="1"/>
  <c r="AA878" i="18"/>
  <c r="Z879" i="18"/>
  <c r="W879" i="18" s="1"/>
  <c r="AA879" i="18"/>
  <c r="Z880" i="18"/>
  <c r="W880" i="18" s="1"/>
  <c r="AA880" i="18"/>
  <c r="Z881" i="18"/>
  <c r="W881" i="18" s="1"/>
  <c r="AA881" i="18"/>
  <c r="Z882" i="18"/>
  <c r="W882" i="18" s="1"/>
  <c r="AA882" i="18"/>
  <c r="Z883" i="18"/>
  <c r="W883" i="18" s="1"/>
  <c r="AA883" i="18"/>
  <c r="Z884" i="18"/>
  <c r="W884" i="18" s="1"/>
  <c r="AA884" i="18"/>
  <c r="Z885" i="18"/>
  <c r="W885" i="18" s="1"/>
  <c r="AA885" i="18"/>
  <c r="Z886" i="18"/>
  <c r="W886" i="18" s="1"/>
  <c r="AA886" i="18"/>
  <c r="Z887" i="18"/>
  <c r="W887" i="18" s="1"/>
  <c r="AA887" i="18"/>
  <c r="Z888" i="18"/>
  <c r="W888" i="18" s="1"/>
  <c r="AA888" i="18"/>
  <c r="Z889" i="18"/>
  <c r="W889" i="18" s="1"/>
  <c r="AA889" i="18"/>
  <c r="Z890" i="18"/>
  <c r="W890" i="18" s="1"/>
  <c r="AA890" i="18"/>
  <c r="Z891" i="18"/>
  <c r="W891" i="18" s="1"/>
  <c r="AA891" i="18"/>
  <c r="Z892" i="18"/>
  <c r="W892" i="18" s="1"/>
  <c r="AA892" i="18"/>
  <c r="Z893" i="18"/>
  <c r="W893" i="18" s="1"/>
  <c r="AA893" i="18"/>
  <c r="Z894" i="18"/>
  <c r="W894" i="18" s="1"/>
  <c r="AA894" i="18"/>
  <c r="Z895" i="18"/>
  <c r="W895" i="18" s="1"/>
  <c r="AA895" i="18"/>
  <c r="Z896" i="18"/>
  <c r="W896" i="18" s="1"/>
  <c r="AA896" i="18"/>
  <c r="Z897" i="18"/>
  <c r="W897" i="18" s="1"/>
  <c r="AA897" i="18"/>
  <c r="Z898" i="18"/>
  <c r="W898" i="18" s="1"/>
  <c r="AA898" i="18"/>
  <c r="Z899" i="18"/>
  <c r="W899" i="18" s="1"/>
  <c r="AA899" i="18"/>
  <c r="Z900" i="18"/>
  <c r="W900" i="18" s="1"/>
  <c r="AA900" i="18"/>
  <c r="Z901" i="18"/>
  <c r="W901" i="18" s="1"/>
  <c r="AA901" i="18"/>
  <c r="Z902" i="18"/>
  <c r="W902" i="18" s="1"/>
  <c r="AA902" i="18"/>
  <c r="Z903" i="18"/>
  <c r="W903" i="18" s="1"/>
  <c r="AA903" i="18"/>
  <c r="Z904" i="18"/>
  <c r="W904" i="18" s="1"/>
  <c r="AA904" i="18"/>
  <c r="Z905" i="18"/>
  <c r="W905" i="18" s="1"/>
  <c r="AA905" i="18"/>
  <c r="Z906" i="18"/>
  <c r="W906" i="18" s="1"/>
  <c r="AA906" i="18"/>
  <c r="Z907" i="18"/>
  <c r="W907" i="18" s="1"/>
  <c r="AA907" i="18"/>
  <c r="Z908" i="18"/>
  <c r="W908" i="18" s="1"/>
  <c r="AA908" i="18"/>
  <c r="Z909" i="18"/>
  <c r="W909" i="18" s="1"/>
  <c r="AA909" i="18"/>
  <c r="Z910" i="18"/>
  <c r="W910" i="18" s="1"/>
  <c r="AA910" i="18"/>
  <c r="Z911" i="18"/>
  <c r="W911" i="18" s="1"/>
  <c r="AA911" i="18"/>
  <c r="Z912" i="18"/>
  <c r="W912" i="18" s="1"/>
  <c r="AA912" i="18"/>
  <c r="Z913" i="18"/>
  <c r="W913" i="18" s="1"/>
  <c r="AA913" i="18"/>
  <c r="Z914" i="18"/>
  <c r="W914" i="18" s="1"/>
  <c r="AA914" i="18"/>
  <c r="Z915" i="18"/>
  <c r="W915" i="18" s="1"/>
  <c r="AA915" i="18"/>
  <c r="Z916" i="18"/>
  <c r="W916" i="18" s="1"/>
  <c r="AA916" i="18"/>
  <c r="Z917" i="18"/>
  <c r="W917" i="18" s="1"/>
  <c r="AA917" i="18"/>
  <c r="Z918" i="18"/>
  <c r="W918" i="18" s="1"/>
  <c r="AA918" i="18"/>
  <c r="Z919" i="18"/>
  <c r="W919" i="18" s="1"/>
  <c r="AA919" i="18"/>
  <c r="Z920" i="18"/>
  <c r="W920" i="18" s="1"/>
  <c r="AA920" i="18"/>
  <c r="Z921" i="18"/>
  <c r="W921" i="18" s="1"/>
  <c r="AA921" i="18"/>
  <c r="Z922" i="18"/>
  <c r="W922" i="18" s="1"/>
  <c r="AA922" i="18"/>
  <c r="Z923" i="18"/>
  <c r="W923" i="18" s="1"/>
  <c r="AA923" i="18"/>
  <c r="Z924" i="18"/>
  <c r="W924" i="18" s="1"/>
  <c r="AA924" i="18"/>
  <c r="Z925" i="18"/>
  <c r="W925" i="18" s="1"/>
  <c r="AA925" i="18"/>
  <c r="Z926" i="18"/>
  <c r="W926" i="18" s="1"/>
  <c r="AA926" i="18"/>
  <c r="Z927" i="18"/>
  <c r="W927" i="18" s="1"/>
  <c r="AA927" i="18"/>
  <c r="Z928" i="18"/>
  <c r="W928" i="18" s="1"/>
  <c r="AA928" i="18"/>
  <c r="Z929" i="18"/>
  <c r="W929" i="18" s="1"/>
  <c r="AA929" i="18"/>
  <c r="Z930" i="18"/>
  <c r="W930" i="18" s="1"/>
  <c r="AA930" i="18"/>
  <c r="Z931" i="18"/>
  <c r="W931" i="18" s="1"/>
  <c r="AA931" i="18"/>
  <c r="Z932" i="18"/>
  <c r="W932" i="18" s="1"/>
  <c r="AA932" i="18"/>
  <c r="Z933" i="18"/>
  <c r="W933" i="18" s="1"/>
  <c r="AA933" i="18"/>
  <c r="Z934" i="18"/>
  <c r="W934" i="18" s="1"/>
  <c r="AA934" i="18"/>
  <c r="Z935" i="18"/>
  <c r="W935" i="18" s="1"/>
  <c r="AA935" i="18"/>
  <c r="Z936" i="18"/>
  <c r="W936" i="18" s="1"/>
  <c r="AA936" i="18"/>
  <c r="Z937" i="18"/>
  <c r="W937" i="18" s="1"/>
  <c r="AA937" i="18"/>
  <c r="Z938" i="18"/>
  <c r="W938" i="18" s="1"/>
  <c r="AA938" i="18"/>
  <c r="Z939" i="18"/>
  <c r="W939" i="18" s="1"/>
  <c r="AA939" i="18"/>
  <c r="Z940" i="18"/>
  <c r="W940" i="18" s="1"/>
  <c r="AA940" i="18"/>
  <c r="Z941" i="18"/>
  <c r="W941" i="18" s="1"/>
  <c r="AA941" i="18"/>
  <c r="Z942" i="18"/>
  <c r="W942" i="18" s="1"/>
  <c r="AA942" i="18"/>
  <c r="Z943" i="18"/>
  <c r="W943" i="18" s="1"/>
  <c r="AA943" i="18"/>
  <c r="Z944" i="18"/>
  <c r="W944" i="18" s="1"/>
  <c r="AA944" i="18"/>
  <c r="Z945" i="18"/>
  <c r="W945" i="18" s="1"/>
  <c r="AA945" i="18"/>
  <c r="Z946" i="18"/>
  <c r="W946" i="18" s="1"/>
  <c r="AA946" i="18"/>
  <c r="Z947" i="18"/>
  <c r="W947" i="18" s="1"/>
  <c r="AA947" i="18"/>
  <c r="Z948" i="18"/>
  <c r="W948" i="18" s="1"/>
  <c r="AA948" i="18"/>
  <c r="Z949" i="18"/>
  <c r="W949" i="18" s="1"/>
  <c r="AA949" i="18"/>
  <c r="Z950" i="18"/>
  <c r="W950" i="18" s="1"/>
  <c r="AA950" i="18"/>
  <c r="Z951" i="18"/>
  <c r="W951" i="18" s="1"/>
  <c r="AA951" i="18"/>
  <c r="Z952" i="18"/>
  <c r="W952" i="18" s="1"/>
  <c r="AA952" i="18"/>
  <c r="Z953" i="18"/>
  <c r="W953" i="18" s="1"/>
  <c r="AA953" i="18"/>
  <c r="Z954" i="18"/>
  <c r="W954" i="18" s="1"/>
  <c r="AA954" i="18"/>
  <c r="Z955" i="18"/>
  <c r="W955" i="18" s="1"/>
  <c r="AA955" i="18"/>
  <c r="Z956" i="18"/>
  <c r="W956" i="18" s="1"/>
  <c r="AA956" i="18"/>
  <c r="Z957" i="18"/>
  <c r="W957" i="18" s="1"/>
  <c r="AA957" i="18"/>
  <c r="Z958" i="18"/>
  <c r="W958" i="18" s="1"/>
  <c r="AA958" i="18"/>
  <c r="Z959" i="18"/>
  <c r="W959" i="18" s="1"/>
  <c r="AA959" i="18"/>
  <c r="Z960" i="18"/>
  <c r="W960" i="18" s="1"/>
  <c r="AA960" i="18"/>
  <c r="Z961" i="18"/>
  <c r="W961" i="18" s="1"/>
  <c r="AA961" i="18"/>
  <c r="Z962" i="18"/>
  <c r="W962" i="18" s="1"/>
  <c r="AA962" i="18"/>
  <c r="Z963" i="18"/>
  <c r="W963" i="18" s="1"/>
  <c r="AA963" i="18"/>
  <c r="Z964" i="18"/>
  <c r="W964" i="18" s="1"/>
  <c r="AA964" i="18"/>
  <c r="Z965" i="18"/>
  <c r="W965" i="18" s="1"/>
  <c r="AA965" i="18"/>
  <c r="Z966" i="18"/>
  <c r="W966" i="18" s="1"/>
  <c r="AA966" i="18"/>
  <c r="Z967" i="18"/>
  <c r="W967" i="18" s="1"/>
  <c r="AA967" i="18"/>
  <c r="Z968" i="18"/>
  <c r="W968" i="18" s="1"/>
  <c r="AA968" i="18"/>
  <c r="Z969" i="18"/>
  <c r="W969" i="18" s="1"/>
  <c r="AA969" i="18"/>
  <c r="Z970" i="18"/>
  <c r="W970" i="18" s="1"/>
  <c r="AA970" i="18"/>
  <c r="Z971" i="18"/>
  <c r="W971" i="18" s="1"/>
  <c r="AA971" i="18"/>
  <c r="Z972" i="18"/>
  <c r="W972" i="18" s="1"/>
  <c r="AA972" i="18"/>
  <c r="Z973" i="18"/>
  <c r="W973" i="18" s="1"/>
  <c r="AA973" i="18"/>
  <c r="Z974" i="18"/>
  <c r="W974" i="18" s="1"/>
  <c r="AA974" i="18"/>
  <c r="Z975" i="18"/>
  <c r="W975" i="18" s="1"/>
  <c r="AA975" i="18"/>
  <c r="Z976" i="18"/>
  <c r="W976" i="18" s="1"/>
  <c r="AA976" i="18"/>
  <c r="Z977" i="18"/>
  <c r="W977" i="18" s="1"/>
  <c r="AA977" i="18"/>
  <c r="Z978" i="18"/>
  <c r="W978" i="18" s="1"/>
  <c r="AA978" i="18"/>
  <c r="Z979" i="18"/>
  <c r="W979" i="18" s="1"/>
  <c r="AA979" i="18"/>
  <c r="Z980" i="18"/>
  <c r="W980" i="18" s="1"/>
  <c r="AA980" i="18"/>
  <c r="Z981" i="18"/>
  <c r="W981" i="18" s="1"/>
  <c r="AA981" i="18"/>
  <c r="Z982" i="18"/>
  <c r="W982" i="18" s="1"/>
  <c r="AA982" i="18"/>
  <c r="Z983" i="18"/>
  <c r="W983" i="18" s="1"/>
  <c r="AA983" i="18"/>
  <c r="Z984" i="18"/>
  <c r="W984" i="18" s="1"/>
  <c r="AA984" i="18"/>
  <c r="Z985" i="18"/>
  <c r="W985" i="18" s="1"/>
  <c r="AA985" i="18"/>
  <c r="Z986" i="18"/>
  <c r="W986" i="18" s="1"/>
  <c r="AA986" i="18"/>
  <c r="Z987" i="18"/>
  <c r="W987" i="18" s="1"/>
  <c r="AA987" i="18"/>
  <c r="Z988" i="18"/>
  <c r="W988" i="18" s="1"/>
  <c r="AA988" i="18"/>
  <c r="Z989" i="18"/>
  <c r="W989" i="18" s="1"/>
  <c r="AA989" i="18"/>
  <c r="Z990" i="18"/>
  <c r="W990" i="18" s="1"/>
  <c r="AA990" i="18"/>
  <c r="Z991" i="18"/>
  <c r="W991" i="18" s="1"/>
  <c r="AA991" i="18"/>
  <c r="Z992" i="18"/>
  <c r="W992" i="18" s="1"/>
  <c r="AA992" i="18"/>
  <c r="Z993" i="18"/>
  <c r="W993" i="18" s="1"/>
  <c r="AA993" i="18"/>
  <c r="Z994" i="18"/>
  <c r="W994" i="18" s="1"/>
  <c r="AA994" i="18"/>
  <c r="Z995" i="18"/>
  <c r="W995" i="18" s="1"/>
  <c r="AA995" i="18"/>
  <c r="Z996" i="18"/>
  <c r="W996" i="18" s="1"/>
  <c r="AA996" i="18"/>
  <c r="Z997" i="18"/>
  <c r="W997" i="18" s="1"/>
  <c r="AA997" i="18"/>
  <c r="Z998" i="18"/>
  <c r="W998" i="18" s="1"/>
  <c r="AA998" i="18"/>
  <c r="Z999" i="18"/>
  <c r="W999" i="18" s="1"/>
  <c r="AA999" i="18"/>
  <c r="Z1000" i="18"/>
  <c r="W1000" i="18" s="1"/>
  <c r="AA1000" i="18"/>
  <c r="Z1001" i="18"/>
  <c r="W1001" i="18" s="1"/>
  <c r="AA1001" i="18"/>
  <c r="Z1002" i="18"/>
  <c r="W1002" i="18" s="1"/>
  <c r="AA1002" i="18"/>
  <c r="Z1003" i="18"/>
  <c r="W1003" i="18" s="1"/>
  <c r="AA1003" i="18"/>
  <c r="Z1004" i="18"/>
  <c r="W1004" i="18" s="1"/>
  <c r="AA1004" i="18"/>
  <c r="Z1005" i="18"/>
  <c r="W1005" i="18" s="1"/>
  <c r="AA1005" i="18"/>
  <c r="Z1006" i="18"/>
  <c r="W1006" i="18" s="1"/>
  <c r="AA1006" i="18"/>
  <c r="Z1007" i="18"/>
  <c r="W1007" i="18" s="1"/>
  <c r="AA1007" i="18"/>
  <c r="Z1008" i="18"/>
  <c r="W1008" i="18" s="1"/>
  <c r="AA1008" i="18"/>
  <c r="Z1009" i="18"/>
  <c r="W1009" i="18" s="1"/>
  <c r="AA1009" i="18"/>
  <c r="Z1010" i="18"/>
  <c r="W1010" i="18" s="1"/>
  <c r="AA1010" i="18"/>
  <c r="Z1011" i="18"/>
  <c r="W1011" i="18" s="1"/>
  <c r="AA1011" i="18"/>
  <c r="Z1012" i="18"/>
  <c r="W1012" i="18" s="1"/>
  <c r="AA1012" i="18"/>
  <c r="Z1013" i="18"/>
  <c r="W1013" i="18" s="1"/>
  <c r="AA1013" i="18"/>
  <c r="Z1014" i="18"/>
  <c r="W1014" i="18" s="1"/>
  <c r="AA1014" i="18"/>
  <c r="Z1015" i="18"/>
  <c r="W1015" i="18" s="1"/>
  <c r="AA1015" i="18"/>
  <c r="Z1016" i="18"/>
  <c r="W1016" i="18" s="1"/>
  <c r="AA1016" i="18"/>
  <c r="Z1017" i="18"/>
  <c r="W1017" i="18" s="1"/>
  <c r="AA1017" i="18"/>
  <c r="Z1018" i="18"/>
  <c r="W1018" i="18" s="1"/>
  <c r="AA1018" i="18"/>
  <c r="Z1019" i="18"/>
  <c r="W1019" i="18" s="1"/>
  <c r="AA1019" i="18"/>
  <c r="Z1020" i="18"/>
  <c r="W1020" i="18" s="1"/>
  <c r="AA1020" i="18"/>
  <c r="Z1021" i="18"/>
  <c r="W1021" i="18" s="1"/>
  <c r="AA1021" i="18"/>
  <c r="Z1022" i="18"/>
  <c r="W1022" i="18" s="1"/>
  <c r="AA1022" i="18"/>
  <c r="Z1023" i="18"/>
  <c r="W1023" i="18" s="1"/>
  <c r="AA1023" i="18"/>
  <c r="Z1024" i="18"/>
  <c r="W1024" i="18" s="1"/>
  <c r="AA1024" i="18"/>
  <c r="Z1025" i="18"/>
  <c r="W1025" i="18" s="1"/>
  <c r="AA1025" i="18"/>
  <c r="Z1026" i="18"/>
  <c r="W1026" i="18" s="1"/>
  <c r="AA1026" i="18"/>
  <c r="Z1027" i="18"/>
  <c r="W1027" i="18" s="1"/>
  <c r="AA1027" i="18"/>
  <c r="Z1028" i="18"/>
  <c r="W1028" i="18" s="1"/>
  <c r="AA1028" i="18"/>
  <c r="Z1029" i="18"/>
  <c r="W1029" i="18" s="1"/>
  <c r="AA1029" i="18"/>
  <c r="Z1030" i="18"/>
  <c r="W1030" i="18" s="1"/>
  <c r="AA1030" i="18"/>
  <c r="Z1031" i="18"/>
  <c r="W1031" i="18" s="1"/>
  <c r="AA1031" i="18"/>
  <c r="Z1032" i="18"/>
  <c r="W1032" i="18" s="1"/>
  <c r="AA1032" i="18"/>
  <c r="Z1033" i="18"/>
  <c r="W1033" i="18" s="1"/>
  <c r="AA1033" i="18"/>
  <c r="Z1034" i="18"/>
  <c r="W1034" i="18" s="1"/>
  <c r="AA1034" i="18"/>
  <c r="Z1035" i="18"/>
  <c r="W1035" i="18" s="1"/>
  <c r="AA1035" i="18"/>
  <c r="Z1036" i="18"/>
  <c r="W1036" i="18" s="1"/>
  <c r="AA1036" i="18"/>
  <c r="Z1037" i="18"/>
  <c r="W1037" i="18" s="1"/>
  <c r="AA1037" i="18"/>
  <c r="Z1038" i="18"/>
  <c r="W1038" i="18" s="1"/>
  <c r="AA1038" i="18"/>
  <c r="Z1039" i="18"/>
  <c r="W1039" i="18" s="1"/>
  <c r="AA1039" i="18"/>
  <c r="Z1040" i="18"/>
  <c r="W1040" i="18" s="1"/>
  <c r="AA1040" i="18"/>
  <c r="Z1041" i="18"/>
  <c r="W1041" i="18" s="1"/>
  <c r="AA1041" i="18"/>
  <c r="Z1042" i="18"/>
  <c r="W1042" i="18" s="1"/>
  <c r="AA1042" i="18"/>
  <c r="Z1043" i="18"/>
  <c r="W1043" i="18" s="1"/>
  <c r="AA1043" i="18"/>
  <c r="Z1044" i="18"/>
  <c r="W1044" i="18" s="1"/>
  <c r="AA1044" i="18"/>
  <c r="Z1045" i="18"/>
  <c r="W1045" i="18" s="1"/>
  <c r="AA1045" i="18"/>
  <c r="Z1046" i="18"/>
  <c r="W1046" i="18" s="1"/>
  <c r="AA1046" i="18"/>
  <c r="Z1047" i="18"/>
  <c r="W1047" i="18" s="1"/>
  <c r="AA1047" i="18"/>
  <c r="Z1048" i="18"/>
  <c r="W1048" i="18" s="1"/>
  <c r="AA1048" i="18"/>
  <c r="Z1049" i="18"/>
  <c r="W1049" i="18" s="1"/>
  <c r="AA1049" i="18"/>
  <c r="Z1050" i="18"/>
  <c r="W1050" i="18" s="1"/>
  <c r="AA1050" i="18"/>
  <c r="Z1051" i="18"/>
  <c r="W1051" i="18" s="1"/>
  <c r="AA1051" i="18"/>
  <c r="Z1052" i="18"/>
  <c r="W1052" i="18" s="1"/>
  <c r="AA1052" i="18"/>
  <c r="Z1053" i="18"/>
  <c r="W1053" i="18" s="1"/>
  <c r="AA1053" i="18"/>
  <c r="Z1054" i="18"/>
  <c r="W1054" i="18" s="1"/>
  <c r="AA1054" i="18"/>
  <c r="Z1055" i="18"/>
  <c r="W1055" i="18" s="1"/>
  <c r="AA1055" i="18"/>
  <c r="Z1056" i="18"/>
  <c r="W1056" i="18" s="1"/>
  <c r="AA1056" i="18"/>
  <c r="Z1057" i="18"/>
  <c r="W1057" i="18" s="1"/>
  <c r="AA1057" i="18"/>
  <c r="Z1058" i="18"/>
  <c r="W1058" i="18" s="1"/>
  <c r="AA1058" i="18"/>
  <c r="Z1059" i="18"/>
  <c r="W1059" i="18" s="1"/>
  <c r="AA1059" i="18"/>
  <c r="Z1060" i="18"/>
  <c r="W1060" i="18" s="1"/>
  <c r="AA1060" i="18"/>
  <c r="Z1061" i="18"/>
  <c r="W1061" i="18" s="1"/>
  <c r="AA1061" i="18"/>
  <c r="Z1062" i="18"/>
  <c r="W1062" i="18" s="1"/>
  <c r="AA1062" i="18"/>
  <c r="Z1063" i="18"/>
  <c r="W1063" i="18" s="1"/>
  <c r="AA1063" i="18"/>
  <c r="Z1064" i="18"/>
  <c r="W1064" i="18" s="1"/>
  <c r="AA1064" i="18"/>
  <c r="Z1065" i="18"/>
  <c r="W1065" i="18" s="1"/>
  <c r="AA1065" i="18"/>
  <c r="Z1066" i="18"/>
  <c r="W1066" i="18" s="1"/>
  <c r="AA1066" i="18"/>
  <c r="Z1067" i="18"/>
  <c r="W1067" i="18" s="1"/>
  <c r="AA1067" i="18"/>
  <c r="Z1068" i="18"/>
  <c r="W1068" i="18" s="1"/>
  <c r="AA1068" i="18"/>
  <c r="Z1069" i="18"/>
  <c r="W1069" i="18" s="1"/>
  <c r="AA1069" i="18"/>
  <c r="Z1070" i="18"/>
  <c r="W1070" i="18" s="1"/>
  <c r="AA1070" i="18"/>
  <c r="Z1071" i="18"/>
  <c r="W1071" i="18" s="1"/>
  <c r="AA1071" i="18"/>
  <c r="Z1072" i="18"/>
  <c r="W1072" i="18" s="1"/>
  <c r="AA1072" i="18"/>
  <c r="Z1073" i="18"/>
  <c r="W1073" i="18" s="1"/>
  <c r="AA1073" i="18"/>
  <c r="Z1074" i="18"/>
  <c r="W1074" i="18" s="1"/>
  <c r="AA1074" i="18"/>
  <c r="Z1075" i="18"/>
  <c r="W1075" i="18" s="1"/>
  <c r="AA1075" i="18"/>
  <c r="Z1076" i="18"/>
  <c r="W1076" i="18" s="1"/>
  <c r="AA1076" i="18"/>
  <c r="Z1077" i="18"/>
  <c r="W1077" i="18" s="1"/>
  <c r="AA1077" i="18"/>
  <c r="Z1078" i="18"/>
  <c r="W1078" i="18" s="1"/>
  <c r="AA1078" i="18"/>
  <c r="Z1079" i="18"/>
  <c r="W1079" i="18" s="1"/>
  <c r="AA1079" i="18"/>
  <c r="Z1080" i="18"/>
  <c r="W1080" i="18" s="1"/>
  <c r="AA1080" i="18"/>
  <c r="Z1081" i="18"/>
  <c r="W1081" i="18" s="1"/>
  <c r="AA1081" i="18"/>
  <c r="Z1082" i="18"/>
  <c r="W1082" i="18" s="1"/>
  <c r="AA1082" i="18"/>
  <c r="Z1083" i="18"/>
  <c r="W1083" i="18" s="1"/>
  <c r="AA1083" i="18"/>
  <c r="Z1084" i="18"/>
  <c r="W1084" i="18" s="1"/>
  <c r="AA1084" i="18"/>
  <c r="Z1085" i="18"/>
  <c r="W1085" i="18" s="1"/>
  <c r="AA1085" i="18"/>
  <c r="Z1086" i="18"/>
  <c r="W1086" i="18" s="1"/>
  <c r="AA1086" i="18"/>
  <c r="Z1087" i="18"/>
  <c r="W1087" i="18" s="1"/>
  <c r="AA1087" i="18"/>
  <c r="Z1088" i="18"/>
  <c r="W1088" i="18" s="1"/>
  <c r="AA1088" i="18"/>
  <c r="Z1089" i="18"/>
  <c r="W1089" i="18" s="1"/>
  <c r="AA1089" i="18"/>
  <c r="Z1090" i="18"/>
  <c r="W1090" i="18" s="1"/>
  <c r="AA1090" i="18"/>
  <c r="Z1091" i="18"/>
  <c r="W1091" i="18" s="1"/>
  <c r="AA1091" i="18"/>
  <c r="Z1092" i="18"/>
  <c r="W1092" i="18" s="1"/>
  <c r="AA1092" i="18"/>
  <c r="Z1093" i="18"/>
  <c r="W1093" i="18" s="1"/>
  <c r="AA1093" i="18"/>
  <c r="Z1094" i="18"/>
  <c r="W1094" i="18" s="1"/>
  <c r="AA1094" i="18"/>
  <c r="Z1095" i="18"/>
  <c r="W1095" i="18" s="1"/>
  <c r="AA1095" i="18"/>
  <c r="Z1096" i="18"/>
  <c r="W1096" i="18" s="1"/>
  <c r="AA1096" i="18"/>
  <c r="Z1097" i="18"/>
  <c r="W1097" i="18" s="1"/>
  <c r="AA1097" i="18"/>
  <c r="Z1098" i="18"/>
  <c r="W1098" i="18" s="1"/>
  <c r="AA1098" i="18"/>
  <c r="Z1099" i="18"/>
  <c r="W1099" i="18" s="1"/>
  <c r="AA1099" i="18"/>
  <c r="Z1100" i="18"/>
  <c r="W1100" i="18" s="1"/>
  <c r="AA1100" i="18"/>
  <c r="Z1101" i="18"/>
  <c r="W1101" i="18" s="1"/>
  <c r="AA1101" i="18"/>
  <c r="Z1102" i="18"/>
  <c r="W1102" i="18" s="1"/>
  <c r="AA1102" i="18"/>
  <c r="Z1103" i="18"/>
  <c r="W1103" i="18" s="1"/>
  <c r="AA1103" i="18"/>
  <c r="Z1104" i="18"/>
  <c r="W1104" i="18" s="1"/>
  <c r="AA1104" i="18"/>
  <c r="Z1105" i="18"/>
  <c r="W1105" i="18" s="1"/>
  <c r="AA1105" i="18"/>
  <c r="Z1106" i="18"/>
  <c r="W1106" i="18" s="1"/>
  <c r="AA1106" i="18"/>
  <c r="Z1107" i="18"/>
  <c r="W1107" i="18" s="1"/>
  <c r="AA1107" i="18"/>
  <c r="Z1108" i="18"/>
  <c r="W1108" i="18" s="1"/>
  <c r="AA1108" i="18"/>
  <c r="Z1109" i="18"/>
  <c r="W1109" i="18" s="1"/>
  <c r="AA1109" i="18"/>
  <c r="Z1110" i="18"/>
  <c r="W1110" i="18" s="1"/>
  <c r="AA1110" i="18"/>
  <c r="Z1111" i="18"/>
  <c r="W1111" i="18" s="1"/>
  <c r="AA1111" i="18"/>
  <c r="Z1112" i="18"/>
  <c r="W1112" i="18" s="1"/>
  <c r="AA1112" i="18"/>
  <c r="Z1113" i="18"/>
  <c r="W1113" i="18" s="1"/>
  <c r="AA1113" i="18"/>
  <c r="Z1114" i="18"/>
  <c r="W1114" i="18" s="1"/>
  <c r="AA1114" i="18"/>
  <c r="Z1115" i="18"/>
  <c r="W1115" i="18" s="1"/>
  <c r="AA1115" i="18"/>
  <c r="Z1116" i="18"/>
  <c r="W1116" i="18" s="1"/>
  <c r="AA1116" i="18"/>
  <c r="Z1117" i="18"/>
  <c r="W1117" i="18" s="1"/>
  <c r="AA1117" i="18"/>
  <c r="Z1118" i="18"/>
  <c r="W1118" i="18" s="1"/>
  <c r="AA1118" i="18"/>
  <c r="Z1119" i="18"/>
  <c r="W1119" i="18" s="1"/>
  <c r="AA1119" i="18"/>
  <c r="Z1120" i="18"/>
  <c r="W1120" i="18" s="1"/>
  <c r="AA1120" i="18"/>
  <c r="Z1121" i="18"/>
  <c r="W1121" i="18" s="1"/>
  <c r="AA1121" i="18"/>
  <c r="Z1122" i="18"/>
  <c r="W1122" i="18" s="1"/>
  <c r="AA1122" i="18"/>
  <c r="Z1123" i="18"/>
  <c r="W1123" i="18" s="1"/>
  <c r="AA1123" i="18"/>
  <c r="Z1124" i="18"/>
  <c r="W1124" i="18" s="1"/>
  <c r="AA1124" i="18"/>
  <c r="Z1125" i="18"/>
  <c r="W1125" i="18" s="1"/>
  <c r="AA1125" i="18"/>
  <c r="Z1126" i="18"/>
  <c r="W1126" i="18" s="1"/>
  <c r="AA1126" i="18"/>
  <c r="Z1127" i="18"/>
  <c r="W1127" i="18" s="1"/>
  <c r="AA1127" i="18"/>
  <c r="Z1128" i="18"/>
  <c r="W1128" i="18" s="1"/>
  <c r="AA1128" i="18"/>
  <c r="Z1129" i="18"/>
  <c r="W1129" i="18" s="1"/>
  <c r="AA1129" i="18"/>
  <c r="Z1130" i="18"/>
  <c r="W1130" i="18" s="1"/>
  <c r="AA1130" i="18"/>
  <c r="Z1131" i="18"/>
  <c r="W1131" i="18" s="1"/>
  <c r="AA1131" i="18"/>
  <c r="Z1132" i="18"/>
  <c r="W1132" i="18" s="1"/>
  <c r="AA1132" i="18"/>
  <c r="Z1133" i="18"/>
  <c r="W1133" i="18" s="1"/>
  <c r="AA1133" i="18"/>
  <c r="Z1134" i="18"/>
  <c r="W1134" i="18" s="1"/>
  <c r="AA1134" i="18"/>
  <c r="Z1135" i="18"/>
  <c r="W1135" i="18" s="1"/>
  <c r="AA1135" i="18"/>
  <c r="Z1136" i="18"/>
  <c r="W1136" i="18" s="1"/>
  <c r="AA1136" i="18"/>
  <c r="Z1137" i="18"/>
  <c r="W1137" i="18" s="1"/>
  <c r="AA1137" i="18"/>
  <c r="Z1138" i="18"/>
  <c r="W1138" i="18" s="1"/>
  <c r="AA1138" i="18"/>
  <c r="Z1139" i="18"/>
  <c r="W1139" i="18" s="1"/>
  <c r="AA1139" i="18"/>
  <c r="Z1140" i="18"/>
  <c r="W1140" i="18" s="1"/>
  <c r="AA1140" i="18"/>
  <c r="Z1141" i="18"/>
  <c r="W1141" i="18" s="1"/>
  <c r="AA1141" i="18"/>
  <c r="Z1142" i="18"/>
  <c r="W1142" i="18" s="1"/>
  <c r="AA1142" i="18"/>
  <c r="Z1143" i="18"/>
  <c r="W1143" i="18" s="1"/>
  <c r="AA1143" i="18"/>
  <c r="Z1144" i="18"/>
  <c r="W1144" i="18" s="1"/>
  <c r="AA1144" i="18"/>
  <c r="Z1145" i="18"/>
  <c r="W1145" i="18" s="1"/>
  <c r="AA1145" i="18"/>
  <c r="Z1146" i="18"/>
  <c r="W1146" i="18" s="1"/>
  <c r="AA1146" i="18"/>
  <c r="Z1147" i="18"/>
  <c r="W1147" i="18" s="1"/>
  <c r="AA1147" i="18"/>
  <c r="Z1148" i="18"/>
  <c r="W1148" i="18" s="1"/>
  <c r="AA1148" i="18"/>
  <c r="Z1149" i="18"/>
  <c r="W1149" i="18" s="1"/>
  <c r="AA1149" i="18"/>
  <c r="Z1150" i="18"/>
  <c r="W1150" i="18" s="1"/>
  <c r="AA1150" i="18"/>
  <c r="Z1151" i="18"/>
  <c r="W1151" i="18" s="1"/>
  <c r="AA1151" i="18"/>
  <c r="Z1152" i="18"/>
  <c r="W1152" i="18" s="1"/>
  <c r="AA1152" i="18"/>
  <c r="Z1153" i="18"/>
  <c r="W1153" i="18" s="1"/>
  <c r="AA1153" i="18"/>
  <c r="Z1154" i="18"/>
  <c r="W1154" i="18" s="1"/>
  <c r="AA1154" i="18"/>
  <c r="Z1155" i="18"/>
  <c r="W1155" i="18" s="1"/>
  <c r="AA1155" i="18"/>
  <c r="Z1156" i="18"/>
  <c r="W1156" i="18" s="1"/>
  <c r="AA1156" i="18"/>
  <c r="Z1157" i="18"/>
  <c r="W1157" i="18" s="1"/>
  <c r="AA1157" i="18"/>
  <c r="Z1158" i="18"/>
  <c r="W1158" i="18" s="1"/>
  <c r="AA1158" i="18"/>
  <c r="Z1159" i="18"/>
  <c r="W1159" i="18" s="1"/>
  <c r="AA1159" i="18"/>
  <c r="Z1160" i="18"/>
  <c r="W1160" i="18" s="1"/>
  <c r="AA1160" i="18"/>
  <c r="Z1161" i="18"/>
  <c r="W1161" i="18" s="1"/>
  <c r="AA1161" i="18"/>
  <c r="Z1162" i="18"/>
  <c r="W1162" i="18" s="1"/>
  <c r="AA1162" i="18"/>
  <c r="Z1163" i="18"/>
  <c r="W1163" i="18" s="1"/>
  <c r="AA1163" i="18"/>
  <c r="Z1164" i="18"/>
  <c r="W1164" i="18" s="1"/>
  <c r="AA1164" i="18"/>
  <c r="Z1165" i="18"/>
  <c r="W1165" i="18" s="1"/>
  <c r="AA1165" i="18"/>
  <c r="Z1166" i="18"/>
  <c r="W1166" i="18" s="1"/>
  <c r="AA1166" i="18"/>
  <c r="Z1167" i="18"/>
  <c r="W1167" i="18" s="1"/>
  <c r="AA1167" i="18"/>
  <c r="Z1168" i="18"/>
  <c r="W1168" i="18" s="1"/>
  <c r="AA1168" i="18"/>
  <c r="Z1169" i="18"/>
  <c r="W1169" i="18" s="1"/>
  <c r="AA1169" i="18"/>
  <c r="Z1170" i="18"/>
  <c r="W1170" i="18" s="1"/>
  <c r="AA1170" i="18"/>
  <c r="Z1171" i="18"/>
  <c r="W1171" i="18" s="1"/>
  <c r="AA1171" i="18"/>
  <c r="Z1172" i="18"/>
  <c r="W1172" i="18" s="1"/>
  <c r="AA1172" i="18"/>
  <c r="Z1173" i="18"/>
  <c r="W1173" i="18" s="1"/>
  <c r="AA1173" i="18"/>
  <c r="Z1174" i="18"/>
  <c r="W1174" i="18" s="1"/>
  <c r="AA1174" i="18"/>
  <c r="Z1175" i="18"/>
  <c r="W1175" i="18" s="1"/>
  <c r="AA1175" i="18"/>
  <c r="Z1176" i="18"/>
  <c r="W1176" i="18" s="1"/>
  <c r="AA1176" i="18"/>
  <c r="Z1177" i="18"/>
  <c r="W1177" i="18" s="1"/>
  <c r="AA1177" i="18"/>
  <c r="Z1178" i="18"/>
  <c r="W1178" i="18" s="1"/>
  <c r="AA1178" i="18"/>
  <c r="Z1179" i="18"/>
  <c r="W1179" i="18" s="1"/>
  <c r="AA1179" i="18"/>
  <c r="Z1180" i="18"/>
  <c r="W1180" i="18" s="1"/>
  <c r="AA1180" i="18"/>
  <c r="Z1181" i="18"/>
  <c r="W1181" i="18" s="1"/>
  <c r="AA1181" i="18"/>
  <c r="Z1182" i="18"/>
  <c r="W1182" i="18" s="1"/>
  <c r="AA1182" i="18"/>
  <c r="Z1183" i="18"/>
  <c r="W1183" i="18" s="1"/>
  <c r="AA1183" i="18"/>
  <c r="Z1184" i="18"/>
  <c r="W1184" i="18" s="1"/>
  <c r="AA1184" i="18"/>
  <c r="Z1185" i="18"/>
  <c r="W1185" i="18" s="1"/>
  <c r="AA1185" i="18"/>
  <c r="Z1186" i="18"/>
  <c r="W1186" i="18" s="1"/>
  <c r="AA1186" i="18"/>
  <c r="Z1187" i="18"/>
  <c r="W1187" i="18" s="1"/>
  <c r="AA1187" i="18"/>
  <c r="Z1188" i="18"/>
  <c r="W1188" i="18" s="1"/>
  <c r="AA1188" i="18"/>
  <c r="Z1189" i="18"/>
  <c r="W1189" i="18" s="1"/>
  <c r="AA1189" i="18"/>
  <c r="Z1190" i="18"/>
  <c r="W1190" i="18" s="1"/>
  <c r="AA1190" i="18"/>
  <c r="Z1191" i="18"/>
  <c r="W1191" i="18" s="1"/>
  <c r="AA1191" i="18"/>
  <c r="Z1192" i="18"/>
  <c r="W1192" i="18" s="1"/>
  <c r="AA1192" i="18"/>
  <c r="Z1193" i="18"/>
  <c r="W1193" i="18" s="1"/>
  <c r="AA1193" i="18"/>
  <c r="Z1194" i="18"/>
  <c r="W1194" i="18" s="1"/>
  <c r="AA1194" i="18"/>
  <c r="Z1195" i="18"/>
  <c r="W1195" i="18" s="1"/>
  <c r="AA1195" i="18"/>
  <c r="Z1196" i="18"/>
  <c r="W1196" i="18" s="1"/>
  <c r="AA1196" i="18"/>
  <c r="Z1197" i="18"/>
  <c r="W1197" i="18" s="1"/>
  <c r="AA1197" i="18"/>
  <c r="Z1198" i="18"/>
  <c r="W1198" i="18" s="1"/>
  <c r="AA1198" i="18"/>
  <c r="Z1199" i="18"/>
  <c r="W1199" i="18" s="1"/>
  <c r="AA1199" i="18"/>
  <c r="Z1200" i="18"/>
  <c r="W1200" i="18" s="1"/>
  <c r="AA1200" i="18"/>
  <c r="Z1201" i="18"/>
  <c r="W1201" i="18" s="1"/>
  <c r="AA1201" i="18"/>
  <c r="Z1202" i="18"/>
  <c r="W1202" i="18" s="1"/>
  <c r="AA1202" i="18"/>
  <c r="Z1203" i="18"/>
  <c r="W1203" i="18" s="1"/>
  <c r="AA1203" i="18"/>
  <c r="Z1204" i="18"/>
  <c r="W1204" i="18" s="1"/>
  <c r="AA1204" i="18"/>
  <c r="Z1205" i="18"/>
  <c r="W1205" i="18" s="1"/>
  <c r="AA1205" i="18"/>
  <c r="Z1206" i="18"/>
  <c r="W1206" i="18" s="1"/>
  <c r="AA1206" i="18"/>
  <c r="Z1207" i="18"/>
  <c r="W1207" i="18" s="1"/>
  <c r="AA1207" i="18"/>
  <c r="Z1208" i="18"/>
  <c r="W1208" i="18" s="1"/>
  <c r="AA1208" i="18"/>
  <c r="Z1209" i="18"/>
  <c r="W1209" i="18" s="1"/>
  <c r="AA1209" i="18"/>
  <c r="Z1210" i="18"/>
  <c r="W1210" i="18" s="1"/>
  <c r="AA1210" i="18"/>
  <c r="Z1211" i="18"/>
  <c r="W1211" i="18" s="1"/>
  <c r="AA1211" i="18"/>
  <c r="Z1212" i="18"/>
  <c r="W1212" i="18" s="1"/>
  <c r="AA1212" i="18"/>
  <c r="Z1213" i="18"/>
  <c r="W1213" i="18" s="1"/>
  <c r="AA1213" i="18"/>
  <c r="Z1214" i="18"/>
  <c r="W1214" i="18" s="1"/>
  <c r="AA1214" i="18"/>
  <c r="Z1215" i="18"/>
  <c r="W1215" i="18" s="1"/>
  <c r="AA1215" i="18"/>
  <c r="Z1216" i="18"/>
  <c r="W1216" i="18" s="1"/>
  <c r="AA1216" i="18"/>
  <c r="Z1217" i="18"/>
  <c r="W1217" i="18" s="1"/>
  <c r="AA1217" i="18"/>
  <c r="Z1218" i="18"/>
  <c r="W1218" i="18" s="1"/>
  <c r="AA1218" i="18"/>
  <c r="Z1219" i="18"/>
  <c r="W1219" i="18" s="1"/>
  <c r="AA1219" i="18"/>
  <c r="Z1220" i="18"/>
  <c r="W1220" i="18" s="1"/>
  <c r="AA1220" i="18"/>
  <c r="Z1221" i="18"/>
  <c r="W1221" i="18" s="1"/>
  <c r="AA1221" i="18"/>
  <c r="Z1222" i="18"/>
  <c r="W1222" i="18" s="1"/>
  <c r="AA1222" i="18"/>
  <c r="Z1223" i="18"/>
  <c r="W1223" i="18" s="1"/>
  <c r="AA1223" i="18"/>
  <c r="Z1224" i="18"/>
  <c r="W1224" i="18" s="1"/>
  <c r="AA1224" i="18"/>
  <c r="Z1225" i="18"/>
  <c r="W1225" i="18" s="1"/>
  <c r="AA1225" i="18"/>
  <c r="Z1226" i="18"/>
  <c r="W1226" i="18" s="1"/>
  <c r="AA1226" i="18"/>
  <c r="Z1227" i="18"/>
  <c r="W1227" i="18" s="1"/>
  <c r="AA1227" i="18"/>
  <c r="Z1228" i="18"/>
  <c r="W1228" i="18" s="1"/>
  <c r="AA1228" i="18"/>
  <c r="Z1229" i="18"/>
  <c r="W1229" i="18" s="1"/>
  <c r="AA1229" i="18"/>
  <c r="Z1230" i="18"/>
  <c r="W1230" i="18" s="1"/>
  <c r="AA1230" i="18"/>
  <c r="Z1231" i="18"/>
  <c r="W1231" i="18" s="1"/>
  <c r="AA1231" i="18"/>
  <c r="Z1232" i="18"/>
  <c r="W1232" i="18" s="1"/>
  <c r="AA1232" i="18"/>
  <c r="Z1233" i="18"/>
  <c r="W1233" i="18" s="1"/>
  <c r="AA1233" i="18"/>
  <c r="Z1234" i="18"/>
  <c r="W1234" i="18" s="1"/>
  <c r="AA1234" i="18"/>
  <c r="Z1235" i="18"/>
  <c r="W1235" i="18" s="1"/>
  <c r="AA1235" i="18"/>
  <c r="Z1236" i="18"/>
  <c r="W1236" i="18" s="1"/>
  <c r="AA1236" i="18"/>
  <c r="Z1237" i="18"/>
  <c r="W1237" i="18" s="1"/>
  <c r="AA1237" i="18"/>
  <c r="Z1238" i="18"/>
  <c r="W1238" i="18" s="1"/>
  <c r="AA1238" i="18"/>
  <c r="Z1239" i="18"/>
  <c r="W1239" i="18" s="1"/>
  <c r="AA1239" i="18"/>
  <c r="Z1240" i="18"/>
  <c r="W1240" i="18" s="1"/>
  <c r="AA1240" i="18"/>
  <c r="Z1241" i="18"/>
  <c r="W1241" i="18" s="1"/>
  <c r="AA1241" i="18"/>
  <c r="Z1242" i="18"/>
  <c r="W1242" i="18" s="1"/>
  <c r="AA1242" i="18"/>
  <c r="Z1243" i="18"/>
  <c r="W1243" i="18" s="1"/>
  <c r="AA1243" i="18"/>
  <c r="Z1244" i="18"/>
  <c r="W1244" i="18" s="1"/>
  <c r="AA1244" i="18"/>
  <c r="Z1245" i="18"/>
  <c r="W1245" i="18" s="1"/>
  <c r="AA1245" i="18"/>
  <c r="Z1246" i="18"/>
  <c r="W1246" i="18" s="1"/>
  <c r="AA1246" i="18"/>
  <c r="Z1247" i="18"/>
  <c r="W1247" i="18" s="1"/>
  <c r="AA1247" i="18"/>
  <c r="Z1248" i="18"/>
  <c r="W1248" i="18" s="1"/>
  <c r="AA1248" i="18"/>
  <c r="Z1249" i="18"/>
  <c r="W1249" i="18" s="1"/>
  <c r="AA1249" i="18"/>
  <c r="Z1250" i="18"/>
  <c r="W1250" i="18" s="1"/>
  <c r="AA1250" i="18"/>
  <c r="Z1251" i="18"/>
  <c r="W1251" i="18" s="1"/>
  <c r="AA1251" i="18"/>
  <c r="Z1252" i="18"/>
  <c r="W1252" i="18" s="1"/>
  <c r="AA1252" i="18"/>
  <c r="Z1253" i="18"/>
  <c r="W1253" i="18" s="1"/>
  <c r="AA1253" i="18"/>
  <c r="Z1254" i="18"/>
  <c r="W1254" i="18" s="1"/>
  <c r="AA1254" i="18"/>
  <c r="Z1255" i="18"/>
  <c r="W1255" i="18" s="1"/>
  <c r="AA1255" i="18"/>
  <c r="Z1256" i="18"/>
  <c r="W1256" i="18" s="1"/>
  <c r="AA1256" i="18"/>
  <c r="Z1257" i="18"/>
  <c r="W1257" i="18" s="1"/>
  <c r="AA1257" i="18"/>
  <c r="Z1258" i="18"/>
  <c r="W1258" i="18" s="1"/>
  <c r="AA1258" i="18"/>
  <c r="Z1259" i="18"/>
  <c r="W1259" i="18" s="1"/>
  <c r="AA1259" i="18"/>
  <c r="Z1260" i="18"/>
  <c r="W1260" i="18" s="1"/>
  <c r="AA1260" i="18"/>
  <c r="Z1261" i="18"/>
  <c r="W1261" i="18" s="1"/>
  <c r="AA1261" i="18"/>
  <c r="Z1262" i="18"/>
  <c r="W1262" i="18" s="1"/>
  <c r="AA1262" i="18"/>
  <c r="Z1263" i="18"/>
  <c r="W1263" i="18" s="1"/>
  <c r="AA1263" i="18"/>
  <c r="Z1264" i="18"/>
  <c r="W1264" i="18" s="1"/>
  <c r="AA1264" i="18"/>
  <c r="Z1265" i="18"/>
  <c r="W1265" i="18" s="1"/>
  <c r="AA1265" i="18"/>
  <c r="Z1266" i="18"/>
  <c r="W1266" i="18" s="1"/>
  <c r="AA1266" i="18"/>
  <c r="Z1267" i="18"/>
  <c r="W1267" i="18" s="1"/>
  <c r="AA1267" i="18"/>
  <c r="Z1268" i="18"/>
  <c r="W1268" i="18" s="1"/>
  <c r="AA1268" i="18"/>
  <c r="Z1269" i="18"/>
  <c r="W1269" i="18" s="1"/>
  <c r="AA1269" i="18"/>
  <c r="Z1270" i="18"/>
  <c r="W1270" i="18" s="1"/>
  <c r="AA1270" i="18"/>
  <c r="Z1271" i="18"/>
  <c r="W1271" i="18" s="1"/>
  <c r="AA1271" i="18"/>
  <c r="Z1272" i="18"/>
  <c r="W1272" i="18" s="1"/>
  <c r="AA1272" i="18"/>
  <c r="Z1273" i="18"/>
  <c r="W1273" i="18" s="1"/>
  <c r="AA1273" i="18"/>
  <c r="Z1274" i="18"/>
  <c r="W1274" i="18" s="1"/>
  <c r="AA1274" i="18"/>
  <c r="Z1275" i="18"/>
  <c r="W1275" i="18" s="1"/>
  <c r="AA1275" i="18"/>
  <c r="Z1276" i="18"/>
  <c r="W1276" i="18" s="1"/>
  <c r="AA1276" i="18"/>
  <c r="Z1277" i="18"/>
  <c r="W1277" i="18" s="1"/>
  <c r="AA1277" i="18"/>
  <c r="Z1278" i="18"/>
  <c r="W1278" i="18" s="1"/>
  <c r="AA1278" i="18"/>
  <c r="Z1279" i="18"/>
  <c r="W1279" i="18" s="1"/>
  <c r="AA1279" i="18"/>
  <c r="Z1280" i="18"/>
  <c r="W1280" i="18" s="1"/>
  <c r="AA1280" i="18"/>
  <c r="Z1281" i="18"/>
  <c r="W1281" i="18" s="1"/>
  <c r="AA1281" i="18"/>
  <c r="Z1282" i="18"/>
  <c r="W1282" i="18" s="1"/>
  <c r="AA1282" i="18"/>
  <c r="Z1283" i="18"/>
  <c r="W1283" i="18" s="1"/>
  <c r="AA1283" i="18"/>
  <c r="Z1284" i="18"/>
  <c r="W1284" i="18" s="1"/>
  <c r="AA1284" i="18"/>
  <c r="Z1285" i="18"/>
  <c r="W1285" i="18" s="1"/>
  <c r="AA1285" i="18"/>
  <c r="Z1286" i="18"/>
  <c r="W1286" i="18" s="1"/>
  <c r="AA1286" i="18"/>
  <c r="Z1287" i="18"/>
  <c r="W1287" i="18" s="1"/>
  <c r="AA1287" i="18"/>
  <c r="Z1288" i="18"/>
  <c r="W1288" i="18" s="1"/>
  <c r="AA1288" i="18"/>
  <c r="Z1289" i="18"/>
  <c r="W1289" i="18" s="1"/>
  <c r="AA1289" i="18"/>
  <c r="Z1290" i="18"/>
  <c r="W1290" i="18" s="1"/>
  <c r="AA1290" i="18"/>
  <c r="Z1291" i="18"/>
  <c r="W1291" i="18" s="1"/>
  <c r="AA1291" i="18"/>
  <c r="Z1292" i="18"/>
  <c r="W1292" i="18" s="1"/>
  <c r="AA1292" i="18"/>
  <c r="Z1293" i="18"/>
  <c r="W1293" i="18" s="1"/>
  <c r="AA1293" i="18"/>
  <c r="Z1294" i="18"/>
  <c r="W1294" i="18" s="1"/>
  <c r="AA1294" i="18"/>
  <c r="Z1295" i="18"/>
  <c r="W1295" i="18" s="1"/>
  <c r="AA1295" i="18"/>
  <c r="Z1296" i="18"/>
  <c r="W1296" i="18" s="1"/>
  <c r="AA1296" i="18"/>
  <c r="Z1297" i="18"/>
  <c r="W1297" i="18" s="1"/>
  <c r="AA1297" i="18"/>
  <c r="Z1298" i="18"/>
  <c r="W1298" i="18" s="1"/>
  <c r="AA1298" i="18"/>
  <c r="Z1299" i="18"/>
  <c r="W1299" i="18" s="1"/>
  <c r="AA1299" i="18"/>
  <c r="Z1300" i="18"/>
  <c r="W1300" i="18" s="1"/>
  <c r="AA1300" i="18"/>
  <c r="Z1301" i="18"/>
  <c r="W1301" i="18" s="1"/>
  <c r="AA1301" i="18"/>
  <c r="Z1302" i="18"/>
  <c r="W1302" i="18" s="1"/>
  <c r="AA1302" i="18"/>
  <c r="Z1303" i="18"/>
  <c r="W1303" i="18" s="1"/>
  <c r="AA1303" i="18"/>
  <c r="Z1304" i="18"/>
  <c r="W1304" i="18" s="1"/>
  <c r="AA1304" i="18"/>
  <c r="Z1305" i="18"/>
  <c r="W1305" i="18" s="1"/>
  <c r="AA1305" i="18"/>
  <c r="Z1306" i="18"/>
  <c r="W1306" i="18" s="1"/>
  <c r="AA1306" i="18"/>
  <c r="Z1307" i="18"/>
  <c r="W1307" i="18" s="1"/>
  <c r="AA1307" i="18"/>
  <c r="Z1308" i="18"/>
  <c r="W1308" i="18" s="1"/>
  <c r="AA1308" i="18"/>
  <c r="Z1309" i="18"/>
  <c r="W1309" i="18" s="1"/>
  <c r="AA1309" i="18"/>
  <c r="Z1310" i="18"/>
  <c r="W1310" i="18" s="1"/>
  <c r="AA1310" i="18"/>
  <c r="Z1311" i="18"/>
  <c r="W1311" i="18" s="1"/>
  <c r="AA1311" i="18"/>
  <c r="Z1312" i="18"/>
  <c r="W1312" i="18" s="1"/>
  <c r="AA1312" i="18"/>
  <c r="Z1313" i="18"/>
  <c r="W1313" i="18" s="1"/>
  <c r="AA1313" i="18"/>
  <c r="Z1314" i="18"/>
  <c r="W1314" i="18" s="1"/>
  <c r="AA1314" i="18"/>
  <c r="Z1315" i="18"/>
  <c r="W1315" i="18" s="1"/>
  <c r="AA1315" i="18"/>
  <c r="Z1316" i="18"/>
  <c r="W1316" i="18" s="1"/>
  <c r="AA1316" i="18"/>
  <c r="Z1317" i="18"/>
  <c r="W1317" i="18" s="1"/>
  <c r="AA1317" i="18"/>
  <c r="Z1318" i="18"/>
  <c r="W1318" i="18" s="1"/>
  <c r="AA1318" i="18"/>
  <c r="Z1319" i="18"/>
  <c r="W1319" i="18" s="1"/>
  <c r="AA1319" i="18"/>
  <c r="Z1320" i="18"/>
  <c r="W1320" i="18" s="1"/>
  <c r="AA1320" i="18"/>
  <c r="Z1321" i="18"/>
  <c r="W1321" i="18" s="1"/>
  <c r="AA1321" i="18"/>
  <c r="Z1322" i="18"/>
  <c r="W1322" i="18" s="1"/>
  <c r="AA1322" i="18"/>
  <c r="Z1323" i="18"/>
  <c r="W1323" i="18" s="1"/>
  <c r="AA1323" i="18"/>
  <c r="Z1324" i="18"/>
  <c r="W1324" i="18" s="1"/>
  <c r="AA1324" i="18"/>
  <c r="Z1325" i="18"/>
  <c r="W1325" i="18" s="1"/>
  <c r="AA1325" i="18"/>
  <c r="Z1326" i="18"/>
  <c r="W1326" i="18" s="1"/>
  <c r="AA1326" i="18"/>
  <c r="Z1327" i="18"/>
  <c r="W1327" i="18" s="1"/>
  <c r="AA1327" i="18"/>
  <c r="Z1328" i="18"/>
  <c r="W1328" i="18" s="1"/>
  <c r="AA1328" i="18"/>
  <c r="Z1329" i="18"/>
  <c r="W1329" i="18" s="1"/>
  <c r="AA1329" i="18"/>
  <c r="Z1330" i="18"/>
  <c r="W1330" i="18" s="1"/>
  <c r="AA1330" i="18"/>
  <c r="Z1331" i="18"/>
  <c r="W1331" i="18" s="1"/>
  <c r="AA1331" i="18"/>
  <c r="Z1332" i="18"/>
  <c r="W1332" i="18" s="1"/>
  <c r="AA1332" i="18"/>
  <c r="Z1333" i="18"/>
  <c r="W1333" i="18" s="1"/>
  <c r="AA1333" i="18"/>
  <c r="Z1334" i="18"/>
  <c r="W1334" i="18" s="1"/>
  <c r="AA1334" i="18"/>
  <c r="Z1335" i="18"/>
  <c r="W1335" i="18" s="1"/>
  <c r="AA1335" i="18"/>
  <c r="Z1336" i="18"/>
  <c r="W1336" i="18" s="1"/>
  <c r="AA1336" i="18"/>
  <c r="Z1337" i="18"/>
  <c r="W1337" i="18" s="1"/>
  <c r="AA1337" i="18"/>
  <c r="Z1338" i="18"/>
  <c r="W1338" i="18" s="1"/>
  <c r="AA1338" i="18"/>
  <c r="Z1339" i="18"/>
  <c r="W1339" i="18" s="1"/>
  <c r="AA1339" i="18"/>
  <c r="Z1340" i="18"/>
  <c r="W1340" i="18" s="1"/>
  <c r="AA1340" i="18"/>
  <c r="Z1341" i="18"/>
  <c r="W1341" i="18" s="1"/>
  <c r="AA1341" i="18"/>
  <c r="Z1342" i="18"/>
  <c r="W1342" i="18" s="1"/>
  <c r="AA1342" i="18"/>
  <c r="Z1343" i="18"/>
  <c r="W1343" i="18" s="1"/>
  <c r="AA1343" i="18"/>
  <c r="Z1344" i="18"/>
  <c r="W1344" i="18" s="1"/>
  <c r="AA1344" i="18"/>
  <c r="Z1345" i="18"/>
  <c r="W1345" i="18" s="1"/>
  <c r="AA1345" i="18"/>
  <c r="Z1346" i="18"/>
  <c r="W1346" i="18" s="1"/>
  <c r="AA1346" i="18"/>
  <c r="Z1347" i="18"/>
  <c r="W1347" i="18" s="1"/>
  <c r="AA1347" i="18"/>
  <c r="Z1348" i="18"/>
  <c r="W1348" i="18" s="1"/>
  <c r="AA1348" i="18"/>
  <c r="Z1349" i="18"/>
  <c r="W1349" i="18" s="1"/>
  <c r="AA1349" i="18"/>
  <c r="Z1350" i="18"/>
  <c r="W1350" i="18" s="1"/>
  <c r="AA1350" i="18"/>
  <c r="Z1351" i="18"/>
  <c r="W1351" i="18" s="1"/>
  <c r="AA1351" i="18"/>
  <c r="Z1352" i="18"/>
  <c r="W1352" i="18" s="1"/>
  <c r="AA1352" i="18"/>
  <c r="Z1353" i="18"/>
  <c r="W1353" i="18" s="1"/>
  <c r="AA1353" i="18"/>
  <c r="Z1354" i="18"/>
  <c r="W1354" i="18" s="1"/>
  <c r="AA1354" i="18"/>
  <c r="Z1355" i="18"/>
  <c r="W1355" i="18" s="1"/>
  <c r="AA1355" i="18"/>
  <c r="Z1356" i="18"/>
  <c r="W1356" i="18" s="1"/>
  <c r="AA1356" i="18"/>
  <c r="Z1357" i="18"/>
  <c r="W1357" i="18" s="1"/>
  <c r="AA1357" i="18"/>
  <c r="Z1358" i="18"/>
  <c r="W1358" i="18" s="1"/>
  <c r="AA1358" i="18"/>
  <c r="Z1359" i="18"/>
  <c r="W1359" i="18" s="1"/>
  <c r="AA1359" i="18"/>
  <c r="Z1360" i="18"/>
  <c r="W1360" i="18" s="1"/>
  <c r="AA1360" i="18"/>
  <c r="Z1361" i="18"/>
  <c r="W1361" i="18" s="1"/>
  <c r="AA1361" i="18"/>
  <c r="Z1362" i="18"/>
  <c r="W1362" i="18" s="1"/>
  <c r="AA1362" i="18"/>
  <c r="Z1363" i="18"/>
  <c r="W1363" i="18" s="1"/>
  <c r="AA1363" i="18"/>
  <c r="Z1364" i="18"/>
  <c r="W1364" i="18" s="1"/>
  <c r="AA1364" i="18"/>
  <c r="Z1365" i="18"/>
  <c r="W1365" i="18" s="1"/>
  <c r="AA1365" i="18"/>
  <c r="Z1366" i="18"/>
  <c r="W1366" i="18" s="1"/>
  <c r="AA1366" i="18"/>
  <c r="Z1367" i="18"/>
  <c r="W1367" i="18" s="1"/>
  <c r="AA1367" i="18"/>
  <c r="Z1368" i="18"/>
  <c r="W1368" i="18" s="1"/>
  <c r="AA1368" i="18"/>
  <c r="Z1369" i="18"/>
  <c r="W1369" i="18" s="1"/>
  <c r="AA1369" i="18"/>
  <c r="Z1370" i="18"/>
  <c r="W1370" i="18" s="1"/>
  <c r="AA1370" i="18"/>
  <c r="Z1371" i="18"/>
  <c r="W1371" i="18" s="1"/>
  <c r="AA1371" i="18"/>
  <c r="Z1372" i="18"/>
  <c r="W1372" i="18" s="1"/>
  <c r="AA1372" i="18"/>
  <c r="Z1373" i="18"/>
  <c r="W1373" i="18" s="1"/>
  <c r="AA1373" i="18"/>
  <c r="Z1374" i="18"/>
  <c r="W1374" i="18" s="1"/>
  <c r="AA1374" i="18"/>
  <c r="Z1375" i="18"/>
  <c r="W1375" i="18" s="1"/>
  <c r="AA1375" i="18"/>
  <c r="Z1376" i="18"/>
  <c r="W1376" i="18" s="1"/>
  <c r="AA1376" i="18"/>
  <c r="Z1377" i="18"/>
  <c r="W1377" i="18" s="1"/>
  <c r="AA1377" i="18"/>
  <c r="Z1378" i="18"/>
  <c r="W1378" i="18" s="1"/>
  <c r="AA1378" i="18"/>
  <c r="Z1379" i="18"/>
  <c r="W1379" i="18" s="1"/>
  <c r="AA1379" i="18"/>
  <c r="Z1380" i="18"/>
  <c r="W1380" i="18" s="1"/>
  <c r="AA1380" i="18"/>
  <c r="Z1381" i="18"/>
  <c r="W1381" i="18" s="1"/>
  <c r="AA1381" i="18"/>
  <c r="Z1382" i="18"/>
  <c r="W1382" i="18" s="1"/>
  <c r="AA1382" i="18"/>
  <c r="Z1383" i="18"/>
  <c r="W1383" i="18" s="1"/>
  <c r="AA1383" i="18"/>
  <c r="Z1384" i="18"/>
  <c r="W1384" i="18" s="1"/>
  <c r="AA1384" i="18"/>
  <c r="Z1385" i="18"/>
  <c r="W1385" i="18" s="1"/>
  <c r="AA1385" i="18"/>
  <c r="Z1386" i="18"/>
  <c r="W1386" i="18" s="1"/>
  <c r="AA1386" i="18"/>
  <c r="Z1387" i="18"/>
  <c r="W1387" i="18" s="1"/>
  <c r="AA1387" i="18"/>
  <c r="Z1388" i="18"/>
  <c r="W1388" i="18" s="1"/>
  <c r="AA1388" i="18"/>
  <c r="Z1389" i="18"/>
  <c r="W1389" i="18" s="1"/>
  <c r="AA1389" i="18"/>
  <c r="Z1390" i="18"/>
  <c r="W1390" i="18" s="1"/>
  <c r="AA1390" i="18"/>
  <c r="Z1391" i="18"/>
  <c r="W1391" i="18" s="1"/>
  <c r="AA1391" i="18"/>
  <c r="Z1392" i="18"/>
  <c r="W1392" i="18" s="1"/>
  <c r="AA1392" i="18"/>
  <c r="Z1393" i="18"/>
  <c r="W1393" i="18" s="1"/>
  <c r="AA1393" i="18"/>
  <c r="Z1394" i="18"/>
  <c r="W1394" i="18" s="1"/>
  <c r="AA1394" i="18"/>
  <c r="Z1395" i="18"/>
  <c r="W1395" i="18" s="1"/>
  <c r="AA1395" i="18"/>
  <c r="Z1396" i="18"/>
  <c r="W1396" i="18" s="1"/>
  <c r="AA1396" i="18"/>
  <c r="Z1397" i="18"/>
  <c r="W1397" i="18" s="1"/>
  <c r="AA1397" i="18"/>
  <c r="Z1398" i="18"/>
  <c r="W1398" i="18" s="1"/>
  <c r="AA1398" i="18"/>
  <c r="Z1399" i="18"/>
  <c r="W1399" i="18" s="1"/>
  <c r="AA1399" i="18"/>
  <c r="Z1400" i="18"/>
  <c r="W1400" i="18" s="1"/>
  <c r="AA1400" i="18"/>
  <c r="Z1401" i="18"/>
  <c r="W1401" i="18" s="1"/>
  <c r="AA1401" i="18"/>
  <c r="Z1402" i="18"/>
  <c r="W1402" i="18" s="1"/>
  <c r="AA1402" i="18"/>
  <c r="Z1403" i="18"/>
  <c r="W1403" i="18" s="1"/>
  <c r="AA1403" i="18"/>
  <c r="Z1404" i="18"/>
  <c r="W1404" i="18" s="1"/>
  <c r="AA1404" i="18"/>
  <c r="Z1405" i="18"/>
  <c r="W1405" i="18" s="1"/>
  <c r="AA1405" i="18"/>
  <c r="Z1406" i="18"/>
  <c r="W1406" i="18" s="1"/>
  <c r="AA1406" i="18"/>
  <c r="Z1407" i="18"/>
  <c r="W1407" i="18" s="1"/>
  <c r="AA1407" i="18"/>
  <c r="Z1408" i="18"/>
  <c r="W1408" i="18" s="1"/>
  <c r="AA1408" i="18"/>
  <c r="Z1409" i="18"/>
  <c r="W1409" i="18" s="1"/>
  <c r="AA1409" i="18"/>
  <c r="Z1410" i="18"/>
  <c r="W1410" i="18" s="1"/>
  <c r="AA1410" i="18"/>
  <c r="Z1411" i="18"/>
  <c r="W1411" i="18" s="1"/>
  <c r="AA1411" i="18"/>
  <c r="Z1412" i="18"/>
  <c r="W1412" i="18" s="1"/>
  <c r="AA1412" i="18"/>
  <c r="Z1413" i="18"/>
  <c r="W1413" i="18" s="1"/>
  <c r="AA1413" i="18"/>
  <c r="Z1414" i="18"/>
  <c r="W1414" i="18" s="1"/>
  <c r="AA1414" i="18"/>
  <c r="Z1415" i="18"/>
  <c r="W1415" i="18" s="1"/>
  <c r="AA1415" i="18"/>
  <c r="Z1416" i="18"/>
  <c r="W1416" i="18" s="1"/>
  <c r="AA1416" i="18"/>
  <c r="Z1417" i="18"/>
  <c r="W1417" i="18" s="1"/>
  <c r="AA1417" i="18"/>
  <c r="Z1418" i="18"/>
  <c r="W1418" i="18" s="1"/>
  <c r="AA1418" i="18"/>
  <c r="Z1419" i="18"/>
  <c r="W1419" i="18" s="1"/>
  <c r="AA1419" i="18"/>
  <c r="Z1420" i="18"/>
  <c r="W1420" i="18" s="1"/>
  <c r="AA1420" i="18"/>
  <c r="Z1421" i="18"/>
  <c r="W1421" i="18" s="1"/>
  <c r="AA1421" i="18"/>
  <c r="Z1422" i="18"/>
  <c r="W1422" i="18" s="1"/>
  <c r="AA1422" i="18"/>
  <c r="Z1423" i="18"/>
  <c r="W1423" i="18" s="1"/>
  <c r="AA1423" i="18"/>
  <c r="Z1424" i="18"/>
  <c r="W1424" i="18" s="1"/>
  <c r="AA1424" i="18"/>
  <c r="Z1425" i="18"/>
  <c r="W1425" i="18" s="1"/>
  <c r="AA1425" i="18"/>
  <c r="Z1426" i="18"/>
  <c r="W1426" i="18" s="1"/>
  <c r="AA1426" i="18"/>
  <c r="Z1427" i="18"/>
  <c r="W1427" i="18" s="1"/>
  <c r="AA1427" i="18"/>
  <c r="Z1428" i="18"/>
  <c r="W1428" i="18" s="1"/>
  <c r="AA1428" i="18"/>
  <c r="Z1429" i="18"/>
  <c r="W1429" i="18" s="1"/>
  <c r="AA1429" i="18"/>
  <c r="Z1430" i="18"/>
  <c r="W1430" i="18" s="1"/>
  <c r="AA1430" i="18"/>
  <c r="Z1431" i="18"/>
  <c r="W1431" i="18" s="1"/>
  <c r="AA1431" i="18"/>
  <c r="Z1432" i="18"/>
  <c r="W1432" i="18" s="1"/>
  <c r="AA1432" i="18"/>
  <c r="Z1433" i="18"/>
  <c r="W1433" i="18" s="1"/>
  <c r="AA1433" i="18"/>
  <c r="Z1434" i="18"/>
  <c r="W1434" i="18" s="1"/>
  <c r="AA1434" i="18"/>
  <c r="Z1435" i="18"/>
  <c r="W1435" i="18" s="1"/>
  <c r="AA1435" i="18"/>
  <c r="Z1436" i="18"/>
  <c r="W1436" i="18" s="1"/>
  <c r="AA1436" i="18"/>
  <c r="Z1437" i="18"/>
  <c r="W1437" i="18" s="1"/>
  <c r="AA1437" i="18"/>
  <c r="Z1438" i="18"/>
  <c r="W1438" i="18" s="1"/>
  <c r="AA1438" i="18"/>
  <c r="Z1439" i="18"/>
  <c r="W1439" i="18" s="1"/>
  <c r="AA1439" i="18"/>
  <c r="Z1440" i="18"/>
  <c r="W1440" i="18" s="1"/>
  <c r="AA1440" i="18"/>
  <c r="Z1441" i="18"/>
  <c r="W1441" i="18" s="1"/>
  <c r="AA1441" i="18"/>
  <c r="Z1442" i="18"/>
  <c r="W1442" i="18" s="1"/>
  <c r="AA1442" i="18"/>
  <c r="Z1443" i="18"/>
  <c r="W1443" i="18" s="1"/>
  <c r="AA1443" i="18"/>
  <c r="Z1444" i="18"/>
  <c r="W1444" i="18" s="1"/>
  <c r="AA1444" i="18"/>
  <c r="Z1445" i="18"/>
  <c r="W1445" i="18" s="1"/>
  <c r="AA1445" i="18"/>
  <c r="Z1446" i="18"/>
  <c r="W1446" i="18" s="1"/>
  <c r="AA1446" i="18"/>
  <c r="Z1447" i="18"/>
  <c r="W1447" i="18" s="1"/>
  <c r="AA1447" i="18"/>
  <c r="Z1448" i="18"/>
  <c r="W1448" i="18" s="1"/>
  <c r="AA1448" i="18"/>
  <c r="Z1449" i="18"/>
  <c r="W1449" i="18" s="1"/>
  <c r="AA1449" i="18"/>
  <c r="Z1450" i="18"/>
  <c r="W1450" i="18" s="1"/>
  <c r="AA1450" i="18"/>
  <c r="Z1451" i="18"/>
  <c r="W1451" i="18" s="1"/>
  <c r="AA1451" i="18"/>
  <c r="Z1452" i="18"/>
  <c r="W1452" i="18" s="1"/>
  <c r="AA1452" i="18"/>
  <c r="Z1453" i="18"/>
  <c r="W1453" i="18" s="1"/>
  <c r="AA1453" i="18"/>
  <c r="Z1454" i="18"/>
  <c r="W1454" i="18" s="1"/>
  <c r="AA1454" i="18"/>
  <c r="Z1455" i="18"/>
  <c r="W1455" i="18" s="1"/>
  <c r="AA1455" i="18"/>
  <c r="Z1456" i="18"/>
  <c r="W1456" i="18" s="1"/>
  <c r="AA1456" i="18"/>
  <c r="Z1457" i="18"/>
  <c r="W1457" i="18" s="1"/>
  <c r="AA1457" i="18"/>
  <c r="Z1458" i="18"/>
  <c r="W1458" i="18" s="1"/>
  <c r="AA1458" i="18"/>
  <c r="Z1459" i="18"/>
  <c r="W1459" i="18" s="1"/>
  <c r="AA1459" i="18"/>
  <c r="Z1460" i="18"/>
  <c r="W1460" i="18" s="1"/>
  <c r="AA1460" i="18"/>
  <c r="Z1461" i="18"/>
  <c r="W1461" i="18" s="1"/>
  <c r="AA1461" i="18"/>
  <c r="Z1462" i="18"/>
  <c r="W1462" i="18" s="1"/>
  <c r="AA1462" i="18"/>
  <c r="Z1463" i="18"/>
  <c r="W1463" i="18" s="1"/>
  <c r="AA1463" i="18"/>
  <c r="Z1464" i="18"/>
  <c r="W1464" i="18" s="1"/>
  <c r="AA1464" i="18"/>
  <c r="Z1465" i="18"/>
  <c r="W1465" i="18" s="1"/>
  <c r="AA1465" i="18"/>
  <c r="Z1466" i="18"/>
  <c r="W1466" i="18" s="1"/>
  <c r="AA1466" i="18"/>
  <c r="Z1467" i="18"/>
  <c r="W1467" i="18" s="1"/>
  <c r="AA1467" i="18"/>
  <c r="Z1468" i="18"/>
  <c r="W1468" i="18" s="1"/>
  <c r="AA1468" i="18"/>
  <c r="Z1469" i="18"/>
  <c r="W1469" i="18" s="1"/>
  <c r="AA1469" i="18"/>
  <c r="Z1470" i="18"/>
  <c r="W1470" i="18" s="1"/>
  <c r="AA1470" i="18"/>
  <c r="Z1471" i="18"/>
  <c r="W1471" i="18" s="1"/>
  <c r="AA1471" i="18"/>
  <c r="Z1472" i="18"/>
  <c r="W1472" i="18" s="1"/>
  <c r="AA1472" i="18"/>
  <c r="Z1473" i="18"/>
  <c r="W1473" i="18" s="1"/>
  <c r="AA1473" i="18"/>
  <c r="Z1474" i="18"/>
  <c r="W1474" i="18" s="1"/>
  <c r="AA1474" i="18"/>
  <c r="Z1475" i="18"/>
  <c r="W1475" i="18" s="1"/>
  <c r="AA1475" i="18"/>
  <c r="Z1476" i="18"/>
  <c r="W1476" i="18" s="1"/>
  <c r="AA1476" i="18"/>
  <c r="Z1477" i="18"/>
  <c r="W1477" i="18" s="1"/>
  <c r="AA1477" i="18"/>
  <c r="Z1478" i="18"/>
  <c r="W1478" i="18" s="1"/>
  <c r="AA1478" i="18"/>
  <c r="Z1479" i="18"/>
  <c r="W1479" i="18" s="1"/>
  <c r="AA1479" i="18"/>
  <c r="Z1480" i="18"/>
  <c r="W1480" i="18" s="1"/>
  <c r="AA1480" i="18"/>
  <c r="Z1481" i="18"/>
  <c r="W1481" i="18" s="1"/>
  <c r="AA1481" i="18"/>
  <c r="Z1482" i="18"/>
  <c r="W1482" i="18" s="1"/>
  <c r="AA1482" i="18"/>
  <c r="Z1483" i="18"/>
  <c r="W1483" i="18" s="1"/>
  <c r="AA1483" i="18"/>
  <c r="Z1484" i="18"/>
  <c r="W1484" i="18" s="1"/>
  <c r="AA1484" i="18"/>
  <c r="Z1485" i="18"/>
  <c r="W1485" i="18" s="1"/>
  <c r="AA1485" i="18"/>
  <c r="Z1486" i="18"/>
  <c r="W1486" i="18" s="1"/>
  <c r="AA1486" i="18"/>
  <c r="Z1487" i="18"/>
  <c r="W1487" i="18" s="1"/>
  <c r="AA1487" i="18"/>
  <c r="Z1488" i="18"/>
  <c r="W1488" i="18" s="1"/>
  <c r="AA1488" i="18"/>
  <c r="Z1489" i="18"/>
  <c r="W1489" i="18" s="1"/>
  <c r="AA1489" i="18"/>
  <c r="Z1490" i="18"/>
  <c r="W1490" i="18" s="1"/>
  <c r="AA1490" i="18"/>
  <c r="Z1491" i="18"/>
  <c r="W1491" i="18" s="1"/>
  <c r="AA1491" i="18"/>
  <c r="Z1492" i="18"/>
  <c r="W1492" i="18" s="1"/>
  <c r="AA1492" i="18"/>
  <c r="Z1493" i="18"/>
  <c r="W1493" i="18" s="1"/>
  <c r="AA1493" i="18"/>
  <c r="Z1494" i="18"/>
  <c r="W1494" i="18" s="1"/>
  <c r="AA1494" i="18"/>
  <c r="Z1495" i="18"/>
  <c r="W1495" i="18" s="1"/>
  <c r="AA1495" i="18"/>
  <c r="Z1496" i="18"/>
  <c r="W1496" i="18" s="1"/>
  <c r="AA1496" i="18"/>
  <c r="Z1497" i="18"/>
  <c r="W1497" i="18" s="1"/>
  <c r="AA1497" i="18"/>
  <c r="Z1498" i="18"/>
  <c r="W1498" i="18" s="1"/>
  <c r="AA1498" i="18"/>
  <c r="Z1499" i="18"/>
  <c r="W1499" i="18" s="1"/>
  <c r="AA1499" i="18"/>
  <c r="Z1500" i="18"/>
  <c r="W1500" i="18" s="1"/>
  <c r="AA1500" i="18"/>
  <c r="Z1501" i="18"/>
  <c r="W1501" i="18" s="1"/>
  <c r="AA1501" i="18"/>
  <c r="Z1502" i="18"/>
  <c r="W1502" i="18" s="1"/>
  <c r="AA1502" i="18"/>
  <c r="Z1503" i="18"/>
  <c r="W1503" i="18" s="1"/>
  <c r="AA1503" i="18"/>
  <c r="Z1504" i="18"/>
  <c r="W1504" i="18" s="1"/>
  <c r="AA1504" i="18"/>
  <c r="Z1505" i="18"/>
  <c r="W1505" i="18" s="1"/>
  <c r="AA1505" i="18"/>
  <c r="Z1506" i="18"/>
  <c r="W1506" i="18" s="1"/>
  <c r="AA1506" i="18"/>
  <c r="Z1507" i="18"/>
  <c r="W1507" i="18" s="1"/>
  <c r="AA1507" i="18"/>
  <c r="Z1508" i="18"/>
  <c r="W1508" i="18" s="1"/>
  <c r="AA1508" i="18"/>
  <c r="Z1509" i="18"/>
  <c r="W1509" i="18" s="1"/>
  <c r="AA1509" i="18"/>
  <c r="Z1510" i="18"/>
  <c r="W1510" i="18" s="1"/>
  <c r="AA1510" i="18"/>
  <c r="Z1511" i="18"/>
  <c r="W1511" i="18" s="1"/>
  <c r="AA1511" i="18"/>
  <c r="Z1512" i="18"/>
  <c r="W1512" i="18" s="1"/>
  <c r="AA1512" i="18"/>
  <c r="Z1513" i="18"/>
  <c r="W1513" i="18" s="1"/>
  <c r="AA1513" i="18"/>
  <c r="Z1514" i="18"/>
  <c r="W1514" i="18" s="1"/>
  <c r="AA1514" i="18"/>
  <c r="Z1515" i="18"/>
  <c r="W1515" i="18" s="1"/>
  <c r="AA1515" i="18"/>
  <c r="Z1516" i="18"/>
  <c r="W1516" i="18" s="1"/>
  <c r="AA1516" i="18"/>
  <c r="Z1517" i="18"/>
  <c r="W1517" i="18" s="1"/>
  <c r="AA1517" i="18"/>
  <c r="Z1518" i="18"/>
  <c r="W1518" i="18" s="1"/>
  <c r="AA1518" i="18"/>
  <c r="Z1519" i="18"/>
  <c r="W1519" i="18" s="1"/>
  <c r="AA1519" i="18"/>
  <c r="Z1520" i="18"/>
  <c r="W1520" i="18" s="1"/>
  <c r="AA1520" i="18"/>
  <c r="Z1521" i="18"/>
  <c r="W1521" i="18" s="1"/>
  <c r="AA1521" i="18"/>
  <c r="Z1522" i="18"/>
  <c r="W1522" i="18" s="1"/>
  <c r="AA1522" i="18"/>
  <c r="Z1523" i="18"/>
  <c r="W1523" i="18" s="1"/>
  <c r="AA1523" i="18"/>
  <c r="Z1524" i="18"/>
  <c r="W1524" i="18" s="1"/>
  <c r="AA1524" i="18"/>
  <c r="Z1525" i="18"/>
  <c r="W1525" i="18" s="1"/>
  <c r="AA1525" i="18"/>
  <c r="Z1526" i="18"/>
  <c r="W1526" i="18" s="1"/>
  <c r="AA1526" i="18"/>
  <c r="Z1527" i="18"/>
  <c r="W1527" i="18" s="1"/>
  <c r="AA1527" i="18"/>
  <c r="Z1528" i="18"/>
  <c r="W1528" i="18" s="1"/>
  <c r="AA1528" i="18"/>
  <c r="Z1529" i="18"/>
  <c r="W1529" i="18" s="1"/>
  <c r="AA1529" i="18"/>
  <c r="Z1530" i="18"/>
  <c r="W1530" i="18" s="1"/>
  <c r="AA1530" i="18"/>
  <c r="Z1531" i="18"/>
  <c r="W1531" i="18" s="1"/>
  <c r="AA1531" i="18"/>
  <c r="Z1532" i="18"/>
  <c r="W1532" i="18" s="1"/>
  <c r="AA1532" i="18"/>
  <c r="Z1533" i="18"/>
  <c r="W1533" i="18" s="1"/>
  <c r="AA1533" i="18"/>
  <c r="Z1534" i="18"/>
  <c r="W1534" i="18" s="1"/>
  <c r="AA1534" i="18"/>
  <c r="Z1535" i="18"/>
  <c r="W1535" i="18" s="1"/>
  <c r="AA1535" i="18"/>
  <c r="Z1536" i="18"/>
  <c r="W1536" i="18" s="1"/>
  <c r="AA1536" i="18"/>
  <c r="Z1537" i="18"/>
  <c r="W1537" i="18" s="1"/>
  <c r="AA1537" i="18"/>
  <c r="Z1538" i="18"/>
  <c r="W1538" i="18" s="1"/>
  <c r="AA1538" i="18"/>
  <c r="Z1539" i="18"/>
  <c r="W1539" i="18" s="1"/>
  <c r="AA1539" i="18"/>
  <c r="Z1540" i="18"/>
  <c r="W1540" i="18" s="1"/>
  <c r="AA1540" i="18"/>
  <c r="Z1541" i="18"/>
  <c r="W1541" i="18" s="1"/>
  <c r="AA1541" i="18"/>
  <c r="Z1542" i="18"/>
  <c r="W1542" i="18" s="1"/>
  <c r="AA1542" i="18"/>
  <c r="Z1543" i="18"/>
  <c r="W1543" i="18" s="1"/>
  <c r="AA1543" i="18"/>
  <c r="Z1544" i="18"/>
  <c r="W1544" i="18" s="1"/>
  <c r="AA1544" i="18"/>
  <c r="Z1545" i="18"/>
  <c r="W1545" i="18" s="1"/>
  <c r="AA1545" i="18"/>
  <c r="Z1546" i="18"/>
  <c r="W1546" i="18" s="1"/>
  <c r="AA1546" i="18"/>
  <c r="Z1547" i="18"/>
  <c r="W1547" i="18" s="1"/>
  <c r="AA1547" i="18"/>
  <c r="Z1548" i="18"/>
  <c r="W1548" i="18" s="1"/>
  <c r="AA1548" i="18"/>
  <c r="Z1549" i="18"/>
  <c r="W1549" i="18" s="1"/>
  <c r="AA1549" i="18"/>
  <c r="Z1550" i="18"/>
  <c r="W1550" i="18" s="1"/>
  <c r="AA1550" i="18"/>
  <c r="Z1551" i="18"/>
  <c r="W1551" i="18" s="1"/>
  <c r="AA1551" i="18"/>
  <c r="Z1552" i="18"/>
  <c r="W1552" i="18" s="1"/>
  <c r="AA1552" i="18"/>
  <c r="Z1553" i="18"/>
  <c r="W1553" i="18" s="1"/>
  <c r="AA1553" i="18"/>
  <c r="Z1554" i="18"/>
  <c r="W1554" i="18" s="1"/>
  <c r="AA1554" i="18"/>
  <c r="Z1555" i="18"/>
  <c r="W1555" i="18" s="1"/>
  <c r="AA1555" i="18"/>
  <c r="Z1556" i="18"/>
  <c r="W1556" i="18" s="1"/>
  <c r="AA1556" i="18"/>
  <c r="Z1557" i="18"/>
  <c r="W1557" i="18" s="1"/>
  <c r="AA1557" i="18"/>
  <c r="Z1558" i="18"/>
  <c r="W1558" i="18" s="1"/>
  <c r="AA1558" i="18"/>
  <c r="Z1559" i="18"/>
  <c r="W1559" i="18" s="1"/>
  <c r="AA1559" i="18"/>
  <c r="Z1560" i="18"/>
  <c r="W1560" i="18" s="1"/>
  <c r="AA1560" i="18"/>
  <c r="Z1561" i="18"/>
  <c r="W1561" i="18" s="1"/>
  <c r="AA1561" i="18"/>
  <c r="Z1562" i="18"/>
  <c r="W1562" i="18" s="1"/>
  <c r="AA1562" i="18"/>
  <c r="Z1563" i="18"/>
  <c r="W1563" i="18" s="1"/>
  <c r="AA1563" i="18"/>
  <c r="Z1564" i="18"/>
  <c r="W1564" i="18" s="1"/>
  <c r="AA1564" i="18"/>
  <c r="Z1565" i="18"/>
  <c r="W1565" i="18" s="1"/>
  <c r="AA1565" i="18"/>
  <c r="Z1566" i="18"/>
  <c r="W1566" i="18" s="1"/>
  <c r="AA1566" i="18"/>
  <c r="Z1567" i="18"/>
  <c r="W1567" i="18" s="1"/>
  <c r="AA1567" i="18"/>
  <c r="Z1568" i="18"/>
  <c r="W1568" i="18" s="1"/>
  <c r="AA1568" i="18"/>
  <c r="Z1569" i="18"/>
  <c r="W1569" i="18" s="1"/>
  <c r="AA1569" i="18"/>
  <c r="Z1570" i="18"/>
  <c r="W1570" i="18" s="1"/>
  <c r="AA1570" i="18"/>
  <c r="Z1571" i="18"/>
  <c r="W1571" i="18" s="1"/>
  <c r="AA1571" i="18"/>
  <c r="Z1572" i="18"/>
  <c r="W1572" i="18" s="1"/>
  <c r="AA1572" i="18"/>
  <c r="Z1573" i="18"/>
  <c r="W1573" i="18" s="1"/>
  <c r="AA1573" i="18"/>
  <c r="Z1574" i="18"/>
  <c r="W1574" i="18" s="1"/>
  <c r="AA1574" i="18"/>
  <c r="Z1575" i="18"/>
  <c r="W1575" i="18" s="1"/>
  <c r="AA1575" i="18"/>
  <c r="Z1576" i="18"/>
  <c r="W1576" i="18" s="1"/>
  <c r="AA1576" i="18"/>
  <c r="Z1577" i="18"/>
  <c r="W1577" i="18" s="1"/>
  <c r="AA1577" i="18"/>
  <c r="Z1578" i="18"/>
  <c r="W1578" i="18" s="1"/>
  <c r="AA1578" i="18"/>
  <c r="Z1579" i="18"/>
  <c r="W1579" i="18" s="1"/>
  <c r="AA1579" i="18"/>
  <c r="Z1580" i="18"/>
  <c r="W1580" i="18" s="1"/>
  <c r="AA1580" i="18"/>
  <c r="Z1581" i="18"/>
  <c r="W1581" i="18" s="1"/>
  <c r="AA1581" i="18"/>
  <c r="Z1582" i="18"/>
  <c r="W1582" i="18" s="1"/>
  <c r="AA1582" i="18"/>
  <c r="Z1583" i="18"/>
  <c r="W1583" i="18" s="1"/>
  <c r="AA1583" i="18"/>
  <c r="Z1584" i="18"/>
  <c r="W1584" i="18" s="1"/>
  <c r="AA1584" i="18"/>
  <c r="Z1585" i="18"/>
  <c r="W1585" i="18" s="1"/>
  <c r="AA1585" i="18"/>
  <c r="Z1586" i="18"/>
  <c r="W1586" i="18" s="1"/>
  <c r="AA1586" i="18"/>
  <c r="Z1587" i="18"/>
  <c r="W1587" i="18" s="1"/>
  <c r="AA1587" i="18"/>
  <c r="Z1588" i="18"/>
  <c r="W1588" i="18" s="1"/>
  <c r="AA1588" i="18"/>
  <c r="Z1589" i="18"/>
  <c r="W1589" i="18" s="1"/>
  <c r="AA1589" i="18"/>
  <c r="Z1590" i="18"/>
  <c r="W1590" i="18" s="1"/>
  <c r="AA1590" i="18"/>
  <c r="Z1591" i="18"/>
  <c r="W1591" i="18" s="1"/>
  <c r="AA1591" i="18"/>
  <c r="Z1592" i="18"/>
  <c r="W1592" i="18" s="1"/>
  <c r="AA1592" i="18"/>
  <c r="Z1593" i="18"/>
  <c r="W1593" i="18" s="1"/>
  <c r="AA1593" i="18"/>
  <c r="Z1594" i="18"/>
  <c r="W1594" i="18" s="1"/>
  <c r="AA1594" i="18"/>
  <c r="Z1595" i="18"/>
  <c r="W1595" i="18" s="1"/>
  <c r="AA1595" i="18"/>
  <c r="Z1596" i="18"/>
  <c r="W1596" i="18" s="1"/>
  <c r="AA1596" i="18"/>
  <c r="Z1597" i="18"/>
  <c r="W1597" i="18" s="1"/>
  <c r="AA1597" i="18"/>
  <c r="Z1598" i="18"/>
  <c r="W1598" i="18" s="1"/>
  <c r="AA1598" i="18"/>
  <c r="Z1599" i="18"/>
  <c r="W1599" i="18" s="1"/>
  <c r="AA1599" i="18"/>
  <c r="Z1600" i="18"/>
  <c r="W1600" i="18" s="1"/>
  <c r="AA1600" i="18"/>
  <c r="Z1601" i="18"/>
  <c r="W1601" i="18" s="1"/>
  <c r="AA1601" i="18"/>
  <c r="Z1602" i="18"/>
  <c r="W1602" i="18" s="1"/>
  <c r="AA1602" i="18"/>
  <c r="Z1603" i="18"/>
  <c r="W1603" i="18" s="1"/>
  <c r="AA1603" i="18"/>
  <c r="Z1604" i="18"/>
  <c r="W1604" i="18" s="1"/>
  <c r="AA1604" i="18"/>
  <c r="Z1605" i="18"/>
  <c r="W1605" i="18" s="1"/>
  <c r="AA1605" i="18"/>
  <c r="Z1606" i="18"/>
  <c r="W1606" i="18" s="1"/>
  <c r="AA1606" i="18"/>
  <c r="Z1607" i="18"/>
  <c r="W1607" i="18" s="1"/>
  <c r="AA1607" i="18"/>
  <c r="Z1608" i="18"/>
  <c r="W1608" i="18" s="1"/>
  <c r="AA1608" i="18"/>
  <c r="Z1609" i="18"/>
  <c r="W1609" i="18" s="1"/>
  <c r="AA1609" i="18"/>
  <c r="Z1610" i="18"/>
  <c r="W1610" i="18" s="1"/>
  <c r="AA1610" i="18"/>
  <c r="Z1611" i="18"/>
  <c r="W1611" i="18" s="1"/>
  <c r="AA1611" i="18"/>
  <c r="Z1612" i="18"/>
  <c r="W1612" i="18" s="1"/>
  <c r="AA1612" i="18"/>
  <c r="Z1613" i="18"/>
  <c r="W1613" i="18" s="1"/>
  <c r="AA1613" i="18"/>
  <c r="Z1614" i="18"/>
  <c r="W1614" i="18" s="1"/>
  <c r="AA1614" i="18"/>
  <c r="Z1615" i="18"/>
  <c r="W1615" i="18" s="1"/>
  <c r="AA1615" i="18"/>
  <c r="Z1616" i="18"/>
  <c r="W1616" i="18" s="1"/>
  <c r="AA1616" i="18"/>
  <c r="Z1617" i="18"/>
  <c r="W1617" i="18" s="1"/>
  <c r="AA1617" i="18"/>
  <c r="Z1618" i="18"/>
  <c r="W1618" i="18" s="1"/>
  <c r="AA1618" i="18"/>
  <c r="Z1619" i="18"/>
  <c r="W1619" i="18" s="1"/>
  <c r="AA1619" i="18"/>
  <c r="Z1620" i="18"/>
  <c r="W1620" i="18" s="1"/>
  <c r="AA1620" i="18"/>
  <c r="Z1621" i="18"/>
  <c r="W1621" i="18" s="1"/>
  <c r="AA1621" i="18"/>
  <c r="Z1622" i="18"/>
  <c r="W1622" i="18" s="1"/>
  <c r="AA1622" i="18"/>
  <c r="Z1623" i="18"/>
  <c r="W1623" i="18" s="1"/>
  <c r="AA1623" i="18"/>
  <c r="Z1624" i="18"/>
  <c r="W1624" i="18" s="1"/>
  <c r="AA1624" i="18"/>
  <c r="Z1625" i="18"/>
  <c r="W1625" i="18" s="1"/>
  <c r="AA1625" i="18"/>
  <c r="Z1626" i="18"/>
  <c r="W1626" i="18" s="1"/>
  <c r="AA1626" i="18"/>
  <c r="Z1627" i="18"/>
  <c r="W1627" i="18" s="1"/>
  <c r="AA1627" i="18"/>
  <c r="Z1628" i="18"/>
  <c r="W1628" i="18" s="1"/>
  <c r="AA1628" i="18"/>
  <c r="Z1629" i="18"/>
  <c r="W1629" i="18" s="1"/>
  <c r="AA1629" i="18"/>
  <c r="Z1630" i="18"/>
  <c r="W1630" i="18" s="1"/>
  <c r="AA1630" i="18"/>
  <c r="Z1631" i="18"/>
  <c r="W1631" i="18" s="1"/>
  <c r="AA1631" i="18"/>
  <c r="Z1632" i="18"/>
  <c r="W1632" i="18" s="1"/>
  <c r="AA1632" i="18"/>
  <c r="Z1633" i="18"/>
  <c r="W1633" i="18" s="1"/>
  <c r="AA1633" i="18"/>
  <c r="Z1634" i="18"/>
  <c r="W1634" i="18" s="1"/>
  <c r="AA1634" i="18"/>
  <c r="Z1635" i="18"/>
  <c r="W1635" i="18" s="1"/>
  <c r="AA1635" i="18"/>
  <c r="Z1636" i="18"/>
  <c r="W1636" i="18" s="1"/>
  <c r="AA1636" i="18"/>
  <c r="Z1637" i="18"/>
  <c r="W1637" i="18" s="1"/>
  <c r="AA1637" i="18"/>
  <c r="Z1638" i="18"/>
  <c r="W1638" i="18" s="1"/>
  <c r="AA1638" i="18"/>
  <c r="Z1639" i="18"/>
  <c r="W1639" i="18" s="1"/>
  <c r="AA1639" i="18"/>
  <c r="Z1640" i="18"/>
  <c r="W1640" i="18" s="1"/>
  <c r="AA1640" i="18"/>
  <c r="Z1641" i="18"/>
  <c r="W1641" i="18" s="1"/>
  <c r="AA1641" i="18"/>
  <c r="Z1642" i="18"/>
  <c r="W1642" i="18" s="1"/>
  <c r="AA1642" i="18"/>
  <c r="Z1643" i="18"/>
  <c r="W1643" i="18" s="1"/>
  <c r="AA1643" i="18"/>
  <c r="Z1644" i="18"/>
  <c r="W1644" i="18" s="1"/>
  <c r="AA1644" i="18"/>
  <c r="Z1645" i="18"/>
  <c r="W1645" i="18" s="1"/>
  <c r="AA1645" i="18"/>
  <c r="Z1646" i="18"/>
  <c r="W1646" i="18" s="1"/>
  <c r="AA1646" i="18"/>
  <c r="Z1647" i="18"/>
  <c r="W1647" i="18" s="1"/>
  <c r="AA1647" i="18"/>
  <c r="Z1648" i="18"/>
  <c r="W1648" i="18" s="1"/>
  <c r="AA1648" i="18"/>
  <c r="Z1649" i="18"/>
  <c r="W1649" i="18" s="1"/>
  <c r="AA1649" i="18"/>
  <c r="Z1650" i="18"/>
  <c r="W1650" i="18" s="1"/>
  <c r="AA1650" i="18"/>
  <c r="Z1651" i="18"/>
  <c r="W1651" i="18" s="1"/>
  <c r="AA1651" i="18"/>
  <c r="Z1652" i="18"/>
  <c r="W1652" i="18" s="1"/>
  <c r="AA1652" i="18"/>
  <c r="Z1653" i="18"/>
  <c r="W1653" i="18" s="1"/>
  <c r="AA1653" i="18"/>
  <c r="Z1654" i="18"/>
  <c r="W1654" i="18" s="1"/>
  <c r="AA1654" i="18"/>
  <c r="Z1655" i="18"/>
  <c r="W1655" i="18" s="1"/>
  <c r="AA1655" i="18"/>
  <c r="Z1656" i="18"/>
  <c r="W1656" i="18" s="1"/>
  <c r="AA1656" i="18"/>
  <c r="Z1657" i="18"/>
  <c r="W1657" i="18" s="1"/>
  <c r="AA1657" i="18"/>
  <c r="Z1658" i="18"/>
  <c r="W1658" i="18" s="1"/>
  <c r="AA1658" i="18"/>
  <c r="Z1659" i="18"/>
  <c r="W1659" i="18" s="1"/>
  <c r="AA1659" i="18"/>
  <c r="Z1660" i="18"/>
  <c r="W1660" i="18" s="1"/>
  <c r="AA1660" i="18"/>
  <c r="Z1661" i="18"/>
  <c r="W1661" i="18" s="1"/>
  <c r="AA1661" i="18"/>
  <c r="Z1662" i="18"/>
  <c r="W1662" i="18" s="1"/>
  <c r="AA1662" i="18"/>
  <c r="Z1663" i="18"/>
  <c r="W1663" i="18" s="1"/>
  <c r="AA1663" i="18"/>
  <c r="Z1664" i="18"/>
  <c r="W1664" i="18" s="1"/>
  <c r="AA1664" i="18"/>
  <c r="Z1665" i="18"/>
  <c r="W1665" i="18" s="1"/>
  <c r="AA1665" i="18"/>
  <c r="Z1666" i="18"/>
  <c r="W1666" i="18" s="1"/>
  <c r="AA1666" i="18"/>
  <c r="Z1667" i="18"/>
  <c r="W1667" i="18" s="1"/>
  <c r="AA1667" i="18"/>
  <c r="Z1668" i="18"/>
  <c r="W1668" i="18" s="1"/>
  <c r="AA1668" i="18"/>
  <c r="Z1669" i="18"/>
  <c r="W1669" i="18" s="1"/>
  <c r="AA1669" i="18"/>
  <c r="Z1670" i="18"/>
  <c r="W1670" i="18" s="1"/>
  <c r="AA1670" i="18"/>
  <c r="Z1671" i="18"/>
  <c r="W1671" i="18" s="1"/>
  <c r="AA1671" i="18"/>
  <c r="Z1672" i="18"/>
  <c r="W1672" i="18" s="1"/>
  <c r="AA1672" i="18"/>
  <c r="Z1673" i="18"/>
  <c r="W1673" i="18" s="1"/>
  <c r="AA1673" i="18"/>
  <c r="Z1674" i="18"/>
  <c r="W1674" i="18" s="1"/>
  <c r="AA1674" i="18"/>
  <c r="Z1675" i="18"/>
  <c r="W1675" i="18" s="1"/>
  <c r="AA1675" i="18"/>
  <c r="Z1676" i="18"/>
  <c r="W1676" i="18" s="1"/>
  <c r="AA1676" i="18"/>
  <c r="Z1677" i="18"/>
  <c r="W1677" i="18" s="1"/>
  <c r="AA1677" i="18"/>
  <c r="Z1678" i="18"/>
  <c r="W1678" i="18" s="1"/>
  <c r="AA1678" i="18"/>
  <c r="Z1679" i="18"/>
  <c r="W1679" i="18" s="1"/>
  <c r="AA1679" i="18"/>
  <c r="Z1680" i="18"/>
  <c r="W1680" i="18" s="1"/>
  <c r="AA1680" i="18"/>
  <c r="Z1681" i="18"/>
  <c r="W1681" i="18" s="1"/>
  <c r="AA1681" i="18"/>
  <c r="Z1682" i="18"/>
  <c r="W1682" i="18" s="1"/>
  <c r="AA1682" i="18"/>
  <c r="Z1683" i="18"/>
  <c r="W1683" i="18" s="1"/>
  <c r="AA1683" i="18"/>
  <c r="Z1684" i="18"/>
  <c r="W1684" i="18" s="1"/>
  <c r="AA1684" i="18"/>
  <c r="Z1685" i="18"/>
  <c r="W1685" i="18" s="1"/>
  <c r="AA1685" i="18"/>
  <c r="Z1686" i="18"/>
  <c r="W1686" i="18" s="1"/>
  <c r="AA1686" i="18"/>
  <c r="Z1687" i="18"/>
  <c r="W1687" i="18" s="1"/>
  <c r="AA1687" i="18"/>
  <c r="Z1688" i="18"/>
  <c r="W1688" i="18" s="1"/>
  <c r="AA1688" i="18"/>
  <c r="Z1689" i="18"/>
  <c r="W1689" i="18" s="1"/>
  <c r="AA1689" i="18"/>
  <c r="Z1690" i="18"/>
  <c r="W1690" i="18" s="1"/>
  <c r="AA1690" i="18"/>
  <c r="Z1691" i="18"/>
  <c r="W1691" i="18" s="1"/>
  <c r="AA1691" i="18"/>
  <c r="Z1692" i="18"/>
  <c r="W1692" i="18" s="1"/>
  <c r="AA1692" i="18"/>
  <c r="Z1693" i="18"/>
  <c r="W1693" i="18" s="1"/>
  <c r="AA1693" i="18"/>
  <c r="Z1694" i="18"/>
  <c r="W1694" i="18" s="1"/>
  <c r="AA1694" i="18"/>
  <c r="Z1695" i="18"/>
  <c r="W1695" i="18" s="1"/>
  <c r="AA1695" i="18"/>
  <c r="Z1696" i="18"/>
  <c r="W1696" i="18" s="1"/>
  <c r="AA1696" i="18"/>
  <c r="Z1697" i="18"/>
  <c r="W1697" i="18" s="1"/>
  <c r="AA1697" i="18"/>
  <c r="Z1698" i="18"/>
  <c r="W1698" i="18" s="1"/>
  <c r="AA1698" i="18"/>
  <c r="Z1699" i="18"/>
  <c r="W1699" i="18" s="1"/>
  <c r="AA1699" i="18"/>
  <c r="Z1700" i="18"/>
  <c r="W1700" i="18" s="1"/>
  <c r="AA1700" i="18"/>
  <c r="Z1701" i="18"/>
  <c r="W1701" i="18" s="1"/>
  <c r="AA1701" i="18"/>
  <c r="Z1702" i="18"/>
  <c r="W1702" i="18" s="1"/>
  <c r="AA1702" i="18"/>
  <c r="Z1703" i="18"/>
  <c r="W1703" i="18" s="1"/>
  <c r="AA1703" i="18"/>
  <c r="Z1704" i="18"/>
  <c r="W1704" i="18" s="1"/>
  <c r="AA1704" i="18"/>
  <c r="Z1705" i="18"/>
  <c r="W1705" i="18" s="1"/>
  <c r="AA1705" i="18"/>
  <c r="Z1706" i="18"/>
  <c r="W1706" i="18" s="1"/>
  <c r="AA1706" i="18"/>
  <c r="Z1707" i="18"/>
  <c r="W1707" i="18" s="1"/>
  <c r="AA1707" i="18"/>
  <c r="Z1708" i="18"/>
  <c r="W1708" i="18" s="1"/>
  <c r="AA1708" i="18"/>
  <c r="Z1709" i="18"/>
  <c r="W1709" i="18" s="1"/>
  <c r="AA1709" i="18"/>
  <c r="Z1710" i="18"/>
  <c r="W1710" i="18" s="1"/>
  <c r="AA1710" i="18"/>
  <c r="Z1711" i="18"/>
  <c r="W1711" i="18" s="1"/>
  <c r="AA1711" i="18"/>
  <c r="Z1712" i="18"/>
  <c r="W1712" i="18" s="1"/>
  <c r="AA1712" i="18"/>
  <c r="Z1713" i="18"/>
  <c r="W1713" i="18" s="1"/>
  <c r="AA1713" i="18"/>
  <c r="Z1714" i="18"/>
  <c r="W1714" i="18" s="1"/>
  <c r="AA1714" i="18"/>
  <c r="Z1715" i="18"/>
  <c r="W1715" i="18" s="1"/>
  <c r="AA1715" i="18"/>
  <c r="Z1716" i="18"/>
  <c r="W1716" i="18" s="1"/>
  <c r="AA1716" i="18"/>
  <c r="Z1717" i="18"/>
  <c r="W1717" i="18" s="1"/>
  <c r="AA1717" i="18"/>
  <c r="Z1718" i="18"/>
  <c r="W1718" i="18" s="1"/>
  <c r="AA1718" i="18"/>
  <c r="Z1719" i="18"/>
  <c r="W1719" i="18" s="1"/>
  <c r="AA1719" i="18"/>
  <c r="Z1720" i="18"/>
  <c r="W1720" i="18" s="1"/>
  <c r="AA1720" i="18"/>
  <c r="Z1721" i="18"/>
  <c r="W1721" i="18" s="1"/>
  <c r="AA1721" i="18"/>
  <c r="Z1722" i="18"/>
  <c r="W1722" i="18" s="1"/>
  <c r="AA1722" i="18"/>
  <c r="Z1723" i="18"/>
  <c r="W1723" i="18" s="1"/>
  <c r="AA1723" i="18"/>
  <c r="Z1724" i="18"/>
  <c r="W1724" i="18" s="1"/>
  <c r="AA1724" i="18"/>
  <c r="Z1725" i="18"/>
  <c r="W1725" i="18" s="1"/>
  <c r="AA1725" i="18"/>
  <c r="Z1726" i="18"/>
  <c r="W1726" i="18" s="1"/>
  <c r="AA1726" i="18"/>
  <c r="Z1727" i="18"/>
  <c r="W1727" i="18" s="1"/>
  <c r="AA1727" i="18"/>
  <c r="Z1728" i="18"/>
  <c r="W1728" i="18" s="1"/>
  <c r="AA1728" i="18"/>
  <c r="Z1729" i="18"/>
  <c r="W1729" i="18" s="1"/>
  <c r="AA1729" i="18"/>
  <c r="Z1730" i="18"/>
  <c r="W1730" i="18" s="1"/>
  <c r="AA1730" i="18"/>
  <c r="Z1731" i="18"/>
  <c r="W1731" i="18" s="1"/>
  <c r="AA1731" i="18"/>
  <c r="Z1732" i="18"/>
  <c r="W1732" i="18" s="1"/>
  <c r="AA1732" i="18"/>
  <c r="Z1733" i="18"/>
  <c r="W1733" i="18" s="1"/>
  <c r="AA1733" i="18"/>
  <c r="Z1734" i="18"/>
  <c r="W1734" i="18" s="1"/>
  <c r="AA1734" i="18"/>
  <c r="Z1735" i="18"/>
  <c r="W1735" i="18" s="1"/>
  <c r="AA1735" i="18"/>
  <c r="Z1736" i="18"/>
  <c r="W1736" i="18" s="1"/>
  <c r="AA1736" i="18"/>
  <c r="Z1737" i="18"/>
  <c r="W1737" i="18" s="1"/>
  <c r="AA1737" i="18"/>
  <c r="Z1738" i="18"/>
  <c r="W1738" i="18" s="1"/>
  <c r="AA1738" i="18"/>
  <c r="Z1739" i="18"/>
  <c r="W1739" i="18" s="1"/>
  <c r="AA1739" i="18"/>
  <c r="Z1740" i="18"/>
  <c r="W1740" i="18" s="1"/>
  <c r="AA1740" i="18"/>
  <c r="Z1741" i="18"/>
  <c r="W1741" i="18" s="1"/>
  <c r="AA1741" i="18"/>
  <c r="Z1742" i="18"/>
  <c r="W1742" i="18" s="1"/>
  <c r="AA1742" i="18"/>
  <c r="Z1743" i="18"/>
  <c r="W1743" i="18" s="1"/>
  <c r="AA1743" i="18"/>
  <c r="Z1744" i="18"/>
  <c r="W1744" i="18" s="1"/>
  <c r="AA1744" i="18"/>
  <c r="Z1745" i="18"/>
  <c r="W1745" i="18" s="1"/>
  <c r="AA1745" i="18"/>
  <c r="Z1746" i="18"/>
  <c r="W1746" i="18" s="1"/>
  <c r="AA1746" i="18"/>
  <c r="Z1747" i="18"/>
  <c r="W1747" i="18" s="1"/>
  <c r="AA1747" i="18"/>
  <c r="Z1748" i="18"/>
  <c r="W1748" i="18" s="1"/>
  <c r="AA1748" i="18"/>
  <c r="Z1749" i="18"/>
  <c r="W1749" i="18" s="1"/>
  <c r="AA1749" i="18"/>
  <c r="Z1750" i="18"/>
  <c r="W1750" i="18" s="1"/>
  <c r="AA1750" i="18"/>
  <c r="Z1751" i="18"/>
  <c r="W1751" i="18" s="1"/>
  <c r="AA1751" i="18"/>
  <c r="Z1752" i="18"/>
  <c r="W1752" i="18" s="1"/>
  <c r="AA1752" i="18"/>
  <c r="Z1753" i="18"/>
  <c r="W1753" i="18" s="1"/>
  <c r="AA1753" i="18"/>
  <c r="Z1754" i="18"/>
  <c r="W1754" i="18" s="1"/>
  <c r="AA1754" i="18"/>
  <c r="Z1755" i="18"/>
  <c r="W1755" i="18" s="1"/>
  <c r="AA1755" i="18"/>
  <c r="Z1756" i="18"/>
  <c r="W1756" i="18" s="1"/>
  <c r="AA1756" i="18"/>
  <c r="Z1757" i="18"/>
  <c r="W1757" i="18" s="1"/>
  <c r="AA1757" i="18"/>
  <c r="Z1758" i="18"/>
  <c r="W1758" i="18" s="1"/>
  <c r="AA1758" i="18"/>
  <c r="Z1759" i="18"/>
  <c r="W1759" i="18" s="1"/>
  <c r="AA1759" i="18"/>
  <c r="Z1760" i="18"/>
  <c r="W1760" i="18" s="1"/>
  <c r="AA1760" i="18"/>
  <c r="Z1761" i="18"/>
  <c r="W1761" i="18" s="1"/>
  <c r="AA1761" i="18"/>
  <c r="Z1762" i="18"/>
  <c r="W1762" i="18" s="1"/>
  <c r="AA1762" i="18"/>
  <c r="Z1763" i="18"/>
  <c r="W1763" i="18" s="1"/>
  <c r="AA1763" i="18"/>
  <c r="Z1764" i="18"/>
  <c r="W1764" i="18" s="1"/>
  <c r="AA1764" i="18"/>
  <c r="Z1765" i="18"/>
  <c r="W1765" i="18" s="1"/>
  <c r="AA1765" i="18"/>
  <c r="Z1766" i="18"/>
  <c r="W1766" i="18" s="1"/>
  <c r="AA1766" i="18"/>
  <c r="Z1767" i="18"/>
  <c r="W1767" i="18" s="1"/>
  <c r="AA1767" i="18"/>
  <c r="Z1768" i="18"/>
  <c r="W1768" i="18" s="1"/>
  <c r="AA1768" i="18"/>
  <c r="Z1769" i="18"/>
  <c r="W1769" i="18" s="1"/>
  <c r="AA1769" i="18"/>
  <c r="Z1770" i="18"/>
  <c r="W1770" i="18" s="1"/>
  <c r="AA1770" i="18"/>
  <c r="Z1771" i="18"/>
  <c r="W1771" i="18" s="1"/>
  <c r="AA1771" i="18"/>
  <c r="Z1772" i="18"/>
  <c r="W1772" i="18" s="1"/>
  <c r="AA1772" i="18"/>
  <c r="Z1773" i="18"/>
  <c r="W1773" i="18" s="1"/>
  <c r="AA1773" i="18"/>
  <c r="Z1774" i="18"/>
  <c r="W1774" i="18" s="1"/>
  <c r="AA1774" i="18"/>
  <c r="Z1775" i="18"/>
  <c r="W1775" i="18" s="1"/>
  <c r="AA1775" i="18"/>
  <c r="Z1776" i="18"/>
  <c r="W1776" i="18" s="1"/>
  <c r="AA1776" i="18"/>
  <c r="Z1777" i="18"/>
  <c r="W1777" i="18" s="1"/>
  <c r="AA1777" i="18"/>
  <c r="Z1778" i="18"/>
  <c r="W1778" i="18" s="1"/>
  <c r="AA1778" i="18"/>
  <c r="Z1779" i="18"/>
  <c r="W1779" i="18" s="1"/>
  <c r="AA1779" i="18"/>
  <c r="Z1780" i="18"/>
  <c r="W1780" i="18" s="1"/>
  <c r="AA1780" i="18"/>
  <c r="Z1781" i="18"/>
  <c r="W1781" i="18" s="1"/>
  <c r="AA1781" i="18"/>
  <c r="Z1782" i="18"/>
  <c r="W1782" i="18" s="1"/>
  <c r="AA1782" i="18"/>
  <c r="Z1783" i="18"/>
  <c r="W1783" i="18" s="1"/>
  <c r="AA1783" i="18"/>
  <c r="Z1784" i="18"/>
  <c r="W1784" i="18" s="1"/>
  <c r="AA1784" i="18"/>
  <c r="Z1785" i="18"/>
  <c r="W1785" i="18" s="1"/>
  <c r="AA1785" i="18"/>
  <c r="Z1786" i="18"/>
  <c r="W1786" i="18" s="1"/>
  <c r="AA1786" i="18"/>
  <c r="Z1787" i="18"/>
  <c r="W1787" i="18" s="1"/>
  <c r="AA1787" i="18"/>
  <c r="Z1788" i="18"/>
  <c r="W1788" i="18" s="1"/>
  <c r="AA1788" i="18"/>
  <c r="Z1789" i="18"/>
  <c r="W1789" i="18" s="1"/>
  <c r="AA1789" i="18"/>
  <c r="Z1790" i="18"/>
  <c r="W1790" i="18" s="1"/>
  <c r="AA1790" i="18"/>
  <c r="Z1791" i="18"/>
  <c r="W1791" i="18" s="1"/>
  <c r="AA1791" i="18"/>
  <c r="Z1792" i="18"/>
  <c r="W1792" i="18" s="1"/>
  <c r="AA1792" i="18"/>
  <c r="Z1793" i="18"/>
  <c r="W1793" i="18" s="1"/>
  <c r="AA1793" i="18"/>
  <c r="Z1794" i="18"/>
  <c r="W1794" i="18" s="1"/>
  <c r="AA1794" i="18"/>
  <c r="Z1795" i="18"/>
  <c r="W1795" i="18" s="1"/>
  <c r="AA1795" i="18"/>
  <c r="Z1796" i="18"/>
  <c r="W1796" i="18" s="1"/>
  <c r="AA1796" i="18"/>
  <c r="Z1797" i="18"/>
  <c r="W1797" i="18" s="1"/>
  <c r="AA1797" i="18"/>
  <c r="Z1798" i="18"/>
  <c r="W1798" i="18" s="1"/>
  <c r="AA1798" i="18"/>
  <c r="Z1799" i="18"/>
  <c r="W1799" i="18" s="1"/>
  <c r="AA1799" i="18"/>
  <c r="Z1800" i="18"/>
  <c r="W1800" i="18" s="1"/>
  <c r="AA1800" i="18"/>
  <c r="Z1801" i="18"/>
  <c r="W1801" i="18" s="1"/>
  <c r="AA1801" i="18"/>
  <c r="Z1802" i="18"/>
  <c r="W1802" i="18" s="1"/>
  <c r="AA1802" i="18"/>
  <c r="Z1803" i="18"/>
  <c r="W1803" i="18" s="1"/>
  <c r="AA1803" i="18"/>
  <c r="Z1804" i="18"/>
  <c r="W1804" i="18" s="1"/>
  <c r="AA1804" i="18"/>
  <c r="Z1805" i="18"/>
  <c r="W1805" i="18" s="1"/>
  <c r="AA1805" i="18"/>
  <c r="Z1806" i="18"/>
  <c r="W1806" i="18" s="1"/>
  <c r="AA1806" i="18"/>
  <c r="Z1807" i="18"/>
  <c r="W1807" i="18" s="1"/>
  <c r="AA1807" i="18"/>
  <c r="Z1808" i="18"/>
  <c r="W1808" i="18" s="1"/>
  <c r="AA1808" i="18"/>
  <c r="Z1809" i="18"/>
  <c r="W1809" i="18" s="1"/>
  <c r="AA1809" i="18"/>
  <c r="Z1810" i="18"/>
  <c r="W1810" i="18" s="1"/>
  <c r="AA1810" i="18"/>
  <c r="Z1811" i="18"/>
  <c r="W1811" i="18" s="1"/>
  <c r="AA1811" i="18"/>
  <c r="Z1812" i="18"/>
  <c r="W1812" i="18" s="1"/>
  <c r="AA1812" i="18"/>
  <c r="Z1813" i="18"/>
  <c r="W1813" i="18" s="1"/>
  <c r="AA1813" i="18"/>
  <c r="Z1814" i="18"/>
  <c r="W1814" i="18" s="1"/>
  <c r="AA1814" i="18"/>
  <c r="Z1815" i="18"/>
  <c r="W1815" i="18" s="1"/>
  <c r="AA1815" i="18"/>
  <c r="Z1816" i="18"/>
  <c r="W1816" i="18" s="1"/>
  <c r="AA1816" i="18"/>
  <c r="Z1817" i="18"/>
  <c r="W1817" i="18" s="1"/>
  <c r="AA1817" i="18"/>
  <c r="Z1818" i="18"/>
  <c r="W1818" i="18" s="1"/>
  <c r="AA1818" i="18"/>
  <c r="Z1819" i="18"/>
  <c r="W1819" i="18" s="1"/>
  <c r="AA1819" i="18"/>
  <c r="Z1820" i="18"/>
  <c r="W1820" i="18" s="1"/>
  <c r="AA1820" i="18"/>
  <c r="Z1821" i="18"/>
  <c r="W1821" i="18" s="1"/>
  <c r="AA1821" i="18"/>
  <c r="Z1822" i="18"/>
  <c r="W1822" i="18" s="1"/>
  <c r="AA1822" i="18"/>
  <c r="Z1823" i="18"/>
  <c r="W1823" i="18" s="1"/>
  <c r="AA1823" i="18"/>
  <c r="Z1824" i="18"/>
  <c r="W1824" i="18" s="1"/>
  <c r="AA1824" i="18"/>
  <c r="Z1825" i="18"/>
  <c r="W1825" i="18" s="1"/>
  <c r="AA1825" i="18"/>
  <c r="Z1826" i="18"/>
  <c r="W1826" i="18" s="1"/>
  <c r="AA1826" i="18"/>
  <c r="Z1827" i="18"/>
  <c r="W1827" i="18" s="1"/>
  <c r="AA1827" i="18"/>
  <c r="Z1828" i="18"/>
  <c r="W1828" i="18" s="1"/>
  <c r="AA1828" i="18"/>
  <c r="Z1829" i="18"/>
  <c r="W1829" i="18" s="1"/>
  <c r="AA1829" i="18"/>
  <c r="Z1830" i="18"/>
  <c r="W1830" i="18" s="1"/>
  <c r="AA1830" i="18"/>
  <c r="Z1831" i="18"/>
  <c r="W1831" i="18" s="1"/>
  <c r="AA1831" i="18"/>
  <c r="Z1832" i="18"/>
  <c r="W1832" i="18" s="1"/>
  <c r="AA1832" i="18"/>
  <c r="Z1833" i="18"/>
  <c r="W1833" i="18" s="1"/>
  <c r="AA1833" i="18"/>
  <c r="Z1834" i="18"/>
  <c r="W1834" i="18" s="1"/>
  <c r="AA1834" i="18"/>
  <c r="Z1835" i="18"/>
  <c r="W1835" i="18" s="1"/>
  <c r="AA1835" i="18"/>
  <c r="Z1836" i="18"/>
  <c r="W1836" i="18" s="1"/>
  <c r="AA1836" i="18"/>
  <c r="Z1837" i="18"/>
  <c r="W1837" i="18" s="1"/>
  <c r="AA1837" i="18"/>
  <c r="Z1838" i="18"/>
  <c r="W1838" i="18" s="1"/>
  <c r="AA1838" i="18"/>
  <c r="Z1839" i="18"/>
  <c r="W1839" i="18" s="1"/>
  <c r="AA1839" i="18"/>
  <c r="Z1840" i="18"/>
  <c r="W1840" i="18" s="1"/>
  <c r="AA1840" i="18"/>
  <c r="Z1841" i="18"/>
  <c r="W1841" i="18" s="1"/>
  <c r="AA1841" i="18"/>
  <c r="Z1842" i="18"/>
  <c r="W1842" i="18" s="1"/>
  <c r="AA1842" i="18"/>
  <c r="Z1843" i="18"/>
  <c r="W1843" i="18" s="1"/>
  <c r="AA1843" i="18"/>
  <c r="Z1844" i="18"/>
  <c r="W1844" i="18" s="1"/>
  <c r="AA1844" i="18"/>
  <c r="Z1845" i="18"/>
  <c r="W1845" i="18" s="1"/>
  <c r="AA1845" i="18"/>
  <c r="Z1846" i="18"/>
  <c r="W1846" i="18" s="1"/>
  <c r="AA1846" i="18"/>
  <c r="Z1847" i="18"/>
  <c r="W1847" i="18" s="1"/>
  <c r="AA1847" i="18"/>
  <c r="Z1848" i="18"/>
  <c r="W1848" i="18" s="1"/>
  <c r="AA1848" i="18"/>
  <c r="Z1849" i="18"/>
  <c r="W1849" i="18" s="1"/>
  <c r="AA1849" i="18"/>
  <c r="Z1850" i="18"/>
  <c r="W1850" i="18" s="1"/>
  <c r="AA1850" i="18"/>
  <c r="Z1851" i="18"/>
  <c r="W1851" i="18" s="1"/>
  <c r="AA1851" i="18"/>
  <c r="Z1852" i="18"/>
  <c r="W1852" i="18" s="1"/>
  <c r="AA1852" i="18"/>
  <c r="Z1853" i="18"/>
  <c r="W1853" i="18" s="1"/>
  <c r="AA1853" i="18"/>
  <c r="Z1854" i="18"/>
  <c r="W1854" i="18" s="1"/>
  <c r="AA1854" i="18"/>
  <c r="Z1855" i="18"/>
  <c r="W1855" i="18" s="1"/>
  <c r="AA1855" i="18"/>
  <c r="Z1856" i="18"/>
  <c r="W1856" i="18" s="1"/>
  <c r="AA1856" i="18"/>
  <c r="Z1857" i="18"/>
  <c r="W1857" i="18" s="1"/>
  <c r="AA1857" i="18"/>
  <c r="Z1858" i="18"/>
  <c r="W1858" i="18" s="1"/>
  <c r="AA1858" i="18"/>
  <c r="Z1859" i="18"/>
  <c r="W1859" i="18" s="1"/>
  <c r="AA1859" i="18"/>
  <c r="Z1860" i="18"/>
  <c r="W1860" i="18" s="1"/>
  <c r="AA1860" i="18"/>
  <c r="Z1861" i="18"/>
  <c r="W1861" i="18" s="1"/>
  <c r="AA1861" i="18"/>
  <c r="Z1862" i="18"/>
  <c r="W1862" i="18" s="1"/>
  <c r="AA1862" i="18"/>
  <c r="Z1863" i="18"/>
  <c r="W1863" i="18" s="1"/>
  <c r="AA1863" i="18"/>
  <c r="Z1864" i="18"/>
  <c r="W1864" i="18" s="1"/>
  <c r="AA1864" i="18"/>
  <c r="Z1865" i="18"/>
  <c r="W1865" i="18" s="1"/>
  <c r="AA1865" i="18"/>
  <c r="Z1866" i="18"/>
  <c r="W1866" i="18" s="1"/>
  <c r="AA1866" i="18"/>
  <c r="Z1867" i="18"/>
  <c r="W1867" i="18" s="1"/>
  <c r="AA1867" i="18"/>
  <c r="Z1868" i="18"/>
  <c r="W1868" i="18" s="1"/>
  <c r="AA1868" i="18"/>
  <c r="Z1869" i="18"/>
  <c r="W1869" i="18" s="1"/>
  <c r="AA1869" i="18"/>
  <c r="Z1870" i="18"/>
  <c r="W1870" i="18" s="1"/>
  <c r="AA1870" i="18"/>
  <c r="Z1871" i="18"/>
  <c r="W1871" i="18" s="1"/>
  <c r="AA1871" i="18"/>
  <c r="Z1872" i="18"/>
  <c r="W1872" i="18" s="1"/>
  <c r="AA1872" i="18"/>
  <c r="Z1873" i="18"/>
  <c r="W1873" i="18" s="1"/>
  <c r="AA1873" i="18"/>
  <c r="Z1874" i="18"/>
  <c r="W1874" i="18" s="1"/>
  <c r="AA1874" i="18"/>
  <c r="Z1875" i="18"/>
  <c r="W1875" i="18" s="1"/>
  <c r="AA1875" i="18"/>
  <c r="Z1876" i="18"/>
  <c r="W1876" i="18" s="1"/>
  <c r="AA1876" i="18"/>
  <c r="Z1877" i="18"/>
  <c r="W1877" i="18" s="1"/>
  <c r="AA1877" i="18"/>
  <c r="Z1878" i="18"/>
  <c r="W1878" i="18" s="1"/>
  <c r="AA1878" i="18"/>
  <c r="Z1879" i="18"/>
  <c r="W1879" i="18" s="1"/>
  <c r="AA1879" i="18"/>
  <c r="Z1880" i="18"/>
  <c r="W1880" i="18" s="1"/>
  <c r="AA1880" i="18"/>
  <c r="Z1881" i="18"/>
  <c r="W1881" i="18" s="1"/>
  <c r="AA1881" i="18"/>
  <c r="Z1882" i="18"/>
  <c r="W1882" i="18" s="1"/>
  <c r="AA1882" i="18"/>
  <c r="Z1883" i="18"/>
  <c r="W1883" i="18" s="1"/>
  <c r="AA1883" i="18"/>
  <c r="Z1884" i="18"/>
  <c r="W1884" i="18" s="1"/>
  <c r="AA1884" i="18"/>
  <c r="Z1885" i="18"/>
  <c r="W1885" i="18" s="1"/>
  <c r="AA1885" i="18"/>
  <c r="Z1886" i="18"/>
  <c r="W1886" i="18" s="1"/>
  <c r="AA1886" i="18"/>
  <c r="Z1887" i="18"/>
  <c r="W1887" i="18" s="1"/>
  <c r="AA1887" i="18"/>
  <c r="Z1888" i="18"/>
  <c r="W1888" i="18" s="1"/>
  <c r="AA1888" i="18"/>
  <c r="Z1889" i="18"/>
  <c r="W1889" i="18" s="1"/>
  <c r="AA1889" i="18"/>
  <c r="Z1890" i="18"/>
  <c r="W1890" i="18" s="1"/>
  <c r="AA1890" i="18"/>
  <c r="Z1891" i="18"/>
  <c r="W1891" i="18" s="1"/>
  <c r="AA1891" i="18"/>
  <c r="Z1892" i="18"/>
  <c r="W1892" i="18" s="1"/>
  <c r="AA1892" i="18"/>
  <c r="Z1893" i="18"/>
  <c r="W1893" i="18" s="1"/>
  <c r="AA1893" i="18"/>
  <c r="Z1894" i="18"/>
  <c r="W1894" i="18" s="1"/>
  <c r="AA1894" i="18"/>
  <c r="Z1895" i="18"/>
  <c r="W1895" i="18" s="1"/>
  <c r="AA1895" i="18"/>
  <c r="Z1896" i="18"/>
  <c r="W1896" i="18" s="1"/>
  <c r="AA1896" i="18"/>
  <c r="Z1897" i="18"/>
  <c r="W1897" i="18" s="1"/>
  <c r="AA1897" i="18"/>
  <c r="Z1898" i="18"/>
  <c r="W1898" i="18" s="1"/>
  <c r="AA1898" i="18"/>
  <c r="Z1899" i="18"/>
  <c r="W1899" i="18" s="1"/>
  <c r="AA1899" i="18"/>
  <c r="Z1900" i="18"/>
  <c r="W1900" i="18" s="1"/>
  <c r="AA1900" i="18"/>
  <c r="Z1901" i="18"/>
  <c r="W1901" i="18" s="1"/>
  <c r="AA1901" i="18"/>
  <c r="Z1902" i="18"/>
  <c r="W1902" i="18" s="1"/>
  <c r="AA1902" i="18"/>
  <c r="Z1903" i="18"/>
  <c r="W1903" i="18" s="1"/>
  <c r="AA1903" i="18"/>
  <c r="Z1904" i="18"/>
  <c r="W1904" i="18" s="1"/>
  <c r="AA1904" i="18"/>
  <c r="Z1905" i="18"/>
  <c r="W1905" i="18" s="1"/>
  <c r="AA1905" i="18"/>
  <c r="Z1906" i="18"/>
  <c r="W1906" i="18" s="1"/>
  <c r="AA1906" i="18"/>
  <c r="Z1907" i="18"/>
  <c r="W1907" i="18" s="1"/>
  <c r="AA1907" i="18"/>
  <c r="Z1908" i="18"/>
  <c r="W1908" i="18" s="1"/>
  <c r="AA1908" i="18"/>
  <c r="Z1909" i="18"/>
  <c r="W1909" i="18" s="1"/>
  <c r="AA1909" i="18"/>
  <c r="Z1910" i="18"/>
  <c r="W1910" i="18" s="1"/>
  <c r="AA1910" i="18"/>
  <c r="Z1911" i="18"/>
  <c r="W1911" i="18" s="1"/>
  <c r="AA1911" i="18"/>
  <c r="Z1912" i="18"/>
  <c r="W1912" i="18" s="1"/>
  <c r="AA1912" i="18"/>
  <c r="Z1913" i="18"/>
  <c r="W1913" i="18" s="1"/>
  <c r="AA1913" i="18"/>
  <c r="Z1914" i="18"/>
  <c r="W1914" i="18" s="1"/>
  <c r="AA1914" i="18"/>
  <c r="Z1915" i="18"/>
  <c r="W1915" i="18" s="1"/>
  <c r="AA1915" i="18"/>
  <c r="Z1916" i="18"/>
  <c r="W1916" i="18" s="1"/>
  <c r="AA1916" i="18"/>
  <c r="Z1917" i="18"/>
  <c r="W1917" i="18" s="1"/>
  <c r="AA1917" i="18"/>
  <c r="Z1918" i="18"/>
  <c r="W1918" i="18" s="1"/>
  <c r="AA1918" i="18"/>
  <c r="Z1919" i="18"/>
  <c r="W1919" i="18" s="1"/>
  <c r="AA1919" i="18"/>
  <c r="Z1920" i="18"/>
  <c r="W1920" i="18" s="1"/>
  <c r="AA1920" i="18"/>
  <c r="Z1921" i="18"/>
  <c r="W1921" i="18" s="1"/>
  <c r="AA1921" i="18"/>
  <c r="Z1922" i="18"/>
  <c r="W1922" i="18" s="1"/>
  <c r="AA1922" i="18"/>
  <c r="Z1923" i="18"/>
  <c r="W1923" i="18" s="1"/>
  <c r="AA1923" i="18"/>
  <c r="Z1924" i="18"/>
  <c r="W1924" i="18" s="1"/>
  <c r="AA1924" i="18"/>
  <c r="Z1925" i="18"/>
  <c r="W1925" i="18" s="1"/>
  <c r="AA1925" i="18"/>
  <c r="Z1926" i="18"/>
  <c r="W1926" i="18" s="1"/>
  <c r="AA1926" i="18"/>
  <c r="Z1927" i="18"/>
  <c r="W1927" i="18" s="1"/>
  <c r="AA1927" i="18"/>
  <c r="Z1928" i="18"/>
  <c r="W1928" i="18" s="1"/>
  <c r="AA1928" i="18"/>
  <c r="Z1929" i="18"/>
  <c r="W1929" i="18" s="1"/>
  <c r="AA1929" i="18"/>
  <c r="Z1930" i="18"/>
  <c r="W1930" i="18" s="1"/>
  <c r="AA1930" i="18"/>
  <c r="Z1931" i="18"/>
  <c r="W1931" i="18" s="1"/>
  <c r="AA1931" i="18"/>
  <c r="Z1932" i="18"/>
  <c r="W1932" i="18" s="1"/>
  <c r="AA1932" i="18"/>
  <c r="Z1933" i="18"/>
  <c r="W1933" i="18" s="1"/>
  <c r="AA1933" i="18"/>
  <c r="Z1934" i="18"/>
  <c r="W1934" i="18" s="1"/>
  <c r="AA1934" i="18"/>
  <c r="Z1935" i="18"/>
  <c r="W1935" i="18" s="1"/>
  <c r="AA1935" i="18"/>
  <c r="Z1936" i="18"/>
  <c r="W1936" i="18" s="1"/>
  <c r="AA1936" i="18"/>
  <c r="Z1937" i="18"/>
  <c r="W1937" i="18" s="1"/>
  <c r="AA1937" i="18"/>
  <c r="Z1938" i="18"/>
  <c r="W1938" i="18" s="1"/>
  <c r="AA1938" i="18"/>
  <c r="Z1939" i="18"/>
  <c r="W1939" i="18" s="1"/>
  <c r="AA1939" i="18"/>
  <c r="Z1940" i="18"/>
  <c r="W1940" i="18" s="1"/>
  <c r="AA1940" i="18"/>
  <c r="Z1941" i="18"/>
  <c r="W1941" i="18" s="1"/>
  <c r="AA1941" i="18"/>
  <c r="Z1942" i="18"/>
  <c r="W1942" i="18" s="1"/>
  <c r="AA1942" i="18"/>
  <c r="Z1943" i="18"/>
  <c r="W1943" i="18" s="1"/>
  <c r="AA1943" i="18"/>
  <c r="Z1944" i="18"/>
  <c r="W1944" i="18" s="1"/>
  <c r="AA1944" i="18"/>
  <c r="Z1945" i="18"/>
  <c r="W1945" i="18" s="1"/>
  <c r="AA1945" i="18"/>
  <c r="Z1946" i="18"/>
  <c r="W1946" i="18" s="1"/>
  <c r="AA1946" i="18"/>
  <c r="Z1947" i="18"/>
  <c r="W1947" i="18" s="1"/>
  <c r="AA1947" i="18"/>
  <c r="Z1948" i="18"/>
  <c r="W1948" i="18" s="1"/>
  <c r="AA1948" i="18"/>
  <c r="Z1949" i="18"/>
  <c r="W1949" i="18" s="1"/>
  <c r="AA1949" i="18"/>
  <c r="Z1950" i="18"/>
  <c r="W1950" i="18" s="1"/>
  <c r="AA1950" i="18"/>
  <c r="Z1951" i="18"/>
  <c r="W1951" i="18" s="1"/>
  <c r="AA1951" i="18"/>
  <c r="Z1952" i="18"/>
  <c r="W1952" i="18" s="1"/>
  <c r="AA1952" i="18"/>
  <c r="Z1953" i="18"/>
  <c r="W1953" i="18" s="1"/>
  <c r="AA1953" i="18"/>
  <c r="Z1954" i="18"/>
  <c r="W1954" i="18" s="1"/>
  <c r="AA1954" i="18"/>
  <c r="Z1955" i="18"/>
  <c r="W1955" i="18" s="1"/>
  <c r="AA1955" i="18"/>
  <c r="Z1956" i="18"/>
  <c r="W1956" i="18" s="1"/>
  <c r="AA1956" i="18"/>
  <c r="Z1957" i="18"/>
  <c r="W1957" i="18" s="1"/>
  <c r="AA1957" i="18"/>
  <c r="Z1958" i="18"/>
  <c r="W1958" i="18" s="1"/>
  <c r="AA1958" i="18"/>
  <c r="Z1959" i="18"/>
  <c r="W1959" i="18" s="1"/>
  <c r="AA1959" i="18"/>
  <c r="Z1960" i="18"/>
  <c r="W1960" i="18" s="1"/>
  <c r="AA1960" i="18"/>
  <c r="Z1961" i="18"/>
  <c r="W1961" i="18" s="1"/>
  <c r="AA1961" i="18"/>
  <c r="Z1962" i="18"/>
  <c r="W1962" i="18" s="1"/>
  <c r="AA1962" i="18"/>
  <c r="Z1963" i="18"/>
  <c r="W1963" i="18" s="1"/>
  <c r="AA1963" i="18"/>
  <c r="Z1964" i="18"/>
  <c r="W1964" i="18" s="1"/>
  <c r="AA1964" i="18"/>
  <c r="Z1965" i="18"/>
  <c r="W1965" i="18" s="1"/>
  <c r="AA1965" i="18"/>
  <c r="Z1966" i="18"/>
  <c r="W1966" i="18" s="1"/>
  <c r="AA1966" i="18"/>
  <c r="Z1967" i="18"/>
  <c r="W1967" i="18" s="1"/>
  <c r="AA1967" i="18"/>
  <c r="Z1968" i="18"/>
  <c r="W1968" i="18" s="1"/>
  <c r="AA1968" i="18"/>
  <c r="Z1969" i="18"/>
  <c r="W1969" i="18" s="1"/>
  <c r="AA1969" i="18"/>
  <c r="Z1970" i="18"/>
  <c r="W1970" i="18" s="1"/>
  <c r="AA1970" i="18"/>
  <c r="Z1971" i="18"/>
  <c r="W1971" i="18" s="1"/>
  <c r="AA1971" i="18"/>
  <c r="Z1972" i="18"/>
  <c r="W1972" i="18" s="1"/>
  <c r="AA1972" i="18"/>
  <c r="Z1973" i="18"/>
  <c r="W1973" i="18" s="1"/>
  <c r="AA1973" i="18"/>
  <c r="Z1974" i="18"/>
  <c r="W1974" i="18" s="1"/>
  <c r="AA1974" i="18"/>
  <c r="Z1975" i="18"/>
  <c r="W1975" i="18" s="1"/>
  <c r="AA1975" i="18"/>
  <c r="Z1976" i="18"/>
  <c r="W1976" i="18" s="1"/>
  <c r="AA1976" i="18"/>
  <c r="Z1977" i="18"/>
  <c r="W1977" i="18" s="1"/>
  <c r="AA1977" i="18"/>
  <c r="Z1978" i="18"/>
  <c r="W1978" i="18" s="1"/>
  <c r="AA1978" i="18"/>
  <c r="Z1979" i="18"/>
  <c r="W1979" i="18" s="1"/>
  <c r="AA1979" i="18"/>
  <c r="Z1980" i="18"/>
  <c r="W1980" i="18" s="1"/>
  <c r="AA1980" i="18"/>
  <c r="Z1981" i="18"/>
  <c r="W1981" i="18" s="1"/>
  <c r="AA1981" i="18"/>
  <c r="Z1982" i="18"/>
  <c r="W1982" i="18" s="1"/>
  <c r="AA1982" i="18"/>
  <c r="Z1983" i="18"/>
  <c r="W1983" i="18" s="1"/>
  <c r="AA1983" i="18"/>
  <c r="Z1984" i="18"/>
  <c r="W1984" i="18" s="1"/>
  <c r="AA1984" i="18"/>
  <c r="Z1985" i="18"/>
  <c r="W1985" i="18" s="1"/>
  <c r="AA1985" i="18"/>
  <c r="Z1986" i="18"/>
  <c r="W1986" i="18" s="1"/>
  <c r="AA1986" i="18"/>
  <c r="Z1987" i="18"/>
  <c r="W1987" i="18" s="1"/>
  <c r="AA1987" i="18"/>
  <c r="Z1988" i="18"/>
  <c r="W1988" i="18" s="1"/>
  <c r="AA1988" i="18"/>
  <c r="Z1989" i="18"/>
  <c r="W1989" i="18" s="1"/>
  <c r="AA1989" i="18"/>
  <c r="Z1990" i="18"/>
  <c r="W1990" i="18" s="1"/>
  <c r="AA1990" i="18"/>
  <c r="Z1991" i="18"/>
  <c r="W1991" i="18" s="1"/>
  <c r="AA1991" i="18"/>
  <c r="Z1992" i="18"/>
  <c r="W1992" i="18" s="1"/>
  <c r="AA1992" i="18"/>
  <c r="Z1993" i="18"/>
  <c r="W1993" i="18" s="1"/>
  <c r="AA1993" i="18"/>
  <c r="Z1994" i="18"/>
  <c r="W1994" i="18" s="1"/>
  <c r="AA1994" i="18"/>
  <c r="Z1995" i="18"/>
  <c r="W1995" i="18" s="1"/>
  <c r="AA1995" i="18"/>
  <c r="Z1996" i="18"/>
  <c r="W1996" i="18" s="1"/>
  <c r="AA1996" i="18"/>
  <c r="Z1997" i="18"/>
  <c r="W1997" i="18" s="1"/>
  <c r="AA1997" i="18"/>
  <c r="Z1998" i="18"/>
  <c r="W1998" i="18" s="1"/>
  <c r="AA1998" i="18"/>
  <c r="Z1999" i="18"/>
  <c r="W1999" i="18" s="1"/>
  <c r="AA1999" i="18"/>
  <c r="Z2000" i="18"/>
  <c r="W2000" i="18" s="1"/>
  <c r="AA2000" i="18"/>
  <c r="Z2001" i="18"/>
  <c r="W2001" i="18" s="1"/>
  <c r="AA2001" i="18"/>
  <c r="Z2002" i="18"/>
  <c r="W2002" i="18" s="1"/>
  <c r="AA2002" i="18"/>
  <c r="Z2003" i="18"/>
  <c r="W2003" i="18" s="1"/>
  <c r="AA2003" i="18"/>
  <c r="Z2004" i="18"/>
  <c r="W2004" i="18" s="1"/>
  <c r="AA2004" i="18"/>
  <c r="Z2005" i="18"/>
  <c r="W2005" i="18" s="1"/>
  <c r="AA2005" i="18"/>
  <c r="Z2006" i="18"/>
  <c r="W2006" i="18" s="1"/>
  <c r="AA2006" i="18"/>
  <c r="Z2007" i="18"/>
  <c r="W2007" i="18" s="1"/>
  <c r="AA2007" i="18"/>
  <c r="Z2008" i="18"/>
  <c r="W2008" i="18" s="1"/>
  <c r="AA2008" i="18"/>
  <c r="Z2009" i="18"/>
  <c r="W2009" i="18" s="1"/>
  <c r="AA2009" i="18"/>
  <c r="Z2010" i="18"/>
  <c r="W2010" i="18" s="1"/>
  <c r="AA2010" i="18"/>
  <c r="Z2011" i="18"/>
  <c r="W2011" i="18" s="1"/>
  <c r="AA2011" i="18"/>
  <c r="Z2012" i="18"/>
  <c r="W2012" i="18" s="1"/>
  <c r="AA2012" i="18"/>
  <c r="Z2013" i="18"/>
  <c r="W2013" i="18" s="1"/>
  <c r="AA2013" i="18"/>
  <c r="Z2014" i="18"/>
  <c r="W2014" i="18" s="1"/>
  <c r="AA2014" i="18"/>
  <c r="Z2015" i="18"/>
  <c r="W2015" i="18" s="1"/>
  <c r="AA2015" i="18"/>
  <c r="Z2016" i="18"/>
  <c r="W2016" i="18" s="1"/>
  <c r="AA2016" i="18"/>
  <c r="Z2017" i="18"/>
  <c r="W2017" i="18" s="1"/>
  <c r="AA2017" i="18"/>
  <c r="Z2018" i="18"/>
  <c r="W2018" i="18" s="1"/>
  <c r="AA2018" i="18"/>
  <c r="Z2019" i="18"/>
  <c r="W2019" i="18" s="1"/>
  <c r="AA2019" i="18"/>
  <c r="Z2020" i="18"/>
  <c r="W2020" i="18" s="1"/>
  <c r="AA2020" i="18"/>
  <c r="Z2021" i="18"/>
  <c r="W2021" i="18" s="1"/>
  <c r="AA2021" i="18"/>
  <c r="Z2022" i="18"/>
  <c r="W2022" i="18" s="1"/>
  <c r="AA2022" i="18"/>
  <c r="Z2023" i="18"/>
  <c r="W2023" i="18" s="1"/>
  <c r="AA2023" i="18"/>
  <c r="Z2024" i="18"/>
  <c r="W2024" i="18" s="1"/>
  <c r="AA2024" i="18"/>
  <c r="Z2025" i="18"/>
  <c r="W2025" i="18" s="1"/>
  <c r="AA2025" i="18"/>
  <c r="Z2026" i="18"/>
  <c r="W2026" i="18" s="1"/>
  <c r="AA2026" i="18"/>
  <c r="Z2027" i="18"/>
  <c r="W2027" i="18" s="1"/>
  <c r="AA2027" i="18"/>
  <c r="Z2028" i="18"/>
  <c r="W2028" i="18" s="1"/>
  <c r="AA2028" i="18"/>
  <c r="Z2029" i="18"/>
  <c r="W2029" i="18" s="1"/>
  <c r="AA2029" i="18"/>
  <c r="Z2030" i="18"/>
  <c r="W2030" i="18" s="1"/>
  <c r="AA2030" i="18"/>
  <c r="Z2031" i="18"/>
  <c r="W2031" i="18" s="1"/>
  <c r="AA2031" i="18"/>
  <c r="Z2032" i="18"/>
  <c r="W2032" i="18" s="1"/>
  <c r="AA2032" i="18"/>
  <c r="Z2033" i="18"/>
  <c r="W2033" i="18" s="1"/>
  <c r="AA2033" i="18"/>
  <c r="Z2034" i="18"/>
  <c r="W2034" i="18" s="1"/>
  <c r="AA2034" i="18"/>
  <c r="Z2035" i="18"/>
  <c r="W2035" i="18" s="1"/>
  <c r="AA2035" i="18"/>
  <c r="Z2036" i="18"/>
  <c r="W2036" i="18" s="1"/>
  <c r="AA2036" i="18"/>
  <c r="Z2037" i="18"/>
  <c r="W2037" i="18" s="1"/>
  <c r="AA2037" i="18"/>
  <c r="Z2038" i="18"/>
  <c r="W2038" i="18" s="1"/>
  <c r="AA2038" i="18"/>
  <c r="Z2039" i="18"/>
  <c r="W2039" i="18" s="1"/>
  <c r="AA2039" i="18"/>
  <c r="Z2040" i="18"/>
  <c r="W2040" i="18" s="1"/>
  <c r="AA2040" i="18"/>
  <c r="Z2041" i="18"/>
  <c r="W2041" i="18" s="1"/>
  <c r="AA2041" i="18"/>
  <c r="Z2042" i="18"/>
  <c r="W2042" i="18" s="1"/>
  <c r="AA2042" i="18"/>
  <c r="Z2043" i="18"/>
  <c r="W2043" i="18" s="1"/>
  <c r="AA2043" i="18"/>
  <c r="Z2044" i="18"/>
  <c r="W2044" i="18" s="1"/>
  <c r="AA2044" i="18"/>
  <c r="Z2045" i="18"/>
  <c r="W2045" i="18" s="1"/>
  <c r="AA2045" i="18"/>
  <c r="Z2046" i="18"/>
  <c r="W2046" i="18" s="1"/>
  <c r="AA2046" i="18"/>
  <c r="Z2047" i="18"/>
  <c r="W2047" i="18" s="1"/>
  <c r="AA2047" i="18"/>
  <c r="Z2048" i="18"/>
  <c r="W2048" i="18" s="1"/>
  <c r="AA2048" i="18"/>
  <c r="Z2049" i="18"/>
  <c r="W2049" i="18" s="1"/>
  <c r="AA2049" i="18"/>
  <c r="Z2050" i="18"/>
  <c r="W2050" i="18" s="1"/>
  <c r="AA2050" i="18"/>
  <c r="Z2051" i="18"/>
  <c r="W2051" i="18" s="1"/>
  <c r="AA2051" i="18"/>
  <c r="Z2052" i="18"/>
  <c r="W2052" i="18" s="1"/>
  <c r="AA2052" i="18"/>
  <c r="Z2053" i="18"/>
  <c r="W2053" i="18" s="1"/>
  <c r="AA2053" i="18"/>
  <c r="Z2054" i="18"/>
  <c r="W2054" i="18" s="1"/>
  <c r="AA2054" i="18"/>
  <c r="Z2055" i="18"/>
  <c r="W2055" i="18" s="1"/>
  <c r="AA2055" i="18"/>
  <c r="Z2056" i="18"/>
  <c r="W2056" i="18" s="1"/>
  <c r="AA2056" i="18"/>
  <c r="Z2057" i="18"/>
  <c r="W2057" i="18" s="1"/>
  <c r="AA2057" i="18"/>
  <c r="Z2058" i="18"/>
  <c r="W2058" i="18" s="1"/>
  <c r="AA2058" i="18"/>
  <c r="Z2059" i="18"/>
  <c r="W2059" i="18" s="1"/>
  <c r="AA2059" i="18"/>
  <c r="Z2060" i="18"/>
  <c r="W2060" i="18" s="1"/>
  <c r="AA2060" i="18"/>
  <c r="Z2061" i="18"/>
  <c r="W2061" i="18" s="1"/>
  <c r="AA2061" i="18"/>
  <c r="Z2062" i="18"/>
  <c r="W2062" i="18" s="1"/>
  <c r="AA2062" i="18"/>
  <c r="Z2063" i="18"/>
  <c r="W2063" i="18" s="1"/>
  <c r="AA2063" i="18"/>
  <c r="Z2064" i="18"/>
  <c r="W2064" i="18" s="1"/>
  <c r="AA2064" i="18"/>
  <c r="Z2065" i="18"/>
  <c r="W2065" i="18" s="1"/>
  <c r="AA2065" i="18"/>
  <c r="Z2066" i="18"/>
  <c r="W2066" i="18" s="1"/>
  <c r="AA2066" i="18"/>
  <c r="Z2067" i="18"/>
  <c r="W2067" i="18" s="1"/>
  <c r="AA2067" i="18"/>
  <c r="Z2068" i="18"/>
  <c r="W2068" i="18" s="1"/>
  <c r="AA2068" i="18"/>
  <c r="Z2069" i="18"/>
  <c r="W2069" i="18" s="1"/>
  <c r="AA2069" i="18"/>
  <c r="Z2070" i="18"/>
  <c r="W2070" i="18" s="1"/>
  <c r="AA2070" i="18"/>
  <c r="Z2071" i="18"/>
  <c r="W2071" i="18" s="1"/>
  <c r="AA2071" i="18"/>
  <c r="Z2072" i="18"/>
  <c r="W2072" i="18" s="1"/>
  <c r="AA2072" i="18"/>
  <c r="Z2073" i="18"/>
  <c r="W2073" i="18" s="1"/>
  <c r="AA2073" i="18"/>
  <c r="Z2074" i="18"/>
  <c r="W2074" i="18" s="1"/>
  <c r="AA2074" i="18"/>
  <c r="Z2075" i="18"/>
  <c r="W2075" i="18" s="1"/>
  <c r="AA2075" i="18"/>
  <c r="Z2076" i="18"/>
  <c r="W2076" i="18" s="1"/>
  <c r="AA2076" i="18"/>
  <c r="Z2077" i="18"/>
  <c r="W2077" i="18" s="1"/>
  <c r="AA2077" i="18"/>
  <c r="Z2078" i="18"/>
  <c r="W2078" i="18" s="1"/>
  <c r="AA2078" i="18"/>
  <c r="Z2079" i="18"/>
  <c r="W2079" i="18" s="1"/>
  <c r="AA2079" i="18"/>
  <c r="Z2080" i="18"/>
  <c r="W2080" i="18" s="1"/>
  <c r="AA2080" i="18"/>
  <c r="Z2081" i="18"/>
  <c r="W2081" i="18" s="1"/>
  <c r="AA2081" i="18"/>
  <c r="Z2082" i="18"/>
  <c r="W2082" i="18" s="1"/>
  <c r="AA2082" i="18"/>
  <c r="Z2083" i="18"/>
  <c r="W2083" i="18" s="1"/>
  <c r="AA2083" i="18"/>
  <c r="Z2084" i="18"/>
  <c r="W2084" i="18" s="1"/>
  <c r="AA2084" i="18"/>
  <c r="Z2085" i="18"/>
  <c r="W2085" i="18" s="1"/>
  <c r="AA2085" i="18"/>
  <c r="Z2086" i="18"/>
  <c r="W2086" i="18" s="1"/>
  <c r="AA2086" i="18"/>
  <c r="Z2087" i="18"/>
  <c r="W2087" i="18" s="1"/>
  <c r="AA2087" i="18"/>
  <c r="Z2088" i="18"/>
  <c r="W2088" i="18" s="1"/>
  <c r="AA2088" i="18"/>
  <c r="Z2089" i="18"/>
  <c r="W2089" i="18" s="1"/>
  <c r="AA2089" i="18"/>
  <c r="Z2090" i="18"/>
  <c r="W2090" i="18" s="1"/>
  <c r="AA2090" i="18"/>
  <c r="Z2091" i="18"/>
  <c r="W2091" i="18" s="1"/>
  <c r="AA2091" i="18"/>
  <c r="Z2092" i="18"/>
  <c r="W2092" i="18" s="1"/>
  <c r="AA2092" i="18"/>
  <c r="Z2093" i="18"/>
  <c r="W2093" i="18" s="1"/>
  <c r="AA2093" i="18"/>
  <c r="Z2094" i="18"/>
  <c r="W2094" i="18" s="1"/>
  <c r="AA2094" i="18"/>
  <c r="Z2095" i="18"/>
  <c r="W2095" i="18" s="1"/>
  <c r="AA2095" i="18"/>
  <c r="Z2096" i="18"/>
  <c r="W2096" i="18" s="1"/>
  <c r="AA2096" i="18"/>
  <c r="Z2097" i="18"/>
  <c r="W2097" i="18" s="1"/>
  <c r="AA2097" i="18"/>
  <c r="Z2098" i="18"/>
  <c r="W2098" i="18" s="1"/>
  <c r="AA2098" i="18"/>
  <c r="Z2099" i="18"/>
  <c r="W2099" i="18" s="1"/>
  <c r="AA2099" i="18"/>
  <c r="Z2100" i="18"/>
  <c r="W2100" i="18" s="1"/>
  <c r="AA2100" i="18"/>
  <c r="Z2101" i="18"/>
  <c r="W2101" i="18" s="1"/>
  <c r="AA2101" i="18"/>
  <c r="Z2102" i="18"/>
  <c r="W2102" i="18" s="1"/>
  <c r="AA2102" i="18"/>
  <c r="Z2103" i="18"/>
  <c r="W2103" i="18" s="1"/>
  <c r="AA2103" i="18"/>
  <c r="Z2104" i="18"/>
  <c r="W2104" i="18" s="1"/>
  <c r="AA2104" i="18"/>
  <c r="Z2105" i="18"/>
  <c r="W2105" i="18" s="1"/>
  <c r="AA2105" i="18"/>
  <c r="Z2106" i="18"/>
  <c r="W2106" i="18" s="1"/>
  <c r="AA2106" i="18"/>
  <c r="Z2107" i="18"/>
  <c r="W2107" i="18" s="1"/>
  <c r="AA2107" i="18"/>
  <c r="Z2108" i="18"/>
  <c r="W2108" i="18" s="1"/>
  <c r="AA2108" i="18"/>
  <c r="Z2109" i="18"/>
  <c r="W2109" i="18" s="1"/>
  <c r="AA2109" i="18"/>
  <c r="Z2110" i="18"/>
  <c r="W2110" i="18" s="1"/>
  <c r="AA2110" i="18"/>
  <c r="Z2111" i="18"/>
  <c r="W2111" i="18" s="1"/>
  <c r="AA2111" i="18"/>
  <c r="Z2112" i="18"/>
  <c r="W2112" i="18" s="1"/>
  <c r="AA2112" i="18"/>
  <c r="Z2113" i="18"/>
  <c r="W2113" i="18" s="1"/>
  <c r="AA2113" i="18"/>
  <c r="Z2114" i="18"/>
  <c r="W2114" i="18" s="1"/>
  <c r="AA2114" i="18"/>
  <c r="Z2115" i="18"/>
  <c r="W2115" i="18" s="1"/>
  <c r="AA2115" i="18"/>
  <c r="Z2116" i="18"/>
  <c r="W2116" i="18" s="1"/>
  <c r="AA2116" i="18"/>
  <c r="Z2117" i="18"/>
  <c r="W2117" i="18" s="1"/>
  <c r="AA2117" i="18"/>
  <c r="Z2118" i="18"/>
  <c r="W2118" i="18" s="1"/>
  <c r="AA2118" i="18"/>
  <c r="Z2119" i="18"/>
  <c r="W2119" i="18" s="1"/>
  <c r="AA2119" i="18"/>
  <c r="Z2120" i="18"/>
  <c r="W2120" i="18" s="1"/>
  <c r="AA2120" i="18"/>
  <c r="Z2121" i="18"/>
  <c r="W2121" i="18" s="1"/>
  <c r="AA2121" i="18"/>
  <c r="Z2122" i="18"/>
  <c r="W2122" i="18" s="1"/>
  <c r="AA2122" i="18"/>
  <c r="Z2123" i="18"/>
  <c r="W2123" i="18" s="1"/>
  <c r="AA2123" i="18"/>
  <c r="Z2124" i="18"/>
  <c r="W2124" i="18" s="1"/>
  <c r="AA2124" i="18"/>
  <c r="Z2125" i="18"/>
  <c r="W2125" i="18" s="1"/>
  <c r="AA2125" i="18"/>
  <c r="Z2126" i="18"/>
  <c r="W2126" i="18" s="1"/>
  <c r="AA2126" i="18"/>
  <c r="Z2127" i="18"/>
  <c r="W2127" i="18" s="1"/>
  <c r="AA2127" i="18"/>
  <c r="Z2128" i="18"/>
  <c r="W2128" i="18" s="1"/>
  <c r="AA2128" i="18"/>
  <c r="Z2129" i="18"/>
  <c r="W2129" i="18" s="1"/>
  <c r="AA2129" i="18"/>
  <c r="Z2130" i="18"/>
  <c r="W2130" i="18" s="1"/>
  <c r="AA2130" i="18"/>
  <c r="Z2131" i="18"/>
  <c r="W2131" i="18" s="1"/>
  <c r="AA2131" i="18"/>
  <c r="Z2132" i="18"/>
  <c r="W2132" i="18" s="1"/>
  <c r="AA2132" i="18"/>
  <c r="Z2133" i="18"/>
  <c r="W2133" i="18" s="1"/>
  <c r="AA2133" i="18"/>
  <c r="Z2134" i="18"/>
  <c r="W2134" i="18" s="1"/>
  <c r="AA2134" i="18"/>
  <c r="Z2135" i="18"/>
  <c r="W2135" i="18" s="1"/>
  <c r="AA2135" i="18"/>
  <c r="Z2136" i="18"/>
  <c r="W2136" i="18" s="1"/>
  <c r="AA2136" i="18"/>
  <c r="Z2137" i="18"/>
  <c r="W2137" i="18" s="1"/>
  <c r="AA2137" i="18"/>
  <c r="Z2138" i="18"/>
  <c r="W2138" i="18" s="1"/>
  <c r="AA2138" i="18"/>
  <c r="Z2139" i="18"/>
  <c r="W2139" i="18" s="1"/>
  <c r="AA2139" i="18"/>
  <c r="Z2140" i="18"/>
  <c r="W2140" i="18" s="1"/>
  <c r="AA2140" i="18"/>
  <c r="Z2141" i="18"/>
  <c r="W2141" i="18" s="1"/>
  <c r="AA2141" i="18"/>
  <c r="Z2142" i="18"/>
  <c r="W2142" i="18" s="1"/>
  <c r="AA2142" i="18"/>
  <c r="Z2143" i="18"/>
  <c r="W2143" i="18" s="1"/>
  <c r="AA2143" i="18"/>
  <c r="Z2144" i="18"/>
  <c r="W2144" i="18" s="1"/>
  <c r="AA2144" i="18"/>
  <c r="Z2145" i="18"/>
  <c r="W2145" i="18" s="1"/>
  <c r="AA2145" i="18"/>
  <c r="Z2146" i="18"/>
  <c r="W2146" i="18" s="1"/>
  <c r="AA2146" i="18"/>
  <c r="Z2147" i="18"/>
  <c r="W2147" i="18" s="1"/>
  <c r="AA2147" i="18"/>
  <c r="Z2148" i="18"/>
  <c r="W2148" i="18" s="1"/>
  <c r="AA2148" i="18"/>
  <c r="Z2149" i="18"/>
  <c r="W2149" i="18" s="1"/>
  <c r="AA2149" i="18"/>
  <c r="Z2150" i="18"/>
  <c r="W2150" i="18" s="1"/>
  <c r="AA2150" i="18"/>
  <c r="Z2151" i="18"/>
  <c r="W2151" i="18" s="1"/>
  <c r="AA2151" i="18"/>
  <c r="Z2152" i="18"/>
  <c r="W2152" i="18" s="1"/>
  <c r="AA2152" i="18"/>
  <c r="Z2153" i="18"/>
  <c r="W2153" i="18" s="1"/>
  <c r="AA2153" i="18"/>
  <c r="Z2154" i="18"/>
  <c r="W2154" i="18" s="1"/>
  <c r="AA2154" i="18"/>
  <c r="Z2155" i="18"/>
  <c r="W2155" i="18" s="1"/>
  <c r="AA2155" i="18"/>
  <c r="Z2156" i="18"/>
  <c r="W2156" i="18" s="1"/>
  <c r="AA2156" i="18"/>
  <c r="Z2157" i="18"/>
  <c r="W2157" i="18" s="1"/>
  <c r="AA2157" i="18"/>
  <c r="Z2158" i="18"/>
  <c r="W2158" i="18" s="1"/>
  <c r="AA2158" i="18"/>
  <c r="Z2159" i="18"/>
  <c r="W2159" i="18" s="1"/>
  <c r="AA2159" i="18"/>
  <c r="Z2160" i="18"/>
  <c r="W2160" i="18" s="1"/>
  <c r="AA2160" i="18"/>
  <c r="Z2161" i="18"/>
  <c r="W2161" i="18" s="1"/>
  <c r="AA2161" i="18"/>
  <c r="Z2162" i="18"/>
  <c r="W2162" i="18" s="1"/>
  <c r="AA2162" i="18"/>
  <c r="Z2163" i="18"/>
  <c r="W2163" i="18" s="1"/>
  <c r="AA2163" i="18"/>
  <c r="Z2164" i="18"/>
  <c r="W2164" i="18" s="1"/>
  <c r="AA2164" i="18"/>
  <c r="Z2165" i="18"/>
  <c r="W2165" i="18" s="1"/>
  <c r="AA2165" i="18"/>
  <c r="Z2166" i="18"/>
  <c r="W2166" i="18" s="1"/>
  <c r="AA2166" i="18"/>
  <c r="Z2167" i="18"/>
  <c r="W2167" i="18" s="1"/>
  <c r="AA2167" i="18"/>
  <c r="Z2168" i="18"/>
  <c r="W2168" i="18" s="1"/>
  <c r="AA2168" i="18"/>
  <c r="Z2169" i="18"/>
  <c r="W2169" i="18" s="1"/>
  <c r="AA2169" i="18"/>
  <c r="Z2170" i="18"/>
  <c r="W2170" i="18" s="1"/>
  <c r="AA2170" i="18"/>
  <c r="Z2171" i="18"/>
  <c r="W2171" i="18" s="1"/>
  <c r="AA2171" i="18"/>
  <c r="Z2172" i="18"/>
  <c r="W2172" i="18" s="1"/>
  <c r="AA2172" i="18"/>
  <c r="Z2173" i="18"/>
  <c r="W2173" i="18" s="1"/>
  <c r="AA2173" i="18"/>
  <c r="Z2174" i="18"/>
  <c r="W2174" i="18" s="1"/>
  <c r="AA2174" i="18"/>
  <c r="Z2175" i="18"/>
  <c r="W2175" i="18" s="1"/>
  <c r="AA2175" i="18"/>
  <c r="Z2176" i="18"/>
  <c r="W2176" i="18" s="1"/>
  <c r="AA2176" i="18"/>
  <c r="Z2177" i="18"/>
  <c r="W2177" i="18" s="1"/>
  <c r="AA2177" i="18"/>
  <c r="Z2178" i="18"/>
  <c r="W2178" i="18" s="1"/>
  <c r="AA2178" i="18"/>
  <c r="Z2179" i="18"/>
  <c r="W2179" i="18" s="1"/>
  <c r="AA2179" i="18"/>
  <c r="Z2180" i="18"/>
  <c r="W2180" i="18" s="1"/>
  <c r="AA2180" i="18"/>
  <c r="Z2181" i="18"/>
  <c r="W2181" i="18" s="1"/>
  <c r="AA2181" i="18"/>
  <c r="Z2182" i="18"/>
  <c r="W2182" i="18" s="1"/>
  <c r="AA2182" i="18"/>
  <c r="Z2183" i="18"/>
  <c r="W2183" i="18" s="1"/>
  <c r="AA2183" i="18"/>
  <c r="Z2184" i="18"/>
  <c r="W2184" i="18" s="1"/>
  <c r="AA2184" i="18"/>
  <c r="Z2185" i="18"/>
  <c r="W2185" i="18" s="1"/>
  <c r="AA2185" i="18"/>
  <c r="Z2186" i="18"/>
  <c r="W2186" i="18" s="1"/>
  <c r="AA2186" i="18"/>
  <c r="Z2187" i="18"/>
  <c r="W2187" i="18" s="1"/>
  <c r="AA2187" i="18"/>
  <c r="Z2188" i="18"/>
  <c r="W2188" i="18" s="1"/>
  <c r="AA2188" i="18"/>
  <c r="Z2189" i="18"/>
  <c r="W2189" i="18" s="1"/>
  <c r="AA2189" i="18"/>
  <c r="Z2190" i="18"/>
  <c r="W2190" i="18" s="1"/>
  <c r="AA2190" i="18"/>
  <c r="Z2191" i="18"/>
  <c r="W2191" i="18" s="1"/>
  <c r="AA2191" i="18"/>
  <c r="Z2192" i="18"/>
  <c r="W2192" i="18" s="1"/>
  <c r="AA2192" i="18"/>
  <c r="Z2193" i="18"/>
  <c r="W2193" i="18" s="1"/>
  <c r="AA2193" i="18"/>
  <c r="Z2194" i="18"/>
  <c r="W2194" i="18" s="1"/>
  <c r="AA2194" i="18"/>
  <c r="Z2195" i="18"/>
  <c r="W2195" i="18" s="1"/>
  <c r="AA2195" i="18"/>
  <c r="Z2196" i="18"/>
  <c r="W2196" i="18" s="1"/>
  <c r="AA2196" i="18"/>
  <c r="Z2197" i="18"/>
  <c r="W2197" i="18" s="1"/>
  <c r="AA2197" i="18"/>
  <c r="Z2198" i="18"/>
  <c r="W2198" i="18" s="1"/>
  <c r="AA2198" i="18"/>
  <c r="Z2199" i="18"/>
  <c r="W2199" i="18" s="1"/>
  <c r="AA2199" i="18"/>
  <c r="Z2200" i="18"/>
  <c r="W2200" i="18" s="1"/>
  <c r="AA2200" i="18"/>
  <c r="Z2201" i="18"/>
  <c r="W2201" i="18" s="1"/>
  <c r="AA2201" i="18"/>
  <c r="Z2202" i="18"/>
  <c r="W2202" i="18" s="1"/>
  <c r="AA2202" i="18"/>
  <c r="Z2203" i="18"/>
  <c r="W2203" i="18" s="1"/>
  <c r="AA2203" i="18"/>
  <c r="Z2204" i="18"/>
  <c r="W2204" i="18" s="1"/>
  <c r="AA2204" i="18"/>
  <c r="Z2205" i="18"/>
  <c r="W2205" i="18" s="1"/>
  <c r="AA2205" i="18"/>
  <c r="Z2206" i="18"/>
  <c r="W2206" i="18" s="1"/>
  <c r="AA2206" i="18"/>
  <c r="Z2207" i="18"/>
  <c r="W2207" i="18" s="1"/>
  <c r="AA2207" i="18"/>
  <c r="Z2208" i="18"/>
  <c r="W2208" i="18" s="1"/>
  <c r="AA2208" i="18"/>
  <c r="Z2209" i="18"/>
  <c r="W2209" i="18" s="1"/>
  <c r="AA2209" i="18"/>
  <c r="Z2210" i="18"/>
  <c r="W2210" i="18" s="1"/>
  <c r="AA2210" i="18"/>
  <c r="Z2211" i="18"/>
  <c r="W2211" i="18" s="1"/>
  <c r="AA2211" i="18"/>
  <c r="Z2212" i="18"/>
  <c r="W2212" i="18" s="1"/>
  <c r="AA2212" i="18"/>
  <c r="Z2213" i="18"/>
  <c r="W2213" i="18" s="1"/>
  <c r="AA2213" i="18"/>
  <c r="Z2214" i="18"/>
  <c r="W2214" i="18" s="1"/>
  <c r="AA2214" i="18"/>
  <c r="Z2215" i="18"/>
  <c r="W2215" i="18" s="1"/>
  <c r="AA2215" i="18"/>
  <c r="Z2216" i="18"/>
  <c r="W2216" i="18" s="1"/>
  <c r="AA2216" i="18"/>
  <c r="Z2217" i="18"/>
  <c r="W2217" i="18" s="1"/>
  <c r="AA2217" i="18"/>
  <c r="Z2218" i="18"/>
  <c r="W2218" i="18" s="1"/>
  <c r="AA2218" i="18"/>
  <c r="Z2219" i="18"/>
  <c r="W2219" i="18" s="1"/>
  <c r="AA2219" i="18"/>
  <c r="Z2220" i="18"/>
  <c r="W2220" i="18" s="1"/>
  <c r="AA2220" i="18"/>
  <c r="Z2221" i="18"/>
  <c r="W2221" i="18" s="1"/>
  <c r="AA2221" i="18"/>
  <c r="Z2222" i="18"/>
  <c r="W2222" i="18" s="1"/>
  <c r="AA2222" i="18"/>
  <c r="Z2223" i="18"/>
  <c r="W2223" i="18" s="1"/>
  <c r="AA2223" i="18"/>
  <c r="Z2224" i="18"/>
  <c r="W2224" i="18" s="1"/>
  <c r="AA2224" i="18"/>
  <c r="Z2225" i="18"/>
  <c r="W2225" i="18" s="1"/>
  <c r="AA2225" i="18"/>
  <c r="Z2226" i="18"/>
  <c r="W2226" i="18" s="1"/>
  <c r="AA2226" i="18"/>
  <c r="Z2227" i="18"/>
  <c r="W2227" i="18" s="1"/>
  <c r="AA2227" i="18"/>
  <c r="Z2228" i="18"/>
  <c r="W2228" i="18" s="1"/>
  <c r="AA2228" i="18"/>
  <c r="Z2229" i="18"/>
  <c r="W2229" i="18" s="1"/>
  <c r="AA2229" i="18"/>
  <c r="Z2230" i="18"/>
  <c r="W2230" i="18" s="1"/>
  <c r="AA2230" i="18"/>
  <c r="Z2231" i="18"/>
  <c r="W2231" i="18" s="1"/>
  <c r="AA2231" i="18"/>
  <c r="Z2232" i="18"/>
  <c r="W2232" i="18" s="1"/>
  <c r="AA2232" i="18"/>
  <c r="Z2233" i="18"/>
  <c r="W2233" i="18" s="1"/>
  <c r="AA2233" i="18"/>
  <c r="Z2234" i="18"/>
  <c r="W2234" i="18" s="1"/>
  <c r="AA2234" i="18"/>
  <c r="Z2235" i="18"/>
  <c r="W2235" i="18" s="1"/>
  <c r="AA2235" i="18"/>
  <c r="Z2236" i="18"/>
  <c r="W2236" i="18" s="1"/>
  <c r="AA2236" i="18"/>
  <c r="Z2237" i="18"/>
  <c r="W2237" i="18" s="1"/>
  <c r="AA2237" i="18"/>
  <c r="Z2238" i="18"/>
  <c r="W2238" i="18" s="1"/>
  <c r="AA2238" i="18"/>
  <c r="Z2239" i="18"/>
  <c r="W2239" i="18" s="1"/>
  <c r="AA2239" i="18"/>
  <c r="Z2240" i="18"/>
  <c r="W2240" i="18" s="1"/>
  <c r="AA2240" i="18"/>
  <c r="Z2241" i="18"/>
  <c r="W2241" i="18" s="1"/>
  <c r="AA2241" i="18"/>
  <c r="Z2242" i="18"/>
  <c r="W2242" i="18" s="1"/>
  <c r="AA2242" i="18"/>
  <c r="Z2243" i="18"/>
  <c r="W2243" i="18" s="1"/>
  <c r="AA2243" i="18"/>
  <c r="Z2244" i="18"/>
  <c r="W2244" i="18" s="1"/>
  <c r="AA2244" i="18"/>
  <c r="Z2245" i="18"/>
  <c r="W2245" i="18" s="1"/>
  <c r="AA2245" i="18"/>
  <c r="Z2246" i="18"/>
  <c r="W2246" i="18" s="1"/>
  <c r="AA2246" i="18"/>
  <c r="Z2247" i="18"/>
  <c r="W2247" i="18" s="1"/>
  <c r="AA2247" i="18"/>
  <c r="Z2248" i="18"/>
  <c r="W2248" i="18" s="1"/>
  <c r="AA2248" i="18"/>
  <c r="Z2249" i="18"/>
  <c r="W2249" i="18" s="1"/>
  <c r="AA2249" i="18"/>
  <c r="Z2250" i="18"/>
  <c r="W2250" i="18" s="1"/>
  <c r="AA2250" i="18"/>
  <c r="Z2251" i="18"/>
  <c r="W2251" i="18" s="1"/>
  <c r="AA2251" i="18"/>
  <c r="Z2252" i="18"/>
  <c r="W2252" i="18" s="1"/>
  <c r="AA2252" i="18"/>
  <c r="Z2253" i="18"/>
  <c r="W2253" i="18" s="1"/>
  <c r="AA2253" i="18"/>
  <c r="Z2254" i="18"/>
  <c r="W2254" i="18" s="1"/>
  <c r="AA2254" i="18"/>
  <c r="Z2255" i="18"/>
  <c r="W2255" i="18" s="1"/>
  <c r="AA2255" i="18"/>
  <c r="Z2256" i="18"/>
  <c r="W2256" i="18" s="1"/>
  <c r="AA2256" i="18"/>
  <c r="Z2257" i="18"/>
  <c r="W2257" i="18" s="1"/>
  <c r="AA2257" i="18"/>
  <c r="Z2258" i="18"/>
  <c r="W2258" i="18" s="1"/>
  <c r="AA2258" i="18"/>
  <c r="Z2259" i="18"/>
  <c r="W2259" i="18" s="1"/>
  <c r="AA2259" i="18"/>
  <c r="Z2260" i="18"/>
  <c r="W2260" i="18" s="1"/>
  <c r="AA2260" i="18"/>
  <c r="Z2261" i="18"/>
  <c r="W2261" i="18" s="1"/>
  <c r="AA2261" i="18"/>
  <c r="Z2262" i="18"/>
  <c r="W2262" i="18" s="1"/>
  <c r="AA2262" i="18"/>
  <c r="Z2263" i="18"/>
  <c r="W2263" i="18" s="1"/>
  <c r="AA2263" i="18"/>
  <c r="Z2264" i="18"/>
  <c r="W2264" i="18" s="1"/>
  <c r="AA2264" i="18"/>
  <c r="Z2265" i="18"/>
  <c r="W2265" i="18" s="1"/>
  <c r="AA2265" i="18"/>
  <c r="Z2266" i="18"/>
  <c r="W2266" i="18" s="1"/>
  <c r="AA2266" i="18"/>
  <c r="Z2267" i="18"/>
  <c r="W2267" i="18" s="1"/>
  <c r="AA2267" i="18"/>
  <c r="Z2268" i="18"/>
  <c r="W2268" i="18" s="1"/>
  <c r="AA2268" i="18"/>
  <c r="Z2269" i="18"/>
  <c r="W2269" i="18" s="1"/>
  <c r="AA2269" i="18"/>
  <c r="Z2270" i="18"/>
  <c r="W2270" i="18" s="1"/>
  <c r="AA2270" i="18"/>
  <c r="Z2271" i="18"/>
  <c r="W2271" i="18" s="1"/>
  <c r="AA2271" i="18"/>
  <c r="Z2272" i="18"/>
  <c r="W2272" i="18" s="1"/>
  <c r="AA2272" i="18"/>
  <c r="Z2273" i="18"/>
  <c r="W2273" i="18" s="1"/>
  <c r="AA2273" i="18"/>
  <c r="Z2274" i="18"/>
  <c r="W2274" i="18" s="1"/>
  <c r="AA2274" i="18"/>
  <c r="Z2275" i="18"/>
  <c r="W2275" i="18" s="1"/>
  <c r="AA2275" i="18"/>
  <c r="Z2276" i="18"/>
  <c r="W2276" i="18" s="1"/>
  <c r="AA2276" i="18"/>
  <c r="Z2277" i="18"/>
  <c r="W2277" i="18" s="1"/>
  <c r="AA2277" i="18"/>
  <c r="Z2278" i="18"/>
  <c r="W2278" i="18" s="1"/>
  <c r="AA2278" i="18"/>
  <c r="Z2279" i="18"/>
  <c r="W2279" i="18" s="1"/>
  <c r="AA2279" i="18"/>
  <c r="Z2280" i="18"/>
  <c r="W2280" i="18" s="1"/>
  <c r="AA2280" i="18"/>
  <c r="Z2281" i="18"/>
  <c r="W2281" i="18" s="1"/>
  <c r="AA2281" i="18"/>
  <c r="Z2282" i="18"/>
  <c r="W2282" i="18" s="1"/>
  <c r="AA2282" i="18"/>
  <c r="Z2283" i="18"/>
  <c r="W2283" i="18" s="1"/>
  <c r="AA2283" i="18"/>
  <c r="Z2284" i="18"/>
  <c r="W2284" i="18" s="1"/>
  <c r="AA2284" i="18"/>
  <c r="Z2285" i="18"/>
  <c r="W2285" i="18" s="1"/>
  <c r="AA2285" i="18"/>
  <c r="Z2286" i="18"/>
  <c r="W2286" i="18" s="1"/>
  <c r="AA2286" i="18"/>
  <c r="Z2287" i="18"/>
  <c r="W2287" i="18" s="1"/>
  <c r="AA2287" i="18"/>
  <c r="Z2288" i="18"/>
  <c r="W2288" i="18" s="1"/>
  <c r="AA2288" i="18"/>
  <c r="Z2289" i="18"/>
  <c r="W2289" i="18" s="1"/>
  <c r="AA2289" i="18"/>
  <c r="Z2290" i="18"/>
  <c r="W2290" i="18" s="1"/>
  <c r="AA2290" i="18"/>
  <c r="Z2291" i="18"/>
  <c r="W2291" i="18" s="1"/>
  <c r="AA2291" i="18"/>
  <c r="Z2292" i="18"/>
  <c r="W2292" i="18" s="1"/>
  <c r="AA2292" i="18"/>
  <c r="Z2293" i="18"/>
  <c r="W2293" i="18" s="1"/>
  <c r="AA2293" i="18"/>
  <c r="Z2294" i="18"/>
  <c r="W2294" i="18" s="1"/>
  <c r="AA2294" i="18"/>
  <c r="Z2295" i="18"/>
  <c r="W2295" i="18" s="1"/>
  <c r="AA2295" i="18"/>
  <c r="Z2296" i="18"/>
  <c r="W2296" i="18" s="1"/>
  <c r="AA2296" i="18"/>
  <c r="Z2297" i="18"/>
  <c r="W2297" i="18" s="1"/>
  <c r="AA2297" i="18"/>
  <c r="Z2298" i="18"/>
  <c r="W2298" i="18" s="1"/>
  <c r="AA2298" i="18"/>
  <c r="Z2299" i="18"/>
  <c r="W2299" i="18" s="1"/>
  <c r="AA2299" i="18"/>
  <c r="Z2300" i="18"/>
  <c r="W2300" i="18" s="1"/>
  <c r="AA2300" i="18"/>
  <c r="Z2301" i="18"/>
  <c r="W2301" i="18" s="1"/>
  <c r="AA2301" i="18"/>
  <c r="Z2302" i="18"/>
  <c r="W2302" i="18" s="1"/>
  <c r="AA2302" i="18"/>
  <c r="Z2303" i="18"/>
  <c r="W2303" i="18" s="1"/>
  <c r="AA2303" i="18"/>
  <c r="Z2304" i="18"/>
  <c r="W2304" i="18" s="1"/>
  <c r="AA2304" i="18"/>
  <c r="Z2305" i="18"/>
  <c r="W2305" i="18" s="1"/>
  <c r="AA2305" i="18"/>
  <c r="Z2306" i="18"/>
  <c r="W2306" i="18" s="1"/>
  <c r="AA2306" i="18"/>
  <c r="Z2307" i="18"/>
  <c r="W2307" i="18" s="1"/>
  <c r="AA2307" i="18"/>
  <c r="Z2308" i="18"/>
  <c r="W2308" i="18" s="1"/>
  <c r="AA2308" i="18"/>
  <c r="Z2309" i="18"/>
  <c r="W2309" i="18" s="1"/>
  <c r="AA2309" i="18"/>
  <c r="Z2310" i="18"/>
  <c r="W2310" i="18" s="1"/>
  <c r="AA2310" i="18"/>
  <c r="Z2311" i="18"/>
  <c r="W2311" i="18" s="1"/>
  <c r="AA2311" i="18"/>
  <c r="Z2312" i="18"/>
  <c r="W2312" i="18" s="1"/>
  <c r="AA2312" i="18"/>
  <c r="Z2313" i="18"/>
  <c r="W2313" i="18" s="1"/>
  <c r="AA2313" i="18"/>
  <c r="Z2314" i="18"/>
  <c r="W2314" i="18" s="1"/>
  <c r="AA2314" i="18"/>
  <c r="Z2315" i="18"/>
  <c r="W2315" i="18" s="1"/>
  <c r="AA2315" i="18"/>
  <c r="Z2316" i="18"/>
  <c r="W2316" i="18" s="1"/>
  <c r="AA2316" i="18"/>
  <c r="Z2317" i="18"/>
  <c r="W2317" i="18" s="1"/>
  <c r="AA2317" i="18"/>
  <c r="Z2318" i="18"/>
  <c r="W2318" i="18" s="1"/>
  <c r="AA2318" i="18"/>
  <c r="Z2319" i="18"/>
  <c r="W2319" i="18" s="1"/>
  <c r="AA2319" i="18"/>
  <c r="Z2320" i="18"/>
  <c r="W2320" i="18" s="1"/>
  <c r="AA2320" i="18"/>
  <c r="Z2321" i="18"/>
  <c r="W2321" i="18" s="1"/>
  <c r="AA2321" i="18"/>
  <c r="Z2322" i="18"/>
  <c r="W2322" i="18" s="1"/>
  <c r="AA2322" i="18"/>
  <c r="Z2323" i="18"/>
  <c r="W2323" i="18" s="1"/>
  <c r="AA2323" i="18"/>
  <c r="Z2324" i="18"/>
  <c r="W2324" i="18" s="1"/>
  <c r="AA2324" i="18"/>
  <c r="Z2325" i="18"/>
  <c r="W2325" i="18" s="1"/>
  <c r="AA2325" i="18"/>
  <c r="Z2326" i="18"/>
  <c r="W2326" i="18" s="1"/>
  <c r="AA2326" i="18"/>
  <c r="Z2327" i="18"/>
  <c r="W2327" i="18" s="1"/>
  <c r="AA2327" i="18"/>
  <c r="Z2328" i="18"/>
  <c r="W2328" i="18" s="1"/>
  <c r="AA2328" i="18"/>
  <c r="Z2329" i="18"/>
  <c r="W2329" i="18" s="1"/>
  <c r="AA2329" i="18"/>
  <c r="Z2330" i="18"/>
  <c r="W2330" i="18" s="1"/>
  <c r="AA2330" i="18"/>
  <c r="Z2331" i="18"/>
  <c r="W2331" i="18" s="1"/>
  <c r="AA2331" i="18"/>
  <c r="Z2332" i="18"/>
  <c r="W2332" i="18" s="1"/>
  <c r="AA2332" i="18"/>
  <c r="Z2333" i="18"/>
  <c r="W2333" i="18" s="1"/>
  <c r="AA2333" i="18"/>
  <c r="Z2334" i="18"/>
  <c r="W2334" i="18" s="1"/>
  <c r="AA2334" i="18"/>
  <c r="Z2335" i="18"/>
  <c r="W2335" i="18" s="1"/>
  <c r="AA2335" i="18"/>
  <c r="Z2336" i="18"/>
  <c r="W2336" i="18" s="1"/>
  <c r="AA2336" i="18"/>
  <c r="Z2337" i="18"/>
  <c r="W2337" i="18" s="1"/>
  <c r="AA2337" i="18"/>
  <c r="Z2338" i="18"/>
  <c r="W2338" i="18" s="1"/>
  <c r="AA2338" i="18"/>
  <c r="Z2339" i="18"/>
  <c r="W2339" i="18" s="1"/>
  <c r="AA2339" i="18"/>
  <c r="Z2340" i="18"/>
  <c r="W2340" i="18" s="1"/>
  <c r="AA2340" i="18"/>
  <c r="Z2341" i="18"/>
  <c r="W2341" i="18" s="1"/>
  <c r="AA2341" i="18"/>
  <c r="Z2342" i="18"/>
  <c r="W2342" i="18" s="1"/>
  <c r="AA2342" i="18"/>
  <c r="Z2343" i="18"/>
  <c r="W2343" i="18" s="1"/>
  <c r="AA2343" i="18"/>
  <c r="Z2344" i="18"/>
  <c r="W2344" i="18" s="1"/>
  <c r="AA2344" i="18"/>
  <c r="Z2345" i="18"/>
  <c r="W2345" i="18" s="1"/>
  <c r="AA2345" i="18"/>
  <c r="Z2346" i="18"/>
  <c r="W2346" i="18" s="1"/>
  <c r="AA2346" i="18"/>
  <c r="Z2347" i="18"/>
  <c r="W2347" i="18" s="1"/>
  <c r="AA2347" i="18"/>
  <c r="Z2348" i="18"/>
  <c r="W2348" i="18" s="1"/>
  <c r="AA2348" i="18"/>
  <c r="Z2349" i="18"/>
  <c r="W2349" i="18" s="1"/>
  <c r="AA2349" i="18"/>
  <c r="Z2350" i="18"/>
  <c r="W2350" i="18" s="1"/>
  <c r="AA2350" i="18"/>
  <c r="Z2351" i="18"/>
  <c r="W2351" i="18" s="1"/>
  <c r="AA2351" i="18"/>
  <c r="Z2352" i="18"/>
  <c r="W2352" i="18" s="1"/>
  <c r="AA2352" i="18"/>
  <c r="Z2353" i="18"/>
  <c r="W2353" i="18" s="1"/>
  <c r="AA2353" i="18"/>
  <c r="Z2354" i="18"/>
  <c r="W2354" i="18" s="1"/>
  <c r="AA2354" i="18"/>
  <c r="Z2355" i="18"/>
  <c r="W2355" i="18" s="1"/>
  <c r="AA2355" i="18"/>
  <c r="Z2356" i="18"/>
  <c r="W2356" i="18" s="1"/>
  <c r="AA2356" i="18"/>
  <c r="Z2357" i="18"/>
  <c r="W2357" i="18" s="1"/>
  <c r="AA2357" i="18"/>
  <c r="Z2358" i="18"/>
  <c r="W2358" i="18" s="1"/>
  <c r="AA2358" i="18"/>
  <c r="Z2359" i="18"/>
  <c r="W2359" i="18" s="1"/>
  <c r="AA2359" i="18"/>
  <c r="Z2360" i="18"/>
  <c r="W2360" i="18" s="1"/>
  <c r="AA2360" i="18"/>
  <c r="Z2361" i="18"/>
  <c r="W2361" i="18" s="1"/>
  <c r="AA2361" i="18"/>
  <c r="Z2362" i="18"/>
  <c r="W2362" i="18" s="1"/>
  <c r="AA2362" i="18"/>
  <c r="Z2363" i="18"/>
  <c r="W2363" i="18" s="1"/>
  <c r="AA2363" i="18"/>
  <c r="Z2364" i="18"/>
  <c r="W2364" i="18" s="1"/>
  <c r="AA2364" i="18"/>
  <c r="Z2365" i="18"/>
  <c r="W2365" i="18" s="1"/>
  <c r="AA2365" i="18"/>
  <c r="Z2366" i="18"/>
  <c r="W2366" i="18" s="1"/>
  <c r="AA2366" i="18"/>
  <c r="Z2367" i="18"/>
  <c r="W2367" i="18" s="1"/>
  <c r="AA2367" i="18"/>
  <c r="Z2368" i="18"/>
  <c r="W2368" i="18" s="1"/>
  <c r="AA2368" i="18"/>
  <c r="Z2369" i="18"/>
  <c r="W2369" i="18" s="1"/>
  <c r="AA2369" i="18"/>
  <c r="Z2370" i="18"/>
  <c r="W2370" i="18" s="1"/>
  <c r="AA2370" i="18"/>
  <c r="Z2371" i="18"/>
  <c r="W2371" i="18" s="1"/>
  <c r="AA2371" i="18"/>
  <c r="Z2372" i="18"/>
  <c r="W2372" i="18" s="1"/>
  <c r="AA2372" i="18"/>
  <c r="Z2373" i="18"/>
  <c r="W2373" i="18" s="1"/>
  <c r="AA2373" i="18"/>
  <c r="Z2374" i="18"/>
  <c r="W2374" i="18" s="1"/>
  <c r="AA2374" i="18"/>
  <c r="Z2375" i="18"/>
  <c r="W2375" i="18" s="1"/>
  <c r="AA2375" i="18"/>
  <c r="Z2376" i="18"/>
  <c r="W2376" i="18" s="1"/>
  <c r="AA2376" i="18"/>
  <c r="Z2377" i="18"/>
  <c r="W2377" i="18" s="1"/>
  <c r="AA2377" i="18"/>
  <c r="Z2378" i="18"/>
  <c r="W2378" i="18" s="1"/>
  <c r="AA2378" i="18"/>
  <c r="Z2379" i="18"/>
  <c r="W2379" i="18" s="1"/>
  <c r="AA2379" i="18"/>
  <c r="Z2380" i="18"/>
  <c r="W2380" i="18" s="1"/>
  <c r="AA2380" i="18"/>
  <c r="Z2381" i="18"/>
  <c r="W2381" i="18" s="1"/>
  <c r="AA2381" i="18"/>
  <c r="Z2382" i="18"/>
  <c r="W2382" i="18" s="1"/>
  <c r="AA2382" i="18"/>
  <c r="Z2383" i="18"/>
  <c r="W2383" i="18" s="1"/>
  <c r="AA2383" i="18"/>
  <c r="Z2384" i="18"/>
  <c r="W2384" i="18" s="1"/>
  <c r="AA2384" i="18"/>
  <c r="Z2385" i="18"/>
  <c r="W2385" i="18" s="1"/>
  <c r="AA2385" i="18"/>
  <c r="Z2386" i="18"/>
  <c r="W2386" i="18" s="1"/>
  <c r="AA2386" i="18"/>
  <c r="Z2387" i="18"/>
  <c r="W2387" i="18" s="1"/>
  <c r="AA2387" i="18"/>
  <c r="Z2388" i="18"/>
  <c r="W2388" i="18" s="1"/>
  <c r="AA2388" i="18"/>
  <c r="Z2389" i="18"/>
  <c r="W2389" i="18" s="1"/>
  <c r="AA2389" i="18"/>
  <c r="Z2390" i="18"/>
  <c r="W2390" i="18" s="1"/>
  <c r="AA2390" i="18"/>
  <c r="Z2391" i="18"/>
  <c r="W2391" i="18" s="1"/>
  <c r="AA2391" i="18"/>
  <c r="Z2392" i="18"/>
  <c r="W2392" i="18" s="1"/>
  <c r="AA2392" i="18"/>
  <c r="Z2393" i="18"/>
  <c r="W2393" i="18" s="1"/>
  <c r="AA2393" i="18"/>
  <c r="Z2394" i="18"/>
  <c r="W2394" i="18" s="1"/>
  <c r="AA2394" i="18"/>
  <c r="Z2395" i="18"/>
  <c r="W2395" i="18" s="1"/>
  <c r="AA2395" i="18"/>
  <c r="Z2396" i="18"/>
  <c r="W2396" i="18" s="1"/>
  <c r="AA2396" i="18"/>
  <c r="Z2397" i="18"/>
  <c r="W2397" i="18" s="1"/>
  <c r="AA2397" i="18"/>
  <c r="Z2398" i="18"/>
  <c r="W2398" i="18" s="1"/>
  <c r="AA2398" i="18"/>
  <c r="Z2399" i="18"/>
  <c r="W2399" i="18" s="1"/>
  <c r="AA2399" i="18"/>
  <c r="Z2400" i="18"/>
  <c r="W2400" i="18" s="1"/>
  <c r="AA2400" i="18"/>
  <c r="Z2401" i="18"/>
  <c r="W2401" i="18" s="1"/>
  <c r="AA2401" i="18"/>
  <c r="Z2402" i="18"/>
  <c r="W2402" i="18" s="1"/>
  <c r="AA2402" i="18"/>
  <c r="Z2403" i="18"/>
  <c r="W2403" i="18" s="1"/>
  <c r="AA2403" i="18"/>
  <c r="Z2404" i="18"/>
  <c r="W2404" i="18" s="1"/>
  <c r="AA2404" i="18"/>
  <c r="Z2405" i="18"/>
  <c r="W2405" i="18" s="1"/>
  <c r="AA2405" i="18"/>
  <c r="Z2406" i="18"/>
  <c r="W2406" i="18" s="1"/>
  <c r="AA2406" i="18"/>
  <c r="Z2407" i="18"/>
  <c r="W2407" i="18" s="1"/>
  <c r="AA2407" i="18"/>
  <c r="Z2408" i="18"/>
  <c r="W2408" i="18" s="1"/>
  <c r="AA2408" i="18"/>
  <c r="Z2409" i="18"/>
  <c r="W2409" i="18" s="1"/>
  <c r="AA2409" i="18"/>
  <c r="Z2410" i="18"/>
  <c r="W2410" i="18" s="1"/>
  <c r="AA2410" i="18"/>
  <c r="Z2411" i="18"/>
  <c r="W2411" i="18" s="1"/>
  <c r="AA2411" i="18"/>
  <c r="Z2412" i="18"/>
  <c r="W2412" i="18" s="1"/>
  <c r="AA2412" i="18"/>
  <c r="Z2413" i="18"/>
  <c r="W2413" i="18" s="1"/>
  <c r="AA2413" i="18"/>
  <c r="Z2414" i="18"/>
  <c r="W2414" i="18" s="1"/>
  <c r="AA2414" i="18"/>
  <c r="Z2415" i="18"/>
  <c r="W2415" i="18" s="1"/>
  <c r="AA2415" i="18"/>
  <c r="Z2416" i="18"/>
  <c r="W2416" i="18" s="1"/>
  <c r="AA2416" i="18"/>
  <c r="Z2417" i="18"/>
  <c r="W2417" i="18" s="1"/>
  <c r="AA2417" i="18"/>
  <c r="Z2418" i="18"/>
  <c r="W2418" i="18" s="1"/>
  <c r="AA2418" i="18"/>
  <c r="Z2419" i="18"/>
  <c r="W2419" i="18" s="1"/>
  <c r="AA2419" i="18"/>
  <c r="Z2420" i="18"/>
  <c r="W2420" i="18" s="1"/>
  <c r="AA2420" i="18"/>
  <c r="Z2421" i="18"/>
  <c r="W2421" i="18" s="1"/>
  <c r="AA2421" i="18"/>
  <c r="Z2422" i="18"/>
  <c r="W2422" i="18" s="1"/>
  <c r="AA2422" i="18"/>
  <c r="Z2423" i="18"/>
  <c r="W2423" i="18" s="1"/>
  <c r="AA2423" i="18"/>
  <c r="Z2424" i="18"/>
  <c r="W2424" i="18" s="1"/>
  <c r="AA2424" i="18"/>
  <c r="Z2425" i="18"/>
  <c r="W2425" i="18" s="1"/>
  <c r="AA2425" i="18"/>
  <c r="Z2426" i="18"/>
  <c r="W2426" i="18" s="1"/>
  <c r="AA2426" i="18"/>
  <c r="Z2427" i="18"/>
  <c r="W2427" i="18" s="1"/>
  <c r="AA2427" i="18"/>
  <c r="Z2428" i="18"/>
  <c r="W2428" i="18" s="1"/>
  <c r="AA2428" i="18"/>
  <c r="Z2429" i="18"/>
  <c r="W2429" i="18" s="1"/>
  <c r="AA2429" i="18"/>
  <c r="Z2430" i="18"/>
  <c r="W2430" i="18" s="1"/>
  <c r="AA2430" i="18"/>
  <c r="Z2431" i="18"/>
  <c r="W2431" i="18" s="1"/>
  <c r="AA2431" i="18"/>
  <c r="Z2432" i="18"/>
  <c r="W2432" i="18" s="1"/>
  <c r="AA2432" i="18"/>
  <c r="Z2433" i="18"/>
  <c r="W2433" i="18" s="1"/>
  <c r="AA2433" i="18"/>
  <c r="Z2434" i="18"/>
  <c r="W2434" i="18" s="1"/>
  <c r="AA2434" i="18"/>
  <c r="Z2435" i="18"/>
  <c r="W2435" i="18" s="1"/>
  <c r="AA2435" i="18"/>
  <c r="Z2436" i="18"/>
  <c r="W2436" i="18" s="1"/>
  <c r="AA2436" i="18"/>
  <c r="Z2437" i="18"/>
  <c r="W2437" i="18" s="1"/>
  <c r="AA2437" i="18"/>
  <c r="Z2438" i="18"/>
  <c r="W2438" i="18" s="1"/>
  <c r="AA2438" i="18"/>
  <c r="Z2439" i="18"/>
  <c r="W2439" i="18" s="1"/>
  <c r="AA2439" i="18"/>
  <c r="Z2440" i="18"/>
  <c r="W2440" i="18" s="1"/>
  <c r="AA2440" i="18"/>
  <c r="Z2441" i="18"/>
  <c r="W2441" i="18" s="1"/>
  <c r="AA2441" i="18"/>
  <c r="Z2442" i="18"/>
  <c r="W2442" i="18" s="1"/>
  <c r="AA2442" i="18"/>
  <c r="Z2443" i="18"/>
  <c r="W2443" i="18" s="1"/>
  <c r="AA2443" i="18"/>
  <c r="Z2444" i="18"/>
  <c r="W2444" i="18" s="1"/>
  <c r="AA2444" i="18"/>
  <c r="Z2445" i="18"/>
  <c r="W2445" i="18" s="1"/>
  <c r="AA2445" i="18"/>
  <c r="Z2446" i="18"/>
  <c r="W2446" i="18" s="1"/>
  <c r="AA2446" i="18"/>
  <c r="Z2447" i="18"/>
  <c r="W2447" i="18" s="1"/>
  <c r="AA2447" i="18"/>
  <c r="Z2448" i="18"/>
  <c r="W2448" i="18" s="1"/>
  <c r="AA2448" i="18"/>
  <c r="Z2449" i="18"/>
  <c r="W2449" i="18" s="1"/>
  <c r="AA2449" i="18"/>
  <c r="Z2450" i="18"/>
  <c r="W2450" i="18" s="1"/>
  <c r="AA2450" i="18"/>
  <c r="Z2451" i="18"/>
  <c r="W2451" i="18" s="1"/>
  <c r="AA2451" i="18"/>
  <c r="Z2452" i="18"/>
  <c r="W2452" i="18" s="1"/>
  <c r="AA2452" i="18"/>
  <c r="Z2453" i="18"/>
  <c r="W2453" i="18" s="1"/>
  <c r="AA2453" i="18"/>
  <c r="Z2454" i="18"/>
  <c r="W2454" i="18" s="1"/>
  <c r="AA2454" i="18"/>
  <c r="Z2455" i="18"/>
  <c r="W2455" i="18" s="1"/>
  <c r="AA2455" i="18"/>
  <c r="Z2456" i="18"/>
  <c r="W2456" i="18" s="1"/>
  <c r="AA2456" i="18"/>
  <c r="Z2457" i="18"/>
  <c r="W2457" i="18" s="1"/>
  <c r="AA2457" i="18"/>
  <c r="Z2458" i="18"/>
  <c r="W2458" i="18" s="1"/>
  <c r="AA2458" i="18"/>
  <c r="Z2459" i="18"/>
  <c r="W2459" i="18" s="1"/>
  <c r="AA2459" i="18"/>
  <c r="Z2460" i="18"/>
  <c r="W2460" i="18" s="1"/>
  <c r="AA2460" i="18"/>
  <c r="Z2461" i="18"/>
  <c r="W2461" i="18" s="1"/>
  <c r="AA2461" i="18"/>
  <c r="Z2462" i="18"/>
  <c r="W2462" i="18" s="1"/>
  <c r="AA2462" i="18"/>
  <c r="Z2463" i="18"/>
  <c r="W2463" i="18" s="1"/>
  <c r="AA2463" i="18"/>
  <c r="Z2464" i="18"/>
  <c r="W2464" i="18" s="1"/>
  <c r="AA2464" i="18"/>
  <c r="Z2465" i="18"/>
  <c r="W2465" i="18" s="1"/>
  <c r="AA2465" i="18"/>
  <c r="Z2466" i="18"/>
  <c r="W2466" i="18" s="1"/>
  <c r="AA2466" i="18"/>
  <c r="Z2467" i="18"/>
  <c r="W2467" i="18" s="1"/>
  <c r="AA2467" i="18"/>
  <c r="Z2468" i="18"/>
  <c r="W2468" i="18" s="1"/>
  <c r="AA2468" i="18"/>
  <c r="Z2469" i="18"/>
  <c r="W2469" i="18" s="1"/>
  <c r="AA2469" i="18"/>
  <c r="Z2470" i="18"/>
  <c r="W2470" i="18" s="1"/>
  <c r="AA2470" i="18"/>
  <c r="Z2471" i="18"/>
  <c r="W2471" i="18" s="1"/>
  <c r="AA2471" i="18"/>
  <c r="Z2472" i="18"/>
  <c r="W2472" i="18" s="1"/>
  <c r="AA2472" i="18"/>
  <c r="Z2473" i="18"/>
  <c r="W2473" i="18" s="1"/>
  <c r="AA2473" i="18"/>
  <c r="Z2474" i="18"/>
  <c r="W2474" i="18" s="1"/>
  <c r="AA2474" i="18"/>
  <c r="Z2475" i="18"/>
  <c r="W2475" i="18" s="1"/>
  <c r="AA2475" i="18"/>
  <c r="Z2476" i="18"/>
  <c r="W2476" i="18" s="1"/>
  <c r="AA2476" i="18"/>
  <c r="Z2477" i="18"/>
  <c r="W2477" i="18" s="1"/>
  <c r="AA2477" i="18"/>
  <c r="Z2478" i="18"/>
  <c r="W2478" i="18" s="1"/>
  <c r="AA2478" i="18"/>
  <c r="Z2479" i="18"/>
  <c r="W2479" i="18" s="1"/>
  <c r="AA2479" i="18"/>
  <c r="Z2480" i="18"/>
  <c r="W2480" i="18" s="1"/>
  <c r="AA2480" i="18"/>
  <c r="Z2481" i="18"/>
  <c r="W2481" i="18" s="1"/>
  <c r="AA2481" i="18"/>
  <c r="Z2482" i="18"/>
  <c r="W2482" i="18" s="1"/>
  <c r="AA2482" i="18"/>
  <c r="Z2483" i="18"/>
  <c r="W2483" i="18" s="1"/>
  <c r="AA2483" i="18"/>
  <c r="Z2484" i="18"/>
  <c r="W2484" i="18" s="1"/>
  <c r="AA2484" i="18"/>
  <c r="Z2485" i="18"/>
  <c r="W2485" i="18" s="1"/>
  <c r="AA2485" i="18"/>
  <c r="Z2486" i="18"/>
  <c r="W2486" i="18" s="1"/>
  <c r="AA2486" i="18"/>
  <c r="Z2487" i="18"/>
  <c r="W2487" i="18" s="1"/>
  <c r="AA2487" i="18"/>
  <c r="Z2488" i="18"/>
  <c r="W2488" i="18" s="1"/>
  <c r="AA2488" i="18"/>
  <c r="Z2489" i="18"/>
  <c r="W2489" i="18" s="1"/>
  <c r="AA2489" i="18"/>
  <c r="Z2490" i="18"/>
  <c r="W2490" i="18" s="1"/>
  <c r="AA2490" i="18"/>
  <c r="Z2491" i="18"/>
  <c r="W2491" i="18" s="1"/>
  <c r="AA2491" i="18"/>
  <c r="Z2492" i="18"/>
  <c r="W2492" i="18" s="1"/>
  <c r="AA2492" i="18"/>
  <c r="Z2493" i="18"/>
  <c r="W2493" i="18" s="1"/>
  <c r="AA2493" i="18"/>
  <c r="Z2494" i="18"/>
  <c r="W2494" i="18" s="1"/>
  <c r="AA2494" i="18"/>
  <c r="Z2495" i="18"/>
  <c r="W2495" i="18" s="1"/>
  <c r="AA2495" i="18"/>
  <c r="Z2496" i="18"/>
  <c r="W2496" i="18" s="1"/>
  <c r="AA2496" i="18"/>
  <c r="Z2497" i="18"/>
  <c r="W2497" i="18" s="1"/>
  <c r="AA2497" i="18"/>
  <c r="Z2498" i="18"/>
  <c r="W2498" i="18" s="1"/>
  <c r="AA2498" i="18"/>
  <c r="Z2499" i="18"/>
  <c r="W2499" i="18" s="1"/>
  <c r="AA2499" i="18"/>
  <c r="Z2500" i="18"/>
  <c r="W2500" i="18" s="1"/>
  <c r="AA2500" i="18"/>
  <c r="Z2501" i="18"/>
  <c r="W2501" i="18" s="1"/>
  <c r="AA2501" i="18"/>
  <c r="Z2502" i="18"/>
  <c r="W2502" i="18" s="1"/>
  <c r="AA2502" i="18"/>
  <c r="Z2503" i="18"/>
  <c r="W2503" i="18" s="1"/>
  <c r="AA2503" i="18"/>
  <c r="Z2504" i="18"/>
  <c r="W2504" i="18" s="1"/>
  <c r="AA2504" i="18"/>
  <c r="Z2505" i="18"/>
  <c r="W2505" i="18" s="1"/>
  <c r="AA2505" i="18"/>
  <c r="Z2506" i="18"/>
  <c r="W2506" i="18" s="1"/>
  <c r="AA2506" i="18"/>
  <c r="Z2507" i="18"/>
  <c r="W2507" i="18" s="1"/>
  <c r="AA2507" i="18"/>
  <c r="Z2508" i="18"/>
  <c r="W2508" i="18" s="1"/>
  <c r="AA2508" i="18"/>
  <c r="Z2509" i="18"/>
  <c r="W2509" i="18" s="1"/>
  <c r="AA2509" i="18"/>
  <c r="Z2510" i="18"/>
  <c r="W2510" i="18" s="1"/>
  <c r="AA2510" i="18"/>
  <c r="Z2511" i="18"/>
  <c r="W2511" i="18" s="1"/>
  <c r="AA2511" i="18"/>
  <c r="Z2512" i="18"/>
  <c r="W2512" i="18" s="1"/>
  <c r="AA2512" i="18"/>
  <c r="Z2513" i="18"/>
  <c r="W2513" i="18" s="1"/>
  <c r="AA2513" i="18"/>
  <c r="Z2514" i="18"/>
  <c r="W2514" i="18" s="1"/>
  <c r="AA2514" i="18"/>
  <c r="Z2515" i="18"/>
  <c r="W2515" i="18" s="1"/>
  <c r="AA2515" i="18"/>
  <c r="Z2516" i="18"/>
  <c r="W2516" i="18" s="1"/>
  <c r="AA2516" i="18"/>
  <c r="Z2517" i="18"/>
  <c r="W2517" i="18" s="1"/>
  <c r="AA2517" i="18"/>
  <c r="Z2518" i="18"/>
  <c r="W2518" i="18" s="1"/>
  <c r="AA2518" i="18"/>
  <c r="Z2519" i="18"/>
  <c r="W2519" i="18" s="1"/>
  <c r="AA2519" i="18"/>
  <c r="Z2520" i="18"/>
  <c r="W2520" i="18" s="1"/>
  <c r="AA2520" i="18"/>
  <c r="Z2521" i="18"/>
  <c r="W2521" i="18" s="1"/>
  <c r="AA2521" i="18"/>
  <c r="Z2522" i="18"/>
  <c r="W2522" i="18" s="1"/>
  <c r="AA2522" i="18"/>
  <c r="Z2523" i="18"/>
  <c r="W2523" i="18" s="1"/>
  <c r="AA2523" i="18"/>
  <c r="Z2524" i="18"/>
  <c r="W2524" i="18" s="1"/>
  <c r="AA2524" i="18"/>
  <c r="Z2525" i="18"/>
  <c r="W2525" i="18" s="1"/>
  <c r="AA2525" i="18"/>
  <c r="Z2526" i="18"/>
  <c r="W2526" i="18" s="1"/>
  <c r="AA2526" i="18"/>
  <c r="Z2527" i="18"/>
  <c r="W2527" i="18" s="1"/>
  <c r="AA2527" i="18"/>
  <c r="Z2528" i="18"/>
  <c r="W2528" i="18" s="1"/>
  <c r="AA2528" i="18"/>
  <c r="Z2529" i="18"/>
  <c r="W2529" i="18" s="1"/>
  <c r="AA2529" i="18"/>
  <c r="Z2530" i="18"/>
  <c r="W2530" i="18" s="1"/>
  <c r="AA2530" i="18"/>
  <c r="Z2531" i="18"/>
  <c r="W2531" i="18" s="1"/>
  <c r="AA2531" i="18"/>
  <c r="Z2532" i="18"/>
  <c r="W2532" i="18" s="1"/>
  <c r="AA2532" i="18"/>
  <c r="Z2533" i="18"/>
  <c r="W2533" i="18" s="1"/>
  <c r="AA2533" i="18"/>
  <c r="Z2534" i="18"/>
  <c r="W2534" i="18" s="1"/>
  <c r="AA2534" i="18"/>
  <c r="Z2535" i="18"/>
  <c r="W2535" i="18" s="1"/>
  <c r="AA2535" i="18"/>
  <c r="Z2536" i="18"/>
  <c r="W2536" i="18" s="1"/>
  <c r="AA2536" i="18"/>
  <c r="Z2537" i="18"/>
  <c r="W2537" i="18" s="1"/>
  <c r="AA2537" i="18"/>
  <c r="Z2538" i="18"/>
  <c r="W2538" i="18" s="1"/>
  <c r="AA2538" i="18"/>
  <c r="AA2" i="18"/>
  <c r="Z2" i="18"/>
  <c r="W2" i="18" s="1"/>
  <c r="T86" i="18"/>
  <c r="T103" i="18"/>
  <c r="T200" i="18"/>
  <c r="T213" i="18"/>
  <c r="T285" i="18"/>
  <c r="T296" i="18"/>
  <c r="T317" i="18"/>
  <c r="T326" i="18"/>
  <c r="T329" i="18"/>
  <c r="T332" i="18"/>
  <c r="T432" i="18"/>
  <c r="T619" i="18"/>
  <c r="T622" i="18"/>
  <c r="T696" i="18"/>
  <c r="T794" i="18"/>
  <c r="T805" i="18"/>
  <c r="T868" i="18"/>
  <c r="T885" i="18"/>
  <c r="T964" i="18"/>
  <c r="T975" i="18"/>
  <c r="T982" i="18"/>
  <c r="T1007" i="18"/>
  <c r="T1031" i="18"/>
  <c r="T1058" i="18"/>
  <c r="T1068" i="18"/>
  <c r="T1071" i="18"/>
  <c r="T1091" i="18"/>
  <c r="T1103" i="18"/>
  <c r="T1123" i="18"/>
  <c r="T1137" i="18"/>
  <c r="T1148" i="18"/>
  <c r="T1171" i="18"/>
  <c r="T1175" i="18"/>
  <c r="T1198" i="18"/>
  <c r="T1200" i="18"/>
  <c r="T1239" i="18"/>
  <c r="T1241" i="18"/>
  <c r="T1244" i="18"/>
  <c r="T1259" i="18"/>
  <c r="T1275" i="18"/>
  <c r="T1322" i="18"/>
  <c r="T1360" i="18"/>
  <c r="T1364" i="18"/>
  <c r="T1381" i="18"/>
  <c r="T1391" i="18"/>
  <c r="T1397" i="18"/>
  <c r="T1458" i="18"/>
  <c r="T1464" i="18"/>
  <c r="T1483" i="18"/>
  <c r="T1545" i="18"/>
  <c r="T1569" i="18"/>
  <c r="T1622" i="18"/>
  <c r="T1755" i="18"/>
  <c r="T1758" i="18"/>
  <c r="T1894" i="18"/>
  <c r="T1931" i="18"/>
  <c r="T1979" i="18"/>
  <c r="T1996" i="18"/>
  <c r="T1997" i="18"/>
  <c r="T2067" i="18"/>
  <c r="T2125" i="18"/>
  <c r="T2139" i="18"/>
  <c r="T2904" i="18"/>
  <c r="T2915" i="18"/>
  <c r="T2917" i="18"/>
  <c r="T2918" i="18"/>
  <c r="T2919" i="18"/>
  <c r="T2924" i="18"/>
  <c r="T2930" i="18"/>
  <c r="T2931" i="18"/>
  <c r="T2956" i="18"/>
  <c r="T2966" i="18"/>
  <c r="T2977" i="18"/>
  <c r="T2981" i="18"/>
  <c r="T2985" i="18"/>
  <c r="T3058" i="18"/>
  <c r="T3095" i="18"/>
  <c r="T3127" i="18"/>
  <c r="T3161" i="18"/>
  <c r="T3162" i="18"/>
  <c r="T3169" i="18"/>
  <c r="T3179" i="18"/>
  <c r="T3189" i="18"/>
  <c r="T3194" i="18"/>
  <c r="T3197" i="18"/>
  <c r="T3223" i="18"/>
  <c r="T3227" i="18"/>
  <c r="T3259" i="18"/>
  <c r="T3273" i="18"/>
  <c r="T3293" i="18"/>
  <c r="T3298" i="18"/>
  <c r="T3302" i="18"/>
  <c r="T3324" i="18"/>
  <c r="T3325" i="18"/>
  <c r="T3328" i="18"/>
  <c r="T3332" i="18"/>
  <c r="T3344" i="18"/>
  <c r="T3366" i="18"/>
  <c r="T3374" i="18"/>
  <c r="T3383" i="18"/>
  <c r="T3385" i="18"/>
  <c r="T3388" i="18"/>
  <c r="T3391" i="18"/>
  <c r="T3393" i="18"/>
  <c r="T3395" i="18"/>
  <c r="T3397" i="18"/>
  <c r="T3398" i="18"/>
  <c r="T3405" i="18"/>
  <c r="T3406" i="18"/>
  <c r="T3410" i="18"/>
  <c r="T3412" i="18"/>
  <c r="T3421" i="18"/>
  <c r="T3427" i="18"/>
  <c r="T3428" i="18"/>
  <c r="T3429" i="18"/>
  <c r="T3430" i="18"/>
  <c r="T3431" i="18"/>
  <c r="T3441" i="18"/>
  <c r="T3442" i="18"/>
  <c r="T3452" i="18"/>
  <c r="T3453" i="18"/>
  <c r="T3454" i="18"/>
  <c r="T3466" i="18"/>
  <c r="T3469" i="18"/>
  <c r="T3477" i="18"/>
  <c r="T3484" i="18"/>
  <c r="T3489" i="18"/>
  <c r="T3506" i="18"/>
  <c r="T3597" i="18"/>
  <c r="T3648" i="18"/>
  <c r="T3671" i="18"/>
  <c r="T3680" i="18"/>
  <c r="T3733" i="18"/>
  <c r="T3748" i="18"/>
  <c r="T3767" i="18"/>
  <c r="T3769" i="18"/>
  <c r="T3794" i="18"/>
  <c r="T3825" i="18"/>
  <c r="T3867" i="18"/>
  <c r="T3884" i="18"/>
  <c r="T3891" i="18"/>
  <c r="T3918" i="18"/>
  <c r="T3933" i="18"/>
  <c r="T3956" i="18"/>
  <c r="T3979" i="18"/>
  <c r="T4003" i="18"/>
  <c r="T4006" i="18"/>
  <c r="T4007" i="18"/>
  <c r="T4014" i="18"/>
  <c r="T4016" i="18"/>
  <c r="T4095" i="18"/>
  <c r="T4109" i="18"/>
  <c r="T4125" i="18"/>
  <c r="T4130" i="18"/>
  <c r="T4169" i="18"/>
  <c r="T4204" i="18"/>
  <c r="AK134" i="18"/>
  <c r="AK133" i="18"/>
  <c r="AK132" i="18"/>
  <c r="AK131" i="18"/>
  <c r="AK130" i="18"/>
  <c r="AJ150" i="18" l="1"/>
  <c r="AL153" i="18"/>
  <c r="AK150" i="18"/>
  <c r="AK153" i="18"/>
  <c r="AM152" i="18"/>
  <c r="AT172" i="18"/>
  <c r="AT161" i="18"/>
  <c r="AT182" i="18"/>
  <c r="AL152" i="18"/>
  <c r="AM154" i="18"/>
  <c r="AK152" i="18"/>
  <c r="AL154" i="18"/>
  <c r="AM151" i="18"/>
  <c r="AK154" i="18"/>
  <c r="AL151" i="18"/>
  <c r="AM153" i="18"/>
  <c r="AK151" i="18"/>
  <c r="AW140" i="18"/>
  <c r="AW150" i="18" s="1"/>
  <c r="AM150" i="18"/>
  <c r="AL169" i="18"/>
  <c r="AM169" i="18"/>
  <c r="AJ179" i="18"/>
  <c r="AJ158" i="18"/>
  <c r="AK179" i="18"/>
  <c r="AK158" i="18"/>
  <c r="AL179" i="18"/>
  <c r="AV179" i="18" s="1"/>
  <c r="AL158" i="18"/>
  <c r="AM179" i="18"/>
  <c r="AW179" i="18" s="1"/>
  <c r="AM158" i="18"/>
  <c r="AJ169" i="18"/>
  <c r="AK169" i="18"/>
  <c r="AL180" i="18"/>
  <c r="AL159" i="18"/>
  <c r="AM180" i="18"/>
  <c r="AM159" i="18"/>
  <c r="AJ170" i="18"/>
  <c r="AK170" i="18"/>
  <c r="AL170" i="18"/>
  <c r="AM170" i="18"/>
  <c r="AJ180" i="18"/>
  <c r="AJ159" i="18"/>
  <c r="AK159" i="18"/>
  <c r="AK180" i="18"/>
  <c r="AL171" i="18"/>
  <c r="AM171" i="18"/>
  <c r="AJ181" i="18"/>
  <c r="AJ160" i="18"/>
  <c r="AK181" i="18"/>
  <c r="AK160" i="18"/>
  <c r="AL181" i="18"/>
  <c r="AL160" i="18"/>
  <c r="AM181" i="18"/>
  <c r="AM160" i="18"/>
  <c r="AJ171" i="18"/>
  <c r="AK171" i="18"/>
  <c r="AK168" i="18"/>
  <c r="AJ168" i="18"/>
  <c r="AM178" i="18"/>
  <c r="AL178" i="18"/>
  <c r="AK178" i="18"/>
  <c r="AJ178" i="18"/>
  <c r="AM168" i="18"/>
  <c r="AM173" i="18" s="1"/>
  <c r="AL168" i="18"/>
  <c r="AL157" i="18"/>
  <c r="AJ157" i="18"/>
  <c r="AK157" i="18"/>
  <c r="AM157" i="18"/>
  <c r="AM162" i="18" s="1"/>
  <c r="AL182" i="18"/>
  <c r="AL161" i="18"/>
  <c r="AM182" i="18"/>
  <c r="AM161" i="18"/>
  <c r="AJ172" i="18"/>
  <c r="AK172" i="18"/>
  <c r="AL172" i="18"/>
  <c r="AM172" i="18"/>
  <c r="AJ182" i="18"/>
  <c r="AJ161" i="18"/>
  <c r="AV161" i="18" s="1"/>
  <c r="AK161" i="18"/>
  <c r="AK182" i="18"/>
  <c r="AV140" i="18"/>
  <c r="AV150" i="18" s="1"/>
  <c r="AL150" i="18"/>
  <c r="AC3871" i="18"/>
  <c r="AD3958" i="18"/>
  <c r="AD3806" i="18"/>
  <c r="AC3806" i="18"/>
  <c r="AD3411" i="18"/>
  <c r="AD3439" i="18"/>
  <c r="AC3432" i="18"/>
  <c r="AC3126" i="18"/>
  <c r="AD3934" i="18"/>
  <c r="AD3310" i="18"/>
  <c r="AC4147" i="18"/>
  <c r="AC3122" i="18"/>
  <c r="AX41" i="3"/>
  <c r="AX43" i="3" s="1"/>
  <c r="BI38" i="3"/>
  <c r="AP14" i="3"/>
  <c r="BG38" i="3"/>
  <c r="AR14" i="3"/>
  <c r="BH40" i="3"/>
  <c r="BF38" i="3"/>
  <c r="BD37" i="3"/>
  <c r="BG40" i="3"/>
  <c r="BE38" i="3"/>
  <c r="BH37" i="3"/>
  <c r="AP41" i="3"/>
  <c r="AP43" i="3" s="1"/>
  <c r="BF40" i="3"/>
  <c r="BD38" i="3"/>
  <c r="BG37" i="3"/>
  <c r="BE40" i="3"/>
  <c r="BC38" i="3"/>
  <c r="BF37" i="3"/>
  <c r="AS41" i="3"/>
  <c r="AS43" i="3" s="1"/>
  <c r="BD40" i="3"/>
  <c r="BG39" i="3"/>
  <c r="BJ38" i="3"/>
  <c r="BB38" i="3"/>
  <c r="AV178" i="18"/>
  <c r="AD2753" i="18"/>
  <c r="AC2753" i="18"/>
  <c r="AD2729" i="18"/>
  <c r="AC2729" i="18"/>
  <c r="AC3271" i="18"/>
  <c r="AD3271" i="18"/>
  <c r="AC3509" i="18"/>
  <c r="AD3509" i="18"/>
  <c r="AC3732" i="18"/>
  <c r="AD3732" i="18"/>
  <c r="AD3170" i="18"/>
  <c r="AC3170" i="18"/>
  <c r="AC3039" i="18"/>
  <c r="AD3039" i="18"/>
  <c r="AC3043" i="18"/>
  <c r="AD3043" i="18"/>
  <c r="AC4172" i="18"/>
  <c r="AD4172" i="18"/>
  <c r="AD3926" i="18"/>
  <c r="AC3833" i="18"/>
  <c r="AD3306" i="18"/>
  <c r="AD3030" i="18"/>
  <c r="AD3008" i="18"/>
  <c r="AD3000" i="18"/>
  <c r="AC2957" i="18"/>
  <c r="AD3427" i="18"/>
  <c r="AD3328" i="18"/>
  <c r="AC3279" i="18"/>
  <c r="AD3274" i="18"/>
  <c r="AC4099" i="18"/>
  <c r="AD3376" i="18"/>
  <c r="AC2991" i="18"/>
  <c r="AD2679" i="18"/>
  <c r="AK183" i="18"/>
  <c r="AL183" i="18"/>
  <c r="BE39" i="3"/>
  <c r="AU41" i="3"/>
  <c r="AU43" i="3" s="1"/>
  <c r="BF39" i="3"/>
  <c r="AV41" i="3"/>
  <c r="AV43" i="3" s="1"/>
  <c r="AW41" i="3"/>
  <c r="AT42" i="3"/>
  <c r="BH39" i="3"/>
  <c r="AU42" i="3"/>
  <c r="BI39" i="3"/>
  <c r="AV42" i="3"/>
  <c r="BB39" i="3"/>
  <c r="BJ39" i="3"/>
  <c r="BC39" i="3"/>
  <c r="AC3320" i="18"/>
  <c r="AD3320" i="18"/>
  <c r="AC3129" i="18"/>
  <c r="AD3129" i="18"/>
  <c r="AC3123" i="18"/>
  <c r="AD3123" i="18"/>
  <c r="AC3159" i="18"/>
  <c r="AD3159" i="18"/>
  <c r="AC3964" i="18"/>
  <c r="AD3964" i="18"/>
  <c r="AC4216" i="18"/>
  <c r="AD4216" i="18"/>
  <c r="AC4044" i="18"/>
  <c r="AD4044" i="18"/>
  <c r="AC3948" i="18"/>
  <c r="AD3948" i="18"/>
  <c r="AD3877" i="18"/>
  <c r="AC3877" i="18"/>
  <c r="AC3191" i="18"/>
  <c r="AD3191" i="18"/>
  <c r="AD3163" i="18"/>
  <c r="AC3163" i="18"/>
  <c r="AD3373" i="18"/>
  <c r="AC3373" i="18"/>
  <c r="AD3255" i="18"/>
  <c r="AC3255" i="18"/>
  <c r="AD2892" i="18"/>
  <c r="AC2892" i="18"/>
  <c r="AC3804" i="18"/>
  <c r="AD3804" i="18"/>
  <c r="AC3239" i="18"/>
  <c r="AD3239" i="18"/>
  <c r="AC3169" i="18"/>
  <c r="AD3169" i="18"/>
  <c r="AD3035" i="18"/>
  <c r="AC3035" i="18"/>
  <c r="AC3097" i="18"/>
  <c r="AD3097" i="18"/>
  <c r="AC2718" i="18"/>
  <c r="AD2718" i="18"/>
  <c r="AD3263" i="18"/>
  <c r="AD3118" i="18"/>
  <c r="AU140" i="18"/>
  <c r="AU150" i="18" s="1"/>
  <c r="AD3996" i="18"/>
  <c r="AD3990" i="18"/>
  <c r="AD3352" i="18"/>
  <c r="AD3174" i="18"/>
  <c r="AC3092" i="18"/>
  <c r="AC3028" i="18"/>
  <c r="AC2941" i="18"/>
  <c r="AC2906" i="18"/>
  <c r="AD2737" i="18"/>
  <c r="AD3134" i="18"/>
  <c r="AD4208" i="18"/>
  <c r="AD4062" i="18"/>
  <c r="AD4006" i="18"/>
  <c r="AC3837" i="18"/>
  <c r="AC3584" i="18"/>
  <c r="AD3238" i="18"/>
  <c r="AD3158" i="18"/>
  <c r="AC3120" i="18"/>
  <c r="AD3110" i="18"/>
  <c r="AD3031" i="18"/>
  <c r="AC2625" i="18"/>
  <c r="AD3303" i="18"/>
  <c r="AD3299" i="18"/>
  <c r="AD3295" i="18"/>
  <c r="AD2914" i="18"/>
  <c r="AD2866" i="18"/>
  <c r="AC4067" i="18"/>
  <c r="AC3869" i="18"/>
  <c r="AC3576" i="18"/>
  <c r="AC3381" i="18"/>
  <c r="AC3150" i="18"/>
  <c r="AD2685" i="18"/>
  <c r="AC4200" i="18"/>
  <c r="AD4200" i="18"/>
  <c r="AC4102" i="18"/>
  <c r="AD4102" i="18"/>
  <c r="AC4046" i="18"/>
  <c r="AC3980" i="18"/>
  <c r="AD3980" i="18"/>
  <c r="AC4224" i="18"/>
  <c r="AD4224" i="18"/>
  <c r="AC4166" i="18"/>
  <c r="AD4166" i="18"/>
  <c r="AC4060" i="18"/>
  <c r="AD4060" i="18"/>
  <c r="AC4052" i="18"/>
  <c r="AD4052" i="18"/>
  <c r="AC4004" i="18"/>
  <c r="AD4004" i="18"/>
  <c r="AD4205" i="18"/>
  <c r="AC4205" i="18"/>
  <c r="AC4038" i="18"/>
  <c r="AD4197" i="18"/>
  <c r="AC4197" i="18"/>
  <c r="AC4184" i="18"/>
  <c r="AD4184" i="18"/>
  <c r="AC4150" i="18"/>
  <c r="AD4150" i="18"/>
  <c r="AC4086" i="18"/>
  <c r="AD4086" i="18"/>
  <c r="AC4030" i="18"/>
  <c r="AD4030" i="18"/>
  <c r="AD4221" i="18"/>
  <c r="AC4221" i="18"/>
  <c r="AC4156" i="18"/>
  <c r="AD4156" i="18"/>
  <c r="AC4070" i="18"/>
  <c r="AD4070" i="18"/>
  <c r="AC4014" i="18"/>
  <c r="AD4014" i="18"/>
  <c r="AD4189" i="18"/>
  <c r="AC4189" i="18"/>
  <c r="AC4134" i="18"/>
  <c r="AD4134" i="18"/>
  <c r="AC4084" i="18"/>
  <c r="AD4084" i="18"/>
  <c r="AD4181" i="18"/>
  <c r="AC4181" i="18"/>
  <c r="AC4068" i="18"/>
  <c r="AD4068" i="18"/>
  <c r="AC3974" i="18"/>
  <c r="AD3974" i="18"/>
  <c r="AC4232" i="18"/>
  <c r="AD4232" i="18"/>
  <c r="AC4118" i="18"/>
  <c r="AD4118" i="18"/>
  <c r="AC4110" i="18"/>
  <c r="AD4110" i="18"/>
  <c r="AC4054" i="18"/>
  <c r="AD4054" i="18"/>
  <c r="AC4213" i="18"/>
  <c r="AC4192" i="18"/>
  <c r="AD4164" i="18"/>
  <c r="AC4155" i="18"/>
  <c r="AD4100" i="18"/>
  <c r="AC4051" i="18"/>
  <c r="AD4020" i="18"/>
  <c r="AD3998" i="18"/>
  <c r="AC3940" i="18"/>
  <c r="AD3940" i="18"/>
  <c r="AC3828" i="18"/>
  <c r="AD3828" i="18"/>
  <c r="AD3790" i="18"/>
  <c r="AC3790" i="18"/>
  <c r="AC3740" i="18"/>
  <c r="AD3740" i="18"/>
  <c r="AC3733" i="18"/>
  <c r="AD3733" i="18"/>
  <c r="AC3636" i="18"/>
  <c r="AD3636" i="18"/>
  <c r="AD3582" i="18"/>
  <c r="AC3582" i="18"/>
  <c r="AC3571" i="18"/>
  <c r="AD3571" i="18"/>
  <c r="AC3563" i="18"/>
  <c r="AD3563" i="18"/>
  <c r="AC3555" i="18"/>
  <c r="AD3555" i="18"/>
  <c r="AC3469" i="18"/>
  <c r="AD3469" i="18"/>
  <c r="AC3456" i="18"/>
  <c r="AD3456" i="18"/>
  <c r="AC3448" i="18"/>
  <c r="AD3448" i="18"/>
  <c r="AC3416" i="18"/>
  <c r="AD3416" i="18"/>
  <c r="AC3344" i="18"/>
  <c r="AD3344" i="18"/>
  <c r="AC3336" i="18"/>
  <c r="AD3312" i="18"/>
  <c r="AC3312" i="18"/>
  <c r="AC3900" i="18"/>
  <c r="AD3900" i="18"/>
  <c r="AC3894" i="18"/>
  <c r="AD3894" i="18"/>
  <c r="AC3812" i="18"/>
  <c r="AD3812" i="18"/>
  <c r="AC3547" i="18"/>
  <c r="AD3547" i="18"/>
  <c r="AC3539" i="18"/>
  <c r="AD3539" i="18"/>
  <c r="AC3455" i="18"/>
  <c r="AD3455" i="18"/>
  <c r="AC3440" i="18"/>
  <c r="AD3440" i="18"/>
  <c r="AC3368" i="18"/>
  <c r="AD3368" i="18"/>
  <c r="AD3317" i="18"/>
  <c r="AC3317" i="18"/>
  <c r="AU171" i="18"/>
  <c r="AC4229" i="18"/>
  <c r="AD4126" i="18"/>
  <c r="AD4094" i="18"/>
  <c r="AD4078" i="18"/>
  <c r="AC4059" i="18"/>
  <c r="AC4035" i="18"/>
  <c r="AC3886" i="18"/>
  <c r="AC3788" i="18"/>
  <c r="AD3788" i="18"/>
  <c r="AC3609" i="18"/>
  <c r="AD3609" i="18"/>
  <c r="AC3531" i="18"/>
  <c r="AD3531" i="18"/>
  <c r="AC3523" i="18"/>
  <c r="AD3461" i="18"/>
  <c r="AC3461" i="18"/>
  <c r="AD3420" i="18"/>
  <c r="AC3420" i="18"/>
  <c r="AD4142" i="18"/>
  <c r="AC4131" i="18"/>
  <c r="AC4012" i="18"/>
  <c r="AD4012" i="18"/>
  <c r="AD3956" i="18"/>
  <c r="AC3950" i="18"/>
  <c r="AD3950" i="18"/>
  <c r="AC3932" i="18"/>
  <c r="AD3932" i="18"/>
  <c r="AC3892" i="18"/>
  <c r="AD3892" i="18"/>
  <c r="AC3878" i="18"/>
  <c r="AD3878" i="18"/>
  <c r="AD3846" i="18"/>
  <c r="AC3846" i="18"/>
  <c r="AC3780" i="18"/>
  <c r="AD3780" i="18"/>
  <c r="AC3620" i="18"/>
  <c r="AC3515" i="18"/>
  <c r="AC3453" i="18"/>
  <c r="AD3453" i="18"/>
  <c r="AD3445" i="18"/>
  <c r="AC3445" i="18"/>
  <c r="AD3341" i="18"/>
  <c r="AC3341" i="18"/>
  <c r="AD3333" i="18"/>
  <c r="AC3333" i="18"/>
  <c r="AC3852" i="18"/>
  <c r="AD3852" i="18"/>
  <c r="AC3772" i="18"/>
  <c r="AD3772" i="18"/>
  <c r="AC3392" i="18"/>
  <c r="AD3392" i="18"/>
  <c r="AD3365" i="18"/>
  <c r="AC3365" i="18"/>
  <c r="AD3340" i="18"/>
  <c r="AC3340" i="18"/>
  <c r="AD3332" i="18"/>
  <c r="AC3332" i="18"/>
  <c r="AK195" i="18"/>
  <c r="AL195" i="18"/>
  <c r="AM196" i="18"/>
  <c r="AD4028" i="18"/>
  <c r="AD4022" i="18"/>
  <c r="AD3972" i="18"/>
  <c r="AC3966" i="18"/>
  <c r="AD3966" i="18"/>
  <c r="AC3924" i="18"/>
  <c r="AD3924" i="18"/>
  <c r="AC3884" i="18"/>
  <c r="AD3884" i="18"/>
  <c r="AC3844" i="18"/>
  <c r="AD3844" i="18"/>
  <c r="AC3764" i="18"/>
  <c r="AD3764" i="18"/>
  <c r="AD3566" i="18"/>
  <c r="AC3566" i="18"/>
  <c r="AC3507" i="18"/>
  <c r="AD3507" i="18"/>
  <c r="AC3485" i="18"/>
  <c r="AD3485" i="18"/>
  <c r="AC3465" i="18"/>
  <c r="AD3465" i="18"/>
  <c r="AD3437" i="18"/>
  <c r="AC3437" i="18"/>
  <c r="AD3405" i="18"/>
  <c r="AC3405" i="18"/>
  <c r="AD3397" i="18"/>
  <c r="AC3397" i="18"/>
  <c r="AD3364" i="18"/>
  <c r="AC3364" i="18"/>
  <c r="AD3268" i="18"/>
  <c r="AC3268" i="18"/>
  <c r="AD4175" i="18"/>
  <c r="AC3942" i="18"/>
  <c r="AD3942" i="18"/>
  <c r="AD3870" i="18"/>
  <c r="AC3870" i="18"/>
  <c r="AD3830" i="18"/>
  <c r="AC3830" i="18"/>
  <c r="AD3822" i="18"/>
  <c r="AC3822" i="18"/>
  <c r="AC3756" i="18"/>
  <c r="AD3756" i="18"/>
  <c r="AC3717" i="18"/>
  <c r="AD3717" i="18"/>
  <c r="AC3612" i="18"/>
  <c r="AD3612" i="18"/>
  <c r="AC3605" i="18"/>
  <c r="AD3605" i="18"/>
  <c r="AC3598" i="18"/>
  <c r="AD3590" i="18"/>
  <c r="AC3590" i="18"/>
  <c r="AC3557" i="18"/>
  <c r="AC3499" i="18"/>
  <c r="AD3499" i="18"/>
  <c r="AC3477" i="18"/>
  <c r="AD3477" i="18"/>
  <c r="AD3436" i="18"/>
  <c r="AC3436" i="18"/>
  <c r="AD3357" i="18"/>
  <c r="AC3357" i="18"/>
  <c r="AD3325" i="18"/>
  <c r="AC3325" i="18"/>
  <c r="AC4123" i="18"/>
  <c r="AD3988" i="18"/>
  <c r="AC3982" i="18"/>
  <c r="AC3908" i="18"/>
  <c r="AD3908" i="18"/>
  <c r="AC3902" i="18"/>
  <c r="AD3902" i="18"/>
  <c r="AC3876" i="18"/>
  <c r="AD3876" i="18"/>
  <c r="AC3836" i="18"/>
  <c r="AD3836" i="18"/>
  <c r="AD3814" i="18"/>
  <c r="AC3814" i="18"/>
  <c r="AC3748" i="18"/>
  <c r="AD3748" i="18"/>
  <c r="AC3716" i="18"/>
  <c r="AD3716" i="18"/>
  <c r="AC3708" i="18"/>
  <c r="AD3708" i="18"/>
  <c r="AC3700" i="18"/>
  <c r="AD3700" i="18"/>
  <c r="AC3692" i="18"/>
  <c r="AD3692" i="18"/>
  <c r="AC3684" i="18"/>
  <c r="AC3676" i="18"/>
  <c r="AD3676" i="18"/>
  <c r="AC3668" i="18"/>
  <c r="AD3668" i="18"/>
  <c r="AC3660" i="18"/>
  <c r="AD3660" i="18"/>
  <c r="AC3652" i="18"/>
  <c r="AD3652" i="18"/>
  <c r="AC3644" i="18"/>
  <c r="AD3644" i="18"/>
  <c r="AC3491" i="18"/>
  <c r="AD3491" i="18"/>
  <c r="AC3483" i="18"/>
  <c r="AD3483" i="18"/>
  <c r="AD3389" i="18"/>
  <c r="AC3389" i="18"/>
  <c r="AD3356" i="18"/>
  <c r="AC3356" i="18"/>
  <c r="AD3308" i="18"/>
  <c r="AC3308" i="18"/>
  <c r="AD3865" i="18"/>
  <c r="AC3861" i="18"/>
  <c r="AD3820" i="18"/>
  <c r="AC3798" i="18"/>
  <c r="AD3724" i="18"/>
  <c r="AD3600" i="18"/>
  <c r="AD3573" i="18"/>
  <c r="AD3501" i="18"/>
  <c r="AD3467" i="18"/>
  <c r="AC3464" i="18"/>
  <c r="AC3424" i="18"/>
  <c r="AC3348" i="18"/>
  <c r="AC3215" i="18"/>
  <c r="AD3215" i="18"/>
  <c r="AC3183" i="18"/>
  <c r="AD3183" i="18"/>
  <c r="AC3177" i="18"/>
  <c r="AD3177" i="18"/>
  <c r="AC3167" i="18"/>
  <c r="AD3167" i="18"/>
  <c r="AC3161" i="18"/>
  <c r="AD3161" i="18"/>
  <c r="AC3143" i="18"/>
  <c r="AD3143" i="18"/>
  <c r="AC3095" i="18"/>
  <c r="AD3095" i="18"/>
  <c r="AD3080" i="18"/>
  <c r="AC3080" i="18"/>
  <c r="AC3051" i="18"/>
  <c r="AD2617" i="18"/>
  <c r="AC2617" i="18"/>
  <c r="AD2545" i="18"/>
  <c r="AC2545" i="18"/>
  <c r="AC3258" i="18"/>
  <c r="AD3258" i="18"/>
  <c r="AC3207" i="18"/>
  <c r="AD3207" i="18"/>
  <c r="AC3087" i="18"/>
  <c r="AD3087" i="18"/>
  <c r="AD3072" i="18"/>
  <c r="AC3072" i="18"/>
  <c r="AC3023" i="18"/>
  <c r="AD3023" i="18"/>
  <c r="AC2871" i="18"/>
  <c r="AD2871" i="18"/>
  <c r="AC2747" i="18"/>
  <c r="AD2747" i="18"/>
  <c r="AC2739" i="18"/>
  <c r="AD2739" i="18"/>
  <c r="AC2723" i="18"/>
  <c r="AD2723" i="18"/>
  <c r="AC2703" i="18"/>
  <c r="AD2703" i="18"/>
  <c r="AD2609" i="18"/>
  <c r="AC2609" i="18"/>
  <c r="AD3581" i="18"/>
  <c r="AC3444" i="18"/>
  <c r="AD3419" i="18"/>
  <c r="AC3400" i="18"/>
  <c r="AD3395" i="18"/>
  <c r="AD3360" i="18"/>
  <c r="AC3284" i="18"/>
  <c r="AC3155" i="18"/>
  <c r="AD3155" i="18"/>
  <c r="AC3131" i="18"/>
  <c r="AD3131" i="18"/>
  <c r="AC3107" i="18"/>
  <c r="AD3107" i="18"/>
  <c r="AC3099" i="18"/>
  <c r="AD3099" i="18"/>
  <c r="AC3071" i="18"/>
  <c r="AD3071" i="18"/>
  <c r="AC3063" i="18"/>
  <c r="AD3063" i="18"/>
  <c r="AC3022" i="18"/>
  <c r="AC2984" i="18"/>
  <c r="AD2984" i="18"/>
  <c r="AC2970" i="18"/>
  <c r="AD2970" i="18"/>
  <c r="AD2956" i="18"/>
  <c r="AC2956" i="18"/>
  <c r="AC2890" i="18"/>
  <c r="AD2890" i="18"/>
  <c r="AC2825" i="18"/>
  <c r="AD2825" i="18"/>
  <c r="AD2817" i="18"/>
  <c r="AC2817" i="18"/>
  <c r="AC2809" i="18"/>
  <c r="AD2809" i="18"/>
  <c r="AC3863" i="18"/>
  <c r="AC3614" i="18"/>
  <c r="AD3603" i="18"/>
  <c r="AD3475" i="18"/>
  <c r="AD3459" i="18"/>
  <c r="AD3187" i="18"/>
  <c r="AC3187" i="18"/>
  <c r="AC3147" i="18"/>
  <c r="AD3147" i="18"/>
  <c r="AC3056" i="18"/>
  <c r="AD3048" i="18"/>
  <c r="AC3048" i="18"/>
  <c r="AC2962" i="18"/>
  <c r="AD2962" i="18"/>
  <c r="AC2900" i="18"/>
  <c r="AC2745" i="18"/>
  <c r="AD2745" i="18"/>
  <c r="AC2721" i="18"/>
  <c r="AD2721" i="18"/>
  <c r="AC2701" i="18"/>
  <c r="AD2701" i="18"/>
  <c r="AC2671" i="18"/>
  <c r="AD2671" i="18"/>
  <c r="AC2562" i="18"/>
  <c r="AD2562" i="18"/>
  <c r="AD3916" i="18"/>
  <c r="AD3849" i="18"/>
  <c r="AD3801" i="18"/>
  <c r="AD3796" i="18"/>
  <c r="AD3725" i="18"/>
  <c r="AC3294" i="18"/>
  <c r="AD3294" i="18"/>
  <c r="AD3219" i="18"/>
  <c r="AC3219" i="18"/>
  <c r="AD3211" i="18"/>
  <c r="AC3211" i="18"/>
  <c r="AC3153" i="18"/>
  <c r="AD3153" i="18"/>
  <c r="AC3111" i="18"/>
  <c r="AD3111" i="18"/>
  <c r="AC3105" i="18"/>
  <c r="AD3105" i="18"/>
  <c r="AC3055" i="18"/>
  <c r="AC3047" i="18"/>
  <c r="AD3047" i="18"/>
  <c r="AC2954" i="18"/>
  <c r="AD2954" i="18"/>
  <c r="AC2935" i="18"/>
  <c r="AD2916" i="18"/>
  <c r="AC2916" i="18"/>
  <c r="AD2876" i="18"/>
  <c r="AC2876" i="18"/>
  <c r="AD2868" i="18"/>
  <c r="AC2868" i="18"/>
  <c r="AC2793" i="18"/>
  <c r="AD2793" i="18"/>
  <c r="AC2785" i="18"/>
  <c r="AD2785" i="18"/>
  <c r="AC2763" i="18"/>
  <c r="AD2763" i="18"/>
  <c r="AD2633" i="18"/>
  <c r="AC2633" i="18"/>
  <c r="AD2561" i="18"/>
  <c r="AC2561" i="18"/>
  <c r="AC3862" i="18"/>
  <c r="AD3809" i="18"/>
  <c r="AC3574" i="18"/>
  <c r="AD3493" i="18"/>
  <c r="AC3429" i="18"/>
  <c r="AC3349" i="18"/>
  <c r="AC3297" i="18"/>
  <c r="AD3297" i="18"/>
  <c r="AC3287" i="18"/>
  <c r="AC3276" i="18"/>
  <c r="AC3231" i="18"/>
  <c r="AD3231" i="18"/>
  <c r="AD3152" i="18"/>
  <c r="AC3152" i="18"/>
  <c r="AD3104" i="18"/>
  <c r="AC3104" i="18"/>
  <c r="AC3091" i="18"/>
  <c r="AD3091" i="18"/>
  <c r="AC3083" i="18"/>
  <c r="AD3083" i="18"/>
  <c r="AC3027" i="18"/>
  <c r="AD3027" i="18"/>
  <c r="AD2988" i="18"/>
  <c r="AC2988" i="18"/>
  <c r="AC2960" i="18"/>
  <c r="AD2960" i="18"/>
  <c r="AC2946" i="18"/>
  <c r="AD2946" i="18"/>
  <c r="AD2940" i="18"/>
  <c r="AC2940" i="18"/>
  <c r="AC2927" i="18"/>
  <c r="AC2750" i="18"/>
  <c r="AD2750" i="18"/>
  <c r="AC2726" i="18"/>
  <c r="AD2726" i="18"/>
  <c r="AC2687" i="18"/>
  <c r="AD2687" i="18"/>
  <c r="AC2669" i="18"/>
  <c r="AD2669" i="18"/>
  <c r="AC2655" i="18"/>
  <c r="AD2655" i="18"/>
  <c r="AC2583" i="18"/>
  <c r="AD2583" i="18"/>
  <c r="AC2575" i="18"/>
  <c r="AD2575" i="18"/>
  <c r="AC3266" i="18"/>
  <c r="AD3266" i="18"/>
  <c r="AD3203" i="18"/>
  <c r="AC3203" i="18"/>
  <c r="AC3151" i="18"/>
  <c r="AD3151" i="18"/>
  <c r="AC3075" i="18"/>
  <c r="AD3075" i="18"/>
  <c r="AD3067" i="18"/>
  <c r="AC3067" i="18"/>
  <c r="AC2887" i="18"/>
  <c r="AD2887" i="18"/>
  <c r="AC2874" i="18"/>
  <c r="AD2874" i="18"/>
  <c r="AD2777" i="18"/>
  <c r="AC2777" i="18"/>
  <c r="AC2769" i="18"/>
  <c r="AD2769" i="18"/>
  <c r="AC2761" i="18"/>
  <c r="AD2761" i="18"/>
  <c r="AC2713" i="18"/>
  <c r="AD2713" i="18"/>
  <c r="AC2647" i="18"/>
  <c r="AD2647" i="18"/>
  <c r="AC2567" i="18"/>
  <c r="AD2567" i="18"/>
  <c r="AD2553" i="18"/>
  <c r="AC2553" i="18"/>
  <c r="AD3857" i="18"/>
  <c r="AD3848" i="18"/>
  <c r="AD3587" i="18"/>
  <c r="AD3384" i="18"/>
  <c r="AD3195" i="18"/>
  <c r="AC3195" i="18"/>
  <c r="AD3168" i="18"/>
  <c r="AC3168" i="18"/>
  <c r="AC3137" i="18"/>
  <c r="AD3137" i="18"/>
  <c r="AC3115" i="18"/>
  <c r="AD3115" i="18"/>
  <c r="AD3096" i="18"/>
  <c r="AC3096" i="18"/>
  <c r="AD3004" i="18"/>
  <c r="AC3004" i="18"/>
  <c r="AC2938" i="18"/>
  <c r="AD2938" i="18"/>
  <c r="AC2849" i="18"/>
  <c r="AD2849" i="18"/>
  <c r="AC2841" i="18"/>
  <c r="AD2841" i="18"/>
  <c r="AD2705" i="18"/>
  <c r="AC2705" i="18"/>
  <c r="AD3171" i="18"/>
  <c r="AD3166" i="18"/>
  <c r="AD3142" i="18"/>
  <c r="AD3059" i="18"/>
  <c r="AC3044" i="18"/>
  <c r="AC2930" i="18"/>
  <c r="AC2922" i="18"/>
  <c r="AC2919" i="18"/>
  <c r="AC2898" i="18"/>
  <c r="AD2882" i="18"/>
  <c r="AD2879" i="18"/>
  <c r="AD2854" i="18"/>
  <c r="AD2801" i="18"/>
  <c r="AD2758" i="18"/>
  <c r="AD2734" i="18"/>
  <c r="AC3179" i="18"/>
  <c r="AD3145" i="18"/>
  <c r="AC3138" i="18"/>
  <c r="AD3135" i="18"/>
  <c r="AD3121" i="18"/>
  <c r="AD3078" i="18"/>
  <c r="AC3040" i="18"/>
  <c r="AD2999" i="18"/>
  <c r="AC2975" i="18"/>
  <c r="AD2715" i="18"/>
  <c r="AD2677" i="18"/>
  <c r="AD3199" i="18"/>
  <c r="AC3154" i="18"/>
  <c r="AD3127" i="18"/>
  <c r="AD3113" i="18"/>
  <c r="AC3106" i="18"/>
  <c r="AD3062" i="18"/>
  <c r="AC2965" i="18"/>
  <c r="AD2695" i="18"/>
  <c r="AC2546" i="18"/>
  <c r="AD3247" i="18"/>
  <c r="AC3076" i="18"/>
  <c r="AD2992" i="18"/>
  <c r="AC2973" i="18"/>
  <c r="AC2884" i="18"/>
  <c r="AC2554" i="18"/>
  <c r="AD3234" i="18"/>
  <c r="AD3102" i="18"/>
  <c r="AD2944" i="18"/>
  <c r="AD3223" i="18"/>
  <c r="AC3172" i="18"/>
  <c r="AD3139" i="18"/>
  <c r="AC3136" i="18"/>
  <c r="AD3079" i="18"/>
  <c r="AC3060" i="18"/>
  <c r="AD3016" i="18"/>
  <c r="AD2976" i="18"/>
  <c r="AC2972" i="18"/>
  <c r="AD2968" i="18"/>
  <c r="AD2860" i="18"/>
  <c r="AD2852" i="18"/>
  <c r="AD2833" i="18"/>
  <c r="AD2755" i="18"/>
  <c r="AD2731" i="18"/>
  <c r="AD2693" i="18"/>
  <c r="AD2663" i="18"/>
  <c r="AC4204" i="18"/>
  <c r="AD4204" i="18"/>
  <c r="AC4195" i="18"/>
  <c r="AD4195" i="18"/>
  <c r="AC4183" i="18"/>
  <c r="AD4183" i="18"/>
  <c r="AC4212" i="18"/>
  <c r="AD4212" i="18"/>
  <c r="AC4203" i="18"/>
  <c r="AD4203" i="18"/>
  <c r="AC4191" i="18"/>
  <c r="AD4191" i="18"/>
  <c r="AC4182" i="18"/>
  <c r="AD4182" i="18"/>
  <c r="AC4220" i="18"/>
  <c r="AD4220" i="18"/>
  <c r="AC4211" i="18"/>
  <c r="AD4211" i="18"/>
  <c r="AC4199" i="18"/>
  <c r="AD4199" i="18"/>
  <c r="AC4190" i="18"/>
  <c r="AD4190" i="18"/>
  <c r="AC4228" i="18"/>
  <c r="AD4228" i="18"/>
  <c r="AC4219" i="18"/>
  <c r="AD4219" i="18"/>
  <c r="AC4207" i="18"/>
  <c r="AD4207" i="18"/>
  <c r="AC4198" i="18"/>
  <c r="AD4198" i="18"/>
  <c r="AC4227" i="18"/>
  <c r="AD4227" i="18"/>
  <c r="AC4215" i="18"/>
  <c r="AD4215" i="18"/>
  <c r="AC4206" i="18"/>
  <c r="AD4206" i="18"/>
  <c r="AC4235" i="18"/>
  <c r="AD4235" i="18"/>
  <c r="AC4223" i="18"/>
  <c r="AD4223" i="18"/>
  <c r="AC4214" i="18"/>
  <c r="AD4214" i="18"/>
  <c r="AC4180" i="18"/>
  <c r="AD4180" i="18"/>
  <c r="AC4231" i="18"/>
  <c r="AD4231" i="18"/>
  <c r="AC4222" i="18"/>
  <c r="AD4222" i="18"/>
  <c r="AC4188" i="18"/>
  <c r="AD4188" i="18"/>
  <c r="AC4179" i="18"/>
  <c r="AD4179" i="18"/>
  <c r="AC4230" i="18"/>
  <c r="AD4230" i="18"/>
  <c r="AC4196" i="18"/>
  <c r="AD4196" i="18"/>
  <c r="AC4187" i="18"/>
  <c r="AD4187" i="18"/>
  <c r="AC4178" i="18"/>
  <c r="AD4178" i="18"/>
  <c r="AC4233" i="18"/>
  <c r="AC4225" i="18"/>
  <c r="AC4217" i="18"/>
  <c r="AC4209" i="18"/>
  <c r="AC4201" i="18"/>
  <c r="AC4193" i="18"/>
  <c r="AC4185" i="18"/>
  <c r="AD4174" i="18"/>
  <c r="AD4167" i="18"/>
  <c r="AC4167" i="18"/>
  <c r="AC4163" i="18"/>
  <c r="AD4151" i="18"/>
  <c r="AC4151" i="18"/>
  <c r="AC4146" i="18"/>
  <c r="AD4146" i="18"/>
  <c r="AC4136" i="18"/>
  <c r="AD4136" i="18"/>
  <c r="AC4117" i="18"/>
  <c r="AD4117" i="18"/>
  <c r="AC4098" i="18"/>
  <c r="AD4098" i="18"/>
  <c r="AC4088" i="18"/>
  <c r="AD4088" i="18"/>
  <c r="AC4066" i="18"/>
  <c r="AD4066" i="18"/>
  <c r="AC4053" i="18"/>
  <c r="AD4053" i="18"/>
  <c r="AC4049" i="18"/>
  <c r="AD4049" i="18"/>
  <c r="AC4040" i="18"/>
  <c r="AC4026" i="18"/>
  <c r="AD4026" i="18"/>
  <c r="AC4021" i="18"/>
  <c r="AD4021" i="18"/>
  <c r="AC4001" i="18"/>
  <c r="AD4001" i="18"/>
  <c r="AD3991" i="18"/>
  <c r="AC3991" i="18"/>
  <c r="AC3987" i="18"/>
  <c r="AD3987" i="18"/>
  <c r="AC3962" i="18"/>
  <c r="AD3962" i="18"/>
  <c r="AC3957" i="18"/>
  <c r="AD3957" i="18"/>
  <c r="AC3937" i="18"/>
  <c r="AD3937" i="18"/>
  <c r="AD3927" i="18"/>
  <c r="AC3927" i="18"/>
  <c r="AC3923" i="18"/>
  <c r="AD3923" i="18"/>
  <c r="AC3907" i="18"/>
  <c r="AD3907" i="18"/>
  <c r="AC3893" i="18"/>
  <c r="AD3893" i="18"/>
  <c r="AD3879" i="18"/>
  <c r="AC3879" i="18"/>
  <c r="AC3851" i="18"/>
  <c r="AD3851" i="18"/>
  <c r="AC4170" i="18"/>
  <c r="AD4170" i="18"/>
  <c r="AC4159" i="18"/>
  <c r="AC4141" i="18"/>
  <c r="AD4141" i="18"/>
  <c r="AC4121" i="18"/>
  <c r="AD4121" i="18"/>
  <c r="AC4116" i="18"/>
  <c r="AD4116" i="18"/>
  <c r="AD4111" i="18"/>
  <c r="AC4111" i="18"/>
  <c r="AC4106" i="18"/>
  <c r="AD4106" i="18"/>
  <c r="AC4093" i="18"/>
  <c r="AD4093" i="18"/>
  <c r="AD4079" i="18"/>
  <c r="AC4079" i="18"/>
  <c r="AC4074" i="18"/>
  <c r="AD4074" i="18"/>
  <c r="AC4061" i="18"/>
  <c r="AD4061" i="18"/>
  <c r="AC4057" i="18"/>
  <c r="AD4057" i="18"/>
  <c r="AC4048" i="18"/>
  <c r="AD4048" i="18"/>
  <c r="AC4025" i="18"/>
  <c r="AD4025" i="18"/>
  <c r="AC4015" i="18"/>
  <c r="AC4011" i="18"/>
  <c r="AD4011" i="18"/>
  <c r="AC3986" i="18"/>
  <c r="AD3986" i="18"/>
  <c r="AC3981" i="18"/>
  <c r="AD3981" i="18"/>
  <c r="AC3961" i="18"/>
  <c r="AD3961" i="18"/>
  <c r="AD3951" i="18"/>
  <c r="AC3951" i="18"/>
  <c r="AC3947" i="18"/>
  <c r="AD3947" i="18"/>
  <c r="AC3922" i="18"/>
  <c r="AD3922" i="18"/>
  <c r="AC3897" i="18"/>
  <c r="AD3897" i="18"/>
  <c r="AC3867" i="18"/>
  <c r="AD3867" i="18"/>
  <c r="AD4234" i="18"/>
  <c r="AD4226" i="18"/>
  <c r="AD4218" i="18"/>
  <c r="AD4210" i="18"/>
  <c r="AD4202" i="18"/>
  <c r="AD4194" i="18"/>
  <c r="AD4186" i="18"/>
  <c r="AD4176" i="18"/>
  <c r="AC4162" i="18"/>
  <c r="AD4162" i="18"/>
  <c r="AD4158" i="18"/>
  <c r="AC4145" i="18"/>
  <c r="AD4145" i="18"/>
  <c r="AC4140" i="18"/>
  <c r="AD4140" i="18"/>
  <c r="AD4135" i="18"/>
  <c r="AC4135" i="18"/>
  <c r="AC4130" i="18"/>
  <c r="AD4130" i="18"/>
  <c r="AC4120" i="18"/>
  <c r="AD4120" i="18"/>
  <c r="AC4115" i="18"/>
  <c r="AC4101" i="18"/>
  <c r="AD4101" i="18"/>
  <c r="AC4097" i="18"/>
  <c r="AD4097" i="18"/>
  <c r="AC4092" i="18"/>
  <c r="AD4092" i="18"/>
  <c r="AD4087" i="18"/>
  <c r="AC4087" i="18"/>
  <c r="AC4083" i="18"/>
  <c r="AC4069" i="18"/>
  <c r="AD4069" i="18"/>
  <c r="AC4065" i="18"/>
  <c r="AD4065" i="18"/>
  <c r="AC4056" i="18"/>
  <c r="AD4056" i="18"/>
  <c r="AC4039" i="18"/>
  <c r="AC4034" i="18"/>
  <c r="AD4034" i="18"/>
  <c r="AC4010" i="18"/>
  <c r="AD4010" i="18"/>
  <c r="AC4005" i="18"/>
  <c r="AD4005" i="18"/>
  <c r="AC3985" i="18"/>
  <c r="AD3975" i="18"/>
  <c r="AC3975" i="18"/>
  <c r="AC3971" i="18"/>
  <c r="AC3946" i="18"/>
  <c r="AD3946" i="18"/>
  <c r="AC3941" i="18"/>
  <c r="AD3941" i="18"/>
  <c r="AC3921" i="18"/>
  <c r="AD3921" i="18"/>
  <c r="AD3911" i="18"/>
  <c r="AC3911" i="18"/>
  <c r="AC3901" i="18"/>
  <c r="AD3901" i="18"/>
  <c r="AD3887" i="18"/>
  <c r="AC3887" i="18"/>
  <c r="AC3883" i="18"/>
  <c r="AD3883" i="18"/>
  <c r="AC3875" i="18"/>
  <c r="AD3875" i="18"/>
  <c r="AC3859" i="18"/>
  <c r="AD3859" i="18"/>
  <c r="AC4173" i="18"/>
  <c r="AD4173" i="18"/>
  <c r="AC4169" i="18"/>
  <c r="AC4154" i="18"/>
  <c r="AD4154" i="18"/>
  <c r="AC4144" i="18"/>
  <c r="AD4144" i="18"/>
  <c r="AC4139" i="18"/>
  <c r="AC4125" i="18"/>
  <c r="AD4125" i="18"/>
  <c r="AC4105" i="18"/>
  <c r="AD4105" i="18"/>
  <c r="AC4096" i="18"/>
  <c r="AD4096" i="18"/>
  <c r="AC4091" i="18"/>
  <c r="AC4073" i="18"/>
  <c r="AD4073" i="18"/>
  <c r="AC4064" i="18"/>
  <c r="AD4064" i="18"/>
  <c r="AD4047" i="18"/>
  <c r="AC4047" i="18"/>
  <c r="AC4029" i="18"/>
  <c r="AD4029" i="18"/>
  <c r="AC4009" i="18"/>
  <c r="AD4009" i="18"/>
  <c r="AD3999" i="18"/>
  <c r="AC3999" i="18"/>
  <c r="AC3995" i="18"/>
  <c r="AD3995" i="18"/>
  <c r="AC3970" i="18"/>
  <c r="AC3965" i="18"/>
  <c r="AD3965" i="18"/>
  <c r="AC3945" i="18"/>
  <c r="AD3945" i="18"/>
  <c r="AD3935" i="18"/>
  <c r="AC3935" i="18"/>
  <c r="AC3931" i="18"/>
  <c r="AD3931" i="18"/>
  <c r="AC3920" i="18"/>
  <c r="AD3920" i="18"/>
  <c r="AC3915" i="18"/>
  <c r="AD3915" i="18"/>
  <c r="AC3910" i="18"/>
  <c r="AD3910" i="18"/>
  <c r="AC3905" i="18"/>
  <c r="AD3905" i="18"/>
  <c r="AC4165" i="18"/>
  <c r="AD4165" i="18"/>
  <c r="AC4149" i="18"/>
  <c r="AD4149" i="18"/>
  <c r="AC4129" i="18"/>
  <c r="AD4129" i="18"/>
  <c r="AC4124" i="18"/>
  <c r="AD4124" i="18"/>
  <c r="AD4119" i="18"/>
  <c r="AC4119" i="18"/>
  <c r="AC4114" i="18"/>
  <c r="AD4114" i="18"/>
  <c r="AC4104" i="18"/>
  <c r="AD4104" i="18"/>
  <c r="AC4082" i="18"/>
  <c r="AD4082" i="18"/>
  <c r="AC4072" i="18"/>
  <c r="AD4072" i="18"/>
  <c r="AD4055" i="18"/>
  <c r="AC4055" i="18"/>
  <c r="AC4033" i="18"/>
  <c r="AD4033" i="18"/>
  <c r="AD4023" i="18"/>
  <c r="AC4023" i="18"/>
  <c r="AC4019" i="18"/>
  <c r="AD4019" i="18"/>
  <c r="AC3994" i="18"/>
  <c r="AD3994" i="18"/>
  <c r="AC3989" i="18"/>
  <c r="AD3989" i="18"/>
  <c r="AC3969" i="18"/>
  <c r="AD3969" i="18"/>
  <c r="AD3959" i="18"/>
  <c r="AC3959" i="18"/>
  <c r="AC3955" i="18"/>
  <c r="AD3955" i="18"/>
  <c r="AC3930" i="18"/>
  <c r="AD3930" i="18"/>
  <c r="AC3925" i="18"/>
  <c r="AD3925" i="18"/>
  <c r="AD3919" i="18"/>
  <c r="AC3919" i="18"/>
  <c r="AC3909" i="18"/>
  <c r="AD3909" i="18"/>
  <c r="AD3895" i="18"/>
  <c r="AC3895" i="18"/>
  <c r="AC3891" i="18"/>
  <c r="AD3891" i="18"/>
  <c r="AC4168" i="18"/>
  <c r="AD4168" i="18"/>
  <c r="AC4157" i="18"/>
  <c r="AD4157" i="18"/>
  <c r="AC4153" i="18"/>
  <c r="AD4153" i="18"/>
  <c r="AC4148" i="18"/>
  <c r="AD4148" i="18"/>
  <c r="AD4143" i="18"/>
  <c r="AC4143" i="18"/>
  <c r="AC4138" i="18"/>
  <c r="AD4138" i="18"/>
  <c r="AC4128" i="18"/>
  <c r="AD4128" i="18"/>
  <c r="AC4109" i="18"/>
  <c r="AD4109" i="18"/>
  <c r="AD4095" i="18"/>
  <c r="AC4095" i="18"/>
  <c r="AC4090" i="18"/>
  <c r="AD4090" i="18"/>
  <c r="AC4077" i="18"/>
  <c r="AD4077" i="18"/>
  <c r="AD4063" i="18"/>
  <c r="AC4063" i="18"/>
  <c r="AC4042" i="18"/>
  <c r="AC4032" i="18"/>
  <c r="AD4032" i="18"/>
  <c r="AC4018" i="18"/>
  <c r="AD4018" i="18"/>
  <c r="AC4013" i="18"/>
  <c r="AD4013" i="18"/>
  <c r="AC3993" i="18"/>
  <c r="AD3993" i="18"/>
  <c r="AC3983" i="18"/>
  <c r="AC3979" i="18"/>
  <c r="AD3979" i="18"/>
  <c r="AC3954" i="18"/>
  <c r="AD3954" i="18"/>
  <c r="AC3949" i="18"/>
  <c r="AD3949" i="18"/>
  <c r="AC3929" i="18"/>
  <c r="AD3929" i="18"/>
  <c r="AC3918" i="18"/>
  <c r="AD3918" i="18"/>
  <c r="AC3881" i="18"/>
  <c r="AD3881" i="18"/>
  <c r="AD4177" i="18"/>
  <c r="AC4160" i="18"/>
  <c r="AC4152" i="18"/>
  <c r="AD4152" i="18"/>
  <c r="AC4133" i="18"/>
  <c r="AD4133" i="18"/>
  <c r="AC4113" i="18"/>
  <c r="AD4113" i="18"/>
  <c r="AC4108" i="18"/>
  <c r="AD4108" i="18"/>
  <c r="AD4103" i="18"/>
  <c r="AC4103" i="18"/>
  <c r="AC4085" i="18"/>
  <c r="AD4085" i="18"/>
  <c r="AC4081" i="18"/>
  <c r="AD4081" i="18"/>
  <c r="AC4076" i="18"/>
  <c r="AD4076" i="18"/>
  <c r="AD4071" i="18"/>
  <c r="AC4071" i="18"/>
  <c r="AC4050" i="18"/>
  <c r="AD4050" i="18"/>
  <c r="AC4037" i="18"/>
  <c r="AC4017" i="18"/>
  <c r="AD4017" i="18"/>
  <c r="AD4007" i="18"/>
  <c r="AC4007" i="18"/>
  <c r="AC4003" i="18"/>
  <c r="AD4003" i="18"/>
  <c r="AC3978" i="18"/>
  <c r="AD3978" i="18"/>
  <c r="AC3973" i="18"/>
  <c r="AD3973" i="18"/>
  <c r="AC3953" i="18"/>
  <c r="AD3953" i="18"/>
  <c r="AD3943" i="18"/>
  <c r="AC3943" i="18"/>
  <c r="AC3939" i="18"/>
  <c r="AD3939" i="18"/>
  <c r="AC3917" i="18"/>
  <c r="AD3917" i="18"/>
  <c r="AD3903" i="18"/>
  <c r="AC3903" i="18"/>
  <c r="AC3899" i="18"/>
  <c r="AD3899" i="18"/>
  <c r="AC3885" i="18"/>
  <c r="AD3885" i="18"/>
  <c r="AC4171" i="18"/>
  <c r="AC4137" i="18"/>
  <c r="AD4137" i="18"/>
  <c r="AC4132" i="18"/>
  <c r="AD4132" i="18"/>
  <c r="AD4127" i="18"/>
  <c r="AC4127" i="18"/>
  <c r="AC4122" i="18"/>
  <c r="AD4122" i="18"/>
  <c r="AC4112" i="18"/>
  <c r="AD4112" i="18"/>
  <c r="AC4107" i="18"/>
  <c r="AC4089" i="18"/>
  <c r="AD4089" i="18"/>
  <c r="AC4080" i="18"/>
  <c r="AD4080" i="18"/>
  <c r="AC4075" i="18"/>
  <c r="AC4058" i="18"/>
  <c r="AD4058" i="18"/>
  <c r="AC4045" i="18"/>
  <c r="AC4041" i="18"/>
  <c r="AC4036" i="18"/>
  <c r="AD4036" i="18"/>
  <c r="AD4031" i="18"/>
  <c r="AC4031" i="18"/>
  <c r="AC4027" i="18"/>
  <c r="AD4027" i="18"/>
  <c r="AC4002" i="18"/>
  <c r="AD4002" i="18"/>
  <c r="AC3997" i="18"/>
  <c r="AD3997" i="18"/>
  <c r="AC3977" i="18"/>
  <c r="AD3977" i="18"/>
  <c r="AD3967" i="18"/>
  <c r="AC3967" i="18"/>
  <c r="AC3963" i="18"/>
  <c r="AD3963" i="18"/>
  <c r="AC3938" i="18"/>
  <c r="AD3938" i="18"/>
  <c r="AC3933" i="18"/>
  <c r="AD3933" i="18"/>
  <c r="AC3889" i="18"/>
  <c r="AD3889" i="18"/>
  <c r="AC3835" i="18"/>
  <c r="AD3835" i="18"/>
  <c r="AD3914" i="18"/>
  <c r="AD3906" i="18"/>
  <c r="AD3898" i="18"/>
  <c r="AD3890" i="18"/>
  <c r="AD3882" i="18"/>
  <c r="AD3873" i="18"/>
  <c r="AC3842" i="18"/>
  <c r="AD3842" i="18"/>
  <c r="AC3839" i="18"/>
  <c r="AD3839" i="18"/>
  <c r="AC3819" i="18"/>
  <c r="AD3819" i="18"/>
  <c r="AC3787" i="18"/>
  <c r="AD3787" i="18"/>
  <c r="AC3782" i="18"/>
  <c r="AD3782" i="18"/>
  <c r="AC3773" i="18"/>
  <c r="AC3755" i="18"/>
  <c r="AD3755" i="18"/>
  <c r="AC3750" i="18"/>
  <c r="AD3750" i="18"/>
  <c r="AD3741" i="18"/>
  <c r="AC3741" i="18"/>
  <c r="AC3723" i="18"/>
  <c r="AD3723" i="18"/>
  <c r="AC3718" i="18"/>
  <c r="AD3718" i="18"/>
  <c r="AC3707" i="18"/>
  <c r="AD3707" i="18"/>
  <c r="AC3702" i="18"/>
  <c r="AD3702" i="18"/>
  <c r="AD3693" i="18"/>
  <c r="AC3693" i="18"/>
  <c r="AC3621" i="18"/>
  <c r="AC3838" i="18"/>
  <c r="AD3829" i="18"/>
  <c r="AC3829" i="18"/>
  <c r="AC3815" i="18"/>
  <c r="AD3815" i="18"/>
  <c r="AC3808" i="18"/>
  <c r="AD3808" i="18"/>
  <c r="AD3797" i="18"/>
  <c r="AC3797" i="18"/>
  <c r="AC3777" i="18"/>
  <c r="AC3768" i="18"/>
  <c r="AD3768" i="18"/>
  <c r="AC3759" i="18"/>
  <c r="AD3759" i="18"/>
  <c r="AC3745" i="18"/>
  <c r="AC3736" i="18"/>
  <c r="AD3736" i="18"/>
  <c r="AC3729" i="18"/>
  <c r="AC3711" i="18"/>
  <c r="AD3711" i="18"/>
  <c r="AC3697" i="18"/>
  <c r="AC3688" i="18"/>
  <c r="AD3688" i="18"/>
  <c r="AC3673" i="18"/>
  <c r="AD3673" i="18"/>
  <c r="AC3657" i="18"/>
  <c r="AD3657" i="18"/>
  <c r="AC3641" i="18"/>
  <c r="AC3617" i="18"/>
  <c r="AD3602" i="18"/>
  <c r="AC3602" i="18"/>
  <c r="AD4024" i="18"/>
  <c r="AD4016" i="18"/>
  <c r="AD4008" i="18"/>
  <c r="AD4000" i="18"/>
  <c r="AD3992" i="18"/>
  <c r="AD3984" i="18"/>
  <c r="AD3976" i="18"/>
  <c r="AD3968" i="18"/>
  <c r="AD3960" i="18"/>
  <c r="AD3952" i="18"/>
  <c r="AD3944" i="18"/>
  <c r="AD3936" i="18"/>
  <c r="AD3928" i="18"/>
  <c r="AD3912" i="18"/>
  <c r="AD3904" i="18"/>
  <c r="AD3896" i="18"/>
  <c r="AD3888" i="18"/>
  <c r="AD3880" i="18"/>
  <c r="AC3853" i="18"/>
  <c r="AD3841" i="18"/>
  <c r="AD3832" i="18"/>
  <c r="AD3825" i="18"/>
  <c r="AC3811" i="18"/>
  <c r="AD3811" i="18"/>
  <c r="AD3793" i="18"/>
  <c r="AD3781" i="18"/>
  <c r="AC3781" i="18"/>
  <c r="AC3763" i="18"/>
  <c r="AD3763" i="18"/>
  <c r="AC3758" i="18"/>
  <c r="AD3758" i="18"/>
  <c r="AD3749" i="18"/>
  <c r="AC3749" i="18"/>
  <c r="AC3715" i="18"/>
  <c r="AD3715" i="18"/>
  <c r="AC3710" i="18"/>
  <c r="AD3710" i="18"/>
  <c r="AD3701" i="18"/>
  <c r="AC3701" i="18"/>
  <c r="AC3683" i="18"/>
  <c r="AD3683" i="18"/>
  <c r="AD3677" i="18"/>
  <c r="AC3677" i="18"/>
  <c r="AC3672" i="18"/>
  <c r="AD3672" i="18"/>
  <c r="AC3667" i="18"/>
  <c r="AD3667" i="18"/>
  <c r="AD3661" i="18"/>
  <c r="AC3661" i="18"/>
  <c r="AC3656" i="18"/>
  <c r="AD3656" i="18"/>
  <c r="AC3651" i="18"/>
  <c r="AD3651" i="18"/>
  <c r="AD3645" i="18"/>
  <c r="AC3645" i="18"/>
  <c r="AC3640" i="18"/>
  <c r="AD3640" i="18"/>
  <c r="AC3635" i="18"/>
  <c r="AD3635" i="18"/>
  <c r="AD3629" i="18"/>
  <c r="AC3629" i="18"/>
  <c r="AC3625" i="18"/>
  <c r="AC3616" i="18"/>
  <c r="AD3872" i="18"/>
  <c r="AD3864" i="18"/>
  <c r="AD3856" i="18"/>
  <c r="AC3850" i="18"/>
  <c r="AD3850" i="18"/>
  <c r="AC3847" i="18"/>
  <c r="AD3847" i="18"/>
  <c r="AD3821" i="18"/>
  <c r="AC3821" i="18"/>
  <c r="AC3807" i="18"/>
  <c r="AD3807" i="18"/>
  <c r="AC3800" i="18"/>
  <c r="AD3800" i="18"/>
  <c r="AD3789" i="18"/>
  <c r="AC3789" i="18"/>
  <c r="AC3785" i="18"/>
  <c r="AC3776" i="18"/>
  <c r="AD3776" i="18"/>
  <c r="AC3767" i="18"/>
  <c r="AD3767" i="18"/>
  <c r="AC3753" i="18"/>
  <c r="AC3744" i="18"/>
  <c r="AD3744" i="18"/>
  <c r="AC3735" i="18"/>
  <c r="AD3735" i="18"/>
  <c r="AC3728" i="18"/>
  <c r="AD3728" i="18"/>
  <c r="AC3721" i="18"/>
  <c r="AC3705" i="18"/>
  <c r="AC3696" i="18"/>
  <c r="AD3696" i="18"/>
  <c r="AC3687" i="18"/>
  <c r="AD3687" i="18"/>
  <c r="AC3671" i="18"/>
  <c r="AD3671" i="18"/>
  <c r="AC3655" i="18"/>
  <c r="AD3655" i="18"/>
  <c r="AC3639" i="18"/>
  <c r="AD3639" i="18"/>
  <c r="AC3624" i="18"/>
  <c r="AC3615" i="18"/>
  <c r="AD3817" i="18"/>
  <c r="AC3803" i="18"/>
  <c r="AD3803" i="18"/>
  <c r="AC3771" i="18"/>
  <c r="AD3771" i="18"/>
  <c r="AC3766" i="18"/>
  <c r="AD3766" i="18"/>
  <c r="AD3757" i="18"/>
  <c r="AC3757" i="18"/>
  <c r="AC3739" i="18"/>
  <c r="AD3739" i="18"/>
  <c r="AC3734" i="18"/>
  <c r="AD3734" i="18"/>
  <c r="AD3709" i="18"/>
  <c r="AC3709" i="18"/>
  <c r="AC3691" i="18"/>
  <c r="AC3686" i="18"/>
  <c r="AC3623" i="18"/>
  <c r="AC3608" i="18"/>
  <c r="AD3608" i="18"/>
  <c r="AD3913" i="18"/>
  <c r="AD3874" i="18"/>
  <c r="AD3866" i="18"/>
  <c r="AD3858" i="18"/>
  <c r="AD3840" i="18"/>
  <c r="AC3834" i="18"/>
  <c r="AD3834" i="18"/>
  <c r="AC3831" i="18"/>
  <c r="AD3831" i="18"/>
  <c r="AC3824" i="18"/>
  <c r="AD3824" i="18"/>
  <c r="AD3813" i="18"/>
  <c r="AC3813" i="18"/>
  <c r="AC3799" i="18"/>
  <c r="AD3799" i="18"/>
  <c r="AC3792" i="18"/>
  <c r="AD3792" i="18"/>
  <c r="AC3784" i="18"/>
  <c r="AD3784" i="18"/>
  <c r="AC3775" i="18"/>
  <c r="AD3775" i="18"/>
  <c r="AC3761" i="18"/>
  <c r="AC3752" i="18"/>
  <c r="AD3752" i="18"/>
  <c r="AC3743" i="18"/>
  <c r="AD3743" i="18"/>
  <c r="AC3727" i="18"/>
  <c r="AD3727" i="18"/>
  <c r="AC3720" i="18"/>
  <c r="AD3720" i="18"/>
  <c r="AC3713" i="18"/>
  <c r="AC3704" i="18"/>
  <c r="AD3704" i="18"/>
  <c r="AC3695" i="18"/>
  <c r="AD3695" i="18"/>
  <c r="AC3681" i="18"/>
  <c r="AD3681" i="18"/>
  <c r="AC3665" i="18"/>
  <c r="AD3665" i="18"/>
  <c r="AC3649" i="18"/>
  <c r="AD3649" i="18"/>
  <c r="AC3633" i="18"/>
  <c r="AD3633" i="18"/>
  <c r="AC3855" i="18"/>
  <c r="AD3855" i="18"/>
  <c r="AC3843" i="18"/>
  <c r="AD3843" i="18"/>
  <c r="AC3827" i="18"/>
  <c r="AD3827" i="18"/>
  <c r="AC3795" i="18"/>
  <c r="AD3795" i="18"/>
  <c r="AC3779" i="18"/>
  <c r="AD3779" i="18"/>
  <c r="AC3774" i="18"/>
  <c r="AD3774" i="18"/>
  <c r="AC3765" i="18"/>
  <c r="AC3747" i="18"/>
  <c r="AD3747" i="18"/>
  <c r="AC3742" i="18"/>
  <c r="AD3742" i="18"/>
  <c r="AC3731" i="18"/>
  <c r="AD3731" i="18"/>
  <c r="AC3726" i="18"/>
  <c r="AD3726" i="18"/>
  <c r="AC3699" i="18"/>
  <c r="AD3699" i="18"/>
  <c r="AC3694" i="18"/>
  <c r="AD3694" i="18"/>
  <c r="AD3685" i="18"/>
  <c r="AC3685" i="18"/>
  <c r="AC3680" i="18"/>
  <c r="AD3680" i="18"/>
  <c r="AC3675" i="18"/>
  <c r="AD3675" i="18"/>
  <c r="AD3669" i="18"/>
  <c r="AC3669" i="18"/>
  <c r="AC3664" i="18"/>
  <c r="AD3664" i="18"/>
  <c r="AC3659" i="18"/>
  <c r="AD3659" i="18"/>
  <c r="AD3653" i="18"/>
  <c r="AC3653" i="18"/>
  <c r="AC3648" i="18"/>
  <c r="AD3648" i="18"/>
  <c r="AC3643" i="18"/>
  <c r="AD3643" i="18"/>
  <c r="AD3637" i="18"/>
  <c r="AC3637" i="18"/>
  <c r="AC3632" i="18"/>
  <c r="AD3632" i="18"/>
  <c r="AD3868" i="18"/>
  <c r="AD3860" i="18"/>
  <c r="AC3854" i="18"/>
  <c r="AC3845" i="18"/>
  <c r="AC3823" i="18"/>
  <c r="AD3823" i="18"/>
  <c r="AC3816" i="18"/>
  <c r="AD3816" i="18"/>
  <c r="AD3805" i="18"/>
  <c r="AC3805" i="18"/>
  <c r="AC3791" i="18"/>
  <c r="AD3791" i="18"/>
  <c r="AC3783" i="18"/>
  <c r="AD3783" i="18"/>
  <c r="AC3769" i="18"/>
  <c r="AC3760" i="18"/>
  <c r="AD3760" i="18"/>
  <c r="AC3751" i="18"/>
  <c r="AD3751" i="18"/>
  <c r="AC3737" i="18"/>
  <c r="AC3719" i="18"/>
  <c r="AD3719" i="18"/>
  <c r="AC3712" i="18"/>
  <c r="AD3712" i="18"/>
  <c r="AC3703" i="18"/>
  <c r="AD3703" i="18"/>
  <c r="AC3689" i="18"/>
  <c r="AC3679" i="18"/>
  <c r="AD3679" i="18"/>
  <c r="AC3663" i="18"/>
  <c r="AD3663" i="18"/>
  <c r="AC3647" i="18"/>
  <c r="AD3647" i="18"/>
  <c r="AC3631" i="18"/>
  <c r="AD3631" i="18"/>
  <c r="AD3613" i="18"/>
  <c r="AC3613" i="18"/>
  <c r="AC3596" i="18"/>
  <c r="AD3596" i="18"/>
  <c r="AC3567" i="18"/>
  <c r="AD3567" i="18"/>
  <c r="AC3559" i="18"/>
  <c r="AD3559" i="18"/>
  <c r="AD3544" i="18"/>
  <c r="AC3544" i="18"/>
  <c r="AD3528" i="18"/>
  <c r="AC3528" i="18"/>
  <c r="AC3512" i="18"/>
  <c r="AC3502" i="18"/>
  <c r="AD3502" i="18"/>
  <c r="AC3498" i="18"/>
  <c r="AD3498" i="18"/>
  <c r="AC3473" i="18"/>
  <c r="AD3473" i="18"/>
  <c r="AC3468" i="18"/>
  <c r="AD3468" i="18"/>
  <c r="AD3611" i="18"/>
  <c r="AC3606" i="18"/>
  <c r="AC3604" i="18"/>
  <c r="AD3604" i="18"/>
  <c r="AD3601" i="18"/>
  <c r="AC3591" i="18"/>
  <c r="AD3591" i="18"/>
  <c r="AC3577" i="18"/>
  <c r="AD3577" i="18"/>
  <c r="AC3564" i="18"/>
  <c r="AD3564" i="18"/>
  <c r="AC3558" i="18"/>
  <c r="AC3497" i="18"/>
  <c r="AD3497" i="18"/>
  <c r="AC3492" i="18"/>
  <c r="AD3492" i="18"/>
  <c r="AD3472" i="18"/>
  <c r="AC3472" i="18"/>
  <c r="AC3450" i="18"/>
  <c r="AD3450" i="18"/>
  <c r="AC3447" i="18"/>
  <c r="AD3447" i="18"/>
  <c r="AC3442" i="18"/>
  <c r="AD3442" i="18"/>
  <c r="AD3678" i="18"/>
  <c r="AD3670" i="18"/>
  <c r="AD3662" i="18"/>
  <c r="AD3654" i="18"/>
  <c r="AD3646" i="18"/>
  <c r="AD3638" i="18"/>
  <c r="AD3630" i="18"/>
  <c r="AC3588" i="18"/>
  <c r="AD3588" i="18"/>
  <c r="AC3570" i="18"/>
  <c r="AC3548" i="18"/>
  <c r="AD3548" i="18"/>
  <c r="AC3538" i="18"/>
  <c r="AD3538" i="18"/>
  <c r="AC3532" i="18"/>
  <c r="AD3532" i="18"/>
  <c r="AC3522" i="18"/>
  <c r="AC3516" i="18"/>
  <c r="AD3516" i="18"/>
  <c r="AD3496" i="18"/>
  <c r="AC3496" i="18"/>
  <c r="AC3486" i="18"/>
  <c r="AD3486" i="18"/>
  <c r="AC3482" i="18"/>
  <c r="AD3482" i="18"/>
  <c r="AC3434" i="18"/>
  <c r="AD3434" i="18"/>
  <c r="AC3583" i="18"/>
  <c r="AD3583" i="18"/>
  <c r="AC3542" i="18"/>
  <c r="AD3542" i="18"/>
  <c r="AC3537" i="18"/>
  <c r="AD3537" i="18"/>
  <c r="AC3526" i="18"/>
  <c r="AD3526" i="18"/>
  <c r="AC3521" i="18"/>
  <c r="AC3510" i="18"/>
  <c r="AC3506" i="18"/>
  <c r="AD3506" i="18"/>
  <c r="AC3481" i="18"/>
  <c r="AD3481" i="18"/>
  <c r="AC3476" i="18"/>
  <c r="AD3476" i="18"/>
  <c r="AC3580" i="18"/>
  <c r="AC3569" i="18"/>
  <c r="AD3569" i="18"/>
  <c r="AC3553" i="18"/>
  <c r="AD3553" i="18"/>
  <c r="AD3536" i="18"/>
  <c r="AC3536" i="18"/>
  <c r="AD3520" i="18"/>
  <c r="AC3520" i="18"/>
  <c r="AC3505" i="18"/>
  <c r="AD3505" i="18"/>
  <c r="AC3500" i="18"/>
  <c r="AD3500" i="18"/>
  <c r="AD3480" i="18"/>
  <c r="AC3480" i="18"/>
  <c r="AC3470" i="18"/>
  <c r="AD3470" i="18"/>
  <c r="AC3466" i="18"/>
  <c r="AD3466" i="18"/>
  <c r="AC3460" i="18"/>
  <c r="AD3460" i="18"/>
  <c r="AC3402" i="18"/>
  <c r="AD3402" i="18"/>
  <c r="AD3607" i="18"/>
  <c r="AD3597" i="18"/>
  <c r="AC3593" i="18"/>
  <c r="AC3586" i="18"/>
  <c r="AC3575" i="18"/>
  <c r="AD3575" i="18"/>
  <c r="AC3562" i="18"/>
  <c r="AC3556" i="18"/>
  <c r="AD3552" i="18"/>
  <c r="AC3552" i="18"/>
  <c r="AD3504" i="18"/>
  <c r="AC3504" i="18"/>
  <c r="AC3494" i="18"/>
  <c r="AD3494" i="18"/>
  <c r="AC3490" i="18"/>
  <c r="AD3490" i="18"/>
  <c r="AD3826" i="18"/>
  <c r="AD3818" i="18"/>
  <c r="AD3810" i="18"/>
  <c r="AD3802" i="18"/>
  <c r="AD3794" i="18"/>
  <c r="AD3786" i="18"/>
  <c r="AD3778" i="18"/>
  <c r="AD3770" i="18"/>
  <c r="AD3762" i="18"/>
  <c r="AD3754" i="18"/>
  <c r="AD3746" i="18"/>
  <c r="AD3738" i="18"/>
  <c r="AD3730" i="18"/>
  <c r="AD3722" i="18"/>
  <c r="AD3714" i="18"/>
  <c r="AD3706" i="18"/>
  <c r="AD3698" i="18"/>
  <c r="AD3690" i="18"/>
  <c r="AD3682" i="18"/>
  <c r="AD3674" i="18"/>
  <c r="AD3666" i="18"/>
  <c r="AD3658" i="18"/>
  <c r="AD3650" i="18"/>
  <c r="AD3642" i="18"/>
  <c r="AD3634" i="18"/>
  <c r="AD3626" i="18"/>
  <c r="AD3610" i="18"/>
  <c r="AC3572" i="18"/>
  <c r="AD3572" i="18"/>
  <c r="AC3568" i="18"/>
  <c r="AD3565" i="18"/>
  <c r="AC3561" i="18"/>
  <c r="AC3551" i="18"/>
  <c r="AD3551" i="18"/>
  <c r="AC3546" i="18"/>
  <c r="AD3546" i="18"/>
  <c r="AC3540" i="18"/>
  <c r="AC3530" i="18"/>
  <c r="AD3530" i="18"/>
  <c r="AC3524" i="18"/>
  <c r="AD3524" i="18"/>
  <c r="AC3514" i="18"/>
  <c r="AC3489" i="18"/>
  <c r="AD3489" i="18"/>
  <c r="AC3484" i="18"/>
  <c r="AD3484" i="18"/>
  <c r="AC3599" i="18"/>
  <c r="AD3599" i="18"/>
  <c r="AC3592" i="18"/>
  <c r="AD3589" i="18"/>
  <c r="AC3585" i="18"/>
  <c r="AD3585" i="18"/>
  <c r="AC3578" i="18"/>
  <c r="AC3560" i="18"/>
  <c r="AC3550" i="18"/>
  <c r="AD3550" i="18"/>
  <c r="AC3545" i="18"/>
  <c r="AD3545" i="18"/>
  <c r="AC3534" i="18"/>
  <c r="AD3534" i="18"/>
  <c r="AC3529" i="18"/>
  <c r="AD3529" i="18"/>
  <c r="AC3518" i="18"/>
  <c r="AD3518" i="18"/>
  <c r="AC3513" i="18"/>
  <c r="AC3508" i="18"/>
  <c r="AD3508" i="18"/>
  <c r="AD3488" i="18"/>
  <c r="AC3488" i="18"/>
  <c r="AC3478" i="18"/>
  <c r="AD3478" i="18"/>
  <c r="AC3474" i="18"/>
  <c r="AD3474" i="18"/>
  <c r="AC3458" i="18"/>
  <c r="AD3458" i="18"/>
  <c r="AC3452" i="18"/>
  <c r="AD3452" i="18"/>
  <c r="AC3431" i="18"/>
  <c r="AD3431" i="18"/>
  <c r="AC3414" i="18"/>
  <c r="AD3414" i="18"/>
  <c r="AC3410" i="18"/>
  <c r="AD3410" i="18"/>
  <c r="AC3399" i="18"/>
  <c r="AC3383" i="18"/>
  <c r="AD3383" i="18"/>
  <c r="AC3378" i="18"/>
  <c r="AD3378" i="18"/>
  <c r="AC3362" i="18"/>
  <c r="AD3362" i="18"/>
  <c r="AC3354" i="18"/>
  <c r="AD3354" i="18"/>
  <c r="AC3346" i="18"/>
  <c r="AD3346" i="18"/>
  <c r="AC3343" i="18"/>
  <c r="AD3343" i="18"/>
  <c r="AC3315" i="18"/>
  <c r="AD3315" i="18"/>
  <c r="AD3462" i="18"/>
  <c r="AD3443" i="18"/>
  <c r="AC3413" i="18"/>
  <c r="AC3406" i="18"/>
  <c r="AD3406" i="18"/>
  <c r="AC3387" i="18"/>
  <c r="AD3387" i="18"/>
  <c r="AC3382" i="18"/>
  <c r="AD3382" i="18"/>
  <c r="AC3342" i="18"/>
  <c r="AD3342" i="18"/>
  <c r="AC3339" i="18"/>
  <c r="AD3339" i="18"/>
  <c r="AC3323" i="18"/>
  <c r="AD3323" i="18"/>
  <c r="AC3319" i="18"/>
  <c r="AD3319" i="18"/>
  <c r="AC3281" i="18"/>
  <c r="AD3281" i="18"/>
  <c r="AC3273" i="18"/>
  <c r="AD3273" i="18"/>
  <c r="AC3257" i="18"/>
  <c r="AD3257" i="18"/>
  <c r="AC3446" i="18"/>
  <c r="AD3446" i="18"/>
  <c r="AC3430" i="18"/>
  <c r="AD3430" i="18"/>
  <c r="AC3426" i="18"/>
  <c r="AD3426" i="18"/>
  <c r="AC3423" i="18"/>
  <c r="AD3423" i="18"/>
  <c r="AC3398" i="18"/>
  <c r="AD3398" i="18"/>
  <c r="AC3394" i="18"/>
  <c r="AD3394" i="18"/>
  <c r="AC3391" i="18"/>
  <c r="AD3391" i="18"/>
  <c r="AC3386" i="18"/>
  <c r="AD3386" i="18"/>
  <c r="AC3338" i="18"/>
  <c r="AD3338" i="18"/>
  <c r="AC3335" i="18"/>
  <c r="AD3335" i="18"/>
  <c r="AC3331" i="18"/>
  <c r="AD3331" i="18"/>
  <c r="AC3327" i="18"/>
  <c r="AD3327" i="18"/>
  <c r="AC3318" i="18"/>
  <c r="AD3318" i="18"/>
  <c r="AC3280" i="18"/>
  <c r="AD3280" i="18"/>
  <c r="AC3272" i="18"/>
  <c r="AD3272" i="18"/>
  <c r="AC3265" i="18"/>
  <c r="AD3265" i="18"/>
  <c r="AC3454" i="18"/>
  <c r="AD3454" i="18"/>
  <c r="AC3390" i="18"/>
  <c r="AD3390" i="18"/>
  <c r="AD3372" i="18"/>
  <c r="AC3372" i="18"/>
  <c r="AC3334" i="18"/>
  <c r="AD3334" i="18"/>
  <c r="AC3326" i="18"/>
  <c r="AD3326" i="18"/>
  <c r="AC3313" i="18"/>
  <c r="AD3313" i="18"/>
  <c r="AC3301" i="18"/>
  <c r="AD3301" i="18"/>
  <c r="AC3289" i="18"/>
  <c r="AD3289" i="18"/>
  <c r="AC3264" i="18"/>
  <c r="AD3264" i="18"/>
  <c r="AD3543" i="18"/>
  <c r="AD3535" i="18"/>
  <c r="AD3527" i="18"/>
  <c r="AD3519" i="18"/>
  <c r="AD3503" i="18"/>
  <c r="AD3495" i="18"/>
  <c r="AD3487" i="18"/>
  <c r="AD3479" i="18"/>
  <c r="AD3471" i="18"/>
  <c r="AD3463" i="18"/>
  <c r="AC3422" i="18"/>
  <c r="AD3422" i="18"/>
  <c r="AD3412" i="18"/>
  <c r="AC3412" i="18"/>
  <c r="AD3408" i="18"/>
  <c r="AC3321" i="18"/>
  <c r="AD3321" i="18"/>
  <c r="AC3309" i="18"/>
  <c r="AD3309" i="18"/>
  <c r="AC3305" i="18"/>
  <c r="AD3305" i="18"/>
  <c r="AC3288" i="18"/>
  <c r="AD3288" i="18"/>
  <c r="AD3554" i="18"/>
  <c r="AC3457" i="18"/>
  <c r="AC3421" i="18"/>
  <c r="AD3404" i="18"/>
  <c r="AC3404" i="18"/>
  <c r="AD3380" i="18"/>
  <c r="AC3380" i="18"/>
  <c r="AC3371" i="18"/>
  <c r="AD3371" i="18"/>
  <c r="AC3329" i="18"/>
  <c r="AD3329" i="18"/>
  <c r="AD3304" i="18"/>
  <c r="AC3304" i="18"/>
  <c r="AC3241" i="18"/>
  <c r="AD3241" i="18"/>
  <c r="AD3549" i="18"/>
  <c r="AD3541" i="18"/>
  <c r="AD3533" i="18"/>
  <c r="AD3525" i="18"/>
  <c r="AC3449" i="18"/>
  <c r="AD3449" i="18"/>
  <c r="AC3441" i="18"/>
  <c r="AD3441" i="18"/>
  <c r="AD3428" i="18"/>
  <c r="AC3428" i="18"/>
  <c r="AC3418" i="18"/>
  <c r="AD3418" i="18"/>
  <c r="AC3415" i="18"/>
  <c r="AD3415" i="18"/>
  <c r="AD3396" i="18"/>
  <c r="AC3396" i="18"/>
  <c r="AC3375" i="18"/>
  <c r="AD3375" i="18"/>
  <c r="AC3370" i="18"/>
  <c r="AD3370" i="18"/>
  <c r="AC3367" i="18"/>
  <c r="AD3367" i="18"/>
  <c r="AC3359" i="18"/>
  <c r="AD3359" i="18"/>
  <c r="AC3351" i="18"/>
  <c r="AD3351" i="18"/>
  <c r="AC3296" i="18"/>
  <c r="AD3296" i="18"/>
  <c r="AD3451" i="18"/>
  <c r="AC3438" i="18"/>
  <c r="AD3438" i="18"/>
  <c r="AD3435" i="18"/>
  <c r="AC3407" i="18"/>
  <c r="AD3407" i="18"/>
  <c r="AD3403" i="18"/>
  <c r="AD3388" i="18"/>
  <c r="AC3388" i="18"/>
  <c r="AC3379" i="18"/>
  <c r="AD3379" i="18"/>
  <c r="AC3374" i="18"/>
  <c r="AD3374" i="18"/>
  <c r="AC3366" i="18"/>
  <c r="AD3366" i="18"/>
  <c r="AC3363" i="18"/>
  <c r="AD3363" i="18"/>
  <c r="AC3358" i="18"/>
  <c r="AD3358" i="18"/>
  <c r="AC3355" i="18"/>
  <c r="AD3355" i="18"/>
  <c r="AC3350" i="18"/>
  <c r="AD3350" i="18"/>
  <c r="AC3347" i="18"/>
  <c r="AD3347" i="18"/>
  <c r="AC3249" i="18"/>
  <c r="AD3249" i="18"/>
  <c r="AC3324" i="18"/>
  <c r="AC3316" i="18"/>
  <c r="AC3300" i="18"/>
  <c r="AD3298" i="18"/>
  <c r="AC3293" i="18"/>
  <c r="AD3293" i="18"/>
  <c r="AC3270" i="18"/>
  <c r="AC3267" i="18"/>
  <c r="AD3262" i="18"/>
  <c r="AC3244" i="18"/>
  <c r="AC3222" i="18"/>
  <c r="AD3222" i="18"/>
  <c r="AD3217" i="18"/>
  <c r="AC3217" i="18"/>
  <c r="AC3213" i="18"/>
  <c r="AD3213" i="18"/>
  <c r="AC3175" i="18"/>
  <c r="AD3175" i="18"/>
  <c r="AC3045" i="18"/>
  <c r="AD3330" i="18"/>
  <c r="AD3322" i="18"/>
  <c r="AD3314" i="18"/>
  <c r="AD3302" i="18"/>
  <c r="AD3290" i="18"/>
  <c r="AC3285" i="18"/>
  <c r="AD3285" i="18"/>
  <c r="AC3259" i="18"/>
  <c r="AD3254" i="18"/>
  <c r="AC3226" i="18"/>
  <c r="AD3226" i="18"/>
  <c r="AC3221" i="18"/>
  <c r="AD3221" i="18"/>
  <c r="AC3128" i="18"/>
  <c r="AD3112" i="18"/>
  <c r="AC3112" i="18"/>
  <c r="AC3093" i="18"/>
  <c r="AD3093" i="18"/>
  <c r="AC3037" i="18"/>
  <c r="AC3292" i="18"/>
  <c r="AD3282" i="18"/>
  <c r="AC3277" i="18"/>
  <c r="AD3277" i="18"/>
  <c r="AC3251" i="18"/>
  <c r="AD3246" i="18"/>
  <c r="AD3225" i="18"/>
  <c r="AC3225" i="18"/>
  <c r="AC3178" i="18"/>
  <c r="AD3178" i="18"/>
  <c r="AD3029" i="18"/>
  <c r="AC3029" i="18"/>
  <c r="AC3269" i="18"/>
  <c r="AD3269" i="18"/>
  <c r="AC3256" i="18"/>
  <c r="AD3256" i="18"/>
  <c r="AC3243" i="18"/>
  <c r="AC3230" i="18"/>
  <c r="AD3230" i="18"/>
  <c r="AC3224" i="18"/>
  <c r="AC3186" i="18"/>
  <c r="AD3186" i="18"/>
  <c r="AC3182" i="18"/>
  <c r="AD3182" i="18"/>
  <c r="AD3160" i="18"/>
  <c r="AC3160" i="18"/>
  <c r="AC3261" i="18"/>
  <c r="AD3261" i="18"/>
  <c r="AC3248" i="18"/>
  <c r="AD3248" i="18"/>
  <c r="AC3229" i="18"/>
  <c r="AD3229" i="18"/>
  <c r="AC3194" i="18"/>
  <c r="AD3194" i="18"/>
  <c r="AC3190" i="18"/>
  <c r="AD3190" i="18"/>
  <c r="AD3185" i="18"/>
  <c r="AC3185" i="18"/>
  <c r="AC3181" i="18"/>
  <c r="AD3181" i="18"/>
  <c r="AD3077" i="18"/>
  <c r="AC3077" i="18"/>
  <c r="AC3291" i="18"/>
  <c r="AD3286" i="18"/>
  <c r="AC3253" i="18"/>
  <c r="AD3253" i="18"/>
  <c r="AC3240" i="18"/>
  <c r="AD3240" i="18"/>
  <c r="AD3233" i="18"/>
  <c r="AC3233" i="18"/>
  <c r="AC3202" i="18"/>
  <c r="AD3202" i="18"/>
  <c r="AC3198" i="18"/>
  <c r="AD3198" i="18"/>
  <c r="AC3193" i="18"/>
  <c r="AC3189" i="18"/>
  <c r="AD3189" i="18"/>
  <c r="AC3173" i="18"/>
  <c r="AD3173" i="18"/>
  <c r="AC3117" i="18"/>
  <c r="AD3117" i="18"/>
  <c r="AC3101" i="18"/>
  <c r="AD3101" i="18"/>
  <c r="AD3433" i="18"/>
  <c r="AD3425" i="18"/>
  <c r="AD3417" i="18"/>
  <c r="AD3409" i="18"/>
  <c r="AD3401" i="18"/>
  <c r="AD3393" i="18"/>
  <c r="AD3385" i="18"/>
  <c r="AD3377" i="18"/>
  <c r="AD3369" i="18"/>
  <c r="AD3361" i="18"/>
  <c r="AD3353" i="18"/>
  <c r="AD3345" i="18"/>
  <c r="AD3311" i="18"/>
  <c r="AD3307" i="18"/>
  <c r="AC3283" i="18"/>
  <c r="AD3278" i="18"/>
  <c r="AC3260" i="18"/>
  <c r="AD3250" i="18"/>
  <c r="AC3245" i="18"/>
  <c r="AD3245" i="18"/>
  <c r="AC3237" i="18"/>
  <c r="AD3237" i="18"/>
  <c r="AC3232" i="18"/>
  <c r="AD3232" i="18"/>
  <c r="AC3210" i="18"/>
  <c r="AD3210" i="18"/>
  <c r="AC3206" i="18"/>
  <c r="AD3206" i="18"/>
  <c r="AD3201" i="18"/>
  <c r="AC3201" i="18"/>
  <c r="AC3197" i="18"/>
  <c r="AD3197" i="18"/>
  <c r="AD3144" i="18"/>
  <c r="AC3144" i="18"/>
  <c r="AC3061" i="18"/>
  <c r="AC3275" i="18"/>
  <c r="AC3252" i="18"/>
  <c r="AD3242" i="18"/>
  <c r="AC3236" i="18"/>
  <c r="AD3236" i="18"/>
  <c r="AC3218" i="18"/>
  <c r="AD3218" i="18"/>
  <c r="AC3214" i="18"/>
  <c r="AD3214" i="18"/>
  <c r="AD3209" i="18"/>
  <c r="AC3209" i="18"/>
  <c r="AC3205" i="18"/>
  <c r="AD3205" i="18"/>
  <c r="AC3176" i="18"/>
  <c r="AD3176" i="18"/>
  <c r="AD3228" i="18"/>
  <c r="AD3220" i="18"/>
  <c r="AD3212" i="18"/>
  <c r="AD3204" i="18"/>
  <c r="AD3196" i="18"/>
  <c r="AD3188" i="18"/>
  <c r="AD3180" i="18"/>
  <c r="AC3162" i="18"/>
  <c r="AC3146" i="18"/>
  <c r="AC3130" i="18"/>
  <c r="AC3114" i="18"/>
  <c r="AC3098" i="18"/>
  <c r="AC3082" i="18"/>
  <c r="AD3082" i="18"/>
  <c r="AC3073" i="18"/>
  <c r="AD3073" i="18"/>
  <c r="AC3064" i="18"/>
  <c r="AC3050" i="18"/>
  <c r="AD3050" i="18"/>
  <c r="AC3041" i="18"/>
  <c r="AD3041" i="18"/>
  <c r="AC3032" i="18"/>
  <c r="AC2994" i="18"/>
  <c r="AD2994" i="18"/>
  <c r="AC2969" i="18"/>
  <c r="AD2969" i="18"/>
  <c r="AC3164" i="18"/>
  <c r="AD3157" i="18"/>
  <c r="AC3148" i="18"/>
  <c r="AD3141" i="18"/>
  <c r="AC3132" i="18"/>
  <c r="AC3116" i="18"/>
  <c r="AD3109" i="18"/>
  <c r="AC3100" i="18"/>
  <c r="AC3084" i="18"/>
  <c r="AD3070" i="18"/>
  <c r="AC3052" i="18"/>
  <c r="AD3013" i="18"/>
  <c r="AC3013" i="18"/>
  <c r="AC2985" i="18"/>
  <c r="AD2985" i="18"/>
  <c r="AC3090" i="18"/>
  <c r="AD3090" i="18"/>
  <c r="AC3081" i="18"/>
  <c r="AD3081" i="18"/>
  <c r="AC3058" i="18"/>
  <c r="AD3058" i="18"/>
  <c r="AC3049" i="18"/>
  <c r="AD3049" i="18"/>
  <c r="AC3026" i="18"/>
  <c r="AD3026" i="18"/>
  <c r="AD3069" i="18"/>
  <c r="AC3069" i="18"/>
  <c r="AD3046" i="18"/>
  <c r="AC3007" i="18"/>
  <c r="AD3007" i="18"/>
  <c r="AD3216" i="18"/>
  <c r="AD3208" i="18"/>
  <c r="AD3200" i="18"/>
  <c r="AD3192" i="18"/>
  <c r="AC3089" i="18"/>
  <c r="AD3089" i="18"/>
  <c r="AC3066" i="18"/>
  <c r="AD3066" i="18"/>
  <c r="AC3057" i="18"/>
  <c r="AC3034" i="18"/>
  <c r="AC3025" i="18"/>
  <c r="AD3025" i="18"/>
  <c r="AD2997" i="18"/>
  <c r="AC2997" i="18"/>
  <c r="AC2967" i="18"/>
  <c r="AD2967" i="18"/>
  <c r="AD3235" i="18"/>
  <c r="AD3227" i="18"/>
  <c r="AD3165" i="18"/>
  <c r="AC3156" i="18"/>
  <c r="AD3149" i="18"/>
  <c r="AC3140" i="18"/>
  <c r="AD3133" i="18"/>
  <c r="AC3124" i="18"/>
  <c r="AC3108" i="18"/>
  <c r="AD3086" i="18"/>
  <c r="AC3068" i="18"/>
  <c r="AC3010" i="18"/>
  <c r="AD3010" i="18"/>
  <c r="AD3119" i="18"/>
  <c r="AD3103" i="18"/>
  <c r="AD3094" i="18"/>
  <c r="AC3088" i="18"/>
  <c r="AC3074" i="18"/>
  <c r="AD3074" i="18"/>
  <c r="AC3065" i="18"/>
  <c r="AD3065" i="18"/>
  <c r="AC3042" i="18"/>
  <c r="AC3033" i="18"/>
  <c r="AD3033" i="18"/>
  <c r="AC3024" i="18"/>
  <c r="AD3085" i="18"/>
  <c r="AC3085" i="18"/>
  <c r="AD3053" i="18"/>
  <c r="AC3053" i="18"/>
  <c r="AC2977" i="18"/>
  <c r="AD2977" i="18"/>
  <c r="AC3015" i="18"/>
  <c r="AC3005" i="18"/>
  <c r="AD3002" i="18"/>
  <c r="AC2980" i="18"/>
  <c r="AD2959" i="18"/>
  <c r="AC2953" i="18"/>
  <c r="AD2953" i="18"/>
  <c r="AC2950" i="18"/>
  <c r="AC2947" i="18"/>
  <c r="AD2947" i="18"/>
  <c r="AC2878" i="18"/>
  <c r="AD2878" i="18"/>
  <c r="AC2867" i="18"/>
  <c r="AD2867" i="18"/>
  <c r="AC2864" i="18"/>
  <c r="AD2864" i="18"/>
  <c r="AC2859" i="18"/>
  <c r="AD2859" i="18"/>
  <c r="AC2989" i="18"/>
  <c r="AD2986" i="18"/>
  <c r="AD2983" i="18"/>
  <c r="AC2974" i="18"/>
  <c r="AD2974" i="18"/>
  <c r="AC2971" i="18"/>
  <c r="AD2971" i="18"/>
  <c r="AC2926" i="18"/>
  <c r="AD2926" i="18"/>
  <c r="AC2911" i="18"/>
  <c r="AD2911" i="18"/>
  <c r="AC2903" i="18"/>
  <c r="AD2903" i="18"/>
  <c r="AC2895" i="18"/>
  <c r="AC2877" i="18"/>
  <c r="AD2877" i="18"/>
  <c r="AC3014" i="18"/>
  <c r="AD3014" i="18"/>
  <c r="AC3011" i="18"/>
  <c r="AD3011" i="18"/>
  <c r="AC2998" i="18"/>
  <c r="AD2998" i="18"/>
  <c r="AC2995" i="18"/>
  <c r="AD2995" i="18"/>
  <c r="AC2964" i="18"/>
  <c r="AD2943" i="18"/>
  <c r="AC2937" i="18"/>
  <c r="AD2937" i="18"/>
  <c r="AC2934" i="18"/>
  <c r="AC2929" i="18"/>
  <c r="AD2929" i="18"/>
  <c r="AC2925" i="18"/>
  <c r="AC2918" i="18"/>
  <c r="AD2918" i="18"/>
  <c r="AC2910" i="18"/>
  <c r="AD2910" i="18"/>
  <c r="AC2902" i="18"/>
  <c r="AD2902" i="18"/>
  <c r="AC2894" i="18"/>
  <c r="AD2894" i="18"/>
  <c r="AC2883" i="18"/>
  <c r="AD2883" i="18"/>
  <c r="AC2862" i="18"/>
  <c r="AD2862" i="18"/>
  <c r="AC3017" i="18"/>
  <c r="AD3017" i="18"/>
  <c r="AC3001" i="18"/>
  <c r="AD3001" i="18"/>
  <c r="AC2961" i="18"/>
  <c r="AD2961" i="18"/>
  <c r="AC2958" i="18"/>
  <c r="AD2958" i="18"/>
  <c r="AC2955" i="18"/>
  <c r="AD2955" i="18"/>
  <c r="AC2933" i="18"/>
  <c r="AC2917" i="18"/>
  <c r="AD2917" i="18"/>
  <c r="AC2909" i="18"/>
  <c r="AD2909" i="18"/>
  <c r="AC2901" i="18"/>
  <c r="AC2893" i="18"/>
  <c r="AD2893" i="18"/>
  <c r="AC2870" i="18"/>
  <c r="AD2870" i="18"/>
  <c r="AD2861" i="18"/>
  <c r="AC2861" i="18"/>
  <c r="AC2851" i="18"/>
  <c r="AD2851" i="18"/>
  <c r="AC2982" i="18"/>
  <c r="AD2982" i="18"/>
  <c r="AC2979" i="18"/>
  <c r="AD2979" i="18"/>
  <c r="AC2948" i="18"/>
  <c r="AD2932" i="18"/>
  <c r="AC2932" i="18"/>
  <c r="AC2869" i="18"/>
  <c r="AD2869" i="18"/>
  <c r="AC2945" i="18"/>
  <c r="AD2945" i="18"/>
  <c r="AC2942" i="18"/>
  <c r="AD2942" i="18"/>
  <c r="AC2939" i="18"/>
  <c r="AD2939" i="18"/>
  <c r="AC2931" i="18"/>
  <c r="AD2931" i="18"/>
  <c r="AC2923" i="18"/>
  <c r="AC2886" i="18"/>
  <c r="AD2886" i="18"/>
  <c r="AC2875" i="18"/>
  <c r="AD2875" i="18"/>
  <c r="AC2856" i="18"/>
  <c r="AD2856" i="18"/>
  <c r="AC3019" i="18"/>
  <c r="AC3012" i="18"/>
  <c r="AC3006" i="18"/>
  <c r="AD3006" i="18"/>
  <c r="AC3003" i="18"/>
  <c r="AD3003" i="18"/>
  <c r="AC2996" i="18"/>
  <c r="AC2981" i="18"/>
  <c r="AD2978" i="18"/>
  <c r="AC2966" i="18"/>
  <c r="AD2966" i="18"/>
  <c r="AC2963" i="18"/>
  <c r="AD2963" i="18"/>
  <c r="AC2885" i="18"/>
  <c r="AD2885" i="18"/>
  <c r="AC3009" i="18"/>
  <c r="AD3009" i="18"/>
  <c r="AC2993" i="18"/>
  <c r="AD2993" i="18"/>
  <c r="AC2990" i="18"/>
  <c r="AD2990" i="18"/>
  <c r="AC2987" i="18"/>
  <c r="AD2987" i="18"/>
  <c r="AC2915" i="18"/>
  <c r="AD2915" i="18"/>
  <c r="AC2907" i="18"/>
  <c r="AD2907" i="18"/>
  <c r="AC2899" i="18"/>
  <c r="AD2899" i="18"/>
  <c r="AC2891" i="18"/>
  <c r="AD2891" i="18"/>
  <c r="AC2924" i="18"/>
  <c r="AC2848" i="18"/>
  <c r="AD2848" i="18"/>
  <c r="AC2843" i="18"/>
  <c r="AD2843" i="18"/>
  <c r="AC2824" i="18"/>
  <c r="AD2824" i="18"/>
  <c r="AD2813" i="18"/>
  <c r="AC2813" i="18"/>
  <c r="AC2808" i="18"/>
  <c r="AD2808" i="18"/>
  <c r="AC2802" i="18"/>
  <c r="AD2802" i="18"/>
  <c r="AC2788" i="18"/>
  <c r="AD2788" i="18"/>
  <c r="AC2783" i="18"/>
  <c r="AD2783" i="18"/>
  <c r="AC2759" i="18"/>
  <c r="AD2759" i="18"/>
  <c r="AC2756" i="18"/>
  <c r="AD2756" i="18"/>
  <c r="AC2740" i="18"/>
  <c r="AD2740" i="18"/>
  <c r="AC2722" i="18"/>
  <c r="AD2722" i="18"/>
  <c r="AC2711" i="18"/>
  <c r="AD2711" i="18"/>
  <c r="AC2842" i="18"/>
  <c r="AD2842" i="18"/>
  <c r="AC2828" i="18"/>
  <c r="AD2828" i="18"/>
  <c r="AC2823" i="18"/>
  <c r="AD2823" i="18"/>
  <c r="AC2812" i="18"/>
  <c r="AD2812" i="18"/>
  <c r="AC2807" i="18"/>
  <c r="AD2807" i="18"/>
  <c r="AC2787" i="18"/>
  <c r="AD2787" i="18"/>
  <c r="AC2768" i="18"/>
  <c r="AD2768" i="18"/>
  <c r="AC2752" i="18"/>
  <c r="AD2752" i="18"/>
  <c r="AC2736" i="18"/>
  <c r="AD2736" i="18"/>
  <c r="AC2850" i="18"/>
  <c r="AD2850" i="18"/>
  <c r="AC2847" i="18"/>
  <c r="AD2847" i="18"/>
  <c r="AC2827" i="18"/>
  <c r="AD2827" i="18"/>
  <c r="AC2811" i="18"/>
  <c r="AD2811" i="18"/>
  <c r="AC2792" i="18"/>
  <c r="AD2792" i="18"/>
  <c r="AC2786" i="18"/>
  <c r="AD2786" i="18"/>
  <c r="AC2772" i="18"/>
  <c r="AD2772" i="18"/>
  <c r="AC2767" i="18"/>
  <c r="AC2762" i="18"/>
  <c r="AD2762" i="18"/>
  <c r="AC2751" i="18"/>
  <c r="AD2751" i="18"/>
  <c r="AC2748" i="18"/>
  <c r="AD2748" i="18"/>
  <c r="AC2735" i="18"/>
  <c r="AD2735" i="18"/>
  <c r="AC2732" i="18"/>
  <c r="AD2732" i="18"/>
  <c r="AC2714" i="18"/>
  <c r="AD2714" i="18"/>
  <c r="AD2928" i="18"/>
  <c r="AD2920" i="18"/>
  <c r="AD2912" i="18"/>
  <c r="AD2904" i="18"/>
  <c r="AD2896" i="18"/>
  <c r="AD2888" i="18"/>
  <c r="AD2880" i="18"/>
  <c r="AD2872" i="18"/>
  <c r="AC2858" i="18"/>
  <c r="AD2858" i="18"/>
  <c r="AC2846" i="18"/>
  <c r="AD2846" i="18"/>
  <c r="AC2832" i="18"/>
  <c r="AD2832" i="18"/>
  <c r="AC2826" i="18"/>
  <c r="AD2826" i="18"/>
  <c r="AC2810" i="18"/>
  <c r="AD2810" i="18"/>
  <c r="AC2796" i="18"/>
  <c r="AD2796" i="18"/>
  <c r="AC2791" i="18"/>
  <c r="AD2791" i="18"/>
  <c r="AC2771" i="18"/>
  <c r="AD2771" i="18"/>
  <c r="AC2766" i="18"/>
  <c r="AC2744" i="18"/>
  <c r="AD2744" i="18"/>
  <c r="AC2728" i="18"/>
  <c r="AD2728" i="18"/>
  <c r="AC2836" i="18"/>
  <c r="AD2836" i="18"/>
  <c r="AC2831" i="18"/>
  <c r="AD2831" i="18"/>
  <c r="AD2821" i="18"/>
  <c r="AC2821" i="18"/>
  <c r="AC2816" i="18"/>
  <c r="AD2816" i="18"/>
  <c r="AC2795" i="18"/>
  <c r="AD2795" i="18"/>
  <c r="AC2776" i="18"/>
  <c r="AD2776" i="18"/>
  <c r="AC2770" i="18"/>
  <c r="AD2770" i="18"/>
  <c r="AC2754" i="18"/>
  <c r="AD2754" i="18"/>
  <c r="AC2743" i="18"/>
  <c r="AD2743" i="18"/>
  <c r="AC2738" i="18"/>
  <c r="AD2738" i="18"/>
  <c r="AC2727" i="18"/>
  <c r="AD2727" i="18"/>
  <c r="AC2724" i="18"/>
  <c r="AD2724" i="18"/>
  <c r="AD2845" i="18"/>
  <c r="AC2845" i="18"/>
  <c r="AC2835" i="18"/>
  <c r="AD2835" i="18"/>
  <c r="AC2820" i="18"/>
  <c r="AD2820" i="18"/>
  <c r="AC2815" i="18"/>
  <c r="AD2815" i="18"/>
  <c r="AC2800" i="18"/>
  <c r="AD2800" i="18"/>
  <c r="AC2794" i="18"/>
  <c r="AD2794" i="18"/>
  <c r="AC2780" i="18"/>
  <c r="AD2780" i="18"/>
  <c r="AC2775" i="18"/>
  <c r="AD2775" i="18"/>
  <c r="AC2742" i="18"/>
  <c r="AD2742" i="18"/>
  <c r="AC2720" i="18"/>
  <c r="AD2720" i="18"/>
  <c r="AC2708" i="18"/>
  <c r="AD2708" i="18"/>
  <c r="AD2913" i="18"/>
  <c r="AD2905" i="18"/>
  <c r="AD2889" i="18"/>
  <c r="AD2881" i="18"/>
  <c r="AD2873" i="18"/>
  <c r="AD2865" i="18"/>
  <c r="AD2857" i="18"/>
  <c r="AC2853" i="18"/>
  <c r="AD2844" i="18"/>
  <c r="AC2840" i="18"/>
  <c r="AD2840" i="18"/>
  <c r="AC2834" i="18"/>
  <c r="AD2834" i="18"/>
  <c r="AC2819" i="18"/>
  <c r="AD2819" i="18"/>
  <c r="AC2804" i="18"/>
  <c r="AD2804" i="18"/>
  <c r="AC2799" i="18"/>
  <c r="AD2799" i="18"/>
  <c r="AC2779" i="18"/>
  <c r="AD2779" i="18"/>
  <c r="AC2764" i="18"/>
  <c r="AD2764" i="18"/>
  <c r="AC2746" i="18"/>
  <c r="AD2746" i="18"/>
  <c r="AC2730" i="18"/>
  <c r="AD2730" i="18"/>
  <c r="AC2719" i="18"/>
  <c r="AD2719" i="18"/>
  <c r="AC2716" i="18"/>
  <c r="AD2716" i="18"/>
  <c r="AD2863" i="18"/>
  <c r="AD2855" i="18"/>
  <c r="AC2839" i="18"/>
  <c r="AD2839" i="18"/>
  <c r="AC2818" i="18"/>
  <c r="AD2818" i="18"/>
  <c r="AC2803" i="18"/>
  <c r="AD2803" i="18"/>
  <c r="AC2784" i="18"/>
  <c r="AD2784" i="18"/>
  <c r="AC2778" i="18"/>
  <c r="AD2778" i="18"/>
  <c r="AC2760" i="18"/>
  <c r="AD2760" i="18"/>
  <c r="AC2712" i="18"/>
  <c r="AD2712" i="18"/>
  <c r="AC2702" i="18"/>
  <c r="AD2702" i="18"/>
  <c r="AC2837" i="18"/>
  <c r="AC2829" i="18"/>
  <c r="AC2805" i="18"/>
  <c r="AC2797" i="18"/>
  <c r="AC2789" i="18"/>
  <c r="AC2781" i="18"/>
  <c r="AC2773" i="18"/>
  <c r="AC2765" i="18"/>
  <c r="AC2757" i="18"/>
  <c r="AC2749" i="18"/>
  <c r="AC2741" i="18"/>
  <c r="AC2733" i="18"/>
  <c r="AC2725" i="18"/>
  <c r="AC2717" i="18"/>
  <c r="AC2709" i="18"/>
  <c r="AD2707" i="18"/>
  <c r="AC2696" i="18"/>
  <c r="AD2696" i="18"/>
  <c r="AD2692" i="18"/>
  <c r="AC2692" i="18"/>
  <c r="AC2667" i="18"/>
  <c r="AD2667" i="18"/>
  <c r="AC2662" i="18"/>
  <c r="AD2662" i="18"/>
  <c r="AD2644" i="18"/>
  <c r="AC2644" i="18"/>
  <c r="AC2637" i="18"/>
  <c r="AD2637" i="18"/>
  <c r="AC2631" i="18"/>
  <c r="AD2631" i="18"/>
  <c r="AC2619" i="18"/>
  <c r="AD2619" i="18"/>
  <c r="AC2608" i="18"/>
  <c r="AD2608" i="18"/>
  <c r="AC2594" i="18"/>
  <c r="AD2594" i="18"/>
  <c r="AC2587" i="18"/>
  <c r="AD2587" i="18"/>
  <c r="AC2582" i="18"/>
  <c r="AD2582" i="18"/>
  <c r="AD2564" i="18"/>
  <c r="AC2564" i="18"/>
  <c r="AD2556" i="18"/>
  <c r="AC2556" i="18"/>
  <c r="AC2547" i="18"/>
  <c r="AD2547" i="18"/>
  <c r="AC2704" i="18"/>
  <c r="AD2704" i="18"/>
  <c r="AC2691" i="18"/>
  <c r="AD2691" i="18"/>
  <c r="AC2686" i="18"/>
  <c r="AD2686" i="18"/>
  <c r="AC2666" i="18"/>
  <c r="AD2666" i="18"/>
  <c r="AC2661" i="18"/>
  <c r="AD2661" i="18"/>
  <c r="AC2643" i="18"/>
  <c r="AD2643" i="18"/>
  <c r="AD2636" i="18"/>
  <c r="AC2636" i="18"/>
  <c r="AC2618" i="18"/>
  <c r="AD2618" i="18"/>
  <c r="AC2613" i="18"/>
  <c r="AD2613" i="18"/>
  <c r="AC2607" i="18"/>
  <c r="AD2607" i="18"/>
  <c r="AC2586" i="18"/>
  <c r="AD2586" i="18"/>
  <c r="AC2581" i="18"/>
  <c r="AD2581" i="18"/>
  <c r="AC2563" i="18"/>
  <c r="AD2563" i="18"/>
  <c r="AC2555" i="18"/>
  <c r="AD2555" i="18"/>
  <c r="AD2838" i="18"/>
  <c r="AD2830" i="18"/>
  <c r="AD2822" i="18"/>
  <c r="AD2814" i="18"/>
  <c r="AD2806" i="18"/>
  <c r="AD2798" i="18"/>
  <c r="AD2790" i="18"/>
  <c r="AD2782" i="18"/>
  <c r="AD2774" i="18"/>
  <c r="AD2710" i="18"/>
  <c r="AC2690" i="18"/>
  <c r="AD2690" i="18"/>
  <c r="AC2680" i="18"/>
  <c r="AD2680" i="18"/>
  <c r="AD2676" i="18"/>
  <c r="AC2676" i="18"/>
  <c r="AD2660" i="18"/>
  <c r="AC2660" i="18"/>
  <c r="AC2648" i="18"/>
  <c r="AD2648" i="18"/>
  <c r="AC2642" i="18"/>
  <c r="AD2642" i="18"/>
  <c r="AC2635" i="18"/>
  <c r="AD2635" i="18"/>
  <c r="AC2624" i="18"/>
  <c r="AD2624" i="18"/>
  <c r="AD2612" i="18"/>
  <c r="AC2612" i="18"/>
  <c r="AC2600" i="18"/>
  <c r="AD2600" i="18"/>
  <c r="AD2580" i="18"/>
  <c r="AC2580" i="18"/>
  <c r="AC2568" i="18"/>
  <c r="AD2568" i="18"/>
  <c r="AC2706" i="18"/>
  <c r="AD2700" i="18"/>
  <c r="AC2700" i="18"/>
  <c r="AC2675" i="18"/>
  <c r="AD2675" i="18"/>
  <c r="AC2670" i="18"/>
  <c r="AD2670" i="18"/>
  <c r="AC2659" i="18"/>
  <c r="AD2659" i="18"/>
  <c r="AC2654" i="18"/>
  <c r="AD2654" i="18"/>
  <c r="AC2634" i="18"/>
  <c r="AD2634" i="18"/>
  <c r="AC2629" i="18"/>
  <c r="AD2629" i="18"/>
  <c r="AC2623" i="18"/>
  <c r="AD2623" i="18"/>
  <c r="AC2611" i="18"/>
  <c r="AD2611" i="18"/>
  <c r="AC2599" i="18"/>
  <c r="AD2599" i="18"/>
  <c r="AC2592" i="18"/>
  <c r="AD2592" i="18"/>
  <c r="AC2579" i="18"/>
  <c r="AD2579" i="18"/>
  <c r="AC2574" i="18"/>
  <c r="AD2574" i="18"/>
  <c r="AC2699" i="18"/>
  <c r="AD2699" i="18"/>
  <c r="AC2694" i="18"/>
  <c r="AD2694" i="18"/>
  <c r="AC2674" i="18"/>
  <c r="AD2674" i="18"/>
  <c r="AC2664" i="18"/>
  <c r="AD2664" i="18"/>
  <c r="AC2658" i="18"/>
  <c r="AD2658" i="18"/>
  <c r="AC2653" i="18"/>
  <c r="AD2653" i="18"/>
  <c r="AD2628" i="18"/>
  <c r="AC2628" i="18"/>
  <c r="AC2610" i="18"/>
  <c r="AD2610" i="18"/>
  <c r="AC2605" i="18"/>
  <c r="AD2605" i="18"/>
  <c r="AC2598" i="18"/>
  <c r="AD2598" i="18"/>
  <c r="AC2591" i="18"/>
  <c r="AD2591" i="18"/>
  <c r="AC2584" i="18"/>
  <c r="AD2584" i="18"/>
  <c r="AC2578" i="18"/>
  <c r="AD2578" i="18"/>
  <c r="AC2573" i="18"/>
  <c r="AD2573" i="18"/>
  <c r="AC2698" i="18"/>
  <c r="AD2698" i="18"/>
  <c r="AC2688" i="18"/>
  <c r="AD2688" i="18"/>
  <c r="AD2684" i="18"/>
  <c r="AC2684" i="18"/>
  <c r="AD2652" i="18"/>
  <c r="AC2652" i="18"/>
  <c r="AC2640" i="18"/>
  <c r="AD2640" i="18"/>
  <c r="AC2627" i="18"/>
  <c r="AD2627" i="18"/>
  <c r="AC2616" i="18"/>
  <c r="AD2616" i="18"/>
  <c r="AD2604" i="18"/>
  <c r="AC2604" i="18"/>
  <c r="AC2597" i="18"/>
  <c r="AD2597" i="18"/>
  <c r="AC2590" i="18"/>
  <c r="AD2590" i="18"/>
  <c r="AD2572" i="18"/>
  <c r="AC2572" i="18"/>
  <c r="AC2541" i="18"/>
  <c r="AD2541" i="18"/>
  <c r="AC2683" i="18"/>
  <c r="AD2683" i="18"/>
  <c r="AC2678" i="18"/>
  <c r="AD2678" i="18"/>
  <c r="AC2651" i="18"/>
  <c r="AD2651" i="18"/>
  <c r="AC2646" i="18"/>
  <c r="AD2646" i="18"/>
  <c r="AC2639" i="18"/>
  <c r="AD2639" i="18"/>
  <c r="AC2626" i="18"/>
  <c r="AD2626" i="18"/>
  <c r="AC2621" i="18"/>
  <c r="AC2615" i="18"/>
  <c r="AD2615" i="18"/>
  <c r="AC2603" i="18"/>
  <c r="AD2603" i="18"/>
  <c r="AD2596" i="18"/>
  <c r="AC2596" i="18"/>
  <c r="AC2589" i="18"/>
  <c r="AD2589" i="18"/>
  <c r="AC2571" i="18"/>
  <c r="AD2571" i="18"/>
  <c r="AC2566" i="18"/>
  <c r="AD2566" i="18"/>
  <c r="AC2549" i="18"/>
  <c r="AD2549" i="18"/>
  <c r="AD2540" i="18"/>
  <c r="AC2540" i="18"/>
  <c r="AC2682" i="18"/>
  <c r="AD2682" i="18"/>
  <c r="AC2672" i="18"/>
  <c r="AD2672" i="18"/>
  <c r="AD2668" i="18"/>
  <c r="AC2668" i="18"/>
  <c r="AC2656" i="18"/>
  <c r="AD2656" i="18"/>
  <c r="AC2650" i="18"/>
  <c r="AD2650" i="18"/>
  <c r="AC2645" i="18"/>
  <c r="AD2645" i="18"/>
  <c r="AC2638" i="18"/>
  <c r="AD2638" i="18"/>
  <c r="AC2632" i="18"/>
  <c r="AD2632" i="18"/>
  <c r="AD2620" i="18"/>
  <c r="AC2620" i="18"/>
  <c r="AC2602" i="18"/>
  <c r="AD2602" i="18"/>
  <c r="AC2595" i="18"/>
  <c r="AD2595" i="18"/>
  <c r="AD2588" i="18"/>
  <c r="AC2588" i="18"/>
  <c r="AC2576" i="18"/>
  <c r="AD2576" i="18"/>
  <c r="AC2570" i="18"/>
  <c r="AD2570" i="18"/>
  <c r="AC2565" i="18"/>
  <c r="AD2565" i="18"/>
  <c r="AC2557" i="18"/>
  <c r="AD2557" i="18"/>
  <c r="AD2548" i="18"/>
  <c r="AC2548" i="18"/>
  <c r="AC2539" i="18"/>
  <c r="AD2539" i="18"/>
  <c r="AD2559" i="18"/>
  <c r="AD2551" i="18"/>
  <c r="AD2543" i="18"/>
  <c r="AD2560" i="18"/>
  <c r="AD2552" i="18"/>
  <c r="AD2544" i="18"/>
  <c r="AD2630" i="18"/>
  <c r="AD2622" i="18"/>
  <c r="AD2614" i="18"/>
  <c r="AD2606" i="18"/>
  <c r="AD2558" i="18"/>
  <c r="AD2550" i="18"/>
  <c r="AD2542" i="18"/>
  <c r="AD2697" i="18"/>
  <c r="AD2689" i="18"/>
  <c r="AD2681" i="18"/>
  <c r="AD2673" i="18"/>
  <c r="AD2665" i="18"/>
  <c r="AD2657" i="18"/>
  <c r="AD2649" i="18"/>
  <c r="AD2641" i="18"/>
  <c r="AD2601" i="18"/>
  <c r="AD2593" i="18"/>
  <c r="AD2585" i="18"/>
  <c r="AD2577" i="18"/>
  <c r="AD2569" i="18"/>
  <c r="AW171" i="18"/>
  <c r="AK173" i="18"/>
  <c r="AL173" i="18"/>
  <c r="AV160" i="18"/>
  <c r="D10" i="6" s="1"/>
  <c r="AV158" i="18"/>
  <c r="AW158" i="18"/>
  <c r="AW160" i="18"/>
  <c r="AL162" i="18"/>
  <c r="AM212" i="18" l="1"/>
  <c r="AM210" i="18"/>
  <c r="AK211" i="18"/>
  <c r="AK209" i="18"/>
  <c r="AL209" i="18"/>
  <c r="AM213" i="18"/>
  <c r="AK213" i="18"/>
  <c r="AL213" i="18"/>
  <c r="AL212" i="18"/>
  <c r="AM211" i="18"/>
  <c r="AL210" i="18"/>
  <c r="AJ209" i="18"/>
  <c r="AK212" i="18"/>
  <c r="AL211" i="18"/>
  <c r="AK210" i="18"/>
  <c r="AM209" i="18"/>
  <c r="BD182" i="18"/>
  <c r="BD161" i="18"/>
  <c r="BD172" i="18"/>
  <c r="AM204" i="18"/>
  <c r="AU178" i="18"/>
  <c r="AJ183" i="18"/>
  <c r="AJ184" i="18" s="1"/>
  <c r="AL163" i="18"/>
  <c r="AJ173" i="18"/>
  <c r="AJ174" i="18" s="1"/>
  <c r="AW159" i="18"/>
  <c r="AU158" i="18"/>
  <c r="AV170" i="18"/>
  <c r="AW172" i="18"/>
  <c r="AU180" i="18"/>
  <c r="AW180" i="18"/>
  <c r="AK162" i="18"/>
  <c r="AK163" i="18" s="1"/>
  <c r="AU159" i="18"/>
  <c r="AU179" i="18"/>
  <c r="AW170" i="18"/>
  <c r="AU160" i="18"/>
  <c r="AL184" i="18"/>
  <c r="AU172" i="18"/>
  <c r="AU157" i="18"/>
  <c r="AV159" i="18"/>
  <c r="AK174" i="18"/>
  <c r="AV168" i="18"/>
  <c r="AU168" i="18"/>
  <c r="AJ162" i="18"/>
  <c r="AJ163" i="18" s="1"/>
  <c r="AV157" i="18"/>
  <c r="AU182" i="18"/>
  <c r="AU169" i="18"/>
  <c r="AU170" i="18"/>
  <c r="AU161" i="18"/>
  <c r="AW182" i="18"/>
  <c r="AW161" i="18"/>
  <c r="AM163" i="18"/>
  <c r="AW178" i="18"/>
  <c r="AW168" i="18"/>
  <c r="AW157" i="18"/>
  <c r="AU181" i="18"/>
  <c r="AV180" i="18"/>
  <c r="AK184" i="18"/>
  <c r="AL174" i="18"/>
  <c r="AJ204" i="18"/>
  <c r="AW169" i="18"/>
  <c r="AV182" i="18"/>
  <c r="AK204" i="18"/>
  <c r="AW181" i="18"/>
  <c r="AV171" i="18"/>
  <c r="AV169" i="18"/>
  <c r="AL204" i="18"/>
  <c r="AM174" i="18"/>
  <c r="AV172" i="18"/>
  <c r="AM183" i="18"/>
  <c r="AM184" i="18" s="1"/>
  <c r="AV181" i="18"/>
  <c r="BA14" i="3"/>
  <c r="BA19" i="3"/>
  <c r="BA20" i="3"/>
  <c r="BH38" i="3"/>
  <c r="BB36" i="3"/>
  <c r="BI42" i="3"/>
  <c r="BI36" i="3"/>
  <c r="BE36" i="3"/>
  <c r="BH42" i="3"/>
  <c r="BG36" i="3"/>
  <c r="BE42" i="3"/>
  <c r="BD42" i="3"/>
  <c r="BF42" i="3"/>
  <c r="BJ36" i="3"/>
  <c r="BF36" i="3"/>
  <c r="BD36" i="3"/>
  <c r="AY41" i="3"/>
  <c r="AY43" i="3" s="1"/>
  <c r="BH36" i="3"/>
  <c r="AP42" i="3"/>
  <c r="BJ42" i="3"/>
  <c r="BG42" i="3"/>
  <c r="AY42" i="3"/>
  <c r="BI37" i="3"/>
  <c r="AW43" i="3"/>
  <c r="AZ42" i="3"/>
  <c r="AR41" i="3"/>
  <c r="AR43" i="3" s="1"/>
  <c r="AT41" i="3"/>
  <c r="AT43" i="3" s="1"/>
  <c r="AR42" i="3"/>
  <c r="BC36" i="3"/>
  <c r="BB37" i="3"/>
  <c r="AW42" i="3"/>
  <c r="BJ37" i="3"/>
  <c r="BB40" i="3"/>
  <c r="BJ40" i="3"/>
  <c r="AS42" i="3"/>
  <c r="BB42" i="3"/>
  <c r="AZ41" i="3"/>
  <c r="AZ43" i="3" s="1"/>
  <c r="BD39" i="3"/>
  <c r="BC42" i="3"/>
  <c r="AX42" i="3"/>
  <c r="BC40" i="3"/>
  <c r="BE37" i="3"/>
  <c r="BI40" i="3"/>
  <c r="BC37" i="3"/>
  <c r="AV31" i="18" l="1"/>
  <c r="AQ31" i="18" s="1"/>
  <c r="AV32" i="18"/>
  <c r="AM32" i="18" s="1"/>
  <c r="AV33" i="18"/>
  <c r="AV34" i="18"/>
  <c r="AV30" i="18"/>
  <c r="AK30" i="18" s="1"/>
  <c r="AV24" i="18"/>
  <c r="AQ24" i="18" s="1"/>
  <c r="AV25" i="18"/>
  <c r="AM25" i="18" s="1"/>
  <c r="AV26" i="18"/>
  <c r="AQ26" i="18" s="1"/>
  <c r="AV27" i="18"/>
  <c r="AM27" i="18" s="1"/>
  <c r="AK23" i="18"/>
  <c r="AQ33" i="18" l="1"/>
  <c r="AM34" i="18"/>
  <c r="AV18" i="18"/>
  <c r="AN18" i="18" s="1"/>
  <c r="AV17" i="18"/>
  <c r="AO17" i="18" s="1"/>
  <c r="AO89" i="18" s="1"/>
  <c r="AV16" i="18"/>
  <c r="AV20" i="18"/>
  <c r="AL20" i="18" s="1"/>
  <c r="AL92" i="18" s="1"/>
  <c r="AV19" i="18"/>
  <c r="AO19" i="18" s="1"/>
  <c r="AO91" i="18" s="1"/>
  <c r="AT34" i="18"/>
  <c r="AP31" i="18"/>
  <c r="AO33" i="18"/>
  <c r="AN33" i="18"/>
  <c r="AT32" i="18"/>
  <c r="AK32" i="18"/>
  <c r="AN31" i="18"/>
  <c r="AQ34" i="18"/>
  <c r="AM33" i="18"/>
  <c r="AL31" i="18"/>
  <c r="AO34" i="18"/>
  <c r="AS33" i="18"/>
  <c r="AK33" i="18"/>
  <c r="AO32" i="18"/>
  <c r="AS31" i="18"/>
  <c r="AK31" i="18"/>
  <c r="AL34" i="18"/>
  <c r="AL32" i="18"/>
  <c r="AS34" i="18"/>
  <c r="AK34" i="18"/>
  <c r="AO31" i="18"/>
  <c r="AR34" i="18"/>
  <c r="AJ34" i="18"/>
  <c r="AR32" i="18"/>
  <c r="AQ32" i="18"/>
  <c r="AP32" i="18"/>
  <c r="AN34" i="18"/>
  <c r="AR33" i="18"/>
  <c r="AJ33" i="18"/>
  <c r="AN32" i="18"/>
  <c r="AR31" i="18"/>
  <c r="AJ31" i="18"/>
  <c r="AP33" i="18"/>
  <c r="AS32" i="18"/>
  <c r="AJ32" i="18"/>
  <c r="AM31" i="18"/>
  <c r="AP34" i="18"/>
  <c r="AT33" i="18"/>
  <c r="AL33" i="18"/>
  <c r="AT31" i="18"/>
  <c r="AQ30" i="18"/>
  <c r="AO30" i="18"/>
  <c r="AJ30" i="18"/>
  <c r="AN30" i="18"/>
  <c r="AM30" i="18"/>
  <c r="AT30" i="18"/>
  <c r="AL30" i="18"/>
  <c r="AR30" i="18"/>
  <c r="AP30" i="18"/>
  <c r="AS30" i="18"/>
  <c r="AT25" i="18"/>
  <c r="AS25" i="18"/>
  <c r="AR25" i="18"/>
  <c r="AM26" i="18"/>
  <c r="AP27" i="18"/>
  <c r="AT26" i="18"/>
  <c r="AL26" i="18"/>
  <c r="AP25" i="18"/>
  <c r="AT24" i="18"/>
  <c r="AL24" i="18"/>
  <c r="AL27" i="18"/>
  <c r="AL25" i="18"/>
  <c r="AK27" i="18"/>
  <c r="AK25" i="18"/>
  <c r="AR27" i="18"/>
  <c r="AJ25" i="18"/>
  <c r="AQ27" i="18"/>
  <c r="AO27" i="18"/>
  <c r="AS26" i="18"/>
  <c r="AK26" i="18"/>
  <c r="AO25" i="18"/>
  <c r="AS24" i="18"/>
  <c r="AK24" i="18"/>
  <c r="AT27" i="18"/>
  <c r="AP24" i="18"/>
  <c r="AS27" i="18"/>
  <c r="AO24" i="18"/>
  <c r="AJ27" i="18"/>
  <c r="AN24" i="18"/>
  <c r="AM24" i="18"/>
  <c r="AN27" i="18"/>
  <c r="AR26" i="18"/>
  <c r="AJ26" i="18"/>
  <c r="AN25" i="18"/>
  <c r="AR24" i="18"/>
  <c r="AJ24" i="18"/>
  <c r="AP26" i="18"/>
  <c r="AO26" i="18"/>
  <c r="AN26" i="18"/>
  <c r="AQ25" i="18"/>
  <c r="AO23" i="18"/>
  <c r="AR23" i="18"/>
  <c r="AP23" i="18"/>
  <c r="AJ23" i="18"/>
  <c r="AN23" i="18"/>
  <c r="AQ23" i="18"/>
  <c r="AM23" i="18"/>
  <c r="AT23" i="18"/>
  <c r="AL23" i="18"/>
  <c r="AS23" i="18"/>
  <c r="AL99" i="18" l="1"/>
  <c r="AL106" i="18" s="1"/>
  <c r="AO96" i="18"/>
  <c r="AO103" i="18" s="1"/>
  <c r="AQ16" i="18"/>
  <c r="AQ88" i="18" s="1"/>
  <c r="AQ95" i="18" s="1"/>
  <c r="AQ102" i="18" s="1"/>
  <c r="AW30" i="18"/>
  <c r="AN42" i="18"/>
  <c r="AN49" i="18" s="1"/>
  <c r="AN56" i="18" s="1"/>
  <c r="AN90" i="18"/>
  <c r="AO98" i="18"/>
  <c r="AO105" i="18" s="1"/>
  <c r="AK20" i="18"/>
  <c r="AP16" i="18"/>
  <c r="AP88" i="18" s="1"/>
  <c r="AP95" i="18" s="1"/>
  <c r="AP102" i="18" s="1"/>
  <c r="AM20" i="18"/>
  <c r="AM92" i="18" s="1"/>
  <c r="AR19" i="18"/>
  <c r="AR91" i="18" s="1"/>
  <c r="AO20" i="18"/>
  <c r="AO92" i="18" s="1"/>
  <c r="AQ20" i="18"/>
  <c r="AQ92" i="18" s="1"/>
  <c r="AK18" i="18"/>
  <c r="AK90" i="18" s="1"/>
  <c r="AJ18" i="18"/>
  <c r="AJ90" i="18" s="1"/>
  <c r="AL18" i="18"/>
  <c r="AL90" i="18" s="1"/>
  <c r="AR18" i="18"/>
  <c r="AR90" i="18" s="1"/>
  <c r="AT18" i="18"/>
  <c r="AT90" i="18" s="1"/>
  <c r="AO18" i="18"/>
  <c r="AO90" i="18" s="1"/>
  <c r="AN19" i="18"/>
  <c r="AM18" i="18"/>
  <c r="AM90" i="18" s="1"/>
  <c r="AL16" i="18"/>
  <c r="AL88" i="18" s="1"/>
  <c r="AL95" i="18" s="1"/>
  <c r="AL102" i="18" s="1"/>
  <c r="AS18" i="18"/>
  <c r="AS90" i="18" s="1"/>
  <c r="AR16" i="18"/>
  <c r="AW32" i="18"/>
  <c r="AP18" i="18"/>
  <c r="AQ18" i="18"/>
  <c r="AQ90" i="18" s="1"/>
  <c r="AS20" i="18"/>
  <c r="AS92" i="18" s="1"/>
  <c r="AP20" i="18"/>
  <c r="AJ20" i="18"/>
  <c r="AJ92" i="18" s="1"/>
  <c r="AM16" i="18"/>
  <c r="AM88" i="18" s="1"/>
  <c r="AM95" i="18" s="1"/>
  <c r="AM102" i="18" s="1"/>
  <c r="AR20" i="18"/>
  <c r="AR92" i="18" s="1"/>
  <c r="AP19" i="18"/>
  <c r="AR17" i="18"/>
  <c r="AT20" i="18"/>
  <c r="AT92" i="18" s="1"/>
  <c r="AQ17" i="18"/>
  <c r="AN17" i="18"/>
  <c r="AO43" i="18"/>
  <c r="AL44" i="18"/>
  <c r="AO41" i="18"/>
  <c r="AS16" i="18"/>
  <c r="AS88" i="18" s="1"/>
  <c r="AS95" i="18" s="1"/>
  <c r="AS102" i="18" s="1"/>
  <c r="AT16" i="18"/>
  <c r="AT88" i="18" s="1"/>
  <c r="AT95" i="18" s="1"/>
  <c r="AT102" i="18" s="1"/>
  <c r="AM17" i="18"/>
  <c r="AM89" i="18" s="1"/>
  <c r="AK17" i="18"/>
  <c r="AK89" i="18" s="1"/>
  <c r="AL17" i="18"/>
  <c r="AL89" i="18" s="1"/>
  <c r="AJ19" i="18"/>
  <c r="AJ91" i="18" s="1"/>
  <c r="AW33" i="18"/>
  <c r="AS17" i="18"/>
  <c r="AS89" i="18" s="1"/>
  <c r="AT17" i="18"/>
  <c r="AT89" i="18" s="1"/>
  <c r="AM19" i="18"/>
  <c r="AM91" i="18" s="1"/>
  <c r="AN20" i="18"/>
  <c r="AN92" i="18" s="1"/>
  <c r="AW34" i="18"/>
  <c r="AK16" i="18"/>
  <c r="AK88" i="18" s="1"/>
  <c r="AK95" i="18" s="1"/>
  <c r="AK102" i="18" s="1"/>
  <c r="AK19" i="18"/>
  <c r="AK91" i="18" s="1"/>
  <c r="AL19" i="18"/>
  <c r="AL91" i="18" s="1"/>
  <c r="AN16" i="18"/>
  <c r="AN88" i="18" s="1"/>
  <c r="AN95" i="18" s="1"/>
  <c r="AN102" i="18" s="1"/>
  <c r="AO16" i="18"/>
  <c r="AO88" i="18" s="1"/>
  <c r="AO95" i="18" s="1"/>
  <c r="AO102" i="18" s="1"/>
  <c r="AP17" i="18"/>
  <c r="AP89" i="18" s="1"/>
  <c r="AS19" i="18"/>
  <c r="AS91" i="18" s="1"/>
  <c r="AT19" i="18"/>
  <c r="AT91" i="18" s="1"/>
  <c r="AJ16" i="18"/>
  <c r="AJ88" i="18" s="1"/>
  <c r="AQ19" i="18"/>
  <c r="AQ91" i="18" s="1"/>
  <c r="AJ17" i="18"/>
  <c r="AJ89" i="18" s="1"/>
  <c r="AW31" i="18"/>
  <c r="AQ40" i="18" l="1"/>
  <c r="AS96" i="18"/>
  <c r="AS103" i="18" s="1"/>
  <c r="AP43" i="18"/>
  <c r="AP50" i="18" s="1"/>
  <c r="AP57" i="18" s="1"/>
  <c r="AP91" i="18"/>
  <c r="AL96" i="18"/>
  <c r="AL103" i="18" s="1"/>
  <c r="AJ99" i="18"/>
  <c r="AJ106" i="18" s="1"/>
  <c r="AK97" i="18"/>
  <c r="AK104" i="18" s="1"/>
  <c r="AK96" i="18"/>
  <c r="AK103" i="18" s="1"/>
  <c r="AN41" i="18"/>
  <c r="AN48" i="18" s="1"/>
  <c r="AN55" i="18" s="1"/>
  <c r="AN89" i="18"/>
  <c r="AP44" i="18"/>
  <c r="AP51" i="18" s="1"/>
  <c r="AP58" i="18" s="1"/>
  <c r="AP92" i="18"/>
  <c r="AM97" i="18"/>
  <c r="AM104" i="18" s="1"/>
  <c r="AQ99" i="18"/>
  <c r="AQ106" i="18" s="1"/>
  <c r="AJ95" i="18"/>
  <c r="AJ102" i="18" s="1"/>
  <c r="AS98" i="18"/>
  <c r="AS105" i="18" s="1"/>
  <c r="AN99" i="18"/>
  <c r="AN106" i="18" s="1"/>
  <c r="AM96" i="18"/>
  <c r="AM103" i="18" s="1"/>
  <c r="AQ41" i="18"/>
  <c r="AQ48" i="18" s="1"/>
  <c r="AQ55" i="18" s="1"/>
  <c r="AQ89" i="18"/>
  <c r="AS99" i="18"/>
  <c r="AS106" i="18" s="1"/>
  <c r="AN43" i="18"/>
  <c r="AN50" i="18" s="1"/>
  <c r="AN57" i="18" s="1"/>
  <c r="AN91" i="18"/>
  <c r="AO99" i="18"/>
  <c r="AO106" i="18" s="1"/>
  <c r="AM98" i="18"/>
  <c r="AM105" i="18" s="1"/>
  <c r="AT99" i="18"/>
  <c r="AT106" i="18" s="1"/>
  <c r="AQ97" i="18"/>
  <c r="AQ104" i="18" s="1"/>
  <c r="AO97" i="18"/>
  <c r="AO104" i="18" s="1"/>
  <c r="AR98" i="18"/>
  <c r="AR105" i="18" s="1"/>
  <c r="AT98" i="18"/>
  <c r="AT105" i="18" s="1"/>
  <c r="AP96" i="18"/>
  <c r="AP103" i="18" s="1"/>
  <c r="AT96" i="18"/>
  <c r="AT103" i="18" s="1"/>
  <c r="AR41" i="18"/>
  <c r="AR89" i="18"/>
  <c r="AP42" i="18"/>
  <c r="AP49" i="18" s="1"/>
  <c r="AP56" i="18" s="1"/>
  <c r="AP90" i="18"/>
  <c r="AV90" i="18" s="1"/>
  <c r="AT97" i="18"/>
  <c r="AT104" i="18" s="1"/>
  <c r="AM99" i="18"/>
  <c r="AM106" i="18" s="1"/>
  <c r="AR99" i="18"/>
  <c r="AR106" i="18" s="1"/>
  <c r="AR40" i="18"/>
  <c r="AR47" i="18" s="1"/>
  <c r="AR54" i="18" s="1"/>
  <c r="AR88" i="18"/>
  <c r="AR95" i="18" s="1"/>
  <c r="AR102" i="18" s="1"/>
  <c r="AL97" i="18"/>
  <c r="AL104" i="18" s="1"/>
  <c r="AK44" i="18"/>
  <c r="AK51" i="18" s="1"/>
  <c r="AK58" i="18" s="1"/>
  <c r="AK92" i="18"/>
  <c r="AV92" i="18" s="1"/>
  <c r="AR97" i="18"/>
  <c r="AR104" i="18" s="1"/>
  <c r="AJ96" i="18"/>
  <c r="AJ103" i="18" s="1"/>
  <c r="AL98" i="18"/>
  <c r="AL105" i="18" s="1"/>
  <c r="AQ98" i="18"/>
  <c r="AQ105" i="18" s="1"/>
  <c r="AK98" i="18"/>
  <c r="AK105" i="18" s="1"/>
  <c r="AJ98" i="18"/>
  <c r="AJ105" i="18" s="1"/>
  <c r="AS97" i="18"/>
  <c r="AS104" i="18" s="1"/>
  <c r="AJ97" i="18"/>
  <c r="AJ104" i="18" s="1"/>
  <c r="AN97" i="18"/>
  <c r="AN104" i="18" s="1"/>
  <c r="AL51" i="18"/>
  <c r="AL58" i="18" s="1"/>
  <c r="AQ47" i="18"/>
  <c r="AQ54" i="18" s="1"/>
  <c r="AO50" i="18"/>
  <c r="AO57" i="18" s="1"/>
  <c r="AR48" i="18"/>
  <c r="AR55" i="18" s="1"/>
  <c r="AM44" i="18"/>
  <c r="AO48" i="18"/>
  <c r="AO55" i="18" s="1"/>
  <c r="AJ44" i="18"/>
  <c r="AJ205" i="18"/>
  <c r="AO42" i="18"/>
  <c r="AM42" i="18"/>
  <c r="AQ44" i="18"/>
  <c r="AR43" i="18"/>
  <c r="AS44" i="18"/>
  <c r="AL40" i="18"/>
  <c r="AP40" i="18"/>
  <c r="AK42" i="18"/>
  <c r="AO44" i="18"/>
  <c r="AS42" i="18"/>
  <c r="AQ42" i="18"/>
  <c r="AR42" i="18"/>
  <c r="AL42" i="18"/>
  <c r="AT44" i="18"/>
  <c r="AJ42" i="18"/>
  <c r="AT42" i="18"/>
  <c r="AR44" i="18"/>
  <c r="AM40" i="18"/>
  <c r="AT40" i="18"/>
  <c r="AK43" i="18"/>
  <c r="AM43" i="18"/>
  <c r="AT41" i="18"/>
  <c r="AL41" i="18"/>
  <c r="AQ43" i="18"/>
  <c r="AK40" i="18"/>
  <c r="AS41" i="18"/>
  <c r="AK41" i="18"/>
  <c r="AP41" i="18"/>
  <c r="AJ43" i="18"/>
  <c r="AJ40" i="18"/>
  <c r="AO40" i="18"/>
  <c r="AS43" i="18"/>
  <c r="AL43" i="18"/>
  <c r="AS40" i="18"/>
  <c r="AJ41" i="18"/>
  <c r="AN44" i="18"/>
  <c r="AT43" i="18"/>
  <c r="AN40" i="18"/>
  <c r="AM41" i="18"/>
  <c r="AW90" i="18" l="1"/>
  <c r="AQ96" i="18"/>
  <c r="AQ103" i="18" s="1"/>
  <c r="AR96" i="18"/>
  <c r="AR103" i="18" s="1"/>
  <c r="AK99" i="18"/>
  <c r="AK106" i="18" s="1"/>
  <c r="AV88" i="18"/>
  <c r="AW88" i="18" s="1"/>
  <c r="AP98" i="18"/>
  <c r="AP105" i="18" s="1"/>
  <c r="AN98" i="18"/>
  <c r="AP99" i="18"/>
  <c r="AP106" i="18" s="1"/>
  <c r="AV89" i="18"/>
  <c r="AP97" i="18"/>
  <c r="AP104" i="18" s="1"/>
  <c r="AW92" i="18"/>
  <c r="AN96" i="18"/>
  <c r="AN103" i="18" s="1"/>
  <c r="AV91" i="18"/>
  <c r="AL50" i="18"/>
  <c r="AL57" i="18" s="1"/>
  <c r="AP47" i="18"/>
  <c r="AP54" i="18" s="1"/>
  <c r="AM47" i="18"/>
  <c r="AM54" i="18" s="1"/>
  <c r="AS50" i="18"/>
  <c r="AS57" i="18" s="1"/>
  <c r="AQ50" i="18"/>
  <c r="AQ57" i="18" s="1"/>
  <c r="AT49" i="18"/>
  <c r="AT56" i="18" s="1"/>
  <c r="AR49" i="18"/>
  <c r="AR56" i="18" s="1"/>
  <c r="AO49" i="18"/>
  <c r="AO56" i="18" s="1"/>
  <c r="AO47" i="18"/>
  <c r="AO54" i="18" s="1"/>
  <c r="AJ49" i="18"/>
  <c r="AQ49" i="18"/>
  <c r="AQ56" i="18" s="1"/>
  <c r="AK47" i="18"/>
  <c r="AK54" i="18" s="1"/>
  <c r="AN47" i="18"/>
  <c r="AN54" i="18" s="1"/>
  <c r="AS49" i="18"/>
  <c r="AS56" i="18" s="1"/>
  <c r="AJ50" i="18"/>
  <c r="AT51" i="18"/>
  <c r="AT58" i="18" s="1"/>
  <c r="AO51" i="18"/>
  <c r="AO58" i="18" s="1"/>
  <c r="AS51" i="18"/>
  <c r="AS58" i="18" s="1"/>
  <c r="AM51" i="18"/>
  <c r="AM58" i="18" s="1"/>
  <c r="AM48" i="18"/>
  <c r="AM55" i="18" s="1"/>
  <c r="AJ47" i="18"/>
  <c r="AJ54" i="18" s="1"/>
  <c r="AP48" i="18"/>
  <c r="AP55" i="18" s="1"/>
  <c r="AR51" i="18"/>
  <c r="AR58" i="18" s="1"/>
  <c r="AL49" i="18"/>
  <c r="AL56" i="18" s="1"/>
  <c r="AR50" i="18"/>
  <c r="AR57" i="18" s="1"/>
  <c r="AJ48" i="18"/>
  <c r="AJ55" i="18" s="1"/>
  <c r="AK48" i="18"/>
  <c r="AK55" i="18" s="1"/>
  <c r="AT47" i="18"/>
  <c r="AT54" i="18" s="1"/>
  <c r="AK49" i="18"/>
  <c r="AK56" i="18" s="1"/>
  <c r="AQ51" i="18"/>
  <c r="AQ58" i="18" s="1"/>
  <c r="AJ51" i="18"/>
  <c r="AJ58" i="18" s="1"/>
  <c r="AL48" i="18"/>
  <c r="AL55" i="18" s="1"/>
  <c r="AT48" i="18"/>
  <c r="AT55" i="18" s="1"/>
  <c r="AL47" i="18"/>
  <c r="AL54" i="18" s="1"/>
  <c r="AT50" i="18"/>
  <c r="AT57" i="18" s="1"/>
  <c r="AM50" i="18"/>
  <c r="AM57" i="18" s="1"/>
  <c r="AN51" i="18"/>
  <c r="AN58" i="18" s="1"/>
  <c r="AK50" i="18"/>
  <c r="AK57" i="18" s="1"/>
  <c r="AS47" i="18"/>
  <c r="AS54" i="18" s="1"/>
  <c r="AS48" i="18"/>
  <c r="AS55" i="18" s="1"/>
  <c r="AM49" i="18"/>
  <c r="AM56" i="18" s="1"/>
  <c r="T2210" i="18"/>
  <c r="T2163" i="18"/>
  <c r="T2156" i="18"/>
  <c r="T2172" i="18"/>
  <c r="T2204" i="18"/>
  <c r="T2212" i="18"/>
  <c r="T2157" i="18"/>
  <c r="T2205" i="18"/>
  <c r="T2213" i="18"/>
  <c r="T2159" i="18"/>
  <c r="T2191" i="18"/>
  <c r="T2207" i="18"/>
  <c r="T2215" i="18"/>
  <c r="T2176" i="18"/>
  <c r="T2200" i="18"/>
  <c r="T2177" i="18"/>
  <c r="T2238" i="18"/>
  <c r="T2348" i="18"/>
  <c r="T2368" i="18"/>
  <c r="T2408" i="18"/>
  <c r="T2428" i="18"/>
  <c r="T2453" i="18"/>
  <c r="T2507" i="18"/>
  <c r="T2676" i="18"/>
  <c r="T2692" i="18"/>
  <c r="T2716" i="18"/>
  <c r="T2724" i="18"/>
  <c r="T2756" i="18"/>
  <c r="T2812" i="18"/>
  <c r="T2844" i="18"/>
  <c r="T2868" i="18"/>
  <c r="T2884" i="18"/>
  <c r="T2301" i="18"/>
  <c r="T2315" i="18"/>
  <c r="T2472" i="18"/>
  <c r="T2597" i="18"/>
  <c r="T2693" i="18"/>
  <c r="T2725" i="18"/>
  <c r="T2789" i="18"/>
  <c r="T2805" i="18"/>
  <c r="T2845" i="18"/>
  <c r="T2853" i="18"/>
  <c r="T2221" i="18"/>
  <c r="T2228" i="18"/>
  <c r="T2296" i="18"/>
  <c r="T2336" i="18"/>
  <c r="T2356" i="18"/>
  <c r="T2370" i="18"/>
  <c r="T2436" i="18"/>
  <c r="T2555" i="18"/>
  <c r="T2622" i="18"/>
  <c r="T2654" i="18"/>
  <c r="T2686" i="18"/>
  <c r="T2710" i="18"/>
  <c r="T2750" i="18"/>
  <c r="T2758" i="18"/>
  <c r="T2782" i="18"/>
  <c r="T2790" i="18"/>
  <c r="T2814" i="18"/>
  <c r="T2878" i="18"/>
  <c r="T2201" i="18"/>
  <c r="T2251" i="18"/>
  <c r="T2330" i="18"/>
  <c r="T2364" i="18"/>
  <c r="T2391" i="18"/>
  <c r="T2417" i="18"/>
  <c r="T2468" i="18"/>
  <c r="T2480" i="18"/>
  <c r="T2695" i="18"/>
  <c r="T2703" i="18"/>
  <c r="T2727" i="18"/>
  <c r="T2751" i="18"/>
  <c r="T2775" i="18"/>
  <c r="T2783" i="18"/>
  <c r="T2799" i="18"/>
  <c r="T2807" i="18"/>
  <c r="T2815" i="18"/>
  <c r="T2831" i="18"/>
  <c r="T2863" i="18"/>
  <c r="T2331" i="18"/>
  <c r="T2418" i="18"/>
  <c r="T2425" i="18"/>
  <c r="T2462" i="18"/>
  <c r="T2474" i="18"/>
  <c r="T2499" i="18"/>
  <c r="T2648" i="18"/>
  <c r="T2680" i="18"/>
  <c r="T2696" i="18"/>
  <c r="T2704" i="18"/>
  <c r="T2752" i="18"/>
  <c r="T2800" i="18"/>
  <c r="T2864" i="18"/>
  <c r="T2319" i="18"/>
  <c r="T2325" i="18"/>
  <c r="T2412" i="18"/>
  <c r="T2419" i="18"/>
  <c r="T2575" i="18"/>
  <c r="T2617" i="18"/>
  <c r="T2657" i="18"/>
  <c r="T2689" i="18"/>
  <c r="T2769" i="18"/>
  <c r="T2777" i="18"/>
  <c r="T2809" i="18"/>
  <c r="T2225" i="18"/>
  <c r="T2340" i="18"/>
  <c r="T2413" i="18"/>
  <c r="T2445" i="18"/>
  <c r="T2482" i="18"/>
  <c r="T2610" i="18"/>
  <c r="T2626" i="18"/>
  <c r="T2634" i="18"/>
  <c r="T2666" i="18"/>
  <c r="T2690" i="18"/>
  <c r="T2722" i="18"/>
  <c r="T2754" i="18"/>
  <c r="T2762" i="18"/>
  <c r="T2778" i="18"/>
  <c r="T2802" i="18"/>
  <c r="T2826" i="18"/>
  <c r="T2834" i="18"/>
  <c r="T2842" i="18"/>
  <c r="T2874" i="18"/>
  <c r="T2218" i="18"/>
  <c r="T2307" i="18"/>
  <c r="T2333" i="18"/>
  <c r="T2347" i="18"/>
  <c r="T2361" i="18"/>
  <c r="T2367" i="18"/>
  <c r="T2414" i="18"/>
  <c r="T2420" i="18"/>
  <c r="T2433" i="18"/>
  <c r="T2465" i="18"/>
  <c r="T2471" i="18"/>
  <c r="T2546" i="18"/>
  <c r="T2603" i="18"/>
  <c r="T2611" i="18"/>
  <c r="T2619" i="18"/>
  <c r="T2659" i="18"/>
  <c r="T2667" i="18"/>
  <c r="T2691" i="18"/>
  <c r="T2779" i="18"/>
  <c r="T2827" i="18"/>
  <c r="T2835" i="18"/>
  <c r="AQ170" i="18"/>
  <c r="AT111" i="18"/>
  <c r="AU111" i="18"/>
  <c r="AV3" i="18"/>
  <c r="AV4" i="18"/>
  <c r="AV5" i="18"/>
  <c r="AV6" i="18"/>
  <c r="AV2" i="18"/>
  <c r="AV98" i="18" l="1"/>
  <c r="AW98" i="18" s="1"/>
  <c r="AN105" i="18"/>
  <c r="AV99" i="18"/>
  <c r="AW99" i="18" s="1"/>
  <c r="AV97" i="18"/>
  <c r="AW97" i="18" s="1"/>
  <c r="R2" i="18" a="1"/>
  <c r="R2" i="18" s="1"/>
  <c r="R1390" i="18" a="1"/>
  <c r="R1390" i="18" s="1"/>
  <c r="R1326" i="18" a="1"/>
  <c r="R1326" i="18" s="1"/>
  <c r="R1262" i="18" a="1"/>
  <c r="R1262" i="18" s="1"/>
  <c r="T1262" i="18" s="1"/>
  <c r="R1110" i="18" a="1"/>
  <c r="R1110" i="18" s="1"/>
  <c r="R998" i="18" a="1"/>
  <c r="R998" i="18" s="1"/>
  <c r="R974" i="18" a="1"/>
  <c r="R974" i="18" s="1"/>
  <c r="R886" i="18" a="1"/>
  <c r="R886" i="18" s="1"/>
  <c r="R798" i="18" a="1"/>
  <c r="R798" i="18" s="1"/>
  <c r="R638" i="18" a="1"/>
  <c r="R638" i="18" s="1"/>
  <c r="R574" i="18" a="1"/>
  <c r="R574" i="18" s="1"/>
  <c r="R510" i="18" a="1"/>
  <c r="R510" i="18" s="1"/>
  <c r="T510" i="18" s="1"/>
  <c r="R446" i="18" a="1"/>
  <c r="R446" i="18" s="1"/>
  <c r="R382" i="18" a="1"/>
  <c r="R382" i="18" s="1"/>
  <c r="R358" i="18" a="1"/>
  <c r="R358" i="18" s="1"/>
  <c r="R294" i="18" a="1"/>
  <c r="R294" i="18" s="1"/>
  <c r="R230" i="18" a="1"/>
  <c r="R230" i="18" s="1"/>
  <c r="R166" i="18" a="1"/>
  <c r="R166" i="18" s="1"/>
  <c r="R142" i="18" a="1"/>
  <c r="R142" i="18" s="1"/>
  <c r="R78" i="18" a="1"/>
  <c r="R78" i="18" s="1"/>
  <c r="T78" i="18" s="1"/>
  <c r="R14" i="18" a="1"/>
  <c r="R14" i="18" s="1"/>
  <c r="R1317" i="18" a="1"/>
  <c r="R1317" i="18" s="1"/>
  <c r="R1253" i="18" a="1"/>
  <c r="R1253" i="18" s="1"/>
  <c r="R1189" i="18" a="1"/>
  <c r="R1189" i="18" s="1"/>
  <c r="R1101" i="18" a="1"/>
  <c r="R1101" i="18" s="1"/>
  <c r="R1013" i="18" a="1"/>
  <c r="R1013" i="18" s="1"/>
  <c r="R925" i="18" a="1"/>
  <c r="R925" i="18" s="1"/>
  <c r="R901" i="18" a="1"/>
  <c r="R901" i="18" s="1"/>
  <c r="T901" i="18" s="1"/>
  <c r="R813" i="18" a="1"/>
  <c r="R813" i="18" s="1"/>
  <c r="R789" i="18" a="1"/>
  <c r="R789" i="18" s="1"/>
  <c r="R725" i="18" a="1"/>
  <c r="R725" i="18" s="1"/>
  <c r="R661" i="18" a="1"/>
  <c r="R661" i="18" s="1"/>
  <c r="R573" i="18" a="1"/>
  <c r="R573" i="18" s="1"/>
  <c r="R549" i="18" a="1"/>
  <c r="R549" i="18" s="1"/>
  <c r="R485" i="18" a="1"/>
  <c r="R485" i="18" s="1"/>
  <c r="R421" i="18" a="1"/>
  <c r="R421" i="18" s="1"/>
  <c r="T421" i="18" s="1"/>
  <c r="R357" i="18" a="1"/>
  <c r="R357" i="18" s="1"/>
  <c r="R293" i="18" a="1"/>
  <c r="R293" i="18" s="1"/>
  <c r="R229" i="18" a="1"/>
  <c r="R229" i="18" s="1"/>
  <c r="R165" i="18" a="1"/>
  <c r="R165" i="18" s="1"/>
  <c r="R101" i="18" a="1"/>
  <c r="R101" i="18" s="1"/>
  <c r="R37" i="18" a="1"/>
  <c r="R37" i="18" s="1"/>
  <c r="R1340" i="18" a="1"/>
  <c r="R1340" i="18" s="1"/>
  <c r="R1276" i="18" a="1"/>
  <c r="R1276" i="18" s="1"/>
  <c r="T1276" i="18" s="1"/>
  <c r="R1212" i="18" a="1"/>
  <c r="R1212" i="18" s="1"/>
  <c r="R1084" i="18" a="1"/>
  <c r="R1084" i="18" s="1"/>
  <c r="R1012" i="18" a="1"/>
  <c r="R1012" i="18" s="1"/>
  <c r="R988" i="18" a="1"/>
  <c r="R988" i="18" s="1"/>
  <c r="R900" i="18" a="1"/>
  <c r="R900" i="18" s="1"/>
  <c r="R788" i="18" a="1"/>
  <c r="R788" i="18" s="1"/>
  <c r="R724" i="18" a="1"/>
  <c r="R724" i="18" s="1"/>
  <c r="R660" i="18" a="1"/>
  <c r="R660" i="18" s="1"/>
  <c r="T660" i="18" s="1"/>
  <c r="R596" i="18" a="1"/>
  <c r="R596" i="18" s="1"/>
  <c r="R476" i="18" a="1"/>
  <c r="R476" i="18" s="1"/>
  <c r="R444" i="18" a="1"/>
  <c r="R444" i="18" s="1"/>
  <c r="R356" i="18" a="1"/>
  <c r="R356" i="18" s="1"/>
  <c r="R292" i="18" a="1"/>
  <c r="R292" i="18" s="1"/>
  <c r="R1366" i="18" a="1"/>
  <c r="R1366" i="18" s="1"/>
  <c r="R1302" i="18" a="1"/>
  <c r="R1302" i="18" s="1"/>
  <c r="R1238" i="18" a="1"/>
  <c r="R1238" i="18" s="1"/>
  <c r="T1238" i="18" s="1"/>
  <c r="R1174" i="18" a="1"/>
  <c r="R1174" i="18" s="1"/>
  <c r="R1086" i="18" a="1"/>
  <c r="R1086" i="18" s="1"/>
  <c r="R950" i="18" a="1"/>
  <c r="R950" i="18" s="1"/>
  <c r="R862" i="18" a="1"/>
  <c r="R862" i="18" s="1"/>
  <c r="R838" i="18" a="1"/>
  <c r="R838" i="18" s="1"/>
  <c r="R766" i="18" a="1"/>
  <c r="R766" i="18" s="1"/>
  <c r="R734" i="18" a="1"/>
  <c r="R734" i="18" s="1"/>
  <c r="R702" i="18" a="1"/>
  <c r="R702" i="18" s="1"/>
  <c r="T702" i="18" s="1"/>
  <c r="R678" i="18" a="1"/>
  <c r="R678" i="18" s="1"/>
  <c r="R614" i="18" a="1"/>
  <c r="R614" i="18" s="1"/>
  <c r="R550" i="18" a="1"/>
  <c r="R550" i="18" s="1"/>
  <c r="R486" i="18" a="1"/>
  <c r="R486" i="18" s="1"/>
  <c r="R422" i="18" a="1"/>
  <c r="R422" i="18" s="1"/>
  <c r="R334" i="18" a="1"/>
  <c r="R334" i="18" s="1"/>
  <c r="R270" i="18" a="1"/>
  <c r="R270" i="18" s="1"/>
  <c r="R206" i="18" a="1"/>
  <c r="R206" i="18" s="1"/>
  <c r="T206" i="18" s="1"/>
  <c r="R118" i="18" a="1"/>
  <c r="R118" i="18" s="1"/>
  <c r="R54" i="18" a="1"/>
  <c r="R54" i="18" s="1"/>
  <c r="R1357" i="18" a="1"/>
  <c r="R1357" i="18" s="1"/>
  <c r="R1293" i="18" a="1"/>
  <c r="R1293" i="18" s="1"/>
  <c r="R1229" i="18" a="1"/>
  <c r="R1229" i="18" s="1"/>
  <c r="R1165" i="18" a="1"/>
  <c r="R1165" i="18" s="1"/>
  <c r="R1053" i="18" a="1"/>
  <c r="R1053" i="18" s="1"/>
  <c r="R989" i="18" a="1"/>
  <c r="R989" i="18" s="1"/>
  <c r="T989" i="18" s="1"/>
  <c r="R965" i="18" a="1"/>
  <c r="R965" i="18" s="1"/>
  <c r="R877" i="18" a="1"/>
  <c r="R877" i="18" s="1"/>
  <c r="R853" i="18" a="1"/>
  <c r="R853" i="18" s="1"/>
  <c r="R765" i="18" a="1"/>
  <c r="R765" i="18" s="1"/>
  <c r="R701" i="18" a="1"/>
  <c r="R701" i="18" s="1"/>
  <c r="R637" i="18" a="1"/>
  <c r="R637" i="18" s="1"/>
  <c r="R613" i="18" a="1"/>
  <c r="R613" i="18" s="1"/>
  <c r="R525" i="18" a="1"/>
  <c r="R525" i="18" s="1"/>
  <c r="T525" i="18" s="1"/>
  <c r="R461" i="18" a="1"/>
  <c r="R461" i="18" s="1"/>
  <c r="R397" i="18" a="1"/>
  <c r="R397" i="18" s="1"/>
  <c r="R333" i="18" a="1"/>
  <c r="R333" i="18" s="1"/>
  <c r="R269" i="18" a="1"/>
  <c r="R269" i="18" s="1"/>
  <c r="R205" i="18" a="1"/>
  <c r="R205" i="18" s="1"/>
  <c r="R141" i="18" a="1"/>
  <c r="R141" i="18" s="1"/>
  <c r="R77" i="18" a="1"/>
  <c r="R77" i="18" s="1"/>
  <c r="R13" i="18" a="1"/>
  <c r="R13" i="18" s="1"/>
  <c r="T13" i="18" s="1"/>
  <c r="R1380" i="18" a="1"/>
  <c r="R1380" i="18" s="1"/>
  <c r="R1316" i="18" a="1"/>
  <c r="R1316" i="18" s="1"/>
  <c r="R1252" i="18" a="1"/>
  <c r="R1252" i="18" s="1"/>
  <c r="R1188" i="18" a="1"/>
  <c r="R1188" i="18" s="1"/>
  <c r="R1124" i="18" a="1"/>
  <c r="R1124" i="18" s="1"/>
  <c r="R876" i="18" a="1"/>
  <c r="R876" i="18" s="1"/>
  <c r="R764" i="18" a="1"/>
  <c r="R764" i="18" s="1"/>
  <c r="R700" i="18" a="1"/>
  <c r="R700" i="18" s="1"/>
  <c r="T700" i="18" s="1"/>
  <c r="R636" i="18" a="1"/>
  <c r="R636" i="18" s="1"/>
  <c r="R572" i="18" a="1"/>
  <c r="R572" i="18" s="1"/>
  <c r="R548" i="18" a="1"/>
  <c r="R548" i="18" s="1"/>
  <c r="R524" i="18" a="1"/>
  <c r="R524" i="18" s="1"/>
  <c r="R396" i="18" a="1"/>
  <c r="R396" i="18" s="1"/>
  <c r="R268" i="18" a="1"/>
  <c r="R268" i="18" s="1"/>
  <c r="R1342" i="18" a="1"/>
  <c r="R1342" i="18" s="1"/>
  <c r="R1278" i="18" a="1"/>
  <c r="R1278" i="18" s="1"/>
  <c r="T1278" i="18" s="1"/>
  <c r="R1214" i="18" a="1"/>
  <c r="R1214" i="18" s="1"/>
  <c r="R1150" i="18" a="1"/>
  <c r="R1150" i="18" s="1"/>
  <c r="R1062" i="18" a="1"/>
  <c r="R1062" i="18" s="1"/>
  <c r="R1038" i="18" a="1"/>
  <c r="R1038" i="18" s="1"/>
  <c r="R1014" i="18" a="1"/>
  <c r="R1014" i="18" s="1"/>
  <c r="R926" i="18" a="1"/>
  <c r="R926" i="18" s="1"/>
  <c r="R902" i="18" a="1"/>
  <c r="R902" i="18" s="1"/>
  <c r="R814" i="18" a="1"/>
  <c r="R814" i="18" s="1"/>
  <c r="T814" i="18" s="1"/>
  <c r="R654" i="18" a="1"/>
  <c r="R654" i="18" s="1"/>
  <c r="R590" i="18" a="1"/>
  <c r="R590" i="18" s="1"/>
  <c r="R526" i="18" a="1"/>
  <c r="R526" i="18" s="1"/>
  <c r="R462" i="18" a="1"/>
  <c r="R462" i="18" s="1"/>
  <c r="R398" i="18" a="1"/>
  <c r="R398" i="18" s="1"/>
  <c r="R374" i="18" a="1"/>
  <c r="R374" i="18" s="1"/>
  <c r="R246" i="18" a="1"/>
  <c r="R246" i="18" s="1"/>
  <c r="R182" i="18" a="1"/>
  <c r="R182" i="18" s="1"/>
  <c r="T182" i="18" s="1"/>
  <c r="R94" i="18" a="1"/>
  <c r="R94" i="18" s="1"/>
  <c r="R1333" i="18" a="1"/>
  <c r="R1333" i="18" s="1"/>
  <c r="R1269" i="18" a="1"/>
  <c r="R1269" i="18" s="1"/>
  <c r="R1205" i="18" a="1"/>
  <c r="R1205" i="18" s="1"/>
  <c r="R1141" i="18" a="1"/>
  <c r="R1141" i="18" s="1"/>
  <c r="R1117" i="18" a="1"/>
  <c r="R1117" i="18" s="1"/>
  <c r="R1093" i="18" a="1"/>
  <c r="R1093" i="18" s="1"/>
  <c r="R1029" i="18" a="1"/>
  <c r="R1029" i="18" s="1"/>
  <c r="T1029" i="18" s="1"/>
  <c r="R941" i="18" a="1"/>
  <c r="R941" i="18" s="1"/>
  <c r="R917" i="18" a="1"/>
  <c r="R917" i="18" s="1"/>
  <c r="R829" i="18" a="1"/>
  <c r="R829" i="18" s="1"/>
  <c r="R741" i="18" a="1"/>
  <c r="R741" i="18" s="1"/>
  <c r="R677" i="18" a="1"/>
  <c r="R677" i="18" s="1"/>
  <c r="R589" i="18" a="1"/>
  <c r="R589" i="18" s="1"/>
  <c r="R501" i="18" a="1"/>
  <c r="R501" i="18" s="1"/>
  <c r="R437" i="18" a="1"/>
  <c r="R437" i="18" s="1"/>
  <c r="T437" i="18" s="1"/>
  <c r="R373" i="18" a="1"/>
  <c r="R373" i="18" s="1"/>
  <c r="R309" i="18" a="1"/>
  <c r="R309" i="18" s="1"/>
  <c r="R245" i="18" a="1"/>
  <c r="R245" i="18" s="1"/>
  <c r="R181" i="18" a="1"/>
  <c r="R181" i="18" s="1"/>
  <c r="R117" i="18" a="1"/>
  <c r="R117" i="18" s="1"/>
  <c r="R53" i="18" a="1"/>
  <c r="R53" i="18" s="1"/>
  <c r="R1356" i="18" a="1"/>
  <c r="R1356" i="18" s="1"/>
  <c r="R1292" i="18" a="1"/>
  <c r="R1292" i="18" s="1"/>
  <c r="T1292" i="18" s="1"/>
  <c r="R1228" i="18" a="1"/>
  <c r="R1228" i="18" s="1"/>
  <c r="R1164" i="18" a="1"/>
  <c r="R1164" i="18" s="1"/>
  <c r="R1100" i="18" a="1"/>
  <c r="R1100" i="18" s="1"/>
  <c r="R1076" i="18" a="1"/>
  <c r="R1076" i="18" s="1"/>
  <c r="R1052" i="18" a="1"/>
  <c r="R1052" i="18" s="1"/>
  <c r="R1028" i="18" a="1"/>
  <c r="R1028" i="18" s="1"/>
  <c r="R940" i="18" a="1"/>
  <c r="R940" i="18" s="1"/>
  <c r="R916" i="18" a="1"/>
  <c r="R916" i="18" s="1"/>
  <c r="R828" i="18" a="1"/>
  <c r="R828" i="18" s="1"/>
  <c r="R740" i="18" a="1"/>
  <c r="R740" i="18" s="1"/>
  <c r="R612" i="18" a="1"/>
  <c r="R612" i="18" s="1"/>
  <c r="R500" i="18" a="1"/>
  <c r="R500" i="18" s="1"/>
  <c r="R468" i="18" a="1"/>
  <c r="R468" i="18" s="1"/>
  <c r="R436" i="18" a="1"/>
  <c r="R436" i="18" s="1"/>
  <c r="R372" i="18" a="1"/>
  <c r="R372" i="18" s="1"/>
  <c r="R308" i="18" a="1"/>
  <c r="R308" i="18" s="1"/>
  <c r="T308" i="18" s="1"/>
  <c r="R1382" i="18" a="1"/>
  <c r="R1382" i="18" s="1"/>
  <c r="R1318" i="18" a="1"/>
  <c r="R1318" i="18" s="1"/>
  <c r="R1254" i="18" a="1"/>
  <c r="R1254" i="18" s="1"/>
  <c r="R1190" i="18" a="1"/>
  <c r="R1190" i="18" s="1"/>
  <c r="R1126" i="18" a="1"/>
  <c r="R1126" i="18" s="1"/>
  <c r="R1102" i="18" a="1"/>
  <c r="R1102" i="18" s="1"/>
  <c r="R990" i="18" a="1"/>
  <c r="R990" i="18" s="1"/>
  <c r="R966" i="18" a="1"/>
  <c r="R966" i="18" s="1"/>
  <c r="T966" i="18" s="1"/>
  <c r="R878" i="18" a="1"/>
  <c r="R878" i="18" s="1"/>
  <c r="R790" i="18" a="1"/>
  <c r="R790" i="18" s="1"/>
  <c r="R758" i="18" a="1"/>
  <c r="R758" i="18" s="1"/>
  <c r="R726" i="18" a="1"/>
  <c r="R726" i="18" s="1"/>
  <c r="R694" i="18" a="1"/>
  <c r="R694" i="18" s="1"/>
  <c r="R630" i="18" a="1"/>
  <c r="R630" i="18" s="1"/>
  <c r="R566" i="18" a="1"/>
  <c r="R566" i="18" s="1"/>
  <c r="R502" i="18" a="1"/>
  <c r="R502" i="18" s="1"/>
  <c r="T502" i="18" s="1"/>
  <c r="R438" i="18" a="1"/>
  <c r="R438" i="18" s="1"/>
  <c r="R350" i="18" a="1"/>
  <c r="R350" i="18" s="1"/>
  <c r="R286" i="18" a="1"/>
  <c r="R286" i="18" s="1"/>
  <c r="R222" i="18" a="1"/>
  <c r="R222" i="18" s="1"/>
  <c r="R158" i="18" a="1"/>
  <c r="R158" i="18" s="1"/>
  <c r="R134" i="18" a="1"/>
  <c r="R134" i="18" s="1"/>
  <c r="R70" i="18" a="1"/>
  <c r="R70" i="18" s="1"/>
  <c r="R6" i="18" a="1"/>
  <c r="R6" i="18" s="1"/>
  <c r="T6" i="18" s="1"/>
  <c r="R1373" i="18" a="1"/>
  <c r="R1373" i="18" s="1"/>
  <c r="R1309" i="18" a="1"/>
  <c r="R1309" i="18" s="1"/>
  <c r="R1245" i="18" a="1"/>
  <c r="R1245" i="18" s="1"/>
  <c r="R1181" i="18" a="1"/>
  <c r="R1181" i="18" s="1"/>
  <c r="R1069" i="18" a="1"/>
  <c r="R1069" i="18" s="1"/>
  <c r="R1005" i="18" a="1"/>
  <c r="R1005" i="18" s="1"/>
  <c r="R981" i="18" a="1"/>
  <c r="R981" i="18" s="1"/>
  <c r="R893" i="18" a="1"/>
  <c r="R893" i="18" s="1"/>
  <c r="T893" i="18" s="1"/>
  <c r="R781" i="18" a="1"/>
  <c r="R781" i="18" s="1"/>
  <c r="R717" i="18" a="1"/>
  <c r="R717" i="18" s="1"/>
  <c r="R653" i="18" a="1"/>
  <c r="R653" i="18" s="1"/>
  <c r="R565" i="18" a="1"/>
  <c r="R565" i="18" s="1"/>
  <c r="R477" i="18" a="1"/>
  <c r="R477" i="18" s="1"/>
  <c r="R349" i="18" a="1"/>
  <c r="R349" i="18" s="1"/>
  <c r="R221" i="18" a="1"/>
  <c r="R221" i="18" s="1"/>
  <c r="R157" i="18" a="1"/>
  <c r="R157" i="18" s="1"/>
  <c r="R93" i="18" a="1"/>
  <c r="R93" i="18" s="1"/>
  <c r="R29" i="18" a="1"/>
  <c r="R29" i="18" s="1"/>
  <c r="R1396" i="18" a="1"/>
  <c r="R1396" i="18" s="1"/>
  <c r="R1332" i="18" a="1"/>
  <c r="R1332" i="18" s="1"/>
  <c r="R1268" i="18" a="1"/>
  <c r="R1268" i="18" s="1"/>
  <c r="R1204" i="18" a="1"/>
  <c r="R1204" i="18" s="1"/>
  <c r="R1140" i="18" a="1"/>
  <c r="R1140" i="18" s="1"/>
  <c r="R1004" i="18" a="1"/>
  <c r="R1004" i="18" s="1"/>
  <c r="R980" i="18" a="1"/>
  <c r="R980" i="18" s="1"/>
  <c r="R892" i="18" a="1"/>
  <c r="R892" i="18" s="1"/>
  <c r="R804" i="18" a="1"/>
  <c r="R804" i="18" s="1"/>
  <c r="R780" i="18" a="1"/>
  <c r="R780" i="18" s="1"/>
  <c r="R716" i="18" a="1"/>
  <c r="R716" i="18" s="1"/>
  <c r="R652" i="18" a="1"/>
  <c r="R652" i="18" s="1"/>
  <c r="R588" i="18" a="1"/>
  <c r="R588" i="18" s="1"/>
  <c r="R564" i="18" a="1"/>
  <c r="R564" i="18" s="1"/>
  <c r="R348" i="18" a="1"/>
  <c r="R348" i="18" s="1"/>
  <c r="R284" i="18" a="1"/>
  <c r="R284" i="18" s="1"/>
  <c r="R1358" i="18" a="1"/>
  <c r="R1358" i="18" s="1"/>
  <c r="R1294" i="18" a="1"/>
  <c r="R1294" i="18" s="1"/>
  <c r="R1230" i="18" a="1"/>
  <c r="R1230" i="18" s="1"/>
  <c r="R1166" i="18" a="1"/>
  <c r="R1166" i="18" s="1"/>
  <c r="R1078" i="18" a="1"/>
  <c r="R1078" i="18" s="1"/>
  <c r="R1054" i="18" a="1"/>
  <c r="R1054" i="18" s="1"/>
  <c r="T1054" i="18" s="1"/>
  <c r="R1030" i="18" a="1"/>
  <c r="R1030" i="18" s="1"/>
  <c r="R942" i="18" a="1"/>
  <c r="R942" i="18" s="1"/>
  <c r="R854" i="18" a="1"/>
  <c r="R854" i="18" s="1"/>
  <c r="R830" i="18" a="1"/>
  <c r="R830" i="18" s="1"/>
  <c r="R670" i="18" a="1"/>
  <c r="R670" i="18" s="1"/>
  <c r="R606" i="18" a="1"/>
  <c r="R606" i="18" s="1"/>
  <c r="R542" i="18" a="1"/>
  <c r="R542" i="18" s="1"/>
  <c r="R478" i="18" a="1"/>
  <c r="R478" i="18" s="1"/>
  <c r="T478" i="18" s="1"/>
  <c r="R198" i="18" a="1"/>
  <c r="R198" i="18" s="1"/>
  <c r="R110" i="18" a="1"/>
  <c r="R110" i="18" s="1"/>
  <c r="R46" i="18" a="1"/>
  <c r="R46" i="18" s="1"/>
  <c r="R1349" i="18" a="1"/>
  <c r="R1349" i="18" s="1"/>
  <c r="R1285" i="18" a="1"/>
  <c r="R1285" i="18" s="1"/>
  <c r="R1221" i="18" a="1"/>
  <c r="R1221" i="18" s="1"/>
  <c r="R1157" i="18" a="1"/>
  <c r="R1157" i="18" s="1"/>
  <c r="R1133" i="18" a="1"/>
  <c r="R1133" i="18" s="1"/>
  <c r="T1133" i="18" s="1"/>
  <c r="R1045" i="18" a="1"/>
  <c r="R1045" i="18" s="1"/>
  <c r="R957" i="18" a="1"/>
  <c r="R957" i="18" s="1"/>
  <c r="R845" i="18" a="1"/>
  <c r="R845" i="18" s="1"/>
  <c r="R757" i="18" a="1"/>
  <c r="R757" i="18" s="1"/>
  <c r="R693" i="18" a="1"/>
  <c r="R693" i="18" s="1"/>
  <c r="R629" i="18" a="1"/>
  <c r="R629" i="18" s="1"/>
  <c r="R605" i="18" a="1"/>
  <c r="R605" i="18" s="1"/>
  <c r="R517" i="18" a="1"/>
  <c r="R517" i="18" s="1"/>
  <c r="R453" i="18" a="1"/>
  <c r="R453" i="18" s="1"/>
  <c r="R389" i="18" a="1"/>
  <c r="R389" i="18" s="1"/>
  <c r="R325" i="18" a="1"/>
  <c r="R325" i="18" s="1"/>
  <c r="R261" i="18" a="1"/>
  <c r="R261" i="18" s="1"/>
  <c r="R197" i="18" a="1"/>
  <c r="R197" i="18" s="1"/>
  <c r="R133" i="18" a="1"/>
  <c r="R133" i="18" s="1"/>
  <c r="R69" i="18" a="1"/>
  <c r="R69" i="18" s="1"/>
  <c r="R5" i="18" a="1"/>
  <c r="R5" i="18" s="1"/>
  <c r="R1372" i="18" a="1"/>
  <c r="R1372" i="18" s="1"/>
  <c r="R1308" i="18" a="1"/>
  <c r="R1308" i="18" s="1"/>
  <c r="R1180" i="18" a="1"/>
  <c r="R1180" i="18" s="1"/>
  <c r="R1116" i="18" a="1"/>
  <c r="R1116" i="18" s="1"/>
  <c r="R956" i="18" a="1"/>
  <c r="R956" i="18" s="1"/>
  <c r="R844" i="18" a="1"/>
  <c r="R844" i="18" s="1"/>
  <c r="R756" i="18" a="1"/>
  <c r="R756" i="18" s="1"/>
  <c r="R692" i="18" a="1"/>
  <c r="R692" i="18" s="1"/>
  <c r="T692" i="18" s="1"/>
  <c r="R628" i="18" a="1"/>
  <c r="R628" i="18" s="1"/>
  <c r="R516" i="18" a="1"/>
  <c r="R516" i="18" s="1"/>
  <c r="R492" i="18" a="1"/>
  <c r="R492" i="18" s="1"/>
  <c r="R460" i="18" a="1"/>
  <c r="R460" i="18" s="1"/>
  <c r="R388" i="18" a="1"/>
  <c r="R388" i="18" s="1"/>
  <c r="R324" i="18" a="1"/>
  <c r="R324" i="18" s="1"/>
  <c r="R1398" i="18" a="1"/>
  <c r="R1398" i="18" s="1"/>
  <c r="R1334" i="18" a="1"/>
  <c r="R1334" i="18" s="1"/>
  <c r="R1270" i="18" a="1"/>
  <c r="R1270" i="18" s="1"/>
  <c r="R1206" i="18" a="1"/>
  <c r="R1206" i="18" s="1"/>
  <c r="R1142" i="18" a="1"/>
  <c r="R1142" i="18" s="1"/>
  <c r="R1006" i="18" a="1"/>
  <c r="R1006" i="18" s="1"/>
  <c r="R918" i="18" a="1"/>
  <c r="R918" i="18" s="1"/>
  <c r="R894" i="18" a="1"/>
  <c r="R894" i="18" s="1"/>
  <c r="R806" i="18" a="1"/>
  <c r="R806" i="18" s="1"/>
  <c r="R782" i="18" a="1"/>
  <c r="R782" i="18" s="1"/>
  <c r="T782" i="18" s="1"/>
  <c r="R750" i="18" a="1"/>
  <c r="R750" i="18" s="1"/>
  <c r="R718" i="18" a="1"/>
  <c r="R718" i="18" s="1"/>
  <c r="R646" i="18" a="1"/>
  <c r="R646" i="18" s="1"/>
  <c r="R582" i="18" a="1"/>
  <c r="R582" i="18" s="1"/>
  <c r="R518" i="18" a="1"/>
  <c r="R518" i="18" s="1"/>
  <c r="R454" i="18" a="1"/>
  <c r="R454" i="18" s="1"/>
  <c r="R390" i="18" a="1"/>
  <c r="R390" i="18" s="1"/>
  <c r="R366" i="18" a="1"/>
  <c r="R366" i="18" s="1"/>
  <c r="T366" i="18" s="1"/>
  <c r="R302" i="18" a="1"/>
  <c r="R302" i="18" s="1"/>
  <c r="R238" i="18" a="1"/>
  <c r="R238" i="18" s="1"/>
  <c r="R174" i="18" a="1"/>
  <c r="R174" i="18" s="1"/>
  <c r="R150" i="18" a="1"/>
  <c r="R150" i="18" s="1"/>
  <c r="R22" i="18" a="1"/>
  <c r="R22" i="18" s="1"/>
  <c r="R1389" i="18" a="1"/>
  <c r="R1389" i="18" s="1"/>
  <c r="R1325" i="18" a="1"/>
  <c r="R1325" i="18" s="1"/>
  <c r="R1261" i="18" a="1"/>
  <c r="R1261" i="18" s="1"/>
  <c r="R1197" i="18" a="1"/>
  <c r="R1197" i="18" s="1"/>
  <c r="R1109" i="18" a="1"/>
  <c r="R1109" i="18" s="1"/>
  <c r="R1085" i="18" a="1"/>
  <c r="R1085" i="18" s="1"/>
  <c r="R1021" i="18" a="1"/>
  <c r="R1021" i="18" s="1"/>
  <c r="R933" i="18" a="1"/>
  <c r="R933" i="18" s="1"/>
  <c r="R909" i="18" a="1"/>
  <c r="R909" i="18" s="1"/>
  <c r="R821" i="18" a="1"/>
  <c r="R821" i="18" s="1"/>
  <c r="R733" i="18" a="1"/>
  <c r="R733" i="18" s="1"/>
  <c r="T733" i="18" s="1"/>
  <c r="R669" i="18" a="1"/>
  <c r="R669" i="18" s="1"/>
  <c r="R581" i="18" a="1"/>
  <c r="R581" i="18" s="1"/>
  <c r="R557" i="18" a="1"/>
  <c r="R557" i="18" s="1"/>
  <c r="R493" i="18" a="1"/>
  <c r="R493" i="18" s="1"/>
  <c r="R429" i="18" a="1"/>
  <c r="R429" i="18" s="1"/>
  <c r="R365" i="18" a="1"/>
  <c r="R365" i="18" s="1"/>
  <c r="R301" i="18" a="1"/>
  <c r="R301" i="18" s="1"/>
  <c r="R237" i="18" a="1"/>
  <c r="R237" i="18" s="1"/>
  <c r="T237" i="18" s="1"/>
  <c r="R173" i="18" a="1"/>
  <c r="R173" i="18" s="1"/>
  <c r="R109" i="18" a="1"/>
  <c r="R109" i="18" s="1"/>
  <c r="R45" i="18" a="1"/>
  <c r="R45" i="18" s="1"/>
  <c r="R1348" i="18" a="1"/>
  <c r="R1348" i="18" s="1"/>
  <c r="R1284" i="18" a="1"/>
  <c r="R1284" i="18" s="1"/>
  <c r="R1220" i="18" a="1"/>
  <c r="R1220" i="18" s="1"/>
  <c r="R1156" i="18" a="1"/>
  <c r="R1156" i="18" s="1"/>
  <c r="R1092" i="18" a="1"/>
  <c r="R1092" i="18" s="1"/>
  <c r="T1092" i="18" s="1"/>
  <c r="R1044" i="18" a="1"/>
  <c r="R1044" i="18" s="1"/>
  <c r="R1020" i="18" a="1"/>
  <c r="R1020" i="18" s="1"/>
  <c r="R932" i="18" a="1"/>
  <c r="R932" i="18" s="1"/>
  <c r="R908" i="18" a="1"/>
  <c r="R908" i="18" s="1"/>
  <c r="R820" i="18" a="1"/>
  <c r="R820" i="18" s="1"/>
  <c r="R796" i="18" a="1"/>
  <c r="R796" i="18" s="1"/>
  <c r="R732" i="18" a="1"/>
  <c r="R732" i="18" s="1"/>
  <c r="R668" i="18" a="1"/>
  <c r="R668" i="18" s="1"/>
  <c r="T668" i="18" s="1"/>
  <c r="R604" i="18" a="1"/>
  <c r="R604" i="18" s="1"/>
  <c r="R428" i="18" a="1"/>
  <c r="R428" i="18" s="1"/>
  <c r="R364" i="18" a="1"/>
  <c r="R364" i="18" s="1"/>
  <c r="R300" i="18" a="1"/>
  <c r="R300" i="18" s="1"/>
  <c r="R1374" i="18" a="1"/>
  <c r="R1374" i="18" s="1"/>
  <c r="R1310" i="18" a="1"/>
  <c r="R1310" i="18" s="1"/>
  <c r="R1246" i="18" a="1"/>
  <c r="R1246" i="18" s="1"/>
  <c r="R1182" i="18" a="1"/>
  <c r="R1182" i="18" s="1"/>
  <c r="T1182" i="18" s="1"/>
  <c r="R1118" i="18" a="1"/>
  <c r="R1118" i="18" s="1"/>
  <c r="R1094" i="18" a="1"/>
  <c r="R1094" i="18" s="1"/>
  <c r="R958" i="18" a="1"/>
  <c r="R958" i="18" s="1"/>
  <c r="R870" i="18" a="1"/>
  <c r="R870" i="18" s="1"/>
  <c r="R846" i="18" a="1"/>
  <c r="R846" i="18" s="1"/>
  <c r="R558" i="18" a="1"/>
  <c r="R558" i="18" s="1"/>
  <c r="R494" i="18" a="1"/>
  <c r="R494" i="18" s="1"/>
  <c r="R430" i="18" a="1"/>
  <c r="R430" i="18" s="1"/>
  <c r="T430" i="18" s="1"/>
  <c r="R342" i="18" a="1"/>
  <c r="R342" i="18" s="1"/>
  <c r="R278" i="18" a="1"/>
  <c r="R278" i="18" s="1"/>
  <c r="R62" i="18" a="1"/>
  <c r="R62" i="18" s="1"/>
  <c r="R1301" i="18" a="1"/>
  <c r="R1301" i="18" s="1"/>
  <c r="R1237" i="18" a="1"/>
  <c r="R1237" i="18" s="1"/>
  <c r="R1173" i="18" a="1"/>
  <c r="R1173" i="18" s="1"/>
  <c r="R1061" i="18" a="1"/>
  <c r="R1061" i="18" s="1"/>
  <c r="R997" i="18" a="1"/>
  <c r="R997" i="18" s="1"/>
  <c r="T997" i="18" s="1"/>
  <c r="R973" i="18" a="1"/>
  <c r="R973" i="18" s="1"/>
  <c r="R797" i="18" a="1"/>
  <c r="R797" i="18" s="1"/>
  <c r="R773" i="18" a="1"/>
  <c r="R773" i="18" s="1"/>
  <c r="R709" i="18" a="1"/>
  <c r="R709" i="18" s="1"/>
  <c r="R645" i="18" a="1"/>
  <c r="R645" i="18" s="1"/>
  <c r="R621" i="18" a="1"/>
  <c r="R621" i="18" s="1"/>
  <c r="R533" i="18" a="1"/>
  <c r="R533" i="18" s="1"/>
  <c r="R469" i="18" a="1"/>
  <c r="R469" i="18" s="1"/>
  <c r="T469" i="18" s="1"/>
  <c r="R405" i="18" a="1"/>
  <c r="R405" i="18" s="1"/>
  <c r="R341" i="18" a="1"/>
  <c r="R341" i="18" s="1"/>
  <c r="R277" i="18" a="1"/>
  <c r="R277" i="18" s="1"/>
  <c r="R85" i="18" a="1"/>
  <c r="R85" i="18" s="1"/>
  <c r="R21" i="18" a="1"/>
  <c r="R21" i="18" s="1"/>
  <c r="R1388" i="18" a="1"/>
  <c r="R1388" i="18" s="1"/>
  <c r="R1324" i="18" a="1"/>
  <c r="R1324" i="18" s="1"/>
  <c r="R1260" i="18" a="1"/>
  <c r="R1260" i="18" s="1"/>
  <c r="T1260" i="18" s="1"/>
  <c r="R1196" i="18" a="1"/>
  <c r="R1196" i="18" s="1"/>
  <c r="R1132" i="18" a="1"/>
  <c r="R1132" i="18" s="1"/>
  <c r="R996" i="18" a="1"/>
  <c r="R996" i="18" s="1"/>
  <c r="R972" i="18" a="1"/>
  <c r="R972" i="18" s="1"/>
  <c r="R884" i="18" a="1"/>
  <c r="R884" i="18" s="1"/>
  <c r="R860" i="18" a="1"/>
  <c r="R860" i="18" s="1"/>
  <c r="R772" i="18" a="1"/>
  <c r="R772" i="18" s="1"/>
  <c r="R644" i="18" a="1"/>
  <c r="R644" i="18" s="1"/>
  <c r="T644" i="18" s="1"/>
  <c r="R580" i="18" a="1"/>
  <c r="R580" i="18" s="1"/>
  <c r="R556" i="18" a="1"/>
  <c r="R556" i="18" s="1"/>
  <c r="R1350" i="18" a="1"/>
  <c r="R1350" i="18" s="1"/>
  <c r="R1286" i="18" a="1"/>
  <c r="R1286" i="18" s="1"/>
  <c r="R1222" i="18" a="1"/>
  <c r="R1222" i="18" s="1"/>
  <c r="R1158" i="18" a="1"/>
  <c r="R1158" i="18" s="1"/>
  <c r="R1070" i="18" a="1"/>
  <c r="R1070" i="18" s="1"/>
  <c r="R1046" i="18" a="1"/>
  <c r="R1046" i="18" s="1"/>
  <c r="T1046" i="18" s="1"/>
  <c r="R1022" i="18" a="1"/>
  <c r="R1022" i="18" s="1"/>
  <c r="R934" i="18" a="1"/>
  <c r="R934" i="18" s="1"/>
  <c r="R910" i="18" a="1"/>
  <c r="R910" i="18" s="1"/>
  <c r="R822" i="18" a="1"/>
  <c r="R822" i="18" s="1"/>
  <c r="R774" i="18" a="1"/>
  <c r="R774" i="18" s="1"/>
  <c r="R742" i="18" a="1"/>
  <c r="R742" i="18" s="1"/>
  <c r="R710" i="18" a="1"/>
  <c r="R710" i="18" s="1"/>
  <c r="R662" i="18" a="1"/>
  <c r="R662" i="18" s="1"/>
  <c r="T662" i="18" s="1"/>
  <c r="R598" i="18" a="1"/>
  <c r="R598" i="18" s="1"/>
  <c r="R534" i="18" a="1"/>
  <c r="R534" i="18" s="1"/>
  <c r="R470" i="18" a="1"/>
  <c r="R470" i="18" s="1"/>
  <c r="R406" i="18" a="1"/>
  <c r="R406" i="18" s="1"/>
  <c r="R318" i="18" a="1"/>
  <c r="R318" i="18" s="1"/>
  <c r="R254" i="18" a="1"/>
  <c r="R254" i="18" s="1"/>
  <c r="R190" i="18" a="1"/>
  <c r="R190" i="18" s="1"/>
  <c r="R102" i="18" a="1"/>
  <c r="R102" i="18" s="1"/>
  <c r="T102" i="18" s="1"/>
  <c r="R1341" i="18" a="1"/>
  <c r="R1341" i="18" s="1"/>
  <c r="R1277" i="18" a="1"/>
  <c r="R1277" i="18" s="1"/>
  <c r="R1213" i="18" a="1"/>
  <c r="R1213" i="18" s="1"/>
  <c r="R1149" i="18" a="1"/>
  <c r="R1149" i="18" s="1"/>
  <c r="R1125" i="18" a="1"/>
  <c r="R1125" i="18" s="1"/>
  <c r="R1037" i="18" a="1"/>
  <c r="R1037" i="18" s="1"/>
  <c r="R949" i="18" a="1"/>
  <c r="R949" i="18" s="1"/>
  <c r="R861" i="18" a="1"/>
  <c r="R861" i="18" s="1"/>
  <c r="T861" i="18" s="1"/>
  <c r="R837" i="18" a="1"/>
  <c r="R837" i="18" s="1"/>
  <c r="R749" i="18" a="1"/>
  <c r="R749" i="18" s="1"/>
  <c r="R685" i="18" a="1"/>
  <c r="R685" i="18" s="1"/>
  <c r="R597" i="18" a="1"/>
  <c r="R597" i="18" s="1"/>
  <c r="R509" i="18" a="1"/>
  <c r="R509" i="18" s="1"/>
  <c r="R445" i="18" a="1"/>
  <c r="R445" i="18" s="1"/>
  <c r="R381" i="18" a="1"/>
  <c r="R381" i="18" s="1"/>
  <c r="R253" i="18" a="1"/>
  <c r="R253" i="18" s="1"/>
  <c r="T253" i="18" s="1"/>
  <c r="R189" i="18" a="1"/>
  <c r="R189" i="18" s="1"/>
  <c r="R61" i="18" a="1"/>
  <c r="R61" i="18" s="1"/>
  <c r="R1300" i="18" a="1"/>
  <c r="R1300" i="18" s="1"/>
  <c r="R1236" i="18" a="1"/>
  <c r="R1236" i="18" s="1"/>
  <c r="R1172" i="18" a="1"/>
  <c r="R1172" i="18" s="1"/>
  <c r="R1108" i="18" a="1"/>
  <c r="R1108" i="18" s="1"/>
  <c r="R1060" i="18" a="1"/>
  <c r="R1060" i="18" s="1"/>
  <c r="R1036" i="18" a="1"/>
  <c r="R1036" i="18" s="1"/>
  <c r="T1036" i="18" s="1"/>
  <c r="R948" i="18" a="1"/>
  <c r="R948" i="18" s="1"/>
  <c r="R924" i="18" a="1"/>
  <c r="R924" i="18" s="1"/>
  <c r="R836" i="18" a="1"/>
  <c r="R836" i="18" s="1"/>
  <c r="R748" i="18" a="1"/>
  <c r="R748" i="18" s="1"/>
  <c r="R684" i="18" a="1"/>
  <c r="R684" i="18" s="1"/>
  <c r="R620" i="18" a="1"/>
  <c r="R620" i="18" s="1"/>
  <c r="R532" i="18" a="1"/>
  <c r="R532" i="18" s="1"/>
  <c r="R340" i="18" a="1"/>
  <c r="R340" i="18" s="1"/>
  <c r="R220" i="18" a="1"/>
  <c r="R220" i="18" s="1"/>
  <c r="R156" i="18" a="1"/>
  <c r="R156" i="18" s="1"/>
  <c r="R92" i="18" a="1"/>
  <c r="R92" i="18" s="1"/>
  <c r="R28" i="18" a="1"/>
  <c r="R28" i="18" s="1"/>
  <c r="R1355" i="18" a="1"/>
  <c r="R1355" i="18" s="1"/>
  <c r="R1291" i="18" a="1"/>
  <c r="R1291" i="18" s="1"/>
  <c r="R1227" i="18" a="1"/>
  <c r="R1227" i="18" s="1"/>
  <c r="R1027" i="18" a="1"/>
  <c r="R1027" i="18" s="1"/>
  <c r="T1027" i="18" s="1"/>
  <c r="R939" i="18" a="1"/>
  <c r="R939" i="18" s="1"/>
  <c r="R915" i="18" a="1"/>
  <c r="R915" i="18" s="1"/>
  <c r="R827" i="18" a="1"/>
  <c r="R827" i="18" s="1"/>
  <c r="R739" i="18" a="1"/>
  <c r="R739" i="18" s="1"/>
  <c r="R651" i="18" a="1"/>
  <c r="R651" i="18" s="1"/>
  <c r="R587" i="18" a="1"/>
  <c r="R587" i="18" s="1"/>
  <c r="R563" i="18" a="1"/>
  <c r="R563" i="18" s="1"/>
  <c r="R499" i="18" a="1"/>
  <c r="R499" i="18" s="1"/>
  <c r="T499" i="18" s="1"/>
  <c r="R435" i="18" a="1"/>
  <c r="R435" i="18" s="1"/>
  <c r="R371" i="18" a="1"/>
  <c r="R371" i="18" s="1"/>
  <c r="R307" i="18" a="1"/>
  <c r="R307" i="18" s="1"/>
  <c r="R243" i="18" a="1"/>
  <c r="R243" i="18" s="1"/>
  <c r="R179" i="18" a="1"/>
  <c r="R179" i="18" s="1"/>
  <c r="R115" i="18" a="1"/>
  <c r="R115" i="18" s="1"/>
  <c r="R51" i="18" a="1"/>
  <c r="R51" i="18" s="1"/>
  <c r="R1346" i="18" a="1"/>
  <c r="R1346" i="18" s="1"/>
  <c r="R1282" i="18" a="1"/>
  <c r="R1282" i="18" s="1"/>
  <c r="R1218" i="18" a="1"/>
  <c r="R1218" i="18" s="1"/>
  <c r="R1154" i="18" a="1"/>
  <c r="R1154" i="18" s="1"/>
  <c r="R1066" i="18" a="1"/>
  <c r="R1066" i="18" s="1"/>
  <c r="R1042" i="18" a="1"/>
  <c r="R1042" i="18" s="1"/>
  <c r="R954" i="18" a="1"/>
  <c r="R954" i="18" s="1"/>
  <c r="R930" i="18" a="1"/>
  <c r="R930" i="18" s="1"/>
  <c r="R842" i="18" a="1"/>
  <c r="R842" i="18" s="1"/>
  <c r="T842" i="18" s="1"/>
  <c r="R754" i="18" a="1"/>
  <c r="R754" i="18" s="1"/>
  <c r="R666" i="18" a="1"/>
  <c r="R666" i="18" s="1"/>
  <c r="R554" i="18" a="1"/>
  <c r="R554" i="18" s="1"/>
  <c r="R530" i="18" a="1"/>
  <c r="R530" i="18" s="1"/>
  <c r="R442" i="18" a="1"/>
  <c r="R442" i="18" s="1"/>
  <c r="R354" i="18" a="1"/>
  <c r="R354" i="18" s="1"/>
  <c r="R290" i="18" a="1"/>
  <c r="R290" i="18" s="1"/>
  <c r="R162" i="18" a="1"/>
  <c r="R162" i="18" s="1"/>
  <c r="T162" i="18" s="1"/>
  <c r="R98" i="18" a="1"/>
  <c r="R98" i="18" s="1"/>
  <c r="R34" i="18" a="1"/>
  <c r="R34" i="18" s="1"/>
  <c r="R1393" i="18" a="1"/>
  <c r="R1393" i="18" s="1"/>
  <c r="R1329" i="18" a="1"/>
  <c r="R1329" i="18" s="1"/>
  <c r="R1265" i="18" a="1"/>
  <c r="R1265" i="18" s="1"/>
  <c r="R1177" i="18" a="1"/>
  <c r="R1177" i="18" s="1"/>
  <c r="R1153" i="18" a="1"/>
  <c r="R1153" i="18" s="1"/>
  <c r="R1041" i="18" a="1"/>
  <c r="R1041" i="18" s="1"/>
  <c r="T1041" i="18" s="1"/>
  <c r="R953" i="18" a="1"/>
  <c r="R953" i="18" s="1"/>
  <c r="R929" i="18" a="1"/>
  <c r="R929" i="18" s="1"/>
  <c r="R841" i="18" a="1"/>
  <c r="R841" i="18" s="1"/>
  <c r="R817" i="18" a="1"/>
  <c r="R817" i="18" s="1"/>
  <c r="R753" i="18" a="1"/>
  <c r="R753" i="18" s="1"/>
  <c r="R689" i="18" a="1"/>
  <c r="R689" i="18" s="1"/>
  <c r="R665" i="18" a="1"/>
  <c r="R665" i="18" s="1"/>
  <c r="R601" i="18" a="1"/>
  <c r="R601" i="18" s="1"/>
  <c r="T601" i="18" s="1"/>
  <c r="R577" i="18" a="1"/>
  <c r="R577" i="18" s="1"/>
  <c r="R513" i="18" a="1"/>
  <c r="R513" i="18" s="1"/>
  <c r="R449" i="18" a="1"/>
  <c r="R449" i="18" s="1"/>
  <c r="R385" i="18" a="1"/>
  <c r="R385" i="18" s="1"/>
  <c r="R257" i="18" a="1"/>
  <c r="R257" i="18" s="1"/>
  <c r="R193" i="18" a="1"/>
  <c r="R193" i="18" s="1"/>
  <c r="R129" i="18" a="1"/>
  <c r="R129" i="18" s="1"/>
  <c r="R41" i="18" a="1"/>
  <c r="R41" i="18" s="1"/>
  <c r="T41" i="18" s="1"/>
  <c r="R1184" i="18" a="1"/>
  <c r="R1184" i="18" s="1"/>
  <c r="R1160" i="18" a="1"/>
  <c r="R1160" i="18" s="1"/>
  <c r="R1136" i="18" a="1"/>
  <c r="R1136" i="18" s="1"/>
  <c r="R1024" i="18" a="1"/>
  <c r="R1024" i="18" s="1"/>
  <c r="R912" i="18" a="1"/>
  <c r="R912" i="18" s="1"/>
  <c r="R864" i="18" a="1"/>
  <c r="R864" i="18" s="1"/>
  <c r="R816" i="18" a="1"/>
  <c r="R816" i="18" s="1"/>
  <c r="R752" i="18" a="1"/>
  <c r="R752" i="18" s="1"/>
  <c r="T752" i="18" s="1"/>
  <c r="R688" i="18" a="1"/>
  <c r="R688" i="18" s="1"/>
  <c r="R624" i="18" a="1"/>
  <c r="R624" i="18" s="1"/>
  <c r="R576" i="18" a="1"/>
  <c r="R576" i="18" s="1"/>
  <c r="R512" i="18" a="1"/>
  <c r="R512" i="18" s="1"/>
  <c r="R448" i="18" a="1"/>
  <c r="R448" i="18" s="1"/>
  <c r="R384" i="18" a="1"/>
  <c r="R384" i="18" s="1"/>
  <c r="R320" i="18" a="1"/>
  <c r="R320" i="18" s="1"/>
  <c r="R232" i="18" a="1"/>
  <c r="R232" i="18" s="1"/>
  <c r="T232" i="18" s="1"/>
  <c r="R168" i="18" a="1"/>
  <c r="R168" i="18" s="1"/>
  <c r="R104" i="18" a="1"/>
  <c r="R104" i="18" s="1"/>
  <c r="R40" i="18" a="1"/>
  <c r="R40" i="18" s="1"/>
  <c r="R276" i="18" a="1"/>
  <c r="R276" i="18" s="1"/>
  <c r="R196" i="18" a="1"/>
  <c r="R196" i="18" s="1"/>
  <c r="R132" i="18" a="1"/>
  <c r="R132" i="18" s="1"/>
  <c r="R68" i="18" a="1"/>
  <c r="R68" i="18" s="1"/>
  <c r="R4" i="18" a="1"/>
  <c r="R4" i="18" s="1"/>
  <c r="T4" i="18" s="1"/>
  <c r="R1395" i="18" a="1"/>
  <c r="R1395" i="18" s="1"/>
  <c r="R1331" i="18" a="1"/>
  <c r="R1331" i="18" s="1"/>
  <c r="R1267" i="18" a="1"/>
  <c r="R1267" i="18" s="1"/>
  <c r="R1203" i="18" a="1"/>
  <c r="R1203" i="18" s="1"/>
  <c r="R1179" i="18" a="1"/>
  <c r="R1179" i="18" s="1"/>
  <c r="R1155" i="18" a="1"/>
  <c r="R1155" i="18" s="1"/>
  <c r="R1067" i="18" a="1"/>
  <c r="R1067" i="18" s="1"/>
  <c r="R1003" i="18" a="1"/>
  <c r="R1003" i="18" s="1"/>
  <c r="T1003" i="18" s="1"/>
  <c r="R979" i="18" a="1"/>
  <c r="R979" i="18" s="1"/>
  <c r="R891" i="18" a="1"/>
  <c r="R891" i="18" s="1"/>
  <c r="R715" i="18" a="1"/>
  <c r="R715" i="18" s="1"/>
  <c r="R627" i="18" a="1"/>
  <c r="R627" i="18" s="1"/>
  <c r="R539" i="18" a="1"/>
  <c r="R539" i="18" s="1"/>
  <c r="R475" i="18" a="1"/>
  <c r="R475" i="18" s="1"/>
  <c r="R411" i="18" a="1"/>
  <c r="R411" i="18" s="1"/>
  <c r="R347" i="18" a="1"/>
  <c r="R347" i="18" s="1"/>
  <c r="T347" i="18" s="1"/>
  <c r="R155" i="18" a="1"/>
  <c r="R155" i="18" s="1"/>
  <c r="R91" i="18" a="1"/>
  <c r="R91" i="18" s="1"/>
  <c r="R27" i="18" a="1"/>
  <c r="R27" i="18" s="1"/>
  <c r="R1386" i="18" a="1"/>
  <c r="R1386" i="18" s="1"/>
  <c r="R1258" i="18" a="1"/>
  <c r="R1258" i="18" s="1"/>
  <c r="R1194" i="18" a="1"/>
  <c r="R1194" i="18" s="1"/>
  <c r="R1130" i="18" a="1"/>
  <c r="R1130" i="18" s="1"/>
  <c r="R1018" i="18" a="1"/>
  <c r="R1018" i="18" s="1"/>
  <c r="T1018" i="18" s="1"/>
  <c r="R994" i="18" a="1"/>
  <c r="R994" i="18" s="1"/>
  <c r="R906" i="18" a="1"/>
  <c r="R906" i="18" s="1"/>
  <c r="R818" i="18" a="1"/>
  <c r="R818" i="18" s="1"/>
  <c r="R730" i="18" a="1"/>
  <c r="R730" i="18" s="1"/>
  <c r="R642" i="18" a="1"/>
  <c r="R642" i="18" s="1"/>
  <c r="R618" i="18" a="1"/>
  <c r="R618" i="18" s="1"/>
  <c r="R506" i="18" a="1"/>
  <c r="R506" i="18" s="1"/>
  <c r="R482" i="18" a="1"/>
  <c r="R482" i="18" s="1"/>
  <c r="R418" i="18" a="1"/>
  <c r="R418" i="18" s="1"/>
  <c r="R394" i="18" a="1"/>
  <c r="R394" i="18" s="1"/>
  <c r="R330" i="18" a="1"/>
  <c r="R330" i="18" s="1"/>
  <c r="R266" i="18" a="1"/>
  <c r="R266" i="18" s="1"/>
  <c r="R202" i="18" a="1"/>
  <c r="R202" i="18" s="1"/>
  <c r="R138" i="18" a="1"/>
  <c r="R138" i="18" s="1"/>
  <c r="R74" i="18" a="1"/>
  <c r="R74" i="18" s="1"/>
  <c r="R10" i="18" a="1"/>
  <c r="R10" i="18" s="1"/>
  <c r="T10" i="18" s="1"/>
  <c r="R1369" i="18" a="1"/>
  <c r="R1369" i="18" s="1"/>
  <c r="R1129" i="18" a="1"/>
  <c r="R1129" i="18" s="1"/>
  <c r="R1105" i="18" a="1"/>
  <c r="R1105" i="18" s="1"/>
  <c r="R1017" i="18" a="1"/>
  <c r="R1017" i="18" s="1"/>
  <c r="R993" i="18" a="1"/>
  <c r="R993" i="18" s="1"/>
  <c r="R905" i="18" a="1"/>
  <c r="R905" i="18" s="1"/>
  <c r="R881" i="18" a="1"/>
  <c r="R881" i="18" s="1"/>
  <c r="R793" i="18" a="1"/>
  <c r="R793" i="18" s="1"/>
  <c r="T793" i="18" s="1"/>
  <c r="R729" i="18" a="1"/>
  <c r="R729" i="18" s="1"/>
  <c r="R641" i="18" a="1"/>
  <c r="R641" i="18" s="1"/>
  <c r="R553" i="18" a="1"/>
  <c r="R553" i="18" s="1"/>
  <c r="R489" i="18" a="1"/>
  <c r="R489" i="18" s="1"/>
  <c r="R425" i="18" a="1"/>
  <c r="R425" i="18" s="1"/>
  <c r="R361" i="18" a="1"/>
  <c r="R361" i="18" s="1"/>
  <c r="R297" i="18" a="1"/>
  <c r="R297" i="18" s="1"/>
  <c r="R233" i="18" a="1"/>
  <c r="R233" i="18" s="1"/>
  <c r="T233" i="18" s="1"/>
  <c r="R169" i="18" a="1"/>
  <c r="R169" i="18" s="1"/>
  <c r="R105" i="18" a="1"/>
  <c r="R105" i="18" s="1"/>
  <c r="R81" i="18" a="1"/>
  <c r="R81" i="18" s="1"/>
  <c r="R1392" i="18" a="1"/>
  <c r="R1392" i="18" s="1"/>
  <c r="R1328" i="18" a="1"/>
  <c r="R1328" i="18" s="1"/>
  <c r="R1296" i="18" a="1"/>
  <c r="R1296" i="18" s="1"/>
  <c r="R1264" i="18" a="1"/>
  <c r="R1264" i="18" s="1"/>
  <c r="R1232" i="18" a="1"/>
  <c r="R1232" i="18" s="1"/>
  <c r="T1232" i="18" s="1"/>
  <c r="R1112" i="18" a="1"/>
  <c r="R1112" i="18" s="1"/>
  <c r="R1088" i="18" a="1"/>
  <c r="R1088" i="18" s="1"/>
  <c r="R1000" i="18" a="1"/>
  <c r="R1000" i="18" s="1"/>
  <c r="R952" i="18" a="1"/>
  <c r="R952" i="18" s="1"/>
  <c r="R840" i="18" a="1"/>
  <c r="R840" i="18" s="1"/>
  <c r="R792" i="18" a="1"/>
  <c r="R792" i="18" s="1"/>
  <c r="R728" i="18" a="1"/>
  <c r="R728" i="18" s="1"/>
  <c r="R664" i="18" a="1"/>
  <c r="R664" i="18" s="1"/>
  <c r="R552" i="18" a="1"/>
  <c r="R552" i="18" s="1"/>
  <c r="R488" i="18" a="1"/>
  <c r="R488" i="18" s="1"/>
  <c r="R424" i="18" a="1"/>
  <c r="R424" i="18" s="1"/>
  <c r="R360" i="18" a="1"/>
  <c r="R360" i="18" s="1"/>
  <c r="R208" i="18" a="1"/>
  <c r="R208" i="18" s="1"/>
  <c r="R144" i="18" a="1"/>
  <c r="R144" i="18" s="1"/>
  <c r="R80" i="18" a="1"/>
  <c r="R80" i="18" s="1"/>
  <c r="R404" i="18" a="1"/>
  <c r="R404" i="18" s="1"/>
  <c r="T404" i="18" s="1"/>
  <c r="R172" i="18" a="1"/>
  <c r="R172" i="18" s="1"/>
  <c r="R108" i="18" a="1"/>
  <c r="R108" i="18" s="1"/>
  <c r="R44" i="18" a="1"/>
  <c r="R44" i="18" s="1"/>
  <c r="R1371" i="18" a="1"/>
  <c r="R1371" i="18" s="1"/>
  <c r="R1307" i="18" a="1"/>
  <c r="R1307" i="18" s="1"/>
  <c r="R1243" i="18" a="1"/>
  <c r="R1243" i="18" s="1"/>
  <c r="R1131" i="18" a="1"/>
  <c r="R1131" i="18" s="1"/>
  <c r="R1107" i="18" a="1"/>
  <c r="R1107" i="18" s="1"/>
  <c r="T1107" i="18" s="1"/>
  <c r="R1043" i="18" a="1"/>
  <c r="R1043" i="18" s="1"/>
  <c r="R955" i="18" a="1"/>
  <c r="R955" i="18" s="1"/>
  <c r="R931" i="18" a="1"/>
  <c r="R931" i="18" s="1"/>
  <c r="R843" i="18" a="1"/>
  <c r="R843" i="18" s="1"/>
  <c r="R755" i="18" a="1"/>
  <c r="R755" i="18" s="1"/>
  <c r="R691" i="18" a="1"/>
  <c r="R691" i="18" s="1"/>
  <c r="R667" i="18" a="1"/>
  <c r="R667" i="18" s="1"/>
  <c r="R603" i="18" a="1"/>
  <c r="R603" i="18" s="1"/>
  <c r="T603" i="18" s="1"/>
  <c r="R515" i="18" a="1"/>
  <c r="R515" i="18" s="1"/>
  <c r="R451" i="18" a="1"/>
  <c r="R451" i="18" s="1"/>
  <c r="R323" i="18" a="1"/>
  <c r="R323" i="18" s="1"/>
  <c r="R259" i="18" a="1"/>
  <c r="R259" i="18" s="1"/>
  <c r="R195" i="18" a="1"/>
  <c r="R195" i="18" s="1"/>
  <c r="R131" i="18" a="1"/>
  <c r="R131" i="18" s="1"/>
  <c r="R67" i="18" a="1"/>
  <c r="R67" i="18" s="1"/>
  <c r="R1362" i="18" a="1"/>
  <c r="R1362" i="18" s="1"/>
  <c r="T1362" i="18" s="1"/>
  <c r="R1298" i="18" a="1"/>
  <c r="R1298" i="18" s="1"/>
  <c r="R1234" i="18" a="1"/>
  <c r="R1234" i="18" s="1"/>
  <c r="R1170" i="18" a="1"/>
  <c r="R1170" i="18" s="1"/>
  <c r="R1106" i="18" a="1"/>
  <c r="R1106" i="18" s="1"/>
  <c r="R1082" i="18" a="1"/>
  <c r="R1082" i="18" s="1"/>
  <c r="R970" i="18" a="1"/>
  <c r="R970" i="18" s="1"/>
  <c r="R882" i="18" a="1"/>
  <c r="R882" i="18" s="1"/>
  <c r="R858" i="18" a="1"/>
  <c r="R858" i="18" s="1"/>
  <c r="R770" i="18" a="1"/>
  <c r="R770" i="18" s="1"/>
  <c r="R706" i="18" a="1"/>
  <c r="R706" i="18" s="1"/>
  <c r="R594" i="18" a="1"/>
  <c r="R594" i="18" s="1"/>
  <c r="R570" i="18" a="1"/>
  <c r="R570" i="18" s="1"/>
  <c r="R458" i="18" a="1"/>
  <c r="R458" i="18" s="1"/>
  <c r="R370" i="18" a="1"/>
  <c r="R370" i="18" s="1"/>
  <c r="R306" i="18" a="1"/>
  <c r="R306" i="18" s="1"/>
  <c r="R242" i="18" a="1"/>
  <c r="R242" i="18" s="1"/>
  <c r="T242" i="18" s="1"/>
  <c r="R178" i="18" a="1"/>
  <c r="R178" i="18" s="1"/>
  <c r="R114" i="18" a="1"/>
  <c r="R114" i="18" s="1"/>
  <c r="R50" i="18" a="1"/>
  <c r="R50" i="18" s="1"/>
  <c r="R1345" i="18" a="1"/>
  <c r="R1345" i="18" s="1"/>
  <c r="R1281" i="18" a="1"/>
  <c r="R1281" i="18" s="1"/>
  <c r="R1193" i="18" a="1"/>
  <c r="R1193" i="18" s="1"/>
  <c r="R1081" i="18" a="1"/>
  <c r="R1081" i="18" s="1"/>
  <c r="R1057" i="18" a="1"/>
  <c r="R1057" i="18" s="1"/>
  <c r="T1057" i="18" s="1"/>
  <c r="R969" i="18" a="1"/>
  <c r="R969" i="18" s="1"/>
  <c r="R945" i="18" a="1"/>
  <c r="R945" i="18" s="1"/>
  <c r="R857" i="18" a="1"/>
  <c r="R857" i="18" s="1"/>
  <c r="R769" i="18" a="1"/>
  <c r="R769" i="18" s="1"/>
  <c r="R705" i="18" a="1"/>
  <c r="R705" i="18" s="1"/>
  <c r="R617" i="18" a="1"/>
  <c r="R617" i="18" s="1"/>
  <c r="R529" i="18" a="1"/>
  <c r="R529" i="18" s="1"/>
  <c r="R465" i="18" a="1"/>
  <c r="R465" i="18" s="1"/>
  <c r="R401" i="18" a="1"/>
  <c r="R401" i="18" s="1"/>
  <c r="R337" i="18" a="1"/>
  <c r="R337" i="18" s="1"/>
  <c r="R273" i="18" a="1"/>
  <c r="R273" i="18" s="1"/>
  <c r="R209" i="18" a="1"/>
  <c r="R209" i="18" s="1"/>
  <c r="R145" i="18" a="1"/>
  <c r="R145" i="18" s="1"/>
  <c r="R57" i="18" a="1"/>
  <c r="R57" i="18" s="1"/>
  <c r="R1064" i="18" a="1"/>
  <c r="R1064" i="18" s="1"/>
  <c r="R1040" i="18" a="1"/>
  <c r="R1040" i="18" s="1"/>
  <c r="T1040" i="18" s="1"/>
  <c r="R976" i="18" a="1"/>
  <c r="R976" i="18" s="1"/>
  <c r="R928" i="18" a="1"/>
  <c r="R928" i="18" s="1"/>
  <c r="R880" i="18" a="1"/>
  <c r="R880" i="18" s="1"/>
  <c r="R768" i="18" a="1"/>
  <c r="R768" i="18" s="1"/>
  <c r="R704" i="18" a="1"/>
  <c r="R704" i="18" s="1"/>
  <c r="R640" i="18" a="1"/>
  <c r="R640" i="18" s="1"/>
  <c r="R592" i="18" a="1"/>
  <c r="R592" i="18" s="1"/>
  <c r="R528" i="18" a="1"/>
  <c r="R528" i="18" s="1"/>
  <c r="T528" i="18" s="1"/>
  <c r="R464" i="18" a="1"/>
  <c r="R464" i="18" s="1"/>
  <c r="R400" i="18" a="1"/>
  <c r="R400" i="18" s="1"/>
  <c r="R336" i="18" a="1"/>
  <c r="R336" i="18" s="1"/>
  <c r="R272" i="18" a="1"/>
  <c r="R272" i="18" s="1"/>
  <c r="R248" i="18" a="1"/>
  <c r="R248" i="18" s="1"/>
  <c r="R184" i="18" a="1"/>
  <c r="R184" i="18" s="1"/>
  <c r="R120" i="18" a="1"/>
  <c r="R120" i="18" s="1"/>
  <c r="R56" i="18" a="1"/>
  <c r="R56" i="18" s="1"/>
  <c r="T56" i="18" s="1"/>
  <c r="R508" i="18" a="1"/>
  <c r="R508" i="18" s="1"/>
  <c r="R212" i="18" a="1"/>
  <c r="R212" i="18" s="1"/>
  <c r="R148" i="18" a="1"/>
  <c r="R148" i="18" s="1"/>
  <c r="R84" i="18" a="1"/>
  <c r="R84" i="18" s="1"/>
  <c r="R1347" i="18" a="1"/>
  <c r="R1347" i="18" s="1"/>
  <c r="R1283" i="18" a="1"/>
  <c r="R1283" i="18" s="1"/>
  <c r="R1219" i="18" a="1"/>
  <c r="R1219" i="18" s="1"/>
  <c r="R1195" i="18" a="1"/>
  <c r="R1195" i="18" s="1"/>
  <c r="T1195" i="18" s="1"/>
  <c r="R1083" i="18" a="1"/>
  <c r="R1083" i="18" s="1"/>
  <c r="R1019" i="18" a="1"/>
  <c r="R1019" i="18" s="1"/>
  <c r="R995" i="18" a="1"/>
  <c r="R995" i="18" s="1"/>
  <c r="R907" i="18" a="1"/>
  <c r="R907" i="18" s="1"/>
  <c r="R819" i="18" a="1"/>
  <c r="R819" i="18" s="1"/>
  <c r="R795" i="18" a="1"/>
  <c r="R795" i="18" s="1"/>
  <c r="R731" i="18" a="1"/>
  <c r="R731" i="18" s="1"/>
  <c r="R643" i="18" a="1"/>
  <c r="R643" i="18" s="1"/>
  <c r="T643" i="18" s="1"/>
  <c r="R579" i="18" a="1"/>
  <c r="R579" i="18" s="1"/>
  <c r="R555" i="18" a="1"/>
  <c r="R555" i="18" s="1"/>
  <c r="R491" i="18" a="1"/>
  <c r="R491" i="18" s="1"/>
  <c r="R427" i="18" a="1"/>
  <c r="R427" i="18" s="1"/>
  <c r="R363" i="18" a="1"/>
  <c r="R363" i="18" s="1"/>
  <c r="R299" i="18" a="1"/>
  <c r="R299" i="18" s="1"/>
  <c r="R235" i="18" a="1"/>
  <c r="R235" i="18" s="1"/>
  <c r="R171" i="18" a="1"/>
  <c r="R171" i="18" s="1"/>
  <c r="T171" i="18" s="1"/>
  <c r="R107" i="18" a="1"/>
  <c r="R107" i="18" s="1"/>
  <c r="R43" i="18" a="1"/>
  <c r="R43" i="18" s="1"/>
  <c r="R1338" i="18" a="1"/>
  <c r="R1338" i="18" s="1"/>
  <c r="R1274" i="18" a="1"/>
  <c r="R1274" i="18" s="1"/>
  <c r="R1210" i="18" a="1"/>
  <c r="R1210" i="18" s="1"/>
  <c r="R1146" i="18" a="1"/>
  <c r="R1146" i="18" s="1"/>
  <c r="R1034" i="18" a="1"/>
  <c r="R1034" i="18" s="1"/>
  <c r="R946" i="18" a="1"/>
  <c r="R946" i="18" s="1"/>
  <c r="R922" i="18" a="1"/>
  <c r="R922" i="18" s="1"/>
  <c r="R834" i="18" a="1"/>
  <c r="R834" i="18" s="1"/>
  <c r="R810" i="18" a="1"/>
  <c r="R810" i="18" s="1"/>
  <c r="R746" i="18" a="1"/>
  <c r="R746" i="18" s="1"/>
  <c r="R682" i="18" a="1"/>
  <c r="R682" i="18" s="1"/>
  <c r="R658" i="18" a="1"/>
  <c r="R658" i="18" s="1"/>
  <c r="R546" i="18" a="1"/>
  <c r="R546" i="18" s="1"/>
  <c r="R522" i="18" a="1"/>
  <c r="R522" i="18" s="1"/>
  <c r="T522" i="18" s="1"/>
  <c r="R498" i="18" a="1"/>
  <c r="R498" i="18" s="1"/>
  <c r="R434" i="18" a="1"/>
  <c r="R434" i="18" s="1"/>
  <c r="R410" i="18" a="1"/>
  <c r="R410" i="18" s="1"/>
  <c r="R346" i="18" a="1"/>
  <c r="R346" i="18" s="1"/>
  <c r="R282" i="18" a="1"/>
  <c r="R282" i="18" s="1"/>
  <c r="R218" i="18" a="1"/>
  <c r="R218" i="18" s="1"/>
  <c r="R154" i="18" a="1"/>
  <c r="R154" i="18" s="1"/>
  <c r="R90" i="18" a="1"/>
  <c r="R90" i="18" s="1"/>
  <c r="T90" i="18" s="1"/>
  <c r="R26" i="18" a="1"/>
  <c r="R26" i="18" s="1"/>
  <c r="R1385" i="18" a="1"/>
  <c r="R1385" i="18" s="1"/>
  <c r="R1321" i="18" a="1"/>
  <c r="R1321" i="18" s="1"/>
  <c r="R1257" i="18" a="1"/>
  <c r="R1257" i="18" s="1"/>
  <c r="R1169" i="18" a="1"/>
  <c r="R1169" i="18" s="1"/>
  <c r="R1145" i="18" a="1"/>
  <c r="R1145" i="18" s="1"/>
  <c r="R1121" i="18" a="1"/>
  <c r="R1121" i="18" s="1"/>
  <c r="R1033" i="18" a="1"/>
  <c r="R1033" i="18" s="1"/>
  <c r="T1033" i="18" s="1"/>
  <c r="R1009" i="18" a="1"/>
  <c r="R1009" i="18" s="1"/>
  <c r="R921" i="18" a="1"/>
  <c r="R921" i="18" s="1"/>
  <c r="R833" i="18" a="1"/>
  <c r="R833" i="18" s="1"/>
  <c r="R809" i="18" a="1"/>
  <c r="R809" i="18" s="1"/>
  <c r="R745" i="18" a="1"/>
  <c r="R745" i="18" s="1"/>
  <c r="R681" i="18" a="1"/>
  <c r="R681" i="18" s="1"/>
  <c r="R657" i="18" a="1"/>
  <c r="R657" i="18" s="1"/>
  <c r="R593" i="18" a="1"/>
  <c r="R593" i="18" s="1"/>
  <c r="T593" i="18" s="1"/>
  <c r="R569" i="18" a="1"/>
  <c r="R569" i="18" s="1"/>
  <c r="R505" i="18" a="1"/>
  <c r="R505" i="18" s="1"/>
  <c r="R441" i="18" a="1"/>
  <c r="R441" i="18" s="1"/>
  <c r="R377" i="18" a="1"/>
  <c r="R377" i="18" s="1"/>
  <c r="R313" i="18" a="1"/>
  <c r="R313" i="18" s="1"/>
  <c r="R249" i="18" a="1"/>
  <c r="R249" i="18" s="1"/>
  <c r="R185" i="18" a="1"/>
  <c r="R185" i="18" s="1"/>
  <c r="R121" i="18" a="1"/>
  <c r="R121" i="18" s="1"/>
  <c r="T121" i="18" s="1"/>
  <c r="R33" i="18" a="1"/>
  <c r="R33" i="18" s="1"/>
  <c r="R1384" i="18" a="1"/>
  <c r="R1384" i="18" s="1"/>
  <c r="R1352" i="18" a="1"/>
  <c r="R1352" i="18" s="1"/>
  <c r="R1320" i="18" a="1"/>
  <c r="R1320" i="18" s="1"/>
  <c r="R1288" i="18" a="1"/>
  <c r="R1288" i="18" s="1"/>
  <c r="R1256" i="18" a="1"/>
  <c r="R1256" i="18" s="1"/>
  <c r="R1224" i="18" a="1"/>
  <c r="R1224" i="18" s="1"/>
  <c r="R1176" i="18" a="1"/>
  <c r="R1176" i="18" s="1"/>
  <c r="T1176" i="18" s="1"/>
  <c r="R1152" i="18" a="1"/>
  <c r="R1152" i="18" s="1"/>
  <c r="R1128" i="18" a="1"/>
  <c r="R1128" i="18" s="1"/>
  <c r="R1016" i="18" a="1"/>
  <c r="R1016" i="18" s="1"/>
  <c r="R904" i="18" a="1"/>
  <c r="R904" i="18" s="1"/>
  <c r="R856" i="18" a="1"/>
  <c r="R856" i="18" s="1"/>
  <c r="R832" i="18" a="1"/>
  <c r="R832" i="18" s="1"/>
  <c r="R808" i="18" a="1"/>
  <c r="R808" i="18" s="1"/>
  <c r="R744" i="18" a="1"/>
  <c r="R744" i="18" s="1"/>
  <c r="T744" i="18" s="1"/>
  <c r="R680" i="18" a="1"/>
  <c r="R680" i="18" s="1"/>
  <c r="R616" i="18" a="1"/>
  <c r="R616" i="18" s="1"/>
  <c r="R568" i="18" a="1"/>
  <c r="R568" i="18" s="1"/>
  <c r="R504" i="18" a="1"/>
  <c r="R504" i="18" s="1"/>
  <c r="R440" i="18" a="1"/>
  <c r="R440" i="18" s="1"/>
  <c r="R376" i="18" a="1"/>
  <c r="R376" i="18" s="1"/>
  <c r="R312" i="18" a="1"/>
  <c r="R312" i="18" s="1"/>
  <c r="R224" i="18" a="1"/>
  <c r="R224" i="18" s="1"/>
  <c r="T224" i="18" s="1"/>
  <c r="R160" i="18" a="1"/>
  <c r="R160" i="18" s="1"/>
  <c r="R96" i="18" a="1"/>
  <c r="R96" i="18" s="1"/>
  <c r="R32" i="18" a="1"/>
  <c r="R32" i="18" s="1"/>
  <c r="R484" i="18" a="1"/>
  <c r="R484" i="18" s="1"/>
  <c r="R188" i="18" a="1"/>
  <c r="R188" i="18" s="1"/>
  <c r="R124" i="18" a="1"/>
  <c r="R124" i="18" s="1"/>
  <c r="R60" i="18" a="1"/>
  <c r="R60" i="18" s="1"/>
  <c r="R1387" i="18" a="1"/>
  <c r="R1387" i="18" s="1"/>
  <c r="T1387" i="18" s="1"/>
  <c r="R1323" i="18" a="1"/>
  <c r="R1323" i="18" s="1"/>
  <c r="R1147" i="18" a="1"/>
  <c r="R1147" i="18" s="1"/>
  <c r="R1059" i="18" a="1"/>
  <c r="R1059" i="18" s="1"/>
  <c r="R971" i="18" a="1"/>
  <c r="R971" i="18" s="1"/>
  <c r="R883" i="18" a="1"/>
  <c r="R883" i="18" s="1"/>
  <c r="R859" i="18" a="1"/>
  <c r="R859" i="18" s="1"/>
  <c r="R771" i="18" a="1"/>
  <c r="R771" i="18" s="1"/>
  <c r="R707" i="18" a="1"/>
  <c r="R707" i="18" s="1"/>
  <c r="T707" i="18" s="1"/>
  <c r="R683" i="18" a="1"/>
  <c r="R683" i="18" s="1"/>
  <c r="R531" i="18" a="1"/>
  <c r="R531" i="18" s="1"/>
  <c r="R467" i="18" a="1"/>
  <c r="R467" i="18" s="1"/>
  <c r="R403" i="18" a="1"/>
  <c r="R403" i="18" s="1"/>
  <c r="R339" i="18" a="1"/>
  <c r="R339" i="18" s="1"/>
  <c r="R275" i="18" a="1"/>
  <c r="R275" i="18" s="1"/>
  <c r="R211" i="18" a="1"/>
  <c r="R211" i="18" s="1"/>
  <c r="R147" i="18" a="1"/>
  <c r="R147" i="18" s="1"/>
  <c r="T147" i="18" s="1"/>
  <c r="R83" i="18" a="1"/>
  <c r="R83" i="18" s="1"/>
  <c r="R19" i="18" a="1"/>
  <c r="R19" i="18" s="1"/>
  <c r="R1378" i="18" a="1"/>
  <c r="R1378" i="18" s="1"/>
  <c r="R1314" i="18" a="1"/>
  <c r="R1314" i="18" s="1"/>
  <c r="R1250" i="18" a="1"/>
  <c r="R1250" i="18" s="1"/>
  <c r="R1186" i="18" a="1"/>
  <c r="R1186" i="18" s="1"/>
  <c r="R1122" i="18" a="1"/>
  <c r="R1122" i="18" s="1"/>
  <c r="R1098" i="18" a="1"/>
  <c r="R1098" i="18" s="1"/>
  <c r="T1098" i="18" s="1"/>
  <c r="R1010" i="18" a="1"/>
  <c r="R1010" i="18" s="1"/>
  <c r="R986" i="18" a="1"/>
  <c r="R986" i="18" s="1"/>
  <c r="R898" i="18" a="1"/>
  <c r="R898" i="18" s="1"/>
  <c r="R874" i="18" a="1"/>
  <c r="R874" i="18" s="1"/>
  <c r="R786" i="18" a="1"/>
  <c r="R786" i="18" s="1"/>
  <c r="R722" i="18" a="1"/>
  <c r="R722" i="18" s="1"/>
  <c r="R634" i="18" a="1"/>
  <c r="R634" i="18" s="1"/>
  <c r="R610" i="18" a="1"/>
  <c r="R610" i="18" s="1"/>
  <c r="T610" i="18" s="1"/>
  <c r="R474" i="18" a="1"/>
  <c r="R474" i="18" s="1"/>
  <c r="R386" i="18" a="1"/>
  <c r="R386" i="18" s="1"/>
  <c r="R322" i="18" a="1"/>
  <c r="R322" i="18" s="1"/>
  <c r="R258" i="18" a="1"/>
  <c r="R258" i="18" s="1"/>
  <c r="R194" i="18" a="1"/>
  <c r="R194" i="18" s="1"/>
  <c r="R130" i="18" a="1"/>
  <c r="R130" i="18" s="1"/>
  <c r="R66" i="18" a="1"/>
  <c r="R66" i="18" s="1"/>
  <c r="R1361" i="18" a="1"/>
  <c r="R1361" i="18" s="1"/>
  <c r="T1361" i="18" s="1"/>
  <c r="R1297" i="18" a="1"/>
  <c r="R1297" i="18" s="1"/>
  <c r="R1233" i="18" a="1"/>
  <c r="R1233" i="18" s="1"/>
  <c r="R1097" i="18" a="1"/>
  <c r="R1097" i="18" s="1"/>
  <c r="R985" i="18" a="1"/>
  <c r="R985" i="18" s="1"/>
  <c r="R897" i="18" a="1"/>
  <c r="R897" i="18" s="1"/>
  <c r="R873" i="18" a="1"/>
  <c r="R873" i="18" s="1"/>
  <c r="R785" i="18" a="1"/>
  <c r="R785" i="18" s="1"/>
  <c r="R721" i="18" a="1"/>
  <c r="R721" i="18" s="1"/>
  <c r="T721" i="18" s="1"/>
  <c r="R633" i="18" a="1"/>
  <c r="R633" i="18" s="1"/>
  <c r="R545" i="18" a="1"/>
  <c r="R545" i="18" s="1"/>
  <c r="R481" i="18" a="1"/>
  <c r="R481" i="18" s="1"/>
  <c r="R417" i="18" a="1"/>
  <c r="R417" i="18" s="1"/>
  <c r="R353" i="18" a="1"/>
  <c r="R353" i="18" s="1"/>
  <c r="R289" i="18" a="1"/>
  <c r="R289" i="18" s="1"/>
  <c r="R225" i="18" a="1"/>
  <c r="R225" i="18" s="1"/>
  <c r="R161" i="18" a="1"/>
  <c r="R161" i="18" s="1"/>
  <c r="T161" i="18" s="1"/>
  <c r="R97" i="18" a="1"/>
  <c r="R97" i="18" s="1"/>
  <c r="R73" i="18" a="1"/>
  <c r="R73" i="18" s="1"/>
  <c r="R1080" i="18" a="1"/>
  <c r="R1080" i="18" s="1"/>
  <c r="R992" i="18" a="1"/>
  <c r="R992" i="18" s="1"/>
  <c r="R944" i="18" a="1"/>
  <c r="R944" i="18" s="1"/>
  <c r="R784" i="18" a="1"/>
  <c r="R784" i="18" s="1"/>
  <c r="R720" i="18" a="1"/>
  <c r="R720" i="18" s="1"/>
  <c r="R656" i="18" a="1"/>
  <c r="R656" i="18" s="1"/>
  <c r="T656" i="18" s="1"/>
  <c r="R544" i="18" a="1"/>
  <c r="R544" i="18" s="1"/>
  <c r="R480" i="18" a="1"/>
  <c r="R480" i="18" s="1"/>
  <c r="R416" i="18" a="1"/>
  <c r="R416" i="18" s="1"/>
  <c r="R352" i="18" a="1"/>
  <c r="R352" i="18" s="1"/>
  <c r="R288" i="18" a="1"/>
  <c r="R288" i="18" s="1"/>
  <c r="R264" i="18" a="1"/>
  <c r="R264" i="18" s="1"/>
  <c r="R136" i="18" a="1"/>
  <c r="R136" i="18" s="1"/>
  <c r="R72" i="18" a="1"/>
  <c r="R72" i="18" s="1"/>
  <c r="T72" i="18" s="1"/>
  <c r="R380" i="18" a="1"/>
  <c r="R380" i="18" s="1"/>
  <c r="R164" i="18" a="1"/>
  <c r="R164" i="18" s="1"/>
  <c r="R100" i="18" a="1"/>
  <c r="R100" i="18" s="1"/>
  <c r="R36" i="18" a="1"/>
  <c r="R36" i="18" s="1"/>
  <c r="R1363" i="18" a="1"/>
  <c r="R1363" i="18" s="1"/>
  <c r="R1299" i="18" a="1"/>
  <c r="R1299" i="18" s="1"/>
  <c r="R1235" i="18" a="1"/>
  <c r="R1235" i="18" s="1"/>
  <c r="R1099" i="18" a="1"/>
  <c r="R1099" i="18" s="1"/>
  <c r="T1099" i="18" s="1"/>
  <c r="R947" i="18" a="1"/>
  <c r="R947" i="18" s="1"/>
  <c r="R923" i="18" a="1"/>
  <c r="R923" i="18" s="1"/>
  <c r="R835" i="18" a="1"/>
  <c r="R835" i="18" s="1"/>
  <c r="R747" i="18" a="1"/>
  <c r="R747" i="18" s="1"/>
  <c r="R659" i="18" a="1"/>
  <c r="R659" i="18" s="1"/>
  <c r="R595" i="18" a="1"/>
  <c r="R595" i="18" s="1"/>
  <c r="R571" i="18" a="1"/>
  <c r="R571" i="18" s="1"/>
  <c r="R507" i="18" a="1"/>
  <c r="R507" i="18" s="1"/>
  <c r="T507" i="18" s="1"/>
  <c r="R443" i="18" a="1"/>
  <c r="R443" i="18" s="1"/>
  <c r="R379" i="18" a="1"/>
  <c r="R379" i="18" s="1"/>
  <c r="R315" i="18" a="1"/>
  <c r="R315" i="18" s="1"/>
  <c r="R251" i="18" a="1"/>
  <c r="R251" i="18" s="1"/>
  <c r="R187" i="18" a="1"/>
  <c r="R187" i="18" s="1"/>
  <c r="R123" i="18" a="1"/>
  <c r="R123" i="18" s="1"/>
  <c r="R59" i="18" a="1"/>
  <c r="R59" i="18" s="1"/>
  <c r="R1354" i="18" a="1"/>
  <c r="R1354" i="18" s="1"/>
  <c r="T1354" i="18" s="1"/>
  <c r="R1290" i="18" a="1"/>
  <c r="R1290" i="18" s="1"/>
  <c r="R1226" i="18" a="1"/>
  <c r="R1226" i="18" s="1"/>
  <c r="R1162" i="18" a="1"/>
  <c r="R1162" i="18" s="1"/>
  <c r="R1074" i="18" a="1"/>
  <c r="R1074" i="18" s="1"/>
  <c r="R962" i="18" a="1"/>
  <c r="R962" i="18" s="1"/>
  <c r="R938" i="18" a="1"/>
  <c r="R938" i="18" s="1"/>
  <c r="R850" i="18" a="1"/>
  <c r="R850" i="18" s="1"/>
  <c r="R762" i="18" a="1"/>
  <c r="R762" i="18" s="1"/>
  <c r="T762" i="18" s="1"/>
  <c r="R698" i="18" a="1"/>
  <c r="R698" i="18" s="1"/>
  <c r="R674" i="18" a="1"/>
  <c r="R674" i="18" s="1"/>
  <c r="R586" i="18" a="1"/>
  <c r="R586" i="18" s="1"/>
  <c r="R562" i="18" a="1"/>
  <c r="R562" i="18" s="1"/>
  <c r="R450" i="18" a="1"/>
  <c r="R450" i="18" s="1"/>
  <c r="R362" i="18" a="1"/>
  <c r="R362" i="18" s="1"/>
  <c r="R298" i="18" a="1"/>
  <c r="R298" i="18" s="1"/>
  <c r="R234" i="18" a="1"/>
  <c r="R234" i="18" s="1"/>
  <c r="T234" i="18" s="1"/>
  <c r="R170" i="18" a="1"/>
  <c r="R170" i="18" s="1"/>
  <c r="R106" i="18" a="1"/>
  <c r="R106" i="18" s="1"/>
  <c r="R42" i="18" a="1"/>
  <c r="R42" i="18" s="1"/>
  <c r="R1337" i="18" a="1"/>
  <c r="R1337" i="18" s="1"/>
  <c r="R1273" i="18" a="1"/>
  <c r="R1273" i="18" s="1"/>
  <c r="R1209" i="18" a="1"/>
  <c r="R1209" i="18" s="1"/>
  <c r="R1161" i="18" a="1"/>
  <c r="R1161" i="18" s="1"/>
  <c r="R1073" i="18" a="1"/>
  <c r="R1073" i="18" s="1"/>
  <c r="T1073" i="18" s="1"/>
  <c r="R1049" i="18" a="1"/>
  <c r="R1049" i="18" s="1"/>
  <c r="R961" i="18" a="1"/>
  <c r="R961" i="18" s="1"/>
  <c r="R937" i="18" a="1"/>
  <c r="R937" i="18" s="1"/>
  <c r="R849" i="18" a="1"/>
  <c r="R849" i="18" s="1"/>
  <c r="R761" i="18" a="1"/>
  <c r="R761" i="18" s="1"/>
  <c r="R697" i="18" a="1"/>
  <c r="R697" i="18" s="1"/>
  <c r="R609" i="18" a="1"/>
  <c r="R609" i="18" s="1"/>
  <c r="R585" i="18" a="1"/>
  <c r="R585" i="18" s="1"/>
  <c r="T585" i="18" s="1"/>
  <c r="R521" i="18" a="1"/>
  <c r="R521" i="18" s="1"/>
  <c r="R457" i="18" a="1"/>
  <c r="R457" i="18" s="1"/>
  <c r="R393" i="18" a="1"/>
  <c r="R393" i="18" s="1"/>
  <c r="R265" i="18" a="1"/>
  <c r="R265" i="18" s="1"/>
  <c r="R201" i="18" a="1"/>
  <c r="R201" i="18" s="1"/>
  <c r="R137" i="18" a="1"/>
  <c r="R137" i="18" s="1"/>
  <c r="R49" i="18" a="1"/>
  <c r="R49" i="18" s="1"/>
  <c r="R1376" i="18" a="1"/>
  <c r="R1376" i="18" s="1"/>
  <c r="T1376" i="18" s="1"/>
  <c r="R1344" i="18" a="1"/>
  <c r="R1344" i="18" s="1"/>
  <c r="R1312" i="18" a="1"/>
  <c r="R1312" i="18" s="1"/>
  <c r="R1280" i="18" a="1"/>
  <c r="R1280" i="18" s="1"/>
  <c r="R1248" i="18" a="1"/>
  <c r="R1248" i="18" s="1"/>
  <c r="R1216" i="18" a="1"/>
  <c r="R1216" i="18" s="1"/>
  <c r="R1192" i="18" a="1"/>
  <c r="R1192" i="18" s="1"/>
  <c r="R1168" i="18" a="1"/>
  <c r="R1168" i="18" s="1"/>
  <c r="R1144" i="18" a="1"/>
  <c r="R1144" i="18" s="1"/>
  <c r="T1144" i="18" s="1"/>
  <c r="R1056" i="18" a="1"/>
  <c r="R1056" i="18" s="1"/>
  <c r="R1032" i="18" a="1"/>
  <c r="R1032" i="18" s="1"/>
  <c r="R968" i="18" a="1"/>
  <c r="R968" i="18" s="1"/>
  <c r="R920" i="18" a="1"/>
  <c r="R920" i="18" s="1"/>
  <c r="R896" i="18" a="1"/>
  <c r="R896" i="18" s="1"/>
  <c r="R872" i="18" a="1"/>
  <c r="R872" i="18" s="1"/>
  <c r="R824" i="18" a="1"/>
  <c r="R824" i="18" s="1"/>
  <c r="R760" i="18" a="1"/>
  <c r="R760" i="18" s="1"/>
  <c r="T760" i="18" s="1"/>
  <c r="R632" i="18" a="1"/>
  <c r="R632" i="18" s="1"/>
  <c r="R608" i="18" a="1"/>
  <c r="R608" i="18" s="1"/>
  <c r="R584" i="18" a="1"/>
  <c r="R584" i="18" s="1"/>
  <c r="R520" i="18" a="1"/>
  <c r="R520" i="18" s="1"/>
  <c r="R456" i="18" a="1"/>
  <c r="R456" i="18" s="1"/>
  <c r="R392" i="18" a="1"/>
  <c r="R392" i="18" s="1"/>
  <c r="R240" i="18" a="1"/>
  <c r="R240" i="18" s="1"/>
  <c r="R176" i="18" a="1"/>
  <c r="R176" i="18" s="1"/>
  <c r="T176" i="18" s="1"/>
  <c r="R112" i="18" a="1"/>
  <c r="R112" i="18" s="1"/>
  <c r="R48" i="18" a="1"/>
  <c r="R48" i="18" s="1"/>
  <c r="R452" i="18" a="1"/>
  <c r="R452" i="18" s="1"/>
  <c r="R316" i="18" a="1"/>
  <c r="R316" i="18" s="1"/>
  <c r="R204" i="18" a="1"/>
  <c r="R204" i="18" s="1"/>
  <c r="R140" i="18" a="1"/>
  <c r="R140" i="18" s="1"/>
  <c r="R76" i="18" a="1"/>
  <c r="R76" i="18" s="1"/>
  <c r="R1339" i="18" a="1"/>
  <c r="R1339" i="18" s="1"/>
  <c r="T1339" i="18" s="1"/>
  <c r="R1211" i="18" a="1"/>
  <c r="R1211" i="18" s="1"/>
  <c r="R1187" i="18" a="1"/>
  <c r="R1187" i="18" s="1"/>
  <c r="R1075" i="18" a="1"/>
  <c r="R1075" i="18" s="1"/>
  <c r="R1011" i="18" a="1"/>
  <c r="R1011" i="18" s="1"/>
  <c r="R987" i="18" a="1"/>
  <c r="R987" i="18" s="1"/>
  <c r="R899" i="18" a="1"/>
  <c r="R899" i="18" s="1"/>
  <c r="R811" i="18" a="1"/>
  <c r="R811" i="18" s="1"/>
  <c r="R787" i="18" a="1"/>
  <c r="R787" i="18" s="1"/>
  <c r="T787" i="18" s="1"/>
  <c r="R723" i="18" a="1"/>
  <c r="R723" i="18" s="1"/>
  <c r="R635" i="18" a="1"/>
  <c r="R635" i="18" s="1"/>
  <c r="R547" i="18" a="1"/>
  <c r="R547" i="18" s="1"/>
  <c r="R483" i="18" a="1"/>
  <c r="R483" i="18" s="1"/>
  <c r="R419" i="18" a="1"/>
  <c r="R419" i="18" s="1"/>
  <c r="R355" i="18" a="1"/>
  <c r="R355" i="18" s="1"/>
  <c r="R291" i="18" a="1"/>
  <c r="R291" i="18" s="1"/>
  <c r="R227" i="18" a="1"/>
  <c r="R227" i="18" s="1"/>
  <c r="R163" i="18" a="1"/>
  <c r="R163" i="18" s="1"/>
  <c r="R99" i="18" a="1"/>
  <c r="R99" i="18" s="1"/>
  <c r="R35" i="18" a="1"/>
  <c r="R35" i="18" s="1"/>
  <c r="R1394" i="18" a="1"/>
  <c r="R1394" i="18" s="1"/>
  <c r="R1330" i="18" a="1"/>
  <c r="R1330" i="18" s="1"/>
  <c r="R1266" i="18" a="1"/>
  <c r="R1266" i="18" s="1"/>
  <c r="R1202" i="18" a="1"/>
  <c r="R1202" i="18" s="1"/>
  <c r="R1138" i="18" a="1"/>
  <c r="R1138" i="18" s="1"/>
  <c r="T1138" i="18" s="1"/>
  <c r="R1050" i="18" a="1"/>
  <c r="R1050" i="18" s="1"/>
  <c r="R1026" i="18" a="1"/>
  <c r="R1026" i="18" s="1"/>
  <c r="R1002" i="18" a="1"/>
  <c r="R1002" i="18" s="1"/>
  <c r="R914" i="18" a="1"/>
  <c r="R914" i="18" s="1"/>
  <c r="R826" i="18" a="1"/>
  <c r="R826" i="18" s="1"/>
  <c r="R738" i="18" a="1"/>
  <c r="R738" i="18" s="1"/>
  <c r="R650" i="18" a="1"/>
  <c r="R650" i="18" s="1"/>
  <c r="R626" i="18" a="1"/>
  <c r="R626" i="18" s="1"/>
  <c r="T626" i="18" s="1"/>
  <c r="R538" i="18" a="1"/>
  <c r="R538" i="18" s="1"/>
  <c r="R514" i="18" a="1"/>
  <c r="R514" i="18" s="1"/>
  <c r="R490" i="18" a="1"/>
  <c r="R490" i="18" s="1"/>
  <c r="R426" i="18" a="1"/>
  <c r="R426" i="18" s="1"/>
  <c r="R402" i="18" a="1"/>
  <c r="R402" i="18" s="1"/>
  <c r="R338" i="18" a="1"/>
  <c r="R338" i="18" s="1"/>
  <c r="R274" i="18" a="1"/>
  <c r="R274" i="18" s="1"/>
  <c r="R210" i="18" a="1"/>
  <c r="R210" i="18" s="1"/>
  <c r="T210" i="18" s="1"/>
  <c r="R146" i="18" a="1"/>
  <c r="R146" i="18" s="1"/>
  <c r="R82" i="18" a="1"/>
  <c r="R82" i="18" s="1"/>
  <c r="R18" i="18" a="1"/>
  <c r="R18" i="18" s="1"/>
  <c r="R1377" i="18" a="1"/>
  <c r="R1377" i="18" s="1"/>
  <c r="R1313" i="18" a="1"/>
  <c r="R1313" i="18" s="1"/>
  <c r="R1249" i="18" a="1"/>
  <c r="R1249" i="18" s="1"/>
  <c r="R1113" i="18" a="1"/>
  <c r="R1113" i="18" s="1"/>
  <c r="R1025" i="18" a="1"/>
  <c r="R1025" i="18" s="1"/>
  <c r="T1025" i="18" s="1"/>
  <c r="R1001" i="18" a="1"/>
  <c r="R1001" i="18" s="1"/>
  <c r="R913" i="18" a="1"/>
  <c r="R913" i="18" s="1"/>
  <c r="R801" i="18" a="1"/>
  <c r="R801" i="18" s="1"/>
  <c r="R737" i="18" a="1"/>
  <c r="R737" i="18" s="1"/>
  <c r="R673" i="18" a="1"/>
  <c r="R673" i="18" s="1"/>
  <c r="R649" i="18" a="1"/>
  <c r="R649" i="18" s="1"/>
  <c r="R561" i="18" a="1"/>
  <c r="R561" i="18" s="1"/>
  <c r="R497" i="18" a="1"/>
  <c r="R497" i="18" s="1"/>
  <c r="T497" i="18" s="1"/>
  <c r="R369" i="18" a="1"/>
  <c r="R369" i="18" s="1"/>
  <c r="R305" i="18" a="1"/>
  <c r="R305" i="18" s="1"/>
  <c r="R241" i="18" a="1"/>
  <c r="R241" i="18" s="1"/>
  <c r="R177" i="18" a="1"/>
  <c r="R177" i="18" s="1"/>
  <c r="R113" i="18" a="1"/>
  <c r="R113" i="18" s="1"/>
  <c r="R89" i="18" a="1"/>
  <c r="R89" i="18" s="1"/>
  <c r="R25" i="18" a="1"/>
  <c r="R25" i="18" s="1"/>
  <c r="R1120" i="18" a="1"/>
  <c r="R1120" i="18" s="1"/>
  <c r="T1120" i="18" s="1"/>
  <c r="R1008" i="18" a="1"/>
  <c r="R1008" i="18" s="1"/>
  <c r="R848" i="18" a="1"/>
  <c r="R848" i="18" s="1"/>
  <c r="R800" i="18" a="1"/>
  <c r="R800" i="18" s="1"/>
  <c r="R736" i="18" a="1"/>
  <c r="R736" i="18" s="1"/>
  <c r="R672" i="18" a="1"/>
  <c r="R672" i="18" s="1"/>
  <c r="R560" i="18" a="1"/>
  <c r="R560" i="18" s="1"/>
  <c r="R496" i="18" a="1"/>
  <c r="R496" i="18" s="1"/>
  <c r="R368" i="18" a="1"/>
  <c r="R368" i="18" s="1"/>
  <c r="T368" i="18" s="1"/>
  <c r="R244" i="18" a="1"/>
  <c r="R244" i="18" s="1"/>
  <c r="R180" i="18" a="1"/>
  <c r="R180" i="18" s="1"/>
  <c r="R116" i="18" a="1"/>
  <c r="R116" i="18" s="1"/>
  <c r="R52" i="18" a="1"/>
  <c r="R52" i="18" s="1"/>
  <c r="R1379" i="18" a="1"/>
  <c r="R1379" i="18" s="1"/>
  <c r="R1315" i="18" a="1"/>
  <c r="R1315" i="18" s="1"/>
  <c r="R1251" i="18" a="1"/>
  <c r="R1251" i="18" s="1"/>
  <c r="R1163" i="18" a="1"/>
  <c r="R1163" i="18" s="1"/>
  <c r="T1163" i="18" s="1"/>
  <c r="R1139" i="18" a="1"/>
  <c r="R1139" i="18" s="1"/>
  <c r="R1115" i="18" a="1"/>
  <c r="R1115" i="18" s="1"/>
  <c r="R1051" i="18" a="1"/>
  <c r="R1051" i="18" s="1"/>
  <c r="R963" i="18" a="1"/>
  <c r="R963" i="18" s="1"/>
  <c r="R875" i="18" a="1"/>
  <c r="R875" i="18" s="1"/>
  <c r="R851" i="18" a="1"/>
  <c r="R851" i="18" s="1"/>
  <c r="R763" i="18" a="1"/>
  <c r="R763" i="18" s="1"/>
  <c r="R699" i="18" a="1"/>
  <c r="R699" i="18" s="1"/>
  <c r="T699" i="18" s="1"/>
  <c r="R675" i="18" a="1"/>
  <c r="R675" i="18" s="1"/>
  <c r="R611" i="18" a="1"/>
  <c r="R611" i="18" s="1"/>
  <c r="R523" i="18" a="1"/>
  <c r="R523" i="18" s="1"/>
  <c r="R459" i="18" a="1"/>
  <c r="R459" i="18" s="1"/>
  <c r="R395" i="18" a="1"/>
  <c r="R395" i="18" s="1"/>
  <c r="R331" i="18" a="1"/>
  <c r="R331" i="18" s="1"/>
  <c r="R267" i="18" a="1"/>
  <c r="R267" i="18" s="1"/>
  <c r="R203" i="18" a="1"/>
  <c r="R203" i="18" s="1"/>
  <c r="T203" i="18" s="1"/>
  <c r="R139" i="18" a="1"/>
  <c r="R139" i="18" s="1"/>
  <c r="R75" i="18" a="1"/>
  <c r="R75" i="18" s="1"/>
  <c r="R11" i="18" a="1"/>
  <c r="R11" i="18" s="1"/>
  <c r="R1370" i="18" a="1"/>
  <c r="R1370" i="18" s="1"/>
  <c r="R1306" i="18" a="1"/>
  <c r="R1306" i="18" s="1"/>
  <c r="R1242" i="18" a="1"/>
  <c r="R1242" i="18" s="1"/>
  <c r="R1178" i="18" a="1"/>
  <c r="R1178" i="18" s="1"/>
  <c r="R1114" i="18" a="1"/>
  <c r="R1114" i="18" s="1"/>
  <c r="T1114" i="18" s="1"/>
  <c r="R1090" i="18" a="1"/>
  <c r="R1090" i="18" s="1"/>
  <c r="R978" i="18" a="1"/>
  <c r="R978" i="18" s="1"/>
  <c r="R890" i="18" a="1"/>
  <c r="R890" i="18" s="1"/>
  <c r="R866" i="18" a="1"/>
  <c r="R866" i="18" s="1"/>
  <c r="R778" i="18" a="1"/>
  <c r="R778" i="18" s="1"/>
  <c r="R714" i="18" a="1"/>
  <c r="R714" i="18" s="1"/>
  <c r="R602" i="18" a="1"/>
  <c r="R602" i="18" s="1"/>
  <c r="R578" i="18" a="1"/>
  <c r="R578" i="18" s="1"/>
  <c r="T578" i="18" s="1"/>
  <c r="R466" i="18" a="1"/>
  <c r="R466" i="18" s="1"/>
  <c r="R378" i="18" a="1"/>
  <c r="R378" i="18" s="1"/>
  <c r="R314" i="18" a="1"/>
  <c r="R314" i="18" s="1"/>
  <c r="R250" i="18" a="1"/>
  <c r="R250" i="18" s="1"/>
  <c r="R186" i="18" a="1"/>
  <c r="R186" i="18" s="1"/>
  <c r="R122" i="18" a="1"/>
  <c r="R122" i="18" s="1"/>
  <c r="R58" i="18" a="1"/>
  <c r="R58" i="18" s="1"/>
  <c r="R1353" i="18" a="1"/>
  <c r="R1353" i="18" s="1"/>
  <c r="R1289" i="18" a="1"/>
  <c r="R1289" i="18" s="1"/>
  <c r="R1225" i="18" a="1"/>
  <c r="R1225" i="18" s="1"/>
  <c r="R1201" i="18" a="1"/>
  <c r="R1201" i="18" s="1"/>
  <c r="R1089" i="18" a="1"/>
  <c r="R1089" i="18" s="1"/>
  <c r="R1065" i="18" a="1"/>
  <c r="R1065" i="18" s="1"/>
  <c r="R977" i="18" a="1"/>
  <c r="R977" i="18" s="1"/>
  <c r="R889" i="18" a="1"/>
  <c r="R889" i="18" s="1"/>
  <c r="R865" i="18" a="1"/>
  <c r="R865" i="18" s="1"/>
  <c r="T865" i="18" s="1"/>
  <c r="R777" i="18" a="1"/>
  <c r="R777" i="18" s="1"/>
  <c r="R713" i="18" a="1"/>
  <c r="R713" i="18" s="1"/>
  <c r="R625" i="18" a="1"/>
  <c r="R625" i="18" s="1"/>
  <c r="R473" i="18" a="1"/>
  <c r="R473" i="18" s="1"/>
  <c r="R409" i="18" a="1"/>
  <c r="R409" i="18" s="1"/>
  <c r="R345" i="18" a="1"/>
  <c r="R345" i="18" s="1"/>
  <c r="R281" i="18" a="1"/>
  <c r="R281" i="18" s="1"/>
  <c r="R153" i="18" a="1"/>
  <c r="R153" i="18" s="1"/>
  <c r="R65" i="18" a="1"/>
  <c r="R65" i="18" s="1"/>
  <c r="R1400" i="18" a="1"/>
  <c r="R1400" i="18" s="1"/>
  <c r="R1368" i="18" a="1"/>
  <c r="R1368" i="18" s="1"/>
  <c r="R1336" i="18" a="1"/>
  <c r="R1336" i="18" s="1"/>
  <c r="R1304" i="18" a="1"/>
  <c r="R1304" i="18" s="1"/>
  <c r="R1272" i="18" a="1"/>
  <c r="R1272" i="18" s="1"/>
  <c r="R1240" i="18" a="1"/>
  <c r="R1240" i="18" s="1"/>
  <c r="R1208" i="18" a="1"/>
  <c r="R1208" i="18" s="1"/>
  <c r="T1208" i="18" s="1"/>
  <c r="R1096" i="18" a="1"/>
  <c r="R1096" i="18" s="1"/>
  <c r="R1072" i="18" a="1"/>
  <c r="R1072" i="18" s="1"/>
  <c r="R1048" i="18" a="1"/>
  <c r="R1048" i="18" s="1"/>
  <c r="R984" i="18" a="1"/>
  <c r="R984" i="18" s="1"/>
  <c r="R960" i="18" a="1"/>
  <c r="R960" i="18" s="1"/>
  <c r="R936" i="18" a="1"/>
  <c r="R936" i="18" s="1"/>
  <c r="R888" i="18" a="1"/>
  <c r="R888" i="18" s="1"/>
  <c r="R776" i="18" a="1"/>
  <c r="R776" i="18" s="1"/>
  <c r="T776" i="18" s="1"/>
  <c r="R712" i="18" a="1"/>
  <c r="R712" i="18" s="1"/>
  <c r="R600" i="18" a="1"/>
  <c r="R600" i="18" s="1"/>
  <c r="R536" i="18" a="1"/>
  <c r="R536" i="18" s="1"/>
  <c r="R472" i="18" a="1"/>
  <c r="R472" i="18" s="1"/>
  <c r="R408" i="18" a="1"/>
  <c r="R408" i="18" s="1"/>
  <c r="R344" i="18" a="1"/>
  <c r="R344" i="18" s="1"/>
  <c r="R64" i="18" a="1"/>
  <c r="R64" i="18" s="1"/>
  <c r="R16" i="18" a="1"/>
  <c r="R16" i="18" s="1"/>
  <c r="R1375" i="18" a="1"/>
  <c r="R1375" i="18" s="1"/>
  <c r="R1311" i="18" a="1"/>
  <c r="R1311" i="18" s="1"/>
  <c r="R1159" i="18" a="1"/>
  <c r="R1159" i="18" s="1"/>
  <c r="R1047" i="18" a="1"/>
  <c r="R1047" i="18" s="1"/>
  <c r="R1023" i="18" a="1"/>
  <c r="R1023" i="18" s="1"/>
  <c r="R999" i="18" a="1"/>
  <c r="R999" i="18" s="1"/>
  <c r="R935" i="18" a="1"/>
  <c r="R935" i="18" s="1"/>
  <c r="R807" i="18" a="1"/>
  <c r="R807" i="18" s="1"/>
  <c r="T807" i="18" s="1"/>
  <c r="R743" i="18" a="1"/>
  <c r="R743" i="18" s="1"/>
  <c r="R679" i="18" a="1"/>
  <c r="R679" i="18" s="1"/>
  <c r="R615" i="18" a="1"/>
  <c r="R615" i="18" s="1"/>
  <c r="R551" i="18" a="1"/>
  <c r="R551" i="18" s="1"/>
  <c r="R527" i="18" a="1"/>
  <c r="R527" i="18" s="1"/>
  <c r="R503" i="18" a="1"/>
  <c r="R503" i="18" s="1"/>
  <c r="R439" i="18" a="1"/>
  <c r="R439" i="18" s="1"/>
  <c r="R375" i="18" a="1"/>
  <c r="R375" i="18" s="1"/>
  <c r="T375" i="18" s="1"/>
  <c r="R247" i="18" a="1"/>
  <c r="R247" i="18" s="1"/>
  <c r="R159" i="18" a="1"/>
  <c r="R159" i="18" s="1"/>
  <c r="R95" i="18" a="1"/>
  <c r="R95" i="18" s="1"/>
  <c r="R7" i="18" a="1"/>
  <c r="R7" i="18" s="1"/>
  <c r="R1351" i="18" a="1"/>
  <c r="R1351" i="18" s="1"/>
  <c r="R1287" i="18" a="1"/>
  <c r="R1287" i="18" s="1"/>
  <c r="R1223" i="18" a="1"/>
  <c r="R1223" i="18" s="1"/>
  <c r="R1135" i="18" a="1"/>
  <c r="R1135" i="18" s="1"/>
  <c r="T1135" i="18" s="1"/>
  <c r="R1111" i="18" a="1"/>
  <c r="R1111" i="18" s="1"/>
  <c r="R911" i="18" a="1"/>
  <c r="R911" i="18" s="1"/>
  <c r="R847" i="18" a="1"/>
  <c r="R847" i="18" s="1"/>
  <c r="R783" i="18" a="1"/>
  <c r="R783" i="18" s="1"/>
  <c r="R719" i="18" a="1"/>
  <c r="R719" i="18" s="1"/>
  <c r="R655" i="18" a="1"/>
  <c r="R655" i="18" s="1"/>
  <c r="R591" i="18" a="1"/>
  <c r="R591" i="18" s="1"/>
  <c r="R479" i="18" a="1"/>
  <c r="R479" i="18" s="1"/>
  <c r="R351" i="18" a="1"/>
  <c r="R351" i="18" s="1"/>
  <c r="R287" i="18" a="1"/>
  <c r="R287" i="18" s="1"/>
  <c r="R223" i="18" a="1"/>
  <c r="R223" i="18" s="1"/>
  <c r="R199" i="18" a="1"/>
  <c r="R199" i="18" s="1"/>
  <c r="R135" i="18" a="1"/>
  <c r="R135" i="18" s="1"/>
  <c r="R71" i="18" a="1"/>
  <c r="R71" i="18" s="1"/>
  <c r="R280" i="18" a="1"/>
  <c r="R280" i="18" s="1"/>
  <c r="R128" i="18" a="1"/>
  <c r="R128" i="18" s="1"/>
  <c r="T128" i="18" s="1"/>
  <c r="R1327" i="18" a="1"/>
  <c r="R1327" i="18" s="1"/>
  <c r="R1263" i="18" a="1"/>
  <c r="R1263" i="18" s="1"/>
  <c r="R1199" i="18" a="1"/>
  <c r="R1199" i="18" s="1"/>
  <c r="R1087" i="18" a="1"/>
  <c r="R1087" i="18" s="1"/>
  <c r="R1063" i="18" a="1"/>
  <c r="R1063" i="18" s="1"/>
  <c r="R1015" i="18" a="1"/>
  <c r="R1015" i="18" s="1"/>
  <c r="R951" i="18" a="1"/>
  <c r="R951" i="18" s="1"/>
  <c r="R887" i="18" a="1"/>
  <c r="R887" i="18" s="1"/>
  <c r="T887" i="18" s="1"/>
  <c r="R823" i="18" a="1"/>
  <c r="R823" i="18" s="1"/>
  <c r="R759" i="18" a="1"/>
  <c r="R759" i="18" s="1"/>
  <c r="R695" i="18" a="1"/>
  <c r="R695" i="18" s="1"/>
  <c r="R631" i="18" a="1"/>
  <c r="R631" i="18" s="1"/>
  <c r="R567" i="18" a="1"/>
  <c r="R567" i="18" s="1"/>
  <c r="R543" i="18" a="1"/>
  <c r="R543" i="18" s="1"/>
  <c r="R391" i="18" a="1"/>
  <c r="R391" i="18" s="1"/>
  <c r="R263" i="18" a="1"/>
  <c r="R263" i="18" s="1"/>
  <c r="T263" i="18" s="1"/>
  <c r="R175" i="18" a="1"/>
  <c r="R175" i="18" s="1"/>
  <c r="R111" i="18" a="1"/>
  <c r="R111" i="18" s="1"/>
  <c r="R47" i="18" a="1"/>
  <c r="R47" i="18" s="1"/>
  <c r="R23" i="18" a="1"/>
  <c r="R23" i="18" s="1"/>
  <c r="R8" i="18" a="1"/>
  <c r="R8" i="18" s="1"/>
  <c r="R1367" i="18" a="1"/>
  <c r="R1367" i="18" s="1"/>
  <c r="R1303" i="18" a="1"/>
  <c r="R1303" i="18" s="1"/>
  <c r="R1151" i="18" a="1"/>
  <c r="R1151" i="18" s="1"/>
  <c r="T1151" i="18" s="1"/>
  <c r="R1127" i="18" a="1"/>
  <c r="R1127" i="18" s="1"/>
  <c r="R1039" i="18" a="1"/>
  <c r="R1039" i="18" s="1"/>
  <c r="R991" i="18" a="1"/>
  <c r="R991" i="18" s="1"/>
  <c r="R927" i="18" a="1"/>
  <c r="R927" i="18" s="1"/>
  <c r="R863" i="18" a="1"/>
  <c r="R863" i="18" s="1"/>
  <c r="R799" i="18" a="1"/>
  <c r="R799" i="18" s="1"/>
  <c r="R735" i="18" a="1"/>
  <c r="R735" i="18" s="1"/>
  <c r="R671" i="18" a="1"/>
  <c r="R671" i="18" s="1"/>
  <c r="T671" i="18" s="1"/>
  <c r="R607" i="18" a="1"/>
  <c r="R607" i="18" s="1"/>
  <c r="R519" i="18" a="1"/>
  <c r="R519" i="18" s="1"/>
  <c r="R495" i="18" a="1"/>
  <c r="R495" i="18" s="1"/>
  <c r="R431" i="18" a="1"/>
  <c r="R431" i="18" s="1"/>
  <c r="R367" i="18" a="1"/>
  <c r="R367" i="18" s="1"/>
  <c r="R303" i="18" a="1"/>
  <c r="R303" i="18" s="1"/>
  <c r="R239" i="18" a="1"/>
  <c r="R239" i="18" s="1"/>
  <c r="R151" i="18" a="1"/>
  <c r="R151" i="18" s="1"/>
  <c r="T151" i="18" s="1"/>
  <c r="R87" i="18" a="1"/>
  <c r="R87" i="18" s="1"/>
  <c r="R304" i="18" a="1"/>
  <c r="R304" i="18" s="1"/>
  <c r="R1343" i="18" a="1"/>
  <c r="R1343" i="18" s="1"/>
  <c r="R1279" i="18" a="1"/>
  <c r="R1279" i="18" s="1"/>
  <c r="R1215" i="18" a="1"/>
  <c r="R1215" i="18" s="1"/>
  <c r="R967" i="18" a="1"/>
  <c r="R967" i="18" s="1"/>
  <c r="R903" i="18" a="1"/>
  <c r="R903" i="18" s="1"/>
  <c r="R839" i="18" a="1"/>
  <c r="R839" i="18" s="1"/>
  <c r="T839" i="18" s="1"/>
  <c r="R775" i="18" a="1"/>
  <c r="R775" i="18" s="1"/>
  <c r="R711" i="18" a="1"/>
  <c r="R711" i="18" s="1"/>
  <c r="R647" i="18" a="1"/>
  <c r="R647" i="18" s="1"/>
  <c r="R583" i="18" a="1"/>
  <c r="R583" i="18" s="1"/>
  <c r="R471" i="18" a="1"/>
  <c r="R471" i="18" s="1"/>
  <c r="R407" i="18" a="1"/>
  <c r="R407" i="18" s="1"/>
  <c r="R343" i="18" a="1"/>
  <c r="R343" i="18" s="1"/>
  <c r="R279" i="18" a="1"/>
  <c r="R279" i="18" s="1"/>
  <c r="T279" i="18" s="1"/>
  <c r="R215" i="18" a="1"/>
  <c r="R215" i="18" s="1"/>
  <c r="R191" i="18" a="1"/>
  <c r="R191" i="18" s="1"/>
  <c r="R127" i="18" a="1"/>
  <c r="R127" i="18" s="1"/>
  <c r="R63" i="18" a="1"/>
  <c r="R63" i="18" s="1"/>
  <c r="R88" i="18" a="1"/>
  <c r="R88" i="18" s="1"/>
  <c r="R24" i="18" a="1"/>
  <c r="R24" i="18" s="1"/>
  <c r="R1383" i="18" a="1"/>
  <c r="R1383" i="18" s="1"/>
  <c r="R1319" i="18" a="1"/>
  <c r="R1319" i="18" s="1"/>
  <c r="T1319" i="18" s="1"/>
  <c r="R1255" i="18" a="1"/>
  <c r="R1255" i="18" s="1"/>
  <c r="R1191" i="18" a="1"/>
  <c r="R1191" i="18" s="1"/>
  <c r="R1167" i="18" a="1"/>
  <c r="R1167" i="18" s="1"/>
  <c r="R1079" i="18" a="1"/>
  <c r="R1079" i="18" s="1"/>
  <c r="R1055" i="18" a="1"/>
  <c r="R1055" i="18" s="1"/>
  <c r="R943" i="18" a="1"/>
  <c r="R943" i="18" s="1"/>
  <c r="R879" i="18" a="1"/>
  <c r="R879" i="18" s="1"/>
  <c r="R815" i="18" a="1"/>
  <c r="R815" i="18" s="1"/>
  <c r="R751" i="18" a="1"/>
  <c r="R751" i="18" s="1"/>
  <c r="R687" i="18" a="1"/>
  <c r="R687" i="18" s="1"/>
  <c r="R623" i="18" a="1"/>
  <c r="R623" i="18" s="1"/>
  <c r="R559" i="18" a="1"/>
  <c r="R559" i="18" s="1"/>
  <c r="R535" i="18" a="1"/>
  <c r="R535" i="18" s="1"/>
  <c r="R511" i="18" a="1"/>
  <c r="R511" i="18" s="1"/>
  <c r="R447" i="18" a="1"/>
  <c r="R447" i="18" s="1"/>
  <c r="R383" i="18" a="1"/>
  <c r="R383" i="18" s="1"/>
  <c r="T383" i="18" s="1"/>
  <c r="R319" i="18" a="1"/>
  <c r="R319" i="18" s="1"/>
  <c r="R167" i="18" a="1"/>
  <c r="R167" i="18" s="1"/>
  <c r="R39" i="18" a="1"/>
  <c r="R39" i="18" s="1"/>
  <c r="R15" i="18" a="1"/>
  <c r="R15" i="18" s="1"/>
  <c r="R1359" i="18" a="1"/>
  <c r="R1359" i="18" s="1"/>
  <c r="R1295" i="18" a="1"/>
  <c r="R1295" i="18" s="1"/>
  <c r="R1231" i="18" a="1"/>
  <c r="R1231" i="18" s="1"/>
  <c r="R1143" i="18" a="1"/>
  <c r="R1143" i="18" s="1"/>
  <c r="T1143" i="18" s="1"/>
  <c r="R1119" i="18" a="1"/>
  <c r="R1119" i="18" s="1"/>
  <c r="R983" i="18" a="1"/>
  <c r="R983" i="18" s="1"/>
  <c r="R919" i="18" a="1"/>
  <c r="R919" i="18" s="1"/>
  <c r="R855" i="18" a="1"/>
  <c r="R855" i="18" s="1"/>
  <c r="R791" i="18" a="1"/>
  <c r="R791" i="18" s="1"/>
  <c r="R727" i="18" a="1"/>
  <c r="R727" i="18" s="1"/>
  <c r="R663" i="18" a="1"/>
  <c r="R663" i="18" s="1"/>
  <c r="R599" i="18" a="1"/>
  <c r="R599" i="18" s="1"/>
  <c r="T599" i="18" s="1"/>
  <c r="R487" i="18" a="1"/>
  <c r="R487" i="18" s="1"/>
  <c r="R423" i="18" a="1"/>
  <c r="R423" i="18" s="1"/>
  <c r="R359" i="18" a="1"/>
  <c r="R359" i="18" s="1"/>
  <c r="R231" i="18" a="1"/>
  <c r="R231" i="18" s="1"/>
  <c r="R207" i="18" a="1"/>
  <c r="R207" i="18" s="1"/>
  <c r="R143" i="18" a="1"/>
  <c r="R143" i="18" s="1"/>
  <c r="R79" i="18" a="1"/>
  <c r="R79" i="18" s="1"/>
  <c r="R216" i="18" a="1"/>
  <c r="R216" i="18" s="1"/>
  <c r="R152" i="18" a="1"/>
  <c r="R152" i="18" s="1"/>
  <c r="R1399" i="18" a="1"/>
  <c r="R1399" i="18" s="1"/>
  <c r="R1335" i="18" a="1"/>
  <c r="R1335" i="18" s="1"/>
  <c r="R1271" i="18" a="1"/>
  <c r="R1271" i="18" s="1"/>
  <c r="R1207" i="18" a="1"/>
  <c r="R1207" i="18" s="1"/>
  <c r="R1183" i="18" a="1"/>
  <c r="R1183" i="18" s="1"/>
  <c r="R1095" i="18" a="1"/>
  <c r="R1095" i="18" s="1"/>
  <c r="R959" i="18" a="1"/>
  <c r="R959" i="18" s="1"/>
  <c r="T959" i="18" s="1"/>
  <c r="R895" i="18" a="1"/>
  <c r="R895" i="18" s="1"/>
  <c r="R831" i="18" a="1"/>
  <c r="R831" i="18" s="1"/>
  <c r="R767" i="18" a="1"/>
  <c r="R767" i="18" s="1"/>
  <c r="R703" i="18" a="1"/>
  <c r="R703" i="18" s="1"/>
  <c r="R639" i="18" a="1"/>
  <c r="R639" i="18" s="1"/>
  <c r="R575" i="18" a="1"/>
  <c r="R575" i="18" s="1"/>
  <c r="R463" i="18" a="1"/>
  <c r="R463" i="18" s="1"/>
  <c r="R399" i="18" a="1"/>
  <c r="R399" i="18" s="1"/>
  <c r="T399" i="18" s="1"/>
  <c r="R335" i="18" a="1"/>
  <c r="R335" i="18" s="1"/>
  <c r="R271" i="18" a="1"/>
  <c r="R271" i="18" s="1"/>
  <c r="R119" i="18" a="1"/>
  <c r="R119" i="18" s="1"/>
  <c r="R31" i="18" a="1"/>
  <c r="R31" i="18" s="1"/>
  <c r="R2314" i="18" a="1"/>
  <c r="R2314" i="18" s="1"/>
  <c r="R2313" i="18" a="1"/>
  <c r="R2313" i="18" s="1"/>
  <c r="T2313" i="18" s="1"/>
  <c r="R2320" i="18" a="1"/>
  <c r="R2320" i="18" s="1"/>
  <c r="T2320" i="18" s="1"/>
  <c r="R2226" i="18" a="1"/>
  <c r="R2226" i="18" s="1"/>
  <c r="T2226" i="18" s="1"/>
  <c r="R2289" i="18" a="1"/>
  <c r="R2289" i="18" s="1"/>
  <c r="T2289" i="18" s="1"/>
  <c r="R2232" i="18" a="1"/>
  <c r="R2232" i="18" s="1"/>
  <c r="T2232" i="18" s="1"/>
  <c r="R2272" i="18" a="1"/>
  <c r="R2272" i="18" s="1"/>
  <c r="T2272" i="18" s="1"/>
  <c r="R2242" i="18" a="1"/>
  <c r="R2242" i="18" s="1"/>
  <c r="T2242" i="18" s="1"/>
  <c r="R2497" i="18" a="1"/>
  <c r="R2497" i="18" s="1"/>
  <c r="T2497" i="18" s="1"/>
  <c r="R2312" i="18" a="1"/>
  <c r="R2312" i="18" s="1"/>
  <c r="T2312" i="18" s="1"/>
  <c r="R2184" i="18" a="1"/>
  <c r="R2184" i="18" s="1"/>
  <c r="T2184" i="18" s="1"/>
  <c r="R2288" i="18" a="1"/>
  <c r="R2288" i="18" s="1"/>
  <c r="T2288" i="18" s="1"/>
  <c r="R2224" i="18" a="1"/>
  <c r="R2224" i="18" s="1"/>
  <c r="T2224" i="18" s="1"/>
  <c r="R2160" i="18" a="1"/>
  <c r="R2160" i="18" s="1"/>
  <c r="R2496" i="18" a="1"/>
  <c r="R2496" i="18" s="1"/>
  <c r="T2496" i="18" s="1"/>
  <c r="R2274" i="18" a="1"/>
  <c r="R2274" i="18" s="1"/>
  <c r="T2274" i="18" s="1"/>
  <c r="R2273" i="18" a="1"/>
  <c r="R2273" i="18" s="1"/>
  <c r="T2273" i="18" s="1"/>
  <c r="R2280" i="18" a="1"/>
  <c r="R2280" i="18" s="1"/>
  <c r="T2280" i="18" s="1"/>
  <c r="R2343" i="18" a="1"/>
  <c r="R2343" i="18" s="1"/>
  <c r="T2343" i="18" s="1"/>
  <c r="R2278" i="18" a="1"/>
  <c r="R2278" i="18" s="1"/>
  <c r="T2278" i="18" s="1"/>
  <c r="R2181" i="18" a="1"/>
  <c r="R2181" i="18" s="1"/>
  <c r="R2767" i="18" a="1"/>
  <c r="R2767" i="18" s="1"/>
  <c r="T2767" i="18" s="1"/>
  <c r="R2766" i="18" a="1"/>
  <c r="R2766" i="18" s="1"/>
  <c r="T2766" i="18" s="1"/>
  <c r="R2492" i="18" a="1"/>
  <c r="R2492" i="18" s="1"/>
  <c r="T2492" i="18" s="1"/>
  <c r="R2231" i="18" a="1"/>
  <c r="R2231" i="18" s="1"/>
  <c r="T2231" i="18" s="1"/>
  <c r="R2230" i="18" a="1"/>
  <c r="R2230" i="18" s="1"/>
  <c r="T2230" i="18" s="1"/>
  <c r="R2271" i="18" a="1"/>
  <c r="R2271" i="18" s="1"/>
  <c r="T2271" i="18" s="1"/>
  <c r="R2270" i="18" a="1"/>
  <c r="R2270" i="18" s="1"/>
  <c r="T2270" i="18" s="1"/>
  <c r="R2621" i="18" a="1"/>
  <c r="R2621" i="18" s="1"/>
  <c r="T2621" i="18" s="1"/>
  <c r="R2493" i="18" a="1"/>
  <c r="R2493" i="18" s="1"/>
  <c r="T2493" i="18" s="1"/>
  <c r="R2316" i="18" a="1"/>
  <c r="R2316" i="18" s="1"/>
  <c r="T2316" i="18" s="1"/>
  <c r="R2311" i="18" a="1"/>
  <c r="R2311" i="18" s="1"/>
  <c r="T2311" i="18" s="1"/>
  <c r="R2277" i="18" a="1"/>
  <c r="R2277" i="18" s="1"/>
  <c r="R2223" i="18" a="1"/>
  <c r="R2223" i="18" s="1"/>
  <c r="T2223" i="18" s="1"/>
  <c r="R2222" i="18" a="1"/>
  <c r="R2222" i="18" s="1"/>
  <c r="T2222" i="18" s="1"/>
  <c r="R2189" i="18" a="1"/>
  <c r="R2189" i="18" s="1"/>
  <c r="R2263" i="18" a="1"/>
  <c r="R2263" i="18" s="1"/>
  <c r="T2263" i="18" s="1"/>
  <c r="R2326" i="18" a="1"/>
  <c r="R2326" i="18" s="1"/>
  <c r="T2326" i="18" s="1"/>
  <c r="R2229" i="18" a="1"/>
  <c r="R2229" i="18" s="1"/>
  <c r="T2229" i="18" s="1"/>
  <c r="R2175" i="18" a="1"/>
  <c r="R2175" i="18" s="1"/>
  <c r="R2269" i="18" a="1"/>
  <c r="R2269" i="18" s="1"/>
  <c r="T2269" i="18" s="1"/>
  <c r="R2276" i="18" a="1"/>
  <c r="R2276" i="18" s="1"/>
  <c r="T2276" i="18" s="1"/>
  <c r="R2491" i="18" a="1"/>
  <c r="R2491" i="18" s="1"/>
  <c r="T2491" i="18" s="1"/>
  <c r="R2188" i="18" a="1"/>
  <c r="R2188" i="18" s="1"/>
  <c r="R2275" i="18" a="1"/>
  <c r="R2275" i="18" s="1"/>
  <c r="T2275" i="18" s="1"/>
  <c r="R2187" i="18" a="1"/>
  <c r="R2187" i="18" s="1"/>
  <c r="R2227" i="18" a="1"/>
  <c r="R2227" i="18" s="1"/>
  <c r="T2227" i="18" s="1"/>
  <c r="R2244" i="18" a="1"/>
  <c r="R2244" i="18" s="1"/>
  <c r="R2180" i="18" a="1"/>
  <c r="R2180" i="18" s="1"/>
  <c r="R2220" i="18" a="1"/>
  <c r="R2220" i="18" s="1"/>
  <c r="R2243" i="18" a="1"/>
  <c r="R2243" i="18" s="1"/>
  <c r="T2243" i="18" s="1"/>
  <c r="R2179" i="18" a="1"/>
  <c r="R2179" i="18" s="1"/>
  <c r="T2179" i="18" s="1"/>
  <c r="R2475" i="18" a="1"/>
  <c r="R2475" i="18" s="1"/>
  <c r="T2475" i="18" s="1"/>
  <c r="R2219" i="18" a="1"/>
  <c r="R2219" i="18" s="1"/>
  <c r="R2890" i="18" a="1"/>
  <c r="R2890" i="18" s="1"/>
  <c r="T2890" i="18" s="1"/>
  <c r="R2698" i="18" a="1"/>
  <c r="R2698" i="18" s="1"/>
  <c r="T2698" i="18" s="1"/>
  <c r="R2570" i="18" a="1"/>
  <c r="R2570" i="18" s="1"/>
  <c r="T2570" i="18" s="1"/>
  <c r="R2506" i="18" a="1"/>
  <c r="R2506" i="18" s="1"/>
  <c r="T2506" i="18" s="1"/>
  <c r="R2442" i="18" a="1"/>
  <c r="R2442" i="18" s="1"/>
  <c r="T2442" i="18" s="1"/>
  <c r="R2378" i="18" a="1"/>
  <c r="R2378" i="18" s="1"/>
  <c r="T2378" i="18" s="1"/>
  <c r="R2250" i="18" a="1"/>
  <c r="R2250" i="18" s="1"/>
  <c r="T2250" i="18" s="1"/>
  <c r="R2186" i="18" a="1"/>
  <c r="R2186" i="18" s="1"/>
  <c r="R2889" i="18" a="1"/>
  <c r="R2889" i="18" s="1"/>
  <c r="T2889" i="18" s="1"/>
  <c r="R2825" i="18" a="1"/>
  <c r="R2825" i="18" s="1"/>
  <c r="T2825" i="18" s="1"/>
  <c r="R2761" i="18" a="1"/>
  <c r="R2761" i="18" s="1"/>
  <c r="T2761" i="18" s="1"/>
  <c r="R2697" i="18" a="1"/>
  <c r="R2697" i="18" s="1"/>
  <c r="T2697" i="18" s="1"/>
  <c r="R2633" i="18" a="1"/>
  <c r="R2633" i="18" s="1"/>
  <c r="T2633" i="18" s="1"/>
  <c r="R2569" i="18" a="1"/>
  <c r="R2569" i="18" s="1"/>
  <c r="T2569" i="18" s="1"/>
  <c r="R2505" i="18" a="1"/>
  <c r="R2505" i="18" s="1"/>
  <c r="T2505" i="18" s="1"/>
  <c r="R2441" i="18" a="1"/>
  <c r="R2441" i="18" s="1"/>
  <c r="T2441" i="18" s="1"/>
  <c r="R2377" i="18" a="1"/>
  <c r="R2377" i="18" s="1"/>
  <c r="T2377" i="18" s="1"/>
  <c r="R2249" i="18" a="1"/>
  <c r="R2249" i="18" s="1"/>
  <c r="T2249" i="18" s="1"/>
  <c r="R2185" i="18" a="1"/>
  <c r="R2185" i="18" s="1"/>
  <c r="T2185" i="18" s="1"/>
  <c r="R2832" i="18" a="1"/>
  <c r="R2832" i="18" s="1"/>
  <c r="T2832" i="18" s="1"/>
  <c r="R2768" i="18" a="1"/>
  <c r="R2768" i="18" s="1"/>
  <c r="T2768" i="18" s="1"/>
  <c r="R2640" i="18" a="1"/>
  <c r="R2640" i="18" s="1"/>
  <c r="T2640" i="18" s="1"/>
  <c r="R2576" i="18" a="1"/>
  <c r="R2576" i="18" s="1"/>
  <c r="T2576" i="18" s="1"/>
  <c r="R2512" i="18" a="1"/>
  <c r="R2512" i="18" s="1"/>
  <c r="T2512" i="18" s="1"/>
  <c r="R2448" i="18" a="1"/>
  <c r="R2448" i="18" s="1"/>
  <c r="T2448" i="18" s="1"/>
  <c r="R2384" i="18" a="1"/>
  <c r="R2384" i="18" s="1"/>
  <c r="T2384" i="18" s="1"/>
  <c r="R2256" i="18" a="1"/>
  <c r="R2256" i="18" s="1"/>
  <c r="T2256" i="18" s="1"/>
  <c r="R2192" i="18" a="1"/>
  <c r="R2192" i="18" s="1"/>
  <c r="T2192" i="18" s="1"/>
  <c r="R2866" i="18" a="1"/>
  <c r="R2866" i="18" s="1"/>
  <c r="T2866" i="18" s="1"/>
  <c r="R2738" i="18" a="1"/>
  <c r="R2738" i="18" s="1"/>
  <c r="T2738" i="18" s="1"/>
  <c r="R2674" i="18" a="1"/>
  <c r="R2674" i="18" s="1"/>
  <c r="T2674" i="18" s="1"/>
  <c r="R2354" i="18" a="1"/>
  <c r="R2354" i="18" s="1"/>
  <c r="T2354" i="18" s="1"/>
  <c r="R2290" i="18" a="1"/>
  <c r="R2290" i="18" s="1"/>
  <c r="T2290" i="18" s="1"/>
  <c r="R2162" i="18" a="1"/>
  <c r="R2162" i="18" s="1"/>
  <c r="R2865" i="18" a="1"/>
  <c r="R2865" i="18" s="1"/>
  <c r="T2865" i="18" s="1"/>
  <c r="R2801" i="18" a="1"/>
  <c r="R2801" i="18" s="1"/>
  <c r="T2801" i="18" s="1"/>
  <c r="R2737" i="18" a="1"/>
  <c r="R2737" i="18" s="1"/>
  <c r="T2737" i="18" s="1"/>
  <c r="R2673" i="18" a="1"/>
  <c r="R2673" i="18" s="1"/>
  <c r="T2673" i="18" s="1"/>
  <c r="R2609" i="18" a="1"/>
  <c r="R2609" i="18" s="1"/>
  <c r="T2609" i="18" s="1"/>
  <c r="R2545" i="18" a="1"/>
  <c r="R2545" i="18" s="1"/>
  <c r="T2545" i="18" s="1"/>
  <c r="R2481" i="18" a="1"/>
  <c r="R2481" i="18" s="1"/>
  <c r="T2481" i="18" s="1"/>
  <c r="R2353" i="18" a="1"/>
  <c r="R2353" i="18" s="1"/>
  <c r="T2353" i="18" s="1"/>
  <c r="R2161" i="18" a="1"/>
  <c r="R2161" i="18" s="1"/>
  <c r="T2161" i="18" s="1"/>
  <c r="R2872" i="18" a="1"/>
  <c r="R2872" i="18" s="1"/>
  <c r="T2872" i="18" s="1"/>
  <c r="R2808" i="18" a="1"/>
  <c r="R2808" i="18" s="1"/>
  <c r="T2808" i="18" s="1"/>
  <c r="R2744" i="18" a="1"/>
  <c r="R2744" i="18" s="1"/>
  <c r="T2744" i="18" s="1"/>
  <c r="R2616" i="18" a="1"/>
  <c r="R2616" i="18" s="1"/>
  <c r="T2616" i="18" s="1"/>
  <c r="R2552" i="18" a="1"/>
  <c r="R2552" i="18" s="1"/>
  <c r="T2552" i="18" s="1"/>
  <c r="R2488" i="18" a="1"/>
  <c r="R2488" i="18" s="1"/>
  <c r="T2488" i="18" s="1"/>
  <c r="R2424" i="18" a="1"/>
  <c r="R2424" i="18" s="1"/>
  <c r="T2424" i="18" s="1"/>
  <c r="R2360" i="18" a="1"/>
  <c r="R2360" i="18" s="1"/>
  <c r="T2360" i="18" s="1"/>
  <c r="R2168" i="18" a="1"/>
  <c r="R2168" i="18" s="1"/>
  <c r="T2168" i="18" s="1"/>
  <c r="R2714" i="18" a="1"/>
  <c r="R2714" i="18" s="1"/>
  <c r="T2714" i="18" s="1"/>
  <c r="R2650" i="18" a="1"/>
  <c r="R2650" i="18" s="1"/>
  <c r="T2650" i="18" s="1"/>
  <c r="R2586" i="18" a="1"/>
  <c r="R2586" i="18" s="1"/>
  <c r="T2586" i="18" s="1"/>
  <c r="R2522" i="18" a="1"/>
  <c r="R2522" i="18" s="1"/>
  <c r="T2522" i="18" s="1"/>
  <c r="R2458" i="18" a="1"/>
  <c r="R2458" i="18" s="1"/>
  <c r="T2458" i="18" s="1"/>
  <c r="R2394" i="18" a="1"/>
  <c r="R2394" i="18" s="1"/>
  <c r="T2394" i="18" s="1"/>
  <c r="R2266" i="18" a="1"/>
  <c r="R2266" i="18" s="1"/>
  <c r="R2202" i="18" a="1"/>
  <c r="R2202" i="18" s="1"/>
  <c r="R2841" i="18" a="1"/>
  <c r="R2841" i="18" s="1"/>
  <c r="T2841" i="18" s="1"/>
  <c r="R2713" i="18" a="1"/>
  <c r="R2713" i="18" s="1"/>
  <c r="T2713" i="18" s="1"/>
  <c r="R2649" i="18" a="1"/>
  <c r="R2649" i="18" s="1"/>
  <c r="T2649" i="18" s="1"/>
  <c r="R2585" i="18" a="1"/>
  <c r="R2585" i="18" s="1"/>
  <c r="T2585" i="18" s="1"/>
  <c r="R2521" i="18" a="1"/>
  <c r="R2521" i="18" s="1"/>
  <c r="T2521" i="18" s="1"/>
  <c r="R2457" i="18" a="1"/>
  <c r="R2457" i="18" s="1"/>
  <c r="T2457" i="18" s="1"/>
  <c r="R2393" i="18" a="1"/>
  <c r="R2393" i="18" s="1"/>
  <c r="T2393" i="18" s="1"/>
  <c r="R2329" i="18" a="1"/>
  <c r="R2329" i="18" s="1"/>
  <c r="T2329" i="18" s="1"/>
  <c r="R2265" i="18" a="1"/>
  <c r="R2265" i="18" s="1"/>
  <c r="T2265" i="18" s="1"/>
  <c r="R2848" i="18" a="1"/>
  <c r="R2848" i="18" s="1"/>
  <c r="T2848" i="18" s="1"/>
  <c r="R2784" i="18" a="1"/>
  <c r="R2784" i="18" s="1"/>
  <c r="T2784" i="18" s="1"/>
  <c r="R2720" i="18" a="1"/>
  <c r="R2720" i="18" s="1"/>
  <c r="T2720" i="18" s="1"/>
  <c r="R2656" i="18" a="1"/>
  <c r="R2656" i="18" s="1"/>
  <c r="T2656" i="18" s="1"/>
  <c r="R2592" i="18" a="1"/>
  <c r="R2592" i="18" s="1"/>
  <c r="T2592" i="18" s="1"/>
  <c r="R2528" i="18" a="1"/>
  <c r="R2528" i="18" s="1"/>
  <c r="T2528" i="18" s="1"/>
  <c r="R2464" i="18" a="1"/>
  <c r="R2464" i="18" s="1"/>
  <c r="T2464" i="18" s="1"/>
  <c r="R2400" i="18" a="1"/>
  <c r="R2400" i="18" s="1"/>
  <c r="T2400" i="18" s="1"/>
  <c r="R2208" i="18" a="1"/>
  <c r="R2208" i="18" s="1"/>
  <c r="T2208" i="18" s="1"/>
  <c r="R2882" i="18" a="1"/>
  <c r="R2882" i="18" s="1"/>
  <c r="T2882" i="18" s="1"/>
  <c r="R2818" i="18" a="1"/>
  <c r="R2818" i="18" s="1"/>
  <c r="T2818" i="18" s="1"/>
  <c r="R2562" i="18" a="1"/>
  <c r="R2562" i="18" s="1"/>
  <c r="T2562" i="18" s="1"/>
  <c r="R2498" i="18" a="1"/>
  <c r="R2498" i="18" s="1"/>
  <c r="T2498" i="18" s="1"/>
  <c r="R2434" i="18" a="1"/>
  <c r="R2434" i="18" s="1"/>
  <c r="T2434" i="18" s="1"/>
  <c r="R2306" i="18" a="1"/>
  <c r="R2306" i="18" s="1"/>
  <c r="T2306" i="18" s="1"/>
  <c r="R2178" i="18" a="1"/>
  <c r="R2178" i="18" s="1"/>
  <c r="R2881" i="18" a="1"/>
  <c r="R2881" i="18" s="1"/>
  <c r="T2881" i="18" s="1"/>
  <c r="R2817" i="18" a="1"/>
  <c r="R2817" i="18" s="1"/>
  <c r="T2817" i="18" s="1"/>
  <c r="R2753" i="18" a="1"/>
  <c r="R2753" i="18" s="1"/>
  <c r="T2753" i="18" s="1"/>
  <c r="R2625" i="18" a="1"/>
  <c r="R2625" i="18" s="1"/>
  <c r="T2625" i="18" s="1"/>
  <c r="R2561" i="18" a="1"/>
  <c r="R2561" i="18" s="1"/>
  <c r="T2561" i="18" s="1"/>
  <c r="R2369" i="18" a="1"/>
  <c r="R2369" i="18" s="1"/>
  <c r="T2369" i="18" s="1"/>
  <c r="R2305" i="18" a="1"/>
  <c r="R2305" i="18" s="1"/>
  <c r="T2305" i="18" s="1"/>
  <c r="R2241" i="18" a="1"/>
  <c r="R2241" i="18" s="1"/>
  <c r="T2241" i="18" s="1"/>
  <c r="R2888" i="18" a="1"/>
  <c r="R2888" i="18" s="1"/>
  <c r="T2888" i="18" s="1"/>
  <c r="R2824" i="18" a="1"/>
  <c r="R2824" i="18" s="1"/>
  <c r="T2824" i="18" s="1"/>
  <c r="R2760" i="18" a="1"/>
  <c r="R2760" i="18" s="1"/>
  <c r="T2760" i="18" s="1"/>
  <c r="R2632" i="18" a="1"/>
  <c r="R2632" i="18" s="1"/>
  <c r="T2632" i="18" s="1"/>
  <c r="R2568" i="18" a="1"/>
  <c r="R2568" i="18" s="1"/>
  <c r="T2568" i="18" s="1"/>
  <c r="R2504" i="18" a="1"/>
  <c r="R2504" i="18" s="1"/>
  <c r="T2504" i="18" s="1"/>
  <c r="R2440" i="18" a="1"/>
  <c r="R2440" i="18" s="1"/>
  <c r="R2376" i="18" a="1"/>
  <c r="R2376" i="18" s="1"/>
  <c r="T2376" i="18" s="1"/>
  <c r="R2248" i="18" a="1"/>
  <c r="R2248" i="18" s="1"/>
  <c r="T2248" i="18" s="1"/>
  <c r="R2858" i="18" a="1"/>
  <c r="R2858" i="18" s="1"/>
  <c r="T2858" i="18" s="1"/>
  <c r="R2794" i="18" a="1"/>
  <c r="R2794" i="18" s="1"/>
  <c r="T2794" i="18" s="1"/>
  <c r="R2730" i="18" a="1"/>
  <c r="R2730" i="18" s="1"/>
  <c r="T2730" i="18" s="1"/>
  <c r="R2602" i="18" a="1"/>
  <c r="R2602" i="18" s="1"/>
  <c r="T2602" i="18" s="1"/>
  <c r="R2538" i="18" a="1"/>
  <c r="R2538" i="18" s="1"/>
  <c r="T2538" i="18" s="1"/>
  <c r="R2410" i="18" a="1"/>
  <c r="R2410" i="18" s="1"/>
  <c r="T2410" i="18" s="1"/>
  <c r="R2346" i="18" a="1"/>
  <c r="R2346" i="18" s="1"/>
  <c r="T2346" i="18" s="1"/>
  <c r="R2282" i="18" a="1"/>
  <c r="R2282" i="18" s="1"/>
  <c r="T2282" i="18" s="1"/>
  <c r="R2154" i="18" a="1"/>
  <c r="R2154" i="18" s="1"/>
  <c r="R2857" i="18" a="1"/>
  <c r="R2857" i="18" s="1"/>
  <c r="T2857" i="18" s="1"/>
  <c r="R2793" i="18" a="1"/>
  <c r="R2793" i="18" s="1"/>
  <c r="T2793" i="18" s="1"/>
  <c r="R2729" i="18" a="1"/>
  <c r="R2729" i="18" s="1"/>
  <c r="T2729" i="18" s="1"/>
  <c r="R2665" i="18" a="1"/>
  <c r="R2665" i="18" s="1"/>
  <c r="T2665" i="18" s="1"/>
  <c r="R2601" i="18" a="1"/>
  <c r="R2601" i="18" s="1"/>
  <c r="T2601" i="18" s="1"/>
  <c r="R2537" i="18" a="1"/>
  <c r="R2537" i="18" s="1"/>
  <c r="T2537" i="18" s="1"/>
  <c r="R2473" i="18" a="1"/>
  <c r="R2473" i="18" s="1"/>
  <c r="T2473" i="18" s="1"/>
  <c r="R2409" i="18" a="1"/>
  <c r="R2409" i="18" s="1"/>
  <c r="T2409" i="18" s="1"/>
  <c r="R2345" i="18" a="1"/>
  <c r="R2345" i="18" s="1"/>
  <c r="T2345" i="18" s="1"/>
  <c r="R2281" i="18" a="1"/>
  <c r="R2281" i="18" s="1"/>
  <c r="T2281" i="18" s="1"/>
  <c r="R2217" i="18" a="1"/>
  <c r="R2217" i="18" s="1"/>
  <c r="T2217" i="18" s="1"/>
  <c r="R2736" i="18" a="1"/>
  <c r="R2736" i="18" s="1"/>
  <c r="T2736" i="18" s="1"/>
  <c r="R2672" i="18" a="1"/>
  <c r="R2672" i="18" s="1"/>
  <c r="T2672" i="18" s="1"/>
  <c r="R2608" i="18" a="1"/>
  <c r="R2608" i="18" s="1"/>
  <c r="T2608" i="18" s="1"/>
  <c r="R2544" i="18" a="1"/>
  <c r="R2544" i="18" s="1"/>
  <c r="T2544" i="18" s="1"/>
  <c r="R2416" i="18" a="1"/>
  <c r="R2416" i="18" s="1"/>
  <c r="T2416" i="18" s="1"/>
  <c r="R2352" i="18" a="1"/>
  <c r="R2352" i="18" s="1"/>
  <c r="T2352" i="18" s="1"/>
  <c r="R2770" i="18" a="1"/>
  <c r="R2770" i="18" s="1"/>
  <c r="T2770" i="18" s="1"/>
  <c r="R2706" i="18" a="1"/>
  <c r="R2706" i="18" s="1"/>
  <c r="T2706" i="18" s="1"/>
  <c r="R2642" i="18" a="1"/>
  <c r="R2642" i="18" s="1"/>
  <c r="T2642" i="18" s="1"/>
  <c r="R2578" i="18" a="1"/>
  <c r="R2578" i="18" s="1"/>
  <c r="T2578" i="18" s="1"/>
  <c r="R2514" i="18" a="1"/>
  <c r="R2514" i="18" s="1"/>
  <c r="T2514" i="18" s="1"/>
  <c r="R2450" i="18" a="1"/>
  <c r="R2450" i="18" s="1"/>
  <c r="T2450" i="18" s="1"/>
  <c r="R2386" i="18" a="1"/>
  <c r="R2386" i="18" s="1"/>
  <c r="T2386" i="18" s="1"/>
  <c r="R2322" i="18" a="1"/>
  <c r="R2322" i="18" s="1"/>
  <c r="T2322" i="18" s="1"/>
  <c r="R2258" i="18" a="1"/>
  <c r="R2258" i="18" s="1"/>
  <c r="T2258" i="18" s="1"/>
  <c r="R2194" i="18" a="1"/>
  <c r="R2194" i="18" s="1"/>
  <c r="R2833" i="18" a="1"/>
  <c r="R2833" i="18" s="1"/>
  <c r="T2833" i="18" s="1"/>
  <c r="R2705" i="18" a="1"/>
  <c r="R2705" i="18" s="1"/>
  <c r="T2705" i="18" s="1"/>
  <c r="R2641" i="18" a="1"/>
  <c r="R2641" i="18" s="1"/>
  <c r="T2641" i="18" s="1"/>
  <c r="R2577" i="18" a="1"/>
  <c r="R2577" i="18" s="1"/>
  <c r="T2577" i="18" s="1"/>
  <c r="R2513" i="18" a="1"/>
  <c r="R2513" i="18" s="1"/>
  <c r="T2513" i="18" s="1"/>
  <c r="R2449" i="18" a="1"/>
  <c r="R2449" i="18" s="1"/>
  <c r="T2449" i="18" s="1"/>
  <c r="R2385" i="18" a="1"/>
  <c r="R2385" i="18" s="1"/>
  <c r="T2385" i="18" s="1"/>
  <c r="R2321" i="18" a="1"/>
  <c r="R2321" i="18" s="1"/>
  <c r="R2257" i="18" a="1"/>
  <c r="R2257" i="18" s="1"/>
  <c r="T2257" i="18" s="1"/>
  <c r="R2193" i="18" a="1"/>
  <c r="R2193" i="18" s="1"/>
  <c r="T2193" i="18" s="1"/>
  <c r="R2840" i="18" a="1"/>
  <c r="R2840" i="18" s="1"/>
  <c r="T2840" i="18" s="1"/>
  <c r="R2776" i="18" a="1"/>
  <c r="R2776" i="18" s="1"/>
  <c r="T2776" i="18" s="1"/>
  <c r="R2712" i="18" a="1"/>
  <c r="R2712" i="18" s="1"/>
  <c r="T2712" i="18" s="1"/>
  <c r="R2584" i="18" a="1"/>
  <c r="R2584" i="18" s="1"/>
  <c r="T2584" i="18" s="1"/>
  <c r="R2520" i="18" a="1"/>
  <c r="R2520" i="18" s="1"/>
  <c r="R2456" i="18" a="1"/>
  <c r="R2456" i="18" s="1"/>
  <c r="T2456" i="18" s="1"/>
  <c r="R2392" i="18" a="1"/>
  <c r="R2392" i="18" s="1"/>
  <c r="T2392" i="18" s="1"/>
  <c r="R2328" i="18" a="1"/>
  <c r="R2328" i="18" s="1"/>
  <c r="R2264" i="18" a="1"/>
  <c r="R2264" i="18" s="1"/>
  <c r="T2264" i="18" s="1"/>
  <c r="R2810" i="18" a="1"/>
  <c r="R2810" i="18" s="1"/>
  <c r="T2810" i="18" s="1"/>
  <c r="R2746" i="18" a="1"/>
  <c r="R2746" i="18" s="1"/>
  <c r="T2746" i="18" s="1"/>
  <c r="R2682" i="18" a="1"/>
  <c r="R2682" i="18" s="1"/>
  <c r="T2682" i="18" s="1"/>
  <c r="R2618" i="18" a="1"/>
  <c r="R2618" i="18" s="1"/>
  <c r="T2618" i="18" s="1"/>
  <c r="R2554" i="18" a="1"/>
  <c r="R2554" i="18" s="1"/>
  <c r="T2554" i="18" s="1"/>
  <c r="R2490" i="18" a="1"/>
  <c r="R2490" i="18" s="1"/>
  <c r="T2490" i="18" s="1"/>
  <c r="R2426" i="18" a="1"/>
  <c r="R2426" i="18" s="1"/>
  <c r="T2426" i="18" s="1"/>
  <c r="R2362" i="18" a="1"/>
  <c r="R2362" i="18" s="1"/>
  <c r="T2362" i="18" s="1"/>
  <c r="R2298" i="18" a="1"/>
  <c r="R2298" i="18" s="1"/>
  <c r="T2298" i="18" s="1"/>
  <c r="R2234" i="18" a="1"/>
  <c r="R2234" i="18" s="1"/>
  <c r="T2234" i="18" s="1"/>
  <c r="R2170" i="18" a="1"/>
  <c r="R2170" i="18" s="1"/>
  <c r="R2873" i="18" a="1"/>
  <c r="R2873" i="18" s="1"/>
  <c r="T2873" i="18" s="1"/>
  <c r="R2745" i="18" a="1"/>
  <c r="R2745" i="18" s="1"/>
  <c r="T2745" i="18" s="1"/>
  <c r="R2681" i="18" a="1"/>
  <c r="R2681" i="18" s="1"/>
  <c r="T2681" i="18" s="1"/>
  <c r="R2553" i="18" a="1"/>
  <c r="R2553" i="18" s="1"/>
  <c r="T2553" i="18" s="1"/>
  <c r="R2489" i="18" a="1"/>
  <c r="R2489" i="18" s="1"/>
  <c r="T2489" i="18" s="1"/>
  <c r="R2297" i="18" a="1"/>
  <c r="R2297" i="18" s="1"/>
  <c r="T2297" i="18" s="1"/>
  <c r="R2233" i="18" a="1"/>
  <c r="R2233" i="18" s="1"/>
  <c r="T2233" i="18" s="1"/>
  <c r="R2169" i="18" a="1"/>
  <c r="R2169" i="18" s="1"/>
  <c r="T2169" i="18" s="1"/>
  <c r="R2880" i="18" a="1"/>
  <c r="R2880" i="18" s="1"/>
  <c r="T2880" i="18" s="1"/>
  <c r="R2816" i="18" a="1"/>
  <c r="R2816" i="18" s="1"/>
  <c r="T2816" i="18" s="1"/>
  <c r="R2688" i="18" a="1"/>
  <c r="R2688" i="18" s="1"/>
  <c r="T2688" i="18" s="1"/>
  <c r="R2624" i="18" a="1"/>
  <c r="R2624" i="18" s="1"/>
  <c r="T2624" i="18" s="1"/>
  <c r="R2560" i="18" a="1"/>
  <c r="R2560" i="18" s="1"/>
  <c r="T2560" i="18" s="1"/>
  <c r="R2432" i="18" a="1"/>
  <c r="R2432" i="18" s="1"/>
  <c r="T2432" i="18" s="1"/>
  <c r="R2304" i="18" a="1"/>
  <c r="R2304" i="18" s="1"/>
  <c r="T2304" i="18" s="1"/>
  <c r="R2240" i="18" a="1"/>
  <c r="R2240" i="18" s="1"/>
  <c r="T2240" i="18" s="1"/>
  <c r="R2850" i="18" a="1"/>
  <c r="R2850" i="18" s="1"/>
  <c r="T2850" i="18" s="1"/>
  <c r="R2786" i="18" a="1"/>
  <c r="R2786" i="18" s="1"/>
  <c r="T2786" i="18" s="1"/>
  <c r="R2658" i="18" a="1"/>
  <c r="R2658" i="18" s="1"/>
  <c r="T2658" i="18" s="1"/>
  <c r="R2594" i="18" a="1"/>
  <c r="R2594" i="18" s="1"/>
  <c r="T2594" i="18" s="1"/>
  <c r="R2530" i="18" a="1"/>
  <c r="R2530" i="18" s="1"/>
  <c r="T2530" i="18" s="1"/>
  <c r="R2466" i="18" a="1"/>
  <c r="R2466" i="18" s="1"/>
  <c r="T2466" i="18" s="1"/>
  <c r="R2402" i="18" a="1"/>
  <c r="R2402" i="18" s="1"/>
  <c r="T2402" i="18" s="1"/>
  <c r="R2338" i="18" a="1"/>
  <c r="R2338" i="18" s="1"/>
  <c r="T2338" i="18" s="1"/>
  <c r="R2849" i="18" a="1"/>
  <c r="R2849" i="18" s="1"/>
  <c r="T2849" i="18" s="1"/>
  <c r="R2785" i="18" a="1"/>
  <c r="R2785" i="18" s="1"/>
  <c r="T2785" i="18" s="1"/>
  <c r="R2721" i="18" a="1"/>
  <c r="R2721" i="18" s="1"/>
  <c r="T2721" i="18" s="1"/>
  <c r="R2593" i="18" a="1"/>
  <c r="R2593" i="18" s="1"/>
  <c r="T2593" i="18" s="1"/>
  <c r="R2529" i="18" a="1"/>
  <c r="R2529" i="18" s="1"/>
  <c r="T2529" i="18" s="1"/>
  <c r="R2401" i="18" a="1"/>
  <c r="R2401" i="18" s="1"/>
  <c r="T2401" i="18" s="1"/>
  <c r="R2337" i="18" a="1"/>
  <c r="R2337" i="18" s="1"/>
  <c r="T2337" i="18" s="1"/>
  <c r="R2209" i="18" a="1"/>
  <c r="R2209" i="18" s="1"/>
  <c r="T2209" i="18" s="1"/>
  <c r="R2856" i="18" a="1"/>
  <c r="R2856" i="18" s="1"/>
  <c r="T2856" i="18" s="1"/>
  <c r="R2792" i="18" a="1"/>
  <c r="R2792" i="18" s="1"/>
  <c r="T2792" i="18" s="1"/>
  <c r="R2728" i="18" a="1"/>
  <c r="R2728" i="18" s="1"/>
  <c r="T2728" i="18" s="1"/>
  <c r="R2664" i="18" a="1"/>
  <c r="R2664" i="18" s="1"/>
  <c r="T2664" i="18" s="1"/>
  <c r="R2600" i="18" a="1"/>
  <c r="R2600" i="18" s="1"/>
  <c r="T2600" i="18" s="1"/>
  <c r="R2536" i="18" a="1"/>
  <c r="R2536" i="18" s="1"/>
  <c r="T2536" i="18" s="1"/>
  <c r="R2344" i="18" a="1"/>
  <c r="R2344" i="18" s="1"/>
  <c r="T2344" i="18" s="1"/>
  <c r="R2216" i="18" a="1"/>
  <c r="R2216" i="18" s="1"/>
  <c r="T2216" i="18" s="1"/>
  <c r="R2855" i="18" a="1"/>
  <c r="R2855" i="18" s="1"/>
  <c r="T2855" i="18" s="1"/>
  <c r="R2791" i="18" a="1"/>
  <c r="R2791" i="18" s="1"/>
  <c r="T2791" i="18" s="1"/>
  <c r="R2663" i="18" a="1"/>
  <c r="R2663" i="18" s="1"/>
  <c r="T2663" i="18" s="1"/>
  <c r="R2599" i="18" a="1"/>
  <c r="R2599" i="18" s="1"/>
  <c r="T2599" i="18" s="1"/>
  <c r="R2535" i="18" a="1"/>
  <c r="R2535" i="18" s="1"/>
  <c r="T2535" i="18" s="1"/>
  <c r="R2407" i="18" a="1"/>
  <c r="R2407" i="18" s="1"/>
  <c r="T2407" i="18" s="1"/>
  <c r="R2279" i="18" a="1"/>
  <c r="R2279" i="18" s="1"/>
  <c r="T2279" i="18" s="1"/>
  <c r="R2854" i="18" a="1"/>
  <c r="R2854" i="18" s="1"/>
  <c r="T2854" i="18" s="1"/>
  <c r="R2726" i="18" a="1"/>
  <c r="R2726" i="18" s="1"/>
  <c r="T2726" i="18" s="1"/>
  <c r="R2662" i="18" a="1"/>
  <c r="R2662" i="18" s="1"/>
  <c r="T2662" i="18" s="1"/>
  <c r="R2598" i="18" a="1"/>
  <c r="R2598" i="18" s="1"/>
  <c r="T2598" i="18" s="1"/>
  <c r="R2534" i="18" a="1"/>
  <c r="R2534" i="18" s="1"/>
  <c r="T2534" i="18" s="1"/>
  <c r="R2470" i="18" a="1"/>
  <c r="R2470" i="18" s="1"/>
  <c r="T2470" i="18" s="1"/>
  <c r="R2406" i="18" a="1"/>
  <c r="R2406" i="18" s="1"/>
  <c r="T2406" i="18" s="1"/>
  <c r="R2342" i="18" a="1"/>
  <c r="R2342" i="18" s="1"/>
  <c r="T2342" i="18" s="1"/>
  <c r="R2214" i="18" a="1"/>
  <c r="R2214" i="18" s="1"/>
  <c r="R2885" i="18" a="1"/>
  <c r="R2885" i="18" s="1"/>
  <c r="T2885" i="18" s="1"/>
  <c r="R2821" i="18" a="1"/>
  <c r="R2821" i="18" s="1"/>
  <c r="T2821" i="18" s="1"/>
  <c r="R2757" i="18" a="1"/>
  <c r="R2757" i="18" s="1"/>
  <c r="T2757" i="18" s="1"/>
  <c r="R2629" i="18" a="1"/>
  <c r="R2629" i="18" s="1"/>
  <c r="T2629" i="18" s="1"/>
  <c r="R2565" i="18" a="1"/>
  <c r="R2565" i="18" s="1"/>
  <c r="T2565" i="18" s="1"/>
  <c r="R2501" i="18" a="1"/>
  <c r="R2501" i="18" s="1"/>
  <c r="T2501" i="18" s="1"/>
  <c r="R2437" i="18" a="1"/>
  <c r="R2437" i="18" s="1"/>
  <c r="T2437" i="18" s="1"/>
  <c r="R2373" i="18" a="1"/>
  <c r="R2373" i="18" s="1"/>
  <c r="T2373" i="18" s="1"/>
  <c r="R2309" i="18" a="1"/>
  <c r="R2309" i="18" s="1"/>
  <c r="T2309" i="18" s="1"/>
  <c r="R2245" i="18" a="1"/>
  <c r="R2245" i="18" s="1"/>
  <c r="T2245" i="18" s="1"/>
  <c r="R2836" i="18" a="1"/>
  <c r="R2836" i="18" s="1"/>
  <c r="T2836" i="18" s="1"/>
  <c r="R2772" i="18" a="1"/>
  <c r="R2772" i="18" s="1"/>
  <c r="T2772" i="18" s="1"/>
  <c r="R2708" i="18" a="1"/>
  <c r="R2708" i="18" s="1"/>
  <c r="T2708" i="18" s="1"/>
  <c r="R2644" i="18" a="1"/>
  <c r="R2644" i="18" s="1"/>
  <c r="T2644" i="18" s="1"/>
  <c r="R2580" i="18" a="1"/>
  <c r="R2580" i="18" s="1"/>
  <c r="T2580" i="18" s="1"/>
  <c r="R2516" i="18" a="1"/>
  <c r="R2516" i="18" s="1"/>
  <c r="T2516" i="18" s="1"/>
  <c r="R2452" i="18" a="1"/>
  <c r="R2452" i="18" s="1"/>
  <c r="T2452" i="18" s="1"/>
  <c r="R2388" i="18" a="1"/>
  <c r="R2388" i="18" s="1"/>
  <c r="R2324" i="18" a="1"/>
  <c r="R2324" i="18" s="1"/>
  <c r="T2324" i="18" s="1"/>
  <c r="R2639" i="18" a="1"/>
  <c r="R2639" i="18" s="1"/>
  <c r="T2639" i="18" s="1"/>
  <c r="R2511" i="18" a="1"/>
  <c r="R2511" i="18" s="1"/>
  <c r="T2511" i="18" s="1"/>
  <c r="R2447" i="18" a="1"/>
  <c r="R2447" i="18" s="1"/>
  <c r="T2447" i="18" s="1"/>
  <c r="R2383" i="18" a="1"/>
  <c r="R2383" i="18" s="1"/>
  <c r="T2383" i="18" s="1"/>
  <c r="R2255" i="18" a="1"/>
  <c r="R2255" i="18" s="1"/>
  <c r="T2255" i="18" s="1"/>
  <c r="R2830" i="18" a="1"/>
  <c r="R2830" i="18" s="1"/>
  <c r="T2830" i="18" s="1"/>
  <c r="R2702" i="18" a="1"/>
  <c r="R2702" i="18" s="1"/>
  <c r="T2702" i="18" s="1"/>
  <c r="R2638" i="18" a="1"/>
  <c r="R2638" i="18" s="1"/>
  <c r="T2638" i="18" s="1"/>
  <c r="R2574" i="18" a="1"/>
  <c r="R2574" i="18" s="1"/>
  <c r="T2574" i="18" s="1"/>
  <c r="R2510" i="18" a="1"/>
  <c r="R2510" i="18" s="1"/>
  <c r="T2510" i="18" s="1"/>
  <c r="R2446" i="18" a="1"/>
  <c r="R2446" i="18" s="1"/>
  <c r="T2446" i="18" s="1"/>
  <c r="R2382" i="18" a="1"/>
  <c r="R2382" i="18" s="1"/>
  <c r="T2382" i="18" s="1"/>
  <c r="R2318" i="18" a="1"/>
  <c r="R2318" i="18" s="1"/>
  <c r="T2318" i="18" s="1"/>
  <c r="R2254" i="18" a="1"/>
  <c r="R2254" i="18" s="1"/>
  <c r="T2254" i="18" s="1"/>
  <c r="R2190" i="18" a="1"/>
  <c r="R2190" i="18" s="1"/>
  <c r="R2861" i="18" a="1"/>
  <c r="R2861" i="18" s="1"/>
  <c r="T2861" i="18" s="1"/>
  <c r="R2797" i="18" a="1"/>
  <c r="R2797" i="18" s="1"/>
  <c r="T2797" i="18" s="1"/>
  <c r="R2733" i="18" a="1"/>
  <c r="R2733" i="18" s="1"/>
  <c r="T2733" i="18" s="1"/>
  <c r="R2669" i="18" a="1"/>
  <c r="R2669" i="18" s="1"/>
  <c r="T2669" i="18" s="1"/>
  <c r="R2605" i="18" a="1"/>
  <c r="R2605" i="18" s="1"/>
  <c r="T2605" i="18" s="1"/>
  <c r="R2541" i="18" a="1"/>
  <c r="R2541" i="18" s="1"/>
  <c r="T2541" i="18" s="1"/>
  <c r="R2477" i="18" a="1"/>
  <c r="R2477" i="18" s="1"/>
  <c r="T2477" i="18" s="1"/>
  <c r="R2349" i="18" a="1"/>
  <c r="R2349" i="18" s="1"/>
  <c r="T2349" i="18" s="1"/>
  <c r="R2285" i="18" a="1"/>
  <c r="R2285" i="18" s="1"/>
  <c r="T2285" i="18" s="1"/>
  <c r="R2876" i="18" a="1"/>
  <c r="R2876" i="18" s="1"/>
  <c r="T2876" i="18" s="1"/>
  <c r="R2748" i="18" a="1"/>
  <c r="R2748" i="18" s="1"/>
  <c r="T2748" i="18" s="1"/>
  <c r="R2684" i="18" a="1"/>
  <c r="R2684" i="18" s="1"/>
  <c r="T2684" i="18" s="1"/>
  <c r="R2620" i="18" a="1"/>
  <c r="R2620" i="18" s="1"/>
  <c r="T2620" i="18" s="1"/>
  <c r="R2556" i="18" a="1"/>
  <c r="R2556" i="18" s="1"/>
  <c r="T2556" i="18" s="1"/>
  <c r="R2300" i="18" a="1"/>
  <c r="R2300" i="18" s="1"/>
  <c r="T2300" i="18" s="1"/>
  <c r="R2871" i="18" a="1"/>
  <c r="R2871" i="18" s="1"/>
  <c r="T2871" i="18" s="1"/>
  <c r="R2743" i="18" a="1"/>
  <c r="R2743" i="18" s="1"/>
  <c r="T2743" i="18" s="1"/>
  <c r="R2679" i="18" a="1"/>
  <c r="R2679" i="18" s="1"/>
  <c r="T2679" i="18" s="1"/>
  <c r="R2615" i="18" a="1"/>
  <c r="R2615" i="18" s="1"/>
  <c r="T2615" i="18" s="1"/>
  <c r="R2551" i="18" a="1"/>
  <c r="R2551" i="18" s="1"/>
  <c r="T2551" i="18" s="1"/>
  <c r="R2487" i="18" a="1"/>
  <c r="R2487" i="18" s="1"/>
  <c r="T2487" i="18" s="1"/>
  <c r="R2423" i="18" a="1"/>
  <c r="R2423" i="18" s="1"/>
  <c r="T2423" i="18" s="1"/>
  <c r="R2359" i="18" a="1"/>
  <c r="R2359" i="18" s="1"/>
  <c r="T2359" i="18" s="1"/>
  <c r="R2295" i="18" a="1"/>
  <c r="R2295" i="18" s="1"/>
  <c r="T2295" i="18" s="1"/>
  <c r="R2167" i="18" a="1"/>
  <c r="R2167" i="18" s="1"/>
  <c r="T2167" i="18" s="1"/>
  <c r="R2870" i="18" a="1"/>
  <c r="R2870" i="18" s="1"/>
  <c r="T2870" i="18" s="1"/>
  <c r="R2806" i="18" a="1"/>
  <c r="R2806" i="18" s="1"/>
  <c r="T2806" i="18" s="1"/>
  <c r="R2742" i="18" a="1"/>
  <c r="R2742" i="18" s="1"/>
  <c r="T2742" i="18" s="1"/>
  <c r="R2678" i="18" a="1"/>
  <c r="R2678" i="18" s="1"/>
  <c r="T2678" i="18" s="1"/>
  <c r="R2614" i="18" a="1"/>
  <c r="R2614" i="18" s="1"/>
  <c r="T2614" i="18" s="1"/>
  <c r="R2550" i="18" a="1"/>
  <c r="R2550" i="18" s="1"/>
  <c r="T2550" i="18" s="1"/>
  <c r="R2486" i="18" a="1"/>
  <c r="R2486" i="18" s="1"/>
  <c r="T2486" i="18" s="1"/>
  <c r="R2422" i="18" a="1"/>
  <c r="R2422" i="18" s="1"/>
  <c r="T2422" i="18" s="1"/>
  <c r="R2358" i="18" a="1"/>
  <c r="R2358" i="18" s="1"/>
  <c r="T2358" i="18" s="1"/>
  <c r="R2294" i="18" a="1"/>
  <c r="R2294" i="18" s="1"/>
  <c r="R2166" i="18" a="1"/>
  <c r="R2166" i="18" s="1"/>
  <c r="T2166" i="18" s="1"/>
  <c r="R2837" i="18" a="1"/>
  <c r="R2837" i="18" s="1"/>
  <c r="T2837" i="18" s="1"/>
  <c r="R2773" i="18" a="1"/>
  <c r="R2773" i="18" s="1"/>
  <c r="T2773" i="18" s="1"/>
  <c r="R2709" i="18" a="1"/>
  <c r="R2709" i="18" s="1"/>
  <c r="T2709" i="18" s="1"/>
  <c r="R2645" i="18" a="1"/>
  <c r="R2645" i="18" s="1"/>
  <c r="T2645" i="18" s="1"/>
  <c r="R2581" i="18" a="1"/>
  <c r="R2581" i="18" s="1"/>
  <c r="T2581" i="18" s="1"/>
  <c r="R2517" i="18" a="1"/>
  <c r="R2517" i="18" s="1"/>
  <c r="T2517" i="18" s="1"/>
  <c r="R2389" i="18" a="1"/>
  <c r="R2389" i="18" s="1"/>
  <c r="T2389" i="18" s="1"/>
  <c r="R2261" i="18" a="1"/>
  <c r="R2261" i="18" s="1"/>
  <c r="T2261" i="18" s="1"/>
  <c r="R2197" i="18" a="1"/>
  <c r="R2197" i="18" s="1"/>
  <c r="T2197" i="18" s="1"/>
  <c r="R2852" i="18" a="1"/>
  <c r="R2852" i="18" s="1"/>
  <c r="R2788" i="18" a="1"/>
  <c r="R2788" i="18" s="1"/>
  <c r="R2660" i="18" a="1"/>
  <c r="R2660" i="18" s="1"/>
  <c r="R2596" i="18" a="1"/>
  <c r="R2596" i="18" s="1"/>
  <c r="R2532" i="18" a="1"/>
  <c r="R2532" i="18" s="1"/>
  <c r="T2532" i="18" s="1"/>
  <c r="R2404" i="18" a="1"/>
  <c r="R2404" i="18" s="1"/>
  <c r="T2404" i="18" s="1"/>
  <c r="R2847" i="18" a="1"/>
  <c r="R2847" i="18" s="1"/>
  <c r="T2847" i="18" s="1"/>
  <c r="R2719" i="18" a="1"/>
  <c r="R2719" i="18" s="1"/>
  <c r="T2719" i="18" s="1"/>
  <c r="R2655" i="18" a="1"/>
  <c r="R2655" i="18" s="1"/>
  <c r="T2655" i="18" s="1"/>
  <c r="R2591" i="18" a="1"/>
  <c r="R2591" i="18" s="1"/>
  <c r="T2591" i="18" s="1"/>
  <c r="R2527" i="18" a="1"/>
  <c r="R2527" i="18" s="1"/>
  <c r="T2527" i="18" s="1"/>
  <c r="R2463" i="18" a="1"/>
  <c r="R2463" i="18" s="1"/>
  <c r="T2463" i="18" s="1"/>
  <c r="R2399" i="18" a="1"/>
  <c r="R2399" i="18" s="1"/>
  <c r="T2399" i="18" s="1"/>
  <c r="R2335" i="18" a="1"/>
  <c r="R2335" i="18" s="1"/>
  <c r="T2335" i="18" s="1"/>
  <c r="R2846" i="18" a="1"/>
  <c r="R2846" i="18" s="1"/>
  <c r="T2846" i="18" s="1"/>
  <c r="R2718" i="18" a="1"/>
  <c r="R2718" i="18" s="1"/>
  <c r="T2718" i="18" s="1"/>
  <c r="R2590" i="18" a="1"/>
  <c r="R2590" i="18" s="1"/>
  <c r="R2526" i="18" a="1"/>
  <c r="R2526" i="18" s="1"/>
  <c r="R2398" i="18" a="1"/>
  <c r="R2398" i="18" s="1"/>
  <c r="T2398" i="18" s="1"/>
  <c r="R2334" i="18" a="1"/>
  <c r="R2334" i="18" s="1"/>
  <c r="R2206" i="18" a="1"/>
  <c r="R2206" i="18" s="1"/>
  <c r="R2877" i="18" a="1"/>
  <c r="R2877" i="18" s="1"/>
  <c r="T2877" i="18" s="1"/>
  <c r="R2813" i="18" a="1"/>
  <c r="R2813" i="18" s="1"/>
  <c r="T2813" i="18" s="1"/>
  <c r="R2749" i="18" a="1"/>
  <c r="R2749" i="18" s="1"/>
  <c r="T2749" i="18" s="1"/>
  <c r="R2685" i="18" a="1"/>
  <c r="R2685" i="18" s="1"/>
  <c r="T2685" i="18" s="1"/>
  <c r="R2557" i="18" a="1"/>
  <c r="R2557" i="18" s="1"/>
  <c r="T2557" i="18" s="1"/>
  <c r="R2429" i="18" a="1"/>
  <c r="R2429" i="18" s="1"/>
  <c r="T2429" i="18" s="1"/>
  <c r="R2365" i="18" a="1"/>
  <c r="R2365" i="18" s="1"/>
  <c r="T2365" i="18" s="1"/>
  <c r="R2237" i="18" a="1"/>
  <c r="R2237" i="18" s="1"/>
  <c r="T2237" i="18" s="1"/>
  <c r="R2173" i="18" a="1"/>
  <c r="R2173" i="18" s="1"/>
  <c r="R2892" i="18" a="1"/>
  <c r="R2892" i="18" s="1"/>
  <c r="T2892" i="18" s="1"/>
  <c r="R2828" i="18" a="1"/>
  <c r="R2828" i="18" s="1"/>
  <c r="T2828" i="18" s="1"/>
  <c r="R2764" i="18" a="1"/>
  <c r="R2764" i="18" s="1"/>
  <c r="T2764" i="18" s="1"/>
  <c r="R2700" i="18" a="1"/>
  <c r="R2700" i="18" s="1"/>
  <c r="T2700" i="18" s="1"/>
  <c r="R2636" i="18" a="1"/>
  <c r="R2636" i="18" s="1"/>
  <c r="T2636" i="18" s="1"/>
  <c r="R2572" i="18" a="1"/>
  <c r="R2572" i="18" s="1"/>
  <c r="T2572" i="18" s="1"/>
  <c r="R2508" i="18" a="1"/>
  <c r="R2508" i="18" s="1"/>
  <c r="T2508" i="18" s="1"/>
  <c r="R2444" i="18" a="1"/>
  <c r="R2444" i="18" s="1"/>
  <c r="T2444" i="18" s="1"/>
  <c r="R2380" i="18" a="1"/>
  <c r="R2380" i="18" s="1"/>
  <c r="T2380" i="18" s="1"/>
  <c r="R2887" i="18" a="1"/>
  <c r="R2887" i="18" s="1"/>
  <c r="T2887" i="18" s="1"/>
  <c r="R2823" i="18" a="1"/>
  <c r="R2823" i="18" s="1"/>
  <c r="T2823" i="18" s="1"/>
  <c r="R2759" i="18" a="1"/>
  <c r="R2759" i="18" s="1"/>
  <c r="T2759" i="18" s="1"/>
  <c r="R2631" i="18" a="1"/>
  <c r="R2631" i="18" s="1"/>
  <c r="T2631" i="18" s="1"/>
  <c r="R2567" i="18" a="1"/>
  <c r="R2567" i="18" s="1"/>
  <c r="T2567" i="18" s="1"/>
  <c r="R2503" i="18" a="1"/>
  <c r="R2503" i="18" s="1"/>
  <c r="T2503" i="18" s="1"/>
  <c r="R2439" i="18" a="1"/>
  <c r="R2439" i="18" s="1"/>
  <c r="T2439" i="18" s="1"/>
  <c r="R2375" i="18" a="1"/>
  <c r="R2375" i="18" s="1"/>
  <c r="T2375" i="18" s="1"/>
  <c r="R2247" i="18" a="1"/>
  <c r="R2247" i="18" s="1"/>
  <c r="T2247" i="18" s="1"/>
  <c r="R2183" i="18" a="1"/>
  <c r="R2183" i="18" s="1"/>
  <c r="T2183" i="18" s="1"/>
  <c r="R2886" i="18" a="1"/>
  <c r="R2886" i="18" s="1"/>
  <c r="T2886" i="18" s="1"/>
  <c r="R2822" i="18" a="1"/>
  <c r="R2822" i="18" s="1"/>
  <c r="T2822" i="18" s="1"/>
  <c r="R2694" i="18" a="1"/>
  <c r="R2694" i="18" s="1"/>
  <c r="T2694" i="18" s="1"/>
  <c r="R2630" i="18" a="1"/>
  <c r="R2630" i="18" s="1"/>
  <c r="T2630" i="18" s="1"/>
  <c r="R2566" i="18" a="1"/>
  <c r="R2566" i="18" s="1"/>
  <c r="T2566" i="18" s="1"/>
  <c r="R2502" i="18" a="1"/>
  <c r="R2502" i="18" s="1"/>
  <c r="T2502" i="18" s="1"/>
  <c r="R2438" i="18" a="1"/>
  <c r="R2438" i="18" s="1"/>
  <c r="T2438" i="18" s="1"/>
  <c r="R2374" i="18" a="1"/>
  <c r="R2374" i="18" s="1"/>
  <c r="T2374" i="18" s="1"/>
  <c r="R2310" i="18" a="1"/>
  <c r="R2310" i="18" s="1"/>
  <c r="T2310" i="18" s="1"/>
  <c r="R2246" i="18" a="1"/>
  <c r="R2246" i="18" s="1"/>
  <c r="T2246" i="18" s="1"/>
  <c r="R2182" i="18" a="1"/>
  <c r="R2182" i="18" s="1"/>
  <c r="R2661" i="18" a="1"/>
  <c r="R2661" i="18" s="1"/>
  <c r="T2661" i="18" s="1"/>
  <c r="R2533" i="18" a="1"/>
  <c r="R2533" i="18" s="1"/>
  <c r="T2533" i="18" s="1"/>
  <c r="R2469" i="18" a="1"/>
  <c r="R2469" i="18" s="1"/>
  <c r="T2469" i="18" s="1"/>
  <c r="R2405" i="18" a="1"/>
  <c r="R2405" i="18" s="1"/>
  <c r="T2405" i="18" s="1"/>
  <c r="R2341" i="18" a="1"/>
  <c r="R2341" i="18" s="1"/>
  <c r="T2341" i="18" s="1"/>
  <c r="R2804" i="18" a="1"/>
  <c r="R2804" i="18" s="1"/>
  <c r="T2804" i="18" s="1"/>
  <c r="R2740" i="18" a="1"/>
  <c r="R2740" i="18" s="1"/>
  <c r="T2740" i="18" s="1"/>
  <c r="R2612" i="18" a="1"/>
  <c r="R2612" i="18" s="1"/>
  <c r="T2612" i="18" s="1"/>
  <c r="R2548" i="18" a="1"/>
  <c r="R2548" i="18" s="1"/>
  <c r="T2548" i="18" s="1"/>
  <c r="R2484" i="18" a="1"/>
  <c r="R2484" i="18" s="1"/>
  <c r="T2484" i="18" s="1"/>
  <c r="R2735" i="18" a="1"/>
  <c r="R2735" i="18" s="1"/>
  <c r="T2735" i="18" s="1"/>
  <c r="R2671" i="18" a="1"/>
  <c r="R2671" i="18" s="1"/>
  <c r="T2671" i="18" s="1"/>
  <c r="R2607" i="18" a="1"/>
  <c r="R2607" i="18" s="1"/>
  <c r="T2607" i="18" s="1"/>
  <c r="R2543" i="18" a="1"/>
  <c r="R2543" i="18" s="1"/>
  <c r="T2543" i="18" s="1"/>
  <c r="R2479" i="18" a="1"/>
  <c r="R2479" i="18" s="1"/>
  <c r="T2479" i="18" s="1"/>
  <c r="R2415" i="18" a="1"/>
  <c r="R2415" i="18" s="1"/>
  <c r="T2415" i="18" s="1"/>
  <c r="R2351" i="18" a="1"/>
  <c r="R2351" i="18" s="1"/>
  <c r="T2351" i="18" s="1"/>
  <c r="R2287" i="18" a="1"/>
  <c r="R2287" i="18" s="1"/>
  <c r="T2287" i="18" s="1"/>
  <c r="R2862" i="18" a="1"/>
  <c r="R2862" i="18" s="1"/>
  <c r="T2862" i="18" s="1"/>
  <c r="R2798" i="18" a="1"/>
  <c r="R2798" i="18" s="1"/>
  <c r="T2798" i="18" s="1"/>
  <c r="R2734" i="18" a="1"/>
  <c r="R2734" i="18" s="1"/>
  <c r="T2734" i="18" s="1"/>
  <c r="R2670" i="18" a="1"/>
  <c r="R2670" i="18" s="1"/>
  <c r="T2670" i="18" s="1"/>
  <c r="R2606" i="18" a="1"/>
  <c r="R2606" i="18" s="1"/>
  <c r="T2606" i="18" s="1"/>
  <c r="R2542" i="18" a="1"/>
  <c r="R2542" i="18" s="1"/>
  <c r="T2542" i="18" s="1"/>
  <c r="R2478" i="18" a="1"/>
  <c r="R2478" i="18" s="1"/>
  <c r="T2478" i="18" s="1"/>
  <c r="R2350" i="18" a="1"/>
  <c r="R2350" i="18" s="1"/>
  <c r="T2350" i="18" s="1"/>
  <c r="R2286" i="18" a="1"/>
  <c r="R2286" i="18" s="1"/>
  <c r="T2286" i="18" s="1"/>
  <c r="R2158" i="18" a="1"/>
  <c r="R2158" i="18" s="1"/>
  <c r="T2158" i="18" s="1"/>
  <c r="R2893" i="18" a="1"/>
  <c r="R2893" i="18" s="1"/>
  <c r="T2893" i="18" s="1"/>
  <c r="R2829" i="18" a="1"/>
  <c r="R2829" i="18" s="1"/>
  <c r="T2829" i="18" s="1"/>
  <c r="R2765" i="18" a="1"/>
  <c r="R2765" i="18" s="1"/>
  <c r="T2765" i="18" s="1"/>
  <c r="R2701" i="18" a="1"/>
  <c r="R2701" i="18" s="1"/>
  <c r="T2701" i="18" s="1"/>
  <c r="R2637" i="18" a="1"/>
  <c r="R2637" i="18" s="1"/>
  <c r="T2637" i="18" s="1"/>
  <c r="R2573" i="18" a="1"/>
  <c r="R2573" i="18" s="1"/>
  <c r="T2573" i="18" s="1"/>
  <c r="R2509" i="18" a="1"/>
  <c r="R2509" i="18" s="1"/>
  <c r="T2509" i="18" s="1"/>
  <c r="R2381" i="18" a="1"/>
  <c r="R2381" i="18" s="1"/>
  <c r="T2381" i="18" s="1"/>
  <c r="R2317" i="18" a="1"/>
  <c r="R2317" i="18" s="1"/>
  <c r="T2317" i="18" s="1"/>
  <c r="R2253" i="18" a="1"/>
  <c r="R2253" i="18" s="1"/>
  <c r="T2253" i="18" s="1"/>
  <c r="R2780" i="18" a="1"/>
  <c r="R2780" i="18" s="1"/>
  <c r="R2652" i="18" a="1"/>
  <c r="R2652" i="18" s="1"/>
  <c r="R2588" i="18" a="1"/>
  <c r="R2588" i="18" s="1"/>
  <c r="T2588" i="18" s="1"/>
  <c r="R2524" i="18" a="1"/>
  <c r="R2524" i="18" s="1"/>
  <c r="T2524" i="18" s="1"/>
  <c r="R2460" i="18" a="1"/>
  <c r="R2460" i="18" s="1"/>
  <c r="T2460" i="18" s="1"/>
  <c r="R2396" i="18" a="1"/>
  <c r="R2396" i="18" s="1"/>
  <c r="T2396" i="18" s="1"/>
  <c r="R2332" i="18" a="1"/>
  <c r="R2332" i="18" s="1"/>
  <c r="T2332" i="18" s="1"/>
  <c r="R2839" i="18" a="1"/>
  <c r="R2839" i="18" s="1"/>
  <c r="T2839" i="18" s="1"/>
  <c r="R2711" i="18" a="1"/>
  <c r="R2711" i="18" s="1"/>
  <c r="T2711" i="18" s="1"/>
  <c r="R2647" i="18" a="1"/>
  <c r="R2647" i="18" s="1"/>
  <c r="T2647" i="18" s="1"/>
  <c r="R2583" i="18" a="1"/>
  <c r="R2583" i="18" s="1"/>
  <c r="T2583" i="18" s="1"/>
  <c r="R2519" i="18" a="1"/>
  <c r="R2519" i="18" s="1"/>
  <c r="T2519" i="18" s="1"/>
  <c r="R2455" i="18" a="1"/>
  <c r="R2455" i="18" s="1"/>
  <c r="T2455" i="18" s="1"/>
  <c r="R2327" i="18" a="1"/>
  <c r="R2327" i="18" s="1"/>
  <c r="T2327" i="18" s="1"/>
  <c r="R2199" i="18" a="1"/>
  <c r="R2199" i="18" s="1"/>
  <c r="T2199" i="18" s="1"/>
  <c r="R2838" i="18" a="1"/>
  <c r="R2838" i="18" s="1"/>
  <c r="T2838" i="18" s="1"/>
  <c r="R2774" i="18" a="1"/>
  <c r="R2774" i="18" s="1"/>
  <c r="T2774" i="18" s="1"/>
  <c r="R2646" i="18" a="1"/>
  <c r="R2646" i="18" s="1"/>
  <c r="T2646" i="18" s="1"/>
  <c r="R2582" i="18" a="1"/>
  <c r="R2582" i="18" s="1"/>
  <c r="T2582" i="18" s="1"/>
  <c r="R2518" i="18" a="1"/>
  <c r="R2518" i="18" s="1"/>
  <c r="T2518" i="18" s="1"/>
  <c r="R2454" i="18" a="1"/>
  <c r="R2454" i="18" s="1"/>
  <c r="T2454" i="18" s="1"/>
  <c r="R2390" i="18" a="1"/>
  <c r="R2390" i="18" s="1"/>
  <c r="T2390" i="18" s="1"/>
  <c r="R2262" i="18" a="1"/>
  <c r="R2262" i="18" s="1"/>
  <c r="T2262" i="18" s="1"/>
  <c r="R2198" i="18" a="1"/>
  <c r="R2198" i="18" s="1"/>
  <c r="R2869" i="18" a="1"/>
  <c r="R2869" i="18" s="1"/>
  <c r="T2869" i="18" s="1"/>
  <c r="R2741" i="18" a="1"/>
  <c r="R2741" i="18" s="1"/>
  <c r="T2741" i="18" s="1"/>
  <c r="R2677" i="18" a="1"/>
  <c r="R2677" i="18" s="1"/>
  <c r="T2677" i="18" s="1"/>
  <c r="R2613" i="18" a="1"/>
  <c r="R2613" i="18" s="1"/>
  <c r="T2613" i="18" s="1"/>
  <c r="R2549" i="18" a="1"/>
  <c r="R2549" i="18" s="1"/>
  <c r="T2549" i="18" s="1"/>
  <c r="R2485" i="18" a="1"/>
  <c r="R2485" i="18" s="1"/>
  <c r="T2485" i="18" s="1"/>
  <c r="R2421" i="18" a="1"/>
  <c r="R2421" i="18" s="1"/>
  <c r="T2421" i="18" s="1"/>
  <c r="R2357" i="18" a="1"/>
  <c r="R2357" i="18" s="1"/>
  <c r="T2357" i="18" s="1"/>
  <c r="R2293" i="18" a="1"/>
  <c r="R2293" i="18" s="1"/>
  <c r="T2293" i="18" s="1"/>
  <c r="R2165" i="18" a="1"/>
  <c r="R2165" i="18" s="1"/>
  <c r="R2820" i="18" a="1"/>
  <c r="R2820" i="18" s="1"/>
  <c r="T2820" i="18" s="1"/>
  <c r="R2879" i="18" a="1"/>
  <c r="R2879" i="18" s="1"/>
  <c r="T2879" i="18" s="1"/>
  <c r="R2687" i="18" a="1"/>
  <c r="R2687" i="18" s="1"/>
  <c r="T2687" i="18" s="1"/>
  <c r="R2623" i="18" a="1"/>
  <c r="R2623" i="18" s="1"/>
  <c r="T2623" i="18" s="1"/>
  <c r="R2559" i="18" a="1"/>
  <c r="R2559" i="18" s="1"/>
  <c r="T2559" i="18" s="1"/>
  <c r="R2495" i="18" a="1"/>
  <c r="R2495" i="18" s="1"/>
  <c r="T2495" i="18" s="1"/>
  <c r="R2431" i="18" a="1"/>
  <c r="R2431" i="18" s="1"/>
  <c r="T2431" i="18" s="1"/>
  <c r="R2303" i="18" a="1"/>
  <c r="R2303" i="18" s="1"/>
  <c r="T2303" i="18" s="1"/>
  <c r="R2239" i="18" a="1"/>
  <c r="R2239" i="18" s="1"/>
  <c r="R2558" i="18" a="1"/>
  <c r="R2558" i="18" s="1"/>
  <c r="T2558" i="18" s="1"/>
  <c r="R2494" i="18" a="1"/>
  <c r="R2494" i="18" s="1"/>
  <c r="T2494" i="18" s="1"/>
  <c r="R2430" i="18" a="1"/>
  <c r="R2430" i="18" s="1"/>
  <c r="T2430" i="18" s="1"/>
  <c r="R2366" i="18" a="1"/>
  <c r="R2366" i="18" s="1"/>
  <c r="T2366" i="18" s="1"/>
  <c r="R2302" i="18" a="1"/>
  <c r="R2302" i="18" s="1"/>
  <c r="T2302" i="18" s="1"/>
  <c r="R2174" i="18" a="1"/>
  <c r="R2174" i="18" s="1"/>
  <c r="R2781" i="18" a="1"/>
  <c r="R2781" i="18" s="1"/>
  <c r="T2781" i="18" s="1"/>
  <c r="R2717" i="18" a="1"/>
  <c r="R2717" i="18" s="1"/>
  <c r="T2717" i="18" s="1"/>
  <c r="R2653" i="18" a="1"/>
  <c r="R2653" i="18" s="1"/>
  <c r="T2653" i="18" s="1"/>
  <c r="R2589" i="18" a="1"/>
  <c r="R2589" i="18" s="1"/>
  <c r="T2589" i="18" s="1"/>
  <c r="R2525" i="18" a="1"/>
  <c r="R2525" i="18" s="1"/>
  <c r="T2525" i="18" s="1"/>
  <c r="R2461" i="18" a="1"/>
  <c r="R2461" i="18" s="1"/>
  <c r="T2461" i="18" s="1"/>
  <c r="R2397" i="18" a="1"/>
  <c r="R2397" i="18" s="1"/>
  <c r="T2397" i="18" s="1"/>
  <c r="R2860" i="18" a="1"/>
  <c r="R2860" i="18" s="1"/>
  <c r="R2796" i="18" a="1"/>
  <c r="R2796" i="18" s="1"/>
  <c r="R2236" i="18" a="1"/>
  <c r="R2236" i="18" s="1"/>
  <c r="T2236" i="18" s="1"/>
  <c r="R2771" i="18" a="1"/>
  <c r="R2771" i="18" s="1"/>
  <c r="T2771" i="18" s="1"/>
  <c r="R2707" i="18" a="1"/>
  <c r="R2707" i="18" s="1"/>
  <c r="T2707" i="18" s="1"/>
  <c r="R2643" i="18" a="1"/>
  <c r="R2643" i="18" s="1"/>
  <c r="T2643" i="18" s="1"/>
  <c r="R2579" i="18" a="1"/>
  <c r="R2579" i="18" s="1"/>
  <c r="T2579" i="18" s="1"/>
  <c r="R2515" i="18" a="1"/>
  <c r="R2515" i="18" s="1"/>
  <c r="T2515" i="18" s="1"/>
  <c r="R2451" i="18" a="1"/>
  <c r="R2451" i="18" s="1"/>
  <c r="T2451" i="18" s="1"/>
  <c r="R2387" i="18" a="1"/>
  <c r="R2387" i="18" s="1"/>
  <c r="T2387" i="18" s="1"/>
  <c r="R2323" i="18" a="1"/>
  <c r="R2323" i="18" s="1"/>
  <c r="T2323" i="18" s="1"/>
  <c r="R2259" i="18" a="1"/>
  <c r="R2259" i="18" s="1"/>
  <c r="T2259" i="18" s="1"/>
  <c r="R2195" i="18" a="1"/>
  <c r="R2195" i="18" s="1"/>
  <c r="T2195" i="18" s="1"/>
  <c r="R2604" i="18" a="1"/>
  <c r="R2604" i="18" s="1"/>
  <c r="T2604" i="18" s="1"/>
  <c r="R2372" i="18" a="1"/>
  <c r="R2372" i="18" s="1"/>
  <c r="T2372" i="18" s="1"/>
  <c r="R2308" i="18" a="1"/>
  <c r="R2308" i="18" s="1"/>
  <c r="T2308" i="18" s="1"/>
  <c r="R2875" i="18" a="1"/>
  <c r="R2875" i="18" s="1"/>
  <c r="T2875" i="18" s="1"/>
  <c r="R2811" i="18" a="1"/>
  <c r="R2811" i="18" s="1"/>
  <c r="T2811" i="18" s="1"/>
  <c r="R2747" i="18" a="1"/>
  <c r="R2747" i="18" s="1"/>
  <c r="T2747" i="18" s="1"/>
  <c r="R2683" i="18" a="1"/>
  <c r="R2683" i="18" s="1"/>
  <c r="T2683" i="18" s="1"/>
  <c r="R2427" i="18" a="1"/>
  <c r="R2427" i="18" s="1"/>
  <c r="T2427" i="18" s="1"/>
  <c r="R2363" i="18" a="1"/>
  <c r="R2363" i="18" s="1"/>
  <c r="T2363" i="18" s="1"/>
  <c r="R2299" i="18" a="1"/>
  <c r="R2299" i="18" s="1"/>
  <c r="T2299" i="18" s="1"/>
  <c r="R2235" i="18" a="1"/>
  <c r="R2235" i="18" s="1"/>
  <c r="T2235" i="18" s="1"/>
  <c r="R2171" i="18" a="1"/>
  <c r="R2171" i="18" s="1"/>
  <c r="R2500" i="18" a="1"/>
  <c r="R2500" i="18" s="1"/>
  <c r="T2500" i="18" s="1"/>
  <c r="R2252" i="18" a="1"/>
  <c r="R2252" i="18" s="1"/>
  <c r="T2252" i="18" s="1"/>
  <c r="R2851" i="18" a="1"/>
  <c r="R2851" i="18" s="1"/>
  <c r="T2851" i="18" s="1"/>
  <c r="R2787" i="18" a="1"/>
  <c r="R2787" i="18" s="1"/>
  <c r="T2787" i="18" s="1"/>
  <c r="R2723" i="18" a="1"/>
  <c r="R2723" i="18" s="1"/>
  <c r="T2723" i="18" s="1"/>
  <c r="R2595" i="18" a="1"/>
  <c r="R2595" i="18" s="1"/>
  <c r="T2595" i="18" s="1"/>
  <c r="R2531" i="18" a="1"/>
  <c r="R2531" i="18" s="1"/>
  <c r="T2531" i="18" s="1"/>
  <c r="R2467" i="18" a="1"/>
  <c r="R2467" i="18" s="1"/>
  <c r="T2467" i="18" s="1"/>
  <c r="R2403" i="18" a="1"/>
  <c r="R2403" i="18" s="1"/>
  <c r="T2403" i="18" s="1"/>
  <c r="R2339" i="18" a="1"/>
  <c r="R2339" i="18" s="1"/>
  <c r="T2339" i="18" s="1"/>
  <c r="R2211" i="18" a="1"/>
  <c r="R2211" i="18" s="1"/>
  <c r="R2668" i="18" a="1"/>
  <c r="R2668" i="18" s="1"/>
  <c r="T2668" i="18" s="1"/>
  <c r="R2164" i="18" a="1"/>
  <c r="R2164" i="18" s="1"/>
  <c r="T2164" i="18" s="1"/>
  <c r="R2891" i="18" a="1"/>
  <c r="R2891" i="18" s="1"/>
  <c r="T2891" i="18" s="1"/>
  <c r="R2763" i="18" a="1"/>
  <c r="R2763" i="18" s="1"/>
  <c r="T2763" i="18" s="1"/>
  <c r="R2699" i="18" a="1"/>
  <c r="R2699" i="18" s="1"/>
  <c r="T2699" i="18" s="1"/>
  <c r="R2635" i="18" a="1"/>
  <c r="R2635" i="18" s="1"/>
  <c r="T2635" i="18" s="1"/>
  <c r="R2571" i="18" a="1"/>
  <c r="R2571" i="18" s="1"/>
  <c r="T2571" i="18" s="1"/>
  <c r="R2443" i="18" a="1"/>
  <c r="R2443" i="18" s="1"/>
  <c r="T2443" i="18" s="1"/>
  <c r="R2379" i="18" a="1"/>
  <c r="R2379" i="18" s="1"/>
  <c r="T2379" i="18" s="1"/>
  <c r="R2564" i="18" a="1"/>
  <c r="R2564" i="18" s="1"/>
  <c r="T2564" i="18" s="1"/>
  <c r="R2292" i="18" a="1"/>
  <c r="R2292" i="18" s="1"/>
  <c r="T2292" i="18" s="1"/>
  <c r="R2268" i="18" a="1"/>
  <c r="R2268" i="18" s="1"/>
  <c r="T2268" i="18" s="1"/>
  <c r="R2867" i="18" a="1"/>
  <c r="R2867" i="18" s="1"/>
  <c r="T2867" i="18" s="1"/>
  <c r="R2803" i="18" a="1"/>
  <c r="R2803" i="18" s="1"/>
  <c r="T2803" i="18" s="1"/>
  <c r="R2739" i="18" a="1"/>
  <c r="R2739" i="18" s="1"/>
  <c r="T2739" i="18" s="1"/>
  <c r="R2675" i="18" a="1"/>
  <c r="R2675" i="18" s="1"/>
  <c r="T2675" i="18" s="1"/>
  <c r="R2547" i="18" a="1"/>
  <c r="R2547" i="18" s="1"/>
  <c r="T2547" i="18" s="1"/>
  <c r="R2483" i="18" a="1"/>
  <c r="R2483" i="18" s="1"/>
  <c r="T2483" i="18" s="1"/>
  <c r="R2355" i="18" a="1"/>
  <c r="R2355" i="18" s="1"/>
  <c r="T2355" i="18" s="1"/>
  <c r="R2291" i="18" a="1"/>
  <c r="R2291" i="18" s="1"/>
  <c r="T2291" i="18" s="1"/>
  <c r="R2476" i="18" a="1"/>
  <c r="R2476" i="18" s="1"/>
  <c r="T2476" i="18" s="1"/>
  <c r="R2843" i="18" a="1"/>
  <c r="R2843" i="18" s="1"/>
  <c r="T2843" i="18" s="1"/>
  <c r="R2715" i="18" a="1"/>
  <c r="R2715" i="18" s="1"/>
  <c r="T2715" i="18" s="1"/>
  <c r="R2651" i="18" a="1"/>
  <c r="R2651" i="18" s="1"/>
  <c r="T2651" i="18" s="1"/>
  <c r="R2587" i="18" a="1"/>
  <c r="R2587" i="18" s="1"/>
  <c r="T2587" i="18" s="1"/>
  <c r="R2523" i="18" a="1"/>
  <c r="R2523" i="18" s="1"/>
  <c r="T2523" i="18" s="1"/>
  <c r="R2459" i="18" a="1"/>
  <c r="R2459" i="18" s="1"/>
  <c r="T2459" i="18" s="1"/>
  <c r="R2395" i="18" a="1"/>
  <c r="R2395" i="18" s="1"/>
  <c r="R2267" i="18" a="1"/>
  <c r="R2267" i="18" s="1"/>
  <c r="T2267" i="18" s="1"/>
  <c r="R2203" i="18" a="1"/>
  <c r="R2203" i="18" s="1"/>
  <c r="R2732" i="18" a="1"/>
  <c r="R2732" i="18" s="1"/>
  <c r="R2628" i="18" a="1"/>
  <c r="R2628" i="18" s="1"/>
  <c r="T2628" i="18" s="1"/>
  <c r="R2883" i="18" a="1"/>
  <c r="R2883" i="18" s="1"/>
  <c r="T2883" i="18" s="1"/>
  <c r="R2819" i="18" a="1"/>
  <c r="R2819" i="18" s="1"/>
  <c r="T2819" i="18" s="1"/>
  <c r="R2755" i="18" a="1"/>
  <c r="R2755" i="18" s="1"/>
  <c r="T2755" i="18" s="1"/>
  <c r="R2627" i="18" a="1"/>
  <c r="R2627" i="18" s="1"/>
  <c r="T2627" i="18" s="1"/>
  <c r="R2563" i="18" a="1"/>
  <c r="R2563" i="18" s="1"/>
  <c r="T2563" i="18" s="1"/>
  <c r="R2435" i="18" a="1"/>
  <c r="R2435" i="18" s="1"/>
  <c r="T2435" i="18" s="1"/>
  <c r="R2371" i="18" a="1"/>
  <c r="R2371" i="18" s="1"/>
  <c r="T2371" i="18" s="1"/>
  <c r="R2540" i="18" a="1"/>
  <c r="R2540" i="18" s="1"/>
  <c r="T2540" i="18" s="1"/>
  <c r="R2284" i="18" a="1"/>
  <c r="R2284" i="18" s="1"/>
  <c r="T2284" i="18" s="1"/>
  <c r="R2260" i="18" a="1"/>
  <c r="R2260" i="18" s="1"/>
  <c r="R2196" i="18" a="1"/>
  <c r="R2196" i="18" s="1"/>
  <c r="T2196" i="18" s="1"/>
  <c r="R2859" i="18" a="1"/>
  <c r="R2859" i="18" s="1"/>
  <c r="T2859" i="18" s="1"/>
  <c r="R2795" i="18" a="1"/>
  <c r="R2795" i="18" s="1"/>
  <c r="T2795" i="18" s="1"/>
  <c r="R2731" i="18" a="1"/>
  <c r="R2731" i="18" s="1"/>
  <c r="T2731" i="18" s="1"/>
  <c r="R2539" i="18" a="1"/>
  <c r="R2539" i="18" s="1"/>
  <c r="T2539" i="18" s="1"/>
  <c r="R2411" i="18" a="1"/>
  <c r="R2411" i="18" s="1"/>
  <c r="T2411" i="18" s="1"/>
  <c r="R2283" i="18" a="1"/>
  <c r="R2283" i="18" s="1"/>
  <c r="T2283" i="18" s="1"/>
  <c r="R2155" i="18" a="1"/>
  <c r="R2155" i="18" s="1"/>
  <c r="T2155" i="18" s="1"/>
  <c r="R1134" i="18" a="1"/>
  <c r="R1134" i="18" s="1"/>
  <c r="R812" i="18" a="1"/>
  <c r="R812" i="18" s="1"/>
  <c r="R420" i="18" a="1"/>
  <c r="R420" i="18" s="1"/>
  <c r="R310" i="18" a="1"/>
  <c r="R310" i="18" s="1"/>
  <c r="R30" i="18" a="1"/>
  <c r="R30" i="18" s="1"/>
  <c r="R541" i="18" a="1"/>
  <c r="R541" i="18" s="1"/>
  <c r="R413" i="18" a="1"/>
  <c r="R413" i="18" s="1"/>
  <c r="T413" i="18" s="1"/>
  <c r="R412" i="18" a="1"/>
  <c r="R412" i="18" s="1"/>
  <c r="R414" i="18" a="1"/>
  <c r="R414" i="18" s="1"/>
  <c r="R262" i="18" a="1"/>
  <c r="R262" i="18" s="1"/>
  <c r="R869" i="18" a="1"/>
  <c r="R869" i="18" s="1"/>
  <c r="R540" i="18" a="1"/>
  <c r="R540" i="18" s="1"/>
  <c r="R260" i="18" a="1"/>
  <c r="R260" i="18" s="1"/>
  <c r="R214" i="18" a="1"/>
  <c r="R214" i="18" s="1"/>
  <c r="R126" i="18" a="1"/>
  <c r="R126" i="18" s="1"/>
  <c r="R1365" i="18" a="1"/>
  <c r="R1365" i="18" s="1"/>
  <c r="R149" i="18" a="1"/>
  <c r="R149" i="18" s="1"/>
  <c r="R38" i="18" a="1"/>
  <c r="R38" i="18" s="1"/>
  <c r="R125" i="18" a="1"/>
  <c r="R125" i="18" s="1"/>
  <c r="R803" i="18" a="1"/>
  <c r="R803" i="18" s="1"/>
  <c r="R690" i="18" a="1"/>
  <c r="R690" i="18" s="1"/>
  <c r="R226" i="18" a="1"/>
  <c r="R226" i="18" s="1"/>
  <c r="R321" i="18" a="1"/>
  <c r="R321" i="18" s="1"/>
  <c r="T321" i="18" s="1"/>
  <c r="R867" i="18" a="1"/>
  <c r="R867" i="18" s="1"/>
  <c r="R779" i="18" a="1"/>
  <c r="R779" i="18" s="1"/>
  <c r="R283" i="18" a="1"/>
  <c r="R283" i="18" s="1"/>
  <c r="R219" i="18" a="1"/>
  <c r="R219" i="18" s="1"/>
  <c r="R1305" i="18" a="1"/>
  <c r="R1305" i="18" s="1"/>
  <c r="R17" i="18" a="1"/>
  <c r="R17" i="18" s="1"/>
  <c r="R236" i="18" a="1"/>
  <c r="R236" i="18" s="1"/>
  <c r="R387" i="18" a="1"/>
  <c r="R387" i="18" s="1"/>
  <c r="T387" i="18" s="1"/>
  <c r="R3" i="18" a="1"/>
  <c r="R3" i="18" s="1"/>
  <c r="R20" i="18" a="1"/>
  <c r="R20" i="18" s="1"/>
  <c r="T20" i="18" s="1"/>
  <c r="R252" i="18" a="1"/>
  <c r="R252" i="18" s="1"/>
  <c r="R9" i="18" a="1"/>
  <c r="R9" i="18" s="1"/>
  <c r="R228" i="18" a="1"/>
  <c r="R228" i="18" s="1"/>
  <c r="R1035" i="18" a="1"/>
  <c r="R1035" i="18" s="1"/>
  <c r="R328" i="18" a="1"/>
  <c r="R328" i="18" s="1"/>
  <c r="R12" i="18" a="1"/>
  <c r="R12" i="18" s="1"/>
  <c r="T12" i="18" s="1"/>
  <c r="R802" i="18" a="1"/>
  <c r="R802" i="18" s="1"/>
  <c r="R433" i="18" a="1"/>
  <c r="R433" i="18" s="1"/>
  <c r="R537" i="18" a="1"/>
  <c r="R537" i="18" s="1"/>
  <c r="R217" i="18" a="1"/>
  <c r="R217" i="18" s="1"/>
  <c r="R1247" i="18" a="1"/>
  <c r="R1247" i="18" s="1"/>
  <c r="R871" i="18" a="1"/>
  <c r="R871" i="18" s="1"/>
  <c r="R311" i="18" a="1"/>
  <c r="R311" i="18" s="1"/>
  <c r="R415" i="18" a="1"/>
  <c r="R415" i="18" s="1"/>
  <c r="R455" i="18" a="1"/>
  <c r="R455" i="18" s="1"/>
  <c r="R327" i="18" a="1"/>
  <c r="R327" i="18" s="1"/>
  <c r="R256" i="18" a="1"/>
  <c r="R256" i="18" s="1"/>
  <c r="R192" i="18" a="1"/>
  <c r="R192" i="18" s="1"/>
  <c r="R255" i="18" a="1"/>
  <c r="R255" i="18" s="1"/>
  <c r="R295" i="18" a="1"/>
  <c r="R295" i="18" s="1"/>
  <c r="R55" i="18" a="1"/>
  <c r="R55" i="18" s="1"/>
  <c r="R4234" i="18" a="1"/>
  <c r="R4234" i="18" s="1"/>
  <c r="R3978" i="18" a="1"/>
  <c r="R3978" i="18" s="1"/>
  <c r="R3914" i="18" a="1"/>
  <c r="R3914" i="18" s="1"/>
  <c r="R3850" i="18" a="1"/>
  <c r="R3850" i="18" s="1"/>
  <c r="R3786" i="18" a="1"/>
  <c r="R3786" i="18" s="1"/>
  <c r="R3722" i="18" a="1"/>
  <c r="R3722" i="18" s="1"/>
  <c r="R3658" i="18" a="1"/>
  <c r="R3658" i="18" s="1"/>
  <c r="R3530" i="18" a="1"/>
  <c r="R3530" i="18" s="1"/>
  <c r="R4233" i="18" a="1"/>
  <c r="R4233" i="18" s="1"/>
  <c r="R4105" i="18" a="1"/>
  <c r="R4105" i="18" s="1"/>
  <c r="R3977" i="18" a="1"/>
  <c r="R3977" i="18" s="1"/>
  <c r="R3913" i="18" a="1"/>
  <c r="R3913" i="18" s="1"/>
  <c r="R3849" i="18" a="1"/>
  <c r="R3849" i="18" s="1"/>
  <c r="R3785" i="18" a="1"/>
  <c r="R3785" i="18" s="1"/>
  <c r="R3721" i="18" a="1"/>
  <c r="R3721" i="18" s="1"/>
  <c r="R3657" i="18" a="1"/>
  <c r="R3657" i="18" s="1"/>
  <c r="R3529" i="18" a="1"/>
  <c r="R3529" i="18" s="1"/>
  <c r="R4224" i="18" a="1"/>
  <c r="R4224" i="18" s="1"/>
  <c r="R3920" i="18" a="1"/>
  <c r="R3920" i="18" s="1"/>
  <c r="R3856" i="18" a="1"/>
  <c r="R3856" i="18" s="1"/>
  <c r="R3792" i="18" a="1"/>
  <c r="R3792" i="18" s="1"/>
  <c r="R3728" i="18" a="1"/>
  <c r="R3728" i="18" s="1"/>
  <c r="R3664" i="18" a="1"/>
  <c r="R3664" i="18" s="1"/>
  <c r="R3600" i="18" a="1"/>
  <c r="R3600" i="18" s="1"/>
  <c r="R3536" i="18" a="1"/>
  <c r="R3536" i="18" s="1"/>
  <c r="R4096" i="18" a="1"/>
  <c r="R4096" i="18" s="1"/>
  <c r="R4215" i="18" a="1"/>
  <c r="R4215" i="18" s="1"/>
  <c r="R4151" i="18" a="1"/>
  <c r="R4151" i="18" s="1"/>
  <c r="R4087" i="18" a="1"/>
  <c r="R4087" i="18" s="1"/>
  <c r="R4023" i="18" a="1"/>
  <c r="R4023" i="18" s="1"/>
  <c r="R3959" i="18" a="1"/>
  <c r="R3959" i="18" s="1"/>
  <c r="R3895" i="18" a="1"/>
  <c r="R3895" i="18" s="1"/>
  <c r="R3831" i="18" a="1"/>
  <c r="R3831" i="18" s="1"/>
  <c r="R3703" i="18" a="1"/>
  <c r="R3703" i="18" s="1"/>
  <c r="R3575" i="18" a="1"/>
  <c r="R3575" i="18" s="1"/>
  <c r="R4210" i="18" a="1"/>
  <c r="R4210" i="18" s="1"/>
  <c r="R4146" i="18" a="1"/>
  <c r="R4146" i="18" s="1"/>
  <c r="R4082" i="18" a="1"/>
  <c r="R4082" i="18" s="1"/>
  <c r="R4018" i="18" a="1"/>
  <c r="R4018" i="18" s="1"/>
  <c r="R3954" i="18" a="1"/>
  <c r="R3954" i="18" s="1"/>
  <c r="R3890" i="18" a="1"/>
  <c r="R3890" i="18" s="1"/>
  <c r="R3826" i="18" a="1"/>
  <c r="R3826" i="18" s="1"/>
  <c r="R3762" i="18" a="1"/>
  <c r="R3762" i="18" s="1"/>
  <c r="R3698" i="18" a="1"/>
  <c r="R3698" i="18" s="1"/>
  <c r="R3634" i="18" a="1"/>
  <c r="R3634" i="18" s="1"/>
  <c r="R3570" i="18" a="1"/>
  <c r="R3570" i="18" s="1"/>
  <c r="R4209" i="18" a="1"/>
  <c r="R4209" i="18" s="1"/>
  <c r="R4145" i="18" a="1"/>
  <c r="R4145" i="18" s="1"/>
  <c r="R4081" i="18" a="1"/>
  <c r="R4081" i="18" s="1"/>
  <c r="R4017" i="18" a="1"/>
  <c r="R4017" i="18" s="1"/>
  <c r="R3953" i="18" a="1"/>
  <c r="R3953" i="18" s="1"/>
  <c r="R3889" i="18" a="1"/>
  <c r="R3889" i="18" s="1"/>
  <c r="R3761" i="18" a="1"/>
  <c r="R3761" i="18" s="1"/>
  <c r="R3697" i="18" a="1"/>
  <c r="R3697" i="18" s="1"/>
  <c r="R3633" i="18" a="1"/>
  <c r="R3633" i="18" s="1"/>
  <c r="R4144" i="18" a="1"/>
  <c r="R4144" i="18" s="1"/>
  <c r="R3976" i="18" a="1"/>
  <c r="R3976" i="18" s="1"/>
  <c r="R3896" i="18" a="1"/>
  <c r="R3896" i="18" s="1"/>
  <c r="R3832" i="18" a="1"/>
  <c r="R3832" i="18" s="1"/>
  <c r="R3768" i="18" a="1"/>
  <c r="R3768" i="18" s="1"/>
  <c r="R3704" i="18" a="1"/>
  <c r="R3704" i="18" s="1"/>
  <c r="R3576" i="18" a="1"/>
  <c r="R3576" i="18" s="1"/>
  <c r="R4208" i="18" a="1"/>
  <c r="R4208" i="18" s="1"/>
  <c r="R4032" i="18" a="1"/>
  <c r="R4032" i="18" s="1"/>
  <c r="R4191" i="18" a="1"/>
  <c r="R4191" i="18" s="1"/>
  <c r="R4127" i="18" a="1"/>
  <c r="R4127" i="18" s="1"/>
  <c r="R4063" i="18" a="1"/>
  <c r="R4063" i="18" s="1"/>
  <c r="R3999" i="18" a="1"/>
  <c r="R3999" i="18" s="1"/>
  <c r="R3935" i="18" a="1"/>
  <c r="R3935" i="18" s="1"/>
  <c r="R3871" i="18" a="1"/>
  <c r="R3871" i="18" s="1"/>
  <c r="R3807" i="18" a="1"/>
  <c r="R3807" i="18" s="1"/>
  <c r="R3743" i="18" a="1"/>
  <c r="R3743" i="18" s="1"/>
  <c r="R3679" i="18" a="1"/>
  <c r="R3679" i="18" s="1"/>
  <c r="R3551" i="18" a="1"/>
  <c r="R3551" i="18" s="1"/>
  <c r="R4186" i="18" a="1"/>
  <c r="R4186" i="18" s="1"/>
  <c r="R4122" i="18" a="1"/>
  <c r="R4122" i="18" s="1"/>
  <c r="R4058" i="18" a="1"/>
  <c r="R4058" i="18" s="1"/>
  <c r="R3994" i="18" a="1"/>
  <c r="R3994" i="18" s="1"/>
  <c r="R3930" i="18" a="1"/>
  <c r="R3930" i="18" s="1"/>
  <c r="R3866" i="18" a="1"/>
  <c r="R3866" i="18" s="1"/>
  <c r="R3802" i="18" a="1"/>
  <c r="R3802" i="18" s="1"/>
  <c r="R3738" i="18" a="1"/>
  <c r="R3738" i="18" s="1"/>
  <c r="R3674" i="18" a="1"/>
  <c r="R3674" i="18" s="1"/>
  <c r="R3610" i="18" a="1"/>
  <c r="R3610" i="18" s="1"/>
  <c r="R4185" i="18" a="1"/>
  <c r="R4185" i="18" s="1"/>
  <c r="R4121" i="18" a="1"/>
  <c r="R4121" i="18" s="1"/>
  <c r="R4057" i="18" a="1"/>
  <c r="R4057" i="18" s="1"/>
  <c r="R3993" i="18" a="1"/>
  <c r="R3993" i="18" s="1"/>
  <c r="R3929" i="18" a="1"/>
  <c r="R3929" i="18" s="1"/>
  <c r="R3865" i="18" a="1"/>
  <c r="R3865" i="18" s="1"/>
  <c r="R3801" i="18" a="1"/>
  <c r="R3801" i="18" s="1"/>
  <c r="R3737" i="18" a="1"/>
  <c r="R3737" i="18" s="1"/>
  <c r="R3673" i="18" a="1"/>
  <c r="R3673" i="18" s="1"/>
  <c r="R3609" i="18" a="1"/>
  <c r="R3609" i="18" s="1"/>
  <c r="R3545" i="18" a="1"/>
  <c r="R3545" i="18" s="1"/>
  <c r="R4064" i="18" a="1"/>
  <c r="R4064" i="18" s="1"/>
  <c r="R3936" i="18" a="1"/>
  <c r="R3936" i="18" s="1"/>
  <c r="R3872" i="18" a="1"/>
  <c r="R3872" i="18" s="1"/>
  <c r="R3808" i="18" a="1"/>
  <c r="R3808" i="18" s="1"/>
  <c r="R3744" i="18" a="1"/>
  <c r="R3744" i="18" s="1"/>
  <c r="R3552" i="18" a="1"/>
  <c r="R3552" i="18" s="1"/>
  <c r="R4231" i="18" a="1"/>
  <c r="R4231" i="18" s="1"/>
  <c r="R4167" i="18" a="1"/>
  <c r="R4167" i="18" s="1"/>
  <c r="R4103" i="18" a="1"/>
  <c r="R4103" i="18" s="1"/>
  <c r="R3975" i="18" a="1"/>
  <c r="R3975" i="18" s="1"/>
  <c r="R3911" i="18" a="1"/>
  <c r="R3911" i="18" s="1"/>
  <c r="R3847" i="18" a="1"/>
  <c r="R3847" i="18" s="1"/>
  <c r="R3783" i="18" a="1"/>
  <c r="R3783" i="18" s="1"/>
  <c r="R3719" i="18" a="1"/>
  <c r="R3719" i="18" s="1"/>
  <c r="R3655" i="18" a="1"/>
  <c r="R3655" i="18" s="1"/>
  <c r="R3591" i="18" a="1"/>
  <c r="R3591" i="18" s="1"/>
  <c r="R3527" i="18" a="1"/>
  <c r="R3527" i="18" s="1"/>
  <c r="R4226" i="18" a="1"/>
  <c r="R4226" i="18" s="1"/>
  <c r="R4162" i="18" a="1"/>
  <c r="R4162" i="18" s="1"/>
  <c r="R4098" i="18" a="1"/>
  <c r="R4098" i="18" s="1"/>
  <c r="R4034" i="18" a="1"/>
  <c r="R4034" i="18" s="1"/>
  <c r="R3906" i="18" a="1"/>
  <c r="R3906" i="18" s="1"/>
  <c r="R3842" i="18" a="1"/>
  <c r="R3842" i="18" s="1"/>
  <c r="R3778" i="18" a="1"/>
  <c r="R3778" i="18" s="1"/>
  <c r="R3714" i="18" a="1"/>
  <c r="R3714" i="18" s="1"/>
  <c r="R3650" i="18" a="1"/>
  <c r="R3650" i="18" s="1"/>
  <c r="R4225" i="18" a="1"/>
  <c r="R4225" i="18" s="1"/>
  <c r="R4097" i="18" a="1"/>
  <c r="R4097" i="18" s="1"/>
  <c r="R4033" i="18" a="1"/>
  <c r="R4033" i="18" s="1"/>
  <c r="R3969" i="18" a="1"/>
  <c r="R3969" i="18" s="1"/>
  <c r="R3905" i="18" a="1"/>
  <c r="R3905" i="18" s="1"/>
  <c r="R3841" i="18" a="1"/>
  <c r="R3841" i="18" s="1"/>
  <c r="R3777" i="18" a="1"/>
  <c r="R3777" i="18" s="1"/>
  <c r="R3713" i="18" a="1"/>
  <c r="R3713" i="18" s="1"/>
  <c r="R3649" i="18" a="1"/>
  <c r="R3649" i="18" s="1"/>
  <c r="R3585" i="18" a="1"/>
  <c r="R3585" i="18" s="1"/>
  <c r="R4200" i="18" a="1"/>
  <c r="R4200" i="18" s="1"/>
  <c r="R3992" i="18" a="1"/>
  <c r="R3992" i="18" s="1"/>
  <c r="R3912" i="18" a="1"/>
  <c r="R3912" i="18" s="1"/>
  <c r="R3848" i="18" a="1"/>
  <c r="R3848" i="18" s="1"/>
  <c r="R3784" i="18" a="1"/>
  <c r="R3784" i="18" s="1"/>
  <c r="R3720" i="18" a="1"/>
  <c r="R3720" i="18" s="1"/>
  <c r="R3656" i="18" a="1"/>
  <c r="R3656" i="18" s="1"/>
  <c r="R3592" i="18" a="1"/>
  <c r="R3592" i="18" s="1"/>
  <c r="R3528" i="18" a="1"/>
  <c r="R3528" i="18" s="1"/>
  <c r="R4080" i="18" a="1"/>
  <c r="R4080" i="18" s="1"/>
  <c r="R4207" i="18" a="1"/>
  <c r="R4207" i="18" s="1"/>
  <c r="R4143" i="18" a="1"/>
  <c r="R4143" i="18" s="1"/>
  <c r="R4079" i="18" a="1"/>
  <c r="R4079" i="18" s="1"/>
  <c r="R3951" i="18" a="1"/>
  <c r="R3951" i="18" s="1"/>
  <c r="R3887" i="18" a="1"/>
  <c r="R3887" i="18" s="1"/>
  <c r="R3759" i="18" a="1"/>
  <c r="R3759" i="18" s="1"/>
  <c r="R3695" i="18" a="1"/>
  <c r="R3695" i="18" s="1"/>
  <c r="R4202" i="18" a="1"/>
  <c r="R4202" i="18" s="1"/>
  <c r="R4074" i="18" a="1"/>
  <c r="R4074" i="18" s="1"/>
  <c r="R4010" i="18" a="1"/>
  <c r="R4010" i="18" s="1"/>
  <c r="R3946" i="18" a="1"/>
  <c r="R3946" i="18" s="1"/>
  <c r="R3882" i="18" a="1"/>
  <c r="R3882" i="18" s="1"/>
  <c r="R3818" i="18" a="1"/>
  <c r="R3818" i="18" s="1"/>
  <c r="R3754" i="18" a="1"/>
  <c r="R3754" i="18" s="1"/>
  <c r="R3690" i="18" a="1"/>
  <c r="R3690" i="18" s="1"/>
  <c r="R3626" i="18" a="1"/>
  <c r="R3626" i="18" s="1"/>
  <c r="R4201" i="18" a="1"/>
  <c r="R4201" i="18" s="1"/>
  <c r="R4137" i="18" a="1"/>
  <c r="R4137" i="18" s="1"/>
  <c r="R4009" i="18" a="1"/>
  <c r="R4009" i="18" s="1"/>
  <c r="R3945" i="18" a="1"/>
  <c r="R3945" i="18" s="1"/>
  <c r="R3881" i="18" a="1"/>
  <c r="R3881" i="18" s="1"/>
  <c r="R3817" i="18" a="1"/>
  <c r="R3817" i="18" s="1"/>
  <c r="R3753" i="18" a="1"/>
  <c r="R3753" i="18" s="1"/>
  <c r="R3689" i="18" a="1"/>
  <c r="R3689" i="18" s="1"/>
  <c r="R3968" i="18" a="1"/>
  <c r="R3968" i="18" s="1"/>
  <c r="R3888" i="18" a="1"/>
  <c r="R3888" i="18" s="1"/>
  <c r="R3824" i="18" a="1"/>
  <c r="R3824" i="18" s="1"/>
  <c r="R3760" i="18" a="1"/>
  <c r="R3760" i="18" s="1"/>
  <c r="R3696" i="18" a="1"/>
  <c r="R3696" i="18" s="1"/>
  <c r="R3632" i="18" a="1"/>
  <c r="R3632" i="18" s="1"/>
  <c r="R3568" i="18" a="1"/>
  <c r="R3568" i="18" s="1"/>
  <c r="R4184" i="18" a="1"/>
  <c r="R4184" i="18" s="1"/>
  <c r="R4008" i="18" a="1"/>
  <c r="R4008" i="18" s="1"/>
  <c r="R4183" i="18" a="1"/>
  <c r="R4183" i="18" s="1"/>
  <c r="R4119" i="18" a="1"/>
  <c r="R4119" i="18" s="1"/>
  <c r="R4055" i="18" a="1"/>
  <c r="R4055" i="18" s="1"/>
  <c r="R3991" i="18" a="1"/>
  <c r="R3991" i="18" s="1"/>
  <c r="R3927" i="18" a="1"/>
  <c r="R3927" i="18" s="1"/>
  <c r="R3863" i="18" a="1"/>
  <c r="R3863" i="18" s="1"/>
  <c r="R3799" i="18" a="1"/>
  <c r="R3799" i="18" s="1"/>
  <c r="R3735" i="18" a="1"/>
  <c r="R3735" i="18" s="1"/>
  <c r="R3607" i="18" a="1"/>
  <c r="R3607" i="18" s="1"/>
  <c r="R3543" i="18" a="1"/>
  <c r="R3543" i="18" s="1"/>
  <c r="R4178" i="18" a="1"/>
  <c r="R4178" i="18" s="1"/>
  <c r="R4114" i="18" a="1"/>
  <c r="R4114" i="18" s="1"/>
  <c r="R4050" i="18" a="1"/>
  <c r="R4050" i="18" s="1"/>
  <c r="R3986" i="18" a="1"/>
  <c r="R3986" i="18" s="1"/>
  <c r="R3922" i="18" a="1"/>
  <c r="R3922" i="18" s="1"/>
  <c r="R3858" i="18" a="1"/>
  <c r="R3858" i="18" s="1"/>
  <c r="R3730" i="18" a="1"/>
  <c r="R3730" i="18" s="1"/>
  <c r="R3666" i="18" a="1"/>
  <c r="R3666" i="18" s="1"/>
  <c r="R3602" i="18" a="1"/>
  <c r="R3602" i="18" s="1"/>
  <c r="R3538" i="18" a="1"/>
  <c r="R3538" i="18" s="1"/>
  <c r="R4177" i="18" a="1"/>
  <c r="R4177" i="18" s="1"/>
  <c r="R4113" i="18" a="1"/>
  <c r="R4113" i="18" s="1"/>
  <c r="R4049" i="18" a="1"/>
  <c r="R4049" i="18" s="1"/>
  <c r="R3921" i="18" a="1"/>
  <c r="R3921" i="18" s="1"/>
  <c r="R3857" i="18" a="1"/>
  <c r="R3857" i="18" s="1"/>
  <c r="R3793" i="18" a="1"/>
  <c r="R3793" i="18" s="1"/>
  <c r="R3729" i="18" a="1"/>
  <c r="R3729" i="18" s="1"/>
  <c r="R3665" i="18" a="1"/>
  <c r="R3665" i="18" s="1"/>
  <c r="R3601" i="18" a="1"/>
  <c r="R3601" i="18" s="1"/>
  <c r="R3537" i="18" a="1"/>
  <c r="R3537" i="18" s="1"/>
  <c r="R3928" i="18" a="1"/>
  <c r="R3928" i="18" s="1"/>
  <c r="R3864" i="18" a="1"/>
  <c r="R3864" i="18" s="1"/>
  <c r="R3800" i="18" a="1"/>
  <c r="R3800" i="18" s="1"/>
  <c r="R3736" i="18" a="1"/>
  <c r="R3736" i="18" s="1"/>
  <c r="R3672" i="18" a="1"/>
  <c r="R3672" i="18" s="1"/>
  <c r="R3608" i="18" a="1"/>
  <c r="R3608" i="18" s="1"/>
  <c r="R3544" i="18" a="1"/>
  <c r="R3544" i="18" s="1"/>
  <c r="R4120" i="18" a="1"/>
  <c r="R4120" i="18" s="1"/>
  <c r="R4223" i="18" a="1"/>
  <c r="R4223" i="18" s="1"/>
  <c r="R4031" i="18" a="1"/>
  <c r="R4031" i="18" s="1"/>
  <c r="R3967" i="18" a="1"/>
  <c r="R3967" i="18" s="1"/>
  <c r="R3903" i="18" a="1"/>
  <c r="R3903" i="18" s="1"/>
  <c r="R3839" i="18" a="1"/>
  <c r="R3839" i="18" s="1"/>
  <c r="R3775" i="18" a="1"/>
  <c r="R3775" i="18" s="1"/>
  <c r="R3711" i="18" a="1"/>
  <c r="R3711" i="18" s="1"/>
  <c r="R3647" i="18" a="1"/>
  <c r="R3647" i="18" s="1"/>
  <c r="R3583" i="18" a="1"/>
  <c r="R3583" i="18" s="1"/>
  <c r="R3519" i="18" a="1"/>
  <c r="R3519" i="18" s="1"/>
  <c r="R4218" i="18" a="1"/>
  <c r="R4218" i="18" s="1"/>
  <c r="R4154" i="18" a="1"/>
  <c r="R4154" i="18" s="1"/>
  <c r="R4090" i="18" a="1"/>
  <c r="R4090" i="18" s="1"/>
  <c r="R4026" i="18" a="1"/>
  <c r="R4026" i="18" s="1"/>
  <c r="R3962" i="18" a="1"/>
  <c r="R3962" i="18" s="1"/>
  <c r="R3898" i="18" a="1"/>
  <c r="R3898" i="18" s="1"/>
  <c r="R3834" i="18" a="1"/>
  <c r="R3834" i="18" s="1"/>
  <c r="R3706" i="18" a="1"/>
  <c r="R3706" i="18" s="1"/>
  <c r="R3642" i="18" a="1"/>
  <c r="R3642" i="18" s="1"/>
  <c r="R4217" i="18" a="1"/>
  <c r="R4217" i="18" s="1"/>
  <c r="R4153" i="18" a="1"/>
  <c r="R4153" i="18" s="1"/>
  <c r="R4089" i="18" a="1"/>
  <c r="R4089" i="18" s="1"/>
  <c r="R4025" i="18" a="1"/>
  <c r="R4025" i="18" s="1"/>
  <c r="R3961" i="18" a="1"/>
  <c r="R3961" i="18" s="1"/>
  <c r="R3897" i="18" a="1"/>
  <c r="R3897" i="18" s="1"/>
  <c r="R3833" i="18" a="1"/>
  <c r="R3833" i="18" s="1"/>
  <c r="R3705" i="18" a="1"/>
  <c r="R3705" i="18" s="1"/>
  <c r="R3577" i="18" a="1"/>
  <c r="R3577" i="18" s="1"/>
  <c r="R4176" i="18" a="1"/>
  <c r="R4176" i="18" s="1"/>
  <c r="R3984" i="18" a="1"/>
  <c r="R3984" i="18" s="1"/>
  <c r="R3904" i="18" a="1"/>
  <c r="R3904" i="18" s="1"/>
  <c r="R3840" i="18" a="1"/>
  <c r="R3840" i="18" s="1"/>
  <c r="R3776" i="18" a="1"/>
  <c r="R3776" i="18" s="1"/>
  <c r="R3712" i="18" a="1"/>
  <c r="R3712" i="18" s="1"/>
  <c r="R3520" i="18" a="1"/>
  <c r="R3520" i="18" s="1"/>
  <c r="R4232" i="18" a="1"/>
  <c r="R4232" i="18" s="1"/>
  <c r="R4048" i="18" a="1"/>
  <c r="R4048" i="18" s="1"/>
  <c r="R4199" i="18" a="1"/>
  <c r="R4199" i="18" s="1"/>
  <c r="R4135" i="18" a="1"/>
  <c r="R4135" i="18" s="1"/>
  <c r="R4071" i="18" a="1"/>
  <c r="R4071" i="18" s="1"/>
  <c r="R3943" i="18" a="1"/>
  <c r="R3943" i="18" s="1"/>
  <c r="R3879" i="18" a="1"/>
  <c r="R3879" i="18" s="1"/>
  <c r="R4194" i="18" a="1"/>
  <c r="R4194" i="18" s="1"/>
  <c r="R4066" i="18" a="1"/>
  <c r="R4066" i="18" s="1"/>
  <c r="R4002" i="18" a="1"/>
  <c r="R4002" i="18" s="1"/>
  <c r="R3938" i="18" a="1"/>
  <c r="R3938" i="18" s="1"/>
  <c r="R3874" i="18" a="1"/>
  <c r="R3874" i="18" s="1"/>
  <c r="R3810" i="18" a="1"/>
  <c r="R3810" i="18" s="1"/>
  <c r="R3746" i="18" a="1"/>
  <c r="R3746" i="18" s="1"/>
  <c r="R3682" i="18" a="1"/>
  <c r="R3682" i="18" s="1"/>
  <c r="R3554" i="18" a="1"/>
  <c r="R3554" i="18" s="1"/>
  <c r="R4193" i="18" a="1"/>
  <c r="R4193" i="18" s="1"/>
  <c r="R4129" i="18" a="1"/>
  <c r="R4129" i="18" s="1"/>
  <c r="R4065" i="18" a="1"/>
  <c r="R4065" i="18" s="1"/>
  <c r="R4001" i="18" a="1"/>
  <c r="R4001" i="18" s="1"/>
  <c r="R3937" i="18" a="1"/>
  <c r="R3937" i="18" s="1"/>
  <c r="R3873" i="18" a="1"/>
  <c r="R3873" i="18" s="1"/>
  <c r="R3809" i="18" a="1"/>
  <c r="R3809" i="18" s="1"/>
  <c r="R3745" i="18" a="1"/>
  <c r="R3745" i="18" s="1"/>
  <c r="R3681" i="18" a="1"/>
  <c r="R3681" i="18" s="1"/>
  <c r="R3553" i="18" a="1"/>
  <c r="R3553" i="18" s="1"/>
  <c r="R4088" i="18" a="1"/>
  <c r="R4088" i="18" s="1"/>
  <c r="R3944" i="18" a="1"/>
  <c r="R3944" i="18" s="1"/>
  <c r="R3880" i="18" a="1"/>
  <c r="R3880" i="18" s="1"/>
  <c r="R3816" i="18" a="1"/>
  <c r="R3816" i="18" s="1"/>
  <c r="R3752" i="18" a="1"/>
  <c r="R3752" i="18" s="1"/>
  <c r="R3688" i="18" a="1"/>
  <c r="R3688" i="18" s="1"/>
  <c r="R3952" i="18" a="1"/>
  <c r="R3952" i="18" s="1"/>
  <c r="R4175" i="18" a="1"/>
  <c r="R4175" i="18" s="1"/>
  <c r="R4111" i="18" a="1"/>
  <c r="R4111" i="18" s="1"/>
  <c r="R4047" i="18" a="1"/>
  <c r="R4047" i="18" s="1"/>
  <c r="R3919" i="18" a="1"/>
  <c r="R3919" i="18" s="1"/>
  <c r="R3791" i="18" a="1"/>
  <c r="R3791" i="18" s="1"/>
  <c r="R4056" i="18" a="1"/>
  <c r="R4056" i="18" s="1"/>
  <c r="R4198" i="18" a="1"/>
  <c r="R4198" i="18" s="1"/>
  <c r="R4134" i="18" a="1"/>
  <c r="R4134" i="18" s="1"/>
  <c r="R4070" i="18" a="1"/>
  <c r="R4070" i="18" s="1"/>
  <c r="R3942" i="18" a="1"/>
  <c r="R3942" i="18" s="1"/>
  <c r="R3814" i="18" a="1"/>
  <c r="R3814" i="18" s="1"/>
  <c r="R3750" i="18" a="1"/>
  <c r="R3750" i="18" s="1"/>
  <c r="R4229" i="18" a="1"/>
  <c r="R4229" i="18" s="1"/>
  <c r="R4165" i="18" a="1"/>
  <c r="R4165" i="18" s="1"/>
  <c r="R4101" i="18" a="1"/>
  <c r="R4101" i="18" s="1"/>
  <c r="R3973" i="18" a="1"/>
  <c r="R3973" i="18" s="1"/>
  <c r="R3909" i="18" a="1"/>
  <c r="R3909" i="18" s="1"/>
  <c r="R3845" i="18" a="1"/>
  <c r="R3845" i="18" s="1"/>
  <c r="R3781" i="18" a="1"/>
  <c r="R3781" i="18" s="1"/>
  <c r="R3717" i="18" a="1"/>
  <c r="R3717" i="18" s="1"/>
  <c r="R3653" i="18" a="1"/>
  <c r="R3653" i="18" s="1"/>
  <c r="R3589" i="18" a="1"/>
  <c r="R3589" i="18" s="1"/>
  <c r="R4180" i="18" a="1"/>
  <c r="R4180" i="18" s="1"/>
  <c r="R4116" i="18" a="1"/>
  <c r="R4116" i="18" s="1"/>
  <c r="R4052" i="18" a="1"/>
  <c r="R4052" i="18" s="1"/>
  <c r="R3988" i="18" a="1"/>
  <c r="R3988" i="18" s="1"/>
  <c r="R3924" i="18" a="1"/>
  <c r="R3924" i="18" s="1"/>
  <c r="R3860" i="18" a="1"/>
  <c r="R3860" i="18" s="1"/>
  <c r="R3796" i="18" a="1"/>
  <c r="R3796" i="18" s="1"/>
  <c r="R3732" i="18" a="1"/>
  <c r="R3732" i="18" s="1"/>
  <c r="R3668" i="18" a="1"/>
  <c r="R3668" i="18" s="1"/>
  <c r="R3604" i="18" a="1"/>
  <c r="R3604" i="18" s="1"/>
  <c r="R3727" i="18" a="1"/>
  <c r="R3727" i="18" s="1"/>
  <c r="R3663" i="18" a="1"/>
  <c r="R3663" i="18" s="1"/>
  <c r="R4168" i="18" a="1"/>
  <c r="R4168" i="18" s="1"/>
  <c r="R3960" i="18" a="1"/>
  <c r="R3960" i="18" s="1"/>
  <c r="R4174" i="18" a="1"/>
  <c r="R4174" i="18" s="1"/>
  <c r="R4110" i="18" a="1"/>
  <c r="R4110" i="18" s="1"/>
  <c r="R3854" i="18" a="1"/>
  <c r="R3854" i="18" s="1"/>
  <c r="R3790" i="18" a="1"/>
  <c r="R3790" i="18" s="1"/>
  <c r="R3726" i="18" a="1"/>
  <c r="R3726" i="18" s="1"/>
  <c r="R3662" i="18" a="1"/>
  <c r="R3662" i="18" s="1"/>
  <c r="R3534" i="18" a="1"/>
  <c r="R3534" i="18" s="1"/>
  <c r="R4205" i="18" a="1"/>
  <c r="R4205" i="18" s="1"/>
  <c r="R4141" i="18" a="1"/>
  <c r="R4141" i="18" s="1"/>
  <c r="R4077" i="18" a="1"/>
  <c r="R4077" i="18" s="1"/>
  <c r="R4013" i="18" a="1"/>
  <c r="R4013" i="18" s="1"/>
  <c r="R3949" i="18" a="1"/>
  <c r="R3949" i="18" s="1"/>
  <c r="R3885" i="18" a="1"/>
  <c r="R3885" i="18" s="1"/>
  <c r="R3821" i="18" a="1"/>
  <c r="R3821" i="18" s="1"/>
  <c r="R3757" i="18" a="1"/>
  <c r="R3757" i="18" s="1"/>
  <c r="R3693" i="18" a="1"/>
  <c r="R3693" i="18" s="1"/>
  <c r="R3629" i="18" a="1"/>
  <c r="R3629" i="18" s="1"/>
  <c r="R3565" i="18" a="1"/>
  <c r="R3565" i="18" s="1"/>
  <c r="R4220" i="18" a="1"/>
  <c r="R4220" i="18" s="1"/>
  <c r="R4156" i="18" a="1"/>
  <c r="R4156" i="18" s="1"/>
  <c r="R4092" i="18" a="1"/>
  <c r="R4092" i="18" s="1"/>
  <c r="R4028" i="18" a="1"/>
  <c r="R4028" i="18" s="1"/>
  <c r="R3964" i="18" a="1"/>
  <c r="R3964" i="18" s="1"/>
  <c r="R3900" i="18" a="1"/>
  <c r="R3900" i="18" s="1"/>
  <c r="R3836" i="18" a="1"/>
  <c r="R3836" i="18" s="1"/>
  <c r="R3772" i="18" a="1"/>
  <c r="R3772" i="18" s="1"/>
  <c r="R3708" i="18" a="1"/>
  <c r="R3708" i="18" s="1"/>
  <c r="R3644" i="18" a="1"/>
  <c r="R3644" i="18" s="1"/>
  <c r="R3516" i="18" a="1"/>
  <c r="R3516" i="18" s="1"/>
  <c r="R4104" i="18" a="1"/>
  <c r="R4104" i="18" s="1"/>
  <c r="R4214" i="18" a="1"/>
  <c r="R4214" i="18" s="1"/>
  <c r="R4150" i="18" a="1"/>
  <c r="R4150" i="18" s="1"/>
  <c r="R4086" i="18" a="1"/>
  <c r="R4086" i="18" s="1"/>
  <c r="R4022" i="18" a="1"/>
  <c r="R4022" i="18" s="1"/>
  <c r="R3958" i="18" a="1"/>
  <c r="R3958" i="18" s="1"/>
  <c r="R3894" i="18" a="1"/>
  <c r="R3894" i="18" s="1"/>
  <c r="R3830" i="18" a="1"/>
  <c r="R3830" i="18" s="1"/>
  <c r="R3766" i="18" a="1"/>
  <c r="R3766" i="18" s="1"/>
  <c r="R3702" i="18" a="1"/>
  <c r="R3702" i="18" s="1"/>
  <c r="R3638" i="18" a="1"/>
  <c r="R3638" i="18" s="1"/>
  <c r="R3574" i="18" a="1"/>
  <c r="R3574" i="18" s="1"/>
  <c r="R4181" i="18" a="1"/>
  <c r="R4181" i="18" s="1"/>
  <c r="R4117" i="18" a="1"/>
  <c r="R4117" i="18" s="1"/>
  <c r="R4053" i="18" a="1"/>
  <c r="R4053" i="18" s="1"/>
  <c r="R3989" i="18" a="1"/>
  <c r="R3989" i="18" s="1"/>
  <c r="R3925" i="18" a="1"/>
  <c r="R3925" i="18" s="1"/>
  <c r="R3861" i="18" a="1"/>
  <c r="R3861" i="18" s="1"/>
  <c r="R3797" i="18" a="1"/>
  <c r="R3797" i="18" s="1"/>
  <c r="R3669" i="18" a="1"/>
  <c r="R3669" i="18" s="1"/>
  <c r="R3605" i="18" a="1"/>
  <c r="R3605" i="18" s="1"/>
  <c r="R3541" i="18" a="1"/>
  <c r="R3541" i="18" s="1"/>
  <c r="R4196" i="18" a="1"/>
  <c r="R4196" i="18" s="1"/>
  <c r="R4068" i="18" a="1"/>
  <c r="R4068" i="18" s="1"/>
  <c r="R4004" i="18" a="1"/>
  <c r="R4004" i="18" s="1"/>
  <c r="R3940" i="18" a="1"/>
  <c r="R3940" i="18" s="1"/>
  <c r="R3876" i="18" a="1"/>
  <c r="R3876" i="18" s="1"/>
  <c r="R3812" i="18" a="1"/>
  <c r="R3812" i="18" s="1"/>
  <c r="R3559" i="18" a="1"/>
  <c r="R3559" i="18" s="1"/>
  <c r="R4216" i="18" a="1"/>
  <c r="R4216" i="18" s="1"/>
  <c r="R4024" i="18" a="1"/>
  <c r="R4024" i="18" s="1"/>
  <c r="R4190" i="18" a="1"/>
  <c r="R4190" i="18" s="1"/>
  <c r="R4126" i="18" a="1"/>
  <c r="R4126" i="18" s="1"/>
  <c r="R4062" i="18" a="1"/>
  <c r="R4062" i="18" s="1"/>
  <c r="R3998" i="18" a="1"/>
  <c r="R3998" i="18" s="1"/>
  <c r="R3934" i="18" a="1"/>
  <c r="R3934" i="18" s="1"/>
  <c r="R3870" i="18" a="1"/>
  <c r="R3870" i="18" s="1"/>
  <c r="R3806" i="18" a="1"/>
  <c r="R3806" i="18" s="1"/>
  <c r="R3742" i="18" a="1"/>
  <c r="R3742" i="18" s="1"/>
  <c r="R3678" i="18" a="1"/>
  <c r="R3678" i="18" s="1"/>
  <c r="R3614" i="18" a="1"/>
  <c r="R3614" i="18" s="1"/>
  <c r="R3550" i="18" a="1"/>
  <c r="R3550" i="18" s="1"/>
  <c r="R4221" i="18" a="1"/>
  <c r="R4221" i="18" s="1"/>
  <c r="R4157" i="18" a="1"/>
  <c r="R4157" i="18" s="1"/>
  <c r="R4093" i="18" a="1"/>
  <c r="R4093" i="18" s="1"/>
  <c r="R4029" i="18" a="1"/>
  <c r="R4029" i="18" s="1"/>
  <c r="R3965" i="18" a="1"/>
  <c r="R3965" i="18" s="1"/>
  <c r="R3837" i="18" a="1"/>
  <c r="R3837" i="18" s="1"/>
  <c r="R3709" i="18" a="1"/>
  <c r="R3709" i="18" s="1"/>
  <c r="R3645" i="18" a="1"/>
  <c r="R3645" i="18" s="1"/>
  <c r="R3581" i="18" a="1"/>
  <c r="R3581" i="18" s="1"/>
  <c r="R4172" i="18" a="1"/>
  <c r="R4172" i="18" s="1"/>
  <c r="R4108" i="18" a="1"/>
  <c r="R4108" i="18" s="1"/>
  <c r="R4044" i="18" a="1"/>
  <c r="R4044" i="18" s="1"/>
  <c r="R3980" i="18" a="1"/>
  <c r="R3980" i="18" s="1"/>
  <c r="R3916" i="18" a="1"/>
  <c r="R3916" i="18" s="1"/>
  <c r="R3852" i="18" a="1"/>
  <c r="R3852" i="18" s="1"/>
  <c r="R3788" i="18" a="1"/>
  <c r="R3788" i="18" s="1"/>
  <c r="R3660" i="18" a="1"/>
  <c r="R3660" i="18" s="1"/>
  <c r="R3596" i="18" a="1"/>
  <c r="R3596" i="18" s="1"/>
  <c r="R3532" i="18" a="1"/>
  <c r="R3532" i="18" s="1"/>
  <c r="R3687" i="18" a="1"/>
  <c r="R3687" i="18" s="1"/>
  <c r="R4152" i="18" a="1"/>
  <c r="R4152" i="18" s="1"/>
  <c r="R4230" i="18" a="1"/>
  <c r="R4230" i="18" s="1"/>
  <c r="R4166" i="18" a="1"/>
  <c r="R4166" i="18" s="1"/>
  <c r="R4102" i="18" a="1"/>
  <c r="R4102" i="18" s="1"/>
  <c r="R3974" i="18" a="1"/>
  <c r="R3974" i="18" s="1"/>
  <c r="R3910" i="18" a="1"/>
  <c r="R3910" i="18" s="1"/>
  <c r="R3846" i="18" a="1"/>
  <c r="R3846" i="18" s="1"/>
  <c r="R3782" i="18" a="1"/>
  <c r="R3782" i="18" s="1"/>
  <c r="R3718" i="18" a="1"/>
  <c r="R3718" i="18" s="1"/>
  <c r="R3654" i="18" a="1"/>
  <c r="R3654" i="18" s="1"/>
  <c r="R3590" i="18" a="1"/>
  <c r="R3590" i="18" s="1"/>
  <c r="R3526" i="18" a="1"/>
  <c r="R3526" i="18" s="1"/>
  <c r="R4197" i="18" a="1"/>
  <c r="R4197" i="18" s="1"/>
  <c r="R4133" i="18" a="1"/>
  <c r="R4133" i="18" s="1"/>
  <c r="R4069" i="18" a="1"/>
  <c r="R4069" i="18" s="1"/>
  <c r="R3941" i="18" a="1"/>
  <c r="R3941" i="18" s="1"/>
  <c r="R3877" i="18" a="1"/>
  <c r="R3877" i="18" s="1"/>
  <c r="R3813" i="18" a="1"/>
  <c r="R3813" i="18" s="1"/>
  <c r="R3749" i="18" a="1"/>
  <c r="R3749" i="18" s="1"/>
  <c r="R3685" i="18" a="1"/>
  <c r="R3685" i="18" s="1"/>
  <c r="R4212" i="18" a="1"/>
  <c r="R4212" i="18" s="1"/>
  <c r="R4148" i="18" a="1"/>
  <c r="R4148" i="18" s="1"/>
  <c r="R4084" i="18" a="1"/>
  <c r="R4084" i="18" s="1"/>
  <c r="R4020" i="18" a="1"/>
  <c r="R4020" i="18" s="1"/>
  <c r="R3892" i="18" a="1"/>
  <c r="R3892" i="18" s="1"/>
  <c r="R3828" i="18" a="1"/>
  <c r="R3828" i="18" s="1"/>
  <c r="R3764" i="18" a="1"/>
  <c r="R3764" i="18" s="1"/>
  <c r="R3700" i="18" a="1"/>
  <c r="R3700" i="18" s="1"/>
  <c r="R3636" i="18" a="1"/>
  <c r="R3636" i="18" s="1"/>
  <c r="R3572" i="18" a="1"/>
  <c r="R3572" i="18" s="1"/>
  <c r="R3815" i="18" a="1"/>
  <c r="R3815" i="18" s="1"/>
  <c r="R3599" i="18" a="1"/>
  <c r="R3599" i="18" s="1"/>
  <c r="R4072" i="18" a="1"/>
  <c r="R4072" i="18" s="1"/>
  <c r="R4206" i="18" a="1"/>
  <c r="R4206" i="18" s="1"/>
  <c r="R4142" i="18" a="1"/>
  <c r="R4142" i="18" s="1"/>
  <c r="R4078" i="18" a="1"/>
  <c r="R4078" i="18" s="1"/>
  <c r="R3950" i="18" a="1"/>
  <c r="R3950" i="18" s="1"/>
  <c r="R3822" i="18" a="1"/>
  <c r="R3822" i="18" s="1"/>
  <c r="R3758" i="18" a="1"/>
  <c r="R3758" i="18" s="1"/>
  <c r="R3694" i="18" a="1"/>
  <c r="R3694" i="18" s="1"/>
  <c r="R3630" i="18" a="1"/>
  <c r="R3630" i="18" s="1"/>
  <c r="R3566" i="18" a="1"/>
  <c r="R3566" i="18" s="1"/>
  <c r="R4173" i="18" a="1"/>
  <c r="R4173" i="18" s="1"/>
  <c r="R3981" i="18" a="1"/>
  <c r="R3981" i="18" s="1"/>
  <c r="R3917" i="18" a="1"/>
  <c r="R3917" i="18" s="1"/>
  <c r="R3853" i="18" a="1"/>
  <c r="R3853" i="18" s="1"/>
  <c r="R3789" i="18" a="1"/>
  <c r="R3789" i="18" s="1"/>
  <c r="R3725" i="18" a="1"/>
  <c r="R3725" i="18" s="1"/>
  <c r="R3661" i="18" a="1"/>
  <c r="R3661" i="18" s="1"/>
  <c r="R3533" i="18" a="1"/>
  <c r="R3533" i="18" s="1"/>
  <c r="R4124" i="18" a="1"/>
  <c r="R4124" i="18" s="1"/>
  <c r="R4060" i="18" a="1"/>
  <c r="R4060" i="18" s="1"/>
  <c r="R3996" i="18" a="1"/>
  <c r="R3996" i="18" s="1"/>
  <c r="R3932" i="18" a="1"/>
  <c r="R3932" i="18" s="1"/>
  <c r="R3868" i="18" a="1"/>
  <c r="R3868" i="18" s="1"/>
  <c r="R3804" i="18" a="1"/>
  <c r="R3804" i="18" s="1"/>
  <c r="R3740" i="18" a="1"/>
  <c r="R3740" i="18" s="1"/>
  <c r="R3612" i="18" a="1"/>
  <c r="R3612" i="18" s="1"/>
  <c r="R3548" i="18" a="1"/>
  <c r="R3548" i="18" s="1"/>
  <c r="R3751" i="18" a="1"/>
  <c r="R3751" i="18" s="1"/>
  <c r="R3535" i="18" a="1"/>
  <c r="R3535" i="18" s="1"/>
  <c r="R4192" i="18" a="1"/>
  <c r="R4192" i="18" s="1"/>
  <c r="R4000" i="18" a="1"/>
  <c r="R4000" i="18" s="1"/>
  <c r="R4182" i="18" a="1"/>
  <c r="R4182" i="18" s="1"/>
  <c r="R4118" i="18" a="1"/>
  <c r="R4118" i="18" s="1"/>
  <c r="R4054" i="18" a="1"/>
  <c r="R4054" i="18" s="1"/>
  <c r="R3990" i="18" a="1"/>
  <c r="R3990" i="18" s="1"/>
  <c r="R3926" i="18" a="1"/>
  <c r="R3926" i="18" s="1"/>
  <c r="R3862" i="18" a="1"/>
  <c r="R3862" i="18" s="1"/>
  <c r="R3798" i="18" a="1"/>
  <c r="R3798" i="18" s="1"/>
  <c r="R3734" i="18" a="1"/>
  <c r="R3734" i="18" s="1"/>
  <c r="R3670" i="18" a="1"/>
  <c r="R3670" i="18" s="1"/>
  <c r="R3606" i="18" a="1"/>
  <c r="R3606" i="18" s="1"/>
  <c r="R3542" i="18" a="1"/>
  <c r="R3542" i="18" s="1"/>
  <c r="R4213" i="18" a="1"/>
  <c r="R4213" i="18" s="1"/>
  <c r="R4149" i="18" a="1"/>
  <c r="R4149" i="18" s="1"/>
  <c r="R4085" i="18" a="1"/>
  <c r="R4085" i="18" s="1"/>
  <c r="R4021" i="18" a="1"/>
  <c r="R4021" i="18" s="1"/>
  <c r="R3957" i="18" a="1"/>
  <c r="R3957" i="18" s="1"/>
  <c r="R3893" i="18" a="1"/>
  <c r="R3893" i="18" s="1"/>
  <c r="R3701" i="18" a="1"/>
  <c r="R3701" i="18" s="1"/>
  <c r="R3637" i="18" a="1"/>
  <c r="R3637" i="18" s="1"/>
  <c r="R3573" i="18" a="1"/>
  <c r="R3573" i="18" s="1"/>
  <c r="R3509" i="18" a="1"/>
  <c r="R3509" i="18" s="1"/>
  <c r="R4228" i="18" a="1"/>
  <c r="R4228" i="18" s="1"/>
  <c r="R4164" i="18" a="1"/>
  <c r="R4164" i="18" s="1"/>
  <c r="R4100" i="18" a="1"/>
  <c r="R4100" i="18" s="1"/>
  <c r="R3972" i="18" a="1"/>
  <c r="R3972" i="18" s="1"/>
  <c r="R3908" i="18" a="1"/>
  <c r="R3908" i="18" s="1"/>
  <c r="R3844" i="18" a="1"/>
  <c r="R3844" i="18" s="1"/>
  <c r="R3780" i="18" a="1"/>
  <c r="R3780" i="18" s="1"/>
  <c r="R3716" i="18" a="1"/>
  <c r="R3716" i="18" s="1"/>
  <c r="R3652" i="18" a="1"/>
  <c r="R3652" i="18" s="1"/>
  <c r="R3588" i="18" a="1"/>
  <c r="R3588" i="18" s="1"/>
  <c r="R3524" i="18" a="1"/>
  <c r="R3524" i="18" s="1"/>
  <c r="R3855" i="18" a="1"/>
  <c r="R3855" i="18" s="1"/>
  <c r="R4128" i="18" a="1"/>
  <c r="R4128" i="18" s="1"/>
  <c r="R4222" i="18" a="1"/>
  <c r="R4222" i="18" s="1"/>
  <c r="R4158" i="18" a="1"/>
  <c r="R4158" i="18" s="1"/>
  <c r="R4094" i="18" a="1"/>
  <c r="R4094" i="18" s="1"/>
  <c r="R4030" i="18" a="1"/>
  <c r="R4030" i="18" s="1"/>
  <c r="R3966" i="18" a="1"/>
  <c r="R3966" i="18" s="1"/>
  <c r="R3902" i="18" a="1"/>
  <c r="R3902" i="18" s="1"/>
  <c r="R3838" i="18" a="1"/>
  <c r="R3838" i="18" s="1"/>
  <c r="R3774" i="18" a="1"/>
  <c r="R3774" i="18" s="1"/>
  <c r="R3710" i="18" a="1"/>
  <c r="R3710" i="18" s="1"/>
  <c r="R3646" i="18" a="1"/>
  <c r="R3646" i="18" s="1"/>
  <c r="R3582" i="18" a="1"/>
  <c r="R3582" i="18" s="1"/>
  <c r="R3518" i="18" a="1"/>
  <c r="R3518" i="18" s="1"/>
  <c r="R4189" i="18" a="1"/>
  <c r="R4189" i="18" s="1"/>
  <c r="R4061" i="18" a="1"/>
  <c r="R4061" i="18" s="1"/>
  <c r="R3997" i="18" a="1"/>
  <c r="R3997" i="18" s="1"/>
  <c r="R3869" i="18" a="1"/>
  <c r="R3869" i="18" s="1"/>
  <c r="R3805" i="18" a="1"/>
  <c r="R3805" i="18" s="1"/>
  <c r="R3741" i="18" a="1"/>
  <c r="R3741" i="18" s="1"/>
  <c r="R3677" i="18" a="1"/>
  <c r="R3677" i="18" s="1"/>
  <c r="R3613" i="18" a="1"/>
  <c r="R3613" i="18" s="1"/>
  <c r="R3549" i="18" a="1"/>
  <c r="R3549" i="18" s="1"/>
  <c r="R4140" i="18" a="1"/>
  <c r="R4140" i="18" s="1"/>
  <c r="R4076" i="18" a="1"/>
  <c r="R4076" i="18" s="1"/>
  <c r="R4012" i="18" a="1"/>
  <c r="R4012" i="18" s="1"/>
  <c r="R3948" i="18" a="1"/>
  <c r="R3948" i="18" s="1"/>
  <c r="R3820" i="18" a="1"/>
  <c r="R3820" i="18" s="1"/>
  <c r="R3756" i="18" a="1"/>
  <c r="R3756" i="18" s="1"/>
  <c r="R3692" i="18" a="1"/>
  <c r="R3692" i="18" s="1"/>
  <c r="R3564" i="18" a="1"/>
  <c r="R3564" i="18" s="1"/>
  <c r="R4115" i="18" a="1"/>
  <c r="R4115" i="18" s="1"/>
  <c r="R4051" i="18" a="1"/>
  <c r="R4051" i="18" s="1"/>
  <c r="R3987" i="18" a="1"/>
  <c r="R3987" i="18" s="1"/>
  <c r="R3923" i="18" a="1"/>
  <c r="R3923" i="18" s="1"/>
  <c r="R3859" i="18" a="1"/>
  <c r="R3859" i="18" s="1"/>
  <c r="R3795" i="18" a="1"/>
  <c r="R3795" i="18" s="1"/>
  <c r="R3731" i="18" a="1"/>
  <c r="R3731" i="18" s="1"/>
  <c r="R3667" i="18" a="1"/>
  <c r="R3667" i="18" s="1"/>
  <c r="R3603" i="18" a="1"/>
  <c r="R3603" i="18" s="1"/>
  <c r="R3539" i="18" a="1"/>
  <c r="R3539" i="18" s="1"/>
  <c r="R4219" i="18" a="1"/>
  <c r="R4219" i="18" s="1"/>
  <c r="R4155" i="18" a="1"/>
  <c r="R4155" i="18" s="1"/>
  <c r="R4091" i="18" a="1"/>
  <c r="R4091" i="18" s="1"/>
  <c r="R4027" i="18" a="1"/>
  <c r="R4027" i="18" s="1"/>
  <c r="R3963" i="18" a="1"/>
  <c r="R3963" i="18" s="1"/>
  <c r="R3899" i="18" a="1"/>
  <c r="R3899" i="18" s="1"/>
  <c r="R3835" i="18" a="1"/>
  <c r="R3835" i="18" s="1"/>
  <c r="R3771" i="18" a="1"/>
  <c r="R3771" i="18" s="1"/>
  <c r="R3707" i="18" a="1"/>
  <c r="R3707" i="18" s="1"/>
  <c r="R3643" i="18" a="1"/>
  <c r="R3643" i="18" s="1"/>
  <c r="R4195" i="18" a="1"/>
  <c r="R4195" i="18" s="1"/>
  <c r="R4131" i="18" a="1"/>
  <c r="R4131" i="18" s="1"/>
  <c r="R4067" i="18" a="1"/>
  <c r="R4067" i="18" s="1"/>
  <c r="R3939" i="18" a="1"/>
  <c r="R3939" i="18" s="1"/>
  <c r="R3811" i="18" a="1"/>
  <c r="R3811" i="18" s="1"/>
  <c r="R3747" i="18" a="1"/>
  <c r="R3747" i="18" s="1"/>
  <c r="R3683" i="18" a="1"/>
  <c r="R3683" i="18" s="1"/>
  <c r="R3555" i="18" a="1"/>
  <c r="R3555" i="18" s="1"/>
  <c r="R4235" i="18" a="1"/>
  <c r="R4235" i="18" s="1"/>
  <c r="R4171" i="18" a="1"/>
  <c r="R4171" i="18" s="1"/>
  <c r="R4107" i="18" a="1"/>
  <c r="R4107" i="18" s="1"/>
  <c r="R3915" i="18" a="1"/>
  <c r="R3915" i="18" s="1"/>
  <c r="R3851" i="18" a="1"/>
  <c r="R3851" i="18" s="1"/>
  <c r="R3787" i="18" a="1"/>
  <c r="R3787" i="18" s="1"/>
  <c r="R3723" i="18" a="1"/>
  <c r="R3723" i="18" s="1"/>
  <c r="R3659" i="18" a="1"/>
  <c r="R3659" i="18" s="1"/>
  <c r="R3531" i="18" a="1"/>
  <c r="R3531" i="18" s="1"/>
  <c r="R4211" i="18" a="1"/>
  <c r="R4211" i="18" s="1"/>
  <c r="R4147" i="18" a="1"/>
  <c r="R4147" i="18" s="1"/>
  <c r="R4083" i="18" a="1"/>
  <c r="R4083" i="18" s="1"/>
  <c r="R4019" i="18" a="1"/>
  <c r="R4019" i="18" s="1"/>
  <c r="R3955" i="18" a="1"/>
  <c r="R3955" i="18" s="1"/>
  <c r="R3827" i="18" a="1"/>
  <c r="R3827" i="18" s="1"/>
  <c r="R3763" i="18" a="1"/>
  <c r="R3763" i="18" s="1"/>
  <c r="R3635" i="18" a="1"/>
  <c r="R3635" i="18" s="1"/>
  <c r="R3571" i="18" a="1"/>
  <c r="R3571" i="18" s="1"/>
  <c r="R4187" i="18" a="1"/>
  <c r="R4187" i="18" s="1"/>
  <c r="R4123" i="18" a="1"/>
  <c r="R4123" i="18" s="1"/>
  <c r="R4059" i="18" a="1"/>
  <c r="R4059" i="18" s="1"/>
  <c r="R3995" i="18" a="1"/>
  <c r="R3995" i="18" s="1"/>
  <c r="R3931" i="18" a="1"/>
  <c r="R3931" i="18" s="1"/>
  <c r="R3803" i="18" a="1"/>
  <c r="R3803" i="18" s="1"/>
  <c r="R3739" i="18" a="1"/>
  <c r="R3739" i="18" s="1"/>
  <c r="R3675" i="18" a="1"/>
  <c r="R3675" i="18" s="1"/>
  <c r="R3611" i="18" a="1"/>
  <c r="R3611" i="18" s="1"/>
  <c r="R3547" i="18" a="1"/>
  <c r="R3547" i="18" s="1"/>
  <c r="R4227" i="18" a="1"/>
  <c r="R4227" i="18" s="1"/>
  <c r="R4163" i="18" a="1"/>
  <c r="R4163" i="18" s="1"/>
  <c r="R4099" i="18" a="1"/>
  <c r="R4099" i="18" s="1"/>
  <c r="R4035" i="18" a="1"/>
  <c r="R4035" i="18" s="1"/>
  <c r="R3907" i="18" a="1"/>
  <c r="R3907" i="18" s="1"/>
  <c r="R3779" i="18" a="1"/>
  <c r="R3779" i="18" s="1"/>
  <c r="R3715" i="18" a="1"/>
  <c r="R3715" i="18" s="1"/>
  <c r="R3651" i="18" a="1"/>
  <c r="R3651" i="18" s="1"/>
  <c r="R3587" i="18" a="1"/>
  <c r="R3587" i="18" s="1"/>
  <c r="R4203" i="18" a="1"/>
  <c r="R4203" i="18" s="1"/>
  <c r="R4075" i="18" a="1"/>
  <c r="R4075" i="18" s="1"/>
  <c r="R3947" i="18" a="1"/>
  <c r="R3947" i="18" s="1"/>
  <c r="R3883" i="18" a="1"/>
  <c r="R3883" i="18" s="1"/>
  <c r="R3819" i="18" a="1"/>
  <c r="R3819" i="18" s="1"/>
  <c r="R3755" i="18" a="1"/>
  <c r="R3755" i="18" s="1"/>
  <c r="R3563" i="18" a="1"/>
  <c r="R3563" i="18" s="1"/>
  <c r="AV104" i="18"/>
  <c r="AW104" i="18" s="1"/>
  <c r="AV105" i="18"/>
  <c r="AW105" i="18" s="1"/>
  <c r="AW91" i="18"/>
  <c r="AW89" i="18"/>
  <c r="R1872" i="18" a="1"/>
  <c r="R1872" i="18" s="1"/>
  <c r="T1872" i="18" s="1"/>
  <c r="R1800" i="18" a="1"/>
  <c r="R1800" i="18" s="1"/>
  <c r="R1502" i="18" a="1"/>
  <c r="R1502" i="18" s="1"/>
  <c r="T1502" i="18" s="1"/>
  <c r="R1620" i="18" a="1"/>
  <c r="R1620" i="18" s="1"/>
  <c r="T1620" i="18" s="1"/>
  <c r="R1557" i="18" a="1"/>
  <c r="R1557" i="18" s="1"/>
  <c r="T1557" i="18" s="1"/>
  <c r="R1518" i="18" a="1"/>
  <c r="R1518" i="18" s="1"/>
  <c r="T1518" i="18" s="1"/>
  <c r="R1406" i="18" a="1"/>
  <c r="R1406" i="18" s="1"/>
  <c r="R2052" i="18" a="1"/>
  <c r="R2052" i="18" s="1"/>
  <c r="T2052" i="18" s="1"/>
  <c r="R1484" i="18" a="1"/>
  <c r="R1484" i="18" s="1"/>
  <c r="T1484" i="18" s="1"/>
  <c r="R1446" i="18" a="1"/>
  <c r="R1446" i="18" s="1"/>
  <c r="T1446" i="18" s="1"/>
  <c r="R1765" i="18" a="1"/>
  <c r="R1765" i="18" s="1"/>
  <c r="T1765" i="18" s="1"/>
  <c r="R1701" i="18" a="1"/>
  <c r="R1701" i="18" s="1"/>
  <c r="R1501" i="18" a="1"/>
  <c r="R1501" i="18" s="1"/>
  <c r="R2028" i="18" a="1"/>
  <c r="R2028" i="18" s="1"/>
  <c r="T2028" i="18" s="1"/>
  <c r="R1700" i="18" a="1"/>
  <c r="R1700" i="18" s="1"/>
  <c r="T1700" i="18" s="1"/>
  <c r="R1564" i="18" a="1"/>
  <c r="R1564" i="18" s="1"/>
  <c r="T1564" i="18" s="1"/>
  <c r="R1500" i="18" a="1"/>
  <c r="R1500" i="18" s="1"/>
  <c r="T1500" i="18" s="1"/>
  <c r="R1828" i="18" a="1"/>
  <c r="R1828" i="18" s="1"/>
  <c r="T1828" i="18" s="1"/>
  <c r="R1412" i="18" a="1"/>
  <c r="R1412" i="18" s="1"/>
  <c r="T1412" i="18" s="1"/>
  <c r="R1565" i="18" a="1"/>
  <c r="R1565" i="18" s="1"/>
  <c r="T1565" i="18" s="1"/>
  <c r="R1830" i="18" a="1"/>
  <c r="R1830" i="18" s="1"/>
  <c r="R1766" i="18" a="1"/>
  <c r="R1766" i="18" s="1"/>
  <c r="T1766" i="18" s="1"/>
  <c r="R1638" i="18" a="1"/>
  <c r="R1638" i="18" s="1"/>
  <c r="T1638" i="18" s="1"/>
  <c r="R1478" i="18" a="1"/>
  <c r="R1478" i="18" s="1"/>
  <c r="T1478" i="18" s="1"/>
  <c r="R1517" i="18" a="1"/>
  <c r="R1517" i="18" s="1"/>
  <c r="T1517" i="18" s="1"/>
  <c r="R1405" i="18" a="1"/>
  <c r="R1405" i="18" s="1"/>
  <c r="R1492" i="18" a="1"/>
  <c r="R1492" i="18" s="1"/>
  <c r="R1874" i="18" a="1"/>
  <c r="R1874" i="18" s="1"/>
  <c r="R1562" i="18" a="1"/>
  <c r="R1562" i="18" s="1"/>
  <c r="R1410" i="18" a="1"/>
  <c r="R1410" i="18" s="1"/>
  <c r="T1410" i="18" s="1"/>
  <c r="R1688" i="18" a="1"/>
  <c r="R1688" i="18" s="1"/>
  <c r="T1688" i="18" s="1"/>
  <c r="R1683" i="18" a="1"/>
  <c r="R1683" i="18" s="1"/>
  <c r="T1683" i="18" s="1"/>
  <c r="R1595" i="18" a="1"/>
  <c r="R1595" i="18" s="1"/>
  <c r="T1595" i="18" s="1"/>
  <c r="R1514" i="18" a="1"/>
  <c r="R1514" i="18" s="1"/>
  <c r="T1514" i="18" s="1"/>
  <c r="R1561" i="18" a="1"/>
  <c r="R1561" i="18" s="1"/>
  <c r="T1561" i="18" s="1"/>
  <c r="R1497" i="18" a="1"/>
  <c r="R1497" i="18" s="1"/>
  <c r="R1499" i="18" a="1"/>
  <c r="R1499" i="18" s="1"/>
  <c r="R1601" i="18" a="1"/>
  <c r="R1601" i="18" s="1"/>
  <c r="T1601" i="18" s="1"/>
  <c r="R1616" i="18" a="1"/>
  <c r="R1616" i="18" s="1"/>
  <c r="T1616" i="18" s="1"/>
  <c r="R1513" i="18" a="1"/>
  <c r="R1513" i="18" s="1"/>
  <c r="T1513" i="18" s="1"/>
  <c r="R1448" i="18" a="1"/>
  <c r="R1448" i="18" s="1"/>
  <c r="T1448" i="18" s="1"/>
  <c r="R1699" i="18" a="1"/>
  <c r="R1699" i="18" s="1"/>
  <c r="T1699" i="18" s="1"/>
  <c r="R1515" i="18" a="1"/>
  <c r="R1515" i="18" s="1"/>
  <c r="T1515" i="18" s="1"/>
  <c r="R1632" i="18" a="1"/>
  <c r="R1632" i="18" s="1"/>
  <c r="T1632" i="18" s="1"/>
  <c r="R1563" i="18" a="1"/>
  <c r="R1563" i="18" s="1"/>
  <c r="T1563" i="18" s="1"/>
  <c r="R1491" i="18" a="1"/>
  <c r="R1491" i="18" s="1"/>
  <c r="T1491" i="18" s="1"/>
  <c r="R1682" i="18" a="1"/>
  <c r="R1682" i="18" s="1"/>
  <c r="T1682" i="18" s="1"/>
  <c r="R1496" i="18" a="1"/>
  <c r="R1496" i="18" s="1"/>
  <c r="T1496" i="18" s="1"/>
  <c r="R1441" i="18" a="1"/>
  <c r="R1441" i="18" s="1"/>
  <c r="T1441" i="18" s="1"/>
  <c r="R1560" i="18" a="1"/>
  <c r="R1560" i="18" s="1"/>
  <c r="T1560" i="18" s="1"/>
  <c r="R1698" i="18" a="1"/>
  <c r="R1698" i="18" s="1"/>
  <c r="R1498" i="18" a="1"/>
  <c r="R1498" i="18" s="1"/>
  <c r="T1498" i="18" s="1"/>
  <c r="R1833" i="18" a="1"/>
  <c r="R1833" i="18" s="1"/>
  <c r="T1833" i="18" s="1"/>
  <c r="R1697" i="18" a="1"/>
  <c r="R1697" i="18" s="1"/>
  <c r="T1697" i="18" s="1"/>
  <c r="R1624" i="18" a="1"/>
  <c r="R1624" i="18" s="1"/>
  <c r="R1639" i="18" a="1"/>
  <c r="R1639" i="18" s="1"/>
  <c r="T1639" i="18" s="1"/>
  <c r="R1591" i="18" a="1"/>
  <c r="R1591" i="18" s="1"/>
  <c r="T1591" i="18" s="1"/>
  <c r="R1503" i="18" a="1"/>
  <c r="R1503" i="18" s="1"/>
  <c r="T1503" i="18" s="1"/>
  <c r="R1479" i="18" a="1"/>
  <c r="R1479" i="18" s="1"/>
  <c r="R1607" i="18" a="1"/>
  <c r="R1607" i="18" s="1"/>
  <c r="T1607" i="18" s="1"/>
  <c r="R1519" i="18" a="1"/>
  <c r="R1519" i="18" s="1"/>
  <c r="T1519" i="18" s="1"/>
  <c r="R1447" i="18" a="1"/>
  <c r="R1447" i="18" s="1"/>
  <c r="T1447" i="18" s="1"/>
  <c r="R1511" i="18" a="1"/>
  <c r="R1511" i="18" s="1"/>
  <c r="T1511" i="18" s="1"/>
  <c r="T2188" i="18"/>
  <c r="T2174" i="18"/>
  <c r="T2175" i="18"/>
  <c r="T2294" i="18"/>
  <c r="T2314" i="18"/>
  <c r="T2180" i="18"/>
  <c r="T2244" i="18"/>
  <c r="T2860" i="18"/>
  <c r="T2796" i="18"/>
  <c r="T2732" i="18"/>
  <c r="T2526" i="18"/>
  <c r="T2334" i="18"/>
  <c r="T2277" i="18"/>
  <c r="T2219" i="18"/>
  <c r="T2160" i="18"/>
  <c r="T2214" i="18"/>
  <c r="T2173" i="18"/>
  <c r="T2211" i="18"/>
  <c r="T2239" i="18"/>
  <c r="T2852" i="18"/>
  <c r="T2788" i="18"/>
  <c r="T2660" i="18"/>
  <c r="T2596" i="18"/>
  <c r="T2520" i="18"/>
  <c r="T2395" i="18"/>
  <c r="T2328" i="18"/>
  <c r="T2266" i="18"/>
  <c r="T2206" i="18"/>
  <c r="T2203" i="18"/>
  <c r="T2220" i="18"/>
  <c r="T2780" i="18"/>
  <c r="T2652" i="18"/>
  <c r="T2590" i="18"/>
  <c r="T2440" i="18"/>
  <c r="T2388" i="18"/>
  <c r="T2321" i="18"/>
  <c r="T2260" i="18"/>
  <c r="T2182" i="18"/>
  <c r="AV50" i="18"/>
  <c r="AW50" i="18" s="1"/>
  <c r="AV51" i="18"/>
  <c r="AW51" i="18" s="1"/>
  <c r="AJ57" i="18"/>
  <c r="AV48" i="18"/>
  <c r="AW48" i="18" s="1"/>
  <c r="AV49" i="18"/>
  <c r="AW49" i="18" s="1"/>
  <c r="AJ56" i="18"/>
  <c r="AV47" i="18"/>
  <c r="AW47" i="18" s="1"/>
  <c r="T2198" i="18"/>
  <c r="T2189" i="18"/>
  <c r="T2186" i="18"/>
  <c r="T2190" i="18"/>
  <c r="T2181" i="18"/>
  <c r="T2170" i="18"/>
  <c r="T2202" i="18"/>
  <c r="T2187" i="18"/>
  <c r="T2194" i="18"/>
  <c r="T2171" i="18"/>
  <c r="T2162" i="18"/>
  <c r="T2165" i="18"/>
  <c r="AX113" i="18"/>
  <c r="T2178" i="18"/>
  <c r="AQ180" i="18"/>
  <c r="BA180" i="18" s="1"/>
  <c r="AQ159" i="18"/>
  <c r="BA159" i="18" s="1"/>
  <c r="BA170" i="18"/>
  <c r="AQ142" i="18"/>
  <c r="T2154" i="18"/>
  <c r="AX111" i="18"/>
  <c r="U2919" i="18"/>
  <c r="AE2919" i="18" s="1"/>
  <c r="U3298" i="18"/>
  <c r="AE3298" i="18" s="1"/>
  <c r="U3385" i="18"/>
  <c r="AE3385" i="18" s="1"/>
  <c r="U3391" i="18"/>
  <c r="AE3391" i="18" s="1"/>
  <c r="U3431" i="18"/>
  <c r="AE3431" i="18" s="1"/>
  <c r="U3484" i="18"/>
  <c r="AE3484" i="18" s="1"/>
  <c r="U2977" i="18"/>
  <c r="AE2977" i="18" s="1"/>
  <c r="U3095" i="18"/>
  <c r="AE3095" i="18" s="1"/>
  <c r="U3223" i="18"/>
  <c r="AE3223" i="18" s="1"/>
  <c r="U3293" i="18"/>
  <c r="AE3293" i="18" s="1"/>
  <c r="U3328" i="18"/>
  <c r="AE3328" i="18" s="1"/>
  <c r="U3374" i="18"/>
  <c r="AE3374" i="18" s="1"/>
  <c r="U3397" i="18"/>
  <c r="AE3397" i="18" s="1"/>
  <c r="U3421" i="18"/>
  <c r="AE3421" i="18" s="1"/>
  <c r="U2956" i="18"/>
  <c r="AE2956" i="18" s="1"/>
  <c r="U2985" i="18"/>
  <c r="AE2985" i="18" s="1"/>
  <c r="U3189" i="18"/>
  <c r="AE3189" i="18" s="1"/>
  <c r="U3194" i="18"/>
  <c r="AE3194" i="18" s="1"/>
  <c r="U3393" i="18"/>
  <c r="AE3393" i="18" s="1"/>
  <c r="U3398" i="18"/>
  <c r="AE3398" i="18" s="1"/>
  <c r="U3410" i="18"/>
  <c r="AE3410" i="18" s="1"/>
  <c r="U3427" i="18"/>
  <c r="AE3427" i="18" s="1"/>
  <c r="U2915" i="18"/>
  <c r="AE2915" i="18" s="1"/>
  <c r="U3161" i="18"/>
  <c r="AE3161" i="18" s="1"/>
  <c r="U3259" i="18"/>
  <c r="AE3259" i="18" s="1"/>
  <c r="U3405" i="18"/>
  <c r="AE3405" i="18" s="1"/>
  <c r="U3428" i="18"/>
  <c r="AE3428" i="18" s="1"/>
  <c r="U3469" i="18"/>
  <c r="AE3469" i="18" s="1"/>
  <c r="U2930" i="18"/>
  <c r="AE2930" i="18" s="1"/>
  <c r="U2966" i="18"/>
  <c r="AE2966" i="18" s="1"/>
  <c r="U3162" i="18"/>
  <c r="AE3162" i="18" s="1"/>
  <c r="U3324" i="18"/>
  <c r="AE3324" i="18" s="1"/>
  <c r="U3388" i="18"/>
  <c r="AE3388" i="18" s="1"/>
  <c r="U3412" i="18"/>
  <c r="AE3412" i="18" s="1"/>
  <c r="U3452" i="18"/>
  <c r="AE3452" i="18" s="1"/>
  <c r="U2917" i="18"/>
  <c r="AE2917" i="18" s="1"/>
  <c r="U2931" i="18"/>
  <c r="AE2931" i="18" s="1"/>
  <c r="U2981" i="18"/>
  <c r="AE2981" i="18" s="1"/>
  <c r="U3127" i="18"/>
  <c r="AE3127" i="18" s="1"/>
  <c r="U3179" i="18"/>
  <c r="AE3179" i="18" s="1"/>
  <c r="U3197" i="18"/>
  <c r="AE3197" i="18" s="1"/>
  <c r="U3325" i="18"/>
  <c r="AE3325" i="18" s="1"/>
  <c r="U3383" i="18"/>
  <c r="AE3383" i="18" s="1"/>
  <c r="U3406" i="18"/>
  <c r="AE3406" i="18" s="1"/>
  <c r="U3429" i="18"/>
  <c r="AE3429" i="18" s="1"/>
  <c r="U3441" i="18"/>
  <c r="AE3441" i="18" s="1"/>
  <c r="U3453" i="18"/>
  <c r="AE3453" i="18" s="1"/>
  <c r="U2918" i="18"/>
  <c r="AE2918" i="18" s="1"/>
  <c r="U2924" i="18"/>
  <c r="AE2924" i="18" s="1"/>
  <c r="U3058" i="18"/>
  <c r="AE3058" i="18" s="1"/>
  <c r="U3169" i="18"/>
  <c r="AE3169" i="18" s="1"/>
  <c r="U3273" i="18"/>
  <c r="AE3273" i="18" s="1"/>
  <c r="U3302" i="18"/>
  <c r="AE3302" i="18" s="1"/>
  <c r="U3366" i="18"/>
  <c r="AE3366" i="18" s="1"/>
  <c r="U3395" i="18"/>
  <c r="AE3395" i="18" s="1"/>
  <c r="U3430" i="18"/>
  <c r="AE3430" i="18" s="1"/>
  <c r="U3442" i="18"/>
  <c r="AE3442" i="18" s="1"/>
  <c r="U3477" i="18"/>
  <c r="AE3477" i="18" s="1"/>
  <c r="U3489" i="18"/>
  <c r="AE3489" i="18" s="1"/>
  <c r="U3506" i="18"/>
  <c r="AE3506" i="18" s="1"/>
  <c r="U3344" i="18"/>
  <c r="AE3344" i="18" s="1"/>
  <c r="U2904" i="18"/>
  <c r="AE2904" i="18" s="1"/>
  <c r="U3454" i="18"/>
  <c r="AE3454" i="18" s="1"/>
  <c r="U3227" i="18"/>
  <c r="AE3227" i="18" s="1"/>
  <c r="U3466" i="18"/>
  <c r="AE3466" i="18" s="1"/>
  <c r="U3332" i="18"/>
  <c r="AE3332" i="18" s="1"/>
  <c r="U3733" i="18"/>
  <c r="AE3733" i="18" s="1"/>
  <c r="U3767" i="18"/>
  <c r="AE3767" i="18" s="1"/>
  <c r="U4204" i="18"/>
  <c r="AE4204" i="18" s="1"/>
  <c r="U3648" i="18"/>
  <c r="AE3648" i="18" s="1"/>
  <c r="U3671" i="18"/>
  <c r="AE3671" i="18" s="1"/>
  <c r="U3956" i="18"/>
  <c r="AE3956" i="18" s="1"/>
  <c r="U3769" i="18"/>
  <c r="AE3769" i="18" s="1"/>
  <c r="U3825" i="18"/>
  <c r="AE3825" i="18" s="1"/>
  <c r="U4006" i="18"/>
  <c r="AE4006" i="18" s="1"/>
  <c r="U3597" i="18"/>
  <c r="AE3597" i="18" s="1"/>
  <c r="U3748" i="18"/>
  <c r="AE3748" i="18" s="1"/>
  <c r="U3794" i="18"/>
  <c r="AE3794" i="18" s="1"/>
  <c r="U3979" i="18"/>
  <c r="AE3979" i="18" s="1"/>
  <c r="U4007" i="18"/>
  <c r="AE4007" i="18" s="1"/>
  <c r="U3867" i="18"/>
  <c r="AE3867" i="18" s="1"/>
  <c r="U3891" i="18"/>
  <c r="AE3891" i="18" s="1"/>
  <c r="U4014" i="18"/>
  <c r="AE4014" i="18" s="1"/>
  <c r="U4125" i="18"/>
  <c r="AE4125" i="18" s="1"/>
  <c r="U3680" i="18"/>
  <c r="AE3680" i="18" s="1"/>
  <c r="U3884" i="18"/>
  <c r="AE3884" i="18" s="1"/>
  <c r="U4169" i="18"/>
  <c r="AE4169" i="18" s="1"/>
  <c r="U4003" i="18"/>
  <c r="AE4003" i="18" s="1"/>
  <c r="U4016" i="18"/>
  <c r="AE4016" i="18" s="1"/>
  <c r="U4109" i="18"/>
  <c r="AE4109" i="18" s="1"/>
  <c r="U4095" i="18"/>
  <c r="AE4095" i="18" s="1"/>
  <c r="U3918" i="18"/>
  <c r="AE3918" i="18" s="1"/>
  <c r="U3933" i="18"/>
  <c r="AE3933" i="18" s="1"/>
  <c r="U4130" i="18"/>
  <c r="AE4130" i="18" s="1"/>
  <c r="T1406" i="18"/>
  <c r="T1562" i="18"/>
  <c r="T1698" i="18"/>
  <c r="T1874" i="18"/>
  <c r="T1479" i="18"/>
  <c r="T1883" i="18"/>
  <c r="T1497" i="18"/>
  <c r="T1701" i="18"/>
  <c r="T1837" i="18"/>
  <c r="T1450" i="18"/>
  <c r="T1830" i="18"/>
  <c r="T1499" i="18"/>
  <c r="T1460" i="18"/>
  <c r="T1492" i="18"/>
  <c r="T1624" i="18"/>
  <c r="T1800" i="18"/>
  <c r="T1832" i="18"/>
  <c r="T1952" i="18"/>
  <c r="T1501" i="18"/>
  <c r="T2145" i="18"/>
  <c r="T1538" i="18"/>
  <c r="U1758" i="18"/>
  <c r="U1931" i="18"/>
  <c r="U1458" i="18"/>
  <c r="U1464" i="18"/>
  <c r="U1545" i="18"/>
  <c r="U1569" i="18"/>
  <c r="U1755" i="18"/>
  <c r="U1483" i="18"/>
  <c r="U1622" i="18"/>
  <c r="U1996" i="18"/>
  <c r="U2067" i="18"/>
  <c r="U1894" i="18"/>
  <c r="U1979" i="18"/>
  <c r="U1997" i="18"/>
  <c r="U2125" i="18"/>
  <c r="U2139" i="18"/>
  <c r="U213" i="18"/>
  <c r="U86" i="18"/>
  <c r="U103" i="18"/>
  <c r="U329" i="18"/>
  <c r="U1171" i="18"/>
  <c r="U1198" i="18"/>
  <c r="U1259" i="18"/>
  <c r="U622" i="18"/>
  <c r="U805" i="18"/>
  <c r="U1068" i="18"/>
  <c r="U1123" i="18"/>
  <c r="U1137" i="18"/>
  <c r="U794" i="18"/>
  <c r="U1103" i="18"/>
  <c r="U1200" i="18"/>
  <c r="U200" i="18"/>
  <c r="U332" i="18"/>
  <c r="U696" i="18"/>
  <c r="U964" i="18"/>
  <c r="U975" i="18"/>
  <c r="U285" i="18"/>
  <c r="U317" i="18"/>
  <c r="U982" i="18"/>
  <c r="U1091" i="18"/>
  <c r="U326" i="18"/>
  <c r="U1071" i="18"/>
  <c r="U1175" i="18"/>
  <c r="U1244" i="18"/>
  <c r="U1007" i="18"/>
  <c r="U1031" i="18"/>
  <c r="U1058" i="18"/>
  <c r="U1241" i="18"/>
  <c r="U1364" i="18"/>
  <c r="U1391" i="18"/>
  <c r="U296" i="18"/>
  <c r="U868" i="18"/>
  <c r="U1381" i="18"/>
  <c r="U1397" i="18"/>
  <c r="U1148" i="18"/>
  <c r="U1275" i="18"/>
  <c r="U1360" i="18"/>
  <c r="U432" i="18"/>
  <c r="U1322" i="18"/>
  <c r="U619" i="18"/>
  <c r="U885" i="18"/>
  <c r="U1239" i="18"/>
  <c r="T11" i="18"/>
  <c r="T19" i="18"/>
  <c r="T27" i="18"/>
  <c r="T35" i="18"/>
  <c r="T43" i="18"/>
  <c r="T51" i="18"/>
  <c r="T59" i="18"/>
  <c r="T67" i="18"/>
  <c r="T75" i="18"/>
  <c r="T83" i="18"/>
  <c r="T91" i="18"/>
  <c r="T99" i="18"/>
  <c r="T107" i="18"/>
  <c r="T115" i="18"/>
  <c r="T123" i="18"/>
  <c r="T131" i="18"/>
  <c r="T139" i="18"/>
  <c r="T155" i="18"/>
  <c r="T163" i="18"/>
  <c r="T179" i="18"/>
  <c r="T187" i="18"/>
  <c r="T195" i="18"/>
  <c r="T211" i="18"/>
  <c r="T219" i="18"/>
  <c r="T227" i="18"/>
  <c r="T235" i="18"/>
  <c r="T243" i="18"/>
  <c r="T251" i="18"/>
  <c r="T259" i="18"/>
  <c r="T267" i="18"/>
  <c r="T275" i="18"/>
  <c r="T283" i="18"/>
  <c r="T291" i="18"/>
  <c r="T299" i="18"/>
  <c r="T307" i="18"/>
  <c r="T315" i="18"/>
  <c r="T323" i="18"/>
  <c r="T331" i="18"/>
  <c r="T339" i="18"/>
  <c r="T346" i="18"/>
  <c r="T354" i="18"/>
  <c r="T362" i="18"/>
  <c r="T370" i="18"/>
  <c r="T378" i="18"/>
  <c r="T386" i="18"/>
  <c r="T394" i="18"/>
  <c r="T402" i="18"/>
  <c r="T410" i="18"/>
  <c r="T418" i="18"/>
  <c r="T426" i="18"/>
  <c r="T434" i="18"/>
  <c r="T442" i="18"/>
  <c r="T450" i="18"/>
  <c r="T458" i="18"/>
  <c r="T466" i="18"/>
  <c r="T474" i="18"/>
  <c r="T482" i="18"/>
  <c r="T490" i="18"/>
  <c r="T498" i="18"/>
  <c r="T506" i="18"/>
  <c r="T514" i="18"/>
  <c r="T530" i="18"/>
  <c r="T538" i="18"/>
  <c r="T546" i="18"/>
  <c r="T554" i="18"/>
  <c r="T562" i="18"/>
  <c r="T570" i="18"/>
  <c r="T586" i="18"/>
  <c r="T594" i="18"/>
  <c r="T608" i="18"/>
  <c r="T614" i="18"/>
  <c r="T629" i="18"/>
  <c r="T636" i="18"/>
  <c r="T651" i="18"/>
  <c r="T669" i="18"/>
  <c r="T676" i="18"/>
  <c r="T683" i="18"/>
  <c r="T688" i="18"/>
  <c r="T693" i="18"/>
  <c r="T713" i="18"/>
  <c r="T720" i="18"/>
  <c r="T726" i="18"/>
  <c r="T734" i="18"/>
  <c r="T742" i="18"/>
  <c r="T749" i="18"/>
  <c r="T757" i="18"/>
  <c r="T765" i="18"/>
  <c r="T773" i="18"/>
  <c r="T780" i="18"/>
  <c r="T795" i="18"/>
  <c r="T803" i="18"/>
  <c r="T817" i="18"/>
  <c r="T824" i="18"/>
  <c r="T832" i="18"/>
  <c r="T846" i="18"/>
  <c r="T853" i="18"/>
  <c r="T869" i="18"/>
  <c r="T875" i="18"/>
  <c r="T882" i="18"/>
  <c r="T890" i="18"/>
  <c r="T898" i="18"/>
  <c r="T905" i="18"/>
  <c r="T912" i="18"/>
  <c r="T919" i="18"/>
  <c r="T927" i="18"/>
  <c r="T934" i="18"/>
  <c r="T941" i="18"/>
  <c r="T948" i="18"/>
  <c r="T956" i="18"/>
  <c r="T970" i="18"/>
  <c r="T985" i="18"/>
  <c r="T993" i="18"/>
  <c r="T1000" i="18"/>
  <c r="T1014" i="18"/>
  <c r="T1022" i="18"/>
  <c r="T1043" i="18"/>
  <c r="T1050" i="18"/>
  <c r="T1064" i="18"/>
  <c r="T1072" i="18"/>
  <c r="T1086" i="18"/>
  <c r="T1093" i="18"/>
  <c r="T1100" i="18"/>
  <c r="T1169" i="18"/>
  <c r="T1190" i="18"/>
  <c r="T1206" i="18"/>
  <c r="T1214" i="18"/>
  <c r="T1222" i="18"/>
  <c r="T1230" i="18"/>
  <c r="T1246" i="18"/>
  <c r="T1254" i="18"/>
  <c r="T1270" i="18"/>
  <c r="T1286" i="18"/>
  <c r="T1294" i="18"/>
  <c r="T1302" i="18"/>
  <c r="T1310" i="18"/>
  <c r="T1318" i="18"/>
  <c r="T1326" i="18"/>
  <c r="T1334" i="18"/>
  <c r="T1342" i="18"/>
  <c r="T1350" i="18"/>
  <c r="T1358" i="18"/>
  <c r="T1366" i="18"/>
  <c r="T1374" i="18"/>
  <c r="T1382" i="18"/>
  <c r="T1390" i="18"/>
  <c r="T1398" i="18"/>
  <c r="T28" i="18"/>
  <c r="T36" i="18"/>
  <c r="T44" i="18"/>
  <c r="T52" i="18"/>
  <c r="T60" i="18"/>
  <c r="T68" i="18"/>
  <c r="T76" i="18"/>
  <c r="T84" i="18"/>
  <c r="T92" i="18"/>
  <c r="T100" i="18"/>
  <c r="T108" i="18"/>
  <c r="T116" i="18"/>
  <c r="T124" i="18"/>
  <c r="T132" i="18"/>
  <c r="T140" i="18"/>
  <c r="T148" i="18"/>
  <c r="T156" i="18"/>
  <c r="T164" i="18"/>
  <c r="T172" i="18"/>
  <c r="T180" i="18"/>
  <c r="T188" i="18"/>
  <c r="T196" i="18"/>
  <c r="T204" i="18"/>
  <c r="T212" i="18"/>
  <c r="T220" i="18"/>
  <c r="T228" i="18"/>
  <c r="T236" i="18"/>
  <c r="T244" i="18"/>
  <c r="T252" i="18"/>
  <c r="T260" i="18"/>
  <c r="T268" i="18"/>
  <c r="T276" i="18"/>
  <c r="T284" i="18"/>
  <c r="T292" i="18"/>
  <c r="T300" i="18"/>
  <c r="T316" i="18"/>
  <c r="T324" i="18"/>
  <c r="T340" i="18"/>
  <c r="T355" i="18"/>
  <c r="T363" i="18"/>
  <c r="T371" i="18"/>
  <c r="T379" i="18"/>
  <c r="T395" i="18"/>
  <c r="T403" i="18"/>
  <c r="T411" i="18"/>
  <c r="T419" i="18"/>
  <c r="T427" i="18"/>
  <c r="T435" i="18"/>
  <c r="T443" i="18"/>
  <c r="T451" i="18"/>
  <c r="T459" i="18"/>
  <c r="T467" i="18"/>
  <c r="T475" i="18"/>
  <c r="T483" i="18"/>
  <c r="T491" i="18"/>
  <c r="T515" i="18"/>
  <c r="T523" i="18"/>
  <c r="T531" i="18"/>
  <c r="T539" i="18"/>
  <c r="T547" i="18"/>
  <c r="T555" i="18"/>
  <c r="T563" i="18"/>
  <c r="T571" i="18"/>
  <c r="T579" i="18"/>
  <c r="T587" i="18"/>
  <c r="T595" i="18"/>
  <c r="T615" i="18"/>
  <c r="T623" i="18"/>
  <c r="T630" i="18"/>
  <c r="T637" i="18"/>
  <c r="T657" i="18"/>
  <c r="T664" i="18"/>
  <c r="T670" i="18"/>
  <c r="T677" i="18"/>
  <c r="T706" i="18"/>
  <c r="T727" i="18"/>
  <c r="T735" i="18"/>
  <c r="T743" i="18"/>
  <c r="T750" i="18"/>
  <c r="T758" i="18"/>
  <c r="T766" i="18"/>
  <c r="T774" i="18"/>
  <c r="T781" i="18"/>
  <c r="T788" i="18"/>
  <c r="T796" i="18"/>
  <c r="T804" i="18"/>
  <c r="T810" i="18"/>
  <c r="T825" i="18"/>
  <c r="T833" i="18"/>
  <c r="T840" i="18"/>
  <c r="T847" i="18"/>
  <c r="T854" i="18"/>
  <c r="T862" i="18"/>
  <c r="T876" i="18"/>
  <c r="T883" i="18"/>
  <c r="T891" i="18"/>
  <c r="T899" i="18"/>
  <c r="T913" i="18"/>
  <c r="T920" i="18"/>
  <c r="T928" i="18"/>
  <c r="T935" i="18"/>
  <c r="T942" i="18"/>
  <c r="T949" i="18"/>
  <c r="T957" i="18"/>
  <c r="T965" i="18"/>
  <c r="T971" i="18"/>
  <c r="T978" i="18"/>
  <c r="T986" i="18"/>
  <c r="T994" i="18"/>
  <c r="T1001" i="18"/>
  <c r="T1008" i="18"/>
  <c r="T1015" i="18"/>
  <c r="T1023" i="18"/>
  <c r="T1030" i="18"/>
  <c r="T1037" i="18"/>
  <c r="T1044" i="18"/>
  <c r="T1051" i="18"/>
  <c r="T1065" i="18"/>
  <c r="T1079" i="18"/>
  <c r="T1087" i="18"/>
  <c r="T1094" i="18"/>
  <c r="T1101" i="18"/>
  <c r="T1108" i="18"/>
  <c r="T1115" i="18"/>
  <c r="T1122" i="18"/>
  <c r="T1127" i="18"/>
  <c r="T1131" i="18"/>
  <c r="T1139" i="18"/>
  <c r="T1147" i="18"/>
  <c r="T1155" i="18"/>
  <c r="T1159" i="18"/>
  <c r="T1164" i="18"/>
  <c r="T1170" i="18"/>
  <c r="T1183" i="18"/>
  <c r="T1191" i="18"/>
  <c r="T1199" i="18"/>
  <c r="T1207" i="18"/>
  <c r="T1215" i="18"/>
  <c r="T1223" i="18"/>
  <c r="T1231" i="18"/>
  <c r="T1247" i="18"/>
  <c r="T1255" i="18"/>
  <c r="T1263" i="18"/>
  <c r="T1271" i="18"/>
  <c r="T1279" i="18"/>
  <c r="T1287" i="18"/>
  <c r="T1295" i="18"/>
  <c r="T1303" i="18"/>
  <c r="T1311" i="18"/>
  <c r="T1327" i="18"/>
  <c r="T1335" i="18"/>
  <c r="T1343" i="18"/>
  <c r="T1351" i="18"/>
  <c r="T1359" i="18"/>
  <c r="T1367" i="18"/>
  <c r="T1375" i="18"/>
  <c r="T1383" i="18"/>
  <c r="T1399" i="18"/>
  <c r="T21" i="18"/>
  <c r="T29" i="18"/>
  <c r="T37" i="18"/>
  <c r="T45" i="18"/>
  <c r="T53" i="18"/>
  <c r="T61" i="18"/>
  <c r="T69" i="18"/>
  <c r="T77" i="18"/>
  <c r="T85" i="18"/>
  <c r="T93" i="18"/>
  <c r="T101" i="18"/>
  <c r="T109" i="18"/>
  <c r="T117" i="18"/>
  <c r="T125" i="18"/>
  <c r="T133" i="18"/>
  <c r="T141" i="18"/>
  <c r="T149" i="18"/>
  <c r="T157" i="18"/>
  <c r="T165" i="18"/>
  <c r="T173" i="18"/>
  <c r="T181" i="18"/>
  <c r="T189" i="18"/>
  <c r="T197" i="18"/>
  <c r="T205" i="18"/>
  <c r="T221" i="18"/>
  <c r="T229" i="18"/>
  <c r="T245" i="18"/>
  <c r="T261" i="18"/>
  <c r="T269" i="18"/>
  <c r="T277" i="18"/>
  <c r="T293" i="18"/>
  <c r="T301" i="18"/>
  <c r="T309" i="18"/>
  <c r="T325" i="18"/>
  <c r="T333" i="18"/>
  <c r="T341" i="18"/>
  <c r="T348" i="18"/>
  <c r="T356" i="18"/>
  <c r="T364" i="18"/>
  <c r="T372" i="18"/>
  <c r="T380" i="18"/>
  <c r="T388" i="18"/>
  <c r="T396" i="18"/>
  <c r="T412" i="18"/>
  <c r="T420" i="18"/>
  <c r="T428" i="18"/>
  <c r="T436" i="18"/>
  <c r="T444" i="18"/>
  <c r="T452" i="18"/>
  <c r="T460" i="18"/>
  <c r="T468" i="18"/>
  <c r="T476" i="18"/>
  <c r="T484" i="18"/>
  <c r="T492" i="18"/>
  <c r="T500" i="18"/>
  <c r="T508" i="18"/>
  <c r="T516" i="18"/>
  <c r="T524" i="18"/>
  <c r="T532" i="18"/>
  <c r="T540" i="18"/>
  <c r="T548" i="18"/>
  <c r="T556" i="18"/>
  <c r="T564" i="18"/>
  <c r="T572" i="18"/>
  <c r="T580" i="18"/>
  <c r="T588" i="18"/>
  <c r="T596" i="18"/>
  <c r="T602" i="18"/>
  <c r="T609" i="18"/>
  <c r="T616" i="18"/>
  <c r="T624" i="18"/>
  <c r="T631" i="18"/>
  <c r="T638" i="18"/>
  <c r="T645" i="18"/>
  <c r="T652" i="18"/>
  <c r="T658" i="18"/>
  <c r="T665" i="18"/>
  <c r="T678" i="18"/>
  <c r="T684" i="18"/>
  <c r="T689" i="18"/>
  <c r="T694" i="18"/>
  <c r="T701" i="18"/>
  <c r="T714" i="18"/>
  <c r="T728" i="18"/>
  <c r="T736" i="18"/>
  <c r="T751" i="18"/>
  <c r="T759" i="18"/>
  <c r="T767" i="18"/>
  <c r="T775" i="18"/>
  <c r="T789" i="18"/>
  <c r="T797" i="18"/>
  <c r="T811" i="18"/>
  <c r="T818" i="18"/>
  <c r="T826" i="18"/>
  <c r="T834" i="18"/>
  <c r="T841" i="18"/>
  <c r="T848" i="18"/>
  <c r="T855" i="18"/>
  <c r="T863" i="18"/>
  <c r="T870" i="18"/>
  <c r="T877" i="18"/>
  <c r="T884" i="18"/>
  <c r="T892" i="18"/>
  <c r="T900" i="18"/>
  <c r="T906" i="18"/>
  <c r="T921" i="18"/>
  <c r="T929" i="18"/>
  <c r="T936" i="18"/>
  <c r="T943" i="18"/>
  <c r="T950" i="18"/>
  <c r="T958" i="18"/>
  <c r="T972" i="18"/>
  <c r="T979" i="18"/>
  <c r="T987" i="18"/>
  <c r="T995" i="18"/>
  <c r="T1009" i="18"/>
  <c r="T1016" i="18"/>
  <c r="T1024" i="18"/>
  <c r="T1038" i="18"/>
  <c r="T1045" i="18"/>
  <c r="T1052" i="18"/>
  <c r="T1059" i="18"/>
  <c r="T1066" i="18"/>
  <c r="T1080" i="18"/>
  <c r="T1088" i="18"/>
  <c r="T1102" i="18"/>
  <c r="T1109" i="18"/>
  <c r="T1116" i="18"/>
  <c r="T1165" i="18"/>
  <c r="T1184" i="18"/>
  <c r="T1192" i="18"/>
  <c r="T1216" i="18"/>
  <c r="T1224" i="18"/>
  <c r="T1240" i="18"/>
  <c r="T1248" i="18"/>
  <c r="T1256" i="18"/>
  <c r="T1264" i="18"/>
  <c r="T1272" i="18"/>
  <c r="T1280" i="18"/>
  <c r="T1288" i="18"/>
  <c r="T1296" i="18"/>
  <c r="T1304" i="18"/>
  <c r="T1312" i="18"/>
  <c r="T1320" i="18"/>
  <c r="T1328" i="18"/>
  <c r="T1336" i="18"/>
  <c r="T1344" i="18"/>
  <c r="T1352" i="18"/>
  <c r="T1368" i="18"/>
  <c r="T1384" i="18"/>
  <c r="T1392" i="18"/>
  <c r="T1400" i="18"/>
  <c r="T14" i="18"/>
  <c r="T22" i="18"/>
  <c r="T30" i="18"/>
  <c r="T38" i="18"/>
  <c r="T46" i="18"/>
  <c r="T54" i="18"/>
  <c r="T62" i="18"/>
  <c r="T70" i="18"/>
  <c r="T94" i="18"/>
  <c r="T110" i="18"/>
  <c r="T118" i="18"/>
  <c r="T126" i="18"/>
  <c r="T134" i="18"/>
  <c r="T142" i="18"/>
  <c r="T150" i="18"/>
  <c r="T158" i="18"/>
  <c r="T166" i="18"/>
  <c r="T174" i="18"/>
  <c r="T190" i="18"/>
  <c r="T198" i="18"/>
  <c r="T214" i="18"/>
  <c r="T222" i="18"/>
  <c r="T230" i="18"/>
  <c r="T238" i="18"/>
  <c r="T246" i="18"/>
  <c r="T254" i="18"/>
  <c r="T262" i="18"/>
  <c r="T270" i="18"/>
  <c r="T278" i="18"/>
  <c r="T286" i="18"/>
  <c r="T294" i="18"/>
  <c r="T302" i="18"/>
  <c r="T310" i="18"/>
  <c r="T318" i="18"/>
  <c r="T334" i="18"/>
  <c r="T342" i="18"/>
  <c r="T349" i="18"/>
  <c r="T357" i="18"/>
  <c r="T365" i="18"/>
  <c r="T373" i="18"/>
  <c r="T381" i="18"/>
  <c r="T389" i="18"/>
  <c r="T397" i="18"/>
  <c r="T405" i="18"/>
  <c r="T429" i="18"/>
  <c r="T445" i="18"/>
  <c r="T453" i="18"/>
  <c r="T461" i="18"/>
  <c r="T477" i="18"/>
  <c r="T485" i="18"/>
  <c r="T493" i="18"/>
  <c r="T501" i="18"/>
  <c r="T509" i="18"/>
  <c r="T517" i="18"/>
  <c r="T533" i="18"/>
  <c r="T541" i="18"/>
  <c r="T549" i="18"/>
  <c r="T557" i="18"/>
  <c r="T565" i="18"/>
  <c r="T573" i="18"/>
  <c r="T581" i="18"/>
  <c r="T589" i="18"/>
  <c r="T617" i="18"/>
  <c r="T625" i="18"/>
  <c r="T632" i="18"/>
  <c r="T639" i="18"/>
  <c r="T646" i="18"/>
  <c r="T659" i="18"/>
  <c r="T666" i="18"/>
  <c r="T672" i="18"/>
  <c r="T679" i="18"/>
  <c r="T695" i="18"/>
  <c r="T708" i="18"/>
  <c r="T715" i="18"/>
  <c r="T722" i="18"/>
  <c r="T729" i="18"/>
  <c r="T737" i="18"/>
  <c r="T745" i="18"/>
  <c r="T768" i="18"/>
  <c r="T783" i="18"/>
  <c r="T790" i="18"/>
  <c r="T798" i="18"/>
  <c r="T812" i="18"/>
  <c r="T819" i="18"/>
  <c r="T827" i="18"/>
  <c r="T835" i="18"/>
  <c r="T849" i="18"/>
  <c r="T856" i="18"/>
  <c r="T864" i="18"/>
  <c r="T871" i="18"/>
  <c r="T878" i="18"/>
  <c r="T907" i="18"/>
  <c r="T914" i="18"/>
  <c r="T922" i="18"/>
  <c r="T930" i="18"/>
  <c r="T937" i="18"/>
  <c r="T944" i="18"/>
  <c r="T951" i="18"/>
  <c r="T973" i="18"/>
  <c r="T980" i="18"/>
  <c r="T988" i="18"/>
  <c r="T996" i="18"/>
  <c r="T1002" i="18"/>
  <c r="T1017" i="18"/>
  <c r="T1039" i="18"/>
  <c r="T1053" i="18"/>
  <c r="T1060" i="18"/>
  <c r="T1067" i="18"/>
  <c r="T1074" i="18"/>
  <c r="T1081" i="18"/>
  <c r="T1089" i="18"/>
  <c r="T1095" i="18"/>
  <c r="T1110" i="18"/>
  <c r="T1117" i="18"/>
  <c r="T1124" i="18"/>
  <c r="T1128" i="18"/>
  <c r="T1132" i="18"/>
  <c r="T1136" i="18"/>
  <c r="T1140" i="18"/>
  <c r="T1152" i="18"/>
  <c r="T1156" i="18"/>
  <c r="T1160" i="18"/>
  <c r="T1166" i="18"/>
  <c r="T1177" i="18"/>
  <c r="T1185" i="18"/>
  <c r="T1193" i="18"/>
  <c r="T1201" i="18"/>
  <c r="T1209" i="18"/>
  <c r="T1217" i="18"/>
  <c r="T1225" i="18"/>
  <c r="T1233" i="18"/>
  <c r="T1249" i="18"/>
  <c r="T1257" i="18"/>
  <c r="T1265" i="18"/>
  <c r="T1273" i="18"/>
  <c r="T1281" i="18"/>
  <c r="T1289" i="18"/>
  <c r="T1297" i="18"/>
  <c r="T1305" i="18"/>
  <c r="T1313" i="18"/>
  <c r="T1321" i="18"/>
  <c r="T1329" i="18"/>
  <c r="T1337" i="18"/>
  <c r="T1345" i="18"/>
  <c r="T1353" i="18"/>
  <c r="T1369" i="18"/>
  <c r="T1377" i="18"/>
  <c r="T1385" i="18"/>
  <c r="T1393" i="18"/>
  <c r="T15" i="18"/>
  <c r="T23" i="18"/>
  <c r="T31" i="18"/>
  <c r="T39" i="18"/>
  <c r="T47" i="18"/>
  <c r="T55" i="18"/>
  <c r="T63" i="18"/>
  <c r="T71" i="18"/>
  <c r="T79" i="18"/>
  <c r="T87" i="18"/>
  <c r="T95" i="18"/>
  <c r="T111" i="18"/>
  <c r="T119" i="18"/>
  <c r="T127" i="18"/>
  <c r="T135" i="18"/>
  <c r="T143" i="18"/>
  <c r="T159" i="18"/>
  <c r="T167" i="18"/>
  <c r="T175" i="18"/>
  <c r="T183" i="18"/>
  <c r="T191" i="18"/>
  <c r="T199" i="18"/>
  <c r="T207" i="18"/>
  <c r="T215" i="18"/>
  <c r="T223" i="18"/>
  <c r="T231" i="18"/>
  <c r="T239" i="18"/>
  <c r="T247" i="18"/>
  <c r="T255" i="18"/>
  <c r="T271" i="18"/>
  <c r="T287" i="18"/>
  <c r="T295" i="18"/>
  <c r="T303" i="18"/>
  <c r="T311" i="18"/>
  <c r="T319" i="18"/>
  <c r="T327" i="18"/>
  <c r="T335" i="18"/>
  <c r="T343" i="18"/>
  <c r="T350" i="18"/>
  <c r="T358" i="18"/>
  <c r="T374" i="18"/>
  <c r="T382" i="18"/>
  <c r="T390" i="18"/>
  <c r="T398" i="18"/>
  <c r="T406" i="18"/>
  <c r="T414" i="18"/>
  <c r="T422" i="18"/>
  <c r="T438" i="18"/>
  <c r="T446" i="18"/>
  <c r="T454" i="18"/>
  <c r="T462" i="18"/>
  <c r="T470" i="18"/>
  <c r="T486" i="18"/>
  <c r="T494" i="18"/>
  <c r="T518" i="18"/>
  <c r="T526" i="18"/>
  <c r="T534" i="18"/>
  <c r="T542" i="18"/>
  <c r="T550" i="18"/>
  <c r="T558" i="18"/>
  <c r="T566" i="18"/>
  <c r="T574" i="18"/>
  <c r="T582" i="18"/>
  <c r="T590" i="18"/>
  <c r="T597" i="18"/>
  <c r="T604" i="18"/>
  <c r="T611" i="18"/>
  <c r="T618" i="18"/>
  <c r="T640" i="18"/>
  <c r="T647" i="18"/>
  <c r="T653" i="18"/>
  <c r="T667" i="18"/>
  <c r="T685" i="18"/>
  <c r="T690" i="18"/>
  <c r="T709" i="18"/>
  <c r="T716" i="18"/>
  <c r="T723" i="18"/>
  <c r="T730" i="18"/>
  <c r="T738" i="18"/>
  <c r="T753" i="18"/>
  <c r="T761" i="18"/>
  <c r="T769" i="18"/>
  <c r="T777" i="18"/>
  <c r="T784" i="18"/>
  <c r="T791" i="18"/>
  <c r="T799" i="18"/>
  <c r="T806" i="18"/>
  <c r="T813" i="18"/>
  <c r="T820" i="18"/>
  <c r="T828" i="18"/>
  <c r="T836" i="18"/>
  <c r="T857" i="18"/>
  <c r="T872" i="18"/>
  <c r="T879" i="18"/>
  <c r="T886" i="18"/>
  <c r="T894" i="18"/>
  <c r="T908" i="18"/>
  <c r="T915" i="18"/>
  <c r="T923" i="18"/>
  <c r="T931" i="18"/>
  <c r="T945" i="18"/>
  <c r="T952" i="18"/>
  <c r="T960" i="18"/>
  <c r="T967" i="18"/>
  <c r="T974" i="18"/>
  <c r="T981" i="18"/>
  <c r="T1010" i="18"/>
  <c r="T1032" i="18"/>
  <c r="T1061" i="18"/>
  <c r="T1075" i="18"/>
  <c r="T1082" i="18"/>
  <c r="T1096" i="18"/>
  <c r="T1104" i="18"/>
  <c r="T1118" i="18"/>
  <c r="T1161" i="18"/>
  <c r="T1178" i="18"/>
  <c r="T1186" i="18"/>
  <c r="T1194" i="18"/>
  <c r="T1202" i="18"/>
  <c r="T1210" i="18"/>
  <c r="T1218" i="18"/>
  <c r="T1226" i="18"/>
  <c r="T1234" i="18"/>
  <c r="T1242" i="18"/>
  <c r="T1250" i="18"/>
  <c r="T1258" i="18"/>
  <c r="T1266" i="18"/>
  <c r="T1274" i="18"/>
  <c r="T1282" i="18"/>
  <c r="T1290" i="18"/>
  <c r="T1298" i="18"/>
  <c r="T1306" i="18"/>
  <c r="T1314" i="18"/>
  <c r="T1330" i="18"/>
  <c r="T1338" i="18"/>
  <c r="T1346" i="18"/>
  <c r="T1370" i="18"/>
  <c r="T1378" i="18"/>
  <c r="T1386" i="18"/>
  <c r="T1394" i="18"/>
  <c r="T7" i="18"/>
  <c r="T16" i="18"/>
  <c r="T24" i="18"/>
  <c r="T32" i="18"/>
  <c r="T40" i="18"/>
  <c r="T48" i="18"/>
  <c r="T64" i="18"/>
  <c r="T80" i="18"/>
  <c r="T88" i="18"/>
  <c r="T96" i="18"/>
  <c r="T104" i="18"/>
  <c r="T112" i="18"/>
  <c r="T120" i="18"/>
  <c r="T136" i="18"/>
  <c r="T144" i="18"/>
  <c r="T152" i="18"/>
  <c r="T160" i="18"/>
  <c r="T168" i="18"/>
  <c r="T184" i="18"/>
  <c r="T192" i="18"/>
  <c r="T208" i="18"/>
  <c r="T216" i="18"/>
  <c r="T240" i="18"/>
  <c r="T248" i="18"/>
  <c r="T256" i="18"/>
  <c r="T264" i="18"/>
  <c r="T272" i="18"/>
  <c r="T280" i="18"/>
  <c r="T288" i="18"/>
  <c r="T304" i="18"/>
  <c r="T312" i="18"/>
  <c r="T320" i="18"/>
  <c r="T328" i="18"/>
  <c r="T336" i="18"/>
  <c r="T344" i="18"/>
  <c r="T351" i="18"/>
  <c r="T359" i="18"/>
  <c r="T367" i="18"/>
  <c r="T391" i="18"/>
  <c r="T407" i="18"/>
  <c r="T415" i="18"/>
  <c r="T423" i="18"/>
  <c r="T431" i="18"/>
  <c r="T439" i="18"/>
  <c r="T447" i="18"/>
  <c r="T455" i="18"/>
  <c r="T463" i="18"/>
  <c r="T471" i="18"/>
  <c r="T479" i="18"/>
  <c r="T487" i="18"/>
  <c r="T495" i="18"/>
  <c r="T503" i="18"/>
  <c r="T511" i="18"/>
  <c r="T519" i="18"/>
  <c r="T527" i="18"/>
  <c r="T535" i="18"/>
  <c r="T543" i="18"/>
  <c r="T551" i="18"/>
  <c r="T559" i="18"/>
  <c r="T567" i="18"/>
  <c r="T575" i="18"/>
  <c r="T583" i="18"/>
  <c r="T591" i="18"/>
  <c r="T598" i="18"/>
  <c r="T605" i="18"/>
  <c r="T612" i="18"/>
  <c r="T627" i="18"/>
  <c r="T633" i="18"/>
  <c r="T648" i="18"/>
  <c r="T654" i="18"/>
  <c r="T661" i="18"/>
  <c r="T673" i="18"/>
  <c r="T680" i="18"/>
  <c r="T686" i="18"/>
  <c r="T691" i="18"/>
  <c r="T697" i="18"/>
  <c r="T703" i="18"/>
  <c r="T710" i="18"/>
  <c r="T717" i="18"/>
  <c r="T724" i="18"/>
  <c r="T731" i="18"/>
  <c r="T739" i="18"/>
  <c r="T746" i="18"/>
  <c r="T754" i="18"/>
  <c r="T770" i="18"/>
  <c r="T785" i="18"/>
  <c r="T792" i="18"/>
  <c r="T800" i="18"/>
  <c r="T821" i="18"/>
  <c r="T829" i="18"/>
  <c r="T837" i="18"/>
  <c r="T843" i="18"/>
  <c r="T850" i="18"/>
  <c r="T858" i="18"/>
  <c r="T866" i="18"/>
  <c r="T873" i="18"/>
  <c r="T880" i="18"/>
  <c r="T895" i="18"/>
  <c r="T902" i="18"/>
  <c r="T909" i="18"/>
  <c r="T916" i="18"/>
  <c r="T924" i="18"/>
  <c r="T932" i="18"/>
  <c r="T938" i="18"/>
  <c r="T953" i="18"/>
  <c r="T961" i="18"/>
  <c r="T968" i="18"/>
  <c r="T990" i="18"/>
  <c r="T1004" i="18"/>
  <c r="T1011" i="18"/>
  <c r="T1019" i="18"/>
  <c r="T1026" i="18"/>
  <c r="T1047" i="18"/>
  <c r="T1055" i="18"/>
  <c r="T1062" i="18"/>
  <c r="T1069" i="18"/>
  <c r="T1076" i="18"/>
  <c r="T1083" i="18"/>
  <c r="T1090" i="18"/>
  <c r="T1097" i="18"/>
  <c r="T1105" i="18"/>
  <c r="T1111" i="18"/>
  <c r="T1119" i="18"/>
  <c r="T1125" i="18"/>
  <c r="T1129" i="18"/>
  <c r="T1141" i="18"/>
  <c r="T1145" i="18"/>
  <c r="T1149" i="18"/>
  <c r="T1153" i="18"/>
  <c r="T1157" i="18"/>
  <c r="T1162" i="18"/>
  <c r="T1167" i="18"/>
  <c r="T1172" i="18"/>
  <c r="T1179" i="18"/>
  <c r="T1187" i="18"/>
  <c r="T1203" i="18"/>
  <c r="T1211" i="18"/>
  <c r="T1219" i="18"/>
  <c r="T1227" i="18"/>
  <c r="T1235" i="18"/>
  <c r="T1243" i="18"/>
  <c r="T1251" i="18"/>
  <c r="T1267" i="18"/>
  <c r="T1283" i="18"/>
  <c r="T1291" i="18"/>
  <c r="T1299" i="18"/>
  <c r="T1307" i="18"/>
  <c r="T1315" i="18"/>
  <c r="T1323" i="18"/>
  <c r="T1331" i="18"/>
  <c r="T1347" i="18"/>
  <c r="T1355" i="18"/>
  <c r="T1363" i="18"/>
  <c r="T1371" i="18"/>
  <c r="T1379" i="18"/>
  <c r="T1395" i="18"/>
  <c r="T8" i="18"/>
  <c r="T17" i="18"/>
  <c r="T25" i="18"/>
  <c r="T33" i="18"/>
  <c r="T49" i="18"/>
  <c r="T57" i="18"/>
  <c r="T65" i="18"/>
  <c r="T73" i="18"/>
  <c r="T81" i="18"/>
  <c r="T89" i="18"/>
  <c r="T97" i="18"/>
  <c r="T105" i="18"/>
  <c r="T113" i="18"/>
  <c r="T129" i="18"/>
  <c r="T137" i="18"/>
  <c r="T145" i="18"/>
  <c r="T153" i="18"/>
  <c r="T169" i="18"/>
  <c r="T177" i="18"/>
  <c r="T185" i="18"/>
  <c r="T193" i="18"/>
  <c r="T201" i="18"/>
  <c r="T209" i="18"/>
  <c r="T217" i="18"/>
  <c r="T225" i="18"/>
  <c r="T241" i="18"/>
  <c r="T249" i="18"/>
  <c r="T257" i="18"/>
  <c r="T265" i="18"/>
  <c r="T273" i="18"/>
  <c r="T281" i="18"/>
  <c r="T289" i="18"/>
  <c r="T297" i="18"/>
  <c r="T305" i="18"/>
  <c r="T313" i="18"/>
  <c r="T337" i="18"/>
  <c r="T352" i="18"/>
  <c r="T360" i="18"/>
  <c r="T376" i="18"/>
  <c r="T384" i="18"/>
  <c r="T392" i="18"/>
  <c r="T400" i="18"/>
  <c r="T408" i="18"/>
  <c r="T416" i="18"/>
  <c r="T424" i="18"/>
  <c r="T440" i="18"/>
  <c r="T448" i="18"/>
  <c r="T456" i="18"/>
  <c r="T464" i="18"/>
  <c r="T472" i="18"/>
  <c r="T480" i="18"/>
  <c r="T488" i="18"/>
  <c r="T496" i="18"/>
  <c r="T504" i="18"/>
  <c r="T512" i="18"/>
  <c r="T520" i="18"/>
  <c r="T536" i="18"/>
  <c r="T544" i="18"/>
  <c r="T552" i="18"/>
  <c r="T560" i="18"/>
  <c r="T568" i="18"/>
  <c r="T576" i="18"/>
  <c r="T584" i="18"/>
  <c r="T592" i="18"/>
  <c r="T606" i="18"/>
  <c r="T620" i="18"/>
  <c r="T628" i="18"/>
  <c r="T634" i="18"/>
  <c r="T641" i="18"/>
  <c r="T649" i="18"/>
  <c r="T655" i="18"/>
  <c r="T674" i="18"/>
  <c r="T681" i="18"/>
  <c r="T687" i="18"/>
  <c r="T704" i="18"/>
  <c r="T711" i="18"/>
  <c r="T718" i="18"/>
  <c r="T725" i="18"/>
  <c r="T732" i="18"/>
  <c r="T740" i="18"/>
  <c r="T747" i="18"/>
  <c r="T755" i="18"/>
  <c r="T763" i="18"/>
  <c r="T771" i="18"/>
  <c r="T778" i="18"/>
  <c r="T801" i="18"/>
  <c r="T808" i="18"/>
  <c r="T815" i="18"/>
  <c r="T822" i="18"/>
  <c r="T830" i="18"/>
  <c r="T844" i="18"/>
  <c r="T851" i="18"/>
  <c r="T859" i="18"/>
  <c r="T867" i="18"/>
  <c r="T881" i="18"/>
  <c r="T888" i="18"/>
  <c r="T896" i="18"/>
  <c r="T903" i="18"/>
  <c r="T910" i="18"/>
  <c r="T917" i="18"/>
  <c r="T925" i="18"/>
  <c r="T933" i="18"/>
  <c r="T939" i="18"/>
  <c r="T946" i="18"/>
  <c r="T954" i="18"/>
  <c r="T962" i="18"/>
  <c r="T969" i="18"/>
  <c r="T976" i="18"/>
  <c r="T983" i="18"/>
  <c r="T991" i="18"/>
  <c r="T998" i="18"/>
  <c r="T1005" i="18"/>
  <c r="T1012" i="18"/>
  <c r="T1020" i="18"/>
  <c r="T1034" i="18"/>
  <c r="T1048" i="18"/>
  <c r="T1056" i="18"/>
  <c r="T1070" i="18"/>
  <c r="T1077" i="18"/>
  <c r="T1084" i="18"/>
  <c r="T1112" i="18"/>
  <c r="T1173" i="18"/>
  <c r="T1180" i="18"/>
  <c r="T1188" i="18"/>
  <c r="T1196" i="18"/>
  <c r="T1204" i="18"/>
  <c r="T1212" i="18"/>
  <c r="T1220" i="18"/>
  <c r="T1228" i="18"/>
  <c r="T1236" i="18"/>
  <c r="T1252" i="18"/>
  <c r="T1268" i="18"/>
  <c r="T1284" i="18"/>
  <c r="T1300" i="18"/>
  <c r="T1308" i="18"/>
  <c r="T1316" i="18"/>
  <c r="T1324" i="18"/>
  <c r="T1332" i="18"/>
  <c r="T1340" i="18"/>
  <c r="T1348" i="18"/>
  <c r="T1356" i="18"/>
  <c r="T1372" i="18"/>
  <c r="T1380" i="18"/>
  <c r="T1388" i="18"/>
  <c r="T1396" i="18"/>
  <c r="T42" i="18"/>
  <c r="T98" i="18"/>
  <c r="T154" i="18"/>
  <c r="T266" i="18"/>
  <c r="T314" i="18"/>
  <c r="T345" i="18"/>
  <c r="T409" i="18"/>
  <c r="T465" i="18"/>
  <c r="T529" i="18"/>
  <c r="T635" i="18"/>
  <c r="T845" i="18"/>
  <c r="T897" i="18"/>
  <c r="T955" i="18"/>
  <c r="T992" i="18"/>
  <c r="T1035" i="18"/>
  <c r="T1078" i="18"/>
  <c r="T1121" i="18"/>
  <c r="T1146" i="18"/>
  <c r="T1174" i="18"/>
  <c r="T1205" i="18"/>
  <c r="T1245" i="18"/>
  <c r="T1293" i="18"/>
  <c r="T1349" i="18"/>
  <c r="T50" i="18"/>
  <c r="T274" i="18"/>
  <c r="T353" i="18"/>
  <c r="T417" i="18"/>
  <c r="T473" i="18"/>
  <c r="T537" i="18"/>
  <c r="T600" i="18"/>
  <c r="T642" i="18"/>
  <c r="T741" i="18"/>
  <c r="T802" i="18"/>
  <c r="T852" i="18"/>
  <c r="T904" i="18"/>
  <c r="T963" i="18"/>
  <c r="T999" i="18"/>
  <c r="T1042" i="18"/>
  <c r="T1085" i="18"/>
  <c r="T1213" i="18"/>
  <c r="T1253" i="18"/>
  <c r="T1301" i="18"/>
  <c r="T1357" i="18"/>
  <c r="T58" i="18"/>
  <c r="T106" i="18"/>
  <c r="T170" i="18"/>
  <c r="T218" i="18"/>
  <c r="T282" i="18"/>
  <c r="T322" i="18"/>
  <c r="T361" i="18"/>
  <c r="T425" i="18"/>
  <c r="T481" i="18"/>
  <c r="T545" i="18"/>
  <c r="T607" i="18"/>
  <c r="T650" i="18"/>
  <c r="T748" i="18"/>
  <c r="T860" i="18"/>
  <c r="T911" i="18"/>
  <c r="T1006" i="18"/>
  <c r="T1049" i="18"/>
  <c r="T1126" i="18"/>
  <c r="T1150" i="18"/>
  <c r="T1221" i="18"/>
  <c r="T1309" i="18"/>
  <c r="T66" i="18"/>
  <c r="T114" i="18"/>
  <c r="T178" i="18"/>
  <c r="T226" i="18"/>
  <c r="T369" i="18"/>
  <c r="T489" i="18"/>
  <c r="T553" i="18"/>
  <c r="T613" i="18"/>
  <c r="T698" i="18"/>
  <c r="T756" i="18"/>
  <c r="T809" i="18"/>
  <c r="T918" i="18"/>
  <c r="T1130" i="18"/>
  <c r="T1154" i="18"/>
  <c r="T1181" i="18"/>
  <c r="T1229" i="18"/>
  <c r="T1261" i="18"/>
  <c r="T1317" i="18"/>
  <c r="T9" i="18"/>
  <c r="T74" i="18"/>
  <c r="T122" i="18"/>
  <c r="T186" i="18"/>
  <c r="T290" i="18"/>
  <c r="T377" i="18"/>
  <c r="T433" i="18"/>
  <c r="T561" i="18"/>
  <c r="T663" i="18"/>
  <c r="T705" i="18"/>
  <c r="T764" i="18"/>
  <c r="T816" i="18"/>
  <c r="T874" i="18"/>
  <c r="T926" i="18"/>
  <c r="T1013" i="18"/>
  <c r="T1134" i="18"/>
  <c r="T1158" i="18"/>
  <c r="T1189" i="18"/>
  <c r="T1237" i="18"/>
  <c r="T1269" i="18"/>
  <c r="T1365" i="18"/>
  <c r="T18" i="18"/>
  <c r="T82" i="18"/>
  <c r="T130" i="18"/>
  <c r="T194" i="18"/>
  <c r="T330" i="18"/>
  <c r="T385" i="18"/>
  <c r="T441" i="18"/>
  <c r="T505" i="18"/>
  <c r="T569" i="18"/>
  <c r="T621" i="18"/>
  <c r="T712" i="18"/>
  <c r="T772" i="18"/>
  <c r="T823" i="18"/>
  <c r="T977" i="18"/>
  <c r="T1021" i="18"/>
  <c r="T1063" i="18"/>
  <c r="T1197" i="18"/>
  <c r="T1325" i="18"/>
  <c r="T1373" i="18"/>
  <c r="T26" i="18"/>
  <c r="T138" i="18"/>
  <c r="T250" i="18"/>
  <c r="T298" i="18"/>
  <c r="T393" i="18"/>
  <c r="T449" i="18"/>
  <c r="T513" i="18"/>
  <c r="T577" i="18"/>
  <c r="T675" i="18"/>
  <c r="T719" i="18"/>
  <c r="T779" i="18"/>
  <c r="T831" i="18"/>
  <c r="T940" i="18"/>
  <c r="T1028" i="18"/>
  <c r="T1106" i="18"/>
  <c r="T1168" i="18"/>
  <c r="T1277" i="18"/>
  <c r="T1333" i="18"/>
  <c r="T34" i="18"/>
  <c r="T146" i="18"/>
  <c r="T202" i="18"/>
  <c r="T258" i="18"/>
  <c r="T306" i="18"/>
  <c r="T338" i="18"/>
  <c r="T401" i="18"/>
  <c r="T457" i="18"/>
  <c r="T521" i="18"/>
  <c r="T682" i="18"/>
  <c r="T786" i="18"/>
  <c r="T838" i="18"/>
  <c r="T889" i="18"/>
  <c r="T947" i="18"/>
  <c r="T984" i="18"/>
  <c r="T1113" i="18"/>
  <c r="T1142" i="18"/>
  <c r="T1285" i="18"/>
  <c r="T1341" i="18"/>
  <c r="T1389" i="18"/>
  <c r="AX112" i="18"/>
  <c r="AX114" i="18"/>
  <c r="AX115" i="18"/>
  <c r="AP133" i="18"/>
  <c r="AP132" i="18"/>
  <c r="AJ66" i="18" s="1"/>
  <c r="AP131" i="18"/>
  <c r="AP130" i="18"/>
  <c r="AP134" i="18"/>
  <c r="AQ152" i="18" l="1"/>
  <c r="AQ211" i="18"/>
  <c r="AP154" i="18"/>
  <c r="AP152" i="18"/>
  <c r="AX98" i="18"/>
  <c r="AX88" i="18"/>
  <c r="AX99" i="18"/>
  <c r="AX104" i="18"/>
  <c r="AX90" i="18"/>
  <c r="AX92" i="18"/>
  <c r="AX97" i="18"/>
  <c r="AV106" i="18"/>
  <c r="AW106" i="18" s="1"/>
  <c r="AX106" i="18" s="1"/>
  <c r="Q1872" i="18" a="1"/>
  <c r="Q1872" i="18" s="1"/>
  <c r="Q1800" i="18" a="1"/>
  <c r="Q1800" i="18" s="1"/>
  <c r="Q1830" i="18" a="1"/>
  <c r="Q1830" i="18" s="1"/>
  <c r="Q1766" i="18" a="1"/>
  <c r="Q1766" i="18" s="1"/>
  <c r="Q1638" i="18" a="1"/>
  <c r="Q1638" i="18" s="1"/>
  <c r="Q1478" i="18" a="1"/>
  <c r="Q1478" i="18" s="1"/>
  <c r="Q1517" i="18" a="1"/>
  <c r="Q1517" i="18" s="1"/>
  <c r="Q1405" i="18" a="1"/>
  <c r="Q1405" i="18" s="1"/>
  <c r="Q1492" i="18" a="1"/>
  <c r="Q1492" i="18" s="1"/>
  <c r="Q1502" i="18" a="1"/>
  <c r="Q1502" i="18" s="1"/>
  <c r="Q1620" i="18" a="1"/>
  <c r="Q1620" i="18" s="1"/>
  <c r="Q1557" i="18" a="1"/>
  <c r="Q1557" i="18" s="1"/>
  <c r="Q1518" i="18" a="1"/>
  <c r="Q1518" i="18" s="1"/>
  <c r="Q1406" i="18" a="1"/>
  <c r="Q1406" i="18" s="1"/>
  <c r="Q2052" i="18" a="1"/>
  <c r="Q2052" i="18" s="1"/>
  <c r="Q1484" i="18" a="1"/>
  <c r="Q1484" i="18" s="1"/>
  <c r="Q1446" i="18" a="1"/>
  <c r="Q1446" i="18" s="1"/>
  <c r="Q1765" i="18" a="1"/>
  <c r="Q1765" i="18" s="1"/>
  <c r="Q1701" i="18" a="1"/>
  <c r="Q1701" i="18" s="1"/>
  <c r="Q1501" i="18" a="1"/>
  <c r="Q1501" i="18" s="1"/>
  <c r="Q2028" i="18" a="1"/>
  <c r="Q2028" i="18" s="1"/>
  <c r="Q1700" i="18" a="1"/>
  <c r="Q1700" i="18" s="1"/>
  <c r="Q1564" i="18" a="1"/>
  <c r="Q1564" i="18" s="1"/>
  <c r="Q1500" i="18" a="1"/>
  <c r="Q1500" i="18" s="1"/>
  <c r="Q1828" i="18" a="1"/>
  <c r="Q1828" i="18" s="1"/>
  <c r="Q1412" i="18" a="1"/>
  <c r="Q1412" i="18" s="1"/>
  <c r="Q1565" i="18" a="1"/>
  <c r="Q1565" i="18" s="1"/>
  <c r="Q1698" i="18" a="1"/>
  <c r="Q1698" i="18" s="1"/>
  <c r="Q1498" i="18" a="1"/>
  <c r="Q1498" i="18" s="1"/>
  <c r="Q1833" i="18" a="1"/>
  <c r="Q1833" i="18" s="1"/>
  <c r="Q1697" i="18" a="1"/>
  <c r="Q1697" i="18" s="1"/>
  <c r="Q1624" i="18" a="1"/>
  <c r="Q1624" i="18" s="1"/>
  <c r="Q1874" i="18" a="1"/>
  <c r="Q1874" i="18" s="1"/>
  <c r="Q1562" i="18" a="1"/>
  <c r="Q1562" i="18" s="1"/>
  <c r="Q1410" i="18" a="1"/>
  <c r="Q1410" i="18" s="1"/>
  <c r="Q1688" i="18" a="1"/>
  <c r="Q1688" i="18" s="1"/>
  <c r="Q1683" i="18" a="1"/>
  <c r="Q1683" i="18" s="1"/>
  <c r="Q1595" i="18" a="1"/>
  <c r="Q1595" i="18" s="1"/>
  <c r="Q1514" i="18" a="1"/>
  <c r="Q1514" i="18" s="1"/>
  <c r="Q1561" i="18" a="1"/>
  <c r="Q1561" i="18" s="1"/>
  <c r="Q1497" i="18" a="1"/>
  <c r="Q1497" i="18" s="1"/>
  <c r="Q1499" i="18" a="1"/>
  <c r="Q1499" i="18" s="1"/>
  <c r="Q1601" i="18" a="1"/>
  <c r="Q1601" i="18" s="1"/>
  <c r="Q1616" i="18" a="1"/>
  <c r="Q1616" i="18" s="1"/>
  <c r="Q1513" i="18" a="1"/>
  <c r="Q1513" i="18" s="1"/>
  <c r="Q1448" i="18" a="1"/>
  <c r="Q1448" i="18" s="1"/>
  <c r="Q1699" i="18" a="1"/>
  <c r="Q1699" i="18" s="1"/>
  <c r="Q1515" i="18" a="1"/>
  <c r="Q1515" i="18" s="1"/>
  <c r="Q1632" i="18" a="1"/>
  <c r="Q1632" i="18" s="1"/>
  <c r="Q1563" i="18" a="1"/>
  <c r="Q1563" i="18" s="1"/>
  <c r="Q1491" i="18" a="1"/>
  <c r="Q1491" i="18" s="1"/>
  <c r="Q1682" i="18" a="1"/>
  <c r="Q1682" i="18" s="1"/>
  <c r="Q1496" i="18" a="1"/>
  <c r="Q1496" i="18" s="1"/>
  <c r="Q1441" i="18" a="1"/>
  <c r="Q1441" i="18" s="1"/>
  <c r="Q1560" i="18" a="1"/>
  <c r="Q1560" i="18" s="1"/>
  <c r="Q1639" i="18" a="1"/>
  <c r="Q1639" i="18" s="1"/>
  <c r="Q1591" i="18" a="1"/>
  <c r="Q1591" i="18" s="1"/>
  <c r="Q1503" i="18" a="1"/>
  <c r="Q1503" i="18" s="1"/>
  <c r="Q1479" i="18" a="1"/>
  <c r="Q1479" i="18" s="1"/>
  <c r="Q1607" i="18" a="1"/>
  <c r="Q1607" i="18" s="1"/>
  <c r="Q1519" i="18" a="1"/>
  <c r="Q1519" i="18" s="1"/>
  <c r="Q1447" i="18" a="1"/>
  <c r="Q1447" i="18" s="1"/>
  <c r="Q1511" i="18" a="1"/>
  <c r="Q1511" i="18" s="1"/>
  <c r="R3402" i="18" a="1"/>
  <c r="R3402" i="18" s="1"/>
  <c r="R3338" i="18" a="1"/>
  <c r="R3338" i="18" s="1"/>
  <c r="R3274" i="18" a="1"/>
  <c r="R3274" i="18" s="1"/>
  <c r="R3210" i="18" a="1"/>
  <c r="R3210" i="18" s="1"/>
  <c r="R3146" i="18" a="1"/>
  <c r="R3146" i="18" s="1"/>
  <c r="R3082" i="18" a="1"/>
  <c r="R3082" i="18" s="1"/>
  <c r="R2954" i="18" a="1"/>
  <c r="R2954" i="18" s="1"/>
  <c r="R3465" i="18" a="1"/>
  <c r="R3465" i="18" s="1"/>
  <c r="R3401" i="18" a="1"/>
  <c r="R3401" i="18" s="1"/>
  <c r="R3209" i="18" a="1"/>
  <c r="R3209" i="18" s="1"/>
  <c r="R3145" i="18" a="1"/>
  <c r="R3145" i="18" s="1"/>
  <c r="R3081" i="18" a="1"/>
  <c r="R3081" i="18" s="1"/>
  <c r="R3017" i="18" a="1"/>
  <c r="R3017" i="18" s="1"/>
  <c r="R2953" i="18" a="1"/>
  <c r="R2953" i="18" s="1"/>
  <c r="R3472" i="18" a="1"/>
  <c r="R3472" i="18" s="1"/>
  <c r="R3408" i="18" a="1"/>
  <c r="R3408" i="18" s="1"/>
  <c r="R3280" i="18" a="1"/>
  <c r="R3280" i="18" s="1"/>
  <c r="R3216" i="18" a="1"/>
  <c r="R3216" i="18" s="1"/>
  <c r="R3152" i="18" a="1"/>
  <c r="R3152" i="18" s="1"/>
  <c r="R3088" i="18" a="1"/>
  <c r="R3088" i="18" s="1"/>
  <c r="R2960" i="18" a="1"/>
  <c r="R2960" i="18" s="1"/>
  <c r="R2896" i="18" a="1"/>
  <c r="R2896" i="18" s="1"/>
  <c r="R3447" i="18" a="1"/>
  <c r="R3447" i="18" s="1"/>
  <c r="R3319" i="18" a="1"/>
  <c r="R3319" i="18" s="1"/>
  <c r="R3255" i="18" a="1"/>
  <c r="R3255" i="18" s="1"/>
  <c r="R3191" i="18" a="1"/>
  <c r="R3191" i="18" s="1"/>
  <c r="R3063" i="18" a="1"/>
  <c r="R3063" i="18" s="1"/>
  <c r="R3378" i="18" a="1"/>
  <c r="R3378" i="18" s="1"/>
  <c r="R3314" i="18" a="1"/>
  <c r="R3314" i="18" s="1"/>
  <c r="R3250" i="18" a="1"/>
  <c r="R3250" i="18" s="1"/>
  <c r="R3186" i="18" a="1"/>
  <c r="R3186" i="18" s="1"/>
  <c r="R3122" i="18" a="1"/>
  <c r="R3122" i="18" s="1"/>
  <c r="R2994" i="18" a="1"/>
  <c r="R2994" i="18" s="1"/>
  <c r="R3505" i="18" a="1"/>
  <c r="R3505" i="18" s="1"/>
  <c r="R3377" i="18" a="1"/>
  <c r="R3377" i="18" s="1"/>
  <c r="R3313" i="18" a="1"/>
  <c r="R3313" i="18" s="1"/>
  <c r="R3249" i="18" a="1"/>
  <c r="R3249" i="18" s="1"/>
  <c r="R3185" i="18" a="1"/>
  <c r="R3185" i="18" s="1"/>
  <c r="R3121" i="18" a="1"/>
  <c r="R3121" i="18" s="1"/>
  <c r="R2993" i="18" a="1"/>
  <c r="R2993" i="18" s="1"/>
  <c r="R2929" i="18" a="1"/>
  <c r="R2929" i="18" s="1"/>
  <c r="R3448" i="18" a="1"/>
  <c r="R3448" i="18" s="1"/>
  <c r="R3384" i="18" a="1"/>
  <c r="R3384" i="18" s="1"/>
  <c r="R3320" i="18" a="1"/>
  <c r="R3320" i="18" s="1"/>
  <c r="R3256" i="18" a="1"/>
  <c r="R3256" i="18" s="1"/>
  <c r="R3192" i="18" a="1"/>
  <c r="R3192" i="18" s="1"/>
  <c r="R3064" i="18" a="1"/>
  <c r="R3064" i="18" s="1"/>
  <c r="R3000" i="18" a="1"/>
  <c r="R3000" i="18" s="1"/>
  <c r="R3487" i="18" a="1"/>
  <c r="R3487" i="18" s="1"/>
  <c r="R3423" i="18" a="1"/>
  <c r="R3423" i="18" s="1"/>
  <c r="R3359" i="18" a="1"/>
  <c r="R3359" i="18" s="1"/>
  <c r="R3295" i="18" a="1"/>
  <c r="R3295" i="18" s="1"/>
  <c r="R3482" i="18" a="1"/>
  <c r="R3482" i="18" s="1"/>
  <c r="R3418" i="18" a="1"/>
  <c r="R3418" i="18" s="1"/>
  <c r="R3354" i="18" a="1"/>
  <c r="R3354" i="18" s="1"/>
  <c r="R3290" i="18" a="1"/>
  <c r="R3290" i="18" s="1"/>
  <c r="R3226" i="18" a="1"/>
  <c r="R3226" i="18" s="1"/>
  <c r="R3098" i="18" a="1"/>
  <c r="R3098" i="18" s="1"/>
  <c r="R2970" i="18" a="1"/>
  <c r="R2970" i="18" s="1"/>
  <c r="R2906" i="18" a="1"/>
  <c r="R2906" i="18" s="1"/>
  <c r="R3481" i="18" a="1"/>
  <c r="R3481" i="18" s="1"/>
  <c r="R3417" i="18" a="1"/>
  <c r="R3417" i="18" s="1"/>
  <c r="R3353" i="18" a="1"/>
  <c r="R3353" i="18" s="1"/>
  <c r="R3289" i="18" a="1"/>
  <c r="R3289" i="18" s="1"/>
  <c r="R3225" i="18" a="1"/>
  <c r="R3225" i="18" s="1"/>
  <c r="R3097" i="18" a="1"/>
  <c r="R3097" i="18" s="1"/>
  <c r="R3033" i="18" a="1"/>
  <c r="R3033" i="18" s="1"/>
  <c r="R2969" i="18" a="1"/>
  <c r="R2969" i="18" s="1"/>
  <c r="R2905" i="18" a="1"/>
  <c r="R2905" i="18" s="1"/>
  <c r="R3488" i="18" a="1"/>
  <c r="R3488" i="18" s="1"/>
  <c r="R3360" i="18" a="1"/>
  <c r="R3360" i="18" s="1"/>
  <c r="R3296" i="18" a="1"/>
  <c r="R3296" i="18" s="1"/>
  <c r="R3232" i="18" a="1"/>
  <c r="R3232" i="18" s="1"/>
  <c r="R3168" i="18" a="1"/>
  <c r="R3168" i="18" s="1"/>
  <c r="R3104" i="18" a="1"/>
  <c r="R3104" i="18" s="1"/>
  <c r="R3040" i="18" a="1"/>
  <c r="R3040" i="18" s="1"/>
  <c r="R2976" i="18" a="1"/>
  <c r="R2976" i="18" s="1"/>
  <c r="R2912" i="18" a="1"/>
  <c r="R2912" i="18" s="1"/>
  <c r="R3463" i="18" a="1"/>
  <c r="R3463" i="18" s="1"/>
  <c r="R3335" i="18" a="1"/>
  <c r="R3335" i="18" s="1"/>
  <c r="R3271" i="18" a="1"/>
  <c r="R3271" i="18" s="1"/>
  <c r="R3458" i="18" a="1"/>
  <c r="R3458" i="18" s="1"/>
  <c r="R3394" i="18" a="1"/>
  <c r="R3394" i="18" s="1"/>
  <c r="R3330" i="18" a="1"/>
  <c r="R3330" i="18" s="1"/>
  <c r="R3266" i="18" a="1"/>
  <c r="R3266" i="18" s="1"/>
  <c r="R3202" i="18" a="1"/>
  <c r="R3202" i="18" s="1"/>
  <c r="R3138" i="18" a="1"/>
  <c r="R3138" i="18" s="1"/>
  <c r="R3074" i="18" a="1"/>
  <c r="R3074" i="18" s="1"/>
  <c r="R3010" i="18" a="1"/>
  <c r="R3010" i="18" s="1"/>
  <c r="R2946" i="18" a="1"/>
  <c r="R2946" i="18" s="1"/>
  <c r="R3457" i="18" a="1"/>
  <c r="R3457" i="18" s="1"/>
  <c r="R3329" i="18" a="1"/>
  <c r="R3329" i="18" s="1"/>
  <c r="R3265" i="18" a="1"/>
  <c r="R3265" i="18" s="1"/>
  <c r="R3201" i="18" a="1"/>
  <c r="R3201" i="18" s="1"/>
  <c r="R3137" i="18" a="1"/>
  <c r="R3137" i="18" s="1"/>
  <c r="R3073" i="18" a="1"/>
  <c r="R3073" i="18" s="1"/>
  <c r="R3009" i="18" a="1"/>
  <c r="R3009" i="18" s="1"/>
  <c r="R2945" i="18" a="1"/>
  <c r="R2945" i="18" s="1"/>
  <c r="R3464" i="18" a="1"/>
  <c r="R3464" i="18" s="1"/>
  <c r="R3400" i="18" a="1"/>
  <c r="R3400" i="18" s="1"/>
  <c r="R3272" i="18" a="1"/>
  <c r="R3272" i="18" s="1"/>
  <c r="R3208" i="18" a="1"/>
  <c r="R3208" i="18" s="1"/>
  <c r="R3144" i="18" a="1"/>
  <c r="R3144" i="18" s="1"/>
  <c r="R3080" i="18" a="1"/>
  <c r="R3080" i="18" s="1"/>
  <c r="R3016" i="18" a="1"/>
  <c r="R3016" i="18" s="1"/>
  <c r="R3503" i="18" a="1"/>
  <c r="R3503" i="18" s="1"/>
  <c r="R3439" i="18" a="1"/>
  <c r="R3439" i="18" s="1"/>
  <c r="R3375" i="18" a="1"/>
  <c r="R3375" i="18" s="1"/>
  <c r="R3311" i="18" a="1"/>
  <c r="R3311" i="18" s="1"/>
  <c r="R3247" i="18" a="1"/>
  <c r="R3247" i="18" s="1"/>
  <c r="R3183" i="18" a="1"/>
  <c r="R3183" i="18" s="1"/>
  <c r="R3119" i="18" a="1"/>
  <c r="R3119" i="18" s="1"/>
  <c r="R3498" i="18" a="1"/>
  <c r="R3498" i="18" s="1"/>
  <c r="R3434" i="18" a="1"/>
  <c r="R3434" i="18" s="1"/>
  <c r="R3370" i="18" a="1"/>
  <c r="R3370" i="18" s="1"/>
  <c r="R3306" i="18" a="1"/>
  <c r="R3306" i="18" s="1"/>
  <c r="R3242" i="18" a="1"/>
  <c r="R3242" i="18" s="1"/>
  <c r="R3178" i="18" a="1"/>
  <c r="R3178" i="18" s="1"/>
  <c r="R3114" i="18" a="1"/>
  <c r="R3114" i="18" s="1"/>
  <c r="R3050" i="18" a="1"/>
  <c r="R3050" i="18" s="1"/>
  <c r="R2986" i="18" a="1"/>
  <c r="R2986" i="18" s="1"/>
  <c r="R3497" i="18" a="1"/>
  <c r="R3497" i="18" s="1"/>
  <c r="R3433" i="18" a="1"/>
  <c r="R3433" i="18" s="1"/>
  <c r="R3369" i="18" a="1"/>
  <c r="R3369" i="18" s="1"/>
  <c r="R3305" i="18" a="1"/>
  <c r="R3305" i="18" s="1"/>
  <c r="R3241" i="18" a="1"/>
  <c r="R3241" i="18" s="1"/>
  <c r="R3177" i="18" a="1"/>
  <c r="R3177" i="18" s="1"/>
  <c r="R3113" i="18" a="1"/>
  <c r="R3113" i="18" s="1"/>
  <c r="R3049" i="18" a="1"/>
  <c r="R3049" i="18" s="1"/>
  <c r="R3504" i="18" a="1"/>
  <c r="R3504" i="18" s="1"/>
  <c r="R3440" i="18" a="1"/>
  <c r="R3440" i="18" s="1"/>
  <c r="R3376" i="18" a="1"/>
  <c r="R3376" i="18" s="1"/>
  <c r="R3312" i="18" a="1"/>
  <c r="R3312" i="18" s="1"/>
  <c r="R3248" i="18" a="1"/>
  <c r="R3248" i="18" s="1"/>
  <c r="R3120" i="18" a="1"/>
  <c r="R3120" i="18" s="1"/>
  <c r="R2992" i="18" a="1"/>
  <c r="R2992" i="18" s="1"/>
  <c r="R2928" i="18" a="1"/>
  <c r="R2928" i="18" s="1"/>
  <c r="R3479" i="18" a="1"/>
  <c r="R3479" i="18" s="1"/>
  <c r="R3415" i="18" a="1"/>
  <c r="R3415" i="18" s="1"/>
  <c r="R3351" i="18" a="1"/>
  <c r="R3351" i="18" s="1"/>
  <c r="R3287" i="18" a="1"/>
  <c r="R3287" i="18" s="1"/>
  <c r="R3474" i="18" a="1"/>
  <c r="R3474" i="18" s="1"/>
  <c r="R3346" i="18" a="1"/>
  <c r="R3346" i="18" s="1"/>
  <c r="R3282" i="18" a="1"/>
  <c r="R3282" i="18" s="1"/>
  <c r="R3218" i="18" a="1"/>
  <c r="R3218" i="18" s="1"/>
  <c r="R3154" i="18" a="1"/>
  <c r="R3154" i="18" s="1"/>
  <c r="R3090" i="18" a="1"/>
  <c r="R3090" i="18" s="1"/>
  <c r="R3026" i="18" a="1"/>
  <c r="R3026" i="18" s="1"/>
  <c r="R2962" i="18" a="1"/>
  <c r="R2962" i="18" s="1"/>
  <c r="R2898" i="18" a="1"/>
  <c r="R2898" i="18" s="1"/>
  <c r="R3473" i="18" a="1"/>
  <c r="R3473" i="18" s="1"/>
  <c r="R3409" i="18" a="1"/>
  <c r="R3409" i="18" s="1"/>
  <c r="R3345" i="18" a="1"/>
  <c r="R3345" i="18" s="1"/>
  <c r="R3281" i="18" a="1"/>
  <c r="R3281" i="18" s="1"/>
  <c r="R3217" i="18" a="1"/>
  <c r="R3217" i="18" s="1"/>
  <c r="R3153" i="18" a="1"/>
  <c r="R3153" i="18" s="1"/>
  <c r="R3089" i="18" a="1"/>
  <c r="R3089" i="18" s="1"/>
  <c r="R3025" i="18" a="1"/>
  <c r="R3025" i="18" s="1"/>
  <c r="R2961" i="18" a="1"/>
  <c r="R2961" i="18" s="1"/>
  <c r="R3480" i="18" a="1"/>
  <c r="R3480" i="18" s="1"/>
  <c r="R3416" i="18" a="1"/>
  <c r="R3416" i="18" s="1"/>
  <c r="R3352" i="18" a="1"/>
  <c r="R3352" i="18" s="1"/>
  <c r="R3288" i="18" a="1"/>
  <c r="R3288" i="18" s="1"/>
  <c r="R3160" i="18" a="1"/>
  <c r="R3160" i="18" s="1"/>
  <c r="R3096" i="18" a="1"/>
  <c r="R3096" i="18" s="1"/>
  <c r="R3032" i="18" a="1"/>
  <c r="R3032" i="18" s="1"/>
  <c r="R2968" i="18" a="1"/>
  <c r="R2968" i="18" s="1"/>
  <c r="R3455" i="18" a="1"/>
  <c r="R3455" i="18" s="1"/>
  <c r="R3327" i="18" a="1"/>
  <c r="R3327" i="18" s="1"/>
  <c r="R3450" i="18" a="1"/>
  <c r="R3450" i="18" s="1"/>
  <c r="R3386" i="18" a="1"/>
  <c r="R3386" i="18" s="1"/>
  <c r="R3322" i="18" a="1"/>
  <c r="R3322" i="18" s="1"/>
  <c r="R3258" i="18" a="1"/>
  <c r="R3258" i="18" s="1"/>
  <c r="R3130" i="18" a="1"/>
  <c r="R3130" i="18" s="1"/>
  <c r="R3066" i="18" a="1"/>
  <c r="R3066" i="18" s="1"/>
  <c r="R3002" i="18" a="1"/>
  <c r="R3002" i="18" s="1"/>
  <c r="R3449" i="18" a="1"/>
  <c r="R3449" i="18" s="1"/>
  <c r="R3321" i="18" a="1"/>
  <c r="R3321" i="18" s="1"/>
  <c r="R3257" i="18" a="1"/>
  <c r="R3257" i="18" s="1"/>
  <c r="R3129" i="18" a="1"/>
  <c r="R3129" i="18" s="1"/>
  <c r="R3065" i="18" a="1"/>
  <c r="R3065" i="18" s="1"/>
  <c r="R3001" i="18" a="1"/>
  <c r="R3001" i="18" s="1"/>
  <c r="R2937" i="18" a="1"/>
  <c r="R2937" i="18" s="1"/>
  <c r="R3456" i="18" a="1"/>
  <c r="R3456" i="18" s="1"/>
  <c r="R3392" i="18" a="1"/>
  <c r="R3392" i="18" s="1"/>
  <c r="R3264" i="18" a="1"/>
  <c r="R3264" i="18" s="1"/>
  <c r="R3200" i="18" a="1"/>
  <c r="R3200" i="18" s="1"/>
  <c r="R3136" i="18" a="1"/>
  <c r="R3136" i="18" s="1"/>
  <c r="R3072" i="18" a="1"/>
  <c r="R3072" i="18" s="1"/>
  <c r="R3008" i="18" a="1"/>
  <c r="R3008" i="18" s="1"/>
  <c r="R2944" i="18" a="1"/>
  <c r="R2944" i="18" s="1"/>
  <c r="R3490" i="18" a="1"/>
  <c r="R3490" i="18" s="1"/>
  <c r="R3426" i="18" a="1"/>
  <c r="R3426" i="18" s="1"/>
  <c r="R3362" i="18" a="1"/>
  <c r="R3362" i="18" s="1"/>
  <c r="R3234" i="18" a="1"/>
  <c r="R3234" i="18" s="1"/>
  <c r="R3170" i="18" a="1"/>
  <c r="R3170" i="18" s="1"/>
  <c r="R3106" i="18" a="1"/>
  <c r="R3106" i="18" s="1"/>
  <c r="R2978" i="18" a="1"/>
  <c r="R2978" i="18" s="1"/>
  <c r="R2914" i="18" a="1"/>
  <c r="R2914" i="18" s="1"/>
  <c r="R3425" i="18" a="1"/>
  <c r="R3425" i="18" s="1"/>
  <c r="R3361" i="18" a="1"/>
  <c r="R3361" i="18" s="1"/>
  <c r="R3297" i="18" a="1"/>
  <c r="R3297" i="18" s="1"/>
  <c r="R3233" i="18" a="1"/>
  <c r="R3233" i="18" s="1"/>
  <c r="R3105" i="18" a="1"/>
  <c r="R3105" i="18" s="1"/>
  <c r="R3041" i="18" a="1"/>
  <c r="R3041" i="18" s="1"/>
  <c r="R2913" i="18" a="1"/>
  <c r="R2913" i="18" s="1"/>
  <c r="R3496" i="18" a="1"/>
  <c r="R3496" i="18" s="1"/>
  <c r="R3432" i="18" a="1"/>
  <c r="R3432" i="18" s="1"/>
  <c r="R3368" i="18" a="1"/>
  <c r="R3368" i="18" s="1"/>
  <c r="R3304" i="18" a="1"/>
  <c r="R3304" i="18" s="1"/>
  <c r="R3240" i="18" a="1"/>
  <c r="R3240" i="18" s="1"/>
  <c r="R3176" i="18" a="1"/>
  <c r="R3176" i="18" s="1"/>
  <c r="R3112" i="18" a="1"/>
  <c r="R3112" i="18" s="1"/>
  <c r="R3048" i="18" a="1"/>
  <c r="R3048" i="18" s="1"/>
  <c r="R2984" i="18" a="1"/>
  <c r="R2984" i="18" s="1"/>
  <c r="R2920" i="18" a="1"/>
  <c r="R2920" i="18" s="1"/>
  <c r="R3303" i="18" a="1"/>
  <c r="R3303" i="18" s="1"/>
  <c r="R3071" i="18" a="1"/>
  <c r="R3071" i="18" s="1"/>
  <c r="R3047" i="18" a="1"/>
  <c r="R3047" i="18" s="1"/>
  <c r="R2983" i="18" a="1"/>
  <c r="R2983" i="18" s="1"/>
  <c r="R3494" i="18" a="1"/>
  <c r="R3494" i="18" s="1"/>
  <c r="R3238" i="18" a="1"/>
  <c r="R3238" i="18" s="1"/>
  <c r="R3174" i="18" a="1"/>
  <c r="R3174" i="18" s="1"/>
  <c r="R3110" i="18" a="1"/>
  <c r="R3110" i="18" s="1"/>
  <c r="R3046" i="18" a="1"/>
  <c r="R3046" i="18" s="1"/>
  <c r="R2982" i="18" a="1"/>
  <c r="R2982" i="18" s="1"/>
  <c r="R3461" i="18" a="1"/>
  <c r="R3461" i="18" s="1"/>
  <c r="R3333" i="18" a="1"/>
  <c r="R3333" i="18" s="1"/>
  <c r="R3269" i="18" a="1"/>
  <c r="R3269" i="18" s="1"/>
  <c r="R3205" i="18" a="1"/>
  <c r="R3205" i="18" s="1"/>
  <c r="R3141" i="18" a="1"/>
  <c r="R3141" i="18" s="1"/>
  <c r="R3077" i="18" a="1"/>
  <c r="R3077" i="18" s="1"/>
  <c r="R3013" i="18" a="1"/>
  <c r="R3013" i="18" s="1"/>
  <c r="R3476" i="18" a="1"/>
  <c r="R3476" i="18" s="1"/>
  <c r="R3220" i="18" a="1"/>
  <c r="R3220" i="18" s="1"/>
  <c r="R3156" i="18" a="1"/>
  <c r="R3156" i="18" s="1"/>
  <c r="R3092" i="18" a="1"/>
  <c r="R3092" i="18" s="1"/>
  <c r="R3028" i="18" a="1"/>
  <c r="R3028" i="18" s="1"/>
  <c r="R2964" i="18" a="1"/>
  <c r="R2964" i="18" s="1"/>
  <c r="R3495" i="18" a="1"/>
  <c r="R3495" i="18" s="1"/>
  <c r="R3239" i="18" a="1"/>
  <c r="R3239" i="18" s="1"/>
  <c r="R3207" i="18" a="1"/>
  <c r="R3207" i="18" s="1"/>
  <c r="R3151" i="18" a="1"/>
  <c r="R3151" i="18" s="1"/>
  <c r="R3023" i="18" a="1"/>
  <c r="R3023" i="18" s="1"/>
  <c r="R2959" i="18" a="1"/>
  <c r="R2959" i="18" s="1"/>
  <c r="R3470" i="18" a="1"/>
  <c r="R3470" i="18" s="1"/>
  <c r="R3342" i="18" a="1"/>
  <c r="R3342" i="18" s="1"/>
  <c r="R3278" i="18" a="1"/>
  <c r="R3278" i="18" s="1"/>
  <c r="R3214" i="18" a="1"/>
  <c r="R3214" i="18" s="1"/>
  <c r="R3150" i="18" a="1"/>
  <c r="R3150" i="18" s="1"/>
  <c r="R3086" i="18" a="1"/>
  <c r="R3086" i="18" s="1"/>
  <c r="R2958" i="18" a="1"/>
  <c r="R2958" i="18" s="1"/>
  <c r="R2894" i="18" a="1"/>
  <c r="R2894" i="18" s="1"/>
  <c r="R3501" i="18" a="1"/>
  <c r="R3501" i="18" s="1"/>
  <c r="R3437" i="18" a="1"/>
  <c r="R3437" i="18" s="1"/>
  <c r="R3373" i="18" a="1"/>
  <c r="R3373" i="18" s="1"/>
  <c r="R3309" i="18" a="1"/>
  <c r="R3309" i="18" s="1"/>
  <c r="R3245" i="18" a="1"/>
  <c r="R3245" i="18" s="1"/>
  <c r="R3181" i="18" a="1"/>
  <c r="R3181" i="18" s="1"/>
  <c r="R3117" i="18" a="1"/>
  <c r="R3117" i="18" s="1"/>
  <c r="R3053" i="18" a="1"/>
  <c r="R3053" i="18" s="1"/>
  <c r="R2989" i="18" a="1"/>
  <c r="R2989" i="18" s="1"/>
  <c r="R3260" i="18" a="1"/>
  <c r="R3260" i="18" s="1"/>
  <c r="R3196" i="18" a="1"/>
  <c r="R3196" i="18" s="1"/>
  <c r="R3132" i="18" a="1"/>
  <c r="R3132" i="18" s="1"/>
  <c r="R3068" i="18" a="1"/>
  <c r="R3068" i="18" s="1"/>
  <c r="R3004" i="18" a="1"/>
  <c r="R3004" i="18" s="1"/>
  <c r="R2940" i="18" a="1"/>
  <c r="R2940" i="18" s="1"/>
  <c r="R3367" i="18" a="1"/>
  <c r="R3367" i="18" s="1"/>
  <c r="R3175" i="18" a="1"/>
  <c r="R3175" i="18" s="1"/>
  <c r="R2999" i="18" a="1"/>
  <c r="R2999" i="18" s="1"/>
  <c r="R3446" i="18" a="1"/>
  <c r="R3446" i="18" s="1"/>
  <c r="R3382" i="18" a="1"/>
  <c r="R3382" i="18" s="1"/>
  <c r="R3318" i="18" a="1"/>
  <c r="R3318" i="18" s="1"/>
  <c r="R3254" i="18" a="1"/>
  <c r="R3254" i="18" s="1"/>
  <c r="R3190" i="18" a="1"/>
  <c r="R3190" i="18" s="1"/>
  <c r="R3126" i="18" a="1"/>
  <c r="R3126" i="18" s="1"/>
  <c r="R3062" i="18" a="1"/>
  <c r="R3062" i="18" s="1"/>
  <c r="R2998" i="18" a="1"/>
  <c r="R2998" i="18" s="1"/>
  <c r="R3413" i="18" a="1"/>
  <c r="R3413" i="18" s="1"/>
  <c r="R3285" i="18" a="1"/>
  <c r="R3285" i="18" s="1"/>
  <c r="R3221" i="18" a="1"/>
  <c r="R3221" i="18" s="1"/>
  <c r="R3157" i="18" a="1"/>
  <c r="R3157" i="18" s="1"/>
  <c r="R3093" i="18" a="1"/>
  <c r="R3093" i="18" s="1"/>
  <c r="R3029" i="18" a="1"/>
  <c r="R3029" i="18" s="1"/>
  <c r="R2965" i="18" a="1"/>
  <c r="R2965" i="18" s="1"/>
  <c r="R3492" i="18" a="1"/>
  <c r="R3492" i="18" s="1"/>
  <c r="R3364" i="18" a="1"/>
  <c r="R3364" i="18" s="1"/>
  <c r="R3300" i="18" a="1"/>
  <c r="R3300" i="18" s="1"/>
  <c r="R3236" i="18" a="1"/>
  <c r="R3236" i="18" s="1"/>
  <c r="R3172" i="18" a="1"/>
  <c r="R3172" i="18" s="1"/>
  <c r="R3108" i="18" a="1"/>
  <c r="R3108" i="18" s="1"/>
  <c r="R3044" i="18" a="1"/>
  <c r="R3044" i="18" s="1"/>
  <c r="R2916" i="18" a="1"/>
  <c r="R2916" i="18" s="1"/>
  <c r="R3407" i="18" a="1"/>
  <c r="R3407" i="18" s="1"/>
  <c r="R3279" i="18" a="1"/>
  <c r="R3279" i="18" s="1"/>
  <c r="R3231" i="18" a="1"/>
  <c r="R3231" i="18" s="1"/>
  <c r="R3199" i="18" a="1"/>
  <c r="R3199" i="18" s="1"/>
  <c r="R3143" i="18" a="1"/>
  <c r="R3143" i="18" s="1"/>
  <c r="R3039" i="18" a="1"/>
  <c r="R3039" i="18" s="1"/>
  <c r="R2975" i="18" a="1"/>
  <c r="R2975" i="18" s="1"/>
  <c r="R2911" i="18" a="1"/>
  <c r="R2911" i="18" s="1"/>
  <c r="R3486" i="18" a="1"/>
  <c r="R3486" i="18" s="1"/>
  <c r="R3422" i="18" a="1"/>
  <c r="R3422" i="18" s="1"/>
  <c r="R3358" i="18" a="1"/>
  <c r="R3358" i="18" s="1"/>
  <c r="R3294" i="18" a="1"/>
  <c r="R3294" i="18" s="1"/>
  <c r="R3230" i="18" a="1"/>
  <c r="R3230" i="18" s="1"/>
  <c r="R3166" i="18" a="1"/>
  <c r="R3166" i="18" s="1"/>
  <c r="R3102" i="18" a="1"/>
  <c r="R3102" i="18" s="1"/>
  <c r="R2974" i="18" a="1"/>
  <c r="R2974" i="18" s="1"/>
  <c r="R2910" i="18" a="1"/>
  <c r="R2910" i="18" s="1"/>
  <c r="R3389" i="18" a="1"/>
  <c r="R3389" i="18" s="1"/>
  <c r="R3261" i="18" a="1"/>
  <c r="R3261" i="18" s="1"/>
  <c r="R3133" i="18" a="1"/>
  <c r="R3133" i="18" s="1"/>
  <c r="R3069" i="18" a="1"/>
  <c r="R3069" i="18" s="1"/>
  <c r="R2941" i="18" a="1"/>
  <c r="R2941" i="18" s="1"/>
  <c r="R3468" i="18" a="1"/>
  <c r="R3468" i="18" s="1"/>
  <c r="R3404" i="18" a="1"/>
  <c r="R3404" i="18" s="1"/>
  <c r="R3340" i="18" a="1"/>
  <c r="R3340" i="18" s="1"/>
  <c r="R3276" i="18" a="1"/>
  <c r="R3276" i="18" s="1"/>
  <c r="R3212" i="18" a="1"/>
  <c r="R3212" i="18" s="1"/>
  <c r="R3148" i="18" a="1"/>
  <c r="R3148" i="18" s="1"/>
  <c r="R3084" i="18" a="1"/>
  <c r="R3084" i="18" s="1"/>
  <c r="R3471" i="18" a="1"/>
  <c r="R3471" i="18" s="1"/>
  <c r="R3263" i="18" a="1"/>
  <c r="R3263" i="18" s="1"/>
  <c r="R3167" i="18" a="1"/>
  <c r="R3167" i="18" s="1"/>
  <c r="R3087" i="18" a="1"/>
  <c r="R3087" i="18" s="1"/>
  <c r="R3015" i="18" a="1"/>
  <c r="R3015" i="18" s="1"/>
  <c r="R3462" i="18" a="1"/>
  <c r="R3462" i="18" s="1"/>
  <c r="R3334" i="18" a="1"/>
  <c r="R3334" i="18" s="1"/>
  <c r="R3270" i="18" a="1"/>
  <c r="R3270" i="18" s="1"/>
  <c r="R3206" i="18" a="1"/>
  <c r="R3206" i="18" s="1"/>
  <c r="R3142" i="18" a="1"/>
  <c r="R3142" i="18" s="1"/>
  <c r="R3078" i="18" a="1"/>
  <c r="R3078" i="18" s="1"/>
  <c r="R3014" i="18" a="1"/>
  <c r="R3014" i="18" s="1"/>
  <c r="R3493" i="18" a="1"/>
  <c r="R3493" i="18" s="1"/>
  <c r="R3365" i="18" a="1"/>
  <c r="R3365" i="18" s="1"/>
  <c r="R3301" i="18" a="1"/>
  <c r="R3301" i="18" s="1"/>
  <c r="R3237" i="18" a="1"/>
  <c r="R3237" i="18" s="1"/>
  <c r="R3173" i="18" a="1"/>
  <c r="R3173" i="18" s="1"/>
  <c r="R3109" i="18" a="1"/>
  <c r="R3109" i="18" s="1"/>
  <c r="R3444" i="18" a="1"/>
  <c r="R3444" i="18" s="1"/>
  <c r="R3380" i="18" a="1"/>
  <c r="R3380" i="18" s="1"/>
  <c r="R3252" i="18" a="1"/>
  <c r="R3252" i="18" s="1"/>
  <c r="R3188" i="18" a="1"/>
  <c r="R3188" i="18" s="1"/>
  <c r="R3060" i="18" a="1"/>
  <c r="R3060" i="18" s="1"/>
  <c r="R2996" i="18" a="1"/>
  <c r="R2996" i="18" s="1"/>
  <c r="R2932" i="18" a="1"/>
  <c r="R2932" i="18" s="1"/>
  <c r="R3343" i="18" a="1"/>
  <c r="R3343" i="18" s="1"/>
  <c r="R3135" i="18" a="1"/>
  <c r="R3135" i="18" s="1"/>
  <c r="R3111" i="18" a="1"/>
  <c r="R3111" i="18" s="1"/>
  <c r="R2991" i="18" a="1"/>
  <c r="R2991" i="18" s="1"/>
  <c r="R3502" i="18" a="1"/>
  <c r="R3502" i="18" s="1"/>
  <c r="R3438" i="18" a="1"/>
  <c r="R3438" i="18" s="1"/>
  <c r="R3310" i="18" a="1"/>
  <c r="R3310" i="18" s="1"/>
  <c r="R3246" i="18" a="1"/>
  <c r="R3246" i="18" s="1"/>
  <c r="R3182" i="18" a="1"/>
  <c r="R3182" i="18" s="1"/>
  <c r="R3118" i="18" a="1"/>
  <c r="R3118" i="18" s="1"/>
  <c r="R2990" i="18" a="1"/>
  <c r="R2990" i="18" s="1"/>
  <c r="R2926" i="18" a="1"/>
  <c r="R2926" i="18" s="1"/>
  <c r="R3341" i="18" a="1"/>
  <c r="R3341" i="18" s="1"/>
  <c r="R3277" i="18" a="1"/>
  <c r="R3277" i="18" s="1"/>
  <c r="R3213" i="18" a="1"/>
  <c r="R3213" i="18" s="1"/>
  <c r="R3149" i="18" a="1"/>
  <c r="R3149" i="18" s="1"/>
  <c r="R3085" i="18" a="1"/>
  <c r="R3085" i="18" s="1"/>
  <c r="R2957" i="18" a="1"/>
  <c r="R2957" i="18" s="1"/>
  <c r="R3420" i="18" a="1"/>
  <c r="R3420" i="18" s="1"/>
  <c r="R3356" i="18" a="1"/>
  <c r="R3356" i="18" s="1"/>
  <c r="R3292" i="18" a="1"/>
  <c r="R3292" i="18" s="1"/>
  <c r="R3228" i="18" a="1"/>
  <c r="R3228" i="18" s="1"/>
  <c r="R3164" i="18" a="1"/>
  <c r="R3164" i="18" s="1"/>
  <c r="R3100" i="18" a="1"/>
  <c r="R3100" i="18" s="1"/>
  <c r="R2972" i="18" a="1"/>
  <c r="R2972" i="18" s="1"/>
  <c r="R3159" i="18" a="1"/>
  <c r="R3159" i="18" s="1"/>
  <c r="R3079" i="18" a="1"/>
  <c r="R3079" i="18" s="1"/>
  <c r="R3031" i="18" a="1"/>
  <c r="R3031" i="18" s="1"/>
  <c r="R2967" i="18" a="1"/>
  <c r="R2967" i="18" s="1"/>
  <c r="R2903" i="18" a="1"/>
  <c r="R2903" i="18" s="1"/>
  <c r="R3478" i="18" a="1"/>
  <c r="R3478" i="18" s="1"/>
  <c r="R3414" i="18" a="1"/>
  <c r="R3414" i="18" s="1"/>
  <c r="R3350" i="18" a="1"/>
  <c r="R3350" i="18" s="1"/>
  <c r="R3286" i="18" a="1"/>
  <c r="R3286" i="18" s="1"/>
  <c r="R3222" i="18" a="1"/>
  <c r="R3222" i="18" s="1"/>
  <c r="R3158" i="18" a="1"/>
  <c r="R3158" i="18" s="1"/>
  <c r="R3094" i="18" a="1"/>
  <c r="R3094" i="18" s="1"/>
  <c r="R3030" i="18" a="1"/>
  <c r="R3030" i="18" s="1"/>
  <c r="R2902" i="18" a="1"/>
  <c r="R2902" i="18" s="1"/>
  <c r="R3445" i="18" a="1"/>
  <c r="R3445" i="18" s="1"/>
  <c r="R3381" i="18" a="1"/>
  <c r="R3381" i="18" s="1"/>
  <c r="R3317" i="18" a="1"/>
  <c r="R3317" i="18" s="1"/>
  <c r="R3253" i="18" a="1"/>
  <c r="R3253" i="18" s="1"/>
  <c r="R2997" i="18" a="1"/>
  <c r="R2997" i="18" s="1"/>
  <c r="R3460" i="18" a="1"/>
  <c r="R3460" i="18" s="1"/>
  <c r="R3396" i="18" a="1"/>
  <c r="R3396" i="18" s="1"/>
  <c r="R3268" i="18" a="1"/>
  <c r="R3268" i="18" s="1"/>
  <c r="R3204" i="18" a="1"/>
  <c r="R3204" i="18" s="1"/>
  <c r="R3140" i="18" a="1"/>
  <c r="R3140" i="18" s="1"/>
  <c r="R3076" i="18" a="1"/>
  <c r="R3076" i="18" s="1"/>
  <c r="R3012" i="18" a="1"/>
  <c r="R3012" i="18" s="1"/>
  <c r="R2948" i="18" a="1"/>
  <c r="R2948" i="18" s="1"/>
  <c r="R3215" i="18" a="1"/>
  <c r="R3215" i="18" s="1"/>
  <c r="R3103" i="18" a="1"/>
  <c r="R3103" i="18" s="1"/>
  <c r="R3007" i="18" a="1"/>
  <c r="R3007" i="18" s="1"/>
  <c r="R2943" i="18" a="1"/>
  <c r="R2943" i="18" s="1"/>
  <c r="R3390" i="18" a="1"/>
  <c r="R3390" i="18" s="1"/>
  <c r="R3326" i="18" a="1"/>
  <c r="R3326" i="18" s="1"/>
  <c r="R3262" i="18" a="1"/>
  <c r="R3262" i="18" s="1"/>
  <c r="R3198" i="18" a="1"/>
  <c r="R3198" i="18" s="1"/>
  <c r="R3134" i="18" a="1"/>
  <c r="R3134" i="18" s="1"/>
  <c r="R3070" i="18" a="1"/>
  <c r="R3070" i="18" s="1"/>
  <c r="R3006" i="18" a="1"/>
  <c r="R3006" i="18" s="1"/>
  <c r="R2942" i="18" a="1"/>
  <c r="R2942" i="18" s="1"/>
  <c r="R3485" i="18" a="1"/>
  <c r="R3485" i="18" s="1"/>
  <c r="R3357" i="18" a="1"/>
  <c r="R3357" i="18" s="1"/>
  <c r="R3229" i="18" a="1"/>
  <c r="R3229" i="18" s="1"/>
  <c r="R3165" i="18" a="1"/>
  <c r="R3165" i="18" s="1"/>
  <c r="R3101" i="18" a="1"/>
  <c r="R3101" i="18" s="1"/>
  <c r="R2973" i="18" a="1"/>
  <c r="R2973" i="18" s="1"/>
  <c r="R2909" i="18" a="1"/>
  <c r="R2909" i="18" s="1"/>
  <c r="R3500" i="18" a="1"/>
  <c r="R3500" i="18" s="1"/>
  <c r="R3372" i="18" a="1"/>
  <c r="R3372" i="18" s="1"/>
  <c r="R3308" i="18" a="1"/>
  <c r="R3308" i="18" s="1"/>
  <c r="R3244" i="18" a="1"/>
  <c r="R3244" i="18" s="1"/>
  <c r="R3180" i="18" a="1"/>
  <c r="R3180" i="18" s="1"/>
  <c r="R3116" i="18" a="1"/>
  <c r="R3116" i="18" s="1"/>
  <c r="R2988" i="18" a="1"/>
  <c r="R2988" i="18" s="1"/>
  <c r="R3475" i="18" a="1"/>
  <c r="R3475" i="18" s="1"/>
  <c r="R3411" i="18" a="1"/>
  <c r="R3411" i="18" s="1"/>
  <c r="R3347" i="18" a="1"/>
  <c r="R3347" i="18" s="1"/>
  <c r="R3283" i="18" a="1"/>
  <c r="R3283" i="18" s="1"/>
  <c r="R3219" i="18" a="1"/>
  <c r="R3219" i="18" s="1"/>
  <c r="R3155" i="18" a="1"/>
  <c r="R3155" i="18" s="1"/>
  <c r="R3091" i="18" a="1"/>
  <c r="R3091" i="18" s="1"/>
  <c r="R3027" i="18" a="1"/>
  <c r="R3027" i="18" s="1"/>
  <c r="R2963" i="18" a="1"/>
  <c r="R2963" i="18" s="1"/>
  <c r="R2899" i="18" a="1"/>
  <c r="R2899" i="18" s="1"/>
  <c r="R3451" i="18" a="1"/>
  <c r="R3451" i="18" s="1"/>
  <c r="R3387" i="18" a="1"/>
  <c r="R3387" i="18" s="1"/>
  <c r="R3323" i="18" a="1"/>
  <c r="R3323" i="18" s="1"/>
  <c r="R3195" i="18" a="1"/>
  <c r="R3195" i="18" s="1"/>
  <c r="R3131" i="18" a="1"/>
  <c r="R3131" i="18" s="1"/>
  <c r="R3067" i="18" a="1"/>
  <c r="R3067" i="18" s="1"/>
  <c r="R3003" i="18" a="1"/>
  <c r="R3003" i="18" s="1"/>
  <c r="R3491" i="18" a="1"/>
  <c r="R3491" i="18" s="1"/>
  <c r="R3363" i="18" a="1"/>
  <c r="R3363" i="18" s="1"/>
  <c r="R3299" i="18" a="1"/>
  <c r="R3299" i="18" s="1"/>
  <c r="R3235" i="18" a="1"/>
  <c r="R3235" i="18" s="1"/>
  <c r="R3171" i="18" a="1"/>
  <c r="R3171" i="18" s="1"/>
  <c r="R3107" i="18" a="1"/>
  <c r="R3107" i="18" s="1"/>
  <c r="R3043" i="18" a="1"/>
  <c r="R3043" i="18" s="1"/>
  <c r="R2979" i="18" a="1"/>
  <c r="R2979" i="18" s="1"/>
  <c r="R3467" i="18" a="1"/>
  <c r="R3467" i="18" s="1"/>
  <c r="R3403" i="18" a="1"/>
  <c r="R3403" i="18" s="1"/>
  <c r="R3339" i="18" a="1"/>
  <c r="R3339" i="18" s="1"/>
  <c r="R3275" i="18" a="1"/>
  <c r="R3275" i="18" s="1"/>
  <c r="R3211" i="18" a="1"/>
  <c r="R3211" i="18" s="1"/>
  <c r="R3147" i="18" a="1"/>
  <c r="R3147" i="18" s="1"/>
  <c r="R3083" i="18" a="1"/>
  <c r="R3083" i="18" s="1"/>
  <c r="R2955" i="18" a="1"/>
  <c r="R2955" i="18" s="1"/>
  <c r="R3507" i="18" a="1"/>
  <c r="R3507" i="18" s="1"/>
  <c r="R3443" i="18" a="1"/>
  <c r="R3443" i="18" s="1"/>
  <c r="R3379" i="18" a="1"/>
  <c r="R3379" i="18" s="1"/>
  <c r="R3315" i="18" a="1"/>
  <c r="R3315" i="18" s="1"/>
  <c r="R3251" i="18" a="1"/>
  <c r="R3251" i="18" s="1"/>
  <c r="R3187" i="18" a="1"/>
  <c r="R3187" i="18" s="1"/>
  <c r="R3123" i="18" a="1"/>
  <c r="R3123" i="18" s="1"/>
  <c r="R3059" i="18" a="1"/>
  <c r="R3059" i="18" s="1"/>
  <c r="R2995" i="18" a="1"/>
  <c r="R2995" i="18" s="1"/>
  <c r="R3483" i="18" a="1"/>
  <c r="R3483" i="18" s="1"/>
  <c r="R3419" i="18" a="1"/>
  <c r="R3419" i="18" s="1"/>
  <c r="R3355" i="18" a="1"/>
  <c r="R3355" i="18" s="1"/>
  <c r="R3291" i="18" a="1"/>
  <c r="R3291" i="18" s="1"/>
  <c r="R3163" i="18" a="1"/>
  <c r="R3163" i="18" s="1"/>
  <c r="R3099" i="18" a="1"/>
  <c r="R3099" i="18" s="1"/>
  <c r="R3035" i="18" a="1"/>
  <c r="R3035" i="18" s="1"/>
  <c r="R2971" i="18" a="1"/>
  <c r="R2971" i="18" s="1"/>
  <c r="R2907" i="18" a="1"/>
  <c r="R2907" i="18" s="1"/>
  <c r="R3459" i="18" a="1"/>
  <c r="R3459" i="18" s="1"/>
  <c r="R3331" i="18" a="1"/>
  <c r="R3331" i="18" s="1"/>
  <c r="R3267" i="18" a="1"/>
  <c r="R3267" i="18" s="1"/>
  <c r="R3203" i="18" a="1"/>
  <c r="R3203" i="18" s="1"/>
  <c r="R3139" i="18" a="1"/>
  <c r="R3139" i="18" s="1"/>
  <c r="R3075" i="18" a="1"/>
  <c r="R3075" i="18" s="1"/>
  <c r="R3011" i="18" a="1"/>
  <c r="R3011" i="18" s="1"/>
  <c r="R2947" i="18" a="1"/>
  <c r="R2947" i="18" s="1"/>
  <c r="R3499" i="18" a="1"/>
  <c r="R3499" i="18" s="1"/>
  <c r="R3435" i="18" a="1"/>
  <c r="R3435" i="18" s="1"/>
  <c r="R3371" i="18" a="1"/>
  <c r="R3371" i="18" s="1"/>
  <c r="R3307" i="18" a="1"/>
  <c r="R3307" i="18" s="1"/>
  <c r="R3243" i="18" a="1"/>
  <c r="R3243" i="18" s="1"/>
  <c r="R3115" i="18" a="1"/>
  <c r="R3115" i="18" s="1"/>
  <c r="R2987" i="18" a="1"/>
  <c r="R2987" i="18" s="1"/>
  <c r="Q3618" i="18" a="1"/>
  <c r="Q3618" i="18" s="1"/>
  <c r="Q3617" i="18" a="1"/>
  <c r="Q3617" i="18" s="1"/>
  <c r="Q3624" i="18" a="1"/>
  <c r="Q3624" i="18" s="1"/>
  <c r="Q3560" i="18" a="1"/>
  <c r="Q3560" i="18" s="1"/>
  <c r="Q4160" i="18" a="1"/>
  <c r="Q4160" i="18" s="1"/>
  <c r="Q3983" i="18" a="1"/>
  <c r="Q3983" i="18" s="1"/>
  <c r="Q4042" i="18" a="1"/>
  <c r="Q4042" i="18" s="1"/>
  <c r="Q3594" i="18" a="1"/>
  <c r="Q3594" i="18" s="1"/>
  <c r="Q4041" i="18" a="1"/>
  <c r="Q4041" i="18" s="1"/>
  <c r="Q3593" i="18" a="1"/>
  <c r="Q3593" i="18" s="1"/>
  <c r="Q3511" i="18" a="1"/>
  <c r="Q3511" i="18" s="1"/>
  <c r="Q3512" i="18" a="1"/>
  <c r="Q3512" i="18" s="1"/>
  <c r="Q3615" i="18" a="1"/>
  <c r="Q3615" i="18" s="1"/>
  <c r="Q3616" i="18" a="1"/>
  <c r="Q3616" i="18" s="1"/>
  <c r="Q4039" i="18" a="1"/>
  <c r="Q4039" i="18" s="1"/>
  <c r="Q3970" i="18" a="1"/>
  <c r="Q3970" i="18" s="1"/>
  <c r="Q3586" i="18" a="1"/>
  <c r="Q3586" i="18" s="1"/>
  <c r="Q3522" i="18" a="1"/>
  <c r="Q3522" i="18" s="1"/>
  <c r="Q4161" i="18" a="1"/>
  <c r="Q4161" i="18" s="1"/>
  <c r="Q3521" i="18" a="1"/>
  <c r="Q3521" i="18" s="1"/>
  <c r="Q4015" i="18" a="1"/>
  <c r="Q4015" i="18" s="1"/>
  <c r="Q3562" i="18" a="1"/>
  <c r="Q3562" i="18" s="1"/>
  <c r="Q3625" i="18" a="1"/>
  <c r="Q3625" i="18" s="1"/>
  <c r="Q3561" i="18" a="1"/>
  <c r="Q3561" i="18" s="1"/>
  <c r="Q3985" i="18" a="1"/>
  <c r="Q3985" i="18" s="1"/>
  <c r="Q4040" i="18" a="1"/>
  <c r="Q4040" i="18" s="1"/>
  <c r="Q4159" i="18" a="1"/>
  <c r="Q4159" i="18" s="1"/>
  <c r="Q3578" i="18" a="1"/>
  <c r="Q3578" i="18" s="1"/>
  <c r="Q3514" i="18" a="1"/>
  <c r="Q3514" i="18" s="1"/>
  <c r="Q3641" i="18" a="1"/>
  <c r="Q3641" i="18" s="1"/>
  <c r="Q3513" i="18" a="1"/>
  <c r="Q3513" i="18" s="1"/>
  <c r="Q3628" i="18" a="1"/>
  <c r="Q3628" i="18" s="1"/>
  <c r="Q3686" i="18" a="1"/>
  <c r="Q3686" i="18" s="1"/>
  <c r="Q3622" i="18" a="1"/>
  <c r="Q3622" i="18" s="1"/>
  <c r="Q3558" i="18" a="1"/>
  <c r="Q3558" i="18" s="1"/>
  <c r="Q4037" i="18" a="1"/>
  <c r="Q4037" i="18" s="1"/>
  <c r="Q3540" i="18" a="1"/>
  <c r="Q3540" i="18" s="1"/>
  <c r="Q4046" i="18" a="1"/>
  <c r="Q4046" i="18" s="1"/>
  <c r="Q3982" i="18" a="1"/>
  <c r="Q3982" i="18" s="1"/>
  <c r="Q3598" i="18" a="1"/>
  <c r="Q3598" i="18" s="1"/>
  <c r="Q3580" i="18" a="1"/>
  <c r="Q3580" i="18" s="1"/>
  <c r="Q3623" i="18" a="1"/>
  <c r="Q3623" i="18" s="1"/>
  <c r="Q3510" i="18" a="1"/>
  <c r="Q3510" i="18" s="1"/>
  <c r="Q3684" i="18" a="1"/>
  <c r="Q3684" i="18" s="1"/>
  <c r="Q3620" i="18" a="1"/>
  <c r="Q3620" i="18" s="1"/>
  <c r="Q3556" i="18" a="1"/>
  <c r="Q3556" i="18" s="1"/>
  <c r="Q3773" i="18" a="1"/>
  <c r="Q3773" i="18" s="1"/>
  <c r="Q3517" i="18" a="1"/>
  <c r="Q3517" i="18" s="1"/>
  <c r="Q4038" i="18" a="1"/>
  <c r="Q4038" i="18" s="1"/>
  <c r="Q3621" i="18" a="1"/>
  <c r="Q3621" i="18" s="1"/>
  <c r="Q3557" i="18" a="1"/>
  <c r="Q3557" i="18" s="1"/>
  <c r="Q3886" i="18" a="1"/>
  <c r="Q3886" i="18" s="1"/>
  <c r="Q4045" i="18" a="1"/>
  <c r="Q4045" i="18" s="1"/>
  <c r="Q3765" i="18" a="1"/>
  <c r="Q3765" i="18" s="1"/>
  <c r="Q3691" i="18" a="1"/>
  <c r="Q3691" i="18" s="1"/>
  <c r="Q3627" i="18" a="1"/>
  <c r="Q3627" i="18" s="1"/>
  <c r="Q3579" i="18" a="1"/>
  <c r="Q3579" i="18" s="1"/>
  <c r="Q3515" i="18" a="1"/>
  <c r="Q3515" i="18" s="1"/>
  <c r="Q3619" i="18" a="1"/>
  <c r="Q3619" i="18" s="1"/>
  <c r="Q4043" i="18" a="1"/>
  <c r="Q4043" i="18" s="1"/>
  <c r="Q3595" i="18" a="1"/>
  <c r="Q3595" i="18" s="1"/>
  <c r="Q3971" i="18" a="1"/>
  <c r="Q3971" i="18" s="1"/>
  <c r="Q3523" i="18" a="1"/>
  <c r="Q3523" i="18" s="1"/>
  <c r="R2122" i="18" a="1"/>
  <c r="R2122" i="18" s="1"/>
  <c r="T2122" i="18" s="1"/>
  <c r="R2058" i="18" a="1"/>
  <c r="R2058" i="18" s="1"/>
  <c r="T2058" i="18" s="1"/>
  <c r="R2121" i="18" a="1"/>
  <c r="R2121" i="18" s="1"/>
  <c r="T2121" i="18" s="1"/>
  <c r="R2128" i="18" a="1"/>
  <c r="R2128" i="18" s="1"/>
  <c r="T2128" i="18" s="1"/>
  <c r="R2064" i="18" a="1"/>
  <c r="R2064" i="18" s="1"/>
  <c r="T2064" i="18" s="1"/>
  <c r="R2000" i="18" a="1"/>
  <c r="R2000" i="18" s="1"/>
  <c r="T2000" i="18" s="1"/>
  <c r="R1936" i="18" a="1"/>
  <c r="R1936" i="18" s="1"/>
  <c r="T1936" i="18" s="1"/>
  <c r="R1808" i="18" a="1"/>
  <c r="R1808" i="18" s="1"/>
  <c r="T1808" i="18" s="1"/>
  <c r="R1744" i="18" a="1"/>
  <c r="R1744" i="18" s="1"/>
  <c r="T1744" i="18" s="1"/>
  <c r="R2098" i="18" a="1"/>
  <c r="R2098" i="18" s="1"/>
  <c r="T2098" i="18" s="1"/>
  <c r="R2034" i="18" a="1"/>
  <c r="R2034" i="18" s="1"/>
  <c r="T2034" i="18" s="1"/>
  <c r="R2097" i="18" a="1"/>
  <c r="R2097" i="18" s="1"/>
  <c r="T2097" i="18" s="1"/>
  <c r="R2104" i="18" a="1"/>
  <c r="R2104" i="18" s="1"/>
  <c r="T2104" i="18" s="1"/>
  <c r="R2040" i="18" a="1"/>
  <c r="R2040" i="18" s="1"/>
  <c r="T2040" i="18" s="1"/>
  <c r="R1976" i="18" a="1"/>
  <c r="R1976" i="18" s="1"/>
  <c r="T1976" i="18" s="1"/>
  <c r="R1912" i="18" a="1"/>
  <c r="R1912" i="18" s="1"/>
  <c r="T1912" i="18" s="1"/>
  <c r="R1848" i="18" a="1"/>
  <c r="R1848" i="18" s="1"/>
  <c r="T1848" i="18" s="1"/>
  <c r="R1784" i="18" a="1"/>
  <c r="R1784" i="18" s="1"/>
  <c r="T1784" i="18" s="1"/>
  <c r="R2138" i="18" a="1"/>
  <c r="R2138" i="18" s="1"/>
  <c r="T2138" i="18" s="1"/>
  <c r="R2074" i="18" a="1"/>
  <c r="R2074" i="18" s="1"/>
  <c r="T2074" i="18" s="1"/>
  <c r="R2010" i="18" a="1"/>
  <c r="R2010" i="18" s="1"/>
  <c r="T2010" i="18" s="1"/>
  <c r="R2137" i="18" a="1"/>
  <c r="R2137" i="18" s="1"/>
  <c r="T2137" i="18" s="1"/>
  <c r="R2073" i="18" a="1"/>
  <c r="R2073" i="18" s="1"/>
  <c r="T2073" i="18" s="1"/>
  <c r="R2144" i="18" a="1"/>
  <c r="R2144" i="18" s="1"/>
  <c r="T2144" i="18" s="1"/>
  <c r="R2080" i="18" a="1"/>
  <c r="R2080" i="18" s="1"/>
  <c r="T2080" i="18" s="1"/>
  <c r="R2016" i="18" a="1"/>
  <c r="R2016" i="18" s="1"/>
  <c r="T2016" i="18" s="1"/>
  <c r="R1888" i="18" a="1"/>
  <c r="R1888" i="18" s="1"/>
  <c r="T1888" i="18" s="1"/>
  <c r="R1824" i="18" a="1"/>
  <c r="R1824" i="18" s="1"/>
  <c r="T1824" i="18" s="1"/>
  <c r="R1760" i="18" a="1"/>
  <c r="R1760" i="18" s="1"/>
  <c r="T1760" i="18" s="1"/>
  <c r="R2114" i="18" a="1"/>
  <c r="R2114" i="18" s="1"/>
  <c r="T2114" i="18" s="1"/>
  <c r="R2050" i="18" a="1"/>
  <c r="R2050" i="18" s="1"/>
  <c r="T2050" i="18" s="1"/>
  <c r="R2113" i="18" a="1"/>
  <c r="R2113" i="18" s="1"/>
  <c r="T2113" i="18" s="1"/>
  <c r="R2120" i="18" a="1"/>
  <c r="R2120" i="18" s="1"/>
  <c r="T2120" i="18" s="1"/>
  <c r="R2056" i="18" a="1"/>
  <c r="R2056" i="18" s="1"/>
  <c r="T2056" i="18" s="1"/>
  <c r="R1992" i="18" a="1"/>
  <c r="R1992" i="18" s="1"/>
  <c r="T1992" i="18" s="1"/>
  <c r="R1928" i="18" a="1"/>
  <c r="R1928" i="18" s="1"/>
  <c r="T1928" i="18" s="1"/>
  <c r="R1864" i="18" a="1"/>
  <c r="R1864" i="18" s="1"/>
  <c r="T1864" i="18" s="1"/>
  <c r="R1736" i="18" a="1"/>
  <c r="R1736" i="18" s="1"/>
  <c r="T1736" i="18" s="1"/>
  <c r="R2090" i="18" a="1"/>
  <c r="R2090" i="18" s="1"/>
  <c r="T2090" i="18" s="1"/>
  <c r="R2026" i="18" a="1"/>
  <c r="R2026" i="18" s="1"/>
  <c r="T2026" i="18" s="1"/>
  <c r="R2153" i="18" a="1"/>
  <c r="R2153" i="18" s="1"/>
  <c r="T2153" i="18" s="1"/>
  <c r="R2089" i="18" a="1"/>
  <c r="R2089" i="18" s="1"/>
  <c r="T2089" i="18" s="1"/>
  <c r="R2096" i="18" a="1"/>
  <c r="R2096" i="18" s="1"/>
  <c r="T2096" i="18" s="1"/>
  <c r="R2032" i="18" a="1"/>
  <c r="R2032" i="18" s="1"/>
  <c r="T2032" i="18" s="1"/>
  <c r="R1968" i="18" a="1"/>
  <c r="R1968" i="18" s="1"/>
  <c r="T1968" i="18" s="1"/>
  <c r="R1904" i="18" a="1"/>
  <c r="R1904" i="18" s="1"/>
  <c r="T1904" i="18" s="1"/>
  <c r="R1840" i="18" a="1"/>
  <c r="R1840" i="18" s="1"/>
  <c r="T1840" i="18" s="1"/>
  <c r="R1776" i="18" a="1"/>
  <c r="R1776" i="18" s="1"/>
  <c r="T1776" i="18" s="1"/>
  <c r="R2130" i="18" a="1"/>
  <c r="R2130" i="18" s="1"/>
  <c r="T2130" i="18" s="1"/>
  <c r="R2066" i="18" a="1"/>
  <c r="R2066" i="18" s="1"/>
  <c r="T2066" i="18" s="1"/>
  <c r="R2002" i="18" a="1"/>
  <c r="R2002" i="18" s="1"/>
  <c r="T2002" i="18" s="1"/>
  <c r="R2129" i="18" a="1"/>
  <c r="R2129" i="18" s="1"/>
  <c r="T2129" i="18" s="1"/>
  <c r="R2065" i="18" a="1"/>
  <c r="R2065" i="18" s="1"/>
  <c r="T2065" i="18" s="1"/>
  <c r="R2136" i="18" a="1"/>
  <c r="R2136" i="18" s="1"/>
  <c r="T2136" i="18" s="1"/>
  <c r="R2072" i="18" a="1"/>
  <c r="R2072" i="18" s="1"/>
  <c r="T2072" i="18" s="1"/>
  <c r="R2008" i="18" a="1"/>
  <c r="R2008" i="18" s="1"/>
  <c r="T2008" i="18" s="1"/>
  <c r="R1944" i="18" a="1"/>
  <c r="R1944" i="18" s="1"/>
  <c r="T1944" i="18" s="1"/>
  <c r="R1880" i="18" a="1"/>
  <c r="R1880" i="18" s="1"/>
  <c r="T1880" i="18" s="1"/>
  <c r="R1816" i="18" a="1"/>
  <c r="R1816" i="18" s="1"/>
  <c r="T1816" i="18" s="1"/>
  <c r="R1752" i="18" a="1"/>
  <c r="R1752" i="18" s="1"/>
  <c r="T1752" i="18" s="1"/>
  <c r="R2106" i="18" a="1"/>
  <c r="R2106" i="18" s="1"/>
  <c r="T2106" i="18" s="1"/>
  <c r="R2042" i="18" a="1"/>
  <c r="R2042" i="18" s="1"/>
  <c r="T2042" i="18" s="1"/>
  <c r="R2105" i="18" a="1"/>
  <c r="R2105" i="18" s="1"/>
  <c r="T2105" i="18" s="1"/>
  <c r="R2112" i="18" a="1"/>
  <c r="R2112" i="18" s="1"/>
  <c r="T2112" i="18" s="1"/>
  <c r="R2048" i="18" a="1"/>
  <c r="R2048" i="18" s="1"/>
  <c r="T2048" i="18" s="1"/>
  <c r="R1984" i="18" a="1"/>
  <c r="R1984" i="18" s="1"/>
  <c r="T1984" i="18" s="1"/>
  <c r="R1920" i="18" a="1"/>
  <c r="R1920" i="18" s="1"/>
  <c r="T1920" i="18" s="1"/>
  <c r="R1856" i="18" a="1"/>
  <c r="R1856" i="18" s="1"/>
  <c r="T1856" i="18" s="1"/>
  <c r="R1792" i="18" a="1"/>
  <c r="R1792" i="18" s="1"/>
  <c r="T1792" i="18" s="1"/>
  <c r="R1728" i="18" a="1"/>
  <c r="R1728" i="18" s="1"/>
  <c r="T1728" i="18" s="1"/>
  <c r="R2146" i="18" a="1"/>
  <c r="R2146" i="18" s="1"/>
  <c r="T2146" i="18" s="1"/>
  <c r="R2082" i="18" a="1"/>
  <c r="R2082" i="18" s="1"/>
  <c r="T2082" i="18" s="1"/>
  <c r="R2018" i="18" a="1"/>
  <c r="R2018" i="18" s="1"/>
  <c r="T2018" i="18" s="1"/>
  <c r="R2081" i="18" a="1"/>
  <c r="R2081" i="18" s="1"/>
  <c r="T2081" i="18" s="1"/>
  <c r="R2152" i="18" a="1"/>
  <c r="R2152" i="18" s="1"/>
  <c r="T2152" i="18" s="1"/>
  <c r="R2088" i="18" a="1"/>
  <c r="R2088" i="18" s="1"/>
  <c r="T2088" i="18" s="1"/>
  <c r="R2024" i="18" a="1"/>
  <c r="R2024" i="18" s="1"/>
  <c r="T2024" i="18" s="1"/>
  <c r="R1960" i="18" a="1"/>
  <c r="R1960" i="18" s="1"/>
  <c r="T1960" i="18" s="1"/>
  <c r="R1896" i="18" a="1"/>
  <c r="R1896" i="18" s="1"/>
  <c r="T1896" i="18" s="1"/>
  <c r="R1768" i="18" a="1"/>
  <c r="R1768" i="18" s="1"/>
  <c r="T1768" i="18" s="1"/>
  <c r="R2151" i="18" a="1"/>
  <c r="R2151" i="18" s="1"/>
  <c r="T2151" i="18" s="1"/>
  <c r="R2087" i="18" a="1"/>
  <c r="R2087" i="18" s="1"/>
  <c r="T2087" i="18" s="1"/>
  <c r="R2023" i="18" a="1"/>
  <c r="R2023" i="18" s="1"/>
  <c r="T2023" i="18" s="1"/>
  <c r="R1959" i="18" a="1"/>
  <c r="R1959" i="18" s="1"/>
  <c r="T1959" i="18" s="1"/>
  <c r="R1895" i="18" a="1"/>
  <c r="R1895" i="18" s="1"/>
  <c r="T1895" i="18" s="1"/>
  <c r="R1831" i="18" a="1"/>
  <c r="R1831" i="18" s="1"/>
  <c r="T1831" i="18" s="1"/>
  <c r="R2150" i="18" a="1"/>
  <c r="R2150" i="18" s="1"/>
  <c r="T2150" i="18" s="1"/>
  <c r="R2086" i="18" a="1"/>
  <c r="R2086" i="18" s="1"/>
  <c r="T2086" i="18" s="1"/>
  <c r="R2022" i="18" a="1"/>
  <c r="R2022" i="18" s="1"/>
  <c r="T2022" i="18" s="1"/>
  <c r="R1958" i="18" a="1"/>
  <c r="R1958" i="18" s="1"/>
  <c r="T1958" i="18" s="1"/>
  <c r="R2117" i="18" a="1"/>
  <c r="R2117" i="18" s="1"/>
  <c r="T2117" i="18" s="1"/>
  <c r="R2053" i="18" a="1"/>
  <c r="R2053" i="18" s="1"/>
  <c r="T2053" i="18" s="1"/>
  <c r="R2127" i="18" a="1"/>
  <c r="R2127" i="18" s="1"/>
  <c r="T2127" i="18" s="1"/>
  <c r="R2063" i="18" a="1"/>
  <c r="R2063" i="18" s="1"/>
  <c r="T2063" i="18" s="1"/>
  <c r="R1999" i="18" a="1"/>
  <c r="R1999" i="18" s="1"/>
  <c r="T1999" i="18" s="1"/>
  <c r="R1935" i="18" a="1"/>
  <c r="R1935" i="18" s="1"/>
  <c r="T1935" i="18" s="1"/>
  <c r="R1871" i="18" a="1"/>
  <c r="R1871" i="18" s="1"/>
  <c r="T1871" i="18" s="1"/>
  <c r="R2126" i="18" a="1"/>
  <c r="R2126" i="18" s="1"/>
  <c r="T2126" i="18" s="1"/>
  <c r="R2062" i="18" a="1"/>
  <c r="R2062" i="18" s="1"/>
  <c r="T2062" i="18" s="1"/>
  <c r="R1998" i="18" a="1"/>
  <c r="R1998" i="18" s="1"/>
  <c r="T1998" i="18" s="1"/>
  <c r="R1934" i="18" a="1"/>
  <c r="R1934" i="18" s="1"/>
  <c r="T1934" i="18" s="1"/>
  <c r="R1870" i="18" a="1"/>
  <c r="R1870" i="18" s="1"/>
  <c r="T1870" i="18" s="1"/>
  <c r="R2093" i="18" a="1"/>
  <c r="R2093" i="18" s="1"/>
  <c r="T2093" i="18" s="1"/>
  <c r="R2029" i="18" a="1"/>
  <c r="R2029" i="18" s="1"/>
  <c r="T2029" i="18" s="1"/>
  <c r="R2103" i="18" a="1"/>
  <c r="R2103" i="18" s="1"/>
  <c r="T2103" i="18" s="1"/>
  <c r="R2039" i="18" a="1"/>
  <c r="R2039" i="18" s="1"/>
  <c r="T2039" i="18" s="1"/>
  <c r="R1975" i="18" a="1"/>
  <c r="R1975" i="18" s="1"/>
  <c r="T1975" i="18" s="1"/>
  <c r="R1911" i="18" a="1"/>
  <c r="R1911" i="18" s="1"/>
  <c r="T1911" i="18" s="1"/>
  <c r="R1847" i="18" a="1"/>
  <c r="R1847" i="18" s="1"/>
  <c r="T1847" i="18" s="1"/>
  <c r="R2102" i="18" a="1"/>
  <c r="R2102" i="18" s="1"/>
  <c r="T2102" i="18" s="1"/>
  <c r="R2038" i="18" a="1"/>
  <c r="R2038" i="18" s="1"/>
  <c r="T2038" i="18" s="1"/>
  <c r="R1974" i="18" a="1"/>
  <c r="R1974" i="18" s="1"/>
  <c r="T1974" i="18" s="1"/>
  <c r="R1910" i="18" a="1"/>
  <c r="R1910" i="18" s="1"/>
  <c r="T1910" i="18" s="1"/>
  <c r="R1846" i="18" a="1"/>
  <c r="R1846" i="18" s="1"/>
  <c r="T1846" i="18" s="1"/>
  <c r="R2133" i="18" a="1"/>
  <c r="R2133" i="18" s="1"/>
  <c r="T2133" i="18" s="1"/>
  <c r="R2069" i="18" a="1"/>
  <c r="R2069" i="18" s="1"/>
  <c r="T2069" i="18" s="1"/>
  <c r="R2143" i="18" a="1"/>
  <c r="R2143" i="18" s="1"/>
  <c r="T2143" i="18" s="1"/>
  <c r="R2079" i="18" a="1"/>
  <c r="R2079" i="18" s="1"/>
  <c r="T2079" i="18" s="1"/>
  <c r="R2015" i="18" a="1"/>
  <c r="R2015" i="18" s="1"/>
  <c r="T2015" i="18" s="1"/>
  <c r="R1951" i="18" a="1"/>
  <c r="R1951" i="18" s="1"/>
  <c r="T1951" i="18" s="1"/>
  <c r="R1887" i="18" a="1"/>
  <c r="R1887" i="18" s="1"/>
  <c r="T1887" i="18" s="1"/>
  <c r="R2142" i="18" a="1"/>
  <c r="R2142" i="18" s="1"/>
  <c r="T2142" i="18" s="1"/>
  <c r="R2078" i="18" a="1"/>
  <c r="R2078" i="18" s="1"/>
  <c r="T2078" i="18" s="1"/>
  <c r="R2014" i="18" a="1"/>
  <c r="R2014" i="18" s="1"/>
  <c r="T2014" i="18" s="1"/>
  <c r="R1950" i="18" a="1"/>
  <c r="R1950" i="18" s="1"/>
  <c r="T1950" i="18" s="1"/>
  <c r="R1886" i="18" a="1"/>
  <c r="R1886" i="18" s="1"/>
  <c r="T1886" i="18" s="1"/>
  <c r="R2109" i="18" a="1"/>
  <c r="R2109" i="18" s="1"/>
  <c r="T2109" i="18" s="1"/>
  <c r="R2045" i="18" a="1"/>
  <c r="R2045" i="18" s="1"/>
  <c r="T2045" i="18" s="1"/>
  <c r="R2119" i="18" a="1"/>
  <c r="R2119" i="18" s="1"/>
  <c r="T2119" i="18" s="1"/>
  <c r="R2055" i="18" a="1"/>
  <c r="R2055" i="18" s="1"/>
  <c r="T2055" i="18" s="1"/>
  <c r="R1991" i="18" a="1"/>
  <c r="R1991" i="18" s="1"/>
  <c r="T1991" i="18" s="1"/>
  <c r="R1927" i="18" a="1"/>
  <c r="R1927" i="18" s="1"/>
  <c r="T1927" i="18" s="1"/>
  <c r="R1863" i="18" a="1"/>
  <c r="R1863" i="18" s="1"/>
  <c r="T1863" i="18" s="1"/>
  <c r="R2118" i="18" a="1"/>
  <c r="R2118" i="18" s="1"/>
  <c r="T2118" i="18" s="1"/>
  <c r="R2054" i="18" a="1"/>
  <c r="R2054" i="18" s="1"/>
  <c r="T2054" i="18" s="1"/>
  <c r="R1990" i="18" a="1"/>
  <c r="R1990" i="18" s="1"/>
  <c r="T1990" i="18" s="1"/>
  <c r="R1926" i="18" a="1"/>
  <c r="R1926" i="18" s="1"/>
  <c r="T1926" i="18" s="1"/>
  <c r="R1862" i="18" a="1"/>
  <c r="R1862" i="18" s="1"/>
  <c r="T1862" i="18" s="1"/>
  <c r="R2149" i="18" a="1"/>
  <c r="R2149" i="18" s="1"/>
  <c r="T2149" i="18" s="1"/>
  <c r="R2085" i="18" a="1"/>
  <c r="R2085" i="18" s="1"/>
  <c r="T2085" i="18" s="1"/>
  <c r="R2021" i="18" a="1"/>
  <c r="R2021" i="18" s="1"/>
  <c r="T2021" i="18" s="1"/>
  <c r="R2095" i="18" a="1"/>
  <c r="R2095" i="18" s="1"/>
  <c r="T2095" i="18" s="1"/>
  <c r="R2031" i="18" a="1"/>
  <c r="R2031" i="18" s="1"/>
  <c r="T2031" i="18" s="1"/>
  <c r="R1967" i="18" a="1"/>
  <c r="R1967" i="18" s="1"/>
  <c r="T1967" i="18" s="1"/>
  <c r="R1903" i="18" a="1"/>
  <c r="R1903" i="18" s="1"/>
  <c r="T1903" i="18" s="1"/>
  <c r="R1839" i="18" a="1"/>
  <c r="R1839" i="18" s="1"/>
  <c r="T1839" i="18" s="1"/>
  <c r="R2094" i="18" a="1"/>
  <c r="R2094" i="18" s="1"/>
  <c r="T2094" i="18" s="1"/>
  <c r="R2030" i="18" a="1"/>
  <c r="R2030" i="18" s="1"/>
  <c r="T2030" i="18" s="1"/>
  <c r="R1966" i="18" a="1"/>
  <c r="R1966" i="18" s="1"/>
  <c r="T1966" i="18" s="1"/>
  <c r="R1902" i="18" a="1"/>
  <c r="R1902" i="18" s="1"/>
  <c r="T1902" i="18" s="1"/>
  <c r="R1838" i="18" a="1"/>
  <c r="R1838" i="18" s="1"/>
  <c r="T1838" i="18" s="1"/>
  <c r="R2061" i="18" a="1"/>
  <c r="R2061" i="18" s="1"/>
  <c r="T2061" i="18" s="1"/>
  <c r="R2135" i="18" a="1"/>
  <c r="R2135" i="18" s="1"/>
  <c r="T2135" i="18" s="1"/>
  <c r="R2071" i="18" a="1"/>
  <c r="R2071" i="18" s="1"/>
  <c r="T2071" i="18" s="1"/>
  <c r="R2007" i="18" a="1"/>
  <c r="R2007" i="18" s="1"/>
  <c r="T2007" i="18" s="1"/>
  <c r="R1943" i="18" a="1"/>
  <c r="R1943" i="18" s="1"/>
  <c r="T1943" i="18" s="1"/>
  <c r="R1879" i="18" a="1"/>
  <c r="R1879" i="18" s="1"/>
  <c r="T1879" i="18" s="1"/>
  <c r="R2134" i="18" a="1"/>
  <c r="R2134" i="18" s="1"/>
  <c r="T2134" i="18" s="1"/>
  <c r="R2070" i="18" a="1"/>
  <c r="R2070" i="18" s="1"/>
  <c r="T2070" i="18" s="1"/>
  <c r="R2006" i="18" a="1"/>
  <c r="R2006" i="18" s="1"/>
  <c r="T2006" i="18" s="1"/>
  <c r="R1942" i="18" a="1"/>
  <c r="R1942" i="18" s="1"/>
  <c r="T1942" i="18" s="1"/>
  <c r="R1878" i="18" a="1"/>
  <c r="R1878" i="18" s="1"/>
  <c r="T1878" i="18" s="1"/>
  <c r="R2101" i="18" a="1"/>
  <c r="R2101" i="18" s="1"/>
  <c r="T2101" i="18" s="1"/>
  <c r="R2037" i="18" a="1"/>
  <c r="R2037" i="18" s="1"/>
  <c r="T2037" i="18" s="1"/>
  <c r="R2111" i="18" a="1"/>
  <c r="R2111" i="18" s="1"/>
  <c r="T2111" i="18" s="1"/>
  <c r="R2047" i="18" a="1"/>
  <c r="R2047" i="18" s="1"/>
  <c r="T2047" i="18" s="1"/>
  <c r="R1983" i="18" a="1"/>
  <c r="R1983" i="18" s="1"/>
  <c r="T1983" i="18" s="1"/>
  <c r="R1919" i="18" a="1"/>
  <c r="R1919" i="18" s="1"/>
  <c r="T1919" i="18" s="1"/>
  <c r="R1855" i="18" a="1"/>
  <c r="R1855" i="18" s="1"/>
  <c r="T1855" i="18" s="1"/>
  <c r="R2110" i="18" a="1"/>
  <c r="R2110" i="18" s="1"/>
  <c r="T2110" i="18" s="1"/>
  <c r="R2046" i="18" a="1"/>
  <c r="R2046" i="18" s="1"/>
  <c r="T2046" i="18" s="1"/>
  <c r="R1982" i="18" a="1"/>
  <c r="R1982" i="18" s="1"/>
  <c r="T1982" i="18" s="1"/>
  <c r="R1918" i="18" a="1"/>
  <c r="R1918" i="18" s="1"/>
  <c r="T1918" i="18" s="1"/>
  <c r="R1854" i="18" a="1"/>
  <c r="R1854" i="18" s="1"/>
  <c r="T1854" i="18" s="1"/>
  <c r="R2141" i="18" a="1"/>
  <c r="R2141" i="18" s="1"/>
  <c r="T2141" i="18" s="1"/>
  <c r="R2077" i="18" a="1"/>
  <c r="R2077" i="18" s="1"/>
  <c r="T2077" i="18" s="1"/>
  <c r="R2013" i="18" a="1"/>
  <c r="R2013" i="18" s="1"/>
  <c r="T2013" i="18" s="1"/>
  <c r="R2108" i="18" a="1"/>
  <c r="R2108" i="18" s="1"/>
  <c r="T2108" i="18" s="1"/>
  <c r="R2131" i="18" a="1"/>
  <c r="R2131" i="18" s="1"/>
  <c r="T2131" i="18" s="1"/>
  <c r="R2003" i="18" a="1"/>
  <c r="R2003" i="18" s="1"/>
  <c r="T2003" i="18" s="1"/>
  <c r="R1806" i="18" a="1"/>
  <c r="R1806" i="18" s="1"/>
  <c r="T1806" i="18" s="1"/>
  <c r="R1742" i="18" a="1"/>
  <c r="R1742" i="18" s="1"/>
  <c r="T1742" i="18" s="1"/>
  <c r="R1678" i="18" a="1"/>
  <c r="R1678" i="18" s="1"/>
  <c r="T1678" i="18" s="1"/>
  <c r="R1614" i="18" a="1"/>
  <c r="R1614" i="18" s="1"/>
  <c r="T1614" i="18" s="1"/>
  <c r="R1454" i="18" a="1"/>
  <c r="R1454" i="18" s="1"/>
  <c r="T1454" i="18" s="1"/>
  <c r="R1965" i="18" a="1"/>
  <c r="R1965" i="18" s="1"/>
  <c r="T1965" i="18" s="1"/>
  <c r="R1901" i="18" a="1"/>
  <c r="R1901" i="18" s="1"/>
  <c r="T1901" i="18" s="1"/>
  <c r="R1773" i="18" a="1"/>
  <c r="R1773" i="18" s="1"/>
  <c r="T1773" i="18" s="1"/>
  <c r="R1709" i="18" a="1"/>
  <c r="R1709" i="18" s="1"/>
  <c r="T1709" i="18" s="1"/>
  <c r="R1645" i="18" a="1"/>
  <c r="R1645" i="18" s="1"/>
  <c r="T1645" i="18" s="1"/>
  <c r="R1581" i="18" a="1"/>
  <c r="R1581" i="18" s="1"/>
  <c r="T1581" i="18" s="1"/>
  <c r="R1445" i="18" a="1"/>
  <c r="R1445" i="18" s="1"/>
  <c r="T1445" i="18" s="1"/>
  <c r="R2036" i="18" a="1"/>
  <c r="R2036" i="18" s="1"/>
  <c r="T2036" i="18" s="1"/>
  <c r="R1972" i="18" a="1"/>
  <c r="R1972" i="18" s="1"/>
  <c r="T1972" i="18" s="1"/>
  <c r="R1908" i="18" a="1"/>
  <c r="R1908" i="18" s="1"/>
  <c r="T1908" i="18" s="1"/>
  <c r="R1820" i="18" a="1"/>
  <c r="R1820" i="18" s="1"/>
  <c r="T1820" i="18" s="1"/>
  <c r="R1796" i="18" a="1"/>
  <c r="R1796" i="18" s="1"/>
  <c r="T1796" i="18" s="1"/>
  <c r="R1708" i="18" a="1"/>
  <c r="R1708" i="18" s="1"/>
  <c r="T1708" i="18" s="1"/>
  <c r="R1596" i="18" a="1"/>
  <c r="R1596" i="18" s="1"/>
  <c r="T1596" i="18" s="1"/>
  <c r="R1532" i="18" a="1"/>
  <c r="R1532" i="18" s="1"/>
  <c r="T1532" i="18" s="1"/>
  <c r="R1468" i="18" a="1"/>
  <c r="R1468" i="18" s="1"/>
  <c r="T1468" i="18" s="1"/>
  <c r="R1404" i="18" a="1"/>
  <c r="R1404" i="18" s="1"/>
  <c r="T1404" i="18" s="1"/>
  <c r="R2148" i="18" a="1"/>
  <c r="R2148" i="18" s="1"/>
  <c r="T2148" i="18" s="1"/>
  <c r="R2084" i="18" a="1"/>
  <c r="R2084" i="18" s="1"/>
  <c r="T2084" i="18" s="1"/>
  <c r="R2107" i="18" a="1"/>
  <c r="R2107" i="18" s="1"/>
  <c r="T2107" i="18" s="1"/>
  <c r="R2043" i="18" a="1"/>
  <c r="R2043" i="18" s="1"/>
  <c r="T2043" i="18" s="1"/>
  <c r="R1782" i="18" a="1"/>
  <c r="R1782" i="18" s="1"/>
  <c r="T1782" i="18" s="1"/>
  <c r="R1718" i="18" a="1"/>
  <c r="R1718" i="18" s="1"/>
  <c r="T1718" i="18" s="1"/>
  <c r="R1654" i="18" a="1"/>
  <c r="R1654" i="18" s="1"/>
  <c r="T1654" i="18" s="1"/>
  <c r="R1590" i="18" a="1"/>
  <c r="R1590" i="18" s="1"/>
  <c r="T1590" i="18" s="1"/>
  <c r="R1566" i="18" a="1"/>
  <c r="R1566" i="18" s="1"/>
  <c r="T1566" i="18" s="1"/>
  <c r="R1542" i="18" a="1"/>
  <c r="R1542" i="18" s="1"/>
  <c r="T1542" i="18" s="1"/>
  <c r="R1430" i="18" a="1"/>
  <c r="R1430" i="18" s="1"/>
  <c r="T1430" i="18" s="1"/>
  <c r="R2005" i="18" a="1"/>
  <c r="R2005" i="18" s="1"/>
  <c r="T2005" i="18" s="1"/>
  <c r="R1941" i="18" a="1"/>
  <c r="R1941" i="18" s="1"/>
  <c r="T1941" i="18" s="1"/>
  <c r="R1877" i="18" a="1"/>
  <c r="R1877" i="18" s="1"/>
  <c r="T1877" i="18" s="1"/>
  <c r="R1813" i="18" a="1"/>
  <c r="R1813" i="18" s="1"/>
  <c r="T1813" i="18" s="1"/>
  <c r="R1749" i="18" a="1"/>
  <c r="R1749" i="18" s="1"/>
  <c r="T1749" i="18" s="1"/>
  <c r="R1685" i="18" a="1"/>
  <c r="R1685" i="18" s="1"/>
  <c r="T1685" i="18" s="1"/>
  <c r="R1621" i="18" a="1"/>
  <c r="R1621" i="18" s="1"/>
  <c r="T1621" i="18" s="1"/>
  <c r="R1533" i="18" a="1"/>
  <c r="R1533" i="18" s="1"/>
  <c r="T1533" i="18" s="1"/>
  <c r="R1509" i="18" a="1"/>
  <c r="R1509" i="18" s="1"/>
  <c r="T1509" i="18" s="1"/>
  <c r="R1485" i="18" a="1"/>
  <c r="R1485" i="18" s="1"/>
  <c r="T1485" i="18" s="1"/>
  <c r="R1421" i="18" a="1"/>
  <c r="R1421" i="18" s="1"/>
  <c r="T1421" i="18" s="1"/>
  <c r="R2012" i="18" a="1"/>
  <c r="R2012" i="18" s="1"/>
  <c r="T2012" i="18" s="1"/>
  <c r="R1948" i="18" a="1"/>
  <c r="R1948" i="18" s="1"/>
  <c r="T1948" i="18" s="1"/>
  <c r="R1884" i="18" a="1"/>
  <c r="R1884" i="18" s="1"/>
  <c r="T1884" i="18" s="1"/>
  <c r="R1860" i="18" a="1"/>
  <c r="R1860" i="18" s="1"/>
  <c r="T1860" i="18" s="1"/>
  <c r="R1772" i="18" a="1"/>
  <c r="R1772" i="18" s="1"/>
  <c r="T1772" i="18" s="1"/>
  <c r="R1684" i="18" a="1"/>
  <c r="R1684" i="18" s="1"/>
  <c r="T1684" i="18" s="1"/>
  <c r="R1660" i="18" a="1"/>
  <c r="R1660" i="18" s="1"/>
  <c r="T1660" i="18" s="1"/>
  <c r="R1572" i="18" a="1"/>
  <c r="R1572" i="18" s="1"/>
  <c r="T1572" i="18" s="1"/>
  <c r="R1508" i="18" a="1"/>
  <c r="R1508" i="18" s="1"/>
  <c r="T1508" i="18" s="1"/>
  <c r="R1444" i="18" a="1"/>
  <c r="R1444" i="18" s="1"/>
  <c r="T1444" i="18" s="1"/>
  <c r="R2124" i="18" a="1"/>
  <c r="R2124" i="18" s="1"/>
  <c r="T2124" i="18" s="1"/>
  <c r="R2147" i="18" a="1"/>
  <c r="R2147" i="18" s="1"/>
  <c r="T2147" i="18" s="1"/>
  <c r="R2083" i="18" a="1"/>
  <c r="R2083" i="18" s="1"/>
  <c r="T2083" i="18" s="1"/>
  <c r="R2019" i="18" a="1"/>
  <c r="R2019" i="18" s="1"/>
  <c r="T2019" i="18" s="1"/>
  <c r="R1822" i="18" a="1"/>
  <c r="R1822" i="18" s="1"/>
  <c r="T1822" i="18" s="1"/>
  <c r="R1694" i="18" a="1"/>
  <c r="R1694" i="18" s="1"/>
  <c r="T1694" i="18" s="1"/>
  <c r="R1630" i="18" a="1"/>
  <c r="R1630" i="18" s="1"/>
  <c r="T1630" i="18" s="1"/>
  <c r="R1494" i="18" a="1"/>
  <c r="R1494" i="18" s="1"/>
  <c r="T1494" i="18" s="1"/>
  <c r="R1470" i="18" a="1"/>
  <c r="R1470" i="18" s="1"/>
  <c r="T1470" i="18" s="1"/>
  <c r="R1981" i="18" a="1"/>
  <c r="R1981" i="18" s="1"/>
  <c r="T1981" i="18" s="1"/>
  <c r="R1917" i="18" a="1"/>
  <c r="R1917" i="18" s="1"/>
  <c r="T1917" i="18" s="1"/>
  <c r="R1853" i="18" a="1"/>
  <c r="R1853" i="18" s="1"/>
  <c r="T1853" i="18" s="1"/>
  <c r="R1789" i="18" a="1"/>
  <c r="R1789" i="18" s="1"/>
  <c r="T1789" i="18" s="1"/>
  <c r="R1725" i="18" a="1"/>
  <c r="R1725" i="18" s="1"/>
  <c r="T1725" i="18" s="1"/>
  <c r="R1661" i="18" a="1"/>
  <c r="R1661" i="18" s="1"/>
  <c r="T1661" i="18" s="1"/>
  <c r="R1597" i="18" a="1"/>
  <c r="R1597" i="18" s="1"/>
  <c r="T1597" i="18" s="1"/>
  <c r="R1461" i="18" a="1"/>
  <c r="R1461" i="18" s="1"/>
  <c r="T1461" i="18" s="1"/>
  <c r="R1988" i="18" a="1"/>
  <c r="R1988" i="18" s="1"/>
  <c r="T1988" i="18" s="1"/>
  <c r="R1924" i="18" a="1"/>
  <c r="R1924" i="18" s="1"/>
  <c r="T1924" i="18" s="1"/>
  <c r="R1836" i="18" a="1"/>
  <c r="R1836" i="18" s="1"/>
  <c r="T1836" i="18" s="1"/>
  <c r="R1748" i="18" a="1"/>
  <c r="R1748" i="18" s="1"/>
  <c r="T1748" i="18" s="1"/>
  <c r="R1724" i="18" a="1"/>
  <c r="R1724" i="18" s="1"/>
  <c r="T1724" i="18" s="1"/>
  <c r="R1636" i="18" a="1"/>
  <c r="R1636" i="18" s="1"/>
  <c r="T1636" i="18" s="1"/>
  <c r="R1548" i="18" a="1"/>
  <c r="R1548" i="18" s="1"/>
  <c r="T1548" i="18" s="1"/>
  <c r="R1420" i="18" a="1"/>
  <c r="R1420" i="18" s="1"/>
  <c r="T1420" i="18" s="1"/>
  <c r="R2100" i="18" a="1"/>
  <c r="R2100" i="18" s="1"/>
  <c r="T2100" i="18" s="1"/>
  <c r="R2123" i="18" a="1"/>
  <c r="R2123" i="18" s="1"/>
  <c r="T2123" i="18" s="1"/>
  <c r="R2059" i="18" a="1"/>
  <c r="R2059" i="18" s="1"/>
  <c r="T2059" i="18" s="1"/>
  <c r="R1995" i="18" a="1"/>
  <c r="R1995" i="18" s="1"/>
  <c r="T1995" i="18" s="1"/>
  <c r="R1798" i="18" a="1"/>
  <c r="R1798" i="18" s="1"/>
  <c r="T1798" i="18" s="1"/>
  <c r="R1734" i="18" a="1"/>
  <c r="R1734" i="18" s="1"/>
  <c r="T1734" i="18" s="1"/>
  <c r="R1670" i="18" a="1"/>
  <c r="R1670" i="18" s="1"/>
  <c r="T1670" i="18" s="1"/>
  <c r="R1606" i="18" a="1"/>
  <c r="R1606" i="18" s="1"/>
  <c r="T1606" i="18" s="1"/>
  <c r="R1957" i="18" a="1"/>
  <c r="R1957" i="18" s="1"/>
  <c r="T1957" i="18" s="1"/>
  <c r="R1893" i="18" a="1"/>
  <c r="R1893" i="18" s="1"/>
  <c r="T1893" i="18" s="1"/>
  <c r="R1829" i="18" a="1"/>
  <c r="R1829" i="18" s="1"/>
  <c r="T1829" i="18" s="1"/>
  <c r="R1637" i="18" a="1"/>
  <c r="R1637" i="18" s="1"/>
  <c r="T1637" i="18" s="1"/>
  <c r="R1573" i="18" a="1"/>
  <c r="R1573" i="18" s="1"/>
  <c r="T1573" i="18" s="1"/>
  <c r="R1549" i="18" a="1"/>
  <c r="R1549" i="18" s="1"/>
  <c r="T1549" i="18" s="1"/>
  <c r="R1437" i="18" a="1"/>
  <c r="R1437" i="18" s="1"/>
  <c r="T1437" i="18" s="1"/>
  <c r="R1964" i="18" a="1"/>
  <c r="R1964" i="18" s="1"/>
  <c r="T1964" i="18" s="1"/>
  <c r="R1900" i="18" a="1"/>
  <c r="R1900" i="18" s="1"/>
  <c r="T1900" i="18" s="1"/>
  <c r="R1812" i="18" a="1"/>
  <c r="R1812" i="18" s="1"/>
  <c r="T1812" i="18" s="1"/>
  <c r="R1788" i="18" a="1"/>
  <c r="R1788" i="18" s="1"/>
  <c r="T1788" i="18" s="1"/>
  <c r="R1612" i="18" a="1"/>
  <c r="R1612" i="18" s="1"/>
  <c r="T1612" i="18" s="1"/>
  <c r="R1588" i="18" a="1"/>
  <c r="R1588" i="18" s="1"/>
  <c r="T1588" i="18" s="1"/>
  <c r="R1524" i="18" a="1"/>
  <c r="R1524" i="18" s="1"/>
  <c r="T1524" i="18" s="1"/>
  <c r="R2140" i="18" a="1"/>
  <c r="R2140" i="18" s="1"/>
  <c r="T2140" i="18" s="1"/>
  <c r="R2076" i="18" a="1"/>
  <c r="R2076" i="18" s="1"/>
  <c r="T2076" i="18" s="1"/>
  <c r="R2099" i="18" a="1"/>
  <c r="R2099" i="18" s="1"/>
  <c r="T2099" i="18" s="1"/>
  <c r="R2035" i="18" a="1"/>
  <c r="R2035" i="18" s="1"/>
  <c r="T2035" i="18" s="1"/>
  <c r="R1774" i="18" a="1"/>
  <c r="R1774" i="18" s="1"/>
  <c r="T1774" i="18" s="1"/>
  <c r="R1710" i="18" a="1"/>
  <c r="R1710" i="18" s="1"/>
  <c r="T1710" i="18" s="1"/>
  <c r="R1646" i="18" a="1"/>
  <c r="R1646" i="18" s="1"/>
  <c r="T1646" i="18" s="1"/>
  <c r="R1582" i="18" a="1"/>
  <c r="R1582" i="18" s="1"/>
  <c r="T1582" i="18" s="1"/>
  <c r="R1558" i="18" a="1"/>
  <c r="R1558" i="18" s="1"/>
  <c r="T1558" i="18" s="1"/>
  <c r="R1534" i="18" a="1"/>
  <c r="R1534" i="18" s="1"/>
  <c r="T1534" i="18" s="1"/>
  <c r="R1486" i="18" a="1"/>
  <c r="R1486" i="18" s="1"/>
  <c r="T1486" i="18" s="1"/>
  <c r="R1422" i="18" a="1"/>
  <c r="R1422" i="18" s="1"/>
  <c r="T1422" i="18" s="1"/>
  <c r="R1933" i="18" a="1"/>
  <c r="R1933" i="18" s="1"/>
  <c r="T1933" i="18" s="1"/>
  <c r="R1869" i="18" a="1"/>
  <c r="R1869" i="18" s="1"/>
  <c r="T1869" i="18" s="1"/>
  <c r="R1805" i="18" a="1"/>
  <c r="R1805" i="18" s="1"/>
  <c r="T1805" i="18" s="1"/>
  <c r="R1741" i="18" a="1"/>
  <c r="R1741" i="18" s="1"/>
  <c r="T1741" i="18" s="1"/>
  <c r="R1677" i="18" a="1"/>
  <c r="R1677" i="18" s="1"/>
  <c r="T1677" i="18" s="1"/>
  <c r="R1613" i="18" a="1"/>
  <c r="R1613" i="18" s="1"/>
  <c r="T1613" i="18" s="1"/>
  <c r="R1525" i="18" a="1"/>
  <c r="R1525" i="18" s="1"/>
  <c r="T1525" i="18" s="1"/>
  <c r="R1477" i="18" a="1"/>
  <c r="R1477" i="18" s="1"/>
  <c r="T1477" i="18" s="1"/>
  <c r="R1413" i="18" a="1"/>
  <c r="R1413" i="18" s="1"/>
  <c r="T1413" i="18" s="1"/>
  <c r="R2068" i="18" a="1"/>
  <c r="R2068" i="18" s="1"/>
  <c r="T2068" i="18" s="1"/>
  <c r="R2004" i="18" a="1"/>
  <c r="R2004" i="18" s="1"/>
  <c r="T2004" i="18" s="1"/>
  <c r="R1940" i="18" a="1"/>
  <c r="R1940" i="18" s="1"/>
  <c r="T1940" i="18" s="1"/>
  <c r="R1876" i="18" a="1"/>
  <c r="R1876" i="18" s="1"/>
  <c r="T1876" i="18" s="1"/>
  <c r="R1852" i="18" a="1"/>
  <c r="R1852" i="18" s="1"/>
  <c r="T1852" i="18" s="1"/>
  <c r="R1764" i="18" a="1"/>
  <c r="R1764" i="18" s="1"/>
  <c r="T1764" i="18" s="1"/>
  <c r="R1676" i="18" a="1"/>
  <c r="R1676" i="18" s="1"/>
  <c r="T1676" i="18" s="1"/>
  <c r="R1652" i="18" a="1"/>
  <c r="R1652" i="18" s="1"/>
  <c r="T1652" i="18" s="1"/>
  <c r="R1436" i="18" a="1"/>
  <c r="R1436" i="18" s="1"/>
  <c r="T1436" i="18" s="1"/>
  <c r="R2116" i="18" a="1"/>
  <c r="R2116" i="18" s="1"/>
  <c r="T2116" i="18" s="1"/>
  <c r="R2075" i="18" a="1"/>
  <c r="R2075" i="18" s="1"/>
  <c r="T2075" i="18" s="1"/>
  <c r="R2011" i="18" a="1"/>
  <c r="R2011" i="18" s="1"/>
  <c r="T2011" i="18" s="1"/>
  <c r="R1814" i="18" a="1"/>
  <c r="R1814" i="18" s="1"/>
  <c r="T1814" i="18" s="1"/>
  <c r="R1750" i="18" a="1"/>
  <c r="R1750" i="18" s="1"/>
  <c r="T1750" i="18" s="1"/>
  <c r="R1686" i="18" a="1"/>
  <c r="R1686" i="18" s="1"/>
  <c r="T1686" i="18" s="1"/>
  <c r="R1510" i="18" a="1"/>
  <c r="R1510" i="18" s="1"/>
  <c r="T1510" i="18" s="1"/>
  <c r="R1462" i="18" a="1"/>
  <c r="R1462" i="18" s="1"/>
  <c r="T1462" i="18" s="1"/>
  <c r="R1973" i="18" a="1"/>
  <c r="R1973" i="18" s="1"/>
  <c r="T1973" i="18" s="1"/>
  <c r="R1909" i="18" a="1"/>
  <c r="R1909" i="18" s="1"/>
  <c r="T1909" i="18" s="1"/>
  <c r="R1845" i="18" a="1"/>
  <c r="R1845" i="18" s="1"/>
  <c r="T1845" i="18" s="1"/>
  <c r="R1781" i="18" a="1"/>
  <c r="R1781" i="18" s="1"/>
  <c r="T1781" i="18" s="1"/>
  <c r="R1717" i="18" a="1"/>
  <c r="R1717" i="18" s="1"/>
  <c r="T1717" i="18" s="1"/>
  <c r="R1653" i="18" a="1"/>
  <c r="R1653" i="18" s="1"/>
  <c r="T1653" i="18" s="1"/>
  <c r="R1589" i="18" a="1"/>
  <c r="R1589" i="18" s="1"/>
  <c r="T1589" i="18" s="1"/>
  <c r="R1453" i="18" a="1"/>
  <c r="R1453" i="18" s="1"/>
  <c r="T1453" i="18" s="1"/>
  <c r="R2044" i="18" a="1"/>
  <c r="R2044" i="18" s="1"/>
  <c r="T2044" i="18" s="1"/>
  <c r="R1980" i="18" a="1"/>
  <c r="R1980" i="18" s="1"/>
  <c r="T1980" i="18" s="1"/>
  <c r="R1916" i="18" a="1"/>
  <c r="R1916" i="18" s="1"/>
  <c r="T1916" i="18" s="1"/>
  <c r="R1740" i="18" a="1"/>
  <c r="R1740" i="18" s="1"/>
  <c r="T1740" i="18" s="1"/>
  <c r="R1716" i="18" a="1"/>
  <c r="R1716" i="18" s="1"/>
  <c r="T1716" i="18" s="1"/>
  <c r="R1628" i="18" a="1"/>
  <c r="R1628" i="18" s="1"/>
  <c r="T1628" i="18" s="1"/>
  <c r="R1604" i="18" a="1"/>
  <c r="R1604" i="18" s="1"/>
  <c r="T1604" i="18" s="1"/>
  <c r="R1540" i="18" a="1"/>
  <c r="R1540" i="18" s="1"/>
  <c r="T1540" i="18" s="1"/>
  <c r="R1476" i="18" a="1"/>
  <c r="R1476" i="18" s="1"/>
  <c r="T1476" i="18" s="1"/>
  <c r="R2092" i="18" a="1"/>
  <c r="R2092" i="18" s="1"/>
  <c r="T2092" i="18" s="1"/>
  <c r="R2115" i="18" a="1"/>
  <c r="R2115" i="18" s="1"/>
  <c r="T2115" i="18" s="1"/>
  <c r="R2051" i="18" a="1"/>
  <c r="R2051" i="18" s="1"/>
  <c r="T2051" i="18" s="1"/>
  <c r="R1987" i="18" a="1"/>
  <c r="R1987" i="18" s="1"/>
  <c r="T1987" i="18" s="1"/>
  <c r="R1790" i="18" a="1"/>
  <c r="R1790" i="18" s="1"/>
  <c r="T1790" i="18" s="1"/>
  <c r="R1726" i="18" a="1"/>
  <c r="R1726" i="18" s="1"/>
  <c r="T1726" i="18" s="1"/>
  <c r="R1662" i="18" a="1"/>
  <c r="R1662" i="18" s="1"/>
  <c r="T1662" i="18" s="1"/>
  <c r="R1598" i="18" a="1"/>
  <c r="R1598" i="18" s="1"/>
  <c r="T1598" i="18" s="1"/>
  <c r="R1574" i="18" a="1"/>
  <c r="R1574" i="18" s="1"/>
  <c r="T1574" i="18" s="1"/>
  <c r="R1438" i="18" a="1"/>
  <c r="R1438" i="18" s="1"/>
  <c r="T1438" i="18" s="1"/>
  <c r="R1949" i="18" a="1"/>
  <c r="R1949" i="18" s="1"/>
  <c r="T1949" i="18" s="1"/>
  <c r="R1885" i="18" a="1"/>
  <c r="R1885" i="18" s="1"/>
  <c r="T1885" i="18" s="1"/>
  <c r="R1821" i="18" a="1"/>
  <c r="R1821" i="18" s="1"/>
  <c r="T1821" i="18" s="1"/>
  <c r="R1757" i="18" a="1"/>
  <c r="R1757" i="18" s="1"/>
  <c r="T1757" i="18" s="1"/>
  <c r="R1693" i="18" a="1"/>
  <c r="R1693" i="18" s="1"/>
  <c r="T1693" i="18" s="1"/>
  <c r="R1629" i="18" a="1"/>
  <c r="R1629" i="18" s="1"/>
  <c r="T1629" i="18" s="1"/>
  <c r="R1541" i="18" a="1"/>
  <c r="R1541" i="18" s="1"/>
  <c r="T1541" i="18" s="1"/>
  <c r="R1493" i="18" a="1"/>
  <c r="R1493" i="18" s="1"/>
  <c r="T1493" i="18" s="1"/>
  <c r="R1429" i="18" a="1"/>
  <c r="R1429" i="18" s="1"/>
  <c r="T1429" i="18" s="1"/>
  <c r="R2020" i="18" a="1"/>
  <c r="R2020" i="18" s="1"/>
  <c r="T2020" i="18" s="1"/>
  <c r="R1956" i="18" a="1"/>
  <c r="R1956" i="18" s="1"/>
  <c r="T1956" i="18" s="1"/>
  <c r="R1892" i="18" a="1"/>
  <c r="R1892" i="18" s="1"/>
  <c r="T1892" i="18" s="1"/>
  <c r="R1804" i="18" a="1"/>
  <c r="R1804" i="18" s="1"/>
  <c r="T1804" i="18" s="1"/>
  <c r="R1780" i="18" a="1"/>
  <c r="R1780" i="18" s="1"/>
  <c r="T1780" i="18" s="1"/>
  <c r="R1692" i="18" a="1"/>
  <c r="R1692" i="18" s="1"/>
  <c r="T1692" i="18" s="1"/>
  <c r="R1668" i="18" a="1"/>
  <c r="R1668" i="18" s="1"/>
  <c r="T1668" i="18" s="1"/>
  <c r="R1580" i="18" a="1"/>
  <c r="R1580" i="18" s="1"/>
  <c r="T1580" i="18" s="1"/>
  <c r="R1516" i="18" a="1"/>
  <c r="R1516" i="18" s="1"/>
  <c r="T1516" i="18" s="1"/>
  <c r="R1452" i="18" a="1"/>
  <c r="R1452" i="18" s="1"/>
  <c r="T1452" i="18" s="1"/>
  <c r="R2132" i="18" a="1"/>
  <c r="R2132" i="18" s="1"/>
  <c r="T2132" i="18" s="1"/>
  <c r="R2091" i="18" a="1"/>
  <c r="R2091" i="18" s="1"/>
  <c r="T2091" i="18" s="1"/>
  <c r="R2027" i="18" a="1"/>
  <c r="R2027" i="18" s="1"/>
  <c r="T2027" i="18" s="1"/>
  <c r="R1702" i="18" a="1"/>
  <c r="R1702" i="18" s="1"/>
  <c r="T1702" i="18" s="1"/>
  <c r="R1550" i="18" a="1"/>
  <c r="R1550" i="18" s="1"/>
  <c r="T1550" i="18" s="1"/>
  <c r="R1526" i="18" a="1"/>
  <c r="R1526" i="18" s="1"/>
  <c r="T1526" i="18" s="1"/>
  <c r="R1414" i="18" a="1"/>
  <c r="R1414" i="18" s="1"/>
  <c r="T1414" i="18" s="1"/>
  <c r="R1989" i="18" a="1"/>
  <c r="R1989" i="18" s="1"/>
  <c r="T1989" i="18" s="1"/>
  <c r="R1925" i="18" a="1"/>
  <c r="R1925" i="18" s="1"/>
  <c r="T1925" i="18" s="1"/>
  <c r="R1861" i="18" a="1"/>
  <c r="R1861" i="18" s="1"/>
  <c r="T1861" i="18" s="1"/>
  <c r="R1797" i="18" a="1"/>
  <c r="R1797" i="18" s="1"/>
  <c r="T1797" i="18" s="1"/>
  <c r="R1733" i="18" a="1"/>
  <c r="R1733" i="18" s="1"/>
  <c r="T1733" i="18" s="1"/>
  <c r="R1669" i="18" a="1"/>
  <c r="R1669" i="18" s="1"/>
  <c r="T1669" i="18" s="1"/>
  <c r="R1605" i="18" a="1"/>
  <c r="R1605" i="18" s="1"/>
  <c r="T1605" i="18" s="1"/>
  <c r="R1469" i="18" a="1"/>
  <c r="R1469" i="18" s="1"/>
  <c r="T1469" i="18" s="1"/>
  <c r="R2060" i="18" a="1"/>
  <c r="R2060" i="18" s="1"/>
  <c r="T2060" i="18" s="1"/>
  <c r="R1932" i="18" a="1"/>
  <c r="R1932" i="18" s="1"/>
  <c r="T1932" i="18" s="1"/>
  <c r="R1868" i="18" a="1"/>
  <c r="R1868" i="18" s="1"/>
  <c r="T1868" i="18" s="1"/>
  <c r="R1844" i="18" a="1"/>
  <c r="R1844" i="18" s="1"/>
  <c r="T1844" i="18" s="1"/>
  <c r="R1756" i="18" a="1"/>
  <c r="R1756" i="18" s="1"/>
  <c r="T1756" i="18" s="1"/>
  <c r="R1732" i="18" a="1"/>
  <c r="R1732" i="18" s="1"/>
  <c r="T1732" i="18" s="1"/>
  <c r="R1644" i="18" a="1"/>
  <c r="R1644" i="18" s="1"/>
  <c r="T1644" i="18" s="1"/>
  <c r="R1556" i="18" a="1"/>
  <c r="R1556" i="18" s="1"/>
  <c r="T1556" i="18" s="1"/>
  <c r="R1428" i="18" a="1"/>
  <c r="R1428" i="18" s="1"/>
  <c r="T1428" i="18" s="1"/>
  <c r="R1955" i="18" a="1"/>
  <c r="R1955" i="18" s="1"/>
  <c r="T1955" i="18" s="1"/>
  <c r="R1843" i="18" a="1"/>
  <c r="R1843" i="18" s="1"/>
  <c r="T1843" i="18" s="1"/>
  <c r="R1819" i="18" a="1"/>
  <c r="R1819" i="18" s="1"/>
  <c r="T1819" i="18" s="1"/>
  <c r="R1731" i="18" a="1"/>
  <c r="R1731" i="18" s="1"/>
  <c r="T1731" i="18" s="1"/>
  <c r="R1643" i="18" a="1"/>
  <c r="R1643" i="18" s="1"/>
  <c r="T1643" i="18" s="1"/>
  <c r="R1619" i="18" a="1"/>
  <c r="R1619" i="18" s="1"/>
  <c r="T1619" i="18" s="1"/>
  <c r="R1531" i="18" a="1"/>
  <c r="R1531" i="18" s="1"/>
  <c r="T1531" i="18" s="1"/>
  <c r="R1419" i="18" a="1"/>
  <c r="R1419" i="18" s="1"/>
  <c r="T1419" i="18" s="1"/>
  <c r="R1850" i="18" a="1"/>
  <c r="R1850" i="18" s="1"/>
  <c r="T1850" i="18" s="1"/>
  <c r="R1762" i="18" a="1"/>
  <c r="R1762" i="18" s="1"/>
  <c r="T1762" i="18" s="1"/>
  <c r="R1738" i="18" a="1"/>
  <c r="R1738" i="18" s="1"/>
  <c r="T1738" i="18" s="1"/>
  <c r="R1650" i="18" a="1"/>
  <c r="R1650" i="18" s="1"/>
  <c r="T1650" i="18" s="1"/>
  <c r="R1474" i="18" a="1"/>
  <c r="R1474" i="18" s="1"/>
  <c r="T1474" i="18" s="1"/>
  <c r="R2025" i="18" a="1"/>
  <c r="R2025" i="18" s="1"/>
  <c r="T2025" i="18" s="1"/>
  <c r="R1961" i="18" a="1"/>
  <c r="R1961" i="18" s="1"/>
  <c r="T1961" i="18" s="1"/>
  <c r="R1897" i="18" a="1"/>
  <c r="R1897" i="18" s="1"/>
  <c r="T1897" i="18" s="1"/>
  <c r="R1873" i="18" a="1"/>
  <c r="R1873" i="18" s="1"/>
  <c r="T1873" i="18" s="1"/>
  <c r="R1785" i="18" a="1"/>
  <c r="R1785" i="18" s="1"/>
  <c r="T1785" i="18" s="1"/>
  <c r="R1761" i="18" a="1"/>
  <c r="R1761" i="18" s="1"/>
  <c r="T1761" i="18" s="1"/>
  <c r="R1673" i="18" a="1"/>
  <c r="R1673" i="18" s="1"/>
  <c r="T1673" i="18" s="1"/>
  <c r="R1585" i="18" a="1"/>
  <c r="R1585" i="18" s="1"/>
  <c r="T1585" i="18" s="1"/>
  <c r="R1521" i="18" a="1"/>
  <c r="R1521" i="18" s="1"/>
  <c r="T1521" i="18" s="1"/>
  <c r="R1457" i="18" a="1"/>
  <c r="R1457" i="18" s="1"/>
  <c r="T1457" i="18" s="1"/>
  <c r="R1600" i="18" a="1"/>
  <c r="R1600" i="18" s="1"/>
  <c r="T1600" i="18" s="1"/>
  <c r="R1576" i="18" a="1"/>
  <c r="R1576" i="18" s="1"/>
  <c r="T1576" i="18" s="1"/>
  <c r="R1488" i="18" a="1"/>
  <c r="R1488" i="18" s="1"/>
  <c r="T1488" i="18" s="1"/>
  <c r="R1907" i="18" a="1"/>
  <c r="R1907" i="18" s="1"/>
  <c r="T1907" i="18" s="1"/>
  <c r="R1795" i="18" a="1"/>
  <c r="R1795" i="18" s="1"/>
  <c r="T1795" i="18" s="1"/>
  <c r="R1707" i="18" a="1"/>
  <c r="R1707" i="18" s="1"/>
  <c r="T1707" i="18" s="1"/>
  <c r="R1459" i="18" a="1"/>
  <c r="R1459" i="18" s="1"/>
  <c r="T1459" i="18" s="1"/>
  <c r="R1978" i="18" a="1"/>
  <c r="R1978" i="18" s="1"/>
  <c r="T1978" i="18" s="1"/>
  <c r="R1946" i="18" a="1"/>
  <c r="R1946" i="18" s="1"/>
  <c r="T1946" i="18" s="1"/>
  <c r="R1914" i="18" a="1"/>
  <c r="R1914" i="18" s="1"/>
  <c r="T1914" i="18" s="1"/>
  <c r="R1826" i="18" a="1"/>
  <c r="R1826" i="18" s="1"/>
  <c r="T1826" i="18" s="1"/>
  <c r="R1802" i="18" a="1"/>
  <c r="R1802" i="18" s="1"/>
  <c r="T1802" i="18" s="1"/>
  <c r="R1714" i="18" a="1"/>
  <c r="R1714" i="18" s="1"/>
  <c r="T1714" i="18" s="1"/>
  <c r="R1626" i="18" a="1"/>
  <c r="R1626" i="18" s="1"/>
  <c r="T1626" i="18" s="1"/>
  <c r="R1602" i="18" a="1"/>
  <c r="R1602" i="18" s="1"/>
  <c r="T1602" i="18" s="1"/>
  <c r="R2001" i="18" a="1"/>
  <c r="R2001" i="18" s="1"/>
  <c r="T2001" i="18" s="1"/>
  <c r="R1937" i="18" a="1"/>
  <c r="R1937" i="18" s="1"/>
  <c r="T1937" i="18" s="1"/>
  <c r="R1849" i="18" a="1"/>
  <c r="R1849" i="18" s="1"/>
  <c r="T1849" i="18" s="1"/>
  <c r="R1825" i="18" a="1"/>
  <c r="R1825" i="18" s="1"/>
  <c r="T1825" i="18" s="1"/>
  <c r="R1737" i="18" a="1"/>
  <c r="R1737" i="18" s="1"/>
  <c r="T1737" i="18" s="1"/>
  <c r="R1649" i="18" a="1"/>
  <c r="R1649" i="18" s="1"/>
  <c r="T1649" i="18" s="1"/>
  <c r="R1625" i="18" a="1"/>
  <c r="R1625" i="18" s="1"/>
  <c r="T1625" i="18" s="1"/>
  <c r="R1433" i="18" a="1"/>
  <c r="R1433" i="18" s="1"/>
  <c r="T1433" i="18" s="1"/>
  <c r="R1664" i="18" a="1"/>
  <c r="R1664" i="18" s="1"/>
  <c r="T1664" i="18" s="1"/>
  <c r="R1640" i="18" a="1"/>
  <c r="R1640" i="18" s="1"/>
  <c r="T1640" i="18" s="1"/>
  <c r="R1552" i="18" a="1"/>
  <c r="R1552" i="18" s="1"/>
  <c r="T1552" i="18" s="1"/>
  <c r="R1528" i="18" a="1"/>
  <c r="R1528" i="18" s="1"/>
  <c r="T1528" i="18" s="1"/>
  <c r="R1456" i="18" a="1"/>
  <c r="R1456" i="18" s="1"/>
  <c r="T1456" i="18" s="1"/>
  <c r="R1424" i="18" a="1"/>
  <c r="R1424" i="18" s="1"/>
  <c r="T1424" i="18" s="1"/>
  <c r="R1971" i="18" a="1"/>
  <c r="R1971" i="18" s="1"/>
  <c r="T1971" i="18" s="1"/>
  <c r="R1859" i="18" a="1"/>
  <c r="R1859" i="18" s="1"/>
  <c r="T1859" i="18" s="1"/>
  <c r="R1771" i="18" a="1"/>
  <c r="R1771" i="18" s="1"/>
  <c r="T1771" i="18" s="1"/>
  <c r="R1747" i="18" a="1"/>
  <c r="R1747" i="18" s="1"/>
  <c r="T1747" i="18" s="1"/>
  <c r="R1659" i="18" a="1"/>
  <c r="R1659" i="18" s="1"/>
  <c r="T1659" i="18" s="1"/>
  <c r="R1571" i="18" a="1"/>
  <c r="R1571" i="18" s="1"/>
  <c r="T1571" i="18" s="1"/>
  <c r="R1547" i="18" a="1"/>
  <c r="R1547" i="18" s="1"/>
  <c r="T1547" i="18" s="1"/>
  <c r="R1523" i="18" a="1"/>
  <c r="R1523" i="18" s="1"/>
  <c r="T1523" i="18" s="1"/>
  <c r="R1435" i="18" a="1"/>
  <c r="R1435" i="18" s="1"/>
  <c r="T1435" i="18" s="1"/>
  <c r="R1890" i="18" a="1"/>
  <c r="R1890" i="18" s="1"/>
  <c r="T1890" i="18" s="1"/>
  <c r="R1866" i="18" a="1"/>
  <c r="R1866" i="18" s="1"/>
  <c r="T1866" i="18" s="1"/>
  <c r="R1778" i="18" a="1"/>
  <c r="R1778" i="18" s="1"/>
  <c r="T1778" i="18" s="1"/>
  <c r="R1690" i="18" a="1"/>
  <c r="R1690" i="18" s="1"/>
  <c r="T1690" i="18" s="1"/>
  <c r="R1666" i="18" a="1"/>
  <c r="R1666" i="18" s="1"/>
  <c r="T1666" i="18" s="1"/>
  <c r="R1578" i="18" a="1"/>
  <c r="R1578" i="18" s="1"/>
  <c r="T1578" i="18" s="1"/>
  <c r="R1490" i="18" a="1"/>
  <c r="R1490" i="18" s="1"/>
  <c r="T1490" i="18" s="1"/>
  <c r="R1426" i="18" a="1"/>
  <c r="R1426" i="18" s="1"/>
  <c r="T1426" i="18" s="1"/>
  <c r="R2041" i="18" a="1"/>
  <c r="R2041" i="18" s="1"/>
  <c r="T2041" i="18" s="1"/>
  <c r="R1977" i="18" a="1"/>
  <c r="R1977" i="18" s="1"/>
  <c r="T1977" i="18" s="1"/>
  <c r="R1913" i="18" a="1"/>
  <c r="R1913" i="18" s="1"/>
  <c r="T1913" i="18" s="1"/>
  <c r="R1889" i="18" a="1"/>
  <c r="R1889" i="18" s="1"/>
  <c r="T1889" i="18" s="1"/>
  <c r="R1801" i="18" a="1"/>
  <c r="R1801" i="18" s="1"/>
  <c r="T1801" i="18" s="1"/>
  <c r="R1713" i="18" a="1"/>
  <c r="R1713" i="18" s="1"/>
  <c r="T1713" i="18" s="1"/>
  <c r="R1689" i="18" a="1"/>
  <c r="R1689" i="18" s="1"/>
  <c r="T1689" i="18" s="1"/>
  <c r="R1537" i="18" a="1"/>
  <c r="R1537" i="18" s="1"/>
  <c r="T1537" i="18" s="1"/>
  <c r="R1473" i="18" a="1"/>
  <c r="R1473" i="18" s="1"/>
  <c r="T1473" i="18" s="1"/>
  <c r="R1409" i="18" a="1"/>
  <c r="R1409" i="18" s="1"/>
  <c r="T1409" i="18" s="1"/>
  <c r="R1704" i="18" a="1"/>
  <c r="R1704" i="18" s="1"/>
  <c r="T1704" i="18" s="1"/>
  <c r="R1592" i="18" a="1"/>
  <c r="R1592" i="18" s="1"/>
  <c r="T1592" i="18" s="1"/>
  <c r="R1504" i="18" a="1"/>
  <c r="R1504" i="18" s="1"/>
  <c r="T1504" i="18" s="1"/>
  <c r="R1947" i="18" a="1"/>
  <c r="R1947" i="18" s="1"/>
  <c r="T1947" i="18" s="1"/>
  <c r="R1835" i="18" a="1"/>
  <c r="R1835" i="18" s="1"/>
  <c r="T1835" i="18" s="1"/>
  <c r="R1811" i="18" a="1"/>
  <c r="R1811" i="18" s="1"/>
  <c r="T1811" i="18" s="1"/>
  <c r="R1723" i="18" a="1"/>
  <c r="R1723" i="18" s="1"/>
  <c r="T1723" i="18" s="1"/>
  <c r="R1635" i="18" a="1"/>
  <c r="R1635" i="18" s="1"/>
  <c r="T1635" i="18" s="1"/>
  <c r="R1611" i="18" a="1"/>
  <c r="R1611" i="18" s="1"/>
  <c r="T1611" i="18" s="1"/>
  <c r="R1475" i="18" a="1"/>
  <c r="R1475" i="18" s="1"/>
  <c r="T1475" i="18" s="1"/>
  <c r="R1411" i="18" a="1"/>
  <c r="R1411" i="18" s="1"/>
  <c r="R1970" i="18" a="1"/>
  <c r="R1970" i="18" s="1"/>
  <c r="T1970" i="18" s="1"/>
  <c r="R1938" i="18" a="1"/>
  <c r="R1938" i="18" s="1"/>
  <c r="T1938" i="18" s="1"/>
  <c r="R1842" i="18" a="1"/>
  <c r="R1842" i="18" s="1"/>
  <c r="T1842" i="18" s="1"/>
  <c r="R1754" i="18" a="1"/>
  <c r="R1754" i="18" s="1"/>
  <c r="T1754" i="18" s="1"/>
  <c r="R1730" i="18" a="1"/>
  <c r="R1730" i="18" s="1"/>
  <c r="T1730" i="18" s="1"/>
  <c r="R1642" i="18" a="1"/>
  <c r="R1642" i="18" s="1"/>
  <c r="T1642" i="18" s="1"/>
  <c r="R1554" i="18" a="1"/>
  <c r="R1554" i="18" s="1"/>
  <c r="T1554" i="18" s="1"/>
  <c r="R1530" i="18" a="1"/>
  <c r="R1530" i="18" s="1"/>
  <c r="T1530" i="18" s="1"/>
  <c r="R1466" i="18" a="1"/>
  <c r="R1466" i="18" s="1"/>
  <c r="T1466" i="18" s="1"/>
  <c r="R1402" i="18" a="1"/>
  <c r="R1402" i="18" s="1"/>
  <c r="T1402" i="18" s="1"/>
  <c r="R2017" i="18" a="1"/>
  <c r="R2017" i="18" s="1"/>
  <c r="T2017" i="18" s="1"/>
  <c r="R1953" i="18" a="1"/>
  <c r="R1953" i="18" s="1"/>
  <c r="T1953" i="18" s="1"/>
  <c r="R1865" i="18" a="1"/>
  <c r="R1865" i="18" s="1"/>
  <c r="T1865" i="18" s="1"/>
  <c r="R1777" i="18" a="1"/>
  <c r="R1777" i="18" s="1"/>
  <c r="T1777" i="18" s="1"/>
  <c r="R1753" i="18" a="1"/>
  <c r="R1753" i="18" s="1"/>
  <c r="T1753" i="18" s="1"/>
  <c r="R1665" i="18" a="1"/>
  <c r="R1665" i="18" s="1"/>
  <c r="T1665" i="18" s="1"/>
  <c r="R1577" i="18" a="1"/>
  <c r="R1577" i="18" s="1"/>
  <c r="T1577" i="18" s="1"/>
  <c r="R1449" i="18" a="1"/>
  <c r="R1449" i="18" s="1"/>
  <c r="T1449" i="18" s="1"/>
  <c r="R1680" i="18" a="1"/>
  <c r="R1680" i="18" s="1"/>
  <c r="T1680" i="18" s="1"/>
  <c r="R1656" i="18" a="1"/>
  <c r="R1656" i="18" s="1"/>
  <c r="T1656" i="18" s="1"/>
  <c r="R1568" i="18" a="1"/>
  <c r="R1568" i="18" s="1"/>
  <c r="T1568" i="18" s="1"/>
  <c r="R1480" i="18" a="1"/>
  <c r="R1480" i="18" s="1"/>
  <c r="T1480" i="18" s="1"/>
  <c r="R1416" i="18" a="1"/>
  <c r="R1416" i="18" s="1"/>
  <c r="T1416" i="18" s="1"/>
  <c r="R1923" i="18" a="1"/>
  <c r="R1923" i="18" s="1"/>
  <c r="T1923" i="18" s="1"/>
  <c r="R1899" i="18" a="1"/>
  <c r="R1899" i="18" s="1"/>
  <c r="T1899" i="18" s="1"/>
  <c r="R1875" i="18" a="1"/>
  <c r="R1875" i="18" s="1"/>
  <c r="T1875" i="18" s="1"/>
  <c r="R1787" i="18" a="1"/>
  <c r="R1787" i="18" s="1"/>
  <c r="T1787" i="18" s="1"/>
  <c r="R1675" i="18" a="1"/>
  <c r="R1675" i="18" s="1"/>
  <c r="T1675" i="18" s="1"/>
  <c r="R1587" i="18" a="1"/>
  <c r="R1587" i="18" s="1"/>
  <c r="T1587" i="18" s="1"/>
  <c r="R1451" i="18" a="1"/>
  <c r="R1451" i="18" s="1"/>
  <c r="T1451" i="18" s="1"/>
  <c r="R1906" i="18" a="1"/>
  <c r="R1906" i="18" s="1"/>
  <c r="T1906" i="18" s="1"/>
  <c r="R1818" i="18" a="1"/>
  <c r="R1818" i="18" s="1"/>
  <c r="T1818" i="18" s="1"/>
  <c r="R1794" i="18" a="1"/>
  <c r="R1794" i="18" s="1"/>
  <c r="T1794" i="18" s="1"/>
  <c r="R1706" i="18" a="1"/>
  <c r="R1706" i="18" s="1"/>
  <c r="T1706" i="18" s="1"/>
  <c r="R1618" i="18" a="1"/>
  <c r="R1618" i="18" s="1"/>
  <c r="T1618" i="18" s="1"/>
  <c r="R1594" i="18" a="1"/>
  <c r="R1594" i="18" s="1"/>
  <c r="T1594" i="18" s="1"/>
  <c r="R1506" i="18" a="1"/>
  <c r="R1506" i="18" s="1"/>
  <c r="T1506" i="18" s="1"/>
  <c r="R1442" i="18" a="1"/>
  <c r="R1442" i="18" s="1"/>
  <c r="T1442" i="18" s="1"/>
  <c r="R2057" i="18" a="1"/>
  <c r="R2057" i="18" s="1"/>
  <c r="T2057" i="18" s="1"/>
  <c r="R1993" i="18" a="1"/>
  <c r="R1993" i="18" s="1"/>
  <c r="T1993" i="18" s="1"/>
  <c r="R1929" i="18" a="1"/>
  <c r="R1929" i="18" s="1"/>
  <c r="T1929" i="18" s="1"/>
  <c r="R1841" i="18" a="1"/>
  <c r="R1841" i="18" s="1"/>
  <c r="T1841" i="18" s="1"/>
  <c r="R1817" i="18" a="1"/>
  <c r="R1817" i="18" s="1"/>
  <c r="T1817" i="18" s="1"/>
  <c r="R1729" i="18" a="1"/>
  <c r="R1729" i="18" s="1"/>
  <c r="T1729" i="18" s="1"/>
  <c r="R1641" i="18" a="1"/>
  <c r="R1641" i="18" s="1"/>
  <c r="T1641" i="18" s="1"/>
  <c r="R1617" i="18" a="1"/>
  <c r="R1617" i="18" s="1"/>
  <c r="T1617" i="18" s="1"/>
  <c r="R1553" i="18" a="1"/>
  <c r="R1553" i="18" s="1"/>
  <c r="T1553" i="18" s="1"/>
  <c r="R1489" i="18" a="1"/>
  <c r="R1489" i="18" s="1"/>
  <c r="T1489" i="18" s="1"/>
  <c r="R1425" i="18" a="1"/>
  <c r="R1425" i="18" s="1"/>
  <c r="T1425" i="18" s="1"/>
  <c r="R1720" i="18" a="1"/>
  <c r="R1720" i="18" s="1"/>
  <c r="T1720" i="18" s="1"/>
  <c r="R1544" i="18" a="1"/>
  <c r="R1544" i="18" s="1"/>
  <c r="T1544" i="18" s="1"/>
  <c r="R1520" i="18" a="1"/>
  <c r="R1520" i="18" s="1"/>
  <c r="T1520" i="18" s="1"/>
  <c r="R1963" i="18" a="1"/>
  <c r="R1963" i="18" s="1"/>
  <c r="T1963" i="18" s="1"/>
  <c r="R1851" i="18" a="1"/>
  <c r="R1851" i="18" s="1"/>
  <c r="T1851" i="18" s="1"/>
  <c r="R1763" i="18" a="1"/>
  <c r="R1763" i="18" s="1"/>
  <c r="T1763" i="18" s="1"/>
  <c r="R1739" i="18" a="1"/>
  <c r="R1739" i="18" s="1"/>
  <c r="T1739" i="18" s="1"/>
  <c r="R1651" i="18" a="1"/>
  <c r="R1651" i="18" s="1"/>
  <c r="T1651" i="18" s="1"/>
  <c r="R1627" i="18" a="1"/>
  <c r="R1627" i="18" s="1"/>
  <c r="T1627" i="18" s="1"/>
  <c r="R1539" i="18" a="1"/>
  <c r="R1539" i="18" s="1"/>
  <c r="T1539" i="18" s="1"/>
  <c r="R1427" i="18" a="1"/>
  <c r="R1427" i="18" s="1"/>
  <c r="T1427" i="18" s="1"/>
  <c r="R1994" i="18" a="1"/>
  <c r="R1994" i="18" s="1"/>
  <c r="T1994" i="18" s="1"/>
  <c r="R1962" i="18" a="1"/>
  <c r="R1962" i="18" s="1"/>
  <c r="T1962" i="18" s="1"/>
  <c r="R1930" i="18" a="1"/>
  <c r="R1930" i="18" s="1"/>
  <c r="T1930" i="18" s="1"/>
  <c r="R1882" i="18" a="1"/>
  <c r="R1882" i="18" s="1"/>
  <c r="T1882" i="18" s="1"/>
  <c r="R1858" i="18" a="1"/>
  <c r="R1858" i="18" s="1"/>
  <c r="T1858" i="18" s="1"/>
  <c r="R1770" i="18" a="1"/>
  <c r="R1770" i="18" s="1"/>
  <c r="T1770" i="18" s="1"/>
  <c r="R1658" i="18" a="1"/>
  <c r="R1658" i="18" s="1"/>
  <c r="T1658" i="18" s="1"/>
  <c r="R1570" i="18" a="1"/>
  <c r="R1570" i="18" s="1"/>
  <c r="T1570" i="18" s="1"/>
  <c r="R1482" i="18" a="1"/>
  <c r="R1482" i="18" s="1"/>
  <c r="T1482" i="18" s="1"/>
  <c r="R1418" i="18" a="1"/>
  <c r="R1418" i="18" s="1"/>
  <c r="T1418" i="18" s="1"/>
  <c r="R2033" i="18" a="1"/>
  <c r="R2033" i="18" s="1"/>
  <c r="T2033" i="18" s="1"/>
  <c r="R1969" i="18" a="1"/>
  <c r="R1969" i="18" s="1"/>
  <c r="T1969" i="18" s="1"/>
  <c r="R1905" i="18" a="1"/>
  <c r="R1905" i="18" s="1"/>
  <c r="T1905" i="18" s="1"/>
  <c r="R1881" i="18" a="1"/>
  <c r="R1881" i="18" s="1"/>
  <c r="T1881" i="18" s="1"/>
  <c r="R1793" i="18" a="1"/>
  <c r="R1793" i="18" s="1"/>
  <c r="T1793" i="18" s="1"/>
  <c r="R1705" i="18" a="1"/>
  <c r="R1705" i="18" s="1"/>
  <c r="T1705" i="18" s="1"/>
  <c r="R1681" i="18" a="1"/>
  <c r="R1681" i="18" s="1"/>
  <c r="T1681" i="18" s="1"/>
  <c r="R1593" i="18" a="1"/>
  <c r="R1593" i="18" s="1"/>
  <c r="T1593" i="18" s="1"/>
  <c r="R1529" i="18" a="1"/>
  <c r="R1529" i="18" s="1"/>
  <c r="T1529" i="18" s="1"/>
  <c r="R1465" i="18" a="1"/>
  <c r="R1465" i="18" s="1"/>
  <c r="T1465" i="18" s="1"/>
  <c r="R1401" i="18" a="1"/>
  <c r="R1401" i="18" s="1"/>
  <c r="R1696" i="18" a="1"/>
  <c r="R1696" i="18" s="1"/>
  <c r="T1696" i="18" s="1"/>
  <c r="R1608" i="18" a="1"/>
  <c r="R1608" i="18" s="1"/>
  <c r="T1608" i="18" s="1"/>
  <c r="R1584" i="18" a="1"/>
  <c r="R1584" i="18" s="1"/>
  <c r="T1584" i="18" s="1"/>
  <c r="R1472" i="18" a="1"/>
  <c r="R1472" i="18" s="1"/>
  <c r="T1472" i="18" s="1"/>
  <c r="R1440" i="18" a="1"/>
  <c r="R1440" i="18" s="1"/>
  <c r="T1440" i="18" s="1"/>
  <c r="R1408" i="18" a="1"/>
  <c r="R1408" i="18" s="1"/>
  <c r="T1408" i="18" s="1"/>
  <c r="R1939" i="18" a="1"/>
  <c r="R1939" i="18" s="1"/>
  <c r="T1939" i="18" s="1"/>
  <c r="R1827" i="18" a="1"/>
  <c r="R1827" i="18" s="1"/>
  <c r="T1827" i="18" s="1"/>
  <c r="R1803" i="18" a="1"/>
  <c r="R1803" i="18" s="1"/>
  <c r="T1803" i="18" s="1"/>
  <c r="R1715" i="18" a="1"/>
  <c r="R1715" i="18" s="1"/>
  <c r="T1715" i="18" s="1"/>
  <c r="R1691" i="18" a="1"/>
  <c r="R1691" i="18" s="1"/>
  <c r="T1691" i="18" s="1"/>
  <c r="R1603" i="18" a="1"/>
  <c r="R1603" i="18" s="1"/>
  <c r="T1603" i="18" s="1"/>
  <c r="R1467" i="18" a="1"/>
  <c r="R1467" i="18" s="1"/>
  <c r="T1467" i="18" s="1"/>
  <c r="R1403" i="18" a="1"/>
  <c r="R1403" i="18" s="1"/>
  <c r="T1403" i="18" s="1"/>
  <c r="R1834" i="18" a="1"/>
  <c r="R1834" i="18" s="1"/>
  <c r="T1834" i="18" s="1"/>
  <c r="R1746" i="18" a="1"/>
  <c r="R1746" i="18" s="1"/>
  <c r="T1746" i="18" s="1"/>
  <c r="R1722" i="18" a="1"/>
  <c r="R1722" i="18" s="1"/>
  <c r="T1722" i="18" s="1"/>
  <c r="R1634" i="18" a="1"/>
  <c r="R1634" i="18" s="1"/>
  <c r="T1634" i="18" s="1"/>
  <c r="R1610" i="18" a="1"/>
  <c r="R1610" i="18" s="1"/>
  <c r="T1610" i="18" s="1"/>
  <c r="R1546" i="18" a="1"/>
  <c r="R1546" i="18" s="1"/>
  <c r="T1546" i="18" s="1"/>
  <c r="R1522" i="18" a="1"/>
  <c r="R1522" i="18" s="1"/>
  <c r="T1522" i="18" s="1"/>
  <c r="R2009" i="18" a="1"/>
  <c r="R2009" i="18" s="1"/>
  <c r="T2009" i="18" s="1"/>
  <c r="R1945" i="18" a="1"/>
  <c r="R1945" i="18" s="1"/>
  <c r="T1945" i="18" s="1"/>
  <c r="R1857" i="18" a="1"/>
  <c r="R1857" i="18" s="1"/>
  <c r="T1857" i="18" s="1"/>
  <c r="R1769" i="18" a="1"/>
  <c r="R1769" i="18" s="1"/>
  <c r="T1769" i="18" s="1"/>
  <c r="R1745" i="18" a="1"/>
  <c r="R1745" i="18" s="1"/>
  <c r="T1745" i="18" s="1"/>
  <c r="R1657" i="18" a="1"/>
  <c r="R1657" i="18" s="1"/>
  <c r="T1657" i="18" s="1"/>
  <c r="R1633" i="18" a="1"/>
  <c r="R1633" i="18" s="1"/>
  <c r="T1633" i="18" s="1"/>
  <c r="R1505" i="18" a="1"/>
  <c r="R1505" i="18" s="1"/>
  <c r="T1505" i="18" s="1"/>
  <c r="R1672" i="18" a="1"/>
  <c r="R1672" i="18" s="1"/>
  <c r="T1672" i="18" s="1"/>
  <c r="R1648" i="18" a="1"/>
  <c r="R1648" i="18" s="1"/>
  <c r="T1648" i="18" s="1"/>
  <c r="R1536" i="18" a="1"/>
  <c r="R1536" i="18" s="1"/>
  <c r="T1536" i="18" s="1"/>
  <c r="R1915" i="18" a="1"/>
  <c r="R1915" i="18" s="1"/>
  <c r="T1915" i="18" s="1"/>
  <c r="R1891" i="18" a="1"/>
  <c r="R1891" i="18" s="1"/>
  <c r="T1891" i="18" s="1"/>
  <c r="R1867" i="18" a="1"/>
  <c r="R1867" i="18" s="1"/>
  <c r="T1867" i="18" s="1"/>
  <c r="R1779" i="18" a="1"/>
  <c r="R1779" i="18" s="1"/>
  <c r="T1779" i="18" s="1"/>
  <c r="R1667" i="18" a="1"/>
  <c r="R1667" i="18" s="1"/>
  <c r="T1667" i="18" s="1"/>
  <c r="R1579" i="18" a="1"/>
  <c r="R1579" i="18" s="1"/>
  <c r="T1579" i="18" s="1"/>
  <c r="R1555" i="18" a="1"/>
  <c r="R1555" i="18" s="1"/>
  <c r="T1555" i="18" s="1"/>
  <c r="R1507" i="18" a="1"/>
  <c r="R1507" i="18" s="1"/>
  <c r="T1507" i="18" s="1"/>
  <c r="R1443" i="18" a="1"/>
  <c r="R1443" i="18" s="1"/>
  <c r="T1443" i="18" s="1"/>
  <c r="R1986" i="18" a="1"/>
  <c r="R1986" i="18" s="1"/>
  <c r="T1986" i="18" s="1"/>
  <c r="R1954" i="18" a="1"/>
  <c r="R1954" i="18" s="1"/>
  <c r="T1954" i="18" s="1"/>
  <c r="R1922" i="18" a="1"/>
  <c r="R1922" i="18" s="1"/>
  <c r="T1922" i="18" s="1"/>
  <c r="R1898" i="18" a="1"/>
  <c r="R1898" i="18" s="1"/>
  <c r="T1898" i="18" s="1"/>
  <c r="R1810" i="18" a="1"/>
  <c r="R1810" i="18" s="1"/>
  <c r="T1810" i="18" s="1"/>
  <c r="R1786" i="18" a="1"/>
  <c r="R1786" i="18" s="1"/>
  <c r="T1786" i="18" s="1"/>
  <c r="R1674" i="18" a="1"/>
  <c r="R1674" i="18" s="1"/>
  <c r="T1674" i="18" s="1"/>
  <c r="R1586" i="18" a="1"/>
  <c r="R1586" i="18" s="1"/>
  <c r="T1586" i="18" s="1"/>
  <c r="R1434" i="18" a="1"/>
  <c r="R1434" i="18" s="1"/>
  <c r="T1434" i="18" s="1"/>
  <c r="R2049" i="18" a="1"/>
  <c r="R2049" i="18" s="1"/>
  <c r="T2049" i="18" s="1"/>
  <c r="R1985" i="18" a="1"/>
  <c r="R1985" i="18" s="1"/>
  <c r="T1985" i="18" s="1"/>
  <c r="R1921" i="18" a="1"/>
  <c r="R1921" i="18" s="1"/>
  <c r="T1921" i="18" s="1"/>
  <c r="R1809" i="18" a="1"/>
  <c r="R1809" i="18" s="1"/>
  <c r="T1809" i="18" s="1"/>
  <c r="R1721" i="18" a="1"/>
  <c r="R1721" i="18" s="1"/>
  <c r="T1721" i="18" s="1"/>
  <c r="R1609" i="18" a="1"/>
  <c r="R1609" i="18" s="1"/>
  <c r="T1609" i="18" s="1"/>
  <c r="R1481" i="18" a="1"/>
  <c r="R1481" i="18" s="1"/>
  <c r="T1481" i="18" s="1"/>
  <c r="R1417" i="18" a="1"/>
  <c r="R1417" i="18" s="1"/>
  <c r="T1417" i="18" s="1"/>
  <c r="R1712" i="18" a="1"/>
  <c r="R1712" i="18" s="1"/>
  <c r="T1712" i="18" s="1"/>
  <c r="R1512" i="18" a="1"/>
  <c r="R1512" i="18" s="1"/>
  <c r="T1512" i="18" s="1"/>
  <c r="R1432" i="18" a="1"/>
  <c r="R1432" i="18" s="1"/>
  <c r="T1432" i="18" s="1"/>
  <c r="R1711" i="18" a="1"/>
  <c r="R1711" i="18" s="1"/>
  <c r="T1711" i="18" s="1"/>
  <c r="R1687" i="18" a="1"/>
  <c r="R1687" i="18" s="1"/>
  <c r="T1687" i="18" s="1"/>
  <c r="R1663" i="18" a="1"/>
  <c r="R1663" i="18" s="1"/>
  <c r="T1663" i="18" s="1"/>
  <c r="R1615" i="18" a="1"/>
  <c r="R1615" i="18" s="1"/>
  <c r="T1615" i="18" s="1"/>
  <c r="R1527" i="18" a="1"/>
  <c r="R1527" i="18" s="1"/>
  <c r="T1527" i="18" s="1"/>
  <c r="R1439" i="18" a="1"/>
  <c r="R1439" i="18" s="1"/>
  <c r="T1439" i="18" s="1"/>
  <c r="R1823" i="18" a="1"/>
  <c r="R1823" i="18" s="1"/>
  <c r="T1823" i="18" s="1"/>
  <c r="R1799" i="18" a="1"/>
  <c r="R1799" i="18" s="1"/>
  <c r="T1799" i="18" s="1"/>
  <c r="R1567" i="18" a="1"/>
  <c r="R1567" i="18" s="1"/>
  <c r="T1567" i="18" s="1"/>
  <c r="R1415" i="18" a="1"/>
  <c r="R1415" i="18" s="1"/>
  <c r="T1415" i="18" s="1"/>
  <c r="R1775" i="18" a="1"/>
  <c r="R1775" i="18" s="1"/>
  <c r="T1775" i="18" s="1"/>
  <c r="R1751" i="18" a="1"/>
  <c r="R1751" i="18" s="1"/>
  <c r="T1751" i="18" s="1"/>
  <c r="R1727" i="18" a="1"/>
  <c r="R1727" i="18" s="1"/>
  <c r="T1727" i="18" s="1"/>
  <c r="R1703" i="18" a="1"/>
  <c r="R1703" i="18" s="1"/>
  <c r="T1703" i="18" s="1"/>
  <c r="R1679" i="18" a="1"/>
  <c r="R1679" i="18" s="1"/>
  <c r="T1679" i="18" s="1"/>
  <c r="R1543" i="18" a="1"/>
  <c r="R1543" i="18" s="1"/>
  <c r="T1543" i="18" s="1"/>
  <c r="R1455" i="18" a="1"/>
  <c r="R1455" i="18" s="1"/>
  <c r="T1455" i="18" s="1"/>
  <c r="R1655" i="18" a="1"/>
  <c r="R1655" i="18" s="1"/>
  <c r="T1655" i="18" s="1"/>
  <c r="R1631" i="18" a="1"/>
  <c r="R1631" i="18" s="1"/>
  <c r="T1631" i="18" s="1"/>
  <c r="R1431" i="18" a="1"/>
  <c r="R1431" i="18" s="1"/>
  <c r="T1431" i="18" s="1"/>
  <c r="R1815" i="18" a="1"/>
  <c r="R1815" i="18" s="1"/>
  <c r="T1815" i="18" s="1"/>
  <c r="R1791" i="18" a="1"/>
  <c r="R1791" i="18" s="1"/>
  <c r="T1791" i="18" s="1"/>
  <c r="R1767" i="18" a="1"/>
  <c r="R1767" i="18" s="1"/>
  <c r="T1767" i="18" s="1"/>
  <c r="R1743" i="18" a="1"/>
  <c r="R1743" i="18" s="1"/>
  <c r="T1743" i="18" s="1"/>
  <c r="R1583" i="18" a="1"/>
  <c r="R1583" i="18" s="1"/>
  <c r="T1583" i="18" s="1"/>
  <c r="R1559" i="18" a="1"/>
  <c r="R1559" i="18" s="1"/>
  <c r="T1559" i="18" s="1"/>
  <c r="R1495" i="18" a="1"/>
  <c r="R1495" i="18" s="1"/>
  <c r="T1495" i="18" s="1"/>
  <c r="R1471" i="18" a="1"/>
  <c r="R1471" i="18" s="1"/>
  <c r="T1471" i="18" s="1"/>
  <c r="R1407" i="18" a="1"/>
  <c r="R1407" i="18" s="1"/>
  <c r="T1407" i="18" s="1"/>
  <c r="R1719" i="18" a="1"/>
  <c r="R1719" i="18" s="1"/>
  <c r="T1719" i="18" s="1"/>
  <c r="R1695" i="18" a="1"/>
  <c r="R1695" i="18" s="1"/>
  <c r="T1695" i="18" s="1"/>
  <c r="R1671" i="18" a="1"/>
  <c r="R1671" i="18" s="1"/>
  <c r="T1671" i="18" s="1"/>
  <c r="R1535" i="18" a="1"/>
  <c r="R1535" i="18" s="1"/>
  <c r="T1535" i="18" s="1"/>
  <c r="R1807" i="18" a="1"/>
  <c r="R1807" i="18" s="1"/>
  <c r="T1807" i="18" s="1"/>
  <c r="R1647" i="18" a="1"/>
  <c r="R1647" i="18" s="1"/>
  <c r="T1647" i="18" s="1"/>
  <c r="R1623" i="18" a="1"/>
  <c r="R1623" i="18" s="1"/>
  <c r="T1623" i="18" s="1"/>
  <c r="R1599" i="18" a="1"/>
  <c r="R1599" i="18" s="1"/>
  <c r="T1599" i="18" s="1"/>
  <c r="R1423" i="18" a="1"/>
  <c r="R1423" i="18" s="1"/>
  <c r="T1423" i="18" s="1"/>
  <c r="R1783" i="18" a="1"/>
  <c r="R1783" i="18" s="1"/>
  <c r="T1783" i="18" s="1"/>
  <c r="R1759" i="18" a="1"/>
  <c r="R1759" i="18" s="1"/>
  <c r="T1759" i="18" s="1"/>
  <c r="R1735" i="18" a="1"/>
  <c r="R1735" i="18" s="1"/>
  <c r="T1735" i="18" s="1"/>
  <c r="R1575" i="18" a="1"/>
  <c r="R1575" i="18" s="1"/>
  <c r="T1575" i="18" s="1"/>
  <c r="R1551" i="18" a="1"/>
  <c r="R1551" i="18" s="1"/>
  <c r="T1551" i="18" s="1"/>
  <c r="R1487" i="18" a="1"/>
  <c r="R1487" i="18" s="1"/>
  <c r="T1487" i="18" s="1"/>
  <c r="R1463" i="18" a="1"/>
  <c r="R1463" i="18" s="1"/>
  <c r="T1463" i="18" s="1"/>
  <c r="AJ73" i="18"/>
  <c r="AJ80" i="18" s="1"/>
  <c r="Q2274" i="18" a="1"/>
  <c r="Q2274" i="18" s="1"/>
  <c r="Q2273" i="18" a="1"/>
  <c r="Q2273" i="18" s="1"/>
  <c r="Q2280" i="18" a="1"/>
  <c r="Q2280" i="18" s="1"/>
  <c r="Q2314" i="18" a="1"/>
  <c r="Q2314" i="18" s="1"/>
  <c r="Q2313" i="18" a="1"/>
  <c r="Q2313" i="18" s="1"/>
  <c r="Q2320" i="18" a="1"/>
  <c r="Q2320" i="18" s="1"/>
  <c r="Q2226" i="18" a="1"/>
  <c r="Q2226" i="18" s="1"/>
  <c r="Q2289" i="18" a="1"/>
  <c r="Q2289" i="18" s="1"/>
  <c r="Q2232" i="18" a="1"/>
  <c r="Q2232" i="18" s="1"/>
  <c r="Q2272" i="18" a="1"/>
  <c r="Q2272" i="18" s="1"/>
  <c r="Q2242" i="18" a="1"/>
  <c r="Q2242" i="18" s="1"/>
  <c r="Q2497" i="18" a="1"/>
  <c r="Q2497" i="18" s="1"/>
  <c r="Q2312" i="18" a="1"/>
  <c r="Q2312" i="18" s="1"/>
  <c r="Q2184" i="18" a="1"/>
  <c r="Q2184" i="18" s="1"/>
  <c r="Q2288" i="18" a="1"/>
  <c r="Q2288" i="18" s="1"/>
  <c r="Q2224" i="18" a="1"/>
  <c r="Q2224" i="18" s="1"/>
  <c r="Q2160" i="18" a="1"/>
  <c r="Q2160" i="18" s="1"/>
  <c r="Q2496" i="18" a="1"/>
  <c r="Q2496" i="18" s="1"/>
  <c r="Q2175" i="18" a="1"/>
  <c r="Q2175" i="18" s="1"/>
  <c r="Q2269" i="18" a="1"/>
  <c r="Q2269" i="18" s="1"/>
  <c r="Q2343" i="18" a="1"/>
  <c r="Q2343" i="18" s="1"/>
  <c r="Q2278" i="18" a="1"/>
  <c r="Q2278" i="18" s="1"/>
  <c r="Q2181" i="18" a="1"/>
  <c r="Q2181" i="18" s="1"/>
  <c r="Q2767" i="18" a="1"/>
  <c r="Q2767" i="18" s="1"/>
  <c r="Q2766" i="18" a="1"/>
  <c r="Q2766" i="18" s="1"/>
  <c r="Q2492" i="18" a="1"/>
  <c r="Q2492" i="18" s="1"/>
  <c r="Q2231" i="18" a="1"/>
  <c r="Q2231" i="18" s="1"/>
  <c r="Q2230" i="18" a="1"/>
  <c r="Q2230" i="18" s="1"/>
  <c r="Q2271" i="18" a="1"/>
  <c r="Q2271" i="18" s="1"/>
  <c r="Q2270" i="18" a="1"/>
  <c r="Q2270" i="18" s="1"/>
  <c r="Q2621" i="18" a="1"/>
  <c r="Q2621" i="18" s="1"/>
  <c r="Q2493" i="18" a="1"/>
  <c r="Q2493" i="18" s="1"/>
  <c r="Q2316" i="18" a="1"/>
  <c r="Q2316" i="18" s="1"/>
  <c r="Q2311" i="18" a="1"/>
  <c r="Q2311" i="18" s="1"/>
  <c r="Q2277" i="18" a="1"/>
  <c r="Q2277" i="18" s="1"/>
  <c r="Q2223" i="18" a="1"/>
  <c r="Q2223" i="18" s="1"/>
  <c r="Q2222" i="18" a="1"/>
  <c r="Q2222" i="18" s="1"/>
  <c r="Q2189" i="18" a="1"/>
  <c r="Q2189" i="18" s="1"/>
  <c r="Q2263" i="18" a="1"/>
  <c r="Q2263" i="18" s="1"/>
  <c r="Q2326" i="18" a="1"/>
  <c r="Q2326" i="18" s="1"/>
  <c r="Q2229" i="18" a="1"/>
  <c r="Q2229" i="18" s="1"/>
  <c r="Q2475" i="18" a="1"/>
  <c r="Q2475" i="18" s="1"/>
  <c r="Q2219" i="18" a="1"/>
  <c r="Q2219" i="18" s="1"/>
  <c r="Q2276" i="18" a="1"/>
  <c r="Q2276" i="18" s="1"/>
  <c r="Q2491" i="18" a="1"/>
  <c r="Q2491" i="18" s="1"/>
  <c r="Q2188" i="18" a="1"/>
  <c r="Q2188" i="18" s="1"/>
  <c r="Q2275" i="18" a="1"/>
  <c r="Q2275" i="18" s="1"/>
  <c r="Q2187" i="18" a="1"/>
  <c r="Q2187" i="18" s="1"/>
  <c r="Q2227" i="18" a="1"/>
  <c r="Q2227" i="18" s="1"/>
  <c r="Q2244" i="18" a="1"/>
  <c r="Q2244" i="18" s="1"/>
  <c r="Q2180" i="18" a="1"/>
  <c r="Q2180" i="18" s="1"/>
  <c r="Q2220" i="18" a="1"/>
  <c r="Q2220" i="18" s="1"/>
  <c r="Q2243" i="18" a="1"/>
  <c r="Q2243" i="18" s="1"/>
  <c r="Q2179" i="18" a="1"/>
  <c r="Q2179" i="18" s="1"/>
  <c r="Q3042" i="18" a="1"/>
  <c r="Q3042" i="18" s="1"/>
  <c r="Q3018" i="18" a="1"/>
  <c r="Q3018" i="18" s="1"/>
  <c r="Q3337" i="18" a="1"/>
  <c r="Q3337" i="18" s="1"/>
  <c r="Q3024" i="18" a="1"/>
  <c r="Q3024" i="18" s="1"/>
  <c r="Q3057" i="18" a="1"/>
  <c r="Q3057" i="18" s="1"/>
  <c r="Q3128" i="18" a="1"/>
  <c r="Q3128" i="18" s="1"/>
  <c r="Q2936" i="18" a="1"/>
  <c r="Q2936" i="18" s="1"/>
  <c r="Q3034" i="18" a="1"/>
  <c r="Q3034" i="18" s="1"/>
  <c r="Q3399" i="18" a="1"/>
  <c r="Q3399" i="18" s="1"/>
  <c r="Q3336" i="18" a="1"/>
  <c r="Q3336" i="18" s="1"/>
  <c r="Q2952" i="18" a="1"/>
  <c r="Q2952" i="18" s="1"/>
  <c r="Q2922" i="18" a="1"/>
  <c r="Q2922" i="18" s="1"/>
  <c r="Q2921" i="18" a="1"/>
  <c r="Q2921" i="18" s="1"/>
  <c r="Q3184" i="18" a="1"/>
  <c r="Q3184" i="18" s="1"/>
  <c r="Q3056" i="18" a="1"/>
  <c r="Q3056" i="18" s="1"/>
  <c r="Q2897" i="18" a="1"/>
  <c r="Q2897" i="18" s="1"/>
  <c r="Q3224" i="18" a="1"/>
  <c r="Q3224" i="18" s="1"/>
  <c r="Q3193" i="18" a="1"/>
  <c r="Q3193" i="18" s="1"/>
  <c r="Q3037" i="18" a="1"/>
  <c r="Q3037" i="18" s="1"/>
  <c r="Q3052" i="18" a="1"/>
  <c r="Q3052" i="18" s="1"/>
  <c r="Q2949" i="18" a="1"/>
  <c r="Q2949" i="18" s="1"/>
  <c r="Q3284" i="18" a="1"/>
  <c r="Q3284" i="18" s="1"/>
  <c r="Q2900" i="18" a="1"/>
  <c r="Q2900" i="18" s="1"/>
  <c r="Q2895" i="18" a="1"/>
  <c r="Q2895" i="18" s="1"/>
  <c r="Q3022" i="18" a="1"/>
  <c r="Q3022" i="18" s="1"/>
  <c r="Q2925" i="18" a="1"/>
  <c r="Q2925" i="18" s="1"/>
  <c r="Q2935" i="18" a="1"/>
  <c r="Q2935" i="18" s="1"/>
  <c r="Q2934" i="18" a="1"/>
  <c r="Q2934" i="18" s="1"/>
  <c r="Q2901" i="18" a="1"/>
  <c r="Q2901" i="18" s="1"/>
  <c r="Q2980" i="18" a="1"/>
  <c r="Q2980" i="18" s="1"/>
  <c r="Q3038" i="18" a="1"/>
  <c r="Q3038" i="18" s="1"/>
  <c r="Q3005" i="18" a="1"/>
  <c r="Q3005" i="18" s="1"/>
  <c r="Q3020" i="18" a="1"/>
  <c r="Q3020" i="18" s="1"/>
  <c r="Q2951" i="18" a="1"/>
  <c r="Q2951" i="18" s="1"/>
  <c r="Q2950" i="18" a="1"/>
  <c r="Q2950" i="18" s="1"/>
  <c r="Q3045" i="18" a="1"/>
  <c r="Q3045" i="18" s="1"/>
  <c r="Q3316" i="18" a="1"/>
  <c r="Q3316" i="18" s="1"/>
  <c r="Q3124" i="18" a="1"/>
  <c r="Q3124" i="18" s="1"/>
  <c r="Q3055" i="18" a="1"/>
  <c r="Q3055" i="18" s="1"/>
  <c r="Q2927" i="18" a="1"/>
  <c r="Q2927" i="18" s="1"/>
  <c r="Q3054" i="18" a="1"/>
  <c r="Q3054" i="18" s="1"/>
  <c r="Q3021" i="18" a="1"/>
  <c r="Q3021" i="18" s="1"/>
  <c r="Q3036" i="18" a="1"/>
  <c r="Q3036" i="18" s="1"/>
  <c r="Q2908" i="18" a="1"/>
  <c r="Q2908" i="18" s="1"/>
  <c r="Q3125" i="18" a="1"/>
  <c r="Q3125" i="18" s="1"/>
  <c r="Q3061" i="18" a="1"/>
  <c r="Q3061" i="18" s="1"/>
  <c r="Q2933" i="18" a="1"/>
  <c r="Q2933" i="18" s="1"/>
  <c r="Q3051" i="18" a="1"/>
  <c r="Q3051" i="18" s="1"/>
  <c r="Q2923" i="18" a="1"/>
  <c r="Q2923" i="18" s="1"/>
  <c r="Q3019" i="18" a="1"/>
  <c r="Q3019" i="18" s="1"/>
  <c r="Q38" i="18" a="1"/>
  <c r="Q38" i="18" s="1"/>
  <c r="Q125" i="18" a="1"/>
  <c r="Q125" i="18" s="1"/>
  <c r="Q1134" i="18" a="1"/>
  <c r="Q1134" i="18" s="1"/>
  <c r="Q812" i="18" a="1"/>
  <c r="Q812" i="18" s="1"/>
  <c r="Q420" i="18" a="1"/>
  <c r="Q420" i="18" s="1"/>
  <c r="Q310" i="18" a="1"/>
  <c r="Q310" i="18" s="1"/>
  <c r="Q30" i="18" a="1"/>
  <c r="Q30" i="18" s="1"/>
  <c r="Q541" i="18" a="1"/>
  <c r="Q541" i="18" s="1"/>
  <c r="Q413" i="18" a="1"/>
  <c r="Q413" i="18" s="1"/>
  <c r="Q412" i="18" a="1"/>
  <c r="Q412" i="18" s="1"/>
  <c r="Q414" i="18" a="1"/>
  <c r="Q414" i="18" s="1"/>
  <c r="Q262" i="18" a="1"/>
  <c r="Q262" i="18" s="1"/>
  <c r="Q869" i="18" a="1"/>
  <c r="Q869" i="18" s="1"/>
  <c r="Q540" i="18" a="1"/>
  <c r="Q540" i="18" s="1"/>
  <c r="Q260" i="18" a="1"/>
  <c r="Q260" i="18" s="1"/>
  <c r="Q214" i="18" a="1"/>
  <c r="Q214" i="18" s="1"/>
  <c r="Q126" i="18" a="1"/>
  <c r="Q126" i="18" s="1"/>
  <c r="Q1365" i="18" a="1"/>
  <c r="Q1365" i="18" s="1"/>
  <c r="Q149" i="18" a="1"/>
  <c r="Q149" i="18" s="1"/>
  <c r="Q537" i="18" a="1"/>
  <c r="Q537" i="18" s="1"/>
  <c r="Q217" i="18" a="1"/>
  <c r="Q217" i="18" s="1"/>
  <c r="Q256" i="18" a="1"/>
  <c r="Q256" i="18" s="1"/>
  <c r="Q192" i="18" a="1"/>
  <c r="Q192" i="18" s="1"/>
  <c r="Q803" i="18" a="1"/>
  <c r="Q803" i="18" s="1"/>
  <c r="Q690" i="18" a="1"/>
  <c r="Q690" i="18" s="1"/>
  <c r="Q226" i="18" a="1"/>
  <c r="Q226" i="18" s="1"/>
  <c r="Q321" i="18" a="1"/>
  <c r="Q321" i="18" s="1"/>
  <c r="Q867" i="18" a="1"/>
  <c r="Q867" i="18" s="1"/>
  <c r="Q779" i="18" a="1"/>
  <c r="Q779" i="18" s="1"/>
  <c r="Q283" i="18" a="1"/>
  <c r="Q283" i="18" s="1"/>
  <c r="Q219" i="18" a="1"/>
  <c r="Q219" i="18" s="1"/>
  <c r="Q1305" i="18" a="1"/>
  <c r="Q1305" i="18" s="1"/>
  <c r="Q17" i="18" a="1"/>
  <c r="Q17" i="18" s="1"/>
  <c r="Q236" i="18" a="1"/>
  <c r="Q236" i="18" s="1"/>
  <c r="Q387" i="18" a="1"/>
  <c r="Q387" i="18" s="1"/>
  <c r="Q3" i="18" a="1"/>
  <c r="Q3" i="18" s="1"/>
  <c r="Q20" i="18" a="1"/>
  <c r="Q20" i="18" s="1"/>
  <c r="Q252" i="18" a="1"/>
  <c r="Q252" i="18" s="1"/>
  <c r="Q9" i="18" a="1"/>
  <c r="Q9" i="18" s="1"/>
  <c r="Q228" i="18" a="1"/>
  <c r="Q228" i="18" s="1"/>
  <c r="Q1035" i="18" a="1"/>
  <c r="Q1035" i="18" s="1"/>
  <c r="Q328" i="18" a="1"/>
  <c r="Q328" i="18" s="1"/>
  <c r="Q12" i="18" a="1"/>
  <c r="Q12" i="18" s="1"/>
  <c r="Q802" i="18" a="1"/>
  <c r="Q802" i="18" s="1"/>
  <c r="Q433" i="18" a="1"/>
  <c r="Q433" i="18" s="1"/>
  <c r="Q55" i="18" a="1"/>
  <c r="Q55" i="18" s="1"/>
  <c r="Q1247" i="18" a="1"/>
  <c r="Q1247" i="18" s="1"/>
  <c r="Q871" i="18" a="1"/>
  <c r="Q871" i="18" s="1"/>
  <c r="Q311" i="18" a="1"/>
  <c r="Q311" i="18" s="1"/>
  <c r="Q415" i="18" a="1"/>
  <c r="Q415" i="18" s="1"/>
  <c r="Q455" i="18" a="1"/>
  <c r="Q455" i="18" s="1"/>
  <c r="Q327" i="18" a="1"/>
  <c r="Q327" i="18" s="1"/>
  <c r="Q255" i="18" a="1"/>
  <c r="Q255" i="18" s="1"/>
  <c r="Q295" i="18" a="1"/>
  <c r="Q295" i="18" s="1"/>
  <c r="AP159" i="18"/>
  <c r="AR159" i="18"/>
  <c r="BB159" i="18" s="1"/>
  <c r="D26" i="16" s="1"/>
  <c r="G26" i="16" s="1"/>
  <c r="AP180" i="18"/>
  <c r="AZ180" i="18" s="1"/>
  <c r="AP170" i="18"/>
  <c r="AZ170" i="18" s="1"/>
  <c r="AP142" i="18"/>
  <c r="AR170" i="18"/>
  <c r="AR180" i="18"/>
  <c r="BB180" i="18" s="1"/>
  <c r="AQ179" i="18"/>
  <c r="BA179" i="18" s="1"/>
  <c r="AP182" i="18"/>
  <c r="AQ182" i="18"/>
  <c r="AQ181" i="18"/>
  <c r="BA181" i="18" s="1"/>
  <c r="AQ178" i="18"/>
  <c r="BA183" i="18" s="1"/>
  <c r="AP181" i="18"/>
  <c r="AZ181" i="18" s="1"/>
  <c r="AQ171" i="18"/>
  <c r="BA171" i="18" s="1"/>
  <c r="AQ168" i="18"/>
  <c r="AP172" i="18"/>
  <c r="AQ172" i="18"/>
  <c r="AQ169" i="18"/>
  <c r="BA169" i="18" s="1"/>
  <c r="AQ160" i="18"/>
  <c r="BA160" i="18" s="1"/>
  <c r="AQ158" i="18"/>
  <c r="AQ161" i="18"/>
  <c r="T1411" i="18"/>
  <c r="T5" i="18"/>
  <c r="AP161" i="18"/>
  <c r="AQ157" i="18"/>
  <c r="BA162" i="18" s="1"/>
  <c r="BB170" i="18"/>
  <c r="T1405" i="18"/>
  <c r="T3" i="18"/>
  <c r="AR142" i="18"/>
  <c r="AR211" i="18" s="1"/>
  <c r="AQ141" i="18"/>
  <c r="AQ143" i="18"/>
  <c r="T2" i="18"/>
  <c r="AP144" i="18"/>
  <c r="AQ144" i="18"/>
  <c r="T1401" i="18"/>
  <c r="AQ140" i="18"/>
  <c r="BA145" i="18" s="1"/>
  <c r="AO68" i="18"/>
  <c r="AR68" i="18"/>
  <c r="AJ68" i="18"/>
  <c r="AS68" i="18"/>
  <c r="AL68" i="18"/>
  <c r="AK68" i="18"/>
  <c r="AP68" i="18"/>
  <c r="AM68" i="18"/>
  <c r="AT68" i="18"/>
  <c r="AQ68" i="18"/>
  <c r="AN68" i="18"/>
  <c r="AP64" i="18"/>
  <c r="AL64" i="18"/>
  <c r="AQ64" i="18"/>
  <c r="AM64" i="18"/>
  <c r="AR64" i="18"/>
  <c r="AJ64" i="18"/>
  <c r="AJ71" i="18" s="1"/>
  <c r="AN64" i="18"/>
  <c r="AS64" i="18"/>
  <c r="AK64" i="18"/>
  <c r="AT64" i="18"/>
  <c r="AO64" i="18"/>
  <c r="AN66" i="18"/>
  <c r="AS66" i="18"/>
  <c r="AT66" i="18"/>
  <c r="AT73" i="18" s="1"/>
  <c r="AR66" i="18"/>
  <c r="AO66" i="18"/>
  <c r="AP66" i="18"/>
  <c r="AM66" i="18"/>
  <c r="AL66" i="18"/>
  <c r="AK66" i="18"/>
  <c r="AQ66" i="18"/>
  <c r="AN65" i="18"/>
  <c r="AR65" i="18"/>
  <c r="AO65" i="18"/>
  <c r="AQ65" i="18"/>
  <c r="AS65" i="18"/>
  <c r="AT65" i="18"/>
  <c r="AL65" i="18"/>
  <c r="AK65" i="18"/>
  <c r="AJ65" i="18"/>
  <c r="AM65" i="18"/>
  <c r="AP65" i="18"/>
  <c r="AN67" i="18"/>
  <c r="AO67" i="18"/>
  <c r="AR67" i="18"/>
  <c r="AP67" i="18"/>
  <c r="AT67" i="18"/>
  <c r="AS67" i="18"/>
  <c r="AL67" i="18"/>
  <c r="AQ67" i="18"/>
  <c r="AK67" i="18"/>
  <c r="AJ67" i="18"/>
  <c r="AM67" i="18"/>
  <c r="AD2" i="18"/>
  <c r="AC3" i="18"/>
  <c r="AC5" i="18"/>
  <c r="AU4" i="18"/>
  <c r="AU3" i="18"/>
  <c r="AU2" i="18"/>
  <c r="AU6" i="18"/>
  <c r="AU5" i="18"/>
  <c r="BA173" i="18" l="1"/>
  <c r="AP213" i="18"/>
  <c r="AQ213" i="18"/>
  <c r="AQ153" i="18"/>
  <c r="AQ212" i="18"/>
  <c r="AP153" i="18"/>
  <c r="AQ151" i="18"/>
  <c r="AQ210" i="18"/>
  <c r="AP211" i="18"/>
  <c r="BA140" i="18"/>
  <c r="BA150" i="18" s="1"/>
  <c r="AQ209" i="18"/>
  <c r="AR171" i="18"/>
  <c r="AP171" i="18"/>
  <c r="AZ171" i="18" s="1"/>
  <c r="AP160" i="18"/>
  <c r="AP143" i="18"/>
  <c r="AR161" i="18"/>
  <c r="AR160" i="18"/>
  <c r="AX49" i="18"/>
  <c r="AX47" i="18"/>
  <c r="AX89" i="18"/>
  <c r="AX48" i="18"/>
  <c r="AX105" i="18"/>
  <c r="AX91" i="18"/>
  <c r="AX51" i="18"/>
  <c r="AX50" i="18"/>
  <c r="AJ74" i="18"/>
  <c r="AJ81" i="18" s="1"/>
  <c r="AO74" i="18"/>
  <c r="AO81" i="18" s="1"/>
  <c r="AS72" i="18"/>
  <c r="AS79" i="18" s="1"/>
  <c r="AM73" i="18"/>
  <c r="AM80" i="18" s="1"/>
  <c r="AT71" i="18"/>
  <c r="AT78" i="18" s="1"/>
  <c r="AL71" i="18"/>
  <c r="AL78" i="18" s="1"/>
  <c r="AL75" i="18"/>
  <c r="AL82" i="18" s="1"/>
  <c r="AS74" i="18"/>
  <c r="AS81" i="18" s="1"/>
  <c r="AJ72" i="18"/>
  <c r="AJ79" i="18" s="1"/>
  <c r="AN72" i="18"/>
  <c r="AN79" i="18" s="1"/>
  <c r="AT75" i="18"/>
  <c r="AT82" i="18" s="1"/>
  <c r="AO75" i="18"/>
  <c r="AO82" i="18" s="1"/>
  <c r="AT74" i="18"/>
  <c r="AT81" i="18" s="1"/>
  <c r="AK72" i="18"/>
  <c r="AK79" i="18" s="1"/>
  <c r="AQ73" i="18"/>
  <c r="AQ80" i="18" s="1"/>
  <c r="AS73" i="18"/>
  <c r="AS80" i="18" s="1"/>
  <c r="AR71" i="18"/>
  <c r="AR78" i="18" s="1"/>
  <c r="AM75" i="18"/>
  <c r="AM82" i="18" s="1"/>
  <c r="AK74" i="18"/>
  <c r="AK81" i="18" s="1"/>
  <c r="AN74" i="18"/>
  <c r="AN81" i="18" s="1"/>
  <c r="AQ72" i="18"/>
  <c r="AQ79" i="18" s="1"/>
  <c r="AP73" i="18"/>
  <c r="AP80" i="18" s="1"/>
  <c r="AK71" i="18"/>
  <c r="AK78" i="18" s="1"/>
  <c r="AP71" i="18"/>
  <c r="AP78" i="18" s="1"/>
  <c r="AS75" i="18"/>
  <c r="AS82" i="18" s="1"/>
  <c r="AQ74" i="18"/>
  <c r="AQ81" i="18" s="1"/>
  <c r="AP72" i="18"/>
  <c r="AP79" i="18" s="1"/>
  <c r="AO72" i="18"/>
  <c r="AO79" i="18" s="1"/>
  <c r="AO73" i="18"/>
  <c r="AO80" i="18" s="1"/>
  <c r="AS71" i="18"/>
  <c r="AS78" i="18" s="1"/>
  <c r="AN75" i="18"/>
  <c r="AN82" i="18" s="1"/>
  <c r="AJ75" i="18"/>
  <c r="AJ82" i="18" s="1"/>
  <c r="AL74" i="18"/>
  <c r="AL81" i="18" s="1"/>
  <c r="AM72" i="18"/>
  <c r="AM79" i="18" s="1"/>
  <c r="AR72" i="18"/>
  <c r="AR79" i="18" s="1"/>
  <c r="AR73" i="18"/>
  <c r="AR80" i="18" s="1"/>
  <c r="AN71" i="18"/>
  <c r="AN78" i="18" s="1"/>
  <c r="AQ75" i="18"/>
  <c r="AQ82" i="18" s="1"/>
  <c r="AR75" i="18"/>
  <c r="AR82" i="18" s="1"/>
  <c r="AP74" i="18"/>
  <c r="AP81" i="18" s="1"/>
  <c r="AL72" i="18"/>
  <c r="AL79" i="18" s="1"/>
  <c r="AK73" i="18"/>
  <c r="AK80" i="18" s="1"/>
  <c r="AN73" i="18"/>
  <c r="AN80" i="18" s="1"/>
  <c r="AM71" i="18"/>
  <c r="AM78" i="18" s="1"/>
  <c r="AP75" i="18"/>
  <c r="AP82" i="18" s="1"/>
  <c r="AM74" i="18"/>
  <c r="AM81" i="18" s="1"/>
  <c r="AR74" i="18"/>
  <c r="AR81" i="18" s="1"/>
  <c r="AT72" i="18"/>
  <c r="AT79" i="18" s="1"/>
  <c r="AL73" i="18"/>
  <c r="AL80" i="18" s="1"/>
  <c r="AO71" i="18"/>
  <c r="AO78" i="18" s="1"/>
  <c r="AQ71" i="18"/>
  <c r="AQ78" i="18" s="1"/>
  <c r="AK75" i="18"/>
  <c r="AK82" i="18" s="1"/>
  <c r="AT80" i="18"/>
  <c r="AJ78" i="18"/>
  <c r="AU33" i="18"/>
  <c r="AU12" i="18"/>
  <c r="AW12" i="18" s="1"/>
  <c r="AU34" i="18"/>
  <c r="AU13" i="18"/>
  <c r="AW13" i="18" s="1"/>
  <c r="AU30" i="18"/>
  <c r="AU9" i="18"/>
  <c r="AW9" i="18" s="1"/>
  <c r="AU31" i="18"/>
  <c r="AU10" i="18"/>
  <c r="AW10" i="18" s="1"/>
  <c r="AU32" i="18"/>
  <c r="AU11" i="18"/>
  <c r="AW11" i="18" s="1"/>
  <c r="AQ154" i="18"/>
  <c r="AQ150" i="18"/>
  <c r="AQ204" i="18"/>
  <c r="D5" i="14"/>
  <c r="B26" i="16"/>
  <c r="E26" i="16" s="1"/>
  <c r="E5" i="14"/>
  <c r="AR172" i="18"/>
  <c r="AR182" i="18"/>
  <c r="AR181" i="18"/>
  <c r="BB181" i="18" s="1"/>
  <c r="BB171" i="18"/>
  <c r="BA182" i="18"/>
  <c r="AZ182" i="18"/>
  <c r="BA178" i="18"/>
  <c r="AQ183" i="18"/>
  <c r="AQ184" i="18" s="1"/>
  <c r="BA168" i="18"/>
  <c r="AQ173" i="18"/>
  <c r="AQ174" i="18" s="1"/>
  <c r="BA172" i="18"/>
  <c r="BB160" i="18"/>
  <c r="AZ172" i="18"/>
  <c r="AR143" i="18"/>
  <c r="AR144" i="18"/>
  <c r="BA161" i="18"/>
  <c r="AW2" i="18"/>
  <c r="AU23" i="18"/>
  <c r="AU16" i="18"/>
  <c r="AU88" i="18" s="1"/>
  <c r="AW3" i="18"/>
  <c r="AU24" i="18"/>
  <c r="AU17" i="18"/>
  <c r="AU89" i="18" s="1"/>
  <c r="AW4" i="18"/>
  <c r="AU25" i="18"/>
  <c r="AU18" i="18"/>
  <c r="AW5" i="18"/>
  <c r="AU19" i="18"/>
  <c r="AU26" i="18"/>
  <c r="AW6" i="18"/>
  <c r="AU27" i="18"/>
  <c r="AU20" i="18"/>
  <c r="AC6" i="18"/>
  <c r="AC4" i="18"/>
  <c r="AC2" i="18"/>
  <c r="AP212" i="18" l="1"/>
  <c r="AR213" i="18"/>
  <c r="AR212" i="18"/>
  <c r="AV82" i="18"/>
  <c r="AW82" i="18" s="1"/>
  <c r="AV81" i="18"/>
  <c r="AW81" i="18" s="1"/>
  <c r="AU90" i="18"/>
  <c r="AU92" i="18"/>
  <c r="AU96" i="18"/>
  <c r="AU103" i="18" s="1"/>
  <c r="AU91" i="18"/>
  <c r="AU95" i="18"/>
  <c r="AU102" i="18" s="1"/>
  <c r="AV78" i="18"/>
  <c r="AW78" i="18" s="1"/>
  <c r="AW23" i="18"/>
  <c r="AW25" i="18"/>
  <c r="AW27" i="18"/>
  <c r="AW24" i="18"/>
  <c r="AW26" i="18"/>
  <c r="AW16" i="18"/>
  <c r="F17" i="11"/>
  <c r="G17" i="11" s="1"/>
  <c r="D7" i="14"/>
  <c r="B28" i="16"/>
  <c r="E28" i="16" s="1"/>
  <c r="D6" i="14"/>
  <c r="B27" i="16"/>
  <c r="E27" i="16" s="1"/>
  <c r="E6" i="14"/>
  <c r="D27" i="16"/>
  <c r="G27" i="16" s="1"/>
  <c r="BB182" i="18"/>
  <c r="BB172" i="18"/>
  <c r="BB161" i="18"/>
  <c r="D28" i="16" s="1"/>
  <c r="G28" i="16" s="1"/>
  <c r="AU44" i="18"/>
  <c r="AU68" i="18"/>
  <c r="AW20" i="18"/>
  <c r="AU65" i="18"/>
  <c r="AU41" i="18"/>
  <c r="AW17" i="18"/>
  <c r="AU67" i="18"/>
  <c r="AU43" i="18"/>
  <c r="AW19" i="18"/>
  <c r="AU40" i="18"/>
  <c r="AU64" i="18"/>
  <c r="AU71" i="18" s="1"/>
  <c r="AU66" i="18"/>
  <c r="AU73" i="18" s="1"/>
  <c r="AU42" i="18"/>
  <c r="AW18" i="18"/>
  <c r="AR152" i="18" l="1"/>
  <c r="AR154" i="18"/>
  <c r="AR153" i="18"/>
  <c r="AU72" i="18"/>
  <c r="AU79" i="18" s="1"/>
  <c r="AU99" i="18"/>
  <c r="AU74" i="18"/>
  <c r="AU81" i="18" s="1"/>
  <c r="AU78" i="18"/>
  <c r="AU75" i="18"/>
  <c r="AU82" i="18" s="1"/>
  <c r="AU97" i="18"/>
  <c r="AU98" i="18"/>
  <c r="AU105" i="18" s="1"/>
  <c r="AU80" i="18"/>
  <c r="AU48" i="18"/>
  <c r="AU47" i="18"/>
  <c r="AU51" i="18"/>
  <c r="AU50" i="18"/>
  <c r="AU49" i="18"/>
  <c r="AJ141" i="18"/>
  <c r="AJ142" i="18"/>
  <c r="AJ143" i="18"/>
  <c r="AJ144" i="18"/>
  <c r="AJ153" i="18" l="1"/>
  <c r="AJ212" i="18"/>
  <c r="AJ152" i="18"/>
  <c r="AJ211" i="18"/>
  <c r="AJ151" i="18"/>
  <c r="AJ210" i="18"/>
  <c r="AJ154" i="18"/>
  <c r="AJ213" i="18"/>
  <c r="BD144" i="18"/>
  <c r="E5" i="4" s="1"/>
  <c r="AU104" i="18"/>
  <c r="AU106" i="18"/>
  <c r="AU56" i="18"/>
  <c r="AU58" i="18"/>
  <c r="AU57" i="18"/>
  <c r="AU54" i="18"/>
  <c r="AU55" i="18"/>
  <c r="AW141" i="18"/>
  <c r="AW151" i="18" s="1"/>
  <c r="AU141" i="18"/>
  <c r="AU151" i="18" s="1"/>
  <c r="AJ145" i="18"/>
  <c r="AV141" i="18"/>
  <c r="AV151" i="18" s="1"/>
  <c r="BA141" i="18"/>
  <c r="BA151" i="18" s="1"/>
  <c r="AW144" i="18"/>
  <c r="AW154" i="18" s="1"/>
  <c r="AV144" i="18"/>
  <c r="AU144" i="18"/>
  <c r="BA144" i="18"/>
  <c r="BA154" i="18" s="1"/>
  <c r="AZ144" i="18"/>
  <c r="AZ154" i="18" s="1"/>
  <c r="BB144" i="18"/>
  <c r="AW142" i="18"/>
  <c r="AW152" i="18" s="1"/>
  <c r="AV142" i="18"/>
  <c r="AV152" i="18" s="1"/>
  <c r="AU142" i="18"/>
  <c r="AU152" i="18" s="1"/>
  <c r="AZ142" i="18"/>
  <c r="AZ152" i="18" s="1"/>
  <c r="BA142" i="18"/>
  <c r="BA152" i="18" s="1"/>
  <c r="BB142" i="18"/>
  <c r="AW143" i="18"/>
  <c r="AW153" i="18" s="1"/>
  <c r="AV143" i="18"/>
  <c r="AU143" i="18"/>
  <c r="AU153" i="18" s="1"/>
  <c r="BA143" i="18"/>
  <c r="BA153" i="18" s="1"/>
  <c r="AZ143" i="18"/>
  <c r="BB143" i="18"/>
  <c r="BB153" i="18" s="1"/>
  <c r="AC2537" i="18"/>
  <c r="AC2534" i="18"/>
  <c r="AC2526" i="18"/>
  <c r="AC2524" i="18"/>
  <c r="AC2521" i="18"/>
  <c r="AC2520" i="18"/>
  <c r="AC2519" i="18"/>
  <c r="AC2512" i="18"/>
  <c r="AC2505" i="18"/>
  <c r="AC2503" i="18"/>
  <c r="AC2500" i="18"/>
  <c r="AC2497" i="18"/>
  <c r="AC2495" i="18"/>
  <c r="AC2487" i="18"/>
  <c r="AC2479" i="18"/>
  <c r="AC2473" i="18"/>
  <c r="AC2472" i="18"/>
  <c r="AC2468" i="18"/>
  <c r="AC2465" i="18"/>
  <c r="AC2463" i="18"/>
  <c r="AC2456" i="18"/>
  <c r="AC2449" i="18"/>
  <c r="AC2447" i="18"/>
  <c r="AC2444" i="18"/>
  <c r="AC2441" i="18"/>
  <c r="AC2439" i="18"/>
  <c r="AC2433" i="18"/>
  <c r="AC2431" i="18"/>
  <c r="AC2428" i="18"/>
  <c r="AC2425" i="18"/>
  <c r="AC2423" i="18"/>
  <c r="AC2417" i="18"/>
  <c r="AC2415" i="18"/>
  <c r="AC2413" i="18"/>
  <c r="AC2412" i="18"/>
  <c r="AC2404" i="18"/>
  <c r="AC2401" i="18"/>
  <c r="AC2400" i="18"/>
  <c r="AC2399" i="18"/>
  <c r="AC2396" i="18"/>
  <c r="AC2393" i="18"/>
  <c r="AC2392" i="18"/>
  <c r="AC2391" i="18"/>
  <c r="AC2388" i="18"/>
  <c r="AC2385" i="18"/>
  <c r="AC2383" i="18"/>
  <c r="AC2380" i="18"/>
  <c r="AC2377" i="18"/>
  <c r="AC2372" i="18"/>
  <c r="AC2369" i="18"/>
  <c r="AC2361" i="18"/>
  <c r="AC2359" i="18"/>
  <c r="AC2353" i="18"/>
  <c r="AC2350" i="18"/>
  <c r="AC2343" i="18"/>
  <c r="AC2342" i="18"/>
  <c r="AC2337" i="18"/>
  <c r="AC2333" i="18"/>
  <c r="AC2327" i="18"/>
  <c r="AC2311" i="18"/>
  <c r="AC2309" i="18"/>
  <c r="AC2308" i="18"/>
  <c r="AC2301" i="18"/>
  <c r="AC2300" i="18"/>
  <c r="AC2298" i="18"/>
  <c r="AC2292" i="18"/>
  <c r="AC2285" i="18"/>
  <c r="AC2284" i="18"/>
  <c r="AC2277" i="18"/>
  <c r="AC2269" i="18"/>
  <c r="AC2266" i="18"/>
  <c r="AC2253" i="18"/>
  <c r="AC2242" i="18"/>
  <c r="AC2235" i="18"/>
  <c r="AC2229" i="18"/>
  <c r="AC2221" i="18"/>
  <c r="AC2220" i="18"/>
  <c r="AC2218" i="18"/>
  <c r="AC2207" i="18"/>
  <c r="AC2202" i="18"/>
  <c r="AC2197" i="18"/>
  <c r="AC2181" i="18"/>
  <c r="AC2169" i="18"/>
  <c r="AC2167" i="18"/>
  <c r="AC2165" i="18"/>
  <c r="AC2162" i="18"/>
  <c r="AC2157" i="18"/>
  <c r="AC2148" i="18"/>
  <c r="AC2141" i="18"/>
  <c r="AC2133" i="18"/>
  <c r="AC2125" i="18"/>
  <c r="AC2121" i="18"/>
  <c r="AC2119" i="18"/>
  <c r="AC2117" i="18"/>
  <c r="AC2105" i="18"/>
  <c r="AC2103" i="18"/>
  <c r="AC2093" i="18"/>
  <c r="AC2086" i="18"/>
  <c r="AC2083" i="18"/>
  <c r="AC2078" i="18"/>
  <c r="AC2074" i="18"/>
  <c r="AC2067" i="18"/>
  <c r="AC2058" i="18"/>
  <c r="AC2054" i="18"/>
  <c r="AC2046" i="18"/>
  <c r="AC2043" i="18"/>
  <c r="AC2038" i="18"/>
  <c r="AC2022" i="18"/>
  <c r="AC1995" i="18"/>
  <c r="AC1982" i="18"/>
  <c r="AC1978" i="18"/>
  <c r="AC1971" i="18"/>
  <c r="AC1965" i="18"/>
  <c r="AC1952" i="18"/>
  <c r="AC1939" i="18"/>
  <c r="AC1923" i="18"/>
  <c r="AC1919" i="18"/>
  <c r="AC1918" i="18"/>
  <c r="AC1915" i="18"/>
  <c r="AC1901" i="18"/>
  <c r="AC1899" i="18"/>
  <c r="AC1896" i="18"/>
  <c r="AC1885" i="18"/>
  <c r="AC1880" i="18"/>
  <c r="AC1877" i="18"/>
  <c r="AC1869" i="18"/>
  <c r="AC1867" i="18"/>
  <c r="AC1861" i="18"/>
  <c r="AC1856" i="18"/>
  <c r="AC1853" i="18"/>
  <c r="AC1845" i="18"/>
  <c r="AC1843" i="18"/>
  <c r="AC1840" i="18"/>
  <c r="AC1827" i="18"/>
  <c r="AC1813" i="18"/>
  <c r="AC1797" i="18"/>
  <c r="AC1795" i="18"/>
  <c r="AC1772" i="18"/>
  <c r="AC1771" i="18"/>
  <c r="AC1768" i="18"/>
  <c r="AC1764" i="18"/>
  <c r="AC1747" i="18"/>
  <c r="AC1743" i="18"/>
  <c r="AC1740" i="18"/>
  <c r="AC1739" i="18"/>
  <c r="AC1733" i="18"/>
  <c r="AC1726" i="18"/>
  <c r="AC1723" i="18"/>
  <c r="AC1718" i="18"/>
  <c r="AC1717" i="18"/>
  <c r="AC1711" i="18"/>
  <c r="AC1704" i="18"/>
  <c r="AC1702" i="18"/>
  <c r="AC1698" i="18"/>
  <c r="AC1693" i="18"/>
  <c r="AC1691" i="18"/>
  <c r="AC1686" i="18"/>
  <c r="AC1683" i="18"/>
  <c r="AC1682" i="18"/>
  <c r="AC1679" i="18"/>
  <c r="AC1674" i="18"/>
  <c r="AC1659" i="18"/>
  <c r="AC1639" i="18"/>
  <c r="AC1638" i="18"/>
  <c r="AC1634" i="18"/>
  <c r="AC1630" i="18"/>
  <c r="AC1627" i="18"/>
  <c r="AC1622" i="18"/>
  <c r="AC1619" i="18"/>
  <c r="AC1614" i="18"/>
  <c r="AC1611" i="18"/>
  <c r="AC1602" i="18"/>
  <c r="AC1598" i="18"/>
  <c r="AC1586" i="18"/>
  <c r="AC1574" i="18"/>
  <c r="AC1571" i="18"/>
  <c r="AC1558" i="18"/>
  <c r="AC1538" i="18"/>
  <c r="AC1511" i="18"/>
  <c r="AC1493" i="18"/>
  <c r="AC1486" i="18"/>
  <c r="AC1485" i="18"/>
  <c r="AC1483" i="18"/>
  <c r="AC1478" i="18"/>
  <c r="AC1463" i="18"/>
  <c r="AC1462" i="18"/>
  <c r="AC1454" i="18"/>
  <c r="AC1443" i="18"/>
  <c r="AC1442" i="18"/>
  <c r="AC1435" i="18"/>
  <c r="AC1415" i="18"/>
  <c r="AC1411" i="18"/>
  <c r="AC1408" i="18"/>
  <c r="AC1407" i="18"/>
  <c r="AC1395" i="18"/>
  <c r="AC1391" i="18"/>
  <c r="AC1383" i="18"/>
  <c r="AC1382" i="18"/>
  <c r="AC1373" i="18"/>
  <c r="AC1363" i="18"/>
  <c r="AC1352" i="18"/>
  <c r="AC1345" i="18"/>
  <c r="AC1344" i="18"/>
  <c r="AC1341" i="18"/>
  <c r="AC1337" i="18"/>
  <c r="AC1333" i="18"/>
  <c r="AC1329" i="18"/>
  <c r="AC1328" i="18"/>
  <c r="AC1321" i="18"/>
  <c r="AC1312" i="18"/>
  <c r="AC1305" i="18"/>
  <c r="AC1304" i="18"/>
  <c r="AC1297" i="18"/>
  <c r="AC1296" i="18"/>
  <c r="AC1288" i="18"/>
  <c r="AC1280" i="18"/>
  <c r="AC1277" i="18"/>
  <c r="AC1269" i="18"/>
  <c r="AC1265" i="18"/>
  <c r="AC1264" i="18"/>
  <c r="AC1249" i="18"/>
  <c r="AC1233" i="18"/>
  <c r="AC1218" i="18"/>
  <c r="AC1200" i="18"/>
  <c r="AC1191" i="18"/>
  <c r="AC1185" i="18"/>
  <c r="AC1177" i="18"/>
  <c r="AC1173" i="18"/>
  <c r="AC1170" i="18"/>
  <c r="AC1160" i="18"/>
  <c r="AC1157" i="18"/>
  <c r="AC1152" i="18"/>
  <c r="AC1148" i="18"/>
  <c r="AC1144" i="18"/>
  <c r="AC1141" i="18"/>
  <c r="AC1135" i="18"/>
  <c r="AC1126" i="18"/>
  <c r="AC1121" i="18"/>
  <c r="AC1113" i="18"/>
  <c r="AC1108" i="18"/>
  <c r="AC1102" i="18"/>
  <c r="AC1095" i="18"/>
  <c r="AC1094" i="18"/>
  <c r="AC1086" i="18"/>
  <c r="AC1084" i="18"/>
  <c r="AC1083" i="18"/>
  <c r="AC1078" i="18"/>
  <c r="AC1070" i="18"/>
  <c r="AC1062" i="18"/>
  <c r="AC1054" i="18"/>
  <c r="AC1046" i="18"/>
  <c r="AC1038" i="18"/>
  <c r="AC1036" i="18"/>
  <c r="AC1035" i="18"/>
  <c r="AC1030" i="18"/>
  <c r="AC1027" i="18"/>
  <c r="AC1022" i="18"/>
  <c r="AC1020" i="18"/>
  <c r="AC1017" i="18"/>
  <c r="AC1012" i="18"/>
  <c r="AC1006" i="18"/>
  <c r="AC1004" i="18"/>
  <c r="AC1003" i="18"/>
  <c r="AC998" i="18"/>
  <c r="AC996" i="18"/>
  <c r="AC988" i="18"/>
  <c r="AC980" i="18"/>
  <c r="AC974" i="18"/>
  <c r="AC966" i="18"/>
  <c r="AC964" i="18"/>
  <c r="AC961" i="18"/>
  <c r="AC956" i="18"/>
  <c r="AC950" i="18"/>
  <c r="AC948" i="18"/>
  <c r="AC947" i="18"/>
  <c r="AC942" i="18"/>
  <c r="AC940" i="18"/>
  <c r="AC934" i="18"/>
  <c r="AC932" i="18"/>
  <c r="AC924" i="18"/>
  <c r="AC918" i="18"/>
  <c r="AC908" i="18"/>
  <c r="AC900" i="18"/>
  <c r="AC892" i="18"/>
  <c r="AC884" i="18"/>
  <c r="AC878" i="18"/>
  <c r="AC876" i="18"/>
  <c r="AC875" i="18"/>
  <c r="AC868" i="18"/>
  <c r="AC862" i="18"/>
  <c r="AC854" i="18"/>
  <c r="AC852" i="18"/>
  <c r="AC851" i="18"/>
  <c r="AC846" i="18"/>
  <c r="AC838" i="18"/>
  <c r="AC836" i="18"/>
  <c r="AC835" i="18"/>
  <c r="AC828" i="18"/>
  <c r="AC822" i="18"/>
  <c r="AC814" i="18"/>
  <c r="AC812" i="18"/>
  <c r="AC804" i="18"/>
  <c r="AC798" i="18"/>
  <c r="AC790" i="18"/>
  <c r="AC782" i="18"/>
  <c r="AC774" i="18"/>
  <c r="AC766" i="18"/>
  <c r="AC755" i="18"/>
  <c r="AC752" i="18"/>
  <c r="AC739" i="18"/>
  <c r="AC731" i="18"/>
  <c r="AC723" i="18"/>
  <c r="AC707" i="18"/>
  <c r="AC699" i="18"/>
  <c r="AC691" i="18"/>
  <c r="AC675" i="18"/>
  <c r="AC667" i="18"/>
  <c r="AC659" i="18"/>
  <c r="AC656" i="18"/>
  <c r="AC643" i="18"/>
  <c r="AC635" i="18"/>
  <c r="AC632" i="18"/>
  <c r="AC630" i="18"/>
  <c r="AC627" i="18"/>
  <c r="AC624" i="18"/>
  <c r="AC614" i="18"/>
  <c r="AC606" i="18"/>
  <c r="AC603" i="18"/>
  <c r="AC600" i="18"/>
  <c r="AC598" i="18"/>
  <c r="AC595" i="18"/>
  <c r="AC592" i="18"/>
  <c r="AC590" i="18"/>
  <c r="AC587" i="18"/>
  <c r="AC584" i="18"/>
  <c r="AC582" i="18"/>
  <c r="AC579" i="18"/>
  <c r="AC576" i="18"/>
  <c r="AC574" i="18"/>
  <c r="AC571" i="18"/>
  <c r="AC568" i="18"/>
  <c r="AC566" i="18"/>
  <c r="AC563" i="18"/>
  <c r="AC560" i="18"/>
  <c r="AC558" i="18"/>
  <c r="AC555" i="18"/>
  <c r="AC552" i="18"/>
  <c r="AC542" i="18"/>
  <c r="AC534" i="18"/>
  <c r="AC526" i="18"/>
  <c r="AC502" i="18"/>
  <c r="AC491" i="18"/>
  <c r="AC488" i="18"/>
  <c r="AC478" i="18"/>
  <c r="AC475" i="18"/>
  <c r="AC472" i="18"/>
  <c r="AC462" i="18"/>
  <c r="AC446" i="18"/>
  <c r="AC443" i="18"/>
  <c r="AC440" i="18"/>
  <c r="AC438" i="18"/>
  <c r="AC414" i="18"/>
  <c r="AC406" i="18"/>
  <c r="AC398" i="18"/>
  <c r="AC395" i="18"/>
  <c r="AC390" i="18"/>
  <c r="AC387" i="18"/>
  <c r="AC384" i="18"/>
  <c r="AC382" i="18"/>
  <c r="AC379" i="18"/>
  <c r="AC374" i="18"/>
  <c r="AC371" i="18"/>
  <c r="AC366" i="18"/>
  <c r="AC324" i="18"/>
  <c r="AC310" i="18"/>
  <c r="AC308" i="18"/>
  <c r="AC300" i="18"/>
  <c r="AC297" i="18"/>
  <c r="AC292" i="18"/>
  <c r="AC284" i="18"/>
  <c r="AC281" i="18"/>
  <c r="AC276" i="18"/>
  <c r="AC268" i="18"/>
  <c r="AC260" i="18"/>
  <c r="AC254" i="18"/>
  <c r="AC244" i="18"/>
  <c r="AC228" i="18"/>
  <c r="AC212" i="18"/>
  <c r="AC204" i="18"/>
  <c r="AC201" i="18"/>
  <c r="AC196" i="18"/>
  <c r="AC193" i="18"/>
  <c r="AC188" i="18"/>
  <c r="AC185" i="18"/>
  <c r="AC172" i="18"/>
  <c r="AC164" i="18"/>
  <c r="AC156" i="18"/>
  <c r="AC148" i="18"/>
  <c r="AC145" i="18"/>
  <c r="AC140" i="18"/>
  <c r="AC132" i="18"/>
  <c r="AC124" i="18"/>
  <c r="AC100" i="18"/>
  <c r="AC92" i="18"/>
  <c r="AC89" i="18"/>
  <c r="AC85" i="18"/>
  <c r="AC79" i="18"/>
  <c r="AC77" i="18"/>
  <c r="AC71" i="18"/>
  <c r="AC70" i="18"/>
  <c r="AC69" i="18"/>
  <c r="AC62" i="18"/>
  <c r="AC61" i="18"/>
  <c r="AC57" i="18"/>
  <c r="AC55" i="18"/>
  <c r="AC50" i="18"/>
  <c r="AC47" i="18"/>
  <c r="AC44" i="18"/>
  <c r="AC38" i="18"/>
  <c r="AC34" i="18"/>
  <c r="AC31" i="18"/>
  <c r="AC28" i="18"/>
  <c r="AC22" i="18"/>
  <c r="AC16" i="18"/>
  <c r="AC10" i="18"/>
  <c r="AC9" i="18"/>
  <c r="AC7" i="18"/>
  <c r="AJ146" i="18" l="1"/>
  <c r="AJ214" i="18"/>
  <c r="AU154" i="18"/>
  <c r="AV154" i="18"/>
  <c r="AV153" i="18"/>
  <c r="D9" i="6"/>
  <c r="E9" i="6"/>
  <c r="AZ153" i="18"/>
  <c r="C26" i="16"/>
  <c r="F26" i="16" s="1"/>
  <c r="BB152" i="18"/>
  <c r="C28" i="16"/>
  <c r="F28" i="16" s="1"/>
  <c r="BB154" i="18"/>
  <c r="C27" i="16"/>
  <c r="F27" i="16" s="1"/>
  <c r="E4" i="4"/>
  <c r="H4" i="4"/>
  <c r="AC1875" i="18"/>
  <c r="AC2146" i="18"/>
  <c r="AC535" i="18"/>
  <c r="AC60" i="18"/>
  <c r="AC2397" i="18"/>
  <c r="AC2179" i="18"/>
  <c r="AC1555" i="18"/>
  <c r="AC1510" i="18"/>
  <c r="AC2236" i="18"/>
  <c r="AC1008" i="18"/>
  <c r="AC1666" i="18"/>
  <c r="AC1761" i="18"/>
  <c r="AC2228" i="18"/>
  <c r="AC416" i="18"/>
  <c r="AC1430" i="18"/>
  <c r="AC98" i="18"/>
  <c r="AC879" i="18"/>
  <c r="AC1129" i="18"/>
  <c r="AC2257" i="18"/>
  <c r="AC2407" i="18"/>
  <c r="AC1491" i="18"/>
  <c r="AC1979" i="18"/>
  <c r="AC2097" i="18"/>
  <c r="AC129" i="18"/>
  <c r="AC952" i="18"/>
  <c r="AC2110" i="18"/>
  <c r="AC328" i="18"/>
  <c r="AC186" i="18"/>
  <c r="AC1167" i="18"/>
  <c r="AC943" i="18"/>
  <c r="AC985" i="18"/>
  <c r="AC1028" i="18"/>
  <c r="AC1208" i="18"/>
  <c r="AC1254" i="18"/>
  <c r="AC1594" i="18"/>
  <c r="AC1731" i="18"/>
  <c r="AC889" i="18"/>
  <c r="AC1197" i="18"/>
  <c r="AC1228" i="18"/>
  <c r="AC126" i="18"/>
  <c r="AC720" i="18"/>
  <c r="AC1697" i="18"/>
  <c r="AC2007" i="18"/>
  <c r="AC2108" i="18"/>
  <c r="AC2189" i="18"/>
  <c r="AC937" i="18"/>
  <c r="AC1073" i="18"/>
  <c r="AC1100" i="18"/>
  <c r="AC1318" i="18"/>
  <c r="AC1468" i="18"/>
  <c r="AC1499" i="18"/>
  <c r="AC1776" i="18"/>
  <c r="AC2335" i="18"/>
  <c r="AC1456" i="18"/>
  <c r="AC1647" i="18"/>
  <c r="AC1719" i="18"/>
  <c r="AC1891" i="18"/>
  <c r="AC246" i="18"/>
  <c r="AC807" i="18"/>
  <c r="AC1107" i="18"/>
  <c r="AC1387" i="18"/>
  <c r="AC1578" i="18"/>
  <c r="AC640" i="18"/>
  <c r="AC897" i="18"/>
  <c r="AC1024" i="18"/>
  <c r="AC1495" i="18"/>
  <c r="AC1947" i="18"/>
  <c r="AC2051" i="18"/>
  <c r="AC2087" i="18"/>
  <c r="AC2124" i="18"/>
  <c r="AC2267" i="18"/>
  <c r="AC2471" i="18"/>
  <c r="AC46" i="18"/>
  <c r="AC1502" i="18"/>
  <c r="AC1967" i="18"/>
  <c r="AC2048" i="18"/>
  <c r="AC154" i="18"/>
  <c r="AC1374" i="18"/>
  <c r="AC1998" i="18"/>
  <c r="AC2075" i="18"/>
  <c r="AC2147" i="18"/>
  <c r="AC2265" i="18"/>
  <c r="AC2268" i="18"/>
  <c r="AC2476" i="18"/>
  <c r="AC105" i="18"/>
  <c r="AC128" i="18"/>
  <c r="AC264" i="18"/>
  <c r="AC493" i="18"/>
  <c r="AC771" i="18"/>
  <c r="AC995" i="18"/>
  <c r="AC1057" i="18"/>
  <c r="AC1080" i="18"/>
  <c r="AC1124" i="18"/>
  <c r="AC1658" i="18"/>
  <c r="AC1987" i="18"/>
  <c r="AC2079" i="18"/>
  <c r="AC2213" i="18"/>
  <c r="AC182" i="18"/>
  <c r="AC216" i="18"/>
  <c r="AC550" i="18"/>
  <c r="AC741" i="18"/>
  <c r="AC857" i="18"/>
  <c r="AC992" i="18"/>
  <c r="AC1245" i="18"/>
  <c r="AC1330" i="18"/>
  <c r="AC1494" i="18"/>
  <c r="AC1503" i="18"/>
  <c r="AC1640" i="18"/>
  <c r="AC1662" i="18"/>
  <c r="AC1725" i="18"/>
  <c r="AC1754" i="18"/>
  <c r="AC1851" i="18"/>
  <c r="AC1950" i="18"/>
  <c r="AC2011" i="18"/>
  <c r="AC2082" i="18"/>
  <c r="AC2170" i="18"/>
  <c r="AC2233" i="18"/>
  <c r="AC2389" i="18"/>
  <c r="AC2525" i="18"/>
  <c r="AC2532" i="18"/>
  <c r="AC2535" i="18"/>
  <c r="AC274" i="18"/>
  <c r="AC304" i="18"/>
  <c r="AC693" i="18"/>
  <c r="AC817" i="18"/>
  <c r="AC1032" i="18"/>
  <c r="AC1278" i="18"/>
  <c r="AC1349" i="18"/>
  <c r="AC1518" i="18"/>
  <c r="AC286" i="18"/>
  <c r="AC347" i="18"/>
  <c r="AC350" i="18"/>
  <c r="AC880" i="18"/>
  <c r="AC1000" i="18"/>
  <c r="AC1089" i="18"/>
  <c r="AC1137" i="18"/>
  <c r="AC1202" i="18"/>
  <c r="AC1209" i="18"/>
  <c r="AC1220" i="18"/>
  <c r="AC1282" i="18"/>
  <c r="AC1397" i="18"/>
  <c r="AC1438" i="18"/>
  <c r="AC1452" i="18"/>
  <c r="AC1459" i="18"/>
  <c r="AC1552" i="18"/>
  <c r="AC1599" i="18"/>
  <c r="AC1811" i="18"/>
  <c r="AC1906" i="18"/>
  <c r="AC1991" i="18"/>
  <c r="AC2114" i="18"/>
  <c r="AC53" i="18"/>
  <c r="AC78" i="18"/>
  <c r="AC134" i="18"/>
  <c r="AC176" i="18"/>
  <c r="AC241" i="18"/>
  <c r="AC709" i="18"/>
  <c r="AC2006" i="18"/>
  <c r="AC2016" i="18"/>
  <c r="AC2161" i="18"/>
  <c r="AC2175" i="18"/>
  <c r="AC2260" i="18"/>
  <c r="AC2322" i="18"/>
  <c r="AC2494" i="18"/>
  <c r="AC815" i="18"/>
  <c r="AC1041" i="18"/>
  <c r="AC1097" i="18"/>
  <c r="AC1181" i="18"/>
  <c r="AC1246" i="18"/>
  <c r="AC1317" i="18"/>
  <c r="AC1358" i="18"/>
  <c r="AC1467" i="18"/>
  <c r="AC1470" i="18"/>
  <c r="AC1512" i="18"/>
  <c r="AC1527" i="18"/>
  <c r="AC1546" i="18"/>
  <c r="AC1587" i="18"/>
  <c r="AC1590" i="18"/>
  <c r="AC1667" i="18"/>
  <c r="AC1741" i="18"/>
  <c r="AC1801" i="18"/>
  <c r="AC12" i="18"/>
  <c r="AC68" i="18"/>
  <c r="AC102" i="18"/>
  <c r="AC162" i="18"/>
  <c r="AC793" i="18"/>
  <c r="AC2210" i="18"/>
  <c r="AC367" i="18"/>
  <c r="AC1496" i="18"/>
  <c r="AC1654" i="18"/>
  <c r="AC1934" i="18"/>
  <c r="AC2123" i="18"/>
  <c r="AC2137" i="18"/>
  <c r="AC2155" i="18"/>
  <c r="AC2348" i="18"/>
  <c r="AC2381" i="18"/>
  <c r="AC2437" i="18"/>
  <c r="AC2485" i="18"/>
  <c r="AC2492" i="18"/>
  <c r="AC1023" i="18"/>
  <c r="AC1112" i="18"/>
  <c r="AC1178" i="18"/>
  <c r="AC1257" i="18"/>
  <c r="AC1421" i="18"/>
  <c r="AC1522" i="18"/>
  <c r="AC1624" i="18"/>
  <c r="AC1648" i="18"/>
  <c r="AC1817" i="18"/>
  <c r="AC2050" i="18"/>
  <c r="AC2153" i="18"/>
  <c r="AC2178" i="18"/>
  <c r="AC210" i="18"/>
  <c r="AC76" i="18"/>
  <c r="AC82" i="18"/>
  <c r="AC121" i="18"/>
  <c r="AC153" i="18"/>
  <c r="AC289" i="18"/>
  <c r="AC313" i="18"/>
  <c r="AC432" i="18"/>
  <c r="AC435" i="18"/>
  <c r="AC470" i="18"/>
  <c r="AC504" i="18"/>
  <c r="AC507" i="18"/>
  <c r="AC677" i="18"/>
  <c r="AC688" i="18"/>
  <c r="AC728" i="18"/>
  <c r="AC749" i="18"/>
  <c r="AC769" i="18"/>
  <c r="AC827" i="18"/>
  <c r="AC929" i="18"/>
  <c r="AC936" i="18"/>
  <c r="AC939" i="18"/>
  <c r="AC1099" i="18"/>
  <c r="AC1261" i="18"/>
  <c r="AC1272" i="18"/>
  <c r="AC1289" i="18"/>
  <c r="AC1366" i="18"/>
  <c r="AC1530" i="18"/>
  <c r="AC1559" i="18"/>
  <c r="AC1563" i="18"/>
  <c r="AC1595" i="18"/>
  <c r="AC1663" i="18"/>
  <c r="AC1687" i="18"/>
  <c r="AC1729" i="18"/>
  <c r="AC1803" i="18"/>
  <c r="AC1833" i="18"/>
  <c r="AC1872" i="18"/>
  <c r="AC1893" i="18"/>
  <c r="AC1904" i="18"/>
  <c r="AC2047" i="18"/>
  <c r="AC2132" i="18"/>
  <c r="AC2171" i="18"/>
  <c r="AC2186" i="18"/>
  <c r="AC2205" i="18"/>
  <c r="AC24" i="18"/>
  <c r="AC35" i="18"/>
  <c r="AC41" i="18"/>
  <c r="AC118" i="18"/>
  <c r="AC137" i="18"/>
  <c r="AC150" i="18"/>
  <c r="AC160" i="18"/>
  <c r="AC170" i="18"/>
  <c r="AC232" i="18"/>
  <c r="AC242" i="18"/>
  <c r="AC248" i="18"/>
  <c r="AC258" i="18"/>
  <c r="AC296" i="18"/>
  <c r="AC302" i="18"/>
  <c r="AC341" i="18"/>
  <c r="AC357" i="18"/>
  <c r="AC608" i="18"/>
  <c r="AC622" i="18"/>
  <c r="AC664" i="18"/>
  <c r="AC685" i="18"/>
  <c r="AC787" i="18"/>
  <c r="AC803" i="18"/>
  <c r="AC873" i="18"/>
  <c r="AC913" i="18"/>
  <c r="AC945" i="18"/>
  <c r="AC977" i="18"/>
  <c r="AC1168" i="18"/>
  <c r="AC1247" i="18"/>
  <c r="AC1258" i="18"/>
  <c r="AC1286" i="18"/>
  <c r="AC1338" i="18"/>
  <c r="AC1422" i="18"/>
  <c r="AC1461" i="18"/>
  <c r="AC1498" i="18"/>
  <c r="AC1575" i="18"/>
  <c r="AC1642" i="18"/>
  <c r="AC1837" i="18"/>
  <c r="AC1883" i="18"/>
  <c r="AC1926" i="18"/>
  <c r="AC208" i="18"/>
  <c r="AC218" i="18"/>
  <c r="AC305" i="18"/>
  <c r="AC335" i="18"/>
  <c r="AC480" i="18"/>
  <c r="AC483" i="18"/>
  <c r="AC1011" i="18"/>
  <c r="AC1079" i="18"/>
  <c r="AC1165" i="18"/>
  <c r="AC1172" i="18"/>
  <c r="AC1183" i="18"/>
  <c r="AC1194" i="18"/>
  <c r="AC1205" i="18"/>
  <c r="AC1237" i="18"/>
  <c r="AC1241" i="18"/>
  <c r="AC1290" i="18"/>
  <c r="AC1313" i="18"/>
  <c r="AC1360" i="18"/>
  <c r="AC1440" i="18"/>
  <c r="AC1583" i="18"/>
  <c r="AC1706" i="18"/>
  <c r="AC1755" i="18"/>
  <c r="AC1848" i="18"/>
  <c r="AC2158" i="18"/>
  <c r="AC21" i="18"/>
  <c r="AC23" i="18"/>
  <c r="AC74" i="18"/>
  <c r="AC90" i="18"/>
  <c r="AC104" i="18"/>
  <c r="AC294" i="18"/>
  <c r="AC314" i="18"/>
  <c r="AC339" i="18"/>
  <c r="AC430" i="18"/>
  <c r="AC486" i="18"/>
  <c r="AC736" i="18"/>
  <c r="AC753" i="18"/>
  <c r="AC760" i="18"/>
  <c r="AC767" i="18"/>
  <c r="AC825" i="18"/>
  <c r="AC832" i="18"/>
  <c r="AC841" i="18"/>
  <c r="AC848" i="18"/>
  <c r="AC864" i="18"/>
  <c r="AC867" i="18"/>
  <c r="AC1266" i="18"/>
  <c r="AC1302" i="18"/>
  <c r="AC1379" i="18"/>
  <c r="AC1419" i="18"/>
  <c r="AC1427" i="18"/>
  <c r="AC1476" i="18"/>
  <c r="AC1650" i="18"/>
  <c r="AC1671" i="18"/>
  <c r="AC1808" i="18"/>
  <c r="AC1819" i="18"/>
  <c r="AC1859" i="18"/>
  <c r="AC2090" i="18"/>
  <c r="AC224" i="18"/>
  <c r="AC18" i="18"/>
  <c r="AC39" i="18"/>
  <c r="AC122" i="18"/>
  <c r="AC168" i="18"/>
  <c r="AC192" i="18"/>
  <c r="AC226" i="18"/>
  <c r="AC256" i="18"/>
  <c r="AC318" i="18"/>
  <c r="AC496" i="18"/>
  <c r="AC499" i="18"/>
  <c r="AC672" i="18"/>
  <c r="AC1049" i="18"/>
  <c r="AC1184" i="18"/>
  <c r="AC1213" i="18"/>
  <c r="AC1554" i="18"/>
  <c r="AC1888" i="18"/>
  <c r="AC1990" i="18"/>
  <c r="AC2109" i="18"/>
  <c r="AC2130" i="18"/>
  <c r="AC190" i="18"/>
  <c r="AC282" i="18"/>
  <c r="AC312" i="18"/>
  <c r="AC352" i="18"/>
  <c r="AC696" i="18"/>
  <c r="AC717" i="18"/>
  <c r="AC788" i="18"/>
  <c r="AC811" i="18"/>
  <c r="AC935" i="18"/>
  <c r="AC963" i="18"/>
  <c r="AC1019" i="18"/>
  <c r="AC1065" i="18"/>
  <c r="AC1149" i="18"/>
  <c r="AC1159" i="18"/>
  <c r="AC1325" i="18"/>
  <c r="AC1336" i="18"/>
  <c r="AC1354" i="18"/>
  <c r="AC1480" i="18"/>
  <c r="AC1551" i="18"/>
  <c r="AC1616" i="18"/>
  <c r="AC1651" i="18"/>
  <c r="AC1753" i="18"/>
  <c r="AC1787" i="18"/>
  <c r="AC1917" i="18"/>
  <c r="AC1954" i="18"/>
  <c r="AC2034" i="18"/>
  <c r="AC2042" i="18"/>
  <c r="AC2196" i="18"/>
  <c r="AC238" i="18"/>
  <c r="AC306" i="18"/>
  <c r="AC322" i="18"/>
  <c r="AC343" i="18"/>
  <c r="AC517" i="18"/>
  <c r="AC621" i="18"/>
  <c r="AC765" i="18"/>
  <c r="AC823" i="18"/>
  <c r="AC833" i="18"/>
  <c r="AC849" i="18"/>
  <c r="AC865" i="18"/>
  <c r="AC872" i="18"/>
  <c r="AC905" i="18"/>
  <c r="AC912" i="18"/>
  <c r="AC921" i="18"/>
  <c r="AC944" i="18"/>
  <c r="AC969" i="18"/>
  <c r="AC993" i="18"/>
  <c r="AC1118" i="18"/>
  <c r="AC1239" i="18"/>
  <c r="AC1253" i="18"/>
  <c r="AC1322" i="18"/>
  <c r="AC1384" i="18"/>
  <c r="AC1406" i="18"/>
  <c r="AC1507" i="18"/>
  <c r="AC1566" i="18"/>
  <c r="AC1631" i="18"/>
  <c r="AC1715" i="18"/>
  <c r="AC1746" i="18"/>
  <c r="AC1832" i="18"/>
  <c r="AC1864" i="18"/>
  <c r="AC1974" i="18"/>
  <c r="AC2027" i="18"/>
  <c r="AC2072" i="18"/>
  <c r="AC1777" i="18"/>
  <c r="AC1815" i="18"/>
  <c r="AC1818" i="18"/>
  <c r="AC1835" i="18"/>
  <c r="AC1865" i="18"/>
  <c r="AC1942" i="18"/>
  <c r="AC1966" i="18"/>
  <c r="AC2040" i="18"/>
  <c r="AC2151" i="18"/>
  <c r="AC2154" i="18"/>
  <c r="AC2226" i="18"/>
  <c r="AC2241" i="18"/>
  <c r="AC2244" i="18"/>
  <c r="AC2326" i="18"/>
  <c r="AC2375" i="18"/>
  <c r="AC2445" i="18"/>
  <c r="AC2455" i="18"/>
  <c r="AC1226" i="18"/>
  <c r="AC1294" i="18"/>
  <c r="AC1403" i="18"/>
  <c r="AC1519" i="18"/>
  <c r="AC1547" i="18"/>
  <c r="AC1695" i="18"/>
  <c r="AC2055" i="18"/>
  <c r="AC2091" i="18"/>
  <c r="AC2306" i="18"/>
  <c r="AC2330" i="18"/>
  <c r="AC2340" i="18"/>
  <c r="AC2346" i="18"/>
  <c r="AC2429" i="18"/>
  <c r="AC2501" i="18"/>
  <c r="AC2518" i="18"/>
  <c r="AC2259" i="18"/>
  <c r="AC2290" i="18"/>
  <c r="AC2356" i="18"/>
  <c r="AC2366" i="18"/>
  <c r="AC2373" i="18"/>
  <c r="AC2398" i="18"/>
  <c r="AC2453" i="18"/>
  <c r="AC2462" i="18"/>
  <c r="AC2484" i="18"/>
  <c r="AC2493" i="18"/>
  <c r="AC2509" i="18"/>
  <c r="AC2516" i="18"/>
  <c r="AC2243" i="18"/>
  <c r="AC2318" i="18"/>
  <c r="AC2405" i="18"/>
  <c r="AC2421" i="18"/>
  <c r="AC2460" i="18"/>
  <c r="AC2469" i="18"/>
  <c r="AC2478" i="18"/>
  <c r="AC394" i="18"/>
  <c r="AC744" i="18"/>
  <c r="AC8" i="18"/>
  <c r="AC51" i="18"/>
  <c r="AC272" i="18"/>
  <c r="AC427" i="18"/>
  <c r="AC461" i="18"/>
  <c r="AC830" i="18"/>
  <c r="AC990" i="18"/>
  <c r="AC66" i="18"/>
  <c r="AC17" i="18"/>
  <c r="AC112" i="18"/>
  <c r="AC63" i="18"/>
  <c r="AC80" i="18"/>
  <c r="AC83" i="18"/>
  <c r="AC86" i="18"/>
  <c r="AC96" i="18"/>
  <c r="AC180" i="18"/>
  <c r="AC230" i="18"/>
  <c r="AC233" i="18"/>
  <c r="AC252" i="18"/>
  <c r="AC280" i="18"/>
  <c r="AC342" i="18"/>
  <c r="AC424" i="18"/>
  <c r="AC895" i="18"/>
  <c r="AC987" i="18"/>
  <c r="AC1059" i="18"/>
  <c r="AC236" i="18"/>
  <c r="AC26" i="18"/>
  <c r="AC13" i="18"/>
  <c r="AC20" i="18"/>
  <c r="AC40" i="18"/>
  <c r="AC43" i="18"/>
  <c r="AC110" i="18"/>
  <c r="AC113" i="18"/>
  <c r="AC138" i="18"/>
  <c r="AC262" i="18"/>
  <c r="AC365" i="18"/>
  <c r="AC525" i="18"/>
  <c r="AC533" i="18"/>
  <c r="AC704" i="18"/>
  <c r="AC809" i="18"/>
  <c r="AC984" i="18"/>
  <c r="AC1052" i="18"/>
  <c r="AC512" i="18"/>
  <c r="AC116" i="18"/>
  <c r="AC144" i="18"/>
  <c r="AC166" i="18"/>
  <c r="AC30" i="18"/>
  <c r="AC72" i="18"/>
  <c r="AC84" i="18"/>
  <c r="AC97" i="18"/>
  <c r="AC174" i="18"/>
  <c r="AC177" i="18"/>
  <c r="AC217" i="18"/>
  <c r="AC249" i="18"/>
  <c r="AC270" i="18"/>
  <c r="AC316" i="18"/>
  <c r="AC326" i="18"/>
  <c r="AC355" i="18"/>
  <c r="AC494" i="18"/>
  <c r="AC619" i="18"/>
  <c r="AC780" i="18"/>
  <c r="AC796" i="18"/>
  <c r="AC806" i="18"/>
  <c r="AC926" i="18"/>
  <c r="AC59" i="18"/>
  <c r="AC94" i="18"/>
  <c r="AC200" i="18"/>
  <c r="AC214" i="18"/>
  <c r="AC290" i="18"/>
  <c r="AC334" i="18"/>
  <c r="AC411" i="18"/>
  <c r="AC422" i="18"/>
  <c r="AC661" i="18"/>
  <c r="AC923" i="18"/>
  <c r="AC971" i="18"/>
  <c r="AC108" i="18"/>
  <c r="AC225" i="18"/>
  <c r="AC370" i="18"/>
  <c r="AC515" i="18"/>
  <c r="AC651" i="18"/>
  <c r="AC871" i="18"/>
  <c r="AC920" i="18"/>
  <c r="AC169" i="18"/>
  <c r="AC321" i="18"/>
  <c r="AC14" i="18"/>
  <c r="AC36" i="18"/>
  <c r="AC88" i="18"/>
  <c r="AC146" i="18"/>
  <c r="AC152" i="18"/>
  <c r="AC222" i="18"/>
  <c r="AC257" i="18"/>
  <c r="AC331" i="18"/>
  <c r="AC359" i="18"/>
  <c r="AC408" i="18"/>
  <c r="AC419" i="18"/>
  <c r="AC757" i="18"/>
  <c r="AC715" i="18"/>
  <c r="AC953" i="18"/>
  <c r="AC968" i="18"/>
  <c r="AC1015" i="18"/>
  <c r="AC1056" i="18"/>
  <c r="AC1103" i="18"/>
  <c r="AC1115" i="18"/>
  <c r="AC1626" i="18"/>
  <c r="AC1792" i="18"/>
  <c r="AC1889" i="18"/>
  <c r="AC1931" i="18"/>
  <c r="AC2351" i="18"/>
  <c r="AC2422" i="18"/>
  <c r="AC510" i="18"/>
  <c r="AC520" i="18"/>
  <c r="AC523" i="18"/>
  <c r="AC528" i="18"/>
  <c r="AC531" i="18"/>
  <c r="AC541" i="18"/>
  <c r="AC613" i="18"/>
  <c r="AC616" i="18"/>
  <c r="AC648" i="18"/>
  <c r="AC701" i="18"/>
  <c r="AC761" i="18"/>
  <c r="AC777" i="18"/>
  <c r="AC843" i="18"/>
  <c r="AC859" i="18"/>
  <c r="AC886" i="18"/>
  <c r="AC902" i="18"/>
  <c r="AC927" i="18"/>
  <c r="AC960" i="18"/>
  <c r="AC972" i="18"/>
  <c r="AC1060" i="18"/>
  <c r="AC1067" i="18"/>
  <c r="AC1128" i="18"/>
  <c r="AC1204" i="18"/>
  <c r="AC1309" i="18"/>
  <c r="AC1623" i="18"/>
  <c r="AC54" i="18"/>
  <c r="AC56" i="18"/>
  <c r="AC130" i="18"/>
  <c r="AC136" i="18"/>
  <c r="AC158" i="18"/>
  <c r="AC161" i="18"/>
  <c r="AC206" i="18"/>
  <c r="AC209" i="18"/>
  <c r="AC220" i="18"/>
  <c r="AC265" i="18"/>
  <c r="AC278" i="18"/>
  <c r="AC288" i="18"/>
  <c r="AC298" i="18"/>
  <c r="AC329" i="18"/>
  <c r="AC378" i="18"/>
  <c r="AC400" i="18"/>
  <c r="AC403" i="18"/>
  <c r="AC456" i="18"/>
  <c r="AC459" i="18"/>
  <c r="AC469" i="18"/>
  <c r="AC518" i="18"/>
  <c r="AC536" i="18"/>
  <c r="AC539" i="18"/>
  <c r="AC549" i="18"/>
  <c r="AC629" i="18"/>
  <c r="AC645" i="18"/>
  <c r="AC712" i="18"/>
  <c r="AC725" i="18"/>
  <c r="AC785" i="18"/>
  <c r="AC801" i="18"/>
  <c r="AC831" i="18"/>
  <c r="AC840" i="18"/>
  <c r="AC856" i="18"/>
  <c r="AC883" i="18"/>
  <c r="AC896" i="18"/>
  <c r="AC899" i="18"/>
  <c r="AC1009" i="18"/>
  <c r="AC1033" i="18"/>
  <c r="AC1064" i="18"/>
  <c r="AC1091" i="18"/>
  <c r="AC1110" i="18"/>
  <c r="AC1201" i="18"/>
  <c r="AC273" i="18"/>
  <c r="AC358" i="18"/>
  <c r="AC360" i="18"/>
  <c r="AC363" i="18"/>
  <c r="AC368" i="18"/>
  <c r="AC376" i="18"/>
  <c r="AC392" i="18"/>
  <c r="AC448" i="18"/>
  <c r="AC451" i="18"/>
  <c r="AC454" i="18"/>
  <c r="AC464" i="18"/>
  <c r="AC467" i="18"/>
  <c r="AC477" i="18"/>
  <c r="AC544" i="18"/>
  <c r="AC547" i="18"/>
  <c r="AC557" i="18"/>
  <c r="AC565" i="18"/>
  <c r="AC573" i="18"/>
  <c r="AC581" i="18"/>
  <c r="AC589" i="18"/>
  <c r="AC597" i="18"/>
  <c r="AC605" i="18"/>
  <c r="AC683" i="18"/>
  <c r="AC819" i="18"/>
  <c r="AC844" i="18"/>
  <c r="AC860" i="18"/>
  <c r="AC887" i="18"/>
  <c r="AC903" i="18"/>
  <c r="AC915" i="18"/>
  <c r="AC982" i="18"/>
  <c r="AC1016" i="18"/>
  <c r="AC1043" i="18"/>
  <c r="AC1068" i="18"/>
  <c r="AC1075" i="18"/>
  <c r="AC1088" i="18"/>
  <c r="AC1123" i="18"/>
  <c r="AC1146" i="18"/>
  <c r="AC1198" i="18"/>
  <c r="AC1224" i="18"/>
  <c r="AC1250" i="18"/>
  <c r="AC1534" i="18"/>
  <c r="AC42" i="18"/>
  <c r="AC64" i="18"/>
  <c r="AC87" i="18"/>
  <c r="AC106" i="18"/>
  <c r="AC120" i="18"/>
  <c r="AC142" i="18"/>
  <c r="AC178" i="18"/>
  <c r="AC184" i="18"/>
  <c r="AC198" i="18"/>
  <c r="AC234" i="18"/>
  <c r="AC240" i="18"/>
  <c r="AC250" i="18"/>
  <c r="AC351" i="18"/>
  <c r="AC381" i="18"/>
  <c r="AC485" i="18"/>
  <c r="AC611" i="18"/>
  <c r="AC669" i="18"/>
  <c r="AC775" i="18"/>
  <c r="AC928" i="18"/>
  <c r="AC931" i="18"/>
  <c r="AC958" i="18"/>
  <c r="AC976" i="18"/>
  <c r="AC979" i="18"/>
  <c r="AC1001" i="18"/>
  <c r="AC1025" i="18"/>
  <c r="AC1040" i="18"/>
  <c r="AC1072" i="18"/>
  <c r="AC1120" i="18"/>
  <c r="AC1231" i="18"/>
  <c r="AC1414" i="18"/>
  <c r="AC1446" i="18"/>
  <c r="AC680" i="18"/>
  <c r="AC747" i="18"/>
  <c r="AC763" i="18"/>
  <c r="AC772" i="18"/>
  <c r="AC779" i="18"/>
  <c r="AC795" i="18"/>
  <c r="AC820" i="18"/>
  <c r="AC870" i="18"/>
  <c r="AC881" i="18"/>
  <c r="AC894" i="18"/>
  <c r="AC910" i="18"/>
  <c r="AC916" i="18"/>
  <c r="AC955" i="18"/>
  <c r="AC983" i="18"/>
  <c r="AC1044" i="18"/>
  <c r="AC1051" i="18"/>
  <c r="AC1076" i="18"/>
  <c r="AC1105" i="18"/>
  <c r="AC1136" i="18"/>
  <c r="AC1221" i="18"/>
  <c r="AC1398" i="18"/>
  <c r="AC266" i="18"/>
  <c r="AC320" i="18"/>
  <c r="AC330" i="18"/>
  <c r="AC501" i="18"/>
  <c r="AC509" i="18"/>
  <c r="AC637" i="18"/>
  <c r="AC654" i="18"/>
  <c r="AC733" i="18"/>
  <c r="AC888" i="18"/>
  <c r="AC891" i="18"/>
  <c r="AC904" i="18"/>
  <c r="AC907" i="18"/>
  <c r="AC959" i="18"/>
  <c r="AC1014" i="18"/>
  <c r="AC1048" i="18"/>
  <c r="AC1140" i="18"/>
  <c r="AC1196" i="18"/>
  <c r="AC1216" i="18"/>
  <c r="AC1161" i="18"/>
  <c r="AC1320" i="18"/>
  <c r="AC1342" i="18"/>
  <c r="AC1428" i="18"/>
  <c r="AC1479" i="18"/>
  <c r="AC1646" i="18"/>
  <c r="AC1775" i="18"/>
  <c r="AC2316" i="18"/>
  <c r="AC2452" i="18"/>
  <c r="AC653" i="18"/>
  <c r="AC1176" i="18"/>
  <c r="AC1270" i="18"/>
  <c r="AC1514" i="18"/>
  <c r="AC1531" i="18"/>
  <c r="AC1643" i="18"/>
  <c r="AC1857" i="18"/>
  <c r="AC2063" i="18"/>
  <c r="AC2095" i="18"/>
  <c r="AC2106" i="18"/>
  <c r="AC2251" i="18"/>
  <c r="AC2282" i="18"/>
  <c r="AC1007" i="18"/>
  <c r="AC1096" i="18"/>
  <c r="AC1314" i="18"/>
  <c r="AC1353" i="18"/>
  <c r="AC1396" i="18"/>
  <c r="AC2092" i="18"/>
  <c r="AC2149" i="18"/>
  <c r="AC1138" i="18"/>
  <c r="AC1214" i="18"/>
  <c r="AC1455" i="18"/>
  <c r="AC1539" i="18"/>
  <c r="AC1635" i="18"/>
  <c r="AC1678" i="18"/>
  <c r="AC1081" i="18"/>
  <c r="AC1092" i="18"/>
  <c r="AC1104" i="18"/>
  <c r="AC1116" i="18"/>
  <c r="AC1133" i="18"/>
  <c r="AC1150" i="18"/>
  <c r="AC1153" i="18"/>
  <c r="AC1166" i="18"/>
  <c r="AC1189" i="18"/>
  <c r="AC1350" i="18"/>
  <c r="AC1390" i="18"/>
  <c r="AC1484" i="18"/>
  <c r="AC1536" i="18"/>
  <c r="AC1707" i="18"/>
  <c r="AC1732" i="18"/>
  <c r="AC1192" i="18"/>
  <c r="AC1240" i="18"/>
  <c r="AC1256" i="18"/>
  <c r="AC1281" i="18"/>
  <c r="AC1404" i="18"/>
  <c r="AC1420" i="18"/>
  <c r="AC1550" i="18"/>
  <c r="AC1675" i="18"/>
  <c r="AC1736" i="18"/>
  <c r="AC1910" i="18"/>
  <c r="AC1632" i="18"/>
  <c r="AC1710" i="18"/>
  <c r="AC1752" i="18"/>
  <c r="AC1785" i="18"/>
  <c r="AC1824" i="18"/>
  <c r="AC1907" i="18"/>
  <c r="AC2227" i="18"/>
  <c r="AC2275" i="18"/>
  <c r="AC2334" i="18"/>
  <c r="AC2436" i="18"/>
  <c r="AC2489" i="18"/>
  <c r="AC2504" i="18"/>
  <c r="AC2533" i="18"/>
  <c r="AC1229" i="18"/>
  <c r="AC1248" i="18"/>
  <c r="AC1262" i="18"/>
  <c r="AC1273" i="18"/>
  <c r="AC1301" i="18"/>
  <c r="AC1306" i="18"/>
  <c r="AC1334" i="18"/>
  <c r="AC1375" i="18"/>
  <c r="AC1378" i="18"/>
  <c r="AC1431" i="18"/>
  <c r="AC1434" i="18"/>
  <c r="AC1458" i="18"/>
  <c r="AC1482" i="18"/>
  <c r="AC1487" i="18"/>
  <c r="AC1492" i="18"/>
  <c r="AC1523" i="18"/>
  <c r="AC1526" i="18"/>
  <c r="AC1542" i="18"/>
  <c r="AC1570" i="18"/>
  <c r="AC1582" i="18"/>
  <c r="AC1591" i="18"/>
  <c r="AC1705" i="18"/>
  <c r="AC1793" i="18"/>
  <c r="AC2045" i="18"/>
  <c r="AC2140" i="18"/>
  <c r="AC2293" i="18"/>
  <c r="AC2420" i="18"/>
  <c r="AC2486" i="18"/>
  <c r="AC2527" i="18"/>
  <c r="AC1207" i="18"/>
  <c r="AC1232" i="18"/>
  <c r="AC1285" i="18"/>
  <c r="AC1293" i="18"/>
  <c r="AC1298" i="18"/>
  <c r="AC1326" i="18"/>
  <c r="AC1357" i="18"/>
  <c r="AC1362" i="18"/>
  <c r="AC1371" i="18"/>
  <c r="AC1386" i="18"/>
  <c r="AC1410" i="18"/>
  <c r="AC1439" i="18"/>
  <c r="AC1451" i="18"/>
  <c r="AC1469" i="18"/>
  <c r="AC1475" i="18"/>
  <c r="AC1490" i="18"/>
  <c r="AC1506" i="18"/>
  <c r="AC1562" i="18"/>
  <c r="AC1567" i="18"/>
  <c r="AC1579" i="18"/>
  <c r="AC1603" i="18"/>
  <c r="AC1606" i="18"/>
  <c r="AC1615" i="18"/>
  <c r="AC1618" i="18"/>
  <c r="AC1655" i="18"/>
  <c r="AC1670" i="18"/>
  <c r="AC1699" i="18"/>
  <c r="AC1714" i="18"/>
  <c r="AC1716" i="18"/>
  <c r="AC1724" i="18"/>
  <c r="AC1786" i="18"/>
  <c r="AC1809" i="18"/>
  <c r="AC1821" i="18"/>
  <c r="AC1825" i="18"/>
  <c r="AC1849" i="18"/>
  <c r="AC1881" i="18"/>
  <c r="AC1963" i="18"/>
  <c r="AC2018" i="18"/>
  <c r="AC2203" i="18"/>
  <c r="AC2219" i="18"/>
  <c r="AC2234" i="18"/>
  <c r="AC2477" i="18"/>
  <c r="AC2480" i="18"/>
  <c r="AC1779" i="18"/>
  <c r="AC2015" i="18"/>
  <c r="AC2173" i="18"/>
  <c r="AC2390" i="18"/>
  <c r="AC2408" i="18"/>
  <c r="AC2528" i="18"/>
  <c r="AC1174" i="18"/>
  <c r="AC1180" i="18"/>
  <c r="AC1215" i="18"/>
  <c r="AC1222" i="18"/>
  <c r="AC1310" i="18"/>
  <c r="AC1346" i="18"/>
  <c r="AC1365" i="18"/>
  <c r="AC1376" i="18"/>
  <c r="AC1389" i="18"/>
  <c r="AC1413" i="18"/>
  <c r="AC1432" i="18"/>
  <c r="AC1445" i="18"/>
  <c r="AC1488" i="18"/>
  <c r="AC1515" i="18"/>
  <c r="AC1535" i="18"/>
  <c r="AC1543" i="18"/>
  <c r="AC1610" i="18"/>
  <c r="AC1656" i="18"/>
  <c r="AC1760" i="18"/>
  <c r="AC1826" i="18"/>
  <c r="AC1841" i="18"/>
  <c r="AC1873" i="18"/>
  <c r="AC1897" i="18"/>
  <c r="AC2070" i="18"/>
  <c r="AC2134" i="18"/>
  <c r="AC2164" i="18"/>
  <c r="AC2194" i="18"/>
  <c r="AC2367" i="18"/>
  <c r="AC2454" i="18"/>
  <c r="AC2481" i="18"/>
  <c r="AC1560" i="18"/>
  <c r="AC1607" i="18"/>
  <c r="AC1692" i="18"/>
  <c r="AC1712" i="18"/>
  <c r="AC1767" i="18"/>
  <c r="AC1816" i="18"/>
  <c r="AC2059" i="18"/>
  <c r="AC2080" i="18"/>
  <c r="AC2098" i="18"/>
  <c r="AC2118" i="18"/>
  <c r="AC2138" i="18"/>
  <c r="AC2258" i="18"/>
  <c r="AC2281" i="18"/>
  <c r="AC2319" i="18"/>
  <c r="AC2364" i="18"/>
  <c r="AC2384" i="18"/>
  <c r="AC2438" i="18"/>
  <c r="AC2510" i="18"/>
  <c r="AC2056" i="18"/>
  <c r="AC2066" i="18"/>
  <c r="AC2225" i="18"/>
  <c r="AC2297" i="18"/>
  <c r="AC2313" i="18"/>
  <c r="AC2329" i="18"/>
  <c r="AC2332" i="18"/>
  <c r="AC2358" i="18"/>
  <c r="AC2374" i="18"/>
  <c r="AC2416" i="18"/>
  <c r="AC2432" i="18"/>
  <c r="AC2448" i="18"/>
  <c r="AC2457" i="18"/>
  <c r="AC1925" i="18"/>
  <c r="AC1999" i="18"/>
  <c r="AC2101" i="18"/>
  <c r="AC2135" i="18"/>
  <c r="AC2183" i="18"/>
  <c r="AC2245" i="18"/>
  <c r="AC2317" i="18"/>
  <c r="AC2461" i="18"/>
  <c r="AC2513" i="18"/>
  <c r="AC1938" i="18"/>
  <c r="AC1943" i="18"/>
  <c r="AC1976" i="18"/>
  <c r="AC2019" i="18"/>
  <c r="AC2122" i="18"/>
  <c r="AC2159" i="18"/>
  <c r="AC2177" i="18"/>
  <c r="AC2195" i="18"/>
  <c r="AC2249" i="18"/>
  <c r="AC2273" i="18"/>
  <c r="AC2289" i="18"/>
  <c r="AC2338" i="18"/>
  <c r="AC2414" i="18"/>
  <c r="AC2430" i="18"/>
  <c r="AC2446" i="18"/>
  <c r="AC2464" i="18"/>
  <c r="AC2470" i="18"/>
  <c r="AC2496" i="18"/>
  <c r="AC2508" i="18"/>
  <c r="AC1735" i="18"/>
  <c r="AC1744" i="18"/>
  <c r="AC1763" i="18"/>
  <c r="AC1765" i="18"/>
  <c r="AC1773" i="18"/>
  <c r="AC1778" i="18"/>
  <c r="AC1784" i="18"/>
  <c r="AC1800" i="18"/>
  <c r="AC1802" i="18"/>
  <c r="AC1829" i="18"/>
  <c r="AC1834" i="18"/>
  <c r="AC1932" i="18"/>
  <c r="AC1955" i="18"/>
  <c r="AC1958" i="18"/>
  <c r="AC2003" i="18"/>
  <c r="AC2014" i="18"/>
  <c r="AC2032" i="18"/>
  <c r="AC2035" i="18"/>
  <c r="AC2064" i="18"/>
  <c r="AC2211" i="18"/>
  <c r="AC2237" i="18"/>
  <c r="AC2252" i="18"/>
  <c r="AC2261" i="18"/>
  <c r="AC2276" i="18"/>
  <c r="AC2305" i="18"/>
  <c r="AC2321" i="18"/>
  <c r="AC2324" i="18"/>
  <c r="AC2382" i="18"/>
  <c r="AC2406" i="18"/>
  <c r="AC2409" i="18"/>
  <c r="AC2424" i="18"/>
  <c r="AC2440" i="18"/>
  <c r="AC2502" i="18"/>
  <c r="AC2517" i="18"/>
  <c r="AC2529" i="18"/>
  <c r="AC1908" i="18"/>
  <c r="AC2102" i="18"/>
  <c r="AC2488" i="18"/>
  <c r="AC2511" i="18"/>
  <c r="AC1810" i="18"/>
  <c r="AC1936" i="18"/>
  <c r="AC2030" i="18"/>
  <c r="AC2062" i="18"/>
  <c r="AC2071" i="18"/>
  <c r="AC2088" i="18"/>
  <c r="AC2099" i="18"/>
  <c r="AC2131" i="18"/>
  <c r="AC2166" i="18"/>
  <c r="AC2187" i="18"/>
  <c r="AC2250" i="18"/>
  <c r="AC2274" i="18"/>
  <c r="AC2345" i="18"/>
  <c r="AC11" i="18"/>
  <c r="AD1227" i="18" s="1"/>
  <c r="AC27" i="18"/>
  <c r="AC32" i="18"/>
  <c r="AC33" i="18"/>
  <c r="AC45" i="18"/>
  <c r="AD442" i="18" s="1"/>
  <c r="AC52" i="18"/>
  <c r="AC58" i="18"/>
  <c r="AC15" i="18"/>
  <c r="AC19" i="18"/>
  <c r="AC37" i="18"/>
  <c r="AC25" i="18"/>
  <c r="AD356" i="18" s="1"/>
  <c r="AC29" i="18"/>
  <c r="AC48" i="18"/>
  <c r="AD348" i="18" s="1"/>
  <c r="AC49" i="18"/>
  <c r="AD391" i="18" s="1"/>
  <c r="AC65" i="18"/>
  <c r="AC73" i="18"/>
  <c r="AC81" i="18"/>
  <c r="AC380" i="18"/>
  <c r="AC391" i="18"/>
  <c r="AC349" i="18"/>
  <c r="AC389" i="18"/>
  <c r="AC67" i="18"/>
  <c r="AC75" i="18"/>
  <c r="AC91" i="18"/>
  <c r="AC99" i="18"/>
  <c r="AC107" i="18"/>
  <c r="AC115" i="18"/>
  <c r="AC123" i="18"/>
  <c r="AC131" i="18"/>
  <c r="AC139" i="18"/>
  <c r="AC147" i="18"/>
  <c r="AC155" i="18"/>
  <c r="AC163" i="18"/>
  <c r="AC171" i="18"/>
  <c r="AC179" i="18"/>
  <c r="AC187" i="18"/>
  <c r="AC195" i="18"/>
  <c r="AC203" i="18"/>
  <c r="AC211" i="18"/>
  <c r="AC219" i="18"/>
  <c r="AC227" i="18"/>
  <c r="AC235" i="18"/>
  <c r="AC243" i="18"/>
  <c r="AC251" i="18"/>
  <c r="AC259" i="18"/>
  <c r="AC267" i="18"/>
  <c r="AC275" i="18"/>
  <c r="AC283" i="18"/>
  <c r="AC291" i="18"/>
  <c r="AC299" i="18"/>
  <c r="AC307" i="18"/>
  <c r="AC315" i="18"/>
  <c r="AC323" i="18"/>
  <c r="AC333" i="18"/>
  <c r="AC372" i="18"/>
  <c r="AC402" i="18"/>
  <c r="AC410" i="18"/>
  <c r="AC418" i="18"/>
  <c r="AC93" i="18"/>
  <c r="AC101" i="18"/>
  <c r="AC109" i="18"/>
  <c r="AC117" i="18"/>
  <c r="AC125" i="18"/>
  <c r="AC133" i="18"/>
  <c r="AC141" i="18"/>
  <c r="AC149" i="18"/>
  <c r="AC157" i="18"/>
  <c r="AC165" i="18"/>
  <c r="AC173" i="18"/>
  <c r="AC181" i="18"/>
  <c r="AC189" i="18"/>
  <c r="AC197" i="18"/>
  <c r="AC205" i="18"/>
  <c r="AC213" i="18"/>
  <c r="AC221" i="18"/>
  <c r="AC229" i="18"/>
  <c r="AC237" i="18"/>
  <c r="AC245" i="18"/>
  <c r="AC253" i="18"/>
  <c r="AC261" i="18"/>
  <c r="AC269" i="18"/>
  <c r="AC277" i="18"/>
  <c r="AC285" i="18"/>
  <c r="AC293" i="18"/>
  <c r="AC301" i="18"/>
  <c r="AC309" i="18"/>
  <c r="AC317" i="18"/>
  <c r="AC325" i="18"/>
  <c r="AC362" i="18"/>
  <c r="AC364" i="18"/>
  <c r="AC383" i="18"/>
  <c r="AC397" i="18"/>
  <c r="AC426" i="18"/>
  <c r="AC114" i="18"/>
  <c r="AC194" i="18"/>
  <c r="AC202" i="18"/>
  <c r="AC354" i="18"/>
  <c r="AC356" i="18"/>
  <c r="AC373" i="18"/>
  <c r="AC405" i="18"/>
  <c r="AC413" i="18"/>
  <c r="AC421" i="18"/>
  <c r="AC434" i="18"/>
  <c r="AC442" i="18"/>
  <c r="AC450" i="18"/>
  <c r="AC95" i="18"/>
  <c r="AC103" i="18"/>
  <c r="AC111" i="18"/>
  <c r="AC119" i="18"/>
  <c r="AC127" i="18"/>
  <c r="AC135" i="18"/>
  <c r="AC143" i="18"/>
  <c r="AC151" i="18"/>
  <c r="AC159" i="18"/>
  <c r="AC167" i="18"/>
  <c r="AC175" i="18"/>
  <c r="AC183" i="18"/>
  <c r="AC191" i="18"/>
  <c r="AC199" i="18"/>
  <c r="AC207" i="18"/>
  <c r="AC215" i="18"/>
  <c r="AC223" i="18"/>
  <c r="AC231" i="18"/>
  <c r="AC239" i="18"/>
  <c r="AC247" i="18"/>
  <c r="AC255" i="18"/>
  <c r="AC263" i="18"/>
  <c r="AC271" i="18"/>
  <c r="AC279" i="18"/>
  <c r="AC287" i="18"/>
  <c r="AC295" i="18"/>
  <c r="AC303" i="18"/>
  <c r="AC311" i="18"/>
  <c r="AC319" i="18"/>
  <c r="AC327" i="18"/>
  <c r="AC336" i="18"/>
  <c r="AC338" i="18"/>
  <c r="AC340" i="18"/>
  <c r="AC344" i="18"/>
  <c r="AC346" i="18"/>
  <c r="AC348" i="18"/>
  <c r="AC375" i="18"/>
  <c r="AC386" i="18"/>
  <c r="AC429" i="18"/>
  <c r="AC458" i="18"/>
  <c r="AC332" i="18"/>
  <c r="AC437" i="18"/>
  <c r="AC445" i="18"/>
  <c r="AC453" i="18"/>
  <c r="AC466" i="18"/>
  <c r="AC474" i="18"/>
  <c r="AC482" i="18"/>
  <c r="AC490" i="18"/>
  <c r="AC498" i="18"/>
  <c r="AC506" i="18"/>
  <c r="AC514" i="18"/>
  <c r="AC522" i="18"/>
  <c r="AC530" i="18"/>
  <c r="AC538" i="18"/>
  <c r="AC546" i="18"/>
  <c r="AC554" i="18"/>
  <c r="AC562" i="18"/>
  <c r="AC570" i="18"/>
  <c r="AC578" i="18"/>
  <c r="AC586" i="18"/>
  <c r="AC594" i="18"/>
  <c r="AC602" i="18"/>
  <c r="AC610" i="18"/>
  <c r="AC618" i="18"/>
  <c r="AC626" i="18"/>
  <c r="AC634" i="18"/>
  <c r="AC642" i="18"/>
  <c r="AC650" i="18"/>
  <c r="AC658" i="18"/>
  <c r="AC666" i="18"/>
  <c r="AC674" i="18"/>
  <c r="AC682" i="18"/>
  <c r="AC690" i="18"/>
  <c r="AC698" i="18"/>
  <c r="AC706" i="18"/>
  <c r="AC714" i="18"/>
  <c r="AC722" i="18"/>
  <c r="AC730" i="18"/>
  <c r="AC738" i="18"/>
  <c r="AC746" i="18"/>
  <c r="AC754" i="18"/>
  <c r="AC762" i="18"/>
  <c r="AC770" i="18"/>
  <c r="AC776" i="18"/>
  <c r="AC781" i="18"/>
  <c r="AC399" i="18"/>
  <c r="AC407" i="18"/>
  <c r="AC415" i="18"/>
  <c r="AC423" i="18"/>
  <c r="AC431" i="18"/>
  <c r="AC439" i="18"/>
  <c r="AC447" i="18"/>
  <c r="AC455" i="18"/>
  <c r="AC463" i="18"/>
  <c r="AC471" i="18"/>
  <c r="AC479" i="18"/>
  <c r="AC487" i="18"/>
  <c r="AC495" i="18"/>
  <c r="AC503" i="18"/>
  <c r="AC511" i="18"/>
  <c r="AC519" i="18"/>
  <c r="AC527" i="18"/>
  <c r="AC543" i="18"/>
  <c r="AC551" i="18"/>
  <c r="AC559" i="18"/>
  <c r="AC567" i="18"/>
  <c r="AC575" i="18"/>
  <c r="AC583" i="18"/>
  <c r="AC591" i="18"/>
  <c r="AC599" i="18"/>
  <c r="AC607" i="18"/>
  <c r="AC615" i="18"/>
  <c r="AC623" i="18"/>
  <c r="AC631" i="18"/>
  <c r="AC639" i="18"/>
  <c r="AC647" i="18"/>
  <c r="AC655" i="18"/>
  <c r="AC663" i="18"/>
  <c r="AC671" i="18"/>
  <c r="AC679" i="18"/>
  <c r="AC687" i="18"/>
  <c r="AC695" i="18"/>
  <c r="AC703" i="18"/>
  <c r="AC711" i="18"/>
  <c r="AC719" i="18"/>
  <c r="AC727" i="18"/>
  <c r="AC735" i="18"/>
  <c r="AC743" i="18"/>
  <c r="AC751" i="18"/>
  <c r="AC759" i="18"/>
  <c r="AC768" i="18"/>
  <c r="AC784" i="18"/>
  <c r="AC789" i="18"/>
  <c r="AC797" i="18"/>
  <c r="AC805" i="18"/>
  <c r="AC388" i="18"/>
  <c r="AC396" i="18"/>
  <c r="AC404" i="18"/>
  <c r="AC412" i="18"/>
  <c r="AC420" i="18"/>
  <c r="AC428" i="18"/>
  <c r="AC436" i="18"/>
  <c r="AC444" i="18"/>
  <c r="AC452" i="18"/>
  <c r="AC460" i="18"/>
  <c r="AC468" i="18"/>
  <c r="AC476" i="18"/>
  <c r="AC484" i="18"/>
  <c r="AC492" i="18"/>
  <c r="AC500" i="18"/>
  <c r="AC508" i="18"/>
  <c r="AC516" i="18"/>
  <c r="AC524" i="18"/>
  <c r="AC532" i="18"/>
  <c r="AC540" i="18"/>
  <c r="AC548" i="18"/>
  <c r="AC556" i="18"/>
  <c r="AC564" i="18"/>
  <c r="AC572" i="18"/>
  <c r="AC580" i="18"/>
  <c r="AC588" i="18"/>
  <c r="AC596" i="18"/>
  <c r="AC604" i="18"/>
  <c r="AC612" i="18"/>
  <c r="AC620" i="18"/>
  <c r="AC628" i="18"/>
  <c r="AC636" i="18"/>
  <c r="AC644" i="18"/>
  <c r="AC652" i="18"/>
  <c r="AC660" i="18"/>
  <c r="AC668" i="18"/>
  <c r="AC676" i="18"/>
  <c r="AC684" i="18"/>
  <c r="AC692" i="18"/>
  <c r="AC700" i="18"/>
  <c r="AC708" i="18"/>
  <c r="AC716" i="18"/>
  <c r="AC724" i="18"/>
  <c r="AC732" i="18"/>
  <c r="AC740" i="18"/>
  <c r="AC748" i="18"/>
  <c r="AC756" i="18"/>
  <c r="AC764" i="18"/>
  <c r="AC792" i="18"/>
  <c r="AC800" i="18"/>
  <c r="AC813" i="18"/>
  <c r="AC337" i="18"/>
  <c r="AC345" i="18"/>
  <c r="AC353" i="18"/>
  <c r="AC361" i="18"/>
  <c r="AC369" i="18"/>
  <c r="AC377" i="18"/>
  <c r="AC385" i="18"/>
  <c r="AC393" i="18"/>
  <c r="AC401" i="18"/>
  <c r="AC409" i="18"/>
  <c r="AC417" i="18"/>
  <c r="AC425" i="18"/>
  <c r="AC433" i="18"/>
  <c r="AC441" i="18"/>
  <c r="AC449" i="18"/>
  <c r="AC457" i="18"/>
  <c r="AC465" i="18"/>
  <c r="AC473" i="18"/>
  <c r="AC481" i="18"/>
  <c r="AC489" i="18"/>
  <c r="AC497" i="18"/>
  <c r="AC505" i="18"/>
  <c r="AC513" i="18"/>
  <c r="AC521" i="18"/>
  <c r="AC529" i="18"/>
  <c r="AC537" i="18"/>
  <c r="AC545" i="18"/>
  <c r="AC553" i="18"/>
  <c r="AC561" i="18"/>
  <c r="AC569" i="18"/>
  <c r="AC577" i="18"/>
  <c r="AC585" i="18"/>
  <c r="AC593" i="18"/>
  <c r="AC601" i="18"/>
  <c r="AC609" i="18"/>
  <c r="AC617" i="18"/>
  <c r="AC625" i="18"/>
  <c r="AC633" i="18"/>
  <c r="AC641" i="18"/>
  <c r="AC649" i="18"/>
  <c r="AC657" i="18"/>
  <c r="AC665" i="18"/>
  <c r="AC673" i="18"/>
  <c r="AC681" i="18"/>
  <c r="AC689" i="18"/>
  <c r="AC697" i="18"/>
  <c r="AC705" i="18"/>
  <c r="AC713" i="18"/>
  <c r="AC721" i="18"/>
  <c r="AC729" i="18"/>
  <c r="AC737" i="18"/>
  <c r="AC745" i="18"/>
  <c r="AC808" i="18"/>
  <c r="AC821" i="18"/>
  <c r="AC638" i="18"/>
  <c r="AC646" i="18"/>
  <c r="AC662" i="18"/>
  <c r="AC670" i="18"/>
  <c r="AC678" i="18"/>
  <c r="AC686" i="18"/>
  <c r="AC694" i="18"/>
  <c r="AC702" i="18"/>
  <c r="AC710" i="18"/>
  <c r="AC718" i="18"/>
  <c r="AC726" i="18"/>
  <c r="AC734" i="18"/>
  <c r="AC742" i="18"/>
  <c r="AC750" i="18"/>
  <c r="AC758" i="18"/>
  <c r="AC773" i="18"/>
  <c r="AC816" i="18"/>
  <c r="AC829" i="18"/>
  <c r="AC869" i="18"/>
  <c r="AC824" i="18"/>
  <c r="AC837" i="18"/>
  <c r="AC845" i="18"/>
  <c r="AC853" i="18"/>
  <c r="AC861" i="18"/>
  <c r="AC1163" i="18"/>
  <c r="AC1211" i="18"/>
  <c r="AC1139" i="18"/>
  <c r="AC877" i="18"/>
  <c r="AC885" i="18"/>
  <c r="AC893" i="18"/>
  <c r="AC901" i="18"/>
  <c r="AC909" i="18"/>
  <c r="AC917" i="18"/>
  <c r="AC925" i="18"/>
  <c r="AC933" i="18"/>
  <c r="AC941" i="18"/>
  <c r="AC949" i="18"/>
  <c r="AC957" i="18"/>
  <c r="AC965" i="18"/>
  <c r="AC973" i="18"/>
  <c r="AC981" i="18"/>
  <c r="AC989" i="18"/>
  <c r="AC997" i="18"/>
  <c r="AC1005" i="18"/>
  <c r="AC1013" i="18"/>
  <c r="AC1021" i="18"/>
  <c r="AC1029" i="18"/>
  <c r="AC1037" i="18"/>
  <c r="AC1045" i="18"/>
  <c r="AC1053" i="18"/>
  <c r="AC1061" i="18"/>
  <c r="AC1069" i="18"/>
  <c r="AC1077" i="18"/>
  <c r="AC1085" i="18"/>
  <c r="AC1093" i="18"/>
  <c r="AC1101" i="18"/>
  <c r="AC1109" i="18"/>
  <c r="AC1117" i="18"/>
  <c r="AC1125" i="18"/>
  <c r="AC1130" i="18"/>
  <c r="AC1132" i="18"/>
  <c r="AC1143" i="18"/>
  <c r="AC1154" i="18"/>
  <c r="AC1156" i="18"/>
  <c r="AC1193" i="18"/>
  <c r="AC1195" i="18"/>
  <c r="AC1217" i="18"/>
  <c r="AC1219" i="18"/>
  <c r="AC1230" i="18"/>
  <c r="AC1244" i="18"/>
  <c r="AC778" i="18"/>
  <c r="AC786" i="18"/>
  <c r="AC794" i="18"/>
  <c r="AC802" i="18"/>
  <c r="AC810" i="18"/>
  <c r="AC818" i="18"/>
  <c r="AC826" i="18"/>
  <c r="AC834" i="18"/>
  <c r="AC842" i="18"/>
  <c r="AC850" i="18"/>
  <c r="AC858" i="18"/>
  <c r="AC866" i="18"/>
  <c r="AC874" i="18"/>
  <c r="AC882" i="18"/>
  <c r="AC890" i="18"/>
  <c r="AC898" i="18"/>
  <c r="AC906" i="18"/>
  <c r="AC914" i="18"/>
  <c r="AC922" i="18"/>
  <c r="AC930" i="18"/>
  <c r="AC938" i="18"/>
  <c r="AC946" i="18"/>
  <c r="AC954" i="18"/>
  <c r="AC962" i="18"/>
  <c r="AC970" i="18"/>
  <c r="AC978" i="18"/>
  <c r="AC986" i="18"/>
  <c r="AC994" i="18"/>
  <c r="AC1002" i="18"/>
  <c r="AC1010" i="18"/>
  <c r="AC1018" i="18"/>
  <c r="AC1026" i="18"/>
  <c r="AC1034" i="18"/>
  <c r="AC1042" i="18"/>
  <c r="AC1050" i="18"/>
  <c r="AC1058" i="18"/>
  <c r="AC1066" i="18"/>
  <c r="AC1074" i="18"/>
  <c r="AC1082" i="18"/>
  <c r="AC1090" i="18"/>
  <c r="AC1098" i="18"/>
  <c r="AC1106" i="18"/>
  <c r="AC1114" i="18"/>
  <c r="AC1122" i="18"/>
  <c r="AC1145" i="18"/>
  <c r="AC1147" i="18"/>
  <c r="AC1169" i="18"/>
  <c r="AC1171" i="18"/>
  <c r="AC1182" i="18"/>
  <c r="AC1186" i="18"/>
  <c r="AC1188" i="18"/>
  <c r="AC1199" i="18"/>
  <c r="AC1206" i="18"/>
  <c r="AC1223" i="18"/>
  <c r="AC1234" i="18"/>
  <c r="AC1236" i="18"/>
  <c r="AC1255" i="18"/>
  <c r="AC783" i="18"/>
  <c r="AC791" i="18"/>
  <c r="AC799" i="18"/>
  <c r="AC839" i="18"/>
  <c r="AC847" i="18"/>
  <c r="AC855" i="18"/>
  <c r="AC863" i="18"/>
  <c r="AC911" i="18"/>
  <c r="AC919" i="18"/>
  <c r="AC951" i="18"/>
  <c r="AC967" i="18"/>
  <c r="AC975" i="18"/>
  <c r="AC991" i="18"/>
  <c r="AC999" i="18"/>
  <c r="AC1031" i="18"/>
  <c r="AC1039" i="18"/>
  <c r="AC1047" i="18"/>
  <c r="AC1055" i="18"/>
  <c r="AC1063" i="18"/>
  <c r="AC1071" i="18"/>
  <c r="AC1087" i="18"/>
  <c r="AC1111" i="18"/>
  <c r="AC1119" i="18"/>
  <c r="AC1127" i="18"/>
  <c r="AC1134" i="18"/>
  <c r="AC1151" i="18"/>
  <c r="AC1158" i="18"/>
  <c r="AC1162" i="18"/>
  <c r="AC1164" i="18"/>
  <c r="AC1175" i="18"/>
  <c r="AC1210" i="18"/>
  <c r="AC1212" i="18"/>
  <c r="AC1225" i="18"/>
  <c r="AC1227" i="18"/>
  <c r="AC1242" i="18"/>
  <c r="AC1251" i="18"/>
  <c r="AC1263" i="18"/>
  <c r="AC1271" i="18"/>
  <c r="AC1179" i="18"/>
  <c r="AC1190" i="18"/>
  <c r="AC1203" i="18"/>
  <c r="AC1238" i="18"/>
  <c r="AC1279" i="18"/>
  <c r="AC1303" i="18"/>
  <c r="AC1131" i="18"/>
  <c r="AC1155" i="18"/>
  <c r="AC1287" i="18"/>
  <c r="AC1295" i="18"/>
  <c r="AC1142" i="18"/>
  <c r="AC1187" i="18"/>
  <c r="AC1235" i="18"/>
  <c r="AC1243" i="18"/>
  <c r="AC1252" i="18"/>
  <c r="AC1259" i="18"/>
  <c r="AC1274" i="18"/>
  <c r="AC1441" i="18"/>
  <c r="AC1500" i="18"/>
  <c r="AC1517" i="18"/>
  <c r="AC1564" i="18"/>
  <c r="AC1572" i="18"/>
  <c r="AC1580" i="18"/>
  <c r="AC1588" i="18"/>
  <c r="AC1596" i="18"/>
  <c r="AC1604" i="18"/>
  <c r="AC1612" i="18"/>
  <c r="AC1620" i="18"/>
  <c r="AC1377" i="18"/>
  <c r="AC1524" i="18"/>
  <c r="AC1311" i="18"/>
  <c r="AC1319" i="18"/>
  <c r="AC1327" i="18"/>
  <c r="AC1335" i="18"/>
  <c r="AC1343" i="18"/>
  <c r="AC1351" i="18"/>
  <c r="AC1359" i="18"/>
  <c r="AC1364" i="18"/>
  <c r="AC1368" i="18"/>
  <c r="AC1370" i="18"/>
  <c r="AC1381" i="18"/>
  <c r="AC1388" i="18"/>
  <c r="AC1399" i="18"/>
  <c r="AC1401" i="18"/>
  <c r="AC1412" i="18"/>
  <c r="AC1423" i="18"/>
  <c r="AC1425" i="18"/>
  <c r="AC1447" i="18"/>
  <c r="AC1449" i="18"/>
  <c r="AC1460" i="18"/>
  <c r="AC1471" i="18"/>
  <c r="AC1473" i="18"/>
  <c r="AC1501" i="18"/>
  <c r="AC1628" i="18"/>
  <c r="AC1652" i="18"/>
  <c r="AC1738" i="18"/>
  <c r="AC1260" i="18"/>
  <c r="AC1268" i="18"/>
  <c r="AC1276" i="18"/>
  <c r="AC1284" i="18"/>
  <c r="AC1292" i="18"/>
  <c r="AC1300" i="18"/>
  <c r="AC1308" i="18"/>
  <c r="AC1316" i="18"/>
  <c r="AC1324" i="18"/>
  <c r="AC1332" i="18"/>
  <c r="AC1340" i="18"/>
  <c r="AC1348" i="18"/>
  <c r="AC1356" i="18"/>
  <c r="AC1392" i="18"/>
  <c r="AC1394" i="18"/>
  <c r="AC1405" i="18"/>
  <c r="AC1416" i="18"/>
  <c r="AC1418" i="18"/>
  <c r="AC1429" i="18"/>
  <c r="AC1436" i="18"/>
  <c r="AC1453" i="18"/>
  <c r="AC1464" i="18"/>
  <c r="AC1466" i="18"/>
  <c r="AC1477" i="18"/>
  <c r="AC1508" i="18"/>
  <c r="AC1525" i="18"/>
  <c r="AC1701" i="18"/>
  <c r="AC1713" i="18"/>
  <c r="AC1745" i="18"/>
  <c r="AC1361" i="18"/>
  <c r="AC1372" i="18"/>
  <c r="AC1385" i="18"/>
  <c r="AC1409" i="18"/>
  <c r="AC1457" i="18"/>
  <c r="AC1481" i="18"/>
  <c r="AC1489" i="18"/>
  <c r="AC1497" i="18"/>
  <c r="AC1520" i="18"/>
  <c r="AC1532" i="18"/>
  <c r="AC1636" i="18"/>
  <c r="AC1660" i="18"/>
  <c r="AC1720" i="18"/>
  <c r="AC1433" i="18"/>
  <c r="AC1509" i="18"/>
  <c r="AC1540" i="18"/>
  <c r="AC1548" i="18"/>
  <c r="AC1668" i="18"/>
  <c r="AC1734" i="18"/>
  <c r="AC1756" i="18"/>
  <c r="AC1267" i="18"/>
  <c r="AC1275" i="18"/>
  <c r="AC1283" i="18"/>
  <c r="AC1291" i="18"/>
  <c r="AC1299" i="18"/>
  <c r="AC1307" i="18"/>
  <c r="AC1315" i="18"/>
  <c r="AC1323" i="18"/>
  <c r="AD1377" i="18" s="1"/>
  <c r="AC1331" i="18"/>
  <c r="AC1339" i="18"/>
  <c r="AC1347" i="18"/>
  <c r="AC1355" i="18"/>
  <c r="AC1367" i="18"/>
  <c r="AC1369" i="18"/>
  <c r="AC1400" i="18"/>
  <c r="AC1402" i="18"/>
  <c r="AC1424" i="18"/>
  <c r="AC1426" i="18"/>
  <c r="AC1437" i="18"/>
  <c r="AC1444" i="18"/>
  <c r="AC1448" i="18"/>
  <c r="AC1450" i="18"/>
  <c r="AC1472" i="18"/>
  <c r="AC1474" i="18"/>
  <c r="AC1504" i="18"/>
  <c r="AC1516" i="18"/>
  <c r="AC1556" i="18"/>
  <c r="AC1676" i="18"/>
  <c r="AC1694" i="18"/>
  <c r="AC1380" i="18"/>
  <c r="AC1393" i="18"/>
  <c r="AC1417" i="18"/>
  <c r="AC1465" i="18"/>
  <c r="AC1528" i="18"/>
  <c r="AC1644" i="18"/>
  <c r="AC1684" i="18"/>
  <c r="AC1727" i="18"/>
  <c r="AC1766" i="18"/>
  <c r="AC1774" i="18"/>
  <c r="AC1544" i="18"/>
  <c r="AC1568" i="18"/>
  <c r="AC1576" i="18"/>
  <c r="AC1584" i="18"/>
  <c r="AC1592" i="18"/>
  <c r="AC1600" i="18"/>
  <c r="AC1608" i="18"/>
  <c r="AC1664" i="18"/>
  <c r="AC1672" i="18"/>
  <c r="AC1680" i="18"/>
  <c r="AC1688" i="18"/>
  <c r="AC1700" i="18"/>
  <c r="AC1757" i="18"/>
  <c r="AC1759" i="18"/>
  <c r="AC1770" i="18"/>
  <c r="AC1781" i="18"/>
  <c r="AC1783" i="18"/>
  <c r="AC1794" i="18"/>
  <c r="AC1796" i="18"/>
  <c r="AC1533" i="18"/>
  <c r="AC1541" i="18"/>
  <c r="AC1549" i="18"/>
  <c r="AC1557" i="18"/>
  <c r="AC1565" i="18"/>
  <c r="AC1573" i="18"/>
  <c r="AC1581" i="18"/>
  <c r="AC1589" i="18"/>
  <c r="AC1597" i="18"/>
  <c r="AC1605" i="18"/>
  <c r="AC1613" i="18"/>
  <c r="AC1621" i="18"/>
  <c r="AC1629" i="18"/>
  <c r="AC1637" i="18"/>
  <c r="AC1645" i="18"/>
  <c r="AC1653" i="18"/>
  <c r="AC1661" i="18"/>
  <c r="AC1669" i="18"/>
  <c r="AC1677" i="18"/>
  <c r="AC1685" i="18"/>
  <c r="AC1690" i="18"/>
  <c r="AC1709" i="18"/>
  <c r="AC1721" i="18"/>
  <c r="AC1728" i="18"/>
  <c r="AC1730" i="18"/>
  <c r="AC1737" i="18"/>
  <c r="AC1748" i="18"/>
  <c r="AC1750" i="18"/>
  <c r="AC1805" i="18"/>
  <c r="AC1807" i="18"/>
  <c r="AC1823" i="18"/>
  <c r="AC1788" i="18"/>
  <c r="AC1799" i="18"/>
  <c r="AC1758" i="18"/>
  <c r="AC1812" i="18"/>
  <c r="AC1831" i="18"/>
  <c r="AC1505" i="18"/>
  <c r="AC1513" i="18"/>
  <c r="AC1521" i="18"/>
  <c r="AC1529" i="18"/>
  <c r="AC1537" i="18"/>
  <c r="AC1545" i="18"/>
  <c r="AC1553" i="18"/>
  <c r="AC1561" i="18"/>
  <c r="AC1569" i="18"/>
  <c r="AC1577" i="18"/>
  <c r="AC1585" i="18"/>
  <c r="AC1593" i="18"/>
  <c r="AC1601" i="18"/>
  <c r="AC1609" i="18"/>
  <c r="AC1617" i="18"/>
  <c r="AC1625" i="18"/>
  <c r="AC1633" i="18"/>
  <c r="AC1641" i="18"/>
  <c r="AC1649" i="18"/>
  <c r="AC1657" i="18"/>
  <c r="AC1665" i="18"/>
  <c r="AC1673" i="18"/>
  <c r="AC1681" i="18"/>
  <c r="AC1689" i="18"/>
  <c r="AC1696" i="18"/>
  <c r="AC1703" i="18"/>
  <c r="AC1708" i="18"/>
  <c r="AC1722" i="18"/>
  <c r="AC1749" i="18"/>
  <c r="AC1751" i="18"/>
  <c r="AC1762" i="18"/>
  <c r="AC1769" i="18"/>
  <c r="AC1780" i="18"/>
  <c r="AC1789" i="18"/>
  <c r="AC1791" i="18"/>
  <c r="AC1742" i="18"/>
  <c r="AC1804" i="18"/>
  <c r="AC1921" i="18"/>
  <c r="AC1945" i="18"/>
  <c r="AC2044" i="18"/>
  <c r="AC1949" i="18"/>
  <c r="AC1956" i="18"/>
  <c r="AC1969" i="18"/>
  <c r="AC2036" i="18"/>
  <c r="AC2052" i="18"/>
  <c r="AC1842" i="18"/>
  <c r="AC1850" i="18"/>
  <c r="AC1858" i="18"/>
  <c r="AC1866" i="18"/>
  <c r="AC1874" i="18"/>
  <c r="AC1882" i="18"/>
  <c r="AC1890" i="18"/>
  <c r="AC1898" i="18"/>
  <c r="AC1912" i="18"/>
  <c r="AC1914" i="18"/>
  <c r="AC1927" i="18"/>
  <c r="AC1929" i="18"/>
  <c r="AC1960" i="18"/>
  <c r="AC1962" i="18"/>
  <c r="AC1973" i="18"/>
  <c r="AC1980" i="18"/>
  <c r="AC1984" i="18"/>
  <c r="AC1986" i="18"/>
  <c r="AC2024" i="18"/>
  <c r="AC2026" i="18"/>
  <c r="AC2028" i="18"/>
  <c r="AC1839" i="18"/>
  <c r="AC1847" i="18"/>
  <c r="AC1855" i="18"/>
  <c r="AC1863" i="18"/>
  <c r="AC1871" i="18"/>
  <c r="AC1879" i="18"/>
  <c r="AC1887" i="18"/>
  <c r="AC1895" i="18"/>
  <c r="AC1903" i="18"/>
  <c r="AC1905" i="18"/>
  <c r="AC1933" i="18"/>
  <c r="AC1940" i="18"/>
  <c r="AC1951" i="18"/>
  <c r="AD1953" i="18"/>
  <c r="AC1953" i="18"/>
  <c r="AC1988" i="18"/>
  <c r="AC1992" i="18"/>
  <c r="AC1994" i="18"/>
  <c r="AC1996" i="18"/>
  <c r="AC2000" i="18"/>
  <c r="AC2002" i="18"/>
  <c r="AC2004" i="18"/>
  <c r="AC2008" i="18"/>
  <c r="AC2010" i="18"/>
  <c r="AC2012" i="18"/>
  <c r="AC2020" i="18"/>
  <c r="AD2053" i="18"/>
  <c r="AC2053" i="18"/>
  <c r="AC2061" i="18"/>
  <c r="AC1820" i="18"/>
  <c r="AC1828" i="18"/>
  <c r="AC1836" i="18"/>
  <c r="AC1844" i="18"/>
  <c r="AC1852" i="18"/>
  <c r="AC1860" i="18"/>
  <c r="AC1868" i="18"/>
  <c r="AC1876" i="18"/>
  <c r="AC1884" i="18"/>
  <c r="AC1892" i="18"/>
  <c r="AC1900" i="18"/>
  <c r="AC1909" i="18"/>
  <c r="AC1916" i="18"/>
  <c r="AC1920" i="18"/>
  <c r="AC1922" i="18"/>
  <c r="AC1944" i="18"/>
  <c r="AC1946" i="18"/>
  <c r="AC1957" i="18"/>
  <c r="AC1964" i="18"/>
  <c r="AC1975" i="18"/>
  <c r="AC1977" i="18"/>
  <c r="AC2037" i="18"/>
  <c r="AC1935" i="18"/>
  <c r="AC1937" i="18"/>
  <c r="AC1968" i="18"/>
  <c r="AC1970" i="18"/>
  <c r="AC1981" i="18"/>
  <c r="AC2029" i="18"/>
  <c r="AC2039" i="18"/>
  <c r="AC1782" i="18"/>
  <c r="AC1790" i="18"/>
  <c r="AC1798" i="18"/>
  <c r="AC1806" i="18"/>
  <c r="AC1814" i="18"/>
  <c r="AC1822" i="18"/>
  <c r="AC1830" i="18"/>
  <c r="AC1838" i="18"/>
  <c r="AC1846" i="18"/>
  <c r="AC1854" i="18"/>
  <c r="AC1862" i="18"/>
  <c r="AC1870" i="18"/>
  <c r="AC1878" i="18"/>
  <c r="AC1886" i="18"/>
  <c r="AC1894" i="18"/>
  <c r="AC1902" i="18"/>
  <c r="AC1911" i="18"/>
  <c r="AC1913" i="18"/>
  <c r="AC1924" i="18"/>
  <c r="AC1928" i="18"/>
  <c r="AC1930" i="18"/>
  <c r="AC1941" i="18"/>
  <c r="AC1948" i="18"/>
  <c r="AC1959" i="18"/>
  <c r="AC1961" i="18"/>
  <c r="AC1983" i="18"/>
  <c r="AC1985" i="18"/>
  <c r="AC1989" i="18"/>
  <c r="AC1997" i="18"/>
  <c r="AC2005" i="18"/>
  <c r="AC2013" i="18"/>
  <c r="AC2021" i="18"/>
  <c r="AC2031" i="18"/>
  <c r="AC1972" i="18"/>
  <c r="AC2023" i="18"/>
  <c r="AC2136" i="18"/>
  <c r="AC2160" i="18"/>
  <c r="AD2247" i="18"/>
  <c r="AC2247" i="18"/>
  <c r="AC2112" i="18"/>
  <c r="AC2069" i="18"/>
  <c r="AC2077" i="18"/>
  <c r="AC2085" i="18"/>
  <c r="AC2116" i="18"/>
  <c r="AC2127" i="18"/>
  <c r="AC2129" i="18"/>
  <c r="AC2142" i="18"/>
  <c r="AC2144" i="18"/>
  <c r="AC2188" i="18"/>
  <c r="AC2190" i="18"/>
  <c r="AC2199" i="18"/>
  <c r="AC2201" i="18"/>
  <c r="AC2212" i="18"/>
  <c r="AC2214" i="18"/>
  <c r="AC2223" i="18"/>
  <c r="AC2230" i="18"/>
  <c r="AC2120" i="18"/>
  <c r="AD2168" i="18"/>
  <c r="AC2168" i="18"/>
  <c r="AC2172" i="18"/>
  <c r="AC2180" i="18"/>
  <c r="AC2182" i="18"/>
  <c r="AC2206" i="18"/>
  <c r="AC2231" i="18"/>
  <c r="AD2238" i="18"/>
  <c r="AC2238" i="18"/>
  <c r="AC2060" i="18"/>
  <c r="AC2068" i="18"/>
  <c r="AC2076" i="18"/>
  <c r="AC2084" i="18"/>
  <c r="AC2094" i="18"/>
  <c r="AC2096" i="18"/>
  <c r="AC2107" i="18"/>
  <c r="AC2111" i="18"/>
  <c r="AC2113" i="18"/>
  <c r="AC2150" i="18"/>
  <c r="AC2152" i="18"/>
  <c r="AC2174" i="18"/>
  <c r="AC2191" i="18"/>
  <c r="AC2193" i="18"/>
  <c r="AC2204" i="18"/>
  <c r="AC2215" i="18"/>
  <c r="AC2217" i="18"/>
  <c r="AC1993" i="18"/>
  <c r="AC2001" i="18"/>
  <c r="AC2009" i="18"/>
  <c r="AC2017" i="18"/>
  <c r="AC2025" i="18"/>
  <c r="AC2033" i="18"/>
  <c r="AC2041" i="18"/>
  <c r="AC2049" i="18"/>
  <c r="AC2057" i="18"/>
  <c r="AC2065" i="18"/>
  <c r="AC2073" i="18"/>
  <c r="AC2081" i="18"/>
  <c r="AC2089" i="18"/>
  <c r="AC2100" i="18"/>
  <c r="AC2126" i="18"/>
  <c r="AC2128" i="18"/>
  <c r="AC2139" i="18"/>
  <c r="AC2143" i="18"/>
  <c r="AC2145" i="18"/>
  <c r="AC2156" i="18"/>
  <c r="AC2163" i="18"/>
  <c r="AC2239" i="18"/>
  <c r="AC2104" i="18"/>
  <c r="AC2115" i="18"/>
  <c r="AC2185" i="18"/>
  <c r="AC2198" i="18"/>
  <c r="AC2209" i="18"/>
  <c r="AC2222" i="18"/>
  <c r="AC2411" i="18"/>
  <c r="AC2531" i="18"/>
  <c r="AC2255" i="18"/>
  <c r="AC2263" i="18"/>
  <c r="AC2271" i="18"/>
  <c r="AC2279" i="18"/>
  <c r="AC2287" i="18"/>
  <c r="AC2295" i="18"/>
  <c r="AC2303" i="18"/>
  <c r="AC2363" i="18"/>
  <c r="AC2419" i="18"/>
  <c r="AC2427" i="18"/>
  <c r="AC2435" i="18"/>
  <c r="AC2443" i="18"/>
  <c r="AC2451" i="18"/>
  <c r="AC2339" i="18"/>
  <c r="AC2459" i="18"/>
  <c r="AC2355" i="18"/>
  <c r="AC2467" i="18"/>
  <c r="AC2246" i="18"/>
  <c r="AC2254" i="18"/>
  <c r="AC2262" i="18"/>
  <c r="AC2270" i="18"/>
  <c r="AC2278" i="18"/>
  <c r="AC2286" i="18"/>
  <c r="AC2294" i="18"/>
  <c r="AC2302" i="18"/>
  <c r="AC2310" i="18"/>
  <c r="AC2315" i="18"/>
  <c r="AC2347" i="18"/>
  <c r="AC2475" i="18"/>
  <c r="AC2283" i="18"/>
  <c r="AC2291" i="18"/>
  <c r="AC2299" i="18"/>
  <c r="AC2307" i="18"/>
  <c r="AC2483" i="18"/>
  <c r="AC2491" i="18"/>
  <c r="AC2499" i="18"/>
  <c r="AC2507" i="18"/>
  <c r="AC2176" i="18"/>
  <c r="AC2184" i="18"/>
  <c r="AC2192" i="18"/>
  <c r="AC2200" i="18"/>
  <c r="AC2208" i="18"/>
  <c r="AC2216" i="18"/>
  <c r="AC2224" i="18"/>
  <c r="AC2232" i="18"/>
  <c r="AC2240" i="18"/>
  <c r="AC2248" i="18"/>
  <c r="AC2256" i="18"/>
  <c r="AC2264" i="18"/>
  <c r="AC2272" i="18"/>
  <c r="AC2280" i="18"/>
  <c r="AC2288" i="18"/>
  <c r="AC2296" i="18"/>
  <c r="AC2304" i="18"/>
  <c r="AC2323" i="18"/>
  <c r="AC2515" i="18"/>
  <c r="AC2331" i="18"/>
  <c r="AD2371" i="18"/>
  <c r="AC2371" i="18"/>
  <c r="AC2379" i="18"/>
  <c r="AC2387" i="18"/>
  <c r="AC2395" i="18"/>
  <c r="AD2403" i="18"/>
  <c r="AC2403" i="18"/>
  <c r="AC2523" i="18"/>
  <c r="AC2312" i="18"/>
  <c r="AC2320" i="18"/>
  <c r="AC2328" i="18"/>
  <c r="AC2336" i="18"/>
  <c r="AC2344" i="18"/>
  <c r="AC2352" i="18"/>
  <c r="AC2360" i="18"/>
  <c r="AC2368" i="18"/>
  <c r="AC2376" i="18"/>
  <c r="AC2536" i="18"/>
  <c r="AC2325" i="18"/>
  <c r="AC2341" i="18"/>
  <c r="AC2349" i="18"/>
  <c r="AC2357" i="18"/>
  <c r="AC2365" i="18"/>
  <c r="AC2314" i="18"/>
  <c r="AC2354" i="18"/>
  <c r="AC2362" i="18"/>
  <c r="AC2370" i="18"/>
  <c r="AC2378" i="18"/>
  <c r="AC2386" i="18"/>
  <c r="AC2394" i="18"/>
  <c r="AC2402" i="18"/>
  <c r="AC2410" i="18"/>
  <c r="AC2418" i="18"/>
  <c r="AC2426" i="18"/>
  <c r="AC2434" i="18"/>
  <c r="AC2442" i="18"/>
  <c r="AC2450" i="18"/>
  <c r="AC2458" i="18"/>
  <c r="AC2466" i="18"/>
  <c r="AC2474" i="18"/>
  <c r="AC2482" i="18"/>
  <c r="AC2490" i="18"/>
  <c r="AC2498" i="18"/>
  <c r="AC2506" i="18"/>
  <c r="AC2514" i="18"/>
  <c r="AC2522" i="18"/>
  <c r="AC2530" i="18"/>
  <c r="AC2538" i="18"/>
  <c r="G9" i="6" l="1"/>
  <c r="AD3886" i="18"/>
  <c r="AD2900" i="18"/>
  <c r="AD3034" i="18"/>
  <c r="AD4038" i="18"/>
  <c r="AD3684" i="18"/>
  <c r="AD3024" i="18"/>
  <c r="AD3616" i="18"/>
  <c r="AD3621" i="18"/>
  <c r="AD3620" i="18"/>
  <c r="AD2921" i="18"/>
  <c r="AD3514" i="18"/>
  <c r="AD3560" i="18"/>
  <c r="AD4161" i="18"/>
  <c r="AD4040" i="18"/>
  <c r="AD3061" i="18"/>
  <c r="AD2980" i="18"/>
  <c r="AD2923" i="18"/>
  <c r="AD3641" i="18"/>
  <c r="AD3522" i="18"/>
  <c r="AD3598" i="18"/>
  <c r="AD3618" i="18"/>
  <c r="AD4042" i="18"/>
  <c r="AD3625" i="18"/>
  <c r="AD3005" i="18"/>
  <c r="AD2952" i="18"/>
  <c r="AD3511" i="18"/>
  <c r="AD4041" i="18"/>
  <c r="AD3627" i="18"/>
  <c r="AD4015" i="18"/>
  <c r="AD2927" i="18"/>
  <c r="AD4160" i="18"/>
  <c r="AD3038" i="18"/>
  <c r="AD3021" i="18"/>
  <c r="AD3184" i="18"/>
  <c r="AD3512" i="18"/>
  <c r="AD3765" i="18"/>
  <c r="AD2950" i="18"/>
  <c r="AD3251" i="18"/>
  <c r="AD4159" i="18"/>
  <c r="AD3515" i="18"/>
  <c r="AD3982" i="18"/>
  <c r="AD3037" i="18"/>
  <c r="AD3562" i="18"/>
  <c r="AD3224" i="18"/>
  <c r="AD3617" i="18"/>
  <c r="AD4039" i="18"/>
  <c r="AD3970" i="18"/>
  <c r="AD3022" i="18"/>
  <c r="AD3619" i="18"/>
  <c r="AD2767" i="18"/>
  <c r="AD3051" i="18"/>
  <c r="AD3056" i="18"/>
  <c r="AD3594" i="18"/>
  <c r="AD2925" i="18"/>
  <c r="AD3579" i="18"/>
  <c r="AD3686" i="18"/>
  <c r="AD2908" i="18"/>
  <c r="AD3578" i="18"/>
  <c r="AD3316" i="18"/>
  <c r="AD3691" i="18"/>
  <c r="AD3336" i="18"/>
  <c r="AD3624" i="18"/>
  <c r="AD3055" i="18"/>
  <c r="AD3628" i="18"/>
  <c r="AD3580" i="18"/>
  <c r="AD3595" i="18"/>
  <c r="AD3540" i="18"/>
  <c r="AD3556" i="18"/>
  <c r="AD4045" i="18"/>
  <c r="AD3513" i="18"/>
  <c r="AD3337" i="18"/>
  <c r="AD3586" i="18"/>
  <c r="AD3020" i="18"/>
  <c r="AD3510" i="18"/>
  <c r="AD3622" i="18"/>
  <c r="AD3983" i="18"/>
  <c r="AD3557" i="18"/>
  <c r="AD2935" i="18"/>
  <c r="AD2949" i="18"/>
  <c r="AD2934" i="18"/>
  <c r="AD3054" i="18"/>
  <c r="AD4046" i="18"/>
  <c r="AD3036" i="18"/>
  <c r="AD3523" i="18"/>
  <c r="AD3521" i="18"/>
  <c r="AD3985" i="18"/>
  <c r="AD4043" i="18"/>
  <c r="AD3042" i="18"/>
  <c r="AD3057" i="18"/>
  <c r="AD3561" i="18"/>
  <c r="AD2933" i="18"/>
  <c r="AD3623" i="18"/>
  <c r="AD3284" i="18"/>
  <c r="AD3517" i="18"/>
  <c r="AD3018" i="18"/>
  <c r="AD3615" i="18"/>
  <c r="AD3971" i="18"/>
  <c r="AD3125" i="18"/>
  <c r="AD3193" i="18"/>
  <c r="AD3399" i="18"/>
  <c r="AD2951" i="18"/>
  <c r="AD3593" i="18"/>
  <c r="AD3124" i="18"/>
  <c r="AD2901" i="18"/>
  <c r="AD2895" i="18"/>
  <c r="AD2936" i="18"/>
  <c r="AD3128" i="18"/>
  <c r="AD2922" i="18"/>
  <c r="AD2621" i="18"/>
  <c r="AD3045" i="18"/>
  <c r="AD2897" i="18"/>
  <c r="AD3019" i="18"/>
  <c r="AD4037" i="18"/>
  <c r="AD2766" i="18"/>
  <c r="AD3558" i="18"/>
  <c r="AD3773" i="18"/>
  <c r="AD3052" i="18"/>
  <c r="AD2395" i="18"/>
  <c r="AD2331" i="18"/>
  <c r="AD2190" i="18"/>
  <c r="AD2020" i="18"/>
  <c r="AD1465" i="18"/>
  <c r="AD1369" i="18"/>
  <c r="AD1532" i="18"/>
  <c r="AD1131" i="18"/>
  <c r="AD1147" i="18"/>
  <c r="AD781" i="18"/>
  <c r="AD1481" i="18"/>
  <c r="AD2198" i="18"/>
  <c r="AD2443" i="18"/>
  <c r="AD2136" i="18"/>
  <c r="AD1804" i="18"/>
  <c r="AD1831" i="18"/>
  <c r="AD1726" i="18"/>
  <c r="AD1556" i="18"/>
  <c r="AD1734" i="18"/>
  <c r="AD1525" i="18"/>
  <c r="AD1628" i="18"/>
  <c r="AD1612" i="18"/>
  <c r="AD1179" i="18"/>
  <c r="AD821" i="18"/>
  <c r="AD402" i="18"/>
  <c r="AD500" i="18"/>
  <c r="AD789" i="18"/>
  <c r="AD2451" i="18"/>
  <c r="AD1929" i="18"/>
  <c r="AD1727" i="18"/>
  <c r="AD1509" i="18"/>
  <c r="AD1580" i="18"/>
  <c r="AD1219" i="18"/>
  <c r="AD766" i="18"/>
  <c r="AD450" i="18"/>
  <c r="AD426" i="18"/>
  <c r="AD380" i="18"/>
  <c r="AD2537" i="18"/>
  <c r="AD2387" i="18"/>
  <c r="AD2515" i="18"/>
  <c r="AD2531" i="18"/>
  <c r="AD2182" i="18"/>
  <c r="AD1796" i="18"/>
  <c r="AD1417" i="18"/>
  <c r="AD1385" i="18"/>
  <c r="AD1425" i="18"/>
  <c r="AD1295" i="18"/>
  <c r="AD1303" i="18"/>
  <c r="AD1235" i="18"/>
  <c r="AD2419" i="18"/>
  <c r="AD1969" i="18"/>
  <c r="AD2459" i="18"/>
  <c r="AD1985" i="18"/>
  <c r="AD1742" i="18"/>
  <c r="AD1812" i="18"/>
  <c r="AD1271" i="18"/>
  <c r="AD1401" i="18"/>
  <c r="AD2507" i="18"/>
  <c r="AD2355" i="18"/>
  <c r="AD2347" i="18"/>
  <c r="AD2214" i="18"/>
  <c r="AD1905" i="18"/>
  <c r="AD1702" i="18"/>
  <c r="AD1516" i="18"/>
  <c r="AD1572" i="18"/>
  <c r="AD837" i="18"/>
  <c r="AD805" i="18"/>
  <c r="AE805" i="18" s="1"/>
  <c r="AD458" i="18"/>
  <c r="AD813" i="18"/>
  <c r="AD845" i="18"/>
  <c r="AD1211" i="18"/>
  <c r="AD1244" i="18"/>
  <c r="AE1244" i="18" s="1"/>
  <c r="AD1252" i="18"/>
  <c r="AD1524" i="18"/>
  <c r="AD1713" i="18"/>
  <c r="AD1409" i="18"/>
  <c r="AD1493" i="18"/>
  <c r="AD1720" i="18"/>
  <c r="AD1694" i="18"/>
  <c r="AD1774" i="18"/>
  <c r="AD1823" i="18"/>
  <c r="AD2061" i="18"/>
  <c r="AD2120" i="18"/>
  <c r="AD2206" i="18"/>
  <c r="AD2152" i="18"/>
  <c r="AD2104" i="18"/>
  <c r="AD2411" i="18"/>
  <c r="AD2315" i="18"/>
  <c r="AD830" i="18"/>
  <c r="AD63" i="18"/>
  <c r="AD704" i="18"/>
  <c r="AD512" i="18"/>
  <c r="AD494" i="18"/>
  <c r="AD200" i="18"/>
  <c r="AE200" i="18" s="1"/>
  <c r="AD222" i="18"/>
  <c r="AD408" i="18"/>
  <c r="AD1103" i="18"/>
  <c r="AE1103" i="18" s="1"/>
  <c r="AD859" i="18"/>
  <c r="AD645" i="18"/>
  <c r="AD1091" i="18"/>
  <c r="AE1091" i="18" s="1"/>
  <c r="AD934" i="18"/>
  <c r="AD1075" i="18"/>
  <c r="AD1198" i="18"/>
  <c r="AE1198" i="18" s="1"/>
  <c r="AD366" i="18"/>
  <c r="AD1025" i="18"/>
  <c r="AD1231" i="18"/>
  <c r="AD763" i="18"/>
  <c r="AD870" i="18"/>
  <c r="AD916" i="18"/>
  <c r="AD1398" i="18"/>
  <c r="AD558" i="18"/>
  <c r="AD959" i="18"/>
  <c r="AD1196" i="18"/>
  <c r="AD1342" i="18"/>
  <c r="AD1270" i="18"/>
  <c r="AD1062" i="18"/>
  <c r="AD2149" i="18"/>
  <c r="AD1732" i="18"/>
  <c r="AD1675" i="18"/>
  <c r="AD1710" i="18"/>
  <c r="AD2489" i="18"/>
  <c r="AD1718" i="18"/>
  <c r="AD2293" i="18"/>
  <c r="AD1821" i="18"/>
  <c r="AD2173" i="18"/>
  <c r="AD1352" i="18"/>
  <c r="AD1743" i="18"/>
  <c r="AD1692" i="18"/>
  <c r="AD2059" i="18"/>
  <c r="AD2138" i="18"/>
  <c r="AD2364" i="18"/>
  <c r="AD2056" i="18"/>
  <c r="AD2457" i="18"/>
  <c r="AD2046" i="18"/>
  <c r="AD2177" i="18"/>
  <c r="AD2372" i="18"/>
  <c r="AD2464" i="18"/>
  <c r="AD2321" i="18"/>
  <c r="AD2406" i="18"/>
  <c r="AD2473" i="18"/>
  <c r="AD2074" i="18"/>
  <c r="AD372" i="18"/>
  <c r="AD829" i="18"/>
  <c r="AD853" i="18"/>
  <c r="AD1139" i="18"/>
  <c r="AD1195" i="18"/>
  <c r="AD1171" i="18"/>
  <c r="AE1171" i="18" s="1"/>
  <c r="AD1203" i="18"/>
  <c r="AD1187" i="18"/>
  <c r="AD1259" i="18"/>
  <c r="AE1259" i="18" s="1"/>
  <c r="AD1473" i="18"/>
  <c r="AD1745" i="18"/>
  <c r="AD1457" i="18"/>
  <c r="AD1393" i="18"/>
  <c r="AD1772" i="18"/>
  <c r="AD1788" i="18"/>
  <c r="AD1996" i="18"/>
  <c r="AE1996" i="18" s="1"/>
  <c r="AD2012" i="18"/>
  <c r="AD1937" i="18"/>
  <c r="AD1913" i="18"/>
  <c r="AD2523" i="18"/>
  <c r="AD2323" i="18"/>
  <c r="AD2112" i="18"/>
  <c r="AD1988" i="18"/>
  <c r="AD1750" i="18"/>
  <c r="AD1485" i="18"/>
  <c r="AD1243" i="18"/>
  <c r="AD1287" i="18"/>
  <c r="AD1279" i="18"/>
  <c r="AD1155" i="18"/>
  <c r="AD2467" i="18"/>
  <c r="AD2096" i="18"/>
  <c r="AD1780" i="18"/>
  <c r="AD2499" i="18"/>
  <c r="AD2363" i="18"/>
  <c r="AD2435" i="18"/>
  <c r="AD2128" i="18"/>
  <c r="AD2144" i="18"/>
  <c r="AD2044" i="18"/>
  <c r="AD1684" i="18"/>
  <c r="AD1668" i="18"/>
  <c r="AD1508" i="18"/>
  <c r="AD1604" i="18"/>
  <c r="AD770" i="18"/>
  <c r="AD2379" i="18"/>
  <c r="AD2483" i="18"/>
  <c r="AD2239" i="18"/>
  <c r="AD2339" i="18"/>
  <c r="AD2427" i="18"/>
  <c r="AD2004" i="18"/>
  <c r="AD2036" i="18"/>
  <c r="AD1945" i="18"/>
  <c r="AD1758" i="18"/>
  <c r="AE1758" i="18" s="1"/>
  <c r="AD1644" i="18"/>
  <c r="AD1548" i="18"/>
  <c r="AD1660" i="18"/>
  <c r="AD1738" i="18"/>
  <c r="AD1596" i="18"/>
  <c r="AD1263" i="18"/>
  <c r="AD1163" i="18"/>
  <c r="AD434" i="18"/>
  <c r="AD364" i="18"/>
  <c r="AD57" i="18"/>
  <c r="AD1977" i="18"/>
  <c r="AD1921" i="18"/>
  <c r="AD1676" i="18"/>
  <c r="AD1756" i="18"/>
  <c r="AD1540" i="18"/>
  <c r="AD1652" i="18"/>
  <c r="AD1449" i="18"/>
  <c r="AD1588" i="18"/>
  <c r="AD1251" i="18"/>
  <c r="AD861" i="18"/>
  <c r="AD340" i="18"/>
  <c r="AD410" i="18"/>
  <c r="AD2157" i="18"/>
  <c r="AD2424" i="18"/>
  <c r="AD2382" i="18"/>
  <c r="AD2305" i="18"/>
  <c r="AD2446" i="18"/>
  <c r="AD2317" i="18"/>
  <c r="AD2358" i="18"/>
  <c r="AD2463" i="18"/>
  <c r="AD1813" i="18"/>
  <c r="AD2481" i="18"/>
  <c r="AD2015" i="18"/>
  <c r="AD1809" i="18"/>
  <c r="AD1304" i="18"/>
  <c r="AD2140" i="18"/>
  <c r="AD1345" i="18"/>
  <c r="AD1824" i="18"/>
  <c r="AD1153" i="18"/>
  <c r="AD1038" i="18"/>
  <c r="AD1643" i="18"/>
  <c r="AD1646" i="18"/>
  <c r="AD598" i="18"/>
  <c r="AD1044" i="18"/>
  <c r="AD828" i="18"/>
  <c r="AD1201" i="18"/>
  <c r="AD785" i="18"/>
  <c r="AD100" i="18"/>
  <c r="AD1060" i="18"/>
  <c r="AD2422" i="18"/>
  <c r="AD1792" i="18"/>
  <c r="AD1056" i="18"/>
  <c r="AD331" i="18"/>
  <c r="AD923" i="18"/>
  <c r="AD59" i="18"/>
  <c r="AD780" i="18"/>
  <c r="AD316" i="18"/>
  <c r="AD461" i="18"/>
  <c r="AD2447" i="18"/>
  <c r="AD1877" i="18"/>
  <c r="AD1322" i="18"/>
  <c r="AE1322" i="18" s="1"/>
  <c r="AD996" i="18"/>
  <c r="AD475" i="18"/>
  <c r="AD2196" i="18"/>
  <c r="AD1917" i="18"/>
  <c r="AD1141" i="18"/>
  <c r="AD924" i="18"/>
  <c r="AD699" i="18"/>
  <c r="AD2109" i="18"/>
  <c r="AD1049" i="18"/>
  <c r="AD1819" i="18"/>
  <c r="AD1486" i="18"/>
  <c r="AD1379" i="18"/>
  <c r="AD10" i="18"/>
  <c r="AD1706" i="18"/>
  <c r="AD1313" i="18"/>
  <c r="AD1165" i="18"/>
  <c r="AD948" i="18"/>
  <c r="AD1926" i="18"/>
  <c r="AD1338" i="18"/>
  <c r="AD1036" i="18"/>
  <c r="AD892" i="18"/>
  <c r="AD2171" i="18"/>
  <c r="AD1366" i="18"/>
  <c r="AD1160" i="18"/>
  <c r="AD691" i="18"/>
  <c r="AD438" i="18"/>
  <c r="AD31" i="18"/>
  <c r="AD1817" i="18"/>
  <c r="AD1257" i="18"/>
  <c r="AD85" i="18"/>
  <c r="AD1218" i="18"/>
  <c r="AD2526" i="18"/>
  <c r="AD643" i="18"/>
  <c r="AD836" i="18"/>
  <c r="AD201" i="18"/>
  <c r="AD1006" i="18"/>
  <c r="AD472" i="18"/>
  <c r="AD2359" i="18"/>
  <c r="AD782" i="18"/>
  <c r="AD1982" i="18"/>
  <c r="AD2520" i="18"/>
  <c r="AD838" i="18"/>
  <c r="AD1918" i="18"/>
  <c r="AD2428" i="18"/>
  <c r="AD835" i="18"/>
  <c r="AD443" i="18"/>
  <c r="AD2083" i="18"/>
  <c r="AD1007" i="18"/>
  <c r="AE1007" i="18" s="1"/>
  <c r="AD817" i="18"/>
  <c r="AD673" i="18"/>
  <c r="AD577" i="18"/>
  <c r="AD473" i="18"/>
  <c r="AD351" i="18"/>
  <c r="AD227" i="18"/>
  <c r="AD114" i="18"/>
  <c r="AD147" i="18"/>
  <c r="AD1089" i="18"/>
  <c r="AD816" i="18"/>
  <c r="AD653" i="18"/>
  <c r="AD480" i="18"/>
  <c r="AD341" i="18"/>
  <c r="AD224" i="18"/>
  <c r="AD103" i="18"/>
  <c r="AE103" i="18" s="1"/>
  <c r="AD137" i="18"/>
  <c r="AD1019" i="18"/>
  <c r="AD815" i="18"/>
  <c r="AD679" i="18"/>
  <c r="AD583" i="18"/>
  <c r="AD487" i="18"/>
  <c r="AD329" i="18"/>
  <c r="AE329" i="18" s="1"/>
  <c r="AD167" i="18"/>
  <c r="AD1226" i="18"/>
  <c r="AD842" i="18"/>
  <c r="AD633" i="18"/>
  <c r="AD377" i="18"/>
  <c r="AD221" i="18"/>
  <c r="AD54" i="18"/>
  <c r="AD975" i="18"/>
  <c r="AE975" i="18" s="1"/>
  <c r="AD649" i="18"/>
  <c r="AD493" i="18"/>
  <c r="AD306" i="18"/>
  <c r="AD1197" i="18"/>
  <c r="AD777" i="18"/>
  <c r="AD572" i="18"/>
  <c r="AD375" i="18"/>
  <c r="AD136" i="18"/>
  <c r="AD952" i="18"/>
  <c r="AD1311" i="18"/>
  <c r="AD1665" i="18"/>
  <c r="AD2005" i="18"/>
  <c r="AD2362" i="18"/>
  <c r="AD1223" i="18"/>
  <c r="AD1654" i="18"/>
  <c r="AD1984" i="18"/>
  <c r="AD2453" i="18"/>
  <c r="AD1523" i="18"/>
  <c r="AD1858" i="18"/>
  <c r="AD2143" i="18"/>
  <c r="AD1376" i="18"/>
  <c r="AD1860" i="18"/>
  <c r="AD2344" i="18"/>
  <c r="AD2082" i="18"/>
  <c r="AD1892" i="18"/>
  <c r="AD1319" i="18"/>
  <c r="AD2349" i="18"/>
  <c r="AD1577" i="18"/>
  <c r="AD1109" i="18"/>
  <c r="AD2030" i="18"/>
  <c r="AD2488" i="18"/>
  <c r="AD2333" i="18"/>
  <c r="AD2301" i="18"/>
  <c r="AD2211" i="18"/>
  <c r="AD1797" i="18"/>
  <c r="AD2159" i="18"/>
  <c r="AD2245" i="18"/>
  <c r="AD2432" i="18"/>
  <c r="AD2225" i="18"/>
  <c r="AD2164" i="18"/>
  <c r="AD1574" i="18"/>
  <c r="AD2408" i="18"/>
  <c r="AD1779" i="18"/>
  <c r="AD2234" i="18"/>
  <c r="AD1655" i="18"/>
  <c r="AD1910" i="18"/>
  <c r="AD1420" i="18"/>
  <c r="AD1240" i="18"/>
  <c r="AD1558" i="18"/>
  <c r="AD1094" i="18"/>
  <c r="AD1022" i="18"/>
  <c r="AD635" i="18"/>
  <c r="AD1161" i="18"/>
  <c r="AD1048" i="18"/>
  <c r="AD590" i="18"/>
  <c r="AD1136" i="18"/>
  <c r="AD998" i="18"/>
  <c r="AD894" i="18"/>
  <c r="AD1072" i="18"/>
  <c r="AD669" i="18"/>
  <c r="AD1250" i="18"/>
  <c r="AD1123" i="18"/>
  <c r="AE1123" i="18" s="1"/>
  <c r="AD1043" i="18"/>
  <c r="AD903" i="18"/>
  <c r="AD1033" i="18"/>
  <c r="AD856" i="18"/>
  <c r="AD89" i="18"/>
  <c r="AD1309" i="18"/>
  <c r="AD972" i="18"/>
  <c r="AD886" i="18"/>
  <c r="AD2351" i="18"/>
  <c r="AD1626" i="18"/>
  <c r="AD308" i="18"/>
  <c r="AD920" i="18"/>
  <c r="AD97" i="18"/>
  <c r="AD144" i="18"/>
  <c r="AD984" i="18"/>
  <c r="AD525" i="18"/>
  <c r="AD113" i="18"/>
  <c r="AD394" i="18"/>
  <c r="AD2444" i="18"/>
  <c r="AD2221" i="18"/>
  <c r="AD2495" i="18"/>
  <c r="AD1853" i="18"/>
  <c r="AD1329" i="18"/>
  <c r="AD2400" i="18"/>
  <c r="AD2207" i="18"/>
  <c r="AD2072" i="18"/>
  <c r="AD1832" i="18"/>
  <c r="AD1566" i="18"/>
  <c r="AD656" i="18"/>
  <c r="AD446" i="18"/>
  <c r="AD1121" i="18"/>
  <c r="AD908" i="18"/>
  <c r="AD1554" i="18"/>
  <c r="AD148" i="18"/>
  <c r="AD7" i="18"/>
  <c r="AD1205" i="18"/>
  <c r="AD632" i="18"/>
  <c r="AD1575" i="18"/>
  <c r="AD1027" i="18"/>
  <c r="AD587" i="18"/>
  <c r="AD140" i="18"/>
  <c r="AD28" i="18"/>
  <c r="AD2132" i="18"/>
  <c r="AD1157" i="18"/>
  <c r="AD878" i="18"/>
  <c r="AD1185" i="18"/>
  <c r="AD1674" i="18"/>
  <c r="AD1083" i="18"/>
  <c r="AD462" i="18"/>
  <c r="AD2043" i="18"/>
  <c r="AD624" i="18"/>
  <c r="AD2167" i="18"/>
  <c r="AD1711" i="18"/>
  <c r="AD1411" i="18"/>
  <c r="AD630" i="18"/>
  <c r="AD2054" i="18"/>
  <c r="AD875" i="18"/>
  <c r="AD1249" i="18"/>
  <c r="AD979" i="18"/>
  <c r="AD771" i="18"/>
  <c r="AD664" i="18"/>
  <c r="AD569" i="18"/>
  <c r="AD454" i="18"/>
  <c r="AD342" i="18"/>
  <c r="AD213" i="18"/>
  <c r="AE213" i="18" s="1"/>
  <c r="AD95" i="18"/>
  <c r="AD72" i="18"/>
  <c r="AD1053" i="18"/>
  <c r="AD787" i="18"/>
  <c r="AD626" i="18"/>
  <c r="AD464" i="18"/>
  <c r="AD319" i="18"/>
  <c r="AD195" i="18"/>
  <c r="AD93" i="18"/>
  <c r="AD18" i="18"/>
  <c r="AD1005" i="18"/>
  <c r="AD799" i="18"/>
  <c r="AD662" i="18"/>
  <c r="AD575" i="18"/>
  <c r="AD471" i="18"/>
  <c r="AD318" i="18"/>
  <c r="AD150" i="18"/>
  <c r="AD1133" i="18"/>
  <c r="AD767" i="18"/>
  <c r="AD511" i="18"/>
  <c r="AD338" i="18"/>
  <c r="AD175" i="18"/>
  <c r="AD36" i="18"/>
  <c r="AD906" i="18"/>
  <c r="AD605" i="18"/>
  <c r="AD460" i="18"/>
  <c r="AD269" i="18"/>
  <c r="AD1039" i="18"/>
  <c r="AD727" i="18"/>
  <c r="AD556" i="18"/>
  <c r="AD336" i="18"/>
  <c r="AD118" i="18"/>
  <c r="AD985" i="18"/>
  <c r="AD1351" i="18"/>
  <c r="AD1689" i="18"/>
  <c r="AD2025" i="18"/>
  <c r="AD2407" i="18"/>
  <c r="AD1254" i="18"/>
  <c r="AD1690" i="18"/>
  <c r="AD2039" i="18"/>
  <c r="AD2478" i="18"/>
  <c r="AD1547" i="18"/>
  <c r="AD1912" i="18"/>
  <c r="AD2191" i="18"/>
  <c r="AD1430" i="18"/>
  <c r="AD1914" i="18"/>
  <c r="AD2442" i="18"/>
  <c r="AD2264" i="18"/>
  <c r="AD1991" i="18"/>
  <c r="AD1418" i="18"/>
  <c r="AD725" i="18"/>
  <c r="AD1716" i="18"/>
  <c r="AD888" i="18"/>
  <c r="AD2345" i="18"/>
  <c r="AD2517" i="18"/>
  <c r="AD2409" i="18"/>
  <c r="AD2327" i="18"/>
  <c r="AD1952" i="18"/>
  <c r="AD2430" i="18"/>
  <c r="AD2249" i="18"/>
  <c r="AD2141" i="18"/>
  <c r="AD1999" i="18"/>
  <c r="AD2332" i="18"/>
  <c r="AD2066" i="18"/>
  <c r="AD2438" i="18"/>
  <c r="AD2281" i="18"/>
  <c r="AD2098" i="18"/>
  <c r="AD2134" i="18"/>
  <c r="AD1786" i="18"/>
  <c r="AD1630" i="18"/>
  <c r="AD2486" i="18"/>
  <c r="AD2045" i="18"/>
  <c r="AD1312" i="18"/>
  <c r="AD2533" i="18"/>
  <c r="AD2334" i="18"/>
  <c r="AD1785" i="18"/>
  <c r="AD1736" i="18"/>
  <c r="AD1148" i="18"/>
  <c r="AE1148" i="18" s="1"/>
  <c r="AD1678" i="18"/>
  <c r="AD1214" i="18"/>
  <c r="AD1086" i="18"/>
  <c r="AD2095" i="18"/>
  <c r="AD1531" i="18"/>
  <c r="AD2452" i="18"/>
  <c r="AD1216" i="18"/>
  <c r="AD1014" i="18"/>
  <c r="AD854" i="18"/>
  <c r="AD582" i="18"/>
  <c r="AD292" i="18"/>
  <c r="AD795" i="18"/>
  <c r="AD680" i="18"/>
  <c r="AD958" i="18"/>
  <c r="AD1224" i="18"/>
  <c r="AD819" i="18"/>
  <c r="AD1110" i="18"/>
  <c r="AD61" i="18"/>
  <c r="AD1015" i="18"/>
  <c r="AD757" i="18"/>
  <c r="AD50" i="18"/>
  <c r="AD225" i="18"/>
  <c r="AD661" i="18"/>
  <c r="AD290" i="18"/>
  <c r="AD926" i="18"/>
  <c r="AD116" i="18"/>
  <c r="AD365" i="18"/>
  <c r="AD1059" i="18"/>
  <c r="AD280" i="18"/>
  <c r="AD86" i="18"/>
  <c r="AE86" i="18" s="1"/>
  <c r="AD66" i="18"/>
  <c r="AD2468" i="18"/>
  <c r="AD2292" i="18"/>
  <c r="AD1771" i="18"/>
  <c r="AD1901" i="18"/>
  <c r="AD1733" i="18"/>
  <c r="AD1253" i="18"/>
  <c r="AD627" i="18"/>
  <c r="AD390" i="18"/>
  <c r="AD2042" i="18"/>
  <c r="AD1867" i="18"/>
  <c r="AD1173" i="18"/>
  <c r="AD862" i="18"/>
  <c r="AD1990" i="18"/>
  <c r="AD1280" i="18"/>
  <c r="AD606" i="18"/>
  <c r="AD212" i="18"/>
  <c r="AD1808" i="18"/>
  <c r="AD1476" i="18"/>
  <c r="AD675" i="18"/>
  <c r="AD2158" i="18"/>
  <c r="AD1194" i="18"/>
  <c r="AD584" i="18"/>
  <c r="AD284" i="18"/>
  <c r="AD1286" i="18"/>
  <c r="AD1020" i="18"/>
  <c r="AD555" i="18"/>
  <c r="AD1663" i="18"/>
  <c r="AD1341" i="18"/>
  <c r="AD1099" i="18"/>
  <c r="AD92" i="18"/>
  <c r="AD2178" i="18"/>
  <c r="AD1648" i="18"/>
  <c r="AD707" i="18"/>
  <c r="AD1135" i="18"/>
  <c r="AD1442" i="18"/>
  <c r="AD2487" i="18"/>
  <c r="AD1191" i="18"/>
  <c r="AD384" i="18"/>
  <c r="AD1704" i="18"/>
  <c r="AD1382" i="18"/>
  <c r="AD947" i="18"/>
  <c r="AD579" i="18"/>
  <c r="AD1840" i="18"/>
  <c r="AD2456" i="18"/>
  <c r="AD254" i="18"/>
  <c r="AD1113" i="18"/>
  <c r="AD2512" i="18"/>
  <c r="AD185" i="18"/>
  <c r="AD900" i="18"/>
  <c r="AD2519" i="18"/>
  <c r="AD1186" i="18"/>
  <c r="AD954" i="18"/>
  <c r="AD759" i="18"/>
  <c r="AD655" i="18"/>
  <c r="AD553" i="18"/>
  <c r="AD445" i="18"/>
  <c r="AD332" i="18"/>
  <c r="AE332" i="18" s="1"/>
  <c r="AD187" i="18"/>
  <c r="AD76" i="18"/>
  <c r="AD27" i="18"/>
  <c r="AD965" i="18"/>
  <c r="AD769" i="18"/>
  <c r="AD617" i="18"/>
  <c r="AD444" i="18"/>
  <c r="AD309" i="18"/>
  <c r="AD186" i="18"/>
  <c r="AD75" i="18"/>
  <c r="AD35" i="18"/>
  <c r="AD992" i="18"/>
  <c r="AD768" i="18"/>
  <c r="AD652" i="18"/>
  <c r="AD567" i="18"/>
  <c r="AD452" i="18"/>
  <c r="AD272" i="18"/>
  <c r="AD131" i="18"/>
  <c r="AD1098" i="18"/>
  <c r="AD740" i="18"/>
  <c r="AD503" i="18"/>
  <c r="AD326" i="18"/>
  <c r="AE326" i="18" s="1"/>
  <c r="AD165" i="18"/>
  <c r="AD8" i="18"/>
  <c r="AD841" i="18"/>
  <c r="AD597" i="18"/>
  <c r="AD449" i="18"/>
  <c r="AD248" i="18"/>
  <c r="AD1028" i="18"/>
  <c r="AD714" i="18"/>
  <c r="AD538" i="18"/>
  <c r="AD305" i="18"/>
  <c r="AD735" i="18"/>
  <c r="AD1016" i="18"/>
  <c r="AD1394" i="18"/>
  <c r="AD1794" i="18"/>
  <c r="AD2077" i="18"/>
  <c r="AD2450" i="18"/>
  <c r="AD1324" i="18"/>
  <c r="AD1741" i="18"/>
  <c r="AD2087" i="18"/>
  <c r="AD1281" i="18"/>
  <c r="AD1581" i="18"/>
  <c r="AD1944" i="18"/>
  <c r="AD2260" i="18"/>
  <c r="AD1474" i="18"/>
  <c r="AD1957" i="18"/>
  <c r="AD1261" i="18"/>
  <c r="AD2429" i="18"/>
  <c r="AD2161" i="18"/>
  <c r="AD1555" i="18"/>
  <c r="AD811" i="18"/>
  <c r="AD1836" i="18"/>
  <c r="AD724" i="18"/>
  <c r="AD1971" i="18"/>
  <c r="AD2102" i="18"/>
  <c r="AD2505" i="18"/>
  <c r="AD2261" i="18"/>
  <c r="AD2038" i="18"/>
  <c r="AD2513" i="18"/>
  <c r="AD2183" i="18"/>
  <c r="AD2416" i="18"/>
  <c r="AD2329" i="18"/>
  <c r="AD2384" i="18"/>
  <c r="AD1712" i="18"/>
  <c r="AD2454" i="18"/>
  <c r="AD1826" i="18"/>
  <c r="AD2480" i="18"/>
  <c r="AD2420" i="18"/>
  <c r="AD1407" i="18"/>
  <c r="AD2504" i="18"/>
  <c r="AD1404" i="18"/>
  <c r="AD1192" i="18"/>
  <c r="AD1635" i="18"/>
  <c r="AD1396" i="18"/>
  <c r="AD1078" i="18"/>
  <c r="AD1428" i="18"/>
  <c r="AD574" i="18"/>
  <c r="AD983" i="18"/>
  <c r="AD1040" i="18"/>
  <c r="AD204" i="18"/>
  <c r="AD1088" i="18"/>
  <c r="AD982" i="18"/>
  <c r="AE982" i="18" s="1"/>
  <c r="AD887" i="18"/>
  <c r="AD683" i="18"/>
  <c r="AD1009" i="18"/>
  <c r="AD840" i="18"/>
  <c r="AD712" i="18"/>
  <c r="AD324" i="18"/>
  <c r="AD172" i="18"/>
  <c r="AD1204" i="18"/>
  <c r="AD868" i="18"/>
  <c r="AE868" i="18" s="1"/>
  <c r="AD701" i="18"/>
  <c r="AD1931" i="18"/>
  <c r="AE1931" i="18" s="1"/>
  <c r="AD257" i="18"/>
  <c r="AD651" i="18"/>
  <c r="AD108" i="18"/>
  <c r="AD619" i="18"/>
  <c r="AE619" i="18" s="1"/>
  <c r="AD270" i="18"/>
  <c r="AD84" i="18"/>
  <c r="AD809" i="18"/>
  <c r="AD990" i="18"/>
  <c r="AD2433" i="18"/>
  <c r="AD2439" i="18"/>
  <c r="AD2197" i="18"/>
  <c r="AD1764" i="18"/>
  <c r="AD2361" i="18"/>
  <c r="AD1880" i="18"/>
  <c r="AD2027" i="18"/>
  <c r="AD1746" i="18"/>
  <c r="AD1507" i="18"/>
  <c r="AD966" i="18"/>
  <c r="AD1787" i="18"/>
  <c r="AD1551" i="18"/>
  <c r="AD1159" i="18"/>
  <c r="AD1065" i="18"/>
  <c r="AD592" i="18"/>
  <c r="AD2090" i="18"/>
  <c r="AD1302" i="18"/>
  <c r="AD1583" i="18"/>
  <c r="AD1290" i="18"/>
  <c r="AD1079" i="18"/>
  <c r="AD552" i="18"/>
  <c r="AD281" i="18"/>
  <c r="AD1883" i="18"/>
  <c r="AD488" i="18"/>
  <c r="AD124" i="18"/>
  <c r="AD2205" i="18"/>
  <c r="AD1803" i="18"/>
  <c r="AD576" i="18"/>
  <c r="AD398" i="18"/>
  <c r="AD1178" i="18"/>
  <c r="AD2078" i="18"/>
  <c r="AD595" i="18"/>
  <c r="AD852" i="18"/>
  <c r="AD1391" i="18"/>
  <c r="AE1391" i="18" s="1"/>
  <c r="AD1030" i="18"/>
  <c r="AD2425" i="18"/>
  <c r="AD1978" i="18"/>
  <c r="AD1003" i="18"/>
  <c r="AD1693" i="18"/>
  <c r="AD1363" i="18"/>
  <c r="AD940" i="18"/>
  <c r="AD62" i="18"/>
  <c r="AD1739" i="18"/>
  <c r="AD2369" i="18"/>
  <c r="AD16" i="18"/>
  <c r="AD752" i="18"/>
  <c r="AD1344" i="18"/>
  <c r="AD2417" i="18"/>
  <c r="AD297" i="18"/>
  <c r="AD2086" i="18"/>
  <c r="AD1143" i="18"/>
  <c r="AD941" i="18"/>
  <c r="AD746" i="18"/>
  <c r="AD644" i="18"/>
  <c r="AD524" i="18"/>
  <c r="AD436" i="18"/>
  <c r="AD320" i="18"/>
  <c r="AD170" i="18"/>
  <c r="AD68" i="18"/>
  <c r="AD107" i="18"/>
  <c r="AD909" i="18"/>
  <c r="AD758" i="18"/>
  <c r="AD608" i="18"/>
  <c r="AD424" i="18"/>
  <c r="AD301" i="18"/>
  <c r="AD177" i="18"/>
  <c r="AD56" i="18"/>
  <c r="AD1228" i="18"/>
  <c r="AD977" i="18"/>
  <c r="AD741" i="18"/>
  <c r="AD642" i="18"/>
  <c r="AD559" i="18"/>
  <c r="AD432" i="18"/>
  <c r="AE432" i="18" s="1"/>
  <c r="AD250" i="18"/>
  <c r="AD121" i="18"/>
  <c r="AD1018" i="18"/>
  <c r="AD719" i="18"/>
  <c r="AD495" i="18"/>
  <c r="AD317" i="18"/>
  <c r="AE317" i="18" s="1"/>
  <c r="AD157" i="18"/>
  <c r="AD26" i="18"/>
  <c r="AD827" i="18"/>
  <c r="AD589" i="18"/>
  <c r="AD430" i="18"/>
  <c r="AD240" i="18"/>
  <c r="AD1000" i="18"/>
  <c r="AD705" i="18"/>
  <c r="AD501" i="18"/>
  <c r="AD277" i="18"/>
  <c r="AD754" i="18"/>
  <c r="AD1085" i="18"/>
  <c r="AD1436" i="18"/>
  <c r="AD1818" i="18"/>
  <c r="AD2151" i="18"/>
  <c r="AD2494" i="18"/>
  <c r="AD1386" i="18"/>
  <c r="AD1807" i="18"/>
  <c r="AD2142" i="18"/>
  <c r="AD1315" i="18"/>
  <c r="AD1657" i="18"/>
  <c r="AD1966" i="18"/>
  <c r="AD2310" i="18"/>
  <c r="AD1570" i="18"/>
  <c r="AD2008" i="18"/>
  <c r="AD1378" i="18"/>
  <c r="AD1307" i="18"/>
  <c r="AD2304" i="18"/>
  <c r="AD1724" i="18"/>
  <c r="AD901" i="18"/>
  <c r="AD1941" i="18"/>
  <c r="AD638" i="18"/>
  <c r="AD2088" i="18"/>
  <c r="AD1965" i="18"/>
  <c r="AD2324" i="18"/>
  <c r="AD1919" i="18"/>
  <c r="AD2470" i="18"/>
  <c r="AD2414" i="18"/>
  <c r="AD2119" i="18"/>
  <c r="AD1925" i="18"/>
  <c r="AD2258" i="18"/>
  <c r="AD2080" i="18"/>
  <c r="AD2367" i="18"/>
  <c r="AD2070" i="18"/>
  <c r="AD1177" i="18"/>
  <c r="AD2390" i="18"/>
  <c r="AD2203" i="18"/>
  <c r="AD1825" i="18"/>
  <c r="AD1265" i="18"/>
  <c r="AD1793" i="18"/>
  <c r="AD1383" i="18"/>
  <c r="AD1752" i="18"/>
  <c r="AD1297" i="18"/>
  <c r="AD1328" i="18"/>
  <c r="AD1138" i="18"/>
  <c r="AD1353" i="18"/>
  <c r="AD1070" i="18"/>
  <c r="AD2282" i="18"/>
  <c r="AD2063" i="18"/>
  <c r="AD733" i="18"/>
  <c r="AD566" i="18"/>
  <c r="AD1076" i="18"/>
  <c r="AD881" i="18"/>
  <c r="AD860" i="18"/>
  <c r="AD942" i="18"/>
  <c r="AD950" i="18"/>
  <c r="AD1115" i="18"/>
  <c r="AD968" i="18"/>
  <c r="AD422" i="18"/>
  <c r="AD806" i="18"/>
  <c r="AD987" i="18"/>
  <c r="AD51" i="18"/>
  <c r="AD2393" i="18"/>
  <c r="AD2401" i="18"/>
  <c r="AD2148" i="18"/>
  <c r="AD1740" i="18"/>
  <c r="AD1200" i="18"/>
  <c r="AE1200" i="18" s="1"/>
  <c r="AD2105" i="18"/>
  <c r="AD1974" i="18"/>
  <c r="AD1239" i="18"/>
  <c r="AE1239" i="18" s="1"/>
  <c r="AD846" i="18"/>
  <c r="AD614" i="18"/>
  <c r="AD804" i="18"/>
  <c r="AD1888" i="18"/>
  <c r="AD1213" i="18"/>
  <c r="AD560" i="18"/>
  <c r="AD1427" i="18"/>
  <c r="AD77" i="18"/>
  <c r="AD1848" i="18"/>
  <c r="AD1440" i="18"/>
  <c r="AD1241" i="18"/>
  <c r="AE1241" i="18" s="1"/>
  <c r="AD542" i="18"/>
  <c r="AD1837" i="18"/>
  <c r="AD1461" i="18"/>
  <c r="AD1258" i="18"/>
  <c r="AD974" i="18"/>
  <c r="AD395" i="18"/>
  <c r="AD2047" i="18"/>
  <c r="AD1289" i="18"/>
  <c r="AD1017" i="18"/>
  <c r="AD755" i="18"/>
  <c r="AD371" i="18"/>
  <c r="AD2153" i="18"/>
  <c r="AD1896" i="18"/>
  <c r="AD956" i="18"/>
  <c r="AD2404" i="18"/>
  <c r="AD1435" i="18"/>
  <c r="AD2449" i="18"/>
  <c r="AD1686" i="18"/>
  <c r="AD2431" i="18"/>
  <c r="AD1095" i="18"/>
  <c r="AD2441" i="18"/>
  <c r="AD1622" i="18"/>
  <c r="AE1622" i="18" s="1"/>
  <c r="AD2298" i="18"/>
  <c r="AD1679" i="18"/>
  <c r="AD2342" i="18"/>
  <c r="AD563" i="18"/>
  <c r="AD1462" i="18"/>
  <c r="AD1269" i="18"/>
  <c r="AD2202" i="18"/>
  <c r="AD2353" i="18"/>
  <c r="AD1443" i="18"/>
  <c r="AD1124" i="18"/>
  <c r="AD931" i="18"/>
  <c r="AD732" i="18"/>
  <c r="AD618" i="18"/>
  <c r="AD516" i="18"/>
  <c r="AD425" i="18"/>
  <c r="AD293" i="18"/>
  <c r="AD160" i="18"/>
  <c r="AD48" i="18"/>
  <c r="AD1229" i="18"/>
  <c r="AD897" i="18"/>
  <c r="AD745" i="18"/>
  <c r="AD532" i="18"/>
  <c r="AD407" i="18"/>
  <c r="AD282" i="18"/>
  <c r="AD159" i="18"/>
  <c r="AD39" i="18"/>
  <c r="AD1202" i="18"/>
  <c r="AD939" i="18"/>
  <c r="AD730" i="18"/>
  <c r="AD634" i="18"/>
  <c r="AD543" i="18"/>
  <c r="AD423" i="18"/>
  <c r="AD233" i="18"/>
  <c r="AD102" i="18"/>
  <c r="AD991" i="18"/>
  <c r="AD688" i="18"/>
  <c r="AD470" i="18"/>
  <c r="AD299" i="18"/>
  <c r="AD130" i="18"/>
  <c r="AD1199" i="18"/>
  <c r="AD778" i="18"/>
  <c r="AD573" i="18"/>
  <c r="AD404" i="18"/>
  <c r="AD220" i="18"/>
  <c r="AD946" i="18"/>
  <c r="AD686" i="18"/>
  <c r="AD484" i="18"/>
  <c r="AD230" i="18"/>
  <c r="AD773" i="18"/>
  <c r="AD1117" i="18"/>
  <c r="AD1482" i="18"/>
  <c r="AD1846" i="18"/>
  <c r="AD2212" i="18"/>
  <c r="AD1096" i="18"/>
  <c r="AD1437" i="18"/>
  <c r="AD1839" i="18"/>
  <c r="AD2201" i="18"/>
  <c r="AD1334" i="18"/>
  <c r="AD1680" i="18"/>
  <c r="AD2007" i="18"/>
  <c r="AD2366" i="18"/>
  <c r="AD1615" i="18"/>
  <c r="AD2057" i="18"/>
  <c r="AD1527" i="18"/>
  <c r="AD1402" i="18"/>
  <c r="AD2485" i="18"/>
  <c r="AD1844" i="18"/>
  <c r="AD994" i="18"/>
  <c r="AD2037" i="18"/>
  <c r="AD127" i="18"/>
  <c r="AD1037" i="18"/>
  <c r="AD899" i="18"/>
  <c r="AD736" i="18"/>
  <c r="AD674" i="18"/>
  <c r="AD620" i="18"/>
  <c r="AD570" i="18"/>
  <c r="AD507" i="18"/>
  <c r="AD373" i="18"/>
  <c r="AD294" i="18"/>
  <c r="AD215" i="18"/>
  <c r="AD161" i="18"/>
  <c r="AD105" i="18"/>
  <c r="AD41" i="18"/>
  <c r="AD135" i="18"/>
  <c r="AD42" i="18"/>
  <c r="AD1215" i="18"/>
  <c r="AD1055" i="18"/>
  <c r="AD955" i="18"/>
  <c r="AD807" i="18"/>
  <c r="AD711" i="18"/>
  <c r="AD610" i="18"/>
  <c r="AD562" i="18"/>
  <c r="AD499" i="18"/>
  <c r="AD437" i="18"/>
  <c r="AD352" i="18"/>
  <c r="AD275" i="18"/>
  <c r="AD206" i="18"/>
  <c r="AD153" i="18"/>
  <c r="AD96" i="18"/>
  <c r="AD33" i="18"/>
  <c r="AD98" i="18"/>
  <c r="AD60" i="18"/>
  <c r="AD1188" i="18"/>
  <c r="AD1092" i="18"/>
  <c r="AD760" i="18"/>
  <c r="AD693" i="18"/>
  <c r="AD646" i="18"/>
  <c r="AD594" i="18"/>
  <c r="AD546" i="18"/>
  <c r="AD490" i="18"/>
  <c r="AD322" i="18"/>
  <c r="AD24" i="18"/>
  <c r="AD117" i="18"/>
  <c r="AD1238" i="18"/>
  <c r="AD818" i="18"/>
  <c r="AD748" i="18"/>
  <c r="AD702" i="18"/>
  <c r="AD637" i="18"/>
  <c r="AD586" i="18"/>
  <c r="AD466" i="18"/>
  <c r="AD333" i="18"/>
  <c r="AD266" i="18"/>
  <c r="AD197" i="18"/>
  <c r="AD143" i="18"/>
  <c r="AD14" i="18"/>
  <c r="AD78" i="18"/>
  <c r="AD25" i="18"/>
  <c r="AD885" i="18"/>
  <c r="AE885" i="18" s="1"/>
  <c r="AD665" i="18"/>
  <c r="AD578" i="18"/>
  <c r="AD517" i="18"/>
  <c r="AD456" i="18"/>
  <c r="AD400" i="18"/>
  <c r="AD343" i="18"/>
  <c r="AD285" i="18"/>
  <c r="AE285" i="18" s="1"/>
  <c r="AD134" i="18"/>
  <c r="AD58" i="18"/>
  <c r="AD106" i="18"/>
  <c r="AD1081" i="18"/>
  <c r="AD967" i="18"/>
  <c r="AD628" i="18"/>
  <c r="AD554" i="18"/>
  <c r="AD474" i="18"/>
  <c r="AD312" i="18"/>
  <c r="AD237" i="18"/>
  <c r="AD171" i="18"/>
  <c r="AD87" i="18"/>
  <c r="AD88" i="18"/>
  <c r="AD15" i="18"/>
  <c r="AD1169" i="18"/>
  <c r="AD1008" i="18"/>
  <c r="AD917" i="18"/>
  <c r="AD684" i="18"/>
  <c r="AD602" i="18"/>
  <c r="AD535" i="18"/>
  <c r="AD482" i="18"/>
  <c r="AD427" i="18"/>
  <c r="AD361" i="18"/>
  <c r="AD303" i="18"/>
  <c r="AD245" i="18"/>
  <c r="AD179" i="18"/>
  <c r="AD115" i="18"/>
  <c r="AD49" i="18"/>
  <c r="AD1217" i="18"/>
  <c r="AD229" i="18"/>
  <c r="AD313" i="18"/>
  <c r="AD401" i="18"/>
  <c r="AD508" i="18"/>
  <c r="AD647" i="18"/>
  <c r="AD737" i="18"/>
  <c r="AD933" i="18"/>
  <c r="AD1129" i="18"/>
  <c r="AD2474" i="18"/>
  <c r="AD2267" i="18"/>
  <c r="AD2123" i="18"/>
  <c r="AD2024" i="18"/>
  <c r="AD1932" i="18"/>
  <c r="AD1816" i="18"/>
  <c r="AD1664" i="18"/>
  <c r="AD1544" i="18"/>
  <c r="AD1392" i="18"/>
  <c r="AD1232" i="18"/>
  <c r="AD1104" i="18"/>
  <c r="AD981" i="18"/>
  <c r="AD891" i="18"/>
  <c r="AD794" i="18"/>
  <c r="AE794" i="18" s="1"/>
  <c r="AD717" i="18"/>
  <c r="AD2338" i="18"/>
  <c r="AD2137" i="18"/>
  <c r="AD2035" i="18"/>
  <c r="AD1940" i="18"/>
  <c r="AD1835" i="18"/>
  <c r="AD1714" i="18"/>
  <c r="AD1543" i="18"/>
  <c r="AD1403" i="18"/>
  <c r="AD1308" i="18"/>
  <c r="AD1175" i="18"/>
  <c r="AE1175" i="18" s="1"/>
  <c r="AD1042" i="18"/>
  <c r="AD879" i="18"/>
  <c r="AD2460" i="18"/>
  <c r="AD2295" i="18"/>
  <c r="AD2147" i="18"/>
  <c r="AD1980" i="18"/>
  <c r="AD1881" i="18"/>
  <c r="AD1773" i="18"/>
  <c r="AD1633" i="18"/>
  <c r="AD1510" i="18"/>
  <c r="AD1390" i="18"/>
  <c r="AD1284" i="18"/>
  <c r="AD2357" i="18"/>
  <c r="AD2236" i="18"/>
  <c r="AD2073" i="18"/>
  <c r="AD1958" i="18"/>
  <c r="AD1829" i="18"/>
  <c r="AD1642" i="18"/>
  <c r="AD1506" i="18"/>
  <c r="AD1368" i="18"/>
  <c r="AD1242" i="18"/>
  <c r="AD2378" i="18"/>
  <c r="AD2252" i="18"/>
  <c r="AD2091" i="18"/>
  <c r="AD1998" i="18"/>
  <c r="AD1900" i="18"/>
  <c r="AD1783" i="18"/>
  <c r="AD1658" i="18"/>
  <c r="AD1549" i="18"/>
  <c r="AD1414" i="18"/>
  <c r="AD1326" i="18"/>
  <c r="AD2455" i="18"/>
  <c r="AD2250" i="18"/>
  <c r="AD2089" i="18"/>
  <c r="AD1997" i="18"/>
  <c r="AE1997" i="18" s="1"/>
  <c r="AD1887" i="18"/>
  <c r="AD1770" i="18"/>
  <c r="AD1640" i="18"/>
  <c r="AD1504" i="18"/>
  <c r="AD1375" i="18"/>
  <c r="AD1255" i="18"/>
  <c r="AD2376" i="18"/>
  <c r="AD2185" i="18"/>
  <c r="AD2026" i="18"/>
  <c r="AD1922" i="18"/>
  <c r="AD1781" i="18"/>
  <c r="AD1625" i="18"/>
  <c r="AD1495" i="18"/>
  <c r="AD1301" i="18"/>
  <c r="AD1181" i="18"/>
  <c r="AD1077" i="18"/>
  <c r="AD2397" i="18"/>
  <c r="AD2287" i="18"/>
  <c r="AD2124" i="18"/>
  <c r="AD1994" i="18"/>
  <c r="AD1876" i="18"/>
  <c r="AD1778" i="18"/>
  <c r="AD1589" i="18"/>
  <c r="AD1470" i="18"/>
  <c r="AD1343" i="18"/>
  <c r="AD1222" i="18"/>
  <c r="AD1074" i="18"/>
  <c r="AD944" i="18"/>
  <c r="AD848" i="18"/>
  <c r="AD726" i="18"/>
  <c r="AD163" i="18"/>
  <c r="AD239" i="18"/>
  <c r="AD345" i="18"/>
  <c r="AD439" i="18"/>
  <c r="AD509" i="18"/>
  <c r="AD580" i="18"/>
  <c r="AD648" i="18"/>
  <c r="AD738" i="18"/>
  <c r="AD889" i="18"/>
  <c r="AD1063" i="18"/>
  <c r="AD183" i="18"/>
  <c r="AD278" i="18"/>
  <c r="AD355" i="18"/>
  <c r="AD469" i="18"/>
  <c r="AD549" i="18"/>
  <c r="AD613" i="18"/>
  <c r="AD706" i="18"/>
  <c r="AD921" i="18"/>
  <c r="AD1097" i="18"/>
  <c r="AD109" i="18"/>
  <c r="AD101" i="18"/>
  <c r="AD184" i="18"/>
  <c r="AD271" i="18"/>
  <c r="AD347" i="18"/>
  <c r="AD431" i="18"/>
  <c r="AD521" i="18"/>
  <c r="AD678" i="18"/>
  <c r="AD863" i="18"/>
  <c r="AD1069" i="18"/>
  <c r="AD46" i="18"/>
  <c r="AD158" i="18"/>
  <c r="AD242" i="18"/>
  <c r="AD349" i="18"/>
  <c r="AD463" i="18"/>
  <c r="AD531" i="18"/>
  <c r="AD599" i="18"/>
  <c r="AD671" i="18"/>
  <c r="AD756" i="18"/>
  <c r="AD928" i="18"/>
  <c r="AD1050" i="18"/>
  <c r="AD80" i="18"/>
  <c r="AD67" i="18"/>
  <c r="AD151" i="18"/>
  <c r="AD243" i="18"/>
  <c r="AD330" i="18"/>
  <c r="AD435" i="18"/>
  <c r="AD523" i="18"/>
  <c r="AD672" i="18"/>
  <c r="AD800" i="18"/>
  <c r="AD929" i="18"/>
  <c r="AD1210" i="18"/>
  <c r="AD13" i="18"/>
  <c r="AD104" i="18"/>
  <c r="AD178" i="18"/>
  <c r="AD274" i="18"/>
  <c r="AD381" i="18"/>
  <c r="AD465" i="18"/>
  <c r="AD545" i="18"/>
  <c r="AD609" i="18"/>
  <c r="AD692" i="18"/>
  <c r="AD788" i="18"/>
  <c r="AD154" i="18"/>
  <c r="AD238" i="18"/>
  <c r="AD323" i="18"/>
  <c r="AD416" i="18"/>
  <c r="AD518" i="18"/>
  <c r="AD657" i="18"/>
  <c r="AD749" i="18"/>
  <c r="AD945" i="18"/>
  <c r="AD1145" i="18"/>
  <c r="AD2434" i="18"/>
  <c r="AD2256" i="18"/>
  <c r="AD2113" i="18"/>
  <c r="AD2013" i="18"/>
  <c r="AD1906" i="18"/>
  <c r="AD1805" i="18"/>
  <c r="AD1649" i="18"/>
  <c r="AD1533" i="18"/>
  <c r="AD1372" i="18"/>
  <c r="AD1220" i="18"/>
  <c r="AD1073" i="18"/>
  <c r="AD973" i="18"/>
  <c r="AD880" i="18"/>
  <c r="AD784" i="18"/>
  <c r="AD2516" i="18"/>
  <c r="AD2325" i="18"/>
  <c r="AD2122" i="18"/>
  <c r="AD2023" i="18"/>
  <c r="AD1930" i="18"/>
  <c r="AD1815" i="18"/>
  <c r="AD1685" i="18"/>
  <c r="AD1529" i="18"/>
  <c r="AD1381" i="18"/>
  <c r="AE1381" i="18" s="1"/>
  <c r="AD1298" i="18"/>
  <c r="AD1162" i="18"/>
  <c r="AD1032" i="18"/>
  <c r="AD855" i="18"/>
  <c r="AD2445" i="18"/>
  <c r="AD2265" i="18"/>
  <c r="AD2110" i="18"/>
  <c r="AD1970" i="18"/>
  <c r="AD1871" i="18"/>
  <c r="AD1763" i="18"/>
  <c r="AD1618" i="18"/>
  <c r="AD1488" i="18"/>
  <c r="AD1380" i="18"/>
  <c r="AD1275" i="18"/>
  <c r="AE1275" i="18" s="1"/>
  <c r="AD2346" i="18"/>
  <c r="AD2217" i="18"/>
  <c r="AD2032" i="18"/>
  <c r="AD1947" i="18"/>
  <c r="AD1799" i="18"/>
  <c r="AD1617" i="18"/>
  <c r="AD1487" i="18"/>
  <c r="AD1357" i="18"/>
  <c r="AD2536" i="18"/>
  <c r="AD2368" i="18"/>
  <c r="AD2216" i="18"/>
  <c r="AD2081" i="18"/>
  <c r="AD1987" i="18"/>
  <c r="AD1890" i="18"/>
  <c r="AD1761" i="18"/>
  <c r="AD1641" i="18"/>
  <c r="AD1526" i="18"/>
  <c r="AD1399" i="18"/>
  <c r="AD1316" i="18"/>
  <c r="AD2426" i="18"/>
  <c r="AD2233" i="18"/>
  <c r="AD2079" i="18"/>
  <c r="AD1986" i="18"/>
  <c r="AD1878" i="18"/>
  <c r="AD1760" i="18"/>
  <c r="AD1603" i="18"/>
  <c r="AD1472" i="18"/>
  <c r="AD1364" i="18"/>
  <c r="AE1364" i="18" s="1"/>
  <c r="AD1236" i="18"/>
  <c r="AD2365" i="18"/>
  <c r="AD2166" i="18"/>
  <c r="AD2016" i="18"/>
  <c r="AD1911" i="18"/>
  <c r="AD1769" i="18"/>
  <c r="AD1613" i="18"/>
  <c r="AD1471" i="18"/>
  <c r="AD1292" i="18"/>
  <c r="AD1167" i="18"/>
  <c r="AD1047" i="18"/>
  <c r="AD2386" i="18"/>
  <c r="AD2268" i="18"/>
  <c r="AD2114" i="18"/>
  <c r="AD1983" i="18"/>
  <c r="AD1866" i="18"/>
  <c r="AD1757" i="18"/>
  <c r="AD1578" i="18"/>
  <c r="AD1460" i="18"/>
  <c r="AD1332" i="18"/>
  <c r="AD1208" i="18"/>
  <c r="AD1061" i="18"/>
  <c r="AD936" i="18"/>
  <c r="AD824" i="18"/>
  <c r="AD718" i="18"/>
  <c r="AD173" i="18"/>
  <c r="AD247" i="18"/>
  <c r="AD354" i="18"/>
  <c r="AD448" i="18"/>
  <c r="AD519" i="18"/>
  <c r="AD588" i="18"/>
  <c r="AD658" i="18"/>
  <c r="AD750" i="18"/>
  <c r="AD905" i="18"/>
  <c r="AD1111" i="18"/>
  <c r="AD191" i="18"/>
  <c r="AD288" i="18"/>
  <c r="AD376" i="18"/>
  <c r="AD477" i="18"/>
  <c r="AD557" i="18"/>
  <c r="AD623" i="18"/>
  <c r="AD716" i="18"/>
  <c r="AD937" i="18"/>
  <c r="AD1132" i="18"/>
  <c r="AD37" i="18"/>
  <c r="AD110" i="18"/>
  <c r="AD202" i="18"/>
  <c r="AD279" i="18"/>
  <c r="AD357" i="18"/>
  <c r="AD441" i="18"/>
  <c r="AD530" i="18"/>
  <c r="AD162" i="18"/>
  <c r="AD246" i="18"/>
  <c r="AD335" i="18"/>
  <c r="AD428" i="18"/>
  <c r="AD527" i="18"/>
  <c r="AD666" i="18"/>
  <c r="AD761" i="18"/>
  <c r="AD969" i="18"/>
  <c r="AD4" i="18"/>
  <c r="AD2421" i="18"/>
  <c r="AD2210" i="18"/>
  <c r="AD2099" i="18"/>
  <c r="AD2003" i="18"/>
  <c r="AD1895" i="18"/>
  <c r="AD1791" i="18"/>
  <c r="AD1637" i="18"/>
  <c r="AD1512" i="18"/>
  <c r="AD1361" i="18"/>
  <c r="AD1207" i="18"/>
  <c r="AD1058" i="18"/>
  <c r="AE1058" i="18" s="1"/>
  <c r="AD962" i="18"/>
  <c r="AD872" i="18"/>
  <c r="AD772" i="18"/>
  <c r="AD2502" i="18"/>
  <c r="AD2306" i="18"/>
  <c r="AD2111" i="18"/>
  <c r="AD2011" i="18"/>
  <c r="AD1903" i="18"/>
  <c r="AD1802" i="18"/>
  <c r="AD1673" i="18"/>
  <c r="AD1490" i="18"/>
  <c r="AD1371" i="18"/>
  <c r="AD1285" i="18"/>
  <c r="AD1150" i="18"/>
  <c r="AD1002" i="18"/>
  <c r="AD833" i="18"/>
  <c r="AD2402" i="18"/>
  <c r="AD2254" i="18"/>
  <c r="AD2094" i="18"/>
  <c r="AD1959" i="18"/>
  <c r="AD1862" i="18"/>
  <c r="AD1748" i="18"/>
  <c r="AD1608" i="18"/>
  <c r="AD1477" i="18"/>
  <c r="AD1370" i="18"/>
  <c r="AD1262" i="18"/>
  <c r="AD2336" i="18"/>
  <c r="AD2193" i="18"/>
  <c r="AD2021" i="18"/>
  <c r="AD1938" i="18"/>
  <c r="AD1784" i="18"/>
  <c r="AD1606" i="18"/>
  <c r="AD1475" i="18"/>
  <c r="AD1347" i="18"/>
  <c r="AD2522" i="18"/>
  <c r="AD2356" i="18"/>
  <c r="AD2204" i="18"/>
  <c r="AD2071" i="18"/>
  <c r="AD1967" i="18"/>
  <c r="AD1879" i="18"/>
  <c r="AD1744" i="18"/>
  <c r="AD1629" i="18"/>
  <c r="AD1505" i="18"/>
  <c r="AD1388" i="18"/>
  <c r="AD1294" i="18"/>
  <c r="AD2389" i="18"/>
  <c r="AD2215" i="18"/>
  <c r="AD2069" i="18"/>
  <c r="AD1976" i="18"/>
  <c r="AD1868" i="18"/>
  <c r="AD1730" i="18"/>
  <c r="AD1592" i="18"/>
  <c r="AD1452" i="18"/>
  <c r="AD1355" i="18"/>
  <c r="AD2506" i="18"/>
  <c r="AD2330" i="18"/>
  <c r="AD2154" i="18"/>
  <c r="AD2006" i="18"/>
  <c r="AD1898" i="18"/>
  <c r="AD1759" i="18"/>
  <c r="AD1590" i="18"/>
  <c r="AD1451" i="18"/>
  <c r="AD1268" i="18"/>
  <c r="AD1154" i="18"/>
  <c r="AD2532" i="18"/>
  <c r="AD2375" i="18"/>
  <c r="AD2257" i="18"/>
  <c r="AD2100" i="18"/>
  <c r="AD1973" i="18"/>
  <c r="AD1855" i="18"/>
  <c r="AD1703" i="18"/>
  <c r="AD1559" i="18"/>
  <c r="AD1450" i="18"/>
  <c r="AD1323" i="18"/>
  <c r="AD1180" i="18"/>
  <c r="AD1026" i="18"/>
  <c r="AD925" i="18"/>
  <c r="AD786" i="18"/>
  <c r="AD99" i="18"/>
  <c r="AD182" i="18"/>
  <c r="AD259" i="18"/>
  <c r="AD363" i="18"/>
  <c r="AD459" i="18"/>
  <c r="AD528" i="18"/>
  <c r="AD596" i="18"/>
  <c r="AD676" i="18"/>
  <c r="AD765" i="18"/>
  <c r="AD919" i="18"/>
  <c r="AD1130" i="18"/>
  <c r="AD209" i="18"/>
  <c r="AD298" i="18"/>
  <c r="AD385" i="18"/>
  <c r="AD485" i="18"/>
  <c r="AD565" i="18"/>
  <c r="AD640" i="18"/>
  <c r="AD728" i="18"/>
  <c r="AD960" i="18"/>
  <c r="AD1174" i="18"/>
  <c r="AD45" i="18"/>
  <c r="AD120" i="18"/>
  <c r="AD210" i="18"/>
  <c r="AD289" i="18"/>
  <c r="AD367" i="18"/>
  <c r="AD451" i="18"/>
  <c r="AD550" i="18"/>
  <c r="AD697" i="18"/>
  <c r="AD893" i="18"/>
  <c r="AD1120" i="18"/>
  <c r="AD82" i="18"/>
  <c r="AD176" i="18"/>
  <c r="AD263" i="18"/>
  <c r="AD368" i="18"/>
  <c r="AD479" i="18"/>
  <c r="AD551" i="18"/>
  <c r="AD615" i="18"/>
  <c r="AD689" i="18"/>
  <c r="AD783" i="18"/>
  <c r="AD949" i="18"/>
  <c r="AD1100" i="18"/>
  <c r="AD21" i="18"/>
  <c r="AD83" i="18"/>
  <c r="AD168" i="18"/>
  <c r="AD264" i="18"/>
  <c r="AD350" i="18"/>
  <c r="AD453" i="18"/>
  <c r="AD544" i="18"/>
  <c r="AD709" i="18"/>
  <c r="AD832" i="18"/>
  <c r="AD978" i="18"/>
  <c r="AD43" i="18"/>
  <c r="AD32" i="18"/>
  <c r="AD123" i="18"/>
  <c r="AD205" i="18"/>
  <c r="AD302" i="18"/>
  <c r="AD399" i="18"/>
  <c r="AD481" i="18"/>
  <c r="AD561" i="18"/>
  <c r="AD636" i="18"/>
  <c r="AD710" i="18"/>
  <c r="AD850" i="18"/>
  <c r="AD997" i="18"/>
  <c r="AD1212" i="18"/>
  <c r="AD1408" i="18"/>
  <c r="AD1084" i="18"/>
  <c r="AD1395" i="18"/>
  <c r="AD1691" i="18"/>
  <c r="AD2218" i="18"/>
  <c r="AD2465" i="18"/>
  <c r="AD603" i="18"/>
  <c r="AD1845" i="18"/>
  <c r="AD181" i="18"/>
  <c r="AD258" i="18"/>
  <c r="AD344" i="18"/>
  <c r="AD447" i="18"/>
  <c r="AD536" i="18"/>
  <c r="AD685" i="18"/>
  <c r="AD776" i="18"/>
  <c r="AD986" i="18"/>
  <c r="AD6" i="18"/>
  <c r="AD2405" i="18"/>
  <c r="AD2199" i="18"/>
  <c r="AD2085" i="18"/>
  <c r="AD1993" i="18"/>
  <c r="AD1884" i="18"/>
  <c r="AD1777" i="18"/>
  <c r="AD1621" i="18"/>
  <c r="AD1480" i="18"/>
  <c r="AD1350" i="18"/>
  <c r="AD1190" i="18"/>
  <c r="AD1045" i="18"/>
  <c r="AD951" i="18"/>
  <c r="AD857" i="18"/>
  <c r="AD762" i="18"/>
  <c r="AD2462" i="18"/>
  <c r="AD2296" i="18"/>
  <c r="AD2097" i="18"/>
  <c r="AD2002" i="18"/>
  <c r="AD1894" i="18"/>
  <c r="AE1894" i="18" s="1"/>
  <c r="AD1790" i="18"/>
  <c r="AD1662" i="18"/>
  <c r="AD1468" i="18"/>
  <c r="AD1359" i="18"/>
  <c r="AD1276" i="18"/>
  <c r="AD1125" i="18"/>
  <c r="AD993" i="18"/>
  <c r="AD2538" i="18"/>
  <c r="AD2381" i="18"/>
  <c r="AD2240" i="18"/>
  <c r="AD2060" i="18"/>
  <c r="AD1949" i="18"/>
  <c r="AD1852" i="18"/>
  <c r="AD1735" i="18"/>
  <c r="AD1597" i="18"/>
  <c r="AD1467" i="18"/>
  <c r="AD1358" i="18"/>
  <c r="AD1245" i="18"/>
  <c r="AD2318" i="18"/>
  <c r="AD2170" i="18"/>
  <c r="AD2009" i="18"/>
  <c r="AD1927" i="18"/>
  <c r="AD1762" i="18"/>
  <c r="AD1594" i="18"/>
  <c r="AD1466" i="18"/>
  <c r="AD1317" i="18"/>
  <c r="AD2509" i="18"/>
  <c r="AD189" i="18"/>
  <c r="AD267" i="18"/>
  <c r="AD353" i="18"/>
  <c r="AD457" i="18"/>
  <c r="AD547" i="18"/>
  <c r="AD694" i="18"/>
  <c r="AD791" i="18"/>
  <c r="AD999" i="18"/>
  <c r="AD5" i="18"/>
  <c r="AD2373" i="18"/>
  <c r="AD2176" i="18"/>
  <c r="AD2076" i="18"/>
  <c r="AD1972" i="18"/>
  <c r="AD1875" i="18"/>
  <c r="AD1767" i="18"/>
  <c r="AD1610" i="18"/>
  <c r="AD1469" i="18"/>
  <c r="AD1331" i="18"/>
  <c r="AD1164" i="18"/>
  <c r="AD1034" i="18"/>
  <c r="AD943" i="18"/>
  <c r="AD847" i="18"/>
  <c r="AD753" i="18"/>
  <c r="AD2418" i="18"/>
  <c r="AD2255" i="18"/>
  <c r="AD2084" i="18"/>
  <c r="AD1992" i="18"/>
  <c r="AD1882" i="18"/>
  <c r="AD1776" i="18"/>
  <c r="AD1647" i="18"/>
  <c r="AD1458" i="18"/>
  <c r="AE1458" i="18" s="1"/>
  <c r="AD1349" i="18"/>
  <c r="AD1246" i="18"/>
  <c r="AD1114" i="18"/>
  <c r="AD970" i="18"/>
  <c r="AD2525" i="18"/>
  <c r="AD2370" i="18"/>
  <c r="AD2208" i="18"/>
  <c r="AD2033" i="18"/>
  <c r="AD1928" i="18"/>
  <c r="AD1834" i="18"/>
  <c r="AD1696" i="18"/>
  <c r="AD1585" i="18"/>
  <c r="AD1456" i="18"/>
  <c r="AD1348" i="18"/>
  <c r="AD2484" i="18"/>
  <c r="AD2303" i="18"/>
  <c r="AD2146" i="18"/>
  <c r="AD2000" i="18"/>
  <c r="AD1891" i="18"/>
  <c r="AD1722" i="18"/>
  <c r="AD1584" i="18"/>
  <c r="AD1431" i="18"/>
  <c r="AD1306" i="18"/>
  <c r="AD2498" i="18"/>
  <c r="AD2335" i="18"/>
  <c r="AD2156" i="18"/>
  <c r="AD2041" i="18"/>
  <c r="AD1946" i="18"/>
  <c r="AD1850" i="18"/>
  <c r="AD1721" i="18"/>
  <c r="AD1605" i="18"/>
  <c r="AD1464" i="18"/>
  <c r="AE1464" i="18" s="1"/>
  <c r="AD1367" i="18"/>
  <c r="AD1273" i="18"/>
  <c r="AD2354" i="18"/>
  <c r="AD2155" i="18"/>
  <c r="AD2040" i="18"/>
  <c r="AD1956" i="18"/>
  <c r="AD1849" i="18"/>
  <c r="AD1705" i="18"/>
  <c r="AD1568" i="18"/>
  <c r="AD1429" i="18"/>
  <c r="AD1325" i="18"/>
  <c r="AD2466" i="18"/>
  <c r="AD2259" i="18"/>
  <c r="AD2115" i="18"/>
  <c r="AD1975" i="18"/>
  <c r="AD1847" i="18"/>
  <c r="AD1728" i="18"/>
  <c r="AD1567" i="18"/>
  <c r="AD1426" i="18"/>
  <c r="AD1234" i="18"/>
  <c r="AD1128" i="18"/>
  <c r="AD2476" i="18"/>
  <c r="AD2352" i="18"/>
  <c r="AD2228" i="18"/>
  <c r="AD2051" i="18"/>
  <c r="AD1942" i="18"/>
  <c r="AD1838" i="18"/>
  <c r="AD1677" i="18"/>
  <c r="AD1535" i="18"/>
  <c r="AD1424" i="18"/>
  <c r="AD1300" i="18"/>
  <c r="AD1127" i="18"/>
  <c r="AD995" i="18"/>
  <c r="AD904" i="18"/>
  <c r="AD764" i="18"/>
  <c r="AD128" i="18"/>
  <c r="AD199" i="18"/>
  <c r="AD287" i="18"/>
  <c r="AD393" i="18"/>
  <c r="AD476" i="18"/>
  <c r="AD548" i="18"/>
  <c r="AD612" i="18"/>
  <c r="AD695" i="18"/>
  <c r="AD792" i="18"/>
  <c r="AD957" i="18"/>
  <c r="AD52" i="18"/>
  <c r="AD231" i="18"/>
  <c r="AD315" i="18"/>
  <c r="AD419" i="18"/>
  <c r="AD510" i="18"/>
  <c r="AD581" i="18"/>
  <c r="AD668" i="18"/>
  <c r="AD793" i="18"/>
  <c r="AD989" i="18"/>
  <c r="AD1225" i="18"/>
  <c r="AD64" i="18"/>
  <c r="AD139" i="18"/>
  <c r="AD232" i="18"/>
  <c r="AD307" i="18"/>
  <c r="AD386" i="18"/>
  <c r="AD486" i="18"/>
  <c r="AD641" i="18"/>
  <c r="AD729" i="18"/>
  <c r="AD938" i="18"/>
  <c r="AD1156" i="18"/>
  <c r="AD111" i="18"/>
  <c r="AD203" i="18"/>
  <c r="AD291" i="18"/>
  <c r="AD397" i="18"/>
  <c r="AD496" i="18"/>
  <c r="AD198" i="18"/>
  <c r="AD286" i="18"/>
  <c r="AD362" i="18"/>
  <c r="AD467" i="18"/>
  <c r="AD611" i="18"/>
  <c r="AD703" i="18"/>
  <c r="AD808" i="18"/>
  <c r="AD1010" i="18"/>
  <c r="AD2530" i="18"/>
  <c r="AD2340" i="18"/>
  <c r="AD2163" i="18"/>
  <c r="AD2065" i="18"/>
  <c r="AD1962" i="18"/>
  <c r="AD1865" i="18"/>
  <c r="AD1754" i="18"/>
  <c r="AD1599" i="18"/>
  <c r="AD1459" i="18"/>
  <c r="AD1310" i="18"/>
  <c r="AD1151" i="18"/>
  <c r="AD1024" i="18"/>
  <c r="AD935" i="18"/>
  <c r="AD834" i="18"/>
  <c r="AD742" i="18"/>
  <c r="AD2394" i="18"/>
  <c r="AD2241" i="18"/>
  <c r="AD2075" i="18"/>
  <c r="AD1981" i="18"/>
  <c r="AD1873" i="18"/>
  <c r="AD1751" i="18"/>
  <c r="AD1609" i="18"/>
  <c r="AD1444" i="18"/>
  <c r="AD1340" i="18"/>
  <c r="AD1230" i="18"/>
  <c r="AD1093" i="18"/>
  <c r="AD922" i="18"/>
  <c r="AD2514" i="18"/>
  <c r="AD2348" i="18"/>
  <c r="AD2195" i="18"/>
  <c r="AD2010" i="18"/>
  <c r="AD1916" i="18"/>
  <c r="AD1814" i="18"/>
  <c r="AD1672" i="18"/>
  <c r="AD1553" i="18"/>
  <c r="AD1432" i="18"/>
  <c r="AD1339" i="18"/>
  <c r="AD2471" i="18"/>
  <c r="AD2294" i="18"/>
  <c r="AD2131" i="18"/>
  <c r="AD1989" i="18"/>
  <c r="AD1870" i="18"/>
  <c r="AD1709" i="18"/>
  <c r="AD1552" i="18"/>
  <c r="AD1400" i="18"/>
  <c r="AD1283" i="18"/>
  <c r="AD2482" i="18"/>
  <c r="AD2302" i="18"/>
  <c r="AD2145" i="18"/>
  <c r="AD2031" i="18"/>
  <c r="AD1936" i="18"/>
  <c r="AD1841" i="18"/>
  <c r="AD1708" i="18"/>
  <c r="AD1593" i="18"/>
  <c r="AD1453" i="18"/>
  <c r="AD1356" i="18"/>
  <c r="AD1260" i="18"/>
  <c r="AD207" i="18"/>
  <c r="AD296" i="18"/>
  <c r="AE296" i="18" s="1"/>
  <c r="AD383" i="18"/>
  <c r="AD483" i="18"/>
  <c r="AD621" i="18"/>
  <c r="AD713" i="18"/>
  <c r="AD874" i="18"/>
  <c r="AD1082" i="18"/>
  <c r="AD2518" i="18"/>
  <c r="AD2307" i="18"/>
  <c r="AD2150" i="18"/>
  <c r="AD2049" i="18"/>
  <c r="AD1951" i="18"/>
  <c r="AD1854" i="18"/>
  <c r="AD1725" i="18"/>
  <c r="AD1587" i="18"/>
  <c r="AD1445" i="18"/>
  <c r="AD1299" i="18"/>
  <c r="AD1137" i="18"/>
  <c r="AE1137" i="18" s="1"/>
  <c r="AD1013" i="18"/>
  <c r="AD912" i="18"/>
  <c r="AD823" i="18"/>
  <c r="AD734" i="18"/>
  <c r="AD2360" i="18"/>
  <c r="AD2209" i="18"/>
  <c r="AD2064" i="18"/>
  <c r="AD1960" i="18"/>
  <c r="AD1863" i="18"/>
  <c r="AD1737" i="18"/>
  <c r="AD1576" i="18"/>
  <c r="AD1434" i="18"/>
  <c r="AD1330" i="18"/>
  <c r="AD1206" i="18"/>
  <c r="AD1071" i="18"/>
  <c r="AE1071" i="18" s="1"/>
  <c r="AD911" i="18"/>
  <c r="AD2501" i="18"/>
  <c r="AD2322" i="18"/>
  <c r="AD2172" i="18"/>
  <c r="AD2001" i="18"/>
  <c r="AD1902" i="18"/>
  <c r="AD1801" i="18"/>
  <c r="AD1661" i="18"/>
  <c r="AD1542" i="18"/>
  <c r="AD1416" i="18"/>
  <c r="AD1318" i="18"/>
  <c r="AD2458" i="18"/>
  <c r="AD2283" i="18"/>
  <c r="AD2108" i="18"/>
  <c r="AD1979" i="18"/>
  <c r="AE1979" i="18" s="1"/>
  <c r="AD1851" i="18"/>
  <c r="AD1695" i="18"/>
  <c r="AD1541" i="18"/>
  <c r="AD1389" i="18"/>
  <c r="AD1274" i="18"/>
  <c r="AD2469" i="18"/>
  <c r="AD2279" i="18"/>
  <c r="AD2129" i="18"/>
  <c r="AD2019" i="18"/>
  <c r="AD1924" i="18"/>
  <c r="AD1811" i="18"/>
  <c r="AD1681" i="18"/>
  <c r="AD1582" i="18"/>
  <c r="AD1439" i="18"/>
  <c r="AD1346" i="18"/>
  <c r="AD2535" i="18"/>
  <c r="AD2291" i="18"/>
  <c r="AD2127" i="18"/>
  <c r="AD2017" i="18"/>
  <c r="AD1935" i="18"/>
  <c r="AD1810" i="18"/>
  <c r="AD1667" i="18"/>
  <c r="AD1537" i="18"/>
  <c r="AD1397" i="18"/>
  <c r="AE1397" i="18" s="1"/>
  <c r="AD1293" i="18"/>
  <c r="AD2410" i="18"/>
  <c r="AD2213" i="18"/>
  <c r="AD2068" i="18"/>
  <c r="AD1943" i="18"/>
  <c r="AD1820" i="18"/>
  <c r="AD1666" i="18"/>
  <c r="AD1536" i="18"/>
  <c r="AD1374" i="18"/>
  <c r="AD1209" i="18"/>
  <c r="AD1107" i="18"/>
  <c r="AD2437" i="18"/>
  <c r="AD2328" i="18"/>
  <c r="AD2200" i="18"/>
  <c r="AD2014" i="18"/>
  <c r="AD1920" i="18"/>
  <c r="AD1806" i="18"/>
  <c r="AD1653" i="18"/>
  <c r="AD1494" i="18"/>
  <c r="AD1362" i="18"/>
  <c r="AD1278" i="18"/>
  <c r="AD1105" i="18"/>
  <c r="AD963" i="18"/>
  <c r="AD873" i="18"/>
  <c r="AD743" i="18"/>
  <c r="AD146" i="18"/>
  <c r="AD218" i="18"/>
  <c r="AD314" i="18"/>
  <c r="AD417" i="18"/>
  <c r="AD492" i="18"/>
  <c r="AD564" i="18"/>
  <c r="AD631" i="18"/>
  <c r="AD2472" i="18"/>
  <c r="AD2377" i="18"/>
  <c r="AD2385" i="18"/>
  <c r="AD2285" i="18"/>
  <c r="AD2058" i="18"/>
  <c r="AD1856" i="18"/>
  <c r="AD1715" i="18"/>
  <c r="AD1384" i="18"/>
  <c r="AD1170" i="18"/>
  <c r="AD600" i="18"/>
  <c r="AD2034" i="18"/>
  <c r="AD1152" i="18"/>
  <c r="AD1012" i="18"/>
  <c r="AD1184" i="18"/>
  <c r="AD145" i="18"/>
  <c r="AD1923" i="18"/>
  <c r="AD1419" i="18"/>
  <c r="AD1266" i="18"/>
  <c r="AD790" i="18"/>
  <c r="AD1183" i="18"/>
  <c r="AD1011" i="18"/>
  <c r="AD964" i="18"/>
  <c r="AE964" i="18" s="1"/>
  <c r="AD667" i="18"/>
  <c r="AD382" i="18"/>
  <c r="AD79" i="18"/>
  <c r="AD1904" i="18"/>
  <c r="AD1272" i="18"/>
  <c r="AD980" i="18"/>
  <c r="AD70" i="18"/>
  <c r="AD2050" i="18"/>
  <c r="AD1522" i="18"/>
  <c r="AD1112" i="18"/>
  <c r="AD2423" i="18"/>
  <c r="AD1915" i="18"/>
  <c r="AD2534" i="18"/>
  <c r="AD478" i="18"/>
  <c r="AD1885" i="18"/>
  <c r="AD822" i="18"/>
  <c r="AD2383" i="18"/>
  <c r="AD884" i="18"/>
  <c r="AD2392" i="18"/>
  <c r="AD1869" i="18"/>
  <c r="AD1296" i="18"/>
  <c r="AD798" i="18"/>
  <c r="AD2413" i="18"/>
  <c r="AD2521" i="18"/>
  <c r="AD2415" i="18"/>
  <c r="AD1598" i="18"/>
  <c r="AD1333" i="18"/>
  <c r="AD1861" i="18"/>
  <c r="AD2093" i="18"/>
  <c r="AD1899" i="18"/>
  <c r="AD659" i="18"/>
  <c r="AD1723" i="18"/>
  <c r="AD961" i="18"/>
  <c r="AD1090" i="18"/>
  <c r="AD914" i="18"/>
  <c r="AD722" i="18"/>
  <c r="AD601" i="18"/>
  <c r="AD506" i="18"/>
  <c r="AD409" i="18"/>
  <c r="AD265" i="18"/>
  <c r="AD152" i="18"/>
  <c r="AD40" i="18"/>
  <c r="AD1158" i="18"/>
  <c r="AD883" i="18"/>
  <c r="AD721" i="18"/>
  <c r="AD514" i="18"/>
  <c r="AD388" i="18"/>
  <c r="AD273" i="18"/>
  <c r="AD141" i="18"/>
  <c r="AD11" i="18"/>
  <c r="AD1182" i="18"/>
  <c r="AD896" i="18"/>
  <c r="AD720" i="18"/>
  <c r="AD625" i="18"/>
  <c r="AD522" i="18"/>
  <c r="AD378" i="18"/>
  <c r="AD223" i="18"/>
  <c r="AD65" i="18"/>
  <c r="AD976" i="18"/>
  <c r="AD670" i="18"/>
  <c r="AD421" i="18"/>
  <c r="AD261" i="18"/>
  <c r="AD91" i="18"/>
  <c r="AD1066" i="18"/>
  <c r="AD696" i="18"/>
  <c r="AE696" i="18" s="1"/>
  <c r="AD539" i="18"/>
  <c r="AD346" i="18"/>
  <c r="AD174" i="18"/>
  <c r="AD839" i="18"/>
  <c r="AD639" i="18"/>
  <c r="AD468" i="18"/>
  <c r="AD208" i="18"/>
  <c r="AD858" i="18"/>
  <c r="AD1166" i="18"/>
  <c r="AD1520" i="18"/>
  <c r="AD1909" i="18"/>
  <c r="AD2246" i="18"/>
  <c r="AD1119" i="18"/>
  <c r="AD1521" i="18"/>
  <c r="AD1886" i="18"/>
  <c r="AD2248" i="18"/>
  <c r="AD1387" i="18"/>
  <c r="AD1719" i="18"/>
  <c r="AD2029" i="18"/>
  <c r="AD2508" i="18"/>
  <c r="AD1669" i="18"/>
  <c r="AD2107" i="18"/>
  <c r="AD1670" i="18"/>
  <c r="AD1528" i="18"/>
  <c r="AD890" i="18"/>
  <c r="AD1950" i="18"/>
  <c r="AD1116" i="18"/>
  <c r="AD2139" i="18"/>
  <c r="AE2139" i="18" s="1"/>
  <c r="AD392" i="18"/>
  <c r="AD418" i="18"/>
  <c r="AD1908" i="18"/>
  <c r="AD2440" i="18"/>
  <c r="AD2388" i="18"/>
  <c r="AD2237" i="18"/>
  <c r="AD2165" i="18"/>
  <c r="AD2022" i="18"/>
  <c r="AD2461" i="18"/>
  <c r="AD2135" i="18"/>
  <c r="AD2374" i="18"/>
  <c r="AD2194" i="18"/>
  <c r="AD1454" i="18"/>
  <c r="AD1144" i="18"/>
  <c r="AD2477" i="18"/>
  <c r="AD2018" i="18"/>
  <c r="AD1463" i="18"/>
  <c r="AD1337" i="18"/>
  <c r="AD1907" i="18"/>
  <c r="AD1256" i="18"/>
  <c r="AD1102" i="18"/>
  <c r="AD1539" i="18"/>
  <c r="AD1054" i="18"/>
  <c r="AD2251" i="18"/>
  <c r="AD1857" i="18"/>
  <c r="AD1176" i="18"/>
  <c r="AD1775" i="18"/>
  <c r="AD1320" i="18"/>
  <c r="AD654" i="18"/>
  <c r="AD1051" i="18"/>
  <c r="AD1146" i="18"/>
  <c r="AD844" i="18"/>
  <c r="AD534" i="18"/>
  <c r="AD406" i="18"/>
  <c r="AD268" i="18"/>
  <c r="AD801" i="18"/>
  <c r="AD1623" i="18"/>
  <c r="AD1067" i="18"/>
  <c r="AD927" i="18"/>
  <c r="AD616" i="18"/>
  <c r="AD502" i="18"/>
  <c r="AD1889" i="18"/>
  <c r="AD953" i="18"/>
  <c r="AD188" i="18"/>
  <c r="AD515" i="18"/>
  <c r="AD971" i="18"/>
  <c r="AD411" i="18"/>
  <c r="AD796" i="18"/>
  <c r="AD138" i="18"/>
  <c r="AD895" i="18"/>
  <c r="AD180" i="18"/>
  <c r="AD2350" i="18"/>
  <c r="AD2524" i="18"/>
  <c r="AD2479" i="18"/>
  <c r="AD2500" i="18"/>
  <c r="AD1864" i="18"/>
  <c r="AD1118" i="18"/>
  <c r="AD918" i="18"/>
  <c r="AD568" i="18"/>
  <c r="AD244" i="18"/>
  <c r="AD1954" i="18"/>
  <c r="AD1753" i="18"/>
  <c r="AD1354" i="18"/>
  <c r="AD1149" i="18"/>
  <c r="AD774" i="18"/>
  <c r="AD2130" i="18"/>
  <c r="AD1717" i="18"/>
  <c r="AD1650" i="18"/>
  <c r="AD876" i="18"/>
  <c r="AD1755" i="18"/>
  <c r="AE1755" i="18" s="1"/>
  <c r="AD1360" i="18"/>
  <c r="AE1360" i="18" s="1"/>
  <c r="AD1172" i="18"/>
  <c r="AD1004" i="18"/>
  <c r="AD22" i="18"/>
  <c r="AD1422" i="18"/>
  <c r="AD1168" i="18"/>
  <c r="AD47" i="18"/>
  <c r="AD2186" i="18"/>
  <c r="AD1729" i="18"/>
  <c r="AD1530" i="18"/>
  <c r="AD731" i="18"/>
  <c r="AD491" i="18"/>
  <c r="AD44" i="18"/>
  <c r="AD1843" i="18"/>
  <c r="AD2391" i="18"/>
  <c r="AD440" i="18"/>
  <c r="AD1827" i="18"/>
  <c r="AD2380" i="18"/>
  <c r="AD739" i="18"/>
  <c r="AD164" i="18"/>
  <c r="AD2503" i="18"/>
  <c r="AD1538" i="18"/>
  <c r="AD2117" i="18"/>
  <c r="AD1288" i="18"/>
  <c r="AD2169" i="18"/>
  <c r="AD1233" i="18"/>
  <c r="AD1795" i="18"/>
  <c r="AD2308" i="18"/>
  <c r="AD1264" i="18"/>
  <c r="AD723" i="18"/>
  <c r="AD1080" i="18"/>
  <c r="AD898" i="18"/>
  <c r="AD700" i="18"/>
  <c r="AD593" i="18"/>
  <c r="AD498" i="18"/>
  <c r="AD389" i="18"/>
  <c r="AD253" i="18"/>
  <c r="AD142" i="18"/>
  <c r="AD23" i="18"/>
  <c r="AD1122" i="18"/>
  <c r="AD865" i="18"/>
  <c r="AD681" i="18"/>
  <c r="AD505" i="18"/>
  <c r="AD369" i="18"/>
  <c r="AD251" i="18"/>
  <c r="AD122" i="18"/>
  <c r="AD74" i="18"/>
  <c r="AD1087" i="18"/>
  <c r="AD864" i="18"/>
  <c r="AD708" i="18"/>
  <c r="AD607" i="18"/>
  <c r="AD513" i="18"/>
  <c r="AD358" i="18"/>
  <c r="AD211" i="18"/>
  <c r="AD119" i="18"/>
  <c r="AD907" i="18"/>
  <c r="AD660" i="18"/>
  <c r="AD405" i="18"/>
  <c r="AD249" i="18"/>
  <c r="AD81" i="18"/>
  <c r="AD1041" i="18"/>
  <c r="AD687" i="18"/>
  <c r="AD529" i="18"/>
  <c r="AD337" i="18"/>
  <c r="AD129" i="18"/>
  <c r="AD825" i="18"/>
  <c r="AD622" i="18"/>
  <c r="AE622" i="18" s="1"/>
  <c r="AD429" i="18"/>
  <c r="AD190" i="18"/>
  <c r="AD882" i="18"/>
  <c r="AD1267" i="18"/>
  <c r="AD1545" i="18"/>
  <c r="AE1545" i="18" s="1"/>
  <c r="AD1933" i="18"/>
  <c r="AD2299" i="18"/>
  <c r="AD1142" i="18"/>
  <c r="AD1546" i="18"/>
  <c r="AD1934" i="18"/>
  <c r="AD2290" i="18"/>
  <c r="AD1413" i="18"/>
  <c r="AD1782" i="18"/>
  <c r="AD2055" i="18"/>
  <c r="AD1282" i="18"/>
  <c r="AD1731" i="18"/>
  <c r="AD2192" i="18"/>
  <c r="AD1842" i="18"/>
  <c r="AD1645" i="18"/>
  <c r="AD1057" i="18"/>
  <c r="AD2048" i="18"/>
  <c r="AD1248" i="18"/>
  <c r="AD2286" i="18"/>
  <c r="AD304" i="18"/>
  <c r="AD2062" i="18"/>
  <c r="AD2511" i="18"/>
  <c r="AD2529" i="18"/>
  <c r="AD2162" i="18"/>
  <c r="AD2101" i="18"/>
  <c r="AD2448" i="18"/>
  <c r="AD2297" i="18"/>
  <c r="AD2510" i="18"/>
  <c r="AD2319" i="18"/>
  <c r="AD2118" i="18"/>
  <c r="AD1897" i="18"/>
  <c r="AD1656" i="18"/>
  <c r="AD1321" i="18"/>
  <c r="AD2528" i="18"/>
  <c r="AD2266" i="18"/>
  <c r="AD1963" i="18"/>
  <c r="AD2527" i="18"/>
  <c r="AD1373" i="18"/>
  <c r="AD2436" i="18"/>
  <c r="AD1550" i="18"/>
  <c r="AD1707" i="18"/>
  <c r="AD1455" i="18"/>
  <c r="AD2092" i="18"/>
  <c r="AD1314" i="18"/>
  <c r="AD1046" i="18"/>
  <c r="AD2106" i="18"/>
  <c r="AD1140" i="18"/>
  <c r="AD1221" i="18"/>
  <c r="AD910" i="18"/>
  <c r="AD820" i="18"/>
  <c r="AD747" i="18"/>
  <c r="AD1001" i="18"/>
  <c r="AD775" i="18"/>
  <c r="AD276" i="18"/>
  <c r="AD156" i="18"/>
  <c r="AD1534" i="18"/>
  <c r="AD1068" i="18"/>
  <c r="AE1068" i="18" s="1"/>
  <c r="AD915" i="18"/>
  <c r="AD526" i="18"/>
  <c r="AD69" i="18"/>
  <c r="AD1064" i="18"/>
  <c r="AD629" i="18"/>
  <c r="AD1602" i="18"/>
  <c r="AD902" i="18"/>
  <c r="AD843" i="18"/>
  <c r="AD715" i="18"/>
  <c r="AD169" i="18"/>
  <c r="AD370" i="18"/>
  <c r="AD334" i="18"/>
  <c r="AD94" i="18"/>
  <c r="AD166" i="18"/>
  <c r="AD1052" i="18"/>
  <c r="AD533" i="18"/>
  <c r="AD132" i="18"/>
  <c r="AD744" i="18"/>
  <c r="AD1939" i="18"/>
  <c r="AD1995" i="18"/>
  <c r="AD2412" i="18"/>
  <c r="AD1631" i="18"/>
  <c r="AD814" i="18"/>
  <c r="AD1651" i="18"/>
  <c r="AD1336" i="18"/>
  <c r="AD1619" i="18"/>
  <c r="AD71" i="18"/>
  <c r="AD1859" i="18"/>
  <c r="AD1611" i="18"/>
  <c r="AD1415" i="18"/>
  <c r="AD300" i="18"/>
  <c r="AD1237" i="18"/>
  <c r="AD988" i="18"/>
  <c r="AD379" i="18"/>
  <c r="AD196" i="18"/>
  <c r="AD1586" i="18"/>
  <c r="AD1893" i="18"/>
  <c r="AD1687" i="18"/>
  <c r="AD193" i="18"/>
  <c r="AD1421" i="18"/>
  <c r="AD1023" i="18"/>
  <c r="AD1768" i="18"/>
  <c r="AD374" i="18"/>
  <c r="AD571" i="18"/>
  <c r="AD34" i="18"/>
  <c r="AD1571" i="18"/>
  <c r="AD851" i="18"/>
  <c r="AD1126" i="18"/>
  <c r="AD2133" i="18"/>
  <c r="AD2125" i="18"/>
  <c r="AE2125" i="18" s="1"/>
  <c r="AD1747" i="18"/>
  <c r="AD1108" i="18"/>
  <c r="AD2396" i="18"/>
  <c r="AD2337" i="18"/>
  <c r="AD1021" i="18"/>
  <c r="AD866" i="18"/>
  <c r="AD682" i="18"/>
  <c r="AD585" i="18"/>
  <c r="AD489" i="18"/>
  <c r="AD360" i="18"/>
  <c r="AD235" i="18"/>
  <c r="AD133" i="18"/>
  <c r="AD19" i="18"/>
  <c r="AD1101" i="18"/>
  <c r="AD849" i="18"/>
  <c r="AD663" i="18"/>
  <c r="AD497" i="18"/>
  <c r="AD359" i="18"/>
  <c r="AD234" i="18"/>
  <c r="AD112" i="18"/>
  <c r="AD29" i="18"/>
  <c r="AD1031" i="18"/>
  <c r="AE1031" i="18" s="1"/>
  <c r="AD831" i="18"/>
  <c r="AD698" i="18"/>
  <c r="AD591" i="18"/>
  <c r="AD504" i="18"/>
  <c r="AD339" i="18"/>
  <c r="AD194" i="18"/>
  <c r="AD90" i="18"/>
  <c r="AD877" i="18"/>
  <c r="AD650" i="18"/>
  <c r="AD396" i="18"/>
  <c r="AD241" i="18"/>
  <c r="AD73" i="18"/>
  <c r="AD1029" i="18"/>
  <c r="AD677" i="18"/>
  <c r="AD520" i="18"/>
  <c r="AD325" i="18"/>
  <c r="AD53" i="18"/>
  <c r="AD810" i="18"/>
  <c r="AD604" i="18"/>
  <c r="AD403" i="18"/>
  <c r="AD155" i="18"/>
  <c r="AD913" i="18"/>
  <c r="AD1291" i="18"/>
  <c r="AD1600" i="18"/>
  <c r="AD1964" i="18"/>
  <c r="AD2341" i="18"/>
  <c r="AD1193" i="18"/>
  <c r="AD1579" i="18"/>
  <c r="AD1955" i="18"/>
  <c r="AD2398" i="18"/>
  <c r="AD1438" i="18"/>
  <c r="AD1822" i="18"/>
  <c r="AD2116" i="18"/>
  <c r="AD1335" i="18"/>
  <c r="AD1798" i="18"/>
  <c r="AD2262" i="18"/>
  <c r="AD1968" i="18"/>
  <c r="AD1789" i="18"/>
  <c r="AD1189" i="18"/>
  <c r="AD2174" i="18"/>
  <c r="AD1423" i="18"/>
  <c r="AD2490" i="18"/>
  <c r="AD216" i="18"/>
  <c r="AD2320" i="18"/>
  <c r="AD2242" i="18"/>
  <c r="AD2028" i="18"/>
  <c r="AD1701" i="18"/>
  <c r="AD2231" i="18"/>
  <c r="AD1484" i="18"/>
  <c r="AD2222" i="18"/>
  <c r="AD2230" i="18"/>
  <c r="AD2160" i="18"/>
  <c r="AD2491" i="18"/>
  <c r="AD2475" i="18"/>
  <c r="AD1564" i="18"/>
  <c r="AD1501" i="18"/>
  <c r="AD869" i="18"/>
  <c r="AD1591" i="18"/>
  <c r="AD2227" i="18"/>
  <c r="AD217" i="18"/>
  <c r="AD1595" i="18"/>
  <c r="AD1601" i="18"/>
  <c r="AD2280" i="18"/>
  <c r="AD1688" i="18"/>
  <c r="AD125" i="18"/>
  <c r="AD2492" i="18"/>
  <c r="AD1561" i="18"/>
  <c r="AD2274" i="18"/>
  <c r="AD2232" i="18"/>
  <c r="AD328" i="18"/>
  <c r="AD1491" i="18"/>
  <c r="AD1800" i="18"/>
  <c r="AD2289" i="18"/>
  <c r="AD2313" i="18"/>
  <c r="AD30" i="18"/>
  <c r="AD252" i="18"/>
  <c r="AD1671" i="18"/>
  <c r="AD1682" i="18"/>
  <c r="AD387" i="18"/>
  <c r="AD1478" i="18"/>
  <c r="AD1519" i="18"/>
  <c r="AD2276" i="18"/>
  <c r="AD1562" i="18"/>
  <c r="AD2180" i="18"/>
  <c r="AD2326" i="18"/>
  <c r="AD1447" i="18"/>
  <c r="AD2189" i="18"/>
  <c r="AD1699" i="18"/>
  <c r="AD311" i="18"/>
  <c r="AD1365" i="18"/>
  <c r="AD867" i="18"/>
  <c r="AD797" i="18"/>
  <c r="AD2496" i="18"/>
  <c r="AD2219" i="18"/>
  <c r="AD9" i="18"/>
  <c r="AD2229" i="18"/>
  <c r="AD2277" i="18"/>
  <c r="AD2220" i="18"/>
  <c r="AD1305" i="18"/>
  <c r="AD1499" i="18"/>
  <c r="AD2271" i="18"/>
  <c r="AD1513" i="18"/>
  <c r="AD2175" i="18"/>
  <c r="AD2288" i="18"/>
  <c r="AD1134" i="18"/>
  <c r="AD2184" i="18"/>
  <c r="AD1565" i="18"/>
  <c r="AD295" i="18"/>
  <c r="AD433" i="18"/>
  <c r="AD415" i="18"/>
  <c r="AD1517" i="18"/>
  <c r="AD2273" i="18"/>
  <c r="AD1514" i="18"/>
  <c r="AD1479" i="18"/>
  <c r="AD414" i="18"/>
  <c r="AD871" i="18"/>
  <c r="AD1035" i="18"/>
  <c r="AD812" i="18"/>
  <c r="AD38" i="18"/>
  <c r="AD1563" i="18"/>
  <c r="AD1624" i="18"/>
  <c r="AD2497" i="18"/>
  <c r="AD690" i="18"/>
  <c r="AD2263" i="18"/>
  <c r="AD1448" i="18"/>
  <c r="AD1557" i="18"/>
  <c r="AD2270" i="18"/>
  <c r="AD803" i="18"/>
  <c r="AD2179" i="18"/>
  <c r="AD1496" i="18"/>
  <c r="AD219" i="18"/>
  <c r="AD420" i="18"/>
  <c r="AD327" i="18"/>
  <c r="AD1497" i="18"/>
  <c r="AD2187" i="18"/>
  <c r="AD2269" i="18"/>
  <c r="AD1607" i="18"/>
  <c r="AD1632" i="18"/>
  <c r="AD55" i="18"/>
  <c r="AD1872" i="18"/>
  <c r="AD541" i="18"/>
  <c r="AD2244" i="18"/>
  <c r="AD1410" i="18"/>
  <c r="AD1518" i="18"/>
  <c r="AD2243" i="18"/>
  <c r="AD413" i="18"/>
  <c r="AD1502" i="18"/>
  <c r="AD1412" i="18"/>
  <c r="AD17" i="18"/>
  <c r="AD12" i="18"/>
  <c r="AD256" i="18"/>
  <c r="AD2052" i="18"/>
  <c r="AD1500" i="18"/>
  <c r="AD2181" i="18"/>
  <c r="AD2316" i="18"/>
  <c r="AD260" i="18"/>
  <c r="AD321" i="18"/>
  <c r="AD214" i="18"/>
  <c r="AD236" i="18"/>
  <c r="AD1698" i="18"/>
  <c r="AD310" i="18"/>
  <c r="AD537" i="18"/>
  <c r="AD2224" i="18"/>
  <c r="AD1405" i="18"/>
  <c r="AD1503" i="18"/>
  <c r="AD2223" i="18"/>
  <c r="AD149" i="18"/>
  <c r="AD283" i="18"/>
  <c r="AD802" i="18"/>
  <c r="AD2226" i="18"/>
  <c r="AD2312" i="18"/>
  <c r="AD126" i="18"/>
  <c r="AD1620" i="18"/>
  <c r="AD2311" i="18"/>
  <c r="AD1560" i="18"/>
  <c r="AD2275" i="18"/>
  <c r="AD779" i="18"/>
  <c r="AD1446" i="18"/>
  <c r="AD228" i="18"/>
  <c r="AD1406" i="18"/>
  <c r="AD1616" i="18"/>
  <c r="AD1639" i="18"/>
  <c r="AD1247" i="18"/>
  <c r="AD1683" i="18"/>
  <c r="AD192" i="18"/>
  <c r="AD1765" i="18"/>
  <c r="AD255" i="18"/>
  <c r="AD1498" i="18"/>
  <c r="AD1828" i="18"/>
  <c r="AD3" i="18"/>
  <c r="AD262" i="18"/>
  <c r="AD455" i="18"/>
  <c r="AD2188" i="18"/>
  <c r="AD2272" i="18"/>
  <c r="AD20" i="18"/>
  <c r="AD1492" i="18"/>
  <c r="AD1638" i="18"/>
  <c r="AD1833" i="18"/>
  <c r="AD2343" i="18"/>
  <c r="AD1874" i="18"/>
  <c r="AD2493" i="18"/>
  <c r="AD1697" i="18"/>
  <c r="AD226" i="18"/>
  <c r="AD540" i="18"/>
  <c r="AD1700" i="18"/>
  <c r="AD2314" i="18"/>
  <c r="AD2278" i="18"/>
  <c r="AD412" i="18"/>
  <c r="AD1515" i="18"/>
  <c r="AD1830" i="18"/>
  <c r="AV42" i="18"/>
  <c r="AV41" i="18"/>
  <c r="AW41" i="18" s="1"/>
  <c r="AV67" i="18"/>
  <c r="AW67" i="18" s="1"/>
  <c r="AV64" i="18"/>
  <c r="AV66" i="18"/>
  <c r="AW66" i="18" s="1"/>
  <c r="AV68" i="18"/>
  <c r="AW68" i="18" s="1"/>
  <c r="AV111" i="18"/>
  <c r="AV65" i="18"/>
  <c r="AW65" i="18" s="1"/>
  <c r="AV40" i="18"/>
  <c r="AW40" i="18" s="1"/>
  <c r="AV44" i="18"/>
  <c r="AD1511" i="18"/>
  <c r="AD1106" i="18"/>
  <c r="AD826" i="18"/>
  <c r="AD2300" i="18"/>
  <c r="AD2103" i="18"/>
  <c r="AD930" i="18"/>
  <c r="AD1961" i="18"/>
  <c r="AD1441" i="18"/>
  <c r="AD1483" i="18"/>
  <c r="AE1483" i="18" s="1"/>
  <c r="AD2253" i="18"/>
  <c r="AD2126" i="18"/>
  <c r="AD1636" i="18"/>
  <c r="AD1489" i="18"/>
  <c r="AD1573" i="18"/>
  <c r="AD2121" i="18"/>
  <c r="AD2235" i="18"/>
  <c r="AD1948" i="18"/>
  <c r="AD1634" i="18"/>
  <c r="AD2309" i="18"/>
  <c r="AD1569" i="18"/>
  <c r="AE1569" i="18" s="1"/>
  <c r="AD1749" i="18"/>
  <c r="AD1614" i="18"/>
  <c r="AD2284" i="18"/>
  <c r="AD1627" i="18"/>
  <c r="AD1327" i="18"/>
  <c r="AD1659" i="18"/>
  <c r="AD2399" i="18"/>
  <c r="AD1277" i="18"/>
  <c r="AD2067" i="18"/>
  <c r="AE2067" i="18" s="1"/>
  <c r="AD751" i="18"/>
  <c r="AD1766" i="18"/>
  <c r="AD1433" i="18"/>
  <c r="AD932" i="18"/>
  <c r="W2" i="17"/>
  <c r="X2" i="17"/>
  <c r="Y2" i="17"/>
  <c r="A3" i="17"/>
  <c r="A4" i="17"/>
  <c r="A5" i="17"/>
  <c r="A6" i="17"/>
  <c r="A7" i="17"/>
  <c r="A8" i="17"/>
  <c r="N2" i="17"/>
  <c r="O2" i="17"/>
  <c r="P2" i="17"/>
  <c r="Q2" i="17"/>
  <c r="R2" i="17"/>
  <c r="S2" i="17"/>
  <c r="T2" i="17"/>
  <c r="U2" i="17"/>
  <c r="V2" i="17"/>
  <c r="B2" i="17"/>
  <c r="C2" i="17"/>
  <c r="D2" i="17"/>
  <c r="E2" i="17"/>
  <c r="F2" i="17"/>
  <c r="G2" i="17"/>
  <c r="H2" i="17"/>
  <c r="I2" i="17"/>
  <c r="J2" i="17"/>
  <c r="K2" i="17"/>
  <c r="L2" i="17"/>
  <c r="M2" i="17"/>
  <c r="A2" i="17"/>
  <c r="P1106" i="18" l="1" a="1"/>
  <c r="P1106" i="18" s="1"/>
  <c r="P1320" i="18" a="1"/>
  <c r="P1320" i="18" s="1"/>
  <c r="P1240" i="18" a="1"/>
  <c r="P1240" i="18" s="1"/>
  <c r="P896" i="18" a="1"/>
  <c r="P896" i="18" s="1"/>
  <c r="P1050" i="18" a="1"/>
  <c r="P1050" i="18" s="1"/>
  <c r="P1312" i="18" a="1"/>
  <c r="P1312" i="18" s="1"/>
  <c r="P1232" i="18" a="1"/>
  <c r="P1232" i="18" s="1"/>
  <c r="P840" i="18" a="1"/>
  <c r="P840" i="18" s="1"/>
  <c r="P1010" i="18" a="1"/>
  <c r="P1010" i="18" s="1"/>
  <c r="P1304" i="18" a="1"/>
  <c r="P1304" i="18" s="1"/>
  <c r="P1224" i="18" a="1"/>
  <c r="P1224" i="18" s="1"/>
  <c r="P832" i="18" a="1"/>
  <c r="P832" i="18" s="1"/>
  <c r="P946" i="18" a="1"/>
  <c r="P946" i="18" s="1"/>
  <c r="P1129" i="18" a="1"/>
  <c r="P1129" i="18" s="1"/>
  <c r="P1384" i="18" a="1"/>
  <c r="P1384" i="18" s="1"/>
  <c r="P1296" i="18" a="1"/>
  <c r="P1296" i="18" s="1"/>
  <c r="P1216" i="18" a="1"/>
  <c r="P1216" i="18" s="1"/>
  <c r="P616" i="18" a="1"/>
  <c r="P616" i="18" s="1"/>
  <c r="P882" i="18" a="1"/>
  <c r="P882" i="18" s="1"/>
  <c r="P953" i="18" a="1"/>
  <c r="P953" i="18" s="1"/>
  <c r="P1376" i="18" a="1"/>
  <c r="P1376" i="18" s="1"/>
  <c r="P1288" i="18" a="1"/>
  <c r="P1288" i="18" s="1"/>
  <c r="P1176" i="18" a="1"/>
  <c r="P1176" i="18" s="1"/>
  <c r="P608" i="18" a="1"/>
  <c r="P608" i="18" s="1"/>
  <c r="P818" i="18" a="1"/>
  <c r="P818" i="18" s="1"/>
  <c r="P889" i="18" a="1"/>
  <c r="P889" i="18" s="1"/>
  <c r="P1368" i="18" a="1"/>
  <c r="P1368" i="18" s="1"/>
  <c r="P1280" i="18" a="1"/>
  <c r="P1280" i="18" s="1"/>
  <c r="P1152" i="18" a="1"/>
  <c r="P1152" i="18" s="1"/>
  <c r="P272" i="18" a="1"/>
  <c r="P272" i="18" s="1"/>
  <c r="P634" i="18" a="1"/>
  <c r="P634" i="18" s="1"/>
  <c r="P673" i="18" a="1"/>
  <c r="P673" i="18" s="1"/>
  <c r="P1352" i="18" a="1"/>
  <c r="P1352" i="18" s="1"/>
  <c r="P1256" i="18" a="1"/>
  <c r="P1256" i="18" s="1"/>
  <c r="P1096" i="18" a="1"/>
  <c r="P1096" i="18" s="1"/>
  <c r="P586" i="18" a="1"/>
  <c r="P586" i="18" s="1"/>
  <c r="P97" i="18" a="1"/>
  <c r="P97" i="18" s="1"/>
  <c r="P1344" i="18" a="1"/>
  <c r="P1344" i="18" s="1"/>
  <c r="P1248" i="18" a="1"/>
  <c r="P1248" i="18" s="1"/>
  <c r="P1056" i="18" a="1"/>
  <c r="P1056" i="18" s="1"/>
  <c r="P519" i="18" a="1"/>
  <c r="P519" i="18" s="1"/>
  <c r="P215" i="18" a="1"/>
  <c r="P215" i="18" s="1"/>
  <c r="P39" i="18" a="1"/>
  <c r="P39" i="18" s="1"/>
  <c r="P1191" i="18" a="1"/>
  <c r="P1191" i="18" s="1"/>
  <c r="P1135" i="18" a="1"/>
  <c r="P1135" i="18" s="1"/>
  <c r="P1079" i="18" a="1"/>
  <c r="P1079" i="18" s="1"/>
  <c r="P2" i="18" a="1"/>
  <c r="P2" i="18" s="1"/>
  <c r="P1023" i="18" a="1"/>
  <c r="P1023" i="18" s="1"/>
  <c r="P551" i="18" a="1"/>
  <c r="P551" i="18" s="1"/>
  <c r="P532" i="18" a="1"/>
  <c r="P532" i="18" s="1"/>
  <c r="P1374" i="18" a="1"/>
  <c r="P1374" i="18" s="1"/>
  <c r="P1310" i="18" a="1"/>
  <c r="P1310" i="18" s="1"/>
  <c r="P1246" i="18" a="1"/>
  <c r="P1246" i="18" s="1"/>
  <c r="P1182" i="18" a="1"/>
  <c r="P1182" i="18" s="1"/>
  <c r="P1094" i="18" a="1"/>
  <c r="P1094" i="18" s="1"/>
  <c r="P958" i="18" a="1"/>
  <c r="P958" i="18" s="1"/>
  <c r="P870" i="18" a="1"/>
  <c r="P870" i="18" s="1"/>
  <c r="P846" i="18" a="1"/>
  <c r="P846" i="18" s="1"/>
  <c r="P558" i="18" a="1"/>
  <c r="P558" i="18" s="1"/>
  <c r="P494" i="18" a="1"/>
  <c r="P494" i="18" s="1"/>
  <c r="P430" i="18" a="1"/>
  <c r="P430" i="18" s="1"/>
  <c r="P342" i="18" a="1"/>
  <c r="P342" i="18" s="1"/>
  <c r="P278" i="18" a="1"/>
  <c r="P278" i="18" s="1"/>
  <c r="P62" i="18" a="1"/>
  <c r="P62" i="18" s="1"/>
  <c r="P718" i="18" a="1"/>
  <c r="P718" i="18" s="1"/>
  <c r="P1301" i="18" a="1"/>
  <c r="P1301" i="18" s="1"/>
  <c r="P1237" i="18" a="1"/>
  <c r="P1237" i="18" s="1"/>
  <c r="P1173" i="18" a="1"/>
  <c r="P1173" i="18" s="1"/>
  <c r="P1061" i="18" a="1"/>
  <c r="P1061" i="18" s="1"/>
  <c r="P997" i="18" a="1"/>
  <c r="P997" i="18" s="1"/>
  <c r="P973" i="18" a="1"/>
  <c r="P973" i="18" s="1"/>
  <c r="P773" i="18" a="1"/>
  <c r="P773" i="18" s="1"/>
  <c r="P709" i="18" a="1"/>
  <c r="P709" i="18" s="1"/>
  <c r="P645" i="18" a="1"/>
  <c r="P645" i="18" s="1"/>
  <c r="P621" i="18" a="1"/>
  <c r="P621" i="18" s="1"/>
  <c r="P533" i="18" a="1"/>
  <c r="P533" i="18" s="1"/>
  <c r="P469" i="18" a="1"/>
  <c r="P469" i="18" s="1"/>
  <c r="P405" i="18" a="1"/>
  <c r="P405" i="18" s="1"/>
  <c r="P341" i="18" a="1"/>
  <c r="P341" i="18" s="1"/>
  <c r="P277" i="18" a="1"/>
  <c r="P277" i="18" s="1"/>
  <c r="P85" i="18" a="1"/>
  <c r="P85" i="18" s="1"/>
  <c r="P21" i="18" a="1"/>
  <c r="P21" i="18" s="1"/>
  <c r="P1388" i="18" a="1"/>
  <c r="P1388" i="18" s="1"/>
  <c r="P1324" i="18" a="1"/>
  <c r="P1324" i="18" s="1"/>
  <c r="P1260" i="18" a="1"/>
  <c r="P1260" i="18" s="1"/>
  <c r="P1196" i="18" a="1"/>
  <c r="P1196" i="18" s="1"/>
  <c r="P1132" i="18" a="1"/>
  <c r="P1132" i="18" s="1"/>
  <c r="P972" i="18" a="1"/>
  <c r="P972" i="18" s="1"/>
  <c r="P884" i="18" a="1"/>
  <c r="P884" i="18" s="1"/>
  <c r="P860" i="18" a="1"/>
  <c r="P860" i="18" s="1"/>
  <c r="P772" i="18" a="1"/>
  <c r="P772" i="18" s="1"/>
  <c r="P644" i="18" a="1"/>
  <c r="P644" i="18" s="1"/>
  <c r="P580" i="18" a="1"/>
  <c r="P580" i="18" s="1"/>
  <c r="P556" i="18" a="1"/>
  <c r="P556" i="18" s="1"/>
  <c r="P404" i="18" a="1"/>
  <c r="P404" i="18" s="1"/>
  <c r="P340" i="18" a="1"/>
  <c r="P340" i="18" s="1"/>
  <c r="P276" i="18" a="1"/>
  <c r="P276" i="18" s="1"/>
  <c r="P476" i="18" a="1"/>
  <c r="P476" i="18" s="1"/>
  <c r="P1350" i="18" a="1"/>
  <c r="P1350" i="18" s="1"/>
  <c r="P1286" i="18" a="1"/>
  <c r="P1286" i="18" s="1"/>
  <c r="P1222" i="18" a="1"/>
  <c r="P1222" i="18" s="1"/>
  <c r="P1158" i="18" a="1"/>
  <c r="P1158" i="18" s="1"/>
  <c r="P1070" i="18" a="1"/>
  <c r="P1070" i="18" s="1"/>
  <c r="P1046" i="18" a="1"/>
  <c r="P1046" i="18" s="1"/>
  <c r="P1022" i="18" a="1"/>
  <c r="P1022" i="18" s="1"/>
  <c r="P934" i="18" a="1"/>
  <c r="P934" i="18" s="1"/>
  <c r="P910" i="18" a="1"/>
  <c r="P910" i="18" s="1"/>
  <c r="P822" i="18" a="1"/>
  <c r="P822" i="18" s="1"/>
  <c r="P662" i="18" a="1"/>
  <c r="P662" i="18" s="1"/>
  <c r="P598" i="18" a="1"/>
  <c r="P598" i="18" s="1"/>
  <c r="P534" i="18" a="1"/>
  <c r="P534" i="18" s="1"/>
  <c r="P470" i="18" a="1"/>
  <c r="P470" i="18" s="1"/>
  <c r="P406" i="18" a="1"/>
  <c r="P406" i="18" s="1"/>
  <c r="P318" i="18" a="1"/>
  <c r="P318" i="18" s="1"/>
  <c r="P254" i="18" a="1"/>
  <c r="P254" i="18" s="1"/>
  <c r="P190" i="18" a="1"/>
  <c r="P190" i="18" s="1"/>
  <c r="P102" i="18" a="1"/>
  <c r="P102" i="18" s="1"/>
  <c r="P1341" i="18" a="1"/>
  <c r="P1341" i="18" s="1"/>
  <c r="P1277" i="18" a="1"/>
  <c r="P1277" i="18" s="1"/>
  <c r="P1213" i="18" a="1"/>
  <c r="P1213" i="18" s="1"/>
  <c r="P1149" i="18" a="1"/>
  <c r="P1149" i="18" s="1"/>
  <c r="P1125" i="18" a="1"/>
  <c r="P1125" i="18" s="1"/>
  <c r="P1037" i="18" a="1"/>
  <c r="P1037" i="18" s="1"/>
  <c r="P949" i="18" a="1"/>
  <c r="P949" i="18" s="1"/>
  <c r="P837" i="18" a="1"/>
  <c r="P837" i="18" s="1"/>
  <c r="P749" i="18" a="1"/>
  <c r="P749" i="18" s="1"/>
  <c r="P685" i="18" a="1"/>
  <c r="P685" i="18" s="1"/>
  <c r="P597" i="18" a="1"/>
  <c r="P597" i="18" s="1"/>
  <c r="P509" i="18" a="1"/>
  <c r="P509" i="18" s="1"/>
  <c r="P445" i="18" a="1"/>
  <c r="P445" i="18" s="1"/>
  <c r="P381" i="18" a="1"/>
  <c r="P381" i="18" s="1"/>
  <c r="P253" i="18" a="1"/>
  <c r="P253" i="18" s="1"/>
  <c r="P189" i="18" a="1"/>
  <c r="P189" i="18" s="1"/>
  <c r="P61" i="18" a="1"/>
  <c r="P61" i="18" s="1"/>
  <c r="P1101" i="18" a="1"/>
  <c r="P1101" i="18" s="1"/>
  <c r="P1300" i="18" a="1"/>
  <c r="P1300" i="18" s="1"/>
  <c r="P1236" i="18" a="1"/>
  <c r="P1236" i="18" s="1"/>
  <c r="P1172" i="18" a="1"/>
  <c r="P1172" i="18" s="1"/>
  <c r="P1108" i="18" a="1"/>
  <c r="P1108" i="18" s="1"/>
  <c r="P1060" i="18" a="1"/>
  <c r="P1060" i="18" s="1"/>
  <c r="P1036" i="18" a="1"/>
  <c r="P1036" i="18" s="1"/>
  <c r="P948" i="18" a="1"/>
  <c r="P948" i="18" s="1"/>
  <c r="P924" i="18" a="1"/>
  <c r="P924" i="18" s="1"/>
  <c r="P836" i="18" a="1"/>
  <c r="P836" i="18" s="1"/>
  <c r="P748" i="18" a="1"/>
  <c r="P748" i="18" s="1"/>
  <c r="P684" i="18" a="1"/>
  <c r="P684" i="18" s="1"/>
  <c r="P620" i="18" a="1"/>
  <c r="P620" i="18" s="1"/>
  <c r="P508" i="18" a="1"/>
  <c r="P508" i="18" s="1"/>
  <c r="P380" i="18" a="1"/>
  <c r="P380" i="18" s="1"/>
  <c r="P316" i="18" a="1"/>
  <c r="P316" i="18" s="1"/>
  <c r="P468" i="18" a="1"/>
  <c r="P468" i="18" s="1"/>
  <c r="P1390" i="18" a="1"/>
  <c r="P1390" i="18" s="1"/>
  <c r="P1326" i="18" a="1"/>
  <c r="P1326" i="18" s="1"/>
  <c r="P1262" i="18" a="1"/>
  <c r="P1262" i="18" s="1"/>
  <c r="P1110" i="18" a="1"/>
  <c r="P1110" i="18" s="1"/>
  <c r="P998" i="18" a="1"/>
  <c r="P998" i="18" s="1"/>
  <c r="P974" i="18" a="1"/>
  <c r="P974" i="18" s="1"/>
  <c r="P886" i="18" a="1"/>
  <c r="P886" i="18" s="1"/>
  <c r="P798" i="18" a="1"/>
  <c r="P798" i="18" s="1"/>
  <c r="P638" i="18" a="1"/>
  <c r="P638" i="18" s="1"/>
  <c r="P574" i="18" a="1"/>
  <c r="P574" i="18" s="1"/>
  <c r="P510" i="18" a="1"/>
  <c r="P510" i="18" s="1"/>
  <c r="P446" i="18" a="1"/>
  <c r="P446" i="18" s="1"/>
  <c r="P358" i="18" a="1"/>
  <c r="P358" i="18" s="1"/>
  <c r="P294" i="18" a="1"/>
  <c r="P294" i="18" s="1"/>
  <c r="P230" i="18" a="1"/>
  <c r="P230" i="18" s="1"/>
  <c r="P166" i="18" a="1"/>
  <c r="P166" i="18" s="1"/>
  <c r="P142" i="18" a="1"/>
  <c r="P142" i="18" s="1"/>
  <c r="P78" i="18" a="1"/>
  <c r="P78" i="18" s="1"/>
  <c r="P14" i="18" a="1"/>
  <c r="P14" i="18" s="1"/>
  <c r="P1317" i="18" a="1"/>
  <c r="P1317" i="18" s="1"/>
  <c r="P1253" i="18" a="1"/>
  <c r="P1253" i="18" s="1"/>
  <c r="P1189" i="18" a="1"/>
  <c r="P1189" i="18" s="1"/>
  <c r="P1013" i="18" a="1"/>
  <c r="P1013" i="18" s="1"/>
  <c r="P901" i="18" a="1"/>
  <c r="P901" i="18" s="1"/>
  <c r="P813" i="18" a="1"/>
  <c r="P813" i="18" s="1"/>
  <c r="P789" i="18" a="1"/>
  <c r="P789" i="18" s="1"/>
  <c r="P725" i="18" a="1"/>
  <c r="P725" i="18" s="1"/>
  <c r="P661" i="18" a="1"/>
  <c r="P661" i="18" s="1"/>
  <c r="P573" i="18" a="1"/>
  <c r="P573" i="18" s="1"/>
  <c r="P549" i="18" a="1"/>
  <c r="P549" i="18" s="1"/>
  <c r="P485" i="18" a="1"/>
  <c r="P485" i="18" s="1"/>
  <c r="P421" i="18" a="1"/>
  <c r="P421" i="18" s="1"/>
  <c r="P357" i="18" a="1"/>
  <c r="P357" i="18" s="1"/>
  <c r="P293" i="18" a="1"/>
  <c r="P293" i="18" s="1"/>
  <c r="P229" i="18" a="1"/>
  <c r="P229" i="18" s="1"/>
  <c r="P165" i="18" a="1"/>
  <c r="P165" i="18" s="1"/>
  <c r="P101" i="18" a="1"/>
  <c r="P101" i="18" s="1"/>
  <c r="P37" i="18" a="1"/>
  <c r="P37" i="18" s="1"/>
  <c r="P774" i="18" a="1"/>
  <c r="P774" i="18" s="1"/>
  <c r="P1340" i="18" a="1"/>
  <c r="P1340" i="18" s="1"/>
  <c r="P1276" i="18" a="1"/>
  <c r="P1276" i="18" s="1"/>
  <c r="P1212" i="18" a="1"/>
  <c r="P1212" i="18" s="1"/>
  <c r="P1012" i="18" a="1"/>
  <c r="P1012" i="18" s="1"/>
  <c r="P988" i="18" a="1"/>
  <c r="P988" i="18" s="1"/>
  <c r="P900" i="18" a="1"/>
  <c r="P900" i="18" s="1"/>
  <c r="P788" i="18" a="1"/>
  <c r="P788" i="18" s="1"/>
  <c r="P724" i="18" a="1"/>
  <c r="P724" i="18" s="1"/>
  <c r="P660" i="18" a="1"/>
  <c r="P660" i="18" s="1"/>
  <c r="P596" i="18" a="1"/>
  <c r="P596" i="18" s="1"/>
  <c r="P356" i="18" a="1"/>
  <c r="P356" i="18" s="1"/>
  <c r="P292" i="18" a="1"/>
  <c r="P292" i="18" s="1"/>
  <c r="P1366" i="18" a="1"/>
  <c r="P1366" i="18" s="1"/>
  <c r="P1302" i="18" a="1"/>
  <c r="P1302" i="18" s="1"/>
  <c r="P1238" i="18" a="1"/>
  <c r="P1238" i="18" s="1"/>
  <c r="P1174" i="18" a="1"/>
  <c r="P1174" i="18" s="1"/>
  <c r="P1086" i="18" a="1"/>
  <c r="P1086" i="18" s="1"/>
  <c r="P950" i="18" a="1"/>
  <c r="P950" i="18" s="1"/>
  <c r="P862" i="18" a="1"/>
  <c r="P862" i="18" s="1"/>
  <c r="P838" i="18" a="1"/>
  <c r="P838" i="18" s="1"/>
  <c r="P678" i="18" a="1"/>
  <c r="P678" i="18" s="1"/>
  <c r="P614" i="18" a="1"/>
  <c r="P614" i="18" s="1"/>
  <c r="P550" i="18" a="1"/>
  <c r="P550" i="18" s="1"/>
  <c r="P486" i="18" a="1"/>
  <c r="P486" i="18" s="1"/>
  <c r="P422" i="18" a="1"/>
  <c r="P422" i="18" s="1"/>
  <c r="P334" i="18" a="1"/>
  <c r="P334" i="18" s="1"/>
  <c r="P270" i="18" a="1"/>
  <c r="P270" i="18" s="1"/>
  <c r="P206" i="18" a="1"/>
  <c r="P206" i="18" s="1"/>
  <c r="P118" i="18" a="1"/>
  <c r="P118" i="18" s="1"/>
  <c r="P54" i="18" a="1"/>
  <c r="P54" i="18" s="1"/>
  <c r="P1357" i="18" a="1"/>
  <c r="P1357" i="18" s="1"/>
  <c r="P1293" i="18" a="1"/>
  <c r="P1293" i="18" s="1"/>
  <c r="P1229" i="18" a="1"/>
  <c r="P1229" i="18" s="1"/>
  <c r="P1165" i="18" a="1"/>
  <c r="P1165" i="18" s="1"/>
  <c r="P1053" i="18" a="1"/>
  <c r="P1053" i="18" s="1"/>
  <c r="P965" i="18" a="1"/>
  <c r="P965" i="18" s="1"/>
  <c r="P877" i="18" a="1"/>
  <c r="P877" i="18" s="1"/>
  <c r="P853" i="18" a="1"/>
  <c r="P853" i="18" s="1"/>
  <c r="P765" i="18" a="1"/>
  <c r="P765" i="18" s="1"/>
  <c r="P701" i="18" a="1"/>
  <c r="P701" i="18" s="1"/>
  <c r="P637" i="18" a="1"/>
  <c r="P637" i="18" s="1"/>
  <c r="P613" i="18" a="1"/>
  <c r="P613" i="18" s="1"/>
  <c r="P525" i="18" a="1"/>
  <c r="P525" i="18" s="1"/>
  <c r="P461" i="18" a="1"/>
  <c r="P461" i="18" s="1"/>
  <c r="P397" i="18" a="1"/>
  <c r="P397" i="18" s="1"/>
  <c r="P333" i="18" a="1"/>
  <c r="P333" i="18" s="1"/>
  <c r="P269" i="18" a="1"/>
  <c r="P269" i="18" s="1"/>
  <c r="P205" i="18" a="1"/>
  <c r="P205" i="18" s="1"/>
  <c r="P141" i="18" a="1"/>
  <c r="P141" i="18" s="1"/>
  <c r="P77" i="18" a="1"/>
  <c r="P77" i="18" s="1"/>
  <c r="P13" i="18" a="1"/>
  <c r="P13" i="18" s="1"/>
  <c r="P710" i="18" a="1"/>
  <c r="P710" i="18" s="1"/>
  <c r="P1380" i="18" a="1"/>
  <c r="P1380" i="18" s="1"/>
  <c r="P1316" i="18" a="1"/>
  <c r="P1316" i="18" s="1"/>
  <c r="P1252" i="18" a="1"/>
  <c r="P1252" i="18" s="1"/>
  <c r="P1188" i="18" a="1"/>
  <c r="P1188" i="18" s="1"/>
  <c r="P1124" i="18" a="1"/>
  <c r="P1124" i="18" s="1"/>
  <c r="P876" i="18" a="1"/>
  <c r="P876" i="18" s="1"/>
  <c r="P764" i="18" a="1"/>
  <c r="P764" i="18" s="1"/>
  <c r="P700" i="18" a="1"/>
  <c r="P700" i="18" s="1"/>
  <c r="P636" i="18" a="1"/>
  <c r="P636" i="18" s="1"/>
  <c r="P548" i="18" a="1"/>
  <c r="P548" i="18" s="1"/>
  <c r="P524" i="18" a="1"/>
  <c r="P524" i="18" s="1"/>
  <c r="P396" i="18" a="1"/>
  <c r="P396" i="18" s="1"/>
  <c r="P268" i="18" a="1"/>
  <c r="P268" i="18" s="1"/>
  <c r="P1003" i="18" a="1"/>
  <c r="P1003" i="18" s="1"/>
  <c r="P1342" i="18" a="1"/>
  <c r="P1342" i="18" s="1"/>
  <c r="P1278" i="18" a="1"/>
  <c r="P1278" i="18" s="1"/>
  <c r="P1214" i="18" a="1"/>
  <c r="P1214" i="18" s="1"/>
  <c r="P1150" i="18" a="1"/>
  <c r="P1150" i="18" s="1"/>
  <c r="P1014" i="18" a="1"/>
  <c r="P1014" i="18" s="1"/>
  <c r="P926" i="18" a="1"/>
  <c r="P926" i="18" s="1"/>
  <c r="P902" i="18" a="1"/>
  <c r="P902" i="18" s="1"/>
  <c r="P814" i="18" a="1"/>
  <c r="P814" i="18" s="1"/>
  <c r="P654" i="18" a="1"/>
  <c r="P654" i="18" s="1"/>
  <c r="P590" i="18" a="1"/>
  <c r="P590" i="18" s="1"/>
  <c r="P526" i="18" a="1"/>
  <c r="P526" i="18" s="1"/>
  <c r="P462" i="18" a="1"/>
  <c r="P462" i="18" s="1"/>
  <c r="P398" i="18" a="1"/>
  <c r="P398" i="18" s="1"/>
  <c r="P374" i="18" a="1"/>
  <c r="P374" i="18" s="1"/>
  <c r="P246" i="18" a="1"/>
  <c r="P246" i="18" s="1"/>
  <c r="P182" i="18" a="1"/>
  <c r="P182" i="18" s="1"/>
  <c r="P94" i="18" a="1"/>
  <c r="P94" i="18" s="1"/>
  <c r="P1333" i="18" a="1"/>
  <c r="P1333" i="18" s="1"/>
  <c r="P1269" i="18" a="1"/>
  <c r="P1269" i="18" s="1"/>
  <c r="P1205" i="18" a="1"/>
  <c r="P1205" i="18" s="1"/>
  <c r="P1117" i="18" a="1"/>
  <c r="P1117" i="18" s="1"/>
  <c r="P1093" i="18" a="1"/>
  <c r="P1093" i="18" s="1"/>
  <c r="P1029" i="18" a="1"/>
  <c r="P1029" i="18" s="1"/>
  <c r="P941" i="18" a="1"/>
  <c r="P941" i="18" s="1"/>
  <c r="P917" i="18" a="1"/>
  <c r="P917" i="18" s="1"/>
  <c r="P829" i="18" a="1"/>
  <c r="P829" i="18" s="1"/>
  <c r="P741" i="18" a="1"/>
  <c r="P741" i="18" s="1"/>
  <c r="P677" i="18" a="1"/>
  <c r="P677" i="18" s="1"/>
  <c r="P589" i="18" a="1"/>
  <c r="P589" i="18" s="1"/>
  <c r="P501" i="18" a="1"/>
  <c r="P501" i="18" s="1"/>
  <c r="P437" i="18" a="1"/>
  <c r="P437" i="18" s="1"/>
  <c r="P373" i="18" a="1"/>
  <c r="P373" i="18" s="1"/>
  <c r="P309" i="18" a="1"/>
  <c r="P309" i="18" s="1"/>
  <c r="P245" i="18" a="1"/>
  <c r="P245" i="18" s="1"/>
  <c r="P181" i="18" a="1"/>
  <c r="P181" i="18" s="1"/>
  <c r="P117" i="18" a="1"/>
  <c r="P117" i="18" s="1"/>
  <c r="P53" i="18" a="1"/>
  <c r="P53" i="18" s="1"/>
  <c r="P1356" i="18" a="1"/>
  <c r="P1356" i="18" s="1"/>
  <c r="P1292" i="18" a="1"/>
  <c r="P1292" i="18" s="1"/>
  <c r="P1228" i="18" a="1"/>
  <c r="P1228" i="18" s="1"/>
  <c r="P1164" i="18" a="1"/>
  <c r="P1164" i="18" s="1"/>
  <c r="P1100" i="18" a="1"/>
  <c r="P1100" i="18" s="1"/>
  <c r="P1076" i="18" a="1"/>
  <c r="P1076" i="18" s="1"/>
  <c r="P1052" i="18" a="1"/>
  <c r="P1052" i="18" s="1"/>
  <c r="P1028" i="18" a="1"/>
  <c r="P1028" i="18" s="1"/>
  <c r="P940" i="18" a="1"/>
  <c r="P940" i="18" s="1"/>
  <c r="P916" i="18" a="1"/>
  <c r="P916" i="18" s="1"/>
  <c r="P828" i="18" a="1"/>
  <c r="P828" i="18" s="1"/>
  <c r="P740" i="18" a="1"/>
  <c r="P740" i="18" s="1"/>
  <c r="P612" i="18" a="1"/>
  <c r="P612" i="18" s="1"/>
  <c r="P436" i="18" a="1"/>
  <c r="P436" i="18" s="1"/>
  <c r="P372" i="18" a="1"/>
  <c r="P372" i="18" s="1"/>
  <c r="P308" i="18" a="1"/>
  <c r="P308" i="18" s="1"/>
  <c r="P939" i="18" a="1"/>
  <c r="P939" i="18" s="1"/>
  <c r="P1382" i="18" a="1"/>
  <c r="P1382" i="18" s="1"/>
  <c r="P1318" i="18" a="1"/>
  <c r="P1318" i="18" s="1"/>
  <c r="P1254" i="18" a="1"/>
  <c r="P1254" i="18" s="1"/>
  <c r="P1190" i="18" a="1"/>
  <c r="P1190" i="18" s="1"/>
  <c r="P1126" i="18" a="1"/>
  <c r="P1126" i="18" s="1"/>
  <c r="P1102" i="18" a="1"/>
  <c r="P1102" i="18" s="1"/>
  <c r="P990" i="18" a="1"/>
  <c r="P990" i="18" s="1"/>
  <c r="P966" i="18" a="1"/>
  <c r="P966" i="18" s="1"/>
  <c r="P878" i="18" a="1"/>
  <c r="P878" i="18" s="1"/>
  <c r="P694" i="18" a="1"/>
  <c r="P694" i="18" s="1"/>
  <c r="P630" i="18" a="1"/>
  <c r="P630" i="18" s="1"/>
  <c r="P566" i="18" a="1"/>
  <c r="P566" i="18" s="1"/>
  <c r="P502" i="18" a="1"/>
  <c r="P502" i="18" s="1"/>
  <c r="P438" i="18" a="1"/>
  <c r="P438" i="18" s="1"/>
  <c r="P350" i="18" a="1"/>
  <c r="P350" i="18" s="1"/>
  <c r="P286" i="18" a="1"/>
  <c r="P286" i="18" s="1"/>
  <c r="P222" i="18" a="1"/>
  <c r="P222" i="18" s="1"/>
  <c r="P134" i="18" a="1"/>
  <c r="P134" i="18" s="1"/>
  <c r="P70" i="18" a="1"/>
  <c r="P70" i="18" s="1"/>
  <c r="P6" i="18" a="1"/>
  <c r="P6" i="18" s="1"/>
  <c r="P1373" i="18" a="1"/>
  <c r="P1373" i="18" s="1"/>
  <c r="P1309" i="18" a="1"/>
  <c r="P1309" i="18" s="1"/>
  <c r="P1245" i="18" a="1"/>
  <c r="P1245" i="18" s="1"/>
  <c r="P1181" i="18" a="1"/>
  <c r="P1181" i="18" s="1"/>
  <c r="P1069" i="18" a="1"/>
  <c r="P1069" i="18" s="1"/>
  <c r="P1005" i="18" a="1"/>
  <c r="P1005" i="18" s="1"/>
  <c r="P981" i="18" a="1"/>
  <c r="P981" i="18" s="1"/>
  <c r="P893" i="18" a="1"/>
  <c r="P893" i="18" s="1"/>
  <c r="P781" i="18" a="1"/>
  <c r="P781" i="18" s="1"/>
  <c r="P717" i="18" a="1"/>
  <c r="P717" i="18" s="1"/>
  <c r="P653" i="18" a="1"/>
  <c r="P653" i="18" s="1"/>
  <c r="P477" i="18" a="1"/>
  <c r="P477" i="18" s="1"/>
  <c r="P349" i="18" a="1"/>
  <c r="P349" i="18" s="1"/>
  <c r="P221" i="18" a="1"/>
  <c r="P221" i="18" s="1"/>
  <c r="P157" i="18" a="1"/>
  <c r="P157" i="18" s="1"/>
  <c r="P93" i="18" a="1"/>
  <c r="P93" i="18" s="1"/>
  <c r="P29" i="18" a="1"/>
  <c r="P29" i="18" s="1"/>
  <c r="P1396" i="18" a="1"/>
  <c r="P1396" i="18" s="1"/>
  <c r="P1332" i="18" a="1"/>
  <c r="P1332" i="18" s="1"/>
  <c r="P1268" i="18" a="1"/>
  <c r="P1268" i="18" s="1"/>
  <c r="P1204" i="18" a="1"/>
  <c r="P1204" i="18" s="1"/>
  <c r="P1140" i="18" a="1"/>
  <c r="P1140" i="18" s="1"/>
  <c r="P1004" i="18" a="1"/>
  <c r="P1004" i="18" s="1"/>
  <c r="P980" i="18" a="1"/>
  <c r="P980" i="18" s="1"/>
  <c r="P892" i="18" a="1"/>
  <c r="P892" i="18" s="1"/>
  <c r="P780" i="18" a="1"/>
  <c r="P780" i="18" s="1"/>
  <c r="P716" i="18" a="1"/>
  <c r="P716" i="18" s="1"/>
  <c r="P652" i="18" a="1"/>
  <c r="P652" i="18" s="1"/>
  <c r="P588" i="18" a="1"/>
  <c r="P588" i="18" s="1"/>
  <c r="P564" i="18" a="1"/>
  <c r="P564" i="18" s="1"/>
  <c r="P348" i="18" a="1"/>
  <c r="P348" i="18" s="1"/>
  <c r="P284" i="18" a="1"/>
  <c r="P284" i="18" s="1"/>
  <c r="P579" i="18" a="1"/>
  <c r="P579" i="18" s="1"/>
  <c r="P1358" i="18" a="1"/>
  <c r="P1358" i="18" s="1"/>
  <c r="P1294" i="18" a="1"/>
  <c r="P1294" i="18" s="1"/>
  <c r="P1230" i="18" a="1"/>
  <c r="P1230" i="18" s="1"/>
  <c r="P1166" i="18" a="1"/>
  <c r="P1166" i="18" s="1"/>
  <c r="P1078" i="18" a="1"/>
  <c r="P1078" i="18" s="1"/>
  <c r="P1054" i="18" a="1"/>
  <c r="P1054" i="18" s="1"/>
  <c r="P1030" i="18" a="1"/>
  <c r="P1030" i="18" s="1"/>
  <c r="P942" i="18" a="1"/>
  <c r="P942" i="18" s="1"/>
  <c r="P830" i="18" a="1"/>
  <c r="P830" i="18" s="1"/>
  <c r="P670" i="18" a="1"/>
  <c r="P670" i="18" s="1"/>
  <c r="P606" i="18" a="1"/>
  <c r="P606" i="18" s="1"/>
  <c r="P542" i="18" a="1"/>
  <c r="P542" i="18" s="1"/>
  <c r="P478" i="18" a="1"/>
  <c r="P478" i="18" s="1"/>
  <c r="P198" i="18" a="1"/>
  <c r="P198" i="18" s="1"/>
  <c r="P110" i="18" a="1"/>
  <c r="P110" i="18" s="1"/>
  <c r="P46" i="18" a="1"/>
  <c r="P46" i="18" s="1"/>
  <c r="P1062" i="18" a="1"/>
  <c r="P1062" i="18" s="1"/>
  <c r="P1349" i="18" a="1"/>
  <c r="P1349" i="18" s="1"/>
  <c r="P1285" i="18" a="1"/>
  <c r="P1285" i="18" s="1"/>
  <c r="P1221" i="18" a="1"/>
  <c r="P1221" i="18" s="1"/>
  <c r="P1157" i="18" a="1"/>
  <c r="P1157" i="18" s="1"/>
  <c r="P1133" i="18" a="1"/>
  <c r="P1133" i="18" s="1"/>
  <c r="P1045" i="18" a="1"/>
  <c r="P1045" i="18" s="1"/>
  <c r="P957" i="18" a="1"/>
  <c r="P957" i="18" s="1"/>
  <c r="P845" i="18" a="1"/>
  <c r="P845" i="18" s="1"/>
  <c r="P757" i="18" a="1"/>
  <c r="P757" i="18" s="1"/>
  <c r="P693" i="18" a="1"/>
  <c r="P693" i="18" s="1"/>
  <c r="P605" i="18" a="1"/>
  <c r="P605" i="18" s="1"/>
  <c r="P517" i="18" a="1"/>
  <c r="P517" i="18" s="1"/>
  <c r="P453" i="18" a="1"/>
  <c r="P453" i="18" s="1"/>
  <c r="P389" i="18" a="1"/>
  <c r="P389" i="18" s="1"/>
  <c r="P325" i="18" a="1"/>
  <c r="P325" i="18" s="1"/>
  <c r="P261" i="18" a="1"/>
  <c r="P261" i="18" s="1"/>
  <c r="P197" i="18" a="1"/>
  <c r="P197" i="18" s="1"/>
  <c r="P133" i="18" a="1"/>
  <c r="P133" i="18" s="1"/>
  <c r="P69" i="18" a="1"/>
  <c r="P69" i="18" s="1"/>
  <c r="P5" i="18" a="1"/>
  <c r="P5" i="18" s="1"/>
  <c r="P1372" i="18" a="1"/>
  <c r="P1372" i="18" s="1"/>
  <c r="P1308" i="18" a="1"/>
  <c r="P1308" i="18" s="1"/>
  <c r="P1180" i="18" a="1"/>
  <c r="P1180" i="18" s="1"/>
  <c r="P1116" i="18" a="1"/>
  <c r="P1116" i="18" s="1"/>
  <c r="P956" i="18" a="1"/>
  <c r="P956" i="18" s="1"/>
  <c r="P844" i="18" a="1"/>
  <c r="P844" i="18" s="1"/>
  <c r="P756" i="18" a="1"/>
  <c r="P756" i="18" s="1"/>
  <c r="P692" i="18" a="1"/>
  <c r="P692" i="18" s="1"/>
  <c r="P628" i="18" a="1"/>
  <c r="P628" i="18" s="1"/>
  <c r="P1398" i="18" a="1"/>
  <c r="P1398" i="18" s="1"/>
  <c r="P1334" i="18" a="1"/>
  <c r="P1334" i="18" s="1"/>
  <c r="P1270" i="18" a="1"/>
  <c r="P1270" i="18" s="1"/>
  <c r="P1206" i="18" a="1"/>
  <c r="P1206" i="18" s="1"/>
  <c r="P1142" i="18" a="1"/>
  <c r="P1142" i="18" s="1"/>
  <c r="P1006" i="18" a="1"/>
  <c r="P1006" i="18" s="1"/>
  <c r="P894" i="18" a="1"/>
  <c r="P894" i="18" s="1"/>
  <c r="P806" i="18" a="1"/>
  <c r="P806" i="18" s="1"/>
  <c r="P646" i="18" a="1"/>
  <c r="P646" i="18" s="1"/>
  <c r="P582" i="18" a="1"/>
  <c r="P582" i="18" s="1"/>
  <c r="P518" i="18" a="1"/>
  <c r="P518" i="18" s="1"/>
  <c r="P454" i="18" a="1"/>
  <c r="P454" i="18" s="1"/>
  <c r="P390" i="18" a="1"/>
  <c r="P390" i="18" s="1"/>
  <c r="P366" i="18" a="1"/>
  <c r="P366" i="18" s="1"/>
  <c r="P302" i="18" a="1"/>
  <c r="P302" i="18" s="1"/>
  <c r="P238" i="18" a="1"/>
  <c r="P238" i="18" s="1"/>
  <c r="P174" i="18" a="1"/>
  <c r="P174" i="18" s="1"/>
  <c r="P150" i="18" a="1"/>
  <c r="P150" i="18" s="1"/>
  <c r="P22" i="18" a="1"/>
  <c r="P22" i="18" s="1"/>
  <c r="P782" i="18" a="1"/>
  <c r="P782" i="18" s="1"/>
  <c r="P1389" i="18" a="1"/>
  <c r="P1389" i="18" s="1"/>
  <c r="P1325" i="18" a="1"/>
  <c r="P1325" i="18" s="1"/>
  <c r="P1261" i="18" a="1"/>
  <c r="P1261" i="18" s="1"/>
  <c r="P1197" i="18" a="1"/>
  <c r="P1197" i="18" s="1"/>
  <c r="P1109" i="18" a="1"/>
  <c r="P1109" i="18" s="1"/>
  <c r="P1085" i="18" a="1"/>
  <c r="P1085" i="18" s="1"/>
  <c r="P1021" i="18" a="1"/>
  <c r="P1021" i="18" s="1"/>
  <c r="P933" i="18" a="1"/>
  <c r="P933" i="18" s="1"/>
  <c r="P909" i="18" a="1"/>
  <c r="P909" i="18" s="1"/>
  <c r="P821" i="18" a="1"/>
  <c r="P821" i="18" s="1"/>
  <c r="P733" i="18" a="1"/>
  <c r="P733" i="18" s="1"/>
  <c r="P669" i="18" a="1"/>
  <c r="P669" i="18" s="1"/>
  <c r="P581" i="18" a="1"/>
  <c r="P581" i="18" s="1"/>
  <c r="P557" i="18" a="1"/>
  <c r="P557" i="18" s="1"/>
  <c r="P493" i="18" a="1"/>
  <c r="P493" i="18" s="1"/>
  <c r="P429" i="18" a="1"/>
  <c r="P429" i="18" s="1"/>
  <c r="P365" i="18" a="1"/>
  <c r="P365" i="18" s="1"/>
  <c r="P301" i="18" a="1"/>
  <c r="P301" i="18" s="1"/>
  <c r="P237" i="18" a="1"/>
  <c r="P237" i="18" s="1"/>
  <c r="P173" i="18" a="1"/>
  <c r="P173" i="18" s="1"/>
  <c r="P109" i="18" a="1"/>
  <c r="P109" i="18" s="1"/>
  <c r="P45" i="18" a="1"/>
  <c r="P45" i="18" s="1"/>
  <c r="P1348" i="18" a="1"/>
  <c r="P1348" i="18" s="1"/>
  <c r="P1284" i="18" a="1"/>
  <c r="P1284" i="18" s="1"/>
  <c r="P1220" i="18" a="1"/>
  <c r="P1220" i="18" s="1"/>
  <c r="P1156" i="18" a="1"/>
  <c r="P1156" i="18" s="1"/>
  <c r="P1092" i="18" a="1"/>
  <c r="P1092" i="18" s="1"/>
  <c r="P1020" i="18" a="1"/>
  <c r="P1020" i="18" s="1"/>
  <c r="P908" i="18" a="1"/>
  <c r="P908" i="18" s="1"/>
  <c r="P820" i="18" a="1"/>
  <c r="P820" i="18" s="1"/>
  <c r="P796" i="18" a="1"/>
  <c r="P796" i="18" s="1"/>
  <c r="P732" i="18" a="1"/>
  <c r="P732" i="18" s="1"/>
  <c r="P668" i="18" a="1"/>
  <c r="P668" i="18" s="1"/>
  <c r="P604" i="18" a="1"/>
  <c r="P604" i="18" s="1"/>
  <c r="P300" i="18" a="1"/>
  <c r="P300" i="18" s="1"/>
  <c r="P204" i="18" a="1"/>
  <c r="P204" i="18" s="1"/>
  <c r="P140" i="18" a="1"/>
  <c r="P140" i="18" s="1"/>
  <c r="P76" i="18" a="1"/>
  <c r="P76" i="18" s="1"/>
  <c r="P996" i="18" a="1"/>
  <c r="P996" i="18" s="1"/>
  <c r="P1339" i="18" a="1"/>
  <c r="P1339" i="18" s="1"/>
  <c r="P1211" i="18" a="1"/>
  <c r="P1211" i="18" s="1"/>
  <c r="P1187" i="18" a="1"/>
  <c r="P1187" i="18" s="1"/>
  <c r="P1075" i="18" a="1"/>
  <c r="P1075" i="18" s="1"/>
  <c r="P1011" i="18" a="1"/>
  <c r="P1011" i="18" s="1"/>
  <c r="P987" i="18" a="1"/>
  <c r="P987" i="18" s="1"/>
  <c r="P899" i="18" a="1"/>
  <c r="P899" i="18" s="1"/>
  <c r="P787" i="18" a="1"/>
  <c r="P787" i="18" s="1"/>
  <c r="P723" i="18" a="1"/>
  <c r="P723" i="18" s="1"/>
  <c r="P635" i="18" a="1"/>
  <c r="P635" i="18" s="1"/>
  <c r="P547" i="18" a="1"/>
  <c r="P547" i="18" s="1"/>
  <c r="P483" i="18" a="1"/>
  <c r="P483" i="18" s="1"/>
  <c r="P419" i="18" a="1"/>
  <c r="P419" i="18" s="1"/>
  <c r="P355" i="18" a="1"/>
  <c r="P355" i="18" s="1"/>
  <c r="P291" i="18" a="1"/>
  <c r="P291" i="18" s="1"/>
  <c r="P227" i="18" a="1"/>
  <c r="P227" i="18" s="1"/>
  <c r="P163" i="18" a="1"/>
  <c r="P163" i="18" s="1"/>
  <c r="P99" i="18" a="1"/>
  <c r="P99" i="18" s="1"/>
  <c r="P35" i="18" a="1"/>
  <c r="P35" i="18" s="1"/>
  <c r="P932" i="18" a="1"/>
  <c r="P932" i="18" s="1"/>
  <c r="P1394" i="18" a="1"/>
  <c r="P1394" i="18" s="1"/>
  <c r="P1330" i="18" a="1"/>
  <c r="P1330" i="18" s="1"/>
  <c r="P1266" i="18" a="1"/>
  <c r="P1266" i="18" s="1"/>
  <c r="P1202" i="18" a="1"/>
  <c r="P1202" i="18" s="1"/>
  <c r="P1138" i="18" a="1"/>
  <c r="P1138" i="18" s="1"/>
  <c r="P1026" i="18" a="1"/>
  <c r="P1026" i="18" s="1"/>
  <c r="P1002" i="18" a="1"/>
  <c r="P1002" i="18" s="1"/>
  <c r="P914" i="18" a="1"/>
  <c r="P914" i="18" s="1"/>
  <c r="P826" i="18" a="1"/>
  <c r="P826" i="18" s="1"/>
  <c r="P738" i="18" a="1"/>
  <c r="P738" i="18" s="1"/>
  <c r="P650" i="18" a="1"/>
  <c r="P650" i="18" s="1"/>
  <c r="P626" i="18" a="1"/>
  <c r="P626" i="18" s="1"/>
  <c r="P514" i="18" a="1"/>
  <c r="P514" i="18" s="1"/>
  <c r="P490" i="18" a="1"/>
  <c r="P490" i="18" s="1"/>
  <c r="P426" i="18" a="1"/>
  <c r="P426" i="18" s="1"/>
  <c r="P402" i="18" a="1"/>
  <c r="P402" i="18" s="1"/>
  <c r="P338" i="18" a="1"/>
  <c r="P338" i="18" s="1"/>
  <c r="P274" i="18" a="1"/>
  <c r="P274" i="18" s="1"/>
  <c r="P210" i="18" a="1"/>
  <c r="P210" i="18" s="1"/>
  <c r="P146" i="18" a="1"/>
  <c r="P146" i="18" s="1"/>
  <c r="P82" i="18" a="1"/>
  <c r="P82" i="18" s="1"/>
  <c r="P18" i="18" a="1"/>
  <c r="P18" i="18" s="1"/>
  <c r="P750" i="18" a="1"/>
  <c r="P750" i="18" s="1"/>
  <c r="P1377" i="18" a="1"/>
  <c r="P1377" i="18" s="1"/>
  <c r="P1313" i="18" a="1"/>
  <c r="P1313" i="18" s="1"/>
  <c r="P1249" i="18" a="1"/>
  <c r="P1249" i="18" s="1"/>
  <c r="P1113" i="18" a="1"/>
  <c r="P1113" i="18" s="1"/>
  <c r="P1025" i="18" a="1"/>
  <c r="P1025" i="18" s="1"/>
  <c r="P1001" i="18" a="1"/>
  <c r="P1001" i="18" s="1"/>
  <c r="P913" i="18" a="1"/>
  <c r="P913" i="18" s="1"/>
  <c r="P801" i="18" a="1"/>
  <c r="P801" i="18" s="1"/>
  <c r="P737" i="18" a="1"/>
  <c r="P737" i="18" s="1"/>
  <c r="P649" i="18" a="1"/>
  <c r="P649" i="18" s="1"/>
  <c r="P561" i="18" a="1"/>
  <c r="P561" i="18" s="1"/>
  <c r="P497" i="18" a="1"/>
  <c r="P497" i="18" s="1"/>
  <c r="P369" i="18" a="1"/>
  <c r="P369" i="18" s="1"/>
  <c r="P305" i="18" a="1"/>
  <c r="P305" i="18" s="1"/>
  <c r="P241" i="18" a="1"/>
  <c r="P241" i="18" s="1"/>
  <c r="P177" i="18" a="1"/>
  <c r="P177" i="18" s="1"/>
  <c r="P113" i="18" a="1"/>
  <c r="P113" i="18" s="1"/>
  <c r="P89" i="18" a="1"/>
  <c r="P89" i="18" s="1"/>
  <c r="P25" i="18" a="1"/>
  <c r="P25" i="18" s="1"/>
  <c r="P804" i="18" a="1"/>
  <c r="P804" i="18" s="1"/>
  <c r="P1120" i="18" a="1"/>
  <c r="P1120" i="18" s="1"/>
  <c r="P1008" i="18" a="1"/>
  <c r="P1008" i="18" s="1"/>
  <c r="P848" i="18" a="1"/>
  <c r="P848" i="18" s="1"/>
  <c r="P800" i="18" a="1"/>
  <c r="P800" i="18" s="1"/>
  <c r="P736" i="18" a="1"/>
  <c r="P736" i="18" s="1"/>
  <c r="P672" i="18" a="1"/>
  <c r="P672" i="18" s="1"/>
  <c r="P560" i="18" a="1"/>
  <c r="P560" i="18" s="1"/>
  <c r="P496" i="18" a="1"/>
  <c r="P496" i="18" s="1"/>
  <c r="P368" i="18" a="1"/>
  <c r="P368" i="18" s="1"/>
  <c r="P304" i="18" a="1"/>
  <c r="P304" i="18" s="1"/>
  <c r="P216" i="18" a="1"/>
  <c r="P216" i="18" s="1"/>
  <c r="P152" i="18" a="1"/>
  <c r="P152" i="18" s="1"/>
  <c r="P88" i="18" a="1"/>
  <c r="P88" i="18" s="1"/>
  <c r="P428" i="18" a="1"/>
  <c r="P428" i="18" s="1"/>
  <c r="P244" i="18" a="1"/>
  <c r="P244" i="18" s="1"/>
  <c r="P180" i="18" a="1"/>
  <c r="P180" i="18" s="1"/>
  <c r="P116" i="18" a="1"/>
  <c r="P116" i="18" s="1"/>
  <c r="P52" i="18" a="1"/>
  <c r="P52" i="18" s="1"/>
  <c r="P766" i="18" a="1"/>
  <c r="P766" i="18" s="1"/>
  <c r="P1379" i="18" a="1"/>
  <c r="P1379" i="18" s="1"/>
  <c r="P1315" i="18" a="1"/>
  <c r="P1315" i="18" s="1"/>
  <c r="P1251" i="18" a="1"/>
  <c r="P1251" i="18" s="1"/>
  <c r="P1139" i="18" a="1"/>
  <c r="P1139" i="18" s="1"/>
  <c r="P1115" i="18" a="1"/>
  <c r="P1115" i="18" s="1"/>
  <c r="P1051" i="18" a="1"/>
  <c r="P1051" i="18" s="1"/>
  <c r="P963" i="18" a="1"/>
  <c r="P963" i="18" s="1"/>
  <c r="P851" i="18" a="1"/>
  <c r="P851" i="18" s="1"/>
  <c r="P763" i="18" a="1"/>
  <c r="P763" i="18" s="1"/>
  <c r="P699" i="18" a="1"/>
  <c r="P699" i="18" s="1"/>
  <c r="P675" i="18" a="1"/>
  <c r="P675" i="18" s="1"/>
  <c r="P611" i="18" a="1"/>
  <c r="P611" i="18" s="1"/>
  <c r="P523" i="18" a="1"/>
  <c r="P523" i="18" s="1"/>
  <c r="P459" i="18" a="1"/>
  <c r="P459" i="18" s="1"/>
  <c r="P395" i="18" a="1"/>
  <c r="P395" i="18" s="1"/>
  <c r="P331" i="18" a="1"/>
  <c r="P331" i="18" s="1"/>
  <c r="P267" i="18" a="1"/>
  <c r="P267" i="18" s="1"/>
  <c r="P203" i="18" a="1"/>
  <c r="P203" i="18" s="1"/>
  <c r="P139" i="18" a="1"/>
  <c r="P139" i="18" s="1"/>
  <c r="P75" i="18" a="1"/>
  <c r="P75" i="18" s="1"/>
  <c r="P11" i="18" a="1"/>
  <c r="P11" i="18" s="1"/>
  <c r="P875" i="18" a="1"/>
  <c r="P875" i="18" s="1"/>
  <c r="P1370" i="18" a="1"/>
  <c r="P1370" i="18" s="1"/>
  <c r="P1306" i="18" a="1"/>
  <c r="P1306" i="18" s="1"/>
  <c r="P1242" i="18" a="1"/>
  <c r="P1242" i="18" s="1"/>
  <c r="P1178" i="18" a="1"/>
  <c r="P1178" i="18" s="1"/>
  <c r="P1114" i="18" a="1"/>
  <c r="P1114" i="18" s="1"/>
  <c r="P1090" i="18" a="1"/>
  <c r="P1090" i="18" s="1"/>
  <c r="P978" i="18" a="1"/>
  <c r="P978" i="18" s="1"/>
  <c r="P890" i="18" a="1"/>
  <c r="P890" i="18" s="1"/>
  <c r="P866" i="18" a="1"/>
  <c r="P866" i="18" s="1"/>
  <c r="P778" i="18" a="1"/>
  <c r="P778" i="18" s="1"/>
  <c r="P714" i="18" a="1"/>
  <c r="P714" i="18" s="1"/>
  <c r="P602" i="18" a="1"/>
  <c r="P602" i="18" s="1"/>
  <c r="P578" i="18" a="1"/>
  <c r="P578" i="18" s="1"/>
  <c r="P466" i="18" a="1"/>
  <c r="P466" i="18" s="1"/>
  <c r="P378" i="18" a="1"/>
  <c r="P378" i="18" s="1"/>
  <c r="P314" i="18" a="1"/>
  <c r="P314" i="18" s="1"/>
  <c r="P250" i="18" a="1"/>
  <c r="P250" i="18" s="1"/>
  <c r="P186" i="18" a="1"/>
  <c r="P186" i="18" s="1"/>
  <c r="P122" i="18" a="1"/>
  <c r="P122" i="18" s="1"/>
  <c r="P58" i="18" a="1"/>
  <c r="P58" i="18" s="1"/>
  <c r="P691" i="18" a="1"/>
  <c r="P691" i="18" s="1"/>
  <c r="P1353" i="18" a="1"/>
  <c r="P1353" i="18" s="1"/>
  <c r="P1289" i="18" a="1"/>
  <c r="P1289" i="18" s="1"/>
  <c r="P1225" i="18" a="1"/>
  <c r="P1225" i="18" s="1"/>
  <c r="P1201" i="18" a="1"/>
  <c r="P1201" i="18" s="1"/>
  <c r="P1089" i="18" a="1"/>
  <c r="P1089" i="18" s="1"/>
  <c r="P1065" i="18" a="1"/>
  <c r="P1065" i="18" s="1"/>
  <c r="P977" i="18" a="1"/>
  <c r="P977" i="18" s="1"/>
  <c r="P865" i="18" a="1"/>
  <c r="P865" i="18" s="1"/>
  <c r="P777" i="18" a="1"/>
  <c r="P777" i="18" s="1"/>
  <c r="P713" i="18" a="1"/>
  <c r="P713" i="18" s="1"/>
  <c r="P625" i="18" a="1"/>
  <c r="P625" i="18" s="1"/>
  <c r="P473" i="18" a="1"/>
  <c r="P473" i="18" s="1"/>
  <c r="P409" i="18" a="1"/>
  <c r="P409" i="18" s="1"/>
  <c r="P345" i="18" a="1"/>
  <c r="P345" i="18" s="1"/>
  <c r="P281" i="18" a="1"/>
  <c r="P281" i="18" s="1"/>
  <c r="P153" i="18" a="1"/>
  <c r="P153" i="18" s="1"/>
  <c r="P65" i="18" a="1"/>
  <c r="P65" i="18" s="1"/>
  <c r="P742" i="18" a="1"/>
  <c r="P742" i="18" s="1"/>
  <c r="P1208" i="18" a="1"/>
  <c r="P1208" i="18" s="1"/>
  <c r="P1072" i="18" a="1"/>
  <c r="P1072" i="18" s="1"/>
  <c r="P1048" i="18" a="1"/>
  <c r="P1048" i="18" s="1"/>
  <c r="P984" i="18" a="1"/>
  <c r="P984" i="18" s="1"/>
  <c r="P936" i="18" a="1"/>
  <c r="P936" i="18" s="1"/>
  <c r="P888" i="18" a="1"/>
  <c r="P888" i="18" s="1"/>
  <c r="P776" i="18" a="1"/>
  <c r="P776" i="18" s="1"/>
  <c r="P712" i="18" a="1"/>
  <c r="P712" i="18" s="1"/>
  <c r="P600" i="18" a="1"/>
  <c r="P600" i="18" s="1"/>
  <c r="P536" i="18" a="1"/>
  <c r="P536" i="18" s="1"/>
  <c r="P472" i="18" a="1"/>
  <c r="P472" i="18" s="1"/>
  <c r="P408" i="18" a="1"/>
  <c r="P408" i="18" s="1"/>
  <c r="P344" i="18" a="1"/>
  <c r="P344" i="18" s="1"/>
  <c r="P280" i="18" a="1"/>
  <c r="P280" i="18" s="1"/>
  <c r="P128" i="18" a="1"/>
  <c r="P128" i="18" s="1"/>
  <c r="P64" i="18" a="1"/>
  <c r="P64" i="18" s="1"/>
  <c r="P516" i="18" a="1"/>
  <c r="P516" i="18" s="1"/>
  <c r="P220" i="18" a="1"/>
  <c r="P220" i="18" s="1"/>
  <c r="P156" i="18" a="1"/>
  <c r="P156" i="18" s="1"/>
  <c r="P92" i="18" a="1"/>
  <c r="P92" i="18" s="1"/>
  <c r="P28" i="18" a="1"/>
  <c r="P28" i="18" s="1"/>
  <c r="P702" i="18" a="1"/>
  <c r="P702" i="18" s="1"/>
  <c r="P1355" i="18" a="1"/>
  <c r="P1355" i="18" s="1"/>
  <c r="P1291" i="18" a="1"/>
  <c r="P1291" i="18" s="1"/>
  <c r="P1227" i="18" a="1"/>
  <c r="P1227" i="18" s="1"/>
  <c r="P1027" i="18" a="1"/>
  <c r="P1027" i="18" s="1"/>
  <c r="P915" i="18" a="1"/>
  <c r="P915" i="18" s="1"/>
  <c r="P827" i="18" a="1"/>
  <c r="P827" i="18" s="1"/>
  <c r="P739" i="18" a="1"/>
  <c r="P739" i="18" s="1"/>
  <c r="P651" i="18" a="1"/>
  <c r="P651" i="18" s="1"/>
  <c r="P587" i="18" a="1"/>
  <c r="P587" i="18" s="1"/>
  <c r="P563" i="18" a="1"/>
  <c r="P563" i="18" s="1"/>
  <c r="P499" i="18" a="1"/>
  <c r="P499" i="18" s="1"/>
  <c r="P435" i="18" a="1"/>
  <c r="P435" i="18" s="1"/>
  <c r="P371" i="18" a="1"/>
  <c r="P371" i="18" s="1"/>
  <c r="P307" i="18" a="1"/>
  <c r="P307" i="18" s="1"/>
  <c r="P243" i="18" a="1"/>
  <c r="P243" i="18" s="1"/>
  <c r="P179" i="18" a="1"/>
  <c r="P179" i="18" s="1"/>
  <c r="P115" i="18" a="1"/>
  <c r="P115" i="18" s="1"/>
  <c r="P51" i="18" a="1"/>
  <c r="P51" i="18" s="1"/>
  <c r="P758" i="18" a="1"/>
  <c r="P758" i="18" s="1"/>
  <c r="P1346" i="18" a="1"/>
  <c r="P1346" i="18" s="1"/>
  <c r="P1282" i="18" a="1"/>
  <c r="P1282" i="18" s="1"/>
  <c r="P1218" i="18" a="1"/>
  <c r="P1218" i="18" s="1"/>
  <c r="P1154" i="18" a="1"/>
  <c r="P1154" i="18" s="1"/>
  <c r="P1066" i="18" a="1"/>
  <c r="P1066" i="18" s="1"/>
  <c r="P1042" i="18" a="1"/>
  <c r="P1042" i="18" s="1"/>
  <c r="P954" i="18" a="1"/>
  <c r="P954" i="18" s="1"/>
  <c r="P930" i="18" a="1"/>
  <c r="P930" i="18" s="1"/>
  <c r="P842" i="18" a="1"/>
  <c r="P842" i="18" s="1"/>
  <c r="P754" i="18" a="1"/>
  <c r="P754" i="18" s="1"/>
  <c r="P666" i="18" a="1"/>
  <c r="P666" i="18" s="1"/>
  <c r="P554" i="18" a="1"/>
  <c r="P554" i="18" s="1"/>
  <c r="P530" i="18" a="1"/>
  <c r="P530" i="18" s="1"/>
  <c r="P442" i="18" a="1"/>
  <c r="P442" i="18" s="1"/>
  <c r="P354" i="18" a="1"/>
  <c r="P354" i="18" s="1"/>
  <c r="P290" i="18" a="1"/>
  <c r="P290" i="18" s="1"/>
  <c r="P162" i="18" a="1"/>
  <c r="P162" i="18" s="1"/>
  <c r="P98" i="18" a="1"/>
  <c r="P98" i="18" s="1"/>
  <c r="P34" i="18" a="1"/>
  <c r="P34" i="18" s="1"/>
  <c r="P1084" i="18" a="1"/>
  <c r="P1084" i="18" s="1"/>
  <c r="P506" i="18" a="1"/>
  <c r="P506" i="18" s="1"/>
  <c r="P1393" i="18" a="1"/>
  <c r="P1393" i="18" s="1"/>
  <c r="P1329" i="18" a="1"/>
  <c r="P1329" i="18" s="1"/>
  <c r="P1265" i="18" a="1"/>
  <c r="P1265" i="18" s="1"/>
  <c r="P1177" i="18" a="1"/>
  <c r="P1177" i="18" s="1"/>
  <c r="P1153" i="18" a="1"/>
  <c r="P1153" i="18" s="1"/>
  <c r="P1041" i="18" a="1"/>
  <c r="P1041" i="18" s="1"/>
  <c r="P929" i="18" a="1"/>
  <c r="P929" i="18" s="1"/>
  <c r="P841" i="18" a="1"/>
  <c r="P841" i="18" s="1"/>
  <c r="P817" i="18" a="1"/>
  <c r="P817" i="18" s="1"/>
  <c r="P753" i="18" a="1"/>
  <c r="P753" i="18" s="1"/>
  <c r="P689" i="18" a="1"/>
  <c r="P689" i="18" s="1"/>
  <c r="P665" i="18" a="1"/>
  <c r="P665" i="18" s="1"/>
  <c r="P601" i="18" a="1"/>
  <c r="P601" i="18" s="1"/>
  <c r="P577" i="18" a="1"/>
  <c r="P577" i="18" s="1"/>
  <c r="P513" i="18" a="1"/>
  <c r="P513" i="18" s="1"/>
  <c r="P449" i="18" a="1"/>
  <c r="P449" i="18" s="1"/>
  <c r="P385" i="18" a="1"/>
  <c r="P385" i="18" s="1"/>
  <c r="P257" i="18" a="1"/>
  <c r="P257" i="18" s="1"/>
  <c r="P193" i="18" a="1"/>
  <c r="P193" i="18" s="1"/>
  <c r="P129" i="18" a="1"/>
  <c r="P129" i="18" s="1"/>
  <c r="P41" i="18" a="1"/>
  <c r="P41" i="18" s="1"/>
  <c r="P500" i="18" a="1"/>
  <c r="P500" i="18" s="1"/>
  <c r="P1184" i="18" a="1"/>
  <c r="P1184" i="18" s="1"/>
  <c r="P1160" i="18" a="1"/>
  <c r="P1160" i="18" s="1"/>
  <c r="P1136" i="18" a="1"/>
  <c r="P1136" i="18" s="1"/>
  <c r="P1024" i="18" a="1"/>
  <c r="P1024" i="18" s="1"/>
  <c r="P912" i="18" a="1"/>
  <c r="P912" i="18" s="1"/>
  <c r="P864" i="18" a="1"/>
  <c r="P864" i="18" s="1"/>
  <c r="P816" i="18" a="1"/>
  <c r="P816" i="18" s="1"/>
  <c r="P752" i="18" a="1"/>
  <c r="P752" i="18" s="1"/>
  <c r="P688" i="18" a="1"/>
  <c r="P688" i="18" s="1"/>
  <c r="P624" i="18" a="1"/>
  <c r="P624" i="18" s="1"/>
  <c r="P576" i="18" a="1"/>
  <c r="P576" i="18" s="1"/>
  <c r="P512" i="18" a="1"/>
  <c r="P512" i="18" s="1"/>
  <c r="P448" i="18" a="1"/>
  <c r="P448" i="18" s="1"/>
  <c r="P384" i="18" a="1"/>
  <c r="P384" i="18" s="1"/>
  <c r="P320" i="18" a="1"/>
  <c r="P320" i="18" s="1"/>
  <c r="P232" i="18" a="1"/>
  <c r="P232" i="18" s="1"/>
  <c r="P168" i="18" a="1"/>
  <c r="P168" i="18" s="1"/>
  <c r="P104" i="18" a="1"/>
  <c r="P104" i="18" s="1"/>
  <c r="P40" i="18" a="1"/>
  <c r="P40" i="18" s="1"/>
  <c r="P196" i="18" a="1"/>
  <c r="P196" i="18" s="1"/>
  <c r="P132" i="18" a="1"/>
  <c r="P132" i="18" s="1"/>
  <c r="P68" i="18" a="1"/>
  <c r="P68" i="18" s="1"/>
  <c r="P4" i="18" a="1"/>
  <c r="P4" i="18" s="1"/>
  <c r="P629" i="18" a="1"/>
  <c r="P629" i="18" s="1"/>
  <c r="P1395" i="18" a="1"/>
  <c r="P1395" i="18" s="1"/>
  <c r="P1331" i="18" a="1"/>
  <c r="P1331" i="18" s="1"/>
  <c r="P1267" i="18" a="1"/>
  <c r="P1267" i="18" s="1"/>
  <c r="P1179" i="18" a="1"/>
  <c r="P1179" i="18" s="1"/>
  <c r="P1155" i="18" a="1"/>
  <c r="P1155" i="18" s="1"/>
  <c r="P1067" i="18" a="1"/>
  <c r="P1067" i="18" s="1"/>
  <c r="P979" i="18" a="1"/>
  <c r="P979" i="18" s="1"/>
  <c r="P891" i="18" a="1"/>
  <c r="P891" i="18" s="1"/>
  <c r="P715" i="18" a="1"/>
  <c r="P715" i="18" s="1"/>
  <c r="P627" i="18" a="1"/>
  <c r="P627" i="18" s="1"/>
  <c r="P539" i="18" a="1"/>
  <c r="P539" i="18" s="1"/>
  <c r="P475" i="18" a="1"/>
  <c r="P475" i="18" s="1"/>
  <c r="P411" i="18" a="1"/>
  <c r="P411" i="18" s="1"/>
  <c r="P347" i="18" a="1"/>
  <c r="P347" i="18" s="1"/>
  <c r="P155" i="18" a="1"/>
  <c r="P155" i="18" s="1"/>
  <c r="P91" i="18" a="1"/>
  <c r="P91" i="18" s="1"/>
  <c r="P27" i="18" a="1"/>
  <c r="P27" i="18" s="1"/>
  <c r="P565" i="18" a="1"/>
  <c r="P565" i="18" s="1"/>
  <c r="P1386" i="18" a="1"/>
  <c r="P1386" i="18" s="1"/>
  <c r="P1258" i="18" a="1"/>
  <c r="P1258" i="18" s="1"/>
  <c r="P1194" i="18" a="1"/>
  <c r="P1194" i="18" s="1"/>
  <c r="P1130" i="18" a="1"/>
  <c r="P1130" i="18" s="1"/>
  <c r="P1018" i="18" a="1"/>
  <c r="P1018" i="18" s="1"/>
  <c r="P994" i="18" a="1"/>
  <c r="P994" i="18" s="1"/>
  <c r="P906" i="18" a="1"/>
  <c r="P906" i="18" s="1"/>
  <c r="P730" i="18" a="1"/>
  <c r="P730" i="18" s="1"/>
  <c r="P642" i="18" a="1"/>
  <c r="P642" i="18" s="1"/>
  <c r="P618" i="18" a="1"/>
  <c r="P618" i="18" s="1"/>
  <c r="P482" i="18" a="1"/>
  <c r="P482" i="18" s="1"/>
  <c r="P394" i="18" a="1"/>
  <c r="P394" i="18" s="1"/>
  <c r="P330" i="18" a="1"/>
  <c r="P330" i="18" s="1"/>
  <c r="P266" i="18" a="1"/>
  <c r="P266" i="18" s="1"/>
  <c r="P202" i="18" a="1"/>
  <c r="P202" i="18" s="1"/>
  <c r="P138" i="18" a="1"/>
  <c r="P138" i="18" s="1"/>
  <c r="P74" i="18" a="1"/>
  <c r="P74" i="18" s="1"/>
  <c r="P10" i="18" a="1"/>
  <c r="P10" i="18" s="1"/>
  <c r="P1038" i="18" a="1"/>
  <c r="P1038" i="18" s="1"/>
  <c r="P444" i="18" a="1"/>
  <c r="P444" i="18" s="1"/>
  <c r="P1369" i="18" a="1"/>
  <c r="P1369" i="18" s="1"/>
  <c r="P1105" i="18" a="1"/>
  <c r="P1105" i="18" s="1"/>
  <c r="P993" i="18" a="1"/>
  <c r="P993" i="18" s="1"/>
  <c r="P905" i="18" a="1"/>
  <c r="P905" i="18" s="1"/>
  <c r="P881" i="18" a="1"/>
  <c r="P881" i="18" s="1"/>
  <c r="P793" i="18" a="1"/>
  <c r="P793" i="18" s="1"/>
  <c r="P729" i="18" a="1"/>
  <c r="P729" i="18" s="1"/>
  <c r="P641" i="18" a="1"/>
  <c r="P641" i="18" s="1"/>
  <c r="P553" i="18" a="1"/>
  <c r="P553" i="18" s="1"/>
  <c r="P489" i="18" a="1"/>
  <c r="P489" i="18" s="1"/>
  <c r="P425" i="18" a="1"/>
  <c r="P425" i="18" s="1"/>
  <c r="P361" i="18" a="1"/>
  <c r="P361" i="18" s="1"/>
  <c r="P297" i="18" a="1"/>
  <c r="P297" i="18" s="1"/>
  <c r="P233" i="18" a="1"/>
  <c r="P233" i="18" s="1"/>
  <c r="P169" i="18" a="1"/>
  <c r="P169" i="18" s="1"/>
  <c r="P105" i="18" a="1"/>
  <c r="P105" i="18" s="1"/>
  <c r="P81" i="18" a="1"/>
  <c r="P81" i="18" s="1"/>
  <c r="P418" i="18" a="1"/>
  <c r="P418" i="18" s="1"/>
  <c r="P1112" i="18" a="1"/>
  <c r="P1112" i="18" s="1"/>
  <c r="P1088" i="18" a="1"/>
  <c r="P1088" i="18" s="1"/>
  <c r="P1000" i="18" a="1"/>
  <c r="P1000" i="18" s="1"/>
  <c r="P952" i="18" a="1"/>
  <c r="P952" i="18" s="1"/>
  <c r="P792" i="18" a="1"/>
  <c r="P792" i="18" s="1"/>
  <c r="P728" i="18" a="1"/>
  <c r="P728" i="18" s="1"/>
  <c r="P664" i="18" a="1"/>
  <c r="P664" i="18" s="1"/>
  <c r="P552" i="18" a="1"/>
  <c r="P552" i="18" s="1"/>
  <c r="P488" i="18" a="1"/>
  <c r="P488" i="18" s="1"/>
  <c r="P424" i="18" a="1"/>
  <c r="P424" i="18" s="1"/>
  <c r="P360" i="18" a="1"/>
  <c r="P360" i="18" s="1"/>
  <c r="P208" i="18" a="1"/>
  <c r="P208" i="18" s="1"/>
  <c r="P144" i="18" a="1"/>
  <c r="P144" i="18" s="1"/>
  <c r="P80" i="18" a="1"/>
  <c r="P80" i="18" s="1"/>
  <c r="P388" i="18" a="1"/>
  <c r="P388" i="18" s="1"/>
  <c r="P172" i="18" a="1"/>
  <c r="P172" i="18" s="1"/>
  <c r="P108" i="18" a="1"/>
  <c r="P108" i="18" s="1"/>
  <c r="P44" i="18" a="1"/>
  <c r="P44" i="18" s="1"/>
  <c r="P572" i="18" a="1"/>
  <c r="P572" i="18" s="1"/>
  <c r="P1371" i="18" a="1"/>
  <c r="P1371" i="18" s="1"/>
  <c r="P1307" i="18" a="1"/>
  <c r="P1307" i="18" s="1"/>
  <c r="P1243" i="18" a="1"/>
  <c r="P1243" i="18" s="1"/>
  <c r="P1131" i="18" a="1"/>
  <c r="P1131" i="18" s="1"/>
  <c r="P1107" i="18" a="1"/>
  <c r="P1107" i="18" s="1"/>
  <c r="P1043" i="18" a="1"/>
  <c r="P1043" i="18" s="1"/>
  <c r="P955" i="18" a="1"/>
  <c r="P955" i="18" s="1"/>
  <c r="P931" i="18" a="1"/>
  <c r="P931" i="18" s="1"/>
  <c r="P843" i="18" a="1"/>
  <c r="P843" i="18" s="1"/>
  <c r="P755" i="18" a="1"/>
  <c r="P755" i="18" s="1"/>
  <c r="P667" i="18" a="1"/>
  <c r="P667" i="18" s="1"/>
  <c r="P603" i="18" a="1"/>
  <c r="P603" i="18" s="1"/>
  <c r="P515" i="18" a="1"/>
  <c r="P515" i="18" s="1"/>
  <c r="P451" i="18" a="1"/>
  <c r="P451" i="18" s="1"/>
  <c r="P323" i="18" a="1"/>
  <c r="P323" i="18" s="1"/>
  <c r="P259" i="18" a="1"/>
  <c r="P259" i="18" s="1"/>
  <c r="P195" i="18" a="1"/>
  <c r="P195" i="18" s="1"/>
  <c r="P131" i="18" a="1"/>
  <c r="P131" i="18" s="1"/>
  <c r="P67" i="18" a="1"/>
  <c r="P67" i="18" s="1"/>
  <c r="P452" i="18" a="1"/>
  <c r="P452" i="18" s="1"/>
  <c r="P1362" i="18" a="1"/>
  <c r="P1362" i="18" s="1"/>
  <c r="P1298" i="18" a="1"/>
  <c r="P1298" i="18" s="1"/>
  <c r="P1234" i="18" a="1"/>
  <c r="P1234" i="18" s="1"/>
  <c r="P1170" i="18" a="1"/>
  <c r="P1170" i="18" s="1"/>
  <c r="P1082" i="18" a="1"/>
  <c r="P1082" i="18" s="1"/>
  <c r="P970" i="18" a="1"/>
  <c r="P970" i="18" s="1"/>
  <c r="P858" i="18" a="1"/>
  <c r="P858" i="18" s="1"/>
  <c r="P770" i="18" a="1"/>
  <c r="P770" i="18" s="1"/>
  <c r="P706" i="18" a="1"/>
  <c r="P706" i="18" s="1"/>
  <c r="P594" i="18" a="1"/>
  <c r="P594" i="18" s="1"/>
  <c r="P570" i="18" a="1"/>
  <c r="P570" i="18" s="1"/>
  <c r="P458" i="18" a="1"/>
  <c r="P458" i="18" s="1"/>
  <c r="P370" i="18" a="1"/>
  <c r="P370" i="18" s="1"/>
  <c r="P306" i="18" a="1"/>
  <c r="P306" i="18" s="1"/>
  <c r="P242" i="18" a="1"/>
  <c r="P242" i="18" s="1"/>
  <c r="P178" i="18" a="1"/>
  <c r="P178" i="18" s="1"/>
  <c r="P114" i="18" a="1"/>
  <c r="P114" i="18" s="1"/>
  <c r="P50" i="18" a="1"/>
  <c r="P50" i="18" s="1"/>
  <c r="P1345" i="18" a="1"/>
  <c r="P1345" i="18" s="1"/>
  <c r="P1281" i="18" a="1"/>
  <c r="P1281" i="18" s="1"/>
  <c r="P1193" i="18" a="1"/>
  <c r="P1193" i="18" s="1"/>
  <c r="P1081" i="18" a="1"/>
  <c r="P1081" i="18" s="1"/>
  <c r="P1057" i="18" a="1"/>
  <c r="P1057" i="18" s="1"/>
  <c r="P969" i="18" a="1"/>
  <c r="P969" i="18" s="1"/>
  <c r="P945" i="18" a="1"/>
  <c r="P945" i="18" s="1"/>
  <c r="P857" i="18" a="1"/>
  <c r="P857" i="18" s="1"/>
  <c r="P769" i="18" a="1"/>
  <c r="P769" i="18" s="1"/>
  <c r="P705" i="18" a="1"/>
  <c r="P705" i="18" s="1"/>
  <c r="P617" i="18" a="1"/>
  <c r="P617" i="18" s="1"/>
  <c r="P529" i="18" a="1"/>
  <c r="P529" i="18" s="1"/>
  <c r="P465" i="18" a="1"/>
  <c r="P465" i="18" s="1"/>
  <c r="P401" i="18" a="1"/>
  <c r="P401" i="18" s="1"/>
  <c r="P337" i="18" a="1"/>
  <c r="P337" i="18" s="1"/>
  <c r="P273" i="18" a="1"/>
  <c r="P273" i="18" s="1"/>
  <c r="P209" i="18" a="1"/>
  <c r="P209" i="18" s="1"/>
  <c r="P145" i="18" a="1"/>
  <c r="P145" i="18" s="1"/>
  <c r="P57" i="18" a="1"/>
  <c r="P57" i="18" s="1"/>
  <c r="P1169" i="18" a="1"/>
  <c r="P1169" i="18" s="1"/>
  <c r="P1064" i="18" a="1"/>
  <c r="P1064" i="18" s="1"/>
  <c r="P1040" i="18" a="1"/>
  <c r="P1040" i="18" s="1"/>
  <c r="P976" i="18" a="1"/>
  <c r="P976" i="18" s="1"/>
  <c r="P928" i="18" a="1"/>
  <c r="P928" i="18" s="1"/>
  <c r="P880" i="18" a="1"/>
  <c r="P880" i="18" s="1"/>
  <c r="P768" i="18" a="1"/>
  <c r="P768" i="18" s="1"/>
  <c r="P704" i="18" a="1"/>
  <c r="P704" i="18" s="1"/>
  <c r="P640" i="18" a="1"/>
  <c r="P640" i="18" s="1"/>
  <c r="P592" i="18" a="1"/>
  <c r="P592" i="18" s="1"/>
  <c r="P528" i="18" a="1"/>
  <c r="P528" i="18" s="1"/>
  <c r="P464" i="18" a="1"/>
  <c r="P464" i="18" s="1"/>
  <c r="P400" i="18" a="1"/>
  <c r="P400" i="18" s="1"/>
  <c r="P336" i="18" a="1"/>
  <c r="P336" i="18" s="1"/>
  <c r="P248" i="18" a="1"/>
  <c r="P248" i="18" s="1"/>
  <c r="P184" i="18" a="1"/>
  <c r="P184" i="18" s="1"/>
  <c r="P120" i="18" a="1"/>
  <c r="P120" i="18" s="1"/>
  <c r="P56" i="18" a="1"/>
  <c r="P56" i="18" s="1"/>
  <c r="P324" i="18" a="1"/>
  <c r="P324" i="18" s="1"/>
  <c r="P212" i="18" a="1"/>
  <c r="P212" i="18" s="1"/>
  <c r="P148" i="18" a="1"/>
  <c r="P148" i="18" s="1"/>
  <c r="P84" i="18" a="1"/>
  <c r="P84" i="18" s="1"/>
  <c r="P460" i="18" a="1"/>
  <c r="P460" i="18" s="1"/>
  <c r="P1347" i="18" a="1"/>
  <c r="P1347" i="18" s="1"/>
  <c r="P1283" i="18" a="1"/>
  <c r="P1283" i="18" s="1"/>
  <c r="P1219" i="18" a="1"/>
  <c r="P1219" i="18" s="1"/>
  <c r="P1195" i="18" a="1"/>
  <c r="P1195" i="18" s="1"/>
  <c r="P1083" i="18" a="1"/>
  <c r="P1083" i="18" s="1"/>
  <c r="P1019" i="18" a="1"/>
  <c r="P1019" i="18" s="1"/>
  <c r="P995" i="18" a="1"/>
  <c r="P995" i="18" s="1"/>
  <c r="P907" i="18" a="1"/>
  <c r="P907" i="18" s="1"/>
  <c r="P819" i="18" a="1"/>
  <c r="P819" i="18" s="1"/>
  <c r="P795" i="18" a="1"/>
  <c r="P795" i="18" s="1"/>
  <c r="P731" i="18" a="1"/>
  <c r="P731" i="18" s="1"/>
  <c r="P643" i="18" a="1"/>
  <c r="P643" i="18" s="1"/>
  <c r="P555" i="18" a="1"/>
  <c r="P555" i="18" s="1"/>
  <c r="P491" i="18" a="1"/>
  <c r="P491" i="18" s="1"/>
  <c r="P427" i="18" a="1"/>
  <c r="P427" i="18" s="1"/>
  <c r="P363" i="18" a="1"/>
  <c r="P363" i="18" s="1"/>
  <c r="P299" i="18" a="1"/>
  <c r="P299" i="18" s="1"/>
  <c r="P235" i="18" a="1"/>
  <c r="P235" i="18" s="1"/>
  <c r="P171" i="18" a="1"/>
  <c r="P171" i="18" s="1"/>
  <c r="P107" i="18" a="1"/>
  <c r="P107" i="18" s="1"/>
  <c r="P43" i="18" a="1"/>
  <c r="P43" i="18" s="1"/>
  <c r="P1338" i="18" a="1"/>
  <c r="P1338" i="18" s="1"/>
  <c r="P1274" i="18" a="1"/>
  <c r="P1274" i="18" s="1"/>
  <c r="P1210" i="18" a="1"/>
  <c r="P1210" i="18" s="1"/>
  <c r="P1146" i="18" a="1"/>
  <c r="P1146" i="18" s="1"/>
  <c r="P1034" i="18" a="1"/>
  <c r="P1034" i="18" s="1"/>
  <c r="P922" i="18" a="1"/>
  <c r="P922" i="18" s="1"/>
  <c r="P834" i="18" a="1"/>
  <c r="P834" i="18" s="1"/>
  <c r="P810" i="18" a="1"/>
  <c r="P810" i="18" s="1"/>
  <c r="P746" i="18" a="1"/>
  <c r="P746" i="18" s="1"/>
  <c r="P658" i="18" a="1"/>
  <c r="P658" i="18" s="1"/>
  <c r="P546" i="18" a="1"/>
  <c r="P546" i="18" s="1"/>
  <c r="P522" i="18" a="1"/>
  <c r="P522" i="18" s="1"/>
  <c r="P498" i="18" a="1"/>
  <c r="P498" i="18" s="1"/>
  <c r="P434" i="18" a="1"/>
  <c r="P434" i="18" s="1"/>
  <c r="P410" i="18" a="1"/>
  <c r="P410" i="18" s="1"/>
  <c r="P346" i="18" a="1"/>
  <c r="P346" i="18" s="1"/>
  <c r="P282" i="18" a="1"/>
  <c r="P282" i="18" s="1"/>
  <c r="P218" i="18" a="1"/>
  <c r="P218" i="18" s="1"/>
  <c r="P154" i="18" a="1"/>
  <c r="P154" i="18" s="1"/>
  <c r="P90" i="18" a="1"/>
  <c r="P90" i="18" s="1"/>
  <c r="P26" i="18" a="1"/>
  <c r="P26" i="18" s="1"/>
  <c r="P925" i="18" a="1"/>
  <c r="P925" i="18" s="1"/>
  <c r="P1385" i="18" a="1"/>
  <c r="P1385" i="18" s="1"/>
  <c r="P1321" i="18" a="1"/>
  <c r="P1321" i="18" s="1"/>
  <c r="P1257" i="18" a="1"/>
  <c r="P1257" i="18" s="1"/>
  <c r="P1145" i="18" a="1"/>
  <c r="P1145" i="18" s="1"/>
  <c r="P1121" i="18" a="1"/>
  <c r="P1121" i="18" s="1"/>
  <c r="P1033" i="18" a="1"/>
  <c r="P1033" i="18" s="1"/>
  <c r="P1009" i="18" a="1"/>
  <c r="P1009" i="18" s="1"/>
  <c r="P921" i="18" a="1"/>
  <c r="P921" i="18" s="1"/>
  <c r="P833" i="18" a="1"/>
  <c r="P833" i="18" s="1"/>
  <c r="P809" i="18" a="1"/>
  <c r="P809" i="18" s="1"/>
  <c r="P745" i="18" a="1"/>
  <c r="P745" i="18" s="1"/>
  <c r="P681" i="18" a="1"/>
  <c r="P681" i="18" s="1"/>
  <c r="P657" i="18" a="1"/>
  <c r="P657" i="18" s="1"/>
  <c r="P569" i="18" a="1"/>
  <c r="P569" i="18" s="1"/>
  <c r="P505" i="18" a="1"/>
  <c r="P505" i="18" s="1"/>
  <c r="P441" i="18" a="1"/>
  <c r="P441" i="18" s="1"/>
  <c r="P377" i="18" a="1"/>
  <c r="P377" i="18" s="1"/>
  <c r="P313" i="18" a="1"/>
  <c r="P313" i="18" s="1"/>
  <c r="P249" i="18" a="1"/>
  <c r="P249" i="18" s="1"/>
  <c r="P185" i="18" a="1"/>
  <c r="P185" i="18" s="1"/>
  <c r="P121" i="18" a="1"/>
  <c r="P121" i="18" s="1"/>
  <c r="P33" i="18" a="1"/>
  <c r="P33" i="18" s="1"/>
  <c r="P1128" i="18" a="1"/>
  <c r="P1128" i="18" s="1"/>
  <c r="P1016" i="18" a="1"/>
  <c r="P1016" i="18" s="1"/>
  <c r="P856" i="18" a="1"/>
  <c r="P856" i="18" s="1"/>
  <c r="P808" i="18" a="1"/>
  <c r="P808" i="18" s="1"/>
  <c r="P744" i="18" a="1"/>
  <c r="P744" i="18" s="1"/>
  <c r="P680" i="18" a="1"/>
  <c r="P680" i="18" s="1"/>
  <c r="P568" i="18" a="1"/>
  <c r="P568" i="18" s="1"/>
  <c r="P504" i="18" a="1"/>
  <c r="P504" i="18" s="1"/>
  <c r="P440" i="18" a="1"/>
  <c r="P440" i="18" s="1"/>
  <c r="P376" i="18" a="1"/>
  <c r="P376" i="18" s="1"/>
  <c r="P312" i="18" a="1"/>
  <c r="P312" i="18" s="1"/>
  <c r="P224" i="18" a="1"/>
  <c r="P224" i="18" s="1"/>
  <c r="P160" i="18" a="1"/>
  <c r="P160" i="18" s="1"/>
  <c r="P96" i="18" a="1"/>
  <c r="P96" i="18" s="1"/>
  <c r="P188" i="18" a="1"/>
  <c r="P188" i="18" s="1"/>
  <c r="P124" i="18" a="1"/>
  <c r="P124" i="18" s="1"/>
  <c r="P60" i="18" a="1"/>
  <c r="P60" i="18" s="1"/>
  <c r="P158" i="18" a="1"/>
  <c r="P158" i="18" s="1"/>
  <c r="P1387" i="18" a="1"/>
  <c r="P1387" i="18" s="1"/>
  <c r="P1323" i="18" a="1"/>
  <c r="P1323" i="18" s="1"/>
  <c r="P1147" i="18" a="1"/>
  <c r="P1147" i="18" s="1"/>
  <c r="P1059" i="18" a="1"/>
  <c r="P1059" i="18" s="1"/>
  <c r="P971" i="18" a="1"/>
  <c r="P971" i="18" s="1"/>
  <c r="P883" i="18" a="1"/>
  <c r="P883" i="18" s="1"/>
  <c r="P859" i="18" a="1"/>
  <c r="P859" i="18" s="1"/>
  <c r="P771" i="18" a="1"/>
  <c r="P771" i="18" s="1"/>
  <c r="P707" i="18" a="1"/>
  <c r="P707" i="18" s="1"/>
  <c r="P683" i="18" a="1"/>
  <c r="P683" i="18" s="1"/>
  <c r="P531" i="18" a="1"/>
  <c r="P531" i="18" s="1"/>
  <c r="P467" i="18" a="1"/>
  <c r="P467" i="18" s="1"/>
  <c r="P403" i="18" a="1"/>
  <c r="P403" i="18" s="1"/>
  <c r="P339" i="18" a="1"/>
  <c r="P339" i="18" s="1"/>
  <c r="P275" i="18" a="1"/>
  <c r="P275" i="18" s="1"/>
  <c r="P211" i="18" a="1"/>
  <c r="P211" i="18" s="1"/>
  <c r="P147" i="18" a="1"/>
  <c r="P147" i="18" s="1"/>
  <c r="P83" i="18" a="1"/>
  <c r="P83" i="18" s="1"/>
  <c r="P19" i="18" a="1"/>
  <c r="P19" i="18" s="1"/>
  <c r="P1044" i="18" a="1"/>
  <c r="P1044" i="18" s="1"/>
  <c r="P1378" i="18" a="1"/>
  <c r="P1378" i="18" s="1"/>
  <c r="P1314" i="18" a="1"/>
  <c r="P1314" i="18" s="1"/>
  <c r="P1250" i="18" a="1"/>
  <c r="P1250" i="18" s="1"/>
  <c r="P1186" i="18" a="1"/>
  <c r="P1186" i="18" s="1"/>
  <c r="P1122" i="18" a="1"/>
  <c r="P1122" i="18" s="1"/>
  <c r="P1098" i="18" a="1"/>
  <c r="P1098" i="18" s="1"/>
  <c r="P986" i="18" a="1"/>
  <c r="P986" i="18" s="1"/>
  <c r="P898" i="18" a="1"/>
  <c r="P898" i="18" s="1"/>
  <c r="P874" i="18" a="1"/>
  <c r="P874" i="18" s="1"/>
  <c r="P786" i="18" a="1"/>
  <c r="P786" i="18" s="1"/>
  <c r="P722" i="18" a="1"/>
  <c r="P722" i="18" s="1"/>
  <c r="P610" i="18" a="1"/>
  <c r="P610" i="18" s="1"/>
  <c r="P474" i="18" a="1"/>
  <c r="P474" i="18" s="1"/>
  <c r="P386" i="18" a="1"/>
  <c r="P386" i="18" s="1"/>
  <c r="P322" i="18" a="1"/>
  <c r="P322" i="18" s="1"/>
  <c r="P258" i="18" a="1"/>
  <c r="P258" i="18" s="1"/>
  <c r="P194" i="18" a="1"/>
  <c r="P194" i="18" s="1"/>
  <c r="P130" i="18" a="1"/>
  <c r="P130" i="18" s="1"/>
  <c r="P66" i="18" a="1"/>
  <c r="P66" i="18" s="1"/>
  <c r="P1361" i="18" a="1"/>
  <c r="P1361" i="18" s="1"/>
  <c r="P1297" i="18" a="1"/>
  <c r="P1297" i="18" s="1"/>
  <c r="P1233" i="18" a="1"/>
  <c r="P1233" i="18" s="1"/>
  <c r="P1097" i="18" a="1"/>
  <c r="P1097" i="18" s="1"/>
  <c r="P985" i="18" a="1"/>
  <c r="P985" i="18" s="1"/>
  <c r="P897" i="18" a="1"/>
  <c r="P897" i="18" s="1"/>
  <c r="P873" i="18" a="1"/>
  <c r="P873" i="18" s="1"/>
  <c r="P785" i="18" a="1"/>
  <c r="P785" i="18" s="1"/>
  <c r="P721" i="18" a="1"/>
  <c r="P721" i="18" s="1"/>
  <c r="P633" i="18" a="1"/>
  <c r="P633" i="18" s="1"/>
  <c r="P545" i="18" a="1"/>
  <c r="P545" i="18" s="1"/>
  <c r="P481" i="18" a="1"/>
  <c r="P481" i="18" s="1"/>
  <c r="P417" i="18" a="1"/>
  <c r="P417" i="18" s="1"/>
  <c r="P353" i="18" a="1"/>
  <c r="P353" i="18" s="1"/>
  <c r="P289" i="18" a="1"/>
  <c r="P289" i="18" s="1"/>
  <c r="P225" i="18" a="1"/>
  <c r="P225" i="18" s="1"/>
  <c r="P161" i="18" a="1"/>
  <c r="P161" i="18" s="1"/>
  <c r="P73" i="18" a="1"/>
  <c r="P73" i="18" s="1"/>
  <c r="P918" i="18" a="1"/>
  <c r="P918" i="18" s="1"/>
  <c r="P1080" i="18" a="1"/>
  <c r="P1080" i="18" s="1"/>
  <c r="P992" i="18" a="1"/>
  <c r="P992" i="18" s="1"/>
  <c r="P944" i="18" a="1"/>
  <c r="P944" i="18" s="1"/>
  <c r="P784" i="18" a="1"/>
  <c r="P784" i="18" s="1"/>
  <c r="P720" i="18" a="1"/>
  <c r="P720" i="18" s="1"/>
  <c r="P656" i="18" a="1"/>
  <c r="P656" i="18" s="1"/>
  <c r="P544" i="18" a="1"/>
  <c r="P544" i="18" s="1"/>
  <c r="P480" i="18" a="1"/>
  <c r="P480" i="18" s="1"/>
  <c r="P416" i="18" a="1"/>
  <c r="P416" i="18" s="1"/>
  <c r="P352" i="18" a="1"/>
  <c r="P352" i="18" s="1"/>
  <c r="P364" i="18" a="1"/>
  <c r="P364" i="18" s="1"/>
  <c r="P164" i="18" a="1"/>
  <c r="P164" i="18" s="1"/>
  <c r="P100" i="18" a="1"/>
  <c r="P100" i="18" s="1"/>
  <c r="P36" i="18" a="1"/>
  <c r="P36" i="18" s="1"/>
  <c r="P1141" i="18" a="1"/>
  <c r="P1141" i="18" s="1"/>
  <c r="P1363" i="18" a="1"/>
  <c r="P1363" i="18" s="1"/>
  <c r="P1299" i="18" a="1"/>
  <c r="P1299" i="18" s="1"/>
  <c r="P1235" i="18" a="1"/>
  <c r="P1235" i="18" s="1"/>
  <c r="P1099" i="18" a="1"/>
  <c r="P1099" i="18" s="1"/>
  <c r="P947" i="18" a="1"/>
  <c r="P947" i="18" s="1"/>
  <c r="P923" i="18" a="1"/>
  <c r="P923" i="18" s="1"/>
  <c r="P835" i="18" a="1"/>
  <c r="P835" i="18" s="1"/>
  <c r="P747" i="18" a="1"/>
  <c r="P747" i="18" s="1"/>
  <c r="P659" i="18" a="1"/>
  <c r="P659" i="18" s="1"/>
  <c r="P595" i="18" a="1"/>
  <c r="P595" i="18" s="1"/>
  <c r="P571" i="18" a="1"/>
  <c r="P571" i="18" s="1"/>
  <c r="P507" i="18" a="1"/>
  <c r="P507" i="18" s="1"/>
  <c r="P443" i="18" a="1"/>
  <c r="P443" i="18" s="1"/>
  <c r="P379" i="18" a="1"/>
  <c r="P379" i="18" s="1"/>
  <c r="P315" i="18" a="1"/>
  <c r="P315" i="18" s="1"/>
  <c r="P251" i="18" a="1"/>
  <c r="P251" i="18" s="1"/>
  <c r="P187" i="18" a="1"/>
  <c r="P187" i="18" s="1"/>
  <c r="P123" i="18" a="1"/>
  <c r="P123" i="18" s="1"/>
  <c r="P59" i="18" a="1"/>
  <c r="P59" i="18" s="1"/>
  <c r="P989" i="18" a="1"/>
  <c r="P989" i="18" s="1"/>
  <c r="P1354" i="18" a="1"/>
  <c r="P1354" i="18" s="1"/>
  <c r="P1290" i="18" a="1"/>
  <c r="P1290" i="18" s="1"/>
  <c r="P1226" i="18" a="1"/>
  <c r="P1226" i="18" s="1"/>
  <c r="P1162" i="18" a="1"/>
  <c r="P1162" i="18" s="1"/>
  <c r="P1074" i="18" a="1"/>
  <c r="P1074" i="18" s="1"/>
  <c r="P962" i="18" a="1"/>
  <c r="P962" i="18" s="1"/>
  <c r="P938" i="18" a="1"/>
  <c r="P938" i="18" s="1"/>
  <c r="P850" i="18" a="1"/>
  <c r="P850" i="18" s="1"/>
  <c r="P762" i="18" a="1"/>
  <c r="P762" i="18" s="1"/>
  <c r="P698" i="18" a="1"/>
  <c r="P698" i="18" s="1"/>
  <c r="P674" i="18" a="1"/>
  <c r="P674" i="18" s="1"/>
  <c r="P562" i="18" a="1"/>
  <c r="P562" i="18" s="1"/>
  <c r="P450" i="18" a="1"/>
  <c r="P450" i="18" s="1"/>
  <c r="P362" i="18" a="1"/>
  <c r="P362" i="18" s="1"/>
  <c r="P298" i="18" a="1"/>
  <c r="P298" i="18" s="1"/>
  <c r="P234" i="18" a="1"/>
  <c r="P234" i="18" s="1"/>
  <c r="P170" i="18" a="1"/>
  <c r="P170" i="18" s="1"/>
  <c r="P106" i="18" a="1"/>
  <c r="P106" i="18" s="1"/>
  <c r="P42" i="18" a="1"/>
  <c r="P42" i="18" s="1"/>
  <c r="P811" i="18" a="1"/>
  <c r="P811" i="18" s="1"/>
  <c r="P1337" i="18" a="1"/>
  <c r="P1337" i="18" s="1"/>
  <c r="P1273" i="18" a="1"/>
  <c r="P1273" i="18" s="1"/>
  <c r="P1161" i="18" a="1"/>
  <c r="P1161" i="18" s="1"/>
  <c r="P1049" i="18" a="1"/>
  <c r="P1049" i="18" s="1"/>
  <c r="P961" i="18" a="1"/>
  <c r="P961" i="18" s="1"/>
  <c r="P937" i="18" a="1"/>
  <c r="P937" i="18" s="1"/>
  <c r="P849" i="18" a="1"/>
  <c r="P849" i="18" s="1"/>
  <c r="P761" i="18" a="1"/>
  <c r="P761" i="18" s="1"/>
  <c r="P697" i="18" a="1"/>
  <c r="P697" i="18" s="1"/>
  <c r="P609" i="18" a="1"/>
  <c r="P609" i="18" s="1"/>
  <c r="P585" i="18" a="1"/>
  <c r="P585" i="18" s="1"/>
  <c r="P521" i="18" a="1"/>
  <c r="P521" i="18" s="1"/>
  <c r="P457" i="18" a="1"/>
  <c r="P457" i="18" s="1"/>
  <c r="P393" i="18" a="1"/>
  <c r="P393" i="18" s="1"/>
  <c r="P265" i="18" a="1"/>
  <c r="P265" i="18" s="1"/>
  <c r="P201" i="18" a="1"/>
  <c r="P201" i="18" s="1"/>
  <c r="P137" i="18" a="1"/>
  <c r="P137" i="18" s="1"/>
  <c r="P49" i="18" a="1"/>
  <c r="P49" i="18" s="1"/>
  <c r="P861" i="18" a="1"/>
  <c r="P861" i="18" s="1"/>
  <c r="P1192" i="18" a="1"/>
  <c r="P1192" i="18" s="1"/>
  <c r="P1168" i="18" a="1"/>
  <c r="P1168" i="18" s="1"/>
  <c r="P1144" i="18" a="1"/>
  <c r="P1144" i="18" s="1"/>
  <c r="P1032" i="18" a="1"/>
  <c r="P1032" i="18" s="1"/>
  <c r="P920" i="18" a="1"/>
  <c r="P920" i="18" s="1"/>
  <c r="P872" i="18" a="1"/>
  <c r="P872" i="18" s="1"/>
  <c r="P824" i="18" a="1"/>
  <c r="P824" i="18" s="1"/>
  <c r="P760" i="18" a="1"/>
  <c r="P760" i="18" s="1"/>
  <c r="P632" i="18" a="1"/>
  <c r="P632" i="18" s="1"/>
  <c r="P584" i="18" a="1"/>
  <c r="P584" i="18" s="1"/>
  <c r="P520" i="18" a="1"/>
  <c r="P520" i="18" s="1"/>
  <c r="P456" i="18" a="1"/>
  <c r="P456" i="18" s="1"/>
  <c r="P392" i="18" a="1"/>
  <c r="P392" i="18" s="1"/>
  <c r="P1118" i="18" a="1"/>
  <c r="P1118" i="18" s="1"/>
  <c r="P382" i="18" a="1"/>
  <c r="P382" i="18" s="1"/>
  <c r="P1359" i="18" a="1"/>
  <c r="P1359" i="18" s="1"/>
  <c r="P1295" i="18" a="1"/>
  <c r="P1295" i="18" s="1"/>
  <c r="P1231" i="18" a="1"/>
  <c r="P1231" i="18" s="1"/>
  <c r="P1143" i="18" a="1"/>
  <c r="P1143" i="18" s="1"/>
  <c r="P1119" i="18" a="1"/>
  <c r="P1119" i="18" s="1"/>
  <c r="P983" i="18" a="1"/>
  <c r="P983" i="18" s="1"/>
  <c r="P919" i="18" a="1"/>
  <c r="P919" i="18" s="1"/>
  <c r="P855" i="18" a="1"/>
  <c r="P855" i="18" s="1"/>
  <c r="P791" i="18" a="1"/>
  <c r="P791" i="18" s="1"/>
  <c r="P727" i="18" a="1"/>
  <c r="P727" i="18" s="1"/>
  <c r="P663" i="18" a="1"/>
  <c r="P663" i="18" s="1"/>
  <c r="P599" i="18" a="1"/>
  <c r="P599" i="18" s="1"/>
  <c r="P487" i="18" a="1"/>
  <c r="P487" i="18" s="1"/>
  <c r="P423" i="18" a="1"/>
  <c r="P423" i="18" s="1"/>
  <c r="P359" i="18" a="1"/>
  <c r="P359" i="18" s="1"/>
  <c r="P231" i="18" a="1"/>
  <c r="P231" i="18" s="1"/>
  <c r="P207" i="18" a="1"/>
  <c r="P207" i="18" s="1"/>
  <c r="P143" i="18" a="1"/>
  <c r="P143" i="18" s="1"/>
  <c r="P79" i="18" a="1"/>
  <c r="P79" i="18" s="1"/>
  <c r="P1017" i="18" a="1"/>
  <c r="P1017" i="18" s="1"/>
  <c r="P288" i="18" a="1"/>
  <c r="P288" i="18" s="1"/>
  <c r="P136" i="18" a="1"/>
  <c r="P136" i="18" s="1"/>
  <c r="P1073" i="18" a="1"/>
  <c r="P1073" i="18" s="1"/>
  <c r="P1399" i="18" a="1"/>
  <c r="P1399" i="18" s="1"/>
  <c r="P1335" i="18" a="1"/>
  <c r="P1335" i="18" s="1"/>
  <c r="P1271" i="18" a="1"/>
  <c r="P1271" i="18" s="1"/>
  <c r="P1207" i="18" a="1"/>
  <c r="P1207" i="18" s="1"/>
  <c r="P1183" i="18" a="1"/>
  <c r="P1183" i="18" s="1"/>
  <c r="P1095" i="18" a="1"/>
  <c r="P1095" i="18" s="1"/>
  <c r="P959" i="18" a="1"/>
  <c r="P959" i="18" s="1"/>
  <c r="P895" i="18" a="1"/>
  <c r="P895" i="18" s="1"/>
  <c r="P831" i="18" a="1"/>
  <c r="P831" i="18" s="1"/>
  <c r="P767" i="18" a="1"/>
  <c r="P767" i="18" s="1"/>
  <c r="P703" i="18" a="1"/>
  <c r="P703" i="18" s="1"/>
  <c r="P639" i="18" a="1"/>
  <c r="P639" i="18" s="1"/>
  <c r="P575" i="18" a="1"/>
  <c r="P575" i="18" s="1"/>
  <c r="P463" i="18" a="1"/>
  <c r="P463" i="18" s="1"/>
  <c r="P399" i="18" a="1"/>
  <c r="P399" i="18" s="1"/>
  <c r="P335" i="18" a="1"/>
  <c r="P335" i="18" s="1"/>
  <c r="P271" i="18" a="1"/>
  <c r="P271" i="18" s="1"/>
  <c r="P119" i="18" a="1"/>
  <c r="P119" i="18" s="1"/>
  <c r="P31" i="18" a="1"/>
  <c r="P31" i="18" s="1"/>
  <c r="P960" i="18" a="1"/>
  <c r="P960" i="18" s="1"/>
  <c r="P48" i="18" a="1"/>
  <c r="P48" i="18" s="1"/>
  <c r="P16" i="18" a="1"/>
  <c r="P16" i="18" s="1"/>
  <c r="P968" i="18" a="1"/>
  <c r="P968" i="18" s="1"/>
  <c r="P1375" i="18" a="1"/>
  <c r="P1375" i="18" s="1"/>
  <c r="P1311" i="18" a="1"/>
  <c r="P1311" i="18" s="1"/>
  <c r="P1159" i="18" a="1"/>
  <c r="P1159" i="18" s="1"/>
  <c r="P1047" i="18" a="1"/>
  <c r="P1047" i="18" s="1"/>
  <c r="P999" i="18" a="1"/>
  <c r="P999" i="18" s="1"/>
  <c r="P935" i="18" a="1"/>
  <c r="P935" i="18" s="1"/>
  <c r="P807" i="18" a="1"/>
  <c r="P807" i="18" s="1"/>
  <c r="P743" i="18" a="1"/>
  <c r="P743" i="18" s="1"/>
  <c r="P679" i="18" a="1"/>
  <c r="P679" i="18" s="1"/>
  <c r="P615" i="18" a="1"/>
  <c r="P615" i="18" s="1"/>
  <c r="P527" i="18" a="1"/>
  <c r="P527" i="18" s="1"/>
  <c r="P503" i="18" a="1"/>
  <c r="P503" i="18" s="1"/>
  <c r="P439" i="18" a="1"/>
  <c r="P439" i="18" s="1"/>
  <c r="P375" i="18" a="1"/>
  <c r="P375" i="18" s="1"/>
  <c r="P247" i="18" a="1"/>
  <c r="P247" i="18" s="1"/>
  <c r="P159" i="18" a="1"/>
  <c r="P159" i="18" s="1"/>
  <c r="P95" i="18" a="1"/>
  <c r="P95" i="18" s="1"/>
  <c r="P7" i="18" a="1"/>
  <c r="P7" i="18" s="1"/>
  <c r="P904" i="18" a="1"/>
  <c r="P904" i="18" s="1"/>
  <c r="P264" i="18" a="1"/>
  <c r="P264" i="18" s="1"/>
  <c r="P1400" i="18" a="1"/>
  <c r="P1400" i="18" s="1"/>
  <c r="P854" i="18" a="1"/>
  <c r="P854" i="18" s="1"/>
  <c r="P1351" i="18" a="1"/>
  <c r="P1351" i="18" s="1"/>
  <c r="P1287" i="18" a="1"/>
  <c r="P1287" i="18" s="1"/>
  <c r="P1223" i="18" a="1"/>
  <c r="P1223" i="18" s="1"/>
  <c r="P1111" i="18" a="1"/>
  <c r="P1111" i="18" s="1"/>
  <c r="P911" i="18" a="1"/>
  <c r="P911" i="18" s="1"/>
  <c r="P847" i="18" a="1"/>
  <c r="P847" i="18" s="1"/>
  <c r="P783" i="18" a="1"/>
  <c r="P783" i="18" s="1"/>
  <c r="P719" i="18" a="1"/>
  <c r="P719" i="18" s="1"/>
  <c r="P655" i="18" a="1"/>
  <c r="P655" i="18" s="1"/>
  <c r="P591" i="18" a="1"/>
  <c r="P591" i="18" s="1"/>
  <c r="P479" i="18" a="1"/>
  <c r="P479" i="18" s="1"/>
  <c r="P351" i="18" a="1"/>
  <c r="P351" i="18" s="1"/>
  <c r="P287" i="18" a="1"/>
  <c r="P287" i="18" s="1"/>
  <c r="P223" i="18" a="1"/>
  <c r="P223" i="18" s="1"/>
  <c r="P199" i="18" a="1"/>
  <c r="P199" i="18" s="1"/>
  <c r="P135" i="18" a="1"/>
  <c r="P135" i="18" s="1"/>
  <c r="P71" i="18" a="1"/>
  <c r="P71" i="18" s="1"/>
  <c r="P1392" i="18" a="1"/>
  <c r="P1392" i="18" s="1"/>
  <c r="P790" i="18" a="1"/>
  <c r="P790" i="18" s="1"/>
  <c r="P112" i="18" a="1"/>
  <c r="P112" i="18" s="1"/>
  <c r="P32" i="18" a="1"/>
  <c r="P32" i="18" s="1"/>
  <c r="P1336" i="18" a="1"/>
  <c r="P1336" i="18" s="1"/>
  <c r="P797" i="18" a="1"/>
  <c r="P797" i="18" s="1"/>
  <c r="P1327" i="18" a="1"/>
  <c r="P1327" i="18" s="1"/>
  <c r="P1263" i="18" a="1"/>
  <c r="P1263" i="18" s="1"/>
  <c r="P1199" i="18" a="1"/>
  <c r="P1199" i="18" s="1"/>
  <c r="P1087" i="18" a="1"/>
  <c r="P1087" i="18" s="1"/>
  <c r="P1063" i="18" a="1"/>
  <c r="P1063" i="18" s="1"/>
  <c r="P1015" i="18" a="1"/>
  <c r="P1015" i="18" s="1"/>
  <c r="P951" i="18" a="1"/>
  <c r="P951" i="18" s="1"/>
  <c r="P887" i="18" a="1"/>
  <c r="P887" i="18" s="1"/>
  <c r="P823" i="18" a="1"/>
  <c r="P823" i="18" s="1"/>
  <c r="P759" i="18" a="1"/>
  <c r="P759" i="18" s="1"/>
  <c r="P695" i="18" a="1"/>
  <c r="P695" i="18" s="1"/>
  <c r="P631" i="18" a="1"/>
  <c r="P631" i="18" s="1"/>
  <c r="P567" i="18" a="1"/>
  <c r="P567" i="18" s="1"/>
  <c r="P543" i="18" a="1"/>
  <c r="P543" i="18" s="1"/>
  <c r="P391" i="18" a="1"/>
  <c r="P391" i="18" s="1"/>
  <c r="P263" i="18" a="1"/>
  <c r="P263" i="18" s="1"/>
  <c r="P175" i="18" a="1"/>
  <c r="P175" i="18" s="1"/>
  <c r="P111" i="18" a="1"/>
  <c r="P111" i="18" s="1"/>
  <c r="P47" i="18" a="1"/>
  <c r="P47" i="18" s="1"/>
  <c r="P23" i="18" a="1"/>
  <c r="P23" i="18" s="1"/>
  <c r="P1328" i="18" a="1"/>
  <c r="P1328" i="18" s="1"/>
  <c r="P726" i="18" a="1"/>
  <c r="P726" i="18" s="1"/>
  <c r="P8" i="18" a="1"/>
  <c r="P8" i="18" s="1"/>
  <c r="P1272" i="18" a="1"/>
  <c r="P1272" i="18" s="1"/>
  <c r="P734" i="18" a="1"/>
  <c r="P734" i="18" s="1"/>
  <c r="P1367" i="18" a="1"/>
  <c r="P1367" i="18" s="1"/>
  <c r="P1303" i="18" a="1"/>
  <c r="P1303" i="18" s="1"/>
  <c r="P1151" i="18" a="1"/>
  <c r="P1151" i="18" s="1"/>
  <c r="P1127" i="18" a="1"/>
  <c r="P1127" i="18" s="1"/>
  <c r="P1039" i="18" a="1"/>
  <c r="P1039" i="18" s="1"/>
  <c r="P991" i="18" a="1"/>
  <c r="P991" i="18" s="1"/>
  <c r="P927" i="18" a="1"/>
  <c r="P927" i="18" s="1"/>
  <c r="P863" i="18" a="1"/>
  <c r="P863" i="18" s="1"/>
  <c r="P799" i="18" a="1"/>
  <c r="P799" i="18" s="1"/>
  <c r="P735" i="18" a="1"/>
  <c r="P735" i="18" s="1"/>
  <c r="P671" i="18" a="1"/>
  <c r="P671" i="18" s="1"/>
  <c r="P607" i="18" a="1"/>
  <c r="P607" i="18" s="1"/>
  <c r="P495" i="18" a="1"/>
  <c r="P495" i="18" s="1"/>
  <c r="P431" i="18" a="1"/>
  <c r="P431" i="18" s="1"/>
  <c r="P367" i="18" a="1"/>
  <c r="P367" i="18" s="1"/>
  <c r="P303" i="18" a="1"/>
  <c r="P303" i="18" s="1"/>
  <c r="P239" i="18" a="1"/>
  <c r="P239" i="18" s="1"/>
  <c r="P151" i="18" a="1"/>
  <c r="P151" i="18" s="1"/>
  <c r="P87" i="18" a="1"/>
  <c r="P87" i="18" s="1"/>
  <c r="P1264" i="18" a="1"/>
  <c r="P1264" i="18" s="1"/>
  <c r="P593" i="18" a="1"/>
  <c r="P593" i="18" s="1"/>
  <c r="P240" i="18" a="1"/>
  <c r="P240" i="18" s="1"/>
  <c r="P176" i="18" a="1"/>
  <c r="P176" i="18" s="1"/>
  <c r="P1209" i="18" a="1"/>
  <c r="P1209" i="18" s="1"/>
  <c r="P682" i="18" a="1"/>
  <c r="P682" i="18" s="1"/>
  <c r="P1343" i="18" a="1"/>
  <c r="P1343" i="18" s="1"/>
  <c r="P1279" i="18" a="1"/>
  <c r="P1279" i="18" s="1"/>
  <c r="P1215" i="18" a="1"/>
  <c r="P1215" i="18" s="1"/>
  <c r="P967" i="18" a="1"/>
  <c r="P967" i="18" s="1"/>
  <c r="P903" i="18" a="1"/>
  <c r="P903" i="18" s="1"/>
  <c r="P839" i="18" a="1"/>
  <c r="P839" i="18" s="1"/>
  <c r="P775" i="18" a="1"/>
  <c r="P775" i="18" s="1"/>
  <c r="P711" i="18" a="1"/>
  <c r="P711" i="18" s="1"/>
  <c r="P647" i="18" a="1"/>
  <c r="P647" i="18" s="1"/>
  <c r="P583" i="18" a="1"/>
  <c r="P583" i="18" s="1"/>
  <c r="P471" i="18" a="1"/>
  <c r="P471" i="18" s="1"/>
  <c r="P407" i="18" a="1"/>
  <c r="P407" i="18" s="1"/>
  <c r="P343" i="18" a="1"/>
  <c r="P343" i="18" s="1"/>
  <c r="P279" i="18" a="1"/>
  <c r="P279" i="18" s="1"/>
  <c r="P191" i="18" a="1"/>
  <c r="P191" i="18" s="1"/>
  <c r="P127" i="18" a="1"/>
  <c r="P127" i="18" s="1"/>
  <c r="P63" i="18" a="1"/>
  <c r="P63" i="18" s="1"/>
  <c r="P1203" i="18" a="1"/>
  <c r="P1203" i="18" s="1"/>
  <c r="P538" i="18" a="1"/>
  <c r="P538" i="18" s="1"/>
  <c r="P72" i="18" a="1"/>
  <c r="P72" i="18" s="1"/>
  <c r="P24" i="18" a="1"/>
  <c r="P24" i="18" s="1"/>
  <c r="P1163" i="18" a="1"/>
  <c r="P1163" i="18" s="1"/>
  <c r="P492" i="18" a="1"/>
  <c r="P492" i="18" s="1"/>
  <c r="P1383" i="18" a="1"/>
  <c r="P1383" i="18" s="1"/>
  <c r="P1319" i="18" a="1"/>
  <c r="P1319" i="18" s="1"/>
  <c r="P1255" i="18" a="1"/>
  <c r="P1255" i="18" s="1"/>
  <c r="P1167" i="18" a="1"/>
  <c r="P1167" i="18" s="1"/>
  <c r="P1055" i="18" a="1"/>
  <c r="P1055" i="18" s="1"/>
  <c r="P943" i="18" a="1"/>
  <c r="P943" i="18" s="1"/>
  <c r="P879" i="18" a="1"/>
  <c r="P879" i="18" s="1"/>
  <c r="P815" i="18" a="1"/>
  <c r="P815" i="18" s="1"/>
  <c r="P751" i="18" a="1"/>
  <c r="P751" i="18" s="1"/>
  <c r="P687" i="18" a="1"/>
  <c r="P687" i="18" s="1"/>
  <c r="P623" i="18" a="1"/>
  <c r="P623" i="18" s="1"/>
  <c r="P559" i="18" a="1"/>
  <c r="P559" i="18" s="1"/>
  <c r="P535" i="18" a="1"/>
  <c r="P535" i="18" s="1"/>
  <c r="P511" i="18" a="1"/>
  <c r="P511" i="18" s="1"/>
  <c r="P447" i="18" a="1"/>
  <c r="P447" i="18" s="1"/>
  <c r="P383" i="18" a="1"/>
  <c r="P383" i="18" s="1"/>
  <c r="P319" i="18" a="1"/>
  <c r="P319" i="18" s="1"/>
  <c r="P167" i="18" a="1"/>
  <c r="P167" i="18" s="1"/>
  <c r="P15" i="18" a="1"/>
  <c r="P15" i="18" s="1"/>
  <c r="P484" i="18" a="1"/>
  <c r="P484" i="18" s="1"/>
  <c r="P2810" i="18" a="1"/>
  <c r="P2810" i="18" s="1"/>
  <c r="P2746" i="18" a="1"/>
  <c r="P2746" i="18" s="1"/>
  <c r="P2682" i="18" a="1"/>
  <c r="P2682" i="18" s="1"/>
  <c r="P2618" i="18" a="1"/>
  <c r="P2618" i="18" s="1"/>
  <c r="P2554" i="18" a="1"/>
  <c r="P2554" i="18" s="1"/>
  <c r="P2490" i="18" a="1"/>
  <c r="P2490" i="18" s="1"/>
  <c r="P2426" i="18" a="1"/>
  <c r="P2426" i="18" s="1"/>
  <c r="P2362" i="18" a="1"/>
  <c r="P2362" i="18" s="1"/>
  <c r="P2298" i="18" a="1"/>
  <c r="P2298" i="18" s="1"/>
  <c r="P2234" i="18" a="1"/>
  <c r="P2234" i="18" s="1"/>
  <c r="P2170" i="18" a="1"/>
  <c r="P2170" i="18" s="1"/>
  <c r="P2873" i="18" a="1"/>
  <c r="P2873" i="18" s="1"/>
  <c r="P2745" i="18" a="1"/>
  <c r="P2745" i="18" s="1"/>
  <c r="P2681" i="18" a="1"/>
  <c r="P2681" i="18" s="1"/>
  <c r="P2553" i="18" a="1"/>
  <c r="P2553" i="18" s="1"/>
  <c r="P2489" i="18" a="1"/>
  <c r="P2489" i="18" s="1"/>
  <c r="P2297" i="18" a="1"/>
  <c r="P2297" i="18" s="1"/>
  <c r="P2233" i="18" a="1"/>
  <c r="P2233" i="18" s="1"/>
  <c r="P2169" i="18" a="1"/>
  <c r="P2169" i="18" s="1"/>
  <c r="P2880" i="18" a="1"/>
  <c r="P2880" i="18" s="1"/>
  <c r="P2816" i="18" a="1"/>
  <c r="P2816" i="18" s="1"/>
  <c r="P2688" i="18" a="1"/>
  <c r="P2688" i="18" s="1"/>
  <c r="P2624" i="18" a="1"/>
  <c r="P2624" i="18" s="1"/>
  <c r="P2560" i="18" a="1"/>
  <c r="P2560" i="18" s="1"/>
  <c r="P2432" i="18" a="1"/>
  <c r="P2432" i="18" s="1"/>
  <c r="P2304" i="18" a="1"/>
  <c r="P2304" i="18" s="1"/>
  <c r="P2240" i="18" a="1"/>
  <c r="P2240" i="18" s="1"/>
  <c r="P2850" i="18" a="1"/>
  <c r="P2850" i="18" s="1"/>
  <c r="P2786" i="18" a="1"/>
  <c r="P2786" i="18" s="1"/>
  <c r="P2658" i="18" a="1"/>
  <c r="P2658" i="18" s="1"/>
  <c r="P2594" i="18" a="1"/>
  <c r="P2594" i="18" s="1"/>
  <c r="P2530" i="18" a="1"/>
  <c r="P2530" i="18" s="1"/>
  <c r="P2466" i="18" a="1"/>
  <c r="P2466" i="18" s="1"/>
  <c r="P2402" i="18" a="1"/>
  <c r="P2402" i="18" s="1"/>
  <c r="P2338" i="18" a="1"/>
  <c r="P2338" i="18" s="1"/>
  <c r="P2849" i="18" a="1"/>
  <c r="P2849" i="18" s="1"/>
  <c r="P2785" i="18" a="1"/>
  <c r="P2785" i="18" s="1"/>
  <c r="P2721" i="18" a="1"/>
  <c r="P2721" i="18" s="1"/>
  <c r="P2593" i="18" a="1"/>
  <c r="P2593" i="18" s="1"/>
  <c r="P2529" i="18" a="1"/>
  <c r="P2529" i="18" s="1"/>
  <c r="P2401" i="18" a="1"/>
  <c r="P2401" i="18" s="1"/>
  <c r="P2337" i="18" a="1"/>
  <c r="P2337" i="18" s="1"/>
  <c r="P2209" i="18" a="1"/>
  <c r="P2209" i="18" s="1"/>
  <c r="P2856" i="18" a="1"/>
  <c r="P2856" i="18" s="1"/>
  <c r="P2792" i="18" a="1"/>
  <c r="P2792" i="18" s="1"/>
  <c r="P2728" i="18" a="1"/>
  <c r="P2728" i="18" s="1"/>
  <c r="P2664" i="18" a="1"/>
  <c r="P2664" i="18" s="1"/>
  <c r="P2600" i="18" a="1"/>
  <c r="P2600" i="18" s="1"/>
  <c r="P2536" i="18" a="1"/>
  <c r="P2536" i="18" s="1"/>
  <c r="P2344" i="18" a="1"/>
  <c r="P2344" i="18" s="1"/>
  <c r="P2216" i="18" a="1"/>
  <c r="P2216" i="18" s="1"/>
  <c r="P2890" i="18" a="1"/>
  <c r="P2890" i="18" s="1"/>
  <c r="P2698" i="18" a="1"/>
  <c r="P2698" i="18" s="1"/>
  <c r="P2570" i="18" a="1"/>
  <c r="P2570" i="18" s="1"/>
  <c r="P2506" i="18" a="1"/>
  <c r="P2506" i="18" s="1"/>
  <c r="P2442" i="18" a="1"/>
  <c r="P2442" i="18" s="1"/>
  <c r="P2378" i="18" a="1"/>
  <c r="P2378" i="18" s="1"/>
  <c r="P2250" i="18" a="1"/>
  <c r="P2250" i="18" s="1"/>
  <c r="P2186" i="18" a="1"/>
  <c r="P2186" i="18" s="1"/>
  <c r="P2889" i="18" a="1"/>
  <c r="P2889" i="18" s="1"/>
  <c r="P2825" i="18" a="1"/>
  <c r="P2825" i="18" s="1"/>
  <c r="P2761" i="18" a="1"/>
  <c r="P2761" i="18" s="1"/>
  <c r="P2697" i="18" a="1"/>
  <c r="P2697" i="18" s="1"/>
  <c r="P2633" i="18" a="1"/>
  <c r="P2633" i="18" s="1"/>
  <c r="P2569" i="18" a="1"/>
  <c r="P2569" i="18" s="1"/>
  <c r="P2505" i="18" a="1"/>
  <c r="P2505" i="18" s="1"/>
  <c r="P2441" i="18" a="1"/>
  <c r="P2441" i="18" s="1"/>
  <c r="P2377" i="18" a="1"/>
  <c r="P2377" i="18" s="1"/>
  <c r="P2249" i="18" a="1"/>
  <c r="P2249" i="18" s="1"/>
  <c r="P2185" i="18" a="1"/>
  <c r="P2185" i="18" s="1"/>
  <c r="P2832" i="18" a="1"/>
  <c r="P2832" i="18" s="1"/>
  <c r="P2768" i="18" a="1"/>
  <c r="P2768" i="18" s="1"/>
  <c r="P2640" i="18" a="1"/>
  <c r="P2640" i="18" s="1"/>
  <c r="P2576" i="18" a="1"/>
  <c r="P2576" i="18" s="1"/>
  <c r="P2512" i="18" a="1"/>
  <c r="P2512" i="18" s="1"/>
  <c r="P2448" i="18" a="1"/>
  <c r="P2448" i="18" s="1"/>
  <c r="P2384" i="18" a="1"/>
  <c r="P2384" i="18" s="1"/>
  <c r="P2256" i="18" a="1"/>
  <c r="P2256" i="18" s="1"/>
  <c r="P2192" i="18" a="1"/>
  <c r="P2192" i="18" s="1"/>
  <c r="P2866" i="18" a="1"/>
  <c r="P2866" i="18" s="1"/>
  <c r="P2738" i="18" a="1"/>
  <c r="P2738" i="18" s="1"/>
  <c r="P2674" i="18" a="1"/>
  <c r="P2674" i="18" s="1"/>
  <c r="P2354" i="18" a="1"/>
  <c r="P2354" i="18" s="1"/>
  <c r="P2290" i="18" a="1"/>
  <c r="P2290" i="18" s="1"/>
  <c r="P2162" i="18" a="1"/>
  <c r="P2162" i="18" s="1"/>
  <c r="P2865" i="18" a="1"/>
  <c r="P2865" i="18" s="1"/>
  <c r="P2801" i="18" a="1"/>
  <c r="P2801" i="18" s="1"/>
  <c r="P2737" i="18" a="1"/>
  <c r="P2737" i="18" s="1"/>
  <c r="P2673" i="18" a="1"/>
  <c r="P2673" i="18" s="1"/>
  <c r="P2609" i="18" a="1"/>
  <c r="P2609" i="18" s="1"/>
  <c r="P2545" i="18" a="1"/>
  <c r="P2545" i="18" s="1"/>
  <c r="P2481" i="18" a="1"/>
  <c r="P2481" i="18" s="1"/>
  <c r="P2353" i="18" a="1"/>
  <c r="P2353" i="18" s="1"/>
  <c r="P2161" i="18" a="1"/>
  <c r="P2161" i="18" s="1"/>
  <c r="P2872" i="18" a="1"/>
  <c r="P2872" i="18" s="1"/>
  <c r="P2808" i="18" a="1"/>
  <c r="P2808" i="18" s="1"/>
  <c r="P2744" i="18" a="1"/>
  <c r="P2744" i="18" s="1"/>
  <c r="P2616" i="18" a="1"/>
  <c r="P2616" i="18" s="1"/>
  <c r="P2552" i="18" a="1"/>
  <c r="P2552" i="18" s="1"/>
  <c r="P2488" i="18" a="1"/>
  <c r="P2488" i="18" s="1"/>
  <c r="P2424" i="18" a="1"/>
  <c r="P2424" i="18" s="1"/>
  <c r="P2360" i="18" a="1"/>
  <c r="P2360" i="18" s="1"/>
  <c r="P2168" i="18" a="1"/>
  <c r="P2168" i="18" s="1"/>
  <c r="P2714" i="18" a="1"/>
  <c r="P2714" i="18" s="1"/>
  <c r="P2650" i="18" a="1"/>
  <c r="P2650" i="18" s="1"/>
  <c r="P2586" i="18" a="1"/>
  <c r="P2586" i="18" s="1"/>
  <c r="P2522" i="18" a="1"/>
  <c r="P2522" i="18" s="1"/>
  <c r="P2458" i="18" a="1"/>
  <c r="P2458" i="18" s="1"/>
  <c r="P2394" i="18" a="1"/>
  <c r="P2394" i="18" s="1"/>
  <c r="P2266" i="18" a="1"/>
  <c r="P2266" i="18" s="1"/>
  <c r="P2202" i="18" a="1"/>
  <c r="P2202" i="18" s="1"/>
  <c r="P2841" i="18" a="1"/>
  <c r="P2841" i="18" s="1"/>
  <c r="P2713" i="18" a="1"/>
  <c r="P2713" i="18" s="1"/>
  <c r="P2649" i="18" a="1"/>
  <c r="P2649" i="18" s="1"/>
  <c r="P2585" i="18" a="1"/>
  <c r="P2585" i="18" s="1"/>
  <c r="P2521" i="18" a="1"/>
  <c r="P2521" i="18" s="1"/>
  <c r="P2457" i="18" a="1"/>
  <c r="P2457" i="18" s="1"/>
  <c r="P2393" i="18" a="1"/>
  <c r="P2393" i="18" s="1"/>
  <c r="P2329" i="18" a="1"/>
  <c r="P2329" i="18" s="1"/>
  <c r="P2265" i="18" a="1"/>
  <c r="P2265" i="18" s="1"/>
  <c r="P2848" i="18" a="1"/>
  <c r="P2848" i="18" s="1"/>
  <c r="P2784" i="18" a="1"/>
  <c r="P2784" i="18" s="1"/>
  <c r="P2720" i="18" a="1"/>
  <c r="P2720" i="18" s="1"/>
  <c r="P2656" i="18" a="1"/>
  <c r="P2656" i="18" s="1"/>
  <c r="P2592" i="18" a="1"/>
  <c r="P2592" i="18" s="1"/>
  <c r="P2528" i="18" a="1"/>
  <c r="P2528" i="18" s="1"/>
  <c r="P2464" i="18" a="1"/>
  <c r="P2464" i="18" s="1"/>
  <c r="P2400" i="18" a="1"/>
  <c r="P2400" i="18" s="1"/>
  <c r="P2208" i="18" a="1"/>
  <c r="P2208" i="18" s="1"/>
  <c r="P2882" i="18" a="1"/>
  <c r="P2882" i="18" s="1"/>
  <c r="P2818" i="18" a="1"/>
  <c r="P2818" i="18" s="1"/>
  <c r="P2562" i="18" a="1"/>
  <c r="P2562" i="18" s="1"/>
  <c r="P2498" i="18" a="1"/>
  <c r="P2498" i="18" s="1"/>
  <c r="P2434" i="18" a="1"/>
  <c r="P2434" i="18" s="1"/>
  <c r="P2306" i="18" a="1"/>
  <c r="P2306" i="18" s="1"/>
  <c r="P2178" i="18" a="1"/>
  <c r="P2178" i="18" s="1"/>
  <c r="P2881" i="18" a="1"/>
  <c r="P2881" i="18" s="1"/>
  <c r="P2817" i="18" a="1"/>
  <c r="P2817" i="18" s="1"/>
  <c r="P2753" i="18" a="1"/>
  <c r="P2753" i="18" s="1"/>
  <c r="P2625" i="18" a="1"/>
  <c r="P2625" i="18" s="1"/>
  <c r="P2561" i="18" a="1"/>
  <c r="P2561" i="18" s="1"/>
  <c r="P2369" i="18" a="1"/>
  <c r="P2369" i="18" s="1"/>
  <c r="P2305" i="18" a="1"/>
  <c r="P2305" i="18" s="1"/>
  <c r="P2241" i="18" a="1"/>
  <c r="P2241" i="18" s="1"/>
  <c r="P2888" i="18" a="1"/>
  <c r="P2888" i="18" s="1"/>
  <c r="P2824" i="18" a="1"/>
  <c r="P2824" i="18" s="1"/>
  <c r="P2760" i="18" a="1"/>
  <c r="P2760" i="18" s="1"/>
  <c r="P2632" i="18" a="1"/>
  <c r="P2632" i="18" s="1"/>
  <c r="P2568" i="18" a="1"/>
  <c r="P2568" i="18" s="1"/>
  <c r="P2504" i="18" a="1"/>
  <c r="P2504" i="18" s="1"/>
  <c r="P2440" i="18" a="1"/>
  <c r="P2440" i="18" s="1"/>
  <c r="P2376" i="18" a="1"/>
  <c r="P2376" i="18" s="1"/>
  <c r="P2248" i="18" a="1"/>
  <c r="P2248" i="18" s="1"/>
  <c r="P2858" i="18" a="1"/>
  <c r="P2858" i="18" s="1"/>
  <c r="P2794" i="18" a="1"/>
  <c r="P2794" i="18" s="1"/>
  <c r="P2730" i="18" a="1"/>
  <c r="P2730" i="18" s="1"/>
  <c r="P2602" i="18" a="1"/>
  <c r="P2602" i="18" s="1"/>
  <c r="P2538" i="18" a="1"/>
  <c r="P2538" i="18" s="1"/>
  <c r="P2410" i="18" a="1"/>
  <c r="P2410" i="18" s="1"/>
  <c r="P2346" i="18" a="1"/>
  <c r="P2346" i="18" s="1"/>
  <c r="P2282" i="18" a="1"/>
  <c r="P2282" i="18" s="1"/>
  <c r="P2154" i="18" a="1"/>
  <c r="P2154" i="18" s="1"/>
  <c r="P2857" i="18" a="1"/>
  <c r="P2857" i="18" s="1"/>
  <c r="P2793" i="18" a="1"/>
  <c r="P2793" i="18" s="1"/>
  <c r="P2729" i="18" a="1"/>
  <c r="P2729" i="18" s="1"/>
  <c r="P2665" i="18" a="1"/>
  <c r="P2665" i="18" s="1"/>
  <c r="P2601" i="18" a="1"/>
  <c r="P2601" i="18" s="1"/>
  <c r="P2537" i="18" a="1"/>
  <c r="P2537" i="18" s="1"/>
  <c r="P2473" i="18" a="1"/>
  <c r="P2473" i="18" s="1"/>
  <c r="P2409" i="18" a="1"/>
  <c r="P2409" i="18" s="1"/>
  <c r="P2345" i="18" a="1"/>
  <c r="P2345" i="18" s="1"/>
  <c r="P2281" i="18" a="1"/>
  <c r="P2281" i="18" s="1"/>
  <c r="P2217" i="18" a="1"/>
  <c r="P2217" i="18" s="1"/>
  <c r="P2736" i="18" a="1"/>
  <c r="P2736" i="18" s="1"/>
  <c r="P2672" i="18" a="1"/>
  <c r="P2672" i="18" s="1"/>
  <c r="P2608" i="18" a="1"/>
  <c r="P2608" i="18" s="1"/>
  <c r="P2544" i="18" a="1"/>
  <c r="P2544" i="18" s="1"/>
  <c r="P2416" i="18" a="1"/>
  <c r="P2416" i="18" s="1"/>
  <c r="P2352" i="18" a="1"/>
  <c r="P2352" i="18" s="1"/>
  <c r="P2770" i="18" a="1"/>
  <c r="P2770" i="18" s="1"/>
  <c r="P2706" i="18" a="1"/>
  <c r="P2706" i="18" s="1"/>
  <c r="P2642" i="18" a="1"/>
  <c r="P2642" i="18" s="1"/>
  <c r="P2578" i="18" a="1"/>
  <c r="P2578" i="18" s="1"/>
  <c r="P2514" i="18" a="1"/>
  <c r="P2514" i="18" s="1"/>
  <c r="P2450" i="18" a="1"/>
  <c r="P2450" i="18" s="1"/>
  <c r="P2386" i="18" a="1"/>
  <c r="P2386" i="18" s="1"/>
  <c r="P2322" i="18" a="1"/>
  <c r="P2322" i="18" s="1"/>
  <c r="P2258" i="18" a="1"/>
  <c r="P2258" i="18" s="1"/>
  <c r="P2194" i="18" a="1"/>
  <c r="P2194" i="18" s="1"/>
  <c r="P2833" i="18" a="1"/>
  <c r="P2833" i="18" s="1"/>
  <c r="P2705" i="18" a="1"/>
  <c r="P2705" i="18" s="1"/>
  <c r="P2641" i="18" a="1"/>
  <c r="P2641" i="18" s="1"/>
  <c r="P2577" i="18" a="1"/>
  <c r="P2577" i="18" s="1"/>
  <c r="P2513" i="18" a="1"/>
  <c r="P2513" i="18" s="1"/>
  <c r="P2449" i="18" a="1"/>
  <c r="P2449" i="18" s="1"/>
  <c r="P2385" i="18" a="1"/>
  <c r="P2385" i="18" s="1"/>
  <c r="P2321" i="18" a="1"/>
  <c r="P2321" i="18" s="1"/>
  <c r="P2257" i="18" a="1"/>
  <c r="P2257" i="18" s="1"/>
  <c r="P2193" i="18" a="1"/>
  <c r="P2193" i="18" s="1"/>
  <c r="P2840" i="18" a="1"/>
  <c r="P2840" i="18" s="1"/>
  <c r="P2776" i="18" a="1"/>
  <c r="P2776" i="18" s="1"/>
  <c r="P2712" i="18" a="1"/>
  <c r="P2712" i="18" s="1"/>
  <c r="P2584" i="18" a="1"/>
  <c r="P2584" i="18" s="1"/>
  <c r="P2520" i="18" a="1"/>
  <c r="P2520" i="18" s="1"/>
  <c r="P2456" i="18" a="1"/>
  <c r="P2456" i="18" s="1"/>
  <c r="P2392" i="18" a="1"/>
  <c r="P2392" i="18" s="1"/>
  <c r="P2328" i="18" a="1"/>
  <c r="P2328" i="18" s="1"/>
  <c r="P2264" i="18" a="1"/>
  <c r="P2264" i="18" s="1"/>
  <c r="P2839" i="18" a="1"/>
  <c r="P2839" i="18" s="1"/>
  <c r="P2711" i="18" a="1"/>
  <c r="P2711" i="18" s="1"/>
  <c r="P2647" i="18" a="1"/>
  <c r="P2647" i="18" s="1"/>
  <c r="P2583" i="18" a="1"/>
  <c r="P2583" i="18" s="1"/>
  <c r="P2519" i="18" a="1"/>
  <c r="P2519" i="18" s="1"/>
  <c r="P2455" i="18" a="1"/>
  <c r="P2455" i="18" s="1"/>
  <c r="P2327" i="18" a="1"/>
  <c r="P2327" i="18" s="1"/>
  <c r="P2199" i="18" a="1"/>
  <c r="P2199" i="18" s="1"/>
  <c r="P2838" i="18" a="1"/>
  <c r="P2838" i="18" s="1"/>
  <c r="P2774" i="18" a="1"/>
  <c r="P2774" i="18" s="1"/>
  <c r="P2646" i="18" a="1"/>
  <c r="P2646" i="18" s="1"/>
  <c r="P2582" i="18" a="1"/>
  <c r="P2582" i="18" s="1"/>
  <c r="P2518" i="18" a="1"/>
  <c r="P2518" i="18" s="1"/>
  <c r="P2454" i="18" a="1"/>
  <c r="P2454" i="18" s="1"/>
  <c r="P2390" i="18" a="1"/>
  <c r="P2390" i="18" s="1"/>
  <c r="P2262" i="18" a="1"/>
  <c r="P2262" i="18" s="1"/>
  <c r="P2198" i="18" a="1"/>
  <c r="P2198" i="18" s="1"/>
  <c r="P2869" i="18" a="1"/>
  <c r="P2869" i="18" s="1"/>
  <c r="P2741" i="18" a="1"/>
  <c r="P2741" i="18" s="1"/>
  <c r="P2677" i="18" a="1"/>
  <c r="P2677" i="18" s="1"/>
  <c r="P2613" i="18" a="1"/>
  <c r="P2613" i="18" s="1"/>
  <c r="P2549" i="18" a="1"/>
  <c r="P2549" i="18" s="1"/>
  <c r="P2485" i="18" a="1"/>
  <c r="P2485" i="18" s="1"/>
  <c r="P2421" i="18" a="1"/>
  <c r="P2421" i="18" s="1"/>
  <c r="P2357" i="18" a="1"/>
  <c r="P2357" i="18" s="1"/>
  <c r="P2293" i="18" a="1"/>
  <c r="P2293" i="18" s="1"/>
  <c r="P2165" i="18" a="1"/>
  <c r="P2165" i="18" s="1"/>
  <c r="P2820" i="18" a="1"/>
  <c r="P2820" i="18" s="1"/>
  <c r="P2628" i="18" a="1"/>
  <c r="P2628" i="18" s="1"/>
  <c r="P2564" i="18" a="1"/>
  <c r="P2564" i="18" s="1"/>
  <c r="P2500" i="18" a="1"/>
  <c r="P2500" i="18" s="1"/>
  <c r="P2372" i="18" a="1"/>
  <c r="P2372" i="18" s="1"/>
  <c r="P2308" i="18" a="1"/>
  <c r="P2308" i="18" s="1"/>
  <c r="P2879" i="18" a="1"/>
  <c r="P2879" i="18" s="1"/>
  <c r="P2687" i="18" a="1"/>
  <c r="P2687" i="18" s="1"/>
  <c r="P2623" i="18" a="1"/>
  <c r="P2623" i="18" s="1"/>
  <c r="P2559" i="18" a="1"/>
  <c r="P2559" i="18" s="1"/>
  <c r="P2495" i="18" a="1"/>
  <c r="P2495" i="18" s="1"/>
  <c r="P2431" i="18" a="1"/>
  <c r="P2431" i="18" s="1"/>
  <c r="P2303" i="18" a="1"/>
  <c r="P2303" i="18" s="1"/>
  <c r="P2239" i="18" a="1"/>
  <c r="P2239" i="18" s="1"/>
  <c r="P2558" i="18" a="1"/>
  <c r="P2558" i="18" s="1"/>
  <c r="P2494" i="18" a="1"/>
  <c r="P2494" i="18" s="1"/>
  <c r="P2430" i="18" a="1"/>
  <c r="P2430" i="18" s="1"/>
  <c r="P2366" i="18" a="1"/>
  <c r="P2366" i="18" s="1"/>
  <c r="P2302" i="18" a="1"/>
  <c r="P2302" i="18" s="1"/>
  <c r="P2174" i="18" a="1"/>
  <c r="P2174" i="18" s="1"/>
  <c r="P2781" i="18" a="1"/>
  <c r="P2781" i="18" s="1"/>
  <c r="P2717" i="18" a="1"/>
  <c r="P2717" i="18" s="1"/>
  <c r="P2653" i="18" a="1"/>
  <c r="P2653" i="18" s="1"/>
  <c r="P2589" i="18" a="1"/>
  <c r="P2589" i="18" s="1"/>
  <c r="P2525" i="18" a="1"/>
  <c r="P2525" i="18" s="1"/>
  <c r="P2461" i="18" a="1"/>
  <c r="P2461" i="18" s="1"/>
  <c r="P2397" i="18" a="1"/>
  <c r="P2397" i="18" s="1"/>
  <c r="P2860" i="18" a="1"/>
  <c r="P2860" i="18" s="1"/>
  <c r="P2796" i="18" a="1"/>
  <c r="P2796" i="18" s="1"/>
  <c r="P2732" i="18" a="1"/>
  <c r="P2732" i="18" s="1"/>
  <c r="P2668" i="18" a="1"/>
  <c r="P2668" i="18" s="1"/>
  <c r="P2604" i="18" a="1"/>
  <c r="P2604" i="18" s="1"/>
  <c r="P2540" i="18" a="1"/>
  <c r="P2540" i="18" s="1"/>
  <c r="P2476" i="18" a="1"/>
  <c r="P2476" i="18" s="1"/>
  <c r="P2855" i="18" a="1"/>
  <c r="P2855" i="18" s="1"/>
  <c r="P2791" i="18" a="1"/>
  <c r="P2791" i="18" s="1"/>
  <c r="P2663" i="18" a="1"/>
  <c r="P2663" i="18" s="1"/>
  <c r="P2599" i="18" a="1"/>
  <c r="P2599" i="18" s="1"/>
  <c r="P2535" i="18" a="1"/>
  <c r="P2535" i="18" s="1"/>
  <c r="P2407" i="18" a="1"/>
  <c r="P2407" i="18" s="1"/>
  <c r="P2279" i="18" a="1"/>
  <c r="P2279" i="18" s="1"/>
  <c r="P2854" i="18" a="1"/>
  <c r="P2854" i="18" s="1"/>
  <c r="P2726" i="18" a="1"/>
  <c r="P2726" i="18" s="1"/>
  <c r="P2662" i="18" a="1"/>
  <c r="P2662" i="18" s="1"/>
  <c r="P2598" i="18" a="1"/>
  <c r="P2598" i="18" s="1"/>
  <c r="P2534" i="18" a="1"/>
  <c r="P2534" i="18" s="1"/>
  <c r="P2470" i="18" a="1"/>
  <c r="P2470" i="18" s="1"/>
  <c r="P2406" i="18" a="1"/>
  <c r="P2406" i="18" s="1"/>
  <c r="P2342" i="18" a="1"/>
  <c r="P2342" i="18" s="1"/>
  <c r="P2214" i="18" a="1"/>
  <c r="P2214" i="18" s="1"/>
  <c r="P2885" i="18" a="1"/>
  <c r="P2885" i="18" s="1"/>
  <c r="P2821" i="18" a="1"/>
  <c r="P2821" i="18" s="1"/>
  <c r="P2757" i="18" a="1"/>
  <c r="P2757" i="18" s="1"/>
  <c r="P2629" i="18" a="1"/>
  <c r="P2629" i="18" s="1"/>
  <c r="P2565" i="18" a="1"/>
  <c r="P2565" i="18" s="1"/>
  <c r="P2501" i="18" a="1"/>
  <c r="P2501" i="18" s="1"/>
  <c r="P2437" i="18" a="1"/>
  <c r="P2437" i="18" s="1"/>
  <c r="P2373" i="18" a="1"/>
  <c r="P2373" i="18" s="1"/>
  <c r="P2309" i="18" a="1"/>
  <c r="P2309" i="18" s="1"/>
  <c r="P2245" i="18" a="1"/>
  <c r="P2245" i="18" s="1"/>
  <c r="P2836" i="18" a="1"/>
  <c r="P2836" i="18" s="1"/>
  <c r="P2772" i="18" a="1"/>
  <c r="P2772" i="18" s="1"/>
  <c r="P2708" i="18" a="1"/>
  <c r="P2708" i="18" s="1"/>
  <c r="P2644" i="18" a="1"/>
  <c r="P2644" i="18" s="1"/>
  <c r="P2580" i="18" a="1"/>
  <c r="P2580" i="18" s="1"/>
  <c r="P2516" i="18" a="1"/>
  <c r="P2516" i="18" s="1"/>
  <c r="P2452" i="18" a="1"/>
  <c r="P2452" i="18" s="1"/>
  <c r="P2388" i="18" a="1"/>
  <c r="P2388" i="18" s="1"/>
  <c r="P2324" i="18" a="1"/>
  <c r="P2324" i="18" s="1"/>
  <c r="P2639" i="18" a="1"/>
  <c r="P2639" i="18" s="1"/>
  <c r="P2511" i="18" a="1"/>
  <c r="P2511" i="18" s="1"/>
  <c r="P2447" i="18" a="1"/>
  <c r="P2447" i="18" s="1"/>
  <c r="P2383" i="18" a="1"/>
  <c r="P2383" i="18" s="1"/>
  <c r="P2255" i="18" a="1"/>
  <c r="P2255" i="18" s="1"/>
  <c r="P2830" i="18" a="1"/>
  <c r="P2830" i="18" s="1"/>
  <c r="P2702" i="18" a="1"/>
  <c r="P2702" i="18" s="1"/>
  <c r="P2638" i="18" a="1"/>
  <c r="P2638" i="18" s="1"/>
  <c r="P2574" i="18" a="1"/>
  <c r="P2574" i="18" s="1"/>
  <c r="P2510" i="18" a="1"/>
  <c r="P2510" i="18" s="1"/>
  <c r="P2446" i="18" a="1"/>
  <c r="P2446" i="18" s="1"/>
  <c r="P2382" i="18" a="1"/>
  <c r="P2382" i="18" s="1"/>
  <c r="P2318" i="18" a="1"/>
  <c r="P2318" i="18" s="1"/>
  <c r="P2254" i="18" a="1"/>
  <c r="P2254" i="18" s="1"/>
  <c r="P2190" i="18" a="1"/>
  <c r="P2190" i="18" s="1"/>
  <c r="P2861" i="18" a="1"/>
  <c r="P2861" i="18" s="1"/>
  <c r="P2797" i="18" a="1"/>
  <c r="P2797" i="18" s="1"/>
  <c r="P2733" i="18" a="1"/>
  <c r="P2733" i="18" s="1"/>
  <c r="P2669" i="18" a="1"/>
  <c r="P2669" i="18" s="1"/>
  <c r="P2605" i="18" a="1"/>
  <c r="P2605" i="18" s="1"/>
  <c r="P2541" i="18" a="1"/>
  <c r="P2541" i="18" s="1"/>
  <c r="P2477" i="18" a="1"/>
  <c r="P2477" i="18" s="1"/>
  <c r="P2349" i="18" a="1"/>
  <c r="P2349" i="18" s="1"/>
  <c r="P2285" i="18" a="1"/>
  <c r="P2285" i="18" s="1"/>
  <c r="P2876" i="18" a="1"/>
  <c r="P2876" i="18" s="1"/>
  <c r="P2748" i="18" a="1"/>
  <c r="P2748" i="18" s="1"/>
  <c r="P2684" i="18" a="1"/>
  <c r="P2684" i="18" s="1"/>
  <c r="P2620" i="18" a="1"/>
  <c r="P2620" i="18" s="1"/>
  <c r="P2556" i="18" a="1"/>
  <c r="P2556" i="18" s="1"/>
  <c r="P2871" i="18" a="1"/>
  <c r="P2871" i="18" s="1"/>
  <c r="P2743" i="18" a="1"/>
  <c r="P2743" i="18" s="1"/>
  <c r="P2679" i="18" a="1"/>
  <c r="P2679" i="18" s="1"/>
  <c r="P2615" i="18" a="1"/>
  <c r="P2615" i="18" s="1"/>
  <c r="P2551" i="18" a="1"/>
  <c r="P2551" i="18" s="1"/>
  <c r="P2487" i="18" a="1"/>
  <c r="P2487" i="18" s="1"/>
  <c r="P2423" i="18" a="1"/>
  <c r="P2423" i="18" s="1"/>
  <c r="P2359" i="18" a="1"/>
  <c r="P2359" i="18" s="1"/>
  <c r="P2295" i="18" a="1"/>
  <c r="P2295" i="18" s="1"/>
  <c r="P2167" i="18" a="1"/>
  <c r="P2167" i="18" s="1"/>
  <c r="P2870" i="18" a="1"/>
  <c r="P2870" i="18" s="1"/>
  <c r="P2806" i="18" a="1"/>
  <c r="P2806" i="18" s="1"/>
  <c r="P2742" i="18" a="1"/>
  <c r="P2742" i="18" s="1"/>
  <c r="P2678" i="18" a="1"/>
  <c r="P2678" i="18" s="1"/>
  <c r="P2614" i="18" a="1"/>
  <c r="P2614" i="18" s="1"/>
  <c r="P2550" i="18" a="1"/>
  <c r="P2550" i="18" s="1"/>
  <c r="P2486" i="18" a="1"/>
  <c r="P2486" i="18" s="1"/>
  <c r="P2422" i="18" a="1"/>
  <c r="P2422" i="18" s="1"/>
  <c r="P2358" i="18" a="1"/>
  <c r="P2358" i="18" s="1"/>
  <c r="P2294" i="18" a="1"/>
  <c r="P2294" i="18" s="1"/>
  <c r="P2166" i="18" a="1"/>
  <c r="P2166" i="18" s="1"/>
  <c r="P2837" i="18" a="1"/>
  <c r="P2837" i="18" s="1"/>
  <c r="P2773" i="18" a="1"/>
  <c r="P2773" i="18" s="1"/>
  <c r="P2709" i="18" a="1"/>
  <c r="P2709" i="18" s="1"/>
  <c r="P2645" i="18" a="1"/>
  <c r="P2645" i="18" s="1"/>
  <c r="P2581" i="18" a="1"/>
  <c r="P2581" i="18" s="1"/>
  <c r="P2517" i="18" a="1"/>
  <c r="P2517" i="18" s="1"/>
  <c r="P2389" i="18" a="1"/>
  <c r="P2389" i="18" s="1"/>
  <c r="P2261" i="18" a="1"/>
  <c r="P2261" i="18" s="1"/>
  <c r="P2197" i="18" a="1"/>
  <c r="P2197" i="18" s="1"/>
  <c r="P2852" i="18" a="1"/>
  <c r="P2852" i="18" s="1"/>
  <c r="P2788" i="18" a="1"/>
  <c r="P2788" i="18" s="1"/>
  <c r="P2660" i="18" a="1"/>
  <c r="P2660" i="18" s="1"/>
  <c r="P2596" i="18" a="1"/>
  <c r="P2596" i="18" s="1"/>
  <c r="P2532" i="18" a="1"/>
  <c r="P2532" i="18" s="1"/>
  <c r="P2404" i="18" a="1"/>
  <c r="P2404" i="18" s="1"/>
  <c r="P2847" i="18" a="1"/>
  <c r="P2847" i="18" s="1"/>
  <c r="P2719" i="18" a="1"/>
  <c r="P2719" i="18" s="1"/>
  <c r="P2655" i="18" a="1"/>
  <c r="P2655" i="18" s="1"/>
  <c r="P2591" i="18" a="1"/>
  <c r="P2591" i="18" s="1"/>
  <c r="P2527" i="18" a="1"/>
  <c r="P2527" i="18" s="1"/>
  <c r="P2463" i="18" a="1"/>
  <c r="P2463" i="18" s="1"/>
  <c r="P2399" i="18" a="1"/>
  <c r="P2399" i="18" s="1"/>
  <c r="P2335" i="18" a="1"/>
  <c r="P2335" i="18" s="1"/>
  <c r="P2846" i="18" a="1"/>
  <c r="P2846" i="18" s="1"/>
  <c r="P2718" i="18" a="1"/>
  <c r="P2718" i="18" s="1"/>
  <c r="P2590" i="18" a="1"/>
  <c r="P2590" i="18" s="1"/>
  <c r="P2526" i="18" a="1"/>
  <c r="P2526" i="18" s="1"/>
  <c r="P2398" i="18" a="1"/>
  <c r="P2398" i="18" s="1"/>
  <c r="P2334" i="18" a="1"/>
  <c r="P2334" i="18" s="1"/>
  <c r="P2206" i="18" a="1"/>
  <c r="P2206" i="18" s="1"/>
  <c r="P2877" i="18" a="1"/>
  <c r="P2877" i="18" s="1"/>
  <c r="P2813" i="18" a="1"/>
  <c r="P2813" i="18" s="1"/>
  <c r="P2749" i="18" a="1"/>
  <c r="P2749" i="18" s="1"/>
  <c r="P2685" i="18" a="1"/>
  <c r="P2685" i="18" s="1"/>
  <c r="P2557" i="18" a="1"/>
  <c r="P2557" i="18" s="1"/>
  <c r="P2429" i="18" a="1"/>
  <c r="P2429" i="18" s="1"/>
  <c r="P2365" i="18" a="1"/>
  <c r="P2365" i="18" s="1"/>
  <c r="P2237" i="18" a="1"/>
  <c r="P2237" i="18" s="1"/>
  <c r="P2173" i="18" a="1"/>
  <c r="P2173" i="18" s="1"/>
  <c r="P2892" i="18" a="1"/>
  <c r="P2892" i="18" s="1"/>
  <c r="P2828" i="18" a="1"/>
  <c r="P2828" i="18" s="1"/>
  <c r="P2764" i="18" a="1"/>
  <c r="P2764" i="18" s="1"/>
  <c r="P2700" i="18" a="1"/>
  <c r="P2700" i="18" s="1"/>
  <c r="P2636" i="18" a="1"/>
  <c r="P2636" i="18" s="1"/>
  <c r="P2572" i="18" a="1"/>
  <c r="P2572" i="18" s="1"/>
  <c r="P2508" i="18" a="1"/>
  <c r="P2508" i="18" s="1"/>
  <c r="P2444" i="18" a="1"/>
  <c r="P2444" i="18" s="1"/>
  <c r="P2380" i="18" a="1"/>
  <c r="P2380" i="18" s="1"/>
  <c r="P2887" i="18" a="1"/>
  <c r="P2887" i="18" s="1"/>
  <c r="P2823" i="18" a="1"/>
  <c r="P2823" i="18" s="1"/>
  <c r="P2759" i="18" a="1"/>
  <c r="P2759" i="18" s="1"/>
  <c r="P2631" i="18" a="1"/>
  <c r="P2631" i="18" s="1"/>
  <c r="P2567" i="18" a="1"/>
  <c r="P2567" i="18" s="1"/>
  <c r="P2503" i="18" a="1"/>
  <c r="P2503" i="18" s="1"/>
  <c r="P2439" i="18" a="1"/>
  <c r="P2439" i="18" s="1"/>
  <c r="P2375" i="18" a="1"/>
  <c r="P2375" i="18" s="1"/>
  <c r="P2247" i="18" a="1"/>
  <c r="P2247" i="18" s="1"/>
  <c r="P2183" i="18" a="1"/>
  <c r="P2183" i="18" s="1"/>
  <c r="P2886" i="18" a="1"/>
  <c r="P2886" i="18" s="1"/>
  <c r="P2822" i="18" a="1"/>
  <c r="P2822" i="18" s="1"/>
  <c r="P2694" i="18" a="1"/>
  <c r="P2694" i="18" s="1"/>
  <c r="P2630" i="18" a="1"/>
  <c r="P2630" i="18" s="1"/>
  <c r="P2566" i="18" a="1"/>
  <c r="P2566" i="18" s="1"/>
  <c r="P2502" i="18" a="1"/>
  <c r="P2502" i="18" s="1"/>
  <c r="P2438" i="18" a="1"/>
  <c r="P2438" i="18" s="1"/>
  <c r="P2374" i="18" a="1"/>
  <c r="P2374" i="18" s="1"/>
  <c r="P2310" i="18" a="1"/>
  <c r="P2310" i="18" s="1"/>
  <c r="P2246" i="18" a="1"/>
  <c r="P2246" i="18" s="1"/>
  <c r="P2182" i="18" a="1"/>
  <c r="P2182" i="18" s="1"/>
  <c r="P2661" i="18" a="1"/>
  <c r="P2661" i="18" s="1"/>
  <c r="P2533" i="18" a="1"/>
  <c r="P2533" i="18" s="1"/>
  <c r="P2469" i="18" a="1"/>
  <c r="P2469" i="18" s="1"/>
  <c r="P2405" i="18" a="1"/>
  <c r="P2405" i="18" s="1"/>
  <c r="P2341" i="18" a="1"/>
  <c r="P2341" i="18" s="1"/>
  <c r="P2804" i="18" a="1"/>
  <c r="P2804" i="18" s="1"/>
  <c r="P2735" i="18" a="1"/>
  <c r="P2735" i="18" s="1"/>
  <c r="P2671" i="18" a="1"/>
  <c r="P2671" i="18" s="1"/>
  <c r="P2607" i="18" a="1"/>
  <c r="P2607" i="18" s="1"/>
  <c r="P2543" i="18" a="1"/>
  <c r="P2543" i="18" s="1"/>
  <c r="P2479" i="18" a="1"/>
  <c r="P2479" i="18" s="1"/>
  <c r="P2415" i="18" a="1"/>
  <c r="P2415" i="18" s="1"/>
  <c r="P2351" i="18" a="1"/>
  <c r="P2351" i="18" s="1"/>
  <c r="P2287" i="18" a="1"/>
  <c r="P2287" i="18" s="1"/>
  <c r="P2862" i="18" a="1"/>
  <c r="P2862" i="18" s="1"/>
  <c r="P2798" i="18" a="1"/>
  <c r="P2798" i="18" s="1"/>
  <c r="P2734" i="18" a="1"/>
  <c r="P2734" i="18" s="1"/>
  <c r="P2670" i="18" a="1"/>
  <c r="P2670" i="18" s="1"/>
  <c r="P2606" i="18" a="1"/>
  <c r="P2606" i="18" s="1"/>
  <c r="P2542" i="18" a="1"/>
  <c r="P2542" i="18" s="1"/>
  <c r="P2478" i="18" a="1"/>
  <c r="P2478" i="18" s="1"/>
  <c r="P2350" i="18" a="1"/>
  <c r="P2350" i="18" s="1"/>
  <c r="P2286" i="18" a="1"/>
  <c r="P2286" i="18" s="1"/>
  <c r="P2158" i="18" a="1"/>
  <c r="P2158" i="18" s="1"/>
  <c r="P2893" i="18" a="1"/>
  <c r="P2893" i="18" s="1"/>
  <c r="P2829" i="18" a="1"/>
  <c r="P2829" i="18" s="1"/>
  <c r="P2765" i="18" a="1"/>
  <c r="P2765" i="18" s="1"/>
  <c r="P2701" i="18" a="1"/>
  <c r="P2701" i="18" s="1"/>
  <c r="P2637" i="18" a="1"/>
  <c r="P2637" i="18" s="1"/>
  <c r="P2573" i="18" a="1"/>
  <c r="P2573" i="18" s="1"/>
  <c r="P2509" i="18" a="1"/>
  <c r="P2509" i="18" s="1"/>
  <c r="P2381" i="18" a="1"/>
  <c r="P2381" i="18" s="1"/>
  <c r="P2317" i="18" a="1"/>
  <c r="P2317" i="18" s="1"/>
  <c r="P2253" i="18" a="1"/>
  <c r="P2253" i="18" s="1"/>
  <c r="P2612" i="18" a="1"/>
  <c r="P2612" i="18" s="1"/>
  <c r="P2396" i="18" a="1"/>
  <c r="P2396" i="18" s="1"/>
  <c r="P2332" i="18" a="1"/>
  <c r="P2332" i="18" s="1"/>
  <c r="P2284" i="18" a="1"/>
  <c r="P2284" i="18" s="1"/>
  <c r="P2883" i="18" a="1"/>
  <c r="P2883" i="18" s="1"/>
  <c r="P2819" i="18" a="1"/>
  <c r="P2819" i="18" s="1"/>
  <c r="P2755" i="18" a="1"/>
  <c r="P2755" i="18" s="1"/>
  <c r="P2627" i="18" a="1"/>
  <c r="P2627" i="18" s="1"/>
  <c r="P2563" i="18" a="1"/>
  <c r="P2563" i="18" s="1"/>
  <c r="P2435" i="18" a="1"/>
  <c r="P2435" i="18" s="1"/>
  <c r="P2371" i="18" a="1"/>
  <c r="P2371" i="18" s="1"/>
  <c r="P2780" i="18" a="1"/>
  <c r="P2780" i="18" s="1"/>
  <c r="P2524" i="18" a="1"/>
  <c r="P2524" i="18" s="1"/>
  <c r="P2260" i="18" a="1"/>
  <c r="P2260" i="18" s="1"/>
  <c r="P2196" i="18" a="1"/>
  <c r="P2196" i="18" s="1"/>
  <c r="P2859" i="18" a="1"/>
  <c r="P2859" i="18" s="1"/>
  <c r="P2795" i="18" a="1"/>
  <c r="P2795" i="18" s="1"/>
  <c r="P2731" i="18" a="1"/>
  <c r="P2731" i="18" s="1"/>
  <c r="P2539" i="18" a="1"/>
  <c r="P2539" i="18" s="1"/>
  <c r="P2411" i="18" a="1"/>
  <c r="P2411" i="18" s="1"/>
  <c r="P2283" i="18" a="1"/>
  <c r="P2283" i="18" s="1"/>
  <c r="P2155" i="18" a="1"/>
  <c r="P2155" i="18" s="1"/>
  <c r="P2460" i="18" a="1"/>
  <c r="P2460" i="18" s="1"/>
  <c r="P2236" i="18" a="1"/>
  <c r="P2236" i="18" s="1"/>
  <c r="P2771" i="18" a="1"/>
  <c r="P2771" i="18" s="1"/>
  <c r="P2707" i="18" a="1"/>
  <c r="P2707" i="18" s="1"/>
  <c r="P2643" i="18" a="1"/>
  <c r="P2643" i="18" s="1"/>
  <c r="P2579" i="18" a="1"/>
  <c r="P2579" i="18" s="1"/>
  <c r="P2515" i="18" a="1"/>
  <c r="P2515" i="18" s="1"/>
  <c r="P2451" i="18" a="1"/>
  <c r="P2451" i="18" s="1"/>
  <c r="P2387" i="18" a="1"/>
  <c r="P2387" i="18" s="1"/>
  <c r="P2323" i="18" a="1"/>
  <c r="P2323" i="18" s="1"/>
  <c r="P2259" i="18" a="1"/>
  <c r="P2259" i="18" s="1"/>
  <c r="P2195" i="18" a="1"/>
  <c r="P2195" i="18" s="1"/>
  <c r="P2588" i="18" a="1"/>
  <c r="P2588" i="18" s="1"/>
  <c r="P2300" i="18" a="1"/>
  <c r="P2300" i="18" s="1"/>
  <c r="P2875" i="18" a="1"/>
  <c r="P2875" i="18" s="1"/>
  <c r="P2811" i="18" a="1"/>
  <c r="P2811" i="18" s="1"/>
  <c r="P2747" i="18" a="1"/>
  <c r="P2747" i="18" s="1"/>
  <c r="P2683" i="18" a="1"/>
  <c r="P2683" i="18" s="1"/>
  <c r="P2427" i="18" a="1"/>
  <c r="P2427" i="18" s="1"/>
  <c r="P2363" i="18" a="1"/>
  <c r="P2363" i="18" s="1"/>
  <c r="P2299" i="18" a="1"/>
  <c r="P2299" i="18" s="1"/>
  <c r="P2235" i="18" a="1"/>
  <c r="P2235" i="18" s="1"/>
  <c r="P2171" i="18" a="1"/>
  <c r="P2171" i="18" s="1"/>
  <c r="P2484" i="18" a="1"/>
  <c r="P2484" i="18" s="1"/>
  <c r="P2252" i="18" a="1"/>
  <c r="P2252" i="18" s="1"/>
  <c r="P2851" i="18" a="1"/>
  <c r="P2851" i="18" s="1"/>
  <c r="P2787" i="18" a="1"/>
  <c r="P2787" i="18" s="1"/>
  <c r="P2723" i="18" a="1"/>
  <c r="P2723" i="18" s="1"/>
  <c r="P2595" i="18" a="1"/>
  <c r="P2595" i="18" s="1"/>
  <c r="P2531" i="18" a="1"/>
  <c r="P2531" i="18" s="1"/>
  <c r="P2467" i="18" a="1"/>
  <c r="P2467" i="18" s="1"/>
  <c r="P2403" i="18" a="1"/>
  <c r="P2403" i="18" s="1"/>
  <c r="P2339" i="18" a="1"/>
  <c r="P2339" i="18" s="1"/>
  <c r="P2211" i="18" a="1"/>
  <c r="P2211" i="18" s="1"/>
  <c r="P2740" i="18" a="1"/>
  <c r="P2740" i="18" s="1"/>
  <c r="P2652" i="18" a="1"/>
  <c r="P2652" i="18" s="1"/>
  <c r="P2164" i="18" a="1"/>
  <c r="P2164" i="18" s="1"/>
  <c r="P2891" i="18" a="1"/>
  <c r="P2891" i="18" s="1"/>
  <c r="P2763" i="18" a="1"/>
  <c r="P2763" i="18" s="1"/>
  <c r="P2699" i="18" a="1"/>
  <c r="P2699" i="18" s="1"/>
  <c r="P2635" i="18" a="1"/>
  <c r="P2635" i="18" s="1"/>
  <c r="P2571" i="18" a="1"/>
  <c r="P2571" i="18" s="1"/>
  <c r="P2443" i="18" a="1"/>
  <c r="P2443" i="18" s="1"/>
  <c r="P2379" i="18" a="1"/>
  <c r="P2379" i="18" s="1"/>
  <c r="P2548" i="18" a="1"/>
  <c r="P2548" i="18" s="1"/>
  <c r="P2292" i="18" a="1"/>
  <c r="P2292" i="18" s="1"/>
  <c r="P2268" i="18" a="1"/>
  <c r="P2268" i="18" s="1"/>
  <c r="P2867" i="18" a="1"/>
  <c r="P2867" i="18" s="1"/>
  <c r="P2803" i="18" a="1"/>
  <c r="P2803" i="18" s="1"/>
  <c r="P2739" i="18" a="1"/>
  <c r="P2739" i="18" s="1"/>
  <c r="P2675" i="18" a="1"/>
  <c r="P2675" i="18" s="1"/>
  <c r="P2547" i="18" a="1"/>
  <c r="P2547" i="18" s="1"/>
  <c r="P2483" i="18" a="1"/>
  <c r="P2483" i="18" s="1"/>
  <c r="P2355" i="18" a="1"/>
  <c r="P2355" i="18" s="1"/>
  <c r="P2291" i="18" a="1"/>
  <c r="P2291" i="18" s="1"/>
  <c r="P2843" i="18" a="1"/>
  <c r="P2843" i="18" s="1"/>
  <c r="P2715" i="18" a="1"/>
  <c r="P2715" i="18" s="1"/>
  <c r="P2651" i="18" a="1"/>
  <c r="P2651" i="18" s="1"/>
  <c r="P2587" i="18" a="1"/>
  <c r="P2587" i="18" s="1"/>
  <c r="P2523" i="18" a="1"/>
  <c r="P2523" i="18" s="1"/>
  <c r="P2459" i="18" a="1"/>
  <c r="P2459" i="18" s="1"/>
  <c r="P2395" i="18" a="1"/>
  <c r="P2395" i="18" s="1"/>
  <c r="P2267" i="18" a="1"/>
  <c r="P2267" i="18" s="1"/>
  <c r="P2203" i="18" a="1"/>
  <c r="P2203" i="18" s="1"/>
  <c r="AV71" i="18"/>
  <c r="AW71" i="18" s="1"/>
  <c r="AW64" i="18"/>
  <c r="P2106" i="18" a="1"/>
  <c r="P2106" i="18" s="1"/>
  <c r="P2042" i="18" a="1"/>
  <c r="P2042" i="18" s="1"/>
  <c r="P1994" i="18" a="1"/>
  <c r="P1994" i="18" s="1"/>
  <c r="P2105" i="18" a="1"/>
  <c r="P2105" i="18" s="1"/>
  <c r="P2112" i="18" a="1"/>
  <c r="P2112" i="18" s="1"/>
  <c r="P2048" i="18" a="1"/>
  <c r="P2048" i="18" s="1"/>
  <c r="P1984" i="18" a="1"/>
  <c r="P1984" i="18" s="1"/>
  <c r="P1920" i="18" a="1"/>
  <c r="P1920" i="18" s="1"/>
  <c r="P1856" i="18" a="1"/>
  <c r="P1856" i="18" s="1"/>
  <c r="P1792" i="18" a="1"/>
  <c r="P1792" i="18" s="1"/>
  <c r="P1728" i="18" a="1"/>
  <c r="P1728" i="18" s="1"/>
  <c r="P1424" i="18" a="1"/>
  <c r="P1424" i="18" s="1"/>
  <c r="P2146" i="18" a="1"/>
  <c r="P2146" i="18" s="1"/>
  <c r="P2082" i="18" a="1"/>
  <c r="P2082" i="18" s="1"/>
  <c r="P2018" i="18" a="1"/>
  <c r="P2018" i="18" s="1"/>
  <c r="P1986" i="18" a="1"/>
  <c r="P1986" i="18" s="1"/>
  <c r="P2081" i="18" a="1"/>
  <c r="P2081" i="18" s="1"/>
  <c r="P1705" i="18" a="1"/>
  <c r="P1705" i="18" s="1"/>
  <c r="P2152" i="18" a="1"/>
  <c r="P2152" i="18" s="1"/>
  <c r="P2088" i="18" a="1"/>
  <c r="P2088" i="18" s="1"/>
  <c r="P2024" i="18" a="1"/>
  <c r="P2024" i="18" s="1"/>
  <c r="P1960" i="18" a="1"/>
  <c r="P1960" i="18" s="1"/>
  <c r="P1896" i="18" a="1"/>
  <c r="P1896" i="18" s="1"/>
  <c r="P1768" i="18" a="1"/>
  <c r="P1768" i="18" s="1"/>
  <c r="P1600" i="18" a="1"/>
  <c r="P1600" i="18" s="1"/>
  <c r="P1416" i="18" a="1"/>
  <c r="P1416" i="18" s="1"/>
  <c r="P2122" i="18" a="1"/>
  <c r="P2122" i="18" s="1"/>
  <c r="P2058" i="18" a="1"/>
  <c r="P2058" i="18" s="1"/>
  <c r="P1946" i="18" a="1"/>
  <c r="P1946" i="18" s="1"/>
  <c r="P2121" i="18" a="1"/>
  <c r="P2121" i="18" s="1"/>
  <c r="P1641" i="18" a="1"/>
  <c r="P1641" i="18" s="1"/>
  <c r="P2128" i="18" a="1"/>
  <c r="P2128" i="18" s="1"/>
  <c r="P2064" i="18" a="1"/>
  <c r="P2064" i="18" s="1"/>
  <c r="P2000" i="18" a="1"/>
  <c r="P2000" i="18" s="1"/>
  <c r="P1936" i="18" a="1"/>
  <c r="P1936" i="18" s="1"/>
  <c r="P1808" i="18" a="1"/>
  <c r="P1808" i="18" s="1"/>
  <c r="P1744" i="18" a="1"/>
  <c r="P1744" i="18" s="1"/>
  <c r="P1544" i="18" a="1"/>
  <c r="P1544" i="18" s="1"/>
  <c r="P1408" i="18" a="1"/>
  <c r="P1408" i="18" s="1"/>
  <c r="P2098" i="18" a="1"/>
  <c r="P2098" i="18" s="1"/>
  <c r="P2034" i="18" a="1"/>
  <c r="P2034" i="18" s="1"/>
  <c r="P1938" i="18" a="1"/>
  <c r="P1938" i="18" s="1"/>
  <c r="P2097" i="18" a="1"/>
  <c r="P2097" i="18" s="1"/>
  <c r="P2104" i="18" a="1"/>
  <c r="P2104" i="18" s="1"/>
  <c r="P2040" i="18" a="1"/>
  <c r="P2040" i="18" s="1"/>
  <c r="P1976" i="18" a="1"/>
  <c r="P1976" i="18" s="1"/>
  <c r="P1912" i="18" a="1"/>
  <c r="P1912" i="18" s="1"/>
  <c r="P1848" i="18" a="1"/>
  <c r="P1848" i="18" s="1"/>
  <c r="P1784" i="18" a="1"/>
  <c r="P1784" i="18" s="1"/>
  <c r="P1480" i="18" a="1"/>
  <c r="P1480" i="18" s="1"/>
  <c r="P2138" i="18" a="1"/>
  <c r="P2138" i="18" s="1"/>
  <c r="P2074" i="18" a="1"/>
  <c r="P2074" i="18" s="1"/>
  <c r="P2010" i="18" a="1"/>
  <c r="P2010" i="18" s="1"/>
  <c r="P1930" i="18" a="1"/>
  <c r="P1930" i="18" s="1"/>
  <c r="P2137" i="18" a="1"/>
  <c r="P2137" i="18" s="1"/>
  <c r="P2073" i="18" a="1"/>
  <c r="P2073" i="18" s="1"/>
  <c r="P2144" i="18" a="1"/>
  <c r="P2144" i="18" s="1"/>
  <c r="P2080" i="18" a="1"/>
  <c r="P2080" i="18" s="1"/>
  <c r="P2016" i="18" a="1"/>
  <c r="P2016" i="18" s="1"/>
  <c r="P1888" i="18" a="1"/>
  <c r="P1888" i="18" s="1"/>
  <c r="P1824" i="18" a="1"/>
  <c r="P1824" i="18" s="1"/>
  <c r="P1760" i="18" a="1"/>
  <c r="P1760" i="18" s="1"/>
  <c r="P1472" i="18" a="1"/>
  <c r="P1472" i="18" s="1"/>
  <c r="P2114" i="18" a="1"/>
  <c r="P2114" i="18" s="1"/>
  <c r="P2050" i="18" a="1"/>
  <c r="P2050" i="18" s="1"/>
  <c r="P1922" i="18" a="1"/>
  <c r="P1922" i="18" s="1"/>
  <c r="P2113" i="18" a="1"/>
  <c r="P2113" i="18" s="1"/>
  <c r="P2120" i="18" a="1"/>
  <c r="P2120" i="18" s="1"/>
  <c r="P2056" i="18" a="1"/>
  <c r="P2056" i="18" s="1"/>
  <c r="P1992" i="18" a="1"/>
  <c r="P1992" i="18" s="1"/>
  <c r="P1928" i="18" a="1"/>
  <c r="P1928" i="18" s="1"/>
  <c r="P1864" i="18" a="1"/>
  <c r="P1864" i="18" s="1"/>
  <c r="P1736" i="18" a="1"/>
  <c r="P1736" i="18" s="1"/>
  <c r="P2090" i="18" a="1"/>
  <c r="P2090" i="18" s="1"/>
  <c r="P2026" i="18" a="1"/>
  <c r="P2026" i="18" s="1"/>
  <c r="P2153" i="18" a="1"/>
  <c r="P2153" i="18" s="1"/>
  <c r="P2089" i="18" a="1"/>
  <c r="P2089" i="18" s="1"/>
  <c r="P2096" i="18" a="1"/>
  <c r="P2096" i="18" s="1"/>
  <c r="P2032" i="18" a="1"/>
  <c r="P2032" i="18" s="1"/>
  <c r="P1968" i="18" a="1"/>
  <c r="P1968" i="18" s="1"/>
  <c r="P1904" i="18" a="1"/>
  <c r="P1904" i="18" s="1"/>
  <c r="P1840" i="18" a="1"/>
  <c r="P1840" i="18" s="1"/>
  <c r="P1776" i="18" a="1"/>
  <c r="P1776" i="18" s="1"/>
  <c r="P1440" i="18" a="1"/>
  <c r="P1440" i="18" s="1"/>
  <c r="P2130" i="18" a="1"/>
  <c r="P2130" i="18" s="1"/>
  <c r="P2066" i="18" a="1"/>
  <c r="P2066" i="18" s="1"/>
  <c r="P2002" i="18" a="1"/>
  <c r="P2002" i="18" s="1"/>
  <c r="P1746" i="18" a="1"/>
  <c r="P1746" i="18" s="1"/>
  <c r="P2129" i="18" a="1"/>
  <c r="P2129" i="18" s="1"/>
  <c r="P2065" i="18" a="1"/>
  <c r="P2065" i="18" s="1"/>
  <c r="P2136" i="18" a="1"/>
  <c r="P2136" i="18" s="1"/>
  <c r="P2072" i="18" a="1"/>
  <c r="P2072" i="18" s="1"/>
  <c r="P2008" i="18" a="1"/>
  <c r="P2008" i="18" s="1"/>
  <c r="P1944" i="18" a="1"/>
  <c r="P1944" i="18" s="1"/>
  <c r="P1880" i="18" a="1"/>
  <c r="P1880" i="18" s="1"/>
  <c r="P1816" i="18" a="1"/>
  <c r="P1816" i="18" s="1"/>
  <c r="P1752" i="18" a="1"/>
  <c r="P1752" i="18" s="1"/>
  <c r="P1432" i="18" a="1"/>
  <c r="P1432" i="18" s="1"/>
  <c r="P2135" i="18" a="1"/>
  <c r="P2135" i="18" s="1"/>
  <c r="P2071" i="18" a="1"/>
  <c r="P2071" i="18" s="1"/>
  <c r="P2007" i="18" a="1"/>
  <c r="P2007" i="18" s="1"/>
  <c r="P1943" i="18" a="1"/>
  <c r="P1943" i="18" s="1"/>
  <c r="P1879" i="18" a="1"/>
  <c r="P1879" i="18" s="1"/>
  <c r="P1623" i="18" a="1"/>
  <c r="P1623" i="18" s="1"/>
  <c r="P2134" i="18" a="1"/>
  <c r="P2134" i="18" s="1"/>
  <c r="P2070" i="18" a="1"/>
  <c r="P2070" i="18" s="1"/>
  <c r="P2006" i="18" a="1"/>
  <c r="P2006" i="18" s="1"/>
  <c r="P1942" i="18" a="1"/>
  <c r="P1942" i="18" s="1"/>
  <c r="P1878" i="18" a="1"/>
  <c r="P1878" i="18" s="1"/>
  <c r="P2101" i="18" a="1"/>
  <c r="P2101" i="18" s="1"/>
  <c r="P2037" i="18" a="1"/>
  <c r="P2037" i="18" s="1"/>
  <c r="P2111" i="18" a="1"/>
  <c r="P2111" i="18" s="1"/>
  <c r="P2047" i="18" a="1"/>
  <c r="P2047" i="18" s="1"/>
  <c r="P1983" i="18" a="1"/>
  <c r="P1983" i="18" s="1"/>
  <c r="P1919" i="18" a="1"/>
  <c r="P1919" i="18" s="1"/>
  <c r="P1855" i="18" a="1"/>
  <c r="P1855" i="18" s="1"/>
  <c r="P1575" i="18" a="1"/>
  <c r="P1575" i="18" s="1"/>
  <c r="P2110" i="18" a="1"/>
  <c r="P2110" i="18" s="1"/>
  <c r="P2046" i="18" a="1"/>
  <c r="P2046" i="18" s="1"/>
  <c r="P1982" i="18" a="1"/>
  <c r="P1982" i="18" s="1"/>
  <c r="P1918" i="18" a="1"/>
  <c r="P1918" i="18" s="1"/>
  <c r="P1854" i="18" a="1"/>
  <c r="P1854" i="18" s="1"/>
  <c r="P2141" i="18" a="1"/>
  <c r="P2141" i="18" s="1"/>
  <c r="P2077" i="18" a="1"/>
  <c r="P2077" i="18" s="1"/>
  <c r="P2013" i="18" a="1"/>
  <c r="P2013" i="18" s="1"/>
  <c r="P2151" i="18" a="1"/>
  <c r="P2151" i="18" s="1"/>
  <c r="P2087" i="18" a="1"/>
  <c r="P2087" i="18" s="1"/>
  <c r="P2023" i="18" a="1"/>
  <c r="P2023" i="18" s="1"/>
  <c r="P1959" i="18" a="1"/>
  <c r="P1959" i="18" s="1"/>
  <c r="P1895" i="18" a="1"/>
  <c r="P1895" i="18" s="1"/>
  <c r="P1831" i="18" a="1"/>
  <c r="P1831" i="18" s="1"/>
  <c r="P1487" i="18" a="1"/>
  <c r="P1487" i="18" s="1"/>
  <c r="P2150" i="18" a="1"/>
  <c r="P2150" i="18" s="1"/>
  <c r="P2086" i="18" a="1"/>
  <c r="P2086" i="18" s="1"/>
  <c r="P2022" i="18" a="1"/>
  <c r="P2022" i="18" s="1"/>
  <c r="P1958" i="18" a="1"/>
  <c r="P1958" i="18" s="1"/>
  <c r="P2117" i="18" a="1"/>
  <c r="P2117" i="18" s="1"/>
  <c r="P2053" i="18" a="1"/>
  <c r="P2053" i="18" s="1"/>
  <c r="P1509" i="18" a="1"/>
  <c r="P1509" i="18" s="1"/>
  <c r="P2127" i="18" a="1"/>
  <c r="P2127" i="18" s="1"/>
  <c r="P2063" i="18" a="1"/>
  <c r="P2063" i="18" s="1"/>
  <c r="P1999" i="18" a="1"/>
  <c r="P1999" i="18" s="1"/>
  <c r="P1935" i="18" a="1"/>
  <c r="P1935" i="18" s="1"/>
  <c r="P1871" i="18" a="1"/>
  <c r="P1871" i="18" s="1"/>
  <c r="P1815" i="18" a="1"/>
  <c r="P1815" i="18" s="1"/>
  <c r="P2126" i="18" a="1"/>
  <c r="P2126" i="18" s="1"/>
  <c r="P2062" i="18" a="1"/>
  <c r="P2062" i="18" s="1"/>
  <c r="P1998" i="18" a="1"/>
  <c r="P1998" i="18" s="1"/>
  <c r="P1934" i="18" a="1"/>
  <c r="P1934" i="18" s="1"/>
  <c r="P1870" i="18" a="1"/>
  <c r="P1870" i="18" s="1"/>
  <c r="P2093" i="18" a="1"/>
  <c r="P2093" i="18" s="1"/>
  <c r="P2029" i="18" a="1"/>
  <c r="P2029" i="18" s="1"/>
  <c r="P2103" i="18" a="1"/>
  <c r="P2103" i="18" s="1"/>
  <c r="P2039" i="18" a="1"/>
  <c r="P2039" i="18" s="1"/>
  <c r="P1975" i="18" a="1"/>
  <c r="P1975" i="18" s="1"/>
  <c r="P1911" i="18" a="1"/>
  <c r="P1911" i="18" s="1"/>
  <c r="P1847" i="18" a="1"/>
  <c r="P1847" i="18" s="1"/>
  <c r="P1775" i="18" a="1"/>
  <c r="P1775" i="18" s="1"/>
  <c r="P2102" i="18" a="1"/>
  <c r="P2102" i="18" s="1"/>
  <c r="P2038" i="18" a="1"/>
  <c r="P2038" i="18" s="1"/>
  <c r="P1974" i="18" a="1"/>
  <c r="P1974" i="18" s="1"/>
  <c r="P1910" i="18" a="1"/>
  <c r="P1910" i="18" s="1"/>
  <c r="P1846" i="18" a="1"/>
  <c r="P1846" i="18" s="1"/>
  <c r="P2133" i="18" a="1"/>
  <c r="P2133" i="18" s="1"/>
  <c r="P2069" i="18" a="1"/>
  <c r="P2069" i="18" s="1"/>
  <c r="P2143" i="18" a="1"/>
  <c r="P2143" i="18" s="1"/>
  <c r="P2079" i="18" a="1"/>
  <c r="P2079" i="18" s="1"/>
  <c r="P2015" i="18" a="1"/>
  <c r="P2015" i="18" s="1"/>
  <c r="P1951" i="18" a="1"/>
  <c r="P1951" i="18" s="1"/>
  <c r="P1887" i="18" a="1"/>
  <c r="P1887" i="18" s="1"/>
  <c r="P1751" i="18" a="1"/>
  <c r="P1751" i="18" s="1"/>
  <c r="P2142" i="18" a="1"/>
  <c r="P2142" i="18" s="1"/>
  <c r="P2078" i="18" a="1"/>
  <c r="P2078" i="18" s="1"/>
  <c r="P2014" i="18" a="1"/>
  <c r="P2014" i="18" s="1"/>
  <c r="P1950" i="18" a="1"/>
  <c r="P1950" i="18" s="1"/>
  <c r="P1886" i="18" a="1"/>
  <c r="P1886" i="18" s="1"/>
  <c r="P2109" i="18" a="1"/>
  <c r="P2109" i="18" s="1"/>
  <c r="P2045" i="18" a="1"/>
  <c r="P2045" i="18" s="1"/>
  <c r="P2119" i="18" a="1"/>
  <c r="P2119" i="18" s="1"/>
  <c r="P2055" i="18" a="1"/>
  <c r="P2055" i="18" s="1"/>
  <c r="P1991" i="18" a="1"/>
  <c r="P1991" i="18" s="1"/>
  <c r="P1927" i="18" a="1"/>
  <c r="P1927" i="18" s="1"/>
  <c r="P1863" i="18" a="1"/>
  <c r="P1863" i="18" s="1"/>
  <c r="P1687" i="18" a="1"/>
  <c r="P1687" i="18" s="1"/>
  <c r="P2118" i="18" a="1"/>
  <c r="P2118" i="18" s="1"/>
  <c r="P2054" i="18" a="1"/>
  <c r="P2054" i="18" s="1"/>
  <c r="P1990" i="18" a="1"/>
  <c r="P1990" i="18" s="1"/>
  <c r="P1926" i="18" a="1"/>
  <c r="P1926" i="18" s="1"/>
  <c r="P1862" i="18" a="1"/>
  <c r="P1862" i="18" s="1"/>
  <c r="P2149" i="18" a="1"/>
  <c r="P2149" i="18" s="1"/>
  <c r="P2085" i="18" a="1"/>
  <c r="P2085" i="18" s="1"/>
  <c r="P2021" i="18" a="1"/>
  <c r="P2021" i="18" s="1"/>
  <c r="P2095" i="18" a="1"/>
  <c r="P2095" i="18" s="1"/>
  <c r="P2031" i="18" a="1"/>
  <c r="P2031" i="18" s="1"/>
  <c r="P1967" i="18" a="1"/>
  <c r="P1967" i="18" s="1"/>
  <c r="P1903" i="18" a="1"/>
  <c r="P1903" i="18" s="1"/>
  <c r="P1839" i="18" a="1"/>
  <c r="P1839" i="18" s="1"/>
  <c r="P1647" i="18" a="1"/>
  <c r="P1647" i="18" s="1"/>
  <c r="P2094" i="18" a="1"/>
  <c r="P2094" i="18" s="1"/>
  <c r="P2030" i="18" a="1"/>
  <c r="P2030" i="18" s="1"/>
  <c r="P1966" i="18" a="1"/>
  <c r="P1966" i="18" s="1"/>
  <c r="P1902" i="18" a="1"/>
  <c r="P1902" i="18" s="1"/>
  <c r="P1838" i="18" a="1"/>
  <c r="P1838" i="18" s="1"/>
  <c r="P2061" i="18" a="1"/>
  <c r="P2061" i="18" s="1"/>
  <c r="P2092" i="18" a="1"/>
  <c r="P2092" i="18" s="1"/>
  <c r="P2115" i="18" a="1"/>
  <c r="P2115" i="18" s="1"/>
  <c r="P2051" i="18" a="1"/>
  <c r="P2051" i="18" s="1"/>
  <c r="P1987" i="18" a="1"/>
  <c r="P1987" i="18" s="1"/>
  <c r="P1790" i="18" a="1"/>
  <c r="P1790" i="18" s="1"/>
  <c r="P1726" i="18" a="1"/>
  <c r="P1726" i="18" s="1"/>
  <c r="P1662" i="18" a="1"/>
  <c r="P1662" i="18" s="1"/>
  <c r="P1598" i="18" a="1"/>
  <c r="P1598" i="18" s="1"/>
  <c r="P1574" i="18" a="1"/>
  <c r="P1574" i="18" s="1"/>
  <c r="P1438" i="18" a="1"/>
  <c r="P1438" i="18" s="1"/>
  <c r="P1949" i="18" a="1"/>
  <c r="P1949" i="18" s="1"/>
  <c r="P1885" i="18" a="1"/>
  <c r="P1885" i="18" s="1"/>
  <c r="P1821" i="18" a="1"/>
  <c r="P1821" i="18" s="1"/>
  <c r="P1757" i="18" a="1"/>
  <c r="P1757" i="18" s="1"/>
  <c r="P1693" i="18" a="1"/>
  <c r="P1693" i="18" s="1"/>
  <c r="P1629" i="18" a="1"/>
  <c r="P1629" i="18" s="1"/>
  <c r="P1541" i="18" a="1"/>
  <c r="P1541" i="18" s="1"/>
  <c r="P1493" i="18" a="1"/>
  <c r="P1493" i="18" s="1"/>
  <c r="P1429" i="18" a="1"/>
  <c r="P1429" i="18" s="1"/>
  <c r="P2020" i="18" a="1"/>
  <c r="P2020" i="18" s="1"/>
  <c r="P1956" i="18" a="1"/>
  <c r="P1956" i="18" s="1"/>
  <c r="P1892" i="18" a="1"/>
  <c r="P1892" i="18" s="1"/>
  <c r="P1780" i="18" a="1"/>
  <c r="P1780" i="18" s="1"/>
  <c r="P1692" i="18" a="1"/>
  <c r="P1692" i="18" s="1"/>
  <c r="P1668" i="18" a="1"/>
  <c r="P1668" i="18" s="1"/>
  <c r="P1580" i="18" a="1"/>
  <c r="P1580" i="18" s="1"/>
  <c r="P1516" i="18" a="1"/>
  <c r="P1516" i="18" s="1"/>
  <c r="P1452" i="18" a="1"/>
  <c r="P1452" i="18" s="1"/>
  <c r="P2132" i="18" a="1"/>
  <c r="P2132" i="18" s="1"/>
  <c r="P2091" i="18" a="1"/>
  <c r="P2091" i="18" s="1"/>
  <c r="P2027" i="18" a="1"/>
  <c r="P2027" i="18" s="1"/>
  <c r="P1891" i="18" a="1"/>
  <c r="P1891" i="18" s="1"/>
  <c r="P1702" i="18" a="1"/>
  <c r="P1702" i="18" s="1"/>
  <c r="P1526" i="18" a="1"/>
  <c r="P1526" i="18" s="1"/>
  <c r="P1414" i="18" a="1"/>
  <c r="P1414" i="18" s="1"/>
  <c r="P1989" i="18" a="1"/>
  <c r="P1989" i="18" s="1"/>
  <c r="P1925" i="18" a="1"/>
  <c r="P1925" i="18" s="1"/>
  <c r="P1861" i="18" a="1"/>
  <c r="P1861" i="18" s="1"/>
  <c r="P1797" i="18" a="1"/>
  <c r="P1797" i="18" s="1"/>
  <c r="P1733" i="18" a="1"/>
  <c r="P1733" i="18" s="1"/>
  <c r="P1669" i="18" a="1"/>
  <c r="P1669" i="18" s="1"/>
  <c r="P1605" i="18" a="1"/>
  <c r="P1605" i="18" s="1"/>
  <c r="P1469" i="18" a="1"/>
  <c r="P1469" i="18" s="1"/>
  <c r="P2060" i="18" a="1"/>
  <c r="P2060" i="18" s="1"/>
  <c r="P1932" i="18" a="1"/>
  <c r="P1932" i="18" s="1"/>
  <c r="P1844" i="18" a="1"/>
  <c r="P1844" i="18" s="1"/>
  <c r="P1756" i="18" a="1"/>
  <c r="P1756" i="18" s="1"/>
  <c r="P1732" i="18" a="1"/>
  <c r="P1732" i="18" s="1"/>
  <c r="P1644" i="18" a="1"/>
  <c r="P1644" i="18" s="1"/>
  <c r="P1556" i="18" a="1"/>
  <c r="P1556" i="18" s="1"/>
  <c r="P1428" i="18" a="1"/>
  <c r="P1428" i="18" s="1"/>
  <c r="P2108" i="18" a="1"/>
  <c r="P2108" i="18" s="1"/>
  <c r="P2131" i="18" a="1"/>
  <c r="P2131" i="18" s="1"/>
  <c r="P2003" i="18" a="1"/>
  <c r="P2003" i="18" s="1"/>
  <c r="P1806" i="18" a="1"/>
  <c r="P1806" i="18" s="1"/>
  <c r="P1742" i="18" a="1"/>
  <c r="P1742" i="18" s="1"/>
  <c r="P1678" i="18" a="1"/>
  <c r="P1678" i="18" s="1"/>
  <c r="P1614" i="18" a="1"/>
  <c r="P1614" i="18" s="1"/>
  <c r="P1454" i="18" a="1"/>
  <c r="P1454" i="18" s="1"/>
  <c r="P1965" i="18" a="1"/>
  <c r="P1965" i="18" s="1"/>
  <c r="P1901" i="18" a="1"/>
  <c r="P1901" i="18" s="1"/>
  <c r="P1773" i="18" a="1"/>
  <c r="P1773" i="18" s="1"/>
  <c r="P1709" i="18" a="1"/>
  <c r="P1709" i="18" s="1"/>
  <c r="P1645" i="18" a="1"/>
  <c r="P1645" i="18" s="1"/>
  <c r="P1581" i="18" a="1"/>
  <c r="P1581" i="18" s="1"/>
  <c r="P1445" i="18" a="1"/>
  <c r="P1445" i="18" s="1"/>
  <c r="P2036" i="18" a="1"/>
  <c r="P2036" i="18" s="1"/>
  <c r="P1972" i="18" a="1"/>
  <c r="P1972" i="18" s="1"/>
  <c r="P1908" i="18" a="1"/>
  <c r="P1908" i="18" s="1"/>
  <c r="P1820" i="18" a="1"/>
  <c r="P1820" i="18" s="1"/>
  <c r="P1796" i="18" a="1"/>
  <c r="P1796" i="18" s="1"/>
  <c r="P1708" i="18" a="1"/>
  <c r="P1708" i="18" s="1"/>
  <c r="P1596" i="18" a="1"/>
  <c r="P1596" i="18" s="1"/>
  <c r="P1532" i="18" a="1"/>
  <c r="P1532" i="18" s="1"/>
  <c r="P1468" i="18" a="1"/>
  <c r="P1468" i="18" s="1"/>
  <c r="P1404" i="18" a="1"/>
  <c r="P1404" i="18" s="1"/>
  <c r="P2148" i="18" a="1"/>
  <c r="P2148" i="18" s="1"/>
  <c r="P2084" i="18" a="1"/>
  <c r="P2084" i="18" s="1"/>
  <c r="P2107" i="18" a="1"/>
  <c r="P2107" i="18" s="1"/>
  <c r="P2043" i="18" a="1"/>
  <c r="P2043" i="18" s="1"/>
  <c r="P1782" i="18" a="1"/>
  <c r="P1782" i="18" s="1"/>
  <c r="P1718" i="18" a="1"/>
  <c r="P1718" i="18" s="1"/>
  <c r="P1654" i="18" a="1"/>
  <c r="P1654" i="18" s="1"/>
  <c r="P1590" i="18" a="1"/>
  <c r="P1590" i="18" s="1"/>
  <c r="P1566" i="18" a="1"/>
  <c r="P1566" i="18" s="1"/>
  <c r="P1542" i="18" a="1"/>
  <c r="P1542" i="18" s="1"/>
  <c r="P1430" i="18" a="1"/>
  <c r="P1430" i="18" s="1"/>
  <c r="P2005" i="18" a="1"/>
  <c r="P2005" i="18" s="1"/>
  <c r="P1941" i="18" a="1"/>
  <c r="P1941" i="18" s="1"/>
  <c r="P1877" i="18" a="1"/>
  <c r="P1877" i="18" s="1"/>
  <c r="P1813" i="18" a="1"/>
  <c r="P1813" i="18" s="1"/>
  <c r="P1749" i="18" a="1"/>
  <c r="P1749" i="18" s="1"/>
  <c r="P1685" i="18" a="1"/>
  <c r="P1685" i="18" s="1"/>
  <c r="P1621" i="18" a="1"/>
  <c r="P1621" i="18" s="1"/>
  <c r="P1533" i="18" a="1"/>
  <c r="P1533" i="18" s="1"/>
  <c r="P1485" i="18" a="1"/>
  <c r="P1485" i="18" s="1"/>
  <c r="P1421" i="18" a="1"/>
  <c r="P1421" i="18" s="1"/>
  <c r="P2012" i="18" a="1"/>
  <c r="P2012" i="18" s="1"/>
  <c r="P1948" i="18" a="1"/>
  <c r="P1948" i="18" s="1"/>
  <c r="P1884" i="18" a="1"/>
  <c r="P1884" i="18" s="1"/>
  <c r="P1860" i="18" a="1"/>
  <c r="P1860" i="18" s="1"/>
  <c r="P1772" i="18" a="1"/>
  <c r="P1772" i="18" s="1"/>
  <c r="P1684" i="18" a="1"/>
  <c r="P1684" i="18" s="1"/>
  <c r="P1660" i="18" a="1"/>
  <c r="P1660" i="18" s="1"/>
  <c r="P1572" i="18" a="1"/>
  <c r="P1572" i="18" s="1"/>
  <c r="P1508" i="18" a="1"/>
  <c r="P1508" i="18" s="1"/>
  <c r="P1444" i="18" a="1"/>
  <c r="P1444" i="18" s="1"/>
  <c r="P2124" i="18" a="1"/>
  <c r="P2124" i="18" s="1"/>
  <c r="P2147" i="18" a="1"/>
  <c r="P2147" i="18" s="1"/>
  <c r="P2083" i="18" a="1"/>
  <c r="P2083" i="18" s="1"/>
  <c r="P2019" i="18" a="1"/>
  <c r="P2019" i="18" s="1"/>
  <c r="P1822" i="18" a="1"/>
  <c r="P1822" i="18" s="1"/>
  <c r="P1694" i="18" a="1"/>
  <c r="P1694" i="18" s="1"/>
  <c r="P1630" i="18" a="1"/>
  <c r="P1630" i="18" s="1"/>
  <c r="P1470" i="18" a="1"/>
  <c r="P1470" i="18" s="1"/>
  <c r="P1981" i="18" a="1"/>
  <c r="P1981" i="18" s="1"/>
  <c r="P1917" i="18" a="1"/>
  <c r="P1917" i="18" s="1"/>
  <c r="P1853" i="18" a="1"/>
  <c r="P1853" i="18" s="1"/>
  <c r="P1789" i="18" a="1"/>
  <c r="P1789" i="18" s="1"/>
  <c r="P1725" i="18" a="1"/>
  <c r="P1725" i="18" s="1"/>
  <c r="P1661" i="18" a="1"/>
  <c r="P1661" i="18" s="1"/>
  <c r="P1597" i="18" a="1"/>
  <c r="P1597" i="18" s="1"/>
  <c r="P1461" i="18" a="1"/>
  <c r="P1461" i="18" s="1"/>
  <c r="P1988" i="18" a="1"/>
  <c r="P1988" i="18" s="1"/>
  <c r="P1924" i="18" a="1"/>
  <c r="P1924" i="18" s="1"/>
  <c r="P1836" i="18" a="1"/>
  <c r="P1836" i="18" s="1"/>
  <c r="P1748" i="18" a="1"/>
  <c r="P1748" i="18" s="1"/>
  <c r="P1724" i="18" a="1"/>
  <c r="P1724" i="18" s="1"/>
  <c r="P1636" i="18" a="1"/>
  <c r="P1636" i="18" s="1"/>
  <c r="P1548" i="18" a="1"/>
  <c r="P1548" i="18" s="1"/>
  <c r="P1420" i="18" a="1"/>
  <c r="P1420" i="18" s="1"/>
  <c r="P2100" i="18" a="1"/>
  <c r="P2100" i="18" s="1"/>
  <c r="P2123" i="18" a="1"/>
  <c r="P2123" i="18" s="1"/>
  <c r="P2059" i="18" a="1"/>
  <c r="P2059" i="18" s="1"/>
  <c r="P1995" i="18" a="1"/>
  <c r="P1995" i="18" s="1"/>
  <c r="P1798" i="18" a="1"/>
  <c r="P1798" i="18" s="1"/>
  <c r="P1734" i="18" a="1"/>
  <c r="P1734" i="18" s="1"/>
  <c r="P1670" i="18" a="1"/>
  <c r="P1670" i="18" s="1"/>
  <c r="P1606" i="18" a="1"/>
  <c r="P1606" i="18" s="1"/>
  <c r="P1957" i="18" a="1"/>
  <c r="P1957" i="18" s="1"/>
  <c r="P1893" i="18" a="1"/>
  <c r="P1893" i="18" s="1"/>
  <c r="P1829" i="18" a="1"/>
  <c r="P1829" i="18" s="1"/>
  <c r="P1637" i="18" a="1"/>
  <c r="P1637" i="18" s="1"/>
  <c r="P1573" i="18" a="1"/>
  <c r="P1573" i="18" s="1"/>
  <c r="P1549" i="18" a="1"/>
  <c r="P1549" i="18" s="1"/>
  <c r="P1437" i="18" a="1"/>
  <c r="P1437" i="18" s="1"/>
  <c r="P1964" i="18" a="1"/>
  <c r="P1964" i="18" s="1"/>
  <c r="P1900" i="18" a="1"/>
  <c r="P1900" i="18" s="1"/>
  <c r="P1812" i="18" a="1"/>
  <c r="P1812" i="18" s="1"/>
  <c r="P1788" i="18" a="1"/>
  <c r="P1788" i="18" s="1"/>
  <c r="P1588" i="18" a="1"/>
  <c r="P1588" i="18" s="1"/>
  <c r="P1524" i="18" a="1"/>
  <c r="P1524" i="18" s="1"/>
  <c r="P2140" i="18" a="1"/>
  <c r="P2140" i="18" s="1"/>
  <c r="P2076" i="18" a="1"/>
  <c r="P2076" i="18" s="1"/>
  <c r="P2099" i="18" a="1"/>
  <c r="P2099" i="18" s="1"/>
  <c r="P2035" i="18" a="1"/>
  <c r="P2035" i="18" s="1"/>
  <c r="P1774" i="18" a="1"/>
  <c r="P1774" i="18" s="1"/>
  <c r="P1710" i="18" a="1"/>
  <c r="P1710" i="18" s="1"/>
  <c r="P1646" i="18" a="1"/>
  <c r="P1646" i="18" s="1"/>
  <c r="P1558" i="18" a="1"/>
  <c r="P1558" i="18" s="1"/>
  <c r="P1534" i="18" a="1"/>
  <c r="P1534" i="18" s="1"/>
  <c r="P1486" i="18" a="1"/>
  <c r="P1486" i="18" s="1"/>
  <c r="P1422" i="18" a="1"/>
  <c r="P1422" i="18" s="1"/>
  <c r="P1933" i="18" a="1"/>
  <c r="P1933" i="18" s="1"/>
  <c r="P1869" i="18" a="1"/>
  <c r="P1869" i="18" s="1"/>
  <c r="P1805" i="18" a="1"/>
  <c r="P1805" i="18" s="1"/>
  <c r="P1741" i="18" a="1"/>
  <c r="P1741" i="18" s="1"/>
  <c r="P1677" i="18" a="1"/>
  <c r="P1677" i="18" s="1"/>
  <c r="P1613" i="18" a="1"/>
  <c r="P1613" i="18" s="1"/>
  <c r="P1525" i="18" a="1"/>
  <c r="P1525" i="18" s="1"/>
  <c r="P1477" i="18" a="1"/>
  <c r="P1477" i="18" s="1"/>
  <c r="P1413" i="18" a="1"/>
  <c r="P1413" i="18" s="1"/>
  <c r="P2068" i="18" a="1"/>
  <c r="P2068" i="18" s="1"/>
  <c r="P2004" i="18" a="1"/>
  <c r="P2004" i="18" s="1"/>
  <c r="P1940" i="18" a="1"/>
  <c r="P1940" i="18" s="1"/>
  <c r="P1876" i="18" a="1"/>
  <c r="P1876" i="18" s="1"/>
  <c r="P1852" i="18" a="1"/>
  <c r="P1852" i="18" s="1"/>
  <c r="P1764" i="18" a="1"/>
  <c r="P1764" i="18" s="1"/>
  <c r="P1652" i="18" a="1"/>
  <c r="P1652" i="18" s="1"/>
  <c r="P1436" i="18" a="1"/>
  <c r="P1436" i="18" s="1"/>
  <c r="P2116" i="18" a="1"/>
  <c r="P2116" i="18" s="1"/>
  <c r="P1612" i="18" a="1"/>
  <c r="P1612" i="18" s="1"/>
  <c r="P2075" i="18" a="1"/>
  <c r="P2075" i="18" s="1"/>
  <c r="P2011" i="18" a="1"/>
  <c r="P2011" i="18" s="1"/>
  <c r="P1814" i="18" a="1"/>
  <c r="P1814" i="18" s="1"/>
  <c r="P1750" i="18" a="1"/>
  <c r="P1750" i="18" s="1"/>
  <c r="P1686" i="18" a="1"/>
  <c r="P1686" i="18" s="1"/>
  <c r="P1510" i="18" a="1"/>
  <c r="P1510" i="18" s="1"/>
  <c r="P1462" i="18" a="1"/>
  <c r="P1462" i="18" s="1"/>
  <c r="P1973" i="18" a="1"/>
  <c r="P1973" i="18" s="1"/>
  <c r="P1909" i="18" a="1"/>
  <c r="P1909" i="18" s="1"/>
  <c r="P1845" i="18" a="1"/>
  <c r="P1845" i="18" s="1"/>
  <c r="P1781" i="18" a="1"/>
  <c r="P1781" i="18" s="1"/>
  <c r="P1717" i="18" a="1"/>
  <c r="P1717" i="18" s="1"/>
  <c r="P1653" i="18" a="1"/>
  <c r="P1653" i="18" s="1"/>
  <c r="P1589" i="18" a="1"/>
  <c r="P1589" i="18" s="1"/>
  <c r="P1453" i="18" a="1"/>
  <c r="P1453" i="18" s="1"/>
  <c r="P2044" i="18" a="1"/>
  <c r="P2044" i="18" s="1"/>
  <c r="P1980" i="18" a="1"/>
  <c r="P1980" i="18" s="1"/>
  <c r="P1916" i="18" a="1"/>
  <c r="P1916" i="18" s="1"/>
  <c r="P1716" i="18" a="1"/>
  <c r="P1716" i="18" s="1"/>
  <c r="P1628" i="18" a="1"/>
  <c r="P1628" i="18" s="1"/>
  <c r="P1604" i="18" a="1"/>
  <c r="P1604" i="18" s="1"/>
  <c r="P1540" i="18" a="1"/>
  <c r="P1540" i="18" s="1"/>
  <c r="P1476" i="18" a="1"/>
  <c r="P1476" i="18" s="1"/>
  <c r="P1939" i="18" a="1"/>
  <c r="P1939" i="18" s="1"/>
  <c r="P1803" i="18" a="1"/>
  <c r="P1803" i="18" s="1"/>
  <c r="P1715" i="18" a="1"/>
  <c r="P1715" i="18" s="1"/>
  <c r="P1691" i="18" a="1"/>
  <c r="P1691" i="18" s="1"/>
  <c r="P1603" i="18" a="1"/>
  <c r="P1603" i="18" s="1"/>
  <c r="P1467" i="18" a="1"/>
  <c r="P1467" i="18" s="1"/>
  <c r="P1403" i="18" a="1"/>
  <c r="P1403" i="18" s="1"/>
  <c r="P1834" i="18" a="1"/>
  <c r="P1834" i="18" s="1"/>
  <c r="P1722" i="18" a="1"/>
  <c r="P1722" i="18" s="1"/>
  <c r="P1634" i="18" a="1"/>
  <c r="P1634" i="18" s="1"/>
  <c r="P1610" i="18" a="1"/>
  <c r="P1610" i="18" s="1"/>
  <c r="P1546" i="18" a="1"/>
  <c r="P1546" i="18" s="1"/>
  <c r="P1522" i="18" a="1"/>
  <c r="P1522" i="18" s="1"/>
  <c r="P1635" i="18" a="1"/>
  <c r="P1635" i="18" s="1"/>
  <c r="P2009" i="18" a="1"/>
  <c r="P2009" i="18" s="1"/>
  <c r="P1945" i="18" a="1"/>
  <c r="P1945" i="18" s="1"/>
  <c r="P1857" i="18" a="1"/>
  <c r="P1857" i="18" s="1"/>
  <c r="P1745" i="18" a="1"/>
  <c r="P1745" i="18" s="1"/>
  <c r="P1657" i="18" a="1"/>
  <c r="P1657" i="18" s="1"/>
  <c r="P1633" i="18" a="1"/>
  <c r="P1633" i="18" s="1"/>
  <c r="P1505" i="18" a="1"/>
  <c r="P1505" i="18" s="1"/>
  <c r="P1769" i="18" a="1"/>
  <c r="P1769" i="18" s="1"/>
  <c r="P1672" i="18" a="1"/>
  <c r="P1672" i="18" s="1"/>
  <c r="P1648" i="18" a="1"/>
  <c r="P1648" i="18" s="1"/>
  <c r="P1536" i="18" a="1"/>
  <c r="P1536" i="18" s="1"/>
  <c r="P1867" i="18" a="1"/>
  <c r="P1867" i="18" s="1"/>
  <c r="P1779" i="18" a="1"/>
  <c r="P1779" i="18" s="1"/>
  <c r="P1667" i="18" a="1"/>
  <c r="P1667" i="18" s="1"/>
  <c r="P1579" i="18" a="1"/>
  <c r="P1579" i="18" s="1"/>
  <c r="P1555" i="18" a="1"/>
  <c r="P1555" i="18" s="1"/>
  <c r="P1507" i="18" a="1"/>
  <c r="P1507" i="18" s="1"/>
  <c r="P1443" i="18" a="1"/>
  <c r="P1443" i="18" s="1"/>
  <c r="P1898" i="18" a="1"/>
  <c r="P1898" i="18" s="1"/>
  <c r="P1786" i="18" a="1"/>
  <c r="P1786" i="18" s="1"/>
  <c r="P1674" i="18" a="1"/>
  <c r="P1674" i="18" s="1"/>
  <c r="P1586" i="18" a="1"/>
  <c r="P1586" i="18" s="1"/>
  <c r="P1434" i="18" a="1"/>
  <c r="P1434" i="18" s="1"/>
  <c r="P2049" i="18" a="1"/>
  <c r="P2049" i="18" s="1"/>
  <c r="P1985" i="18" a="1"/>
  <c r="P1985" i="18" s="1"/>
  <c r="P1921" i="18" a="1"/>
  <c r="P1921" i="18" s="1"/>
  <c r="P1809" i="18" a="1"/>
  <c r="P1809" i="18" s="1"/>
  <c r="P1721" i="18" a="1"/>
  <c r="P1721" i="18" s="1"/>
  <c r="P1609" i="18" a="1"/>
  <c r="P1609" i="18" s="1"/>
  <c r="P1481" i="18" a="1"/>
  <c r="P1481" i="18" s="1"/>
  <c r="P1417" i="18" a="1"/>
  <c r="P1417" i="18" s="1"/>
  <c r="P1676" i="18" a="1"/>
  <c r="P1676" i="18" s="1"/>
  <c r="P1712" i="18" a="1"/>
  <c r="P1712" i="18" s="1"/>
  <c r="P1512" i="18" a="1"/>
  <c r="P1512" i="18" s="1"/>
  <c r="P1955" i="18" a="1"/>
  <c r="P1955" i="18" s="1"/>
  <c r="P1843" i="18" a="1"/>
  <c r="P1843" i="18" s="1"/>
  <c r="P1819" i="18" a="1"/>
  <c r="P1819" i="18" s="1"/>
  <c r="P1731" i="18" a="1"/>
  <c r="P1731" i="18" s="1"/>
  <c r="P1643" i="18" a="1"/>
  <c r="P1643" i="18" s="1"/>
  <c r="P1619" i="18" a="1"/>
  <c r="P1619" i="18" s="1"/>
  <c r="P1419" i="18" a="1"/>
  <c r="P1419" i="18" s="1"/>
  <c r="P1850" i="18" a="1"/>
  <c r="P1850" i="18" s="1"/>
  <c r="P1762" i="18" a="1"/>
  <c r="P1762" i="18" s="1"/>
  <c r="P1738" i="18" a="1"/>
  <c r="P1738" i="18" s="1"/>
  <c r="P1650" i="18" a="1"/>
  <c r="P1650" i="18" s="1"/>
  <c r="P1474" i="18" a="1"/>
  <c r="P1474" i="18" s="1"/>
  <c r="P2025" i="18" a="1"/>
  <c r="P2025" i="18" s="1"/>
  <c r="P1961" i="18" a="1"/>
  <c r="P1961" i="18" s="1"/>
  <c r="P1873" i="18" a="1"/>
  <c r="P1873" i="18" s="1"/>
  <c r="P1785" i="18" a="1"/>
  <c r="P1785" i="18" s="1"/>
  <c r="P1761" i="18" a="1"/>
  <c r="P1761" i="18" s="1"/>
  <c r="P1673" i="18" a="1"/>
  <c r="P1673" i="18" s="1"/>
  <c r="P1585" i="18" a="1"/>
  <c r="P1585" i="18" s="1"/>
  <c r="P1521" i="18" a="1"/>
  <c r="P1521" i="18" s="1"/>
  <c r="P1457" i="18" a="1"/>
  <c r="P1457" i="18" s="1"/>
  <c r="P1582" i="18" a="1"/>
  <c r="P1582" i="18" s="1"/>
  <c r="P1576" i="18" a="1"/>
  <c r="P1576" i="18" s="1"/>
  <c r="P1488" i="18" a="1"/>
  <c r="P1488" i="18" s="1"/>
  <c r="P1907" i="18" a="1"/>
  <c r="P1907" i="18" s="1"/>
  <c r="P1795" i="18" a="1"/>
  <c r="P1795" i="18" s="1"/>
  <c r="P1707" i="18" a="1"/>
  <c r="P1707" i="18" s="1"/>
  <c r="P1459" i="18" a="1"/>
  <c r="P1459" i="18" s="1"/>
  <c r="P1914" i="18" a="1"/>
  <c r="P1914" i="18" s="1"/>
  <c r="P1826" i="18" a="1"/>
  <c r="P1826" i="18" s="1"/>
  <c r="P1802" i="18" a="1"/>
  <c r="P1802" i="18" s="1"/>
  <c r="P1714" i="18" a="1"/>
  <c r="P1714" i="18" s="1"/>
  <c r="P1626" i="18" a="1"/>
  <c r="P1626" i="18" s="1"/>
  <c r="P1602" i="18" a="1"/>
  <c r="P1602" i="18" s="1"/>
  <c r="P2001" i="18" a="1"/>
  <c r="P2001" i="18" s="1"/>
  <c r="P1937" i="18" a="1"/>
  <c r="P1937" i="18" s="1"/>
  <c r="P1849" i="18" a="1"/>
  <c r="P1849" i="18" s="1"/>
  <c r="P1825" i="18" a="1"/>
  <c r="P1825" i="18" s="1"/>
  <c r="P1737" i="18" a="1"/>
  <c r="P1737" i="18" s="1"/>
  <c r="P1649" i="18" a="1"/>
  <c r="P1649" i="18" s="1"/>
  <c r="P1625" i="18" a="1"/>
  <c r="P1625" i="18" s="1"/>
  <c r="P1433" i="18" a="1"/>
  <c r="P1433" i="18" s="1"/>
  <c r="P1531" i="18" a="1"/>
  <c r="P1531" i="18" s="1"/>
  <c r="P1640" i="18" a="1"/>
  <c r="P1640" i="18" s="1"/>
  <c r="P1552" i="18" a="1"/>
  <c r="P1552" i="18" s="1"/>
  <c r="P1528" i="18" a="1"/>
  <c r="P1528" i="18" s="1"/>
  <c r="P1740" i="18" a="1"/>
  <c r="P1740" i="18" s="1"/>
  <c r="P1971" i="18" a="1"/>
  <c r="P1971" i="18" s="1"/>
  <c r="P1859" i="18" a="1"/>
  <c r="P1859" i="18" s="1"/>
  <c r="P1771" i="18" a="1"/>
  <c r="P1771" i="18" s="1"/>
  <c r="P1747" i="18" a="1"/>
  <c r="P1747" i="18" s="1"/>
  <c r="P1659" i="18" a="1"/>
  <c r="P1659" i="18" s="1"/>
  <c r="P1571" i="18" a="1"/>
  <c r="P1571" i="18" s="1"/>
  <c r="P1547" i="18" a="1"/>
  <c r="P1547" i="18" s="1"/>
  <c r="P1435" i="18" a="1"/>
  <c r="P1435" i="18" s="1"/>
  <c r="P1890" i="18" a="1"/>
  <c r="P1890" i="18" s="1"/>
  <c r="P1866" i="18" a="1"/>
  <c r="P1866" i="18" s="1"/>
  <c r="P1778" i="18" a="1"/>
  <c r="P1778" i="18" s="1"/>
  <c r="P1690" i="18" a="1"/>
  <c r="P1690" i="18" s="1"/>
  <c r="P1666" i="18" a="1"/>
  <c r="P1666" i="18" s="1"/>
  <c r="P1578" i="18" a="1"/>
  <c r="P1578" i="18" s="1"/>
  <c r="P1490" i="18" a="1"/>
  <c r="P1490" i="18" s="1"/>
  <c r="P1426" i="18" a="1"/>
  <c r="P1426" i="18" s="1"/>
  <c r="P1978" i="18" a="1"/>
  <c r="P1978" i="18" s="1"/>
  <c r="P2041" i="18" a="1"/>
  <c r="P2041" i="18" s="1"/>
  <c r="P1977" i="18" a="1"/>
  <c r="P1977" i="18" s="1"/>
  <c r="P1913" i="18" a="1"/>
  <c r="P1913" i="18" s="1"/>
  <c r="P1889" i="18" a="1"/>
  <c r="P1889" i="18" s="1"/>
  <c r="P1801" i="18" a="1"/>
  <c r="P1801" i="18" s="1"/>
  <c r="P1713" i="18" a="1"/>
  <c r="P1713" i="18" s="1"/>
  <c r="P1689" i="18" a="1"/>
  <c r="P1689" i="18" s="1"/>
  <c r="P1537" i="18" a="1"/>
  <c r="P1537" i="18" s="1"/>
  <c r="P1473" i="18" a="1"/>
  <c r="P1473" i="18" s="1"/>
  <c r="P1409" i="18" a="1"/>
  <c r="P1409" i="18" s="1"/>
  <c r="P1704" i="18" a="1"/>
  <c r="P1704" i="18" s="1"/>
  <c r="P1592" i="18" a="1"/>
  <c r="P1592" i="18" s="1"/>
  <c r="P1504" i="18" a="1"/>
  <c r="P1504" i="18" s="1"/>
  <c r="P1550" i="18" a="1"/>
  <c r="P1550" i="18" s="1"/>
  <c r="P1947" i="18" a="1"/>
  <c r="P1947" i="18" s="1"/>
  <c r="P1835" i="18" a="1"/>
  <c r="P1835" i="18" s="1"/>
  <c r="P1811" i="18" a="1"/>
  <c r="P1811" i="18" s="1"/>
  <c r="P1723" i="18" a="1"/>
  <c r="P1723" i="18" s="1"/>
  <c r="P1611" i="18" a="1"/>
  <c r="P1611" i="18" s="1"/>
  <c r="P1475" i="18" a="1"/>
  <c r="P1475" i="18" s="1"/>
  <c r="P1411" i="18" a="1"/>
  <c r="P1411" i="18" s="1"/>
  <c r="P1827" i="18" a="1"/>
  <c r="P1827" i="18" s="1"/>
  <c r="P1842" i="18" a="1"/>
  <c r="P1842" i="18" s="1"/>
  <c r="P1754" i="18" a="1"/>
  <c r="P1754" i="18" s="1"/>
  <c r="P1730" i="18" a="1"/>
  <c r="P1730" i="18" s="1"/>
  <c r="P1642" i="18" a="1"/>
  <c r="P1642" i="18" s="1"/>
  <c r="P1554" i="18" a="1"/>
  <c r="P1554" i="18" s="1"/>
  <c r="P1530" i="18" a="1"/>
  <c r="P1530" i="18" s="1"/>
  <c r="P1466" i="18" a="1"/>
  <c r="P1466" i="18" s="1"/>
  <c r="P1402" i="18" a="1"/>
  <c r="P1402" i="18" s="1"/>
  <c r="P1915" i="18" a="1"/>
  <c r="P1915" i="18" s="1"/>
  <c r="P2017" i="18" a="1"/>
  <c r="P2017" i="18" s="1"/>
  <c r="P1953" i="18" a="1"/>
  <c r="P1953" i="18" s="1"/>
  <c r="P1865" i="18" a="1"/>
  <c r="P1865" i="18" s="1"/>
  <c r="P1777" i="18" a="1"/>
  <c r="P1777" i="18" s="1"/>
  <c r="P1753" i="18" a="1"/>
  <c r="P1753" i="18" s="1"/>
  <c r="P1665" i="18" a="1"/>
  <c r="P1665" i="18" s="1"/>
  <c r="P1577" i="18" a="1"/>
  <c r="P1577" i="18" s="1"/>
  <c r="P1449" i="18" a="1"/>
  <c r="P1449" i="18" s="1"/>
  <c r="P1680" i="18" a="1"/>
  <c r="P1680" i="18" s="1"/>
  <c r="P1656" i="18" a="1"/>
  <c r="P1656" i="18" s="1"/>
  <c r="P1568" i="18" a="1"/>
  <c r="P1568" i="18" s="1"/>
  <c r="P1494" i="18" a="1"/>
  <c r="P1494" i="18" s="1"/>
  <c r="P1923" i="18" a="1"/>
  <c r="P1923" i="18" s="1"/>
  <c r="P1899" i="18" a="1"/>
  <c r="P1899" i="18" s="1"/>
  <c r="P1875" i="18" a="1"/>
  <c r="P1875" i="18" s="1"/>
  <c r="P1787" i="18" a="1"/>
  <c r="P1787" i="18" s="1"/>
  <c r="P1675" i="18" a="1"/>
  <c r="P1675" i="18" s="1"/>
  <c r="P1587" i="18" a="1"/>
  <c r="P1587" i="18" s="1"/>
  <c r="P1451" i="18" a="1"/>
  <c r="P1451" i="18" s="1"/>
  <c r="P1906" i="18" a="1"/>
  <c r="P1906" i="18" s="1"/>
  <c r="P1818" i="18" a="1"/>
  <c r="P1818" i="18" s="1"/>
  <c r="P1794" i="18" a="1"/>
  <c r="P1794" i="18" s="1"/>
  <c r="P1706" i="18" a="1"/>
  <c r="P1706" i="18" s="1"/>
  <c r="P1594" i="18" a="1"/>
  <c r="P1594" i="18" s="1"/>
  <c r="P1506" i="18" a="1"/>
  <c r="P1506" i="18" s="1"/>
  <c r="P1442" i="18" a="1"/>
  <c r="P1442" i="18" s="1"/>
  <c r="P1868" i="18" a="1"/>
  <c r="P1868" i="18" s="1"/>
  <c r="P2057" i="18" a="1"/>
  <c r="P2057" i="18" s="1"/>
  <c r="P1993" i="18" a="1"/>
  <c r="P1993" i="18" s="1"/>
  <c r="P1929" i="18" a="1"/>
  <c r="P1929" i="18" s="1"/>
  <c r="P1841" i="18" a="1"/>
  <c r="P1841" i="18" s="1"/>
  <c r="P1817" i="18" a="1"/>
  <c r="P1817" i="18" s="1"/>
  <c r="P1729" i="18" a="1"/>
  <c r="P1729" i="18" s="1"/>
  <c r="P1617" i="18" a="1"/>
  <c r="P1617" i="18" s="1"/>
  <c r="P1553" i="18" a="1"/>
  <c r="P1553" i="18" s="1"/>
  <c r="P1489" i="18" a="1"/>
  <c r="P1489" i="18" s="1"/>
  <c r="P1425" i="18" a="1"/>
  <c r="P1425" i="18" s="1"/>
  <c r="P1720" i="18" a="1"/>
  <c r="P1720" i="18" s="1"/>
  <c r="P1520" i="18" a="1"/>
  <c r="P1520" i="18" s="1"/>
  <c r="P1963" i="18" a="1"/>
  <c r="P1963" i="18" s="1"/>
  <c r="P1851" i="18" a="1"/>
  <c r="P1851" i="18" s="1"/>
  <c r="P1739" i="18" a="1"/>
  <c r="P1739" i="18" s="1"/>
  <c r="P1651" i="18" a="1"/>
  <c r="P1651" i="18" s="1"/>
  <c r="P1627" i="18" a="1"/>
  <c r="P1627" i="18" s="1"/>
  <c r="P1539" i="18" a="1"/>
  <c r="P1539" i="18" s="1"/>
  <c r="P1427" i="18" a="1"/>
  <c r="P1427" i="18" s="1"/>
  <c r="P1882" i="18" a="1"/>
  <c r="P1882" i="18" s="1"/>
  <c r="P1858" i="18" a="1"/>
  <c r="P1858" i="18" s="1"/>
  <c r="P1770" i="18" a="1"/>
  <c r="P1770" i="18" s="1"/>
  <c r="P1658" i="18" a="1"/>
  <c r="P1658" i="18" s="1"/>
  <c r="P1570" i="18" a="1"/>
  <c r="P1570" i="18" s="1"/>
  <c r="P1482" i="18" a="1"/>
  <c r="P1482" i="18" s="1"/>
  <c r="P1418" i="18" a="1"/>
  <c r="P1418" i="18" s="1"/>
  <c r="P2033" i="18" a="1"/>
  <c r="P2033" i="18" s="1"/>
  <c r="P1969" i="18" a="1"/>
  <c r="P1969" i="18" s="1"/>
  <c r="P1905" i="18" a="1"/>
  <c r="P1905" i="18" s="1"/>
  <c r="P1881" i="18" a="1"/>
  <c r="P1881" i="18" s="1"/>
  <c r="P1793" i="18" a="1"/>
  <c r="P1793" i="18" s="1"/>
  <c r="P1681" i="18" a="1"/>
  <c r="P1681" i="18" s="1"/>
  <c r="P1593" i="18" a="1"/>
  <c r="P1593" i="18" s="1"/>
  <c r="P1529" i="18" a="1"/>
  <c r="P1529" i="18" s="1"/>
  <c r="P1465" i="18" a="1"/>
  <c r="P1465" i="18" s="1"/>
  <c r="P1401" i="18" a="1"/>
  <c r="P1401" i="18" s="1"/>
  <c r="P1970" i="18" a="1"/>
  <c r="P1970" i="18" s="1"/>
  <c r="P1696" i="18" a="1"/>
  <c r="P1696" i="18" s="1"/>
  <c r="P1608" i="18" a="1"/>
  <c r="P1608" i="18" s="1"/>
  <c r="P1584" i="18" a="1"/>
  <c r="P1584" i="18" s="1"/>
  <c r="P1763" i="18" a="1"/>
  <c r="P1763" i="18" s="1"/>
  <c r="P1807" i="18" a="1"/>
  <c r="P1807" i="18" s="1"/>
  <c r="P1599" i="18" a="1"/>
  <c r="P1599" i="18" s="1"/>
  <c r="P1423" i="18" a="1"/>
  <c r="P1423" i="18" s="1"/>
  <c r="P1618" i="18" a="1"/>
  <c r="P1618" i="18" s="1"/>
  <c r="P1523" i="18" a="1"/>
  <c r="P1523" i="18" s="1"/>
  <c r="P1783" i="18" a="1"/>
  <c r="P1783" i="18" s="1"/>
  <c r="P1759" i="18" a="1"/>
  <c r="P1759" i="18" s="1"/>
  <c r="P1735" i="18" a="1"/>
  <c r="P1735" i="18" s="1"/>
  <c r="P1551" i="18" a="1"/>
  <c r="P1551" i="18" s="1"/>
  <c r="P1463" i="18" a="1"/>
  <c r="P1463" i="18" s="1"/>
  <c r="P1663" i="18" a="1"/>
  <c r="P1663" i="18" s="1"/>
  <c r="P1615" i="18" a="1"/>
  <c r="P1615" i="18" s="1"/>
  <c r="P1527" i="18" a="1"/>
  <c r="P1527" i="18" s="1"/>
  <c r="P1439" i="18" a="1"/>
  <c r="P1439" i="18" s="1"/>
  <c r="P1456" i="18" a="1"/>
  <c r="P1456" i="18" s="1"/>
  <c r="P1823" i="18" a="1"/>
  <c r="P1823" i="18" s="1"/>
  <c r="P1799" i="18" a="1"/>
  <c r="P1799" i="18" s="1"/>
  <c r="P1567" i="18" a="1"/>
  <c r="P1567" i="18" s="1"/>
  <c r="P1415" i="18" a="1"/>
  <c r="P1415" i="18" s="1"/>
  <c r="P1954" i="18" a="1"/>
  <c r="P1954" i="18" s="1"/>
  <c r="P1727" i="18" a="1"/>
  <c r="P1727" i="18" s="1"/>
  <c r="P1703" i="18" a="1"/>
  <c r="P1703" i="18" s="1"/>
  <c r="P1679" i="18" a="1"/>
  <c r="P1679" i="18" s="1"/>
  <c r="P1543" i="18" a="1"/>
  <c r="P1543" i="18" s="1"/>
  <c r="P1455" i="18" a="1"/>
  <c r="P1455" i="18" s="1"/>
  <c r="P1897" i="18" a="1"/>
  <c r="P1897" i="18" s="1"/>
  <c r="P1655" i="18" a="1"/>
  <c r="P1655" i="18" s="1"/>
  <c r="P1631" i="18" a="1"/>
  <c r="P1631" i="18" s="1"/>
  <c r="P1431" i="18" a="1"/>
  <c r="P1431" i="18" s="1"/>
  <c r="P1804" i="18" a="1"/>
  <c r="P1804" i="18" s="1"/>
  <c r="P1962" i="18" a="1"/>
  <c r="P1962" i="18" s="1"/>
  <c r="P1791" i="18" a="1"/>
  <c r="P1791" i="18" s="1"/>
  <c r="P1767" i="18" a="1"/>
  <c r="P1767" i="18" s="1"/>
  <c r="P1743" i="18" a="1"/>
  <c r="P1743" i="18" s="1"/>
  <c r="P1583" i="18" a="1"/>
  <c r="P1583" i="18" s="1"/>
  <c r="P1559" i="18" a="1"/>
  <c r="P1559" i="18" s="1"/>
  <c r="P1495" i="18" a="1"/>
  <c r="P1495" i="18" s="1"/>
  <c r="P1471" i="18" a="1"/>
  <c r="P1471" i="18" s="1"/>
  <c r="P1407" i="18" a="1"/>
  <c r="P1407" i="18" s="1"/>
  <c r="P1711" i="18" a="1"/>
  <c r="P1711" i="18" s="1"/>
  <c r="P1810" i="18" a="1"/>
  <c r="P1810" i="18" s="1"/>
  <c r="P1719" i="18" a="1"/>
  <c r="P1719" i="18" s="1"/>
  <c r="P1695" i="18" a="1"/>
  <c r="P1695" i="18" s="1"/>
  <c r="P1671" i="18" a="1"/>
  <c r="P1671" i="18" s="1"/>
  <c r="P1535" i="18" a="1"/>
  <c r="P1535" i="18" s="1"/>
  <c r="P1664" i="18" a="1"/>
  <c r="P1664" i="18" s="1"/>
  <c r="P3450" i="18" a="1"/>
  <c r="P3450" i="18" s="1"/>
  <c r="P3386" i="18" a="1"/>
  <c r="P3386" i="18" s="1"/>
  <c r="P3322" i="18" a="1"/>
  <c r="P3322" i="18" s="1"/>
  <c r="P3258" i="18" a="1"/>
  <c r="P3258" i="18" s="1"/>
  <c r="P3130" i="18" a="1"/>
  <c r="P3130" i="18" s="1"/>
  <c r="P3066" i="18" a="1"/>
  <c r="P3066" i="18" s="1"/>
  <c r="P3002" i="18" a="1"/>
  <c r="P3002" i="18" s="1"/>
  <c r="P3449" i="18" a="1"/>
  <c r="P3449" i="18" s="1"/>
  <c r="P3321" i="18" a="1"/>
  <c r="P3321" i="18" s="1"/>
  <c r="P3257" i="18" a="1"/>
  <c r="P3257" i="18" s="1"/>
  <c r="P3129" i="18" a="1"/>
  <c r="P3129" i="18" s="1"/>
  <c r="P3065" i="18" a="1"/>
  <c r="P3065" i="18" s="1"/>
  <c r="P3001" i="18" a="1"/>
  <c r="P3001" i="18" s="1"/>
  <c r="P2937" i="18" a="1"/>
  <c r="P2937" i="18" s="1"/>
  <c r="P3456" i="18" a="1"/>
  <c r="P3456" i="18" s="1"/>
  <c r="P3392" i="18" a="1"/>
  <c r="P3392" i="18" s="1"/>
  <c r="P3264" i="18" a="1"/>
  <c r="P3264" i="18" s="1"/>
  <c r="P3200" i="18" a="1"/>
  <c r="P3200" i="18" s="1"/>
  <c r="P3136" i="18" a="1"/>
  <c r="P3136" i="18" s="1"/>
  <c r="P3072" i="18" a="1"/>
  <c r="P3072" i="18" s="1"/>
  <c r="P3008" i="18" a="1"/>
  <c r="P3008" i="18" s="1"/>
  <c r="P2944" i="18" a="1"/>
  <c r="P2944" i="18" s="1"/>
  <c r="P3495" i="18" a="1"/>
  <c r="P3495" i="18" s="1"/>
  <c r="P3367" i="18" a="1"/>
  <c r="P3367" i="18" s="1"/>
  <c r="P3303" i="18" a="1"/>
  <c r="P3303" i="18" s="1"/>
  <c r="P3239" i="18" a="1"/>
  <c r="P3239" i="18" s="1"/>
  <c r="P3175" i="18" a="1"/>
  <c r="P3175" i="18" s="1"/>
  <c r="P3111" i="18" a="1"/>
  <c r="P3111" i="18" s="1"/>
  <c r="P3490" i="18" a="1"/>
  <c r="P3490" i="18" s="1"/>
  <c r="P3426" i="18" a="1"/>
  <c r="P3426" i="18" s="1"/>
  <c r="P3362" i="18" a="1"/>
  <c r="P3362" i="18" s="1"/>
  <c r="P3234" i="18" a="1"/>
  <c r="P3234" i="18" s="1"/>
  <c r="P3170" i="18" a="1"/>
  <c r="P3170" i="18" s="1"/>
  <c r="P3106" i="18" a="1"/>
  <c r="P3106" i="18" s="1"/>
  <c r="P2978" i="18" a="1"/>
  <c r="P2978" i="18" s="1"/>
  <c r="P2914" i="18" a="1"/>
  <c r="P2914" i="18" s="1"/>
  <c r="P3425" i="18" a="1"/>
  <c r="P3425" i="18" s="1"/>
  <c r="P3361" i="18" a="1"/>
  <c r="P3361" i="18" s="1"/>
  <c r="P3297" i="18" a="1"/>
  <c r="P3297" i="18" s="1"/>
  <c r="P3233" i="18" a="1"/>
  <c r="P3233" i="18" s="1"/>
  <c r="P3105" i="18" a="1"/>
  <c r="P3105" i="18" s="1"/>
  <c r="P3041" i="18" a="1"/>
  <c r="P3041" i="18" s="1"/>
  <c r="P2913" i="18" a="1"/>
  <c r="P2913" i="18" s="1"/>
  <c r="P3496" i="18" a="1"/>
  <c r="P3496" i="18" s="1"/>
  <c r="P3432" i="18" a="1"/>
  <c r="P3432" i="18" s="1"/>
  <c r="P3368" i="18" a="1"/>
  <c r="P3368" i="18" s="1"/>
  <c r="P3304" i="18" a="1"/>
  <c r="P3304" i="18" s="1"/>
  <c r="P3240" i="18" a="1"/>
  <c r="P3240" i="18" s="1"/>
  <c r="P3176" i="18" a="1"/>
  <c r="P3176" i="18" s="1"/>
  <c r="P3112" i="18" a="1"/>
  <c r="P3112" i="18" s="1"/>
  <c r="P3048" i="18" a="1"/>
  <c r="P3048" i="18" s="1"/>
  <c r="P2984" i="18" a="1"/>
  <c r="P2984" i="18" s="1"/>
  <c r="P2920" i="18" a="1"/>
  <c r="P2920" i="18" s="1"/>
  <c r="P3471" i="18" a="1"/>
  <c r="P3471" i="18" s="1"/>
  <c r="P3407" i="18" a="1"/>
  <c r="P3407" i="18" s="1"/>
  <c r="P3343" i="18" a="1"/>
  <c r="P3343" i="18" s="1"/>
  <c r="P3279" i="18" a="1"/>
  <c r="P3279" i="18" s="1"/>
  <c r="P3402" i="18" a="1"/>
  <c r="P3402" i="18" s="1"/>
  <c r="P3338" i="18" a="1"/>
  <c r="P3338" i="18" s="1"/>
  <c r="P3274" i="18" a="1"/>
  <c r="P3274" i="18" s="1"/>
  <c r="P3210" i="18" a="1"/>
  <c r="P3210" i="18" s="1"/>
  <c r="P3146" i="18" a="1"/>
  <c r="P3146" i="18" s="1"/>
  <c r="P3082" i="18" a="1"/>
  <c r="P3082" i="18" s="1"/>
  <c r="P2954" i="18" a="1"/>
  <c r="P2954" i="18" s="1"/>
  <c r="P3465" i="18" a="1"/>
  <c r="P3465" i="18" s="1"/>
  <c r="P3401" i="18" a="1"/>
  <c r="P3401" i="18" s="1"/>
  <c r="P3209" i="18" a="1"/>
  <c r="P3209" i="18" s="1"/>
  <c r="P3145" i="18" a="1"/>
  <c r="P3145" i="18" s="1"/>
  <c r="P3081" i="18" a="1"/>
  <c r="P3081" i="18" s="1"/>
  <c r="P3017" i="18" a="1"/>
  <c r="P3017" i="18" s="1"/>
  <c r="P2953" i="18" a="1"/>
  <c r="P2953" i="18" s="1"/>
  <c r="P3472" i="18" a="1"/>
  <c r="P3472" i="18" s="1"/>
  <c r="P3408" i="18" a="1"/>
  <c r="P3408" i="18" s="1"/>
  <c r="P3280" i="18" a="1"/>
  <c r="P3280" i="18" s="1"/>
  <c r="P3216" i="18" a="1"/>
  <c r="P3216" i="18" s="1"/>
  <c r="P3152" i="18" a="1"/>
  <c r="P3152" i="18" s="1"/>
  <c r="P3088" i="18" a="1"/>
  <c r="P3088" i="18" s="1"/>
  <c r="P2960" i="18" a="1"/>
  <c r="P2960" i="18" s="1"/>
  <c r="P2896" i="18" a="1"/>
  <c r="P2896" i="18" s="1"/>
  <c r="P3447" i="18" a="1"/>
  <c r="P3447" i="18" s="1"/>
  <c r="P3319" i="18" a="1"/>
  <c r="P3319" i="18" s="1"/>
  <c r="P3255" i="18" a="1"/>
  <c r="P3255" i="18" s="1"/>
  <c r="P3378" i="18" a="1"/>
  <c r="P3378" i="18" s="1"/>
  <c r="P3314" i="18" a="1"/>
  <c r="P3314" i="18" s="1"/>
  <c r="P3250" i="18" a="1"/>
  <c r="P3250" i="18" s="1"/>
  <c r="P3186" i="18" a="1"/>
  <c r="P3186" i="18" s="1"/>
  <c r="P3122" i="18" a="1"/>
  <c r="P3122" i="18" s="1"/>
  <c r="P2994" i="18" a="1"/>
  <c r="P2994" i="18" s="1"/>
  <c r="P3505" i="18" a="1"/>
  <c r="P3505" i="18" s="1"/>
  <c r="P3377" i="18" a="1"/>
  <c r="P3377" i="18" s="1"/>
  <c r="P3313" i="18" a="1"/>
  <c r="P3313" i="18" s="1"/>
  <c r="P3249" i="18" a="1"/>
  <c r="P3249" i="18" s="1"/>
  <c r="P3185" i="18" a="1"/>
  <c r="P3185" i="18" s="1"/>
  <c r="P3121" i="18" a="1"/>
  <c r="P3121" i="18" s="1"/>
  <c r="P2993" i="18" a="1"/>
  <c r="P2993" i="18" s="1"/>
  <c r="P2929" i="18" a="1"/>
  <c r="P2929" i="18" s="1"/>
  <c r="P3448" i="18" a="1"/>
  <c r="P3448" i="18" s="1"/>
  <c r="P3384" i="18" a="1"/>
  <c r="P3384" i="18" s="1"/>
  <c r="P3320" i="18" a="1"/>
  <c r="P3320" i="18" s="1"/>
  <c r="P3256" i="18" a="1"/>
  <c r="P3256" i="18" s="1"/>
  <c r="P3192" i="18" a="1"/>
  <c r="P3192" i="18" s="1"/>
  <c r="P3064" i="18" a="1"/>
  <c r="P3064" i="18" s="1"/>
  <c r="P3000" i="18" a="1"/>
  <c r="P3000" i="18" s="1"/>
  <c r="P3487" i="18" a="1"/>
  <c r="P3487" i="18" s="1"/>
  <c r="P3423" i="18" a="1"/>
  <c r="P3423" i="18" s="1"/>
  <c r="P3359" i="18" a="1"/>
  <c r="P3359" i="18" s="1"/>
  <c r="P3295" i="18" a="1"/>
  <c r="P3295" i="18" s="1"/>
  <c r="P3231" i="18" a="1"/>
  <c r="P3231" i="18" s="1"/>
  <c r="P3167" i="18" a="1"/>
  <c r="P3167" i="18" s="1"/>
  <c r="P3103" i="18" a="1"/>
  <c r="P3103" i="18" s="1"/>
  <c r="P3482" i="18" a="1"/>
  <c r="P3482" i="18" s="1"/>
  <c r="P3418" i="18" a="1"/>
  <c r="P3418" i="18" s="1"/>
  <c r="P3354" i="18" a="1"/>
  <c r="P3354" i="18" s="1"/>
  <c r="P3290" i="18" a="1"/>
  <c r="P3290" i="18" s="1"/>
  <c r="P3226" i="18" a="1"/>
  <c r="P3226" i="18" s="1"/>
  <c r="P3098" i="18" a="1"/>
  <c r="P3098" i="18" s="1"/>
  <c r="P2970" i="18" a="1"/>
  <c r="P2970" i="18" s="1"/>
  <c r="P2906" i="18" a="1"/>
  <c r="P2906" i="18" s="1"/>
  <c r="P3481" i="18" a="1"/>
  <c r="P3481" i="18" s="1"/>
  <c r="P3417" i="18" a="1"/>
  <c r="P3417" i="18" s="1"/>
  <c r="P3353" i="18" a="1"/>
  <c r="P3353" i="18" s="1"/>
  <c r="P3289" i="18" a="1"/>
  <c r="P3289" i="18" s="1"/>
  <c r="P3225" i="18" a="1"/>
  <c r="P3225" i="18" s="1"/>
  <c r="P3097" i="18" a="1"/>
  <c r="P3097" i="18" s="1"/>
  <c r="P3033" i="18" a="1"/>
  <c r="P3033" i="18" s="1"/>
  <c r="P2969" i="18" a="1"/>
  <c r="P2969" i="18" s="1"/>
  <c r="P2905" i="18" a="1"/>
  <c r="P2905" i="18" s="1"/>
  <c r="P3488" i="18" a="1"/>
  <c r="P3488" i="18" s="1"/>
  <c r="P3360" i="18" a="1"/>
  <c r="P3360" i="18" s="1"/>
  <c r="P3296" i="18" a="1"/>
  <c r="P3296" i="18" s="1"/>
  <c r="P3232" i="18" a="1"/>
  <c r="P3232" i="18" s="1"/>
  <c r="P3168" i="18" a="1"/>
  <c r="P3168" i="18" s="1"/>
  <c r="P3104" i="18" a="1"/>
  <c r="P3104" i="18" s="1"/>
  <c r="P3040" i="18" a="1"/>
  <c r="P3040" i="18" s="1"/>
  <c r="P2976" i="18" a="1"/>
  <c r="P2976" i="18" s="1"/>
  <c r="P2912" i="18" a="1"/>
  <c r="P2912" i="18" s="1"/>
  <c r="P3463" i="18" a="1"/>
  <c r="P3463" i="18" s="1"/>
  <c r="P3335" i="18" a="1"/>
  <c r="P3335" i="18" s="1"/>
  <c r="P3271" i="18" a="1"/>
  <c r="P3271" i="18" s="1"/>
  <c r="P3458" i="18" a="1"/>
  <c r="P3458" i="18" s="1"/>
  <c r="P3394" i="18" a="1"/>
  <c r="P3394" i="18" s="1"/>
  <c r="P3330" i="18" a="1"/>
  <c r="P3330" i="18" s="1"/>
  <c r="P3266" i="18" a="1"/>
  <c r="P3266" i="18" s="1"/>
  <c r="P3202" i="18" a="1"/>
  <c r="P3202" i="18" s="1"/>
  <c r="P3138" i="18" a="1"/>
  <c r="P3138" i="18" s="1"/>
  <c r="P3074" i="18" a="1"/>
  <c r="P3074" i="18" s="1"/>
  <c r="P3010" i="18" a="1"/>
  <c r="P3010" i="18" s="1"/>
  <c r="P2946" i="18" a="1"/>
  <c r="P2946" i="18" s="1"/>
  <c r="P3457" i="18" a="1"/>
  <c r="P3457" i="18" s="1"/>
  <c r="P3329" i="18" a="1"/>
  <c r="P3329" i="18" s="1"/>
  <c r="P3265" i="18" a="1"/>
  <c r="P3265" i="18" s="1"/>
  <c r="P3201" i="18" a="1"/>
  <c r="P3201" i="18" s="1"/>
  <c r="P3137" i="18" a="1"/>
  <c r="P3137" i="18" s="1"/>
  <c r="P3073" i="18" a="1"/>
  <c r="P3073" i="18" s="1"/>
  <c r="P3009" i="18" a="1"/>
  <c r="P3009" i="18" s="1"/>
  <c r="P2945" i="18" a="1"/>
  <c r="P2945" i="18" s="1"/>
  <c r="P3464" i="18" a="1"/>
  <c r="P3464" i="18" s="1"/>
  <c r="P3400" i="18" a="1"/>
  <c r="P3400" i="18" s="1"/>
  <c r="P3272" i="18" a="1"/>
  <c r="P3272" i="18" s="1"/>
  <c r="P3208" i="18" a="1"/>
  <c r="P3208" i="18" s="1"/>
  <c r="P3144" i="18" a="1"/>
  <c r="P3144" i="18" s="1"/>
  <c r="P3080" i="18" a="1"/>
  <c r="P3080" i="18" s="1"/>
  <c r="P3016" i="18" a="1"/>
  <c r="P3016" i="18" s="1"/>
  <c r="P3503" i="18" a="1"/>
  <c r="P3503" i="18" s="1"/>
  <c r="P3439" i="18" a="1"/>
  <c r="P3439" i="18" s="1"/>
  <c r="P3375" i="18" a="1"/>
  <c r="P3375" i="18" s="1"/>
  <c r="P3311" i="18" a="1"/>
  <c r="P3311" i="18" s="1"/>
  <c r="P3498" i="18" a="1"/>
  <c r="P3498" i="18" s="1"/>
  <c r="P3434" i="18" a="1"/>
  <c r="P3434" i="18" s="1"/>
  <c r="P3370" i="18" a="1"/>
  <c r="P3370" i="18" s="1"/>
  <c r="P3306" i="18" a="1"/>
  <c r="P3306" i="18" s="1"/>
  <c r="P3242" i="18" a="1"/>
  <c r="P3242" i="18" s="1"/>
  <c r="P3178" i="18" a="1"/>
  <c r="P3178" i="18" s="1"/>
  <c r="P3114" i="18" a="1"/>
  <c r="P3114" i="18" s="1"/>
  <c r="P3050" i="18" a="1"/>
  <c r="P3050" i="18" s="1"/>
  <c r="P2986" i="18" a="1"/>
  <c r="P2986" i="18" s="1"/>
  <c r="P3497" i="18" a="1"/>
  <c r="P3497" i="18" s="1"/>
  <c r="P3433" i="18" a="1"/>
  <c r="P3433" i="18" s="1"/>
  <c r="P3369" i="18" a="1"/>
  <c r="P3369" i="18" s="1"/>
  <c r="P3305" i="18" a="1"/>
  <c r="P3305" i="18" s="1"/>
  <c r="P3241" i="18" a="1"/>
  <c r="P3241" i="18" s="1"/>
  <c r="P3177" i="18" a="1"/>
  <c r="P3177" i="18" s="1"/>
  <c r="P3113" i="18" a="1"/>
  <c r="P3113" i="18" s="1"/>
  <c r="P3049" i="18" a="1"/>
  <c r="P3049" i="18" s="1"/>
  <c r="P3504" i="18" a="1"/>
  <c r="P3504" i="18" s="1"/>
  <c r="P3440" i="18" a="1"/>
  <c r="P3440" i="18" s="1"/>
  <c r="P3376" i="18" a="1"/>
  <c r="P3376" i="18" s="1"/>
  <c r="P3312" i="18" a="1"/>
  <c r="P3312" i="18" s="1"/>
  <c r="P3248" i="18" a="1"/>
  <c r="P3248" i="18" s="1"/>
  <c r="P3120" i="18" a="1"/>
  <c r="P3120" i="18" s="1"/>
  <c r="P2992" i="18" a="1"/>
  <c r="P2992" i="18" s="1"/>
  <c r="P2928" i="18" a="1"/>
  <c r="P2928" i="18" s="1"/>
  <c r="P3474" i="18" a="1"/>
  <c r="P3474" i="18" s="1"/>
  <c r="P3346" i="18" a="1"/>
  <c r="P3346" i="18" s="1"/>
  <c r="P3282" i="18" a="1"/>
  <c r="P3282" i="18" s="1"/>
  <c r="P3218" i="18" a="1"/>
  <c r="P3218" i="18" s="1"/>
  <c r="P3154" i="18" a="1"/>
  <c r="P3154" i="18" s="1"/>
  <c r="P3090" i="18" a="1"/>
  <c r="P3090" i="18" s="1"/>
  <c r="P3026" i="18" a="1"/>
  <c r="P3026" i="18" s="1"/>
  <c r="P2962" i="18" a="1"/>
  <c r="P2962" i="18" s="1"/>
  <c r="P2898" i="18" a="1"/>
  <c r="P2898" i="18" s="1"/>
  <c r="P3473" i="18" a="1"/>
  <c r="P3473" i="18" s="1"/>
  <c r="P3409" i="18" a="1"/>
  <c r="P3409" i="18" s="1"/>
  <c r="P3345" i="18" a="1"/>
  <c r="P3345" i="18" s="1"/>
  <c r="P3281" i="18" a="1"/>
  <c r="P3281" i="18" s="1"/>
  <c r="P3217" i="18" a="1"/>
  <c r="P3217" i="18" s="1"/>
  <c r="P3153" i="18" a="1"/>
  <c r="P3153" i="18" s="1"/>
  <c r="P3089" i="18" a="1"/>
  <c r="P3089" i="18" s="1"/>
  <c r="P3025" i="18" a="1"/>
  <c r="P3025" i="18" s="1"/>
  <c r="P2961" i="18" a="1"/>
  <c r="P2961" i="18" s="1"/>
  <c r="P3480" i="18" a="1"/>
  <c r="P3480" i="18" s="1"/>
  <c r="P3416" i="18" a="1"/>
  <c r="P3416" i="18" s="1"/>
  <c r="P3352" i="18" a="1"/>
  <c r="P3352" i="18" s="1"/>
  <c r="P3288" i="18" a="1"/>
  <c r="P3288" i="18" s="1"/>
  <c r="P3160" i="18" a="1"/>
  <c r="P3160" i="18" s="1"/>
  <c r="P3096" i="18" a="1"/>
  <c r="P3096" i="18" s="1"/>
  <c r="P3032" i="18" a="1"/>
  <c r="P3032" i="18" s="1"/>
  <c r="P2968" i="18" a="1"/>
  <c r="P2968" i="18" s="1"/>
  <c r="P3247" i="18" a="1"/>
  <c r="P3247" i="18" s="1"/>
  <c r="P3215" i="18" a="1"/>
  <c r="P3215" i="18" s="1"/>
  <c r="P3159" i="18" a="1"/>
  <c r="P3159" i="18" s="1"/>
  <c r="P3031" i="18" a="1"/>
  <c r="P3031" i="18" s="1"/>
  <c r="P2967" i="18" a="1"/>
  <c r="P2967" i="18" s="1"/>
  <c r="P2903" i="18" a="1"/>
  <c r="P2903" i="18" s="1"/>
  <c r="P3478" i="18" a="1"/>
  <c r="P3478" i="18" s="1"/>
  <c r="P3414" i="18" a="1"/>
  <c r="P3414" i="18" s="1"/>
  <c r="P3350" i="18" a="1"/>
  <c r="P3350" i="18" s="1"/>
  <c r="P3286" i="18" a="1"/>
  <c r="P3286" i="18" s="1"/>
  <c r="P3222" i="18" a="1"/>
  <c r="P3222" i="18" s="1"/>
  <c r="P3158" i="18" a="1"/>
  <c r="P3158" i="18" s="1"/>
  <c r="P3094" i="18" a="1"/>
  <c r="P3094" i="18" s="1"/>
  <c r="P3030" i="18" a="1"/>
  <c r="P3030" i="18" s="1"/>
  <c r="P2902" i="18" a="1"/>
  <c r="P2902" i="18" s="1"/>
  <c r="P3445" i="18" a="1"/>
  <c r="P3445" i="18" s="1"/>
  <c r="P3381" i="18" a="1"/>
  <c r="P3381" i="18" s="1"/>
  <c r="P3317" i="18" a="1"/>
  <c r="P3317" i="18" s="1"/>
  <c r="P3253" i="18" a="1"/>
  <c r="P3253" i="18" s="1"/>
  <c r="P2997" i="18" a="1"/>
  <c r="P2997" i="18" s="1"/>
  <c r="P3460" i="18" a="1"/>
  <c r="P3460" i="18" s="1"/>
  <c r="P3396" i="18" a="1"/>
  <c r="P3396" i="18" s="1"/>
  <c r="P3268" i="18" a="1"/>
  <c r="P3268" i="18" s="1"/>
  <c r="P3204" i="18" a="1"/>
  <c r="P3204" i="18" s="1"/>
  <c r="P3140" i="18" a="1"/>
  <c r="P3140" i="18" s="1"/>
  <c r="P3076" i="18" a="1"/>
  <c r="P3076" i="18" s="1"/>
  <c r="P3012" i="18" a="1"/>
  <c r="P3012" i="18" s="1"/>
  <c r="P2948" i="18" a="1"/>
  <c r="P2948" i="18" s="1"/>
  <c r="P3183" i="18" a="1"/>
  <c r="P3183" i="18" s="1"/>
  <c r="P3007" i="18" a="1"/>
  <c r="P3007" i="18" s="1"/>
  <c r="P2943" i="18" a="1"/>
  <c r="P2943" i="18" s="1"/>
  <c r="P3390" i="18" a="1"/>
  <c r="P3390" i="18" s="1"/>
  <c r="P3326" i="18" a="1"/>
  <c r="P3326" i="18" s="1"/>
  <c r="P3262" i="18" a="1"/>
  <c r="P3262" i="18" s="1"/>
  <c r="P3198" i="18" a="1"/>
  <c r="P3198" i="18" s="1"/>
  <c r="P3134" i="18" a="1"/>
  <c r="P3134" i="18" s="1"/>
  <c r="P3070" i="18" a="1"/>
  <c r="P3070" i="18" s="1"/>
  <c r="P3006" i="18" a="1"/>
  <c r="P3006" i="18" s="1"/>
  <c r="P2942" i="18" a="1"/>
  <c r="P2942" i="18" s="1"/>
  <c r="P3485" i="18" a="1"/>
  <c r="P3485" i="18" s="1"/>
  <c r="P3357" i="18" a="1"/>
  <c r="P3357" i="18" s="1"/>
  <c r="P3229" i="18" a="1"/>
  <c r="P3229" i="18" s="1"/>
  <c r="P3165" i="18" a="1"/>
  <c r="P3165" i="18" s="1"/>
  <c r="P3101" i="18" a="1"/>
  <c r="P3101" i="18" s="1"/>
  <c r="P2973" i="18" a="1"/>
  <c r="P2973" i="18" s="1"/>
  <c r="P2909" i="18" a="1"/>
  <c r="P2909" i="18" s="1"/>
  <c r="P3500" i="18" a="1"/>
  <c r="P3500" i="18" s="1"/>
  <c r="P3372" i="18" a="1"/>
  <c r="P3372" i="18" s="1"/>
  <c r="P3308" i="18" a="1"/>
  <c r="P3308" i="18" s="1"/>
  <c r="P3244" i="18" a="1"/>
  <c r="P3244" i="18" s="1"/>
  <c r="P3180" i="18" a="1"/>
  <c r="P3180" i="18" s="1"/>
  <c r="P3116" i="18" a="1"/>
  <c r="P3116" i="18" s="1"/>
  <c r="P2988" i="18" a="1"/>
  <c r="P2988" i="18" s="1"/>
  <c r="P3415" i="18" a="1"/>
  <c r="P3415" i="18" s="1"/>
  <c r="P3287" i="18" a="1"/>
  <c r="P3287" i="18" s="1"/>
  <c r="P3207" i="18" a="1"/>
  <c r="P3207" i="18" s="1"/>
  <c r="P3151" i="18" a="1"/>
  <c r="P3151" i="18" s="1"/>
  <c r="P3071" i="18" a="1"/>
  <c r="P3071" i="18" s="1"/>
  <c r="P3047" i="18" a="1"/>
  <c r="P3047" i="18" s="1"/>
  <c r="P2983" i="18" a="1"/>
  <c r="P2983" i="18" s="1"/>
  <c r="P3494" i="18" a="1"/>
  <c r="P3494" i="18" s="1"/>
  <c r="P3238" i="18" a="1"/>
  <c r="P3238" i="18" s="1"/>
  <c r="P3174" i="18" a="1"/>
  <c r="P3174" i="18" s="1"/>
  <c r="P3110" i="18" a="1"/>
  <c r="P3110" i="18" s="1"/>
  <c r="P3046" i="18" a="1"/>
  <c r="P3046" i="18" s="1"/>
  <c r="P2982" i="18" a="1"/>
  <c r="P2982" i="18" s="1"/>
  <c r="P3461" i="18" a="1"/>
  <c r="P3461" i="18" s="1"/>
  <c r="P3333" i="18" a="1"/>
  <c r="P3333" i="18" s="1"/>
  <c r="P3269" i="18" a="1"/>
  <c r="P3269" i="18" s="1"/>
  <c r="P3205" i="18" a="1"/>
  <c r="P3205" i="18" s="1"/>
  <c r="P3141" i="18" a="1"/>
  <c r="P3141" i="18" s="1"/>
  <c r="P3077" i="18" a="1"/>
  <c r="P3077" i="18" s="1"/>
  <c r="P3013" i="18" a="1"/>
  <c r="P3013" i="18" s="1"/>
  <c r="P3476" i="18" a="1"/>
  <c r="P3476" i="18" s="1"/>
  <c r="P3220" i="18" a="1"/>
  <c r="P3220" i="18" s="1"/>
  <c r="P3156" i="18" a="1"/>
  <c r="P3156" i="18" s="1"/>
  <c r="P3092" i="18" a="1"/>
  <c r="P3092" i="18" s="1"/>
  <c r="P3028" i="18" a="1"/>
  <c r="P3028" i="18" s="1"/>
  <c r="P2964" i="18" a="1"/>
  <c r="P2964" i="18" s="1"/>
  <c r="P3479" i="18" a="1"/>
  <c r="P3479" i="18" s="1"/>
  <c r="P3023" i="18" a="1"/>
  <c r="P3023" i="18" s="1"/>
  <c r="P2959" i="18" a="1"/>
  <c r="P2959" i="18" s="1"/>
  <c r="P3470" i="18" a="1"/>
  <c r="P3470" i="18" s="1"/>
  <c r="P3342" i="18" a="1"/>
  <c r="P3342" i="18" s="1"/>
  <c r="P3278" i="18" a="1"/>
  <c r="P3278" i="18" s="1"/>
  <c r="P3214" i="18" a="1"/>
  <c r="P3214" i="18" s="1"/>
  <c r="P3150" i="18" a="1"/>
  <c r="P3150" i="18" s="1"/>
  <c r="P3086" i="18" a="1"/>
  <c r="P3086" i="18" s="1"/>
  <c r="P2958" i="18" a="1"/>
  <c r="P2958" i="18" s="1"/>
  <c r="P2894" i="18" a="1"/>
  <c r="P2894" i="18" s="1"/>
  <c r="P3501" i="18" a="1"/>
  <c r="P3501" i="18" s="1"/>
  <c r="P3437" i="18" a="1"/>
  <c r="P3437" i="18" s="1"/>
  <c r="P3373" i="18" a="1"/>
  <c r="P3373" i="18" s="1"/>
  <c r="P3309" i="18" a="1"/>
  <c r="P3309" i="18" s="1"/>
  <c r="P3245" i="18" a="1"/>
  <c r="P3245" i="18" s="1"/>
  <c r="P3181" i="18" a="1"/>
  <c r="P3181" i="18" s="1"/>
  <c r="P3117" i="18" a="1"/>
  <c r="P3117" i="18" s="1"/>
  <c r="P3053" i="18" a="1"/>
  <c r="P3053" i="18" s="1"/>
  <c r="P2989" i="18" a="1"/>
  <c r="P2989" i="18" s="1"/>
  <c r="P3260" i="18" a="1"/>
  <c r="P3260" i="18" s="1"/>
  <c r="P3196" i="18" a="1"/>
  <c r="P3196" i="18" s="1"/>
  <c r="P3132" i="18" a="1"/>
  <c r="P3132" i="18" s="1"/>
  <c r="P3068" i="18" a="1"/>
  <c r="P3068" i="18" s="1"/>
  <c r="P3004" i="18" a="1"/>
  <c r="P3004" i="18" s="1"/>
  <c r="P2940" i="18" a="1"/>
  <c r="P2940" i="18" s="1"/>
  <c r="P3351" i="18" a="1"/>
  <c r="P3351" i="18" s="1"/>
  <c r="P3143" i="18" a="1"/>
  <c r="P3143" i="18" s="1"/>
  <c r="P3119" i="18" a="1"/>
  <c r="P3119" i="18" s="1"/>
  <c r="P3063" i="18" a="1"/>
  <c r="P3063" i="18" s="1"/>
  <c r="P2999" i="18" a="1"/>
  <c r="P2999" i="18" s="1"/>
  <c r="P3446" i="18" a="1"/>
  <c r="P3446" i="18" s="1"/>
  <c r="P3382" i="18" a="1"/>
  <c r="P3382" i="18" s="1"/>
  <c r="P3318" i="18" a="1"/>
  <c r="P3318" i="18" s="1"/>
  <c r="P3254" i="18" a="1"/>
  <c r="P3254" i="18" s="1"/>
  <c r="P3190" i="18" a="1"/>
  <c r="P3190" i="18" s="1"/>
  <c r="P3126" i="18" a="1"/>
  <c r="P3126" i="18" s="1"/>
  <c r="P3062" i="18" a="1"/>
  <c r="P3062" i="18" s="1"/>
  <c r="P2998" i="18" a="1"/>
  <c r="P2998" i="18" s="1"/>
  <c r="P3413" i="18" a="1"/>
  <c r="P3413" i="18" s="1"/>
  <c r="P3285" i="18" a="1"/>
  <c r="P3285" i="18" s="1"/>
  <c r="P3221" i="18" a="1"/>
  <c r="P3221" i="18" s="1"/>
  <c r="P3157" i="18" a="1"/>
  <c r="P3157" i="18" s="1"/>
  <c r="P3093" i="18" a="1"/>
  <c r="P3093" i="18" s="1"/>
  <c r="P3029" i="18" a="1"/>
  <c r="P3029" i="18" s="1"/>
  <c r="P2965" i="18" a="1"/>
  <c r="P2965" i="18" s="1"/>
  <c r="P3492" i="18" a="1"/>
  <c r="P3492" i="18" s="1"/>
  <c r="P3364" i="18" a="1"/>
  <c r="P3364" i="18" s="1"/>
  <c r="P3300" i="18" a="1"/>
  <c r="P3300" i="18" s="1"/>
  <c r="P3236" i="18" a="1"/>
  <c r="P3236" i="18" s="1"/>
  <c r="P3172" i="18" a="1"/>
  <c r="P3172" i="18" s="1"/>
  <c r="P3108" i="18" a="1"/>
  <c r="P3108" i="18" s="1"/>
  <c r="P3044" i="18" a="1"/>
  <c r="P3044" i="18" s="1"/>
  <c r="P2916" i="18" a="1"/>
  <c r="P2916" i="18" s="1"/>
  <c r="P3199" i="18" a="1"/>
  <c r="P3199" i="18" s="1"/>
  <c r="P3087" i="18" a="1"/>
  <c r="P3087" i="18" s="1"/>
  <c r="P3039" i="18" a="1"/>
  <c r="P3039" i="18" s="1"/>
  <c r="P2975" i="18" a="1"/>
  <c r="P2975" i="18" s="1"/>
  <c r="P2911" i="18" a="1"/>
  <c r="P2911" i="18" s="1"/>
  <c r="P3486" i="18" a="1"/>
  <c r="P3486" i="18" s="1"/>
  <c r="P3422" i="18" a="1"/>
  <c r="P3422" i="18" s="1"/>
  <c r="P3358" i="18" a="1"/>
  <c r="P3358" i="18" s="1"/>
  <c r="P3294" i="18" a="1"/>
  <c r="P3294" i="18" s="1"/>
  <c r="P3230" i="18" a="1"/>
  <c r="P3230" i="18" s="1"/>
  <c r="P3166" i="18" a="1"/>
  <c r="P3166" i="18" s="1"/>
  <c r="P3102" i="18" a="1"/>
  <c r="P3102" i="18" s="1"/>
  <c r="P2974" i="18" a="1"/>
  <c r="P2974" i="18" s="1"/>
  <c r="P2910" i="18" a="1"/>
  <c r="P2910" i="18" s="1"/>
  <c r="P3389" i="18" a="1"/>
  <c r="P3389" i="18" s="1"/>
  <c r="P3261" i="18" a="1"/>
  <c r="P3261" i="18" s="1"/>
  <c r="P3133" i="18" a="1"/>
  <c r="P3133" i="18" s="1"/>
  <c r="P3069" i="18" a="1"/>
  <c r="P3069" i="18" s="1"/>
  <c r="P2941" i="18" a="1"/>
  <c r="P2941" i="18" s="1"/>
  <c r="P3468" i="18" a="1"/>
  <c r="P3468" i="18" s="1"/>
  <c r="P3404" i="18" a="1"/>
  <c r="P3404" i="18" s="1"/>
  <c r="P3340" i="18" a="1"/>
  <c r="P3340" i="18" s="1"/>
  <c r="P3276" i="18" a="1"/>
  <c r="P3276" i="18" s="1"/>
  <c r="P3212" i="18" a="1"/>
  <c r="P3212" i="18" s="1"/>
  <c r="P3148" i="18" a="1"/>
  <c r="P3148" i="18" s="1"/>
  <c r="P3084" i="18" a="1"/>
  <c r="P3084" i="18" s="1"/>
  <c r="P3455" i="18" a="1"/>
  <c r="P3455" i="18" s="1"/>
  <c r="P3263" i="18" a="1"/>
  <c r="P3263" i="18" s="1"/>
  <c r="P3015" i="18" a="1"/>
  <c r="P3015" i="18" s="1"/>
  <c r="P3462" i="18" a="1"/>
  <c r="P3462" i="18" s="1"/>
  <c r="P3334" i="18" a="1"/>
  <c r="P3334" i="18" s="1"/>
  <c r="P3270" i="18" a="1"/>
  <c r="P3270" i="18" s="1"/>
  <c r="P3206" i="18" a="1"/>
  <c r="P3206" i="18" s="1"/>
  <c r="P3142" i="18" a="1"/>
  <c r="P3142" i="18" s="1"/>
  <c r="P3078" i="18" a="1"/>
  <c r="P3078" i="18" s="1"/>
  <c r="P3014" i="18" a="1"/>
  <c r="P3014" i="18" s="1"/>
  <c r="P3493" i="18" a="1"/>
  <c r="P3493" i="18" s="1"/>
  <c r="P3365" i="18" a="1"/>
  <c r="P3365" i="18" s="1"/>
  <c r="P3301" i="18" a="1"/>
  <c r="P3301" i="18" s="1"/>
  <c r="P3237" i="18" a="1"/>
  <c r="P3237" i="18" s="1"/>
  <c r="P3173" i="18" a="1"/>
  <c r="P3173" i="18" s="1"/>
  <c r="P3109" i="18" a="1"/>
  <c r="P3109" i="18" s="1"/>
  <c r="P3444" i="18" a="1"/>
  <c r="P3444" i="18" s="1"/>
  <c r="P3380" i="18" a="1"/>
  <c r="P3380" i="18" s="1"/>
  <c r="P3252" i="18" a="1"/>
  <c r="P3252" i="18" s="1"/>
  <c r="P3188" i="18" a="1"/>
  <c r="P3188" i="18" s="1"/>
  <c r="P3060" i="18" a="1"/>
  <c r="P3060" i="18" s="1"/>
  <c r="P2996" i="18" a="1"/>
  <c r="P2996" i="18" s="1"/>
  <c r="P2932" i="18" a="1"/>
  <c r="P2932" i="18" s="1"/>
  <c r="P3327" i="18" a="1"/>
  <c r="P3327" i="18" s="1"/>
  <c r="P3191" i="18" a="1"/>
  <c r="P3191" i="18" s="1"/>
  <c r="P3135" i="18" a="1"/>
  <c r="P3135" i="18" s="1"/>
  <c r="P3079" i="18" a="1"/>
  <c r="P3079" i="18" s="1"/>
  <c r="P2991" i="18" a="1"/>
  <c r="P2991" i="18" s="1"/>
  <c r="P3502" i="18" a="1"/>
  <c r="P3502" i="18" s="1"/>
  <c r="P3438" i="18" a="1"/>
  <c r="P3438" i="18" s="1"/>
  <c r="P3310" i="18" a="1"/>
  <c r="P3310" i="18" s="1"/>
  <c r="P3246" i="18" a="1"/>
  <c r="P3246" i="18" s="1"/>
  <c r="P3182" i="18" a="1"/>
  <c r="P3182" i="18" s="1"/>
  <c r="P3118" i="18" a="1"/>
  <c r="P3118" i="18" s="1"/>
  <c r="P2990" i="18" a="1"/>
  <c r="P2990" i="18" s="1"/>
  <c r="P2926" i="18" a="1"/>
  <c r="P2926" i="18" s="1"/>
  <c r="P3341" i="18" a="1"/>
  <c r="P3341" i="18" s="1"/>
  <c r="P3277" i="18" a="1"/>
  <c r="P3277" i="18" s="1"/>
  <c r="P3213" i="18" a="1"/>
  <c r="P3213" i="18" s="1"/>
  <c r="P3149" i="18" a="1"/>
  <c r="P3149" i="18" s="1"/>
  <c r="P3085" i="18" a="1"/>
  <c r="P3085" i="18" s="1"/>
  <c r="P2957" i="18" a="1"/>
  <c r="P2957" i="18" s="1"/>
  <c r="P3420" i="18" a="1"/>
  <c r="P3420" i="18" s="1"/>
  <c r="P3356" i="18" a="1"/>
  <c r="P3356" i="18" s="1"/>
  <c r="P3292" i="18" a="1"/>
  <c r="P3292" i="18" s="1"/>
  <c r="P3228" i="18" a="1"/>
  <c r="P3228" i="18" s="1"/>
  <c r="P3164" i="18" a="1"/>
  <c r="P3164" i="18" s="1"/>
  <c r="P3100" i="18" a="1"/>
  <c r="P3100" i="18" s="1"/>
  <c r="P2972" i="18" a="1"/>
  <c r="P2972" i="18" s="1"/>
  <c r="P3459" i="18" a="1"/>
  <c r="P3459" i="18" s="1"/>
  <c r="P3331" i="18" a="1"/>
  <c r="P3331" i="18" s="1"/>
  <c r="P3267" i="18" a="1"/>
  <c r="P3267" i="18" s="1"/>
  <c r="P3203" i="18" a="1"/>
  <c r="P3203" i="18" s="1"/>
  <c r="P3139" i="18" a="1"/>
  <c r="P3139" i="18" s="1"/>
  <c r="P3075" i="18" a="1"/>
  <c r="P3075" i="18" s="1"/>
  <c r="P3011" i="18" a="1"/>
  <c r="P3011" i="18" s="1"/>
  <c r="P2947" i="18" a="1"/>
  <c r="P2947" i="18" s="1"/>
  <c r="P3499" i="18" a="1"/>
  <c r="P3499" i="18" s="1"/>
  <c r="P3435" i="18" a="1"/>
  <c r="P3435" i="18" s="1"/>
  <c r="P3371" i="18" a="1"/>
  <c r="P3371" i="18" s="1"/>
  <c r="P3307" i="18" a="1"/>
  <c r="P3307" i="18" s="1"/>
  <c r="P3243" i="18" a="1"/>
  <c r="P3243" i="18" s="1"/>
  <c r="P3115" i="18" a="1"/>
  <c r="P3115" i="18" s="1"/>
  <c r="P2987" i="18" a="1"/>
  <c r="P2987" i="18" s="1"/>
  <c r="P3475" i="18" a="1"/>
  <c r="P3475" i="18" s="1"/>
  <c r="P3411" i="18" a="1"/>
  <c r="P3411" i="18" s="1"/>
  <c r="P3347" i="18" a="1"/>
  <c r="P3347" i="18" s="1"/>
  <c r="P3283" i="18" a="1"/>
  <c r="P3283" i="18" s="1"/>
  <c r="P3219" i="18" a="1"/>
  <c r="P3219" i="18" s="1"/>
  <c r="P3155" i="18" a="1"/>
  <c r="P3155" i="18" s="1"/>
  <c r="P3091" i="18" a="1"/>
  <c r="P3091" i="18" s="1"/>
  <c r="P3027" i="18" a="1"/>
  <c r="P3027" i="18" s="1"/>
  <c r="P2963" i="18" a="1"/>
  <c r="P2963" i="18" s="1"/>
  <c r="P2899" i="18" a="1"/>
  <c r="P2899" i="18" s="1"/>
  <c r="P3451" i="18" a="1"/>
  <c r="P3451" i="18" s="1"/>
  <c r="P3387" i="18" a="1"/>
  <c r="P3387" i="18" s="1"/>
  <c r="P3323" i="18" a="1"/>
  <c r="P3323" i="18" s="1"/>
  <c r="P3195" i="18" a="1"/>
  <c r="P3195" i="18" s="1"/>
  <c r="P3131" i="18" a="1"/>
  <c r="P3131" i="18" s="1"/>
  <c r="P3067" i="18" a="1"/>
  <c r="P3067" i="18" s="1"/>
  <c r="P3003" i="18" a="1"/>
  <c r="P3003" i="18" s="1"/>
  <c r="P3491" i="18" a="1"/>
  <c r="P3491" i="18" s="1"/>
  <c r="P3363" i="18" a="1"/>
  <c r="P3363" i="18" s="1"/>
  <c r="P3299" i="18" a="1"/>
  <c r="P3299" i="18" s="1"/>
  <c r="P3235" i="18" a="1"/>
  <c r="P3235" i="18" s="1"/>
  <c r="P3171" i="18" a="1"/>
  <c r="P3171" i="18" s="1"/>
  <c r="P3107" i="18" a="1"/>
  <c r="P3107" i="18" s="1"/>
  <c r="P3043" i="18" a="1"/>
  <c r="P3043" i="18" s="1"/>
  <c r="P2979" i="18" a="1"/>
  <c r="P2979" i="18" s="1"/>
  <c r="P3467" i="18" a="1"/>
  <c r="P3467" i="18" s="1"/>
  <c r="P3403" i="18" a="1"/>
  <c r="P3403" i="18" s="1"/>
  <c r="P3339" i="18" a="1"/>
  <c r="P3339" i="18" s="1"/>
  <c r="P3275" i="18" a="1"/>
  <c r="P3275" i="18" s="1"/>
  <c r="P3211" i="18" a="1"/>
  <c r="P3211" i="18" s="1"/>
  <c r="P3147" i="18" a="1"/>
  <c r="P3147" i="18" s="1"/>
  <c r="P3083" i="18" a="1"/>
  <c r="P3083" i="18" s="1"/>
  <c r="P2955" i="18" a="1"/>
  <c r="P2955" i="18" s="1"/>
  <c r="P3507" i="18" a="1"/>
  <c r="P3507" i="18" s="1"/>
  <c r="P3443" i="18" a="1"/>
  <c r="P3443" i="18" s="1"/>
  <c r="P3379" i="18" a="1"/>
  <c r="P3379" i="18" s="1"/>
  <c r="P3315" i="18" a="1"/>
  <c r="P3315" i="18" s="1"/>
  <c r="P3251" i="18" a="1"/>
  <c r="P3251" i="18" s="1"/>
  <c r="P3187" i="18" a="1"/>
  <c r="P3187" i="18" s="1"/>
  <c r="P3123" i="18" a="1"/>
  <c r="P3123" i="18" s="1"/>
  <c r="P3059" i="18" a="1"/>
  <c r="P3059" i="18" s="1"/>
  <c r="P2995" i="18" a="1"/>
  <c r="P2995" i="18" s="1"/>
  <c r="P3483" i="18" a="1"/>
  <c r="P3483" i="18" s="1"/>
  <c r="P3419" i="18" a="1"/>
  <c r="P3419" i="18" s="1"/>
  <c r="P3355" i="18" a="1"/>
  <c r="P3355" i="18" s="1"/>
  <c r="P3291" i="18" a="1"/>
  <c r="P3291" i="18" s="1"/>
  <c r="P3163" i="18" a="1"/>
  <c r="P3163" i="18" s="1"/>
  <c r="P3099" i="18" a="1"/>
  <c r="P3099" i="18" s="1"/>
  <c r="P3035" i="18" a="1"/>
  <c r="P3035" i="18" s="1"/>
  <c r="P2971" i="18" a="1"/>
  <c r="P2971" i="18" s="1"/>
  <c r="P2907" i="18" a="1"/>
  <c r="P2907" i="18" s="1"/>
  <c r="AV58" i="18"/>
  <c r="AW44" i="18"/>
  <c r="Q3490" i="18" a="1"/>
  <c r="Q3490" i="18" s="1"/>
  <c r="Q3426" i="18" a="1"/>
  <c r="Q3426" i="18" s="1"/>
  <c r="Q3362" i="18" a="1"/>
  <c r="Q3362" i="18" s="1"/>
  <c r="Q3234" i="18" a="1"/>
  <c r="Q3234" i="18" s="1"/>
  <c r="Q3170" i="18" a="1"/>
  <c r="Q3170" i="18" s="1"/>
  <c r="Q3106" i="18" a="1"/>
  <c r="Q3106" i="18" s="1"/>
  <c r="Q2978" i="18" a="1"/>
  <c r="Q2978" i="18" s="1"/>
  <c r="Q2914" i="18" a="1"/>
  <c r="Q2914" i="18" s="1"/>
  <c r="Q3425" i="18" a="1"/>
  <c r="Q3425" i="18" s="1"/>
  <c r="Q3361" i="18" a="1"/>
  <c r="Q3361" i="18" s="1"/>
  <c r="Q3297" i="18" a="1"/>
  <c r="Q3297" i="18" s="1"/>
  <c r="Q3233" i="18" a="1"/>
  <c r="Q3233" i="18" s="1"/>
  <c r="Q3105" i="18" a="1"/>
  <c r="Q3105" i="18" s="1"/>
  <c r="Q3041" i="18" a="1"/>
  <c r="Q3041" i="18" s="1"/>
  <c r="Q2913" i="18" a="1"/>
  <c r="Q2913" i="18" s="1"/>
  <c r="Q3496" i="18" a="1"/>
  <c r="Q3496" i="18" s="1"/>
  <c r="Q3432" i="18" a="1"/>
  <c r="Q3432" i="18" s="1"/>
  <c r="Q3368" i="18" a="1"/>
  <c r="Q3368" i="18" s="1"/>
  <c r="Q3304" i="18" a="1"/>
  <c r="Q3304" i="18" s="1"/>
  <c r="Q3240" i="18" a="1"/>
  <c r="Q3240" i="18" s="1"/>
  <c r="Q3176" i="18" a="1"/>
  <c r="Q3176" i="18" s="1"/>
  <c r="Q3112" i="18" a="1"/>
  <c r="Q3112" i="18" s="1"/>
  <c r="Q3048" i="18" a="1"/>
  <c r="Q3048" i="18" s="1"/>
  <c r="Q2984" i="18" a="1"/>
  <c r="Q2984" i="18" s="1"/>
  <c r="Q2920" i="18" a="1"/>
  <c r="Q2920" i="18" s="1"/>
  <c r="Q3471" i="18" a="1"/>
  <c r="Q3471" i="18" s="1"/>
  <c r="Q3407" i="18" a="1"/>
  <c r="Q3407" i="18" s="1"/>
  <c r="Q3343" i="18" a="1"/>
  <c r="Q3343" i="18" s="1"/>
  <c r="Q3279" i="18" a="1"/>
  <c r="Q3279" i="18" s="1"/>
  <c r="Q3215" i="18" a="1"/>
  <c r="Q3215" i="18" s="1"/>
  <c r="Q3151" i="18" a="1"/>
  <c r="Q3151" i="18" s="1"/>
  <c r="Q3087" i="18" a="1"/>
  <c r="Q3087" i="18" s="1"/>
  <c r="Q3402" i="18" a="1"/>
  <c r="Q3402" i="18" s="1"/>
  <c r="Q3338" i="18" a="1"/>
  <c r="Q3338" i="18" s="1"/>
  <c r="Q3274" i="18" a="1"/>
  <c r="Q3274" i="18" s="1"/>
  <c r="Q3210" i="18" a="1"/>
  <c r="Q3210" i="18" s="1"/>
  <c r="Q3146" i="18" a="1"/>
  <c r="Q3146" i="18" s="1"/>
  <c r="Q3082" i="18" a="1"/>
  <c r="Q3082" i="18" s="1"/>
  <c r="Q2954" i="18" a="1"/>
  <c r="Q2954" i="18" s="1"/>
  <c r="Q3465" i="18" a="1"/>
  <c r="Q3465" i="18" s="1"/>
  <c r="Q3401" i="18" a="1"/>
  <c r="Q3401" i="18" s="1"/>
  <c r="Q3209" i="18" a="1"/>
  <c r="Q3209" i="18" s="1"/>
  <c r="Q3145" i="18" a="1"/>
  <c r="Q3145" i="18" s="1"/>
  <c r="Q3081" i="18" a="1"/>
  <c r="Q3081" i="18" s="1"/>
  <c r="Q3017" i="18" a="1"/>
  <c r="Q3017" i="18" s="1"/>
  <c r="Q2953" i="18" a="1"/>
  <c r="Q2953" i="18" s="1"/>
  <c r="Q3472" i="18" a="1"/>
  <c r="Q3472" i="18" s="1"/>
  <c r="Q3408" i="18" a="1"/>
  <c r="Q3408" i="18" s="1"/>
  <c r="Q3280" i="18" a="1"/>
  <c r="Q3280" i="18" s="1"/>
  <c r="Q3216" i="18" a="1"/>
  <c r="Q3216" i="18" s="1"/>
  <c r="Q3152" i="18" a="1"/>
  <c r="Q3152" i="18" s="1"/>
  <c r="Q3088" i="18" a="1"/>
  <c r="Q3088" i="18" s="1"/>
  <c r="Q2960" i="18" a="1"/>
  <c r="Q2960" i="18" s="1"/>
  <c r="Q2896" i="18" a="1"/>
  <c r="Q2896" i="18" s="1"/>
  <c r="Q3447" i="18" a="1"/>
  <c r="Q3447" i="18" s="1"/>
  <c r="Q3319" i="18" a="1"/>
  <c r="Q3319" i="18" s="1"/>
  <c r="Q3378" i="18" a="1"/>
  <c r="Q3378" i="18" s="1"/>
  <c r="Q3314" i="18" a="1"/>
  <c r="Q3314" i="18" s="1"/>
  <c r="Q3250" i="18" a="1"/>
  <c r="Q3250" i="18" s="1"/>
  <c r="Q3186" i="18" a="1"/>
  <c r="Q3186" i="18" s="1"/>
  <c r="Q3122" i="18" a="1"/>
  <c r="Q3122" i="18" s="1"/>
  <c r="Q2994" i="18" a="1"/>
  <c r="Q2994" i="18" s="1"/>
  <c r="Q3505" i="18" a="1"/>
  <c r="Q3505" i="18" s="1"/>
  <c r="Q3377" i="18" a="1"/>
  <c r="Q3377" i="18" s="1"/>
  <c r="Q3313" i="18" a="1"/>
  <c r="Q3313" i="18" s="1"/>
  <c r="Q3249" i="18" a="1"/>
  <c r="Q3249" i="18" s="1"/>
  <c r="Q3185" i="18" a="1"/>
  <c r="Q3185" i="18" s="1"/>
  <c r="Q3121" i="18" a="1"/>
  <c r="Q3121" i="18" s="1"/>
  <c r="Q2993" i="18" a="1"/>
  <c r="Q2993" i="18" s="1"/>
  <c r="Q2929" i="18" a="1"/>
  <c r="Q2929" i="18" s="1"/>
  <c r="Q3448" i="18" a="1"/>
  <c r="Q3448" i="18" s="1"/>
  <c r="Q3384" i="18" a="1"/>
  <c r="Q3384" i="18" s="1"/>
  <c r="Q3320" i="18" a="1"/>
  <c r="Q3320" i="18" s="1"/>
  <c r="Q3256" i="18" a="1"/>
  <c r="Q3256" i="18" s="1"/>
  <c r="Q3192" i="18" a="1"/>
  <c r="Q3192" i="18" s="1"/>
  <c r="Q3064" i="18" a="1"/>
  <c r="Q3064" i="18" s="1"/>
  <c r="Q3000" i="18" a="1"/>
  <c r="Q3000" i="18" s="1"/>
  <c r="Q3487" i="18" a="1"/>
  <c r="Q3487" i="18" s="1"/>
  <c r="Q3423" i="18" a="1"/>
  <c r="Q3423" i="18" s="1"/>
  <c r="Q3359" i="18" a="1"/>
  <c r="Q3359" i="18" s="1"/>
  <c r="Q3295" i="18" a="1"/>
  <c r="Q3295" i="18" s="1"/>
  <c r="Q3231" i="18" a="1"/>
  <c r="Q3231" i="18" s="1"/>
  <c r="Q3482" i="18" a="1"/>
  <c r="Q3482" i="18" s="1"/>
  <c r="Q3418" i="18" a="1"/>
  <c r="Q3418" i="18" s="1"/>
  <c r="Q3354" i="18" a="1"/>
  <c r="Q3354" i="18" s="1"/>
  <c r="Q3290" i="18" a="1"/>
  <c r="Q3290" i="18" s="1"/>
  <c r="Q3226" i="18" a="1"/>
  <c r="Q3226" i="18" s="1"/>
  <c r="Q3098" i="18" a="1"/>
  <c r="Q3098" i="18" s="1"/>
  <c r="Q2970" i="18" a="1"/>
  <c r="Q2970" i="18" s="1"/>
  <c r="Q2906" i="18" a="1"/>
  <c r="Q2906" i="18" s="1"/>
  <c r="Q3481" i="18" a="1"/>
  <c r="Q3481" i="18" s="1"/>
  <c r="Q3417" i="18" a="1"/>
  <c r="Q3417" i="18" s="1"/>
  <c r="Q3353" i="18" a="1"/>
  <c r="Q3353" i="18" s="1"/>
  <c r="Q3289" i="18" a="1"/>
  <c r="Q3289" i="18" s="1"/>
  <c r="Q3225" i="18" a="1"/>
  <c r="Q3225" i="18" s="1"/>
  <c r="Q3097" i="18" a="1"/>
  <c r="Q3097" i="18" s="1"/>
  <c r="Q3033" i="18" a="1"/>
  <c r="Q3033" i="18" s="1"/>
  <c r="Q2969" i="18" a="1"/>
  <c r="Q2969" i="18" s="1"/>
  <c r="Q2905" i="18" a="1"/>
  <c r="Q2905" i="18" s="1"/>
  <c r="Q3488" i="18" a="1"/>
  <c r="Q3488" i="18" s="1"/>
  <c r="Q3360" i="18" a="1"/>
  <c r="Q3360" i="18" s="1"/>
  <c r="Q3296" i="18" a="1"/>
  <c r="Q3296" i="18" s="1"/>
  <c r="Q3232" i="18" a="1"/>
  <c r="Q3232" i="18" s="1"/>
  <c r="Q3168" i="18" a="1"/>
  <c r="Q3168" i="18" s="1"/>
  <c r="Q3104" i="18" a="1"/>
  <c r="Q3104" i="18" s="1"/>
  <c r="Q3040" i="18" a="1"/>
  <c r="Q3040" i="18" s="1"/>
  <c r="Q2976" i="18" a="1"/>
  <c r="Q2976" i="18" s="1"/>
  <c r="Q2912" i="18" a="1"/>
  <c r="Q2912" i="18" s="1"/>
  <c r="Q3463" i="18" a="1"/>
  <c r="Q3463" i="18" s="1"/>
  <c r="Q3335" i="18" a="1"/>
  <c r="Q3335" i="18" s="1"/>
  <c r="Q3271" i="18" a="1"/>
  <c r="Q3271" i="18" s="1"/>
  <c r="Q3207" i="18" a="1"/>
  <c r="Q3207" i="18" s="1"/>
  <c r="Q3143" i="18" a="1"/>
  <c r="Q3143" i="18" s="1"/>
  <c r="Q3079" i="18" a="1"/>
  <c r="Q3079" i="18" s="1"/>
  <c r="Q3458" i="18" a="1"/>
  <c r="Q3458" i="18" s="1"/>
  <c r="Q3394" i="18" a="1"/>
  <c r="Q3394" i="18" s="1"/>
  <c r="Q3330" i="18" a="1"/>
  <c r="Q3330" i="18" s="1"/>
  <c r="Q3266" i="18" a="1"/>
  <c r="Q3266" i="18" s="1"/>
  <c r="Q3202" i="18" a="1"/>
  <c r="Q3202" i="18" s="1"/>
  <c r="Q3138" i="18" a="1"/>
  <c r="Q3138" i="18" s="1"/>
  <c r="Q3074" i="18" a="1"/>
  <c r="Q3074" i="18" s="1"/>
  <c r="Q3010" i="18" a="1"/>
  <c r="Q3010" i="18" s="1"/>
  <c r="Q2946" i="18" a="1"/>
  <c r="Q2946" i="18" s="1"/>
  <c r="Q3457" i="18" a="1"/>
  <c r="Q3457" i="18" s="1"/>
  <c r="Q3329" i="18" a="1"/>
  <c r="Q3329" i="18" s="1"/>
  <c r="Q3265" i="18" a="1"/>
  <c r="Q3265" i="18" s="1"/>
  <c r="Q3201" i="18" a="1"/>
  <c r="Q3201" i="18" s="1"/>
  <c r="Q3137" i="18" a="1"/>
  <c r="Q3137" i="18" s="1"/>
  <c r="Q3073" i="18" a="1"/>
  <c r="Q3073" i="18" s="1"/>
  <c r="Q3009" i="18" a="1"/>
  <c r="Q3009" i="18" s="1"/>
  <c r="Q2945" i="18" a="1"/>
  <c r="Q2945" i="18" s="1"/>
  <c r="Q3464" i="18" a="1"/>
  <c r="Q3464" i="18" s="1"/>
  <c r="Q3400" i="18" a="1"/>
  <c r="Q3400" i="18" s="1"/>
  <c r="Q3272" i="18" a="1"/>
  <c r="Q3272" i="18" s="1"/>
  <c r="Q3208" i="18" a="1"/>
  <c r="Q3208" i="18" s="1"/>
  <c r="Q3144" i="18" a="1"/>
  <c r="Q3144" i="18" s="1"/>
  <c r="Q3080" i="18" a="1"/>
  <c r="Q3080" i="18" s="1"/>
  <c r="Q3016" i="18" a="1"/>
  <c r="Q3016" i="18" s="1"/>
  <c r="Q3503" i="18" a="1"/>
  <c r="Q3503" i="18" s="1"/>
  <c r="Q3439" i="18" a="1"/>
  <c r="Q3439" i="18" s="1"/>
  <c r="Q3375" i="18" a="1"/>
  <c r="Q3375" i="18" s="1"/>
  <c r="Q3311" i="18" a="1"/>
  <c r="Q3311" i="18" s="1"/>
  <c r="Q3247" i="18" a="1"/>
  <c r="Q3247" i="18" s="1"/>
  <c r="Q3498" i="18" a="1"/>
  <c r="Q3498" i="18" s="1"/>
  <c r="Q3434" i="18" a="1"/>
  <c r="Q3434" i="18" s="1"/>
  <c r="Q3370" i="18" a="1"/>
  <c r="Q3370" i="18" s="1"/>
  <c r="Q3306" i="18" a="1"/>
  <c r="Q3306" i="18" s="1"/>
  <c r="Q3242" i="18" a="1"/>
  <c r="Q3242" i="18" s="1"/>
  <c r="Q3178" i="18" a="1"/>
  <c r="Q3178" i="18" s="1"/>
  <c r="Q3114" i="18" a="1"/>
  <c r="Q3114" i="18" s="1"/>
  <c r="Q3050" i="18" a="1"/>
  <c r="Q3050" i="18" s="1"/>
  <c r="Q2986" i="18" a="1"/>
  <c r="Q2986" i="18" s="1"/>
  <c r="Q3497" i="18" a="1"/>
  <c r="Q3497" i="18" s="1"/>
  <c r="Q3433" i="18" a="1"/>
  <c r="Q3433" i="18" s="1"/>
  <c r="Q3369" i="18" a="1"/>
  <c r="Q3369" i="18" s="1"/>
  <c r="Q3305" i="18" a="1"/>
  <c r="Q3305" i="18" s="1"/>
  <c r="Q3241" i="18" a="1"/>
  <c r="Q3241" i="18" s="1"/>
  <c r="Q3177" i="18" a="1"/>
  <c r="Q3177" i="18" s="1"/>
  <c r="Q3113" i="18" a="1"/>
  <c r="Q3113" i="18" s="1"/>
  <c r="Q3049" i="18" a="1"/>
  <c r="Q3049" i="18" s="1"/>
  <c r="Q3504" i="18" a="1"/>
  <c r="Q3504" i="18" s="1"/>
  <c r="Q3440" i="18" a="1"/>
  <c r="Q3440" i="18" s="1"/>
  <c r="Q3376" i="18" a="1"/>
  <c r="Q3376" i="18" s="1"/>
  <c r="Q3312" i="18" a="1"/>
  <c r="Q3312" i="18" s="1"/>
  <c r="Q3248" i="18" a="1"/>
  <c r="Q3248" i="18" s="1"/>
  <c r="Q3120" i="18" a="1"/>
  <c r="Q3120" i="18" s="1"/>
  <c r="Q2992" i="18" a="1"/>
  <c r="Q2992" i="18" s="1"/>
  <c r="Q2928" i="18" a="1"/>
  <c r="Q2928" i="18" s="1"/>
  <c r="Q3479" i="18" a="1"/>
  <c r="Q3479" i="18" s="1"/>
  <c r="Q3415" i="18" a="1"/>
  <c r="Q3415" i="18" s="1"/>
  <c r="Q3351" i="18" a="1"/>
  <c r="Q3351" i="18" s="1"/>
  <c r="Q3287" i="18" a="1"/>
  <c r="Q3287" i="18" s="1"/>
  <c r="Q3474" i="18" a="1"/>
  <c r="Q3474" i="18" s="1"/>
  <c r="Q3346" i="18" a="1"/>
  <c r="Q3346" i="18" s="1"/>
  <c r="Q3282" i="18" a="1"/>
  <c r="Q3282" i="18" s="1"/>
  <c r="Q3218" i="18" a="1"/>
  <c r="Q3218" i="18" s="1"/>
  <c r="Q3154" i="18" a="1"/>
  <c r="Q3154" i="18" s="1"/>
  <c r="Q3090" i="18" a="1"/>
  <c r="Q3090" i="18" s="1"/>
  <c r="Q3026" i="18" a="1"/>
  <c r="Q3026" i="18" s="1"/>
  <c r="Q2962" i="18" a="1"/>
  <c r="Q2962" i="18" s="1"/>
  <c r="Q2898" i="18" a="1"/>
  <c r="Q2898" i="18" s="1"/>
  <c r="Q3473" i="18" a="1"/>
  <c r="Q3473" i="18" s="1"/>
  <c r="Q3409" i="18" a="1"/>
  <c r="Q3409" i="18" s="1"/>
  <c r="Q3345" i="18" a="1"/>
  <c r="Q3345" i="18" s="1"/>
  <c r="Q3281" i="18" a="1"/>
  <c r="Q3281" i="18" s="1"/>
  <c r="Q3217" i="18" a="1"/>
  <c r="Q3217" i="18" s="1"/>
  <c r="Q3153" i="18" a="1"/>
  <c r="Q3153" i="18" s="1"/>
  <c r="Q3089" i="18" a="1"/>
  <c r="Q3089" i="18" s="1"/>
  <c r="Q3025" i="18" a="1"/>
  <c r="Q3025" i="18" s="1"/>
  <c r="Q2961" i="18" a="1"/>
  <c r="Q2961" i="18" s="1"/>
  <c r="Q3480" i="18" a="1"/>
  <c r="Q3480" i="18" s="1"/>
  <c r="Q3416" i="18" a="1"/>
  <c r="Q3416" i="18" s="1"/>
  <c r="Q3352" i="18" a="1"/>
  <c r="Q3352" i="18" s="1"/>
  <c r="Q3288" i="18" a="1"/>
  <c r="Q3288" i="18" s="1"/>
  <c r="Q3160" i="18" a="1"/>
  <c r="Q3160" i="18" s="1"/>
  <c r="Q3096" i="18" a="1"/>
  <c r="Q3096" i="18" s="1"/>
  <c r="Q3032" i="18" a="1"/>
  <c r="Q3032" i="18" s="1"/>
  <c r="Q2968" i="18" a="1"/>
  <c r="Q2968" i="18" s="1"/>
  <c r="Q3450" i="18" a="1"/>
  <c r="Q3450" i="18" s="1"/>
  <c r="Q3386" i="18" a="1"/>
  <c r="Q3386" i="18" s="1"/>
  <c r="Q3322" i="18" a="1"/>
  <c r="Q3322" i="18" s="1"/>
  <c r="Q3258" i="18" a="1"/>
  <c r="Q3258" i="18" s="1"/>
  <c r="Q3130" i="18" a="1"/>
  <c r="Q3130" i="18" s="1"/>
  <c r="Q3066" i="18" a="1"/>
  <c r="Q3066" i="18" s="1"/>
  <c r="Q3002" i="18" a="1"/>
  <c r="Q3002" i="18" s="1"/>
  <c r="Q3449" i="18" a="1"/>
  <c r="Q3449" i="18" s="1"/>
  <c r="Q3321" i="18" a="1"/>
  <c r="Q3321" i="18" s="1"/>
  <c r="Q3257" i="18" a="1"/>
  <c r="Q3257" i="18" s="1"/>
  <c r="Q3129" i="18" a="1"/>
  <c r="Q3129" i="18" s="1"/>
  <c r="Q3065" i="18" a="1"/>
  <c r="Q3065" i="18" s="1"/>
  <c r="Q3001" i="18" a="1"/>
  <c r="Q3001" i="18" s="1"/>
  <c r="Q2937" i="18" a="1"/>
  <c r="Q2937" i="18" s="1"/>
  <c r="Q3456" i="18" a="1"/>
  <c r="Q3456" i="18" s="1"/>
  <c r="Q3392" i="18" a="1"/>
  <c r="Q3392" i="18" s="1"/>
  <c r="Q3264" i="18" a="1"/>
  <c r="Q3264" i="18" s="1"/>
  <c r="Q3200" i="18" a="1"/>
  <c r="Q3200" i="18" s="1"/>
  <c r="Q3136" i="18" a="1"/>
  <c r="Q3136" i="18" s="1"/>
  <c r="Q3072" i="18" a="1"/>
  <c r="Q3072" i="18" s="1"/>
  <c r="Q3008" i="18" a="1"/>
  <c r="Q3008" i="18" s="1"/>
  <c r="Q2944" i="18" a="1"/>
  <c r="Q2944" i="18" s="1"/>
  <c r="Q3183" i="18" a="1"/>
  <c r="Q3183" i="18" s="1"/>
  <c r="Q3103" i="18" a="1"/>
  <c r="Q3103" i="18" s="1"/>
  <c r="Q3007" i="18" a="1"/>
  <c r="Q3007" i="18" s="1"/>
  <c r="Q2943" i="18" a="1"/>
  <c r="Q2943" i="18" s="1"/>
  <c r="Q3390" i="18" a="1"/>
  <c r="Q3390" i="18" s="1"/>
  <c r="Q3326" i="18" a="1"/>
  <c r="Q3326" i="18" s="1"/>
  <c r="Q3262" i="18" a="1"/>
  <c r="Q3262" i="18" s="1"/>
  <c r="Q3198" i="18" a="1"/>
  <c r="Q3198" i="18" s="1"/>
  <c r="Q3134" i="18" a="1"/>
  <c r="Q3134" i="18" s="1"/>
  <c r="Q3070" i="18" a="1"/>
  <c r="Q3070" i="18" s="1"/>
  <c r="Q3006" i="18" a="1"/>
  <c r="Q3006" i="18" s="1"/>
  <c r="Q2942" i="18" a="1"/>
  <c r="Q2942" i="18" s="1"/>
  <c r="Q3485" i="18" a="1"/>
  <c r="Q3485" i="18" s="1"/>
  <c r="Q3357" i="18" a="1"/>
  <c r="Q3357" i="18" s="1"/>
  <c r="Q3229" i="18" a="1"/>
  <c r="Q3229" i="18" s="1"/>
  <c r="Q3165" i="18" a="1"/>
  <c r="Q3165" i="18" s="1"/>
  <c r="Q3101" i="18" a="1"/>
  <c r="Q3101" i="18" s="1"/>
  <c r="Q2973" i="18" a="1"/>
  <c r="Q2973" i="18" s="1"/>
  <c r="Q2909" i="18" a="1"/>
  <c r="Q2909" i="18" s="1"/>
  <c r="Q3500" i="18" a="1"/>
  <c r="Q3500" i="18" s="1"/>
  <c r="Q3372" i="18" a="1"/>
  <c r="Q3372" i="18" s="1"/>
  <c r="Q3308" i="18" a="1"/>
  <c r="Q3308" i="18" s="1"/>
  <c r="Q3244" i="18" a="1"/>
  <c r="Q3244" i="18" s="1"/>
  <c r="Q3180" i="18" a="1"/>
  <c r="Q3180" i="18" s="1"/>
  <c r="Q3116" i="18" a="1"/>
  <c r="Q3116" i="18" s="1"/>
  <c r="Q2988" i="18" a="1"/>
  <c r="Q2988" i="18" s="1"/>
  <c r="Q3303" i="18" a="1"/>
  <c r="Q3303" i="18" s="1"/>
  <c r="Q3071" i="18" a="1"/>
  <c r="Q3071" i="18" s="1"/>
  <c r="Q3047" i="18" a="1"/>
  <c r="Q3047" i="18" s="1"/>
  <c r="Q2983" i="18" a="1"/>
  <c r="Q2983" i="18" s="1"/>
  <c r="Q3494" i="18" a="1"/>
  <c r="Q3494" i="18" s="1"/>
  <c r="Q3238" i="18" a="1"/>
  <c r="Q3238" i="18" s="1"/>
  <c r="Q3174" i="18" a="1"/>
  <c r="Q3174" i="18" s="1"/>
  <c r="Q3110" i="18" a="1"/>
  <c r="Q3110" i="18" s="1"/>
  <c r="Q3046" i="18" a="1"/>
  <c r="Q3046" i="18" s="1"/>
  <c r="Q2982" i="18" a="1"/>
  <c r="Q2982" i="18" s="1"/>
  <c r="Q3461" i="18" a="1"/>
  <c r="Q3461" i="18" s="1"/>
  <c r="Q3333" i="18" a="1"/>
  <c r="Q3333" i="18" s="1"/>
  <c r="Q3269" i="18" a="1"/>
  <c r="Q3269" i="18" s="1"/>
  <c r="Q3205" i="18" a="1"/>
  <c r="Q3205" i="18" s="1"/>
  <c r="Q3141" i="18" a="1"/>
  <c r="Q3141" i="18" s="1"/>
  <c r="Q3077" i="18" a="1"/>
  <c r="Q3077" i="18" s="1"/>
  <c r="Q3013" i="18" a="1"/>
  <c r="Q3013" i="18" s="1"/>
  <c r="Q3476" i="18" a="1"/>
  <c r="Q3476" i="18" s="1"/>
  <c r="Q3220" i="18" a="1"/>
  <c r="Q3220" i="18" s="1"/>
  <c r="Q3156" i="18" a="1"/>
  <c r="Q3156" i="18" s="1"/>
  <c r="Q3092" i="18" a="1"/>
  <c r="Q3092" i="18" s="1"/>
  <c r="Q3028" i="18" a="1"/>
  <c r="Q3028" i="18" s="1"/>
  <c r="Q2964" i="18" a="1"/>
  <c r="Q2964" i="18" s="1"/>
  <c r="Q3495" i="18" a="1"/>
  <c r="Q3495" i="18" s="1"/>
  <c r="Q3239" i="18" a="1"/>
  <c r="Q3239" i="18" s="1"/>
  <c r="Q3023" i="18" a="1"/>
  <c r="Q3023" i="18" s="1"/>
  <c r="Q2959" i="18" a="1"/>
  <c r="Q2959" i="18" s="1"/>
  <c r="Q3470" i="18" a="1"/>
  <c r="Q3470" i="18" s="1"/>
  <c r="Q3342" i="18" a="1"/>
  <c r="Q3342" i="18" s="1"/>
  <c r="Q3278" i="18" a="1"/>
  <c r="Q3278" i="18" s="1"/>
  <c r="Q3214" i="18" a="1"/>
  <c r="Q3214" i="18" s="1"/>
  <c r="Q3150" i="18" a="1"/>
  <c r="Q3150" i="18" s="1"/>
  <c r="Q3086" i="18" a="1"/>
  <c r="Q3086" i="18" s="1"/>
  <c r="Q2958" i="18" a="1"/>
  <c r="Q2958" i="18" s="1"/>
  <c r="Q2894" i="18" a="1"/>
  <c r="Q2894" i="18" s="1"/>
  <c r="Q3501" i="18" a="1"/>
  <c r="Q3501" i="18" s="1"/>
  <c r="Q3437" i="18" a="1"/>
  <c r="Q3437" i="18" s="1"/>
  <c r="Q3373" i="18" a="1"/>
  <c r="Q3373" i="18" s="1"/>
  <c r="Q3309" i="18" a="1"/>
  <c r="Q3309" i="18" s="1"/>
  <c r="Q3245" i="18" a="1"/>
  <c r="Q3245" i="18" s="1"/>
  <c r="Q3181" i="18" a="1"/>
  <c r="Q3181" i="18" s="1"/>
  <c r="Q3117" i="18" a="1"/>
  <c r="Q3117" i="18" s="1"/>
  <c r="Q3053" i="18" a="1"/>
  <c r="Q3053" i="18" s="1"/>
  <c r="Q2989" i="18" a="1"/>
  <c r="Q2989" i="18" s="1"/>
  <c r="Q3260" i="18" a="1"/>
  <c r="Q3260" i="18" s="1"/>
  <c r="Q3196" i="18" a="1"/>
  <c r="Q3196" i="18" s="1"/>
  <c r="Q3132" i="18" a="1"/>
  <c r="Q3132" i="18" s="1"/>
  <c r="Q3068" i="18" a="1"/>
  <c r="Q3068" i="18" s="1"/>
  <c r="Q3004" i="18" a="1"/>
  <c r="Q3004" i="18" s="1"/>
  <c r="Q2940" i="18" a="1"/>
  <c r="Q2940" i="18" s="1"/>
  <c r="Q3367" i="18" a="1"/>
  <c r="Q3367" i="18" s="1"/>
  <c r="Q3175" i="18" a="1"/>
  <c r="Q3175" i="18" s="1"/>
  <c r="Q3119" i="18" a="1"/>
  <c r="Q3119" i="18" s="1"/>
  <c r="Q3063" i="18" a="1"/>
  <c r="Q3063" i="18" s="1"/>
  <c r="Q2999" i="18" a="1"/>
  <c r="Q2999" i="18" s="1"/>
  <c r="Q3446" i="18" a="1"/>
  <c r="Q3446" i="18" s="1"/>
  <c r="Q3382" i="18" a="1"/>
  <c r="Q3382" i="18" s="1"/>
  <c r="Q3318" i="18" a="1"/>
  <c r="Q3318" i="18" s="1"/>
  <c r="Q3254" i="18" a="1"/>
  <c r="Q3254" i="18" s="1"/>
  <c r="Q3190" i="18" a="1"/>
  <c r="Q3190" i="18" s="1"/>
  <c r="Q3126" i="18" a="1"/>
  <c r="Q3126" i="18" s="1"/>
  <c r="Q3062" i="18" a="1"/>
  <c r="Q3062" i="18" s="1"/>
  <c r="Q2998" i="18" a="1"/>
  <c r="Q2998" i="18" s="1"/>
  <c r="Q3413" i="18" a="1"/>
  <c r="Q3413" i="18" s="1"/>
  <c r="Q3285" i="18" a="1"/>
  <c r="Q3285" i="18" s="1"/>
  <c r="Q3221" i="18" a="1"/>
  <c r="Q3221" i="18" s="1"/>
  <c r="Q3157" i="18" a="1"/>
  <c r="Q3157" i="18" s="1"/>
  <c r="Q3093" i="18" a="1"/>
  <c r="Q3093" i="18" s="1"/>
  <c r="Q3029" i="18" a="1"/>
  <c r="Q3029" i="18" s="1"/>
  <c r="Q2965" i="18" a="1"/>
  <c r="Q2965" i="18" s="1"/>
  <c r="Q3492" i="18" a="1"/>
  <c r="Q3492" i="18" s="1"/>
  <c r="Q3364" i="18" a="1"/>
  <c r="Q3364" i="18" s="1"/>
  <c r="Q3300" i="18" a="1"/>
  <c r="Q3300" i="18" s="1"/>
  <c r="Q3236" i="18" a="1"/>
  <c r="Q3236" i="18" s="1"/>
  <c r="Q3172" i="18" a="1"/>
  <c r="Q3172" i="18" s="1"/>
  <c r="Q3108" i="18" a="1"/>
  <c r="Q3108" i="18" s="1"/>
  <c r="Q3044" i="18" a="1"/>
  <c r="Q3044" i="18" s="1"/>
  <c r="Q2916" i="18" a="1"/>
  <c r="Q2916" i="18" s="1"/>
  <c r="Q3199" i="18" a="1"/>
  <c r="Q3199" i="18" s="1"/>
  <c r="Q3039" i="18" a="1"/>
  <c r="Q3039" i="18" s="1"/>
  <c r="Q2975" i="18" a="1"/>
  <c r="Q2975" i="18" s="1"/>
  <c r="Q2911" i="18" a="1"/>
  <c r="Q2911" i="18" s="1"/>
  <c r="Q3486" i="18" a="1"/>
  <c r="Q3486" i="18" s="1"/>
  <c r="Q3422" i="18" a="1"/>
  <c r="Q3422" i="18" s="1"/>
  <c r="Q3358" i="18" a="1"/>
  <c r="Q3358" i="18" s="1"/>
  <c r="Q3294" i="18" a="1"/>
  <c r="Q3294" i="18" s="1"/>
  <c r="Q3230" i="18" a="1"/>
  <c r="Q3230" i="18" s="1"/>
  <c r="Q3166" i="18" a="1"/>
  <c r="Q3166" i="18" s="1"/>
  <c r="Q3102" i="18" a="1"/>
  <c r="Q3102" i="18" s="1"/>
  <c r="Q2974" i="18" a="1"/>
  <c r="Q2974" i="18" s="1"/>
  <c r="Q2910" i="18" a="1"/>
  <c r="Q2910" i="18" s="1"/>
  <c r="Q3389" i="18" a="1"/>
  <c r="Q3389" i="18" s="1"/>
  <c r="Q3261" i="18" a="1"/>
  <c r="Q3261" i="18" s="1"/>
  <c r="Q3133" i="18" a="1"/>
  <c r="Q3133" i="18" s="1"/>
  <c r="Q3069" i="18" a="1"/>
  <c r="Q3069" i="18" s="1"/>
  <c r="Q2941" i="18" a="1"/>
  <c r="Q2941" i="18" s="1"/>
  <c r="Q3468" i="18" a="1"/>
  <c r="Q3468" i="18" s="1"/>
  <c r="Q3404" i="18" a="1"/>
  <c r="Q3404" i="18" s="1"/>
  <c r="Q3340" i="18" a="1"/>
  <c r="Q3340" i="18" s="1"/>
  <c r="Q3276" i="18" a="1"/>
  <c r="Q3276" i="18" s="1"/>
  <c r="Q3212" i="18" a="1"/>
  <c r="Q3212" i="18" s="1"/>
  <c r="Q3148" i="18" a="1"/>
  <c r="Q3148" i="18" s="1"/>
  <c r="Q3084" i="18" a="1"/>
  <c r="Q3084" i="18" s="1"/>
  <c r="Q3455" i="18" a="1"/>
  <c r="Q3455" i="18" s="1"/>
  <c r="Q3263" i="18" a="1"/>
  <c r="Q3263" i="18" s="1"/>
  <c r="Q3167" i="18" a="1"/>
  <c r="Q3167" i="18" s="1"/>
  <c r="Q3015" i="18" a="1"/>
  <c r="Q3015" i="18" s="1"/>
  <c r="Q3462" i="18" a="1"/>
  <c r="Q3462" i="18" s="1"/>
  <c r="Q3334" i="18" a="1"/>
  <c r="Q3334" i="18" s="1"/>
  <c r="Q3270" i="18" a="1"/>
  <c r="Q3270" i="18" s="1"/>
  <c r="Q3206" i="18" a="1"/>
  <c r="Q3206" i="18" s="1"/>
  <c r="Q3142" i="18" a="1"/>
  <c r="Q3142" i="18" s="1"/>
  <c r="Q3078" i="18" a="1"/>
  <c r="Q3078" i="18" s="1"/>
  <c r="Q3014" i="18" a="1"/>
  <c r="Q3014" i="18" s="1"/>
  <c r="Q3493" i="18" a="1"/>
  <c r="Q3493" i="18" s="1"/>
  <c r="Q3365" i="18" a="1"/>
  <c r="Q3365" i="18" s="1"/>
  <c r="Q3301" i="18" a="1"/>
  <c r="Q3301" i="18" s="1"/>
  <c r="Q3237" i="18" a="1"/>
  <c r="Q3237" i="18" s="1"/>
  <c r="Q3173" i="18" a="1"/>
  <c r="Q3173" i="18" s="1"/>
  <c r="Q3109" i="18" a="1"/>
  <c r="Q3109" i="18" s="1"/>
  <c r="Q3444" i="18" a="1"/>
  <c r="Q3444" i="18" s="1"/>
  <c r="Q3380" i="18" a="1"/>
  <c r="Q3380" i="18" s="1"/>
  <c r="Q3252" i="18" a="1"/>
  <c r="Q3252" i="18" s="1"/>
  <c r="Q3188" i="18" a="1"/>
  <c r="Q3188" i="18" s="1"/>
  <c r="Q3060" i="18" a="1"/>
  <c r="Q3060" i="18" s="1"/>
  <c r="Q2996" i="18" a="1"/>
  <c r="Q2996" i="18" s="1"/>
  <c r="Q2932" i="18" a="1"/>
  <c r="Q2932" i="18" s="1"/>
  <c r="Q3327" i="18" a="1"/>
  <c r="Q3327" i="18" s="1"/>
  <c r="Q3191" i="18" a="1"/>
  <c r="Q3191" i="18" s="1"/>
  <c r="Q3135" i="18" a="1"/>
  <c r="Q3135" i="18" s="1"/>
  <c r="Q3111" i="18" a="1"/>
  <c r="Q3111" i="18" s="1"/>
  <c r="Q2991" i="18" a="1"/>
  <c r="Q2991" i="18" s="1"/>
  <c r="Q3502" i="18" a="1"/>
  <c r="Q3502" i="18" s="1"/>
  <c r="Q3438" i="18" a="1"/>
  <c r="Q3438" i="18" s="1"/>
  <c r="Q3310" i="18" a="1"/>
  <c r="Q3310" i="18" s="1"/>
  <c r="Q3246" i="18" a="1"/>
  <c r="Q3246" i="18" s="1"/>
  <c r="Q3182" i="18" a="1"/>
  <c r="Q3182" i="18" s="1"/>
  <c r="Q3118" i="18" a="1"/>
  <c r="Q3118" i="18" s="1"/>
  <c r="Q2990" i="18" a="1"/>
  <c r="Q2990" i="18" s="1"/>
  <c r="Q2926" i="18" a="1"/>
  <c r="Q2926" i="18" s="1"/>
  <c r="Q3341" i="18" a="1"/>
  <c r="Q3341" i="18" s="1"/>
  <c r="Q3277" i="18" a="1"/>
  <c r="Q3277" i="18" s="1"/>
  <c r="Q3213" i="18" a="1"/>
  <c r="Q3213" i="18" s="1"/>
  <c r="Q3149" i="18" a="1"/>
  <c r="Q3149" i="18" s="1"/>
  <c r="Q3085" i="18" a="1"/>
  <c r="Q3085" i="18" s="1"/>
  <c r="Q2957" i="18" a="1"/>
  <c r="Q2957" i="18" s="1"/>
  <c r="Q3420" i="18" a="1"/>
  <c r="Q3420" i="18" s="1"/>
  <c r="Q3356" i="18" a="1"/>
  <c r="Q3356" i="18" s="1"/>
  <c r="Q3292" i="18" a="1"/>
  <c r="Q3292" i="18" s="1"/>
  <c r="Q3228" i="18" a="1"/>
  <c r="Q3228" i="18" s="1"/>
  <c r="Q3164" i="18" a="1"/>
  <c r="Q3164" i="18" s="1"/>
  <c r="Q3100" i="18" a="1"/>
  <c r="Q3100" i="18" s="1"/>
  <c r="Q2972" i="18" a="1"/>
  <c r="Q2972" i="18" s="1"/>
  <c r="Q3255" i="18" a="1"/>
  <c r="Q3255" i="18" s="1"/>
  <c r="Q3159" i="18" a="1"/>
  <c r="Q3159" i="18" s="1"/>
  <c r="Q3031" i="18" a="1"/>
  <c r="Q3031" i="18" s="1"/>
  <c r="Q2967" i="18" a="1"/>
  <c r="Q2967" i="18" s="1"/>
  <c r="Q2903" i="18" a="1"/>
  <c r="Q2903" i="18" s="1"/>
  <c r="Q3478" i="18" a="1"/>
  <c r="Q3478" i="18" s="1"/>
  <c r="Q3414" i="18" a="1"/>
  <c r="Q3414" i="18" s="1"/>
  <c r="Q3350" i="18" a="1"/>
  <c r="Q3350" i="18" s="1"/>
  <c r="Q3286" i="18" a="1"/>
  <c r="Q3286" i="18" s="1"/>
  <c r="Q3222" i="18" a="1"/>
  <c r="Q3222" i="18" s="1"/>
  <c r="Q3158" i="18" a="1"/>
  <c r="Q3158" i="18" s="1"/>
  <c r="Q3094" i="18" a="1"/>
  <c r="Q3094" i="18" s="1"/>
  <c r="Q3030" i="18" a="1"/>
  <c r="Q3030" i="18" s="1"/>
  <c r="Q2902" i="18" a="1"/>
  <c r="Q2902" i="18" s="1"/>
  <c r="Q3445" i="18" a="1"/>
  <c r="Q3445" i="18" s="1"/>
  <c r="Q3381" i="18" a="1"/>
  <c r="Q3381" i="18" s="1"/>
  <c r="Q3317" i="18" a="1"/>
  <c r="Q3317" i="18" s="1"/>
  <c r="Q3253" i="18" a="1"/>
  <c r="Q3253" i="18" s="1"/>
  <c r="Q2997" i="18" a="1"/>
  <c r="Q2997" i="18" s="1"/>
  <c r="Q3460" i="18" a="1"/>
  <c r="Q3460" i="18" s="1"/>
  <c r="Q3396" i="18" a="1"/>
  <c r="Q3396" i="18" s="1"/>
  <c r="Q3268" i="18" a="1"/>
  <c r="Q3268" i="18" s="1"/>
  <c r="Q3204" i="18" a="1"/>
  <c r="Q3204" i="18" s="1"/>
  <c r="Q3140" i="18" a="1"/>
  <c r="Q3140" i="18" s="1"/>
  <c r="Q3076" i="18" a="1"/>
  <c r="Q3076" i="18" s="1"/>
  <c r="Q3012" i="18" a="1"/>
  <c r="Q3012" i="18" s="1"/>
  <c r="Q2948" i="18" a="1"/>
  <c r="Q2948" i="18" s="1"/>
  <c r="Q3499" i="18" a="1"/>
  <c r="Q3499" i="18" s="1"/>
  <c r="Q3435" i="18" a="1"/>
  <c r="Q3435" i="18" s="1"/>
  <c r="Q3371" i="18" a="1"/>
  <c r="Q3371" i="18" s="1"/>
  <c r="Q3307" i="18" a="1"/>
  <c r="Q3307" i="18" s="1"/>
  <c r="Q3243" i="18" a="1"/>
  <c r="Q3243" i="18" s="1"/>
  <c r="Q3115" i="18" a="1"/>
  <c r="Q3115" i="18" s="1"/>
  <c r="Q2987" i="18" a="1"/>
  <c r="Q2987" i="18" s="1"/>
  <c r="Q3475" i="18" a="1"/>
  <c r="Q3475" i="18" s="1"/>
  <c r="Q3411" i="18" a="1"/>
  <c r="Q3411" i="18" s="1"/>
  <c r="Q3347" i="18" a="1"/>
  <c r="Q3347" i="18" s="1"/>
  <c r="Q3283" i="18" a="1"/>
  <c r="Q3283" i="18" s="1"/>
  <c r="Q3219" i="18" a="1"/>
  <c r="Q3219" i="18" s="1"/>
  <c r="Q3155" i="18" a="1"/>
  <c r="Q3155" i="18" s="1"/>
  <c r="Q3091" i="18" a="1"/>
  <c r="Q3091" i="18" s="1"/>
  <c r="Q3027" i="18" a="1"/>
  <c r="Q3027" i="18" s="1"/>
  <c r="Q2963" i="18" a="1"/>
  <c r="Q2963" i="18" s="1"/>
  <c r="Q2899" i="18" a="1"/>
  <c r="Q2899" i="18" s="1"/>
  <c r="Q3451" i="18" a="1"/>
  <c r="Q3451" i="18" s="1"/>
  <c r="Q3387" i="18" a="1"/>
  <c r="Q3387" i="18" s="1"/>
  <c r="Q3323" i="18" a="1"/>
  <c r="Q3323" i="18" s="1"/>
  <c r="Q3195" i="18" a="1"/>
  <c r="Q3195" i="18" s="1"/>
  <c r="Q3131" i="18" a="1"/>
  <c r="Q3131" i="18" s="1"/>
  <c r="Q3067" i="18" a="1"/>
  <c r="Q3067" i="18" s="1"/>
  <c r="Q3003" i="18" a="1"/>
  <c r="Q3003" i="18" s="1"/>
  <c r="Q3491" i="18" a="1"/>
  <c r="Q3491" i="18" s="1"/>
  <c r="Q3363" i="18" a="1"/>
  <c r="Q3363" i="18" s="1"/>
  <c r="Q3299" i="18" a="1"/>
  <c r="Q3299" i="18" s="1"/>
  <c r="Q3235" i="18" a="1"/>
  <c r="Q3235" i="18" s="1"/>
  <c r="Q3171" i="18" a="1"/>
  <c r="Q3171" i="18" s="1"/>
  <c r="Q3107" i="18" a="1"/>
  <c r="Q3107" i="18" s="1"/>
  <c r="Q3043" i="18" a="1"/>
  <c r="Q3043" i="18" s="1"/>
  <c r="Q2979" i="18" a="1"/>
  <c r="Q2979" i="18" s="1"/>
  <c r="Q3467" i="18" a="1"/>
  <c r="Q3467" i="18" s="1"/>
  <c r="Q3403" i="18" a="1"/>
  <c r="Q3403" i="18" s="1"/>
  <c r="Q3339" i="18" a="1"/>
  <c r="Q3339" i="18" s="1"/>
  <c r="Q3275" i="18" a="1"/>
  <c r="Q3275" i="18" s="1"/>
  <c r="Q3211" i="18" a="1"/>
  <c r="Q3211" i="18" s="1"/>
  <c r="Q3147" i="18" a="1"/>
  <c r="Q3147" i="18" s="1"/>
  <c r="Q3083" i="18" a="1"/>
  <c r="Q3083" i="18" s="1"/>
  <c r="Q2955" i="18" a="1"/>
  <c r="Q2955" i="18" s="1"/>
  <c r="Q3507" i="18" a="1"/>
  <c r="Q3507" i="18" s="1"/>
  <c r="Q3443" i="18" a="1"/>
  <c r="Q3443" i="18" s="1"/>
  <c r="Q3379" i="18" a="1"/>
  <c r="Q3379" i="18" s="1"/>
  <c r="Q3315" i="18" a="1"/>
  <c r="Q3315" i="18" s="1"/>
  <c r="Q3251" i="18" a="1"/>
  <c r="Q3251" i="18" s="1"/>
  <c r="Q3187" i="18" a="1"/>
  <c r="Q3187" i="18" s="1"/>
  <c r="Q3123" i="18" a="1"/>
  <c r="Q3123" i="18" s="1"/>
  <c r="Q3059" i="18" a="1"/>
  <c r="Q3059" i="18" s="1"/>
  <c r="Q2995" i="18" a="1"/>
  <c r="Q2995" i="18" s="1"/>
  <c r="Q3483" i="18" a="1"/>
  <c r="Q3483" i="18" s="1"/>
  <c r="Q3419" i="18" a="1"/>
  <c r="Q3419" i="18" s="1"/>
  <c r="Q3355" i="18" a="1"/>
  <c r="Q3355" i="18" s="1"/>
  <c r="Q3291" i="18" a="1"/>
  <c r="Q3291" i="18" s="1"/>
  <c r="Q3163" i="18" a="1"/>
  <c r="Q3163" i="18" s="1"/>
  <c r="Q3099" i="18" a="1"/>
  <c r="Q3099" i="18" s="1"/>
  <c r="Q3035" i="18" a="1"/>
  <c r="Q3035" i="18" s="1"/>
  <c r="Q2971" i="18" a="1"/>
  <c r="Q2971" i="18" s="1"/>
  <c r="Q2907" i="18" a="1"/>
  <c r="Q2907" i="18" s="1"/>
  <c r="Q3459" i="18" a="1"/>
  <c r="Q3459" i="18" s="1"/>
  <c r="Q3331" i="18" a="1"/>
  <c r="Q3331" i="18" s="1"/>
  <c r="Q3267" i="18" a="1"/>
  <c r="Q3267" i="18" s="1"/>
  <c r="Q3203" i="18" a="1"/>
  <c r="Q3203" i="18" s="1"/>
  <c r="Q3139" i="18" a="1"/>
  <c r="Q3139" i="18" s="1"/>
  <c r="Q3075" i="18" a="1"/>
  <c r="Q3075" i="18" s="1"/>
  <c r="Q3011" i="18" a="1"/>
  <c r="Q3011" i="18" s="1"/>
  <c r="Q2947" i="18" a="1"/>
  <c r="Q2947" i="18" s="1"/>
  <c r="Q4194" i="18" a="1"/>
  <c r="Q4194" i="18" s="1"/>
  <c r="Q4066" i="18" a="1"/>
  <c r="Q4066" i="18" s="1"/>
  <c r="Q4002" i="18" a="1"/>
  <c r="Q4002" i="18" s="1"/>
  <c r="Q3938" i="18" a="1"/>
  <c r="Q3938" i="18" s="1"/>
  <c r="Q3874" i="18" a="1"/>
  <c r="Q3874" i="18" s="1"/>
  <c r="Q3810" i="18" a="1"/>
  <c r="Q3810" i="18" s="1"/>
  <c r="Q3746" i="18" a="1"/>
  <c r="Q3746" i="18" s="1"/>
  <c r="Q3682" i="18" a="1"/>
  <c r="Q3682" i="18" s="1"/>
  <c r="Q3554" i="18" a="1"/>
  <c r="Q3554" i="18" s="1"/>
  <c r="Q4193" i="18" a="1"/>
  <c r="Q4193" i="18" s="1"/>
  <c r="Q4129" i="18" a="1"/>
  <c r="Q4129" i="18" s="1"/>
  <c r="Q4065" i="18" a="1"/>
  <c r="Q4065" i="18" s="1"/>
  <c r="Q4001" i="18" a="1"/>
  <c r="Q4001" i="18" s="1"/>
  <c r="Q3937" i="18" a="1"/>
  <c r="Q3937" i="18" s="1"/>
  <c r="Q3873" i="18" a="1"/>
  <c r="Q3873" i="18" s="1"/>
  <c r="Q3809" i="18" a="1"/>
  <c r="Q3809" i="18" s="1"/>
  <c r="Q3745" i="18" a="1"/>
  <c r="Q3745" i="18" s="1"/>
  <c r="Q3681" i="18" a="1"/>
  <c r="Q3681" i="18" s="1"/>
  <c r="Q3553" i="18" a="1"/>
  <c r="Q3553" i="18" s="1"/>
  <c r="Q4088" i="18" a="1"/>
  <c r="Q4088" i="18" s="1"/>
  <c r="Q3944" i="18" a="1"/>
  <c r="Q3944" i="18" s="1"/>
  <c r="Q3880" i="18" a="1"/>
  <c r="Q3880" i="18" s="1"/>
  <c r="Q3816" i="18" a="1"/>
  <c r="Q3816" i="18" s="1"/>
  <c r="Q3752" i="18" a="1"/>
  <c r="Q3752" i="18" s="1"/>
  <c r="Q3688" i="18" a="1"/>
  <c r="Q3688" i="18" s="1"/>
  <c r="Q3952" i="18" a="1"/>
  <c r="Q3952" i="18" s="1"/>
  <c r="Q4175" i="18" a="1"/>
  <c r="Q4175" i="18" s="1"/>
  <c r="Q4111" i="18" a="1"/>
  <c r="Q4111" i="18" s="1"/>
  <c r="Q4047" i="18" a="1"/>
  <c r="Q4047" i="18" s="1"/>
  <c r="Q3919" i="18" a="1"/>
  <c r="Q3919" i="18" s="1"/>
  <c r="Q3855" i="18" a="1"/>
  <c r="Q3855" i="18" s="1"/>
  <c r="Q3791" i="18" a="1"/>
  <c r="Q3791" i="18" s="1"/>
  <c r="Q3727" i="18" a="1"/>
  <c r="Q3727" i="18" s="1"/>
  <c r="Q3663" i="18" a="1"/>
  <c r="Q3663" i="18" s="1"/>
  <c r="Q3599" i="18" a="1"/>
  <c r="Q3599" i="18" s="1"/>
  <c r="Q3535" i="18" a="1"/>
  <c r="Q3535" i="18" s="1"/>
  <c r="Q4234" i="18" a="1"/>
  <c r="Q4234" i="18" s="1"/>
  <c r="Q3978" i="18" a="1"/>
  <c r="Q3978" i="18" s="1"/>
  <c r="Q3914" i="18" a="1"/>
  <c r="Q3914" i="18" s="1"/>
  <c r="Q3850" i="18" a="1"/>
  <c r="Q3850" i="18" s="1"/>
  <c r="Q3786" i="18" a="1"/>
  <c r="Q3786" i="18" s="1"/>
  <c r="Q3722" i="18" a="1"/>
  <c r="Q3722" i="18" s="1"/>
  <c r="Q3658" i="18" a="1"/>
  <c r="Q3658" i="18" s="1"/>
  <c r="Q3530" i="18" a="1"/>
  <c r="Q3530" i="18" s="1"/>
  <c r="Q4233" i="18" a="1"/>
  <c r="Q4233" i="18" s="1"/>
  <c r="Q4105" i="18" a="1"/>
  <c r="Q4105" i="18" s="1"/>
  <c r="Q3977" i="18" a="1"/>
  <c r="Q3977" i="18" s="1"/>
  <c r="Q3913" i="18" a="1"/>
  <c r="Q3913" i="18" s="1"/>
  <c r="Q3849" i="18" a="1"/>
  <c r="Q3849" i="18" s="1"/>
  <c r="Q3785" i="18" a="1"/>
  <c r="Q3785" i="18" s="1"/>
  <c r="Q3721" i="18" a="1"/>
  <c r="Q3721" i="18" s="1"/>
  <c r="Q3657" i="18" a="1"/>
  <c r="Q3657" i="18" s="1"/>
  <c r="Q3529" i="18" a="1"/>
  <c r="Q3529" i="18" s="1"/>
  <c r="Q4224" i="18" a="1"/>
  <c r="Q4224" i="18" s="1"/>
  <c r="Q3920" i="18" a="1"/>
  <c r="Q3920" i="18" s="1"/>
  <c r="Q3856" i="18" a="1"/>
  <c r="Q3856" i="18" s="1"/>
  <c r="Q3792" i="18" a="1"/>
  <c r="Q3792" i="18" s="1"/>
  <c r="Q3728" i="18" a="1"/>
  <c r="Q3728" i="18" s="1"/>
  <c r="Q3664" i="18" a="1"/>
  <c r="Q3664" i="18" s="1"/>
  <c r="Q3600" i="18" a="1"/>
  <c r="Q3600" i="18" s="1"/>
  <c r="Q3536" i="18" a="1"/>
  <c r="Q3536" i="18" s="1"/>
  <c r="Q4096" i="18" a="1"/>
  <c r="Q4096" i="18" s="1"/>
  <c r="Q4215" i="18" a="1"/>
  <c r="Q4215" i="18" s="1"/>
  <c r="Q4151" i="18" a="1"/>
  <c r="Q4151" i="18" s="1"/>
  <c r="Q4087" i="18" a="1"/>
  <c r="Q4087" i="18" s="1"/>
  <c r="Q4023" i="18" a="1"/>
  <c r="Q4023" i="18" s="1"/>
  <c r="Q3959" i="18" a="1"/>
  <c r="Q3959" i="18" s="1"/>
  <c r="Q3895" i="18" a="1"/>
  <c r="Q3895" i="18" s="1"/>
  <c r="Q3831" i="18" a="1"/>
  <c r="Q3831" i="18" s="1"/>
  <c r="Q3703" i="18" a="1"/>
  <c r="Q3703" i="18" s="1"/>
  <c r="Q3575" i="18" a="1"/>
  <c r="Q3575" i="18" s="1"/>
  <c r="Q4210" i="18" a="1"/>
  <c r="Q4210" i="18" s="1"/>
  <c r="Q4146" i="18" a="1"/>
  <c r="Q4146" i="18" s="1"/>
  <c r="Q4082" i="18" a="1"/>
  <c r="Q4082" i="18" s="1"/>
  <c r="Q4018" i="18" a="1"/>
  <c r="Q4018" i="18" s="1"/>
  <c r="Q3954" i="18" a="1"/>
  <c r="Q3954" i="18" s="1"/>
  <c r="Q3890" i="18" a="1"/>
  <c r="Q3890" i="18" s="1"/>
  <c r="Q3826" i="18" a="1"/>
  <c r="Q3826" i="18" s="1"/>
  <c r="Q3762" i="18" a="1"/>
  <c r="Q3762" i="18" s="1"/>
  <c r="Q3698" i="18" a="1"/>
  <c r="Q3698" i="18" s="1"/>
  <c r="Q3634" i="18" a="1"/>
  <c r="Q3634" i="18" s="1"/>
  <c r="Q3570" i="18" a="1"/>
  <c r="Q3570" i="18" s="1"/>
  <c r="Q4209" i="18" a="1"/>
  <c r="Q4209" i="18" s="1"/>
  <c r="Q4145" i="18" a="1"/>
  <c r="Q4145" i="18" s="1"/>
  <c r="Q4081" i="18" a="1"/>
  <c r="Q4081" i="18" s="1"/>
  <c r="Q4017" i="18" a="1"/>
  <c r="Q4017" i="18" s="1"/>
  <c r="Q3953" i="18" a="1"/>
  <c r="Q3953" i="18" s="1"/>
  <c r="Q3889" i="18" a="1"/>
  <c r="Q3889" i="18" s="1"/>
  <c r="Q3761" i="18" a="1"/>
  <c r="Q3761" i="18" s="1"/>
  <c r="Q3697" i="18" a="1"/>
  <c r="Q3697" i="18" s="1"/>
  <c r="Q3633" i="18" a="1"/>
  <c r="Q3633" i="18" s="1"/>
  <c r="Q4144" i="18" a="1"/>
  <c r="Q4144" i="18" s="1"/>
  <c r="Q3976" i="18" a="1"/>
  <c r="Q3976" i="18" s="1"/>
  <c r="Q3896" i="18" a="1"/>
  <c r="Q3896" i="18" s="1"/>
  <c r="Q3832" i="18" a="1"/>
  <c r="Q3832" i="18" s="1"/>
  <c r="Q3768" i="18" a="1"/>
  <c r="Q3768" i="18" s="1"/>
  <c r="Q3704" i="18" a="1"/>
  <c r="Q3704" i="18" s="1"/>
  <c r="Q3576" i="18" a="1"/>
  <c r="Q3576" i="18" s="1"/>
  <c r="Q4208" i="18" a="1"/>
  <c r="Q4208" i="18" s="1"/>
  <c r="Q4032" i="18" a="1"/>
  <c r="Q4032" i="18" s="1"/>
  <c r="Q4191" i="18" a="1"/>
  <c r="Q4191" i="18" s="1"/>
  <c r="Q4127" i="18" a="1"/>
  <c r="Q4127" i="18" s="1"/>
  <c r="Q4063" i="18" a="1"/>
  <c r="Q4063" i="18" s="1"/>
  <c r="Q3999" i="18" a="1"/>
  <c r="Q3999" i="18" s="1"/>
  <c r="Q3935" i="18" a="1"/>
  <c r="Q3935" i="18" s="1"/>
  <c r="Q3871" i="18" a="1"/>
  <c r="Q3871" i="18" s="1"/>
  <c r="Q3807" i="18" a="1"/>
  <c r="Q3807" i="18" s="1"/>
  <c r="Q3743" i="18" a="1"/>
  <c r="Q3743" i="18" s="1"/>
  <c r="Q3679" i="18" a="1"/>
  <c r="Q3679" i="18" s="1"/>
  <c r="Q3551" i="18" a="1"/>
  <c r="Q3551" i="18" s="1"/>
  <c r="Q4186" i="18" a="1"/>
  <c r="Q4186" i="18" s="1"/>
  <c r="Q4122" i="18" a="1"/>
  <c r="Q4122" i="18" s="1"/>
  <c r="Q4058" i="18" a="1"/>
  <c r="Q4058" i="18" s="1"/>
  <c r="Q3994" i="18" a="1"/>
  <c r="Q3994" i="18" s="1"/>
  <c r="Q3930" i="18" a="1"/>
  <c r="Q3930" i="18" s="1"/>
  <c r="Q3866" i="18" a="1"/>
  <c r="Q3866" i="18" s="1"/>
  <c r="Q3802" i="18" a="1"/>
  <c r="Q3802" i="18" s="1"/>
  <c r="Q3738" i="18" a="1"/>
  <c r="Q3738" i="18" s="1"/>
  <c r="Q3674" i="18" a="1"/>
  <c r="Q3674" i="18" s="1"/>
  <c r="Q3610" i="18" a="1"/>
  <c r="Q3610" i="18" s="1"/>
  <c r="Q4185" i="18" a="1"/>
  <c r="Q4185" i="18" s="1"/>
  <c r="Q4121" i="18" a="1"/>
  <c r="Q4121" i="18" s="1"/>
  <c r="Q4057" i="18" a="1"/>
  <c r="Q4057" i="18" s="1"/>
  <c r="Q3993" i="18" a="1"/>
  <c r="Q3993" i="18" s="1"/>
  <c r="Q3929" i="18" a="1"/>
  <c r="Q3929" i="18" s="1"/>
  <c r="Q3865" i="18" a="1"/>
  <c r="Q3865" i="18" s="1"/>
  <c r="Q3801" i="18" a="1"/>
  <c r="Q3801" i="18" s="1"/>
  <c r="Q3737" i="18" a="1"/>
  <c r="Q3737" i="18" s="1"/>
  <c r="Q3673" i="18" a="1"/>
  <c r="Q3673" i="18" s="1"/>
  <c r="Q3609" i="18" a="1"/>
  <c r="Q3609" i="18" s="1"/>
  <c r="Q3545" i="18" a="1"/>
  <c r="Q3545" i="18" s="1"/>
  <c r="Q4064" i="18" a="1"/>
  <c r="Q4064" i="18" s="1"/>
  <c r="Q3936" i="18" a="1"/>
  <c r="Q3936" i="18" s="1"/>
  <c r="Q3872" i="18" a="1"/>
  <c r="Q3872" i="18" s="1"/>
  <c r="Q3808" i="18" a="1"/>
  <c r="Q3808" i="18" s="1"/>
  <c r="Q3744" i="18" a="1"/>
  <c r="Q3744" i="18" s="1"/>
  <c r="Q3552" i="18" a="1"/>
  <c r="Q3552" i="18" s="1"/>
  <c r="Q4231" i="18" a="1"/>
  <c r="Q4231" i="18" s="1"/>
  <c r="Q4167" i="18" a="1"/>
  <c r="Q4167" i="18" s="1"/>
  <c r="Q4103" i="18" a="1"/>
  <c r="Q4103" i="18" s="1"/>
  <c r="Q3975" i="18" a="1"/>
  <c r="Q3975" i="18" s="1"/>
  <c r="Q3911" i="18" a="1"/>
  <c r="Q3911" i="18" s="1"/>
  <c r="Q3847" i="18" a="1"/>
  <c r="Q3847" i="18" s="1"/>
  <c r="Q3783" i="18" a="1"/>
  <c r="Q3783" i="18" s="1"/>
  <c r="Q3719" i="18" a="1"/>
  <c r="Q3719" i="18" s="1"/>
  <c r="Q3655" i="18" a="1"/>
  <c r="Q3655" i="18" s="1"/>
  <c r="Q3591" i="18" a="1"/>
  <c r="Q3591" i="18" s="1"/>
  <c r="Q3527" i="18" a="1"/>
  <c r="Q3527" i="18" s="1"/>
  <c r="Q4226" i="18" a="1"/>
  <c r="Q4226" i="18" s="1"/>
  <c r="Q4162" i="18" a="1"/>
  <c r="Q4162" i="18" s="1"/>
  <c r="Q4098" i="18" a="1"/>
  <c r="Q4098" i="18" s="1"/>
  <c r="Q4034" i="18" a="1"/>
  <c r="Q4034" i="18" s="1"/>
  <c r="Q3906" i="18" a="1"/>
  <c r="Q3906" i="18" s="1"/>
  <c r="Q3842" i="18" a="1"/>
  <c r="Q3842" i="18" s="1"/>
  <c r="Q3778" i="18" a="1"/>
  <c r="Q3778" i="18" s="1"/>
  <c r="Q3714" i="18" a="1"/>
  <c r="Q3714" i="18" s="1"/>
  <c r="Q3650" i="18" a="1"/>
  <c r="Q3650" i="18" s="1"/>
  <c r="Q4225" i="18" a="1"/>
  <c r="Q4225" i="18" s="1"/>
  <c r="Q4097" i="18" a="1"/>
  <c r="Q4097" i="18" s="1"/>
  <c r="Q4033" i="18" a="1"/>
  <c r="Q4033" i="18" s="1"/>
  <c r="Q3969" i="18" a="1"/>
  <c r="Q3969" i="18" s="1"/>
  <c r="Q3905" i="18" a="1"/>
  <c r="Q3905" i="18" s="1"/>
  <c r="Q3841" i="18" a="1"/>
  <c r="Q3841" i="18" s="1"/>
  <c r="Q3777" i="18" a="1"/>
  <c r="Q3777" i="18" s="1"/>
  <c r="Q3713" i="18" a="1"/>
  <c r="Q3713" i="18" s="1"/>
  <c r="Q3649" i="18" a="1"/>
  <c r="Q3649" i="18" s="1"/>
  <c r="Q3585" i="18" a="1"/>
  <c r="Q3585" i="18" s="1"/>
  <c r="Q4200" i="18" a="1"/>
  <c r="Q4200" i="18" s="1"/>
  <c r="Q3992" i="18" a="1"/>
  <c r="Q3992" i="18" s="1"/>
  <c r="Q3912" i="18" a="1"/>
  <c r="Q3912" i="18" s="1"/>
  <c r="Q3848" i="18" a="1"/>
  <c r="Q3848" i="18" s="1"/>
  <c r="Q3784" i="18" a="1"/>
  <c r="Q3784" i="18" s="1"/>
  <c r="Q3720" i="18" a="1"/>
  <c r="Q3720" i="18" s="1"/>
  <c r="Q3656" i="18" a="1"/>
  <c r="Q3656" i="18" s="1"/>
  <c r="Q3592" i="18" a="1"/>
  <c r="Q3592" i="18" s="1"/>
  <c r="Q3528" i="18" a="1"/>
  <c r="Q3528" i="18" s="1"/>
  <c r="Q4080" i="18" a="1"/>
  <c r="Q4080" i="18" s="1"/>
  <c r="Q4207" i="18" a="1"/>
  <c r="Q4207" i="18" s="1"/>
  <c r="Q4143" i="18" a="1"/>
  <c r="Q4143" i="18" s="1"/>
  <c r="Q4079" i="18" a="1"/>
  <c r="Q4079" i="18" s="1"/>
  <c r="Q3951" i="18" a="1"/>
  <c r="Q3951" i="18" s="1"/>
  <c r="Q3887" i="18" a="1"/>
  <c r="Q3887" i="18" s="1"/>
  <c r="Q3759" i="18" a="1"/>
  <c r="Q3759" i="18" s="1"/>
  <c r="Q3695" i="18" a="1"/>
  <c r="Q3695" i="18" s="1"/>
  <c r="Q4202" i="18" a="1"/>
  <c r="Q4202" i="18" s="1"/>
  <c r="Q4074" i="18" a="1"/>
  <c r="Q4074" i="18" s="1"/>
  <c r="Q4010" i="18" a="1"/>
  <c r="Q4010" i="18" s="1"/>
  <c r="Q3946" i="18" a="1"/>
  <c r="Q3946" i="18" s="1"/>
  <c r="Q3882" i="18" a="1"/>
  <c r="Q3882" i="18" s="1"/>
  <c r="Q3818" i="18" a="1"/>
  <c r="Q3818" i="18" s="1"/>
  <c r="Q3754" i="18" a="1"/>
  <c r="Q3754" i="18" s="1"/>
  <c r="Q3690" i="18" a="1"/>
  <c r="Q3690" i="18" s="1"/>
  <c r="Q3626" i="18" a="1"/>
  <c r="Q3626" i="18" s="1"/>
  <c r="Q4201" i="18" a="1"/>
  <c r="Q4201" i="18" s="1"/>
  <c r="Q4137" i="18" a="1"/>
  <c r="Q4137" i="18" s="1"/>
  <c r="Q4009" i="18" a="1"/>
  <c r="Q4009" i="18" s="1"/>
  <c r="Q3945" i="18" a="1"/>
  <c r="Q3945" i="18" s="1"/>
  <c r="Q3881" i="18" a="1"/>
  <c r="Q3881" i="18" s="1"/>
  <c r="Q3817" i="18" a="1"/>
  <c r="Q3817" i="18" s="1"/>
  <c r="Q3753" i="18" a="1"/>
  <c r="Q3753" i="18" s="1"/>
  <c r="Q3689" i="18" a="1"/>
  <c r="Q3689" i="18" s="1"/>
  <c r="Q3968" i="18" a="1"/>
  <c r="Q3968" i="18" s="1"/>
  <c r="Q3888" i="18" a="1"/>
  <c r="Q3888" i="18" s="1"/>
  <c r="Q3824" i="18" a="1"/>
  <c r="Q3824" i="18" s="1"/>
  <c r="Q3760" i="18" a="1"/>
  <c r="Q3760" i="18" s="1"/>
  <c r="Q3696" i="18" a="1"/>
  <c r="Q3696" i="18" s="1"/>
  <c r="Q3632" i="18" a="1"/>
  <c r="Q3632" i="18" s="1"/>
  <c r="Q3568" i="18" a="1"/>
  <c r="Q3568" i="18" s="1"/>
  <c r="Q4184" i="18" a="1"/>
  <c r="Q4184" i="18" s="1"/>
  <c r="Q4008" i="18" a="1"/>
  <c r="Q4008" i="18" s="1"/>
  <c r="Q4183" i="18" a="1"/>
  <c r="Q4183" i="18" s="1"/>
  <c r="Q4119" i="18" a="1"/>
  <c r="Q4119" i="18" s="1"/>
  <c r="Q4055" i="18" a="1"/>
  <c r="Q4055" i="18" s="1"/>
  <c r="Q3991" i="18" a="1"/>
  <c r="Q3991" i="18" s="1"/>
  <c r="Q3927" i="18" a="1"/>
  <c r="Q3927" i="18" s="1"/>
  <c r="Q3863" i="18" a="1"/>
  <c r="Q3863" i="18" s="1"/>
  <c r="Q3799" i="18" a="1"/>
  <c r="Q3799" i="18" s="1"/>
  <c r="Q3735" i="18" a="1"/>
  <c r="Q3735" i="18" s="1"/>
  <c r="Q3607" i="18" a="1"/>
  <c r="Q3607" i="18" s="1"/>
  <c r="Q3543" i="18" a="1"/>
  <c r="Q3543" i="18" s="1"/>
  <c r="Q4178" i="18" a="1"/>
  <c r="Q4178" i="18" s="1"/>
  <c r="Q4114" i="18" a="1"/>
  <c r="Q4114" i="18" s="1"/>
  <c r="Q4050" i="18" a="1"/>
  <c r="Q4050" i="18" s="1"/>
  <c r="Q3986" i="18" a="1"/>
  <c r="Q3986" i="18" s="1"/>
  <c r="Q3922" i="18" a="1"/>
  <c r="Q3922" i="18" s="1"/>
  <c r="Q3858" i="18" a="1"/>
  <c r="Q3858" i="18" s="1"/>
  <c r="Q3730" i="18" a="1"/>
  <c r="Q3730" i="18" s="1"/>
  <c r="Q3666" i="18" a="1"/>
  <c r="Q3666" i="18" s="1"/>
  <c r="Q3602" i="18" a="1"/>
  <c r="Q3602" i="18" s="1"/>
  <c r="Q3538" i="18" a="1"/>
  <c r="Q3538" i="18" s="1"/>
  <c r="Q4177" i="18" a="1"/>
  <c r="Q4177" i="18" s="1"/>
  <c r="Q4113" i="18" a="1"/>
  <c r="Q4113" i="18" s="1"/>
  <c r="Q4049" i="18" a="1"/>
  <c r="Q4049" i="18" s="1"/>
  <c r="Q3921" i="18" a="1"/>
  <c r="Q3921" i="18" s="1"/>
  <c r="Q3857" i="18" a="1"/>
  <c r="Q3857" i="18" s="1"/>
  <c r="Q3793" i="18" a="1"/>
  <c r="Q3793" i="18" s="1"/>
  <c r="Q3729" i="18" a="1"/>
  <c r="Q3729" i="18" s="1"/>
  <c r="Q3665" i="18" a="1"/>
  <c r="Q3665" i="18" s="1"/>
  <c r="Q3601" i="18" a="1"/>
  <c r="Q3601" i="18" s="1"/>
  <c r="Q3537" i="18" a="1"/>
  <c r="Q3537" i="18" s="1"/>
  <c r="Q3928" i="18" a="1"/>
  <c r="Q3928" i="18" s="1"/>
  <c r="Q3864" i="18" a="1"/>
  <c r="Q3864" i="18" s="1"/>
  <c r="Q3800" i="18" a="1"/>
  <c r="Q3800" i="18" s="1"/>
  <c r="Q3736" i="18" a="1"/>
  <c r="Q3736" i="18" s="1"/>
  <c r="Q3672" i="18" a="1"/>
  <c r="Q3672" i="18" s="1"/>
  <c r="Q3608" i="18" a="1"/>
  <c r="Q3608" i="18" s="1"/>
  <c r="Q3544" i="18" a="1"/>
  <c r="Q3544" i="18" s="1"/>
  <c r="Q4120" i="18" a="1"/>
  <c r="Q4120" i="18" s="1"/>
  <c r="Q4223" i="18" a="1"/>
  <c r="Q4223" i="18" s="1"/>
  <c r="Q4031" i="18" a="1"/>
  <c r="Q4031" i="18" s="1"/>
  <c r="Q3967" i="18" a="1"/>
  <c r="Q3967" i="18" s="1"/>
  <c r="Q3903" i="18" a="1"/>
  <c r="Q3903" i="18" s="1"/>
  <c r="Q4218" i="18" a="1"/>
  <c r="Q4218" i="18" s="1"/>
  <c r="Q4154" i="18" a="1"/>
  <c r="Q4154" i="18" s="1"/>
  <c r="Q4090" i="18" a="1"/>
  <c r="Q4090" i="18" s="1"/>
  <c r="Q4026" i="18" a="1"/>
  <c r="Q4026" i="18" s="1"/>
  <c r="Q3962" i="18" a="1"/>
  <c r="Q3962" i="18" s="1"/>
  <c r="Q3898" i="18" a="1"/>
  <c r="Q3898" i="18" s="1"/>
  <c r="Q3834" i="18" a="1"/>
  <c r="Q3834" i="18" s="1"/>
  <c r="Q3706" i="18" a="1"/>
  <c r="Q3706" i="18" s="1"/>
  <c r="Q3642" i="18" a="1"/>
  <c r="Q3642" i="18" s="1"/>
  <c r="Q4217" i="18" a="1"/>
  <c r="Q4217" i="18" s="1"/>
  <c r="Q4153" i="18" a="1"/>
  <c r="Q4153" i="18" s="1"/>
  <c r="Q4089" i="18" a="1"/>
  <c r="Q4089" i="18" s="1"/>
  <c r="Q4025" i="18" a="1"/>
  <c r="Q4025" i="18" s="1"/>
  <c r="Q3961" i="18" a="1"/>
  <c r="Q3961" i="18" s="1"/>
  <c r="Q3897" i="18" a="1"/>
  <c r="Q3897" i="18" s="1"/>
  <c r="Q3833" i="18" a="1"/>
  <c r="Q3833" i="18" s="1"/>
  <c r="Q3705" i="18" a="1"/>
  <c r="Q3705" i="18" s="1"/>
  <c r="Q3577" i="18" a="1"/>
  <c r="Q3577" i="18" s="1"/>
  <c r="Q4176" i="18" a="1"/>
  <c r="Q4176" i="18" s="1"/>
  <c r="Q3984" i="18" a="1"/>
  <c r="Q3984" i="18" s="1"/>
  <c r="Q3904" i="18" a="1"/>
  <c r="Q3904" i="18" s="1"/>
  <c r="Q3840" i="18" a="1"/>
  <c r="Q3840" i="18" s="1"/>
  <c r="Q3776" i="18" a="1"/>
  <c r="Q3776" i="18" s="1"/>
  <c r="Q3712" i="18" a="1"/>
  <c r="Q3712" i="18" s="1"/>
  <c r="Q3520" i="18" a="1"/>
  <c r="Q3520" i="18" s="1"/>
  <c r="Q4232" i="18" a="1"/>
  <c r="Q4232" i="18" s="1"/>
  <c r="Q4048" i="18" a="1"/>
  <c r="Q4048" i="18" s="1"/>
  <c r="Q4199" i="18" a="1"/>
  <c r="Q4199" i="18" s="1"/>
  <c r="Q4135" i="18" a="1"/>
  <c r="Q4135" i="18" s="1"/>
  <c r="Q4071" i="18" a="1"/>
  <c r="Q4071" i="18" s="1"/>
  <c r="Q3943" i="18" a="1"/>
  <c r="Q3943" i="18" s="1"/>
  <c r="Q3879" i="18" a="1"/>
  <c r="Q3879" i="18" s="1"/>
  <c r="Q3839" i="18" a="1"/>
  <c r="Q3839" i="18" s="1"/>
  <c r="Q4128" i="18" a="1"/>
  <c r="Q4128" i="18" s="1"/>
  <c r="Q4222" i="18" a="1"/>
  <c r="Q4222" i="18" s="1"/>
  <c r="Q4158" i="18" a="1"/>
  <c r="Q4158" i="18" s="1"/>
  <c r="Q4094" i="18" a="1"/>
  <c r="Q4094" i="18" s="1"/>
  <c r="Q4030" i="18" a="1"/>
  <c r="Q4030" i="18" s="1"/>
  <c r="Q3966" i="18" a="1"/>
  <c r="Q3966" i="18" s="1"/>
  <c r="Q3902" i="18" a="1"/>
  <c r="Q3902" i="18" s="1"/>
  <c r="Q3838" i="18" a="1"/>
  <c r="Q3838" i="18" s="1"/>
  <c r="Q3774" i="18" a="1"/>
  <c r="Q3774" i="18" s="1"/>
  <c r="Q3710" i="18" a="1"/>
  <c r="Q3710" i="18" s="1"/>
  <c r="Q3646" i="18" a="1"/>
  <c r="Q3646" i="18" s="1"/>
  <c r="Q3582" i="18" a="1"/>
  <c r="Q3582" i="18" s="1"/>
  <c r="Q3518" i="18" a="1"/>
  <c r="Q3518" i="18" s="1"/>
  <c r="Q4189" i="18" a="1"/>
  <c r="Q4189" i="18" s="1"/>
  <c r="Q4061" i="18" a="1"/>
  <c r="Q4061" i="18" s="1"/>
  <c r="Q3997" i="18" a="1"/>
  <c r="Q3997" i="18" s="1"/>
  <c r="Q3869" i="18" a="1"/>
  <c r="Q3869" i="18" s="1"/>
  <c r="Q3805" i="18" a="1"/>
  <c r="Q3805" i="18" s="1"/>
  <c r="Q3741" i="18" a="1"/>
  <c r="Q3741" i="18" s="1"/>
  <c r="Q3677" i="18" a="1"/>
  <c r="Q3677" i="18" s="1"/>
  <c r="Q3613" i="18" a="1"/>
  <c r="Q3613" i="18" s="1"/>
  <c r="Q3549" i="18" a="1"/>
  <c r="Q3549" i="18" s="1"/>
  <c r="Q4140" i="18" a="1"/>
  <c r="Q4140" i="18" s="1"/>
  <c r="Q4076" i="18" a="1"/>
  <c r="Q4076" i="18" s="1"/>
  <c r="Q4012" i="18" a="1"/>
  <c r="Q4012" i="18" s="1"/>
  <c r="Q3948" i="18" a="1"/>
  <c r="Q3948" i="18" s="1"/>
  <c r="Q3820" i="18" a="1"/>
  <c r="Q3820" i="18" s="1"/>
  <c r="Q3756" i="18" a="1"/>
  <c r="Q3756" i="18" s="1"/>
  <c r="Q3692" i="18" a="1"/>
  <c r="Q3692" i="18" s="1"/>
  <c r="Q3564" i="18" a="1"/>
  <c r="Q3564" i="18" s="1"/>
  <c r="Q3775" i="18" a="1"/>
  <c r="Q3775" i="18" s="1"/>
  <c r="Q4056" i="18" a="1"/>
  <c r="Q4056" i="18" s="1"/>
  <c r="Q4198" i="18" a="1"/>
  <c r="Q4198" i="18" s="1"/>
  <c r="Q4134" i="18" a="1"/>
  <c r="Q4134" i="18" s="1"/>
  <c r="Q4070" i="18" a="1"/>
  <c r="Q4070" i="18" s="1"/>
  <c r="Q3942" i="18" a="1"/>
  <c r="Q3942" i="18" s="1"/>
  <c r="Q3814" i="18" a="1"/>
  <c r="Q3814" i="18" s="1"/>
  <c r="Q3750" i="18" a="1"/>
  <c r="Q3750" i="18" s="1"/>
  <c r="Q4229" i="18" a="1"/>
  <c r="Q4229" i="18" s="1"/>
  <c r="Q4165" i="18" a="1"/>
  <c r="Q4165" i="18" s="1"/>
  <c r="Q4101" i="18" a="1"/>
  <c r="Q4101" i="18" s="1"/>
  <c r="Q3973" i="18" a="1"/>
  <c r="Q3973" i="18" s="1"/>
  <c r="Q3909" i="18" a="1"/>
  <c r="Q3909" i="18" s="1"/>
  <c r="Q3845" i="18" a="1"/>
  <c r="Q3845" i="18" s="1"/>
  <c r="Q3781" i="18" a="1"/>
  <c r="Q3781" i="18" s="1"/>
  <c r="Q3717" i="18" a="1"/>
  <c r="Q3717" i="18" s="1"/>
  <c r="Q3653" i="18" a="1"/>
  <c r="Q3653" i="18" s="1"/>
  <c r="Q3589" i="18" a="1"/>
  <c r="Q3589" i="18" s="1"/>
  <c r="Q4180" i="18" a="1"/>
  <c r="Q4180" i="18" s="1"/>
  <c r="Q4116" i="18" a="1"/>
  <c r="Q4116" i="18" s="1"/>
  <c r="Q4052" i="18" a="1"/>
  <c r="Q4052" i="18" s="1"/>
  <c r="Q3988" i="18" a="1"/>
  <c r="Q3988" i="18" s="1"/>
  <c r="Q3924" i="18" a="1"/>
  <c r="Q3924" i="18" s="1"/>
  <c r="Q3860" i="18" a="1"/>
  <c r="Q3860" i="18" s="1"/>
  <c r="Q3796" i="18" a="1"/>
  <c r="Q3796" i="18" s="1"/>
  <c r="Q3732" i="18" a="1"/>
  <c r="Q3732" i="18" s="1"/>
  <c r="Q3668" i="18" a="1"/>
  <c r="Q3668" i="18" s="1"/>
  <c r="Q3604" i="18" a="1"/>
  <c r="Q3604" i="18" s="1"/>
  <c r="Q3711" i="18" a="1"/>
  <c r="Q3711" i="18" s="1"/>
  <c r="Q3647" i="18" a="1"/>
  <c r="Q3647" i="18" s="1"/>
  <c r="Q4168" i="18" a="1"/>
  <c r="Q4168" i="18" s="1"/>
  <c r="Q3960" i="18" a="1"/>
  <c r="Q3960" i="18" s="1"/>
  <c r="Q4174" i="18" a="1"/>
  <c r="Q4174" i="18" s="1"/>
  <c r="Q4110" i="18" a="1"/>
  <c r="Q4110" i="18" s="1"/>
  <c r="Q3854" i="18" a="1"/>
  <c r="Q3854" i="18" s="1"/>
  <c r="Q3790" i="18" a="1"/>
  <c r="Q3790" i="18" s="1"/>
  <c r="Q3726" i="18" a="1"/>
  <c r="Q3726" i="18" s="1"/>
  <c r="Q3662" i="18" a="1"/>
  <c r="Q3662" i="18" s="1"/>
  <c r="Q3534" i="18" a="1"/>
  <c r="Q3534" i="18" s="1"/>
  <c r="Q4205" i="18" a="1"/>
  <c r="Q4205" i="18" s="1"/>
  <c r="Q4141" i="18" a="1"/>
  <c r="Q4141" i="18" s="1"/>
  <c r="Q4077" i="18" a="1"/>
  <c r="Q4077" i="18" s="1"/>
  <c r="Q4013" i="18" a="1"/>
  <c r="Q4013" i="18" s="1"/>
  <c r="Q3949" i="18" a="1"/>
  <c r="Q3949" i="18" s="1"/>
  <c r="Q3885" i="18" a="1"/>
  <c r="Q3885" i="18" s="1"/>
  <c r="Q3821" i="18" a="1"/>
  <c r="Q3821" i="18" s="1"/>
  <c r="Q3757" i="18" a="1"/>
  <c r="Q3757" i="18" s="1"/>
  <c r="Q3693" i="18" a="1"/>
  <c r="Q3693" i="18" s="1"/>
  <c r="Q3629" i="18" a="1"/>
  <c r="Q3629" i="18" s="1"/>
  <c r="Q3565" i="18" a="1"/>
  <c r="Q3565" i="18" s="1"/>
  <c r="Q4220" i="18" a="1"/>
  <c r="Q4220" i="18" s="1"/>
  <c r="Q4156" i="18" a="1"/>
  <c r="Q4156" i="18" s="1"/>
  <c r="Q4092" i="18" a="1"/>
  <c r="Q4092" i="18" s="1"/>
  <c r="Q4028" i="18" a="1"/>
  <c r="Q4028" i="18" s="1"/>
  <c r="Q3964" i="18" a="1"/>
  <c r="Q3964" i="18" s="1"/>
  <c r="Q3900" i="18" a="1"/>
  <c r="Q3900" i="18" s="1"/>
  <c r="Q3836" i="18" a="1"/>
  <c r="Q3836" i="18" s="1"/>
  <c r="Q3772" i="18" a="1"/>
  <c r="Q3772" i="18" s="1"/>
  <c r="Q3708" i="18" a="1"/>
  <c r="Q3708" i="18" s="1"/>
  <c r="Q3644" i="18" a="1"/>
  <c r="Q3644" i="18" s="1"/>
  <c r="Q3516" i="18" a="1"/>
  <c r="Q3516" i="18" s="1"/>
  <c r="Q4104" i="18" a="1"/>
  <c r="Q4104" i="18" s="1"/>
  <c r="Q4214" i="18" a="1"/>
  <c r="Q4214" i="18" s="1"/>
  <c r="Q4150" i="18" a="1"/>
  <c r="Q4150" i="18" s="1"/>
  <c r="Q4086" i="18" a="1"/>
  <c r="Q4086" i="18" s="1"/>
  <c r="Q4022" i="18" a="1"/>
  <c r="Q4022" i="18" s="1"/>
  <c r="Q3958" i="18" a="1"/>
  <c r="Q3958" i="18" s="1"/>
  <c r="Q3894" i="18" a="1"/>
  <c r="Q3894" i="18" s="1"/>
  <c r="Q3830" i="18" a="1"/>
  <c r="Q3830" i="18" s="1"/>
  <c r="Q3766" i="18" a="1"/>
  <c r="Q3766" i="18" s="1"/>
  <c r="Q3702" i="18" a="1"/>
  <c r="Q3702" i="18" s="1"/>
  <c r="Q3638" i="18" a="1"/>
  <c r="Q3638" i="18" s="1"/>
  <c r="Q3574" i="18" a="1"/>
  <c r="Q3574" i="18" s="1"/>
  <c r="Q4181" i="18" a="1"/>
  <c r="Q4181" i="18" s="1"/>
  <c r="Q4117" i="18" a="1"/>
  <c r="Q4117" i="18" s="1"/>
  <c r="Q4053" i="18" a="1"/>
  <c r="Q4053" i="18" s="1"/>
  <c r="Q3989" i="18" a="1"/>
  <c r="Q3989" i="18" s="1"/>
  <c r="Q3925" i="18" a="1"/>
  <c r="Q3925" i="18" s="1"/>
  <c r="Q3861" i="18" a="1"/>
  <c r="Q3861" i="18" s="1"/>
  <c r="Q3797" i="18" a="1"/>
  <c r="Q3797" i="18" s="1"/>
  <c r="Q3669" i="18" a="1"/>
  <c r="Q3669" i="18" s="1"/>
  <c r="Q3605" i="18" a="1"/>
  <c r="Q3605" i="18" s="1"/>
  <c r="Q3541" i="18" a="1"/>
  <c r="Q3541" i="18" s="1"/>
  <c r="Q4196" i="18" a="1"/>
  <c r="Q4196" i="18" s="1"/>
  <c r="Q4068" i="18" a="1"/>
  <c r="Q4068" i="18" s="1"/>
  <c r="Q4004" i="18" a="1"/>
  <c r="Q4004" i="18" s="1"/>
  <c r="Q3940" i="18" a="1"/>
  <c r="Q3940" i="18" s="1"/>
  <c r="Q3876" i="18" a="1"/>
  <c r="Q3876" i="18" s="1"/>
  <c r="Q3812" i="18" a="1"/>
  <c r="Q3812" i="18" s="1"/>
  <c r="Q3559" i="18" a="1"/>
  <c r="Q3559" i="18" s="1"/>
  <c r="Q4216" i="18" a="1"/>
  <c r="Q4216" i="18" s="1"/>
  <c r="Q4024" i="18" a="1"/>
  <c r="Q4024" i="18" s="1"/>
  <c r="Q4190" i="18" a="1"/>
  <c r="Q4190" i="18" s="1"/>
  <c r="Q4126" i="18" a="1"/>
  <c r="Q4126" i="18" s="1"/>
  <c r="Q4062" i="18" a="1"/>
  <c r="Q4062" i="18" s="1"/>
  <c r="Q3998" i="18" a="1"/>
  <c r="Q3998" i="18" s="1"/>
  <c r="Q3934" i="18" a="1"/>
  <c r="Q3934" i="18" s="1"/>
  <c r="Q3870" i="18" a="1"/>
  <c r="Q3870" i="18" s="1"/>
  <c r="Q3806" i="18" a="1"/>
  <c r="Q3806" i="18" s="1"/>
  <c r="Q3742" i="18" a="1"/>
  <c r="Q3742" i="18" s="1"/>
  <c r="Q3678" i="18" a="1"/>
  <c r="Q3678" i="18" s="1"/>
  <c r="Q3614" i="18" a="1"/>
  <c r="Q3614" i="18" s="1"/>
  <c r="Q3550" i="18" a="1"/>
  <c r="Q3550" i="18" s="1"/>
  <c r="Q4221" i="18" a="1"/>
  <c r="Q4221" i="18" s="1"/>
  <c r="Q4157" i="18" a="1"/>
  <c r="Q4157" i="18" s="1"/>
  <c r="Q4093" i="18" a="1"/>
  <c r="Q4093" i="18" s="1"/>
  <c r="Q4029" i="18" a="1"/>
  <c r="Q4029" i="18" s="1"/>
  <c r="Q3965" i="18" a="1"/>
  <c r="Q3965" i="18" s="1"/>
  <c r="Q3837" i="18" a="1"/>
  <c r="Q3837" i="18" s="1"/>
  <c r="Q3709" i="18" a="1"/>
  <c r="Q3709" i="18" s="1"/>
  <c r="Q3645" i="18" a="1"/>
  <c r="Q3645" i="18" s="1"/>
  <c r="Q3581" i="18" a="1"/>
  <c r="Q3581" i="18" s="1"/>
  <c r="Q4172" i="18" a="1"/>
  <c r="Q4172" i="18" s="1"/>
  <c r="Q4108" i="18" a="1"/>
  <c r="Q4108" i="18" s="1"/>
  <c r="Q4044" i="18" a="1"/>
  <c r="Q4044" i="18" s="1"/>
  <c r="Q3980" i="18" a="1"/>
  <c r="Q3980" i="18" s="1"/>
  <c r="Q3916" i="18" a="1"/>
  <c r="Q3916" i="18" s="1"/>
  <c r="Q3852" i="18" a="1"/>
  <c r="Q3852" i="18" s="1"/>
  <c r="Q3788" i="18" a="1"/>
  <c r="Q3788" i="18" s="1"/>
  <c r="Q3660" i="18" a="1"/>
  <c r="Q3660" i="18" s="1"/>
  <c r="Q3596" i="18" a="1"/>
  <c r="Q3596" i="18" s="1"/>
  <c r="Q3532" i="18" a="1"/>
  <c r="Q3532" i="18" s="1"/>
  <c r="Q3687" i="18" a="1"/>
  <c r="Q3687" i="18" s="1"/>
  <c r="Q4152" i="18" a="1"/>
  <c r="Q4152" i="18" s="1"/>
  <c r="Q4230" i="18" a="1"/>
  <c r="Q4230" i="18" s="1"/>
  <c r="Q4166" i="18" a="1"/>
  <c r="Q4166" i="18" s="1"/>
  <c r="Q4102" i="18" a="1"/>
  <c r="Q4102" i="18" s="1"/>
  <c r="Q3974" i="18" a="1"/>
  <c r="Q3974" i="18" s="1"/>
  <c r="Q3910" i="18" a="1"/>
  <c r="Q3910" i="18" s="1"/>
  <c r="Q3846" i="18" a="1"/>
  <c r="Q3846" i="18" s="1"/>
  <c r="Q3782" i="18" a="1"/>
  <c r="Q3782" i="18" s="1"/>
  <c r="Q3718" i="18" a="1"/>
  <c r="Q3718" i="18" s="1"/>
  <c r="Q3654" i="18" a="1"/>
  <c r="Q3654" i="18" s="1"/>
  <c r="Q3590" i="18" a="1"/>
  <c r="Q3590" i="18" s="1"/>
  <c r="Q3526" i="18" a="1"/>
  <c r="Q3526" i="18" s="1"/>
  <c r="Q4197" i="18" a="1"/>
  <c r="Q4197" i="18" s="1"/>
  <c r="Q4133" i="18" a="1"/>
  <c r="Q4133" i="18" s="1"/>
  <c r="Q4069" i="18" a="1"/>
  <c r="Q4069" i="18" s="1"/>
  <c r="Q3941" i="18" a="1"/>
  <c r="Q3941" i="18" s="1"/>
  <c r="Q3877" i="18" a="1"/>
  <c r="Q3877" i="18" s="1"/>
  <c r="Q3813" i="18" a="1"/>
  <c r="Q3813" i="18" s="1"/>
  <c r="Q3749" i="18" a="1"/>
  <c r="Q3749" i="18" s="1"/>
  <c r="Q3685" i="18" a="1"/>
  <c r="Q3685" i="18" s="1"/>
  <c r="Q4212" i="18" a="1"/>
  <c r="Q4212" i="18" s="1"/>
  <c r="Q4148" i="18" a="1"/>
  <c r="Q4148" i="18" s="1"/>
  <c r="Q4084" i="18" a="1"/>
  <c r="Q4084" i="18" s="1"/>
  <c r="Q4020" i="18" a="1"/>
  <c r="Q4020" i="18" s="1"/>
  <c r="Q3892" i="18" a="1"/>
  <c r="Q3892" i="18" s="1"/>
  <c r="Q3828" i="18" a="1"/>
  <c r="Q3828" i="18" s="1"/>
  <c r="Q3764" i="18" a="1"/>
  <c r="Q3764" i="18" s="1"/>
  <c r="Q3700" i="18" a="1"/>
  <c r="Q3700" i="18" s="1"/>
  <c r="Q3636" i="18" a="1"/>
  <c r="Q3636" i="18" s="1"/>
  <c r="Q3572" i="18" a="1"/>
  <c r="Q3572" i="18" s="1"/>
  <c r="Q3815" i="18" a="1"/>
  <c r="Q3815" i="18" s="1"/>
  <c r="Q3583" i="18" a="1"/>
  <c r="Q3583" i="18" s="1"/>
  <c r="Q4072" i="18" a="1"/>
  <c r="Q4072" i="18" s="1"/>
  <c r="Q4206" i="18" a="1"/>
  <c r="Q4206" i="18" s="1"/>
  <c r="Q4142" i="18" a="1"/>
  <c r="Q4142" i="18" s="1"/>
  <c r="Q4078" i="18" a="1"/>
  <c r="Q4078" i="18" s="1"/>
  <c r="Q3950" i="18" a="1"/>
  <c r="Q3950" i="18" s="1"/>
  <c r="Q3822" i="18" a="1"/>
  <c r="Q3822" i="18" s="1"/>
  <c r="Q3758" i="18" a="1"/>
  <c r="Q3758" i="18" s="1"/>
  <c r="Q3694" i="18" a="1"/>
  <c r="Q3694" i="18" s="1"/>
  <c r="Q3630" i="18" a="1"/>
  <c r="Q3630" i="18" s="1"/>
  <c r="Q3566" i="18" a="1"/>
  <c r="Q3566" i="18" s="1"/>
  <c r="Q4173" i="18" a="1"/>
  <c r="Q4173" i="18" s="1"/>
  <c r="Q3981" i="18" a="1"/>
  <c r="Q3981" i="18" s="1"/>
  <c r="Q3917" i="18" a="1"/>
  <c r="Q3917" i="18" s="1"/>
  <c r="Q3853" i="18" a="1"/>
  <c r="Q3853" i="18" s="1"/>
  <c r="Q3789" i="18" a="1"/>
  <c r="Q3789" i="18" s="1"/>
  <c r="Q3725" i="18" a="1"/>
  <c r="Q3725" i="18" s="1"/>
  <c r="Q3661" i="18" a="1"/>
  <c r="Q3661" i="18" s="1"/>
  <c r="Q3533" i="18" a="1"/>
  <c r="Q3533" i="18" s="1"/>
  <c r="Q4124" i="18" a="1"/>
  <c r="Q4124" i="18" s="1"/>
  <c r="Q4060" i="18" a="1"/>
  <c r="Q4060" i="18" s="1"/>
  <c r="Q3996" i="18" a="1"/>
  <c r="Q3996" i="18" s="1"/>
  <c r="Q3932" i="18" a="1"/>
  <c r="Q3932" i="18" s="1"/>
  <c r="Q3868" i="18" a="1"/>
  <c r="Q3868" i="18" s="1"/>
  <c r="Q3804" i="18" a="1"/>
  <c r="Q3804" i="18" s="1"/>
  <c r="Q3740" i="18" a="1"/>
  <c r="Q3740" i="18" s="1"/>
  <c r="Q3612" i="18" a="1"/>
  <c r="Q3612" i="18" s="1"/>
  <c r="Q3548" i="18" a="1"/>
  <c r="Q3548" i="18" s="1"/>
  <c r="Q3751" i="18" a="1"/>
  <c r="Q3751" i="18" s="1"/>
  <c r="Q3519" i="18" a="1"/>
  <c r="Q3519" i="18" s="1"/>
  <c r="Q4192" i="18" a="1"/>
  <c r="Q4192" i="18" s="1"/>
  <c r="Q4000" i="18" a="1"/>
  <c r="Q4000" i="18" s="1"/>
  <c r="Q4182" i="18" a="1"/>
  <c r="Q4182" i="18" s="1"/>
  <c r="Q4118" i="18" a="1"/>
  <c r="Q4118" i="18" s="1"/>
  <c r="Q4054" i="18" a="1"/>
  <c r="Q4054" i="18" s="1"/>
  <c r="Q3990" i="18" a="1"/>
  <c r="Q3990" i="18" s="1"/>
  <c r="Q3926" i="18" a="1"/>
  <c r="Q3926" i="18" s="1"/>
  <c r="Q3862" i="18" a="1"/>
  <c r="Q3862" i="18" s="1"/>
  <c r="Q3798" i="18" a="1"/>
  <c r="Q3798" i="18" s="1"/>
  <c r="Q3734" i="18" a="1"/>
  <c r="Q3734" i="18" s="1"/>
  <c r="Q3670" i="18" a="1"/>
  <c r="Q3670" i="18" s="1"/>
  <c r="Q3606" i="18" a="1"/>
  <c r="Q3606" i="18" s="1"/>
  <c r="Q3542" i="18" a="1"/>
  <c r="Q3542" i="18" s="1"/>
  <c r="Q4213" i="18" a="1"/>
  <c r="Q4213" i="18" s="1"/>
  <c r="Q4149" i="18" a="1"/>
  <c r="Q4149" i="18" s="1"/>
  <c r="Q4085" i="18" a="1"/>
  <c r="Q4085" i="18" s="1"/>
  <c r="Q4021" i="18" a="1"/>
  <c r="Q4021" i="18" s="1"/>
  <c r="Q3957" i="18" a="1"/>
  <c r="Q3957" i="18" s="1"/>
  <c r="Q3893" i="18" a="1"/>
  <c r="Q3893" i="18" s="1"/>
  <c r="Q3701" i="18" a="1"/>
  <c r="Q3701" i="18" s="1"/>
  <c r="Q3637" i="18" a="1"/>
  <c r="Q3637" i="18" s="1"/>
  <c r="Q3573" i="18" a="1"/>
  <c r="Q3573" i="18" s="1"/>
  <c r="Q3509" i="18" a="1"/>
  <c r="Q3509" i="18" s="1"/>
  <c r="Q4228" i="18" a="1"/>
  <c r="Q4228" i="18" s="1"/>
  <c r="Q4164" i="18" a="1"/>
  <c r="Q4164" i="18" s="1"/>
  <c r="Q4100" i="18" a="1"/>
  <c r="Q4100" i="18" s="1"/>
  <c r="Q3972" i="18" a="1"/>
  <c r="Q3972" i="18" s="1"/>
  <c r="Q3908" i="18" a="1"/>
  <c r="Q3908" i="18" s="1"/>
  <c r="Q3844" i="18" a="1"/>
  <c r="Q3844" i="18" s="1"/>
  <c r="Q3780" i="18" a="1"/>
  <c r="Q3780" i="18" s="1"/>
  <c r="Q3716" i="18" a="1"/>
  <c r="Q3716" i="18" s="1"/>
  <c r="Q3652" i="18" a="1"/>
  <c r="Q3652" i="18" s="1"/>
  <c r="Q3588" i="18" a="1"/>
  <c r="Q3588" i="18" s="1"/>
  <c r="Q3524" i="18" a="1"/>
  <c r="Q3524" i="18" s="1"/>
  <c r="Q4203" i="18" a="1"/>
  <c r="Q4203" i="18" s="1"/>
  <c r="Q4075" i="18" a="1"/>
  <c r="Q4075" i="18" s="1"/>
  <c r="Q3947" i="18" a="1"/>
  <c r="Q3947" i="18" s="1"/>
  <c r="Q3883" i="18" a="1"/>
  <c r="Q3883" i="18" s="1"/>
  <c r="Q3819" i="18" a="1"/>
  <c r="Q3819" i="18" s="1"/>
  <c r="Q3755" i="18" a="1"/>
  <c r="Q3755" i="18" s="1"/>
  <c r="Q3563" i="18" a="1"/>
  <c r="Q3563" i="18" s="1"/>
  <c r="Q4115" i="18" a="1"/>
  <c r="Q4115" i="18" s="1"/>
  <c r="Q4051" i="18" a="1"/>
  <c r="Q4051" i="18" s="1"/>
  <c r="Q3987" i="18" a="1"/>
  <c r="Q3987" i="18" s="1"/>
  <c r="Q3923" i="18" a="1"/>
  <c r="Q3923" i="18" s="1"/>
  <c r="Q3859" i="18" a="1"/>
  <c r="Q3859" i="18" s="1"/>
  <c r="Q3795" i="18" a="1"/>
  <c r="Q3795" i="18" s="1"/>
  <c r="Q3731" i="18" a="1"/>
  <c r="Q3731" i="18" s="1"/>
  <c r="Q3667" i="18" a="1"/>
  <c r="Q3667" i="18" s="1"/>
  <c r="Q3603" i="18" a="1"/>
  <c r="Q3603" i="18" s="1"/>
  <c r="Q3539" i="18" a="1"/>
  <c r="Q3539" i="18" s="1"/>
  <c r="Q4219" i="18" a="1"/>
  <c r="Q4219" i="18" s="1"/>
  <c r="Q4155" i="18" a="1"/>
  <c r="Q4155" i="18" s="1"/>
  <c r="Q4091" i="18" a="1"/>
  <c r="Q4091" i="18" s="1"/>
  <c r="Q4027" i="18" a="1"/>
  <c r="Q4027" i="18" s="1"/>
  <c r="Q3963" i="18" a="1"/>
  <c r="Q3963" i="18" s="1"/>
  <c r="Q3899" i="18" a="1"/>
  <c r="Q3899" i="18" s="1"/>
  <c r="Q3835" i="18" a="1"/>
  <c r="Q3835" i="18" s="1"/>
  <c r="Q3771" i="18" a="1"/>
  <c r="Q3771" i="18" s="1"/>
  <c r="Q3707" i="18" a="1"/>
  <c r="Q3707" i="18" s="1"/>
  <c r="Q3643" i="18" a="1"/>
  <c r="Q3643" i="18" s="1"/>
  <c r="Q4195" i="18" a="1"/>
  <c r="Q4195" i="18" s="1"/>
  <c r="Q4131" i="18" a="1"/>
  <c r="Q4131" i="18" s="1"/>
  <c r="Q4067" i="18" a="1"/>
  <c r="Q4067" i="18" s="1"/>
  <c r="Q3939" i="18" a="1"/>
  <c r="Q3939" i="18" s="1"/>
  <c r="Q3811" i="18" a="1"/>
  <c r="Q3811" i="18" s="1"/>
  <c r="Q3747" i="18" a="1"/>
  <c r="Q3747" i="18" s="1"/>
  <c r="Q3683" i="18" a="1"/>
  <c r="Q3683" i="18" s="1"/>
  <c r="Q3555" i="18" a="1"/>
  <c r="Q3555" i="18" s="1"/>
  <c r="Q4235" i="18" a="1"/>
  <c r="Q4235" i="18" s="1"/>
  <c r="Q4171" i="18" a="1"/>
  <c r="Q4171" i="18" s="1"/>
  <c r="Q4107" i="18" a="1"/>
  <c r="Q4107" i="18" s="1"/>
  <c r="Q3915" i="18" a="1"/>
  <c r="Q3915" i="18" s="1"/>
  <c r="Q3851" i="18" a="1"/>
  <c r="Q3851" i="18" s="1"/>
  <c r="Q3787" i="18" a="1"/>
  <c r="Q3787" i="18" s="1"/>
  <c r="Q3723" i="18" a="1"/>
  <c r="Q3723" i="18" s="1"/>
  <c r="Q3659" i="18" a="1"/>
  <c r="Q3659" i="18" s="1"/>
  <c r="Q3531" i="18" a="1"/>
  <c r="Q3531" i="18" s="1"/>
  <c r="Q4211" i="18" a="1"/>
  <c r="Q4211" i="18" s="1"/>
  <c r="Q4147" i="18" a="1"/>
  <c r="Q4147" i="18" s="1"/>
  <c r="Q4083" i="18" a="1"/>
  <c r="Q4083" i="18" s="1"/>
  <c r="Q4019" i="18" a="1"/>
  <c r="Q4019" i="18" s="1"/>
  <c r="Q3955" i="18" a="1"/>
  <c r="Q3955" i="18" s="1"/>
  <c r="Q3827" i="18" a="1"/>
  <c r="Q3827" i="18" s="1"/>
  <c r="Q3763" i="18" a="1"/>
  <c r="Q3763" i="18" s="1"/>
  <c r="Q3635" i="18" a="1"/>
  <c r="Q3635" i="18" s="1"/>
  <c r="Q3571" i="18" a="1"/>
  <c r="Q3571" i="18" s="1"/>
  <c r="Q4187" i="18" a="1"/>
  <c r="Q4187" i="18" s="1"/>
  <c r="Q4123" i="18" a="1"/>
  <c r="Q4123" i="18" s="1"/>
  <c r="Q4059" i="18" a="1"/>
  <c r="Q4059" i="18" s="1"/>
  <c r="Q3995" i="18" a="1"/>
  <c r="Q3995" i="18" s="1"/>
  <c r="Q3931" i="18" a="1"/>
  <c r="Q3931" i="18" s="1"/>
  <c r="Q3803" i="18" a="1"/>
  <c r="Q3803" i="18" s="1"/>
  <c r="Q3739" i="18" a="1"/>
  <c r="Q3739" i="18" s="1"/>
  <c r="Q3675" i="18" a="1"/>
  <c r="Q3675" i="18" s="1"/>
  <c r="Q3611" i="18" a="1"/>
  <c r="Q3611" i="18" s="1"/>
  <c r="Q3547" i="18" a="1"/>
  <c r="Q3547" i="18" s="1"/>
  <c r="Q4227" i="18" a="1"/>
  <c r="Q4227" i="18" s="1"/>
  <c r="Q4163" i="18" a="1"/>
  <c r="Q4163" i="18" s="1"/>
  <c r="Q4099" i="18" a="1"/>
  <c r="Q4099" i="18" s="1"/>
  <c r="Q4035" i="18" a="1"/>
  <c r="Q4035" i="18" s="1"/>
  <c r="Q3907" i="18" a="1"/>
  <c r="Q3907" i="18" s="1"/>
  <c r="Q3779" i="18" a="1"/>
  <c r="Q3779" i="18" s="1"/>
  <c r="Q3715" i="18" a="1"/>
  <c r="Q3715" i="18" s="1"/>
  <c r="Q3651" i="18" a="1"/>
  <c r="Q3651" i="18" s="1"/>
  <c r="Q3587" i="18" a="1"/>
  <c r="Q3587" i="18" s="1"/>
  <c r="AV56" i="18"/>
  <c r="AW42" i="18"/>
  <c r="AV72" i="18"/>
  <c r="AV75" i="18"/>
  <c r="AW75" i="18" s="1"/>
  <c r="AV73" i="18"/>
  <c r="AV74" i="18"/>
  <c r="AW74" i="18" s="1"/>
  <c r="AV55" i="18"/>
  <c r="AV54" i="18"/>
  <c r="AW54" i="18" s="1"/>
  <c r="AV43" i="18"/>
  <c r="AW43" i="18" s="1"/>
  <c r="AO150" i="18" l="1"/>
  <c r="AO151" i="18"/>
  <c r="AX67" i="18"/>
  <c r="AX54" i="18"/>
  <c r="AX40" i="18"/>
  <c r="AX65" i="18"/>
  <c r="AX68" i="18"/>
  <c r="AX41" i="18"/>
  <c r="AX66" i="18"/>
  <c r="AW58" i="18"/>
  <c r="Q2850" i="18" a="1"/>
  <c r="Q2850" i="18" s="1"/>
  <c r="Q2786" i="18" a="1"/>
  <c r="Q2786" i="18" s="1"/>
  <c r="Q2658" i="18" a="1"/>
  <c r="Q2658" i="18" s="1"/>
  <c r="Q2594" i="18" a="1"/>
  <c r="Q2594" i="18" s="1"/>
  <c r="Q2530" i="18" a="1"/>
  <c r="Q2530" i="18" s="1"/>
  <c r="Q2466" i="18" a="1"/>
  <c r="Q2466" i="18" s="1"/>
  <c r="Q2402" i="18" a="1"/>
  <c r="Q2402" i="18" s="1"/>
  <c r="Q2338" i="18" a="1"/>
  <c r="Q2338" i="18" s="1"/>
  <c r="U2338" i="18" s="1"/>
  <c r="AE2338" i="18" s="1"/>
  <c r="Q2849" i="18" a="1"/>
  <c r="Q2849" i="18" s="1"/>
  <c r="Q2785" i="18" a="1"/>
  <c r="Q2785" i="18" s="1"/>
  <c r="Q2721" i="18" a="1"/>
  <c r="Q2721" i="18" s="1"/>
  <c r="Q2593" i="18" a="1"/>
  <c r="Q2593" i="18" s="1"/>
  <c r="Q2529" i="18" a="1"/>
  <c r="Q2529" i="18" s="1"/>
  <c r="Q2401" i="18" a="1"/>
  <c r="Q2401" i="18" s="1"/>
  <c r="Q2337" i="18" a="1"/>
  <c r="Q2337" i="18" s="1"/>
  <c r="U2337" i="18" s="1"/>
  <c r="AE2337" i="18" s="1"/>
  <c r="Q2209" i="18" a="1"/>
  <c r="Q2209" i="18" s="1"/>
  <c r="U2209" i="18" s="1"/>
  <c r="AE2209" i="18" s="1"/>
  <c r="Q2856" i="18" a="1"/>
  <c r="Q2856" i="18" s="1"/>
  <c r="Q2792" i="18" a="1"/>
  <c r="Q2792" i="18" s="1"/>
  <c r="Q2728" i="18" a="1"/>
  <c r="Q2728" i="18" s="1"/>
  <c r="U2728" i="18" s="1"/>
  <c r="AE2728" i="18" s="1"/>
  <c r="Q2664" i="18" a="1"/>
  <c r="Q2664" i="18" s="1"/>
  <c r="Q2600" i="18" a="1"/>
  <c r="Q2600" i="18" s="1"/>
  <c r="Q2536" i="18" a="1"/>
  <c r="Q2536" i="18" s="1"/>
  <c r="Q2344" i="18" a="1"/>
  <c r="Q2344" i="18" s="1"/>
  <c r="U2344" i="18" s="1"/>
  <c r="AE2344" i="18" s="1"/>
  <c r="Q2216" i="18" a="1"/>
  <c r="Q2216" i="18" s="1"/>
  <c r="U2216" i="18" s="1"/>
  <c r="AE2216" i="18" s="1"/>
  <c r="Q2890" i="18" a="1"/>
  <c r="Q2890" i="18" s="1"/>
  <c r="Q2698" i="18" a="1"/>
  <c r="Q2698" i="18" s="1"/>
  <c r="Q2570" i="18" a="1"/>
  <c r="Q2570" i="18" s="1"/>
  <c r="Q2506" i="18" a="1"/>
  <c r="Q2506" i="18" s="1"/>
  <c r="Q2442" i="18" a="1"/>
  <c r="Q2442" i="18" s="1"/>
  <c r="Q2378" i="18" a="1"/>
  <c r="Q2378" i="18" s="1"/>
  <c r="Q2250" i="18" a="1"/>
  <c r="Q2250" i="18" s="1"/>
  <c r="U2250" i="18" s="1"/>
  <c r="AE2250" i="18" s="1"/>
  <c r="Q2186" i="18" a="1"/>
  <c r="Q2186" i="18" s="1"/>
  <c r="U2186" i="18" s="1"/>
  <c r="AE2186" i="18" s="1"/>
  <c r="Q2889" i="18" a="1"/>
  <c r="Q2889" i="18" s="1"/>
  <c r="Q2825" i="18" a="1"/>
  <c r="Q2825" i="18" s="1"/>
  <c r="Q2761" i="18" a="1"/>
  <c r="Q2761" i="18" s="1"/>
  <c r="Q2697" i="18" a="1"/>
  <c r="Q2697" i="18" s="1"/>
  <c r="Q2633" i="18" a="1"/>
  <c r="Q2633" i="18" s="1"/>
  <c r="Q2569" i="18" a="1"/>
  <c r="Q2569" i="18" s="1"/>
  <c r="Q2505" i="18" a="1"/>
  <c r="Q2505" i="18" s="1"/>
  <c r="Q2441" i="18" a="1"/>
  <c r="Q2441" i="18" s="1"/>
  <c r="U2441" i="18" s="1"/>
  <c r="AE2441" i="18" s="1"/>
  <c r="Q2377" i="18" a="1"/>
  <c r="Q2377" i="18" s="1"/>
  <c r="Q2249" i="18" a="1"/>
  <c r="Q2249" i="18" s="1"/>
  <c r="Q2185" i="18" a="1"/>
  <c r="Q2185" i="18" s="1"/>
  <c r="Q2832" i="18" a="1"/>
  <c r="Q2832" i="18" s="1"/>
  <c r="Q2768" i="18" a="1"/>
  <c r="Q2768" i="18" s="1"/>
  <c r="U2768" i="18" s="1"/>
  <c r="AE2768" i="18" s="1"/>
  <c r="Q2640" i="18" a="1"/>
  <c r="Q2640" i="18" s="1"/>
  <c r="Q2576" i="18" a="1"/>
  <c r="Q2576" i="18" s="1"/>
  <c r="U2576" i="18" s="1"/>
  <c r="AE2576" i="18" s="1"/>
  <c r="Q2512" i="18" a="1"/>
  <c r="Q2512" i="18" s="1"/>
  <c r="U2512" i="18" s="1"/>
  <c r="AE2512" i="18" s="1"/>
  <c r="Q2448" i="18" a="1"/>
  <c r="Q2448" i="18" s="1"/>
  <c r="Q2384" i="18" a="1"/>
  <c r="Q2384" i="18" s="1"/>
  <c r="Q2256" i="18" a="1"/>
  <c r="Q2256" i="18" s="1"/>
  <c r="Q2192" i="18" a="1"/>
  <c r="Q2192" i="18" s="1"/>
  <c r="Q2866" i="18" a="1"/>
  <c r="Q2866" i="18" s="1"/>
  <c r="U2866" i="18" s="1"/>
  <c r="AE2866" i="18" s="1"/>
  <c r="Q2738" i="18" a="1"/>
  <c r="Q2738" i="18" s="1"/>
  <c r="Q2674" i="18" a="1"/>
  <c r="Q2674" i="18" s="1"/>
  <c r="U2674" i="18" s="1"/>
  <c r="AE2674" i="18" s="1"/>
  <c r="Q2354" i="18" a="1"/>
  <c r="Q2354" i="18" s="1"/>
  <c r="U2354" i="18" s="1"/>
  <c r="AE2354" i="18" s="1"/>
  <c r="Q2290" i="18" a="1"/>
  <c r="Q2290" i="18" s="1"/>
  <c r="Q2162" i="18" a="1"/>
  <c r="Q2162" i="18" s="1"/>
  <c r="Q2865" i="18" a="1"/>
  <c r="Q2865" i="18" s="1"/>
  <c r="Q2801" i="18" a="1"/>
  <c r="Q2801" i="18" s="1"/>
  <c r="Q2737" i="18" a="1"/>
  <c r="Q2737" i="18" s="1"/>
  <c r="Q2673" i="18" a="1"/>
  <c r="Q2673" i="18" s="1"/>
  <c r="Q2609" i="18" a="1"/>
  <c r="Q2609" i="18" s="1"/>
  <c r="U2609" i="18" s="1"/>
  <c r="AE2609" i="18" s="1"/>
  <c r="Q2545" i="18" a="1"/>
  <c r="Q2545" i="18" s="1"/>
  <c r="U2545" i="18" s="1"/>
  <c r="AE2545" i="18" s="1"/>
  <c r="Q2481" i="18" a="1"/>
  <c r="Q2481" i="18" s="1"/>
  <c r="Q2353" i="18" a="1"/>
  <c r="Q2353" i="18" s="1"/>
  <c r="Q2161" i="18" a="1"/>
  <c r="Q2161" i="18" s="1"/>
  <c r="Q2872" i="18" a="1"/>
  <c r="Q2872" i="18" s="1"/>
  <c r="Q2808" i="18" a="1"/>
  <c r="Q2808" i="18" s="1"/>
  <c r="U2808" i="18" s="1"/>
  <c r="AE2808" i="18" s="1"/>
  <c r="Q2744" i="18" a="1"/>
  <c r="Q2744" i="18" s="1"/>
  <c r="Q2616" i="18" a="1"/>
  <c r="Q2616" i="18" s="1"/>
  <c r="Q2552" i="18" a="1"/>
  <c r="Q2552" i="18" s="1"/>
  <c r="U2552" i="18" s="1"/>
  <c r="AE2552" i="18" s="1"/>
  <c r="Q2488" i="18" a="1"/>
  <c r="Q2488" i="18" s="1"/>
  <c r="Q2424" i="18" a="1"/>
  <c r="Q2424" i="18" s="1"/>
  <c r="Q2360" i="18" a="1"/>
  <c r="Q2360" i="18" s="1"/>
  <c r="U2360" i="18" s="1"/>
  <c r="AE2360" i="18" s="1"/>
  <c r="Q2168" i="18" a="1"/>
  <c r="Q2168" i="18" s="1"/>
  <c r="Q2714" i="18" a="1"/>
  <c r="Q2714" i="18" s="1"/>
  <c r="Q2650" i="18" a="1"/>
  <c r="Q2650" i="18" s="1"/>
  <c r="Q2586" i="18" a="1"/>
  <c r="Q2586" i="18" s="1"/>
  <c r="Q2522" i="18" a="1"/>
  <c r="Q2522" i="18" s="1"/>
  <c r="U2522" i="18" s="1"/>
  <c r="AE2522" i="18" s="1"/>
  <c r="Q2458" i="18" a="1"/>
  <c r="Q2458" i="18" s="1"/>
  <c r="Q2394" i="18" a="1"/>
  <c r="Q2394" i="18" s="1"/>
  <c r="Q2266" i="18" a="1"/>
  <c r="Q2266" i="18" s="1"/>
  <c r="Q2202" i="18" a="1"/>
  <c r="Q2202" i="18" s="1"/>
  <c r="Q2841" i="18" a="1"/>
  <c r="Q2841" i="18" s="1"/>
  <c r="U2841" i="18" s="1"/>
  <c r="AE2841" i="18" s="1"/>
  <c r="Q2713" i="18" a="1"/>
  <c r="Q2713" i="18" s="1"/>
  <c r="Q2649" i="18" a="1"/>
  <c r="Q2649" i="18" s="1"/>
  <c r="Q2585" i="18" a="1"/>
  <c r="Q2585" i="18" s="1"/>
  <c r="U2585" i="18" s="1"/>
  <c r="AE2585" i="18" s="1"/>
  <c r="Q2521" i="18" a="1"/>
  <c r="Q2521" i="18" s="1"/>
  <c r="Q2457" i="18" a="1"/>
  <c r="Q2457" i="18" s="1"/>
  <c r="Q2393" i="18" a="1"/>
  <c r="Q2393" i="18" s="1"/>
  <c r="Q2329" i="18" a="1"/>
  <c r="Q2329" i="18" s="1"/>
  <c r="Q2265" i="18" a="1"/>
  <c r="Q2265" i="18" s="1"/>
  <c r="Q2848" i="18" a="1"/>
  <c r="Q2848" i="18" s="1"/>
  <c r="Q2784" i="18" a="1"/>
  <c r="Q2784" i="18" s="1"/>
  <c r="U2784" i="18" s="1"/>
  <c r="AE2784" i="18" s="1"/>
  <c r="Q2720" i="18" a="1"/>
  <c r="Q2720" i="18" s="1"/>
  <c r="U2720" i="18" s="1"/>
  <c r="AE2720" i="18" s="1"/>
  <c r="Q2656" i="18" a="1"/>
  <c r="Q2656" i="18" s="1"/>
  <c r="Q2592" i="18" a="1"/>
  <c r="Q2592" i="18" s="1"/>
  <c r="Q2528" i="18" a="1"/>
  <c r="Q2528" i="18" s="1"/>
  <c r="Q2464" i="18" a="1"/>
  <c r="Q2464" i="18" s="1"/>
  <c r="Q2400" i="18" a="1"/>
  <c r="Q2400" i="18" s="1"/>
  <c r="U2400" i="18" s="1"/>
  <c r="AE2400" i="18" s="1"/>
  <c r="Q2208" i="18" a="1"/>
  <c r="Q2208" i="18" s="1"/>
  <c r="Q2882" i="18" a="1"/>
  <c r="Q2882" i="18" s="1"/>
  <c r="Q2818" i="18" a="1"/>
  <c r="Q2818" i="18" s="1"/>
  <c r="U2818" i="18" s="1"/>
  <c r="AE2818" i="18" s="1"/>
  <c r="Q2562" i="18" a="1"/>
  <c r="Q2562" i="18" s="1"/>
  <c r="Q2498" i="18" a="1"/>
  <c r="Q2498" i="18" s="1"/>
  <c r="Q2434" i="18" a="1"/>
  <c r="Q2434" i="18" s="1"/>
  <c r="U2434" i="18" s="1"/>
  <c r="AE2434" i="18" s="1"/>
  <c r="Q2306" i="18" a="1"/>
  <c r="Q2306" i="18" s="1"/>
  <c r="Q2178" i="18" a="1"/>
  <c r="Q2178" i="18" s="1"/>
  <c r="U2178" i="18" s="1"/>
  <c r="AE2178" i="18" s="1"/>
  <c r="Q2881" i="18" a="1"/>
  <c r="Q2881" i="18" s="1"/>
  <c r="Q2817" i="18" a="1"/>
  <c r="Q2817" i="18" s="1"/>
  <c r="Q2753" i="18" a="1"/>
  <c r="Q2753" i="18" s="1"/>
  <c r="U2753" i="18" s="1"/>
  <c r="AE2753" i="18" s="1"/>
  <c r="Q2625" i="18" a="1"/>
  <c r="Q2625" i="18" s="1"/>
  <c r="U2625" i="18" s="1"/>
  <c r="AE2625" i="18" s="1"/>
  <c r="Q2561" i="18" a="1"/>
  <c r="Q2561" i="18" s="1"/>
  <c r="Q2369" i="18" a="1"/>
  <c r="Q2369" i="18" s="1"/>
  <c r="U2369" i="18" s="1"/>
  <c r="Q2305" i="18" a="1"/>
  <c r="Q2305" i="18" s="1"/>
  <c r="Q2241" i="18" a="1"/>
  <c r="Q2241" i="18" s="1"/>
  <c r="U2241" i="18" s="1"/>
  <c r="AE2241" i="18" s="1"/>
  <c r="Q2888" i="18" a="1"/>
  <c r="Q2888" i="18" s="1"/>
  <c r="Q2824" i="18" a="1"/>
  <c r="Q2824" i="18" s="1"/>
  <c r="U2824" i="18" s="1"/>
  <c r="AE2824" i="18" s="1"/>
  <c r="Q2760" i="18" a="1"/>
  <c r="Q2760" i="18" s="1"/>
  <c r="Q2632" i="18" a="1"/>
  <c r="Q2632" i="18" s="1"/>
  <c r="Q2568" i="18" a="1"/>
  <c r="Q2568" i="18" s="1"/>
  <c r="Q2504" i="18" a="1"/>
  <c r="Q2504" i="18" s="1"/>
  <c r="Q2440" i="18" a="1"/>
  <c r="Q2440" i="18" s="1"/>
  <c r="Q2376" i="18" a="1"/>
  <c r="Q2376" i="18" s="1"/>
  <c r="U2376" i="18" s="1"/>
  <c r="AE2376" i="18" s="1"/>
  <c r="Q2248" i="18" a="1"/>
  <c r="Q2248" i="18" s="1"/>
  <c r="Q2858" i="18" a="1"/>
  <c r="Q2858" i="18" s="1"/>
  <c r="U2858" i="18" s="1"/>
  <c r="AE2858" i="18" s="1"/>
  <c r="Q2794" i="18" a="1"/>
  <c r="Q2794" i="18" s="1"/>
  <c r="U2794" i="18" s="1"/>
  <c r="AE2794" i="18" s="1"/>
  <c r="Q2730" i="18" a="1"/>
  <c r="Q2730" i="18" s="1"/>
  <c r="U2730" i="18" s="1"/>
  <c r="AE2730" i="18" s="1"/>
  <c r="Q2602" i="18" a="1"/>
  <c r="Q2602" i="18" s="1"/>
  <c r="Q2538" i="18" a="1"/>
  <c r="Q2538" i="18" s="1"/>
  <c r="Q2410" i="18" a="1"/>
  <c r="Q2410" i="18" s="1"/>
  <c r="Q2346" i="18" a="1"/>
  <c r="Q2346" i="18" s="1"/>
  <c r="U2346" i="18" s="1"/>
  <c r="AE2346" i="18" s="1"/>
  <c r="Q2282" i="18" a="1"/>
  <c r="Q2282" i="18" s="1"/>
  <c r="Q2154" i="18" a="1"/>
  <c r="Q2154" i="18" s="1"/>
  <c r="Q2857" i="18" a="1"/>
  <c r="Q2857" i="18" s="1"/>
  <c r="U2857" i="18" s="1"/>
  <c r="AE2857" i="18" s="1"/>
  <c r="Q2793" i="18" a="1"/>
  <c r="Q2793" i="18" s="1"/>
  <c r="Q2729" i="18" a="1"/>
  <c r="Q2729" i="18" s="1"/>
  <c r="Q2665" i="18" a="1"/>
  <c r="Q2665" i="18" s="1"/>
  <c r="Q2601" i="18" a="1"/>
  <c r="Q2601" i="18" s="1"/>
  <c r="Q2537" i="18" a="1"/>
  <c r="Q2537" i="18" s="1"/>
  <c r="U2537" i="18" s="1"/>
  <c r="AE2537" i="18" s="1"/>
  <c r="Q2473" i="18" a="1"/>
  <c r="Q2473" i="18" s="1"/>
  <c r="Q2409" i="18" a="1"/>
  <c r="Q2409" i="18" s="1"/>
  <c r="U2409" i="18" s="1"/>
  <c r="AE2409" i="18" s="1"/>
  <c r="Q2345" i="18" a="1"/>
  <c r="Q2345" i="18" s="1"/>
  <c r="U2345" i="18" s="1"/>
  <c r="AE2345" i="18" s="1"/>
  <c r="Q2281" i="18" a="1"/>
  <c r="Q2281" i="18" s="1"/>
  <c r="Q2217" i="18" a="1"/>
  <c r="Q2217" i="18" s="1"/>
  <c r="Q2736" i="18" a="1"/>
  <c r="Q2736" i="18" s="1"/>
  <c r="Q2672" i="18" a="1"/>
  <c r="Q2672" i="18" s="1"/>
  <c r="Q2608" i="18" a="1"/>
  <c r="Q2608" i="18" s="1"/>
  <c r="Q2544" i="18" a="1"/>
  <c r="Q2544" i="18" s="1"/>
  <c r="U2544" i="18" s="1"/>
  <c r="AE2544" i="18" s="1"/>
  <c r="Q2416" i="18" a="1"/>
  <c r="Q2416" i="18" s="1"/>
  <c r="U2416" i="18" s="1"/>
  <c r="AE2416" i="18" s="1"/>
  <c r="Q2352" i="18" a="1"/>
  <c r="Q2352" i="18" s="1"/>
  <c r="U2352" i="18" s="1"/>
  <c r="AE2352" i="18" s="1"/>
  <c r="Q2770" i="18" a="1"/>
  <c r="Q2770" i="18" s="1"/>
  <c r="Q2706" i="18" a="1"/>
  <c r="Q2706" i="18" s="1"/>
  <c r="Q2642" i="18" a="1"/>
  <c r="Q2642" i="18" s="1"/>
  <c r="Q2578" i="18" a="1"/>
  <c r="Q2578" i="18" s="1"/>
  <c r="Q2514" i="18" a="1"/>
  <c r="Q2514" i="18" s="1"/>
  <c r="U2514" i="18" s="1"/>
  <c r="AE2514" i="18" s="1"/>
  <c r="Q2450" i="18" a="1"/>
  <c r="Q2450" i="18" s="1"/>
  <c r="Q2386" i="18" a="1"/>
  <c r="Q2386" i="18" s="1"/>
  <c r="U2386" i="18" s="1"/>
  <c r="AE2386" i="18" s="1"/>
  <c r="Q2322" i="18" a="1"/>
  <c r="Q2322" i="18" s="1"/>
  <c r="U2322" i="18" s="1"/>
  <c r="AE2322" i="18" s="1"/>
  <c r="Q2258" i="18" a="1"/>
  <c r="Q2258" i="18" s="1"/>
  <c r="Q2194" i="18" a="1"/>
  <c r="Q2194" i="18" s="1"/>
  <c r="Q2833" i="18" a="1"/>
  <c r="Q2833" i="18" s="1"/>
  <c r="U2833" i="18" s="1"/>
  <c r="AE2833" i="18" s="1"/>
  <c r="Q2705" i="18" a="1"/>
  <c r="Q2705" i="18" s="1"/>
  <c r="Q2641" i="18" a="1"/>
  <c r="Q2641" i="18" s="1"/>
  <c r="U2641" i="18" s="1"/>
  <c r="AE2641" i="18" s="1"/>
  <c r="Q2577" i="18" a="1"/>
  <c r="Q2577" i="18" s="1"/>
  <c r="Q2513" i="18" a="1"/>
  <c r="Q2513" i="18" s="1"/>
  <c r="U2513" i="18" s="1"/>
  <c r="AE2513" i="18" s="1"/>
  <c r="Q2449" i="18" a="1"/>
  <c r="Q2449" i="18" s="1"/>
  <c r="U2449" i="18" s="1"/>
  <c r="AE2449" i="18" s="1"/>
  <c r="Q2385" i="18" a="1"/>
  <c r="Q2385" i="18" s="1"/>
  <c r="Q2321" i="18" a="1"/>
  <c r="Q2321" i="18" s="1"/>
  <c r="Q2257" i="18" a="1"/>
  <c r="Q2257" i="18" s="1"/>
  <c r="Q2193" i="18" a="1"/>
  <c r="Q2193" i="18" s="1"/>
  <c r="Q2840" i="18" a="1"/>
  <c r="Q2840" i="18" s="1"/>
  <c r="Q2776" i="18" a="1"/>
  <c r="Q2776" i="18" s="1"/>
  <c r="Q2712" i="18" a="1"/>
  <c r="Q2712" i="18" s="1"/>
  <c r="U2712" i="18" s="1"/>
  <c r="AE2712" i="18" s="1"/>
  <c r="Q2584" i="18" a="1"/>
  <c r="Q2584" i="18" s="1"/>
  <c r="U2584" i="18" s="1"/>
  <c r="AE2584" i="18" s="1"/>
  <c r="Q2520" i="18" a="1"/>
  <c r="Q2520" i="18" s="1"/>
  <c r="U2520" i="18" s="1"/>
  <c r="AE2520" i="18" s="1"/>
  <c r="Q2456" i="18" a="1"/>
  <c r="Q2456" i="18" s="1"/>
  <c r="Q2392" i="18" a="1"/>
  <c r="Q2392" i="18" s="1"/>
  <c r="Q2328" i="18" a="1"/>
  <c r="Q2328" i="18" s="1"/>
  <c r="Q2264" i="18" a="1"/>
  <c r="Q2264" i="18" s="1"/>
  <c r="Q2810" i="18" a="1"/>
  <c r="Q2810" i="18" s="1"/>
  <c r="Q2746" i="18" a="1"/>
  <c r="Q2746" i="18" s="1"/>
  <c r="U2746" i="18" s="1"/>
  <c r="AE2746" i="18" s="1"/>
  <c r="Q2682" i="18" a="1"/>
  <c r="Q2682" i="18" s="1"/>
  <c r="U2682" i="18" s="1"/>
  <c r="AE2682" i="18" s="1"/>
  <c r="Q2618" i="18" a="1"/>
  <c r="Q2618" i="18" s="1"/>
  <c r="Q2554" i="18" a="1"/>
  <c r="Q2554" i="18" s="1"/>
  <c r="Q2490" i="18" a="1"/>
  <c r="Q2490" i="18" s="1"/>
  <c r="Q2426" i="18" a="1"/>
  <c r="Q2426" i="18" s="1"/>
  <c r="Q2362" i="18" a="1"/>
  <c r="Q2362" i="18" s="1"/>
  <c r="Q2298" i="18" a="1"/>
  <c r="Q2298" i="18" s="1"/>
  <c r="Q2234" i="18" a="1"/>
  <c r="Q2234" i="18" s="1"/>
  <c r="U2234" i="18" s="1"/>
  <c r="AE2234" i="18" s="1"/>
  <c r="Q2170" i="18" a="1"/>
  <c r="Q2170" i="18" s="1"/>
  <c r="U2170" i="18" s="1"/>
  <c r="AE2170" i="18" s="1"/>
  <c r="Q2873" i="18" a="1"/>
  <c r="Q2873" i="18" s="1"/>
  <c r="Q2745" i="18" a="1"/>
  <c r="Q2745" i="18" s="1"/>
  <c r="Q2681" i="18" a="1"/>
  <c r="Q2681" i="18" s="1"/>
  <c r="Q2553" i="18" a="1"/>
  <c r="Q2553" i="18" s="1"/>
  <c r="Q2489" i="18" a="1"/>
  <c r="Q2489" i="18" s="1"/>
  <c r="Q2297" i="18" a="1"/>
  <c r="Q2297" i="18" s="1"/>
  <c r="Q2233" i="18" a="1"/>
  <c r="Q2233" i="18" s="1"/>
  <c r="U2233" i="18" s="1"/>
  <c r="AE2233" i="18" s="1"/>
  <c r="Q2169" i="18" a="1"/>
  <c r="Q2169" i="18" s="1"/>
  <c r="U2169" i="18" s="1"/>
  <c r="AE2169" i="18" s="1"/>
  <c r="Q2880" i="18" a="1"/>
  <c r="Q2880" i="18" s="1"/>
  <c r="U2880" i="18" s="1"/>
  <c r="AE2880" i="18" s="1"/>
  <c r="Q2816" i="18" a="1"/>
  <c r="Q2816" i="18" s="1"/>
  <c r="Q2688" i="18" a="1"/>
  <c r="Q2688" i="18" s="1"/>
  <c r="Q2624" i="18" a="1"/>
  <c r="Q2624" i="18" s="1"/>
  <c r="Q2560" i="18" a="1"/>
  <c r="Q2560" i="18" s="1"/>
  <c r="Q2432" i="18" a="1"/>
  <c r="Q2432" i="18" s="1"/>
  <c r="Q2304" i="18" a="1"/>
  <c r="Q2304" i="18" s="1"/>
  <c r="U2304" i="18" s="1"/>
  <c r="AE2304" i="18" s="1"/>
  <c r="Q2240" i="18" a="1"/>
  <c r="Q2240" i="18" s="1"/>
  <c r="U2240" i="18" s="1"/>
  <c r="AE2240" i="18" s="1"/>
  <c r="Q2879" i="18" a="1"/>
  <c r="Q2879" i="18" s="1"/>
  <c r="Q2687" i="18" a="1"/>
  <c r="Q2687" i="18" s="1"/>
  <c r="Q2623" i="18" a="1"/>
  <c r="Q2623" i="18" s="1"/>
  <c r="Q2559" i="18" a="1"/>
  <c r="Q2559" i="18" s="1"/>
  <c r="U2559" i="18" s="1"/>
  <c r="AE2559" i="18" s="1"/>
  <c r="Q2495" i="18" a="1"/>
  <c r="Q2495" i="18" s="1"/>
  <c r="Q2431" i="18" a="1"/>
  <c r="Q2431" i="18" s="1"/>
  <c r="Q2303" i="18" a="1"/>
  <c r="Q2303" i="18" s="1"/>
  <c r="U2303" i="18" s="1"/>
  <c r="AE2303" i="18" s="1"/>
  <c r="Q2239" i="18" a="1"/>
  <c r="Q2239" i="18" s="1"/>
  <c r="U2239" i="18" s="1"/>
  <c r="AE2239" i="18" s="1"/>
  <c r="Q2558" i="18" a="1"/>
  <c r="Q2558" i="18" s="1"/>
  <c r="Q2494" i="18" a="1"/>
  <c r="Q2494" i="18" s="1"/>
  <c r="Q2430" i="18" a="1"/>
  <c r="Q2430" i="18" s="1"/>
  <c r="Q2366" i="18" a="1"/>
  <c r="Q2366" i="18" s="1"/>
  <c r="Q2302" i="18" a="1"/>
  <c r="Q2302" i="18" s="1"/>
  <c r="Q2174" i="18" a="1"/>
  <c r="Q2174" i="18" s="1"/>
  <c r="Q2781" i="18" a="1"/>
  <c r="Q2781" i="18" s="1"/>
  <c r="U2781" i="18" s="1"/>
  <c r="AE2781" i="18" s="1"/>
  <c r="Q2717" i="18" a="1"/>
  <c r="Q2717" i="18" s="1"/>
  <c r="U2717" i="18" s="1"/>
  <c r="AE2717" i="18" s="1"/>
  <c r="Q2653" i="18" a="1"/>
  <c r="Q2653" i="18" s="1"/>
  <c r="U2653" i="18" s="1"/>
  <c r="AE2653" i="18" s="1"/>
  <c r="Q2589" i="18" a="1"/>
  <c r="Q2589" i="18" s="1"/>
  <c r="Q2525" i="18" a="1"/>
  <c r="Q2525" i="18" s="1"/>
  <c r="U2525" i="18" s="1"/>
  <c r="AE2525" i="18" s="1"/>
  <c r="Q2461" i="18" a="1"/>
  <c r="Q2461" i="18" s="1"/>
  <c r="Q2397" i="18" a="1"/>
  <c r="Q2397" i="18" s="1"/>
  <c r="Q2860" i="18" a="1"/>
  <c r="Q2860" i="18" s="1"/>
  <c r="Q2796" i="18" a="1"/>
  <c r="Q2796" i="18" s="1"/>
  <c r="U2796" i="18" s="1"/>
  <c r="AE2796" i="18" s="1"/>
  <c r="Q2732" i="18" a="1"/>
  <c r="Q2732" i="18" s="1"/>
  <c r="U2732" i="18" s="1"/>
  <c r="AE2732" i="18" s="1"/>
  <c r="Q2668" i="18" a="1"/>
  <c r="Q2668" i="18" s="1"/>
  <c r="Q2604" i="18" a="1"/>
  <c r="Q2604" i="18" s="1"/>
  <c r="Q2540" i="18" a="1"/>
  <c r="Q2540" i="18" s="1"/>
  <c r="Q2476" i="18" a="1"/>
  <c r="Q2476" i="18" s="1"/>
  <c r="U2476" i="18" s="1"/>
  <c r="AE2476" i="18" s="1"/>
  <c r="Q2284" i="18" a="1"/>
  <c r="Q2284" i="18" s="1"/>
  <c r="U2284" i="18" s="1"/>
  <c r="AE2284" i="18" s="1"/>
  <c r="Q2855" i="18" a="1"/>
  <c r="Q2855" i="18" s="1"/>
  <c r="Q2791" i="18" a="1"/>
  <c r="Q2791" i="18" s="1"/>
  <c r="U2791" i="18" s="1"/>
  <c r="AE2791" i="18" s="1"/>
  <c r="Q2663" i="18" a="1"/>
  <c r="Q2663" i="18" s="1"/>
  <c r="U2663" i="18" s="1"/>
  <c r="AE2663" i="18" s="1"/>
  <c r="Q2599" i="18" a="1"/>
  <c r="Q2599" i="18" s="1"/>
  <c r="U2599" i="18" s="1"/>
  <c r="AE2599" i="18" s="1"/>
  <c r="Q2535" i="18" a="1"/>
  <c r="Q2535" i="18" s="1"/>
  <c r="Q2407" i="18" a="1"/>
  <c r="Q2407" i="18" s="1"/>
  <c r="Q2279" i="18" a="1"/>
  <c r="Q2279" i="18" s="1"/>
  <c r="Q2854" i="18" a="1"/>
  <c r="Q2854" i="18" s="1"/>
  <c r="Q2726" i="18" a="1"/>
  <c r="Q2726" i="18" s="1"/>
  <c r="Q2662" i="18" a="1"/>
  <c r="Q2662" i="18" s="1"/>
  <c r="U2662" i="18" s="1"/>
  <c r="AE2662" i="18" s="1"/>
  <c r="Q2598" i="18" a="1"/>
  <c r="Q2598" i="18" s="1"/>
  <c r="U2598" i="18" s="1"/>
  <c r="AE2598" i="18" s="1"/>
  <c r="Q2534" i="18" a="1"/>
  <c r="Q2534" i="18" s="1"/>
  <c r="Q2470" i="18" a="1"/>
  <c r="Q2470" i="18" s="1"/>
  <c r="Q2406" i="18" a="1"/>
  <c r="Q2406" i="18" s="1"/>
  <c r="Q2342" i="18" a="1"/>
  <c r="Q2342" i="18" s="1"/>
  <c r="U2342" i="18" s="1"/>
  <c r="AE2342" i="18" s="1"/>
  <c r="Q2214" i="18" a="1"/>
  <c r="Q2214" i="18" s="1"/>
  <c r="Q2885" i="18" a="1"/>
  <c r="Q2885" i="18" s="1"/>
  <c r="U2885" i="18" s="1"/>
  <c r="AE2885" i="18" s="1"/>
  <c r="Q2821" i="18" a="1"/>
  <c r="Q2821" i="18" s="1"/>
  <c r="U2821" i="18" s="1"/>
  <c r="AE2821" i="18" s="1"/>
  <c r="Q2757" i="18" a="1"/>
  <c r="Q2757" i="18" s="1"/>
  <c r="Q2629" i="18" a="1"/>
  <c r="Q2629" i="18" s="1"/>
  <c r="Q2565" i="18" a="1"/>
  <c r="Q2565" i="18" s="1"/>
  <c r="Q2501" i="18" a="1"/>
  <c r="Q2501" i="18" s="1"/>
  <c r="Q2437" i="18" a="1"/>
  <c r="Q2437" i="18" s="1"/>
  <c r="Q2373" i="18" a="1"/>
  <c r="Q2373" i="18" s="1"/>
  <c r="Q2309" i="18" a="1"/>
  <c r="Q2309" i="18" s="1"/>
  <c r="U2309" i="18" s="1"/>
  <c r="AE2309" i="18" s="1"/>
  <c r="Q2245" i="18" a="1"/>
  <c r="Q2245" i="18" s="1"/>
  <c r="U2245" i="18" s="1"/>
  <c r="AE2245" i="18" s="1"/>
  <c r="Q2836" i="18" a="1"/>
  <c r="Q2836" i="18" s="1"/>
  <c r="U2836" i="18" s="1"/>
  <c r="AE2836" i="18" s="1"/>
  <c r="Q2772" i="18" a="1"/>
  <c r="Q2772" i="18" s="1"/>
  <c r="Q2708" i="18" a="1"/>
  <c r="Q2708" i="18" s="1"/>
  <c r="Q2644" i="18" a="1"/>
  <c r="Q2644" i="18" s="1"/>
  <c r="Q2580" i="18" a="1"/>
  <c r="Q2580" i="18" s="1"/>
  <c r="Q2516" i="18" a="1"/>
  <c r="Q2516" i="18" s="1"/>
  <c r="U2516" i="18" s="1"/>
  <c r="AE2516" i="18" s="1"/>
  <c r="Q2452" i="18" a="1"/>
  <c r="Q2452" i="18" s="1"/>
  <c r="Q2388" i="18" a="1"/>
  <c r="Q2388" i="18" s="1"/>
  <c r="U2388" i="18" s="1"/>
  <c r="AE2388" i="18" s="1"/>
  <c r="Q2324" i="18" a="1"/>
  <c r="Q2324" i="18" s="1"/>
  <c r="U2324" i="18" s="1"/>
  <c r="AE2324" i="18" s="1"/>
  <c r="Q2639" i="18" a="1"/>
  <c r="Q2639" i="18" s="1"/>
  <c r="Q2511" i="18" a="1"/>
  <c r="Q2511" i="18" s="1"/>
  <c r="Q2447" i="18" a="1"/>
  <c r="Q2447" i="18" s="1"/>
  <c r="U2447" i="18" s="1"/>
  <c r="AE2447" i="18" s="1"/>
  <c r="Q2383" i="18" a="1"/>
  <c r="Q2383" i="18" s="1"/>
  <c r="Q2255" i="18" a="1"/>
  <c r="Q2255" i="18" s="1"/>
  <c r="Q2830" i="18" a="1"/>
  <c r="Q2830" i="18" s="1"/>
  <c r="Q2702" i="18" a="1"/>
  <c r="Q2702" i="18" s="1"/>
  <c r="U2702" i="18" s="1"/>
  <c r="AE2702" i="18" s="1"/>
  <c r="Q2638" i="18" a="1"/>
  <c r="Q2638" i="18" s="1"/>
  <c r="U2638" i="18" s="1"/>
  <c r="AE2638" i="18" s="1"/>
  <c r="Q2574" i="18" a="1"/>
  <c r="Q2574" i="18" s="1"/>
  <c r="Q2510" i="18" a="1"/>
  <c r="Q2510" i="18" s="1"/>
  <c r="Q2446" i="18" a="1"/>
  <c r="Q2446" i="18" s="1"/>
  <c r="Q2382" i="18" a="1"/>
  <c r="Q2382" i="18" s="1"/>
  <c r="U2382" i="18" s="1"/>
  <c r="AE2382" i="18" s="1"/>
  <c r="Q2318" i="18" a="1"/>
  <c r="Q2318" i="18" s="1"/>
  <c r="Q2254" i="18" a="1"/>
  <c r="Q2254" i="18" s="1"/>
  <c r="Q2190" i="18" a="1"/>
  <c r="Q2190" i="18" s="1"/>
  <c r="U2190" i="18" s="1"/>
  <c r="AE2190" i="18" s="1"/>
  <c r="Q2861" i="18" a="1"/>
  <c r="Q2861" i="18" s="1"/>
  <c r="U2861" i="18" s="1"/>
  <c r="AE2861" i="18" s="1"/>
  <c r="Q2797" i="18" a="1"/>
  <c r="Q2797" i="18" s="1"/>
  <c r="U2797" i="18" s="1"/>
  <c r="AE2797" i="18" s="1"/>
  <c r="Q2733" i="18" a="1"/>
  <c r="Q2733" i="18" s="1"/>
  <c r="Q2669" i="18" a="1"/>
  <c r="Q2669" i="18" s="1"/>
  <c r="Q2605" i="18" a="1"/>
  <c r="Q2605" i="18" s="1"/>
  <c r="Q2541" i="18" a="1"/>
  <c r="Q2541" i="18" s="1"/>
  <c r="Q2477" i="18" a="1"/>
  <c r="Q2477" i="18" s="1"/>
  <c r="Q2349" i="18" a="1"/>
  <c r="Q2349" i="18" s="1"/>
  <c r="U2349" i="18" s="1"/>
  <c r="AE2349" i="18" s="1"/>
  <c r="Q2285" i="18" a="1"/>
  <c r="Q2285" i="18" s="1"/>
  <c r="U2285" i="18" s="1"/>
  <c r="AE2285" i="18" s="1"/>
  <c r="Q2876" i="18" a="1"/>
  <c r="Q2876" i="18" s="1"/>
  <c r="Q2748" i="18" a="1"/>
  <c r="Q2748" i="18" s="1"/>
  <c r="Q2684" i="18" a="1"/>
  <c r="Q2684" i="18" s="1"/>
  <c r="Q2620" i="18" a="1"/>
  <c r="Q2620" i="18" s="1"/>
  <c r="Q2556" i="18" a="1"/>
  <c r="Q2556" i="18" s="1"/>
  <c r="Q2300" i="18" a="1"/>
  <c r="Q2300" i="18" s="1"/>
  <c r="Q2871" i="18" a="1"/>
  <c r="Q2871" i="18" s="1"/>
  <c r="U2871" i="18" s="1"/>
  <c r="AE2871" i="18" s="1"/>
  <c r="Q2743" i="18" a="1"/>
  <c r="Q2743" i="18" s="1"/>
  <c r="U2743" i="18" s="1"/>
  <c r="AE2743" i="18" s="1"/>
  <c r="Q2679" i="18" a="1"/>
  <c r="Q2679" i="18" s="1"/>
  <c r="U2679" i="18" s="1"/>
  <c r="AE2679" i="18" s="1"/>
  <c r="Q2615" i="18" a="1"/>
  <c r="Q2615" i="18" s="1"/>
  <c r="Q2551" i="18" a="1"/>
  <c r="Q2551" i="18" s="1"/>
  <c r="Q2487" i="18" a="1"/>
  <c r="Q2487" i="18" s="1"/>
  <c r="Q2423" i="18" a="1"/>
  <c r="Q2423" i="18" s="1"/>
  <c r="Q2359" i="18" a="1"/>
  <c r="Q2359" i="18" s="1"/>
  <c r="Q2295" i="18" a="1"/>
  <c r="Q2295" i="18" s="1"/>
  <c r="U2295" i="18" s="1"/>
  <c r="AE2295" i="18" s="1"/>
  <c r="Q2167" i="18" a="1"/>
  <c r="Q2167" i="18" s="1"/>
  <c r="U2167" i="18" s="1"/>
  <c r="AE2167" i="18" s="1"/>
  <c r="Q2870" i="18" a="1"/>
  <c r="Q2870" i="18" s="1"/>
  <c r="Q2806" i="18" a="1"/>
  <c r="Q2806" i="18" s="1"/>
  <c r="Q2742" i="18" a="1"/>
  <c r="Q2742" i="18" s="1"/>
  <c r="Q2678" i="18" a="1"/>
  <c r="Q2678" i="18" s="1"/>
  <c r="Q2614" i="18" a="1"/>
  <c r="Q2614" i="18" s="1"/>
  <c r="Q2550" i="18" a="1"/>
  <c r="Q2550" i="18" s="1"/>
  <c r="U2550" i="18" s="1"/>
  <c r="AE2550" i="18" s="1"/>
  <c r="Q2486" i="18" a="1"/>
  <c r="Q2486" i="18" s="1"/>
  <c r="Q2422" i="18" a="1"/>
  <c r="Q2422" i="18" s="1"/>
  <c r="U2422" i="18" s="1"/>
  <c r="AE2422" i="18" s="1"/>
  <c r="Q2358" i="18" a="1"/>
  <c r="Q2358" i="18" s="1"/>
  <c r="Q2294" i="18" a="1"/>
  <c r="Q2294" i="18" s="1"/>
  <c r="Q2166" i="18" a="1"/>
  <c r="Q2166" i="18" s="1"/>
  <c r="Q2837" i="18" a="1"/>
  <c r="Q2837" i="18" s="1"/>
  <c r="Q2773" i="18" a="1"/>
  <c r="Q2773" i="18" s="1"/>
  <c r="Q2709" i="18" a="1"/>
  <c r="Q2709" i="18" s="1"/>
  <c r="Q2645" i="18" a="1"/>
  <c r="Q2645" i="18" s="1"/>
  <c r="U2645" i="18" s="1"/>
  <c r="AE2645" i="18" s="1"/>
  <c r="Q2581" i="18" a="1"/>
  <c r="Q2581" i="18" s="1"/>
  <c r="Q2517" i="18" a="1"/>
  <c r="Q2517" i="18" s="1"/>
  <c r="Q2389" i="18" a="1"/>
  <c r="Q2389" i="18" s="1"/>
  <c r="Q2261" i="18" a="1"/>
  <c r="Q2261" i="18" s="1"/>
  <c r="Q2197" i="18" a="1"/>
  <c r="Q2197" i="18" s="1"/>
  <c r="Q2852" i="18" a="1"/>
  <c r="Q2852" i="18" s="1"/>
  <c r="Q2788" i="18" a="1"/>
  <c r="Q2788" i="18" s="1"/>
  <c r="Q2660" i="18" a="1"/>
  <c r="Q2660" i="18" s="1"/>
  <c r="U2660" i="18" s="1"/>
  <c r="AE2660" i="18" s="1"/>
  <c r="Q2596" i="18" a="1"/>
  <c r="Q2596" i="18" s="1"/>
  <c r="U2596" i="18" s="1"/>
  <c r="AE2596" i="18" s="1"/>
  <c r="Q2532" i="18" a="1"/>
  <c r="Q2532" i="18" s="1"/>
  <c r="Q2404" i="18" a="1"/>
  <c r="Q2404" i="18" s="1"/>
  <c r="Q2847" i="18" a="1"/>
  <c r="Q2847" i="18" s="1"/>
  <c r="Q2719" i="18" a="1"/>
  <c r="Q2719" i="18" s="1"/>
  <c r="Q2655" i="18" a="1"/>
  <c r="Q2655" i="18" s="1"/>
  <c r="Q2591" i="18" a="1"/>
  <c r="Q2591" i="18" s="1"/>
  <c r="Q2527" i="18" a="1"/>
  <c r="Q2527" i="18" s="1"/>
  <c r="U2527" i="18" s="1"/>
  <c r="AE2527" i="18" s="1"/>
  <c r="Q2463" i="18" a="1"/>
  <c r="Q2463" i="18" s="1"/>
  <c r="U2463" i="18" s="1"/>
  <c r="AE2463" i="18" s="1"/>
  <c r="Q2399" i="18" a="1"/>
  <c r="Q2399" i="18" s="1"/>
  <c r="U2399" i="18" s="1"/>
  <c r="AE2399" i="18" s="1"/>
  <c r="Q2335" i="18" a="1"/>
  <c r="Q2335" i="18" s="1"/>
  <c r="Q2846" i="18" a="1"/>
  <c r="Q2846" i="18" s="1"/>
  <c r="Q2718" i="18" a="1"/>
  <c r="Q2718" i="18" s="1"/>
  <c r="Q2590" i="18" a="1"/>
  <c r="Q2590" i="18" s="1"/>
  <c r="Q2526" i="18" a="1"/>
  <c r="Q2526" i="18" s="1"/>
  <c r="Q2398" i="18" a="1"/>
  <c r="Q2398" i="18" s="1"/>
  <c r="U2398" i="18" s="1"/>
  <c r="AE2398" i="18" s="1"/>
  <c r="Q2334" i="18" a="1"/>
  <c r="Q2334" i="18" s="1"/>
  <c r="U2334" i="18" s="1"/>
  <c r="AE2334" i="18" s="1"/>
  <c r="Q2206" i="18" a="1"/>
  <c r="Q2206" i="18" s="1"/>
  <c r="Q2877" i="18" a="1"/>
  <c r="Q2877" i="18" s="1"/>
  <c r="Q2813" i="18" a="1"/>
  <c r="Q2813" i="18" s="1"/>
  <c r="Q2749" i="18" a="1"/>
  <c r="Q2749" i="18" s="1"/>
  <c r="Q2685" i="18" a="1"/>
  <c r="Q2685" i="18" s="1"/>
  <c r="Q2557" i="18" a="1"/>
  <c r="Q2557" i="18" s="1"/>
  <c r="Q2429" i="18" a="1"/>
  <c r="Q2429" i="18" s="1"/>
  <c r="U2429" i="18" s="1"/>
  <c r="AE2429" i="18" s="1"/>
  <c r="Q2365" i="18" a="1"/>
  <c r="Q2365" i="18" s="1"/>
  <c r="Q2237" i="18" a="1"/>
  <c r="Q2237" i="18" s="1"/>
  <c r="Q2173" i="18" a="1"/>
  <c r="Q2173" i="18" s="1"/>
  <c r="Q2892" i="18" a="1"/>
  <c r="Q2892" i="18" s="1"/>
  <c r="Q2828" i="18" a="1"/>
  <c r="Q2828" i="18" s="1"/>
  <c r="Q2764" i="18" a="1"/>
  <c r="Q2764" i="18" s="1"/>
  <c r="Q2700" i="18" a="1"/>
  <c r="Q2700" i="18" s="1"/>
  <c r="Q2636" i="18" a="1"/>
  <c r="Q2636" i="18" s="1"/>
  <c r="Q2572" i="18" a="1"/>
  <c r="Q2572" i="18" s="1"/>
  <c r="U2572" i="18" s="1"/>
  <c r="AE2572" i="18" s="1"/>
  <c r="Q2508" i="18" a="1"/>
  <c r="Q2508" i="18" s="1"/>
  <c r="Q2444" i="18" a="1"/>
  <c r="Q2444" i="18" s="1"/>
  <c r="Q2380" i="18" a="1"/>
  <c r="Q2380" i="18" s="1"/>
  <c r="Q2887" i="18" a="1"/>
  <c r="Q2887" i="18" s="1"/>
  <c r="Q2823" i="18" a="1"/>
  <c r="Q2823" i="18" s="1"/>
  <c r="Q2759" i="18" a="1"/>
  <c r="Q2759" i="18" s="1"/>
  <c r="Q2631" i="18" a="1"/>
  <c r="Q2631" i="18" s="1"/>
  <c r="U2631" i="18" s="1"/>
  <c r="AE2631" i="18" s="1"/>
  <c r="Q2567" i="18" a="1"/>
  <c r="Q2567" i="18" s="1"/>
  <c r="U2567" i="18" s="1"/>
  <c r="AE2567" i="18" s="1"/>
  <c r="Q2503" i="18" a="1"/>
  <c r="Q2503" i="18" s="1"/>
  <c r="U2503" i="18" s="1"/>
  <c r="AE2503" i="18" s="1"/>
  <c r="Q2439" i="18" a="1"/>
  <c r="Q2439" i="18" s="1"/>
  <c r="Q2375" i="18" a="1"/>
  <c r="Q2375" i="18" s="1"/>
  <c r="Q2247" i="18" a="1"/>
  <c r="Q2247" i="18" s="1"/>
  <c r="U2247" i="18" s="1"/>
  <c r="AE2247" i="18" s="1"/>
  <c r="Q2183" i="18" a="1"/>
  <c r="Q2183" i="18" s="1"/>
  <c r="Q2886" i="18" a="1"/>
  <c r="Q2886" i="18" s="1"/>
  <c r="U2886" i="18" s="1"/>
  <c r="AE2886" i="18" s="1"/>
  <c r="Q2822" i="18" a="1"/>
  <c r="Q2822" i="18" s="1"/>
  <c r="U2822" i="18" s="1"/>
  <c r="AE2822" i="18" s="1"/>
  <c r="Q2694" i="18" a="1"/>
  <c r="Q2694" i="18" s="1"/>
  <c r="U2694" i="18" s="1"/>
  <c r="AE2694" i="18" s="1"/>
  <c r="Q2630" i="18" a="1"/>
  <c r="Q2630" i="18" s="1"/>
  <c r="Q2566" i="18" a="1"/>
  <c r="Q2566" i="18" s="1"/>
  <c r="Q2502" i="18" a="1"/>
  <c r="Q2502" i="18" s="1"/>
  <c r="Q2438" i="18" a="1"/>
  <c r="Q2438" i="18" s="1"/>
  <c r="Q2374" i="18" a="1"/>
  <c r="Q2374" i="18" s="1"/>
  <c r="Q2310" i="18" a="1"/>
  <c r="Q2310" i="18" s="1"/>
  <c r="Q2246" i="18" a="1"/>
  <c r="Q2246" i="18" s="1"/>
  <c r="U2246" i="18" s="1"/>
  <c r="AE2246" i="18" s="1"/>
  <c r="Q2182" i="18" a="1"/>
  <c r="Q2182" i="18" s="1"/>
  <c r="Q2661" i="18" a="1"/>
  <c r="Q2661" i="18" s="1"/>
  <c r="Q2533" i="18" a="1"/>
  <c r="Q2533" i="18" s="1"/>
  <c r="Q2469" i="18" a="1"/>
  <c r="Q2469" i="18" s="1"/>
  <c r="Q2405" i="18" a="1"/>
  <c r="Q2405" i="18" s="1"/>
  <c r="U2405" i="18" s="1"/>
  <c r="AE2405" i="18" s="1"/>
  <c r="Q2341" i="18" a="1"/>
  <c r="Q2341" i="18" s="1"/>
  <c r="Q2804" i="18" a="1"/>
  <c r="Q2804" i="18" s="1"/>
  <c r="U2804" i="18" s="1"/>
  <c r="AE2804" i="18" s="1"/>
  <c r="Q2740" i="18" a="1"/>
  <c r="Q2740" i="18" s="1"/>
  <c r="U2740" i="18" s="1"/>
  <c r="AE2740" i="18" s="1"/>
  <c r="Q2612" i="18" a="1"/>
  <c r="Q2612" i="18" s="1"/>
  <c r="U2612" i="18" s="1"/>
  <c r="AE2612" i="18" s="1"/>
  <c r="Q2548" i="18" a="1"/>
  <c r="Q2548" i="18" s="1"/>
  <c r="Q2484" i="18" a="1"/>
  <c r="Q2484" i="18" s="1"/>
  <c r="Q2735" i="18" a="1"/>
  <c r="Q2735" i="18" s="1"/>
  <c r="Q2671" i="18" a="1"/>
  <c r="Q2671" i="18" s="1"/>
  <c r="Q2607" i="18" a="1"/>
  <c r="Q2607" i="18" s="1"/>
  <c r="U2607" i="18" s="1"/>
  <c r="AE2607" i="18" s="1"/>
  <c r="Q2543" i="18" a="1"/>
  <c r="Q2543" i="18" s="1"/>
  <c r="Q2479" i="18" a="1"/>
  <c r="Q2479" i="18" s="1"/>
  <c r="U2479" i="18" s="1"/>
  <c r="AE2479" i="18" s="1"/>
  <c r="Q2415" i="18" a="1"/>
  <c r="Q2415" i="18" s="1"/>
  <c r="U2415" i="18" s="1"/>
  <c r="AE2415" i="18" s="1"/>
  <c r="Q2351" i="18" a="1"/>
  <c r="Q2351" i="18" s="1"/>
  <c r="Q2287" i="18" a="1"/>
  <c r="Q2287" i="18" s="1"/>
  <c r="Q2862" i="18" a="1"/>
  <c r="Q2862" i="18" s="1"/>
  <c r="Q2798" i="18" a="1"/>
  <c r="Q2798" i="18" s="1"/>
  <c r="Q2734" i="18" a="1"/>
  <c r="Q2734" i="18" s="1"/>
  <c r="U2734" i="18" s="1"/>
  <c r="AE2734" i="18" s="1"/>
  <c r="Q2670" i="18" a="1"/>
  <c r="Q2670" i="18" s="1"/>
  <c r="Q2606" i="18" a="1"/>
  <c r="Q2606" i="18" s="1"/>
  <c r="U2606" i="18" s="1"/>
  <c r="AE2606" i="18" s="1"/>
  <c r="Q2542" i="18" a="1"/>
  <c r="Q2542" i="18" s="1"/>
  <c r="U2542" i="18" s="1"/>
  <c r="AE2542" i="18" s="1"/>
  <c r="Q2478" i="18" a="1"/>
  <c r="Q2478" i="18" s="1"/>
  <c r="Q2350" i="18" a="1"/>
  <c r="Q2350" i="18" s="1"/>
  <c r="Q2286" i="18" a="1"/>
  <c r="Q2286" i="18" s="1"/>
  <c r="U2286" i="18" s="1"/>
  <c r="AE2286" i="18" s="1"/>
  <c r="Q2158" i="18" a="1"/>
  <c r="Q2158" i="18" s="1"/>
  <c r="U2158" i="18" s="1"/>
  <c r="AE2158" i="18" s="1"/>
  <c r="Q2893" i="18" a="1"/>
  <c r="Q2893" i="18" s="1"/>
  <c r="Q2829" i="18" a="1"/>
  <c r="Q2829" i="18" s="1"/>
  <c r="Q2765" i="18" a="1"/>
  <c r="Q2765" i="18" s="1"/>
  <c r="U2765" i="18" s="1"/>
  <c r="AE2765" i="18" s="1"/>
  <c r="Q2701" i="18" a="1"/>
  <c r="Q2701" i="18" s="1"/>
  <c r="U2701" i="18" s="1"/>
  <c r="AE2701" i="18" s="1"/>
  <c r="Q2637" i="18" a="1"/>
  <c r="Q2637" i="18" s="1"/>
  <c r="Q2573" i="18" a="1"/>
  <c r="Q2573" i="18" s="1"/>
  <c r="Q2509" i="18" a="1"/>
  <c r="Q2509" i="18" s="1"/>
  <c r="Q2381" i="18" a="1"/>
  <c r="Q2381" i="18" s="1"/>
  <c r="Q2317" i="18" a="1"/>
  <c r="Q2317" i="18" s="1"/>
  <c r="U2317" i="18" s="1"/>
  <c r="AE2317" i="18" s="1"/>
  <c r="Q2253" i="18" a="1"/>
  <c r="Q2253" i="18" s="1"/>
  <c r="U2253" i="18" s="1"/>
  <c r="Q2839" i="18" a="1"/>
  <c r="Q2839" i="18" s="1"/>
  <c r="U2839" i="18" s="1"/>
  <c r="AE2839" i="18" s="1"/>
  <c r="Q2711" i="18" a="1"/>
  <c r="Q2711" i="18" s="1"/>
  <c r="U2711" i="18" s="1"/>
  <c r="AE2711" i="18" s="1"/>
  <c r="Q2647" i="18" a="1"/>
  <c r="Q2647" i="18" s="1"/>
  <c r="Q2583" i="18" a="1"/>
  <c r="Q2583" i="18" s="1"/>
  <c r="Q2519" i="18" a="1"/>
  <c r="Q2519" i="18" s="1"/>
  <c r="Q2455" i="18" a="1"/>
  <c r="Q2455" i="18" s="1"/>
  <c r="Q2327" i="18" a="1"/>
  <c r="Q2327" i="18" s="1"/>
  <c r="Q2199" i="18" a="1"/>
  <c r="Q2199" i="18" s="1"/>
  <c r="Q2838" i="18" a="1"/>
  <c r="Q2838" i="18" s="1"/>
  <c r="U2838" i="18" s="1"/>
  <c r="AE2838" i="18" s="1"/>
  <c r="Q2774" i="18" a="1"/>
  <c r="Q2774" i="18" s="1"/>
  <c r="Q2646" i="18" a="1"/>
  <c r="Q2646" i="18" s="1"/>
  <c r="U2646" i="18" s="1"/>
  <c r="AE2646" i="18" s="1"/>
  <c r="Q2582" i="18" a="1"/>
  <c r="Q2582" i="18" s="1"/>
  <c r="Q2518" i="18" a="1"/>
  <c r="Q2518" i="18" s="1"/>
  <c r="Q2454" i="18" a="1"/>
  <c r="Q2454" i="18" s="1"/>
  <c r="Q2390" i="18" a="1"/>
  <c r="Q2390" i="18" s="1"/>
  <c r="U2390" i="18" s="1"/>
  <c r="AE2390" i="18" s="1"/>
  <c r="Q2262" i="18" a="1"/>
  <c r="Q2262" i="18" s="1"/>
  <c r="U2262" i="18" s="1"/>
  <c r="AE2262" i="18" s="1"/>
  <c r="Q2198" i="18" a="1"/>
  <c r="Q2198" i="18" s="1"/>
  <c r="U2198" i="18" s="1"/>
  <c r="AE2198" i="18" s="1"/>
  <c r="Q2869" i="18" a="1"/>
  <c r="Q2869" i="18" s="1"/>
  <c r="U2869" i="18" s="1"/>
  <c r="AE2869" i="18" s="1"/>
  <c r="Q2741" i="18" a="1"/>
  <c r="Q2741" i="18" s="1"/>
  <c r="Q2677" i="18" a="1"/>
  <c r="Q2677" i="18" s="1"/>
  <c r="Q2613" i="18" a="1"/>
  <c r="Q2613" i="18" s="1"/>
  <c r="Q2549" i="18" a="1"/>
  <c r="Q2549" i="18" s="1"/>
  <c r="Q2485" i="18" a="1"/>
  <c r="Q2485" i="18" s="1"/>
  <c r="U2485" i="18" s="1"/>
  <c r="AE2485" i="18" s="1"/>
  <c r="Q2421" i="18" a="1"/>
  <c r="Q2421" i="18" s="1"/>
  <c r="U2421" i="18" s="1"/>
  <c r="AE2421" i="18" s="1"/>
  <c r="Q2357" i="18" a="1"/>
  <c r="Q2357" i="18" s="1"/>
  <c r="U2357" i="18" s="1"/>
  <c r="AE2357" i="18" s="1"/>
  <c r="Q2293" i="18" a="1"/>
  <c r="Q2293" i="18" s="1"/>
  <c r="U2293" i="18" s="1"/>
  <c r="AE2293" i="18" s="1"/>
  <c r="Q2165" i="18" a="1"/>
  <c r="Q2165" i="18" s="1"/>
  <c r="Q2820" i="18" a="1"/>
  <c r="Q2820" i="18" s="1"/>
  <c r="Q2780" i="18" a="1"/>
  <c r="Q2780" i="18" s="1"/>
  <c r="Q2524" i="18" a="1"/>
  <c r="Q2524" i="18" s="1"/>
  <c r="Q2260" i="18" a="1"/>
  <c r="Q2260" i="18" s="1"/>
  <c r="U2260" i="18" s="1"/>
  <c r="AE2260" i="18" s="1"/>
  <c r="Q2196" i="18" a="1"/>
  <c r="Q2196" i="18" s="1"/>
  <c r="U2196" i="18" s="1"/>
  <c r="AE2196" i="18" s="1"/>
  <c r="Q2859" i="18" a="1"/>
  <c r="Q2859" i="18" s="1"/>
  <c r="U2859" i="18" s="1"/>
  <c r="AE2859" i="18" s="1"/>
  <c r="Q2795" i="18" a="1"/>
  <c r="Q2795" i="18" s="1"/>
  <c r="U2795" i="18" s="1"/>
  <c r="AE2795" i="18" s="1"/>
  <c r="Q2731" i="18" a="1"/>
  <c r="Q2731" i="18" s="1"/>
  <c r="Q2539" i="18" a="1"/>
  <c r="Q2539" i="18" s="1"/>
  <c r="Q2411" i="18" a="1"/>
  <c r="Q2411" i="18" s="1"/>
  <c r="Q2283" i="18" a="1"/>
  <c r="Q2283" i="18" s="1"/>
  <c r="Q2155" i="18" a="1"/>
  <c r="Q2155" i="18" s="1"/>
  <c r="U2155" i="18" s="1"/>
  <c r="AE2155" i="18" s="1"/>
  <c r="Q2460" i="18" a="1"/>
  <c r="Q2460" i="18" s="1"/>
  <c r="Q2236" i="18" a="1"/>
  <c r="Q2236" i="18" s="1"/>
  <c r="U2236" i="18" s="1"/>
  <c r="AE2236" i="18" s="1"/>
  <c r="Q2771" i="18" a="1"/>
  <c r="Q2771" i="18" s="1"/>
  <c r="U2771" i="18" s="1"/>
  <c r="AE2771" i="18" s="1"/>
  <c r="Q2707" i="18" a="1"/>
  <c r="Q2707" i="18" s="1"/>
  <c r="Q2643" i="18" a="1"/>
  <c r="Q2643" i="18" s="1"/>
  <c r="Q2579" i="18" a="1"/>
  <c r="Q2579" i="18" s="1"/>
  <c r="Q2515" i="18" a="1"/>
  <c r="Q2515" i="18" s="1"/>
  <c r="Q2451" i="18" a="1"/>
  <c r="Q2451" i="18" s="1"/>
  <c r="U2451" i="18" s="1"/>
  <c r="AE2451" i="18" s="1"/>
  <c r="Q2387" i="18" a="1"/>
  <c r="Q2387" i="18" s="1"/>
  <c r="Q2323" i="18" a="1"/>
  <c r="Q2323" i="18" s="1"/>
  <c r="U2323" i="18" s="1"/>
  <c r="AE2323" i="18" s="1"/>
  <c r="Q2259" i="18" a="1"/>
  <c r="Q2259" i="18" s="1"/>
  <c r="U2259" i="18" s="1"/>
  <c r="AE2259" i="18" s="1"/>
  <c r="Q2195" i="18" a="1"/>
  <c r="Q2195" i="18" s="1"/>
  <c r="Q2588" i="18" a="1"/>
  <c r="Q2588" i="18" s="1"/>
  <c r="Q2372" i="18" a="1"/>
  <c r="Q2372" i="18" s="1"/>
  <c r="Q2308" i="18" a="1"/>
  <c r="Q2308" i="18" s="1"/>
  <c r="Q2875" i="18" a="1"/>
  <c r="Q2875" i="18" s="1"/>
  <c r="U2875" i="18" s="1"/>
  <c r="AE2875" i="18" s="1"/>
  <c r="Q2811" i="18" a="1"/>
  <c r="Q2811" i="18" s="1"/>
  <c r="Q2747" i="18" a="1"/>
  <c r="Q2747" i="18" s="1"/>
  <c r="U2747" i="18" s="1"/>
  <c r="AE2747" i="18" s="1"/>
  <c r="Q2683" i="18" a="1"/>
  <c r="Q2683" i="18" s="1"/>
  <c r="U2683" i="18" s="1"/>
  <c r="AE2683" i="18" s="1"/>
  <c r="Q2427" i="18" a="1"/>
  <c r="Q2427" i="18" s="1"/>
  <c r="Q2363" i="18" a="1"/>
  <c r="Q2363" i="18" s="1"/>
  <c r="Q2299" i="18" a="1"/>
  <c r="Q2299" i="18" s="1"/>
  <c r="Q2235" i="18" a="1"/>
  <c r="Q2235" i="18" s="1"/>
  <c r="Q2171" i="18" a="1"/>
  <c r="Q2171" i="18" s="1"/>
  <c r="Q2500" i="18" a="1"/>
  <c r="Q2500" i="18" s="1"/>
  <c r="Q2252" i="18" a="1"/>
  <c r="Q2252" i="18" s="1"/>
  <c r="U2252" i="18" s="1"/>
  <c r="AE2252" i="18" s="1"/>
  <c r="Q2851" i="18" a="1"/>
  <c r="Q2851" i="18" s="1"/>
  <c r="U2851" i="18" s="1"/>
  <c r="AE2851" i="18" s="1"/>
  <c r="Q2787" i="18" a="1"/>
  <c r="Q2787" i="18" s="1"/>
  <c r="Q2723" i="18" a="1"/>
  <c r="Q2723" i="18" s="1"/>
  <c r="Q2595" i="18" a="1"/>
  <c r="Q2595" i="18" s="1"/>
  <c r="Q2531" i="18" a="1"/>
  <c r="Q2531" i="18" s="1"/>
  <c r="Q2467" i="18" a="1"/>
  <c r="Q2467" i="18" s="1"/>
  <c r="Q2403" i="18" a="1"/>
  <c r="Q2403" i="18" s="1"/>
  <c r="Q2339" i="18" a="1"/>
  <c r="Q2339" i="18" s="1"/>
  <c r="U2339" i="18" s="1"/>
  <c r="AE2339" i="18" s="1"/>
  <c r="Q2211" i="18" a="1"/>
  <c r="Q2211" i="18" s="1"/>
  <c r="U2211" i="18" s="1"/>
  <c r="AE2211" i="18" s="1"/>
  <c r="Q2652" i="18" a="1"/>
  <c r="Q2652" i="18" s="1"/>
  <c r="Q2164" i="18" a="1"/>
  <c r="Q2164" i="18" s="1"/>
  <c r="Q2891" i="18" a="1"/>
  <c r="Q2891" i="18" s="1"/>
  <c r="Q2763" i="18" a="1"/>
  <c r="Q2763" i="18" s="1"/>
  <c r="Q2699" i="18" a="1"/>
  <c r="Q2699" i="18" s="1"/>
  <c r="Q2635" i="18" a="1"/>
  <c r="Q2635" i="18" s="1"/>
  <c r="U2635" i="18" s="1"/>
  <c r="AE2635" i="18" s="1"/>
  <c r="Q2571" i="18" a="1"/>
  <c r="Q2571" i="18" s="1"/>
  <c r="U2571" i="18" s="1"/>
  <c r="AE2571" i="18" s="1"/>
  <c r="Q2443" i="18" a="1"/>
  <c r="Q2443" i="18" s="1"/>
  <c r="U2443" i="18" s="1"/>
  <c r="AE2443" i="18" s="1"/>
  <c r="Q2379" i="18" a="1"/>
  <c r="Q2379" i="18" s="1"/>
  <c r="Q2564" i="18" a="1"/>
  <c r="Q2564" i="18" s="1"/>
  <c r="Q2292" i="18" a="1"/>
  <c r="Q2292" i="18" s="1"/>
  <c r="Q2268" i="18" a="1"/>
  <c r="Q2268" i="18" s="1"/>
  <c r="U2268" i="18" s="1"/>
  <c r="AE2268" i="18" s="1"/>
  <c r="Q2867" i="18" a="1"/>
  <c r="Q2867" i="18" s="1"/>
  <c r="Q2803" i="18" a="1"/>
  <c r="Q2803" i="18" s="1"/>
  <c r="Q2739" i="18" a="1"/>
  <c r="Q2739" i="18" s="1"/>
  <c r="U2739" i="18" s="1"/>
  <c r="AE2739" i="18" s="1"/>
  <c r="Q2675" i="18" a="1"/>
  <c r="Q2675" i="18" s="1"/>
  <c r="U2675" i="18" s="1"/>
  <c r="AE2675" i="18" s="1"/>
  <c r="Q2547" i="18" a="1"/>
  <c r="Q2547" i="18" s="1"/>
  <c r="U2547" i="18" s="1"/>
  <c r="AE2547" i="18" s="1"/>
  <c r="Q2483" i="18" a="1"/>
  <c r="Q2483" i="18" s="1"/>
  <c r="Q2355" i="18" a="1"/>
  <c r="Q2355" i="18" s="1"/>
  <c r="Q2291" i="18" a="1"/>
  <c r="Q2291" i="18" s="1"/>
  <c r="Q2843" i="18" a="1"/>
  <c r="Q2843" i="18" s="1"/>
  <c r="U2843" i="18" s="1"/>
  <c r="AE2843" i="18" s="1"/>
  <c r="Q2715" i="18" a="1"/>
  <c r="Q2715" i="18" s="1"/>
  <c r="U2715" i="18" s="1"/>
  <c r="AE2715" i="18" s="1"/>
  <c r="Q2651" i="18" a="1"/>
  <c r="Q2651" i="18" s="1"/>
  <c r="U2651" i="18" s="1"/>
  <c r="AE2651" i="18" s="1"/>
  <c r="Q2587" i="18" a="1"/>
  <c r="Q2587" i="18" s="1"/>
  <c r="U2587" i="18" s="1"/>
  <c r="AE2587" i="18" s="1"/>
  <c r="Q2523" i="18" a="1"/>
  <c r="Q2523" i="18" s="1"/>
  <c r="Q2459" i="18" a="1"/>
  <c r="Q2459" i="18" s="1"/>
  <c r="Q2395" i="18" a="1"/>
  <c r="Q2395" i="18" s="1"/>
  <c r="Q2267" i="18" a="1"/>
  <c r="Q2267" i="18" s="1"/>
  <c r="Q2203" i="18" a="1"/>
  <c r="Q2203" i="18" s="1"/>
  <c r="U2203" i="18" s="1"/>
  <c r="AE2203" i="18" s="1"/>
  <c r="Q2628" i="18" a="1"/>
  <c r="Q2628" i="18" s="1"/>
  <c r="Q2396" i="18" a="1"/>
  <c r="Q2396" i="18" s="1"/>
  <c r="U2396" i="18" s="1"/>
  <c r="AE2396" i="18" s="1"/>
  <c r="Q2332" i="18" a="1"/>
  <c r="Q2332" i="18" s="1"/>
  <c r="U2332" i="18" s="1"/>
  <c r="AE2332" i="18" s="1"/>
  <c r="Q2883" i="18" a="1"/>
  <c r="Q2883" i="18" s="1"/>
  <c r="Q2819" i="18" a="1"/>
  <c r="Q2819" i="18" s="1"/>
  <c r="Q2755" i="18" a="1"/>
  <c r="Q2755" i="18" s="1"/>
  <c r="Q2627" i="18" a="1"/>
  <c r="Q2627" i="18" s="1"/>
  <c r="Q2563" i="18" a="1"/>
  <c r="Q2563" i="18" s="1"/>
  <c r="Q2435" i="18" a="1"/>
  <c r="Q2435" i="18" s="1"/>
  <c r="U2435" i="18" s="1"/>
  <c r="AE2435" i="18" s="1"/>
  <c r="Q2371" i="18" a="1"/>
  <c r="Q2371" i="18" s="1"/>
  <c r="U2371" i="18" s="1"/>
  <c r="AE2371" i="18" s="1"/>
  <c r="AW56" i="18"/>
  <c r="P3578" i="18" a="1"/>
  <c r="P3578" i="18" s="1"/>
  <c r="P3514" i="18" a="1"/>
  <c r="P3514" i="18" s="1"/>
  <c r="P3641" i="18" a="1"/>
  <c r="P3641" i="18" s="1"/>
  <c r="P3513" i="18" a="1"/>
  <c r="P3513" i="18" s="1"/>
  <c r="P3623" i="18" a="1"/>
  <c r="P3623" i="18" s="1"/>
  <c r="P3618" i="18" a="1"/>
  <c r="P3618" i="18" s="1"/>
  <c r="P3617" i="18" a="1"/>
  <c r="P3617" i="18" s="1"/>
  <c r="P3624" i="18" a="1"/>
  <c r="P3624" i="18" s="1"/>
  <c r="P3560" i="18" a="1"/>
  <c r="P3560" i="18" s="1"/>
  <c r="P4160" i="18" a="1"/>
  <c r="P4160" i="18" s="1"/>
  <c r="P3983" i="18" a="1"/>
  <c r="P3983" i="18" s="1"/>
  <c r="P4042" i="18" a="1"/>
  <c r="P4042" i="18" s="1"/>
  <c r="P3594" i="18" a="1"/>
  <c r="P3594" i="18" s="1"/>
  <c r="P4041" i="18" a="1"/>
  <c r="P4041" i="18" s="1"/>
  <c r="P3593" i="18" a="1"/>
  <c r="P3593" i="18" s="1"/>
  <c r="P3511" i="18" a="1"/>
  <c r="P3511" i="18" s="1"/>
  <c r="P3512" i="18" a="1"/>
  <c r="P3512" i="18" s="1"/>
  <c r="P3615" i="18" a="1"/>
  <c r="P3615" i="18" s="1"/>
  <c r="P3616" i="18" a="1"/>
  <c r="P3616" i="18" s="1"/>
  <c r="P4039" i="18" a="1"/>
  <c r="P4039" i="18" s="1"/>
  <c r="P3970" i="18" a="1"/>
  <c r="P3970" i="18" s="1"/>
  <c r="P3586" i="18" a="1"/>
  <c r="P3586" i="18" s="1"/>
  <c r="P3522" i="18" a="1"/>
  <c r="P3522" i="18" s="1"/>
  <c r="P4161" i="18" a="1"/>
  <c r="P4161" i="18" s="1"/>
  <c r="P3521" i="18" a="1"/>
  <c r="P3521" i="18" s="1"/>
  <c r="P4015" i="18" a="1"/>
  <c r="P4015" i="18" s="1"/>
  <c r="P3562" i="18" a="1"/>
  <c r="P3562" i="18" s="1"/>
  <c r="P3625" i="18" a="1"/>
  <c r="P3625" i="18" s="1"/>
  <c r="P3561" i="18" a="1"/>
  <c r="P3561" i="18" s="1"/>
  <c r="P3985" i="18" a="1"/>
  <c r="P3985" i="18" s="1"/>
  <c r="P4040" i="18" a="1"/>
  <c r="P4040" i="18" s="1"/>
  <c r="P4159" i="18" a="1"/>
  <c r="P4159" i="18" s="1"/>
  <c r="P3765" i="18" a="1"/>
  <c r="P3765" i="18" s="1"/>
  <c r="P3628" i="18" a="1"/>
  <c r="P3628" i="18" s="1"/>
  <c r="P3686" i="18" a="1"/>
  <c r="P3686" i="18" s="1"/>
  <c r="P3622" i="18" a="1"/>
  <c r="P3622" i="18" s="1"/>
  <c r="P3558" i="18" a="1"/>
  <c r="P3558" i="18" s="1"/>
  <c r="P4037" i="18" a="1"/>
  <c r="P4037" i="18" s="1"/>
  <c r="P3540" i="18" a="1"/>
  <c r="P3540" i="18" s="1"/>
  <c r="P4046" i="18" a="1"/>
  <c r="P4046" i="18" s="1"/>
  <c r="P3982" i="18" a="1"/>
  <c r="P3982" i="18" s="1"/>
  <c r="P3598" i="18" a="1"/>
  <c r="P3598" i="18" s="1"/>
  <c r="P3580" i="18" a="1"/>
  <c r="P3580" i="18" s="1"/>
  <c r="P3510" i="18" a="1"/>
  <c r="P3510" i="18" s="1"/>
  <c r="P3684" i="18" a="1"/>
  <c r="P3684" i="18" s="1"/>
  <c r="P3620" i="18" a="1"/>
  <c r="P3620" i="18" s="1"/>
  <c r="P3556" i="18" a="1"/>
  <c r="P3556" i="18" s="1"/>
  <c r="P3773" i="18" a="1"/>
  <c r="P3773" i="18" s="1"/>
  <c r="P3517" i="18" a="1"/>
  <c r="P3517" i="18" s="1"/>
  <c r="P4038" i="18" a="1"/>
  <c r="P4038" i="18" s="1"/>
  <c r="P3621" i="18" a="1"/>
  <c r="P3621" i="18" s="1"/>
  <c r="P3557" i="18" a="1"/>
  <c r="P3557" i="18" s="1"/>
  <c r="P3886" i="18" a="1"/>
  <c r="P3886" i="18" s="1"/>
  <c r="P4045" i="18" a="1"/>
  <c r="P4045" i="18" s="1"/>
  <c r="P3971" i="18" a="1"/>
  <c r="P3971" i="18" s="1"/>
  <c r="P3523" i="18" a="1"/>
  <c r="P3523" i="18" s="1"/>
  <c r="P3691" i="18" a="1"/>
  <c r="P3691" i="18" s="1"/>
  <c r="P3627" i="18" a="1"/>
  <c r="P3627" i="18" s="1"/>
  <c r="P3579" i="18" a="1"/>
  <c r="P3579" i="18" s="1"/>
  <c r="P3515" i="18" a="1"/>
  <c r="P3515" i="18" s="1"/>
  <c r="P3619" i="18" a="1"/>
  <c r="P3619" i="18" s="1"/>
  <c r="P4043" i="18" a="1"/>
  <c r="P4043" i="18" s="1"/>
  <c r="P3595" i="18" a="1"/>
  <c r="P3595" i="18" s="1"/>
  <c r="Q2146" i="18" a="1"/>
  <c r="Q2146" i="18" s="1"/>
  <c r="Q2082" i="18" a="1"/>
  <c r="Q2082" i="18" s="1"/>
  <c r="Q2018" i="18" a="1"/>
  <c r="Q2018" i="18" s="1"/>
  <c r="Q2081" i="18" a="1"/>
  <c r="Q2081" i="18" s="1"/>
  <c r="Q2152" i="18" a="1"/>
  <c r="Q2152" i="18" s="1"/>
  <c r="Q2088" i="18" a="1"/>
  <c r="Q2088" i="18" s="1"/>
  <c r="Q2024" i="18" a="1"/>
  <c r="Q2024" i="18" s="1"/>
  <c r="Q1960" i="18" a="1"/>
  <c r="Q1960" i="18" s="1"/>
  <c r="Q1896" i="18" a="1"/>
  <c r="Q1896" i="18" s="1"/>
  <c r="Q1768" i="18" a="1"/>
  <c r="Q1768" i="18" s="1"/>
  <c r="Q2122" i="18" a="1"/>
  <c r="Q2122" i="18" s="1"/>
  <c r="Q2058" i="18" a="1"/>
  <c r="Q2058" i="18" s="1"/>
  <c r="Q2121" i="18" a="1"/>
  <c r="Q2121" i="18" s="1"/>
  <c r="Q2128" i="18" a="1"/>
  <c r="Q2128" i="18" s="1"/>
  <c r="Q2064" i="18" a="1"/>
  <c r="Q2064" i="18" s="1"/>
  <c r="Q2000" i="18" a="1"/>
  <c r="Q2000" i="18" s="1"/>
  <c r="Q1936" i="18" a="1"/>
  <c r="Q1936" i="18" s="1"/>
  <c r="Q1808" i="18" a="1"/>
  <c r="Q1808" i="18" s="1"/>
  <c r="Q1744" i="18" a="1"/>
  <c r="Q1744" i="18" s="1"/>
  <c r="Q2098" i="18" a="1"/>
  <c r="Q2098" i="18" s="1"/>
  <c r="Q2034" i="18" a="1"/>
  <c r="Q2034" i="18" s="1"/>
  <c r="Q2097" i="18" a="1"/>
  <c r="Q2097" i="18" s="1"/>
  <c r="Q2104" i="18" a="1"/>
  <c r="Q2104" i="18" s="1"/>
  <c r="Q2040" i="18" a="1"/>
  <c r="Q2040" i="18" s="1"/>
  <c r="Q1976" i="18" a="1"/>
  <c r="Q1976" i="18" s="1"/>
  <c r="Q1912" i="18" a="1"/>
  <c r="Q1912" i="18" s="1"/>
  <c r="Q1848" i="18" a="1"/>
  <c r="Q1848" i="18" s="1"/>
  <c r="Q1784" i="18" a="1"/>
  <c r="Q1784" i="18" s="1"/>
  <c r="Q2138" i="18" a="1"/>
  <c r="Q2138" i="18" s="1"/>
  <c r="Q2074" i="18" a="1"/>
  <c r="Q2074" i="18" s="1"/>
  <c r="Q2010" i="18" a="1"/>
  <c r="Q2010" i="18" s="1"/>
  <c r="Q2137" i="18" a="1"/>
  <c r="Q2137" i="18" s="1"/>
  <c r="Q2073" i="18" a="1"/>
  <c r="Q2073" i="18" s="1"/>
  <c r="Q2144" i="18" a="1"/>
  <c r="Q2144" i="18" s="1"/>
  <c r="Q2080" i="18" a="1"/>
  <c r="Q2080" i="18" s="1"/>
  <c r="Q2016" i="18" a="1"/>
  <c r="Q2016" i="18" s="1"/>
  <c r="Q1888" i="18" a="1"/>
  <c r="Q1888" i="18" s="1"/>
  <c r="Q1824" i="18" a="1"/>
  <c r="Q1824" i="18" s="1"/>
  <c r="Q1760" i="18" a="1"/>
  <c r="Q1760" i="18" s="1"/>
  <c r="Q2114" i="18" a="1"/>
  <c r="Q2114" i="18" s="1"/>
  <c r="Q2050" i="18" a="1"/>
  <c r="Q2050" i="18" s="1"/>
  <c r="Q2113" i="18" a="1"/>
  <c r="Q2113" i="18" s="1"/>
  <c r="Q2120" i="18" a="1"/>
  <c r="Q2120" i="18" s="1"/>
  <c r="Q2056" i="18" a="1"/>
  <c r="Q2056" i="18" s="1"/>
  <c r="Q1992" i="18" a="1"/>
  <c r="Q1992" i="18" s="1"/>
  <c r="Q1928" i="18" a="1"/>
  <c r="Q1928" i="18" s="1"/>
  <c r="Q1864" i="18" a="1"/>
  <c r="Q1864" i="18" s="1"/>
  <c r="Q1736" i="18" a="1"/>
  <c r="Q1736" i="18" s="1"/>
  <c r="Q2090" i="18" a="1"/>
  <c r="Q2090" i="18" s="1"/>
  <c r="Q2026" i="18" a="1"/>
  <c r="Q2026" i="18" s="1"/>
  <c r="Q2153" i="18" a="1"/>
  <c r="Q2153" i="18" s="1"/>
  <c r="Q2089" i="18" a="1"/>
  <c r="Q2089" i="18" s="1"/>
  <c r="Q2096" i="18" a="1"/>
  <c r="Q2096" i="18" s="1"/>
  <c r="Q2032" i="18" a="1"/>
  <c r="Q2032" i="18" s="1"/>
  <c r="Q1968" i="18" a="1"/>
  <c r="Q1968" i="18" s="1"/>
  <c r="Q1904" i="18" a="1"/>
  <c r="Q1904" i="18" s="1"/>
  <c r="Q1840" i="18" a="1"/>
  <c r="Q1840" i="18" s="1"/>
  <c r="Q1776" i="18" a="1"/>
  <c r="Q1776" i="18" s="1"/>
  <c r="Q2130" i="18" a="1"/>
  <c r="Q2130" i="18" s="1"/>
  <c r="Q2066" i="18" a="1"/>
  <c r="Q2066" i="18" s="1"/>
  <c r="Q2002" i="18" a="1"/>
  <c r="Q2002" i="18" s="1"/>
  <c r="Q2129" i="18" a="1"/>
  <c r="Q2129" i="18" s="1"/>
  <c r="Q2065" i="18" a="1"/>
  <c r="Q2065" i="18" s="1"/>
  <c r="Q2136" i="18" a="1"/>
  <c r="Q2136" i="18" s="1"/>
  <c r="Q2072" i="18" a="1"/>
  <c r="Q2072" i="18" s="1"/>
  <c r="Q2008" i="18" a="1"/>
  <c r="Q2008" i="18" s="1"/>
  <c r="Q1944" i="18" a="1"/>
  <c r="Q1944" i="18" s="1"/>
  <c r="Q1880" i="18" a="1"/>
  <c r="Q1880" i="18" s="1"/>
  <c r="Q1816" i="18" a="1"/>
  <c r="Q1816" i="18" s="1"/>
  <c r="Q1752" i="18" a="1"/>
  <c r="Q1752" i="18" s="1"/>
  <c r="Q2106" i="18" a="1"/>
  <c r="Q2106" i="18" s="1"/>
  <c r="Q2042" i="18" a="1"/>
  <c r="Q2042" i="18" s="1"/>
  <c r="Q2105" i="18" a="1"/>
  <c r="Q2105" i="18" s="1"/>
  <c r="Q2112" i="18" a="1"/>
  <c r="Q2112" i="18" s="1"/>
  <c r="Q2048" i="18" a="1"/>
  <c r="Q2048" i="18" s="1"/>
  <c r="Q1984" i="18" a="1"/>
  <c r="Q1984" i="18" s="1"/>
  <c r="Q1920" i="18" a="1"/>
  <c r="Q1920" i="18" s="1"/>
  <c r="Q1856" i="18" a="1"/>
  <c r="Q1856" i="18" s="1"/>
  <c r="Q1792" i="18" a="1"/>
  <c r="Q1792" i="18" s="1"/>
  <c r="Q1728" i="18" a="1"/>
  <c r="Q1728" i="18" s="1"/>
  <c r="Q2111" i="18" a="1"/>
  <c r="Q2111" i="18" s="1"/>
  <c r="Q2047" i="18" a="1"/>
  <c r="Q2047" i="18" s="1"/>
  <c r="Q1983" i="18" a="1"/>
  <c r="Q1983" i="18" s="1"/>
  <c r="Q1919" i="18" a="1"/>
  <c r="Q1919" i="18" s="1"/>
  <c r="Q1855" i="18" a="1"/>
  <c r="Q1855" i="18" s="1"/>
  <c r="Q2110" i="18" a="1"/>
  <c r="Q2110" i="18" s="1"/>
  <c r="Q2046" i="18" a="1"/>
  <c r="Q2046" i="18" s="1"/>
  <c r="Q1982" i="18" a="1"/>
  <c r="Q1982" i="18" s="1"/>
  <c r="Q1918" i="18" a="1"/>
  <c r="Q1918" i="18" s="1"/>
  <c r="Q1854" i="18" a="1"/>
  <c r="Q1854" i="18" s="1"/>
  <c r="Q2141" i="18" a="1"/>
  <c r="Q2141" i="18" s="1"/>
  <c r="Q2077" i="18" a="1"/>
  <c r="Q2077" i="18" s="1"/>
  <c r="Q2013" i="18" a="1"/>
  <c r="Q2013" i="18" s="1"/>
  <c r="Q2151" i="18" a="1"/>
  <c r="Q2151" i="18" s="1"/>
  <c r="Q2087" i="18" a="1"/>
  <c r="Q2087" i="18" s="1"/>
  <c r="Q2023" i="18" a="1"/>
  <c r="Q2023" i="18" s="1"/>
  <c r="Q1959" i="18" a="1"/>
  <c r="Q1959" i="18" s="1"/>
  <c r="Q1895" i="18" a="1"/>
  <c r="Q1895" i="18" s="1"/>
  <c r="Q1831" i="18" a="1"/>
  <c r="Q1831" i="18" s="1"/>
  <c r="Q2150" i="18" a="1"/>
  <c r="Q2150" i="18" s="1"/>
  <c r="Q2086" i="18" a="1"/>
  <c r="Q2086" i="18" s="1"/>
  <c r="Q2022" i="18" a="1"/>
  <c r="Q2022" i="18" s="1"/>
  <c r="Q1958" i="18" a="1"/>
  <c r="Q1958" i="18" s="1"/>
  <c r="Q2117" i="18" a="1"/>
  <c r="Q2117" i="18" s="1"/>
  <c r="Q2053" i="18" a="1"/>
  <c r="Q2053" i="18" s="1"/>
  <c r="Q2127" i="18" a="1"/>
  <c r="Q2127" i="18" s="1"/>
  <c r="Q2063" i="18" a="1"/>
  <c r="Q2063" i="18" s="1"/>
  <c r="Q1999" i="18" a="1"/>
  <c r="Q1999" i="18" s="1"/>
  <c r="Q1935" i="18" a="1"/>
  <c r="Q1935" i="18" s="1"/>
  <c r="Q1871" i="18" a="1"/>
  <c r="Q1871" i="18" s="1"/>
  <c r="Q2126" i="18" a="1"/>
  <c r="Q2126" i="18" s="1"/>
  <c r="Q2062" i="18" a="1"/>
  <c r="Q2062" i="18" s="1"/>
  <c r="Q1998" i="18" a="1"/>
  <c r="Q1998" i="18" s="1"/>
  <c r="Q1934" i="18" a="1"/>
  <c r="Q1934" i="18" s="1"/>
  <c r="Q1870" i="18" a="1"/>
  <c r="Q1870" i="18" s="1"/>
  <c r="Q2093" i="18" a="1"/>
  <c r="Q2093" i="18" s="1"/>
  <c r="Q2029" i="18" a="1"/>
  <c r="Q2029" i="18" s="1"/>
  <c r="Q2103" i="18" a="1"/>
  <c r="Q2103" i="18" s="1"/>
  <c r="Q2039" i="18" a="1"/>
  <c r="Q2039" i="18" s="1"/>
  <c r="Q1975" i="18" a="1"/>
  <c r="Q1975" i="18" s="1"/>
  <c r="Q1911" i="18" a="1"/>
  <c r="Q1911" i="18" s="1"/>
  <c r="Q1847" i="18" a="1"/>
  <c r="Q1847" i="18" s="1"/>
  <c r="Q2102" i="18" a="1"/>
  <c r="Q2102" i="18" s="1"/>
  <c r="Q2038" i="18" a="1"/>
  <c r="Q2038" i="18" s="1"/>
  <c r="Q1974" i="18" a="1"/>
  <c r="Q1974" i="18" s="1"/>
  <c r="Q1910" i="18" a="1"/>
  <c r="Q1910" i="18" s="1"/>
  <c r="Q1846" i="18" a="1"/>
  <c r="Q1846" i="18" s="1"/>
  <c r="Q2133" i="18" a="1"/>
  <c r="Q2133" i="18" s="1"/>
  <c r="Q2069" i="18" a="1"/>
  <c r="Q2069" i="18" s="1"/>
  <c r="Q2143" i="18" a="1"/>
  <c r="Q2143" i="18" s="1"/>
  <c r="Q2079" i="18" a="1"/>
  <c r="Q2079" i="18" s="1"/>
  <c r="Q2015" i="18" a="1"/>
  <c r="Q2015" i="18" s="1"/>
  <c r="Q1951" i="18" a="1"/>
  <c r="Q1951" i="18" s="1"/>
  <c r="Q1887" i="18" a="1"/>
  <c r="Q1887" i="18" s="1"/>
  <c r="Q2142" i="18" a="1"/>
  <c r="Q2142" i="18" s="1"/>
  <c r="Q2078" i="18" a="1"/>
  <c r="Q2078" i="18" s="1"/>
  <c r="Q2014" i="18" a="1"/>
  <c r="Q2014" i="18" s="1"/>
  <c r="Q1950" i="18" a="1"/>
  <c r="Q1950" i="18" s="1"/>
  <c r="Q1886" i="18" a="1"/>
  <c r="Q1886" i="18" s="1"/>
  <c r="Q2109" i="18" a="1"/>
  <c r="Q2109" i="18" s="1"/>
  <c r="Q2045" i="18" a="1"/>
  <c r="Q2045" i="18" s="1"/>
  <c r="Q2119" i="18" a="1"/>
  <c r="Q2119" i="18" s="1"/>
  <c r="Q2055" i="18" a="1"/>
  <c r="Q2055" i="18" s="1"/>
  <c r="Q1991" i="18" a="1"/>
  <c r="Q1991" i="18" s="1"/>
  <c r="Q1927" i="18" a="1"/>
  <c r="Q1927" i="18" s="1"/>
  <c r="Q1863" i="18" a="1"/>
  <c r="Q1863" i="18" s="1"/>
  <c r="Q2118" i="18" a="1"/>
  <c r="Q2118" i="18" s="1"/>
  <c r="Q2054" i="18" a="1"/>
  <c r="Q2054" i="18" s="1"/>
  <c r="Q1990" i="18" a="1"/>
  <c r="Q1990" i="18" s="1"/>
  <c r="Q1926" i="18" a="1"/>
  <c r="Q1926" i="18" s="1"/>
  <c r="Q1862" i="18" a="1"/>
  <c r="Q1862" i="18" s="1"/>
  <c r="Q2149" i="18" a="1"/>
  <c r="Q2149" i="18" s="1"/>
  <c r="Q2085" i="18" a="1"/>
  <c r="Q2085" i="18" s="1"/>
  <c r="Q2021" i="18" a="1"/>
  <c r="Q2021" i="18" s="1"/>
  <c r="Q2095" i="18" a="1"/>
  <c r="Q2095" i="18" s="1"/>
  <c r="Q2031" i="18" a="1"/>
  <c r="Q2031" i="18" s="1"/>
  <c r="Q1967" i="18" a="1"/>
  <c r="Q1967" i="18" s="1"/>
  <c r="Q1903" i="18" a="1"/>
  <c r="Q1903" i="18" s="1"/>
  <c r="Q1839" i="18" a="1"/>
  <c r="Q1839" i="18" s="1"/>
  <c r="Q2094" i="18" a="1"/>
  <c r="Q2094" i="18" s="1"/>
  <c r="Q2030" i="18" a="1"/>
  <c r="Q2030" i="18" s="1"/>
  <c r="Q1966" i="18" a="1"/>
  <c r="Q1966" i="18" s="1"/>
  <c r="Q1902" i="18" a="1"/>
  <c r="Q1902" i="18" s="1"/>
  <c r="Q1838" i="18" a="1"/>
  <c r="Q1838" i="18" s="1"/>
  <c r="Q2061" i="18" a="1"/>
  <c r="Q2061" i="18" s="1"/>
  <c r="Q2135" i="18" a="1"/>
  <c r="Q2135" i="18" s="1"/>
  <c r="Q2071" i="18" a="1"/>
  <c r="Q2071" i="18" s="1"/>
  <c r="Q2007" i="18" a="1"/>
  <c r="Q2007" i="18" s="1"/>
  <c r="Q1943" i="18" a="1"/>
  <c r="Q1943" i="18" s="1"/>
  <c r="Q1879" i="18" a="1"/>
  <c r="Q1879" i="18" s="1"/>
  <c r="Q2134" i="18" a="1"/>
  <c r="Q2134" i="18" s="1"/>
  <c r="Q2070" i="18" a="1"/>
  <c r="Q2070" i="18" s="1"/>
  <c r="Q2006" i="18" a="1"/>
  <c r="Q2006" i="18" s="1"/>
  <c r="Q1942" i="18" a="1"/>
  <c r="Q1942" i="18" s="1"/>
  <c r="Q1878" i="18" a="1"/>
  <c r="Q1878" i="18" s="1"/>
  <c r="Q2101" i="18" a="1"/>
  <c r="Q2101" i="18" s="1"/>
  <c r="Q2037" i="18" a="1"/>
  <c r="Q2037" i="18" s="1"/>
  <c r="Q2132" i="18" a="1"/>
  <c r="Q2132" i="18" s="1"/>
  <c r="Q2091" i="18" a="1"/>
  <c r="Q2091" i="18" s="1"/>
  <c r="Q2027" i="18" a="1"/>
  <c r="Q2027" i="18" s="1"/>
  <c r="Q1702" i="18" a="1"/>
  <c r="Q1702" i="18" s="1"/>
  <c r="Q1550" i="18" a="1"/>
  <c r="Q1550" i="18" s="1"/>
  <c r="Q1526" i="18" a="1"/>
  <c r="Q1526" i="18" s="1"/>
  <c r="Q1414" i="18" a="1"/>
  <c r="Q1414" i="18" s="1"/>
  <c r="Q1989" i="18" a="1"/>
  <c r="Q1989" i="18" s="1"/>
  <c r="Q1925" i="18" a="1"/>
  <c r="Q1925" i="18" s="1"/>
  <c r="Q1861" i="18" a="1"/>
  <c r="Q1861" i="18" s="1"/>
  <c r="Q1797" i="18" a="1"/>
  <c r="Q1797" i="18" s="1"/>
  <c r="Q1733" i="18" a="1"/>
  <c r="Q1733" i="18" s="1"/>
  <c r="Q1669" i="18" a="1"/>
  <c r="Q1669" i="18" s="1"/>
  <c r="Q1605" i="18" a="1"/>
  <c r="Q1605" i="18" s="1"/>
  <c r="Q1469" i="18" a="1"/>
  <c r="Q1469" i="18" s="1"/>
  <c r="Q2060" i="18" a="1"/>
  <c r="Q2060" i="18" s="1"/>
  <c r="Q1932" i="18" a="1"/>
  <c r="Q1932" i="18" s="1"/>
  <c r="Q1868" i="18" a="1"/>
  <c r="Q1868" i="18" s="1"/>
  <c r="Q1844" i="18" a="1"/>
  <c r="Q1844" i="18" s="1"/>
  <c r="Q1756" i="18" a="1"/>
  <c r="Q1756" i="18" s="1"/>
  <c r="Q1732" i="18" a="1"/>
  <c r="Q1732" i="18" s="1"/>
  <c r="Q1644" i="18" a="1"/>
  <c r="Q1644" i="18" s="1"/>
  <c r="Q1556" i="18" a="1"/>
  <c r="Q1556" i="18" s="1"/>
  <c r="Q1428" i="18" a="1"/>
  <c r="Q1428" i="18" s="1"/>
  <c r="Q2108" i="18" a="1"/>
  <c r="Q2108" i="18" s="1"/>
  <c r="Q2131" i="18" a="1"/>
  <c r="Q2131" i="18" s="1"/>
  <c r="Q2003" i="18" a="1"/>
  <c r="Q2003" i="18" s="1"/>
  <c r="Q1806" i="18" a="1"/>
  <c r="Q1806" i="18" s="1"/>
  <c r="Q1742" i="18" a="1"/>
  <c r="Q1742" i="18" s="1"/>
  <c r="Q1678" i="18" a="1"/>
  <c r="Q1678" i="18" s="1"/>
  <c r="Q1614" i="18" a="1"/>
  <c r="Q1614" i="18" s="1"/>
  <c r="Q1454" i="18" a="1"/>
  <c r="Q1454" i="18" s="1"/>
  <c r="Q1965" i="18" a="1"/>
  <c r="Q1965" i="18" s="1"/>
  <c r="Q1901" i="18" a="1"/>
  <c r="Q1901" i="18" s="1"/>
  <c r="Q1773" i="18" a="1"/>
  <c r="Q1773" i="18" s="1"/>
  <c r="Q1709" i="18" a="1"/>
  <c r="Q1709" i="18" s="1"/>
  <c r="Q1645" i="18" a="1"/>
  <c r="Q1645" i="18" s="1"/>
  <c r="Q1581" i="18" a="1"/>
  <c r="Q1581" i="18" s="1"/>
  <c r="Q1445" i="18" a="1"/>
  <c r="Q1445" i="18" s="1"/>
  <c r="Q2036" i="18" a="1"/>
  <c r="Q2036" i="18" s="1"/>
  <c r="Q1972" i="18" a="1"/>
  <c r="Q1972" i="18" s="1"/>
  <c r="Q1908" i="18" a="1"/>
  <c r="Q1908" i="18" s="1"/>
  <c r="Q1820" i="18" a="1"/>
  <c r="Q1820" i="18" s="1"/>
  <c r="Q1796" i="18" a="1"/>
  <c r="Q1796" i="18" s="1"/>
  <c r="Q1708" i="18" a="1"/>
  <c r="Q1708" i="18" s="1"/>
  <c r="Q1596" i="18" a="1"/>
  <c r="Q1596" i="18" s="1"/>
  <c r="Q1532" i="18" a="1"/>
  <c r="Q1532" i="18" s="1"/>
  <c r="Q1468" i="18" a="1"/>
  <c r="Q1468" i="18" s="1"/>
  <c r="Q1404" i="18" a="1"/>
  <c r="Q1404" i="18" s="1"/>
  <c r="Q2148" i="18" a="1"/>
  <c r="Q2148" i="18" s="1"/>
  <c r="Q2084" i="18" a="1"/>
  <c r="Q2084" i="18" s="1"/>
  <c r="Q2107" i="18" a="1"/>
  <c r="Q2107" i="18" s="1"/>
  <c r="Q2043" i="18" a="1"/>
  <c r="Q2043" i="18" s="1"/>
  <c r="Q1782" i="18" a="1"/>
  <c r="Q1782" i="18" s="1"/>
  <c r="Q1718" i="18" a="1"/>
  <c r="Q1718" i="18" s="1"/>
  <c r="Q1654" i="18" a="1"/>
  <c r="Q1654" i="18" s="1"/>
  <c r="Q1590" i="18" a="1"/>
  <c r="Q1590" i="18" s="1"/>
  <c r="Q1566" i="18" a="1"/>
  <c r="Q1566" i="18" s="1"/>
  <c r="Q1542" i="18" a="1"/>
  <c r="Q1542" i="18" s="1"/>
  <c r="Q1430" i="18" a="1"/>
  <c r="Q1430" i="18" s="1"/>
  <c r="Q2005" i="18" a="1"/>
  <c r="Q2005" i="18" s="1"/>
  <c r="Q1941" i="18" a="1"/>
  <c r="Q1941" i="18" s="1"/>
  <c r="Q1877" i="18" a="1"/>
  <c r="Q1877" i="18" s="1"/>
  <c r="Q1813" i="18" a="1"/>
  <c r="Q1813" i="18" s="1"/>
  <c r="Q1749" i="18" a="1"/>
  <c r="Q1749" i="18" s="1"/>
  <c r="Q1685" i="18" a="1"/>
  <c r="Q1685" i="18" s="1"/>
  <c r="Q1621" i="18" a="1"/>
  <c r="Q1621" i="18" s="1"/>
  <c r="Q1533" i="18" a="1"/>
  <c r="Q1533" i="18" s="1"/>
  <c r="Q1509" i="18" a="1"/>
  <c r="Q1509" i="18" s="1"/>
  <c r="Q1485" i="18" a="1"/>
  <c r="Q1485" i="18" s="1"/>
  <c r="Q1421" i="18" a="1"/>
  <c r="Q1421" i="18" s="1"/>
  <c r="Q2012" i="18" a="1"/>
  <c r="Q2012" i="18" s="1"/>
  <c r="Q1948" i="18" a="1"/>
  <c r="Q1948" i="18" s="1"/>
  <c r="Q1884" i="18" a="1"/>
  <c r="Q1884" i="18" s="1"/>
  <c r="Q1860" i="18" a="1"/>
  <c r="Q1860" i="18" s="1"/>
  <c r="Q1772" i="18" a="1"/>
  <c r="Q1772" i="18" s="1"/>
  <c r="Q1684" i="18" a="1"/>
  <c r="Q1684" i="18" s="1"/>
  <c r="Q1660" i="18" a="1"/>
  <c r="Q1660" i="18" s="1"/>
  <c r="Q1572" i="18" a="1"/>
  <c r="Q1572" i="18" s="1"/>
  <c r="Q1508" i="18" a="1"/>
  <c r="Q1508" i="18" s="1"/>
  <c r="Q1444" i="18" a="1"/>
  <c r="Q1444" i="18" s="1"/>
  <c r="Q2124" i="18" a="1"/>
  <c r="Q2124" i="18" s="1"/>
  <c r="Q2147" i="18" a="1"/>
  <c r="Q2147" i="18" s="1"/>
  <c r="Q2083" i="18" a="1"/>
  <c r="Q2083" i="18" s="1"/>
  <c r="Q2019" i="18" a="1"/>
  <c r="Q2019" i="18" s="1"/>
  <c r="Q1822" i="18" a="1"/>
  <c r="Q1822" i="18" s="1"/>
  <c r="Q1694" i="18" a="1"/>
  <c r="Q1694" i="18" s="1"/>
  <c r="Q1630" i="18" a="1"/>
  <c r="Q1630" i="18" s="1"/>
  <c r="Q1494" i="18" a="1"/>
  <c r="Q1494" i="18" s="1"/>
  <c r="Q1470" i="18" a="1"/>
  <c r="Q1470" i="18" s="1"/>
  <c r="Q1981" i="18" a="1"/>
  <c r="Q1981" i="18" s="1"/>
  <c r="Q1917" i="18" a="1"/>
  <c r="Q1917" i="18" s="1"/>
  <c r="Q1853" i="18" a="1"/>
  <c r="Q1853" i="18" s="1"/>
  <c r="Q1789" i="18" a="1"/>
  <c r="Q1789" i="18" s="1"/>
  <c r="Q1725" i="18" a="1"/>
  <c r="Q1725" i="18" s="1"/>
  <c r="Q1661" i="18" a="1"/>
  <c r="Q1661" i="18" s="1"/>
  <c r="Q1597" i="18" a="1"/>
  <c r="Q1597" i="18" s="1"/>
  <c r="Q1461" i="18" a="1"/>
  <c r="Q1461" i="18" s="1"/>
  <c r="Q1988" i="18" a="1"/>
  <c r="Q1988" i="18" s="1"/>
  <c r="Q1924" i="18" a="1"/>
  <c r="Q1924" i="18" s="1"/>
  <c r="Q1836" i="18" a="1"/>
  <c r="Q1836" i="18" s="1"/>
  <c r="Q1748" i="18" a="1"/>
  <c r="Q1748" i="18" s="1"/>
  <c r="Q1724" i="18" a="1"/>
  <c r="Q1724" i="18" s="1"/>
  <c r="Q1636" i="18" a="1"/>
  <c r="Q1636" i="18" s="1"/>
  <c r="Q1548" i="18" a="1"/>
  <c r="Q1548" i="18" s="1"/>
  <c r="Q1420" i="18" a="1"/>
  <c r="Q1420" i="18" s="1"/>
  <c r="Q2100" i="18" a="1"/>
  <c r="Q2100" i="18" s="1"/>
  <c r="Q2123" i="18" a="1"/>
  <c r="Q2123" i="18" s="1"/>
  <c r="Q2059" i="18" a="1"/>
  <c r="Q2059" i="18" s="1"/>
  <c r="Q1995" i="18" a="1"/>
  <c r="Q1995" i="18" s="1"/>
  <c r="Q1798" i="18" a="1"/>
  <c r="Q1798" i="18" s="1"/>
  <c r="Q1734" i="18" a="1"/>
  <c r="Q1734" i="18" s="1"/>
  <c r="Q1670" i="18" a="1"/>
  <c r="Q1670" i="18" s="1"/>
  <c r="Q1606" i="18" a="1"/>
  <c r="Q1606" i="18" s="1"/>
  <c r="Q1957" i="18" a="1"/>
  <c r="Q1957" i="18" s="1"/>
  <c r="Q1893" i="18" a="1"/>
  <c r="Q1893" i="18" s="1"/>
  <c r="Q1829" i="18" a="1"/>
  <c r="Q1829" i="18" s="1"/>
  <c r="Q1637" i="18" a="1"/>
  <c r="Q1637" i="18" s="1"/>
  <c r="Q1573" i="18" a="1"/>
  <c r="Q1573" i="18" s="1"/>
  <c r="Q1549" i="18" a="1"/>
  <c r="Q1549" i="18" s="1"/>
  <c r="Q1437" i="18" a="1"/>
  <c r="Q1437" i="18" s="1"/>
  <c r="Q1964" i="18" a="1"/>
  <c r="Q1964" i="18" s="1"/>
  <c r="Q1900" i="18" a="1"/>
  <c r="Q1900" i="18" s="1"/>
  <c r="Q1812" i="18" a="1"/>
  <c r="Q1812" i="18" s="1"/>
  <c r="Q1788" i="18" a="1"/>
  <c r="Q1788" i="18" s="1"/>
  <c r="Q1612" i="18" a="1"/>
  <c r="Q1612" i="18" s="1"/>
  <c r="Q1588" i="18" a="1"/>
  <c r="Q1588" i="18" s="1"/>
  <c r="Q1524" i="18" a="1"/>
  <c r="Q1524" i="18" s="1"/>
  <c r="Q2140" i="18" a="1"/>
  <c r="Q2140" i="18" s="1"/>
  <c r="Q2076" i="18" a="1"/>
  <c r="Q2076" i="18" s="1"/>
  <c r="Q2099" i="18" a="1"/>
  <c r="Q2099" i="18" s="1"/>
  <c r="Q2035" i="18" a="1"/>
  <c r="Q2035" i="18" s="1"/>
  <c r="Q1774" i="18" a="1"/>
  <c r="Q1774" i="18" s="1"/>
  <c r="Q1710" i="18" a="1"/>
  <c r="Q1710" i="18" s="1"/>
  <c r="Q1646" i="18" a="1"/>
  <c r="Q1646" i="18" s="1"/>
  <c r="Q1582" i="18" a="1"/>
  <c r="Q1582" i="18" s="1"/>
  <c r="Q1558" i="18" a="1"/>
  <c r="Q1558" i="18" s="1"/>
  <c r="Q1534" i="18" a="1"/>
  <c r="Q1534" i="18" s="1"/>
  <c r="Q1486" i="18" a="1"/>
  <c r="Q1486" i="18" s="1"/>
  <c r="Q1422" i="18" a="1"/>
  <c r="Q1422" i="18" s="1"/>
  <c r="Q1933" i="18" a="1"/>
  <c r="Q1933" i="18" s="1"/>
  <c r="Q1869" i="18" a="1"/>
  <c r="Q1869" i="18" s="1"/>
  <c r="Q1805" i="18" a="1"/>
  <c r="Q1805" i="18" s="1"/>
  <c r="Q1741" i="18" a="1"/>
  <c r="Q1741" i="18" s="1"/>
  <c r="Q1677" i="18" a="1"/>
  <c r="Q1677" i="18" s="1"/>
  <c r="Q1613" i="18" a="1"/>
  <c r="Q1613" i="18" s="1"/>
  <c r="Q1525" i="18" a="1"/>
  <c r="Q1525" i="18" s="1"/>
  <c r="Q1477" i="18" a="1"/>
  <c r="Q1477" i="18" s="1"/>
  <c r="Q1413" i="18" a="1"/>
  <c r="Q1413" i="18" s="1"/>
  <c r="Q2068" i="18" a="1"/>
  <c r="Q2068" i="18" s="1"/>
  <c r="Q2004" i="18" a="1"/>
  <c r="Q2004" i="18" s="1"/>
  <c r="Q1940" i="18" a="1"/>
  <c r="Q1940" i="18" s="1"/>
  <c r="Q1876" i="18" a="1"/>
  <c r="Q1876" i="18" s="1"/>
  <c r="Q1852" i="18" a="1"/>
  <c r="Q1852" i="18" s="1"/>
  <c r="Q1764" i="18" a="1"/>
  <c r="Q1764" i="18" s="1"/>
  <c r="Q1676" i="18" a="1"/>
  <c r="Q1676" i="18" s="1"/>
  <c r="Q1652" i="18" a="1"/>
  <c r="Q1652" i="18" s="1"/>
  <c r="Q1436" i="18" a="1"/>
  <c r="Q1436" i="18" s="1"/>
  <c r="Q2116" i="18" a="1"/>
  <c r="Q2116" i="18" s="1"/>
  <c r="Q2075" i="18" a="1"/>
  <c r="Q2075" i="18" s="1"/>
  <c r="Q2011" i="18" a="1"/>
  <c r="Q2011" i="18" s="1"/>
  <c r="Q1814" i="18" a="1"/>
  <c r="Q1814" i="18" s="1"/>
  <c r="Q1750" i="18" a="1"/>
  <c r="Q1750" i="18" s="1"/>
  <c r="Q1686" i="18" a="1"/>
  <c r="Q1686" i="18" s="1"/>
  <c r="Q1510" i="18" a="1"/>
  <c r="Q1510" i="18" s="1"/>
  <c r="Q1462" i="18" a="1"/>
  <c r="Q1462" i="18" s="1"/>
  <c r="Q1973" i="18" a="1"/>
  <c r="Q1973" i="18" s="1"/>
  <c r="Q1909" i="18" a="1"/>
  <c r="Q1909" i="18" s="1"/>
  <c r="Q1845" i="18" a="1"/>
  <c r="Q1845" i="18" s="1"/>
  <c r="Q1781" i="18" a="1"/>
  <c r="Q1781" i="18" s="1"/>
  <c r="Q1717" i="18" a="1"/>
  <c r="Q1717" i="18" s="1"/>
  <c r="Q1653" i="18" a="1"/>
  <c r="Q1653" i="18" s="1"/>
  <c r="Q1589" i="18" a="1"/>
  <c r="Q1589" i="18" s="1"/>
  <c r="Q1453" i="18" a="1"/>
  <c r="Q1453" i="18" s="1"/>
  <c r="Q2044" i="18" a="1"/>
  <c r="Q2044" i="18" s="1"/>
  <c r="Q1980" i="18" a="1"/>
  <c r="Q1980" i="18" s="1"/>
  <c r="Q1916" i="18" a="1"/>
  <c r="Q1916" i="18" s="1"/>
  <c r="Q1740" i="18" a="1"/>
  <c r="Q1740" i="18" s="1"/>
  <c r="Q1716" i="18" a="1"/>
  <c r="Q1716" i="18" s="1"/>
  <c r="Q1628" i="18" a="1"/>
  <c r="Q1628" i="18" s="1"/>
  <c r="Q1604" i="18" a="1"/>
  <c r="Q1604" i="18" s="1"/>
  <c r="Q1540" i="18" a="1"/>
  <c r="Q1540" i="18" s="1"/>
  <c r="Q1476" i="18" a="1"/>
  <c r="Q1476" i="18" s="1"/>
  <c r="Q2092" i="18" a="1"/>
  <c r="Q2092" i="18" s="1"/>
  <c r="Q2115" i="18" a="1"/>
  <c r="Q2115" i="18" s="1"/>
  <c r="Q2051" i="18" a="1"/>
  <c r="Q2051" i="18" s="1"/>
  <c r="Q1987" i="18" a="1"/>
  <c r="Q1987" i="18" s="1"/>
  <c r="Q1790" i="18" a="1"/>
  <c r="Q1790" i="18" s="1"/>
  <c r="Q1726" i="18" a="1"/>
  <c r="Q1726" i="18" s="1"/>
  <c r="Q1662" i="18" a="1"/>
  <c r="Q1662" i="18" s="1"/>
  <c r="Q1598" i="18" a="1"/>
  <c r="Q1598" i="18" s="1"/>
  <c r="Q1574" i="18" a="1"/>
  <c r="Q1574" i="18" s="1"/>
  <c r="Q1438" i="18" a="1"/>
  <c r="Q1438" i="18" s="1"/>
  <c r="Q1949" i="18" a="1"/>
  <c r="Q1949" i="18" s="1"/>
  <c r="Q1885" i="18" a="1"/>
  <c r="Q1885" i="18" s="1"/>
  <c r="Q1821" i="18" a="1"/>
  <c r="Q1821" i="18" s="1"/>
  <c r="Q1757" i="18" a="1"/>
  <c r="Q1757" i="18" s="1"/>
  <c r="Q1693" i="18" a="1"/>
  <c r="Q1693" i="18" s="1"/>
  <c r="Q1629" i="18" a="1"/>
  <c r="Q1629" i="18" s="1"/>
  <c r="Q1541" i="18" a="1"/>
  <c r="Q1541" i="18" s="1"/>
  <c r="Q1493" i="18" a="1"/>
  <c r="Q1493" i="18" s="1"/>
  <c r="Q1429" i="18" a="1"/>
  <c r="Q1429" i="18" s="1"/>
  <c r="Q2020" i="18" a="1"/>
  <c r="Q2020" i="18" s="1"/>
  <c r="Q1956" i="18" a="1"/>
  <c r="Q1956" i="18" s="1"/>
  <c r="Q1892" i="18" a="1"/>
  <c r="Q1892" i="18" s="1"/>
  <c r="Q1804" i="18" a="1"/>
  <c r="Q1804" i="18" s="1"/>
  <c r="Q1780" i="18" a="1"/>
  <c r="Q1780" i="18" s="1"/>
  <c r="Q1692" i="18" a="1"/>
  <c r="Q1692" i="18" s="1"/>
  <c r="Q1668" i="18" a="1"/>
  <c r="Q1668" i="18" s="1"/>
  <c r="Q1580" i="18" a="1"/>
  <c r="Q1580" i="18" s="1"/>
  <c r="Q1516" i="18" a="1"/>
  <c r="Q1516" i="18" s="1"/>
  <c r="Q1452" i="18" a="1"/>
  <c r="Q1452" i="18" s="1"/>
  <c r="Q1915" i="18" a="1"/>
  <c r="Q1915" i="18" s="1"/>
  <c r="Q1891" i="18" a="1"/>
  <c r="Q1891" i="18" s="1"/>
  <c r="Q1867" i="18" a="1"/>
  <c r="Q1867" i="18" s="1"/>
  <c r="Q1779" i="18" a="1"/>
  <c r="Q1779" i="18" s="1"/>
  <c r="Q1667" i="18" a="1"/>
  <c r="Q1667" i="18" s="1"/>
  <c r="Q1579" i="18" a="1"/>
  <c r="Q1579" i="18" s="1"/>
  <c r="Q1555" i="18" a="1"/>
  <c r="Q1555" i="18" s="1"/>
  <c r="Q1507" i="18" a="1"/>
  <c r="Q1507" i="18" s="1"/>
  <c r="Q1443" i="18" a="1"/>
  <c r="Q1443" i="18" s="1"/>
  <c r="Q1986" i="18" a="1"/>
  <c r="Q1986" i="18" s="1"/>
  <c r="Q1954" i="18" a="1"/>
  <c r="Q1954" i="18" s="1"/>
  <c r="Q1922" i="18" a="1"/>
  <c r="Q1922" i="18" s="1"/>
  <c r="Q1898" i="18" a="1"/>
  <c r="Q1898" i="18" s="1"/>
  <c r="Q1810" i="18" a="1"/>
  <c r="Q1810" i="18" s="1"/>
  <c r="Q1786" i="18" a="1"/>
  <c r="Q1786" i="18" s="1"/>
  <c r="Q1674" i="18" a="1"/>
  <c r="Q1674" i="18" s="1"/>
  <c r="Q1586" i="18" a="1"/>
  <c r="Q1586" i="18" s="1"/>
  <c r="Q1434" i="18" a="1"/>
  <c r="Q1434" i="18" s="1"/>
  <c r="Q2049" i="18" a="1"/>
  <c r="Q2049" i="18" s="1"/>
  <c r="Q1985" i="18" a="1"/>
  <c r="Q1985" i="18" s="1"/>
  <c r="Q1921" i="18" a="1"/>
  <c r="Q1921" i="18" s="1"/>
  <c r="Q1809" i="18" a="1"/>
  <c r="Q1809" i="18" s="1"/>
  <c r="Q1721" i="18" a="1"/>
  <c r="Q1721" i="18" s="1"/>
  <c r="Q1609" i="18" a="1"/>
  <c r="Q1609" i="18" s="1"/>
  <c r="Q1481" i="18" a="1"/>
  <c r="Q1481" i="18" s="1"/>
  <c r="Q1417" i="18" a="1"/>
  <c r="Q1417" i="18" s="1"/>
  <c r="Q1712" i="18" a="1"/>
  <c r="Q1712" i="18" s="1"/>
  <c r="Q1512" i="18" a="1"/>
  <c r="Q1512" i="18" s="1"/>
  <c r="Q1432" i="18" a="1"/>
  <c r="Q1432" i="18" s="1"/>
  <c r="Q1955" i="18" a="1"/>
  <c r="Q1955" i="18" s="1"/>
  <c r="Q1843" i="18" a="1"/>
  <c r="Q1843" i="18" s="1"/>
  <c r="Q1819" i="18" a="1"/>
  <c r="Q1819" i="18" s="1"/>
  <c r="Q1731" i="18" a="1"/>
  <c r="Q1731" i="18" s="1"/>
  <c r="Q1643" i="18" a="1"/>
  <c r="Q1643" i="18" s="1"/>
  <c r="Q1619" i="18" a="1"/>
  <c r="Q1619" i="18" s="1"/>
  <c r="Q1531" i="18" a="1"/>
  <c r="Q1531" i="18" s="1"/>
  <c r="Q1419" i="18" a="1"/>
  <c r="Q1419" i="18" s="1"/>
  <c r="Q1850" i="18" a="1"/>
  <c r="Q1850" i="18" s="1"/>
  <c r="Q1762" i="18" a="1"/>
  <c r="Q1762" i="18" s="1"/>
  <c r="Q1738" i="18" a="1"/>
  <c r="Q1738" i="18" s="1"/>
  <c r="Q1650" i="18" a="1"/>
  <c r="Q1650" i="18" s="1"/>
  <c r="Q1474" i="18" a="1"/>
  <c r="Q1474" i="18" s="1"/>
  <c r="Q2025" i="18" a="1"/>
  <c r="Q2025" i="18" s="1"/>
  <c r="Q1961" i="18" a="1"/>
  <c r="Q1961" i="18" s="1"/>
  <c r="Q1897" i="18" a="1"/>
  <c r="Q1897" i="18" s="1"/>
  <c r="Q1873" i="18" a="1"/>
  <c r="Q1873" i="18" s="1"/>
  <c r="Q1785" i="18" a="1"/>
  <c r="Q1785" i="18" s="1"/>
  <c r="Q1761" i="18" a="1"/>
  <c r="Q1761" i="18" s="1"/>
  <c r="Q1673" i="18" a="1"/>
  <c r="Q1673" i="18" s="1"/>
  <c r="Q1585" i="18" a="1"/>
  <c r="Q1585" i="18" s="1"/>
  <c r="Q1521" i="18" a="1"/>
  <c r="Q1521" i="18" s="1"/>
  <c r="Q1457" i="18" a="1"/>
  <c r="Q1457" i="18" s="1"/>
  <c r="Q1600" i="18" a="1"/>
  <c r="Q1600" i="18" s="1"/>
  <c r="Q1576" i="18" a="1"/>
  <c r="Q1576" i="18" s="1"/>
  <c r="Q1488" i="18" a="1"/>
  <c r="Q1488" i="18" s="1"/>
  <c r="Q1907" i="18" a="1"/>
  <c r="Q1907" i="18" s="1"/>
  <c r="Q1795" i="18" a="1"/>
  <c r="Q1795" i="18" s="1"/>
  <c r="Q1707" i="18" a="1"/>
  <c r="Q1707" i="18" s="1"/>
  <c r="Q1459" i="18" a="1"/>
  <c r="Q1459" i="18" s="1"/>
  <c r="Q1978" i="18" a="1"/>
  <c r="Q1978" i="18" s="1"/>
  <c r="Q1946" i="18" a="1"/>
  <c r="Q1946" i="18" s="1"/>
  <c r="Q1914" i="18" a="1"/>
  <c r="Q1914" i="18" s="1"/>
  <c r="Q1826" i="18" a="1"/>
  <c r="Q1826" i="18" s="1"/>
  <c r="Q1802" i="18" a="1"/>
  <c r="Q1802" i="18" s="1"/>
  <c r="Q1714" i="18" a="1"/>
  <c r="Q1714" i="18" s="1"/>
  <c r="Q1626" i="18" a="1"/>
  <c r="Q1626" i="18" s="1"/>
  <c r="Q1602" i="18" a="1"/>
  <c r="Q1602" i="18" s="1"/>
  <c r="Q2001" i="18" a="1"/>
  <c r="Q2001" i="18" s="1"/>
  <c r="Q1937" i="18" a="1"/>
  <c r="Q1937" i="18" s="1"/>
  <c r="Q1849" i="18" a="1"/>
  <c r="Q1849" i="18" s="1"/>
  <c r="Q1825" i="18" a="1"/>
  <c r="Q1825" i="18" s="1"/>
  <c r="Q1737" i="18" a="1"/>
  <c r="Q1737" i="18" s="1"/>
  <c r="Q1649" i="18" a="1"/>
  <c r="Q1649" i="18" s="1"/>
  <c r="Q1625" i="18" a="1"/>
  <c r="Q1625" i="18" s="1"/>
  <c r="Q1433" i="18" a="1"/>
  <c r="Q1433" i="18" s="1"/>
  <c r="Q1664" i="18" a="1"/>
  <c r="Q1664" i="18" s="1"/>
  <c r="Q1640" i="18" a="1"/>
  <c r="Q1640" i="18" s="1"/>
  <c r="Q1552" i="18" a="1"/>
  <c r="Q1552" i="18" s="1"/>
  <c r="Q1528" i="18" a="1"/>
  <c r="Q1528" i="18" s="1"/>
  <c r="Q1456" i="18" a="1"/>
  <c r="Q1456" i="18" s="1"/>
  <c r="Q1424" i="18" a="1"/>
  <c r="Q1424" i="18" s="1"/>
  <c r="Q1971" i="18" a="1"/>
  <c r="Q1971" i="18" s="1"/>
  <c r="Q1859" i="18" a="1"/>
  <c r="Q1859" i="18" s="1"/>
  <c r="Q1771" i="18" a="1"/>
  <c r="Q1771" i="18" s="1"/>
  <c r="Q1747" i="18" a="1"/>
  <c r="Q1747" i="18" s="1"/>
  <c r="Q1659" i="18" a="1"/>
  <c r="Q1659" i="18" s="1"/>
  <c r="Q1571" i="18" a="1"/>
  <c r="Q1571" i="18" s="1"/>
  <c r="Q1547" i="18" a="1"/>
  <c r="Q1547" i="18" s="1"/>
  <c r="Q1523" i="18" a="1"/>
  <c r="Q1523" i="18" s="1"/>
  <c r="Q1435" i="18" a="1"/>
  <c r="Q1435" i="18" s="1"/>
  <c r="Q1890" i="18" a="1"/>
  <c r="Q1890" i="18" s="1"/>
  <c r="Q1866" i="18" a="1"/>
  <c r="Q1866" i="18" s="1"/>
  <c r="Q1778" i="18" a="1"/>
  <c r="Q1778" i="18" s="1"/>
  <c r="Q1690" i="18" a="1"/>
  <c r="Q1690" i="18" s="1"/>
  <c r="Q1666" i="18" a="1"/>
  <c r="Q1666" i="18" s="1"/>
  <c r="Q1578" i="18" a="1"/>
  <c r="Q1578" i="18" s="1"/>
  <c r="Q1490" i="18" a="1"/>
  <c r="Q1490" i="18" s="1"/>
  <c r="Q1426" i="18" a="1"/>
  <c r="Q1426" i="18" s="1"/>
  <c r="Q2041" i="18" a="1"/>
  <c r="Q2041" i="18" s="1"/>
  <c r="Q1977" i="18" a="1"/>
  <c r="Q1977" i="18" s="1"/>
  <c r="Q1913" i="18" a="1"/>
  <c r="Q1913" i="18" s="1"/>
  <c r="Q1889" i="18" a="1"/>
  <c r="Q1889" i="18" s="1"/>
  <c r="Q1801" i="18" a="1"/>
  <c r="Q1801" i="18" s="1"/>
  <c r="Q1713" i="18" a="1"/>
  <c r="Q1713" i="18" s="1"/>
  <c r="Q1689" i="18" a="1"/>
  <c r="Q1689" i="18" s="1"/>
  <c r="Q1537" i="18" a="1"/>
  <c r="Q1537" i="18" s="1"/>
  <c r="Q1473" i="18" a="1"/>
  <c r="Q1473" i="18" s="1"/>
  <c r="Q1409" i="18" a="1"/>
  <c r="Q1409" i="18" s="1"/>
  <c r="Q1704" i="18" a="1"/>
  <c r="Q1704" i="18" s="1"/>
  <c r="Q1592" i="18" a="1"/>
  <c r="Q1592" i="18" s="1"/>
  <c r="Q1504" i="18" a="1"/>
  <c r="Q1504" i="18" s="1"/>
  <c r="Q1947" i="18" a="1"/>
  <c r="Q1947" i="18" s="1"/>
  <c r="Q1835" i="18" a="1"/>
  <c r="Q1835" i="18" s="1"/>
  <c r="Q1811" i="18" a="1"/>
  <c r="Q1811" i="18" s="1"/>
  <c r="Q1723" i="18" a="1"/>
  <c r="Q1723" i="18" s="1"/>
  <c r="Q1635" i="18" a="1"/>
  <c r="Q1635" i="18" s="1"/>
  <c r="Q1611" i="18" a="1"/>
  <c r="Q1611" i="18" s="1"/>
  <c r="Q1475" i="18" a="1"/>
  <c r="Q1475" i="18" s="1"/>
  <c r="Q1411" i="18" a="1"/>
  <c r="Q1411" i="18" s="1"/>
  <c r="Q1970" i="18" a="1"/>
  <c r="Q1970" i="18" s="1"/>
  <c r="Q1938" i="18" a="1"/>
  <c r="Q1938" i="18" s="1"/>
  <c r="Q1842" i="18" a="1"/>
  <c r="Q1842" i="18" s="1"/>
  <c r="Q1754" i="18" a="1"/>
  <c r="Q1754" i="18" s="1"/>
  <c r="Q1730" i="18" a="1"/>
  <c r="Q1730" i="18" s="1"/>
  <c r="Q1642" i="18" a="1"/>
  <c r="Q1642" i="18" s="1"/>
  <c r="Q1554" i="18" a="1"/>
  <c r="Q1554" i="18" s="1"/>
  <c r="Q1530" i="18" a="1"/>
  <c r="Q1530" i="18" s="1"/>
  <c r="Q1466" i="18" a="1"/>
  <c r="Q1466" i="18" s="1"/>
  <c r="Q1402" i="18" a="1"/>
  <c r="Q1402" i="18" s="1"/>
  <c r="Q2017" i="18" a="1"/>
  <c r="Q2017" i="18" s="1"/>
  <c r="Q1953" i="18" a="1"/>
  <c r="Q1953" i="18" s="1"/>
  <c r="Q1865" i="18" a="1"/>
  <c r="Q1865" i="18" s="1"/>
  <c r="Q1777" i="18" a="1"/>
  <c r="Q1777" i="18" s="1"/>
  <c r="Q1753" i="18" a="1"/>
  <c r="Q1753" i="18" s="1"/>
  <c r="Q1665" i="18" a="1"/>
  <c r="Q1665" i="18" s="1"/>
  <c r="Q1577" i="18" a="1"/>
  <c r="Q1577" i="18" s="1"/>
  <c r="Q1449" i="18" a="1"/>
  <c r="Q1449" i="18" s="1"/>
  <c r="Q1680" i="18" a="1"/>
  <c r="Q1680" i="18" s="1"/>
  <c r="Q1656" i="18" a="1"/>
  <c r="Q1656" i="18" s="1"/>
  <c r="Q1568" i="18" a="1"/>
  <c r="Q1568" i="18" s="1"/>
  <c r="Q1480" i="18" a="1"/>
  <c r="Q1480" i="18" s="1"/>
  <c r="Q1416" i="18" a="1"/>
  <c r="Q1416" i="18" s="1"/>
  <c r="Q1923" i="18" a="1"/>
  <c r="Q1923" i="18" s="1"/>
  <c r="Q1899" i="18" a="1"/>
  <c r="Q1899" i="18" s="1"/>
  <c r="Q1875" i="18" a="1"/>
  <c r="Q1875" i="18" s="1"/>
  <c r="Q1787" i="18" a="1"/>
  <c r="Q1787" i="18" s="1"/>
  <c r="Q1675" i="18" a="1"/>
  <c r="Q1675" i="18" s="1"/>
  <c r="Q1587" i="18" a="1"/>
  <c r="Q1587" i="18" s="1"/>
  <c r="Q1451" i="18" a="1"/>
  <c r="Q1451" i="18" s="1"/>
  <c r="Q1906" i="18" a="1"/>
  <c r="Q1906" i="18" s="1"/>
  <c r="Q1818" i="18" a="1"/>
  <c r="Q1818" i="18" s="1"/>
  <c r="Q1794" i="18" a="1"/>
  <c r="Q1794" i="18" s="1"/>
  <c r="Q1706" i="18" a="1"/>
  <c r="Q1706" i="18" s="1"/>
  <c r="Q1618" i="18" a="1"/>
  <c r="Q1618" i="18" s="1"/>
  <c r="Q1594" i="18" a="1"/>
  <c r="Q1594" i="18" s="1"/>
  <c r="Q1506" i="18" a="1"/>
  <c r="Q1506" i="18" s="1"/>
  <c r="Q1442" i="18" a="1"/>
  <c r="Q1442" i="18" s="1"/>
  <c r="Q2057" i="18" a="1"/>
  <c r="Q2057" i="18" s="1"/>
  <c r="Q1993" i="18" a="1"/>
  <c r="Q1993" i="18" s="1"/>
  <c r="Q1929" i="18" a="1"/>
  <c r="Q1929" i="18" s="1"/>
  <c r="Q1841" i="18" a="1"/>
  <c r="Q1841" i="18" s="1"/>
  <c r="Q1817" i="18" a="1"/>
  <c r="Q1817" i="18" s="1"/>
  <c r="Q1729" i="18" a="1"/>
  <c r="Q1729" i="18" s="1"/>
  <c r="Q1641" i="18" a="1"/>
  <c r="Q1641" i="18" s="1"/>
  <c r="Q1617" i="18" a="1"/>
  <c r="Q1617" i="18" s="1"/>
  <c r="Q1553" i="18" a="1"/>
  <c r="Q1553" i="18" s="1"/>
  <c r="Q1489" i="18" a="1"/>
  <c r="Q1489" i="18" s="1"/>
  <c r="Q1425" i="18" a="1"/>
  <c r="Q1425" i="18" s="1"/>
  <c r="Q1720" i="18" a="1"/>
  <c r="Q1720" i="18" s="1"/>
  <c r="Q1544" i="18" a="1"/>
  <c r="Q1544" i="18" s="1"/>
  <c r="Q1520" i="18" a="1"/>
  <c r="Q1520" i="18" s="1"/>
  <c r="Q1963" i="18" a="1"/>
  <c r="Q1963" i="18" s="1"/>
  <c r="Q1851" i="18" a="1"/>
  <c r="Q1851" i="18" s="1"/>
  <c r="Q1763" i="18" a="1"/>
  <c r="Q1763" i="18" s="1"/>
  <c r="Q1739" i="18" a="1"/>
  <c r="Q1739" i="18" s="1"/>
  <c r="Q1651" i="18" a="1"/>
  <c r="Q1651" i="18" s="1"/>
  <c r="Q1627" i="18" a="1"/>
  <c r="Q1627" i="18" s="1"/>
  <c r="Q1539" i="18" a="1"/>
  <c r="Q1539" i="18" s="1"/>
  <c r="Q1427" i="18" a="1"/>
  <c r="Q1427" i="18" s="1"/>
  <c r="Q1994" i="18" a="1"/>
  <c r="Q1994" i="18" s="1"/>
  <c r="Q1962" i="18" a="1"/>
  <c r="Q1962" i="18" s="1"/>
  <c r="Q1930" i="18" a="1"/>
  <c r="Q1930" i="18" s="1"/>
  <c r="Q1882" i="18" a="1"/>
  <c r="Q1882" i="18" s="1"/>
  <c r="Q1858" i="18" a="1"/>
  <c r="Q1858" i="18" s="1"/>
  <c r="Q1770" i="18" a="1"/>
  <c r="Q1770" i="18" s="1"/>
  <c r="Q1658" i="18" a="1"/>
  <c r="Q1658" i="18" s="1"/>
  <c r="Q1570" i="18" a="1"/>
  <c r="Q1570" i="18" s="1"/>
  <c r="Q1482" i="18" a="1"/>
  <c r="Q1482" i="18" s="1"/>
  <c r="Q1418" i="18" a="1"/>
  <c r="Q1418" i="18" s="1"/>
  <c r="Q2033" i="18" a="1"/>
  <c r="Q2033" i="18" s="1"/>
  <c r="Q1969" i="18" a="1"/>
  <c r="Q1969" i="18" s="1"/>
  <c r="Q1905" i="18" a="1"/>
  <c r="Q1905" i="18" s="1"/>
  <c r="Q1881" i="18" a="1"/>
  <c r="Q1881" i="18" s="1"/>
  <c r="Q1793" i="18" a="1"/>
  <c r="Q1793" i="18" s="1"/>
  <c r="Q1705" i="18" a="1"/>
  <c r="Q1705" i="18" s="1"/>
  <c r="Q1681" i="18" a="1"/>
  <c r="Q1681" i="18" s="1"/>
  <c r="Q1593" i="18" a="1"/>
  <c r="Q1593" i="18" s="1"/>
  <c r="Q1529" i="18" a="1"/>
  <c r="Q1529" i="18" s="1"/>
  <c r="Q1465" i="18" a="1"/>
  <c r="Q1465" i="18" s="1"/>
  <c r="Q1401" i="18" a="1"/>
  <c r="Q1401" i="18" s="1"/>
  <c r="Q1696" i="18" a="1"/>
  <c r="Q1696" i="18" s="1"/>
  <c r="Q1608" i="18" a="1"/>
  <c r="Q1608" i="18" s="1"/>
  <c r="Q1584" i="18" a="1"/>
  <c r="Q1584" i="18" s="1"/>
  <c r="Q1472" i="18" a="1"/>
  <c r="Q1472" i="18" s="1"/>
  <c r="Q1440" i="18" a="1"/>
  <c r="Q1440" i="18" s="1"/>
  <c r="Q1408" i="18" a="1"/>
  <c r="Q1408" i="18" s="1"/>
  <c r="Q1939" i="18" a="1"/>
  <c r="Q1939" i="18" s="1"/>
  <c r="Q1827" i="18" a="1"/>
  <c r="Q1827" i="18" s="1"/>
  <c r="Q1803" i="18" a="1"/>
  <c r="Q1803" i="18" s="1"/>
  <c r="Q1715" i="18" a="1"/>
  <c r="Q1715" i="18" s="1"/>
  <c r="Q1691" i="18" a="1"/>
  <c r="Q1691" i="18" s="1"/>
  <c r="Q1603" i="18" a="1"/>
  <c r="Q1603" i="18" s="1"/>
  <c r="Q1467" i="18" a="1"/>
  <c r="Q1467" i="18" s="1"/>
  <c r="Q1403" i="18" a="1"/>
  <c r="Q1403" i="18" s="1"/>
  <c r="Q1834" i="18" a="1"/>
  <c r="Q1834" i="18" s="1"/>
  <c r="Q1746" i="18" a="1"/>
  <c r="Q1746" i="18" s="1"/>
  <c r="Q1722" i="18" a="1"/>
  <c r="Q1722" i="18" s="1"/>
  <c r="Q1634" i="18" a="1"/>
  <c r="Q1634" i="18" s="1"/>
  <c r="Q1610" i="18" a="1"/>
  <c r="Q1610" i="18" s="1"/>
  <c r="Q1546" i="18" a="1"/>
  <c r="Q1546" i="18" s="1"/>
  <c r="Q1522" i="18" a="1"/>
  <c r="Q1522" i="18" s="1"/>
  <c r="Q2009" i="18" a="1"/>
  <c r="Q2009" i="18" s="1"/>
  <c r="Q1945" i="18" a="1"/>
  <c r="Q1945" i="18" s="1"/>
  <c r="Q1857" i="18" a="1"/>
  <c r="Q1857" i="18" s="1"/>
  <c r="Q1769" i="18" a="1"/>
  <c r="Q1769" i="18" s="1"/>
  <c r="Q1745" i="18" a="1"/>
  <c r="Q1745" i="18" s="1"/>
  <c r="Q1657" i="18" a="1"/>
  <c r="Q1657" i="18" s="1"/>
  <c r="Q1633" i="18" a="1"/>
  <c r="Q1633" i="18" s="1"/>
  <c r="Q1505" i="18" a="1"/>
  <c r="Q1505" i="18" s="1"/>
  <c r="Q1672" i="18" a="1"/>
  <c r="Q1672" i="18" s="1"/>
  <c r="Q1648" i="18" a="1"/>
  <c r="Q1648" i="18" s="1"/>
  <c r="Q1536" i="18" a="1"/>
  <c r="Q1536" i="18" s="1"/>
  <c r="Q1783" i="18" a="1"/>
  <c r="Q1783" i="18" s="1"/>
  <c r="Q1759" i="18" a="1"/>
  <c r="Q1759" i="18" s="1"/>
  <c r="Q1735" i="18" a="1"/>
  <c r="Q1735" i="18" s="1"/>
  <c r="Q1575" i="18" a="1"/>
  <c r="Q1575" i="18" s="1"/>
  <c r="Q1551" i="18" a="1"/>
  <c r="Q1551" i="18" s="1"/>
  <c r="Q1487" i="18" a="1"/>
  <c r="Q1487" i="18" s="1"/>
  <c r="Q1463" i="18" a="1"/>
  <c r="Q1463" i="18" s="1"/>
  <c r="Q1711" i="18" a="1"/>
  <c r="Q1711" i="18" s="1"/>
  <c r="Q1687" i="18" a="1"/>
  <c r="Q1687" i="18" s="1"/>
  <c r="Q1663" i="18" a="1"/>
  <c r="Q1663" i="18" s="1"/>
  <c r="Q1615" i="18" a="1"/>
  <c r="Q1615" i="18" s="1"/>
  <c r="Q1527" i="18" a="1"/>
  <c r="Q1527" i="18" s="1"/>
  <c r="Q1439" i="18" a="1"/>
  <c r="Q1439" i="18" s="1"/>
  <c r="Q1823" i="18" a="1"/>
  <c r="Q1823" i="18" s="1"/>
  <c r="Q1799" i="18" a="1"/>
  <c r="Q1799" i="18" s="1"/>
  <c r="Q1567" i="18" a="1"/>
  <c r="Q1567" i="18" s="1"/>
  <c r="Q1415" i="18" a="1"/>
  <c r="Q1415" i="18" s="1"/>
  <c r="Q1775" i="18" a="1"/>
  <c r="Q1775" i="18" s="1"/>
  <c r="Q1751" i="18" a="1"/>
  <c r="Q1751" i="18" s="1"/>
  <c r="Q1727" i="18" a="1"/>
  <c r="Q1727" i="18" s="1"/>
  <c r="Q1703" i="18" a="1"/>
  <c r="Q1703" i="18" s="1"/>
  <c r="Q1679" i="18" a="1"/>
  <c r="Q1679" i="18" s="1"/>
  <c r="Q1543" i="18" a="1"/>
  <c r="Q1543" i="18" s="1"/>
  <c r="Q1455" i="18" a="1"/>
  <c r="Q1455" i="18" s="1"/>
  <c r="Q1655" i="18" a="1"/>
  <c r="Q1655" i="18" s="1"/>
  <c r="Q1631" i="18" a="1"/>
  <c r="Q1631" i="18" s="1"/>
  <c r="Q1431" i="18" a="1"/>
  <c r="Q1431" i="18" s="1"/>
  <c r="Q1815" i="18" a="1"/>
  <c r="Q1815" i="18" s="1"/>
  <c r="Q1791" i="18" a="1"/>
  <c r="Q1791" i="18" s="1"/>
  <c r="Q1767" i="18" a="1"/>
  <c r="Q1767" i="18" s="1"/>
  <c r="Q1743" i="18" a="1"/>
  <c r="Q1743" i="18" s="1"/>
  <c r="Q1583" i="18" a="1"/>
  <c r="Q1583" i="18" s="1"/>
  <c r="Q1559" i="18" a="1"/>
  <c r="Q1559" i="18" s="1"/>
  <c r="Q1495" i="18" a="1"/>
  <c r="Q1495" i="18" s="1"/>
  <c r="Q1471" i="18" a="1"/>
  <c r="Q1471" i="18" s="1"/>
  <c r="Q1407" i="18" a="1"/>
  <c r="Q1407" i="18" s="1"/>
  <c r="Q1719" i="18" a="1"/>
  <c r="Q1719" i="18" s="1"/>
  <c r="Q1695" i="18" a="1"/>
  <c r="Q1695" i="18" s="1"/>
  <c r="Q1671" i="18" a="1"/>
  <c r="Q1671" i="18" s="1"/>
  <c r="Q1535" i="18" a="1"/>
  <c r="Q1535" i="18" s="1"/>
  <c r="Q1807" i="18" a="1"/>
  <c r="Q1807" i="18" s="1"/>
  <c r="Q1647" i="18" a="1"/>
  <c r="Q1647" i="18" s="1"/>
  <c r="Q1623" i="18" a="1"/>
  <c r="Q1623" i="18" s="1"/>
  <c r="Q1599" i="18" a="1"/>
  <c r="Q1599" i="18" s="1"/>
  <c r="Q1423" i="18" a="1"/>
  <c r="Q1423" i="18" s="1"/>
  <c r="AW55" i="18"/>
  <c r="AX55" i="18" s="1"/>
  <c r="AW73" i="18"/>
  <c r="P214" i="18" a="1"/>
  <c r="P214" i="18" s="1"/>
  <c r="U214" i="18" s="1"/>
  <c r="AE214" i="18" s="1"/>
  <c r="P126" i="18" a="1"/>
  <c r="P126" i="18" s="1"/>
  <c r="P1365" i="18" a="1"/>
  <c r="P1365" i="18" s="1"/>
  <c r="P149" i="18" a="1"/>
  <c r="P149" i="18" s="1"/>
  <c r="U149" i="18" s="1"/>
  <c r="AE149" i="18" s="1"/>
  <c r="P38" i="18" a="1"/>
  <c r="P38" i="18" s="1"/>
  <c r="U38" i="18" s="1"/>
  <c r="AE38" i="18" s="1"/>
  <c r="P125" i="18" a="1"/>
  <c r="P125" i="18" s="1"/>
  <c r="P1134" i="18" a="1"/>
  <c r="P1134" i="18" s="1"/>
  <c r="P812" i="18" a="1"/>
  <c r="P812" i="18" s="1"/>
  <c r="U812" i="18" s="1"/>
  <c r="AE812" i="18" s="1"/>
  <c r="P420" i="18" a="1"/>
  <c r="P420" i="18" s="1"/>
  <c r="P310" i="18" a="1"/>
  <c r="P310" i="18" s="1"/>
  <c r="P30" i="18" a="1"/>
  <c r="P30" i="18" s="1"/>
  <c r="P541" i="18" a="1"/>
  <c r="P541" i="18" s="1"/>
  <c r="U541" i="18" s="1"/>
  <c r="AE541" i="18" s="1"/>
  <c r="P413" i="18" a="1"/>
  <c r="P413" i="18" s="1"/>
  <c r="P412" i="18" a="1"/>
  <c r="P412" i="18" s="1"/>
  <c r="P414" i="18" a="1"/>
  <c r="P414" i="18" s="1"/>
  <c r="P262" i="18" a="1"/>
  <c r="P262" i="18" s="1"/>
  <c r="U262" i="18" s="1"/>
  <c r="AE262" i="18" s="1"/>
  <c r="P869" i="18" a="1"/>
  <c r="P869" i="18" s="1"/>
  <c r="U869" i="18" s="1"/>
  <c r="AE869" i="18" s="1"/>
  <c r="P540" i="18" a="1"/>
  <c r="P540" i="18" s="1"/>
  <c r="P12" i="18" a="1"/>
  <c r="P12" i="18" s="1"/>
  <c r="P802" i="18" a="1"/>
  <c r="P802" i="18" s="1"/>
  <c r="U802" i="18" s="1"/>
  <c r="AE802" i="18" s="1"/>
  <c r="P433" i="18" a="1"/>
  <c r="P433" i="18" s="1"/>
  <c r="U433" i="18" s="1"/>
  <c r="AE433" i="18" s="1"/>
  <c r="P537" i="18" a="1"/>
  <c r="P537" i="18" s="1"/>
  <c r="P217" i="18" a="1"/>
  <c r="P217" i="18" s="1"/>
  <c r="P256" i="18" a="1"/>
  <c r="P256" i="18" s="1"/>
  <c r="U256" i="18" s="1"/>
  <c r="AE256" i="18" s="1"/>
  <c r="P192" i="18" a="1"/>
  <c r="P192" i="18" s="1"/>
  <c r="P803" i="18" a="1"/>
  <c r="P803" i="18" s="1"/>
  <c r="P690" i="18" a="1"/>
  <c r="P690" i="18" s="1"/>
  <c r="P226" i="18" a="1"/>
  <c r="P226" i="18" s="1"/>
  <c r="U226" i="18" s="1"/>
  <c r="AE226" i="18" s="1"/>
  <c r="P321" i="18" a="1"/>
  <c r="P321" i="18" s="1"/>
  <c r="U321" i="18" s="1"/>
  <c r="AE321" i="18" s="1"/>
  <c r="P260" i="18" a="1"/>
  <c r="P260" i="18" s="1"/>
  <c r="P867" i="18" a="1"/>
  <c r="P867" i="18" s="1"/>
  <c r="P779" i="18" a="1"/>
  <c r="P779" i="18" s="1"/>
  <c r="U779" i="18" s="1"/>
  <c r="AE779" i="18" s="1"/>
  <c r="P283" i="18" a="1"/>
  <c r="P283" i="18" s="1"/>
  <c r="P219" i="18" a="1"/>
  <c r="P219" i="18" s="1"/>
  <c r="P1305" i="18" a="1"/>
  <c r="P1305" i="18" s="1"/>
  <c r="P17" i="18" a="1"/>
  <c r="P17" i="18" s="1"/>
  <c r="U17" i="18" s="1"/>
  <c r="AE17" i="18" s="1"/>
  <c r="P236" i="18" a="1"/>
  <c r="P236" i="18" s="1"/>
  <c r="U236" i="18" s="1"/>
  <c r="AE236" i="18" s="1"/>
  <c r="P387" i="18" a="1"/>
  <c r="P387" i="18" s="1"/>
  <c r="P3" i="18" a="1"/>
  <c r="P3" i="18" s="1"/>
  <c r="P20" i="18" a="1"/>
  <c r="P20" i="18" s="1"/>
  <c r="U20" i="18" s="1"/>
  <c r="AE20" i="18" s="1"/>
  <c r="P252" i="18" a="1"/>
  <c r="P252" i="18" s="1"/>
  <c r="P9" i="18" a="1"/>
  <c r="P9" i="18" s="1"/>
  <c r="P228" i="18" a="1"/>
  <c r="P228" i="18" s="1"/>
  <c r="P1035" i="18" a="1"/>
  <c r="P1035" i="18" s="1"/>
  <c r="U1035" i="18" s="1"/>
  <c r="AE1035" i="18" s="1"/>
  <c r="P328" i="18" a="1"/>
  <c r="P328" i="18" s="1"/>
  <c r="U328" i="18" s="1"/>
  <c r="AE328" i="18" s="1"/>
  <c r="P295" i="18" a="1"/>
  <c r="P295" i="18" s="1"/>
  <c r="P55" i="18" a="1"/>
  <c r="P55" i="18" s="1"/>
  <c r="U55" i="18" s="1"/>
  <c r="AE55" i="18" s="1"/>
  <c r="P1247" i="18" a="1"/>
  <c r="P1247" i="18" s="1"/>
  <c r="U1247" i="18" s="1"/>
  <c r="AE1247" i="18" s="1"/>
  <c r="P871" i="18" a="1"/>
  <c r="P871" i="18" s="1"/>
  <c r="P311" i="18" a="1"/>
  <c r="P311" i="18" s="1"/>
  <c r="P415" i="18" a="1"/>
  <c r="P415" i="18" s="1"/>
  <c r="P455" i="18" a="1"/>
  <c r="P455" i="18" s="1"/>
  <c r="U455" i="18" s="1"/>
  <c r="AE455" i="18" s="1"/>
  <c r="P327" i="18" a="1"/>
  <c r="P327" i="18" s="1"/>
  <c r="U327" i="18" s="1"/>
  <c r="AE327" i="18" s="1"/>
  <c r="P255" i="18" a="1"/>
  <c r="P255" i="18" s="1"/>
  <c r="AW72" i="18"/>
  <c r="P1833" i="18" a="1"/>
  <c r="P1833" i="18" s="1"/>
  <c r="P1872" i="18" a="1"/>
  <c r="P1872" i="18" s="1"/>
  <c r="P1800" i="18" a="1"/>
  <c r="P1800" i="18" s="1"/>
  <c r="P1448" i="18" a="1"/>
  <c r="P1448" i="18" s="1"/>
  <c r="P1874" i="18" a="1"/>
  <c r="P1874" i="18" s="1"/>
  <c r="P1565" i="18" a="1"/>
  <c r="P1565" i="18" s="1"/>
  <c r="P1502" i="18" a="1"/>
  <c r="P1502" i="18" s="1"/>
  <c r="P1830" i="18" a="1"/>
  <c r="P1830" i="18" s="1"/>
  <c r="P1766" i="18" a="1"/>
  <c r="P1766" i="18" s="1"/>
  <c r="P1638" i="18" a="1"/>
  <c r="P1638" i="18" s="1"/>
  <c r="P1478" i="18" a="1"/>
  <c r="P1478" i="18" s="1"/>
  <c r="P1405" i="18" a="1"/>
  <c r="P1405" i="18" s="1"/>
  <c r="P1492" i="18" a="1"/>
  <c r="P1492" i="18" s="1"/>
  <c r="P1699" i="18" a="1"/>
  <c r="P1699" i="18" s="1"/>
  <c r="P1620" i="18" a="1"/>
  <c r="P1620" i="18" s="1"/>
  <c r="P1563" i="18" a="1"/>
  <c r="P1563" i="18" s="1"/>
  <c r="P1518" i="18" a="1"/>
  <c r="P1518" i="18" s="1"/>
  <c r="P1406" i="18" a="1"/>
  <c r="P1406" i="18" s="1"/>
  <c r="P2052" i="18" a="1"/>
  <c r="P2052" i="18" s="1"/>
  <c r="P1484" i="18" a="1"/>
  <c r="P1484" i="18" s="1"/>
  <c r="P1446" i="18" a="1"/>
  <c r="P1446" i="18" s="1"/>
  <c r="P1765" i="18" a="1"/>
  <c r="P1765" i="18" s="1"/>
  <c r="P1701" i="18" a="1"/>
  <c r="P1701" i="18" s="1"/>
  <c r="P1501" i="18" a="1"/>
  <c r="P1501" i="18" s="1"/>
  <c r="P2028" i="18" a="1"/>
  <c r="P2028" i="18" s="1"/>
  <c r="P1700" i="18" a="1"/>
  <c r="P1700" i="18" s="1"/>
  <c r="P1564" i="18" a="1"/>
  <c r="P1564" i="18" s="1"/>
  <c r="P1500" i="18" a="1"/>
  <c r="P1500" i="18" s="1"/>
  <c r="P1557" i="18" a="1"/>
  <c r="P1557" i="18" s="1"/>
  <c r="P1828" i="18" a="1"/>
  <c r="P1828" i="18" s="1"/>
  <c r="P1412" i="18" a="1"/>
  <c r="P1412" i="18" s="1"/>
  <c r="P1441" i="18" a="1"/>
  <c r="P1441" i="18" s="1"/>
  <c r="P1560" i="18" a="1"/>
  <c r="P1560" i="18" s="1"/>
  <c r="P1698" i="18" a="1"/>
  <c r="P1698" i="18" s="1"/>
  <c r="P1498" i="18" a="1"/>
  <c r="P1498" i="18" s="1"/>
  <c r="P1697" i="18" a="1"/>
  <c r="P1697" i="18" s="1"/>
  <c r="P1624" i="18" a="1"/>
  <c r="P1624" i="18" s="1"/>
  <c r="P1562" i="18" a="1"/>
  <c r="P1562" i="18" s="1"/>
  <c r="P1410" i="18" a="1"/>
  <c r="P1410" i="18" s="1"/>
  <c r="P1688" i="18" a="1"/>
  <c r="P1688" i="18" s="1"/>
  <c r="P1683" i="18" a="1"/>
  <c r="P1683" i="18" s="1"/>
  <c r="P1595" i="18" a="1"/>
  <c r="P1595" i="18" s="1"/>
  <c r="P1514" i="18" a="1"/>
  <c r="P1514" i="18" s="1"/>
  <c r="P1561" i="18" a="1"/>
  <c r="P1561" i="18" s="1"/>
  <c r="P1497" i="18" a="1"/>
  <c r="P1497" i="18" s="1"/>
  <c r="P1499" i="18" a="1"/>
  <c r="P1499" i="18" s="1"/>
  <c r="P1601" i="18" a="1"/>
  <c r="P1601" i="18" s="1"/>
  <c r="P1616" i="18" a="1"/>
  <c r="P1616" i="18" s="1"/>
  <c r="P1513" i="18" a="1"/>
  <c r="P1513" i="18" s="1"/>
  <c r="P1515" i="18" a="1"/>
  <c r="P1515" i="18" s="1"/>
  <c r="P1632" i="18" a="1"/>
  <c r="P1632" i="18" s="1"/>
  <c r="P1491" i="18" a="1"/>
  <c r="P1491" i="18" s="1"/>
  <c r="P1682" i="18" a="1"/>
  <c r="P1682" i="18" s="1"/>
  <c r="P1496" i="18" a="1"/>
  <c r="P1496" i="18" s="1"/>
  <c r="P1511" i="18" a="1"/>
  <c r="P1511" i="18" s="1"/>
  <c r="P1517" i="18" a="1"/>
  <c r="P1517" i="18" s="1"/>
  <c r="P1639" i="18" a="1"/>
  <c r="P1639" i="18" s="1"/>
  <c r="P1591" i="18" a="1"/>
  <c r="P1591" i="18" s="1"/>
  <c r="P1503" i="18" a="1"/>
  <c r="P1503" i="18" s="1"/>
  <c r="P1479" i="18" a="1"/>
  <c r="P1479" i="18" s="1"/>
  <c r="P1607" i="18" a="1"/>
  <c r="P1607" i="18" s="1"/>
  <c r="P1519" i="18" a="1"/>
  <c r="P1519" i="18" s="1"/>
  <c r="P1447" i="18" a="1"/>
  <c r="P1447" i="18" s="1"/>
  <c r="Q2" i="18" a="1"/>
  <c r="Q2" i="18" s="1"/>
  <c r="Q1350" i="18" a="1"/>
  <c r="Q1350" i="18" s="1"/>
  <c r="Q1286" i="18" a="1"/>
  <c r="Q1286" i="18" s="1"/>
  <c r="Q1222" i="18" a="1"/>
  <c r="Q1222" i="18" s="1"/>
  <c r="Q1158" i="18" a="1"/>
  <c r="Q1158" i="18" s="1"/>
  <c r="Q1070" i="18" a="1"/>
  <c r="Q1070" i="18" s="1"/>
  <c r="U1070" i="18" s="1"/>
  <c r="AE1070" i="18" s="1"/>
  <c r="Q1046" i="18" a="1"/>
  <c r="Q1046" i="18" s="1"/>
  <c r="U1046" i="18" s="1"/>
  <c r="AE1046" i="18" s="1"/>
  <c r="Q1022" i="18" a="1"/>
  <c r="Q1022" i="18" s="1"/>
  <c r="U1022" i="18" s="1"/>
  <c r="AE1022" i="18" s="1"/>
  <c r="Q934" i="18" a="1"/>
  <c r="Q934" i="18" s="1"/>
  <c r="U934" i="18" s="1"/>
  <c r="AE934" i="18" s="1"/>
  <c r="Q910" i="18" a="1"/>
  <c r="Q910" i="18" s="1"/>
  <c r="Q822" i="18" a="1"/>
  <c r="Q822" i="18" s="1"/>
  <c r="Q774" i="18" a="1"/>
  <c r="Q774" i="18" s="1"/>
  <c r="Q742" i="18" a="1"/>
  <c r="Q742" i="18" s="1"/>
  <c r="U742" i="18" s="1"/>
  <c r="AE742" i="18" s="1"/>
  <c r="Q710" i="18" a="1"/>
  <c r="Q710" i="18" s="1"/>
  <c r="U710" i="18" s="1"/>
  <c r="AE710" i="18" s="1"/>
  <c r="Q662" i="18" a="1"/>
  <c r="Q662" i="18" s="1"/>
  <c r="U662" i="18" s="1"/>
  <c r="AE662" i="18" s="1"/>
  <c r="Q598" i="18" a="1"/>
  <c r="Q598" i="18" s="1"/>
  <c r="Q534" i="18" a="1"/>
  <c r="Q534" i="18" s="1"/>
  <c r="U534" i="18" s="1"/>
  <c r="AE534" i="18" s="1"/>
  <c r="Q470" i="18" a="1"/>
  <c r="Q470" i="18" s="1"/>
  <c r="Q406" i="18" a="1"/>
  <c r="Q406" i="18" s="1"/>
  <c r="Q318" i="18" a="1"/>
  <c r="Q318" i="18" s="1"/>
  <c r="Q254" i="18" a="1"/>
  <c r="Q254" i="18" s="1"/>
  <c r="Q190" i="18" a="1"/>
  <c r="Q190" i="18" s="1"/>
  <c r="U190" i="18" s="1"/>
  <c r="AE190" i="18" s="1"/>
  <c r="Q102" i="18" a="1"/>
  <c r="Q102" i="18" s="1"/>
  <c r="Q1341" i="18" a="1"/>
  <c r="Q1341" i="18" s="1"/>
  <c r="Q1277" i="18" a="1"/>
  <c r="Q1277" i="18" s="1"/>
  <c r="U1277" i="18" s="1"/>
  <c r="AE1277" i="18" s="1"/>
  <c r="Q1213" i="18" a="1"/>
  <c r="Q1213" i="18" s="1"/>
  <c r="Q1149" i="18" a="1"/>
  <c r="Q1149" i="18" s="1"/>
  <c r="Q1125" i="18" a="1"/>
  <c r="Q1125" i="18" s="1"/>
  <c r="Q1037" i="18" a="1"/>
  <c r="Q1037" i="18" s="1"/>
  <c r="Q949" i="18" a="1"/>
  <c r="Q949" i="18" s="1"/>
  <c r="U949" i="18" s="1"/>
  <c r="AE949" i="18" s="1"/>
  <c r="Q861" i="18" a="1"/>
  <c r="Q861" i="18" s="1"/>
  <c r="U861" i="18" s="1"/>
  <c r="AE861" i="18" s="1"/>
  <c r="Q837" i="18" a="1"/>
  <c r="Q837" i="18" s="1"/>
  <c r="Q749" i="18" a="1"/>
  <c r="Q749" i="18" s="1"/>
  <c r="U749" i="18" s="1"/>
  <c r="AE749" i="18" s="1"/>
  <c r="Q685" i="18" a="1"/>
  <c r="Q685" i="18" s="1"/>
  <c r="Q597" i="18" a="1"/>
  <c r="Q597" i="18" s="1"/>
  <c r="Q509" i="18" a="1"/>
  <c r="Q509" i="18" s="1"/>
  <c r="Q445" i="18" a="1"/>
  <c r="Q445" i="18" s="1"/>
  <c r="Q381" i="18" a="1"/>
  <c r="Q381" i="18" s="1"/>
  <c r="U381" i="18" s="1"/>
  <c r="AE381" i="18" s="1"/>
  <c r="Q253" i="18" a="1"/>
  <c r="Q253" i="18" s="1"/>
  <c r="U253" i="18" s="1"/>
  <c r="AE253" i="18" s="1"/>
  <c r="Q189" i="18" a="1"/>
  <c r="Q189" i="18" s="1"/>
  <c r="Q61" i="18" a="1"/>
  <c r="Q61" i="18" s="1"/>
  <c r="U61" i="18" s="1"/>
  <c r="AE61" i="18" s="1"/>
  <c r="Q1300" i="18" a="1"/>
  <c r="Q1300" i="18" s="1"/>
  <c r="Q1236" i="18" a="1"/>
  <c r="Q1236" i="18" s="1"/>
  <c r="Q1172" i="18" a="1"/>
  <c r="Q1172" i="18" s="1"/>
  <c r="Q1108" i="18" a="1"/>
  <c r="Q1108" i="18" s="1"/>
  <c r="U1108" i="18" s="1"/>
  <c r="AE1108" i="18" s="1"/>
  <c r="Q1060" i="18" a="1"/>
  <c r="Q1060" i="18" s="1"/>
  <c r="U1060" i="18" s="1"/>
  <c r="AE1060" i="18" s="1"/>
  <c r="Q1036" i="18" a="1"/>
  <c r="Q1036" i="18" s="1"/>
  <c r="U1036" i="18" s="1"/>
  <c r="AE1036" i="18" s="1"/>
  <c r="Q948" i="18" a="1"/>
  <c r="Q948" i="18" s="1"/>
  <c r="Q924" i="18" a="1"/>
  <c r="Q924" i="18" s="1"/>
  <c r="Q836" i="18" a="1"/>
  <c r="Q836" i="18" s="1"/>
  <c r="U836" i="18" s="1"/>
  <c r="AE836" i="18" s="1"/>
  <c r="Q748" i="18" a="1"/>
  <c r="Q748" i="18" s="1"/>
  <c r="Q684" i="18" a="1"/>
  <c r="Q684" i="18" s="1"/>
  <c r="Q620" i="18" a="1"/>
  <c r="Q620" i="18" s="1"/>
  <c r="Q532" i="18" a="1"/>
  <c r="Q532" i="18" s="1"/>
  <c r="U532" i="18" s="1"/>
  <c r="AE532" i="18" s="1"/>
  <c r="Q508" i="18" a="1"/>
  <c r="Q508" i="18" s="1"/>
  <c r="U508" i="18" s="1"/>
  <c r="AE508" i="18" s="1"/>
  <c r="Q380" i="18" a="1"/>
  <c r="Q380" i="18" s="1"/>
  <c r="Q316" i="18" a="1"/>
  <c r="Q316" i="18" s="1"/>
  <c r="U316" i="18" s="1"/>
  <c r="AE316" i="18" s="1"/>
  <c r="Q1390" i="18" a="1"/>
  <c r="Q1390" i="18" s="1"/>
  <c r="Q1326" i="18" a="1"/>
  <c r="Q1326" i="18" s="1"/>
  <c r="Q1262" i="18" a="1"/>
  <c r="Q1262" i="18" s="1"/>
  <c r="U1262" i="18" s="1"/>
  <c r="AE1262" i="18" s="1"/>
  <c r="Q1110" i="18" a="1"/>
  <c r="Q1110" i="18" s="1"/>
  <c r="Q998" i="18" a="1"/>
  <c r="Q998" i="18" s="1"/>
  <c r="U998" i="18" s="1"/>
  <c r="AE998" i="18" s="1"/>
  <c r="Q974" i="18" a="1"/>
  <c r="Q974" i="18" s="1"/>
  <c r="U974" i="18" s="1"/>
  <c r="AE974" i="18" s="1"/>
  <c r="Q886" i="18" a="1"/>
  <c r="Q886" i="18" s="1"/>
  <c r="Q798" i="18" a="1"/>
  <c r="Q798" i="18" s="1"/>
  <c r="Q638" i="18" a="1"/>
  <c r="Q638" i="18" s="1"/>
  <c r="Q574" i="18" a="1"/>
  <c r="Q574" i="18" s="1"/>
  <c r="Q510" i="18" a="1"/>
  <c r="Q510" i="18" s="1"/>
  <c r="U510" i="18" s="1"/>
  <c r="AE510" i="18" s="1"/>
  <c r="Q446" i="18" a="1"/>
  <c r="Q446" i="18" s="1"/>
  <c r="Q382" i="18" a="1"/>
  <c r="Q382" i="18" s="1"/>
  <c r="U382" i="18" s="1"/>
  <c r="AE382" i="18" s="1"/>
  <c r="Q358" i="18" a="1"/>
  <c r="Q358" i="18" s="1"/>
  <c r="U358" i="18" s="1"/>
  <c r="AE358" i="18" s="1"/>
  <c r="Q294" i="18" a="1"/>
  <c r="Q294" i="18" s="1"/>
  <c r="Q230" i="18" a="1"/>
  <c r="Q230" i="18" s="1"/>
  <c r="U230" i="18" s="1"/>
  <c r="AE230" i="18" s="1"/>
  <c r="Q166" i="18" a="1"/>
  <c r="Q166" i="18" s="1"/>
  <c r="U166" i="18" s="1"/>
  <c r="AE166" i="18" s="1"/>
  <c r="Q142" i="18" a="1"/>
  <c r="Q142" i="18" s="1"/>
  <c r="Q78" i="18" a="1"/>
  <c r="Q78" i="18" s="1"/>
  <c r="Q14" i="18" a="1"/>
  <c r="Q14" i="18" s="1"/>
  <c r="Q1317" i="18" a="1"/>
  <c r="Q1317" i="18" s="1"/>
  <c r="U1317" i="18" s="1"/>
  <c r="AE1317" i="18" s="1"/>
  <c r="Q1253" i="18" a="1"/>
  <c r="Q1253" i="18" s="1"/>
  <c r="U1253" i="18" s="1"/>
  <c r="AE1253" i="18" s="1"/>
  <c r="Q1189" i="18" a="1"/>
  <c r="Q1189" i="18" s="1"/>
  <c r="U1189" i="18" s="1"/>
  <c r="AE1189" i="18" s="1"/>
  <c r="Q1101" i="18" a="1"/>
  <c r="Q1101" i="18" s="1"/>
  <c r="U1101" i="18" s="1"/>
  <c r="AE1101" i="18" s="1"/>
  <c r="Q1013" i="18" a="1"/>
  <c r="Q1013" i="18" s="1"/>
  <c r="U1013" i="18" s="1"/>
  <c r="AE1013" i="18" s="1"/>
  <c r="Q925" i="18" a="1"/>
  <c r="Q925" i="18" s="1"/>
  <c r="Q901" i="18" a="1"/>
  <c r="Q901" i="18" s="1"/>
  <c r="Q813" i="18" a="1"/>
  <c r="Q813" i="18" s="1"/>
  <c r="Q789" i="18" a="1"/>
  <c r="Q789" i="18" s="1"/>
  <c r="U789" i="18" s="1"/>
  <c r="AE789" i="18" s="1"/>
  <c r="Q725" i="18" a="1"/>
  <c r="Q725" i="18" s="1"/>
  <c r="U725" i="18" s="1"/>
  <c r="AE725" i="18" s="1"/>
  <c r="Q661" i="18" a="1"/>
  <c r="Q661" i="18" s="1"/>
  <c r="Q573" i="18" a="1"/>
  <c r="Q573" i="18" s="1"/>
  <c r="U573" i="18" s="1"/>
  <c r="AE573" i="18" s="1"/>
  <c r="Q549" i="18" a="1"/>
  <c r="Q549" i="18" s="1"/>
  <c r="Q485" i="18" a="1"/>
  <c r="Q485" i="18" s="1"/>
  <c r="Q421" i="18" a="1"/>
  <c r="Q421" i="18" s="1"/>
  <c r="Q357" i="18" a="1"/>
  <c r="Q357" i="18" s="1"/>
  <c r="Q293" i="18" a="1"/>
  <c r="Q293" i="18" s="1"/>
  <c r="U293" i="18" s="1"/>
  <c r="AE293" i="18" s="1"/>
  <c r="Q229" i="18" a="1"/>
  <c r="Q229" i="18" s="1"/>
  <c r="U229" i="18" s="1"/>
  <c r="AE229" i="18" s="1"/>
  <c r="Q165" i="18" a="1"/>
  <c r="Q165" i="18" s="1"/>
  <c r="Q101" i="18" a="1"/>
  <c r="Q101" i="18" s="1"/>
  <c r="Q37" i="18" a="1"/>
  <c r="Q37" i="18" s="1"/>
  <c r="Q1340" i="18" a="1"/>
  <c r="Q1340" i="18" s="1"/>
  <c r="Q1276" i="18" a="1"/>
  <c r="Q1276" i="18" s="1"/>
  <c r="Q1212" i="18" a="1"/>
  <c r="Q1212" i="18" s="1"/>
  <c r="U1212" i="18" s="1"/>
  <c r="AE1212" i="18" s="1"/>
  <c r="Q1084" i="18" a="1"/>
  <c r="Q1084" i="18" s="1"/>
  <c r="U1084" i="18" s="1"/>
  <c r="AE1084" i="18" s="1"/>
  <c r="Q1012" i="18" a="1"/>
  <c r="Q1012" i="18" s="1"/>
  <c r="U1012" i="18" s="1"/>
  <c r="AE1012" i="18" s="1"/>
  <c r="Q988" i="18" a="1"/>
  <c r="Q988" i="18" s="1"/>
  <c r="Q900" i="18" a="1"/>
  <c r="Q900" i="18" s="1"/>
  <c r="U900" i="18" s="1"/>
  <c r="AE900" i="18" s="1"/>
  <c r="Q788" i="18" a="1"/>
  <c r="Q788" i="18" s="1"/>
  <c r="Q724" i="18" a="1"/>
  <c r="Q724" i="18" s="1"/>
  <c r="U724" i="18" s="1"/>
  <c r="AE724" i="18" s="1"/>
  <c r="Q660" i="18" a="1"/>
  <c r="Q660" i="18" s="1"/>
  <c r="U660" i="18" s="1"/>
  <c r="AE660" i="18" s="1"/>
  <c r="Q596" i="18" a="1"/>
  <c r="Q596" i="18" s="1"/>
  <c r="Q476" i="18" a="1"/>
  <c r="Q476" i="18" s="1"/>
  <c r="U476" i="18" s="1"/>
  <c r="AE476" i="18" s="1"/>
  <c r="Q444" i="18" a="1"/>
  <c r="Q444" i="18" s="1"/>
  <c r="U444" i="18" s="1"/>
  <c r="AE444" i="18" s="1"/>
  <c r="Q356" i="18" a="1"/>
  <c r="Q356" i="18" s="1"/>
  <c r="Q292" i="18" a="1"/>
  <c r="Q292" i="18" s="1"/>
  <c r="U292" i="18" s="1"/>
  <c r="AE292" i="18" s="1"/>
  <c r="Q1366" i="18" a="1"/>
  <c r="Q1366" i="18" s="1"/>
  <c r="Q1302" i="18" a="1"/>
  <c r="Q1302" i="18" s="1"/>
  <c r="Q1238" i="18" a="1"/>
  <c r="Q1238" i="18" s="1"/>
  <c r="U1238" i="18" s="1"/>
  <c r="AE1238" i="18" s="1"/>
  <c r="Q1174" i="18" a="1"/>
  <c r="Q1174" i="18" s="1"/>
  <c r="Q1086" i="18" a="1"/>
  <c r="Q1086" i="18" s="1"/>
  <c r="U1086" i="18" s="1"/>
  <c r="AE1086" i="18" s="1"/>
  <c r="Q950" i="18" a="1"/>
  <c r="Q950" i="18" s="1"/>
  <c r="U950" i="18" s="1"/>
  <c r="AE950" i="18" s="1"/>
  <c r="Q862" i="18" a="1"/>
  <c r="Q862" i="18" s="1"/>
  <c r="Q838" i="18" a="1"/>
  <c r="Q838" i="18" s="1"/>
  <c r="U838" i="18" s="1"/>
  <c r="AE838" i="18" s="1"/>
  <c r="Q766" i="18" a="1"/>
  <c r="Q766" i="18" s="1"/>
  <c r="U766" i="18" s="1"/>
  <c r="AE766" i="18" s="1"/>
  <c r="Q734" i="18" a="1"/>
  <c r="Q734" i="18" s="1"/>
  <c r="Q702" i="18" a="1"/>
  <c r="Q702" i="18" s="1"/>
  <c r="Q678" i="18" a="1"/>
  <c r="Q678" i="18" s="1"/>
  <c r="Q614" i="18" a="1"/>
  <c r="Q614" i="18" s="1"/>
  <c r="U614" i="18" s="1"/>
  <c r="AE614" i="18" s="1"/>
  <c r="Q550" i="18" a="1"/>
  <c r="Q550" i="18" s="1"/>
  <c r="U550" i="18" s="1"/>
  <c r="AE550" i="18" s="1"/>
  <c r="Q486" i="18" a="1"/>
  <c r="Q486" i="18" s="1"/>
  <c r="Q422" i="18" a="1"/>
  <c r="Q422" i="18" s="1"/>
  <c r="U422" i="18" s="1"/>
  <c r="AE422" i="18" s="1"/>
  <c r="Q334" i="18" a="1"/>
  <c r="Q334" i="18" s="1"/>
  <c r="U334" i="18" s="1"/>
  <c r="AE334" i="18" s="1"/>
  <c r="Q270" i="18" a="1"/>
  <c r="Q270" i="18" s="1"/>
  <c r="Q206" i="18" a="1"/>
  <c r="Q206" i="18" s="1"/>
  <c r="Q118" i="18" a="1"/>
  <c r="Q118" i="18" s="1"/>
  <c r="U118" i="18" s="1"/>
  <c r="AE118" i="18" s="1"/>
  <c r="Q54" i="18" a="1"/>
  <c r="Q54" i="18" s="1"/>
  <c r="U54" i="18" s="1"/>
  <c r="AE54" i="18" s="1"/>
  <c r="Q1357" i="18" a="1"/>
  <c r="Q1357" i="18" s="1"/>
  <c r="U1357" i="18" s="1"/>
  <c r="AE1357" i="18" s="1"/>
  <c r="Q1293" i="18" a="1"/>
  <c r="Q1293" i="18" s="1"/>
  <c r="U1293" i="18" s="1"/>
  <c r="AE1293" i="18" s="1"/>
  <c r="Q1229" i="18" a="1"/>
  <c r="Q1229" i="18" s="1"/>
  <c r="Q1165" i="18" a="1"/>
  <c r="Q1165" i="18" s="1"/>
  <c r="U1165" i="18" s="1"/>
  <c r="AE1165" i="18" s="1"/>
  <c r="Q1053" i="18" a="1"/>
  <c r="Q1053" i="18" s="1"/>
  <c r="Q989" i="18" a="1"/>
  <c r="Q989" i="18" s="1"/>
  <c r="Q965" i="18" a="1"/>
  <c r="Q965" i="18" s="1"/>
  <c r="Q877" i="18" a="1"/>
  <c r="Q877" i="18" s="1"/>
  <c r="U877" i="18" s="1"/>
  <c r="AE877" i="18" s="1"/>
  <c r="Q853" i="18" a="1"/>
  <c r="Q853" i="18" s="1"/>
  <c r="U853" i="18" s="1"/>
  <c r="AE853" i="18" s="1"/>
  <c r="Q765" i="18" a="1"/>
  <c r="Q765" i="18" s="1"/>
  <c r="Q701" i="18" a="1"/>
  <c r="Q701" i="18" s="1"/>
  <c r="U701" i="18" s="1"/>
  <c r="AE701" i="18" s="1"/>
  <c r="Q637" i="18" a="1"/>
  <c r="Q637" i="18" s="1"/>
  <c r="U637" i="18" s="1"/>
  <c r="AE637" i="18" s="1"/>
  <c r="Q613" i="18" a="1"/>
  <c r="Q613" i="18" s="1"/>
  <c r="Q525" i="18" a="1"/>
  <c r="Q525" i="18" s="1"/>
  <c r="U525" i="18" s="1"/>
  <c r="AE525" i="18" s="1"/>
  <c r="Q461" i="18" a="1"/>
  <c r="Q461" i="18" s="1"/>
  <c r="Q397" i="18" a="1"/>
  <c r="Q397" i="18" s="1"/>
  <c r="U397" i="18" s="1"/>
  <c r="AE397" i="18" s="1"/>
  <c r="Q333" i="18" a="1"/>
  <c r="Q333" i="18" s="1"/>
  <c r="U333" i="18" s="1"/>
  <c r="AE333" i="18" s="1"/>
  <c r="Q269" i="18" a="1"/>
  <c r="Q269" i="18" s="1"/>
  <c r="Q205" i="18" a="1"/>
  <c r="Q205" i="18" s="1"/>
  <c r="U205" i="18" s="1"/>
  <c r="AE205" i="18" s="1"/>
  <c r="Q141" i="18" a="1"/>
  <c r="Q141" i="18" s="1"/>
  <c r="Q77" i="18" a="1"/>
  <c r="Q77" i="18" s="1"/>
  <c r="Q13" i="18" a="1"/>
  <c r="Q13" i="18" s="1"/>
  <c r="Q1380" i="18" a="1"/>
  <c r="Q1380" i="18" s="1"/>
  <c r="Q1316" i="18" a="1"/>
  <c r="Q1316" i="18" s="1"/>
  <c r="U1316" i="18" s="1"/>
  <c r="AE1316" i="18" s="1"/>
  <c r="Q1252" i="18" a="1"/>
  <c r="Q1252" i="18" s="1"/>
  <c r="U1252" i="18" s="1"/>
  <c r="AE1252" i="18" s="1"/>
  <c r="Q1188" i="18" a="1"/>
  <c r="Q1188" i="18" s="1"/>
  <c r="Q1124" i="18" a="1"/>
  <c r="Q1124" i="18" s="1"/>
  <c r="U1124" i="18" s="1"/>
  <c r="AE1124" i="18" s="1"/>
  <c r="Q876" i="18" a="1"/>
  <c r="Q876" i="18" s="1"/>
  <c r="U876" i="18" s="1"/>
  <c r="AE876" i="18" s="1"/>
  <c r="Q764" i="18" a="1"/>
  <c r="Q764" i="18" s="1"/>
  <c r="Q700" i="18" a="1"/>
  <c r="Q700" i="18" s="1"/>
  <c r="U700" i="18" s="1"/>
  <c r="AE700" i="18" s="1"/>
  <c r="Q636" i="18" a="1"/>
  <c r="Q636" i="18" s="1"/>
  <c r="Q572" i="18" a="1"/>
  <c r="Q572" i="18" s="1"/>
  <c r="U572" i="18" s="1"/>
  <c r="AE572" i="18" s="1"/>
  <c r="Q548" i="18" a="1"/>
  <c r="Q548" i="18" s="1"/>
  <c r="U548" i="18" s="1"/>
  <c r="AE548" i="18" s="1"/>
  <c r="Q524" i="18" a="1"/>
  <c r="Q524" i="18" s="1"/>
  <c r="Q396" i="18" a="1"/>
  <c r="Q396" i="18" s="1"/>
  <c r="U396" i="18" s="1"/>
  <c r="AE396" i="18" s="1"/>
  <c r="Q268" i="18" a="1"/>
  <c r="Q268" i="18" s="1"/>
  <c r="Q1342" i="18" a="1"/>
  <c r="Q1342" i="18" s="1"/>
  <c r="Q1278" i="18" a="1"/>
  <c r="Q1278" i="18" s="1"/>
  <c r="Q1214" i="18" a="1"/>
  <c r="Q1214" i="18" s="1"/>
  <c r="Q1150" i="18" a="1"/>
  <c r="Q1150" i="18" s="1"/>
  <c r="U1150" i="18" s="1"/>
  <c r="AE1150" i="18" s="1"/>
  <c r="Q1062" i="18" a="1"/>
  <c r="Q1062" i="18" s="1"/>
  <c r="U1062" i="18" s="1"/>
  <c r="AE1062" i="18" s="1"/>
  <c r="Q1038" i="18" a="1"/>
  <c r="Q1038" i="18" s="1"/>
  <c r="Q1014" i="18" a="1"/>
  <c r="Q1014" i="18" s="1"/>
  <c r="U1014" i="18" s="1"/>
  <c r="AE1014" i="18" s="1"/>
  <c r="Q926" i="18" a="1"/>
  <c r="Q926" i="18" s="1"/>
  <c r="Q902" i="18" a="1"/>
  <c r="Q902" i="18" s="1"/>
  <c r="Q814" i="18" a="1"/>
  <c r="Q814" i="18" s="1"/>
  <c r="U814" i="18" s="1"/>
  <c r="AE814" i="18" s="1"/>
  <c r="Q654" i="18" a="1"/>
  <c r="Q654" i="18" s="1"/>
  <c r="U654" i="18" s="1"/>
  <c r="AE654" i="18" s="1"/>
  <c r="Q590" i="18" a="1"/>
  <c r="Q590" i="18" s="1"/>
  <c r="Q526" i="18" a="1"/>
  <c r="Q526" i="18" s="1"/>
  <c r="U526" i="18" s="1"/>
  <c r="AE526" i="18" s="1"/>
  <c r="Q462" i="18" a="1"/>
  <c r="Q462" i="18" s="1"/>
  <c r="Q398" i="18" a="1"/>
  <c r="Q398" i="18" s="1"/>
  <c r="U398" i="18" s="1"/>
  <c r="AE398" i="18" s="1"/>
  <c r="Q374" i="18" a="1"/>
  <c r="Q374" i="18" s="1"/>
  <c r="Q246" i="18" a="1"/>
  <c r="Q246" i="18" s="1"/>
  <c r="Q182" i="18" a="1"/>
  <c r="Q182" i="18" s="1"/>
  <c r="U182" i="18" s="1"/>
  <c r="AE182" i="18" s="1"/>
  <c r="Q94" i="18" a="1"/>
  <c r="Q94" i="18" s="1"/>
  <c r="Q1333" i="18" a="1"/>
  <c r="Q1333" i="18" s="1"/>
  <c r="U1333" i="18" s="1"/>
  <c r="AE1333" i="18" s="1"/>
  <c r="Q1269" i="18" a="1"/>
  <c r="Q1269" i="18" s="1"/>
  <c r="U1269" i="18" s="1"/>
  <c r="AE1269" i="18" s="1"/>
  <c r="Q1205" i="18" a="1"/>
  <c r="Q1205" i="18" s="1"/>
  <c r="Q1141" i="18" a="1"/>
  <c r="Q1141" i="18" s="1"/>
  <c r="U1141" i="18" s="1"/>
  <c r="AE1141" i="18" s="1"/>
  <c r="Q1117" i="18" a="1"/>
  <c r="Q1117" i="18" s="1"/>
  <c r="U1117" i="18" s="1"/>
  <c r="AE1117" i="18" s="1"/>
  <c r="Q1093" i="18" a="1"/>
  <c r="Q1093" i="18" s="1"/>
  <c r="U1093" i="18" s="1"/>
  <c r="AE1093" i="18" s="1"/>
  <c r="Q1029" i="18" a="1"/>
  <c r="Q1029" i="18" s="1"/>
  <c r="U1029" i="18" s="1"/>
  <c r="AE1029" i="18" s="1"/>
  <c r="Q941" i="18" a="1"/>
  <c r="Q941" i="18" s="1"/>
  <c r="Q917" i="18" a="1"/>
  <c r="Q917" i="18" s="1"/>
  <c r="U917" i="18" s="1"/>
  <c r="AE917" i="18" s="1"/>
  <c r="Q829" i="18" a="1"/>
  <c r="Q829" i="18" s="1"/>
  <c r="U829" i="18" s="1"/>
  <c r="AE829" i="18" s="1"/>
  <c r="Q741" i="18" a="1"/>
  <c r="Q741" i="18" s="1"/>
  <c r="Q677" i="18" a="1"/>
  <c r="Q677" i="18" s="1"/>
  <c r="U677" i="18" s="1"/>
  <c r="AE677" i="18" s="1"/>
  <c r="Q589" i="18" a="1"/>
  <c r="Q589" i="18" s="1"/>
  <c r="Q501" i="18" a="1"/>
  <c r="Q501" i="18" s="1"/>
  <c r="Q437" i="18" a="1"/>
  <c r="Q437" i="18" s="1"/>
  <c r="Q373" i="18" a="1"/>
  <c r="Q373" i="18" s="1"/>
  <c r="Q309" i="18" a="1"/>
  <c r="Q309" i="18" s="1"/>
  <c r="U309" i="18" s="1"/>
  <c r="AE309" i="18" s="1"/>
  <c r="Q245" i="18" a="1"/>
  <c r="Q245" i="18" s="1"/>
  <c r="U245" i="18" s="1"/>
  <c r="AE245" i="18" s="1"/>
  <c r="Q181" i="18" a="1"/>
  <c r="Q181" i="18" s="1"/>
  <c r="Q117" i="18" a="1"/>
  <c r="Q117" i="18" s="1"/>
  <c r="U117" i="18" s="1"/>
  <c r="AE117" i="18" s="1"/>
  <c r="Q53" i="18" a="1"/>
  <c r="Q53" i="18" s="1"/>
  <c r="Q1356" i="18" a="1"/>
  <c r="Q1356" i="18" s="1"/>
  <c r="Q1292" i="18" a="1"/>
  <c r="Q1292" i="18" s="1"/>
  <c r="Q1228" i="18" a="1"/>
  <c r="Q1228" i="18" s="1"/>
  <c r="Q1164" i="18" a="1"/>
  <c r="Q1164" i="18" s="1"/>
  <c r="U1164" i="18" s="1"/>
  <c r="AE1164" i="18" s="1"/>
  <c r="Q1100" i="18" a="1"/>
  <c r="Q1100" i="18" s="1"/>
  <c r="Q1076" i="18" a="1"/>
  <c r="Q1076" i="18" s="1"/>
  <c r="Q1052" i="18" a="1"/>
  <c r="Q1052" i="18" s="1"/>
  <c r="Q1028" i="18" a="1"/>
  <c r="Q1028" i="18" s="1"/>
  <c r="U1028" i="18" s="1"/>
  <c r="AE1028" i="18" s="1"/>
  <c r="Q940" i="18" a="1"/>
  <c r="Q940" i="18" s="1"/>
  <c r="Q916" i="18" a="1"/>
  <c r="Q916" i="18" s="1"/>
  <c r="Q828" i="18" a="1"/>
  <c r="Q828" i="18" s="1"/>
  <c r="Q740" i="18" a="1"/>
  <c r="Q740" i="18" s="1"/>
  <c r="U740" i="18" s="1"/>
  <c r="AE740" i="18" s="1"/>
  <c r="Q612" i="18" a="1"/>
  <c r="Q612" i="18" s="1"/>
  <c r="U612" i="18" s="1"/>
  <c r="AE612" i="18" s="1"/>
  <c r="Q500" i="18" a="1"/>
  <c r="Q500" i="18" s="1"/>
  <c r="Q468" i="18" a="1"/>
  <c r="Q468" i="18" s="1"/>
  <c r="U468" i="18" s="1"/>
  <c r="AE468" i="18" s="1"/>
  <c r="Q436" i="18" a="1"/>
  <c r="Q436" i="18" s="1"/>
  <c r="Q372" i="18" a="1"/>
  <c r="Q372" i="18" s="1"/>
  <c r="Q308" i="18" a="1"/>
  <c r="Q308" i="18" s="1"/>
  <c r="Q1382" i="18" a="1"/>
  <c r="Q1382" i="18" s="1"/>
  <c r="Q1318" i="18" a="1"/>
  <c r="Q1318" i="18" s="1"/>
  <c r="U1318" i="18" s="1"/>
  <c r="AE1318" i="18" s="1"/>
  <c r="Q1254" i="18" a="1"/>
  <c r="Q1254" i="18" s="1"/>
  <c r="U1254" i="18" s="1"/>
  <c r="AE1254" i="18" s="1"/>
  <c r="Q1190" i="18" a="1"/>
  <c r="Q1190" i="18" s="1"/>
  <c r="Q1126" i="18" a="1"/>
  <c r="Q1126" i="18" s="1"/>
  <c r="U1126" i="18" s="1"/>
  <c r="AE1126" i="18" s="1"/>
  <c r="Q1102" i="18" a="1"/>
  <c r="Q1102" i="18" s="1"/>
  <c r="Q990" i="18" a="1"/>
  <c r="Q990" i="18" s="1"/>
  <c r="Q966" i="18" a="1"/>
  <c r="Q966" i="18" s="1"/>
  <c r="Q878" i="18" a="1"/>
  <c r="Q878" i="18" s="1"/>
  <c r="U878" i="18" s="1"/>
  <c r="AE878" i="18" s="1"/>
  <c r="Q790" i="18" a="1"/>
  <c r="Q790" i="18" s="1"/>
  <c r="U790" i="18" s="1"/>
  <c r="AE790" i="18" s="1"/>
  <c r="Q758" i="18" a="1"/>
  <c r="Q758" i="18" s="1"/>
  <c r="U758" i="18" s="1"/>
  <c r="AE758" i="18" s="1"/>
  <c r="Q726" i="18" a="1"/>
  <c r="Q726" i="18" s="1"/>
  <c r="Q694" i="18" a="1"/>
  <c r="Q694" i="18" s="1"/>
  <c r="U694" i="18" s="1"/>
  <c r="AE694" i="18" s="1"/>
  <c r="Q630" i="18" a="1"/>
  <c r="Q630" i="18" s="1"/>
  <c r="U630" i="18" s="1"/>
  <c r="AE630" i="18" s="1"/>
  <c r="Q566" i="18" a="1"/>
  <c r="Q566" i="18" s="1"/>
  <c r="Q502" i="18" a="1"/>
  <c r="Q502" i="18" s="1"/>
  <c r="Q438" i="18" a="1"/>
  <c r="Q438" i="18" s="1"/>
  <c r="U438" i="18" s="1"/>
  <c r="AE438" i="18" s="1"/>
  <c r="Q350" i="18" a="1"/>
  <c r="Q350" i="18" s="1"/>
  <c r="U350" i="18" s="1"/>
  <c r="AE350" i="18" s="1"/>
  <c r="Q286" i="18" a="1"/>
  <c r="Q286" i="18" s="1"/>
  <c r="U286" i="18" s="1"/>
  <c r="AE286" i="18" s="1"/>
  <c r="Q222" i="18" a="1"/>
  <c r="Q222" i="18" s="1"/>
  <c r="Q158" i="18" a="1"/>
  <c r="Q158" i="18" s="1"/>
  <c r="U158" i="18" s="1"/>
  <c r="AE158" i="18" s="1"/>
  <c r="Q134" i="18" a="1"/>
  <c r="Q134" i="18" s="1"/>
  <c r="U134" i="18" s="1"/>
  <c r="AE134" i="18" s="1"/>
  <c r="Q70" i="18" a="1"/>
  <c r="Q70" i="18" s="1"/>
  <c r="Q6" i="18" a="1"/>
  <c r="Q6" i="18" s="1"/>
  <c r="U6" i="18" s="1"/>
  <c r="AE6" i="18" s="1"/>
  <c r="Q1373" i="18" a="1"/>
  <c r="Q1373" i="18" s="1"/>
  <c r="Q1309" i="18" a="1"/>
  <c r="Q1309" i="18" s="1"/>
  <c r="U1309" i="18" s="1"/>
  <c r="AE1309" i="18" s="1"/>
  <c r="Q1245" i="18" a="1"/>
  <c r="Q1245" i="18" s="1"/>
  <c r="U1245" i="18" s="1"/>
  <c r="AE1245" i="18" s="1"/>
  <c r="Q1181" i="18" a="1"/>
  <c r="Q1181" i="18" s="1"/>
  <c r="Q1069" i="18" a="1"/>
  <c r="Q1069" i="18" s="1"/>
  <c r="U1069" i="18" s="1"/>
  <c r="AE1069" i="18" s="1"/>
  <c r="Q1005" i="18" a="1"/>
  <c r="Q1005" i="18" s="1"/>
  <c r="Q981" i="18" a="1"/>
  <c r="Q981" i="18" s="1"/>
  <c r="Q893" i="18" a="1"/>
  <c r="Q893" i="18" s="1"/>
  <c r="Q781" i="18" a="1"/>
  <c r="Q781" i="18" s="1"/>
  <c r="Q717" i="18" a="1"/>
  <c r="Q717" i="18" s="1"/>
  <c r="U717" i="18" s="1"/>
  <c r="AE717" i="18" s="1"/>
  <c r="Q653" i="18" a="1"/>
  <c r="Q653" i="18" s="1"/>
  <c r="U653" i="18" s="1"/>
  <c r="AE653" i="18" s="1"/>
  <c r="Q565" i="18" a="1"/>
  <c r="Q565" i="18" s="1"/>
  <c r="Q477" i="18" a="1"/>
  <c r="Q477" i="18" s="1"/>
  <c r="U477" i="18" s="1"/>
  <c r="AE477" i="18" s="1"/>
  <c r="Q349" i="18" a="1"/>
  <c r="Q349" i="18" s="1"/>
  <c r="Q221" i="18" a="1"/>
  <c r="Q221" i="18" s="1"/>
  <c r="Q157" i="18" a="1"/>
  <c r="Q157" i="18" s="1"/>
  <c r="Q93" i="18" a="1"/>
  <c r="Q93" i="18" s="1"/>
  <c r="Q29" i="18" a="1"/>
  <c r="Q29" i="18" s="1"/>
  <c r="U29" i="18" s="1"/>
  <c r="AE29" i="18" s="1"/>
  <c r="Q1396" i="18" a="1"/>
  <c r="Q1396" i="18" s="1"/>
  <c r="U1396" i="18" s="1"/>
  <c r="AE1396" i="18" s="1"/>
  <c r="Q1332" i="18" a="1"/>
  <c r="Q1332" i="18" s="1"/>
  <c r="Q1268" i="18" a="1"/>
  <c r="Q1268" i="18" s="1"/>
  <c r="U1268" i="18" s="1"/>
  <c r="AE1268" i="18" s="1"/>
  <c r="Q1204" i="18" a="1"/>
  <c r="Q1204" i="18" s="1"/>
  <c r="U1204" i="18" s="1"/>
  <c r="AE1204" i="18" s="1"/>
  <c r="Q1140" i="18" a="1"/>
  <c r="Q1140" i="18" s="1"/>
  <c r="Q1004" i="18" a="1"/>
  <c r="Q1004" i="18" s="1"/>
  <c r="Q980" i="18" a="1"/>
  <c r="Q980" i="18" s="1"/>
  <c r="U980" i="18" s="1"/>
  <c r="AE980" i="18" s="1"/>
  <c r="Q892" i="18" a="1"/>
  <c r="Q892" i="18" s="1"/>
  <c r="U892" i="18" s="1"/>
  <c r="AE892" i="18" s="1"/>
  <c r="Q804" i="18" a="1"/>
  <c r="Q804" i="18" s="1"/>
  <c r="U804" i="18" s="1"/>
  <c r="AE804" i="18" s="1"/>
  <c r="Q780" i="18" a="1"/>
  <c r="Q780" i="18" s="1"/>
  <c r="Q716" i="18" a="1"/>
  <c r="Q716" i="18" s="1"/>
  <c r="U716" i="18" s="1"/>
  <c r="AE716" i="18" s="1"/>
  <c r="Q652" i="18" a="1"/>
  <c r="Q652" i="18" s="1"/>
  <c r="Q588" i="18" a="1"/>
  <c r="Q588" i="18" s="1"/>
  <c r="Q564" i="18" a="1"/>
  <c r="Q564" i="18" s="1"/>
  <c r="Q348" i="18" a="1"/>
  <c r="Q348" i="18" s="1"/>
  <c r="Q284" i="18" a="1"/>
  <c r="Q284" i="18" s="1"/>
  <c r="U284" i="18" s="1"/>
  <c r="AE284" i="18" s="1"/>
  <c r="Q1358" i="18" a="1"/>
  <c r="Q1358" i="18" s="1"/>
  <c r="U1358" i="18" s="1"/>
  <c r="AE1358" i="18" s="1"/>
  <c r="Q1294" i="18" a="1"/>
  <c r="Q1294" i="18" s="1"/>
  <c r="Q1230" i="18" a="1"/>
  <c r="Q1230" i="18" s="1"/>
  <c r="U1230" i="18" s="1"/>
  <c r="AE1230" i="18" s="1"/>
  <c r="Q1166" i="18" a="1"/>
  <c r="Q1166" i="18" s="1"/>
  <c r="U1166" i="18" s="1"/>
  <c r="AE1166" i="18" s="1"/>
  <c r="Q1078" i="18" a="1"/>
  <c r="Q1078" i="18" s="1"/>
  <c r="U1078" i="18" s="1"/>
  <c r="AE1078" i="18" s="1"/>
  <c r="Q1054" i="18" a="1"/>
  <c r="Q1054" i="18" s="1"/>
  <c r="Q1030" i="18" a="1"/>
  <c r="Q1030" i="18" s="1"/>
  <c r="Q942" i="18" a="1"/>
  <c r="Q942" i="18" s="1"/>
  <c r="U942" i="18" s="1"/>
  <c r="AE942" i="18" s="1"/>
  <c r="Q854" i="18" a="1"/>
  <c r="Q854" i="18" s="1"/>
  <c r="U854" i="18" s="1"/>
  <c r="AE854" i="18" s="1"/>
  <c r="Q830" i="18" a="1"/>
  <c r="Q830" i="18" s="1"/>
  <c r="Q670" i="18" a="1"/>
  <c r="Q670" i="18" s="1"/>
  <c r="U670" i="18" s="1"/>
  <c r="AE670" i="18" s="1"/>
  <c r="Q606" i="18" a="1"/>
  <c r="Q606" i="18" s="1"/>
  <c r="Q542" i="18" a="1"/>
  <c r="Q542" i="18" s="1"/>
  <c r="Q478" i="18" a="1"/>
  <c r="Q478" i="18" s="1"/>
  <c r="Q198" i="18" a="1"/>
  <c r="Q198" i="18" s="1"/>
  <c r="Q110" i="18" a="1"/>
  <c r="Q110" i="18" s="1"/>
  <c r="U110" i="18" s="1"/>
  <c r="AE110" i="18" s="1"/>
  <c r="Q46" i="18" a="1"/>
  <c r="Q46" i="18" s="1"/>
  <c r="U46" i="18" s="1"/>
  <c r="AE46" i="18" s="1"/>
  <c r="Q1349" i="18" a="1"/>
  <c r="Q1349" i="18" s="1"/>
  <c r="Q1285" i="18" a="1"/>
  <c r="Q1285" i="18" s="1"/>
  <c r="U1285" i="18" s="1"/>
  <c r="AE1285" i="18" s="1"/>
  <c r="Q1221" i="18" a="1"/>
  <c r="Q1221" i="18" s="1"/>
  <c r="Q1157" i="18" a="1"/>
  <c r="Q1157" i="18" s="1"/>
  <c r="U1157" i="18" s="1"/>
  <c r="AE1157" i="18" s="1"/>
  <c r="Q1133" i="18" a="1"/>
  <c r="Q1133" i="18" s="1"/>
  <c r="Q1045" i="18" a="1"/>
  <c r="Q1045" i="18" s="1"/>
  <c r="U1045" i="18" s="1"/>
  <c r="AE1045" i="18" s="1"/>
  <c r="Q957" i="18" a="1"/>
  <c r="Q957" i="18" s="1"/>
  <c r="U957" i="18" s="1"/>
  <c r="AE957" i="18" s="1"/>
  <c r="Q845" i="18" a="1"/>
  <c r="Q845" i="18" s="1"/>
  <c r="U845" i="18" s="1"/>
  <c r="AE845" i="18" s="1"/>
  <c r="Q757" i="18" a="1"/>
  <c r="Q757" i="18" s="1"/>
  <c r="Q693" i="18" a="1"/>
  <c r="Q693" i="18" s="1"/>
  <c r="U693" i="18" s="1"/>
  <c r="AE693" i="18" s="1"/>
  <c r="Q629" i="18" a="1"/>
  <c r="Q629" i="18" s="1"/>
  <c r="Q605" i="18" a="1"/>
  <c r="Q605" i="18" s="1"/>
  <c r="U605" i="18" s="1"/>
  <c r="AE605" i="18" s="1"/>
  <c r="Q517" i="18" a="1"/>
  <c r="Q517" i="18" s="1"/>
  <c r="Q453" i="18" a="1"/>
  <c r="Q453" i="18" s="1"/>
  <c r="U453" i="18" s="1"/>
  <c r="AE453" i="18" s="1"/>
  <c r="Q389" i="18" a="1"/>
  <c r="Q389" i="18" s="1"/>
  <c r="U389" i="18" s="1"/>
  <c r="AE389" i="18" s="1"/>
  <c r="Q325" i="18" a="1"/>
  <c r="Q325" i="18" s="1"/>
  <c r="U325" i="18" s="1"/>
  <c r="Q261" i="18" a="1"/>
  <c r="Q261" i="18" s="1"/>
  <c r="Q197" i="18" a="1"/>
  <c r="Q197" i="18" s="1"/>
  <c r="U197" i="18" s="1"/>
  <c r="AE197" i="18" s="1"/>
  <c r="Q133" i="18" a="1"/>
  <c r="Q133" i="18" s="1"/>
  <c r="U133" i="18" s="1"/>
  <c r="AE133" i="18" s="1"/>
  <c r="Q69" i="18" a="1"/>
  <c r="Q69" i="18" s="1"/>
  <c r="Q5" i="18" a="1"/>
  <c r="Q5" i="18" s="1"/>
  <c r="Q1372" i="18" a="1"/>
  <c r="Q1372" i="18" s="1"/>
  <c r="U1372" i="18" s="1"/>
  <c r="AE1372" i="18" s="1"/>
  <c r="Q1308" i="18" a="1"/>
  <c r="Q1308" i="18" s="1"/>
  <c r="U1308" i="18" s="1"/>
  <c r="AE1308" i="18" s="1"/>
  <c r="Q1180" i="18" a="1"/>
  <c r="Q1180" i="18" s="1"/>
  <c r="U1180" i="18" s="1"/>
  <c r="AE1180" i="18" s="1"/>
  <c r="Q1116" i="18" a="1"/>
  <c r="Q1116" i="18" s="1"/>
  <c r="Q956" i="18" a="1"/>
  <c r="Q956" i="18" s="1"/>
  <c r="U956" i="18" s="1"/>
  <c r="AE956" i="18" s="1"/>
  <c r="Q844" i="18" a="1"/>
  <c r="Q844" i="18" s="1"/>
  <c r="U844" i="18" s="1"/>
  <c r="AE844" i="18" s="1"/>
  <c r="Q756" i="18" a="1"/>
  <c r="Q756" i="18" s="1"/>
  <c r="Q692" i="18" a="1"/>
  <c r="Q692" i="18" s="1"/>
  <c r="Q628" i="18" a="1"/>
  <c r="Q628" i="18" s="1"/>
  <c r="U628" i="18" s="1"/>
  <c r="AE628" i="18" s="1"/>
  <c r="Q516" i="18" a="1"/>
  <c r="Q516" i="18" s="1"/>
  <c r="U516" i="18" s="1"/>
  <c r="AE516" i="18" s="1"/>
  <c r="Q492" i="18" a="1"/>
  <c r="Q492" i="18" s="1"/>
  <c r="U492" i="18" s="1"/>
  <c r="AE492" i="18" s="1"/>
  <c r="Q460" i="18" a="1"/>
  <c r="Q460" i="18" s="1"/>
  <c r="Q388" i="18" a="1"/>
  <c r="Q388" i="18" s="1"/>
  <c r="U388" i="18" s="1"/>
  <c r="AE388" i="18" s="1"/>
  <c r="Q324" i="18" a="1"/>
  <c r="Q324" i="18" s="1"/>
  <c r="U324" i="18" s="1"/>
  <c r="AE324" i="18" s="1"/>
  <c r="Q1398" i="18" a="1"/>
  <c r="Q1398" i="18" s="1"/>
  <c r="U1398" i="18" s="1"/>
  <c r="AE1398" i="18" s="1"/>
  <c r="Q1334" i="18" a="1"/>
  <c r="Q1334" i="18" s="1"/>
  <c r="Q1270" i="18" a="1"/>
  <c r="Q1270" i="18" s="1"/>
  <c r="U1270" i="18" s="1"/>
  <c r="AE1270" i="18" s="1"/>
  <c r="Q1206" i="18" a="1"/>
  <c r="Q1206" i="18" s="1"/>
  <c r="U1206" i="18" s="1"/>
  <c r="AE1206" i="18" s="1"/>
  <c r="Q1142" i="18" a="1"/>
  <c r="Q1142" i="18" s="1"/>
  <c r="U1142" i="18" s="1"/>
  <c r="AE1142" i="18" s="1"/>
  <c r="Q1006" i="18" a="1"/>
  <c r="Q1006" i="18" s="1"/>
  <c r="Q918" i="18" a="1"/>
  <c r="Q918" i="18" s="1"/>
  <c r="U918" i="18" s="1"/>
  <c r="AE918" i="18" s="1"/>
  <c r="Q894" i="18" a="1"/>
  <c r="Q894" i="18" s="1"/>
  <c r="U894" i="18" s="1"/>
  <c r="AE894" i="18" s="1"/>
  <c r="Q806" i="18" a="1"/>
  <c r="Q806" i="18" s="1"/>
  <c r="U806" i="18" s="1"/>
  <c r="AE806" i="18" s="1"/>
  <c r="Q782" i="18" a="1"/>
  <c r="Q782" i="18" s="1"/>
  <c r="Q750" i="18" a="1"/>
  <c r="Q750" i="18" s="1"/>
  <c r="U750" i="18" s="1"/>
  <c r="AE750" i="18" s="1"/>
  <c r="Q718" i="18" a="1"/>
  <c r="Q718" i="18" s="1"/>
  <c r="U718" i="18" s="1"/>
  <c r="AE718" i="18" s="1"/>
  <c r="Q646" i="18" a="1"/>
  <c r="Q646" i="18" s="1"/>
  <c r="U646" i="18" s="1"/>
  <c r="AE646" i="18" s="1"/>
  <c r="Q582" i="18" a="1"/>
  <c r="Q582" i="18" s="1"/>
  <c r="Q518" i="18" a="1"/>
  <c r="Q518" i="18" s="1"/>
  <c r="U518" i="18" s="1"/>
  <c r="AE518" i="18" s="1"/>
  <c r="Q454" i="18" a="1"/>
  <c r="Q454" i="18" s="1"/>
  <c r="U454" i="18" s="1"/>
  <c r="AE454" i="18" s="1"/>
  <c r="Q390" i="18" a="1"/>
  <c r="Q390" i="18" s="1"/>
  <c r="Q366" i="18" a="1"/>
  <c r="Q366" i="18" s="1"/>
  <c r="Q302" i="18" a="1"/>
  <c r="Q302" i="18" s="1"/>
  <c r="U302" i="18" s="1"/>
  <c r="AE302" i="18" s="1"/>
  <c r="Q238" i="18" a="1"/>
  <c r="Q238" i="18" s="1"/>
  <c r="U238" i="18" s="1"/>
  <c r="AE238" i="18" s="1"/>
  <c r="Q174" i="18" a="1"/>
  <c r="Q174" i="18" s="1"/>
  <c r="U174" i="18" s="1"/>
  <c r="AE174" i="18" s="1"/>
  <c r="Q150" i="18" a="1"/>
  <c r="Q150" i="18" s="1"/>
  <c r="Q22" i="18" a="1"/>
  <c r="Q22" i="18" s="1"/>
  <c r="U22" i="18" s="1"/>
  <c r="AE22" i="18" s="1"/>
  <c r="Q1389" i="18" a="1"/>
  <c r="Q1389" i="18" s="1"/>
  <c r="Q1325" i="18" a="1"/>
  <c r="Q1325" i="18" s="1"/>
  <c r="Q1261" i="18" a="1"/>
  <c r="Q1261" i="18" s="1"/>
  <c r="U1261" i="18" s="1"/>
  <c r="AE1261" i="18" s="1"/>
  <c r="Q1197" i="18" a="1"/>
  <c r="Q1197" i="18" s="1"/>
  <c r="Q1109" i="18" a="1"/>
  <c r="Q1109" i="18" s="1"/>
  <c r="U1109" i="18" s="1"/>
  <c r="AE1109" i="18" s="1"/>
  <c r="Q1085" i="18" a="1"/>
  <c r="Q1085" i="18" s="1"/>
  <c r="U1085" i="18" s="1"/>
  <c r="AE1085" i="18" s="1"/>
  <c r="Q1021" i="18" a="1"/>
  <c r="Q1021" i="18" s="1"/>
  <c r="Q933" i="18" a="1"/>
  <c r="Q933" i="18" s="1"/>
  <c r="U933" i="18" s="1"/>
  <c r="AE933" i="18" s="1"/>
  <c r="Q909" i="18" a="1"/>
  <c r="Q909" i="18" s="1"/>
  <c r="U909" i="18" s="1"/>
  <c r="AE909" i="18" s="1"/>
  <c r="Q821" i="18" a="1"/>
  <c r="Q821" i="18" s="1"/>
  <c r="Q733" i="18" a="1"/>
  <c r="Q733" i="18" s="1"/>
  <c r="Q669" i="18" a="1"/>
  <c r="Q669" i="18" s="1"/>
  <c r="Q581" i="18" a="1"/>
  <c r="Q581" i="18" s="1"/>
  <c r="U581" i="18" s="1"/>
  <c r="AE581" i="18" s="1"/>
  <c r="Q557" i="18" a="1"/>
  <c r="Q557" i="18" s="1"/>
  <c r="U557" i="18" s="1"/>
  <c r="AE557" i="18" s="1"/>
  <c r="Q493" i="18" a="1"/>
  <c r="Q493" i="18" s="1"/>
  <c r="Q429" i="18" a="1"/>
  <c r="Q429" i="18" s="1"/>
  <c r="U429" i="18" s="1"/>
  <c r="AE429" i="18" s="1"/>
  <c r="Q365" i="18" a="1"/>
  <c r="Q365" i="18" s="1"/>
  <c r="Q301" i="18" a="1"/>
  <c r="Q301" i="18" s="1"/>
  <c r="Q237" i="18" a="1"/>
  <c r="Q237" i="18" s="1"/>
  <c r="Q173" i="18" a="1"/>
  <c r="Q173" i="18" s="1"/>
  <c r="U173" i="18" s="1"/>
  <c r="AE173" i="18" s="1"/>
  <c r="Q109" i="18" a="1"/>
  <c r="Q109" i="18" s="1"/>
  <c r="U109" i="18" s="1"/>
  <c r="AE109" i="18" s="1"/>
  <c r="Q45" i="18" a="1"/>
  <c r="Q45" i="18" s="1"/>
  <c r="Q1348" i="18" a="1"/>
  <c r="Q1348" i="18" s="1"/>
  <c r="Q1284" i="18" a="1"/>
  <c r="Q1284" i="18" s="1"/>
  <c r="U1284" i="18" s="1"/>
  <c r="AE1284" i="18" s="1"/>
  <c r="Q1220" i="18" a="1"/>
  <c r="Q1220" i="18" s="1"/>
  <c r="U1220" i="18" s="1"/>
  <c r="AE1220" i="18" s="1"/>
  <c r="Q1156" i="18" a="1"/>
  <c r="Q1156" i="18" s="1"/>
  <c r="Q1092" i="18" a="1"/>
  <c r="Q1092" i="18" s="1"/>
  <c r="Q1044" i="18" a="1"/>
  <c r="Q1044" i="18" s="1"/>
  <c r="Q1020" i="18" a="1"/>
  <c r="Q1020" i="18" s="1"/>
  <c r="U1020" i="18" s="1"/>
  <c r="AE1020" i="18" s="1"/>
  <c r="Q932" i="18" a="1"/>
  <c r="Q932" i="18" s="1"/>
  <c r="U932" i="18" s="1"/>
  <c r="AE932" i="18" s="1"/>
  <c r="Q908" i="18" a="1"/>
  <c r="Q908" i="18" s="1"/>
  <c r="Q820" i="18" a="1"/>
  <c r="Q820" i="18" s="1"/>
  <c r="U820" i="18" s="1"/>
  <c r="AE820" i="18" s="1"/>
  <c r="Q796" i="18" a="1"/>
  <c r="Q796" i="18" s="1"/>
  <c r="U796" i="18" s="1"/>
  <c r="AE796" i="18" s="1"/>
  <c r="Q732" i="18" a="1"/>
  <c r="Q732" i="18" s="1"/>
  <c r="U732" i="18" s="1"/>
  <c r="AE732" i="18" s="1"/>
  <c r="Q668" i="18" a="1"/>
  <c r="Q668" i="18" s="1"/>
  <c r="Q604" i="18" a="1"/>
  <c r="Q604" i="18" s="1"/>
  <c r="Q1374" i="18" a="1"/>
  <c r="Q1374" i="18" s="1"/>
  <c r="U1374" i="18" s="1"/>
  <c r="AE1374" i="18" s="1"/>
  <c r="Q1310" i="18" a="1"/>
  <c r="Q1310" i="18" s="1"/>
  <c r="U1310" i="18" s="1"/>
  <c r="AE1310" i="18" s="1"/>
  <c r="Q1246" i="18" a="1"/>
  <c r="Q1246" i="18" s="1"/>
  <c r="Q1182" i="18" a="1"/>
  <c r="Q1182" i="18" s="1"/>
  <c r="U1182" i="18" s="1"/>
  <c r="AE1182" i="18" s="1"/>
  <c r="Q1118" i="18" a="1"/>
  <c r="Q1118" i="18" s="1"/>
  <c r="Q1094" i="18" a="1"/>
  <c r="Q1094" i="18" s="1"/>
  <c r="U1094" i="18" s="1"/>
  <c r="AE1094" i="18" s="1"/>
  <c r="Q958" i="18" a="1"/>
  <c r="Q958" i="18" s="1"/>
  <c r="Q870" i="18" a="1"/>
  <c r="Q870" i="18" s="1"/>
  <c r="U870" i="18" s="1"/>
  <c r="AE870" i="18" s="1"/>
  <c r="Q846" i="18" a="1"/>
  <c r="Q846" i="18" s="1"/>
  <c r="U846" i="18" s="1"/>
  <c r="AE846" i="18" s="1"/>
  <c r="Q558" i="18" a="1"/>
  <c r="Q558" i="18" s="1"/>
  <c r="U558" i="18" s="1"/>
  <c r="AE558" i="18" s="1"/>
  <c r="Q494" i="18" a="1"/>
  <c r="Q494" i="18" s="1"/>
  <c r="Q430" i="18" a="1"/>
  <c r="Q430" i="18" s="1"/>
  <c r="U430" i="18" s="1"/>
  <c r="AE430" i="18" s="1"/>
  <c r="Q342" i="18" a="1"/>
  <c r="Q342" i="18" s="1"/>
  <c r="Q278" i="18" a="1"/>
  <c r="Q278" i="18" s="1"/>
  <c r="Q62" i="18" a="1"/>
  <c r="Q62" i="18" s="1"/>
  <c r="Q1301" i="18" a="1"/>
  <c r="Q1301" i="18" s="1"/>
  <c r="Q1237" i="18" a="1"/>
  <c r="Q1237" i="18" s="1"/>
  <c r="U1237" i="18" s="1"/>
  <c r="AE1237" i="18" s="1"/>
  <c r="Q1173" i="18" a="1"/>
  <c r="Q1173" i="18" s="1"/>
  <c r="Q1061" i="18" a="1"/>
  <c r="Q1061" i="18" s="1"/>
  <c r="Q997" i="18" a="1"/>
  <c r="Q997" i="18" s="1"/>
  <c r="U997" i="18" s="1"/>
  <c r="AE997" i="18" s="1"/>
  <c r="Q973" i="18" a="1"/>
  <c r="Q973" i="18" s="1"/>
  <c r="U973" i="18" s="1"/>
  <c r="AE973" i="18" s="1"/>
  <c r="Q797" i="18" a="1"/>
  <c r="Q797" i="18" s="1"/>
  <c r="U797" i="18" s="1"/>
  <c r="Q773" i="18" a="1"/>
  <c r="Q773" i="18" s="1"/>
  <c r="U773" i="18" s="1"/>
  <c r="AE773" i="18" s="1"/>
  <c r="Q709" i="18" a="1"/>
  <c r="Q709" i="18" s="1"/>
  <c r="Q645" i="18" a="1"/>
  <c r="Q645" i="18" s="1"/>
  <c r="U645" i="18" s="1"/>
  <c r="AE645" i="18" s="1"/>
  <c r="Q621" i="18" a="1"/>
  <c r="Q621" i="18" s="1"/>
  <c r="U621" i="18" s="1"/>
  <c r="AE621" i="18" s="1"/>
  <c r="Q533" i="18" a="1"/>
  <c r="Q533" i="18" s="1"/>
  <c r="Q469" i="18" a="1"/>
  <c r="Q469" i="18" s="1"/>
  <c r="U469" i="18" s="1"/>
  <c r="AE469" i="18" s="1"/>
  <c r="Q405" i="18" a="1"/>
  <c r="Q405" i="18" s="1"/>
  <c r="Q341" i="18" a="1"/>
  <c r="Q341" i="18" s="1"/>
  <c r="Q277" i="18" a="1"/>
  <c r="Q277" i="18" s="1"/>
  <c r="U277" i="18" s="1"/>
  <c r="AE277" i="18" s="1"/>
  <c r="Q85" i="18" a="1"/>
  <c r="Q85" i="18" s="1"/>
  <c r="Q21" i="18" a="1"/>
  <c r="Q21" i="18" s="1"/>
  <c r="U21" i="18" s="1"/>
  <c r="AE21" i="18" s="1"/>
  <c r="Q1388" i="18" a="1"/>
  <c r="Q1388" i="18" s="1"/>
  <c r="U1388" i="18" s="1"/>
  <c r="AE1388" i="18" s="1"/>
  <c r="Q1324" i="18" a="1"/>
  <c r="Q1324" i="18" s="1"/>
  <c r="Q1260" i="18" a="1"/>
  <c r="Q1260" i="18" s="1"/>
  <c r="U1260" i="18" s="1"/>
  <c r="AE1260" i="18" s="1"/>
  <c r="Q1196" i="18" a="1"/>
  <c r="Q1196" i="18" s="1"/>
  <c r="Q1132" i="18" a="1"/>
  <c r="Q1132" i="18" s="1"/>
  <c r="Q996" i="18" a="1"/>
  <c r="Q996" i="18" s="1"/>
  <c r="U996" i="18" s="1"/>
  <c r="AE996" i="18" s="1"/>
  <c r="Q972" i="18" a="1"/>
  <c r="Q972" i="18" s="1"/>
  <c r="U972" i="18" s="1"/>
  <c r="AE972" i="18" s="1"/>
  <c r="Q884" i="18" a="1"/>
  <c r="Q884" i="18" s="1"/>
  <c r="U884" i="18" s="1"/>
  <c r="AE884" i="18" s="1"/>
  <c r="Q860" i="18" a="1"/>
  <c r="Q860" i="18" s="1"/>
  <c r="U860" i="18" s="1"/>
  <c r="AE860" i="18" s="1"/>
  <c r="Q772" i="18" a="1"/>
  <c r="Q772" i="18" s="1"/>
  <c r="Q644" i="18" a="1"/>
  <c r="Q644" i="18" s="1"/>
  <c r="U644" i="18" s="1"/>
  <c r="AE644" i="18" s="1"/>
  <c r="Q580" i="18" a="1"/>
  <c r="Q580" i="18" s="1"/>
  <c r="Q556" i="18" a="1"/>
  <c r="Q556" i="18" s="1"/>
  <c r="U556" i="18" s="1"/>
  <c r="AE556" i="18" s="1"/>
  <c r="Q428" i="18" a="1"/>
  <c r="Q428" i="18" s="1"/>
  <c r="Q244" i="18" a="1"/>
  <c r="Q244" i="18" s="1"/>
  <c r="Q180" i="18" a="1"/>
  <c r="Q180" i="18" s="1"/>
  <c r="U180" i="18" s="1"/>
  <c r="AE180" i="18" s="1"/>
  <c r="Q116" i="18" a="1"/>
  <c r="Q116" i="18" s="1"/>
  <c r="U116" i="18" s="1"/>
  <c r="AE116" i="18" s="1"/>
  <c r="Q52" i="18" a="1"/>
  <c r="Q52" i="18" s="1"/>
  <c r="Q1379" i="18" a="1"/>
  <c r="Q1379" i="18" s="1"/>
  <c r="U1379" i="18" s="1"/>
  <c r="AE1379" i="18" s="1"/>
  <c r="Q1315" i="18" a="1"/>
  <c r="Q1315" i="18" s="1"/>
  <c r="Q1251" i="18" a="1"/>
  <c r="Q1251" i="18" s="1"/>
  <c r="Q1163" i="18" a="1"/>
  <c r="Q1163" i="18" s="1"/>
  <c r="Q1139" i="18" a="1"/>
  <c r="Q1139" i="18" s="1"/>
  <c r="Q1115" i="18" a="1"/>
  <c r="Q1115" i="18" s="1"/>
  <c r="U1115" i="18" s="1"/>
  <c r="AE1115" i="18" s="1"/>
  <c r="Q1051" i="18" a="1"/>
  <c r="Q1051" i="18" s="1"/>
  <c r="U1051" i="18" s="1"/>
  <c r="AE1051" i="18" s="1"/>
  <c r="Q963" i="18" a="1"/>
  <c r="Q963" i="18" s="1"/>
  <c r="Q875" i="18" a="1"/>
  <c r="Q875" i="18" s="1"/>
  <c r="U875" i="18" s="1"/>
  <c r="AE875" i="18" s="1"/>
  <c r="Q851" i="18" a="1"/>
  <c r="Q851" i="18" s="1"/>
  <c r="U851" i="18" s="1"/>
  <c r="AE851" i="18" s="1"/>
  <c r="Q763" i="18" a="1"/>
  <c r="Q763" i="18" s="1"/>
  <c r="Q699" i="18" a="1"/>
  <c r="Q699" i="18" s="1"/>
  <c r="Q675" i="18" a="1"/>
  <c r="Q675" i="18" s="1"/>
  <c r="Q611" i="18" a="1"/>
  <c r="Q611" i="18" s="1"/>
  <c r="U611" i="18" s="1"/>
  <c r="AE611" i="18" s="1"/>
  <c r="Q523" i="18" a="1"/>
  <c r="Q523" i="18" s="1"/>
  <c r="U523" i="18" s="1"/>
  <c r="AE523" i="18" s="1"/>
  <c r="Q459" i="18" a="1"/>
  <c r="Q459" i="18" s="1"/>
  <c r="Q395" i="18" a="1"/>
  <c r="Q395" i="18" s="1"/>
  <c r="U395" i="18" s="1"/>
  <c r="AE395" i="18" s="1"/>
  <c r="Q331" i="18" a="1"/>
  <c r="Q331" i="18" s="1"/>
  <c r="U331" i="18" s="1"/>
  <c r="AE331" i="18" s="1"/>
  <c r="Q267" i="18" a="1"/>
  <c r="Q267" i="18" s="1"/>
  <c r="Q203" i="18" a="1"/>
  <c r="Q203" i="18" s="1"/>
  <c r="U203" i="18" s="1"/>
  <c r="AE203" i="18" s="1"/>
  <c r="Q139" i="18" a="1"/>
  <c r="Q139" i="18" s="1"/>
  <c r="Q75" i="18" a="1"/>
  <c r="Q75" i="18" s="1"/>
  <c r="U75" i="18" s="1"/>
  <c r="AE75" i="18" s="1"/>
  <c r="Q11" i="18" a="1"/>
  <c r="Q11" i="18" s="1"/>
  <c r="U11" i="18" s="1"/>
  <c r="AE11" i="18" s="1"/>
  <c r="Q1370" i="18" a="1"/>
  <c r="Q1370" i="18" s="1"/>
  <c r="Q1306" i="18" a="1"/>
  <c r="Q1306" i="18" s="1"/>
  <c r="U1306" i="18" s="1"/>
  <c r="AE1306" i="18" s="1"/>
  <c r="Q1242" i="18" a="1"/>
  <c r="Q1242" i="18" s="1"/>
  <c r="U1242" i="18" s="1"/>
  <c r="AE1242" i="18" s="1"/>
  <c r="Q1178" i="18" a="1"/>
  <c r="Q1178" i="18" s="1"/>
  <c r="Q1114" i="18" a="1"/>
  <c r="Q1114" i="18" s="1"/>
  <c r="U1114" i="18" s="1"/>
  <c r="AE1114" i="18" s="1"/>
  <c r="Q1090" i="18" a="1"/>
  <c r="Q1090" i="18" s="1"/>
  <c r="U1090" i="18" s="1"/>
  <c r="AE1090" i="18" s="1"/>
  <c r="Q978" i="18" a="1"/>
  <c r="Q978" i="18" s="1"/>
  <c r="U978" i="18" s="1"/>
  <c r="AE978" i="18" s="1"/>
  <c r="Q890" i="18" a="1"/>
  <c r="Q890" i="18" s="1"/>
  <c r="U890" i="18" s="1"/>
  <c r="AE890" i="18" s="1"/>
  <c r="Q866" i="18" a="1"/>
  <c r="Q866" i="18" s="1"/>
  <c r="Q778" i="18" a="1"/>
  <c r="Q778" i="18" s="1"/>
  <c r="U778" i="18" s="1"/>
  <c r="AE778" i="18" s="1"/>
  <c r="Q714" i="18" a="1"/>
  <c r="Q714" i="18" s="1"/>
  <c r="U714" i="18" s="1"/>
  <c r="AE714" i="18" s="1"/>
  <c r="Q602" i="18" a="1"/>
  <c r="Q602" i="18" s="1"/>
  <c r="Q578" i="18" a="1"/>
  <c r="Q578" i="18" s="1"/>
  <c r="U578" i="18" s="1"/>
  <c r="AE578" i="18" s="1"/>
  <c r="Q466" i="18" a="1"/>
  <c r="Q466" i="18" s="1"/>
  <c r="Q378" i="18" a="1"/>
  <c r="Q378" i="18" s="1"/>
  <c r="U378" i="18" s="1"/>
  <c r="AE378" i="18" s="1"/>
  <c r="Q314" i="18" a="1"/>
  <c r="Q314" i="18" s="1"/>
  <c r="U314" i="18" s="1"/>
  <c r="AE314" i="18" s="1"/>
  <c r="Q250" i="18" a="1"/>
  <c r="Q250" i="18" s="1"/>
  <c r="Q186" i="18" a="1"/>
  <c r="Q186" i="18" s="1"/>
  <c r="U186" i="18" s="1"/>
  <c r="AE186" i="18" s="1"/>
  <c r="Q122" i="18" a="1"/>
  <c r="Q122" i="18" s="1"/>
  <c r="U122" i="18" s="1"/>
  <c r="AE122" i="18" s="1"/>
  <c r="Q58" i="18" a="1"/>
  <c r="Q58" i="18" s="1"/>
  <c r="Q1353" i="18" a="1"/>
  <c r="Q1353" i="18" s="1"/>
  <c r="Q1289" i="18" a="1"/>
  <c r="Q1289" i="18" s="1"/>
  <c r="Q1225" i="18" a="1"/>
  <c r="Q1225" i="18" s="1"/>
  <c r="U1225" i="18" s="1"/>
  <c r="AE1225" i="18" s="1"/>
  <c r="Q1201" i="18" a="1"/>
  <c r="Q1201" i="18" s="1"/>
  <c r="U1201" i="18" s="1"/>
  <c r="AE1201" i="18" s="1"/>
  <c r="Q1089" i="18" a="1"/>
  <c r="Q1089" i="18" s="1"/>
  <c r="U1089" i="18" s="1"/>
  <c r="AE1089" i="18" s="1"/>
  <c r="Q1065" i="18" a="1"/>
  <c r="Q1065" i="18" s="1"/>
  <c r="U1065" i="18" s="1"/>
  <c r="AE1065" i="18" s="1"/>
  <c r="Q977" i="18" a="1"/>
  <c r="Q977" i="18" s="1"/>
  <c r="U977" i="18" s="1"/>
  <c r="AE977" i="18" s="1"/>
  <c r="Q889" i="18" a="1"/>
  <c r="Q889" i="18" s="1"/>
  <c r="Q865" i="18" a="1"/>
  <c r="Q865" i="18" s="1"/>
  <c r="Q777" i="18" a="1"/>
  <c r="Q777" i="18" s="1"/>
  <c r="Q713" i="18" a="1"/>
  <c r="Q713" i="18" s="1"/>
  <c r="U713" i="18" s="1"/>
  <c r="AE713" i="18" s="1"/>
  <c r="Q625" i="18" a="1"/>
  <c r="Q625" i="18" s="1"/>
  <c r="U625" i="18" s="1"/>
  <c r="AE625" i="18" s="1"/>
  <c r="Q473" i="18" a="1"/>
  <c r="Q473" i="18" s="1"/>
  <c r="Q409" i="18" a="1"/>
  <c r="Q409" i="18" s="1"/>
  <c r="U409" i="18" s="1"/>
  <c r="AE409" i="18" s="1"/>
  <c r="Q345" i="18" a="1"/>
  <c r="Q345" i="18" s="1"/>
  <c r="Q281" i="18" a="1"/>
  <c r="Q281" i="18" s="1"/>
  <c r="U281" i="18" s="1"/>
  <c r="AE281" i="18" s="1"/>
  <c r="Q153" i="18" a="1"/>
  <c r="Q153" i="18" s="1"/>
  <c r="Q65" i="18" a="1"/>
  <c r="Q65" i="18" s="1"/>
  <c r="Q1400" i="18" a="1"/>
  <c r="Q1400" i="18" s="1"/>
  <c r="U1400" i="18" s="1"/>
  <c r="AE1400" i="18" s="1"/>
  <c r="Q1368" i="18" a="1"/>
  <c r="Q1368" i="18" s="1"/>
  <c r="U1368" i="18" s="1"/>
  <c r="AE1368" i="18" s="1"/>
  <c r="Q1336" i="18" a="1"/>
  <c r="Q1336" i="18" s="1"/>
  <c r="Q1304" i="18" a="1"/>
  <c r="Q1304" i="18" s="1"/>
  <c r="U1304" i="18" s="1"/>
  <c r="AE1304" i="18" s="1"/>
  <c r="Q1272" i="18" a="1"/>
  <c r="Q1272" i="18" s="1"/>
  <c r="Q1240" i="18" a="1"/>
  <c r="Q1240" i="18" s="1"/>
  <c r="Q1208" i="18" a="1"/>
  <c r="Q1208" i="18" s="1"/>
  <c r="Q1096" i="18" a="1"/>
  <c r="Q1096" i="18" s="1"/>
  <c r="Q1072" i="18" a="1"/>
  <c r="Q1072" i="18" s="1"/>
  <c r="U1072" i="18" s="1"/>
  <c r="AE1072" i="18" s="1"/>
  <c r="Q1048" i="18" a="1"/>
  <c r="Q1048" i="18" s="1"/>
  <c r="U1048" i="18" s="1"/>
  <c r="AE1048" i="18" s="1"/>
  <c r="Q984" i="18" a="1"/>
  <c r="Q984" i="18" s="1"/>
  <c r="U984" i="18" s="1"/>
  <c r="AE984" i="18" s="1"/>
  <c r="Q960" i="18" a="1"/>
  <c r="Q960" i="18" s="1"/>
  <c r="U960" i="18" s="1"/>
  <c r="AE960" i="18" s="1"/>
  <c r="Q936" i="18" a="1"/>
  <c r="Q936" i="18" s="1"/>
  <c r="U936" i="18" s="1"/>
  <c r="AE936" i="18" s="1"/>
  <c r="Q888" i="18" a="1"/>
  <c r="Q888" i="18" s="1"/>
  <c r="Q776" i="18" a="1"/>
  <c r="Q776" i="18" s="1"/>
  <c r="Q712" i="18" a="1"/>
  <c r="Q712" i="18" s="1"/>
  <c r="Q600" i="18" a="1"/>
  <c r="Q600" i="18" s="1"/>
  <c r="U600" i="18" s="1"/>
  <c r="AE600" i="18" s="1"/>
  <c r="Q536" i="18" a="1"/>
  <c r="Q536" i="18" s="1"/>
  <c r="U536" i="18" s="1"/>
  <c r="AE536" i="18" s="1"/>
  <c r="Q472" i="18" a="1"/>
  <c r="Q472" i="18" s="1"/>
  <c r="Q408" i="18" a="1"/>
  <c r="Q408" i="18" s="1"/>
  <c r="U408" i="18" s="1"/>
  <c r="AE408" i="18" s="1"/>
  <c r="Q344" i="18" a="1"/>
  <c r="Q344" i="18" s="1"/>
  <c r="Q280" i="18" a="1"/>
  <c r="Q280" i="18" s="1"/>
  <c r="Q128" i="18" a="1"/>
  <c r="Q128" i="18" s="1"/>
  <c r="Q64" i="18" a="1"/>
  <c r="Q64" i="18" s="1"/>
  <c r="Q340" i="18" a="1"/>
  <c r="Q340" i="18" s="1"/>
  <c r="U340" i="18" s="1"/>
  <c r="AE340" i="18" s="1"/>
  <c r="Q220" i="18" a="1"/>
  <c r="Q220" i="18" s="1"/>
  <c r="U220" i="18" s="1"/>
  <c r="AE220" i="18" s="1"/>
  <c r="Q156" i="18" a="1"/>
  <c r="Q156" i="18" s="1"/>
  <c r="Q92" i="18" a="1"/>
  <c r="Q92" i="18" s="1"/>
  <c r="U92" i="18" s="1"/>
  <c r="AE92" i="18" s="1"/>
  <c r="Q28" i="18" a="1"/>
  <c r="Q28" i="18" s="1"/>
  <c r="U28" i="18" s="1"/>
  <c r="Q1355" i="18" a="1"/>
  <c r="Q1355" i="18" s="1"/>
  <c r="Q1291" i="18" a="1"/>
  <c r="Q1291" i="18" s="1"/>
  <c r="Q1227" i="18" a="1"/>
  <c r="Q1227" i="18" s="1"/>
  <c r="Q1027" i="18" a="1"/>
  <c r="Q1027" i="18" s="1"/>
  <c r="U1027" i="18" s="1"/>
  <c r="AE1027" i="18" s="1"/>
  <c r="Q939" i="18" a="1"/>
  <c r="Q939" i="18" s="1"/>
  <c r="U939" i="18" s="1"/>
  <c r="AE939" i="18" s="1"/>
  <c r="Q915" i="18" a="1"/>
  <c r="Q915" i="18" s="1"/>
  <c r="Q827" i="18" a="1"/>
  <c r="Q827" i="18" s="1"/>
  <c r="U827" i="18" s="1"/>
  <c r="AE827" i="18" s="1"/>
  <c r="Q739" i="18" a="1"/>
  <c r="Q739" i="18" s="1"/>
  <c r="U739" i="18" s="1"/>
  <c r="AE739" i="18" s="1"/>
  <c r="Q651" i="18" a="1"/>
  <c r="Q651" i="18" s="1"/>
  <c r="Q587" i="18" a="1"/>
  <c r="Q587" i="18" s="1"/>
  <c r="Q563" i="18" a="1"/>
  <c r="Q563" i="18" s="1"/>
  <c r="Q499" i="18" a="1"/>
  <c r="Q499" i="18" s="1"/>
  <c r="U499" i="18" s="1"/>
  <c r="AE499" i="18" s="1"/>
  <c r="Q435" i="18" a="1"/>
  <c r="Q435" i="18" s="1"/>
  <c r="U435" i="18" s="1"/>
  <c r="AE435" i="18" s="1"/>
  <c r="Q371" i="18" a="1"/>
  <c r="Q371" i="18" s="1"/>
  <c r="Q307" i="18" a="1"/>
  <c r="Q307" i="18" s="1"/>
  <c r="U307" i="18" s="1"/>
  <c r="AE307" i="18" s="1"/>
  <c r="Q243" i="18" a="1"/>
  <c r="Q243" i="18" s="1"/>
  <c r="U243" i="18" s="1"/>
  <c r="AE243" i="18" s="1"/>
  <c r="Q179" i="18" a="1"/>
  <c r="Q179" i="18" s="1"/>
  <c r="U179" i="18" s="1"/>
  <c r="AE179" i="18" s="1"/>
  <c r="Q115" i="18" a="1"/>
  <c r="Q115" i="18" s="1"/>
  <c r="U115" i="18" s="1"/>
  <c r="AE115" i="18" s="1"/>
  <c r="Q51" i="18" a="1"/>
  <c r="Q51" i="18" s="1"/>
  <c r="Q1346" i="18" a="1"/>
  <c r="Q1346" i="18" s="1"/>
  <c r="U1346" i="18" s="1"/>
  <c r="AE1346" i="18" s="1"/>
  <c r="Q1282" i="18" a="1"/>
  <c r="Q1282" i="18" s="1"/>
  <c r="U1282" i="18" s="1"/>
  <c r="AE1282" i="18" s="1"/>
  <c r="Q1218" i="18" a="1"/>
  <c r="Q1218" i="18" s="1"/>
  <c r="U1218" i="18" s="1"/>
  <c r="AE1218" i="18" s="1"/>
  <c r="Q1154" i="18" a="1"/>
  <c r="Q1154" i="18" s="1"/>
  <c r="U1154" i="18" s="1"/>
  <c r="AE1154" i="18" s="1"/>
  <c r="Q1066" i="18" a="1"/>
  <c r="Q1066" i="18" s="1"/>
  <c r="U1066" i="18" s="1"/>
  <c r="AE1066" i="18" s="1"/>
  <c r="Q1042" i="18" a="1"/>
  <c r="Q1042" i="18" s="1"/>
  <c r="Q954" i="18" a="1"/>
  <c r="Q954" i="18" s="1"/>
  <c r="U954" i="18" s="1"/>
  <c r="AE954" i="18" s="1"/>
  <c r="Q930" i="18" a="1"/>
  <c r="Q930" i="18" s="1"/>
  <c r="Q842" i="18" a="1"/>
  <c r="Q842" i="18" s="1"/>
  <c r="U842" i="18" s="1"/>
  <c r="AE842" i="18" s="1"/>
  <c r="Q754" i="18" a="1"/>
  <c r="Q754" i="18" s="1"/>
  <c r="U754" i="18" s="1"/>
  <c r="AE754" i="18" s="1"/>
  <c r="Q666" i="18" a="1"/>
  <c r="Q666" i="18" s="1"/>
  <c r="Q554" i="18" a="1"/>
  <c r="Q554" i="18" s="1"/>
  <c r="U554" i="18" s="1"/>
  <c r="AE554" i="18" s="1"/>
  <c r="Q530" i="18" a="1"/>
  <c r="Q530" i="18" s="1"/>
  <c r="U530" i="18" s="1"/>
  <c r="AE530" i="18" s="1"/>
  <c r="Q442" i="18" a="1"/>
  <c r="Q442" i="18" s="1"/>
  <c r="U442" i="18" s="1"/>
  <c r="AE442" i="18" s="1"/>
  <c r="Q354" i="18" a="1"/>
  <c r="Q354" i="18" s="1"/>
  <c r="Q290" i="18" a="1"/>
  <c r="Q290" i="18" s="1"/>
  <c r="U290" i="18" s="1"/>
  <c r="AE290" i="18" s="1"/>
  <c r="Q162" i="18" a="1"/>
  <c r="Q162" i="18" s="1"/>
  <c r="U162" i="18" s="1"/>
  <c r="AE162" i="18" s="1"/>
  <c r="Q98" i="18" a="1"/>
  <c r="Q98" i="18" s="1"/>
  <c r="U98" i="18" s="1"/>
  <c r="AE98" i="18" s="1"/>
  <c r="Q34" i="18" a="1"/>
  <c r="Q34" i="18" s="1"/>
  <c r="U34" i="18" s="1"/>
  <c r="AE34" i="18" s="1"/>
  <c r="Q1393" i="18" a="1"/>
  <c r="Q1393" i="18" s="1"/>
  <c r="U1393" i="18" s="1"/>
  <c r="AE1393" i="18" s="1"/>
  <c r="Q1329" i="18" a="1"/>
  <c r="Q1329" i="18" s="1"/>
  <c r="Q1265" i="18" a="1"/>
  <c r="Q1265" i="18" s="1"/>
  <c r="Q1177" i="18" a="1"/>
  <c r="Q1177" i="18" s="1"/>
  <c r="Q1153" i="18" a="1"/>
  <c r="Q1153" i="18" s="1"/>
  <c r="Q1041" i="18" a="1"/>
  <c r="Q1041" i="18" s="1"/>
  <c r="U1041" i="18" s="1"/>
  <c r="AE1041" i="18" s="1"/>
  <c r="Q953" i="18" a="1"/>
  <c r="Q953" i="18" s="1"/>
  <c r="U953" i="18" s="1"/>
  <c r="AE953" i="18" s="1"/>
  <c r="Q929" i="18" a="1"/>
  <c r="Q929" i="18" s="1"/>
  <c r="Q841" i="18" a="1"/>
  <c r="Q841" i="18" s="1"/>
  <c r="U841" i="18" s="1"/>
  <c r="AE841" i="18" s="1"/>
  <c r="Q817" i="18" a="1"/>
  <c r="Q817" i="18" s="1"/>
  <c r="U817" i="18" s="1"/>
  <c r="AE817" i="18" s="1"/>
  <c r="Q753" i="18" a="1"/>
  <c r="Q753" i="18" s="1"/>
  <c r="Q689" i="18" a="1"/>
  <c r="Q689" i="18" s="1"/>
  <c r="U689" i="18" s="1"/>
  <c r="AE689" i="18" s="1"/>
  <c r="Q665" i="18" a="1"/>
  <c r="Q665" i="18" s="1"/>
  <c r="Q601" i="18" a="1"/>
  <c r="Q601" i="18" s="1"/>
  <c r="U601" i="18" s="1"/>
  <c r="AE601" i="18" s="1"/>
  <c r="Q577" i="18" a="1"/>
  <c r="Q577" i="18" s="1"/>
  <c r="U577" i="18" s="1"/>
  <c r="AE577" i="18" s="1"/>
  <c r="Q513" i="18" a="1"/>
  <c r="Q513" i="18" s="1"/>
  <c r="Q449" i="18" a="1"/>
  <c r="Q449" i="18" s="1"/>
  <c r="U449" i="18" s="1"/>
  <c r="AE449" i="18" s="1"/>
  <c r="Q385" i="18" a="1"/>
  <c r="Q385" i="18" s="1"/>
  <c r="U385" i="18" s="1"/>
  <c r="AE385" i="18" s="1"/>
  <c r="Q257" i="18" a="1"/>
  <c r="Q257" i="18" s="1"/>
  <c r="U257" i="18" s="1"/>
  <c r="AE257" i="18" s="1"/>
  <c r="Q193" i="18" a="1"/>
  <c r="Q193" i="18" s="1"/>
  <c r="U193" i="18" s="1"/>
  <c r="AE193" i="18" s="1"/>
  <c r="Q129" i="18" a="1"/>
  <c r="Q129" i="18" s="1"/>
  <c r="U129" i="18" s="1"/>
  <c r="AE129" i="18" s="1"/>
  <c r="Q41" i="18" a="1"/>
  <c r="Q41" i="18" s="1"/>
  <c r="U41" i="18" s="1"/>
  <c r="AE41" i="18" s="1"/>
  <c r="Q1184" i="18" a="1"/>
  <c r="Q1184" i="18" s="1"/>
  <c r="U1184" i="18" s="1"/>
  <c r="AE1184" i="18" s="1"/>
  <c r="Q1160" i="18" a="1"/>
  <c r="Q1160" i="18" s="1"/>
  <c r="U1160" i="18" s="1"/>
  <c r="AE1160" i="18" s="1"/>
  <c r="Q1136" i="18" a="1"/>
  <c r="Q1136" i="18" s="1"/>
  <c r="U1136" i="18" s="1"/>
  <c r="AE1136" i="18" s="1"/>
  <c r="Q1024" i="18" a="1"/>
  <c r="Q1024" i="18" s="1"/>
  <c r="U1024" i="18" s="1"/>
  <c r="AE1024" i="18" s="1"/>
  <c r="Q912" i="18" a="1"/>
  <c r="Q912" i="18" s="1"/>
  <c r="U912" i="18" s="1"/>
  <c r="AE912" i="18" s="1"/>
  <c r="Q864" i="18" a="1"/>
  <c r="Q864" i="18" s="1"/>
  <c r="U864" i="18" s="1"/>
  <c r="AE864" i="18" s="1"/>
  <c r="Q816" i="18" a="1"/>
  <c r="Q816" i="18" s="1"/>
  <c r="Q752" i="18" a="1"/>
  <c r="Q752" i="18" s="1"/>
  <c r="U752" i="18" s="1"/>
  <c r="AE752" i="18" s="1"/>
  <c r="Q688" i="18" a="1"/>
  <c r="Q688" i="18" s="1"/>
  <c r="U688" i="18" s="1"/>
  <c r="AE688" i="18" s="1"/>
  <c r="Q624" i="18" a="1"/>
  <c r="Q624" i="18" s="1"/>
  <c r="Q576" i="18" a="1"/>
  <c r="Q576" i="18" s="1"/>
  <c r="U576" i="18" s="1"/>
  <c r="AE576" i="18" s="1"/>
  <c r="Q512" i="18" a="1"/>
  <c r="Q512" i="18" s="1"/>
  <c r="U512" i="18" s="1"/>
  <c r="AE512" i="18" s="1"/>
  <c r="Q448" i="18" a="1"/>
  <c r="Q448" i="18" s="1"/>
  <c r="Q384" i="18" a="1"/>
  <c r="Q384" i="18" s="1"/>
  <c r="U384" i="18" s="1"/>
  <c r="AE384" i="18" s="1"/>
  <c r="Q320" i="18" a="1"/>
  <c r="Q320" i="18" s="1"/>
  <c r="Q232" i="18" a="1"/>
  <c r="Q232" i="18" s="1"/>
  <c r="U232" i="18" s="1"/>
  <c r="AE232" i="18" s="1"/>
  <c r="Q168" i="18" a="1"/>
  <c r="Q168" i="18" s="1"/>
  <c r="U168" i="18" s="1"/>
  <c r="AE168" i="18" s="1"/>
  <c r="Q104" i="18" a="1"/>
  <c r="Q104" i="18" s="1"/>
  <c r="Q40" i="18" a="1"/>
  <c r="Q40" i="18" s="1"/>
  <c r="U40" i="18" s="1"/>
  <c r="AE40" i="18" s="1"/>
  <c r="Q276" i="18" a="1"/>
  <c r="Q276" i="18" s="1"/>
  <c r="U276" i="18" s="1"/>
  <c r="AE276" i="18" s="1"/>
  <c r="Q196" i="18" a="1"/>
  <c r="Q196" i="18" s="1"/>
  <c r="Q132" i="18" a="1"/>
  <c r="Q132" i="18" s="1"/>
  <c r="Q68" i="18" a="1"/>
  <c r="Q68" i="18" s="1"/>
  <c r="Q4" i="18" a="1"/>
  <c r="Q4" i="18" s="1"/>
  <c r="U4" i="18" s="1"/>
  <c r="AE4" i="18" s="1"/>
  <c r="Q1395" i="18" a="1"/>
  <c r="Q1395" i="18" s="1"/>
  <c r="U1395" i="18" s="1"/>
  <c r="AE1395" i="18" s="1"/>
  <c r="Q1331" i="18" a="1"/>
  <c r="Q1331" i="18" s="1"/>
  <c r="Q1267" i="18" a="1"/>
  <c r="Q1267" i="18" s="1"/>
  <c r="U1267" i="18" s="1"/>
  <c r="AE1267" i="18" s="1"/>
  <c r="Q1203" i="18" a="1"/>
  <c r="Q1203" i="18" s="1"/>
  <c r="U1203" i="18" s="1"/>
  <c r="AE1203" i="18" s="1"/>
  <c r="Q1179" i="18" a="1"/>
  <c r="Q1179" i="18" s="1"/>
  <c r="U1179" i="18" s="1"/>
  <c r="AE1179" i="18" s="1"/>
  <c r="Q1155" i="18" a="1"/>
  <c r="Q1155" i="18" s="1"/>
  <c r="Q1067" i="18" a="1"/>
  <c r="Q1067" i="18" s="1"/>
  <c r="Q1003" i="18" a="1"/>
  <c r="Q1003" i="18" s="1"/>
  <c r="U1003" i="18" s="1"/>
  <c r="AE1003" i="18" s="1"/>
  <c r="Q979" i="18" a="1"/>
  <c r="Q979" i="18" s="1"/>
  <c r="U979" i="18" s="1"/>
  <c r="AE979" i="18" s="1"/>
  <c r="Q891" i="18" a="1"/>
  <c r="Q891" i="18" s="1"/>
  <c r="Q715" i="18" a="1"/>
  <c r="Q715" i="18" s="1"/>
  <c r="U715" i="18" s="1"/>
  <c r="AE715" i="18" s="1"/>
  <c r="Q627" i="18" a="1"/>
  <c r="Q627" i="18" s="1"/>
  <c r="Q539" i="18" a="1"/>
  <c r="Q539" i="18" s="1"/>
  <c r="U539" i="18" s="1"/>
  <c r="AE539" i="18" s="1"/>
  <c r="Q475" i="18" a="1"/>
  <c r="Q475" i="18" s="1"/>
  <c r="Q411" i="18" a="1"/>
  <c r="Q411" i="18" s="1"/>
  <c r="Q347" i="18" a="1"/>
  <c r="Q347" i="18" s="1"/>
  <c r="U347" i="18" s="1"/>
  <c r="AE347" i="18" s="1"/>
  <c r="Q155" i="18" a="1"/>
  <c r="Q155" i="18" s="1"/>
  <c r="U155" i="18" s="1"/>
  <c r="AE155" i="18" s="1"/>
  <c r="Q91" i="18" a="1"/>
  <c r="Q91" i="18" s="1"/>
  <c r="Q27" i="18" a="1"/>
  <c r="Q27" i="18" s="1"/>
  <c r="Q1386" i="18" a="1"/>
  <c r="Q1386" i="18" s="1"/>
  <c r="U1386" i="18" s="1"/>
  <c r="AE1386" i="18" s="1"/>
  <c r="Q1258" i="18" a="1"/>
  <c r="Q1258" i="18" s="1"/>
  <c r="U1258" i="18" s="1"/>
  <c r="AE1258" i="18" s="1"/>
  <c r="Q1194" i="18" a="1"/>
  <c r="Q1194" i="18" s="1"/>
  <c r="Q1130" i="18" a="1"/>
  <c r="Q1130" i="18" s="1"/>
  <c r="U1130" i="18" s="1"/>
  <c r="AE1130" i="18" s="1"/>
  <c r="Q1018" i="18" a="1"/>
  <c r="Q1018" i="18" s="1"/>
  <c r="U1018" i="18" s="1"/>
  <c r="AE1018" i="18" s="1"/>
  <c r="Q994" i="18" a="1"/>
  <c r="Q994" i="18" s="1"/>
  <c r="U994" i="18" s="1"/>
  <c r="AE994" i="18" s="1"/>
  <c r="Q906" i="18" a="1"/>
  <c r="Q906" i="18" s="1"/>
  <c r="Q818" i="18" a="1"/>
  <c r="Q818" i="18" s="1"/>
  <c r="U818" i="18" s="1"/>
  <c r="AE818" i="18" s="1"/>
  <c r="Q730" i="18" a="1"/>
  <c r="Q730" i="18" s="1"/>
  <c r="U730" i="18" s="1"/>
  <c r="AE730" i="18" s="1"/>
  <c r="Q642" i="18" a="1"/>
  <c r="Q642" i="18" s="1"/>
  <c r="Q618" i="18" a="1"/>
  <c r="Q618" i="18" s="1"/>
  <c r="U618" i="18" s="1"/>
  <c r="AE618" i="18" s="1"/>
  <c r="Q506" i="18" a="1"/>
  <c r="Q506" i="18" s="1"/>
  <c r="Q482" i="18" a="1"/>
  <c r="Q482" i="18" s="1"/>
  <c r="U482" i="18" s="1"/>
  <c r="AE482" i="18" s="1"/>
  <c r="Q418" i="18" a="1"/>
  <c r="Q418" i="18" s="1"/>
  <c r="U418" i="18" s="1"/>
  <c r="AE418" i="18" s="1"/>
  <c r="Q394" i="18" a="1"/>
  <c r="Q394" i="18" s="1"/>
  <c r="Q330" i="18" a="1"/>
  <c r="Q330" i="18" s="1"/>
  <c r="U330" i="18" s="1"/>
  <c r="AE330" i="18" s="1"/>
  <c r="Q266" i="18" a="1"/>
  <c r="Q266" i="18" s="1"/>
  <c r="U266" i="18" s="1"/>
  <c r="AE266" i="18" s="1"/>
  <c r="Q202" i="18" a="1"/>
  <c r="Q202" i="18" s="1"/>
  <c r="U202" i="18" s="1"/>
  <c r="AE202" i="18" s="1"/>
  <c r="Q138" i="18" a="1"/>
  <c r="Q138" i="18" s="1"/>
  <c r="U138" i="18" s="1"/>
  <c r="AE138" i="18" s="1"/>
  <c r="Q74" i="18" a="1"/>
  <c r="Q74" i="18" s="1"/>
  <c r="Q10" i="18" a="1"/>
  <c r="Q10" i="18" s="1"/>
  <c r="U10" i="18" s="1"/>
  <c r="AE10" i="18" s="1"/>
  <c r="Q1369" i="18" a="1"/>
  <c r="Q1369" i="18" s="1"/>
  <c r="U1369" i="18" s="1"/>
  <c r="AE1369" i="18" s="1"/>
  <c r="Q1129" i="18" a="1"/>
  <c r="Q1129" i="18" s="1"/>
  <c r="U1129" i="18" s="1"/>
  <c r="AE1129" i="18" s="1"/>
  <c r="Q1105" i="18" a="1"/>
  <c r="Q1105" i="18" s="1"/>
  <c r="U1105" i="18" s="1"/>
  <c r="AE1105" i="18" s="1"/>
  <c r="Q1017" i="18" a="1"/>
  <c r="Q1017" i="18" s="1"/>
  <c r="Q993" i="18" a="1"/>
  <c r="Q993" i="18" s="1"/>
  <c r="Q905" i="18" a="1"/>
  <c r="Q905" i="18" s="1"/>
  <c r="U905" i="18" s="1"/>
  <c r="AE905" i="18" s="1"/>
  <c r="Q881" i="18" a="1"/>
  <c r="Q881" i="18" s="1"/>
  <c r="Q793" i="18" a="1"/>
  <c r="Q793" i="18" s="1"/>
  <c r="U793" i="18" s="1"/>
  <c r="AE793" i="18" s="1"/>
  <c r="Q729" i="18" a="1"/>
  <c r="Q729" i="18" s="1"/>
  <c r="U729" i="18" s="1"/>
  <c r="AE729" i="18" s="1"/>
  <c r="Q641" i="18" a="1"/>
  <c r="Q641" i="18" s="1"/>
  <c r="Q553" i="18" a="1"/>
  <c r="Q553" i="18" s="1"/>
  <c r="U553" i="18" s="1"/>
  <c r="AE553" i="18" s="1"/>
  <c r="Q489" i="18" a="1"/>
  <c r="Q489" i="18" s="1"/>
  <c r="U489" i="18" s="1"/>
  <c r="AE489" i="18" s="1"/>
  <c r="Q425" i="18" a="1"/>
  <c r="Q425" i="18" s="1"/>
  <c r="Q361" i="18" a="1"/>
  <c r="Q361" i="18" s="1"/>
  <c r="Q297" i="18" a="1"/>
  <c r="Q297" i="18" s="1"/>
  <c r="Q233" i="18" a="1"/>
  <c r="Q233" i="18" s="1"/>
  <c r="U233" i="18" s="1"/>
  <c r="AE233" i="18" s="1"/>
  <c r="Q169" i="18" a="1"/>
  <c r="Q169" i="18" s="1"/>
  <c r="U169" i="18" s="1"/>
  <c r="AE169" i="18" s="1"/>
  <c r="Q105" i="18" a="1"/>
  <c r="Q105" i="18" s="1"/>
  <c r="U105" i="18" s="1"/>
  <c r="AE105" i="18" s="1"/>
  <c r="Q81" i="18" a="1"/>
  <c r="Q81" i="18" s="1"/>
  <c r="U81" i="18" s="1"/>
  <c r="AE81" i="18" s="1"/>
  <c r="Q1392" i="18" a="1"/>
  <c r="Q1392" i="18" s="1"/>
  <c r="U1392" i="18" s="1"/>
  <c r="AE1392" i="18" s="1"/>
  <c r="Q1328" i="18" a="1"/>
  <c r="Q1328" i="18" s="1"/>
  <c r="Q1296" i="18" a="1"/>
  <c r="Q1296" i="18" s="1"/>
  <c r="Q1264" i="18" a="1"/>
  <c r="Q1264" i="18" s="1"/>
  <c r="Q1232" i="18" a="1"/>
  <c r="Q1232" i="18" s="1"/>
  <c r="U1232" i="18" s="1"/>
  <c r="AE1232" i="18" s="1"/>
  <c r="Q1112" i="18" a="1"/>
  <c r="Q1112" i="18" s="1"/>
  <c r="U1112" i="18" s="1"/>
  <c r="AE1112" i="18" s="1"/>
  <c r="Q1088" i="18" a="1"/>
  <c r="Q1088" i="18" s="1"/>
  <c r="Q1000" i="18" a="1"/>
  <c r="Q1000" i="18" s="1"/>
  <c r="U1000" i="18" s="1"/>
  <c r="AE1000" i="18" s="1"/>
  <c r="Q952" i="18" a="1"/>
  <c r="Q952" i="18" s="1"/>
  <c r="Q840" i="18" a="1"/>
  <c r="Q840" i="18" s="1"/>
  <c r="Q792" i="18" a="1"/>
  <c r="Q792" i="18" s="1"/>
  <c r="U792" i="18" s="1"/>
  <c r="AE792" i="18" s="1"/>
  <c r="Q728" i="18" a="1"/>
  <c r="Q728" i="18" s="1"/>
  <c r="Q664" i="18" a="1"/>
  <c r="Q664" i="18" s="1"/>
  <c r="U664" i="18" s="1"/>
  <c r="AE664" i="18" s="1"/>
  <c r="Q552" i="18" a="1"/>
  <c r="Q552" i="18" s="1"/>
  <c r="U552" i="18" s="1"/>
  <c r="AE552" i="18" s="1"/>
  <c r="Q488" i="18" a="1"/>
  <c r="Q488" i="18" s="1"/>
  <c r="Q424" i="18" a="1"/>
  <c r="Q424" i="18" s="1"/>
  <c r="U424" i="18" s="1"/>
  <c r="AE424" i="18" s="1"/>
  <c r="Q360" i="18" a="1"/>
  <c r="Q360" i="18" s="1"/>
  <c r="U360" i="18" s="1"/>
  <c r="AE360" i="18" s="1"/>
  <c r="Q208" i="18" a="1"/>
  <c r="Q208" i="18" s="1"/>
  <c r="U208" i="18" s="1"/>
  <c r="AE208" i="18" s="1"/>
  <c r="Q144" i="18" a="1"/>
  <c r="Q144" i="18" s="1"/>
  <c r="U144" i="18" s="1"/>
  <c r="AE144" i="18" s="1"/>
  <c r="Q80" i="18" a="1"/>
  <c r="Q80" i="18" s="1"/>
  <c r="Q404" i="18" a="1"/>
  <c r="Q404" i="18" s="1"/>
  <c r="Q172" i="18" a="1"/>
  <c r="Q172" i="18" s="1"/>
  <c r="U172" i="18" s="1"/>
  <c r="AE172" i="18" s="1"/>
  <c r="Q108" i="18" a="1"/>
  <c r="Q108" i="18" s="1"/>
  <c r="Q44" i="18" a="1"/>
  <c r="Q44" i="18" s="1"/>
  <c r="U44" i="18" s="1"/>
  <c r="AE44" i="18" s="1"/>
  <c r="Q1371" i="18" a="1"/>
  <c r="Q1371" i="18" s="1"/>
  <c r="Q1307" i="18" a="1"/>
  <c r="Q1307" i="18" s="1"/>
  <c r="U1307" i="18" s="1"/>
  <c r="AE1307" i="18" s="1"/>
  <c r="Q1243" i="18" a="1"/>
  <c r="Q1243" i="18" s="1"/>
  <c r="U1243" i="18" s="1"/>
  <c r="AE1243" i="18" s="1"/>
  <c r="Q1131" i="18" a="1"/>
  <c r="Q1131" i="18" s="1"/>
  <c r="Q1107" i="18" a="1"/>
  <c r="Q1107" i="18" s="1"/>
  <c r="U1107" i="18" s="1"/>
  <c r="AE1107" i="18" s="1"/>
  <c r="Q1043" i="18" a="1"/>
  <c r="Q1043" i="18" s="1"/>
  <c r="U1043" i="18" s="1"/>
  <c r="AE1043" i="18" s="1"/>
  <c r="Q955" i="18" a="1"/>
  <c r="Q955" i="18" s="1"/>
  <c r="Q931" i="18" a="1"/>
  <c r="Q931" i="18" s="1"/>
  <c r="U931" i="18" s="1"/>
  <c r="AE931" i="18" s="1"/>
  <c r="Q843" i="18" a="1"/>
  <c r="Q843" i="18" s="1"/>
  <c r="U843" i="18" s="1"/>
  <c r="AE843" i="18" s="1"/>
  <c r="Q755" i="18" a="1"/>
  <c r="Q755" i="18" s="1"/>
  <c r="Q691" i="18" a="1"/>
  <c r="Q691" i="18" s="1"/>
  <c r="Q667" i="18" a="1"/>
  <c r="Q667" i="18" s="1"/>
  <c r="Q603" i="18" a="1"/>
  <c r="Q603" i="18" s="1"/>
  <c r="U603" i="18" s="1"/>
  <c r="AE603" i="18" s="1"/>
  <c r="Q515" i="18" a="1"/>
  <c r="Q515" i="18" s="1"/>
  <c r="U515" i="18" s="1"/>
  <c r="AE515" i="18" s="1"/>
  <c r="Q451" i="18" a="1"/>
  <c r="Q451" i="18" s="1"/>
  <c r="Q323" i="18" a="1"/>
  <c r="Q323" i="18" s="1"/>
  <c r="U323" i="18" s="1"/>
  <c r="AE323" i="18" s="1"/>
  <c r="Q259" i="18" a="1"/>
  <c r="Q259" i="18" s="1"/>
  <c r="U259" i="18" s="1"/>
  <c r="AE259" i="18" s="1"/>
  <c r="Q195" i="18" a="1"/>
  <c r="Q195" i="18" s="1"/>
  <c r="U195" i="18" s="1"/>
  <c r="AE195" i="18" s="1"/>
  <c r="Q131" i="18" a="1"/>
  <c r="Q131" i="18" s="1"/>
  <c r="Q67" i="18" a="1"/>
  <c r="Q67" i="18" s="1"/>
  <c r="Q1362" i="18" a="1"/>
  <c r="Q1362" i="18" s="1"/>
  <c r="U1362" i="18" s="1"/>
  <c r="AE1362" i="18" s="1"/>
  <c r="Q1298" i="18" a="1"/>
  <c r="Q1298" i="18" s="1"/>
  <c r="U1298" i="18" s="1"/>
  <c r="AE1298" i="18" s="1"/>
  <c r="Q1234" i="18" a="1"/>
  <c r="Q1234" i="18" s="1"/>
  <c r="Q1170" i="18" a="1"/>
  <c r="Q1170" i="18" s="1"/>
  <c r="U1170" i="18" s="1"/>
  <c r="AE1170" i="18" s="1"/>
  <c r="Q1106" i="18" a="1"/>
  <c r="Q1106" i="18" s="1"/>
  <c r="U1106" i="18" s="1"/>
  <c r="AE1106" i="18" s="1"/>
  <c r="Q1082" i="18" a="1"/>
  <c r="Q1082" i="18" s="1"/>
  <c r="Q970" i="18" a="1"/>
  <c r="Q970" i="18" s="1"/>
  <c r="Q882" i="18" a="1"/>
  <c r="Q882" i="18" s="1"/>
  <c r="U882" i="18" s="1"/>
  <c r="AE882" i="18" s="1"/>
  <c r="Q858" i="18" a="1"/>
  <c r="Q858" i="18" s="1"/>
  <c r="U858" i="18" s="1"/>
  <c r="AE858" i="18" s="1"/>
  <c r="Q770" i="18" a="1"/>
  <c r="Q770" i="18" s="1"/>
  <c r="U770" i="18" s="1"/>
  <c r="AE770" i="18" s="1"/>
  <c r="Q706" i="18" a="1"/>
  <c r="Q706" i="18" s="1"/>
  <c r="Q594" i="18" a="1"/>
  <c r="Q594" i="18" s="1"/>
  <c r="U594" i="18" s="1"/>
  <c r="AE594" i="18" s="1"/>
  <c r="Q570" i="18" a="1"/>
  <c r="Q570" i="18" s="1"/>
  <c r="Q458" i="18" a="1"/>
  <c r="Q458" i="18" s="1"/>
  <c r="U458" i="18" s="1"/>
  <c r="AE458" i="18" s="1"/>
  <c r="Q370" i="18" a="1"/>
  <c r="Q370" i="18" s="1"/>
  <c r="Q306" i="18" a="1"/>
  <c r="Q306" i="18" s="1"/>
  <c r="U306" i="18" s="1"/>
  <c r="AE306" i="18" s="1"/>
  <c r="Q242" i="18" a="1"/>
  <c r="Q242" i="18" s="1"/>
  <c r="U242" i="18" s="1"/>
  <c r="AE242" i="18" s="1"/>
  <c r="Q178" i="18" a="1"/>
  <c r="Q178" i="18" s="1"/>
  <c r="U178" i="18" s="1"/>
  <c r="AE178" i="18" s="1"/>
  <c r="Q114" i="18" a="1"/>
  <c r="Q114" i="18" s="1"/>
  <c r="U114" i="18" s="1"/>
  <c r="AE114" i="18" s="1"/>
  <c r="Q50" i="18" a="1"/>
  <c r="Q50" i="18" s="1"/>
  <c r="U50" i="18" s="1"/>
  <c r="AE50" i="18" s="1"/>
  <c r="Q1345" i="18" a="1"/>
  <c r="Q1345" i="18" s="1"/>
  <c r="U1345" i="18" s="1"/>
  <c r="AE1345" i="18" s="1"/>
  <c r="Q1281" i="18" a="1"/>
  <c r="Q1281" i="18" s="1"/>
  <c r="U1281" i="18" s="1"/>
  <c r="AE1281" i="18" s="1"/>
  <c r="Q1193" i="18" a="1"/>
  <c r="Q1193" i="18" s="1"/>
  <c r="Q1081" i="18" a="1"/>
  <c r="Q1081" i="18" s="1"/>
  <c r="U1081" i="18" s="1"/>
  <c r="AE1081" i="18" s="1"/>
  <c r="Q1057" i="18" a="1"/>
  <c r="Q1057" i="18" s="1"/>
  <c r="U1057" i="18" s="1"/>
  <c r="AE1057" i="18" s="1"/>
  <c r="Q969" i="18" a="1"/>
  <c r="Q969" i="18" s="1"/>
  <c r="U969" i="18" s="1"/>
  <c r="AE969" i="18" s="1"/>
  <c r="Q945" i="18" a="1"/>
  <c r="Q945" i="18" s="1"/>
  <c r="Q857" i="18" a="1"/>
  <c r="Q857" i="18" s="1"/>
  <c r="U857" i="18" s="1"/>
  <c r="AE857" i="18" s="1"/>
  <c r="Q769" i="18" a="1"/>
  <c r="Q769" i="18" s="1"/>
  <c r="U769" i="18" s="1"/>
  <c r="AE769" i="18" s="1"/>
  <c r="Q705" i="18" a="1"/>
  <c r="Q705" i="18" s="1"/>
  <c r="U705" i="18" s="1"/>
  <c r="AE705" i="18" s="1"/>
  <c r="Q617" i="18" a="1"/>
  <c r="Q617" i="18" s="1"/>
  <c r="U617" i="18" s="1"/>
  <c r="AE617" i="18" s="1"/>
  <c r="Q529" i="18" a="1"/>
  <c r="Q529" i="18" s="1"/>
  <c r="Q465" i="18" a="1"/>
  <c r="Q465" i="18" s="1"/>
  <c r="U465" i="18" s="1"/>
  <c r="AE465" i="18" s="1"/>
  <c r="Q401" i="18" a="1"/>
  <c r="Q401" i="18" s="1"/>
  <c r="U401" i="18" s="1"/>
  <c r="AE401" i="18" s="1"/>
  <c r="Q337" i="18" a="1"/>
  <c r="Q337" i="18" s="1"/>
  <c r="U337" i="18" s="1"/>
  <c r="Q273" i="18" a="1"/>
  <c r="Q273" i="18" s="1"/>
  <c r="U273" i="18" s="1"/>
  <c r="AE273" i="18" s="1"/>
  <c r="Q209" i="18" a="1"/>
  <c r="Q209" i="18" s="1"/>
  <c r="Q145" i="18" a="1"/>
  <c r="Q145" i="18" s="1"/>
  <c r="U145" i="18" s="1"/>
  <c r="AE145" i="18" s="1"/>
  <c r="Q57" i="18" a="1"/>
  <c r="Q57" i="18" s="1"/>
  <c r="U57" i="18" s="1"/>
  <c r="AE57" i="18" s="1"/>
  <c r="Q1064" i="18" a="1"/>
  <c r="Q1064" i="18" s="1"/>
  <c r="Q1040" i="18" a="1"/>
  <c r="Q1040" i="18" s="1"/>
  <c r="U1040" i="18" s="1"/>
  <c r="AE1040" i="18" s="1"/>
  <c r="Q976" i="18" a="1"/>
  <c r="Q976" i="18" s="1"/>
  <c r="U976" i="18" s="1"/>
  <c r="AE976" i="18" s="1"/>
  <c r="Q928" i="18" a="1"/>
  <c r="Q928" i="18" s="1"/>
  <c r="Q880" i="18" a="1"/>
  <c r="Q880" i="18" s="1"/>
  <c r="U880" i="18" s="1"/>
  <c r="AE880" i="18" s="1"/>
  <c r="Q768" i="18" a="1"/>
  <c r="Q768" i="18" s="1"/>
  <c r="U768" i="18" s="1"/>
  <c r="AE768" i="18" s="1"/>
  <c r="Q704" i="18" a="1"/>
  <c r="Q704" i="18" s="1"/>
  <c r="U704" i="18" s="1"/>
  <c r="AE704" i="18" s="1"/>
  <c r="Q640" i="18" a="1"/>
  <c r="Q640" i="18" s="1"/>
  <c r="Q592" i="18" a="1"/>
  <c r="Q592" i="18" s="1"/>
  <c r="U592" i="18" s="1"/>
  <c r="AE592" i="18" s="1"/>
  <c r="Q528" i="18" a="1"/>
  <c r="Q528" i="18" s="1"/>
  <c r="U528" i="18" s="1"/>
  <c r="AE528" i="18" s="1"/>
  <c r="Q464" i="18" a="1"/>
  <c r="Q464" i="18" s="1"/>
  <c r="U464" i="18" s="1"/>
  <c r="AE464" i="18" s="1"/>
  <c r="Q400" i="18" a="1"/>
  <c r="Q400" i="18" s="1"/>
  <c r="U400" i="18" s="1"/>
  <c r="AE400" i="18" s="1"/>
  <c r="Q336" i="18" a="1"/>
  <c r="Q336" i="18" s="1"/>
  <c r="U336" i="18" s="1"/>
  <c r="AE336" i="18" s="1"/>
  <c r="Q272" i="18" a="1"/>
  <c r="Q272" i="18" s="1"/>
  <c r="Q248" i="18" a="1"/>
  <c r="Q248" i="18" s="1"/>
  <c r="U248" i="18" s="1"/>
  <c r="AE248" i="18" s="1"/>
  <c r="Q184" i="18" a="1"/>
  <c r="Q184" i="18" s="1"/>
  <c r="U184" i="18" s="1"/>
  <c r="AE184" i="18" s="1"/>
  <c r="Q120" i="18" a="1"/>
  <c r="Q120" i="18" s="1"/>
  <c r="Q56" i="18" a="1"/>
  <c r="Q56" i="18" s="1"/>
  <c r="U56" i="18" s="1"/>
  <c r="AE56" i="18" s="1"/>
  <c r="Q212" i="18" a="1"/>
  <c r="Q212" i="18" s="1"/>
  <c r="U212" i="18" s="1"/>
  <c r="AE212" i="18" s="1"/>
  <c r="Q148" i="18" a="1"/>
  <c r="Q148" i="18" s="1"/>
  <c r="Q84" i="18" a="1"/>
  <c r="Q84" i="18" s="1"/>
  <c r="U84" i="18" s="1"/>
  <c r="AE84" i="18" s="1"/>
  <c r="Q1347" i="18" a="1"/>
  <c r="Q1347" i="18" s="1"/>
  <c r="U1347" i="18" s="1"/>
  <c r="AE1347" i="18" s="1"/>
  <c r="Q1283" i="18" a="1"/>
  <c r="Q1283" i="18" s="1"/>
  <c r="U1283" i="18" s="1"/>
  <c r="AE1283" i="18" s="1"/>
  <c r="Q1219" i="18" a="1"/>
  <c r="Q1219" i="18" s="1"/>
  <c r="U1219" i="18" s="1"/>
  <c r="AE1219" i="18" s="1"/>
  <c r="Q1195" i="18" a="1"/>
  <c r="Q1195" i="18" s="1"/>
  <c r="Q1083" i="18" a="1"/>
  <c r="Q1083" i="18" s="1"/>
  <c r="U1083" i="18" s="1"/>
  <c r="AE1083" i="18" s="1"/>
  <c r="Q1019" i="18" a="1"/>
  <c r="Q1019" i="18" s="1"/>
  <c r="U1019" i="18" s="1"/>
  <c r="AE1019" i="18" s="1"/>
  <c r="Q995" i="18" a="1"/>
  <c r="Q995" i="18" s="1"/>
  <c r="U995" i="18" s="1"/>
  <c r="AE995" i="18" s="1"/>
  <c r="Q907" i="18" a="1"/>
  <c r="Q907" i="18" s="1"/>
  <c r="U907" i="18" s="1"/>
  <c r="AE907" i="18" s="1"/>
  <c r="Q819" i="18" a="1"/>
  <c r="Q819" i="18" s="1"/>
  <c r="Q795" i="18" a="1"/>
  <c r="Q795" i="18" s="1"/>
  <c r="Q731" i="18" a="1"/>
  <c r="Q731" i="18" s="1"/>
  <c r="U731" i="18" s="1"/>
  <c r="AE731" i="18" s="1"/>
  <c r="Q643" i="18" a="1"/>
  <c r="Q643" i="18" s="1"/>
  <c r="U643" i="18" s="1"/>
  <c r="AE643" i="18" s="1"/>
  <c r="Q579" i="18" a="1"/>
  <c r="Q579" i="18" s="1"/>
  <c r="U579" i="18" s="1"/>
  <c r="AE579" i="18" s="1"/>
  <c r="Q555" i="18" a="1"/>
  <c r="Q555" i="18" s="1"/>
  <c r="U555" i="18" s="1"/>
  <c r="AE555" i="18" s="1"/>
  <c r="Q491" i="18" a="1"/>
  <c r="Q491" i="18" s="1"/>
  <c r="U491" i="18" s="1"/>
  <c r="AE491" i="18" s="1"/>
  <c r="Q427" i="18" a="1"/>
  <c r="Q427" i="18" s="1"/>
  <c r="U427" i="18" s="1"/>
  <c r="AE427" i="18" s="1"/>
  <c r="Q363" i="18" a="1"/>
  <c r="Q363" i="18" s="1"/>
  <c r="Q299" i="18" a="1"/>
  <c r="Q299" i="18" s="1"/>
  <c r="U299" i="18" s="1"/>
  <c r="AE299" i="18" s="1"/>
  <c r="Q235" i="18" a="1"/>
  <c r="Q235" i="18" s="1"/>
  <c r="U235" i="18" s="1"/>
  <c r="AE235" i="18" s="1"/>
  <c r="Q171" i="18" a="1"/>
  <c r="Q171" i="18" s="1"/>
  <c r="Q107" i="18" a="1"/>
  <c r="Q107" i="18" s="1"/>
  <c r="U107" i="18" s="1"/>
  <c r="AE107" i="18" s="1"/>
  <c r="Q43" i="18" a="1"/>
  <c r="Q43" i="18" s="1"/>
  <c r="U43" i="18" s="1"/>
  <c r="AE43" i="18" s="1"/>
  <c r="Q1338" i="18" a="1"/>
  <c r="Q1338" i="18" s="1"/>
  <c r="Q1274" i="18" a="1"/>
  <c r="Q1274" i="18" s="1"/>
  <c r="U1274" i="18" s="1"/>
  <c r="AE1274" i="18" s="1"/>
  <c r="Q1210" i="18" a="1"/>
  <c r="Q1210" i="18" s="1"/>
  <c r="U1210" i="18" s="1"/>
  <c r="AE1210" i="18" s="1"/>
  <c r="Q1146" i="18" a="1"/>
  <c r="Q1146" i="18" s="1"/>
  <c r="U1146" i="18" s="1"/>
  <c r="AE1146" i="18" s="1"/>
  <c r="Q1034" i="18" a="1"/>
  <c r="Q1034" i="18" s="1"/>
  <c r="Q946" i="18" a="1"/>
  <c r="Q946" i="18" s="1"/>
  <c r="Q922" i="18" a="1"/>
  <c r="Q922" i="18" s="1"/>
  <c r="U922" i="18" s="1"/>
  <c r="AE922" i="18" s="1"/>
  <c r="Q834" i="18" a="1"/>
  <c r="Q834" i="18" s="1"/>
  <c r="U834" i="18" s="1"/>
  <c r="AE834" i="18" s="1"/>
  <c r="Q810" i="18" a="1"/>
  <c r="Q810" i="18" s="1"/>
  <c r="Q746" i="18" a="1"/>
  <c r="Q746" i="18" s="1"/>
  <c r="U746" i="18" s="1"/>
  <c r="AE746" i="18" s="1"/>
  <c r="Q682" i="18" a="1"/>
  <c r="Q682" i="18" s="1"/>
  <c r="Q658" i="18" a="1"/>
  <c r="Q658" i="18" s="1"/>
  <c r="Q546" i="18" a="1"/>
  <c r="Q546" i="18" s="1"/>
  <c r="U546" i="18" s="1"/>
  <c r="AE546" i="18" s="1"/>
  <c r="Q522" i="18" a="1"/>
  <c r="Q522" i="18" s="1"/>
  <c r="U522" i="18" s="1"/>
  <c r="AE522" i="18" s="1"/>
  <c r="Q498" i="18" a="1"/>
  <c r="Q498" i="18" s="1"/>
  <c r="U498" i="18" s="1"/>
  <c r="AE498" i="18" s="1"/>
  <c r="Q434" i="18" a="1"/>
  <c r="Q434" i="18" s="1"/>
  <c r="U434" i="18" s="1"/>
  <c r="AE434" i="18" s="1"/>
  <c r="Q410" i="18" a="1"/>
  <c r="Q410" i="18" s="1"/>
  <c r="U410" i="18" s="1"/>
  <c r="AE410" i="18" s="1"/>
  <c r="Q346" i="18" a="1"/>
  <c r="Q346" i="18" s="1"/>
  <c r="U346" i="18" s="1"/>
  <c r="AE346" i="18" s="1"/>
  <c r="Q282" i="18" a="1"/>
  <c r="Q282" i="18" s="1"/>
  <c r="U282" i="18" s="1"/>
  <c r="AE282" i="18" s="1"/>
  <c r="Q218" i="18" a="1"/>
  <c r="Q218" i="18" s="1"/>
  <c r="Q154" i="18" a="1"/>
  <c r="Q154" i="18" s="1"/>
  <c r="U154" i="18" s="1"/>
  <c r="AE154" i="18" s="1"/>
  <c r="Q90" i="18" a="1"/>
  <c r="Q90" i="18" s="1"/>
  <c r="U90" i="18" s="1"/>
  <c r="AE90" i="18" s="1"/>
  <c r="Q26" i="18" a="1"/>
  <c r="Q26" i="18" s="1"/>
  <c r="U26" i="18" s="1"/>
  <c r="AE26" i="18" s="1"/>
  <c r="Q1385" i="18" a="1"/>
  <c r="Q1385" i="18" s="1"/>
  <c r="U1385" i="18" s="1"/>
  <c r="AE1385" i="18" s="1"/>
  <c r="Q1321" i="18" a="1"/>
  <c r="Q1321" i="18" s="1"/>
  <c r="Q1257" i="18" a="1"/>
  <c r="Q1257" i="18" s="1"/>
  <c r="U1257" i="18" s="1"/>
  <c r="AE1257" i="18" s="1"/>
  <c r="Q1169" i="18" a="1"/>
  <c r="Q1169" i="18" s="1"/>
  <c r="U1169" i="18" s="1"/>
  <c r="AE1169" i="18" s="1"/>
  <c r="Q1145" i="18" a="1"/>
  <c r="Q1145" i="18" s="1"/>
  <c r="U1145" i="18" s="1"/>
  <c r="AE1145" i="18" s="1"/>
  <c r="Q1121" i="18" a="1"/>
  <c r="Q1121" i="18" s="1"/>
  <c r="Q1033" i="18" a="1"/>
  <c r="Q1033" i="18" s="1"/>
  <c r="Q1009" i="18" a="1"/>
  <c r="Q1009" i="18" s="1"/>
  <c r="U1009" i="18" s="1"/>
  <c r="AE1009" i="18" s="1"/>
  <c r="Q921" i="18" a="1"/>
  <c r="Q921" i="18" s="1"/>
  <c r="U921" i="18" s="1"/>
  <c r="AE921" i="18" s="1"/>
  <c r="Q833" i="18" a="1"/>
  <c r="Q833" i="18" s="1"/>
  <c r="Q809" i="18" a="1"/>
  <c r="Q809" i="18" s="1"/>
  <c r="U809" i="18" s="1"/>
  <c r="AE809" i="18" s="1"/>
  <c r="Q745" i="18" a="1"/>
  <c r="Q745" i="18" s="1"/>
  <c r="U745" i="18" s="1"/>
  <c r="AE745" i="18" s="1"/>
  <c r="Q681" i="18" a="1"/>
  <c r="Q681" i="18" s="1"/>
  <c r="U681" i="18" s="1"/>
  <c r="AE681" i="18" s="1"/>
  <c r="Q657" i="18" a="1"/>
  <c r="Q657" i="18" s="1"/>
  <c r="U657" i="18" s="1"/>
  <c r="AE657" i="18" s="1"/>
  <c r="Q593" i="18" a="1"/>
  <c r="Q593" i="18" s="1"/>
  <c r="U593" i="18" s="1"/>
  <c r="AE593" i="18" s="1"/>
  <c r="Q569" i="18" a="1"/>
  <c r="Q569" i="18" s="1"/>
  <c r="U569" i="18" s="1"/>
  <c r="AE569" i="18" s="1"/>
  <c r="Q505" i="18" a="1"/>
  <c r="Q505" i="18" s="1"/>
  <c r="U505" i="18" s="1"/>
  <c r="AE505" i="18" s="1"/>
  <c r="Q441" i="18" a="1"/>
  <c r="Q441" i="18" s="1"/>
  <c r="Q377" i="18" a="1"/>
  <c r="Q377" i="18" s="1"/>
  <c r="U377" i="18" s="1"/>
  <c r="AE377" i="18" s="1"/>
  <c r="Q313" i="18" a="1"/>
  <c r="Q313" i="18" s="1"/>
  <c r="U313" i="18" s="1"/>
  <c r="AE313" i="18" s="1"/>
  <c r="Q249" i="18" a="1"/>
  <c r="Q249" i="18" s="1"/>
  <c r="U249" i="18" s="1"/>
  <c r="AE249" i="18" s="1"/>
  <c r="Q185" i="18" a="1"/>
  <c r="Q185" i="18" s="1"/>
  <c r="Q121" i="18" a="1"/>
  <c r="Q121" i="18" s="1"/>
  <c r="Q33" i="18" a="1"/>
  <c r="Q33" i="18" s="1"/>
  <c r="U33" i="18" s="1"/>
  <c r="AE33" i="18" s="1"/>
  <c r="Q1384" i="18" a="1"/>
  <c r="Q1384" i="18" s="1"/>
  <c r="U1384" i="18" s="1"/>
  <c r="AE1384" i="18" s="1"/>
  <c r="Q1352" i="18" a="1"/>
  <c r="Q1352" i="18" s="1"/>
  <c r="Q1320" i="18" a="1"/>
  <c r="Q1320" i="18" s="1"/>
  <c r="U1320" i="18" s="1"/>
  <c r="AE1320" i="18" s="1"/>
  <c r="Q1288" i="18" a="1"/>
  <c r="Q1288" i="18" s="1"/>
  <c r="U1288" i="18" s="1"/>
  <c r="AE1288" i="18" s="1"/>
  <c r="Q1256" i="18" a="1"/>
  <c r="Q1256" i="18" s="1"/>
  <c r="U1256" i="18" s="1"/>
  <c r="AE1256" i="18" s="1"/>
  <c r="Q1224" i="18" a="1"/>
  <c r="Q1224" i="18" s="1"/>
  <c r="Q1176" i="18" a="1"/>
  <c r="Q1176" i="18" s="1"/>
  <c r="Q1152" i="18" a="1"/>
  <c r="Q1152" i="18" s="1"/>
  <c r="U1152" i="18" s="1"/>
  <c r="AE1152" i="18" s="1"/>
  <c r="Q1128" i="18" a="1"/>
  <c r="Q1128" i="18" s="1"/>
  <c r="U1128" i="18" s="1"/>
  <c r="AE1128" i="18" s="1"/>
  <c r="Q1016" i="18" a="1"/>
  <c r="Q1016" i="18" s="1"/>
  <c r="Q904" i="18" a="1"/>
  <c r="Q904" i="18" s="1"/>
  <c r="U904" i="18" s="1"/>
  <c r="AE904" i="18" s="1"/>
  <c r="Q856" i="18" a="1"/>
  <c r="Q856" i="18" s="1"/>
  <c r="U856" i="18" s="1"/>
  <c r="AE856" i="18" s="1"/>
  <c r="Q832" i="18" a="1"/>
  <c r="Q832" i="18" s="1"/>
  <c r="Q808" i="18" a="1"/>
  <c r="Q808" i="18" s="1"/>
  <c r="U808" i="18" s="1"/>
  <c r="AE808" i="18" s="1"/>
  <c r="Q744" i="18" a="1"/>
  <c r="Q744" i="18" s="1"/>
  <c r="Q680" i="18" a="1"/>
  <c r="Q680" i="18" s="1"/>
  <c r="U680" i="18" s="1"/>
  <c r="AE680" i="18" s="1"/>
  <c r="Q616" i="18" a="1"/>
  <c r="Q616" i="18" s="1"/>
  <c r="U616" i="18" s="1"/>
  <c r="AE616" i="18" s="1"/>
  <c r="Q568" i="18" a="1"/>
  <c r="Q568" i="18" s="1"/>
  <c r="Q504" i="18" a="1"/>
  <c r="Q504" i="18" s="1"/>
  <c r="U504" i="18" s="1"/>
  <c r="AE504" i="18" s="1"/>
  <c r="Q440" i="18" a="1"/>
  <c r="Q440" i="18" s="1"/>
  <c r="U440" i="18" s="1"/>
  <c r="AE440" i="18" s="1"/>
  <c r="Q376" i="18" a="1"/>
  <c r="Q376" i="18" s="1"/>
  <c r="U376" i="18" s="1"/>
  <c r="AE376" i="18" s="1"/>
  <c r="Q312" i="18" a="1"/>
  <c r="Q312" i="18" s="1"/>
  <c r="U312" i="18" s="1"/>
  <c r="AE312" i="18" s="1"/>
  <c r="Q224" i="18" a="1"/>
  <c r="Q224" i="18" s="1"/>
  <c r="Q160" i="18" a="1"/>
  <c r="Q160" i="18" s="1"/>
  <c r="U160" i="18" s="1"/>
  <c r="AE160" i="18" s="1"/>
  <c r="Q96" i="18" a="1"/>
  <c r="Q96" i="18" s="1"/>
  <c r="U96" i="18" s="1"/>
  <c r="AE96" i="18" s="1"/>
  <c r="Q484" i="18" a="1"/>
  <c r="Q484" i="18" s="1"/>
  <c r="Q188" i="18" a="1"/>
  <c r="Q188" i="18" s="1"/>
  <c r="U188" i="18" s="1"/>
  <c r="AE188" i="18" s="1"/>
  <c r="Q124" i="18" a="1"/>
  <c r="Q124" i="18" s="1"/>
  <c r="U124" i="18" s="1"/>
  <c r="AE124" i="18" s="1"/>
  <c r="Q60" i="18" a="1"/>
  <c r="Q60" i="18" s="1"/>
  <c r="U60" i="18" s="1"/>
  <c r="AE60" i="18" s="1"/>
  <c r="Q1387" i="18" a="1"/>
  <c r="Q1387" i="18" s="1"/>
  <c r="U1387" i="18" s="1"/>
  <c r="AE1387" i="18" s="1"/>
  <c r="Q1323" i="18" a="1"/>
  <c r="Q1323" i="18" s="1"/>
  <c r="U1323" i="18" s="1"/>
  <c r="AE1323" i="18" s="1"/>
  <c r="Q1147" i="18" a="1"/>
  <c r="Q1147" i="18" s="1"/>
  <c r="U1147" i="18" s="1"/>
  <c r="AE1147" i="18" s="1"/>
  <c r="Q1059" i="18" a="1"/>
  <c r="Q1059" i="18" s="1"/>
  <c r="U1059" i="18" s="1"/>
  <c r="AE1059" i="18" s="1"/>
  <c r="Q971" i="18" a="1"/>
  <c r="Q971" i="18" s="1"/>
  <c r="Q883" i="18" a="1"/>
  <c r="Q883" i="18" s="1"/>
  <c r="U883" i="18" s="1"/>
  <c r="AE883" i="18" s="1"/>
  <c r="Q859" i="18" a="1"/>
  <c r="Q859" i="18" s="1"/>
  <c r="Q771" i="18" a="1"/>
  <c r="Q771" i="18" s="1"/>
  <c r="Q707" i="18" a="1"/>
  <c r="Q707" i="18" s="1"/>
  <c r="U707" i="18" s="1"/>
  <c r="AE707" i="18" s="1"/>
  <c r="Q683" i="18" a="1"/>
  <c r="Q683" i="18" s="1"/>
  <c r="Q531" i="18" a="1"/>
  <c r="Q531" i="18" s="1"/>
  <c r="U531" i="18" s="1"/>
  <c r="AE531" i="18" s="1"/>
  <c r="Q467" i="18" a="1"/>
  <c r="Q467" i="18" s="1"/>
  <c r="U467" i="18" s="1"/>
  <c r="AE467" i="18" s="1"/>
  <c r="Q403" i="18" a="1"/>
  <c r="Q403" i="18" s="1"/>
  <c r="Q339" i="18" a="1"/>
  <c r="Q339" i="18" s="1"/>
  <c r="U339" i="18" s="1"/>
  <c r="AE339" i="18" s="1"/>
  <c r="Q275" i="18" a="1"/>
  <c r="Q275" i="18" s="1"/>
  <c r="U275" i="18" s="1"/>
  <c r="AE275" i="18" s="1"/>
  <c r="Q211" i="18" a="1"/>
  <c r="Q211" i="18" s="1"/>
  <c r="Q147" i="18" a="1"/>
  <c r="Q147" i="18" s="1"/>
  <c r="U147" i="18" s="1"/>
  <c r="AE147" i="18" s="1"/>
  <c r="Q83" i="18" a="1"/>
  <c r="Q83" i="18" s="1"/>
  <c r="U83" i="18" s="1"/>
  <c r="AE83" i="18" s="1"/>
  <c r="Q19" i="18" a="1"/>
  <c r="Q19" i="18" s="1"/>
  <c r="U19" i="18" s="1"/>
  <c r="AE19" i="18" s="1"/>
  <c r="Q1378" i="18" a="1"/>
  <c r="Q1378" i="18" s="1"/>
  <c r="U1378" i="18" s="1"/>
  <c r="AE1378" i="18" s="1"/>
  <c r="Q1314" i="18" a="1"/>
  <c r="Q1314" i="18" s="1"/>
  <c r="Q1250" i="18" a="1"/>
  <c r="Q1250" i="18" s="1"/>
  <c r="U1250" i="18" s="1"/>
  <c r="AE1250" i="18" s="1"/>
  <c r="Q1186" i="18" a="1"/>
  <c r="Q1186" i="18" s="1"/>
  <c r="U1186" i="18" s="1"/>
  <c r="AE1186" i="18" s="1"/>
  <c r="Q1122" i="18" a="1"/>
  <c r="Q1122" i="18" s="1"/>
  <c r="U1122" i="18" s="1"/>
  <c r="AE1122" i="18" s="1"/>
  <c r="Q1098" i="18" a="1"/>
  <c r="Q1098" i="18" s="1"/>
  <c r="U1098" i="18" s="1"/>
  <c r="AE1098" i="18" s="1"/>
  <c r="Q1010" i="18" a="1"/>
  <c r="Q1010" i="18" s="1"/>
  <c r="Q986" i="18" a="1"/>
  <c r="Q986" i="18" s="1"/>
  <c r="U986" i="18" s="1"/>
  <c r="AE986" i="18" s="1"/>
  <c r="Q898" i="18" a="1"/>
  <c r="Q898" i="18" s="1"/>
  <c r="U898" i="18" s="1"/>
  <c r="AE898" i="18" s="1"/>
  <c r="Q874" i="18" a="1"/>
  <c r="Q874" i="18" s="1"/>
  <c r="Q786" i="18" a="1"/>
  <c r="Q786" i="18" s="1"/>
  <c r="U786" i="18" s="1"/>
  <c r="AE786" i="18" s="1"/>
  <c r="Q722" i="18" a="1"/>
  <c r="Q722" i="18" s="1"/>
  <c r="Q634" i="18" a="1"/>
  <c r="Q634" i="18" s="1"/>
  <c r="U634" i="18" s="1"/>
  <c r="AE634" i="18" s="1"/>
  <c r="Q610" i="18" a="1"/>
  <c r="Q610" i="18" s="1"/>
  <c r="U610" i="18" s="1"/>
  <c r="AE610" i="18" s="1"/>
  <c r="Q474" i="18" a="1"/>
  <c r="Q474" i="18" s="1"/>
  <c r="Q386" i="18" a="1"/>
  <c r="Q386" i="18" s="1"/>
  <c r="U386" i="18" s="1"/>
  <c r="AE386" i="18" s="1"/>
  <c r="Q322" i="18" a="1"/>
  <c r="Q322" i="18" s="1"/>
  <c r="U322" i="18" s="1"/>
  <c r="AE322" i="18" s="1"/>
  <c r="Q258" i="18" a="1"/>
  <c r="Q258" i="18" s="1"/>
  <c r="Q194" i="18" a="1"/>
  <c r="Q194" i="18" s="1"/>
  <c r="U194" i="18" s="1"/>
  <c r="AE194" i="18" s="1"/>
  <c r="Q130" i="18" a="1"/>
  <c r="Q130" i="18" s="1"/>
  <c r="Q66" i="18" a="1"/>
  <c r="Q66" i="18" s="1"/>
  <c r="U66" i="18" s="1"/>
  <c r="AE66" i="18" s="1"/>
  <c r="Q1361" i="18" a="1"/>
  <c r="Q1361" i="18" s="1"/>
  <c r="U1361" i="18" s="1"/>
  <c r="AE1361" i="18" s="1"/>
  <c r="Q1297" i="18" a="1"/>
  <c r="Q1297" i="18" s="1"/>
  <c r="U1297" i="18" s="1"/>
  <c r="AE1297" i="18" s="1"/>
  <c r="Q1233" i="18" a="1"/>
  <c r="Q1233" i="18" s="1"/>
  <c r="U1233" i="18" s="1"/>
  <c r="AE1233" i="18" s="1"/>
  <c r="Q1097" i="18" a="1"/>
  <c r="Q1097" i="18" s="1"/>
  <c r="U1097" i="18" s="1"/>
  <c r="AE1097" i="18" s="1"/>
  <c r="Q985" i="18" a="1"/>
  <c r="Q985" i="18" s="1"/>
  <c r="Q897" i="18" a="1"/>
  <c r="Q897" i="18" s="1"/>
  <c r="U897" i="18" s="1"/>
  <c r="AE897" i="18" s="1"/>
  <c r="Q873" i="18" a="1"/>
  <c r="Q873" i="18" s="1"/>
  <c r="U873" i="18" s="1"/>
  <c r="AE873" i="18" s="1"/>
  <c r="Q785" i="18" a="1"/>
  <c r="Q785" i="18" s="1"/>
  <c r="U785" i="18" s="1"/>
  <c r="AE785" i="18" s="1"/>
  <c r="Q721" i="18" a="1"/>
  <c r="Q721" i="18" s="1"/>
  <c r="U721" i="18" s="1"/>
  <c r="AE721" i="18" s="1"/>
  <c r="Q633" i="18" a="1"/>
  <c r="Q633" i="18" s="1"/>
  <c r="Q545" i="18" a="1"/>
  <c r="Q545" i="18" s="1"/>
  <c r="U545" i="18" s="1"/>
  <c r="AE545" i="18" s="1"/>
  <c r="Q481" i="18" a="1"/>
  <c r="Q481" i="18" s="1"/>
  <c r="U481" i="18" s="1"/>
  <c r="AE481" i="18" s="1"/>
  <c r="Q417" i="18" a="1"/>
  <c r="Q417" i="18" s="1"/>
  <c r="Q353" i="18" a="1"/>
  <c r="Q353" i="18" s="1"/>
  <c r="U353" i="18" s="1"/>
  <c r="AE353" i="18" s="1"/>
  <c r="Q289" i="18" a="1"/>
  <c r="Q289" i="18" s="1"/>
  <c r="U289" i="18" s="1"/>
  <c r="AE289" i="18" s="1"/>
  <c r="Q225" i="18" a="1"/>
  <c r="Q225" i="18" s="1"/>
  <c r="U225" i="18" s="1"/>
  <c r="AE225" i="18" s="1"/>
  <c r="Q161" i="18" a="1"/>
  <c r="Q161" i="18" s="1"/>
  <c r="Q97" i="18" a="1"/>
  <c r="Q97" i="18" s="1"/>
  <c r="U97" i="18" s="1"/>
  <c r="AE97" i="18" s="1"/>
  <c r="Q73" i="18" a="1"/>
  <c r="Q73" i="18" s="1"/>
  <c r="U73" i="18" s="1"/>
  <c r="AE73" i="18" s="1"/>
  <c r="Q1080" i="18" a="1"/>
  <c r="Q1080" i="18" s="1"/>
  <c r="U1080" i="18" s="1"/>
  <c r="AE1080" i="18" s="1"/>
  <c r="Q992" i="18" a="1"/>
  <c r="Q992" i="18" s="1"/>
  <c r="Q944" i="18" a="1"/>
  <c r="Q944" i="18" s="1"/>
  <c r="U944" i="18" s="1"/>
  <c r="AE944" i="18" s="1"/>
  <c r="Q784" i="18" a="1"/>
  <c r="Q784" i="18" s="1"/>
  <c r="Q720" i="18" a="1"/>
  <c r="Q720" i="18" s="1"/>
  <c r="U720" i="18" s="1"/>
  <c r="AE720" i="18" s="1"/>
  <c r="Q656" i="18" a="1"/>
  <c r="Q656" i="18" s="1"/>
  <c r="U656" i="18" s="1"/>
  <c r="AE656" i="18" s="1"/>
  <c r="Q544" i="18" a="1"/>
  <c r="Q544" i="18" s="1"/>
  <c r="U544" i="18" s="1"/>
  <c r="AE544" i="18" s="1"/>
  <c r="Q480" i="18" a="1"/>
  <c r="Q480" i="18" s="1"/>
  <c r="U480" i="18" s="1"/>
  <c r="AE480" i="18" s="1"/>
  <c r="Q416" i="18" a="1"/>
  <c r="Q416" i="18" s="1"/>
  <c r="U416" i="18" s="1"/>
  <c r="AE416" i="18" s="1"/>
  <c r="Q352" i="18" a="1"/>
  <c r="Q352" i="18" s="1"/>
  <c r="Q288" i="18" a="1"/>
  <c r="Q288" i="18" s="1"/>
  <c r="U288" i="18" s="1"/>
  <c r="AE288" i="18" s="1"/>
  <c r="Q264" i="18" a="1"/>
  <c r="Q264" i="18" s="1"/>
  <c r="U264" i="18" s="1"/>
  <c r="AE264" i="18" s="1"/>
  <c r="Q136" i="18" a="1"/>
  <c r="Q136" i="18" s="1"/>
  <c r="U136" i="18" s="1"/>
  <c r="AE136" i="18" s="1"/>
  <c r="Q72" i="18" a="1"/>
  <c r="Q72" i="18" s="1"/>
  <c r="U72" i="18" s="1"/>
  <c r="AE72" i="18" s="1"/>
  <c r="Q364" i="18" a="1"/>
  <c r="Q364" i="18" s="1"/>
  <c r="Q164" i="18" a="1"/>
  <c r="Q164" i="18" s="1"/>
  <c r="U164" i="18" s="1"/>
  <c r="AE164" i="18" s="1"/>
  <c r="Q100" i="18" a="1"/>
  <c r="Q100" i="18" s="1"/>
  <c r="U100" i="18" s="1"/>
  <c r="AE100" i="18" s="1"/>
  <c r="Q36" i="18" a="1"/>
  <c r="Q36" i="18" s="1"/>
  <c r="Q1363" i="18" a="1"/>
  <c r="Q1363" i="18" s="1"/>
  <c r="U1363" i="18" s="1"/>
  <c r="AE1363" i="18" s="1"/>
  <c r="Q1299" i="18" a="1"/>
  <c r="Q1299" i="18" s="1"/>
  <c r="U1299" i="18" s="1"/>
  <c r="AE1299" i="18" s="1"/>
  <c r="Q1235" i="18" a="1"/>
  <c r="Q1235" i="18" s="1"/>
  <c r="U1235" i="18" s="1"/>
  <c r="AE1235" i="18" s="1"/>
  <c r="Q1099" i="18" a="1"/>
  <c r="Q1099" i="18" s="1"/>
  <c r="U1099" i="18" s="1"/>
  <c r="AE1099" i="18" s="1"/>
  <c r="Q947" i="18" a="1"/>
  <c r="Q947" i="18" s="1"/>
  <c r="Q923" i="18" a="1"/>
  <c r="Q923" i="18" s="1"/>
  <c r="U923" i="18" s="1"/>
  <c r="AE923" i="18" s="1"/>
  <c r="Q835" i="18" a="1"/>
  <c r="Q835" i="18" s="1"/>
  <c r="U835" i="18" s="1"/>
  <c r="AE835" i="18" s="1"/>
  <c r="Q747" i="18" a="1"/>
  <c r="Q747" i="18" s="1"/>
  <c r="Q659" i="18" a="1"/>
  <c r="Q659" i="18" s="1"/>
  <c r="U659" i="18" s="1"/>
  <c r="AE659" i="18" s="1"/>
  <c r="Q595" i="18" a="1"/>
  <c r="Q595" i="18" s="1"/>
  <c r="U595" i="18" s="1"/>
  <c r="AE595" i="18" s="1"/>
  <c r="Q571" i="18" a="1"/>
  <c r="Q571" i="18" s="1"/>
  <c r="U571" i="18" s="1"/>
  <c r="AE571" i="18" s="1"/>
  <c r="Q507" i="18" a="1"/>
  <c r="Q507" i="18" s="1"/>
  <c r="U507" i="18" s="1"/>
  <c r="AE507" i="18" s="1"/>
  <c r="Q443" i="18" a="1"/>
  <c r="Q443" i="18" s="1"/>
  <c r="U443" i="18" s="1"/>
  <c r="AE443" i="18" s="1"/>
  <c r="Q379" i="18" a="1"/>
  <c r="Q379" i="18" s="1"/>
  <c r="U379" i="18" s="1"/>
  <c r="AE379" i="18" s="1"/>
  <c r="Q315" i="18" a="1"/>
  <c r="Q315" i="18" s="1"/>
  <c r="U315" i="18" s="1"/>
  <c r="AE315" i="18" s="1"/>
  <c r="Q251" i="18" a="1"/>
  <c r="Q251" i="18" s="1"/>
  <c r="Q187" i="18" a="1"/>
  <c r="Q187" i="18" s="1"/>
  <c r="U187" i="18" s="1"/>
  <c r="AE187" i="18" s="1"/>
  <c r="Q123" i="18" a="1"/>
  <c r="Q123" i="18" s="1"/>
  <c r="U123" i="18" s="1"/>
  <c r="AE123" i="18" s="1"/>
  <c r="Q59" i="18" a="1"/>
  <c r="Q59" i="18" s="1"/>
  <c r="U59" i="18" s="1"/>
  <c r="AE59" i="18" s="1"/>
  <c r="Q1354" i="18" a="1"/>
  <c r="Q1354" i="18" s="1"/>
  <c r="U1354" i="18" s="1"/>
  <c r="AE1354" i="18" s="1"/>
  <c r="Q1290" i="18" a="1"/>
  <c r="Q1290" i="18" s="1"/>
  <c r="Q1226" i="18" a="1"/>
  <c r="Q1226" i="18" s="1"/>
  <c r="U1226" i="18" s="1"/>
  <c r="AE1226" i="18" s="1"/>
  <c r="Q1162" i="18" a="1"/>
  <c r="Q1162" i="18" s="1"/>
  <c r="U1162" i="18" s="1"/>
  <c r="AE1162" i="18" s="1"/>
  <c r="Q1074" i="18" a="1"/>
  <c r="Q1074" i="18" s="1"/>
  <c r="Q962" i="18" a="1"/>
  <c r="Q962" i="18" s="1"/>
  <c r="U962" i="18" s="1"/>
  <c r="AE962" i="18" s="1"/>
  <c r="Q938" i="18" a="1"/>
  <c r="Q938" i="18" s="1"/>
  <c r="U938" i="18" s="1"/>
  <c r="AE938" i="18" s="1"/>
  <c r="Q850" i="18" a="1"/>
  <c r="Q850" i="18" s="1"/>
  <c r="U850" i="18" s="1"/>
  <c r="AE850" i="18" s="1"/>
  <c r="Q762" i="18" a="1"/>
  <c r="Q762" i="18" s="1"/>
  <c r="U762" i="18" s="1"/>
  <c r="AE762" i="18" s="1"/>
  <c r="Q698" i="18" a="1"/>
  <c r="Q698" i="18" s="1"/>
  <c r="U698" i="18" s="1"/>
  <c r="AE698" i="18" s="1"/>
  <c r="Q674" i="18" a="1"/>
  <c r="Q674" i="18" s="1"/>
  <c r="U674" i="18" s="1"/>
  <c r="AE674" i="18" s="1"/>
  <c r="Q586" i="18" a="1"/>
  <c r="Q586" i="18" s="1"/>
  <c r="U586" i="18" s="1"/>
  <c r="AE586" i="18" s="1"/>
  <c r="Q562" i="18" a="1"/>
  <c r="Q562" i="18" s="1"/>
  <c r="U562" i="18" s="1"/>
  <c r="AE562" i="18" s="1"/>
  <c r="Q450" i="18" a="1"/>
  <c r="Q450" i="18" s="1"/>
  <c r="U450" i="18" s="1"/>
  <c r="AE450" i="18" s="1"/>
  <c r="Q362" i="18" a="1"/>
  <c r="Q362" i="18" s="1"/>
  <c r="U362" i="18" s="1"/>
  <c r="AE362" i="18" s="1"/>
  <c r="Q298" i="18" a="1"/>
  <c r="Q298" i="18" s="1"/>
  <c r="Q234" i="18" a="1"/>
  <c r="Q234" i="18" s="1"/>
  <c r="Q170" i="18" a="1"/>
  <c r="Q170" i="18" s="1"/>
  <c r="U170" i="18" s="1"/>
  <c r="AE170" i="18" s="1"/>
  <c r="Q106" i="18" a="1"/>
  <c r="Q106" i="18" s="1"/>
  <c r="U106" i="18" s="1"/>
  <c r="AE106" i="18" s="1"/>
  <c r="Q42" i="18" a="1"/>
  <c r="Q42" i="18" s="1"/>
  <c r="U42" i="18" s="1"/>
  <c r="AE42" i="18" s="1"/>
  <c r="Q1337" i="18" a="1"/>
  <c r="Q1337" i="18" s="1"/>
  <c r="U1337" i="18" s="1"/>
  <c r="AE1337" i="18" s="1"/>
  <c r="Q1273" i="18" a="1"/>
  <c r="Q1273" i="18" s="1"/>
  <c r="U1273" i="18" s="1"/>
  <c r="AE1273" i="18" s="1"/>
  <c r="Q1209" i="18" a="1"/>
  <c r="Q1209" i="18" s="1"/>
  <c r="U1209" i="18" s="1"/>
  <c r="AE1209" i="18" s="1"/>
  <c r="Q1161" i="18" a="1"/>
  <c r="Q1161" i="18" s="1"/>
  <c r="Q1073" i="18" a="1"/>
  <c r="Q1073" i="18" s="1"/>
  <c r="U1073" i="18" s="1"/>
  <c r="AE1073" i="18" s="1"/>
  <c r="Q1049" i="18" a="1"/>
  <c r="Q1049" i="18" s="1"/>
  <c r="Q961" i="18" a="1"/>
  <c r="Q961" i="18" s="1"/>
  <c r="U961" i="18" s="1"/>
  <c r="AE961" i="18" s="1"/>
  <c r="Q937" i="18" a="1"/>
  <c r="Q937" i="18" s="1"/>
  <c r="U937" i="18" s="1"/>
  <c r="AE937" i="18" s="1"/>
  <c r="Q849" i="18" a="1"/>
  <c r="Q849" i="18" s="1"/>
  <c r="U849" i="18" s="1"/>
  <c r="AE849" i="18" s="1"/>
  <c r="Q761" i="18" a="1"/>
  <c r="Q761" i="18" s="1"/>
  <c r="U761" i="18" s="1"/>
  <c r="AE761" i="18" s="1"/>
  <c r="Q697" i="18" a="1"/>
  <c r="Q697" i="18" s="1"/>
  <c r="U697" i="18" s="1"/>
  <c r="AE697" i="18" s="1"/>
  <c r="Q609" i="18" a="1"/>
  <c r="Q609" i="18" s="1"/>
  <c r="U609" i="18" s="1"/>
  <c r="AE609" i="18" s="1"/>
  <c r="Q585" i="18" a="1"/>
  <c r="Q585" i="18" s="1"/>
  <c r="U585" i="18" s="1"/>
  <c r="AE585" i="18" s="1"/>
  <c r="Q521" i="18" a="1"/>
  <c r="Q521" i="18" s="1"/>
  <c r="U521" i="18" s="1"/>
  <c r="AE521" i="18" s="1"/>
  <c r="Q457" i="18" a="1"/>
  <c r="Q457" i="18" s="1"/>
  <c r="U457" i="18" s="1"/>
  <c r="AE457" i="18" s="1"/>
  <c r="Q393" i="18" a="1"/>
  <c r="Q393" i="18" s="1"/>
  <c r="U393" i="18" s="1"/>
  <c r="AE393" i="18" s="1"/>
  <c r="Q265" i="18" a="1"/>
  <c r="Q265" i="18" s="1"/>
  <c r="U265" i="18" s="1"/>
  <c r="AE265" i="18" s="1"/>
  <c r="Q201" i="18" a="1"/>
  <c r="Q201" i="18" s="1"/>
  <c r="U201" i="18" s="1"/>
  <c r="AE201" i="18" s="1"/>
  <c r="Q137" i="18" a="1"/>
  <c r="Q137" i="18" s="1"/>
  <c r="U137" i="18" s="1"/>
  <c r="AE137" i="18" s="1"/>
  <c r="Q49" i="18" a="1"/>
  <c r="Q49" i="18" s="1"/>
  <c r="U49" i="18" s="1"/>
  <c r="AE49" i="18" s="1"/>
  <c r="Q1376" i="18" a="1"/>
  <c r="Q1376" i="18" s="1"/>
  <c r="U1376" i="18" s="1"/>
  <c r="AE1376" i="18" s="1"/>
  <c r="Q1344" i="18" a="1"/>
  <c r="Q1344" i="18" s="1"/>
  <c r="Q1312" i="18" a="1"/>
  <c r="Q1312" i="18" s="1"/>
  <c r="U1312" i="18" s="1"/>
  <c r="AE1312" i="18" s="1"/>
  <c r="Q1280" i="18" a="1"/>
  <c r="Q1280" i="18" s="1"/>
  <c r="U1280" i="18" s="1"/>
  <c r="AE1280" i="18" s="1"/>
  <c r="Q1248" i="18" a="1"/>
  <c r="Q1248" i="18" s="1"/>
  <c r="U1248" i="18" s="1"/>
  <c r="AE1248" i="18" s="1"/>
  <c r="Q1216" i="18" a="1"/>
  <c r="Q1216" i="18" s="1"/>
  <c r="U1216" i="18" s="1"/>
  <c r="AE1216" i="18" s="1"/>
  <c r="Q1192" i="18" a="1"/>
  <c r="Q1192" i="18" s="1"/>
  <c r="U1192" i="18" s="1"/>
  <c r="AE1192" i="18" s="1"/>
  <c r="Q1168" i="18" a="1"/>
  <c r="Q1168" i="18" s="1"/>
  <c r="U1168" i="18" s="1"/>
  <c r="AE1168" i="18" s="1"/>
  <c r="Q1144" i="18" a="1"/>
  <c r="Q1144" i="18" s="1"/>
  <c r="U1144" i="18" s="1"/>
  <c r="AE1144" i="18" s="1"/>
  <c r="Q1056" i="18" a="1"/>
  <c r="Q1056" i="18" s="1"/>
  <c r="Q1032" i="18" a="1"/>
  <c r="Q1032" i="18" s="1"/>
  <c r="U1032" i="18" s="1"/>
  <c r="AE1032" i="18" s="1"/>
  <c r="Q968" i="18" a="1"/>
  <c r="Q968" i="18" s="1"/>
  <c r="U968" i="18" s="1"/>
  <c r="AE968" i="18" s="1"/>
  <c r="Q920" i="18" a="1"/>
  <c r="Q920" i="18" s="1"/>
  <c r="U920" i="18" s="1"/>
  <c r="AE920" i="18" s="1"/>
  <c r="Q896" i="18" a="1"/>
  <c r="Q896" i="18" s="1"/>
  <c r="U896" i="18" s="1"/>
  <c r="AE896" i="18" s="1"/>
  <c r="Q872" i="18" a="1"/>
  <c r="Q872" i="18" s="1"/>
  <c r="U872" i="18" s="1"/>
  <c r="AE872" i="18" s="1"/>
  <c r="Q824" i="18" a="1"/>
  <c r="Q824" i="18" s="1"/>
  <c r="U824" i="18" s="1"/>
  <c r="AE824" i="18" s="1"/>
  <c r="Q760" i="18" a="1"/>
  <c r="Q760" i="18" s="1"/>
  <c r="U760" i="18" s="1"/>
  <c r="AE760" i="18" s="1"/>
  <c r="Q632" i="18" a="1"/>
  <c r="Q632" i="18" s="1"/>
  <c r="Q608" i="18" a="1"/>
  <c r="Q608" i="18" s="1"/>
  <c r="U608" i="18" s="1"/>
  <c r="AE608" i="18" s="1"/>
  <c r="Q584" i="18" a="1"/>
  <c r="Q584" i="18" s="1"/>
  <c r="U584" i="18" s="1"/>
  <c r="AE584" i="18" s="1"/>
  <c r="Q520" i="18" a="1"/>
  <c r="Q520" i="18" s="1"/>
  <c r="U520" i="18" s="1"/>
  <c r="AE520" i="18" s="1"/>
  <c r="Q456" i="18" a="1"/>
  <c r="Q456" i="18" s="1"/>
  <c r="U456" i="18" s="1"/>
  <c r="AE456" i="18" s="1"/>
  <c r="Q392" i="18" a="1"/>
  <c r="Q392" i="18" s="1"/>
  <c r="U392" i="18" s="1"/>
  <c r="AE392" i="18" s="1"/>
  <c r="Q452" i="18" a="1"/>
  <c r="Q452" i="18" s="1"/>
  <c r="U452" i="18" s="1"/>
  <c r="AE452" i="18" s="1"/>
  <c r="Q300" i="18" a="1"/>
  <c r="Q300" i="18" s="1"/>
  <c r="U300" i="18" s="1"/>
  <c r="AE300" i="18" s="1"/>
  <c r="Q204" i="18" a="1"/>
  <c r="Q204" i="18" s="1"/>
  <c r="Q140" i="18" a="1"/>
  <c r="Q140" i="18" s="1"/>
  <c r="U140" i="18" s="1"/>
  <c r="AE140" i="18" s="1"/>
  <c r="Q76" i="18" a="1"/>
  <c r="Q76" i="18" s="1"/>
  <c r="Q1339" i="18" a="1"/>
  <c r="Q1339" i="18" s="1"/>
  <c r="Q1211" i="18" a="1"/>
  <c r="Q1211" i="18" s="1"/>
  <c r="U1211" i="18" s="1"/>
  <c r="AE1211" i="18" s="1"/>
  <c r="Q1187" i="18" a="1"/>
  <c r="Q1187" i="18" s="1"/>
  <c r="U1187" i="18" s="1"/>
  <c r="AE1187" i="18" s="1"/>
  <c r="Q1075" i="18" a="1"/>
  <c r="Q1075" i="18" s="1"/>
  <c r="U1075" i="18" s="1"/>
  <c r="AE1075" i="18" s="1"/>
  <c r="Q1011" i="18" a="1"/>
  <c r="Q1011" i="18" s="1"/>
  <c r="U1011" i="18" s="1"/>
  <c r="AE1011" i="18" s="1"/>
  <c r="Q987" i="18" a="1"/>
  <c r="Q987" i="18" s="1"/>
  <c r="U987" i="18" s="1"/>
  <c r="AE987" i="18" s="1"/>
  <c r="Q899" i="18" a="1"/>
  <c r="Q899" i="18" s="1"/>
  <c r="U899" i="18" s="1"/>
  <c r="AE899" i="18" s="1"/>
  <c r="Q811" i="18" a="1"/>
  <c r="Q811" i="18" s="1"/>
  <c r="U811" i="18" s="1"/>
  <c r="AE811" i="18" s="1"/>
  <c r="Q787" i="18" a="1"/>
  <c r="Q787" i="18" s="1"/>
  <c r="Q723" i="18" a="1"/>
  <c r="Q723" i="18" s="1"/>
  <c r="U723" i="18" s="1"/>
  <c r="AE723" i="18" s="1"/>
  <c r="Q635" i="18" a="1"/>
  <c r="Q635" i="18" s="1"/>
  <c r="U635" i="18" s="1"/>
  <c r="AE635" i="18" s="1"/>
  <c r="Q547" i="18" a="1"/>
  <c r="Q547" i="18" s="1"/>
  <c r="U547" i="18" s="1"/>
  <c r="AE547" i="18" s="1"/>
  <c r="Q483" i="18" a="1"/>
  <c r="Q483" i="18" s="1"/>
  <c r="Q419" i="18" a="1"/>
  <c r="Q419" i="18" s="1"/>
  <c r="U419" i="18" s="1"/>
  <c r="AE419" i="18" s="1"/>
  <c r="Q355" i="18" a="1"/>
  <c r="Q355" i="18" s="1"/>
  <c r="U355" i="18" s="1"/>
  <c r="AE355" i="18" s="1"/>
  <c r="Q291" i="18" a="1"/>
  <c r="Q291" i="18" s="1"/>
  <c r="U291" i="18" s="1"/>
  <c r="AE291" i="18" s="1"/>
  <c r="Q227" i="18" a="1"/>
  <c r="Q227" i="18" s="1"/>
  <c r="U227" i="18" s="1"/>
  <c r="AE227" i="18" s="1"/>
  <c r="Q163" i="18" a="1"/>
  <c r="Q163" i="18" s="1"/>
  <c r="U163" i="18" s="1"/>
  <c r="AE163" i="18" s="1"/>
  <c r="Q99" i="18" a="1"/>
  <c r="Q99" i="18" s="1"/>
  <c r="U99" i="18" s="1"/>
  <c r="AE99" i="18" s="1"/>
  <c r="Q35" i="18" a="1"/>
  <c r="Q35" i="18" s="1"/>
  <c r="U35" i="18" s="1"/>
  <c r="AE35" i="18" s="1"/>
  <c r="Q1394" i="18" a="1"/>
  <c r="Q1394" i="18" s="1"/>
  <c r="U1394" i="18" s="1"/>
  <c r="AE1394" i="18" s="1"/>
  <c r="Q1330" i="18" a="1"/>
  <c r="Q1330" i="18" s="1"/>
  <c r="Q1266" i="18" a="1"/>
  <c r="Q1266" i="18" s="1"/>
  <c r="U1266" i="18" s="1"/>
  <c r="AE1266" i="18" s="1"/>
  <c r="Q1202" i="18" a="1"/>
  <c r="Q1202" i="18" s="1"/>
  <c r="U1202" i="18" s="1"/>
  <c r="AE1202" i="18" s="1"/>
  <c r="Q1138" i="18" a="1"/>
  <c r="Q1138" i="18" s="1"/>
  <c r="Q1050" i="18" a="1"/>
  <c r="Q1050" i="18" s="1"/>
  <c r="U1050" i="18" s="1"/>
  <c r="AE1050" i="18" s="1"/>
  <c r="Q1026" i="18" a="1"/>
  <c r="Q1026" i="18" s="1"/>
  <c r="U1026" i="18" s="1"/>
  <c r="AE1026" i="18" s="1"/>
  <c r="Q1002" i="18" a="1"/>
  <c r="Q1002" i="18" s="1"/>
  <c r="Q914" i="18" a="1"/>
  <c r="Q914" i="18" s="1"/>
  <c r="U914" i="18" s="1"/>
  <c r="AE914" i="18" s="1"/>
  <c r="Q826" i="18" a="1"/>
  <c r="Q826" i="18" s="1"/>
  <c r="Q738" i="18" a="1"/>
  <c r="Q738" i="18" s="1"/>
  <c r="U738" i="18" s="1"/>
  <c r="AE738" i="18" s="1"/>
  <c r="Q650" i="18" a="1"/>
  <c r="Q650" i="18" s="1"/>
  <c r="U650" i="18" s="1"/>
  <c r="AE650" i="18" s="1"/>
  <c r="Q626" i="18" a="1"/>
  <c r="Q626" i="18" s="1"/>
  <c r="Q538" i="18" a="1"/>
  <c r="Q538" i="18" s="1"/>
  <c r="U538" i="18" s="1"/>
  <c r="AE538" i="18" s="1"/>
  <c r="Q514" i="18" a="1"/>
  <c r="Q514" i="18" s="1"/>
  <c r="U514" i="18" s="1"/>
  <c r="AE514" i="18" s="1"/>
  <c r="Q490" i="18" a="1"/>
  <c r="Q490" i="18" s="1"/>
  <c r="U490" i="18" s="1"/>
  <c r="AE490" i="18" s="1"/>
  <c r="Q426" i="18" a="1"/>
  <c r="Q426" i="18" s="1"/>
  <c r="U426" i="18" s="1"/>
  <c r="AE426" i="18" s="1"/>
  <c r="Q402" i="18" a="1"/>
  <c r="Q402" i="18" s="1"/>
  <c r="U402" i="18" s="1"/>
  <c r="AE402" i="18" s="1"/>
  <c r="Q338" i="18" a="1"/>
  <c r="Q338" i="18" s="1"/>
  <c r="U338" i="18" s="1"/>
  <c r="AE338" i="18" s="1"/>
  <c r="Q274" i="18" a="1"/>
  <c r="Q274" i="18" s="1"/>
  <c r="U274" i="18" s="1"/>
  <c r="AE274" i="18" s="1"/>
  <c r="Q210" i="18" a="1"/>
  <c r="Q210" i="18" s="1"/>
  <c r="Q146" i="18" a="1"/>
  <c r="Q146" i="18" s="1"/>
  <c r="U146" i="18" s="1"/>
  <c r="AE146" i="18" s="1"/>
  <c r="Q82" i="18" a="1"/>
  <c r="Q82" i="18" s="1"/>
  <c r="U82" i="18" s="1"/>
  <c r="Q18" i="18" a="1"/>
  <c r="Q18" i="18" s="1"/>
  <c r="U18" i="18" s="1"/>
  <c r="AE18" i="18" s="1"/>
  <c r="Q1377" i="18" a="1"/>
  <c r="Q1377" i="18" s="1"/>
  <c r="U1377" i="18" s="1"/>
  <c r="AE1377" i="18" s="1"/>
  <c r="Q1313" i="18" a="1"/>
  <c r="Q1313" i="18" s="1"/>
  <c r="U1313" i="18" s="1"/>
  <c r="AE1313" i="18" s="1"/>
  <c r="Q1249" i="18" a="1"/>
  <c r="Q1249" i="18" s="1"/>
  <c r="U1249" i="18" s="1"/>
  <c r="AE1249" i="18" s="1"/>
  <c r="Q1113" i="18" a="1"/>
  <c r="Q1113" i="18" s="1"/>
  <c r="U1113" i="18" s="1"/>
  <c r="AE1113" i="18" s="1"/>
  <c r="Q1025" i="18" a="1"/>
  <c r="Q1025" i="18" s="1"/>
  <c r="U1025" i="18" s="1"/>
  <c r="AE1025" i="18" s="1"/>
  <c r="Q1001" i="18" a="1"/>
  <c r="Q1001" i="18" s="1"/>
  <c r="U1001" i="18" s="1"/>
  <c r="AE1001" i="18" s="1"/>
  <c r="Q913" i="18" a="1"/>
  <c r="Q913" i="18" s="1"/>
  <c r="U913" i="18" s="1"/>
  <c r="AE913" i="18" s="1"/>
  <c r="Q801" i="18" a="1"/>
  <c r="Q801" i="18" s="1"/>
  <c r="U801" i="18" s="1"/>
  <c r="AE801" i="18" s="1"/>
  <c r="Q737" i="18" a="1"/>
  <c r="Q737" i="18" s="1"/>
  <c r="U737" i="18" s="1"/>
  <c r="AE737" i="18" s="1"/>
  <c r="Q673" i="18" a="1"/>
  <c r="Q673" i="18" s="1"/>
  <c r="U673" i="18" s="1"/>
  <c r="AE673" i="18" s="1"/>
  <c r="Q649" i="18" a="1"/>
  <c r="Q649" i="18" s="1"/>
  <c r="U649" i="18" s="1"/>
  <c r="AE649" i="18" s="1"/>
  <c r="Q561" i="18" a="1"/>
  <c r="Q561" i="18" s="1"/>
  <c r="U561" i="18" s="1"/>
  <c r="AE561" i="18" s="1"/>
  <c r="Q497" i="18" a="1"/>
  <c r="Q497" i="18" s="1"/>
  <c r="Q369" i="18" a="1"/>
  <c r="Q369" i="18" s="1"/>
  <c r="U369" i="18" s="1"/>
  <c r="AE369" i="18" s="1"/>
  <c r="Q305" i="18" a="1"/>
  <c r="Q305" i="18" s="1"/>
  <c r="U305" i="18" s="1"/>
  <c r="AE305" i="18" s="1"/>
  <c r="Q241" i="18" a="1"/>
  <c r="Q241" i="18" s="1"/>
  <c r="U241" i="18" s="1"/>
  <c r="AE241" i="18" s="1"/>
  <c r="Q177" i="18" a="1"/>
  <c r="Q177" i="18" s="1"/>
  <c r="U177" i="18" s="1"/>
  <c r="AE177" i="18" s="1"/>
  <c r="Q113" i="18" a="1"/>
  <c r="Q113" i="18" s="1"/>
  <c r="U113" i="18" s="1"/>
  <c r="AE113" i="18" s="1"/>
  <c r="Q89" i="18" a="1"/>
  <c r="Q89" i="18" s="1"/>
  <c r="U89" i="18" s="1"/>
  <c r="AE89" i="18" s="1"/>
  <c r="Q25" i="18" a="1"/>
  <c r="Q25" i="18" s="1"/>
  <c r="U25" i="18" s="1"/>
  <c r="AE25" i="18" s="1"/>
  <c r="Q1120" i="18" a="1"/>
  <c r="Q1120" i="18" s="1"/>
  <c r="U1120" i="18" s="1"/>
  <c r="AE1120" i="18" s="1"/>
  <c r="Q1008" i="18" a="1"/>
  <c r="Q1008" i="18" s="1"/>
  <c r="U1008" i="18" s="1"/>
  <c r="AE1008" i="18" s="1"/>
  <c r="Q848" i="18" a="1"/>
  <c r="Q848" i="18" s="1"/>
  <c r="Q800" i="18" a="1"/>
  <c r="Q800" i="18" s="1"/>
  <c r="U800" i="18" s="1"/>
  <c r="AE800" i="18" s="1"/>
  <c r="Q736" i="18" a="1"/>
  <c r="Q736" i="18" s="1"/>
  <c r="U736" i="18" s="1"/>
  <c r="AE736" i="18" s="1"/>
  <c r="Q672" i="18" a="1"/>
  <c r="Q672" i="18" s="1"/>
  <c r="Q560" i="18" a="1"/>
  <c r="Q560" i="18" s="1"/>
  <c r="U560" i="18" s="1"/>
  <c r="AE560" i="18" s="1"/>
  <c r="Q496" i="18" a="1"/>
  <c r="Q496" i="18" s="1"/>
  <c r="U496" i="18" s="1"/>
  <c r="AE496" i="18" s="1"/>
  <c r="Q368" i="18" a="1"/>
  <c r="Q368" i="18" s="1"/>
  <c r="U368" i="18" s="1"/>
  <c r="AE368" i="18" s="1"/>
  <c r="Q216" i="18" a="1"/>
  <c r="Q216" i="18" s="1"/>
  <c r="U216" i="18" s="1"/>
  <c r="AE216" i="18" s="1"/>
  <c r="Q152" i="18" a="1"/>
  <c r="Q152" i="18" s="1"/>
  <c r="U152" i="18" s="1"/>
  <c r="AE152" i="18" s="1"/>
  <c r="Q1399" i="18" a="1"/>
  <c r="Q1399" i="18" s="1"/>
  <c r="Q1335" i="18" a="1"/>
  <c r="Q1335" i="18" s="1"/>
  <c r="U1335" i="18" s="1"/>
  <c r="AE1335" i="18" s="1"/>
  <c r="Q1271" i="18" a="1"/>
  <c r="Q1271" i="18" s="1"/>
  <c r="U1271" i="18" s="1"/>
  <c r="AE1271" i="18" s="1"/>
  <c r="Q1207" i="18" a="1"/>
  <c r="Q1207" i="18" s="1"/>
  <c r="U1207" i="18" s="1"/>
  <c r="AE1207" i="18" s="1"/>
  <c r="Q1183" i="18" a="1"/>
  <c r="Q1183" i="18" s="1"/>
  <c r="U1183" i="18" s="1"/>
  <c r="AE1183" i="18" s="1"/>
  <c r="Q1095" i="18" a="1"/>
  <c r="Q1095" i="18" s="1"/>
  <c r="U1095" i="18" s="1"/>
  <c r="AE1095" i="18" s="1"/>
  <c r="Q959" i="18" a="1"/>
  <c r="Q959" i="18" s="1"/>
  <c r="U959" i="18" s="1"/>
  <c r="AE959" i="18" s="1"/>
  <c r="Q895" i="18" a="1"/>
  <c r="Q895" i="18" s="1"/>
  <c r="U895" i="18" s="1"/>
  <c r="AE895" i="18" s="1"/>
  <c r="Q831" i="18" a="1"/>
  <c r="Q831" i="18" s="1"/>
  <c r="U831" i="18" s="1"/>
  <c r="AE831" i="18" s="1"/>
  <c r="Q767" i="18" a="1"/>
  <c r="Q767" i="18" s="1"/>
  <c r="U767" i="18" s="1"/>
  <c r="AE767" i="18" s="1"/>
  <c r="Q703" i="18" a="1"/>
  <c r="Q703" i="18" s="1"/>
  <c r="Q639" i="18" a="1"/>
  <c r="Q639" i="18" s="1"/>
  <c r="U639" i="18" s="1"/>
  <c r="AE639" i="18" s="1"/>
  <c r="Q575" i="18" a="1"/>
  <c r="Q575" i="18" s="1"/>
  <c r="U575" i="18" s="1"/>
  <c r="AE575" i="18" s="1"/>
  <c r="Q463" i="18" a="1"/>
  <c r="Q463" i="18" s="1"/>
  <c r="U463" i="18" s="1"/>
  <c r="AE463" i="18" s="1"/>
  <c r="Q399" i="18" a="1"/>
  <c r="Q399" i="18" s="1"/>
  <c r="U399" i="18" s="1"/>
  <c r="AE399" i="18" s="1"/>
  <c r="Q335" i="18" a="1"/>
  <c r="Q335" i="18" s="1"/>
  <c r="U335" i="18" s="1"/>
  <c r="AE335" i="18" s="1"/>
  <c r="Q271" i="18" a="1"/>
  <c r="Q271" i="18" s="1"/>
  <c r="U271" i="18" s="1"/>
  <c r="AE271" i="18" s="1"/>
  <c r="Q119" i="18" a="1"/>
  <c r="Q119" i="18" s="1"/>
  <c r="U119" i="18" s="1"/>
  <c r="AE119" i="18" s="1"/>
  <c r="Q31" i="18" a="1"/>
  <c r="Q31" i="18" s="1"/>
  <c r="U31" i="18" s="1"/>
  <c r="AE31" i="18" s="1"/>
  <c r="Q48" i="18" a="1"/>
  <c r="Q48" i="18" s="1"/>
  <c r="U48" i="18" s="1"/>
  <c r="AE48" i="18" s="1"/>
  <c r="Q16" i="18" a="1"/>
  <c r="Q16" i="18" s="1"/>
  <c r="U16" i="18" s="1"/>
  <c r="AE16" i="18" s="1"/>
  <c r="Q1375" i="18" a="1"/>
  <c r="Q1375" i="18" s="1"/>
  <c r="U1375" i="18" s="1"/>
  <c r="AE1375" i="18" s="1"/>
  <c r="Q1311" i="18" a="1"/>
  <c r="Q1311" i="18" s="1"/>
  <c r="U1311" i="18" s="1"/>
  <c r="AE1311" i="18" s="1"/>
  <c r="Q1159" i="18" a="1"/>
  <c r="Q1159" i="18" s="1"/>
  <c r="U1159" i="18" s="1"/>
  <c r="AE1159" i="18" s="1"/>
  <c r="Q1047" i="18" a="1"/>
  <c r="Q1047" i="18" s="1"/>
  <c r="U1047" i="18" s="1"/>
  <c r="AE1047" i="18" s="1"/>
  <c r="Q1023" i="18" a="1"/>
  <c r="Q1023" i="18" s="1"/>
  <c r="U1023" i="18" s="1"/>
  <c r="AE1023" i="18" s="1"/>
  <c r="Q999" i="18" a="1"/>
  <c r="Q999" i="18" s="1"/>
  <c r="U999" i="18" s="1"/>
  <c r="AE999" i="18" s="1"/>
  <c r="Q935" i="18" a="1"/>
  <c r="Q935" i="18" s="1"/>
  <c r="U935" i="18" s="1"/>
  <c r="AE935" i="18" s="1"/>
  <c r="Q807" i="18" a="1"/>
  <c r="Q807" i="18" s="1"/>
  <c r="U807" i="18" s="1"/>
  <c r="AE807" i="18" s="1"/>
  <c r="Q743" i="18" a="1"/>
  <c r="Q743" i="18" s="1"/>
  <c r="U743" i="18" s="1"/>
  <c r="AE743" i="18" s="1"/>
  <c r="Q679" i="18" a="1"/>
  <c r="Q679" i="18" s="1"/>
  <c r="U679" i="18" s="1"/>
  <c r="AE679" i="18" s="1"/>
  <c r="Q615" i="18" a="1"/>
  <c r="Q615" i="18" s="1"/>
  <c r="U615" i="18" s="1"/>
  <c r="AE615" i="18" s="1"/>
  <c r="Q551" i="18" a="1"/>
  <c r="Q551" i="18" s="1"/>
  <c r="U551" i="18" s="1"/>
  <c r="AE551" i="18" s="1"/>
  <c r="Q527" i="18" a="1"/>
  <c r="Q527" i="18" s="1"/>
  <c r="U527" i="18" s="1"/>
  <c r="AE527" i="18" s="1"/>
  <c r="Q503" i="18" a="1"/>
  <c r="Q503" i="18" s="1"/>
  <c r="U503" i="18" s="1"/>
  <c r="AE503" i="18" s="1"/>
  <c r="Q439" i="18" a="1"/>
  <c r="Q439" i="18" s="1"/>
  <c r="U439" i="18" s="1"/>
  <c r="AE439" i="18" s="1"/>
  <c r="Q375" i="18" a="1"/>
  <c r="Q375" i="18" s="1"/>
  <c r="U375" i="18" s="1"/>
  <c r="AE375" i="18" s="1"/>
  <c r="Q247" i="18" a="1"/>
  <c r="Q247" i="18" s="1"/>
  <c r="Q159" i="18" a="1"/>
  <c r="Q159" i="18" s="1"/>
  <c r="U159" i="18" s="1"/>
  <c r="AE159" i="18" s="1"/>
  <c r="Q95" i="18" a="1"/>
  <c r="Q95" i="18" s="1"/>
  <c r="U95" i="18" s="1"/>
  <c r="AE95" i="18" s="1"/>
  <c r="Q7" i="18" a="1"/>
  <c r="Q7" i="18" s="1"/>
  <c r="U7" i="18" s="1"/>
  <c r="AE7" i="18" s="1"/>
  <c r="Q1351" i="18" a="1"/>
  <c r="Q1351" i="18" s="1"/>
  <c r="U1351" i="18" s="1"/>
  <c r="AE1351" i="18" s="1"/>
  <c r="Q1287" i="18" a="1"/>
  <c r="Q1287" i="18" s="1"/>
  <c r="U1287" i="18" s="1"/>
  <c r="AE1287" i="18" s="1"/>
  <c r="Q1223" i="18" a="1"/>
  <c r="Q1223" i="18" s="1"/>
  <c r="U1223" i="18" s="1"/>
  <c r="AE1223" i="18" s="1"/>
  <c r="Q1135" i="18" a="1"/>
  <c r="Q1135" i="18" s="1"/>
  <c r="U1135" i="18" s="1"/>
  <c r="AE1135" i="18" s="1"/>
  <c r="Q1111" i="18" a="1"/>
  <c r="Q1111" i="18" s="1"/>
  <c r="U1111" i="18" s="1"/>
  <c r="AE1111" i="18" s="1"/>
  <c r="Q911" i="18" a="1"/>
  <c r="Q911" i="18" s="1"/>
  <c r="U911" i="18" s="1"/>
  <c r="AE911" i="18" s="1"/>
  <c r="Q847" i="18" a="1"/>
  <c r="Q847" i="18" s="1"/>
  <c r="U847" i="18" s="1"/>
  <c r="AE847" i="18" s="1"/>
  <c r="Q783" i="18" a="1"/>
  <c r="Q783" i="18" s="1"/>
  <c r="U783" i="18" s="1"/>
  <c r="AE783" i="18" s="1"/>
  <c r="Q719" i="18" a="1"/>
  <c r="Q719" i="18" s="1"/>
  <c r="U719" i="18" s="1"/>
  <c r="AE719" i="18" s="1"/>
  <c r="Q655" i="18" a="1"/>
  <c r="Q655" i="18" s="1"/>
  <c r="U655" i="18" s="1"/>
  <c r="AE655" i="18" s="1"/>
  <c r="Q591" i="18" a="1"/>
  <c r="Q591" i="18" s="1"/>
  <c r="U591" i="18" s="1"/>
  <c r="AE591" i="18" s="1"/>
  <c r="Q479" i="18" a="1"/>
  <c r="Q479" i="18" s="1"/>
  <c r="U479" i="18" s="1"/>
  <c r="AE479" i="18" s="1"/>
  <c r="Q351" i="18" a="1"/>
  <c r="Q351" i="18" s="1"/>
  <c r="Q287" i="18" a="1"/>
  <c r="Q287" i="18" s="1"/>
  <c r="U287" i="18" s="1"/>
  <c r="AE287" i="18" s="1"/>
  <c r="Q223" i="18" a="1"/>
  <c r="Q223" i="18" s="1"/>
  <c r="U223" i="18" s="1"/>
  <c r="AE223" i="18" s="1"/>
  <c r="Q199" i="18" a="1"/>
  <c r="Q199" i="18" s="1"/>
  <c r="U199" i="18" s="1"/>
  <c r="AE199" i="18" s="1"/>
  <c r="Q135" i="18" a="1"/>
  <c r="Q135" i="18" s="1"/>
  <c r="U135" i="18" s="1"/>
  <c r="AE135" i="18" s="1"/>
  <c r="Q71" i="18" a="1"/>
  <c r="Q71" i="18" s="1"/>
  <c r="U71" i="18" s="1"/>
  <c r="AE71" i="18" s="1"/>
  <c r="Q112" i="18" a="1"/>
  <c r="Q112" i="18" s="1"/>
  <c r="U112" i="18" s="1"/>
  <c r="AE112" i="18" s="1"/>
  <c r="Q32" i="18" a="1"/>
  <c r="Q32" i="18" s="1"/>
  <c r="U32" i="18" s="1"/>
  <c r="AE32" i="18" s="1"/>
  <c r="Q1327" i="18" a="1"/>
  <c r="Q1327" i="18" s="1"/>
  <c r="U1327" i="18" s="1"/>
  <c r="AE1327" i="18" s="1"/>
  <c r="Q1263" i="18" a="1"/>
  <c r="Q1263" i="18" s="1"/>
  <c r="U1263" i="18" s="1"/>
  <c r="AE1263" i="18" s="1"/>
  <c r="Q1199" i="18" a="1"/>
  <c r="Q1199" i="18" s="1"/>
  <c r="U1199" i="18" s="1"/>
  <c r="AE1199" i="18" s="1"/>
  <c r="Q1087" i="18" a="1"/>
  <c r="Q1087" i="18" s="1"/>
  <c r="U1087" i="18" s="1"/>
  <c r="AE1087" i="18" s="1"/>
  <c r="Q1063" i="18" a="1"/>
  <c r="Q1063" i="18" s="1"/>
  <c r="U1063" i="18" s="1"/>
  <c r="AE1063" i="18" s="1"/>
  <c r="Q1015" i="18" a="1"/>
  <c r="Q1015" i="18" s="1"/>
  <c r="U1015" i="18" s="1"/>
  <c r="AE1015" i="18" s="1"/>
  <c r="Q951" i="18" a="1"/>
  <c r="Q951" i="18" s="1"/>
  <c r="U951" i="18" s="1"/>
  <c r="AE951" i="18" s="1"/>
  <c r="Q887" i="18" a="1"/>
  <c r="Q887" i="18" s="1"/>
  <c r="U887" i="18" s="1"/>
  <c r="AE887" i="18" s="1"/>
  <c r="Q823" i="18" a="1"/>
  <c r="Q823" i="18" s="1"/>
  <c r="U823" i="18" s="1"/>
  <c r="AE823" i="18" s="1"/>
  <c r="Q759" i="18" a="1"/>
  <c r="Q759" i="18" s="1"/>
  <c r="U759" i="18" s="1"/>
  <c r="AE759" i="18" s="1"/>
  <c r="Q695" i="18" a="1"/>
  <c r="Q695" i="18" s="1"/>
  <c r="U695" i="18" s="1"/>
  <c r="AE695" i="18" s="1"/>
  <c r="Q631" i="18" a="1"/>
  <c r="Q631" i="18" s="1"/>
  <c r="U631" i="18" s="1"/>
  <c r="AE631" i="18" s="1"/>
  <c r="Q567" i="18" a="1"/>
  <c r="Q567" i="18" s="1"/>
  <c r="Q543" i="18" a="1"/>
  <c r="Q543" i="18" s="1"/>
  <c r="U543" i="18" s="1"/>
  <c r="AE543" i="18" s="1"/>
  <c r="Q391" i="18" a="1"/>
  <c r="Q391" i="18" s="1"/>
  <c r="U391" i="18" s="1"/>
  <c r="AE391" i="18" s="1"/>
  <c r="Q263" i="18" a="1"/>
  <c r="Q263" i="18" s="1"/>
  <c r="U263" i="18" s="1"/>
  <c r="AE263" i="18" s="1"/>
  <c r="Q175" i="18" a="1"/>
  <c r="Q175" i="18" s="1"/>
  <c r="U175" i="18" s="1"/>
  <c r="AE175" i="18" s="1"/>
  <c r="Q111" i="18" a="1"/>
  <c r="Q111" i="18" s="1"/>
  <c r="U111" i="18" s="1"/>
  <c r="AE111" i="18" s="1"/>
  <c r="Q47" i="18" a="1"/>
  <c r="Q47" i="18" s="1"/>
  <c r="U47" i="18" s="1"/>
  <c r="AE47" i="18" s="1"/>
  <c r="Q23" i="18" a="1"/>
  <c r="Q23" i="18" s="1"/>
  <c r="U23" i="18" s="1"/>
  <c r="AE23" i="18" s="1"/>
  <c r="Q8" i="18" a="1"/>
  <c r="Q8" i="18" s="1"/>
  <c r="U8" i="18" s="1"/>
  <c r="AE8" i="18" s="1"/>
  <c r="Q1367" i="18" a="1"/>
  <c r="Q1367" i="18" s="1"/>
  <c r="U1367" i="18" s="1"/>
  <c r="AE1367" i="18" s="1"/>
  <c r="Q1303" i="18" a="1"/>
  <c r="Q1303" i="18" s="1"/>
  <c r="U1303" i="18" s="1"/>
  <c r="AE1303" i="18" s="1"/>
  <c r="Q1151" i="18" a="1"/>
  <c r="Q1151" i="18" s="1"/>
  <c r="U1151" i="18" s="1"/>
  <c r="AE1151" i="18" s="1"/>
  <c r="Q1127" i="18" a="1"/>
  <c r="Q1127" i="18" s="1"/>
  <c r="Q1039" i="18" a="1"/>
  <c r="Q1039" i="18" s="1"/>
  <c r="U1039" i="18" s="1"/>
  <c r="AE1039" i="18" s="1"/>
  <c r="Q991" i="18" a="1"/>
  <c r="Q991" i="18" s="1"/>
  <c r="U991" i="18" s="1"/>
  <c r="AE991" i="18" s="1"/>
  <c r="Q927" i="18" a="1"/>
  <c r="Q927" i="18" s="1"/>
  <c r="U927" i="18" s="1"/>
  <c r="AE927" i="18" s="1"/>
  <c r="Q863" i="18" a="1"/>
  <c r="Q863" i="18" s="1"/>
  <c r="U863" i="18" s="1"/>
  <c r="AE863" i="18" s="1"/>
  <c r="Q799" i="18" a="1"/>
  <c r="Q799" i="18" s="1"/>
  <c r="Q735" i="18" a="1"/>
  <c r="Q735" i="18" s="1"/>
  <c r="U735" i="18" s="1"/>
  <c r="AE735" i="18" s="1"/>
  <c r="Q671" i="18" a="1"/>
  <c r="Q671" i="18" s="1"/>
  <c r="U671" i="18" s="1"/>
  <c r="AE671" i="18" s="1"/>
  <c r="Q607" i="18" a="1"/>
  <c r="Q607" i="18" s="1"/>
  <c r="U607" i="18" s="1"/>
  <c r="AE607" i="18" s="1"/>
  <c r="Q519" i="18" a="1"/>
  <c r="Q519" i="18" s="1"/>
  <c r="U519" i="18" s="1"/>
  <c r="AE519" i="18" s="1"/>
  <c r="Q495" i="18" a="1"/>
  <c r="Q495" i="18" s="1"/>
  <c r="U495" i="18" s="1"/>
  <c r="AE495" i="18" s="1"/>
  <c r="Q431" i="18" a="1"/>
  <c r="Q431" i="18" s="1"/>
  <c r="U431" i="18" s="1"/>
  <c r="AE431" i="18" s="1"/>
  <c r="Q367" i="18" a="1"/>
  <c r="Q367" i="18" s="1"/>
  <c r="U367" i="18" s="1"/>
  <c r="AE367" i="18" s="1"/>
  <c r="Q303" i="18" a="1"/>
  <c r="Q303" i="18" s="1"/>
  <c r="U303" i="18" s="1"/>
  <c r="AE303" i="18" s="1"/>
  <c r="Q239" i="18" a="1"/>
  <c r="Q239" i="18" s="1"/>
  <c r="U239" i="18" s="1"/>
  <c r="AE239" i="18" s="1"/>
  <c r="Q151" i="18" a="1"/>
  <c r="Q151" i="18" s="1"/>
  <c r="U151" i="18" s="1"/>
  <c r="AE151" i="18" s="1"/>
  <c r="Q87" i="18" a="1"/>
  <c r="Q87" i="18" s="1"/>
  <c r="U87" i="18" s="1"/>
  <c r="AE87" i="18" s="1"/>
  <c r="Q304" i="18" a="1"/>
  <c r="Q304" i="18" s="1"/>
  <c r="U304" i="18" s="1"/>
  <c r="AE304" i="18" s="1"/>
  <c r="Q240" i="18" a="1"/>
  <c r="Q240" i="18" s="1"/>
  <c r="U240" i="18" s="1"/>
  <c r="AE240" i="18" s="1"/>
  <c r="Q176" i="18" a="1"/>
  <c r="Q176" i="18" s="1"/>
  <c r="U176" i="18" s="1"/>
  <c r="AE176" i="18" s="1"/>
  <c r="Q1343" i="18" a="1"/>
  <c r="Q1343" i="18" s="1"/>
  <c r="U1343" i="18" s="1"/>
  <c r="AE1343" i="18" s="1"/>
  <c r="Q1279" i="18" a="1"/>
  <c r="Q1279" i="18" s="1"/>
  <c r="U1279" i="18" s="1"/>
  <c r="AE1279" i="18" s="1"/>
  <c r="Q1215" i="18" a="1"/>
  <c r="Q1215" i="18" s="1"/>
  <c r="U1215" i="18" s="1"/>
  <c r="AE1215" i="18" s="1"/>
  <c r="Q967" i="18" a="1"/>
  <c r="Q967" i="18" s="1"/>
  <c r="U967" i="18" s="1"/>
  <c r="AE967" i="18" s="1"/>
  <c r="Q903" i="18" a="1"/>
  <c r="Q903" i="18" s="1"/>
  <c r="U903" i="18" s="1"/>
  <c r="AE903" i="18" s="1"/>
  <c r="Q839" i="18" a="1"/>
  <c r="Q839" i="18" s="1"/>
  <c r="U839" i="18" s="1"/>
  <c r="AE839" i="18" s="1"/>
  <c r="Q775" i="18" a="1"/>
  <c r="Q775" i="18" s="1"/>
  <c r="U775" i="18" s="1"/>
  <c r="AE775" i="18" s="1"/>
  <c r="Q711" i="18" a="1"/>
  <c r="Q711" i="18" s="1"/>
  <c r="U711" i="18" s="1"/>
  <c r="AE711" i="18" s="1"/>
  <c r="Q647" i="18" a="1"/>
  <c r="Q647" i="18" s="1"/>
  <c r="U647" i="18" s="1"/>
  <c r="AE647" i="18" s="1"/>
  <c r="Q583" i="18" a="1"/>
  <c r="Q583" i="18" s="1"/>
  <c r="U583" i="18" s="1"/>
  <c r="AE583" i="18" s="1"/>
  <c r="Q471" i="18" a="1"/>
  <c r="Q471" i="18" s="1"/>
  <c r="U471" i="18" s="1"/>
  <c r="AE471" i="18" s="1"/>
  <c r="Q407" i="18" a="1"/>
  <c r="Q407" i="18" s="1"/>
  <c r="U407" i="18" s="1"/>
  <c r="AE407" i="18" s="1"/>
  <c r="Q343" i="18" a="1"/>
  <c r="Q343" i="18" s="1"/>
  <c r="U343" i="18" s="1"/>
  <c r="AE343" i="18" s="1"/>
  <c r="Q279" i="18" a="1"/>
  <c r="Q279" i="18" s="1"/>
  <c r="U279" i="18" s="1"/>
  <c r="AE279" i="18" s="1"/>
  <c r="Q215" i="18" a="1"/>
  <c r="Q215" i="18" s="1"/>
  <c r="U215" i="18" s="1"/>
  <c r="AE215" i="18" s="1"/>
  <c r="Q191" i="18" a="1"/>
  <c r="Q191" i="18" s="1"/>
  <c r="U191" i="18" s="1"/>
  <c r="AE191" i="18" s="1"/>
  <c r="Q127" i="18" a="1"/>
  <c r="Q127" i="18" s="1"/>
  <c r="U127" i="18" s="1"/>
  <c r="AE127" i="18" s="1"/>
  <c r="Q63" i="18" a="1"/>
  <c r="Q63" i="18" s="1"/>
  <c r="U63" i="18" s="1"/>
  <c r="AE63" i="18" s="1"/>
  <c r="Q88" i="18" a="1"/>
  <c r="Q88" i="18" s="1"/>
  <c r="U88" i="18" s="1"/>
  <c r="AE88" i="18" s="1"/>
  <c r="Q24" i="18" a="1"/>
  <c r="Q24" i="18" s="1"/>
  <c r="U24" i="18" s="1"/>
  <c r="AE24" i="18" s="1"/>
  <c r="Q1383" i="18" a="1"/>
  <c r="Q1383" i="18" s="1"/>
  <c r="U1383" i="18" s="1"/>
  <c r="AE1383" i="18" s="1"/>
  <c r="Q1319" i="18" a="1"/>
  <c r="Q1319" i="18" s="1"/>
  <c r="U1319" i="18" s="1"/>
  <c r="AE1319" i="18" s="1"/>
  <c r="Q1255" i="18" a="1"/>
  <c r="Q1255" i="18" s="1"/>
  <c r="U1255" i="18" s="1"/>
  <c r="AE1255" i="18" s="1"/>
  <c r="Q1191" i="18" a="1"/>
  <c r="Q1191" i="18" s="1"/>
  <c r="U1191" i="18" s="1"/>
  <c r="AE1191" i="18" s="1"/>
  <c r="Q1167" i="18" a="1"/>
  <c r="Q1167" i="18" s="1"/>
  <c r="U1167" i="18" s="1"/>
  <c r="AE1167" i="18" s="1"/>
  <c r="Q1079" i="18" a="1"/>
  <c r="Q1079" i="18" s="1"/>
  <c r="U1079" i="18" s="1"/>
  <c r="AE1079" i="18" s="1"/>
  <c r="Q1055" i="18" a="1"/>
  <c r="Q1055" i="18" s="1"/>
  <c r="U1055" i="18" s="1"/>
  <c r="AE1055" i="18" s="1"/>
  <c r="Q943" i="18" a="1"/>
  <c r="Q943" i="18" s="1"/>
  <c r="U943" i="18" s="1"/>
  <c r="AE943" i="18" s="1"/>
  <c r="Q879" i="18" a="1"/>
  <c r="Q879" i="18" s="1"/>
  <c r="U879" i="18" s="1"/>
  <c r="AE879" i="18" s="1"/>
  <c r="Q815" i="18" a="1"/>
  <c r="Q815" i="18" s="1"/>
  <c r="U815" i="18" s="1"/>
  <c r="AE815" i="18" s="1"/>
  <c r="Q751" i="18" a="1"/>
  <c r="Q751" i="18" s="1"/>
  <c r="U751" i="18" s="1"/>
  <c r="AE751" i="18" s="1"/>
  <c r="Q687" i="18" a="1"/>
  <c r="Q687" i="18" s="1"/>
  <c r="U687" i="18" s="1"/>
  <c r="AE687" i="18" s="1"/>
  <c r="Q623" i="18" a="1"/>
  <c r="Q623" i="18" s="1"/>
  <c r="U623" i="18" s="1"/>
  <c r="AE623" i="18" s="1"/>
  <c r="Q559" i="18" a="1"/>
  <c r="Q559" i="18" s="1"/>
  <c r="Q535" i="18" a="1"/>
  <c r="Q535" i="18" s="1"/>
  <c r="U535" i="18" s="1"/>
  <c r="AE535" i="18" s="1"/>
  <c r="Q511" i="18" a="1"/>
  <c r="Q511" i="18" s="1"/>
  <c r="U511" i="18" s="1"/>
  <c r="AE511" i="18" s="1"/>
  <c r="Q447" i="18" a="1"/>
  <c r="Q447" i="18" s="1"/>
  <c r="U447" i="18" s="1"/>
  <c r="AE447" i="18" s="1"/>
  <c r="Q383" i="18" a="1"/>
  <c r="Q383" i="18" s="1"/>
  <c r="U383" i="18" s="1"/>
  <c r="AE383" i="18" s="1"/>
  <c r="Q319" i="18" a="1"/>
  <c r="Q319" i="18" s="1"/>
  <c r="U319" i="18" s="1"/>
  <c r="AE319" i="18" s="1"/>
  <c r="Q167" i="18" a="1"/>
  <c r="Q167" i="18" s="1"/>
  <c r="U167" i="18" s="1"/>
  <c r="AE167" i="18" s="1"/>
  <c r="Q39" i="18" a="1"/>
  <c r="Q39" i="18" s="1"/>
  <c r="U39" i="18" s="1"/>
  <c r="AE39" i="18" s="1"/>
  <c r="Q15" i="18" a="1"/>
  <c r="Q15" i="18" s="1"/>
  <c r="U15" i="18" s="1"/>
  <c r="AE15" i="18" s="1"/>
  <c r="Q1359" i="18" a="1"/>
  <c r="Q1359" i="18" s="1"/>
  <c r="U1359" i="18" s="1"/>
  <c r="AE1359" i="18" s="1"/>
  <c r="Q1295" i="18" a="1"/>
  <c r="Q1295" i="18" s="1"/>
  <c r="U1295" i="18" s="1"/>
  <c r="AE1295" i="18" s="1"/>
  <c r="Q1231" i="18" a="1"/>
  <c r="Q1231" i="18" s="1"/>
  <c r="U1231" i="18" s="1"/>
  <c r="AE1231" i="18" s="1"/>
  <c r="Q1143" i="18" a="1"/>
  <c r="Q1143" i="18" s="1"/>
  <c r="U1143" i="18" s="1"/>
  <c r="AE1143" i="18" s="1"/>
  <c r="Q1119" i="18" a="1"/>
  <c r="Q1119" i="18" s="1"/>
  <c r="U1119" i="18" s="1"/>
  <c r="AE1119" i="18" s="1"/>
  <c r="Q983" i="18" a="1"/>
  <c r="Q983" i="18" s="1"/>
  <c r="U983" i="18" s="1"/>
  <c r="AE983" i="18" s="1"/>
  <c r="Q919" i="18" a="1"/>
  <c r="Q919" i="18" s="1"/>
  <c r="U919" i="18" s="1"/>
  <c r="AE919" i="18" s="1"/>
  <c r="Q855" i="18" a="1"/>
  <c r="Q855" i="18" s="1"/>
  <c r="U855" i="18" s="1"/>
  <c r="AE855" i="18" s="1"/>
  <c r="Q791" i="18" a="1"/>
  <c r="Q791" i="18" s="1"/>
  <c r="U791" i="18" s="1"/>
  <c r="AE791" i="18" s="1"/>
  <c r="Q727" i="18" a="1"/>
  <c r="Q727" i="18" s="1"/>
  <c r="Q663" i="18" a="1"/>
  <c r="Q663" i="18" s="1"/>
  <c r="U663" i="18" s="1"/>
  <c r="AE663" i="18" s="1"/>
  <c r="Q599" i="18" a="1"/>
  <c r="Q599" i="18" s="1"/>
  <c r="U599" i="18" s="1"/>
  <c r="AE599" i="18" s="1"/>
  <c r="Q487" i="18" a="1"/>
  <c r="Q487" i="18" s="1"/>
  <c r="U487" i="18" s="1"/>
  <c r="AE487" i="18" s="1"/>
  <c r="Q423" i="18" a="1"/>
  <c r="Q423" i="18" s="1"/>
  <c r="U423" i="18" s="1"/>
  <c r="AE423" i="18" s="1"/>
  <c r="Q359" i="18" a="1"/>
  <c r="Q359" i="18" s="1"/>
  <c r="U359" i="18" s="1"/>
  <c r="AE359" i="18" s="1"/>
  <c r="Q231" i="18" a="1"/>
  <c r="Q231" i="18" s="1"/>
  <c r="U231" i="18" s="1"/>
  <c r="AE231" i="18" s="1"/>
  <c r="Q207" i="18" a="1"/>
  <c r="Q207" i="18" s="1"/>
  <c r="U207" i="18" s="1"/>
  <c r="AE207" i="18" s="1"/>
  <c r="Q143" i="18" a="1"/>
  <c r="Q143" i="18" s="1"/>
  <c r="U143" i="18" s="1"/>
  <c r="AE143" i="18" s="1"/>
  <c r="Q79" i="18" a="1"/>
  <c r="Q79" i="18" s="1"/>
  <c r="U79" i="18" s="1"/>
  <c r="AE79" i="18" s="1"/>
  <c r="P4218" i="18" a="1"/>
  <c r="P4218" i="18" s="1"/>
  <c r="P4154" i="18" a="1"/>
  <c r="P4154" i="18" s="1"/>
  <c r="P4090" i="18" a="1"/>
  <c r="P4090" i="18" s="1"/>
  <c r="P4026" i="18" a="1"/>
  <c r="P4026" i="18" s="1"/>
  <c r="P3962" i="18" a="1"/>
  <c r="P3962" i="18" s="1"/>
  <c r="P3898" i="18" a="1"/>
  <c r="P3898" i="18" s="1"/>
  <c r="P3834" i="18" a="1"/>
  <c r="P3834" i="18" s="1"/>
  <c r="P3706" i="18" a="1"/>
  <c r="P3706" i="18" s="1"/>
  <c r="P3642" i="18" a="1"/>
  <c r="P3642" i="18" s="1"/>
  <c r="P4217" i="18" a="1"/>
  <c r="P4217" i="18" s="1"/>
  <c r="P4153" i="18" a="1"/>
  <c r="P4153" i="18" s="1"/>
  <c r="P4089" i="18" a="1"/>
  <c r="P4089" i="18" s="1"/>
  <c r="P4025" i="18" a="1"/>
  <c r="P4025" i="18" s="1"/>
  <c r="P3961" i="18" a="1"/>
  <c r="P3961" i="18" s="1"/>
  <c r="P3897" i="18" a="1"/>
  <c r="P3897" i="18" s="1"/>
  <c r="P3833" i="18" a="1"/>
  <c r="P3833" i="18" s="1"/>
  <c r="P3705" i="18" a="1"/>
  <c r="P3705" i="18" s="1"/>
  <c r="P3577" i="18" a="1"/>
  <c r="P3577" i="18" s="1"/>
  <c r="P4176" i="18" a="1"/>
  <c r="P4176" i="18" s="1"/>
  <c r="P3984" i="18" a="1"/>
  <c r="P3984" i="18" s="1"/>
  <c r="P3904" i="18" a="1"/>
  <c r="P3904" i="18" s="1"/>
  <c r="P3840" i="18" a="1"/>
  <c r="P3840" i="18" s="1"/>
  <c r="P3776" i="18" a="1"/>
  <c r="P3776" i="18" s="1"/>
  <c r="P3712" i="18" a="1"/>
  <c r="P3712" i="18" s="1"/>
  <c r="P3520" i="18" a="1"/>
  <c r="P3520" i="18" s="1"/>
  <c r="P4232" i="18" a="1"/>
  <c r="P4232" i="18" s="1"/>
  <c r="P4048" i="18" a="1"/>
  <c r="P4048" i="18" s="1"/>
  <c r="P4199" i="18" a="1"/>
  <c r="P4199" i="18" s="1"/>
  <c r="P4135" i="18" a="1"/>
  <c r="P4135" i="18" s="1"/>
  <c r="P4071" i="18" a="1"/>
  <c r="P4071" i="18" s="1"/>
  <c r="P3943" i="18" a="1"/>
  <c r="P3943" i="18" s="1"/>
  <c r="P3879" i="18" a="1"/>
  <c r="P3879" i="18" s="1"/>
  <c r="P3815" i="18" a="1"/>
  <c r="P3815" i="18" s="1"/>
  <c r="P3751" i="18" a="1"/>
  <c r="P3751" i="18" s="1"/>
  <c r="P3687" i="18" a="1"/>
  <c r="P3687" i="18" s="1"/>
  <c r="P3559" i="18" a="1"/>
  <c r="P3559" i="18" s="1"/>
  <c r="P4194" i="18" a="1"/>
  <c r="P4194" i="18" s="1"/>
  <c r="P4066" i="18" a="1"/>
  <c r="P4066" i="18" s="1"/>
  <c r="P4002" i="18" a="1"/>
  <c r="P4002" i="18" s="1"/>
  <c r="P3938" i="18" a="1"/>
  <c r="P3938" i="18" s="1"/>
  <c r="P3874" i="18" a="1"/>
  <c r="P3874" i="18" s="1"/>
  <c r="P3810" i="18" a="1"/>
  <c r="P3810" i="18" s="1"/>
  <c r="P3746" i="18" a="1"/>
  <c r="P3746" i="18" s="1"/>
  <c r="P3682" i="18" a="1"/>
  <c r="P3682" i="18" s="1"/>
  <c r="P3554" i="18" a="1"/>
  <c r="P3554" i="18" s="1"/>
  <c r="P4193" i="18" a="1"/>
  <c r="P4193" i="18" s="1"/>
  <c r="P4129" i="18" a="1"/>
  <c r="P4129" i="18" s="1"/>
  <c r="P4065" i="18" a="1"/>
  <c r="P4065" i="18" s="1"/>
  <c r="P4001" i="18" a="1"/>
  <c r="P4001" i="18" s="1"/>
  <c r="P3937" i="18" a="1"/>
  <c r="P3937" i="18" s="1"/>
  <c r="P3873" i="18" a="1"/>
  <c r="P3873" i="18" s="1"/>
  <c r="P3809" i="18" a="1"/>
  <c r="P3809" i="18" s="1"/>
  <c r="P3745" i="18" a="1"/>
  <c r="P3745" i="18" s="1"/>
  <c r="P3681" i="18" a="1"/>
  <c r="P3681" i="18" s="1"/>
  <c r="P3553" i="18" a="1"/>
  <c r="P3553" i="18" s="1"/>
  <c r="P4088" i="18" a="1"/>
  <c r="P4088" i="18" s="1"/>
  <c r="P3944" i="18" a="1"/>
  <c r="P3944" i="18" s="1"/>
  <c r="P3880" i="18" a="1"/>
  <c r="P3880" i="18" s="1"/>
  <c r="P3816" i="18" a="1"/>
  <c r="P3816" i="18" s="1"/>
  <c r="P3752" i="18" a="1"/>
  <c r="P3752" i="18" s="1"/>
  <c r="P3688" i="18" a="1"/>
  <c r="P3688" i="18" s="1"/>
  <c r="P3952" i="18" a="1"/>
  <c r="P3952" i="18" s="1"/>
  <c r="P4175" i="18" a="1"/>
  <c r="P4175" i="18" s="1"/>
  <c r="P4111" i="18" a="1"/>
  <c r="P4111" i="18" s="1"/>
  <c r="P4047" i="18" a="1"/>
  <c r="P4047" i="18" s="1"/>
  <c r="P3919" i="18" a="1"/>
  <c r="P3919" i="18" s="1"/>
  <c r="P3855" i="18" a="1"/>
  <c r="P3855" i="18" s="1"/>
  <c r="P3791" i="18" a="1"/>
  <c r="P3791" i="18" s="1"/>
  <c r="P3727" i="18" a="1"/>
  <c r="P3727" i="18" s="1"/>
  <c r="P3663" i="18" a="1"/>
  <c r="P3663" i="18" s="1"/>
  <c r="P3599" i="18" a="1"/>
  <c r="P3599" i="18" s="1"/>
  <c r="P3535" i="18" a="1"/>
  <c r="P3535" i="18" s="1"/>
  <c r="P4234" i="18" a="1"/>
  <c r="P4234" i="18" s="1"/>
  <c r="P3978" i="18" a="1"/>
  <c r="P3978" i="18" s="1"/>
  <c r="P3914" i="18" a="1"/>
  <c r="P3914" i="18" s="1"/>
  <c r="P3850" i="18" a="1"/>
  <c r="P3850" i="18" s="1"/>
  <c r="P3786" i="18" a="1"/>
  <c r="P3786" i="18" s="1"/>
  <c r="P3722" i="18" a="1"/>
  <c r="P3722" i="18" s="1"/>
  <c r="P3658" i="18" a="1"/>
  <c r="P3658" i="18" s="1"/>
  <c r="P3530" i="18" a="1"/>
  <c r="P3530" i="18" s="1"/>
  <c r="P4233" i="18" a="1"/>
  <c r="P4233" i="18" s="1"/>
  <c r="P4105" i="18" a="1"/>
  <c r="P4105" i="18" s="1"/>
  <c r="P3977" i="18" a="1"/>
  <c r="P3977" i="18" s="1"/>
  <c r="P3913" i="18" a="1"/>
  <c r="P3913" i="18" s="1"/>
  <c r="P3849" i="18" a="1"/>
  <c r="P3849" i="18" s="1"/>
  <c r="P3785" i="18" a="1"/>
  <c r="P3785" i="18" s="1"/>
  <c r="P3721" i="18" a="1"/>
  <c r="P3721" i="18" s="1"/>
  <c r="P3657" i="18" a="1"/>
  <c r="P3657" i="18" s="1"/>
  <c r="P3529" i="18" a="1"/>
  <c r="P3529" i="18" s="1"/>
  <c r="P4224" i="18" a="1"/>
  <c r="P4224" i="18" s="1"/>
  <c r="P3920" i="18" a="1"/>
  <c r="P3920" i="18" s="1"/>
  <c r="P3856" i="18" a="1"/>
  <c r="P3856" i="18" s="1"/>
  <c r="P3792" i="18" a="1"/>
  <c r="P3792" i="18" s="1"/>
  <c r="P3728" i="18" a="1"/>
  <c r="P3728" i="18" s="1"/>
  <c r="P3664" i="18" a="1"/>
  <c r="P3664" i="18" s="1"/>
  <c r="P3600" i="18" a="1"/>
  <c r="P3600" i="18" s="1"/>
  <c r="P3536" i="18" a="1"/>
  <c r="P3536" i="18" s="1"/>
  <c r="P4096" i="18" a="1"/>
  <c r="P4096" i="18" s="1"/>
  <c r="P4215" i="18" a="1"/>
  <c r="P4215" i="18" s="1"/>
  <c r="P4151" i="18" a="1"/>
  <c r="P4151" i="18" s="1"/>
  <c r="P4087" i="18" a="1"/>
  <c r="P4087" i="18" s="1"/>
  <c r="P4023" i="18" a="1"/>
  <c r="P4023" i="18" s="1"/>
  <c r="P3959" i="18" a="1"/>
  <c r="P3959" i="18" s="1"/>
  <c r="P3895" i="18" a="1"/>
  <c r="P3895" i="18" s="1"/>
  <c r="P3831" i="18" a="1"/>
  <c r="P3831" i="18" s="1"/>
  <c r="P3703" i="18" a="1"/>
  <c r="P3703" i="18" s="1"/>
  <c r="P3575" i="18" a="1"/>
  <c r="P3575" i="18" s="1"/>
  <c r="P4210" i="18" a="1"/>
  <c r="P4210" i="18" s="1"/>
  <c r="P4146" i="18" a="1"/>
  <c r="P4146" i="18" s="1"/>
  <c r="P4082" i="18" a="1"/>
  <c r="P4082" i="18" s="1"/>
  <c r="P4018" i="18" a="1"/>
  <c r="P4018" i="18" s="1"/>
  <c r="P3954" i="18" a="1"/>
  <c r="P3954" i="18" s="1"/>
  <c r="P3890" i="18" a="1"/>
  <c r="P3890" i="18" s="1"/>
  <c r="P3826" i="18" a="1"/>
  <c r="P3826" i="18" s="1"/>
  <c r="P3762" i="18" a="1"/>
  <c r="P3762" i="18" s="1"/>
  <c r="P3698" i="18" a="1"/>
  <c r="P3698" i="18" s="1"/>
  <c r="P3634" i="18" a="1"/>
  <c r="P3634" i="18" s="1"/>
  <c r="P3570" i="18" a="1"/>
  <c r="P3570" i="18" s="1"/>
  <c r="P4209" i="18" a="1"/>
  <c r="P4209" i="18" s="1"/>
  <c r="P4145" i="18" a="1"/>
  <c r="P4145" i="18" s="1"/>
  <c r="P4081" i="18" a="1"/>
  <c r="P4081" i="18" s="1"/>
  <c r="P4017" i="18" a="1"/>
  <c r="P4017" i="18" s="1"/>
  <c r="P3953" i="18" a="1"/>
  <c r="P3953" i="18" s="1"/>
  <c r="P3889" i="18" a="1"/>
  <c r="P3889" i="18" s="1"/>
  <c r="P3761" i="18" a="1"/>
  <c r="P3761" i="18" s="1"/>
  <c r="P3697" i="18" a="1"/>
  <c r="P3697" i="18" s="1"/>
  <c r="P3633" i="18" a="1"/>
  <c r="P3633" i="18" s="1"/>
  <c r="P4144" i="18" a="1"/>
  <c r="P4144" i="18" s="1"/>
  <c r="P3976" i="18" a="1"/>
  <c r="P3976" i="18" s="1"/>
  <c r="P3896" i="18" a="1"/>
  <c r="P3896" i="18" s="1"/>
  <c r="P3832" i="18" a="1"/>
  <c r="P3832" i="18" s="1"/>
  <c r="P3768" i="18" a="1"/>
  <c r="P3768" i="18" s="1"/>
  <c r="P3704" i="18" a="1"/>
  <c r="P3704" i="18" s="1"/>
  <c r="P3576" i="18" a="1"/>
  <c r="P3576" i="18" s="1"/>
  <c r="P4208" i="18" a="1"/>
  <c r="P4208" i="18" s="1"/>
  <c r="P4032" i="18" a="1"/>
  <c r="P4032" i="18" s="1"/>
  <c r="P4191" i="18" a="1"/>
  <c r="P4191" i="18" s="1"/>
  <c r="P4127" i="18" a="1"/>
  <c r="P4127" i="18" s="1"/>
  <c r="P4063" i="18" a="1"/>
  <c r="P4063" i="18" s="1"/>
  <c r="P3999" i="18" a="1"/>
  <c r="P3999" i="18" s="1"/>
  <c r="P3935" i="18" a="1"/>
  <c r="P3935" i="18" s="1"/>
  <c r="P3871" i="18" a="1"/>
  <c r="P3871" i="18" s="1"/>
  <c r="P3807" i="18" a="1"/>
  <c r="P3807" i="18" s="1"/>
  <c r="P3743" i="18" a="1"/>
  <c r="P3743" i="18" s="1"/>
  <c r="P3679" i="18" a="1"/>
  <c r="P3679" i="18" s="1"/>
  <c r="P3551" i="18" a="1"/>
  <c r="P3551" i="18" s="1"/>
  <c r="P4186" i="18" a="1"/>
  <c r="P4186" i="18" s="1"/>
  <c r="P4122" i="18" a="1"/>
  <c r="P4122" i="18" s="1"/>
  <c r="P4058" i="18" a="1"/>
  <c r="P4058" i="18" s="1"/>
  <c r="P3994" i="18" a="1"/>
  <c r="P3994" i="18" s="1"/>
  <c r="P3930" i="18" a="1"/>
  <c r="P3930" i="18" s="1"/>
  <c r="P3866" i="18" a="1"/>
  <c r="P3866" i="18" s="1"/>
  <c r="P3802" i="18" a="1"/>
  <c r="P3802" i="18" s="1"/>
  <c r="P3738" i="18" a="1"/>
  <c r="P3738" i="18" s="1"/>
  <c r="P3674" i="18" a="1"/>
  <c r="P3674" i="18" s="1"/>
  <c r="P3610" i="18" a="1"/>
  <c r="P3610" i="18" s="1"/>
  <c r="P4185" i="18" a="1"/>
  <c r="P4185" i="18" s="1"/>
  <c r="P4121" i="18" a="1"/>
  <c r="P4121" i="18" s="1"/>
  <c r="P4057" i="18" a="1"/>
  <c r="P4057" i="18" s="1"/>
  <c r="P3993" i="18" a="1"/>
  <c r="P3993" i="18" s="1"/>
  <c r="P3929" i="18" a="1"/>
  <c r="P3929" i="18" s="1"/>
  <c r="P3865" i="18" a="1"/>
  <c r="P3865" i="18" s="1"/>
  <c r="P3801" i="18" a="1"/>
  <c r="P3801" i="18" s="1"/>
  <c r="P3737" i="18" a="1"/>
  <c r="P3737" i="18" s="1"/>
  <c r="P3673" i="18" a="1"/>
  <c r="P3673" i="18" s="1"/>
  <c r="P3609" i="18" a="1"/>
  <c r="P3609" i="18" s="1"/>
  <c r="P3545" i="18" a="1"/>
  <c r="P3545" i="18" s="1"/>
  <c r="P4064" i="18" a="1"/>
  <c r="P4064" i="18" s="1"/>
  <c r="P3936" i="18" a="1"/>
  <c r="P3936" i="18" s="1"/>
  <c r="P3872" i="18" a="1"/>
  <c r="P3872" i="18" s="1"/>
  <c r="P3808" i="18" a="1"/>
  <c r="P3808" i="18" s="1"/>
  <c r="P3744" i="18" a="1"/>
  <c r="P3744" i="18" s="1"/>
  <c r="P3552" i="18" a="1"/>
  <c r="P3552" i="18" s="1"/>
  <c r="P4231" i="18" a="1"/>
  <c r="P4231" i="18" s="1"/>
  <c r="P4167" i="18" a="1"/>
  <c r="P4167" i="18" s="1"/>
  <c r="P4103" i="18" a="1"/>
  <c r="P4103" i="18" s="1"/>
  <c r="P3975" i="18" a="1"/>
  <c r="P3975" i="18" s="1"/>
  <c r="P3911" i="18" a="1"/>
  <c r="P3911" i="18" s="1"/>
  <c r="P3847" i="18" a="1"/>
  <c r="P3847" i="18" s="1"/>
  <c r="P3783" i="18" a="1"/>
  <c r="P3783" i="18" s="1"/>
  <c r="P3719" i="18" a="1"/>
  <c r="P3719" i="18" s="1"/>
  <c r="P3655" i="18" a="1"/>
  <c r="P3655" i="18" s="1"/>
  <c r="P3591" i="18" a="1"/>
  <c r="P3591" i="18" s="1"/>
  <c r="P3527" i="18" a="1"/>
  <c r="P3527" i="18" s="1"/>
  <c r="P4226" i="18" a="1"/>
  <c r="P4226" i="18" s="1"/>
  <c r="P4162" i="18" a="1"/>
  <c r="P4162" i="18" s="1"/>
  <c r="P4098" i="18" a="1"/>
  <c r="P4098" i="18" s="1"/>
  <c r="P4034" i="18" a="1"/>
  <c r="P4034" i="18" s="1"/>
  <c r="P3906" i="18" a="1"/>
  <c r="P3906" i="18" s="1"/>
  <c r="P3842" i="18" a="1"/>
  <c r="P3842" i="18" s="1"/>
  <c r="P3778" i="18" a="1"/>
  <c r="P3778" i="18" s="1"/>
  <c r="P3714" i="18" a="1"/>
  <c r="P3714" i="18" s="1"/>
  <c r="P3650" i="18" a="1"/>
  <c r="P3650" i="18" s="1"/>
  <c r="P4225" i="18" a="1"/>
  <c r="P4225" i="18" s="1"/>
  <c r="P4097" i="18" a="1"/>
  <c r="P4097" i="18" s="1"/>
  <c r="P4033" i="18" a="1"/>
  <c r="P4033" i="18" s="1"/>
  <c r="P3969" i="18" a="1"/>
  <c r="P3969" i="18" s="1"/>
  <c r="P3905" i="18" a="1"/>
  <c r="P3905" i="18" s="1"/>
  <c r="P3841" i="18" a="1"/>
  <c r="P3841" i="18" s="1"/>
  <c r="P3777" i="18" a="1"/>
  <c r="P3777" i="18" s="1"/>
  <c r="P3713" i="18" a="1"/>
  <c r="P3713" i="18" s="1"/>
  <c r="P3649" i="18" a="1"/>
  <c r="P3649" i="18" s="1"/>
  <c r="P3585" i="18" a="1"/>
  <c r="P3585" i="18" s="1"/>
  <c r="P4200" i="18" a="1"/>
  <c r="P4200" i="18" s="1"/>
  <c r="P3992" i="18" a="1"/>
  <c r="P3992" i="18" s="1"/>
  <c r="P3912" i="18" a="1"/>
  <c r="P3912" i="18" s="1"/>
  <c r="P3848" i="18" a="1"/>
  <c r="P3848" i="18" s="1"/>
  <c r="P3784" i="18" a="1"/>
  <c r="P3784" i="18" s="1"/>
  <c r="P3720" i="18" a="1"/>
  <c r="P3720" i="18" s="1"/>
  <c r="P3656" i="18" a="1"/>
  <c r="P3656" i="18" s="1"/>
  <c r="P3592" i="18" a="1"/>
  <c r="P3592" i="18" s="1"/>
  <c r="P3528" i="18" a="1"/>
  <c r="P3528" i="18" s="1"/>
  <c r="P4080" i="18" a="1"/>
  <c r="P4080" i="18" s="1"/>
  <c r="P4207" i="18" a="1"/>
  <c r="P4207" i="18" s="1"/>
  <c r="P4143" i="18" a="1"/>
  <c r="P4143" i="18" s="1"/>
  <c r="P4079" i="18" a="1"/>
  <c r="P4079" i="18" s="1"/>
  <c r="P3951" i="18" a="1"/>
  <c r="P3951" i="18" s="1"/>
  <c r="P3887" i="18" a="1"/>
  <c r="P3887" i="18" s="1"/>
  <c r="P3759" i="18" a="1"/>
  <c r="P3759" i="18" s="1"/>
  <c r="P3695" i="18" a="1"/>
  <c r="P3695" i="18" s="1"/>
  <c r="P4202" i="18" a="1"/>
  <c r="P4202" i="18" s="1"/>
  <c r="P4074" i="18" a="1"/>
  <c r="P4074" i="18" s="1"/>
  <c r="P4010" i="18" a="1"/>
  <c r="P4010" i="18" s="1"/>
  <c r="P3946" i="18" a="1"/>
  <c r="P3946" i="18" s="1"/>
  <c r="P3882" i="18" a="1"/>
  <c r="P3882" i="18" s="1"/>
  <c r="P3818" i="18" a="1"/>
  <c r="P3818" i="18" s="1"/>
  <c r="P3754" i="18" a="1"/>
  <c r="P3754" i="18" s="1"/>
  <c r="P3690" i="18" a="1"/>
  <c r="P3690" i="18" s="1"/>
  <c r="P3626" i="18" a="1"/>
  <c r="P3626" i="18" s="1"/>
  <c r="P4201" i="18" a="1"/>
  <c r="P4201" i="18" s="1"/>
  <c r="P4137" i="18" a="1"/>
  <c r="P4137" i="18" s="1"/>
  <c r="P4009" i="18" a="1"/>
  <c r="P4009" i="18" s="1"/>
  <c r="P3945" i="18" a="1"/>
  <c r="P3945" i="18" s="1"/>
  <c r="P3881" i="18" a="1"/>
  <c r="P3881" i="18" s="1"/>
  <c r="P3817" i="18" a="1"/>
  <c r="P3817" i="18" s="1"/>
  <c r="P3753" i="18" a="1"/>
  <c r="P3753" i="18" s="1"/>
  <c r="P3689" i="18" a="1"/>
  <c r="P3689" i="18" s="1"/>
  <c r="P3968" i="18" a="1"/>
  <c r="P3968" i="18" s="1"/>
  <c r="P3888" i="18" a="1"/>
  <c r="P3888" i="18" s="1"/>
  <c r="P3824" i="18" a="1"/>
  <c r="P3824" i="18" s="1"/>
  <c r="P3760" i="18" a="1"/>
  <c r="P3760" i="18" s="1"/>
  <c r="P3696" i="18" a="1"/>
  <c r="P3696" i="18" s="1"/>
  <c r="P3632" i="18" a="1"/>
  <c r="P3632" i="18" s="1"/>
  <c r="P3568" i="18" a="1"/>
  <c r="P3568" i="18" s="1"/>
  <c r="P4184" i="18" a="1"/>
  <c r="P4184" i="18" s="1"/>
  <c r="P4008" i="18" a="1"/>
  <c r="P4008" i="18" s="1"/>
  <c r="P4183" i="18" a="1"/>
  <c r="P4183" i="18" s="1"/>
  <c r="P4119" i="18" a="1"/>
  <c r="P4119" i="18" s="1"/>
  <c r="P4055" i="18" a="1"/>
  <c r="P4055" i="18" s="1"/>
  <c r="P3991" i="18" a="1"/>
  <c r="P3991" i="18" s="1"/>
  <c r="P3927" i="18" a="1"/>
  <c r="P3927" i="18" s="1"/>
  <c r="P4178" i="18" a="1"/>
  <c r="P4178" i="18" s="1"/>
  <c r="P4114" i="18" a="1"/>
  <c r="P4114" i="18" s="1"/>
  <c r="P4050" i="18" a="1"/>
  <c r="P4050" i="18" s="1"/>
  <c r="P3986" i="18" a="1"/>
  <c r="P3986" i="18" s="1"/>
  <c r="P3922" i="18" a="1"/>
  <c r="P3922" i="18" s="1"/>
  <c r="P3858" i="18" a="1"/>
  <c r="P3858" i="18" s="1"/>
  <c r="P3730" i="18" a="1"/>
  <c r="P3730" i="18" s="1"/>
  <c r="P3666" i="18" a="1"/>
  <c r="P3666" i="18" s="1"/>
  <c r="P3602" i="18" a="1"/>
  <c r="P3602" i="18" s="1"/>
  <c r="P3538" i="18" a="1"/>
  <c r="P3538" i="18" s="1"/>
  <c r="P4177" i="18" a="1"/>
  <c r="P4177" i="18" s="1"/>
  <c r="P4113" i="18" a="1"/>
  <c r="P4113" i="18" s="1"/>
  <c r="P4049" i="18" a="1"/>
  <c r="P4049" i="18" s="1"/>
  <c r="P3921" i="18" a="1"/>
  <c r="P3921" i="18" s="1"/>
  <c r="P3857" i="18" a="1"/>
  <c r="P3857" i="18" s="1"/>
  <c r="P3793" i="18" a="1"/>
  <c r="P3793" i="18" s="1"/>
  <c r="P3729" i="18" a="1"/>
  <c r="P3729" i="18" s="1"/>
  <c r="P3665" i="18" a="1"/>
  <c r="P3665" i="18" s="1"/>
  <c r="P3601" i="18" a="1"/>
  <c r="P3601" i="18" s="1"/>
  <c r="P3537" i="18" a="1"/>
  <c r="P3537" i="18" s="1"/>
  <c r="P3928" i="18" a="1"/>
  <c r="P3928" i="18" s="1"/>
  <c r="P3864" i="18" a="1"/>
  <c r="P3864" i="18" s="1"/>
  <c r="P3800" i="18" a="1"/>
  <c r="P3800" i="18" s="1"/>
  <c r="P3736" i="18" a="1"/>
  <c r="P3736" i="18" s="1"/>
  <c r="P3672" i="18" a="1"/>
  <c r="P3672" i="18" s="1"/>
  <c r="P3608" i="18" a="1"/>
  <c r="P3608" i="18" s="1"/>
  <c r="P3544" i="18" a="1"/>
  <c r="P3544" i="18" s="1"/>
  <c r="P4120" i="18" a="1"/>
  <c r="P4120" i="18" s="1"/>
  <c r="P4223" i="18" a="1"/>
  <c r="P4223" i="18" s="1"/>
  <c r="P4031" i="18" a="1"/>
  <c r="P4031" i="18" s="1"/>
  <c r="P3967" i="18" a="1"/>
  <c r="P3967" i="18" s="1"/>
  <c r="P3903" i="18" a="1"/>
  <c r="P3903" i="18" s="1"/>
  <c r="P3735" i="18" a="1"/>
  <c r="P3735" i="18" s="1"/>
  <c r="P3519" i="18" a="1"/>
  <c r="P3519" i="18" s="1"/>
  <c r="P4192" i="18" a="1"/>
  <c r="P4192" i="18" s="1"/>
  <c r="P4000" i="18" a="1"/>
  <c r="P4000" i="18" s="1"/>
  <c r="P4182" i="18" a="1"/>
  <c r="P4182" i="18" s="1"/>
  <c r="P4118" i="18" a="1"/>
  <c r="P4118" i="18" s="1"/>
  <c r="P4054" i="18" a="1"/>
  <c r="P4054" i="18" s="1"/>
  <c r="P3990" i="18" a="1"/>
  <c r="P3990" i="18" s="1"/>
  <c r="P3926" i="18" a="1"/>
  <c r="P3926" i="18" s="1"/>
  <c r="P3862" i="18" a="1"/>
  <c r="P3862" i="18" s="1"/>
  <c r="P3798" i="18" a="1"/>
  <c r="P3798" i="18" s="1"/>
  <c r="P3734" i="18" a="1"/>
  <c r="P3734" i="18" s="1"/>
  <c r="P3670" i="18" a="1"/>
  <c r="P3670" i="18" s="1"/>
  <c r="P3606" i="18" a="1"/>
  <c r="P3606" i="18" s="1"/>
  <c r="P3542" i="18" a="1"/>
  <c r="P3542" i="18" s="1"/>
  <c r="P4213" i="18" a="1"/>
  <c r="P4213" i="18" s="1"/>
  <c r="P4149" i="18" a="1"/>
  <c r="P4149" i="18" s="1"/>
  <c r="P4085" i="18" a="1"/>
  <c r="P4085" i="18" s="1"/>
  <c r="P4021" i="18" a="1"/>
  <c r="P4021" i="18" s="1"/>
  <c r="P3957" i="18" a="1"/>
  <c r="P3957" i="18" s="1"/>
  <c r="P3893" i="18" a="1"/>
  <c r="P3893" i="18" s="1"/>
  <c r="P3701" i="18" a="1"/>
  <c r="P3701" i="18" s="1"/>
  <c r="P3637" i="18" a="1"/>
  <c r="P3637" i="18" s="1"/>
  <c r="P3573" i="18" a="1"/>
  <c r="P3573" i="18" s="1"/>
  <c r="P3509" i="18" a="1"/>
  <c r="P3509" i="18" s="1"/>
  <c r="P4228" i="18" a="1"/>
  <c r="P4228" i="18" s="1"/>
  <c r="P4164" i="18" a="1"/>
  <c r="P4164" i="18" s="1"/>
  <c r="P4100" i="18" a="1"/>
  <c r="P4100" i="18" s="1"/>
  <c r="P3972" i="18" a="1"/>
  <c r="P3972" i="18" s="1"/>
  <c r="P3908" i="18" a="1"/>
  <c r="P3908" i="18" s="1"/>
  <c r="P3844" i="18" a="1"/>
  <c r="P3844" i="18" s="1"/>
  <c r="P3780" i="18" a="1"/>
  <c r="P3780" i="18" s="1"/>
  <c r="P3716" i="18" a="1"/>
  <c r="P3716" i="18" s="1"/>
  <c r="P3652" i="18" a="1"/>
  <c r="P3652" i="18" s="1"/>
  <c r="P3588" i="18" a="1"/>
  <c r="P3588" i="18" s="1"/>
  <c r="P3524" i="18" a="1"/>
  <c r="P3524" i="18" s="1"/>
  <c r="P3839" i="18" a="1"/>
  <c r="P3839" i="18" s="1"/>
  <c r="P4128" i="18" a="1"/>
  <c r="P4128" i="18" s="1"/>
  <c r="P4222" i="18" a="1"/>
  <c r="P4222" i="18" s="1"/>
  <c r="P4158" i="18" a="1"/>
  <c r="P4158" i="18" s="1"/>
  <c r="P4094" i="18" a="1"/>
  <c r="P4094" i="18" s="1"/>
  <c r="P4030" i="18" a="1"/>
  <c r="P4030" i="18" s="1"/>
  <c r="P3966" i="18" a="1"/>
  <c r="P3966" i="18" s="1"/>
  <c r="P3902" i="18" a="1"/>
  <c r="P3902" i="18" s="1"/>
  <c r="P3838" i="18" a="1"/>
  <c r="P3838" i="18" s="1"/>
  <c r="P3774" i="18" a="1"/>
  <c r="P3774" i="18" s="1"/>
  <c r="P3710" i="18" a="1"/>
  <c r="P3710" i="18" s="1"/>
  <c r="P3646" i="18" a="1"/>
  <c r="P3646" i="18" s="1"/>
  <c r="P3582" i="18" a="1"/>
  <c r="P3582" i="18" s="1"/>
  <c r="P3518" i="18" a="1"/>
  <c r="P3518" i="18" s="1"/>
  <c r="P4189" i="18" a="1"/>
  <c r="P4189" i="18" s="1"/>
  <c r="P4061" i="18" a="1"/>
  <c r="P4061" i="18" s="1"/>
  <c r="P3997" i="18" a="1"/>
  <c r="P3997" i="18" s="1"/>
  <c r="P3869" i="18" a="1"/>
  <c r="P3869" i="18" s="1"/>
  <c r="P3805" i="18" a="1"/>
  <c r="P3805" i="18" s="1"/>
  <c r="P3741" i="18" a="1"/>
  <c r="P3741" i="18" s="1"/>
  <c r="P3677" i="18" a="1"/>
  <c r="P3677" i="18" s="1"/>
  <c r="P3613" i="18" a="1"/>
  <c r="P3613" i="18" s="1"/>
  <c r="P3549" i="18" a="1"/>
  <c r="P3549" i="18" s="1"/>
  <c r="P4140" i="18" a="1"/>
  <c r="P4140" i="18" s="1"/>
  <c r="P4076" i="18" a="1"/>
  <c r="P4076" i="18" s="1"/>
  <c r="P4012" i="18" a="1"/>
  <c r="P4012" i="18" s="1"/>
  <c r="P3948" i="18" a="1"/>
  <c r="P3948" i="18" s="1"/>
  <c r="P3820" i="18" a="1"/>
  <c r="P3820" i="18" s="1"/>
  <c r="P3756" i="18" a="1"/>
  <c r="P3756" i="18" s="1"/>
  <c r="P3692" i="18" a="1"/>
  <c r="P3692" i="18" s="1"/>
  <c r="P3564" i="18" a="1"/>
  <c r="P3564" i="18" s="1"/>
  <c r="P3775" i="18" a="1"/>
  <c r="P3775" i="18" s="1"/>
  <c r="P4056" i="18" a="1"/>
  <c r="P4056" i="18" s="1"/>
  <c r="P4198" i="18" a="1"/>
  <c r="P4198" i="18" s="1"/>
  <c r="P4134" i="18" a="1"/>
  <c r="P4134" i="18" s="1"/>
  <c r="P4070" i="18" a="1"/>
  <c r="P4070" i="18" s="1"/>
  <c r="P3942" i="18" a="1"/>
  <c r="P3942" i="18" s="1"/>
  <c r="P3814" i="18" a="1"/>
  <c r="P3814" i="18" s="1"/>
  <c r="P3750" i="18" a="1"/>
  <c r="P3750" i="18" s="1"/>
  <c r="P4229" i="18" a="1"/>
  <c r="P4229" i="18" s="1"/>
  <c r="P4165" i="18" a="1"/>
  <c r="P4165" i="18" s="1"/>
  <c r="P4101" i="18" a="1"/>
  <c r="P4101" i="18" s="1"/>
  <c r="P3973" i="18" a="1"/>
  <c r="P3973" i="18" s="1"/>
  <c r="P3909" i="18" a="1"/>
  <c r="P3909" i="18" s="1"/>
  <c r="P3845" i="18" a="1"/>
  <c r="P3845" i="18" s="1"/>
  <c r="P3781" i="18" a="1"/>
  <c r="P3781" i="18" s="1"/>
  <c r="P3717" i="18" a="1"/>
  <c r="P3717" i="18" s="1"/>
  <c r="P3653" i="18" a="1"/>
  <c r="P3653" i="18" s="1"/>
  <c r="P3589" i="18" a="1"/>
  <c r="P3589" i="18" s="1"/>
  <c r="P4180" i="18" a="1"/>
  <c r="P4180" i="18" s="1"/>
  <c r="P4116" i="18" a="1"/>
  <c r="P4116" i="18" s="1"/>
  <c r="P4052" i="18" a="1"/>
  <c r="P4052" i="18" s="1"/>
  <c r="P3988" i="18" a="1"/>
  <c r="P3988" i="18" s="1"/>
  <c r="P3924" i="18" a="1"/>
  <c r="P3924" i="18" s="1"/>
  <c r="P3860" i="18" a="1"/>
  <c r="P3860" i="18" s="1"/>
  <c r="P3796" i="18" a="1"/>
  <c r="P3796" i="18" s="1"/>
  <c r="P3732" i="18" a="1"/>
  <c r="P3732" i="18" s="1"/>
  <c r="P3668" i="18" a="1"/>
  <c r="P3668" i="18" s="1"/>
  <c r="P3604" i="18" a="1"/>
  <c r="P3604" i="18" s="1"/>
  <c r="P3711" i="18" a="1"/>
  <c r="P3711" i="18" s="1"/>
  <c r="P3647" i="18" a="1"/>
  <c r="P3647" i="18" s="1"/>
  <c r="P4168" i="18" a="1"/>
  <c r="P4168" i="18" s="1"/>
  <c r="P3960" i="18" a="1"/>
  <c r="P3960" i="18" s="1"/>
  <c r="P4174" i="18" a="1"/>
  <c r="P4174" i="18" s="1"/>
  <c r="P4110" i="18" a="1"/>
  <c r="P4110" i="18" s="1"/>
  <c r="P3854" i="18" a="1"/>
  <c r="P3854" i="18" s="1"/>
  <c r="P3790" i="18" a="1"/>
  <c r="P3790" i="18" s="1"/>
  <c r="P3726" i="18" a="1"/>
  <c r="P3726" i="18" s="1"/>
  <c r="P3662" i="18" a="1"/>
  <c r="P3662" i="18" s="1"/>
  <c r="P3534" i="18" a="1"/>
  <c r="P3534" i="18" s="1"/>
  <c r="P4205" i="18" a="1"/>
  <c r="P4205" i="18" s="1"/>
  <c r="P4141" i="18" a="1"/>
  <c r="P4141" i="18" s="1"/>
  <c r="P4077" i="18" a="1"/>
  <c r="P4077" i="18" s="1"/>
  <c r="P4013" i="18" a="1"/>
  <c r="P4013" i="18" s="1"/>
  <c r="P3949" i="18" a="1"/>
  <c r="P3949" i="18" s="1"/>
  <c r="P3885" i="18" a="1"/>
  <c r="P3885" i="18" s="1"/>
  <c r="P3821" i="18" a="1"/>
  <c r="P3821" i="18" s="1"/>
  <c r="P3757" i="18" a="1"/>
  <c r="P3757" i="18" s="1"/>
  <c r="P3693" i="18" a="1"/>
  <c r="P3693" i="18" s="1"/>
  <c r="P3629" i="18" a="1"/>
  <c r="P3629" i="18" s="1"/>
  <c r="P3565" i="18" a="1"/>
  <c r="P3565" i="18" s="1"/>
  <c r="P4220" i="18" a="1"/>
  <c r="P4220" i="18" s="1"/>
  <c r="P4156" i="18" a="1"/>
  <c r="P4156" i="18" s="1"/>
  <c r="P4092" i="18" a="1"/>
  <c r="P4092" i="18" s="1"/>
  <c r="P4028" i="18" a="1"/>
  <c r="P4028" i="18" s="1"/>
  <c r="P3964" i="18" a="1"/>
  <c r="P3964" i="18" s="1"/>
  <c r="P3900" i="18" a="1"/>
  <c r="P3900" i="18" s="1"/>
  <c r="P3836" i="18" a="1"/>
  <c r="P3836" i="18" s="1"/>
  <c r="P3772" i="18" a="1"/>
  <c r="P3772" i="18" s="1"/>
  <c r="P3708" i="18" a="1"/>
  <c r="P3708" i="18" s="1"/>
  <c r="P3644" i="18" a="1"/>
  <c r="P3644" i="18" s="1"/>
  <c r="P3516" i="18" a="1"/>
  <c r="P3516" i="18" s="1"/>
  <c r="P3607" i="18" a="1"/>
  <c r="P3607" i="18" s="1"/>
  <c r="P4104" i="18" a="1"/>
  <c r="P4104" i="18" s="1"/>
  <c r="P4214" i="18" a="1"/>
  <c r="P4214" i="18" s="1"/>
  <c r="P4150" i="18" a="1"/>
  <c r="P4150" i="18" s="1"/>
  <c r="P4086" i="18" a="1"/>
  <c r="P4086" i="18" s="1"/>
  <c r="P4022" i="18" a="1"/>
  <c r="P4022" i="18" s="1"/>
  <c r="P3958" i="18" a="1"/>
  <c r="P3958" i="18" s="1"/>
  <c r="P3894" i="18" a="1"/>
  <c r="P3894" i="18" s="1"/>
  <c r="P3830" i="18" a="1"/>
  <c r="P3830" i="18" s="1"/>
  <c r="P3766" i="18" a="1"/>
  <c r="P3766" i="18" s="1"/>
  <c r="P3702" i="18" a="1"/>
  <c r="P3702" i="18" s="1"/>
  <c r="P3638" i="18" a="1"/>
  <c r="P3638" i="18" s="1"/>
  <c r="P3574" i="18" a="1"/>
  <c r="P3574" i="18" s="1"/>
  <c r="P4181" i="18" a="1"/>
  <c r="P4181" i="18" s="1"/>
  <c r="P4117" i="18" a="1"/>
  <c r="P4117" i="18" s="1"/>
  <c r="P4053" i="18" a="1"/>
  <c r="P4053" i="18" s="1"/>
  <c r="P3989" i="18" a="1"/>
  <c r="P3989" i="18" s="1"/>
  <c r="P3925" i="18" a="1"/>
  <c r="P3925" i="18" s="1"/>
  <c r="P3861" i="18" a="1"/>
  <c r="P3861" i="18" s="1"/>
  <c r="P3797" i="18" a="1"/>
  <c r="P3797" i="18" s="1"/>
  <c r="P3669" i="18" a="1"/>
  <c r="P3669" i="18" s="1"/>
  <c r="P3605" i="18" a="1"/>
  <c r="P3605" i="18" s="1"/>
  <c r="P3541" i="18" a="1"/>
  <c r="P3541" i="18" s="1"/>
  <c r="P4196" i="18" a="1"/>
  <c r="P4196" i="18" s="1"/>
  <c r="P4068" i="18" a="1"/>
  <c r="P4068" i="18" s="1"/>
  <c r="P4004" i="18" a="1"/>
  <c r="P4004" i="18" s="1"/>
  <c r="P3940" i="18" a="1"/>
  <c r="P3940" i="18" s="1"/>
  <c r="P3876" i="18" a="1"/>
  <c r="P3876" i="18" s="1"/>
  <c r="P3812" i="18" a="1"/>
  <c r="P3812" i="18" s="1"/>
  <c r="P3543" i="18" a="1"/>
  <c r="P3543" i="18" s="1"/>
  <c r="P4216" i="18" a="1"/>
  <c r="P4216" i="18" s="1"/>
  <c r="P4024" i="18" a="1"/>
  <c r="P4024" i="18" s="1"/>
  <c r="P4190" i="18" a="1"/>
  <c r="P4190" i="18" s="1"/>
  <c r="P4126" i="18" a="1"/>
  <c r="P4126" i="18" s="1"/>
  <c r="P4062" i="18" a="1"/>
  <c r="P4062" i="18" s="1"/>
  <c r="P3998" i="18" a="1"/>
  <c r="P3998" i="18" s="1"/>
  <c r="P3934" i="18" a="1"/>
  <c r="P3934" i="18" s="1"/>
  <c r="P3870" i="18" a="1"/>
  <c r="P3870" i="18" s="1"/>
  <c r="P3806" i="18" a="1"/>
  <c r="P3806" i="18" s="1"/>
  <c r="P3742" i="18" a="1"/>
  <c r="P3742" i="18" s="1"/>
  <c r="P3678" i="18" a="1"/>
  <c r="P3678" i="18" s="1"/>
  <c r="P3614" i="18" a="1"/>
  <c r="P3614" i="18" s="1"/>
  <c r="P3550" i="18" a="1"/>
  <c r="P3550" i="18" s="1"/>
  <c r="P4221" i="18" a="1"/>
  <c r="P4221" i="18" s="1"/>
  <c r="P4157" i="18" a="1"/>
  <c r="P4157" i="18" s="1"/>
  <c r="P4093" i="18" a="1"/>
  <c r="P4093" i="18" s="1"/>
  <c r="P4029" i="18" a="1"/>
  <c r="P4029" i="18" s="1"/>
  <c r="P3965" i="18" a="1"/>
  <c r="P3965" i="18" s="1"/>
  <c r="P3837" i="18" a="1"/>
  <c r="P3837" i="18" s="1"/>
  <c r="P3709" i="18" a="1"/>
  <c r="P3709" i="18" s="1"/>
  <c r="P3645" i="18" a="1"/>
  <c r="P3645" i="18" s="1"/>
  <c r="P3581" i="18" a="1"/>
  <c r="P3581" i="18" s="1"/>
  <c r="P4172" i="18" a="1"/>
  <c r="P4172" i="18" s="1"/>
  <c r="P4108" i="18" a="1"/>
  <c r="P4108" i="18" s="1"/>
  <c r="P4044" i="18" a="1"/>
  <c r="P4044" i="18" s="1"/>
  <c r="P3980" i="18" a="1"/>
  <c r="P3980" i="18" s="1"/>
  <c r="P3916" i="18" a="1"/>
  <c r="P3916" i="18" s="1"/>
  <c r="P3852" i="18" a="1"/>
  <c r="P3852" i="18" s="1"/>
  <c r="P3788" i="18" a="1"/>
  <c r="P3788" i="18" s="1"/>
  <c r="P3660" i="18" a="1"/>
  <c r="P3660" i="18" s="1"/>
  <c r="P3596" i="18" a="1"/>
  <c r="P3596" i="18" s="1"/>
  <c r="P3532" i="18" a="1"/>
  <c r="P3532" i="18" s="1"/>
  <c r="P3863" i="18" a="1"/>
  <c r="P3863" i="18" s="1"/>
  <c r="P4152" i="18" a="1"/>
  <c r="P4152" i="18" s="1"/>
  <c r="P4230" i="18" a="1"/>
  <c r="P4230" i="18" s="1"/>
  <c r="P4166" i="18" a="1"/>
  <c r="P4166" i="18" s="1"/>
  <c r="P4102" i="18" a="1"/>
  <c r="P4102" i="18" s="1"/>
  <c r="P3974" i="18" a="1"/>
  <c r="P3974" i="18" s="1"/>
  <c r="P3910" i="18" a="1"/>
  <c r="P3910" i="18" s="1"/>
  <c r="P3846" i="18" a="1"/>
  <c r="P3846" i="18" s="1"/>
  <c r="P3782" i="18" a="1"/>
  <c r="P3782" i="18" s="1"/>
  <c r="P3718" i="18" a="1"/>
  <c r="P3718" i="18" s="1"/>
  <c r="P3654" i="18" a="1"/>
  <c r="P3654" i="18" s="1"/>
  <c r="P3590" i="18" a="1"/>
  <c r="P3590" i="18" s="1"/>
  <c r="P3526" i="18" a="1"/>
  <c r="P3526" i="18" s="1"/>
  <c r="P4197" i="18" a="1"/>
  <c r="P4197" i="18" s="1"/>
  <c r="P4133" i="18" a="1"/>
  <c r="P4133" i="18" s="1"/>
  <c r="P4069" i="18" a="1"/>
  <c r="P4069" i="18" s="1"/>
  <c r="P3941" i="18" a="1"/>
  <c r="P3941" i="18" s="1"/>
  <c r="P3877" i="18" a="1"/>
  <c r="P3877" i="18" s="1"/>
  <c r="P3813" i="18" a="1"/>
  <c r="P3813" i="18" s="1"/>
  <c r="P3749" i="18" a="1"/>
  <c r="P3749" i="18" s="1"/>
  <c r="P3685" i="18" a="1"/>
  <c r="P3685" i="18" s="1"/>
  <c r="P4212" i="18" a="1"/>
  <c r="P4212" i="18" s="1"/>
  <c r="P4148" i="18" a="1"/>
  <c r="P4148" i="18" s="1"/>
  <c r="P4084" i="18" a="1"/>
  <c r="P4084" i="18" s="1"/>
  <c r="P4020" i="18" a="1"/>
  <c r="P4020" i="18" s="1"/>
  <c r="P3892" i="18" a="1"/>
  <c r="P3892" i="18" s="1"/>
  <c r="P3828" i="18" a="1"/>
  <c r="P3828" i="18" s="1"/>
  <c r="P3764" i="18" a="1"/>
  <c r="P3764" i="18" s="1"/>
  <c r="P3700" i="18" a="1"/>
  <c r="P3700" i="18" s="1"/>
  <c r="P3636" i="18" a="1"/>
  <c r="P3636" i="18" s="1"/>
  <c r="P3572" i="18" a="1"/>
  <c r="P3572" i="18" s="1"/>
  <c r="P3799" i="18" a="1"/>
  <c r="P3799" i="18" s="1"/>
  <c r="P3583" i="18" a="1"/>
  <c r="P3583" i="18" s="1"/>
  <c r="P4072" i="18" a="1"/>
  <c r="P4072" i="18" s="1"/>
  <c r="P4206" i="18" a="1"/>
  <c r="P4206" i="18" s="1"/>
  <c r="P4142" i="18" a="1"/>
  <c r="P4142" i="18" s="1"/>
  <c r="P4078" i="18" a="1"/>
  <c r="P4078" i="18" s="1"/>
  <c r="P3950" i="18" a="1"/>
  <c r="P3950" i="18" s="1"/>
  <c r="P3822" i="18" a="1"/>
  <c r="P3822" i="18" s="1"/>
  <c r="P3758" i="18" a="1"/>
  <c r="P3758" i="18" s="1"/>
  <c r="P3694" i="18" a="1"/>
  <c r="P3694" i="18" s="1"/>
  <c r="P3630" i="18" a="1"/>
  <c r="P3630" i="18" s="1"/>
  <c r="P3566" i="18" a="1"/>
  <c r="P3566" i="18" s="1"/>
  <c r="P4173" i="18" a="1"/>
  <c r="P4173" i="18" s="1"/>
  <c r="P3981" i="18" a="1"/>
  <c r="P3981" i="18" s="1"/>
  <c r="P3917" i="18" a="1"/>
  <c r="P3917" i="18" s="1"/>
  <c r="P3853" i="18" a="1"/>
  <c r="P3853" i="18" s="1"/>
  <c r="P3789" i="18" a="1"/>
  <c r="P3789" i="18" s="1"/>
  <c r="P3725" i="18" a="1"/>
  <c r="P3725" i="18" s="1"/>
  <c r="P3661" i="18" a="1"/>
  <c r="P3661" i="18" s="1"/>
  <c r="P3533" i="18" a="1"/>
  <c r="P3533" i="18" s="1"/>
  <c r="P4124" i="18" a="1"/>
  <c r="P4124" i="18" s="1"/>
  <c r="P4060" i="18" a="1"/>
  <c r="P4060" i="18" s="1"/>
  <c r="P3996" i="18" a="1"/>
  <c r="P3996" i="18" s="1"/>
  <c r="P3932" i="18" a="1"/>
  <c r="P3932" i="18" s="1"/>
  <c r="P3868" i="18" a="1"/>
  <c r="P3868" i="18" s="1"/>
  <c r="P3804" i="18" a="1"/>
  <c r="P3804" i="18" s="1"/>
  <c r="P3740" i="18" a="1"/>
  <c r="P3740" i="18" s="1"/>
  <c r="P3612" i="18" a="1"/>
  <c r="P3612" i="18" s="1"/>
  <c r="P3548" i="18" a="1"/>
  <c r="P3548" i="18" s="1"/>
  <c r="P4227" i="18" a="1"/>
  <c r="P4227" i="18" s="1"/>
  <c r="P4163" i="18" a="1"/>
  <c r="P4163" i="18" s="1"/>
  <c r="P4099" i="18" a="1"/>
  <c r="P4099" i="18" s="1"/>
  <c r="P4035" i="18" a="1"/>
  <c r="P4035" i="18" s="1"/>
  <c r="P3907" i="18" a="1"/>
  <c r="P3907" i="18" s="1"/>
  <c r="P3779" i="18" a="1"/>
  <c r="P3779" i="18" s="1"/>
  <c r="P3715" i="18" a="1"/>
  <c r="P3715" i="18" s="1"/>
  <c r="P3651" i="18" a="1"/>
  <c r="P3651" i="18" s="1"/>
  <c r="P3587" i="18" a="1"/>
  <c r="P3587" i="18" s="1"/>
  <c r="P4203" i="18" a="1"/>
  <c r="P4203" i="18" s="1"/>
  <c r="P4075" i="18" a="1"/>
  <c r="P4075" i="18" s="1"/>
  <c r="P3947" i="18" a="1"/>
  <c r="P3947" i="18" s="1"/>
  <c r="P3883" i="18" a="1"/>
  <c r="P3883" i="18" s="1"/>
  <c r="P3819" i="18" a="1"/>
  <c r="P3819" i="18" s="1"/>
  <c r="P3755" i="18" a="1"/>
  <c r="P3755" i="18" s="1"/>
  <c r="P3563" i="18" a="1"/>
  <c r="P3563" i="18" s="1"/>
  <c r="P4115" i="18" a="1"/>
  <c r="P4115" i="18" s="1"/>
  <c r="P4051" i="18" a="1"/>
  <c r="P4051" i="18" s="1"/>
  <c r="P3987" i="18" a="1"/>
  <c r="P3987" i="18" s="1"/>
  <c r="P3923" i="18" a="1"/>
  <c r="P3923" i="18" s="1"/>
  <c r="P3859" i="18" a="1"/>
  <c r="P3859" i="18" s="1"/>
  <c r="P3795" i="18" a="1"/>
  <c r="P3795" i="18" s="1"/>
  <c r="P3731" i="18" a="1"/>
  <c r="P3731" i="18" s="1"/>
  <c r="P3667" i="18" a="1"/>
  <c r="P3667" i="18" s="1"/>
  <c r="P3603" i="18" a="1"/>
  <c r="P3603" i="18" s="1"/>
  <c r="P3539" i="18" a="1"/>
  <c r="P3539" i="18" s="1"/>
  <c r="P4219" i="18" a="1"/>
  <c r="P4219" i="18" s="1"/>
  <c r="P4155" i="18" a="1"/>
  <c r="P4155" i="18" s="1"/>
  <c r="P4091" i="18" a="1"/>
  <c r="P4091" i="18" s="1"/>
  <c r="P4027" i="18" a="1"/>
  <c r="P4027" i="18" s="1"/>
  <c r="P3963" i="18" a="1"/>
  <c r="P3963" i="18" s="1"/>
  <c r="P3899" i="18" a="1"/>
  <c r="P3899" i="18" s="1"/>
  <c r="P3835" i="18" a="1"/>
  <c r="P3835" i="18" s="1"/>
  <c r="P3771" i="18" a="1"/>
  <c r="P3771" i="18" s="1"/>
  <c r="P3707" i="18" a="1"/>
  <c r="P3707" i="18" s="1"/>
  <c r="P3643" i="18" a="1"/>
  <c r="P3643" i="18" s="1"/>
  <c r="P4195" i="18" a="1"/>
  <c r="P4195" i="18" s="1"/>
  <c r="P4131" i="18" a="1"/>
  <c r="P4131" i="18" s="1"/>
  <c r="P4067" i="18" a="1"/>
  <c r="P4067" i="18" s="1"/>
  <c r="P3939" i="18" a="1"/>
  <c r="P3939" i="18" s="1"/>
  <c r="P3811" i="18" a="1"/>
  <c r="P3811" i="18" s="1"/>
  <c r="P3747" i="18" a="1"/>
  <c r="P3747" i="18" s="1"/>
  <c r="P3683" i="18" a="1"/>
  <c r="P3683" i="18" s="1"/>
  <c r="P3555" i="18" a="1"/>
  <c r="P3555" i="18" s="1"/>
  <c r="P4235" i="18" a="1"/>
  <c r="P4235" i="18" s="1"/>
  <c r="P4171" i="18" a="1"/>
  <c r="P4171" i="18" s="1"/>
  <c r="P4107" i="18" a="1"/>
  <c r="P4107" i="18" s="1"/>
  <c r="P3915" i="18" a="1"/>
  <c r="P3915" i="18" s="1"/>
  <c r="P3851" i="18" a="1"/>
  <c r="P3851" i="18" s="1"/>
  <c r="P3787" i="18" a="1"/>
  <c r="P3787" i="18" s="1"/>
  <c r="P3723" i="18" a="1"/>
  <c r="P3723" i="18" s="1"/>
  <c r="P3659" i="18" a="1"/>
  <c r="P3659" i="18" s="1"/>
  <c r="P3531" i="18" a="1"/>
  <c r="P3531" i="18" s="1"/>
  <c r="P4211" i="18" a="1"/>
  <c r="P4211" i="18" s="1"/>
  <c r="P4147" i="18" a="1"/>
  <c r="P4147" i="18" s="1"/>
  <c r="P4083" i="18" a="1"/>
  <c r="P4083" i="18" s="1"/>
  <c r="P4019" i="18" a="1"/>
  <c r="P4019" i="18" s="1"/>
  <c r="P3955" i="18" a="1"/>
  <c r="P3955" i="18" s="1"/>
  <c r="P3827" i="18" a="1"/>
  <c r="P3827" i="18" s="1"/>
  <c r="P3763" i="18" a="1"/>
  <c r="P3763" i="18" s="1"/>
  <c r="P3635" i="18" a="1"/>
  <c r="P3635" i="18" s="1"/>
  <c r="P3571" i="18" a="1"/>
  <c r="P3571" i="18" s="1"/>
  <c r="P4187" i="18" a="1"/>
  <c r="P4187" i="18" s="1"/>
  <c r="P4123" i="18" a="1"/>
  <c r="P4123" i="18" s="1"/>
  <c r="P4059" i="18" a="1"/>
  <c r="P4059" i="18" s="1"/>
  <c r="P3995" i="18" a="1"/>
  <c r="P3995" i="18" s="1"/>
  <c r="P3931" i="18" a="1"/>
  <c r="P3931" i="18" s="1"/>
  <c r="P3803" i="18" a="1"/>
  <c r="P3803" i="18" s="1"/>
  <c r="P3739" i="18" a="1"/>
  <c r="P3739" i="18" s="1"/>
  <c r="P3675" i="18" a="1"/>
  <c r="P3675" i="18" s="1"/>
  <c r="P3611" i="18" a="1"/>
  <c r="P3611" i="18" s="1"/>
  <c r="P3547" i="18" a="1"/>
  <c r="P3547" i="18" s="1"/>
  <c r="AW121" i="18"/>
  <c r="V2060" i="18" s="1" a="1"/>
  <c r="V2060" i="18" s="1"/>
  <c r="AV57" i="18"/>
  <c r="AN171" i="18"/>
  <c r="AX171" i="18" s="1"/>
  <c r="AN172" i="18"/>
  <c r="AN170" i="18"/>
  <c r="AX170" i="18" s="1"/>
  <c r="U2172" i="18"/>
  <c r="AE2172" i="18" s="1"/>
  <c r="U2215" i="18"/>
  <c r="AE2215" i="18" s="1"/>
  <c r="U2221" i="18"/>
  <c r="AE2221" i="18" s="1"/>
  <c r="U2228" i="18"/>
  <c r="AE2228" i="18" s="1"/>
  <c r="U2258" i="18"/>
  <c r="AE2258" i="18" s="1"/>
  <c r="U2265" i="18"/>
  <c r="AE2265" i="18" s="1"/>
  <c r="U2296" i="18"/>
  <c r="AE2296" i="18" s="1"/>
  <c r="U2327" i="18"/>
  <c r="AE2327" i="18" s="1"/>
  <c r="U2340" i="18"/>
  <c r="AE2340" i="18" s="1"/>
  <c r="U2347" i="18"/>
  <c r="AE2347" i="18" s="1"/>
  <c r="U2353" i="18"/>
  <c r="AE2353" i="18" s="1"/>
  <c r="U2379" i="18"/>
  <c r="AE2379" i="18" s="1"/>
  <c r="U2391" i="18"/>
  <c r="AE2391" i="18" s="1"/>
  <c r="U2403" i="18"/>
  <c r="AE2403" i="18" s="1"/>
  <c r="U2414" i="18"/>
  <c r="AE2414" i="18" s="1"/>
  <c r="U2420" i="18"/>
  <c r="AE2420" i="18" s="1"/>
  <c r="U2433" i="18"/>
  <c r="AE2433" i="18" s="1"/>
  <c r="U2439" i="18"/>
  <c r="AE2439" i="18" s="1"/>
  <c r="U2450" i="18"/>
  <c r="AE2450" i="18" s="1"/>
  <c r="U2457" i="18"/>
  <c r="AE2457" i="18" s="1"/>
  <c r="U2469" i="18"/>
  <c r="AE2469" i="18" s="1"/>
  <c r="U2481" i="18"/>
  <c r="AE2481" i="18" s="1"/>
  <c r="U2488" i="18"/>
  <c r="AE2488" i="18" s="1"/>
  <c r="U2500" i="18"/>
  <c r="AE2500" i="18" s="1"/>
  <c r="U2507" i="18"/>
  <c r="AE2507" i="18" s="1"/>
  <c r="U2519" i="18"/>
  <c r="AE2519" i="18" s="1"/>
  <c r="U2526" i="18"/>
  <c r="AE2526" i="18" s="1"/>
  <c r="U2538" i="18"/>
  <c r="AE2538" i="18" s="1"/>
  <c r="U2557" i="18"/>
  <c r="AE2557" i="18" s="1"/>
  <c r="U2563" i="18"/>
  <c r="AE2563" i="18" s="1"/>
  <c r="U2569" i="18"/>
  <c r="AE2569" i="18" s="1"/>
  <c r="U2575" i="18"/>
  <c r="AE2575" i="18" s="1"/>
  <c r="U2581" i="18"/>
  <c r="AE2581" i="18" s="1"/>
  <c r="U2595" i="18"/>
  <c r="AE2595" i="18" s="1"/>
  <c r="U2603" i="18"/>
  <c r="AE2603" i="18" s="1"/>
  <c r="U2611" i="18"/>
  <c r="AE2611" i="18" s="1"/>
  <c r="U2619" i="18"/>
  <c r="AE2619" i="18" s="1"/>
  <c r="U2627" i="18"/>
  <c r="AE2627" i="18" s="1"/>
  <c r="U2643" i="18"/>
  <c r="AE2643" i="18" s="1"/>
  <c r="U2659" i="18"/>
  <c r="AE2659" i="18" s="1"/>
  <c r="U2667" i="18"/>
  <c r="AE2667" i="18" s="1"/>
  <c r="U2691" i="18"/>
  <c r="AE2691" i="18" s="1"/>
  <c r="U2699" i="18"/>
  <c r="AE2699" i="18" s="1"/>
  <c r="U2707" i="18"/>
  <c r="AE2707" i="18" s="1"/>
  <c r="U2723" i="18"/>
  <c r="AE2723" i="18" s="1"/>
  <c r="U2731" i="18"/>
  <c r="AE2731" i="18" s="1"/>
  <c r="U2755" i="18"/>
  <c r="AE2755" i="18" s="1"/>
  <c r="U2763" i="18"/>
  <c r="AE2763" i="18" s="1"/>
  <c r="U2779" i="18"/>
  <c r="AE2779" i="18" s="1"/>
  <c r="U2787" i="18"/>
  <c r="AE2787" i="18" s="1"/>
  <c r="U2803" i="18"/>
  <c r="AE2803" i="18" s="1"/>
  <c r="U2811" i="18"/>
  <c r="AE2811" i="18" s="1"/>
  <c r="U2819" i="18"/>
  <c r="AE2819" i="18" s="1"/>
  <c r="U2827" i="18"/>
  <c r="AE2827" i="18" s="1"/>
  <c r="U2835" i="18"/>
  <c r="AE2835" i="18" s="1"/>
  <c r="U2867" i="18"/>
  <c r="AE2867" i="18" s="1"/>
  <c r="U2883" i="18"/>
  <c r="AE2883" i="18" s="1"/>
  <c r="U2891" i="18"/>
  <c r="AE2891" i="18" s="1"/>
  <c r="U2159" i="18"/>
  <c r="AE2159" i="18" s="1"/>
  <c r="U2166" i="18"/>
  <c r="AE2166" i="18" s="1"/>
  <c r="U2173" i="18"/>
  <c r="AE2173" i="18" s="1"/>
  <c r="U2185" i="18"/>
  <c r="AE2185" i="18" s="1"/>
  <c r="U2191" i="18"/>
  <c r="AE2191" i="18" s="1"/>
  <c r="U2210" i="18"/>
  <c r="AE2210" i="18" s="1"/>
  <c r="U2235" i="18"/>
  <c r="AE2235" i="18" s="1"/>
  <c r="U2266" i="18"/>
  <c r="AE2266" i="18" s="1"/>
  <c r="U2290" i="18"/>
  <c r="AE2290" i="18" s="1"/>
  <c r="U2297" i="18"/>
  <c r="AE2297" i="18" s="1"/>
  <c r="U2321" i="18"/>
  <c r="AE2321" i="18" s="1"/>
  <c r="U2328" i="18"/>
  <c r="AE2328" i="18" s="1"/>
  <c r="U2335" i="18"/>
  <c r="U2341" i="18"/>
  <c r="AE2341" i="18" s="1"/>
  <c r="U2367" i="18"/>
  <c r="AE2367" i="18" s="1"/>
  <c r="U2372" i="18"/>
  <c r="AE2372" i="18" s="1"/>
  <c r="U2385" i="18"/>
  <c r="AE2385" i="18" s="1"/>
  <c r="U2392" i="18"/>
  <c r="AE2392" i="18" s="1"/>
  <c r="U2410" i="18"/>
  <c r="AE2410" i="18" s="1"/>
  <c r="U2427" i="18"/>
  <c r="AE2427" i="18" s="1"/>
  <c r="U2445" i="18"/>
  <c r="AE2445" i="18" s="1"/>
  <c r="U2458" i="18"/>
  <c r="AE2458" i="18" s="1"/>
  <c r="U2464" i="18"/>
  <c r="AE2464" i="18" s="1"/>
  <c r="U2470" i="18"/>
  <c r="AE2470" i="18" s="1"/>
  <c r="U2482" i="18"/>
  <c r="AE2482" i="18" s="1"/>
  <c r="U2489" i="18"/>
  <c r="AE2489" i="18" s="1"/>
  <c r="U2495" i="18"/>
  <c r="AE2495" i="18" s="1"/>
  <c r="U2532" i="18"/>
  <c r="AE2532" i="18" s="1"/>
  <c r="U2539" i="18"/>
  <c r="AE2539" i="18" s="1"/>
  <c r="U2551" i="18"/>
  <c r="AE2551" i="18" s="1"/>
  <c r="U2558" i="18"/>
  <c r="AE2558" i="18" s="1"/>
  <c r="U2570" i="18"/>
  <c r="AE2570" i="18" s="1"/>
  <c r="U2582" i="18"/>
  <c r="AE2582" i="18" s="1"/>
  <c r="U2588" i="18"/>
  <c r="AE2588" i="18" s="1"/>
  <c r="U2604" i="18"/>
  <c r="AE2604" i="18" s="1"/>
  <c r="U2620" i="18"/>
  <c r="AE2620" i="18" s="1"/>
  <c r="U2628" i="18"/>
  <c r="AE2628" i="18" s="1"/>
  <c r="U2644" i="18"/>
  <c r="AE2644" i="18" s="1"/>
  <c r="U2652" i="18"/>
  <c r="AE2652" i="18" s="1"/>
  <c r="U2668" i="18"/>
  <c r="AE2668" i="18" s="1"/>
  <c r="U2676" i="18"/>
  <c r="AE2676" i="18" s="1"/>
  <c r="U2684" i="18"/>
  <c r="AE2684" i="18" s="1"/>
  <c r="U2692" i="18"/>
  <c r="AE2692" i="18" s="1"/>
  <c r="U2700" i="18"/>
  <c r="AE2700" i="18" s="1"/>
  <c r="U2708" i="18"/>
  <c r="AE2708" i="18" s="1"/>
  <c r="U2716" i="18"/>
  <c r="AE2716" i="18" s="1"/>
  <c r="U2724" i="18"/>
  <c r="AE2724" i="18" s="1"/>
  <c r="U2748" i="18"/>
  <c r="AE2748" i="18" s="1"/>
  <c r="U2756" i="18"/>
  <c r="AE2756" i="18" s="1"/>
  <c r="U2764" i="18"/>
  <c r="AE2764" i="18" s="1"/>
  <c r="U2772" i="18"/>
  <c r="AE2772" i="18" s="1"/>
  <c r="U2780" i="18"/>
  <c r="AE2780" i="18" s="1"/>
  <c r="U2788" i="18"/>
  <c r="AE2788" i="18" s="1"/>
  <c r="U2812" i="18"/>
  <c r="AE2812" i="18" s="1"/>
  <c r="U2820" i="18"/>
  <c r="AE2820" i="18" s="1"/>
  <c r="U2844" i="18"/>
  <c r="AE2844" i="18" s="1"/>
  <c r="U2852" i="18"/>
  <c r="AE2852" i="18" s="1"/>
  <c r="U2860" i="18"/>
  <c r="AE2860" i="18" s="1"/>
  <c r="U2868" i="18"/>
  <c r="AE2868" i="18" s="1"/>
  <c r="U2876" i="18"/>
  <c r="AE2876" i="18" s="1"/>
  <c r="U2884" i="18"/>
  <c r="AE2884" i="18" s="1"/>
  <c r="U2892" i="18"/>
  <c r="AE2892" i="18" s="1"/>
  <c r="U2174" i="18"/>
  <c r="AE2174" i="18" s="1"/>
  <c r="U2192" i="18"/>
  <c r="AE2192" i="18" s="1"/>
  <c r="U2204" i="18"/>
  <c r="AE2204" i="18" s="1"/>
  <c r="U2217" i="18"/>
  <c r="AE2217" i="18" s="1"/>
  <c r="U2248" i="18"/>
  <c r="AE2248" i="18" s="1"/>
  <c r="U2254" i="18"/>
  <c r="AE2254" i="18" s="1"/>
  <c r="U2279" i="18"/>
  <c r="AE2279" i="18" s="1"/>
  <c r="U2291" i="18"/>
  <c r="AE2291" i="18" s="1"/>
  <c r="U2298" i="18"/>
  <c r="AE2298" i="18" s="1"/>
  <c r="U2305" i="18"/>
  <c r="AE2305" i="18" s="1"/>
  <c r="U2329" i="18"/>
  <c r="AE2329" i="18" s="1"/>
  <c r="U2336" i="18"/>
  <c r="AE2336" i="18" s="1"/>
  <c r="U2348" i="18"/>
  <c r="AE2348" i="18" s="1"/>
  <c r="U2355" i="18"/>
  <c r="AE2355" i="18" s="1"/>
  <c r="U2361" i="18"/>
  <c r="AE2361" i="18" s="1"/>
  <c r="U2368" i="18"/>
  <c r="AE2368" i="18" s="1"/>
  <c r="U2373" i="18"/>
  <c r="AE2373" i="18" s="1"/>
  <c r="U2380" i="18"/>
  <c r="AE2380" i="18" s="1"/>
  <c r="U2393" i="18"/>
  <c r="AE2393" i="18" s="1"/>
  <c r="U2404" i="18"/>
  <c r="AE2404" i="18" s="1"/>
  <c r="U2428" i="18"/>
  <c r="AE2428" i="18" s="1"/>
  <c r="U2440" i="18"/>
  <c r="AE2440" i="18" s="1"/>
  <c r="U2452" i="18"/>
  <c r="AE2452" i="18" s="1"/>
  <c r="U2465" i="18"/>
  <c r="AE2465" i="18" s="1"/>
  <c r="U2471" i="18"/>
  <c r="AE2471" i="18" s="1"/>
  <c r="U2477" i="18"/>
  <c r="AE2477" i="18" s="1"/>
  <c r="U2483" i="18"/>
  <c r="AE2483" i="18" s="1"/>
  <c r="U2490" i="18"/>
  <c r="AE2490" i="18" s="1"/>
  <c r="U2502" i="18"/>
  <c r="AE2502" i="18" s="1"/>
  <c r="U2508" i="18"/>
  <c r="AE2508" i="18" s="1"/>
  <c r="U2521" i="18"/>
  <c r="AE2521" i="18" s="1"/>
  <c r="U2533" i="18"/>
  <c r="AE2533" i="18" s="1"/>
  <c r="U2564" i="18"/>
  <c r="AE2564" i="18" s="1"/>
  <c r="U2583" i="18"/>
  <c r="AE2583" i="18" s="1"/>
  <c r="U2589" i="18"/>
  <c r="AE2589" i="18" s="1"/>
  <c r="U2597" i="18"/>
  <c r="AE2597" i="18" s="1"/>
  <c r="U2605" i="18"/>
  <c r="AE2605" i="18" s="1"/>
  <c r="U2613" i="18"/>
  <c r="AE2613" i="18" s="1"/>
  <c r="U2629" i="18"/>
  <c r="AE2629" i="18" s="1"/>
  <c r="U2637" i="18"/>
  <c r="AE2637" i="18" s="1"/>
  <c r="U2661" i="18"/>
  <c r="AE2661" i="18" s="1"/>
  <c r="U2669" i="18"/>
  <c r="AE2669" i="18" s="1"/>
  <c r="U2677" i="18"/>
  <c r="AE2677" i="18" s="1"/>
  <c r="U2685" i="18"/>
  <c r="AE2685" i="18" s="1"/>
  <c r="U2693" i="18"/>
  <c r="AE2693" i="18" s="1"/>
  <c r="U2709" i="18"/>
  <c r="AE2709" i="18" s="1"/>
  <c r="U2725" i="18"/>
  <c r="AE2725" i="18" s="1"/>
  <c r="U2733" i="18"/>
  <c r="AE2733" i="18" s="1"/>
  <c r="U2741" i="18"/>
  <c r="AE2741" i="18" s="1"/>
  <c r="U2749" i="18"/>
  <c r="AE2749" i="18" s="1"/>
  <c r="U2757" i="18"/>
  <c r="AE2757" i="18" s="1"/>
  <c r="U2773" i="18"/>
  <c r="AE2773" i="18" s="1"/>
  <c r="U2789" i="18"/>
  <c r="AE2789" i="18" s="1"/>
  <c r="U2805" i="18"/>
  <c r="AE2805" i="18" s="1"/>
  <c r="U2813" i="18"/>
  <c r="AE2813" i="18" s="1"/>
  <c r="U2829" i="18"/>
  <c r="AE2829" i="18" s="1"/>
  <c r="U2837" i="18"/>
  <c r="AE2837" i="18" s="1"/>
  <c r="U2845" i="18"/>
  <c r="AE2845" i="18" s="1"/>
  <c r="U2853" i="18"/>
  <c r="AE2853" i="18" s="1"/>
  <c r="U2877" i="18"/>
  <c r="AE2877" i="18" s="1"/>
  <c r="U2893" i="18"/>
  <c r="AE2893" i="18" s="1"/>
  <c r="U2161" i="18"/>
  <c r="AE2161" i="18" s="1"/>
  <c r="U2168" i="18"/>
  <c r="AE2168" i="18" s="1"/>
  <c r="U2199" i="18"/>
  <c r="AE2199" i="18" s="1"/>
  <c r="U2205" i="18"/>
  <c r="AE2205" i="18" s="1"/>
  <c r="U2218" i="18"/>
  <c r="AE2218" i="18" s="1"/>
  <c r="U2237" i="18"/>
  <c r="AE2237" i="18" s="1"/>
  <c r="U2249" i="18"/>
  <c r="AE2249" i="18" s="1"/>
  <c r="U2267" i="18"/>
  <c r="AE2267" i="18" s="1"/>
  <c r="U2292" i="18"/>
  <c r="AE2292" i="18" s="1"/>
  <c r="U2299" i="18"/>
  <c r="AE2299" i="18" s="1"/>
  <c r="U2306" i="18"/>
  <c r="AE2306" i="18" s="1"/>
  <c r="U2330" i="18"/>
  <c r="AE2330" i="18" s="1"/>
  <c r="U2356" i="18"/>
  <c r="AE2356" i="18" s="1"/>
  <c r="U2362" i="18"/>
  <c r="AE2362" i="18" s="1"/>
  <c r="U2374" i="18"/>
  <c r="AE2374" i="18" s="1"/>
  <c r="U2387" i="18"/>
  <c r="AE2387" i="18" s="1"/>
  <c r="U2394" i="18"/>
  <c r="AE2394" i="18" s="1"/>
  <c r="U2411" i="18"/>
  <c r="AE2411" i="18" s="1"/>
  <c r="U2459" i="18"/>
  <c r="AE2459" i="18" s="1"/>
  <c r="U2466" i="18"/>
  <c r="AE2466" i="18" s="1"/>
  <c r="U2472" i="18"/>
  <c r="AE2472" i="18" s="1"/>
  <c r="U2478" i="18"/>
  <c r="AE2478" i="18" s="1"/>
  <c r="U2515" i="18"/>
  <c r="AE2515" i="18" s="1"/>
  <c r="U2528" i="18"/>
  <c r="AE2528" i="18" s="1"/>
  <c r="U2534" i="18"/>
  <c r="AE2534" i="18" s="1"/>
  <c r="U2540" i="18"/>
  <c r="AE2540" i="18" s="1"/>
  <c r="U2546" i="18"/>
  <c r="AE2546" i="18" s="1"/>
  <c r="U2553" i="18"/>
  <c r="AE2553" i="18" s="1"/>
  <c r="U2565" i="18"/>
  <c r="AE2565" i="18" s="1"/>
  <c r="U2577" i="18"/>
  <c r="AE2577" i="18" s="1"/>
  <c r="U2590" i="18"/>
  <c r="AE2590" i="18" s="1"/>
  <c r="U2614" i="18"/>
  <c r="AE2614" i="18" s="1"/>
  <c r="U2622" i="18"/>
  <c r="AE2622" i="18" s="1"/>
  <c r="U2630" i="18"/>
  <c r="AE2630" i="18" s="1"/>
  <c r="U2654" i="18"/>
  <c r="AE2654" i="18" s="1"/>
  <c r="U2670" i="18"/>
  <c r="AE2670" i="18" s="1"/>
  <c r="U2678" i="18"/>
  <c r="AE2678" i="18" s="1"/>
  <c r="U2686" i="18"/>
  <c r="AE2686" i="18" s="1"/>
  <c r="U2710" i="18"/>
  <c r="AE2710" i="18" s="1"/>
  <c r="U2718" i="18"/>
  <c r="AE2718" i="18" s="1"/>
  <c r="U2742" i="18"/>
  <c r="AE2742" i="18" s="1"/>
  <c r="U2750" i="18"/>
  <c r="AE2750" i="18" s="1"/>
  <c r="U2758" i="18"/>
  <c r="AE2758" i="18" s="1"/>
  <c r="U2774" i="18"/>
  <c r="AE2774" i="18" s="1"/>
  <c r="U2782" i="18"/>
  <c r="AE2782" i="18" s="1"/>
  <c r="U2790" i="18"/>
  <c r="AE2790" i="18" s="1"/>
  <c r="U2798" i="18"/>
  <c r="AE2798" i="18" s="1"/>
  <c r="U2806" i="18"/>
  <c r="AE2806" i="18" s="1"/>
  <c r="U2814" i="18"/>
  <c r="AE2814" i="18" s="1"/>
  <c r="U2830" i="18"/>
  <c r="AE2830" i="18" s="1"/>
  <c r="U2846" i="18"/>
  <c r="AE2846" i="18" s="1"/>
  <c r="U2854" i="18"/>
  <c r="AE2854" i="18" s="1"/>
  <c r="U2862" i="18"/>
  <c r="AE2862" i="18" s="1"/>
  <c r="U2870" i="18"/>
  <c r="AE2870" i="18" s="1"/>
  <c r="U2878" i="18"/>
  <c r="AE2878" i="18" s="1"/>
  <c r="U2162" i="18"/>
  <c r="AE2162" i="18" s="1"/>
  <c r="U2193" i="18"/>
  <c r="AE2193" i="18" s="1"/>
  <c r="U2206" i="18"/>
  <c r="AE2206" i="18" s="1"/>
  <c r="U2238" i="18"/>
  <c r="AE2238" i="18" s="1"/>
  <c r="U2255" i="18"/>
  <c r="AE2255" i="18" s="1"/>
  <c r="U2261" i="18"/>
  <c r="AE2261" i="18" s="1"/>
  <c r="U2300" i="18"/>
  <c r="AE2300" i="18" s="1"/>
  <c r="U2318" i="18"/>
  <c r="AE2318" i="18" s="1"/>
  <c r="U2331" i="18"/>
  <c r="AE2331" i="18" s="1"/>
  <c r="U2350" i="18"/>
  <c r="AE2350" i="18" s="1"/>
  <c r="U2363" i="18"/>
  <c r="AE2363" i="18" s="1"/>
  <c r="U2375" i="18"/>
  <c r="AE2375" i="18" s="1"/>
  <c r="U2381" i="18"/>
  <c r="AE2381" i="18" s="1"/>
  <c r="U2406" i="18"/>
  <c r="AE2406" i="18" s="1"/>
  <c r="U2417" i="18"/>
  <c r="AE2417" i="18" s="1"/>
  <c r="U2423" i="18"/>
  <c r="AE2423" i="18" s="1"/>
  <c r="U2430" i="18"/>
  <c r="AE2430" i="18" s="1"/>
  <c r="U2442" i="18"/>
  <c r="AE2442" i="18" s="1"/>
  <c r="U2453" i="18"/>
  <c r="AE2453" i="18" s="1"/>
  <c r="U2460" i="18"/>
  <c r="AE2460" i="18" s="1"/>
  <c r="U2473" i="18"/>
  <c r="AE2473" i="18" s="1"/>
  <c r="U2498" i="18"/>
  <c r="AE2498" i="18" s="1"/>
  <c r="U2509" i="18"/>
  <c r="AE2509" i="18" s="1"/>
  <c r="U2529" i="18"/>
  <c r="AE2529" i="18" s="1"/>
  <c r="U2535" i="18"/>
  <c r="AE2535" i="18" s="1"/>
  <c r="U2554" i="18"/>
  <c r="AE2554" i="18" s="1"/>
  <c r="U2560" i="18"/>
  <c r="AE2560" i="18" s="1"/>
  <c r="U2566" i="18"/>
  <c r="AE2566" i="18" s="1"/>
  <c r="U2578" i="18"/>
  <c r="AE2578" i="18" s="1"/>
  <c r="U2591" i="18"/>
  <c r="AE2591" i="18" s="1"/>
  <c r="U2615" i="18"/>
  <c r="AE2615" i="18" s="1"/>
  <c r="U2623" i="18"/>
  <c r="AE2623" i="18" s="1"/>
  <c r="U2639" i="18"/>
  <c r="AE2639" i="18" s="1"/>
  <c r="U2647" i="18"/>
  <c r="AE2647" i="18" s="1"/>
  <c r="U2655" i="18"/>
  <c r="AE2655" i="18" s="1"/>
  <c r="U2671" i="18"/>
  <c r="AE2671" i="18" s="1"/>
  <c r="U2687" i="18"/>
  <c r="AE2687" i="18" s="1"/>
  <c r="U2695" i="18"/>
  <c r="AE2695" i="18" s="1"/>
  <c r="U2703" i="18"/>
  <c r="AE2703" i="18" s="1"/>
  <c r="U2719" i="18"/>
  <c r="AE2719" i="18" s="1"/>
  <c r="U2727" i="18"/>
  <c r="AE2727" i="18" s="1"/>
  <c r="U2735" i="18"/>
  <c r="AE2735" i="18" s="1"/>
  <c r="U2751" i="18"/>
  <c r="AE2751" i="18" s="1"/>
  <c r="U2759" i="18"/>
  <c r="AE2759" i="18" s="1"/>
  <c r="U2775" i="18"/>
  <c r="AE2775" i="18" s="1"/>
  <c r="U2783" i="18"/>
  <c r="AE2783" i="18" s="1"/>
  <c r="U2799" i="18"/>
  <c r="AE2799" i="18" s="1"/>
  <c r="U2807" i="18"/>
  <c r="AE2807" i="18" s="1"/>
  <c r="U2815" i="18"/>
  <c r="AE2815" i="18" s="1"/>
  <c r="U2823" i="18"/>
  <c r="AE2823" i="18" s="1"/>
  <c r="U2831" i="18"/>
  <c r="AE2831" i="18" s="1"/>
  <c r="U2847" i="18"/>
  <c r="AE2847" i="18" s="1"/>
  <c r="U2855" i="18"/>
  <c r="AE2855" i="18" s="1"/>
  <c r="U2863" i="18"/>
  <c r="AE2863" i="18" s="1"/>
  <c r="U2879" i="18"/>
  <c r="AE2879" i="18" s="1"/>
  <c r="U2887" i="18"/>
  <c r="AE2887" i="18" s="1"/>
  <c r="U2163" i="18"/>
  <c r="AE2163" i="18" s="1"/>
  <c r="U2176" i="18"/>
  <c r="AE2176" i="18" s="1"/>
  <c r="U2194" i="18"/>
  <c r="AE2194" i="18" s="1"/>
  <c r="U2200" i="18"/>
  <c r="AE2200" i="18" s="1"/>
  <c r="U2212" i="18"/>
  <c r="AE2212" i="18" s="1"/>
  <c r="U2225" i="18"/>
  <c r="AE2225" i="18" s="1"/>
  <c r="U2251" i="18"/>
  <c r="AE2251" i="18" s="1"/>
  <c r="U2256" i="18"/>
  <c r="AE2256" i="18" s="1"/>
  <c r="U2281" i="18"/>
  <c r="AE2281" i="18" s="1"/>
  <c r="U2287" i="18"/>
  <c r="AE2287" i="18" s="1"/>
  <c r="U2307" i="18"/>
  <c r="AE2307" i="18" s="1"/>
  <c r="U2351" i="18"/>
  <c r="AE2351" i="18" s="1"/>
  <c r="U2364" i="18"/>
  <c r="AE2364" i="18" s="1"/>
  <c r="U2370" i="18"/>
  <c r="AE2370" i="18" s="1"/>
  <c r="U2395" i="18"/>
  <c r="AE2395" i="18" s="1"/>
  <c r="U2401" i="18"/>
  <c r="AE2401" i="18" s="1"/>
  <c r="U2407" i="18"/>
  <c r="AE2407" i="18" s="1"/>
  <c r="U2412" i="18"/>
  <c r="AE2412" i="18" s="1"/>
  <c r="U2418" i="18"/>
  <c r="AE2418" i="18" s="1"/>
  <c r="U2424" i="18"/>
  <c r="AE2424" i="18" s="1"/>
  <c r="U2436" i="18"/>
  <c r="AE2436" i="18" s="1"/>
  <c r="U2448" i="18"/>
  <c r="AE2448" i="18" s="1"/>
  <c r="U2454" i="18"/>
  <c r="AE2454" i="18" s="1"/>
  <c r="U2461" i="18"/>
  <c r="AE2461" i="18" s="1"/>
  <c r="U2467" i="18"/>
  <c r="AE2467" i="18" s="1"/>
  <c r="U2474" i="18"/>
  <c r="AE2474" i="18" s="1"/>
  <c r="U2504" i="18"/>
  <c r="AE2504" i="18" s="1"/>
  <c r="U2510" i="18"/>
  <c r="AE2510" i="18" s="1"/>
  <c r="U2523" i="18"/>
  <c r="AE2523" i="18" s="1"/>
  <c r="U2530" i="18"/>
  <c r="AE2530" i="18" s="1"/>
  <c r="U2541" i="18"/>
  <c r="AE2541" i="18" s="1"/>
  <c r="U2548" i="18"/>
  <c r="AE2548" i="18" s="1"/>
  <c r="U2561" i="18"/>
  <c r="AE2561" i="18" s="1"/>
  <c r="U2579" i="18"/>
  <c r="AE2579" i="18" s="1"/>
  <c r="U2592" i="18"/>
  <c r="AE2592" i="18" s="1"/>
  <c r="U2600" i="18"/>
  <c r="AE2600" i="18" s="1"/>
  <c r="U2608" i="18"/>
  <c r="AE2608" i="18" s="1"/>
  <c r="U2616" i="18"/>
  <c r="AE2616" i="18" s="1"/>
  <c r="U2624" i="18"/>
  <c r="AE2624" i="18" s="1"/>
  <c r="U2632" i="18"/>
  <c r="AE2632" i="18" s="1"/>
  <c r="U2640" i="18"/>
  <c r="AE2640" i="18" s="1"/>
  <c r="U2648" i="18"/>
  <c r="AE2648" i="18" s="1"/>
  <c r="U2656" i="18"/>
  <c r="AE2656" i="18" s="1"/>
  <c r="U2664" i="18"/>
  <c r="AE2664" i="18" s="1"/>
  <c r="U2680" i="18"/>
  <c r="AE2680" i="18" s="1"/>
  <c r="U2688" i="18"/>
  <c r="AE2688" i="18" s="1"/>
  <c r="U2696" i="18"/>
  <c r="AE2696" i="18" s="1"/>
  <c r="U2704" i="18"/>
  <c r="AE2704" i="18" s="1"/>
  <c r="U2736" i="18"/>
  <c r="AE2736" i="18" s="1"/>
  <c r="U2744" i="18"/>
  <c r="AE2744" i="18" s="1"/>
  <c r="U2752" i="18"/>
  <c r="AE2752" i="18" s="1"/>
  <c r="U2760" i="18"/>
  <c r="AE2760" i="18" s="1"/>
  <c r="U2776" i="18"/>
  <c r="AE2776" i="18" s="1"/>
  <c r="U2792" i="18"/>
  <c r="AE2792" i="18" s="1"/>
  <c r="U2800" i="18"/>
  <c r="AE2800" i="18" s="1"/>
  <c r="U2816" i="18"/>
  <c r="AE2816" i="18" s="1"/>
  <c r="U2832" i="18"/>
  <c r="AE2832" i="18" s="1"/>
  <c r="U2840" i="18"/>
  <c r="AE2840" i="18" s="1"/>
  <c r="U2848" i="18"/>
  <c r="AE2848" i="18" s="1"/>
  <c r="U2856" i="18"/>
  <c r="AE2856" i="18" s="1"/>
  <c r="U2872" i="18"/>
  <c r="AE2872" i="18" s="1"/>
  <c r="U2888" i="18"/>
  <c r="AE2888" i="18" s="1"/>
  <c r="U2156" i="18"/>
  <c r="AE2156" i="18" s="1"/>
  <c r="U2164" i="18"/>
  <c r="AE2164" i="18" s="1"/>
  <c r="U2177" i="18"/>
  <c r="AE2177" i="18" s="1"/>
  <c r="U2183" i="18"/>
  <c r="AE2183" i="18" s="1"/>
  <c r="U2195" i="18"/>
  <c r="AE2195" i="18" s="1"/>
  <c r="U2201" i="18"/>
  <c r="AE2201" i="18" s="1"/>
  <c r="U2207" i="18"/>
  <c r="AE2207" i="18" s="1"/>
  <c r="U2213" i="18"/>
  <c r="AE2213" i="18" s="1"/>
  <c r="U2282" i="18"/>
  <c r="AE2282" i="18" s="1"/>
  <c r="U2294" i="18"/>
  <c r="AE2294" i="18" s="1"/>
  <c r="U2302" i="18"/>
  <c r="AE2302" i="18" s="1"/>
  <c r="U2319" i="18"/>
  <c r="AE2319" i="18" s="1"/>
  <c r="U2325" i="18"/>
  <c r="AE2325" i="18" s="1"/>
  <c r="U2333" i="18"/>
  <c r="AE2333" i="18" s="1"/>
  <c r="U2358" i="18"/>
  <c r="AE2358" i="18" s="1"/>
  <c r="U2365" i="18"/>
  <c r="AE2365" i="18" s="1"/>
  <c r="U2377" i="18"/>
  <c r="AE2377" i="18" s="1"/>
  <c r="U2389" i="18"/>
  <c r="AE2389" i="18" s="1"/>
  <c r="U2402" i="18"/>
  <c r="AE2402" i="18" s="1"/>
  <c r="U2419" i="18"/>
  <c r="AE2419" i="18" s="1"/>
  <c r="U2425" i="18"/>
  <c r="AE2425" i="18" s="1"/>
  <c r="U2431" i="18"/>
  <c r="AE2431" i="18" s="1"/>
  <c r="U2437" i="18"/>
  <c r="AE2437" i="18" s="1"/>
  <c r="U2455" i="18"/>
  <c r="AE2455" i="18" s="1"/>
  <c r="U2462" i="18"/>
  <c r="AE2462" i="18" s="1"/>
  <c r="U2480" i="18"/>
  <c r="AE2480" i="18" s="1"/>
  <c r="U2486" i="18"/>
  <c r="AE2486" i="18" s="1"/>
  <c r="U2499" i="18"/>
  <c r="AE2499" i="18" s="1"/>
  <c r="U2505" i="18"/>
  <c r="AE2505" i="18" s="1"/>
  <c r="U2517" i="18"/>
  <c r="U2524" i="18"/>
  <c r="AE2524" i="18" s="1"/>
  <c r="U2536" i="18"/>
  <c r="AE2536" i="18" s="1"/>
  <c r="U2555" i="18"/>
  <c r="AE2555" i="18" s="1"/>
  <c r="U2562" i="18"/>
  <c r="AE2562" i="18" s="1"/>
  <c r="U2573" i="18"/>
  <c r="AE2573" i="18" s="1"/>
  <c r="U2580" i="18"/>
  <c r="AE2580" i="18" s="1"/>
  <c r="U2593" i="18"/>
  <c r="AE2593" i="18" s="1"/>
  <c r="U2601" i="18"/>
  <c r="AE2601" i="18" s="1"/>
  <c r="U2617" i="18"/>
  <c r="AE2617" i="18" s="1"/>
  <c r="U2633" i="18"/>
  <c r="AE2633" i="18" s="1"/>
  <c r="U2649" i="18"/>
  <c r="AE2649" i="18" s="1"/>
  <c r="U2657" i="18"/>
  <c r="AE2657" i="18" s="1"/>
  <c r="U2665" i="18"/>
  <c r="AE2665" i="18" s="1"/>
  <c r="U2673" i="18"/>
  <c r="AE2673" i="18" s="1"/>
  <c r="U2681" i="18"/>
  <c r="AE2681" i="18" s="1"/>
  <c r="U2689" i="18"/>
  <c r="AE2689" i="18" s="1"/>
  <c r="U2697" i="18"/>
  <c r="AE2697" i="18" s="1"/>
  <c r="U2705" i="18"/>
  <c r="AE2705" i="18" s="1"/>
  <c r="U2713" i="18"/>
  <c r="AE2713" i="18" s="1"/>
  <c r="U2729" i="18"/>
  <c r="AE2729" i="18" s="1"/>
  <c r="U2737" i="18"/>
  <c r="AE2737" i="18" s="1"/>
  <c r="U2745" i="18"/>
  <c r="AE2745" i="18" s="1"/>
  <c r="U2761" i="18"/>
  <c r="AE2761" i="18" s="1"/>
  <c r="U2769" i="18"/>
  <c r="AE2769" i="18" s="1"/>
  <c r="U2777" i="18"/>
  <c r="AE2777" i="18" s="1"/>
  <c r="U2785" i="18"/>
  <c r="AE2785" i="18" s="1"/>
  <c r="U2793" i="18"/>
  <c r="AE2793" i="18" s="1"/>
  <c r="U2801" i="18"/>
  <c r="AE2801" i="18" s="1"/>
  <c r="U2809" i="18"/>
  <c r="AE2809" i="18" s="1"/>
  <c r="U2817" i="18"/>
  <c r="AE2817" i="18" s="1"/>
  <c r="U2825" i="18"/>
  <c r="AE2825" i="18" s="1"/>
  <c r="U2865" i="18"/>
  <c r="AE2865" i="18" s="1"/>
  <c r="U2873" i="18"/>
  <c r="AE2873" i="18" s="1"/>
  <c r="U2881" i="18"/>
  <c r="AE2881" i="18" s="1"/>
  <c r="U2889" i="18"/>
  <c r="AE2889" i="18" s="1"/>
  <c r="U2157" i="18"/>
  <c r="AE2157" i="18" s="1"/>
  <c r="U2171" i="18"/>
  <c r="AE2171" i="18" s="1"/>
  <c r="U2202" i="18"/>
  <c r="AE2202" i="18" s="1"/>
  <c r="U2208" i="18"/>
  <c r="U2214" i="18"/>
  <c r="AE2214" i="18" s="1"/>
  <c r="U2257" i="18"/>
  <c r="AE2257" i="18" s="1"/>
  <c r="U2264" i="18"/>
  <c r="AE2264" i="18" s="1"/>
  <c r="U2283" i="18"/>
  <c r="AE2283" i="18" s="1"/>
  <c r="U2308" i="18"/>
  <c r="AE2308" i="18" s="1"/>
  <c r="U2315" i="18"/>
  <c r="AE2315" i="18" s="1"/>
  <c r="U2359" i="18"/>
  <c r="AE2359" i="18" s="1"/>
  <c r="U2366" i="18"/>
  <c r="AE2366" i="18" s="1"/>
  <c r="U2378" i="18"/>
  <c r="AE2378" i="18" s="1"/>
  <c r="U2384" i="18"/>
  <c r="AE2384" i="18" s="1"/>
  <c r="U2397" i="18"/>
  <c r="AE2397" i="18" s="1"/>
  <c r="U2408" i="18"/>
  <c r="AE2408" i="18" s="1"/>
  <c r="U2413" i="18"/>
  <c r="AE2413" i="18" s="1"/>
  <c r="U2426" i="18"/>
  <c r="AE2426" i="18" s="1"/>
  <c r="U2432" i="18"/>
  <c r="AE2432" i="18" s="1"/>
  <c r="U2438" i="18"/>
  <c r="AE2438" i="18" s="1"/>
  <c r="U2444" i="18"/>
  <c r="AE2444" i="18" s="1"/>
  <c r="U2456" i="18"/>
  <c r="AE2456" i="18" s="1"/>
  <c r="U2468" i="18"/>
  <c r="AE2468" i="18" s="1"/>
  <c r="U2487" i="18"/>
  <c r="AE2487" i="18" s="1"/>
  <c r="U2494" i="18"/>
  <c r="AE2494" i="18" s="1"/>
  <c r="U2506" i="18"/>
  <c r="AE2506" i="18" s="1"/>
  <c r="U2511" i="18"/>
  <c r="AE2511" i="18" s="1"/>
  <c r="U2518" i="18"/>
  <c r="AE2518" i="18" s="1"/>
  <c r="U2531" i="18"/>
  <c r="AE2531" i="18" s="1"/>
  <c r="U2543" i="18"/>
  <c r="AE2543" i="18" s="1"/>
  <c r="U2549" i="18"/>
  <c r="AE2549" i="18" s="1"/>
  <c r="U2556" i="18"/>
  <c r="AE2556" i="18" s="1"/>
  <c r="U2568" i="18"/>
  <c r="AE2568" i="18" s="1"/>
  <c r="U2574" i="18"/>
  <c r="AE2574" i="18" s="1"/>
  <c r="U2586" i="18"/>
  <c r="AE2586" i="18" s="1"/>
  <c r="U2594" i="18"/>
  <c r="AE2594" i="18" s="1"/>
  <c r="U2602" i="18"/>
  <c r="AE2602" i="18" s="1"/>
  <c r="U2610" i="18"/>
  <c r="AE2610" i="18" s="1"/>
  <c r="U2618" i="18"/>
  <c r="AE2618" i="18" s="1"/>
  <c r="U2626" i="18"/>
  <c r="AE2626" i="18" s="1"/>
  <c r="U2634" i="18"/>
  <c r="AE2634" i="18" s="1"/>
  <c r="U2642" i="18"/>
  <c r="AE2642" i="18" s="1"/>
  <c r="U2650" i="18"/>
  <c r="AE2650" i="18" s="1"/>
  <c r="U2658" i="18"/>
  <c r="AE2658" i="18" s="1"/>
  <c r="U2666" i="18"/>
  <c r="AE2666" i="18" s="1"/>
  <c r="U2690" i="18"/>
  <c r="AE2690" i="18" s="1"/>
  <c r="U2698" i="18"/>
  <c r="AE2698" i="18" s="1"/>
  <c r="U2706" i="18"/>
  <c r="AE2706" i="18" s="1"/>
  <c r="U2714" i="18"/>
  <c r="AE2714" i="18" s="1"/>
  <c r="U2722" i="18"/>
  <c r="AE2722" i="18" s="1"/>
  <c r="U2738" i="18"/>
  <c r="AE2738" i="18" s="1"/>
  <c r="U2754" i="18"/>
  <c r="AE2754" i="18" s="1"/>
  <c r="U2762" i="18"/>
  <c r="AE2762" i="18" s="1"/>
  <c r="U2770" i="18"/>
  <c r="AE2770" i="18" s="1"/>
  <c r="U2778" i="18"/>
  <c r="AE2778" i="18" s="1"/>
  <c r="U2786" i="18"/>
  <c r="AE2786" i="18" s="1"/>
  <c r="U2802" i="18"/>
  <c r="AE2802" i="18" s="1"/>
  <c r="U2810" i="18"/>
  <c r="AE2810" i="18" s="1"/>
  <c r="U2826" i="18"/>
  <c r="AE2826" i="18" s="1"/>
  <c r="U2834" i="18"/>
  <c r="AE2834" i="18" s="1"/>
  <c r="U2842" i="18"/>
  <c r="AE2842" i="18" s="1"/>
  <c r="U2850" i="18"/>
  <c r="AE2850" i="18" s="1"/>
  <c r="U2874" i="18"/>
  <c r="AE2874" i="18" s="1"/>
  <c r="U2882" i="18"/>
  <c r="AE2882" i="18" s="1"/>
  <c r="U2890" i="18"/>
  <c r="AE2890" i="18" s="1"/>
  <c r="U2899" i="18"/>
  <c r="AE2899" i="18" s="1"/>
  <c r="U2907" i="18"/>
  <c r="AE2907" i="18" s="1"/>
  <c r="U2939" i="18"/>
  <c r="AE2939" i="18" s="1"/>
  <c r="U2947" i="18"/>
  <c r="AE2947" i="18" s="1"/>
  <c r="U2954" i="18"/>
  <c r="AE2954" i="18" s="1"/>
  <c r="U2961" i="18"/>
  <c r="AE2961" i="18" s="1"/>
  <c r="U2969" i="18"/>
  <c r="AE2969" i="18" s="1"/>
  <c r="U2975" i="18"/>
  <c r="AE2975" i="18" s="1"/>
  <c r="U2983" i="18"/>
  <c r="AE2983" i="18" s="1"/>
  <c r="U2996" i="18"/>
  <c r="AE2996" i="18" s="1"/>
  <c r="U3004" i="18"/>
  <c r="AE3004" i="18" s="1"/>
  <c r="U3017" i="18"/>
  <c r="AE3017" i="18" s="1"/>
  <c r="U3033" i="18"/>
  <c r="AE3033" i="18" s="1"/>
  <c r="U3039" i="18"/>
  <c r="AE3039" i="18" s="1"/>
  <c r="U3046" i="18"/>
  <c r="AE3046" i="18" s="1"/>
  <c r="U3063" i="18"/>
  <c r="AE3063" i="18" s="1"/>
  <c r="U3074" i="18"/>
  <c r="AE3074" i="18" s="1"/>
  <c r="U3080" i="18"/>
  <c r="AE3080" i="18" s="1"/>
  <c r="U3097" i="18"/>
  <c r="AE3097" i="18" s="1"/>
  <c r="U3103" i="18"/>
  <c r="AE3103" i="18" s="1"/>
  <c r="U3109" i="18"/>
  <c r="AE3109" i="18" s="1"/>
  <c r="U3131" i="18"/>
  <c r="AE3131" i="18" s="1"/>
  <c r="U3143" i="18"/>
  <c r="AE3143" i="18" s="1"/>
  <c r="U3148" i="18"/>
  <c r="AE3148" i="18" s="1"/>
  <c r="U3159" i="18"/>
  <c r="AE3159" i="18" s="1"/>
  <c r="U3170" i="18"/>
  <c r="AE3170" i="18" s="1"/>
  <c r="U3176" i="18"/>
  <c r="AE3176" i="18" s="1"/>
  <c r="U3199" i="18"/>
  <c r="AE3199" i="18" s="1"/>
  <c r="U3204" i="18"/>
  <c r="AE3204" i="18" s="1"/>
  <c r="U3226" i="18"/>
  <c r="AE3226" i="18" s="1"/>
  <c r="U3232" i="18"/>
  <c r="AE3232" i="18" s="1"/>
  <c r="U3238" i="18"/>
  <c r="AE3238" i="18" s="1"/>
  <c r="U3243" i="18"/>
  <c r="AE3243" i="18" s="1"/>
  <c r="U3248" i="18"/>
  <c r="AE3248" i="18" s="1"/>
  <c r="U3253" i="18"/>
  <c r="AE3253" i="18" s="1"/>
  <c r="U3287" i="18"/>
  <c r="AE3287" i="18" s="1"/>
  <c r="U3309" i="18"/>
  <c r="AE3309" i="18" s="1"/>
  <c r="U3314" i="18"/>
  <c r="AE3314" i="18" s="1"/>
  <c r="U3348" i="18"/>
  <c r="AE3348" i="18" s="1"/>
  <c r="U3354" i="18"/>
  <c r="AE3354" i="18" s="1"/>
  <c r="U3360" i="18"/>
  <c r="AE3360" i="18" s="1"/>
  <c r="U3371" i="18"/>
  <c r="AE3371" i="18" s="1"/>
  <c r="U3376" i="18"/>
  <c r="AE3376" i="18" s="1"/>
  <c r="U3381" i="18"/>
  <c r="AE3381" i="18" s="1"/>
  <c r="U3387" i="18"/>
  <c r="AE3387" i="18" s="1"/>
  <c r="U3432" i="18"/>
  <c r="AE3432" i="18" s="1"/>
  <c r="U3438" i="18"/>
  <c r="AE3438" i="18" s="1"/>
  <c r="U3443" i="18"/>
  <c r="AE3443" i="18" s="1"/>
  <c r="U3448" i="18"/>
  <c r="AE3448" i="18" s="1"/>
  <c r="U3459" i="18"/>
  <c r="AE3459" i="18" s="1"/>
  <c r="U3465" i="18"/>
  <c r="AE3465" i="18" s="1"/>
  <c r="U3493" i="18"/>
  <c r="AE3493" i="18" s="1"/>
  <c r="U2916" i="18"/>
  <c r="AE2916" i="18" s="1"/>
  <c r="U2932" i="18"/>
  <c r="AE2932" i="18" s="1"/>
  <c r="U2940" i="18"/>
  <c r="AE2940" i="18" s="1"/>
  <c r="U2948" i="18"/>
  <c r="AE2948" i="18" s="1"/>
  <c r="U2955" i="18"/>
  <c r="AE2955" i="18" s="1"/>
  <c r="U2962" i="18"/>
  <c r="AE2962" i="18" s="1"/>
  <c r="U2976" i="18"/>
  <c r="AE2976" i="18" s="1"/>
  <c r="U2984" i="18"/>
  <c r="AE2984" i="18" s="1"/>
  <c r="U2990" i="18"/>
  <c r="AE2990" i="18" s="1"/>
  <c r="U2997" i="18"/>
  <c r="AE2997" i="18" s="1"/>
  <c r="U3011" i="18"/>
  <c r="AE3011" i="18" s="1"/>
  <c r="U3028" i="18"/>
  <c r="AE3028" i="18" s="1"/>
  <c r="U3040" i="18"/>
  <c r="AE3040" i="18" s="1"/>
  <c r="U3069" i="18"/>
  <c r="AE3069" i="18" s="1"/>
  <c r="U3075" i="18"/>
  <c r="AE3075" i="18" s="1"/>
  <c r="U3081" i="18"/>
  <c r="AE3081" i="18" s="1"/>
  <c r="U3087" i="18"/>
  <c r="AE3087" i="18" s="1"/>
  <c r="U3092" i="18"/>
  <c r="AE3092" i="18" s="1"/>
  <c r="U3098" i="18"/>
  <c r="AE3098" i="18" s="1"/>
  <c r="U3104" i="18"/>
  <c r="AE3104" i="18" s="1"/>
  <c r="U3110" i="18"/>
  <c r="AE3110" i="18" s="1"/>
  <c r="U3115" i="18"/>
  <c r="AE3115" i="18" s="1"/>
  <c r="U3120" i="18"/>
  <c r="AE3120" i="18" s="1"/>
  <c r="U3126" i="18"/>
  <c r="AE3126" i="18" s="1"/>
  <c r="U3132" i="18"/>
  <c r="AE3132" i="18" s="1"/>
  <c r="U3137" i="18"/>
  <c r="AE3137" i="18" s="1"/>
  <c r="U3149" i="18"/>
  <c r="AE3149" i="18" s="1"/>
  <c r="U3154" i="18"/>
  <c r="AE3154" i="18" s="1"/>
  <c r="U3165" i="18"/>
  <c r="AE3165" i="18" s="1"/>
  <c r="U3171" i="18"/>
  <c r="AE3171" i="18" s="1"/>
  <c r="U3177" i="18"/>
  <c r="AE3177" i="18" s="1"/>
  <c r="U3188" i="18"/>
  <c r="AE3188" i="18" s="1"/>
  <c r="U3200" i="18"/>
  <c r="AE3200" i="18" s="1"/>
  <c r="U3205" i="18"/>
  <c r="AE3205" i="18" s="1"/>
  <c r="U3211" i="18"/>
  <c r="AE3211" i="18" s="1"/>
  <c r="U3216" i="18"/>
  <c r="AE3216" i="18" s="1"/>
  <c r="U3221" i="18"/>
  <c r="AE3221" i="18" s="1"/>
  <c r="U3254" i="18"/>
  <c r="AE3254" i="18" s="1"/>
  <c r="U3260" i="18"/>
  <c r="AE3260" i="18" s="1"/>
  <c r="U3265" i="18"/>
  <c r="AE3265" i="18" s="1"/>
  <c r="U3271" i="18"/>
  <c r="AE3271" i="18" s="1"/>
  <c r="U3276" i="18"/>
  <c r="AE3276" i="18" s="1"/>
  <c r="U3281" i="18"/>
  <c r="AE3281" i="18" s="1"/>
  <c r="U3304" i="18"/>
  <c r="AE3304" i="18" s="1"/>
  <c r="U3310" i="18"/>
  <c r="AE3310" i="18" s="1"/>
  <c r="U3315" i="18"/>
  <c r="AE3315" i="18" s="1"/>
  <c r="U3320" i="18"/>
  <c r="AE3320" i="18" s="1"/>
  <c r="U3326" i="18"/>
  <c r="AE3326" i="18" s="1"/>
  <c r="U3331" i="18"/>
  <c r="AE3331" i="18" s="1"/>
  <c r="U3338" i="18"/>
  <c r="AE3338" i="18" s="1"/>
  <c r="U3343" i="18"/>
  <c r="AE3343" i="18" s="1"/>
  <c r="U3355" i="18"/>
  <c r="AE3355" i="18" s="1"/>
  <c r="U3382" i="18"/>
  <c r="AE3382" i="18" s="1"/>
  <c r="U3411" i="18"/>
  <c r="AE3411" i="18" s="1"/>
  <c r="U3416" i="18"/>
  <c r="AE3416" i="18" s="1"/>
  <c r="U3422" i="18"/>
  <c r="AE3422" i="18" s="1"/>
  <c r="U3433" i="18"/>
  <c r="AE3433" i="18" s="1"/>
  <c r="U3460" i="18"/>
  <c r="AE3460" i="18" s="1"/>
  <c r="U3471" i="18"/>
  <c r="AE3471" i="18" s="1"/>
  <c r="U3476" i="18"/>
  <c r="AE3476" i="18" s="1"/>
  <c r="U3481" i="18"/>
  <c r="AE3481" i="18" s="1"/>
  <c r="U3487" i="18"/>
  <c r="AE3487" i="18" s="1"/>
  <c r="U3494" i="18"/>
  <c r="AE3494" i="18" s="1"/>
  <c r="U3499" i="18"/>
  <c r="AE3499" i="18" s="1"/>
  <c r="U3504" i="18"/>
  <c r="AE3504" i="18" s="1"/>
  <c r="U2909" i="18"/>
  <c r="AE2909" i="18" s="1"/>
  <c r="U2941" i="18"/>
  <c r="U2963" i="18"/>
  <c r="AE2963" i="18" s="1"/>
  <c r="U2970" i="18"/>
  <c r="AE2970" i="18" s="1"/>
  <c r="U2991" i="18"/>
  <c r="AE2991" i="18" s="1"/>
  <c r="U2998" i="18"/>
  <c r="AE2998" i="18" s="1"/>
  <c r="U3012" i="18"/>
  <c r="AE3012" i="18" s="1"/>
  <c r="U3023" i="18"/>
  <c r="AE3023" i="18" s="1"/>
  <c r="U3029" i="18"/>
  <c r="AE3029" i="18" s="1"/>
  <c r="U3035" i="18"/>
  <c r="AE3035" i="18" s="1"/>
  <c r="U3047" i="18"/>
  <c r="AE3047" i="18" s="1"/>
  <c r="U3053" i="18"/>
  <c r="AE3053" i="18" s="1"/>
  <c r="U3064" i="18"/>
  <c r="U3070" i="18"/>
  <c r="AE3070" i="18" s="1"/>
  <c r="U3076" i="18"/>
  <c r="AE3076" i="18" s="1"/>
  <c r="U3082" i="18"/>
  <c r="AE3082" i="18" s="1"/>
  <c r="U3093" i="18"/>
  <c r="AE3093" i="18" s="1"/>
  <c r="U3099" i="18"/>
  <c r="AE3099" i="18" s="1"/>
  <c r="U3138" i="18"/>
  <c r="AE3138" i="18" s="1"/>
  <c r="U3144" i="18"/>
  <c r="AE3144" i="18" s="1"/>
  <c r="U3150" i="18"/>
  <c r="AE3150" i="18" s="1"/>
  <c r="U3155" i="18"/>
  <c r="AE3155" i="18" s="1"/>
  <c r="U3160" i="18"/>
  <c r="AE3160" i="18" s="1"/>
  <c r="U3166" i="18"/>
  <c r="AE3166" i="18" s="1"/>
  <c r="U3172" i="18"/>
  <c r="AE3172" i="18" s="1"/>
  <c r="U3178" i="18"/>
  <c r="AE3178" i="18" s="1"/>
  <c r="U3206" i="18"/>
  <c r="AE3206" i="18" s="1"/>
  <c r="U3222" i="18"/>
  <c r="AE3222" i="18" s="1"/>
  <c r="U3233" i="18"/>
  <c r="AE3233" i="18" s="1"/>
  <c r="U3239" i="18"/>
  <c r="AE3239" i="18" s="1"/>
  <c r="U3244" i="18"/>
  <c r="AE3244" i="18" s="1"/>
  <c r="U3249" i="18"/>
  <c r="AE3249" i="18" s="1"/>
  <c r="U3255" i="18"/>
  <c r="AE3255" i="18" s="1"/>
  <c r="U3266" i="18"/>
  <c r="AE3266" i="18" s="1"/>
  <c r="U3277" i="18"/>
  <c r="AE3277" i="18" s="1"/>
  <c r="U3282" i="18"/>
  <c r="AE3282" i="18" s="1"/>
  <c r="U3288" i="18"/>
  <c r="AE3288" i="18" s="1"/>
  <c r="U3294" i="18"/>
  <c r="AE3294" i="18" s="1"/>
  <c r="U3299" i="18"/>
  <c r="AE3299" i="18" s="1"/>
  <c r="U3349" i="18"/>
  <c r="AE3349" i="18" s="1"/>
  <c r="U3356" i="18"/>
  <c r="AE3356" i="18" s="1"/>
  <c r="U3361" i="18"/>
  <c r="AE3361" i="18" s="1"/>
  <c r="U3367" i="18"/>
  <c r="AE3367" i="18" s="1"/>
  <c r="U3372" i="18"/>
  <c r="AE3372" i="18" s="1"/>
  <c r="U3377" i="18"/>
  <c r="AE3377" i="18" s="1"/>
  <c r="U3394" i="18"/>
  <c r="AE3394" i="18" s="1"/>
  <c r="U3400" i="18"/>
  <c r="AE3400" i="18" s="1"/>
  <c r="U3434" i="18"/>
  <c r="AE3434" i="18" s="1"/>
  <c r="U3439" i="18"/>
  <c r="AE3439" i="18" s="1"/>
  <c r="U3444" i="18"/>
  <c r="AE3444" i="18" s="1"/>
  <c r="U3449" i="18"/>
  <c r="AE3449" i="18" s="1"/>
  <c r="U3455" i="18"/>
  <c r="AE3455" i="18" s="1"/>
  <c r="U3461" i="18"/>
  <c r="AE3461" i="18" s="1"/>
  <c r="U3482" i="18"/>
  <c r="AE3482" i="18" s="1"/>
  <c r="U3488" i="18"/>
  <c r="AE3488" i="18" s="1"/>
  <c r="U2902" i="18"/>
  <c r="AE2902" i="18" s="1"/>
  <c r="U2910" i="18"/>
  <c r="AE2910" i="18" s="1"/>
  <c r="U2926" i="18"/>
  <c r="AE2926" i="18" s="1"/>
  <c r="U2942" i="18"/>
  <c r="AE2942" i="18" s="1"/>
  <c r="U2957" i="18"/>
  <c r="AE2957" i="18" s="1"/>
  <c r="U2964" i="18"/>
  <c r="AE2964" i="18" s="1"/>
  <c r="U2971" i="18"/>
  <c r="AE2971" i="18" s="1"/>
  <c r="U2978" i="18"/>
  <c r="AE2978" i="18" s="1"/>
  <c r="U2992" i="18"/>
  <c r="AE2992" i="18" s="1"/>
  <c r="U2999" i="18"/>
  <c r="AE2999" i="18" s="1"/>
  <c r="U3006" i="18"/>
  <c r="AE3006" i="18" s="1"/>
  <c r="U3013" i="18"/>
  <c r="AE3013" i="18" s="1"/>
  <c r="U3030" i="18"/>
  <c r="AE3030" i="18" s="1"/>
  <c r="U3041" i="18"/>
  <c r="AE3041" i="18" s="1"/>
  <c r="U3059" i="18"/>
  <c r="AE3059" i="18" s="1"/>
  <c r="U3077" i="18"/>
  <c r="AE3077" i="18" s="1"/>
  <c r="U3088" i="18"/>
  <c r="AE3088" i="18" s="1"/>
  <c r="U3094" i="18"/>
  <c r="AE3094" i="18" s="1"/>
  <c r="U3100" i="18"/>
  <c r="AE3100" i="18" s="1"/>
  <c r="U3105" i="18"/>
  <c r="AE3105" i="18" s="1"/>
  <c r="U3111" i="18"/>
  <c r="AE3111" i="18" s="1"/>
  <c r="U3116" i="18"/>
  <c r="AE3116" i="18" s="1"/>
  <c r="U3121" i="18"/>
  <c r="AE3121" i="18" s="1"/>
  <c r="U3133" i="18"/>
  <c r="AE3133" i="18" s="1"/>
  <c r="U3139" i="18"/>
  <c r="AE3139" i="18" s="1"/>
  <c r="U3145" i="18"/>
  <c r="AE3145" i="18" s="1"/>
  <c r="U3173" i="18"/>
  <c r="AE3173" i="18" s="1"/>
  <c r="U3190" i="18"/>
  <c r="AE3190" i="18" s="1"/>
  <c r="U3195" i="18"/>
  <c r="AE3195" i="18" s="1"/>
  <c r="U3201" i="18"/>
  <c r="AE3201" i="18" s="1"/>
  <c r="U3212" i="18"/>
  <c r="AE3212" i="18" s="1"/>
  <c r="U3217" i="18"/>
  <c r="AE3217" i="18" s="1"/>
  <c r="U3234" i="18"/>
  <c r="AE3234" i="18" s="1"/>
  <c r="U3245" i="18"/>
  <c r="AE3245" i="18" s="1"/>
  <c r="U3250" i="18"/>
  <c r="AE3250" i="18" s="1"/>
  <c r="U3261" i="18"/>
  <c r="AE3261" i="18" s="1"/>
  <c r="U3272" i="18"/>
  <c r="AE3272" i="18" s="1"/>
  <c r="U3278" i="18"/>
  <c r="AE3278" i="18" s="1"/>
  <c r="U3283" i="18"/>
  <c r="AE3283" i="18" s="1"/>
  <c r="U3300" i="18"/>
  <c r="AE3300" i="18" s="1"/>
  <c r="U3306" i="18"/>
  <c r="AE3306" i="18" s="1"/>
  <c r="U3311" i="18"/>
  <c r="AE3311" i="18" s="1"/>
  <c r="U3321" i="18"/>
  <c r="AE3321" i="18" s="1"/>
  <c r="U3327" i="18"/>
  <c r="AE3327" i="18" s="1"/>
  <c r="U3333" i="18"/>
  <c r="AE3333" i="18" s="1"/>
  <c r="U3339" i="18"/>
  <c r="AE3339" i="18" s="1"/>
  <c r="U3350" i="18"/>
  <c r="AE3350" i="18" s="1"/>
  <c r="U3362" i="18"/>
  <c r="AE3362" i="18" s="1"/>
  <c r="U3373" i="18"/>
  <c r="AE3373" i="18" s="1"/>
  <c r="U3389" i="18"/>
  <c r="AE3389" i="18" s="1"/>
  <c r="U3401" i="18"/>
  <c r="AE3401" i="18" s="1"/>
  <c r="U3407" i="18"/>
  <c r="AE3407" i="18" s="1"/>
  <c r="U3417" i="18"/>
  <c r="AE3417" i="18" s="1"/>
  <c r="U3423" i="18"/>
  <c r="AE3423" i="18" s="1"/>
  <c r="U3450" i="18"/>
  <c r="AE3450" i="18" s="1"/>
  <c r="U3456" i="18"/>
  <c r="AE3456" i="18" s="1"/>
  <c r="U3462" i="18"/>
  <c r="AE3462" i="18" s="1"/>
  <c r="U3467" i="18"/>
  <c r="AE3467" i="18" s="1"/>
  <c r="U3472" i="18"/>
  <c r="AE3472" i="18" s="1"/>
  <c r="U3483" i="18"/>
  <c r="AE3483" i="18" s="1"/>
  <c r="U3495" i="18"/>
  <c r="AE3495" i="18" s="1"/>
  <c r="U3500" i="18"/>
  <c r="AE3500" i="18" s="1"/>
  <c r="U3505" i="18"/>
  <c r="AE3505" i="18" s="1"/>
  <c r="U2903" i="18"/>
  <c r="AE2903" i="18" s="1"/>
  <c r="U2911" i="18"/>
  <c r="AE2911" i="18" s="1"/>
  <c r="U2943" i="18"/>
  <c r="AE2943" i="18" s="1"/>
  <c r="U2965" i="18"/>
  <c r="AE2965" i="18" s="1"/>
  <c r="U2972" i="18"/>
  <c r="AE2972" i="18" s="1"/>
  <c r="U2979" i="18"/>
  <c r="AE2979" i="18" s="1"/>
  <c r="U2986" i="18"/>
  <c r="U2993" i="18"/>
  <c r="AE2993" i="18" s="1"/>
  <c r="U3000" i="18"/>
  <c r="AE3000" i="18" s="1"/>
  <c r="U3007" i="18"/>
  <c r="AE3007" i="18" s="1"/>
  <c r="U3031" i="18"/>
  <c r="AE3031" i="18" s="1"/>
  <c r="U3048" i="18"/>
  <c r="AE3048" i="18" s="1"/>
  <c r="U3065" i="18"/>
  <c r="AE3065" i="18" s="1"/>
  <c r="U3071" i="18"/>
  <c r="AE3071" i="18" s="1"/>
  <c r="U3078" i="18"/>
  <c r="AE3078" i="18" s="1"/>
  <c r="U3083" i="18"/>
  <c r="AE3083" i="18" s="1"/>
  <c r="U3106" i="18"/>
  <c r="AE3106" i="18" s="1"/>
  <c r="U3117" i="18"/>
  <c r="AE3117" i="18" s="1"/>
  <c r="U3122" i="18"/>
  <c r="AE3122" i="18" s="1"/>
  <c r="U3134" i="18"/>
  <c r="AE3134" i="18" s="1"/>
  <c r="U3140" i="18"/>
  <c r="AE3140" i="18" s="1"/>
  <c r="U3146" i="18"/>
  <c r="AE3146" i="18" s="1"/>
  <c r="U3151" i="18"/>
  <c r="AE3151" i="18" s="1"/>
  <c r="U3156" i="18"/>
  <c r="AE3156" i="18" s="1"/>
  <c r="U3167" i="18"/>
  <c r="AE3167" i="18" s="1"/>
  <c r="U3174" i="18"/>
  <c r="AE3174" i="18" s="1"/>
  <c r="U3191" i="18"/>
  <c r="AE3191" i="18" s="1"/>
  <c r="U3196" i="18"/>
  <c r="AE3196" i="18" s="1"/>
  <c r="U3202" i="18"/>
  <c r="AE3202" i="18" s="1"/>
  <c r="U3207" i="18"/>
  <c r="AE3207" i="18" s="1"/>
  <c r="U3213" i="18"/>
  <c r="AE3213" i="18" s="1"/>
  <c r="U3218" i="18"/>
  <c r="AE3218" i="18" s="1"/>
  <c r="U3229" i="18"/>
  <c r="AE3229" i="18" s="1"/>
  <c r="U3240" i="18"/>
  <c r="AE3240" i="18" s="1"/>
  <c r="U3246" i="18"/>
  <c r="AE3246" i="18" s="1"/>
  <c r="U3251" i="18"/>
  <c r="AE3251" i="18" s="1"/>
  <c r="U3256" i="18"/>
  <c r="AE3256" i="18" s="1"/>
  <c r="U3262" i="18"/>
  <c r="AE3262" i="18" s="1"/>
  <c r="U3267" i="18"/>
  <c r="AE3267" i="18" s="1"/>
  <c r="U3289" i="18"/>
  <c r="AE3289" i="18" s="1"/>
  <c r="U3295" i="18"/>
  <c r="AE3295" i="18" s="1"/>
  <c r="U3301" i="18"/>
  <c r="AE3301" i="18" s="1"/>
  <c r="U3322" i="18"/>
  <c r="AE3322" i="18" s="1"/>
  <c r="U3334" i="18"/>
  <c r="AE3334" i="18" s="1"/>
  <c r="U3345" i="18"/>
  <c r="AE3345" i="18" s="1"/>
  <c r="U3351" i="18"/>
  <c r="AE3351" i="18" s="1"/>
  <c r="U3357" i="18"/>
  <c r="AE3357" i="18" s="1"/>
  <c r="U3368" i="18"/>
  <c r="AE3368" i="18" s="1"/>
  <c r="U3379" i="18"/>
  <c r="AE3379" i="18" s="1"/>
  <c r="U3384" i="18"/>
  <c r="AE3384" i="18" s="1"/>
  <c r="U3390" i="18"/>
  <c r="AE3390" i="18" s="1"/>
  <c r="U3396" i="18"/>
  <c r="AE3396" i="18" s="1"/>
  <c r="U3402" i="18"/>
  <c r="AE3402" i="18" s="1"/>
  <c r="U3418" i="18"/>
  <c r="AE3418" i="18" s="1"/>
  <c r="U3424" i="18"/>
  <c r="AE3424" i="18" s="1"/>
  <c r="U3435" i="18"/>
  <c r="AE3435" i="18" s="1"/>
  <c r="U3440" i="18"/>
  <c r="AE3440" i="18" s="1"/>
  <c r="U3445" i="18"/>
  <c r="AE3445" i="18" s="1"/>
  <c r="U3451" i="18"/>
  <c r="AE3451" i="18" s="1"/>
  <c r="U3478" i="18"/>
  <c r="AE3478" i="18" s="1"/>
  <c r="U3501" i="18"/>
  <c r="AE3501" i="18" s="1"/>
  <c r="U2896" i="18"/>
  <c r="AE2896" i="18" s="1"/>
  <c r="U2912" i="18"/>
  <c r="AE2912" i="18" s="1"/>
  <c r="U2920" i="18"/>
  <c r="AE2920" i="18" s="1"/>
  <c r="U2928" i="18"/>
  <c r="AE2928" i="18" s="1"/>
  <c r="U2944" i="18"/>
  <c r="AE2944" i="18" s="1"/>
  <c r="U2958" i="18"/>
  <c r="AE2958" i="18" s="1"/>
  <c r="U2973" i="18"/>
  <c r="AE2973" i="18" s="1"/>
  <c r="U2987" i="18"/>
  <c r="AE2987" i="18" s="1"/>
  <c r="U3001" i="18"/>
  <c r="AE3001" i="18" s="1"/>
  <c r="U3008" i="18"/>
  <c r="AE3008" i="18" s="1"/>
  <c r="U3014" i="18"/>
  <c r="AE3014" i="18" s="1"/>
  <c r="U3025" i="18"/>
  <c r="AE3025" i="18" s="1"/>
  <c r="U3043" i="18"/>
  <c r="AE3043" i="18" s="1"/>
  <c r="U3049" i="18"/>
  <c r="AE3049" i="18" s="1"/>
  <c r="U3060" i="18"/>
  <c r="AE3060" i="18" s="1"/>
  <c r="U3066" i="18"/>
  <c r="AE3066" i="18" s="1"/>
  <c r="U3072" i="18"/>
  <c r="AE3072" i="18" s="1"/>
  <c r="U3084" i="18"/>
  <c r="AE3084" i="18" s="1"/>
  <c r="U3089" i="18"/>
  <c r="AE3089" i="18" s="1"/>
  <c r="U3101" i="18"/>
  <c r="AE3101" i="18" s="1"/>
  <c r="U3112" i="18"/>
  <c r="AE3112" i="18" s="1"/>
  <c r="U3118" i="18"/>
  <c r="AE3118" i="18" s="1"/>
  <c r="U3123" i="18"/>
  <c r="AE3123" i="18" s="1"/>
  <c r="U3141" i="18"/>
  <c r="AE3141" i="18" s="1"/>
  <c r="U3168" i="18"/>
  <c r="AE3168" i="18" s="1"/>
  <c r="U3180" i="18"/>
  <c r="AE3180" i="18" s="1"/>
  <c r="U3185" i="18"/>
  <c r="AE3185" i="18" s="1"/>
  <c r="U3208" i="18"/>
  <c r="AE3208" i="18" s="1"/>
  <c r="U3214" i="18"/>
  <c r="AE3214" i="18" s="1"/>
  <c r="U3219" i="18"/>
  <c r="AE3219" i="18" s="1"/>
  <c r="U3230" i="18"/>
  <c r="AE3230" i="18" s="1"/>
  <c r="U3235" i="18"/>
  <c r="AE3235" i="18" s="1"/>
  <c r="U3241" i="18"/>
  <c r="AE3241" i="18" s="1"/>
  <c r="U3268" i="18"/>
  <c r="AE3268" i="18" s="1"/>
  <c r="U3274" i="18"/>
  <c r="AE3274" i="18" s="1"/>
  <c r="U3279" i="18"/>
  <c r="AE3279" i="18" s="1"/>
  <c r="U3290" i="18"/>
  <c r="AE3290" i="18" s="1"/>
  <c r="U3296" i="18"/>
  <c r="U3307" i="18"/>
  <c r="AE3307" i="18" s="1"/>
  <c r="U3312" i="18"/>
  <c r="AE3312" i="18" s="1"/>
  <c r="U3317" i="18"/>
  <c r="AE3317" i="18" s="1"/>
  <c r="U3335" i="18"/>
  <c r="AE3335" i="18" s="1"/>
  <c r="U3340" i="18"/>
  <c r="AE3340" i="18" s="1"/>
  <c r="U3346" i="18"/>
  <c r="AE3346" i="18" s="1"/>
  <c r="U3358" i="18"/>
  <c r="AE3358" i="18" s="1"/>
  <c r="U3363" i="18"/>
  <c r="AE3363" i="18" s="1"/>
  <c r="U3369" i="18"/>
  <c r="AE3369" i="18" s="1"/>
  <c r="U3408" i="18"/>
  <c r="AE3408" i="18" s="1"/>
  <c r="U3413" i="18"/>
  <c r="AE3413" i="18" s="1"/>
  <c r="U3419" i="18"/>
  <c r="AE3419" i="18" s="1"/>
  <c r="U3446" i="18"/>
  <c r="AE3446" i="18" s="1"/>
  <c r="U3457" i="18"/>
  <c r="AE3457" i="18" s="1"/>
  <c r="U3463" i="18"/>
  <c r="AE3463" i="18" s="1"/>
  <c r="U3468" i="18"/>
  <c r="AE3468" i="18" s="1"/>
  <c r="U3473" i="18"/>
  <c r="AE3473" i="18" s="1"/>
  <c r="U3479" i="18"/>
  <c r="AE3479" i="18" s="1"/>
  <c r="U3496" i="18"/>
  <c r="AE3496" i="18" s="1"/>
  <c r="U3502" i="18"/>
  <c r="AE3502" i="18" s="1"/>
  <c r="U3507" i="18"/>
  <c r="AE3507" i="18" s="1"/>
  <c r="U2905" i="18"/>
  <c r="AE2905" i="18" s="1"/>
  <c r="U2913" i="18"/>
  <c r="AE2913" i="18" s="1"/>
  <c r="U2929" i="18"/>
  <c r="AE2929" i="18" s="1"/>
  <c r="U2937" i="18"/>
  <c r="AE2937" i="18" s="1"/>
  <c r="U2945" i="18"/>
  <c r="AE2945" i="18" s="1"/>
  <c r="U2953" i="18"/>
  <c r="AE2953" i="18" s="1"/>
  <c r="U2959" i="18"/>
  <c r="U2967" i="18"/>
  <c r="AE2967" i="18" s="1"/>
  <c r="U2988" i="18"/>
  <c r="AE2988" i="18" s="1"/>
  <c r="U2994" i="18"/>
  <c r="AE2994" i="18" s="1"/>
  <c r="U3002" i="18"/>
  <c r="AE3002" i="18" s="1"/>
  <c r="U3009" i="18"/>
  <c r="AE3009" i="18" s="1"/>
  <c r="U3015" i="18"/>
  <c r="AE3015" i="18" s="1"/>
  <c r="U3026" i="18"/>
  <c r="AE3026" i="18" s="1"/>
  <c r="U3032" i="18"/>
  <c r="AE3032" i="18" s="1"/>
  <c r="U3044" i="18"/>
  <c r="AE3044" i="18" s="1"/>
  <c r="U3050" i="18"/>
  <c r="AE3050" i="18" s="1"/>
  <c r="U3067" i="18"/>
  <c r="AE3067" i="18" s="1"/>
  <c r="U3079" i="18"/>
  <c r="AE3079" i="18" s="1"/>
  <c r="U3085" i="18"/>
  <c r="AE3085" i="18" s="1"/>
  <c r="U3090" i="18"/>
  <c r="AE3090" i="18" s="1"/>
  <c r="U3096" i="18"/>
  <c r="AE3096" i="18" s="1"/>
  <c r="U3102" i="18"/>
  <c r="AE3102" i="18" s="1"/>
  <c r="U3107" i="18"/>
  <c r="AE3107" i="18" s="1"/>
  <c r="U3113" i="18"/>
  <c r="AE3113" i="18" s="1"/>
  <c r="U3129" i="18"/>
  <c r="AE3129" i="18" s="1"/>
  <c r="U3135" i="18"/>
  <c r="AE3135" i="18" s="1"/>
  <c r="U3142" i="18"/>
  <c r="AE3142" i="18" s="1"/>
  <c r="U3147" i="18"/>
  <c r="AE3147" i="18" s="1"/>
  <c r="U3152" i="18"/>
  <c r="AE3152" i="18" s="1"/>
  <c r="U3157" i="18"/>
  <c r="AE3157" i="18" s="1"/>
  <c r="U3163" i="18"/>
  <c r="AE3163" i="18" s="1"/>
  <c r="U3175" i="18"/>
  <c r="AE3175" i="18" s="1"/>
  <c r="U3181" i="18"/>
  <c r="AE3181" i="18" s="1"/>
  <c r="U3186" i="18"/>
  <c r="AE3186" i="18" s="1"/>
  <c r="U3192" i="18"/>
  <c r="AE3192" i="18" s="1"/>
  <c r="U3203" i="18"/>
  <c r="AE3203" i="18" s="1"/>
  <c r="U3209" i="18"/>
  <c r="AE3209" i="18" s="1"/>
  <c r="U3236" i="18"/>
  <c r="AE3236" i="18" s="1"/>
  <c r="U3242" i="18"/>
  <c r="AE3242" i="18" s="1"/>
  <c r="U3247" i="18"/>
  <c r="AE3247" i="18" s="1"/>
  <c r="U3252" i="18"/>
  <c r="AE3252" i="18" s="1"/>
  <c r="U3257" i="18"/>
  <c r="AE3257" i="18" s="1"/>
  <c r="U3263" i="18"/>
  <c r="AE3263" i="18" s="1"/>
  <c r="U3269" i="18"/>
  <c r="AE3269" i="18" s="1"/>
  <c r="U3285" i="18"/>
  <c r="AE3285" i="18" s="1"/>
  <c r="U3291" i="18"/>
  <c r="AE3291" i="18" s="1"/>
  <c r="U3318" i="18"/>
  <c r="AE3318" i="18" s="1"/>
  <c r="U3329" i="18"/>
  <c r="AE3329" i="18" s="1"/>
  <c r="U3341" i="18"/>
  <c r="AE3341" i="18" s="1"/>
  <c r="U3347" i="18"/>
  <c r="AE3347" i="18" s="1"/>
  <c r="U3352" i="18"/>
  <c r="AE3352" i="18" s="1"/>
  <c r="U3364" i="18"/>
  <c r="AE3364" i="18" s="1"/>
  <c r="U3370" i="18"/>
  <c r="AE3370" i="18" s="1"/>
  <c r="U3375" i="18"/>
  <c r="AE3375" i="18" s="1"/>
  <c r="U3380" i="18"/>
  <c r="AE3380" i="18" s="1"/>
  <c r="U3403" i="18"/>
  <c r="AE3403" i="18" s="1"/>
  <c r="U3414" i="18"/>
  <c r="AE3414" i="18" s="1"/>
  <c r="U3420" i="18"/>
  <c r="AE3420" i="18" s="1"/>
  <c r="U3425" i="18"/>
  <c r="AE3425" i="18" s="1"/>
  <c r="U3436" i="18"/>
  <c r="AE3436" i="18" s="1"/>
  <c r="U3447" i="18"/>
  <c r="AE3447" i="18" s="1"/>
  <c r="U3474" i="18"/>
  <c r="AE3474" i="18" s="1"/>
  <c r="U3485" i="18"/>
  <c r="AE3485" i="18" s="1"/>
  <c r="U3491" i="18"/>
  <c r="AE3491" i="18" s="1"/>
  <c r="U3497" i="18"/>
  <c r="AE3497" i="18" s="1"/>
  <c r="U2898" i="18"/>
  <c r="AE2898" i="18" s="1"/>
  <c r="U2906" i="18"/>
  <c r="AE2906" i="18" s="1"/>
  <c r="U2914" i="18"/>
  <c r="AE2914" i="18" s="1"/>
  <c r="U2938" i="18"/>
  <c r="AE2938" i="18" s="1"/>
  <c r="U2946" i="18"/>
  <c r="AE2946" i="18" s="1"/>
  <c r="U2960" i="18"/>
  <c r="AE2960" i="18" s="1"/>
  <c r="U2968" i="18"/>
  <c r="AE2968" i="18" s="1"/>
  <c r="U2974" i="18"/>
  <c r="AE2974" i="18" s="1"/>
  <c r="U2982" i="18"/>
  <c r="AE2982" i="18" s="1"/>
  <c r="U2989" i="18"/>
  <c r="AE2989" i="18" s="1"/>
  <c r="U2995" i="18"/>
  <c r="AE2995" i="18" s="1"/>
  <c r="U3003" i="18"/>
  <c r="AE3003" i="18" s="1"/>
  <c r="U3010" i="18"/>
  <c r="AE3010" i="18" s="1"/>
  <c r="U3016" i="18"/>
  <c r="AE3016" i="18" s="1"/>
  <c r="U3027" i="18"/>
  <c r="AE3027" i="18" s="1"/>
  <c r="U3062" i="18"/>
  <c r="AE3062" i="18" s="1"/>
  <c r="U3068" i="18"/>
  <c r="AE3068" i="18" s="1"/>
  <c r="U3073" i="18"/>
  <c r="AE3073" i="18" s="1"/>
  <c r="U3086" i="18"/>
  <c r="AE3086" i="18" s="1"/>
  <c r="U3091" i="18"/>
  <c r="AE3091" i="18" s="1"/>
  <c r="U3108" i="18"/>
  <c r="AE3108" i="18" s="1"/>
  <c r="U3114" i="18"/>
  <c r="AE3114" i="18" s="1"/>
  <c r="U3119" i="18"/>
  <c r="AE3119" i="18" s="1"/>
  <c r="U3130" i="18"/>
  <c r="AE3130" i="18" s="1"/>
  <c r="U3136" i="18"/>
  <c r="AE3136" i="18" s="1"/>
  <c r="U3158" i="18"/>
  <c r="AE3158" i="18" s="1"/>
  <c r="U3164" i="18"/>
  <c r="AE3164" i="18" s="1"/>
  <c r="U3182" i="18"/>
  <c r="AE3182" i="18" s="1"/>
  <c r="U3187" i="18"/>
  <c r="AE3187" i="18" s="1"/>
  <c r="U3198" i="18"/>
  <c r="AE3198" i="18" s="1"/>
  <c r="U3210" i="18"/>
  <c r="AE3210" i="18" s="1"/>
  <c r="U3215" i="18"/>
  <c r="AE3215" i="18" s="1"/>
  <c r="U3220" i="18"/>
  <c r="AE3220" i="18" s="1"/>
  <c r="U3225" i="18"/>
  <c r="AE3225" i="18" s="1"/>
  <c r="U3231" i="18"/>
  <c r="AE3231" i="18" s="1"/>
  <c r="U3237" i="18"/>
  <c r="AE3237" i="18" s="1"/>
  <c r="U3258" i="18"/>
  <c r="AE3258" i="18" s="1"/>
  <c r="U3264" i="18"/>
  <c r="AE3264" i="18" s="1"/>
  <c r="U3270" i="18"/>
  <c r="AE3270" i="18" s="1"/>
  <c r="U3275" i="18"/>
  <c r="AE3275" i="18" s="1"/>
  <c r="U3280" i="18"/>
  <c r="AE3280" i="18" s="1"/>
  <c r="U3286" i="18"/>
  <c r="AE3286" i="18" s="1"/>
  <c r="U3292" i="18"/>
  <c r="AE3292" i="18" s="1"/>
  <c r="U3297" i="18"/>
  <c r="AE3297" i="18" s="1"/>
  <c r="U3303" i="18"/>
  <c r="AE3303" i="18" s="1"/>
  <c r="U3308" i="18"/>
  <c r="AE3308" i="18" s="1"/>
  <c r="U3313" i="18"/>
  <c r="AE3313" i="18" s="1"/>
  <c r="U3319" i="18"/>
  <c r="AE3319" i="18" s="1"/>
  <c r="U3330" i="18"/>
  <c r="AE3330" i="18" s="1"/>
  <c r="U3342" i="18"/>
  <c r="AE3342" i="18" s="1"/>
  <c r="U3353" i="18"/>
  <c r="AE3353" i="18" s="1"/>
  <c r="U3359" i="18"/>
  <c r="AE3359" i="18" s="1"/>
  <c r="U3365" i="18"/>
  <c r="AE3365" i="18" s="1"/>
  <c r="U3392" i="18"/>
  <c r="AE3392" i="18" s="1"/>
  <c r="U3404" i="18"/>
  <c r="AE3404" i="18" s="1"/>
  <c r="U3409" i="18"/>
  <c r="AE3409" i="18" s="1"/>
  <c r="U3415" i="18"/>
  <c r="AE3415" i="18" s="1"/>
  <c r="U3426" i="18"/>
  <c r="AE3426" i="18" s="1"/>
  <c r="U3437" i="18"/>
  <c r="AE3437" i="18" s="1"/>
  <c r="U3464" i="18"/>
  <c r="AE3464" i="18" s="1"/>
  <c r="U3470" i="18"/>
  <c r="AE3470" i="18" s="1"/>
  <c r="U3475" i="18"/>
  <c r="AE3475" i="18" s="1"/>
  <c r="U3480" i="18"/>
  <c r="AE3480" i="18" s="1"/>
  <c r="U3486" i="18"/>
  <c r="AE3486" i="18" s="1"/>
  <c r="U3492" i="18"/>
  <c r="AE3492" i="18" s="1"/>
  <c r="U3498" i="18"/>
  <c r="AE3498" i="18" s="1"/>
  <c r="U3503" i="18"/>
  <c r="AE3503" i="18" s="1"/>
  <c r="U3508" i="18"/>
  <c r="AE3508" i="18" s="1"/>
  <c r="U14" i="18"/>
  <c r="AE14" i="18" s="1"/>
  <c r="U30" i="18"/>
  <c r="AE30" i="18" s="1"/>
  <c r="U62" i="18"/>
  <c r="AE62" i="18" s="1"/>
  <c r="U70" i="18"/>
  <c r="AE70" i="18" s="1"/>
  <c r="U78" i="18"/>
  <c r="AE78" i="18" s="1"/>
  <c r="U94" i="18"/>
  <c r="AE94" i="18" s="1"/>
  <c r="U102" i="18"/>
  <c r="AE102" i="18" s="1"/>
  <c r="U126" i="18"/>
  <c r="AE126" i="18" s="1"/>
  <c r="U142" i="18"/>
  <c r="AE142" i="18" s="1"/>
  <c r="U150" i="18"/>
  <c r="AE150" i="18" s="1"/>
  <c r="U198" i="18"/>
  <c r="AE198" i="18" s="1"/>
  <c r="U206" i="18"/>
  <c r="AE206" i="18" s="1"/>
  <c r="U222" i="18"/>
  <c r="AE222" i="18" s="1"/>
  <c r="U246" i="18"/>
  <c r="AE246" i="18" s="1"/>
  <c r="U254" i="18"/>
  <c r="AE254" i="18" s="1"/>
  <c r="U270" i="18"/>
  <c r="AE270" i="18" s="1"/>
  <c r="U278" i="18"/>
  <c r="AE278" i="18" s="1"/>
  <c r="U294" i="18"/>
  <c r="AE294" i="18" s="1"/>
  <c r="U310" i="18"/>
  <c r="AE310" i="18" s="1"/>
  <c r="U318" i="18"/>
  <c r="AE318" i="18" s="1"/>
  <c r="U342" i="18"/>
  <c r="AE342" i="18" s="1"/>
  <c r="U366" i="18"/>
  <c r="AE366" i="18" s="1"/>
  <c r="U373" i="18"/>
  <c r="AE373" i="18" s="1"/>
  <c r="U414" i="18"/>
  <c r="AE414" i="18" s="1"/>
  <c r="U421" i="18"/>
  <c r="AE421" i="18" s="1"/>
  <c r="U428" i="18"/>
  <c r="AE428" i="18" s="1"/>
  <c r="U472" i="18"/>
  <c r="AE472" i="18" s="1"/>
  <c r="U488" i="18"/>
  <c r="AE488" i="18" s="1"/>
  <c r="U509" i="18"/>
  <c r="AE509" i="18" s="1"/>
  <c r="U537" i="18"/>
  <c r="AE537" i="18" s="1"/>
  <c r="U567" i="18"/>
  <c r="AE567" i="18" s="1"/>
  <c r="U598" i="18"/>
  <c r="AE598" i="18" s="1"/>
  <c r="U604" i="18"/>
  <c r="AE604" i="18" s="1"/>
  <c r="U640" i="18"/>
  <c r="AE640" i="18" s="1"/>
  <c r="U665" i="18"/>
  <c r="AE665" i="18" s="1"/>
  <c r="U684" i="18"/>
  <c r="AE684" i="18" s="1"/>
  <c r="U692" i="18"/>
  <c r="AE692" i="18" s="1"/>
  <c r="U708" i="18"/>
  <c r="AE708" i="18" s="1"/>
  <c r="U748" i="18"/>
  <c r="AE748" i="18" s="1"/>
  <c r="U756" i="18"/>
  <c r="AE756" i="18" s="1"/>
  <c r="U764" i="18"/>
  <c r="AE764" i="18" s="1"/>
  <c r="U772" i="18"/>
  <c r="AE772" i="18" s="1"/>
  <c r="U780" i="18"/>
  <c r="AE780" i="18" s="1"/>
  <c r="U788" i="18"/>
  <c r="AE788" i="18" s="1"/>
  <c r="U828" i="18"/>
  <c r="AE828" i="18" s="1"/>
  <c r="U852" i="18"/>
  <c r="AE852" i="18" s="1"/>
  <c r="U889" i="18"/>
  <c r="AE889" i="18" s="1"/>
  <c r="U925" i="18"/>
  <c r="AE925" i="18" s="1"/>
  <c r="U947" i="18"/>
  <c r="AE947" i="18" s="1"/>
  <c r="U989" i="18"/>
  <c r="AE989" i="18" s="1"/>
  <c r="U1005" i="18"/>
  <c r="AE1005" i="18" s="1"/>
  <c r="U1033" i="18"/>
  <c r="AE1033" i="18" s="1"/>
  <c r="U1037" i="18"/>
  <c r="AE1037" i="18" s="1"/>
  <c r="U1049" i="18"/>
  <c r="AE1049" i="18" s="1"/>
  <c r="U1088" i="18"/>
  <c r="AE1088" i="18" s="1"/>
  <c r="U1116" i="18"/>
  <c r="AE1116" i="18" s="1"/>
  <c r="U1139" i="18"/>
  <c r="AE1139" i="18" s="1"/>
  <c r="U1163" i="18"/>
  <c r="AE1163" i="18" s="1"/>
  <c r="U1188" i="18"/>
  <c r="AE1188" i="18" s="1"/>
  <c r="U1236" i="18"/>
  <c r="AE1236" i="18" s="1"/>
  <c r="U1315" i="18"/>
  <c r="AE1315" i="18" s="1"/>
  <c r="U1341" i="18"/>
  <c r="AE1341" i="18" s="1"/>
  <c r="U1366" i="18"/>
  <c r="AE1366" i="18" s="1"/>
  <c r="U183" i="18"/>
  <c r="AE183" i="18" s="1"/>
  <c r="U247" i="18"/>
  <c r="AE247" i="18" s="1"/>
  <c r="U255" i="18"/>
  <c r="AE255" i="18" s="1"/>
  <c r="U295" i="18"/>
  <c r="AE295" i="18" s="1"/>
  <c r="U311" i="18"/>
  <c r="AE311" i="18" s="1"/>
  <c r="U351" i="18"/>
  <c r="AE351" i="18" s="1"/>
  <c r="U374" i="18"/>
  <c r="AE374" i="18" s="1"/>
  <c r="U387" i="18"/>
  <c r="AE387" i="18" s="1"/>
  <c r="U415" i="18"/>
  <c r="AE415" i="18" s="1"/>
  <c r="U436" i="18"/>
  <c r="AE436" i="18" s="1"/>
  <c r="U451" i="18"/>
  <c r="AE451" i="18" s="1"/>
  <c r="U473" i="18"/>
  <c r="AE473" i="18" s="1"/>
  <c r="U497" i="18"/>
  <c r="AE497" i="18" s="1"/>
  <c r="U533" i="18"/>
  <c r="AE533" i="18" s="1"/>
  <c r="U574" i="18"/>
  <c r="AE574" i="18" s="1"/>
  <c r="U580" i="18"/>
  <c r="AE580" i="18" s="1"/>
  <c r="U629" i="18"/>
  <c r="AE629" i="18" s="1"/>
  <c r="U641" i="18"/>
  <c r="AE641" i="18" s="1"/>
  <c r="U666" i="18"/>
  <c r="AE666" i="18" s="1"/>
  <c r="U672" i="18"/>
  <c r="AE672" i="18" s="1"/>
  <c r="U685" i="18"/>
  <c r="AE685" i="18" s="1"/>
  <c r="U709" i="18"/>
  <c r="AE709" i="18" s="1"/>
  <c r="U733" i="18"/>
  <c r="AE733" i="18" s="1"/>
  <c r="U741" i="18"/>
  <c r="AE741" i="18" s="1"/>
  <c r="U757" i="18"/>
  <c r="AE757" i="18" s="1"/>
  <c r="U765" i="18"/>
  <c r="AE765" i="18" s="1"/>
  <c r="U781" i="18"/>
  <c r="AE781" i="18" s="1"/>
  <c r="U813" i="18"/>
  <c r="AE813" i="18" s="1"/>
  <c r="U821" i="18"/>
  <c r="AE821" i="18" s="1"/>
  <c r="U837" i="18"/>
  <c r="AE837" i="18" s="1"/>
  <c r="U926" i="18"/>
  <c r="AE926" i="18" s="1"/>
  <c r="U940" i="18"/>
  <c r="AE940" i="18" s="1"/>
  <c r="U948" i="18"/>
  <c r="AE948" i="18" s="1"/>
  <c r="U990" i="18"/>
  <c r="AE990" i="18" s="1"/>
  <c r="U1006" i="18"/>
  <c r="AE1006" i="18" s="1"/>
  <c r="U1017" i="18"/>
  <c r="AE1017" i="18" s="1"/>
  <c r="U1038" i="18"/>
  <c r="AE1038" i="18" s="1"/>
  <c r="U1056" i="18"/>
  <c r="AE1056" i="18" s="1"/>
  <c r="U1082" i="18"/>
  <c r="AE1082" i="18" s="1"/>
  <c r="U1134" i="18"/>
  <c r="AE1134" i="18" s="1"/>
  <c r="U1140" i="18"/>
  <c r="AE1140" i="18" s="1"/>
  <c r="U1158" i="18"/>
  <c r="AE1158" i="18" s="1"/>
  <c r="U1177" i="18"/>
  <c r="AE1177" i="18" s="1"/>
  <c r="U1195" i="18"/>
  <c r="AE1195" i="18" s="1"/>
  <c r="U1213" i="18"/>
  <c r="AE1213" i="18" s="1"/>
  <c r="U1291" i="18"/>
  <c r="AE1291" i="18" s="1"/>
  <c r="U1329" i="18"/>
  <c r="AE1329" i="18" s="1"/>
  <c r="U1336" i="18"/>
  <c r="AE1336" i="18" s="1"/>
  <c r="U1342" i="18"/>
  <c r="AE1342" i="18" s="1"/>
  <c r="U1373" i="18"/>
  <c r="AE1373" i="18" s="1"/>
  <c r="U1399" i="18"/>
  <c r="AE1399" i="18" s="1"/>
  <c r="U64" i="18"/>
  <c r="AE64" i="18" s="1"/>
  <c r="U80" i="18"/>
  <c r="AE80" i="18" s="1"/>
  <c r="U104" i="18"/>
  <c r="AE104" i="18" s="1"/>
  <c r="U120" i="18"/>
  <c r="AE120" i="18" s="1"/>
  <c r="U128" i="18"/>
  <c r="AE128" i="18" s="1"/>
  <c r="U192" i="18"/>
  <c r="AE192" i="18" s="1"/>
  <c r="U224" i="18"/>
  <c r="AE224" i="18" s="1"/>
  <c r="U272" i="18"/>
  <c r="AE272" i="18" s="1"/>
  <c r="U280" i="18"/>
  <c r="AE280" i="18" s="1"/>
  <c r="U320" i="18"/>
  <c r="AE320" i="18" s="1"/>
  <c r="U344" i="18"/>
  <c r="AE344" i="18" s="1"/>
  <c r="U352" i="18"/>
  <c r="AE352" i="18" s="1"/>
  <c r="U380" i="18"/>
  <c r="AE380" i="18" s="1"/>
  <c r="U394" i="18"/>
  <c r="AE394" i="18" s="1"/>
  <c r="U437" i="18"/>
  <c r="AE437" i="18" s="1"/>
  <c r="U466" i="18"/>
  <c r="AE466" i="18" s="1"/>
  <c r="U474" i="18"/>
  <c r="AE474" i="18" s="1"/>
  <c r="U568" i="18"/>
  <c r="AE568" i="18" s="1"/>
  <c r="U606" i="18"/>
  <c r="AE606" i="18" s="1"/>
  <c r="U636" i="18"/>
  <c r="AE636" i="18" s="1"/>
  <c r="U642" i="18"/>
  <c r="AE642" i="18" s="1"/>
  <c r="U648" i="18"/>
  <c r="AE648" i="18" s="1"/>
  <c r="U661" i="18"/>
  <c r="AE661" i="18" s="1"/>
  <c r="U667" i="18"/>
  <c r="AE667" i="18" s="1"/>
  <c r="U686" i="18"/>
  <c r="AE686" i="18" s="1"/>
  <c r="U702" i="18"/>
  <c r="AE702" i="18" s="1"/>
  <c r="U726" i="18"/>
  <c r="AE726" i="18" s="1"/>
  <c r="U734" i="18"/>
  <c r="AE734" i="18" s="1"/>
  <c r="U774" i="18"/>
  <c r="AE774" i="18" s="1"/>
  <c r="U782" i="18"/>
  <c r="AE782" i="18" s="1"/>
  <c r="U798" i="18"/>
  <c r="AE798" i="18" s="1"/>
  <c r="U822" i="18"/>
  <c r="AE822" i="18" s="1"/>
  <c r="U830" i="18"/>
  <c r="AE830" i="18" s="1"/>
  <c r="U862" i="18"/>
  <c r="AE862" i="18" s="1"/>
  <c r="U891" i="18"/>
  <c r="AE891" i="18" s="1"/>
  <c r="U941" i="18"/>
  <c r="AE941" i="18" s="1"/>
  <c r="U955" i="18"/>
  <c r="AE955" i="18" s="1"/>
  <c r="U963" i="18"/>
  <c r="AE963" i="18" s="1"/>
  <c r="U1034" i="18"/>
  <c r="AE1034" i="18" s="1"/>
  <c r="U1044" i="18"/>
  <c r="AE1044" i="18" s="1"/>
  <c r="U1076" i="18"/>
  <c r="AE1076" i="18" s="1"/>
  <c r="U1100" i="18"/>
  <c r="AE1100" i="18" s="1"/>
  <c r="U1118" i="18"/>
  <c r="AE1118" i="18" s="1"/>
  <c r="U1153" i="18"/>
  <c r="AE1153" i="18" s="1"/>
  <c r="U1190" i="18"/>
  <c r="AE1190" i="18" s="1"/>
  <c r="U1196" i="18"/>
  <c r="AE1196" i="18" s="1"/>
  <c r="U1208" i="18"/>
  <c r="AE1208" i="18" s="1"/>
  <c r="U1214" i="18"/>
  <c r="AE1214" i="18" s="1"/>
  <c r="U1286" i="18"/>
  <c r="AE1286" i="18" s="1"/>
  <c r="U1292" i="18"/>
  <c r="AE1292" i="18" s="1"/>
  <c r="U1305" i="18"/>
  <c r="AE1305" i="18" s="1"/>
  <c r="U1330" i="18"/>
  <c r="AE1330" i="18" s="1"/>
  <c r="U1348" i="18"/>
  <c r="AE1348" i="18" s="1"/>
  <c r="U9" i="18"/>
  <c r="AE9" i="18" s="1"/>
  <c r="U65" i="18"/>
  <c r="AE65" i="18" s="1"/>
  <c r="U121" i="18"/>
  <c r="AE121" i="18" s="1"/>
  <c r="U153" i="18"/>
  <c r="AE153" i="18" s="1"/>
  <c r="U161" i="18"/>
  <c r="AE161" i="18" s="1"/>
  <c r="U185" i="18"/>
  <c r="AE185" i="18" s="1"/>
  <c r="U209" i="18"/>
  <c r="AE209" i="18" s="1"/>
  <c r="U217" i="18"/>
  <c r="AE217" i="18" s="1"/>
  <c r="U297" i="18"/>
  <c r="AE297" i="18" s="1"/>
  <c r="U345" i="18"/>
  <c r="AE345" i="18" s="1"/>
  <c r="U361" i="18"/>
  <c r="AE361" i="18" s="1"/>
  <c r="U403" i="18"/>
  <c r="AE403" i="18" s="1"/>
  <c r="U417" i="18"/>
  <c r="AE417" i="18" s="1"/>
  <c r="U445" i="18"/>
  <c r="AE445" i="18" s="1"/>
  <c r="U459" i="18"/>
  <c r="AE459" i="18" s="1"/>
  <c r="U475" i="18"/>
  <c r="AE475" i="18" s="1"/>
  <c r="U483" i="18"/>
  <c r="AE483" i="18" s="1"/>
  <c r="U517" i="18"/>
  <c r="AE517" i="18" s="1"/>
  <c r="U540" i="18"/>
  <c r="AE540" i="18" s="1"/>
  <c r="U563" i="18"/>
  <c r="AE563" i="18" s="1"/>
  <c r="U582" i="18"/>
  <c r="AE582" i="18" s="1"/>
  <c r="U587" i="18"/>
  <c r="AE587" i="18" s="1"/>
  <c r="U613" i="18"/>
  <c r="AE613" i="18" s="1"/>
  <c r="U624" i="18"/>
  <c r="AE624" i="18" s="1"/>
  <c r="U668" i="18"/>
  <c r="AE668" i="18" s="1"/>
  <c r="U703" i="18"/>
  <c r="AE703" i="18" s="1"/>
  <c r="U727" i="18"/>
  <c r="AE727" i="18" s="1"/>
  <c r="U799" i="18"/>
  <c r="AE799" i="18" s="1"/>
  <c r="U871" i="18"/>
  <c r="AE871" i="18" s="1"/>
  <c r="U906" i="18"/>
  <c r="AE906" i="18" s="1"/>
  <c r="U928" i="18"/>
  <c r="AE928" i="18" s="1"/>
  <c r="U970" i="18"/>
  <c r="AE970" i="18" s="1"/>
  <c r="U985" i="18"/>
  <c r="AE985" i="18" s="1"/>
  <c r="U1002" i="18"/>
  <c r="AE1002" i="18" s="1"/>
  <c r="U1064" i="18"/>
  <c r="AE1064" i="18" s="1"/>
  <c r="U1077" i="18"/>
  <c r="AE1077" i="18" s="1"/>
  <c r="U1172" i="18"/>
  <c r="AE1172" i="18" s="1"/>
  <c r="U1178" i="18"/>
  <c r="AE1178" i="18" s="1"/>
  <c r="U1185" i="18"/>
  <c r="AE1185" i="18" s="1"/>
  <c r="U1197" i="18"/>
  <c r="AE1197" i="18" s="1"/>
  <c r="U1324" i="18"/>
  <c r="AE1324" i="18" s="1"/>
  <c r="U1344" i="18"/>
  <c r="AE1344" i="18" s="1"/>
  <c r="U1349" i="18"/>
  <c r="AE1349" i="18" s="1"/>
  <c r="U1355" i="18"/>
  <c r="AE1355" i="18" s="1"/>
  <c r="U1380" i="18"/>
  <c r="AE1380" i="18" s="1"/>
  <c r="U58" i="18"/>
  <c r="AE58" i="18" s="1"/>
  <c r="U74" i="18"/>
  <c r="AE74" i="18" s="1"/>
  <c r="U130" i="18"/>
  <c r="AE130" i="18" s="1"/>
  <c r="U210" i="18"/>
  <c r="AE210" i="18" s="1"/>
  <c r="U218" i="18"/>
  <c r="AE218" i="18" s="1"/>
  <c r="U234" i="18"/>
  <c r="AE234" i="18" s="1"/>
  <c r="U250" i="18"/>
  <c r="AE250" i="18" s="1"/>
  <c r="U258" i="18"/>
  <c r="AE258" i="18" s="1"/>
  <c r="U298" i="18"/>
  <c r="AE298" i="18" s="1"/>
  <c r="U354" i="18"/>
  <c r="AE354" i="18" s="1"/>
  <c r="U370" i="18"/>
  <c r="AE370" i="18" s="1"/>
  <c r="U446" i="18"/>
  <c r="AE446" i="18" s="1"/>
  <c r="U460" i="18"/>
  <c r="AE460" i="18" s="1"/>
  <c r="U484" i="18"/>
  <c r="AE484" i="18" s="1"/>
  <c r="U500" i="18"/>
  <c r="AE500" i="18" s="1"/>
  <c r="U564" i="18"/>
  <c r="AE564" i="18" s="1"/>
  <c r="U588" i="18"/>
  <c r="AE588" i="18" s="1"/>
  <c r="U638" i="18"/>
  <c r="AE638" i="18" s="1"/>
  <c r="U669" i="18"/>
  <c r="AE669" i="18" s="1"/>
  <c r="U675" i="18"/>
  <c r="AE675" i="18" s="1"/>
  <c r="U712" i="18"/>
  <c r="AE712" i="18" s="1"/>
  <c r="U728" i="18"/>
  <c r="AE728" i="18" s="1"/>
  <c r="U744" i="18"/>
  <c r="AE744" i="18" s="1"/>
  <c r="U776" i="18"/>
  <c r="AE776" i="18" s="1"/>
  <c r="U784" i="18"/>
  <c r="AE784" i="18" s="1"/>
  <c r="U816" i="18"/>
  <c r="AE816" i="18" s="1"/>
  <c r="U832" i="18"/>
  <c r="AE832" i="18" s="1"/>
  <c r="U840" i="18"/>
  <c r="AE840" i="18" s="1"/>
  <c r="U848" i="18"/>
  <c r="AE848" i="18" s="1"/>
  <c r="U886" i="18"/>
  <c r="AE886" i="18" s="1"/>
  <c r="U893" i="18"/>
  <c r="AE893" i="18" s="1"/>
  <c r="U915" i="18"/>
  <c r="AE915" i="18" s="1"/>
  <c r="U929" i="18"/>
  <c r="AE929" i="18" s="1"/>
  <c r="U971" i="18"/>
  <c r="AE971" i="18" s="1"/>
  <c r="U992" i="18"/>
  <c r="AE992" i="18" s="1"/>
  <c r="U1030" i="18"/>
  <c r="AE1030" i="18" s="1"/>
  <c r="U1052" i="18"/>
  <c r="AE1052" i="18" s="1"/>
  <c r="U1096" i="18"/>
  <c r="AE1096" i="18" s="1"/>
  <c r="U1161" i="18"/>
  <c r="AE1161" i="18" s="1"/>
  <c r="U1173" i="18"/>
  <c r="AE1173" i="18" s="1"/>
  <c r="U1221" i="18"/>
  <c r="AE1221" i="18" s="1"/>
  <c r="U1227" i="18"/>
  <c r="AE1227" i="18" s="1"/>
  <c r="U1264" i="18"/>
  <c r="AE1264" i="18" s="1"/>
  <c r="U1294" i="18"/>
  <c r="AE1294" i="18" s="1"/>
  <c r="U1300" i="18"/>
  <c r="AE1300" i="18" s="1"/>
  <c r="U1325" i="18"/>
  <c r="AE1325" i="18" s="1"/>
  <c r="U1331" i="18"/>
  <c r="AE1331" i="18" s="1"/>
  <c r="U1350" i="18"/>
  <c r="AE1350" i="18" s="1"/>
  <c r="U1356" i="18"/>
  <c r="AE1356" i="18" s="1"/>
  <c r="U3" i="18"/>
  <c r="U27" i="18"/>
  <c r="AE27" i="18" s="1"/>
  <c r="U51" i="18"/>
  <c r="AE51" i="18" s="1"/>
  <c r="U67" i="18"/>
  <c r="AE67" i="18" s="1"/>
  <c r="U91" i="18"/>
  <c r="AE91" i="18" s="1"/>
  <c r="U131" i="18"/>
  <c r="AE131" i="18" s="1"/>
  <c r="U139" i="18"/>
  <c r="AE139" i="18" s="1"/>
  <c r="U171" i="18"/>
  <c r="AE171" i="18" s="1"/>
  <c r="U211" i="18"/>
  <c r="AE211" i="18" s="1"/>
  <c r="U219" i="18"/>
  <c r="AE219" i="18" s="1"/>
  <c r="U251" i="18"/>
  <c r="AE251" i="18" s="1"/>
  <c r="U267" i="18"/>
  <c r="AE267" i="18" s="1"/>
  <c r="U283" i="18"/>
  <c r="AE283" i="18" s="1"/>
  <c r="U363" i="18"/>
  <c r="AE363" i="18" s="1"/>
  <c r="U371" i="18"/>
  <c r="AE371" i="18" s="1"/>
  <c r="U390" i="18"/>
  <c r="AE390" i="18" s="1"/>
  <c r="U404" i="18"/>
  <c r="AE404" i="18" s="1"/>
  <c r="U411" i="18"/>
  <c r="AE411" i="18" s="1"/>
  <c r="U425" i="18"/>
  <c r="AE425" i="18" s="1"/>
  <c r="U461" i="18"/>
  <c r="AE461" i="18" s="1"/>
  <c r="U485" i="18"/>
  <c r="AE485" i="18" s="1"/>
  <c r="U493" i="18"/>
  <c r="AE493" i="18" s="1"/>
  <c r="U501" i="18"/>
  <c r="AE501" i="18" s="1"/>
  <c r="U506" i="18"/>
  <c r="AE506" i="18" s="1"/>
  <c r="U524" i="18"/>
  <c r="AE524" i="18" s="1"/>
  <c r="U529" i="18"/>
  <c r="AE529" i="18" s="1"/>
  <c r="U542" i="18"/>
  <c r="AE542" i="18" s="1"/>
  <c r="U559" i="18"/>
  <c r="AE559" i="18" s="1"/>
  <c r="U565" i="18"/>
  <c r="AE565" i="18" s="1"/>
  <c r="U570" i="18"/>
  <c r="AE570" i="18" s="1"/>
  <c r="U589" i="18"/>
  <c r="AE589" i="18" s="1"/>
  <c r="U620" i="18"/>
  <c r="AE620" i="18" s="1"/>
  <c r="U632" i="18"/>
  <c r="AE632" i="18" s="1"/>
  <c r="U676" i="18"/>
  <c r="AE676" i="18" s="1"/>
  <c r="U753" i="18"/>
  <c r="AE753" i="18" s="1"/>
  <c r="U777" i="18"/>
  <c r="AE777" i="18" s="1"/>
  <c r="U825" i="18"/>
  <c r="AE825" i="18" s="1"/>
  <c r="U833" i="18"/>
  <c r="AE833" i="18" s="1"/>
  <c r="U865" i="18"/>
  <c r="AE865" i="18" s="1"/>
  <c r="U901" i="18"/>
  <c r="AE901" i="18" s="1"/>
  <c r="U908" i="18"/>
  <c r="AE908" i="18" s="1"/>
  <c r="U916" i="18"/>
  <c r="AE916" i="18" s="1"/>
  <c r="U930" i="18"/>
  <c r="AE930" i="18" s="1"/>
  <c r="U958" i="18"/>
  <c r="AE958" i="18" s="1"/>
  <c r="U965" i="18"/>
  <c r="AE965" i="18" s="1"/>
  <c r="U1053" i="18"/>
  <c r="AE1053" i="18" s="1"/>
  <c r="U1102" i="18"/>
  <c r="AE1102" i="18" s="1"/>
  <c r="U1125" i="18"/>
  <c r="AE1125" i="18" s="1"/>
  <c r="U1131" i="18"/>
  <c r="AE1131" i="18" s="1"/>
  <c r="U1149" i="18"/>
  <c r="AE1149" i="18" s="1"/>
  <c r="U1174" i="18"/>
  <c r="AE1174" i="18" s="1"/>
  <c r="U1193" i="18"/>
  <c r="AE1193" i="18" s="1"/>
  <c r="U1222" i="18"/>
  <c r="AE1222" i="18" s="1"/>
  <c r="U1228" i="18"/>
  <c r="AE1228" i="18" s="1"/>
  <c r="U1234" i="18"/>
  <c r="AE1234" i="18" s="1"/>
  <c r="U1240" i="18"/>
  <c r="AE1240" i="18" s="1"/>
  <c r="U1246" i="18"/>
  <c r="AE1246" i="18" s="1"/>
  <c r="U1251" i="18"/>
  <c r="AE1251" i="18" s="1"/>
  <c r="U1276" i="18"/>
  <c r="AE1276" i="18" s="1"/>
  <c r="U1289" i="18"/>
  <c r="AE1289" i="18" s="1"/>
  <c r="U1301" i="18"/>
  <c r="AE1301" i="18" s="1"/>
  <c r="U1326" i="18"/>
  <c r="AE1326" i="18" s="1"/>
  <c r="U1332" i="18"/>
  <c r="AE1332" i="18" s="1"/>
  <c r="U1338" i="18"/>
  <c r="AE1338" i="18" s="1"/>
  <c r="U1382" i="18"/>
  <c r="AE1382" i="18" s="1"/>
  <c r="U12" i="18"/>
  <c r="AE12" i="18" s="1"/>
  <c r="U36" i="18"/>
  <c r="AE36" i="18" s="1"/>
  <c r="U52" i="18"/>
  <c r="AE52" i="18" s="1"/>
  <c r="U68" i="18"/>
  <c r="AE68" i="18" s="1"/>
  <c r="U76" i="18"/>
  <c r="AE76" i="18" s="1"/>
  <c r="U108" i="18"/>
  <c r="AE108" i="18" s="1"/>
  <c r="U132" i="18"/>
  <c r="AE132" i="18" s="1"/>
  <c r="U148" i="18"/>
  <c r="AE148" i="18" s="1"/>
  <c r="U156" i="18"/>
  <c r="AE156" i="18" s="1"/>
  <c r="U196" i="18"/>
  <c r="AE196" i="18" s="1"/>
  <c r="U204" i="18"/>
  <c r="AE204" i="18" s="1"/>
  <c r="U228" i="18"/>
  <c r="AE228" i="18" s="1"/>
  <c r="U244" i="18"/>
  <c r="AE244" i="18" s="1"/>
  <c r="U252" i="18"/>
  <c r="AE252" i="18" s="1"/>
  <c r="U260" i="18"/>
  <c r="AE260" i="18" s="1"/>
  <c r="U268" i="18"/>
  <c r="AE268" i="18" s="1"/>
  <c r="U308" i="18"/>
  <c r="AE308" i="18" s="1"/>
  <c r="U348" i="18"/>
  <c r="AE348" i="18" s="1"/>
  <c r="U356" i="18"/>
  <c r="AE356" i="18" s="1"/>
  <c r="U364" i="18"/>
  <c r="AE364" i="18" s="1"/>
  <c r="U405" i="18"/>
  <c r="AE405" i="18" s="1"/>
  <c r="U412" i="18"/>
  <c r="AE412" i="18" s="1"/>
  <c r="U448" i="18"/>
  <c r="AE448" i="18" s="1"/>
  <c r="U462" i="18"/>
  <c r="AE462" i="18" s="1"/>
  <c r="U470" i="18"/>
  <c r="AE470" i="18" s="1"/>
  <c r="U478" i="18"/>
  <c r="AE478" i="18" s="1"/>
  <c r="U486" i="18"/>
  <c r="AE486" i="18" s="1"/>
  <c r="U494" i="18"/>
  <c r="AE494" i="18" s="1"/>
  <c r="U502" i="18"/>
  <c r="AE502" i="18" s="1"/>
  <c r="U566" i="18"/>
  <c r="AE566" i="18" s="1"/>
  <c r="U590" i="18"/>
  <c r="AE590" i="18" s="1"/>
  <c r="U596" i="18"/>
  <c r="AE596" i="18" s="1"/>
  <c r="U602" i="18"/>
  <c r="AE602" i="18" s="1"/>
  <c r="U626" i="18"/>
  <c r="AE626" i="18" s="1"/>
  <c r="U651" i="18"/>
  <c r="AE651" i="18" s="1"/>
  <c r="U682" i="18"/>
  <c r="AE682" i="18" s="1"/>
  <c r="U690" i="18"/>
  <c r="AE690" i="18" s="1"/>
  <c r="U706" i="18"/>
  <c r="AE706" i="18" s="1"/>
  <c r="U722" i="18"/>
  <c r="AE722" i="18" s="1"/>
  <c r="U810" i="18"/>
  <c r="AE810" i="18" s="1"/>
  <c r="U826" i="18"/>
  <c r="AE826" i="18" s="1"/>
  <c r="U866" i="18"/>
  <c r="AE866" i="18" s="1"/>
  <c r="U874" i="18"/>
  <c r="AE874" i="18" s="1"/>
  <c r="U881" i="18"/>
  <c r="AE881" i="18" s="1"/>
  <c r="U888" i="18"/>
  <c r="AE888" i="18" s="1"/>
  <c r="U902" i="18"/>
  <c r="AE902" i="18" s="1"/>
  <c r="U945" i="18"/>
  <c r="AE945" i="18" s="1"/>
  <c r="U952" i="18"/>
  <c r="AE952" i="18" s="1"/>
  <c r="U966" i="18"/>
  <c r="AE966" i="18" s="1"/>
  <c r="U993" i="18"/>
  <c r="AE993" i="18" s="1"/>
  <c r="U1004" i="18"/>
  <c r="AE1004" i="18" s="1"/>
  <c r="U1054" i="18"/>
  <c r="AE1054" i="18" s="1"/>
  <c r="U1067" i="18"/>
  <c r="AE1067" i="18" s="1"/>
  <c r="U1121" i="18"/>
  <c r="AE1121" i="18" s="1"/>
  <c r="U1132" i="18"/>
  <c r="AE1132" i="18" s="1"/>
  <c r="U1138" i="18"/>
  <c r="AE1138" i="18" s="1"/>
  <c r="U1155" i="18"/>
  <c r="AE1155" i="18" s="1"/>
  <c r="U1181" i="18"/>
  <c r="AE1181" i="18" s="1"/>
  <c r="U1205" i="18"/>
  <c r="AE1205" i="18" s="1"/>
  <c r="U1217" i="18"/>
  <c r="AE1217" i="18" s="1"/>
  <c r="U1229" i="18"/>
  <c r="AE1229" i="18" s="1"/>
  <c r="U1265" i="18"/>
  <c r="AE1265" i="18" s="1"/>
  <c r="U1296" i="18"/>
  <c r="AE1296" i="18" s="1"/>
  <c r="U1302" i="18"/>
  <c r="AE1302" i="18" s="1"/>
  <c r="U1314" i="18"/>
  <c r="AE1314" i="18" s="1"/>
  <c r="U1321" i="18"/>
  <c r="AE1321" i="18" s="1"/>
  <c r="U1339" i="18"/>
  <c r="AE1339" i="18" s="1"/>
  <c r="U1352" i="18"/>
  <c r="AE1352" i="18" s="1"/>
  <c r="U1370" i="18"/>
  <c r="AE1370" i="18" s="1"/>
  <c r="U1389" i="18"/>
  <c r="AE1389" i="18" s="1"/>
  <c r="U13" i="18"/>
  <c r="AE13" i="18" s="1"/>
  <c r="U37" i="18"/>
  <c r="AE37" i="18" s="1"/>
  <c r="U45" i="18"/>
  <c r="AE45" i="18" s="1"/>
  <c r="U53" i="18"/>
  <c r="AE53" i="18" s="1"/>
  <c r="U69" i="18"/>
  <c r="AE69" i="18" s="1"/>
  <c r="U77" i="18"/>
  <c r="AE77" i="18" s="1"/>
  <c r="U85" i="18"/>
  <c r="AE85" i="18" s="1"/>
  <c r="U93" i="18"/>
  <c r="AE93" i="18" s="1"/>
  <c r="U101" i="18"/>
  <c r="AE101" i="18" s="1"/>
  <c r="U125" i="18"/>
  <c r="AE125" i="18" s="1"/>
  <c r="U141" i="18"/>
  <c r="AE141" i="18" s="1"/>
  <c r="U157" i="18"/>
  <c r="AE157" i="18" s="1"/>
  <c r="U165" i="18"/>
  <c r="AE165" i="18" s="1"/>
  <c r="U181" i="18"/>
  <c r="AE181" i="18" s="1"/>
  <c r="U189" i="18"/>
  <c r="AE189" i="18" s="1"/>
  <c r="U221" i="18"/>
  <c r="AE221" i="18" s="1"/>
  <c r="U237" i="18"/>
  <c r="AE237" i="18" s="1"/>
  <c r="U261" i="18"/>
  <c r="AE261" i="18" s="1"/>
  <c r="U269" i="18"/>
  <c r="AE269" i="18" s="1"/>
  <c r="U301" i="18"/>
  <c r="AE301" i="18" s="1"/>
  <c r="U341" i="18"/>
  <c r="AE341" i="18" s="1"/>
  <c r="U349" i="18"/>
  <c r="AE349" i="18" s="1"/>
  <c r="U357" i="18"/>
  <c r="AE357" i="18" s="1"/>
  <c r="U365" i="18"/>
  <c r="AE365" i="18" s="1"/>
  <c r="U372" i="18"/>
  <c r="AE372" i="18" s="1"/>
  <c r="U406" i="18"/>
  <c r="AE406" i="18" s="1"/>
  <c r="U413" i="18"/>
  <c r="AE413" i="18" s="1"/>
  <c r="U420" i="18"/>
  <c r="AE420" i="18" s="1"/>
  <c r="U441" i="18"/>
  <c r="AE441" i="18" s="1"/>
  <c r="U513" i="18"/>
  <c r="AE513" i="18" s="1"/>
  <c r="U549" i="18"/>
  <c r="AE549" i="18" s="1"/>
  <c r="U597" i="18"/>
  <c r="AE597" i="18" s="1"/>
  <c r="U627" i="18"/>
  <c r="AE627" i="18" s="1"/>
  <c r="U633" i="18"/>
  <c r="AE633" i="18" s="1"/>
  <c r="U652" i="18"/>
  <c r="AE652" i="18" s="1"/>
  <c r="U658" i="18"/>
  <c r="AE658" i="18" s="1"/>
  <c r="U678" i="18"/>
  <c r="AE678" i="18" s="1"/>
  <c r="U683" i="18"/>
  <c r="AE683" i="18" s="1"/>
  <c r="U691" i="18"/>
  <c r="AE691" i="18" s="1"/>
  <c r="U699" i="18"/>
  <c r="AE699" i="18" s="1"/>
  <c r="U747" i="18"/>
  <c r="AE747" i="18" s="1"/>
  <c r="U755" i="18"/>
  <c r="AE755" i="18" s="1"/>
  <c r="U763" i="18"/>
  <c r="AE763" i="18" s="1"/>
  <c r="U771" i="18"/>
  <c r="AE771" i="18" s="1"/>
  <c r="U787" i="18"/>
  <c r="AE787" i="18" s="1"/>
  <c r="U795" i="18"/>
  <c r="AE795" i="18" s="1"/>
  <c r="U803" i="18"/>
  <c r="AE803" i="18" s="1"/>
  <c r="U819" i="18"/>
  <c r="AE819" i="18" s="1"/>
  <c r="U859" i="18"/>
  <c r="AE859" i="18" s="1"/>
  <c r="U867" i="18"/>
  <c r="AE867" i="18" s="1"/>
  <c r="U910" i="18"/>
  <c r="AE910" i="18" s="1"/>
  <c r="U924" i="18"/>
  <c r="AE924" i="18" s="1"/>
  <c r="U946" i="18"/>
  <c r="AE946" i="18" s="1"/>
  <c r="U981" i="18"/>
  <c r="AE981" i="18" s="1"/>
  <c r="U988" i="18"/>
  <c r="AE988" i="18" s="1"/>
  <c r="U1010" i="18"/>
  <c r="AE1010" i="18" s="1"/>
  <c r="U1016" i="18"/>
  <c r="AE1016" i="18" s="1"/>
  <c r="U1021" i="18"/>
  <c r="AE1021" i="18" s="1"/>
  <c r="U1042" i="18"/>
  <c r="AE1042" i="18" s="1"/>
  <c r="U1061" i="18"/>
  <c r="AE1061" i="18" s="1"/>
  <c r="U1074" i="18"/>
  <c r="AE1074" i="18" s="1"/>
  <c r="U1092" i="18"/>
  <c r="AE1092" i="18" s="1"/>
  <c r="U1104" i="18"/>
  <c r="AE1104" i="18" s="1"/>
  <c r="U1110" i="18"/>
  <c r="AE1110" i="18" s="1"/>
  <c r="U1127" i="18"/>
  <c r="AE1127" i="18" s="1"/>
  <c r="U1133" i="18"/>
  <c r="AE1133" i="18" s="1"/>
  <c r="U1156" i="18"/>
  <c r="AE1156" i="18" s="1"/>
  <c r="U1176" i="18"/>
  <c r="AE1176" i="18" s="1"/>
  <c r="U1194" i="18"/>
  <c r="AE1194" i="18" s="1"/>
  <c r="U1224" i="18"/>
  <c r="AE1224" i="18" s="1"/>
  <c r="U1272" i="18"/>
  <c r="AE1272" i="18" s="1"/>
  <c r="U1278" i="18"/>
  <c r="AE1278" i="18" s="1"/>
  <c r="U1290" i="18"/>
  <c r="AE1290" i="18" s="1"/>
  <c r="U1328" i="18"/>
  <c r="AE1328" i="18" s="1"/>
  <c r="U1334" i="18"/>
  <c r="AE1334" i="18" s="1"/>
  <c r="U1340" i="18"/>
  <c r="AE1340" i="18" s="1"/>
  <c r="U1353" i="18"/>
  <c r="AE1353" i="18" s="1"/>
  <c r="U1365" i="18"/>
  <c r="AE1365" i="18" s="1"/>
  <c r="U1371" i="18"/>
  <c r="AE1371" i="18" s="1"/>
  <c r="U1390" i="18"/>
  <c r="AE1390" i="18" s="1"/>
  <c r="U2165" i="18"/>
  <c r="AE2165" i="18" s="1"/>
  <c r="U2864" i="18"/>
  <c r="AE2864" i="18" s="1"/>
  <c r="U2182" i="18"/>
  <c r="AE2182" i="18" s="1"/>
  <c r="U2310" i="18"/>
  <c r="AE2310" i="18" s="1"/>
  <c r="U2672" i="18"/>
  <c r="AE2672" i="18" s="1"/>
  <c r="U2726" i="18"/>
  <c r="AE2726" i="18" s="1"/>
  <c r="U3183" i="18"/>
  <c r="AE3183" i="18" s="1"/>
  <c r="U2849" i="18"/>
  <c r="AE2849" i="18" s="1"/>
  <c r="U2501" i="18"/>
  <c r="AE2501" i="18" s="1"/>
  <c r="U2301" i="18"/>
  <c r="AE2301" i="18" s="1"/>
  <c r="U2197" i="18"/>
  <c r="AE2197" i="18" s="1"/>
  <c r="U3153" i="18"/>
  <c r="AE3153" i="18" s="1"/>
  <c r="U2636" i="18"/>
  <c r="AE2636" i="18" s="1"/>
  <c r="U2383" i="18"/>
  <c r="AE2383" i="18" s="1"/>
  <c r="U2828" i="18"/>
  <c r="AE2828" i="18" s="1"/>
  <c r="U2721" i="18"/>
  <c r="AE2721" i="18" s="1"/>
  <c r="U2484" i="18"/>
  <c r="AE2484" i="18" s="1"/>
  <c r="U2446" i="18"/>
  <c r="AE2446" i="18" s="1"/>
  <c r="AN153" i="18" l="1"/>
  <c r="AN154" i="18"/>
  <c r="AO154" i="18"/>
  <c r="AO152" i="18"/>
  <c r="AN150" i="18"/>
  <c r="AO153" i="18"/>
  <c r="AN161" i="18"/>
  <c r="V2002" i="18" a="1"/>
  <c r="V2002" i="18" s="1"/>
  <c r="V1832" i="18" a="1"/>
  <c r="V1832" i="18" s="1"/>
  <c r="V1983" i="18" a="1"/>
  <c r="V1983" i="18" s="1"/>
  <c r="V1608" i="18" a="1"/>
  <c r="V1608" i="18" s="1"/>
  <c r="V2075" i="18" a="1"/>
  <c r="V2075" i="18" s="1"/>
  <c r="V1627" i="18" a="1"/>
  <c r="V1627" i="18" s="1"/>
  <c r="V1800" i="18" a="1"/>
  <c r="V1800" i="18" s="1"/>
  <c r="V2102" i="18" a="1"/>
  <c r="V2102" i="18" s="1"/>
  <c r="V1797" i="18" a="1"/>
  <c r="V1797" i="18" s="1"/>
  <c r="V2107" i="18" a="1"/>
  <c r="V2107" i="18" s="1"/>
  <c r="V2153" i="18" a="1"/>
  <c r="V2153" i="18" s="1"/>
  <c r="V1469" i="18" a="1"/>
  <c r="V1469" i="18" s="1"/>
  <c r="V1419" i="18" a="1"/>
  <c r="V1419" i="18" s="1"/>
  <c r="V1776" i="18" a="1"/>
  <c r="V1776" i="18" s="1"/>
  <c r="V1459" i="18" a="1"/>
  <c r="V1459" i="18" s="1"/>
  <c r="V1740" i="18" a="1"/>
  <c r="V1740" i="18" s="1"/>
  <c r="V1969" i="18" a="1"/>
  <c r="V1969" i="18" s="1"/>
  <c r="V2145" i="18" a="1"/>
  <c r="V2145" i="18" s="1"/>
  <c r="V1691" i="18" a="1"/>
  <c r="V1691" i="18" s="1"/>
  <c r="V1880" i="18" a="1"/>
  <c r="V1880" i="18" s="1"/>
  <c r="V1616" i="18" a="1"/>
  <c r="V1616" i="18" s="1"/>
  <c r="AX121" i="18"/>
  <c r="V1872" i="18" a="1"/>
  <c r="V1872" i="18" s="1"/>
  <c r="V2019" i="18" a="1"/>
  <c r="V2019" i="18" s="1"/>
  <c r="V1617" i="18" a="1"/>
  <c r="V1617" i="18" s="1"/>
  <c r="V1730" i="18" a="1"/>
  <c r="V1730" i="18" s="1"/>
  <c r="V2014" i="18" a="1"/>
  <c r="V2014" i="18" s="1"/>
  <c r="V2066" i="18" a="1"/>
  <c r="V2066" i="18" s="1"/>
  <c r="V1724" i="18" a="1"/>
  <c r="V1724" i="18" s="1"/>
  <c r="V1931" i="18" a="1"/>
  <c r="V1931" i="18" s="1"/>
  <c r="V1963" i="18" a="1"/>
  <c r="V1963" i="18" s="1"/>
  <c r="V1555" i="18" a="1"/>
  <c r="V1555" i="18" s="1"/>
  <c r="V1745" i="18" a="1"/>
  <c r="V1745" i="18" s="1"/>
  <c r="V2007" i="18" a="1"/>
  <c r="V2007" i="18" s="1"/>
  <c r="V1686" i="18" a="1"/>
  <c r="V1686" i="18" s="1"/>
  <c r="AN160" i="18"/>
  <c r="AX160" i="18" s="1"/>
  <c r="V2141" i="18" a="1"/>
  <c r="V2141" i="18" s="1"/>
  <c r="V2068" i="18" a="1"/>
  <c r="V2068" i="18" s="1"/>
  <c r="V2136" i="18" a="1"/>
  <c r="V2136" i="18" s="1"/>
  <c r="V1479" i="18" a="1"/>
  <c r="V1479" i="18" s="1"/>
  <c r="V1609" i="18" a="1"/>
  <c r="V1609" i="18" s="1"/>
  <c r="V1849" i="18" a="1"/>
  <c r="V1849" i="18" s="1"/>
  <c r="V1614" i="18" a="1"/>
  <c r="V1614" i="18" s="1"/>
  <c r="V2133" i="18" a="1"/>
  <c r="V2133" i="18" s="1"/>
  <c r="V1863" i="18" a="1"/>
  <c r="V1863" i="18" s="1"/>
  <c r="V2086" i="18" a="1"/>
  <c r="V2086" i="18" s="1"/>
  <c r="V1722" i="18" a="1"/>
  <c r="V1722" i="18" s="1"/>
  <c r="V1463" i="18" a="1"/>
  <c r="V1463" i="18" s="1"/>
  <c r="V1767" i="18" a="1"/>
  <c r="V1767" i="18" s="1"/>
  <c r="V1883" i="18" a="1"/>
  <c r="V1883" i="18" s="1"/>
  <c r="V1877" i="18" a="1"/>
  <c r="V1877" i="18" s="1"/>
  <c r="V2138" i="18" a="1"/>
  <c r="V2138" i="18" s="1"/>
  <c r="V1602" i="18" a="1"/>
  <c r="V1602" i="18" s="1"/>
  <c r="V1679" i="18" a="1"/>
  <c r="V1679" i="18" s="1"/>
  <c r="V2085" i="18" a="1"/>
  <c r="V2085" i="18" s="1"/>
  <c r="V2010" i="18" a="1"/>
  <c r="V2010" i="18" s="1"/>
  <c r="V1975" i="18" a="1"/>
  <c r="V1975" i="18" s="1"/>
  <c r="V1483" i="18" a="1"/>
  <c r="V1483" i="18" s="1"/>
  <c r="V1594" i="18" a="1"/>
  <c r="V1594" i="18" s="1"/>
  <c r="V1830" i="18" a="1"/>
  <c r="V1830" i="18" s="1"/>
  <c r="V1607" i="18" a="1"/>
  <c r="V1607" i="18" s="1"/>
  <c r="V1470" i="18" a="1"/>
  <c r="V1470" i="18" s="1"/>
  <c r="V2020" i="18" a="1"/>
  <c r="V2020" i="18" s="1"/>
  <c r="V1907" i="18" a="1"/>
  <c r="V1907" i="18" s="1"/>
  <c r="V1905" i="18" a="1"/>
  <c r="V1905" i="18" s="1"/>
  <c r="V2078" i="18" a="1"/>
  <c r="V2078" i="18" s="1"/>
  <c r="V2073" i="18" a="1"/>
  <c r="V2073" i="18" s="1"/>
  <c r="V2151" i="18" a="1"/>
  <c r="V2151" i="18" s="1"/>
  <c r="V1676" i="18" a="1"/>
  <c r="V1676" i="18" s="1"/>
  <c r="V2089" i="18" a="1"/>
  <c r="V2089" i="18" s="1"/>
  <c r="V2095" i="18" a="1"/>
  <c r="V2095" i="18" s="1"/>
  <c r="V1988" i="18" a="1"/>
  <c r="V1988" i="18" s="1"/>
  <c r="V1964" i="18" a="1"/>
  <c r="V1964" i="18" s="1"/>
  <c r="V1840" i="18" a="1"/>
  <c r="V1840" i="18" s="1"/>
  <c r="V1620" i="18" a="1"/>
  <c r="V1620" i="18" s="1"/>
  <c r="V1619" i="18" a="1"/>
  <c r="V1619" i="18" s="1"/>
  <c r="V1666" i="18" a="1"/>
  <c r="V1666" i="18" s="1"/>
  <c r="V1874" i="18" a="1"/>
  <c r="V1874" i="18" s="1"/>
  <c r="V1553" i="18" a="1"/>
  <c r="V1553" i="18" s="1"/>
  <c r="V1768" i="18" a="1"/>
  <c r="V1768" i="18" s="1"/>
  <c r="V1936" i="18" a="1"/>
  <c r="V1936" i="18" s="1"/>
  <c r="V1500" i="18" a="1"/>
  <c r="V1500" i="18" s="1"/>
  <c r="V1789" i="18" a="1"/>
  <c r="V1789" i="18" s="1"/>
  <c r="V1693" i="18" a="1"/>
  <c r="V1693" i="18" s="1"/>
  <c r="V2143" i="18" a="1"/>
  <c r="V2143" i="18" s="1"/>
  <c r="V2114" i="18" a="1"/>
  <c r="V2114" i="18" s="1"/>
  <c r="V2084" i="18" a="1"/>
  <c r="V2084" i="18" s="1"/>
  <c r="V1977" i="18" a="1"/>
  <c r="V1977" i="18" s="1"/>
  <c r="V1976" i="18" a="1"/>
  <c r="V1976" i="18" s="1"/>
  <c r="V1858" i="18" a="1"/>
  <c r="V1858" i="18" s="1"/>
  <c r="V2144" i="18" a="1"/>
  <c r="V2144" i="18" s="1"/>
  <c r="V1556" i="18" a="1"/>
  <c r="V1556" i="18" s="1"/>
  <c r="V1563" i="18" a="1"/>
  <c r="V1563" i="18" s="1"/>
  <c r="V1658" i="18" a="1"/>
  <c r="V1658" i="18" s="1"/>
  <c r="V1808" i="18" a="1"/>
  <c r="V1808" i="18" s="1"/>
  <c r="V1545" i="18" a="1"/>
  <c r="V1545" i="18" s="1"/>
  <c r="V1696" i="18" a="1"/>
  <c r="V1696" i="18" s="1"/>
  <c r="V1867" i="18" a="1"/>
  <c r="V1867" i="18" s="1"/>
  <c r="V1486" i="18" a="1"/>
  <c r="V1486" i="18" s="1"/>
  <c r="V1710" i="18" a="1"/>
  <c r="V1710" i="18" s="1"/>
  <c r="V1685" i="18" a="1"/>
  <c r="V1685" i="18" s="1"/>
  <c r="V2021" i="18" a="1"/>
  <c r="V2021" i="18" s="1"/>
  <c r="V1990" i="18" a="1"/>
  <c r="V1990" i="18" s="1"/>
  <c r="V1939" i="18" a="1"/>
  <c r="V1939" i="18" s="1"/>
  <c r="V2131" i="18" a="1"/>
  <c r="V2131" i="18" s="1"/>
  <c r="V2130" i="18" a="1"/>
  <c r="V2130" i="18" s="1"/>
  <c r="V2093" i="18" a="1"/>
  <c r="V2093" i="18" s="1"/>
  <c r="V2079" i="18" a="1"/>
  <c r="V2079" i="18" s="1"/>
  <c r="V1755" i="18" a="1"/>
  <c r="V1755" i="18" s="1"/>
  <c r="V1468" i="18" a="1"/>
  <c r="V1468" i="18" s="1"/>
  <c r="V1538" i="18" a="1"/>
  <c r="V1538" i="18" s="1"/>
  <c r="V1681" i="18" a="1"/>
  <c r="V1681" i="18" s="1"/>
  <c r="V1898" i="18" a="1"/>
  <c r="V1898" i="18" s="1"/>
  <c r="V1536" i="18" a="1"/>
  <c r="V1536" i="18" s="1"/>
  <c r="V1759" i="18" a="1"/>
  <c r="V1759" i="18" s="1"/>
  <c r="V1993" i="18" a="1"/>
  <c r="V1993" i="18" s="1"/>
  <c r="V1606" i="18" a="1"/>
  <c r="V1606" i="18" s="1"/>
  <c r="V1497" i="18" a="1"/>
  <c r="V1497" i="18" s="1"/>
  <c r="V2013" i="18" a="1"/>
  <c r="V2013" i="18" s="1"/>
  <c r="V1869" i="18" a="1"/>
  <c r="V1869" i="18" s="1"/>
  <c r="V1786" i="18" a="1"/>
  <c r="V1786" i="18" s="1"/>
  <c r="V2123" i="18" a="1"/>
  <c r="V2123" i="18" s="1"/>
  <c r="V2074" i="18" a="1"/>
  <c r="V2074" i="18" s="1"/>
  <c r="V2081" i="18" a="1"/>
  <c r="V2081" i="18" s="1"/>
  <c r="V2022" i="18" a="1"/>
  <c r="V2022" i="18" s="1"/>
  <c r="V1747" i="18" a="1"/>
  <c r="V1747" i="18" s="1"/>
  <c r="V1793" i="18" a="1"/>
  <c r="V1793" i="18" s="1"/>
  <c r="V1431" i="18" a="1"/>
  <c r="V1431" i="18" s="1"/>
  <c r="V1673" i="18" a="1"/>
  <c r="V1673" i="18" s="1"/>
  <c r="V1843" i="18" a="1"/>
  <c r="V1843" i="18" s="1"/>
  <c r="V1501" i="18" a="1"/>
  <c r="V1501" i="18" s="1"/>
  <c r="V1687" i="18" a="1"/>
  <c r="V1687" i="18" s="1"/>
  <c r="V1967" i="18" a="1"/>
  <c r="V1967" i="18" s="1"/>
  <c r="V1402" i="18" a="1"/>
  <c r="V1402" i="18" s="1"/>
  <c r="AX56" i="18"/>
  <c r="AX42" i="18"/>
  <c r="AX78" i="18"/>
  <c r="AX64" i="18"/>
  <c r="AN181" i="18"/>
  <c r="AX181" i="18" s="1"/>
  <c r="V1921" i="18" a="1"/>
  <c r="V1921" i="18" s="1"/>
  <c r="V1834" i="18" a="1"/>
  <c r="V1834" i="18" s="1"/>
  <c r="V1927" i="18" a="1"/>
  <c r="V1927" i="18" s="1"/>
  <c r="V1810" i="18" a="1"/>
  <c r="V1810" i="18" s="1"/>
  <c r="V1827" i="18" a="1"/>
  <c r="V1827" i="18" s="1"/>
  <c r="V1845" i="18" a="1"/>
  <c r="V1845" i="18" s="1"/>
  <c r="V1825" i="18" a="1"/>
  <c r="V1825" i="18" s="1"/>
  <c r="V1887" i="18" a="1"/>
  <c r="V1887" i="18" s="1"/>
  <c r="V1683" i="18" a="1"/>
  <c r="V1683" i="18" s="1"/>
  <c r="V1785" i="18" a="1"/>
  <c r="V1785" i="18" s="1"/>
  <c r="V1530" i="18" a="1"/>
  <c r="V1530" i="18" s="1"/>
  <c r="V1737" i="18" a="1"/>
  <c r="V1737" i="18" s="1"/>
  <c r="V1452" i="18" a="1"/>
  <c r="V1452" i="18" s="1"/>
  <c r="V1688" i="18" a="1"/>
  <c r="V1688" i="18" s="1"/>
  <c r="V1929" i="18" a="1"/>
  <c r="V1929" i="18" s="1"/>
  <c r="V1583" i="18" a="1"/>
  <c r="V1583" i="18" s="1"/>
  <c r="V1866" i="18" a="1"/>
  <c r="V1866" i="18" s="1"/>
  <c r="V2059" i="18" a="1"/>
  <c r="V2059" i="18" s="1"/>
  <c r="V1473" i="18" a="1"/>
  <c r="V1473" i="18" s="1"/>
  <c r="AX58" i="18"/>
  <c r="AX44" i="18"/>
  <c r="AX75" i="18"/>
  <c r="AX82" i="18"/>
  <c r="AX74" i="18"/>
  <c r="AN143" i="18"/>
  <c r="AN212" i="18" s="1"/>
  <c r="AX43" i="18"/>
  <c r="AX71" i="18"/>
  <c r="AX81" i="18"/>
  <c r="AN182" i="18"/>
  <c r="AX182" i="18" s="1"/>
  <c r="V2135" i="18" a="1"/>
  <c r="V2135" i="18" s="1"/>
  <c r="V2071" i="18" a="1"/>
  <c r="V2071" i="18" s="1"/>
  <c r="V1991" i="18" a="1"/>
  <c r="V1991" i="18" s="1"/>
  <c r="V1902" i="18" a="1"/>
  <c r="V1902" i="18" s="1"/>
  <c r="V1612" i="18" a="1"/>
  <c r="V1612" i="18" s="1"/>
  <c r="V2090" i="18" a="1"/>
  <c r="V2090" i="18" s="1"/>
  <c r="V1959" i="18" a="1"/>
  <c r="V1959" i="18" s="1"/>
  <c r="V1817" i="18" a="1"/>
  <c r="V1817" i="18" s="1"/>
  <c r="V2125" i="18" a="1"/>
  <c r="V2125" i="18" s="1"/>
  <c r="V2076" i="18" a="1"/>
  <c r="V2076" i="18" s="1"/>
  <c r="V1915" i="18" a="1"/>
  <c r="V1915" i="18" s="1"/>
  <c r="V1660" i="18" a="1"/>
  <c r="V1660" i="18" s="1"/>
  <c r="V2069" i="18" a="1"/>
  <c r="V2069" i="18" s="1"/>
  <c r="V1957" i="18" a="1"/>
  <c r="V1957" i="18" s="1"/>
  <c r="V1780" i="18" a="1"/>
  <c r="V1780" i="18" s="1"/>
  <c r="V2118" i="18" a="1"/>
  <c r="V2118" i="18" s="1"/>
  <c r="V2058" i="18" a="1"/>
  <c r="V2058" i="18" s="1"/>
  <c r="V1965" i="18" a="1"/>
  <c r="V1965" i="18" s="1"/>
  <c r="V1809" i="18" a="1"/>
  <c r="V1809" i="18" s="1"/>
  <c r="V2117" i="18" a="1"/>
  <c r="V2117" i="18" s="1"/>
  <c r="V2057" i="18" a="1"/>
  <c r="V2057" i="18" s="1"/>
  <c r="V1956" i="18" a="1"/>
  <c r="V1956" i="18" s="1"/>
  <c r="V1826" i="18" a="1"/>
  <c r="V1826" i="18" s="1"/>
  <c r="V2137" i="18" a="1"/>
  <c r="V2137" i="18" s="1"/>
  <c r="V2065" i="18" a="1"/>
  <c r="V2065" i="18" s="1"/>
  <c r="V1952" i="18" a="1"/>
  <c r="V1952" i="18" s="1"/>
  <c r="V1802" i="18" a="1"/>
  <c r="V1802" i="18" s="1"/>
  <c r="V2128" i="18" a="1"/>
  <c r="V2128" i="18" s="1"/>
  <c r="V2072" i="18" a="1"/>
  <c r="V2072" i="18" s="1"/>
  <c r="V2003" i="18" a="1"/>
  <c r="V2003" i="18" s="1"/>
  <c r="V1857" i="18" a="1"/>
  <c r="V1857" i="18" s="1"/>
  <c r="V1548" i="18" a="1"/>
  <c r="V1548" i="18" s="1"/>
  <c r="V1455" i="18" a="1"/>
  <c r="V1455" i="18" s="1"/>
  <c r="V1739" i="18" a="1"/>
  <c r="V1739" i="18" s="1"/>
  <c r="V1675" i="18" a="1"/>
  <c r="V1675" i="18" s="1"/>
  <c r="V1611" i="18" a="1"/>
  <c r="V1611" i="18" s="1"/>
  <c r="V1547" i="18" a="1"/>
  <c r="V1547" i="18" s="1"/>
  <c r="V1454" i="18" a="1"/>
  <c r="V1454" i="18" s="1"/>
  <c r="V1778" i="18" a="1"/>
  <c r="V1778" i="18" s="1"/>
  <c r="V1714" i="18" a="1"/>
  <c r="V1714" i="18" s="1"/>
  <c r="V1650" i="18" a="1"/>
  <c r="V1650" i="18" s="1"/>
  <c r="V1586" i="18" a="1"/>
  <c r="V1586" i="18" s="1"/>
  <c r="V1517" i="18" a="1"/>
  <c r="V1517" i="18" s="1"/>
  <c r="V1408" i="18" a="1"/>
  <c r="V1408" i="18" s="1"/>
  <c r="V1851" i="18" a="1"/>
  <c r="V1851" i="18" s="1"/>
  <c r="V1792" i="18" a="1"/>
  <c r="V1792" i="18" s="1"/>
  <c r="V1729" i="18" a="1"/>
  <c r="V1729" i="18" s="1"/>
  <c r="V1665" i="18" a="1"/>
  <c r="V1665" i="18" s="1"/>
  <c r="V1601" i="18" a="1"/>
  <c r="V1601" i="18" s="1"/>
  <c r="V1537" i="18" a="1"/>
  <c r="V1537" i="18" s="1"/>
  <c r="V1440" i="18" a="1"/>
  <c r="V1440" i="18" s="1"/>
  <c r="V1892" i="18" a="1"/>
  <c r="V1892" i="18" s="1"/>
  <c r="V1823" i="18" a="1"/>
  <c r="V1823" i="18" s="1"/>
  <c r="V1760" i="18" a="1"/>
  <c r="V1760" i="18" s="1"/>
  <c r="V1680" i="18" a="1"/>
  <c r="V1680" i="18" s="1"/>
  <c r="V1600" i="18" a="1"/>
  <c r="V1600" i="18" s="1"/>
  <c r="V1487" i="18" a="1"/>
  <c r="V1487" i="18" s="1"/>
  <c r="V2000" i="18" a="1"/>
  <c r="V2000" i="18" s="1"/>
  <c r="V1924" i="18" a="1"/>
  <c r="V1924" i="18" s="1"/>
  <c r="V1836" i="18" a="1"/>
  <c r="V1836" i="18" s="1"/>
  <c r="V1751" i="18" a="1"/>
  <c r="V1751" i="18" s="1"/>
  <c r="V1671" i="18" a="1"/>
  <c r="V1671" i="18" s="1"/>
  <c r="V1575" i="18" a="1"/>
  <c r="V1575" i="18" s="1"/>
  <c r="V1475" i="18" a="1"/>
  <c r="V1475" i="18" s="1"/>
  <c r="V2054" i="18" a="1"/>
  <c r="V2054" i="18" s="1"/>
  <c r="V1954" i="18" a="1"/>
  <c r="V1954" i="18" s="1"/>
  <c r="V1860" i="18" a="1"/>
  <c r="V1860" i="18" s="1"/>
  <c r="V1774" i="18" a="1"/>
  <c r="V1774" i="18" s="1"/>
  <c r="V1678" i="18" a="1"/>
  <c r="V1678" i="18" s="1"/>
  <c r="V1598" i="18" a="1"/>
  <c r="V1598" i="18" s="1"/>
  <c r="V2053" i="18" a="1"/>
  <c r="V2053" i="18" s="1"/>
  <c r="V1871" i="18" a="1"/>
  <c r="V1871" i="18" s="1"/>
  <c r="V1677" i="18" a="1"/>
  <c r="V1677" i="18" s="1"/>
  <c r="V1411" i="18" a="1"/>
  <c r="V1411" i="18" s="1"/>
  <c r="V1457" i="18" a="1"/>
  <c r="V1457" i="18" s="1"/>
  <c r="V2001" i="18" a="1"/>
  <c r="V2001" i="18" s="1"/>
  <c r="V2127" i="18" a="1"/>
  <c r="V2127" i="18" s="1"/>
  <c r="V2063" i="18" a="1"/>
  <c r="V2063" i="18" s="1"/>
  <c r="V1981" i="18" a="1"/>
  <c r="V1981" i="18" s="1"/>
  <c r="V1870" i="18" a="1"/>
  <c r="V1870" i="18" s="1"/>
  <c r="V2150" i="18" a="1"/>
  <c r="V2150" i="18" s="1"/>
  <c r="V2077" i="18" a="1"/>
  <c r="V2077" i="18" s="1"/>
  <c r="V1950" i="18" a="1"/>
  <c r="V1950" i="18" s="1"/>
  <c r="V1787" i="18" a="1"/>
  <c r="V1787" i="18" s="1"/>
  <c r="V2119" i="18" a="1"/>
  <c r="V2119" i="18" s="1"/>
  <c r="V2070" i="18" a="1"/>
  <c r="V2070" i="18" s="1"/>
  <c r="V1989" i="18" a="1"/>
  <c r="V1989" i="18" s="1"/>
  <c r="V1900" i="18" a="1"/>
  <c r="V1900" i="18" s="1"/>
  <c r="V1596" i="18" a="1"/>
  <c r="V1596" i="18" s="1"/>
  <c r="V2051" i="18" a="1"/>
  <c r="V2051" i="18" s="1"/>
  <c r="V1938" i="18" a="1"/>
  <c r="V1938" i="18" s="1"/>
  <c r="V1716" i="18" a="1"/>
  <c r="V1716" i="18" s="1"/>
  <c r="V2112" i="18" a="1"/>
  <c r="V2112" i="18" s="1"/>
  <c r="V2050" i="18" a="1"/>
  <c r="V2050" i="18" s="1"/>
  <c r="V1946" i="18" a="1"/>
  <c r="V1946" i="18" s="1"/>
  <c r="V1772" i="18" a="1"/>
  <c r="V1772" i="18" s="1"/>
  <c r="V2111" i="18" a="1"/>
  <c r="V2111" i="18" s="1"/>
  <c r="V2049" i="18" a="1"/>
  <c r="V2049" i="18" s="1"/>
  <c r="V1945" i="18" a="1"/>
  <c r="V1945" i="18" s="1"/>
  <c r="V1803" i="18" a="1"/>
  <c r="V1803" i="18" s="1"/>
  <c r="V2129" i="18" a="1"/>
  <c r="V2129" i="18" s="1"/>
  <c r="V2048" i="18" a="1"/>
  <c r="V2048" i="18" s="1"/>
  <c r="V1944" i="18" a="1"/>
  <c r="V1944" i="18" s="1"/>
  <c r="V1756" i="18" a="1"/>
  <c r="V1756" i="18" s="1"/>
  <c r="V2121" i="18" a="1"/>
  <c r="V2121" i="18" s="1"/>
  <c r="V2064" i="18" a="1"/>
  <c r="V2064" i="18" s="1"/>
  <c r="V1995" i="18" a="1"/>
  <c r="V1995" i="18" s="1"/>
  <c r="V1839" i="18" a="1"/>
  <c r="V1839" i="18" s="1"/>
  <c r="V1540" i="18" a="1"/>
  <c r="V1540" i="18" s="1"/>
  <c r="V1424" i="18" a="1"/>
  <c r="V1424" i="18" s="1"/>
  <c r="V1731" i="18" a="1"/>
  <c r="V1731" i="18" s="1"/>
  <c r="V1667" i="18" a="1"/>
  <c r="V1667" i="18" s="1"/>
  <c r="V1603" i="18" a="1"/>
  <c r="V1603" i="18" s="1"/>
  <c r="V1539" i="18" a="1"/>
  <c r="V1539" i="18" s="1"/>
  <c r="V1444" i="18" a="1"/>
  <c r="V1444" i="18" s="1"/>
  <c r="V1770" i="18" a="1"/>
  <c r="V1770" i="18" s="1"/>
  <c r="V1706" i="18" a="1"/>
  <c r="V1706" i="18" s="1"/>
  <c r="V1642" i="18" a="1"/>
  <c r="V1642" i="18" s="1"/>
  <c r="V1578" i="18" a="1"/>
  <c r="V1578" i="18" s="1"/>
  <c r="V1503" i="18" a="1"/>
  <c r="V1503" i="18" s="1"/>
  <c r="V1919" i="18" a="1"/>
  <c r="V1919" i="18" s="1"/>
  <c r="V1844" i="18" a="1"/>
  <c r="V1844" i="18" s="1"/>
  <c r="V1784" i="18" a="1"/>
  <c r="V1784" i="18" s="1"/>
  <c r="V1721" i="18" a="1"/>
  <c r="V1721" i="18" s="1"/>
  <c r="V1657" i="18" a="1"/>
  <c r="V1657" i="18" s="1"/>
  <c r="V1593" i="18" a="1"/>
  <c r="V1593" i="18" s="1"/>
  <c r="V1527" i="18" a="1"/>
  <c r="V1527" i="18" s="1"/>
  <c r="V1430" i="18" a="1"/>
  <c r="V1430" i="18" s="1"/>
  <c r="V1879" i="18" a="1"/>
  <c r="V1879" i="18" s="1"/>
  <c r="V1815" i="18" a="1"/>
  <c r="V1815" i="18" s="1"/>
  <c r="V1752" i="18" a="1"/>
  <c r="V1752" i="18" s="1"/>
  <c r="V1672" i="18" a="1"/>
  <c r="V1672" i="18" s="1"/>
  <c r="V1576" i="18" a="1"/>
  <c r="V1576" i="18" s="1"/>
  <c r="V1476" i="18" a="1"/>
  <c r="V1476" i="18" s="1"/>
  <c r="V1994" i="18" a="1"/>
  <c r="V1994" i="18" s="1"/>
  <c r="V1904" i="18" a="1"/>
  <c r="V1904" i="18" s="1"/>
  <c r="V1822" i="18" a="1"/>
  <c r="V1822" i="18" s="1"/>
  <c r="V1743" i="18" a="1"/>
  <c r="V1743" i="18" s="1"/>
  <c r="V1647" i="18" a="1"/>
  <c r="V1647" i="18" s="1"/>
  <c r="V1567" i="18" a="1"/>
  <c r="V1567" i="18" s="1"/>
  <c r="V1461" i="18" a="1"/>
  <c r="V1461" i="18" s="1"/>
  <c r="V2029" i="18" a="1"/>
  <c r="V2029" i="18" s="1"/>
  <c r="V1948" i="18" a="1"/>
  <c r="V1948" i="18" s="1"/>
  <c r="V1848" i="18" a="1"/>
  <c r="V1848" i="18" s="1"/>
  <c r="V1750" i="18" a="1"/>
  <c r="V1750" i="18" s="1"/>
  <c r="V1670" i="18" a="1"/>
  <c r="V1670" i="18" s="1"/>
  <c r="V1558" i="18" a="1"/>
  <c r="V1558" i="18" s="1"/>
  <c r="V1992" i="18" a="1"/>
  <c r="V1992" i="18" s="1"/>
  <c r="V1812" i="18" a="1"/>
  <c r="V1812" i="18" s="1"/>
  <c r="V1613" i="18" a="1"/>
  <c r="V1613" i="18" s="1"/>
  <c r="V1474" i="18" a="1"/>
  <c r="V1474" i="18" s="1"/>
  <c r="V1528" i="18" a="1"/>
  <c r="V1528" i="18" s="1"/>
  <c r="V2109" i="18" a="1"/>
  <c r="V2109" i="18" s="1"/>
  <c r="V2055" i="18" a="1"/>
  <c r="V2055" i="18" s="1"/>
  <c r="V1971" i="18" a="1"/>
  <c r="V1971" i="18" s="1"/>
  <c r="V1853" i="18" a="1"/>
  <c r="V1853" i="18" s="1"/>
  <c r="V2142" i="18" a="1"/>
  <c r="V2142" i="18" s="1"/>
  <c r="V2062" i="18" a="1"/>
  <c r="V2062" i="18" s="1"/>
  <c r="V1930" i="18" a="1"/>
  <c r="V1930" i="18" s="1"/>
  <c r="V1732" i="18" a="1"/>
  <c r="V1732" i="18" s="1"/>
  <c r="V2113" i="18" a="1"/>
  <c r="V2113" i="18" s="1"/>
  <c r="V2061" i="18" a="1"/>
  <c r="V2061" i="18" s="1"/>
  <c r="V1978" i="18" a="1"/>
  <c r="V1978" i="18" s="1"/>
  <c r="V1881" i="18" a="1"/>
  <c r="V1881" i="18" s="1"/>
  <c r="V2148" i="18" a="1"/>
  <c r="V2148" i="18" s="1"/>
  <c r="V2043" i="18" a="1"/>
  <c r="V2043" i="18" s="1"/>
  <c r="V1914" i="18" a="1"/>
  <c r="V1914" i="18" s="1"/>
  <c r="V1652" i="18" a="1"/>
  <c r="V1652" i="18" s="1"/>
  <c r="V2106" i="18" a="1"/>
  <c r="V2106" i="18" s="1"/>
  <c r="V2033" i="18" a="1"/>
  <c r="V2033" i="18" s="1"/>
  <c r="V1937" i="18" a="1"/>
  <c r="V1937" i="18" s="1"/>
  <c r="V1708" i="18" a="1"/>
  <c r="V1708" i="18" s="1"/>
  <c r="V2099" i="18" a="1"/>
  <c r="V2099" i="18" s="1"/>
  <c r="V2032" i="18" a="1"/>
  <c r="V2032" i="18" s="1"/>
  <c r="V1934" i="18" a="1"/>
  <c r="V1934" i="18" s="1"/>
  <c r="V1764" i="18" a="1"/>
  <c r="V1764" i="18" s="1"/>
  <c r="V2122" i="18" a="1"/>
  <c r="V2122" i="18" s="1"/>
  <c r="V2040" i="18" a="1"/>
  <c r="V2040" i="18" s="1"/>
  <c r="V1933" i="18" a="1"/>
  <c r="V1933" i="18" s="1"/>
  <c r="V1692" i="18" a="1"/>
  <c r="V1692" i="18" s="1"/>
  <c r="V2115" i="18" a="1"/>
  <c r="V2115" i="18" s="1"/>
  <c r="V2056" i="18" a="1"/>
  <c r="V2056" i="18" s="1"/>
  <c r="V1982" i="18" a="1"/>
  <c r="V1982" i="18" s="1"/>
  <c r="V1819" i="18" a="1"/>
  <c r="V1819" i="18" s="1"/>
  <c r="V1532" i="18" a="1"/>
  <c r="V1532" i="18" s="1"/>
  <c r="V1410" i="18" a="1"/>
  <c r="V1410" i="18" s="1"/>
  <c r="V1723" i="18" a="1"/>
  <c r="V1723" i="18" s="1"/>
  <c r="V1659" i="18" a="1"/>
  <c r="V1659" i="18" s="1"/>
  <c r="V1595" i="18" a="1"/>
  <c r="V1595" i="18" s="1"/>
  <c r="V1531" i="18" a="1"/>
  <c r="V1531" i="18" s="1"/>
  <c r="V1432" i="18" a="1"/>
  <c r="V1432" i="18" s="1"/>
  <c r="V1762" i="18" a="1"/>
  <c r="V1762" i="18" s="1"/>
  <c r="V1698" i="18" a="1"/>
  <c r="V1698" i="18" s="1"/>
  <c r="V1634" i="18" a="1"/>
  <c r="V1634" i="18" s="1"/>
  <c r="V1570" i="18" a="1"/>
  <c r="V1570" i="18" s="1"/>
  <c r="V1492" i="18" a="1"/>
  <c r="V1492" i="18" s="1"/>
  <c r="V1906" i="18" a="1"/>
  <c r="V1906" i="18" s="1"/>
  <c r="V1837" i="18" a="1"/>
  <c r="V1837" i="18" s="1"/>
  <c r="V1777" i="18" a="1"/>
  <c r="V1777" i="18" s="1"/>
  <c r="V1713" i="18" a="1"/>
  <c r="V1713" i="18" s="1"/>
  <c r="V1649" i="18" a="1"/>
  <c r="V1649" i="18" s="1"/>
  <c r="V1585" i="18" a="1"/>
  <c r="V1585" i="18" s="1"/>
  <c r="V1516" i="18" a="1"/>
  <c r="V1516" i="18" s="1"/>
  <c r="V1418" i="18" a="1"/>
  <c r="V1418" i="18" s="1"/>
  <c r="V1868" i="18" a="1"/>
  <c r="V1868" i="18" s="1"/>
  <c r="V1807" i="18" a="1"/>
  <c r="V1807" i="18" s="1"/>
  <c r="V1744" i="18" a="1"/>
  <c r="V1744" i="18" s="1"/>
  <c r="V1664" i="18" a="1"/>
  <c r="V1664" i="18" s="1"/>
  <c r="V1568" i="18" a="1"/>
  <c r="V1568" i="18" s="1"/>
  <c r="V1462" i="18" a="1"/>
  <c r="V1462" i="18" s="1"/>
  <c r="V1987" i="18" a="1"/>
  <c r="V1987" i="18" s="1"/>
  <c r="V1897" i="18" a="1"/>
  <c r="V1897" i="18" s="1"/>
  <c r="V1814" i="18" a="1"/>
  <c r="V1814" i="18" s="1"/>
  <c r="V1735" i="18" a="1"/>
  <c r="V1735" i="18" s="1"/>
  <c r="V1639" i="18" a="1"/>
  <c r="V1639" i="18" s="1"/>
  <c r="V1559" i="18" a="1"/>
  <c r="V1559" i="18" s="1"/>
  <c r="V1447" i="18" a="1"/>
  <c r="V1447" i="18" s="1"/>
  <c r="V2024" i="18" a="1"/>
  <c r="V2024" i="18" s="1"/>
  <c r="V1942" i="18" a="1"/>
  <c r="V1942" i="18" s="1"/>
  <c r="V1842" i="18" a="1"/>
  <c r="V1842" i="18" s="1"/>
  <c r="V1742" i="18" a="1"/>
  <c r="V1742" i="18" s="1"/>
  <c r="V1662" i="18" a="1"/>
  <c r="V1662" i="18" s="1"/>
  <c r="V1550" i="18" a="1"/>
  <c r="V1550" i="18" s="1"/>
  <c r="V1985" i="18" a="1"/>
  <c r="V1985" i="18" s="1"/>
  <c r="V1804" i="18" a="1"/>
  <c r="V1804" i="18" s="1"/>
  <c r="V1589" i="18" a="1"/>
  <c r="V1589" i="18" s="1"/>
  <c r="V1458" i="18" a="1"/>
  <c r="V1458" i="18" s="1"/>
  <c r="V1520" i="18" a="1"/>
  <c r="V1520" i="18" s="1"/>
  <c r="AN144" i="18"/>
  <c r="V2103" i="18" a="1"/>
  <c r="V2103" i="18" s="1"/>
  <c r="V2045" i="18" a="1"/>
  <c r="V2045" i="18" s="1"/>
  <c r="V1962" i="18" a="1"/>
  <c r="V1962" i="18" s="1"/>
  <c r="V1838" i="18" a="1"/>
  <c r="V1838" i="18" s="1"/>
  <c r="V2134" i="18" a="1"/>
  <c r="V2134" i="18" s="1"/>
  <c r="V2052" i="18" a="1"/>
  <c r="V2052" i="18" s="1"/>
  <c r="V1920" i="18" a="1"/>
  <c r="V1920" i="18" s="1"/>
  <c r="V1668" i="18" a="1"/>
  <c r="V1668" i="18" s="1"/>
  <c r="V2108" i="18" a="1"/>
  <c r="V2108" i="18" s="1"/>
  <c r="V2044" i="18" a="1"/>
  <c r="V2044" i="18" s="1"/>
  <c r="V1970" i="18" a="1"/>
  <c r="V1970" i="18" s="1"/>
  <c r="V1852" i="18" a="1"/>
  <c r="V1852" i="18" s="1"/>
  <c r="V2140" i="18" a="1"/>
  <c r="V2140" i="18" s="1"/>
  <c r="V2034" i="18" a="1"/>
  <c r="V2034" i="18" s="1"/>
  <c r="V1895" i="18" a="1"/>
  <c r="V1895" i="18" s="1"/>
  <c r="V1588" i="18" a="1"/>
  <c r="V1588" i="18" s="1"/>
  <c r="V2100" i="18" a="1"/>
  <c r="V2100" i="18" s="1"/>
  <c r="V2026" i="18" a="1"/>
  <c r="V2026" i="18" s="1"/>
  <c r="V1926" i="18" a="1"/>
  <c r="V1926" i="18" s="1"/>
  <c r="V1644" i="18" a="1"/>
  <c r="V1644" i="18" s="1"/>
  <c r="V2094" i="18" a="1"/>
  <c r="V2094" i="18" s="1"/>
  <c r="V2025" i="18" a="1"/>
  <c r="V2025" i="18" s="1"/>
  <c r="V1925" i="18" a="1"/>
  <c r="V1925" i="18" s="1"/>
  <c r="V1700" i="18" a="1"/>
  <c r="V1700" i="18" s="1"/>
  <c r="V2116" i="18" a="1"/>
  <c r="V2116" i="18" s="1"/>
  <c r="V2015" i="18" a="1"/>
  <c r="V2015" i="18" s="1"/>
  <c r="V1908" i="18" a="1"/>
  <c r="V1908" i="18" s="1"/>
  <c r="V1628" i="18" a="1"/>
  <c r="V1628" i="18" s="1"/>
  <c r="V2104" i="18" a="1"/>
  <c r="V2104" i="18" s="1"/>
  <c r="V2046" i="18" a="1"/>
  <c r="V2046" i="18" s="1"/>
  <c r="V1943" i="18" a="1"/>
  <c r="V1943" i="18" s="1"/>
  <c r="V1795" i="18" a="1"/>
  <c r="V1795" i="18" s="1"/>
  <c r="V1519" i="18" a="1"/>
  <c r="V1519" i="18" s="1"/>
  <c r="V1779" i="18" a="1"/>
  <c r="V1779" i="18" s="1"/>
  <c r="V1715" i="18" a="1"/>
  <c r="V1715" i="18" s="1"/>
  <c r="V1651" i="18" a="1"/>
  <c r="V1651" i="18" s="1"/>
  <c r="V1587" i="18" a="1"/>
  <c r="V1587" i="18" s="1"/>
  <c r="V1518" i="18" a="1"/>
  <c r="V1518" i="18" s="1"/>
  <c r="V1420" i="18" a="1"/>
  <c r="V1420" i="18" s="1"/>
  <c r="V1754" i="18" a="1"/>
  <c r="V1754" i="18" s="1"/>
  <c r="V1690" i="18" a="1"/>
  <c r="V1690" i="18" s="1"/>
  <c r="V1626" i="18" a="1"/>
  <c r="V1626" i="18" s="1"/>
  <c r="V1562" i="18" a="1"/>
  <c r="V1562" i="18" s="1"/>
  <c r="V1478" i="18" a="1"/>
  <c r="V1478" i="18" s="1"/>
  <c r="V1899" i="18" a="1"/>
  <c r="V1899" i="18" s="1"/>
  <c r="V1831" i="18" a="1"/>
  <c r="V1831" i="18" s="1"/>
  <c r="V1769" i="18" a="1"/>
  <c r="V1769" i="18" s="1"/>
  <c r="V1705" i="18" a="1"/>
  <c r="V1705" i="18" s="1"/>
  <c r="V1641" i="18" a="1"/>
  <c r="V1641" i="18" s="1"/>
  <c r="V1577" i="18" a="1"/>
  <c r="V1577" i="18" s="1"/>
  <c r="V1502" i="18" a="1"/>
  <c r="V1502" i="18" s="1"/>
  <c r="V1405" i="18" a="1"/>
  <c r="V1405" i="18" s="1"/>
  <c r="V1862" i="18" a="1"/>
  <c r="V1862" i="18" s="1"/>
  <c r="V1799" i="18" a="1"/>
  <c r="V1799" i="18" s="1"/>
  <c r="V1736" i="18" a="1"/>
  <c r="V1736" i="18" s="1"/>
  <c r="V1640" i="18" a="1"/>
  <c r="V1640" i="18" s="1"/>
  <c r="V1560" i="18" a="1"/>
  <c r="V1560" i="18" s="1"/>
  <c r="V1451" i="18" a="1"/>
  <c r="V1451" i="18" s="1"/>
  <c r="V1968" i="18" a="1"/>
  <c r="V1968" i="18" s="1"/>
  <c r="V1891" i="18" a="1"/>
  <c r="V1891" i="18" s="1"/>
  <c r="V1806" i="18" a="1"/>
  <c r="V1806" i="18" s="1"/>
  <c r="V1711" i="18" a="1"/>
  <c r="V1711" i="18" s="1"/>
  <c r="V1631" i="18" a="1"/>
  <c r="V1631" i="18" s="1"/>
  <c r="V1551" i="18" a="1"/>
  <c r="V1551" i="18" s="1"/>
  <c r="V1416" i="18" a="1"/>
  <c r="V1416" i="18" s="1"/>
  <c r="V2018" i="18" a="1"/>
  <c r="V2018" i="18" s="1"/>
  <c r="V1916" i="18" a="1"/>
  <c r="V1916" i="18" s="1"/>
  <c r="V1821" i="18" a="1"/>
  <c r="V1821" i="18" s="1"/>
  <c r="V1734" i="18" a="1"/>
  <c r="V1734" i="18" s="1"/>
  <c r="V1654" i="18" a="1"/>
  <c r="V1654" i="18" s="1"/>
  <c r="V1542" i="18" a="1"/>
  <c r="V1542" i="18" s="1"/>
  <c r="V1979" i="18" a="1"/>
  <c r="V1979" i="18" s="1"/>
  <c r="V1781" i="18" a="1"/>
  <c r="V1781" i="18" s="1"/>
  <c r="V1573" i="18" a="1"/>
  <c r="V1573" i="18" s="1"/>
  <c r="V1450" i="18" a="1"/>
  <c r="V1450" i="18" s="1"/>
  <c r="V1512" i="18" a="1"/>
  <c r="V1512" i="18" s="1"/>
  <c r="V2097" i="18" a="1"/>
  <c r="V2097" i="18" s="1"/>
  <c r="V2038" i="18" a="1"/>
  <c r="V2038" i="18" s="1"/>
  <c r="V1951" i="18" a="1"/>
  <c r="V1951" i="18" s="1"/>
  <c r="V1818" i="18" a="1"/>
  <c r="V1818" i="18" s="1"/>
  <c r="V2126" i="18" a="1"/>
  <c r="V2126" i="18" s="1"/>
  <c r="V2037" i="18" a="1"/>
  <c r="V2037" i="18" s="1"/>
  <c r="V1901" i="18" a="1"/>
  <c r="V1901" i="18" s="1"/>
  <c r="V1604" i="18" a="1"/>
  <c r="V1604" i="18" s="1"/>
  <c r="V2101" i="18" a="1"/>
  <c r="V2101" i="18" s="1"/>
  <c r="V2036" i="18" a="1"/>
  <c r="V2036" i="18" s="1"/>
  <c r="V1958" i="18" a="1"/>
  <c r="V1958" i="18" s="1"/>
  <c r="V1833" i="18" a="1"/>
  <c r="V1833" i="18" s="1"/>
  <c r="V2132" i="18" a="1"/>
  <c r="V2132" i="18" s="1"/>
  <c r="V2009" i="18" a="1"/>
  <c r="V2009" i="18" s="1"/>
  <c r="V1864" i="18" a="1"/>
  <c r="V1864" i="18" s="1"/>
  <c r="V2147" i="18" a="1"/>
  <c r="V2147" i="18" s="1"/>
  <c r="V2088" i="18" a="1"/>
  <c r="V2088" i="18" s="1"/>
  <c r="V2016" i="18" a="1"/>
  <c r="V2016" i="18" s="1"/>
  <c r="V1913" i="18" a="1"/>
  <c r="V1913" i="18" s="1"/>
  <c r="V1580" i="18" a="1"/>
  <c r="V1580" i="18" s="1"/>
  <c r="V2087" i="18" a="1"/>
  <c r="V2087" i="18" s="1"/>
  <c r="V2008" i="18" a="1"/>
  <c r="V2008" i="18" s="1"/>
  <c r="V1909" i="18" a="1"/>
  <c r="V1909" i="18" s="1"/>
  <c r="V1636" i="18" a="1"/>
  <c r="V1636" i="18" s="1"/>
  <c r="V2110" i="18" a="1"/>
  <c r="V2110" i="18" s="1"/>
  <c r="V2004" i="18" a="1"/>
  <c r="V2004" i="18" s="1"/>
  <c r="V1888" i="18" a="1"/>
  <c r="V1888" i="18" s="1"/>
  <c r="V1564" i="18" a="1"/>
  <c r="V1564" i="18" s="1"/>
  <c r="V2098" i="18" a="1"/>
  <c r="V2098" i="18" s="1"/>
  <c r="V2039" i="18" a="1"/>
  <c r="V2039" i="18" s="1"/>
  <c r="V1932" i="18" a="1"/>
  <c r="V1932" i="18" s="1"/>
  <c r="V1748" i="18" a="1"/>
  <c r="V1748" i="18" s="1"/>
  <c r="V1508" i="18" a="1"/>
  <c r="V1508" i="18" s="1"/>
  <c r="V1771" i="18" a="1"/>
  <c r="V1771" i="18" s="1"/>
  <c r="V1707" i="18" a="1"/>
  <c r="V1707" i="18" s="1"/>
  <c r="V1643" i="18" a="1"/>
  <c r="V1643" i="18" s="1"/>
  <c r="V1579" i="18" a="1"/>
  <c r="V1579" i="18" s="1"/>
  <c r="V1507" i="18" a="1"/>
  <c r="V1507" i="18" s="1"/>
  <c r="V1409" i="18" a="1"/>
  <c r="V1409" i="18" s="1"/>
  <c r="V1746" i="18" a="1"/>
  <c r="V1746" i="18" s="1"/>
  <c r="V1682" i="18" a="1"/>
  <c r="V1682" i="18" s="1"/>
  <c r="V1618" i="18" a="1"/>
  <c r="V1618" i="18" s="1"/>
  <c r="V1554" i="18" a="1"/>
  <c r="V1554" i="18" s="1"/>
  <c r="V1467" i="18" a="1"/>
  <c r="V1467" i="18" s="1"/>
  <c r="V1893" i="18" a="1"/>
  <c r="V1893" i="18" s="1"/>
  <c r="V1824" i="18" a="1"/>
  <c r="V1824" i="18" s="1"/>
  <c r="V1761" i="18" a="1"/>
  <c r="V1761" i="18" s="1"/>
  <c r="V1697" i="18" a="1"/>
  <c r="V1697" i="18" s="1"/>
  <c r="V1633" i="18" a="1"/>
  <c r="V1633" i="18" s="1"/>
  <c r="V1569" i="18" a="1"/>
  <c r="V1569" i="18" s="1"/>
  <c r="V1491" i="18" a="1"/>
  <c r="V1491" i="18" s="1"/>
  <c r="V1918" i="18" a="1"/>
  <c r="V1918" i="18" s="1"/>
  <c r="V1856" i="18" a="1"/>
  <c r="V1856" i="18" s="1"/>
  <c r="V1791" i="18" a="1"/>
  <c r="V1791" i="18" s="1"/>
  <c r="V1728" i="18" a="1"/>
  <c r="V1728" i="18" s="1"/>
  <c r="V1632" i="18" a="1"/>
  <c r="V1632" i="18" s="1"/>
  <c r="V1552" i="18" a="1"/>
  <c r="V1552" i="18" s="1"/>
  <c r="V1439" i="18" a="1"/>
  <c r="V1439" i="18" s="1"/>
  <c r="V1961" i="18" a="1"/>
  <c r="V1961" i="18" s="1"/>
  <c r="V1885" i="18" a="1"/>
  <c r="V1885" i="18" s="1"/>
  <c r="V1798" i="18" a="1"/>
  <c r="V1798" i="18" s="1"/>
  <c r="V1703" i="18" a="1"/>
  <c r="V1703" i="18" s="1"/>
  <c r="V1623" i="18" a="1"/>
  <c r="V1623" i="18" s="1"/>
  <c r="V1543" i="18" a="1"/>
  <c r="V1543" i="18" s="1"/>
  <c r="V1403" i="18" a="1"/>
  <c r="V1403" i="18" s="1"/>
  <c r="V2012" i="18" a="1"/>
  <c r="V2012" i="18" s="1"/>
  <c r="V1903" i="18" a="1"/>
  <c r="V1903" i="18" s="1"/>
  <c r="V1813" i="18" a="1"/>
  <c r="V1813" i="18" s="1"/>
  <c r="V1726" i="18" a="1"/>
  <c r="V1726" i="18" s="1"/>
  <c r="V1646" i="18" a="1"/>
  <c r="V1646" i="18" s="1"/>
  <c r="V1534" i="18" a="1"/>
  <c r="V1534" i="18" s="1"/>
  <c r="V1960" i="18" a="1"/>
  <c r="V1960" i="18" s="1"/>
  <c r="V1765" i="18" a="1"/>
  <c r="V1765" i="18" s="1"/>
  <c r="V1565" i="18" a="1"/>
  <c r="V1565" i="18" s="1"/>
  <c r="V1443" i="18" a="1"/>
  <c r="V1443" i="18" s="1"/>
  <c r="V1504" i="18" a="1"/>
  <c r="V1504" i="18" s="1"/>
  <c r="V2091" i="18" a="1"/>
  <c r="V2091" i="18" s="1"/>
  <c r="V2030" i="18" a="1"/>
  <c r="V2030" i="18" s="1"/>
  <c r="V1940" i="18" a="1"/>
  <c r="V1940" i="18" s="1"/>
  <c r="V1794" i="18" a="1"/>
  <c r="V1794" i="18" s="1"/>
  <c r="V2120" i="18" a="1"/>
  <c r="V2120" i="18" s="1"/>
  <c r="V2028" i="18" a="1"/>
  <c r="V2028" i="18" s="1"/>
  <c r="V1882" i="18" a="1"/>
  <c r="V1882" i="18" s="1"/>
  <c r="V2149" i="18" a="1"/>
  <c r="V2149" i="18" s="1"/>
  <c r="V2096" i="18" a="1"/>
  <c r="V2096" i="18" s="1"/>
  <c r="V2027" i="18" a="1"/>
  <c r="V2027" i="18" s="1"/>
  <c r="V1949" i="18" a="1"/>
  <c r="V1949" i="18" s="1"/>
  <c r="V1811" i="18" a="1"/>
  <c r="V1811" i="18" s="1"/>
  <c r="V2124" i="18" a="1"/>
  <c r="V2124" i="18" s="1"/>
  <c r="V1998" i="18" a="1"/>
  <c r="V1998" i="18" s="1"/>
  <c r="V1846" i="18" a="1"/>
  <c r="V1846" i="18" s="1"/>
  <c r="V2139" i="18" a="1"/>
  <c r="V2139" i="18" s="1"/>
  <c r="V2083" i="18" a="1"/>
  <c r="V2083" i="18" s="1"/>
  <c r="V1997" i="18" a="1"/>
  <c r="V1997" i="18" s="1"/>
  <c r="V1894" i="18" a="1"/>
  <c r="V1894" i="18" s="1"/>
  <c r="V2146" i="18" a="1"/>
  <c r="V2146" i="18" s="1"/>
  <c r="V2082" i="18" a="1"/>
  <c r="V2082" i="18" s="1"/>
  <c r="V1984" i="18" a="1"/>
  <c r="V1984" i="18" s="1"/>
  <c r="V1876" i="18" a="1"/>
  <c r="V1876" i="18" s="1"/>
  <c r="V1572" i="18" a="1"/>
  <c r="V1572" i="18" s="1"/>
  <c r="V2105" i="18" a="1"/>
  <c r="V2105" i="18" s="1"/>
  <c r="V1996" i="18" a="1"/>
  <c r="V1996" i="18" s="1"/>
  <c r="V1875" i="18" a="1"/>
  <c r="V1875" i="18" s="1"/>
  <c r="V2152" i="18" a="1"/>
  <c r="V2152" i="18" s="1"/>
  <c r="V2092" i="18" a="1"/>
  <c r="V2092" i="18" s="1"/>
  <c r="V2031" i="18" a="1"/>
  <c r="V2031" i="18" s="1"/>
  <c r="V1922" i="18" a="1"/>
  <c r="V1922" i="18" s="1"/>
  <c r="V1684" i="18" a="1"/>
  <c r="V1684" i="18" s="1"/>
  <c r="V1494" i="18" a="1"/>
  <c r="V1494" i="18" s="1"/>
  <c r="V1763" i="18" a="1"/>
  <c r="V1763" i="18" s="1"/>
  <c r="V1699" i="18" a="1"/>
  <c r="V1699" i="18" s="1"/>
  <c r="V1635" i="18" a="1"/>
  <c r="V1635" i="18" s="1"/>
  <c r="V1571" i="18" a="1"/>
  <c r="V1571" i="18" s="1"/>
  <c r="V1493" i="18" a="1"/>
  <c r="V1493" i="18" s="1"/>
  <c r="V1801" i="18" a="1"/>
  <c r="V1801" i="18" s="1"/>
  <c r="V1738" i="18" a="1"/>
  <c r="V1738" i="18" s="1"/>
  <c r="V1674" i="18" a="1"/>
  <c r="V1674" i="18" s="1"/>
  <c r="V1610" i="18" a="1"/>
  <c r="V1610" i="18" s="1"/>
  <c r="V1546" i="18" a="1"/>
  <c r="V1546" i="18" s="1"/>
  <c r="V1453" i="18" a="1"/>
  <c r="V1453" i="18" s="1"/>
  <c r="V1886" i="18" a="1"/>
  <c r="V1886" i="18" s="1"/>
  <c r="V1816" i="18" a="1"/>
  <c r="V1816" i="18" s="1"/>
  <c r="V1753" i="18" a="1"/>
  <c r="V1753" i="18" s="1"/>
  <c r="V1689" i="18" a="1"/>
  <c r="V1689" i="18" s="1"/>
  <c r="V1625" i="18" a="1"/>
  <c r="V1625" i="18" s="1"/>
  <c r="V1561" i="18" a="1"/>
  <c r="V1561" i="18" s="1"/>
  <c r="V1477" i="18" a="1"/>
  <c r="V1477" i="18" s="1"/>
  <c r="V1912" i="18" a="1"/>
  <c r="V1912" i="18" s="1"/>
  <c r="V1850" i="18" a="1"/>
  <c r="V1850" i="18" s="1"/>
  <c r="V1783" i="18" a="1"/>
  <c r="V1783" i="18" s="1"/>
  <c r="V1704" i="18" a="1"/>
  <c r="V1704" i="18" s="1"/>
  <c r="V1624" i="18" a="1"/>
  <c r="V1624" i="18" s="1"/>
  <c r="V1544" i="18" a="1"/>
  <c r="V1544" i="18" s="1"/>
  <c r="V1404" i="18" a="1"/>
  <c r="V1404" i="18" s="1"/>
  <c r="V1955" i="18" a="1"/>
  <c r="V1955" i="18" s="1"/>
  <c r="V1873" i="18" a="1"/>
  <c r="V1873" i="18" s="1"/>
  <c r="V1775" i="18" a="1"/>
  <c r="V1775" i="18" s="1"/>
  <c r="V1695" i="18" a="1"/>
  <c r="V1695" i="18" s="1"/>
  <c r="V1615" i="18" a="1"/>
  <c r="V1615" i="18" s="1"/>
  <c r="V1511" i="18" a="1"/>
  <c r="V1511" i="18" s="1"/>
  <c r="V2080" i="18" a="1"/>
  <c r="V2080" i="18" s="1"/>
  <c r="V2006" i="18" a="1"/>
  <c r="V2006" i="18" s="1"/>
  <c r="V1878" i="18" a="1"/>
  <c r="V1878" i="18" s="1"/>
  <c r="V1805" i="18" a="1"/>
  <c r="V1805" i="18" s="1"/>
  <c r="V1718" i="18" a="1"/>
  <c r="V1718" i="18" s="1"/>
  <c r="V1622" i="18" a="1"/>
  <c r="V1622" i="18" s="1"/>
  <c r="V1437" i="18" a="1"/>
  <c r="V1437" i="18" s="1"/>
  <c r="V1896" i="18" a="1"/>
  <c r="V1896" i="18" s="1"/>
  <c r="V1701" i="18" a="1"/>
  <c r="V1701" i="18" s="1"/>
  <c r="V1484" i="18" a="1"/>
  <c r="V1484" i="18" s="1"/>
  <c r="V1505" i="18" a="1"/>
  <c r="V1505" i="18" s="1"/>
  <c r="AW57" i="18"/>
  <c r="AX57" i="18" s="1"/>
  <c r="P3193" i="18" a="1"/>
  <c r="P3193" i="18" s="1"/>
  <c r="U3193" i="18" s="1"/>
  <c r="AE3193" i="18" s="1"/>
  <c r="P3042" i="18" a="1"/>
  <c r="P3042" i="18" s="1"/>
  <c r="U3042" i="18" s="1"/>
  <c r="AE3042" i="18" s="1"/>
  <c r="P3018" i="18" a="1"/>
  <c r="P3018" i="18" s="1"/>
  <c r="U3018" i="18" s="1"/>
  <c r="AE3018" i="18" s="1"/>
  <c r="P3337" i="18" a="1"/>
  <c r="P3337" i="18" s="1"/>
  <c r="U3337" i="18" s="1"/>
  <c r="AE3337" i="18" s="1"/>
  <c r="P3024" i="18" a="1"/>
  <c r="P3024" i="18" s="1"/>
  <c r="U3024" i="18" s="1"/>
  <c r="AE3024" i="18" s="1"/>
  <c r="P3057" i="18" a="1"/>
  <c r="P3057" i="18" s="1"/>
  <c r="U3057" i="18" s="1"/>
  <c r="AE3057" i="18" s="1"/>
  <c r="P3128" i="18" a="1"/>
  <c r="P3128" i="18" s="1"/>
  <c r="U3128" i="18" s="1"/>
  <c r="AE3128" i="18" s="1"/>
  <c r="P2936" i="18" a="1"/>
  <c r="P2936" i="18" s="1"/>
  <c r="U2936" i="18" s="1"/>
  <c r="AE2936" i="18" s="1"/>
  <c r="P3034" i="18" a="1"/>
  <c r="P3034" i="18" s="1"/>
  <c r="U3034" i="18" s="1"/>
  <c r="AE3034" i="18" s="1"/>
  <c r="P3399" i="18" a="1"/>
  <c r="P3399" i="18" s="1"/>
  <c r="U3399" i="18" s="1"/>
  <c r="AE3399" i="18" s="1"/>
  <c r="P3336" i="18" a="1"/>
  <c r="P3336" i="18" s="1"/>
  <c r="U3336" i="18" s="1"/>
  <c r="AE3336" i="18" s="1"/>
  <c r="P2952" i="18" a="1"/>
  <c r="P2952" i="18" s="1"/>
  <c r="U2952" i="18" s="1"/>
  <c r="AE2952" i="18" s="1"/>
  <c r="P2922" i="18" a="1"/>
  <c r="P2922" i="18" s="1"/>
  <c r="U2922" i="18" s="1"/>
  <c r="AE2922" i="18" s="1"/>
  <c r="P2921" i="18" a="1"/>
  <c r="P2921" i="18" s="1"/>
  <c r="U2921" i="18" s="1"/>
  <c r="AE2921" i="18" s="1"/>
  <c r="P3184" i="18" a="1"/>
  <c r="P3184" i="18" s="1"/>
  <c r="U3184" i="18" s="1"/>
  <c r="AE3184" i="18" s="1"/>
  <c r="P3056" i="18" a="1"/>
  <c r="P3056" i="18" s="1"/>
  <c r="U3056" i="18" s="1"/>
  <c r="AE3056" i="18" s="1"/>
  <c r="P2897" i="18" a="1"/>
  <c r="P2897" i="18" s="1"/>
  <c r="U2897" i="18" s="1"/>
  <c r="AE2897" i="18" s="1"/>
  <c r="P3224" i="18" a="1"/>
  <c r="P3224" i="18" s="1"/>
  <c r="U3224" i="18" s="1"/>
  <c r="AE3224" i="18" s="1"/>
  <c r="P3125" i="18" a="1"/>
  <c r="P3125" i="18" s="1"/>
  <c r="U3125" i="18" s="1"/>
  <c r="AE3125" i="18" s="1"/>
  <c r="P3061" i="18" a="1"/>
  <c r="P3061" i="18" s="1"/>
  <c r="U3061" i="18" s="1"/>
  <c r="AE3061" i="18" s="1"/>
  <c r="P2933" i="18" a="1"/>
  <c r="P2933" i="18" s="1"/>
  <c r="U2933" i="18" s="1"/>
  <c r="AE2933" i="18" s="1"/>
  <c r="P3037" i="18" a="1"/>
  <c r="P3037" i="18" s="1"/>
  <c r="U3037" i="18" s="1"/>
  <c r="AE3037" i="18" s="1"/>
  <c r="P3052" i="18" a="1"/>
  <c r="P3052" i="18" s="1"/>
  <c r="U3052" i="18" s="1"/>
  <c r="AE3052" i="18" s="1"/>
  <c r="P2949" i="18" a="1"/>
  <c r="P2949" i="18" s="1"/>
  <c r="U2949" i="18" s="1"/>
  <c r="AE2949" i="18" s="1"/>
  <c r="P3284" i="18" a="1"/>
  <c r="P3284" i="18" s="1"/>
  <c r="U3284" i="18" s="1"/>
  <c r="AE3284" i="18" s="1"/>
  <c r="P2900" i="18" a="1"/>
  <c r="P2900" i="18" s="1"/>
  <c r="U2900" i="18" s="1"/>
  <c r="AE2900" i="18" s="1"/>
  <c r="P2895" i="18" a="1"/>
  <c r="P2895" i="18" s="1"/>
  <c r="P3022" i="18" a="1"/>
  <c r="P3022" i="18" s="1"/>
  <c r="U3022" i="18" s="1"/>
  <c r="AE3022" i="18" s="1"/>
  <c r="P2925" i="18" a="1"/>
  <c r="P2925" i="18" s="1"/>
  <c r="U2925" i="18" s="1"/>
  <c r="AE2925" i="18" s="1"/>
  <c r="P2935" i="18" a="1"/>
  <c r="P2935" i="18" s="1"/>
  <c r="U2935" i="18" s="1"/>
  <c r="AE2935" i="18" s="1"/>
  <c r="P2934" i="18" a="1"/>
  <c r="P2934" i="18" s="1"/>
  <c r="U2934" i="18" s="1"/>
  <c r="AE2934" i="18" s="1"/>
  <c r="P2901" i="18" a="1"/>
  <c r="P2901" i="18" s="1"/>
  <c r="U2901" i="18" s="1"/>
  <c r="AE2901" i="18" s="1"/>
  <c r="P2980" i="18" a="1"/>
  <c r="P2980" i="18" s="1"/>
  <c r="U2980" i="18" s="1"/>
  <c r="AE2980" i="18" s="1"/>
  <c r="P3038" i="18" a="1"/>
  <c r="P3038" i="18" s="1"/>
  <c r="U3038" i="18" s="1"/>
  <c r="AE3038" i="18" s="1"/>
  <c r="P3005" i="18" a="1"/>
  <c r="P3005" i="18" s="1"/>
  <c r="U3005" i="18" s="1"/>
  <c r="AE3005" i="18" s="1"/>
  <c r="P3020" i="18" a="1"/>
  <c r="P3020" i="18" s="1"/>
  <c r="U3020" i="18" s="1"/>
  <c r="AE3020" i="18" s="1"/>
  <c r="P2951" i="18" a="1"/>
  <c r="P2951" i="18" s="1"/>
  <c r="U2951" i="18" s="1"/>
  <c r="AE2951" i="18" s="1"/>
  <c r="P2950" i="18" a="1"/>
  <c r="P2950" i="18" s="1"/>
  <c r="U2950" i="18" s="1"/>
  <c r="AE2950" i="18" s="1"/>
  <c r="P3045" i="18" a="1"/>
  <c r="P3045" i="18" s="1"/>
  <c r="U3045" i="18" s="1"/>
  <c r="AE3045" i="18" s="1"/>
  <c r="P3316" i="18" a="1"/>
  <c r="P3316" i="18" s="1"/>
  <c r="U3316" i="18" s="1"/>
  <c r="AE3316" i="18" s="1"/>
  <c r="P3124" i="18" a="1"/>
  <c r="P3124" i="18" s="1"/>
  <c r="U3124" i="18" s="1"/>
  <c r="AE3124" i="18" s="1"/>
  <c r="P3055" i="18" a="1"/>
  <c r="P3055" i="18" s="1"/>
  <c r="U3055" i="18" s="1"/>
  <c r="AE3055" i="18" s="1"/>
  <c r="P2927" i="18" a="1"/>
  <c r="P2927" i="18" s="1"/>
  <c r="U2927" i="18" s="1"/>
  <c r="AE2927" i="18" s="1"/>
  <c r="P3054" i="18" a="1"/>
  <c r="P3054" i="18" s="1"/>
  <c r="U3054" i="18" s="1"/>
  <c r="AE3054" i="18" s="1"/>
  <c r="P3021" i="18" a="1"/>
  <c r="P3021" i="18" s="1"/>
  <c r="U3021" i="18" s="1"/>
  <c r="AE3021" i="18" s="1"/>
  <c r="P3036" i="18" a="1"/>
  <c r="P3036" i="18" s="1"/>
  <c r="U3036" i="18" s="1"/>
  <c r="AE3036" i="18" s="1"/>
  <c r="P2908" i="18" a="1"/>
  <c r="P2908" i="18" s="1"/>
  <c r="U2908" i="18" s="1"/>
  <c r="AE2908" i="18" s="1"/>
  <c r="P3051" i="18" a="1"/>
  <c r="P3051" i="18" s="1"/>
  <c r="U3051" i="18" s="1"/>
  <c r="AE3051" i="18" s="1"/>
  <c r="P2923" i="18" a="1"/>
  <c r="P2923" i="18" s="1"/>
  <c r="U2923" i="18" s="1"/>
  <c r="AE2923" i="18" s="1"/>
  <c r="P3019" i="18" a="1"/>
  <c r="P3019" i="18" s="1"/>
  <c r="U3019" i="18" s="1"/>
  <c r="AE3019" i="18" s="1"/>
  <c r="P2496" i="18" a="1"/>
  <c r="P2496" i="18" s="1"/>
  <c r="U2496" i="18" s="1"/>
  <c r="AE2496" i="18" s="1"/>
  <c r="P2274" i="18" a="1"/>
  <c r="P2274" i="18" s="1"/>
  <c r="U2274" i="18" s="1"/>
  <c r="AE2274" i="18" s="1"/>
  <c r="P2273" i="18" a="1"/>
  <c r="P2273" i="18" s="1"/>
  <c r="U2273" i="18" s="1"/>
  <c r="AE2273" i="18" s="1"/>
  <c r="P2280" i="18" a="1"/>
  <c r="P2280" i="18" s="1"/>
  <c r="U2280" i="18" s="1"/>
  <c r="AE2280" i="18" s="1"/>
  <c r="P2314" i="18" a="1"/>
  <c r="P2314" i="18" s="1"/>
  <c r="U2314" i="18" s="1"/>
  <c r="AE2314" i="18" s="1"/>
  <c r="P2313" i="18" a="1"/>
  <c r="P2313" i="18" s="1"/>
  <c r="U2313" i="18" s="1"/>
  <c r="AE2313" i="18" s="1"/>
  <c r="P2320" i="18" a="1"/>
  <c r="P2320" i="18" s="1"/>
  <c r="U2320" i="18" s="1"/>
  <c r="AE2320" i="18" s="1"/>
  <c r="P2226" i="18" a="1"/>
  <c r="P2226" i="18" s="1"/>
  <c r="U2226" i="18" s="1"/>
  <c r="AE2226" i="18" s="1"/>
  <c r="P2289" i="18" a="1"/>
  <c r="P2289" i="18" s="1"/>
  <c r="U2289" i="18" s="1"/>
  <c r="AE2289" i="18" s="1"/>
  <c r="P2232" i="18" a="1"/>
  <c r="P2232" i="18" s="1"/>
  <c r="U2232" i="18" s="1"/>
  <c r="AE2232" i="18" s="1"/>
  <c r="P2272" i="18" a="1"/>
  <c r="P2272" i="18" s="1"/>
  <c r="U2272" i="18" s="1"/>
  <c r="AE2272" i="18" s="1"/>
  <c r="P2242" i="18" a="1"/>
  <c r="P2242" i="18" s="1"/>
  <c r="U2242" i="18" s="1"/>
  <c r="AE2242" i="18" s="1"/>
  <c r="P2497" i="18" a="1"/>
  <c r="P2497" i="18" s="1"/>
  <c r="U2497" i="18" s="1"/>
  <c r="AE2497" i="18" s="1"/>
  <c r="P2312" i="18" a="1"/>
  <c r="P2312" i="18" s="1"/>
  <c r="U2312" i="18" s="1"/>
  <c r="AE2312" i="18" s="1"/>
  <c r="P2184" i="18" a="1"/>
  <c r="P2184" i="18" s="1"/>
  <c r="U2184" i="18" s="1"/>
  <c r="AE2184" i="18" s="1"/>
  <c r="P2288" i="18" a="1"/>
  <c r="P2288" i="18" s="1"/>
  <c r="U2288" i="18" s="1"/>
  <c r="AE2288" i="18" s="1"/>
  <c r="P2224" i="18" a="1"/>
  <c r="P2224" i="18" s="1"/>
  <c r="U2224" i="18" s="1"/>
  <c r="AE2224" i="18" s="1"/>
  <c r="P2160" i="18" a="1"/>
  <c r="P2160" i="18" s="1"/>
  <c r="P2263" i="18" a="1"/>
  <c r="P2263" i="18" s="1"/>
  <c r="U2263" i="18" s="1"/>
  <c r="AE2263" i="18" s="1"/>
  <c r="P2326" i="18" a="1"/>
  <c r="P2326" i="18" s="1"/>
  <c r="U2326" i="18" s="1"/>
  <c r="AE2326" i="18" s="1"/>
  <c r="P2229" i="18" a="1"/>
  <c r="P2229" i="18" s="1"/>
  <c r="U2229" i="18" s="1"/>
  <c r="AE2229" i="18" s="1"/>
  <c r="P2175" i="18" a="1"/>
  <c r="P2175" i="18" s="1"/>
  <c r="U2175" i="18" s="1"/>
  <c r="AE2175" i="18" s="1"/>
  <c r="P2269" i="18" a="1"/>
  <c r="P2269" i="18" s="1"/>
  <c r="U2269" i="18" s="1"/>
  <c r="AE2269" i="18" s="1"/>
  <c r="P2343" i="18" a="1"/>
  <c r="P2343" i="18" s="1"/>
  <c r="U2343" i="18" s="1"/>
  <c r="AE2343" i="18" s="1"/>
  <c r="P2278" i="18" a="1"/>
  <c r="P2278" i="18" s="1"/>
  <c r="U2278" i="18" s="1"/>
  <c r="AE2278" i="18" s="1"/>
  <c r="P2181" i="18" a="1"/>
  <c r="P2181" i="18" s="1"/>
  <c r="U2181" i="18" s="1"/>
  <c r="AE2181" i="18" s="1"/>
  <c r="P2767" i="18" a="1"/>
  <c r="P2767" i="18" s="1"/>
  <c r="U2767" i="18" s="1"/>
  <c r="AE2767" i="18" s="1"/>
  <c r="P2766" i="18" a="1"/>
  <c r="P2766" i="18" s="1"/>
  <c r="U2766" i="18" s="1"/>
  <c r="AE2766" i="18" s="1"/>
  <c r="P2492" i="18" a="1"/>
  <c r="P2492" i="18" s="1"/>
  <c r="U2492" i="18" s="1"/>
  <c r="AE2492" i="18" s="1"/>
  <c r="P2231" i="18" a="1"/>
  <c r="P2231" i="18" s="1"/>
  <c r="U2231" i="18" s="1"/>
  <c r="AE2231" i="18" s="1"/>
  <c r="P2230" i="18" a="1"/>
  <c r="P2230" i="18" s="1"/>
  <c r="U2230" i="18" s="1"/>
  <c r="AE2230" i="18" s="1"/>
  <c r="P2271" i="18" a="1"/>
  <c r="P2271" i="18" s="1"/>
  <c r="U2271" i="18" s="1"/>
  <c r="AE2271" i="18" s="1"/>
  <c r="P2270" i="18" a="1"/>
  <c r="P2270" i="18" s="1"/>
  <c r="U2270" i="18" s="1"/>
  <c r="AE2270" i="18" s="1"/>
  <c r="P2621" i="18" a="1"/>
  <c r="P2621" i="18" s="1"/>
  <c r="U2621" i="18" s="1"/>
  <c r="AE2621" i="18" s="1"/>
  <c r="P2493" i="18" a="1"/>
  <c r="P2493" i="18" s="1"/>
  <c r="U2493" i="18" s="1"/>
  <c r="AE2493" i="18" s="1"/>
  <c r="P2316" i="18" a="1"/>
  <c r="P2316" i="18" s="1"/>
  <c r="U2316" i="18" s="1"/>
  <c r="AE2316" i="18" s="1"/>
  <c r="P2311" i="18" a="1"/>
  <c r="P2311" i="18" s="1"/>
  <c r="U2311" i="18" s="1"/>
  <c r="AE2311" i="18" s="1"/>
  <c r="P2277" i="18" a="1"/>
  <c r="P2277" i="18" s="1"/>
  <c r="U2277" i="18" s="1"/>
  <c r="AE2277" i="18" s="1"/>
  <c r="P2223" i="18" a="1"/>
  <c r="P2223" i="18" s="1"/>
  <c r="U2223" i="18" s="1"/>
  <c r="AE2223" i="18" s="1"/>
  <c r="P2222" i="18" a="1"/>
  <c r="P2222" i="18" s="1"/>
  <c r="U2222" i="18" s="1"/>
  <c r="AE2222" i="18" s="1"/>
  <c r="P2189" i="18" a="1"/>
  <c r="P2189" i="18" s="1"/>
  <c r="U2189" i="18" s="1"/>
  <c r="AE2189" i="18" s="1"/>
  <c r="P2220" i="18" a="1"/>
  <c r="P2220" i="18" s="1"/>
  <c r="U2220" i="18" s="1"/>
  <c r="AE2220" i="18" s="1"/>
  <c r="P2243" i="18" a="1"/>
  <c r="P2243" i="18" s="1"/>
  <c r="U2243" i="18" s="1"/>
  <c r="AE2243" i="18" s="1"/>
  <c r="P2179" i="18" a="1"/>
  <c r="P2179" i="18" s="1"/>
  <c r="U2179" i="18" s="1"/>
  <c r="AE2179" i="18" s="1"/>
  <c r="P2475" i="18" a="1"/>
  <c r="P2475" i="18" s="1"/>
  <c r="U2475" i="18" s="1"/>
  <c r="AE2475" i="18" s="1"/>
  <c r="P2219" i="18" a="1"/>
  <c r="P2219" i="18" s="1"/>
  <c r="U2219" i="18" s="1"/>
  <c r="AE2219" i="18" s="1"/>
  <c r="P2276" i="18" a="1"/>
  <c r="P2276" i="18" s="1"/>
  <c r="U2276" i="18" s="1"/>
  <c r="AE2276" i="18" s="1"/>
  <c r="P2491" i="18" a="1"/>
  <c r="P2491" i="18" s="1"/>
  <c r="U2491" i="18" s="1"/>
  <c r="AE2491" i="18" s="1"/>
  <c r="P2188" i="18" a="1"/>
  <c r="P2188" i="18" s="1"/>
  <c r="U2188" i="18" s="1"/>
  <c r="AE2188" i="18" s="1"/>
  <c r="P2275" i="18" a="1"/>
  <c r="P2275" i="18" s="1"/>
  <c r="U2275" i="18" s="1"/>
  <c r="AE2275" i="18" s="1"/>
  <c r="P2187" i="18" a="1"/>
  <c r="P2187" i="18" s="1"/>
  <c r="U2187" i="18" s="1"/>
  <c r="AE2187" i="18" s="1"/>
  <c r="P2227" i="18" a="1"/>
  <c r="P2227" i="18" s="1"/>
  <c r="U2227" i="18" s="1"/>
  <c r="AE2227" i="18" s="1"/>
  <c r="P2244" i="18" a="1"/>
  <c r="P2244" i="18" s="1"/>
  <c r="U2244" i="18" s="1"/>
  <c r="AE2244" i="18" s="1"/>
  <c r="P2180" i="18" a="1"/>
  <c r="P2180" i="18" s="1"/>
  <c r="U2180" i="18" s="1"/>
  <c r="AE2180" i="18" s="1"/>
  <c r="U3378" i="18"/>
  <c r="AE3378" i="18" s="1"/>
  <c r="U3305" i="18"/>
  <c r="AE3305" i="18" s="1"/>
  <c r="U3458" i="18"/>
  <c r="AE3458" i="18" s="1"/>
  <c r="U3386" i="18"/>
  <c r="AE3386" i="18" s="1"/>
  <c r="U3490" i="18"/>
  <c r="AE3490" i="18" s="1"/>
  <c r="U3323" i="18"/>
  <c r="AE3323" i="18" s="1"/>
  <c r="U3228" i="18"/>
  <c r="AE3228" i="18" s="1"/>
  <c r="AN169" i="18"/>
  <c r="AX169" i="18" s="1"/>
  <c r="V1590" i="18" a="1"/>
  <c r="V1590" i="18" s="1"/>
  <c r="V1499" i="18" a="1"/>
  <c r="V1499" i="18" s="1"/>
  <c r="V2047" i="18" a="1"/>
  <c r="V2047" i="18" s="1"/>
  <c r="V1947" i="18" a="1"/>
  <c r="V1947" i="18" s="1"/>
  <c r="V1865" i="18" a="1"/>
  <c r="V1865" i="18" s="1"/>
  <c r="V1757" i="18" a="1"/>
  <c r="V1757" i="18" s="1"/>
  <c r="V1653" i="18" a="1"/>
  <c r="V1653" i="18" s="1"/>
  <c r="V1557" i="18" a="1"/>
  <c r="V1557" i="18" s="1"/>
  <c r="V1522" i="18" a="1"/>
  <c r="V1522" i="18" s="1"/>
  <c r="V1436" i="18" a="1"/>
  <c r="V1436" i="18" s="1"/>
  <c r="V1449" i="18" a="1"/>
  <c r="V1449" i="18" s="1"/>
  <c r="V1480" i="18" a="1"/>
  <c r="V1480" i="18" s="1"/>
  <c r="V1582" i="18" a="1"/>
  <c r="V1582" i="18" s="1"/>
  <c r="V1471" i="18" a="1"/>
  <c r="V1471" i="18" s="1"/>
  <c r="V2041" i="18" a="1"/>
  <c r="V2041" i="18" s="1"/>
  <c r="V1941" i="18" a="1"/>
  <c r="V1941" i="18" s="1"/>
  <c r="V1847" i="18" a="1"/>
  <c r="V1847" i="18" s="1"/>
  <c r="V1749" i="18" a="1"/>
  <c r="V1749" i="18" s="1"/>
  <c r="V1637" i="18" a="1"/>
  <c r="V1637" i="18" s="1"/>
  <c r="V1549" i="18" a="1"/>
  <c r="V1549" i="18" s="1"/>
  <c r="V1514" i="18" a="1"/>
  <c r="V1514" i="18" s="1"/>
  <c r="V1407" i="18" a="1"/>
  <c r="V1407" i="18" s="1"/>
  <c r="V1442" i="18" a="1"/>
  <c r="V1442" i="18" s="1"/>
  <c r="V1456" i="18" a="1"/>
  <c r="V1456" i="18" s="1"/>
  <c r="V1720" i="18" a="1"/>
  <c r="V1720" i="18" s="1"/>
  <c r="V1656" i="18" a="1"/>
  <c r="V1656" i="18" s="1"/>
  <c r="V1592" i="18" a="1"/>
  <c r="V1592" i="18" s="1"/>
  <c r="V1526" i="18" a="1"/>
  <c r="V1526" i="18" s="1"/>
  <c r="V1427" i="18" a="1"/>
  <c r="V1427" i="18" s="1"/>
  <c r="V1980" i="18" a="1"/>
  <c r="V1980" i="18" s="1"/>
  <c r="V1917" i="18" a="1"/>
  <c r="V1917" i="18" s="1"/>
  <c r="V1861" i="18" a="1"/>
  <c r="V1861" i="18" s="1"/>
  <c r="V1790" i="18" a="1"/>
  <c r="V1790" i="18" s="1"/>
  <c r="V1727" i="18" a="1"/>
  <c r="V1727" i="18" s="1"/>
  <c r="V1663" i="18" a="1"/>
  <c r="V1663" i="18" s="1"/>
  <c r="V1599" i="18" a="1"/>
  <c r="V1599" i="18" s="1"/>
  <c r="V1535" i="18" a="1"/>
  <c r="V1535" i="18" s="1"/>
  <c r="V1438" i="18" a="1"/>
  <c r="V1438" i="18" s="1"/>
  <c r="V2042" i="18" a="1"/>
  <c r="V2042" i="18" s="1"/>
  <c r="V1986" i="18" a="1"/>
  <c r="V1986" i="18" s="1"/>
  <c r="V1890" i="18" a="1"/>
  <c r="V1890" i="18" s="1"/>
  <c r="V1835" i="18" a="1"/>
  <c r="V1835" i="18" s="1"/>
  <c r="V1766" i="18" a="1"/>
  <c r="V1766" i="18" s="1"/>
  <c r="V1702" i="18" a="1"/>
  <c r="V1702" i="18" s="1"/>
  <c r="V1638" i="18" a="1"/>
  <c r="V1638" i="18" s="1"/>
  <c r="V1574" i="18" a="1"/>
  <c r="V1574" i="18" s="1"/>
  <c r="V1460" i="18" a="1"/>
  <c r="V1460" i="18" s="1"/>
  <c r="V2011" i="18" a="1"/>
  <c r="V2011" i="18" s="1"/>
  <c r="V1935" i="18" a="1"/>
  <c r="V1935" i="18" s="1"/>
  <c r="V1828" i="18" a="1"/>
  <c r="V1828" i="18" s="1"/>
  <c r="V1741" i="18" a="1"/>
  <c r="V1741" i="18" s="1"/>
  <c r="V1629" i="18" a="1"/>
  <c r="V1629" i="18" s="1"/>
  <c r="V1523" i="18" a="1"/>
  <c r="V1523" i="18" s="1"/>
  <c r="V1506" i="18" a="1"/>
  <c r="V1506" i="18" s="1"/>
  <c r="V1521" i="18" a="1"/>
  <c r="V1521" i="18" s="1"/>
  <c r="V1435" i="18" a="1"/>
  <c r="V1435" i="18" s="1"/>
  <c r="V1448" i="18" a="1"/>
  <c r="V1448" i="18" s="1"/>
  <c r="V1712" i="18" a="1"/>
  <c r="V1712" i="18" s="1"/>
  <c r="V1648" i="18" a="1"/>
  <c r="V1648" i="18" s="1"/>
  <c r="V1584" i="18" a="1"/>
  <c r="V1584" i="18" s="1"/>
  <c r="V1515" i="18" a="1"/>
  <c r="V1515" i="18" s="1"/>
  <c r="V1417" i="18" a="1"/>
  <c r="V1417" i="18" s="1"/>
  <c r="V1974" i="18" a="1"/>
  <c r="V1974" i="18" s="1"/>
  <c r="V1911" i="18" a="1"/>
  <c r="V1911" i="18" s="1"/>
  <c r="V1855" i="18" a="1"/>
  <c r="V1855" i="18" s="1"/>
  <c r="V1782" i="18" a="1"/>
  <c r="V1782" i="18" s="1"/>
  <c r="V1719" i="18" a="1"/>
  <c r="V1719" i="18" s="1"/>
  <c r="V1655" i="18" a="1"/>
  <c r="V1655" i="18" s="1"/>
  <c r="V1591" i="18" a="1"/>
  <c r="V1591" i="18" s="1"/>
  <c r="V1525" i="18" a="1"/>
  <c r="V1525" i="18" s="1"/>
  <c r="V1426" i="18" a="1"/>
  <c r="V1426" i="18" s="1"/>
  <c r="V2035" i="18" a="1"/>
  <c r="V2035" i="18" s="1"/>
  <c r="V1973" i="18" a="1"/>
  <c r="V1973" i="18" s="1"/>
  <c r="V1884" i="18" a="1"/>
  <c r="V1884" i="18" s="1"/>
  <c r="V1829" i="18" a="1"/>
  <c r="V1829" i="18" s="1"/>
  <c r="V1758" i="18" a="1"/>
  <c r="V1758" i="18" s="1"/>
  <c r="V1694" i="18" a="1"/>
  <c r="V1694" i="18" s="1"/>
  <c r="V1630" i="18" a="1"/>
  <c r="V1630" i="18" s="1"/>
  <c r="V1566" i="18" a="1"/>
  <c r="V1566" i="18" s="1"/>
  <c r="V1446" i="18" a="1"/>
  <c r="V1446" i="18" s="1"/>
  <c r="V1999" i="18" a="1"/>
  <c r="V1999" i="18" s="1"/>
  <c r="V1928" i="18" a="1"/>
  <c r="V1928" i="18" s="1"/>
  <c r="V1820" i="18" a="1"/>
  <c r="V1820" i="18" s="1"/>
  <c r="V1717" i="18" a="1"/>
  <c r="V1717" i="18" s="1"/>
  <c r="V1621" i="18" a="1"/>
  <c r="V1621" i="18" s="1"/>
  <c r="V1495" i="18" a="1"/>
  <c r="V1495" i="18" s="1"/>
  <c r="V1498" i="18" a="1"/>
  <c r="V1498" i="18" s="1"/>
  <c r="V1513" i="18" a="1"/>
  <c r="V1513" i="18" s="1"/>
  <c r="V1414" i="18" a="1"/>
  <c r="V1414" i="18" s="1"/>
  <c r="V1441" i="18" a="1"/>
  <c r="V1441" i="18" s="1"/>
  <c r="V1434" i="18" a="1"/>
  <c r="V1434" i="18" s="1"/>
  <c r="V1524" i="18" a="1"/>
  <c r="V1524" i="18" s="1"/>
  <c r="V1425" i="18" a="1"/>
  <c r="V1425" i="18" s="1"/>
  <c r="V2023" i="18" a="1"/>
  <c r="V2023" i="18" s="1"/>
  <c r="V1972" i="18" a="1"/>
  <c r="V1972" i="18" s="1"/>
  <c r="V1923" i="18" a="1"/>
  <c r="V1923" i="18" s="1"/>
  <c r="V1859" i="18" a="1"/>
  <c r="V1859" i="18" s="1"/>
  <c r="V1796" i="18" a="1"/>
  <c r="V1796" i="18" s="1"/>
  <c r="V1733" i="18" a="1"/>
  <c r="V1733" i="18" s="1"/>
  <c r="V1669" i="18" a="1"/>
  <c r="V1669" i="18" s="1"/>
  <c r="V1605" i="18" a="1"/>
  <c r="V1605" i="18" s="1"/>
  <c r="V1541" i="18" a="1"/>
  <c r="V1541" i="18" s="1"/>
  <c r="V1445" i="18" a="1"/>
  <c r="V1445" i="18" s="1"/>
  <c r="V1490" i="18" a="1"/>
  <c r="V1490" i="18" s="1"/>
  <c r="V1423" i="18" a="1"/>
  <c r="V1423" i="18" s="1"/>
  <c r="V1489" i="18" a="1"/>
  <c r="V1489" i="18" s="1"/>
  <c r="V1429" i="18" a="1"/>
  <c r="V1429" i="18" s="1"/>
  <c r="V1496" i="18" a="1"/>
  <c r="V1496" i="18" s="1"/>
  <c r="V1428" i="18" a="1"/>
  <c r="V1428" i="18" s="1"/>
  <c r="V1510" i="18" a="1"/>
  <c r="V1510" i="18" s="1"/>
  <c r="V1412" i="18" a="1"/>
  <c r="V1412" i="18" s="1"/>
  <c r="V2017" i="18" a="1"/>
  <c r="V2017" i="18" s="1"/>
  <c r="V1966" i="18" a="1"/>
  <c r="V1966" i="18" s="1"/>
  <c r="V1910" i="18" a="1"/>
  <c r="V1910" i="18" s="1"/>
  <c r="V1854" i="18" a="1"/>
  <c r="V1854" i="18" s="1"/>
  <c r="V1788" i="18" a="1"/>
  <c r="V1788" i="18" s="1"/>
  <c r="V1725" i="18" a="1"/>
  <c r="V1725" i="18" s="1"/>
  <c r="V1661" i="18" a="1"/>
  <c r="V1661" i="18" s="1"/>
  <c r="V1597" i="18" a="1"/>
  <c r="V1597" i="18" s="1"/>
  <c r="V1533" i="18" a="1"/>
  <c r="V1533" i="18" s="1"/>
  <c r="V1433" i="18" a="1"/>
  <c r="V1433" i="18" s="1"/>
  <c r="V1482" i="18" a="1"/>
  <c r="V1482" i="18" s="1"/>
  <c r="V1415" i="18" a="1"/>
  <c r="V1415" i="18" s="1"/>
  <c r="V1481" i="18" a="1"/>
  <c r="V1481" i="18" s="1"/>
  <c r="V1422" i="18" a="1"/>
  <c r="V1422" i="18" s="1"/>
  <c r="V1488" i="18" a="1"/>
  <c r="V1488" i="18" s="1"/>
  <c r="V1485" i="18" a="1"/>
  <c r="V1485" i="18" s="1"/>
  <c r="V2067" i="18" a="1"/>
  <c r="V2067" i="18" s="1"/>
  <c r="V2005" i="18" a="1"/>
  <c r="V2005" i="18" s="1"/>
  <c r="V1953" i="18" a="1"/>
  <c r="V1953" i="18" s="1"/>
  <c r="V1889" i="18" a="1"/>
  <c r="V1889" i="18" s="1"/>
  <c r="V1841" i="18" a="1"/>
  <c r="V1841" i="18" s="1"/>
  <c r="V1773" i="18" a="1"/>
  <c r="V1773" i="18" s="1"/>
  <c r="V1709" i="18" a="1"/>
  <c r="V1709" i="18" s="1"/>
  <c r="V1645" i="18" a="1"/>
  <c r="V1645" i="18" s="1"/>
  <c r="V1581" i="18" a="1"/>
  <c r="V1581" i="18" s="1"/>
  <c r="V1509" i="18" a="1"/>
  <c r="V1509" i="18" s="1"/>
  <c r="V1401" i="18" a="1"/>
  <c r="V1401" i="18" s="1"/>
  <c r="V1466" i="18" a="1"/>
  <c r="V1466" i="18" s="1"/>
  <c r="V1529" i="18" a="1"/>
  <c r="V1529" i="18" s="1"/>
  <c r="V1465" i="18" a="1"/>
  <c r="V1465" i="18" s="1"/>
  <c r="V1406" i="18" a="1"/>
  <c r="V1406" i="18" s="1"/>
  <c r="V1472" i="18" a="1"/>
  <c r="V1472" i="18" s="1"/>
  <c r="V1421" i="18" a="1"/>
  <c r="V1421" i="18" s="1"/>
  <c r="V1413" i="18" a="1"/>
  <c r="V1413" i="18" s="1"/>
  <c r="V1464" i="18" a="1"/>
  <c r="V1464" i="18" s="1"/>
  <c r="AS182" i="18"/>
  <c r="AO180" i="18"/>
  <c r="AY180" i="18" s="1"/>
  <c r="AO179" i="18"/>
  <c r="AY179" i="18" s="1"/>
  <c r="AO178" i="18"/>
  <c r="AO182" i="18"/>
  <c r="AN178" i="18"/>
  <c r="AO169" i="18"/>
  <c r="AY169" i="18" s="1"/>
  <c r="AO170" i="18"/>
  <c r="AY170" i="18" s="1"/>
  <c r="AO172" i="18"/>
  <c r="AO168" i="18"/>
  <c r="AN168" i="18"/>
  <c r="AO157" i="18"/>
  <c r="U5" i="18"/>
  <c r="AS161" i="18" s="1"/>
  <c r="AO161" i="18"/>
  <c r="AO158" i="18"/>
  <c r="AY158" i="18" s="1"/>
  <c r="AO159" i="18"/>
  <c r="AY159" i="18" s="1"/>
  <c r="AN157" i="18"/>
  <c r="U2154" i="18"/>
  <c r="AL192" i="18" s="1"/>
  <c r="AN198" i="18"/>
  <c r="AK193" i="18"/>
  <c r="AE2959" i="18"/>
  <c r="AK197" i="18"/>
  <c r="AE3296" i="18"/>
  <c r="AE2369" i="18"/>
  <c r="AL193" i="18"/>
  <c r="AE325" i="18"/>
  <c r="AN195" i="18"/>
  <c r="AE2253" i="18"/>
  <c r="AL194" i="18"/>
  <c r="AE2517" i="18"/>
  <c r="AL197" i="18"/>
  <c r="AK196" i="18"/>
  <c r="AE3064" i="18"/>
  <c r="AE797" i="18"/>
  <c r="AN196" i="18"/>
  <c r="AE2208" i="18"/>
  <c r="AL196" i="18"/>
  <c r="AE337" i="18"/>
  <c r="AN197" i="18"/>
  <c r="AE2335" i="18"/>
  <c r="AL191" i="18"/>
  <c r="AE82" i="18"/>
  <c r="AN193" i="18"/>
  <c r="AE2941" i="18"/>
  <c r="AK194" i="18"/>
  <c r="AE2986" i="18"/>
  <c r="AE28" i="18"/>
  <c r="AN191" i="18"/>
  <c r="AX172" i="18"/>
  <c r="AE3" i="18"/>
  <c r="U2160" i="18"/>
  <c r="AS159" i="18" s="1"/>
  <c r="AZ161" i="18"/>
  <c r="AZ159" i="18"/>
  <c r="U2894" i="18"/>
  <c r="AX144" i="18"/>
  <c r="AX154" i="18" s="1"/>
  <c r="AX161" i="18"/>
  <c r="U2" i="18"/>
  <c r="AO144" i="18"/>
  <c r="AO141" i="18"/>
  <c r="AO210" i="18" s="1"/>
  <c r="AO142" i="18"/>
  <c r="AO211" i="18" s="1"/>
  <c r="AO140" i="18"/>
  <c r="AN140" i="18"/>
  <c r="U4231" i="18"/>
  <c r="AE4231" i="18" s="1"/>
  <c r="U4176" i="18"/>
  <c r="AE4176" i="18" s="1"/>
  <c r="U4103" i="18"/>
  <c r="AE4103" i="18" s="1"/>
  <c r="U4034" i="18"/>
  <c r="AE4034" i="18" s="1"/>
  <c r="U3970" i="18"/>
  <c r="AE3970" i="18" s="1"/>
  <c r="U3906" i="18"/>
  <c r="AE3906" i="18" s="1"/>
  <c r="U3842" i="18"/>
  <c r="AE3842" i="18" s="1"/>
  <c r="U3766" i="18"/>
  <c r="AE3766" i="18" s="1"/>
  <c r="U3697" i="18"/>
  <c r="AE3697" i="18" s="1"/>
  <c r="U4175" i="18"/>
  <c r="AE4175" i="18" s="1"/>
  <c r="U4115" i="18"/>
  <c r="AE4115" i="18" s="1"/>
  <c r="U4062" i="18"/>
  <c r="AE4062" i="18" s="1"/>
  <c r="U3993" i="18"/>
  <c r="AE3993" i="18" s="1"/>
  <c r="U3929" i="18"/>
  <c r="AE3929" i="18" s="1"/>
  <c r="U3865" i="18"/>
  <c r="AE3865" i="18" s="1"/>
  <c r="U3801" i="18"/>
  <c r="AE3801" i="18" s="1"/>
  <c r="U3737" i="18"/>
  <c r="AE3737" i="18" s="1"/>
  <c r="U3650" i="18"/>
  <c r="AE3650" i="18" s="1"/>
  <c r="U4168" i="18"/>
  <c r="AE4168" i="18" s="1"/>
  <c r="U4101" i="18"/>
  <c r="AE4101" i="18" s="1"/>
  <c r="U4038" i="18"/>
  <c r="AE4038" i="18" s="1"/>
  <c r="U3969" i="18"/>
  <c r="AE3969" i="18" s="1"/>
  <c r="U3887" i="18"/>
  <c r="AE3887" i="18" s="1"/>
  <c r="U3823" i="18"/>
  <c r="AE3823" i="18" s="1"/>
  <c r="U3747" i="18"/>
  <c r="AE3747" i="18" s="1"/>
  <c r="U3689" i="18"/>
  <c r="AE3689" i="18" s="1"/>
  <c r="U4234" i="18"/>
  <c r="AE4234" i="18" s="1"/>
  <c r="U4162" i="18"/>
  <c r="AE4162" i="18" s="1"/>
  <c r="U4078" i="18"/>
  <c r="AE4078" i="18" s="1"/>
  <c r="U4009" i="18"/>
  <c r="AE4009" i="18" s="1"/>
  <c r="U3932" i="18"/>
  <c r="AE3932" i="18" s="1"/>
  <c r="U3868" i="18"/>
  <c r="AE3868" i="18" s="1"/>
  <c r="U3804" i="18"/>
  <c r="AE3804" i="18" s="1"/>
  <c r="U3740" i="18"/>
  <c r="AE3740" i="18" s="1"/>
  <c r="U3669" i="18"/>
  <c r="AE3669" i="18" s="1"/>
  <c r="U4190" i="18"/>
  <c r="AE4190" i="18" s="1"/>
  <c r="U4113" i="18"/>
  <c r="AE4113" i="18" s="1"/>
  <c r="U4031" i="18"/>
  <c r="AE4031" i="18" s="1"/>
  <c r="U3967" i="18"/>
  <c r="AE3967" i="18" s="1"/>
  <c r="U3903" i="18"/>
  <c r="AE3903" i="18" s="1"/>
  <c r="U3827" i="18"/>
  <c r="AE3827" i="18" s="1"/>
  <c r="U3763" i="18"/>
  <c r="AE3763" i="18" s="1"/>
  <c r="U3699" i="18"/>
  <c r="AE3699" i="18" s="1"/>
  <c r="U4226" i="18"/>
  <c r="AE4226" i="18" s="1"/>
  <c r="U4161" i="18"/>
  <c r="AE4161" i="18" s="1"/>
  <c r="U4099" i="18"/>
  <c r="AE4099" i="18" s="1"/>
  <c r="U4042" i="18"/>
  <c r="AE4042" i="18" s="1"/>
  <c r="U3966" i="18"/>
  <c r="AE3966" i="18" s="1"/>
  <c r="U3902" i="18"/>
  <c r="AE3902" i="18" s="1"/>
  <c r="U3820" i="18"/>
  <c r="AE3820" i="18" s="1"/>
  <c r="U3751" i="18"/>
  <c r="AE3751" i="18" s="1"/>
  <c r="U3677" i="18"/>
  <c r="AE3677" i="18" s="1"/>
  <c r="U4219" i="18"/>
  <c r="AE4219" i="18" s="1"/>
  <c r="U4140" i="18"/>
  <c r="AE4140" i="18" s="1"/>
  <c r="U4082" i="18"/>
  <c r="AE4082" i="18" s="1"/>
  <c r="U4018" i="18"/>
  <c r="AE4018" i="18" s="1"/>
  <c r="U3942" i="18"/>
  <c r="AE3942" i="18" s="1"/>
  <c r="U3878" i="18"/>
  <c r="AE3878" i="18" s="1"/>
  <c r="U3814" i="18"/>
  <c r="AE3814" i="18" s="1"/>
  <c r="U3750" i="18"/>
  <c r="AE3750" i="18" s="1"/>
  <c r="U3684" i="18"/>
  <c r="AE3684" i="18" s="1"/>
  <c r="U4199" i="18"/>
  <c r="AE4199" i="18" s="1"/>
  <c r="U4134" i="18"/>
  <c r="AE4134" i="18" s="1"/>
  <c r="U4087" i="18"/>
  <c r="AE4087" i="18" s="1"/>
  <c r="U4023" i="18"/>
  <c r="AE4023" i="18" s="1"/>
  <c r="U3959" i="18"/>
  <c r="AE3959" i="18" s="1"/>
  <c r="U3883" i="18"/>
  <c r="AE3883" i="18" s="1"/>
  <c r="U3819" i="18"/>
  <c r="AE3819" i="18" s="1"/>
  <c r="U3749" i="18"/>
  <c r="AE3749" i="18" s="1"/>
  <c r="U3683" i="18"/>
  <c r="AE3683" i="18" s="1"/>
  <c r="U3625" i="18"/>
  <c r="AE3625" i="18" s="1"/>
  <c r="U3561" i="18"/>
  <c r="AE3561" i="18" s="1"/>
  <c r="U3632" i="18"/>
  <c r="AE3632" i="18" s="1"/>
  <c r="U3568" i="18"/>
  <c r="AE3568" i="18" s="1"/>
  <c r="U3639" i="18"/>
  <c r="AE3639" i="18" s="1"/>
  <c r="U3575" i="18"/>
  <c r="AE3575" i="18" s="1"/>
  <c r="U3511" i="18"/>
  <c r="AE3511" i="18" s="1"/>
  <c r="U3630" i="18"/>
  <c r="AE3630" i="18" s="1"/>
  <c r="U3566" i="18"/>
  <c r="AE3566" i="18" s="1"/>
  <c r="U3605" i="18"/>
  <c r="AE3605" i="18" s="1"/>
  <c r="U3533" i="18"/>
  <c r="AE3533" i="18" s="1"/>
  <c r="U3604" i="18"/>
  <c r="AE3604" i="18" s="1"/>
  <c r="U3540" i="18"/>
  <c r="AE3540" i="18" s="1"/>
  <c r="U3659" i="18"/>
  <c r="AE3659" i="18" s="1"/>
  <c r="U3595" i="18"/>
  <c r="AE3595" i="18" s="1"/>
  <c r="U3531" i="18"/>
  <c r="AE3531" i="18" s="1"/>
  <c r="U3594" i="18"/>
  <c r="AE3594" i="18" s="1"/>
  <c r="U3530" i="18"/>
  <c r="AE3530" i="18" s="1"/>
  <c r="U4230" i="18"/>
  <c r="AE4230" i="18" s="1"/>
  <c r="U4170" i="18"/>
  <c r="AE4170" i="18" s="1"/>
  <c r="U4086" i="18"/>
  <c r="AE4086" i="18" s="1"/>
  <c r="U4022" i="18"/>
  <c r="AE4022" i="18" s="1"/>
  <c r="U3958" i="18"/>
  <c r="AE3958" i="18" s="1"/>
  <c r="U3894" i="18"/>
  <c r="AE3894" i="18" s="1"/>
  <c r="U3830" i="18"/>
  <c r="AE3830" i="18" s="1"/>
  <c r="U3761" i="18"/>
  <c r="AE3761" i="18" s="1"/>
  <c r="U3673" i="18"/>
  <c r="AE3673" i="18" s="1"/>
  <c r="U4163" i="18"/>
  <c r="AE4163" i="18" s="1"/>
  <c r="U4108" i="18"/>
  <c r="AE4108" i="18" s="1"/>
  <c r="U4057" i="18"/>
  <c r="AE4057" i="18" s="1"/>
  <c r="U3980" i="18"/>
  <c r="AE3980" i="18" s="1"/>
  <c r="U3916" i="18"/>
  <c r="AE3916" i="18" s="1"/>
  <c r="U3852" i="18"/>
  <c r="AE3852" i="18" s="1"/>
  <c r="U3788" i="18"/>
  <c r="AE3788" i="18" s="1"/>
  <c r="U3724" i="18"/>
  <c r="AE3724" i="18" s="1"/>
  <c r="U3621" i="18"/>
  <c r="AE3621" i="18" s="1"/>
  <c r="U4156" i="18"/>
  <c r="AE4156" i="18" s="1"/>
  <c r="U4096" i="18"/>
  <c r="AE4096" i="18" s="1"/>
  <c r="U4033" i="18"/>
  <c r="AE4033" i="18" s="1"/>
  <c r="U3951" i="18"/>
  <c r="AE3951" i="18" s="1"/>
  <c r="U3875" i="18"/>
  <c r="AE3875" i="18" s="1"/>
  <c r="U3811" i="18"/>
  <c r="AE3811" i="18" s="1"/>
  <c r="U3741" i="18"/>
  <c r="AE3741" i="18" s="1"/>
  <c r="U3681" i="18"/>
  <c r="AE3681" i="18" s="1"/>
  <c r="U4227" i="18"/>
  <c r="AE4227" i="18" s="1"/>
  <c r="U4155" i="18"/>
  <c r="AE4155" i="18" s="1"/>
  <c r="U4073" i="18"/>
  <c r="AE4073" i="18" s="1"/>
  <c r="U3996" i="18"/>
  <c r="AE3996" i="18" s="1"/>
  <c r="U3927" i="18"/>
  <c r="AE3927" i="18" s="1"/>
  <c r="U3863" i="18"/>
  <c r="AE3863" i="18" s="1"/>
  <c r="U3799" i="18"/>
  <c r="AE3799" i="18" s="1"/>
  <c r="U3735" i="18"/>
  <c r="AE3735" i="18" s="1"/>
  <c r="U3658" i="18"/>
  <c r="AE3658" i="18" s="1"/>
  <c r="U4185" i="18"/>
  <c r="AE4185" i="18" s="1"/>
  <c r="U4083" i="18"/>
  <c r="AE4083" i="18" s="1"/>
  <c r="U4019" i="18"/>
  <c r="AE4019" i="18" s="1"/>
  <c r="U3955" i="18"/>
  <c r="AE3955" i="18" s="1"/>
  <c r="U3885" i="18"/>
  <c r="AE3885" i="18" s="1"/>
  <c r="U3821" i="18"/>
  <c r="AE3821" i="18" s="1"/>
  <c r="U3757" i="18"/>
  <c r="AE3757" i="18" s="1"/>
  <c r="U3693" i="18"/>
  <c r="AE3693" i="18" s="1"/>
  <c r="U4214" i="18"/>
  <c r="AE4214" i="18" s="1"/>
  <c r="U4154" i="18"/>
  <c r="AE4154" i="18" s="1"/>
  <c r="U4094" i="18"/>
  <c r="U4030" i="18"/>
  <c r="AE4030" i="18" s="1"/>
  <c r="U3961" i="18"/>
  <c r="AE3961" i="18" s="1"/>
  <c r="U3897" i="18"/>
  <c r="AE3897" i="18" s="1"/>
  <c r="U3815" i="18"/>
  <c r="AE3815" i="18" s="1"/>
  <c r="U3739" i="18"/>
  <c r="AE3739" i="18" s="1"/>
  <c r="U3666" i="18"/>
  <c r="AE3666" i="18" s="1"/>
  <c r="U4213" i="18"/>
  <c r="AE4213" i="18" s="1"/>
  <c r="U4135" i="18"/>
  <c r="AE4135" i="18" s="1"/>
  <c r="U4070" i="18"/>
  <c r="AE4070" i="18" s="1"/>
  <c r="U4001" i="18"/>
  <c r="AE4001" i="18" s="1"/>
  <c r="U3937" i="18"/>
  <c r="AE3937" i="18" s="1"/>
  <c r="U3873" i="18"/>
  <c r="AE3873" i="18" s="1"/>
  <c r="U3809" i="18"/>
  <c r="AE3809" i="18" s="1"/>
  <c r="U3745" i="18"/>
  <c r="AE3745" i="18" s="1"/>
  <c r="U3676" i="18"/>
  <c r="AE3676" i="18" s="1"/>
  <c r="U4183" i="18"/>
  <c r="AE4183" i="18" s="1"/>
  <c r="U4129" i="18"/>
  <c r="AE4129" i="18" s="1"/>
  <c r="U4075" i="18"/>
  <c r="AE4075" i="18" s="1"/>
  <c r="U4011" i="18"/>
  <c r="AE4011" i="18" s="1"/>
  <c r="U3947" i="18"/>
  <c r="AE3947" i="18" s="1"/>
  <c r="U3877" i="18"/>
  <c r="AE3877" i="18" s="1"/>
  <c r="U3813" i="18"/>
  <c r="AE3813" i="18" s="1"/>
  <c r="U3744" i="18"/>
  <c r="AE3744" i="18" s="1"/>
  <c r="U3674" i="18"/>
  <c r="AE3674" i="18" s="1"/>
  <c r="U3617" i="18"/>
  <c r="AE3617" i="18" s="1"/>
  <c r="U3553" i="18"/>
  <c r="AE3553" i="18" s="1"/>
  <c r="U3624" i="18"/>
  <c r="AE3624" i="18" s="1"/>
  <c r="U3560" i="18"/>
  <c r="AE3560" i="18" s="1"/>
  <c r="U3631" i="18"/>
  <c r="AE3631" i="18" s="1"/>
  <c r="U3567" i="18"/>
  <c r="AE3567" i="18" s="1"/>
  <c r="U3690" i="18"/>
  <c r="AE3690" i="18" s="1"/>
  <c r="U3622" i="18"/>
  <c r="AE3622" i="18" s="1"/>
  <c r="U3558" i="18"/>
  <c r="AE3558" i="18" s="1"/>
  <c r="U3589" i="18"/>
  <c r="AE3589" i="18" s="1"/>
  <c r="U3525" i="18"/>
  <c r="AE3525" i="18" s="1"/>
  <c r="U3596" i="18"/>
  <c r="AE3596" i="18" s="1"/>
  <c r="U3532" i="18"/>
  <c r="AE3532" i="18" s="1"/>
  <c r="U3651" i="18"/>
  <c r="AE3651" i="18" s="1"/>
  <c r="U3587" i="18"/>
  <c r="AE3587" i="18" s="1"/>
  <c r="U3523" i="18"/>
  <c r="AE3523" i="18" s="1"/>
  <c r="U3586" i="18"/>
  <c r="AE3586" i="18" s="1"/>
  <c r="U3522" i="18"/>
  <c r="AE3522" i="18" s="1"/>
  <c r="U4224" i="18"/>
  <c r="AE4224" i="18" s="1"/>
  <c r="U4158" i="18"/>
  <c r="AE4158" i="18" s="1"/>
  <c r="U4081" i="18"/>
  <c r="AE4081" i="18" s="1"/>
  <c r="U4017" i="18"/>
  <c r="AE4017" i="18" s="1"/>
  <c r="U3953" i="18"/>
  <c r="AE3953" i="18" s="1"/>
  <c r="U3889" i="18"/>
  <c r="AE3889" i="18" s="1"/>
  <c r="U3812" i="18"/>
  <c r="AE3812" i="18" s="1"/>
  <c r="U3743" i="18"/>
  <c r="AE3743" i="18" s="1"/>
  <c r="U3663" i="18"/>
  <c r="AE3663" i="18" s="1"/>
  <c r="U4157" i="18"/>
  <c r="AE4157" i="18" s="1"/>
  <c r="U4102" i="18"/>
  <c r="AE4102" i="18" s="1"/>
  <c r="U4044" i="18"/>
  <c r="AE4044" i="18" s="1"/>
  <c r="U3975" i="18"/>
  <c r="AE3975" i="18" s="1"/>
  <c r="U3911" i="18"/>
  <c r="AE3911" i="18" s="1"/>
  <c r="U3847" i="18"/>
  <c r="AE3847" i="18" s="1"/>
  <c r="U3783" i="18"/>
  <c r="AE3783" i="18" s="1"/>
  <c r="U3719" i="18"/>
  <c r="AE3719" i="18" s="1"/>
  <c r="U4217" i="18"/>
  <c r="AE4217" i="18" s="1"/>
  <c r="U4150" i="18"/>
  <c r="AE4150" i="18" s="1"/>
  <c r="U4084" i="18"/>
  <c r="AE4084" i="18" s="1"/>
  <c r="U4020" i="18"/>
  <c r="AE4020" i="18" s="1"/>
  <c r="U3939" i="18"/>
  <c r="AE3939" i="18" s="1"/>
  <c r="U3869" i="18"/>
  <c r="AE3869" i="18" s="1"/>
  <c r="U3805" i="18"/>
  <c r="AE3805" i="18" s="1"/>
  <c r="U3736" i="18"/>
  <c r="AE3736" i="18" s="1"/>
  <c r="U3660" i="18"/>
  <c r="AE3660" i="18" s="1"/>
  <c r="U4222" i="18"/>
  <c r="AE4222" i="18" s="1"/>
  <c r="U4143" i="18"/>
  <c r="AE4143" i="18" s="1"/>
  <c r="U4060" i="18"/>
  <c r="AE4060" i="18" s="1"/>
  <c r="U3991" i="18"/>
  <c r="AE3991" i="18" s="1"/>
  <c r="U3915" i="18"/>
  <c r="AE3915" i="18" s="1"/>
  <c r="U3851" i="18"/>
  <c r="AE3851" i="18" s="1"/>
  <c r="U3787" i="18"/>
  <c r="AE3787" i="18" s="1"/>
  <c r="U3723" i="18"/>
  <c r="AE3723" i="18" s="1"/>
  <c r="U3647" i="18"/>
  <c r="AE3647" i="18" s="1"/>
  <c r="U4173" i="18"/>
  <c r="AE4173" i="18" s="1"/>
  <c r="U4077" i="18"/>
  <c r="AE4077" i="18" s="1"/>
  <c r="U4013" i="18"/>
  <c r="AE4013" i="18" s="1"/>
  <c r="U3949" i="18"/>
  <c r="AE3949" i="18" s="1"/>
  <c r="U3880" i="18"/>
  <c r="AE3880" i="18" s="1"/>
  <c r="U3816" i="18"/>
  <c r="AE3816" i="18" s="1"/>
  <c r="U3752" i="18"/>
  <c r="AE3752" i="18" s="1"/>
  <c r="U3686" i="18"/>
  <c r="AE3686" i="18" s="1"/>
  <c r="U4201" i="18"/>
  <c r="AE4201" i="18" s="1"/>
  <c r="U4148" i="18"/>
  <c r="AE4148" i="18" s="1"/>
  <c r="U4089" i="18"/>
  <c r="AE4089" i="18" s="1"/>
  <c r="U4025" i="18"/>
  <c r="AE4025" i="18" s="1"/>
  <c r="U3948" i="18"/>
  <c r="AE3948" i="18" s="1"/>
  <c r="U3879" i="18"/>
  <c r="AE3879" i="18" s="1"/>
  <c r="U3803" i="18"/>
  <c r="AE3803" i="18" s="1"/>
  <c r="U3728" i="18"/>
  <c r="AE3728" i="18" s="1"/>
  <c r="U3656" i="18"/>
  <c r="AE3656" i="18" s="1"/>
  <c r="U4205" i="18"/>
  <c r="AE4205" i="18" s="1"/>
  <c r="U4123" i="18"/>
  <c r="AE4123" i="18" s="1"/>
  <c r="U4065" i="18"/>
  <c r="AE4065" i="18" s="1"/>
  <c r="U3988" i="18"/>
  <c r="AE3988" i="18" s="1"/>
  <c r="U3924" i="18"/>
  <c r="AE3924" i="18" s="1"/>
  <c r="U3860" i="18"/>
  <c r="AE3860" i="18" s="1"/>
  <c r="U3796" i="18"/>
  <c r="AE3796" i="18" s="1"/>
  <c r="U3732" i="18"/>
  <c r="AE3732" i="18" s="1"/>
  <c r="U3665" i="18"/>
  <c r="U4177" i="18"/>
  <c r="AE4177" i="18" s="1"/>
  <c r="U4122" i="18"/>
  <c r="AE4122" i="18" s="1"/>
  <c r="U4069" i="18"/>
  <c r="AE4069" i="18" s="1"/>
  <c r="U4005" i="18"/>
  <c r="AE4005" i="18" s="1"/>
  <c r="U3941" i="18"/>
  <c r="AE3941" i="18" s="1"/>
  <c r="U3872" i="18"/>
  <c r="AE3872" i="18" s="1"/>
  <c r="U3808" i="18"/>
  <c r="AE3808" i="18" s="1"/>
  <c r="U3738" i="18"/>
  <c r="AE3738" i="18" s="1"/>
  <c r="U3664" i="18"/>
  <c r="AE3664" i="18" s="1"/>
  <c r="U3609" i="18"/>
  <c r="AE3609" i="18" s="1"/>
  <c r="U3545" i="18"/>
  <c r="U3616" i="18"/>
  <c r="AE3616" i="18" s="1"/>
  <c r="U3552" i="18"/>
  <c r="AE3552" i="18" s="1"/>
  <c r="U3623" i="18"/>
  <c r="AE3623" i="18" s="1"/>
  <c r="U3559" i="18"/>
  <c r="AE3559" i="18" s="1"/>
  <c r="U3678" i="18"/>
  <c r="AE3678" i="18" s="1"/>
  <c r="U3614" i="18"/>
  <c r="AE3614" i="18" s="1"/>
  <c r="U3550" i="18"/>
  <c r="AE3550" i="18" s="1"/>
  <c r="U3581" i="18"/>
  <c r="AE3581" i="18" s="1"/>
  <c r="U3517" i="18"/>
  <c r="AE3517" i="18" s="1"/>
  <c r="U3588" i="18"/>
  <c r="AE3588" i="18" s="1"/>
  <c r="U3524" i="18"/>
  <c r="AE3524" i="18" s="1"/>
  <c r="U3643" i="18"/>
  <c r="AE3643" i="18" s="1"/>
  <c r="U3579" i="18"/>
  <c r="AE3579" i="18" s="1"/>
  <c r="U3515" i="18"/>
  <c r="AE3515" i="18" s="1"/>
  <c r="U3578" i="18"/>
  <c r="AE3578" i="18" s="1"/>
  <c r="U3514" i="18"/>
  <c r="AE3514" i="18" s="1"/>
  <c r="U4211" i="18"/>
  <c r="AE4211" i="18" s="1"/>
  <c r="U4152" i="18"/>
  <c r="AE4152" i="18" s="1"/>
  <c r="U4068" i="18"/>
  <c r="AE4068" i="18" s="1"/>
  <c r="U4004" i="18"/>
  <c r="AE4004" i="18" s="1"/>
  <c r="U3940" i="18"/>
  <c r="AE3940" i="18" s="1"/>
  <c r="U3876" i="18"/>
  <c r="AE3876" i="18" s="1"/>
  <c r="U3807" i="18"/>
  <c r="AE3807" i="18" s="1"/>
  <c r="U3731" i="18"/>
  <c r="AE3731" i="18" s="1"/>
  <c r="U3652" i="18"/>
  <c r="AE3652" i="18" s="1"/>
  <c r="U4151" i="18"/>
  <c r="AE4151" i="18" s="1"/>
  <c r="U4097" i="18"/>
  <c r="AE4097" i="18" s="1"/>
  <c r="U4039" i="18"/>
  <c r="AE4039" i="18" s="1"/>
  <c r="U3963" i="18"/>
  <c r="AE3963" i="18" s="1"/>
  <c r="U3899" i="18"/>
  <c r="AE3899" i="18" s="1"/>
  <c r="U3835" i="18"/>
  <c r="AE3835" i="18" s="1"/>
  <c r="U3771" i="18"/>
  <c r="AE3771" i="18" s="1"/>
  <c r="U3707" i="18"/>
  <c r="AE3707" i="18" s="1"/>
  <c r="U4228" i="18"/>
  <c r="AE4228" i="18" s="1"/>
  <c r="U4144" i="18"/>
  <c r="AE4144" i="18" s="1"/>
  <c r="U4079" i="18"/>
  <c r="AE4079" i="18" s="1"/>
  <c r="U4015" i="18"/>
  <c r="AE4015" i="18" s="1"/>
  <c r="U3928" i="18"/>
  <c r="AE3928" i="18" s="1"/>
  <c r="U3864" i="18"/>
  <c r="AE3864" i="18" s="1"/>
  <c r="U3800" i="18"/>
  <c r="AE3800" i="18" s="1"/>
  <c r="U3730" i="18"/>
  <c r="AE3730" i="18" s="1"/>
  <c r="U3613" i="18"/>
  <c r="AE3613" i="18" s="1"/>
  <c r="U4208" i="18"/>
  <c r="AE4208" i="18" s="1"/>
  <c r="U4131" i="18"/>
  <c r="AE4131" i="18" s="1"/>
  <c r="U4055" i="18"/>
  <c r="AE4055" i="18" s="1"/>
  <c r="U3973" i="18"/>
  <c r="AE3973" i="18" s="1"/>
  <c r="U3909" i="18"/>
  <c r="AE3909" i="18" s="1"/>
  <c r="U3845" i="18"/>
  <c r="AE3845" i="18" s="1"/>
  <c r="U3781" i="18"/>
  <c r="AE3781" i="18" s="1"/>
  <c r="U3717" i="18"/>
  <c r="AE3717" i="18" s="1"/>
  <c r="U4233" i="18"/>
  <c r="AE4233" i="18" s="1"/>
  <c r="U4167" i="18"/>
  <c r="AE4167" i="18" s="1"/>
  <c r="U4072" i="18"/>
  <c r="AE4072" i="18" s="1"/>
  <c r="U4008" i="18"/>
  <c r="AE4008" i="18" s="1"/>
  <c r="U3944" i="18"/>
  <c r="AE3944" i="18" s="1"/>
  <c r="U3874" i="18"/>
  <c r="AE3874" i="18" s="1"/>
  <c r="U3810" i="18"/>
  <c r="AE3810" i="18" s="1"/>
  <c r="U3746" i="18"/>
  <c r="AE3746" i="18" s="1"/>
  <c r="U3679" i="18"/>
  <c r="AE3679" i="18" s="1"/>
  <c r="U4189" i="18"/>
  <c r="AE4189" i="18" s="1"/>
  <c r="U4141" i="18"/>
  <c r="AE4141" i="18" s="1"/>
  <c r="U4076" i="18"/>
  <c r="AE4076" i="18" s="1"/>
  <c r="U4012" i="18"/>
  <c r="AE4012" i="18" s="1"/>
  <c r="U3943" i="18"/>
  <c r="AE3943" i="18" s="1"/>
  <c r="U3861" i="18"/>
  <c r="AE3861" i="18" s="1"/>
  <c r="U3797" i="18"/>
  <c r="AE3797" i="18" s="1"/>
  <c r="U3722" i="18"/>
  <c r="AE3722" i="18" s="1"/>
  <c r="U3644" i="18"/>
  <c r="AE3644" i="18" s="1"/>
  <c r="U4200" i="18"/>
  <c r="AE4200" i="18" s="1"/>
  <c r="U4117" i="18"/>
  <c r="AE4117" i="18" s="1"/>
  <c r="U4052" i="18"/>
  <c r="AE4052" i="18" s="1"/>
  <c r="U3983" i="18"/>
  <c r="AE3983" i="18" s="1"/>
  <c r="U3919" i="18"/>
  <c r="AE3919" i="18" s="1"/>
  <c r="U3855" i="18"/>
  <c r="AE3855" i="18" s="1"/>
  <c r="U3791" i="18"/>
  <c r="AE3791" i="18" s="1"/>
  <c r="U3727" i="18"/>
  <c r="AE3727" i="18" s="1"/>
  <c r="U3655" i="18"/>
  <c r="AE3655" i="18" s="1"/>
  <c r="U4171" i="18"/>
  <c r="AE4171" i="18" s="1"/>
  <c r="U4116" i="18"/>
  <c r="AE4116" i="18" s="1"/>
  <c r="U4064" i="18"/>
  <c r="AE4064" i="18" s="1"/>
  <c r="U4000" i="18"/>
  <c r="AE4000" i="18" s="1"/>
  <c r="U3936" i="18"/>
  <c r="AE3936" i="18" s="1"/>
  <c r="U3866" i="18"/>
  <c r="AE3866" i="18" s="1"/>
  <c r="U3802" i="18"/>
  <c r="AE3802" i="18" s="1"/>
  <c r="U3726" i="18"/>
  <c r="AE3726" i="18" s="1"/>
  <c r="U3653" i="18"/>
  <c r="AE3653" i="18" s="1"/>
  <c r="U3601" i="18"/>
  <c r="AE3601" i="18" s="1"/>
  <c r="U3537" i="18"/>
  <c r="AE3537" i="18" s="1"/>
  <c r="U3608" i="18"/>
  <c r="AE3608" i="18" s="1"/>
  <c r="U3544" i="18"/>
  <c r="AE3544" i="18" s="1"/>
  <c r="U3615" i="18"/>
  <c r="AE3615" i="18" s="1"/>
  <c r="U3551" i="18"/>
  <c r="AE3551" i="18" s="1"/>
  <c r="U3670" i="18"/>
  <c r="AE3670" i="18" s="1"/>
  <c r="U3606" i="18"/>
  <c r="AE3606" i="18" s="1"/>
  <c r="U3542" i="18"/>
  <c r="AE3542" i="18" s="1"/>
  <c r="U3573" i="18"/>
  <c r="AE3573" i="18" s="1"/>
  <c r="U3509" i="18"/>
  <c r="U3580" i="18"/>
  <c r="AE3580" i="18" s="1"/>
  <c r="U3516" i="18"/>
  <c r="AE3516" i="18" s="1"/>
  <c r="U3635" i="18"/>
  <c r="AE3635" i="18" s="1"/>
  <c r="U3571" i="18"/>
  <c r="AE3571" i="18" s="1"/>
  <c r="U3634" i="18"/>
  <c r="AE3634" i="18" s="1"/>
  <c r="U3570" i="18"/>
  <c r="AE3570" i="18" s="1"/>
  <c r="U4198" i="18"/>
  <c r="AE4198" i="18" s="1"/>
  <c r="U4146" i="18"/>
  <c r="AE4146" i="18" s="1"/>
  <c r="U4063" i="18"/>
  <c r="AE4063" i="18" s="1"/>
  <c r="U3999" i="18"/>
  <c r="AE3999" i="18" s="1"/>
  <c r="U3935" i="18"/>
  <c r="AE3935" i="18" s="1"/>
  <c r="U3871" i="18"/>
  <c r="AE3871" i="18" s="1"/>
  <c r="U3795" i="18"/>
  <c r="AE3795" i="18" s="1"/>
  <c r="U3725" i="18"/>
  <c r="AE3725" i="18" s="1"/>
  <c r="U3629" i="18"/>
  <c r="AE3629" i="18" s="1"/>
  <c r="U4145" i="18"/>
  <c r="AE4145" i="18" s="1"/>
  <c r="U4091" i="18"/>
  <c r="AE4091" i="18" s="1"/>
  <c r="U4027" i="18"/>
  <c r="AE4027" i="18" s="1"/>
  <c r="U3957" i="18"/>
  <c r="AE3957" i="18" s="1"/>
  <c r="U3893" i="18"/>
  <c r="AE3893" i="18" s="1"/>
  <c r="U3829" i="18"/>
  <c r="AE3829" i="18" s="1"/>
  <c r="U3765" i="18"/>
  <c r="AE3765" i="18" s="1"/>
  <c r="U3701" i="18"/>
  <c r="AE3701" i="18" s="1"/>
  <c r="U4209" i="18"/>
  <c r="AE4209" i="18" s="1"/>
  <c r="U4138" i="18"/>
  <c r="AE4138" i="18" s="1"/>
  <c r="U4067" i="18"/>
  <c r="AE4067" i="18" s="1"/>
  <c r="U3997" i="18"/>
  <c r="AE3997" i="18" s="1"/>
  <c r="U3922" i="18"/>
  <c r="AE3922" i="18" s="1"/>
  <c r="U3858" i="18"/>
  <c r="AE3858" i="18" s="1"/>
  <c r="U3782" i="18"/>
  <c r="AE3782" i="18" s="1"/>
  <c r="U3718" i="18"/>
  <c r="AE3718" i="18" s="1"/>
  <c r="U4223" i="18"/>
  <c r="AE4223" i="18" s="1"/>
  <c r="U4202" i="18"/>
  <c r="AE4202" i="18" s="1"/>
  <c r="U4119" i="18"/>
  <c r="AE4119" i="18" s="1"/>
  <c r="U4043" i="18"/>
  <c r="AE4043" i="18" s="1"/>
  <c r="U3968" i="18"/>
  <c r="AE3968" i="18" s="1"/>
  <c r="U3904" i="18"/>
  <c r="AE3904" i="18" s="1"/>
  <c r="U3840" i="18"/>
  <c r="AE3840" i="18" s="1"/>
  <c r="U3776" i="18"/>
  <c r="AE3776" i="18" s="1"/>
  <c r="U3712" i="18"/>
  <c r="AE3712" i="18" s="1"/>
  <c r="U4221" i="18"/>
  <c r="AE4221" i="18" s="1"/>
  <c r="U4149" i="18"/>
  <c r="AE4149" i="18" s="1"/>
  <c r="U4066" i="18"/>
  <c r="AE4066" i="18" s="1"/>
  <c r="U4002" i="18"/>
  <c r="AE4002" i="18" s="1"/>
  <c r="U3938" i="18"/>
  <c r="AE3938" i="18" s="1"/>
  <c r="U3862" i="18"/>
  <c r="AE3862" i="18" s="1"/>
  <c r="U3798" i="18"/>
  <c r="AE3798" i="18" s="1"/>
  <c r="U3734" i="18"/>
  <c r="AE3734" i="18" s="1"/>
  <c r="U3668" i="18"/>
  <c r="AE3668" i="18" s="1"/>
  <c r="U4184" i="18"/>
  <c r="AE4184" i="18" s="1"/>
  <c r="U4136" i="18"/>
  <c r="AE4136" i="18" s="1"/>
  <c r="U4071" i="18"/>
  <c r="AE4071" i="18" s="1"/>
  <c r="U3995" i="18"/>
  <c r="AE3995" i="18" s="1"/>
  <c r="U3931" i="18"/>
  <c r="AE3931" i="18" s="1"/>
  <c r="U3856" i="18"/>
  <c r="AE3856" i="18" s="1"/>
  <c r="U3792" i="18"/>
  <c r="AE3792" i="18" s="1"/>
  <c r="U3710" i="18"/>
  <c r="AE3710" i="18" s="1"/>
  <c r="U4203" i="18"/>
  <c r="AE4203" i="18" s="1"/>
  <c r="U4194" i="18"/>
  <c r="AE4194" i="18" s="1"/>
  <c r="U4111" i="18"/>
  <c r="AE4111" i="18" s="1"/>
  <c r="U4047" i="18"/>
  <c r="AE4047" i="18" s="1"/>
  <c r="U3971" i="18"/>
  <c r="AE3971" i="18" s="1"/>
  <c r="U3907" i="18"/>
  <c r="AE3907" i="18" s="1"/>
  <c r="U3843" i="18"/>
  <c r="AE3843" i="18" s="1"/>
  <c r="U3779" i="18"/>
  <c r="AE3779" i="18" s="1"/>
  <c r="U3715" i="18"/>
  <c r="AE3715" i="18" s="1"/>
  <c r="U3642" i="18"/>
  <c r="AE3642" i="18" s="1"/>
  <c r="U4164" i="18"/>
  <c r="AE4164" i="18" s="1"/>
  <c r="U4110" i="18"/>
  <c r="AE4110" i="18" s="1"/>
  <c r="U4058" i="18"/>
  <c r="AE4058" i="18" s="1"/>
  <c r="U3994" i="18"/>
  <c r="AE3994" i="18" s="1"/>
  <c r="U3930" i="18"/>
  <c r="AE3930" i="18" s="1"/>
  <c r="U3854" i="18"/>
  <c r="AE3854" i="18" s="1"/>
  <c r="U3790" i="18"/>
  <c r="AE3790" i="18" s="1"/>
  <c r="U3721" i="18"/>
  <c r="AE3721" i="18" s="1"/>
  <c r="U3637" i="18"/>
  <c r="AE3637" i="18" s="1"/>
  <c r="U3593" i="18"/>
  <c r="AE3593" i="18" s="1"/>
  <c r="U3529" i="18"/>
  <c r="AE3529" i="18" s="1"/>
  <c r="U3600" i="18"/>
  <c r="AE3600" i="18" s="1"/>
  <c r="U3536" i="18"/>
  <c r="AE3536" i="18" s="1"/>
  <c r="U3607" i="18"/>
  <c r="AE3607" i="18" s="1"/>
  <c r="U3543" i="18"/>
  <c r="AE3543" i="18" s="1"/>
  <c r="U3662" i="18"/>
  <c r="AE3662" i="18" s="1"/>
  <c r="U3598" i="18"/>
  <c r="AE3598" i="18" s="1"/>
  <c r="U3534" i="18"/>
  <c r="AE3534" i="18" s="1"/>
  <c r="U3565" i="18"/>
  <c r="AE3565" i="18" s="1"/>
  <c r="U3636" i="18"/>
  <c r="AE3636" i="18" s="1"/>
  <c r="U3572" i="18"/>
  <c r="AE3572" i="18" s="1"/>
  <c r="U3688" i="18"/>
  <c r="AE3688" i="18" s="1"/>
  <c r="U3627" i="18"/>
  <c r="AE3627" i="18" s="1"/>
  <c r="U3563" i="18"/>
  <c r="AE3563" i="18" s="1"/>
  <c r="U3626" i="18"/>
  <c r="AE3626" i="18" s="1"/>
  <c r="U3562" i="18"/>
  <c r="AE3562" i="18" s="1"/>
  <c r="U4193" i="18"/>
  <c r="AE4193" i="18" s="1"/>
  <c r="U4139" i="18"/>
  <c r="AE4139" i="18" s="1"/>
  <c r="U4051" i="18"/>
  <c r="AE4051" i="18" s="1"/>
  <c r="U3987" i="18"/>
  <c r="AE3987" i="18" s="1"/>
  <c r="U3923" i="18"/>
  <c r="AE3923" i="18" s="1"/>
  <c r="U3859" i="18"/>
  <c r="AE3859" i="18" s="1"/>
  <c r="U3789" i="18"/>
  <c r="AE3789" i="18" s="1"/>
  <c r="U3720" i="18"/>
  <c r="AE3720" i="18" s="1"/>
  <c r="U4210" i="18"/>
  <c r="AE4210" i="18" s="1"/>
  <c r="U4132" i="18"/>
  <c r="AE4132" i="18" s="1"/>
  <c r="U4085" i="18"/>
  <c r="AE4085" i="18" s="1"/>
  <c r="U4021" i="18"/>
  <c r="AE4021" i="18" s="1"/>
  <c r="U3952" i="18"/>
  <c r="AE3952" i="18" s="1"/>
  <c r="U3888" i="18"/>
  <c r="AE3888" i="18" s="1"/>
  <c r="U3824" i="18"/>
  <c r="AE3824" i="18" s="1"/>
  <c r="U3760" i="18"/>
  <c r="AE3760" i="18" s="1"/>
  <c r="U3696" i="18"/>
  <c r="AE3696" i="18" s="1"/>
  <c r="U4186" i="18"/>
  <c r="AE4186" i="18" s="1"/>
  <c r="U4126" i="18"/>
  <c r="AE4126" i="18" s="1"/>
  <c r="U4061" i="18"/>
  <c r="AE4061" i="18" s="1"/>
  <c r="U3992" i="18"/>
  <c r="AE3992" i="18" s="1"/>
  <c r="U3910" i="18"/>
  <c r="AE3910" i="18" s="1"/>
  <c r="U3846" i="18"/>
  <c r="AE3846" i="18" s="1"/>
  <c r="U3777" i="18"/>
  <c r="AE3777" i="18" s="1"/>
  <c r="U3713" i="18"/>
  <c r="AE3713" i="18" s="1"/>
  <c r="U4235" i="18"/>
  <c r="AE4235" i="18" s="1"/>
  <c r="U4196" i="18"/>
  <c r="AE4196" i="18" s="1"/>
  <c r="U4107" i="18"/>
  <c r="AE4107" i="18" s="1"/>
  <c r="U4037" i="18"/>
  <c r="AE4037" i="18" s="1"/>
  <c r="U3962" i="18"/>
  <c r="AE3962" i="18" s="1"/>
  <c r="U3898" i="18"/>
  <c r="AE3898" i="18" s="1"/>
  <c r="U3834" i="18"/>
  <c r="AE3834" i="18" s="1"/>
  <c r="U3770" i="18"/>
  <c r="AE3770" i="18" s="1"/>
  <c r="U3706" i="18"/>
  <c r="AE3706" i="18" s="1"/>
  <c r="U4215" i="18"/>
  <c r="AE4215" i="18" s="1"/>
  <c r="U4142" i="18"/>
  <c r="AE4142" i="18" s="1"/>
  <c r="U4054" i="18"/>
  <c r="AE4054" i="18" s="1"/>
  <c r="U3990" i="18"/>
  <c r="AE3990" i="18" s="1"/>
  <c r="U3926" i="18"/>
  <c r="AE3926" i="18" s="1"/>
  <c r="U3857" i="18"/>
  <c r="AE3857" i="18" s="1"/>
  <c r="U3793" i="18"/>
  <c r="AE3793" i="18" s="1"/>
  <c r="U3729" i="18"/>
  <c r="AE3729" i="18" s="1"/>
  <c r="U3657" i="18"/>
  <c r="AE3657" i="18" s="1"/>
  <c r="U4178" i="18"/>
  <c r="AE4178" i="18" s="1"/>
  <c r="U4118" i="18"/>
  <c r="AE4118" i="18" s="1"/>
  <c r="U4059" i="18"/>
  <c r="AE4059" i="18" s="1"/>
  <c r="U3989" i="18"/>
  <c r="AE3989" i="18" s="1"/>
  <c r="U3925" i="18"/>
  <c r="AE3925" i="18" s="1"/>
  <c r="U3850" i="18"/>
  <c r="AE3850" i="18" s="1"/>
  <c r="U3786" i="18"/>
  <c r="AE3786" i="18" s="1"/>
  <c r="U3705" i="18"/>
  <c r="AE3705" i="18" s="1"/>
  <c r="U4232" i="18"/>
  <c r="AE4232" i="18" s="1"/>
  <c r="U4188" i="18"/>
  <c r="AE4188" i="18" s="1"/>
  <c r="U4105" i="18"/>
  <c r="AE4105" i="18" s="1"/>
  <c r="U4035" i="18"/>
  <c r="AE4035" i="18" s="1"/>
  <c r="U3965" i="18"/>
  <c r="AE3965" i="18" s="1"/>
  <c r="U3901" i="18"/>
  <c r="AE3901" i="18" s="1"/>
  <c r="U3837" i="18"/>
  <c r="AE3837" i="18" s="1"/>
  <c r="U3773" i="18"/>
  <c r="AE3773" i="18" s="1"/>
  <c r="U3709" i="18"/>
  <c r="AE3709" i="18" s="1"/>
  <c r="U4225" i="18"/>
  <c r="AE4225" i="18" s="1"/>
  <c r="U4159" i="18"/>
  <c r="AE4159" i="18" s="1"/>
  <c r="U4104" i="18"/>
  <c r="AE4104" i="18" s="1"/>
  <c r="U4046" i="18"/>
  <c r="AE4046" i="18" s="1"/>
  <c r="U3982" i="18"/>
  <c r="AE3982" i="18" s="1"/>
  <c r="U3913" i="18"/>
  <c r="AE3913" i="18" s="1"/>
  <c r="U3849" i="18"/>
  <c r="AE3849" i="18" s="1"/>
  <c r="U3785" i="18"/>
  <c r="AE3785" i="18" s="1"/>
  <c r="U3708" i="18"/>
  <c r="AE3708" i="18" s="1"/>
  <c r="U3649" i="18"/>
  <c r="U3585" i="18"/>
  <c r="AE3585" i="18" s="1"/>
  <c r="U3521" i="18"/>
  <c r="AE3521" i="18" s="1"/>
  <c r="U3592" i="18"/>
  <c r="AE3592" i="18" s="1"/>
  <c r="U3528" i="18"/>
  <c r="AE3528" i="18" s="1"/>
  <c r="U3599" i="18"/>
  <c r="AE3599" i="18" s="1"/>
  <c r="U3535" i="18"/>
  <c r="AE3535" i="18" s="1"/>
  <c r="U3654" i="18"/>
  <c r="AE3654" i="18" s="1"/>
  <c r="U3590" i="18"/>
  <c r="AE3590" i="18" s="1"/>
  <c r="U3526" i="18"/>
  <c r="AE3526" i="18" s="1"/>
  <c r="U3557" i="18"/>
  <c r="AE3557" i="18" s="1"/>
  <c r="U3628" i="18"/>
  <c r="AE3628" i="18" s="1"/>
  <c r="U3564" i="18"/>
  <c r="AE3564" i="18" s="1"/>
  <c r="U3682" i="18"/>
  <c r="AE3682" i="18" s="1"/>
  <c r="U3619" i="18"/>
  <c r="AE3619" i="18" s="1"/>
  <c r="U3555" i="18"/>
  <c r="AE3555" i="18" s="1"/>
  <c r="U3618" i="18"/>
  <c r="AE3618" i="18" s="1"/>
  <c r="U3554" i="18"/>
  <c r="AE3554" i="18" s="1"/>
  <c r="U4187" i="18"/>
  <c r="AE4187" i="18" s="1"/>
  <c r="U4133" i="18"/>
  <c r="AE4133" i="18" s="1"/>
  <c r="U4045" i="18"/>
  <c r="AE4045" i="18" s="1"/>
  <c r="U3981" i="18"/>
  <c r="AE3981" i="18" s="1"/>
  <c r="U3917" i="18"/>
  <c r="AE3917" i="18" s="1"/>
  <c r="U3853" i="18"/>
  <c r="AE3853" i="18" s="1"/>
  <c r="U3784" i="18"/>
  <c r="AE3784" i="18" s="1"/>
  <c r="U3714" i="18"/>
  <c r="AE3714" i="18" s="1"/>
  <c r="U4192" i="18"/>
  <c r="AE4192" i="18" s="1"/>
  <c r="U4127" i="18"/>
  <c r="AE4127" i="18" s="1"/>
  <c r="U4080" i="18"/>
  <c r="AE4080" i="18" s="1"/>
  <c r="U4010" i="18"/>
  <c r="AE4010" i="18" s="1"/>
  <c r="U3946" i="18"/>
  <c r="AE3946" i="18" s="1"/>
  <c r="U3882" i="18"/>
  <c r="AE3882" i="18" s="1"/>
  <c r="U3818" i="18"/>
  <c r="AE3818" i="18" s="1"/>
  <c r="U3754" i="18"/>
  <c r="AE3754" i="18" s="1"/>
  <c r="U3672" i="18"/>
  <c r="AE3672" i="18" s="1"/>
  <c r="U4180" i="18"/>
  <c r="AE4180" i="18" s="1"/>
  <c r="U4120" i="18"/>
  <c r="AE4120" i="18" s="1"/>
  <c r="U4056" i="18"/>
  <c r="AE4056" i="18" s="1"/>
  <c r="U3986" i="18"/>
  <c r="AE3986" i="18" s="1"/>
  <c r="U3905" i="18"/>
  <c r="AE3905" i="18" s="1"/>
  <c r="U3841" i="18"/>
  <c r="AE3841" i="18" s="1"/>
  <c r="U3764" i="18"/>
  <c r="AE3764" i="18" s="1"/>
  <c r="U3700" i="18"/>
  <c r="AE3700" i="18" s="1"/>
  <c r="U4216" i="18"/>
  <c r="AE4216" i="18" s="1"/>
  <c r="U4191" i="18"/>
  <c r="AE4191" i="18" s="1"/>
  <c r="U4100" i="18"/>
  <c r="AE4100" i="18" s="1"/>
  <c r="U4032" i="18"/>
  <c r="AE4032" i="18" s="1"/>
  <c r="U3950" i="18"/>
  <c r="AE3950" i="18" s="1"/>
  <c r="U3886" i="18"/>
  <c r="AE3886" i="18" s="1"/>
  <c r="U3822" i="18"/>
  <c r="AE3822" i="18" s="1"/>
  <c r="U3758" i="18"/>
  <c r="AE3758" i="18" s="1"/>
  <c r="U3694" i="18"/>
  <c r="AE3694" i="18" s="1"/>
  <c r="U4207" i="18"/>
  <c r="AE4207" i="18" s="1"/>
  <c r="U4137" i="18"/>
  <c r="AE4137" i="18" s="1"/>
  <c r="U4049" i="18"/>
  <c r="AE4049" i="18" s="1"/>
  <c r="U3985" i="18"/>
  <c r="AE3985" i="18" s="1"/>
  <c r="U3921" i="18"/>
  <c r="AE3921" i="18" s="1"/>
  <c r="U3844" i="18"/>
  <c r="AE3844" i="18" s="1"/>
  <c r="U3780" i="18"/>
  <c r="U3716" i="18"/>
  <c r="AE3716" i="18" s="1"/>
  <c r="U3645" i="18"/>
  <c r="U4172" i="18"/>
  <c r="AE4172" i="18" s="1"/>
  <c r="U4112" i="18"/>
  <c r="AE4112" i="18" s="1"/>
  <c r="U4053" i="18"/>
  <c r="AE4053" i="18" s="1"/>
  <c r="U3984" i="18"/>
  <c r="AE3984" i="18" s="1"/>
  <c r="U3920" i="18"/>
  <c r="AE3920" i="18" s="1"/>
  <c r="U3838" i="18"/>
  <c r="AE3838" i="18" s="1"/>
  <c r="U3774" i="18"/>
  <c r="AE3774" i="18" s="1"/>
  <c r="U3692" i="18"/>
  <c r="AE3692" i="18" s="1"/>
  <c r="U4220" i="18"/>
  <c r="AE4220" i="18" s="1"/>
  <c r="U4165" i="18"/>
  <c r="AE4165" i="18" s="1"/>
  <c r="U4093" i="18"/>
  <c r="AE4093" i="18" s="1"/>
  <c r="U4029" i="18"/>
  <c r="AE4029" i="18" s="1"/>
  <c r="U3960" i="18"/>
  <c r="AE3960" i="18" s="1"/>
  <c r="U3896" i="18"/>
  <c r="AE3896" i="18" s="1"/>
  <c r="U3832" i="18"/>
  <c r="AE3832" i="18" s="1"/>
  <c r="U3768" i="18"/>
  <c r="AE3768" i="18" s="1"/>
  <c r="U3704" i="18"/>
  <c r="AE3704" i="18" s="1"/>
  <c r="U4218" i="18"/>
  <c r="AE4218" i="18" s="1"/>
  <c r="U4153" i="18"/>
  <c r="AE4153" i="18" s="1"/>
  <c r="U4098" i="18"/>
  <c r="AE4098" i="18" s="1"/>
  <c r="U4041" i="18"/>
  <c r="AE4041" i="18" s="1"/>
  <c r="U3977" i="18"/>
  <c r="AE3977" i="18" s="1"/>
  <c r="U3900" i="18"/>
  <c r="AE3900" i="18" s="1"/>
  <c r="U3836" i="18"/>
  <c r="AE3836" i="18" s="1"/>
  <c r="U3772" i="18"/>
  <c r="AE3772" i="18" s="1"/>
  <c r="U3703" i="18"/>
  <c r="AE3703" i="18" s="1"/>
  <c r="U3641" i="18"/>
  <c r="AE3641" i="18" s="1"/>
  <c r="U3577" i="18"/>
  <c r="AE3577" i="18" s="1"/>
  <c r="U3513" i="18"/>
  <c r="AE3513" i="18" s="1"/>
  <c r="U3584" i="18"/>
  <c r="AE3584" i="18" s="1"/>
  <c r="U3520" i="18"/>
  <c r="AE3520" i="18" s="1"/>
  <c r="U3591" i="18"/>
  <c r="AE3591" i="18" s="1"/>
  <c r="U3527" i="18"/>
  <c r="AE3527" i="18" s="1"/>
  <c r="U3646" i="18"/>
  <c r="AE3646" i="18" s="1"/>
  <c r="U3582" i="18"/>
  <c r="AE3582" i="18" s="1"/>
  <c r="U3518" i="18"/>
  <c r="AE3518" i="18" s="1"/>
  <c r="U3549" i="18"/>
  <c r="AE3549" i="18" s="1"/>
  <c r="U3620" i="18"/>
  <c r="AE3620" i="18" s="1"/>
  <c r="U3556" i="18"/>
  <c r="AE3556" i="18" s="1"/>
  <c r="U3675" i="18"/>
  <c r="AE3675" i="18" s="1"/>
  <c r="U3611" i="18"/>
  <c r="AE3611" i="18" s="1"/>
  <c r="U3547" i="18"/>
  <c r="AE3547" i="18" s="1"/>
  <c r="U3610" i="18"/>
  <c r="AE3610" i="18" s="1"/>
  <c r="U3546" i="18"/>
  <c r="AE3546" i="18" s="1"/>
  <c r="U1404" i="18"/>
  <c r="AE1404" i="18" s="1"/>
  <c r="U1424" i="18"/>
  <c r="U1429" i="18"/>
  <c r="AE1429" i="18" s="1"/>
  <c r="U1435" i="18"/>
  <c r="AE1435" i="18" s="1"/>
  <c r="U1440" i="18"/>
  <c r="AE1440" i="18" s="1"/>
  <c r="U1445" i="18"/>
  <c r="AE1445" i="18" s="1"/>
  <c r="U1452" i="18"/>
  <c r="AE1452" i="18" s="1"/>
  <c r="U1471" i="18"/>
  <c r="AE1471" i="18" s="1"/>
  <c r="U1477" i="18"/>
  <c r="AE1477" i="18" s="1"/>
  <c r="U1484" i="18"/>
  <c r="AE1484" i="18" s="1"/>
  <c r="U1490" i="18"/>
  <c r="AE1490" i="18" s="1"/>
  <c r="U1503" i="18"/>
  <c r="AE1503" i="18" s="1"/>
  <c r="U1509" i="18"/>
  <c r="AE1509" i="18" s="1"/>
  <c r="U1516" i="18"/>
  <c r="AE1516" i="18" s="1"/>
  <c r="U1524" i="18"/>
  <c r="AE1524" i="18" s="1"/>
  <c r="U1532" i="18"/>
  <c r="AE1532" i="18" s="1"/>
  <c r="U1540" i="18"/>
  <c r="AE1540" i="18" s="1"/>
  <c r="U1548" i="18"/>
  <c r="AE1548" i="18" s="1"/>
  <c r="U1556" i="18"/>
  <c r="AE1556" i="18" s="1"/>
  <c r="U1564" i="18"/>
  <c r="AE1564" i="18" s="1"/>
  <c r="U1572" i="18"/>
  <c r="AE1572" i="18" s="1"/>
  <c r="U1580" i="18"/>
  <c r="AE1580" i="18" s="1"/>
  <c r="U1588" i="18"/>
  <c r="AE1588" i="18" s="1"/>
  <c r="U1596" i="18"/>
  <c r="AE1596" i="18" s="1"/>
  <c r="U1604" i="18"/>
  <c r="AE1604" i="18" s="1"/>
  <c r="U1612" i="18"/>
  <c r="AE1612" i="18" s="1"/>
  <c r="U1620" i="18"/>
  <c r="AE1620" i="18" s="1"/>
  <c r="U1628" i="18"/>
  <c r="AE1628" i="18" s="1"/>
  <c r="U1636" i="18"/>
  <c r="AE1636" i="18" s="1"/>
  <c r="U1644" i="18"/>
  <c r="AE1644" i="18" s="1"/>
  <c r="U1652" i="18"/>
  <c r="AE1652" i="18" s="1"/>
  <c r="U1660" i="18"/>
  <c r="AE1660" i="18" s="1"/>
  <c r="U1418" i="18"/>
  <c r="AE1418" i="18" s="1"/>
  <c r="U1430" i="18"/>
  <c r="AE1430" i="18" s="1"/>
  <c r="U1446" i="18"/>
  <c r="AE1446" i="18" s="1"/>
  <c r="U1459" i="18"/>
  <c r="AE1459" i="18" s="1"/>
  <c r="U1465" i="18"/>
  <c r="AE1465" i="18" s="1"/>
  <c r="U1472" i="18"/>
  <c r="AE1472" i="18" s="1"/>
  <c r="U1478" i="18"/>
  <c r="AE1478" i="18" s="1"/>
  <c r="U1491" i="18"/>
  <c r="AE1491" i="18" s="1"/>
  <c r="U1497" i="18"/>
  <c r="AE1497" i="18" s="1"/>
  <c r="U1504" i="18"/>
  <c r="AE1504" i="18" s="1"/>
  <c r="U1510" i="18"/>
  <c r="AE1510" i="18" s="1"/>
  <c r="U1517" i="18"/>
  <c r="AE1517" i="18" s="1"/>
  <c r="U1525" i="18"/>
  <c r="AE1525" i="18" s="1"/>
  <c r="U1533" i="18"/>
  <c r="AE1533" i="18" s="1"/>
  <c r="U1541" i="18"/>
  <c r="AE1541" i="18" s="1"/>
  <c r="U1549" i="18"/>
  <c r="AE1549" i="18" s="1"/>
  <c r="U1557" i="18"/>
  <c r="AE1557" i="18" s="1"/>
  <c r="U1565" i="18"/>
  <c r="AE1565" i="18" s="1"/>
  <c r="U1573" i="18"/>
  <c r="AE1573" i="18" s="1"/>
  <c r="U1581" i="18"/>
  <c r="AE1581" i="18" s="1"/>
  <c r="U1589" i="18"/>
  <c r="AE1589" i="18" s="1"/>
  <c r="U1597" i="18"/>
  <c r="AE1597" i="18" s="1"/>
  <c r="U1605" i="18"/>
  <c r="AE1605" i="18" s="1"/>
  <c r="U1613" i="18"/>
  <c r="U1621" i="18"/>
  <c r="AE1621" i="18" s="1"/>
  <c r="U1629" i="18"/>
  <c r="AE1629" i="18" s="1"/>
  <c r="U1637" i="18"/>
  <c r="AE1637" i="18" s="1"/>
  <c r="U1645" i="18"/>
  <c r="AE1645" i="18" s="1"/>
  <c r="U1653" i="18"/>
  <c r="AE1653" i="18" s="1"/>
  <c r="U1661" i="18"/>
  <c r="AE1661" i="18" s="1"/>
  <c r="U1406" i="18"/>
  <c r="AE1406" i="18" s="1"/>
  <c r="U1412" i="18"/>
  <c r="AE1412" i="18" s="1"/>
  <c r="U1425" i="18"/>
  <c r="AE1425" i="18" s="1"/>
  <c r="U1431" i="18"/>
  <c r="AE1431" i="18" s="1"/>
  <c r="U1436" i="18"/>
  <c r="AE1436" i="18" s="1"/>
  <c r="U1441" i="18"/>
  <c r="AE1441" i="18" s="1"/>
  <c r="U1447" i="18"/>
  <c r="AE1447" i="18" s="1"/>
  <c r="U1453" i="18"/>
  <c r="AE1453" i="18" s="1"/>
  <c r="U1460" i="18"/>
  <c r="AE1460" i="18" s="1"/>
  <c r="U1466" i="18"/>
  <c r="AE1466" i="18" s="1"/>
  <c r="U1479" i="18"/>
  <c r="AE1479" i="18" s="1"/>
  <c r="U1485" i="18"/>
  <c r="AE1485" i="18" s="1"/>
  <c r="U1492" i="18"/>
  <c r="AE1492" i="18" s="1"/>
  <c r="U1498" i="18"/>
  <c r="AE1498" i="18" s="1"/>
  <c r="U1511" i="18"/>
  <c r="AE1511" i="18" s="1"/>
  <c r="U1518" i="18"/>
  <c r="AE1518" i="18" s="1"/>
  <c r="U1526" i="18"/>
  <c r="AE1526" i="18" s="1"/>
  <c r="U1534" i="18"/>
  <c r="AE1534" i="18" s="1"/>
  <c r="U1542" i="18"/>
  <c r="AE1542" i="18" s="1"/>
  <c r="U1550" i="18"/>
  <c r="AE1550" i="18" s="1"/>
  <c r="U1558" i="18"/>
  <c r="AE1558" i="18" s="1"/>
  <c r="U1566" i="18"/>
  <c r="AE1566" i="18" s="1"/>
  <c r="U1574" i="18"/>
  <c r="AE1574" i="18" s="1"/>
  <c r="U1582" i="18"/>
  <c r="AE1582" i="18" s="1"/>
  <c r="U1590" i="18"/>
  <c r="AE1590" i="18" s="1"/>
  <c r="U1598" i="18"/>
  <c r="AE1598" i="18" s="1"/>
  <c r="U1606" i="18"/>
  <c r="AE1606" i="18" s="1"/>
  <c r="U1614" i="18"/>
  <c r="AE1614" i="18" s="1"/>
  <c r="U1630" i="18"/>
  <c r="AE1630" i="18" s="1"/>
  <c r="U1638" i="18"/>
  <c r="AE1638" i="18" s="1"/>
  <c r="U1646" i="18"/>
  <c r="AE1646" i="18" s="1"/>
  <c r="U1654" i="18"/>
  <c r="AE1654" i="18" s="1"/>
  <c r="U1407" i="18"/>
  <c r="AE1407" i="18" s="1"/>
  <c r="U1413" i="18"/>
  <c r="AE1413" i="18" s="1"/>
  <c r="U1419" i="18"/>
  <c r="AE1419" i="18" s="1"/>
  <c r="U1426" i="18"/>
  <c r="AE1426" i="18" s="1"/>
  <c r="U1442" i="18"/>
  <c r="AE1442" i="18" s="1"/>
  <c r="U1448" i="18"/>
  <c r="AE1448" i="18" s="1"/>
  <c r="U1454" i="18"/>
  <c r="AE1454" i="18" s="1"/>
  <c r="U1467" i="18"/>
  <c r="AE1467" i="18" s="1"/>
  <c r="U1473" i="18"/>
  <c r="AE1473" i="18" s="1"/>
  <c r="U1480" i="18"/>
  <c r="AE1480" i="18" s="1"/>
  <c r="U1486" i="18"/>
  <c r="AE1486" i="18" s="1"/>
  <c r="U1499" i="18"/>
  <c r="AE1499" i="18" s="1"/>
  <c r="U1505" i="18"/>
  <c r="AE1505" i="18" s="1"/>
  <c r="U1512" i="18"/>
  <c r="AE1512" i="18" s="1"/>
  <c r="U1519" i="18"/>
  <c r="AE1519" i="18" s="1"/>
  <c r="U1527" i="18"/>
  <c r="AE1527" i="18" s="1"/>
  <c r="U1535" i="18"/>
  <c r="AE1535" i="18" s="1"/>
  <c r="U1543" i="18"/>
  <c r="AE1543" i="18" s="1"/>
  <c r="U1551" i="18"/>
  <c r="AE1551" i="18" s="1"/>
  <c r="U1559" i="18"/>
  <c r="AE1559" i="18" s="1"/>
  <c r="U1567" i="18"/>
  <c r="AE1567" i="18" s="1"/>
  <c r="U1575" i="18"/>
  <c r="AE1575" i="18" s="1"/>
  <c r="U1583" i="18"/>
  <c r="AE1583" i="18" s="1"/>
  <c r="U1591" i="18"/>
  <c r="AE1591" i="18" s="1"/>
  <c r="U1599" i="18"/>
  <c r="AE1599" i="18" s="1"/>
  <c r="U1607" i="18"/>
  <c r="AE1607" i="18" s="1"/>
  <c r="U1615" i="18"/>
  <c r="AE1615" i="18" s="1"/>
  <c r="U1623" i="18"/>
  <c r="AE1623" i="18" s="1"/>
  <c r="U1631" i="18"/>
  <c r="AE1631" i="18" s="1"/>
  <c r="U1639" i="18"/>
  <c r="AE1639" i="18" s="1"/>
  <c r="U1647" i="18"/>
  <c r="AE1647" i="18" s="1"/>
  <c r="U1655" i="18"/>
  <c r="AE1655" i="18" s="1"/>
  <c r="U1663" i="18"/>
  <c r="AE1663" i="18" s="1"/>
  <c r="U1408" i="18"/>
  <c r="AE1408" i="18" s="1"/>
  <c r="U1414" i="18"/>
  <c r="U1420" i="18"/>
  <c r="AE1420" i="18" s="1"/>
  <c r="U1427" i="18"/>
  <c r="AE1427" i="18" s="1"/>
  <c r="U1432" i="18"/>
  <c r="AE1432" i="18" s="1"/>
  <c r="U1437" i="18"/>
  <c r="AE1437" i="18" s="1"/>
  <c r="U1443" i="18"/>
  <c r="AE1443" i="18" s="1"/>
  <c r="U1455" i="18"/>
  <c r="AE1455" i="18" s="1"/>
  <c r="U1461" i="18"/>
  <c r="AE1461" i="18" s="1"/>
  <c r="U1468" i="18"/>
  <c r="AE1468" i="18" s="1"/>
  <c r="U1474" i="18"/>
  <c r="AE1474" i="18" s="1"/>
  <c r="U1487" i="18"/>
  <c r="AE1487" i="18" s="1"/>
  <c r="U1493" i="18"/>
  <c r="AE1493" i="18" s="1"/>
  <c r="U1500" i="18"/>
  <c r="AE1500" i="18" s="1"/>
  <c r="U1506" i="18"/>
  <c r="AE1506" i="18" s="1"/>
  <c r="U1520" i="18"/>
  <c r="AE1520" i="18" s="1"/>
  <c r="U1528" i="18"/>
  <c r="AE1528" i="18" s="1"/>
  <c r="U1536" i="18"/>
  <c r="AE1536" i="18" s="1"/>
  <c r="U1544" i="18"/>
  <c r="AE1544" i="18" s="1"/>
  <c r="U1552" i="18"/>
  <c r="AE1552" i="18" s="1"/>
  <c r="U1560" i="18"/>
  <c r="AE1560" i="18" s="1"/>
  <c r="U1568" i="18"/>
  <c r="AE1568" i="18" s="1"/>
  <c r="U1576" i="18"/>
  <c r="AE1576" i="18" s="1"/>
  <c r="U1584" i="18"/>
  <c r="AE1584" i="18" s="1"/>
  <c r="U1592" i="18"/>
  <c r="AE1592" i="18" s="1"/>
  <c r="U1600" i="18"/>
  <c r="AE1600" i="18" s="1"/>
  <c r="U1608" i="18"/>
  <c r="AE1608" i="18" s="1"/>
  <c r="U1616" i="18"/>
  <c r="AE1616" i="18" s="1"/>
  <c r="U1624" i="18"/>
  <c r="AE1624" i="18" s="1"/>
  <c r="U1632" i="18"/>
  <c r="AE1632" i="18" s="1"/>
  <c r="U1640" i="18"/>
  <c r="AE1640" i="18" s="1"/>
  <c r="U1648" i="18"/>
  <c r="AE1648" i="18" s="1"/>
  <c r="U1656" i="18"/>
  <c r="AE1656" i="18" s="1"/>
  <c r="U1409" i="18"/>
  <c r="AE1409" i="18" s="1"/>
  <c r="U1415" i="18"/>
  <c r="AE1415" i="18" s="1"/>
  <c r="U1421" i="18"/>
  <c r="AE1421" i="18" s="1"/>
  <c r="U1438" i="18"/>
  <c r="AE1438" i="18" s="1"/>
  <c r="U1449" i="18"/>
  <c r="AE1449" i="18" s="1"/>
  <c r="U1456" i="18"/>
  <c r="AE1456" i="18" s="1"/>
  <c r="U1462" i="18"/>
  <c r="AE1462" i="18" s="1"/>
  <c r="U1475" i="18"/>
  <c r="AE1475" i="18" s="1"/>
  <c r="U1481" i="18"/>
  <c r="AE1481" i="18" s="1"/>
  <c r="U1488" i="18"/>
  <c r="U1494" i="18"/>
  <c r="AE1494" i="18" s="1"/>
  <c r="U1507" i="18"/>
  <c r="AE1507" i="18" s="1"/>
  <c r="U1513" i="18"/>
  <c r="AE1513" i="18" s="1"/>
  <c r="U1521" i="18"/>
  <c r="AE1521" i="18" s="1"/>
  <c r="U1529" i="18"/>
  <c r="AE1529" i="18" s="1"/>
  <c r="U1537" i="18"/>
  <c r="AE1537" i="18" s="1"/>
  <c r="U1553" i="18"/>
  <c r="AE1553" i="18" s="1"/>
  <c r="U1561" i="18"/>
  <c r="AE1561" i="18" s="1"/>
  <c r="U1577" i="18"/>
  <c r="AE1577" i="18" s="1"/>
  <c r="U1585" i="18"/>
  <c r="AE1585" i="18" s="1"/>
  <c r="U1593" i="18"/>
  <c r="AE1593" i="18" s="1"/>
  <c r="U1601" i="18"/>
  <c r="AE1601" i="18" s="1"/>
  <c r="U1609" i="18"/>
  <c r="AE1609" i="18" s="1"/>
  <c r="U1617" i="18"/>
  <c r="AE1617" i="18" s="1"/>
  <c r="U1625" i="18"/>
  <c r="AE1625" i="18" s="1"/>
  <c r="U1633" i="18"/>
  <c r="AE1633" i="18" s="1"/>
  <c r="U1641" i="18"/>
  <c r="AE1641" i="18" s="1"/>
  <c r="U1649" i="18"/>
  <c r="AE1649" i="18" s="1"/>
  <c r="U1657" i="18"/>
  <c r="AE1657" i="18" s="1"/>
  <c r="U1665" i="18"/>
  <c r="AE1665" i="18" s="1"/>
  <c r="U1402" i="18"/>
  <c r="AE1402" i="18" s="1"/>
  <c r="U1416" i="18"/>
  <c r="AE1416" i="18" s="1"/>
  <c r="U1422" i="18"/>
  <c r="AE1422" i="18" s="1"/>
  <c r="U1428" i="18"/>
  <c r="AE1428" i="18" s="1"/>
  <c r="U1433" i="18"/>
  <c r="AE1433" i="18" s="1"/>
  <c r="U1439" i="18"/>
  <c r="AE1439" i="18" s="1"/>
  <c r="U1444" i="18"/>
  <c r="AE1444" i="18" s="1"/>
  <c r="U1450" i="18"/>
  <c r="AE1450" i="18" s="1"/>
  <c r="U1463" i="18"/>
  <c r="AE1463" i="18" s="1"/>
  <c r="U1469" i="18"/>
  <c r="AE1469" i="18" s="1"/>
  <c r="U1476" i="18"/>
  <c r="AE1476" i="18" s="1"/>
  <c r="U1482" i="18"/>
  <c r="AE1482" i="18" s="1"/>
  <c r="U1495" i="18"/>
  <c r="AE1495" i="18" s="1"/>
  <c r="U1501" i="18"/>
  <c r="AE1501" i="18" s="1"/>
  <c r="U1508" i="18"/>
  <c r="AE1508" i="18" s="1"/>
  <c r="U1514" i="18"/>
  <c r="AE1514" i="18" s="1"/>
  <c r="U1522" i="18"/>
  <c r="AE1522" i="18" s="1"/>
  <c r="U1530" i="18"/>
  <c r="AE1530" i="18" s="1"/>
  <c r="U1538" i="18"/>
  <c r="AE1538" i="18" s="1"/>
  <c r="U1546" i="18"/>
  <c r="AE1546" i="18" s="1"/>
  <c r="U1554" i="18"/>
  <c r="AE1554" i="18" s="1"/>
  <c r="U1562" i="18"/>
  <c r="AE1562" i="18" s="1"/>
  <c r="U1570" i="18"/>
  <c r="AE1570" i="18" s="1"/>
  <c r="U1578" i="18"/>
  <c r="AE1578" i="18" s="1"/>
  <c r="U1586" i="18"/>
  <c r="AE1586" i="18" s="1"/>
  <c r="U1594" i="18"/>
  <c r="AE1594" i="18" s="1"/>
  <c r="U1602" i="18"/>
  <c r="AE1602" i="18" s="1"/>
  <c r="U1610" i="18"/>
  <c r="AE1610" i="18" s="1"/>
  <c r="U1618" i="18"/>
  <c r="AE1618" i="18" s="1"/>
  <c r="U1626" i="18"/>
  <c r="AE1626" i="18" s="1"/>
  <c r="U1634" i="18"/>
  <c r="AE1634" i="18" s="1"/>
  <c r="U1642" i="18"/>
  <c r="AE1642" i="18" s="1"/>
  <c r="U1650" i="18"/>
  <c r="AE1650" i="18" s="1"/>
  <c r="U1658" i="18"/>
  <c r="AE1658" i="18" s="1"/>
  <c r="U1403" i="18"/>
  <c r="AE1403" i="18" s="1"/>
  <c r="U1410" i="18"/>
  <c r="AE1410" i="18" s="1"/>
  <c r="U1417" i="18"/>
  <c r="AE1417" i="18" s="1"/>
  <c r="U1423" i="18"/>
  <c r="AE1423" i="18" s="1"/>
  <c r="U1434" i="18"/>
  <c r="AE1434" i="18" s="1"/>
  <c r="U1451" i="18"/>
  <c r="AE1451" i="18" s="1"/>
  <c r="U1457" i="18"/>
  <c r="AE1457" i="18" s="1"/>
  <c r="U1470" i="18"/>
  <c r="AE1470" i="18" s="1"/>
  <c r="U1489" i="18"/>
  <c r="AE1489" i="18" s="1"/>
  <c r="U1496" i="18"/>
  <c r="AE1496" i="18" s="1"/>
  <c r="U1502" i="18"/>
  <c r="AE1502" i="18" s="1"/>
  <c r="U1515" i="18"/>
  <c r="AE1515" i="18" s="1"/>
  <c r="U1523" i="18"/>
  <c r="AE1523" i="18" s="1"/>
  <c r="U1531" i="18"/>
  <c r="AE1531" i="18" s="1"/>
  <c r="U1539" i="18"/>
  <c r="AE1539" i="18" s="1"/>
  <c r="U1547" i="18"/>
  <c r="AE1547" i="18" s="1"/>
  <c r="U1555" i="18"/>
  <c r="AE1555" i="18" s="1"/>
  <c r="U1563" i="18"/>
  <c r="AE1563" i="18" s="1"/>
  <c r="U1571" i="18"/>
  <c r="AE1571" i="18" s="1"/>
  <c r="U1579" i="18"/>
  <c r="AE1579" i="18" s="1"/>
  <c r="U1587" i="18"/>
  <c r="AE1587" i="18" s="1"/>
  <c r="U1595" i="18"/>
  <c r="AE1595" i="18" s="1"/>
  <c r="U1603" i="18"/>
  <c r="AE1603" i="18" s="1"/>
  <c r="U1611" i="18"/>
  <c r="AE1611" i="18" s="1"/>
  <c r="U1619" i="18"/>
  <c r="AE1619" i="18" s="1"/>
  <c r="U1627" i="18"/>
  <c r="AE1627" i="18" s="1"/>
  <c r="U1635" i="18"/>
  <c r="AE1635" i="18" s="1"/>
  <c r="U1643" i="18"/>
  <c r="AE1643" i="18" s="1"/>
  <c r="U1651" i="18"/>
  <c r="AE1651" i="18" s="1"/>
  <c r="U1659" i="18"/>
  <c r="AE1659" i="18" s="1"/>
  <c r="U1667" i="18"/>
  <c r="AE1667" i="18" s="1"/>
  <c r="U1666" i="18"/>
  <c r="AE1666" i="18" s="1"/>
  <c r="U1675" i="18"/>
  <c r="AE1675" i="18" s="1"/>
  <c r="U1683" i="18"/>
  <c r="AE1683" i="18" s="1"/>
  <c r="U1691" i="18"/>
  <c r="AE1691" i="18" s="1"/>
  <c r="U1699" i="18"/>
  <c r="AE1699" i="18" s="1"/>
  <c r="U1707" i="18"/>
  <c r="AE1707" i="18" s="1"/>
  <c r="U1715" i="18"/>
  <c r="AE1715" i="18" s="1"/>
  <c r="U1723" i="18"/>
  <c r="AE1723" i="18" s="1"/>
  <c r="U1731" i="18"/>
  <c r="AE1731" i="18" s="1"/>
  <c r="U1739" i="18"/>
  <c r="AE1739" i="18" s="1"/>
  <c r="U1747" i="18"/>
  <c r="AE1747" i="18" s="1"/>
  <c r="U1763" i="18"/>
  <c r="AE1763" i="18" s="1"/>
  <c r="U1771" i="18"/>
  <c r="AE1771" i="18" s="1"/>
  <c r="U1779" i="18"/>
  <c r="AE1779" i="18" s="1"/>
  <c r="U1787" i="18"/>
  <c r="AE1787" i="18" s="1"/>
  <c r="U1795" i="18"/>
  <c r="AE1795" i="18" s="1"/>
  <c r="U1803" i="18"/>
  <c r="AE1803" i="18" s="1"/>
  <c r="U1811" i="18"/>
  <c r="AE1811" i="18" s="1"/>
  <c r="U1819" i="18"/>
  <c r="AE1819" i="18" s="1"/>
  <c r="U1827" i="18"/>
  <c r="AE1827" i="18" s="1"/>
  <c r="U1835" i="18"/>
  <c r="AE1835" i="18" s="1"/>
  <c r="U1843" i="18"/>
  <c r="AE1843" i="18" s="1"/>
  <c r="U1851" i="18"/>
  <c r="AE1851" i="18" s="1"/>
  <c r="U1859" i="18"/>
  <c r="AE1859" i="18" s="1"/>
  <c r="U1867" i="18"/>
  <c r="AE1867" i="18" s="1"/>
  <c r="U1874" i="18"/>
  <c r="AE1874" i="18" s="1"/>
  <c r="U1881" i="18"/>
  <c r="AE1881" i="18" s="1"/>
  <c r="U1888" i="18"/>
  <c r="AE1888" i="18" s="1"/>
  <c r="U1896" i="18"/>
  <c r="AE1896" i="18" s="1"/>
  <c r="U1904" i="18"/>
  <c r="AE1904" i="18" s="1"/>
  <c r="U1911" i="18"/>
  <c r="AE1911" i="18" s="1"/>
  <c r="U1917" i="18"/>
  <c r="AE1917" i="18" s="1"/>
  <c r="U1923" i="18"/>
  <c r="AE1923" i="18" s="1"/>
  <c r="U1929" i="18"/>
  <c r="AE1929" i="18" s="1"/>
  <c r="U1934" i="18"/>
  <c r="AE1934" i="18" s="1"/>
  <c r="U1945" i="18"/>
  <c r="AE1945" i="18" s="1"/>
  <c r="U1956" i="18"/>
  <c r="AE1956" i="18" s="1"/>
  <c r="U1967" i="18"/>
  <c r="AE1967" i="18" s="1"/>
  <c r="U1984" i="18"/>
  <c r="AE1984" i="18" s="1"/>
  <c r="U1990" i="18"/>
  <c r="AE1990" i="18" s="1"/>
  <c r="U2002" i="18"/>
  <c r="AE2002" i="18" s="1"/>
  <c r="U2008" i="18"/>
  <c r="AE2008" i="18" s="1"/>
  <c r="U2014" i="18"/>
  <c r="AE2014" i="18" s="1"/>
  <c r="U2020" i="18"/>
  <c r="AE2020" i="18" s="1"/>
  <c r="U2027" i="18"/>
  <c r="AE2027" i="18" s="1"/>
  <c r="U2033" i="18"/>
  <c r="AE2033" i="18" s="1"/>
  <c r="U2039" i="18"/>
  <c r="AE2039" i="18" s="1"/>
  <c r="U2045" i="18"/>
  <c r="AE2045" i="18" s="1"/>
  <c r="U2064" i="18"/>
  <c r="AE2064" i="18" s="1"/>
  <c r="U2070" i="18"/>
  <c r="AE2070" i="18" s="1"/>
  <c r="U2083" i="18"/>
  <c r="AE2083" i="18" s="1"/>
  <c r="U2090" i="18"/>
  <c r="AE2090" i="18" s="1"/>
  <c r="U2095" i="18"/>
  <c r="AE2095" i="18" s="1"/>
  <c r="U2101" i="18"/>
  <c r="AE2101" i="18" s="1"/>
  <c r="U2108" i="18"/>
  <c r="AE2108" i="18" s="1"/>
  <c r="U2121" i="18"/>
  <c r="AE2121" i="18" s="1"/>
  <c r="U2126" i="18"/>
  <c r="AE2126" i="18" s="1"/>
  <c r="U2146" i="18"/>
  <c r="AE2146" i="18" s="1"/>
  <c r="U2152" i="18"/>
  <c r="AE2152" i="18" s="1"/>
  <c r="U1668" i="18"/>
  <c r="AE1668" i="18" s="1"/>
  <c r="U1676" i="18"/>
  <c r="AE1676" i="18" s="1"/>
  <c r="U1684" i="18"/>
  <c r="AE1684" i="18" s="1"/>
  <c r="U1692" i="18"/>
  <c r="AE1692" i="18" s="1"/>
  <c r="U1700" i="18"/>
  <c r="AE1700" i="18" s="1"/>
  <c r="U1708" i="18"/>
  <c r="AE1708" i="18" s="1"/>
  <c r="U1716" i="18"/>
  <c r="AE1716" i="18" s="1"/>
  <c r="U1724" i="18"/>
  <c r="AE1724" i="18" s="1"/>
  <c r="U1732" i="18"/>
  <c r="AE1732" i="18" s="1"/>
  <c r="U1740" i="18"/>
  <c r="AE1740" i="18" s="1"/>
  <c r="U1748" i="18"/>
  <c r="AE1748" i="18" s="1"/>
  <c r="U1756" i="18"/>
  <c r="AE1756" i="18" s="1"/>
  <c r="U1764" i="18"/>
  <c r="AE1764" i="18" s="1"/>
  <c r="U1772" i="18"/>
  <c r="AE1772" i="18" s="1"/>
  <c r="U1780" i="18"/>
  <c r="AE1780" i="18" s="1"/>
  <c r="U1788" i="18"/>
  <c r="AE1788" i="18" s="1"/>
  <c r="U1796" i="18"/>
  <c r="AE1796" i="18" s="1"/>
  <c r="U1804" i="18"/>
  <c r="AE1804" i="18" s="1"/>
  <c r="U1812" i="18"/>
  <c r="AE1812" i="18" s="1"/>
  <c r="U1820" i="18"/>
  <c r="AE1820" i="18" s="1"/>
  <c r="U1828" i="18"/>
  <c r="AE1828" i="18" s="1"/>
  <c r="U1836" i="18"/>
  <c r="AE1836" i="18" s="1"/>
  <c r="U1844" i="18"/>
  <c r="AE1844" i="18" s="1"/>
  <c r="U1852" i="18"/>
  <c r="AE1852" i="18" s="1"/>
  <c r="U1860" i="18"/>
  <c r="AE1860" i="18" s="1"/>
  <c r="U1868" i="18"/>
  <c r="AE1868" i="18" s="1"/>
  <c r="U1875" i="18"/>
  <c r="AE1875" i="18" s="1"/>
  <c r="U1882" i="18"/>
  <c r="AE1882" i="18" s="1"/>
  <c r="U1889" i="18"/>
  <c r="AE1889" i="18" s="1"/>
  <c r="U1897" i="18"/>
  <c r="AE1897" i="18" s="1"/>
  <c r="U1912" i="18"/>
  <c r="AE1912" i="18" s="1"/>
  <c r="U1918" i="18"/>
  <c r="AE1918" i="18" s="1"/>
  <c r="U1930" i="18"/>
  <c r="AE1930" i="18" s="1"/>
  <c r="U1940" i="18"/>
  <c r="AE1940" i="18" s="1"/>
  <c r="U1946" i="18"/>
  <c r="AE1946" i="18" s="1"/>
  <c r="U1951" i="18"/>
  <c r="AE1951" i="18" s="1"/>
  <c r="U1957" i="18"/>
  <c r="AE1957" i="18" s="1"/>
  <c r="U1963" i="18"/>
  <c r="AE1963" i="18" s="1"/>
  <c r="U1968" i="18"/>
  <c r="AE1968" i="18" s="1"/>
  <c r="U1973" i="18"/>
  <c r="AE1973" i="18" s="1"/>
  <c r="U1985" i="18"/>
  <c r="AE1985" i="18" s="1"/>
  <c r="U2003" i="18"/>
  <c r="AE2003" i="18" s="1"/>
  <c r="U2009" i="18"/>
  <c r="AE2009" i="18" s="1"/>
  <c r="U2015" i="18"/>
  <c r="AE2015" i="18" s="1"/>
  <c r="U2021" i="18"/>
  <c r="AE2021" i="18" s="1"/>
  <c r="U2034" i="18"/>
  <c r="AE2034" i="18" s="1"/>
  <c r="U2040" i="18"/>
  <c r="AE2040" i="18" s="1"/>
  <c r="U2046" i="18"/>
  <c r="AE2046" i="18" s="1"/>
  <c r="U2052" i="18"/>
  <c r="AE2052" i="18" s="1"/>
  <c r="U2059" i="18"/>
  <c r="AE2059" i="18" s="1"/>
  <c r="U2065" i="18"/>
  <c r="AE2065" i="18" s="1"/>
  <c r="U2071" i="18"/>
  <c r="AE2071" i="18" s="1"/>
  <c r="U2077" i="18"/>
  <c r="AE2077" i="18" s="1"/>
  <c r="U2096" i="18"/>
  <c r="AE2096" i="18" s="1"/>
  <c r="U2102" i="18"/>
  <c r="AE2102" i="18" s="1"/>
  <c r="U2115" i="18"/>
  <c r="AE2115" i="18" s="1"/>
  <c r="U2122" i="18"/>
  <c r="AE2122" i="18" s="1"/>
  <c r="U2127" i="18"/>
  <c r="AE2127" i="18" s="1"/>
  <c r="U2133" i="18"/>
  <c r="AE2133" i="18" s="1"/>
  <c r="U2140" i="18"/>
  <c r="AE2140" i="18" s="1"/>
  <c r="U2153" i="18"/>
  <c r="AE2153" i="18" s="1"/>
  <c r="U1669" i="18"/>
  <c r="AE1669" i="18" s="1"/>
  <c r="U1677" i="18"/>
  <c r="AE1677" i="18" s="1"/>
  <c r="U1685" i="18"/>
  <c r="AE1685" i="18" s="1"/>
  <c r="U1693" i="18"/>
  <c r="AE1693" i="18" s="1"/>
  <c r="U1701" i="18"/>
  <c r="AE1701" i="18" s="1"/>
  <c r="U1709" i="18"/>
  <c r="AE1709" i="18" s="1"/>
  <c r="U1717" i="18"/>
  <c r="AE1717" i="18" s="1"/>
  <c r="U1725" i="18"/>
  <c r="AE1725" i="18" s="1"/>
  <c r="U1733" i="18"/>
  <c r="AE1733" i="18" s="1"/>
  <c r="U1741" i="18"/>
  <c r="AE1741" i="18" s="1"/>
  <c r="U1749" i="18"/>
  <c r="AE1749" i="18" s="1"/>
  <c r="U1757" i="18"/>
  <c r="AE1757" i="18" s="1"/>
  <c r="U1765" i="18"/>
  <c r="AE1765" i="18" s="1"/>
  <c r="U1773" i="18"/>
  <c r="AE1773" i="18" s="1"/>
  <c r="U1781" i="18"/>
  <c r="AE1781" i="18" s="1"/>
  <c r="U1789" i="18"/>
  <c r="AE1789" i="18" s="1"/>
  <c r="U1797" i="18"/>
  <c r="AE1797" i="18" s="1"/>
  <c r="U1805" i="18"/>
  <c r="AE1805" i="18" s="1"/>
  <c r="U1813" i="18"/>
  <c r="AE1813" i="18" s="1"/>
  <c r="U1821" i="18"/>
  <c r="AE1821" i="18" s="1"/>
  <c r="U1829" i="18"/>
  <c r="AE1829" i="18" s="1"/>
  <c r="U1837" i="18"/>
  <c r="AE1837" i="18" s="1"/>
  <c r="U1845" i="18"/>
  <c r="AE1845" i="18" s="1"/>
  <c r="U1853" i="18"/>
  <c r="AE1853" i="18" s="1"/>
  <c r="U1861" i="18"/>
  <c r="AE1861" i="18" s="1"/>
  <c r="U1869" i="18"/>
  <c r="AE1869" i="18" s="1"/>
  <c r="U1876" i="18"/>
  <c r="AE1876" i="18" s="1"/>
  <c r="U1883" i="18"/>
  <c r="AE1883" i="18" s="1"/>
  <c r="U1890" i="18"/>
  <c r="AE1890" i="18" s="1"/>
  <c r="U1898" i="18"/>
  <c r="AE1898" i="18" s="1"/>
  <c r="U1905" i="18"/>
  <c r="AE1905" i="18" s="1"/>
  <c r="U1913" i="18"/>
  <c r="AE1913" i="18" s="1"/>
  <c r="U1924" i="18"/>
  <c r="AE1924" i="18" s="1"/>
  <c r="U1935" i="18"/>
  <c r="AE1935" i="18" s="1"/>
  <c r="U1952" i="18"/>
  <c r="AE1952" i="18" s="1"/>
  <c r="U1958" i="18"/>
  <c r="AE1958" i="18" s="1"/>
  <c r="U1969" i="18"/>
  <c r="AE1969" i="18" s="1"/>
  <c r="U1974" i="18"/>
  <c r="AE1974" i="18" s="1"/>
  <c r="U1980" i="18"/>
  <c r="AE1980" i="18" s="1"/>
  <c r="U1986" i="18"/>
  <c r="AE1986" i="18" s="1"/>
  <c r="U1991" i="18"/>
  <c r="AE1991" i="18" s="1"/>
  <c r="U2010" i="18"/>
  <c r="AE2010" i="18" s="1"/>
  <c r="U2016" i="18"/>
  <c r="AE2016" i="18" s="1"/>
  <c r="U2022" i="18"/>
  <c r="AE2022" i="18" s="1"/>
  <c r="U2028" i="18"/>
  <c r="AE2028" i="18" s="1"/>
  <c r="U2035" i="18"/>
  <c r="AE2035" i="18" s="1"/>
  <c r="U2041" i="18"/>
  <c r="AE2041" i="18" s="1"/>
  <c r="U2047" i="18"/>
  <c r="AE2047" i="18" s="1"/>
  <c r="U2053" i="18"/>
  <c r="AE2053" i="18" s="1"/>
  <c r="U2066" i="18"/>
  <c r="AE2066" i="18" s="1"/>
  <c r="U2072" i="18"/>
  <c r="AE2072" i="18" s="1"/>
  <c r="U2078" i="18"/>
  <c r="AE2078" i="18" s="1"/>
  <c r="U2084" i="18"/>
  <c r="AE2084" i="18" s="1"/>
  <c r="U2091" i="18"/>
  <c r="AE2091" i="18" s="1"/>
  <c r="U2097" i="18"/>
  <c r="AE2097" i="18" s="1"/>
  <c r="U2103" i="18"/>
  <c r="AE2103" i="18" s="1"/>
  <c r="U2109" i="18"/>
  <c r="AE2109" i="18" s="1"/>
  <c r="U2128" i="18"/>
  <c r="AE2128" i="18" s="1"/>
  <c r="U2134" i="18"/>
  <c r="AE2134" i="18" s="1"/>
  <c r="U2147" i="18"/>
  <c r="AE2147" i="18" s="1"/>
  <c r="U1670" i="18"/>
  <c r="AE1670" i="18" s="1"/>
  <c r="U1678" i="18"/>
  <c r="AE1678" i="18" s="1"/>
  <c r="U1686" i="18"/>
  <c r="AE1686" i="18" s="1"/>
  <c r="U1694" i="18"/>
  <c r="AE1694" i="18" s="1"/>
  <c r="U1702" i="18"/>
  <c r="AE1702" i="18" s="1"/>
  <c r="U1710" i="18"/>
  <c r="AE1710" i="18" s="1"/>
  <c r="U1718" i="18"/>
  <c r="AE1718" i="18" s="1"/>
  <c r="U1726" i="18"/>
  <c r="AE1726" i="18" s="1"/>
  <c r="U1734" i="18"/>
  <c r="AE1734" i="18" s="1"/>
  <c r="U1742" i="18"/>
  <c r="AE1742" i="18" s="1"/>
  <c r="U1750" i="18"/>
  <c r="AE1750" i="18" s="1"/>
  <c r="U1766" i="18"/>
  <c r="AE1766" i="18" s="1"/>
  <c r="U1774" i="18"/>
  <c r="AE1774" i="18" s="1"/>
  <c r="U1782" i="18"/>
  <c r="AE1782" i="18" s="1"/>
  <c r="U1790" i="18"/>
  <c r="AE1790" i="18" s="1"/>
  <c r="U1798" i="18"/>
  <c r="AE1798" i="18" s="1"/>
  <c r="U1806" i="18"/>
  <c r="AE1806" i="18" s="1"/>
  <c r="U1814" i="18"/>
  <c r="AE1814" i="18" s="1"/>
  <c r="U1822" i="18"/>
  <c r="AE1822" i="18" s="1"/>
  <c r="U1830" i="18"/>
  <c r="AE1830" i="18" s="1"/>
  <c r="U1838" i="18"/>
  <c r="AE1838" i="18" s="1"/>
  <c r="U1846" i="18"/>
  <c r="AE1846" i="18" s="1"/>
  <c r="U1854" i="18"/>
  <c r="AE1854" i="18" s="1"/>
  <c r="U1862" i="18"/>
  <c r="AE1862" i="18" s="1"/>
  <c r="U1870" i="18"/>
  <c r="AE1870" i="18" s="1"/>
  <c r="U1877" i="18"/>
  <c r="AE1877" i="18" s="1"/>
  <c r="U1884" i="18"/>
  <c r="AE1884" i="18" s="1"/>
  <c r="U1891" i="18"/>
  <c r="AE1891" i="18" s="1"/>
  <c r="U1899" i="18"/>
  <c r="AE1899" i="18" s="1"/>
  <c r="U1906" i="18"/>
  <c r="AE1906" i="18" s="1"/>
  <c r="U1914" i="18"/>
  <c r="AE1914" i="18" s="1"/>
  <c r="U1919" i="18"/>
  <c r="AE1919" i="18" s="1"/>
  <c r="U1925" i="18"/>
  <c r="AE1925" i="18" s="1"/>
  <c r="U1936" i="18"/>
  <c r="AE1936" i="18" s="1"/>
  <c r="U1941" i="18"/>
  <c r="AE1941" i="18" s="1"/>
  <c r="U1947" i="18"/>
  <c r="AE1947" i="18" s="1"/>
  <c r="U1953" i="18"/>
  <c r="AE1953" i="18" s="1"/>
  <c r="U1964" i="18"/>
  <c r="AE1964" i="18" s="1"/>
  <c r="U1970" i="18"/>
  <c r="AE1970" i="18" s="1"/>
  <c r="U1992" i="18"/>
  <c r="AE1992" i="18" s="1"/>
  <c r="U2004" i="18"/>
  <c r="AE2004" i="18" s="1"/>
  <c r="U2017" i="18"/>
  <c r="AE2017" i="18" s="1"/>
  <c r="U2023" i="18"/>
  <c r="AE2023" i="18" s="1"/>
  <c r="U2042" i="18"/>
  <c r="AE2042" i="18" s="1"/>
  <c r="U2048" i="18"/>
  <c r="AE2048" i="18" s="1"/>
  <c r="U2054" i="18"/>
  <c r="AE2054" i="18" s="1"/>
  <c r="U2060" i="18"/>
  <c r="AE2060" i="18" s="1"/>
  <c r="U2073" i="18"/>
  <c r="AE2073" i="18" s="1"/>
  <c r="U2079" i="18"/>
  <c r="AE2079" i="18" s="1"/>
  <c r="U2085" i="18"/>
  <c r="AE2085" i="18" s="1"/>
  <c r="U2098" i="18"/>
  <c r="AE2098" i="18" s="1"/>
  <c r="U2104" i="18"/>
  <c r="AE2104" i="18" s="1"/>
  <c r="U2110" i="18"/>
  <c r="AE2110" i="18" s="1"/>
  <c r="U2116" i="18"/>
  <c r="AE2116" i="18" s="1"/>
  <c r="U2123" i="18"/>
  <c r="AE2123" i="18" s="1"/>
  <c r="U2129" i="18"/>
  <c r="AE2129" i="18" s="1"/>
  <c r="U2135" i="18"/>
  <c r="AE2135" i="18" s="1"/>
  <c r="U2141" i="18"/>
  <c r="AE2141" i="18" s="1"/>
  <c r="U1671" i="18"/>
  <c r="AE1671" i="18" s="1"/>
  <c r="U1679" i="18"/>
  <c r="AE1679" i="18" s="1"/>
  <c r="U1687" i="18"/>
  <c r="AE1687" i="18" s="1"/>
  <c r="U1695" i="18"/>
  <c r="AE1695" i="18" s="1"/>
  <c r="U1703" i="18"/>
  <c r="AE1703" i="18" s="1"/>
  <c r="U1711" i="18"/>
  <c r="AE1711" i="18" s="1"/>
  <c r="U1719" i="18"/>
  <c r="AE1719" i="18" s="1"/>
  <c r="U1727" i="18"/>
  <c r="AE1727" i="18" s="1"/>
  <c r="U1735" i="18"/>
  <c r="AE1735" i="18" s="1"/>
  <c r="U1743" i="18"/>
  <c r="AE1743" i="18" s="1"/>
  <c r="U1751" i="18"/>
  <c r="AE1751" i="18" s="1"/>
  <c r="U1759" i="18"/>
  <c r="AE1759" i="18" s="1"/>
  <c r="U1767" i="18"/>
  <c r="AE1767" i="18" s="1"/>
  <c r="U1775" i="18"/>
  <c r="AE1775" i="18" s="1"/>
  <c r="U1783" i="18"/>
  <c r="AE1783" i="18" s="1"/>
  <c r="U1791" i="18"/>
  <c r="AE1791" i="18" s="1"/>
  <c r="U1799" i="18"/>
  <c r="AE1799" i="18" s="1"/>
  <c r="U1807" i="18"/>
  <c r="AE1807" i="18" s="1"/>
  <c r="U1815" i="18"/>
  <c r="AE1815" i="18" s="1"/>
  <c r="U1823" i="18"/>
  <c r="AE1823" i="18" s="1"/>
  <c r="U1831" i="18"/>
  <c r="AE1831" i="18" s="1"/>
  <c r="U1839" i="18"/>
  <c r="AE1839" i="18" s="1"/>
  <c r="U1847" i="18"/>
  <c r="AE1847" i="18" s="1"/>
  <c r="U1855" i="18"/>
  <c r="AE1855" i="18" s="1"/>
  <c r="U1863" i="18"/>
  <c r="AE1863" i="18" s="1"/>
  <c r="U1871" i="18"/>
  <c r="AE1871" i="18" s="1"/>
  <c r="U1878" i="18"/>
  <c r="AE1878" i="18" s="1"/>
  <c r="U1892" i="18"/>
  <c r="AE1892" i="18" s="1"/>
  <c r="U1900" i="18"/>
  <c r="AE1900" i="18" s="1"/>
  <c r="U1907" i="18"/>
  <c r="AE1907" i="18" s="1"/>
  <c r="U1920" i="18"/>
  <c r="AE1920" i="18" s="1"/>
  <c r="U1926" i="18"/>
  <c r="AE1926" i="18" s="1"/>
  <c r="U1937" i="18"/>
  <c r="AE1937" i="18" s="1"/>
  <c r="U1942" i="18"/>
  <c r="AE1942" i="18" s="1"/>
  <c r="U1948" i="18"/>
  <c r="AE1948" i="18" s="1"/>
  <c r="U1954" i="18"/>
  <c r="AE1954" i="18" s="1"/>
  <c r="U1959" i="18"/>
  <c r="AE1959" i="18" s="1"/>
  <c r="U1975" i="18"/>
  <c r="AE1975" i="18" s="1"/>
  <c r="U1981" i="18"/>
  <c r="AE1981" i="18" s="1"/>
  <c r="U1987" i="18"/>
  <c r="AE1987" i="18" s="1"/>
  <c r="U1993" i="18"/>
  <c r="AE1993" i="18" s="1"/>
  <c r="U1998" i="18"/>
  <c r="AE1998" i="18" s="1"/>
  <c r="U2011" i="18"/>
  <c r="AE2011" i="18" s="1"/>
  <c r="U2018" i="18"/>
  <c r="AE2018" i="18" s="1"/>
  <c r="U2024" i="18"/>
  <c r="AE2024" i="18" s="1"/>
  <c r="U2029" i="18"/>
  <c r="AE2029" i="18" s="1"/>
  <c r="U2036" i="18"/>
  <c r="AE2036" i="18" s="1"/>
  <c r="U2049" i="18"/>
  <c r="AE2049" i="18" s="1"/>
  <c r="U2055" i="18"/>
  <c r="AE2055" i="18" s="1"/>
  <c r="U2074" i="18"/>
  <c r="AE2074" i="18" s="1"/>
  <c r="U2080" i="18"/>
  <c r="AE2080" i="18" s="1"/>
  <c r="U2086" i="18"/>
  <c r="AE2086" i="18" s="1"/>
  <c r="U2092" i="18"/>
  <c r="AE2092" i="18" s="1"/>
  <c r="U2099" i="18"/>
  <c r="AE2099" i="18" s="1"/>
  <c r="U2105" i="18"/>
  <c r="AE2105" i="18" s="1"/>
  <c r="U2111" i="18"/>
  <c r="AE2111" i="18" s="1"/>
  <c r="U2117" i="18"/>
  <c r="AE2117" i="18" s="1"/>
  <c r="U2130" i="18"/>
  <c r="AE2130" i="18" s="1"/>
  <c r="U2136" i="18"/>
  <c r="AE2136" i="18" s="1"/>
  <c r="U2142" i="18"/>
  <c r="AE2142" i="18" s="1"/>
  <c r="U2148" i="18"/>
  <c r="AE2148" i="18" s="1"/>
  <c r="U1672" i="18"/>
  <c r="AE1672" i="18" s="1"/>
  <c r="U1680" i="18"/>
  <c r="AE1680" i="18" s="1"/>
  <c r="U1688" i="18"/>
  <c r="AE1688" i="18" s="1"/>
  <c r="U1696" i="18"/>
  <c r="AE1696" i="18" s="1"/>
  <c r="U1704" i="18"/>
  <c r="AE1704" i="18" s="1"/>
  <c r="U1712" i="18"/>
  <c r="AE1712" i="18" s="1"/>
  <c r="U1720" i="18"/>
  <c r="AE1720" i="18" s="1"/>
  <c r="U1728" i="18"/>
  <c r="AE1728" i="18" s="1"/>
  <c r="U1736" i="18"/>
  <c r="AE1736" i="18" s="1"/>
  <c r="U1744" i="18"/>
  <c r="AE1744" i="18" s="1"/>
  <c r="U1752" i="18"/>
  <c r="AE1752" i="18" s="1"/>
  <c r="U1760" i="18"/>
  <c r="AE1760" i="18" s="1"/>
  <c r="U1768" i="18"/>
  <c r="AE1768" i="18" s="1"/>
  <c r="U1776" i="18"/>
  <c r="AE1776" i="18" s="1"/>
  <c r="U1784" i="18"/>
  <c r="AE1784" i="18" s="1"/>
  <c r="U1792" i="18"/>
  <c r="AE1792" i="18" s="1"/>
  <c r="U1800" i="18"/>
  <c r="AE1800" i="18" s="1"/>
  <c r="U1808" i="18"/>
  <c r="AE1808" i="18" s="1"/>
  <c r="U1816" i="18"/>
  <c r="AE1816" i="18" s="1"/>
  <c r="U1824" i="18"/>
  <c r="AE1824" i="18" s="1"/>
  <c r="U1832" i="18"/>
  <c r="AE1832" i="18" s="1"/>
  <c r="U1840" i="18"/>
  <c r="AE1840" i="18" s="1"/>
  <c r="U1848" i="18"/>
  <c r="AE1848" i="18" s="1"/>
  <c r="U1856" i="18"/>
  <c r="AE1856" i="18" s="1"/>
  <c r="U1864" i="18"/>
  <c r="AE1864" i="18" s="1"/>
  <c r="U1872" i="18"/>
  <c r="AE1872" i="18" s="1"/>
  <c r="U1879" i="18"/>
  <c r="AE1879" i="18" s="1"/>
  <c r="U1885" i="18"/>
  <c r="AE1885" i="18" s="1"/>
  <c r="U1893" i="18"/>
  <c r="AE1893" i="18" s="1"/>
  <c r="U1901" i="18"/>
  <c r="AE1901" i="18" s="1"/>
  <c r="U1908" i="18"/>
  <c r="AE1908" i="18" s="1"/>
  <c r="U1915" i="18"/>
  <c r="AE1915" i="18" s="1"/>
  <c r="U1921" i="18"/>
  <c r="AE1921" i="18" s="1"/>
  <c r="U1932" i="18"/>
  <c r="AE1932" i="18" s="1"/>
  <c r="U1938" i="18"/>
  <c r="AE1938" i="18" s="1"/>
  <c r="U1960" i="18"/>
  <c r="AE1960" i="18" s="1"/>
  <c r="U1965" i="18"/>
  <c r="AE1965" i="18" s="1"/>
  <c r="U1971" i="18"/>
  <c r="AE1971" i="18" s="1"/>
  <c r="U1976" i="18"/>
  <c r="AE1976" i="18" s="1"/>
  <c r="U1982" i="18"/>
  <c r="AE1982" i="18" s="1"/>
  <c r="U1994" i="18"/>
  <c r="AE1994" i="18" s="1"/>
  <c r="U1999" i="18"/>
  <c r="AE1999" i="18" s="1"/>
  <c r="U2005" i="18"/>
  <c r="AE2005" i="18" s="1"/>
  <c r="U2012" i="18"/>
  <c r="AE2012" i="18" s="1"/>
  <c r="U2025" i="18"/>
  <c r="AE2025" i="18" s="1"/>
  <c r="U2030" i="18"/>
  <c r="AE2030" i="18" s="1"/>
  <c r="U2043" i="18"/>
  <c r="AE2043" i="18" s="1"/>
  <c r="U2050" i="18"/>
  <c r="AE2050" i="18" s="1"/>
  <c r="U2056" i="18"/>
  <c r="AE2056" i="18" s="1"/>
  <c r="U2061" i="18"/>
  <c r="AE2061" i="18" s="1"/>
  <c r="U2068" i="18"/>
  <c r="AE2068" i="18" s="1"/>
  <c r="U2081" i="18"/>
  <c r="AE2081" i="18" s="1"/>
  <c r="U2087" i="18"/>
  <c r="AE2087" i="18" s="1"/>
  <c r="U2106" i="18"/>
  <c r="AE2106" i="18" s="1"/>
  <c r="U2112" i="18"/>
  <c r="AE2112" i="18" s="1"/>
  <c r="U2118" i="18"/>
  <c r="AE2118" i="18" s="1"/>
  <c r="U2124" i="18"/>
  <c r="AE2124" i="18" s="1"/>
  <c r="U2131" i="18"/>
  <c r="AE2131" i="18" s="1"/>
  <c r="U2137" i="18"/>
  <c r="AE2137" i="18" s="1"/>
  <c r="U2143" i="18"/>
  <c r="AE2143" i="18" s="1"/>
  <c r="U2149" i="18"/>
  <c r="AE2149" i="18" s="1"/>
  <c r="U1662" i="18"/>
  <c r="AE1662" i="18" s="1"/>
  <c r="U1673" i="18"/>
  <c r="AE1673" i="18" s="1"/>
  <c r="U1681" i="18"/>
  <c r="AE1681" i="18" s="1"/>
  <c r="U1689" i="18"/>
  <c r="AE1689" i="18" s="1"/>
  <c r="U1697" i="18"/>
  <c r="AE1697" i="18" s="1"/>
  <c r="U1705" i="18"/>
  <c r="AE1705" i="18" s="1"/>
  <c r="U1713" i="18"/>
  <c r="AE1713" i="18" s="1"/>
  <c r="U1721" i="18"/>
  <c r="AE1721" i="18" s="1"/>
  <c r="U1729" i="18"/>
  <c r="AE1729" i="18" s="1"/>
  <c r="U1737" i="18"/>
  <c r="AE1737" i="18" s="1"/>
  <c r="U1745" i="18"/>
  <c r="AE1745" i="18" s="1"/>
  <c r="U1753" i="18"/>
  <c r="AE1753" i="18" s="1"/>
  <c r="U1761" i="18"/>
  <c r="AE1761" i="18" s="1"/>
  <c r="U1769" i="18"/>
  <c r="AE1769" i="18" s="1"/>
  <c r="U1777" i="18"/>
  <c r="AE1777" i="18" s="1"/>
  <c r="U1785" i="18"/>
  <c r="AE1785" i="18" s="1"/>
  <c r="U1793" i="18"/>
  <c r="AE1793" i="18" s="1"/>
  <c r="U1801" i="18"/>
  <c r="AE1801" i="18" s="1"/>
  <c r="U1809" i="18"/>
  <c r="AE1809" i="18" s="1"/>
  <c r="U1817" i="18"/>
  <c r="AE1817" i="18" s="1"/>
  <c r="U1825" i="18"/>
  <c r="AE1825" i="18" s="1"/>
  <c r="U1833" i="18"/>
  <c r="AE1833" i="18" s="1"/>
  <c r="U1841" i="18"/>
  <c r="AE1841" i="18" s="1"/>
  <c r="U1849" i="18"/>
  <c r="AE1849" i="18" s="1"/>
  <c r="U1857" i="18"/>
  <c r="AE1857" i="18" s="1"/>
  <c r="U1865" i="18"/>
  <c r="AE1865" i="18" s="1"/>
  <c r="U1880" i="18"/>
  <c r="AE1880" i="18" s="1"/>
  <c r="U1886" i="18"/>
  <c r="AE1886" i="18" s="1"/>
  <c r="U1902" i="18"/>
  <c r="AE1902" i="18" s="1"/>
  <c r="U1909" i="18"/>
  <c r="AE1909" i="18" s="1"/>
  <c r="U1922" i="18"/>
  <c r="AE1922" i="18" s="1"/>
  <c r="U1927" i="18"/>
  <c r="AE1927" i="18" s="1"/>
  <c r="U1943" i="18"/>
  <c r="AE1943" i="18" s="1"/>
  <c r="U1949" i="18"/>
  <c r="AE1949" i="18" s="1"/>
  <c r="U1955" i="18"/>
  <c r="AE1955" i="18" s="1"/>
  <c r="U1961" i="18"/>
  <c r="AE1961" i="18" s="1"/>
  <c r="U1966" i="18"/>
  <c r="AE1966" i="18" s="1"/>
  <c r="U1977" i="18"/>
  <c r="AE1977" i="18" s="1"/>
  <c r="U1988" i="18"/>
  <c r="AE1988" i="18" s="1"/>
  <c r="U2000" i="18"/>
  <c r="AE2000" i="18" s="1"/>
  <c r="U2006" i="18"/>
  <c r="AE2006" i="18" s="1"/>
  <c r="U2019" i="18"/>
  <c r="AE2019" i="18" s="1"/>
  <c r="U2026" i="18"/>
  <c r="AE2026" i="18" s="1"/>
  <c r="U2031" i="18"/>
  <c r="AE2031" i="18" s="1"/>
  <c r="U2037" i="18"/>
  <c r="AE2037" i="18" s="1"/>
  <c r="U2044" i="18"/>
  <c r="AE2044" i="18" s="1"/>
  <c r="U2057" i="18"/>
  <c r="AE2057" i="18" s="1"/>
  <c r="U2062" i="18"/>
  <c r="AE2062" i="18" s="1"/>
  <c r="U2075" i="18"/>
  <c r="AE2075" i="18" s="1"/>
  <c r="U2082" i="18"/>
  <c r="AE2082" i="18" s="1"/>
  <c r="U2088" i="18"/>
  <c r="AE2088" i="18" s="1"/>
  <c r="U2093" i="18"/>
  <c r="AE2093" i="18" s="1"/>
  <c r="U2100" i="18"/>
  <c r="AE2100" i="18" s="1"/>
  <c r="U2113" i="18"/>
  <c r="AE2113" i="18" s="1"/>
  <c r="U2119" i="18"/>
  <c r="AE2119" i="18" s="1"/>
  <c r="U2138" i="18"/>
  <c r="AE2138" i="18" s="1"/>
  <c r="U2144" i="18"/>
  <c r="AE2144" i="18" s="1"/>
  <c r="U2150" i="18"/>
  <c r="AE2150" i="18" s="1"/>
  <c r="U1664" i="18"/>
  <c r="AE1664" i="18" s="1"/>
  <c r="U1674" i="18"/>
  <c r="AE1674" i="18" s="1"/>
  <c r="U1682" i="18"/>
  <c r="AE1682" i="18" s="1"/>
  <c r="U1690" i="18"/>
  <c r="AE1690" i="18" s="1"/>
  <c r="U1698" i="18"/>
  <c r="AE1698" i="18" s="1"/>
  <c r="U1706" i="18"/>
  <c r="AE1706" i="18" s="1"/>
  <c r="U1714" i="18"/>
  <c r="AE1714" i="18" s="1"/>
  <c r="U1722" i="18"/>
  <c r="AE1722" i="18" s="1"/>
  <c r="U1730" i="18"/>
  <c r="AE1730" i="18" s="1"/>
  <c r="U1738" i="18"/>
  <c r="AE1738" i="18" s="1"/>
  <c r="U1746" i="18"/>
  <c r="AE1746" i="18" s="1"/>
  <c r="U1754" i="18"/>
  <c r="AE1754" i="18" s="1"/>
  <c r="U1762" i="18"/>
  <c r="AE1762" i="18" s="1"/>
  <c r="U1770" i="18"/>
  <c r="AE1770" i="18" s="1"/>
  <c r="U1778" i="18"/>
  <c r="AE1778" i="18" s="1"/>
  <c r="U1786" i="18"/>
  <c r="AE1786" i="18" s="1"/>
  <c r="U1794" i="18"/>
  <c r="AE1794" i="18" s="1"/>
  <c r="U1802" i="18"/>
  <c r="AE1802" i="18" s="1"/>
  <c r="U1810" i="18"/>
  <c r="AE1810" i="18" s="1"/>
  <c r="U1818" i="18"/>
  <c r="AE1818" i="18" s="1"/>
  <c r="U1826" i="18"/>
  <c r="AE1826" i="18" s="1"/>
  <c r="U1834" i="18"/>
  <c r="AE1834" i="18" s="1"/>
  <c r="U1842" i="18"/>
  <c r="AE1842" i="18" s="1"/>
  <c r="U1850" i="18"/>
  <c r="AE1850" i="18" s="1"/>
  <c r="U1858" i="18"/>
  <c r="AE1858" i="18" s="1"/>
  <c r="U1866" i="18"/>
  <c r="AE1866" i="18" s="1"/>
  <c r="U1873" i="18"/>
  <c r="AE1873" i="18" s="1"/>
  <c r="U1887" i="18"/>
  <c r="AE1887" i="18" s="1"/>
  <c r="U1895" i="18"/>
  <c r="AE1895" i="18" s="1"/>
  <c r="U1903" i="18"/>
  <c r="AE1903" i="18" s="1"/>
  <c r="U1910" i="18"/>
  <c r="AE1910" i="18" s="1"/>
  <c r="U1916" i="18"/>
  <c r="AE1916" i="18" s="1"/>
  <c r="U1928" i="18"/>
  <c r="AE1928" i="18" s="1"/>
  <c r="U1933" i="18"/>
  <c r="AE1933" i="18" s="1"/>
  <c r="U1939" i="18"/>
  <c r="AE1939" i="18" s="1"/>
  <c r="U1944" i="18"/>
  <c r="AE1944" i="18" s="1"/>
  <c r="U1950" i="18"/>
  <c r="AE1950" i="18" s="1"/>
  <c r="U1962" i="18"/>
  <c r="AE1962" i="18" s="1"/>
  <c r="U1972" i="18"/>
  <c r="AE1972" i="18" s="1"/>
  <c r="U1978" i="18"/>
  <c r="AE1978" i="18" s="1"/>
  <c r="U1983" i="18"/>
  <c r="AE1983" i="18" s="1"/>
  <c r="U1989" i="18"/>
  <c r="AE1989" i="18" s="1"/>
  <c r="U1995" i="18"/>
  <c r="AE1995" i="18" s="1"/>
  <c r="U2001" i="18"/>
  <c r="AE2001" i="18" s="1"/>
  <c r="U2007" i="18"/>
  <c r="AE2007" i="18" s="1"/>
  <c r="U2013" i="18"/>
  <c r="AE2013" i="18" s="1"/>
  <c r="U2032" i="18"/>
  <c r="AE2032" i="18" s="1"/>
  <c r="U2038" i="18"/>
  <c r="AE2038" i="18" s="1"/>
  <c r="U2051" i="18"/>
  <c r="AE2051" i="18" s="1"/>
  <c r="U2058" i="18"/>
  <c r="AE2058" i="18" s="1"/>
  <c r="U2063" i="18"/>
  <c r="AE2063" i="18" s="1"/>
  <c r="U2069" i="18"/>
  <c r="AE2069" i="18" s="1"/>
  <c r="U2076" i="18"/>
  <c r="AE2076" i="18" s="1"/>
  <c r="U2089" i="18"/>
  <c r="AE2089" i="18" s="1"/>
  <c r="U2094" i="18"/>
  <c r="AE2094" i="18" s="1"/>
  <c r="U2107" i="18"/>
  <c r="AE2107" i="18" s="1"/>
  <c r="U2114" i="18"/>
  <c r="AE2114" i="18" s="1"/>
  <c r="U2120" i="18"/>
  <c r="AE2120" i="18" s="1"/>
  <c r="U2132" i="18"/>
  <c r="AE2132" i="18" s="1"/>
  <c r="U2145" i="18"/>
  <c r="AE2145" i="18" s="1"/>
  <c r="U2151" i="18"/>
  <c r="AE2151" i="18" s="1"/>
  <c r="U4182" i="18"/>
  <c r="AE4182" i="18" s="1"/>
  <c r="U4128" i="18"/>
  <c r="AE4128" i="18" s="1"/>
  <c r="U4040" i="18"/>
  <c r="AE4040" i="18" s="1"/>
  <c r="U3976" i="18"/>
  <c r="AE3976" i="18" s="1"/>
  <c r="U3912" i="18"/>
  <c r="AE3912" i="18" s="1"/>
  <c r="U3848" i="18"/>
  <c r="AE3848" i="18" s="1"/>
  <c r="U3778" i="18"/>
  <c r="AE3778" i="18" s="1"/>
  <c r="U3702" i="18"/>
  <c r="AE3702" i="18" s="1"/>
  <c r="U4181" i="18"/>
  <c r="AE4181" i="18" s="1"/>
  <c r="U4121" i="18"/>
  <c r="AE4121" i="18" s="1"/>
  <c r="U4074" i="18"/>
  <c r="AE4074" i="18" s="1"/>
  <c r="U3998" i="18"/>
  <c r="AE3998" i="18" s="1"/>
  <c r="U3934" i="18"/>
  <c r="AE3934" i="18" s="1"/>
  <c r="U3870" i="18"/>
  <c r="AE3870" i="18" s="1"/>
  <c r="U3806" i="18"/>
  <c r="AE3806" i="18" s="1"/>
  <c r="U3742" i="18"/>
  <c r="AE3742" i="18" s="1"/>
  <c r="U3661" i="18"/>
  <c r="AE3661" i="18" s="1"/>
  <c r="U4174" i="18"/>
  <c r="AE4174" i="18" s="1"/>
  <c r="U4114" i="18"/>
  <c r="AE4114" i="18" s="1"/>
  <c r="U4050" i="18"/>
  <c r="AE4050" i="18" s="1"/>
  <c r="U3974" i="18"/>
  <c r="AE3974" i="18" s="1"/>
  <c r="U3892" i="18"/>
  <c r="AE3892" i="18" s="1"/>
  <c r="U3828" i="18"/>
  <c r="AE3828" i="18" s="1"/>
  <c r="U3759" i="18"/>
  <c r="AE3759" i="18" s="1"/>
  <c r="U3695" i="18"/>
  <c r="AE3695" i="18" s="1"/>
  <c r="U4197" i="18"/>
  <c r="AE4197" i="18" s="1"/>
  <c r="U4179" i="18"/>
  <c r="AE4179" i="18" s="1"/>
  <c r="U4090" i="18"/>
  <c r="AE4090" i="18" s="1"/>
  <c r="U4026" i="18"/>
  <c r="AE4026" i="18" s="1"/>
  <c r="U3945" i="18"/>
  <c r="AE3945" i="18" s="1"/>
  <c r="U3881" i="18"/>
  <c r="AE3881" i="18" s="1"/>
  <c r="U3817" i="18"/>
  <c r="AE3817" i="18" s="1"/>
  <c r="U3753" i="18"/>
  <c r="AE3753" i="18" s="1"/>
  <c r="U3687" i="18"/>
  <c r="AE3687" i="18" s="1"/>
  <c r="U4195" i="18"/>
  <c r="AE4195" i="18" s="1"/>
  <c r="U4124" i="18"/>
  <c r="AE4124" i="18" s="1"/>
  <c r="U4036" i="18"/>
  <c r="AE4036" i="18" s="1"/>
  <c r="U3972" i="18"/>
  <c r="AE3972" i="18" s="1"/>
  <c r="U3908" i="18"/>
  <c r="AE3908" i="18" s="1"/>
  <c r="U3839" i="18"/>
  <c r="AE3839" i="18" s="1"/>
  <c r="U3775" i="18"/>
  <c r="AE3775" i="18" s="1"/>
  <c r="U3711" i="18"/>
  <c r="AE3711" i="18" s="1"/>
  <c r="U4229" i="18"/>
  <c r="AE4229" i="18" s="1"/>
  <c r="U4166" i="18"/>
  <c r="AE4166" i="18" s="1"/>
  <c r="U4106" i="18"/>
  <c r="AE4106" i="18" s="1"/>
  <c r="U4048" i="18"/>
  <c r="AE4048" i="18" s="1"/>
  <c r="U3978" i="18"/>
  <c r="AE3978" i="18" s="1"/>
  <c r="U3914" i="18"/>
  <c r="AE3914" i="18" s="1"/>
  <c r="U3833" i="18"/>
  <c r="AE3833" i="18" s="1"/>
  <c r="U3756" i="18"/>
  <c r="AE3756" i="18" s="1"/>
  <c r="U3685" i="18"/>
  <c r="AE3685" i="18" s="1"/>
  <c r="U4206" i="18"/>
  <c r="AE4206" i="18" s="1"/>
  <c r="U4160" i="18"/>
  <c r="AE4160" i="18" s="1"/>
  <c r="U4088" i="18"/>
  <c r="AE4088" i="18" s="1"/>
  <c r="U4024" i="18"/>
  <c r="AE4024" i="18" s="1"/>
  <c r="U3954" i="18"/>
  <c r="AE3954" i="18" s="1"/>
  <c r="U3890" i="18"/>
  <c r="AE3890" i="18" s="1"/>
  <c r="U3826" i="18"/>
  <c r="AE3826" i="18" s="1"/>
  <c r="U3762" i="18"/>
  <c r="AE3762" i="18" s="1"/>
  <c r="U3698" i="18"/>
  <c r="AE3698" i="18" s="1"/>
  <c r="U4212" i="18"/>
  <c r="AE4212" i="18" s="1"/>
  <c r="U4147" i="18"/>
  <c r="AE4147" i="18" s="1"/>
  <c r="U4092" i="18"/>
  <c r="AE4092" i="18" s="1"/>
  <c r="U4028" i="18"/>
  <c r="AE4028" i="18" s="1"/>
  <c r="U3964" i="18"/>
  <c r="AE3964" i="18" s="1"/>
  <c r="U3895" i="18"/>
  <c r="AE3895" i="18" s="1"/>
  <c r="U3831" i="18"/>
  <c r="AE3831" i="18" s="1"/>
  <c r="U3755" i="18"/>
  <c r="AE3755" i="18" s="1"/>
  <c r="U3691" i="18"/>
  <c r="AE3691" i="18" s="1"/>
  <c r="U3633" i="18"/>
  <c r="AE3633" i="18" s="1"/>
  <c r="U3569" i="18"/>
  <c r="AE3569" i="18" s="1"/>
  <c r="U3640" i="18"/>
  <c r="AE3640" i="18" s="1"/>
  <c r="U3576" i="18"/>
  <c r="AE3576" i="18" s="1"/>
  <c r="U3512" i="18"/>
  <c r="AE3512" i="18" s="1"/>
  <c r="U3583" i="18"/>
  <c r="AE3583" i="18" s="1"/>
  <c r="U3519" i="18"/>
  <c r="AE3519" i="18" s="1"/>
  <c r="U3638" i="18"/>
  <c r="AE3638" i="18" s="1"/>
  <c r="U3574" i="18"/>
  <c r="AE3574" i="18" s="1"/>
  <c r="U3510" i="18"/>
  <c r="U3541" i="18"/>
  <c r="AE3541" i="18" s="1"/>
  <c r="U3612" i="18"/>
  <c r="AE3612" i="18" s="1"/>
  <c r="U3548" i="18"/>
  <c r="AE3548" i="18" s="1"/>
  <c r="U3667" i="18"/>
  <c r="AE3667" i="18" s="1"/>
  <c r="U3603" i="18"/>
  <c r="AE3603" i="18" s="1"/>
  <c r="U3539" i="18"/>
  <c r="AE3539" i="18" s="1"/>
  <c r="U3602" i="18"/>
  <c r="AE3602" i="18" s="1"/>
  <c r="U3538" i="18"/>
  <c r="AE3538" i="18" s="1"/>
  <c r="R3" i="15" a="1"/>
  <c r="R3" i="15" s="1"/>
  <c r="R4" i="15" a="1"/>
  <c r="R4" i="15" s="1"/>
  <c r="R5" i="15" a="1"/>
  <c r="R5" i="15" s="1"/>
  <c r="R6" i="15" a="1"/>
  <c r="R6" i="15" s="1"/>
  <c r="R7" i="15" a="1"/>
  <c r="R7" i="15" s="1"/>
  <c r="R8" i="15" a="1"/>
  <c r="R8" i="15" s="1"/>
  <c r="R9" i="15" a="1"/>
  <c r="R9" i="15" s="1"/>
  <c r="R10" i="15" a="1"/>
  <c r="R10" i="15" s="1"/>
  <c r="R11" i="15" a="1"/>
  <c r="R11" i="15" s="1"/>
  <c r="R12" i="15" a="1"/>
  <c r="R12" i="15" s="1"/>
  <c r="R13" i="15" a="1"/>
  <c r="R13" i="15" s="1"/>
  <c r="R14" i="15" a="1"/>
  <c r="R14" i="15" s="1"/>
  <c r="R15" i="15" a="1"/>
  <c r="R15" i="15" s="1"/>
  <c r="R16" i="15" a="1"/>
  <c r="R16" i="15" s="1"/>
  <c r="R17" i="15" a="1"/>
  <c r="R17" i="15" s="1"/>
  <c r="R18" i="15" a="1"/>
  <c r="R18" i="15" s="1"/>
  <c r="R19" i="15" a="1"/>
  <c r="R19" i="15" s="1"/>
  <c r="R20" i="15" a="1"/>
  <c r="R20" i="15" s="1"/>
  <c r="R21" i="15" a="1"/>
  <c r="R21" i="15" s="1"/>
  <c r="R22" i="15" a="1"/>
  <c r="R22" i="15" s="1"/>
  <c r="R23" i="15" a="1"/>
  <c r="R23" i="15" s="1"/>
  <c r="R24" i="15" a="1"/>
  <c r="R24" i="15" s="1"/>
  <c r="R25" i="15" a="1"/>
  <c r="R25" i="15" s="1"/>
  <c r="R26" i="15" a="1"/>
  <c r="R26" i="15" s="1"/>
  <c r="R27" i="15" a="1"/>
  <c r="R27" i="15" s="1"/>
  <c r="R28" i="15" a="1"/>
  <c r="R28" i="15" s="1"/>
  <c r="R29" i="15" a="1"/>
  <c r="R29" i="15" s="1"/>
  <c r="R30" i="15" a="1"/>
  <c r="R30" i="15" s="1"/>
  <c r="R31" i="15" a="1"/>
  <c r="R31" i="15" s="1"/>
  <c r="R32" i="15" a="1"/>
  <c r="R32" i="15" s="1"/>
  <c r="R33" i="15" a="1"/>
  <c r="R33" i="15" s="1"/>
  <c r="R34" i="15" a="1"/>
  <c r="R34" i="15" s="1"/>
  <c r="R35" i="15" a="1"/>
  <c r="R35" i="15" s="1"/>
  <c r="R36" i="15" a="1"/>
  <c r="R36" i="15" s="1"/>
  <c r="R37" i="15" a="1"/>
  <c r="R37" i="15" s="1"/>
  <c r="R38" i="15" a="1"/>
  <c r="R38" i="15" s="1"/>
  <c r="R39" i="15" a="1"/>
  <c r="R39" i="15" s="1"/>
  <c r="R40" i="15" a="1"/>
  <c r="R40" i="15" s="1"/>
  <c r="R41" i="15" a="1"/>
  <c r="R41" i="15" s="1"/>
  <c r="R42" i="15" a="1"/>
  <c r="R42" i="15" s="1"/>
  <c r="R43" i="15" a="1"/>
  <c r="R43" i="15" s="1"/>
  <c r="R44" i="15" a="1"/>
  <c r="R44" i="15" s="1"/>
  <c r="R45" i="15" a="1"/>
  <c r="R45" i="15" s="1"/>
  <c r="R46" i="15" a="1"/>
  <c r="R46" i="15" s="1"/>
  <c r="R47" i="15" a="1"/>
  <c r="R47" i="15" s="1"/>
  <c r="R48" i="15" a="1"/>
  <c r="R48" i="15" s="1"/>
  <c r="R49" i="15" a="1"/>
  <c r="R49" i="15" s="1"/>
  <c r="R50" i="15" a="1"/>
  <c r="R50" i="15" s="1"/>
  <c r="R51" i="15" a="1"/>
  <c r="R51" i="15" s="1"/>
  <c r="R52" i="15" a="1"/>
  <c r="R52" i="15" s="1"/>
  <c r="R53" i="15" a="1"/>
  <c r="R53" i="15" s="1"/>
  <c r="R54" i="15" a="1"/>
  <c r="R54" i="15" s="1"/>
  <c r="R55" i="15" a="1"/>
  <c r="R55" i="15" s="1"/>
  <c r="R56" i="15" a="1"/>
  <c r="R56" i="15" s="1"/>
  <c r="R57" i="15" a="1"/>
  <c r="R57" i="15" s="1"/>
  <c r="R58" i="15" a="1"/>
  <c r="R58" i="15" s="1"/>
  <c r="R59" i="15" a="1"/>
  <c r="R59" i="15" s="1"/>
  <c r="R60" i="15" a="1"/>
  <c r="R60" i="15" s="1"/>
  <c r="R61" i="15" a="1"/>
  <c r="R61" i="15" s="1"/>
  <c r="R62" i="15" a="1"/>
  <c r="R62" i="15" s="1"/>
  <c r="R63" i="15" a="1"/>
  <c r="R63" i="15" s="1"/>
  <c r="R64" i="15" a="1"/>
  <c r="R64" i="15" s="1"/>
  <c r="R65" i="15" a="1"/>
  <c r="R65" i="15" s="1"/>
  <c r="R66" i="15" a="1"/>
  <c r="R66" i="15" s="1"/>
  <c r="R67" i="15" a="1"/>
  <c r="R67" i="15" s="1"/>
  <c r="R68" i="15" a="1"/>
  <c r="R68" i="15" s="1"/>
  <c r="R69" i="15" a="1"/>
  <c r="R69" i="15" s="1"/>
  <c r="R70" i="15" a="1"/>
  <c r="R70" i="15" s="1"/>
  <c r="R71" i="15" a="1"/>
  <c r="R71" i="15" s="1"/>
  <c r="R72" i="15" a="1"/>
  <c r="R72" i="15" s="1"/>
  <c r="R73" i="15" a="1"/>
  <c r="R73" i="15" s="1"/>
  <c r="R74" i="15" a="1"/>
  <c r="R74" i="15" s="1"/>
  <c r="R75" i="15" a="1"/>
  <c r="R75" i="15" s="1"/>
  <c r="R76" i="15" a="1"/>
  <c r="R76" i="15" s="1"/>
  <c r="R77" i="15" a="1"/>
  <c r="R77" i="15" s="1"/>
  <c r="R78" i="15" a="1"/>
  <c r="R78" i="15" s="1"/>
  <c r="R79" i="15" a="1"/>
  <c r="R79" i="15" s="1"/>
  <c r="R80" i="15" a="1"/>
  <c r="R80" i="15" s="1"/>
  <c r="R81" i="15" a="1"/>
  <c r="R81" i="15" s="1"/>
  <c r="R82" i="15" a="1"/>
  <c r="R82" i="15" s="1"/>
  <c r="R83" i="15" a="1"/>
  <c r="R83" i="15" s="1"/>
  <c r="R84" i="15" a="1"/>
  <c r="R84" i="15" s="1"/>
  <c r="R85" i="15" a="1"/>
  <c r="R85" i="15" s="1"/>
  <c r="R86" i="15" a="1"/>
  <c r="R86" i="15" s="1"/>
  <c r="R87" i="15" a="1"/>
  <c r="R87" i="15" s="1"/>
  <c r="R88" i="15" a="1"/>
  <c r="R88" i="15" s="1"/>
  <c r="R89" i="15" a="1"/>
  <c r="R89" i="15" s="1"/>
  <c r="R90" i="15" a="1"/>
  <c r="R90" i="15" s="1"/>
  <c r="R91" i="15" a="1"/>
  <c r="R91" i="15" s="1"/>
  <c r="R92" i="15" a="1"/>
  <c r="R92" i="15" s="1"/>
  <c r="R93" i="15" a="1"/>
  <c r="R93" i="15" s="1"/>
  <c r="R94" i="15" a="1"/>
  <c r="R94" i="15" s="1"/>
  <c r="R95" i="15" a="1"/>
  <c r="R95" i="15" s="1"/>
  <c r="R96" i="15" a="1"/>
  <c r="R96" i="15" s="1"/>
  <c r="R97" i="15" a="1"/>
  <c r="R97" i="15" s="1"/>
  <c r="R98" i="15" a="1"/>
  <c r="R98" i="15" s="1"/>
  <c r="R99" i="15" a="1"/>
  <c r="R99" i="15" s="1"/>
  <c r="R100" i="15" a="1"/>
  <c r="R100" i="15" s="1"/>
  <c r="R101" i="15" a="1"/>
  <c r="R101" i="15" s="1"/>
  <c r="R102" i="15" a="1"/>
  <c r="R102" i="15" s="1"/>
  <c r="R103" i="15" a="1"/>
  <c r="R103" i="15" s="1"/>
  <c r="R104" i="15" a="1"/>
  <c r="R104" i="15" s="1"/>
  <c r="R105" i="15" a="1"/>
  <c r="R105" i="15" s="1"/>
  <c r="R106" i="15" a="1"/>
  <c r="R106" i="15" s="1"/>
  <c r="R107" i="15" a="1"/>
  <c r="R107" i="15" s="1"/>
  <c r="R108" i="15" a="1"/>
  <c r="R108" i="15" s="1"/>
  <c r="R109" i="15" a="1"/>
  <c r="R109" i="15" s="1"/>
  <c r="R110" i="15" a="1"/>
  <c r="R110" i="15" s="1"/>
  <c r="R111" i="15" a="1"/>
  <c r="R111" i="15" s="1"/>
  <c r="R112" i="15" a="1"/>
  <c r="R112" i="15" s="1"/>
  <c r="R113" i="15" a="1"/>
  <c r="R113" i="15" s="1"/>
  <c r="R114" i="15" a="1"/>
  <c r="R114" i="15" s="1"/>
  <c r="R115" i="15" a="1"/>
  <c r="R115" i="15" s="1"/>
  <c r="R116" i="15" a="1"/>
  <c r="R116" i="15" s="1"/>
  <c r="R117" i="15" a="1"/>
  <c r="R117" i="15" s="1"/>
  <c r="R118" i="15" a="1"/>
  <c r="R118" i="15" s="1"/>
  <c r="R119" i="15" a="1"/>
  <c r="R119" i="15" s="1"/>
  <c r="R120" i="15" a="1"/>
  <c r="R120" i="15" s="1"/>
  <c r="R121" i="15" a="1"/>
  <c r="R121" i="15" s="1"/>
  <c r="R122" i="15" a="1"/>
  <c r="R122" i="15" s="1"/>
  <c r="R123" i="15" a="1"/>
  <c r="R123" i="15" s="1"/>
  <c r="R124" i="15" a="1"/>
  <c r="R124" i="15" s="1"/>
  <c r="R125" i="15" a="1"/>
  <c r="R125" i="15" s="1"/>
  <c r="R126" i="15" a="1"/>
  <c r="R126" i="15" s="1"/>
  <c r="R127" i="15" a="1"/>
  <c r="R127" i="15" s="1"/>
  <c r="R128" i="15" a="1"/>
  <c r="R128" i="15" s="1"/>
  <c r="R129" i="15" a="1"/>
  <c r="R129" i="15" s="1"/>
  <c r="R130" i="15" a="1"/>
  <c r="R130" i="15" s="1"/>
  <c r="R131" i="15" a="1"/>
  <c r="R131" i="15" s="1"/>
  <c r="R132" i="15" a="1"/>
  <c r="R132" i="15" s="1"/>
  <c r="R133" i="15" a="1"/>
  <c r="R133" i="15" s="1"/>
  <c r="R134" i="15" a="1"/>
  <c r="R134" i="15" s="1"/>
  <c r="R135" i="15" a="1"/>
  <c r="R135" i="15" s="1"/>
  <c r="R136" i="15" a="1"/>
  <c r="R136" i="15" s="1"/>
  <c r="R137" i="15" a="1"/>
  <c r="R137" i="15" s="1"/>
  <c r="R138" i="15" a="1"/>
  <c r="R138" i="15" s="1"/>
  <c r="R139" i="15" a="1"/>
  <c r="R139" i="15" s="1"/>
  <c r="R140" i="15" a="1"/>
  <c r="R140" i="15" s="1"/>
  <c r="R141" i="15" a="1"/>
  <c r="R141" i="15" s="1"/>
  <c r="R142" i="15" a="1"/>
  <c r="R142" i="15" s="1"/>
  <c r="R143" i="15" a="1"/>
  <c r="R143" i="15" s="1"/>
  <c r="R144" i="15" a="1"/>
  <c r="R144" i="15" s="1"/>
  <c r="R145" i="15" a="1"/>
  <c r="R145" i="15" s="1"/>
  <c r="R146" i="15" a="1"/>
  <c r="R146" i="15" s="1"/>
  <c r="R147" i="15" a="1"/>
  <c r="R147" i="15" s="1"/>
  <c r="R148" i="15" a="1"/>
  <c r="R148" i="15" s="1"/>
  <c r="R149" i="15" a="1"/>
  <c r="R149" i="15" s="1"/>
  <c r="R150" i="15" a="1"/>
  <c r="R150" i="15" s="1"/>
  <c r="R151" i="15" a="1"/>
  <c r="R151" i="15" s="1"/>
  <c r="R152" i="15" a="1"/>
  <c r="R152" i="15" s="1"/>
  <c r="R153" i="15" a="1"/>
  <c r="R153" i="15" s="1"/>
  <c r="R154" i="15" a="1"/>
  <c r="R154" i="15" s="1"/>
  <c r="R155" i="15" a="1"/>
  <c r="R155" i="15" s="1"/>
  <c r="R156" i="15" a="1"/>
  <c r="R156" i="15" s="1"/>
  <c r="R157" i="15" a="1"/>
  <c r="R157" i="15" s="1"/>
  <c r="R158" i="15" a="1"/>
  <c r="R158" i="15" s="1"/>
  <c r="R159" i="15" a="1"/>
  <c r="R159" i="15" s="1"/>
  <c r="R160" i="15" a="1"/>
  <c r="R160" i="15" s="1"/>
  <c r="R161" i="15" a="1"/>
  <c r="R161" i="15" s="1"/>
  <c r="R162" i="15" a="1"/>
  <c r="R162" i="15" s="1"/>
  <c r="R163" i="15" a="1"/>
  <c r="R163" i="15" s="1"/>
  <c r="R164" i="15" a="1"/>
  <c r="R164" i="15" s="1"/>
  <c r="R165" i="15" a="1"/>
  <c r="R165" i="15" s="1"/>
  <c r="R166" i="15" a="1"/>
  <c r="R166" i="15" s="1"/>
  <c r="R167" i="15" a="1"/>
  <c r="R167" i="15" s="1"/>
  <c r="R168" i="15" a="1"/>
  <c r="R168" i="15" s="1"/>
  <c r="R169" i="15" a="1"/>
  <c r="R169" i="15" s="1"/>
  <c r="R170" i="15" a="1"/>
  <c r="R170" i="15" s="1"/>
  <c r="R171" i="15" a="1"/>
  <c r="R171" i="15" s="1"/>
  <c r="R172" i="15" a="1"/>
  <c r="R172" i="15" s="1"/>
  <c r="R173" i="15" a="1"/>
  <c r="R173" i="15" s="1"/>
  <c r="R174" i="15" a="1"/>
  <c r="R174" i="15" s="1"/>
  <c r="R175" i="15" a="1"/>
  <c r="R175" i="15" s="1"/>
  <c r="R176" i="15" a="1"/>
  <c r="R176" i="15" s="1"/>
  <c r="R177" i="15" a="1"/>
  <c r="R177" i="15" s="1"/>
  <c r="R178" i="15" a="1"/>
  <c r="R178" i="15" s="1"/>
  <c r="R179" i="15" a="1"/>
  <c r="R179" i="15" s="1"/>
  <c r="R180" i="15" a="1"/>
  <c r="R180" i="15" s="1"/>
  <c r="R181" i="15" a="1"/>
  <c r="R181" i="15" s="1"/>
  <c r="R182" i="15" a="1"/>
  <c r="R182" i="15" s="1"/>
  <c r="R183" i="15" a="1"/>
  <c r="R183" i="15" s="1"/>
  <c r="R184" i="15" a="1"/>
  <c r="R184" i="15" s="1"/>
  <c r="R185" i="15" a="1"/>
  <c r="R185" i="15" s="1"/>
  <c r="R186" i="15" a="1"/>
  <c r="R186" i="15" s="1"/>
  <c r="R187" i="15" a="1"/>
  <c r="R187" i="15" s="1"/>
  <c r="R188" i="15" a="1"/>
  <c r="R188" i="15" s="1"/>
  <c r="R189" i="15" a="1"/>
  <c r="R189" i="15" s="1"/>
  <c r="R190" i="15" a="1"/>
  <c r="R190" i="15" s="1"/>
  <c r="R191" i="15" a="1"/>
  <c r="R191" i="15" s="1"/>
  <c r="R192" i="15" a="1"/>
  <c r="R192" i="15" s="1"/>
  <c r="R193" i="15" a="1"/>
  <c r="R193" i="15" s="1"/>
  <c r="R194" i="15" a="1"/>
  <c r="R194" i="15" s="1"/>
  <c r="R195" i="15" a="1"/>
  <c r="R195" i="15" s="1"/>
  <c r="R196" i="15" a="1"/>
  <c r="R196" i="15" s="1"/>
  <c r="R197" i="15" a="1"/>
  <c r="R197" i="15" s="1"/>
  <c r="R198" i="15" a="1"/>
  <c r="R198" i="15" s="1"/>
  <c r="R199" i="15" a="1"/>
  <c r="R199" i="15" s="1"/>
  <c r="R200" i="15" a="1"/>
  <c r="R200" i="15" s="1"/>
  <c r="R201" i="15" a="1"/>
  <c r="R201" i="15" s="1"/>
  <c r="R202" i="15" a="1"/>
  <c r="R202" i="15" s="1"/>
  <c r="R203" i="15" a="1"/>
  <c r="R203" i="15" s="1"/>
  <c r="R204" i="15" a="1"/>
  <c r="R204" i="15" s="1"/>
  <c r="R205" i="15" a="1"/>
  <c r="R205" i="15" s="1"/>
  <c r="R206" i="15" a="1"/>
  <c r="R206" i="15" s="1"/>
  <c r="R207" i="15" a="1"/>
  <c r="R207" i="15" s="1"/>
  <c r="R208" i="15" a="1"/>
  <c r="R208" i="15" s="1"/>
  <c r="R209" i="15" a="1"/>
  <c r="R209" i="15" s="1"/>
  <c r="R210" i="15" a="1"/>
  <c r="R210" i="15" s="1"/>
  <c r="R211" i="15" a="1"/>
  <c r="R211" i="15" s="1"/>
  <c r="R212" i="15" a="1"/>
  <c r="R212" i="15" s="1"/>
  <c r="R213" i="15" a="1"/>
  <c r="R213" i="15" s="1"/>
  <c r="R214" i="15" a="1"/>
  <c r="R214" i="15" s="1"/>
  <c r="R215" i="15" a="1"/>
  <c r="R215" i="15" s="1"/>
  <c r="R216" i="15" a="1"/>
  <c r="R216" i="15" s="1"/>
  <c r="R217" i="15" a="1"/>
  <c r="R217" i="15" s="1"/>
  <c r="R218" i="15" a="1"/>
  <c r="R218" i="15" s="1"/>
  <c r="R219" i="15" a="1"/>
  <c r="R219" i="15" s="1"/>
  <c r="R220" i="15" a="1"/>
  <c r="R220" i="15" s="1"/>
  <c r="R221" i="15" a="1"/>
  <c r="R221" i="15" s="1"/>
  <c r="R222" i="15" a="1"/>
  <c r="R222" i="15" s="1"/>
  <c r="R223" i="15" a="1"/>
  <c r="R223" i="15" s="1"/>
  <c r="R224" i="15" a="1"/>
  <c r="R224" i="15" s="1"/>
  <c r="R225" i="15" a="1"/>
  <c r="R225" i="15" s="1"/>
  <c r="R226" i="15" a="1"/>
  <c r="R226" i="15" s="1"/>
  <c r="R227" i="15" a="1"/>
  <c r="R227" i="15" s="1"/>
  <c r="R228" i="15" a="1"/>
  <c r="R228" i="15" s="1"/>
  <c r="R229" i="15" a="1"/>
  <c r="R229" i="15" s="1"/>
  <c r="R230" i="15" a="1"/>
  <c r="R230" i="15" s="1"/>
  <c r="R231" i="15" a="1"/>
  <c r="R231" i="15" s="1"/>
  <c r="R232" i="15" a="1"/>
  <c r="R232" i="15" s="1"/>
  <c r="R233" i="15" a="1"/>
  <c r="R233" i="15" s="1"/>
  <c r="R234" i="15" a="1"/>
  <c r="R234" i="15" s="1"/>
  <c r="R235" i="15" a="1"/>
  <c r="R235" i="15" s="1"/>
  <c r="R236" i="15" a="1"/>
  <c r="R236" i="15" s="1"/>
  <c r="R237" i="15" a="1"/>
  <c r="R237" i="15" s="1"/>
  <c r="R238" i="15" a="1"/>
  <c r="R238" i="15" s="1"/>
  <c r="R239" i="15" a="1"/>
  <c r="R239" i="15" s="1"/>
  <c r="R240" i="15" a="1"/>
  <c r="R240" i="15" s="1"/>
  <c r="R241" i="15" a="1"/>
  <c r="R241" i="15" s="1"/>
  <c r="R242" i="15" a="1"/>
  <c r="R242" i="15" s="1"/>
  <c r="R243" i="15" a="1"/>
  <c r="R243" i="15" s="1"/>
  <c r="R244" i="15" a="1"/>
  <c r="R244" i="15" s="1"/>
  <c r="R245" i="15" a="1"/>
  <c r="R245" i="15" s="1"/>
  <c r="R246" i="15" a="1"/>
  <c r="R246" i="15" s="1"/>
  <c r="R247" i="15" a="1"/>
  <c r="R247" i="15" s="1"/>
  <c r="R248" i="15" a="1"/>
  <c r="R248" i="15" s="1"/>
  <c r="R249" i="15" a="1"/>
  <c r="R249" i="15" s="1"/>
  <c r="R250" i="15" a="1"/>
  <c r="R250" i="15" s="1"/>
  <c r="R251" i="15" a="1"/>
  <c r="R251" i="15" s="1"/>
  <c r="R252" i="15" a="1"/>
  <c r="R252" i="15" s="1"/>
  <c r="R253" i="15" a="1"/>
  <c r="R253" i="15" s="1"/>
  <c r="R254" i="15" a="1"/>
  <c r="R254" i="15" s="1"/>
  <c r="R255" i="15" a="1"/>
  <c r="R255" i="15" s="1"/>
  <c r="R256" i="15" a="1"/>
  <c r="R256" i="15" s="1"/>
  <c r="R257" i="15" a="1"/>
  <c r="R257" i="15" s="1"/>
  <c r="R258" i="15" a="1"/>
  <c r="R258" i="15" s="1"/>
  <c r="R259" i="15" a="1"/>
  <c r="R259" i="15" s="1"/>
  <c r="R260" i="15" a="1"/>
  <c r="R260" i="15" s="1"/>
  <c r="R261" i="15" a="1"/>
  <c r="R261" i="15" s="1"/>
  <c r="R262" i="15" a="1"/>
  <c r="R262" i="15" s="1"/>
  <c r="R263" i="15" a="1"/>
  <c r="R263" i="15" s="1"/>
  <c r="R264" i="15" a="1"/>
  <c r="R264" i="15" s="1"/>
  <c r="R265" i="15" a="1"/>
  <c r="R265" i="15" s="1"/>
  <c r="R266" i="15" a="1"/>
  <c r="R266" i="15" s="1"/>
  <c r="R267" i="15" a="1"/>
  <c r="R267" i="15" s="1"/>
  <c r="R268" i="15" a="1"/>
  <c r="R268" i="15" s="1"/>
  <c r="R269" i="15" a="1"/>
  <c r="R269" i="15" s="1"/>
  <c r="R270" i="15" a="1"/>
  <c r="R270" i="15" s="1"/>
  <c r="R271" i="15" a="1"/>
  <c r="R271" i="15" s="1"/>
  <c r="R272" i="15" a="1"/>
  <c r="R272" i="15" s="1"/>
  <c r="R273" i="15" a="1"/>
  <c r="R273" i="15" s="1"/>
  <c r="R274" i="15" a="1"/>
  <c r="R274" i="15" s="1"/>
  <c r="R2" i="15" a="1"/>
  <c r="R2" i="15" s="1"/>
  <c r="N3" i="15" a="1"/>
  <c r="N3" i="15" s="1"/>
  <c r="N4" i="15" a="1"/>
  <c r="N4" i="15" s="1"/>
  <c r="N5" i="15" a="1"/>
  <c r="N5" i="15" s="1"/>
  <c r="N6" i="15" a="1"/>
  <c r="N6" i="15" s="1"/>
  <c r="N7" i="15" a="1"/>
  <c r="N7" i="15" s="1"/>
  <c r="N8" i="15" a="1"/>
  <c r="N8" i="15" s="1"/>
  <c r="N9" i="15" a="1"/>
  <c r="N9" i="15" s="1"/>
  <c r="N10" i="15" a="1"/>
  <c r="N10" i="15" s="1"/>
  <c r="N11" i="15" a="1"/>
  <c r="N11" i="15" s="1"/>
  <c r="N12" i="15" a="1"/>
  <c r="N12" i="15" s="1"/>
  <c r="N13" i="15" a="1"/>
  <c r="N13" i="15" s="1"/>
  <c r="N14" i="15" a="1"/>
  <c r="N14" i="15" s="1"/>
  <c r="N15" i="15" a="1"/>
  <c r="N15" i="15" s="1"/>
  <c r="N16" i="15" a="1"/>
  <c r="N16" i="15" s="1"/>
  <c r="N17" i="15" a="1"/>
  <c r="N17" i="15" s="1"/>
  <c r="N18" i="15" a="1"/>
  <c r="N18" i="15" s="1"/>
  <c r="N19" i="15" a="1"/>
  <c r="N19" i="15" s="1"/>
  <c r="N20" i="15" a="1"/>
  <c r="N20" i="15" s="1"/>
  <c r="N21" i="15" a="1"/>
  <c r="N21" i="15" s="1"/>
  <c r="N22" i="15" a="1"/>
  <c r="N22" i="15" s="1"/>
  <c r="N23" i="15" a="1"/>
  <c r="N23" i="15" s="1"/>
  <c r="N24" i="15" a="1"/>
  <c r="N24" i="15" s="1"/>
  <c r="N25" i="15" a="1"/>
  <c r="N25" i="15" s="1"/>
  <c r="N26" i="15" a="1"/>
  <c r="N26" i="15" s="1"/>
  <c r="N27" i="15" a="1"/>
  <c r="N27" i="15" s="1"/>
  <c r="N28" i="15" a="1"/>
  <c r="N28" i="15" s="1"/>
  <c r="N29" i="15" a="1"/>
  <c r="N29" i="15" s="1"/>
  <c r="N30" i="15" a="1"/>
  <c r="N30" i="15" s="1"/>
  <c r="N31" i="15" a="1"/>
  <c r="N31" i="15" s="1"/>
  <c r="N32" i="15" a="1"/>
  <c r="N32" i="15" s="1"/>
  <c r="N33" i="15" a="1"/>
  <c r="N33" i="15" s="1"/>
  <c r="N34" i="15" a="1"/>
  <c r="N34" i="15" s="1"/>
  <c r="N35" i="15" a="1"/>
  <c r="N35" i="15" s="1"/>
  <c r="N36" i="15" a="1"/>
  <c r="N36" i="15" s="1"/>
  <c r="N37" i="15" a="1"/>
  <c r="N37" i="15" s="1"/>
  <c r="N38" i="15" a="1"/>
  <c r="N38" i="15" s="1"/>
  <c r="N39" i="15" a="1"/>
  <c r="N39" i="15" s="1"/>
  <c r="N40" i="15" a="1"/>
  <c r="N40" i="15" s="1"/>
  <c r="N41" i="15" a="1"/>
  <c r="N41" i="15" s="1"/>
  <c r="N42" i="15" a="1"/>
  <c r="N42" i="15" s="1"/>
  <c r="N43" i="15" a="1"/>
  <c r="N43" i="15" s="1"/>
  <c r="N44" i="15" a="1"/>
  <c r="N44" i="15" s="1"/>
  <c r="N45" i="15" a="1"/>
  <c r="N45" i="15" s="1"/>
  <c r="N46" i="15" a="1"/>
  <c r="N46" i="15" s="1"/>
  <c r="N47" i="15" a="1"/>
  <c r="N47" i="15" s="1"/>
  <c r="N48" i="15" a="1"/>
  <c r="N48" i="15" s="1"/>
  <c r="N49" i="15" a="1"/>
  <c r="N49" i="15" s="1"/>
  <c r="N50" i="15" a="1"/>
  <c r="N50" i="15" s="1"/>
  <c r="N51" i="15" a="1"/>
  <c r="N51" i="15" s="1"/>
  <c r="N52" i="15" a="1"/>
  <c r="N52" i="15" s="1"/>
  <c r="N53" i="15" a="1"/>
  <c r="N53" i="15" s="1"/>
  <c r="N54" i="15" a="1"/>
  <c r="N54" i="15" s="1"/>
  <c r="N55" i="15" a="1"/>
  <c r="N55" i="15" s="1"/>
  <c r="N56" i="15" a="1"/>
  <c r="N56" i="15" s="1"/>
  <c r="N57" i="15" a="1"/>
  <c r="N57" i="15" s="1"/>
  <c r="N58" i="15" a="1"/>
  <c r="N58" i="15" s="1"/>
  <c r="N59" i="15" a="1"/>
  <c r="N59" i="15" s="1"/>
  <c r="N60" i="15" a="1"/>
  <c r="N60" i="15" s="1"/>
  <c r="N61" i="15" a="1"/>
  <c r="N61" i="15" s="1"/>
  <c r="N62" i="15" a="1"/>
  <c r="N62" i="15" s="1"/>
  <c r="N63" i="15" a="1"/>
  <c r="N63" i="15" s="1"/>
  <c r="N64" i="15" a="1"/>
  <c r="N64" i="15" s="1"/>
  <c r="N65" i="15" a="1"/>
  <c r="N65" i="15" s="1"/>
  <c r="N66" i="15" a="1"/>
  <c r="N66" i="15" s="1"/>
  <c r="N67" i="15" a="1"/>
  <c r="N67" i="15" s="1"/>
  <c r="N68" i="15" a="1"/>
  <c r="N68" i="15" s="1"/>
  <c r="N69" i="15" a="1"/>
  <c r="N69" i="15" s="1"/>
  <c r="N70" i="15" a="1"/>
  <c r="N70" i="15" s="1"/>
  <c r="N71" i="15" a="1"/>
  <c r="N71" i="15" s="1"/>
  <c r="N72" i="15" a="1"/>
  <c r="N72" i="15" s="1"/>
  <c r="N73" i="15" a="1"/>
  <c r="N73" i="15" s="1"/>
  <c r="N74" i="15" a="1"/>
  <c r="N74" i="15" s="1"/>
  <c r="N75" i="15" a="1"/>
  <c r="N75" i="15" s="1"/>
  <c r="N76" i="15" a="1"/>
  <c r="N76" i="15" s="1"/>
  <c r="N77" i="15" a="1"/>
  <c r="N77" i="15" s="1"/>
  <c r="N78" i="15" a="1"/>
  <c r="N78" i="15" s="1"/>
  <c r="N79" i="15" a="1"/>
  <c r="N79" i="15" s="1"/>
  <c r="N80" i="15" a="1"/>
  <c r="N80" i="15" s="1"/>
  <c r="N81" i="15" a="1"/>
  <c r="N81" i="15" s="1"/>
  <c r="N82" i="15" a="1"/>
  <c r="N82" i="15" s="1"/>
  <c r="N83" i="15" a="1"/>
  <c r="N83" i="15" s="1"/>
  <c r="N84" i="15" a="1"/>
  <c r="N84" i="15" s="1"/>
  <c r="N85" i="15" a="1"/>
  <c r="N85" i="15" s="1"/>
  <c r="N86" i="15" a="1"/>
  <c r="N86" i="15" s="1"/>
  <c r="N87" i="15" a="1"/>
  <c r="N87" i="15" s="1"/>
  <c r="N88" i="15" a="1"/>
  <c r="N88" i="15" s="1"/>
  <c r="N89" i="15" a="1"/>
  <c r="N89" i="15" s="1"/>
  <c r="N90" i="15" a="1"/>
  <c r="N90" i="15" s="1"/>
  <c r="N91" i="15" a="1"/>
  <c r="N91" i="15" s="1"/>
  <c r="N92" i="15" a="1"/>
  <c r="N92" i="15" s="1"/>
  <c r="N93" i="15" a="1"/>
  <c r="N93" i="15" s="1"/>
  <c r="N94" i="15" a="1"/>
  <c r="N94" i="15" s="1"/>
  <c r="N95" i="15" a="1"/>
  <c r="N95" i="15" s="1"/>
  <c r="N96" i="15" a="1"/>
  <c r="N96" i="15" s="1"/>
  <c r="N97" i="15" a="1"/>
  <c r="N97" i="15" s="1"/>
  <c r="N98" i="15" a="1"/>
  <c r="N98" i="15" s="1"/>
  <c r="N99" i="15" a="1"/>
  <c r="N99" i="15" s="1"/>
  <c r="N100" i="15" a="1"/>
  <c r="N100" i="15" s="1"/>
  <c r="N101" i="15" a="1"/>
  <c r="N101" i="15" s="1"/>
  <c r="N102" i="15" a="1"/>
  <c r="N102" i="15" s="1"/>
  <c r="N103" i="15" a="1"/>
  <c r="N103" i="15" s="1"/>
  <c r="N104" i="15" a="1"/>
  <c r="N104" i="15" s="1"/>
  <c r="N105" i="15" a="1"/>
  <c r="N105" i="15" s="1"/>
  <c r="N106" i="15" a="1"/>
  <c r="N106" i="15" s="1"/>
  <c r="N107" i="15" a="1"/>
  <c r="N107" i="15" s="1"/>
  <c r="N108" i="15" a="1"/>
  <c r="N108" i="15" s="1"/>
  <c r="N109" i="15" a="1"/>
  <c r="N109" i="15" s="1"/>
  <c r="N110" i="15" a="1"/>
  <c r="N110" i="15" s="1"/>
  <c r="N111" i="15" a="1"/>
  <c r="N111" i="15" s="1"/>
  <c r="N112" i="15" a="1"/>
  <c r="N112" i="15" s="1"/>
  <c r="N113" i="15" a="1"/>
  <c r="N113" i="15" s="1"/>
  <c r="N114" i="15" a="1"/>
  <c r="N114" i="15" s="1"/>
  <c r="N115" i="15" a="1"/>
  <c r="N115" i="15" s="1"/>
  <c r="N116" i="15" a="1"/>
  <c r="N116" i="15" s="1"/>
  <c r="N117" i="15" a="1"/>
  <c r="N117" i="15" s="1"/>
  <c r="N118" i="15" a="1"/>
  <c r="N118" i="15" s="1"/>
  <c r="N119" i="15" a="1"/>
  <c r="N119" i="15" s="1"/>
  <c r="N120" i="15" a="1"/>
  <c r="N120" i="15" s="1"/>
  <c r="N121" i="15" a="1"/>
  <c r="N121" i="15" s="1"/>
  <c r="N122" i="15" a="1"/>
  <c r="N122" i="15" s="1"/>
  <c r="N123" i="15" a="1"/>
  <c r="N123" i="15" s="1"/>
  <c r="N124" i="15" a="1"/>
  <c r="N124" i="15" s="1"/>
  <c r="N125" i="15" a="1"/>
  <c r="N125" i="15" s="1"/>
  <c r="N126" i="15" a="1"/>
  <c r="N126" i="15" s="1"/>
  <c r="N127" i="15" a="1"/>
  <c r="N127" i="15" s="1"/>
  <c r="N128" i="15" a="1"/>
  <c r="N128" i="15" s="1"/>
  <c r="N129" i="15" a="1"/>
  <c r="N129" i="15" s="1"/>
  <c r="N130" i="15" a="1"/>
  <c r="N130" i="15" s="1"/>
  <c r="N131" i="15" a="1"/>
  <c r="N131" i="15" s="1"/>
  <c r="N132" i="15" a="1"/>
  <c r="N132" i="15" s="1"/>
  <c r="N133" i="15" a="1"/>
  <c r="N133" i="15" s="1"/>
  <c r="N134" i="15" a="1"/>
  <c r="N134" i="15" s="1"/>
  <c r="N135" i="15" a="1"/>
  <c r="N135" i="15" s="1"/>
  <c r="N136" i="15" a="1"/>
  <c r="N136" i="15" s="1"/>
  <c r="N137" i="15" a="1"/>
  <c r="N137" i="15" s="1"/>
  <c r="N138" i="15" a="1"/>
  <c r="N138" i="15" s="1"/>
  <c r="N139" i="15" a="1"/>
  <c r="N139" i="15" s="1"/>
  <c r="N140" i="15" a="1"/>
  <c r="N140" i="15" s="1"/>
  <c r="N141" i="15" a="1"/>
  <c r="N141" i="15" s="1"/>
  <c r="N142" i="15" a="1"/>
  <c r="N142" i="15" s="1"/>
  <c r="N143" i="15" a="1"/>
  <c r="N143" i="15" s="1"/>
  <c r="N144" i="15" a="1"/>
  <c r="N144" i="15" s="1"/>
  <c r="N145" i="15" a="1"/>
  <c r="N145" i="15" s="1"/>
  <c r="N146" i="15" a="1"/>
  <c r="N146" i="15" s="1"/>
  <c r="N147" i="15" a="1"/>
  <c r="N147" i="15" s="1"/>
  <c r="N148" i="15" a="1"/>
  <c r="N148" i="15" s="1"/>
  <c r="N149" i="15" a="1"/>
  <c r="N149" i="15" s="1"/>
  <c r="N150" i="15" a="1"/>
  <c r="N150" i="15" s="1"/>
  <c r="N151" i="15" a="1"/>
  <c r="N151" i="15" s="1"/>
  <c r="N152" i="15" a="1"/>
  <c r="N152" i="15" s="1"/>
  <c r="N153" i="15" a="1"/>
  <c r="N153" i="15" s="1"/>
  <c r="N154" i="15" a="1"/>
  <c r="N154" i="15" s="1"/>
  <c r="N155" i="15" a="1"/>
  <c r="N155" i="15" s="1"/>
  <c r="N156" i="15" a="1"/>
  <c r="N156" i="15" s="1"/>
  <c r="N157" i="15" a="1"/>
  <c r="N157" i="15" s="1"/>
  <c r="N158" i="15" a="1"/>
  <c r="N158" i="15" s="1"/>
  <c r="N159" i="15" a="1"/>
  <c r="N159" i="15" s="1"/>
  <c r="N160" i="15" a="1"/>
  <c r="N160" i="15" s="1"/>
  <c r="N161" i="15" a="1"/>
  <c r="N161" i="15" s="1"/>
  <c r="N162" i="15" a="1"/>
  <c r="N162" i="15" s="1"/>
  <c r="N163" i="15" a="1"/>
  <c r="N163" i="15" s="1"/>
  <c r="N164" i="15" a="1"/>
  <c r="N164" i="15" s="1"/>
  <c r="N165" i="15" a="1"/>
  <c r="N165" i="15" s="1"/>
  <c r="N166" i="15" a="1"/>
  <c r="N166" i="15" s="1"/>
  <c r="N167" i="15" a="1"/>
  <c r="N167" i="15" s="1"/>
  <c r="N168" i="15" a="1"/>
  <c r="N168" i="15" s="1"/>
  <c r="N169" i="15" a="1"/>
  <c r="N169" i="15" s="1"/>
  <c r="N170" i="15" a="1"/>
  <c r="N170" i="15" s="1"/>
  <c r="N171" i="15" a="1"/>
  <c r="N171" i="15" s="1"/>
  <c r="N172" i="15" a="1"/>
  <c r="N172" i="15" s="1"/>
  <c r="N173" i="15" a="1"/>
  <c r="N173" i="15" s="1"/>
  <c r="N174" i="15" a="1"/>
  <c r="N174" i="15" s="1"/>
  <c r="N175" i="15" a="1"/>
  <c r="N175" i="15" s="1"/>
  <c r="N176" i="15" a="1"/>
  <c r="N176" i="15" s="1"/>
  <c r="N177" i="15" a="1"/>
  <c r="N177" i="15" s="1"/>
  <c r="N178" i="15" a="1"/>
  <c r="N178" i="15" s="1"/>
  <c r="N179" i="15" a="1"/>
  <c r="N179" i="15" s="1"/>
  <c r="N180" i="15" a="1"/>
  <c r="N180" i="15" s="1"/>
  <c r="N181" i="15" a="1"/>
  <c r="N181" i="15" s="1"/>
  <c r="N182" i="15" a="1"/>
  <c r="N182" i="15" s="1"/>
  <c r="N183" i="15" a="1"/>
  <c r="N183" i="15" s="1"/>
  <c r="N184" i="15" a="1"/>
  <c r="N184" i="15" s="1"/>
  <c r="N185" i="15" a="1"/>
  <c r="N185" i="15" s="1"/>
  <c r="N186" i="15" a="1"/>
  <c r="N186" i="15" s="1"/>
  <c r="N187" i="15" a="1"/>
  <c r="N187" i="15" s="1"/>
  <c r="N188" i="15" a="1"/>
  <c r="N188" i="15" s="1"/>
  <c r="N189" i="15" a="1"/>
  <c r="N189" i="15" s="1"/>
  <c r="N190" i="15" a="1"/>
  <c r="N190" i="15" s="1"/>
  <c r="N191" i="15" a="1"/>
  <c r="N191" i="15" s="1"/>
  <c r="N192" i="15" a="1"/>
  <c r="N192" i="15" s="1"/>
  <c r="N193" i="15" a="1"/>
  <c r="N193" i="15" s="1"/>
  <c r="N194" i="15" a="1"/>
  <c r="N194" i="15" s="1"/>
  <c r="N195" i="15" a="1"/>
  <c r="N195" i="15" s="1"/>
  <c r="N196" i="15" a="1"/>
  <c r="N196" i="15" s="1"/>
  <c r="N197" i="15" a="1"/>
  <c r="N197" i="15" s="1"/>
  <c r="N198" i="15" a="1"/>
  <c r="N198" i="15" s="1"/>
  <c r="N199" i="15" a="1"/>
  <c r="N199" i="15" s="1"/>
  <c r="N200" i="15" a="1"/>
  <c r="N200" i="15" s="1"/>
  <c r="N201" i="15" a="1"/>
  <c r="N201" i="15" s="1"/>
  <c r="N202" i="15" a="1"/>
  <c r="N202" i="15" s="1"/>
  <c r="N203" i="15" a="1"/>
  <c r="N203" i="15" s="1"/>
  <c r="N204" i="15" a="1"/>
  <c r="N204" i="15" s="1"/>
  <c r="N205" i="15" a="1"/>
  <c r="N205" i="15" s="1"/>
  <c r="N206" i="15" a="1"/>
  <c r="N206" i="15" s="1"/>
  <c r="N207" i="15" a="1"/>
  <c r="N207" i="15" s="1"/>
  <c r="N208" i="15" a="1"/>
  <c r="N208" i="15" s="1"/>
  <c r="N209" i="15" a="1"/>
  <c r="N209" i="15" s="1"/>
  <c r="N210" i="15" a="1"/>
  <c r="N210" i="15" s="1"/>
  <c r="N211" i="15" a="1"/>
  <c r="N211" i="15" s="1"/>
  <c r="N212" i="15" a="1"/>
  <c r="N212" i="15" s="1"/>
  <c r="N213" i="15" a="1"/>
  <c r="N213" i="15" s="1"/>
  <c r="N214" i="15" a="1"/>
  <c r="N214" i="15" s="1"/>
  <c r="N215" i="15" a="1"/>
  <c r="N215" i="15" s="1"/>
  <c r="N216" i="15" a="1"/>
  <c r="N216" i="15" s="1"/>
  <c r="N217" i="15" a="1"/>
  <c r="N217" i="15" s="1"/>
  <c r="N218" i="15" a="1"/>
  <c r="N218" i="15" s="1"/>
  <c r="N219" i="15" a="1"/>
  <c r="N219" i="15" s="1"/>
  <c r="N220" i="15" a="1"/>
  <c r="N220" i="15" s="1"/>
  <c r="N221" i="15" a="1"/>
  <c r="N221" i="15" s="1"/>
  <c r="N222" i="15" a="1"/>
  <c r="N222" i="15" s="1"/>
  <c r="N223" i="15" a="1"/>
  <c r="N223" i="15" s="1"/>
  <c r="N224" i="15" a="1"/>
  <c r="N224" i="15" s="1"/>
  <c r="N225" i="15" a="1"/>
  <c r="N225" i="15" s="1"/>
  <c r="N226" i="15" a="1"/>
  <c r="N226" i="15" s="1"/>
  <c r="N227" i="15" a="1"/>
  <c r="N227" i="15" s="1"/>
  <c r="N228" i="15" a="1"/>
  <c r="N228" i="15" s="1"/>
  <c r="N229" i="15" a="1"/>
  <c r="N229" i="15" s="1"/>
  <c r="N230" i="15" a="1"/>
  <c r="N230" i="15" s="1"/>
  <c r="N231" i="15" a="1"/>
  <c r="N231" i="15" s="1"/>
  <c r="N232" i="15" a="1"/>
  <c r="N232" i="15" s="1"/>
  <c r="N233" i="15" a="1"/>
  <c r="N233" i="15" s="1"/>
  <c r="N234" i="15" a="1"/>
  <c r="N234" i="15" s="1"/>
  <c r="N235" i="15" a="1"/>
  <c r="N235" i="15" s="1"/>
  <c r="N236" i="15" a="1"/>
  <c r="N236" i="15" s="1"/>
  <c r="N237" i="15" a="1"/>
  <c r="N237" i="15" s="1"/>
  <c r="N238" i="15" a="1"/>
  <c r="N238" i="15" s="1"/>
  <c r="N239" i="15" a="1"/>
  <c r="N239" i="15" s="1"/>
  <c r="N240" i="15" a="1"/>
  <c r="N240" i="15" s="1"/>
  <c r="N241" i="15" a="1"/>
  <c r="N241" i="15" s="1"/>
  <c r="N242" i="15" a="1"/>
  <c r="N242" i="15" s="1"/>
  <c r="N243" i="15" a="1"/>
  <c r="N243" i="15" s="1"/>
  <c r="N244" i="15" a="1"/>
  <c r="N244" i="15" s="1"/>
  <c r="N245" i="15" a="1"/>
  <c r="N245" i="15" s="1"/>
  <c r="N246" i="15" a="1"/>
  <c r="N246" i="15" s="1"/>
  <c r="N247" i="15" a="1"/>
  <c r="N247" i="15" s="1"/>
  <c r="N248" i="15" a="1"/>
  <c r="N248" i="15" s="1"/>
  <c r="N249" i="15" a="1"/>
  <c r="N249" i="15" s="1"/>
  <c r="N250" i="15" a="1"/>
  <c r="N250" i="15" s="1"/>
  <c r="N251" i="15" a="1"/>
  <c r="N251" i="15" s="1"/>
  <c r="N252" i="15" a="1"/>
  <c r="N252" i="15" s="1"/>
  <c r="N253" i="15" a="1"/>
  <c r="N253" i="15" s="1"/>
  <c r="N254" i="15" a="1"/>
  <c r="N254" i="15" s="1"/>
  <c r="N255" i="15" a="1"/>
  <c r="N255" i="15" s="1"/>
  <c r="N256" i="15" a="1"/>
  <c r="N256" i="15" s="1"/>
  <c r="N257" i="15" a="1"/>
  <c r="N257" i="15" s="1"/>
  <c r="N258" i="15" a="1"/>
  <c r="N258" i="15" s="1"/>
  <c r="N259" i="15" a="1"/>
  <c r="N259" i="15" s="1"/>
  <c r="N260" i="15" a="1"/>
  <c r="N260" i="15" s="1"/>
  <c r="N261" i="15" a="1"/>
  <c r="N261" i="15" s="1"/>
  <c r="N262" i="15" a="1"/>
  <c r="N262" i="15" s="1"/>
  <c r="N263" i="15" a="1"/>
  <c r="N263" i="15" s="1"/>
  <c r="N264" i="15" a="1"/>
  <c r="N264" i="15" s="1"/>
  <c r="N265" i="15" a="1"/>
  <c r="N265" i="15" s="1"/>
  <c r="N266" i="15" a="1"/>
  <c r="N266" i="15" s="1"/>
  <c r="N267" i="15" a="1"/>
  <c r="N267" i="15" s="1"/>
  <c r="N268" i="15" a="1"/>
  <c r="N268" i="15" s="1"/>
  <c r="N269" i="15" a="1"/>
  <c r="N269" i="15" s="1"/>
  <c r="N270" i="15" a="1"/>
  <c r="N270" i="15" s="1"/>
  <c r="N271" i="15" a="1"/>
  <c r="N271" i="15" s="1"/>
  <c r="N272" i="15" a="1"/>
  <c r="N272" i="15" s="1"/>
  <c r="N273" i="15" a="1"/>
  <c r="N273" i="15" s="1"/>
  <c r="N274" i="15" a="1"/>
  <c r="N274" i="15" s="1"/>
  <c r="N275" i="15" a="1"/>
  <c r="N275" i="15" s="1"/>
  <c r="N276" i="15" a="1"/>
  <c r="N276" i="15" s="1"/>
  <c r="N277" i="15" a="1"/>
  <c r="N277" i="15" s="1"/>
  <c r="N278" i="15" a="1"/>
  <c r="N278" i="15" s="1"/>
  <c r="N279" i="15" a="1"/>
  <c r="N279" i="15" s="1"/>
  <c r="N280" i="15" a="1"/>
  <c r="N280" i="15" s="1"/>
  <c r="N281" i="15" a="1"/>
  <c r="N281" i="15" s="1"/>
  <c r="N282" i="15" a="1"/>
  <c r="N282" i="15" s="1"/>
  <c r="N283" i="15" a="1"/>
  <c r="N283" i="15" s="1"/>
  <c r="N284" i="15" a="1"/>
  <c r="N284" i="15" s="1"/>
  <c r="N285" i="15" a="1"/>
  <c r="N285" i="15" s="1"/>
  <c r="N286" i="15" a="1"/>
  <c r="N286" i="15" s="1"/>
  <c r="N287" i="15" a="1"/>
  <c r="N287" i="15" s="1"/>
  <c r="N288" i="15" a="1"/>
  <c r="N288" i="15" s="1"/>
  <c r="N289" i="15" a="1"/>
  <c r="N289" i="15" s="1"/>
  <c r="N290" i="15" a="1"/>
  <c r="N290" i="15" s="1"/>
  <c r="N291" i="15" a="1"/>
  <c r="N291" i="15" s="1"/>
  <c r="N292" i="15" a="1"/>
  <c r="N292" i="15" s="1"/>
  <c r="N293" i="15" a="1"/>
  <c r="N293" i="15" s="1"/>
  <c r="N294" i="15" a="1"/>
  <c r="N294" i="15" s="1"/>
  <c r="N295" i="15" a="1"/>
  <c r="N295" i="15" s="1"/>
  <c r="N296" i="15" a="1"/>
  <c r="N296" i="15" s="1"/>
  <c r="N297" i="15" a="1"/>
  <c r="N297" i="15" s="1"/>
  <c r="N298" i="15" a="1"/>
  <c r="N298" i="15" s="1"/>
  <c r="N299" i="15" a="1"/>
  <c r="N299" i="15" s="1"/>
  <c r="N300" i="15" a="1"/>
  <c r="N300" i="15" s="1"/>
  <c r="N301" i="15" a="1"/>
  <c r="N301" i="15" s="1"/>
  <c r="N302" i="15" a="1"/>
  <c r="N302" i="15" s="1"/>
  <c r="N303" i="15" a="1"/>
  <c r="N303" i="15" s="1"/>
  <c r="N304" i="15" a="1"/>
  <c r="N304" i="15" s="1"/>
  <c r="N305" i="15" a="1"/>
  <c r="N305" i="15" s="1"/>
  <c r="N306" i="15" a="1"/>
  <c r="N306" i="15" s="1"/>
  <c r="N307" i="15" a="1"/>
  <c r="N307" i="15" s="1"/>
  <c r="N308" i="15" a="1"/>
  <c r="N308" i="15" s="1"/>
  <c r="N309" i="15" a="1"/>
  <c r="N309" i="15" s="1"/>
  <c r="N310" i="15" a="1"/>
  <c r="N310" i="15" s="1"/>
  <c r="N311" i="15" a="1"/>
  <c r="N311" i="15" s="1"/>
  <c r="N312" i="15" a="1"/>
  <c r="N312" i="15" s="1"/>
  <c r="N313" i="15" a="1"/>
  <c r="N313" i="15" s="1"/>
  <c r="N314" i="15" a="1"/>
  <c r="N314" i="15" s="1"/>
  <c r="N315" i="15" a="1"/>
  <c r="N315" i="15" s="1"/>
  <c r="N316" i="15" a="1"/>
  <c r="N316" i="15" s="1"/>
  <c r="N317" i="15" a="1"/>
  <c r="N317" i="15" s="1"/>
  <c r="N318" i="15" a="1"/>
  <c r="N318" i="15" s="1"/>
  <c r="N319" i="15" a="1"/>
  <c r="N319" i="15" s="1"/>
  <c r="N320" i="15" a="1"/>
  <c r="N320" i="15" s="1"/>
  <c r="N321" i="15" a="1"/>
  <c r="N321" i="15" s="1"/>
  <c r="N322" i="15" a="1"/>
  <c r="N322" i="15" s="1"/>
  <c r="N323" i="15" a="1"/>
  <c r="N323" i="15" s="1"/>
  <c r="N324" i="15" a="1"/>
  <c r="N324" i="15" s="1"/>
  <c r="N325" i="15" a="1"/>
  <c r="N325" i="15" s="1"/>
  <c r="N326" i="15" a="1"/>
  <c r="N326" i="15" s="1"/>
  <c r="N327" i="15" a="1"/>
  <c r="N327" i="15" s="1"/>
  <c r="N328" i="15" a="1"/>
  <c r="N328" i="15" s="1"/>
  <c r="N329" i="15" a="1"/>
  <c r="N329" i="15" s="1"/>
  <c r="N330" i="15" a="1"/>
  <c r="N330" i="15" s="1"/>
  <c r="N331" i="15" a="1"/>
  <c r="N331" i="15" s="1"/>
  <c r="N332" i="15" a="1"/>
  <c r="N332" i="15" s="1"/>
  <c r="N333" i="15" a="1"/>
  <c r="N333" i="15" s="1"/>
  <c r="N334" i="15" a="1"/>
  <c r="N334" i="15" s="1"/>
  <c r="N335" i="15" a="1"/>
  <c r="N335" i="15" s="1"/>
  <c r="N336" i="15" a="1"/>
  <c r="N336" i="15" s="1"/>
  <c r="N337" i="15" a="1"/>
  <c r="N337" i="15" s="1"/>
  <c r="N338" i="15" a="1"/>
  <c r="N338" i="15" s="1"/>
  <c r="N339" i="15" a="1"/>
  <c r="N339" i="15" s="1"/>
  <c r="N340" i="15" a="1"/>
  <c r="N340" i="15" s="1"/>
  <c r="N341" i="15" a="1"/>
  <c r="N341" i="15" s="1"/>
  <c r="N342" i="15" a="1"/>
  <c r="N342" i="15" s="1"/>
  <c r="N343" i="15" a="1"/>
  <c r="N343" i="15" s="1"/>
  <c r="N344" i="15" a="1"/>
  <c r="N344" i="15" s="1"/>
  <c r="N345" i="15" a="1"/>
  <c r="N345" i="15" s="1"/>
  <c r="N346" i="15" a="1"/>
  <c r="N346" i="15" s="1"/>
  <c r="N347" i="15" a="1"/>
  <c r="N347" i="15" s="1"/>
  <c r="N348" i="15" a="1"/>
  <c r="N348" i="15" s="1"/>
  <c r="N349" i="15" a="1"/>
  <c r="N349" i="15" s="1"/>
  <c r="N350" i="15" a="1"/>
  <c r="N350" i="15" s="1"/>
  <c r="N351" i="15" a="1"/>
  <c r="N351" i="15" s="1"/>
  <c r="N352" i="15" a="1"/>
  <c r="N352" i="15" s="1"/>
  <c r="N353" i="15" a="1"/>
  <c r="N353" i="15" s="1"/>
  <c r="N354" i="15" a="1"/>
  <c r="N354" i="15" s="1"/>
  <c r="N355" i="15" a="1"/>
  <c r="N355" i="15" s="1"/>
  <c r="N356" i="15" a="1"/>
  <c r="N356" i="15" s="1"/>
  <c r="N357" i="15" a="1"/>
  <c r="N357" i="15" s="1"/>
  <c r="N358" i="15" a="1"/>
  <c r="N358" i="15" s="1"/>
  <c r="N359" i="15" a="1"/>
  <c r="N359" i="15" s="1"/>
  <c r="N360" i="15" a="1"/>
  <c r="N360" i="15" s="1"/>
  <c r="N361" i="15" a="1"/>
  <c r="N361" i="15" s="1"/>
  <c r="N362" i="15" a="1"/>
  <c r="N362" i="15" s="1"/>
  <c r="N363" i="15" a="1"/>
  <c r="N363" i="15" s="1"/>
  <c r="N364" i="15" a="1"/>
  <c r="N364" i="15" s="1"/>
  <c r="N365" i="15" a="1"/>
  <c r="N365" i="15" s="1"/>
  <c r="N366" i="15" a="1"/>
  <c r="N366" i="15" s="1"/>
  <c r="N367" i="15" a="1"/>
  <c r="N367" i="15" s="1"/>
  <c r="N368" i="15" a="1"/>
  <c r="N368" i="15" s="1"/>
  <c r="N369" i="15" a="1"/>
  <c r="N369" i="15" s="1"/>
  <c r="N370" i="15" a="1"/>
  <c r="N370" i="15" s="1"/>
  <c r="N371" i="15" a="1"/>
  <c r="N371" i="15" s="1"/>
  <c r="N372" i="15" a="1"/>
  <c r="N372" i="15" s="1"/>
  <c r="N373" i="15" a="1"/>
  <c r="N373" i="15" s="1"/>
  <c r="N374" i="15" a="1"/>
  <c r="N374" i="15" s="1"/>
  <c r="N375" i="15" a="1"/>
  <c r="N375" i="15" s="1"/>
  <c r="N376" i="15" a="1"/>
  <c r="N376" i="15" s="1"/>
  <c r="N377" i="15" a="1"/>
  <c r="N377" i="15" s="1"/>
  <c r="N378" i="15" a="1"/>
  <c r="N378" i="15" s="1"/>
  <c r="N379" i="15" a="1"/>
  <c r="N379" i="15" s="1"/>
  <c r="N380" i="15" a="1"/>
  <c r="N380" i="15" s="1"/>
  <c r="N381" i="15" a="1"/>
  <c r="N381" i="15" s="1"/>
  <c r="N382" i="15" a="1"/>
  <c r="N382" i="15" s="1"/>
  <c r="N383" i="15" a="1"/>
  <c r="N383" i="15" s="1"/>
  <c r="N384" i="15" a="1"/>
  <c r="N384" i="15" s="1"/>
  <c r="N385" i="15" a="1"/>
  <c r="N385" i="15" s="1"/>
  <c r="N386" i="15" a="1"/>
  <c r="N386" i="15" s="1"/>
  <c r="N387" i="15" a="1"/>
  <c r="N387" i="15" s="1"/>
  <c r="N388" i="15" a="1"/>
  <c r="N388" i="15" s="1"/>
  <c r="N389" i="15" a="1"/>
  <c r="N389" i="15" s="1"/>
  <c r="N390" i="15" a="1"/>
  <c r="N390" i="15" s="1"/>
  <c r="N391" i="15" a="1"/>
  <c r="N391" i="15" s="1"/>
  <c r="N392" i="15" a="1"/>
  <c r="N392" i="15" s="1"/>
  <c r="N393" i="15" a="1"/>
  <c r="N393" i="15" s="1"/>
  <c r="N394" i="15" a="1"/>
  <c r="N394" i="15" s="1"/>
  <c r="N395" i="15" a="1"/>
  <c r="N395" i="15" s="1"/>
  <c r="N396" i="15" a="1"/>
  <c r="N396" i="15" s="1"/>
  <c r="N397" i="15" a="1"/>
  <c r="N397" i="15" s="1"/>
  <c r="N398" i="15" a="1"/>
  <c r="N398" i="15" s="1"/>
  <c r="N399" i="15" a="1"/>
  <c r="N399" i="15" s="1"/>
  <c r="N400" i="15" a="1"/>
  <c r="N400" i="15" s="1"/>
  <c r="N401" i="15" a="1"/>
  <c r="N401" i="15" s="1"/>
  <c r="N402" i="15" a="1"/>
  <c r="N402" i="15" s="1"/>
  <c r="N403" i="15" a="1"/>
  <c r="N403" i="15" s="1"/>
  <c r="N404" i="15" a="1"/>
  <c r="N404" i="15" s="1"/>
  <c r="N405" i="15" a="1"/>
  <c r="N405" i="15" s="1"/>
  <c r="N406" i="15" a="1"/>
  <c r="N406" i="15" s="1"/>
  <c r="N407" i="15" a="1"/>
  <c r="N407" i="15" s="1"/>
  <c r="N408" i="15" a="1"/>
  <c r="N408" i="15" s="1"/>
  <c r="N409" i="15" a="1"/>
  <c r="N409" i="15" s="1"/>
  <c r="N410" i="15" a="1"/>
  <c r="N410" i="15" s="1"/>
  <c r="N411" i="15" a="1"/>
  <c r="N411" i="15" s="1"/>
  <c r="N412" i="15" a="1"/>
  <c r="N412" i="15" s="1"/>
  <c r="N413" i="15" a="1"/>
  <c r="N413" i="15" s="1"/>
  <c r="N414" i="15" a="1"/>
  <c r="N414" i="15" s="1"/>
  <c r="N415" i="15" a="1"/>
  <c r="N415" i="15" s="1"/>
  <c r="N416" i="15" a="1"/>
  <c r="N416" i="15" s="1"/>
  <c r="N417" i="15" a="1"/>
  <c r="N417" i="15" s="1"/>
  <c r="N418" i="15" a="1"/>
  <c r="N418" i="15" s="1"/>
  <c r="N419" i="15" a="1"/>
  <c r="N419" i="15" s="1"/>
  <c r="N420" i="15" a="1"/>
  <c r="N420" i="15" s="1"/>
  <c r="N421" i="15" a="1"/>
  <c r="N421" i="15" s="1"/>
  <c r="N422" i="15" a="1"/>
  <c r="N422" i="15" s="1"/>
  <c r="N423" i="15" a="1"/>
  <c r="N423" i="15" s="1"/>
  <c r="N424" i="15" a="1"/>
  <c r="N424" i="15" s="1"/>
  <c r="N425" i="15" a="1"/>
  <c r="N425" i="15" s="1"/>
  <c r="N426" i="15" a="1"/>
  <c r="N426" i="15" s="1"/>
  <c r="N427" i="15" a="1"/>
  <c r="N427" i="15" s="1"/>
  <c r="N428" i="15" a="1"/>
  <c r="N428" i="15" s="1"/>
  <c r="N429" i="15" a="1"/>
  <c r="N429" i="15" s="1"/>
  <c r="N430" i="15" a="1"/>
  <c r="N430" i="15" s="1"/>
  <c r="N431" i="15" a="1"/>
  <c r="N431" i="15" s="1"/>
  <c r="N432" i="15" a="1"/>
  <c r="N432" i="15" s="1"/>
  <c r="N433" i="15" a="1"/>
  <c r="N433" i="15" s="1"/>
  <c r="N434" i="15" a="1"/>
  <c r="N434" i="15" s="1"/>
  <c r="N435" i="15" a="1"/>
  <c r="N435" i="15" s="1"/>
  <c r="N436" i="15" a="1"/>
  <c r="N436" i="15" s="1"/>
  <c r="N437" i="15" a="1"/>
  <c r="N437" i="15" s="1"/>
  <c r="N438" i="15" a="1"/>
  <c r="N438" i="15" s="1"/>
  <c r="N439" i="15" a="1"/>
  <c r="N439" i="15" s="1"/>
  <c r="N440" i="15" a="1"/>
  <c r="N440" i="15" s="1"/>
  <c r="N441" i="15" a="1"/>
  <c r="N441" i="15" s="1"/>
  <c r="N442" i="15" a="1"/>
  <c r="N442" i="15" s="1"/>
  <c r="N443" i="15" a="1"/>
  <c r="N443" i="15" s="1"/>
  <c r="N444" i="15" a="1"/>
  <c r="N444" i="15" s="1"/>
  <c r="N445" i="15" a="1"/>
  <c r="N445" i="15" s="1"/>
  <c r="N446" i="15" a="1"/>
  <c r="N446" i="15" s="1"/>
  <c r="N447" i="15" a="1"/>
  <c r="N447" i="15" s="1"/>
  <c r="N448" i="15" a="1"/>
  <c r="N448" i="15" s="1"/>
  <c r="N449" i="15" a="1"/>
  <c r="N449" i="15" s="1"/>
  <c r="N450" i="15" a="1"/>
  <c r="N450" i="15" s="1"/>
  <c r="N451" i="15" a="1"/>
  <c r="N451" i="15" s="1"/>
  <c r="N452" i="15" a="1"/>
  <c r="N452" i="15" s="1"/>
  <c r="N453" i="15" a="1"/>
  <c r="N453" i="15" s="1"/>
  <c r="N454" i="15" a="1"/>
  <c r="N454" i="15" s="1"/>
  <c r="N455" i="15" a="1"/>
  <c r="N455" i="15" s="1"/>
  <c r="N456" i="15" a="1"/>
  <c r="N456" i="15" s="1"/>
  <c r="N457" i="15" a="1"/>
  <c r="N457" i="15" s="1"/>
  <c r="N458" i="15" a="1"/>
  <c r="N458" i="15" s="1"/>
  <c r="N459" i="15" a="1"/>
  <c r="N459" i="15" s="1"/>
  <c r="N460" i="15" a="1"/>
  <c r="N460" i="15" s="1"/>
  <c r="N461" i="15" a="1"/>
  <c r="N461" i="15" s="1"/>
  <c r="N462" i="15" a="1"/>
  <c r="N462" i="15" s="1"/>
  <c r="N463" i="15" a="1"/>
  <c r="N463" i="15" s="1"/>
  <c r="N464" i="15" a="1"/>
  <c r="N464" i="15" s="1"/>
  <c r="N465" i="15" a="1"/>
  <c r="N465" i="15" s="1"/>
  <c r="N466" i="15" a="1"/>
  <c r="N466" i="15" s="1"/>
  <c r="N467" i="15" a="1"/>
  <c r="N467" i="15" s="1"/>
  <c r="N468" i="15" a="1"/>
  <c r="N468" i="15" s="1"/>
  <c r="N469" i="15" a="1"/>
  <c r="N469" i="15" s="1"/>
  <c r="N470" i="15" a="1"/>
  <c r="N470" i="15" s="1"/>
  <c r="N471" i="15" a="1"/>
  <c r="N471" i="15" s="1"/>
  <c r="N472" i="15" a="1"/>
  <c r="N472" i="15" s="1"/>
  <c r="N473" i="15" a="1"/>
  <c r="N473" i="15" s="1"/>
  <c r="N474" i="15" a="1"/>
  <c r="N474" i="15" s="1"/>
  <c r="N475" i="15" a="1"/>
  <c r="N475" i="15" s="1"/>
  <c r="N476" i="15" a="1"/>
  <c r="N476" i="15" s="1"/>
  <c r="N477" i="15" a="1"/>
  <c r="N477" i="15" s="1"/>
  <c r="N478" i="15" a="1"/>
  <c r="N478" i="15" s="1"/>
  <c r="N479" i="15" a="1"/>
  <c r="N479" i="15" s="1"/>
  <c r="N480" i="15" a="1"/>
  <c r="N480" i="15" s="1"/>
  <c r="N481" i="15" a="1"/>
  <c r="N481" i="15" s="1"/>
  <c r="N482" i="15" a="1"/>
  <c r="N482" i="15" s="1"/>
  <c r="N483" i="15" a="1"/>
  <c r="N483" i="15" s="1"/>
  <c r="N484" i="15" a="1"/>
  <c r="N484" i="15" s="1"/>
  <c r="N485" i="15" a="1"/>
  <c r="N485" i="15" s="1"/>
  <c r="N486" i="15" a="1"/>
  <c r="N486" i="15" s="1"/>
  <c r="N487" i="15" a="1"/>
  <c r="N487" i="15" s="1"/>
  <c r="N488" i="15" a="1"/>
  <c r="N488" i="15" s="1"/>
  <c r="N489" i="15" a="1"/>
  <c r="N489" i="15" s="1"/>
  <c r="N490" i="15" a="1"/>
  <c r="N490" i="15" s="1"/>
  <c r="N491" i="15" a="1"/>
  <c r="N491" i="15" s="1"/>
  <c r="N492" i="15" a="1"/>
  <c r="N492" i="15" s="1"/>
  <c r="N493" i="15" a="1"/>
  <c r="N493" i="15" s="1"/>
  <c r="N494" i="15" a="1"/>
  <c r="N494" i="15" s="1"/>
  <c r="N495" i="15" a="1"/>
  <c r="N495" i="15" s="1"/>
  <c r="N496" i="15" a="1"/>
  <c r="N496" i="15" s="1"/>
  <c r="N497" i="15" a="1"/>
  <c r="N497" i="15" s="1"/>
  <c r="N498" i="15" a="1"/>
  <c r="N498" i="15" s="1"/>
  <c r="N499" i="15" a="1"/>
  <c r="N499" i="15" s="1"/>
  <c r="N500" i="15" a="1"/>
  <c r="N500" i="15" s="1"/>
  <c r="N501" i="15" a="1"/>
  <c r="N501" i="15" s="1"/>
  <c r="N502" i="15" a="1"/>
  <c r="N502" i="15" s="1"/>
  <c r="N503" i="15" a="1"/>
  <c r="N503" i="15" s="1"/>
  <c r="N504" i="15" a="1"/>
  <c r="N504" i="15" s="1"/>
  <c r="N505" i="15" a="1"/>
  <c r="N505" i="15" s="1"/>
  <c r="N506" i="15" a="1"/>
  <c r="N506" i="15" s="1"/>
  <c r="N507" i="15" a="1"/>
  <c r="N507" i="15" s="1"/>
  <c r="N508" i="15" a="1"/>
  <c r="N508" i="15" s="1"/>
  <c r="N509" i="15" a="1"/>
  <c r="N509" i="15" s="1"/>
  <c r="N510" i="15" a="1"/>
  <c r="N510" i="15" s="1"/>
  <c r="N511" i="15" a="1"/>
  <c r="N511" i="15" s="1"/>
  <c r="N512" i="15" a="1"/>
  <c r="N512" i="15" s="1"/>
  <c r="N513" i="15" a="1"/>
  <c r="N513" i="15" s="1"/>
  <c r="N514" i="15" a="1"/>
  <c r="N514" i="15" s="1"/>
  <c r="N515" i="15" a="1"/>
  <c r="N515" i="15" s="1"/>
  <c r="N516" i="15" a="1"/>
  <c r="N516" i="15" s="1"/>
  <c r="N517" i="15" a="1"/>
  <c r="N517" i="15" s="1"/>
  <c r="N518" i="15" a="1"/>
  <c r="N518" i="15" s="1"/>
  <c r="N519" i="15" a="1"/>
  <c r="N519" i="15" s="1"/>
  <c r="N520" i="15" a="1"/>
  <c r="N520" i="15" s="1"/>
  <c r="N521" i="15" a="1"/>
  <c r="N521" i="15" s="1"/>
  <c r="N522" i="15" a="1"/>
  <c r="N522" i="15" s="1"/>
  <c r="N523" i="15" a="1"/>
  <c r="N523" i="15" s="1"/>
  <c r="N524" i="15" a="1"/>
  <c r="N524" i="15" s="1"/>
  <c r="N525" i="15" a="1"/>
  <c r="N525" i="15" s="1"/>
  <c r="N526" i="15" a="1"/>
  <c r="N526" i="15" s="1"/>
  <c r="N527" i="15" a="1"/>
  <c r="N527" i="15" s="1"/>
  <c r="N528" i="15" a="1"/>
  <c r="N528" i="15" s="1"/>
  <c r="N529" i="15" a="1"/>
  <c r="N529" i="15" s="1"/>
  <c r="N530" i="15" a="1"/>
  <c r="N530" i="15" s="1"/>
  <c r="N531" i="15" a="1"/>
  <c r="N531" i="15" s="1"/>
  <c r="N532" i="15" a="1"/>
  <c r="N532" i="15" s="1"/>
  <c r="N533" i="15" a="1"/>
  <c r="N533" i="15" s="1"/>
  <c r="N534" i="15" a="1"/>
  <c r="N534" i="15" s="1"/>
  <c r="N535" i="15" a="1"/>
  <c r="N535" i="15" s="1"/>
  <c r="N536" i="15" a="1"/>
  <c r="N536" i="15" s="1"/>
  <c r="N537" i="15" a="1"/>
  <c r="N537" i="15" s="1"/>
  <c r="N538" i="15" a="1"/>
  <c r="N538" i="15" s="1"/>
  <c r="N539" i="15" a="1"/>
  <c r="N539" i="15" s="1"/>
  <c r="N540" i="15" a="1"/>
  <c r="N540" i="15" s="1"/>
  <c r="N541" i="15" a="1"/>
  <c r="N541" i="15" s="1"/>
  <c r="N542" i="15" a="1"/>
  <c r="N542" i="15" s="1"/>
  <c r="N543" i="15" a="1"/>
  <c r="N543" i="15" s="1"/>
  <c r="N544" i="15" a="1"/>
  <c r="N544" i="15" s="1"/>
  <c r="N545" i="15" a="1"/>
  <c r="N545" i="15" s="1"/>
  <c r="N546" i="15" a="1"/>
  <c r="N546" i="15" s="1"/>
  <c r="N547" i="15" a="1"/>
  <c r="N547" i="15" s="1"/>
  <c r="N548" i="15" a="1"/>
  <c r="N548" i="15" s="1"/>
  <c r="N549" i="15" a="1"/>
  <c r="N549" i="15" s="1"/>
  <c r="N550" i="15" a="1"/>
  <c r="N550" i="15" s="1"/>
  <c r="N551" i="15" a="1"/>
  <c r="N551" i="15" s="1"/>
  <c r="N552" i="15" a="1"/>
  <c r="N552" i="15" s="1"/>
  <c r="N553" i="15" a="1"/>
  <c r="N553" i="15" s="1"/>
  <c r="N554" i="15" a="1"/>
  <c r="N554" i="15" s="1"/>
  <c r="N555" i="15" a="1"/>
  <c r="N555" i="15" s="1"/>
  <c r="N556" i="15" a="1"/>
  <c r="N556" i="15" s="1"/>
  <c r="N557" i="15" a="1"/>
  <c r="N557" i="15" s="1"/>
  <c r="N558" i="15" a="1"/>
  <c r="N558" i="15" s="1"/>
  <c r="N559" i="15" a="1"/>
  <c r="N559" i="15" s="1"/>
  <c r="N560" i="15" a="1"/>
  <c r="N560" i="15" s="1"/>
  <c r="N561" i="15" a="1"/>
  <c r="N561" i="15" s="1"/>
  <c r="N562" i="15" a="1"/>
  <c r="N562" i="15" s="1"/>
  <c r="N563" i="15" a="1"/>
  <c r="N563" i="15" s="1"/>
  <c r="N564" i="15" a="1"/>
  <c r="N564" i="15" s="1"/>
  <c r="N565" i="15" a="1"/>
  <c r="N565" i="15" s="1"/>
  <c r="N566" i="15" a="1"/>
  <c r="N566" i="15" s="1"/>
  <c r="N567" i="15" a="1"/>
  <c r="N567" i="15" s="1"/>
  <c r="N568" i="15" a="1"/>
  <c r="N568" i="15" s="1"/>
  <c r="N569" i="15" a="1"/>
  <c r="N569" i="15" s="1"/>
  <c r="N570" i="15" a="1"/>
  <c r="N570" i="15" s="1"/>
  <c r="N571" i="15" a="1"/>
  <c r="N571" i="15" s="1"/>
  <c r="N572" i="15" a="1"/>
  <c r="N572" i="15" s="1"/>
  <c r="N573" i="15" a="1"/>
  <c r="N573" i="15" s="1"/>
  <c r="N574" i="15" a="1"/>
  <c r="N574" i="15" s="1"/>
  <c r="N575" i="15" a="1"/>
  <c r="N575" i="15" s="1"/>
  <c r="N576" i="15" a="1"/>
  <c r="N576" i="15" s="1"/>
  <c r="N577" i="15" a="1"/>
  <c r="N577" i="15" s="1"/>
  <c r="N578" i="15" a="1"/>
  <c r="N578" i="15" s="1"/>
  <c r="N579" i="15" a="1"/>
  <c r="N579" i="15" s="1"/>
  <c r="N580" i="15" a="1"/>
  <c r="N580" i="15" s="1"/>
  <c r="N581" i="15" a="1"/>
  <c r="N581" i="15" s="1"/>
  <c r="N582" i="15" a="1"/>
  <c r="N582" i="15" s="1"/>
  <c r="N583" i="15" a="1"/>
  <c r="N583" i="15" s="1"/>
  <c r="N584" i="15" a="1"/>
  <c r="N584" i="15" s="1"/>
  <c r="N585" i="15" a="1"/>
  <c r="N585" i="15" s="1"/>
  <c r="N586" i="15" a="1"/>
  <c r="N586" i="15" s="1"/>
  <c r="N587" i="15" a="1"/>
  <c r="N587" i="15" s="1"/>
  <c r="N588" i="15" a="1"/>
  <c r="N588" i="15" s="1"/>
  <c r="N589" i="15" a="1"/>
  <c r="N589" i="15" s="1"/>
  <c r="N590" i="15" a="1"/>
  <c r="N590" i="15" s="1"/>
  <c r="N591" i="15" a="1"/>
  <c r="N591" i="15" s="1"/>
  <c r="N592" i="15" a="1"/>
  <c r="N592" i="15" s="1"/>
  <c r="N593" i="15" a="1"/>
  <c r="N593" i="15" s="1"/>
  <c r="N594" i="15" a="1"/>
  <c r="N594" i="15" s="1"/>
  <c r="N595" i="15" a="1"/>
  <c r="N595" i="15" s="1"/>
  <c r="N596" i="15" a="1"/>
  <c r="N596" i="15" s="1"/>
  <c r="N597" i="15" a="1"/>
  <c r="N597" i="15" s="1"/>
  <c r="N598" i="15" a="1"/>
  <c r="N598" i="15" s="1"/>
  <c r="N599" i="15" a="1"/>
  <c r="N599" i="15" s="1"/>
  <c r="N600" i="15" a="1"/>
  <c r="N600" i="15" s="1"/>
  <c r="N601" i="15" a="1"/>
  <c r="N601" i="15" s="1"/>
  <c r="N602" i="15" a="1"/>
  <c r="N602" i="15" s="1"/>
  <c r="N603" i="15" a="1"/>
  <c r="N603" i="15" s="1"/>
  <c r="N604" i="15" a="1"/>
  <c r="N604" i="15" s="1"/>
  <c r="N605" i="15" a="1"/>
  <c r="N605" i="15" s="1"/>
  <c r="N606" i="15" a="1"/>
  <c r="N606" i="15" s="1"/>
  <c r="N607" i="15" a="1"/>
  <c r="N607" i="15" s="1"/>
  <c r="N608" i="15" a="1"/>
  <c r="N608" i="15" s="1"/>
  <c r="N609" i="15" a="1"/>
  <c r="N609" i="15" s="1"/>
  <c r="N610" i="15" a="1"/>
  <c r="N610" i="15" s="1"/>
  <c r="N611" i="15" a="1"/>
  <c r="N611" i="15" s="1"/>
  <c r="N612" i="15" a="1"/>
  <c r="N612" i="15" s="1"/>
  <c r="N613" i="15" a="1"/>
  <c r="N613" i="15" s="1"/>
  <c r="N614" i="15" a="1"/>
  <c r="N614" i="15" s="1"/>
  <c r="N615" i="15" a="1"/>
  <c r="N615" i="15" s="1"/>
  <c r="N616" i="15" a="1"/>
  <c r="N616" i="15" s="1"/>
  <c r="N617" i="15" a="1"/>
  <c r="N617" i="15" s="1"/>
  <c r="N618" i="15" a="1"/>
  <c r="N618" i="15" s="1"/>
  <c r="N619" i="15" a="1"/>
  <c r="N619" i="15" s="1"/>
  <c r="N620" i="15" a="1"/>
  <c r="N620" i="15" s="1"/>
  <c r="N621" i="15" a="1"/>
  <c r="N621" i="15" s="1"/>
  <c r="N622" i="15" a="1"/>
  <c r="N622" i="15" s="1"/>
  <c r="N623" i="15" a="1"/>
  <c r="N623" i="15" s="1"/>
  <c r="N624" i="15" a="1"/>
  <c r="N624" i="15" s="1"/>
  <c r="N625" i="15" a="1"/>
  <c r="N625" i="15" s="1"/>
  <c r="N626" i="15" a="1"/>
  <c r="N626" i="15" s="1"/>
  <c r="N627" i="15" a="1"/>
  <c r="N627" i="15" s="1"/>
  <c r="N628" i="15" a="1"/>
  <c r="N628" i="15" s="1"/>
  <c r="N629" i="15" a="1"/>
  <c r="N629" i="15" s="1"/>
  <c r="N630" i="15" a="1"/>
  <c r="N630" i="15" s="1"/>
  <c r="N631" i="15" a="1"/>
  <c r="N631" i="15" s="1"/>
  <c r="N632" i="15" a="1"/>
  <c r="N632" i="15" s="1"/>
  <c r="N633" i="15" a="1"/>
  <c r="N633" i="15" s="1"/>
  <c r="N634" i="15" a="1"/>
  <c r="N634" i="15" s="1"/>
  <c r="N635" i="15" a="1"/>
  <c r="N635" i="15" s="1"/>
  <c r="N636" i="15" a="1"/>
  <c r="N636" i="15" s="1"/>
  <c r="N637" i="15" a="1"/>
  <c r="N637" i="15" s="1"/>
  <c r="N638" i="15" a="1"/>
  <c r="N638" i="15" s="1"/>
  <c r="N639" i="15" a="1"/>
  <c r="N639" i="15" s="1"/>
  <c r="N640" i="15" a="1"/>
  <c r="N640" i="15" s="1"/>
  <c r="N641" i="15" a="1"/>
  <c r="N641" i="15" s="1"/>
  <c r="N642" i="15" a="1"/>
  <c r="N642" i="15" s="1"/>
  <c r="N643" i="15" a="1"/>
  <c r="N643" i="15" s="1"/>
  <c r="N644" i="15" a="1"/>
  <c r="N644" i="15" s="1"/>
  <c r="N645" i="15" a="1"/>
  <c r="N645" i="15" s="1"/>
  <c r="N646" i="15" a="1"/>
  <c r="N646" i="15" s="1"/>
  <c r="N647" i="15" a="1"/>
  <c r="N647" i="15" s="1"/>
  <c r="N648" i="15" a="1"/>
  <c r="N648" i="15" s="1"/>
  <c r="N649" i="15" a="1"/>
  <c r="N649" i="15" s="1"/>
  <c r="N650" i="15" a="1"/>
  <c r="N650" i="15" s="1"/>
  <c r="N651" i="15" a="1"/>
  <c r="N651" i="15" s="1"/>
  <c r="N652" i="15" a="1"/>
  <c r="N652" i="15" s="1"/>
  <c r="N653" i="15" a="1"/>
  <c r="N653" i="15" s="1"/>
  <c r="N654" i="15" a="1"/>
  <c r="N654" i="15" s="1"/>
  <c r="N655" i="15" a="1"/>
  <c r="N655" i="15" s="1"/>
  <c r="N656" i="15" a="1"/>
  <c r="N656" i="15" s="1"/>
  <c r="N657" i="15" a="1"/>
  <c r="N657" i="15" s="1"/>
  <c r="N658" i="15" a="1"/>
  <c r="N658" i="15" s="1"/>
  <c r="N659" i="15" a="1"/>
  <c r="N659" i="15" s="1"/>
  <c r="N660" i="15" a="1"/>
  <c r="N660" i="15" s="1"/>
  <c r="N661" i="15" a="1"/>
  <c r="N661" i="15" s="1"/>
  <c r="N662" i="15" a="1"/>
  <c r="N662" i="15" s="1"/>
  <c r="N663" i="15" a="1"/>
  <c r="N663" i="15" s="1"/>
  <c r="N664" i="15" a="1"/>
  <c r="N664" i="15" s="1"/>
  <c r="N665" i="15" a="1"/>
  <c r="N665" i="15" s="1"/>
  <c r="N666" i="15" a="1"/>
  <c r="N666" i="15" s="1"/>
  <c r="N667" i="15" a="1"/>
  <c r="N667" i="15" s="1"/>
  <c r="N668" i="15" a="1"/>
  <c r="N668" i="15" s="1"/>
  <c r="N669" i="15" a="1"/>
  <c r="N669" i="15" s="1"/>
  <c r="N670" i="15" a="1"/>
  <c r="N670" i="15" s="1"/>
  <c r="N671" i="15" a="1"/>
  <c r="N671" i="15" s="1"/>
  <c r="N672" i="15" a="1"/>
  <c r="N672" i="15" s="1"/>
  <c r="N673" i="15" a="1"/>
  <c r="N673" i="15" s="1"/>
  <c r="N674" i="15" a="1"/>
  <c r="N674" i="15" s="1"/>
  <c r="N675" i="15" a="1"/>
  <c r="N675" i="15" s="1"/>
  <c r="N676" i="15" a="1"/>
  <c r="N676" i="15" s="1"/>
  <c r="N677" i="15" a="1"/>
  <c r="N677" i="15" s="1"/>
  <c r="N678" i="15" a="1"/>
  <c r="N678" i="15" s="1"/>
  <c r="N679" i="15" a="1"/>
  <c r="N679" i="15" s="1"/>
  <c r="N680" i="15" a="1"/>
  <c r="N680" i="15" s="1"/>
  <c r="N681" i="15" a="1"/>
  <c r="N681" i="15" s="1"/>
  <c r="N682" i="15" a="1"/>
  <c r="N682" i="15" s="1"/>
  <c r="N683" i="15" a="1"/>
  <c r="N683" i="15" s="1"/>
  <c r="N684" i="15" a="1"/>
  <c r="N684" i="15" s="1"/>
  <c r="N685" i="15" a="1"/>
  <c r="N685" i="15" s="1"/>
  <c r="N686" i="15" a="1"/>
  <c r="N686" i="15" s="1"/>
  <c r="N687" i="15" a="1"/>
  <c r="N687" i="15" s="1"/>
  <c r="N688" i="15" a="1"/>
  <c r="N688" i="15" s="1"/>
  <c r="N689" i="15" a="1"/>
  <c r="N689" i="15" s="1"/>
  <c r="N690" i="15" a="1"/>
  <c r="N690" i="15" s="1"/>
  <c r="N691" i="15" a="1"/>
  <c r="N691" i="15" s="1"/>
  <c r="N692" i="15" a="1"/>
  <c r="N692" i="15" s="1"/>
  <c r="N693" i="15" a="1"/>
  <c r="N693" i="15" s="1"/>
  <c r="N694" i="15" a="1"/>
  <c r="N694" i="15" s="1"/>
  <c r="N695" i="15" a="1"/>
  <c r="N695" i="15" s="1"/>
  <c r="N696" i="15" a="1"/>
  <c r="N696" i="15" s="1"/>
  <c r="N697" i="15" a="1"/>
  <c r="N697" i="15" s="1"/>
  <c r="N698" i="15" a="1"/>
  <c r="N698" i="15" s="1"/>
  <c r="N699" i="15" a="1"/>
  <c r="N699" i="15" s="1"/>
  <c r="N700" i="15" a="1"/>
  <c r="N700" i="15" s="1"/>
  <c r="N701" i="15" a="1"/>
  <c r="N701" i="15" s="1"/>
  <c r="N702" i="15" a="1"/>
  <c r="N702" i="15" s="1"/>
  <c r="N703" i="15" a="1"/>
  <c r="N703" i="15" s="1"/>
  <c r="N704" i="15" a="1"/>
  <c r="N704" i="15" s="1"/>
  <c r="N705" i="15" a="1"/>
  <c r="N705" i="15" s="1"/>
  <c r="N706" i="15" a="1"/>
  <c r="N706" i="15" s="1"/>
  <c r="N707" i="15" a="1"/>
  <c r="N707" i="15" s="1"/>
  <c r="N708" i="15" a="1"/>
  <c r="N708" i="15" s="1"/>
  <c r="N709" i="15" a="1"/>
  <c r="N709" i="15" s="1"/>
  <c r="N710" i="15" a="1"/>
  <c r="N710" i="15" s="1"/>
  <c r="N711" i="15" a="1"/>
  <c r="N711" i="15" s="1"/>
  <c r="N712" i="15" a="1"/>
  <c r="N712" i="15" s="1"/>
  <c r="N713" i="15" a="1"/>
  <c r="N713" i="15" s="1"/>
  <c r="N714" i="15" a="1"/>
  <c r="N714" i="15" s="1"/>
  <c r="N715" i="15" a="1"/>
  <c r="N715" i="15" s="1"/>
  <c r="N716" i="15" a="1"/>
  <c r="N716" i="15" s="1"/>
  <c r="N717" i="15" a="1"/>
  <c r="N717" i="15" s="1"/>
  <c r="N718" i="15" a="1"/>
  <c r="N718" i="15" s="1"/>
  <c r="N719" i="15" a="1"/>
  <c r="N719" i="15" s="1"/>
  <c r="N720" i="15" a="1"/>
  <c r="N720" i="15" s="1"/>
  <c r="N721" i="15" a="1"/>
  <c r="N721" i="15" s="1"/>
  <c r="N722" i="15" a="1"/>
  <c r="N722" i="15" s="1"/>
  <c r="N723" i="15" a="1"/>
  <c r="N723" i="15" s="1"/>
  <c r="N724" i="15" a="1"/>
  <c r="N724" i="15" s="1"/>
  <c r="N725" i="15" a="1"/>
  <c r="N725" i="15" s="1"/>
  <c r="N726" i="15" a="1"/>
  <c r="N726" i="15" s="1"/>
  <c r="N727" i="15" a="1"/>
  <c r="N727" i="15" s="1"/>
  <c r="N728" i="15" a="1"/>
  <c r="N728" i="15" s="1"/>
  <c r="N729" i="15" a="1"/>
  <c r="N729" i="15" s="1"/>
  <c r="N730" i="15" a="1"/>
  <c r="N730" i="15" s="1"/>
  <c r="N731" i="15" a="1"/>
  <c r="N731" i="15" s="1"/>
  <c r="N732" i="15" a="1"/>
  <c r="N732" i="15" s="1"/>
  <c r="N733" i="15" a="1"/>
  <c r="N733" i="15" s="1"/>
  <c r="N734" i="15" a="1"/>
  <c r="N734" i="15" s="1"/>
  <c r="N735" i="15" a="1"/>
  <c r="N735" i="15" s="1"/>
  <c r="N736" i="15" a="1"/>
  <c r="N736" i="15" s="1"/>
  <c r="N737" i="15" a="1"/>
  <c r="N737" i="15" s="1"/>
  <c r="N738" i="15" a="1"/>
  <c r="N738" i="15" s="1"/>
  <c r="N739" i="15" a="1"/>
  <c r="N739" i="15" s="1"/>
  <c r="N740" i="15" a="1"/>
  <c r="N740" i="15" s="1"/>
  <c r="N741" i="15" a="1"/>
  <c r="N741" i="15" s="1"/>
  <c r="N742" i="15" a="1"/>
  <c r="N742" i="15" s="1"/>
  <c r="N743" i="15" a="1"/>
  <c r="N743" i="15" s="1"/>
  <c r="N744" i="15" a="1"/>
  <c r="N744" i="15" s="1"/>
  <c r="N745" i="15" a="1"/>
  <c r="N745" i="15" s="1"/>
  <c r="N746" i="15" a="1"/>
  <c r="N746" i="15" s="1"/>
  <c r="N747" i="15" a="1"/>
  <c r="N747" i="15" s="1"/>
  <c r="N748" i="15" a="1"/>
  <c r="N748" i="15" s="1"/>
  <c r="N749" i="15" a="1"/>
  <c r="N749" i="15" s="1"/>
  <c r="N750" i="15" a="1"/>
  <c r="N750" i="15" s="1"/>
  <c r="N751" i="15" a="1"/>
  <c r="N751" i="15" s="1"/>
  <c r="N752" i="15" a="1"/>
  <c r="N752" i="15" s="1"/>
  <c r="N753" i="15" a="1"/>
  <c r="N753" i="15" s="1"/>
  <c r="N754" i="15" a="1"/>
  <c r="N754" i="15" s="1"/>
  <c r="N755" i="15" a="1"/>
  <c r="N755" i="15" s="1"/>
  <c r="N756" i="15" a="1"/>
  <c r="N756" i="15" s="1"/>
  <c r="N757" i="15" a="1"/>
  <c r="N757" i="15" s="1"/>
  <c r="N758" i="15" a="1"/>
  <c r="N758" i="15" s="1"/>
  <c r="N759" i="15" a="1"/>
  <c r="N759" i="15" s="1"/>
  <c r="N760" i="15" a="1"/>
  <c r="N760" i="15" s="1"/>
  <c r="N761" i="15" a="1"/>
  <c r="N761" i="15" s="1"/>
  <c r="N762" i="15" a="1"/>
  <c r="N762" i="15" s="1"/>
  <c r="N763" i="15" a="1"/>
  <c r="N763" i="15" s="1"/>
  <c r="N764" i="15" a="1"/>
  <c r="N764" i="15" s="1"/>
  <c r="N765" i="15" a="1"/>
  <c r="N765" i="15" s="1"/>
  <c r="N766" i="15" a="1"/>
  <c r="N766" i="15" s="1"/>
  <c r="N767" i="15" a="1"/>
  <c r="N767" i="15" s="1"/>
  <c r="N768" i="15" a="1"/>
  <c r="N768" i="15" s="1"/>
  <c r="N769" i="15" a="1"/>
  <c r="N769" i="15" s="1"/>
  <c r="N770" i="15" a="1"/>
  <c r="N770" i="15" s="1"/>
  <c r="N771" i="15" a="1"/>
  <c r="N771" i="15" s="1"/>
  <c r="N772" i="15" a="1"/>
  <c r="N772" i="15" s="1"/>
  <c r="N773" i="15" a="1"/>
  <c r="N773" i="15" s="1"/>
  <c r="N774" i="15" a="1"/>
  <c r="N774" i="15" s="1"/>
  <c r="N775" i="15" a="1"/>
  <c r="N775" i="15" s="1"/>
  <c r="N776" i="15" a="1"/>
  <c r="N776" i="15" s="1"/>
  <c r="N777" i="15" a="1"/>
  <c r="N777" i="15" s="1"/>
  <c r="N778" i="15" a="1"/>
  <c r="N778" i="15" s="1"/>
  <c r="N779" i="15" a="1"/>
  <c r="N779" i="15" s="1"/>
  <c r="N780" i="15" a="1"/>
  <c r="N780" i="15" s="1"/>
  <c r="N781" i="15" a="1"/>
  <c r="N781" i="15" s="1"/>
  <c r="N782" i="15" a="1"/>
  <c r="N782" i="15" s="1"/>
  <c r="N783" i="15" a="1"/>
  <c r="N783" i="15" s="1"/>
  <c r="N784" i="15" a="1"/>
  <c r="N784" i="15" s="1"/>
  <c r="N785" i="15" a="1"/>
  <c r="N785" i="15" s="1"/>
  <c r="N786" i="15" a="1"/>
  <c r="N786" i="15" s="1"/>
  <c r="N787" i="15" a="1"/>
  <c r="N787" i="15" s="1"/>
  <c r="N788" i="15" a="1"/>
  <c r="N788" i="15" s="1"/>
  <c r="N789" i="15" a="1"/>
  <c r="N789" i="15" s="1"/>
  <c r="N790" i="15" a="1"/>
  <c r="N790" i="15" s="1"/>
  <c r="N791" i="15" a="1"/>
  <c r="N791" i="15" s="1"/>
  <c r="N792" i="15" a="1"/>
  <c r="N792" i="15" s="1"/>
  <c r="N793" i="15" a="1"/>
  <c r="N793" i="15" s="1"/>
  <c r="N794" i="15" a="1"/>
  <c r="N794" i="15" s="1"/>
  <c r="N795" i="15" a="1"/>
  <c r="N795" i="15" s="1"/>
  <c r="N796" i="15" a="1"/>
  <c r="N796" i="15" s="1"/>
  <c r="N797" i="15" a="1"/>
  <c r="N797" i="15" s="1"/>
  <c r="N798" i="15" a="1"/>
  <c r="N798" i="15" s="1"/>
  <c r="N799" i="15" a="1"/>
  <c r="N799" i="15" s="1"/>
  <c r="N800" i="15" a="1"/>
  <c r="N800" i="15" s="1"/>
  <c r="N801" i="15" a="1"/>
  <c r="N801" i="15" s="1"/>
  <c r="N802" i="15" a="1"/>
  <c r="N802" i="15" s="1"/>
  <c r="N803" i="15" a="1"/>
  <c r="N803" i="15" s="1"/>
  <c r="N804" i="15" a="1"/>
  <c r="N804" i="15" s="1"/>
  <c r="N805" i="15" a="1"/>
  <c r="N805" i="15" s="1"/>
  <c r="N806" i="15" a="1"/>
  <c r="N806" i="15" s="1"/>
  <c r="N807" i="15" a="1"/>
  <c r="N807" i="15" s="1"/>
  <c r="N808" i="15" a="1"/>
  <c r="N808" i="15" s="1"/>
  <c r="N809" i="15" a="1"/>
  <c r="N809" i="15" s="1"/>
  <c r="N810" i="15" a="1"/>
  <c r="N810" i="15" s="1"/>
  <c r="N811" i="15" a="1"/>
  <c r="N811" i="15" s="1"/>
  <c r="N812" i="15" a="1"/>
  <c r="N812" i="15" s="1"/>
  <c r="N813" i="15" a="1"/>
  <c r="N813" i="15" s="1"/>
  <c r="N814" i="15" a="1"/>
  <c r="N814" i="15" s="1"/>
  <c r="N815" i="15" a="1"/>
  <c r="N815" i="15" s="1"/>
  <c r="N816" i="15" a="1"/>
  <c r="N816" i="15" s="1"/>
  <c r="N817" i="15" a="1"/>
  <c r="N817" i="15" s="1"/>
  <c r="N818" i="15" a="1"/>
  <c r="N818" i="15" s="1"/>
  <c r="N819" i="15" a="1"/>
  <c r="N819" i="15" s="1"/>
  <c r="N820" i="15" a="1"/>
  <c r="N820" i="15" s="1"/>
  <c r="N821" i="15" a="1"/>
  <c r="N821" i="15" s="1"/>
  <c r="N822" i="15" a="1"/>
  <c r="N822" i="15" s="1"/>
  <c r="N823" i="15" a="1"/>
  <c r="N823" i="15" s="1"/>
  <c r="N824" i="15" a="1"/>
  <c r="N824" i="15" s="1"/>
  <c r="N825" i="15" a="1"/>
  <c r="N825" i="15" s="1"/>
  <c r="N826" i="15" a="1"/>
  <c r="N826" i="15" s="1"/>
  <c r="N827" i="15" a="1"/>
  <c r="N827" i="15" s="1"/>
  <c r="N828" i="15" a="1"/>
  <c r="N828" i="15" s="1"/>
  <c r="N829" i="15" a="1"/>
  <c r="N829" i="15" s="1"/>
  <c r="N830" i="15" a="1"/>
  <c r="N830" i="15" s="1"/>
  <c r="N831" i="15" a="1"/>
  <c r="N831" i="15" s="1"/>
  <c r="N832" i="15" a="1"/>
  <c r="N832" i="15" s="1"/>
  <c r="N833" i="15" a="1"/>
  <c r="N833" i="15" s="1"/>
  <c r="N834" i="15" a="1"/>
  <c r="N834" i="15" s="1"/>
  <c r="N835" i="15" a="1"/>
  <c r="N835" i="15" s="1"/>
  <c r="N836" i="15" a="1"/>
  <c r="N836" i="15" s="1"/>
  <c r="N837" i="15" a="1"/>
  <c r="N837" i="15" s="1"/>
  <c r="N838" i="15" a="1"/>
  <c r="N838" i="15" s="1"/>
  <c r="N839" i="15" a="1"/>
  <c r="N839" i="15" s="1"/>
  <c r="N840" i="15" a="1"/>
  <c r="N840" i="15" s="1"/>
  <c r="N841" i="15" a="1"/>
  <c r="N841" i="15" s="1"/>
  <c r="N842" i="15" a="1"/>
  <c r="N842" i="15" s="1"/>
  <c r="N843" i="15" a="1"/>
  <c r="N843" i="15" s="1"/>
  <c r="N844" i="15" a="1"/>
  <c r="N844" i="15" s="1"/>
  <c r="N845" i="15" a="1"/>
  <c r="N845" i="15" s="1"/>
  <c r="N846" i="15" a="1"/>
  <c r="N846" i="15" s="1"/>
  <c r="N847" i="15" a="1"/>
  <c r="N847" i="15" s="1"/>
  <c r="N848" i="15" a="1"/>
  <c r="N848" i="15" s="1"/>
  <c r="N849" i="15" a="1"/>
  <c r="N849" i="15" s="1"/>
  <c r="N850" i="15" a="1"/>
  <c r="N850" i="15" s="1"/>
  <c r="N851" i="15" a="1"/>
  <c r="N851" i="15" s="1"/>
  <c r="N852" i="15" a="1"/>
  <c r="N852" i="15" s="1"/>
  <c r="N853" i="15" a="1"/>
  <c r="N853" i="15" s="1"/>
  <c r="N854" i="15" a="1"/>
  <c r="N854" i="15" s="1"/>
  <c r="N855" i="15" a="1"/>
  <c r="N855" i="15" s="1"/>
  <c r="N856" i="15" a="1"/>
  <c r="N856" i="15" s="1"/>
  <c r="N857" i="15" a="1"/>
  <c r="N857" i="15" s="1"/>
  <c r="N858" i="15" a="1"/>
  <c r="N858" i="15" s="1"/>
  <c r="N859" i="15" a="1"/>
  <c r="N859" i="15" s="1"/>
  <c r="N860" i="15" a="1"/>
  <c r="N860" i="15" s="1"/>
  <c r="N861" i="15" a="1"/>
  <c r="N861" i="15" s="1"/>
  <c r="N862" i="15" a="1"/>
  <c r="N862" i="15" s="1"/>
  <c r="N863" i="15" a="1"/>
  <c r="N863" i="15" s="1"/>
  <c r="N864" i="15" a="1"/>
  <c r="N864" i="15" s="1"/>
  <c r="N865" i="15" a="1"/>
  <c r="N865" i="15" s="1"/>
  <c r="N866" i="15" a="1"/>
  <c r="N866" i="15" s="1"/>
  <c r="N867" i="15" a="1"/>
  <c r="N867" i="15" s="1"/>
  <c r="N868" i="15" a="1"/>
  <c r="N868" i="15" s="1"/>
  <c r="N869" i="15" a="1"/>
  <c r="N869" i="15" s="1"/>
  <c r="N870" i="15" a="1"/>
  <c r="N870" i="15" s="1"/>
  <c r="N871" i="15" a="1"/>
  <c r="N871" i="15" s="1"/>
  <c r="N872" i="15" a="1"/>
  <c r="N872" i="15" s="1"/>
  <c r="N873" i="15" a="1"/>
  <c r="N873" i="15" s="1"/>
  <c r="N874" i="15" a="1"/>
  <c r="N874" i="15" s="1"/>
  <c r="N875" i="15" a="1"/>
  <c r="N875" i="15" s="1"/>
  <c r="N876" i="15" a="1"/>
  <c r="N876" i="15" s="1"/>
  <c r="N877" i="15" a="1"/>
  <c r="N877" i="15" s="1"/>
  <c r="N878" i="15" a="1"/>
  <c r="N878" i="15" s="1"/>
  <c r="N879" i="15" a="1"/>
  <c r="N879" i="15" s="1"/>
  <c r="N880" i="15" a="1"/>
  <c r="N880" i="15" s="1"/>
  <c r="N881" i="15" a="1"/>
  <c r="N881" i="15" s="1"/>
  <c r="N882" i="15" a="1"/>
  <c r="N882" i="15" s="1"/>
  <c r="N883" i="15" a="1"/>
  <c r="N883" i="15" s="1"/>
  <c r="N884" i="15" a="1"/>
  <c r="N884" i="15" s="1"/>
  <c r="N885" i="15" a="1"/>
  <c r="N885" i="15" s="1"/>
  <c r="N886" i="15" a="1"/>
  <c r="N886" i="15" s="1"/>
  <c r="N887" i="15" a="1"/>
  <c r="N887" i="15" s="1"/>
  <c r="N888" i="15" a="1"/>
  <c r="N888" i="15" s="1"/>
  <c r="N889" i="15" a="1"/>
  <c r="N889" i="15" s="1"/>
  <c r="N890" i="15" a="1"/>
  <c r="N890" i="15" s="1"/>
  <c r="N891" i="15" a="1"/>
  <c r="N891" i="15" s="1"/>
  <c r="N892" i="15" a="1"/>
  <c r="N892" i="15" s="1"/>
  <c r="N893" i="15" a="1"/>
  <c r="N893" i="15" s="1"/>
  <c r="N894" i="15" a="1"/>
  <c r="N894" i="15" s="1"/>
  <c r="N895" i="15" a="1"/>
  <c r="N895" i="15" s="1"/>
  <c r="N896" i="15" a="1"/>
  <c r="N896" i="15" s="1"/>
  <c r="N897" i="15" a="1"/>
  <c r="N897" i="15" s="1"/>
  <c r="N898" i="15" a="1"/>
  <c r="N898" i="15" s="1"/>
  <c r="N899" i="15" a="1"/>
  <c r="N899" i="15" s="1"/>
  <c r="N900" i="15" a="1"/>
  <c r="N900" i="15" s="1"/>
  <c r="N901" i="15" a="1"/>
  <c r="N901" i="15" s="1"/>
  <c r="N902" i="15" a="1"/>
  <c r="N902" i="15" s="1"/>
  <c r="N903" i="15" a="1"/>
  <c r="N903" i="15" s="1"/>
  <c r="N904" i="15" a="1"/>
  <c r="N904" i="15" s="1"/>
  <c r="N905" i="15" a="1"/>
  <c r="N905" i="15" s="1"/>
  <c r="N906" i="15" a="1"/>
  <c r="N906" i="15" s="1"/>
  <c r="N907" i="15" a="1"/>
  <c r="N907" i="15" s="1"/>
  <c r="N908" i="15" a="1"/>
  <c r="N908" i="15" s="1"/>
  <c r="N909" i="15" a="1"/>
  <c r="N909" i="15" s="1"/>
  <c r="N910" i="15" a="1"/>
  <c r="N910" i="15" s="1"/>
  <c r="N911" i="15" a="1"/>
  <c r="N911" i="15" s="1"/>
  <c r="N912" i="15" a="1"/>
  <c r="N912" i="15" s="1"/>
  <c r="N913" i="15" a="1"/>
  <c r="N913" i="15" s="1"/>
  <c r="N914" i="15" a="1"/>
  <c r="N914" i="15" s="1"/>
  <c r="N915" i="15" a="1"/>
  <c r="N915" i="15" s="1"/>
  <c r="N916" i="15" a="1"/>
  <c r="N916" i="15" s="1"/>
  <c r="N917" i="15" a="1"/>
  <c r="N917" i="15" s="1"/>
  <c r="N918" i="15" a="1"/>
  <c r="N918" i="15" s="1"/>
  <c r="N919" i="15" a="1"/>
  <c r="N919" i="15" s="1"/>
  <c r="N920" i="15" a="1"/>
  <c r="N920" i="15" s="1"/>
  <c r="N921" i="15" a="1"/>
  <c r="N921" i="15" s="1"/>
  <c r="N922" i="15" a="1"/>
  <c r="N922" i="15" s="1"/>
  <c r="N923" i="15" a="1"/>
  <c r="N923" i="15" s="1"/>
  <c r="N924" i="15" a="1"/>
  <c r="N924" i="15" s="1"/>
  <c r="N925" i="15" a="1"/>
  <c r="N925" i="15" s="1"/>
  <c r="N926" i="15" a="1"/>
  <c r="N926" i="15" s="1"/>
  <c r="N927" i="15" a="1"/>
  <c r="N927" i="15" s="1"/>
  <c r="N928" i="15" a="1"/>
  <c r="N928" i="15" s="1"/>
  <c r="N929" i="15" a="1"/>
  <c r="N929" i="15" s="1"/>
  <c r="N930" i="15" a="1"/>
  <c r="N930" i="15" s="1"/>
  <c r="N931" i="15" a="1"/>
  <c r="N931" i="15" s="1"/>
  <c r="N932" i="15" a="1"/>
  <c r="N932" i="15" s="1"/>
  <c r="N933" i="15" a="1"/>
  <c r="N933" i="15" s="1"/>
  <c r="N934" i="15" a="1"/>
  <c r="N934" i="15" s="1"/>
  <c r="N935" i="15" a="1"/>
  <c r="N935" i="15" s="1"/>
  <c r="N936" i="15" a="1"/>
  <c r="N936" i="15" s="1"/>
  <c r="N937" i="15" a="1"/>
  <c r="N937" i="15" s="1"/>
  <c r="N938" i="15" a="1"/>
  <c r="N938" i="15" s="1"/>
  <c r="N939" i="15" a="1"/>
  <c r="N939" i="15" s="1"/>
  <c r="N940" i="15" a="1"/>
  <c r="N940" i="15" s="1"/>
  <c r="N941" i="15" a="1"/>
  <c r="N941" i="15" s="1"/>
  <c r="N942" i="15" a="1"/>
  <c r="N942" i="15" s="1"/>
  <c r="N943" i="15" a="1"/>
  <c r="N943" i="15" s="1"/>
  <c r="N944" i="15" a="1"/>
  <c r="N944" i="15" s="1"/>
  <c r="N945" i="15" a="1"/>
  <c r="N945" i="15" s="1"/>
  <c r="N946" i="15" a="1"/>
  <c r="N946" i="15" s="1"/>
  <c r="N947" i="15" a="1"/>
  <c r="N947" i="15" s="1"/>
  <c r="N948" i="15" a="1"/>
  <c r="N948" i="15" s="1"/>
  <c r="N949" i="15" a="1"/>
  <c r="N949" i="15" s="1"/>
  <c r="N950" i="15" a="1"/>
  <c r="N950" i="15" s="1"/>
  <c r="N951" i="15" a="1"/>
  <c r="N951" i="15" s="1"/>
  <c r="N952" i="15" a="1"/>
  <c r="N952" i="15" s="1"/>
  <c r="N953" i="15" a="1"/>
  <c r="N953" i="15" s="1"/>
  <c r="N954" i="15" a="1"/>
  <c r="N954" i="15" s="1"/>
  <c r="N955" i="15" a="1"/>
  <c r="N955" i="15" s="1"/>
  <c r="N956" i="15" a="1"/>
  <c r="N956" i="15" s="1"/>
  <c r="N957" i="15" a="1"/>
  <c r="N957" i="15" s="1"/>
  <c r="N958" i="15" a="1"/>
  <c r="N958" i="15" s="1"/>
  <c r="N959" i="15" a="1"/>
  <c r="N959" i="15" s="1"/>
  <c r="N960" i="15" a="1"/>
  <c r="N960" i="15" s="1"/>
  <c r="N961" i="15" a="1"/>
  <c r="N961" i="15" s="1"/>
  <c r="N962" i="15" a="1"/>
  <c r="N962" i="15" s="1"/>
  <c r="N963" i="15" a="1"/>
  <c r="N963" i="15" s="1"/>
  <c r="N964" i="15" a="1"/>
  <c r="N964" i="15" s="1"/>
  <c r="N965" i="15" a="1"/>
  <c r="N965" i="15" s="1"/>
  <c r="N966" i="15" a="1"/>
  <c r="N966" i="15" s="1"/>
  <c r="N967" i="15" a="1"/>
  <c r="N967" i="15" s="1"/>
  <c r="N968" i="15" a="1"/>
  <c r="N968" i="15" s="1"/>
  <c r="N969" i="15" a="1"/>
  <c r="N969" i="15" s="1"/>
  <c r="N970" i="15" a="1"/>
  <c r="N970" i="15" s="1"/>
  <c r="N971" i="15" a="1"/>
  <c r="N971" i="15" s="1"/>
  <c r="N972" i="15" a="1"/>
  <c r="N972" i="15" s="1"/>
  <c r="N973" i="15" a="1"/>
  <c r="N973" i="15" s="1"/>
  <c r="N974" i="15" a="1"/>
  <c r="N974" i="15" s="1"/>
  <c r="N975" i="15" a="1"/>
  <c r="N975" i="15" s="1"/>
  <c r="N976" i="15" a="1"/>
  <c r="N976" i="15" s="1"/>
  <c r="N977" i="15" a="1"/>
  <c r="N977" i="15" s="1"/>
  <c r="N978" i="15" a="1"/>
  <c r="N978" i="15" s="1"/>
  <c r="N979" i="15" a="1"/>
  <c r="N979" i="15" s="1"/>
  <c r="N980" i="15" a="1"/>
  <c r="N980" i="15" s="1"/>
  <c r="N981" i="15" a="1"/>
  <c r="N981" i="15" s="1"/>
  <c r="N982" i="15" a="1"/>
  <c r="N982" i="15" s="1"/>
  <c r="N983" i="15" a="1"/>
  <c r="N983" i="15" s="1"/>
  <c r="N984" i="15" a="1"/>
  <c r="N984" i="15" s="1"/>
  <c r="N985" i="15" a="1"/>
  <c r="N985" i="15" s="1"/>
  <c r="N986" i="15" a="1"/>
  <c r="N986" i="15" s="1"/>
  <c r="N987" i="15" a="1"/>
  <c r="N987" i="15" s="1"/>
  <c r="N988" i="15" a="1"/>
  <c r="N988" i="15" s="1"/>
  <c r="N989" i="15" a="1"/>
  <c r="N989" i="15" s="1"/>
  <c r="N990" i="15" a="1"/>
  <c r="N990" i="15" s="1"/>
  <c r="N991" i="15" a="1"/>
  <c r="N991" i="15" s="1"/>
  <c r="N992" i="15" a="1"/>
  <c r="N992" i="15" s="1"/>
  <c r="N993" i="15" a="1"/>
  <c r="N993" i="15" s="1"/>
  <c r="N994" i="15" a="1"/>
  <c r="N994" i="15" s="1"/>
  <c r="N995" i="15" a="1"/>
  <c r="N995" i="15" s="1"/>
  <c r="N996" i="15" a="1"/>
  <c r="N996" i="15" s="1"/>
  <c r="N997" i="15" a="1"/>
  <c r="N997" i="15" s="1"/>
  <c r="N998" i="15" a="1"/>
  <c r="N998" i="15" s="1"/>
  <c r="N999" i="15" a="1"/>
  <c r="N999" i="15" s="1"/>
  <c r="N1000" i="15" a="1"/>
  <c r="N1000" i="15" s="1"/>
  <c r="N1001" i="15" a="1"/>
  <c r="N1001" i="15" s="1"/>
  <c r="N1002" i="15" a="1"/>
  <c r="N1002" i="15" s="1"/>
  <c r="N1003" i="15" a="1"/>
  <c r="N1003" i="15" s="1"/>
  <c r="N1004" i="15" a="1"/>
  <c r="N1004" i="15" s="1"/>
  <c r="N1005" i="15" a="1"/>
  <c r="N1005" i="15" s="1"/>
  <c r="N1006" i="15" a="1"/>
  <c r="N1006" i="15" s="1"/>
  <c r="N1007" i="15" a="1"/>
  <c r="N1007" i="15" s="1"/>
  <c r="N1008" i="15" a="1"/>
  <c r="N1008" i="15" s="1"/>
  <c r="N1009" i="15" a="1"/>
  <c r="N1009" i="15" s="1"/>
  <c r="N1010" i="15" a="1"/>
  <c r="N1010" i="15" s="1"/>
  <c r="N1011" i="15" a="1"/>
  <c r="N1011" i="15" s="1"/>
  <c r="N1012" i="15" a="1"/>
  <c r="N1012" i="15" s="1"/>
  <c r="N1013" i="15" a="1"/>
  <c r="N1013" i="15" s="1"/>
  <c r="N1014" i="15" a="1"/>
  <c r="N1014" i="15" s="1"/>
  <c r="N1015" i="15" a="1"/>
  <c r="N1015" i="15" s="1"/>
  <c r="N1016" i="15" a="1"/>
  <c r="N1016" i="15" s="1"/>
  <c r="N1017" i="15" a="1"/>
  <c r="N1017" i="15" s="1"/>
  <c r="N1018" i="15" a="1"/>
  <c r="N1018" i="15" s="1"/>
  <c r="N1019" i="15" a="1"/>
  <c r="N1019" i="15" s="1"/>
  <c r="N1020" i="15" a="1"/>
  <c r="N1020" i="15" s="1"/>
  <c r="N1021" i="15" a="1"/>
  <c r="N1021" i="15" s="1"/>
  <c r="N1022" i="15" a="1"/>
  <c r="N1022" i="15" s="1"/>
  <c r="N1023" i="15" a="1"/>
  <c r="N1023" i="15" s="1"/>
  <c r="N1024" i="15" a="1"/>
  <c r="N1024" i="15" s="1"/>
  <c r="N1025" i="15" a="1"/>
  <c r="N1025" i="15" s="1"/>
  <c r="N1026" i="15" a="1"/>
  <c r="N1026" i="15" s="1"/>
  <c r="N1027" i="15" a="1"/>
  <c r="N1027" i="15" s="1"/>
  <c r="N1028" i="15" a="1"/>
  <c r="N1028" i="15" s="1"/>
  <c r="N1029" i="15" a="1"/>
  <c r="N1029" i="15" s="1"/>
  <c r="N1030" i="15" a="1"/>
  <c r="N1030" i="15" s="1"/>
  <c r="N1031" i="15" a="1"/>
  <c r="N1031" i="15" s="1"/>
  <c r="N1032" i="15" a="1"/>
  <c r="N1032" i="15" s="1"/>
  <c r="N1033" i="15" a="1"/>
  <c r="N1033" i="15" s="1"/>
  <c r="N1034" i="15" a="1"/>
  <c r="N1034" i="15" s="1"/>
  <c r="N1035" i="15" a="1"/>
  <c r="N1035" i="15" s="1"/>
  <c r="N1036" i="15" a="1"/>
  <c r="N1036" i="15" s="1"/>
  <c r="N1037" i="15" a="1"/>
  <c r="N1037" i="15" s="1"/>
  <c r="N1038" i="15" a="1"/>
  <c r="N1038" i="15" s="1"/>
  <c r="N1039" i="15" a="1"/>
  <c r="N1039" i="15" s="1"/>
  <c r="N1040" i="15" a="1"/>
  <c r="N1040" i="15" s="1"/>
  <c r="N1041" i="15" a="1"/>
  <c r="N1041" i="15" s="1"/>
  <c r="N1042" i="15" a="1"/>
  <c r="N1042" i="15" s="1"/>
  <c r="N1043" i="15" a="1"/>
  <c r="N1043" i="15" s="1"/>
  <c r="N1044" i="15" a="1"/>
  <c r="N1044" i="15" s="1"/>
  <c r="N1045" i="15" a="1"/>
  <c r="N1045" i="15" s="1"/>
  <c r="N1046" i="15" a="1"/>
  <c r="N1046" i="15" s="1"/>
  <c r="N1047" i="15" a="1"/>
  <c r="N1047" i="15" s="1"/>
  <c r="N1048" i="15" a="1"/>
  <c r="N1048" i="15" s="1"/>
  <c r="N1049" i="15" a="1"/>
  <c r="N1049" i="15" s="1"/>
  <c r="N1050" i="15" a="1"/>
  <c r="N1050" i="15" s="1"/>
  <c r="N1051" i="15" a="1"/>
  <c r="N1051" i="15" s="1"/>
  <c r="N1052" i="15" a="1"/>
  <c r="N1052" i="15" s="1"/>
  <c r="N1053" i="15" a="1"/>
  <c r="N1053" i="15" s="1"/>
  <c r="N1054" i="15" a="1"/>
  <c r="N1054" i="15" s="1"/>
  <c r="N1055" i="15" a="1"/>
  <c r="N1055" i="15" s="1"/>
  <c r="N1056" i="15" a="1"/>
  <c r="N1056" i="15" s="1"/>
  <c r="N1057" i="15" a="1"/>
  <c r="N1057" i="15" s="1"/>
  <c r="N1058" i="15" a="1"/>
  <c r="N1058" i="15" s="1"/>
  <c r="N1059" i="15" a="1"/>
  <c r="N1059" i="15" s="1"/>
  <c r="N1060" i="15" a="1"/>
  <c r="N1060" i="15" s="1"/>
  <c r="N1061" i="15" a="1"/>
  <c r="N1061" i="15" s="1"/>
  <c r="N1062" i="15" a="1"/>
  <c r="N1062" i="15" s="1"/>
  <c r="N1063" i="15" a="1"/>
  <c r="N1063" i="15" s="1"/>
  <c r="N1064" i="15" a="1"/>
  <c r="N1064" i="15" s="1"/>
  <c r="N1065" i="15" a="1"/>
  <c r="N1065" i="15" s="1"/>
  <c r="N1066" i="15" a="1"/>
  <c r="N1066" i="15" s="1"/>
  <c r="N1067" i="15" a="1"/>
  <c r="N1067" i="15" s="1"/>
  <c r="N1068" i="15" a="1"/>
  <c r="N1068" i="15" s="1"/>
  <c r="N1069" i="15" a="1"/>
  <c r="N1069" i="15" s="1"/>
  <c r="N1070" i="15" a="1"/>
  <c r="N1070" i="15" s="1"/>
  <c r="N1071" i="15" a="1"/>
  <c r="N1071" i="15" s="1"/>
  <c r="N1072" i="15" a="1"/>
  <c r="N1072" i="15" s="1"/>
  <c r="N1073" i="15" a="1"/>
  <c r="N1073" i="15" s="1"/>
  <c r="N1074" i="15" a="1"/>
  <c r="N1074" i="15" s="1"/>
  <c r="N1075" i="15" a="1"/>
  <c r="N1075" i="15" s="1"/>
  <c r="N1076" i="15" a="1"/>
  <c r="N1076" i="15" s="1"/>
  <c r="N1077" i="15" a="1"/>
  <c r="N1077" i="15" s="1"/>
  <c r="N1078" i="15" a="1"/>
  <c r="N1078" i="15" s="1"/>
  <c r="N1079" i="15" a="1"/>
  <c r="N1079" i="15" s="1"/>
  <c r="N1080" i="15" a="1"/>
  <c r="N1080" i="15" s="1"/>
  <c r="N1081" i="15" a="1"/>
  <c r="N1081" i="15" s="1"/>
  <c r="N1082" i="15" a="1"/>
  <c r="N1082" i="15" s="1"/>
  <c r="N1083" i="15" a="1"/>
  <c r="N1083" i="15" s="1"/>
  <c r="N1084" i="15" a="1"/>
  <c r="N1084" i="15" s="1"/>
  <c r="N1085" i="15" a="1"/>
  <c r="N1085" i="15" s="1"/>
  <c r="N1086" i="15" a="1"/>
  <c r="N1086" i="15" s="1"/>
  <c r="N1087" i="15" a="1"/>
  <c r="N1087" i="15" s="1"/>
  <c r="N1088" i="15" a="1"/>
  <c r="N1088" i="15" s="1"/>
  <c r="N1089" i="15" a="1"/>
  <c r="N1089" i="15" s="1"/>
  <c r="N1090" i="15" a="1"/>
  <c r="N1090" i="15" s="1"/>
  <c r="N1091" i="15" a="1"/>
  <c r="N1091" i="15" s="1"/>
  <c r="N1092" i="15" a="1"/>
  <c r="N1092" i="15" s="1"/>
  <c r="N1093" i="15" a="1"/>
  <c r="N1093" i="15" s="1"/>
  <c r="N1094" i="15" a="1"/>
  <c r="N1094" i="15" s="1"/>
  <c r="N1095" i="15" a="1"/>
  <c r="N1095" i="15" s="1"/>
  <c r="N1096" i="15" a="1"/>
  <c r="N1096" i="15" s="1"/>
  <c r="N1097" i="15" a="1"/>
  <c r="N1097" i="15" s="1"/>
  <c r="N1098" i="15" a="1"/>
  <c r="N1098" i="15" s="1"/>
  <c r="N1099" i="15" a="1"/>
  <c r="N1099" i="15" s="1"/>
  <c r="N1100" i="15" a="1"/>
  <c r="N1100" i="15" s="1"/>
  <c r="N1101" i="15" a="1"/>
  <c r="N1101" i="15" s="1"/>
  <c r="N1102" i="15" a="1"/>
  <c r="N1102" i="15" s="1"/>
  <c r="N1103" i="15" a="1"/>
  <c r="N1103" i="15" s="1"/>
  <c r="N1104" i="15" a="1"/>
  <c r="N1104" i="15" s="1"/>
  <c r="N1105" i="15" a="1"/>
  <c r="N1105" i="15" s="1"/>
  <c r="N1106" i="15" a="1"/>
  <c r="N1106" i="15" s="1"/>
  <c r="N1107" i="15" a="1"/>
  <c r="N1107" i="15" s="1"/>
  <c r="N1108" i="15" a="1"/>
  <c r="N1108" i="15" s="1"/>
  <c r="N1109" i="15" a="1"/>
  <c r="N1109" i="15" s="1"/>
  <c r="N1110" i="15" a="1"/>
  <c r="N1110" i="15" s="1"/>
  <c r="N1111" i="15" a="1"/>
  <c r="N1111" i="15" s="1"/>
  <c r="N1112" i="15" a="1"/>
  <c r="N1112" i="15" s="1"/>
  <c r="N1113" i="15" a="1"/>
  <c r="N1113" i="15" s="1"/>
  <c r="N1114" i="15" a="1"/>
  <c r="N1114" i="15" s="1"/>
  <c r="N1115" i="15" a="1"/>
  <c r="N1115" i="15" s="1"/>
  <c r="N1116" i="15" a="1"/>
  <c r="N1116" i="15" s="1"/>
  <c r="N1117" i="15" a="1"/>
  <c r="N1117" i="15" s="1"/>
  <c r="N1118" i="15" a="1"/>
  <c r="N1118" i="15" s="1"/>
  <c r="N1119" i="15" a="1"/>
  <c r="N1119" i="15" s="1"/>
  <c r="N1120" i="15" a="1"/>
  <c r="N1120" i="15" s="1"/>
  <c r="N1121" i="15" a="1"/>
  <c r="N1121" i="15" s="1"/>
  <c r="N1122" i="15" a="1"/>
  <c r="N1122" i="15" s="1"/>
  <c r="N1123" i="15" a="1"/>
  <c r="N1123" i="15" s="1"/>
  <c r="N1124" i="15" a="1"/>
  <c r="N1124" i="15" s="1"/>
  <c r="N1125" i="15" a="1"/>
  <c r="N1125" i="15" s="1"/>
  <c r="N1126" i="15" a="1"/>
  <c r="N1126" i="15" s="1"/>
  <c r="N1127" i="15" a="1"/>
  <c r="N1127" i="15" s="1"/>
  <c r="N1128" i="15" a="1"/>
  <c r="N1128" i="15" s="1"/>
  <c r="N1129" i="15" a="1"/>
  <c r="N1129" i="15" s="1"/>
  <c r="N1130" i="15" a="1"/>
  <c r="N1130" i="15" s="1"/>
  <c r="N1131" i="15" a="1"/>
  <c r="N1131" i="15" s="1"/>
  <c r="N1132" i="15" a="1"/>
  <c r="N1132" i="15" s="1"/>
  <c r="N1133" i="15" a="1"/>
  <c r="N1133" i="15" s="1"/>
  <c r="N1134" i="15" a="1"/>
  <c r="N1134" i="15" s="1"/>
  <c r="N1135" i="15" a="1"/>
  <c r="N1135" i="15" s="1"/>
  <c r="N1136" i="15" a="1"/>
  <c r="N1136" i="15" s="1"/>
  <c r="N1137" i="15" a="1"/>
  <c r="N1137" i="15" s="1"/>
  <c r="N1138" i="15" a="1"/>
  <c r="N1138" i="15" s="1"/>
  <c r="N1139" i="15" a="1"/>
  <c r="N1139" i="15" s="1"/>
  <c r="N1140" i="15" a="1"/>
  <c r="N1140" i="15" s="1"/>
  <c r="N1141" i="15" a="1"/>
  <c r="N1141" i="15" s="1"/>
  <c r="N1142" i="15" a="1"/>
  <c r="N1142" i="15" s="1"/>
  <c r="N1143" i="15" a="1"/>
  <c r="N1143" i="15" s="1"/>
  <c r="N1144" i="15" a="1"/>
  <c r="N1144" i="15" s="1"/>
  <c r="N1145" i="15" a="1"/>
  <c r="N1145" i="15" s="1"/>
  <c r="N1146" i="15" a="1"/>
  <c r="N1146" i="15" s="1"/>
  <c r="N1147" i="15" a="1"/>
  <c r="N1147" i="15" s="1"/>
  <c r="N1148" i="15" a="1"/>
  <c r="N1148" i="15" s="1"/>
  <c r="N1149" i="15" a="1"/>
  <c r="N1149" i="15" s="1"/>
  <c r="N1150" i="15" a="1"/>
  <c r="N1150" i="15" s="1"/>
  <c r="N1151" i="15" a="1"/>
  <c r="N1151" i="15" s="1"/>
  <c r="N1152" i="15" a="1"/>
  <c r="N1152" i="15" s="1"/>
  <c r="N1153" i="15" a="1"/>
  <c r="N1153" i="15" s="1"/>
  <c r="N1154" i="15" a="1"/>
  <c r="N1154" i="15" s="1"/>
  <c r="N1155" i="15" a="1"/>
  <c r="N1155" i="15" s="1"/>
  <c r="N1156" i="15" a="1"/>
  <c r="N1156" i="15" s="1"/>
  <c r="N1157" i="15" a="1"/>
  <c r="N1157" i="15" s="1"/>
  <c r="N1158" i="15" a="1"/>
  <c r="N1158" i="15" s="1"/>
  <c r="N1159" i="15" a="1"/>
  <c r="N1159" i="15" s="1"/>
  <c r="N1160" i="15" a="1"/>
  <c r="N1160" i="15" s="1"/>
  <c r="N1161" i="15" a="1"/>
  <c r="N1161" i="15" s="1"/>
  <c r="N1162" i="15" a="1"/>
  <c r="N1162" i="15" s="1"/>
  <c r="N1163" i="15" a="1"/>
  <c r="N1163" i="15" s="1"/>
  <c r="N1164" i="15" a="1"/>
  <c r="N1164" i="15" s="1"/>
  <c r="N1165" i="15" a="1"/>
  <c r="N1165" i="15" s="1"/>
  <c r="N1166" i="15" a="1"/>
  <c r="N1166" i="15" s="1"/>
  <c r="N1167" i="15" a="1"/>
  <c r="N1167" i="15" s="1"/>
  <c r="N1168" i="15" a="1"/>
  <c r="N1168" i="15" s="1"/>
  <c r="N1169" i="15" a="1"/>
  <c r="N1169" i="15" s="1"/>
  <c r="N1170" i="15" a="1"/>
  <c r="N1170" i="15" s="1"/>
  <c r="N1171" i="15" a="1"/>
  <c r="N1171" i="15" s="1"/>
  <c r="N1172" i="15" a="1"/>
  <c r="N1172" i="15" s="1"/>
  <c r="N1173" i="15" a="1"/>
  <c r="N1173" i="15" s="1"/>
  <c r="N1174" i="15" a="1"/>
  <c r="N1174" i="15" s="1"/>
  <c r="N1175" i="15" a="1"/>
  <c r="N1175" i="15" s="1"/>
  <c r="N1176" i="15" a="1"/>
  <c r="N1176" i="15" s="1"/>
  <c r="N1177" i="15" a="1"/>
  <c r="N1177" i="15" s="1"/>
  <c r="N1178" i="15" a="1"/>
  <c r="N1178" i="15" s="1"/>
  <c r="N1179" i="15" a="1"/>
  <c r="N1179" i="15" s="1"/>
  <c r="N1180" i="15" a="1"/>
  <c r="N1180" i="15" s="1"/>
  <c r="N1181" i="15" a="1"/>
  <c r="N1181" i="15" s="1"/>
  <c r="N1182" i="15" a="1"/>
  <c r="N1182" i="15" s="1"/>
  <c r="N1183" i="15" a="1"/>
  <c r="N1183" i="15" s="1"/>
  <c r="N1184" i="15" a="1"/>
  <c r="N1184" i="15" s="1"/>
  <c r="N1185" i="15" a="1"/>
  <c r="N1185" i="15" s="1"/>
  <c r="N1186" i="15" a="1"/>
  <c r="N1186" i="15" s="1"/>
  <c r="N1187" i="15" a="1"/>
  <c r="N1187" i="15" s="1"/>
  <c r="N1188" i="15" a="1"/>
  <c r="N1188" i="15" s="1"/>
  <c r="N1189" i="15" a="1"/>
  <c r="N1189" i="15" s="1"/>
  <c r="N1190" i="15" a="1"/>
  <c r="N1190" i="15" s="1"/>
  <c r="N1191" i="15" a="1"/>
  <c r="N1191" i="15" s="1"/>
  <c r="N1192" i="15" a="1"/>
  <c r="N1192" i="15" s="1"/>
  <c r="N1193" i="15" a="1"/>
  <c r="N1193" i="15" s="1"/>
  <c r="N1194" i="15" a="1"/>
  <c r="N1194" i="15" s="1"/>
  <c r="N1195" i="15" a="1"/>
  <c r="N1195" i="15" s="1"/>
  <c r="N1196" i="15" a="1"/>
  <c r="N1196" i="15" s="1"/>
  <c r="N1197" i="15" a="1"/>
  <c r="N1197" i="15" s="1"/>
  <c r="N1198" i="15" a="1"/>
  <c r="N1198" i="15" s="1"/>
  <c r="N1199" i="15" a="1"/>
  <c r="N1199" i="15" s="1"/>
  <c r="N1200" i="15" a="1"/>
  <c r="N1200" i="15" s="1"/>
  <c r="N1201" i="15" a="1"/>
  <c r="N1201" i="15" s="1"/>
  <c r="N1202" i="15" a="1"/>
  <c r="N1202" i="15" s="1"/>
  <c r="N1203" i="15" a="1"/>
  <c r="N1203" i="15" s="1"/>
  <c r="N1204" i="15" a="1"/>
  <c r="N1204" i="15" s="1"/>
  <c r="N1205" i="15" a="1"/>
  <c r="N1205" i="15" s="1"/>
  <c r="N1206" i="15" a="1"/>
  <c r="N1206" i="15" s="1"/>
  <c r="N1207" i="15" a="1"/>
  <c r="N1207" i="15" s="1"/>
  <c r="N1208" i="15" a="1"/>
  <c r="N1208" i="15" s="1"/>
  <c r="N1209" i="15" a="1"/>
  <c r="N1209" i="15" s="1"/>
  <c r="N1210" i="15" a="1"/>
  <c r="N1210" i="15" s="1"/>
  <c r="N1211" i="15" a="1"/>
  <c r="N1211" i="15" s="1"/>
  <c r="N1212" i="15" a="1"/>
  <c r="N1212" i="15" s="1"/>
  <c r="N1213" i="15" a="1"/>
  <c r="N1213" i="15" s="1"/>
  <c r="N1214" i="15" a="1"/>
  <c r="N1214" i="15" s="1"/>
  <c r="N1215" i="15" a="1"/>
  <c r="N1215" i="15" s="1"/>
  <c r="N1216" i="15" a="1"/>
  <c r="N1216" i="15" s="1"/>
  <c r="N1217" i="15" a="1"/>
  <c r="N1217" i="15" s="1"/>
  <c r="N1218" i="15" a="1"/>
  <c r="N1218" i="15" s="1"/>
  <c r="N1219" i="15" a="1"/>
  <c r="N1219" i="15" s="1"/>
  <c r="N1220" i="15" a="1"/>
  <c r="N1220" i="15" s="1"/>
  <c r="N1221" i="15" a="1"/>
  <c r="N1221" i="15" s="1"/>
  <c r="N1222" i="15" a="1"/>
  <c r="N1222" i="15" s="1"/>
  <c r="N1223" i="15" a="1"/>
  <c r="N1223" i="15" s="1"/>
  <c r="N1224" i="15" a="1"/>
  <c r="N1224" i="15" s="1"/>
  <c r="N1225" i="15" a="1"/>
  <c r="N1225" i="15" s="1"/>
  <c r="N1226" i="15" a="1"/>
  <c r="N1226" i="15" s="1"/>
  <c r="N1227" i="15" a="1"/>
  <c r="N1227" i="15" s="1"/>
  <c r="N1228" i="15" a="1"/>
  <c r="N1228" i="15" s="1"/>
  <c r="N1229" i="15" a="1"/>
  <c r="N1229" i="15" s="1"/>
  <c r="N1230" i="15" a="1"/>
  <c r="N1230" i="15" s="1"/>
  <c r="N1231" i="15" a="1"/>
  <c r="N1231" i="15" s="1"/>
  <c r="N1232" i="15" a="1"/>
  <c r="N1232" i="15" s="1"/>
  <c r="N1233" i="15" a="1"/>
  <c r="N1233" i="15" s="1"/>
  <c r="N1234" i="15" a="1"/>
  <c r="N1234" i="15" s="1"/>
  <c r="N1235" i="15" a="1"/>
  <c r="N1235" i="15" s="1"/>
  <c r="N1236" i="15" a="1"/>
  <c r="N1236" i="15" s="1"/>
  <c r="N1237" i="15" a="1"/>
  <c r="N1237" i="15" s="1"/>
  <c r="N1238" i="15" a="1"/>
  <c r="N1238" i="15" s="1"/>
  <c r="N1239" i="15" a="1"/>
  <c r="N1239" i="15" s="1"/>
  <c r="N1240" i="15" a="1"/>
  <c r="N1240" i="15" s="1"/>
  <c r="N1241" i="15" a="1"/>
  <c r="N1241" i="15" s="1"/>
  <c r="N1242" i="15" a="1"/>
  <c r="N1242" i="15" s="1"/>
  <c r="N1243" i="15" a="1"/>
  <c r="N1243" i="15" s="1"/>
  <c r="N1244" i="15" a="1"/>
  <c r="N1244" i="15" s="1"/>
  <c r="N1245" i="15" a="1"/>
  <c r="N1245" i="15" s="1"/>
  <c r="N1246" i="15" a="1"/>
  <c r="N1246" i="15" s="1"/>
  <c r="N1247" i="15" a="1"/>
  <c r="N1247" i="15" s="1"/>
  <c r="N1248" i="15" a="1"/>
  <c r="N1248" i="15" s="1"/>
  <c r="N1249" i="15" a="1"/>
  <c r="N1249" i="15" s="1"/>
  <c r="N1250" i="15" a="1"/>
  <c r="N1250" i="15" s="1"/>
  <c r="N1251" i="15" a="1"/>
  <c r="N1251" i="15" s="1"/>
  <c r="N1252" i="15" a="1"/>
  <c r="N1252" i="15" s="1"/>
  <c r="N1253" i="15" a="1"/>
  <c r="N1253" i="15" s="1"/>
  <c r="N1254" i="15" a="1"/>
  <c r="N1254" i="15" s="1"/>
  <c r="N1255" i="15" a="1"/>
  <c r="N1255" i="15" s="1"/>
  <c r="N1256" i="15" a="1"/>
  <c r="N1256" i="15" s="1"/>
  <c r="N1257" i="15" a="1"/>
  <c r="N1257" i="15" s="1"/>
  <c r="N1258" i="15" a="1"/>
  <c r="N1258" i="15" s="1"/>
  <c r="N1259" i="15" a="1"/>
  <c r="N1259" i="15" s="1"/>
  <c r="N1260" i="15" a="1"/>
  <c r="N1260" i="15" s="1"/>
  <c r="N1261" i="15" a="1"/>
  <c r="N1261" i="15" s="1"/>
  <c r="N1262" i="15" a="1"/>
  <c r="N1262" i="15" s="1"/>
  <c r="N1263" i="15" a="1"/>
  <c r="N1263" i="15" s="1"/>
  <c r="N1264" i="15" a="1"/>
  <c r="N1264" i="15" s="1"/>
  <c r="N1265" i="15" a="1"/>
  <c r="N1265" i="15" s="1"/>
  <c r="N1266" i="15" a="1"/>
  <c r="N1266" i="15" s="1"/>
  <c r="N1267" i="15" a="1"/>
  <c r="N1267" i="15" s="1"/>
  <c r="N1268" i="15" a="1"/>
  <c r="N1268" i="15" s="1"/>
  <c r="N1269" i="15" a="1"/>
  <c r="N1269" i="15" s="1"/>
  <c r="N1270" i="15" a="1"/>
  <c r="N1270" i="15" s="1"/>
  <c r="N1271" i="15" a="1"/>
  <c r="N1271" i="15" s="1"/>
  <c r="N1272" i="15" a="1"/>
  <c r="N1272" i="15" s="1"/>
  <c r="N1273" i="15" a="1"/>
  <c r="N1273" i="15" s="1"/>
  <c r="N1274" i="15" a="1"/>
  <c r="N1274" i="15" s="1"/>
  <c r="N1275" i="15" a="1"/>
  <c r="N1275" i="15" s="1"/>
  <c r="N1276" i="15" a="1"/>
  <c r="N1276" i="15" s="1"/>
  <c r="N1277" i="15" a="1"/>
  <c r="N1277" i="15" s="1"/>
  <c r="N1278" i="15" a="1"/>
  <c r="N1278" i="15" s="1"/>
  <c r="N1279" i="15" a="1"/>
  <c r="N1279" i="15" s="1"/>
  <c r="N1280" i="15" a="1"/>
  <c r="N1280" i="15" s="1"/>
  <c r="N1281" i="15" a="1"/>
  <c r="N1281" i="15" s="1"/>
  <c r="N1282" i="15" a="1"/>
  <c r="N1282" i="15" s="1"/>
  <c r="N1283" i="15" a="1"/>
  <c r="N1283" i="15" s="1"/>
  <c r="N1284" i="15" a="1"/>
  <c r="N1284" i="15" s="1"/>
  <c r="N1285" i="15" a="1"/>
  <c r="N1285" i="15" s="1"/>
  <c r="N1286" i="15" a="1"/>
  <c r="N1286" i="15" s="1"/>
  <c r="N1287" i="15" a="1"/>
  <c r="N1287" i="15" s="1"/>
  <c r="N1288" i="15" a="1"/>
  <c r="N1288" i="15" s="1"/>
  <c r="N1289" i="15" a="1"/>
  <c r="N1289" i="15" s="1"/>
  <c r="N1290" i="15" a="1"/>
  <c r="N1290" i="15" s="1"/>
  <c r="N1291" i="15" a="1"/>
  <c r="N1291" i="15" s="1"/>
  <c r="N1292" i="15" a="1"/>
  <c r="N1292" i="15" s="1"/>
  <c r="N1293" i="15" a="1"/>
  <c r="N1293" i="15" s="1"/>
  <c r="N1294" i="15" a="1"/>
  <c r="N1294" i="15" s="1"/>
  <c r="N1295" i="15" a="1"/>
  <c r="N1295" i="15" s="1"/>
  <c r="N1296" i="15" a="1"/>
  <c r="N1296" i="15" s="1"/>
  <c r="N1297" i="15" a="1"/>
  <c r="N1297" i="15" s="1"/>
  <c r="N1298" i="15" a="1"/>
  <c r="N1298" i="15" s="1"/>
  <c r="N1299" i="15" a="1"/>
  <c r="N1299" i="15" s="1"/>
  <c r="N1300" i="15" a="1"/>
  <c r="N1300" i="15" s="1"/>
  <c r="N1301" i="15" a="1"/>
  <c r="N1301" i="15" s="1"/>
  <c r="N1302" i="15" a="1"/>
  <c r="N1302" i="15" s="1"/>
  <c r="N1303" i="15" a="1"/>
  <c r="N1303" i="15" s="1"/>
  <c r="N1304" i="15" a="1"/>
  <c r="N1304" i="15" s="1"/>
  <c r="N1305" i="15" a="1"/>
  <c r="N1305" i="15" s="1"/>
  <c r="N1306" i="15" a="1"/>
  <c r="N1306" i="15" s="1"/>
  <c r="N1307" i="15" a="1"/>
  <c r="N1307" i="15" s="1"/>
  <c r="N1308" i="15" a="1"/>
  <c r="N1308" i="15" s="1"/>
  <c r="N1309" i="15" a="1"/>
  <c r="N1309" i="15" s="1"/>
  <c r="N1310" i="15" a="1"/>
  <c r="N1310" i="15" s="1"/>
  <c r="N1311" i="15" a="1"/>
  <c r="N1311" i="15" s="1"/>
  <c r="N1312" i="15" a="1"/>
  <c r="N1312" i="15" s="1"/>
  <c r="N1313" i="15" a="1"/>
  <c r="N1313" i="15" s="1"/>
  <c r="N1314" i="15" a="1"/>
  <c r="N1314" i="15" s="1"/>
  <c r="N1315" i="15" a="1"/>
  <c r="N1315" i="15" s="1"/>
  <c r="N1316" i="15" a="1"/>
  <c r="N1316" i="15" s="1"/>
  <c r="N1317" i="15" a="1"/>
  <c r="N1317" i="15" s="1"/>
  <c r="N1318" i="15" a="1"/>
  <c r="N1318" i="15" s="1"/>
  <c r="N1319" i="15" a="1"/>
  <c r="N1319" i="15" s="1"/>
  <c r="N1320" i="15" a="1"/>
  <c r="N1320" i="15" s="1"/>
  <c r="N1321" i="15" a="1"/>
  <c r="N1321" i="15" s="1"/>
  <c r="N1322" i="15" a="1"/>
  <c r="N1322" i="15" s="1"/>
  <c r="N1323" i="15" a="1"/>
  <c r="N1323" i="15" s="1"/>
  <c r="N1324" i="15" a="1"/>
  <c r="N1324" i="15" s="1"/>
  <c r="N1325" i="15" a="1"/>
  <c r="N1325" i="15" s="1"/>
  <c r="N1326" i="15" a="1"/>
  <c r="N1326" i="15" s="1"/>
  <c r="N1327" i="15" a="1"/>
  <c r="N1327" i="15" s="1"/>
  <c r="N1328" i="15" a="1"/>
  <c r="N1328" i="15" s="1"/>
  <c r="N1329" i="15" a="1"/>
  <c r="N1329" i="15" s="1"/>
  <c r="N1330" i="15" a="1"/>
  <c r="N1330" i="15" s="1"/>
  <c r="N1331" i="15" a="1"/>
  <c r="N1331" i="15" s="1"/>
  <c r="N1332" i="15" a="1"/>
  <c r="N1332" i="15" s="1"/>
  <c r="N1333" i="15" a="1"/>
  <c r="N1333" i="15" s="1"/>
  <c r="N1334" i="15" a="1"/>
  <c r="N1334" i="15" s="1"/>
  <c r="N1335" i="15" a="1"/>
  <c r="N1335" i="15" s="1"/>
  <c r="N1336" i="15" a="1"/>
  <c r="N1336" i="15" s="1"/>
  <c r="N1337" i="15" a="1"/>
  <c r="N1337" i="15" s="1"/>
  <c r="N1338" i="15" a="1"/>
  <c r="N1338" i="15" s="1"/>
  <c r="N1339" i="15" a="1"/>
  <c r="N1339" i="15" s="1"/>
  <c r="N1340" i="15" a="1"/>
  <c r="N1340" i="15" s="1"/>
  <c r="N1341" i="15" a="1"/>
  <c r="N1341" i="15" s="1"/>
  <c r="N1342" i="15" a="1"/>
  <c r="N1342" i="15" s="1"/>
  <c r="N1343" i="15" a="1"/>
  <c r="N1343" i="15" s="1"/>
  <c r="N1344" i="15" a="1"/>
  <c r="N1344" i="15" s="1"/>
  <c r="N1345" i="15" a="1"/>
  <c r="N1345" i="15" s="1"/>
  <c r="N1346" i="15" a="1"/>
  <c r="N1346" i="15" s="1"/>
  <c r="N1347" i="15" a="1"/>
  <c r="N1347" i="15" s="1"/>
  <c r="N1348" i="15" a="1"/>
  <c r="N1348" i="15" s="1"/>
  <c r="N1349" i="15" a="1"/>
  <c r="N1349" i="15" s="1"/>
  <c r="N1350" i="15" a="1"/>
  <c r="N1350" i="15" s="1"/>
  <c r="N1351" i="15" a="1"/>
  <c r="N1351" i="15" s="1"/>
  <c r="N1352" i="15" a="1"/>
  <c r="N1352" i="15" s="1"/>
  <c r="N1353" i="15" a="1"/>
  <c r="N1353" i="15" s="1"/>
  <c r="N1354" i="15" a="1"/>
  <c r="N1354" i="15" s="1"/>
  <c r="N1355" i="15" a="1"/>
  <c r="N1355" i="15" s="1"/>
  <c r="N1356" i="15" a="1"/>
  <c r="N1356" i="15" s="1"/>
  <c r="N1357" i="15" a="1"/>
  <c r="N1357" i="15" s="1"/>
  <c r="N1358" i="15" a="1"/>
  <c r="N1358" i="15" s="1"/>
  <c r="N1359" i="15" a="1"/>
  <c r="N1359" i="15" s="1"/>
  <c r="N1360" i="15" a="1"/>
  <c r="N1360" i="15" s="1"/>
  <c r="N1361" i="15" a="1"/>
  <c r="N1361" i="15" s="1"/>
  <c r="N1362" i="15" a="1"/>
  <c r="N1362" i="15" s="1"/>
  <c r="N1363" i="15" a="1"/>
  <c r="N1363" i="15" s="1"/>
  <c r="N1364" i="15" a="1"/>
  <c r="N1364" i="15" s="1"/>
  <c r="N1365" i="15" a="1"/>
  <c r="N1365" i="15" s="1"/>
  <c r="N1366" i="15" a="1"/>
  <c r="N1366" i="15" s="1"/>
  <c r="N1367" i="15" a="1"/>
  <c r="N1367" i="15" s="1"/>
  <c r="N1368" i="15" a="1"/>
  <c r="N1368" i="15" s="1"/>
  <c r="N1369" i="15" a="1"/>
  <c r="N1369" i="15" s="1"/>
  <c r="N1370" i="15" a="1"/>
  <c r="N1370" i="15" s="1"/>
  <c r="N1371" i="15" a="1"/>
  <c r="N1371" i="15" s="1"/>
  <c r="N1372" i="15" a="1"/>
  <c r="N1372" i="15" s="1"/>
  <c r="N1373" i="15" a="1"/>
  <c r="N1373" i="15" s="1"/>
  <c r="N1374" i="15" a="1"/>
  <c r="N1374" i="15" s="1"/>
  <c r="N1375" i="15" a="1"/>
  <c r="N1375" i="15" s="1"/>
  <c r="N1376" i="15" a="1"/>
  <c r="N1376" i="15" s="1"/>
  <c r="N1377" i="15" a="1"/>
  <c r="N1377" i="15" s="1"/>
  <c r="N1378" i="15" a="1"/>
  <c r="N1378" i="15" s="1"/>
  <c r="N1379" i="15" a="1"/>
  <c r="N1379" i="15" s="1"/>
  <c r="N1380" i="15" a="1"/>
  <c r="N1380" i="15" s="1"/>
  <c r="N1381" i="15" a="1"/>
  <c r="N1381" i="15" s="1"/>
  <c r="N1382" i="15" a="1"/>
  <c r="N1382" i="15" s="1"/>
  <c r="N1383" i="15" a="1"/>
  <c r="N1383" i="15" s="1"/>
  <c r="N1384" i="15" a="1"/>
  <c r="N1384" i="15" s="1"/>
  <c r="N1385" i="15" a="1"/>
  <c r="N1385" i="15" s="1"/>
  <c r="N1386" i="15" a="1"/>
  <c r="N1386" i="15" s="1"/>
  <c r="N1387" i="15" a="1"/>
  <c r="N1387" i="15" s="1"/>
  <c r="N1388" i="15" a="1"/>
  <c r="N1388" i="15" s="1"/>
  <c r="N1389" i="15" a="1"/>
  <c r="N1389" i="15" s="1"/>
  <c r="N1390" i="15" a="1"/>
  <c r="N1390" i="15" s="1"/>
  <c r="N1391" i="15" a="1"/>
  <c r="N1391" i="15" s="1"/>
  <c r="N1392" i="15" a="1"/>
  <c r="N1392" i="15" s="1"/>
  <c r="N1393" i="15" a="1"/>
  <c r="N1393" i="15" s="1"/>
  <c r="N1394" i="15" a="1"/>
  <c r="N1394" i="15" s="1"/>
  <c r="N1395" i="15" a="1"/>
  <c r="N1395" i="15" s="1"/>
  <c r="N1396" i="15" a="1"/>
  <c r="N1396" i="15" s="1"/>
  <c r="N1397" i="15" a="1"/>
  <c r="N1397" i="15" s="1"/>
  <c r="N1398" i="15" a="1"/>
  <c r="N1398" i="15" s="1"/>
  <c r="N1399" i="15" a="1"/>
  <c r="N1399" i="15" s="1"/>
  <c r="N1400" i="15" a="1"/>
  <c r="N1400" i="15" s="1"/>
  <c r="N1401" i="15" a="1"/>
  <c r="N1401" i="15" s="1"/>
  <c r="N1402" i="15" a="1"/>
  <c r="N1402" i="15" s="1"/>
  <c r="N1403" i="15" a="1"/>
  <c r="N1403" i="15" s="1"/>
  <c r="N1404" i="15" a="1"/>
  <c r="N1404" i="15" s="1"/>
  <c r="N1405" i="15" a="1"/>
  <c r="N1405" i="15" s="1"/>
  <c r="N1406" i="15" a="1"/>
  <c r="N1406" i="15" s="1"/>
  <c r="N1407" i="15" a="1"/>
  <c r="N1407" i="15" s="1"/>
  <c r="N1408" i="15" a="1"/>
  <c r="N1408" i="15" s="1"/>
  <c r="N1409" i="15" a="1"/>
  <c r="N1409" i="15" s="1"/>
  <c r="N1410" i="15" a="1"/>
  <c r="N1410" i="15" s="1"/>
  <c r="N1411" i="15" a="1"/>
  <c r="N1411" i="15" s="1"/>
  <c r="N1412" i="15" a="1"/>
  <c r="N1412" i="15" s="1"/>
  <c r="N1413" i="15" a="1"/>
  <c r="N1413" i="15" s="1"/>
  <c r="N1414" i="15" a="1"/>
  <c r="N1414" i="15" s="1"/>
  <c r="N1415" i="15" a="1"/>
  <c r="N1415" i="15" s="1"/>
  <c r="N1416" i="15" a="1"/>
  <c r="N1416" i="15" s="1"/>
  <c r="N1417" i="15" a="1"/>
  <c r="N1417" i="15" s="1"/>
  <c r="N1418" i="15" a="1"/>
  <c r="N1418" i="15" s="1"/>
  <c r="N1419" i="15" a="1"/>
  <c r="N1419" i="15" s="1"/>
  <c r="N1420" i="15" a="1"/>
  <c r="N1420" i="15" s="1"/>
  <c r="N1421" i="15" a="1"/>
  <c r="N1421" i="15" s="1"/>
  <c r="N1422" i="15" a="1"/>
  <c r="N1422" i="15" s="1"/>
  <c r="N1423" i="15" a="1"/>
  <c r="N1423" i="15" s="1"/>
  <c r="N1424" i="15" a="1"/>
  <c r="N1424" i="15" s="1"/>
  <c r="N1425" i="15" a="1"/>
  <c r="N1425" i="15" s="1"/>
  <c r="N1426" i="15" a="1"/>
  <c r="N1426" i="15" s="1"/>
  <c r="N1427" i="15" a="1"/>
  <c r="N1427" i="15" s="1"/>
  <c r="N1428" i="15" a="1"/>
  <c r="N1428" i="15" s="1"/>
  <c r="N1429" i="15" a="1"/>
  <c r="N1429" i="15" s="1"/>
  <c r="N1430" i="15" a="1"/>
  <c r="N1430" i="15" s="1"/>
  <c r="N1431" i="15" a="1"/>
  <c r="N1431" i="15" s="1"/>
  <c r="N1432" i="15" a="1"/>
  <c r="N1432" i="15" s="1"/>
  <c r="N1433" i="15" a="1"/>
  <c r="N1433" i="15" s="1"/>
  <c r="N1434" i="15" a="1"/>
  <c r="N1434" i="15" s="1"/>
  <c r="N1435" i="15" a="1"/>
  <c r="N1435" i="15" s="1"/>
  <c r="N1436" i="15" a="1"/>
  <c r="N1436" i="15" s="1"/>
  <c r="N1437" i="15" a="1"/>
  <c r="N1437" i="15" s="1"/>
  <c r="N1438" i="15" a="1"/>
  <c r="N1438" i="15" s="1"/>
  <c r="N1439" i="15" a="1"/>
  <c r="N1439" i="15" s="1"/>
  <c r="N1440" i="15" a="1"/>
  <c r="N1440" i="15" s="1"/>
  <c r="N1441" i="15" a="1"/>
  <c r="N1441" i="15" s="1"/>
  <c r="N1442" i="15" a="1"/>
  <c r="N1442" i="15" s="1"/>
  <c r="N1443" i="15" a="1"/>
  <c r="N1443" i="15" s="1"/>
  <c r="N1444" i="15" a="1"/>
  <c r="N1444" i="15" s="1"/>
  <c r="N1445" i="15" a="1"/>
  <c r="N1445" i="15" s="1"/>
  <c r="N1446" i="15" a="1"/>
  <c r="N1446" i="15" s="1"/>
  <c r="N1447" i="15" a="1"/>
  <c r="N1447" i="15" s="1"/>
  <c r="N1448" i="15" a="1"/>
  <c r="N1448" i="15" s="1"/>
  <c r="N1449" i="15" a="1"/>
  <c r="N1449" i="15" s="1"/>
  <c r="N1450" i="15" a="1"/>
  <c r="N1450" i="15" s="1"/>
  <c r="N1451" i="15" a="1"/>
  <c r="N1451" i="15" s="1"/>
  <c r="N1452" i="15" a="1"/>
  <c r="N1452" i="15" s="1"/>
  <c r="N1453" i="15" a="1"/>
  <c r="N1453" i="15" s="1"/>
  <c r="N1454" i="15" a="1"/>
  <c r="N1454" i="15" s="1"/>
  <c r="N1455" i="15" a="1"/>
  <c r="N1455" i="15" s="1"/>
  <c r="N1456" i="15" a="1"/>
  <c r="N1456" i="15" s="1"/>
  <c r="N1457" i="15" a="1"/>
  <c r="N1457" i="15" s="1"/>
  <c r="N1458" i="15" a="1"/>
  <c r="N1458" i="15" s="1"/>
  <c r="N1459" i="15" a="1"/>
  <c r="N1459" i="15" s="1"/>
  <c r="N1460" i="15" a="1"/>
  <c r="N1460" i="15" s="1"/>
  <c r="N1461" i="15" a="1"/>
  <c r="N1461" i="15" s="1"/>
  <c r="N1462" i="15" a="1"/>
  <c r="N1462" i="15" s="1"/>
  <c r="N1463" i="15" a="1"/>
  <c r="N1463" i="15" s="1"/>
  <c r="N1464" i="15" a="1"/>
  <c r="N1464" i="15" s="1"/>
  <c r="N1465" i="15" a="1"/>
  <c r="N1465" i="15" s="1"/>
  <c r="N1466" i="15" a="1"/>
  <c r="N1466" i="15" s="1"/>
  <c r="N1467" i="15" a="1"/>
  <c r="N1467" i="15" s="1"/>
  <c r="N1468" i="15" a="1"/>
  <c r="N1468" i="15" s="1"/>
  <c r="N1469" i="15" a="1"/>
  <c r="N1469" i="15" s="1"/>
  <c r="N1470" i="15" a="1"/>
  <c r="N1470" i="15" s="1"/>
  <c r="N1471" i="15" a="1"/>
  <c r="N1471" i="15" s="1"/>
  <c r="N1472" i="15" a="1"/>
  <c r="N1472" i="15" s="1"/>
  <c r="N1473" i="15" a="1"/>
  <c r="N1473" i="15" s="1"/>
  <c r="N1474" i="15" a="1"/>
  <c r="N1474" i="15" s="1"/>
  <c r="N1475" i="15" a="1"/>
  <c r="N1475" i="15" s="1"/>
  <c r="N1476" i="15" a="1"/>
  <c r="N1476" i="15" s="1"/>
  <c r="N1477" i="15" a="1"/>
  <c r="N1477" i="15" s="1"/>
  <c r="N1478" i="15" a="1"/>
  <c r="N1478" i="15" s="1"/>
  <c r="N1479" i="15" a="1"/>
  <c r="N1479" i="15" s="1"/>
  <c r="N1480" i="15" a="1"/>
  <c r="N1480" i="15" s="1"/>
  <c r="N1481" i="15" a="1"/>
  <c r="N1481" i="15" s="1"/>
  <c r="N1482" i="15" a="1"/>
  <c r="N1482" i="15" s="1"/>
  <c r="N1483" i="15" a="1"/>
  <c r="N1483" i="15" s="1"/>
  <c r="N1484" i="15" a="1"/>
  <c r="N1484" i="15" s="1"/>
  <c r="N1485" i="15" a="1"/>
  <c r="N1485" i="15" s="1"/>
  <c r="N1486" i="15" a="1"/>
  <c r="N1486" i="15" s="1"/>
  <c r="N1487" i="15" a="1"/>
  <c r="N1487" i="15" s="1"/>
  <c r="N1488" i="15" a="1"/>
  <c r="N1488" i="15" s="1"/>
  <c r="N1489" i="15" a="1"/>
  <c r="N1489" i="15" s="1"/>
  <c r="N1490" i="15" a="1"/>
  <c r="N1490" i="15" s="1"/>
  <c r="N1491" i="15" a="1"/>
  <c r="N1491" i="15" s="1"/>
  <c r="N1492" i="15" a="1"/>
  <c r="N1492" i="15" s="1"/>
  <c r="N1493" i="15" a="1"/>
  <c r="N1493" i="15" s="1"/>
  <c r="N1494" i="15" a="1"/>
  <c r="N1494" i="15" s="1"/>
  <c r="N1495" i="15" a="1"/>
  <c r="N1495" i="15" s="1"/>
  <c r="N1496" i="15" a="1"/>
  <c r="N1496" i="15" s="1"/>
  <c r="N1497" i="15" a="1"/>
  <c r="N1497" i="15" s="1"/>
  <c r="N1498" i="15" a="1"/>
  <c r="N1498" i="15" s="1"/>
  <c r="N1499" i="15" a="1"/>
  <c r="N1499" i="15" s="1"/>
  <c r="N1500" i="15" a="1"/>
  <c r="N1500" i="15" s="1"/>
  <c r="N1501" i="15" a="1"/>
  <c r="N1501" i="15" s="1"/>
  <c r="N1502" i="15" a="1"/>
  <c r="N1502" i="15" s="1"/>
  <c r="N1503" i="15" a="1"/>
  <c r="N1503" i="15" s="1"/>
  <c r="N1504" i="15" a="1"/>
  <c r="N1504" i="15" s="1"/>
  <c r="N1505" i="15" a="1"/>
  <c r="N1505" i="15" s="1"/>
  <c r="N1506" i="15" a="1"/>
  <c r="N1506" i="15" s="1"/>
  <c r="N1507" i="15" a="1"/>
  <c r="N1507" i="15" s="1"/>
  <c r="N1508" i="15" a="1"/>
  <c r="N1508" i="15" s="1"/>
  <c r="N1509" i="15" a="1"/>
  <c r="N1509" i="15" s="1"/>
  <c r="N1510" i="15" a="1"/>
  <c r="N1510" i="15" s="1"/>
  <c r="N1511" i="15" a="1"/>
  <c r="N1511" i="15" s="1"/>
  <c r="N1512" i="15" a="1"/>
  <c r="N1512" i="15" s="1"/>
  <c r="N1513" i="15" a="1"/>
  <c r="N1513" i="15" s="1"/>
  <c r="N1514" i="15" a="1"/>
  <c r="N1514" i="15" s="1"/>
  <c r="N1515" i="15" a="1"/>
  <c r="N1515" i="15" s="1"/>
  <c r="N1516" i="15" a="1"/>
  <c r="N1516" i="15" s="1"/>
  <c r="N1517" i="15" a="1"/>
  <c r="N1517" i="15" s="1"/>
  <c r="N1518" i="15" a="1"/>
  <c r="N1518" i="15" s="1"/>
  <c r="N1519" i="15" a="1"/>
  <c r="N1519" i="15" s="1"/>
  <c r="N1520" i="15" a="1"/>
  <c r="N1520" i="15" s="1"/>
  <c r="N1521" i="15" a="1"/>
  <c r="N1521" i="15" s="1"/>
  <c r="N1522" i="15" a="1"/>
  <c r="N1522" i="15" s="1"/>
  <c r="N1523" i="15" a="1"/>
  <c r="N1523" i="15" s="1"/>
  <c r="N1524" i="15" a="1"/>
  <c r="N1524" i="15" s="1"/>
  <c r="N1525" i="15" a="1"/>
  <c r="N1525" i="15" s="1"/>
  <c r="N1526" i="15" a="1"/>
  <c r="N1526" i="15" s="1"/>
  <c r="N1527" i="15" a="1"/>
  <c r="N1527" i="15" s="1"/>
  <c r="N1528" i="15" a="1"/>
  <c r="N1528" i="15" s="1"/>
  <c r="N1529" i="15" a="1"/>
  <c r="N1529" i="15" s="1"/>
  <c r="N1530" i="15" a="1"/>
  <c r="N1530" i="15" s="1"/>
  <c r="N1531" i="15" a="1"/>
  <c r="N1531" i="15" s="1"/>
  <c r="N1532" i="15" a="1"/>
  <c r="N1532" i="15" s="1"/>
  <c r="N1533" i="15" a="1"/>
  <c r="N1533" i="15" s="1"/>
  <c r="N1534" i="15" a="1"/>
  <c r="N1534" i="15" s="1"/>
  <c r="N1535" i="15" a="1"/>
  <c r="N1535" i="15" s="1"/>
  <c r="N1536" i="15" a="1"/>
  <c r="N1536" i="15" s="1"/>
  <c r="N1537" i="15" a="1"/>
  <c r="N1537" i="15" s="1"/>
  <c r="N1538" i="15" a="1"/>
  <c r="N1538" i="15" s="1"/>
  <c r="N1539" i="15" a="1"/>
  <c r="N1539" i="15" s="1"/>
  <c r="N1540" i="15" a="1"/>
  <c r="N1540" i="15" s="1"/>
  <c r="N1541" i="15" a="1"/>
  <c r="N1541" i="15" s="1"/>
  <c r="N1542" i="15" a="1"/>
  <c r="N1542" i="15" s="1"/>
  <c r="N1543" i="15" a="1"/>
  <c r="N1543" i="15" s="1"/>
  <c r="N1544" i="15" a="1"/>
  <c r="N1544" i="15" s="1"/>
  <c r="N1545" i="15" a="1"/>
  <c r="N1545" i="15" s="1"/>
  <c r="N1546" i="15" a="1"/>
  <c r="N1546" i="15" s="1"/>
  <c r="N1547" i="15" a="1"/>
  <c r="N1547" i="15" s="1"/>
  <c r="N1548" i="15" a="1"/>
  <c r="N1548" i="15" s="1"/>
  <c r="N1549" i="15" a="1"/>
  <c r="N1549" i="15" s="1"/>
  <c r="N1550" i="15" a="1"/>
  <c r="N1550" i="15" s="1"/>
  <c r="N1551" i="15" a="1"/>
  <c r="N1551" i="15" s="1"/>
  <c r="N1552" i="15" a="1"/>
  <c r="N1552" i="15" s="1"/>
  <c r="N1553" i="15" a="1"/>
  <c r="N1553" i="15" s="1"/>
  <c r="N1554" i="15" a="1"/>
  <c r="N1554" i="15" s="1"/>
  <c r="N1555" i="15" a="1"/>
  <c r="N1555" i="15" s="1"/>
  <c r="N1556" i="15" a="1"/>
  <c r="N1556" i="15" s="1"/>
  <c r="N1557" i="15" a="1"/>
  <c r="N1557" i="15" s="1"/>
  <c r="N1558" i="15" a="1"/>
  <c r="N1558" i="15" s="1"/>
  <c r="N1559" i="15" a="1"/>
  <c r="N1559" i="15" s="1"/>
  <c r="N1560" i="15" a="1"/>
  <c r="N1560" i="15" s="1"/>
  <c r="N1561" i="15" a="1"/>
  <c r="N1561" i="15" s="1"/>
  <c r="N1562" i="15" a="1"/>
  <c r="N1562" i="15" s="1"/>
  <c r="N1563" i="15" a="1"/>
  <c r="N1563" i="15" s="1"/>
  <c r="N1564" i="15" a="1"/>
  <c r="N1564" i="15" s="1"/>
  <c r="N1565" i="15" a="1"/>
  <c r="N1565" i="15" s="1"/>
  <c r="N1566" i="15" a="1"/>
  <c r="N1566" i="15" s="1"/>
  <c r="N1567" i="15" a="1"/>
  <c r="N1567" i="15" s="1"/>
  <c r="N1568" i="15" a="1"/>
  <c r="N1568" i="15" s="1"/>
  <c r="N1569" i="15" a="1"/>
  <c r="N1569" i="15" s="1"/>
  <c r="N1570" i="15" a="1"/>
  <c r="N1570" i="15" s="1"/>
  <c r="N1571" i="15" a="1"/>
  <c r="N1571" i="15" s="1"/>
  <c r="N1572" i="15" a="1"/>
  <c r="N1572" i="15" s="1"/>
  <c r="N1573" i="15" a="1"/>
  <c r="N1573" i="15" s="1"/>
  <c r="N1574" i="15" a="1"/>
  <c r="N1574" i="15" s="1"/>
  <c r="N1575" i="15" a="1"/>
  <c r="N1575" i="15" s="1"/>
  <c r="N1576" i="15" a="1"/>
  <c r="N1576" i="15" s="1"/>
  <c r="N1577" i="15" a="1"/>
  <c r="N1577" i="15" s="1"/>
  <c r="N1578" i="15" a="1"/>
  <c r="N1578" i="15" s="1"/>
  <c r="N1579" i="15" a="1"/>
  <c r="N1579" i="15" s="1"/>
  <c r="N1580" i="15" a="1"/>
  <c r="N1580" i="15" s="1"/>
  <c r="N1581" i="15" a="1"/>
  <c r="N1581" i="15" s="1"/>
  <c r="N1582" i="15" a="1"/>
  <c r="N1582" i="15" s="1"/>
  <c r="N1583" i="15" a="1"/>
  <c r="N1583" i="15" s="1"/>
  <c r="N1584" i="15" a="1"/>
  <c r="N1584" i="15" s="1"/>
  <c r="N1585" i="15" a="1"/>
  <c r="N1585" i="15" s="1"/>
  <c r="N1586" i="15" a="1"/>
  <c r="N1586" i="15" s="1"/>
  <c r="N1587" i="15" a="1"/>
  <c r="N1587" i="15" s="1"/>
  <c r="N1588" i="15" a="1"/>
  <c r="N1588" i="15" s="1"/>
  <c r="N1589" i="15" a="1"/>
  <c r="N1589" i="15" s="1"/>
  <c r="N1590" i="15" a="1"/>
  <c r="N1590" i="15" s="1"/>
  <c r="N1591" i="15" a="1"/>
  <c r="N1591" i="15" s="1"/>
  <c r="N1592" i="15" a="1"/>
  <c r="N1592" i="15" s="1"/>
  <c r="N1593" i="15" a="1"/>
  <c r="N1593" i="15" s="1"/>
  <c r="N1594" i="15" a="1"/>
  <c r="N1594" i="15" s="1"/>
  <c r="N1595" i="15" a="1"/>
  <c r="N1595" i="15" s="1"/>
  <c r="N1596" i="15" a="1"/>
  <c r="N1596" i="15" s="1"/>
  <c r="N1597" i="15" a="1"/>
  <c r="N1597" i="15" s="1"/>
  <c r="N1598" i="15" a="1"/>
  <c r="N1598" i="15" s="1"/>
  <c r="N1599" i="15" a="1"/>
  <c r="N1599" i="15" s="1"/>
  <c r="N1600" i="15" a="1"/>
  <c r="N1600" i="15" s="1"/>
  <c r="N1601" i="15" a="1"/>
  <c r="N1601" i="15" s="1"/>
  <c r="N1602" i="15" a="1"/>
  <c r="N1602" i="15" s="1"/>
  <c r="N1603" i="15" a="1"/>
  <c r="N1603" i="15" s="1"/>
  <c r="N1604" i="15" a="1"/>
  <c r="N1604" i="15" s="1"/>
  <c r="N1605" i="15" a="1"/>
  <c r="N1605" i="15" s="1"/>
  <c r="N1606" i="15" a="1"/>
  <c r="N1606" i="15" s="1"/>
  <c r="N1607" i="15" a="1"/>
  <c r="N1607" i="15" s="1"/>
  <c r="N1608" i="15" a="1"/>
  <c r="N1608" i="15" s="1"/>
  <c r="N1609" i="15" a="1"/>
  <c r="N1609" i="15" s="1"/>
  <c r="N1610" i="15" a="1"/>
  <c r="N1610" i="15" s="1"/>
  <c r="N1611" i="15" a="1"/>
  <c r="N1611" i="15" s="1"/>
  <c r="N1612" i="15" a="1"/>
  <c r="N1612" i="15" s="1"/>
  <c r="N1613" i="15" a="1"/>
  <c r="N1613" i="15" s="1"/>
  <c r="N1614" i="15" a="1"/>
  <c r="N1614" i="15" s="1"/>
  <c r="N1615" i="15" a="1"/>
  <c r="N1615" i="15" s="1"/>
  <c r="N1616" i="15" a="1"/>
  <c r="N1616" i="15" s="1"/>
  <c r="N1617" i="15" a="1"/>
  <c r="N1617" i="15" s="1"/>
  <c r="N1618" i="15" a="1"/>
  <c r="N1618" i="15" s="1"/>
  <c r="N1619" i="15" a="1"/>
  <c r="N1619" i="15" s="1"/>
  <c r="N1620" i="15" a="1"/>
  <c r="N1620" i="15" s="1"/>
  <c r="N1621" i="15" a="1"/>
  <c r="N1621" i="15" s="1"/>
  <c r="N1622" i="15" a="1"/>
  <c r="N1622" i="15" s="1"/>
  <c r="N1623" i="15" a="1"/>
  <c r="N1623" i="15" s="1"/>
  <c r="N1624" i="15" a="1"/>
  <c r="N1624" i="15" s="1"/>
  <c r="N1625" i="15" a="1"/>
  <c r="N1625" i="15" s="1"/>
  <c r="N1626" i="15" a="1"/>
  <c r="N1626" i="15" s="1"/>
  <c r="N1627" i="15" a="1"/>
  <c r="N1627" i="15" s="1"/>
  <c r="N1628" i="15" a="1"/>
  <c r="N1628" i="15" s="1"/>
  <c r="N1629" i="15" a="1"/>
  <c r="N1629" i="15" s="1"/>
  <c r="N1630" i="15" a="1"/>
  <c r="N1630" i="15" s="1"/>
  <c r="N1631" i="15" a="1"/>
  <c r="N1631" i="15" s="1"/>
  <c r="N1632" i="15" a="1"/>
  <c r="N1632" i="15" s="1"/>
  <c r="N1633" i="15" a="1"/>
  <c r="N1633" i="15" s="1"/>
  <c r="N1634" i="15" a="1"/>
  <c r="N1634" i="15" s="1"/>
  <c r="N1635" i="15" a="1"/>
  <c r="N1635" i="15" s="1"/>
  <c r="N1636" i="15" a="1"/>
  <c r="N1636" i="15" s="1"/>
  <c r="N1637" i="15" a="1"/>
  <c r="N1637" i="15" s="1"/>
  <c r="N1638" i="15" a="1"/>
  <c r="N1638" i="15" s="1"/>
  <c r="N1639" i="15" a="1"/>
  <c r="N1639" i="15" s="1"/>
  <c r="N1640" i="15" a="1"/>
  <c r="N1640" i="15" s="1"/>
  <c r="N1641" i="15" a="1"/>
  <c r="N1641" i="15" s="1"/>
  <c r="N1642" i="15" a="1"/>
  <c r="N1642" i="15" s="1"/>
  <c r="N1643" i="15" a="1"/>
  <c r="N1643" i="15" s="1"/>
  <c r="N1644" i="15" a="1"/>
  <c r="N1644" i="15" s="1"/>
  <c r="N1645" i="15" a="1"/>
  <c r="N1645" i="15" s="1"/>
  <c r="N1646" i="15" a="1"/>
  <c r="N1646" i="15" s="1"/>
  <c r="N1647" i="15" a="1"/>
  <c r="N1647" i="15" s="1"/>
  <c r="N1648" i="15" a="1"/>
  <c r="N1648" i="15" s="1"/>
  <c r="N1649" i="15" a="1"/>
  <c r="N1649" i="15" s="1"/>
  <c r="N1650" i="15" a="1"/>
  <c r="N1650" i="15" s="1"/>
  <c r="N1651" i="15" a="1"/>
  <c r="N1651" i="15" s="1"/>
  <c r="N1652" i="15" a="1"/>
  <c r="N1652" i="15" s="1"/>
  <c r="N1653" i="15" a="1"/>
  <c r="N1653" i="15" s="1"/>
  <c r="N1654" i="15" a="1"/>
  <c r="N1654" i="15" s="1"/>
  <c r="N1655" i="15" a="1"/>
  <c r="N1655" i="15" s="1"/>
  <c r="N1656" i="15" a="1"/>
  <c r="N1656" i="15" s="1"/>
  <c r="N1657" i="15" a="1"/>
  <c r="N1657" i="15" s="1"/>
  <c r="N1658" i="15" a="1"/>
  <c r="N1658" i="15" s="1"/>
  <c r="N1659" i="15" a="1"/>
  <c r="N1659" i="15" s="1"/>
  <c r="N1660" i="15" a="1"/>
  <c r="N1660" i="15" s="1"/>
  <c r="N1661" i="15" a="1"/>
  <c r="N1661" i="15" s="1"/>
  <c r="N1662" i="15" a="1"/>
  <c r="N1662" i="15" s="1"/>
  <c r="N1663" i="15" a="1"/>
  <c r="N1663" i="15" s="1"/>
  <c r="N1664" i="15" a="1"/>
  <c r="N1664" i="15" s="1"/>
  <c r="N1665" i="15" a="1"/>
  <c r="N1665" i="15" s="1"/>
  <c r="N1666" i="15" a="1"/>
  <c r="N1666" i="15" s="1"/>
  <c r="N1667" i="15" a="1"/>
  <c r="N1667" i="15" s="1"/>
  <c r="N1668" i="15" a="1"/>
  <c r="N1668" i="15" s="1"/>
  <c r="N1669" i="15" a="1"/>
  <c r="N1669" i="15" s="1"/>
  <c r="N1670" i="15" a="1"/>
  <c r="N1670" i="15" s="1"/>
  <c r="N1671" i="15" a="1"/>
  <c r="N1671" i="15" s="1"/>
  <c r="N1672" i="15" a="1"/>
  <c r="N1672" i="15" s="1"/>
  <c r="N1673" i="15" a="1"/>
  <c r="N1673" i="15" s="1"/>
  <c r="N1674" i="15" a="1"/>
  <c r="N1674" i="15" s="1"/>
  <c r="N1675" i="15" a="1"/>
  <c r="N1675" i="15" s="1"/>
  <c r="N1676" i="15" a="1"/>
  <c r="N1676" i="15" s="1"/>
  <c r="N1677" i="15" a="1"/>
  <c r="N1677" i="15" s="1"/>
  <c r="N1678" i="15" a="1"/>
  <c r="N1678" i="15" s="1"/>
  <c r="N1679" i="15" a="1"/>
  <c r="N1679" i="15" s="1"/>
  <c r="N1680" i="15" a="1"/>
  <c r="N1680" i="15" s="1"/>
  <c r="N1681" i="15" a="1"/>
  <c r="N1681" i="15" s="1"/>
  <c r="N1682" i="15" a="1"/>
  <c r="N1682" i="15" s="1"/>
  <c r="N1683" i="15" a="1"/>
  <c r="N1683" i="15" s="1"/>
  <c r="N1684" i="15" a="1"/>
  <c r="N1684" i="15" s="1"/>
  <c r="N1685" i="15" a="1"/>
  <c r="N1685" i="15" s="1"/>
  <c r="N1686" i="15" a="1"/>
  <c r="N1686" i="15" s="1"/>
  <c r="N1687" i="15" a="1"/>
  <c r="N1687" i="15" s="1"/>
  <c r="N1688" i="15" a="1"/>
  <c r="N1688" i="15" s="1"/>
  <c r="N1689" i="15" a="1"/>
  <c r="N1689" i="15" s="1"/>
  <c r="N1690" i="15" a="1"/>
  <c r="N1690" i="15" s="1"/>
  <c r="N1691" i="15" a="1"/>
  <c r="N1691" i="15" s="1"/>
  <c r="N1692" i="15" a="1"/>
  <c r="N1692" i="15" s="1"/>
  <c r="N1693" i="15" a="1"/>
  <c r="N1693" i="15" s="1"/>
  <c r="N1694" i="15" a="1"/>
  <c r="N1694" i="15" s="1"/>
  <c r="N1695" i="15" a="1"/>
  <c r="N1695" i="15" s="1"/>
  <c r="N1696" i="15" a="1"/>
  <c r="N1696" i="15" s="1"/>
  <c r="N1697" i="15" a="1"/>
  <c r="N1697" i="15" s="1"/>
  <c r="N1698" i="15" a="1"/>
  <c r="N1698" i="15" s="1"/>
  <c r="N1699" i="15" a="1"/>
  <c r="N1699" i="15" s="1"/>
  <c r="N1700" i="15" a="1"/>
  <c r="N1700" i="15" s="1"/>
  <c r="N1701" i="15" a="1"/>
  <c r="N1701" i="15" s="1"/>
  <c r="N1702" i="15" a="1"/>
  <c r="N1702" i="15" s="1"/>
  <c r="N1703" i="15" a="1"/>
  <c r="N1703" i="15" s="1"/>
  <c r="N1704" i="15" a="1"/>
  <c r="N1704" i="15" s="1"/>
  <c r="N1705" i="15" a="1"/>
  <c r="N1705" i="15" s="1"/>
  <c r="N1706" i="15" a="1"/>
  <c r="N1706" i="15" s="1"/>
  <c r="N1707" i="15" a="1"/>
  <c r="N1707" i="15" s="1"/>
  <c r="N1708" i="15" a="1"/>
  <c r="N1708" i="15" s="1"/>
  <c r="N1709" i="15" a="1"/>
  <c r="N1709" i="15" s="1"/>
  <c r="N1710" i="15" a="1"/>
  <c r="N1710" i="15" s="1"/>
  <c r="N1711" i="15" a="1"/>
  <c r="N1711" i="15" s="1"/>
  <c r="N1712" i="15" a="1"/>
  <c r="N1712" i="15" s="1"/>
  <c r="N1713" i="15" a="1"/>
  <c r="N1713" i="15" s="1"/>
  <c r="N1714" i="15" a="1"/>
  <c r="N1714" i="15" s="1"/>
  <c r="N1715" i="15" a="1"/>
  <c r="N1715" i="15" s="1"/>
  <c r="N1716" i="15" a="1"/>
  <c r="N1716" i="15" s="1"/>
  <c r="N1717" i="15" a="1"/>
  <c r="N1717" i="15" s="1"/>
  <c r="N1718" i="15" a="1"/>
  <c r="N1718" i="15" s="1"/>
  <c r="N1719" i="15" a="1"/>
  <c r="N1719" i="15" s="1"/>
  <c r="N1720" i="15" a="1"/>
  <c r="N1720" i="15" s="1"/>
  <c r="N1721" i="15" a="1"/>
  <c r="N1721" i="15" s="1"/>
  <c r="N1722" i="15" a="1"/>
  <c r="N1722" i="15" s="1"/>
  <c r="N1723" i="15" a="1"/>
  <c r="N1723" i="15" s="1"/>
  <c r="N1724" i="15" a="1"/>
  <c r="N1724" i="15" s="1"/>
  <c r="N1725" i="15" a="1"/>
  <c r="N1725" i="15" s="1"/>
  <c r="N1726" i="15" a="1"/>
  <c r="N1726" i="15" s="1"/>
  <c r="N1727" i="15" a="1"/>
  <c r="N1727" i="15" s="1"/>
  <c r="N1728" i="15" a="1"/>
  <c r="N1728" i="15" s="1"/>
  <c r="N1729" i="15" a="1"/>
  <c r="N1729" i="15" s="1"/>
  <c r="N1730" i="15" a="1"/>
  <c r="N1730" i="15" s="1"/>
  <c r="N1731" i="15" a="1"/>
  <c r="N1731" i="15" s="1"/>
  <c r="N1732" i="15" a="1"/>
  <c r="N1732" i="15" s="1"/>
  <c r="N1733" i="15" a="1"/>
  <c r="N1733" i="15" s="1"/>
  <c r="N1734" i="15" a="1"/>
  <c r="N1734" i="15" s="1"/>
  <c r="N1735" i="15" a="1"/>
  <c r="N1735" i="15" s="1"/>
  <c r="N1736" i="15" a="1"/>
  <c r="N1736" i="15" s="1"/>
  <c r="N1737" i="15" a="1"/>
  <c r="N1737" i="15" s="1"/>
  <c r="N1738" i="15" a="1"/>
  <c r="N1738" i="15" s="1"/>
  <c r="N1739" i="15" a="1"/>
  <c r="N1739" i="15" s="1"/>
  <c r="N1740" i="15" a="1"/>
  <c r="N1740" i="15" s="1"/>
  <c r="N1741" i="15" a="1"/>
  <c r="N1741" i="15" s="1"/>
  <c r="N1742" i="15" a="1"/>
  <c r="N1742" i="15" s="1"/>
  <c r="N1743" i="15" a="1"/>
  <c r="N1743" i="15" s="1"/>
  <c r="N1744" i="15" a="1"/>
  <c r="N1744" i="15" s="1"/>
  <c r="N1745" i="15" a="1"/>
  <c r="N1745" i="15" s="1"/>
  <c r="N1746" i="15" a="1"/>
  <c r="N1746" i="15" s="1"/>
  <c r="N1747" i="15" a="1"/>
  <c r="N1747" i="15" s="1"/>
  <c r="N1748" i="15" a="1"/>
  <c r="N1748" i="15" s="1"/>
  <c r="N1749" i="15" a="1"/>
  <c r="N1749" i="15" s="1"/>
  <c r="N1750" i="15" a="1"/>
  <c r="N1750" i="15" s="1"/>
  <c r="N1751" i="15" a="1"/>
  <c r="N1751" i="15" s="1"/>
  <c r="N1752" i="15" a="1"/>
  <c r="N1752" i="15" s="1"/>
  <c r="N1753" i="15" a="1"/>
  <c r="N1753" i="15" s="1"/>
  <c r="N1754" i="15" a="1"/>
  <c r="N1754" i="15" s="1"/>
  <c r="N1755" i="15" a="1"/>
  <c r="N1755" i="15" s="1"/>
  <c r="N1756" i="15" a="1"/>
  <c r="N1756" i="15" s="1"/>
  <c r="N1757" i="15" a="1"/>
  <c r="N1757" i="15" s="1"/>
  <c r="N1758" i="15" a="1"/>
  <c r="N1758" i="15" s="1"/>
  <c r="N1759" i="15" a="1"/>
  <c r="N1759" i="15" s="1"/>
  <c r="N1760" i="15" a="1"/>
  <c r="N1760" i="15" s="1"/>
  <c r="N1761" i="15" a="1"/>
  <c r="N1761" i="15" s="1"/>
  <c r="N1762" i="15" a="1"/>
  <c r="N1762" i="15" s="1"/>
  <c r="N1763" i="15" a="1"/>
  <c r="N1763" i="15" s="1"/>
  <c r="N1764" i="15" a="1"/>
  <c r="N1764" i="15" s="1"/>
  <c r="N1765" i="15" a="1"/>
  <c r="N1765" i="15" s="1"/>
  <c r="N1766" i="15" a="1"/>
  <c r="N1766" i="15" s="1"/>
  <c r="N1767" i="15" a="1"/>
  <c r="N1767" i="15" s="1"/>
  <c r="N1768" i="15" a="1"/>
  <c r="N1768" i="15" s="1"/>
  <c r="N1769" i="15" a="1"/>
  <c r="N1769" i="15" s="1"/>
  <c r="N1770" i="15" a="1"/>
  <c r="N1770" i="15" s="1"/>
  <c r="N1771" i="15" a="1"/>
  <c r="N1771" i="15" s="1"/>
  <c r="N1772" i="15" a="1"/>
  <c r="N1772" i="15" s="1"/>
  <c r="N1773" i="15" a="1"/>
  <c r="N1773" i="15" s="1"/>
  <c r="N1774" i="15" a="1"/>
  <c r="N1774" i="15" s="1"/>
  <c r="N1775" i="15" a="1"/>
  <c r="N1775" i="15" s="1"/>
  <c r="N1776" i="15" a="1"/>
  <c r="N1776" i="15" s="1"/>
  <c r="N1777" i="15" a="1"/>
  <c r="N1777" i="15" s="1"/>
  <c r="N1778" i="15" a="1"/>
  <c r="N1778" i="15" s="1"/>
  <c r="N1779" i="15" a="1"/>
  <c r="N1779" i="15" s="1"/>
  <c r="N1780" i="15" a="1"/>
  <c r="N1780" i="15" s="1"/>
  <c r="N1781" i="15" a="1"/>
  <c r="N1781" i="15" s="1"/>
  <c r="N1782" i="15" a="1"/>
  <c r="N1782" i="15" s="1"/>
  <c r="N1783" i="15" a="1"/>
  <c r="N1783" i="15" s="1"/>
  <c r="N1784" i="15" a="1"/>
  <c r="N1784" i="15" s="1"/>
  <c r="N1785" i="15" a="1"/>
  <c r="N1785" i="15" s="1"/>
  <c r="N1786" i="15" a="1"/>
  <c r="N1786" i="15" s="1"/>
  <c r="N1787" i="15" a="1"/>
  <c r="N1787" i="15" s="1"/>
  <c r="N1788" i="15" a="1"/>
  <c r="N1788" i="15" s="1"/>
  <c r="N1789" i="15" a="1"/>
  <c r="N1789" i="15" s="1"/>
  <c r="N1790" i="15" a="1"/>
  <c r="N1790" i="15" s="1"/>
  <c r="N1791" i="15" a="1"/>
  <c r="N1791" i="15" s="1"/>
  <c r="N1792" i="15" a="1"/>
  <c r="N1792" i="15" s="1"/>
  <c r="N1793" i="15" a="1"/>
  <c r="N1793" i="15" s="1"/>
  <c r="N1794" i="15" a="1"/>
  <c r="N1794" i="15" s="1"/>
  <c r="N1795" i="15" a="1"/>
  <c r="N1795" i="15" s="1"/>
  <c r="N1796" i="15" a="1"/>
  <c r="N1796" i="15" s="1"/>
  <c r="N1797" i="15" a="1"/>
  <c r="N1797" i="15" s="1"/>
  <c r="N1798" i="15" a="1"/>
  <c r="N1798" i="15" s="1"/>
  <c r="N1799" i="15" a="1"/>
  <c r="N1799" i="15" s="1"/>
  <c r="N1800" i="15" a="1"/>
  <c r="N1800" i="15" s="1"/>
  <c r="N1801" i="15" a="1"/>
  <c r="N1801" i="15" s="1"/>
  <c r="N1802" i="15" a="1"/>
  <c r="N1802" i="15" s="1"/>
  <c r="N1803" i="15" a="1"/>
  <c r="N1803" i="15" s="1"/>
  <c r="N1804" i="15" a="1"/>
  <c r="N1804" i="15" s="1"/>
  <c r="N1805" i="15" a="1"/>
  <c r="N1805" i="15" s="1"/>
  <c r="N1806" i="15" a="1"/>
  <c r="N1806" i="15" s="1"/>
  <c r="N1807" i="15" a="1"/>
  <c r="N1807" i="15" s="1"/>
  <c r="N1808" i="15" a="1"/>
  <c r="N1808" i="15" s="1"/>
  <c r="N1809" i="15" a="1"/>
  <c r="N1809" i="15" s="1"/>
  <c r="N1810" i="15" a="1"/>
  <c r="N1810" i="15" s="1"/>
  <c r="N1811" i="15" a="1"/>
  <c r="N1811" i="15" s="1"/>
  <c r="N1812" i="15" a="1"/>
  <c r="N1812" i="15" s="1"/>
  <c r="N1813" i="15" a="1"/>
  <c r="N1813" i="15" s="1"/>
  <c r="N1814" i="15" a="1"/>
  <c r="N1814" i="15" s="1"/>
  <c r="N1815" i="15" a="1"/>
  <c r="N1815" i="15" s="1"/>
  <c r="N1816" i="15" a="1"/>
  <c r="N1816" i="15" s="1"/>
  <c r="N1817" i="15" a="1"/>
  <c r="N1817" i="15" s="1"/>
  <c r="N1818" i="15" a="1"/>
  <c r="N1818" i="15" s="1"/>
  <c r="N1819" i="15" a="1"/>
  <c r="N1819" i="15" s="1"/>
  <c r="N1820" i="15" a="1"/>
  <c r="N1820" i="15" s="1"/>
  <c r="N1821" i="15" a="1"/>
  <c r="N1821" i="15" s="1"/>
  <c r="N1822" i="15" a="1"/>
  <c r="N1822" i="15" s="1"/>
  <c r="N1823" i="15" a="1"/>
  <c r="N1823" i="15" s="1"/>
  <c r="N1824" i="15" a="1"/>
  <c r="N1824" i="15" s="1"/>
  <c r="N1825" i="15" a="1"/>
  <c r="N1825" i="15" s="1"/>
  <c r="N1826" i="15" a="1"/>
  <c r="N1826" i="15" s="1"/>
  <c r="N1827" i="15" a="1"/>
  <c r="N1827" i="15" s="1"/>
  <c r="N1828" i="15" a="1"/>
  <c r="N1828" i="15" s="1"/>
  <c r="N1829" i="15" a="1"/>
  <c r="N1829" i="15" s="1"/>
  <c r="N1830" i="15" a="1"/>
  <c r="N1830" i="15" s="1"/>
  <c r="N1831" i="15" a="1"/>
  <c r="N1831" i="15" s="1"/>
  <c r="N1832" i="15" a="1"/>
  <c r="N1832" i="15" s="1"/>
  <c r="N1833" i="15" a="1"/>
  <c r="N1833" i="15" s="1"/>
  <c r="N1834" i="15" a="1"/>
  <c r="N1834" i="15" s="1"/>
  <c r="N1835" i="15" a="1"/>
  <c r="N1835" i="15" s="1"/>
  <c r="N1836" i="15" a="1"/>
  <c r="N1836" i="15" s="1"/>
  <c r="N1837" i="15" a="1"/>
  <c r="N1837" i="15" s="1"/>
  <c r="N1838" i="15" a="1"/>
  <c r="N1838" i="15" s="1"/>
  <c r="N1839" i="15" a="1"/>
  <c r="N1839" i="15" s="1"/>
  <c r="N1840" i="15" a="1"/>
  <c r="N1840" i="15" s="1"/>
  <c r="N1841" i="15" a="1"/>
  <c r="N1841" i="15" s="1"/>
  <c r="N1842" i="15" a="1"/>
  <c r="N1842" i="15" s="1"/>
  <c r="N1843" i="15" a="1"/>
  <c r="N1843" i="15" s="1"/>
  <c r="N1844" i="15" a="1"/>
  <c r="N1844" i="15" s="1"/>
  <c r="N1845" i="15" a="1"/>
  <c r="N1845" i="15" s="1"/>
  <c r="N1846" i="15" a="1"/>
  <c r="N1846" i="15" s="1"/>
  <c r="N1847" i="15" a="1"/>
  <c r="N1847" i="15" s="1"/>
  <c r="N1848" i="15" a="1"/>
  <c r="N1848" i="15" s="1"/>
  <c r="N1849" i="15" a="1"/>
  <c r="N1849" i="15" s="1"/>
  <c r="N1850" i="15" a="1"/>
  <c r="N1850" i="15" s="1"/>
  <c r="N1851" i="15" a="1"/>
  <c r="N1851" i="15" s="1"/>
  <c r="N1852" i="15" a="1"/>
  <c r="N1852" i="15" s="1"/>
  <c r="N1853" i="15" a="1"/>
  <c r="N1853" i="15" s="1"/>
  <c r="N1854" i="15" a="1"/>
  <c r="N1854" i="15" s="1"/>
  <c r="N1855" i="15" a="1"/>
  <c r="N1855" i="15" s="1"/>
  <c r="N1856" i="15" a="1"/>
  <c r="N1856" i="15" s="1"/>
  <c r="N1857" i="15" a="1"/>
  <c r="N1857" i="15" s="1"/>
  <c r="N1858" i="15" a="1"/>
  <c r="N1858" i="15" s="1"/>
  <c r="N1859" i="15" a="1"/>
  <c r="N1859" i="15" s="1"/>
  <c r="N1860" i="15" a="1"/>
  <c r="N1860" i="15" s="1"/>
  <c r="N1861" i="15" a="1"/>
  <c r="N1861" i="15" s="1"/>
  <c r="N1862" i="15" a="1"/>
  <c r="N1862" i="15" s="1"/>
  <c r="N1863" i="15" a="1"/>
  <c r="N1863" i="15" s="1"/>
  <c r="N1864" i="15" a="1"/>
  <c r="N1864" i="15" s="1"/>
  <c r="N1865" i="15" a="1"/>
  <c r="N1865" i="15" s="1"/>
  <c r="N1866" i="15" a="1"/>
  <c r="N1866" i="15" s="1"/>
  <c r="N1867" i="15" a="1"/>
  <c r="N1867" i="15" s="1"/>
  <c r="N1868" i="15" a="1"/>
  <c r="N1868" i="15" s="1"/>
  <c r="N1869" i="15" a="1"/>
  <c r="N1869" i="15" s="1"/>
  <c r="N1870" i="15" a="1"/>
  <c r="N1870" i="15" s="1"/>
  <c r="N1871" i="15" a="1"/>
  <c r="N1871" i="15" s="1"/>
  <c r="N1872" i="15" a="1"/>
  <c r="N1872" i="15" s="1"/>
  <c r="N1873" i="15" a="1"/>
  <c r="N1873" i="15" s="1"/>
  <c r="N1874" i="15" a="1"/>
  <c r="N1874" i="15" s="1"/>
  <c r="N1875" i="15" a="1"/>
  <c r="N1875" i="15" s="1"/>
  <c r="N1876" i="15" a="1"/>
  <c r="N1876" i="15" s="1"/>
  <c r="N1877" i="15" a="1"/>
  <c r="N1877" i="15" s="1"/>
  <c r="N1878" i="15" a="1"/>
  <c r="N1878" i="15" s="1"/>
  <c r="N1879" i="15" a="1"/>
  <c r="N1879" i="15" s="1"/>
  <c r="N1880" i="15" a="1"/>
  <c r="N1880" i="15" s="1"/>
  <c r="N1881" i="15" a="1"/>
  <c r="N1881" i="15" s="1"/>
  <c r="N1882" i="15" a="1"/>
  <c r="N1882" i="15" s="1"/>
  <c r="N1883" i="15" a="1"/>
  <c r="N1883" i="15" s="1"/>
  <c r="N1884" i="15" a="1"/>
  <c r="N1884" i="15" s="1"/>
  <c r="N1885" i="15" a="1"/>
  <c r="N1885" i="15" s="1"/>
  <c r="N1886" i="15" a="1"/>
  <c r="N1886" i="15" s="1"/>
  <c r="N1887" i="15" a="1"/>
  <c r="N1887" i="15" s="1"/>
  <c r="N1888" i="15" a="1"/>
  <c r="N1888" i="15" s="1"/>
  <c r="N1889" i="15" a="1"/>
  <c r="N1889" i="15" s="1"/>
  <c r="N1890" i="15" a="1"/>
  <c r="N1890" i="15" s="1"/>
  <c r="N1891" i="15" a="1"/>
  <c r="N1891" i="15" s="1"/>
  <c r="N1892" i="15" a="1"/>
  <c r="N1892" i="15" s="1"/>
  <c r="N1893" i="15" a="1"/>
  <c r="N1893" i="15" s="1"/>
  <c r="N1894" i="15" a="1"/>
  <c r="N1894" i="15" s="1"/>
  <c r="N1895" i="15" a="1"/>
  <c r="N1895" i="15" s="1"/>
  <c r="N1896" i="15" a="1"/>
  <c r="N1896" i="15" s="1"/>
  <c r="N1897" i="15" a="1"/>
  <c r="N1897" i="15" s="1"/>
  <c r="N1898" i="15" a="1"/>
  <c r="N1898" i="15" s="1"/>
  <c r="N1899" i="15" a="1"/>
  <c r="N1899" i="15" s="1"/>
  <c r="N1900" i="15" a="1"/>
  <c r="N1900" i="15" s="1"/>
  <c r="N1901" i="15" a="1"/>
  <c r="N1901" i="15" s="1"/>
  <c r="N1902" i="15" a="1"/>
  <c r="N1902" i="15" s="1"/>
  <c r="N1903" i="15" a="1"/>
  <c r="N1903" i="15" s="1"/>
  <c r="N1904" i="15" a="1"/>
  <c r="N1904" i="15" s="1"/>
  <c r="N1905" i="15" a="1"/>
  <c r="N1905" i="15" s="1"/>
  <c r="N1906" i="15" a="1"/>
  <c r="N1906" i="15" s="1"/>
  <c r="N1907" i="15" a="1"/>
  <c r="N1907" i="15" s="1"/>
  <c r="N1908" i="15" a="1"/>
  <c r="N1908" i="15" s="1"/>
  <c r="N1909" i="15" a="1"/>
  <c r="N1909" i="15" s="1"/>
  <c r="N1910" i="15" a="1"/>
  <c r="N1910" i="15" s="1"/>
  <c r="N1911" i="15" a="1"/>
  <c r="N1911" i="15" s="1"/>
  <c r="N1912" i="15" a="1"/>
  <c r="N1912" i="15" s="1"/>
  <c r="N1913" i="15" a="1"/>
  <c r="N1913" i="15" s="1"/>
  <c r="N1914" i="15" a="1"/>
  <c r="N1914" i="15" s="1"/>
  <c r="N1915" i="15" a="1"/>
  <c r="N1915" i="15" s="1"/>
  <c r="N1916" i="15" a="1"/>
  <c r="N1916" i="15" s="1"/>
  <c r="N1917" i="15" a="1"/>
  <c r="N1917" i="15" s="1"/>
  <c r="N1918" i="15" a="1"/>
  <c r="N1918" i="15" s="1"/>
  <c r="N1919" i="15" a="1"/>
  <c r="N1919" i="15" s="1"/>
  <c r="N1920" i="15" a="1"/>
  <c r="N1920" i="15" s="1"/>
  <c r="N1921" i="15" a="1"/>
  <c r="N1921" i="15" s="1"/>
  <c r="N1922" i="15" a="1"/>
  <c r="N1922" i="15" s="1"/>
  <c r="N1923" i="15" a="1"/>
  <c r="N1923" i="15" s="1"/>
  <c r="N1924" i="15" a="1"/>
  <c r="N1924" i="15" s="1"/>
  <c r="N1925" i="15" a="1"/>
  <c r="N1925" i="15" s="1"/>
  <c r="N1926" i="15" a="1"/>
  <c r="N1926" i="15" s="1"/>
  <c r="N1927" i="15" a="1"/>
  <c r="N1927" i="15" s="1"/>
  <c r="N1928" i="15" a="1"/>
  <c r="N1928" i="15" s="1"/>
  <c r="N1929" i="15" a="1"/>
  <c r="N1929" i="15" s="1"/>
  <c r="N1930" i="15" a="1"/>
  <c r="N1930" i="15" s="1"/>
  <c r="N1931" i="15" a="1"/>
  <c r="N1931" i="15" s="1"/>
  <c r="N1932" i="15" a="1"/>
  <c r="N1932" i="15" s="1"/>
  <c r="N1933" i="15" a="1"/>
  <c r="N1933" i="15" s="1"/>
  <c r="N1934" i="15" a="1"/>
  <c r="N1934" i="15" s="1"/>
  <c r="N1935" i="15" a="1"/>
  <c r="N1935" i="15" s="1"/>
  <c r="N1936" i="15" a="1"/>
  <c r="N1936" i="15" s="1"/>
  <c r="N1937" i="15" a="1"/>
  <c r="N1937" i="15" s="1"/>
  <c r="N1938" i="15" a="1"/>
  <c r="N1938" i="15" s="1"/>
  <c r="N1939" i="15" a="1"/>
  <c r="N1939" i="15" s="1"/>
  <c r="N1940" i="15" a="1"/>
  <c r="N1940" i="15" s="1"/>
  <c r="N1941" i="15" a="1"/>
  <c r="N1941" i="15" s="1"/>
  <c r="N1942" i="15" a="1"/>
  <c r="N1942" i="15" s="1"/>
  <c r="N1943" i="15" a="1"/>
  <c r="N1943" i="15" s="1"/>
  <c r="N1944" i="15" a="1"/>
  <c r="N1944" i="15" s="1"/>
  <c r="N1945" i="15" a="1"/>
  <c r="N1945" i="15" s="1"/>
  <c r="N1946" i="15" a="1"/>
  <c r="N1946" i="15" s="1"/>
  <c r="N1947" i="15" a="1"/>
  <c r="N1947" i="15" s="1"/>
  <c r="N1948" i="15" a="1"/>
  <c r="N1948" i="15" s="1"/>
  <c r="N1949" i="15" a="1"/>
  <c r="N1949" i="15" s="1"/>
  <c r="N1950" i="15" a="1"/>
  <c r="N1950" i="15" s="1"/>
  <c r="N1951" i="15" a="1"/>
  <c r="N1951" i="15" s="1"/>
  <c r="N1952" i="15" a="1"/>
  <c r="N1952" i="15" s="1"/>
  <c r="N1953" i="15" a="1"/>
  <c r="N1953" i="15" s="1"/>
  <c r="N1954" i="15" a="1"/>
  <c r="N1954" i="15" s="1"/>
  <c r="N1955" i="15" a="1"/>
  <c r="N1955" i="15" s="1"/>
  <c r="N1956" i="15" a="1"/>
  <c r="N1956" i="15" s="1"/>
  <c r="N1957" i="15" a="1"/>
  <c r="N1957" i="15" s="1"/>
  <c r="N1958" i="15" a="1"/>
  <c r="N1958" i="15" s="1"/>
  <c r="N1959" i="15" a="1"/>
  <c r="N1959" i="15" s="1"/>
  <c r="N1960" i="15" a="1"/>
  <c r="N1960" i="15" s="1"/>
  <c r="N1961" i="15" a="1"/>
  <c r="N1961" i="15" s="1"/>
  <c r="N1962" i="15" a="1"/>
  <c r="N1962" i="15" s="1"/>
  <c r="N1963" i="15" a="1"/>
  <c r="N1963" i="15" s="1"/>
  <c r="N1964" i="15" a="1"/>
  <c r="N1964" i="15" s="1"/>
  <c r="N1965" i="15" a="1"/>
  <c r="N1965" i="15" s="1"/>
  <c r="N1966" i="15" a="1"/>
  <c r="N1966" i="15" s="1"/>
  <c r="N1967" i="15" a="1"/>
  <c r="N1967" i="15" s="1"/>
  <c r="N1968" i="15" a="1"/>
  <c r="N1968" i="15" s="1"/>
  <c r="N1969" i="15" a="1"/>
  <c r="N1969" i="15" s="1"/>
  <c r="N1970" i="15" a="1"/>
  <c r="N1970" i="15" s="1"/>
  <c r="N1971" i="15" a="1"/>
  <c r="N1971" i="15" s="1"/>
  <c r="N1972" i="15" a="1"/>
  <c r="N1972" i="15" s="1"/>
  <c r="N1973" i="15" a="1"/>
  <c r="N1973" i="15" s="1"/>
  <c r="N1974" i="15" a="1"/>
  <c r="N1974" i="15" s="1"/>
  <c r="N1975" i="15" a="1"/>
  <c r="N1975" i="15" s="1"/>
  <c r="N1976" i="15" a="1"/>
  <c r="N1976" i="15" s="1"/>
  <c r="N1977" i="15" a="1"/>
  <c r="N1977" i="15" s="1"/>
  <c r="N1978" i="15" a="1"/>
  <c r="N1978" i="15" s="1"/>
  <c r="N1979" i="15" a="1"/>
  <c r="N1979" i="15" s="1"/>
  <c r="N1980" i="15" a="1"/>
  <c r="N1980" i="15" s="1"/>
  <c r="N1981" i="15" a="1"/>
  <c r="N1981" i="15" s="1"/>
  <c r="N1982" i="15" a="1"/>
  <c r="N1982" i="15" s="1"/>
  <c r="N1983" i="15" a="1"/>
  <c r="N1983" i="15" s="1"/>
  <c r="N1984" i="15" a="1"/>
  <c r="N1984" i="15" s="1"/>
  <c r="N1985" i="15" a="1"/>
  <c r="N1985" i="15" s="1"/>
  <c r="N1986" i="15" a="1"/>
  <c r="N1986" i="15" s="1"/>
  <c r="N1987" i="15" a="1"/>
  <c r="N1987" i="15" s="1"/>
  <c r="N1988" i="15" a="1"/>
  <c r="N1988" i="15" s="1"/>
  <c r="N1989" i="15" a="1"/>
  <c r="N1989" i="15" s="1"/>
  <c r="N1990" i="15" a="1"/>
  <c r="N1990" i="15" s="1"/>
  <c r="N1991" i="15" a="1"/>
  <c r="N1991" i="15" s="1"/>
  <c r="N1992" i="15" a="1"/>
  <c r="N1992" i="15" s="1"/>
  <c r="N1993" i="15" a="1"/>
  <c r="N1993" i="15" s="1"/>
  <c r="N1994" i="15" a="1"/>
  <c r="N1994" i="15" s="1"/>
  <c r="N1995" i="15" a="1"/>
  <c r="N1995" i="15" s="1"/>
  <c r="N1996" i="15" a="1"/>
  <c r="N1996" i="15" s="1"/>
  <c r="N1997" i="15" a="1"/>
  <c r="N1997" i="15" s="1"/>
  <c r="N1998" i="15" a="1"/>
  <c r="N1998" i="15" s="1"/>
  <c r="N1999" i="15" a="1"/>
  <c r="N1999" i="15" s="1"/>
  <c r="N2000" i="15" a="1"/>
  <c r="N2000" i="15" s="1"/>
  <c r="N2001" i="15" a="1"/>
  <c r="N2001" i="15" s="1"/>
  <c r="N2002" i="15" a="1"/>
  <c r="N2002" i="15" s="1"/>
  <c r="N2003" i="15" a="1"/>
  <c r="N2003" i="15" s="1"/>
  <c r="N2004" i="15" a="1"/>
  <c r="N2004" i="15" s="1"/>
  <c r="N2005" i="15" a="1"/>
  <c r="N2005" i="15" s="1"/>
  <c r="N2006" i="15" a="1"/>
  <c r="N2006" i="15" s="1"/>
  <c r="N2007" i="15" a="1"/>
  <c r="N2007" i="15" s="1"/>
  <c r="N2008" i="15" a="1"/>
  <c r="N2008" i="15" s="1"/>
  <c r="N2009" i="15" a="1"/>
  <c r="N2009" i="15" s="1"/>
  <c r="N2010" i="15" a="1"/>
  <c r="N2010" i="15" s="1"/>
  <c r="N2011" i="15" a="1"/>
  <c r="N2011" i="15" s="1"/>
  <c r="N2012" i="15" a="1"/>
  <c r="N2012" i="15" s="1"/>
  <c r="N2013" i="15" a="1"/>
  <c r="N2013" i="15" s="1"/>
  <c r="N2014" i="15" a="1"/>
  <c r="N2014" i="15" s="1"/>
  <c r="N2015" i="15" a="1"/>
  <c r="N2015" i="15" s="1"/>
  <c r="N2016" i="15" a="1"/>
  <c r="N2016" i="15" s="1"/>
  <c r="N2017" i="15" a="1"/>
  <c r="N2017" i="15" s="1"/>
  <c r="N2018" i="15" a="1"/>
  <c r="N2018" i="15" s="1"/>
  <c r="N2019" i="15" a="1"/>
  <c r="N2019" i="15" s="1"/>
  <c r="N2020" i="15" a="1"/>
  <c r="N2020" i="15" s="1"/>
  <c r="N2021" i="15" a="1"/>
  <c r="N2021" i="15" s="1"/>
  <c r="N2022" i="15" a="1"/>
  <c r="N2022" i="15" s="1"/>
  <c r="N2023" i="15" a="1"/>
  <c r="N2023" i="15" s="1"/>
  <c r="N2024" i="15" a="1"/>
  <c r="N2024" i="15" s="1"/>
  <c r="N2025" i="15" a="1"/>
  <c r="N2025" i="15" s="1"/>
  <c r="N2026" i="15" a="1"/>
  <c r="N2026" i="15" s="1"/>
  <c r="N2027" i="15" a="1"/>
  <c r="N2027" i="15" s="1"/>
  <c r="N2028" i="15" a="1"/>
  <c r="N2028" i="15" s="1"/>
  <c r="N2029" i="15" a="1"/>
  <c r="N2029" i="15" s="1"/>
  <c r="N2030" i="15" a="1"/>
  <c r="N2030" i="15" s="1"/>
  <c r="N2031" i="15" a="1"/>
  <c r="N2031" i="15" s="1"/>
  <c r="N2032" i="15" a="1"/>
  <c r="N2032" i="15" s="1"/>
  <c r="N2033" i="15" a="1"/>
  <c r="N2033" i="15" s="1"/>
  <c r="N2034" i="15" a="1"/>
  <c r="N2034" i="15" s="1"/>
  <c r="N2035" i="15" a="1"/>
  <c r="N2035" i="15" s="1"/>
  <c r="N2036" i="15" a="1"/>
  <c r="N2036" i="15" s="1"/>
  <c r="N2037" i="15" a="1"/>
  <c r="N2037" i="15" s="1"/>
  <c r="N2038" i="15" a="1"/>
  <c r="N2038" i="15" s="1"/>
  <c r="N2039" i="15" a="1"/>
  <c r="N2039" i="15" s="1"/>
  <c r="N2040" i="15" a="1"/>
  <c r="N2040" i="15" s="1"/>
  <c r="N2041" i="15" a="1"/>
  <c r="N2041" i="15" s="1"/>
  <c r="N2042" i="15" a="1"/>
  <c r="N2042" i="15" s="1"/>
  <c r="N2043" i="15" a="1"/>
  <c r="N2043" i="15" s="1"/>
  <c r="N2044" i="15" a="1"/>
  <c r="N2044" i="15" s="1"/>
  <c r="N2045" i="15" a="1"/>
  <c r="N2045" i="15" s="1"/>
  <c r="N2046" i="15" a="1"/>
  <c r="N2046" i="15" s="1"/>
  <c r="N2047" i="15" a="1"/>
  <c r="N2047" i="15" s="1"/>
  <c r="N2048" i="15" a="1"/>
  <c r="N2048" i="15" s="1"/>
  <c r="N2049" i="15" a="1"/>
  <c r="N2049" i="15" s="1"/>
  <c r="N2050" i="15" a="1"/>
  <c r="N2050" i="15" s="1"/>
  <c r="N2051" i="15" a="1"/>
  <c r="N2051" i="15" s="1"/>
  <c r="N2052" i="15" a="1"/>
  <c r="N2052" i="15" s="1"/>
  <c r="N2053" i="15" a="1"/>
  <c r="N2053" i="15" s="1"/>
  <c r="N2054" i="15" a="1"/>
  <c r="N2054" i="15" s="1"/>
  <c r="N2055" i="15" a="1"/>
  <c r="N2055" i="15" s="1"/>
  <c r="N2056" i="15" a="1"/>
  <c r="N2056" i="15" s="1"/>
  <c r="N2057" i="15" a="1"/>
  <c r="N2057" i="15" s="1"/>
  <c r="N2058" i="15" a="1"/>
  <c r="N2058" i="15" s="1"/>
  <c r="N2059" i="15" a="1"/>
  <c r="N2059" i="15" s="1"/>
  <c r="N2060" i="15" a="1"/>
  <c r="N2060" i="15" s="1"/>
  <c r="N2061" i="15" a="1"/>
  <c r="N2061" i="15" s="1"/>
  <c r="N2062" i="15" a="1"/>
  <c r="N2062" i="15" s="1"/>
  <c r="N2063" i="15" a="1"/>
  <c r="N2063" i="15" s="1"/>
  <c r="N2064" i="15" a="1"/>
  <c r="N2064" i="15" s="1"/>
  <c r="N2065" i="15" a="1"/>
  <c r="N2065" i="15" s="1"/>
  <c r="N2066" i="15" a="1"/>
  <c r="N2066" i="15" s="1"/>
  <c r="N2067" i="15" a="1"/>
  <c r="N2067" i="15" s="1"/>
  <c r="N2068" i="15" a="1"/>
  <c r="N2068" i="15" s="1"/>
  <c r="N2069" i="15" a="1"/>
  <c r="N2069" i="15" s="1"/>
  <c r="N2070" i="15" a="1"/>
  <c r="N2070" i="15" s="1"/>
  <c r="N2071" i="15" a="1"/>
  <c r="N2071" i="15" s="1"/>
  <c r="N2072" i="15" a="1"/>
  <c r="N2072" i="15" s="1"/>
  <c r="N2073" i="15" a="1"/>
  <c r="N2073" i="15" s="1"/>
  <c r="N2074" i="15" a="1"/>
  <c r="N2074" i="15" s="1"/>
  <c r="N2075" i="15" a="1"/>
  <c r="N2075" i="15" s="1"/>
  <c r="N2076" i="15" a="1"/>
  <c r="N2076" i="15" s="1"/>
  <c r="N2077" i="15" a="1"/>
  <c r="N2077" i="15" s="1"/>
  <c r="N2078" i="15" a="1"/>
  <c r="N2078" i="15" s="1"/>
  <c r="N2079" i="15" a="1"/>
  <c r="N2079" i="15" s="1"/>
  <c r="N2080" i="15" a="1"/>
  <c r="N2080" i="15" s="1"/>
  <c r="N2081" i="15" a="1"/>
  <c r="N2081" i="15" s="1"/>
  <c r="N2082" i="15" a="1"/>
  <c r="N2082" i="15" s="1"/>
  <c r="N2083" i="15" a="1"/>
  <c r="N2083" i="15" s="1"/>
  <c r="N2084" i="15" a="1"/>
  <c r="N2084" i="15" s="1"/>
  <c r="N2085" i="15" a="1"/>
  <c r="N2085" i="15" s="1"/>
  <c r="N2086" i="15" a="1"/>
  <c r="N2086" i="15" s="1"/>
  <c r="N2087" i="15" a="1"/>
  <c r="N2087" i="15" s="1"/>
  <c r="N2088" i="15" a="1"/>
  <c r="N2088" i="15" s="1"/>
  <c r="N2089" i="15" a="1"/>
  <c r="N2089" i="15" s="1"/>
  <c r="N2090" i="15" a="1"/>
  <c r="N2090" i="15" s="1"/>
  <c r="N2091" i="15" a="1"/>
  <c r="N2091" i="15" s="1"/>
  <c r="N2092" i="15" a="1"/>
  <c r="N2092" i="15" s="1"/>
  <c r="N2093" i="15" a="1"/>
  <c r="N2093" i="15" s="1"/>
  <c r="N2094" i="15" a="1"/>
  <c r="N2094" i="15" s="1"/>
  <c r="N2095" i="15" a="1"/>
  <c r="N2095" i="15" s="1"/>
  <c r="N2096" i="15" a="1"/>
  <c r="N2096" i="15" s="1"/>
  <c r="N2097" i="15" a="1"/>
  <c r="N2097" i="15" s="1"/>
  <c r="N2098" i="15" a="1"/>
  <c r="N2098" i="15" s="1"/>
  <c r="N2099" i="15" a="1"/>
  <c r="N2099" i="15" s="1"/>
  <c r="N2100" i="15" a="1"/>
  <c r="N2100" i="15" s="1"/>
  <c r="N2101" i="15" a="1"/>
  <c r="N2101" i="15" s="1"/>
  <c r="N2102" i="15" a="1"/>
  <c r="N2102" i="15" s="1"/>
  <c r="N2103" i="15" a="1"/>
  <c r="N2103" i="15" s="1"/>
  <c r="N2104" i="15" a="1"/>
  <c r="N2104" i="15" s="1"/>
  <c r="N2105" i="15" a="1"/>
  <c r="N2105" i="15" s="1"/>
  <c r="N2106" i="15" a="1"/>
  <c r="N2106" i="15" s="1"/>
  <c r="N2107" i="15" a="1"/>
  <c r="N2107" i="15" s="1"/>
  <c r="N2108" i="15" a="1"/>
  <c r="N2108" i="15" s="1"/>
  <c r="N2109" i="15" a="1"/>
  <c r="N2109" i="15" s="1"/>
  <c r="N2110" i="15" a="1"/>
  <c r="N2110" i="15" s="1"/>
  <c r="N2111" i="15" a="1"/>
  <c r="N2111" i="15" s="1"/>
  <c r="N2112" i="15" a="1"/>
  <c r="N2112" i="15" s="1"/>
  <c r="N2113" i="15" a="1"/>
  <c r="N2113" i="15" s="1"/>
  <c r="N2114" i="15" a="1"/>
  <c r="N2114" i="15" s="1"/>
  <c r="N2115" i="15" a="1"/>
  <c r="N2115" i="15" s="1"/>
  <c r="N2116" i="15" a="1"/>
  <c r="N2116" i="15" s="1"/>
  <c r="N2117" i="15" a="1"/>
  <c r="N2117" i="15" s="1"/>
  <c r="N2118" i="15" a="1"/>
  <c r="N2118" i="15" s="1"/>
  <c r="N2119" i="15" a="1"/>
  <c r="N2119" i="15" s="1"/>
  <c r="N2120" i="15" a="1"/>
  <c r="N2120" i="15" s="1"/>
  <c r="N2121" i="15" a="1"/>
  <c r="N2121" i="15" s="1"/>
  <c r="N2122" i="15" a="1"/>
  <c r="N2122" i="15" s="1"/>
  <c r="N2123" i="15" a="1"/>
  <c r="N2123" i="15" s="1"/>
  <c r="N2124" i="15" a="1"/>
  <c r="N2124" i="15" s="1"/>
  <c r="N2125" i="15" a="1"/>
  <c r="N2125" i="15" s="1"/>
  <c r="N2126" i="15" a="1"/>
  <c r="N2126" i="15" s="1"/>
  <c r="N2127" i="15" a="1"/>
  <c r="N2127" i="15" s="1"/>
  <c r="N2128" i="15" a="1"/>
  <c r="N2128" i="15" s="1"/>
  <c r="N2129" i="15" a="1"/>
  <c r="N2129" i="15" s="1"/>
  <c r="N2130" i="15" a="1"/>
  <c r="N2130" i="15" s="1"/>
  <c r="N2131" i="15" a="1"/>
  <c r="N2131" i="15" s="1"/>
  <c r="N2132" i="15" a="1"/>
  <c r="N2132" i="15" s="1"/>
  <c r="N2133" i="15" a="1"/>
  <c r="N2133" i="15" s="1"/>
  <c r="N2134" i="15" a="1"/>
  <c r="N2134" i="15" s="1"/>
  <c r="N2135" i="15" a="1"/>
  <c r="N2135" i="15" s="1"/>
  <c r="N2136" i="15" a="1"/>
  <c r="N2136" i="15" s="1"/>
  <c r="N2137" i="15" a="1"/>
  <c r="N2137" i="15" s="1"/>
  <c r="N2138" i="15" a="1"/>
  <c r="N2138" i="15" s="1"/>
  <c r="N2139" i="15" a="1"/>
  <c r="N2139" i="15" s="1"/>
  <c r="N2140" i="15" a="1"/>
  <c r="N2140" i="15" s="1"/>
  <c r="N2141" i="15" a="1"/>
  <c r="N2141" i="15" s="1"/>
  <c r="N2142" i="15" a="1"/>
  <c r="N2142" i="15" s="1"/>
  <c r="N2143" i="15" a="1"/>
  <c r="N2143" i="15" s="1"/>
  <c r="N2144" i="15" a="1"/>
  <c r="N2144" i="15" s="1"/>
  <c r="N2145" i="15" a="1"/>
  <c r="N2145" i="15" s="1"/>
  <c r="N2146" i="15" a="1"/>
  <c r="N2146" i="15" s="1"/>
  <c r="N2147" i="15" a="1"/>
  <c r="N2147" i="15" s="1"/>
  <c r="N2148" i="15" a="1"/>
  <c r="N2148" i="15" s="1"/>
  <c r="N2149" i="15" a="1"/>
  <c r="N2149" i="15" s="1"/>
  <c r="N2150" i="15" a="1"/>
  <c r="N2150" i="15" s="1"/>
  <c r="N2151" i="15" a="1"/>
  <c r="N2151" i="15" s="1"/>
  <c r="N2152" i="15" a="1"/>
  <c r="N2152" i="15" s="1"/>
  <c r="N2153" i="15" a="1"/>
  <c r="N2153" i="15" s="1"/>
  <c r="N2154" i="15" a="1"/>
  <c r="N2154" i="15" s="1"/>
  <c r="N2155" i="15" a="1"/>
  <c r="N2155" i="15" s="1"/>
  <c r="N2156" i="15" a="1"/>
  <c r="N2156" i="15" s="1"/>
  <c r="N2157" i="15" a="1"/>
  <c r="N2157" i="15" s="1"/>
  <c r="N2158" i="15" a="1"/>
  <c r="N2158" i="15" s="1"/>
  <c r="N2159" i="15" a="1"/>
  <c r="N2159" i="15" s="1"/>
  <c r="N2160" i="15" a="1"/>
  <c r="N2160" i="15" s="1"/>
  <c r="N2161" i="15" a="1"/>
  <c r="N2161" i="15" s="1"/>
  <c r="N2162" i="15" a="1"/>
  <c r="N2162" i="15" s="1"/>
  <c r="N2163" i="15" a="1"/>
  <c r="N2163" i="15" s="1"/>
  <c r="N2164" i="15" a="1"/>
  <c r="N2164" i="15" s="1"/>
  <c r="N2165" i="15" a="1"/>
  <c r="N2165" i="15" s="1"/>
  <c r="N2166" i="15" a="1"/>
  <c r="N2166" i="15" s="1"/>
  <c r="N2167" i="15" a="1"/>
  <c r="N2167" i="15" s="1"/>
  <c r="N2168" i="15" a="1"/>
  <c r="N2168" i="15" s="1"/>
  <c r="N2169" i="15" a="1"/>
  <c r="N2169" i="15" s="1"/>
  <c r="N2170" i="15" a="1"/>
  <c r="N2170" i="15" s="1"/>
  <c r="N2171" i="15" a="1"/>
  <c r="N2171" i="15" s="1"/>
  <c r="N2172" i="15" a="1"/>
  <c r="N2172" i="15" s="1"/>
  <c r="N2173" i="15" a="1"/>
  <c r="N2173" i="15" s="1"/>
  <c r="N2174" i="15" a="1"/>
  <c r="N2174" i="15" s="1"/>
  <c r="N2175" i="15" a="1"/>
  <c r="N2175" i="15" s="1"/>
  <c r="N2176" i="15" a="1"/>
  <c r="N2176" i="15" s="1"/>
  <c r="N2177" i="15" a="1"/>
  <c r="N2177" i="15" s="1"/>
  <c r="N2178" i="15" a="1"/>
  <c r="N2178" i="15" s="1"/>
  <c r="N2179" i="15" a="1"/>
  <c r="N2179" i="15" s="1"/>
  <c r="N2180" i="15" a="1"/>
  <c r="N2180" i="15" s="1"/>
  <c r="N2181" i="15" a="1"/>
  <c r="N2181" i="15" s="1"/>
  <c r="N2182" i="15" a="1"/>
  <c r="N2182" i="15" s="1"/>
  <c r="N2183" i="15" a="1"/>
  <c r="N2183" i="15" s="1"/>
  <c r="N2184" i="15" a="1"/>
  <c r="N2184" i="15" s="1"/>
  <c r="N2185" i="15" a="1"/>
  <c r="N2185" i="15" s="1"/>
  <c r="N2186" i="15" a="1"/>
  <c r="N2186" i="15" s="1"/>
  <c r="N2187" i="15" a="1"/>
  <c r="N2187" i="15" s="1"/>
  <c r="N2188" i="15" a="1"/>
  <c r="N2188" i="15" s="1"/>
  <c r="N2189" i="15" a="1"/>
  <c r="N2189" i="15" s="1"/>
  <c r="N2190" i="15" a="1"/>
  <c r="N2190" i="15" s="1"/>
  <c r="N2191" i="15" a="1"/>
  <c r="N2191" i="15" s="1"/>
  <c r="N2192" i="15" a="1"/>
  <c r="N2192" i="15" s="1"/>
  <c r="N2193" i="15" a="1"/>
  <c r="N2193" i="15" s="1"/>
  <c r="N2194" i="15" a="1"/>
  <c r="N2194" i="15" s="1"/>
  <c r="N2195" i="15" a="1"/>
  <c r="N2195" i="15" s="1"/>
  <c r="N2196" i="15" a="1"/>
  <c r="N2196" i="15" s="1"/>
  <c r="N2197" i="15" a="1"/>
  <c r="N2197" i="15" s="1"/>
  <c r="N2198" i="15" a="1"/>
  <c r="N2198" i="15" s="1"/>
  <c r="N2199" i="15" a="1"/>
  <c r="N2199" i="15" s="1"/>
  <c r="N2200" i="15" a="1"/>
  <c r="N2200" i="15" s="1"/>
  <c r="N2201" i="15" a="1"/>
  <c r="N2201" i="15" s="1"/>
  <c r="N2202" i="15" a="1"/>
  <c r="N2202" i="15" s="1"/>
  <c r="N2203" i="15" a="1"/>
  <c r="N2203" i="15" s="1"/>
  <c r="N2204" i="15" a="1"/>
  <c r="N2204" i="15" s="1"/>
  <c r="N2205" i="15" a="1"/>
  <c r="N2205" i="15" s="1"/>
  <c r="N2206" i="15" a="1"/>
  <c r="N2206" i="15" s="1"/>
  <c r="N2207" i="15" a="1"/>
  <c r="N2207" i="15" s="1"/>
  <c r="N2208" i="15" a="1"/>
  <c r="N2208" i="15" s="1"/>
  <c r="N2209" i="15" a="1"/>
  <c r="N2209" i="15" s="1"/>
  <c r="N2210" i="15" a="1"/>
  <c r="N2210" i="15" s="1"/>
  <c r="N2211" i="15" a="1"/>
  <c r="N2211" i="15" s="1"/>
  <c r="N2212" i="15" a="1"/>
  <c r="N2212" i="15" s="1"/>
  <c r="N2213" i="15" a="1"/>
  <c r="N2213" i="15" s="1"/>
  <c r="N2214" i="15" a="1"/>
  <c r="N2214" i="15" s="1"/>
  <c r="N2215" i="15" a="1"/>
  <c r="N2215" i="15" s="1"/>
  <c r="N2216" i="15" a="1"/>
  <c r="N2216" i="15" s="1"/>
  <c r="N2217" i="15" a="1"/>
  <c r="N2217" i="15" s="1"/>
  <c r="N2218" i="15" a="1"/>
  <c r="N2218" i="15" s="1"/>
  <c r="N2219" i="15" a="1"/>
  <c r="N2219" i="15" s="1"/>
  <c r="N2220" i="15" a="1"/>
  <c r="N2220" i="15" s="1"/>
  <c r="N2221" i="15" a="1"/>
  <c r="N2221" i="15" s="1"/>
  <c r="N2222" i="15" a="1"/>
  <c r="N2222" i="15" s="1"/>
  <c r="N2223" i="15" a="1"/>
  <c r="N2223" i="15" s="1"/>
  <c r="N2224" i="15" a="1"/>
  <c r="N2224" i="15" s="1"/>
  <c r="N2225" i="15" a="1"/>
  <c r="N2225" i="15" s="1"/>
  <c r="N2226" i="15" a="1"/>
  <c r="N2226" i="15" s="1"/>
  <c r="N2227" i="15" a="1"/>
  <c r="N2227" i="15" s="1"/>
  <c r="N2228" i="15" a="1"/>
  <c r="N2228" i="15" s="1"/>
  <c r="N2229" i="15" a="1"/>
  <c r="N2229" i="15" s="1"/>
  <c r="N2230" i="15" a="1"/>
  <c r="N2230" i="15" s="1"/>
  <c r="N2231" i="15" a="1"/>
  <c r="N2231" i="15" s="1"/>
  <c r="N2232" i="15" a="1"/>
  <c r="N2232" i="15" s="1"/>
  <c r="N2233" i="15" a="1"/>
  <c r="N2233" i="15" s="1"/>
  <c r="N2234" i="15" a="1"/>
  <c r="N2234" i="15" s="1"/>
  <c r="N2235" i="15" a="1"/>
  <c r="N2235" i="15" s="1"/>
  <c r="N2236" i="15" a="1"/>
  <c r="N2236" i="15" s="1"/>
  <c r="N2237" i="15" a="1"/>
  <c r="N2237" i="15" s="1"/>
  <c r="N2238" i="15" a="1"/>
  <c r="N2238" i="15" s="1"/>
  <c r="N2239" i="15" a="1"/>
  <c r="N2239" i="15" s="1"/>
  <c r="N2240" i="15" a="1"/>
  <c r="N2240" i="15" s="1"/>
  <c r="N2241" i="15" a="1"/>
  <c r="N2241" i="15" s="1"/>
  <c r="N2242" i="15" a="1"/>
  <c r="N2242" i="15" s="1"/>
  <c r="N2243" i="15" a="1"/>
  <c r="N2243" i="15" s="1"/>
  <c r="N2244" i="15" a="1"/>
  <c r="N2244" i="15" s="1"/>
  <c r="N2245" i="15" a="1"/>
  <c r="N2245" i="15" s="1"/>
  <c r="N2246" i="15" a="1"/>
  <c r="N2246" i="15" s="1"/>
  <c r="N2247" i="15" a="1"/>
  <c r="N2247" i="15" s="1"/>
  <c r="N2248" i="15" a="1"/>
  <c r="N2248" i="15" s="1"/>
  <c r="N2249" i="15" a="1"/>
  <c r="N2249" i="15" s="1"/>
  <c r="N2250" i="15" a="1"/>
  <c r="N2250" i="15" s="1"/>
  <c r="N2251" i="15" a="1"/>
  <c r="N2251" i="15" s="1"/>
  <c r="N2252" i="15" a="1"/>
  <c r="N2252" i="15" s="1"/>
  <c r="N2253" i="15" a="1"/>
  <c r="N2253" i="15" s="1"/>
  <c r="N2254" i="15" a="1"/>
  <c r="N2254" i="15" s="1"/>
  <c r="N2255" i="15" a="1"/>
  <c r="N2255" i="15" s="1"/>
  <c r="N2256" i="15" a="1"/>
  <c r="N2256" i="15" s="1"/>
  <c r="N2257" i="15" a="1"/>
  <c r="N2257" i="15" s="1"/>
  <c r="N2258" i="15" a="1"/>
  <c r="N2258" i="15" s="1"/>
  <c r="N2259" i="15" a="1"/>
  <c r="N2259" i="15" s="1"/>
  <c r="N2260" i="15" a="1"/>
  <c r="N2260" i="15" s="1"/>
  <c r="N2261" i="15" a="1"/>
  <c r="N2261" i="15" s="1"/>
  <c r="N2262" i="15" a="1"/>
  <c r="N2262" i="15" s="1"/>
  <c r="N2263" i="15" a="1"/>
  <c r="N2263" i="15" s="1"/>
  <c r="N2264" i="15" a="1"/>
  <c r="N2264" i="15" s="1"/>
  <c r="N2265" i="15" a="1"/>
  <c r="N2265" i="15" s="1"/>
  <c r="N2266" i="15" a="1"/>
  <c r="N2266" i="15" s="1"/>
  <c r="N2267" i="15" a="1"/>
  <c r="N2267" i="15" s="1"/>
  <c r="N2268" i="15" a="1"/>
  <c r="N2268" i="15" s="1"/>
  <c r="N2269" i="15" a="1"/>
  <c r="N2269" i="15" s="1"/>
  <c r="N2270" i="15" a="1"/>
  <c r="N2270" i="15" s="1"/>
  <c r="N2271" i="15" a="1"/>
  <c r="N2271" i="15" s="1"/>
  <c r="N2272" i="15" a="1"/>
  <c r="N2272" i="15" s="1"/>
  <c r="N2273" i="15" a="1"/>
  <c r="N2273" i="15" s="1"/>
  <c r="N2274" i="15" a="1"/>
  <c r="N2274" i="15" s="1"/>
  <c r="N2275" i="15" a="1"/>
  <c r="N2275" i="15" s="1"/>
  <c r="N2276" i="15" a="1"/>
  <c r="N2276" i="15" s="1"/>
  <c r="N2277" i="15" a="1"/>
  <c r="N2277" i="15" s="1"/>
  <c r="N2278" i="15" a="1"/>
  <c r="N2278" i="15" s="1"/>
  <c r="N2279" i="15" a="1"/>
  <c r="N2279" i="15" s="1"/>
  <c r="N2280" i="15" a="1"/>
  <c r="N2280" i="15" s="1"/>
  <c r="N2281" i="15" a="1"/>
  <c r="N2281" i="15" s="1"/>
  <c r="N2282" i="15" a="1"/>
  <c r="N2282" i="15" s="1"/>
  <c r="N2283" i="15" a="1"/>
  <c r="N2283" i="15" s="1"/>
  <c r="N2284" i="15" a="1"/>
  <c r="N2284" i="15" s="1"/>
  <c r="N2285" i="15" a="1"/>
  <c r="N2285" i="15" s="1"/>
  <c r="N2286" i="15" a="1"/>
  <c r="N2286" i="15" s="1"/>
  <c r="N2287" i="15" a="1"/>
  <c r="N2287" i="15" s="1"/>
  <c r="N2288" i="15" a="1"/>
  <c r="N2288" i="15" s="1"/>
  <c r="N2289" i="15" a="1"/>
  <c r="N2289" i="15" s="1"/>
  <c r="N2290" i="15" a="1"/>
  <c r="N2290" i="15" s="1"/>
  <c r="N2291" i="15" a="1"/>
  <c r="N2291" i="15" s="1"/>
  <c r="N2292" i="15" a="1"/>
  <c r="N2292" i="15" s="1"/>
  <c r="N2293" i="15" a="1"/>
  <c r="N2293" i="15" s="1"/>
  <c r="N2294" i="15" a="1"/>
  <c r="N2294" i="15" s="1"/>
  <c r="N2295" i="15" a="1"/>
  <c r="N2295" i="15" s="1"/>
  <c r="N2296" i="15" a="1"/>
  <c r="N2296" i="15" s="1"/>
  <c r="N2297" i="15" a="1"/>
  <c r="N2297" i="15" s="1"/>
  <c r="N2298" i="15" a="1"/>
  <c r="N2298" i="15" s="1"/>
  <c r="N2299" i="15" a="1"/>
  <c r="N2299" i="15" s="1"/>
  <c r="N2300" i="15" a="1"/>
  <c r="N2300" i="15" s="1"/>
  <c r="N2301" i="15" a="1"/>
  <c r="N2301" i="15" s="1"/>
  <c r="N2302" i="15" a="1"/>
  <c r="N2302" i="15" s="1"/>
  <c r="N2303" i="15" a="1"/>
  <c r="N2303" i="15" s="1"/>
  <c r="N2304" i="15" a="1"/>
  <c r="N2304" i="15" s="1"/>
  <c r="N2305" i="15" a="1"/>
  <c r="N2305" i="15" s="1"/>
  <c r="N2306" i="15" a="1"/>
  <c r="N2306" i="15" s="1"/>
  <c r="N2307" i="15" a="1"/>
  <c r="N2307" i="15" s="1"/>
  <c r="N2308" i="15" a="1"/>
  <c r="N2308" i="15" s="1"/>
  <c r="N2309" i="15" a="1"/>
  <c r="N2309" i="15" s="1"/>
  <c r="N2310" i="15" a="1"/>
  <c r="N2310" i="15" s="1"/>
  <c r="N2311" i="15" a="1"/>
  <c r="N2311" i="15" s="1"/>
  <c r="N2312" i="15" a="1"/>
  <c r="N2312" i="15" s="1"/>
  <c r="N2313" i="15" a="1"/>
  <c r="N2313" i="15" s="1"/>
  <c r="N2314" i="15" a="1"/>
  <c r="N2314" i="15" s="1"/>
  <c r="N2315" i="15" a="1"/>
  <c r="N2315" i="15" s="1"/>
  <c r="N2316" i="15" a="1"/>
  <c r="N2316" i="15" s="1"/>
  <c r="N2317" i="15" a="1"/>
  <c r="N2317" i="15" s="1"/>
  <c r="N2318" i="15" a="1"/>
  <c r="N2318" i="15" s="1"/>
  <c r="N2319" i="15" a="1"/>
  <c r="N2319" i="15" s="1"/>
  <c r="N2320" i="15" a="1"/>
  <c r="N2320" i="15" s="1"/>
  <c r="N2321" i="15" a="1"/>
  <c r="N2321" i="15" s="1"/>
  <c r="N2322" i="15" a="1"/>
  <c r="N2322" i="15" s="1"/>
  <c r="N2323" i="15" a="1"/>
  <c r="N2323" i="15" s="1"/>
  <c r="N2324" i="15" a="1"/>
  <c r="N2324" i="15" s="1"/>
  <c r="N2325" i="15" a="1"/>
  <c r="N2325" i="15" s="1"/>
  <c r="N2326" i="15" a="1"/>
  <c r="N2326" i="15" s="1"/>
  <c r="N2327" i="15" a="1"/>
  <c r="N2327" i="15" s="1"/>
  <c r="N2328" i="15" a="1"/>
  <c r="N2328" i="15" s="1"/>
  <c r="N2329" i="15" a="1"/>
  <c r="N2329" i="15" s="1"/>
  <c r="N2330" i="15" a="1"/>
  <c r="N2330" i="15" s="1"/>
  <c r="N2331" i="15" a="1"/>
  <c r="N2331" i="15" s="1"/>
  <c r="N2332" i="15" a="1"/>
  <c r="N2332" i="15" s="1"/>
  <c r="N2333" i="15" a="1"/>
  <c r="N2333" i="15" s="1"/>
  <c r="N2334" i="15" a="1"/>
  <c r="N2334" i="15" s="1"/>
  <c r="N2335" i="15" a="1"/>
  <c r="N2335" i="15" s="1"/>
  <c r="N2336" i="15" a="1"/>
  <c r="N2336" i="15" s="1"/>
  <c r="N2337" i="15" a="1"/>
  <c r="N2337" i="15" s="1"/>
  <c r="N2338" i="15" a="1"/>
  <c r="N2338" i="15" s="1"/>
  <c r="N2339" i="15" a="1"/>
  <c r="N2339" i="15" s="1"/>
  <c r="N2340" i="15" a="1"/>
  <c r="N2340" i="15" s="1"/>
  <c r="N2341" i="15" a="1"/>
  <c r="N2341" i="15" s="1"/>
  <c r="N2342" i="15" a="1"/>
  <c r="N2342" i="15" s="1"/>
  <c r="N2343" i="15" a="1"/>
  <c r="N2343" i="15" s="1"/>
  <c r="N2344" i="15" a="1"/>
  <c r="N2344" i="15" s="1"/>
  <c r="N2345" i="15" a="1"/>
  <c r="N2345" i="15" s="1"/>
  <c r="N2346" i="15" a="1"/>
  <c r="N2346" i="15" s="1"/>
  <c r="N2347" i="15" a="1"/>
  <c r="N2347" i="15" s="1"/>
  <c r="N2348" i="15" a="1"/>
  <c r="N2348" i="15" s="1"/>
  <c r="N2349" i="15" a="1"/>
  <c r="N2349" i="15" s="1"/>
  <c r="N2350" i="15" a="1"/>
  <c r="N2350" i="15" s="1"/>
  <c r="N2351" i="15" a="1"/>
  <c r="N2351" i="15" s="1"/>
  <c r="N2352" i="15" a="1"/>
  <c r="N2352" i="15" s="1"/>
  <c r="N2353" i="15" a="1"/>
  <c r="N2353" i="15" s="1"/>
  <c r="N2354" i="15" a="1"/>
  <c r="N2354" i="15" s="1"/>
  <c r="N2355" i="15" a="1"/>
  <c r="N2355" i="15" s="1"/>
  <c r="N2356" i="15" a="1"/>
  <c r="N2356" i="15" s="1"/>
  <c r="N2357" i="15" a="1"/>
  <c r="N2357" i="15" s="1"/>
  <c r="N2358" i="15" a="1"/>
  <c r="N2358" i="15" s="1"/>
  <c r="N2359" i="15" a="1"/>
  <c r="N2359" i="15" s="1"/>
  <c r="N2360" i="15" a="1"/>
  <c r="N2360" i="15" s="1"/>
  <c r="N2361" i="15" a="1"/>
  <c r="N2361" i="15" s="1"/>
  <c r="N2362" i="15" a="1"/>
  <c r="N2362" i="15" s="1"/>
  <c r="N2363" i="15" a="1"/>
  <c r="N2363" i="15" s="1"/>
  <c r="N2364" i="15" a="1"/>
  <c r="N2364" i="15" s="1"/>
  <c r="N2365" i="15" a="1"/>
  <c r="N2365" i="15" s="1"/>
  <c r="N2366" i="15" a="1"/>
  <c r="N2366" i="15" s="1"/>
  <c r="N2367" i="15" a="1"/>
  <c r="N2367" i="15" s="1"/>
  <c r="N2368" i="15" a="1"/>
  <c r="N2368" i="15" s="1"/>
  <c r="N2369" i="15" a="1"/>
  <c r="N2369" i="15" s="1"/>
  <c r="N2370" i="15" a="1"/>
  <c r="N2370" i="15" s="1"/>
  <c r="N2371" i="15" a="1"/>
  <c r="N2371" i="15" s="1"/>
  <c r="N2372" i="15" a="1"/>
  <c r="N2372" i="15" s="1"/>
  <c r="N2373" i="15" a="1"/>
  <c r="N2373" i="15" s="1"/>
  <c r="N2374" i="15" a="1"/>
  <c r="N2374" i="15" s="1"/>
  <c r="N2375" i="15" a="1"/>
  <c r="N2375" i="15" s="1"/>
  <c r="N2376" i="15" a="1"/>
  <c r="N2376" i="15" s="1"/>
  <c r="N2377" i="15" a="1"/>
  <c r="N2377" i="15" s="1"/>
  <c r="N2378" i="15" a="1"/>
  <c r="N2378" i="15" s="1"/>
  <c r="N2379" i="15" a="1"/>
  <c r="N2379" i="15" s="1"/>
  <c r="N2380" i="15" a="1"/>
  <c r="N2380" i="15" s="1"/>
  <c r="N2381" i="15" a="1"/>
  <c r="N2381" i="15" s="1"/>
  <c r="N2382" i="15" a="1"/>
  <c r="N2382" i="15" s="1"/>
  <c r="N2383" i="15" a="1"/>
  <c r="N2383" i="15" s="1"/>
  <c r="N2384" i="15" a="1"/>
  <c r="N2384" i="15" s="1"/>
  <c r="N2385" i="15" a="1"/>
  <c r="N2385" i="15" s="1"/>
  <c r="N2386" i="15" a="1"/>
  <c r="N2386" i="15" s="1"/>
  <c r="N2387" i="15" a="1"/>
  <c r="N2387" i="15" s="1"/>
  <c r="N2388" i="15" a="1"/>
  <c r="N2388" i="15" s="1"/>
  <c r="N2389" i="15" a="1"/>
  <c r="N2389" i="15" s="1"/>
  <c r="N2390" i="15" a="1"/>
  <c r="N2390" i="15" s="1"/>
  <c r="N2391" i="15" a="1"/>
  <c r="N2391" i="15" s="1"/>
  <c r="N2392" i="15" a="1"/>
  <c r="N2392" i="15" s="1"/>
  <c r="N2393" i="15" a="1"/>
  <c r="N2393" i="15" s="1"/>
  <c r="N2394" i="15" a="1"/>
  <c r="N2394" i="15" s="1"/>
  <c r="N2395" i="15" a="1"/>
  <c r="N2395" i="15" s="1"/>
  <c r="N2396" i="15" a="1"/>
  <c r="N2396" i="15" s="1"/>
  <c r="N2397" i="15" a="1"/>
  <c r="N2397" i="15" s="1"/>
  <c r="N2398" i="15" a="1"/>
  <c r="N2398" i="15" s="1"/>
  <c r="N2399" i="15" a="1"/>
  <c r="N2399" i="15" s="1"/>
  <c r="N2400" i="15" a="1"/>
  <c r="N2400" i="15" s="1"/>
  <c r="N2401" i="15" a="1"/>
  <c r="N2401" i="15" s="1"/>
  <c r="N2402" i="15" a="1"/>
  <c r="N2402" i="15" s="1"/>
  <c r="N2403" i="15" a="1"/>
  <c r="N2403" i="15" s="1"/>
  <c r="N2404" i="15" a="1"/>
  <c r="N2404" i="15" s="1"/>
  <c r="N2405" i="15" a="1"/>
  <c r="N2405" i="15" s="1"/>
  <c r="N2406" i="15" a="1"/>
  <c r="N2406" i="15" s="1"/>
  <c r="N2407" i="15" a="1"/>
  <c r="N2407" i="15" s="1"/>
  <c r="N2408" i="15" a="1"/>
  <c r="N2408" i="15" s="1"/>
  <c r="N2409" i="15" a="1"/>
  <c r="N2409" i="15" s="1"/>
  <c r="N2410" i="15" a="1"/>
  <c r="N2410" i="15" s="1"/>
  <c r="N2411" i="15" a="1"/>
  <c r="N2411" i="15" s="1"/>
  <c r="N2412" i="15" a="1"/>
  <c r="N2412" i="15" s="1"/>
  <c r="N2413" i="15" a="1"/>
  <c r="N2413" i="15" s="1"/>
  <c r="N2414" i="15" a="1"/>
  <c r="N2414" i="15" s="1"/>
  <c r="N2415" i="15" a="1"/>
  <c r="N2415" i="15" s="1"/>
  <c r="N2416" i="15" a="1"/>
  <c r="N2416" i="15" s="1"/>
  <c r="N2417" i="15" a="1"/>
  <c r="N2417" i="15" s="1"/>
  <c r="N2418" i="15" a="1"/>
  <c r="N2418" i="15" s="1"/>
  <c r="N2419" i="15" a="1"/>
  <c r="N2419" i="15" s="1"/>
  <c r="N2420" i="15" a="1"/>
  <c r="N2420" i="15" s="1"/>
  <c r="N2421" i="15" a="1"/>
  <c r="N2421" i="15" s="1"/>
  <c r="N2422" i="15" a="1"/>
  <c r="N2422" i="15" s="1"/>
  <c r="N2423" i="15" a="1"/>
  <c r="N2423" i="15" s="1"/>
  <c r="N2424" i="15" a="1"/>
  <c r="N2424" i="15" s="1"/>
  <c r="N2425" i="15" a="1"/>
  <c r="N2425" i="15" s="1"/>
  <c r="N2426" i="15" a="1"/>
  <c r="N2426" i="15" s="1"/>
  <c r="N2427" i="15" a="1"/>
  <c r="N2427" i="15" s="1"/>
  <c r="N2428" i="15" a="1"/>
  <c r="N2428" i="15" s="1"/>
  <c r="N2429" i="15" a="1"/>
  <c r="N2429" i="15" s="1"/>
  <c r="N2430" i="15" a="1"/>
  <c r="N2430" i="15" s="1"/>
  <c r="N2431" i="15" a="1"/>
  <c r="N2431" i="15" s="1"/>
  <c r="N2432" i="15" a="1"/>
  <c r="N2432" i="15" s="1"/>
  <c r="N2433" i="15" a="1"/>
  <c r="N2433" i="15" s="1"/>
  <c r="N2434" i="15" a="1"/>
  <c r="N2434" i="15" s="1"/>
  <c r="N2435" i="15" a="1"/>
  <c r="N2435" i="15" s="1"/>
  <c r="N2" i="15" a="1"/>
  <c r="N2" i="15" s="1"/>
  <c r="AX173" i="18" l="1"/>
  <c r="AO213" i="18"/>
  <c r="AT143" i="18"/>
  <c r="BD143" i="18" s="1"/>
  <c r="AT171" i="18"/>
  <c r="BD171" i="18" s="1"/>
  <c r="AT160" i="18"/>
  <c r="BD160" i="18" s="1"/>
  <c r="AX140" i="18"/>
  <c r="AX150" i="18" s="1"/>
  <c r="AN209" i="18"/>
  <c r="AT181" i="18"/>
  <c r="BD181" i="18" s="1"/>
  <c r="AY140" i="18"/>
  <c r="AY150" i="18" s="1"/>
  <c r="AO209" i="18"/>
  <c r="AN152" i="18"/>
  <c r="AN213" i="18"/>
  <c r="U2895" i="18"/>
  <c r="AN151" i="18"/>
  <c r="AS158" i="18"/>
  <c r="AX143" i="18"/>
  <c r="AX153" i="18" s="1"/>
  <c r="AK191" i="18"/>
  <c r="AN159" i="18"/>
  <c r="AX159" i="18" s="1"/>
  <c r="AN158" i="18"/>
  <c r="AX158" i="18" s="1"/>
  <c r="AX73" i="18"/>
  <c r="AX72" i="18"/>
  <c r="AN180" i="18"/>
  <c r="AX180" i="18" s="1"/>
  <c r="AN142" i="18"/>
  <c r="AN179" i="18"/>
  <c r="AX179" i="18" s="1"/>
  <c r="AN141" i="18"/>
  <c r="AX145" i="18" s="1"/>
  <c r="AS169" i="18"/>
  <c r="AE5" i="18"/>
  <c r="AY141" i="18"/>
  <c r="AY151" i="18" s="1"/>
  <c r="AY142" i="18"/>
  <c r="AY152" i="18" s="1"/>
  <c r="AS172" i="18"/>
  <c r="AS178" i="18"/>
  <c r="AE2154" i="18"/>
  <c r="AN194" i="18"/>
  <c r="AO181" i="18"/>
  <c r="AY181" i="18" s="1"/>
  <c r="AS179" i="18"/>
  <c r="BC179" i="18" s="1"/>
  <c r="AS180" i="18"/>
  <c r="BC180" i="18" s="1"/>
  <c r="AS168" i="18"/>
  <c r="AO171" i="18"/>
  <c r="AY171" i="18" s="1"/>
  <c r="AS170" i="18"/>
  <c r="BC170" i="18" s="1"/>
  <c r="U1411" i="18"/>
  <c r="AO160" i="18"/>
  <c r="AY160" i="18" s="1"/>
  <c r="AS157" i="18"/>
  <c r="AY178" i="18"/>
  <c r="AO183" i="18"/>
  <c r="AO184" i="18" s="1"/>
  <c r="AN183" i="18"/>
  <c r="AN184" i="18" s="1"/>
  <c r="AX178" i="18"/>
  <c r="AY182" i="18"/>
  <c r="AS142" i="18"/>
  <c r="AJ194" i="18"/>
  <c r="AE3545" i="18"/>
  <c r="AL198" i="18"/>
  <c r="AN192" i="18"/>
  <c r="AE1613" i="18"/>
  <c r="AM197" i="18"/>
  <c r="AO197" i="18"/>
  <c r="B15" i="12" s="1"/>
  <c r="AE1411" i="18"/>
  <c r="AO194" i="18"/>
  <c r="B12" i="12" s="1"/>
  <c r="AM194" i="18"/>
  <c r="AJ197" i="18"/>
  <c r="AE3780" i="18"/>
  <c r="AJ193" i="18"/>
  <c r="AE3665" i="18"/>
  <c r="AE1424" i="18"/>
  <c r="AM195" i="18"/>
  <c r="AO195" i="18"/>
  <c r="B13" i="12" s="1"/>
  <c r="AJ195" i="18"/>
  <c r="AE4094" i="18"/>
  <c r="BC169" i="18"/>
  <c r="AK192" i="18"/>
  <c r="AE2894" i="18"/>
  <c r="AJ198" i="18"/>
  <c r="AE3510" i="18"/>
  <c r="AJ196" i="18"/>
  <c r="AE3649" i="18"/>
  <c r="AO196" i="18"/>
  <c r="B14" i="12" s="1"/>
  <c r="AE1488" i="18"/>
  <c r="AM191" i="18"/>
  <c r="AO191" i="18"/>
  <c r="B9" i="12" s="1"/>
  <c r="AJ192" i="18"/>
  <c r="AE3509" i="18"/>
  <c r="AK198" i="18"/>
  <c r="AE2895" i="18"/>
  <c r="AE1414" i="18"/>
  <c r="AM193" i="18"/>
  <c r="AO193" i="18"/>
  <c r="B11" i="12" s="1"/>
  <c r="AJ191" i="18"/>
  <c r="AE3645" i="18"/>
  <c r="AY172" i="18"/>
  <c r="AY168" i="18"/>
  <c r="AO173" i="18"/>
  <c r="AO174" i="18" s="1"/>
  <c r="AN173" i="18"/>
  <c r="AN174" i="18" s="1"/>
  <c r="AX168" i="18"/>
  <c r="BC172" i="18"/>
  <c r="AE2160" i="18"/>
  <c r="BC159" i="18"/>
  <c r="U1405" i="18"/>
  <c r="AZ160" i="18"/>
  <c r="E10" i="6" s="1"/>
  <c r="G10" i="6" s="1"/>
  <c r="AS141" i="18"/>
  <c r="AS210" i="18" s="1"/>
  <c r="BC161" i="18"/>
  <c r="AY144" i="18"/>
  <c r="AY154" i="18" s="1"/>
  <c r="AN162" i="18"/>
  <c r="AN163" i="18" s="1"/>
  <c r="AX157" i="18"/>
  <c r="AY161" i="18"/>
  <c r="AY157" i="18"/>
  <c r="AO162" i="18"/>
  <c r="AO163" i="18" s="1"/>
  <c r="AO145" i="18"/>
  <c r="AE2" i="18"/>
  <c r="AS144" i="18"/>
  <c r="U1401" i="18"/>
  <c r="AO143" i="18"/>
  <c r="AO212" i="18" s="1"/>
  <c r="AS140" i="18"/>
  <c r="AN145" i="18"/>
  <c r="E45" i="16"/>
  <c r="D45" i="16"/>
  <c r="E13" i="16"/>
  <c r="B2" i="16"/>
  <c r="B3" i="16" s="1"/>
  <c r="AY183" i="18" l="1"/>
  <c r="AX183" i="18"/>
  <c r="AY173" i="18"/>
  <c r="AX162" i="18"/>
  <c r="AY162" i="18"/>
  <c r="AY145" i="18"/>
  <c r="AX141" i="18"/>
  <c r="AX151" i="18" s="1"/>
  <c r="AN210" i="18"/>
  <c r="AN146" i="18"/>
  <c r="AN214" i="18"/>
  <c r="AS211" i="18"/>
  <c r="AX142" i="18"/>
  <c r="AX152" i="18" s="1"/>
  <c r="AN211" i="18"/>
  <c r="BC140" i="18"/>
  <c r="BC150" i="18" s="1"/>
  <c r="AS209" i="18"/>
  <c r="AT153" i="18"/>
  <c r="AS213" i="18"/>
  <c r="AO146" i="18"/>
  <c r="AO214" i="18"/>
  <c r="AS160" i="18"/>
  <c r="BC160" i="18" s="1"/>
  <c r="F4" i="4"/>
  <c r="AN204" i="18"/>
  <c r="AU118" i="18"/>
  <c r="AS154" i="18"/>
  <c r="AS150" i="18"/>
  <c r="BC142" i="18"/>
  <c r="BC152" i="18" s="1"/>
  <c r="AS152" i="18"/>
  <c r="AY143" i="18"/>
  <c r="BC141" i="18"/>
  <c r="BC151" i="18" s="1"/>
  <c r="AS151" i="18"/>
  <c r="AO204" i="18"/>
  <c r="AS181" i="18"/>
  <c r="BC181" i="18" s="1"/>
  <c r="AS171" i="18"/>
  <c r="BC171" i="18" s="1"/>
  <c r="BC178" i="18"/>
  <c r="AS183" i="18"/>
  <c r="AS184" i="18" s="1"/>
  <c r="BC182" i="18"/>
  <c r="AO198" i="18"/>
  <c r="AM198" i="18"/>
  <c r="AO192" i="18"/>
  <c r="B10" i="12" s="1"/>
  <c r="AM192" i="18"/>
  <c r="BC168" i="18"/>
  <c r="AS173" i="18"/>
  <c r="AS174" i="18" s="1"/>
  <c r="AE1405" i="18"/>
  <c r="BC144" i="18"/>
  <c r="BC154" i="18" s="1"/>
  <c r="AE1401" i="18"/>
  <c r="AS143" i="18"/>
  <c r="AS212" i="18" s="1"/>
  <c r="G13" i="16"/>
  <c r="F13" i="16"/>
  <c r="BC183" i="18" l="1"/>
  <c r="BC173" i="18"/>
  <c r="BC162" i="18"/>
  <c r="BC145" i="18"/>
  <c r="AW118" i="18"/>
  <c r="AV118" i="18"/>
  <c r="AT118" i="18"/>
  <c r="G4" i="4"/>
  <c r="AY153" i="18"/>
  <c r="BC143" i="18"/>
  <c r="AS153" i="18"/>
  <c r="AS204" i="18"/>
  <c r="V3516" i="18" l="1" a="1"/>
  <c r="V3516" i="18" s="1"/>
  <c r="V3524" i="18" a="1"/>
  <c r="V3524" i="18" s="1"/>
  <c r="V3531" i="18" a="1"/>
  <c r="V3531" i="18" s="1"/>
  <c r="V3538" i="18" a="1"/>
  <c r="V3538" i="18" s="1"/>
  <c r="V3553" i="18" a="1"/>
  <c r="V3553" i="18" s="1"/>
  <c r="V3559" i="18" a="1"/>
  <c r="V3559" i="18" s="1"/>
  <c r="V3567" i="18" a="1"/>
  <c r="V3567" i="18" s="1"/>
  <c r="V3575" i="18" a="1"/>
  <c r="V3575" i="18" s="1"/>
  <c r="V3582" i="18" a="1"/>
  <c r="V3582" i="18" s="1"/>
  <c r="V3589" i="18" a="1"/>
  <c r="V3589" i="18" s="1"/>
  <c r="V3597" i="18" a="1"/>
  <c r="V3597" i="18" s="1"/>
  <c r="V3603" i="18" a="1"/>
  <c r="V3603" i="18" s="1"/>
  <c r="V3610" i="18" a="1"/>
  <c r="V3610" i="18" s="1"/>
  <c r="V3616" i="18" a="1"/>
  <c r="V3616" i="18" s="1"/>
  <c r="V3623" i="18" a="1"/>
  <c r="V3623" i="18" s="1"/>
  <c r="V3630" i="18" a="1"/>
  <c r="V3630" i="18" s="1"/>
  <c r="V3638" i="18" a="1"/>
  <c r="V3638" i="18" s="1"/>
  <c r="V3646" i="18" a="1"/>
  <c r="V3646" i="18" s="1"/>
  <c r="V3654" i="18" a="1"/>
  <c r="V3654" i="18" s="1"/>
  <c r="V3661" i="18" a="1"/>
  <c r="V3661" i="18" s="1"/>
  <c r="V3667" i="18" a="1"/>
  <c r="V3667" i="18" s="1"/>
  <c r="V3674" i="18" a="1"/>
  <c r="V3674" i="18" s="1"/>
  <c r="V3687" i="18" a="1"/>
  <c r="V3687" i="18" s="1"/>
  <c r="V3694" i="18" a="1"/>
  <c r="V3694" i="18" s="1"/>
  <c r="V3701" i="18" a="1"/>
  <c r="V3701" i="18" s="1"/>
  <c r="V3709" i="18" a="1"/>
  <c r="V3709" i="18" s="1"/>
  <c r="V3716" i="18" a="1"/>
  <c r="V3716" i="18" s="1"/>
  <c r="V3728" i="18" a="1"/>
  <c r="V3728" i="18" s="1"/>
  <c r="V3735" i="18" a="1"/>
  <c r="V3735" i="18" s="1"/>
  <c r="V3743" i="18" a="1"/>
  <c r="V3743" i="18" s="1"/>
  <c r="V3750" i="18" a="1"/>
  <c r="V3750" i="18" s="1"/>
  <c r="V3757" i="18" a="1"/>
  <c r="V3757" i="18" s="1"/>
  <c r="V3763" i="18" a="1"/>
  <c r="V3763" i="18" s="1"/>
  <c r="V3769" i="18" a="1"/>
  <c r="V3769" i="18" s="1"/>
  <c r="V3776" i="18" a="1"/>
  <c r="V3776" i="18" s="1"/>
  <c r="V3782" i="18" a="1"/>
  <c r="V3782" i="18" s="1"/>
  <c r="V3789" i="18" a="1"/>
  <c r="V3789" i="18" s="1"/>
  <c r="V3810" i="18" a="1"/>
  <c r="V3810" i="18" s="1"/>
  <c r="V3817" i="18" a="1"/>
  <c r="V3817" i="18" s="1"/>
  <c r="V3824" i="18" a="1"/>
  <c r="V3824" i="18" s="1"/>
  <c r="V3831" i="18" a="1"/>
  <c r="V3831" i="18" s="1"/>
  <c r="V3837" i="18" a="1"/>
  <c r="V3837" i="18" s="1"/>
  <c r="V3843" i="18" a="1"/>
  <c r="V3843" i="18" s="1"/>
  <c r="V3849" i="18" a="1"/>
  <c r="V3849" i="18" s="1"/>
  <c r="V3861" i="18" a="1"/>
  <c r="V3861" i="18" s="1"/>
  <c r="V3868" i="18" a="1"/>
  <c r="V3868" i="18" s="1"/>
  <c r="V3875" i="18" a="1"/>
  <c r="V3875" i="18" s="1"/>
  <c r="V3881" i="18" a="1"/>
  <c r="V3881" i="18" s="1"/>
  <c r="V3899" i="18" a="1"/>
  <c r="V3899" i="18" s="1"/>
  <c r="V3906" i="18" a="1"/>
  <c r="V3906" i="18" s="1"/>
  <c r="V3912" i="18" a="1"/>
  <c r="V3912" i="18" s="1"/>
  <c r="V3919" i="18" a="1"/>
  <c r="V3919" i="18" s="1"/>
  <c r="V3926" i="18" a="1"/>
  <c r="V3926" i="18" s="1"/>
  <c r="V3934" i="18" a="1"/>
  <c r="V3934" i="18" s="1"/>
  <c r="V3941" i="18" a="1"/>
  <c r="V3941" i="18" s="1"/>
  <c r="V3947" i="18" a="1"/>
  <c r="V3947" i="18" s="1"/>
  <c r="V3955" i="18" a="1"/>
  <c r="V3955" i="18" s="1"/>
  <c r="V3962" i="18" a="1"/>
  <c r="V3962" i="18" s="1"/>
  <c r="V3974" i="18" a="1"/>
  <c r="V3974" i="18" s="1"/>
  <c r="V3981" i="18" a="1"/>
  <c r="V3981" i="18" s="1"/>
  <c r="V3987" i="18" a="1"/>
  <c r="V3987" i="18" s="1"/>
  <c r="V3992" i="18" a="1"/>
  <c r="V3992" i="18" s="1"/>
  <c r="V3999" i="18" a="1"/>
  <c r="V3999" i="18" s="1"/>
  <c r="V4006" i="18" a="1"/>
  <c r="V4006" i="18" s="1"/>
  <c r="V4012" i="18" a="1"/>
  <c r="V4012" i="18" s="1"/>
  <c r="V4019" i="18" a="1"/>
  <c r="V4019" i="18" s="1"/>
  <c r="V4032" i="18" a="1"/>
  <c r="V4032" i="18" s="1"/>
  <c r="V4046" i="18" a="1"/>
  <c r="V4046" i="18" s="1"/>
  <c r="V4052" i="18" a="1"/>
  <c r="V4052" i="18" s="1"/>
  <c r="V4060" i="18" a="1"/>
  <c r="V4060" i="18" s="1"/>
  <c r="V4068" i="18" a="1"/>
  <c r="V4068" i="18" s="1"/>
  <c r="V4076" i="18" a="1"/>
  <c r="V4076" i="18" s="1"/>
  <c r="V4084" i="18" a="1"/>
  <c r="V4084" i="18" s="1"/>
  <c r="V4092" i="18" a="1"/>
  <c r="V4092" i="18" s="1"/>
  <c r="V4100" i="18" a="1"/>
  <c r="V4100" i="18" s="1"/>
  <c r="V4108" i="18" a="1"/>
  <c r="V4108" i="18" s="1"/>
  <c r="V4116" i="18" a="1"/>
  <c r="V4116" i="18" s="1"/>
  <c r="V4124" i="18" a="1"/>
  <c r="V4124" i="18" s="1"/>
  <c r="V3509" i="18" a="1"/>
  <c r="V3509" i="18" s="1"/>
  <c r="V3517" i="18" a="1"/>
  <c r="V3517" i="18" s="1"/>
  <c r="V3525" i="18" a="1"/>
  <c r="V3525" i="18" s="1"/>
  <c r="V3532" i="18" a="1"/>
  <c r="V3532" i="18" s="1"/>
  <c r="V3539" i="18" a="1"/>
  <c r="V3539" i="18" s="1"/>
  <c r="V3546" i="18" a="1"/>
  <c r="V3546" i="18" s="1"/>
  <c r="V3560" i="18" a="1"/>
  <c r="V3560" i="18" s="1"/>
  <c r="V3568" i="18" a="1"/>
  <c r="V3568" i="18" s="1"/>
  <c r="V3576" i="18" a="1"/>
  <c r="V3576" i="18" s="1"/>
  <c r="V3590" i="18" a="1"/>
  <c r="V3590" i="18" s="1"/>
  <c r="V3598" i="18" a="1"/>
  <c r="V3598" i="18" s="1"/>
  <c r="V3604" i="18" a="1"/>
  <c r="V3604" i="18" s="1"/>
  <c r="V3617" i="18" a="1"/>
  <c r="V3617" i="18" s="1"/>
  <c r="V3624" i="18" a="1"/>
  <c r="V3624" i="18" s="1"/>
  <c r="V3631" i="18" a="1"/>
  <c r="V3631" i="18" s="1"/>
  <c r="V3639" i="18" a="1"/>
  <c r="V3639" i="18" s="1"/>
  <c r="V3647" i="18" a="1"/>
  <c r="V3647" i="18" s="1"/>
  <c r="V3655" i="18" a="1"/>
  <c r="V3655" i="18" s="1"/>
  <c r="V3662" i="18" a="1"/>
  <c r="V3662" i="18" s="1"/>
  <c r="V3675" i="18" a="1"/>
  <c r="V3675" i="18" s="1"/>
  <c r="V3682" i="18" a="1"/>
  <c r="V3682" i="18" s="1"/>
  <c r="V3688" i="18" a="1"/>
  <c r="V3688" i="18" s="1"/>
  <c r="V3695" i="18" a="1"/>
  <c r="V3695" i="18" s="1"/>
  <c r="V3702" i="18" a="1"/>
  <c r="V3702" i="18" s="1"/>
  <c r="V3710" i="18" a="1"/>
  <c r="V3710" i="18" s="1"/>
  <c r="V3717" i="18" a="1"/>
  <c r="V3717" i="18" s="1"/>
  <c r="V3723" i="18" a="1"/>
  <c r="V3723" i="18" s="1"/>
  <c r="V3729" i="18" a="1"/>
  <c r="V3729" i="18" s="1"/>
  <c r="V3736" i="18" a="1"/>
  <c r="V3736" i="18" s="1"/>
  <c r="V3744" i="18" a="1"/>
  <c r="V3744" i="18" s="1"/>
  <c r="V3751" i="18" a="1"/>
  <c r="V3751" i="18" s="1"/>
  <c r="V3758" i="18" a="1"/>
  <c r="V3758" i="18" s="1"/>
  <c r="V3770" i="18" a="1"/>
  <c r="V3770" i="18" s="1"/>
  <c r="V3777" i="18" a="1"/>
  <c r="V3777" i="18" s="1"/>
  <c r="V3783" i="18" a="1"/>
  <c r="V3783" i="18" s="1"/>
  <c r="V3790" i="18" a="1"/>
  <c r="V3790" i="18" s="1"/>
  <c r="V3796" i="18" a="1"/>
  <c r="V3796" i="18" s="1"/>
  <c r="V3803" i="18" a="1"/>
  <c r="V3803" i="18" s="1"/>
  <c r="V3811" i="18" a="1"/>
  <c r="V3811" i="18" s="1"/>
  <c r="V3818" i="18" a="1"/>
  <c r="V3818" i="18" s="1"/>
  <c r="V3825" i="18" a="1"/>
  <c r="V3825" i="18" s="1"/>
  <c r="V3850" i="18" a="1"/>
  <c r="V3850" i="18" s="1"/>
  <c r="V3856" i="18" a="1"/>
  <c r="V3856" i="18" s="1"/>
  <c r="V3862" i="18" a="1"/>
  <c r="V3862" i="18" s="1"/>
  <c r="V3869" i="18" a="1"/>
  <c r="V3869" i="18" s="1"/>
  <c r="V3876" i="18" a="1"/>
  <c r="V3876" i="18" s="1"/>
  <c r="V3882" i="18" a="1"/>
  <c r="V3882" i="18" s="1"/>
  <c r="V3888" i="18" a="1"/>
  <c r="V3888" i="18" s="1"/>
  <c r="V3894" i="18" a="1"/>
  <c r="V3894" i="18" s="1"/>
  <c r="V3900" i="18" a="1"/>
  <c r="V3900" i="18" s="1"/>
  <c r="V3907" i="18" a="1"/>
  <c r="V3907" i="18" s="1"/>
  <c r="V3913" i="18" a="1"/>
  <c r="V3913" i="18" s="1"/>
  <c r="V3927" i="18" a="1"/>
  <c r="V3927" i="18" s="1"/>
  <c r="V3935" i="18" a="1"/>
  <c r="V3935" i="18" s="1"/>
  <c r="V3942" i="18" a="1"/>
  <c r="V3942" i="18" s="1"/>
  <c r="V3948" i="18" a="1"/>
  <c r="V3948" i="18" s="1"/>
  <c r="V3968" i="18" a="1"/>
  <c r="V3968" i="18" s="1"/>
  <c r="V3975" i="18" a="1"/>
  <c r="V3975" i="18" s="1"/>
  <c r="V3988" i="18" a="1"/>
  <c r="V3988" i="18" s="1"/>
  <c r="V3993" i="18" a="1"/>
  <c r="V3993" i="18" s="1"/>
  <c r="V4000" i="18" a="1"/>
  <c r="V4000" i="18" s="1"/>
  <c r="V4013" i="18" a="1"/>
  <c r="V4013" i="18" s="1"/>
  <c r="V4020" i="18" a="1"/>
  <c r="V4020" i="18" s="1"/>
  <c r="V4027" i="18" a="1"/>
  <c r="V4027" i="18" s="1"/>
  <c r="V4033" i="18" a="1"/>
  <c r="V4033" i="18" s="1"/>
  <c r="V4040" i="18" a="1"/>
  <c r="V4040" i="18" s="1"/>
  <c r="V4047" i="18" a="1"/>
  <c r="V4047" i="18" s="1"/>
  <c r="V4053" i="18" a="1"/>
  <c r="V4053" i="18" s="1"/>
  <c r="V4061" i="18" a="1"/>
  <c r="V4061" i="18" s="1"/>
  <c r="V4069" i="18" a="1"/>
  <c r="V4069" i="18" s="1"/>
  <c r="V4077" i="18" a="1"/>
  <c r="V4077" i="18" s="1"/>
  <c r="V4085" i="18" a="1"/>
  <c r="V4085" i="18" s="1"/>
  <c r="V4093" i="18" a="1"/>
  <c r="V4093" i="18" s="1"/>
  <c r="V4101" i="18" a="1"/>
  <c r="V4101" i="18" s="1"/>
  <c r="V4109" i="18" a="1"/>
  <c r="V4109" i="18" s="1"/>
  <c r="V4117" i="18" a="1"/>
  <c r="V4117" i="18" s="1"/>
  <c r="V4125" i="18" a="1"/>
  <c r="V4125" i="18" s="1"/>
  <c r="V3510" i="18" a="1"/>
  <c r="V3510" i="18" s="1"/>
  <c r="AT178" i="18" s="1"/>
  <c r="V3518" i="18" a="1"/>
  <c r="V3518" i="18" s="1"/>
  <c r="V3533" i="18" a="1"/>
  <c r="V3533" i="18" s="1"/>
  <c r="V3540" i="18" a="1"/>
  <c r="V3540" i="18" s="1"/>
  <c r="V3547" i="18" a="1"/>
  <c r="V3547" i="18" s="1"/>
  <c r="V3554" i="18" a="1"/>
  <c r="V3554" i="18" s="1"/>
  <c r="V3561" i="18" a="1"/>
  <c r="V3561" i="18" s="1"/>
  <c r="V3569" i="18" a="1"/>
  <c r="V3569" i="18" s="1"/>
  <c r="V3577" i="18" a="1"/>
  <c r="V3577" i="18" s="1"/>
  <c r="V3583" i="18" a="1"/>
  <c r="V3583" i="18" s="1"/>
  <c r="V3591" i="18" a="1"/>
  <c r="V3591" i="18" s="1"/>
  <c r="V3605" i="18" a="1"/>
  <c r="V3605" i="18" s="1"/>
  <c r="V3611" i="18" a="1"/>
  <c r="V3611" i="18" s="1"/>
  <c r="V3625" i="18" a="1"/>
  <c r="V3625" i="18" s="1"/>
  <c r="V3632" i="18" a="1"/>
  <c r="V3632" i="18" s="1"/>
  <c r="V3640" i="18" a="1"/>
  <c r="V3640" i="18" s="1"/>
  <c r="V3648" i="18" a="1"/>
  <c r="V3648" i="18" s="1"/>
  <c r="V3656" i="18" a="1"/>
  <c r="V3656" i="18" s="1"/>
  <c r="V3668" i="18" a="1"/>
  <c r="V3668" i="18" s="1"/>
  <c r="V3676" i="18" a="1"/>
  <c r="V3676" i="18" s="1"/>
  <c r="V3683" i="18" a="1"/>
  <c r="V3683" i="18" s="1"/>
  <c r="V3689" i="18" a="1"/>
  <c r="V3689" i="18" s="1"/>
  <c r="V3703" i="18" a="1"/>
  <c r="V3703" i="18" s="1"/>
  <c r="V3711" i="18" a="1"/>
  <c r="V3711" i="18" s="1"/>
  <c r="V3718" i="18" a="1"/>
  <c r="V3718" i="18" s="1"/>
  <c r="V3724" i="18" a="1"/>
  <c r="V3724" i="18" s="1"/>
  <c r="V3730" i="18" a="1"/>
  <c r="V3730" i="18" s="1"/>
  <c r="V3737" i="18" a="1"/>
  <c r="V3737" i="18" s="1"/>
  <c r="V3745" i="18" a="1"/>
  <c r="V3745" i="18" s="1"/>
  <c r="V3752" i="18" a="1"/>
  <c r="V3752" i="18" s="1"/>
  <c r="V3764" i="18" a="1"/>
  <c r="V3764" i="18" s="1"/>
  <c r="V3771" i="18" a="1"/>
  <c r="V3771" i="18" s="1"/>
  <c r="V3778" i="18" a="1"/>
  <c r="V3778" i="18" s="1"/>
  <c r="V3784" i="18" a="1"/>
  <c r="V3784" i="18" s="1"/>
  <c r="V3797" i="18" a="1"/>
  <c r="V3797" i="18" s="1"/>
  <c r="V3804" i="18" a="1"/>
  <c r="V3804" i="18" s="1"/>
  <c r="V3812" i="18" a="1"/>
  <c r="V3812" i="18" s="1"/>
  <c r="V3819" i="18" a="1"/>
  <c r="V3819" i="18" s="1"/>
  <c r="V3832" i="18" a="1"/>
  <c r="V3832" i="18" s="1"/>
  <c r="V3838" i="18" a="1"/>
  <c r="V3838" i="18" s="1"/>
  <c r="V3844" i="18" a="1"/>
  <c r="V3844" i="18" s="1"/>
  <c r="V3851" i="18" a="1"/>
  <c r="V3851" i="18" s="1"/>
  <c r="V3857" i="18" a="1"/>
  <c r="V3857" i="18" s="1"/>
  <c r="V3863" i="18" a="1"/>
  <c r="V3863" i="18" s="1"/>
  <c r="V3870" i="18" a="1"/>
  <c r="V3870" i="18" s="1"/>
  <c r="V3877" i="18" a="1"/>
  <c r="V3877" i="18" s="1"/>
  <c r="V3889" i="18" a="1"/>
  <c r="V3889" i="18" s="1"/>
  <c r="V3895" i="18" a="1"/>
  <c r="V3895" i="18" s="1"/>
  <c r="V3901" i="18" a="1"/>
  <c r="V3901" i="18" s="1"/>
  <c r="V3908" i="18" a="1"/>
  <c r="V3908" i="18" s="1"/>
  <c r="V3914" i="18" a="1"/>
  <c r="V3914" i="18" s="1"/>
  <c r="V3920" i="18" a="1"/>
  <c r="V3920" i="18" s="1"/>
  <c r="V3928" i="18" a="1"/>
  <c r="V3928" i="18" s="1"/>
  <c r="V3936" i="18" a="1"/>
  <c r="V3936" i="18" s="1"/>
  <c r="V3943" i="18" a="1"/>
  <c r="V3943" i="18" s="1"/>
  <c r="V3949" i="18" a="1"/>
  <c r="V3949" i="18" s="1"/>
  <c r="V3956" i="18" a="1"/>
  <c r="V3956" i="18" s="1"/>
  <c r="V3963" i="18" a="1"/>
  <c r="V3963" i="18" s="1"/>
  <c r="V3969" i="18" a="1"/>
  <c r="V3969" i="18" s="1"/>
  <c r="V3976" i="18" a="1"/>
  <c r="V3976" i="18" s="1"/>
  <c r="V3982" i="18" a="1"/>
  <c r="V3982" i="18" s="1"/>
  <c r="V3989" i="18" a="1"/>
  <c r="V3989" i="18" s="1"/>
  <c r="V3994" i="18" a="1"/>
  <c r="V3994" i="18" s="1"/>
  <c r="V4001" i="18" a="1"/>
  <c r="V4001" i="18" s="1"/>
  <c r="V4007" i="18" a="1"/>
  <c r="V4007" i="18" s="1"/>
  <c r="V4014" i="18" a="1"/>
  <c r="V4014" i="18" s="1"/>
  <c r="V4021" i="18" a="1"/>
  <c r="V4021" i="18" s="1"/>
  <c r="V4028" i="18" a="1"/>
  <c r="V4028" i="18" s="1"/>
  <c r="V4034" i="18" a="1"/>
  <c r="V4034" i="18" s="1"/>
  <c r="V4041" i="18" a="1"/>
  <c r="V4041" i="18" s="1"/>
  <c r="V4054" i="18" a="1"/>
  <c r="V4054" i="18" s="1"/>
  <c r="V4062" i="18" a="1"/>
  <c r="V4062" i="18" s="1"/>
  <c r="V4070" i="18" a="1"/>
  <c r="V4070" i="18" s="1"/>
  <c r="V4078" i="18" a="1"/>
  <c r="V4078" i="18" s="1"/>
  <c r="V4086" i="18" a="1"/>
  <c r="V4086" i="18" s="1"/>
  <c r="V4094" i="18" a="1"/>
  <c r="V4094" i="18" s="1"/>
  <c r="V4102" i="18" a="1"/>
  <c r="V4102" i="18" s="1"/>
  <c r="V4110" i="18" a="1"/>
  <c r="V4110" i="18" s="1"/>
  <c r="V4118" i="18" a="1"/>
  <c r="V4118" i="18" s="1"/>
  <c r="V3511" i="18" a="1"/>
  <c r="V3511" i="18" s="1"/>
  <c r="V3519" i="18" a="1"/>
  <c r="V3519" i="18" s="1"/>
  <c r="V3526" i="18" a="1"/>
  <c r="V3526" i="18" s="1"/>
  <c r="V3534" i="18" a="1"/>
  <c r="V3534" i="18" s="1"/>
  <c r="V3541" i="18" a="1"/>
  <c r="V3541" i="18" s="1"/>
  <c r="V3548" i="18" a="1"/>
  <c r="V3548" i="18" s="1"/>
  <c r="V3555" i="18" a="1"/>
  <c r="V3555" i="18" s="1"/>
  <c r="V3562" i="18" a="1"/>
  <c r="V3562" i="18" s="1"/>
  <c r="V3570" i="18" a="1"/>
  <c r="V3570" i="18" s="1"/>
  <c r="V3584" i="18" a="1"/>
  <c r="V3584" i="18" s="1"/>
  <c r="V3592" i="18" a="1"/>
  <c r="V3592" i="18" s="1"/>
  <c r="V3599" i="18" a="1"/>
  <c r="V3599" i="18" s="1"/>
  <c r="V3606" i="18" a="1"/>
  <c r="V3606" i="18" s="1"/>
  <c r="V3612" i="18" a="1"/>
  <c r="V3612" i="18" s="1"/>
  <c r="V3618" i="18" a="1"/>
  <c r="V3618" i="18" s="1"/>
  <c r="V3626" i="18" a="1"/>
  <c r="V3626" i="18" s="1"/>
  <c r="V3633" i="18" a="1"/>
  <c r="V3633" i="18" s="1"/>
  <c r="V3641" i="18" a="1"/>
  <c r="V3641" i="18" s="1"/>
  <c r="V3649" i="18" a="1"/>
  <c r="V3649" i="18" s="1"/>
  <c r="V3657" i="18" a="1"/>
  <c r="V3657" i="18" s="1"/>
  <c r="V3663" i="18" a="1"/>
  <c r="V3663" i="18" s="1"/>
  <c r="V3669" i="18" a="1"/>
  <c r="V3669" i="18" s="1"/>
  <c r="V3677" i="18" a="1"/>
  <c r="V3677" i="18" s="1"/>
  <c r="V3684" i="18" a="1"/>
  <c r="V3684" i="18" s="1"/>
  <c r="V3690" i="18" a="1"/>
  <c r="V3690" i="18" s="1"/>
  <c r="V3696" i="18" a="1"/>
  <c r="V3696" i="18" s="1"/>
  <c r="V3704" i="18" a="1"/>
  <c r="V3704" i="18" s="1"/>
  <c r="V3712" i="18" a="1"/>
  <c r="V3712" i="18" s="1"/>
  <c r="V3725" i="18" a="1"/>
  <c r="V3725" i="18" s="1"/>
  <c r="V3731" i="18" a="1"/>
  <c r="V3731" i="18" s="1"/>
  <c r="V3738" i="18" a="1"/>
  <c r="V3738" i="18" s="1"/>
  <c r="V3753" i="18" a="1"/>
  <c r="V3753" i="18" s="1"/>
  <c r="V3759" i="18" a="1"/>
  <c r="V3759" i="18" s="1"/>
  <c r="V3765" i="18" a="1"/>
  <c r="V3765" i="18" s="1"/>
  <c r="V3772" i="18" a="1"/>
  <c r="V3772" i="18" s="1"/>
  <c r="V3779" i="18" a="1"/>
  <c r="V3779" i="18" s="1"/>
  <c r="V3785" i="18" a="1"/>
  <c r="V3785" i="18" s="1"/>
  <c r="V3791" i="18" a="1"/>
  <c r="V3791" i="18" s="1"/>
  <c r="V3798" i="18" a="1"/>
  <c r="V3798" i="18" s="1"/>
  <c r="V3805" i="18" a="1"/>
  <c r="V3805" i="18" s="1"/>
  <c r="V3813" i="18" a="1"/>
  <c r="V3813" i="18" s="1"/>
  <c r="V3820" i="18" a="1"/>
  <c r="V3820" i="18" s="1"/>
  <c r="V3826" i="18" a="1"/>
  <c r="V3826" i="18" s="1"/>
  <c r="V3833" i="18" a="1"/>
  <c r="V3833" i="18" s="1"/>
  <c r="V3839" i="18" a="1"/>
  <c r="V3839" i="18" s="1"/>
  <c r="V3845" i="18" a="1"/>
  <c r="V3845" i="18" s="1"/>
  <c r="V3852" i="18" a="1"/>
  <c r="V3852" i="18" s="1"/>
  <c r="V3864" i="18" a="1"/>
  <c r="V3864" i="18" s="1"/>
  <c r="V3871" i="18" a="1"/>
  <c r="V3871" i="18" s="1"/>
  <c r="V3883" i="18" a="1"/>
  <c r="V3883" i="18" s="1"/>
  <c r="V3909" i="18" a="1"/>
  <c r="V3909" i="18" s="1"/>
  <c r="V3921" i="18" a="1"/>
  <c r="V3921" i="18" s="1"/>
  <c r="V3929" i="18" a="1"/>
  <c r="V3929" i="18" s="1"/>
  <c r="V3937" i="18" a="1"/>
  <c r="V3937" i="18" s="1"/>
  <c r="V3950" i="18" a="1"/>
  <c r="V3950" i="18" s="1"/>
  <c r="V3957" i="18" a="1"/>
  <c r="V3957" i="18" s="1"/>
  <c r="V3964" i="18" a="1"/>
  <c r="V3964" i="18" s="1"/>
  <c r="V3977" i="18" a="1"/>
  <c r="V3977" i="18" s="1"/>
  <c r="V3983" i="18" a="1"/>
  <c r="V3983" i="18" s="1"/>
  <c r="V3995" i="18" a="1"/>
  <c r="V3995" i="18" s="1"/>
  <c r="V4002" i="18" a="1"/>
  <c r="V4002" i="18" s="1"/>
  <c r="V4015" i="18" a="1"/>
  <c r="V4015" i="18" s="1"/>
  <c r="V4022" i="18" a="1"/>
  <c r="V4022" i="18" s="1"/>
  <c r="V4029" i="18" a="1"/>
  <c r="V4029" i="18" s="1"/>
  <c r="V4035" i="18" a="1"/>
  <c r="V4035" i="18" s="1"/>
  <c r="V4048" i="18" a="1"/>
  <c r="V4048" i="18" s="1"/>
  <c r="V4055" i="18" a="1"/>
  <c r="V4055" i="18" s="1"/>
  <c r="V4063" i="18" a="1"/>
  <c r="V4063" i="18" s="1"/>
  <c r="V4071" i="18" a="1"/>
  <c r="V4071" i="18" s="1"/>
  <c r="V4079" i="18" a="1"/>
  <c r="V4079" i="18" s="1"/>
  <c r="V4087" i="18" a="1"/>
  <c r="V4087" i="18" s="1"/>
  <c r="V4095" i="18" a="1"/>
  <c r="V4095" i="18" s="1"/>
  <c r="V4103" i="18" a="1"/>
  <c r="V4103" i="18" s="1"/>
  <c r="V4111" i="18" a="1"/>
  <c r="V4111" i="18" s="1"/>
  <c r="V4119" i="18" a="1"/>
  <c r="V4119" i="18" s="1"/>
  <c r="V4126" i="18" a="1"/>
  <c r="V4126" i="18" s="1"/>
  <c r="V3512" i="18" a="1"/>
  <c r="V3512" i="18" s="1"/>
  <c r="V3520" i="18" a="1"/>
  <c r="V3520" i="18" s="1"/>
  <c r="V3527" i="18" a="1"/>
  <c r="V3527" i="18" s="1"/>
  <c r="V3535" i="18" a="1"/>
  <c r="V3535" i="18" s="1"/>
  <c r="V3542" i="18" a="1"/>
  <c r="V3542" i="18" s="1"/>
  <c r="V3549" i="18" a="1"/>
  <c r="V3549" i="18" s="1"/>
  <c r="V3556" i="18" a="1"/>
  <c r="V3556" i="18" s="1"/>
  <c r="V3563" i="18" a="1"/>
  <c r="V3563" i="18" s="1"/>
  <c r="V3571" i="18" a="1"/>
  <c r="V3571" i="18" s="1"/>
  <c r="V3578" i="18" a="1"/>
  <c r="V3578" i="18" s="1"/>
  <c r="V3585" i="18" a="1"/>
  <c r="V3585" i="18" s="1"/>
  <c r="V3593" i="18" a="1"/>
  <c r="V3593" i="18" s="1"/>
  <c r="V3600" i="18" a="1"/>
  <c r="V3600" i="18" s="1"/>
  <c r="V3607" i="18" a="1"/>
  <c r="V3607" i="18" s="1"/>
  <c r="V3613" i="18" a="1"/>
  <c r="V3613" i="18" s="1"/>
  <c r="V3619" i="18" a="1"/>
  <c r="V3619" i="18" s="1"/>
  <c r="V3634" i="18" a="1"/>
  <c r="V3634" i="18" s="1"/>
  <c r="V3642" i="18" a="1"/>
  <c r="V3642" i="18" s="1"/>
  <c r="V3650" i="18" a="1"/>
  <c r="V3650" i="18" s="1"/>
  <c r="V3658" i="18" a="1"/>
  <c r="V3658" i="18" s="1"/>
  <c r="V3670" i="18" a="1"/>
  <c r="V3670" i="18" s="1"/>
  <c r="V3678" i="18" a="1"/>
  <c r="V3678" i="18" s="1"/>
  <c r="V3685" i="18" a="1"/>
  <c r="V3685" i="18" s="1"/>
  <c r="V3697" i="18" a="1"/>
  <c r="V3697" i="18" s="1"/>
  <c r="V3705" i="18" a="1"/>
  <c r="V3705" i="18" s="1"/>
  <c r="V3713" i="18" a="1"/>
  <c r="V3713" i="18" s="1"/>
  <c r="V3719" i="18" a="1"/>
  <c r="V3719" i="18" s="1"/>
  <c r="V3726" i="18" a="1"/>
  <c r="V3726" i="18" s="1"/>
  <c r="V3739" i="18" a="1"/>
  <c r="V3739" i="18" s="1"/>
  <c r="V3746" i="18" a="1"/>
  <c r="V3746" i="18" s="1"/>
  <c r="V3754" i="18" a="1"/>
  <c r="V3754" i="18" s="1"/>
  <c r="V3760" i="18" a="1"/>
  <c r="V3760" i="18" s="1"/>
  <c r="V3766" i="18" a="1"/>
  <c r="V3766" i="18" s="1"/>
  <c r="V3773" i="18" a="1"/>
  <c r="V3773" i="18" s="1"/>
  <c r="V3786" i="18" a="1"/>
  <c r="V3786" i="18" s="1"/>
  <c r="V3792" i="18" a="1"/>
  <c r="V3792" i="18" s="1"/>
  <c r="V3799" i="18" a="1"/>
  <c r="V3799" i="18" s="1"/>
  <c r="V3806" i="18" a="1"/>
  <c r="V3806" i="18" s="1"/>
  <c r="V3814" i="18" a="1"/>
  <c r="V3814" i="18" s="1"/>
  <c r="V3821" i="18" a="1"/>
  <c r="V3821" i="18" s="1"/>
  <c r="V3827" i="18" a="1"/>
  <c r="V3827" i="18" s="1"/>
  <c r="V3834" i="18" a="1"/>
  <c r="V3834" i="18" s="1"/>
  <c r="V3840" i="18" a="1"/>
  <c r="V3840" i="18" s="1"/>
  <c r="V3846" i="18" a="1"/>
  <c r="V3846" i="18" s="1"/>
  <c r="V3853" i="18" a="1"/>
  <c r="V3853" i="18" s="1"/>
  <c r="V3858" i="18" a="1"/>
  <c r="V3858" i="18" s="1"/>
  <c r="V3865" i="18" a="1"/>
  <c r="V3865" i="18" s="1"/>
  <c r="V3872" i="18" a="1"/>
  <c r="V3872" i="18" s="1"/>
  <c r="V3878" i="18" a="1"/>
  <c r="V3878" i="18" s="1"/>
  <c r="V3884" i="18" a="1"/>
  <c r="V3884" i="18" s="1"/>
  <c r="V3890" i="18" a="1"/>
  <c r="V3890" i="18" s="1"/>
  <c r="V3896" i="18" a="1"/>
  <c r="V3896" i="18" s="1"/>
  <c r="V3902" i="18" a="1"/>
  <c r="V3902" i="18" s="1"/>
  <c r="V3513" i="18" a="1"/>
  <c r="V3513" i="18" s="1"/>
  <c r="V3521" i="18" a="1"/>
  <c r="V3521" i="18" s="1"/>
  <c r="V3528" i="18" a="1"/>
  <c r="V3528" i="18" s="1"/>
  <c r="V3536" i="18" a="1"/>
  <c r="V3536" i="18" s="1"/>
  <c r="V3543" i="18" a="1"/>
  <c r="V3543" i="18" s="1"/>
  <c r="V3550" i="18" a="1"/>
  <c r="V3550" i="18" s="1"/>
  <c r="V3557" i="18" a="1"/>
  <c r="V3557" i="18" s="1"/>
  <c r="V3564" i="18" a="1"/>
  <c r="V3564" i="18" s="1"/>
  <c r="V3572" i="18" a="1"/>
  <c r="V3572" i="18" s="1"/>
  <c r="V3579" i="18" a="1"/>
  <c r="V3579" i="18" s="1"/>
  <c r="V3586" i="18" a="1"/>
  <c r="V3586" i="18" s="1"/>
  <c r="V3594" i="18" a="1"/>
  <c r="V3594" i="18" s="1"/>
  <c r="V3601" i="18" a="1"/>
  <c r="V3601" i="18" s="1"/>
  <c r="V3620" i="18" a="1"/>
  <c r="V3620" i="18" s="1"/>
  <c r="V3627" i="18" a="1"/>
  <c r="V3627" i="18" s="1"/>
  <c r="V3635" i="18" a="1"/>
  <c r="V3635" i="18" s="1"/>
  <c r="V3643" i="18" a="1"/>
  <c r="V3643" i="18" s="1"/>
  <c r="V3651" i="18" a="1"/>
  <c r="V3651" i="18" s="1"/>
  <c r="V3664" i="18" a="1"/>
  <c r="V3664" i="18" s="1"/>
  <c r="V3671" i="18" a="1"/>
  <c r="V3671" i="18" s="1"/>
  <c r="V3679" i="18" a="1"/>
  <c r="V3679" i="18" s="1"/>
  <c r="V3691" i="18" a="1"/>
  <c r="V3691" i="18" s="1"/>
  <c r="V3698" i="18" a="1"/>
  <c r="V3698" i="18" s="1"/>
  <c r="V3706" i="18" a="1"/>
  <c r="V3706" i="18" s="1"/>
  <c r="V3720" i="18" a="1"/>
  <c r="V3720" i="18" s="1"/>
  <c r="V3732" i="18" a="1"/>
  <c r="V3732" i="18" s="1"/>
  <c r="V3740" i="18" a="1"/>
  <c r="V3740" i="18" s="1"/>
  <c r="V3747" i="18" a="1"/>
  <c r="V3747" i="18" s="1"/>
  <c r="V3761" i="18" a="1"/>
  <c r="V3761" i="18" s="1"/>
  <c r="V3767" i="18" a="1"/>
  <c r="V3767" i="18" s="1"/>
  <c r="V3780" i="18" a="1"/>
  <c r="V3780" i="18" s="1"/>
  <c r="V3793" i="18" a="1"/>
  <c r="V3793" i="18" s="1"/>
  <c r="V3800" i="18" a="1"/>
  <c r="V3800" i="18" s="1"/>
  <c r="V3807" i="18" a="1"/>
  <c r="V3807" i="18" s="1"/>
  <c r="V3822" i="18" a="1"/>
  <c r="V3822" i="18" s="1"/>
  <c r="V3828" i="18" a="1"/>
  <c r="V3828" i="18" s="1"/>
  <c r="V3841" i="18" a="1"/>
  <c r="V3841" i="18" s="1"/>
  <c r="V3854" i="18" a="1"/>
  <c r="V3854" i="18" s="1"/>
  <c r="V3859" i="18" a="1"/>
  <c r="V3859" i="18" s="1"/>
  <c r="V3866" i="18" a="1"/>
  <c r="V3866" i="18" s="1"/>
  <c r="V3873" i="18" a="1"/>
  <c r="V3873" i="18" s="1"/>
  <c r="V3885" i="18" a="1"/>
  <c r="V3885" i="18" s="1"/>
  <c r="V3891" i="18" a="1"/>
  <c r="V3891" i="18" s="1"/>
  <c r="V3897" i="18" a="1"/>
  <c r="V3897" i="18" s="1"/>
  <c r="V3903" i="18" a="1"/>
  <c r="V3903" i="18" s="1"/>
  <c r="V3910" i="18" a="1"/>
  <c r="V3910" i="18" s="1"/>
  <c r="V3916" i="18" a="1"/>
  <c r="V3916" i="18" s="1"/>
  <c r="V3923" i="18" a="1"/>
  <c r="V3923" i="18" s="1"/>
  <c r="V3931" i="18" a="1"/>
  <c r="V3931" i="18" s="1"/>
  <c r="V3938" i="18" a="1"/>
  <c r="V3938" i="18" s="1"/>
  <c r="V3514" i="18" a="1"/>
  <c r="V3514" i="18" s="1"/>
  <c r="V3522" i="18" a="1"/>
  <c r="V3522" i="18" s="1"/>
  <c r="V3529" i="18" a="1"/>
  <c r="V3529" i="18" s="1"/>
  <c r="V3537" i="18" a="1"/>
  <c r="V3537" i="18" s="1"/>
  <c r="V3544" i="18" a="1"/>
  <c r="V3544" i="18" s="1"/>
  <c r="V3551" i="18" a="1"/>
  <c r="V3551" i="18" s="1"/>
  <c r="V3565" i="18" a="1"/>
  <c r="V3565" i="18" s="1"/>
  <c r="V3573" i="18" a="1"/>
  <c r="V3573" i="18" s="1"/>
  <c r="V3580" i="18" a="1"/>
  <c r="V3580" i="18" s="1"/>
  <c r="V3587" i="18" a="1"/>
  <c r="V3587" i="18" s="1"/>
  <c r="V3595" i="18" a="1"/>
  <c r="V3595" i="18" s="1"/>
  <c r="V3602" i="18" a="1"/>
  <c r="V3602" i="18" s="1"/>
  <c r="V3608" i="18" a="1"/>
  <c r="V3608" i="18" s="1"/>
  <c r="V3614" i="18" a="1"/>
  <c r="V3614" i="18" s="1"/>
  <c r="V3621" i="18" a="1"/>
  <c r="V3621" i="18" s="1"/>
  <c r="V3628" i="18" a="1"/>
  <c r="V3628" i="18" s="1"/>
  <c r="V3636" i="18" a="1"/>
  <c r="V3636" i="18" s="1"/>
  <c r="V3644" i="18" a="1"/>
  <c r="V3644" i="18" s="1"/>
  <c r="V3652" i="18" a="1"/>
  <c r="V3652" i="18" s="1"/>
  <c r="V3659" i="18" a="1"/>
  <c r="V3659" i="18" s="1"/>
  <c r="V3665" i="18" a="1"/>
  <c r="V3665" i="18" s="1"/>
  <c r="V3672" i="18" a="1"/>
  <c r="V3672" i="18" s="1"/>
  <c r="V3680" i="18" a="1"/>
  <c r="V3680" i="18" s="1"/>
  <c r="V3686" i="18" a="1"/>
  <c r="V3686" i="18" s="1"/>
  <c r="V3692" i="18" a="1"/>
  <c r="V3692" i="18" s="1"/>
  <c r="V3699" i="18" a="1"/>
  <c r="V3699" i="18" s="1"/>
  <c r="V3707" i="18" a="1"/>
  <c r="V3707" i="18" s="1"/>
  <c r="V3714" i="18" a="1"/>
  <c r="V3714" i="18" s="1"/>
  <c r="V3721" i="18" a="1"/>
  <c r="V3721" i="18" s="1"/>
  <c r="V3727" i="18" a="1"/>
  <c r="V3727" i="18" s="1"/>
  <c r="V3733" i="18" a="1"/>
  <c r="V3733" i="18" s="1"/>
  <c r="V3741" i="18" a="1"/>
  <c r="V3741" i="18" s="1"/>
  <c r="V3748" i="18" a="1"/>
  <c r="V3748" i="18" s="1"/>
  <c r="V3755" i="18" a="1"/>
  <c r="V3755" i="18" s="1"/>
  <c r="V3774" i="18" a="1"/>
  <c r="V3774" i="18" s="1"/>
  <c r="V3781" i="18" a="1"/>
  <c r="V3781" i="18" s="1"/>
  <c r="V3787" i="18" a="1"/>
  <c r="V3787" i="18" s="1"/>
  <c r="V3794" i="18" a="1"/>
  <c r="V3794" i="18" s="1"/>
  <c r="V3515" i="18" a="1"/>
  <c r="V3515" i="18" s="1"/>
  <c r="V3523" i="18" a="1"/>
  <c r="V3523" i="18" s="1"/>
  <c r="V3530" i="18" a="1"/>
  <c r="V3530" i="18" s="1"/>
  <c r="V3545" i="18" a="1"/>
  <c r="V3545" i="18" s="1"/>
  <c r="AT157" i="18" s="1"/>
  <c r="V3552" i="18" a="1"/>
  <c r="V3552" i="18" s="1"/>
  <c r="V3558" i="18" a="1"/>
  <c r="V3558" i="18" s="1"/>
  <c r="V3566" i="18" a="1"/>
  <c r="V3566" i="18" s="1"/>
  <c r="V3574" i="18" a="1"/>
  <c r="V3574" i="18" s="1"/>
  <c r="V3581" i="18" a="1"/>
  <c r="V3581" i="18" s="1"/>
  <c r="V3588" i="18" a="1"/>
  <c r="V3588" i="18" s="1"/>
  <c r="V3596" i="18" a="1"/>
  <c r="V3596" i="18" s="1"/>
  <c r="V3609" i="18" a="1"/>
  <c r="V3609" i="18" s="1"/>
  <c r="V3615" i="18" a="1"/>
  <c r="V3615" i="18" s="1"/>
  <c r="V3622" i="18" a="1"/>
  <c r="V3622" i="18" s="1"/>
  <c r="V3629" i="18" a="1"/>
  <c r="V3629" i="18" s="1"/>
  <c r="V3637" i="18" a="1"/>
  <c r="V3637" i="18" s="1"/>
  <c r="V3645" i="18" a="1"/>
  <c r="V3645" i="18" s="1"/>
  <c r="V3653" i="18" a="1"/>
  <c r="V3653" i="18" s="1"/>
  <c r="V3660" i="18" a="1"/>
  <c r="V3660" i="18" s="1"/>
  <c r="V3666" i="18" a="1"/>
  <c r="V3666" i="18" s="1"/>
  <c r="V3673" i="18" a="1"/>
  <c r="V3673" i="18" s="1"/>
  <c r="V3681" i="18" a="1"/>
  <c r="V3681" i="18" s="1"/>
  <c r="V3693" i="18" a="1"/>
  <c r="V3693" i="18" s="1"/>
  <c r="V3700" i="18" a="1"/>
  <c r="V3700" i="18" s="1"/>
  <c r="V3708" i="18" a="1"/>
  <c r="V3708" i="18" s="1"/>
  <c r="V3715" i="18" a="1"/>
  <c r="V3715" i="18" s="1"/>
  <c r="V3722" i="18" a="1"/>
  <c r="V3722" i="18" s="1"/>
  <c r="V3734" i="18" a="1"/>
  <c r="V3734" i="18" s="1"/>
  <c r="V3742" i="18" a="1"/>
  <c r="V3742" i="18" s="1"/>
  <c r="V3749" i="18" a="1"/>
  <c r="V3749" i="18" s="1"/>
  <c r="V3756" i="18" a="1"/>
  <c r="V3756" i="18" s="1"/>
  <c r="V3762" i="18" a="1"/>
  <c r="V3762" i="18" s="1"/>
  <c r="V3768" i="18" a="1"/>
  <c r="V3768" i="18" s="1"/>
  <c r="V3775" i="18" a="1"/>
  <c r="V3775" i="18" s="1"/>
  <c r="V3788" i="18" a="1"/>
  <c r="V3788" i="18" s="1"/>
  <c r="V3795" i="18" a="1"/>
  <c r="V3795" i="18" s="1"/>
  <c r="V3802" i="18" a="1"/>
  <c r="V3802" i="18" s="1"/>
  <c r="V3801" i="18" a="1"/>
  <c r="V3801" i="18" s="1"/>
  <c r="V3830" i="18" a="1"/>
  <c r="V3830" i="18" s="1"/>
  <c r="V3855" i="18" a="1"/>
  <c r="V3855" i="18" s="1"/>
  <c r="V3880" i="18" a="1"/>
  <c r="V3880" i="18" s="1"/>
  <c r="V3905" i="18" a="1"/>
  <c r="V3905" i="18" s="1"/>
  <c r="V3925" i="18" a="1"/>
  <c r="V3925" i="18" s="1"/>
  <c r="V3945" i="18" a="1"/>
  <c r="V3945" i="18" s="1"/>
  <c r="V3959" i="18" a="1"/>
  <c r="V3959" i="18" s="1"/>
  <c r="V3971" i="18" a="1"/>
  <c r="V3971" i="18" s="1"/>
  <c r="V3984" i="18" a="1"/>
  <c r="V3984" i="18" s="1"/>
  <c r="V3997" i="18" a="1"/>
  <c r="V3997" i="18" s="1"/>
  <c r="V4009" i="18" a="1"/>
  <c r="V4009" i="18" s="1"/>
  <c r="V4024" i="18" a="1"/>
  <c r="V4024" i="18" s="1"/>
  <c r="V4037" i="18" a="1"/>
  <c r="V4037" i="18" s="1"/>
  <c r="V4050" i="18" a="1"/>
  <c r="V4050" i="18" s="1"/>
  <c r="V4065" i="18" a="1"/>
  <c r="V4065" i="18" s="1"/>
  <c r="V4081" i="18" a="1"/>
  <c r="V4081" i="18" s="1"/>
  <c r="V4097" i="18" a="1"/>
  <c r="V4097" i="18" s="1"/>
  <c r="V4113" i="18" a="1"/>
  <c r="V4113" i="18" s="1"/>
  <c r="V4128" i="18" a="1"/>
  <c r="V4128" i="18" s="1"/>
  <c r="V4135" i="18" a="1"/>
  <c r="V4135" i="18" s="1"/>
  <c r="V4143" i="18" a="1"/>
  <c r="V4143" i="18" s="1"/>
  <c r="V4150" i="18" a="1"/>
  <c r="V4150" i="18" s="1"/>
  <c r="V4165" i="18" a="1"/>
  <c r="V4165" i="18" s="1"/>
  <c r="V4171" i="18" a="1"/>
  <c r="V4171" i="18" s="1"/>
  <c r="V4179" i="18" a="1"/>
  <c r="V4179" i="18" s="1"/>
  <c r="V4187" i="18" a="1"/>
  <c r="V4187" i="18" s="1"/>
  <c r="V4200" i="18" a="1"/>
  <c r="V4200" i="18" s="1"/>
  <c r="V4207" i="18" a="1"/>
  <c r="V4207" i="18" s="1"/>
  <c r="V4214" i="18" a="1"/>
  <c r="V4214" i="18" s="1"/>
  <c r="V4222" i="18" a="1"/>
  <c r="V4222" i="18" s="1"/>
  <c r="V4230" i="18" a="1"/>
  <c r="V4230" i="18" s="1"/>
  <c r="V4057" i="18" a="1"/>
  <c r="V4057" i="18" s="1"/>
  <c r="V4121" i="18" a="1"/>
  <c r="V4121" i="18" s="1"/>
  <c r="V4147" i="18" a="1"/>
  <c r="V4147" i="18" s="1"/>
  <c r="V4154" i="18" a="1"/>
  <c r="V4154" i="18" s="1"/>
  <c r="V4183" i="18" a="1"/>
  <c r="V4183" i="18" s="1"/>
  <c r="V4204" i="18" a="1"/>
  <c r="V4204" i="18" s="1"/>
  <c r="V4226" i="18" a="1"/>
  <c r="V4226" i="18" s="1"/>
  <c r="V3808" i="18" a="1"/>
  <c r="V3808" i="18" s="1"/>
  <c r="V3835" i="18" a="1"/>
  <c r="V3835" i="18" s="1"/>
  <c r="V3886" i="18" a="1"/>
  <c r="V3886" i="18" s="1"/>
  <c r="V3911" i="18" a="1"/>
  <c r="V3911" i="18" s="1"/>
  <c r="V3930" i="18" a="1"/>
  <c r="V3930" i="18" s="1"/>
  <c r="V3946" i="18" a="1"/>
  <c r="V3946" i="18" s="1"/>
  <c r="V3960" i="18" a="1"/>
  <c r="V3960" i="18" s="1"/>
  <c r="V3972" i="18" a="1"/>
  <c r="V3972" i="18" s="1"/>
  <c r="V3985" i="18" a="1"/>
  <c r="V3985" i="18" s="1"/>
  <c r="V4010" i="18" a="1"/>
  <c r="V4010" i="18" s="1"/>
  <c r="V4025" i="18" a="1"/>
  <c r="V4025" i="18" s="1"/>
  <c r="V4038" i="18" a="1"/>
  <c r="V4038" i="18" s="1"/>
  <c r="V4051" i="18" a="1"/>
  <c r="V4051" i="18" s="1"/>
  <c r="V4066" i="18" a="1"/>
  <c r="V4066" i="18" s="1"/>
  <c r="V4082" i="18" a="1"/>
  <c r="V4082" i="18" s="1"/>
  <c r="V4098" i="18" a="1"/>
  <c r="V4098" i="18" s="1"/>
  <c r="V4114" i="18" a="1"/>
  <c r="V4114" i="18" s="1"/>
  <c r="V4129" i="18" a="1"/>
  <c r="V4129" i="18" s="1"/>
  <c r="V4136" i="18" a="1"/>
  <c r="V4136" i="18" s="1"/>
  <c r="V4144" i="18" a="1"/>
  <c r="V4144" i="18" s="1"/>
  <c r="V4151" i="18" a="1"/>
  <c r="V4151" i="18" s="1"/>
  <c r="V4158" i="18" a="1"/>
  <c r="V4158" i="18" s="1"/>
  <c r="V4172" i="18" a="1"/>
  <c r="V4172" i="18" s="1"/>
  <c r="V4180" i="18" a="1"/>
  <c r="V4180" i="18" s="1"/>
  <c r="V4188" i="18" a="1"/>
  <c r="V4188" i="18" s="1"/>
  <c r="V4194" i="18" a="1"/>
  <c r="V4194" i="18" s="1"/>
  <c r="V4201" i="18" a="1"/>
  <c r="V4201" i="18" s="1"/>
  <c r="V4208" i="18" a="1"/>
  <c r="V4208" i="18" s="1"/>
  <c r="V4215" i="18" a="1"/>
  <c r="V4215" i="18" s="1"/>
  <c r="V4223" i="18" a="1"/>
  <c r="V4223" i="18" s="1"/>
  <c r="V4231" i="18" a="1"/>
  <c r="V4231" i="18" s="1"/>
  <c r="V4030" i="18" a="1"/>
  <c r="V4030" i="18" s="1"/>
  <c r="V4073" i="18" a="1"/>
  <c r="V4073" i="18" s="1"/>
  <c r="V4105" i="18" a="1"/>
  <c r="V4105" i="18" s="1"/>
  <c r="V4139" i="18" a="1"/>
  <c r="V4139" i="18" s="1"/>
  <c r="V4161" i="18" a="1"/>
  <c r="V4161" i="18" s="1"/>
  <c r="V4175" i="18" a="1"/>
  <c r="V4175" i="18" s="1"/>
  <c r="V4197" i="18" a="1"/>
  <c r="V4197" i="18" s="1"/>
  <c r="V4211" i="18" a="1"/>
  <c r="V4211" i="18" s="1"/>
  <c r="V4132" i="18" a="1"/>
  <c r="V4132" i="18" s="1"/>
  <c r="V4155" i="18" a="1"/>
  <c r="V4155" i="18" s="1"/>
  <c r="V4176" i="18" a="1"/>
  <c r="V4176" i="18" s="1"/>
  <c r="V4205" i="18" a="1"/>
  <c r="V4205" i="18" s="1"/>
  <c r="V4227" i="18" a="1"/>
  <c r="V4227" i="18" s="1"/>
  <c r="V3980" i="18" a="1"/>
  <c r="V3980" i="18" s="1"/>
  <c r="V4045" i="18" a="1"/>
  <c r="V4045" i="18" s="1"/>
  <c r="V4091" i="18" a="1"/>
  <c r="V4091" i="18" s="1"/>
  <c r="V4133" i="18" a="1"/>
  <c r="V4133" i="18" s="1"/>
  <c r="V4156" i="18" a="1"/>
  <c r="V4156" i="18" s="1"/>
  <c r="V4185" i="18" a="1"/>
  <c r="V4185" i="18" s="1"/>
  <c r="V4198" i="18" a="1"/>
  <c r="V4198" i="18" s="1"/>
  <c r="V4228" i="18" a="1"/>
  <c r="V4228" i="18" s="1"/>
  <c r="V4134" i="18" a="1"/>
  <c r="V4134" i="18" s="1"/>
  <c r="V4164" i="18" a="1"/>
  <c r="V4164" i="18" s="1"/>
  <c r="V4193" i="18" a="1"/>
  <c r="V4193" i="18" s="1"/>
  <c r="V4206" i="18" a="1"/>
  <c r="V4206" i="18" s="1"/>
  <c r="V3809" i="18" a="1"/>
  <c r="V3809" i="18" s="1"/>
  <c r="V3836" i="18" a="1"/>
  <c r="V3836" i="18" s="1"/>
  <c r="V3860" i="18" a="1"/>
  <c r="V3860" i="18" s="1"/>
  <c r="V3887" i="18" a="1"/>
  <c r="V3887" i="18" s="1"/>
  <c r="V3932" i="18" a="1"/>
  <c r="V3932" i="18" s="1"/>
  <c r="V3961" i="18" a="1"/>
  <c r="V3961" i="18" s="1"/>
  <c r="V3973" i="18" a="1"/>
  <c r="V3973" i="18" s="1"/>
  <c r="V3986" i="18" a="1"/>
  <c r="V3986" i="18" s="1"/>
  <c r="V3998" i="18" a="1"/>
  <c r="V3998" i="18" s="1"/>
  <c r="V4011" i="18" a="1"/>
  <c r="V4011" i="18" s="1"/>
  <c r="V4026" i="18" a="1"/>
  <c r="V4026" i="18" s="1"/>
  <c r="V4039" i="18" a="1"/>
  <c r="V4039" i="18" s="1"/>
  <c r="V4067" i="18" a="1"/>
  <c r="V4067" i="18" s="1"/>
  <c r="V4083" i="18" a="1"/>
  <c r="V4083" i="18" s="1"/>
  <c r="V4099" i="18" a="1"/>
  <c r="V4099" i="18" s="1"/>
  <c r="V4115" i="18" a="1"/>
  <c r="V4115" i="18" s="1"/>
  <c r="V4137" i="18" a="1"/>
  <c r="V4137" i="18" s="1"/>
  <c r="V4145" i="18" a="1"/>
  <c r="V4145" i="18" s="1"/>
  <c r="V4152" i="18" a="1"/>
  <c r="V4152" i="18" s="1"/>
  <c r="V4159" i="18" a="1"/>
  <c r="V4159" i="18" s="1"/>
  <c r="V4166" i="18" a="1"/>
  <c r="V4166" i="18" s="1"/>
  <c r="V4173" i="18" a="1"/>
  <c r="V4173" i="18" s="1"/>
  <c r="V4181" i="18" a="1"/>
  <c r="V4181" i="18" s="1"/>
  <c r="V4189" i="18" a="1"/>
  <c r="V4189" i="18" s="1"/>
  <c r="V4195" i="18" a="1"/>
  <c r="V4195" i="18" s="1"/>
  <c r="V4202" i="18" a="1"/>
  <c r="V4202" i="18" s="1"/>
  <c r="V4209" i="18" a="1"/>
  <c r="V4209" i="18" s="1"/>
  <c r="V4216" i="18" a="1"/>
  <c r="V4216" i="18" s="1"/>
  <c r="V4224" i="18" a="1"/>
  <c r="V4224" i="18" s="1"/>
  <c r="V4232" i="18" a="1"/>
  <c r="V4232" i="18" s="1"/>
  <c r="V3815" i="18" a="1"/>
  <c r="V3815" i="18" s="1"/>
  <c r="V3892" i="18" a="1"/>
  <c r="V3892" i="18" s="1"/>
  <c r="V3915" i="18" a="1"/>
  <c r="V3915" i="18" s="1"/>
  <c r="V3933" i="18" a="1"/>
  <c r="V3933" i="18" s="1"/>
  <c r="V3951" i="18" a="1"/>
  <c r="V3951" i="18" s="1"/>
  <c r="V3965" i="18" a="1"/>
  <c r="V3965" i="18" s="1"/>
  <c r="V3978" i="18" a="1"/>
  <c r="V3978" i="18" s="1"/>
  <c r="V3990" i="18" a="1"/>
  <c r="V3990" i="18" s="1"/>
  <c r="V4003" i="18" a="1"/>
  <c r="V4003" i="18" s="1"/>
  <c r="V4016" i="18" a="1"/>
  <c r="V4016" i="18" s="1"/>
  <c r="V4042" i="18" a="1"/>
  <c r="V4042" i="18" s="1"/>
  <c r="V4056" i="18" a="1"/>
  <c r="V4056" i="18" s="1"/>
  <c r="V4072" i="18" a="1"/>
  <c r="V4072" i="18" s="1"/>
  <c r="V4088" i="18" a="1"/>
  <c r="V4088" i="18" s="1"/>
  <c r="V4104" i="18" a="1"/>
  <c r="V4104" i="18" s="1"/>
  <c r="V4120" i="18" a="1"/>
  <c r="V4120" i="18" s="1"/>
  <c r="V4130" i="18" a="1"/>
  <c r="V4130" i="18" s="1"/>
  <c r="V4138" i="18" a="1"/>
  <c r="V4138" i="18" s="1"/>
  <c r="V4146" i="18" a="1"/>
  <c r="V4146" i="18" s="1"/>
  <c r="V4153" i="18" a="1"/>
  <c r="V4153" i="18" s="1"/>
  <c r="V4160" i="18" a="1"/>
  <c r="V4160" i="18" s="1"/>
  <c r="V4167" i="18" a="1"/>
  <c r="V4167" i="18" s="1"/>
  <c r="V4174" i="18" a="1"/>
  <c r="V4174" i="18" s="1"/>
  <c r="V4182" i="18" a="1"/>
  <c r="V4182" i="18" s="1"/>
  <c r="V4196" i="18" a="1"/>
  <c r="V4196" i="18" s="1"/>
  <c r="V4203" i="18" a="1"/>
  <c r="V4203" i="18" s="1"/>
  <c r="V4210" i="18" a="1"/>
  <c r="V4210" i="18" s="1"/>
  <c r="V4217" i="18" a="1"/>
  <c r="V4217" i="18" s="1"/>
  <c r="V4225" i="18" a="1"/>
  <c r="V4225" i="18" s="1"/>
  <c r="V4233" i="18" a="1"/>
  <c r="V4233" i="18" s="1"/>
  <c r="V3816" i="18" a="1"/>
  <c r="V3816" i="18" s="1"/>
  <c r="V3842" i="18" a="1"/>
  <c r="V3842" i="18" s="1"/>
  <c r="V3867" i="18" a="1"/>
  <c r="V3867" i="18" s="1"/>
  <c r="V3893" i="18" a="1"/>
  <c r="V3893" i="18" s="1"/>
  <c r="V3917" i="18" a="1"/>
  <c r="V3917" i="18" s="1"/>
  <c r="V3952" i="18" a="1"/>
  <c r="V3952" i="18" s="1"/>
  <c r="V4017" i="18" a="1"/>
  <c r="V4017" i="18" s="1"/>
  <c r="V4043" i="18" a="1"/>
  <c r="V4043" i="18" s="1"/>
  <c r="V4089" i="18" a="1"/>
  <c r="V4089" i="18" s="1"/>
  <c r="V4131" i="18" a="1"/>
  <c r="V4131" i="18" s="1"/>
  <c r="V4168" i="18" a="1"/>
  <c r="V4168" i="18" s="1"/>
  <c r="V4190" i="18" a="1"/>
  <c r="V4190" i="18" s="1"/>
  <c r="V4218" i="18" a="1"/>
  <c r="V4218" i="18" s="1"/>
  <c r="V4140" i="18" a="1"/>
  <c r="V4140" i="18" s="1"/>
  <c r="V4169" i="18" a="1"/>
  <c r="V4169" i="18" s="1"/>
  <c r="V4184" i="18" a="1"/>
  <c r="V4184" i="18" s="1"/>
  <c r="V4212" i="18" a="1"/>
  <c r="V4212" i="18" s="1"/>
  <c r="V4234" i="18" a="1"/>
  <c r="V4234" i="18" s="1"/>
  <c r="V4018" i="18" a="1"/>
  <c r="V4018" i="18" s="1"/>
  <c r="V4075" i="18" a="1"/>
  <c r="V4075" i="18" s="1"/>
  <c r="V4123" i="18" a="1"/>
  <c r="V4123" i="18" s="1"/>
  <c r="V4141" i="18" a="1"/>
  <c r="V4141" i="18" s="1"/>
  <c r="V4163" i="18" a="1"/>
  <c r="V4163" i="18" s="1"/>
  <c r="V4192" i="18" a="1"/>
  <c r="V4192" i="18" s="1"/>
  <c r="V4220" i="18" a="1"/>
  <c r="V4220" i="18" s="1"/>
  <c r="V4235" i="18" a="1"/>
  <c r="V4235" i="18" s="1"/>
  <c r="V4142" i="18" a="1"/>
  <c r="V4142" i="18" s="1"/>
  <c r="V4170" i="18" a="1"/>
  <c r="V4170" i="18" s="1"/>
  <c r="V4186" i="18" a="1"/>
  <c r="V4186" i="18" s="1"/>
  <c r="V4199" i="18" a="1"/>
  <c r="V4199" i="18" s="1"/>
  <c r="V4229" i="18" a="1"/>
  <c r="V4229" i="18" s="1"/>
  <c r="V3823" i="18" a="1"/>
  <c r="V3823" i="18" s="1"/>
  <c r="V3847" i="18" a="1"/>
  <c r="V3847" i="18" s="1"/>
  <c r="V3898" i="18" a="1"/>
  <c r="V3898" i="18" s="1"/>
  <c r="V3918" i="18" a="1"/>
  <c r="V3918" i="18" s="1"/>
  <c r="V3939" i="18" a="1"/>
  <c r="V3939" i="18" s="1"/>
  <c r="V3953" i="18" a="1"/>
  <c r="V3953" i="18" s="1"/>
  <c r="V3966" i="18" a="1"/>
  <c r="V3966" i="18" s="1"/>
  <c r="V3979" i="18" a="1"/>
  <c r="V3979" i="18" s="1"/>
  <c r="V3991" i="18" a="1"/>
  <c r="V3991" i="18" s="1"/>
  <c r="V4004" i="18" a="1"/>
  <c r="V4004" i="18" s="1"/>
  <c r="V4031" i="18" a="1"/>
  <c r="V4031" i="18" s="1"/>
  <c r="V4044" i="18" a="1"/>
  <c r="V4044" i="18" s="1"/>
  <c r="V4058" i="18" a="1"/>
  <c r="V4058" i="18" s="1"/>
  <c r="V4074" i="18" a="1"/>
  <c r="V4074" i="18" s="1"/>
  <c r="V4090" i="18" a="1"/>
  <c r="V4090" i="18" s="1"/>
  <c r="V4106" i="18" a="1"/>
  <c r="V4106" i="18" s="1"/>
  <c r="V4122" i="18" a="1"/>
  <c r="V4122" i="18" s="1"/>
  <c r="V4148" i="18" a="1"/>
  <c r="V4148" i="18" s="1"/>
  <c r="V4162" i="18" a="1"/>
  <c r="V4162" i="18" s="1"/>
  <c r="V4191" i="18" a="1"/>
  <c r="V4191" i="18" s="1"/>
  <c r="V4219" i="18" a="1"/>
  <c r="V4219" i="18" s="1"/>
  <c r="V3848" i="18" a="1"/>
  <c r="V3848" i="18" s="1"/>
  <c r="V3874" i="18" a="1"/>
  <c r="V3874" i="18" s="1"/>
  <c r="V3922" i="18" a="1"/>
  <c r="V3922" i="18" s="1"/>
  <c r="V3940" i="18" a="1"/>
  <c r="V3940" i="18" s="1"/>
  <c r="V3954" i="18" a="1"/>
  <c r="V3954" i="18" s="1"/>
  <c r="V3967" i="18" a="1"/>
  <c r="V3967" i="18" s="1"/>
  <c r="V4005" i="18" a="1"/>
  <c r="V4005" i="18" s="1"/>
  <c r="V4059" i="18" a="1"/>
  <c r="V4059" i="18" s="1"/>
  <c r="V4107" i="18" a="1"/>
  <c r="V4107" i="18" s="1"/>
  <c r="V4149" i="18" a="1"/>
  <c r="V4149" i="18" s="1"/>
  <c r="V4177" i="18" a="1"/>
  <c r="V4177" i="18" s="1"/>
  <c r="V4213" i="18" a="1"/>
  <c r="V4213" i="18" s="1"/>
  <c r="V3829" i="18" a="1"/>
  <c r="V3829" i="18" s="1"/>
  <c r="V3879" i="18" a="1"/>
  <c r="V3879" i="18" s="1"/>
  <c r="V3904" i="18" a="1"/>
  <c r="V3904" i="18" s="1"/>
  <c r="V3924" i="18" a="1"/>
  <c r="V3924" i="18" s="1"/>
  <c r="V3944" i="18" a="1"/>
  <c r="V3944" i="18" s="1"/>
  <c r="V3958" i="18" a="1"/>
  <c r="V3958" i="18" s="1"/>
  <c r="V3970" i="18" a="1"/>
  <c r="V3970" i="18" s="1"/>
  <c r="V3996" i="18" a="1"/>
  <c r="V3996" i="18" s="1"/>
  <c r="V4008" i="18" a="1"/>
  <c r="V4008" i="18" s="1"/>
  <c r="V4023" i="18" a="1"/>
  <c r="V4023" i="18" s="1"/>
  <c r="V4036" i="18" a="1"/>
  <c r="V4036" i="18" s="1"/>
  <c r="V4049" i="18" a="1"/>
  <c r="V4049" i="18" s="1"/>
  <c r="V4064" i="18" a="1"/>
  <c r="V4064" i="18" s="1"/>
  <c r="V4080" i="18" a="1"/>
  <c r="V4080" i="18" s="1"/>
  <c r="V4096" i="18" a="1"/>
  <c r="V4096" i="18" s="1"/>
  <c r="V4112" i="18" a="1"/>
  <c r="V4112" i="18" s="1"/>
  <c r="V4127" i="18" a="1"/>
  <c r="V4127" i="18" s="1"/>
  <c r="V4157" i="18" a="1"/>
  <c r="V4157" i="18" s="1"/>
  <c r="V4178" i="18" a="1"/>
  <c r="V4178" i="18" s="1"/>
  <c r="V4221" i="18" a="1"/>
  <c r="V4221" i="18" s="1"/>
  <c r="AX118" i="18"/>
  <c r="J4" i="4"/>
  <c r="BC153" i="18"/>
  <c r="AL3" i="9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" i="9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AI385" i="3"/>
  <c r="AI386" i="3"/>
  <c r="AI387" i="3"/>
  <c r="AI38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AI714" i="3"/>
  <c r="AI715" i="3"/>
  <c r="AI716" i="3"/>
  <c r="AI717" i="3"/>
  <c r="AI718" i="3"/>
  <c r="AI719" i="3"/>
  <c r="AI720" i="3"/>
  <c r="AI721" i="3"/>
  <c r="AI722" i="3"/>
  <c r="AI723" i="3"/>
  <c r="AI724" i="3"/>
  <c r="AI725" i="3"/>
  <c r="AI726" i="3"/>
  <c r="AI727" i="3"/>
  <c r="AI728" i="3"/>
  <c r="AI729" i="3"/>
  <c r="AI730" i="3"/>
  <c r="AI731" i="3"/>
  <c r="AI732" i="3"/>
  <c r="AI733" i="3"/>
  <c r="AI734" i="3"/>
  <c r="AI735" i="3"/>
  <c r="AI736" i="3"/>
  <c r="AI737" i="3"/>
  <c r="AI738" i="3"/>
  <c r="AI739" i="3"/>
  <c r="AI740" i="3"/>
  <c r="AI741" i="3"/>
  <c r="AI742" i="3"/>
  <c r="AI743" i="3"/>
  <c r="AI744" i="3"/>
  <c r="AI745" i="3"/>
  <c r="AI746" i="3"/>
  <c r="AI747" i="3"/>
  <c r="AI748" i="3"/>
  <c r="AI749" i="3"/>
  <c r="AI750" i="3"/>
  <c r="AI751" i="3"/>
  <c r="AI752" i="3"/>
  <c r="AI753" i="3"/>
  <c r="AI754" i="3"/>
  <c r="AI755" i="3"/>
  <c r="AI756" i="3"/>
  <c r="AI757" i="3"/>
  <c r="AI758" i="3"/>
  <c r="AI759" i="3"/>
  <c r="AI760" i="3"/>
  <c r="AI761" i="3"/>
  <c r="AI762" i="3"/>
  <c r="AI763" i="3"/>
  <c r="AI764" i="3"/>
  <c r="AI765" i="3"/>
  <c r="AI766" i="3"/>
  <c r="AI767" i="3"/>
  <c r="AI768" i="3"/>
  <c r="AI769" i="3"/>
  <c r="AI770" i="3"/>
  <c r="AI771" i="3"/>
  <c r="AI772" i="3"/>
  <c r="AI773" i="3"/>
  <c r="AI774" i="3"/>
  <c r="AI775" i="3"/>
  <c r="AI776" i="3"/>
  <c r="AI777" i="3"/>
  <c r="AI778" i="3"/>
  <c r="AI779" i="3"/>
  <c r="AI780" i="3"/>
  <c r="AI781" i="3"/>
  <c r="AI782" i="3"/>
  <c r="AI783" i="3"/>
  <c r="AI784" i="3"/>
  <c r="AI785" i="3"/>
  <c r="AI786" i="3"/>
  <c r="AI787" i="3"/>
  <c r="AI788" i="3"/>
  <c r="AI789" i="3"/>
  <c r="AI790" i="3"/>
  <c r="AI791" i="3"/>
  <c r="AI792" i="3"/>
  <c r="AI793" i="3"/>
  <c r="AI794" i="3"/>
  <c r="AI795" i="3"/>
  <c r="AI796" i="3"/>
  <c r="AI797" i="3"/>
  <c r="AI798" i="3"/>
  <c r="AI799" i="3"/>
  <c r="AI800" i="3"/>
  <c r="AI801" i="3"/>
  <c r="AI802" i="3"/>
  <c r="AI803" i="3"/>
  <c r="AI804" i="3"/>
  <c r="AI805" i="3"/>
  <c r="AI806" i="3"/>
  <c r="AI807" i="3"/>
  <c r="AI808" i="3"/>
  <c r="AI809" i="3"/>
  <c r="AI810" i="3"/>
  <c r="AI811" i="3"/>
  <c r="AI812" i="3"/>
  <c r="AI813" i="3"/>
  <c r="AI814" i="3"/>
  <c r="AI815" i="3"/>
  <c r="AI816" i="3"/>
  <c r="AI817" i="3"/>
  <c r="AI818" i="3"/>
  <c r="AI819" i="3"/>
  <c r="AI820" i="3"/>
  <c r="AI821" i="3"/>
  <c r="AI822" i="3"/>
  <c r="AI823" i="3"/>
  <c r="AI824" i="3"/>
  <c r="AI825" i="3"/>
  <c r="AI826" i="3"/>
  <c r="AI827" i="3"/>
  <c r="AI828" i="3"/>
  <c r="AI829" i="3"/>
  <c r="AI830" i="3"/>
  <c r="AI831" i="3"/>
  <c r="AI832" i="3"/>
  <c r="AI833" i="3"/>
  <c r="AI834" i="3"/>
  <c r="AI835" i="3"/>
  <c r="AI836" i="3"/>
  <c r="AI837" i="3"/>
  <c r="AI838" i="3"/>
  <c r="AI839" i="3"/>
  <c r="AI840" i="3"/>
  <c r="AI841" i="3"/>
  <c r="AI842" i="3"/>
  <c r="AI843" i="3"/>
  <c r="AI844" i="3"/>
  <c r="AI845" i="3"/>
  <c r="AI846" i="3"/>
  <c r="AI847" i="3"/>
  <c r="AI848" i="3"/>
  <c r="AI849" i="3"/>
  <c r="AI850" i="3"/>
  <c r="AI851" i="3"/>
  <c r="AI852" i="3"/>
  <c r="AI853" i="3"/>
  <c r="AI854" i="3"/>
  <c r="AI855" i="3"/>
  <c r="AI856" i="3"/>
  <c r="AI857" i="3"/>
  <c r="AI858" i="3"/>
  <c r="AI859" i="3"/>
  <c r="AI860" i="3"/>
  <c r="AI861" i="3"/>
  <c r="AI862" i="3"/>
  <c r="AI863" i="3"/>
  <c r="AI864" i="3"/>
  <c r="AI865" i="3"/>
  <c r="AI866" i="3"/>
  <c r="AI867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886" i="3"/>
  <c r="AI887" i="3"/>
  <c r="AI888" i="3"/>
  <c r="AI889" i="3"/>
  <c r="AI890" i="3"/>
  <c r="AI891" i="3"/>
  <c r="AI892" i="3"/>
  <c r="AI893" i="3"/>
  <c r="AI894" i="3"/>
  <c r="AI895" i="3"/>
  <c r="AI896" i="3"/>
  <c r="AI897" i="3"/>
  <c r="AI898" i="3"/>
  <c r="AI899" i="3"/>
  <c r="AI900" i="3"/>
  <c r="AI901" i="3"/>
  <c r="AI902" i="3"/>
  <c r="AI903" i="3"/>
  <c r="AI904" i="3"/>
  <c r="AI905" i="3"/>
  <c r="AI906" i="3"/>
  <c r="AI907" i="3"/>
  <c r="AI908" i="3"/>
  <c r="AI909" i="3"/>
  <c r="AI910" i="3"/>
  <c r="AI911" i="3"/>
  <c r="AI912" i="3"/>
  <c r="AI913" i="3"/>
  <c r="AI914" i="3"/>
  <c r="AI915" i="3"/>
  <c r="AI916" i="3"/>
  <c r="AI917" i="3"/>
  <c r="AI918" i="3"/>
  <c r="AI919" i="3"/>
  <c r="AI920" i="3"/>
  <c r="AI921" i="3"/>
  <c r="AI922" i="3"/>
  <c r="AI923" i="3"/>
  <c r="AI924" i="3"/>
  <c r="AI925" i="3"/>
  <c r="AI926" i="3"/>
  <c r="AI927" i="3"/>
  <c r="AI928" i="3"/>
  <c r="AI929" i="3"/>
  <c r="AI930" i="3"/>
  <c r="AI931" i="3"/>
  <c r="AI932" i="3"/>
  <c r="AI933" i="3"/>
  <c r="AI934" i="3"/>
  <c r="AI935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56" i="3"/>
  <c r="AI957" i="3"/>
  <c r="AI958" i="3"/>
  <c r="AI959" i="3"/>
  <c r="AI960" i="3"/>
  <c r="AI961" i="3"/>
  <c r="AI962" i="3"/>
  <c r="AI963" i="3"/>
  <c r="AI964" i="3"/>
  <c r="AI965" i="3"/>
  <c r="AI966" i="3"/>
  <c r="AI967" i="3"/>
  <c r="AI968" i="3"/>
  <c r="AI969" i="3"/>
  <c r="AI970" i="3"/>
  <c r="AI971" i="3"/>
  <c r="AI972" i="3"/>
  <c r="AI973" i="3"/>
  <c r="AI974" i="3"/>
  <c r="AI975" i="3"/>
  <c r="AI976" i="3"/>
  <c r="AI977" i="3"/>
  <c r="AI978" i="3"/>
  <c r="AI979" i="3"/>
  <c r="AI980" i="3"/>
  <c r="AI981" i="3"/>
  <c r="AI982" i="3"/>
  <c r="AI983" i="3"/>
  <c r="AI984" i="3"/>
  <c r="AI985" i="3"/>
  <c r="AI986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I1002" i="3"/>
  <c r="AI1003" i="3"/>
  <c r="AI1004" i="3"/>
  <c r="AI1005" i="3"/>
  <c r="AI1006" i="3"/>
  <c r="AI1007" i="3"/>
  <c r="AI1008" i="3"/>
  <c r="AI1009" i="3"/>
  <c r="AI1010" i="3"/>
  <c r="AI1011" i="3"/>
  <c r="AI1012" i="3"/>
  <c r="AI1013" i="3"/>
  <c r="AI1014" i="3"/>
  <c r="AI1015" i="3"/>
  <c r="AI1016" i="3"/>
  <c r="AI1017" i="3"/>
  <c r="AI1018" i="3"/>
  <c r="AI1019" i="3"/>
  <c r="AI1020" i="3"/>
  <c r="AI1021" i="3"/>
  <c r="AI1022" i="3"/>
  <c r="AI1023" i="3"/>
  <c r="AI1024" i="3"/>
  <c r="AI1025" i="3"/>
  <c r="AI1026" i="3"/>
  <c r="AI1027" i="3"/>
  <c r="AI1028" i="3"/>
  <c r="AI1029" i="3"/>
  <c r="AI1030" i="3"/>
  <c r="AI1031" i="3"/>
  <c r="AI1032" i="3"/>
  <c r="AI1033" i="3"/>
  <c r="AI1034" i="3"/>
  <c r="AI1035" i="3"/>
  <c r="AI1036" i="3"/>
  <c r="AI1037" i="3"/>
  <c r="AI1038" i="3"/>
  <c r="AI1039" i="3"/>
  <c r="AI1040" i="3"/>
  <c r="AI1041" i="3"/>
  <c r="AI1042" i="3"/>
  <c r="AI1043" i="3"/>
  <c r="AI1044" i="3"/>
  <c r="AI1045" i="3"/>
  <c r="AI1046" i="3"/>
  <c r="AI1047" i="3"/>
  <c r="AI1048" i="3"/>
  <c r="AI1049" i="3"/>
  <c r="AI1050" i="3"/>
  <c r="AI1051" i="3"/>
  <c r="AI1052" i="3"/>
  <c r="AI1053" i="3"/>
  <c r="AI1054" i="3"/>
  <c r="AI1055" i="3"/>
  <c r="AI1056" i="3"/>
  <c r="AI1057" i="3"/>
  <c r="AI1058" i="3"/>
  <c r="AI1059" i="3"/>
  <c r="AI1060" i="3"/>
  <c r="AI1061" i="3"/>
  <c r="AI1062" i="3"/>
  <c r="AI1063" i="3"/>
  <c r="AI1064" i="3"/>
  <c r="AI1065" i="3"/>
  <c r="AI1066" i="3"/>
  <c r="AI1067" i="3"/>
  <c r="AI1068" i="3"/>
  <c r="AI1069" i="3"/>
  <c r="AI1070" i="3"/>
  <c r="AI1071" i="3"/>
  <c r="AI1072" i="3"/>
  <c r="AI1073" i="3"/>
  <c r="AI1074" i="3"/>
  <c r="AI1075" i="3"/>
  <c r="AI1076" i="3"/>
  <c r="AI1077" i="3"/>
  <c r="AI1078" i="3"/>
  <c r="AI1079" i="3"/>
  <c r="AI1080" i="3"/>
  <c r="AI1081" i="3"/>
  <c r="AI1082" i="3"/>
  <c r="AI1083" i="3"/>
  <c r="AI1084" i="3"/>
  <c r="AI1085" i="3"/>
  <c r="AI1086" i="3"/>
  <c r="AI1087" i="3"/>
  <c r="AI1088" i="3"/>
  <c r="AI1089" i="3"/>
  <c r="AI1090" i="3"/>
  <c r="AI1091" i="3"/>
  <c r="AI1092" i="3"/>
  <c r="AI1093" i="3"/>
  <c r="AI1094" i="3"/>
  <c r="AI1095" i="3"/>
  <c r="AI1096" i="3"/>
  <c r="AI1097" i="3"/>
  <c r="AI1098" i="3"/>
  <c r="AI1099" i="3"/>
  <c r="AI1100" i="3"/>
  <c r="AI1101" i="3"/>
  <c r="AI1102" i="3"/>
  <c r="AI1103" i="3"/>
  <c r="AI1104" i="3"/>
  <c r="AI1105" i="3"/>
  <c r="AI1106" i="3"/>
  <c r="AI1107" i="3"/>
  <c r="AI1108" i="3"/>
  <c r="AI1109" i="3"/>
  <c r="AI1110" i="3"/>
  <c r="AI1111" i="3"/>
  <c r="AI1112" i="3"/>
  <c r="AI1113" i="3"/>
  <c r="AI1114" i="3"/>
  <c r="AI1115" i="3"/>
  <c r="AI1116" i="3"/>
  <c r="AI1117" i="3"/>
  <c r="AI1118" i="3"/>
  <c r="AI1119" i="3"/>
  <c r="AI1120" i="3"/>
  <c r="AI1121" i="3"/>
  <c r="AI1122" i="3"/>
  <c r="AI1123" i="3"/>
  <c r="AI1124" i="3"/>
  <c r="AI1125" i="3"/>
  <c r="AI1126" i="3"/>
  <c r="AI1127" i="3"/>
  <c r="AI1128" i="3"/>
  <c r="AI1129" i="3"/>
  <c r="AI1130" i="3"/>
  <c r="AI1131" i="3"/>
  <c r="AI1132" i="3"/>
  <c r="AI1133" i="3"/>
  <c r="AI1134" i="3"/>
  <c r="AI1135" i="3"/>
  <c r="AI1136" i="3"/>
  <c r="AI1137" i="3"/>
  <c r="AI1138" i="3"/>
  <c r="AI1139" i="3"/>
  <c r="AI1140" i="3"/>
  <c r="AI1141" i="3"/>
  <c r="AI1142" i="3"/>
  <c r="AI1143" i="3"/>
  <c r="AI1144" i="3"/>
  <c r="AI1145" i="3"/>
  <c r="AI1146" i="3"/>
  <c r="AI1147" i="3"/>
  <c r="AI1148" i="3"/>
  <c r="AI1149" i="3"/>
  <c r="AI1150" i="3"/>
  <c r="AI1151" i="3"/>
  <c r="AI1152" i="3"/>
  <c r="AI1153" i="3"/>
  <c r="AI1154" i="3"/>
  <c r="AI1155" i="3"/>
  <c r="AI1156" i="3"/>
  <c r="AI1157" i="3"/>
  <c r="AI1158" i="3"/>
  <c r="AI1159" i="3"/>
  <c r="AI1160" i="3"/>
  <c r="AI1161" i="3"/>
  <c r="AI1162" i="3"/>
  <c r="AI1163" i="3"/>
  <c r="AI1164" i="3"/>
  <c r="AI1165" i="3"/>
  <c r="AI1166" i="3"/>
  <c r="AI1167" i="3"/>
  <c r="AI1168" i="3"/>
  <c r="AI1169" i="3"/>
  <c r="AI1170" i="3"/>
  <c r="AI1171" i="3"/>
  <c r="AI1172" i="3"/>
  <c r="AI1173" i="3"/>
  <c r="AI1174" i="3"/>
  <c r="AI1175" i="3"/>
  <c r="AI1176" i="3"/>
  <c r="AI1177" i="3"/>
  <c r="AI1178" i="3"/>
  <c r="AI1179" i="3"/>
  <c r="AI1180" i="3"/>
  <c r="AI1181" i="3"/>
  <c r="AI1182" i="3"/>
  <c r="AI1183" i="3"/>
  <c r="AI1184" i="3"/>
  <c r="AI1185" i="3"/>
  <c r="AI1186" i="3"/>
  <c r="AI1187" i="3"/>
  <c r="AI1188" i="3"/>
  <c r="AI1189" i="3"/>
  <c r="AI1190" i="3"/>
  <c r="AI1191" i="3"/>
  <c r="AI1192" i="3"/>
  <c r="AI1193" i="3"/>
  <c r="AI1194" i="3"/>
  <c r="AI1195" i="3"/>
  <c r="AI1196" i="3"/>
  <c r="AI1197" i="3"/>
  <c r="AI1198" i="3"/>
  <c r="AI1199" i="3"/>
  <c r="AI1200" i="3"/>
  <c r="AI1201" i="3"/>
  <c r="AI1202" i="3"/>
  <c r="AI1203" i="3"/>
  <c r="AI1204" i="3"/>
  <c r="AI1205" i="3"/>
  <c r="AI1206" i="3"/>
  <c r="AI1207" i="3"/>
  <c r="AI1208" i="3"/>
  <c r="AI1209" i="3"/>
  <c r="AI1210" i="3"/>
  <c r="AI1211" i="3"/>
  <c r="AI1212" i="3"/>
  <c r="AI1213" i="3"/>
  <c r="AI1214" i="3"/>
  <c r="AI1215" i="3"/>
  <c r="AI1216" i="3"/>
  <c r="AI1217" i="3"/>
  <c r="AI1218" i="3"/>
  <c r="AI1219" i="3"/>
  <c r="AI1220" i="3"/>
  <c r="AI1221" i="3"/>
  <c r="AI1222" i="3"/>
  <c r="AI1223" i="3"/>
  <c r="AI1224" i="3"/>
  <c r="AI1225" i="3"/>
  <c r="AI1226" i="3"/>
  <c r="AI1227" i="3"/>
  <c r="AI1228" i="3"/>
  <c r="AI1229" i="3"/>
  <c r="AI1230" i="3"/>
  <c r="AI1231" i="3"/>
  <c r="AI1232" i="3"/>
  <c r="AI1233" i="3"/>
  <c r="AI1234" i="3"/>
  <c r="AI1235" i="3"/>
  <c r="AI1236" i="3"/>
  <c r="AI1237" i="3"/>
  <c r="AI1238" i="3"/>
  <c r="AI1239" i="3"/>
  <c r="AI1240" i="3"/>
  <c r="AI1241" i="3"/>
  <c r="AI1242" i="3"/>
  <c r="AI1243" i="3"/>
  <c r="AI1244" i="3"/>
  <c r="AI1245" i="3"/>
  <c r="AI1246" i="3"/>
  <c r="AI1247" i="3"/>
  <c r="AI1248" i="3"/>
  <c r="AI1249" i="3"/>
  <c r="AI1250" i="3"/>
  <c r="AI1251" i="3"/>
  <c r="AI1252" i="3"/>
  <c r="AI1253" i="3"/>
  <c r="AI1254" i="3"/>
  <c r="AI1255" i="3"/>
  <c r="AI1256" i="3"/>
  <c r="AI1257" i="3"/>
  <c r="AI1258" i="3"/>
  <c r="AI1259" i="3"/>
  <c r="AI1260" i="3"/>
  <c r="AI1261" i="3"/>
  <c r="AI1262" i="3"/>
  <c r="AI1263" i="3"/>
  <c r="AI1264" i="3"/>
  <c r="AI1265" i="3"/>
  <c r="AI1266" i="3"/>
  <c r="AI1267" i="3"/>
  <c r="AI1268" i="3"/>
  <c r="AI1269" i="3"/>
  <c r="AI1270" i="3"/>
  <c r="AI1271" i="3"/>
  <c r="AI1272" i="3"/>
  <c r="AI1273" i="3"/>
  <c r="AI1274" i="3"/>
  <c r="AI1275" i="3"/>
  <c r="AI1276" i="3"/>
  <c r="AI1277" i="3"/>
  <c r="AI1278" i="3"/>
  <c r="AI1279" i="3"/>
  <c r="AI1280" i="3"/>
  <c r="AI1281" i="3"/>
  <c r="AI1282" i="3"/>
  <c r="AI1283" i="3"/>
  <c r="AI1284" i="3"/>
  <c r="AI1285" i="3"/>
  <c r="AI1286" i="3"/>
  <c r="AI1287" i="3"/>
  <c r="AI1288" i="3"/>
  <c r="AI1289" i="3"/>
  <c r="AI1290" i="3"/>
  <c r="AI1291" i="3"/>
  <c r="AI1292" i="3"/>
  <c r="AI1293" i="3"/>
  <c r="AI1294" i="3"/>
  <c r="AI1295" i="3"/>
  <c r="AI1296" i="3"/>
  <c r="AI1297" i="3"/>
  <c r="AI1298" i="3"/>
  <c r="AI1299" i="3"/>
  <c r="AI1300" i="3"/>
  <c r="AI1301" i="3"/>
  <c r="AI1302" i="3"/>
  <c r="AI1303" i="3"/>
  <c r="AI1304" i="3"/>
  <c r="AI1305" i="3"/>
  <c r="AI1306" i="3"/>
  <c r="AI1307" i="3"/>
  <c r="AI1308" i="3"/>
  <c r="AI1309" i="3"/>
  <c r="AI1310" i="3"/>
  <c r="AI1311" i="3"/>
  <c r="AI1312" i="3"/>
  <c r="AI1313" i="3"/>
  <c r="AI1314" i="3"/>
  <c r="AI1315" i="3"/>
  <c r="AI1316" i="3"/>
  <c r="AI1317" i="3"/>
  <c r="AI1318" i="3"/>
  <c r="AI1319" i="3"/>
  <c r="AI1320" i="3"/>
  <c r="AI1321" i="3"/>
  <c r="AI1322" i="3"/>
  <c r="AI1323" i="3"/>
  <c r="AI1324" i="3"/>
  <c r="AI1325" i="3"/>
  <c r="AI1326" i="3"/>
  <c r="AI1327" i="3"/>
  <c r="AI1328" i="3"/>
  <c r="AI1329" i="3"/>
  <c r="AI1330" i="3"/>
  <c r="AI1331" i="3"/>
  <c r="AI1332" i="3"/>
  <c r="AI1333" i="3"/>
  <c r="AI1334" i="3"/>
  <c r="AI1335" i="3"/>
  <c r="AI1336" i="3"/>
  <c r="AI1337" i="3"/>
  <c r="AI1338" i="3"/>
  <c r="AI1339" i="3"/>
  <c r="AI1340" i="3"/>
  <c r="AI1341" i="3"/>
  <c r="AI1342" i="3"/>
  <c r="AI1343" i="3"/>
  <c r="AI1344" i="3"/>
  <c r="AI1345" i="3"/>
  <c r="AI1346" i="3"/>
  <c r="AI1347" i="3"/>
  <c r="AI1348" i="3"/>
  <c r="AI1349" i="3"/>
  <c r="AI1350" i="3"/>
  <c r="AI1351" i="3"/>
  <c r="AI1352" i="3"/>
  <c r="AI1353" i="3"/>
  <c r="AI1354" i="3"/>
  <c r="AI1355" i="3"/>
  <c r="AI1356" i="3"/>
  <c r="AI1357" i="3"/>
  <c r="AI1358" i="3"/>
  <c r="AI1359" i="3"/>
  <c r="AI1360" i="3"/>
  <c r="AI1361" i="3"/>
  <c r="AI1362" i="3"/>
  <c r="AI1363" i="3"/>
  <c r="AI1364" i="3"/>
  <c r="AI1365" i="3"/>
  <c r="AI1366" i="3"/>
  <c r="AI1367" i="3"/>
  <c r="AI1368" i="3"/>
  <c r="AI1369" i="3"/>
  <c r="AI1370" i="3"/>
  <c r="AI1371" i="3"/>
  <c r="AI1372" i="3"/>
  <c r="AI1373" i="3"/>
  <c r="AI1374" i="3"/>
  <c r="AI1375" i="3"/>
  <c r="AI1376" i="3"/>
  <c r="AI1377" i="3"/>
  <c r="AI1378" i="3"/>
  <c r="AI1379" i="3"/>
  <c r="AI1380" i="3"/>
  <c r="AI1381" i="3"/>
  <c r="AI1382" i="3"/>
  <c r="AI1383" i="3"/>
  <c r="AI1384" i="3"/>
  <c r="AI1385" i="3"/>
  <c r="AI1386" i="3"/>
  <c r="AI1387" i="3"/>
  <c r="AI1388" i="3"/>
  <c r="AI1389" i="3"/>
  <c r="AI1390" i="3"/>
  <c r="AI1391" i="3"/>
  <c r="AI1392" i="3"/>
  <c r="AI1393" i="3"/>
  <c r="AI1394" i="3"/>
  <c r="AI1395" i="3"/>
  <c r="AI1396" i="3"/>
  <c r="AI1397" i="3"/>
  <c r="AI1398" i="3"/>
  <c r="AI1399" i="3"/>
  <c r="AI1400" i="3"/>
  <c r="AI1401" i="3"/>
  <c r="AI1402" i="3"/>
  <c r="AI1403" i="3"/>
  <c r="AI1404" i="3"/>
  <c r="AI1405" i="3"/>
  <c r="AI1406" i="3"/>
  <c r="AI1407" i="3"/>
  <c r="AI1408" i="3"/>
  <c r="AI1409" i="3"/>
  <c r="AI1410" i="3"/>
  <c r="AI1411" i="3"/>
  <c r="AI1412" i="3"/>
  <c r="AI1413" i="3"/>
  <c r="AI1414" i="3"/>
  <c r="AI1415" i="3"/>
  <c r="AI1416" i="3"/>
  <c r="AI1417" i="3"/>
  <c r="AI1418" i="3"/>
  <c r="AI1419" i="3"/>
  <c r="AI1420" i="3"/>
  <c r="AI1421" i="3"/>
  <c r="AI1422" i="3"/>
  <c r="AI1423" i="3"/>
  <c r="AI1424" i="3"/>
  <c r="AI1425" i="3"/>
  <c r="AI1426" i="3"/>
  <c r="AI1427" i="3"/>
  <c r="AI1428" i="3"/>
  <c r="AI1429" i="3"/>
  <c r="AI1430" i="3"/>
  <c r="AI1431" i="3"/>
  <c r="AI1432" i="3"/>
  <c r="AI1433" i="3"/>
  <c r="AI1434" i="3"/>
  <c r="AI1435" i="3"/>
  <c r="AI1436" i="3"/>
  <c r="AI1437" i="3"/>
  <c r="AI1438" i="3"/>
  <c r="AI1439" i="3"/>
  <c r="AI1440" i="3"/>
  <c r="AI1441" i="3"/>
  <c r="AI1442" i="3"/>
  <c r="AI1443" i="3"/>
  <c r="AI1444" i="3"/>
  <c r="AI1445" i="3"/>
  <c r="AI1446" i="3"/>
  <c r="AI1447" i="3"/>
  <c r="AI1448" i="3"/>
  <c r="AI1449" i="3"/>
  <c r="AI1450" i="3"/>
  <c r="AI1451" i="3"/>
  <c r="AI1452" i="3"/>
  <c r="AI1453" i="3"/>
  <c r="AI1454" i="3"/>
  <c r="AI1455" i="3"/>
  <c r="AI1456" i="3"/>
  <c r="AI1457" i="3"/>
  <c r="AI1458" i="3"/>
  <c r="AI1459" i="3"/>
  <c r="AI1460" i="3"/>
  <c r="AI1461" i="3"/>
  <c r="AI1462" i="3"/>
  <c r="AI1463" i="3"/>
  <c r="AI1464" i="3"/>
  <c r="AI1465" i="3"/>
  <c r="AI1466" i="3"/>
  <c r="AI1467" i="3"/>
  <c r="AI1468" i="3"/>
  <c r="AI1469" i="3"/>
  <c r="AI1470" i="3"/>
  <c r="AI1471" i="3"/>
  <c r="AI1472" i="3"/>
  <c r="AI1473" i="3"/>
  <c r="AI1474" i="3"/>
  <c r="AI1475" i="3"/>
  <c r="AI1476" i="3"/>
  <c r="AI1477" i="3"/>
  <c r="AI1478" i="3"/>
  <c r="AI1479" i="3"/>
  <c r="AI1480" i="3"/>
  <c r="AI1481" i="3"/>
  <c r="AI1482" i="3"/>
  <c r="AI1483" i="3"/>
  <c r="AI1484" i="3"/>
  <c r="AI1485" i="3"/>
  <c r="AI1486" i="3"/>
  <c r="AI1487" i="3"/>
  <c r="AI1488" i="3"/>
  <c r="AI1489" i="3"/>
  <c r="AI1490" i="3"/>
  <c r="AI1491" i="3"/>
  <c r="AI1492" i="3"/>
  <c r="AI1493" i="3"/>
  <c r="AI1494" i="3"/>
  <c r="AI1495" i="3"/>
  <c r="AI1496" i="3"/>
  <c r="AI1497" i="3"/>
  <c r="AI1498" i="3"/>
  <c r="AI1499" i="3"/>
  <c r="AI1500" i="3"/>
  <c r="AI1501" i="3"/>
  <c r="AI1502" i="3"/>
  <c r="AI1503" i="3"/>
  <c r="AI1504" i="3"/>
  <c r="AI1505" i="3"/>
  <c r="AI1506" i="3"/>
  <c r="AI1507" i="3"/>
  <c r="AI1508" i="3"/>
  <c r="AI1509" i="3"/>
  <c r="AI1510" i="3"/>
  <c r="AI1511" i="3"/>
  <c r="AI1512" i="3"/>
  <c r="AI1513" i="3"/>
  <c r="AI1514" i="3"/>
  <c r="AI1515" i="3"/>
  <c r="AI1516" i="3"/>
  <c r="AI1517" i="3"/>
  <c r="AI1518" i="3"/>
  <c r="AI1519" i="3"/>
  <c r="AI1520" i="3"/>
  <c r="AI1521" i="3"/>
  <c r="AI1522" i="3"/>
  <c r="AI1523" i="3"/>
  <c r="AI1524" i="3"/>
  <c r="AI1525" i="3"/>
  <c r="AI1526" i="3"/>
  <c r="AI1527" i="3"/>
  <c r="AI1528" i="3"/>
  <c r="AI1529" i="3"/>
  <c r="AI1530" i="3"/>
  <c r="AI1531" i="3"/>
  <c r="AI1532" i="3"/>
  <c r="AI1533" i="3"/>
  <c r="AI1534" i="3"/>
  <c r="AI1535" i="3"/>
  <c r="AI1536" i="3"/>
  <c r="AI1537" i="3"/>
  <c r="AI1538" i="3"/>
  <c r="AI1539" i="3"/>
  <c r="AI1540" i="3"/>
  <c r="AI1541" i="3"/>
  <c r="AI1542" i="3"/>
  <c r="AI1543" i="3"/>
  <c r="AI1544" i="3"/>
  <c r="AI1545" i="3"/>
  <c r="AI1546" i="3"/>
  <c r="AI1547" i="3"/>
  <c r="AI1548" i="3"/>
  <c r="AI1549" i="3"/>
  <c r="AI1550" i="3"/>
  <c r="AI1551" i="3"/>
  <c r="AI1552" i="3"/>
  <c r="AI1553" i="3"/>
  <c r="AI1554" i="3"/>
  <c r="AI1555" i="3"/>
  <c r="AI1556" i="3"/>
  <c r="AI1557" i="3"/>
  <c r="AI1558" i="3"/>
  <c r="AI1559" i="3"/>
  <c r="AI1560" i="3"/>
  <c r="AI1561" i="3"/>
  <c r="AI1562" i="3"/>
  <c r="AI1563" i="3"/>
  <c r="AI1564" i="3"/>
  <c r="AI1565" i="3"/>
  <c r="AI1566" i="3"/>
  <c r="AI1567" i="3"/>
  <c r="AI1568" i="3"/>
  <c r="AI1569" i="3"/>
  <c r="AI1570" i="3"/>
  <c r="AI1571" i="3"/>
  <c r="AI1572" i="3"/>
  <c r="AI1573" i="3"/>
  <c r="AI1574" i="3"/>
  <c r="AI1575" i="3"/>
  <c r="AI1576" i="3"/>
  <c r="AI1577" i="3"/>
  <c r="AI1578" i="3"/>
  <c r="AI1579" i="3"/>
  <c r="AI1580" i="3"/>
  <c r="AI1581" i="3"/>
  <c r="AI1582" i="3"/>
  <c r="AI1583" i="3"/>
  <c r="AI1584" i="3"/>
  <c r="AI1585" i="3"/>
  <c r="AI1586" i="3"/>
  <c r="AI1587" i="3"/>
  <c r="AI1588" i="3"/>
  <c r="AI1589" i="3"/>
  <c r="AI1590" i="3"/>
  <c r="AI1591" i="3"/>
  <c r="AI1592" i="3"/>
  <c r="AI1593" i="3"/>
  <c r="AI1594" i="3"/>
  <c r="AI1595" i="3"/>
  <c r="AI1596" i="3"/>
  <c r="AI1597" i="3"/>
  <c r="AI1598" i="3"/>
  <c r="AI1599" i="3"/>
  <c r="AI1600" i="3"/>
  <c r="AI1601" i="3"/>
  <c r="AI1602" i="3"/>
  <c r="AI1603" i="3"/>
  <c r="AI1604" i="3"/>
  <c r="AI1605" i="3"/>
  <c r="AI1606" i="3"/>
  <c r="AI1607" i="3"/>
  <c r="AI1608" i="3"/>
  <c r="AI1609" i="3"/>
  <c r="AI1610" i="3"/>
  <c r="AI1611" i="3"/>
  <c r="AI1612" i="3"/>
  <c r="AI1613" i="3"/>
  <c r="AI1614" i="3"/>
  <c r="AI1615" i="3"/>
  <c r="AI1616" i="3"/>
  <c r="AI1617" i="3"/>
  <c r="AI1618" i="3"/>
  <c r="AI1619" i="3"/>
  <c r="AI1620" i="3"/>
  <c r="AI1621" i="3"/>
  <c r="AI1622" i="3"/>
  <c r="AI1623" i="3"/>
  <c r="AI1624" i="3"/>
  <c r="AI1625" i="3"/>
  <c r="AI1626" i="3"/>
  <c r="AI1627" i="3"/>
  <c r="AI1628" i="3"/>
  <c r="AI1629" i="3"/>
  <c r="AI1630" i="3"/>
  <c r="AI1631" i="3"/>
  <c r="AI1632" i="3"/>
  <c r="AI1633" i="3"/>
  <c r="AI1634" i="3"/>
  <c r="AI1635" i="3"/>
  <c r="AI1636" i="3"/>
  <c r="AI1637" i="3"/>
  <c r="AI1638" i="3"/>
  <c r="AI1639" i="3"/>
  <c r="AI1640" i="3"/>
  <c r="AI1641" i="3"/>
  <c r="AI1642" i="3"/>
  <c r="AI1643" i="3"/>
  <c r="AI1644" i="3"/>
  <c r="AI1645" i="3"/>
  <c r="AI1646" i="3"/>
  <c r="AI1647" i="3"/>
  <c r="AI1648" i="3"/>
  <c r="AI1649" i="3"/>
  <c r="AI1650" i="3"/>
  <c r="AI1651" i="3"/>
  <c r="AI1652" i="3"/>
  <c r="AI1653" i="3"/>
  <c r="AI1654" i="3"/>
  <c r="AI1655" i="3"/>
  <c r="AI1656" i="3"/>
  <c r="AI1657" i="3"/>
  <c r="AI1658" i="3"/>
  <c r="AI1659" i="3"/>
  <c r="AI1660" i="3"/>
  <c r="AI1661" i="3"/>
  <c r="AI1662" i="3"/>
  <c r="AI1663" i="3"/>
  <c r="AI1664" i="3"/>
  <c r="AI1665" i="3"/>
  <c r="AI1666" i="3"/>
  <c r="AI1667" i="3"/>
  <c r="AI1668" i="3"/>
  <c r="AI1669" i="3"/>
  <c r="AI1670" i="3"/>
  <c r="AI1671" i="3"/>
  <c r="AI1672" i="3"/>
  <c r="AI1673" i="3"/>
  <c r="AI1674" i="3"/>
  <c r="AI1675" i="3"/>
  <c r="AI1676" i="3"/>
  <c r="AI1677" i="3"/>
  <c r="AI1678" i="3"/>
  <c r="AI1679" i="3"/>
  <c r="AI1680" i="3"/>
  <c r="AI1681" i="3"/>
  <c r="AI1682" i="3"/>
  <c r="AI1683" i="3"/>
  <c r="AI1684" i="3"/>
  <c r="AI1685" i="3"/>
  <c r="AI1686" i="3"/>
  <c r="AI1687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1756" i="3"/>
  <c r="AI1757" i="3"/>
  <c r="AI1758" i="3"/>
  <c r="AI1759" i="3"/>
  <c r="AI1760" i="3"/>
  <c r="AI1761" i="3"/>
  <c r="AI1762" i="3"/>
  <c r="AI1763" i="3"/>
  <c r="AI1764" i="3"/>
  <c r="AI1765" i="3"/>
  <c r="AI1766" i="3"/>
  <c r="AI1767" i="3"/>
  <c r="AI1768" i="3"/>
  <c r="AI1769" i="3"/>
  <c r="AI1770" i="3"/>
  <c r="AI1771" i="3"/>
  <c r="AI1772" i="3"/>
  <c r="AI1773" i="3"/>
  <c r="AI1774" i="3"/>
  <c r="AI1775" i="3"/>
  <c r="AI1776" i="3"/>
  <c r="AI1777" i="3"/>
  <c r="AI1778" i="3"/>
  <c r="AI1779" i="3"/>
  <c r="AI1780" i="3"/>
  <c r="AI1781" i="3"/>
  <c r="AI1782" i="3"/>
  <c r="AI1783" i="3"/>
  <c r="AI1784" i="3"/>
  <c r="AI1785" i="3"/>
  <c r="AI1786" i="3"/>
  <c r="AI1787" i="3"/>
  <c r="AI1788" i="3"/>
  <c r="AI1789" i="3"/>
  <c r="AI1790" i="3"/>
  <c r="AI1791" i="3"/>
  <c r="AI1792" i="3"/>
  <c r="AI1793" i="3"/>
  <c r="AI1794" i="3"/>
  <c r="AI1795" i="3"/>
  <c r="AI1796" i="3"/>
  <c r="AI1797" i="3"/>
  <c r="AI1798" i="3"/>
  <c r="AI1799" i="3"/>
  <c r="AI1800" i="3"/>
  <c r="AI1801" i="3"/>
  <c r="AI1802" i="3"/>
  <c r="AI1803" i="3"/>
  <c r="AI1804" i="3"/>
  <c r="AI1805" i="3"/>
  <c r="AI1806" i="3"/>
  <c r="AI1807" i="3"/>
  <c r="AI1808" i="3"/>
  <c r="AI1809" i="3"/>
  <c r="AI1810" i="3"/>
  <c r="AI1811" i="3"/>
  <c r="AI1812" i="3"/>
  <c r="AI1813" i="3"/>
  <c r="AI1814" i="3"/>
  <c r="AI1815" i="3"/>
  <c r="AI1816" i="3"/>
  <c r="AI1817" i="3"/>
  <c r="AI1818" i="3"/>
  <c r="AI1819" i="3"/>
  <c r="AI1820" i="3"/>
  <c r="AI1821" i="3"/>
  <c r="AI1822" i="3"/>
  <c r="AI1823" i="3"/>
  <c r="AI1824" i="3"/>
  <c r="AI1825" i="3"/>
  <c r="AI1826" i="3"/>
  <c r="AI1827" i="3"/>
  <c r="AI1828" i="3"/>
  <c r="AI1829" i="3"/>
  <c r="AI1830" i="3"/>
  <c r="AI1831" i="3"/>
  <c r="AI1832" i="3"/>
  <c r="AI1833" i="3"/>
  <c r="AI1834" i="3"/>
  <c r="AI1835" i="3"/>
  <c r="AI1836" i="3"/>
  <c r="AI1837" i="3"/>
  <c r="AI1838" i="3"/>
  <c r="AI1839" i="3"/>
  <c r="AI1840" i="3"/>
  <c r="AI1841" i="3"/>
  <c r="AI1842" i="3"/>
  <c r="AI1843" i="3"/>
  <c r="AI1844" i="3"/>
  <c r="AI1845" i="3"/>
  <c r="AI1846" i="3"/>
  <c r="AI1847" i="3"/>
  <c r="AI1848" i="3"/>
  <c r="AI1849" i="3"/>
  <c r="AI1850" i="3"/>
  <c r="AI1851" i="3"/>
  <c r="AI1852" i="3"/>
  <c r="AI1853" i="3"/>
  <c r="AI1854" i="3"/>
  <c r="AI1855" i="3"/>
  <c r="AI1856" i="3"/>
  <c r="AI1857" i="3"/>
  <c r="AI1858" i="3"/>
  <c r="AI1859" i="3"/>
  <c r="AI1860" i="3"/>
  <c r="AI1861" i="3"/>
  <c r="AI1862" i="3"/>
  <c r="AI1863" i="3"/>
  <c r="AI1864" i="3"/>
  <c r="AI1865" i="3"/>
  <c r="AI1866" i="3"/>
  <c r="AI1867" i="3"/>
  <c r="AI1868" i="3"/>
  <c r="AI1869" i="3"/>
  <c r="AI1870" i="3"/>
  <c r="AI1871" i="3"/>
  <c r="AI1872" i="3"/>
  <c r="AI1873" i="3"/>
  <c r="AI1874" i="3"/>
  <c r="AI1875" i="3"/>
  <c r="AI1876" i="3"/>
  <c r="AI1877" i="3"/>
  <c r="AI1878" i="3"/>
  <c r="AI1879" i="3"/>
  <c r="AI1880" i="3"/>
  <c r="AI1881" i="3"/>
  <c r="AI1882" i="3"/>
  <c r="AI1883" i="3"/>
  <c r="AI1884" i="3"/>
  <c r="AI1885" i="3"/>
  <c r="AI1886" i="3"/>
  <c r="AI1887" i="3"/>
  <c r="AI1888" i="3"/>
  <c r="AI1889" i="3"/>
  <c r="AI1890" i="3"/>
  <c r="AI1891" i="3"/>
  <c r="AI1892" i="3"/>
  <c r="AI1893" i="3"/>
  <c r="AI1894" i="3"/>
  <c r="AI1895" i="3"/>
  <c r="AI1896" i="3"/>
  <c r="AI1897" i="3"/>
  <c r="AI1898" i="3"/>
  <c r="AI1899" i="3"/>
  <c r="AI1900" i="3"/>
  <c r="AI1901" i="3"/>
  <c r="AI1902" i="3"/>
  <c r="AI1903" i="3"/>
  <c r="AI1904" i="3"/>
  <c r="AI1905" i="3"/>
  <c r="AI1906" i="3"/>
  <c r="AI1907" i="3"/>
  <c r="AI1908" i="3"/>
  <c r="AI1909" i="3"/>
  <c r="AI1910" i="3"/>
  <c r="AI1911" i="3"/>
  <c r="AI1912" i="3"/>
  <c r="AI1913" i="3"/>
  <c r="AI1914" i="3"/>
  <c r="AI1915" i="3"/>
  <c r="AI1916" i="3"/>
  <c r="AI1917" i="3"/>
  <c r="AI1918" i="3"/>
  <c r="AI1919" i="3"/>
  <c r="AI1920" i="3"/>
  <c r="AI1921" i="3"/>
  <c r="AI1922" i="3"/>
  <c r="AI1923" i="3"/>
  <c r="AI1924" i="3"/>
  <c r="AI1925" i="3"/>
  <c r="AI1926" i="3"/>
  <c r="AI1927" i="3"/>
  <c r="AI1928" i="3"/>
  <c r="AI1929" i="3"/>
  <c r="AI1930" i="3"/>
  <c r="AI1931" i="3"/>
  <c r="AI1932" i="3"/>
  <c r="AI1933" i="3"/>
  <c r="AI1934" i="3"/>
  <c r="AI1935" i="3"/>
  <c r="AI1936" i="3"/>
  <c r="AI1937" i="3"/>
  <c r="AI1938" i="3"/>
  <c r="AI1939" i="3"/>
  <c r="AI1940" i="3"/>
  <c r="AI1941" i="3"/>
  <c r="AI1942" i="3"/>
  <c r="AI1943" i="3"/>
  <c r="AI1944" i="3"/>
  <c r="AI1945" i="3"/>
  <c r="AI1946" i="3"/>
  <c r="AI1947" i="3"/>
  <c r="AI1948" i="3"/>
  <c r="AI1949" i="3"/>
  <c r="AI1950" i="3"/>
  <c r="AI1951" i="3"/>
  <c r="AI1952" i="3"/>
  <c r="AI1953" i="3"/>
  <c r="AI1954" i="3"/>
  <c r="AI1955" i="3"/>
  <c r="AI1956" i="3"/>
  <c r="AI1957" i="3"/>
  <c r="AI1958" i="3"/>
  <c r="AI1959" i="3"/>
  <c r="AI1960" i="3"/>
  <c r="AI1961" i="3"/>
  <c r="AI1962" i="3"/>
  <c r="AI1963" i="3"/>
  <c r="AI1964" i="3"/>
  <c r="AI1965" i="3"/>
  <c r="AI1966" i="3"/>
  <c r="AI1967" i="3"/>
  <c r="AI1968" i="3"/>
  <c r="AI1969" i="3"/>
  <c r="AI1970" i="3"/>
  <c r="AI1971" i="3"/>
  <c r="AI1972" i="3"/>
  <c r="AI1973" i="3"/>
  <c r="AI1974" i="3"/>
  <c r="AI1975" i="3"/>
  <c r="AI1976" i="3"/>
  <c r="AI1977" i="3"/>
  <c r="AI1978" i="3"/>
  <c r="AI1979" i="3"/>
  <c r="AI1980" i="3"/>
  <c r="AI1981" i="3"/>
  <c r="AI1982" i="3"/>
  <c r="AI1983" i="3"/>
  <c r="AI1984" i="3"/>
  <c r="AI1985" i="3"/>
  <c r="AI1986" i="3"/>
  <c r="AI1987" i="3"/>
  <c r="AI1988" i="3"/>
  <c r="AI1989" i="3"/>
  <c r="AI1990" i="3"/>
  <c r="AI1991" i="3"/>
  <c r="AI1992" i="3"/>
  <c r="AI1993" i="3"/>
  <c r="AI1994" i="3"/>
  <c r="AI1995" i="3"/>
  <c r="AI1996" i="3"/>
  <c r="AI1997" i="3"/>
  <c r="AI1998" i="3"/>
  <c r="AI1999" i="3"/>
  <c r="AI2000" i="3"/>
  <c r="AI2001" i="3"/>
  <c r="AI2002" i="3"/>
  <c r="AI2003" i="3"/>
  <c r="AI2004" i="3"/>
  <c r="AI2005" i="3"/>
  <c r="AI2006" i="3"/>
  <c r="AI2007" i="3"/>
  <c r="AI2008" i="3"/>
  <c r="AI2009" i="3"/>
  <c r="AI2010" i="3"/>
  <c r="AI2011" i="3"/>
  <c r="AI2012" i="3"/>
  <c r="AI2013" i="3"/>
  <c r="AI2014" i="3"/>
  <c r="AI2015" i="3"/>
  <c r="AI2016" i="3"/>
  <c r="AI2017" i="3"/>
  <c r="AI2018" i="3"/>
  <c r="AI2019" i="3"/>
  <c r="AI2020" i="3"/>
  <c r="AI2021" i="3"/>
  <c r="AI2022" i="3"/>
  <c r="AI2023" i="3"/>
  <c r="AI2024" i="3"/>
  <c r="AI2025" i="3"/>
  <c r="AI2026" i="3"/>
  <c r="AI2027" i="3"/>
  <c r="AI2028" i="3"/>
  <c r="AI2029" i="3"/>
  <c r="AI2030" i="3"/>
  <c r="AI2031" i="3"/>
  <c r="AI2032" i="3"/>
  <c r="AI2033" i="3"/>
  <c r="AI2034" i="3"/>
  <c r="AI2035" i="3"/>
  <c r="AI2036" i="3"/>
  <c r="AI2037" i="3"/>
  <c r="AI2038" i="3"/>
  <c r="AI2039" i="3"/>
  <c r="AI2040" i="3"/>
  <c r="AI2041" i="3"/>
  <c r="AI2042" i="3"/>
  <c r="AI2043" i="3"/>
  <c r="AI2044" i="3"/>
  <c r="AI2045" i="3"/>
  <c r="AI2046" i="3"/>
  <c r="AI2047" i="3"/>
  <c r="AI2048" i="3"/>
  <c r="AI2049" i="3"/>
  <c r="AI2050" i="3"/>
  <c r="AI2051" i="3"/>
  <c r="AI2052" i="3"/>
  <c r="AI2053" i="3"/>
  <c r="AI2054" i="3"/>
  <c r="AI2055" i="3"/>
  <c r="AI2056" i="3"/>
  <c r="AI2057" i="3"/>
  <c r="AI2058" i="3"/>
  <c r="AI2059" i="3"/>
  <c r="AI2060" i="3"/>
  <c r="AI2061" i="3"/>
  <c r="AI2062" i="3"/>
  <c r="AI2063" i="3"/>
  <c r="AI2064" i="3"/>
  <c r="AI2065" i="3"/>
  <c r="AI2066" i="3"/>
  <c r="AI2067" i="3"/>
  <c r="AI2068" i="3"/>
  <c r="AI2069" i="3"/>
  <c r="AI2070" i="3"/>
  <c r="AI2071" i="3"/>
  <c r="AI2072" i="3"/>
  <c r="AI2073" i="3"/>
  <c r="AI2074" i="3"/>
  <c r="AI2075" i="3"/>
  <c r="AI2076" i="3"/>
  <c r="AI2077" i="3"/>
  <c r="AI2078" i="3"/>
  <c r="AI2079" i="3"/>
  <c r="AI2080" i="3"/>
  <c r="AI2081" i="3"/>
  <c r="AI2082" i="3"/>
  <c r="AI2083" i="3"/>
  <c r="AI2084" i="3"/>
  <c r="AI2085" i="3"/>
  <c r="AI2086" i="3"/>
  <c r="AI2087" i="3"/>
  <c r="AI2088" i="3"/>
  <c r="AI2089" i="3"/>
  <c r="AI2090" i="3"/>
  <c r="AI2091" i="3"/>
  <c r="AI2092" i="3"/>
  <c r="AI2093" i="3"/>
  <c r="AI2094" i="3"/>
  <c r="AI2095" i="3"/>
  <c r="AI2096" i="3"/>
  <c r="AI2097" i="3"/>
  <c r="AI2098" i="3"/>
  <c r="AI2099" i="3"/>
  <c r="AI2100" i="3"/>
  <c r="AI2101" i="3"/>
  <c r="AI2102" i="3"/>
  <c r="AI2103" i="3"/>
  <c r="AI2104" i="3"/>
  <c r="AI2105" i="3"/>
  <c r="AI2106" i="3"/>
  <c r="AI2107" i="3"/>
  <c r="AI2108" i="3"/>
  <c r="AI2109" i="3"/>
  <c r="AI2110" i="3"/>
  <c r="AI2111" i="3"/>
  <c r="AI2112" i="3"/>
  <c r="AI2113" i="3"/>
  <c r="AI2114" i="3"/>
  <c r="AI2115" i="3"/>
  <c r="AI2116" i="3"/>
  <c r="AI2117" i="3"/>
  <c r="AI2118" i="3"/>
  <c r="AI2119" i="3"/>
  <c r="AI2120" i="3"/>
  <c r="AI2121" i="3"/>
  <c r="AI2122" i="3"/>
  <c r="AI2123" i="3"/>
  <c r="AI2124" i="3"/>
  <c r="AI2125" i="3"/>
  <c r="AI2126" i="3"/>
  <c r="AI2127" i="3"/>
  <c r="AI2128" i="3"/>
  <c r="AI2129" i="3"/>
  <c r="AI2130" i="3"/>
  <c r="AI2131" i="3"/>
  <c r="AI2132" i="3"/>
  <c r="AI2133" i="3"/>
  <c r="AI2134" i="3"/>
  <c r="AI2135" i="3"/>
  <c r="AI2136" i="3"/>
  <c r="AI2137" i="3"/>
  <c r="AI2138" i="3"/>
  <c r="AI2139" i="3"/>
  <c r="AI2140" i="3"/>
  <c r="AI2141" i="3"/>
  <c r="AI2142" i="3"/>
  <c r="AI2143" i="3"/>
  <c r="AI2144" i="3"/>
  <c r="AI2145" i="3"/>
  <c r="AI2146" i="3"/>
  <c r="AI2147" i="3"/>
  <c r="AI2148" i="3"/>
  <c r="AI2149" i="3"/>
  <c r="AI2150" i="3"/>
  <c r="AI2151" i="3"/>
  <c r="AI2152" i="3"/>
  <c r="AI2153" i="3"/>
  <c r="AI2154" i="3"/>
  <c r="AI2155" i="3"/>
  <c r="AI2156" i="3"/>
  <c r="AI2157" i="3"/>
  <c r="AI2158" i="3"/>
  <c r="AI2159" i="3"/>
  <c r="AI2160" i="3"/>
  <c r="AI2161" i="3"/>
  <c r="AI2162" i="3"/>
  <c r="AI2163" i="3"/>
  <c r="AI2164" i="3"/>
  <c r="AI2165" i="3"/>
  <c r="AI2166" i="3"/>
  <c r="AI2167" i="3"/>
  <c r="AI2168" i="3"/>
  <c r="AI2169" i="3"/>
  <c r="AI2170" i="3"/>
  <c r="AI2171" i="3"/>
  <c r="AI2172" i="3"/>
  <c r="AI2173" i="3"/>
  <c r="AI2174" i="3"/>
  <c r="AI2175" i="3"/>
  <c r="AI2176" i="3"/>
  <c r="AI2177" i="3"/>
  <c r="AI2178" i="3"/>
  <c r="AI2179" i="3"/>
  <c r="AI2180" i="3"/>
  <c r="AI2181" i="3"/>
  <c r="AI2182" i="3"/>
  <c r="AI2183" i="3"/>
  <c r="AI2184" i="3"/>
  <c r="AI2185" i="3"/>
  <c r="AI2186" i="3"/>
  <c r="AI2187" i="3"/>
  <c r="AI2188" i="3"/>
  <c r="AI2189" i="3"/>
  <c r="AI2190" i="3"/>
  <c r="AI2191" i="3"/>
  <c r="AI2192" i="3"/>
  <c r="AI2193" i="3"/>
  <c r="AI2194" i="3"/>
  <c r="AI2195" i="3"/>
  <c r="AI2196" i="3"/>
  <c r="AI2197" i="3"/>
  <c r="AI2198" i="3"/>
  <c r="AI2199" i="3"/>
  <c r="AI2200" i="3"/>
  <c r="AI2201" i="3"/>
  <c r="AI2202" i="3"/>
  <c r="AI2203" i="3"/>
  <c r="AI2204" i="3"/>
  <c r="AI2205" i="3"/>
  <c r="AI2206" i="3"/>
  <c r="AI2207" i="3"/>
  <c r="AI2208" i="3"/>
  <c r="AI2209" i="3"/>
  <c r="AI2210" i="3"/>
  <c r="AI2211" i="3"/>
  <c r="AI2212" i="3"/>
  <c r="AI2213" i="3"/>
  <c r="AI2214" i="3"/>
  <c r="AI2215" i="3"/>
  <c r="AI2216" i="3"/>
  <c r="AI2217" i="3"/>
  <c r="AI2218" i="3"/>
  <c r="AI2219" i="3"/>
  <c r="AI2220" i="3"/>
  <c r="AI2221" i="3"/>
  <c r="AI2222" i="3"/>
  <c r="AI2223" i="3"/>
  <c r="AI2224" i="3"/>
  <c r="AI2225" i="3"/>
  <c r="AI2226" i="3"/>
  <c r="AI2227" i="3"/>
  <c r="AI2228" i="3"/>
  <c r="AI2229" i="3"/>
  <c r="AI2230" i="3"/>
  <c r="AI2231" i="3"/>
  <c r="AI2232" i="3"/>
  <c r="AI2233" i="3"/>
  <c r="AI2234" i="3"/>
  <c r="AI2235" i="3"/>
  <c r="AI2236" i="3"/>
  <c r="AI2237" i="3"/>
  <c r="AI2238" i="3"/>
  <c r="AI2239" i="3"/>
  <c r="AI2240" i="3"/>
  <c r="AI2241" i="3"/>
  <c r="AI2242" i="3"/>
  <c r="AI2243" i="3"/>
  <c r="AI2244" i="3"/>
  <c r="AI2245" i="3"/>
  <c r="AI2246" i="3"/>
  <c r="AI2247" i="3"/>
  <c r="AI2248" i="3"/>
  <c r="AI2249" i="3"/>
  <c r="AI2250" i="3"/>
  <c r="AI2251" i="3"/>
  <c r="AI2252" i="3"/>
  <c r="AI2253" i="3"/>
  <c r="AI2254" i="3"/>
  <c r="AI2255" i="3"/>
  <c r="AI2256" i="3"/>
  <c r="AI2257" i="3"/>
  <c r="AI2258" i="3"/>
  <c r="AI2259" i="3"/>
  <c r="AI2260" i="3"/>
  <c r="AI2261" i="3"/>
  <c r="AI2262" i="3"/>
  <c r="AI2263" i="3"/>
  <c r="AI2264" i="3"/>
  <c r="AI2265" i="3"/>
  <c r="AI2266" i="3"/>
  <c r="AI2267" i="3"/>
  <c r="AI2268" i="3"/>
  <c r="AI2269" i="3"/>
  <c r="AI2270" i="3"/>
  <c r="AI2271" i="3"/>
  <c r="AI2272" i="3"/>
  <c r="AI2273" i="3"/>
  <c r="AI2274" i="3"/>
  <c r="AI2275" i="3"/>
  <c r="AI2276" i="3"/>
  <c r="AI2277" i="3"/>
  <c r="AI2278" i="3"/>
  <c r="AI2279" i="3"/>
  <c r="AI2280" i="3"/>
  <c r="AI2281" i="3"/>
  <c r="AI2282" i="3"/>
  <c r="AI2283" i="3"/>
  <c r="AI2284" i="3"/>
  <c r="AI2285" i="3"/>
  <c r="AI2286" i="3"/>
  <c r="AI2287" i="3"/>
  <c r="AI2288" i="3"/>
  <c r="AI2289" i="3"/>
  <c r="AI2290" i="3"/>
  <c r="AI2291" i="3"/>
  <c r="AI2292" i="3"/>
  <c r="AI2293" i="3"/>
  <c r="AI2294" i="3"/>
  <c r="AI2295" i="3"/>
  <c r="AI2296" i="3"/>
  <c r="AI2297" i="3"/>
  <c r="AI2298" i="3"/>
  <c r="AI2299" i="3"/>
  <c r="AI2300" i="3"/>
  <c r="AI2301" i="3"/>
  <c r="AI2302" i="3"/>
  <c r="AI2303" i="3"/>
  <c r="AI2304" i="3"/>
  <c r="AI2305" i="3"/>
  <c r="AI2306" i="3"/>
  <c r="AI2307" i="3"/>
  <c r="AI2308" i="3"/>
  <c r="AI2309" i="3"/>
  <c r="AI2310" i="3"/>
  <c r="AI2311" i="3"/>
  <c r="AI2312" i="3"/>
  <c r="AI2313" i="3"/>
  <c r="AI2314" i="3"/>
  <c r="AI2315" i="3"/>
  <c r="AI2316" i="3"/>
  <c r="AI2317" i="3"/>
  <c r="AI2318" i="3"/>
  <c r="AI2319" i="3"/>
  <c r="AI2320" i="3"/>
  <c r="AI2321" i="3"/>
  <c r="AI2322" i="3"/>
  <c r="AI2323" i="3"/>
  <c r="AI2324" i="3"/>
  <c r="AI2325" i="3"/>
  <c r="AI2326" i="3"/>
  <c r="AI2327" i="3"/>
  <c r="AI2328" i="3"/>
  <c r="AI2329" i="3"/>
  <c r="AI2330" i="3"/>
  <c r="AI2331" i="3"/>
  <c r="AI2332" i="3"/>
  <c r="AI2333" i="3"/>
  <c r="AI2334" i="3"/>
  <c r="AI2335" i="3"/>
  <c r="AI2336" i="3"/>
  <c r="AI2337" i="3"/>
  <c r="AI2338" i="3"/>
  <c r="AI2339" i="3"/>
  <c r="AI2340" i="3"/>
  <c r="AI2341" i="3"/>
  <c r="AI2342" i="3"/>
  <c r="AI2343" i="3"/>
  <c r="AI2344" i="3"/>
  <c r="AI2345" i="3"/>
  <c r="AI2346" i="3"/>
  <c r="AI2347" i="3"/>
  <c r="AI2348" i="3"/>
  <c r="AI2349" i="3"/>
  <c r="AI2350" i="3"/>
  <c r="AI2351" i="3"/>
  <c r="AI2352" i="3"/>
  <c r="AI2353" i="3"/>
  <c r="AI2354" i="3"/>
  <c r="AI2355" i="3"/>
  <c r="AI2356" i="3"/>
  <c r="AI2357" i="3"/>
  <c r="AI2358" i="3"/>
  <c r="AI2359" i="3"/>
  <c r="AI2360" i="3"/>
  <c r="AI2361" i="3"/>
  <c r="AI2362" i="3"/>
  <c r="AI2363" i="3"/>
  <c r="AI2364" i="3"/>
  <c r="AI2365" i="3"/>
  <c r="AI2366" i="3"/>
  <c r="AI2367" i="3"/>
  <c r="AI2368" i="3"/>
  <c r="AI2369" i="3"/>
  <c r="AI2370" i="3"/>
  <c r="AI2371" i="3"/>
  <c r="AI2372" i="3"/>
  <c r="AI2373" i="3"/>
  <c r="AI2374" i="3"/>
  <c r="AI2375" i="3"/>
  <c r="AI2376" i="3"/>
  <c r="AI2377" i="3"/>
  <c r="AI2378" i="3"/>
  <c r="AI2379" i="3"/>
  <c r="AI2380" i="3"/>
  <c r="AI2381" i="3"/>
  <c r="AI2382" i="3"/>
  <c r="AI2383" i="3"/>
  <c r="AI2384" i="3"/>
  <c r="AI2385" i="3"/>
  <c r="AI2386" i="3"/>
  <c r="AI2387" i="3"/>
  <c r="AI2388" i="3"/>
  <c r="AI2389" i="3"/>
  <c r="AI2390" i="3"/>
  <c r="AI2391" i="3"/>
  <c r="AI2392" i="3"/>
  <c r="AI2393" i="3"/>
  <c r="AI2394" i="3"/>
  <c r="AI2395" i="3"/>
  <c r="AI2396" i="3"/>
  <c r="AI2397" i="3"/>
  <c r="AI2398" i="3"/>
  <c r="AI2399" i="3"/>
  <c r="AI2400" i="3"/>
  <c r="AI2401" i="3"/>
  <c r="AI2402" i="3"/>
  <c r="AI2403" i="3"/>
  <c r="AI2404" i="3"/>
  <c r="AI2405" i="3"/>
  <c r="AI2406" i="3"/>
  <c r="AI2407" i="3"/>
  <c r="AI2408" i="3"/>
  <c r="AI2409" i="3"/>
  <c r="AI2410" i="3"/>
  <c r="AI2411" i="3"/>
  <c r="AI2412" i="3"/>
  <c r="AI2413" i="3"/>
  <c r="AI2414" i="3"/>
  <c r="AI2415" i="3"/>
  <c r="AI2416" i="3"/>
  <c r="AI2417" i="3"/>
  <c r="AI2418" i="3"/>
  <c r="AI2419" i="3"/>
  <c r="AI2420" i="3"/>
  <c r="AI2421" i="3"/>
  <c r="AI2422" i="3"/>
  <c r="AI2423" i="3"/>
  <c r="AI2424" i="3"/>
  <c r="AI2425" i="3"/>
  <c r="AI2426" i="3"/>
  <c r="AI2427" i="3"/>
  <c r="AI2428" i="3"/>
  <c r="AI2429" i="3"/>
  <c r="AI2430" i="3"/>
  <c r="AI2431" i="3"/>
  <c r="AI2432" i="3"/>
  <c r="AI2433" i="3"/>
  <c r="AI2434" i="3"/>
  <c r="AI2435" i="3"/>
  <c r="AI2" i="3"/>
  <c r="BD157" i="18" l="1"/>
  <c r="AT140" i="18"/>
  <c r="AT168" i="18"/>
  <c r="BD178" i="18"/>
  <c r="Q7" i="17"/>
  <c r="N7" i="17"/>
  <c r="K7" i="17"/>
  <c r="H7" i="17"/>
  <c r="E7" i="17"/>
  <c r="B7" i="17"/>
  <c r="W7" i="17"/>
  <c r="AP2" i="3"/>
  <c r="AT150" i="18" l="1"/>
  <c r="BD168" i="18"/>
  <c r="BD140" i="18"/>
  <c r="AP82" i="3"/>
  <c r="AP102" i="3"/>
  <c r="AP92" i="3"/>
  <c r="BA7" i="3"/>
  <c r="BA2" i="3"/>
  <c r="BA8" i="3"/>
  <c r="BR70" i="3"/>
  <c r="BR69" i="3"/>
  <c r="BR72" i="3"/>
  <c r="BR71" i="3"/>
  <c r="F7" i="14"/>
  <c r="B16" i="16"/>
  <c r="E16" i="16" s="1"/>
  <c r="T7" i="17"/>
  <c r="W5" i="17" l="1"/>
  <c r="BV71" i="3"/>
  <c r="W6" i="17"/>
  <c r="BV72" i="3"/>
  <c r="W3" i="17"/>
  <c r="BV69" i="3"/>
  <c r="W4" i="17"/>
  <c r="BV70" i="3"/>
  <c r="BB78" i="9"/>
  <c r="AR92" i="3" l="1"/>
  <c r="AR82" i="3"/>
  <c r="AR102" i="3"/>
  <c r="BB7" i="3"/>
  <c r="AR31" i="3"/>
  <c r="AR51" i="3"/>
  <c r="AR53" i="3" s="1"/>
  <c r="AR7" i="3"/>
  <c r="AR63" i="3"/>
  <c r="AR30" i="3"/>
  <c r="AR32" i="3" s="1"/>
  <c r="AR52" i="3"/>
  <c r="AR8" i="3"/>
  <c r="AR62" i="3"/>
  <c r="AR64" i="3" s="1"/>
  <c r="AR20" i="3"/>
  <c r="AR19" i="3"/>
  <c r="AR21" i="3" s="1"/>
  <c r="AR9" i="3" l="1"/>
  <c r="AR87" i="3"/>
  <c r="AR97" i="3"/>
  <c r="AR98" i="3"/>
  <c r="AR88" i="3"/>
  <c r="AN5" i="9"/>
  <c r="AO5" i="9" s="1"/>
  <c r="AN6" i="9"/>
  <c r="AO6" i="9" s="1"/>
  <c r="AY77" i="9" s="1"/>
  <c r="AN7" i="9"/>
  <c r="AO7" i="9" s="1"/>
  <c r="AN8" i="9"/>
  <c r="AO8" i="9" s="1"/>
  <c r="AN9" i="9"/>
  <c r="AO9" i="9" s="1"/>
  <c r="AN10" i="9"/>
  <c r="AO10" i="9" s="1"/>
  <c r="AN11" i="9"/>
  <c r="AO11" i="9" s="1"/>
  <c r="AN12" i="9"/>
  <c r="AO12" i="9" s="1"/>
  <c r="AN13" i="9"/>
  <c r="AO13" i="9" s="1"/>
  <c r="AN14" i="9"/>
  <c r="AO14" i="9" s="1"/>
  <c r="AN15" i="9"/>
  <c r="AO15" i="9" s="1"/>
  <c r="AN16" i="9"/>
  <c r="AO16" i="9" s="1"/>
  <c r="AN17" i="9"/>
  <c r="AO17" i="9" s="1"/>
  <c r="AN18" i="9"/>
  <c r="AO18" i="9" s="1"/>
  <c r="AN20" i="9"/>
  <c r="AO20" i="9" s="1"/>
  <c r="AN21" i="9"/>
  <c r="AO21" i="9" s="1"/>
  <c r="AN22" i="9"/>
  <c r="AO22" i="9" s="1"/>
  <c r="AN23" i="9"/>
  <c r="AO23" i="9" s="1"/>
  <c r="AN25" i="9"/>
  <c r="AO25" i="9" s="1"/>
  <c r="AN26" i="9"/>
  <c r="AO26" i="9" s="1"/>
  <c r="AN27" i="9"/>
  <c r="AO27" i="9" s="1"/>
  <c r="AN28" i="9"/>
  <c r="AO28" i="9" s="1"/>
  <c r="AN29" i="9"/>
  <c r="AO29" i="9" s="1"/>
  <c r="AN30" i="9"/>
  <c r="AO30" i="9" s="1"/>
  <c r="AN31" i="9"/>
  <c r="AO31" i="9" s="1"/>
  <c r="AN32" i="9"/>
  <c r="AO32" i="9" s="1"/>
  <c r="AN34" i="9"/>
  <c r="AO34" i="9" s="1"/>
  <c r="AN43" i="9"/>
  <c r="AO43" i="9" s="1"/>
  <c r="AN44" i="9"/>
  <c r="AO44" i="9" s="1"/>
  <c r="AN45" i="9"/>
  <c r="AO45" i="9" s="1"/>
  <c r="AN48" i="9"/>
  <c r="AO48" i="9" s="1"/>
  <c r="AN49" i="9"/>
  <c r="AO49" i="9" s="1"/>
  <c r="AN50" i="9"/>
  <c r="AO50" i="9" s="1"/>
  <c r="AN51" i="9"/>
  <c r="AO51" i="9" s="1"/>
  <c r="AN52" i="9"/>
  <c r="AO52" i="9" s="1"/>
  <c r="AN53" i="9"/>
  <c r="AO53" i="9" s="1"/>
  <c r="AN54" i="9"/>
  <c r="AO54" i="9" s="1"/>
  <c r="AN55" i="9"/>
  <c r="AO55" i="9" s="1"/>
  <c r="AN56" i="9"/>
  <c r="AO56" i="9" s="1"/>
  <c r="AN57" i="9"/>
  <c r="AO57" i="9" s="1"/>
  <c r="AN58" i="9"/>
  <c r="AO58" i="9" s="1"/>
  <c r="AN59" i="9"/>
  <c r="AO59" i="9" s="1"/>
  <c r="AN60" i="9"/>
  <c r="AO60" i="9" s="1"/>
  <c r="AN61" i="9"/>
  <c r="AO61" i="9" s="1"/>
  <c r="AN62" i="9"/>
  <c r="AO62" i="9" s="1"/>
  <c r="AN63" i="9"/>
  <c r="AO63" i="9" s="1"/>
  <c r="AN64" i="9"/>
  <c r="AO64" i="9" s="1"/>
  <c r="AN66" i="9"/>
  <c r="AO66" i="9" s="1"/>
  <c r="AN67" i="9"/>
  <c r="AO67" i="9" s="1"/>
  <c r="AN68" i="9"/>
  <c r="AO68" i="9" s="1"/>
  <c r="AN69" i="9"/>
  <c r="AO69" i="9" s="1"/>
  <c r="AN70" i="9"/>
  <c r="AO70" i="9" s="1"/>
  <c r="AN71" i="9"/>
  <c r="AO71" i="9" s="1"/>
  <c r="AN72" i="9"/>
  <c r="AO72" i="9" s="1"/>
  <c r="AN73" i="9"/>
  <c r="AO73" i="9" s="1"/>
  <c r="AN74" i="9"/>
  <c r="AO74" i="9" s="1"/>
  <c r="AN75" i="9"/>
  <c r="AO75" i="9" s="1"/>
  <c r="AN76" i="9"/>
  <c r="AO76" i="9" s="1"/>
  <c r="AN77" i="9"/>
  <c r="AO77" i="9" s="1"/>
  <c r="AN79" i="9"/>
  <c r="AO79" i="9" s="1"/>
  <c r="AN80" i="9"/>
  <c r="AO80" i="9" s="1"/>
  <c r="AN81" i="9"/>
  <c r="AO81" i="9" s="1"/>
  <c r="AN82" i="9"/>
  <c r="AO82" i="9" s="1"/>
  <c r="AN84" i="9"/>
  <c r="AO84" i="9" s="1"/>
  <c r="AN85" i="9"/>
  <c r="AO85" i="9" s="1"/>
  <c r="AN86" i="9"/>
  <c r="AO86" i="9" s="1"/>
  <c r="AN89" i="9"/>
  <c r="AO89" i="9" s="1"/>
  <c r="AN90" i="9"/>
  <c r="AO90" i="9" s="1"/>
  <c r="AN91" i="9"/>
  <c r="AO91" i="9" s="1"/>
  <c r="AN92" i="9"/>
  <c r="AO92" i="9" s="1"/>
  <c r="AN93" i="9"/>
  <c r="AO93" i="9" s="1"/>
  <c r="AN96" i="9"/>
  <c r="AO96" i="9" s="1"/>
  <c r="AN97" i="9"/>
  <c r="AO97" i="9" s="1"/>
  <c r="AN98" i="9"/>
  <c r="AO98" i="9" s="1"/>
  <c r="AN99" i="9"/>
  <c r="AO99" i="9" s="1"/>
  <c r="AN100" i="9"/>
  <c r="AO100" i="9" s="1"/>
  <c r="AN101" i="9"/>
  <c r="AO101" i="9" s="1"/>
  <c r="AN102" i="9"/>
  <c r="AO102" i="9" s="1"/>
  <c r="AN103" i="9"/>
  <c r="AO103" i="9" s="1"/>
  <c r="AN104" i="9"/>
  <c r="AO104" i="9" s="1"/>
  <c r="AN105" i="9"/>
  <c r="AO105" i="9" s="1"/>
  <c r="AN106" i="9"/>
  <c r="AO106" i="9" s="1"/>
  <c r="AN107" i="9"/>
  <c r="AO107" i="9" s="1"/>
  <c r="AN108" i="9"/>
  <c r="AO108" i="9" s="1"/>
  <c r="AN109" i="9"/>
  <c r="AO109" i="9" s="1"/>
  <c r="AN112" i="9"/>
  <c r="AO112" i="9" s="1"/>
  <c r="AN113" i="9"/>
  <c r="AO113" i="9" s="1"/>
  <c r="AN114" i="9"/>
  <c r="AO114" i="9" s="1"/>
  <c r="AN116" i="9"/>
  <c r="AO116" i="9" s="1"/>
  <c r="AN117" i="9"/>
  <c r="AO117" i="9" s="1"/>
  <c r="AN118" i="9"/>
  <c r="AO118" i="9" s="1"/>
  <c r="AN119" i="9"/>
  <c r="AO119" i="9" s="1"/>
  <c r="AN120" i="9"/>
  <c r="AO120" i="9" s="1"/>
  <c r="AN121" i="9"/>
  <c r="AO121" i="9" s="1"/>
  <c r="AN122" i="9"/>
  <c r="AO122" i="9" s="1"/>
  <c r="AN123" i="9"/>
  <c r="AO123" i="9" s="1"/>
  <c r="AN124" i="9"/>
  <c r="AO124" i="9" s="1"/>
  <c r="AN132" i="9"/>
  <c r="AO132" i="9" s="1"/>
  <c r="AN134" i="9"/>
  <c r="AO134" i="9" s="1"/>
  <c r="AN135" i="9"/>
  <c r="AO135" i="9" s="1"/>
  <c r="AN136" i="9"/>
  <c r="AO136" i="9" s="1"/>
  <c r="AN140" i="9"/>
  <c r="AO140" i="9" s="1"/>
  <c r="AN141" i="9"/>
  <c r="AO141" i="9" s="1"/>
  <c r="AN142" i="9"/>
  <c r="AO142" i="9" s="1"/>
  <c r="AN143" i="9"/>
  <c r="AO143" i="9" s="1"/>
  <c r="AN144" i="9"/>
  <c r="AO144" i="9" s="1"/>
  <c r="AN145" i="9"/>
  <c r="AO145" i="9" s="1"/>
  <c r="AN146" i="9"/>
  <c r="AO146" i="9" s="1"/>
  <c r="AN147" i="9"/>
  <c r="AO147" i="9" s="1"/>
  <c r="AN148" i="9"/>
  <c r="AO148" i="9" s="1"/>
  <c r="AN149" i="9"/>
  <c r="AO149" i="9" s="1"/>
  <c r="AN150" i="9"/>
  <c r="AO150" i="9" s="1"/>
  <c r="AN151" i="9"/>
  <c r="AO151" i="9" s="1"/>
  <c r="AN152" i="9"/>
  <c r="AO152" i="9" s="1"/>
  <c r="AN153" i="9"/>
  <c r="AO153" i="9" s="1"/>
  <c r="AN154" i="9"/>
  <c r="AO154" i="9" s="1"/>
  <c r="AN155" i="9"/>
  <c r="AO155" i="9" s="1"/>
  <c r="AN157" i="9"/>
  <c r="AO157" i="9" s="1"/>
  <c r="AN158" i="9"/>
  <c r="AO158" i="9" s="1"/>
  <c r="AN159" i="9"/>
  <c r="AO159" i="9" s="1"/>
  <c r="AN160" i="9"/>
  <c r="AO160" i="9" s="1"/>
  <c r="AN161" i="9"/>
  <c r="AO161" i="9" s="1"/>
  <c r="AN162" i="9"/>
  <c r="AO162" i="9" s="1"/>
  <c r="AN163" i="9"/>
  <c r="AO163" i="9" s="1"/>
  <c r="AN164" i="9"/>
  <c r="AO164" i="9" s="1"/>
  <c r="AN165" i="9"/>
  <c r="AO165" i="9" s="1"/>
  <c r="AN166" i="9"/>
  <c r="AO166" i="9" s="1"/>
  <c r="AN167" i="9"/>
  <c r="AO167" i="9" s="1"/>
  <c r="AN168" i="9"/>
  <c r="AO168" i="9" s="1"/>
  <c r="AN170" i="9"/>
  <c r="AO170" i="9" s="1"/>
  <c r="AN171" i="9"/>
  <c r="AO171" i="9" s="1"/>
  <c r="AN172" i="9"/>
  <c r="AO172" i="9" s="1"/>
  <c r="AN173" i="9"/>
  <c r="AO173" i="9" s="1"/>
  <c r="AN175" i="9"/>
  <c r="AO175" i="9" s="1"/>
  <c r="AN176" i="9"/>
  <c r="AO176" i="9" s="1"/>
  <c r="AN177" i="9"/>
  <c r="AO177" i="9" s="1"/>
  <c r="AN179" i="9"/>
  <c r="AO179" i="9" s="1"/>
  <c r="AM180" i="9"/>
  <c r="AN181" i="9"/>
  <c r="AO181" i="9" s="1"/>
  <c r="AN182" i="9"/>
  <c r="AO182" i="9" s="1"/>
  <c r="AN183" i="9"/>
  <c r="AO183" i="9" s="1"/>
  <c r="AN184" i="9"/>
  <c r="AO184" i="9" s="1"/>
  <c r="AN187" i="9"/>
  <c r="AO187" i="9" s="1"/>
  <c r="AN188" i="9"/>
  <c r="AO188" i="9" s="1"/>
  <c r="AN189" i="9"/>
  <c r="AO189" i="9" s="1"/>
  <c r="AN190" i="9"/>
  <c r="AO190" i="9" s="1"/>
  <c r="AN191" i="9"/>
  <c r="AO191" i="9" s="1"/>
  <c r="AN192" i="9"/>
  <c r="AO192" i="9" s="1"/>
  <c r="AN193" i="9"/>
  <c r="AO193" i="9" s="1"/>
  <c r="AN194" i="9"/>
  <c r="AO194" i="9" s="1"/>
  <c r="AN195" i="9"/>
  <c r="AO195" i="9" s="1"/>
  <c r="AN196" i="9"/>
  <c r="AO196" i="9" s="1"/>
  <c r="AN197" i="9"/>
  <c r="AO197" i="9" s="1"/>
  <c r="AN198" i="9"/>
  <c r="AO198" i="9" s="1"/>
  <c r="AN199" i="9"/>
  <c r="AO199" i="9" s="1"/>
  <c r="AN200" i="9"/>
  <c r="AO200" i="9" s="1"/>
  <c r="AN202" i="9"/>
  <c r="AO202" i="9" s="1"/>
  <c r="AN204" i="9"/>
  <c r="AO204" i="9" s="1"/>
  <c r="AN205" i="9"/>
  <c r="AO205" i="9" s="1"/>
  <c r="AN207" i="9"/>
  <c r="AO207" i="9" s="1"/>
  <c r="AN208" i="9"/>
  <c r="AO208" i="9" s="1"/>
  <c r="AN209" i="9"/>
  <c r="AO209" i="9" s="1"/>
  <c r="AN210" i="9"/>
  <c r="AO210" i="9" s="1"/>
  <c r="AN211" i="9"/>
  <c r="AO211" i="9" s="1"/>
  <c r="AN212" i="9"/>
  <c r="AO212" i="9" s="1"/>
  <c r="AN213" i="9"/>
  <c r="AO213" i="9" s="1"/>
  <c r="AN214" i="9"/>
  <c r="AO214" i="9" s="1"/>
  <c r="AN215" i="9"/>
  <c r="AO215" i="9" s="1"/>
  <c r="AN216" i="9"/>
  <c r="AO216" i="9" s="1"/>
  <c r="AN223" i="9"/>
  <c r="AO223" i="9" s="1"/>
  <c r="AN226" i="9"/>
  <c r="AO226" i="9" s="1"/>
  <c r="AN227" i="9"/>
  <c r="AO227" i="9" s="1"/>
  <c r="AN230" i="9"/>
  <c r="AO230" i="9" s="1"/>
  <c r="AN232" i="9"/>
  <c r="AO232" i="9" s="1"/>
  <c r="AN233" i="9"/>
  <c r="AO233" i="9" s="1"/>
  <c r="AN234" i="9"/>
  <c r="AO234" i="9" s="1"/>
  <c r="AN235" i="9"/>
  <c r="AO235" i="9" s="1"/>
  <c r="AN236" i="9"/>
  <c r="AO236" i="9" s="1"/>
  <c r="AN237" i="9"/>
  <c r="AO237" i="9" s="1"/>
  <c r="AN238" i="9"/>
  <c r="AO238" i="9" s="1"/>
  <c r="AN239" i="9"/>
  <c r="AO239" i="9" s="1"/>
  <c r="AN240" i="9"/>
  <c r="AO240" i="9" s="1"/>
  <c r="AN241" i="9"/>
  <c r="AO241" i="9" s="1"/>
  <c r="AN242" i="9"/>
  <c r="AO242" i="9" s="1"/>
  <c r="AN243" i="9"/>
  <c r="AO243" i="9" s="1"/>
  <c r="AN244" i="9"/>
  <c r="AO244" i="9" s="1"/>
  <c r="AN245" i="9"/>
  <c r="AO245" i="9" s="1"/>
  <c r="AN246" i="9"/>
  <c r="AO246" i="9" s="1"/>
  <c r="AN248" i="9"/>
  <c r="AO248" i="9" s="1"/>
  <c r="AN249" i="9"/>
  <c r="AO249" i="9" s="1"/>
  <c r="AN250" i="9"/>
  <c r="AO250" i="9" s="1"/>
  <c r="AN251" i="9"/>
  <c r="AO251" i="9" s="1"/>
  <c r="AN252" i="9"/>
  <c r="AO252" i="9" s="1"/>
  <c r="AN253" i="9"/>
  <c r="AO253" i="9" s="1"/>
  <c r="AN254" i="9"/>
  <c r="AO254" i="9" s="1"/>
  <c r="AN255" i="9"/>
  <c r="AO255" i="9" s="1"/>
  <c r="AN256" i="9"/>
  <c r="AO256" i="9" s="1"/>
  <c r="AN257" i="9"/>
  <c r="AO257" i="9" s="1"/>
  <c r="AN258" i="9"/>
  <c r="AO258" i="9" s="1"/>
  <c r="AN259" i="9"/>
  <c r="AO259" i="9" s="1"/>
  <c r="AN261" i="9"/>
  <c r="AO261" i="9" s="1"/>
  <c r="AN262" i="9"/>
  <c r="AO262" i="9" s="1"/>
  <c r="AN263" i="9"/>
  <c r="AO263" i="9" s="1"/>
  <c r="AN264" i="9"/>
  <c r="AO264" i="9" s="1"/>
  <c r="AN266" i="9"/>
  <c r="AO266" i="9" s="1"/>
  <c r="AN267" i="9"/>
  <c r="AO267" i="9" s="1"/>
  <c r="AN268" i="9"/>
  <c r="AO268" i="9" s="1"/>
  <c r="AN270" i="9"/>
  <c r="AO270" i="9" s="1"/>
  <c r="AN271" i="9"/>
  <c r="AO271" i="9" s="1"/>
  <c r="AN273" i="9"/>
  <c r="AO273" i="9" s="1"/>
  <c r="AN274" i="9"/>
  <c r="AO274" i="9" s="1"/>
  <c r="AN2" i="9"/>
  <c r="AO2" i="9" s="1"/>
  <c r="AM228" i="9"/>
  <c r="AM172" i="9"/>
  <c r="AM164" i="9"/>
  <c r="AM132" i="9"/>
  <c r="AM116" i="9"/>
  <c r="AM108" i="9"/>
  <c r="AM100" i="9"/>
  <c r="AM92" i="9"/>
  <c r="AM84" i="9"/>
  <c r="AM68" i="9"/>
  <c r="AM60" i="9"/>
  <c r="AM52" i="9"/>
  <c r="AM44" i="9"/>
  <c r="AM36" i="9"/>
  <c r="AM28" i="9"/>
  <c r="AM20" i="9"/>
  <c r="AM12" i="9"/>
  <c r="AM4" i="9"/>
  <c r="Q6" i="17"/>
  <c r="Q5" i="17"/>
  <c r="Q4" i="17"/>
  <c r="Q3" i="17"/>
  <c r="N6" i="17"/>
  <c r="N5" i="17"/>
  <c r="N4" i="17"/>
  <c r="N3" i="17"/>
  <c r="K6" i="17"/>
  <c r="K5" i="17"/>
  <c r="K4" i="17"/>
  <c r="K3" i="17"/>
  <c r="H6" i="17"/>
  <c r="H5" i="17"/>
  <c r="H4" i="17"/>
  <c r="H3" i="17"/>
  <c r="E6" i="17"/>
  <c r="E5" i="17"/>
  <c r="E4" i="17"/>
  <c r="E3" i="17"/>
  <c r="B4" i="17"/>
  <c r="B5" i="17"/>
  <c r="B6" i="17"/>
  <c r="B3" i="17"/>
  <c r="BB58" i="3"/>
  <c r="BB59" i="3"/>
  <c r="BB60" i="3"/>
  <c r="BB61" i="3"/>
  <c r="BB47" i="3"/>
  <c r="BB48" i="3"/>
  <c r="BB49" i="3"/>
  <c r="BB50" i="3"/>
  <c r="BB26" i="3"/>
  <c r="BB27" i="3"/>
  <c r="BB28" i="3"/>
  <c r="BB29" i="3"/>
  <c r="BB15" i="3"/>
  <c r="BB16" i="3"/>
  <c r="BB18" i="3"/>
  <c r="E16" i="11"/>
  <c r="C7" i="14" s="1"/>
  <c r="G7" i="14" l="1"/>
  <c r="BA77" i="9"/>
  <c r="T6" i="17"/>
  <c r="T3" i="17"/>
  <c r="T4" i="17"/>
  <c r="T5" i="17"/>
  <c r="BI19" i="3"/>
  <c r="D17" i="16" s="1"/>
  <c r="G17" i="16" s="1"/>
  <c r="BC19" i="3"/>
  <c r="BF19" i="3"/>
  <c r="BB19" i="3"/>
  <c r="BE19" i="3"/>
  <c r="BD19" i="3"/>
  <c r="BG19" i="3"/>
  <c r="BH19" i="3"/>
  <c r="BJ19" i="3"/>
  <c r="BH17" i="3"/>
  <c r="BB17" i="3"/>
  <c r="BB31" i="3"/>
  <c r="BB25" i="3"/>
  <c r="BB46" i="3"/>
  <c r="BB52" i="3"/>
  <c r="BB57" i="3"/>
  <c r="BB63" i="3"/>
  <c r="BB20" i="3"/>
  <c r="BB14" i="3"/>
  <c r="BJ26" i="3"/>
  <c r="AP52" i="3"/>
  <c r="AM264" i="9"/>
  <c r="BG58" i="3"/>
  <c r="U6" i="17"/>
  <c r="AM236" i="9"/>
  <c r="AS21" i="9"/>
  <c r="AM271" i="9"/>
  <c r="AM255" i="9"/>
  <c r="AM244" i="9"/>
  <c r="AM124" i="9"/>
  <c r="AM188" i="9"/>
  <c r="AM196" i="9"/>
  <c r="AM260" i="9"/>
  <c r="AM76" i="9"/>
  <c r="AM140" i="9"/>
  <c r="AM204" i="9"/>
  <c r="AM148" i="9"/>
  <c r="AM212" i="9"/>
  <c r="AM156" i="9"/>
  <c r="AM220" i="9"/>
  <c r="AM273" i="9"/>
  <c r="AM248" i="9"/>
  <c r="AM241" i="9"/>
  <c r="AM257" i="9"/>
  <c r="AM9" i="9"/>
  <c r="AM27" i="9"/>
  <c r="AM32" i="9"/>
  <c r="AM50" i="9"/>
  <c r="AM55" i="9"/>
  <c r="AM73" i="9"/>
  <c r="AM91" i="9"/>
  <c r="AM96" i="9"/>
  <c r="AM114" i="9"/>
  <c r="AM119" i="9"/>
  <c r="AM137" i="9"/>
  <c r="AM155" i="9"/>
  <c r="AM160" i="9"/>
  <c r="AM178" i="9"/>
  <c r="AM183" i="9"/>
  <c r="AM201" i="9"/>
  <c r="AM219" i="9"/>
  <c r="AM224" i="9"/>
  <c r="AM246" i="9"/>
  <c r="AM251" i="9"/>
  <c r="AM262" i="9"/>
  <c r="AM267" i="9"/>
  <c r="AM10" i="9"/>
  <c r="AM15" i="9"/>
  <c r="AM33" i="9"/>
  <c r="AM51" i="9"/>
  <c r="AM56" i="9"/>
  <c r="AM74" i="9"/>
  <c r="AM79" i="9"/>
  <c r="AM97" i="9"/>
  <c r="AM115" i="9"/>
  <c r="AM120" i="9"/>
  <c r="AM138" i="9"/>
  <c r="AM143" i="9"/>
  <c r="AM161" i="9"/>
  <c r="AM179" i="9"/>
  <c r="AM184" i="9"/>
  <c r="AM202" i="9"/>
  <c r="AM207" i="9"/>
  <c r="AM225" i="9"/>
  <c r="AM247" i="9"/>
  <c r="AM263" i="9"/>
  <c r="AM11" i="9"/>
  <c r="AM16" i="9"/>
  <c r="AM34" i="9"/>
  <c r="AM39" i="9"/>
  <c r="AM57" i="9"/>
  <c r="AM75" i="9"/>
  <c r="AM80" i="9"/>
  <c r="AM98" i="9"/>
  <c r="AM103" i="9"/>
  <c r="AM121" i="9"/>
  <c r="AM139" i="9"/>
  <c r="AM144" i="9"/>
  <c r="AM162" i="9"/>
  <c r="AM167" i="9"/>
  <c r="AM185" i="9"/>
  <c r="AM203" i="9"/>
  <c r="AM208" i="9"/>
  <c r="AM226" i="9"/>
  <c r="AM231" i="9"/>
  <c r="AM242" i="9"/>
  <c r="AM253" i="9"/>
  <c r="AM258" i="9"/>
  <c r="AM269" i="9"/>
  <c r="AM17" i="9"/>
  <c r="AM35" i="9"/>
  <c r="AM40" i="9"/>
  <c r="AM58" i="9"/>
  <c r="AM63" i="9"/>
  <c r="AM81" i="9"/>
  <c r="AM99" i="9"/>
  <c r="AM104" i="9"/>
  <c r="AM122" i="9"/>
  <c r="AM127" i="9"/>
  <c r="AM145" i="9"/>
  <c r="AM163" i="9"/>
  <c r="AM168" i="9"/>
  <c r="AM186" i="9"/>
  <c r="AM191" i="9"/>
  <c r="AM209" i="9"/>
  <c r="AM227" i="9"/>
  <c r="AM232" i="9"/>
  <c r="AM254" i="9"/>
  <c r="AM274" i="9"/>
  <c r="AM18" i="9"/>
  <c r="AM23" i="9"/>
  <c r="AM41" i="9"/>
  <c r="AM59" i="9"/>
  <c r="AM64" i="9"/>
  <c r="AM82" i="9"/>
  <c r="AM87" i="9"/>
  <c r="AM105" i="9"/>
  <c r="AM123" i="9"/>
  <c r="AM128" i="9"/>
  <c r="AM146" i="9"/>
  <c r="AM151" i="9"/>
  <c r="AM169" i="9"/>
  <c r="AM187" i="9"/>
  <c r="AM192" i="9"/>
  <c r="AM210" i="9"/>
  <c r="AM215" i="9"/>
  <c r="AM233" i="9"/>
  <c r="AM19" i="9"/>
  <c r="AM24" i="9"/>
  <c r="AM42" i="9"/>
  <c r="AM47" i="9"/>
  <c r="AM65" i="9"/>
  <c r="AM83" i="9"/>
  <c r="AM88" i="9"/>
  <c r="AM106" i="9"/>
  <c r="AM111" i="9"/>
  <c r="AM129" i="9"/>
  <c r="AM147" i="9"/>
  <c r="AM152" i="9"/>
  <c r="AM170" i="9"/>
  <c r="AM175" i="9"/>
  <c r="AM193" i="9"/>
  <c r="AM211" i="9"/>
  <c r="AM216" i="9"/>
  <c r="AM234" i="9"/>
  <c r="AM239" i="9"/>
  <c r="AM2" i="9"/>
  <c r="AM7" i="9"/>
  <c r="AM25" i="9"/>
  <c r="AM43" i="9"/>
  <c r="AM48" i="9"/>
  <c r="AM66" i="9"/>
  <c r="AM71" i="9"/>
  <c r="AM89" i="9"/>
  <c r="AM107" i="9"/>
  <c r="AM112" i="9"/>
  <c r="AM130" i="9"/>
  <c r="AM135" i="9"/>
  <c r="AM153" i="9"/>
  <c r="AM171" i="9"/>
  <c r="AM176" i="9"/>
  <c r="AM194" i="9"/>
  <c r="AM199" i="9"/>
  <c r="AM217" i="9"/>
  <c r="AM235" i="9"/>
  <c r="AM240" i="9"/>
  <c r="AM256" i="9"/>
  <c r="AM3" i="9"/>
  <c r="AM8" i="9"/>
  <c r="AM26" i="9"/>
  <c r="AM31" i="9"/>
  <c r="AM49" i="9"/>
  <c r="AM67" i="9"/>
  <c r="AM72" i="9"/>
  <c r="AM90" i="9"/>
  <c r="AM95" i="9"/>
  <c r="AM113" i="9"/>
  <c r="AM131" i="9"/>
  <c r="AM136" i="9"/>
  <c r="AM154" i="9"/>
  <c r="AM159" i="9"/>
  <c r="AM177" i="9"/>
  <c r="AM195" i="9"/>
  <c r="AM200" i="9"/>
  <c r="AM218" i="9"/>
  <c r="AM223" i="9"/>
  <c r="AM245" i="9"/>
  <c r="AM261" i="9"/>
  <c r="AM6" i="9"/>
  <c r="AM14" i="9"/>
  <c r="AM22" i="9"/>
  <c r="AM30" i="9"/>
  <c r="AM38" i="9"/>
  <c r="AM46" i="9"/>
  <c r="AM54" i="9"/>
  <c r="AM62" i="9"/>
  <c r="AM70" i="9"/>
  <c r="AM78" i="9"/>
  <c r="AM86" i="9"/>
  <c r="AM94" i="9"/>
  <c r="AM102" i="9"/>
  <c r="AM110" i="9"/>
  <c r="AM118" i="9"/>
  <c r="AM126" i="9"/>
  <c r="AM134" i="9"/>
  <c r="AM142" i="9"/>
  <c r="AM150" i="9"/>
  <c r="AM158" i="9"/>
  <c r="AM166" i="9"/>
  <c r="AM174" i="9"/>
  <c r="AM182" i="9"/>
  <c r="AM190" i="9"/>
  <c r="AM198" i="9"/>
  <c r="AM206" i="9"/>
  <c r="AM214" i="9"/>
  <c r="AM222" i="9"/>
  <c r="AM230" i="9"/>
  <c r="AM238" i="9"/>
  <c r="AM243" i="9"/>
  <c r="AM250" i="9"/>
  <c r="AM252" i="9"/>
  <c r="AM259" i="9"/>
  <c r="AM266" i="9"/>
  <c r="AM268" i="9"/>
  <c r="AM270" i="9"/>
  <c r="AM272" i="9"/>
  <c r="AM5" i="9"/>
  <c r="AM13" i="9"/>
  <c r="AM21" i="9"/>
  <c r="AM29" i="9"/>
  <c r="AM37" i="9"/>
  <c r="AM45" i="9"/>
  <c r="AM53" i="9"/>
  <c r="AM61" i="9"/>
  <c r="AM69" i="9"/>
  <c r="AM77" i="9"/>
  <c r="AM85" i="9"/>
  <c r="AM93" i="9"/>
  <c r="AM101" i="9"/>
  <c r="AM109" i="9"/>
  <c r="AM117" i="9"/>
  <c r="AM125" i="9"/>
  <c r="AM133" i="9"/>
  <c r="AM141" i="9"/>
  <c r="AM149" i="9"/>
  <c r="AM157" i="9"/>
  <c r="AM165" i="9"/>
  <c r="AM173" i="9"/>
  <c r="AM181" i="9"/>
  <c r="AM189" i="9"/>
  <c r="AM197" i="9"/>
  <c r="AM205" i="9"/>
  <c r="AM213" i="9"/>
  <c r="AM221" i="9"/>
  <c r="AM229" i="9"/>
  <c r="AM237" i="9"/>
  <c r="AM249" i="9"/>
  <c r="AM265" i="9"/>
  <c r="AU30" i="3"/>
  <c r="AU32" i="3" s="1"/>
  <c r="R6" i="17"/>
  <c r="AT62" i="3"/>
  <c r="AT64" i="3" s="1"/>
  <c r="AR74" i="3"/>
  <c r="I7" i="17"/>
  <c r="AS31" i="3"/>
  <c r="F4" i="17"/>
  <c r="L6" i="17"/>
  <c r="O5" i="17"/>
  <c r="AP63" i="3"/>
  <c r="R4" i="17"/>
  <c r="AR71" i="3"/>
  <c r="F5" i="17"/>
  <c r="I4" i="17"/>
  <c r="L7" i="17"/>
  <c r="O6" i="17"/>
  <c r="R5" i="17"/>
  <c r="AS52" i="3"/>
  <c r="AR70" i="3"/>
  <c r="C4" i="17" s="1"/>
  <c r="BF20" i="3"/>
  <c r="F6" i="17"/>
  <c r="I5" i="17"/>
  <c r="L4" i="17"/>
  <c r="O7" i="17"/>
  <c r="AR75" i="3"/>
  <c r="C8" i="17" s="1"/>
  <c r="BG63" i="3"/>
  <c r="V8" i="17"/>
  <c r="AR69" i="3"/>
  <c r="C3" i="17" s="1"/>
  <c r="AR73" i="3"/>
  <c r="F7" i="17"/>
  <c r="I6" i="17"/>
  <c r="L5" i="17"/>
  <c r="O4" i="17"/>
  <c r="R7" i="17"/>
  <c r="AS63" i="3"/>
  <c r="AR72" i="3"/>
  <c r="V6" i="17"/>
  <c r="T8" i="17"/>
  <c r="Q8" i="17"/>
  <c r="R3" i="17"/>
  <c r="R8" i="17"/>
  <c r="N8" i="17"/>
  <c r="O3" i="17"/>
  <c r="O8" i="17"/>
  <c r="K8" i="17"/>
  <c r="L3" i="17"/>
  <c r="L8" i="17"/>
  <c r="H8" i="17"/>
  <c r="I3" i="17"/>
  <c r="I8" i="17"/>
  <c r="E8" i="17"/>
  <c r="F3" i="17"/>
  <c r="F8" i="17"/>
  <c r="AQ75" i="3"/>
  <c r="BG52" i="3"/>
  <c r="BH52" i="3"/>
  <c r="AU62" i="3"/>
  <c r="AU64" i="3" s="1"/>
  <c r="BJ63" i="3"/>
  <c r="BE20" i="3"/>
  <c r="BF52" i="3"/>
  <c r="BI63" i="3"/>
  <c r="BD20" i="3"/>
  <c r="BJ20" i="3"/>
  <c r="BG31" i="3"/>
  <c r="BH31" i="3"/>
  <c r="AU51" i="3"/>
  <c r="AU53" i="3" s="1"/>
  <c r="BJ52" i="3"/>
  <c r="BG20" i="3"/>
  <c r="AY19" i="3"/>
  <c r="AY21" i="3" s="1"/>
  <c r="BF31" i="3"/>
  <c r="AT51" i="3"/>
  <c r="AT53" i="3" s="1"/>
  <c r="BI52" i="3"/>
  <c r="AP31" i="3"/>
  <c r="BJ31" i="3"/>
  <c r="BI16" i="3"/>
  <c r="D14" i="16" s="1"/>
  <c r="G14" i="16" s="1"/>
  <c r="AT30" i="3"/>
  <c r="AT32" i="3" s="1"/>
  <c r="BI31" i="3"/>
  <c r="BH63" i="3"/>
  <c r="AP75" i="3"/>
  <c r="B8" i="17" s="1"/>
  <c r="BC20" i="3"/>
  <c r="BG27" i="3"/>
  <c r="BG47" i="3"/>
  <c r="BF63" i="3"/>
  <c r="AP74" i="3"/>
  <c r="AP76" i="3" s="1"/>
  <c r="AQ74" i="3"/>
  <c r="AQ76" i="3" s="1"/>
  <c r="AV30" i="3"/>
  <c r="AV32" i="3" s="1"/>
  <c r="AT31" i="3"/>
  <c r="BC31" i="3"/>
  <c r="AV51" i="3"/>
  <c r="AV53" i="3" s="1"/>
  <c r="AT52" i="3"/>
  <c r="BC52" i="3"/>
  <c r="AV62" i="3"/>
  <c r="AV64" i="3" s="1"/>
  <c r="AT63" i="3"/>
  <c r="BC63" i="3"/>
  <c r="AX20" i="3"/>
  <c r="AW30" i="3"/>
  <c r="AW32" i="3" s="1"/>
  <c r="AU31" i="3"/>
  <c r="BD31" i="3"/>
  <c r="AW51" i="3"/>
  <c r="AW53" i="3" s="1"/>
  <c r="AU52" i="3"/>
  <c r="BD52" i="3"/>
  <c r="AW62" i="3"/>
  <c r="AW64" i="3" s="1"/>
  <c r="AU63" i="3"/>
  <c r="BD63" i="3"/>
  <c r="AX30" i="3"/>
  <c r="AX32" i="3" s="1"/>
  <c r="AV31" i="3"/>
  <c r="BE31" i="3"/>
  <c r="AX51" i="3"/>
  <c r="AX53" i="3" s="1"/>
  <c r="AV52" i="3"/>
  <c r="BE52" i="3"/>
  <c r="AX62" i="3"/>
  <c r="AX64" i="3" s="1"/>
  <c r="AV63" i="3"/>
  <c r="BE63" i="3"/>
  <c r="AY30" i="3"/>
  <c r="AY32" i="3" s="1"/>
  <c r="AW31" i="3"/>
  <c r="AY51" i="3"/>
  <c r="AY53" i="3" s="1"/>
  <c r="AW52" i="3"/>
  <c r="AY62" i="3"/>
  <c r="AY64" i="3" s="1"/>
  <c r="AW63" i="3"/>
  <c r="BD59" i="3"/>
  <c r="AP30" i="3"/>
  <c r="AP32" i="3" s="1"/>
  <c r="AZ30" i="3"/>
  <c r="AZ32" i="3" s="1"/>
  <c r="AX31" i="3"/>
  <c r="AP51" i="3"/>
  <c r="AP53" i="3" s="1"/>
  <c r="AZ51" i="3"/>
  <c r="AZ53" i="3" s="1"/>
  <c r="AX52" i="3"/>
  <c r="AP62" i="3"/>
  <c r="AP64" i="3" s="1"/>
  <c r="AZ62" i="3"/>
  <c r="AZ64" i="3" s="1"/>
  <c r="AX63" i="3"/>
  <c r="BD17" i="3"/>
  <c r="D12" i="6" s="1"/>
  <c r="BF15" i="3"/>
  <c r="BH50" i="3"/>
  <c r="AS30" i="3"/>
  <c r="AS32" i="3" s="1"/>
  <c r="AY31" i="3"/>
  <c r="AS51" i="3"/>
  <c r="AS53" i="3" s="1"/>
  <c r="AY52" i="3"/>
  <c r="AS62" i="3"/>
  <c r="AS64" i="3" s="1"/>
  <c r="AY63" i="3"/>
  <c r="BD49" i="3"/>
  <c r="BI20" i="3"/>
  <c r="D18" i="16" s="1"/>
  <c r="G18" i="16" s="1"/>
  <c r="AZ31" i="3"/>
  <c r="AZ52" i="3"/>
  <c r="AZ63" i="3"/>
  <c r="BF48" i="3"/>
  <c r="BH20" i="3"/>
  <c r="AS44" i="9"/>
  <c r="AS45" i="9"/>
  <c r="AS36" i="9"/>
  <c r="AS35" i="9"/>
  <c r="BE57" i="3"/>
  <c r="BJ58" i="3"/>
  <c r="BE58" i="3"/>
  <c r="BG61" i="3"/>
  <c r="BF58" i="3"/>
  <c r="BH61" i="3"/>
  <c r="BG59" i="3"/>
  <c r="BH58" i="3"/>
  <c r="BE59" i="3"/>
  <c r="BJ61" i="3"/>
  <c r="BC58" i="3"/>
  <c r="BE61" i="3"/>
  <c r="BD58" i="3"/>
  <c r="BF61" i="3"/>
  <c r="BC59" i="3"/>
  <c r="BI58" i="3"/>
  <c r="BF59" i="3"/>
  <c r="BD60" i="3"/>
  <c r="BC61" i="3"/>
  <c r="BH59" i="3"/>
  <c r="BI59" i="3"/>
  <c r="BJ59" i="3"/>
  <c r="BI61" i="3"/>
  <c r="BE60" i="3"/>
  <c r="BD61" i="3"/>
  <c r="BG57" i="3"/>
  <c r="BF60" i="3"/>
  <c r="BH57" i="3"/>
  <c r="BG60" i="3"/>
  <c r="BI57" i="3"/>
  <c r="BH60" i="3"/>
  <c r="BJ57" i="3"/>
  <c r="BI60" i="3"/>
  <c r="BC57" i="3"/>
  <c r="BJ60" i="3"/>
  <c r="BD57" i="3"/>
  <c r="BC60" i="3"/>
  <c r="BF57" i="3"/>
  <c r="BI50" i="3"/>
  <c r="BI47" i="3"/>
  <c r="BJ50" i="3"/>
  <c r="BE50" i="3"/>
  <c r="BD47" i="3"/>
  <c r="BE49" i="3"/>
  <c r="BH48" i="3"/>
  <c r="BJ48" i="3"/>
  <c r="BC48" i="3"/>
  <c r="BD48" i="3"/>
  <c r="BF47" i="3"/>
  <c r="BE48" i="3"/>
  <c r="BC50" i="3"/>
  <c r="BH47" i="3"/>
  <c r="BG50" i="3"/>
  <c r="BI48" i="3"/>
  <c r="BF50" i="3"/>
  <c r="BJ47" i="3"/>
  <c r="BG48" i="3"/>
  <c r="BC47" i="3"/>
  <c r="BD50" i="3"/>
  <c r="BE47" i="3"/>
  <c r="BE46" i="3"/>
  <c r="BG46" i="3"/>
  <c r="BF49" i="3"/>
  <c r="BH46" i="3"/>
  <c r="BG49" i="3"/>
  <c r="BI46" i="3"/>
  <c r="BH49" i="3"/>
  <c r="BJ46" i="3"/>
  <c r="BI49" i="3"/>
  <c r="BC46" i="3"/>
  <c r="BJ49" i="3"/>
  <c r="BD46" i="3"/>
  <c r="BC49" i="3"/>
  <c r="BF46" i="3"/>
  <c r="BJ27" i="3"/>
  <c r="BJ29" i="3"/>
  <c r="BE27" i="3"/>
  <c r="BH26" i="3"/>
  <c r="BD29" i="3"/>
  <c r="BI26" i="3"/>
  <c r="BE29" i="3"/>
  <c r="BD26" i="3"/>
  <c r="BH29" i="3"/>
  <c r="BE26" i="3"/>
  <c r="BI29" i="3"/>
  <c r="BF26" i="3"/>
  <c r="BG26" i="3"/>
  <c r="BE28" i="3"/>
  <c r="BH27" i="3"/>
  <c r="BF29" i="3"/>
  <c r="BC27" i="3"/>
  <c r="BD27" i="3"/>
  <c r="BC29" i="3"/>
  <c r="BF27" i="3"/>
  <c r="BC26" i="3"/>
  <c r="BI27" i="3"/>
  <c r="BG29" i="3"/>
  <c r="BE25" i="3"/>
  <c r="BG25" i="3"/>
  <c r="BF28" i="3"/>
  <c r="BH25" i="3"/>
  <c r="BG28" i="3"/>
  <c r="BI25" i="3"/>
  <c r="BH28" i="3"/>
  <c r="BJ25" i="3"/>
  <c r="BI28" i="3"/>
  <c r="BC25" i="3"/>
  <c r="BJ28" i="3"/>
  <c r="BD25" i="3"/>
  <c r="BC28" i="3"/>
  <c r="BD28" i="3"/>
  <c r="BF25" i="3"/>
  <c r="BF18" i="3"/>
  <c r="BC17" i="3"/>
  <c r="BE15" i="3"/>
  <c r="BJ18" i="3"/>
  <c r="BJ16" i="3"/>
  <c r="BE18" i="3"/>
  <c r="BG16" i="3"/>
  <c r="BD15" i="3"/>
  <c r="BI18" i="3"/>
  <c r="D16" i="16" s="1"/>
  <c r="G16" i="16" s="1"/>
  <c r="BC14" i="3"/>
  <c r="BD18" i="3"/>
  <c r="BF16" i="3"/>
  <c r="BC15" i="3"/>
  <c r="BH18" i="3"/>
  <c r="BH16" i="3"/>
  <c r="BF14" i="3"/>
  <c r="BC18" i="3"/>
  <c r="BE16" i="3"/>
  <c r="BG17" i="3"/>
  <c r="E12" i="6" s="1"/>
  <c r="BD16" i="3"/>
  <c r="BJ17" i="3"/>
  <c r="BJ15" i="3"/>
  <c r="BG18" i="3"/>
  <c r="BF17" i="3"/>
  <c r="BC16" i="3"/>
  <c r="BI17" i="3"/>
  <c r="BI15" i="3"/>
  <c r="D12" i="16" s="1"/>
  <c r="G12" i="16" s="1"/>
  <c r="BG14" i="3"/>
  <c r="BE17" i="3"/>
  <c r="BG15" i="3"/>
  <c r="BH15" i="3"/>
  <c r="AZ19" i="3"/>
  <c r="AZ21" i="3" s="1"/>
  <c r="BE14" i="3"/>
  <c r="BD14" i="3"/>
  <c r="BJ14" i="3"/>
  <c r="BI14" i="3"/>
  <c r="D11" i="16" s="1"/>
  <c r="G11" i="16" s="1"/>
  <c r="BH14" i="3"/>
  <c r="AP19" i="3"/>
  <c r="AP21" i="3" s="1"/>
  <c r="AS19" i="3"/>
  <c r="AS21" i="3" s="1"/>
  <c r="AY20" i="3"/>
  <c r="AT19" i="3"/>
  <c r="AT21" i="3" s="1"/>
  <c r="AP20" i="3"/>
  <c r="AZ20" i="3"/>
  <c r="AU19" i="3"/>
  <c r="AU21" i="3" s="1"/>
  <c r="AS20" i="3"/>
  <c r="AV19" i="3"/>
  <c r="AV21" i="3" s="1"/>
  <c r="AT20" i="3"/>
  <c r="AW19" i="3"/>
  <c r="AW21" i="3" s="1"/>
  <c r="AU20" i="3"/>
  <c r="AX19" i="3"/>
  <c r="AX21" i="3" s="1"/>
  <c r="AV20" i="3"/>
  <c r="AW20" i="3"/>
  <c r="AS22" i="9"/>
  <c r="AS53" i="9" l="1"/>
  <c r="AR76" i="3"/>
  <c r="C6" i="17"/>
  <c r="D15" i="16"/>
  <c r="G15" i="16" s="1"/>
  <c r="G12" i="6"/>
  <c r="U8" i="17"/>
  <c r="V5" i="17"/>
  <c r="U5" i="17"/>
  <c r="BR75" i="3"/>
  <c r="BR74" i="3"/>
  <c r="V3" i="17"/>
  <c r="U3" i="17"/>
  <c r="V4" i="17"/>
  <c r="U4" i="17"/>
  <c r="V7" i="17"/>
  <c r="U7" i="17"/>
  <c r="AN65" i="9"/>
  <c r="AO65" i="9" s="1"/>
  <c r="AN260" i="9"/>
  <c r="AO260" i="9" s="1"/>
  <c r="AN156" i="9"/>
  <c r="AO156" i="9" s="1"/>
  <c r="AN78" i="9"/>
  <c r="AO78" i="9" s="1"/>
  <c r="AN206" i="9"/>
  <c r="AO206" i="9" s="1"/>
  <c r="AN24" i="9"/>
  <c r="AN115" i="9"/>
  <c r="AO115" i="9" s="1"/>
  <c r="AN247" i="9"/>
  <c r="AO247" i="9" s="1"/>
  <c r="AN169" i="9"/>
  <c r="AO169" i="9" s="1"/>
  <c r="AN174" i="9"/>
  <c r="AO174" i="9" s="1"/>
  <c r="AN265" i="9"/>
  <c r="AO265" i="9" s="1"/>
  <c r="AN83" i="9"/>
  <c r="AO83" i="9" s="1"/>
  <c r="AN138" i="9"/>
  <c r="AO138" i="9" s="1"/>
  <c r="AN229" i="9"/>
  <c r="AO229" i="9" s="1"/>
  <c r="AN42" i="9"/>
  <c r="AO42" i="9" s="1"/>
  <c r="AN39" i="9"/>
  <c r="AO39" i="9" s="1"/>
  <c r="P5" i="17"/>
  <c r="AS73" i="3"/>
  <c r="M7" i="17"/>
  <c r="S7" i="17"/>
  <c r="AN35" i="9"/>
  <c r="AO35" i="9" s="1"/>
  <c r="AN126" i="9"/>
  <c r="AO126" i="9" s="1"/>
  <c r="AN219" i="9"/>
  <c r="AO219" i="9" s="1"/>
  <c r="AN130" i="9"/>
  <c r="AO130" i="9" s="1"/>
  <c r="AN36" i="9"/>
  <c r="AO36" i="9" s="1"/>
  <c r="AN218" i="9"/>
  <c r="AO218" i="9" s="1"/>
  <c r="AN220" i="9"/>
  <c r="AO220" i="9" s="1"/>
  <c r="AN129" i="9"/>
  <c r="AO129" i="9" s="1"/>
  <c r="AN127" i="9"/>
  <c r="AO127" i="9" s="1"/>
  <c r="AN37" i="9"/>
  <c r="AO37" i="9" s="1"/>
  <c r="AN128" i="9"/>
  <c r="AO128" i="9" s="1"/>
  <c r="BA75" i="9" s="1"/>
  <c r="AN221" i="9"/>
  <c r="AO221" i="9" s="1"/>
  <c r="AN224" i="9"/>
  <c r="AO224" i="9" s="1"/>
  <c r="AN38" i="9"/>
  <c r="AO38" i="9" s="1"/>
  <c r="S5" i="17"/>
  <c r="J5" i="17"/>
  <c r="AN185" i="9"/>
  <c r="AO185" i="9" s="1"/>
  <c r="AN3" i="9"/>
  <c r="AO3" i="9" s="1"/>
  <c r="AN4" i="9"/>
  <c r="AO4" i="9" s="1"/>
  <c r="AN94" i="9"/>
  <c r="AO94" i="9" s="1"/>
  <c r="AN95" i="9"/>
  <c r="AN186" i="9"/>
  <c r="AO186" i="9" s="1"/>
  <c r="M6" i="17"/>
  <c r="P6" i="17"/>
  <c r="G6" i="17"/>
  <c r="G5" i="17"/>
  <c r="M5" i="17"/>
  <c r="AS71" i="3"/>
  <c r="J6" i="17"/>
  <c r="J7" i="17"/>
  <c r="G7" i="17"/>
  <c r="P7" i="17"/>
  <c r="S6" i="17"/>
  <c r="AN201" i="9"/>
  <c r="AO201" i="9" s="1"/>
  <c r="AN178" i="9"/>
  <c r="AN46" i="9"/>
  <c r="AO46" i="9" s="1"/>
  <c r="AN131" i="9"/>
  <c r="AO131" i="9" s="1"/>
  <c r="AN110" i="9"/>
  <c r="AO110" i="9" s="1"/>
  <c r="AN222" i="9"/>
  <c r="AO222" i="9" s="1"/>
  <c r="AN228" i="9"/>
  <c r="AO228" i="9" s="1"/>
  <c r="AN87" i="9"/>
  <c r="AN40" i="9"/>
  <c r="AO40" i="9" s="1"/>
  <c r="AN269" i="9"/>
  <c r="AO269" i="9" s="1"/>
  <c r="AN137" i="9"/>
  <c r="AO137" i="9" s="1"/>
  <c r="AN19" i="9"/>
  <c r="AO19" i="9" s="1"/>
  <c r="AN203" i="9"/>
  <c r="AO203" i="9" s="1"/>
  <c r="AN180" i="9"/>
  <c r="AO180" i="9" s="1"/>
  <c r="AN41" i="9"/>
  <c r="AO41" i="9" s="1"/>
  <c r="AN217" i="9"/>
  <c r="AO217" i="9" s="1"/>
  <c r="AN231" i="9"/>
  <c r="AO231" i="9" s="1"/>
  <c r="AN139" i="9"/>
  <c r="AO139" i="9" s="1"/>
  <c r="AN225" i="9"/>
  <c r="AO225" i="9" s="1"/>
  <c r="AN111" i="9"/>
  <c r="AO111" i="9" s="1"/>
  <c r="AN125" i="9"/>
  <c r="AO125" i="9" s="1"/>
  <c r="AN272" i="9"/>
  <c r="AO272" i="9" s="1"/>
  <c r="AN33" i="9"/>
  <c r="AO33" i="9" s="1"/>
  <c r="AN133" i="9"/>
  <c r="AO133" i="9" s="1"/>
  <c r="AN47" i="9"/>
  <c r="AO47" i="9" s="1"/>
  <c r="AN88" i="9"/>
  <c r="AO88" i="9" s="1"/>
  <c r="M4" i="17"/>
  <c r="G4" i="17"/>
  <c r="AS74" i="3"/>
  <c r="S4" i="17"/>
  <c r="P4" i="17"/>
  <c r="J4" i="17"/>
  <c r="AS70" i="3"/>
  <c r="D4" i="17" s="1"/>
  <c r="AS72" i="3"/>
  <c r="D6" i="17" s="1"/>
  <c r="G8" i="17"/>
  <c r="J8" i="17"/>
  <c r="M8" i="17"/>
  <c r="P8" i="17"/>
  <c r="S8" i="17"/>
  <c r="AS69" i="3"/>
  <c r="D3" i="17" s="1"/>
  <c r="G3" i="17"/>
  <c r="M3" i="17"/>
  <c r="P3" i="17"/>
  <c r="S3" i="17"/>
  <c r="J3" i="17"/>
  <c r="AS75" i="3"/>
  <c r="D8" i="17" s="1"/>
  <c r="AY75" i="9" l="1"/>
  <c r="BA74" i="9"/>
  <c r="BA76" i="9"/>
  <c r="BA73" i="9"/>
  <c r="AY73" i="9"/>
  <c r="AY71" i="9"/>
  <c r="AY74" i="9"/>
  <c r="AO178" i="9"/>
  <c r="BA72" i="9" s="1"/>
  <c r="AO24" i="9"/>
  <c r="AY76" i="9" s="1"/>
  <c r="AO87" i="9"/>
  <c r="AY72" i="9" s="1"/>
  <c r="AO95" i="9"/>
  <c r="BA71" i="9" s="1"/>
  <c r="BR76" i="3"/>
  <c r="W8" i="17"/>
  <c r="AS76" i="3"/>
  <c r="BB3" i="3" l="1"/>
  <c r="BB4" i="3"/>
  <c r="BB5" i="3"/>
  <c r="BB6" i="3"/>
  <c r="BH7" i="3"/>
  <c r="B12" i="16"/>
  <c r="E12" i="16" s="1"/>
  <c r="B14" i="16"/>
  <c r="E14" i="16" s="1"/>
  <c r="B15" i="16"/>
  <c r="E15" i="16" s="1"/>
  <c r="BI6" i="3"/>
  <c r="C16" i="16" s="1"/>
  <c r="F16" i="16" s="1"/>
  <c r="BJ6" i="3"/>
  <c r="BT73" i="3" s="1"/>
  <c r="BU73" i="3" s="1"/>
  <c r="BC6" i="3"/>
  <c r="BD6" i="3"/>
  <c r="BE6" i="3"/>
  <c r="BF6" i="3"/>
  <c r="BG6" i="3"/>
  <c r="BC3" i="3"/>
  <c r="BD3" i="3"/>
  <c r="BE3" i="3"/>
  <c r="BF3" i="3"/>
  <c r="BG3" i="3"/>
  <c r="BG7" i="3"/>
  <c r="BJ7" i="3" l="1"/>
  <c r="X7" i="17"/>
  <c r="Y7" i="17"/>
  <c r="BF7" i="3"/>
  <c r="BI7" i="3"/>
  <c r="C17" i="16" s="1"/>
  <c r="F17" i="16" s="1"/>
  <c r="B11" i="16"/>
  <c r="E11" i="16" s="1"/>
  <c r="BC8" i="3"/>
  <c r="BC7" i="3"/>
  <c r="BD7" i="3"/>
  <c r="BE7" i="3"/>
  <c r="G6" i="14"/>
  <c r="F6" i="14"/>
  <c r="G3" i="14"/>
  <c r="F3" i="14"/>
  <c r="F2" i="14"/>
  <c r="G2" i="14"/>
  <c r="G5" i="14"/>
  <c r="F5" i="14"/>
  <c r="BB2" i="3"/>
  <c r="BB8" i="3"/>
  <c r="AP8" i="3"/>
  <c r="BD8" i="3"/>
  <c r="AT8" i="3"/>
  <c r="AS8" i="3"/>
  <c r="BG8" i="3"/>
  <c r="BH8" i="3"/>
  <c r="AX8" i="3"/>
  <c r="BF8" i="3"/>
  <c r="AV8" i="3"/>
  <c r="BJ8" i="3"/>
  <c r="AZ8" i="3"/>
  <c r="BE8" i="3"/>
  <c r="AU8" i="3"/>
  <c r="BI8" i="3"/>
  <c r="C18" i="16" s="1"/>
  <c r="F18" i="16" s="1"/>
  <c r="AY8" i="3"/>
  <c r="BH4" i="3"/>
  <c r="BC4" i="3"/>
  <c r="BJ3" i="3"/>
  <c r="BT70" i="3" s="1"/>
  <c r="BU70" i="3" s="1"/>
  <c r="AS7" i="3"/>
  <c r="BH6" i="3"/>
  <c r="BD5" i="3"/>
  <c r="D11" i="6" s="1"/>
  <c r="AT10" i="3"/>
  <c r="BG2" i="3"/>
  <c r="BC5" i="3"/>
  <c r="BH2" i="3"/>
  <c r="AX7" i="3"/>
  <c r="BF2" i="3"/>
  <c r="AV7" i="3"/>
  <c r="BG4" i="3"/>
  <c r="BJ2" i="3"/>
  <c r="BT69" i="3" s="1"/>
  <c r="BU69" i="3" s="1"/>
  <c r="AZ7" i="3"/>
  <c r="BJ5" i="3"/>
  <c r="BT72" i="3" s="1"/>
  <c r="BU72" i="3" s="1"/>
  <c r="BC2" i="3"/>
  <c r="BE2" i="3"/>
  <c r="AU7" i="3"/>
  <c r="BF4" i="3"/>
  <c r="BI2" i="3"/>
  <c r="C11" i="16" s="1"/>
  <c r="F11" i="16" s="1"/>
  <c r="AY7" i="3"/>
  <c r="BI5" i="3"/>
  <c r="BI3" i="3"/>
  <c r="C12" i="16" s="1"/>
  <c r="F12" i="16" s="1"/>
  <c r="BD2" i="3"/>
  <c r="AT7" i="3"/>
  <c r="BE4" i="3"/>
  <c r="BH5" i="3"/>
  <c r="BH3" i="3"/>
  <c r="BG5" i="3"/>
  <c r="E11" i="6" s="1"/>
  <c r="BD4" i="3"/>
  <c r="AP7" i="3"/>
  <c r="BF5" i="3"/>
  <c r="BJ4" i="3"/>
  <c r="BT71" i="3" s="1"/>
  <c r="BU71" i="3" s="1"/>
  <c r="BE5" i="3"/>
  <c r="BI4" i="3"/>
  <c r="C14" i="16" s="1"/>
  <c r="F14" i="16" s="1"/>
  <c r="AJ2137" i="3"/>
  <c r="AJ1968" i="3"/>
  <c r="AJ1622" i="3"/>
  <c r="AJ2415" i="3"/>
  <c r="AJ2351" i="3"/>
  <c r="AJ2287" i="3"/>
  <c r="AJ2231" i="3"/>
  <c r="AJ2159" i="3"/>
  <c r="AJ2103" i="3"/>
  <c r="AJ2023" i="3"/>
  <c r="AJ1967" i="3"/>
  <c r="AJ1951" i="3"/>
  <c r="AJ1879" i="3"/>
  <c r="AJ1807" i="3"/>
  <c r="AJ1743" i="3"/>
  <c r="AJ1687" i="3"/>
  <c r="AJ1655" i="3"/>
  <c r="AJ1623" i="3"/>
  <c r="AJ1607" i="3"/>
  <c r="AJ1575" i="3"/>
  <c r="AJ1543" i="3"/>
  <c r="AJ1511" i="3"/>
  <c r="AJ1503" i="3"/>
  <c r="AJ1447" i="3"/>
  <c r="AJ1415" i="3"/>
  <c r="AJ1367" i="3"/>
  <c r="AJ1327" i="3"/>
  <c r="AJ1295" i="3"/>
  <c r="AJ1263" i="3"/>
  <c r="AJ1231" i="3"/>
  <c r="AJ1207" i="3"/>
  <c r="AJ1183" i="3"/>
  <c r="AJ1143" i="3"/>
  <c r="AJ1111" i="3"/>
  <c r="AJ1095" i="3"/>
  <c r="AJ1063" i="3"/>
  <c r="AJ1031" i="3"/>
  <c r="AJ991" i="3"/>
  <c r="AJ951" i="3"/>
  <c r="AJ919" i="3"/>
  <c r="AJ887" i="3"/>
  <c r="AJ2421" i="3"/>
  <c r="AJ2389" i="3"/>
  <c r="AJ2391" i="3"/>
  <c r="AJ2335" i="3"/>
  <c r="AJ2271" i="3"/>
  <c r="AJ2207" i="3"/>
  <c r="AJ2143" i="3"/>
  <c r="AJ2079" i="3"/>
  <c r="AJ2007" i="3"/>
  <c r="AJ1943" i="3"/>
  <c r="AJ1871" i="3"/>
  <c r="AJ1815" i="3"/>
  <c r="AJ1751" i="3"/>
  <c r="AJ1695" i="3"/>
  <c r="AJ1663" i="3"/>
  <c r="AJ1631" i="3"/>
  <c r="AJ1591" i="3"/>
  <c r="AJ1559" i="3"/>
  <c r="AJ1527" i="3"/>
  <c r="AJ1487" i="3"/>
  <c r="AJ1463" i="3"/>
  <c r="AJ1455" i="3"/>
  <c r="AJ1423" i="3"/>
  <c r="AJ1383" i="3"/>
  <c r="AJ1375" i="3"/>
  <c r="AJ1343" i="3"/>
  <c r="AJ1335" i="3"/>
  <c r="AJ1311" i="3"/>
  <c r="AJ1279" i="3"/>
  <c r="AJ1247" i="3"/>
  <c r="AJ1215" i="3"/>
  <c r="AJ1175" i="3"/>
  <c r="AJ1159" i="3"/>
  <c r="AJ1127" i="3"/>
  <c r="AJ1087" i="3"/>
  <c r="AJ1055" i="3"/>
  <c r="AJ1023" i="3"/>
  <c r="AJ983" i="3"/>
  <c r="AJ975" i="3"/>
  <c r="AJ943" i="3"/>
  <c r="AJ903" i="3"/>
  <c r="AJ2429" i="3"/>
  <c r="AJ2413" i="3"/>
  <c r="AJ2405" i="3"/>
  <c r="AJ2381" i="3"/>
  <c r="AJ2431" i="3"/>
  <c r="AJ2375" i="3"/>
  <c r="AJ2303" i="3"/>
  <c r="AJ2247" i="3"/>
  <c r="AJ2175" i="3"/>
  <c r="AJ2167" i="3"/>
  <c r="AJ2111" i="3"/>
  <c r="AJ2047" i="3"/>
  <c r="AJ1991" i="3"/>
  <c r="AJ1911" i="3"/>
  <c r="AJ1847" i="3"/>
  <c r="AJ1783" i="3"/>
  <c r="AJ1719" i="3"/>
  <c r="AJ2434" i="3"/>
  <c r="AJ2410" i="3"/>
  <c r="AJ2386" i="3"/>
  <c r="AJ2378" i="3"/>
  <c r="AJ2354" i="3"/>
  <c r="AJ2330" i="3"/>
  <c r="AJ2306" i="3"/>
  <c r="AJ2290" i="3"/>
  <c r="AJ2266" i="3"/>
  <c r="AJ2242" i="3"/>
  <c r="AJ2218" i="3"/>
  <c r="AJ2194" i="3"/>
  <c r="AJ2170" i="3"/>
  <c r="AJ2146" i="3"/>
  <c r="AJ2122" i="3"/>
  <c r="AJ2090" i="3"/>
  <c r="AJ2066" i="3"/>
  <c r="AJ2042" i="3"/>
  <c r="AJ2034" i="3"/>
  <c r="AJ2002" i="3"/>
  <c r="AJ1986" i="3"/>
  <c r="AJ1978" i="3"/>
  <c r="AJ1970" i="3"/>
  <c r="AJ1962" i="3"/>
  <c r="AJ1954" i="3"/>
  <c r="AJ1946" i="3"/>
  <c r="AJ1938" i="3"/>
  <c r="AJ1930" i="3"/>
  <c r="AJ1922" i="3"/>
  <c r="AJ1914" i="3"/>
  <c r="AJ1906" i="3"/>
  <c r="AJ1898" i="3"/>
  <c r="AJ1890" i="3"/>
  <c r="AJ1882" i="3"/>
  <c r="AJ1874" i="3"/>
  <c r="AJ1866" i="3"/>
  <c r="AJ1858" i="3"/>
  <c r="AJ1850" i="3"/>
  <c r="AJ1842" i="3"/>
  <c r="AJ1834" i="3"/>
  <c r="AJ2399" i="3"/>
  <c r="AJ2367" i="3"/>
  <c r="AJ2319" i="3"/>
  <c r="AJ2263" i="3"/>
  <c r="AJ2199" i="3"/>
  <c r="AJ2135" i="3"/>
  <c r="AJ2087" i="3"/>
  <c r="AJ2071" i="3"/>
  <c r="AJ1999" i="3"/>
  <c r="AJ1935" i="3"/>
  <c r="AJ1855" i="3"/>
  <c r="AJ1831" i="3"/>
  <c r="AJ1759" i="3"/>
  <c r="AJ2426" i="3"/>
  <c r="AJ2402" i="3"/>
  <c r="AJ2370" i="3"/>
  <c r="AJ2346" i="3"/>
  <c r="AJ2322" i="3"/>
  <c r="AJ2298" i="3"/>
  <c r="AJ2274" i="3"/>
  <c r="AJ2250" i="3"/>
  <c r="AJ2226" i="3"/>
  <c r="AJ2202" i="3"/>
  <c r="AJ2178" i="3"/>
  <c r="AJ2154" i="3"/>
  <c r="AJ2130" i="3"/>
  <c r="AJ2106" i="3"/>
  <c r="AJ2082" i="3"/>
  <c r="AJ2058" i="3"/>
  <c r="AJ2026" i="3"/>
  <c r="AJ1994" i="3"/>
  <c r="AJ2433" i="3"/>
  <c r="AJ2425" i="3"/>
  <c r="AJ2417" i="3"/>
  <c r="AJ2409" i="3"/>
  <c r="AJ2397" i="3"/>
  <c r="AJ2423" i="3"/>
  <c r="AJ2359" i="3"/>
  <c r="AJ2327" i="3"/>
  <c r="AJ2255" i="3"/>
  <c r="AJ2183" i="3"/>
  <c r="AJ2119" i="3"/>
  <c r="AJ2063" i="3"/>
  <c r="AJ2039" i="3"/>
  <c r="AJ1975" i="3"/>
  <c r="AJ1919" i="3"/>
  <c r="AJ1903" i="3"/>
  <c r="AJ1839" i="3"/>
  <c r="AJ1775" i="3"/>
  <c r="AJ1727" i="3"/>
  <c r="AJ2418" i="3"/>
  <c r="AJ2394" i="3"/>
  <c r="AJ2362" i="3"/>
  <c r="AJ2338" i="3"/>
  <c r="AJ2314" i="3"/>
  <c r="AJ2282" i="3"/>
  <c r="AJ2258" i="3"/>
  <c r="AJ2234" i="3"/>
  <c r="AJ2210" i="3"/>
  <c r="AJ2186" i="3"/>
  <c r="AJ2162" i="3"/>
  <c r="AJ2138" i="3"/>
  <c r="AJ2114" i="3"/>
  <c r="AJ2098" i="3"/>
  <c r="AJ2074" i="3"/>
  <c r="AJ2050" i="3"/>
  <c r="AJ2018" i="3"/>
  <c r="AJ2010" i="3"/>
  <c r="AJ2432" i="3"/>
  <c r="AJ2383" i="3"/>
  <c r="AJ2311" i="3"/>
  <c r="AJ2295" i="3"/>
  <c r="AJ2239" i="3"/>
  <c r="AJ2191" i="3"/>
  <c r="AJ2127" i="3"/>
  <c r="AJ2055" i="3"/>
  <c r="AJ2031" i="3"/>
  <c r="AJ1983" i="3"/>
  <c r="AJ1927" i="3"/>
  <c r="AJ1895" i="3"/>
  <c r="AJ1863" i="3"/>
  <c r="AJ1799" i="3"/>
  <c r="AJ1767" i="3"/>
  <c r="AJ1703" i="3"/>
  <c r="AJ1671" i="3"/>
  <c r="AJ1639" i="3"/>
  <c r="AJ1599" i="3"/>
  <c r="AJ1567" i="3"/>
  <c r="AJ1535" i="3"/>
  <c r="AJ1495" i="3"/>
  <c r="AJ1439" i="3"/>
  <c r="AJ1407" i="3"/>
  <c r="AJ1399" i="3"/>
  <c r="AJ1351" i="3"/>
  <c r="AJ1303" i="3"/>
  <c r="AJ1271" i="3"/>
  <c r="AJ1239" i="3"/>
  <c r="AJ1199" i="3"/>
  <c r="AJ1167" i="3"/>
  <c r="AJ1135" i="3"/>
  <c r="AJ1103" i="3"/>
  <c r="AJ1071" i="3"/>
  <c r="AJ1039" i="3"/>
  <c r="AJ1007" i="3"/>
  <c r="AJ967" i="3"/>
  <c r="AJ935" i="3"/>
  <c r="AJ911" i="3"/>
  <c r="AJ879" i="3"/>
  <c r="AJ855" i="3"/>
  <c r="AJ847" i="3"/>
  <c r="AJ831" i="3"/>
  <c r="AJ815" i="3"/>
  <c r="AJ799" i="3"/>
  <c r="AJ783" i="3"/>
  <c r="AJ775" i="3"/>
  <c r="AJ759" i="3"/>
  <c r="AJ743" i="3"/>
  <c r="AJ727" i="3"/>
  <c r="AJ711" i="3"/>
  <c r="AJ695" i="3"/>
  <c r="AJ679" i="3"/>
  <c r="AJ663" i="3"/>
  <c r="AJ647" i="3"/>
  <c r="AJ2407" i="3"/>
  <c r="AJ2343" i="3"/>
  <c r="AJ2279" i="3"/>
  <c r="AJ2223" i="3"/>
  <c r="AJ2215" i="3"/>
  <c r="AJ2151" i="3"/>
  <c r="AJ2095" i="3"/>
  <c r="AJ2015" i="3"/>
  <c r="AJ1959" i="3"/>
  <c r="AJ1887" i="3"/>
  <c r="AJ1823" i="3"/>
  <c r="AJ1791" i="3"/>
  <c r="AJ1735" i="3"/>
  <c r="AJ1711" i="3"/>
  <c r="AJ1679" i="3"/>
  <c r="AJ1647" i="3"/>
  <c r="AJ1615" i="3"/>
  <c r="AJ1583" i="3"/>
  <c r="AJ1551" i="3"/>
  <c r="AJ1519" i="3"/>
  <c r="AJ1479" i="3"/>
  <c r="AJ1471" i="3"/>
  <c r="AJ1431" i="3"/>
  <c r="AJ1391" i="3"/>
  <c r="AJ1359" i="3"/>
  <c r="AJ1319" i="3"/>
  <c r="AJ1287" i="3"/>
  <c r="AJ1255" i="3"/>
  <c r="AJ1223" i="3"/>
  <c r="AJ1191" i="3"/>
  <c r="AJ1151" i="3"/>
  <c r="AJ1119" i="3"/>
  <c r="AJ1079" i="3"/>
  <c r="AJ1047" i="3"/>
  <c r="AJ1015" i="3"/>
  <c r="AJ999" i="3"/>
  <c r="AJ959" i="3"/>
  <c r="AJ927" i="3"/>
  <c r="AJ895" i="3"/>
  <c r="AJ871" i="3"/>
  <c r="AJ863" i="3"/>
  <c r="AJ839" i="3"/>
  <c r="AJ823" i="3"/>
  <c r="AJ807" i="3"/>
  <c r="AJ791" i="3"/>
  <c r="AJ767" i="3"/>
  <c r="AJ751" i="3"/>
  <c r="AJ735" i="3"/>
  <c r="AJ719" i="3"/>
  <c r="AJ703" i="3"/>
  <c r="AJ687" i="3"/>
  <c r="AJ671" i="3"/>
  <c r="AJ655" i="3"/>
  <c r="AJ2430" i="3"/>
  <c r="AJ2422" i="3"/>
  <c r="AJ2414" i="3"/>
  <c r="AJ2406" i="3"/>
  <c r="AJ2398" i="3"/>
  <c r="AJ2390" i="3"/>
  <c r="AJ2382" i="3"/>
  <c r="AJ2374" i="3"/>
  <c r="AJ2366" i="3"/>
  <c r="AJ2358" i="3"/>
  <c r="AJ2350" i="3"/>
  <c r="AJ2342" i="3"/>
  <c r="AJ2334" i="3"/>
  <c r="AJ2326" i="3"/>
  <c r="AJ2318" i="3"/>
  <c r="AJ2310" i="3"/>
  <c r="AJ2302" i="3"/>
  <c r="AJ2294" i="3"/>
  <c r="AJ2286" i="3"/>
  <c r="AJ2278" i="3"/>
  <c r="AJ2270" i="3"/>
  <c r="AJ2262" i="3"/>
  <c r="AJ2254" i="3"/>
  <c r="AJ2246" i="3"/>
  <c r="AJ2238" i="3"/>
  <c r="AJ2230" i="3"/>
  <c r="AJ2222" i="3"/>
  <c r="AJ2214" i="3"/>
  <c r="AJ2206" i="3"/>
  <c r="AJ2198" i="3"/>
  <c r="AJ2190" i="3"/>
  <c r="AJ2182" i="3"/>
  <c r="AJ2174" i="3"/>
  <c r="AJ2166" i="3"/>
  <c r="AJ2158" i="3"/>
  <c r="AJ2150" i="3"/>
  <c r="AJ2142" i="3"/>
  <c r="AJ2134" i="3"/>
  <c r="AJ2126" i="3"/>
  <c r="AJ2118" i="3"/>
  <c r="AJ2110" i="3"/>
  <c r="AJ2102" i="3"/>
  <c r="AJ2094" i="3"/>
  <c r="AJ2086" i="3"/>
  <c r="AJ2078" i="3"/>
  <c r="AJ2070" i="3"/>
  <c r="AJ2062" i="3"/>
  <c r="AJ2054" i="3"/>
  <c r="AJ2046" i="3"/>
  <c r="AJ2038" i="3"/>
  <c r="AJ2030" i="3"/>
  <c r="AJ2022" i="3"/>
  <c r="AJ2014" i="3"/>
  <c r="AJ2006" i="3"/>
  <c r="AJ1998" i="3"/>
  <c r="AJ1990" i="3"/>
  <c r="AJ1982" i="3"/>
  <c r="AJ1974" i="3"/>
  <c r="AJ1966" i="3"/>
  <c r="AJ1958" i="3"/>
  <c r="AJ1950" i="3"/>
  <c r="AJ1942" i="3"/>
  <c r="AJ1934" i="3"/>
  <c r="AJ1926" i="3"/>
  <c r="AJ1918" i="3"/>
  <c r="AJ1910" i="3"/>
  <c r="AJ1902" i="3"/>
  <c r="AJ1894" i="3"/>
  <c r="AJ1886" i="3"/>
  <c r="AJ1878" i="3"/>
  <c r="AJ1870" i="3"/>
  <c r="AJ1862" i="3"/>
  <c r="AJ1854" i="3"/>
  <c r="AJ1846" i="3"/>
  <c r="AJ1838" i="3"/>
  <c r="AJ1830" i="3"/>
  <c r="AJ1822" i="3"/>
  <c r="AJ1814" i="3"/>
  <c r="AJ1806" i="3"/>
  <c r="AJ1798" i="3"/>
  <c r="AJ1790" i="3"/>
  <c r="AJ1782" i="3"/>
  <c r="AJ1774" i="3"/>
  <c r="AJ1766" i="3"/>
  <c r="AJ1758" i="3"/>
  <c r="AJ1750" i="3"/>
  <c r="AJ1742" i="3"/>
  <c r="AJ1734" i="3"/>
  <c r="AJ1726" i="3"/>
  <c r="AJ1718" i="3"/>
  <c r="AJ1710" i="3"/>
  <c r="AJ1702" i="3"/>
  <c r="AJ1694" i="3"/>
  <c r="AJ1686" i="3"/>
  <c r="AJ1678" i="3"/>
  <c r="AJ1670" i="3"/>
  <c r="AJ1662" i="3"/>
  <c r="AJ1654" i="3"/>
  <c r="AJ1646" i="3"/>
  <c r="AJ1638" i="3"/>
  <c r="AJ1630" i="3"/>
  <c r="AJ1614" i="3"/>
  <c r="AJ1606" i="3"/>
  <c r="AJ1598" i="3"/>
  <c r="AJ1590" i="3"/>
  <c r="AJ1582" i="3"/>
  <c r="AJ1574" i="3"/>
  <c r="AJ1566" i="3"/>
  <c r="AJ1558" i="3"/>
  <c r="AJ1550" i="3"/>
  <c r="AJ1542" i="3"/>
  <c r="AJ1534" i="3"/>
  <c r="AJ1526" i="3"/>
  <c r="AJ1518" i="3"/>
  <c r="AJ1510" i="3"/>
  <c r="AJ1502" i="3"/>
  <c r="AJ1494" i="3"/>
  <c r="AJ1486" i="3"/>
  <c r="AJ1478" i="3"/>
  <c r="AJ1470" i="3"/>
  <c r="AJ1462" i="3"/>
  <c r="AJ1454" i="3"/>
  <c r="AJ1446" i="3"/>
  <c r="AJ1438" i="3"/>
  <c r="AJ1430" i="3"/>
  <c r="AJ1422" i="3"/>
  <c r="AJ1414" i="3"/>
  <c r="AJ1406" i="3"/>
  <c r="AJ1398" i="3"/>
  <c r="AJ1390" i="3"/>
  <c r="AJ1382" i="3"/>
  <c r="AJ1374" i="3"/>
  <c r="AJ1366" i="3"/>
  <c r="AJ1358" i="3"/>
  <c r="AJ1350" i="3"/>
  <c r="AJ1342" i="3"/>
  <c r="AJ1334" i="3"/>
  <c r="AJ1326" i="3"/>
  <c r="AJ1318" i="3"/>
  <c r="AJ1310" i="3"/>
  <c r="AJ1302" i="3"/>
  <c r="AJ1294" i="3"/>
  <c r="AJ1286" i="3"/>
  <c r="AJ1278" i="3"/>
  <c r="AJ1270" i="3"/>
  <c r="AJ1262" i="3"/>
  <c r="AJ1254" i="3"/>
  <c r="AJ1246" i="3"/>
  <c r="AJ1238" i="3"/>
  <c r="AJ1230" i="3"/>
  <c r="AJ1222" i="3"/>
  <c r="AJ1214" i="3"/>
  <c r="AJ1206" i="3"/>
  <c r="AJ1198" i="3"/>
  <c r="AJ1190" i="3"/>
  <c r="AJ1182" i="3"/>
  <c r="AJ1174" i="3"/>
  <c r="AJ1166" i="3"/>
  <c r="AJ1158" i="3"/>
  <c r="AJ1150" i="3"/>
  <c r="AJ1142" i="3"/>
  <c r="AJ1134" i="3"/>
  <c r="AJ1126" i="3"/>
  <c r="AJ1118" i="3"/>
  <c r="AJ1110" i="3"/>
  <c r="AJ1102" i="3"/>
  <c r="AJ1094" i="3"/>
  <c r="AJ1086" i="3"/>
  <c r="AJ1078" i="3"/>
  <c r="AJ1070" i="3"/>
  <c r="AJ1062" i="3"/>
  <c r="AJ1054" i="3"/>
  <c r="AJ1046" i="3"/>
  <c r="AJ1038" i="3"/>
  <c r="AJ1030" i="3"/>
  <c r="AJ1022" i="3"/>
  <c r="AJ1014" i="3"/>
  <c r="AJ1006" i="3"/>
  <c r="AJ998" i="3"/>
  <c r="AJ990" i="3"/>
  <c r="AJ982" i="3"/>
  <c r="AJ974" i="3"/>
  <c r="AJ966" i="3"/>
  <c r="AJ958" i="3"/>
  <c r="AJ950" i="3"/>
  <c r="AJ942" i="3"/>
  <c r="AJ934" i="3"/>
  <c r="AJ926" i="3"/>
  <c r="AJ918" i="3"/>
  <c r="AJ910" i="3"/>
  <c r="AJ902" i="3"/>
  <c r="AJ894" i="3"/>
  <c r="AJ886" i="3"/>
  <c r="AJ878" i="3"/>
  <c r="AJ870" i="3"/>
  <c r="AJ862" i="3"/>
  <c r="AJ854" i="3"/>
  <c r="AJ846" i="3"/>
  <c r="AJ838" i="3"/>
  <c r="AJ830" i="3"/>
  <c r="AJ822" i="3"/>
  <c r="AJ814" i="3"/>
  <c r="AJ806" i="3"/>
  <c r="AJ798" i="3"/>
  <c r="AJ790" i="3"/>
  <c r="AJ782" i="3"/>
  <c r="AJ774" i="3"/>
  <c r="AJ766" i="3"/>
  <c r="AJ758" i="3"/>
  <c r="AJ750" i="3"/>
  <c r="AJ742" i="3"/>
  <c r="AJ734" i="3"/>
  <c r="AJ726" i="3"/>
  <c r="AJ718" i="3"/>
  <c r="AJ710" i="3"/>
  <c r="AJ2384" i="3"/>
  <c r="AJ2281" i="3"/>
  <c r="AJ1945" i="3"/>
  <c r="AJ1776" i="3"/>
  <c r="AJ1601" i="3"/>
  <c r="AJ2373" i="3"/>
  <c r="AJ2365" i="3"/>
  <c r="AJ2357" i="3"/>
  <c r="AJ2349" i="3"/>
  <c r="AJ2341" i="3"/>
  <c r="AJ2325" i="3"/>
  <c r="AJ2317" i="3"/>
  <c r="AJ2309" i="3"/>
  <c r="AJ2301" i="3"/>
  <c r="AJ2293" i="3"/>
  <c r="AJ2285" i="3"/>
  <c r="AJ2277" i="3"/>
  <c r="AJ2269" i="3"/>
  <c r="AJ2261" i="3"/>
  <c r="AJ2253" i="3"/>
  <c r="AJ2245" i="3"/>
  <c r="AJ2237" i="3"/>
  <c r="AJ2229" i="3"/>
  <c r="AJ2221" i="3"/>
  <c r="AJ2213" i="3"/>
  <c r="AJ2205" i="3"/>
  <c r="AJ2197" i="3"/>
  <c r="AJ2189" i="3"/>
  <c r="AJ2181" i="3"/>
  <c r="AJ2173" i="3"/>
  <c r="AJ2165" i="3"/>
  <c r="AJ2157" i="3"/>
  <c r="AJ2149" i="3"/>
  <c r="AJ2141" i="3"/>
  <c r="AJ2133" i="3"/>
  <c r="AJ2125" i="3"/>
  <c r="AJ2117" i="3"/>
  <c r="AJ2109" i="3"/>
  <c r="AJ2101" i="3"/>
  <c r="AJ2093" i="3"/>
  <c r="AJ2085" i="3"/>
  <c r="AJ2077" i="3"/>
  <c r="AJ2069" i="3"/>
  <c r="AJ2061" i="3"/>
  <c r="AJ2053" i="3"/>
  <c r="AJ2045" i="3"/>
  <c r="AJ2037" i="3"/>
  <c r="AJ2029" i="3"/>
  <c r="AJ2021" i="3"/>
  <c r="AJ2013" i="3"/>
  <c r="AJ2005" i="3"/>
  <c r="AJ1997" i="3"/>
  <c r="AJ1989" i="3"/>
  <c r="AJ1981" i="3"/>
  <c r="AJ1973" i="3"/>
  <c r="AJ1965" i="3"/>
  <c r="AJ1957" i="3"/>
  <c r="AJ1949" i="3"/>
  <c r="AJ1941" i="3"/>
  <c r="AJ1933" i="3"/>
  <c r="AJ1925" i="3"/>
  <c r="AJ1917" i="3"/>
  <c r="AJ1909" i="3"/>
  <c r="AJ1901" i="3"/>
  <c r="AJ1893" i="3"/>
  <c r="AJ1885" i="3"/>
  <c r="AJ1877" i="3"/>
  <c r="AJ1869" i="3"/>
  <c r="AJ1861" i="3"/>
  <c r="AJ1853" i="3"/>
  <c r="AJ1845" i="3"/>
  <c r="AJ1837" i="3"/>
  <c r="AJ1829" i="3"/>
  <c r="AJ1821" i="3"/>
  <c r="AJ1813" i="3"/>
  <c r="AJ1805" i="3"/>
  <c r="AJ1797" i="3"/>
  <c r="AJ1789" i="3"/>
  <c r="AJ1781" i="3"/>
  <c r="AJ1773" i="3"/>
  <c r="AJ1765" i="3"/>
  <c r="AJ1757" i="3"/>
  <c r="AJ1749" i="3"/>
  <c r="AJ1741" i="3"/>
  <c r="AJ1733" i="3"/>
  <c r="AJ1725" i="3"/>
  <c r="AJ1717" i="3"/>
  <c r="AJ1709" i="3"/>
  <c r="AJ1701" i="3"/>
  <c r="AJ1693" i="3"/>
  <c r="AJ1685" i="3"/>
  <c r="AJ1677" i="3"/>
  <c r="AJ1669" i="3"/>
  <c r="AJ1661" i="3"/>
  <c r="AJ1653" i="3"/>
  <c r="AJ1645" i="3"/>
  <c r="AJ1637" i="3"/>
  <c r="AJ1629" i="3"/>
  <c r="AJ1621" i="3"/>
  <c r="AJ1613" i="3"/>
  <c r="AJ1605" i="3"/>
  <c r="AJ1597" i="3"/>
  <c r="AJ1589" i="3"/>
  <c r="AJ1581" i="3"/>
  <c r="AJ1573" i="3"/>
  <c r="AJ1565" i="3"/>
  <c r="AJ1557" i="3"/>
  <c r="AJ1549" i="3"/>
  <c r="AJ1541" i="3"/>
  <c r="AJ1533" i="3"/>
  <c r="AJ1525" i="3"/>
  <c r="AJ1517" i="3"/>
  <c r="AJ1509" i="3"/>
  <c r="AJ1501" i="3"/>
  <c r="AJ1493" i="3"/>
  <c r="AJ1485" i="3"/>
  <c r="AJ1477" i="3"/>
  <c r="AJ1469" i="3"/>
  <c r="AJ1461" i="3"/>
  <c r="AJ1453" i="3"/>
  <c r="AJ1445" i="3"/>
  <c r="AJ1437" i="3"/>
  <c r="AJ1429" i="3"/>
  <c r="AJ1421" i="3"/>
  <c r="AJ1413" i="3"/>
  <c r="AJ1405" i="3"/>
  <c r="AJ1397" i="3"/>
  <c r="AJ1389" i="3"/>
  <c r="AJ1381" i="3"/>
  <c r="AJ1373" i="3"/>
  <c r="AJ1365" i="3"/>
  <c r="AJ1357" i="3"/>
  <c r="AJ1349" i="3"/>
  <c r="AJ1341" i="3"/>
  <c r="AJ1333" i="3"/>
  <c r="AJ1325" i="3"/>
  <c r="AJ1317" i="3"/>
  <c r="AJ1309" i="3"/>
  <c r="AJ1301" i="3"/>
  <c r="AJ1293" i="3"/>
  <c r="AJ1285" i="3"/>
  <c r="AJ1277" i="3"/>
  <c r="AJ1269" i="3"/>
  <c r="AJ1261" i="3"/>
  <c r="AJ1253" i="3"/>
  <c r="AJ1245" i="3"/>
  <c r="AJ1237" i="3"/>
  <c r="AJ1229" i="3"/>
  <c r="AJ1221" i="3"/>
  <c r="AJ1213" i="3"/>
  <c r="AJ1205" i="3"/>
  <c r="AJ1197" i="3"/>
  <c r="AJ1189" i="3"/>
  <c r="AJ1181" i="3"/>
  <c r="AJ1173" i="3"/>
  <c r="AJ1165" i="3"/>
  <c r="AJ1157" i="3"/>
  <c r="AJ1149" i="3"/>
  <c r="AJ1141" i="3"/>
  <c r="AJ1133" i="3"/>
  <c r="AJ1125" i="3"/>
  <c r="AJ1117" i="3"/>
  <c r="AJ1109" i="3"/>
  <c r="AJ1101" i="3"/>
  <c r="AJ1093" i="3"/>
  <c r="AJ1085" i="3"/>
  <c r="AJ1077" i="3"/>
  <c r="AJ1069" i="3"/>
  <c r="AJ1061" i="3"/>
  <c r="AJ1053" i="3"/>
  <c r="AJ1045" i="3"/>
  <c r="AJ1037" i="3"/>
  <c r="AJ1029" i="3"/>
  <c r="AJ1021" i="3"/>
  <c r="AJ1013" i="3"/>
  <c r="AJ1005" i="3"/>
  <c r="AJ997" i="3"/>
  <c r="AJ989" i="3"/>
  <c r="AJ981" i="3"/>
  <c r="AJ973" i="3"/>
  <c r="AJ965" i="3"/>
  <c r="AJ957" i="3"/>
  <c r="AJ949" i="3"/>
  <c r="AJ941" i="3"/>
  <c r="AJ933" i="3"/>
  <c r="AJ925" i="3"/>
  <c r="AJ917" i="3"/>
  <c r="AJ909" i="3"/>
  <c r="AJ901" i="3"/>
  <c r="AJ893" i="3"/>
  <c r="AJ885" i="3"/>
  <c r="AJ877" i="3"/>
  <c r="AJ869" i="3"/>
  <c r="AJ861" i="3"/>
  <c r="AJ853" i="3"/>
  <c r="AJ845" i="3"/>
  <c r="AJ837" i="3"/>
  <c r="AJ829" i="3"/>
  <c r="AJ821" i="3"/>
  <c r="AJ813" i="3"/>
  <c r="AJ805" i="3"/>
  <c r="AJ797" i="3"/>
  <c r="AJ789" i="3"/>
  <c r="AJ781" i="3"/>
  <c r="AJ773" i="3"/>
  <c r="AJ765" i="3"/>
  <c r="AJ757" i="3"/>
  <c r="AJ749" i="3"/>
  <c r="AJ741" i="3"/>
  <c r="AJ733" i="3"/>
  <c r="AJ725" i="3"/>
  <c r="AJ717" i="3"/>
  <c r="AJ709" i="3"/>
  <c r="AJ2372" i="3"/>
  <c r="AJ2265" i="3"/>
  <c r="AJ2096" i="3"/>
  <c r="AJ1753" i="3"/>
  <c r="AJ1539" i="3"/>
  <c r="AJ2428" i="3"/>
  <c r="AJ2420" i="3"/>
  <c r="AJ2412" i="3"/>
  <c r="AJ2404" i="3"/>
  <c r="AJ2396" i="3"/>
  <c r="AJ2388" i="3"/>
  <c r="AJ2380" i="3"/>
  <c r="AJ2364" i="3"/>
  <c r="AJ2356" i="3"/>
  <c r="AJ2348" i="3"/>
  <c r="AJ2340" i="3"/>
  <c r="AJ2332" i="3"/>
  <c r="AJ2324" i="3"/>
  <c r="AJ2316" i="3"/>
  <c r="AJ2300" i="3"/>
  <c r="AJ2292" i="3"/>
  <c r="AJ2284" i="3"/>
  <c r="AJ2276" i="3"/>
  <c r="AJ2268" i="3"/>
  <c r="AJ2260" i="3"/>
  <c r="AJ2252" i="3"/>
  <c r="AJ2244" i="3"/>
  <c r="AJ2236" i="3"/>
  <c r="AJ2228" i="3"/>
  <c r="AJ2220" i="3"/>
  <c r="AJ2212" i="3"/>
  <c r="AJ2204" i="3"/>
  <c r="AJ2196" i="3"/>
  <c r="AJ2188" i="3"/>
  <c r="AJ2180" i="3"/>
  <c r="AJ2172" i="3"/>
  <c r="AJ2164" i="3"/>
  <c r="AJ2156" i="3"/>
  <c r="AJ2148" i="3"/>
  <c r="AJ2140" i="3"/>
  <c r="AJ2132" i="3"/>
  <c r="AJ2124" i="3"/>
  <c r="AJ2116" i="3"/>
  <c r="AJ2108" i="3"/>
  <c r="AJ2100" i="3"/>
  <c r="AJ2092" i="3"/>
  <c r="AJ2084" i="3"/>
  <c r="AJ2076" i="3"/>
  <c r="AJ2068" i="3"/>
  <c r="AJ2060" i="3"/>
  <c r="AJ2052" i="3"/>
  <c r="AJ2044" i="3"/>
  <c r="AJ2036" i="3"/>
  <c r="AJ2028" i="3"/>
  <c r="AJ2020" i="3"/>
  <c r="AJ2012" i="3"/>
  <c r="AJ2004" i="3"/>
  <c r="AJ1996" i="3"/>
  <c r="AJ1988" i="3"/>
  <c r="AJ1980" i="3"/>
  <c r="AJ1972" i="3"/>
  <c r="AJ1964" i="3"/>
  <c r="AJ1956" i="3"/>
  <c r="AJ1948" i="3"/>
  <c r="AJ1940" i="3"/>
  <c r="AJ1932" i="3"/>
  <c r="AJ1924" i="3"/>
  <c r="AJ1916" i="3"/>
  <c r="AJ1908" i="3"/>
  <c r="AJ1900" i="3"/>
  <c r="AJ1892" i="3"/>
  <c r="AJ1884" i="3"/>
  <c r="AJ1876" i="3"/>
  <c r="AJ1868" i="3"/>
  <c r="AJ1860" i="3"/>
  <c r="AJ1852" i="3"/>
  <c r="AJ1844" i="3"/>
  <c r="AJ1836" i="3"/>
  <c r="AJ1828" i="3"/>
  <c r="AJ1820" i="3"/>
  <c r="AJ1812" i="3"/>
  <c r="AJ1804" i="3"/>
  <c r="AJ1796" i="3"/>
  <c r="AJ1788" i="3"/>
  <c r="AJ1780" i="3"/>
  <c r="AJ1772" i="3"/>
  <c r="AJ1764" i="3"/>
  <c r="AJ1756" i="3"/>
  <c r="AJ1748" i="3"/>
  <c r="AJ1740" i="3"/>
  <c r="AJ1732" i="3"/>
  <c r="AJ1724" i="3"/>
  <c r="AJ1716" i="3"/>
  <c r="AJ1708" i="3"/>
  <c r="AJ1700" i="3"/>
  <c r="AJ1692" i="3"/>
  <c r="AJ1684" i="3"/>
  <c r="AJ1676" i="3"/>
  <c r="AJ1668" i="3"/>
  <c r="AJ1660" i="3"/>
  <c r="AJ1652" i="3"/>
  <c r="AJ1644" i="3"/>
  <c r="AJ1636" i="3"/>
  <c r="AJ1628" i="3"/>
  <c r="AJ1620" i="3"/>
  <c r="AJ1612" i="3"/>
  <c r="AJ1604" i="3"/>
  <c r="AJ1596" i="3"/>
  <c r="AJ1588" i="3"/>
  <c r="AJ1580" i="3"/>
  <c r="AJ1572" i="3"/>
  <c r="AJ1564" i="3"/>
  <c r="AJ1556" i="3"/>
  <c r="AJ1548" i="3"/>
  <c r="AJ1540" i="3"/>
  <c r="AJ1532" i="3"/>
  <c r="AJ1524" i="3"/>
  <c r="AJ1516" i="3"/>
  <c r="AJ1508" i="3"/>
  <c r="AJ1500" i="3"/>
  <c r="AJ1492" i="3"/>
  <c r="AJ1484" i="3"/>
  <c r="AJ1476" i="3"/>
  <c r="AJ1468" i="3"/>
  <c r="AJ1460" i="3"/>
  <c r="AJ1452" i="3"/>
  <c r="AJ1444" i="3"/>
  <c r="AJ1436" i="3"/>
  <c r="AJ1428" i="3"/>
  <c r="AJ1420" i="3"/>
  <c r="AJ1412" i="3"/>
  <c r="AJ1404" i="3"/>
  <c r="AJ1396" i="3"/>
  <c r="AJ1388" i="3"/>
  <c r="AJ1380" i="3"/>
  <c r="AJ1372" i="3"/>
  <c r="AJ1364" i="3"/>
  <c r="AJ1356" i="3"/>
  <c r="AJ1348" i="3"/>
  <c r="AJ1340" i="3"/>
  <c r="AJ1332" i="3"/>
  <c r="AJ1324" i="3"/>
  <c r="AJ1316" i="3"/>
  <c r="AJ1308" i="3"/>
  <c r="AJ1300" i="3"/>
  <c r="AJ1292" i="3"/>
  <c r="AJ1284" i="3"/>
  <c r="AJ1276" i="3"/>
  <c r="AJ1268" i="3"/>
  <c r="AJ1260" i="3"/>
  <c r="AJ1244" i="3"/>
  <c r="AJ1236" i="3"/>
  <c r="AJ1228" i="3"/>
  <c r="AJ1220" i="3"/>
  <c r="AJ1212" i="3"/>
  <c r="AJ1204" i="3"/>
  <c r="AJ1196" i="3"/>
  <c r="AJ1188" i="3"/>
  <c r="AJ1180" i="3"/>
  <c r="AJ1172" i="3"/>
  <c r="AJ1164" i="3"/>
  <c r="AJ1156" i="3"/>
  <c r="AJ1148" i="3"/>
  <c r="AJ1140" i="3"/>
  <c r="AJ1132" i="3"/>
  <c r="AJ1124" i="3"/>
  <c r="AJ1116" i="3"/>
  <c r="AJ1108" i="3"/>
  <c r="AJ1100" i="3"/>
  <c r="AJ1092" i="3"/>
  <c r="AJ1084" i="3"/>
  <c r="AJ1076" i="3"/>
  <c r="AJ1068" i="3"/>
  <c r="AJ1060" i="3"/>
  <c r="AJ1052" i="3"/>
  <c r="AJ1044" i="3"/>
  <c r="AJ1036" i="3"/>
  <c r="AJ1028" i="3"/>
  <c r="AJ1020" i="3"/>
  <c r="AJ1012" i="3"/>
  <c r="AJ1004" i="3"/>
  <c r="AJ996" i="3"/>
  <c r="AJ988" i="3"/>
  <c r="AJ980" i="3"/>
  <c r="AJ972" i="3"/>
  <c r="AJ964" i="3"/>
  <c r="AJ956" i="3"/>
  <c r="AJ948" i="3"/>
  <c r="AJ940" i="3"/>
  <c r="AJ932" i="3"/>
  <c r="AJ924" i="3"/>
  <c r="AJ916" i="3"/>
  <c r="AJ908" i="3"/>
  <c r="AJ900" i="3"/>
  <c r="AJ892" i="3"/>
  <c r="AJ884" i="3"/>
  <c r="AJ876" i="3"/>
  <c r="AJ868" i="3"/>
  <c r="AJ860" i="3"/>
  <c r="AJ852" i="3"/>
  <c r="AJ844" i="3"/>
  <c r="AJ836" i="3"/>
  <c r="AJ828" i="3"/>
  <c r="AJ820" i="3"/>
  <c r="AJ812" i="3"/>
  <c r="AJ804" i="3"/>
  <c r="AJ796" i="3"/>
  <c r="AJ788" i="3"/>
  <c r="AJ780" i="3"/>
  <c r="AJ772" i="3"/>
  <c r="AJ764" i="3"/>
  <c r="AJ756" i="3"/>
  <c r="AJ748" i="3"/>
  <c r="AJ732" i="3"/>
  <c r="AJ724" i="3"/>
  <c r="AJ716" i="3"/>
  <c r="AJ708" i="3"/>
  <c r="AJ700" i="3"/>
  <c r="AJ692" i="3"/>
  <c r="AJ684" i="3"/>
  <c r="AJ2073" i="3"/>
  <c r="AJ1904" i="3"/>
  <c r="AJ1426" i="3"/>
  <c r="AJ2" i="3"/>
  <c r="AJ2435" i="3"/>
  <c r="AJ2427" i="3"/>
  <c r="AJ2419" i="3"/>
  <c r="AJ2411" i="3"/>
  <c r="AJ2403" i="3"/>
  <c r="AJ2395" i="3"/>
  <c r="AJ2387" i="3"/>
  <c r="AJ2379" i="3"/>
  <c r="AJ2371" i="3"/>
  <c r="AJ2363" i="3"/>
  <c r="AJ2355" i="3"/>
  <c r="AJ2347" i="3"/>
  <c r="AJ2339" i="3"/>
  <c r="AJ2331" i="3"/>
  <c r="AJ2323" i="3"/>
  <c r="AJ2315" i="3"/>
  <c r="AJ2307" i="3"/>
  <c r="AJ2299" i="3"/>
  <c r="AJ2291" i="3"/>
  <c r="AJ2283" i="3"/>
  <c r="AJ2275" i="3"/>
  <c r="AJ2267" i="3"/>
  <c r="AJ2259" i="3"/>
  <c r="AJ2251" i="3"/>
  <c r="AJ2243" i="3"/>
  <c r="AJ2235" i="3"/>
  <c r="AJ2227" i="3"/>
  <c r="AJ2219" i="3"/>
  <c r="AJ2211" i="3"/>
  <c r="AJ2203" i="3"/>
  <c r="AJ2195" i="3"/>
  <c r="AJ2187" i="3"/>
  <c r="AJ2179" i="3"/>
  <c r="AJ2171" i="3"/>
  <c r="AJ2163" i="3"/>
  <c r="AJ2155" i="3"/>
  <c r="AJ2147" i="3"/>
  <c r="AJ2139" i="3"/>
  <c r="AJ2131" i="3"/>
  <c r="AJ2123" i="3"/>
  <c r="AJ2115" i="3"/>
  <c r="AJ2107" i="3"/>
  <c r="AJ2099" i="3"/>
  <c r="AJ2091" i="3"/>
  <c r="AJ2083" i="3"/>
  <c r="AJ2075" i="3"/>
  <c r="AJ2067" i="3"/>
  <c r="AJ2059" i="3"/>
  <c r="AJ2051" i="3"/>
  <c r="AJ2043" i="3"/>
  <c r="AJ2035" i="3"/>
  <c r="AJ2027" i="3"/>
  <c r="AJ2019" i="3"/>
  <c r="AJ2011" i="3"/>
  <c r="AJ2003" i="3"/>
  <c r="AJ1995" i="3"/>
  <c r="AJ1987" i="3"/>
  <c r="AJ1979" i="3"/>
  <c r="AJ1971" i="3"/>
  <c r="AJ1963" i="3"/>
  <c r="AJ1955" i="3"/>
  <c r="AJ1947" i="3"/>
  <c r="AJ1939" i="3"/>
  <c r="AJ1931" i="3"/>
  <c r="AJ1923" i="3"/>
  <c r="AJ1915" i="3"/>
  <c r="AJ1907" i="3"/>
  <c r="AJ1899" i="3"/>
  <c r="AJ1891" i="3"/>
  <c r="AJ1883" i="3"/>
  <c r="AJ1875" i="3"/>
  <c r="AJ1867" i="3"/>
  <c r="AJ1859" i="3"/>
  <c r="AJ1851" i="3"/>
  <c r="AJ1843" i="3"/>
  <c r="AJ1835" i="3"/>
  <c r="AJ1827" i="3"/>
  <c r="AJ1819" i="3"/>
  <c r="AJ1811" i="3"/>
  <c r="AJ1803" i="3"/>
  <c r="AJ1795" i="3"/>
  <c r="AJ1787" i="3"/>
  <c r="AJ1779" i="3"/>
  <c r="AJ1771" i="3"/>
  <c r="AJ1763" i="3"/>
  <c r="AJ1755" i="3"/>
  <c r="AJ1747" i="3"/>
  <c r="AJ1739" i="3"/>
  <c r="AJ1731" i="3"/>
  <c r="AJ1723" i="3"/>
  <c r="AJ1715" i="3"/>
  <c r="AJ1707" i="3"/>
  <c r="AJ1699" i="3"/>
  <c r="AJ1691" i="3"/>
  <c r="AJ1683" i="3"/>
  <c r="AJ1675" i="3"/>
  <c r="AJ1667" i="3"/>
  <c r="AJ1659" i="3"/>
  <c r="AJ1651" i="3"/>
  <c r="AJ1643" i="3"/>
  <c r="AJ1635" i="3"/>
  <c r="AJ1627" i="3"/>
  <c r="AJ1619" i="3"/>
  <c r="AJ1611" i="3"/>
  <c r="AJ1603" i="3"/>
  <c r="AJ1595" i="3"/>
  <c r="AJ1587" i="3"/>
  <c r="AJ1579" i="3"/>
  <c r="AJ1571" i="3"/>
  <c r="AJ1563" i="3"/>
  <c r="AJ1555" i="3"/>
  <c r="AJ1547" i="3"/>
  <c r="AJ1531" i="3"/>
  <c r="AJ1523" i="3"/>
  <c r="AJ1515" i="3"/>
  <c r="AJ1507" i="3"/>
  <c r="AJ1499" i="3"/>
  <c r="AJ1491" i="3"/>
  <c r="AJ1483" i="3"/>
  <c r="AJ1475" i="3"/>
  <c r="AJ1467" i="3"/>
  <c r="AJ1459" i="3"/>
  <c r="AJ1451" i="3"/>
  <c r="AJ1443" i="3"/>
  <c r="AJ1435" i="3"/>
  <c r="AJ1427" i="3"/>
  <c r="AJ1419" i="3"/>
  <c r="AJ1411" i="3"/>
  <c r="AJ1403" i="3"/>
  <c r="AJ1395" i="3"/>
  <c r="AJ1387" i="3"/>
  <c r="AJ1379" i="3"/>
  <c r="AJ1371" i="3"/>
  <c r="AJ1363" i="3"/>
  <c r="AJ1355" i="3"/>
  <c r="AJ1347" i="3"/>
  <c r="AJ1339" i="3"/>
  <c r="AJ1331" i="3"/>
  <c r="AJ1323" i="3"/>
  <c r="AJ1315" i="3"/>
  <c r="AJ1307" i="3"/>
  <c r="AJ1299" i="3"/>
  <c r="AJ1291" i="3"/>
  <c r="AJ1283" i="3"/>
  <c r="AJ1275" i="3"/>
  <c r="AJ1267" i="3"/>
  <c r="AJ1259" i="3"/>
  <c r="AJ1251" i="3"/>
  <c r="AJ1243" i="3"/>
  <c r="AJ1235" i="3"/>
  <c r="AJ1227" i="3"/>
  <c r="AJ1219" i="3"/>
  <c r="AJ1211" i="3"/>
  <c r="AJ1203" i="3"/>
  <c r="AJ1195" i="3"/>
  <c r="AJ1187" i="3"/>
  <c r="AJ1179" i="3"/>
  <c r="AJ1171" i="3"/>
  <c r="AJ1163" i="3"/>
  <c r="AJ1155" i="3"/>
  <c r="AJ1147" i="3"/>
  <c r="AJ1139" i="3"/>
  <c r="AJ1131" i="3"/>
  <c r="AJ1123" i="3"/>
  <c r="AJ1115" i="3"/>
  <c r="AJ1107" i="3"/>
  <c r="AJ1099" i="3"/>
  <c r="AJ1091" i="3"/>
  <c r="AJ1075" i="3"/>
  <c r="AJ1067" i="3"/>
  <c r="AJ1059" i="3"/>
  <c r="AJ1051" i="3"/>
  <c r="AJ1043" i="3"/>
  <c r="AJ1035" i="3"/>
  <c r="AJ1027" i="3"/>
  <c r="AJ1019" i="3"/>
  <c r="AJ1011" i="3"/>
  <c r="AJ1003" i="3"/>
  <c r="AJ995" i="3"/>
  <c r="AJ987" i="3"/>
  <c r="AJ979" i="3"/>
  <c r="AJ971" i="3"/>
  <c r="AJ963" i="3"/>
  <c r="AJ955" i="3"/>
  <c r="AJ947" i="3"/>
  <c r="AJ939" i="3"/>
  <c r="AJ931" i="3"/>
  <c r="AJ923" i="3"/>
  <c r="AJ915" i="3"/>
  <c r="AJ907" i="3"/>
  <c r="AJ899" i="3"/>
  <c r="AJ891" i="3"/>
  <c r="AJ883" i="3"/>
  <c r="AJ875" i="3"/>
  <c r="AJ867" i="3"/>
  <c r="AJ859" i="3"/>
  <c r="AJ851" i="3"/>
  <c r="AJ843" i="3"/>
  <c r="AJ835" i="3"/>
  <c r="AJ827" i="3"/>
  <c r="AJ819" i="3"/>
  <c r="AJ811" i="3"/>
  <c r="AJ803" i="3"/>
  <c r="AJ795" i="3"/>
  <c r="AJ787" i="3"/>
  <c r="AJ779" i="3"/>
  <c r="AJ771" i="3"/>
  <c r="AJ763" i="3"/>
  <c r="AJ755" i="3"/>
  <c r="AJ747" i="3"/>
  <c r="AJ739" i="3"/>
  <c r="AJ731" i="3"/>
  <c r="AJ723" i="3"/>
  <c r="AJ715" i="3"/>
  <c r="AJ707" i="3"/>
  <c r="AJ699" i="3"/>
  <c r="AJ691" i="3"/>
  <c r="AJ683" i="3"/>
  <c r="AJ675" i="3"/>
  <c r="AJ2345" i="3"/>
  <c r="AJ2224" i="3"/>
  <c r="AJ1881" i="3"/>
  <c r="AJ1712" i="3"/>
  <c r="AJ1252" i="3"/>
  <c r="AJ1826" i="3"/>
  <c r="AJ1818" i="3"/>
  <c r="AJ1810" i="3"/>
  <c r="AJ1802" i="3"/>
  <c r="AJ1794" i="3"/>
  <c r="AJ1786" i="3"/>
  <c r="AJ1778" i="3"/>
  <c r="AJ1770" i="3"/>
  <c r="AJ1762" i="3"/>
  <c r="AJ1754" i="3"/>
  <c r="AJ1746" i="3"/>
  <c r="AJ1738" i="3"/>
  <c r="AJ1730" i="3"/>
  <c r="AJ1722" i="3"/>
  <c r="AJ1714" i="3"/>
  <c r="AJ1706" i="3"/>
  <c r="AJ1698" i="3"/>
  <c r="AJ1690" i="3"/>
  <c r="AJ1682" i="3"/>
  <c r="AJ1674" i="3"/>
  <c r="AJ1666" i="3"/>
  <c r="AJ1658" i="3"/>
  <c r="AJ1650" i="3"/>
  <c r="AJ1642" i="3"/>
  <c r="AJ1634" i="3"/>
  <c r="AJ1626" i="3"/>
  <c r="AJ1618" i="3"/>
  <c r="AJ1610" i="3"/>
  <c r="AJ1602" i="3"/>
  <c r="AJ1594" i="3"/>
  <c r="AJ1586" i="3"/>
  <c r="AJ1578" i="3"/>
  <c r="AJ1570" i="3"/>
  <c r="AJ1562" i="3"/>
  <c r="AJ1554" i="3"/>
  <c r="AJ1546" i="3"/>
  <c r="AJ1538" i="3"/>
  <c r="AJ1530" i="3"/>
  <c r="AJ1522" i="3"/>
  <c r="AJ1514" i="3"/>
  <c r="AJ1506" i="3"/>
  <c r="AJ1498" i="3"/>
  <c r="AJ1490" i="3"/>
  <c r="AJ1482" i="3"/>
  <c r="AJ1474" i="3"/>
  <c r="AJ1466" i="3"/>
  <c r="AJ1458" i="3"/>
  <c r="AJ1450" i="3"/>
  <c r="AJ1442" i="3"/>
  <c r="AJ1434" i="3"/>
  <c r="AJ1418" i="3"/>
  <c r="AJ1410" i="3"/>
  <c r="AJ1402" i="3"/>
  <c r="AJ1394" i="3"/>
  <c r="AJ1386" i="3"/>
  <c r="AJ1378" i="3"/>
  <c r="AJ1370" i="3"/>
  <c r="AJ1362" i="3"/>
  <c r="AJ1354" i="3"/>
  <c r="AJ1346" i="3"/>
  <c r="AJ1338" i="3"/>
  <c r="AJ1330" i="3"/>
  <c r="AJ1322" i="3"/>
  <c r="AJ1314" i="3"/>
  <c r="AJ1306" i="3"/>
  <c r="AJ1298" i="3"/>
  <c r="AJ1290" i="3"/>
  <c r="AJ1282" i="3"/>
  <c r="AJ1274" i="3"/>
  <c r="AJ1266" i="3"/>
  <c r="AJ1258" i="3"/>
  <c r="AJ1250" i="3"/>
  <c r="AJ1242" i="3"/>
  <c r="AJ1234" i="3"/>
  <c r="AJ1226" i="3"/>
  <c r="AJ1218" i="3"/>
  <c r="AJ1210" i="3"/>
  <c r="AJ1202" i="3"/>
  <c r="AJ1194" i="3"/>
  <c r="AJ1186" i="3"/>
  <c r="AJ1178" i="3"/>
  <c r="AJ1170" i="3"/>
  <c r="AJ1162" i="3"/>
  <c r="AJ1154" i="3"/>
  <c r="AJ1146" i="3"/>
  <c r="AJ1138" i="3"/>
  <c r="AJ1130" i="3"/>
  <c r="AJ1122" i="3"/>
  <c r="AJ1114" i="3"/>
  <c r="AJ1106" i="3"/>
  <c r="AJ1098" i="3"/>
  <c r="AJ1090" i="3"/>
  <c r="AJ1082" i="3"/>
  <c r="AJ1074" i="3"/>
  <c r="AJ1066" i="3"/>
  <c r="AJ1058" i="3"/>
  <c r="AJ1050" i="3"/>
  <c r="AJ1042" i="3"/>
  <c r="AJ1034" i="3"/>
  <c r="AJ1026" i="3"/>
  <c r="AJ1018" i="3"/>
  <c r="AJ1010" i="3"/>
  <c r="AJ1002" i="3"/>
  <c r="AJ994" i="3"/>
  <c r="AJ986" i="3"/>
  <c r="AJ978" i="3"/>
  <c r="AJ970" i="3"/>
  <c r="AJ962" i="3"/>
  <c r="AJ954" i="3"/>
  <c r="AJ946" i="3"/>
  <c r="AJ938" i="3"/>
  <c r="AJ930" i="3"/>
  <c r="AJ922" i="3"/>
  <c r="AJ906" i="3"/>
  <c r="AJ898" i="3"/>
  <c r="AJ890" i="3"/>
  <c r="AJ882" i="3"/>
  <c r="AJ874" i="3"/>
  <c r="AJ866" i="3"/>
  <c r="AJ858" i="3"/>
  <c r="AJ850" i="3"/>
  <c r="AJ842" i="3"/>
  <c r="AJ834" i="3"/>
  <c r="AJ826" i="3"/>
  <c r="AJ818" i="3"/>
  <c r="AJ810" i="3"/>
  <c r="AJ802" i="3"/>
  <c r="AJ794" i="3"/>
  <c r="AJ786" i="3"/>
  <c r="AJ778" i="3"/>
  <c r="AJ770" i="3"/>
  <c r="AJ762" i="3"/>
  <c r="AJ754" i="3"/>
  <c r="AJ746" i="3"/>
  <c r="AJ738" i="3"/>
  <c r="AJ730" i="3"/>
  <c r="AJ722" i="3"/>
  <c r="AJ714" i="3"/>
  <c r="AJ706" i="3"/>
  <c r="AJ698" i="3"/>
  <c r="AJ690" i="3"/>
  <c r="AJ682" i="3"/>
  <c r="AJ674" i="3"/>
  <c r="AJ666" i="3"/>
  <c r="AJ658" i="3"/>
  <c r="AJ650" i="3"/>
  <c r="AJ642" i="3"/>
  <c r="AJ634" i="3"/>
  <c r="AJ626" i="3"/>
  <c r="AJ618" i="3"/>
  <c r="AJ610" i="3"/>
  <c r="AJ602" i="3"/>
  <c r="AJ594" i="3"/>
  <c r="AJ586" i="3"/>
  <c r="AJ578" i="3"/>
  <c r="AJ570" i="3"/>
  <c r="AJ562" i="3"/>
  <c r="AJ554" i="3"/>
  <c r="AJ546" i="3"/>
  <c r="AJ538" i="3"/>
  <c r="AJ530" i="3"/>
  <c r="AJ522" i="3"/>
  <c r="AJ514" i="3"/>
  <c r="AJ506" i="3"/>
  <c r="AJ498" i="3"/>
  <c r="AJ490" i="3"/>
  <c r="AJ482" i="3"/>
  <c r="AJ474" i="3"/>
  <c r="AJ466" i="3"/>
  <c r="AJ458" i="3"/>
  <c r="AJ450" i="3"/>
  <c r="AJ442" i="3"/>
  <c r="AJ434" i="3"/>
  <c r="AJ426" i="3"/>
  <c r="AJ418" i="3"/>
  <c r="AJ410" i="3"/>
  <c r="AJ402" i="3"/>
  <c r="AJ394" i="3"/>
  <c r="AJ386" i="3"/>
  <c r="AJ378" i="3"/>
  <c r="AJ370" i="3"/>
  <c r="AJ362" i="3"/>
  <c r="AJ354" i="3"/>
  <c r="AJ346" i="3"/>
  <c r="AJ338" i="3"/>
  <c r="AJ330" i="3"/>
  <c r="AJ322" i="3"/>
  <c r="AJ314" i="3"/>
  <c r="AJ306" i="3"/>
  <c r="AJ298" i="3"/>
  <c r="AJ290" i="3"/>
  <c r="AJ282" i="3"/>
  <c r="AJ274" i="3"/>
  <c r="AJ266" i="3"/>
  <c r="AJ258" i="3"/>
  <c r="AJ250" i="3"/>
  <c r="AJ242" i="3"/>
  <c r="AJ234" i="3"/>
  <c r="AJ226" i="3"/>
  <c r="AJ218" i="3"/>
  <c r="AJ210" i="3"/>
  <c r="AJ202" i="3"/>
  <c r="AJ194" i="3"/>
  <c r="AJ186" i="3"/>
  <c r="AJ178" i="3"/>
  <c r="AJ170" i="3"/>
  <c r="AJ162" i="3"/>
  <c r="AJ154" i="3"/>
  <c r="AJ146" i="3"/>
  <c r="AJ138" i="3"/>
  <c r="AJ130" i="3"/>
  <c r="AJ122" i="3"/>
  <c r="AJ114" i="3"/>
  <c r="AJ106" i="3"/>
  <c r="AJ98" i="3"/>
  <c r="AJ90" i="3"/>
  <c r="AJ82" i="3"/>
  <c r="AJ74" i="3"/>
  <c r="AJ66" i="3"/>
  <c r="AJ58" i="3"/>
  <c r="AJ50" i="3"/>
  <c r="AJ42" i="3"/>
  <c r="AJ34" i="3"/>
  <c r="AJ26" i="3"/>
  <c r="AJ18" i="3"/>
  <c r="AJ10" i="3"/>
  <c r="AJ2333" i="3"/>
  <c r="AJ2201" i="3"/>
  <c r="AJ2032" i="3"/>
  <c r="AJ1689" i="3"/>
  <c r="AJ1083" i="3"/>
  <c r="AJ2401" i="3"/>
  <c r="AJ2393" i="3"/>
  <c r="AJ2385" i="3"/>
  <c r="AJ2377" i="3"/>
  <c r="AJ2369" i="3"/>
  <c r="AJ2361" i="3"/>
  <c r="AJ2353" i="3"/>
  <c r="AJ2337" i="3"/>
  <c r="AJ2329" i="3"/>
  <c r="AJ2321" i="3"/>
  <c r="AJ2313" i="3"/>
  <c r="AJ2305" i="3"/>
  <c r="AJ2297" i="3"/>
  <c r="AJ2289" i="3"/>
  <c r="AJ2273" i="3"/>
  <c r="AJ2257" i="3"/>
  <c r="AJ2249" i="3"/>
  <c r="AJ2241" i="3"/>
  <c r="AJ2233" i="3"/>
  <c r="AJ2225" i="3"/>
  <c r="AJ2217" i="3"/>
  <c r="AJ2209" i="3"/>
  <c r="AJ2193" i="3"/>
  <c r="AJ2185" i="3"/>
  <c r="AJ2177" i="3"/>
  <c r="AJ2169" i="3"/>
  <c r="AJ2161" i="3"/>
  <c r="AJ2153" i="3"/>
  <c r="AJ2145" i="3"/>
  <c r="AJ2129" i="3"/>
  <c r="AJ2121" i="3"/>
  <c r="AJ2113" i="3"/>
  <c r="AJ2105" i="3"/>
  <c r="AJ2097" i="3"/>
  <c r="AJ2089" i="3"/>
  <c r="AJ2081" i="3"/>
  <c r="AJ2065" i="3"/>
  <c r="AJ2057" i="3"/>
  <c r="AJ2049" i="3"/>
  <c r="AJ2041" i="3"/>
  <c r="AJ2033" i="3"/>
  <c r="AJ2025" i="3"/>
  <c r="AJ2017" i="3"/>
  <c r="AJ2001" i="3"/>
  <c r="AJ1993" i="3"/>
  <c r="AJ1985" i="3"/>
  <c r="AJ1977" i="3"/>
  <c r="AJ1969" i="3"/>
  <c r="AJ1961" i="3"/>
  <c r="AJ1953" i="3"/>
  <c r="AJ1937" i="3"/>
  <c r="AJ1929" i="3"/>
  <c r="AJ1921" i="3"/>
  <c r="AJ1913" i="3"/>
  <c r="AJ1905" i="3"/>
  <c r="AJ1897" i="3"/>
  <c r="AJ1889" i="3"/>
  <c r="AJ1873" i="3"/>
  <c r="AJ1865" i="3"/>
  <c r="AJ1857" i="3"/>
  <c r="AJ1849" i="3"/>
  <c r="AJ1841" i="3"/>
  <c r="AJ1833" i="3"/>
  <c r="AJ1825" i="3"/>
  <c r="AJ1809" i="3"/>
  <c r="AJ1801" i="3"/>
  <c r="AJ1793" i="3"/>
  <c r="AJ1785" i="3"/>
  <c r="AJ1777" i="3"/>
  <c r="AJ1769" i="3"/>
  <c r="AJ1761" i="3"/>
  <c r="AJ1745" i="3"/>
  <c r="AJ1737" i="3"/>
  <c r="AJ1729" i="3"/>
  <c r="AJ1721" i="3"/>
  <c r="AJ1713" i="3"/>
  <c r="AJ1705" i="3"/>
  <c r="AJ1697" i="3"/>
  <c r="AJ1681" i="3"/>
  <c r="AJ1673" i="3"/>
  <c r="AJ1665" i="3"/>
  <c r="AJ1657" i="3"/>
  <c r="AJ1649" i="3"/>
  <c r="AJ1641" i="3"/>
  <c r="AJ1633" i="3"/>
  <c r="AJ1625" i="3"/>
  <c r="AJ1617" i="3"/>
  <c r="AJ1609" i="3"/>
  <c r="AJ1593" i="3"/>
  <c r="AJ1585" i="3"/>
  <c r="AJ1577" i="3"/>
  <c r="AJ1569" i="3"/>
  <c r="AJ1561" i="3"/>
  <c r="AJ1553" i="3"/>
  <c r="AJ1545" i="3"/>
  <c r="AJ1537" i="3"/>
  <c r="AJ1529" i="3"/>
  <c r="AJ1521" i="3"/>
  <c r="AJ1513" i="3"/>
  <c r="AJ1505" i="3"/>
  <c r="AJ1497" i="3"/>
  <c r="AJ1489" i="3"/>
  <c r="AJ1481" i="3"/>
  <c r="AJ1473" i="3"/>
  <c r="AJ1465" i="3"/>
  <c r="AJ1457" i="3"/>
  <c r="AJ1449" i="3"/>
  <c r="AJ1441" i="3"/>
  <c r="AJ1433" i="3"/>
  <c r="AJ1425" i="3"/>
  <c r="AJ1417" i="3"/>
  <c r="AJ1409" i="3"/>
  <c r="AJ1401" i="3"/>
  <c r="AJ1393" i="3"/>
  <c r="AJ1385" i="3"/>
  <c r="AJ1377" i="3"/>
  <c r="AJ1369" i="3"/>
  <c r="AJ1361" i="3"/>
  <c r="AJ1353" i="3"/>
  <c r="AJ1345" i="3"/>
  <c r="AJ1337" i="3"/>
  <c r="AJ1329" i="3"/>
  <c r="AJ1321" i="3"/>
  <c r="AJ1313" i="3"/>
  <c r="AJ1305" i="3"/>
  <c r="AJ1297" i="3"/>
  <c r="AJ1289" i="3"/>
  <c r="AJ1281" i="3"/>
  <c r="AJ1273" i="3"/>
  <c r="AJ1265" i="3"/>
  <c r="AJ1257" i="3"/>
  <c r="AJ1249" i="3"/>
  <c r="AJ1241" i="3"/>
  <c r="AJ1233" i="3"/>
  <c r="AJ1225" i="3"/>
  <c r="AJ1217" i="3"/>
  <c r="AJ1209" i="3"/>
  <c r="AJ1201" i="3"/>
  <c r="AJ1193" i="3"/>
  <c r="AJ1185" i="3"/>
  <c r="AJ1177" i="3"/>
  <c r="AJ1169" i="3"/>
  <c r="AJ1161" i="3"/>
  <c r="AJ1153" i="3"/>
  <c r="AJ1145" i="3"/>
  <c r="AJ1137" i="3"/>
  <c r="AJ1129" i="3"/>
  <c r="AJ1121" i="3"/>
  <c r="AJ1113" i="3"/>
  <c r="AJ1105" i="3"/>
  <c r="AJ1097" i="3"/>
  <c r="AJ1089" i="3"/>
  <c r="AJ1081" i="3"/>
  <c r="AJ1073" i="3"/>
  <c r="AJ1065" i="3"/>
  <c r="AJ1057" i="3"/>
  <c r="AJ1049" i="3"/>
  <c r="AJ1041" i="3"/>
  <c r="AJ1033" i="3"/>
  <c r="AJ1025" i="3"/>
  <c r="AJ1017" i="3"/>
  <c r="AJ1009" i="3"/>
  <c r="AJ1001" i="3"/>
  <c r="AJ993" i="3"/>
  <c r="AJ985" i="3"/>
  <c r="AJ977" i="3"/>
  <c r="AJ969" i="3"/>
  <c r="AJ961" i="3"/>
  <c r="AJ953" i="3"/>
  <c r="AJ945" i="3"/>
  <c r="AJ937" i="3"/>
  <c r="AJ929" i="3"/>
  <c r="AJ921" i="3"/>
  <c r="AJ913" i="3"/>
  <c r="AJ905" i="3"/>
  <c r="AJ897" i="3"/>
  <c r="AJ889" i="3"/>
  <c r="AJ881" i="3"/>
  <c r="AJ873" i="3"/>
  <c r="AJ865" i="3"/>
  <c r="AJ857" i="3"/>
  <c r="AJ849" i="3"/>
  <c r="AJ841" i="3"/>
  <c r="AJ833" i="3"/>
  <c r="AJ825" i="3"/>
  <c r="AJ817" i="3"/>
  <c r="AJ809" i="3"/>
  <c r="AJ801" i="3"/>
  <c r="AJ793" i="3"/>
  <c r="AJ785" i="3"/>
  <c r="AJ777" i="3"/>
  <c r="AJ769" i="3"/>
  <c r="AJ761" i="3"/>
  <c r="AJ753" i="3"/>
  <c r="AJ745" i="3"/>
  <c r="AJ737" i="3"/>
  <c r="AJ729" i="3"/>
  <c r="AJ721" i="3"/>
  <c r="AJ713" i="3"/>
  <c r="AJ705" i="3"/>
  <c r="AJ697" i="3"/>
  <c r="AJ689" i="3"/>
  <c r="AJ681" i="3"/>
  <c r="AJ673" i="3"/>
  <c r="AJ665" i="3"/>
  <c r="AJ657" i="3"/>
  <c r="AJ649" i="3"/>
  <c r="AJ641" i="3"/>
  <c r="AJ633" i="3"/>
  <c r="AJ625" i="3"/>
  <c r="AJ617" i="3"/>
  <c r="AJ2320" i="3"/>
  <c r="AJ2009" i="3"/>
  <c r="AJ1840" i="3"/>
  <c r="AJ914" i="3"/>
  <c r="AJ2424" i="3"/>
  <c r="AJ2416" i="3"/>
  <c r="AJ2408" i="3"/>
  <c r="AJ2400" i="3"/>
  <c r="AJ2392" i="3"/>
  <c r="AJ2376" i="3"/>
  <c r="AJ2368" i="3"/>
  <c r="AJ2360" i="3"/>
  <c r="AJ2352" i="3"/>
  <c r="AJ2344" i="3"/>
  <c r="AJ2336" i="3"/>
  <c r="AJ2328" i="3"/>
  <c r="AJ2312" i="3"/>
  <c r="AJ2304" i="3"/>
  <c r="AJ2296" i="3"/>
  <c r="AJ2288" i="3"/>
  <c r="AJ2280" i="3"/>
  <c r="AJ2272" i="3"/>
  <c r="AJ2264" i="3"/>
  <c r="AJ2256" i="3"/>
  <c r="AJ2248" i="3"/>
  <c r="AJ2240" i="3"/>
  <c r="AJ2232" i="3"/>
  <c r="AJ2216" i="3"/>
  <c r="AJ2208" i="3"/>
  <c r="AJ2200" i="3"/>
  <c r="AJ2192" i="3"/>
  <c r="AJ2184" i="3"/>
  <c r="AJ2176" i="3"/>
  <c r="AJ2168" i="3"/>
  <c r="AJ2152" i="3"/>
  <c r="AJ2144" i="3"/>
  <c r="AJ2136" i="3"/>
  <c r="AJ2128" i="3"/>
  <c r="AJ2120" i="3"/>
  <c r="AJ2112" i="3"/>
  <c r="AJ2104" i="3"/>
  <c r="AJ2088" i="3"/>
  <c r="AJ2080" i="3"/>
  <c r="AJ2072" i="3"/>
  <c r="AJ2064" i="3"/>
  <c r="AJ2056" i="3"/>
  <c r="AJ2048" i="3"/>
  <c r="AJ2040" i="3"/>
  <c r="AJ2024" i="3"/>
  <c r="AJ2016" i="3"/>
  <c r="AJ2008" i="3"/>
  <c r="AJ2000" i="3"/>
  <c r="AJ1992" i="3"/>
  <c r="AJ1984" i="3"/>
  <c r="AJ1976" i="3"/>
  <c r="AJ1960" i="3"/>
  <c r="AJ1952" i="3"/>
  <c r="AJ1944" i="3"/>
  <c r="AJ1936" i="3"/>
  <c r="AJ1928" i="3"/>
  <c r="AJ1920" i="3"/>
  <c r="AJ1912" i="3"/>
  <c r="AJ1896" i="3"/>
  <c r="AJ1888" i="3"/>
  <c r="AJ1880" i="3"/>
  <c r="AJ1872" i="3"/>
  <c r="AJ1864" i="3"/>
  <c r="AJ1856" i="3"/>
  <c r="AJ1848" i="3"/>
  <c r="AJ1832" i="3"/>
  <c r="AJ1824" i="3"/>
  <c r="AJ1816" i="3"/>
  <c r="AJ1808" i="3"/>
  <c r="AJ1800" i="3"/>
  <c r="AJ1792" i="3"/>
  <c r="AJ1784" i="3"/>
  <c r="AJ1768" i="3"/>
  <c r="AJ1760" i="3"/>
  <c r="AJ1752" i="3"/>
  <c r="AJ1744" i="3"/>
  <c r="AJ1736" i="3"/>
  <c r="AJ1728" i="3"/>
  <c r="AJ1720" i="3"/>
  <c r="AJ1704" i="3"/>
  <c r="AJ1696" i="3"/>
  <c r="AJ1688" i="3"/>
  <c r="AJ1680" i="3"/>
  <c r="AJ1672" i="3"/>
  <c r="AJ1664" i="3"/>
  <c r="AJ1656" i="3"/>
  <c r="AJ1640" i="3"/>
  <c r="AJ1632" i="3"/>
  <c r="AJ1624" i="3"/>
  <c r="AJ1616" i="3"/>
  <c r="AJ1608" i="3"/>
  <c r="AJ1600" i="3"/>
  <c r="AJ1592" i="3"/>
  <c r="AJ1584" i="3"/>
  <c r="AJ1576" i="3"/>
  <c r="AJ1568" i="3"/>
  <c r="AJ1560" i="3"/>
  <c r="AJ1552" i="3"/>
  <c r="AJ1544" i="3"/>
  <c r="AJ1536" i="3"/>
  <c r="AJ1528" i="3"/>
  <c r="AJ1520" i="3"/>
  <c r="AJ1512" i="3"/>
  <c r="AJ1504" i="3"/>
  <c r="AJ1496" i="3"/>
  <c r="AJ1488" i="3"/>
  <c r="AJ1480" i="3"/>
  <c r="AJ1472" i="3"/>
  <c r="AJ1464" i="3"/>
  <c r="AJ1456" i="3"/>
  <c r="AJ1448" i="3"/>
  <c r="AJ1440" i="3"/>
  <c r="AJ1432" i="3"/>
  <c r="AJ1424" i="3"/>
  <c r="AJ1416" i="3"/>
  <c r="AJ1408" i="3"/>
  <c r="AJ1400" i="3"/>
  <c r="AJ1392" i="3"/>
  <c r="AJ1384" i="3"/>
  <c r="AJ1376" i="3"/>
  <c r="AJ1368" i="3"/>
  <c r="AJ1360" i="3"/>
  <c r="AJ1352" i="3"/>
  <c r="AJ1344" i="3"/>
  <c r="AJ1336" i="3"/>
  <c r="AJ1328" i="3"/>
  <c r="AJ1320" i="3"/>
  <c r="AJ1312" i="3"/>
  <c r="AJ1304" i="3"/>
  <c r="AJ1296" i="3"/>
  <c r="AJ1288" i="3"/>
  <c r="AJ1280" i="3"/>
  <c r="AJ1272" i="3"/>
  <c r="AJ1264" i="3"/>
  <c r="AJ1256" i="3"/>
  <c r="AJ1248" i="3"/>
  <c r="AJ1240" i="3"/>
  <c r="AJ1232" i="3"/>
  <c r="AJ1224" i="3"/>
  <c r="AJ1216" i="3"/>
  <c r="AJ1208" i="3"/>
  <c r="AJ1200" i="3"/>
  <c r="AJ1192" i="3"/>
  <c r="AJ1184" i="3"/>
  <c r="AJ1176" i="3"/>
  <c r="AJ1168" i="3"/>
  <c r="AJ1160" i="3"/>
  <c r="AJ1152" i="3"/>
  <c r="AJ1144" i="3"/>
  <c r="AJ1136" i="3"/>
  <c r="AJ1128" i="3"/>
  <c r="AJ1120" i="3"/>
  <c r="AJ1112" i="3"/>
  <c r="AJ1104" i="3"/>
  <c r="AJ1096" i="3"/>
  <c r="AJ1088" i="3"/>
  <c r="AJ1080" i="3"/>
  <c r="AJ1072" i="3"/>
  <c r="AJ1064" i="3"/>
  <c r="AJ1056" i="3"/>
  <c r="AJ1048" i="3"/>
  <c r="AJ1040" i="3"/>
  <c r="AJ1032" i="3"/>
  <c r="AJ1024" i="3"/>
  <c r="AJ1016" i="3"/>
  <c r="AJ1008" i="3"/>
  <c r="AJ1000" i="3"/>
  <c r="AJ992" i="3"/>
  <c r="AJ984" i="3"/>
  <c r="AJ976" i="3"/>
  <c r="AJ968" i="3"/>
  <c r="AJ960" i="3"/>
  <c r="AJ952" i="3"/>
  <c r="AJ944" i="3"/>
  <c r="AJ936" i="3"/>
  <c r="AJ928" i="3"/>
  <c r="AJ920" i="3"/>
  <c r="AJ912" i="3"/>
  <c r="AJ904" i="3"/>
  <c r="AJ896" i="3"/>
  <c r="AJ888" i="3"/>
  <c r="AJ880" i="3"/>
  <c r="AJ872" i="3"/>
  <c r="AJ864" i="3"/>
  <c r="AJ856" i="3"/>
  <c r="AJ848" i="3"/>
  <c r="AJ840" i="3"/>
  <c r="AJ832" i="3"/>
  <c r="AJ824" i="3"/>
  <c r="AJ816" i="3"/>
  <c r="AJ808" i="3"/>
  <c r="AJ800" i="3"/>
  <c r="AJ792" i="3"/>
  <c r="AJ784" i="3"/>
  <c r="AJ776" i="3"/>
  <c r="AJ768" i="3"/>
  <c r="AJ760" i="3"/>
  <c r="AJ752" i="3"/>
  <c r="AJ744" i="3"/>
  <c r="AJ736" i="3"/>
  <c r="AJ728" i="3"/>
  <c r="AJ720" i="3"/>
  <c r="AJ712" i="3"/>
  <c r="AJ704" i="3"/>
  <c r="AJ696" i="3"/>
  <c r="AJ688" i="3"/>
  <c r="AJ680" i="3"/>
  <c r="AJ672" i="3"/>
  <c r="AJ664" i="3"/>
  <c r="AJ656" i="3"/>
  <c r="AJ648" i="3"/>
  <c r="AJ640" i="3"/>
  <c r="AJ632" i="3"/>
  <c r="AJ624" i="3"/>
  <c r="AJ2308" i="3"/>
  <c r="AJ2160" i="3"/>
  <c r="AJ1817" i="3"/>
  <c r="AJ1648" i="3"/>
  <c r="AJ740" i="3"/>
  <c r="AJ609" i="3"/>
  <c r="AJ601" i="3"/>
  <c r="AJ593" i="3"/>
  <c r="AJ585" i="3"/>
  <c r="AJ577" i="3"/>
  <c r="AJ569" i="3"/>
  <c r="AJ561" i="3"/>
  <c r="AJ553" i="3"/>
  <c r="AJ545" i="3"/>
  <c r="AJ537" i="3"/>
  <c r="AJ529" i="3"/>
  <c r="AJ521" i="3"/>
  <c r="AJ513" i="3"/>
  <c r="AJ505" i="3"/>
  <c r="AJ497" i="3"/>
  <c r="AJ489" i="3"/>
  <c r="AJ481" i="3"/>
  <c r="AJ473" i="3"/>
  <c r="AJ465" i="3"/>
  <c r="AJ457" i="3"/>
  <c r="AJ449" i="3"/>
  <c r="AJ441" i="3"/>
  <c r="AJ433" i="3"/>
  <c r="AJ425" i="3"/>
  <c r="AJ417" i="3"/>
  <c r="AJ409" i="3"/>
  <c r="AJ401" i="3"/>
  <c r="AJ393" i="3"/>
  <c r="AJ385" i="3"/>
  <c r="AJ377" i="3"/>
  <c r="AJ369" i="3"/>
  <c r="AJ361" i="3"/>
  <c r="AJ353" i="3"/>
  <c r="AJ345" i="3"/>
  <c r="AJ337" i="3"/>
  <c r="AJ329" i="3"/>
  <c r="AJ321" i="3"/>
  <c r="AJ313" i="3"/>
  <c r="AJ305" i="3"/>
  <c r="AJ297" i="3"/>
  <c r="AJ289" i="3"/>
  <c r="AJ281" i="3"/>
  <c r="AJ273" i="3"/>
  <c r="AJ265" i="3"/>
  <c r="AJ257" i="3"/>
  <c r="AJ249" i="3"/>
  <c r="AJ241" i="3"/>
  <c r="AJ233" i="3"/>
  <c r="AJ225" i="3"/>
  <c r="AJ217" i="3"/>
  <c r="AJ209" i="3"/>
  <c r="AJ201" i="3"/>
  <c r="AJ193" i="3"/>
  <c r="AJ185" i="3"/>
  <c r="AJ177" i="3"/>
  <c r="AJ169" i="3"/>
  <c r="AJ161" i="3"/>
  <c r="AJ153" i="3"/>
  <c r="AJ145" i="3"/>
  <c r="AJ137" i="3"/>
  <c r="AJ129" i="3"/>
  <c r="AJ121" i="3"/>
  <c r="AJ113" i="3"/>
  <c r="AJ105" i="3"/>
  <c r="AJ97" i="3"/>
  <c r="AJ89" i="3"/>
  <c r="AJ81" i="3"/>
  <c r="AJ73" i="3"/>
  <c r="AJ65" i="3"/>
  <c r="AJ57" i="3"/>
  <c r="AJ49" i="3"/>
  <c r="AJ41" i="3"/>
  <c r="AJ33" i="3"/>
  <c r="AJ25" i="3"/>
  <c r="AJ17" i="3"/>
  <c r="AJ616" i="3"/>
  <c r="AJ608" i="3"/>
  <c r="AJ600" i="3"/>
  <c r="AJ592" i="3"/>
  <c r="AJ584" i="3"/>
  <c r="AJ576" i="3"/>
  <c r="AJ568" i="3"/>
  <c r="AJ560" i="3"/>
  <c r="AJ552" i="3"/>
  <c r="AJ544" i="3"/>
  <c r="AJ536" i="3"/>
  <c r="AJ528" i="3"/>
  <c r="AJ520" i="3"/>
  <c r="AJ512" i="3"/>
  <c r="AJ504" i="3"/>
  <c r="AJ496" i="3"/>
  <c r="AJ488" i="3"/>
  <c r="AJ480" i="3"/>
  <c r="AJ472" i="3"/>
  <c r="AJ464" i="3"/>
  <c r="AJ456" i="3"/>
  <c r="AJ448" i="3"/>
  <c r="AJ440" i="3"/>
  <c r="AJ432" i="3"/>
  <c r="AJ424" i="3"/>
  <c r="AJ416" i="3"/>
  <c r="AJ408" i="3"/>
  <c r="AJ400" i="3"/>
  <c r="AJ392" i="3"/>
  <c r="AJ384" i="3"/>
  <c r="AJ376" i="3"/>
  <c r="AJ368" i="3"/>
  <c r="AJ360" i="3"/>
  <c r="AJ352" i="3"/>
  <c r="AJ344" i="3"/>
  <c r="AJ336" i="3"/>
  <c r="AJ328" i="3"/>
  <c r="AJ320" i="3"/>
  <c r="AJ312" i="3"/>
  <c r="AJ304" i="3"/>
  <c r="AJ296" i="3"/>
  <c r="AJ288" i="3"/>
  <c r="AJ280" i="3"/>
  <c r="AJ272" i="3"/>
  <c r="AJ264" i="3"/>
  <c r="AJ256" i="3"/>
  <c r="AJ248" i="3"/>
  <c r="AJ240" i="3"/>
  <c r="AJ232" i="3"/>
  <c r="AJ224" i="3"/>
  <c r="AJ216" i="3"/>
  <c r="AJ208" i="3"/>
  <c r="AJ200" i="3"/>
  <c r="AJ192" i="3"/>
  <c r="AJ184" i="3"/>
  <c r="AJ176" i="3"/>
  <c r="AJ168" i="3"/>
  <c r="AJ160" i="3"/>
  <c r="AJ152" i="3"/>
  <c r="AJ144" i="3"/>
  <c r="AJ136" i="3"/>
  <c r="AJ128" i="3"/>
  <c r="AJ120" i="3"/>
  <c r="AJ112" i="3"/>
  <c r="AJ104" i="3"/>
  <c r="AJ96" i="3"/>
  <c r="AJ88" i="3"/>
  <c r="AJ80" i="3"/>
  <c r="AJ72" i="3"/>
  <c r="AJ64" i="3"/>
  <c r="AJ56" i="3"/>
  <c r="AJ48" i="3"/>
  <c r="AJ40" i="3"/>
  <c r="AJ32" i="3"/>
  <c r="AJ24" i="3"/>
  <c r="AJ16" i="3"/>
  <c r="AJ8" i="3"/>
  <c r="AJ639" i="3"/>
  <c r="AJ631" i="3"/>
  <c r="AJ623" i="3"/>
  <c r="AJ615" i="3"/>
  <c r="AJ607" i="3"/>
  <c r="AJ599" i="3"/>
  <c r="AJ591" i="3"/>
  <c r="AJ583" i="3"/>
  <c r="AJ575" i="3"/>
  <c r="AJ567" i="3"/>
  <c r="AJ559" i="3"/>
  <c r="AJ551" i="3"/>
  <c r="AJ543" i="3"/>
  <c r="AJ535" i="3"/>
  <c r="AJ527" i="3"/>
  <c r="AJ519" i="3"/>
  <c r="AJ511" i="3"/>
  <c r="AJ503" i="3"/>
  <c r="AJ495" i="3"/>
  <c r="AJ487" i="3"/>
  <c r="AJ479" i="3"/>
  <c r="AJ471" i="3"/>
  <c r="AJ463" i="3"/>
  <c r="AJ455" i="3"/>
  <c r="AJ447" i="3"/>
  <c r="AJ439" i="3"/>
  <c r="AJ431" i="3"/>
  <c r="AJ423" i="3"/>
  <c r="AJ415" i="3"/>
  <c r="AJ407" i="3"/>
  <c r="AJ399" i="3"/>
  <c r="AJ391" i="3"/>
  <c r="AJ383" i="3"/>
  <c r="AJ375" i="3"/>
  <c r="AJ367" i="3"/>
  <c r="AJ359" i="3"/>
  <c r="AJ351" i="3"/>
  <c r="AJ343" i="3"/>
  <c r="AJ335" i="3"/>
  <c r="AJ327" i="3"/>
  <c r="AJ319" i="3"/>
  <c r="AJ311" i="3"/>
  <c r="AJ303" i="3"/>
  <c r="AJ295" i="3"/>
  <c r="AJ287" i="3"/>
  <c r="AJ279" i="3"/>
  <c r="AJ271" i="3"/>
  <c r="AJ263" i="3"/>
  <c r="AJ255" i="3"/>
  <c r="AJ247" i="3"/>
  <c r="AJ239" i="3"/>
  <c r="AJ231" i="3"/>
  <c r="AJ223" i="3"/>
  <c r="AJ215" i="3"/>
  <c r="AJ199" i="3"/>
  <c r="AJ191" i="3"/>
  <c r="AJ183" i="3"/>
  <c r="AJ175" i="3"/>
  <c r="AJ167" i="3"/>
  <c r="AJ159" i="3"/>
  <c r="AJ151" i="3"/>
  <c r="AJ143" i="3"/>
  <c r="AJ135" i="3"/>
  <c r="AJ127" i="3"/>
  <c r="AJ119" i="3"/>
  <c r="AJ111" i="3"/>
  <c r="AJ103" i="3"/>
  <c r="AJ95" i="3"/>
  <c r="AJ87" i="3"/>
  <c r="AJ79" i="3"/>
  <c r="AJ71" i="3"/>
  <c r="AJ63" i="3"/>
  <c r="AJ55" i="3"/>
  <c r="AJ47" i="3"/>
  <c r="AJ39" i="3"/>
  <c r="AJ31" i="3"/>
  <c r="AJ23" i="3"/>
  <c r="AJ15" i="3"/>
  <c r="AJ7" i="3"/>
  <c r="AJ550" i="3"/>
  <c r="AJ702" i="3"/>
  <c r="AJ694" i="3"/>
  <c r="AJ686" i="3"/>
  <c r="AJ678" i="3"/>
  <c r="AJ670" i="3"/>
  <c r="AJ662" i="3"/>
  <c r="AJ654" i="3"/>
  <c r="AJ646" i="3"/>
  <c r="AJ638" i="3"/>
  <c r="AJ630" i="3"/>
  <c r="AJ622" i="3"/>
  <c r="AJ614" i="3"/>
  <c r="AJ606" i="3"/>
  <c r="AJ598" i="3"/>
  <c r="AJ590" i="3"/>
  <c r="AJ582" i="3"/>
  <c r="AJ574" i="3"/>
  <c r="AJ566" i="3"/>
  <c r="AJ558" i="3"/>
  <c r="AJ542" i="3"/>
  <c r="AJ534" i="3"/>
  <c r="AJ526" i="3"/>
  <c r="AJ518" i="3"/>
  <c r="AJ510" i="3"/>
  <c r="AJ502" i="3"/>
  <c r="AJ494" i="3"/>
  <c r="AJ486" i="3"/>
  <c r="AJ478" i="3"/>
  <c r="AJ470" i="3"/>
  <c r="AJ462" i="3"/>
  <c r="AJ454" i="3"/>
  <c r="AJ446" i="3"/>
  <c r="AJ438" i="3"/>
  <c r="AJ430" i="3"/>
  <c r="AJ422" i="3"/>
  <c r="AJ414" i="3"/>
  <c r="AJ406" i="3"/>
  <c r="AJ398" i="3"/>
  <c r="AJ390" i="3"/>
  <c r="AJ382" i="3"/>
  <c r="AJ374" i="3"/>
  <c r="AJ366" i="3"/>
  <c r="AJ358" i="3"/>
  <c r="AJ350" i="3"/>
  <c r="AJ342" i="3"/>
  <c r="AJ334" i="3"/>
  <c r="AJ326" i="3"/>
  <c r="AJ318" i="3"/>
  <c r="AJ310" i="3"/>
  <c r="AJ302" i="3"/>
  <c r="AJ294" i="3"/>
  <c r="AJ286" i="3"/>
  <c r="AJ278" i="3"/>
  <c r="AJ270" i="3"/>
  <c r="AJ262" i="3"/>
  <c r="AJ254" i="3"/>
  <c r="AJ246" i="3"/>
  <c r="AJ238" i="3"/>
  <c r="AJ230" i="3"/>
  <c r="AJ222" i="3"/>
  <c r="AJ214" i="3"/>
  <c r="AJ206" i="3"/>
  <c r="AJ198" i="3"/>
  <c r="AJ190" i="3"/>
  <c r="AJ182" i="3"/>
  <c r="AJ174" i="3"/>
  <c r="AJ166" i="3"/>
  <c r="AJ158" i="3"/>
  <c r="AJ150" i="3"/>
  <c r="AJ142" i="3"/>
  <c r="AJ134" i="3"/>
  <c r="AJ126" i="3"/>
  <c r="AJ118" i="3"/>
  <c r="AJ110" i="3"/>
  <c r="AJ102" i="3"/>
  <c r="AJ94" i="3"/>
  <c r="AJ86" i="3"/>
  <c r="AJ78" i="3"/>
  <c r="AJ70" i="3"/>
  <c r="AJ62" i="3"/>
  <c r="AJ54" i="3"/>
  <c r="AJ46" i="3"/>
  <c r="AJ30" i="3"/>
  <c r="AJ22" i="3"/>
  <c r="AJ14" i="3"/>
  <c r="AJ6" i="3"/>
  <c r="AJ381" i="3"/>
  <c r="AJ701" i="3"/>
  <c r="AJ693" i="3"/>
  <c r="AJ685" i="3"/>
  <c r="AJ677" i="3"/>
  <c r="AJ669" i="3"/>
  <c r="AJ661" i="3"/>
  <c r="AJ653" i="3"/>
  <c r="AJ645" i="3"/>
  <c r="AJ637" i="3"/>
  <c r="AJ629" i="3"/>
  <c r="AJ621" i="3"/>
  <c r="AJ613" i="3"/>
  <c r="AJ605" i="3"/>
  <c r="AJ597" i="3"/>
  <c r="AJ589" i="3"/>
  <c r="AJ581" i="3"/>
  <c r="AJ573" i="3"/>
  <c r="AJ565" i="3"/>
  <c r="AJ557" i="3"/>
  <c r="AJ549" i="3"/>
  <c r="AJ541" i="3"/>
  <c r="AJ533" i="3"/>
  <c r="AJ525" i="3"/>
  <c r="AJ517" i="3"/>
  <c r="AJ509" i="3"/>
  <c r="AJ501" i="3"/>
  <c r="AJ493" i="3"/>
  <c r="AJ485" i="3"/>
  <c r="AJ477" i="3"/>
  <c r="AJ469" i="3"/>
  <c r="AJ461" i="3"/>
  <c r="AJ453" i="3"/>
  <c r="AJ445" i="3"/>
  <c r="AJ437" i="3"/>
  <c r="AJ429" i="3"/>
  <c r="AJ421" i="3"/>
  <c r="AJ413" i="3"/>
  <c r="AJ405" i="3"/>
  <c r="AJ397" i="3"/>
  <c r="AJ389" i="3"/>
  <c r="AJ373" i="3"/>
  <c r="AJ365" i="3"/>
  <c r="AJ357" i="3"/>
  <c r="AJ349" i="3"/>
  <c r="AJ341" i="3"/>
  <c r="AJ333" i="3"/>
  <c r="AJ325" i="3"/>
  <c r="AJ317" i="3"/>
  <c r="AJ309" i="3"/>
  <c r="AJ301" i="3"/>
  <c r="AJ293" i="3"/>
  <c r="AJ285" i="3"/>
  <c r="AJ277" i="3"/>
  <c r="AJ269" i="3"/>
  <c r="AJ261" i="3"/>
  <c r="AJ253" i="3"/>
  <c r="AJ245" i="3"/>
  <c r="AJ237" i="3"/>
  <c r="AJ229" i="3"/>
  <c r="AJ221" i="3"/>
  <c r="AJ213" i="3"/>
  <c r="AJ205" i="3"/>
  <c r="AJ197" i="3"/>
  <c r="AJ189" i="3"/>
  <c r="AJ181" i="3"/>
  <c r="AJ173" i="3"/>
  <c r="AJ165" i="3"/>
  <c r="AJ157" i="3"/>
  <c r="AJ149" i="3"/>
  <c r="AJ141" i="3"/>
  <c r="AJ133" i="3"/>
  <c r="AJ125" i="3"/>
  <c r="AJ117" i="3"/>
  <c r="AJ109" i="3"/>
  <c r="AJ101" i="3"/>
  <c r="AJ93" i="3"/>
  <c r="AJ85" i="3"/>
  <c r="AJ77" i="3"/>
  <c r="AJ69" i="3"/>
  <c r="AJ61" i="3"/>
  <c r="AJ53" i="3"/>
  <c r="AJ45" i="3"/>
  <c r="AJ37" i="3"/>
  <c r="AJ29" i="3"/>
  <c r="AJ21" i="3"/>
  <c r="AJ13" i="3"/>
  <c r="AJ5" i="3"/>
  <c r="AJ207" i="3"/>
  <c r="AJ676" i="3"/>
  <c r="AJ668" i="3"/>
  <c r="AJ660" i="3"/>
  <c r="AJ652" i="3"/>
  <c r="AJ644" i="3"/>
  <c r="AJ636" i="3"/>
  <c r="AJ628" i="3"/>
  <c r="AJ620" i="3"/>
  <c r="AJ612" i="3"/>
  <c r="AJ604" i="3"/>
  <c r="AJ596" i="3"/>
  <c r="AJ588" i="3"/>
  <c r="AJ580" i="3"/>
  <c r="AJ572" i="3"/>
  <c r="AJ564" i="3"/>
  <c r="AJ556" i="3"/>
  <c r="AJ548" i="3"/>
  <c r="AJ540" i="3"/>
  <c r="AJ532" i="3"/>
  <c r="AJ524" i="3"/>
  <c r="AJ516" i="3"/>
  <c r="AJ508" i="3"/>
  <c r="AJ500" i="3"/>
  <c r="AJ492" i="3"/>
  <c r="AJ484" i="3"/>
  <c r="AJ476" i="3"/>
  <c r="AJ468" i="3"/>
  <c r="AJ460" i="3"/>
  <c r="AJ452" i="3"/>
  <c r="AJ444" i="3"/>
  <c r="AJ436" i="3"/>
  <c r="AJ428" i="3"/>
  <c r="AJ420" i="3"/>
  <c r="AJ412" i="3"/>
  <c r="AJ404" i="3"/>
  <c r="AJ396" i="3"/>
  <c r="AJ388" i="3"/>
  <c r="AJ380" i="3"/>
  <c r="AJ372" i="3"/>
  <c r="AJ364" i="3"/>
  <c r="AJ356" i="3"/>
  <c r="AJ348" i="3"/>
  <c r="AJ340" i="3"/>
  <c r="AJ332" i="3"/>
  <c r="AJ324" i="3"/>
  <c r="AJ316" i="3"/>
  <c r="AJ308" i="3"/>
  <c r="AJ300" i="3"/>
  <c r="AJ292" i="3"/>
  <c r="AJ284" i="3"/>
  <c r="AJ276" i="3"/>
  <c r="AJ268" i="3"/>
  <c r="AJ260" i="3"/>
  <c r="AJ252" i="3"/>
  <c r="AJ244" i="3"/>
  <c r="AJ236" i="3"/>
  <c r="AJ228" i="3"/>
  <c r="AJ220" i="3"/>
  <c r="AJ212" i="3"/>
  <c r="AJ204" i="3"/>
  <c r="AJ196" i="3"/>
  <c r="AJ188" i="3"/>
  <c r="AJ180" i="3"/>
  <c r="AJ172" i="3"/>
  <c r="AJ164" i="3"/>
  <c r="AJ156" i="3"/>
  <c r="AJ148" i="3"/>
  <c r="AJ140" i="3"/>
  <c r="AJ132" i="3"/>
  <c r="AJ124" i="3"/>
  <c r="AJ116" i="3"/>
  <c r="AJ108" i="3"/>
  <c r="AJ100" i="3"/>
  <c r="AJ92" i="3"/>
  <c r="AJ84" i="3"/>
  <c r="AJ76" i="3"/>
  <c r="AJ68" i="3"/>
  <c r="AJ60" i="3"/>
  <c r="AJ52" i="3"/>
  <c r="AJ44" i="3"/>
  <c r="AJ36" i="3"/>
  <c r="AJ28" i="3"/>
  <c r="AJ20" i="3"/>
  <c r="AJ12" i="3"/>
  <c r="AJ4" i="3"/>
  <c r="AJ38" i="3"/>
  <c r="AJ667" i="3"/>
  <c r="AJ659" i="3"/>
  <c r="AJ651" i="3"/>
  <c r="AJ643" i="3"/>
  <c r="AJ635" i="3"/>
  <c r="AJ627" i="3"/>
  <c r="AJ619" i="3"/>
  <c r="AJ611" i="3"/>
  <c r="AJ603" i="3"/>
  <c r="AJ595" i="3"/>
  <c r="AJ587" i="3"/>
  <c r="AJ579" i="3"/>
  <c r="AJ571" i="3"/>
  <c r="AJ563" i="3"/>
  <c r="AJ555" i="3"/>
  <c r="AJ547" i="3"/>
  <c r="AJ539" i="3"/>
  <c r="AJ531" i="3"/>
  <c r="AJ523" i="3"/>
  <c r="AJ515" i="3"/>
  <c r="AJ507" i="3"/>
  <c r="AJ499" i="3"/>
  <c r="AJ491" i="3"/>
  <c r="AJ483" i="3"/>
  <c r="AJ475" i="3"/>
  <c r="AJ467" i="3"/>
  <c r="AJ459" i="3"/>
  <c r="AJ451" i="3"/>
  <c r="AJ443" i="3"/>
  <c r="AJ435" i="3"/>
  <c r="AJ427" i="3"/>
  <c r="AJ419" i="3"/>
  <c r="AJ411" i="3"/>
  <c r="AJ403" i="3"/>
  <c r="AJ395" i="3"/>
  <c r="AJ387" i="3"/>
  <c r="AJ379" i="3"/>
  <c r="AJ371" i="3"/>
  <c r="AJ363" i="3"/>
  <c r="AJ355" i="3"/>
  <c r="AJ347" i="3"/>
  <c r="AJ339" i="3"/>
  <c r="AJ331" i="3"/>
  <c r="AJ323" i="3"/>
  <c r="AJ315" i="3"/>
  <c r="AJ307" i="3"/>
  <c r="AJ299" i="3"/>
  <c r="AJ291" i="3"/>
  <c r="AJ283" i="3"/>
  <c r="AJ275" i="3"/>
  <c r="AJ267" i="3"/>
  <c r="AJ259" i="3"/>
  <c r="AJ251" i="3"/>
  <c r="AJ243" i="3"/>
  <c r="AJ235" i="3"/>
  <c r="AJ227" i="3"/>
  <c r="AJ219" i="3"/>
  <c r="AJ211" i="3"/>
  <c r="AJ203" i="3"/>
  <c r="AJ195" i="3"/>
  <c r="AJ187" i="3"/>
  <c r="AJ179" i="3"/>
  <c r="AJ171" i="3"/>
  <c r="AJ163" i="3"/>
  <c r="AJ155" i="3"/>
  <c r="AJ147" i="3"/>
  <c r="AJ139" i="3"/>
  <c r="AJ131" i="3"/>
  <c r="AJ123" i="3"/>
  <c r="AJ115" i="3"/>
  <c r="AJ107" i="3"/>
  <c r="AJ99" i="3"/>
  <c r="AJ91" i="3"/>
  <c r="AJ83" i="3"/>
  <c r="AJ75" i="3"/>
  <c r="AJ67" i="3"/>
  <c r="AJ59" i="3"/>
  <c r="AJ51" i="3"/>
  <c r="AJ43" i="3"/>
  <c r="AJ35" i="3"/>
  <c r="AJ27" i="3"/>
  <c r="AJ19" i="3"/>
  <c r="AJ11" i="3"/>
  <c r="AJ3" i="3"/>
  <c r="AJ9" i="3"/>
  <c r="AT9" i="3" l="1"/>
  <c r="AT87" i="3"/>
  <c r="AT97" i="3"/>
  <c r="AX9" i="3"/>
  <c r="AX87" i="3"/>
  <c r="AX97" i="3"/>
  <c r="AS9" i="3"/>
  <c r="AS87" i="3"/>
  <c r="AS97" i="3"/>
  <c r="AZ98" i="3"/>
  <c r="AZ88" i="3"/>
  <c r="AS98" i="3"/>
  <c r="AS88" i="3"/>
  <c r="AP9" i="3"/>
  <c r="AP87" i="3"/>
  <c r="AP97" i="3"/>
  <c r="AT98" i="3"/>
  <c r="AT88" i="3"/>
  <c r="AV88" i="3"/>
  <c r="AV98" i="3"/>
  <c r="AZ9" i="3"/>
  <c r="AZ87" i="3"/>
  <c r="AZ97" i="3"/>
  <c r="AW97" i="3"/>
  <c r="AW87" i="3"/>
  <c r="AP88" i="3"/>
  <c r="AP98" i="3"/>
  <c r="AY87" i="3"/>
  <c r="AY97" i="3"/>
  <c r="B18" i="16"/>
  <c r="E18" i="16" s="1"/>
  <c r="AY88" i="3"/>
  <c r="AY98" i="3"/>
  <c r="AX88" i="3"/>
  <c r="AX98" i="3"/>
  <c r="AV9" i="3"/>
  <c r="AV97" i="3"/>
  <c r="AV87" i="3"/>
  <c r="AU88" i="3"/>
  <c r="AU98" i="3"/>
  <c r="AU9" i="3"/>
  <c r="AU97" i="3"/>
  <c r="AU87" i="3"/>
  <c r="AW88" i="3"/>
  <c r="AW98" i="3"/>
  <c r="X6" i="17"/>
  <c r="X4" i="17"/>
  <c r="Y4" i="17"/>
  <c r="X3" i="17"/>
  <c r="Y3" i="17"/>
  <c r="BS75" i="3"/>
  <c r="BS74" i="3"/>
  <c r="BS76" i="3" s="1"/>
  <c r="BT74" i="3"/>
  <c r="BT76" i="3" s="1"/>
  <c r="BT75" i="3"/>
  <c r="BU75" i="3" s="1"/>
  <c r="X5" i="17"/>
  <c r="Y5" i="17"/>
  <c r="G11" i="6"/>
  <c r="C15" i="16"/>
  <c r="F15" i="16" s="1"/>
  <c r="AY9" i="3"/>
  <c r="B17" i="16"/>
  <c r="E17" i="16" s="1"/>
  <c r="G6" i="4"/>
  <c r="H6" i="4"/>
  <c r="E6" i="4"/>
  <c r="F6" i="4"/>
  <c r="AK6" i="3"/>
  <c r="AL6" i="3" s="1"/>
  <c r="AK86" i="3"/>
  <c r="AL86" i="3" s="1"/>
  <c r="AK166" i="3"/>
  <c r="AL166" i="3" s="1"/>
  <c r="AK230" i="3"/>
  <c r="AL230" i="3" s="1"/>
  <c r="AK294" i="3"/>
  <c r="AL294" i="3" s="1"/>
  <c r="AK358" i="3"/>
  <c r="AL358" i="3" s="1"/>
  <c r="AK430" i="3"/>
  <c r="AL430" i="3" s="1"/>
  <c r="AK494" i="3"/>
  <c r="AL494" i="3" s="1"/>
  <c r="AK558" i="3"/>
  <c r="AL558" i="3" s="1"/>
  <c r="AK630" i="3"/>
  <c r="AL630" i="3" s="1"/>
  <c r="AK694" i="3"/>
  <c r="AL694" i="3" s="1"/>
  <c r="AK766" i="3"/>
  <c r="AL766" i="3" s="1"/>
  <c r="AK846" i="3"/>
  <c r="AL846" i="3" s="1"/>
  <c r="AK910" i="3"/>
  <c r="AL910" i="3" s="1"/>
  <c r="AK974" i="3"/>
  <c r="AL974" i="3" s="1"/>
  <c r="AK1054" i="3"/>
  <c r="AL1054" i="3" s="1"/>
  <c r="AK1118" i="3"/>
  <c r="AL1118" i="3" s="1"/>
  <c r="AK1182" i="3"/>
  <c r="AL1182" i="3" s="1"/>
  <c r="AK1254" i="3"/>
  <c r="AL1254" i="3" s="1"/>
  <c r="AK1342" i="3"/>
  <c r="AL1342" i="3" s="1"/>
  <c r="AK1414" i="3"/>
  <c r="AL1414" i="3" s="1"/>
  <c r="AK1486" i="3"/>
  <c r="AL1486" i="3" s="1"/>
  <c r="AK1566" i="3"/>
  <c r="AL1566" i="3" s="1"/>
  <c r="AK1638" i="3"/>
  <c r="AL1638" i="3" s="1"/>
  <c r="AK1702" i="3"/>
  <c r="AL1702" i="3" s="1"/>
  <c r="AK1782" i="3"/>
  <c r="AL1782" i="3" s="1"/>
  <c r="AK1846" i="3"/>
  <c r="AL1846" i="3" s="1"/>
  <c r="AK1918" i="3"/>
  <c r="AL1918" i="3" s="1"/>
  <c r="AK1982" i="3"/>
  <c r="AL1982" i="3" s="1"/>
  <c r="AK2046" i="3"/>
  <c r="AL2046" i="3" s="1"/>
  <c r="AK2134" i="3"/>
  <c r="AL2134" i="3" s="1"/>
  <c r="AK2198" i="3"/>
  <c r="AL2198" i="3" s="1"/>
  <c r="AK2262" i="3"/>
  <c r="AL2262" i="3" s="1"/>
  <c r="AK2326" i="3"/>
  <c r="AL2326" i="3" s="1"/>
  <c r="AK2390" i="3"/>
  <c r="AL2390" i="3" s="1"/>
  <c r="AK7" i="3"/>
  <c r="AL7" i="3" s="1"/>
  <c r="AK87" i="3"/>
  <c r="AL87" i="3" s="1"/>
  <c r="AK151" i="3"/>
  <c r="AL151" i="3" s="1"/>
  <c r="AK223" i="3"/>
  <c r="AL223" i="3" s="1"/>
  <c r="AK287" i="3"/>
  <c r="AL287" i="3" s="1"/>
  <c r="AK359" i="3"/>
  <c r="AL359" i="3" s="1"/>
  <c r="AK431" i="3"/>
  <c r="AL431" i="3" s="1"/>
  <c r="AK40" i="3"/>
  <c r="AL40" i="3" s="1"/>
  <c r="AK120" i="3"/>
  <c r="AL120" i="3" s="1"/>
  <c r="AK184" i="3"/>
  <c r="AL184" i="3" s="1"/>
  <c r="AK248" i="3"/>
  <c r="AL248" i="3" s="1"/>
  <c r="AK312" i="3"/>
  <c r="AL312" i="3" s="1"/>
  <c r="AK376" i="3"/>
  <c r="AL376" i="3" s="1"/>
  <c r="AK448" i="3"/>
  <c r="AL448" i="3" s="1"/>
  <c r="AK512" i="3"/>
  <c r="AL512" i="3" s="1"/>
  <c r="AK592" i="3"/>
  <c r="AL592" i="3" s="1"/>
  <c r="AK656" i="3"/>
  <c r="AL656" i="3" s="1"/>
  <c r="AK57" i="3"/>
  <c r="AL57" i="3" s="1"/>
  <c r="AK121" i="3"/>
  <c r="AL121" i="3" s="1"/>
  <c r="AK185" i="3"/>
  <c r="AL185" i="3" s="1"/>
  <c r="AK257" i="3"/>
  <c r="AL257" i="3" s="1"/>
  <c r="AK321" i="3"/>
  <c r="AL321" i="3" s="1"/>
  <c r="AK385" i="3"/>
  <c r="AL385" i="3" s="1"/>
  <c r="AK26" i="3"/>
  <c r="AL26" i="3" s="1"/>
  <c r="AK98" i="3"/>
  <c r="AL98" i="3" s="1"/>
  <c r="AK162" i="3"/>
  <c r="AL162" i="3" s="1"/>
  <c r="AK226" i="3"/>
  <c r="AL226" i="3" s="1"/>
  <c r="AK290" i="3"/>
  <c r="AL290" i="3" s="1"/>
  <c r="AK378" i="3"/>
  <c r="AL378" i="3" s="1"/>
  <c r="AK59" i="3"/>
  <c r="AL59" i="3" s="1"/>
  <c r="AK139" i="3"/>
  <c r="AL139" i="3" s="1"/>
  <c r="AK203" i="3"/>
  <c r="AL203" i="3" s="1"/>
  <c r="AK291" i="3"/>
  <c r="AL291" i="3" s="1"/>
  <c r="AK36" i="3"/>
  <c r="AL36" i="3" s="1"/>
  <c r="AK108" i="3"/>
  <c r="AL108" i="3" s="1"/>
  <c r="AK172" i="3"/>
  <c r="AL172" i="3" s="1"/>
  <c r="AK244" i="3"/>
  <c r="AL244" i="3" s="1"/>
  <c r="AK324" i="3"/>
  <c r="AL324" i="3" s="1"/>
  <c r="AK21" i="3"/>
  <c r="AL21" i="3" s="1"/>
  <c r="AK117" i="3"/>
  <c r="AL117" i="3" s="1"/>
  <c r="AK189" i="3"/>
  <c r="AL189" i="3" s="1"/>
  <c r="AK487" i="3"/>
  <c r="AL487" i="3" s="1"/>
  <c r="AK559" i="3"/>
  <c r="AL559" i="3" s="1"/>
  <c r="AK623" i="3"/>
  <c r="AL623" i="3" s="1"/>
  <c r="AK687" i="3"/>
  <c r="AL687" i="3" s="1"/>
  <c r="AK759" i="3"/>
  <c r="AL759" i="3" s="1"/>
  <c r="AK831" i="3"/>
  <c r="AL831" i="3" s="1"/>
  <c r="AK903" i="3"/>
  <c r="AL903" i="3" s="1"/>
  <c r="AK967" i="3"/>
  <c r="AK1047" i="3"/>
  <c r="AL1047" i="3" s="1"/>
  <c r="AK1119" i="3"/>
  <c r="AL1119" i="3" s="1"/>
  <c r="AK696" i="3"/>
  <c r="AL696" i="3" s="1"/>
  <c r="AK760" i="3"/>
  <c r="AL760" i="3" s="1"/>
  <c r="AK832" i="3"/>
  <c r="AL832" i="3" s="1"/>
  <c r="AK14" i="3"/>
  <c r="AL14" i="3" s="1"/>
  <c r="AK110" i="3"/>
  <c r="AL110" i="3" s="1"/>
  <c r="AK174" i="3"/>
  <c r="AL174" i="3" s="1"/>
  <c r="AK238" i="3"/>
  <c r="AL238" i="3" s="1"/>
  <c r="AK302" i="3"/>
  <c r="AL302" i="3" s="1"/>
  <c r="AK366" i="3"/>
  <c r="AL366" i="3" s="1"/>
  <c r="AK438" i="3"/>
  <c r="AL438" i="3" s="1"/>
  <c r="AK502" i="3"/>
  <c r="AL502" i="3" s="1"/>
  <c r="AK566" i="3"/>
  <c r="AL566" i="3" s="1"/>
  <c r="AK638" i="3"/>
  <c r="AL638" i="3" s="1"/>
  <c r="AK702" i="3"/>
  <c r="AL702" i="3" s="1"/>
  <c r="AK774" i="3"/>
  <c r="AL774" i="3" s="1"/>
  <c r="AK854" i="3"/>
  <c r="AL854" i="3" s="1"/>
  <c r="AK918" i="3"/>
  <c r="AL918" i="3" s="1"/>
  <c r="AK982" i="3"/>
  <c r="AL982" i="3" s="1"/>
  <c r="AK1062" i="3"/>
  <c r="AL1062" i="3" s="1"/>
  <c r="AK1126" i="3"/>
  <c r="AL1126" i="3" s="1"/>
  <c r="AK1190" i="3"/>
  <c r="AL1190" i="3" s="1"/>
  <c r="AK1286" i="3"/>
  <c r="AL1286" i="3" s="1"/>
  <c r="AK1350" i="3"/>
  <c r="AL1350" i="3" s="1"/>
  <c r="AK1422" i="3"/>
  <c r="AL1422" i="3" s="1"/>
  <c r="AK1494" i="3"/>
  <c r="AL1494" i="3" s="1"/>
  <c r="AK1574" i="3"/>
  <c r="AL1574" i="3" s="1"/>
  <c r="AK1646" i="3"/>
  <c r="AL1646" i="3" s="1"/>
  <c r="AK1710" i="3"/>
  <c r="AL1710" i="3" s="1"/>
  <c r="AK1790" i="3"/>
  <c r="AL1790" i="3" s="1"/>
  <c r="AK1854" i="3"/>
  <c r="AL1854" i="3" s="1"/>
  <c r="AK1926" i="3"/>
  <c r="AL1926" i="3" s="1"/>
  <c r="AK1990" i="3"/>
  <c r="AL1990" i="3" s="1"/>
  <c r="AK2054" i="3"/>
  <c r="AL2054" i="3" s="1"/>
  <c r="AK2142" i="3"/>
  <c r="AL2142" i="3" s="1"/>
  <c r="AK2206" i="3"/>
  <c r="AL2206" i="3" s="1"/>
  <c r="AK2270" i="3"/>
  <c r="AL2270" i="3" s="1"/>
  <c r="AK2334" i="3"/>
  <c r="AL2334" i="3" s="1"/>
  <c r="AK2398" i="3"/>
  <c r="AL2398" i="3" s="1"/>
  <c r="AK15" i="3"/>
  <c r="AL15" i="3" s="1"/>
  <c r="AK95" i="3"/>
  <c r="AL95" i="3" s="1"/>
  <c r="AK159" i="3"/>
  <c r="AL159" i="3" s="1"/>
  <c r="AK231" i="3"/>
  <c r="AL231" i="3" s="1"/>
  <c r="AK295" i="3"/>
  <c r="AL295" i="3" s="1"/>
  <c r="AK367" i="3"/>
  <c r="AL367" i="3" s="1"/>
  <c r="AK439" i="3"/>
  <c r="AL439" i="3" s="1"/>
  <c r="AK48" i="3"/>
  <c r="AL48" i="3" s="1"/>
  <c r="AK128" i="3"/>
  <c r="AL128" i="3" s="1"/>
  <c r="AK192" i="3"/>
  <c r="AL192" i="3" s="1"/>
  <c r="AK256" i="3"/>
  <c r="AL256" i="3" s="1"/>
  <c r="AK320" i="3"/>
  <c r="AL320" i="3" s="1"/>
  <c r="AK384" i="3"/>
  <c r="AL384" i="3" s="1"/>
  <c r="AK456" i="3"/>
  <c r="AL456" i="3" s="1"/>
  <c r="AK520" i="3"/>
  <c r="AL520" i="3" s="1"/>
  <c r="AK600" i="3"/>
  <c r="AL600" i="3" s="1"/>
  <c r="AK664" i="3"/>
  <c r="AL664" i="3" s="1"/>
  <c r="AK65" i="3"/>
  <c r="AL65" i="3" s="1"/>
  <c r="AK129" i="3"/>
  <c r="AL129" i="3" s="1"/>
  <c r="AK193" i="3"/>
  <c r="AL193" i="3" s="1"/>
  <c r="AK265" i="3"/>
  <c r="AL265" i="3" s="1"/>
  <c r="AK329" i="3"/>
  <c r="AL329" i="3" s="1"/>
  <c r="AK393" i="3"/>
  <c r="AL393" i="3" s="1"/>
  <c r="AK34" i="3"/>
  <c r="AL34" i="3" s="1"/>
  <c r="AK106" i="3"/>
  <c r="AL106" i="3" s="1"/>
  <c r="AK170" i="3"/>
  <c r="AL170" i="3" s="1"/>
  <c r="AK234" i="3"/>
  <c r="AL234" i="3" s="1"/>
  <c r="AK306" i="3"/>
  <c r="AL306" i="3" s="1"/>
  <c r="AK3" i="3"/>
  <c r="AL3" i="3" s="1"/>
  <c r="AK75" i="3"/>
  <c r="AL75" i="3" s="1"/>
  <c r="AK147" i="3"/>
  <c r="AL147" i="3" s="1"/>
  <c r="AK211" i="3"/>
  <c r="AL211" i="3" s="1"/>
  <c r="AK299" i="3"/>
  <c r="AL299" i="3" s="1"/>
  <c r="AK44" i="3"/>
  <c r="AL44" i="3" s="1"/>
  <c r="AK116" i="3"/>
  <c r="AL116" i="3" s="1"/>
  <c r="AK180" i="3"/>
  <c r="AL180" i="3" s="1"/>
  <c r="AK252" i="3"/>
  <c r="AL252" i="3" s="1"/>
  <c r="AK332" i="3"/>
  <c r="AL332" i="3" s="1"/>
  <c r="AK37" i="3"/>
  <c r="AL37" i="3" s="1"/>
  <c r="AK125" i="3"/>
  <c r="AL125" i="3" s="1"/>
  <c r="AK197" i="3"/>
  <c r="AL197" i="3" s="1"/>
  <c r="AK495" i="3"/>
  <c r="AL495" i="3" s="1"/>
  <c r="AK567" i="3"/>
  <c r="AL567" i="3" s="1"/>
  <c r="AK631" i="3"/>
  <c r="AL631" i="3" s="1"/>
  <c r="AK695" i="3"/>
  <c r="AL695" i="3" s="1"/>
  <c r="AK767" i="3"/>
  <c r="AL767" i="3" s="1"/>
  <c r="AK839" i="3"/>
  <c r="AL839" i="3" s="1"/>
  <c r="AK911" i="3"/>
  <c r="AL911" i="3" s="1"/>
  <c r="AK983" i="3"/>
  <c r="AL983" i="3" s="1"/>
  <c r="AK1055" i="3"/>
  <c r="AL1055" i="3" s="1"/>
  <c r="AK1127" i="3"/>
  <c r="AL1127" i="3" s="1"/>
  <c r="AK704" i="3"/>
  <c r="AL704" i="3" s="1"/>
  <c r="AK768" i="3"/>
  <c r="AL768" i="3" s="1"/>
  <c r="AK856" i="3"/>
  <c r="AL856" i="3" s="1"/>
  <c r="AK30" i="3"/>
  <c r="AL30" i="3" s="1"/>
  <c r="AK118" i="3"/>
  <c r="AL118" i="3" s="1"/>
  <c r="AK182" i="3"/>
  <c r="AL182" i="3" s="1"/>
  <c r="AK246" i="3"/>
  <c r="AL246" i="3" s="1"/>
  <c r="AK310" i="3"/>
  <c r="AL310" i="3" s="1"/>
  <c r="AK374" i="3"/>
  <c r="AL374" i="3" s="1"/>
  <c r="AK446" i="3"/>
  <c r="AL446" i="3" s="1"/>
  <c r="AK510" i="3"/>
  <c r="AL510" i="3" s="1"/>
  <c r="AK574" i="3"/>
  <c r="AL574" i="3" s="1"/>
  <c r="AK646" i="3"/>
  <c r="AL646" i="3" s="1"/>
  <c r="AK710" i="3"/>
  <c r="AL710" i="3" s="1"/>
  <c r="AK782" i="3"/>
  <c r="AL782" i="3" s="1"/>
  <c r="AK862" i="3"/>
  <c r="AL862" i="3" s="1"/>
  <c r="AK926" i="3"/>
  <c r="AL926" i="3" s="1"/>
  <c r="AK990" i="3"/>
  <c r="AL990" i="3" s="1"/>
  <c r="AK1070" i="3"/>
  <c r="AL1070" i="3" s="1"/>
  <c r="AK1134" i="3"/>
  <c r="AL1134" i="3" s="1"/>
  <c r="AK1198" i="3"/>
  <c r="AL1198" i="3" s="1"/>
  <c r="AK1294" i="3"/>
  <c r="AL1294" i="3" s="1"/>
  <c r="AK1358" i="3"/>
  <c r="AL1358" i="3" s="1"/>
  <c r="AK1430" i="3"/>
  <c r="AL1430" i="3" s="1"/>
  <c r="AK1510" i="3"/>
  <c r="AL1510" i="3" s="1"/>
  <c r="AK1582" i="3"/>
  <c r="AL1582" i="3" s="1"/>
  <c r="AK1654" i="3"/>
  <c r="AL1654" i="3" s="1"/>
  <c r="AK1726" i="3"/>
  <c r="AL1726" i="3" s="1"/>
  <c r="AK1798" i="3"/>
  <c r="AL1798" i="3" s="1"/>
  <c r="AK1862" i="3"/>
  <c r="AL1862" i="3" s="1"/>
  <c r="AK1934" i="3"/>
  <c r="AL1934" i="3" s="1"/>
  <c r="AK1998" i="3"/>
  <c r="AL1998" i="3" s="1"/>
  <c r="AK2062" i="3"/>
  <c r="AL2062" i="3" s="1"/>
  <c r="AK2150" i="3"/>
  <c r="AL2150" i="3" s="1"/>
  <c r="AK2214" i="3"/>
  <c r="AL2214" i="3" s="1"/>
  <c r="AK2278" i="3"/>
  <c r="AL2278" i="3" s="1"/>
  <c r="AK2342" i="3"/>
  <c r="AL2342" i="3" s="1"/>
  <c r="AK2406" i="3"/>
  <c r="AL2406" i="3" s="1"/>
  <c r="AK23" i="3"/>
  <c r="AL23" i="3" s="1"/>
  <c r="AK103" i="3"/>
  <c r="AL103" i="3" s="1"/>
  <c r="AK167" i="3"/>
  <c r="AL167" i="3" s="1"/>
  <c r="AK239" i="3"/>
  <c r="AL239" i="3" s="1"/>
  <c r="AK303" i="3"/>
  <c r="AL303" i="3" s="1"/>
  <c r="AK375" i="3"/>
  <c r="AL375" i="3" s="1"/>
  <c r="AK447" i="3"/>
  <c r="AL447" i="3" s="1"/>
  <c r="AK56" i="3"/>
  <c r="AL56" i="3" s="1"/>
  <c r="AK136" i="3"/>
  <c r="AL136" i="3" s="1"/>
  <c r="AK200" i="3"/>
  <c r="AL200" i="3" s="1"/>
  <c r="AK264" i="3"/>
  <c r="AL264" i="3" s="1"/>
  <c r="AK328" i="3"/>
  <c r="AL328" i="3" s="1"/>
  <c r="AK392" i="3"/>
  <c r="AL392" i="3" s="1"/>
  <c r="AK464" i="3"/>
  <c r="AL464" i="3" s="1"/>
  <c r="AK528" i="3"/>
  <c r="AL528" i="3" s="1"/>
  <c r="AK608" i="3"/>
  <c r="AL608" i="3" s="1"/>
  <c r="AK9" i="3"/>
  <c r="AL9" i="3" s="1"/>
  <c r="AK73" i="3"/>
  <c r="AL73" i="3" s="1"/>
  <c r="AK137" i="3"/>
  <c r="AL137" i="3" s="1"/>
  <c r="AK209" i="3"/>
  <c r="AL209" i="3" s="1"/>
  <c r="AK273" i="3"/>
  <c r="AL273" i="3" s="1"/>
  <c r="AK337" i="3"/>
  <c r="AL337" i="3" s="1"/>
  <c r="AK401" i="3"/>
  <c r="AL401" i="3" s="1"/>
  <c r="AK42" i="3"/>
  <c r="AL42" i="3" s="1"/>
  <c r="AK114" i="3"/>
  <c r="AL114" i="3" s="1"/>
  <c r="AK178" i="3"/>
  <c r="AL178" i="3" s="1"/>
  <c r="AK242" i="3"/>
  <c r="AL242" i="3" s="1"/>
  <c r="AK322" i="3"/>
  <c r="AL322" i="3" s="1"/>
  <c r="AK11" i="3"/>
  <c r="AL11" i="3" s="1"/>
  <c r="AK83" i="3"/>
  <c r="AL83" i="3" s="1"/>
  <c r="AK155" i="3"/>
  <c r="AL155" i="3" s="1"/>
  <c r="AK219" i="3"/>
  <c r="AL219" i="3" s="1"/>
  <c r="AK307" i="3"/>
  <c r="AL307" i="3" s="1"/>
  <c r="AK52" i="3"/>
  <c r="AL52" i="3" s="1"/>
  <c r="AK124" i="3"/>
  <c r="AL124" i="3" s="1"/>
  <c r="AK188" i="3"/>
  <c r="AL188" i="3" s="1"/>
  <c r="AK276" i="3"/>
  <c r="AL276" i="3" s="1"/>
  <c r="AK340" i="3"/>
  <c r="AL340" i="3" s="1"/>
  <c r="AK45" i="3"/>
  <c r="AL45" i="3" s="1"/>
  <c r="AK133" i="3"/>
  <c r="AL133" i="3" s="1"/>
  <c r="AK205" i="3"/>
  <c r="AL205" i="3" s="1"/>
  <c r="AK503" i="3"/>
  <c r="AL503" i="3" s="1"/>
  <c r="AK575" i="3"/>
  <c r="AL575" i="3" s="1"/>
  <c r="AK639" i="3"/>
  <c r="AL639" i="3" s="1"/>
  <c r="AK703" i="3"/>
  <c r="AL703" i="3" s="1"/>
  <c r="AK783" i="3"/>
  <c r="AL783" i="3" s="1"/>
  <c r="AK855" i="3"/>
  <c r="AL855" i="3" s="1"/>
  <c r="AK919" i="3"/>
  <c r="AL919" i="3" s="1"/>
  <c r="AK991" i="3"/>
  <c r="AL991" i="3" s="1"/>
  <c r="AK1063" i="3"/>
  <c r="AL1063" i="3" s="1"/>
  <c r="AK46" i="3"/>
  <c r="AL46" i="3" s="1"/>
  <c r="AK126" i="3"/>
  <c r="AL126" i="3" s="1"/>
  <c r="AK190" i="3"/>
  <c r="AL190" i="3" s="1"/>
  <c r="AK254" i="3"/>
  <c r="AL254" i="3" s="1"/>
  <c r="AK318" i="3"/>
  <c r="AL318" i="3" s="1"/>
  <c r="AK382" i="3"/>
  <c r="AL382" i="3" s="1"/>
  <c r="AK454" i="3"/>
  <c r="AL454" i="3" s="1"/>
  <c r="AK518" i="3"/>
  <c r="AL518" i="3" s="1"/>
  <c r="AK590" i="3"/>
  <c r="AL590" i="3" s="1"/>
  <c r="AK654" i="3"/>
  <c r="AL654" i="3" s="1"/>
  <c r="AK718" i="3"/>
  <c r="AL718" i="3" s="1"/>
  <c r="AK790" i="3"/>
  <c r="AL790" i="3" s="1"/>
  <c r="AK870" i="3"/>
  <c r="AL870" i="3" s="1"/>
  <c r="AK934" i="3"/>
  <c r="AL934" i="3" s="1"/>
  <c r="AK998" i="3"/>
  <c r="AL998" i="3" s="1"/>
  <c r="AK1078" i="3"/>
  <c r="AL1078" i="3" s="1"/>
  <c r="AK1142" i="3"/>
  <c r="AL1142" i="3" s="1"/>
  <c r="AK1206" i="3"/>
  <c r="AL1206" i="3" s="1"/>
  <c r="AK1302" i="3"/>
  <c r="AL1302" i="3" s="1"/>
  <c r="AK1366" i="3"/>
  <c r="AL1366" i="3" s="1"/>
  <c r="AK1438" i="3"/>
  <c r="AL1438" i="3" s="1"/>
  <c r="AK1518" i="3"/>
  <c r="AL1518" i="3" s="1"/>
  <c r="AK1590" i="3"/>
  <c r="AL1590" i="3" s="1"/>
  <c r="AK1662" i="3"/>
  <c r="AL1662" i="3" s="1"/>
  <c r="AK1734" i="3"/>
  <c r="AL1734" i="3" s="1"/>
  <c r="AK1806" i="3"/>
  <c r="AL1806" i="3" s="1"/>
  <c r="AK1870" i="3"/>
  <c r="AL1870" i="3" s="1"/>
  <c r="AK1942" i="3"/>
  <c r="AL1942" i="3" s="1"/>
  <c r="AK2006" i="3"/>
  <c r="AL2006" i="3" s="1"/>
  <c r="AK2078" i="3"/>
  <c r="AL2078" i="3" s="1"/>
  <c r="AK2158" i="3"/>
  <c r="AL2158" i="3" s="1"/>
  <c r="AK2222" i="3"/>
  <c r="AL2222" i="3" s="1"/>
  <c r="AK2286" i="3"/>
  <c r="AL2286" i="3" s="1"/>
  <c r="AK2350" i="3"/>
  <c r="AL2350" i="3" s="1"/>
  <c r="AK2414" i="3"/>
  <c r="AL2414" i="3" s="1"/>
  <c r="AK31" i="3"/>
  <c r="AL31" i="3" s="1"/>
  <c r="AK111" i="3"/>
  <c r="AL111" i="3" s="1"/>
  <c r="AK175" i="3"/>
  <c r="AL175" i="3" s="1"/>
  <c r="AK247" i="3"/>
  <c r="AL247" i="3" s="1"/>
  <c r="AK311" i="3"/>
  <c r="AL311" i="3" s="1"/>
  <c r="AK383" i="3"/>
  <c r="AL383" i="3" s="1"/>
  <c r="AK455" i="3"/>
  <c r="AL455" i="3" s="1"/>
  <c r="AK72" i="3"/>
  <c r="AL72" i="3" s="1"/>
  <c r="AK144" i="3"/>
  <c r="AL144" i="3" s="1"/>
  <c r="AK208" i="3"/>
  <c r="AL208" i="3" s="1"/>
  <c r="AK272" i="3"/>
  <c r="AL272" i="3" s="1"/>
  <c r="AK336" i="3"/>
  <c r="AL336" i="3" s="1"/>
  <c r="AK400" i="3"/>
  <c r="AL400" i="3" s="1"/>
  <c r="AK472" i="3"/>
  <c r="AL472" i="3" s="1"/>
  <c r="AK536" i="3"/>
  <c r="AL536" i="3" s="1"/>
  <c r="AK616" i="3"/>
  <c r="AL616" i="3" s="1"/>
  <c r="AK17" i="3"/>
  <c r="AL17" i="3" s="1"/>
  <c r="AK81" i="3"/>
  <c r="AL81" i="3" s="1"/>
  <c r="AK145" i="3"/>
  <c r="AL145" i="3" s="1"/>
  <c r="AK217" i="3"/>
  <c r="AL217" i="3" s="1"/>
  <c r="AK281" i="3"/>
  <c r="AL281" i="3" s="1"/>
  <c r="AK345" i="3"/>
  <c r="AL345" i="3" s="1"/>
  <c r="AK409" i="3"/>
  <c r="AL409" i="3" s="1"/>
  <c r="AK50" i="3"/>
  <c r="AL50" i="3" s="1"/>
  <c r="AK122" i="3"/>
  <c r="AL122" i="3" s="1"/>
  <c r="AK186" i="3"/>
  <c r="AL186" i="3" s="1"/>
  <c r="AK250" i="3"/>
  <c r="AL250" i="3" s="1"/>
  <c r="AK330" i="3"/>
  <c r="AL330" i="3" s="1"/>
  <c r="AK19" i="3"/>
  <c r="AL19" i="3" s="1"/>
  <c r="AK91" i="3"/>
  <c r="AL91" i="3" s="1"/>
  <c r="AK163" i="3"/>
  <c r="AL163" i="3" s="1"/>
  <c r="AK235" i="3"/>
  <c r="AL235" i="3" s="1"/>
  <c r="AK315" i="3"/>
  <c r="AL315" i="3" s="1"/>
  <c r="AK60" i="3"/>
  <c r="AL60" i="3" s="1"/>
  <c r="AK132" i="3"/>
  <c r="AL132" i="3" s="1"/>
  <c r="AK196" i="3"/>
  <c r="AL196" i="3" s="1"/>
  <c r="AK284" i="3"/>
  <c r="AL284" i="3" s="1"/>
  <c r="AK348" i="3"/>
  <c r="AL348" i="3" s="1"/>
  <c r="AK53" i="3"/>
  <c r="AL53" i="3" s="1"/>
  <c r="AK149" i="3"/>
  <c r="AL149" i="3" s="1"/>
  <c r="AK213" i="3"/>
  <c r="AL213" i="3" s="1"/>
  <c r="AK511" i="3"/>
  <c r="AL511" i="3" s="1"/>
  <c r="AK583" i="3"/>
  <c r="AL583" i="3" s="1"/>
  <c r="AK647" i="3"/>
  <c r="AL647" i="3" s="1"/>
  <c r="AK711" i="3"/>
  <c r="AL711" i="3" s="1"/>
  <c r="AK791" i="3"/>
  <c r="AL791" i="3" s="1"/>
  <c r="AK863" i="3"/>
  <c r="AL863" i="3" s="1"/>
  <c r="AK927" i="3"/>
  <c r="AL927" i="3" s="1"/>
  <c r="AK1007" i="3"/>
  <c r="AL1007" i="3" s="1"/>
  <c r="AK54" i="3"/>
  <c r="AL54" i="3" s="1"/>
  <c r="AK134" i="3"/>
  <c r="AL134" i="3" s="1"/>
  <c r="AK198" i="3"/>
  <c r="AL198" i="3" s="1"/>
  <c r="AK262" i="3"/>
  <c r="AL262" i="3" s="1"/>
  <c r="AK326" i="3"/>
  <c r="AL326" i="3" s="1"/>
  <c r="AK398" i="3"/>
  <c r="AL398" i="3" s="1"/>
  <c r="AK462" i="3"/>
  <c r="AL462" i="3" s="1"/>
  <c r="AK526" i="3"/>
  <c r="AL526" i="3" s="1"/>
  <c r="AK598" i="3"/>
  <c r="AL598" i="3" s="1"/>
  <c r="AK662" i="3"/>
  <c r="AL662" i="3" s="1"/>
  <c r="AK726" i="3"/>
  <c r="AL726" i="3" s="1"/>
  <c r="AK806" i="3"/>
  <c r="AL806" i="3" s="1"/>
  <c r="AK878" i="3"/>
  <c r="AL878" i="3" s="1"/>
  <c r="AK942" i="3"/>
  <c r="AL942" i="3" s="1"/>
  <c r="AK1006" i="3"/>
  <c r="AL1006" i="3" s="1"/>
  <c r="AK1086" i="3"/>
  <c r="AL1086" i="3" s="1"/>
  <c r="AK1150" i="3"/>
  <c r="AL1150" i="3" s="1"/>
  <c r="AK1214" i="3"/>
  <c r="AL1214" i="3" s="1"/>
  <c r="AK1310" i="3"/>
  <c r="AL1310" i="3" s="1"/>
  <c r="AK1374" i="3"/>
  <c r="AL1374" i="3" s="1"/>
  <c r="AK1454" i="3"/>
  <c r="AL1454" i="3" s="1"/>
  <c r="AK1534" i="3"/>
  <c r="AL1534" i="3" s="1"/>
  <c r="AK1598" i="3"/>
  <c r="AL1598" i="3" s="1"/>
  <c r="AK1670" i="3"/>
  <c r="AL1670" i="3" s="1"/>
  <c r="AK1742" i="3"/>
  <c r="AL1742" i="3" s="1"/>
  <c r="AK1814" i="3"/>
  <c r="AL1814" i="3" s="1"/>
  <c r="AK1878" i="3"/>
  <c r="AL1878" i="3" s="1"/>
  <c r="AK1950" i="3"/>
  <c r="AL1950" i="3" s="1"/>
  <c r="AK2014" i="3"/>
  <c r="AL2014" i="3" s="1"/>
  <c r="AK2086" i="3"/>
  <c r="AL2086" i="3" s="1"/>
  <c r="AK2166" i="3"/>
  <c r="AL2166" i="3" s="1"/>
  <c r="AK2230" i="3"/>
  <c r="AL2230" i="3" s="1"/>
  <c r="AK2294" i="3"/>
  <c r="AL2294" i="3" s="1"/>
  <c r="AK2358" i="3"/>
  <c r="AL2358" i="3" s="1"/>
  <c r="AK2422" i="3"/>
  <c r="AL2422" i="3" s="1"/>
  <c r="AK55" i="3"/>
  <c r="AL55" i="3" s="1"/>
  <c r="AK119" i="3"/>
  <c r="AL119" i="3" s="1"/>
  <c r="AK183" i="3"/>
  <c r="AL183" i="3" s="1"/>
  <c r="AK255" i="3"/>
  <c r="AL255" i="3" s="1"/>
  <c r="AK319" i="3"/>
  <c r="AL319" i="3" s="1"/>
  <c r="AK399" i="3"/>
  <c r="AL399" i="3" s="1"/>
  <c r="AK463" i="3"/>
  <c r="AL463" i="3" s="1"/>
  <c r="AK80" i="3"/>
  <c r="AL80" i="3" s="1"/>
  <c r="AK152" i="3"/>
  <c r="AL152" i="3" s="1"/>
  <c r="AK216" i="3"/>
  <c r="AL216" i="3" s="1"/>
  <c r="AK280" i="3"/>
  <c r="AL280" i="3" s="1"/>
  <c r="AK344" i="3"/>
  <c r="AL344" i="3" s="1"/>
  <c r="AK408" i="3"/>
  <c r="AL408" i="3" s="1"/>
  <c r="AK480" i="3"/>
  <c r="AL480" i="3" s="1"/>
  <c r="AK544" i="3"/>
  <c r="AL544" i="3" s="1"/>
  <c r="AK624" i="3"/>
  <c r="AL624" i="3" s="1"/>
  <c r="AK25" i="3"/>
  <c r="AL25" i="3" s="1"/>
  <c r="AK89" i="3"/>
  <c r="AL89" i="3" s="1"/>
  <c r="AK153" i="3"/>
  <c r="AL153" i="3" s="1"/>
  <c r="AK225" i="3"/>
  <c r="AL225" i="3" s="1"/>
  <c r="AK289" i="3"/>
  <c r="AL289" i="3" s="1"/>
  <c r="AK353" i="3"/>
  <c r="AL353" i="3" s="1"/>
  <c r="AK417" i="3"/>
  <c r="AL417" i="3" s="1"/>
  <c r="AK58" i="3"/>
  <c r="AL58" i="3" s="1"/>
  <c r="AK130" i="3"/>
  <c r="AL130" i="3" s="1"/>
  <c r="AK194" i="3"/>
  <c r="AL194" i="3" s="1"/>
  <c r="AK62" i="3"/>
  <c r="AL62" i="3" s="1"/>
  <c r="AK142" i="3"/>
  <c r="AL142" i="3" s="1"/>
  <c r="AK206" i="3"/>
  <c r="AL206" i="3" s="1"/>
  <c r="AK270" i="3"/>
  <c r="AL270" i="3" s="1"/>
  <c r="AK334" i="3"/>
  <c r="AL334" i="3" s="1"/>
  <c r="AK406" i="3"/>
  <c r="AL406" i="3" s="1"/>
  <c r="AK470" i="3"/>
  <c r="AL470" i="3" s="1"/>
  <c r="AK534" i="3"/>
  <c r="AL534" i="3" s="1"/>
  <c r="AK606" i="3"/>
  <c r="AL606" i="3" s="1"/>
  <c r="AK670" i="3"/>
  <c r="AL670" i="3" s="1"/>
  <c r="AK734" i="3"/>
  <c r="AL734" i="3" s="1"/>
  <c r="AK814" i="3"/>
  <c r="AL814" i="3" s="1"/>
  <c r="AK886" i="3"/>
  <c r="AL886" i="3" s="1"/>
  <c r="AK950" i="3"/>
  <c r="AL950" i="3" s="1"/>
  <c r="AK1022" i="3"/>
  <c r="AL1022" i="3" s="1"/>
  <c r="AK1094" i="3"/>
  <c r="AL1094" i="3" s="1"/>
  <c r="AK1158" i="3"/>
  <c r="AL1158" i="3" s="1"/>
  <c r="AK1222" i="3"/>
  <c r="AL1222" i="3" s="1"/>
  <c r="AK1318" i="3"/>
  <c r="AL1318" i="3" s="1"/>
  <c r="AK1382" i="3"/>
  <c r="AL1382" i="3" s="1"/>
  <c r="AK1462" i="3"/>
  <c r="AL1462" i="3" s="1"/>
  <c r="AK1542" i="3"/>
  <c r="AL1542" i="3" s="1"/>
  <c r="AK1606" i="3"/>
  <c r="AL1606" i="3" s="1"/>
  <c r="AK1678" i="3"/>
  <c r="AL1678" i="3" s="1"/>
  <c r="AK1750" i="3"/>
  <c r="AL1750" i="3" s="1"/>
  <c r="AK1822" i="3"/>
  <c r="AL1822" i="3" s="1"/>
  <c r="AK1886" i="3"/>
  <c r="AL1886" i="3" s="1"/>
  <c r="AK1958" i="3"/>
  <c r="AL1958" i="3" s="1"/>
  <c r="AK2022" i="3"/>
  <c r="AL2022" i="3" s="1"/>
  <c r="AK2102" i="3"/>
  <c r="AL2102" i="3" s="1"/>
  <c r="AK2174" i="3"/>
  <c r="AL2174" i="3" s="1"/>
  <c r="AK2238" i="3"/>
  <c r="AL2238" i="3" s="1"/>
  <c r="AK2302" i="3"/>
  <c r="AL2302" i="3" s="1"/>
  <c r="AK2366" i="3"/>
  <c r="AL2366" i="3" s="1"/>
  <c r="AK63" i="3"/>
  <c r="AL63" i="3" s="1"/>
  <c r="AK127" i="3"/>
  <c r="AL127" i="3" s="1"/>
  <c r="AK191" i="3"/>
  <c r="AL191" i="3" s="1"/>
  <c r="AK263" i="3"/>
  <c r="AL263" i="3" s="1"/>
  <c r="AK327" i="3"/>
  <c r="AL327" i="3" s="1"/>
  <c r="AK407" i="3"/>
  <c r="AL407" i="3" s="1"/>
  <c r="AK8" i="3"/>
  <c r="AL8" i="3" s="1"/>
  <c r="AK96" i="3"/>
  <c r="AL96" i="3" s="1"/>
  <c r="AK160" i="3"/>
  <c r="AL160" i="3" s="1"/>
  <c r="AK224" i="3"/>
  <c r="AL224" i="3" s="1"/>
  <c r="AK288" i="3"/>
  <c r="AL288" i="3" s="1"/>
  <c r="AK352" i="3"/>
  <c r="AL352" i="3" s="1"/>
  <c r="AK424" i="3"/>
  <c r="AL424" i="3" s="1"/>
  <c r="AK488" i="3"/>
  <c r="AL488" i="3" s="1"/>
  <c r="AK552" i="3"/>
  <c r="AL552" i="3" s="1"/>
  <c r="AK632" i="3"/>
  <c r="AL632" i="3" s="1"/>
  <c r="AK33" i="3"/>
  <c r="AL33" i="3" s="1"/>
  <c r="AK97" i="3"/>
  <c r="AL97" i="3" s="1"/>
  <c r="AK161" i="3"/>
  <c r="AL161" i="3" s="1"/>
  <c r="AK233" i="3"/>
  <c r="AL233" i="3" s="1"/>
  <c r="AK297" i="3"/>
  <c r="AL297" i="3" s="1"/>
  <c r="AK361" i="3"/>
  <c r="AL361" i="3" s="1"/>
  <c r="AK425" i="3"/>
  <c r="AL425" i="3" s="1"/>
  <c r="AK66" i="3"/>
  <c r="AL66" i="3" s="1"/>
  <c r="AK138" i="3"/>
  <c r="AL138" i="3" s="1"/>
  <c r="AK70" i="3"/>
  <c r="AL70" i="3" s="1"/>
  <c r="AK150" i="3"/>
  <c r="AL150" i="3" s="1"/>
  <c r="AK214" i="3"/>
  <c r="AL214" i="3" s="1"/>
  <c r="AK278" i="3"/>
  <c r="AL278" i="3" s="1"/>
  <c r="AK342" i="3"/>
  <c r="AL342" i="3" s="1"/>
  <c r="AK414" i="3"/>
  <c r="AL414" i="3" s="1"/>
  <c r="AK478" i="3"/>
  <c r="AL478" i="3" s="1"/>
  <c r="AK542" i="3"/>
  <c r="AL542" i="3" s="1"/>
  <c r="AK614" i="3"/>
  <c r="AL614" i="3" s="1"/>
  <c r="AK678" i="3"/>
  <c r="AK742" i="3"/>
  <c r="AL742" i="3" s="1"/>
  <c r="AK822" i="3"/>
  <c r="AL822" i="3" s="1"/>
  <c r="AK894" i="3"/>
  <c r="AL894" i="3" s="1"/>
  <c r="AK958" i="3"/>
  <c r="AL958" i="3" s="1"/>
  <c r="AK1030" i="3"/>
  <c r="AL1030" i="3" s="1"/>
  <c r="AK1102" i="3"/>
  <c r="AL1102" i="3" s="1"/>
  <c r="AK1166" i="3"/>
  <c r="AL1166" i="3" s="1"/>
  <c r="AK1238" i="3"/>
  <c r="AL1238" i="3" s="1"/>
  <c r="AK1326" i="3"/>
  <c r="AL1326" i="3" s="1"/>
  <c r="AK1390" i="3"/>
  <c r="AL1390" i="3" s="1"/>
  <c r="AK1470" i="3"/>
  <c r="AL1470" i="3" s="1"/>
  <c r="AK1550" i="3"/>
  <c r="AL1550" i="3" s="1"/>
  <c r="AK1622" i="3"/>
  <c r="AL1622" i="3" s="1"/>
  <c r="AK1686" i="3"/>
  <c r="AL1686" i="3" s="1"/>
  <c r="AK1758" i="3"/>
  <c r="AL1758" i="3" s="1"/>
  <c r="AK1830" i="3"/>
  <c r="AL1830" i="3" s="1"/>
  <c r="AK1894" i="3"/>
  <c r="AL1894" i="3" s="1"/>
  <c r="AK1966" i="3"/>
  <c r="AL1966" i="3" s="1"/>
  <c r="AK2030" i="3"/>
  <c r="AL2030" i="3" s="1"/>
  <c r="AK2110" i="3"/>
  <c r="AL2110" i="3" s="1"/>
  <c r="AK2182" i="3"/>
  <c r="AL2182" i="3" s="1"/>
  <c r="AK2246" i="3"/>
  <c r="AL2246" i="3" s="1"/>
  <c r="AK2310" i="3"/>
  <c r="AL2310" i="3" s="1"/>
  <c r="AK2374" i="3"/>
  <c r="AL2374" i="3" s="1"/>
  <c r="AK71" i="3"/>
  <c r="AL71" i="3" s="1"/>
  <c r="AK135" i="3"/>
  <c r="AL135" i="3" s="1"/>
  <c r="AK199" i="3"/>
  <c r="AL199" i="3" s="1"/>
  <c r="AK271" i="3"/>
  <c r="AL271" i="3" s="1"/>
  <c r="AK343" i="3"/>
  <c r="AL343" i="3" s="1"/>
  <c r="AK415" i="3"/>
  <c r="AL415" i="3" s="1"/>
  <c r="AK24" i="3"/>
  <c r="AL24" i="3" s="1"/>
  <c r="AK104" i="3"/>
  <c r="AL104" i="3" s="1"/>
  <c r="AK168" i="3"/>
  <c r="AL168" i="3" s="1"/>
  <c r="AK232" i="3"/>
  <c r="AL232" i="3" s="1"/>
  <c r="AK296" i="3"/>
  <c r="AL296" i="3" s="1"/>
  <c r="AK360" i="3"/>
  <c r="AL360" i="3" s="1"/>
  <c r="AK432" i="3"/>
  <c r="AL432" i="3" s="1"/>
  <c r="AK496" i="3"/>
  <c r="AL496" i="3" s="1"/>
  <c r="AK560" i="3"/>
  <c r="AL560" i="3" s="1"/>
  <c r="AK640" i="3"/>
  <c r="AK41" i="3"/>
  <c r="AL41" i="3" s="1"/>
  <c r="AK105" i="3"/>
  <c r="AL105" i="3" s="1"/>
  <c r="AK169" i="3"/>
  <c r="AL169" i="3" s="1"/>
  <c r="AK241" i="3"/>
  <c r="AL241" i="3" s="1"/>
  <c r="AK305" i="3"/>
  <c r="AL305" i="3" s="1"/>
  <c r="AK369" i="3"/>
  <c r="AL369" i="3" s="1"/>
  <c r="AK10" i="3"/>
  <c r="AL10" i="3" s="1"/>
  <c r="AK74" i="3"/>
  <c r="AL74" i="3" s="1"/>
  <c r="AK146" i="3"/>
  <c r="AL146" i="3" s="1"/>
  <c r="AK78" i="3"/>
  <c r="AL78" i="3" s="1"/>
  <c r="AK158" i="3"/>
  <c r="AL158" i="3" s="1"/>
  <c r="AK222" i="3"/>
  <c r="AL222" i="3" s="1"/>
  <c r="AK286" i="3"/>
  <c r="AL286" i="3" s="1"/>
  <c r="AK350" i="3"/>
  <c r="AL350" i="3" s="1"/>
  <c r="AK422" i="3"/>
  <c r="AL422" i="3" s="1"/>
  <c r="AK486" i="3"/>
  <c r="AL486" i="3" s="1"/>
  <c r="AK550" i="3"/>
  <c r="AL550" i="3" s="1"/>
  <c r="AK622" i="3"/>
  <c r="AL622" i="3" s="1"/>
  <c r="AK686" i="3"/>
  <c r="AL686" i="3" s="1"/>
  <c r="AK750" i="3"/>
  <c r="AL750" i="3" s="1"/>
  <c r="AK838" i="3"/>
  <c r="AL838" i="3" s="1"/>
  <c r="AK902" i="3"/>
  <c r="AL902" i="3" s="1"/>
  <c r="AK966" i="3"/>
  <c r="AL966" i="3" s="1"/>
  <c r="AK1038" i="3"/>
  <c r="AL1038" i="3" s="1"/>
  <c r="AK1110" i="3"/>
  <c r="AL1110" i="3" s="1"/>
  <c r="AK1174" i="3"/>
  <c r="AL1174" i="3" s="1"/>
  <c r="AK1246" i="3"/>
  <c r="AL1246" i="3" s="1"/>
  <c r="AK1334" i="3"/>
  <c r="AL1334" i="3" s="1"/>
  <c r="AK1398" i="3"/>
  <c r="AL1398" i="3" s="1"/>
  <c r="AK1478" i="3"/>
  <c r="AL1478" i="3" s="1"/>
  <c r="AK1558" i="3"/>
  <c r="AL1558" i="3" s="1"/>
  <c r="AK1630" i="3"/>
  <c r="AL1630" i="3" s="1"/>
  <c r="AK1694" i="3"/>
  <c r="AL1694" i="3" s="1"/>
  <c r="AK1774" i="3"/>
  <c r="AL1774" i="3" s="1"/>
  <c r="AK1838" i="3"/>
  <c r="AL1838" i="3" s="1"/>
  <c r="AK1902" i="3"/>
  <c r="AL1902" i="3" s="1"/>
  <c r="AK1974" i="3"/>
  <c r="AL1974" i="3" s="1"/>
  <c r="AK2038" i="3"/>
  <c r="AL2038" i="3" s="1"/>
  <c r="AK2118" i="3"/>
  <c r="AL2118" i="3" s="1"/>
  <c r="AK2190" i="3"/>
  <c r="AL2190" i="3" s="1"/>
  <c r="AK2254" i="3"/>
  <c r="AL2254" i="3" s="1"/>
  <c r="AK2318" i="3"/>
  <c r="AL2318" i="3" s="1"/>
  <c r="AK2382" i="3"/>
  <c r="AL2382" i="3" s="1"/>
  <c r="AK79" i="3"/>
  <c r="AL79" i="3" s="1"/>
  <c r="AK143" i="3"/>
  <c r="AL143" i="3" s="1"/>
  <c r="AK207" i="3"/>
  <c r="AL207" i="3" s="1"/>
  <c r="AK279" i="3"/>
  <c r="AL279" i="3" s="1"/>
  <c r="AK351" i="3"/>
  <c r="AL351" i="3" s="1"/>
  <c r="AK423" i="3"/>
  <c r="AL423" i="3" s="1"/>
  <c r="AK32" i="3"/>
  <c r="AL32" i="3" s="1"/>
  <c r="AK112" i="3"/>
  <c r="AL112" i="3" s="1"/>
  <c r="AK176" i="3"/>
  <c r="AL176" i="3" s="1"/>
  <c r="AK240" i="3"/>
  <c r="AL240" i="3" s="1"/>
  <c r="AK304" i="3"/>
  <c r="AL304" i="3" s="1"/>
  <c r="AK368" i="3"/>
  <c r="AL368" i="3" s="1"/>
  <c r="AK440" i="3"/>
  <c r="AL440" i="3" s="1"/>
  <c r="AK504" i="3"/>
  <c r="AL504" i="3" s="1"/>
  <c r="AK584" i="3"/>
  <c r="AL584" i="3" s="1"/>
  <c r="AK648" i="3"/>
  <c r="AK49" i="3"/>
  <c r="AL49" i="3" s="1"/>
  <c r="AK113" i="3"/>
  <c r="AL113" i="3" s="1"/>
  <c r="AK177" i="3"/>
  <c r="AL177" i="3" s="1"/>
  <c r="AK249" i="3"/>
  <c r="AL249" i="3" s="1"/>
  <c r="AK313" i="3"/>
  <c r="AL313" i="3" s="1"/>
  <c r="AK377" i="3"/>
  <c r="AL377" i="3" s="1"/>
  <c r="AK18" i="3"/>
  <c r="AL18" i="3" s="1"/>
  <c r="AK82" i="3"/>
  <c r="AL82" i="3" s="1"/>
  <c r="AK154" i="3"/>
  <c r="AL154" i="3" s="1"/>
  <c r="AK202" i="3"/>
  <c r="AL202" i="3" s="1"/>
  <c r="AK354" i="3"/>
  <c r="AL354" i="3" s="1"/>
  <c r="AK107" i="3"/>
  <c r="AL107" i="3" s="1"/>
  <c r="AK251" i="3"/>
  <c r="AL251" i="3" s="1"/>
  <c r="AK76" i="3"/>
  <c r="AL76" i="3" s="1"/>
  <c r="AK212" i="3"/>
  <c r="AL212" i="3" s="1"/>
  <c r="AK364" i="3"/>
  <c r="AL364" i="3" s="1"/>
  <c r="AK165" i="3"/>
  <c r="AL165" i="3" s="1"/>
  <c r="AK527" i="3"/>
  <c r="AL527" i="3" s="1"/>
  <c r="AK663" i="3"/>
  <c r="AL663" i="3" s="1"/>
  <c r="AK807" i="3"/>
  <c r="AL807" i="3" s="1"/>
  <c r="AK943" i="3"/>
  <c r="AL943" i="3" s="1"/>
  <c r="AK1079" i="3"/>
  <c r="AL1079" i="3" s="1"/>
  <c r="AK680" i="3"/>
  <c r="AL680" i="3" s="1"/>
  <c r="AK776" i="3"/>
  <c r="AL776" i="3" s="1"/>
  <c r="AK888" i="3"/>
  <c r="AL888" i="3" s="1"/>
  <c r="AK968" i="3"/>
  <c r="AL968" i="3" s="1"/>
  <c r="AK1040" i="3"/>
  <c r="AL1040" i="3" s="1"/>
  <c r="AK1112" i="3"/>
  <c r="AL1112" i="3" s="1"/>
  <c r="AK441" i="3"/>
  <c r="AL441" i="3" s="1"/>
  <c r="AK513" i="3"/>
  <c r="AL513" i="3" s="1"/>
  <c r="AK577" i="3"/>
  <c r="AL577" i="3" s="1"/>
  <c r="AK641" i="3"/>
  <c r="AL641" i="3" s="1"/>
  <c r="AK705" i="3"/>
  <c r="AL705" i="3" s="1"/>
  <c r="AK769" i="3"/>
  <c r="AL769" i="3" s="1"/>
  <c r="AK841" i="3"/>
  <c r="AL841" i="3" s="1"/>
  <c r="AK905" i="3"/>
  <c r="AL905" i="3" s="1"/>
  <c r="AK1001" i="3"/>
  <c r="AL1001" i="3" s="1"/>
  <c r="AK1089" i="3"/>
  <c r="AL1089" i="3" s="1"/>
  <c r="AK418" i="3"/>
  <c r="AL418" i="3" s="1"/>
  <c r="AK490" i="3"/>
  <c r="AL490" i="3" s="1"/>
  <c r="AK562" i="3"/>
  <c r="AL562" i="3" s="1"/>
  <c r="AK634" i="3"/>
  <c r="AL634" i="3" s="1"/>
  <c r="AK722" i="3"/>
  <c r="AL722" i="3" s="1"/>
  <c r="AK786" i="3"/>
  <c r="AL786" i="3" s="1"/>
  <c r="AK874" i="3"/>
  <c r="AL874" i="3" s="1"/>
  <c r="AK954" i="3"/>
  <c r="AL954" i="3" s="1"/>
  <c r="AK1034" i="3"/>
  <c r="AL1034" i="3" s="1"/>
  <c r="AK1114" i="3"/>
  <c r="AL1114" i="3" s="1"/>
  <c r="AK379" i="3"/>
  <c r="AL379" i="3" s="1"/>
  <c r="AK459" i="3"/>
  <c r="AL459" i="3" s="1"/>
  <c r="AK531" i="3"/>
  <c r="AL531" i="3" s="1"/>
  <c r="AK595" i="3"/>
  <c r="AL595" i="3" s="1"/>
  <c r="AK667" i="3"/>
  <c r="AL667" i="3" s="1"/>
  <c r="AK731" i="3"/>
  <c r="AL731" i="3" s="1"/>
  <c r="AK803" i="3"/>
  <c r="AL803" i="3" s="1"/>
  <c r="AK867" i="3"/>
  <c r="AL867" i="3" s="1"/>
  <c r="AK947" i="3"/>
  <c r="AL947" i="3" s="1"/>
  <c r="AK1035" i="3"/>
  <c r="AL1035" i="3" s="1"/>
  <c r="AK420" i="3"/>
  <c r="AL420" i="3" s="1"/>
  <c r="AK492" i="3"/>
  <c r="AL492" i="3" s="1"/>
  <c r="AK556" i="3"/>
  <c r="AL556" i="3" s="1"/>
  <c r="AK620" i="3"/>
  <c r="AL620" i="3" s="1"/>
  <c r="AK684" i="3"/>
  <c r="AL684" i="3" s="1"/>
  <c r="AK748" i="3"/>
  <c r="AL748" i="3" s="1"/>
  <c r="AK836" i="3"/>
  <c r="AL836" i="3" s="1"/>
  <c r="AK900" i="3"/>
  <c r="AL900" i="3" s="1"/>
  <c r="AK996" i="3"/>
  <c r="AL996" i="3" s="1"/>
  <c r="AK261" i="3"/>
  <c r="AL261" i="3" s="1"/>
  <c r="AK325" i="3"/>
  <c r="AL325" i="3" s="1"/>
  <c r="AK421" i="3"/>
  <c r="AL421" i="3" s="1"/>
  <c r="AK493" i="3"/>
  <c r="AL493" i="3" s="1"/>
  <c r="AK565" i="3"/>
  <c r="AL565" i="3" s="1"/>
  <c r="AK645" i="3"/>
  <c r="AL645" i="3" s="1"/>
  <c r="AK733" i="3"/>
  <c r="AL733" i="3" s="1"/>
  <c r="AK805" i="3"/>
  <c r="AL805" i="3" s="1"/>
  <c r="AK877" i="3"/>
  <c r="AL877" i="3" s="1"/>
  <c r="AK949" i="3"/>
  <c r="AL949" i="3" s="1"/>
  <c r="AK1029" i="3"/>
  <c r="AL1029" i="3" s="1"/>
  <c r="AK1223" i="3"/>
  <c r="AL1223" i="3" s="1"/>
  <c r="AK1287" i="3"/>
  <c r="AL1287" i="3" s="1"/>
  <c r="AK1383" i="3"/>
  <c r="AL1383" i="3" s="1"/>
  <c r="AK1463" i="3"/>
  <c r="AL1463" i="3" s="1"/>
  <c r="AK1551" i="3"/>
  <c r="AL1551" i="3" s="1"/>
  <c r="AK1615" i="3"/>
  <c r="AL1615" i="3" s="1"/>
  <c r="AK1679" i="3"/>
  <c r="AL1679" i="3" s="1"/>
  <c r="AK1743" i="3"/>
  <c r="AL1743" i="3" s="1"/>
  <c r="AK1807" i="3"/>
  <c r="AL1807" i="3" s="1"/>
  <c r="AK1192" i="3"/>
  <c r="AL1192" i="3" s="1"/>
  <c r="AK1280" i="3"/>
  <c r="AL1280" i="3" s="1"/>
  <c r="AK1352" i="3"/>
  <c r="AL1352" i="3" s="1"/>
  <c r="AK1416" i="3"/>
  <c r="AL1416" i="3" s="1"/>
  <c r="AK1480" i="3"/>
  <c r="AL1480" i="3" s="1"/>
  <c r="AK1560" i="3"/>
  <c r="AL1560" i="3" s="1"/>
  <c r="AK1624" i="3"/>
  <c r="AL1624" i="3" s="1"/>
  <c r="AK1688" i="3"/>
  <c r="AL1688" i="3" s="1"/>
  <c r="AK1768" i="3"/>
  <c r="AL1768" i="3" s="1"/>
  <c r="AK1832" i="3"/>
  <c r="AL1832" i="3" s="1"/>
  <c r="AK1201" i="3"/>
  <c r="AL1201" i="3" s="1"/>
  <c r="AK1281" i="3"/>
  <c r="AL1281" i="3" s="1"/>
  <c r="AK1345" i="3"/>
  <c r="AL1345" i="3" s="1"/>
  <c r="AK1417" i="3"/>
  <c r="AL1417" i="3" s="1"/>
  <c r="AK1505" i="3"/>
  <c r="AL1505" i="3" s="1"/>
  <c r="AK1585" i="3"/>
  <c r="AL1585" i="3" s="1"/>
  <c r="AK1649" i="3"/>
  <c r="AL1649" i="3" s="1"/>
  <c r="AK1713" i="3"/>
  <c r="AL1713" i="3" s="1"/>
  <c r="AK1777" i="3"/>
  <c r="AL1777" i="3" s="1"/>
  <c r="AK1154" i="3"/>
  <c r="AL1154" i="3" s="1"/>
  <c r="AK1234" i="3"/>
  <c r="AL1234" i="3" s="1"/>
  <c r="AK1298" i="3"/>
  <c r="AL1298" i="3" s="1"/>
  <c r="AK1362" i="3"/>
  <c r="AL1362" i="3" s="1"/>
  <c r="AK1426" i="3"/>
  <c r="AL1426" i="3" s="1"/>
  <c r="AK1498" i="3"/>
  <c r="AL1498" i="3" s="1"/>
  <c r="AK1578" i="3"/>
  <c r="AL1578" i="3" s="1"/>
  <c r="AK1650" i="3"/>
  <c r="AL1650" i="3" s="1"/>
  <c r="AK1722" i="3"/>
  <c r="AL1722" i="3" s="1"/>
  <c r="AK1786" i="3"/>
  <c r="AL1786" i="3" s="1"/>
  <c r="AK1083" i="3"/>
  <c r="AL1083" i="3" s="1"/>
  <c r="AK1155" i="3"/>
  <c r="AL1155" i="3" s="1"/>
  <c r="AK1243" i="3"/>
  <c r="AL1243" i="3" s="1"/>
  <c r="AK1315" i="3"/>
  <c r="AL1315" i="3" s="1"/>
  <c r="AK1387" i="3"/>
  <c r="AL1387" i="3" s="1"/>
  <c r="AK1459" i="3"/>
  <c r="AL1459" i="3" s="1"/>
  <c r="AK1539" i="3"/>
  <c r="AL1539" i="3" s="1"/>
  <c r="AK1611" i="3"/>
  <c r="AL1611" i="3" s="1"/>
  <c r="AK1699" i="3"/>
  <c r="AL1699" i="3" s="1"/>
  <c r="AK1084" i="3"/>
  <c r="AL1084" i="3" s="1"/>
  <c r="AK1156" i="3"/>
  <c r="AL1156" i="3" s="1"/>
  <c r="AK1228" i="3"/>
  <c r="AL1228" i="3" s="1"/>
  <c r="AK1292" i="3"/>
  <c r="AL1292" i="3" s="1"/>
  <c r="AK1364" i="3"/>
  <c r="AL1364" i="3" s="1"/>
  <c r="AK1436" i="3"/>
  <c r="AL1436" i="3" s="1"/>
  <c r="AK1516" i="3"/>
  <c r="AL1516" i="3" s="1"/>
  <c r="AK1588" i="3"/>
  <c r="AL1588" i="3" s="1"/>
  <c r="AK1660" i="3"/>
  <c r="AL1660" i="3" s="1"/>
  <c r="AK1740" i="3"/>
  <c r="AL1740" i="3" s="1"/>
  <c r="AK1820" i="3"/>
  <c r="AL1820" i="3" s="1"/>
  <c r="AK210" i="3"/>
  <c r="AL210" i="3" s="1"/>
  <c r="AK362" i="3"/>
  <c r="AL362" i="3" s="1"/>
  <c r="AK123" i="3"/>
  <c r="AL123" i="3" s="1"/>
  <c r="AK267" i="3"/>
  <c r="AL267" i="3" s="1"/>
  <c r="AK84" i="3"/>
  <c r="AL84" i="3" s="1"/>
  <c r="AK220" i="3"/>
  <c r="AL220" i="3" s="1"/>
  <c r="AK5" i="3"/>
  <c r="AL5" i="3" s="1"/>
  <c r="AK173" i="3"/>
  <c r="AL173" i="3" s="1"/>
  <c r="AK543" i="3"/>
  <c r="AL543" i="3" s="1"/>
  <c r="AK671" i="3"/>
  <c r="AL671" i="3" s="1"/>
  <c r="AK815" i="3"/>
  <c r="AL815" i="3" s="1"/>
  <c r="AK951" i="3"/>
  <c r="AL951" i="3" s="1"/>
  <c r="AK1087" i="3"/>
  <c r="AL1087" i="3" s="1"/>
  <c r="AK688" i="3"/>
  <c r="AL688" i="3" s="1"/>
  <c r="AK784" i="3"/>
  <c r="AL784" i="3" s="1"/>
  <c r="AK896" i="3"/>
  <c r="AL896" i="3" s="1"/>
  <c r="AK976" i="3"/>
  <c r="AL976" i="3" s="1"/>
  <c r="AK1048" i="3"/>
  <c r="AL1048" i="3" s="1"/>
  <c r="AK1120" i="3"/>
  <c r="AL1120" i="3" s="1"/>
  <c r="AK449" i="3"/>
  <c r="AL449" i="3" s="1"/>
  <c r="AK521" i="3"/>
  <c r="AL521" i="3" s="1"/>
  <c r="AK585" i="3"/>
  <c r="AL585" i="3" s="1"/>
  <c r="AK649" i="3"/>
  <c r="AL649" i="3" s="1"/>
  <c r="AK713" i="3"/>
  <c r="AL713" i="3" s="1"/>
  <c r="AK777" i="3"/>
  <c r="AL777" i="3" s="1"/>
  <c r="AK849" i="3"/>
  <c r="AL849" i="3" s="1"/>
  <c r="AK921" i="3"/>
  <c r="AL921" i="3" s="1"/>
  <c r="AK1009" i="3"/>
  <c r="AL1009" i="3" s="1"/>
  <c r="AK1097" i="3"/>
  <c r="AL1097" i="3" s="1"/>
  <c r="AK426" i="3"/>
  <c r="AL426" i="3" s="1"/>
  <c r="AK498" i="3"/>
  <c r="AL498" i="3" s="1"/>
  <c r="AK570" i="3"/>
  <c r="AL570" i="3" s="1"/>
  <c r="AK642" i="3"/>
  <c r="AL642" i="3" s="1"/>
  <c r="AK730" i="3"/>
  <c r="AL730" i="3" s="1"/>
  <c r="AK802" i="3"/>
  <c r="AL802" i="3" s="1"/>
  <c r="AK882" i="3"/>
  <c r="AL882" i="3" s="1"/>
  <c r="AK962" i="3"/>
  <c r="AL962" i="3" s="1"/>
  <c r="AK1050" i="3"/>
  <c r="AL1050" i="3" s="1"/>
  <c r="AK1122" i="3"/>
  <c r="AL1122" i="3" s="1"/>
  <c r="AK395" i="3"/>
  <c r="AL395" i="3" s="1"/>
  <c r="AK467" i="3"/>
  <c r="AL467" i="3" s="1"/>
  <c r="AK539" i="3"/>
  <c r="AL539" i="3" s="1"/>
  <c r="AK603" i="3"/>
  <c r="AL603" i="3" s="1"/>
  <c r="AK675" i="3"/>
  <c r="AL675" i="3" s="1"/>
  <c r="AK739" i="3"/>
  <c r="AL739" i="3" s="1"/>
  <c r="AK811" i="3"/>
  <c r="AL811" i="3" s="1"/>
  <c r="AK875" i="3"/>
  <c r="AL875" i="3" s="1"/>
  <c r="AK955" i="3"/>
  <c r="AL955" i="3" s="1"/>
  <c r="AK1043" i="3"/>
  <c r="AL1043" i="3" s="1"/>
  <c r="AK428" i="3"/>
  <c r="AL428" i="3" s="1"/>
  <c r="AK500" i="3"/>
  <c r="AL500" i="3" s="1"/>
  <c r="AK564" i="3"/>
  <c r="AL564" i="3" s="1"/>
  <c r="AK628" i="3"/>
  <c r="AL628" i="3" s="1"/>
  <c r="AK692" i="3"/>
  <c r="AL692" i="3" s="1"/>
  <c r="AK756" i="3"/>
  <c r="AL756" i="3" s="1"/>
  <c r="AK844" i="3"/>
  <c r="AL844" i="3" s="1"/>
  <c r="AK908" i="3"/>
  <c r="AL908" i="3" s="1"/>
  <c r="AK1004" i="3"/>
  <c r="AL1004" i="3" s="1"/>
  <c r="AK269" i="3"/>
  <c r="AL269" i="3" s="1"/>
  <c r="AK341" i="3"/>
  <c r="AL341" i="3" s="1"/>
  <c r="AK429" i="3"/>
  <c r="AL429" i="3" s="1"/>
  <c r="AK501" i="3"/>
  <c r="AL501" i="3" s="1"/>
  <c r="AK573" i="3"/>
  <c r="AL573" i="3" s="1"/>
  <c r="AK669" i="3"/>
  <c r="AL669" i="3" s="1"/>
  <c r="AK741" i="3"/>
  <c r="AL741" i="3" s="1"/>
  <c r="AK821" i="3"/>
  <c r="AL821" i="3" s="1"/>
  <c r="AK885" i="3"/>
  <c r="AL885" i="3" s="1"/>
  <c r="AK957" i="3"/>
  <c r="AL957" i="3" s="1"/>
  <c r="AK1037" i="3"/>
  <c r="AL1037" i="3" s="1"/>
  <c r="AK1231" i="3"/>
  <c r="AL1231" i="3" s="1"/>
  <c r="AK1295" i="3"/>
  <c r="AL1295" i="3" s="1"/>
  <c r="AK1391" i="3"/>
  <c r="AL1391" i="3" s="1"/>
  <c r="AK1479" i="3"/>
  <c r="AL1479" i="3" s="1"/>
  <c r="AK1559" i="3"/>
  <c r="AL1559" i="3" s="1"/>
  <c r="AK1623" i="3"/>
  <c r="AL1623" i="3" s="1"/>
  <c r="AK1687" i="3"/>
  <c r="AL1687" i="3" s="1"/>
  <c r="AK1751" i="3"/>
  <c r="AL1751" i="3" s="1"/>
  <c r="AK1815" i="3"/>
  <c r="AL1815" i="3" s="1"/>
  <c r="AK1200" i="3"/>
  <c r="AL1200" i="3" s="1"/>
  <c r="AK1296" i="3"/>
  <c r="AL1296" i="3" s="1"/>
  <c r="AK1360" i="3"/>
  <c r="AL1360" i="3" s="1"/>
  <c r="AK1424" i="3"/>
  <c r="AL1424" i="3" s="1"/>
  <c r="AK1488" i="3"/>
  <c r="AL1488" i="3" s="1"/>
  <c r="AK1568" i="3"/>
  <c r="AL1568" i="3" s="1"/>
  <c r="AK1632" i="3"/>
  <c r="AL1632" i="3" s="1"/>
  <c r="AK1696" i="3"/>
  <c r="AL1696" i="3" s="1"/>
  <c r="AK1776" i="3"/>
  <c r="AL1776" i="3" s="1"/>
  <c r="AK1137" i="3"/>
  <c r="AL1137" i="3" s="1"/>
  <c r="AK1217" i="3"/>
  <c r="AL1217" i="3" s="1"/>
  <c r="AK1289" i="3"/>
  <c r="AL1289" i="3" s="1"/>
  <c r="AK1361" i="3"/>
  <c r="AL1361" i="3" s="1"/>
  <c r="AK1425" i="3"/>
  <c r="AL1425" i="3" s="1"/>
  <c r="AK1513" i="3"/>
  <c r="AL1513" i="3" s="1"/>
  <c r="AK1593" i="3"/>
  <c r="AL1593" i="3" s="1"/>
  <c r="AK1657" i="3"/>
  <c r="AL1657" i="3" s="1"/>
  <c r="AK1721" i="3"/>
  <c r="AL1721" i="3" s="1"/>
  <c r="AK1785" i="3"/>
  <c r="AL1785" i="3" s="1"/>
  <c r="AK1162" i="3"/>
  <c r="AL1162" i="3" s="1"/>
  <c r="AK1242" i="3"/>
  <c r="AL1242" i="3" s="1"/>
  <c r="AK1306" i="3"/>
  <c r="AL1306" i="3" s="1"/>
  <c r="AK1370" i="3"/>
  <c r="AL1370" i="3" s="1"/>
  <c r="AK1434" i="3"/>
  <c r="AL1434" i="3" s="1"/>
  <c r="AK1514" i="3"/>
  <c r="AL1514" i="3" s="1"/>
  <c r="AK1586" i="3"/>
  <c r="AL1586" i="3" s="1"/>
  <c r="AK1658" i="3"/>
  <c r="AL1658" i="3" s="1"/>
  <c r="AK1730" i="3"/>
  <c r="AL1730" i="3" s="1"/>
  <c r="AK1794" i="3"/>
  <c r="AL1794" i="3" s="1"/>
  <c r="AK1091" i="3"/>
  <c r="AL1091" i="3" s="1"/>
  <c r="AK1163" i="3"/>
  <c r="AL1163" i="3" s="1"/>
  <c r="AK1251" i="3"/>
  <c r="AL1251" i="3" s="1"/>
  <c r="AK1323" i="3"/>
  <c r="AL1323" i="3" s="1"/>
  <c r="AK1395" i="3"/>
  <c r="AL1395" i="3" s="1"/>
  <c r="AK1467" i="3"/>
  <c r="AL1467" i="3" s="1"/>
  <c r="AK1547" i="3"/>
  <c r="AL1547" i="3" s="1"/>
  <c r="AK1635" i="3"/>
  <c r="AL1635" i="3" s="1"/>
  <c r="AK1707" i="3"/>
  <c r="AL1707" i="3" s="1"/>
  <c r="AK1092" i="3"/>
  <c r="AL1092" i="3" s="1"/>
  <c r="AK1172" i="3"/>
  <c r="AL1172" i="3" s="1"/>
  <c r="AK1236" i="3"/>
  <c r="AL1236" i="3" s="1"/>
  <c r="AK1300" i="3"/>
  <c r="AL1300" i="3" s="1"/>
  <c r="AK1372" i="3"/>
  <c r="AL1372" i="3" s="1"/>
  <c r="AK1452" i="3"/>
  <c r="AL1452" i="3" s="1"/>
  <c r="AK1524" i="3"/>
  <c r="AL1524" i="3" s="1"/>
  <c r="AK1596" i="3"/>
  <c r="AL1596" i="3" s="1"/>
  <c r="AK1676" i="3"/>
  <c r="AL1676" i="3" s="1"/>
  <c r="AK1748" i="3"/>
  <c r="AL1748" i="3" s="1"/>
  <c r="AK1828" i="3"/>
  <c r="AL1828" i="3" s="1"/>
  <c r="AK218" i="3"/>
  <c r="AL218" i="3" s="1"/>
  <c r="AK370" i="3"/>
  <c r="AL370" i="3" s="1"/>
  <c r="AK131" i="3"/>
  <c r="AL131" i="3" s="1"/>
  <c r="AK283" i="3"/>
  <c r="AL283" i="3" s="1"/>
  <c r="AK100" i="3"/>
  <c r="AL100" i="3" s="1"/>
  <c r="AK236" i="3"/>
  <c r="AL236" i="3" s="1"/>
  <c r="AK13" i="3"/>
  <c r="AL13" i="3" s="1"/>
  <c r="AK181" i="3"/>
  <c r="AL181" i="3" s="1"/>
  <c r="AK551" i="3"/>
  <c r="AL551" i="3" s="1"/>
  <c r="AK679" i="3"/>
  <c r="AL679" i="3" s="1"/>
  <c r="AK823" i="3"/>
  <c r="AL823" i="3" s="1"/>
  <c r="AK959" i="3"/>
  <c r="AL959" i="3" s="1"/>
  <c r="AK1103" i="3"/>
  <c r="AL1103" i="3" s="1"/>
  <c r="AK712" i="3"/>
  <c r="AL712" i="3" s="1"/>
  <c r="AK800" i="3"/>
  <c r="AL800" i="3" s="1"/>
  <c r="AK904" i="3"/>
  <c r="AL904" i="3" s="1"/>
  <c r="AK984" i="3"/>
  <c r="AL984" i="3" s="1"/>
  <c r="AK1056" i="3"/>
  <c r="AL1056" i="3" s="1"/>
  <c r="AK1128" i="3"/>
  <c r="AL1128" i="3" s="1"/>
  <c r="AK465" i="3"/>
  <c r="AL465" i="3" s="1"/>
  <c r="AK529" i="3"/>
  <c r="AL529" i="3" s="1"/>
  <c r="AK593" i="3"/>
  <c r="AL593" i="3" s="1"/>
  <c r="AK657" i="3"/>
  <c r="AL657" i="3" s="1"/>
  <c r="AK721" i="3"/>
  <c r="AL721" i="3" s="1"/>
  <c r="AK785" i="3"/>
  <c r="AL785" i="3" s="1"/>
  <c r="AK857" i="3"/>
  <c r="AL857" i="3" s="1"/>
  <c r="AK945" i="3"/>
  <c r="AL945" i="3" s="1"/>
  <c r="AK1025" i="3"/>
  <c r="AL1025" i="3" s="1"/>
  <c r="AK1105" i="3"/>
  <c r="AL1105" i="3" s="1"/>
  <c r="AK442" i="3"/>
  <c r="AL442" i="3" s="1"/>
  <c r="AK506" i="3"/>
  <c r="AL506" i="3" s="1"/>
  <c r="AK578" i="3"/>
  <c r="AL578" i="3" s="1"/>
  <c r="AK650" i="3"/>
  <c r="AL650" i="3" s="1"/>
  <c r="AK738" i="3"/>
  <c r="AL738" i="3" s="1"/>
  <c r="AK810" i="3"/>
  <c r="AL810" i="3" s="1"/>
  <c r="AK890" i="3"/>
  <c r="AL890" i="3" s="1"/>
  <c r="AK970" i="3"/>
  <c r="AL970" i="3" s="1"/>
  <c r="AK1058" i="3"/>
  <c r="AL1058" i="3" s="1"/>
  <c r="AK331" i="3"/>
  <c r="AL331" i="3" s="1"/>
  <c r="AK403" i="3"/>
  <c r="AL403" i="3" s="1"/>
  <c r="AK475" i="3"/>
  <c r="AL475" i="3" s="1"/>
  <c r="AK547" i="3"/>
  <c r="AL547" i="3" s="1"/>
  <c r="AK611" i="3"/>
  <c r="AL611" i="3" s="1"/>
  <c r="AK683" i="3"/>
  <c r="AL683" i="3" s="1"/>
  <c r="AK747" i="3"/>
  <c r="AL747" i="3" s="1"/>
  <c r="AK819" i="3"/>
  <c r="AL819" i="3" s="1"/>
  <c r="AK891" i="3"/>
  <c r="AL891" i="3" s="1"/>
  <c r="AK963" i="3"/>
  <c r="AL963" i="3" s="1"/>
  <c r="AK1059" i="3"/>
  <c r="AL1059" i="3" s="1"/>
  <c r="AK436" i="3"/>
  <c r="AL436" i="3" s="1"/>
  <c r="AK508" i="3"/>
  <c r="AL508" i="3" s="1"/>
  <c r="AK572" i="3"/>
  <c r="AL572" i="3" s="1"/>
  <c r="AK636" i="3"/>
  <c r="AL636" i="3" s="1"/>
  <c r="AK700" i="3"/>
  <c r="AL700" i="3" s="1"/>
  <c r="AK780" i="3"/>
  <c r="AL780" i="3" s="1"/>
  <c r="AK852" i="3"/>
  <c r="AL852" i="3" s="1"/>
  <c r="AK916" i="3"/>
  <c r="AL916" i="3" s="1"/>
  <c r="AK1020" i="3"/>
  <c r="AL1020" i="3" s="1"/>
  <c r="AK277" i="3"/>
  <c r="AL277" i="3" s="1"/>
  <c r="AK349" i="3"/>
  <c r="AL349" i="3" s="1"/>
  <c r="AK437" i="3"/>
  <c r="AL437" i="3" s="1"/>
  <c r="AK509" i="3"/>
  <c r="AL509" i="3" s="1"/>
  <c r="AK589" i="3"/>
  <c r="AL589" i="3" s="1"/>
  <c r="AK677" i="3"/>
  <c r="AL677" i="3" s="1"/>
  <c r="AK757" i="3"/>
  <c r="AL757" i="3" s="1"/>
  <c r="AK829" i="3"/>
  <c r="AL829" i="3" s="1"/>
  <c r="AK893" i="3"/>
  <c r="AL893" i="3" s="1"/>
  <c r="AK965" i="3"/>
  <c r="AL965" i="3" s="1"/>
  <c r="AK1167" i="3"/>
  <c r="AL1167" i="3" s="1"/>
  <c r="AK1239" i="3"/>
  <c r="AL1239" i="3" s="1"/>
  <c r="AK1303" i="3"/>
  <c r="AL1303" i="3" s="1"/>
  <c r="AK1407" i="3"/>
  <c r="AL1407" i="3" s="1"/>
  <c r="AK1487" i="3"/>
  <c r="AL1487" i="3" s="1"/>
  <c r="AK1567" i="3"/>
  <c r="AL1567" i="3" s="1"/>
  <c r="AK1631" i="3"/>
  <c r="AL1631" i="3" s="1"/>
  <c r="AK1695" i="3"/>
  <c r="AL1695" i="3" s="1"/>
  <c r="AK1759" i="3"/>
  <c r="AL1759" i="3" s="1"/>
  <c r="AK1823" i="3"/>
  <c r="AL1823" i="3" s="1"/>
  <c r="AK1208" i="3"/>
  <c r="AL1208" i="3" s="1"/>
  <c r="AK1304" i="3"/>
  <c r="AL1304" i="3" s="1"/>
  <c r="AK1368" i="3"/>
  <c r="AL1368" i="3" s="1"/>
  <c r="AK1432" i="3"/>
  <c r="AL1432" i="3" s="1"/>
  <c r="AK1496" i="3"/>
  <c r="AL1496" i="3" s="1"/>
  <c r="AK1576" i="3"/>
  <c r="AL1576" i="3" s="1"/>
  <c r="AK1640" i="3"/>
  <c r="AL1640" i="3" s="1"/>
  <c r="AK1704" i="3"/>
  <c r="AL1704" i="3" s="1"/>
  <c r="AK1784" i="3"/>
  <c r="AL1784" i="3" s="1"/>
  <c r="AK1145" i="3"/>
  <c r="AL1145" i="3" s="1"/>
  <c r="AK1225" i="3"/>
  <c r="AL1225" i="3" s="1"/>
  <c r="AK1297" i="3"/>
  <c r="AL1297" i="3" s="1"/>
  <c r="AK1369" i="3"/>
  <c r="AL1369" i="3" s="1"/>
  <c r="AK1449" i="3"/>
  <c r="AL1449" i="3" s="1"/>
  <c r="AK1521" i="3"/>
  <c r="AL1521" i="3" s="1"/>
  <c r="AK1601" i="3"/>
  <c r="AL1601" i="3" s="1"/>
  <c r="AK1665" i="3"/>
  <c r="AL1665" i="3" s="1"/>
  <c r="AK1729" i="3"/>
  <c r="AL1729" i="3" s="1"/>
  <c r="AK1793" i="3"/>
  <c r="AL1793" i="3" s="1"/>
  <c r="AK1178" i="3"/>
  <c r="AL1178" i="3" s="1"/>
  <c r="AK1250" i="3"/>
  <c r="AL1250" i="3" s="1"/>
  <c r="AK1314" i="3"/>
  <c r="AL1314" i="3" s="1"/>
  <c r="AK1378" i="3"/>
  <c r="AL1378" i="3" s="1"/>
  <c r="AK1442" i="3"/>
  <c r="AL1442" i="3" s="1"/>
  <c r="AK1522" i="3"/>
  <c r="AL1522" i="3" s="1"/>
  <c r="AK1594" i="3"/>
  <c r="AL1594" i="3" s="1"/>
  <c r="AK1666" i="3"/>
  <c r="AL1666" i="3" s="1"/>
  <c r="AK1738" i="3"/>
  <c r="AL1738" i="3" s="1"/>
  <c r="AK1802" i="3"/>
  <c r="AL1802" i="3" s="1"/>
  <c r="AK1099" i="3"/>
  <c r="AL1099" i="3" s="1"/>
  <c r="AK1171" i="3"/>
  <c r="AL1171" i="3" s="1"/>
  <c r="AK1259" i="3"/>
  <c r="AL1259" i="3" s="1"/>
  <c r="AK258" i="3"/>
  <c r="AL258" i="3" s="1"/>
  <c r="AK27" i="3"/>
  <c r="AL27" i="3" s="1"/>
  <c r="AK171" i="3"/>
  <c r="AL171" i="3" s="1"/>
  <c r="AK323" i="3"/>
  <c r="AL323" i="3" s="1"/>
  <c r="AK140" i="3"/>
  <c r="AL140" i="3" s="1"/>
  <c r="AK292" i="3"/>
  <c r="AL292" i="3" s="1"/>
  <c r="AK69" i="3"/>
  <c r="AL69" i="3" s="1"/>
  <c r="AK221" i="3"/>
  <c r="AL221" i="3" s="1"/>
  <c r="AK591" i="3"/>
  <c r="AL591" i="3" s="1"/>
  <c r="AK719" i="3"/>
  <c r="AL719" i="3" s="1"/>
  <c r="AK871" i="3"/>
  <c r="AL871" i="3" s="1"/>
  <c r="AK1015" i="3"/>
  <c r="AL1015" i="3" s="1"/>
  <c r="AK1111" i="3"/>
  <c r="AL1111" i="3" s="1"/>
  <c r="AK720" i="3"/>
  <c r="AL720" i="3" s="1"/>
  <c r="AK808" i="3"/>
  <c r="AL808" i="3" s="1"/>
  <c r="AK920" i="3"/>
  <c r="AL920" i="3" s="1"/>
  <c r="AK992" i="3"/>
  <c r="AL992" i="3" s="1"/>
  <c r="AK1072" i="3"/>
  <c r="AL1072" i="3" s="1"/>
  <c r="AK1136" i="3"/>
  <c r="AL1136" i="3" s="1"/>
  <c r="AK473" i="3"/>
  <c r="AL473" i="3" s="1"/>
  <c r="AK537" i="3"/>
  <c r="AL537" i="3" s="1"/>
  <c r="AK601" i="3"/>
  <c r="AL601" i="3" s="1"/>
  <c r="AK665" i="3"/>
  <c r="AL665" i="3" s="1"/>
  <c r="AK729" i="3"/>
  <c r="AL729" i="3" s="1"/>
  <c r="AK801" i="3"/>
  <c r="AL801" i="3" s="1"/>
  <c r="AK865" i="3"/>
  <c r="AL865" i="3" s="1"/>
  <c r="AK961" i="3"/>
  <c r="AL961" i="3" s="1"/>
  <c r="AK1033" i="3"/>
  <c r="AL1033" i="3" s="1"/>
  <c r="AK1113" i="3"/>
  <c r="AL1113" i="3" s="1"/>
  <c r="AK450" i="3"/>
  <c r="AL450" i="3" s="1"/>
  <c r="AK514" i="3"/>
  <c r="AL514" i="3" s="1"/>
  <c r="AK586" i="3"/>
  <c r="AL586" i="3" s="1"/>
  <c r="AK658" i="3"/>
  <c r="AL658" i="3" s="1"/>
  <c r="AK746" i="3"/>
  <c r="AL746" i="3" s="1"/>
  <c r="AK818" i="3"/>
  <c r="AL818" i="3" s="1"/>
  <c r="AK898" i="3"/>
  <c r="AL898" i="3" s="1"/>
  <c r="AK978" i="3"/>
  <c r="AL978" i="3" s="1"/>
  <c r="AK1066" i="3"/>
  <c r="AL1066" i="3" s="1"/>
  <c r="AK339" i="3"/>
  <c r="AL339" i="3" s="1"/>
  <c r="AK411" i="3"/>
  <c r="AL411" i="3" s="1"/>
  <c r="AK483" i="3"/>
  <c r="AL483" i="3" s="1"/>
  <c r="AK555" i="3"/>
  <c r="AL555" i="3" s="1"/>
  <c r="AK619" i="3"/>
  <c r="AL619" i="3" s="1"/>
  <c r="AK691" i="3"/>
  <c r="AL691" i="3" s="1"/>
  <c r="AK755" i="3"/>
  <c r="AL755" i="3" s="1"/>
  <c r="AK827" i="3"/>
  <c r="AL827" i="3" s="1"/>
  <c r="AK899" i="3"/>
  <c r="AL899" i="3" s="1"/>
  <c r="AK971" i="3"/>
  <c r="AL971" i="3" s="1"/>
  <c r="AK1067" i="3"/>
  <c r="AL1067" i="3" s="1"/>
  <c r="AK452" i="3"/>
  <c r="AL452" i="3" s="1"/>
  <c r="AK516" i="3"/>
  <c r="AL516" i="3" s="1"/>
  <c r="AK580" i="3"/>
  <c r="AL580" i="3" s="1"/>
  <c r="AK644" i="3"/>
  <c r="AK708" i="3"/>
  <c r="AL708" i="3" s="1"/>
  <c r="AK796" i="3"/>
  <c r="AL796" i="3" s="1"/>
  <c r="AK860" i="3"/>
  <c r="AL860" i="3" s="1"/>
  <c r="AK940" i="3"/>
  <c r="AL940" i="3" s="1"/>
  <c r="AK1036" i="3"/>
  <c r="AL1036" i="3" s="1"/>
  <c r="AK285" i="3"/>
  <c r="AL285" i="3" s="1"/>
  <c r="AK357" i="3"/>
  <c r="AL357" i="3" s="1"/>
  <c r="AK445" i="3"/>
  <c r="AL445" i="3" s="1"/>
  <c r="AK517" i="3"/>
  <c r="AL517" i="3" s="1"/>
  <c r="AK597" i="3"/>
  <c r="AL597" i="3" s="1"/>
  <c r="AK685" i="3"/>
  <c r="AL685" i="3" s="1"/>
  <c r="AK765" i="3"/>
  <c r="AL765" i="3" s="1"/>
  <c r="AK837" i="3"/>
  <c r="AL837" i="3" s="1"/>
  <c r="AK901" i="3"/>
  <c r="AL901" i="3" s="1"/>
  <c r="AK981" i="3"/>
  <c r="AL981" i="3" s="1"/>
  <c r="AK1175" i="3"/>
  <c r="AL1175" i="3" s="1"/>
  <c r="AK1247" i="3"/>
  <c r="AL1247" i="3" s="1"/>
  <c r="AK1319" i="3"/>
  <c r="AL1319" i="3" s="1"/>
  <c r="AK1415" i="3"/>
  <c r="AL1415" i="3" s="1"/>
  <c r="AK1495" i="3"/>
  <c r="AL1495" i="3" s="1"/>
  <c r="AK1575" i="3"/>
  <c r="AL1575" i="3" s="1"/>
  <c r="AK1639" i="3"/>
  <c r="AL1639" i="3" s="1"/>
  <c r="AK1703" i="3"/>
  <c r="AL1703" i="3" s="1"/>
  <c r="AK1767" i="3"/>
  <c r="AL1767" i="3" s="1"/>
  <c r="AK1839" i="3"/>
  <c r="AL1839" i="3" s="1"/>
  <c r="AK1216" i="3"/>
  <c r="AL1216" i="3" s="1"/>
  <c r="AK1312" i="3"/>
  <c r="AL1312" i="3" s="1"/>
  <c r="AK1376" i="3"/>
  <c r="AL1376" i="3" s="1"/>
  <c r="AK1440" i="3"/>
  <c r="AL1440" i="3" s="1"/>
  <c r="AK1504" i="3"/>
  <c r="AL1504" i="3" s="1"/>
  <c r="AK1584" i="3"/>
  <c r="AL1584" i="3" s="1"/>
  <c r="AK1648" i="3"/>
  <c r="AL1648" i="3" s="1"/>
  <c r="AK1720" i="3"/>
  <c r="AL1720" i="3" s="1"/>
  <c r="AK1792" i="3"/>
  <c r="AL1792" i="3" s="1"/>
  <c r="AK1153" i="3"/>
  <c r="AL1153" i="3" s="1"/>
  <c r="AK1233" i="3"/>
  <c r="AL1233" i="3" s="1"/>
  <c r="AK1305" i="3"/>
  <c r="AL1305" i="3" s="1"/>
  <c r="AK1377" i="3"/>
  <c r="AL1377" i="3" s="1"/>
  <c r="AK1457" i="3"/>
  <c r="AL1457" i="3" s="1"/>
  <c r="AK1537" i="3"/>
  <c r="AL1537" i="3" s="1"/>
  <c r="AK1609" i="3"/>
  <c r="AL1609" i="3" s="1"/>
  <c r="AK1673" i="3"/>
  <c r="AL1673" i="3" s="1"/>
  <c r="AK1737" i="3"/>
  <c r="AL1737" i="3" s="1"/>
  <c r="AK1801" i="3"/>
  <c r="AL1801" i="3" s="1"/>
  <c r="AK1186" i="3"/>
  <c r="AL1186" i="3" s="1"/>
  <c r="AK1258" i="3"/>
  <c r="AL1258" i="3" s="1"/>
  <c r="AK1322" i="3"/>
  <c r="AL1322" i="3" s="1"/>
  <c r="AK1386" i="3"/>
  <c r="AL1386" i="3" s="1"/>
  <c r="AK1450" i="3"/>
  <c r="AL1450" i="3" s="1"/>
  <c r="AK1530" i="3"/>
  <c r="AL1530" i="3" s="1"/>
  <c r="AK1602" i="3"/>
  <c r="AL1602" i="3" s="1"/>
  <c r="AK1674" i="3"/>
  <c r="AL1674" i="3" s="1"/>
  <c r="AK1746" i="3"/>
  <c r="AL1746" i="3" s="1"/>
  <c r="AK1810" i="3"/>
  <c r="AL1810" i="3" s="1"/>
  <c r="AK1107" i="3"/>
  <c r="AL1107" i="3" s="1"/>
  <c r="AK1179" i="3"/>
  <c r="AL1179" i="3" s="1"/>
  <c r="AK1267" i="3"/>
  <c r="AL1267" i="3" s="1"/>
  <c r="AK266" i="3"/>
  <c r="AL266" i="3" s="1"/>
  <c r="AK35" i="3"/>
  <c r="AL35" i="3" s="1"/>
  <c r="AK179" i="3"/>
  <c r="AL179" i="3" s="1"/>
  <c r="AK4" i="3"/>
  <c r="AL4" i="3" s="1"/>
  <c r="AK148" i="3"/>
  <c r="AL148" i="3" s="1"/>
  <c r="AK300" i="3"/>
  <c r="AL300" i="3" s="1"/>
  <c r="AK77" i="3"/>
  <c r="AL77" i="3" s="1"/>
  <c r="AK229" i="3"/>
  <c r="AL229" i="3" s="1"/>
  <c r="AK599" i="3"/>
  <c r="AL599" i="3" s="1"/>
  <c r="AK727" i="3"/>
  <c r="AL727" i="3" s="1"/>
  <c r="AK879" i="3"/>
  <c r="AL879" i="3" s="1"/>
  <c r="AK1023" i="3"/>
  <c r="AL1023" i="3" s="1"/>
  <c r="AK1135" i="3"/>
  <c r="AL1135" i="3" s="1"/>
  <c r="AK728" i="3"/>
  <c r="AL728" i="3" s="1"/>
  <c r="AK816" i="3"/>
  <c r="AL816" i="3" s="1"/>
  <c r="AK928" i="3"/>
  <c r="AL928" i="3" s="1"/>
  <c r="AK1008" i="3"/>
  <c r="AL1008" i="3" s="1"/>
  <c r="AK1080" i="3"/>
  <c r="AL1080" i="3" s="1"/>
  <c r="AK1144" i="3"/>
  <c r="AL1144" i="3" s="1"/>
  <c r="AK481" i="3"/>
  <c r="AL481" i="3" s="1"/>
  <c r="AK545" i="3"/>
  <c r="AL545" i="3" s="1"/>
  <c r="AK609" i="3"/>
  <c r="AL609" i="3" s="1"/>
  <c r="AK673" i="3"/>
  <c r="AL673" i="3" s="1"/>
  <c r="AK737" i="3"/>
  <c r="AL737" i="3" s="1"/>
  <c r="AK809" i="3"/>
  <c r="AL809" i="3" s="1"/>
  <c r="AK873" i="3"/>
  <c r="AL873" i="3" s="1"/>
  <c r="AK969" i="3"/>
  <c r="AL969" i="3" s="1"/>
  <c r="AK1041" i="3"/>
  <c r="AL1041" i="3" s="1"/>
  <c r="AK1121" i="3"/>
  <c r="AL1121" i="3" s="1"/>
  <c r="AK458" i="3"/>
  <c r="AL458" i="3" s="1"/>
  <c r="AK522" i="3"/>
  <c r="AL522" i="3" s="1"/>
  <c r="AK602" i="3"/>
  <c r="AL602" i="3" s="1"/>
  <c r="AK666" i="3"/>
  <c r="AL666" i="3" s="1"/>
  <c r="AK754" i="3"/>
  <c r="AL754" i="3" s="1"/>
  <c r="AK834" i="3"/>
  <c r="AL834" i="3" s="1"/>
  <c r="AK906" i="3"/>
  <c r="AL906" i="3" s="1"/>
  <c r="AK986" i="3"/>
  <c r="AL986" i="3" s="1"/>
  <c r="AK1074" i="3"/>
  <c r="AL1074" i="3" s="1"/>
  <c r="AK347" i="3"/>
  <c r="AL347" i="3" s="1"/>
  <c r="AK419" i="3"/>
  <c r="AL419" i="3" s="1"/>
  <c r="AK499" i="3"/>
  <c r="AL499" i="3" s="1"/>
  <c r="AK563" i="3"/>
  <c r="AL563" i="3" s="1"/>
  <c r="AK627" i="3"/>
  <c r="AL627" i="3" s="1"/>
  <c r="AK699" i="3"/>
  <c r="AL699" i="3" s="1"/>
  <c r="AK763" i="3"/>
  <c r="AL763" i="3" s="1"/>
  <c r="AK835" i="3"/>
  <c r="AL835" i="3" s="1"/>
  <c r="AK907" i="3"/>
  <c r="AL907" i="3" s="1"/>
  <c r="AK979" i="3"/>
  <c r="AL979" i="3" s="1"/>
  <c r="AK380" i="3"/>
  <c r="AL380" i="3" s="1"/>
  <c r="AK460" i="3"/>
  <c r="AL460" i="3" s="1"/>
  <c r="AK524" i="3"/>
  <c r="AL524" i="3" s="1"/>
  <c r="AK588" i="3"/>
  <c r="AL588" i="3" s="1"/>
  <c r="AK652" i="3"/>
  <c r="AL652" i="3" s="1"/>
  <c r="AK716" i="3"/>
  <c r="AL716" i="3" s="1"/>
  <c r="AK804" i="3"/>
  <c r="AL804" i="3" s="1"/>
  <c r="AK868" i="3"/>
  <c r="AL868" i="3" s="1"/>
  <c r="AK948" i="3"/>
  <c r="AL948" i="3" s="1"/>
  <c r="AK1044" i="3"/>
  <c r="AL1044" i="3" s="1"/>
  <c r="AK293" i="3"/>
  <c r="AL293" i="3" s="1"/>
  <c r="AK365" i="3"/>
  <c r="AL365" i="3" s="1"/>
  <c r="AK453" i="3"/>
  <c r="AL453" i="3" s="1"/>
  <c r="AK533" i="3"/>
  <c r="AL533" i="3" s="1"/>
  <c r="AK605" i="3"/>
  <c r="AL605" i="3" s="1"/>
  <c r="AK693" i="3"/>
  <c r="AL693" i="3" s="1"/>
  <c r="AK773" i="3"/>
  <c r="AL773" i="3" s="1"/>
  <c r="AK845" i="3"/>
  <c r="AL845" i="3" s="1"/>
  <c r="AK917" i="3"/>
  <c r="AL917" i="3" s="1"/>
  <c r="AK989" i="3"/>
  <c r="AL989" i="3" s="1"/>
  <c r="AK1183" i="3"/>
  <c r="AL1183" i="3" s="1"/>
  <c r="AK1255" i="3"/>
  <c r="AL1255" i="3" s="1"/>
  <c r="AK1343" i="3"/>
  <c r="AL1343" i="3" s="1"/>
  <c r="AK1423" i="3"/>
  <c r="AL1423" i="3" s="1"/>
  <c r="AK1519" i="3"/>
  <c r="AL1519" i="3" s="1"/>
  <c r="AK1583" i="3"/>
  <c r="AL1583" i="3" s="1"/>
  <c r="AK1647" i="3"/>
  <c r="AL1647" i="3" s="1"/>
  <c r="AK1711" i="3"/>
  <c r="AL1711" i="3" s="1"/>
  <c r="AK1775" i="3"/>
  <c r="AL1775" i="3" s="1"/>
  <c r="AK1847" i="3"/>
  <c r="AL1847" i="3" s="1"/>
  <c r="AK1232" i="3"/>
  <c r="AL1232" i="3" s="1"/>
  <c r="AK1320" i="3"/>
  <c r="AL1320" i="3" s="1"/>
  <c r="AK1384" i="3"/>
  <c r="AL1384" i="3" s="1"/>
  <c r="AK1448" i="3"/>
  <c r="AL1448" i="3" s="1"/>
  <c r="AK1520" i="3"/>
  <c r="AL1520" i="3" s="1"/>
  <c r="AK1592" i="3"/>
  <c r="AL1592" i="3" s="1"/>
  <c r="AK1656" i="3"/>
  <c r="AL1656" i="3" s="1"/>
  <c r="AK274" i="3"/>
  <c r="AL274" i="3" s="1"/>
  <c r="AK43" i="3"/>
  <c r="AL43" i="3" s="1"/>
  <c r="AK187" i="3"/>
  <c r="AL187" i="3" s="1"/>
  <c r="AK20" i="3"/>
  <c r="AL20" i="3" s="1"/>
  <c r="AK156" i="3"/>
  <c r="AL156" i="3" s="1"/>
  <c r="AK308" i="3"/>
  <c r="AL308" i="3" s="1"/>
  <c r="AK85" i="3"/>
  <c r="AL85" i="3" s="1"/>
  <c r="AK471" i="3"/>
  <c r="AL471" i="3" s="1"/>
  <c r="AK607" i="3"/>
  <c r="AL607" i="3" s="1"/>
  <c r="AK735" i="3"/>
  <c r="AL735" i="3" s="1"/>
  <c r="AK887" i="3"/>
  <c r="AL887" i="3" s="1"/>
  <c r="AK1031" i="3"/>
  <c r="AL1031" i="3" s="1"/>
  <c r="AK1143" i="3"/>
  <c r="AL1143" i="3" s="1"/>
  <c r="AK736" i="3"/>
  <c r="AL736" i="3" s="1"/>
  <c r="AK824" i="3"/>
  <c r="AL824" i="3" s="1"/>
  <c r="AK944" i="3"/>
  <c r="AL944" i="3" s="1"/>
  <c r="AK1016" i="3"/>
  <c r="AL1016" i="3" s="1"/>
  <c r="AK1088" i="3"/>
  <c r="AL1088" i="3" s="1"/>
  <c r="AK1152" i="3"/>
  <c r="AL1152" i="3" s="1"/>
  <c r="AK489" i="3"/>
  <c r="AL489" i="3" s="1"/>
  <c r="AK553" i="3"/>
  <c r="AL553" i="3" s="1"/>
  <c r="AK617" i="3"/>
  <c r="AL617" i="3" s="1"/>
  <c r="AK681" i="3"/>
  <c r="AL681" i="3" s="1"/>
  <c r="AK745" i="3"/>
  <c r="AL745" i="3" s="1"/>
  <c r="AK817" i="3"/>
  <c r="AL817" i="3" s="1"/>
  <c r="AK881" i="3"/>
  <c r="AL881" i="3" s="1"/>
  <c r="AK977" i="3"/>
  <c r="AL977" i="3" s="1"/>
  <c r="AK1049" i="3"/>
  <c r="AL1049" i="3" s="1"/>
  <c r="AK1129" i="3"/>
  <c r="AL1129" i="3" s="1"/>
  <c r="AK466" i="3"/>
  <c r="AL466" i="3" s="1"/>
  <c r="AK530" i="3"/>
  <c r="AL530" i="3" s="1"/>
  <c r="AK610" i="3"/>
  <c r="AL610" i="3" s="1"/>
  <c r="AK674" i="3"/>
  <c r="AL674" i="3" s="1"/>
  <c r="AK762" i="3"/>
  <c r="AL762" i="3" s="1"/>
  <c r="AK850" i="3"/>
  <c r="AL850" i="3" s="1"/>
  <c r="AK914" i="3"/>
  <c r="AL914" i="3" s="1"/>
  <c r="AK994" i="3"/>
  <c r="AL994" i="3" s="1"/>
  <c r="AK1082" i="3"/>
  <c r="AL1082" i="3" s="1"/>
  <c r="AK355" i="3"/>
  <c r="AL355" i="3" s="1"/>
  <c r="AK435" i="3"/>
  <c r="AL435" i="3" s="1"/>
  <c r="AK507" i="3"/>
  <c r="AL507" i="3" s="1"/>
  <c r="AK571" i="3"/>
  <c r="AL571" i="3" s="1"/>
  <c r="AK635" i="3"/>
  <c r="AL635" i="3" s="1"/>
  <c r="AK707" i="3"/>
  <c r="AL707" i="3" s="1"/>
  <c r="AK771" i="3"/>
  <c r="AL771" i="3" s="1"/>
  <c r="AK843" i="3"/>
  <c r="AL843" i="3" s="1"/>
  <c r="AK915" i="3"/>
  <c r="AL915" i="3" s="1"/>
  <c r="AK987" i="3"/>
  <c r="AL987" i="3" s="1"/>
  <c r="AK388" i="3"/>
  <c r="AL388" i="3" s="1"/>
  <c r="AK468" i="3"/>
  <c r="AL468" i="3" s="1"/>
  <c r="AK532" i="3"/>
  <c r="AL532" i="3" s="1"/>
  <c r="AK596" i="3"/>
  <c r="AL596" i="3" s="1"/>
  <c r="AK660" i="3"/>
  <c r="AL660" i="3" s="1"/>
  <c r="AK724" i="3"/>
  <c r="AL724" i="3" s="1"/>
  <c r="AK812" i="3"/>
  <c r="AL812" i="3" s="1"/>
  <c r="AK876" i="3"/>
  <c r="AL876" i="3" s="1"/>
  <c r="AK956" i="3"/>
  <c r="AL956" i="3" s="1"/>
  <c r="AK237" i="3"/>
  <c r="AL237" i="3" s="1"/>
  <c r="AK301" i="3"/>
  <c r="AL301" i="3" s="1"/>
  <c r="AK373" i="3"/>
  <c r="AL373" i="3" s="1"/>
  <c r="AK461" i="3"/>
  <c r="AL461" i="3" s="1"/>
  <c r="AK541" i="3"/>
  <c r="AL541" i="3" s="1"/>
  <c r="AK613" i="3"/>
  <c r="AL613" i="3" s="1"/>
  <c r="AK701" i="3"/>
  <c r="AL701" i="3" s="1"/>
  <c r="AK781" i="3"/>
  <c r="AL781" i="3" s="1"/>
  <c r="AK853" i="3"/>
  <c r="AL853" i="3" s="1"/>
  <c r="AK925" i="3"/>
  <c r="AL925" i="3" s="1"/>
  <c r="AK997" i="3"/>
  <c r="AL997" i="3" s="1"/>
  <c r="AK1191" i="3"/>
  <c r="AL1191" i="3" s="1"/>
  <c r="AK1263" i="3"/>
  <c r="AL1263" i="3" s="1"/>
  <c r="AK1351" i="3"/>
  <c r="AL1351" i="3" s="1"/>
  <c r="AK1431" i="3"/>
  <c r="AL1431" i="3" s="1"/>
  <c r="AK1527" i="3"/>
  <c r="AL1527" i="3" s="1"/>
  <c r="AK1591" i="3"/>
  <c r="AL1591" i="3" s="1"/>
  <c r="AK1655" i="3"/>
  <c r="AL1655" i="3" s="1"/>
  <c r="AK1719" i="3"/>
  <c r="AL1719" i="3" s="1"/>
  <c r="AK1783" i="3"/>
  <c r="AL1783" i="3" s="1"/>
  <c r="AK1168" i="3"/>
  <c r="AL1168" i="3" s="1"/>
  <c r="AK1240" i="3"/>
  <c r="AL1240" i="3" s="1"/>
  <c r="AK1328" i="3"/>
  <c r="AL1328" i="3" s="1"/>
  <c r="AK1392" i="3"/>
  <c r="AL1392" i="3" s="1"/>
  <c r="AK1456" i="3"/>
  <c r="AL1456" i="3" s="1"/>
  <c r="AK1528" i="3"/>
  <c r="AL1528" i="3" s="1"/>
  <c r="AK1600" i="3"/>
  <c r="AL1600" i="3" s="1"/>
  <c r="AK1664" i="3"/>
  <c r="AL1664" i="3" s="1"/>
  <c r="AK282" i="3"/>
  <c r="AL282" i="3" s="1"/>
  <c r="AK51" i="3"/>
  <c r="AL51" i="3" s="1"/>
  <c r="AK195" i="3"/>
  <c r="AL195" i="3" s="1"/>
  <c r="AK28" i="3"/>
  <c r="AL28" i="3" s="1"/>
  <c r="AK164" i="3"/>
  <c r="AL164" i="3" s="1"/>
  <c r="AK316" i="3"/>
  <c r="AL316" i="3" s="1"/>
  <c r="AK109" i="3"/>
  <c r="AL109" i="3" s="1"/>
  <c r="AK479" i="3"/>
  <c r="AL479" i="3" s="1"/>
  <c r="AK615" i="3"/>
  <c r="AL615" i="3" s="1"/>
  <c r="AK743" i="3"/>
  <c r="AL743" i="3" s="1"/>
  <c r="AK895" i="3"/>
  <c r="AL895" i="3" s="1"/>
  <c r="AK1039" i="3"/>
  <c r="AL1039" i="3" s="1"/>
  <c r="AK1151" i="3"/>
  <c r="AL1151" i="3" s="1"/>
  <c r="AK744" i="3"/>
  <c r="AL744" i="3" s="1"/>
  <c r="AK864" i="3"/>
  <c r="AL864" i="3" s="1"/>
  <c r="AK952" i="3"/>
  <c r="AL952" i="3" s="1"/>
  <c r="AK1024" i="3"/>
  <c r="AL1024" i="3" s="1"/>
  <c r="AK1096" i="3"/>
  <c r="AL1096" i="3" s="1"/>
  <c r="AK1160" i="3"/>
  <c r="AL1160" i="3" s="1"/>
  <c r="AK497" i="3"/>
  <c r="AL497" i="3" s="1"/>
  <c r="AK561" i="3"/>
  <c r="AL561" i="3" s="1"/>
  <c r="AK625" i="3"/>
  <c r="AL625" i="3" s="1"/>
  <c r="AK689" i="3"/>
  <c r="AL689" i="3" s="1"/>
  <c r="AK753" i="3"/>
  <c r="AL753" i="3" s="1"/>
  <c r="AK825" i="3"/>
  <c r="AL825" i="3" s="1"/>
  <c r="AK889" i="3"/>
  <c r="AL889" i="3" s="1"/>
  <c r="AK985" i="3"/>
  <c r="AL985" i="3" s="1"/>
  <c r="AK1065" i="3"/>
  <c r="AL1065" i="3" s="1"/>
  <c r="AK402" i="3"/>
  <c r="AL402" i="3" s="1"/>
  <c r="AK474" i="3"/>
  <c r="AL474" i="3" s="1"/>
  <c r="AK538" i="3"/>
  <c r="AL538" i="3" s="1"/>
  <c r="AK618" i="3"/>
  <c r="AL618" i="3" s="1"/>
  <c r="AK682" i="3"/>
  <c r="AL682" i="3" s="1"/>
  <c r="AK770" i="3"/>
  <c r="AL770" i="3" s="1"/>
  <c r="AK858" i="3"/>
  <c r="AL858" i="3" s="1"/>
  <c r="AK922" i="3"/>
  <c r="AL922" i="3" s="1"/>
  <c r="AK1002" i="3"/>
  <c r="AL1002" i="3" s="1"/>
  <c r="AK1090" i="3"/>
  <c r="AL1090" i="3" s="1"/>
  <c r="AK363" i="3"/>
  <c r="AL363" i="3" s="1"/>
  <c r="AK443" i="3"/>
  <c r="AL443" i="3" s="1"/>
  <c r="AK515" i="3"/>
  <c r="AL515" i="3" s="1"/>
  <c r="AK579" i="3"/>
  <c r="AL579" i="3" s="1"/>
  <c r="AK643" i="3"/>
  <c r="AL643" i="3" s="1"/>
  <c r="AK715" i="3"/>
  <c r="AL715" i="3" s="1"/>
  <c r="AK787" i="3"/>
  <c r="AL787" i="3" s="1"/>
  <c r="AK851" i="3"/>
  <c r="AL851" i="3" s="1"/>
  <c r="AK931" i="3"/>
  <c r="AL931" i="3" s="1"/>
  <c r="AK1003" i="3"/>
  <c r="AL1003" i="3" s="1"/>
  <c r="AK396" i="3"/>
  <c r="AL396" i="3" s="1"/>
  <c r="AK476" i="3"/>
  <c r="AL476" i="3" s="1"/>
  <c r="AK540" i="3"/>
  <c r="AL540" i="3" s="1"/>
  <c r="AK604" i="3"/>
  <c r="AL604" i="3" s="1"/>
  <c r="AK668" i="3"/>
  <c r="AL668" i="3" s="1"/>
  <c r="AK732" i="3"/>
  <c r="AL732" i="3" s="1"/>
  <c r="AK820" i="3"/>
  <c r="AL820" i="3" s="1"/>
  <c r="AK884" i="3"/>
  <c r="AL884" i="3" s="1"/>
  <c r="AK964" i="3"/>
  <c r="AL964" i="3" s="1"/>
  <c r="AK245" i="3"/>
  <c r="AL245" i="3" s="1"/>
  <c r="AK309" i="3"/>
  <c r="AL309" i="3" s="1"/>
  <c r="AK405" i="3"/>
  <c r="AL405" i="3" s="1"/>
  <c r="AK469" i="3"/>
  <c r="AL469" i="3" s="1"/>
  <c r="AK549" i="3"/>
  <c r="AL549" i="3" s="1"/>
  <c r="AK621" i="3"/>
  <c r="AL621" i="3" s="1"/>
  <c r="AK709" i="3"/>
  <c r="AL709" i="3" s="1"/>
  <c r="AK789" i="3"/>
  <c r="AL789" i="3" s="1"/>
  <c r="AK861" i="3"/>
  <c r="AL861" i="3" s="1"/>
  <c r="AK933" i="3"/>
  <c r="AL933" i="3" s="1"/>
  <c r="AK1005" i="3"/>
  <c r="AL1005" i="3" s="1"/>
  <c r="AK1199" i="3"/>
  <c r="AL1199" i="3" s="1"/>
  <c r="AK1271" i="3"/>
  <c r="AL1271" i="3" s="1"/>
  <c r="AK1359" i="3"/>
  <c r="AL1359" i="3" s="1"/>
  <c r="AK1439" i="3"/>
  <c r="AL1439" i="3" s="1"/>
  <c r="AK1535" i="3"/>
  <c r="AL1535" i="3" s="1"/>
  <c r="AK1599" i="3"/>
  <c r="AL1599" i="3" s="1"/>
  <c r="AK1663" i="3"/>
  <c r="AL1663" i="3" s="1"/>
  <c r="AK1727" i="3"/>
  <c r="AL1727" i="3" s="1"/>
  <c r="AK1791" i="3"/>
  <c r="AL1791" i="3" s="1"/>
  <c r="AK1176" i="3"/>
  <c r="AL1176" i="3" s="1"/>
  <c r="AK1264" i="3"/>
  <c r="AL1264" i="3" s="1"/>
  <c r="AK1336" i="3"/>
  <c r="AL1336" i="3" s="1"/>
  <c r="AK1400" i="3"/>
  <c r="AL1400" i="3" s="1"/>
  <c r="AK1464" i="3"/>
  <c r="AL1464" i="3" s="1"/>
  <c r="AK1536" i="3"/>
  <c r="AL1536" i="3" s="1"/>
  <c r="AK1608" i="3"/>
  <c r="AL1608" i="3" s="1"/>
  <c r="AK1672" i="3"/>
  <c r="AL1672" i="3" s="1"/>
  <c r="AK338" i="3"/>
  <c r="AL338" i="3" s="1"/>
  <c r="AK99" i="3"/>
  <c r="AL99" i="3" s="1"/>
  <c r="AK243" i="3"/>
  <c r="AL243" i="3" s="1"/>
  <c r="AK68" i="3"/>
  <c r="AL68" i="3" s="1"/>
  <c r="AK204" i="3"/>
  <c r="AL204" i="3" s="1"/>
  <c r="AK356" i="3"/>
  <c r="AL356" i="3" s="1"/>
  <c r="AK157" i="3"/>
  <c r="AL157" i="3" s="1"/>
  <c r="AK519" i="3"/>
  <c r="AL519" i="3" s="1"/>
  <c r="AK655" i="3"/>
  <c r="AK799" i="3"/>
  <c r="AL799" i="3" s="1"/>
  <c r="AK935" i="3"/>
  <c r="AL935" i="3" s="1"/>
  <c r="AK1071" i="3"/>
  <c r="AL1071" i="3" s="1"/>
  <c r="AK1159" i="3"/>
  <c r="AL1159" i="3" s="1"/>
  <c r="AK752" i="3"/>
  <c r="AL752" i="3" s="1"/>
  <c r="AK880" i="3"/>
  <c r="AL880" i="3" s="1"/>
  <c r="AK960" i="3"/>
  <c r="AL960" i="3" s="1"/>
  <c r="AK1032" i="3"/>
  <c r="AL1032" i="3" s="1"/>
  <c r="AK1104" i="3"/>
  <c r="AL1104" i="3" s="1"/>
  <c r="AK433" i="3"/>
  <c r="AL433" i="3" s="1"/>
  <c r="AK505" i="3"/>
  <c r="AL505" i="3" s="1"/>
  <c r="AK569" i="3"/>
  <c r="AL569" i="3" s="1"/>
  <c r="AK633" i="3"/>
  <c r="AL633" i="3" s="1"/>
  <c r="AK697" i="3"/>
  <c r="AL697" i="3" s="1"/>
  <c r="AK761" i="3"/>
  <c r="AL761" i="3" s="1"/>
  <c r="AK833" i="3"/>
  <c r="AK897" i="3"/>
  <c r="AL897" i="3" s="1"/>
  <c r="AK993" i="3"/>
  <c r="AL993" i="3" s="1"/>
  <c r="AK1081" i="3"/>
  <c r="AL1081" i="3" s="1"/>
  <c r="AK410" i="3"/>
  <c r="AL410" i="3" s="1"/>
  <c r="AK482" i="3"/>
  <c r="AL482" i="3" s="1"/>
  <c r="AK554" i="3"/>
  <c r="AL554" i="3" s="1"/>
  <c r="AK626" i="3"/>
  <c r="AL626" i="3" s="1"/>
  <c r="AK714" i="3"/>
  <c r="AL714" i="3" s="1"/>
  <c r="AK778" i="3"/>
  <c r="AL778" i="3" s="1"/>
  <c r="AK866" i="3"/>
  <c r="AL866" i="3" s="1"/>
  <c r="AK938" i="3"/>
  <c r="AL938" i="3" s="1"/>
  <c r="AK1026" i="3"/>
  <c r="AL1026" i="3" s="1"/>
  <c r="AK1098" i="3"/>
  <c r="AL1098" i="3" s="1"/>
  <c r="AK371" i="3"/>
  <c r="AL371" i="3" s="1"/>
  <c r="AK451" i="3"/>
  <c r="AL451" i="3" s="1"/>
  <c r="AK523" i="3"/>
  <c r="AL523" i="3" s="1"/>
  <c r="AK587" i="3"/>
  <c r="AL587" i="3" s="1"/>
  <c r="AK651" i="3"/>
  <c r="AL651" i="3" s="1"/>
  <c r="AK723" i="3"/>
  <c r="AL723" i="3" s="1"/>
  <c r="AK795" i="3"/>
  <c r="AL795" i="3" s="1"/>
  <c r="AK859" i="3"/>
  <c r="AL859" i="3" s="1"/>
  <c r="AK939" i="3"/>
  <c r="AL939" i="3" s="1"/>
  <c r="AK1011" i="3"/>
  <c r="AL1011" i="3" s="1"/>
  <c r="AK404" i="3"/>
  <c r="AL404" i="3" s="1"/>
  <c r="AK484" i="3"/>
  <c r="AL484" i="3" s="1"/>
  <c r="AK548" i="3"/>
  <c r="AL548" i="3" s="1"/>
  <c r="AK612" i="3"/>
  <c r="AL612" i="3" s="1"/>
  <c r="AK676" i="3"/>
  <c r="AL676" i="3" s="1"/>
  <c r="AK740" i="3"/>
  <c r="AL740" i="3" s="1"/>
  <c r="AK828" i="3"/>
  <c r="AL828" i="3" s="1"/>
  <c r="AK892" i="3"/>
  <c r="AL892" i="3" s="1"/>
  <c r="AK988" i="3"/>
  <c r="AL988" i="3" s="1"/>
  <c r="AK253" i="3"/>
  <c r="AL253" i="3" s="1"/>
  <c r="AK317" i="3"/>
  <c r="AL317" i="3" s="1"/>
  <c r="AK413" i="3"/>
  <c r="AL413" i="3" s="1"/>
  <c r="AK477" i="3"/>
  <c r="AL477" i="3" s="1"/>
  <c r="AK557" i="3"/>
  <c r="AL557" i="3" s="1"/>
  <c r="AK629" i="3"/>
  <c r="AL629" i="3" s="1"/>
  <c r="AK717" i="3"/>
  <c r="AL717" i="3" s="1"/>
  <c r="AK797" i="3"/>
  <c r="AL797" i="3" s="1"/>
  <c r="AK869" i="3"/>
  <c r="AL869" i="3" s="1"/>
  <c r="AK941" i="3"/>
  <c r="AL941" i="3" s="1"/>
  <c r="AK1021" i="3"/>
  <c r="AL1021" i="3" s="1"/>
  <c r="AK1215" i="3"/>
  <c r="AL1215" i="3" s="1"/>
  <c r="AK1279" i="3"/>
  <c r="AL1279" i="3" s="1"/>
  <c r="AK1367" i="3"/>
  <c r="AL1367" i="3" s="1"/>
  <c r="AK1447" i="3"/>
  <c r="AL1447" i="3" s="1"/>
  <c r="AK1543" i="3"/>
  <c r="AL1543" i="3" s="1"/>
  <c r="AK1607" i="3"/>
  <c r="AL1607" i="3" s="1"/>
  <c r="AK1671" i="3"/>
  <c r="AL1671" i="3" s="1"/>
  <c r="AK1735" i="3"/>
  <c r="AL1735" i="3" s="1"/>
  <c r="AK1799" i="3"/>
  <c r="AL1799" i="3" s="1"/>
  <c r="AK1184" i="3"/>
  <c r="AL1184" i="3" s="1"/>
  <c r="AK1272" i="3"/>
  <c r="AL1272" i="3" s="1"/>
  <c r="AK1344" i="3"/>
  <c r="AL1344" i="3" s="1"/>
  <c r="AK1408" i="3"/>
  <c r="AL1408" i="3" s="1"/>
  <c r="AK1472" i="3"/>
  <c r="AL1472" i="3" s="1"/>
  <c r="AK1552" i="3"/>
  <c r="AL1552" i="3" s="1"/>
  <c r="AK1616" i="3"/>
  <c r="AL1616" i="3" s="1"/>
  <c r="AK1680" i="3"/>
  <c r="AL1680" i="3" s="1"/>
  <c r="AK1736" i="3"/>
  <c r="AL1736" i="3" s="1"/>
  <c r="AK1161" i="3"/>
  <c r="AL1161" i="3" s="1"/>
  <c r="AK1313" i="3"/>
  <c r="AL1313" i="3" s="1"/>
  <c r="AK1465" i="3"/>
  <c r="AL1465" i="3" s="1"/>
  <c r="AK1617" i="3"/>
  <c r="AL1617" i="3" s="1"/>
  <c r="AK1745" i="3"/>
  <c r="AL1745" i="3" s="1"/>
  <c r="AK1194" i="3"/>
  <c r="AL1194" i="3" s="1"/>
  <c r="AK1330" i="3"/>
  <c r="AL1330" i="3" s="1"/>
  <c r="AK1458" i="3"/>
  <c r="AL1458" i="3" s="1"/>
  <c r="AK1610" i="3"/>
  <c r="AL1610" i="3" s="1"/>
  <c r="AK1754" i="3"/>
  <c r="AL1754" i="3" s="1"/>
  <c r="AK1115" i="3"/>
  <c r="AL1115" i="3" s="1"/>
  <c r="AK1275" i="3"/>
  <c r="AL1275" i="3" s="1"/>
  <c r="AK1363" i="3"/>
  <c r="AL1363" i="3" s="1"/>
  <c r="AK1475" i="3"/>
  <c r="AL1475" i="3" s="1"/>
  <c r="AK1571" i="3"/>
  <c r="AL1571" i="3" s="1"/>
  <c r="AK1683" i="3"/>
  <c r="AL1683" i="3" s="1"/>
  <c r="AK1100" i="3"/>
  <c r="AL1100" i="3" s="1"/>
  <c r="AK1196" i="3"/>
  <c r="AL1196" i="3" s="1"/>
  <c r="AK1276" i="3"/>
  <c r="AL1276" i="3" s="1"/>
  <c r="AK1380" i="3"/>
  <c r="AL1380" i="3" s="1"/>
  <c r="AK1476" i="3"/>
  <c r="AL1476" i="3" s="1"/>
  <c r="AK1572" i="3"/>
  <c r="AL1572" i="3" s="1"/>
  <c r="AK1684" i="3"/>
  <c r="AL1684" i="3" s="1"/>
  <c r="AK1772" i="3"/>
  <c r="AL1772" i="3" s="1"/>
  <c r="AK1069" i="3"/>
  <c r="AL1069" i="3" s="1"/>
  <c r="AK1133" i="3"/>
  <c r="AL1133" i="3" s="1"/>
  <c r="AK1213" i="3"/>
  <c r="AL1213" i="3" s="1"/>
  <c r="AK1325" i="3"/>
  <c r="AL1325" i="3" s="1"/>
  <c r="AK1397" i="3"/>
  <c r="AL1397" i="3" s="1"/>
  <c r="AK1477" i="3"/>
  <c r="AL1477" i="3" s="1"/>
  <c r="AK1549" i="3"/>
  <c r="AL1549" i="3" s="1"/>
  <c r="AK1629" i="3"/>
  <c r="AL1629" i="3" s="1"/>
  <c r="AK1693" i="3"/>
  <c r="AL1693" i="3" s="1"/>
  <c r="AK1781" i="3"/>
  <c r="AL1781" i="3" s="1"/>
  <c r="AK1871" i="3"/>
  <c r="AL1871" i="3" s="1"/>
  <c r="AK1943" i="3"/>
  <c r="AL1943" i="3" s="1"/>
  <c r="AK2015" i="3"/>
  <c r="AL2015" i="3" s="1"/>
  <c r="AK2111" i="3"/>
  <c r="AL2111" i="3" s="1"/>
  <c r="AK2183" i="3"/>
  <c r="AL2183" i="3" s="1"/>
  <c r="AK2255" i="3"/>
  <c r="AL2255" i="3" s="1"/>
  <c r="AK2327" i="3"/>
  <c r="AL2327" i="3" s="1"/>
  <c r="AK2391" i="3"/>
  <c r="AL2391" i="3" s="1"/>
  <c r="AK1912" i="3"/>
  <c r="AL1912" i="3" s="1"/>
  <c r="AK1976" i="3"/>
  <c r="AL1976" i="3" s="1"/>
  <c r="AK2056" i="3"/>
  <c r="AL2056" i="3" s="1"/>
  <c r="AK2128" i="3"/>
  <c r="AL2128" i="3" s="1"/>
  <c r="AK2200" i="3"/>
  <c r="AL2200" i="3" s="1"/>
  <c r="AK2272" i="3"/>
  <c r="AL2272" i="3" s="1"/>
  <c r="AK2344" i="3"/>
  <c r="AL2344" i="3" s="1"/>
  <c r="AK2408" i="3"/>
  <c r="AL2408" i="3" s="1"/>
  <c r="AK1833" i="3"/>
  <c r="AL1833" i="3" s="1"/>
  <c r="AK1897" i="3"/>
  <c r="AL1897" i="3" s="1"/>
  <c r="AK1977" i="3"/>
  <c r="AL1977" i="3" s="1"/>
  <c r="AK2049" i="3"/>
  <c r="AL2049" i="3" s="1"/>
  <c r="AK2137" i="3"/>
  <c r="AL2137" i="3" s="1"/>
  <c r="AK2217" i="3"/>
  <c r="AL2217" i="3" s="1"/>
  <c r="AK2281" i="3"/>
  <c r="AL2281" i="3" s="1"/>
  <c r="AK2353" i="3"/>
  <c r="AL2353" i="3" s="1"/>
  <c r="AK2417" i="3"/>
  <c r="AL2417" i="3" s="1"/>
  <c r="AK1842" i="3"/>
  <c r="AL1842" i="3" s="1"/>
  <c r="AK1906" i="3"/>
  <c r="AL1906" i="3" s="1"/>
  <c r="AK1978" i="3"/>
  <c r="AL1978" i="3" s="1"/>
  <c r="AK2058" i="3"/>
  <c r="AL2058" i="3" s="1"/>
  <c r="AK2122" i="3"/>
  <c r="AL2122" i="3" s="1"/>
  <c r="AK2186" i="3"/>
  <c r="AL2186" i="3" s="1"/>
  <c r="AK2250" i="3"/>
  <c r="AL2250" i="3" s="1"/>
  <c r="AK2322" i="3"/>
  <c r="AL2322" i="3" s="1"/>
  <c r="AK2394" i="3"/>
  <c r="AL2394" i="3" s="1"/>
  <c r="AK1835" i="3"/>
  <c r="AL1835" i="3" s="1"/>
  <c r="AK1907" i="3"/>
  <c r="AL1907" i="3" s="1"/>
  <c r="AK1971" i="3"/>
  <c r="AL1971" i="3" s="1"/>
  <c r="AK2043" i="3"/>
  <c r="AL2043" i="3" s="1"/>
  <c r="AK2147" i="3"/>
  <c r="AL2147" i="3" s="1"/>
  <c r="AK2211" i="3"/>
  <c r="AL2211" i="3" s="1"/>
  <c r="AK2291" i="3"/>
  <c r="AL2291" i="3" s="1"/>
  <c r="AK2355" i="3"/>
  <c r="AL2355" i="3" s="1"/>
  <c r="AK2419" i="3"/>
  <c r="AL2419" i="3" s="1"/>
  <c r="AK1860" i="3"/>
  <c r="AL1860" i="3" s="1"/>
  <c r="AK1932" i="3"/>
  <c r="AL1932" i="3" s="1"/>
  <c r="AK2004" i="3"/>
  <c r="AL2004" i="3" s="1"/>
  <c r="AK2068" i="3"/>
  <c r="AL2068" i="3" s="1"/>
  <c r="AK2132" i="3"/>
  <c r="AL2132" i="3" s="1"/>
  <c r="AK2196" i="3"/>
  <c r="AL2196" i="3" s="1"/>
  <c r="AK2292" i="3"/>
  <c r="AL2292" i="3" s="1"/>
  <c r="AK2380" i="3"/>
  <c r="AL2380" i="3" s="1"/>
  <c r="AK1885" i="3"/>
  <c r="AL1885" i="3" s="1"/>
  <c r="AK1973" i="3"/>
  <c r="AL1973" i="3" s="1"/>
  <c r="AK2037" i="3"/>
  <c r="AL2037" i="3" s="1"/>
  <c r="AK2125" i="3"/>
  <c r="AL2125" i="3" s="1"/>
  <c r="AK2197" i="3"/>
  <c r="AL2197" i="3" s="1"/>
  <c r="AK2277" i="3"/>
  <c r="AL2277" i="3" s="1"/>
  <c r="AK2349" i="3"/>
  <c r="AL2349" i="3" s="1"/>
  <c r="AK2413" i="3"/>
  <c r="AL2413" i="3" s="1"/>
  <c r="AK1744" i="3"/>
  <c r="AL1744" i="3" s="1"/>
  <c r="AK1169" i="3"/>
  <c r="AL1169" i="3" s="1"/>
  <c r="AK1321" i="3"/>
  <c r="AL1321" i="3" s="1"/>
  <c r="AK1473" i="3"/>
  <c r="AL1473" i="3" s="1"/>
  <c r="AK1625" i="3"/>
  <c r="AL1625" i="3" s="1"/>
  <c r="AK1753" i="3"/>
  <c r="AL1753" i="3" s="1"/>
  <c r="AK1202" i="3"/>
  <c r="AL1202" i="3" s="1"/>
  <c r="AK1338" i="3"/>
  <c r="AL1338" i="3" s="1"/>
  <c r="AK1474" i="3"/>
  <c r="AL1474" i="3" s="1"/>
  <c r="AK1618" i="3"/>
  <c r="AL1618" i="3" s="1"/>
  <c r="AK1762" i="3"/>
  <c r="AL1762" i="3" s="1"/>
  <c r="AK1123" i="3"/>
  <c r="AL1123" i="3" s="1"/>
  <c r="AK1291" i="3"/>
  <c r="AL1291" i="3" s="1"/>
  <c r="AK1379" i="3"/>
  <c r="AL1379" i="3" s="1"/>
  <c r="AK1491" i="3"/>
  <c r="AL1491" i="3" s="1"/>
  <c r="AK1579" i="3"/>
  <c r="AL1579" i="3" s="1"/>
  <c r="AK1691" i="3"/>
  <c r="AL1691" i="3" s="1"/>
  <c r="AK1108" i="3"/>
  <c r="AL1108" i="3" s="1"/>
  <c r="AK1204" i="3"/>
  <c r="AL1204" i="3" s="1"/>
  <c r="AK1284" i="3"/>
  <c r="AL1284" i="3" s="1"/>
  <c r="AK1388" i="3"/>
  <c r="AL1388" i="3" s="1"/>
  <c r="AK1484" i="3"/>
  <c r="AL1484" i="3" s="1"/>
  <c r="AK1580" i="3"/>
  <c r="AL1580" i="3" s="1"/>
  <c r="AK1692" i="3"/>
  <c r="AL1692" i="3" s="1"/>
  <c r="AK1788" i="3"/>
  <c r="AL1788" i="3" s="1"/>
  <c r="AK1077" i="3"/>
  <c r="AL1077" i="3" s="1"/>
  <c r="AK1141" i="3"/>
  <c r="AL1141" i="3" s="1"/>
  <c r="AK1221" i="3"/>
  <c r="AL1221" i="3" s="1"/>
  <c r="AK1333" i="3"/>
  <c r="AL1333" i="3" s="1"/>
  <c r="AK1405" i="3"/>
  <c r="AL1405" i="3" s="1"/>
  <c r="AK1485" i="3"/>
  <c r="AL1485" i="3" s="1"/>
  <c r="AK1557" i="3"/>
  <c r="AL1557" i="3" s="1"/>
  <c r="AK1637" i="3"/>
  <c r="AL1637" i="3" s="1"/>
  <c r="AK1701" i="3"/>
  <c r="AL1701" i="3" s="1"/>
  <c r="AK1789" i="3"/>
  <c r="AL1789" i="3" s="1"/>
  <c r="AK1879" i="3"/>
  <c r="AL1879" i="3" s="1"/>
  <c r="AK1959" i="3"/>
  <c r="AL1959" i="3" s="1"/>
  <c r="AK2023" i="3"/>
  <c r="AL2023" i="3" s="1"/>
  <c r="AK2119" i="3"/>
  <c r="AL2119" i="3" s="1"/>
  <c r="AK2191" i="3"/>
  <c r="AL2191" i="3" s="1"/>
  <c r="AK2263" i="3"/>
  <c r="AL2263" i="3" s="1"/>
  <c r="AK2335" i="3"/>
  <c r="AL2335" i="3" s="1"/>
  <c r="AK2407" i="3"/>
  <c r="AL2407" i="3" s="1"/>
  <c r="AK1840" i="3"/>
  <c r="AL1840" i="3" s="1"/>
  <c r="AK1920" i="3"/>
  <c r="AL1920" i="3" s="1"/>
  <c r="AK1984" i="3"/>
  <c r="AL1984" i="3" s="1"/>
  <c r="AK2072" i="3"/>
  <c r="AL2072" i="3" s="1"/>
  <c r="AK2136" i="3"/>
  <c r="AL2136" i="3" s="1"/>
  <c r="AK2208" i="3"/>
  <c r="AL2208" i="3" s="1"/>
  <c r="AK2280" i="3"/>
  <c r="AL2280" i="3" s="1"/>
  <c r="AK2352" i="3"/>
  <c r="AL2352" i="3" s="1"/>
  <c r="AK2416" i="3"/>
  <c r="AL2416" i="3" s="1"/>
  <c r="AK1841" i="3"/>
  <c r="AL1841" i="3" s="1"/>
  <c r="AK1905" i="3"/>
  <c r="AL1905" i="3" s="1"/>
  <c r="AK1993" i="3"/>
  <c r="AL1993" i="3" s="1"/>
  <c r="AK2073" i="3"/>
  <c r="AL2073" i="3" s="1"/>
  <c r="AK2153" i="3"/>
  <c r="AL2153" i="3" s="1"/>
  <c r="AK2225" i="3"/>
  <c r="AL2225" i="3" s="1"/>
  <c r="AK2289" i="3"/>
  <c r="AL2289" i="3" s="1"/>
  <c r="AK2361" i="3"/>
  <c r="AL2361" i="3" s="1"/>
  <c r="AK2425" i="3"/>
  <c r="AL2425" i="3" s="1"/>
  <c r="AK1850" i="3"/>
  <c r="AL1850" i="3" s="1"/>
  <c r="AK1914" i="3"/>
  <c r="AL1914" i="3" s="1"/>
  <c r="AK1986" i="3"/>
  <c r="AL1986" i="3" s="1"/>
  <c r="AK2066" i="3"/>
  <c r="AL2066" i="3" s="1"/>
  <c r="AK2130" i="3"/>
  <c r="AL2130" i="3" s="1"/>
  <c r="AK2194" i="3"/>
  <c r="AL2194" i="3" s="1"/>
  <c r="AK2258" i="3"/>
  <c r="AL2258" i="3" s="1"/>
  <c r="AK2330" i="3"/>
  <c r="AL2330" i="3" s="1"/>
  <c r="AK2402" i="3"/>
  <c r="AL2402" i="3" s="1"/>
  <c r="AK1843" i="3"/>
  <c r="AL1843" i="3" s="1"/>
  <c r="AK1915" i="3"/>
  <c r="AL1915" i="3" s="1"/>
  <c r="AK1979" i="3"/>
  <c r="AL1979" i="3" s="1"/>
  <c r="AK2059" i="3"/>
  <c r="AL2059" i="3" s="1"/>
  <c r="AK2155" i="3"/>
  <c r="AL2155" i="3" s="1"/>
  <c r="AK2227" i="3"/>
  <c r="AL2227" i="3" s="1"/>
  <c r="AK2299" i="3"/>
  <c r="AL2299" i="3" s="1"/>
  <c r="AK2363" i="3"/>
  <c r="AL2363" i="3" s="1"/>
  <c r="AK2427" i="3"/>
  <c r="AL2427" i="3" s="1"/>
  <c r="AK1868" i="3"/>
  <c r="AL1868" i="3" s="1"/>
  <c r="AK1940" i="3"/>
  <c r="AL1940" i="3" s="1"/>
  <c r="AK2012" i="3"/>
  <c r="AL2012" i="3" s="1"/>
  <c r="AK2076" i="3"/>
  <c r="AL2076" i="3" s="1"/>
  <c r="AK2140" i="3"/>
  <c r="AL2140" i="3" s="1"/>
  <c r="AK2220" i="3"/>
  <c r="AL2220" i="3" s="1"/>
  <c r="AK2316" i="3"/>
  <c r="AL2316" i="3" s="1"/>
  <c r="AK2396" i="3"/>
  <c r="AL2396" i="3" s="1"/>
  <c r="AK1901" i="3"/>
  <c r="AL1901" i="3" s="1"/>
  <c r="AK1981" i="3"/>
  <c r="AL1981" i="3" s="1"/>
  <c r="AK2045" i="3"/>
  <c r="AL2045" i="3" s="1"/>
  <c r="AK2133" i="3"/>
  <c r="AL2133" i="3" s="1"/>
  <c r="AK2205" i="3"/>
  <c r="AL2205" i="3" s="1"/>
  <c r="AK2285" i="3"/>
  <c r="AL2285" i="3" s="1"/>
  <c r="AK2357" i="3"/>
  <c r="AL2357" i="3" s="1"/>
  <c r="AK2421" i="3"/>
  <c r="AL2421" i="3" s="1"/>
  <c r="AK1752" i="3"/>
  <c r="AL1752" i="3" s="1"/>
  <c r="AK1185" i="3"/>
  <c r="AL1185" i="3" s="1"/>
  <c r="AK1329" i="3"/>
  <c r="AL1329" i="3" s="1"/>
  <c r="AK1481" i="3"/>
  <c r="AL1481" i="3" s="1"/>
  <c r="AK1633" i="3"/>
  <c r="AL1633" i="3" s="1"/>
  <c r="AK1761" i="3"/>
  <c r="AL1761" i="3" s="1"/>
  <c r="AK1210" i="3"/>
  <c r="AL1210" i="3" s="1"/>
  <c r="AK1346" i="3"/>
  <c r="AL1346" i="3" s="1"/>
  <c r="AK1482" i="3"/>
  <c r="AL1482" i="3" s="1"/>
  <c r="AK1626" i="3"/>
  <c r="AL1626" i="3" s="1"/>
  <c r="AK1770" i="3"/>
  <c r="AL1770" i="3" s="1"/>
  <c r="AK1131" i="3"/>
  <c r="AL1131" i="3" s="1"/>
  <c r="AK1299" i="3"/>
  <c r="AL1299" i="3" s="1"/>
  <c r="AK1403" i="3"/>
  <c r="AL1403" i="3" s="1"/>
  <c r="AK1499" i="3"/>
  <c r="AL1499" i="3" s="1"/>
  <c r="AK1587" i="3"/>
  <c r="AL1587" i="3" s="1"/>
  <c r="AK1715" i="3"/>
  <c r="AL1715" i="3" s="1"/>
  <c r="AK1116" i="3"/>
  <c r="AL1116" i="3" s="1"/>
  <c r="AK1212" i="3"/>
  <c r="AL1212" i="3" s="1"/>
  <c r="AK1308" i="3"/>
  <c r="AL1308" i="3" s="1"/>
  <c r="AK1404" i="3"/>
  <c r="AL1404" i="3" s="1"/>
  <c r="AK1492" i="3"/>
  <c r="AL1492" i="3" s="1"/>
  <c r="AK1604" i="3"/>
  <c r="AL1604" i="3" s="1"/>
  <c r="AK1700" i="3"/>
  <c r="AL1700" i="3" s="1"/>
  <c r="AK1804" i="3"/>
  <c r="AL1804" i="3" s="1"/>
  <c r="AK1085" i="3"/>
  <c r="AL1085" i="3" s="1"/>
  <c r="AK1157" i="3"/>
  <c r="AL1157" i="3" s="1"/>
  <c r="AK1237" i="3"/>
  <c r="AL1237" i="3" s="1"/>
  <c r="AK1341" i="3"/>
  <c r="AL1341" i="3" s="1"/>
  <c r="AK1413" i="3"/>
  <c r="AL1413" i="3" s="1"/>
  <c r="AK1493" i="3"/>
  <c r="AL1493" i="3" s="1"/>
  <c r="AK1581" i="3"/>
  <c r="AL1581" i="3" s="1"/>
  <c r="AK1645" i="3"/>
  <c r="AL1645" i="3" s="1"/>
  <c r="AK1717" i="3"/>
  <c r="AL1717" i="3" s="1"/>
  <c r="AK1797" i="3"/>
  <c r="AL1797" i="3" s="1"/>
  <c r="AK1887" i="3"/>
  <c r="AL1887" i="3" s="1"/>
  <c r="AK1967" i="3"/>
  <c r="AL1967" i="3" s="1"/>
  <c r="AK2047" i="3"/>
  <c r="AL2047" i="3" s="1"/>
  <c r="AK2127" i="3"/>
  <c r="AL2127" i="3" s="1"/>
  <c r="AK2199" i="3"/>
  <c r="AL2199" i="3" s="1"/>
  <c r="AK2271" i="3"/>
  <c r="AL2271" i="3" s="1"/>
  <c r="AK2343" i="3"/>
  <c r="AL2343" i="3" s="1"/>
  <c r="AK2415" i="3"/>
  <c r="AL2415" i="3" s="1"/>
  <c r="AK1856" i="3"/>
  <c r="AL1856" i="3" s="1"/>
  <c r="AK1928" i="3"/>
  <c r="AL1928" i="3" s="1"/>
  <c r="AK1992" i="3"/>
  <c r="AL1992" i="3" s="1"/>
  <c r="AK2080" i="3"/>
  <c r="AL2080" i="3" s="1"/>
  <c r="AK2152" i="3"/>
  <c r="AL2152" i="3" s="1"/>
  <c r="AK2216" i="3"/>
  <c r="AL2216" i="3" s="1"/>
  <c r="AK2288" i="3"/>
  <c r="AL2288" i="3" s="1"/>
  <c r="AK2360" i="3"/>
  <c r="AL2360" i="3" s="1"/>
  <c r="AK2424" i="3"/>
  <c r="AL2424" i="3" s="1"/>
  <c r="AK1849" i="3"/>
  <c r="AL1849" i="3" s="1"/>
  <c r="AK1913" i="3"/>
  <c r="AL1913" i="3" s="1"/>
  <c r="AK2001" i="3"/>
  <c r="AL2001" i="3" s="1"/>
  <c r="AK2081" i="3"/>
  <c r="AL2081" i="3" s="1"/>
  <c r="AK2161" i="3"/>
  <c r="AL2161" i="3" s="1"/>
  <c r="AK2233" i="3"/>
  <c r="AL2233" i="3" s="1"/>
  <c r="AK2297" i="3"/>
  <c r="AL2297" i="3" s="1"/>
  <c r="AK2369" i="3"/>
  <c r="AL2369" i="3" s="1"/>
  <c r="AK2433" i="3"/>
  <c r="AL2433" i="3" s="1"/>
  <c r="AK1858" i="3"/>
  <c r="AL1858" i="3" s="1"/>
  <c r="AK1922" i="3"/>
  <c r="AL1922" i="3" s="1"/>
  <c r="AK1994" i="3"/>
  <c r="AL1994" i="3" s="1"/>
  <c r="AK2074" i="3"/>
  <c r="AL2074" i="3" s="1"/>
  <c r="AK2138" i="3"/>
  <c r="AL2138" i="3" s="1"/>
  <c r="AK2202" i="3"/>
  <c r="AL2202" i="3" s="1"/>
  <c r="AK2266" i="3"/>
  <c r="AL2266" i="3" s="1"/>
  <c r="AK2338" i="3"/>
  <c r="AL2338" i="3" s="1"/>
  <c r="AK2410" i="3"/>
  <c r="AL2410" i="3" s="1"/>
  <c r="AK1771" i="3"/>
  <c r="AL1771" i="3" s="1"/>
  <c r="AK1851" i="3"/>
  <c r="AL1851" i="3" s="1"/>
  <c r="AK1923" i="3"/>
  <c r="AL1923" i="3" s="1"/>
  <c r="AK1987" i="3"/>
  <c r="AL1987" i="3" s="1"/>
  <c r="AK2075" i="3"/>
  <c r="AL2075" i="3" s="1"/>
  <c r="AK2163" i="3"/>
  <c r="AL2163" i="3" s="1"/>
  <c r="AK2243" i="3"/>
  <c r="AL2243" i="3" s="1"/>
  <c r="AK2307" i="3"/>
  <c r="AL2307" i="3" s="1"/>
  <c r="AK2371" i="3"/>
  <c r="AL2371" i="3" s="1"/>
  <c r="AK2435" i="3"/>
  <c r="AL2435" i="3" s="1"/>
  <c r="AK1876" i="3"/>
  <c r="AL1876" i="3" s="1"/>
  <c r="AK1956" i="3"/>
  <c r="AL1956" i="3" s="1"/>
  <c r="AK2020" i="3"/>
  <c r="AL2020" i="3" s="1"/>
  <c r="AK2084" i="3"/>
  <c r="AL2084" i="3" s="1"/>
  <c r="AK2148" i="3"/>
  <c r="AL2148" i="3" s="1"/>
  <c r="AK2236" i="3"/>
  <c r="AL2236" i="3" s="1"/>
  <c r="AK2332" i="3"/>
  <c r="AL2332" i="3" s="1"/>
  <c r="AK2404" i="3"/>
  <c r="AL2404" i="3" s="1"/>
  <c r="AK1909" i="3"/>
  <c r="AL1909" i="3" s="1"/>
  <c r="AK1989" i="3"/>
  <c r="AL1989" i="3" s="1"/>
  <c r="AK2053" i="3"/>
  <c r="AL2053" i="3" s="1"/>
  <c r="AK2141" i="3"/>
  <c r="AL2141" i="3" s="1"/>
  <c r="AK2213" i="3"/>
  <c r="AL2213" i="3" s="1"/>
  <c r="AK2293" i="3"/>
  <c r="AL2293" i="3" s="1"/>
  <c r="AK2365" i="3"/>
  <c r="AL2365" i="3" s="1"/>
  <c r="AK2429" i="3"/>
  <c r="AL2429" i="3" s="1"/>
  <c r="AK1760" i="3"/>
  <c r="AL1760" i="3" s="1"/>
  <c r="AK1193" i="3"/>
  <c r="AL1193" i="3" s="1"/>
  <c r="AK1337" i="3"/>
  <c r="AL1337" i="3" s="1"/>
  <c r="AK1497" i="3"/>
  <c r="AL1497" i="3" s="1"/>
  <c r="AK1641" i="3"/>
  <c r="AL1641" i="3" s="1"/>
  <c r="AK1769" i="3"/>
  <c r="AL1769" i="3" s="1"/>
  <c r="AK1218" i="3"/>
  <c r="AL1218" i="3" s="1"/>
  <c r="AK1354" i="3"/>
  <c r="AL1354" i="3" s="1"/>
  <c r="AK1490" i="3"/>
  <c r="AL1490" i="3" s="1"/>
  <c r="AK1642" i="3"/>
  <c r="AL1642" i="3" s="1"/>
  <c r="AK1778" i="3"/>
  <c r="AL1778" i="3" s="1"/>
  <c r="AK1147" i="3"/>
  <c r="AL1147" i="3" s="1"/>
  <c r="AK1307" i="3"/>
  <c r="AL1307" i="3" s="1"/>
  <c r="AK1419" i="3"/>
  <c r="AL1419" i="3" s="1"/>
  <c r="AK1507" i="3"/>
  <c r="AL1507" i="3" s="1"/>
  <c r="AK1595" i="3"/>
  <c r="AL1595" i="3" s="1"/>
  <c r="AK1723" i="3"/>
  <c r="AL1723" i="3" s="1"/>
  <c r="AK1124" i="3"/>
  <c r="AL1124" i="3" s="1"/>
  <c r="AK1220" i="3"/>
  <c r="AL1220" i="3" s="1"/>
  <c r="AK1316" i="3"/>
  <c r="AL1316" i="3" s="1"/>
  <c r="AK1412" i="3"/>
  <c r="AL1412" i="3" s="1"/>
  <c r="AK1500" i="3"/>
  <c r="AL1500" i="3" s="1"/>
  <c r="AK1612" i="3"/>
  <c r="AL1612" i="3" s="1"/>
  <c r="AK1716" i="3"/>
  <c r="AL1716" i="3" s="1"/>
  <c r="AK1812" i="3"/>
  <c r="AL1812" i="3" s="1"/>
  <c r="AK1093" i="3"/>
  <c r="AL1093" i="3" s="1"/>
  <c r="AK1165" i="3"/>
  <c r="AL1165" i="3" s="1"/>
  <c r="AK1245" i="3"/>
  <c r="AL1245" i="3" s="1"/>
  <c r="AK1357" i="3"/>
  <c r="AL1357" i="3" s="1"/>
  <c r="AK1421" i="3"/>
  <c r="AL1421" i="3" s="1"/>
  <c r="AK1509" i="3"/>
  <c r="AL1509" i="3" s="1"/>
  <c r="AK1589" i="3"/>
  <c r="AL1589" i="3" s="1"/>
  <c r="AK1653" i="3"/>
  <c r="AL1653" i="3" s="1"/>
  <c r="AK1725" i="3"/>
  <c r="AL1725" i="3" s="1"/>
  <c r="AK1805" i="3"/>
  <c r="AL1805" i="3" s="1"/>
  <c r="AK1895" i="3"/>
  <c r="AL1895" i="3" s="1"/>
  <c r="AK1975" i="3"/>
  <c r="AL1975" i="3" s="1"/>
  <c r="AK2055" i="3"/>
  <c r="AL2055" i="3" s="1"/>
  <c r="AK2135" i="3"/>
  <c r="AL2135" i="3" s="1"/>
  <c r="AK2207" i="3"/>
  <c r="AL2207" i="3" s="1"/>
  <c r="AK2279" i="3"/>
  <c r="AL2279" i="3" s="1"/>
  <c r="AK2351" i="3"/>
  <c r="AL2351" i="3" s="1"/>
  <c r="AK2423" i="3"/>
  <c r="AL2423" i="3" s="1"/>
  <c r="AK1864" i="3"/>
  <c r="AL1864" i="3" s="1"/>
  <c r="AK1936" i="3"/>
  <c r="AL1936" i="3" s="1"/>
  <c r="AK2000" i="3"/>
  <c r="AL2000" i="3" s="1"/>
  <c r="AK2088" i="3"/>
  <c r="AL2088" i="3" s="1"/>
  <c r="AK2160" i="3"/>
  <c r="AL2160" i="3" s="1"/>
  <c r="AK2224" i="3"/>
  <c r="AL2224" i="3" s="1"/>
  <c r="AK2296" i="3"/>
  <c r="AL2296" i="3" s="1"/>
  <c r="AK2368" i="3"/>
  <c r="AL2368" i="3" s="1"/>
  <c r="AK2432" i="3"/>
  <c r="AL2432" i="3" s="1"/>
  <c r="AK1857" i="3"/>
  <c r="AL1857" i="3" s="1"/>
  <c r="AK1929" i="3"/>
  <c r="AL1929" i="3" s="1"/>
  <c r="AK2009" i="3"/>
  <c r="AL2009" i="3" s="1"/>
  <c r="AK2089" i="3"/>
  <c r="AL2089" i="3" s="1"/>
  <c r="AK2169" i="3"/>
  <c r="AL2169" i="3" s="1"/>
  <c r="AK2241" i="3"/>
  <c r="AL2241" i="3" s="1"/>
  <c r="AK2305" i="3"/>
  <c r="AL2305" i="3" s="1"/>
  <c r="AK2377" i="3"/>
  <c r="AL2377" i="3" s="1"/>
  <c r="AK1866" i="3"/>
  <c r="AL1866" i="3" s="1"/>
  <c r="AK1930" i="3"/>
  <c r="AL1930" i="3" s="1"/>
  <c r="AK2002" i="3"/>
  <c r="AL2002" i="3" s="1"/>
  <c r="AK2082" i="3"/>
  <c r="AL2082" i="3" s="1"/>
  <c r="AK2146" i="3"/>
  <c r="AL2146" i="3" s="1"/>
  <c r="AK2210" i="3"/>
  <c r="AL2210" i="3" s="1"/>
  <c r="AK2274" i="3"/>
  <c r="AL2274" i="3" s="1"/>
  <c r="AK2346" i="3"/>
  <c r="AL2346" i="3" s="1"/>
  <c r="AK2418" i="3"/>
  <c r="AL2418" i="3" s="1"/>
  <c r="AK1779" i="3"/>
  <c r="AL1779" i="3" s="1"/>
  <c r="AK1859" i="3"/>
  <c r="AL1859" i="3" s="1"/>
  <c r="AK1931" i="3"/>
  <c r="AL1931" i="3" s="1"/>
  <c r="AK1995" i="3"/>
  <c r="AL1995" i="3" s="1"/>
  <c r="AK2099" i="3"/>
  <c r="AL2099" i="3" s="1"/>
  <c r="AK2171" i="3"/>
  <c r="AL2171" i="3" s="1"/>
  <c r="AK2251" i="3"/>
  <c r="AL2251" i="3" s="1"/>
  <c r="AK2315" i="3"/>
  <c r="AL2315" i="3" s="1"/>
  <c r="AK2379" i="3"/>
  <c r="AL2379" i="3" s="1"/>
  <c r="AK1884" i="3"/>
  <c r="AL1884" i="3" s="1"/>
  <c r="AK1964" i="3"/>
  <c r="AL1964" i="3" s="1"/>
  <c r="AK2028" i="3"/>
  <c r="AL2028" i="3" s="1"/>
  <c r="AK2092" i="3"/>
  <c r="AL2092" i="3" s="1"/>
  <c r="AK2156" i="3"/>
  <c r="AL2156" i="3" s="1"/>
  <c r="AK2244" i="3"/>
  <c r="AL2244" i="3" s="1"/>
  <c r="AK2340" i="3"/>
  <c r="AL2340" i="3" s="1"/>
  <c r="AK2412" i="3"/>
  <c r="AL2412" i="3" s="1"/>
  <c r="AK1829" i="3"/>
  <c r="AL1829" i="3" s="1"/>
  <c r="AK1925" i="3"/>
  <c r="AL1925" i="3" s="1"/>
  <c r="AK1997" i="3"/>
  <c r="AL1997" i="3" s="1"/>
  <c r="AK2085" i="3"/>
  <c r="AL2085" i="3" s="1"/>
  <c r="AK2149" i="3"/>
  <c r="AL2149" i="3" s="1"/>
  <c r="AK2221" i="3"/>
  <c r="AL2221" i="3" s="1"/>
  <c r="AK2301" i="3"/>
  <c r="AL2301" i="3" s="1"/>
  <c r="AK2373" i="3"/>
  <c r="AL2373" i="3" s="1"/>
  <c r="AK1800" i="3"/>
  <c r="AL1800" i="3" s="1"/>
  <c r="AK1241" i="3"/>
  <c r="AL1241" i="3" s="1"/>
  <c r="AK1385" i="3"/>
  <c r="AL1385" i="3" s="1"/>
  <c r="AK1545" i="3"/>
  <c r="AL1545" i="3" s="1"/>
  <c r="AK1681" i="3"/>
  <c r="AL1681" i="3" s="1"/>
  <c r="AK1817" i="3"/>
  <c r="AL1817" i="3" s="1"/>
  <c r="AK1266" i="3"/>
  <c r="AL1266" i="3" s="1"/>
  <c r="AK1394" i="3"/>
  <c r="AL1394" i="3" s="1"/>
  <c r="AK1538" i="3"/>
  <c r="AL1538" i="3" s="1"/>
  <c r="AK1682" i="3"/>
  <c r="AL1682" i="3" s="1"/>
  <c r="AK1818" i="3"/>
  <c r="AL1818" i="3" s="1"/>
  <c r="AK1195" i="3"/>
  <c r="AL1195" i="3" s="1"/>
  <c r="AK1331" i="3"/>
  <c r="AL1331" i="3" s="1"/>
  <c r="AK1427" i="3"/>
  <c r="AL1427" i="3" s="1"/>
  <c r="AK1523" i="3"/>
  <c r="AL1523" i="3" s="1"/>
  <c r="AK1643" i="3"/>
  <c r="AL1643" i="3" s="1"/>
  <c r="AK1731" i="3"/>
  <c r="AL1731" i="3" s="1"/>
  <c r="AK1132" i="3"/>
  <c r="AL1132" i="3" s="1"/>
  <c r="AK1244" i="3"/>
  <c r="AL1244" i="3" s="1"/>
  <c r="AK1324" i="3"/>
  <c r="AL1324" i="3" s="1"/>
  <c r="AK1420" i="3"/>
  <c r="AL1420" i="3" s="1"/>
  <c r="AK1532" i="3"/>
  <c r="AL1532" i="3" s="1"/>
  <c r="AK1620" i="3"/>
  <c r="AL1620" i="3" s="1"/>
  <c r="AK1724" i="3"/>
  <c r="AL1724" i="3" s="1"/>
  <c r="AK1836" i="3"/>
  <c r="AL1836" i="3" s="1"/>
  <c r="AK1101" i="3"/>
  <c r="AL1101" i="3" s="1"/>
  <c r="AK1173" i="3"/>
  <c r="AL1173" i="3" s="1"/>
  <c r="AK1253" i="3"/>
  <c r="AL1253" i="3" s="1"/>
  <c r="AK1365" i="3"/>
  <c r="AL1365" i="3" s="1"/>
  <c r="AK1445" i="3"/>
  <c r="AL1445" i="3" s="1"/>
  <c r="AK1517" i="3"/>
  <c r="AL1517" i="3" s="1"/>
  <c r="AK1597" i="3"/>
  <c r="AL1597" i="3" s="1"/>
  <c r="AK1661" i="3"/>
  <c r="AL1661" i="3" s="1"/>
  <c r="AK1733" i="3"/>
  <c r="AL1733" i="3" s="1"/>
  <c r="AK1813" i="3"/>
  <c r="AL1813" i="3" s="1"/>
  <c r="AK1911" i="3"/>
  <c r="AL1911" i="3" s="1"/>
  <c r="AK1983" i="3"/>
  <c r="AL1983" i="3" s="1"/>
  <c r="AK2063" i="3"/>
  <c r="AL2063" i="3" s="1"/>
  <c r="AK2143" i="3"/>
  <c r="AL2143" i="3" s="1"/>
  <c r="AK2223" i="3"/>
  <c r="AL2223" i="3" s="1"/>
  <c r="AK2287" i="3"/>
  <c r="AL2287" i="3" s="1"/>
  <c r="AK2359" i="3"/>
  <c r="AL2359" i="3" s="1"/>
  <c r="AK2431" i="3"/>
  <c r="AL2431" i="3" s="1"/>
  <c r="AK1872" i="3"/>
  <c r="AL1872" i="3" s="1"/>
  <c r="AK1944" i="3"/>
  <c r="AL1944" i="3" s="1"/>
  <c r="AK2008" i="3"/>
  <c r="AL2008" i="3" s="1"/>
  <c r="AK2096" i="3"/>
  <c r="AL2096" i="3" s="1"/>
  <c r="AK2168" i="3"/>
  <c r="AL2168" i="3" s="1"/>
  <c r="AK2232" i="3"/>
  <c r="AL2232" i="3" s="1"/>
  <c r="AK2304" i="3"/>
  <c r="AL2304" i="3" s="1"/>
  <c r="AK2376" i="3"/>
  <c r="AL2376" i="3" s="1"/>
  <c r="AK1865" i="3"/>
  <c r="AL1865" i="3" s="1"/>
  <c r="AK1937" i="3"/>
  <c r="AL1937" i="3" s="1"/>
  <c r="AK2017" i="3"/>
  <c r="AL2017" i="3" s="1"/>
  <c r="AK2097" i="3"/>
  <c r="AL2097" i="3" s="1"/>
  <c r="AK2177" i="3"/>
  <c r="AL2177" i="3" s="1"/>
  <c r="AK2249" i="3"/>
  <c r="AL2249" i="3" s="1"/>
  <c r="AK2313" i="3"/>
  <c r="AL2313" i="3" s="1"/>
  <c r="AK2385" i="3"/>
  <c r="AL2385" i="3" s="1"/>
  <c r="AK1874" i="3"/>
  <c r="AL1874" i="3" s="1"/>
  <c r="AK1938" i="3"/>
  <c r="AL1938" i="3" s="1"/>
  <c r="AK2018" i="3"/>
  <c r="AL2018" i="3" s="1"/>
  <c r="AK2090" i="3"/>
  <c r="AL2090" i="3" s="1"/>
  <c r="AK2154" i="3"/>
  <c r="AL2154" i="3" s="1"/>
  <c r="AK2218" i="3"/>
  <c r="AL2218" i="3" s="1"/>
  <c r="AK2282" i="3"/>
  <c r="AL2282" i="3" s="1"/>
  <c r="AK2354" i="3"/>
  <c r="AL2354" i="3" s="1"/>
  <c r="AK2426" i="3"/>
  <c r="AL2426" i="3" s="1"/>
  <c r="AK1787" i="3"/>
  <c r="AL1787" i="3" s="1"/>
  <c r="AK1867" i="3"/>
  <c r="AL1867" i="3" s="1"/>
  <c r="AK1939" i="3"/>
  <c r="AL1939" i="3" s="1"/>
  <c r="AK2003" i="3"/>
  <c r="AL2003" i="3" s="1"/>
  <c r="AK2115" i="3"/>
  <c r="AL2115" i="3" s="1"/>
  <c r="AK2179" i="3"/>
  <c r="AL2179" i="3" s="1"/>
  <c r="AK2259" i="3"/>
  <c r="AL2259" i="3" s="1"/>
  <c r="AK2323" i="3"/>
  <c r="AL2323" i="3" s="1"/>
  <c r="AK2387" i="3"/>
  <c r="AL2387" i="3" s="1"/>
  <c r="AK1808" i="3"/>
  <c r="AL1808" i="3" s="1"/>
  <c r="AK1249" i="3"/>
  <c r="AL1249" i="3" s="1"/>
  <c r="AK1393" i="3"/>
  <c r="AL1393" i="3" s="1"/>
  <c r="AK1553" i="3"/>
  <c r="AL1553" i="3" s="1"/>
  <c r="AK1689" i="3"/>
  <c r="AL1689" i="3" s="1"/>
  <c r="AK1825" i="3"/>
  <c r="AL1825" i="3" s="1"/>
  <c r="AK1274" i="3"/>
  <c r="AL1274" i="3" s="1"/>
  <c r="AK1402" i="3"/>
  <c r="AL1402" i="3" s="1"/>
  <c r="AK1546" i="3"/>
  <c r="AL1546" i="3" s="1"/>
  <c r="AK1690" i="3"/>
  <c r="AL1690" i="3" s="1"/>
  <c r="AK1826" i="3"/>
  <c r="AL1826" i="3" s="1"/>
  <c r="AK1219" i="3"/>
  <c r="AL1219" i="3" s="1"/>
  <c r="AK1339" i="3"/>
  <c r="AL1339" i="3" s="1"/>
  <c r="AK1435" i="3"/>
  <c r="AL1435" i="3" s="1"/>
  <c r="AK1531" i="3"/>
  <c r="AL1531" i="3" s="1"/>
  <c r="AK1651" i="3"/>
  <c r="AL1651" i="3" s="1"/>
  <c r="AK1747" i="3"/>
  <c r="AL1747" i="3" s="1"/>
  <c r="AK1148" i="3"/>
  <c r="AL1148" i="3" s="1"/>
  <c r="AK1252" i="3"/>
  <c r="AL1252" i="3" s="1"/>
  <c r="AK1332" i="3"/>
  <c r="AL1332" i="3" s="1"/>
  <c r="AK1428" i="3"/>
  <c r="AL1428" i="3" s="1"/>
  <c r="AK1548" i="3"/>
  <c r="AL1548" i="3" s="1"/>
  <c r="AK1628" i="3"/>
  <c r="AL1628" i="3" s="1"/>
  <c r="AK1732" i="3"/>
  <c r="AL1732" i="3" s="1"/>
  <c r="AK1844" i="3"/>
  <c r="AL1844" i="3" s="1"/>
  <c r="AK1109" i="3"/>
  <c r="AL1109" i="3" s="1"/>
  <c r="AK1189" i="3"/>
  <c r="AL1189" i="3" s="1"/>
  <c r="AK1269" i="3"/>
  <c r="AL1269" i="3" s="1"/>
  <c r="AK1373" i="3"/>
  <c r="AL1373" i="3" s="1"/>
  <c r="AK1453" i="3"/>
  <c r="AL1453" i="3" s="1"/>
  <c r="AK1525" i="3"/>
  <c r="AL1525" i="3" s="1"/>
  <c r="AK1605" i="3"/>
  <c r="AL1605" i="3" s="1"/>
  <c r="AK1669" i="3"/>
  <c r="AL1669" i="3" s="1"/>
  <c r="AK1741" i="3"/>
  <c r="AL1741" i="3" s="1"/>
  <c r="AK1821" i="3"/>
  <c r="AL1821" i="3" s="1"/>
  <c r="AK1919" i="3"/>
  <c r="AL1919" i="3" s="1"/>
  <c r="AK1991" i="3"/>
  <c r="AL1991" i="3" s="1"/>
  <c r="AK2079" i="3"/>
  <c r="AL2079" i="3" s="1"/>
  <c r="AK2151" i="3"/>
  <c r="AL2151" i="3" s="1"/>
  <c r="AK2231" i="3"/>
  <c r="AL2231" i="3" s="1"/>
  <c r="AK2303" i="3"/>
  <c r="AL2303" i="3" s="1"/>
  <c r="AK2367" i="3"/>
  <c r="AL2367" i="3" s="1"/>
  <c r="AK1888" i="3"/>
  <c r="AL1888" i="3" s="1"/>
  <c r="AK1952" i="3"/>
  <c r="AL1952" i="3" s="1"/>
  <c r="AK2016" i="3"/>
  <c r="AL2016" i="3" s="1"/>
  <c r="AK2104" i="3"/>
  <c r="AL2104" i="3" s="1"/>
  <c r="AK2176" i="3"/>
  <c r="AL2176" i="3" s="1"/>
  <c r="AK2248" i="3"/>
  <c r="AL2248" i="3" s="1"/>
  <c r="AK2312" i="3"/>
  <c r="AL2312" i="3" s="1"/>
  <c r="AK2384" i="3"/>
  <c r="AL2384" i="3" s="1"/>
  <c r="AK1873" i="3"/>
  <c r="AL1873" i="3" s="1"/>
  <c r="AK1945" i="3"/>
  <c r="AL1945" i="3" s="1"/>
  <c r="AK2025" i="3"/>
  <c r="AL2025" i="3" s="1"/>
  <c r="AK2105" i="3"/>
  <c r="AL2105" i="3" s="1"/>
  <c r="AK2185" i="3"/>
  <c r="AL2185" i="3" s="1"/>
  <c r="AK2257" i="3"/>
  <c r="AL2257" i="3" s="1"/>
  <c r="AK2321" i="3"/>
  <c r="AL2321" i="3" s="1"/>
  <c r="AK2393" i="3"/>
  <c r="AL2393" i="3" s="1"/>
  <c r="AK1882" i="3"/>
  <c r="AL1882" i="3" s="1"/>
  <c r="AK1946" i="3"/>
  <c r="AL1946" i="3" s="1"/>
  <c r="AK2026" i="3"/>
  <c r="AL2026" i="3" s="1"/>
  <c r="AK2098" i="3"/>
  <c r="AL2098" i="3" s="1"/>
  <c r="AK2162" i="3"/>
  <c r="AL2162" i="3" s="1"/>
  <c r="AK2226" i="3"/>
  <c r="AL2226" i="3" s="1"/>
  <c r="AK2298" i="3"/>
  <c r="AL2298" i="3" s="1"/>
  <c r="AK2362" i="3"/>
  <c r="AL2362" i="3" s="1"/>
  <c r="AK2434" i="3"/>
  <c r="AL2434" i="3" s="1"/>
  <c r="AK1795" i="3"/>
  <c r="AL1795" i="3" s="1"/>
  <c r="AK1875" i="3"/>
  <c r="AL1875" i="3" s="1"/>
  <c r="AK1947" i="3"/>
  <c r="AL1947" i="3" s="1"/>
  <c r="AK2011" i="3"/>
  <c r="AL2011" i="3" s="1"/>
  <c r="AK2123" i="3"/>
  <c r="AL2123" i="3" s="1"/>
  <c r="AK2187" i="3"/>
  <c r="AL2187" i="3" s="1"/>
  <c r="AK2267" i="3"/>
  <c r="AL2267" i="3" s="1"/>
  <c r="AK2331" i="3"/>
  <c r="AL2331" i="3" s="1"/>
  <c r="AK2395" i="3"/>
  <c r="AL2395" i="3" s="1"/>
  <c r="AK1816" i="3"/>
  <c r="AL1816" i="3" s="1"/>
  <c r="AK1257" i="3"/>
  <c r="AL1257" i="3" s="1"/>
  <c r="AK1401" i="3"/>
  <c r="AL1401" i="3" s="1"/>
  <c r="AK1561" i="3"/>
  <c r="AL1561" i="3" s="1"/>
  <c r="AK1697" i="3"/>
  <c r="AL1697" i="3" s="1"/>
  <c r="AK1138" i="3"/>
  <c r="AL1138" i="3" s="1"/>
  <c r="AK1282" i="3"/>
  <c r="AL1282" i="3" s="1"/>
  <c r="AK1410" i="3"/>
  <c r="AL1410" i="3" s="1"/>
  <c r="AK1562" i="3"/>
  <c r="AL1562" i="3" s="1"/>
  <c r="AK1698" i="3"/>
  <c r="AL1698" i="3" s="1"/>
  <c r="AK1834" i="3"/>
  <c r="AL1834" i="3" s="1"/>
  <c r="AK1227" i="3"/>
  <c r="AL1227" i="3" s="1"/>
  <c r="AK1347" i="3"/>
  <c r="AL1347" i="3" s="1"/>
  <c r="AK1443" i="3"/>
  <c r="AL1443" i="3" s="1"/>
  <c r="AK1555" i="3"/>
  <c r="AL1555" i="3" s="1"/>
  <c r="AK1667" i="3"/>
  <c r="AL1667" i="3" s="1"/>
  <c r="AK1763" i="3"/>
  <c r="AL1763" i="3" s="1"/>
  <c r="AK1180" i="3"/>
  <c r="AL1180" i="3" s="1"/>
  <c r="AK1260" i="3"/>
  <c r="AL1260" i="3" s="1"/>
  <c r="AK1340" i="3"/>
  <c r="AL1340" i="3" s="1"/>
  <c r="AK1460" i="3"/>
  <c r="AL1460" i="3" s="1"/>
  <c r="AK1556" i="3"/>
  <c r="AL1556" i="3" s="1"/>
  <c r="AK1644" i="3"/>
  <c r="AL1644" i="3" s="1"/>
  <c r="AK1756" i="3"/>
  <c r="AL1756" i="3" s="1"/>
  <c r="AK1053" i="3"/>
  <c r="AL1053" i="3" s="1"/>
  <c r="AK1117" i="3"/>
  <c r="AL1117" i="3" s="1"/>
  <c r="AK1197" i="3"/>
  <c r="AL1197" i="3" s="1"/>
  <c r="AK1285" i="3"/>
  <c r="AL1285" i="3" s="1"/>
  <c r="AK1381" i="3"/>
  <c r="AL1381" i="3" s="1"/>
  <c r="AK1461" i="3"/>
  <c r="AL1461" i="3" s="1"/>
  <c r="AK1533" i="3"/>
  <c r="AL1533" i="3" s="1"/>
  <c r="AK1613" i="3"/>
  <c r="AL1613" i="3" s="1"/>
  <c r="AK1677" i="3"/>
  <c r="AL1677" i="3" s="1"/>
  <c r="AK1757" i="3"/>
  <c r="AL1757" i="3" s="1"/>
  <c r="AK1855" i="3"/>
  <c r="AL1855" i="3" s="1"/>
  <c r="AK1927" i="3"/>
  <c r="AL1927" i="3" s="1"/>
  <c r="AK1999" i="3"/>
  <c r="AL1999" i="3" s="1"/>
  <c r="AK2087" i="3"/>
  <c r="AL2087" i="3" s="1"/>
  <c r="AK2159" i="3"/>
  <c r="AL2159" i="3" s="1"/>
  <c r="AK2239" i="3"/>
  <c r="AL2239" i="3" s="1"/>
  <c r="AK2311" i="3"/>
  <c r="AL2311" i="3" s="1"/>
  <c r="AK2375" i="3"/>
  <c r="AL2375" i="3" s="1"/>
  <c r="AK1896" i="3"/>
  <c r="AL1896" i="3" s="1"/>
  <c r="AK1960" i="3"/>
  <c r="AL1960" i="3" s="1"/>
  <c r="AK2024" i="3"/>
  <c r="AL2024" i="3" s="1"/>
  <c r="AK2112" i="3"/>
  <c r="AL2112" i="3" s="1"/>
  <c r="AK2184" i="3"/>
  <c r="AL2184" i="3" s="1"/>
  <c r="AK2256" i="3"/>
  <c r="AL2256" i="3" s="1"/>
  <c r="AK2320" i="3"/>
  <c r="AL2320" i="3" s="1"/>
  <c r="AK2392" i="3"/>
  <c r="AL2392" i="3" s="1"/>
  <c r="AK1881" i="3"/>
  <c r="AL1881" i="3" s="1"/>
  <c r="AK1953" i="3"/>
  <c r="AL1953" i="3" s="1"/>
  <c r="AK2033" i="3"/>
  <c r="AL2033" i="3" s="1"/>
  <c r="AK2113" i="3"/>
  <c r="AL2113" i="3" s="1"/>
  <c r="AK2201" i="3"/>
  <c r="AL2201" i="3" s="1"/>
  <c r="AK2265" i="3"/>
  <c r="AL2265" i="3" s="1"/>
  <c r="AK2337" i="3"/>
  <c r="AL2337" i="3" s="1"/>
  <c r="AK2401" i="3"/>
  <c r="AL2401" i="3" s="1"/>
  <c r="AK1890" i="3"/>
  <c r="AL1890" i="3" s="1"/>
  <c r="AK1954" i="3"/>
  <c r="AL1954" i="3" s="1"/>
  <c r="AK2042" i="3"/>
  <c r="AL2042" i="3" s="1"/>
  <c r="AK2106" i="3"/>
  <c r="AL2106" i="3" s="1"/>
  <c r="AK2170" i="3"/>
  <c r="AL2170" i="3" s="1"/>
  <c r="AK2234" i="3"/>
  <c r="AL2234" i="3" s="1"/>
  <c r="AK2306" i="3"/>
  <c r="AL2306" i="3" s="1"/>
  <c r="AK2370" i="3"/>
  <c r="AL2370" i="3" s="1"/>
  <c r="AK1811" i="3"/>
  <c r="AL1811" i="3" s="1"/>
  <c r="AK1883" i="3"/>
  <c r="AL1883" i="3" s="1"/>
  <c r="AK1955" i="3"/>
  <c r="AL1955" i="3" s="1"/>
  <c r="AK2027" i="3"/>
  <c r="AL2027" i="3" s="1"/>
  <c r="AK2131" i="3"/>
  <c r="AL2131" i="3" s="1"/>
  <c r="AK2195" i="3"/>
  <c r="AL2195" i="3" s="1"/>
  <c r="AK2275" i="3"/>
  <c r="AL2275" i="3" s="1"/>
  <c r="AK2339" i="3"/>
  <c r="AL2339" i="3" s="1"/>
  <c r="AK2403" i="3"/>
  <c r="AL2403" i="3" s="1"/>
  <c r="AK1824" i="3"/>
  <c r="AL1824" i="3" s="1"/>
  <c r="AK1273" i="3"/>
  <c r="AL1273" i="3" s="1"/>
  <c r="AK1409" i="3"/>
  <c r="AL1409" i="3" s="1"/>
  <c r="AK1577" i="3"/>
  <c r="AL1577" i="3" s="1"/>
  <c r="AK1705" i="3"/>
  <c r="AL1705" i="3" s="1"/>
  <c r="AK1146" i="3"/>
  <c r="AL1146" i="3" s="1"/>
  <c r="AK1290" i="3"/>
  <c r="AL1290" i="3" s="1"/>
  <c r="AK1418" i="3"/>
  <c r="AL1418" i="3" s="1"/>
  <c r="AK1570" i="3"/>
  <c r="AL1570" i="3" s="1"/>
  <c r="AK1714" i="3"/>
  <c r="AL1714" i="3" s="1"/>
  <c r="AK1075" i="3"/>
  <c r="AL1075" i="3" s="1"/>
  <c r="AK1235" i="3"/>
  <c r="AL1235" i="3" s="1"/>
  <c r="AK1355" i="3"/>
  <c r="AL1355" i="3" s="1"/>
  <c r="AK1451" i="3"/>
  <c r="AL1451" i="3" s="1"/>
  <c r="AK1563" i="3"/>
  <c r="AL1563" i="3" s="1"/>
  <c r="AK1675" i="3"/>
  <c r="AL1675" i="3" s="1"/>
  <c r="AK1076" i="3"/>
  <c r="AL1076" i="3" s="1"/>
  <c r="AK1188" i="3"/>
  <c r="AL1188" i="3" s="1"/>
  <c r="AK1268" i="3"/>
  <c r="AL1268" i="3" s="1"/>
  <c r="AK1356" i="3"/>
  <c r="AL1356" i="3" s="1"/>
  <c r="AK1468" i="3"/>
  <c r="AL1468" i="3" s="1"/>
  <c r="AK1564" i="3"/>
  <c r="AL1564" i="3" s="1"/>
  <c r="AK1652" i="3"/>
  <c r="AL1652" i="3" s="1"/>
  <c r="AK1764" i="3"/>
  <c r="AL1764" i="3" s="1"/>
  <c r="AK1061" i="3"/>
  <c r="AL1061" i="3" s="1"/>
  <c r="AK1125" i="3"/>
  <c r="AL1125" i="3" s="1"/>
  <c r="AK1205" i="3"/>
  <c r="AL1205" i="3" s="1"/>
  <c r="AK1301" i="3"/>
  <c r="AL1301" i="3" s="1"/>
  <c r="AK1389" i="3"/>
  <c r="AL1389" i="3" s="1"/>
  <c r="AK1469" i="3"/>
  <c r="AL1469" i="3" s="1"/>
  <c r="AK1541" i="3"/>
  <c r="AL1541" i="3" s="1"/>
  <c r="AK1621" i="3"/>
  <c r="AL1621" i="3" s="1"/>
  <c r="AK1685" i="3"/>
  <c r="AL1685" i="3" s="1"/>
  <c r="AK1773" i="3"/>
  <c r="AL1773" i="3" s="1"/>
  <c r="AK1863" i="3"/>
  <c r="AL1863" i="3" s="1"/>
  <c r="AK1935" i="3"/>
  <c r="AL1935" i="3" s="1"/>
  <c r="AK2007" i="3"/>
  <c r="AL2007" i="3" s="1"/>
  <c r="AK2095" i="3"/>
  <c r="AL2095" i="3" s="1"/>
  <c r="AK2175" i="3"/>
  <c r="AL2175" i="3" s="1"/>
  <c r="AK2247" i="3"/>
  <c r="AL2247" i="3" s="1"/>
  <c r="AK2319" i="3"/>
  <c r="AL2319" i="3" s="1"/>
  <c r="AK2383" i="3"/>
  <c r="AL2383" i="3" s="1"/>
  <c r="AK1904" i="3"/>
  <c r="AL1904" i="3" s="1"/>
  <c r="AK1968" i="3"/>
  <c r="AL1968" i="3" s="1"/>
  <c r="AK2040" i="3"/>
  <c r="AL2040" i="3" s="1"/>
  <c r="AK2120" i="3"/>
  <c r="AL2120" i="3" s="1"/>
  <c r="AK2192" i="3"/>
  <c r="AL2192" i="3" s="1"/>
  <c r="AK2264" i="3"/>
  <c r="AL2264" i="3" s="1"/>
  <c r="AK2328" i="3"/>
  <c r="AL2328" i="3" s="1"/>
  <c r="AK2400" i="3"/>
  <c r="AL2400" i="3" s="1"/>
  <c r="AK1889" i="3"/>
  <c r="AL1889" i="3" s="1"/>
  <c r="AK1969" i="3"/>
  <c r="AL1969" i="3" s="1"/>
  <c r="AK2041" i="3"/>
  <c r="AL2041" i="3" s="1"/>
  <c r="AK2129" i="3"/>
  <c r="AL2129" i="3" s="1"/>
  <c r="AK2209" i="3"/>
  <c r="AL2209" i="3" s="1"/>
  <c r="AK2273" i="3"/>
  <c r="AL2273" i="3" s="1"/>
  <c r="AK2345" i="3"/>
  <c r="AL2345" i="3" s="1"/>
  <c r="AK2409" i="3"/>
  <c r="AL2409" i="3" s="1"/>
  <c r="AK1898" i="3"/>
  <c r="AL1898" i="3" s="1"/>
  <c r="AK1962" i="3"/>
  <c r="AL1962" i="3" s="1"/>
  <c r="AK2050" i="3"/>
  <c r="AL2050" i="3" s="1"/>
  <c r="AK2114" i="3"/>
  <c r="AL2114" i="3" s="1"/>
  <c r="AK2178" i="3"/>
  <c r="AL2178" i="3" s="1"/>
  <c r="AK2242" i="3"/>
  <c r="AL2242" i="3" s="1"/>
  <c r="AK2314" i="3"/>
  <c r="AL2314" i="3" s="1"/>
  <c r="AK2386" i="3"/>
  <c r="AL2386" i="3" s="1"/>
  <c r="AK1819" i="3"/>
  <c r="AL1819" i="3" s="1"/>
  <c r="AK1891" i="3"/>
  <c r="AL1891" i="3" s="1"/>
  <c r="AK1963" i="3"/>
  <c r="AL1963" i="3" s="1"/>
  <c r="AK2035" i="3"/>
  <c r="AL2035" i="3" s="1"/>
  <c r="AK2139" i="3"/>
  <c r="AL2139" i="3" s="1"/>
  <c r="AK2203" i="3"/>
  <c r="AL2203" i="3" s="1"/>
  <c r="AK2283" i="3"/>
  <c r="AL2283" i="3" s="1"/>
  <c r="AK2347" i="3"/>
  <c r="AL2347" i="3" s="1"/>
  <c r="AK2411" i="3"/>
  <c r="AL2411" i="3" s="1"/>
  <c r="AK1852" i="3"/>
  <c r="AL1852" i="3" s="1"/>
  <c r="AK1892" i="3"/>
  <c r="AL1892" i="3" s="1"/>
  <c r="AK2036" i="3"/>
  <c r="AL2036" i="3" s="1"/>
  <c r="AK2164" i="3"/>
  <c r="AL2164" i="3" s="1"/>
  <c r="AK2348" i="3"/>
  <c r="AL2348" i="3" s="1"/>
  <c r="AK1933" i="3"/>
  <c r="AL1933" i="3" s="1"/>
  <c r="AK2093" i="3"/>
  <c r="AL2093" i="3" s="1"/>
  <c r="AK2229" i="3"/>
  <c r="AL2229" i="3" s="1"/>
  <c r="AK2381" i="3"/>
  <c r="AL2381" i="3" s="1"/>
  <c r="AK1900" i="3"/>
  <c r="AL1900" i="3" s="1"/>
  <c r="AK2044" i="3"/>
  <c r="AL2044" i="3" s="1"/>
  <c r="AK2172" i="3"/>
  <c r="AL2172" i="3" s="1"/>
  <c r="AK2356" i="3"/>
  <c r="AL2356" i="3" s="1"/>
  <c r="AK1949" i="3"/>
  <c r="AL1949" i="3" s="1"/>
  <c r="AK2101" i="3"/>
  <c r="AL2101" i="3" s="1"/>
  <c r="AK2237" i="3"/>
  <c r="AL2237" i="3" s="1"/>
  <c r="AK2389" i="3"/>
  <c r="AL2389" i="3" s="1"/>
  <c r="AK1908" i="3"/>
  <c r="AL1908" i="3" s="1"/>
  <c r="AK2052" i="3"/>
  <c r="AL2052" i="3" s="1"/>
  <c r="AK2180" i="3"/>
  <c r="AL2180" i="3" s="1"/>
  <c r="AK2364" i="3"/>
  <c r="AL2364" i="3" s="1"/>
  <c r="AK1957" i="3"/>
  <c r="AL1957" i="3" s="1"/>
  <c r="AK2109" i="3"/>
  <c r="AL2109" i="3" s="1"/>
  <c r="AK2261" i="3"/>
  <c r="AL2261" i="3" s="1"/>
  <c r="AK2397" i="3"/>
  <c r="AL2397" i="3" s="1"/>
  <c r="AK1924" i="3"/>
  <c r="AL1924" i="3" s="1"/>
  <c r="AK2060" i="3"/>
  <c r="AL2060" i="3" s="1"/>
  <c r="AK2188" i="3"/>
  <c r="AL2188" i="3" s="1"/>
  <c r="AK2372" i="3"/>
  <c r="AL2372" i="3" s="1"/>
  <c r="AK1965" i="3"/>
  <c r="AL1965" i="3" s="1"/>
  <c r="AK2117" i="3"/>
  <c r="AL2117" i="3" s="1"/>
  <c r="AK2269" i="3"/>
  <c r="AL2269" i="3" s="1"/>
  <c r="AK2405" i="3"/>
  <c r="AL2405" i="3" s="1"/>
  <c r="AK1972" i="3"/>
  <c r="AL1972" i="3" s="1"/>
  <c r="AK2100" i="3"/>
  <c r="AL2100" i="3" s="1"/>
  <c r="AK2252" i="3"/>
  <c r="AL2252" i="3" s="1"/>
  <c r="AK2420" i="3"/>
  <c r="AL2420" i="3" s="1"/>
  <c r="AK1837" i="3"/>
  <c r="AL1837" i="3" s="1"/>
  <c r="AK2005" i="3"/>
  <c r="AL2005" i="3" s="1"/>
  <c r="AK2157" i="3"/>
  <c r="AL2157" i="3" s="1"/>
  <c r="AK2317" i="3"/>
  <c r="AL2317" i="3" s="1"/>
  <c r="AK1980" i="3"/>
  <c r="AL1980" i="3" s="1"/>
  <c r="AK2108" i="3"/>
  <c r="AL2108" i="3" s="1"/>
  <c r="AK2260" i="3"/>
  <c r="AL2260" i="3" s="1"/>
  <c r="AK2428" i="3"/>
  <c r="AL2428" i="3" s="1"/>
  <c r="AK1861" i="3"/>
  <c r="AL1861" i="3" s="1"/>
  <c r="AK2013" i="3"/>
  <c r="AL2013" i="3" s="1"/>
  <c r="AK2173" i="3"/>
  <c r="AL2173" i="3" s="1"/>
  <c r="AK2325" i="3"/>
  <c r="AL2325" i="3" s="1"/>
  <c r="AK1988" i="3"/>
  <c r="AL1988" i="3" s="1"/>
  <c r="AK2116" i="3"/>
  <c r="AL2116" i="3" s="1"/>
  <c r="AK2268" i="3"/>
  <c r="AL2268" i="3" s="1"/>
  <c r="AK1869" i="3"/>
  <c r="AL1869" i="3" s="1"/>
  <c r="AK2021" i="3"/>
  <c r="AL2021" i="3" s="1"/>
  <c r="AK2181" i="3"/>
  <c r="AL2181" i="3" s="1"/>
  <c r="AK2333" i="3"/>
  <c r="AL2333" i="3" s="1"/>
  <c r="AK1996" i="3"/>
  <c r="AL1996" i="3" s="1"/>
  <c r="AK2124" i="3"/>
  <c r="AL2124" i="3" s="1"/>
  <c r="AK2276" i="3"/>
  <c r="AL2276" i="3" s="1"/>
  <c r="AK1877" i="3"/>
  <c r="AL1877" i="3" s="1"/>
  <c r="AK2029" i="3"/>
  <c r="AL2029" i="3" s="1"/>
  <c r="AK2189" i="3"/>
  <c r="AL2189" i="3" s="1"/>
  <c r="AK2341" i="3"/>
  <c r="AL2341" i="3" s="1"/>
  <c r="AK22" i="3"/>
  <c r="AL22" i="3" s="1"/>
  <c r="AK1230" i="3"/>
  <c r="AL1230" i="3" s="1"/>
  <c r="AK1910" i="3"/>
  <c r="AL1910" i="3" s="1"/>
  <c r="AK535" i="3"/>
  <c r="AL535" i="3" s="1"/>
  <c r="AK1399" i="3"/>
  <c r="AL1399" i="3" s="1"/>
  <c r="AK2039" i="3"/>
  <c r="AL2039" i="3" s="1"/>
  <c r="AK568" i="3"/>
  <c r="AL568" i="3" s="1"/>
  <c r="AK1064" i="3"/>
  <c r="AL1064" i="3" s="1"/>
  <c r="AK1728" i="3"/>
  <c r="AL1728" i="3" s="1"/>
  <c r="AK1057" i="3"/>
  <c r="AL1057" i="3" s="1"/>
  <c r="AK1921" i="3"/>
  <c r="AL1921" i="3" s="1"/>
  <c r="AK298" i="3"/>
  <c r="AL298" i="3" s="1"/>
  <c r="AK690" i="3"/>
  <c r="AL690" i="3" s="1"/>
  <c r="AK1042" i="3"/>
  <c r="AL1042" i="3" s="1"/>
  <c r="AK2010" i="3"/>
  <c r="AL2010" i="3" s="1"/>
  <c r="AK387" i="3"/>
  <c r="AL387" i="3" s="1"/>
  <c r="AK1051" i="3"/>
  <c r="AL1051" i="3" s="1"/>
  <c r="AK1755" i="3"/>
  <c r="AL1755" i="3" s="1"/>
  <c r="AK12" i="3"/>
  <c r="AL12" i="3" s="1"/>
  <c r="AK924" i="3"/>
  <c r="AL924" i="3" s="1"/>
  <c r="AK1164" i="3"/>
  <c r="AL1164" i="3" s="1"/>
  <c r="AK1780" i="3"/>
  <c r="AL1780" i="3" s="1"/>
  <c r="AK61" i="3"/>
  <c r="AL61" i="3" s="1"/>
  <c r="AK661" i="3"/>
  <c r="AL661" i="3" s="1"/>
  <c r="AK1261" i="3"/>
  <c r="AL1261" i="3" s="1"/>
  <c r="AK1765" i="3"/>
  <c r="AL1765" i="3" s="1"/>
  <c r="AK2077" i="3"/>
  <c r="AL2077" i="3" s="1"/>
  <c r="AK94" i="3"/>
  <c r="AL94" i="3" s="1"/>
  <c r="AK1262" i="3"/>
  <c r="AL1262" i="3" s="1"/>
  <c r="AK2070" i="3"/>
  <c r="AL2070" i="3" s="1"/>
  <c r="AK775" i="3"/>
  <c r="AL775" i="3" s="1"/>
  <c r="AK1455" i="3"/>
  <c r="AL1455" i="3" s="1"/>
  <c r="AK2071" i="3"/>
  <c r="AL2071" i="3" s="1"/>
  <c r="AK672" i="3"/>
  <c r="AL672" i="3" s="1"/>
  <c r="AK1224" i="3"/>
  <c r="AL1224" i="3" s="1"/>
  <c r="AK1848" i="3"/>
  <c r="AL1848" i="3" s="1"/>
  <c r="AK457" i="3"/>
  <c r="AL457" i="3" s="1"/>
  <c r="AK1073" i="3"/>
  <c r="AL1073" i="3" s="1"/>
  <c r="AK1985" i="3"/>
  <c r="AL1985" i="3" s="1"/>
  <c r="AK314" i="3"/>
  <c r="AL314" i="3" s="1"/>
  <c r="AK698" i="3"/>
  <c r="AL698" i="3" s="1"/>
  <c r="AK1130" i="3"/>
  <c r="AL1130" i="3" s="1"/>
  <c r="AK2034" i="3"/>
  <c r="AL2034" i="3" s="1"/>
  <c r="AK427" i="3"/>
  <c r="AL427" i="3" s="1"/>
  <c r="AK1187" i="3"/>
  <c r="AL1187" i="3" s="1"/>
  <c r="AK1803" i="3"/>
  <c r="AL1803" i="3" s="1"/>
  <c r="AK92" i="3"/>
  <c r="AL92" i="3" s="1"/>
  <c r="AK972" i="3"/>
  <c r="AL972" i="3" s="1"/>
  <c r="AK1348" i="3"/>
  <c r="AL1348" i="3" s="1"/>
  <c r="AK1796" i="3"/>
  <c r="AL1796" i="3" s="1"/>
  <c r="AK93" i="3"/>
  <c r="AL93" i="3" s="1"/>
  <c r="AK725" i="3"/>
  <c r="AL725" i="3" s="1"/>
  <c r="AK1293" i="3"/>
  <c r="AL1293" i="3" s="1"/>
  <c r="AK1845" i="3"/>
  <c r="AL1845" i="3" s="1"/>
  <c r="AK2165" i="3"/>
  <c r="AL2165" i="3" s="1"/>
  <c r="AK390" i="3"/>
  <c r="AL390" i="3" s="1"/>
  <c r="AK1270" i="3"/>
  <c r="AL1270" i="3" s="1"/>
  <c r="AK2094" i="3"/>
  <c r="AL2094" i="3" s="1"/>
  <c r="AK847" i="3"/>
  <c r="AL847" i="3" s="1"/>
  <c r="AK1471" i="3"/>
  <c r="AL1471" i="3" s="1"/>
  <c r="AK2167" i="3"/>
  <c r="AL2167" i="3" s="1"/>
  <c r="AK792" i="3"/>
  <c r="AL792" i="3" s="1"/>
  <c r="AK1248" i="3"/>
  <c r="AL1248" i="3" s="1"/>
  <c r="AK2032" i="3"/>
  <c r="AL2032" i="3" s="1"/>
  <c r="AK793" i="3"/>
  <c r="AL793" i="3" s="1"/>
  <c r="AK1177" i="3"/>
  <c r="AL1177" i="3" s="1"/>
  <c r="AK2057" i="3"/>
  <c r="AL2057" i="3" s="1"/>
  <c r="AK346" i="3"/>
  <c r="AL346" i="3" s="1"/>
  <c r="AK706" i="3"/>
  <c r="AL706" i="3" s="1"/>
  <c r="AK1226" i="3"/>
  <c r="AL1226" i="3" s="1"/>
  <c r="AK2290" i="3"/>
  <c r="AL2290" i="3" s="1"/>
  <c r="AK659" i="3"/>
  <c r="AL659" i="3" s="1"/>
  <c r="AK1203" i="3"/>
  <c r="AL1203" i="3" s="1"/>
  <c r="AK1827" i="3"/>
  <c r="AL1827" i="3" s="1"/>
  <c r="AK228" i="3"/>
  <c r="AL228" i="3" s="1"/>
  <c r="AK980" i="3"/>
  <c r="AL980" i="3" s="1"/>
  <c r="AK1396" i="3"/>
  <c r="AL1396" i="3" s="1"/>
  <c r="AK1916" i="3"/>
  <c r="AL1916" i="3" s="1"/>
  <c r="AK101" i="3"/>
  <c r="AL101" i="3" s="1"/>
  <c r="AK813" i="3"/>
  <c r="AL813" i="3" s="1"/>
  <c r="AK1309" i="3"/>
  <c r="AL1309" i="3" s="1"/>
  <c r="AK1853" i="3"/>
  <c r="AL1853" i="3" s="1"/>
  <c r="AK2245" i="3"/>
  <c r="AL2245" i="3" s="1"/>
  <c r="AK758" i="3"/>
  <c r="AL758" i="3" s="1"/>
  <c r="AK1278" i="3"/>
  <c r="AL1278" i="3" s="1"/>
  <c r="AK975" i="3"/>
  <c r="AL975" i="3" s="1"/>
  <c r="AK1503" i="3"/>
  <c r="AL1503" i="3" s="1"/>
  <c r="AK2215" i="3"/>
  <c r="AL2215" i="3" s="1"/>
  <c r="AK840" i="3"/>
  <c r="AL840" i="3" s="1"/>
  <c r="AK1256" i="3"/>
  <c r="AL1256" i="3" s="1"/>
  <c r="AK2048" i="3"/>
  <c r="AL2048" i="3" s="1"/>
  <c r="AK913" i="3"/>
  <c r="AL913" i="3" s="1"/>
  <c r="AK1209" i="3"/>
  <c r="AL1209" i="3" s="1"/>
  <c r="AK2065" i="3"/>
  <c r="AL2065" i="3" s="1"/>
  <c r="AK386" i="3"/>
  <c r="AL386" i="3" s="1"/>
  <c r="AK794" i="3"/>
  <c r="AL794" i="3" s="1"/>
  <c r="AK1466" i="3"/>
  <c r="AL1466" i="3" s="1"/>
  <c r="AK883" i="3"/>
  <c r="AL883" i="3" s="1"/>
  <c r="AK1211" i="3"/>
  <c r="AL1211" i="3" s="1"/>
  <c r="AK1899" i="3"/>
  <c r="AL1899" i="3" s="1"/>
  <c r="AK260" i="3"/>
  <c r="AL260" i="3" s="1"/>
  <c r="AK1012" i="3"/>
  <c r="AL1012" i="3" s="1"/>
  <c r="AK1444" i="3"/>
  <c r="AL1444" i="3" s="1"/>
  <c r="AK2204" i="3"/>
  <c r="AL2204" i="3" s="1"/>
  <c r="AK333" i="3"/>
  <c r="AL333" i="3" s="1"/>
  <c r="AK1013" i="3"/>
  <c r="AL1013" i="3" s="1"/>
  <c r="AK1429" i="3"/>
  <c r="AL1429" i="3" s="1"/>
  <c r="AK1893" i="3"/>
  <c r="AL1893" i="3" s="1"/>
  <c r="AK798" i="3"/>
  <c r="AL798" i="3" s="1"/>
  <c r="AK1446" i="3"/>
  <c r="AL1446" i="3" s="1"/>
  <c r="AK39" i="3"/>
  <c r="AL39" i="3" s="1"/>
  <c r="AK1095" i="3"/>
  <c r="AL1095" i="3" s="1"/>
  <c r="AK1831" i="3"/>
  <c r="AL1831" i="3" s="1"/>
  <c r="AK2295" i="3"/>
  <c r="AL2295" i="3" s="1"/>
  <c r="AK848" i="3"/>
  <c r="AL848" i="3" s="1"/>
  <c r="AK1288" i="3"/>
  <c r="AL1288" i="3" s="1"/>
  <c r="AK2064" i="3"/>
  <c r="AL2064" i="3" s="1"/>
  <c r="AK929" i="3"/>
  <c r="AL929" i="3" s="1"/>
  <c r="AK1265" i="3"/>
  <c r="AL1265" i="3" s="1"/>
  <c r="AK2145" i="3"/>
  <c r="AL2145" i="3" s="1"/>
  <c r="AK394" i="3"/>
  <c r="AL394" i="3" s="1"/>
  <c r="AK842" i="3"/>
  <c r="AL842" i="3" s="1"/>
  <c r="AK1506" i="3"/>
  <c r="AL1506" i="3" s="1"/>
  <c r="AK67" i="3"/>
  <c r="AL67" i="3" s="1"/>
  <c r="AK923" i="3"/>
  <c r="AL923" i="3" s="1"/>
  <c r="AK1283" i="3"/>
  <c r="AL1283" i="3" s="1"/>
  <c r="AK2019" i="3"/>
  <c r="AL2019" i="3" s="1"/>
  <c r="AK268" i="3"/>
  <c r="AL268" i="3" s="1"/>
  <c r="AK1028" i="3"/>
  <c r="AL1028" i="3" s="1"/>
  <c r="AK1508" i="3"/>
  <c r="AL1508" i="3" s="1"/>
  <c r="AK2212" i="3"/>
  <c r="AL2212" i="3" s="1"/>
  <c r="AK389" i="3"/>
  <c r="AL389" i="3" s="1"/>
  <c r="AK1045" i="3"/>
  <c r="AL1045" i="3" s="1"/>
  <c r="AK1437" i="3"/>
  <c r="AL1437" i="3" s="1"/>
  <c r="AK1917" i="3"/>
  <c r="AL1917" i="3" s="1"/>
  <c r="AK830" i="3"/>
  <c r="AL830" i="3" s="1"/>
  <c r="AK1502" i="3"/>
  <c r="AL1502" i="3" s="1"/>
  <c r="AK47" i="3"/>
  <c r="AL47" i="3" s="1"/>
  <c r="AK1207" i="3"/>
  <c r="AL1207" i="3" s="1"/>
  <c r="AK1903" i="3"/>
  <c r="AL1903" i="3" s="1"/>
  <c r="AK64" i="3"/>
  <c r="AL64" i="3" s="1"/>
  <c r="AK912" i="3"/>
  <c r="AL912" i="3" s="1"/>
  <c r="AK1512" i="3"/>
  <c r="AL1512" i="3" s="1"/>
  <c r="AK2144" i="3"/>
  <c r="AL2144" i="3" s="1"/>
  <c r="AK937" i="3"/>
  <c r="AL937" i="3" s="1"/>
  <c r="AK1353" i="3"/>
  <c r="AL1353" i="3" s="1"/>
  <c r="AK2329" i="3"/>
  <c r="AL2329" i="3" s="1"/>
  <c r="AK434" i="3"/>
  <c r="AL434" i="3" s="1"/>
  <c r="AK946" i="3"/>
  <c r="AL946" i="3" s="1"/>
  <c r="AK1554" i="3"/>
  <c r="AL1554" i="3" s="1"/>
  <c r="AK115" i="3"/>
  <c r="AL115" i="3" s="1"/>
  <c r="AK995" i="3"/>
  <c r="AL995" i="3" s="1"/>
  <c r="AK1371" i="3"/>
  <c r="AL1371" i="3" s="1"/>
  <c r="AK2051" i="3"/>
  <c r="AL2051" i="3" s="1"/>
  <c r="AK412" i="3"/>
  <c r="AL412" i="3" s="1"/>
  <c r="AK1052" i="3"/>
  <c r="AL1052" i="3" s="1"/>
  <c r="AK1540" i="3"/>
  <c r="AL1540" i="3" s="1"/>
  <c r="AK2324" i="3"/>
  <c r="AL2324" i="3" s="1"/>
  <c r="AK397" i="3"/>
  <c r="AL397" i="3" s="1"/>
  <c r="AK1149" i="3"/>
  <c r="AL1149" i="3" s="1"/>
  <c r="AK1501" i="3"/>
  <c r="AL1501" i="3" s="1"/>
  <c r="AK1941" i="3"/>
  <c r="AL1941" i="3" s="1"/>
  <c r="AK1014" i="3"/>
  <c r="AL1014" i="3" s="1"/>
  <c r="AK1526" i="3"/>
  <c r="AL1526" i="3" s="1"/>
  <c r="AK215" i="3"/>
  <c r="AL215" i="3" s="1"/>
  <c r="AK1335" i="3"/>
  <c r="AL1335" i="3" s="1"/>
  <c r="AK1951" i="3"/>
  <c r="AL1951" i="3" s="1"/>
  <c r="AK88" i="3"/>
  <c r="AL88" i="3" s="1"/>
  <c r="AK936" i="3"/>
  <c r="AL936" i="3" s="1"/>
  <c r="AK1544" i="3"/>
  <c r="AL1544" i="3" s="1"/>
  <c r="AK2240" i="3"/>
  <c r="AL2240" i="3" s="1"/>
  <c r="AK953" i="3"/>
  <c r="AL953" i="3" s="1"/>
  <c r="AK1529" i="3"/>
  <c r="AL1529" i="3" s="1"/>
  <c r="AK2" i="3"/>
  <c r="AL2" i="3" s="1"/>
  <c r="AK546" i="3"/>
  <c r="AL546" i="3" s="1"/>
  <c r="AK1010" i="3"/>
  <c r="AL1010" i="3" s="1"/>
  <c r="AK1706" i="3"/>
  <c r="AL1706" i="3" s="1"/>
  <c r="AK227" i="3"/>
  <c r="AL227" i="3" s="1"/>
  <c r="AK1019" i="3"/>
  <c r="AL1019" i="3" s="1"/>
  <c r="AK1515" i="3"/>
  <c r="AL1515" i="3" s="1"/>
  <c r="AK2083" i="3"/>
  <c r="AL2083" i="3" s="1"/>
  <c r="AK764" i="3"/>
  <c r="AL764" i="3" s="1"/>
  <c r="AK1060" i="3"/>
  <c r="AL1060" i="3" s="1"/>
  <c r="AK1668" i="3"/>
  <c r="AL1668" i="3" s="1"/>
  <c r="AK2388" i="3"/>
  <c r="AL2388" i="3" s="1"/>
  <c r="AK485" i="3"/>
  <c r="AL485" i="3" s="1"/>
  <c r="AK1181" i="3"/>
  <c r="AL1181" i="3" s="1"/>
  <c r="AK1565" i="3"/>
  <c r="AL1565" i="3" s="1"/>
  <c r="AK2061" i="3"/>
  <c r="AL2061" i="3" s="1"/>
  <c r="AK1046" i="3"/>
  <c r="AL1046" i="3" s="1"/>
  <c r="AK1718" i="3"/>
  <c r="AL1718" i="3" s="1"/>
  <c r="AK335" i="3"/>
  <c r="AL335" i="3" s="1"/>
  <c r="AK1375" i="3"/>
  <c r="AL1375" i="3" s="1"/>
  <c r="AK2031" i="3"/>
  <c r="AL2031" i="3" s="1"/>
  <c r="AK416" i="3"/>
  <c r="AL416" i="3" s="1"/>
  <c r="AK1000" i="3"/>
  <c r="AL1000" i="3" s="1"/>
  <c r="AK1712" i="3"/>
  <c r="AL1712" i="3" s="1"/>
  <c r="AK2336" i="3"/>
  <c r="AL2336" i="3" s="1"/>
  <c r="AK1017" i="3"/>
  <c r="AL1017" i="3" s="1"/>
  <c r="AK1809" i="3"/>
  <c r="AL1809" i="3" s="1"/>
  <c r="AK90" i="3"/>
  <c r="AL90" i="3" s="1"/>
  <c r="AK594" i="3"/>
  <c r="AL594" i="3" s="1"/>
  <c r="AK1018" i="3"/>
  <c r="AL1018" i="3" s="1"/>
  <c r="AK1970" i="3"/>
  <c r="AL1970" i="3" s="1"/>
  <c r="AK259" i="3"/>
  <c r="AL259" i="3" s="1"/>
  <c r="AK1027" i="3"/>
  <c r="AL1027" i="3" s="1"/>
  <c r="AK1603" i="3"/>
  <c r="AL1603" i="3" s="1"/>
  <c r="AK2219" i="3"/>
  <c r="AL2219" i="3" s="1"/>
  <c r="AK788" i="3"/>
  <c r="AL788" i="3" s="1"/>
  <c r="AK1068" i="3"/>
  <c r="AL1068" i="3" s="1"/>
  <c r="AK1708" i="3"/>
  <c r="AL1708" i="3" s="1"/>
  <c r="AK29" i="3"/>
  <c r="AL29" i="3" s="1"/>
  <c r="AK525" i="3"/>
  <c r="AL525" i="3" s="1"/>
  <c r="AK1229" i="3"/>
  <c r="AL1229" i="3" s="1"/>
  <c r="AK1709" i="3"/>
  <c r="AL1709" i="3" s="1"/>
  <c r="AK2069" i="3"/>
  <c r="AL2069" i="3" s="1"/>
  <c r="AK582" i="3"/>
  <c r="AL582" i="3" s="1"/>
  <c r="AK102" i="3"/>
  <c r="AL102" i="3" s="1"/>
  <c r="AK1170" i="3"/>
  <c r="AL1170" i="3" s="1"/>
  <c r="AK1739" i="3"/>
  <c r="AL1739" i="3" s="1"/>
  <c r="AK2228" i="3"/>
  <c r="AL2228" i="3" s="1"/>
  <c r="AK909" i="3"/>
  <c r="AL909" i="3" s="1"/>
  <c r="AK1406" i="3"/>
  <c r="AL1406" i="3" s="1"/>
  <c r="AK16" i="3"/>
  <c r="AL16" i="3" s="1"/>
  <c r="AK2378" i="3"/>
  <c r="AL2378" i="3" s="1"/>
  <c r="AK2091" i="3"/>
  <c r="AL2091" i="3" s="1"/>
  <c r="AK2308" i="3"/>
  <c r="AL2308" i="3" s="1"/>
  <c r="AK973" i="3"/>
  <c r="AL973" i="3" s="1"/>
  <c r="AK2430" i="3"/>
  <c r="AL2430" i="3" s="1"/>
  <c r="AK576" i="3"/>
  <c r="AL576" i="3" s="1"/>
  <c r="AK275" i="3"/>
  <c r="AL275" i="3" s="1"/>
  <c r="AK2107" i="3"/>
  <c r="AL2107" i="3" s="1"/>
  <c r="AK141" i="3"/>
  <c r="AL141" i="3" s="1"/>
  <c r="AK1317" i="3"/>
  <c r="AL1317" i="3" s="1"/>
  <c r="AK872" i="3"/>
  <c r="AL872" i="3" s="1"/>
  <c r="AK491" i="3"/>
  <c r="AL491" i="3" s="1"/>
  <c r="AK381" i="3"/>
  <c r="AL381" i="3" s="1"/>
  <c r="AK1349" i="3"/>
  <c r="AL1349" i="3" s="1"/>
  <c r="AK38" i="3"/>
  <c r="AL38" i="3" s="1"/>
  <c r="AK1619" i="3"/>
  <c r="AL1619" i="3" s="1"/>
  <c r="AK1140" i="3"/>
  <c r="AL1140" i="3" s="1"/>
  <c r="AK749" i="3"/>
  <c r="AL749" i="3" s="1"/>
  <c r="AK391" i="3"/>
  <c r="AL391" i="3" s="1"/>
  <c r="AK1880" i="3"/>
  <c r="AL1880" i="3" s="1"/>
  <c r="AK779" i="3"/>
  <c r="AL779" i="3" s="1"/>
  <c r="AK372" i="3"/>
  <c r="AL372" i="3" s="1"/>
  <c r="AK581" i="3"/>
  <c r="AL581" i="3" s="1"/>
  <c r="AK999" i="3"/>
  <c r="AL999" i="3" s="1"/>
  <c r="AK201" i="3"/>
  <c r="AL201" i="3" s="1"/>
  <c r="AK1139" i="3"/>
  <c r="AL1139" i="3" s="1"/>
  <c r="AK444" i="3"/>
  <c r="AL444" i="3" s="1"/>
  <c r="AK637" i="3"/>
  <c r="AK1311" i="3"/>
  <c r="AL1311" i="3" s="1"/>
  <c r="AK2193" i="3"/>
  <c r="AL2193" i="3" s="1"/>
  <c r="AK1411" i="3"/>
  <c r="AL1411" i="3" s="1"/>
  <c r="AK772" i="3"/>
  <c r="AL772" i="3" s="1"/>
  <c r="AK653" i="3"/>
  <c r="AL653" i="3" s="1"/>
  <c r="AK1277" i="3"/>
  <c r="AL1277" i="3" s="1"/>
  <c r="AK930" i="3"/>
  <c r="AL930" i="3" s="1"/>
  <c r="AK1961" i="3"/>
  <c r="AL1961" i="3" s="1"/>
  <c r="AK1573" i="3"/>
  <c r="AL1573" i="3" s="1"/>
  <c r="AK932" i="3"/>
  <c r="AL932" i="3" s="1"/>
  <c r="AK2121" i="3"/>
  <c r="AL2121" i="3" s="1"/>
  <c r="AK1659" i="3"/>
  <c r="AL1659" i="3" s="1"/>
  <c r="AK1511" i="3"/>
  <c r="AL1511" i="3" s="1"/>
  <c r="AK2235" i="3"/>
  <c r="AL2235" i="3" s="1"/>
  <c r="AK1636" i="3"/>
  <c r="AL1636" i="3" s="1"/>
  <c r="AK1327" i="3"/>
  <c r="AL1327" i="3" s="1"/>
  <c r="AK1749" i="3"/>
  <c r="AL1749" i="3" s="1"/>
  <c r="AK1614" i="3"/>
  <c r="AL1614" i="3" s="1"/>
  <c r="AK1106" i="3"/>
  <c r="AL1106" i="3" s="1"/>
  <c r="AK1489" i="3"/>
  <c r="AL1489" i="3" s="1"/>
  <c r="AK2253" i="3"/>
  <c r="AL2253" i="3" s="1"/>
  <c r="AK2126" i="3"/>
  <c r="AL2126" i="3" s="1"/>
  <c r="AK1948" i="3"/>
  <c r="AL1948" i="3" s="1"/>
  <c r="AK1569" i="3"/>
  <c r="AL1569" i="3" s="1"/>
  <c r="AK1483" i="3"/>
  <c r="AL1483" i="3" s="1"/>
  <c r="AK2067" i="3"/>
  <c r="AL2067" i="3" s="1"/>
  <c r="AK826" i="3"/>
  <c r="AL826" i="3" s="1"/>
  <c r="AK2399" i="3"/>
  <c r="AL2399" i="3" s="1"/>
  <c r="AK2103" i="3"/>
  <c r="AL2103" i="3" s="1"/>
  <c r="AK1766" i="3"/>
  <c r="AL1766" i="3" s="1"/>
  <c r="AK1627" i="3"/>
  <c r="AL1627" i="3" s="1"/>
  <c r="AK2300" i="3"/>
  <c r="AL2300" i="3" s="1"/>
  <c r="AK751" i="3"/>
  <c r="AL751" i="3" s="1"/>
  <c r="AK2284" i="3"/>
  <c r="AL2284" i="3" s="1"/>
  <c r="AK1433" i="3"/>
  <c r="AL1433" i="3" s="1"/>
  <c r="AK1634" i="3"/>
  <c r="AL1634" i="3" s="1"/>
  <c r="AK1441" i="3"/>
  <c r="AL1441" i="3" s="1"/>
  <c r="AK2309" i="3"/>
  <c r="AL2309" i="3" s="1"/>
  <c r="AQ124" i="3" l="1"/>
  <c r="AV124" i="3"/>
  <c r="AT124" i="3"/>
  <c r="AP124" i="3"/>
  <c r="AV120" i="3"/>
  <c r="AT120" i="3"/>
  <c r="AP120" i="3"/>
  <c r="AQ120" i="3"/>
  <c r="AV119" i="3"/>
  <c r="AT119" i="3"/>
  <c r="AP119" i="3"/>
  <c r="AQ119" i="3"/>
  <c r="AV118" i="3"/>
  <c r="AP118" i="3"/>
  <c r="AQ118" i="3"/>
  <c r="B17" i="12" s="1"/>
  <c r="AT118" i="3"/>
  <c r="AP122" i="3"/>
  <c r="AQ122" i="3"/>
  <c r="AV122" i="3"/>
  <c r="AX122" i="3" s="1"/>
  <c r="AT122" i="3"/>
  <c r="AP123" i="3"/>
  <c r="AV123" i="3"/>
  <c r="AT123" i="3"/>
  <c r="AW123" i="3" s="1"/>
  <c r="AQ123" i="3"/>
  <c r="B22" i="12" s="1"/>
  <c r="AV117" i="3"/>
  <c r="AP117" i="3"/>
  <c r="AQ117" i="3"/>
  <c r="B16" i="12" s="1"/>
  <c r="AT117" i="3"/>
  <c r="AW117" i="3" s="1"/>
  <c r="AQ121" i="3"/>
  <c r="B20" i="12" s="1"/>
  <c r="AP121" i="3"/>
  <c r="AV121" i="3"/>
  <c r="AT121" i="3"/>
  <c r="AL648" i="3"/>
  <c r="AL640" i="3"/>
  <c r="B19" i="12"/>
  <c r="AL678" i="3"/>
  <c r="B18" i="12"/>
  <c r="AL637" i="3"/>
  <c r="AL967" i="3"/>
  <c r="B21" i="12"/>
  <c r="AL833" i="3"/>
  <c r="AL655" i="3"/>
  <c r="AL644" i="3"/>
  <c r="BU74" i="3"/>
  <c r="Y8" i="17" s="1"/>
  <c r="X8" i="17"/>
  <c r="Y6" i="17"/>
  <c r="J6" i="4"/>
  <c r="AW122" i="3" l="1"/>
  <c r="AW121" i="3"/>
  <c r="AW118" i="3"/>
  <c r="AX121" i="3"/>
  <c r="AX123" i="3"/>
  <c r="AW120" i="3"/>
  <c r="AX118" i="3"/>
  <c r="AX120" i="3"/>
  <c r="AW124" i="3"/>
  <c r="AW119" i="3"/>
  <c r="AX124" i="3"/>
  <c r="AX117" i="3"/>
  <c r="AX119" i="3"/>
  <c r="BU76" i="3"/>
  <c r="BC2" i="9" l="1"/>
  <c r="BC5" i="9" s="1"/>
  <c r="BD2" i="9"/>
  <c r="BD5" i="9" s="1"/>
  <c r="BC3" i="9"/>
  <c r="BC6" i="9" s="1"/>
  <c r="BD3" i="9"/>
  <c r="BD6" i="9" s="1"/>
  <c r="BC4" i="9"/>
  <c r="BC7" i="9" s="1"/>
  <c r="BD4" i="9"/>
  <c r="BD7" i="9" s="1"/>
  <c r="AS5" i="9"/>
  <c r="AT5" i="9"/>
  <c r="AU5" i="9"/>
  <c r="AV5" i="9"/>
  <c r="AW5" i="9"/>
  <c r="AX5" i="9"/>
  <c r="AY5" i="9"/>
  <c r="AZ5" i="9"/>
  <c r="AS6" i="9"/>
  <c r="AT6" i="9"/>
  <c r="AU6" i="9"/>
  <c r="AV6" i="9"/>
  <c r="AW6" i="9"/>
  <c r="AX6" i="9"/>
  <c r="AY6" i="9"/>
  <c r="AZ6" i="9"/>
  <c r="AS7" i="9"/>
  <c r="AT7" i="9"/>
  <c r="AU7" i="9"/>
  <c r="AV7" i="9"/>
  <c r="AW7" i="9"/>
  <c r="AX7" i="9"/>
  <c r="AY7" i="9"/>
  <c r="AZ7" i="9"/>
  <c r="AW11" i="9"/>
  <c r="AW12" i="9"/>
  <c r="BC12" i="9"/>
  <c r="AY19" i="9" s="1"/>
  <c r="AW13" i="9"/>
  <c r="AY18" i="9"/>
  <c r="AY26" i="9" s="1"/>
  <c r="BI20" i="9"/>
  <c r="AX62" i="9" s="1"/>
  <c r="BI28" i="9" l="1"/>
  <c r="T95" i="9" a="1"/>
  <c r="T95" i="9" s="1"/>
  <c r="AD95" i="9" s="1"/>
  <c r="T97" i="9" a="1"/>
  <c r="T97" i="9" s="1"/>
  <c r="AD97" i="9" s="1"/>
  <c r="T99" i="9" a="1"/>
  <c r="T99" i="9" s="1"/>
  <c r="AD99" i="9" s="1"/>
  <c r="T160" i="9" a="1"/>
  <c r="T160" i="9" s="1"/>
  <c r="AD160" i="9" s="1"/>
  <c r="T154" i="9" a="1"/>
  <c r="T154" i="9" s="1"/>
  <c r="AD154" i="9" s="1"/>
  <c r="T155" i="9" a="1"/>
  <c r="T155" i="9" s="1"/>
  <c r="AD155" i="9" s="1"/>
  <c r="T156" i="9" a="1"/>
  <c r="T156" i="9" s="1"/>
  <c r="AD156" i="9" s="1"/>
  <c r="T157" i="9" a="1"/>
  <c r="T157" i="9" s="1"/>
  <c r="AD157" i="9" s="1"/>
  <c r="T158" i="9" a="1"/>
  <c r="T158" i="9" s="1"/>
  <c r="AD158" i="9" s="1"/>
  <c r="T159" i="9" a="1"/>
  <c r="T159" i="9" s="1"/>
  <c r="AD159" i="9" s="1"/>
  <c r="T101" i="9" a="1"/>
  <c r="T101" i="9" s="1"/>
  <c r="AD101" i="9" s="1"/>
  <c r="T166" i="9" a="1"/>
  <c r="T166" i="9" s="1"/>
  <c r="AD166" i="9" s="1"/>
  <c r="T103" i="9" a="1"/>
  <c r="T103" i="9" s="1"/>
  <c r="AD103" i="9" s="1"/>
  <c r="T105" i="9" a="1"/>
  <c r="T105" i="9" s="1"/>
  <c r="AD105" i="9" s="1"/>
  <c r="T107" i="9" a="1"/>
  <c r="T107" i="9" s="1"/>
  <c r="AD107" i="9" s="1"/>
  <c r="T109" i="9" a="1"/>
  <c r="T109" i="9" s="1"/>
  <c r="AD109" i="9" s="1"/>
  <c r="T111" i="9" a="1"/>
  <c r="T111" i="9" s="1"/>
  <c r="AD111" i="9" s="1"/>
  <c r="T113" i="9" a="1"/>
  <c r="T113" i="9" s="1"/>
  <c r="AD113" i="9" s="1"/>
  <c r="T115" i="9" a="1"/>
  <c r="T115" i="9" s="1"/>
  <c r="AD115" i="9" s="1"/>
  <c r="T117" i="9" a="1"/>
  <c r="T117" i="9" s="1"/>
  <c r="AD117" i="9" s="1"/>
  <c r="T119" i="9" a="1"/>
  <c r="T119" i="9" s="1"/>
  <c r="AD119" i="9" s="1"/>
  <c r="T121" i="9" a="1"/>
  <c r="T121" i="9" s="1"/>
  <c r="AD121" i="9" s="1"/>
  <c r="T123" i="9" a="1"/>
  <c r="T123" i="9" s="1"/>
  <c r="AD123" i="9" s="1"/>
  <c r="T125" i="9" a="1"/>
  <c r="T125" i="9" s="1"/>
  <c r="AD125" i="9" s="1"/>
  <c r="T127" i="9" a="1"/>
  <c r="T127" i="9" s="1"/>
  <c r="AD127" i="9" s="1"/>
  <c r="T129" i="9" a="1"/>
  <c r="T129" i="9" s="1"/>
  <c r="AD129" i="9" s="1"/>
  <c r="T131" i="9" a="1"/>
  <c r="T131" i="9" s="1"/>
  <c r="AD131" i="9" s="1"/>
  <c r="T94" i="9" a="1"/>
  <c r="T94" i="9" s="1"/>
  <c r="AD94" i="9" s="1"/>
  <c r="T96" i="9" a="1"/>
  <c r="T96" i="9" s="1"/>
  <c r="AD96" i="9" s="1"/>
  <c r="T98" i="9" a="1"/>
  <c r="T98" i="9" s="1"/>
  <c r="AD98" i="9" s="1"/>
  <c r="T164" i="9" a="1"/>
  <c r="T164" i="9" s="1"/>
  <c r="AD164" i="9" s="1"/>
  <c r="T100" i="9" a="1"/>
  <c r="T100" i="9" s="1"/>
  <c r="AD100" i="9" s="1"/>
  <c r="T163" i="9" a="1"/>
  <c r="T163" i="9" s="1"/>
  <c r="AD163" i="9" s="1"/>
  <c r="T162" i="9" a="1"/>
  <c r="T162" i="9" s="1"/>
  <c r="AD162" i="9" s="1"/>
  <c r="T102" i="9" a="1"/>
  <c r="T102" i="9" s="1"/>
  <c r="AD102" i="9" s="1"/>
  <c r="T118" i="9" a="1"/>
  <c r="T118" i="9" s="1"/>
  <c r="AD118" i="9" s="1"/>
  <c r="T133" i="9" a="1"/>
  <c r="T133" i="9" s="1"/>
  <c r="AD133" i="9" s="1"/>
  <c r="T141" i="9" a="1"/>
  <c r="T141" i="9" s="1"/>
  <c r="AD141" i="9" s="1"/>
  <c r="T149" i="9" a="1"/>
  <c r="T149" i="9" s="1"/>
  <c r="AD149" i="9" s="1"/>
  <c r="T171" i="9" a="1"/>
  <c r="T171" i="9" s="1"/>
  <c r="AD171" i="9" s="1"/>
  <c r="T177" i="9" a="1"/>
  <c r="T177" i="9" s="1"/>
  <c r="AD177" i="9" s="1"/>
  <c r="T179" i="9" a="1"/>
  <c r="T179" i="9" s="1"/>
  <c r="AD179" i="9" s="1"/>
  <c r="T104" i="9" a="1"/>
  <c r="T104" i="9" s="1"/>
  <c r="AD104" i="9" s="1"/>
  <c r="T120" i="9" a="1"/>
  <c r="T120" i="9" s="1"/>
  <c r="AD120" i="9" s="1"/>
  <c r="T134" i="9" a="1"/>
  <c r="T134" i="9" s="1"/>
  <c r="AD134" i="9" s="1"/>
  <c r="T142" i="9" a="1"/>
  <c r="T142" i="9" s="1"/>
  <c r="AD142" i="9" s="1"/>
  <c r="T150" i="9" a="1"/>
  <c r="T150" i="9" s="1"/>
  <c r="AD150" i="9" s="1"/>
  <c r="T181" i="9" a="1"/>
  <c r="T181" i="9" s="1"/>
  <c r="AD181" i="9" s="1"/>
  <c r="T183" i="9" a="1"/>
  <c r="T183" i="9" s="1"/>
  <c r="AD183" i="9" s="1"/>
  <c r="T106" i="9" a="1"/>
  <c r="T106" i="9" s="1"/>
  <c r="AD106" i="9" s="1"/>
  <c r="T122" i="9" a="1"/>
  <c r="T122" i="9" s="1"/>
  <c r="AD122" i="9" s="1"/>
  <c r="T135" i="9" a="1"/>
  <c r="T135" i="9" s="1"/>
  <c r="AD135" i="9" s="1"/>
  <c r="T143" i="9" a="1"/>
  <c r="T143" i="9" s="1"/>
  <c r="AD143" i="9" s="1"/>
  <c r="T151" i="9" a="1"/>
  <c r="T151" i="9" s="1"/>
  <c r="AD151" i="9" s="1"/>
  <c r="T170" i="9" a="1"/>
  <c r="T170" i="9" s="1"/>
  <c r="AD170" i="9" s="1"/>
  <c r="T174" i="9" a="1"/>
  <c r="T174" i="9" s="1"/>
  <c r="AD174" i="9" s="1"/>
  <c r="T93" i="9" a="1"/>
  <c r="T93" i="9" s="1"/>
  <c r="AD93" i="9" s="1"/>
  <c r="T108" i="9" a="1"/>
  <c r="T108" i="9" s="1"/>
  <c r="AD108" i="9" s="1"/>
  <c r="T124" i="9" a="1"/>
  <c r="T124" i="9" s="1"/>
  <c r="AD124" i="9" s="1"/>
  <c r="T136" i="9" a="1"/>
  <c r="T136" i="9" s="1"/>
  <c r="AD136" i="9" s="1"/>
  <c r="T144" i="9" a="1"/>
  <c r="T144" i="9" s="1"/>
  <c r="AD144" i="9" s="1"/>
  <c r="T152" i="9" a="1"/>
  <c r="T152" i="9" s="1"/>
  <c r="AD152" i="9" s="1"/>
  <c r="T161" i="9" a="1"/>
  <c r="T161" i="9" s="1"/>
  <c r="AD161" i="9" s="1"/>
  <c r="T110" i="9" a="1"/>
  <c r="T110" i="9" s="1"/>
  <c r="AD110" i="9" s="1"/>
  <c r="T126" i="9" a="1"/>
  <c r="T126" i="9" s="1"/>
  <c r="AD126" i="9" s="1"/>
  <c r="T137" i="9" a="1"/>
  <c r="T137" i="9" s="1"/>
  <c r="AD137" i="9" s="1"/>
  <c r="T145" i="9" a="1"/>
  <c r="T145" i="9" s="1"/>
  <c r="AD145" i="9" s="1"/>
  <c r="T153" i="9" a="1"/>
  <c r="T153" i="9" s="1"/>
  <c r="AD153" i="9" s="1"/>
  <c r="T169" i="9" a="1"/>
  <c r="T169" i="9" s="1"/>
  <c r="AD169" i="9" s="1"/>
  <c r="T173" i="9" a="1"/>
  <c r="T173" i="9" s="1"/>
  <c r="AD173" i="9" s="1"/>
  <c r="T176" i="9" a="1"/>
  <c r="T176" i="9" s="1"/>
  <c r="AD176" i="9" s="1"/>
  <c r="T178" i="9" a="1"/>
  <c r="T178" i="9" s="1"/>
  <c r="T180" i="9" a="1"/>
  <c r="T180" i="9" s="1"/>
  <c r="AD180" i="9" s="1"/>
  <c r="T112" i="9" a="1"/>
  <c r="T112" i="9" s="1"/>
  <c r="AD112" i="9" s="1"/>
  <c r="T128" i="9" a="1"/>
  <c r="T128" i="9" s="1"/>
  <c r="AD128" i="9" s="1"/>
  <c r="T138" i="9" a="1"/>
  <c r="T138" i="9" s="1"/>
  <c r="AD138" i="9" s="1"/>
  <c r="T146" i="9" a="1"/>
  <c r="T146" i="9" s="1"/>
  <c r="AD146" i="9" s="1"/>
  <c r="T182" i="9" a="1"/>
  <c r="T182" i="9" s="1"/>
  <c r="AD182" i="9" s="1"/>
  <c r="T114" i="9" a="1"/>
  <c r="T114" i="9" s="1"/>
  <c r="AD114" i="9" s="1"/>
  <c r="T130" i="9" a="1"/>
  <c r="T130" i="9" s="1"/>
  <c r="AD130" i="9" s="1"/>
  <c r="T139" i="9" a="1"/>
  <c r="T139" i="9" s="1"/>
  <c r="AD139" i="9" s="1"/>
  <c r="T147" i="9" a="1"/>
  <c r="T147" i="9" s="1"/>
  <c r="AD147" i="9" s="1"/>
  <c r="T165" i="9" a="1"/>
  <c r="T165" i="9" s="1"/>
  <c r="AD165" i="9" s="1"/>
  <c r="T168" i="9" a="1"/>
  <c r="T168" i="9" s="1"/>
  <c r="AD168" i="9" s="1"/>
  <c r="T172" i="9" a="1"/>
  <c r="T172" i="9" s="1"/>
  <c r="AD172" i="9" s="1"/>
  <c r="T175" i="9" a="1"/>
  <c r="T175" i="9" s="1"/>
  <c r="AD175" i="9" s="1"/>
  <c r="T148" i="9" a="1"/>
  <c r="T148" i="9" s="1"/>
  <c r="AD148" i="9" s="1"/>
  <c r="T116" i="9" a="1"/>
  <c r="T116" i="9" s="1"/>
  <c r="AD116" i="9" s="1"/>
  <c r="T167" i="9" a="1"/>
  <c r="T167" i="9" s="1"/>
  <c r="AD167" i="9" s="1"/>
  <c r="T132" i="9" a="1"/>
  <c r="T132" i="9" s="1"/>
  <c r="AD132" i="9" s="1"/>
  <c r="T140" i="9" a="1"/>
  <c r="T140" i="9" s="1"/>
  <c r="AD140" i="9" s="1"/>
  <c r="AK96" i="9" a="1"/>
  <c r="AK96" i="9" s="1"/>
  <c r="AK121" i="9" a="1"/>
  <c r="AK121" i="9" s="1"/>
  <c r="AK125" i="9" a="1"/>
  <c r="AK125" i="9" s="1"/>
  <c r="AK129" i="9" a="1"/>
  <c r="AK129" i="9" s="1"/>
  <c r="AK147" i="9" a="1"/>
  <c r="AK147" i="9" s="1"/>
  <c r="AK154" i="9" a="1"/>
  <c r="AK154" i="9" s="1"/>
  <c r="AK158" i="9" a="1"/>
  <c r="AK158" i="9" s="1"/>
  <c r="AK162" i="9" a="1"/>
  <c r="AK162" i="9" s="1"/>
  <c r="AK165" i="9" a="1"/>
  <c r="AK165" i="9" s="1"/>
  <c r="AK179" i="9" a="1"/>
  <c r="AK179" i="9" s="1"/>
  <c r="AK182" i="9" a="1"/>
  <c r="AK182" i="9" s="1"/>
  <c r="AK110" i="9" a="1"/>
  <c r="AK110" i="9" s="1"/>
  <c r="AK135" i="9" a="1"/>
  <c r="AK135" i="9" s="1"/>
  <c r="AK100" i="9" a="1"/>
  <c r="AK100" i="9" s="1"/>
  <c r="AK103" i="9" a="1"/>
  <c r="AK103" i="9" s="1"/>
  <c r="AK107" i="9" a="1"/>
  <c r="AK107" i="9" s="1"/>
  <c r="AK111" i="9" a="1"/>
  <c r="AK111" i="9" s="1"/>
  <c r="AK118" i="9" a="1"/>
  <c r="AK118" i="9" s="1"/>
  <c r="AK136" i="9" a="1"/>
  <c r="AK136" i="9" s="1"/>
  <c r="AK140" i="9" a="1"/>
  <c r="AK140" i="9" s="1"/>
  <c r="AK144" i="9" a="1"/>
  <c r="AK144" i="9" s="1"/>
  <c r="AK169" i="9" a="1"/>
  <c r="AK169" i="9" s="1"/>
  <c r="AK173" i="9" a="1"/>
  <c r="AK173" i="9" s="1"/>
  <c r="AK176" i="9" a="1"/>
  <c r="AK176" i="9" s="1"/>
  <c r="AK114" i="9" a="1"/>
  <c r="AK114" i="9" s="1"/>
  <c r="AK143" i="9" a="1"/>
  <c r="AK143" i="9" s="1"/>
  <c r="AK168" i="9" a="1"/>
  <c r="AK168" i="9" s="1"/>
  <c r="AK93" i="9" a="1"/>
  <c r="AK93" i="9" s="1"/>
  <c r="AK97" i="9" a="1"/>
  <c r="AK97" i="9" s="1"/>
  <c r="AK115" i="9" a="1"/>
  <c r="AK115" i="9" s="1"/>
  <c r="AK122" i="9" a="1"/>
  <c r="AK122" i="9" s="1"/>
  <c r="AK126" i="9" a="1"/>
  <c r="AK126" i="9" s="1"/>
  <c r="AK130" i="9" a="1"/>
  <c r="AK130" i="9" s="1"/>
  <c r="AK133" i="9" a="1"/>
  <c r="AK133" i="9" s="1"/>
  <c r="AK148" i="9" a="1"/>
  <c r="AK148" i="9" s="1"/>
  <c r="AK151" i="9" a="1"/>
  <c r="AK151" i="9" s="1"/>
  <c r="AK155" i="9" a="1"/>
  <c r="AK155" i="9" s="1"/>
  <c r="AK159" i="9" a="1"/>
  <c r="AK159" i="9" s="1"/>
  <c r="AK166" i="9" a="1"/>
  <c r="AK166" i="9" s="1"/>
  <c r="AK183" i="9" a="1"/>
  <c r="AK183" i="9" s="1"/>
  <c r="AK99" i="9" a="1"/>
  <c r="AK99" i="9" s="1"/>
  <c r="AK172" i="9" a="1"/>
  <c r="AK172" i="9" s="1"/>
  <c r="AK104" i="9" a="1"/>
  <c r="AK104" i="9" s="1"/>
  <c r="AK108" i="9" a="1"/>
  <c r="AK108" i="9" s="1"/>
  <c r="AK112" i="9" a="1"/>
  <c r="AK112" i="9" s="1"/>
  <c r="AK137" i="9" a="1"/>
  <c r="AK137" i="9" s="1"/>
  <c r="AK141" i="9" a="1"/>
  <c r="AK141" i="9" s="1"/>
  <c r="AK145" i="9" a="1"/>
  <c r="AK145" i="9" s="1"/>
  <c r="AK163" i="9" a="1"/>
  <c r="AK163" i="9" s="1"/>
  <c r="AK170" i="9" a="1"/>
  <c r="AK170" i="9" s="1"/>
  <c r="AK177" i="9" a="1"/>
  <c r="AK177" i="9" s="1"/>
  <c r="AK180" i="9" a="1"/>
  <c r="AK180" i="9" s="1"/>
  <c r="AK106" i="9" a="1"/>
  <c r="AK106" i="9" s="1"/>
  <c r="AK132" i="9" a="1"/>
  <c r="AK132" i="9" s="1"/>
  <c r="AK94" i="9" a="1"/>
  <c r="AK94" i="9" s="1"/>
  <c r="AK98" i="9" a="1"/>
  <c r="AK98" i="9" s="1"/>
  <c r="AK101" i="9" a="1"/>
  <c r="AK101" i="9" s="1"/>
  <c r="AK116" i="9" a="1"/>
  <c r="AK116" i="9" s="1"/>
  <c r="AK119" i="9" a="1"/>
  <c r="AK119" i="9" s="1"/>
  <c r="AK123" i="9" a="1"/>
  <c r="AK123" i="9" s="1"/>
  <c r="AK127" i="9" a="1"/>
  <c r="AK127" i="9" s="1"/>
  <c r="AK134" i="9" a="1"/>
  <c r="AK134" i="9" s="1"/>
  <c r="AK152" i="9" a="1"/>
  <c r="AK152" i="9" s="1"/>
  <c r="AK156" i="9" a="1"/>
  <c r="AK156" i="9" s="1"/>
  <c r="AK160" i="9" a="1"/>
  <c r="AK160" i="9" s="1"/>
  <c r="AK174" i="9" a="1"/>
  <c r="AK174" i="9" s="1"/>
  <c r="AK105" i="9" a="1"/>
  <c r="AK105" i="9" s="1"/>
  <c r="AK109" i="9" a="1"/>
  <c r="AK109" i="9" s="1"/>
  <c r="AK113" i="9" a="1"/>
  <c r="AK113" i="9" s="1"/>
  <c r="AK131" i="9" a="1"/>
  <c r="AK131" i="9" s="1"/>
  <c r="AK138" i="9" a="1"/>
  <c r="AK138" i="9" s="1"/>
  <c r="AK142" i="9" a="1"/>
  <c r="AK142" i="9" s="1"/>
  <c r="AK146" i="9" a="1"/>
  <c r="AK146" i="9" s="1"/>
  <c r="AK149" i="9" a="1"/>
  <c r="AK149" i="9" s="1"/>
  <c r="AK164" i="9" a="1"/>
  <c r="AK164" i="9" s="1"/>
  <c r="AK167" i="9" a="1"/>
  <c r="AK167" i="9" s="1"/>
  <c r="AK171" i="9" a="1"/>
  <c r="AK171" i="9" s="1"/>
  <c r="AK181" i="9" a="1"/>
  <c r="AK181" i="9" s="1"/>
  <c r="AK117" i="9" a="1"/>
  <c r="AK117" i="9" s="1"/>
  <c r="AK139" i="9" a="1"/>
  <c r="AK139" i="9" s="1"/>
  <c r="AK95" i="9" a="1"/>
  <c r="AK95" i="9" s="1"/>
  <c r="AK102" i="9" a="1"/>
  <c r="AK102" i="9" s="1"/>
  <c r="AK120" i="9" a="1"/>
  <c r="AK120" i="9" s="1"/>
  <c r="AK124" i="9" a="1"/>
  <c r="AK124" i="9" s="1"/>
  <c r="AK128" i="9" a="1"/>
  <c r="AK128" i="9" s="1"/>
  <c r="AK153" i="9" a="1"/>
  <c r="AK153" i="9" s="1"/>
  <c r="AK157" i="9" a="1"/>
  <c r="AK157" i="9" s="1"/>
  <c r="AK161" i="9" a="1"/>
  <c r="AK161" i="9" s="1"/>
  <c r="AK175" i="9" a="1"/>
  <c r="AK175" i="9" s="1"/>
  <c r="AK178" i="9" a="1"/>
  <c r="AK178" i="9" s="1"/>
  <c r="AK150" i="9" a="1"/>
  <c r="AK150" i="9" s="1"/>
  <c r="AJ100" i="9" a="1"/>
  <c r="AJ100" i="9" s="1"/>
  <c r="X100" i="9" s="1" a="1"/>
  <c r="X100" i="9" s="1"/>
  <c r="AJ103" i="9" a="1"/>
  <c r="AJ103" i="9" s="1"/>
  <c r="AJ107" i="9" a="1"/>
  <c r="AJ107" i="9" s="1"/>
  <c r="AJ111" i="9" a="1"/>
  <c r="AJ111" i="9" s="1"/>
  <c r="AJ118" i="9" a="1"/>
  <c r="AJ118" i="9" s="1"/>
  <c r="AJ136" i="9" a="1"/>
  <c r="AJ136" i="9" s="1"/>
  <c r="AJ140" i="9" a="1"/>
  <c r="AJ140" i="9" s="1"/>
  <c r="AJ144" i="9" a="1"/>
  <c r="AJ144" i="9" s="1"/>
  <c r="AJ169" i="9" a="1"/>
  <c r="AJ169" i="9" s="1"/>
  <c r="X169" i="9" s="1" a="1"/>
  <c r="X169" i="9" s="1"/>
  <c r="AJ173" i="9" a="1"/>
  <c r="AJ173" i="9" s="1"/>
  <c r="AJ176" i="9" a="1"/>
  <c r="AJ176" i="9" s="1"/>
  <c r="AJ165" i="9" a="1"/>
  <c r="AJ165" i="9" s="1"/>
  <c r="AJ93" i="9" a="1"/>
  <c r="AJ93" i="9" s="1"/>
  <c r="AJ97" i="9" a="1"/>
  <c r="AJ97" i="9" s="1"/>
  <c r="AJ115" i="9" a="1"/>
  <c r="AJ115" i="9" s="1"/>
  <c r="AJ122" i="9" a="1"/>
  <c r="AJ122" i="9" s="1"/>
  <c r="AJ126" i="9" a="1"/>
  <c r="AJ126" i="9" s="1"/>
  <c r="AJ130" i="9" a="1"/>
  <c r="AJ130" i="9" s="1"/>
  <c r="AJ133" i="9" a="1"/>
  <c r="AJ133" i="9" s="1"/>
  <c r="AJ148" i="9" a="1"/>
  <c r="AJ148" i="9" s="1"/>
  <c r="AJ151" i="9" a="1"/>
  <c r="AJ151" i="9" s="1"/>
  <c r="AJ155" i="9" a="1"/>
  <c r="AJ155" i="9" s="1"/>
  <c r="AJ159" i="9" a="1"/>
  <c r="AJ159" i="9" s="1"/>
  <c r="AJ166" i="9" a="1"/>
  <c r="AJ166" i="9" s="1"/>
  <c r="AJ183" i="9" a="1"/>
  <c r="AJ183" i="9" s="1"/>
  <c r="AJ104" i="9" a="1"/>
  <c r="AJ104" i="9" s="1"/>
  <c r="AJ108" i="9" a="1"/>
  <c r="AJ108" i="9" s="1"/>
  <c r="AJ112" i="9" a="1"/>
  <c r="AJ112" i="9" s="1"/>
  <c r="AJ137" i="9" a="1"/>
  <c r="AJ137" i="9" s="1"/>
  <c r="AJ141" i="9" a="1"/>
  <c r="AJ141" i="9" s="1"/>
  <c r="AJ145" i="9" a="1"/>
  <c r="AJ145" i="9" s="1"/>
  <c r="AJ163" i="9" a="1"/>
  <c r="AJ163" i="9" s="1"/>
  <c r="AJ170" i="9" a="1"/>
  <c r="AJ170" i="9" s="1"/>
  <c r="X170" i="9" s="1" a="1"/>
  <c r="X170" i="9" s="1"/>
  <c r="AJ177" i="9" a="1"/>
  <c r="AJ177" i="9" s="1"/>
  <c r="AJ180" i="9" a="1"/>
  <c r="AJ180" i="9" s="1"/>
  <c r="AJ121" i="9" a="1"/>
  <c r="AJ121" i="9" s="1"/>
  <c r="AJ147" i="9" a="1"/>
  <c r="AJ147" i="9" s="1"/>
  <c r="AJ94" i="9" a="1"/>
  <c r="AJ94" i="9" s="1"/>
  <c r="AJ98" i="9" a="1"/>
  <c r="AJ98" i="9" s="1"/>
  <c r="AJ101" i="9" a="1"/>
  <c r="AJ101" i="9" s="1"/>
  <c r="AJ116" i="9" a="1"/>
  <c r="AJ116" i="9" s="1"/>
  <c r="X116" i="9" s="1" a="1"/>
  <c r="X116" i="9" s="1"/>
  <c r="AJ119" i="9" a="1"/>
  <c r="AJ119" i="9" s="1"/>
  <c r="AJ123" i="9" a="1"/>
  <c r="AJ123" i="9" s="1"/>
  <c r="AJ127" i="9" a="1"/>
  <c r="AJ127" i="9" s="1"/>
  <c r="AJ134" i="9" a="1"/>
  <c r="AJ134" i="9" s="1"/>
  <c r="AJ152" i="9" a="1"/>
  <c r="AJ152" i="9" s="1"/>
  <c r="AJ156" i="9" a="1"/>
  <c r="AJ156" i="9" s="1"/>
  <c r="AJ160" i="9" a="1"/>
  <c r="AJ160" i="9" s="1"/>
  <c r="AJ174" i="9" a="1"/>
  <c r="AJ174" i="9" s="1"/>
  <c r="X174" i="9" s="1" a="1"/>
  <c r="X174" i="9" s="1"/>
  <c r="AJ154" i="9" a="1"/>
  <c r="AJ154" i="9" s="1"/>
  <c r="X154" i="9" s="1" a="1"/>
  <c r="X154" i="9" s="1"/>
  <c r="AJ182" i="9" a="1"/>
  <c r="AJ182" i="9" s="1"/>
  <c r="AJ105" i="9" a="1"/>
  <c r="AJ105" i="9" s="1"/>
  <c r="AJ109" i="9" a="1"/>
  <c r="AJ109" i="9" s="1"/>
  <c r="AJ113" i="9" a="1"/>
  <c r="AJ113" i="9" s="1"/>
  <c r="AJ131" i="9" a="1"/>
  <c r="AJ131" i="9" s="1"/>
  <c r="AJ138" i="9" a="1"/>
  <c r="AJ138" i="9" s="1"/>
  <c r="AJ142" i="9" a="1"/>
  <c r="AJ142" i="9" s="1"/>
  <c r="AJ146" i="9" a="1"/>
  <c r="AJ146" i="9" s="1"/>
  <c r="AJ149" i="9" a="1"/>
  <c r="AJ149" i="9" s="1"/>
  <c r="AJ164" i="9" a="1"/>
  <c r="AJ164" i="9" s="1"/>
  <c r="AJ167" i="9" a="1"/>
  <c r="AJ167" i="9" s="1"/>
  <c r="AJ171" i="9" a="1"/>
  <c r="AJ171" i="9" s="1"/>
  <c r="AJ181" i="9" a="1"/>
  <c r="AJ181" i="9" s="1"/>
  <c r="AJ96" i="9" a="1"/>
  <c r="AJ96" i="9" s="1"/>
  <c r="AJ129" i="9" a="1"/>
  <c r="AJ129" i="9" s="1"/>
  <c r="AJ158" i="9" a="1"/>
  <c r="AJ158" i="9" s="1"/>
  <c r="AJ95" i="9" a="1"/>
  <c r="AJ95" i="9" s="1"/>
  <c r="AJ102" i="9" a="1"/>
  <c r="AJ102" i="9" s="1"/>
  <c r="AJ120" i="9" a="1"/>
  <c r="AJ120" i="9" s="1"/>
  <c r="AJ124" i="9" a="1"/>
  <c r="AJ124" i="9" s="1"/>
  <c r="AJ128" i="9" a="1"/>
  <c r="AJ128" i="9" s="1"/>
  <c r="AJ153" i="9" a="1"/>
  <c r="AJ153" i="9" s="1"/>
  <c r="AJ157" i="9" a="1"/>
  <c r="AJ157" i="9" s="1"/>
  <c r="AJ161" i="9" a="1"/>
  <c r="AJ161" i="9" s="1"/>
  <c r="X161" i="9" s="1" a="1"/>
  <c r="X161" i="9" s="1"/>
  <c r="AJ175" i="9" a="1"/>
  <c r="AJ175" i="9" s="1"/>
  <c r="AJ178" i="9" a="1"/>
  <c r="AJ178" i="9" s="1"/>
  <c r="AJ162" i="9" a="1"/>
  <c r="AJ162" i="9" s="1"/>
  <c r="X162" i="9" s="1" a="1"/>
  <c r="X162" i="9" s="1"/>
  <c r="AJ99" i="9" a="1"/>
  <c r="AJ99" i="9" s="1"/>
  <c r="X99" i="9" s="1" a="1"/>
  <c r="X99" i="9" s="1"/>
  <c r="AJ106" i="9" a="1"/>
  <c r="AJ106" i="9" s="1"/>
  <c r="AJ110" i="9" a="1"/>
  <c r="AJ110" i="9" s="1"/>
  <c r="AJ114" i="9" a="1"/>
  <c r="AJ114" i="9" s="1"/>
  <c r="AJ117" i="9" a="1"/>
  <c r="AJ117" i="9" s="1"/>
  <c r="AJ132" i="9" a="1"/>
  <c r="AJ132" i="9" s="1"/>
  <c r="X132" i="9" s="1" a="1"/>
  <c r="X132" i="9" s="1"/>
  <c r="AJ135" i="9" a="1"/>
  <c r="AJ135" i="9" s="1"/>
  <c r="AJ139" i="9" a="1"/>
  <c r="AJ139" i="9" s="1"/>
  <c r="X139" i="9" s="1" a="1"/>
  <c r="X139" i="9" s="1"/>
  <c r="AJ143" i="9" a="1"/>
  <c r="AJ143" i="9" s="1"/>
  <c r="AJ150" i="9" a="1"/>
  <c r="AJ150" i="9" s="1"/>
  <c r="AJ168" i="9" a="1"/>
  <c r="AJ168" i="9" s="1"/>
  <c r="X168" i="9" s="1" a="1"/>
  <c r="X168" i="9" s="1"/>
  <c r="AJ172" i="9" a="1"/>
  <c r="AJ172" i="9" s="1"/>
  <c r="X172" i="9" s="1" a="1"/>
  <c r="X172" i="9" s="1"/>
  <c r="AJ125" i="9" a="1"/>
  <c r="AJ125" i="9" s="1"/>
  <c r="AJ179" i="9" a="1"/>
  <c r="AJ179" i="9" s="1"/>
  <c r="BH4" i="9"/>
  <c r="AK189" i="9" a="1"/>
  <c r="AK189" i="9" s="1"/>
  <c r="AK193" i="9" a="1"/>
  <c r="AK193" i="9" s="1"/>
  <c r="AK197" i="9" a="1"/>
  <c r="AK197" i="9" s="1"/>
  <c r="AK201" i="9" a="1"/>
  <c r="AK201" i="9" s="1"/>
  <c r="AK205" i="9" a="1"/>
  <c r="AK205" i="9" s="1"/>
  <c r="AK209" i="9" a="1"/>
  <c r="AK209" i="9" s="1"/>
  <c r="AK213" i="9" a="1"/>
  <c r="AK213" i="9" s="1"/>
  <c r="AK217" i="9" a="1"/>
  <c r="AK217" i="9" s="1"/>
  <c r="AK221" i="9" a="1"/>
  <c r="AK221" i="9" s="1"/>
  <c r="AK225" i="9" a="1"/>
  <c r="AK225" i="9" s="1"/>
  <c r="AK229" i="9" a="1"/>
  <c r="AK229" i="9" s="1"/>
  <c r="AK233" i="9" a="1"/>
  <c r="AK233" i="9" s="1"/>
  <c r="AK237" i="9" a="1"/>
  <c r="AK237" i="9" s="1"/>
  <c r="AK241" i="9" a="1"/>
  <c r="AK241" i="9" s="1"/>
  <c r="AK245" i="9" a="1"/>
  <c r="AK245" i="9" s="1"/>
  <c r="AK249" i="9" a="1"/>
  <c r="AK249" i="9" s="1"/>
  <c r="AK253" i="9" a="1"/>
  <c r="AK253" i="9" s="1"/>
  <c r="AK257" i="9" a="1"/>
  <c r="AK257" i="9" s="1"/>
  <c r="AK261" i="9" a="1"/>
  <c r="AK261" i="9" s="1"/>
  <c r="AK265" i="9" a="1"/>
  <c r="AK265" i="9" s="1"/>
  <c r="AK269" i="9" a="1"/>
  <c r="AK269" i="9" s="1"/>
  <c r="AK273" i="9" a="1"/>
  <c r="AK273" i="9" s="1"/>
  <c r="AK186" i="9" a="1"/>
  <c r="AK186" i="9" s="1"/>
  <c r="AK190" i="9" a="1"/>
  <c r="AK190" i="9" s="1"/>
  <c r="AK194" i="9" a="1"/>
  <c r="AK194" i="9" s="1"/>
  <c r="AK198" i="9" a="1"/>
  <c r="AK198" i="9" s="1"/>
  <c r="AK202" i="9" a="1"/>
  <c r="AK202" i="9" s="1"/>
  <c r="AK206" i="9" a="1"/>
  <c r="AK206" i="9" s="1"/>
  <c r="AK210" i="9" a="1"/>
  <c r="AK210" i="9" s="1"/>
  <c r="AK214" i="9" a="1"/>
  <c r="AK214" i="9" s="1"/>
  <c r="AK218" i="9" a="1"/>
  <c r="AK218" i="9" s="1"/>
  <c r="AK222" i="9" a="1"/>
  <c r="AK222" i="9" s="1"/>
  <c r="AK226" i="9" a="1"/>
  <c r="AK226" i="9" s="1"/>
  <c r="AK230" i="9" a="1"/>
  <c r="AK230" i="9" s="1"/>
  <c r="AK234" i="9" a="1"/>
  <c r="AK234" i="9" s="1"/>
  <c r="AK238" i="9" a="1"/>
  <c r="AK238" i="9" s="1"/>
  <c r="AK242" i="9" a="1"/>
  <c r="AK242" i="9" s="1"/>
  <c r="AK246" i="9" a="1"/>
  <c r="AK246" i="9" s="1"/>
  <c r="AK250" i="9" a="1"/>
  <c r="AK250" i="9" s="1"/>
  <c r="AK254" i="9" a="1"/>
  <c r="AK254" i="9" s="1"/>
  <c r="AK258" i="9" a="1"/>
  <c r="AK258" i="9" s="1"/>
  <c r="AK262" i="9" a="1"/>
  <c r="AK262" i="9" s="1"/>
  <c r="AK266" i="9" a="1"/>
  <c r="AK266" i="9" s="1"/>
  <c r="AK270" i="9" a="1"/>
  <c r="AK270" i="9" s="1"/>
  <c r="AK274" i="9" a="1"/>
  <c r="AK274" i="9" s="1"/>
  <c r="AK187" i="9" a="1"/>
  <c r="AK187" i="9" s="1"/>
  <c r="AK191" i="9" a="1"/>
  <c r="AK191" i="9" s="1"/>
  <c r="AK195" i="9" a="1"/>
  <c r="AK195" i="9" s="1"/>
  <c r="AK199" i="9" a="1"/>
  <c r="AK199" i="9" s="1"/>
  <c r="AK203" i="9" a="1"/>
  <c r="AK203" i="9" s="1"/>
  <c r="AK207" i="9" a="1"/>
  <c r="AK207" i="9" s="1"/>
  <c r="AK211" i="9" a="1"/>
  <c r="AK211" i="9" s="1"/>
  <c r="AK215" i="9" a="1"/>
  <c r="AK215" i="9" s="1"/>
  <c r="AK219" i="9" a="1"/>
  <c r="AK219" i="9" s="1"/>
  <c r="AK223" i="9" a="1"/>
  <c r="AK223" i="9" s="1"/>
  <c r="AK227" i="9" a="1"/>
  <c r="AK227" i="9" s="1"/>
  <c r="AK231" i="9" a="1"/>
  <c r="AK231" i="9" s="1"/>
  <c r="AK235" i="9" a="1"/>
  <c r="AK235" i="9" s="1"/>
  <c r="AK239" i="9" a="1"/>
  <c r="AK239" i="9" s="1"/>
  <c r="AK243" i="9" a="1"/>
  <c r="AK243" i="9" s="1"/>
  <c r="AK247" i="9" a="1"/>
  <c r="AK247" i="9" s="1"/>
  <c r="AK251" i="9" a="1"/>
  <c r="AK251" i="9" s="1"/>
  <c r="AK255" i="9" a="1"/>
  <c r="AK255" i="9" s="1"/>
  <c r="AK259" i="9" a="1"/>
  <c r="AK259" i="9" s="1"/>
  <c r="AK263" i="9" a="1"/>
  <c r="AK263" i="9" s="1"/>
  <c r="AK267" i="9" a="1"/>
  <c r="AK267" i="9" s="1"/>
  <c r="AK271" i="9" a="1"/>
  <c r="AK271" i="9" s="1"/>
  <c r="AK185" i="9" a="1"/>
  <c r="AK185" i="9" s="1"/>
  <c r="AK184" i="9" a="1"/>
  <c r="AK184" i="9" s="1"/>
  <c r="AK188" i="9" a="1"/>
  <c r="AK188" i="9" s="1"/>
  <c r="AK192" i="9" a="1"/>
  <c r="AK192" i="9" s="1"/>
  <c r="AK196" i="9" a="1"/>
  <c r="AK196" i="9" s="1"/>
  <c r="AK200" i="9" a="1"/>
  <c r="AK200" i="9" s="1"/>
  <c r="AK204" i="9" a="1"/>
  <c r="AK204" i="9" s="1"/>
  <c r="AK208" i="9" a="1"/>
  <c r="AK208" i="9" s="1"/>
  <c r="AK212" i="9" a="1"/>
  <c r="AK212" i="9" s="1"/>
  <c r="AK216" i="9" a="1"/>
  <c r="AK216" i="9" s="1"/>
  <c r="AK220" i="9" a="1"/>
  <c r="AK220" i="9" s="1"/>
  <c r="AK224" i="9" a="1"/>
  <c r="AK224" i="9" s="1"/>
  <c r="AK228" i="9" a="1"/>
  <c r="AK228" i="9" s="1"/>
  <c r="AK232" i="9" a="1"/>
  <c r="AK232" i="9" s="1"/>
  <c r="AK236" i="9" a="1"/>
  <c r="AK236" i="9" s="1"/>
  <c r="AK240" i="9" a="1"/>
  <c r="AK240" i="9" s="1"/>
  <c r="AK244" i="9" a="1"/>
  <c r="AK244" i="9" s="1"/>
  <c r="AK248" i="9" a="1"/>
  <c r="AK248" i="9" s="1"/>
  <c r="AK252" i="9" a="1"/>
  <c r="AK252" i="9" s="1"/>
  <c r="AK256" i="9" a="1"/>
  <c r="AK256" i="9" s="1"/>
  <c r="AK260" i="9" a="1"/>
  <c r="AK260" i="9" s="1"/>
  <c r="AK264" i="9" a="1"/>
  <c r="AK264" i="9" s="1"/>
  <c r="AK268" i="9" a="1"/>
  <c r="AK268" i="9" s="1"/>
  <c r="AK272" i="9" a="1"/>
  <c r="AK272" i="9" s="1"/>
  <c r="AJ193" i="9" a="1"/>
  <c r="AJ193" i="9" s="1"/>
  <c r="AJ217" i="9" a="1"/>
  <c r="AJ217" i="9" s="1"/>
  <c r="AJ186" i="9" a="1"/>
  <c r="AJ186" i="9" s="1"/>
  <c r="X186" i="9" s="1" a="1"/>
  <c r="X186" i="9" s="1"/>
  <c r="AJ190" i="9" a="1"/>
  <c r="AJ190" i="9" s="1"/>
  <c r="AJ194" i="9" a="1"/>
  <c r="AJ194" i="9" s="1"/>
  <c r="AJ198" i="9" a="1"/>
  <c r="AJ198" i="9" s="1"/>
  <c r="AJ202" i="9" a="1"/>
  <c r="AJ202" i="9" s="1"/>
  <c r="AJ206" i="9" a="1"/>
  <c r="AJ206" i="9" s="1"/>
  <c r="AJ210" i="9" a="1"/>
  <c r="AJ210" i="9" s="1"/>
  <c r="AJ214" i="9" a="1"/>
  <c r="AJ214" i="9" s="1"/>
  <c r="AJ218" i="9" a="1"/>
  <c r="AJ218" i="9" s="1"/>
  <c r="X218" i="9" s="1" a="1"/>
  <c r="X218" i="9" s="1"/>
  <c r="AJ222" i="9" a="1"/>
  <c r="AJ222" i="9" s="1"/>
  <c r="AJ226" i="9" a="1"/>
  <c r="AJ226" i="9" s="1"/>
  <c r="AJ230" i="9" a="1"/>
  <c r="AJ230" i="9" s="1"/>
  <c r="AJ234" i="9" a="1"/>
  <c r="AJ234" i="9" s="1"/>
  <c r="AJ238" i="9" a="1"/>
  <c r="AJ238" i="9" s="1"/>
  <c r="AJ242" i="9" a="1"/>
  <c r="AJ242" i="9" s="1"/>
  <c r="AJ246" i="9" a="1"/>
  <c r="AJ246" i="9" s="1"/>
  <c r="AJ250" i="9" a="1"/>
  <c r="AJ250" i="9" s="1"/>
  <c r="X250" i="9" s="1" a="1"/>
  <c r="X250" i="9" s="1"/>
  <c r="AJ254" i="9" a="1"/>
  <c r="AJ254" i="9" s="1"/>
  <c r="AJ258" i="9" a="1"/>
  <c r="AJ258" i="9" s="1"/>
  <c r="AJ262" i="9" a="1"/>
  <c r="AJ262" i="9" s="1"/>
  <c r="AJ266" i="9" a="1"/>
  <c r="AJ266" i="9" s="1"/>
  <c r="AJ270" i="9" a="1"/>
  <c r="AJ270" i="9" s="1"/>
  <c r="AJ274" i="9" a="1"/>
  <c r="AJ274" i="9" s="1"/>
  <c r="AJ197" i="9" a="1"/>
  <c r="AJ197" i="9" s="1"/>
  <c r="AJ225" i="9" a="1"/>
  <c r="AJ225" i="9" s="1"/>
  <c r="AJ201" i="9" a="1"/>
  <c r="AJ201" i="9" s="1"/>
  <c r="AJ187" i="9" a="1"/>
  <c r="AJ187" i="9" s="1"/>
  <c r="AJ191" i="9" a="1"/>
  <c r="AJ191" i="9" s="1"/>
  <c r="AJ195" i="9" a="1"/>
  <c r="AJ195" i="9" s="1"/>
  <c r="AJ199" i="9" a="1"/>
  <c r="AJ199" i="9" s="1"/>
  <c r="AJ203" i="9" a="1"/>
  <c r="AJ203" i="9" s="1"/>
  <c r="AJ207" i="9" a="1"/>
  <c r="AJ207" i="9" s="1"/>
  <c r="AJ211" i="9" a="1"/>
  <c r="AJ211" i="9" s="1"/>
  <c r="AJ215" i="9" a="1"/>
  <c r="AJ215" i="9" s="1"/>
  <c r="AJ219" i="9" a="1"/>
  <c r="AJ219" i="9" s="1"/>
  <c r="AJ223" i="9" a="1"/>
  <c r="AJ223" i="9" s="1"/>
  <c r="AJ227" i="9" a="1"/>
  <c r="AJ227" i="9" s="1"/>
  <c r="AJ231" i="9" a="1"/>
  <c r="AJ231" i="9" s="1"/>
  <c r="AJ235" i="9" a="1"/>
  <c r="AJ235" i="9" s="1"/>
  <c r="AJ239" i="9" a="1"/>
  <c r="AJ239" i="9" s="1"/>
  <c r="AJ243" i="9" a="1"/>
  <c r="AJ243" i="9" s="1"/>
  <c r="AJ247" i="9" a="1"/>
  <c r="AJ247" i="9" s="1"/>
  <c r="AJ251" i="9" a="1"/>
  <c r="AJ251" i="9" s="1"/>
  <c r="AJ255" i="9" a="1"/>
  <c r="AJ255" i="9" s="1"/>
  <c r="AJ259" i="9" a="1"/>
  <c r="AJ259" i="9" s="1"/>
  <c r="AJ263" i="9" a="1"/>
  <c r="AJ263" i="9" s="1"/>
  <c r="AJ267" i="9" a="1"/>
  <c r="AJ267" i="9" s="1"/>
  <c r="AJ271" i="9" a="1"/>
  <c r="AJ271" i="9" s="1"/>
  <c r="AJ205" i="9" a="1"/>
  <c r="AJ205" i="9" s="1"/>
  <c r="AJ229" i="9" a="1"/>
  <c r="AJ229" i="9" s="1"/>
  <c r="AJ184" i="9" a="1"/>
  <c r="AJ184" i="9" s="1"/>
  <c r="AJ213" i="9" a="1"/>
  <c r="AJ213" i="9" s="1"/>
  <c r="AJ188" i="9" a="1"/>
  <c r="AJ188" i="9" s="1"/>
  <c r="AJ192" i="9" a="1"/>
  <c r="AJ192" i="9" s="1"/>
  <c r="AJ196" i="9" a="1"/>
  <c r="AJ196" i="9" s="1"/>
  <c r="AJ200" i="9" a="1"/>
  <c r="AJ200" i="9" s="1"/>
  <c r="AJ204" i="9" a="1"/>
  <c r="AJ204" i="9" s="1"/>
  <c r="AJ208" i="9" a="1"/>
  <c r="AJ208" i="9" s="1"/>
  <c r="AJ212" i="9" a="1"/>
  <c r="AJ212" i="9" s="1"/>
  <c r="AJ216" i="9" a="1"/>
  <c r="AJ216" i="9" s="1"/>
  <c r="AJ220" i="9" a="1"/>
  <c r="AJ220" i="9" s="1"/>
  <c r="AJ224" i="9" a="1"/>
  <c r="AJ224" i="9" s="1"/>
  <c r="AJ228" i="9" a="1"/>
  <c r="AJ228" i="9" s="1"/>
  <c r="AJ232" i="9" a="1"/>
  <c r="AJ232" i="9" s="1"/>
  <c r="AJ236" i="9" a="1"/>
  <c r="AJ236" i="9" s="1"/>
  <c r="AJ240" i="9" a="1"/>
  <c r="AJ240" i="9" s="1"/>
  <c r="AJ244" i="9" a="1"/>
  <c r="AJ244" i="9" s="1"/>
  <c r="AJ248" i="9" a="1"/>
  <c r="AJ248" i="9" s="1"/>
  <c r="AJ252" i="9" a="1"/>
  <c r="AJ252" i="9" s="1"/>
  <c r="AJ256" i="9" a="1"/>
  <c r="AJ256" i="9" s="1"/>
  <c r="AJ260" i="9" a="1"/>
  <c r="AJ260" i="9" s="1"/>
  <c r="AJ264" i="9" a="1"/>
  <c r="AJ264" i="9" s="1"/>
  <c r="AJ268" i="9" a="1"/>
  <c r="AJ268" i="9" s="1"/>
  <c r="AJ272" i="9" a="1"/>
  <c r="AJ272" i="9" s="1"/>
  <c r="AJ189" i="9" a="1"/>
  <c r="AJ189" i="9" s="1"/>
  <c r="AJ221" i="9" a="1"/>
  <c r="AJ221" i="9" s="1"/>
  <c r="X221" i="9" s="1" a="1"/>
  <c r="X221" i="9" s="1"/>
  <c r="AJ185" i="9" a="1"/>
  <c r="AJ185" i="9" s="1"/>
  <c r="AJ209" i="9" a="1"/>
  <c r="AJ209" i="9" s="1"/>
  <c r="AJ257" i="9" a="1"/>
  <c r="AJ257" i="9" s="1"/>
  <c r="AJ261" i="9" a="1"/>
  <c r="AJ261" i="9" s="1"/>
  <c r="AJ233" i="9" a="1"/>
  <c r="AJ233" i="9" s="1"/>
  <c r="AJ265" i="9" a="1"/>
  <c r="AJ265" i="9" s="1"/>
  <c r="AJ253" i="9" a="1"/>
  <c r="AJ253" i="9" s="1"/>
  <c r="AJ237" i="9" a="1"/>
  <c r="AJ237" i="9" s="1"/>
  <c r="AJ269" i="9" a="1"/>
  <c r="AJ269" i="9" s="1"/>
  <c r="AJ241" i="9" a="1"/>
  <c r="AJ241" i="9" s="1"/>
  <c r="AJ273" i="9" a="1"/>
  <c r="AJ273" i="9" s="1"/>
  <c r="AJ245" i="9" a="1"/>
  <c r="AJ245" i="9" s="1"/>
  <c r="X245" i="9" s="1" a="1"/>
  <c r="X245" i="9" s="1"/>
  <c r="AJ249" i="9" a="1"/>
  <c r="AJ249" i="9" s="1"/>
  <c r="AK6" i="9" a="1"/>
  <c r="AK6" i="9" s="1"/>
  <c r="AK24" i="9" a="1"/>
  <c r="AK24" i="9" s="1"/>
  <c r="AK28" i="9" a="1"/>
  <c r="AK28" i="9" s="1"/>
  <c r="AK38" i="9" a="1"/>
  <c r="AK38" i="9" s="1"/>
  <c r="AK56" i="9" a="1"/>
  <c r="AK56" i="9" s="1"/>
  <c r="AK60" i="9" a="1"/>
  <c r="AK60" i="9" s="1"/>
  <c r="AK67" i="9" a="1"/>
  <c r="AK67" i="9" s="1"/>
  <c r="AK9" i="9" a="1"/>
  <c r="AK9" i="9" s="1"/>
  <c r="AK4" i="9" a="1"/>
  <c r="AK4" i="9" s="1"/>
  <c r="AK12" i="9" a="1"/>
  <c r="AK12" i="9" s="1"/>
  <c r="AK15" i="9" a="1"/>
  <c r="AK15" i="9" s="1"/>
  <c r="AK25" i="9" a="1"/>
  <c r="AK25" i="9" s="1"/>
  <c r="AK7" i="9" a="1"/>
  <c r="AK7" i="9" s="1"/>
  <c r="AK22" i="9" a="1"/>
  <c r="AK22" i="9" s="1"/>
  <c r="AK36" i="9" a="1"/>
  <c r="AK36" i="9" s="1"/>
  <c r="AK39" i="9" a="1"/>
  <c r="AK39" i="9" s="1"/>
  <c r="AK43" i="9" a="1"/>
  <c r="AK43" i="9" s="1"/>
  <c r="AK47" i="9" a="1"/>
  <c r="AK47" i="9" s="1"/>
  <c r="AK54" i="9" a="1"/>
  <c r="AK54" i="9" s="1"/>
  <c r="AK65" i="9" a="1"/>
  <c r="AK65" i="9" s="1"/>
  <c r="AK10" i="9" a="1"/>
  <c r="AK10" i="9" s="1"/>
  <c r="AK16" i="9" a="1"/>
  <c r="AK16" i="9" s="1"/>
  <c r="AK19" i="9" a="1"/>
  <c r="AK19" i="9" s="1"/>
  <c r="AK26" i="9" a="1"/>
  <c r="AK26" i="9" s="1"/>
  <c r="AK30" i="9" a="1"/>
  <c r="AK30" i="9" s="1"/>
  <c r="AK33" i="9" a="1"/>
  <c r="AK33" i="9" s="1"/>
  <c r="AK51" i="9" a="1"/>
  <c r="AK51" i="9" s="1"/>
  <c r="AK58" i="9" a="1"/>
  <c r="AK58" i="9" s="1"/>
  <c r="AK62" i="9" a="1"/>
  <c r="AK62" i="9" s="1"/>
  <c r="AK72" i="9" a="1"/>
  <c r="AK72" i="9" s="1"/>
  <c r="AK76" i="9" a="1"/>
  <c r="AK76" i="9" s="1"/>
  <c r="AK5" i="9" a="1"/>
  <c r="AK5" i="9" s="1"/>
  <c r="AK13" i="9" a="1"/>
  <c r="AK13" i="9" s="1"/>
  <c r="AK8" i="9" a="1"/>
  <c r="AK8" i="9" s="1"/>
  <c r="AK20" i="9" a="1"/>
  <c r="AK20" i="9" s="1"/>
  <c r="AK14" i="9" a="1"/>
  <c r="AK14" i="9" s="1"/>
  <c r="AK88" i="9" a="1"/>
  <c r="AK88" i="9" s="1"/>
  <c r="AK92" i="9" a="1"/>
  <c r="AK92" i="9" s="1"/>
  <c r="AK81" i="9" a="1"/>
  <c r="AK81" i="9" s="1"/>
  <c r="AK27" i="9" a="1"/>
  <c r="AK27" i="9" s="1"/>
  <c r="AK34" i="9" a="1"/>
  <c r="AK34" i="9" s="1"/>
  <c r="AK45" i="9" a="1"/>
  <c r="AK45" i="9" s="1"/>
  <c r="AK68" i="9" a="1"/>
  <c r="AK68" i="9" s="1"/>
  <c r="AK73" i="9" a="1"/>
  <c r="AK73" i="9" s="1"/>
  <c r="AK78" i="9" a="1"/>
  <c r="AK78" i="9" s="1"/>
  <c r="AK82" i="9" a="1"/>
  <c r="AK82" i="9" s="1"/>
  <c r="AK85" i="9" a="1"/>
  <c r="AK85" i="9" s="1"/>
  <c r="AK77" i="9" a="1"/>
  <c r="AK77" i="9" s="1"/>
  <c r="AK17" i="9" a="1"/>
  <c r="AK17" i="9" s="1"/>
  <c r="AK40" i="9" a="1"/>
  <c r="AK40" i="9" s="1"/>
  <c r="AK46" i="9" a="1"/>
  <c r="AK46" i="9" s="1"/>
  <c r="AK52" i="9" a="1"/>
  <c r="AK52" i="9" s="1"/>
  <c r="AK57" i="9" a="1"/>
  <c r="AK57" i="9" s="1"/>
  <c r="AK63" i="9" a="1"/>
  <c r="AK63" i="9" s="1"/>
  <c r="AK69" i="9" a="1"/>
  <c r="AK69" i="9" s="1"/>
  <c r="AK89" i="9" a="1"/>
  <c r="AK89" i="9" s="1"/>
  <c r="AK32" i="9" a="1"/>
  <c r="AK32" i="9" s="1"/>
  <c r="AK71" i="9" a="1"/>
  <c r="AK71" i="9" s="1"/>
  <c r="AK3" i="9" a="1"/>
  <c r="AK3" i="9" s="1"/>
  <c r="AK18" i="9" a="1"/>
  <c r="AK18" i="9" s="1"/>
  <c r="AK35" i="9" a="1"/>
  <c r="AK35" i="9" s="1"/>
  <c r="AK64" i="9" a="1"/>
  <c r="AK64" i="9" s="1"/>
  <c r="AK74" i="9" a="1"/>
  <c r="AK74" i="9" s="1"/>
  <c r="AK79" i="9" a="1"/>
  <c r="AK79" i="9" s="1"/>
  <c r="AK86" i="9" a="1"/>
  <c r="AK86" i="9" s="1"/>
  <c r="AK2" i="9" a="1"/>
  <c r="AK2" i="9" s="1"/>
  <c r="AK55" i="9" a="1"/>
  <c r="AK55" i="9" s="1"/>
  <c r="AK29" i="9" a="1"/>
  <c r="AK29" i="9" s="1"/>
  <c r="AK41" i="9" a="1"/>
  <c r="AK41" i="9" s="1"/>
  <c r="AK48" i="9" a="1"/>
  <c r="AK48" i="9" s="1"/>
  <c r="AK53" i="9" a="1"/>
  <c r="AK53" i="9" s="1"/>
  <c r="AK59" i="9" a="1"/>
  <c r="AK59" i="9" s="1"/>
  <c r="AK70" i="9" a="1"/>
  <c r="AK70" i="9" s="1"/>
  <c r="AK83" i="9" a="1"/>
  <c r="AK83" i="9" s="1"/>
  <c r="AK90" i="9" a="1"/>
  <c r="AK90" i="9" s="1"/>
  <c r="AK61" i="9" a="1"/>
  <c r="AK61" i="9" s="1"/>
  <c r="AK21" i="9" a="1"/>
  <c r="AK21" i="9" s="1"/>
  <c r="AK42" i="9" a="1"/>
  <c r="AK42" i="9" s="1"/>
  <c r="AK66" i="9" a="1"/>
  <c r="AK66" i="9" s="1"/>
  <c r="AK75" i="9" a="1"/>
  <c r="AK75" i="9" s="1"/>
  <c r="AK80" i="9" a="1"/>
  <c r="AK80" i="9" s="1"/>
  <c r="AK50" i="9" a="1"/>
  <c r="AK50" i="9" s="1"/>
  <c r="AK11" i="9" a="1"/>
  <c r="AK11" i="9" s="1"/>
  <c r="AK23" i="9" a="1"/>
  <c r="AK23" i="9" s="1"/>
  <c r="AK31" i="9" a="1"/>
  <c r="AK31" i="9" s="1"/>
  <c r="AK37" i="9" a="1"/>
  <c r="AK37" i="9" s="1"/>
  <c r="AK49" i="9" a="1"/>
  <c r="AK49" i="9" s="1"/>
  <c r="AK84" i="9" a="1"/>
  <c r="AK84" i="9" s="1"/>
  <c r="AK87" i="9" a="1"/>
  <c r="AK87" i="9" s="1"/>
  <c r="AK91" i="9" a="1"/>
  <c r="AK91" i="9" s="1"/>
  <c r="AK44" i="9" a="1"/>
  <c r="AK44" i="9" s="1"/>
  <c r="AJ4" i="9" a="1"/>
  <c r="AJ4" i="9" s="1"/>
  <c r="AJ9" i="9" a="1"/>
  <c r="AJ9" i="9" s="1"/>
  <c r="AJ12" i="9" a="1"/>
  <c r="AJ12" i="9" s="1"/>
  <c r="AJ18" i="9" a="1"/>
  <c r="AJ18" i="9" s="1"/>
  <c r="AJ21" i="9" a="1"/>
  <c r="AJ21" i="9" s="1"/>
  <c r="X21" i="9" s="1" a="1"/>
  <c r="X21" i="9" s="1"/>
  <c r="AJ32" i="9" a="1"/>
  <c r="AJ32" i="9" s="1"/>
  <c r="X32" i="9" s="1" a="1"/>
  <c r="X32" i="9" s="1"/>
  <c r="AJ35" i="9" a="1"/>
  <c r="AJ35" i="9" s="1"/>
  <c r="AJ42" i="9" a="1"/>
  <c r="AJ42" i="9" s="1"/>
  <c r="AJ46" i="9" a="1"/>
  <c r="AJ46" i="9" s="1"/>
  <c r="AJ50" i="9" a="1"/>
  <c r="AJ50" i="9" s="1"/>
  <c r="AJ53" i="9" a="1"/>
  <c r="AJ53" i="9" s="1"/>
  <c r="AJ64" i="9" a="1"/>
  <c r="AJ64" i="9" s="1"/>
  <c r="AJ7" i="9" a="1"/>
  <c r="AJ7" i="9" s="1"/>
  <c r="X7" i="9" s="1" a="1"/>
  <c r="X7" i="9" s="1"/>
  <c r="AJ10" i="9" a="1"/>
  <c r="AJ10" i="9" s="1"/>
  <c r="AJ22" i="9" a="1"/>
  <c r="AJ22" i="9" s="1"/>
  <c r="AJ16" i="9" a="1"/>
  <c r="AJ16" i="9" s="1"/>
  <c r="AJ19" i="9" a="1"/>
  <c r="AJ19" i="9" s="1"/>
  <c r="AJ26" i="9" a="1"/>
  <c r="AJ26" i="9" s="1"/>
  <c r="AJ30" i="9" a="1"/>
  <c r="AJ30" i="9" s="1"/>
  <c r="AJ33" i="9" a="1"/>
  <c r="AJ33" i="9" s="1"/>
  <c r="AJ51" i="9" a="1"/>
  <c r="AJ51" i="9" s="1"/>
  <c r="X51" i="9" s="1" a="1"/>
  <c r="X51" i="9" s="1"/>
  <c r="AJ58" i="9" a="1"/>
  <c r="AJ58" i="9" s="1"/>
  <c r="AJ62" i="9" a="1"/>
  <c r="AJ62" i="9" s="1"/>
  <c r="AJ72" i="9" a="1"/>
  <c r="AJ72" i="9" s="1"/>
  <c r="AJ76" i="9" a="1"/>
  <c r="AJ76" i="9" s="1"/>
  <c r="AJ5" i="9" a="1"/>
  <c r="AJ5" i="9" s="1"/>
  <c r="AJ8" i="9" a="1"/>
  <c r="AJ8" i="9" s="1"/>
  <c r="AJ13" i="9" a="1"/>
  <c r="AJ13" i="9" s="1"/>
  <c r="X13" i="9" s="1" a="1"/>
  <c r="X13" i="9" s="1"/>
  <c r="AJ40" i="9" a="1"/>
  <c r="AJ40" i="9" s="1"/>
  <c r="AJ44" i="9" a="1"/>
  <c r="AJ44" i="9" s="1"/>
  <c r="AJ48" i="9" a="1"/>
  <c r="AJ48" i="9" s="1"/>
  <c r="AJ66" i="9" a="1"/>
  <c r="AJ66" i="9" s="1"/>
  <c r="AJ69" i="9" a="1"/>
  <c r="AJ69" i="9" s="1"/>
  <c r="AJ20" i="9" a="1"/>
  <c r="AJ20" i="9" s="1"/>
  <c r="AJ23" i="9" a="1"/>
  <c r="AJ23" i="9" s="1"/>
  <c r="AJ27" i="9" a="1"/>
  <c r="AJ27" i="9" s="1"/>
  <c r="AJ34" i="9" a="1"/>
  <c r="AJ34" i="9" s="1"/>
  <c r="X34" i="9" s="1" a="1"/>
  <c r="X34" i="9" s="1"/>
  <c r="AJ3" i="9" a="1"/>
  <c r="AJ3" i="9" s="1"/>
  <c r="AJ6" i="9" a="1"/>
  <c r="AJ6" i="9" s="1"/>
  <c r="AJ11" i="9" a="1"/>
  <c r="AJ11" i="9" s="1"/>
  <c r="X11" i="9" s="1" a="1"/>
  <c r="X11" i="9" s="1"/>
  <c r="AJ14" i="9" a="1"/>
  <c r="AJ14" i="9" s="1"/>
  <c r="X14" i="9" s="1" a="1"/>
  <c r="X14" i="9" s="1"/>
  <c r="BC41" i="9" s="1"/>
  <c r="AJ17" i="9" a="1"/>
  <c r="AJ17" i="9" s="1"/>
  <c r="AJ25" i="9" a="1"/>
  <c r="AJ25" i="9" s="1"/>
  <c r="AJ45" i="9" a="1"/>
  <c r="AJ45" i="9" s="1"/>
  <c r="AJ56" i="9" a="1"/>
  <c r="AJ56" i="9" s="1"/>
  <c r="X56" i="9" s="1" a="1"/>
  <c r="X56" i="9" s="1"/>
  <c r="AJ68" i="9" a="1"/>
  <c r="AJ68" i="9" s="1"/>
  <c r="AJ73" i="9" a="1"/>
  <c r="AJ73" i="9" s="1"/>
  <c r="AJ78" i="9" a="1"/>
  <c r="AJ78" i="9" s="1"/>
  <c r="AJ82" i="9" a="1"/>
  <c r="AJ82" i="9" s="1"/>
  <c r="AJ85" i="9" a="1"/>
  <c r="AJ85" i="9" s="1"/>
  <c r="AJ38" i="9" a="1"/>
  <c r="AJ38" i="9" s="1"/>
  <c r="AJ15" i="9" a="1"/>
  <c r="AJ15" i="9" s="1"/>
  <c r="AJ39" i="9" a="1"/>
  <c r="AJ39" i="9" s="1"/>
  <c r="X39" i="9" s="1" a="1"/>
  <c r="X39" i="9" s="1"/>
  <c r="AJ52" i="9" a="1"/>
  <c r="AJ52" i="9" s="1"/>
  <c r="AJ57" i="9" a="1"/>
  <c r="AJ57" i="9" s="1"/>
  <c r="AJ63" i="9" a="1"/>
  <c r="AJ63" i="9" s="1"/>
  <c r="AJ89" i="9" a="1"/>
  <c r="AJ89" i="9" s="1"/>
  <c r="AJ24" i="9" a="1"/>
  <c r="AJ24" i="9" s="1"/>
  <c r="AJ28" i="9" a="1"/>
  <c r="AJ28" i="9" s="1"/>
  <c r="AJ74" i="9" a="1"/>
  <c r="AJ74" i="9" s="1"/>
  <c r="X74" i="9" s="1" a="1"/>
  <c r="X74" i="9" s="1"/>
  <c r="AJ79" i="9" a="1"/>
  <c r="AJ79" i="9" s="1"/>
  <c r="X79" i="9" s="1" a="1"/>
  <c r="X79" i="9" s="1"/>
  <c r="AJ86" i="9" a="1"/>
  <c r="AJ86" i="9" s="1"/>
  <c r="X86" i="9" s="1" a="1"/>
  <c r="X86" i="9" s="1"/>
  <c r="AJ29" i="9" a="1"/>
  <c r="AJ29" i="9" s="1"/>
  <c r="AJ41" i="9" a="1"/>
  <c r="AJ41" i="9" s="1"/>
  <c r="AJ47" i="9" a="1"/>
  <c r="AJ47" i="9" s="1"/>
  <c r="AJ59" i="9" a="1"/>
  <c r="AJ59" i="9" s="1"/>
  <c r="AJ70" i="9" a="1"/>
  <c r="AJ70" i="9" s="1"/>
  <c r="AJ83" i="9" a="1"/>
  <c r="AJ83" i="9" s="1"/>
  <c r="AJ90" i="9" a="1"/>
  <c r="AJ90" i="9" s="1"/>
  <c r="X90" i="9" s="1" a="1"/>
  <c r="X90" i="9" s="1"/>
  <c r="AJ36" i="9" a="1"/>
  <c r="AJ36" i="9" s="1"/>
  <c r="AJ65" i="9" a="1"/>
  <c r="AJ65" i="9" s="1"/>
  <c r="AJ75" i="9" a="1"/>
  <c r="AJ75" i="9" s="1"/>
  <c r="AJ80" i="9" a="1"/>
  <c r="AJ80" i="9" s="1"/>
  <c r="AJ2" i="9" a="1"/>
  <c r="AJ2" i="9" s="1"/>
  <c r="AJ31" i="9" a="1"/>
  <c r="AJ31" i="9" s="1"/>
  <c r="AJ37" i="9" a="1"/>
  <c r="AJ37" i="9" s="1"/>
  <c r="X37" i="9" s="1" a="1"/>
  <c r="X37" i="9" s="1"/>
  <c r="AJ49" i="9" a="1"/>
  <c r="AJ49" i="9" s="1"/>
  <c r="AJ54" i="9" a="1"/>
  <c r="AJ54" i="9" s="1"/>
  <c r="AJ60" i="9" a="1"/>
  <c r="AJ60" i="9" s="1"/>
  <c r="AJ84" i="9" a="1"/>
  <c r="AJ84" i="9" s="1"/>
  <c r="AJ87" i="9" a="1"/>
  <c r="AJ87" i="9" s="1"/>
  <c r="AJ91" i="9" a="1"/>
  <c r="AJ91" i="9" s="1"/>
  <c r="AJ92" i="9" a="1"/>
  <c r="AJ92" i="9" s="1"/>
  <c r="X92" i="9" s="1" a="1"/>
  <c r="X92" i="9" s="1"/>
  <c r="AJ43" i="9" a="1"/>
  <c r="AJ43" i="9" s="1"/>
  <c r="X43" i="9" s="1" a="1"/>
  <c r="X43" i="9" s="1"/>
  <c r="AJ55" i="9" a="1"/>
  <c r="AJ55" i="9" s="1"/>
  <c r="X55" i="9" s="1" a="1"/>
  <c r="X55" i="9" s="1"/>
  <c r="AJ61" i="9" a="1"/>
  <c r="AJ61" i="9" s="1"/>
  <c r="AJ71" i="9" a="1"/>
  <c r="AJ71" i="9" s="1"/>
  <c r="X71" i="9" s="1" a="1"/>
  <c r="X71" i="9" s="1"/>
  <c r="AJ77" i="9" a="1"/>
  <c r="AJ77" i="9" s="1"/>
  <c r="AJ81" i="9" a="1"/>
  <c r="AJ81" i="9" s="1"/>
  <c r="AJ67" i="9" a="1"/>
  <c r="AJ67" i="9" s="1"/>
  <c r="AJ88" i="9" a="1"/>
  <c r="AJ88" i="9" s="1"/>
  <c r="X88" i="9" s="1" a="1"/>
  <c r="X88" i="9" s="1"/>
  <c r="BE42" i="9"/>
  <c r="BI19" i="9"/>
  <c r="BE43" i="9"/>
  <c r="BE41" i="9"/>
  <c r="BF43" i="9"/>
  <c r="BF34" i="9"/>
  <c r="BD43" i="9"/>
  <c r="BE34" i="9"/>
  <c r="BI18" i="9"/>
  <c r="AX60" i="9" s="1"/>
  <c r="BD34" i="9"/>
  <c r="BI43" i="9"/>
  <c r="BH3" i="9"/>
  <c r="BG3" i="9"/>
  <c r="BG4" i="9"/>
  <c r="BA6" i="9"/>
  <c r="BA7" i="9"/>
  <c r="BA5" i="9"/>
  <c r="BH2" i="9"/>
  <c r="BG2" i="9"/>
  <c r="X249" i="9" l="1" a="1"/>
  <c r="X249" i="9" s="1"/>
  <c r="X117" i="9" a="1"/>
  <c r="X117" i="9" s="1"/>
  <c r="X158" i="9" a="1"/>
  <c r="X158" i="9" s="1"/>
  <c r="X129" i="9" a="1"/>
  <c r="X129" i="9" s="1"/>
  <c r="AY42" i="9"/>
  <c r="AD178" i="9"/>
  <c r="X18" i="9" a="1"/>
  <c r="X18" i="9" s="1"/>
  <c r="X114" i="9" a="1"/>
  <c r="X114" i="9" s="1"/>
  <c r="X268" i="9" a="1"/>
  <c r="X268" i="9" s="1"/>
  <c r="X225" i="9" a="1"/>
  <c r="X225" i="9" s="1"/>
  <c r="X38" i="9" a="1"/>
  <c r="X38" i="9" s="1"/>
  <c r="X25" i="9" a="1"/>
  <c r="X25" i="9" s="1"/>
  <c r="X23" i="9" a="1"/>
  <c r="X23" i="9" s="1"/>
  <c r="X257" i="9" a="1"/>
  <c r="X257" i="9" s="1"/>
  <c r="X267" i="9" a="1"/>
  <c r="X267" i="9" s="1"/>
  <c r="X235" i="9" a="1"/>
  <c r="X235" i="9" s="1"/>
  <c r="X203" i="9" a="1"/>
  <c r="X203" i="9" s="1"/>
  <c r="X193" i="9" a="1"/>
  <c r="X193" i="9" s="1"/>
  <c r="X96" i="9" a="1"/>
  <c r="X96" i="9" s="1"/>
  <c r="X160" i="9" a="1"/>
  <c r="X160" i="9" s="1"/>
  <c r="X101" i="9" a="1"/>
  <c r="X101" i="9" s="1"/>
  <c r="X163" i="9" a="1"/>
  <c r="X163" i="9" s="1"/>
  <c r="X204" i="9" a="1"/>
  <c r="X204" i="9" s="1"/>
  <c r="X61" i="9" a="1"/>
  <c r="X61" i="9" s="1"/>
  <c r="X52" i="9" a="1"/>
  <c r="X52" i="9" s="1"/>
  <c r="X58" i="9" a="1"/>
  <c r="X58" i="9" s="1"/>
  <c r="X236" i="9" a="1"/>
  <c r="X236" i="9" s="1"/>
  <c r="X146" i="9" a="1"/>
  <c r="X146" i="9" s="1"/>
  <c r="X130" i="9" a="1"/>
  <c r="X130" i="9" s="1"/>
  <c r="X83" i="9" a="1"/>
  <c r="X83" i="9" s="1"/>
  <c r="X45" i="9" a="1"/>
  <c r="X45" i="9" s="1"/>
  <c r="X33" i="9" a="1"/>
  <c r="X33" i="9" s="1"/>
  <c r="X217" i="9" a="1"/>
  <c r="X217" i="9" s="1"/>
  <c r="X157" i="9" a="1"/>
  <c r="X157" i="9" s="1"/>
  <c r="X12" i="9" a="1"/>
  <c r="X12" i="9" s="1"/>
  <c r="X260" i="9" a="1"/>
  <c r="X260" i="9" s="1"/>
  <c r="X228" i="9" a="1"/>
  <c r="X228" i="9" s="1"/>
  <c r="X196" i="9" a="1"/>
  <c r="X196" i="9" s="1"/>
  <c r="X138" i="9" a="1"/>
  <c r="X138" i="9" s="1"/>
  <c r="X8" i="9" a="1"/>
  <c r="X8" i="9" s="1"/>
  <c r="X91" i="9" a="1"/>
  <c r="X91" i="9" s="1"/>
  <c r="X2" i="9" a="1"/>
  <c r="X2" i="9" s="1"/>
  <c r="X24" i="9" a="1"/>
  <c r="X24" i="9" s="1"/>
  <c r="X259" i="9" a="1"/>
  <c r="X259" i="9" s="1"/>
  <c r="X47" i="9" a="1"/>
  <c r="X47" i="9" s="1"/>
  <c r="X40" i="9" a="1"/>
  <c r="X40" i="9" s="1"/>
  <c r="X173" i="9" a="1"/>
  <c r="X173" i="9" s="1"/>
  <c r="X103" i="9" a="1"/>
  <c r="X103" i="9" s="1"/>
  <c r="X64" i="9" a="1"/>
  <c r="X64" i="9" s="1"/>
  <c r="X166" i="9" a="1"/>
  <c r="X166" i="9" s="1"/>
  <c r="X122" i="9" a="1"/>
  <c r="X122" i="9" s="1"/>
  <c r="X50" i="9" a="1"/>
  <c r="X50" i="9" s="1"/>
  <c r="X227" i="9" a="1"/>
  <c r="X227" i="9" s="1"/>
  <c r="X195" i="9" a="1"/>
  <c r="X195" i="9" s="1"/>
  <c r="X152" i="9" a="1"/>
  <c r="X152" i="9" s="1"/>
  <c r="X94" i="9" a="1"/>
  <c r="X94" i="9" s="1"/>
  <c r="X141" i="9" a="1"/>
  <c r="X141" i="9" s="1"/>
  <c r="X254" i="9" a="1"/>
  <c r="X254" i="9" s="1"/>
  <c r="X222" i="9" a="1"/>
  <c r="X222" i="9" s="1"/>
  <c r="X190" i="9" a="1"/>
  <c r="X190" i="9" s="1"/>
  <c r="X261" i="9" a="1"/>
  <c r="X261" i="9" s="1"/>
  <c r="X271" i="9" a="1"/>
  <c r="X271" i="9" s="1"/>
  <c r="X239" i="9" a="1"/>
  <c r="X239" i="9" s="1"/>
  <c r="X207" i="9" a="1"/>
  <c r="X207" i="9" s="1"/>
  <c r="X197" i="9" a="1"/>
  <c r="X197" i="9" s="1"/>
  <c r="X31" i="9" a="1"/>
  <c r="X31" i="9" s="1"/>
  <c r="X65" i="9" a="1"/>
  <c r="X65" i="9" s="1"/>
  <c r="X165" i="9" a="1"/>
  <c r="X165" i="9" s="1"/>
  <c r="X175" i="9" a="1"/>
  <c r="X175" i="9" s="1"/>
  <c r="AX61" i="9"/>
  <c r="BM41" i="9"/>
  <c r="X143" i="9" a="1"/>
  <c r="X143" i="9" s="1"/>
  <c r="X41" i="9" a="1"/>
  <c r="X41" i="9" s="1"/>
  <c r="X78" i="9" a="1"/>
  <c r="X78" i="9" s="1"/>
  <c r="X213" i="9" a="1"/>
  <c r="X213" i="9" s="1"/>
  <c r="X262" i="9" a="1"/>
  <c r="X262" i="9" s="1"/>
  <c r="X230" i="9" a="1"/>
  <c r="X230" i="9" s="1"/>
  <c r="X198" i="9" a="1"/>
  <c r="X198" i="9" s="1"/>
  <c r="X29" i="9" a="1"/>
  <c r="X29" i="9" s="1"/>
  <c r="X57" i="9" a="1"/>
  <c r="X57" i="9" s="1"/>
  <c r="X73" i="9" a="1"/>
  <c r="X73" i="9" s="1"/>
  <c r="X178" i="9" a="1"/>
  <c r="X178" i="9" s="1"/>
  <c r="BC42" i="9" s="1"/>
  <c r="BM42" i="9" s="1"/>
  <c r="X102" i="9" a="1"/>
  <c r="X102" i="9" s="1"/>
  <c r="X121" i="9" a="1"/>
  <c r="X121" i="9" s="1"/>
  <c r="X10" i="9" a="1"/>
  <c r="X10" i="9" s="1"/>
  <c r="X272" i="9" a="1"/>
  <c r="X272" i="9" s="1"/>
  <c r="X240" i="9" a="1"/>
  <c r="X240" i="9" s="1"/>
  <c r="X208" i="9" a="1"/>
  <c r="X208" i="9" s="1"/>
  <c r="BC43" i="9" s="1"/>
  <c r="BM43" i="9" s="1"/>
  <c r="X229" i="9" a="1"/>
  <c r="X229" i="9" s="1"/>
  <c r="X179" i="9" a="1"/>
  <c r="X179" i="9" s="1"/>
  <c r="X30" i="9" a="1"/>
  <c r="X30" i="9" s="1"/>
  <c r="X153" i="9" a="1"/>
  <c r="X153" i="9" s="1"/>
  <c r="X70" i="9" a="1"/>
  <c r="X70" i="9" s="1"/>
  <c r="AY33" i="9"/>
  <c r="X111" i="9" a="1"/>
  <c r="X111" i="9" s="1"/>
  <c r="X95" i="9" a="1"/>
  <c r="X95" i="9" s="1"/>
  <c r="X149" i="9" a="1"/>
  <c r="X149" i="9" s="1"/>
  <c r="X256" i="9" a="1"/>
  <c r="X256" i="9" s="1"/>
  <c r="X224" i="9" a="1"/>
  <c r="X224" i="9" s="1"/>
  <c r="X192" i="9" a="1"/>
  <c r="X192" i="9" s="1"/>
  <c r="X181" i="9" a="1"/>
  <c r="X181" i="9" s="1"/>
  <c r="X131" i="9" a="1"/>
  <c r="X131" i="9" s="1"/>
  <c r="X159" i="9" a="1"/>
  <c r="X159" i="9" s="1"/>
  <c r="X115" i="9" a="1"/>
  <c r="X115" i="9" s="1"/>
  <c r="X255" i="9" a="1"/>
  <c r="X255" i="9" s="1"/>
  <c r="X223" i="9" a="1"/>
  <c r="X223" i="9" s="1"/>
  <c r="X110" i="9" a="1"/>
  <c r="X110" i="9" s="1"/>
  <c r="AZ19" i="9"/>
  <c r="BC19" i="9"/>
  <c r="AW19" i="9"/>
  <c r="BA19" i="9" s="1"/>
  <c r="AX19" i="9"/>
  <c r="X150" i="9" a="1"/>
  <c r="X150" i="9" s="1"/>
  <c r="X185" i="9" a="1"/>
  <c r="X185" i="9" s="1"/>
  <c r="BH20" i="9"/>
  <c r="AZ20" i="9"/>
  <c r="BJ20" i="9" s="1"/>
  <c r="BC20" i="9"/>
  <c r="BM20" i="9" s="1"/>
  <c r="E3" i="4" s="1"/>
  <c r="AX20" i="9"/>
  <c r="AW20" i="9"/>
  <c r="BA20" i="9" s="1"/>
  <c r="BI26" i="9"/>
  <c r="X60" i="9" a="1"/>
  <c r="X60" i="9" s="1"/>
  <c r="X164" i="9" a="1"/>
  <c r="X164" i="9" s="1"/>
  <c r="X105" i="9" a="1"/>
  <c r="X105" i="9" s="1"/>
  <c r="X148" i="9" a="1"/>
  <c r="X148" i="9" s="1"/>
  <c r="BC18" i="9"/>
  <c r="X265" i="9" a="1"/>
  <c r="X265" i="9" s="1"/>
  <c r="X201" i="9" a="1"/>
  <c r="X201" i="9" s="1"/>
  <c r="X182" i="9" a="1"/>
  <c r="X182" i="9" s="1"/>
  <c r="X49" i="9" a="1"/>
  <c r="X49" i="9" s="1"/>
  <c r="X233" i="9" a="1"/>
  <c r="X233" i="9" s="1"/>
  <c r="X205" i="9" a="1"/>
  <c r="X205" i="9" s="1"/>
  <c r="X243" i="9" a="1"/>
  <c r="X243" i="9" s="1"/>
  <c r="X211" i="9" a="1"/>
  <c r="X211" i="9" s="1"/>
  <c r="X125" i="9" a="1"/>
  <c r="X125" i="9" s="1"/>
  <c r="X119" i="9" a="1"/>
  <c r="X119" i="9" s="1"/>
  <c r="X177" i="9" a="1"/>
  <c r="X177" i="9" s="1"/>
  <c r="X104" i="9" a="1"/>
  <c r="X104" i="9" s="1"/>
  <c r="X120" i="9" a="1"/>
  <c r="X120" i="9" s="1"/>
  <c r="X133" i="9" a="1"/>
  <c r="X133" i="9" s="1"/>
  <c r="X17" i="9" a="1"/>
  <c r="X17" i="9" s="1"/>
  <c r="X80" i="9" a="1"/>
  <c r="X80" i="9" s="1"/>
  <c r="X191" i="9" a="1"/>
  <c r="X191" i="9" s="1"/>
  <c r="X134" i="9" a="1"/>
  <c r="X134" i="9" s="1"/>
  <c r="X137" i="9" a="1"/>
  <c r="X137" i="9" s="1"/>
  <c r="X6" i="9" a="1"/>
  <c r="X6" i="9" s="1"/>
  <c r="X264" i="9" a="1"/>
  <c r="X264" i="9" s="1"/>
  <c r="X232" i="9" a="1"/>
  <c r="X232" i="9" s="1"/>
  <c r="X200" i="9" a="1"/>
  <c r="X200" i="9" s="1"/>
  <c r="X142" i="9" a="1"/>
  <c r="X142" i="9" s="1"/>
  <c r="X183" i="9" a="1"/>
  <c r="X183" i="9" s="1"/>
  <c r="X126" i="9" a="1"/>
  <c r="X126" i="9" s="1"/>
  <c r="X28" i="9" a="1"/>
  <c r="X28" i="9" s="1"/>
  <c r="X20" i="9" a="1"/>
  <c r="X20" i="9" s="1"/>
  <c r="X263" i="9" a="1"/>
  <c r="X263" i="9" s="1"/>
  <c r="X231" i="9" a="1"/>
  <c r="X231" i="9" s="1"/>
  <c r="X199" i="9" a="1"/>
  <c r="X199" i="9" s="1"/>
  <c r="X156" i="9" a="1"/>
  <c r="X156" i="9" s="1"/>
  <c r="X98" i="9" a="1"/>
  <c r="X98" i="9" s="1"/>
  <c r="X145" i="9" a="1"/>
  <c r="X145" i="9" s="1"/>
  <c r="X15" i="9" a="1"/>
  <c r="X15" i="9" s="1"/>
  <c r="X253" i="9" a="1"/>
  <c r="X253" i="9" s="1"/>
  <c r="X189" i="9" a="1"/>
  <c r="X189" i="9" s="1"/>
  <c r="X258" i="9" a="1"/>
  <c r="X258" i="9" s="1"/>
  <c r="X226" i="9" a="1"/>
  <c r="X226" i="9" s="1"/>
  <c r="X194" i="9" a="1"/>
  <c r="X194" i="9" s="1"/>
  <c r="X54" i="9" a="1"/>
  <c r="X54" i="9" s="1"/>
  <c r="X68" i="9" a="1"/>
  <c r="X68" i="9" s="1"/>
  <c r="X3" i="9" a="1"/>
  <c r="X3" i="9" s="1"/>
  <c r="X176" i="9" a="1"/>
  <c r="X176" i="9" s="1"/>
  <c r="X107" i="9" a="1"/>
  <c r="X107" i="9" s="1"/>
  <c r="X269" i="9" a="1"/>
  <c r="X269" i="9" s="1"/>
  <c r="X237" i="9" a="1"/>
  <c r="X237" i="9" s="1"/>
  <c r="X118" i="9" a="1"/>
  <c r="X118" i="9" s="1"/>
  <c r="X67" i="9" a="1"/>
  <c r="X67" i="9" s="1"/>
  <c r="X62" i="9" a="1"/>
  <c r="X62" i="9" s="1"/>
  <c r="X136" i="9" a="1"/>
  <c r="X136" i="9" s="1"/>
  <c r="X63" i="9" a="1"/>
  <c r="X63" i="9" s="1"/>
  <c r="X72" i="9" a="1"/>
  <c r="X72" i="9" s="1"/>
  <c r="X16" i="9" a="1"/>
  <c r="X16" i="9" s="1"/>
  <c r="X22" i="9" a="1"/>
  <c r="X22" i="9" s="1"/>
  <c r="BI27" i="9"/>
  <c r="X4" i="9" a="1"/>
  <c r="X4" i="9" s="1"/>
  <c r="AY27" i="9"/>
  <c r="X87" i="9" a="1"/>
  <c r="X87" i="9" s="1"/>
  <c r="X266" i="9" a="1"/>
  <c r="X266" i="9" s="1"/>
  <c r="X234" i="9" a="1"/>
  <c r="X234" i="9" s="1"/>
  <c r="X27" i="9" a="1"/>
  <c r="X27" i="9" s="1"/>
  <c r="X246" i="9" a="1"/>
  <c r="X246" i="9" s="1"/>
  <c r="X214" i="9" a="1"/>
  <c r="X214" i="9" s="1"/>
  <c r="X273" i="9" a="1"/>
  <c r="X273" i="9" s="1"/>
  <c r="X241" i="9" a="1"/>
  <c r="X241" i="9" s="1"/>
  <c r="X209" i="9" a="1"/>
  <c r="X209" i="9" s="1"/>
  <c r="X270" i="9" a="1"/>
  <c r="X270" i="9" s="1"/>
  <c r="X238" i="9" a="1"/>
  <c r="X238" i="9" s="1"/>
  <c r="X206" i="9" a="1"/>
  <c r="X206" i="9" s="1"/>
  <c r="X106" i="9" a="1"/>
  <c r="X106" i="9" s="1"/>
  <c r="X77" i="9" a="1"/>
  <c r="X77" i="9" s="1"/>
  <c r="X147" i="9" a="1"/>
  <c r="X147" i="9" s="1"/>
  <c r="X244" i="9" a="1"/>
  <c r="X244" i="9" s="1"/>
  <c r="X135" i="9" a="1"/>
  <c r="X135" i="9" s="1"/>
  <c r="X274" i="9" a="1"/>
  <c r="X274" i="9" s="1"/>
  <c r="X242" i="9" a="1"/>
  <c r="X242" i="9" s="1"/>
  <c r="X210" i="9" a="1"/>
  <c r="X210" i="9" s="1"/>
  <c r="X144" i="9" a="1"/>
  <c r="X144" i="9" s="1"/>
  <c r="X59" i="9" a="1"/>
  <c r="X59" i="9" s="1"/>
  <c r="X85" i="9" a="1"/>
  <c r="X85" i="9" s="1"/>
  <c r="X5" i="9" a="1"/>
  <c r="X5" i="9" s="1"/>
  <c r="X26" i="9" a="1"/>
  <c r="X26" i="9" s="1"/>
  <c r="X128" i="9" a="1"/>
  <c r="X128" i="9" s="1"/>
  <c r="X140" i="9" a="1"/>
  <c r="X140" i="9" s="1"/>
  <c r="X81" i="9" a="1"/>
  <c r="X81" i="9" s="1"/>
  <c r="X82" i="9" a="1"/>
  <c r="X82" i="9" s="1"/>
  <c r="X46" i="9" a="1"/>
  <c r="X46" i="9" s="1"/>
  <c r="X252" i="9" a="1"/>
  <c r="X252" i="9" s="1"/>
  <c r="X124" i="9" a="1"/>
  <c r="X124" i="9" s="1"/>
  <c r="X171" i="9" a="1"/>
  <c r="X171" i="9" s="1"/>
  <c r="X84" i="9" a="1"/>
  <c r="X84" i="9" s="1"/>
  <c r="X248" i="9" a="1"/>
  <c r="X248" i="9" s="1"/>
  <c r="X216" i="9" a="1"/>
  <c r="X216" i="9" s="1"/>
  <c r="X167" i="9" a="1"/>
  <c r="X167" i="9" s="1"/>
  <c r="X48" i="9" a="1"/>
  <c r="X48" i="9" s="1"/>
  <c r="X212" i="9" a="1"/>
  <c r="X212" i="9" s="1"/>
  <c r="X36" i="9" a="1"/>
  <c r="X36" i="9" s="1"/>
  <c r="X44" i="9" a="1"/>
  <c r="X44" i="9" s="1"/>
  <c r="X53" i="9" a="1"/>
  <c r="X53" i="9" s="1"/>
  <c r="X9" i="9" a="1"/>
  <c r="X9" i="9" s="1"/>
  <c r="X89" i="9" a="1"/>
  <c r="X89" i="9" s="1"/>
  <c r="X69" i="9" a="1"/>
  <c r="X69" i="9" s="1"/>
  <c r="X76" i="9" a="1"/>
  <c r="X76" i="9" s="1"/>
  <c r="X19" i="9" a="1"/>
  <c r="X19" i="9" s="1"/>
  <c r="X220" i="9" a="1"/>
  <c r="X220" i="9" s="1"/>
  <c r="X188" i="9" a="1"/>
  <c r="X188" i="9" s="1"/>
  <c r="X202" i="9" a="1"/>
  <c r="X202" i="9" s="1"/>
  <c r="X113" i="9" a="1"/>
  <c r="X113" i="9" s="1"/>
  <c r="X155" i="9" a="1"/>
  <c r="X155" i="9" s="1"/>
  <c r="X97" i="9" a="1"/>
  <c r="X97" i="9" s="1"/>
  <c r="X75" i="9" a="1"/>
  <c r="X75" i="9" s="1"/>
  <c r="X66" i="9" a="1"/>
  <c r="X66" i="9" s="1"/>
  <c r="X42" i="9" a="1"/>
  <c r="X42" i="9" s="1"/>
  <c r="X109" i="9" a="1"/>
  <c r="X109" i="9" s="1"/>
  <c r="X151" i="9" a="1"/>
  <c r="X151" i="9" s="1"/>
  <c r="X93" i="9" a="1"/>
  <c r="X93" i="9" s="1"/>
  <c r="X35" i="9" a="1"/>
  <c r="X35" i="9" s="1"/>
  <c r="X184" i="9" a="1"/>
  <c r="X184" i="9" s="1"/>
  <c r="X251" i="9" a="1"/>
  <c r="X251" i="9" s="1"/>
  <c r="X219" i="9" a="1"/>
  <c r="X219" i="9" s="1"/>
  <c r="X187" i="9" a="1"/>
  <c r="X187" i="9" s="1"/>
  <c r="X127" i="9" a="1"/>
  <c r="X127" i="9" s="1"/>
  <c r="X112" i="9" a="1"/>
  <c r="X112" i="9" s="1"/>
  <c r="X247" i="9" a="1"/>
  <c r="X247" i="9" s="1"/>
  <c r="X215" i="9" a="1"/>
  <c r="X215" i="9" s="1"/>
  <c r="X123" i="9" a="1"/>
  <c r="X123" i="9" s="1"/>
  <c r="X180" i="9" a="1"/>
  <c r="X180" i="9" s="1"/>
  <c r="X108" i="9" a="1"/>
  <c r="X108" i="9" s="1"/>
  <c r="R55" i="9" a="1"/>
  <c r="R55" i="9" s="1"/>
  <c r="AB55" i="9" s="1"/>
  <c r="S55" i="9" a="1"/>
  <c r="S55" i="9" s="1"/>
  <c r="AC55" i="9" s="1"/>
  <c r="U55" i="9" a="1"/>
  <c r="U55" i="9" s="1"/>
  <c r="AE55" i="9" s="1"/>
  <c r="U39" i="9" a="1"/>
  <c r="U39" i="9" s="1"/>
  <c r="AE39" i="9" s="1"/>
  <c r="R39" i="9" a="1"/>
  <c r="R39" i="9" s="1"/>
  <c r="AB39" i="9" s="1"/>
  <c r="S39" i="9" a="1"/>
  <c r="S39" i="9" s="1"/>
  <c r="AC39" i="9" s="1"/>
  <c r="R40" i="9" a="1"/>
  <c r="R40" i="9" s="1"/>
  <c r="AB40" i="9" s="1"/>
  <c r="S40" i="9" a="1"/>
  <c r="S40" i="9" s="1"/>
  <c r="AC40" i="9" s="1"/>
  <c r="U40" i="9" a="1"/>
  <c r="U40" i="9" s="1"/>
  <c r="AE40" i="9" s="1"/>
  <c r="U21" i="9" a="1"/>
  <c r="U21" i="9" s="1"/>
  <c r="AE21" i="9" s="1"/>
  <c r="R21" i="9" a="1"/>
  <c r="R21" i="9" s="1"/>
  <c r="S21" i="9" a="1"/>
  <c r="S21" i="9" s="1"/>
  <c r="AC21" i="9" s="1"/>
  <c r="R249" i="9" a="1"/>
  <c r="R249" i="9" s="1"/>
  <c r="S249" i="9" a="1"/>
  <c r="S249" i="9" s="1"/>
  <c r="AC249" i="9" s="1"/>
  <c r="U249" i="9" a="1"/>
  <c r="U249" i="9" s="1"/>
  <c r="AE249" i="9" s="1"/>
  <c r="S268" i="9" a="1"/>
  <c r="S268" i="9" s="1"/>
  <c r="AC268" i="9" s="1"/>
  <c r="U268" i="9" a="1"/>
  <c r="U268" i="9" s="1"/>
  <c r="AE268" i="9" s="1"/>
  <c r="R268" i="9" a="1"/>
  <c r="R268" i="9" s="1"/>
  <c r="R243" i="9" a="1"/>
  <c r="R243" i="9" s="1"/>
  <c r="AB243" i="9" s="1"/>
  <c r="S243" i="9" a="1"/>
  <c r="S243" i="9" s="1"/>
  <c r="AC243" i="9" s="1"/>
  <c r="U243" i="9" a="1"/>
  <c r="U243" i="9" s="1"/>
  <c r="AE243" i="9" s="1"/>
  <c r="S225" i="9" a="1"/>
  <c r="S225" i="9" s="1"/>
  <c r="AC225" i="9" s="1"/>
  <c r="U225" i="9" a="1"/>
  <c r="U225" i="9" s="1"/>
  <c r="AE225" i="9" s="1"/>
  <c r="R225" i="9" a="1"/>
  <c r="R225" i="9" s="1"/>
  <c r="AB225" i="9" s="1"/>
  <c r="R125" i="9" a="1"/>
  <c r="R125" i="9" s="1"/>
  <c r="AB125" i="9" s="1"/>
  <c r="S125" i="9" a="1"/>
  <c r="S125" i="9" s="1"/>
  <c r="AC125" i="9" s="1"/>
  <c r="U125" i="9" a="1"/>
  <c r="U125" i="9" s="1"/>
  <c r="AE125" i="9" s="1"/>
  <c r="R117" i="9" a="1"/>
  <c r="R117" i="9" s="1"/>
  <c r="AB117" i="9" s="1"/>
  <c r="S117" i="9" a="1"/>
  <c r="S117" i="9" s="1"/>
  <c r="AC117" i="9" s="1"/>
  <c r="U117" i="9" a="1"/>
  <c r="U117" i="9" s="1"/>
  <c r="AE117" i="9" s="1"/>
  <c r="R158" i="9" a="1"/>
  <c r="R158" i="9" s="1"/>
  <c r="AB158" i="9" s="1"/>
  <c r="S158" i="9" a="1"/>
  <c r="S158" i="9" s="1"/>
  <c r="AC158" i="9" s="1"/>
  <c r="U158" i="9" a="1"/>
  <c r="U158" i="9" s="1"/>
  <c r="AE158" i="9" s="1"/>
  <c r="U146" i="9" a="1"/>
  <c r="U146" i="9" s="1"/>
  <c r="AE146" i="9" s="1"/>
  <c r="R146" i="9" a="1"/>
  <c r="R146" i="9" s="1"/>
  <c r="AB146" i="9" s="1"/>
  <c r="S146" i="9" a="1"/>
  <c r="S146" i="9" s="1"/>
  <c r="AC146" i="9" s="1"/>
  <c r="R154" i="9" a="1"/>
  <c r="R154" i="9" s="1"/>
  <c r="AB154" i="9" s="1"/>
  <c r="S154" i="9" a="1"/>
  <c r="S154" i="9" s="1"/>
  <c r="AC154" i="9" s="1"/>
  <c r="U154" i="9" a="1"/>
  <c r="U154" i="9" s="1"/>
  <c r="AE154" i="9" s="1"/>
  <c r="R119" i="9" a="1"/>
  <c r="R119" i="9" s="1"/>
  <c r="S119" i="9" a="1"/>
  <c r="S119" i="9" s="1"/>
  <c r="AC119" i="9" s="1"/>
  <c r="U119" i="9" a="1"/>
  <c r="U119" i="9" s="1"/>
  <c r="AE119" i="9" s="1"/>
  <c r="U177" i="9" a="1"/>
  <c r="U177" i="9" s="1"/>
  <c r="AE177" i="9" s="1"/>
  <c r="R177" i="9" a="1"/>
  <c r="R177" i="9" s="1"/>
  <c r="S177" i="9" a="1"/>
  <c r="S177" i="9" s="1"/>
  <c r="AC177" i="9" s="1"/>
  <c r="U104" i="9" a="1"/>
  <c r="U104" i="9" s="1"/>
  <c r="AE104" i="9" s="1"/>
  <c r="R104" i="9" a="1"/>
  <c r="R104" i="9" s="1"/>
  <c r="AB104" i="9" s="1"/>
  <c r="S104" i="9" a="1"/>
  <c r="S104" i="9" s="1"/>
  <c r="AC104" i="9" s="1"/>
  <c r="U130" i="9" a="1"/>
  <c r="U130" i="9" s="1"/>
  <c r="AE130" i="9" s="1"/>
  <c r="R130" i="9" a="1"/>
  <c r="R130" i="9" s="1"/>
  <c r="AB130" i="9" s="1"/>
  <c r="S130" i="9" a="1"/>
  <c r="S130" i="9" s="1"/>
  <c r="AC130" i="9" s="1"/>
  <c r="R173" i="9" a="1"/>
  <c r="R173" i="9" s="1"/>
  <c r="AB173" i="9" s="1"/>
  <c r="S173" i="9" a="1"/>
  <c r="S173" i="9" s="1"/>
  <c r="AC173" i="9" s="1"/>
  <c r="U173" i="9" a="1"/>
  <c r="U173" i="9" s="1"/>
  <c r="AE173" i="9" s="1"/>
  <c r="R103" i="9" a="1"/>
  <c r="R103" i="9" s="1"/>
  <c r="S103" i="9" a="1"/>
  <c r="S103" i="9" s="1"/>
  <c r="AC103" i="9" s="1"/>
  <c r="U103" i="9" a="1"/>
  <c r="U103" i="9" s="1"/>
  <c r="AE103" i="9" s="1"/>
  <c r="AY21" i="9"/>
  <c r="S43" i="9" a="1"/>
  <c r="S43" i="9" s="1"/>
  <c r="AC43" i="9" s="1"/>
  <c r="U43" i="9" a="1"/>
  <c r="U43" i="9" s="1"/>
  <c r="AE43" i="9" s="1"/>
  <c r="R43" i="9" a="1"/>
  <c r="R43" i="9" s="1"/>
  <c r="R37" i="9" a="1"/>
  <c r="R37" i="9" s="1"/>
  <c r="AB37" i="9" s="1"/>
  <c r="S37" i="9" a="1"/>
  <c r="S37" i="9" s="1"/>
  <c r="AC37" i="9" s="1"/>
  <c r="U37" i="9" a="1"/>
  <c r="U37" i="9" s="1"/>
  <c r="AE37" i="9" s="1"/>
  <c r="R83" i="9" a="1"/>
  <c r="R83" i="9" s="1"/>
  <c r="S83" i="9" a="1"/>
  <c r="S83" i="9" s="1"/>
  <c r="AC83" i="9" s="1"/>
  <c r="U83" i="9" a="1"/>
  <c r="U83" i="9" s="1"/>
  <c r="AE83" i="9" s="1"/>
  <c r="R74" i="9" a="1"/>
  <c r="R74" i="9" s="1"/>
  <c r="AB74" i="9" s="1"/>
  <c r="S74" i="9" a="1"/>
  <c r="S74" i="9" s="1"/>
  <c r="AC74" i="9" s="1"/>
  <c r="U74" i="9" a="1"/>
  <c r="U74" i="9" s="1"/>
  <c r="AE74" i="9" s="1"/>
  <c r="U15" i="9" a="1"/>
  <c r="U15" i="9" s="1"/>
  <c r="AE15" i="9" s="1"/>
  <c r="R15" i="9" a="1"/>
  <c r="R15" i="9" s="1"/>
  <c r="S15" i="9" a="1"/>
  <c r="S15" i="9" s="1"/>
  <c r="AC15" i="9" s="1"/>
  <c r="S45" i="9" a="1"/>
  <c r="S45" i="9" s="1"/>
  <c r="AC45" i="9" s="1"/>
  <c r="U45" i="9" a="1"/>
  <c r="U45" i="9" s="1"/>
  <c r="AE45" i="9" s="1"/>
  <c r="R45" i="9" a="1"/>
  <c r="R45" i="9" s="1"/>
  <c r="AB45" i="9" s="1"/>
  <c r="R27" i="9" a="1"/>
  <c r="R27" i="9" s="1"/>
  <c r="S27" i="9" a="1"/>
  <c r="S27" i="9" s="1"/>
  <c r="AC27" i="9" s="1"/>
  <c r="U27" i="9" a="1"/>
  <c r="U27" i="9" s="1"/>
  <c r="AE27" i="9" s="1"/>
  <c r="R13" i="9" a="1"/>
  <c r="R13" i="9" s="1"/>
  <c r="AB13" i="9" s="1"/>
  <c r="S13" i="9" a="1"/>
  <c r="S13" i="9" s="1"/>
  <c r="AC13" i="9" s="1"/>
  <c r="U13" i="9" a="1"/>
  <c r="U13" i="9" s="1"/>
  <c r="AE13" i="9" s="1"/>
  <c r="R33" i="9" a="1"/>
  <c r="R33" i="9" s="1"/>
  <c r="AB33" i="9" s="1"/>
  <c r="S33" i="9" a="1"/>
  <c r="S33" i="9" s="1"/>
  <c r="AC33" i="9" s="1"/>
  <c r="U33" i="9" a="1"/>
  <c r="U33" i="9" s="1"/>
  <c r="AE33" i="9" s="1"/>
  <c r="R64" i="9" a="1"/>
  <c r="R64" i="9" s="1"/>
  <c r="AB64" i="9" s="1"/>
  <c r="S64" i="9" a="1"/>
  <c r="S64" i="9" s="1"/>
  <c r="AC64" i="9" s="1"/>
  <c r="U64" i="9" a="1"/>
  <c r="U64" i="9" s="1"/>
  <c r="AE64" i="9" s="1"/>
  <c r="R18" i="9" a="1"/>
  <c r="R18" i="9" s="1"/>
  <c r="AB18" i="9" s="1"/>
  <c r="S18" i="9" a="1"/>
  <c r="S18" i="9" s="1"/>
  <c r="AC18" i="9" s="1"/>
  <c r="U18" i="9" a="1"/>
  <c r="U18" i="9" s="1"/>
  <c r="AE18" i="9" s="1"/>
  <c r="R245" i="9" a="1"/>
  <c r="R245" i="9" s="1"/>
  <c r="S245" i="9" a="1"/>
  <c r="S245" i="9" s="1"/>
  <c r="AC245" i="9" s="1"/>
  <c r="U245" i="9" a="1"/>
  <c r="U245" i="9" s="1"/>
  <c r="AE245" i="9" s="1"/>
  <c r="R261" i="9" a="1"/>
  <c r="R261" i="9" s="1"/>
  <c r="AB261" i="9" s="1"/>
  <c r="S261" i="9" a="1"/>
  <c r="S261" i="9" s="1"/>
  <c r="AC261" i="9" s="1"/>
  <c r="U261" i="9" a="1"/>
  <c r="U261" i="9" s="1"/>
  <c r="AE261" i="9" s="1"/>
  <c r="S264" i="9" a="1"/>
  <c r="S264" i="9" s="1"/>
  <c r="AC264" i="9" s="1"/>
  <c r="U264" i="9" a="1"/>
  <c r="U264" i="9" s="1"/>
  <c r="AE264" i="9" s="1"/>
  <c r="R264" i="9" a="1"/>
  <c r="R264" i="9" s="1"/>
  <c r="AB264" i="9" s="1"/>
  <c r="U232" i="9" a="1"/>
  <c r="U232" i="9" s="1"/>
  <c r="AE232" i="9" s="1"/>
  <c r="R232" i="9" a="1"/>
  <c r="R232" i="9" s="1"/>
  <c r="AB232" i="9" s="1"/>
  <c r="S232" i="9" a="1"/>
  <c r="S232" i="9" s="1"/>
  <c r="AC232" i="9" s="1"/>
  <c r="R200" i="9" a="1"/>
  <c r="R200" i="9" s="1"/>
  <c r="S200" i="9" a="1"/>
  <c r="S200" i="9" s="1"/>
  <c r="AC200" i="9" s="1"/>
  <c r="U200" i="9" a="1"/>
  <c r="U200" i="9" s="1"/>
  <c r="AE200" i="9" s="1"/>
  <c r="R271" i="9" a="1"/>
  <c r="R271" i="9" s="1"/>
  <c r="AB271" i="9" s="1"/>
  <c r="S271" i="9" a="1"/>
  <c r="S271" i="9" s="1"/>
  <c r="AC271" i="9" s="1"/>
  <c r="U271" i="9" a="1"/>
  <c r="U271" i="9" s="1"/>
  <c r="AE271" i="9" s="1"/>
  <c r="R239" i="9" a="1"/>
  <c r="R239" i="9" s="1"/>
  <c r="AB239" i="9" s="1"/>
  <c r="S239" i="9" a="1"/>
  <c r="S239" i="9" s="1"/>
  <c r="AC239" i="9" s="1"/>
  <c r="U239" i="9" a="1"/>
  <c r="U239" i="9" s="1"/>
  <c r="AE239" i="9" s="1"/>
  <c r="R207" i="9" a="1"/>
  <c r="R207" i="9" s="1"/>
  <c r="AB207" i="9" s="1"/>
  <c r="S207" i="9" a="1"/>
  <c r="S207" i="9" s="1"/>
  <c r="AC207" i="9" s="1"/>
  <c r="U207" i="9" a="1"/>
  <c r="U207" i="9" s="1"/>
  <c r="AE207" i="9" s="1"/>
  <c r="U197" i="9" a="1"/>
  <c r="U197" i="9" s="1"/>
  <c r="AE197" i="9" s="1"/>
  <c r="R197" i="9" a="1"/>
  <c r="R197" i="9" s="1"/>
  <c r="S197" i="9" a="1"/>
  <c r="S197" i="9" s="1"/>
  <c r="AC197" i="9" s="1"/>
  <c r="S246" i="9" a="1"/>
  <c r="S246" i="9" s="1"/>
  <c r="AC246" i="9" s="1"/>
  <c r="U246" i="9" a="1"/>
  <c r="U246" i="9" s="1"/>
  <c r="AE246" i="9" s="1"/>
  <c r="R246" i="9" a="1"/>
  <c r="R246" i="9" s="1"/>
  <c r="AB246" i="9" s="1"/>
  <c r="R214" i="9" a="1"/>
  <c r="R214" i="9" s="1"/>
  <c r="AB214" i="9" s="1"/>
  <c r="S214" i="9" a="1"/>
  <c r="S214" i="9" s="1"/>
  <c r="AC214" i="9" s="1"/>
  <c r="U214" i="9" a="1"/>
  <c r="U214" i="9" s="1"/>
  <c r="AE214" i="9" s="1"/>
  <c r="U217" i="9" a="1"/>
  <c r="U217" i="9" s="1"/>
  <c r="AE217" i="9" s="1"/>
  <c r="R217" i="9" a="1"/>
  <c r="R217" i="9" s="1"/>
  <c r="AB217" i="9" s="1"/>
  <c r="S217" i="9" a="1"/>
  <c r="S217" i="9" s="1"/>
  <c r="AC217" i="9" s="1"/>
  <c r="R172" i="9" a="1"/>
  <c r="R172" i="9" s="1"/>
  <c r="AB172" i="9" s="1"/>
  <c r="S172" i="9" a="1"/>
  <c r="S172" i="9" s="1"/>
  <c r="AC172" i="9" s="1"/>
  <c r="U172" i="9" a="1"/>
  <c r="U172" i="9" s="1"/>
  <c r="AE172" i="9" s="1"/>
  <c r="U114" i="9" a="1"/>
  <c r="U114" i="9" s="1"/>
  <c r="AE114" i="9" s="1"/>
  <c r="R114" i="9" a="1"/>
  <c r="R114" i="9" s="1"/>
  <c r="AB114" i="9" s="1"/>
  <c r="S114" i="9" a="1"/>
  <c r="S114" i="9" s="1"/>
  <c r="AC114" i="9" s="1"/>
  <c r="R157" i="9" a="1"/>
  <c r="R157" i="9" s="1"/>
  <c r="AB157" i="9" s="1"/>
  <c r="S157" i="9" a="1"/>
  <c r="S157" i="9" s="1"/>
  <c r="AC157" i="9" s="1"/>
  <c r="U157" i="9" a="1"/>
  <c r="U157" i="9" s="1"/>
  <c r="AE157" i="9" s="1"/>
  <c r="R129" i="9" a="1"/>
  <c r="R129" i="9" s="1"/>
  <c r="S129" i="9" a="1"/>
  <c r="S129" i="9" s="1"/>
  <c r="AC129" i="9" s="1"/>
  <c r="U129" i="9" a="1"/>
  <c r="U129" i="9" s="1"/>
  <c r="AE129" i="9" s="1"/>
  <c r="U142" i="9" a="1"/>
  <c r="U142" i="9" s="1"/>
  <c r="AE142" i="9" s="1"/>
  <c r="R142" i="9" a="1"/>
  <c r="R142" i="9" s="1"/>
  <c r="AB142" i="9" s="1"/>
  <c r="S142" i="9" a="1"/>
  <c r="S142" i="9" s="1"/>
  <c r="AC142" i="9" s="1"/>
  <c r="S174" i="9" a="1"/>
  <c r="S174" i="9" s="1"/>
  <c r="AC174" i="9" s="1"/>
  <c r="U174" i="9" a="1"/>
  <c r="U174" i="9" s="1"/>
  <c r="AE174" i="9" s="1"/>
  <c r="R174" i="9" a="1"/>
  <c r="R174" i="9" s="1"/>
  <c r="AB174" i="9" s="1"/>
  <c r="U116" i="9" a="1"/>
  <c r="U116" i="9" s="1"/>
  <c r="AE116" i="9" s="1"/>
  <c r="R116" i="9" a="1"/>
  <c r="R116" i="9" s="1"/>
  <c r="S116" i="9" a="1"/>
  <c r="S116" i="9" s="1"/>
  <c r="AC116" i="9" s="1"/>
  <c r="S170" i="9" a="1"/>
  <c r="S170" i="9" s="1"/>
  <c r="AC170" i="9" s="1"/>
  <c r="U170" i="9" a="1"/>
  <c r="U170" i="9" s="1"/>
  <c r="AE170" i="9" s="1"/>
  <c r="R170" i="9" a="1"/>
  <c r="R170" i="9" s="1"/>
  <c r="AB170" i="9" s="1"/>
  <c r="S183" i="9" a="1"/>
  <c r="S183" i="9" s="1"/>
  <c r="AC183" i="9" s="1"/>
  <c r="U183" i="9" a="1"/>
  <c r="U183" i="9" s="1"/>
  <c r="AE183" i="9" s="1"/>
  <c r="R183" i="9" a="1"/>
  <c r="R183" i="9" s="1"/>
  <c r="U126" i="9" a="1"/>
  <c r="U126" i="9" s="1"/>
  <c r="AE126" i="9" s="1"/>
  <c r="R126" i="9" a="1"/>
  <c r="R126" i="9" s="1"/>
  <c r="AB126" i="9" s="1"/>
  <c r="S126" i="9" a="1"/>
  <c r="S126" i="9" s="1"/>
  <c r="AC126" i="9" s="1"/>
  <c r="R169" i="9" a="1"/>
  <c r="R169" i="9" s="1"/>
  <c r="AB169" i="9" s="1"/>
  <c r="S169" i="9" a="1"/>
  <c r="S169" i="9" s="1"/>
  <c r="AC169" i="9" s="1"/>
  <c r="U169" i="9" a="1"/>
  <c r="U169" i="9" s="1"/>
  <c r="AE169" i="9" s="1"/>
  <c r="R100" i="9" a="1"/>
  <c r="R100" i="9" s="1"/>
  <c r="AB100" i="9" s="1"/>
  <c r="S100" i="9" a="1"/>
  <c r="S100" i="9" s="1"/>
  <c r="AC100" i="9" s="1"/>
  <c r="U100" i="9" a="1"/>
  <c r="U100" i="9" s="1"/>
  <c r="AE100" i="9" s="1"/>
  <c r="U79" i="9" a="1"/>
  <c r="U79" i="9" s="1"/>
  <c r="AE79" i="9" s="1"/>
  <c r="R79" i="9" a="1"/>
  <c r="R79" i="9" s="1"/>
  <c r="AB79" i="9" s="1"/>
  <c r="S79" i="9" a="1"/>
  <c r="S79" i="9" s="1"/>
  <c r="AC79" i="9" s="1"/>
  <c r="R34" i="9" a="1"/>
  <c r="R34" i="9" s="1"/>
  <c r="AB34" i="9" s="1"/>
  <c r="S34" i="9" a="1"/>
  <c r="S34" i="9" s="1"/>
  <c r="AC34" i="9" s="1"/>
  <c r="U34" i="9" a="1"/>
  <c r="U34" i="9" s="1"/>
  <c r="AE34" i="9" s="1"/>
  <c r="S7" i="9" a="1"/>
  <c r="S7" i="9" s="1"/>
  <c r="AC7" i="9" s="1"/>
  <c r="U7" i="9" a="1"/>
  <c r="U7" i="9" s="1"/>
  <c r="AE7" i="9" s="1"/>
  <c r="R7" i="9" a="1"/>
  <c r="R7" i="9" s="1"/>
  <c r="AB7" i="9" s="1"/>
  <c r="U236" i="9" a="1"/>
  <c r="U236" i="9" s="1"/>
  <c r="AE236" i="9" s="1"/>
  <c r="R236" i="9" a="1"/>
  <c r="R236" i="9" s="1"/>
  <c r="AB236" i="9" s="1"/>
  <c r="S236" i="9" a="1"/>
  <c r="S236" i="9" s="1"/>
  <c r="AC236" i="9" s="1"/>
  <c r="R205" i="9" a="1"/>
  <c r="R205" i="9" s="1"/>
  <c r="S205" i="9" a="1"/>
  <c r="S205" i="9" s="1"/>
  <c r="AC205" i="9" s="1"/>
  <c r="U205" i="9" a="1"/>
  <c r="U205" i="9" s="1"/>
  <c r="AE205" i="9" s="1"/>
  <c r="S250" i="9" a="1"/>
  <c r="S250" i="9" s="1"/>
  <c r="AC250" i="9" s="1"/>
  <c r="U250" i="9" a="1"/>
  <c r="U250" i="9" s="1"/>
  <c r="AE250" i="9" s="1"/>
  <c r="R250" i="9" a="1"/>
  <c r="R250" i="9" s="1"/>
  <c r="AB250" i="9" s="1"/>
  <c r="U186" i="9" a="1"/>
  <c r="U186" i="9" s="1"/>
  <c r="AE186" i="9" s="1"/>
  <c r="R186" i="9" a="1"/>
  <c r="R186" i="9" s="1"/>
  <c r="AB186" i="9" s="1"/>
  <c r="S186" i="9" a="1"/>
  <c r="S186" i="9" s="1"/>
  <c r="AC186" i="9" s="1"/>
  <c r="U88" i="9" a="1"/>
  <c r="U88" i="9" s="1"/>
  <c r="AE88" i="9" s="1"/>
  <c r="R88" i="9" a="1"/>
  <c r="R88" i="9" s="1"/>
  <c r="AB88" i="9" s="1"/>
  <c r="S88" i="9" a="1"/>
  <c r="S88" i="9" s="1"/>
  <c r="AC88" i="9" s="1"/>
  <c r="R92" i="9" a="1"/>
  <c r="R92" i="9" s="1"/>
  <c r="AB92" i="9" s="1"/>
  <c r="S92" i="9" a="1"/>
  <c r="S92" i="9" s="1"/>
  <c r="AC92" i="9" s="1"/>
  <c r="U92" i="9" a="1"/>
  <c r="U92" i="9" s="1"/>
  <c r="AE92" i="9" s="1"/>
  <c r="R31" i="9" a="1"/>
  <c r="R31" i="9" s="1"/>
  <c r="AB31" i="9" s="1"/>
  <c r="S31" i="9" a="1"/>
  <c r="S31" i="9" s="1"/>
  <c r="AC31" i="9" s="1"/>
  <c r="U31" i="9" a="1"/>
  <c r="U31" i="9" s="1"/>
  <c r="AE31" i="9" s="1"/>
  <c r="R70" i="9" a="1"/>
  <c r="R70" i="9" s="1"/>
  <c r="AB70" i="9" s="1"/>
  <c r="S70" i="9" a="1"/>
  <c r="S70" i="9" s="1"/>
  <c r="AC70" i="9" s="1"/>
  <c r="U70" i="9" a="1"/>
  <c r="U70" i="9" s="1"/>
  <c r="AE70" i="9" s="1"/>
  <c r="U28" i="9" a="1"/>
  <c r="U28" i="9" s="1"/>
  <c r="AE28" i="9" s="1"/>
  <c r="R28" i="9" a="1"/>
  <c r="R28" i="9" s="1"/>
  <c r="AB28" i="9" s="1"/>
  <c r="S28" i="9" a="1"/>
  <c r="S28" i="9" s="1"/>
  <c r="AC28" i="9" s="1"/>
  <c r="R38" i="9" a="1"/>
  <c r="R38" i="9" s="1"/>
  <c r="AB38" i="9" s="1"/>
  <c r="S38" i="9" a="1"/>
  <c r="S38" i="9" s="1"/>
  <c r="AC38" i="9" s="1"/>
  <c r="U38" i="9" a="1"/>
  <c r="U38" i="9" s="1"/>
  <c r="AE38" i="9" s="1"/>
  <c r="R25" i="9" a="1"/>
  <c r="R25" i="9" s="1"/>
  <c r="AB25" i="9" s="1"/>
  <c r="S25" i="9" a="1"/>
  <c r="S25" i="9" s="1"/>
  <c r="AC25" i="9" s="1"/>
  <c r="U25" i="9" a="1"/>
  <c r="U25" i="9" s="1"/>
  <c r="AE25" i="9" s="1"/>
  <c r="S23" i="9" a="1"/>
  <c r="S23" i="9" s="1"/>
  <c r="AC23" i="9" s="1"/>
  <c r="U23" i="9" a="1"/>
  <c r="U23" i="9" s="1"/>
  <c r="AE23" i="9" s="1"/>
  <c r="R23" i="9" a="1"/>
  <c r="R23" i="9" s="1"/>
  <c r="AB23" i="9" s="1"/>
  <c r="U8" i="9" a="1"/>
  <c r="U8" i="9" s="1"/>
  <c r="AE8" i="9" s="1"/>
  <c r="R8" i="9" a="1"/>
  <c r="R8" i="9" s="1"/>
  <c r="AB8" i="9" s="1"/>
  <c r="S8" i="9" a="1"/>
  <c r="S8" i="9" s="1"/>
  <c r="AC8" i="9" s="1"/>
  <c r="U30" i="9" a="1"/>
  <c r="U30" i="9" s="1"/>
  <c r="AE30" i="9" s="1"/>
  <c r="R30" i="9" a="1"/>
  <c r="R30" i="9" s="1"/>
  <c r="AB30" i="9" s="1"/>
  <c r="S30" i="9" a="1"/>
  <c r="S30" i="9" s="1"/>
  <c r="AC30" i="9" s="1"/>
  <c r="R53" i="9" a="1"/>
  <c r="R53" i="9" s="1"/>
  <c r="AB53" i="9" s="1"/>
  <c r="S53" i="9" a="1"/>
  <c r="S53" i="9" s="1"/>
  <c r="AC53" i="9" s="1"/>
  <c r="U53" i="9" a="1"/>
  <c r="U53" i="9" s="1"/>
  <c r="AE53" i="9" s="1"/>
  <c r="R12" i="9" a="1"/>
  <c r="R12" i="9" s="1"/>
  <c r="AB12" i="9" s="1"/>
  <c r="S12" i="9" a="1"/>
  <c r="S12" i="9" s="1"/>
  <c r="AC12" i="9" s="1"/>
  <c r="U12" i="9" a="1"/>
  <c r="U12" i="9" s="1"/>
  <c r="AE12" i="9" s="1"/>
  <c r="R273" i="9" a="1"/>
  <c r="R273" i="9" s="1"/>
  <c r="AB273" i="9" s="1"/>
  <c r="S273" i="9" a="1"/>
  <c r="S273" i="9" s="1"/>
  <c r="AC273" i="9" s="1"/>
  <c r="U273" i="9" a="1"/>
  <c r="U273" i="9" s="1"/>
  <c r="AE273" i="9" s="1"/>
  <c r="R257" i="9" a="1"/>
  <c r="R257" i="9" s="1"/>
  <c r="AB257" i="9" s="1"/>
  <c r="S257" i="9" a="1"/>
  <c r="S257" i="9" s="1"/>
  <c r="AC257" i="9" s="1"/>
  <c r="U257" i="9" a="1"/>
  <c r="U257" i="9" s="1"/>
  <c r="AE257" i="9" s="1"/>
  <c r="S260" i="9" a="1"/>
  <c r="S260" i="9" s="1"/>
  <c r="AC260" i="9" s="1"/>
  <c r="U260" i="9" a="1"/>
  <c r="U260" i="9" s="1"/>
  <c r="AE260" i="9" s="1"/>
  <c r="R260" i="9" a="1"/>
  <c r="R260" i="9" s="1"/>
  <c r="AB260" i="9" s="1"/>
  <c r="R228" i="9" a="1"/>
  <c r="R228" i="9" s="1"/>
  <c r="AB228" i="9" s="1"/>
  <c r="S228" i="9" a="1"/>
  <c r="S228" i="9" s="1"/>
  <c r="AC228" i="9" s="1"/>
  <c r="U228" i="9" a="1"/>
  <c r="U228" i="9" s="1"/>
  <c r="AE228" i="9" s="1"/>
  <c r="R196" i="9" a="1"/>
  <c r="R196" i="9" s="1"/>
  <c r="S196" i="9" a="1"/>
  <c r="S196" i="9" s="1"/>
  <c r="AC196" i="9" s="1"/>
  <c r="U196" i="9" a="1"/>
  <c r="U196" i="9" s="1"/>
  <c r="AE196" i="9" s="1"/>
  <c r="R267" i="9" a="1"/>
  <c r="R267" i="9" s="1"/>
  <c r="AB267" i="9" s="1"/>
  <c r="S267" i="9" a="1"/>
  <c r="S267" i="9" s="1"/>
  <c r="AC267" i="9" s="1"/>
  <c r="U267" i="9" a="1"/>
  <c r="U267" i="9" s="1"/>
  <c r="AE267" i="9" s="1"/>
  <c r="R235" i="9" a="1"/>
  <c r="R235" i="9" s="1"/>
  <c r="AB235" i="9" s="1"/>
  <c r="S235" i="9" a="1"/>
  <c r="S235" i="9" s="1"/>
  <c r="AC235" i="9" s="1"/>
  <c r="U235" i="9" a="1"/>
  <c r="U235" i="9" s="1"/>
  <c r="AE235" i="9" s="1"/>
  <c r="R203" i="9" a="1"/>
  <c r="R203" i="9" s="1"/>
  <c r="AB203" i="9" s="1"/>
  <c r="S203" i="9" a="1"/>
  <c r="S203" i="9" s="1"/>
  <c r="AC203" i="9" s="1"/>
  <c r="U203" i="9" a="1"/>
  <c r="U203" i="9" s="1"/>
  <c r="AE203" i="9" s="1"/>
  <c r="S274" i="9" a="1"/>
  <c r="S274" i="9" s="1"/>
  <c r="AC274" i="9" s="1"/>
  <c r="U274" i="9" a="1"/>
  <c r="U274" i="9" s="1"/>
  <c r="AE274" i="9" s="1"/>
  <c r="R274" i="9" a="1"/>
  <c r="R274" i="9" s="1"/>
  <c r="S242" i="9" a="1"/>
  <c r="S242" i="9" s="1"/>
  <c r="AC242" i="9" s="1"/>
  <c r="U242" i="9" a="1"/>
  <c r="U242" i="9" s="1"/>
  <c r="AE242" i="9" s="1"/>
  <c r="R242" i="9" a="1"/>
  <c r="R242" i="9" s="1"/>
  <c r="AB242" i="9" s="1"/>
  <c r="S210" i="9" a="1"/>
  <c r="S210" i="9" s="1"/>
  <c r="AC210" i="9" s="1"/>
  <c r="U210" i="9" a="1"/>
  <c r="U210" i="9" s="1"/>
  <c r="AE210" i="9" s="1"/>
  <c r="R210" i="9" a="1"/>
  <c r="R210" i="9" s="1"/>
  <c r="AB210" i="9" s="1"/>
  <c r="U193" i="9" a="1"/>
  <c r="U193" i="9" s="1"/>
  <c r="AE193" i="9" s="1"/>
  <c r="R193" i="9" a="1"/>
  <c r="R193" i="9" s="1"/>
  <c r="S193" i="9" a="1"/>
  <c r="S193" i="9" s="1"/>
  <c r="AC193" i="9" s="1"/>
  <c r="R168" i="9" a="1"/>
  <c r="R168" i="9" s="1"/>
  <c r="AB168" i="9" s="1"/>
  <c r="S168" i="9" a="1"/>
  <c r="S168" i="9" s="1"/>
  <c r="AC168" i="9" s="1"/>
  <c r="U168" i="9" a="1"/>
  <c r="U168" i="9" s="1"/>
  <c r="AE168" i="9" s="1"/>
  <c r="U110" i="9" a="1"/>
  <c r="U110" i="9" s="1"/>
  <c r="AE110" i="9" s="1"/>
  <c r="R110" i="9" a="1"/>
  <c r="R110" i="9" s="1"/>
  <c r="AB110" i="9" s="1"/>
  <c r="S110" i="9" a="1"/>
  <c r="S110" i="9" s="1"/>
  <c r="AC110" i="9" s="1"/>
  <c r="R153" i="9" a="1"/>
  <c r="R153" i="9" s="1"/>
  <c r="AB153" i="9" s="1"/>
  <c r="S153" i="9" a="1"/>
  <c r="S153" i="9" s="1"/>
  <c r="AC153" i="9" s="1"/>
  <c r="U153" i="9" a="1"/>
  <c r="U153" i="9" s="1"/>
  <c r="AE153" i="9" s="1"/>
  <c r="R96" i="9" a="1"/>
  <c r="R96" i="9" s="1"/>
  <c r="AB96" i="9" s="1"/>
  <c r="S96" i="9" a="1"/>
  <c r="S96" i="9" s="1"/>
  <c r="AC96" i="9" s="1"/>
  <c r="U96" i="9" a="1"/>
  <c r="U96" i="9" s="1"/>
  <c r="AE96" i="9" s="1"/>
  <c r="U138" i="9" a="1"/>
  <c r="U138" i="9" s="1"/>
  <c r="AE138" i="9" s="1"/>
  <c r="R138" i="9" a="1"/>
  <c r="R138" i="9" s="1"/>
  <c r="AB138" i="9" s="1"/>
  <c r="S138" i="9" a="1"/>
  <c r="S138" i="9" s="1"/>
  <c r="AC138" i="9" s="1"/>
  <c r="U160" i="9" a="1"/>
  <c r="U160" i="9" s="1"/>
  <c r="AE160" i="9" s="1"/>
  <c r="R160" i="9" a="1"/>
  <c r="R160" i="9" s="1"/>
  <c r="S160" i="9" a="1"/>
  <c r="S160" i="9" s="1"/>
  <c r="AC160" i="9" s="1"/>
  <c r="R101" i="9" a="1"/>
  <c r="R101" i="9" s="1"/>
  <c r="AB101" i="9" s="1"/>
  <c r="S101" i="9" a="1"/>
  <c r="S101" i="9" s="1"/>
  <c r="AC101" i="9" s="1"/>
  <c r="U101" i="9" a="1"/>
  <c r="U101" i="9" s="1"/>
  <c r="AE101" i="9" s="1"/>
  <c r="U163" i="9" a="1"/>
  <c r="U163" i="9" s="1"/>
  <c r="AE163" i="9" s="1"/>
  <c r="S163" i="9" a="1"/>
  <c r="S163" i="9" s="1"/>
  <c r="AC163" i="9" s="1"/>
  <c r="R163" i="9" a="1"/>
  <c r="R163" i="9" s="1"/>
  <c r="S166" i="9" a="1"/>
  <c r="S166" i="9" s="1"/>
  <c r="AC166" i="9" s="1"/>
  <c r="R166" i="9" a="1"/>
  <c r="R166" i="9" s="1"/>
  <c r="AB166" i="9" s="1"/>
  <c r="U166" i="9" a="1"/>
  <c r="U166" i="9" s="1"/>
  <c r="AE166" i="9" s="1"/>
  <c r="U122" i="9" a="1"/>
  <c r="U122" i="9" s="1"/>
  <c r="AE122" i="9" s="1"/>
  <c r="R122" i="9" a="1"/>
  <c r="R122" i="9" s="1"/>
  <c r="AB122" i="9" s="1"/>
  <c r="S122" i="9" a="1"/>
  <c r="S122" i="9" s="1"/>
  <c r="AC122" i="9" s="1"/>
  <c r="U144" i="9" a="1"/>
  <c r="U144" i="9" s="1"/>
  <c r="AE144" i="9" s="1"/>
  <c r="R144" i="9" a="1"/>
  <c r="R144" i="9" s="1"/>
  <c r="AB144" i="9" s="1"/>
  <c r="S144" i="9" a="1"/>
  <c r="S144" i="9" s="1"/>
  <c r="AC144" i="9" s="1"/>
  <c r="R49" i="9" a="1"/>
  <c r="R49" i="9" s="1"/>
  <c r="AB49" i="9" s="1"/>
  <c r="S49" i="9" a="1"/>
  <c r="S49" i="9" s="1"/>
  <c r="AC49" i="9" s="1"/>
  <c r="U49" i="9" a="1"/>
  <c r="U49" i="9" s="1"/>
  <c r="AE49" i="9" s="1"/>
  <c r="S56" i="9" a="1"/>
  <c r="S56" i="9" s="1"/>
  <c r="AC56" i="9" s="1"/>
  <c r="U56" i="9" a="1"/>
  <c r="U56" i="9" s="1"/>
  <c r="AE56" i="9" s="1"/>
  <c r="R56" i="9" a="1"/>
  <c r="R56" i="9" s="1"/>
  <c r="AB56" i="9" s="1"/>
  <c r="R51" i="9" a="1"/>
  <c r="R51" i="9" s="1"/>
  <c r="S51" i="9" a="1"/>
  <c r="S51" i="9" s="1"/>
  <c r="AC51" i="9" s="1"/>
  <c r="U51" i="9" a="1"/>
  <c r="U51" i="9" s="1"/>
  <c r="AE51" i="9" s="1"/>
  <c r="R233" i="9" a="1"/>
  <c r="R233" i="9" s="1"/>
  <c r="S233" i="9" a="1"/>
  <c r="S233" i="9" s="1"/>
  <c r="AC233" i="9" s="1"/>
  <c r="U233" i="9" a="1"/>
  <c r="U233" i="9" s="1"/>
  <c r="AE233" i="9" s="1"/>
  <c r="U204" i="9" a="1"/>
  <c r="U204" i="9" s="1"/>
  <c r="AE204" i="9" s="1"/>
  <c r="R204" i="9" a="1"/>
  <c r="R204" i="9" s="1"/>
  <c r="S204" i="9" a="1"/>
  <c r="S204" i="9" s="1"/>
  <c r="AC204" i="9" s="1"/>
  <c r="R211" i="9" a="1"/>
  <c r="R211" i="9" s="1"/>
  <c r="S211" i="9" a="1"/>
  <c r="S211" i="9" s="1"/>
  <c r="AC211" i="9" s="1"/>
  <c r="U211" i="9" a="1"/>
  <c r="U211" i="9" s="1"/>
  <c r="AE211" i="9" s="1"/>
  <c r="R218" i="9" a="1"/>
  <c r="R218" i="9" s="1"/>
  <c r="AB218" i="9" s="1"/>
  <c r="S218" i="9" a="1"/>
  <c r="S218" i="9" s="1"/>
  <c r="AC218" i="9" s="1"/>
  <c r="U218" i="9" a="1"/>
  <c r="U218" i="9" s="1"/>
  <c r="AE218" i="9" s="1"/>
  <c r="U161" i="9" a="1"/>
  <c r="U161" i="9" s="1"/>
  <c r="AE161" i="9" s="1"/>
  <c r="S161" i="9" a="1"/>
  <c r="S161" i="9" s="1"/>
  <c r="AC161" i="9" s="1"/>
  <c r="R161" i="9" a="1"/>
  <c r="R161" i="9" s="1"/>
  <c r="AB161" i="9" s="1"/>
  <c r="BI21" i="9"/>
  <c r="F2" i="4" s="1"/>
  <c r="R67" i="9" a="1"/>
  <c r="R67" i="9" s="1"/>
  <c r="AB67" i="9" s="1"/>
  <c r="S67" i="9" a="1"/>
  <c r="S67" i="9" s="1"/>
  <c r="AC67" i="9" s="1"/>
  <c r="U67" i="9" a="1"/>
  <c r="U67" i="9" s="1"/>
  <c r="AE67" i="9" s="1"/>
  <c r="R91" i="9" a="1"/>
  <c r="R91" i="9" s="1"/>
  <c r="AB91" i="9" s="1"/>
  <c r="S91" i="9" a="1"/>
  <c r="S91" i="9" s="1"/>
  <c r="AC91" i="9" s="1"/>
  <c r="U91" i="9" a="1"/>
  <c r="U91" i="9" s="1"/>
  <c r="AE91" i="9" s="1"/>
  <c r="U2" i="9" a="1"/>
  <c r="U2" i="9" s="1"/>
  <c r="AE2" i="9" s="1"/>
  <c r="S2" i="9" a="1"/>
  <c r="S2" i="9" s="1"/>
  <c r="AC2" i="9" s="1"/>
  <c r="R2" i="9" a="1"/>
  <c r="R2" i="9" s="1"/>
  <c r="AB2" i="9" s="1"/>
  <c r="U59" i="9" a="1"/>
  <c r="U59" i="9" s="1"/>
  <c r="AE59" i="9" s="1"/>
  <c r="R59" i="9" a="1"/>
  <c r="R59" i="9" s="1"/>
  <c r="AB59" i="9" s="1"/>
  <c r="S59" i="9" a="1"/>
  <c r="S59" i="9" s="1"/>
  <c r="AC59" i="9" s="1"/>
  <c r="R24" i="9" a="1"/>
  <c r="R24" i="9" s="1"/>
  <c r="AB24" i="9" s="1"/>
  <c r="S24" i="9" a="1"/>
  <c r="S24" i="9" s="1"/>
  <c r="AC24" i="9" s="1"/>
  <c r="U24" i="9" a="1"/>
  <c r="U24" i="9" s="1"/>
  <c r="AE24" i="9" s="1"/>
  <c r="R85" i="9" a="1"/>
  <c r="R85" i="9" s="1"/>
  <c r="AB85" i="9" s="1"/>
  <c r="S85" i="9" a="1"/>
  <c r="S85" i="9" s="1"/>
  <c r="AC85" i="9" s="1"/>
  <c r="U85" i="9" a="1"/>
  <c r="U85" i="9" s="1"/>
  <c r="AE85" i="9" s="1"/>
  <c r="U17" i="9" a="1"/>
  <c r="U17" i="9" s="1"/>
  <c r="AE17" i="9" s="1"/>
  <c r="R17" i="9" a="1"/>
  <c r="R17" i="9" s="1"/>
  <c r="AB17" i="9" s="1"/>
  <c r="S17" i="9" a="1"/>
  <c r="S17" i="9" s="1"/>
  <c r="AC17" i="9" s="1"/>
  <c r="R20" i="9" a="1"/>
  <c r="R20" i="9" s="1"/>
  <c r="AB20" i="9" s="1"/>
  <c r="S20" i="9" a="1"/>
  <c r="S20" i="9" s="1"/>
  <c r="AC20" i="9" s="1"/>
  <c r="U20" i="9" a="1"/>
  <c r="U20" i="9" s="1"/>
  <c r="AE20" i="9" s="1"/>
  <c r="U5" i="9" a="1"/>
  <c r="U5" i="9" s="1"/>
  <c r="AE5" i="9" s="1"/>
  <c r="R5" i="9" a="1"/>
  <c r="R5" i="9" s="1"/>
  <c r="AB5" i="9" s="1"/>
  <c r="S5" i="9" a="1"/>
  <c r="S5" i="9" s="1"/>
  <c r="AC5" i="9" s="1"/>
  <c r="U26" i="9" a="1"/>
  <c r="U26" i="9" s="1"/>
  <c r="AE26" i="9" s="1"/>
  <c r="R26" i="9" a="1"/>
  <c r="R26" i="9" s="1"/>
  <c r="AB26" i="9" s="1"/>
  <c r="S26" i="9" a="1"/>
  <c r="S26" i="9" s="1"/>
  <c r="AC26" i="9" s="1"/>
  <c r="U50" i="9" a="1"/>
  <c r="U50" i="9" s="1"/>
  <c r="AE50" i="9" s="1"/>
  <c r="R50" i="9" a="1"/>
  <c r="R50" i="9" s="1"/>
  <c r="AB50" i="9" s="1"/>
  <c r="S50" i="9" a="1"/>
  <c r="S50" i="9" s="1"/>
  <c r="AC50" i="9" s="1"/>
  <c r="R9" i="9" a="1"/>
  <c r="R9" i="9" s="1"/>
  <c r="AB9" i="9" s="1"/>
  <c r="S9" i="9" a="1"/>
  <c r="S9" i="9" s="1"/>
  <c r="AC9" i="9" s="1"/>
  <c r="U9" i="9" a="1"/>
  <c r="U9" i="9" s="1"/>
  <c r="AE9" i="9" s="1"/>
  <c r="R241" i="9" a="1"/>
  <c r="R241" i="9" s="1"/>
  <c r="AB241" i="9" s="1"/>
  <c r="S241" i="9" a="1"/>
  <c r="S241" i="9" s="1"/>
  <c r="AC241" i="9" s="1"/>
  <c r="U241" i="9" a="1"/>
  <c r="U241" i="9" s="1"/>
  <c r="AE241" i="9" s="1"/>
  <c r="R209" i="9" a="1"/>
  <c r="R209" i="9" s="1"/>
  <c r="S209" i="9" a="1"/>
  <c r="S209" i="9" s="1"/>
  <c r="AC209" i="9" s="1"/>
  <c r="U209" i="9" a="1"/>
  <c r="U209" i="9" s="1"/>
  <c r="AE209" i="9" s="1"/>
  <c r="S256" i="9" a="1"/>
  <c r="S256" i="9" s="1"/>
  <c r="AC256" i="9" s="1"/>
  <c r="U256" i="9" a="1"/>
  <c r="U256" i="9" s="1"/>
  <c r="AE256" i="9" s="1"/>
  <c r="R256" i="9" a="1"/>
  <c r="R256" i="9" s="1"/>
  <c r="AB256" i="9" s="1"/>
  <c r="R224" i="9" a="1"/>
  <c r="R224" i="9" s="1"/>
  <c r="AB224" i="9" s="1"/>
  <c r="S224" i="9" a="1"/>
  <c r="S224" i="9" s="1"/>
  <c r="AC224" i="9" s="1"/>
  <c r="U224" i="9" a="1"/>
  <c r="U224" i="9" s="1"/>
  <c r="AE224" i="9" s="1"/>
  <c r="S192" i="9" a="1"/>
  <c r="S192" i="9" s="1"/>
  <c r="AC192" i="9" s="1"/>
  <c r="U192" i="9" a="1"/>
  <c r="U192" i="9" s="1"/>
  <c r="AE192" i="9" s="1"/>
  <c r="R192" i="9" a="1"/>
  <c r="R192" i="9" s="1"/>
  <c r="R263" i="9" a="1"/>
  <c r="R263" i="9" s="1"/>
  <c r="AB263" i="9" s="1"/>
  <c r="S263" i="9" a="1"/>
  <c r="S263" i="9" s="1"/>
  <c r="AC263" i="9" s="1"/>
  <c r="U263" i="9" a="1"/>
  <c r="U263" i="9" s="1"/>
  <c r="AE263" i="9" s="1"/>
  <c r="R231" i="9" a="1"/>
  <c r="R231" i="9" s="1"/>
  <c r="AB231" i="9" s="1"/>
  <c r="S231" i="9" a="1"/>
  <c r="S231" i="9" s="1"/>
  <c r="AC231" i="9" s="1"/>
  <c r="U231" i="9" a="1"/>
  <c r="U231" i="9" s="1"/>
  <c r="AE231" i="9" s="1"/>
  <c r="S199" i="9" a="1"/>
  <c r="S199" i="9" s="1"/>
  <c r="AC199" i="9" s="1"/>
  <c r="U199" i="9" a="1"/>
  <c r="U199" i="9" s="1"/>
  <c r="AE199" i="9" s="1"/>
  <c r="R199" i="9" a="1"/>
  <c r="R199" i="9" s="1"/>
  <c r="AB199" i="9" s="1"/>
  <c r="S270" i="9" a="1"/>
  <c r="S270" i="9" s="1"/>
  <c r="AC270" i="9" s="1"/>
  <c r="U270" i="9" a="1"/>
  <c r="U270" i="9" s="1"/>
  <c r="AE270" i="9" s="1"/>
  <c r="R270" i="9" a="1"/>
  <c r="R270" i="9" s="1"/>
  <c r="AB270" i="9" s="1"/>
  <c r="U238" i="9" a="1"/>
  <c r="U238" i="9" s="1"/>
  <c r="AE238" i="9" s="1"/>
  <c r="R238" i="9" a="1"/>
  <c r="R238" i="9" s="1"/>
  <c r="AB238" i="9" s="1"/>
  <c r="S238" i="9" a="1"/>
  <c r="S238" i="9" s="1"/>
  <c r="AC238" i="9" s="1"/>
  <c r="U206" i="9" a="1"/>
  <c r="U206" i="9" s="1"/>
  <c r="AE206" i="9" s="1"/>
  <c r="R206" i="9" a="1"/>
  <c r="R206" i="9" s="1"/>
  <c r="S206" i="9" a="1"/>
  <c r="S206" i="9" s="1"/>
  <c r="AC206" i="9" s="1"/>
  <c r="U150" i="9" a="1"/>
  <c r="U150" i="9" s="1"/>
  <c r="AE150" i="9" s="1"/>
  <c r="R150" i="9" a="1"/>
  <c r="R150" i="9" s="1"/>
  <c r="AB150" i="9" s="1"/>
  <c r="S150" i="9" a="1"/>
  <c r="S150" i="9" s="1"/>
  <c r="AC150" i="9" s="1"/>
  <c r="U106" i="9" a="1"/>
  <c r="U106" i="9" s="1"/>
  <c r="AE106" i="9" s="1"/>
  <c r="R106" i="9" a="1"/>
  <c r="R106" i="9" s="1"/>
  <c r="AB106" i="9" s="1"/>
  <c r="S106" i="9" a="1"/>
  <c r="S106" i="9" s="1"/>
  <c r="AC106" i="9" s="1"/>
  <c r="U128" i="9" a="1"/>
  <c r="U128" i="9" s="1"/>
  <c r="AE128" i="9" s="1"/>
  <c r="R128" i="9" a="1"/>
  <c r="R128" i="9" s="1"/>
  <c r="AB128" i="9" s="1"/>
  <c r="S128" i="9" a="1"/>
  <c r="S128" i="9" s="1"/>
  <c r="AC128" i="9" s="1"/>
  <c r="U181" i="9" a="1"/>
  <c r="U181" i="9" s="1"/>
  <c r="AE181" i="9" s="1"/>
  <c r="R181" i="9" a="1"/>
  <c r="R181" i="9" s="1"/>
  <c r="AB181" i="9" s="1"/>
  <c r="S181" i="9" a="1"/>
  <c r="S181" i="9" s="1"/>
  <c r="AC181" i="9" s="1"/>
  <c r="R131" i="9" a="1"/>
  <c r="R131" i="9" s="1"/>
  <c r="S131" i="9" a="1"/>
  <c r="S131" i="9" s="1"/>
  <c r="AC131" i="9" s="1"/>
  <c r="U131" i="9" a="1"/>
  <c r="U131" i="9" s="1"/>
  <c r="AE131" i="9" s="1"/>
  <c r="R156" i="9" a="1"/>
  <c r="R156" i="9" s="1"/>
  <c r="AB156" i="9" s="1"/>
  <c r="S156" i="9" a="1"/>
  <c r="S156" i="9" s="1"/>
  <c r="AC156" i="9" s="1"/>
  <c r="U156" i="9" a="1"/>
  <c r="U156" i="9" s="1"/>
  <c r="AE156" i="9" s="1"/>
  <c r="R98" i="9" a="1"/>
  <c r="R98" i="9" s="1"/>
  <c r="AB98" i="9" s="1"/>
  <c r="S98" i="9" a="1"/>
  <c r="S98" i="9" s="1"/>
  <c r="AC98" i="9" s="1"/>
  <c r="U98" i="9" a="1"/>
  <c r="U98" i="9" s="1"/>
  <c r="AE98" i="9" s="1"/>
  <c r="R145" i="9" a="1"/>
  <c r="R145" i="9" s="1"/>
  <c r="AB145" i="9" s="1"/>
  <c r="S145" i="9" a="1"/>
  <c r="S145" i="9" s="1"/>
  <c r="AC145" i="9" s="1"/>
  <c r="U145" i="9" a="1"/>
  <c r="U145" i="9" s="1"/>
  <c r="AE145" i="9" s="1"/>
  <c r="U159" i="9" a="1"/>
  <c r="U159" i="9" s="1"/>
  <c r="AE159" i="9" s="1"/>
  <c r="R159" i="9" a="1"/>
  <c r="R159" i="9" s="1"/>
  <c r="S159" i="9" a="1"/>
  <c r="S159" i="9" s="1"/>
  <c r="AC159" i="9" s="1"/>
  <c r="R115" i="9" a="1"/>
  <c r="R115" i="9" s="1"/>
  <c r="AB115" i="9" s="1"/>
  <c r="S115" i="9" a="1"/>
  <c r="S115" i="9" s="1"/>
  <c r="AC115" i="9" s="1"/>
  <c r="U115" i="9" a="1"/>
  <c r="U115" i="9" s="1"/>
  <c r="AE115" i="9" s="1"/>
  <c r="U140" i="9" a="1"/>
  <c r="U140" i="9" s="1"/>
  <c r="AE140" i="9" s="1"/>
  <c r="R140" i="9" a="1"/>
  <c r="R140" i="9" s="1"/>
  <c r="S140" i="9" a="1"/>
  <c r="S140" i="9" s="1"/>
  <c r="AC140" i="9" s="1"/>
  <c r="AY22" i="9"/>
  <c r="S81" i="9" a="1"/>
  <c r="S81" i="9" s="1"/>
  <c r="AC81" i="9" s="1"/>
  <c r="U81" i="9" a="1"/>
  <c r="U81" i="9" s="1"/>
  <c r="AE81" i="9" s="1"/>
  <c r="R81" i="9" a="1"/>
  <c r="R81" i="9" s="1"/>
  <c r="R87" i="9" a="1"/>
  <c r="R87" i="9" s="1"/>
  <c r="AB87" i="9" s="1"/>
  <c r="S87" i="9" a="1"/>
  <c r="S87" i="9" s="1"/>
  <c r="AC87" i="9" s="1"/>
  <c r="U87" i="9" a="1"/>
  <c r="U87" i="9" s="1"/>
  <c r="AE87" i="9" s="1"/>
  <c r="R80" i="9" a="1"/>
  <c r="R80" i="9" s="1"/>
  <c r="AB80" i="9" s="1"/>
  <c r="S80" i="9" a="1"/>
  <c r="S80" i="9" s="1"/>
  <c r="AC80" i="9" s="1"/>
  <c r="U80" i="9" a="1"/>
  <c r="U80" i="9" s="1"/>
  <c r="AE80" i="9" s="1"/>
  <c r="R47" i="9" a="1"/>
  <c r="R47" i="9" s="1"/>
  <c r="AB47" i="9" s="1"/>
  <c r="S47" i="9" a="1"/>
  <c r="S47" i="9" s="1"/>
  <c r="AC47" i="9" s="1"/>
  <c r="U47" i="9" a="1"/>
  <c r="U47" i="9" s="1"/>
  <c r="AE47" i="9" s="1"/>
  <c r="R89" i="9" a="1"/>
  <c r="R89" i="9" s="1"/>
  <c r="AB89" i="9" s="1"/>
  <c r="S89" i="9" a="1"/>
  <c r="S89" i="9" s="1"/>
  <c r="AC89" i="9" s="1"/>
  <c r="U89" i="9" a="1"/>
  <c r="U89" i="9" s="1"/>
  <c r="AE89" i="9" s="1"/>
  <c r="R82" i="9" a="1"/>
  <c r="R82" i="9" s="1"/>
  <c r="AB82" i="9" s="1"/>
  <c r="S82" i="9" a="1"/>
  <c r="S82" i="9" s="1"/>
  <c r="AC82" i="9" s="1"/>
  <c r="U82" i="9" a="1"/>
  <c r="U82" i="9" s="1"/>
  <c r="AE82" i="9" s="1"/>
  <c r="R14" i="9" a="1"/>
  <c r="R14" i="9" s="1"/>
  <c r="S14" i="9" a="1"/>
  <c r="S14" i="9" s="1"/>
  <c r="U14" i="9" a="1"/>
  <c r="U14" i="9" s="1"/>
  <c r="R69" i="9" a="1"/>
  <c r="R69" i="9" s="1"/>
  <c r="S69" i="9" a="1"/>
  <c r="S69" i="9" s="1"/>
  <c r="AC69" i="9" s="1"/>
  <c r="U69" i="9" a="1"/>
  <c r="U69" i="9" s="1"/>
  <c r="AE69" i="9" s="1"/>
  <c r="U76" i="9" a="1"/>
  <c r="U76" i="9" s="1"/>
  <c r="AE76" i="9" s="1"/>
  <c r="R76" i="9" a="1"/>
  <c r="R76" i="9" s="1"/>
  <c r="AB76" i="9" s="1"/>
  <c r="S76" i="9" a="1"/>
  <c r="S76" i="9" s="1"/>
  <c r="AC76" i="9" s="1"/>
  <c r="U19" i="9" a="1"/>
  <c r="U19" i="9" s="1"/>
  <c r="AE19" i="9" s="1"/>
  <c r="R19" i="9" a="1"/>
  <c r="R19" i="9" s="1"/>
  <c r="AB19" i="9" s="1"/>
  <c r="S19" i="9" a="1"/>
  <c r="S19" i="9" s="1"/>
  <c r="AC19" i="9" s="1"/>
  <c r="R46" i="9" a="1"/>
  <c r="R46" i="9" s="1"/>
  <c r="AB46" i="9" s="1"/>
  <c r="S46" i="9" a="1"/>
  <c r="S46" i="9" s="1"/>
  <c r="AC46" i="9" s="1"/>
  <c r="U46" i="9" a="1"/>
  <c r="U46" i="9" s="1"/>
  <c r="AE46" i="9" s="1"/>
  <c r="U4" i="9" a="1"/>
  <c r="U4" i="9" s="1"/>
  <c r="AE4" i="9" s="1"/>
  <c r="R4" i="9" a="1"/>
  <c r="R4" i="9" s="1"/>
  <c r="AB4" i="9" s="1"/>
  <c r="S4" i="9" a="1"/>
  <c r="S4" i="9" s="1"/>
  <c r="AC4" i="9" s="1"/>
  <c r="R269" i="9" a="1"/>
  <c r="R269" i="9" s="1"/>
  <c r="AB269" i="9" s="1"/>
  <c r="S269" i="9" a="1"/>
  <c r="S269" i="9" s="1"/>
  <c r="AC269" i="9" s="1"/>
  <c r="U269" i="9" a="1"/>
  <c r="U269" i="9" s="1"/>
  <c r="AE269" i="9" s="1"/>
  <c r="R185" i="9" a="1"/>
  <c r="R185" i="9" s="1"/>
  <c r="S185" i="9" a="1"/>
  <c r="S185" i="9" s="1"/>
  <c r="AC185" i="9" s="1"/>
  <c r="U185" i="9" a="1"/>
  <c r="U185" i="9" s="1"/>
  <c r="AE185" i="9" s="1"/>
  <c r="S252" i="9" a="1"/>
  <c r="S252" i="9" s="1"/>
  <c r="AC252" i="9" s="1"/>
  <c r="U252" i="9" a="1"/>
  <c r="U252" i="9" s="1"/>
  <c r="AE252" i="9" s="1"/>
  <c r="R252" i="9" a="1"/>
  <c r="R252" i="9" s="1"/>
  <c r="AB252" i="9" s="1"/>
  <c r="R220" i="9" a="1"/>
  <c r="R220" i="9" s="1"/>
  <c r="AB220" i="9" s="1"/>
  <c r="S220" i="9" a="1"/>
  <c r="S220" i="9" s="1"/>
  <c r="AC220" i="9" s="1"/>
  <c r="U220" i="9" a="1"/>
  <c r="U220" i="9" s="1"/>
  <c r="AE220" i="9" s="1"/>
  <c r="U188" i="9" a="1"/>
  <c r="U188" i="9" s="1"/>
  <c r="AE188" i="9" s="1"/>
  <c r="R188" i="9" a="1"/>
  <c r="R188" i="9" s="1"/>
  <c r="AB188" i="9" s="1"/>
  <c r="S188" i="9" a="1"/>
  <c r="S188" i="9" s="1"/>
  <c r="AC188" i="9" s="1"/>
  <c r="R259" i="9" a="1"/>
  <c r="R259" i="9" s="1"/>
  <c r="AB259" i="9" s="1"/>
  <c r="S259" i="9" a="1"/>
  <c r="S259" i="9" s="1"/>
  <c r="AC259" i="9" s="1"/>
  <c r="U259" i="9" a="1"/>
  <c r="U259" i="9" s="1"/>
  <c r="AE259" i="9" s="1"/>
  <c r="S227" i="9" a="1"/>
  <c r="S227" i="9" s="1"/>
  <c r="AC227" i="9" s="1"/>
  <c r="U227" i="9" a="1"/>
  <c r="U227" i="9" s="1"/>
  <c r="AE227" i="9" s="1"/>
  <c r="R227" i="9" a="1"/>
  <c r="R227" i="9" s="1"/>
  <c r="AB227" i="9" s="1"/>
  <c r="U195" i="9" a="1"/>
  <c r="U195" i="9" s="1"/>
  <c r="AE195" i="9" s="1"/>
  <c r="R195" i="9" a="1"/>
  <c r="R195" i="9" s="1"/>
  <c r="AB195" i="9" s="1"/>
  <c r="S195" i="9" a="1"/>
  <c r="S195" i="9" s="1"/>
  <c r="AC195" i="9" s="1"/>
  <c r="S266" i="9" a="1"/>
  <c r="S266" i="9" s="1"/>
  <c r="AC266" i="9" s="1"/>
  <c r="U266" i="9" a="1"/>
  <c r="U266" i="9" s="1"/>
  <c r="AE266" i="9" s="1"/>
  <c r="R266" i="9" a="1"/>
  <c r="R266" i="9" s="1"/>
  <c r="AB266" i="9" s="1"/>
  <c r="U234" i="9" a="1"/>
  <c r="U234" i="9" s="1"/>
  <c r="AE234" i="9" s="1"/>
  <c r="R234" i="9" a="1"/>
  <c r="R234" i="9" s="1"/>
  <c r="AB234" i="9" s="1"/>
  <c r="S234" i="9" a="1"/>
  <c r="S234" i="9" s="1"/>
  <c r="AC234" i="9" s="1"/>
  <c r="R202" i="9" a="1"/>
  <c r="R202" i="9" s="1"/>
  <c r="AB202" i="9" s="1"/>
  <c r="S202" i="9" a="1"/>
  <c r="S202" i="9" s="1"/>
  <c r="AC202" i="9" s="1"/>
  <c r="U202" i="9" a="1"/>
  <c r="U202" i="9" s="1"/>
  <c r="AE202" i="9" s="1"/>
  <c r="R143" i="9" a="1"/>
  <c r="R143" i="9" s="1"/>
  <c r="S143" i="9" a="1"/>
  <c r="S143" i="9" s="1"/>
  <c r="AC143" i="9" s="1"/>
  <c r="U143" i="9" a="1"/>
  <c r="U143" i="9" s="1"/>
  <c r="AE143" i="9" s="1"/>
  <c r="U99" i="9" a="1"/>
  <c r="U99" i="9" s="1"/>
  <c r="AE99" i="9" s="1"/>
  <c r="R99" i="9" a="1"/>
  <c r="R99" i="9" s="1"/>
  <c r="S99" i="9" a="1"/>
  <c r="S99" i="9" s="1"/>
  <c r="AC99" i="9" s="1"/>
  <c r="U124" i="9" a="1"/>
  <c r="U124" i="9" s="1"/>
  <c r="AE124" i="9" s="1"/>
  <c r="R124" i="9" a="1"/>
  <c r="R124" i="9" s="1"/>
  <c r="AB124" i="9" s="1"/>
  <c r="S124" i="9" a="1"/>
  <c r="S124" i="9" s="1"/>
  <c r="AC124" i="9" s="1"/>
  <c r="U171" i="9" a="1"/>
  <c r="U171" i="9" s="1"/>
  <c r="AE171" i="9" s="1"/>
  <c r="R171" i="9" a="1"/>
  <c r="R171" i="9" s="1"/>
  <c r="S171" i="9" a="1"/>
  <c r="S171" i="9" s="1"/>
  <c r="AC171" i="9" s="1"/>
  <c r="R113" i="9" a="1"/>
  <c r="R113" i="9" s="1"/>
  <c r="AB113" i="9" s="1"/>
  <c r="S113" i="9" a="1"/>
  <c r="S113" i="9" s="1"/>
  <c r="AC113" i="9" s="1"/>
  <c r="U113" i="9" a="1"/>
  <c r="U113" i="9" s="1"/>
  <c r="AE113" i="9" s="1"/>
  <c r="U152" i="9" a="1"/>
  <c r="U152" i="9" s="1"/>
  <c r="AE152" i="9" s="1"/>
  <c r="R152" i="9" a="1"/>
  <c r="R152" i="9" s="1"/>
  <c r="AB152" i="9" s="1"/>
  <c r="S152" i="9" a="1"/>
  <c r="S152" i="9" s="1"/>
  <c r="AC152" i="9" s="1"/>
  <c r="R94" i="9" a="1"/>
  <c r="R94" i="9" s="1"/>
  <c r="AB94" i="9" s="1"/>
  <c r="S94" i="9" a="1"/>
  <c r="S94" i="9" s="1"/>
  <c r="AC94" i="9" s="1"/>
  <c r="U94" i="9" a="1"/>
  <c r="U94" i="9" s="1"/>
  <c r="AE94" i="9" s="1"/>
  <c r="R141" i="9" a="1"/>
  <c r="R141" i="9" s="1"/>
  <c r="S141" i="9" a="1"/>
  <c r="S141" i="9" s="1"/>
  <c r="AC141" i="9" s="1"/>
  <c r="U141" i="9" a="1"/>
  <c r="U141" i="9" s="1"/>
  <c r="AE141" i="9" s="1"/>
  <c r="R155" i="9" a="1"/>
  <c r="R155" i="9" s="1"/>
  <c r="AB155" i="9" s="1"/>
  <c r="U155" i="9" a="1"/>
  <c r="U155" i="9" s="1"/>
  <c r="AE155" i="9" s="1"/>
  <c r="S155" i="9" a="1"/>
  <c r="S155" i="9" s="1"/>
  <c r="AC155" i="9" s="1"/>
  <c r="U97" i="9" a="1"/>
  <c r="U97" i="9" s="1"/>
  <c r="AE97" i="9" s="1"/>
  <c r="R97" i="9" a="1"/>
  <c r="R97" i="9" s="1"/>
  <c r="AB97" i="9" s="1"/>
  <c r="S97" i="9" a="1"/>
  <c r="S97" i="9" s="1"/>
  <c r="AC97" i="9" s="1"/>
  <c r="U136" i="9" a="1"/>
  <c r="U136" i="9" s="1"/>
  <c r="AE136" i="9" s="1"/>
  <c r="R136" i="9" a="1"/>
  <c r="R136" i="9" s="1"/>
  <c r="AB136" i="9" s="1"/>
  <c r="S136" i="9" a="1"/>
  <c r="S136" i="9" s="1"/>
  <c r="AC136" i="9" s="1"/>
  <c r="S90" i="9" a="1"/>
  <c r="S90" i="9" s="1"/>
  <c r="AC90" i="9" s="1"/>
  <c r="U90" i="9" a="1"/>
  <c r="U90" i="9" s="1"/>
  <c r="AE90" i="9" s="1"/>
  <c r="R90" i="9" a="1"/>
  <c r="R90" i="9" s="1"/>
  <c r="AB90" i="9" s="1"/>
  <c r="R77" i="9" a="1"/>
  <c r="R77" i="9" s="1"/>
  <c r="AB77" i="9" s="1"/>
  <c r="S77" i="9" a="1"/>
  <c r="S77" i="9" s="1"/>
  <c r="AC77" i="9" s="1"/>
  <c r="U77" i="9" a="1"/>
  <c r="U77" i="9" s="1"/>
  <c r="AE77" i="9" s="1"/>
  <c r="U84" i="9" a="1"/>
  <c r="U84" i="9" s="1"/>
  <c r="AE84" i="9" s="1"/>
  <c r="R84" i="9" a="1"/>
  <c r="R84" i="9" s="1"/>
  <c r="AB84" i="9" s="1"/>
  <c r="S84" i="9" a="1"/>
  <c r="S84" i="9" s="1"/>
  <c r="AC84" i="9" s="1"/>
  <c r="R75" i="9" a="1"/>
  <c r="R75" i="9" s="1"/>
  <c r="AB75" i="9" s="1"/>
  <c r="S75" i="9" a="1"/>
  <c r="S75" i="9" s="1"/>
  <c r="AC75" i="9" s="1"/>
  <c r="U75" i="9" a="1"/>
  <c r="U75" i="9" s="1"/>
  <c r="AE75" i="9" s="1"/>
  <c r="U41" i="9" a="1"/>
  <c r="U41" i="9" s="1"/>
  <c r="AE41" i="9" s="1"/>
  <c r="R41" i="9" a="1"/>
  <c r="R41" i="9" s="1"/>
  <c r="S41" i="9" a="1"/>
  <c r="S41" i="9" s="1"/>
  <c r="AC41" i="9" s="1"/>
  <c r="U63" i="9" a="1"/>
  <c r="U63" i="9" s="1"/>
  <c r="AE63" i="9" s="1"/>
  <c r="R63" i="9" a="1"/>
  <c r="R63" i="9" s="1"/>
  <c r="S63" i="9" a="1"/>
  <c r="S63" i="9" s="1"/>
  <c r="AC63" i="9" s="1"/>
  <c r="R78" i="9" a="1"/>
  <c r="R78" i="9" s="1"/>
  <c r="AB78" i="9" s="1"/>
  <c r="S78" i="9" a="1"/>
  <c r="S78" i="9" s="1"/>
  <c r="AC78" i="9" s="1"/>
  <c r="U78" i="9" a="1"/>
  <c r="U78" i="9" s="1"/>
  <c r="AE78" i="9" s="1"/>
  <c r="R11" i="9" a="1"/>
  <c r="R11" i="9" s="1"/>
  <c r="S11" i="9" a="1"/>
  <c r="S11" i="9" s="1"/>
  <c r="AC11" i="9" s="1"/>
  <c r="U11" i="9" a="1"/>
  <c r="U11" i="9" s="1"/>
  <c r="AE11" i="9" s="1"/>
  <c r="R66" i="9" a="1"/>
  <c r="R66" i="9" s="1"/>
  <c r="AB66" i="9" s="1"/>
  <c r="S66" i="9" a="1"/>
  <c r="S66" i="9" s="1"/>
  <c r="AC66" i="9" s="1"/>
  <c r="U66" i="9" a="1"/>
  <c r="U66" i="9" s="1"/>
  <c r="AE66" i="9" s="1"/>
  <c r="R72" i="9" a="1"/>
  <c r="R72" i="9" s="1"/>
  <c r="S72" i="9" a="1"/>
  <c r="S72" i="9" s="1"/>
  <c r="AC72" i="9" s="1"/>
  <c r="U72" i="9" a="1"/>
  <c r="U72" i="9" s="1"/>
  <c r="AE72" i="9" s="1"/>
  <c r="R16" i="9" a="1"/>
  <c r="R16" i="9" s="1"/>
  <c r="AB16" i="9" s="1"/>
  <c r="S16" i="9" a="1"/>
  <c r="S16" i="9" s="1"/>
  <c r="AC16" i="9" s="1"/>
  <c r="U16" i="9" a="1"/>
  <c r="U16" i="9" s="1"/>
  <c r="AE16" i="9" s="1"/>
  <c r="R42" i="9" a="1"/>
  <c r="R42" i="9" s="1"/>
  <c r="AB42" i="9" s="1"/>
  <c r="S42" i="9" a="1"/>
  <c r="S42" i="9" s="1"/>
  <c r="AC42" i="9" s="1"/>
  <c r="U42" i="9" a="1"/>
  <c r="U42" i="9" s="1"/>
  <c r="AE42" i="9" s="1"/>
  <c r="R237" i="9" a="1"/>
  <c r="R237" i="9" s="1"/>
  <c r="S237" i="9" a="1"/>
  <c r="S237" i="9" s="1"/>
  <c r="AC237" i="9" s="1"/>
  <c r="U237" i="9" a="1"/>
  <c r="U237" i="9" s="1"/>
  <c r="AE237" i="9" s="1"/>
  <c r="U221" i="9" a="1"/>
  <c r="U221" i="9" s="1"/>
  <c r="AE221" i="9" s="1"/>
  <c r="R221" i="9" a="1"/>
  <c r="R221" i="9" s="1"/>
  <c r="S221" i="9" a="1"/>
  <c r="S221" i="9" s="1"/>
  <c r="AC221" i="9" s="1"/>
  <c r="S248" i="9" a="1"/>
  <c r="S248" i="9" s="1"/>
  <c r="AC248" i="9" s="1"/>
  <c r="U248" i="9" a="1"/>
  <c r="U248" i="9" s="1"/>
  <c r="AE248" i="9" s="1"/>
  <c r="R248" i="9" a="1"/>
  <c r="R248" i="9" s="1"/>
  <c r="AB248" i="9" s="1"/>
  <c r="R216" i="9" a="1"/>
  <c r="R216" i="9" s="1"/>
  <c r="AB216" i="9" s="1"/>
  <c r="S216" i="9" a="1"/>
  <c r="S216" i="9" s="1"/>
  <c r="AC216" i="9" s="1"/>
  <c r="U216" i="9" a="1"/>
  <c r="U216" i="9" s="1"/>
  <c r="AE216" i="9" s="1"/>
  <c r="R213" i="9" a="1"/>
  <c r="R213" i="9" s="1"/>
  <c r="S213" i="9" a="1"/>
  <c r="S213" i="9" s="1"/>
  <c r="AC213" i="9" s="1"/>
  <c r="U213" i="9" a="1"/>
  <c r="U213" i="9" s="1"/>
  <c r="AE213" i="9" s="1"/>
  <c r="R255" i="9" a="1"/>
  <c r="R255" i="9" s="1"/>
  <c r="AB255" i="9" s="1"/>
  <c r="S255" i="9" a="1"/>
  <c r="S255" i="9" s="1"/>
  <c r="AC255" i="9" s="1"/>
  <c r="U255" i="9" a="1"/>
  <c r="U255" i="9" s="1"/>
  <c r="AE255" i="9" s="1"/>
  <c r="U223" i="9" a="1"/>
  <c r="U223" i="9" s="1"/>
  <c r="AE223" i="9" s="1"/>
  <c r="R223" i="9" a="1"/>
  <c r="R223" i="9" s="1"/>
  <c r="AB223" i="9" s="1"/>
  <c r="S223" i="9" a="1"/>
  <c r="S223" i="9" s="1"/>
  <c r="AC223" i="9" s="1"/>
  <c r="R191" i="9" a="1"/>
  <c r="R191" i="9" s="1"/>
  <c r="AB191" i="9" s="1"/>
  <c r="S191" i="9" a="1"/>
  <c r="S191" i="9" s="1"/>
  <c r="AC191" i="9" s="1"/>
  <c r="U191" i="9" a="1"/>
  <c r="U191" i="9" s="1"/>
  <c r="AE191" i="9" s="1"/>
  <c r="S262" i="9" a="1"/>
  <c r="S262" i="9" s="1"/>
  <c r="AC262" i="9" s="1"/>
  <c r="U262" i="9" a="1"/>
  <c r="U262" i="9" s="1"/>
  <c r="AE262" i="9" s="1"/>
  <c r="R262" i="9" a="1"/>
  <c r="R262" i="9" s="1"/>
  <c r="AB262" i="9" s="1"/>
  <c r="R230" i="9" a="1"/>
  <c r="R230" i="9" s="1"/>
  <c r="AB230" i="9" s="1"/>
  <c r="S230" i="9" a="1"/>
  <c r="S230" i="9" s="1"/>
  <c r="AC230" i="9" s="1"/>
  <c r="U230" i="9" a="1"/>
  <c r="U230" i="9" s="1"/>
  <c r="AE230" i="9" s="1"/>
  <c r="R198" i="9" a="1"/>
  <c r="R198" i="9" s="1"/>
  <c r="AB198" i="9" s="1"/>
  <c r="S198" i="9" a="1"/>
  <c r="S198" i="9" s="1"/>
  <c r="AC198" i="9" s="1"/>
  <c r="U198" i="9" a="1"/>
  <c r="U198" i="9" s="1"/>
  <c r="AE198" i="9" s="1"/>
  <c r="R139" i="9" a="1"/>
  <c r="R139" i="9" s="1"/>
  <c r="S139" i="9" a="1"/>
  <c r="S139" i="9" s="1"/>
  <c r="AC139" i="9" s="1"/>
  <c r="U139" i="9" a="1"/>
  <c r="U139" i="9" s="1"/>
  <c r="AE139" i="9" s="1"/>
  <c r="R162" i="9" a="1"/>
  <c r="R162" i="9" s="1"/>
  <c r="AB162" i="9" s="1"/>
  <c r="S162" i="9" a="1"/>
  <c r="S162" i="9" s="1"/>
  <c r="AC162" i="9" s="1"/>
  <c r="U162" i="9" a="1"/>
  <c r="U162" i="9" s="1"/>
  <c r="AE162" i="9" s="1"/>
  <c r="U120" i="9" a="1"/>
  <c r="U120" i="9" s="1"/>
  <c r="AE120" i="9" s="1"/>
  <c r="R120" i="9" a="1"/>
  <c r="R120" i="9" s="1"/>
  <c r="AB120" i="9" s="1"/>
  <c r="S120" i="9" a="1"/>
  <c r="S120" i="9" s="1"/>
  <c r="AC120" i="9" s="1"/>
  <c r="U167" i="9" a="1"/>
  <c r="U167" i="9" s="1"/>
  <c r="AE167" i="9" s="1"/>
  <c r="R167" i="9" a="1"/>
  <c r="R167" i="9" s="1"/>
  <c r="S167" i="9" a="1"/>
  <c r="S167" i="9" s="1"/>
  <c r="AC167" i="9" s="1"/>
  <c r="R109" i="9" a="1"/>
  <c r="R109" i="9" s="1"/>
  <c r="AB109" i="9" s="1"/>
  <c r="S109" i="9" a="1"/>
  <c r="S109" i="9" s="1"/>
  <c r="AC109" i="9" s="1"/>
  <c r="U109" i="9" a="1"/>
  <c r="U109" i="9" s="1"/>
  <c r="AE109" i="9" s="1"/>
  <c r="U134" i="9" a="1"/>
  <c r="U134" i="9" s="1"/>
  <c r="AE134" i="9" s="1"/>
  <c r="R134" i="9" a="1"/>
  <c r="R134" i="9" s="1"/>
  <c r="AB134" i="9" s="1"/>
  <c r="S134" i="9" a="1"/>
  <c r="S134" i="9" s="1"/>
  <c r="AC134" i="9" s="1"/>
  <c r="R147" i="9" a="1"/>
  <c r="R147" i="9" s="1"/>
  <c r="S147" i="9" a="1"/>
  <c r="S147" i="9" s="1"/>
  <c r="AC147" i="9" s="1"/>
  <c r="U147" i="9" a="1"/>
  <c r="U147" i="9" s="1"/>
  <c r="AE147" i="9" s="1"/>
  <c r="R137" i="9" a="1"/>
  <c r="R137" i="9" s="1"/>
  <c r="S137" i="9" a="1"/>
  <c r="S137" i="9" s="1"/>
  <c r="AC137" i="9" s="1"/>
  <c r="U137" i="9" a="1"/>
  <c r="U137" i="9" s="1"/>
  <c r="AE137" i="9" s="1"/>
  <c r="R151" i="9" a="1"/>
  <c r="R151" i="9" s="1"/>
  <c r="S151" i="9" a="1"/>
  <c r="S151" i="9" s="1"/>
  <c r="AC151" i="9" s="1"/>
  <c r="U151" i="9" a="1"/>
  <c r="U151" i="9" s="1"/>
  <c r="AE151" i="9" s="1"/>
  <c r="U93" i="9" a="1"/>
  <c r="U93" i="9" s="1"/>
  <c r="AE93" i="9" s="1"/>
  <c r="R93" i="9" a="1"/>
  <c r="R93" i="9" s="1"/>
  <c r="AB93" i="9" s="1"/>
  <c r="S93" i="9" a="1"/>
  <c r="S93" i="9" s="1"/>
  <c r="U118" i="9" a="1"/>
  <c r="U118" i="9" s="1"/>
  <c r="AE118" i="9" s="1"/>
  <c r="R118" i="9" a="1"/>
  <c r="R118" i="9" s="1"/>
  <c r="AB118" i="9" s="1"/>
  <c r="S118" i="9" a="1"/>
  <c r="S118" i="9" s="1"/>
  <c r="AC118" i="9" s="1"/>
  <c r="U71" i="9" a="1"/>
  <c r="U71" i="9" s="1"/>
  <c r="AE71" i="9" s="1"/>
  <c r="R71" i="9" a="1"/>
  <c r="R71" i="9" s="1"/>
  <c r="AB71" i="9" s="1"/>
  <c r="S71" i="9" a="1"/>
  <c r="S71" i="9" s="1"/>
  <c r="AC71" i="9" s="1"/>
  <c r="R60" i="9" a="1"/>
  <c r="R60" i="9" s="1"/>
  <c r="AB60" i="9" s="1"/>
  <c r="S60" i="9" a="1"/>
  <c r="S60" i="9" s="1"/>
  <c r="AC60" i="9" s="1"/>
  <c r="U60" i="9" a="1"/>
  <c r="U60" i="9" s="1"/>
  <c r="AE60" i="9" s="1"/>
  <c r="S65" i="9" a="1"/>
  <c r="S65" i="9" s="1"/>
  <c r="AC65" i="9" s="1"/>
  <c r="U65" i="9" a="1"/>
  <c r="U65" i="9" s="1"/>
  <c r="AE65" i="9" s="1"/>
  <c r="R65" i="9" a="1"/>
  <c r="R65" i="9" s="1"/>
  <c r="AB65" i="9" s="1"/>
  <c r="R29" i="9" a="1"/>
  <c r="R29" i="9" s="1"/>
  <c r="AB29" i="9" s="1"/>
  <c r="S29" i="9" a="1"/>
  <c r="S29" i="9" s="1"/>
  <c r="AC29" i="9" s="1"/>
  <c r="U29" i="9" a="1"/>
  <c r="U29" i="9" s="1"/>
  <c r="AE29" i="9" s="1"/>
  <c r="R57" i="9" a="1"/>
  <c r="R57" i="9" s="1"/>
  <c r="S57" i="9" a="1"/>
  <c r="S57" i="9" s="1"/>
  <c r="AC57" i="9" s="1"/>
  <c r="U57" i="9" a="1"/>
  <c r="U57" i="9" s="1"/>
  <c r="AE57" i="9" s="1"/>
  <c r="S73" i="9" a="1"/>
  <c r="S73" i="9" s="1"/>
  <c r="AC73" i="9" s="1"/>
  <c r="U73" i="9" a="1"/>
  <c r="U73" i="9" s="1"/>
  <c r="AE73" i="9" s="1"/>
  <c r="R73" i="9" a="1"/>
  <c r="R73" i="9" s="1"/>
  <c r="AB73" i="9" s="1"/>
  <c r="R6" i="9" a="1"/>
  <c r="R6" i="9" s="1"/>
  <c r="S6" i="9" a="1"/>
  <c r="S6" i="9" s="1"/>
  <c r="AC6" i="9" s="1"/>
  <c r="U6" i="9" a="1"/>
  <c r="U6" i="9" s="1"/>
  <c r="AE6" i="9" s="1"/>
  <c r="R48" i="9" a="1"/>
  <c r="R48" i="9" s="1"/>
  <c r="AB48" i="9" s="1"/>
  <c r="S48" i="9" a="1"/>
  <c r="S48" i="9" s="1"/>
  <c r="AC48" i="9" s="1"/>
  <c r="U48" i="9" a="1"/>
  <c r="U48" i="9" s="1"/>
  <c r="AE48" i="9" s="1"/>
  <c r="R62" i="9" a="1"/>
  <c r="R62" i="9" s="1"/>
  <c r="AB62" i="9" s="1"/>
  <c r="S62" i="9" a="1"/>
  <c r="S62" i="9" s="1"/>
  <c r="AC62" i="9" s="1"/>
  <c r="U62" i="9" a="1"/>
  <c r="U62" i="9" s="1"/>
  <c r="AE62" i="9" s="1"/>
  <c r="R22" i="9" a="1"/>
  <c r="R22" i="9" s="1"/>
  <c r="AB22" i="9" s="1"/>
  <c r="S22" i="9" a="1"/>
  <c r="S22" i="9" s="1"/>
  <c r="AC22" i="9" s="1"/>
  <c r="U22" i="9" a="1"/>
  <c r="U22" i="9" s="1"/>
  <c r="AE22" i="9" s="1"/>
  <c r="R35" i="9" a="1"/>
  <c r="R35" i="9" s="1"/>
  <c r="AB35" i="9" s="1"/>
  <c r="S35" i="9" a="1"/>
  <c r="S35" i="9" s="1"/>
  <c r="AC35" i="9" s="1"/>
  <c r="U35" i="9" a="1"/>
  <c r="U35" i="9" s="1"/>
  <c r="AE35" i="9" s="1"/>
  <c r="R253" i="9" a="1"/>
  <c r="R253" i="9" s="1"/>
  <c r="S253" i="9" a="1"/>
  <c r="S253" i="9" s="1"/>
  <c r="AC253" i="9" s="1"/>
  <c r="U253" i="9" a="1"/>
  <c r="U253" i="9" s="1"/>
  <c r="AE253" i="9" s="1"/>
  <c r="R189" i="9" a="1"/>
  <c r="R189" i="9" s="1"/>
  <c r="S189" i="9" a="1"/>
  <c r="S189" i="9" s="1"/>
  <c r="AC189" i="9" s="1"/>
  <c r="U189" i="9" a="1"/>
  <c r="U189" i="9" s="1"/>
  <c r="AE189" i="9" s="1"/>
  <c r="S244" i="9" a="1"/>
  <c r="S244" i="9" s="1"/>
  <c r="AC244" i="9" s="1"/>
  <c r="U244" i="9" a="1"/>
  <c r="U244" i="9" s="1"/>
  <c r="AE244" i="9" s="1"/>
  <c r="R244" i="9" a="1"/>
  <c r="R244" i="9" s="1"/>
  <c r="AB244" i="9" s="1"/>
  <c r="S212" i="9" a="1"/>
  <c r="S212" i="9" s="1"/>
  <c r="AC212" i="9" s="1"/>
  <c r="U212" i="9" a="1"/>
  <c r="U212" i="9" s="1"/>
  <c r="AE212" i="9" s="1"/>
  <c r="R212" i="9" a="1"/>
  <c r="R212" i="9" s="1"/>
  <c r="AB212" i="9" s="1"/>
  <c r="R184" i="9" a="1"/>
  <c r="R184" i="9" s="1"/>
  <c r="AB184" i="9" s="1"/>
  <c r="S184" i="9" a="1"/>
  <c r="S184" i="9" s="1"/>
  <c r="AC184" i="9" s="1"/>
  <c r="U184" i="9" a="1"/>
  <c r="U184" i="9" s="1"/>
  <c r="AE184" i="9" s="1"/>
  <c r="R251" i="9" a="1"/>
  <c r="R251" i="9" s="1"/>
  <c r="S251" i="9" a="1"/>
  <c r="S251" i="9" s="1"/>
  <c r="AC251" i="9" s="1"/>
  <c r="U251" i="9" a="1"/>
  <c r="U251" i="9" s="1"/>
  <c r="AE251" i="9" s="1"/>
  <c r="U219" i="9" a="1"/>
  <c r="U219" i="9" s="1"/>
  <c r="AE219" i="9" s="1"/>
  <c r="R219" i="9" a="1"/>
  <c r="R219" i="9" s="1"/>
  <c r="AB219" i="9" s="1"/>
  <c r="S219" i="9" a="1"/>
  <c r="S219" i="9" s="1"/>
  <c r="AC219" i="9" s="1"/>
  <c r="R187" i="9" a="1"/>
  <c r="R187" i="9" s="1"/>
  <c r="AB187" i="9" s="1"/>
  <c r="S187" i="9" a="1"/>
  <c r="S187" i="9" s="1"/>
  <c r="AC187" i="9" s="1"/>
  <c r="U187" i="9" a="1"/>
  <c r="U187" i="9" s="1"/>
  <c r="AE187" i="9" s="1"/>
  <c r="S258" i="9" a="1"/>
  <c r="S258" i="9" s="1"/>
  <c r="AC258" i="9" s="1"/>
  <c r="U258" i="9" a="1"/>
  <c r="U258" i="9" s="1"/>
  <c r="AE258" i="9" s="1"/>
  <c r="R258" i="9" a="1"/>
  <c r="R258" i="9" s="1"/>
  <c r="AB258" i="9" s="1"/>
  <c r="R226" i="9" a="1"/>
  <c r="R226" i="9" s="1"/>
  <c r="AB226" i="9" s="1"/>
  <c r="S226" i="9" a="1"/>
  <c r="S226" i="9" s="1"/>
  <c r="AC226" i="9" s="1"/>
  <c r="U226" i="9" a="1"/>
  <c r="U226" i="9" s="1"/>
  <c r="AE226" i="9" s="1"/>
  <c r="R194" i="9" a="1"/>
  <c r="R194" i="9" s="1"/>
  <c r="AB194" i="9" s="1"/>
  <c r="S194" i="9" a="1"/>
  <c r="S194" i="9" s="1"/>
  <c r="AC194" i="9" s="1"/>
  <c r="U194" i="9" a="1"/>
  <c r="U194" i="9" s="1"/>
  <c r="AE194" i="9" s="1"/>
  <c r="R135" i="9" a="1"/>
  <c r="R135" i="9" s="1"/>
  <c r="AB135" i="9" s="1"/>
  <c r="S135" i="9" a="1"/>
  <c r="S135" i="9" s="1"/>
  <c r="AC135" i="9" s="1"/>
  <c r="U135" i="9" a="1"/>
  <c r="U135" i="9" s="1"/>
  <c r="AE135" i="9" s="1"/>
  <c r="R178" i="9" a="1"/>
  <c r="R178" i="9" s="1"/>
  <c r="AB178" i="9" s="1"/>
  <c r="S178" i="9" a="1"/>
  <c r="S178" i="9" s="1"/>
  <c r="U178" i="9" a="1"/>
  <c r="U178" i="9" s="1"/>
  <c r="U102" i="9" a="1"/>
  <c r="U102" i="9" s="1"/>
  <c r="AE102" i="9" s="1"/>
  <c r="R102" i="9" a="1"/>
  <c r="R102" i="9" s="1"/>
  <c r="AB102" i="9" s="1"/>
  <c r="S102" i="9" a="1"/>
  <c r="S102" i="9" s="1"/>
  <c r="AC102" i="9" s="1"/>
  <c r="R164" i="9" a="1"/>
  <c r="R164" i="9" s="1"/>
  <c r="AB164" i="9" s="1"/>
  <c r="S164" i="9" a="1"/>
  <c r="S164" i="9" s="1"/>
  <c r="AC164" i="9" s="1"/>
  <c r="U164" i="9" a="1"/>
  <c r="U164" i="9" s="1"/>
  <c r="AE164" i="9" s="1"/>
  <c r="R105" i="9" a="1"/>
  <c r="R105" i="9" s="1"/>
  <c r="AB105" i="9" s="1"/>
  <c r="S105" i="9" a="1"/>
  <c r="S105" i="9" s="1"/>
  <c r="AC105" i="9" s="1"/>
  <c r="U105" i="9" a="1"/>
  <c r="U105" i="9" s="1"/>
  <c r="AE105" i="9" s="1"/>
  <c r="R127" i="9" a="1"/>
  <c r="R127" i="9" s="1"/>
  <c r="S127" i="9" a="1"/>
  <c r="S127" i="9" s="1"/>
  <c r="AC127" i="9" s="1"/>
  <c r="U127" i="9" a="1"/>
  <c r="U127" i="9" s="1"/>
  <c r="AE127" i="9" s="1"/>
  <c r="R121" i="9" a="1"/>
  <c r="R121" i="9" s="1"/>
  <c r="AB121" i="9" s="1"/>
  <c r="S121" i="9" a="1"/>
  <c r="S121" i="9" s="1"/>
  <c r="AC121" i="9" s="1"/>
  <c r="U121" i="9" a="1"/>
  <c r="U121" i="9" s="1"/>
  <c r="AE121" i="9" s="1"/>
  <c r="U112" i="9" a="1"/>
  <c r="U112" i="9" s="1"/>
  <c r="AE112" i="9" s="1"/>
  <c r="R112" i="9" a="1"/>
  <c r="R112" i="9" s="1"/>
  <c r="AB112" i="9" s="1"/>
  <c r="S112" i="9" a="1"/>
  <c r="S112" i="9" s="1"/>
  <c r="AC112" i="9" s="1"/>
  <c r="U148" i="9" a="1"/>
  <c r="U148" i="9" s="1"/>
  <c r="AE148" i="9" s="1"/>
  <c r="R148" i="9" a="1"/>
  <c r="R148" i="9" s="1"/>
  <c r="AB148" i="9" s="1"/>
  <c r="S148" i="9" a="1"/>
  <c r="S148" i="9" s="1"/>
  <c r="AC148" i="9" s="1"/>
  <c r="U165" i="9" a="1"/>
  <c r="U165" i="9" s="1"/>
  <c r="AE165" i="9" s="1"/>
  <c r="R165" i="9" a="1"/>
  <c r="R165" i="9" s="1"/>
  <c r="S165" i="9" a="1"/>
  <c r="S165" i="9" s="1"/>
  <c r="AC165" i="9" s="1"/>
  <c r="R111" i="9" a="1"/>
  <c r="R111" i="9" s="1"/>
  <c r="AB111" i="9" s="1"/>
  <c r="S111" i="9" a="1"/>
  <c r="S111" i="9" s="1"/>
  <c r="AC111" i="9" s="1"/>
  <c r="U111" i="9" a="1"/>
  <c r="U111" i="9" s="1"/>
  <c r="AE111" i="9" s="1"/>
  <c r="U61" i="9" a="1"/>
  <c r="U61" i="9" s="1"/>
  <c r="AE61" i="9" s="1"/>
  <c r="R61" i="9" a="1"/>
  <c r="R61" i="9" s="1"/>
  <c r="AB61" i="9" s="1"/>
  <c r="S61" i="9" a="1"/>
  <c r="S61" i="9" s="1"/>
  <c r="AC61" i="9" s="1"/>
  <c r="U54" i="9" a="1"/>
  <c r="U54" i="9" s="1"/>
  <c r="AE54" i="9" s="1"/>
  <c r="R54" i="9" a="1"/>
  <c r="R54" i="9" s="1"/>
  <c r="AB54" i="9" s="1"/>
  <c r="S54" i="9" a="1"/>
  <c r="S54" i="9" s="1"/>
  <c r="AC54" i="9" s="1"/>
  <c r="R36" i="9" a="1"/>
  <c r="R36" i="9" s="1"/>
  <c r="AB36" i="9" s="1"/>
  <c r="S36" i="9" a="1"/>
  <c r="S36" i="9" s="1"/>
  <c r="AC36" i="9" s="1"/>
  <c r="U36" i="9" a="1"/>
  <c r="U36" i="9" s="1"/>
  <c r="AE36" i="9" s="1"/>
  <c r="U86" i="9" a="1"/>
  <c r="U86" i="9" s="1"/>
  <c r="AE86" i="9" s="1"/>
  <c r="R86" i="9" a="1"/>
  <c r="R86" i="9" s="1"/>
  <c r="AB86" i="9" s="1"/>
  <c r="S86" i="9" a="1"/>
  <c r="S86" i="9" s="1"/>
  <c r="AC86" i="9" s="1"/>
  <c r="U52" i="9" a="1"/>
  <c r="U52" i="9" s="1"/>
  <c r="AE52" i="9" s="1"/>
  <c r="R52" i="9" a="1"/>
  <c r="R52" i="9" s="1"/>
  <c r="AB52" i="9" s="1"/>
  <c r="S52" i="9" a="1"/>
  <c r="S52" i="9" s="1"/>
  <c r="AC52" i="9" s="1"/>
  <c r="U68" i="9" a="1"/>
  <c r="U68" i="9" s="1"/>
  <c r="AE68" i="9" s="1"/>
  <c r="R68" i="9" a="1"/>
  <c r="R68" i="9" s="1"/>
  <c r="S68" i="9" a="1"/>
  <c r="S68" i="9" s="1"/>
  <c r="AC68" i="9" s="1"/>
  <c r="R3" i="9" a="1"/>
  <c r="R3" i="9" s="1"/>
  <c r="AB3" i="9" s="1"/>
  <c r="S3" i="9" a="1"/>
  <c r="S3" i="9" s="1"/>
  <c r="AC3" i="9" s="1"/>
  <c r="U3" i="9" a="1"/>
  <c r="U3" i="9" s="1"/>
  <c r="AE3" i="9" s="1"/>
  <c r="R44" i="9" a="1"/>
  <c r="R44" i="9" s="1"/>
  <c r="AB44" i="9" s="1"/>
  <c r="S44" i="9" a="1"/>
  <c r="S44" i="9" s="1"/>
  <c r="AC44" i="9" s="1"/>
  <c r="U44" i="9" a="1"/>
  <c r="U44" i="9" s="1"/>
  <c r="AE44" i="9" s="1"/>
  <c r="R58" i="9" a="1"/>
  <c r="R58" i="9" s="1"/>
  <c r="AB58" i="9" s="1"/>
  <c r="S58" i="9" a="1"/>
  <c r="S58" i="9" s="1"/>
  <c r="AC58" i="9" s="1"/>
  <c r="U58" i="9" a="1"/>
  <c r="U58" i="9" s="1"/>
  <c r="AE58" i="9" s="1"/>
  <c r="U10" i="9" a="1"/>
  <c r="U10" i="9" s="1"/>
  <c r="AE10" i="9" s="1"/>
  <c r="R10" i="9" a="1"/>
  <c r="R10" i="9" s="1"/>
  <c r="AB10" i="9" s="1"/>
  <c r="S10" i="9" a="1"/>
  <c r="S10" i="9" s="1"/>
  <c r="AC10" i="9" s="1"/>
  <c r="U32" i="9" a="1"/>
  <c r="U32" i="9" s="1"/>
  <c r="AE32" i="9" s="1"/>
  <c r="R32" i="9" a="1"/>
  <c r="R32" i="9" s="1"/>
  <c r="AB32" i="9" s="1"/>
  <c r="S32" i="9" a="1"/>
  <c r="S32" i="9" s="1"/>
  <c r="AC32" i="9" s="1"/>
  <c r="R265" i="9" a="1"/>
  <c r="R265" i="9" s="1"/>
  <c r="S265" i="9" a="1"/>
  <c r="S265" i="9" s="1"/>
  <c r="AC265" i="9" s="1"/>
  <c r="U265" i="9" a="1"/>
  <c r="U265" i="9" s="1"/>
  <c r="AE265" i="9" s="1"/>
  <c r="S272" i="9" a="1"/>
  <c r="S272" i="9" s="1"/>
  <c r="AC272" i="9" s="1"/>
  <c r="U272" i="9" a="1"/>
  <c r="U272" i="9" s="1"/>
  <c r="AE272" i="9" s="1"/>
  <c r="R272" i="9" a="1"/>
  <c r="R272" i="9" s="1"/>
  <c r="U240" i="9" a="1"/>
  <c r="U240" i="9" s="1"/>
  <c r="AE240" i="9" s="1"/>
  <c r="R240" i="9" a="1"/>
  <c r="R240" i="9" s="1"/>
  <c r="AB240" i="9" s="1"/>
  <c r="S240" i="9" a="1"/>
  <c r="S240" i="9" s="1"/>
  <c r="AC240" i="9" s="1"/>
  <c r="U208" i="9" a="1"/>
  <c r="U208" i="9" s="1"/>
  <c r="AE208" i="9" s="1"/>
  <c r="R208" i="9" a="1"/>
  <c r="R208" i="9" s="1"/>
  <c r="AB208" i="9" s="1"/>
  <c r="S208" i="9" a="1"/>
  <c r="S208" i="9" s="1"/>
  <c r="S229" i="9" a="1"/>
  <c r="S229" i="9" s="1"/>
  <c r="AC229" i="9" s="1"/>
  <c r="U229" i="9" a="1"/>
  <c r="U229" i="9" s="1"/>
  <c r="AE229" i="9" s="1"/>
  <c r="R229" i="9" a="1"/>
  <c r="R229" i="9" s="1"/>
  <c r="AB229" i="9" s="1"/>
  <c r="R247" i="9" a="1"/>
  <c r="R247" i="9" s="1"/>
  <c r="AB247" i="9" s="1"/>
  <c r="S247" i="9" a="1"/>
  <c r="S247" i="9" s="1"/>
  <c r="AC247" i="9" s="1"/>
  <c r="U247" i="9" a="1"/>
  <c r="U247" i="9" s="1"/>
  <c r="AE247" i="9" s="1"/>
  <c r="R215" i="9" a="1"/>
  <c r="R215" i="9" s="1"/>
  <c r="AB215" i="9" s="1"/>
  <c r="S215" i="9" a="1"/>
  <c r="S215" i="9" s="1"/>
  <c r="AC215" i="9" s="1"/>
  <c r="U215" i="9" a="1"/>
  <c r="U215" i="9" s="1"/>
  <c r="AE215" i="9" s="1"/>
  <c r="R201" i="9" a="1"/>
  <c r="R201" i="9" s="1"/>
  <c r="AB201" i="9" s="1"/>
  <c r="S201" i="9" a="1"/>
  <c r="S201" i="9" s="1"/>
  <c r="AC201" i="9" s="1"/>
  <c r="U201" i="9" a="1"/>
  <c r="U201" i="9" s="1"/>
  <c r="AE201" i="9" s="1"/>
  <c r="S254" i="9" a="1"/>
  <c r="S254" i="9" s="1"/>
  <c r="AC254" i="9" s="1"/>
  <c r="U254" i="9" a="1"/>
  <c r="U254" i="9" s="1"/>
  <c r="AE254" i="9" s="1"/>
  <c r="R254" i="9" a="1"/>
  <c r="R254" i="9" s="1"/>
  <c r="AB254" i="9" s="1"/>
  <c r="R222" i="9" a="1"/>
  <c r="R222" i="9" s="1"/>
  <c r="S222" i="9" a="1"/>
  <c r="S222" i="9" s="1"/>
  <c r="AC222" i="9" s="1"/>
  <c r="U222" i="9" a="1"/>
  <c r="U222" i="9" s="1"/>
  <c r="AE222" i="9" s="1"/>
  <c r="S190" i="9" a="1"/>
  <c r="S190" i="9" s="1"/>
  <c r="AC190" i="9" s="1"/>
  <c r="U190" i="9" a="1"/>
  <c r="U190" i="9" s="1"/>
  <c r="AE190" i="9" s="1"/>
  <c r="R190" i="9" a="1"/>
  <c r="R190" i="9" s="1"/>
  <c r="AB190" i="9" s="1"/>
  <c r="U179" i="9" a="1"/>
  <c r="U179" i="9" s="1"/>
  <c r="AE179" i="9" s="1"/>
  <c r="R179" i="9" a="1"/>
  <c r="R179" i="9" s="1"/>
  <c r="AB179" i="9" s="1"/>
  <c r="S179" i="9" a="1"/>
  <c r="S179" i="9" s="1"/>
  <c r="AC179" i="9" s="1"/>
  <c r="U132" i="9" a="1"/>
  <c r="U132" i="9" s="1"/>
  <c r="AE132" i="9" s="1"/>
  <c r="R132" i="9" a="1"/>
  <c r="R132" i="9" s="1"/>
  <c r="AB132" i="9" s="1"/>
  <c r="S132" i="9" a="1"/>
  <c r="S132" i="9" s="1"/>
  <c r="AC132" i="9" s="1"/>
  <c r="U175" i="9" a="1"/>
  <c r="U175" i="9" s="1"/>
  <c r="AE175" i="9" s="1"/>
  <c r="R175" i="9" a="1"/>
  <c r="R175" i="9" s="1"/>
  <c r="AB175" i="9" s="1"/>
  <c r="S175" i="9" a="1"/>
  <c r="S175" i="9" s="1"/>
  <c r="AC175" i="9" s="1"/>
  <c r="U95" i="9" a="1"/>
  <c r="U95" i="9" s="1"/>
  <c r="AE95" i="9" s="1"/>
  <c r="R95" i="9" a="1"/>
  <c r="R95" i="9" s="1"/>
  <c r="S95" i="9" a="1"/>
  <c r="S95" i="9" s="1"/>
  <c r="AC95" i="9" s="1"/>
  <c r="R149" i="9" a="1"/>
  <c r="R149" i="9" s="1"/>
  <c r="S149" i="9" a="1"/>
  <c r="S149" i="9" s="1"/>
  <c r="AC149" i="9" s="1"/>
  <c r="U149" i="9" a="1"/>
  <c r="U149" i="9" s="1"/>
  <c r="AE149" i="9" s="1"/>
  <c r="R182" i="9" a="1"/>
  <c r="R182" i="9" s="1"/>
  <c r="AB182" i="9" s="1"/>
  <c r="S182" i="9" a="1"/>
  <c r="S182" i="9" s="1"/>
  <c r="AC182" i="9" s="1"/>
  <c r="U182" i="9" a="1"/>
  <c r="U182" i="9" s="1"/>
  <c r="AE182" i="9" s="1"/>
  <c r="R123" i="9" a="1"/>
  <c r="R123" i="9" s="1"/>
  <c r="S123" i="9" a="1"/>
  <c r="S123" i="9" s="1"/>
  <c r="AC123" i="9" s="1"/>
  <c r="U123" i="9" a="1"/>
  <c r="U123" i="9" s="1"/>
  <c r="AE123" i="9" s="1"/>
  <c r="R180" i="9" a="1"/>
  <c r="R180" i="9" s="1"/>
  <c r="AB180" i="9" s="1"/>
  <c r="S180" i="9" a="1"/>
  <c r="S180" i="9" s="1"/>
  <c r="AC180" i="9" s="1"/>
  <c r="U180" i="9" a="1"/>
  <c r="U180" i="9" s="1"/>
  <c r="AE180" i="9" s="1"/>
  <c r="U108" i="9" a="1"/>
  <c r="U108" i="9" s="1"/>
  <c r="AE108" i="9" s="1"/>
  <c r="R108" i="9" a="1"/>
  <c r="R108" i="9" s="1"/>
  <c r="AB108" i="9" s="1"/>
  <c r="S108" i="9" a="1"/>
  <c r="S108" i="9" s="1"/>
  <c r="AC108" i="9" s="1"/>
  <c r="R133" i="9" a="1"/>
  <c r="R133" i="9" s="1"/>
  <c r="S133" i="9" a="1"/>
  <c r="S133" i="9" s="1"/>
  <c r="AC133" i="9" s="1"/>
  <c r="U133" i="9" a="1"/>
  <c r="U133" i="9" s="1"/>
  <c r="AE133" i="9" s="1"/>
  <c r="R176" i="9" a="1"/>
  <c r="R176" i="9" s="1"/>
  <c r="AB176" i="9" s="1"/>
  <c r="S176" i="9" a="1"/>
  <c r="S176" i="9" s="1"/>
  <c r="AC176" i="9" s="1"/>
  <c r="U176" i="9" a="1"/>
  <c r="U176" i="9" s="1"/>
  <c r="AE176" i="9" s="1"/>
  <c r="R107" i="9" a="1"/>
  <c r="R107" i="9" s="1"/>
  <c r="S107" i="9" a="1"/>
  <c r="S107" i="9" s="1"/>
  <c r="AC107" i="9" s="1"/>
  <c r="U107" i="9" a="1"/>
  <c r="U107" i="9" s="1"/>
  <c r="AE107" i="9" s="1"/>
  <c r="BE20" i="9"/>
  <c r="AT62" i="9" s="1"/>
  <c r="BF20" i="9"/>
  <c r="AU62" i="9" s="1"/>
  <c r="AS61" i="9"/>
  <c r="BD20" i="9"/>
  <c r="AS62" i="9" s="1"/>
  <c r="BE19" i="9"/>
  <c r="AU57" i="9"/>
  <c r="AV57" i="9"/>
  <c r="AT57" i="9"/>
  <c r="BF19" i="9"/>
  <c r="AU61" i="9" s="1"/>
  <c r="AY57" i="9"/>
  <c r="AY44" i="9"/>
  <c r="AU45" i="9"/>
  <c r="V124" i="9"/>
  <c r="AF124" i="9" s="1"/>
  <c r="V217" i="9"/>
  <c r="AF217" i="9" s="1"/>
  <c r="BE44" i="9"/>
  <c r="AU44" i="9"/>
  <c r="BG20" i="9"/>
  <c r="BF18" i="9"/>
  <c r="AV21" i="9"/>
  <c r="BF21" i="9"/>
  <c r="H2" i="4" s="1"/>
  <c r="BE33" i="9"/>
  <c r="D8" i="6" s="1"/>
  <c r="AU36" i="9"/>
  <c r="BF33" i="9"/>
  <c r="AV36" i="9"/>
  <c r="AV45" i="9"/>
  <c r="BF42" i="9"/>
  <c r="BD42" i="9"/>
  <c r="AT45" i="9"/>
  <c r="BF41" i="9"/>
  <c r="AV44" i="9"/>
  <c r="BF44" i="9"/>
  <c r="AT35" i="9"/>
  <c r="BD35" i="9"/>
  <c r="BD32" i="9"/>
  <c r="BF32" i="9"/>
  <c r="BF35" i="9"/>
  <c r="AV35" i="9"/>
  <c r="BD33" i="9"/>
  <c r="AT36" i="9"/>
  <c r="AT21" i="9"/>
  <c r="BD18" i="9"/>
  <c r="BD21" i="9"/>
  <c r="BD41" i="9"/>
  <c r="AT44" i="9"/>
  <c r="BD44" i="9"/>
  <c r="AU21" i="9"/>
  <c r="BE21" i="9"/>
  <c r="BE18" i="9"/>
  <c r="AU35" i="9"/>
  <c r="AU53" i="9" s="1"/>
  <c r="BE32" i="9"/>
  <c r="BE35" i="9"/>
  <c r="BI41" i="9"/>
  <c r="BI32" i="9"/>
  <c r="BG19" i="9"/>
  <c r="E7" i="6" s="1"/>
  <c r="AU22" i="9"/>
  <c r="AT22" i="9"/>
  <c r="AV22" i="9"/>
  <c r="BJ19" i="9"/>
  <c r="BH19" i="9"/>
  <c r="AZ18" i="9"/>
  <c r="AW18" i="9"/>
  <c r="AX18" i="9"/>
  <c r="AV53" i="9" l="1"/>
  <c r="AT53" i="9"/>
  <c r="BI35" i="9"/>
  <c r="AY51" i="9"/>
  <c r="V222" i="9"/>
  <c r="AF222" i="9" s="1"/>
  <c r="AB222" i="9"/>
  <c r="AX41" i="9"/>
  <c r="AC14" i="9"/>
  <c r="V237" i="9"/>
  <c r="AF237" i="9" s="1"/>
  <c r="AB237" i="9"/>
  <c r="V141" i="9"/>
  <c r="AF141" i="9" s="1"/>
  <c r="AB141" i="9"/>
  <c r="AW41" i="9"/>
  <c r="AB14" i="9"/>
  <c r="V81" i="9"/>
  <c r="AF81" i="9" s="1"/>
  <c r="AB81" i="9"/>
  <c r="V131" i="9"/>
  <c r="AF131" i="9" s="1"/>
  <c r="AB131" i="9"/>
  <c r="V245" i="9"/>
  <c r="AF245" i="9" s="1"/>
  <c r="AB245" i="9"/>
  <c r="V177" i="9"/>
  <c r="AF177" i="9" s="1"/>
  <c r="AB177" i="9"/>
  <c r="V206" i="9"/>
  <c r="AF206" i="9" s="1"/>
  <c r="AB206" i="9"/>
  <c r="V95" i="9"/>
  <c r="AF95" i="9" s="1"/>
  <c r="AB95" i="9"/>
  <c r="V139" i="9"/>
  <c r="AF139" i="9" s="1"/>
  <c r="AB139" i="9"/>
  <c r="V192" i="9"/>
  <c r="AF192" i="9" s="1"/>
  <c r="AB192" i="9"/>
  <c r="V165" i="9"/>
  <c r="AF165" i="9" s="1"/>
  <c r="AB165" i="9"/>
  <c r="AX42" i="9"/>
  <c r="AC178" i="9"/>
  <c r="V239" i="9"/>
  <c r="AF239" i="9" s="1"/>
  <c r="V72" i="9"/>
  <c r="AF72" i="9" s="1"/>
  <c r="AB72" i="9"/>
  <c r="V99" i="9"/>
  <c r="AF99" i="9" s="1"/>
  <c r="AB99" i="9"/>
  <c r="V233" i="9"/>
  <c r="AF233" i="9" s="1"/>
  <c r="AB233" i="9"/>
  <c r="V116" i="9"/>
  <c r="AF116" i="9" s="1"/>
  <c r="AB116" i="9"/>
  <c r="V21" i="9"/>
  <c r="AF21" i="9" s="1"/>
  <c r="AB21" i="9"/>
  <c r="AZ41" i="9"/>
  <c r="AE14" i="9"/>
  <c r="V157" i="9"/>
  <c r="AF157" i="9" s="1"/>
  <c r="V123" i="9"/>
  <c r="AF123" i="9" s="1"/>
  <c r="AB123" i="9"/>
  <c r="AZ42" i="9"/>
  <c r="AE178" i="9"/>
  <c r="V197" i="9"/>
  <c r="AF197" i="9" s="1"/>
  <c r="AB197" i="9"/>
  <c r="V27" i="9"/>
  <c r="AF27" i="9" s="1"/>
  <c r="AB27" i="9"/>
  <c r="V43" i="9"/>
  <c r="AF43" i="9" s="1"/>
  <c r="AB43" i="9"/>
  <c r="V249" i="9"/>
  <c r="AF249" i="9" s="1"/>
  <c r="AB249" i="9"/>
  <c r="V107" i="9"/>
  <c r="AF107" i="9" s="1"/>
  <c r="AB107" i="9"/>
  <c r="V28" i="9"/>
  <c r="AF28" i="9" s="1"/>
  <c r="V265" i="9"/>
  <c r="AF265" i="9" s="1"/>
  <c r="AB265" i="9"/>
  <c r="V189" i="9"/>
  <c r="AF189" i="9" s="1"/>
  <c r="AB189" i="9"/>
  <c r="V57" i="9"/>
  <c r="AF57" i="9" s="1"/>
  <c r="AB57" i="9"/>
  <c r="AC93" i="9"/>
  <c r="AX33" i="9"/>
  <c r="AX51" i="9" s="1"/>
  <c r="V137" i="9"/>
  <c r="AF137" i="9" s="1"/>
  <c r="AB137" i="9"/>
  <c r="V209" i="9"/>
  <c r="AF209" i="9" s="1"/>
  <c r="AB209" i="9"/>
  <c r="V183" i="9"/>
  <c r="AF183" i="9" s="1"/>
  <c r="AB183" i="9"/>
  <c r="V268" i="9"/>
  <c r="AF268" i="9" s="1"/>
  <c r="AB268" i="9"/>
  <c r="V149" i="9"/>
  <c r="AF149" i="9" s="1"/>
  <c r="AB149" i="9"/>
  <c r="V251" i="9"/>
  <c r="AF251" i="9" s="1"/>
  <c r="AB251" i="9"/>
  <c r="V11" i="9"/>
  <c r="AF11" i="9" s="1"/>
  <c r="AB11" i="9"/>
  <c r="V269" i="9"/>
  <c r="AF269" i="9" s="1"/>
  <c r="V68" i="9"/>
  <c r="AF68" i="9" s="1"/>
  <c r="AB68" i="9"/>
  <c r="V171" i="9"/>
  <c r="AF171" i="9" s="1"/>
  <c r="AB171" i="9"/>
  <c r="V185" i="9"/>
  <c r="AF185" i="9" s="1"/>
  <c r="AB185" i="9"/>
  <c r="V159" i="9"/>
  <c r="AF159" i="9" s="1"/>
  <c r="AB159" i="9"/>
  <c r="V211" i="9"/>
  <c r="AF211" i="9" s="1"/>
  <c r="AB211" i="9"/>
  <c r="V160" i="9"/>
  <c r="AF160" i="9" s="1"/>
  <c r="AB160" i="9"/>
  <c r="V196" i="9"/>
  <c r="AF196" i="9" s="1"/>
  <c r="AB196" i="9"/>
  <c r="V129" i="9"/>
  <c r="AF129" i="9" s="1"/>
  <c r="AB129" i="9"/>
  <c r="V83" i="9"/>
  <c r="AF83" i="9" s="1"/>
  <c r="AB83" i="9"/>
  <c r="V133" i="9"/>
  <c r="AF133" i="9" s="1"/>
  <c r="AB133" i="9"/>
  <c r="AX43" i="9"/>
  <c r="BH43" i="9" s="1"/>
  <c r="AC208" i="9"/>
  <c r="V151" i="9"/>
  <c r="AF151" i="9" s="1"/>
  <c r="AB151" i="9"/>
  <c r="V41" i="9"/>
  <c r="AF41" i="9" s="1"/>
  <c r="AB41" i="9"/>
  <c r="V169" i="9"/>
  <c r="AF169" i="9" s="1"/>
  <c r="V6" i="9"/>
  <c r="AF6" i="9" s="1"/>
  <c r="AB6" i="9"/>
  <c r="V213" i="9"/>
  <c r="AF213" i="9" s="1"/>
  <c r="AB213" i="9"/>
  <c r="V221" i="9"/>
  <c r="AF221" i="9" s="1"/>
  <c r="AB221" i="9"/>
  <c r="V63" i="9"/>
  <c r="AF63" i="9" s="1"/>
  <c r="AB63" i="9"/>
  <c r="V51" i="9"/>
  <c r="AF51" i="9" s="1"/>
  <c r="AB51" i="9"/>
  <c r="V163" i="9"/>
  <c r="AF163" i="9" s="1"/>
  <c r="AB163" i="9"/>
  <c r="V205" i="9"/>
  <c r="AF205" i="9" s="1"/>
  <c r="AB205" i="9"/>
  <c r="V200" i="9"/>
  <c r="AF200" i="9" s="1"/>
  <c r="AB200" i="9"/>
  <c r="V15" i="9"/>
  <c r="AF15" i="9" s="1"/>
  <c r="AB15" i="9"/>
  <c r="V119" i="9"/>
  <c r="AF119" i="9" s="1"/>
  <c r="AB119" i="9"/>
  <c r="V272" i="9"/>
  <c r="AF272" i="9" s="1"/>
  <c r="AB272" i="9"/>
  <c r="V127" i="9"/>
  <c r="AF127" i="9" s="1"/>
  <c r="AB127" i="9"/>
  <c r="V253" i="9"/>
  <c r="AF253" i="9" s="1"/>
  <c r="AB253" i="9"/>
  <c r="V147" i="9"/>
  <c r="AF147" i="9" s="1"/>
  <c r="AB147" i="9"/>
  <c r="V167" i="9"/>
  <c r="AF167" i="9" s="1"/>
  <c r="AB167" i="9"/>
  <c r="V143" i="9"/>
  <c r="AF143" i="9" s="1"/>
  <c r="AB143" i="9"/>
  <c r="V69" i="9"/>
  <c r="AF69" i="9" s="1"/>
  <c r="AB69" i="9"/>
  <c r="V140" i="9"/>
  <c r="AF140" i="9" s="1"/>
  <c r="AB140" i="9"/>
  <c r="V204" i="9"/>
  <c r="AF204" i="9" s="1"/>
  <c r="AB204" i="9"/>
  <c r="V193" i="9"/>
  <c r="AF193" i="9" s="1"/>
  <c r="AB193" i="9"/>
  <c r="V274" i="9"/>
  <c r="AF274" i="9" s="1"/>
  <c r="AB274" i="9"/>
  <c r="V103" i="9"/>
  <c r="AF103" i="9" s="1"/>
  <c r="AB103" i="9"/>
  <c r="BE27" i="9"/>
  <c r="AT61" i="9"/>
  <c r="BE26" i="9"/>
  <c r="AT60" i="9"/>
  <c r="BF26" i="9"/>
  <c r="AU60" i="9"/>
  <c r="BD26" i="9"/>
  <c r="AS60" i="9"/>
  <c r="AY62" i="9"/>
  <c r="AW62" i="9"/>
  <c r="AV62" i="9"/>
  <c r="AW61" i="9"/>
  <c r="AV61" i="9"/>
  <c r="AY61" i="9"/>
  <c r="BC57" i="9"/>
  <c r="BM28" i="9"/>
  <c r="BM44" i="9"/>
  <c r="AW43" i="9"/>
  <c r="BG43" i="9" s="1"/>
  <c r="AZ43" i="9"/>
  <c r="BJ43" i="9" s="1"/>
  <c r="AW42" i="9"/>
  <c r="AW33" i="9"/>
  <c r="AX34" i="9"/>
  <c r="AX52" i="9" s="1"/>
  <c r="BC33" i="9"/>
  <c r="BC51" i="9" s="1"/>
  <c r="AW34" i="9"/>
  <c r="BC32" i="9"/>
  <c r="BC50" i="9" s="1"/>
  <c r="AZ33" i="9"/>
  <c r="AZ51" i="9" s="1"/>
  <c r="BC34" i="9"/>
  <c r="BC52" i="9" s="1"/>
  <c r="AZ34" i="9"/>
  <c r="AZ32" i="9"/>
  <c r="AZ50" i="9" s="1"/>
  <c r="AW32" i="9"/>
  <c r="AW50" i="9" s="1"/>
  <c r="AX32" i="9"/>
  <c r="AX50" i="9" s="1"/>
  <c r="BF28" i="9"/>
  <c r="BD27" i="9"/>
  <c r="BD28" i="9"/>
  <c r="BM21" i="9"/>
  <c r="BM18" i="9"/>
  <c r="BM26" i="9" s="1"/>
  <c r="BC21" i="9"/>
  <c r="BB20" i="9"/>
  <c r="BC22" i="9"/>
  <c r="BM19" i="9"/>
  <c r="BM27" i="9" s="1"/>
  <c r="BE28" i="9"/>
  <c r="BF27" i="9"/>
  <c r="BB19" i="9"/>
  <c r="BL19" i="9" s="1"/>
  <c r="BJ28" i="9"/>
  <c r="BH28" i="9"/>
  <c r="BG28" i="9"/>
  <c r="BH27" i="9"/>
  <c r="BG27" i="9"/>
  <c r="BJ27" i="9"/>
  <c r="BC28" i="9"/>
  <c r="BC27" i="9"/>
  <c r="BC26" i="9"/>
  <c r="AZ27" i="9"/>
  <c r="AZ28" i="9"/>
  <c r="AX28" i="9"/>
  <c r="AW28" i="9"/>
  <c r="AX27" i="9"/>
  <c r="AW27" i="9"/>
  <c r="AZ26" i="9"/>
  <c r="AW26" i="9"/>
  <c r="AX26" i="9"/>
  <c r="BL20" i="9"/>
  <c r="W245" i="9"/>
  <c r="V248" i="9"/>
  <c r="AF248" i="9" s="1"/>
  <c r="D7" i="6"/>
  <c r="V5" i="9"/>
  <c r="AF5" i="9" s="1"/>
  <c r="V242" i="9"/>
  <c r="AF242" i="9" s="1"/>
  <c r="V243" i="9"/>
  <c r="AF243" i="9" s="1"/>
  <c r="W159" i="9"/>
  <c r="AG159" i="9" s="1"/>
  <c r="AZ57" i="9"/>
  <c r="AX57" i="9"/>
  <c r="AW57" i="9"/>
  <c r="V194" i="9"/>
  <c r="AF194" i="9" s="1"/>
  <c r="BI34" i="9"/>
  <c r="W240" i="9"/>
  <c r="V104" i="9"/>
  <c r="AF104" i="9" s="1"/>
  <c r="V241" i="9"/>
  <c r="AF241" i="9" s="1"/>
  <c r="V235" i="9"/>
  <c r="AF235" i="9" s="1"/>
  <c r="V144" i="9"/>
  <c r="AF144" i="9" s="1"/>
  <c r="V215" i="9"/>
  <c r="AF215" i="9" s="1"/>
  <c r="W270" i="9"/>
  <c r="AG270" i="9" s="1"/>
  <c r="V30" i="9"/>
  <c r="AF30" i="9" s="1"/>
  <c r="V252" i="9"/>
  <c r="AF252" i="9" s="1"/>
  <c r="V266" i="9"/>
  <c r="AF266" i="9" s="1"/>
  <c r="V267" i="9"/>
  <c r="AF267" i="9" s="1"/>
  <c r="F16" i="11"/>
  <c r="G16" i="11" s="1"/>
  <c r="W235" i="9"/>
  <c r="AG235" i="9" s="1"/>
  <c r="V178" i="9"/>
  <c r="W97" i="9"/>
  <c r="AG97" i="9" s="1"/>
  <c r="V135" i="9"/>
  <c r="AF135" i="9" s="1"/>
  <c r="W239" i="9"/>
  <c r="AG239" i="9" s="1"/>
  <c r="V154" i="9"/>
  <c r="AF154" i="9" s="1"/>
  <c r="V66" i="9"/>
  <c r="AF66" i="9" s="1"/>
  <c r="V110" i="9"/>
  <c r="AF110" i="9" s="1"/>
  <c r="V59" i="9"/>
  <c r="AF59" i="9" s="1"/>
  <c r="W263" i="9"/>
  <c r="AG263" i="9" s="1"/>
  <c r="W98" i="9"/>
  <c r="AG98" i="9" s="1"/>
  <c r="W137" i="9"/>
  <c r="AG137" i="9" s="1"/>
  <c r="V111" i="9"/>
  <c r="AF111" i="9" s="1"/>
  <c r="V153" i="9"/>
  <c r="AF153" i="9" s="1"/>
  <c r="V142" i="9"/>
  <c r="AF142" i="9" s="1"/>
  <c r="W261" i="9"/>
  <c r="AG261" i="9" s="1"/>
  <c r="V198" i="9"/>
  <c r="AF198" i="9" s="1"/>
  <c r="V128" i="9"/>
  <c r="AF128" i="9" s="1"/>
  <c r="V122" i="9"/>
  <c r="AF122" i="9" s="1"/>
  <c r="V238" i="9"/>
  <c r="AF238" i="9" s="1"/>
  <c r="V170" i="9"/>
  <c r="AF170" i="9" s="1"/>
  <c r="V87" i="9"/>
  <c r="AF87" i="9" s="1"/>
  <c r="V91" i="9"/>
  <c r="AF91" i="9" s="1"/>
  <c r="W183" i="9"/>
  <c r="AG183" i="9" s="1"/>
  <c r="V216" i="9"/>
  <c r="AF216" i="9" s="1"/>
  <c r="V130" i="9"/>
  <c r="AF130" i="9" s="1"/>
  <c r="V182" i="9"/>
  <c r="AF182" i="9" s="1"/>
  <c r="V134" i="9"/>
  <c r="AF134" i="9" s="1"/>
  <c r="V94" i="9"/>
  <c r="AF94" i="9" s="1"/>
  <c r="W91" i="9"/>
  <c r="AG91" i="9" s="1"/>
  <c r="V2" i="9"/>
  <c r="AF2" i="9" s="1"/>
  <c r="W248" i="9"/>
  <c r="AG248" i="9" s="1"/>
  <c r="V17" i="9"/>
  <c r="AF17" i="9" s="1"/>
  <c r="V210" i="9"/>
  <c r="AF210" i="9" s="1"/>
  <c r="V219" i="9"/>
  <c r="AF219" i="9" s="1"/>
  <c r="W267" i="9"/>
  <c r="AG267" i="9" s="1"/>
  <c r="W238" i="9"/>
  <c r="AG238" i="9" s="1"/>
  <c r="W189" i="9"/>
  <c r="AG189" i="9" s="1"/>
  <c r="B36" i="16"/>
  <c r="E36" i="16" s="1"/>
  <c r="V113" i="9"/>
  <c r="AF113" i="9" s="1"/>
  <c r="V148" i="9"/>
  <c r="AF148" i="9" s="1"/>
  <c r="W61" i="9"/>
  <c r="W28" i="9"/>
  <c r="W146" i="9"/>
  <c r="AG146" i="9" s="1"/>
  <c r="V271" i="9"/>
  <c r="AF271" i="9" s="1"/>
  <c r="W87" i="9"/>
  <c r="V77" i="9"/>
  <c r="AF77" i="9" s="1"/>
  <c r="W234" i="9"/>
  <c r="AG234" i="9" s="1"/>
  <c r="V175" i="9"/>
  <c r="AF175" i="9" s="1"/>
  <c r="W273" i="9"/>
  <c r="V234" i="9"/>
  <c r="AF234" i="9" s="1"/>
  <c r="W197" i="9"/>
  <c r="AG197" i="9" s="1"/>
  <c r="V155" i="9"/>
  <c r="AF155" i="9" s="1"/>
  <c r="V97" i="9"/>
  <c r="AF97" i="9" s="1"/>
  <c r="W155" i="9"/>
  <c r="AG155" i="9" s="1"/>
  <c r="V174" i="9"/>
  <c r="AF174" i="9" s="1"/>
  <c r="V114" i="9"/>
  <c r="AF114" i="9" s="1"/>
  <c r="V150" i="9"/>
  <c r="AF150" i="9" s="1"/>
  <c r="V258" i="9"/>
  <c r="AF258" i="9" s="1"/>
  <c r="V102" i="9"/>
  <c r="AF102" i="9" s="1"/>
  <c r="V49" i="9"/>
  <c r="AF49" i="9" s="1"/>
  <c r="V64" i="9"/>
  <c r="AF64" i="9" s="1"/>
  <c r="W165" i="9"/>
  <c r="AG165" i="9" s="1"/>
  <c r="V19" i="9"/>
  <c r="AF19" i="9" s="1"/>
  <c r="W129" i="9"/>
  <c r="W133" i="9"/>
  <c r="AG133" i="9" s="1"/>
  <c r="W190" i="9"/>
  <c r="AG190" i="9" s="1"/>
  <c r="W101" i="9"/>
  <c r="W194" i="9"/>
  <c r="AG194" i="9" s="1"/>
  <c r="V46" i="9"/>
  <c r="AF46" i="9" s="1"/>
  <c r="W254" i="9"/>
  <c r="W11" i="9"/>
  <c r="AG11" i="9" s="1"/>
  <c r="V118" i="9"/>
  <c r="AF118" i="9" s="1"/>
  <c r="V244" i="9"/>
  <c r="AF244" i="9" s="1"/>
  <c r="V212" i="9"/>
  <c r="AF212" i="9" s="1"/>
  <c r="BH18" i="9"/>
  <c r="AW60" i="9" s="1"/>
  <c r="AX21" i="9"/>
  <c r="BH21" i="9"/>
  <c r="G2" i="4" s="1"/>
  <c r="AW22" i="9"/>
  <c r="AW21" i="9"/>
  <c r="BG21" i="9"/>
  <c r="BG18" i="9"/>
  <c r="BG26" i="9" s="1"/>
  <c r="AZ21" i="9"/>
  <c r="BJ21" i="9"/>
  <c r="E2" i="4" s="1"/>
  <c r="BJ18" i="9"/>
  <c r="AY60" i="9" s="1"/>
  <c r="V60" i="9"/>
  <c r="AF60" i="9" s="1"/>
  <c r="W140" i="9"/>
  <c r="AG140" i="9" s="1"/>
  <c r="W110" i="9"/>
  <c r="AG110" i="9" s="1"/>
  <c r="W236" i="9"/>
  <c r="AG236" i="9" s="1"/>
  <c r="V208" i="9"/>
  <c r="W271" i="9"/>
  <c r="AG271" i="9" s="1"/>
  <c r="W256" i="9"/>
  <c r="AG256" i="9" s="1"/>
  <c r="V90" i="9"/>
  <c r="AF90" i="9" s="1"/>
  <c r="W17" i="9"/>
  <c r="AG17" i="9" s="1"/>
  <c r="V109" i="9"/>
  <c r="AF109" i="9" s="1"/>
  <c r="V117" i="9"/>
  <c r="AF117" i="9" s="1"/>
  <c r="V240" i="9"/>
  <c r="AF240" i="9" s="1"/>
  <c r="W96" i="9"/>
  <c r="AG96" i="9" s="1"/>
  <c r="W173" i="9"/>
  <c r="AG173" i="9" s="1"/>
  <c r="W181" i="9"/>
  <c r="AG181" i="9" s="1"/>
  <c r="W186" i="9"/>
  <c r="AG186" i="9" s="1"/>
  <c r="W134" i="9"/>
  <c r="AG134" i="9" s="1"/>
  <c r="W260" i="9"/>
  <c r="AG260" i="9" s="1"/>
  <c r="V255" i="9"/>
  <c r="AF255" i="9" s="1"/>
  <c r="V23" i="9"/>
  <c r="AF23" i="9" s="1"/>
  <c r="V230" i="9"/>
  <c r="AF230" i="9" s="1"/>
  <c r="W247" i="9"/>
  <c r="AG247" i="9" s="1"/>
  <c r="V80" i="9"/>
  <c r="AF80" i="9" s="1"/>
  <c r="W136" i="9"/>
  <c r="AG136" i="9" s="1"/>
  <c r="W132" i="9"/>
  <c r="AG132" i="9" s="1"/>
  <c r="W198" i="9"/>
  <c r="AG198" i="9" s="1"/>
  <c r="V88" i="9"/>
  <c r="AF88" i="9" s="1"/>
  <c r="W76" i="9"/>
  <c r="AG76" i="9" s="1"/>
  <c r="V256" i="9"/>
  <c r="AF256" i="9" s="1"/>
  <c r="V261" i="9"/>
  <c r="AF261" i="9" s="1"/>
  <c r="V101" i="9"/>
  <c r="AF101" i="9" s="1"/>
  <c r="V32" i="9"/>
  <c r="AF32" i="9" s="1"/>
  <c r="V48" i="9"/>
  <c r="AF48" i="9" s="1"/>
  <c r="W127" i="9"/>
  <c r="AG127" i="9" s="1"/>
  <c r="BI44" i="9"/>
  <c r="AY45" i="9"/>
  <c r="BI42" i="9"/>
  <c r="AY35" i="9"/>
  <c r="AY53" i="9" s="1"/>
  <c r="AY36" i="9"/>
  <c r="BI33" i="9"/>
  <c r="V186" i="9"/>
  <c r="AF186" i="9" s="1"/>
  <c r="W266" i="9"/>
  <c r="AG266" i="9" s="1"/>
  <c r="W150" i="9"/>
  <c r="AG150" i="9" s="1"/>
  <c r="W102" i="9"/>
  <c r="AG102" i="9" s="1"/>
  <c r="W21" i="9"/>
  <c r="AG21" i="9" s="1"/>
  <c r="V176" i="9"/>
  <c r="AF176" i="9" s="1"/>
  <c r="W118" i="9"/>
  <c r="AG118" i="9" s="1"/>
  <c r="W2" i="9"/>
  <c r="AG2" i="9" s="1"/>
  <c r="V31" i="9"/>
  <c r="AF31" i="9" s="1"/>
  <c r="W184" i="9"/>
  <c r="AG184" i="9" s="1"/>
  <c r="W178" i="9"/>
  <c r="W223" i="9"/>
  <c r="AG223" i="9" s="1"/>
  <c r="W203" i="9"/>
  <c r="AG203" i="9" s="1"/>
  <c r="V62" i="9"/>
  <c r="AF62" i="9" s="1"/>
  <c r="W217" i="9"/>
  <c r="AG217" i="9" s="1"/>
  <c r="W18" i="9"/>
  <c r="AG18" i="9" s="1"/>
  <c r="W258" i="9"/>
  <c r="AG258" i="9" s="1"/>
  <c r="W60" i="9"/>
  <c r="AG60" i="9" s="1"/>
  <c r="V152" i="9"/>
  <c r="AF152" i="9" s="1"/>
  <c r="V38" i="9"/>
  <c r="AF38" i="9" s="1"/>
  <c r="V35" i="9"/>
  <c r="AF35" i="9" s="1"/>
  <c r="W86" i="9"/>
  <c r="AG86" i="9" s="1"/>
  <c r="W84" i="9"/>
  <c r="AG84" i="9" s="1"/>
  <c r="W10" i="9"/>
  <c r="AG10" i="9" s="1"/>
  <c r="V70" i="9"/>
  <c r="AF70" i="9" s="1"/>
  <c r="W160" i="9"/>
  <c r="AG160" i="9" s="1"/>
  <c r="V126" i="9"/>
  <c r="AF126" i="9" s="1"/>
  <c r="W177" i="9"/>
  <c r="AG177" i="9" s="1"/>
  <c r="V86" i="9"/>
  <c r="AF86" i="9" s="1"/>
  <c r="W225" i="9"/>
  <c r="AG225" i="9" s="1"/>
  <c r="W121" i="9"/>
  <c r="AG121" i="9" s="1"/>
  <c r="W33" i="9"/>
  <c r="AG33" i="9" s="1"/>
  <c r="W179" i="9"/>
  <c r="AG179" i="9" s="1"/>
  <c r="W103" i="9"/>
  <c r="AG103" i="9" s="1"/>
  <c r="W52" i="9"/>
  <c r="AG52" i="9" s="1"/>
  <c r="W152" i="9"/>
  <c r="AG152" i="9" s="1"/>
  <c r="W142" i="9"/>
  <c r="AG142" i="9" s="1"/>
  <c r="W156" i="9"/>
  <c r="AG156" i="9" s="1"/>
  <c r="V115" i="9"/>
  <c r="AF115" i="9" s="1"/>
  <c r="V184" i="9"/>
  <c r="AF184" i="9" s="1"/>
  <c r="V54" i="9"/>
  <c r="AF54" i="9" s="1"/>
  <c r="W31" i="9"/>
  <c r="AG31" i="9" s="1"/>
  <c r="V257" i="9"/>
  <c r="AF257" i="9" s="1"/>
  <c r="W191" i="9"/>
  <c r="AG191" i="9" s="1"/>
  <c r="W108" i="9"/>
  <c r="AG108" i="9" s="1"/>
  <c r="W199" i="9"/>
  <c r="AG199" i="9" s="1"/>
  <c r="W158" i="9"/>
  <c r="AG158" i="9" s="1"/>
  <c r="W171" i="9"/>
  <c r="AG171" i="9" s="1"/>
  <c r="W105" i="9"/>
  <c r="AG105" i="9" s="1"/>
  <c r="W34" i="9"/>
  <c r="AG34" i="9" s="1"/>
  <c r="V263" i="9"/>
  <c r="AF263" i="9" s="1"/>
  <c r="V92" i="9"/>
  <c r="AF92" i="9" s="1"/>
  <c r="W46" i="9"/>
  <c r="AG46" i="9" s="1"/>
  <c r="V98" i="9"/>
  <c r="AF98" i="9" s="1"/>
  <c r="V220" i="9"/>
  <c r="AF220" i="9" s="1"/>
  <c r="W85" i="9"/>
  <c r="AG85" i="9" s="1"/>
  <c r="W211" i="9"/>
  <c r="AG211" i="9" s="1"/>
  <c r="W81" i="9"/>
  <c r="AG81" i="9" s="1"/>
  <c r="W244" i="9"/>
  <c r="AG244" i="9" s="1"/>
  <c r="V89" i="9"/>
  <c r="AF89" i="9" s="1"/>
  <c r="W145" i="9"/>
  <c r="AG145" i="9" s="1"/>
  <c r="W161" i="9"/>
  <c r="AG161" i="9" s="1"/>
  <c r="V195" i="9"/>
  <c r="AF195" i="9" s="1"/>
  <c r="V121" i="9"/>
  <c r="AF121" i="9" s="1"/>
  <c r="V146" i="9"/>
  <c r="AF146" i="9" s="1"/>
  <c r="V105" i="9"/>
  <c r="AF105" i="9" s="1"/>
  <c r="V36" i="9"/>
  <c r="AF36" i="9" s="1"/>
  <c r="W92" i="9"/>
  <c r="AG92" i="9" s="1"/>
  <c r="W143" i="9"/>
  <c r="AG143" i="9" s="1"/>
  <c r="V45" i="9"/>
  <c r="AF45" i="9" s="1"/>
  <c r="V156" i="9"/>
  <c r="AF156" i="9" s="1"/>
  <c r="W144" i="9"/>
  <c r="AG144" i="9" s="1"/>
  <c r="W228" i="9"/>
  <c r="AG228" i="9" s="1"/>
  <c r="W41" i="9"/>
  <c r="AG41" i="9" s="1"/>
  <c r="V67" i="9"/>
  <c r="AF67" i="9" s="1"/>
  <c r="V65" i="9"/>
  <c r="AF65" i="9" s="1"/>
  <c r="W67" i="9"/>
  <c r="AG67" i="9" s="1"/>
  <c r="W174" i="9"/>
  <c r="AG174" i="9" s="1"/>
  <c r="W168" i="9"/>
  <c r="AG168" i="9" s="1"/>
  <c r="W124" i="9"/>
  <c r="AG124" i="9" s="1"/>
  <c r="W255" i="9"/>
  <c r="AG255" i="9" s="1"/>
  <c r="V218" i="9"/>
  <c r="AF218" i="9" s="1"/>
  <c r="W62" i="9"/>
  <c r="AG62" i="9" s="1"/>
  <c r="V260" i="9"/>
  <c r="AF260" i="9" s="1"/>
  <c r="W169" i="9"/>
  <c r="AG169" i="9" s="1"/>
  <c r="W112" i="9"/>
  <c r="AG112" i="9" s="1"/>
  <c r="W37" i="9"/>
  <c r="AG37" i="9" s="1"/>
  <c r="W109" i="9"/>
  <c r="AG109" i="9" s="1"/>
  <c r="W20" i="9"/>
  <c r="AG20" i="9" s="1"/>
  <c r="V172" i="9"/>
  <c r="AF172" i="9" s="1"/>
  <c r="V52" i="9"/>
  <c r="AF52" i="9" s="1"/>
  <c r="V246" i="9"/>
  <c r="AF246" i="9" s="1"/>
  <c r="W57" i="9"/>
  <c r="AG57" i="9" s="1"/>
  <c r="W204" i="9"/>
  <c r="AG204" i="9" s="1"/>
  <c r="V191" i="9"/>
  <c r="AF191" i="9" s="1"/>
  <c r="W75" i="9"/>
  <c r="AG75" i="9" s="1"/>
  <c r="V231" i="9"/>
  <c r="AF231" i="9" s="1"/>
  <c r="W227" i="9"/>
  <c r="AG227" i="9" s="1"/>
  <c r="W147" i="9"/>
  <c r="AG147" i="9" s="1"/>
  <c r="W122" i="9"/>
  <c r="AG122" i="9" s="1"/>
  <c r="W126" i="9"/>
  <c r="AG126" i="9" s="1"/>
  <c r="W272" i="9"/>
  <c r="AG272" i="9" s="1"/>
  <c r="W123" i="9"/>
  <c r="AG123" i="9" s="1"/>
  <c r="V158" i="9"/>
  <c r="AF158" i="9" s="1"/>
  <c r="V203" i="9"/>
  <c r="AF203" i="9" s="1"/>
  <c r="W170" i="9"/>
  <c r="AG170" i="9" s="1"/>
  <c r="W208" i="9"/>
  <c r="W218" i="9"/>
  <c r="AG218" i="9" s="1"/>
  <c r="V226" i="9"/>
  <c r="AF226" i="9" s="1"/>
  <c r="W104" i="9"/>
  <c r="AG104" i="9" s="1"/>
  <c r="W138" i="9"/>
  <c r="AG138" i="9" s="1"/>
  <c r="W89" i="9"/>
  <c r="AG89" i="9" s="1"/>
  <c r="W187" i="9"/>
  <c r="AG187" i="9" s="1"/>
  <c r="W130" i="9"/>
  <c r="AG130" i="9" s="1"/>
  <c r="V250" i="9"/>
  <c r="AF250" i="9" s="1"/>
  <c r="W141" i="9"/>
  <c r="AG141" i="9" s="1"/>
  <c r="W131" i="9"/>
  <c r="AG131" i="9" s="1"/>
  <c r="W68" i="9"/>
  <c r="AG68" i="9" s="1"/>
  <c r="W95" i="9"/>
  <c r="AG95" i="9" s="1"/>
  <c r="V132" i="9"/>
  <c r="AF132" i="9" s="1"/>
  <c r="W172" i="9"/>
  <c r="AG172" i="9" s="1"/>
  <c r="W193" i="9"/>
  <c r="AG193" i="9" s="1"/>
  <c r="V214" i="9"/>
  <c r="AF214" i="9" s="1"/>
  <c r="W48" i="9"/>
  <c r="AG48" i="9" s="1"/>
  <c r="W119" i="9"/>
  <c r="AG119" i="9" s="1"/>
  <c r="W154" i="9"/>
  <c r="AG154" i="9" s="1"/>
  <c r="V168" i="9"/>
  <c r="AF168" i="9" s="1"/>
  <c r="V264" i="9"/>
  <c r="AF264" i="9" s="1"/>
  <c r="W237" i="9"/>
  <c r="AG237" i="9" s="1"/>
  <c r="W215" i="9"/>
  <c r="AG215" i="9" s="1"/>
  <c r="V166" i="9"/>
  <c r="AF166" i="9" s="1"/>
  <c r="W66" i="9"/>
  <c r="AG66" i="9" s="1"/>
  <c r="V42" i="9"/>
  <c r="AF42" i="9" s="1"/>
  <c r="W206" i="9"/>
  <c r="AG206" i="9" s="1"/>
  <c r="W90" i="9"/>
  <c r="AG90" i="9" s="1"/>
  <c r="W221" i="9"/>
  <c r="AG221" i="9" s="1"/>
  <c r="V20" i="9"/>
  <c r="AF20" i="9" s="1"/>
  <c r="V229" i="9"/>
  <c r="AF229" i="9" s="1"/>
  <c r="W148" i="9"/>
  <c r="AG148" i="9" s="1"/>
  <c r="W13" i="9"/>
  <c r="AG13" i="9" s="1"/>
  <c r="W51" i="9"/>
  <c r="AG51" i="9" s="1"/>
  <c r="W23" i="9"/>
  <c r="AG23" i="9" s="1"/>
  <c r="V100" i="9"/>
  <c r="AF100" i="9" s="1"/>
  <c r="V40" i="9"/>
  <c r="AF40" i="9" s="1"/>
  <c r="V120" i="9"/>
  <c r="AF120" i="9" s="1"/>
  <c r="V180" i="9"/>
  <c r="AF180" i="9" s="1"/>
  <c r="W264" i="9"/>
  <c r="AG264" i="9" s="1"/>
  <c r="W14" i="9"/>
  <c r="W99" i="9"/>
  <c r="AG99" i="9" s="1"/>
  <c r="W167" i="9"/>
  <c r="AG167" i="9" s="1"/>
  <c r="V223" i="9"/>
  <c r="AF223" i="9" s="1"/>
  <c r="W54" i="9"/>
  <c r="AG54" i="9" s="1"/>
  <c r="W30" i="9"/>
  <c r="AG30" i="9" s="1"/>
  <c r="AZ22" i="9"/>
  <c r="W120" i="9"/>
  <c r="AG120" i="9" s="1"/>
  <c r="W44" i="9"/>
  <c r="AG44" i="9" s="1"/>
  <c r="W24" i="9"/>
  <c r="AG24" i="9" s="1"/>
  <c r="W246" i="9"/>
  <c r="AG246" i="9" s="1"/>
  <c r="AX22" i="9"/>
  <c r="W176" i="9"/>
  <c r="AG176" i="9" s="1"/>
  <c r="W205" i="9"/>
  <c r="AG205" i="9" s="1"/>
  <c r="W107" i="9"/>
  <c r="AG107" i="9" s="1"/>
  <c r="V58" i="9"/>
  <c r="AF58" i="9" s="1"/>
  <c r="V18" i="9"/>
  <c r="AF18" i="9" s="1"/>
  <c r="V37" i="9"/>
  <c r="AF37" i="9" s="1"/>
  <c r="W214" i="9"/>
  <c r="AG214" i="9" s="1"/>
  <c r="W70" i="9"/>
  <c r="AG70" i="9" s="1"/>
  <c r="V24" i="9"/>
  <c r="AF24" i="9" s="1"/>
  <c r="V25" i="9"/>
  <c r="AF25" i="9" s="1"/>
  <c r="V262" i="9"/>
  <c r="AF262" i="9" s="1"/>
  <c r="V201" i="9"/>
  <c r="AF201" i="9" s="1"/>
  <c r="W196" i="9"/>
  <c r="AG196" i="9" s="1"/>
  <c r="V207" i="9"/>
  <c r="AF207" i="9" s="1"/>
  <c r="W114" i="9"/>
  <c r="AG114" i="9" s="1"/>
  <c r="W47" i="9"/>
  <c r="AG47" i="9" s="1"/>
  <c r="V74" i="9"/>
  <c r="AF74" i="9" s="1"/>
  <c r="V225" i="9"/>
  <c r="AF225" i="9" s="1"/>
  <c r="W269" i="9"/>
  <c r="W229" i="9"/>
  <c r="AG229" i="9" s="1"/>
  <c r="V136" i="9"/>
  <c r="AF136" i="9" s="1"/>
  <c r="V33" i="9"/>
  <c r="AF33" i="9" s="1"/>
  <c r="V55" i="9"/>
  <c r="AF55" i="9" s="1"/>
  <c r="V85" i="9"/>
  <c r="AF85" i="9" s="1"/>
  <c r="W210" i="9"/>
  <c r="V138" i="9"/>
  <c r="AF138" i="9" s="1"/>
  <c r="W6" i="9"/>
  <c r="AG6" i="9" s="1"/>
  <c r="V164" i="9"/>
  <c r="AF164" i="9" s="1"/>
  <c r="W220" i="9"/>
  <c r="AG220" i="9" s="1"/>
  <c r="W16" i="9"/>
  <c r="AG16" i="9" s="1"/>
  <c r="V161" i="9"/>
  <c r="AF161" i="9" s="1"/>
  <c r="V112" i="9"/>
  <c r="AF112" i="9" s="1"/>
  <c r="W106" i="9"/>
  <c r="AG106" i="9" s="1"/>
  <c r="W135" i="9"/>
  <c r="AG135" i="9" s="1"/>
  <c r="W35" i="9"/>
  <c r="AG35" i="9" s="1"/>
  <c r="W192" i="9"/>
  <c r="AG192" i="9" s="1"/>
  <c r="W42" i="9"/>
  <c r="AG42" i="9" s="1"/>
  <c r="W230" i="9"/>
  <c r="AG230" i="9" s="1"/>
  <c r="W209" i="9"/>
  <c r="AG209" i="9" s="1"/>
  <c r="W201" i="9"/>
  <c r="AG201" i="9" s="1"/>
  <c r="W88" i="9"/>
  <c r="AG88" i="9" s="1"/>
  <c r="V273" i="9"/>
  <c r="AF273" i="9" s="1"/>
  <c r="V202" i="9"/>
  <c r="AF202" i="9" s="1"/>
  <c r="W128" i="9"/>
  <c r="AG128" i="9" s="1"/>
  <c r="V76" i="9"/>
  <c r="AF76" i="9" s="1"/>
  <c r="V108" i="9"/>
  <c r="AF108" i="9" s="1"/>
  <c r="W241" i="9"/>
  <c r="AG241" i="9" s="1"/>
  <c r="W253" i="9"/>
  <c r="AG253" i="9" s="1"/>
  <c r="W39" i="9"/>
  <c r="AG39" i="9" s="1"/>
  <c r="V39" i="9"/>
  <c r="AF39" i="9" s="1"/>
  <c r="W100" i="9"/>
  <c r="AG100" i="9" s="1"/>
  <c r="W83" i="9"/>
  <c r="AG83" i="9" s="1"/>
  <c r="V190" i="9"/>
  <c r="AF190" i="9" s="1"/>
  <c r="W77" i="9"/>
  <c r="AG77" i="9" s="1"/>
  <c r="W259" i="9"/>
  <c r="AG259" i="9" s="1"/>
  <c r="W249" i="9"/>
  <c r="AG249" i="9" s="1"/>
  <c r="V162" i="9"/>
  <c r="AF162" i="9" s="1"/>
  <c r="W117" i="9"/>
  <c r="AG117" i="9" s="1"/>
  <c r="V179" i="9"/>
  <c r="AF179" i="9" s="1"/>
  <c r="W182" i="9"/>
  <c r="AG182" i="9" s="1"/>
  <c r="W113" i="9"/>
  <c r="AG113" i="9" s="1"/>
  <c r="W25" i="9"/>
  <c r="AG25" i="9" s="1"/>
  <c r="W115" i="9"/>
  <c r="AG115" i="9" s="1"/>
  <c r="V14" i="9"/>
  <c r="W202" i="9"/>
  <c r="AG202" i="9" s="1"/>
  <c r="W195" i="9"/>
  <c r="AG195" i="9" s="1"/>
  <c r="W94" i="9"/>
  <c r="AG94" i="9" s="1"/>
  <c r="W274" i="9"/>
  <c r="AG274" i="9" s="1"/>
  <c r="W32" i="9"/>
  <c r="AG32" i="9" s="1"/>
  <c r="W58" i="9"/>
  <c r="AG58" i="9" s="1"/>
  <c r="W262" i="9"/>
  <c r="AG262" i="9" s="1"/>
  <c r="W268" i="9"/>
  <c r="AG268" i="9" s="1"/>
  <c r="V125" i="9"/>
  <c r="AF125" i="9" s="1"/>
  <c r="W26" i="9"/>
  <c r="AG26" i="9" s="1"/>
  <c r="V254" i="9"/>
  <c r="AF254" i="9" s="1"/>
  <c r="V29" i="9"/>
  <c r="AF29" i="9" s="1"/>
  <c r="W125" i="9"/>
  <c r="AG125" i="9" s="1"/>
  <c r="W200" i="9"/>
  <c r="AG200" i="9" s="1"/>
  <c r="W139" i="9"/>
  <c r="AG139" i="9" s="1"/>
  <c r="W53" i="9"/>
  <c r="AG53" i="9" s="1"/>
  <c r="W207" i="9"/>
  <c r="AG207" i="9" s="1"/>
  <c r="BA18" i="9"/>
  <c r="B35" i="16" s="1"/>
  <c r="E35" i="16" s="1"/>
  <c r="BB18" i="9"/>
  <c r="V56" i="9"/>
  <c r="AF56" i="9" s="1"/>
  <c r="W164" i="9"/>
  <c r="AG164" i="9" s="1"/>
  <c r="V26" i="9"/>
  <c r="AF26" i="9" s="1"/>
  <c r="V34" i="9"/>
  <c r="AF34" i="9" s="1"/>
  <c r="W265" i="9"/>
  <c r="AG265" i="9" s="1"/>
  <c r="W213" i="9"/>
  <c r="AG213" i="9" s="1"/>
  <c r="W82" i="9"/>
  <c r="AG82" i="9" s="1"/>
  <c r="V96" i="9"/>
  <c r="AF96" i="9" s="1"/>
  <c r="W250" i="9"/>
  <c r="AG250" i="9" s="1"/>
  <c r="V84" i="9"/>
  <c r="AF84" i="9" s="1"/>
  <c r="W19" i="9"/>
  <c r="AG19" i="9" s="1"/>
  <c r="W59" i="9"/>
  <c r="AG59" i="9" s="1"/>
  <c r="W185" i="9"/>
  <c r="AG185" i="9" s="1"/>
  <c r="W36" i="9"/>
  <c r="AG36" i="9" s="1"/>
  <c r="W151" i="9"/>
  <c r="AG151" i="9" s="1"/>
  <c r="W233" i="9"/>
  <c r="AG233" i="9" s="1"/>
  <c r="W27" i="9"/>
  <c r="AG27" i="9" s="1"/>
  <c r="W226" i="9"/>
  <c r="AG226" i="9" s="1"/>
  <c r="V73" i="9"/>
  <c r="AF73" i="9" s="1"/>
  <c r="W55" i="9"/>
  <c r="AG55" i="9" s="1"/>
  <c r="W257" i="9"/>
  <c r="AG257" i="9" s="1"/>
  <c r="W251" i="9"/>
  <c r="AG251" i="9" s="1"/>
  <c r="W15" i="9"/>
  <c r="AG15" i="9" s="1"/>
  <c r="W219" i="9"/>
  <c r="AG219" i="9" s="1"/>
  <c r="W216" i="9"/>
  <c r="AG216" i="9" s="1"/>
  <c r="V47" i="9"/>
  <c r="AF47" i="9" s="1"/>
  <c r="V224" i="9"/>
  <c r="AF224" i="9" s="1"/>
  <c r="V187" i="9"/>
  <c r="AF187" i="9" s="1"/>
  <c r="W242" i="9"/>
  <c r="AG242" i="9" s="1"/>
  <c r="V270" i="9"/>
  <c r="AF270" i="9" s="1"/>
  <c r="V75" i="9"/>
  <c r="AF75" i="9" s="1"/>
  <c r="W175" i="9"/>
  <c r="AG175" i="9" s="1"/>
  <c r="V227" i="9"/>
  <c r="AF227" i="9" s="1"/>
  <c r="V44" i="9"/>
  <c r="AF44" i="9" s="1"/>
  <c r="W162" i="9"/>
  <c r="AG162" i="9" s="1"/>
  <c r="W93" i="9"/>
  <c r="AG93" i="9" s="1"/>
  <c r="W63" i="9"/>
  <c r="AG63" i="9" s="1"/>
  <c r="V61" i="9"/>
  <c r="AF61" i="9" s="1"/>
  <c r="W80" i="9"/>
  <c r="AG80" i="9" s="1"/>
  <c r="W149" i="9"/>
  <c r="AG149" i="9" s="1"/>
  <c r="W50" i="9"/>
  <c r="AG50" i="9" s="1"/>
  <c r="W49" i="9"/>
  <c r="AG49" i="9" s="1"/>
  <c r="W243" i="9"/>
  <c r="AG243" i="9" s="1"/>
  <c r="W180" i="9"/>
  <c r="W212" i="9"/>
  <c r="AG212" i="9" s="1"/>
  <c r="W163" i="9"/>
  <c r="AG163" i="9" s="1"/>
  <c r="V93" i="9"/>
  <c r="AF93" i="9" s="1"/>
  <c r="W252" i="9"/>
  <c r="AG252" i="9" s="1"/>
  <c r="V199" i="9"/>
  <c r="AF199" i="9" s="1"/>
  <c r="V236" i="9"/>
  <c r="AF236" i="9" s="1"/>
  <c r="W116" i="9"/>
  <c r="AG116" i="9" s="1"/>
  <c r="V145" i="9"/>
  <c r="AF145" i="9" s="1"/>
  <c r="W65" i="9"/>
  <c r="AG65" i="9" s="1"/>
  <c r="W231" i="9"/>
  <c r="AG231" i="9" s="1"/>
  <c r="W224" i="9"/>
  <c r="AG224" i="9" s="1"/>
  <c r="W222" i="9"/>
  <c r="AG222" i="9" s="1"/>
  <c r="W40" i="9"/>
  <c r="AG40" i="9" s="1"/>
  <c r="W22" i="9"/>
  <c r="AG22" i="9" s="1"/>
  <c r="W9" i="9"/>
  <c r="AG9" i="9" s="1"/>
  <c r="V22" i="9"/>
  <c r="AF22" i="9" s="1"/>
  <c r="V181" i="9"/>
  <c r="AF181" i="9" s="1"/>
  <c r="V259" i="9"/>
  <c r="AF259" i="9" s="1"/>
  <c r="V106" i="9"/>
  <c r="AF106" i="9" s="1"/>
  <c r="W232" i="9"/>
  <c r="AG232" i="9" s="1"/>
  <c r="W69" i="9"/>
  <c r="AG69" i="9" s="1"/>
  <c r="W56" i="9"/>
  <c r="AG56" i="9" s="1"/>
  <c r="W153" i="9"/>
  <c r="AG153" i="9" s="1"/>
  <c r="V188" i="9"/>
  <c r="AF188" i="9" s="1"/>
  <c r="V228" i="9"/>
  <c r="AF228" i="9" s="1"/>
  <c r="W166" i="9"/>
  <c r="AG166" i="9" s="1"/>
  <c r="W111" i="9"/>
  <c r="AG111" i="9" s="1"/>
  <c r="W71" i="9"/>
  <c r="AG71" i="9" s="1"/>
  <c r="W64" i="9"/>
  <c r="AG64" i="9" s="1"/>
  <c r="V247" i="9"/>
  <c r="AF247" i="9" s="1"/>
  <c r="W73" i="9"/>
  <c r="AG73" i="9" s="1"/>
  <c r="V78" i="9"/>
  <c r="AF78" i="9" s="1"/>
  <c r="W74" i="9"/>
  <c r="AG74" i="9" s="1"/>
  <c r="W157" i="9"/>
  <c r="AG157" i="9" s="1"/>
  <c r="V232" i="9"/>
  <c r="AF232" i="9" s="1"/>
  <c r="V173" i="9"/>
  <c r="AF173" i="9" s="1"/>
  <c r="W79" i="9"/>
  <c r="AG79" i="9" s="1"/>
  <c r="V16" i="9"/>
  <c r="AF16" i="9" s="1"/>
  <c r="W38" i="9"/>
  <c r="AG38" i="9" s="1"/>
  <c r="W43" i="9"/>
  <c r="AG43" i="9" s="1"/>
  <c r="V82" i="9"/>
  <c r="AF82" i="9" s="1"/>
  <c r="W78" i="9"/>
  <c r="AG78" i="9" s="1"/>
  <c r="V10" i="9"/>
  <c r="AF10" i="9" s="1"/>
  <c r="W72" i="9"/>
  <c r="AG72" i="9" s="1"/>
  <c r="V50" i="9"/>
  <c r="AF50" i="9" s="1"/>
  <c r="W188" i="9"/>
  <c r="AG188" i="9" s="1"/>
  <c r="V53" i="9"/>
  <c r="AF53" i="9" s="1"/>
  <c r="V71" i="9"/>
  <c r="AF71" i="9" s="1"/>
  <c r="W12" i="9"/>
  <c r="AG12" i="9" s="1"/>
  <c r="V79" i="9"/>
  <c r="AF79" i="9" s="1"/>
  <c r="V13" i="9"/>
  <c r="AF13" i="9" s="1"/>
  <c r="W29" i="9"/>
  <c r="AG29" i="9" s="1"/>
  <c r="W45" i="9"/>
  <c r="AG45" i="9" s="1"/>
  <c r="W5" i="9"/>
  <c r="AG5" i="9" s="1"/>
  <c r="V7" i="9"/>
  <c r="AF7" i="9" s="1"/>
  <c r="W8" i="9"/>
  <c r="AG8" i="9" s="1"/>
  <c r="W7" i="9"/>
  <c r="AG7" i="9" s="1"/>
  <c r="V4" i="9"/>
  <c r="AF4" i="9" s="1"/>
  <c r="V8" i="9"/>
  <c r="AF8" i="9" s="1"/>
  <c r="V9" i="9"/>
  <c r="AF9" i="9" s="1"/>
  <c r="W3" i="9"/>
  <c r="AG3" i="9" s="1"/>
  <c r="V12" i="9"/>
  <c r="AF12" i="9" s="1"/>
  <c r="W4" i="9"/>
  <c r="AG4" i="9" s="1"/>
  <c r="V3" i="9"/>
  <c r="AF3" i="9" s="1"/>
  <c r="AZ52" i="9" l="1"/>
  <c r="AG101" i="9"/>
  <c r="AT76" i="9"/>
  <c r="AW52" i="9"/>
  <c r="AW51" i="9"/>
  <c r="AP273" i="9"/>
  <c r="AG273" i="9"/>
  <c r="AP61" i="9"/>
  <c r="AG61" i="9"/>
  <c r="BA42" i="9"/>
  <c r="AF178" i="9"/>
  <c r="AP245" i="9"/>
  <c r="AG245" i="9"/>
  <c r="BB43" i="9"/>
  <c r="AG208" i="9"/>
  <c r="AZ72" i="9"/>
  <c r="AG178" i="9"/>
  <c r="AU72" i="9"/>
  <c r="AG269" i="9"/>
  <c r="AP129" i="9"/>
  <c r="AG129" i="9"/>
  <c r="AP254" i="9"/>
  <c r="AG254" i="9"/>
  <c r="BA43" i="9"/>
  <c r="BK43" i="9" s="1"/>
  <c r="AF208" i="9"/>
  <c r="AP210" i="9"/>
  <c r="AG210" i="9"/>
  <c r="BA41" i="9"/>
  <c r="AF14" i="9"/>
  <c r="AX72" i="9"/>
  <c r="AG87" i="9"/>
  <c r="BB41" i="9"/>
  <c r="AG14" i="9"/>
  <c r="AP28" i="9"/>
  <c r="AG28" i="9"/>
  <c r="AP180" i="9"/>
  <c r="AG180" i="9"/>
  <c r="AP240" i="9"/>
  <c r="AG240" i="9"/>
  <c r="AU77" i="9"/>
  <c r="AV60" i="9"/>
  <c r="AZ76" i="9"/>
  <c r="AT75" i="9"/>
  <c r="AZ75" i="9"/>
  <c r="AX77" i="9"/>
  <c r="AZ77" i="9"/>
  <c r="AZ73" i="9"/>
  <c r="AZ74" i="9"/>
  <c r="AZ71" i="9"/>
  <c r="AX74" i="9"/>
  <c r="AX76" i="9"/>
  <c r="AX75" i="9"/>
  <c r="AX73" i="9"/>
  <c r="AV71" i="9"/>
  <c r="AX71" i="9"/>
  <c r="AV77" i="9"/>
  <c r="B8" i="12" s="1"/>
  <c r="AS72" i="9"/>
  <c r="AV72" i="9"/>
  <c r="AV74" i="9"/>
  <c r="AV75" i="9"/>
  <c r="B6" i="12" s="1"/>
  <c r="AV76" i="9"/>
  <c r="B7" i="12" s="1"/>
  <c r="AV73" i="9"/>
  <c r="AU73" i="9"/>
  <c r="AT77" i="9"/>
  <c r="AT73" i="9"/>
  <c r="AU74" i="9"/>
  <c r="BB42" i="9"/>
  <c r="AT72" i="9"/>
  <c r="AU75" i="9"/>
  <c r="AT74" i="9"/>
  <c r="AU71" i="9"/>
  <c r="AU76" i="9"/>
  <c r="AS77" i="9"/>
  <c r="AT71" i="9"/>
  <c r="AS76" i="9"/>
  <c r="AS74" i="9"/>
  <c r="AS75" i="9"/>
  <c r="AS71" i="9"/>
  <c r="AS73" i="9"/>
  <c r="BA61" i="9"/>
  <c r="BA62" i="9"/>
  <c r="BM35" i="9"/>
  <c r="BM32" i="9"/>
  <c r="BM33" i="9"/>
  <c r="BM34" i="9"/>
  <c r="BB33" i="9"/>
  <c r="BA34" i="9"/>
  <c r="BL43" i="9"/>
  <c r="BA33" i="9"/>
  <c r="BA51" i="9" s="1"/>
  <c r="BB34" i="9"/>
  <c r="BB52" i="9" s="1"/>
  <c r="BB32" i="9"/>
  <c r="BA32" i="9"/>
  <c r="BA50" i="9" s="1"/>
  <c r="BJ26" i="9"/>
  <c r="BH26" i="9"/>
  <c r="BL27" i="9"/>
  <c r="BL28" i="9"/>
  <c r="BA28" i="9"/>
  <c r="BB27" i="9"/>
  <c r="BA27" i="9"/>
  <c r="BB28" i="9"/>
  <c r="BB26" i="9"/>
  <c r="BA26" i="9"/>
  <c r="AP159" i="9"/>
  <c r="BA57" i="9"/>
  <c r="BB57" i="9"/>
  <c r="BJ34" i="9"/>
  <c r="BG34" i="9"/>
  <c r="BG33" i="9"/>
  <c r="E8" i="6" s="1"/>
  <c r="BH33" i="9"/>
  <c r="BH34" i="9"/>
  <c r="AP14" i="9"/>
  <c r="BK20" i="9"/>
  <c r="C37" i="16" s="1"/>
  <c r="F37" i="16" s="1"/>
  <c r="AP270" i="9"/>
  <c r="B7" i="14"/>
  <c r="B37" i="16"/>
  <c r="E37" i="16" s="1"/>
  <c r="AP235" i="9"/>
  <c r="C5" i="14"/>
  <c r="B5" i="14"/>
  <c r="C6" i="14"/>
  <c r="B6" i="14"/>
  <c r="B4" i="12"/>
  <c r="B3" i="12"/>
  <c r="B5" i="12"/>
  <c r="B2" i="12"/>
  <c r="AP97" i="9"/>
  <c r="AP239" i="9"/>
  <c r="AP137" i="9"/>
  <c r="AP263" i="9"/>
  <c r="AP98" i="9"/>
  <c r="AW23" i="9"/>
  <c r="AP186" i="9"/>
  <c r="AP101" i="9"/>
  <c r="AP94" i="9"/>
  <c r="AP261" i="9"/>
  <c r="AP183" i="9"/>
  <c r="AP91" i="9"/>
  <c r="AU23" i="9"/>
  <c r="AP189" i="9"/>
  <c r="AP248" i="9"/>
  <c r="AP267" i="9"/>
  <c r="AP238" i="9"/>
  <c r="BK19" i="9"/>
  <c r="G7" i="6" s="1"/>
  <c r="AP2" i="9"/>
  <c r="AP11" i="9"/>
  <c r="AP234" i="9"/>
  <c r="AP197" i="9"/>
  <c r="AP87" i="9"/>
  <c r="AP146" i="9"/>
  <c r="AP133" i="9"/>
  <c r="AP155" i="9"/>
  <c r="AP194" i="9"/>
  <c r="AP165" i="9"/>
  <c r="AP190" i="9"/>
  <c r="BL18" i="9"/>
  <c r="BL26" i="9" s="1"/>
  <c r="BB21" i="9"/>
  <c r="BL21" i="9"/>
  <c r="J2" i="4" s="1"/>
  <c r="BA22" i="9"/>
  <c r="BA21" i="9"/>
  <c r="B38" i="16" s="1"/>
  <c r="E38" i="16" s="1"/>
  <c r="BK21" i="9"/>
  <c r="C38" i="16" s="1"/>
  <c r="F38" i="16" s="1"/>
  <c r="BK18" i="9"/>
  <c r="C35" i="16" s="1"/>
  <c r="F35" i="16" s="1"/>
  <c r="AP140" i="9"/>
  <c r="AP113" i="9"/>
  <c r="AP6" i="9"/>
  <c r="AP227" i="9"/>
  <c r="AP112" i="9"/>
  <c r="AP228" i="9"/>
  <c r="AP152" i="9"/>
  <c r="AP157" i="9"/>
  <c r="AP250" i="9"/>
  <c r="AP26" i="9"/>
  <c r="AP201" i="9"/>
  <c r="AP23" i="9"/>
  <c r="AP68" i="9"/>
  <c r="AP4" i="9"/>
  <c r="AP153" i="9"/>
  <c r="AP222" i="9"/>
  <c r="AP63" i="9"/>
  <c r="AP185" i="9"/>
  <c r="AP79" i="9"/>
  <c r="AP73" i="9"/>
  <c r="AP64" i="9"/>
  <c r="AP69" i="9"/>
  <c r="AP231" i="9"/>
  <c r="AP149" i="9"/>
  <c r="AP216" i="9"/>
  <c r="AP27" i="9"/>
  <c r="AP59" i="9"/>
  <c r="AP213" i="9"/>
  <c r="AP268" i="9"/>
  <c r="AP100" i="9"/>
  <c r="AP192" i="9"/>
  <c r="AP220" i="9"/>
  <c r="AP205" i="9"/>
  <c r="AP13" i="9"/>
  <c r="AP172" i="9"/>
  <c r="AP130" i="9"/>
  <c r="AP170" i="9"/>
  <c r="AP20" i="9"/>
  <c r="AP143" i="9"/>
  <c r="AP211" i="9"/>
  <c r="AP156" i="9"/>
  <c r="AP121" i="9"/>
  <c r="AP84" i="9"/>
  <c r="AP150" i="9"/>
  <c r="AP136" i="9"/>
  <c r="AP260" i="9"/>
  <c r="AP134" i="9"/>
  <c r="AP236" i="9"/>
  <c r="AP7" i="9"/>
  <c r="AP45" i="9"/>
  <c r="AP43" i="9"/>
  <c r="AP163" i="9"/>
  <c r="AP207" i="9"/>
  <c r="AP115" i="9"/>
  <c r="AP35" i="9"/>
  <c r="AP148" i="9"/>
  <c r="AP187" i="9"/>
  <c r="AP147" i="9"/>
  <c r="AP109" i="9"/>
  <c r="AP255" i="9"/>
  <c r="AP92" i="9"/>
  <c r="AP161" i="9"/>
  <c r="AP34" i="9"/>
  <c r="AP191" i="9"/>
  <c r="AP225" i="9"/>
  <c r="AP86" i="9"/>
  <c r="AP266" i="9"/>
  <c r="AP17" i="9"/>
  <c r="AP110" i="9"/>
  <c r="AP72" i="9"/>
  <c r="AP9" i="9"/>
  <c r="AP212" i="9"/>
  <c r="AP80" i="9"/>
  <c r="AP15" i="9"/>
  <c r="AP151" i="9"/>
  <c r="AP19" i="9"/>
  <c r="AP58" i="9"/>
  <c r="AP25" i="9"/>
  <c r="AP259" i="9"/>
  <c r="AP39" i="9"/>
  <c r="AP88" i="9"/>
  <c r="AP114" i="9"/>
  <c r="AP214" i="9"/>
  <c r="AP176" i="9"/>
  <c r="AP54" i="9"/>
  <c r="AP95" i="9"/>
  <c r="AP89" i="9"/>
  <c r="AP204" i="9"/>
  <c r="AP37" i="9"/>
  <c r="AP41" i="9"/>
  <c r="AP145" i="9"/>
  <c r="AP142" i="9"/>
  <c r="AP217" i="9"/>
  <c r="AP247" i="9"/>
  <c r="AP3" i="9"/>
  <c r="AP12" i="9"/>
  <c r="AP71" i="9"/>
  <c r="AP65" i="9"/>
  <c r="AP233" i="9"/>
  <c r="AP249" i="9"/>
  <c r="AP47" i="9"/>
  <c r="AP30" i="9"/>
  <c r="AP66" i="9"/>
  <c r="AP22" i="9"/>
  <c r="AP251" i="9"/>
  <c r="AP53" i="9"/>
  <c r="AP253" i="9"/>
  <c r="AP123" i="9"/>
  <c r="AP124" i="9"/>
  <c r="AP85" i="9"/>
  <c r="AP105" i="9"/>
  <c r="AP177" i="9"/>
  <c r="AP118" i="9"/>
  <c r="AP127" i="9"/>
  <c r="AP181" i="9"/>
  <c r="AP274" i="9"/>
  <c r="AP229" i="9"/>
  <c r="AP169" i="9"/>
  <c r="AP76" i="9"/>
  <c r="AP173" i="9"/>
  <c r="AP232" i="9"/>
  <c r="AP219" i="9"/>
  <c r="AP265" i="9"/>
  <c r="AP262" i="9"/>
  <c r="AP70" i="9"/>
  <c r="AP154" i="9"/>
  <c r="AP36" i="9"/>
  <c r="AP32" i="9"/>
  <c r="AP138" i="9"/>
  <c r="AP57" i="9"/>
  <c r="AP257" i="9"/>
  <c r="AP139" i="9"/>
  <c r="AP246" i="9"/>
  <c r="AP215" i="9"/>
  <c r="AP168" i="9"/>
  <c r="AP203" i="9"/>
  <c r="AP111" i="9"/>
  <c r="AP77" i="9"/>
  <c r="AP209" i="9"/>
  <c r="AP269" i="9"/>
  <c r="AP24" i="9"/>
  <c r="AP99" i="9"/>
  <c r="AP221" i="9"/>
  <c r="AP237" i="9"/>
  <c r="AP48" i="9"/>
  <c r="AP131" i="9"/>
  <c r="AP272" i="9"/>
  <c r="AP174" i="9"/>
  <c r="AP81" i="9"/>
  <c r="AP158" i="9"/>
  <c r="AP103" i="9"/>
  <c r="AP160" i="9"/>
  <c r="AP60" i="9"/>
  <c r="AP223" i="9"/>
  <c r="AP21" i="9"/>
  <c r="AP96" i="9"/>
  <c r="AP256" i="9"/>
  <c r="AP29" i="9"/>
  <c r="AP38" i="9"/>
  <c r="AP116" i="9"/>
  <c r="AP242" i="9"/>
  <c r="AP135" i="9"/>
  <c r="AP119" i="9"/>
  <c r="AP31" i="9"/>
  <c r="AP5" i="9"/>
  <c r="AP224" i="9"/>
  <c r="AP49" i="9"/>
  <c r="AP93" i="9"/>
  <c r="AP125" i="9"/>
  <c r="AP195" i="9"/>
  <c r="AP230" i="9"/>
  <c r="AP44" i="9"/>
  <c r="AP51" i="9"/>
  <c r="AP90" i="9"/>
  <c r="AP141" i="9"/>
  <c r="AP218" i="9"/>
  <c r="AP126" i="9"/>
  <c r="AP62" i="9"/>
  <c r="AP67" i="9"/>
  <c r="AP46" i="9"/>
  <c r="AP199" i="9"/>
  <c r="AP179" i="9"/>
  <c r="AP258" i="9"/>
  <c r="AP178" i="9"/>
  <c r="AP102" i="9"/>
  <c r="AP198" i="9"/>
  <c r="AP271" i="9"/>
  <c r="AP40" i="9"/>
  <c r="AP182" i="9"/>
  <c r="AP241" i="9"/>
  <c r="AP106" i="9"/>
  <c r="AP196" i="9"/>
  <c r="AP167" i="9"/>
  <c r="AP104" i="9"/>
  <c r="AP144" i="9"/>
  <c r="AP244" i="9"/>
  <c r="AP171" i="9"/>
  <c r="AP52" i="9"/>
  <c r="AP8" i="9"/>
  <c r="AP78" i="9"/>
  <c r="AP74" i="9"/>
  <c r="AP243" i="9"/>
  <c r="AP175" i="9"/>
  <c r="AP55" i="9"/>
  <c r="AP164" i="9"/>
  <c r="AP200" i="9"/>
  <c r="AP188" i="9"/>
  <c r="AP166" i="9"/>
  <c r="AP56" i="9"/>
  <c r="AP252" i="9"/>
  <c r="AP50" i="9"/>
  <c r="AP162" i="9"/>
  <c r="AP226" i="9"/>
  <c r="AP82" i="9"/>
  <c r="AP202" i="9"/>
  <c r="AP117" i="9"/>
  <c r="AP83" i="9"/>
  <c r="AP128" i="9"/>
  <c r="AP42" i="9"/>
  <c r="AP16" i="9"/>
  <c r="AP107" i="9"/>
  <c r="AP120" i="9"/>
  <c r="AP264" i="9"/>
  <c r="AP206" i="9"/>
  <c r="AP193" i="9"/>
  <c r="AP208" i="9"/>
  <c r="AP122" i="9"/>
  <c r="AP75" i="9"/>
  <c r="AP108" i="9"/>
  <c r="AP33" i="9"/>
  <c r="AP10" i="9"/>
  <c r="AP18" i="9"/>
  <c r="AP184" i="9"/>
  <c r="AP132" i="9"/>
  <c r="BJ44" i="9"/>
  <c r="AZ44" i="9"/>
  <c r="BJ41" i="9"/>
  <c r="BH44" i="9"/>
  <c r="BH41" i="9"/>
  <c r="AX44" i="9"/>
  <c r="AW45" i="9"/>
  <c r="BG42" i="9"/>
  <c r="AZ45" i="9"/>
  <c r="BJ42" i="9"/>
  <c r="BG44" i="9"/>
  <c r="AW44" i="9"/>
  <c r="BG41" i="9"/>
  <c r="AX45" i="9"/>
  <c r="BH42" i="9"/>
  <c r="AZ36" i="9"/>
  <c r="BJ33" i="9"/>
  <c r="BJ35" i="9"/>
  <c r="BJ32" i="9"/>
  <c r="AZ35" i="9"/>
  <c r="BG35" i="9"/>
  <c r="BG32" i="9"/>
  <c r="AW35" i="9"/>
  <c r="BH32" i="9"/>
  <c r="BH35" i="9"/>
  <c r="AX35" i="9"/>
  <c r="AX36" i="9"/>
  <c r="AW36" i="9"/>
  <c r="BB22" i="9"/>
  <c r="BA52" i="9" l="1"/>
  <c r="BB50" i="9"/>
  <c r="AZ60" i="9"/>
  <c r="AX53" i="9"/>
  <c r="AZ53" i="9"/>
  <c r="BL33" i="9"/>
  <c r="BB51" i="9"/>
  <c r="AW53" i="9"/>
  <c r="AZ62" i="9"/>
  <c r="BA60" i="9"/>
  <c r="AZ61" i="9"/>
  <c r="BK28" i="9"/>
  <c r="BK27" i="9"/>
  <c r="BK26" i="9"/>
  <c r="BL34" i="9"/>
  <c r="BK33" i="9"/>
  <c r="D36" i="16" s="1"/>
  <c r="G36" i="16" s="1"/>
  <c r="BK34" i="9"/>
  <c r="D37" i="16" s="1"/>
  <c r="G37" i="16" s="1"/>
  <c r="C36" i="16"/>
  <c r="F36" i="16" s="1"/>
  <c r="BB72" i="9"/>
  <c r="BB77" i="9"/>
  <c r="BB71" i="9"/>
  <c r="BB73" i="9"/>
  <c r="BB75" i="9"/>
  <c r="BB74" i="9"/>
  <c r="BB76" i="9"/>
  <c r="BB45" i="9"/>
  <c r="BL42" i="9"/>
  <c r="BL44" i="9"/>
  <c r="BB44" i="9"/>
  <c r="BL41" i="9"/>
  <c r="BK44" i="9"/>
  <c r="BA44" i="9"/>
  <c r="BK41" i="9"/>
  <c r="BA45" i="9"/>
  <c r="BK42" i="9"/>
  <c r="BL35" i="9"/>
  <c r="BL32" i="9"/>
  <c r="BB35" i="9"/>
  <c r="BB53" i="9" s="1"/>
  <c r="BK35" i="9"/>
  <c r="D38" i="16" s="1"/>
  <c r="G38" i="16" s="1"/>
  <c r="BK32" i="9"/>
  <c r="D35" i="16" s="1"/>
  <c r="G35" i="16" s="1"/>
  <c r="BA35" i="9"/>
  <c r="BA53" i="9" s="1"/>
  <c r="BB36" i="9"/>
  <c r="BA36" i="9"/>
  <c r="G8" i="6" l="1"/>
  <c r="D32" i="7"/>
  <c r="D33" i="7"/>
  <c r="F32" i="7" l="1"/>
  <c r="F33" i="7"/>
  <c r="AQ145" i="18" l="1"/>
  <c r="AK145" i="18"/>
  <c r="AL145" i="18"/>
  <c r="AL146" i="18" l="1"/>
  <c r="AL214" i="18"/>
  <c r="AK146" i="18"/>
  <c r="AK214" i="18"/>
  <c r="AQ146" i="18"/>
  <c r="AM145" i="18"/>
  <c r="AM146" i="18" l="1"/>
  <c r="AM214" i="18"/>
  <c r="AS145" i="18"/>
  <c r="AV95" i="18"/>
  <c r="AV96" i="18"/>
  <c r="AS146" i="18" l="1"/>
  <c r="AW96" i="18"/>
  <c r="AV103" i="18"/>
  <c r="AW103" i="18" s="1"/>
  <c r="AW95" i="18"/>
  <c r="AV102" i="18"/>
  <c r="AW102" i="18" s="1"/>
  <c r="T2907" i="18"/>
  <c r="T2914" i="18"/>
  <c r="T2948" i="18"/>
  <c r="T2962" i="18"/>
  <c r="T2969" i="18"/>
  <c r="T2976" i="18"/>
  <c r="T2983" i="18"/>
  <c r="T2990" i="18"/>
  <c r="T2996" i="18"/>
  <c r="T3011" i="18"/>
  <c r="T3031" i="18"/>
  <c r="T3059" i="18"/>
  <c r="T3066" i="18"/>
  <c r="T3073" i="18"/>
  <c r="T3080" i="18"/>
  <c r="T3087" i="18"/>
  <c r="T3093" i="18"/>
  <c r="T3100" i="18"/>
  <c r="T3114" i="18"/>
  <c r="T3120" i="18"/>
  <c r="T3133" i="18"/>
  <c r="T3146" i="18"/>
  <c r="T3164" i="18"/>
  <c r="T3171" i="18"/>
  <c r="T3187" i="18"/>
  <c r="T3195" i="18"/>
  <c r="T3203" i="18"/>
  <c r="T3211" i="18"/>
  <c r="T3219" i="18"/>
  <c r="T3235" i="18"/>
  <c r="T3243" i="18"/>
  <c r="T3251" i="18"/>
  <c r="T3267" i="18"/>
  <c r="T3275" i="18"/>
  <c r="T3283" i="18"/>
  <c r="T3291" i="18"/>
  <c r="T3299" i="18"/>
  <c r="T3307" i="18"/>
  <c r="T3315" i="18"/>
  <c r="T3323" i="18"/>
  <c r="T3331" i="18"/>
  <c r="T3339" i="18"/>
  <c r="T3347" i="18"/>
  <c r="T3355" i="18"/>
  <c r="T3363" i="18"/>
  <c r="T3371" i="18"/>
  <c r="T3379" i="18"/>
  <c r="T3387" i="18"/>
  <c r="T3403" i="18"/>
  <c r="T3411" i="18"/>
  <c r="T3419" i="18"/>
  <c r="T2928" i="18"/>
  <c r="T2942" i="18"/>
  <c r="T2963" i="18"/>
  <c r="T2970" i="18"/>
  <c r="T2984" i="18"/>
  <c r="T2991" i="18"/>
  <c r="T2997" i="18"/>
  <c r="T3004" i="18"/>
  <c r="T3025" i="18"/>
  <c r="T3032" i="18"/>
  <c r="T3039" i="18"/>
  <c r="T3046" i="18"/>
  <c r="T3053" i="18"/>
  <c r="T3067" i="18"/>
  <c r="T3074" i="18"/>
  <c r="T3081" i="18"/>
  <c r="T3094" i="18"/>
  <c r="T3101" i="18"/>
  <c r="T3108" i="18"/>
  <c r="T3115" i="18"/>
  <c r="T3121" i="18"/>
  <c r="T3134" i="18"/>
  <c r="T3138" i="18"/>
  <c r="T3142" i="18"/>
  <c r="T3147" i="18"/>
  <c r="T3152" i="18"/>
  <c r="T3158" i="18"/>
  <c r="T3165" i="18"/>
  <c r="T3172" i="18"/>
  <c r="T3180" i="18"/>
  <c r="T3188" i="18"/>
  <c r="T3196" i="18"/>
  <c r="T3204" i="18"/>
  <c r="T3212" i="18"/>
  <c r="T3220" i="18"/>
  <c r="T3228" i="18"/>
  <c r="T3236" i="18"/>
  <c r="T3244" i="18"/>
  <c r="T3252" i="18"/>
  <c r="T3260" i="18"/>
  <c r="T3268" i="18"/>
  <c r="T3276" i="18"/>
  <c r="T3292" i="18"/>
  <c r="T3300" i="18"/>
  <c r="T3308" i="18"/>
  <c r="T3340" i="18"/>
  <c r="T3348" i="18"/>
  <c r="T3356" i="18"/>
  <c r="T3364" i="18"/>
  <c r="T3372" i="18"/>
  <c r="T3380" i="18"/>
  <c r="T3396" i="18"/>
  <c r="T3404" i="18"/>
  <c r="T3420" i="18"/>
  <c r="T2929" i="18"/>
  <c r="T2943" i="18"/>
  <c r="T2957" i="18"/>
  <c r="T2971" i="18"/>
  <c r="T2978" i="18"/>
  <c r="T2998" i="18"/>
  <c r="T3012" i="18"/>
  <c r="T3026" i="18"/>
  <c r="T3033" i="18"/>
  <c r="T3040" i="18"/>
  <c r="T3047" i="18"/>
  <c r="T3060" i="18"/>
  <c r="T3075" i="18"/>
  <c r="T3082" i="18"/>
  <c r="T3088" i="18"/>
  <c r="T3102" i="18"/>
  <c r="T3109" i="18"/>
  <c r="T3122" i="18"/>
  <c r="T3129" i="18"/>
  <c r="T3153" i="18"/>
  <c r="T3159" i="18"/>
  <c r="T3173" i="18"/>
  <c r="T3181" i="18"/>
  <c r="T3205" i="18"/>
  <c r="T3213" i="18"/>
  <c r="T3221" i="18"/>
  <c r="T3229" i="18"/>
  <c r="T3237" i="18"/>
  <c r="T3245" i="18"/>
  <c r="T3253" i="18"/>
  <c r="T3261" i="18"/>
  <c r="T3269" i="18"/>
  <c r="T3277" i="18"/>
  <c r="T3285" i="18"/>
  <c r="T3301" i="18"/>
  <c r="T3309" i="18"/>
  <c r="T3317" i="18"/>
  <c r="T3333" i="18"/>
  <c r="T3341" i="18"/>
  <c r="T3349" i="18"/>
  <c r="T3357" i="18"/>
  <c r="T3365" i="18"/>
  <c r="T3373" i="18"/>
  <c r="T3381" i="18"/>
  <c r="T3389" i="18"/>
  <c r="T3413" i="18"/>
  <c r="T2902" i="18"/>
  <c r="T2909" i="18"/>
  <c r="T2916" i="18"/>
  <c r="T2937" i="18"/>
  <c r="T2944" i="18"/>
  <c r="T2958" i="18"/>
  <c r="T2964" i="18"/>
  <c r="T2979" i="18"/>
  <c r="T2986" i="18"/>
  <c r="T2992" i="18"/>
  <c r="T2999" i="18"/>
  <c r="T3006" i="18"/>
  <c r="T3013" i="18"/>
  <c r="T3027" i="18"/>
  <c r="T3041" i="18"/>
  <c r="T3048" i="18"/>
  <c r="T3068" i="18"/>
  <c r="T3083" i="18"/>
  <c r="T3089" i="18"/>
  <c r="T3096" i="18"/>
  <c r="T3103" i="18"/>
  <c r="T3110" i="18"/>
  <c r="T3116" i="18"/>
  <c r="T3123" i="18"/>
  <c r="T3130" i="18"/>
  <c r="T3135" i="18"/>
  <c r="T3139" i="18"/>
  <c r="T3143" i="18"/>
  <c r="T3148" i="18"/>
  <c r="T3160" i="18"/>
  <c r="T3166" i="18"/>
  <c r="T3174" i="18"/>
  <c r="T3182" i="18"/>
  <c r="T3190" i="18"/>
  <c r="T3198" i="18"/>
  <c r="T3206" i="18"/>
  <c r="T3214" i="18"/>
  <c r="T3222" i="18"/>
  <c r="T3230" i="18"/>
  <c r="T3238" i="18"/>
  <c r="T3246" i="18"/>
  <c r="T3254" i="18"/>
  <c r="T3262" i="18"/>
  <c r="T3270" i="18"/>
  <c r="T3278" i="18"/>
  <c r="T3286" i="18"/>
  <c r="T3294" i="18"/>
  <c r="T3310" i="18"/>
  <c r="T3318" i="18"/>
  <c r="T3326" i="18"/>
  <c r="T3334" i="18"/>
  <c r="T3342" i="18"/>
  <c r="T3350" i="18"/>
  <c r="T3358" i="18"/>
  <c r="T3382" i="18"/>
  <c r="T3390" i="18"/>
  <c r="T3414" i="18"/>
  <c r="T2896" i="18"/>
  <c r="T2903" i="18"/>
  <c r="T2910" i="18"/>
  <c r="T2938" i="18"/>
  <c r="T2945" i="18"/>
  <c r="T2959" i="18"/>
  <c r="T2965" i="18"/>
  <c r="T2972" i="18"/>
  <c r="T2987" i="18"/>
  <c r="T2993" i="18"/>
  <c r="T3000" i="18"/>
  <c r="T3007" i="18"/>
  <c r="T3014" i="18"/>
  <c r="T3035" i="18"/>
  <c r="T3049" i="18"/>
  <c r="T3062" i="18"/>
  <c r="T3069" i="18"/>
  <c r="T3076" i="18"/>
  <c r="T3090" i="18"/>
  <c r="T3097" i="18"/>
  <c r="T3104" i="18"/>
  <c r="T3111" i="18"/>
  <c r="T3117" i="18"/>
  <c r="T3149" i="18"/>
  <c r="T3154" i="18"/>
  <c r="T3167" i="18"/>
  <c r="T3175" i="18"/>
  <c r="T3183" i="18"/>
  <c r="T3191" i="18"/>
  <c r="T3199" i="18"/>
  <c r="T3207" i="18"/>
  <c r="T3215" i="18"/>
  <c r="T3231" i="18"/>
  <c r="T3239" i="18"/>
  <c r="T3247" i="18"/>
  <c r="T3255" i="18"/>
  <c r="T3263" i="18"/>
  <c r="T3271" i="18"/>
  <c r="T3279" i="18"/>
  <c r="T3287" i="18"/>
  <c r="T3295" i="18"/>
  <c r="T3303" i="18"/>
  <c r="T3311" i="18"/>
  <c r="T3319" i="18"/>
  <c r="T3327" i="18"/>
  <c r="T3335" i="18"/>
  <c r="T3343" i="18"/>
  <c r="T3351" i="18"/>
  <c r="T3359" i="18"/>
  <c r="T3367" i="18"/>
  <c r="T3375" i="18"/>
  <c r="T3407" i="18"/>
  <c r="T3415" i="18"/>
  <c r="T3423" i="18"/>
  <c r="T2911" i="18"/>
  <c r="T2939" i="18"/>
  <c r="T2946" i="18"/>
  <c r="T2953" i="18"/>
  <c r="T2973" i="18"/>
  <c r="T2994" i="18"/>
  <c r="T3001" i="18"/>
  <c r="T3008" i="18"/>
  <c r="T3015" i="18"/>
  <c r="T3028" i="18"/>
  <c r="T3043" i="18"/>
  <c r="T3050" i="18"/>
  <c r="T3063" i="18"/>
  <c r="T3070" i="18"/>
  <c r="T3077" i="18"/>
  <c r="T3084" i="18"/>
  <c r="T3091" i="18"/>
  <c r="T3098" i="18"/>
  <c r="T3105" i="18"/>
  <c r="T3118" i="18"/>
  <c r="T3131" i="18"/>
  <c r="T3136" i="18"/>
  <c r="T3140" i="18"/>
  <c r="T3144" i="18"/>
  <c r="T3155" i="18"/>
  <c r="T3168" i="18"/>
  <c r="T3176" i="18"/>
  <c r="T3192" i="18"/>
  <c r="T3200" i="18"/>
  <c r="T3208" i="18"/>
  <c r="T3216" i="18"/>
  <c r="T3232" i="18"/>
  <c r="T3240" i="18"/>
  <c r="T3248" i="18"/>
  <c r="T3256" i="18"/>
  <c r="T3264" i="18"/>
  <c r="T3272" i="18"/>
  <c r="T3280" i="18"/>
  <c r="T3288" i="18"/>
  <c r="T3296" i="18"/>
  <c r="T3304" i="18"/>
  <c r="T3312" i="18"/>
  <c r="T3320" i="18"/>
  <c r="T3352" i="18"/>
  <c r="T3360" i="18"/>
  <c r="T3368" i="18"/>
  <c r="T3376" i="18"/>
  <c r="T3384" i="18"/>
  <c r="T3392" i="18"/>
  <c r="T3400" i="18"/>
  <c r="T3408" i="18"/>
  <c r="T3416" i="18"/>
  <c r="T3424" i="18"/>
  <c r="T3432" i="18"/>
  <c r="T2898" i="18"/>
  <c r="T2905" i="18"/>
  <c r="T2912" i="18"/>
  <c r="T2926" i="18"/>
  <c r="T2932" i="18"/>
  <c r="T2947" i="18"/>
  <c r="T2954" i="18"/>
  <c r="T2960" i="18"/>
  <c r="T2967" i="18"/>
  <c r="T2974" i="18"/>
  <c r="T2988" i="18"/>
  <c r="T2995" i="18"/>
  <c r="T3002" i="18"/>
  <c r="T3009" i="18"/>
  <c r="T3016" i="18"/>
  <c r="T3023" i="18"/>
  <c r="T3029" i="18"/>
  <c r="T3064" i="18"/>
  <c r="T3071" i="18"/>
  <c r="T3078" i="18"/>
  <c r="T3085" i="18"/>
  <c r="T3099" i="18"/>
  <c r="T3106" i="18"/>
  <c r="T3112" i="18"/>
  <c r="T3119" i="18"/>
  <c r="T3145" i="18"/>
  <c r="T3150" i="18"/>
  <c r="T3156" i="18"/>
  <c r="T3177" i="18"/>
  <c r="T3185" i="18"/>
  <c r="T3201" i="18"/>
  <c r="T3209" i="18"/>
  <c r="T3217" i="18"/>
  <c r="T2899" i="18"/>
  <c r="T2906" i="18"/>
  <c r="T2913" i="18"/>
  <c r="T2920" i="18"/>
  <c r="T2940" i="18"/>
  <c r="T2955" i="18"/>
  <c r="T2961" i="18"/>
  <c r="T2968" i="18"/>
  <c r="T2975" i="18"/>
  <c r="T2982" i="18"/>
  <c r="T2989" i="18"/>
  <c r="T3003" i="18"/>
  <c r="T3010" i="18"/>
  <c r="T3017" i="18"/>
  <c r="T3030" i="18"/>
  <c r="T3044" i="18"/>
  <c r="T3065" i="18"/>
  <c r="T3072" i="18"/>
  <c r="T3079" i="18"/>
  <c r="T3086" i="18"/>
  <c r="T3092" i="18"/>
  <c r="T3107" i="18"/>
  <c r="T3170" i="18"/>
  <c r="T3210" i="18"/>
  <c r="T3241" i="18"/>
  <c r="T3266" i="18"/>
  <c r="T3297" i="18"/>
  <c r="T3322" i="18"/>
  <c r="T3338" i="18"/>
  <c r="T3386" i="18"/>
  <c r="T3401" i="18"/>
  <c r="T3418" i="18"/>
  <c r="T3439" i="18"/>
  <c r="T3447" i="18"/>
  <c r="T3455" i="18"/>
  <c r="T3463" i="18"/>
  <c r="T3471" i="18"/>
  <c r="T3479" i="18"/>
  <c r="T3487" i="18"/>
  <c r="T3495" i="18"/>
  <c r="T3503" i="18"/>
  <c r="T3113" i="18"/>
  <c r="T3151" i="18"/>
  <c r="T3178" i="18"/>
  <c r="T3218" i="18"/>
  <c r="T3242" i="18"/>
  <c r="T3369" i="18"/>
  <c r="T3402" i="18"/>
  <c r="T3440" i="18"/>
  <c r="T3448" i="18"/>
  <c r="T3456" i="18"/>
  <c r="T3464" i="18"/>
  <c r="T3472" i="18"/>
  <c r="T3480" i="18"/>
  <c r="T3488" i="18"/>
  <c r="T3496" i="18"/>
  <c r="T3504" i="18"/>
  <c r="T3157" i="18"/>
  <c r="T3249" i="18"/>
  <c r="T3274" i="18"/>
  <c r="T3345" i="18"/>
  <c r="T3370" i="18"/>
  <c r="T3422" i="18"/>
  <c r="T3433" i="18"/>
  <c r="T3449" i="18"/>
  <c r="T3457" i="18"/>
  <c r="T3465" i="18"/>
  <c r="T3473" i="18"/>
  <c r="T3481" i="18"/>
  <c r="T3497" i="18"/>
  <c r="T3505" i="18"/>
  <c r="T3126" i="18"/>
  <c r="T3186" i="18"/>
  <c r="T3225" i="18"/>
  <c r="T3250" i="18"/>
  <c r="T3281" i="18"/>
  <c r="T3305" i="18"/>
  <c r="T3346" i="18"/>
  <c r="T3425" i="18"/>
  <c r="T3434" i="18"/>
  <c r="T3450" i="18"/>
  <c r="T3458" i="18"/>
  <c r="T3474" i="18"/>
  <c r="T3482" i="18"/>
  <c r="T3490" i="18"/>
  <c r="T3498" i="18"/>
  <c r="T3226" i="18"/>
  <c r="T3257" i="18"/>
  <c r="T3282" i="18"/>
  <c r="T3306" i="18"/>
  <c r="T3329" i="18"/>
  <c r="T3353" i="18"/>
  <c r="T3377" i="18"/>
  <c r="T3394" i="18"/>
  <c r="T3409" i="18"/>
  <c r="T3426" i="18"/>
  <c r="T3435" i="18"/>
  <c r="T3443" i="18"/>
  <c r="T3451" i="18"/>
  <c r="T3459" i="18"/>
  <c r="T3467" i="18"/>
  <c r="T3475" i="18"/>
  <c r="T3483" i="18"/>
  <c r="T3491" i="18"/>
  <c r="T3499" i="18"/>
  <c r="T3507" i="18"/>
  <c r="T3132" i="18"/>
  <c r="T3258" i="18"/>
  <c r="T3289" i="18"/>
  <c r="T3313" i="18"/>
  <c r="T3330" i="18"/>
  <c r="T3354" i="18"/>
  <c r="T3378" i="18"/>
  <c r="T3436" i="18"/>
  <c r="T3444" i="18"/>
  <c r="T3460" i="18"/>
  <c r="T3468" i="18"/>
  <c r="T3476" i="18"/>
  <c r="T3492" i="18"/>
  <c r="T3500" i="18"/>
  <c r="T3508" i="18"/>
  <c r="T3137" i="18"/>
  <c r="T3163" i="18"/>
  <c r="T3233" i="18"/>
  <c r="T3290" i="18"/>
  <c r="T3314" i="18"/>
  <c r="T3361" i="18"/>
  <c r="T3437" i="18"/>
  <c r="T3445" i="18"/>
  <c r="T3461" i="18"/>
  <c r="T3485" i="18"/>
  <c r="T3493" i="18"/>
  <c r="T3501" i="18"/>
  <c r="T3141" i="18"/>
  <c r="T3202" i="18"/>
  <c r="T3234" i="18"/>
  <c r="T3265" i="18"/>
  <c r="T3321" i="18"/>
  <c r="T3362" i="18"/>
  <c r="T3417" i="18"/>
  <c r="T3438" i="18"/>
  <c r="T3446" i="18"/>
  <c r="T3462" i="18"/>
  <c r="T3470" i="18"/>
  <c r="T3478" i="18"/>
  <c r="T3486" i="18"/>
  <c r="T3494" i="18"/>
  <c r="T3502" i="18"/>
  <c r="R4042" i="18" l="1" a="1"/>
  <c r="R4042" i="18" s="1"/>
  <c r="R3594" i="18" a="1"/>
  <c r="R3594" i="18" s="1"/>
  <c r="R4041" i="18" a="1"/>
  <c r="R4041" i="18" s="1"/>
  <c r="R3593" i="18" a="1"/>
  <c r="R3593" i="18" s="1"/>
  <c r="R3511" i="18" a="1"/>
  <c r="R3511" i="18" s="1"/>
  <c r="T3511" i="18" s="1"/>
  <c r="R3512" i="18" a="1"/>
  <c r="R3512" i="18" s="1"/>
  <c r="R3615" i="18" a="1"/>
  <c r="R3615" i="18" s="1"/>
  <c r="T3615" i="18" s="1"/>
  <c r="R3616" i="18" a="1"/>
  <c r="R3616" i="18" s="1"/>
  <c r="T3616" i="18" s="1"/>
  <c r="R4039" i="18" a="1"/>
  <c r="R4039" i="18" s="1"/>
  <c r="R3970" i="18" a="1"/>
  <c r="R3970" i="18" s="1"/>
  <c r="R3586" i="18" a="1"/>
  <c r="R3586" i="18" s="1"/>
  <c r="R3522" i="18" a="1"/>
  <c r="R3522" i="18" s="1"/>
  <c r="R4161" i="18" a="1"/>
  <c r="R4161" i="18" s="1"/>
  <c r="R3521" i="18" a="1"/>
  <c r="R3521" i="18" s="1"/>
  <c r="R4015" i="18" a="1"/>
  <c r="R4015" i="18" s="1"/>
  <c r="R3562" i="18" a="1"/>
  <c r="R3562" i="18" s="1"/>
  <c r="T3562" i="18" s="1"/>
  <c r="R3625" i="18" a="1"/>
  <c r="R3625" i="18" s="1"/>
  <c r="R3561" i="18" a="1"/>
  <c r="R3561" i="18" s="1"/>
  <c r="R3985" i="18" a="1"/>
  <c r="R3985" i="18" s="1"/>
  <c r="R4040" i="18" a="1"/>
  <c r="R4040" i="18" s="1"/>
  <c r="T4040" i="18" s="1"/>
  <c r="R4159" i="18" a="1"/>
  <c r="R4159" i="18" s="1"/>
  <c r="R3578" i="18" a="1"/>
  <c r="R3578" i="18" s="1"/>
  <c r="R3514" i="18" a="1"/>
  <c r="R3514" i="18" s="1"/>
  <c r="R3641" i="18" a="1"/>
  <c r="R3641" i="18" s="1"/>
  <c r="T3641" i="18" s="1"/>
  <c r="R3513" i="18" a="1"/>
  <c r="R3513" i="18" s="1"/>
  <c r="T3513" i="18" s="1"/>
  <c r="R3618" i="18" a="1"/>
  <c r="R3618" i="18" s="1"/>
  <c r="R3617" i="18" a="1"/>
  <c r="R3617" i="18" s="1"/>
  <c r="T3617" i="18" s="1"/>
  <c r="R3624" i="18" a="1"/>
  <c r="R3624" i="18" s="1"/>
  <c r="T3624" i="18" s="1"/>
  <c r="R3560" i="18" a="1"/>
  <c r="R3560" i="18" s="1"/>
  <c r="R4160" i="18" a="1"/>
  <c r="R4160" i="18" s="1"/>
  <c r="R3983" i="18" a="1"/>
  <c r="R3983" i="18" s="1"/>
  <c r="R3686" i="18" a="1"/>
  <c r="R3686" i="18" s="1"/>
  <c r="T3686" i="18" s="1"/>
  <c r="R3622" i="18" a="1"/>
  <c r="R3622" i="18" s="1"/>
  <c r="R3558" i="18" a="1"/>
  <c r="R3558" i="18" s="1"/>
  <c r="R4037" i="18" a="1"/>
  <c r="R4037" i="18" s="1"/>
  <c r="R3540" i="18" a="1"/>
  <c r="R3540" i="18" s="1"/>
  <c r="T3540" i="18" s="1"/>
  <c r="R4046" i="18" a="1"/>
  <c r="R4046" i="18" s="1"/>
  <c r="R3982" i="18" a="1"/>
  <c r="R3982" i="18" s="1"/>
  <c r="R3598" i="18" a="1"/>
  <c r="R3598" i="18" s="1"/>
  <c r="R3580" i="18" a="1"/>
  <c r="R3580" i="18" s="1"/>
  <c r="T3580" i="18" s="1"/>
  <c r="R3623" i="18" a="1"/>
  <c r="R3623" i="18" s="1"/>
  <c r="T3623" i="18" s="1"/>
  <c r="R3510" i="18" a="1"/>
  <c r="R3510" i="18" s="1"/>
  <c r="AP150" i="18" s="1"/>
  <c r="R3684" i="18" a="1"/>
  <c r="R3684" i="18" s="1"/>
  <c r="R3620" i="18" a="1"/>
  <c r="R3620" i="18" s="1"/>
  <c r="T3620" i="18" s="1"/>
  <c r="R3556" i="18" a="1"/>
  <c r="R3556" i="18" s="1"/>
  <c r="R3773" i="18" a="1"/>
  <c r="R3773" i="18" s="1"/>
  <c r="R3517" i="18" a="1"/>
  <c r="R3517" i="18" s="1"/>
  <c r="R4038" i="18" a="1"/>
  <c r="R4038" i="18" s="1"/>
  <c r="R3621" i="18" a="1"/>
  <c r="R3621" i="18" s="1"/>
  <c r="R3557" i="18" a="1"/>
  <c r="R3557" i="18" s="1"/>
  <c r="T3557" i="18" s="1"/>
  <c r="R3886" i="18" a="1"/>
  <c r="R3886" i="18" s="1"/>
  <c r="R4045" i="18" a="1"/>
  <c r="R4045" i="18" s="1"/>
  <c r="R3765" i="18" a="1"/>
  <c r="R3765" i="18" s="1"/>
  <c r="R3628" i="18" a="1"/>
  <c r="R3628" i="18" s="1"/>
  <c r="R3579" i="18" a="1"/>
  <c r="R3579" i="18" s="1"/>
  <c r="T3579" i="18" s="1"/>
  <c r="R3515" i="18" a="1"/>
  <c r="R3515" i="18" s="1"/>
  <c r="T3515" i="18" s="1"/>
  <c r="R3619" i="18" a="1"/>
  <c r="R3619" i="18" s="1"/>
  <c r="R4043" i="18" a="1"/>
  <c r="R4043" i="18" s="1"/>
  <c r="T4043" i="18" s="1"/>
  <c r="R3595" i="18" a="1"/>
  <c r="R3595" i="18" s="1"/>
  <c r="R3971" i="18" a="1"/>
  <c r="R3971" i="18" s="1"/>
  <c r="T3971" i="18" s="1"/>
  <c r="R3523" i="18" a="1"/>
  <c r="R3523" i="18" s="1"/>
  <c r="R3691" i="18" a="1"/>
  <c r="R3691" i="18" s="1"/>
  <c r="R3627" i="18" a="1"/>
  <c r="R3627" i="18" s="1"/>
  <c r="R3018" i="18" a="1"/>
  <c r="R3018" i="18" s="1"/>
  <c r="T3018" i="18" s="1"/>
  <c r="R3337" i="18" a="1"/>
  <c r="R3337" i="18" s="1"/>
  <c r="T3337" i="18" s="1"/>
  <c r="R3024" i="18" a="1"/>
  <c r="R3024" i="18" s="1"/>
  <c r="T3024" i="18" s="1"/>
  <c r="R3057" i="18" a="1"/>
  <c r="R3057" i="18" s="1"/>
  <c r="T3057" i="18" s="1"/>
  <c r="R3128" i="18" a="1"/>
  <c r="R3128" i="18" s="1"/>
  <c r="T3128" i="18" s="1"/>
  <c r="R2936" i="18" a="1"/>
  <c r="R2936" i="18" s="1"/>
  <c r="T2936" i="18" s="1"/>
  <c r="R3034" i="18" a="1"/>
  <c r="R3034" i="18" s="1"/>
  <c r="T3034" i="18" s="1"/>
  <c r="R3399" i="18" a="1"/>
  <c r="R3399" i="18" s="1"/>
  <c r="T3399" i="18" s="1"/>
  <c r="R3336" i="18" a="1"/>
  <c r="R3336" i="18" s="1"/>
  <c r="T3336" i="18" s="1"/>
  <c r="R2952" i="18" a="1"/>
  <c r="R2952" i="18" s="1"/>
  <c r="T2952" i="18" s="1"/>
  <c r="R2922" i="18" a="1"/>
  <c r="R2922" i="18" s="1"/>
  <c r="T2922" i="18" s="1"/>
  <c r="R2921" i="18" a="1"/>
  <c r="R2921" i="18" s="1"/>
  <c r="T2921" i="18" s="1"/>
  <c r="R3184" i="18" a="1"/>
  <c r="R3184" i="18" s="1"/>
  <c r="T3184" i="18" s="1"/>
  <c r="R3056" i="18" a="1"/>
  <c r="R3056" i="18" s="1"/>
  <c r="T3056" i="18" s="1"/>
  <c r="R2897" i="18" a="1"/>
  <c r="R2897" i="18" s="1"/>
  <c r="T2897" i="18" s="1"/>
  <c r="R3224" i="18" a="1"/>
  <c r="R3224" i="18" s="1"/>
  <c r="T3224" i="18" s="1"/>
  <c r="R3193" i="18" a="1"/>
  <c r="R3193" i="18" s="1"/>
  <c r="T3193" i="18" s="1"/>
  <c r="R3042" i="18" a="1"/>
  <c r="R3042" i="18" s="1"/>
  <c r="T3042" i="18" s="1"/>
  <c r="R2949" i="18" a="1"/>
  <c r="R2949" i="18" s="1"/>
  <c r="T2949" i="18" s="1"/>
  <c r="R3284" i="18" a="1"/>
  <c r="R3284" i="18" s="1"/>
  <c r="T3284" i="18" s="1"/>
  <c r="R2900" i="18" a="1"/>
  <c r="R2900" i="18" s="1"/>
  <c r="T2900" i="18" s="1"/>
  <c r="R2895" i="18" a="1"/>
  <c r="R2895" i="18" s="1"/>
  <c r="R3022" i="18" a="1"/>
  <c r="R3022" i="18" s="1"/>
  <c r="T3022" i="18" s="1"/>
  <c r="R2925" i="18" a="1"/>
  <c r="R2925" i="18" s="1"/>
  <c r="T2925" i="18" s="1"/>
  <c r="R2935" i="18" a="1"/>
  <c r="R2935" i="18" s="1"/>
  <c r="T2935" i="18" s="1"/>
  <c r="R2934" i="18" a="1"/>
  <c r="R2934" i="18" s="1"/>
  <c r="T2934" i="18" s="1"/>
  <c r="R2901" i="18" a="1"/>
  <c r="R2901" i="18" s="1"/>
  <c r="T2901" i="18" s="1"/>
  <c r="R2980" i="18" a="1"/>
  <c r="R2980" i="18" s="1"/>
  <c r="T2980" i="18" s="1"/>
  <c r="R3038" i="18" a="1"/>
  <c r="R3038" i="18" s="1"/>
  <c r="T3038" i="18" s="1"/>
  <c r="R3005" i="18" a="1"/>
  <c r="R3005" i="18" s="1"/>
  <c r="T3005" i="18" s="1"/>
  <c r="R3020" i="18" a="1"/>
  <c r="R3020" i="18" s="1"/>
  <c r="T3020" i="18" s="1"/>
  <c r="R2951" i="18" a="1"/>
  <c r="R2951" i="18" s="1"/>
  <c r="T2951" i="18" s="1"/>
  <c r="R2950" i="18" a="1"/>
  <c r="R2950" i="18" s="1"/>
  <c r="T2950" i="18" s="1"/>
  <c r="R3045" i="18" a="1"/>
  <c r="R3045" i="18" s="1"/>
  <c r="T3045" i="18" s="1"/>
  <c r="R3316" i="18" a="1"/>
  <c r="R3316" i="18" s="1"/>
  <c r="T3316" i="18" s="1"/>
  <c r="R3124" i="18" a="1"/>
  <c r="R3124" i="18" s="1"/>
  <c r="T3124" i="18" s="1"/>
  <c r="R3055" i="18" a="1"/>
  <c r="R3055" i="18" s="1"/>
  <c r="T3055" i="18" s="1"/>
  <c r="R2927" i="18" a="1"/>
  <c r="R2927" i="18" s="1"/>
  <c r="T2927" i="18" s="1"/>
  <c r="R3054" i="18" a="1"/>
  <c r="R3054" i="18" s="1"/>
  <c r="T3054" i="18" s="1"/>
  <c r="R3021" i="18" a="1"/>
  <c r="R3021" i="18" s="1"/>
  <c r="T3021" i="18" s="1"/>
  <c r="R3036" i="18" a="1"/>
  <c r="R3036" i="18" s="1"/>
  <c r="T3036" i="18" s="1"/>
  <c r="R2908" i="18" a="1"/>
  <c r="R2908" i="18" s="1"/>
  <c r="T2908" i="18" s="1"/>
  <c r="R3125" i="18" a="1"/>
  <c r="R3125" i="18" s="1"/>
  <c r="T3125" i="18" s="1"/>
  <c r="R3061" i="18" a="1"/>
  <c r="R3061" i="18" s="1"/>
  <c r="T3061" i="18" s="1"/>
  <c r="R2933" i="18" a="1"/>
  <c r="R2933" i="18" s="1"/>
  <c r="T2933" i="18" s="1"/>
  <c r="R3037" i="18" a="1"/>
  <c r="R3037" i="18" s="1"/>
  <c r="T3037" i="18" s="1"/>
  <c r="R3052" i="18" a="1"/>
  <c r="R3052" i="18" s="1"/>
  <c r="T3052" i="18" s="1"/>
  <c r="R3019" i="18" a="1"/>
  <c r="R3019" i="18" s="1"/>
  <c r="T3019" i="18" s="1"/>
  <c r="R3051" i="18" a="1"/>
  <c r="R3051" i="18" s="1"/>
  <c r="T3051" i="18" s="1"/>
  <c r="R2923" i="18" a="1"/>
  <c r="R2923" i="18" s="1"/>
  <c r="T2923" i="18" s="1"/>
  <c r="AP169" i="18"/>
  <c r="AZ169" i="18" s="1"/>
  <c r="AP179" i="18"/>
  <c r="AZ179" i="18" s="1"/>
  <c r="T2941" i="18"/>
  <c r="AR158" i="18" s="1"/>
  <c r="AP158" i="18"/>
  <c r="AZ158" i="18" s="1"/>
  <c r="T2895" i="18"/>
  <c r="BA158" i="18"/>
  <c r="T2894" i="18"/>
  <c r="AR151" i="18" s="1"/>
  <c r="T3519" i="18"/>
  <c r="T3527" i="18"/>
  <c r="T3535" i="18"/>
  <c r="T3543" i="18"/>
  <c r="T3551" i="18"/>
  <c r="T3559" i="18"/>
  <c r="T3567" i="18"/>
  <c r="T3575" i="18"/>
  <c r="T3583" i="18"/>
  <c r="T3591" i="18"/>
  <c r="T3599" i="18"/>
  <c r="T3607" i="18"/>
  <c r="T3631" i="18"/>
  <c r="T3639" i="18"/>
  <c r="T3647" i="18"/>
  <c r="T3655" i="18"/>
  <c r="T3663" i="18"/>
  <c r="T3679" i="18"/>
  <c r="T3687" i="18"/>
  <c r="T3695" i="18"/>
  <c r="T3703" i="18"/>
  <c r="T3711" i="18"/>
  <c r="T3719" i="18"/>
  <c r="T3727" i="18"/>
  <c r="T3735" i="18"/>
  <c r="T3743" i="18"/>
  <c r="T3751" i="18"/>
  <c r="T3759" i="18"/>
  <c r="T3775" i="18"/>
  <c r="T3783" i="18"/>
  <c r="T3791" i="18"/>
  <c r="T3799" i="18"/>
  <c r="T3807" i="18"/>
  <c r="T3815" i="18"/>
  <c r="T3823" i="18"/>
  <c r="T3834" i="18"/>
  <c r="T3840" i="18"/>
  <c r="T3848" i="18"/>
  <c r="T3856" i="18"/>
  <c r="T3864" i="18"/>
  <c r="T3872" i="18"/>
  <c r="T3880" i="18"/>
  <c r="T3888" i="18"/>
  <c r="T3896" i="18"/>
  <c r="T3904" i="18"/>
  <c r="T3912" i="18"/>
  <c r="T3920" i="18"/>
  <c r="T3928" i="18"/>
  <c r="T3936" i="18"/>
  <c r="T3944" i="18"/>
  <c r="T3952" i="18"/>
  <c r="T3960" i="18"/>
  <c r="T3968" i="18"/>
  <c r="T3976" i="18"/>
  <c r="T3984" i="18"/>
  <c r="T3992" i="18"/>
  <c r="T4000" i="18"/>
  <c r="T4008" i="18"/>
  <c r="T4024" i="18"/>
  <c r="T4032" i="18"/>
  <c r="T4048" i="18"/>
  <c r="T4056" i="18"/>
  <c r="T4064" i="18"/>
  <c r="T4072" i="18"/>
  <c r="T4080" i="18"/>
  <c r="T4088" i="18"/>
  <c r="T4096" i="18"/>
  <c r="T4104" i="18"/>
  <c r="T4112" i="18"/>
  <c r="T4120" i="18"/>
  <c r="T4128" i="18"/>
  <c r="T4136" i="18"/>
  <c r="T4144" i="18"/>
  <c r="T4152" i="18"/>
  <c r="T4160" i="18"/>
  <c r="T4168" i="18"/>
  <c r="T4176" i="18"/>
  <c r="T4184" i="18"/>
  <c r="T4192" i="18"/>
  <c r="T4200" i="18"/>
  <c r="T4208" i="18"/>
  <c r="T4216" i="18"/>
  <c r="T4224" i="18"/>
  <c r="T4232" i="18"/>
  <c r="T3512" i="18"/>
  <c r="T3520" i="18"/>
  <c r="T3528" i="18"/>
  <c r="T3536" i="18"/>
  <c r="T3544" i="18"/>
  <c r="T3552" i="18"/>
  <c r="T3560" i="18"/>
  <c r="T3568" i="18"/>
  <c r="T3576" i="18"/>
  <c r="T3584" i="18"/>
  <c r="T3592" i="18"/>
  <c r="T3600" i="18"/>
  <c r="T3608" i="18"/>
  <c r="T3632" i="18"/>
  <c r="T3640" i="18"/>
  <c r="T3656" i="18"/>
  <c r="T3664" i="18"/>
  <c r="T3672" i="18"/>
  <c r="T3688" i="18"/>
  <c r="T3696" i="18"/>
  <c r="T3704" i="18"/>
  <c r="T3712" i="18"/>
  <c r="T3720" i="18"/>
  <c r="T3728" i="18"/>
  <c r="T3736" i="18"/>
  <c r="T3744" i="18"/>
  <c r="T3752" i="18"/>
  <c r="T3760" i="18"/>
  <c r="T3768" i="18"/>
  <c r="T3776" i="18"/>
  <c r="T3784" i="18"/>
  <c r="T3792" i="18"/>
  <c r="T3800" i="18"/>
  <c r="T3808" i="18"/>
  <c r="T3816" i="18"/>
  <c r="T3824" i="18"/>
  <c r="T3829" i="18"/>
  <c r="T3835" i="18"/>
  <c r="T3841" i="18"/>
  <c r="T3849" i="18"/>
  <c r="T3857" i="18"/>
  <c r="T3865" i="18"/>
  <c r="T3873" i="18"/>
  <c r="T3881" i="18"/>
  <c r="T3889" i="18"/>
  <c r="T3897" i="18"/>
  <c r="T3905" i="18"/>
  <c r="T3913" i="18"/>
  <c r="T3921" i="18"/>
  <c r="T3929" i="18"/>
  <c r="T3937" i="18"/>
  <c r="T3945" i="18"/>
  <c r="T3953" i="18"/>
  <c r="T3961" i="18"/>
  <c r="T3969" i="18"/>
  <c r="T3977" i="18"/>
  <c r="T3985" i="18"/>
  <c r="T3993" i="18"/>
  <c r="T4001" i="18"/>
  <c r="T4009" i="18"/>
  <c r="T4017" i="18"/>
  <c r="T4025" i="18"/>
  <c r="T4033" i="18"/>
  <c r="T4041" i="18"/>
  <c r="T4049" i="18"/>
  <c r="T4057" i="18"/>
  <c r="T4065" i="18"/>
  <c r="T4073" i="18"/>
  <c r="T4081" i="18"/>
  <c r="T4089" i="18"/>
  <c r="T4097" i="18"/>
  <c r="T4105" i="18"/>
  <c r="T4113" i="18"/>
  <c r="T4121" i="18"/>
  <c r="T4129" i="18"/>
  <c r="T4137" i="18"/>
  <c r="T4145" i="18"/>
  <c r="T4153" i="18"/>
  <c r="T4161" i="18"/>
  <c r="T4177" i="18"/>
  <c r="T4185" i="18"/>
  <c r="T4193" i="18"/>
  <c r="T4201" i="18"/>
  <c r="T4209" i="18"/>
  <c r="T4217" i="18"/>
  <c r="T4225" i="18"/>
  <c r="T4233" i="18"/>
  <c r="T3521" i="18"/>
  <c r="T3529" i="18"/>
  <c r="T3537" i="18"/>
  <c r="T3553" i="18"/>
  <c r="T3561" i="18"/>
  <c r="T3569" i="18"/>
  <c r="T3577" i="18"/>
  <c r="T3585" i="18"/>
  <c r="T3593" i="18"/>
  <c r="T3601" i="18"/>
  <c r="T3609" i="18"/>
  <c r="T3625" i="18"/>
  <c r="T3633" i="18"/>
  <c r="T3649" i="18"/>
  <c r="T3657" i="18"/>
  <c r="T3665" i="18"/>
  <c r="T3673" i="18"/>
  <c r="T3681" i="18"/>
  <c r="T3689" i="18"/>
  <c r="T3697" i="18"/>
  <c r="T3705" i="18"/>
  <c r="T3713" i="18"/>
  <c r="T3721" i="18"/>
  <c r="T3729" i="18"/>
  <c r="T3737" i="18"/>
  <c r="T3745" i="18"/>
  <c r="T3753" i="18"/>
  <c r="T3761" i="18"/>
  <c r="T3777" i="18"/>
  <c r="T3785" i="18"/>
  <c r="T3793" i="18"/>
  <c r="T3801" i="18"/>
  <c r="T3809" i="18"/>
  <c r="T3817" i="18"/>
  <c r="T3830" i="18"/>
  <c r="T3842" i="18"/>
  <c r="T3850" i="18"/>
  <c r="T3858" i="18"/>
  <c r="T3866" i="18"/>
  <c r="T3874" i="18"/>
  <c r="T3882" i="18"/>
  <c r="T3890" i="18"/>
  <c r="T3898" i="18"/>
  <c r="T3906" i="18"/>
  <c r="T3914" i="18"/>
  <c r="T3922" i="18"/>
  <c r="T3930" i="18"/>
  <c r="T3938" i="18"/>
  <c r="T3946" i="18"/>
  <c r="T3954" i="18"/>
  <c r="T3962" i="18"/>
  <c r="T3970" i="18"/>
  <c r="T3978" i="18"/>
  <c r="T3986" i="18"/>
  <c r="T3994" i="18"/>
  <c r="T4002" i="18"/>
  <c r="T4010" i="18"/>
  <c r="T4018" i="18"/>
  <c r="T4026" i="18"/>
  <c r="T4034" i="18"/>
  <c r="T4042" i="18"/>
  <c r="T4050" i="18"/>
  <c r="T4058" i="18"/>
  <c r="T4066" i="18"/>
  <c r="T4074" i="18"/>
  <c r="T4082" i="18"/>
  <c r="T4090" i="18"/>
  <c r="T4098" i="18"/>
  <c r="T4106" i="18"/>
  <c r="T4114" i="18"/>
  <c r="T4122" i="18"/>
  <c r="T4138" i="18"/>
  <c r="T4146" i="18"/>
  <c r="T4154" i="18"/>
  <c r="T4162" i="18"/>
  <c r="T4170" i="18"/>
  <c r="T4178" i="18"/>
  <c r="T4186" i="18"/>
  <c r="T4194" i="18"/>
  <c r="T4202" i="18"/>
  <c r="T4210" i="18"/>
  <c r="T4218" i="18"/>
  <c r="T4226" i="18"/>
  <c r="T4234" i="18"/>
  <c r="T3514" i="18"/>
  <c r="T3522" i="18"/>
  <c r="T3530" i="18"/>
  <c r="T3538" i="18"/>
  <c r="T3546" i="18"/>
  <c r="T3554" i="18"/>
  <c r="T3570" i="18"/>
  <c r="T3578" i="18"/>
  <c r="T3586" i="18"/>
  <c r="T3594" i="18"/>
  <c r="T3602" i="18"/>
  <c r="T3610" i="18"/>
  <c r="T3618" i="18"/>
  <c r="T3626" i="18"/>
  <c r="T3634" i="18"/>
  <c r="T3642" i="18"/>
  <c r="T3650" i="18"/>
  <c r="T3658" i="18"/>
  <c r="T3666" i="18"/>
  <c r="T3674" i="18"/>
  <c r="T3682" i="18"/>
  <c r="T3690" i="18"/>
  <c r="T3698" i="18"/>
  <c r="T3706" i="18"/>
  <c r="T3714" i="18"/>
  <c r="T3722" i="18"/>
  <c r="T3730" i="18"/>
  <c r="T3738" i="18"/>
  <c r="T3746" i="18"/>
  <c r="T3754" i="18"/>
  <c r="T3762" i="18"/>
  <c r="T3770" i="18"/>
  <c r="T3778" i="18"/>
  <c r="T3786" i="18"/>
  <c r="T3802" i="18"/>
  <c r="T3810" i="18"/>
  <c r="T3818" i="18"/>
  <c r="T3826" i="18"/>
  <c r="T3831" i="18"/>
  <c r="T3836" i="18"/>
  <c r="T3843" i="18"/>
  <c r="T3851" i="18"/>
  <c r="T3859" i="18"/>
  <c r="T3875" i="18"/>
  <c r="T3883" i="18"/>
  <c r="T3899" i="18"/>
  <c r="T3907" i="18"/>
  <c r="T3915" i="18"/>
  <c r="T3923" i="18"/>
  <c r="T3931" i="18"/>
  <c r="T3939" i="18"/>
  <c r="T3947" i="18"/>
  <c r="T3955" i="18"/>
  <c r="T3963" i="18"/>
  <c r="T3987" i="18"/>
  <c r="T3995" i="18"/>
  <c r="T4011" i="18"/>
  <c r="T4019" i="18"/>
  <c r="T4027" i="18"/>
  <c r="T4035" i="18"/>
  <c r="T4051" i="18"/>
  <c r="T4059" i="18"/>
  <c r="T4067" i="18"/>
  <c r="T4075" i="18"/>
  <c r="T4083" i="18"/>
  <c r="T4091" i="18"/>
  <c r="T4099" i="18"/>
  <c r="T4107" i="18"/>
  <c r="T4115" i="18"/>
  <c r="T4123" i="18"/>
  <c r="T4131" i="18"/>
  <c r="T4139" i="18"/>
  <c r="T4147" i="18"/>
  <c r="T4155" i="18"/>
  <c r="T4163" i="18"/>
  <c r="T4171" i="18"/>
  <c r="T4179" i="18"/>
  <c r="T4187" i="18"/>
  <c r="T4195" i="18"/>
  <c r="T4203" i="18"/>
  <c r="T4211" i="18"/>
  <c r="T4219" i="18"/>
  <c r="T4227" i="18"/>
  <c r="T4235" i="18"/>
  <c r="T3523" i="18"/>
  <c r="T3531" i="18"/>
  <c r="T3539" i="18"/>
  <c r="T3547" i="18"/>
  <c r="T3555" i="18"/>
  <c r="T3563" i="18"/>
  <c r="T3571" i="18"/>
  <c r="T3587" i="18"/>
  <c r="T3595" i="18"/>
  <c r="T3603" i="18"/>
  <c r="T3611" i="18"/>
  <c r="T3619" i="18"/>
  <c r="T3627" i="18"/>
  <c r="T3635" i="18"/>
  <c r="T3643" i="18"/>
  <c r="T3651" i="18"/>
  <c r="T3659" i="18"/>
  <c r="T3667" i="18"/>
  <c r="T3675" i="18"/>
  <c r="T3683" i="18"/>
  <c r="T3691" i="18"/>
  <c r="T3699" i="18"/>
  <c r="T3707" i="18"/>
  <c r="T3715" i="18"/>
  <c r="T3723" i="18"/>
  <c r="T3731" i="18"/>
  <c r="T3739" i="18"/>
  <c r="T3747" i="18"/>
  <c r="T3755" i="18"/>
  <c r="T3763" i="18"/>
  <c r="T3771" i="18"/>
  <c r="T3779" i="18"/>
  <c r="T3787" i="18"/>
  <c r="T3795" i="18"/>
  <c r="T3803" i="18"/>
  <c r="T3811" i="18"/>
  <c r="T3819" i="18"/>
  <c r="T3844" i="18"/>
  <c r="T3852" i="18"/>
  <c r="T3860" i="18"/>
  <c r="T3868" i="18"/>
  <c r="T3876" i="18"/>
  <c r="T3892" i="18"/>
  <c r="T3900" i="18"/>
  <c r="T3908" i="18"/>
  <c r="T3916" i="18"/>
  <c r="T3924" i="18"/>
  <c r="T3932" i="18"/>
  <c r="T3940" i="18"/>
  <c r="T3948" i="18"/>
  <c r="T3964" i="18"/>
  <c r="T3972" i="18"/>
  <c r="T3980" i="18"/>
  <c r="T3988" i="18"/>
  <c r="T3996" i="18"/>
  <c r="T4004" i="18"/>
  <c r="T4012" i="18"/>
  <c r="T4020" i="18"/>
  <c r="T4028" i="18"/>
  <c r="T4036" i="18"/>
  <c r="T4044" i="18"/>
  <c r="T4052" i="18"/>
  <c r="T4060" i="18"/>
  <c r="T4068" i="18"/>
  <c r="T4076" i="18"/>
  <c r="T4084" i="18"/>
  <c r="T4092" i="18"/>
  <c r="T4100" i="18"/>
  <c r="T4108" i="18"/>
  <c r="T4116" i="18"/>
  <c r="T4124" i="18"/>
  <c r="T4132" i="18"/>
  <c r="T4140" i="18"/>
  <c r="T4148" i="18"/>
  <c r="T4156" i="18"/>
  <c r="T4164" i="18"/>
  <c r="T4172" i="18"/>
  <c r="T4180" i="18"/>
  <c r="T4188" i="18"/>
  <c r="T4196" i="18"/>
  <c r="T4212" i="18"/>
  <c r="T4220" i="18"/>
  <c r="T4228" i="18"/>
  <c r="T3516" i="18"/>
  <c r="T3524" i="18"/>
  <c r="T3532" i="18"/>
  <c r="T3548" i="18"/>
  <c r="T3556" i="18"/>
  <c r="T3564" i="18"/>
  <c r="T3572" i="18"/>
  <c r="T3588" i="18"/>
  <c r="T3596" i="18"/>
  <c r="T3604" i="18"/>
  <c r="T3612" i="18"/>
  <c r="T3628" i="18"/>
  <c r="T3636" i="18"/>
  <c r="T3644" i="18"/>
  <c r="T3652" i="18"/>
  <c r="T3660" i="18"/>
  <c r="T3668" i="18"/>
  <c r="T3676" i="18"/>
  <c r="T3684" i="18"/>
  <c r="T3692" i="18"/>
  <c r="T3700" i="18"/>
  <c r="T3708" i="18"/>
  <c r="T3716" i="18"/>
  <c r="T3724" i="18"/>
  <c r="T3732" i="18"/>
  <c r="T3740" i="18"/>
  <c r="T3756" i="18"/>
  <c r="T3764" i="18"/>
  <c r="T3772" i="18"/>
  <c r="T3780" i="18"/>
  <c r="T3788" i="18"/>
  <c r="T3796" i="18"/>
  <c r="T3804" i="18"/>
  <c r="T3812" i="18"/>
  <c r="T3820" i="18"/>
  <c r="T3827" i="18"/>
  <c r="T3832" i="18"/>
  <c r="T3837" i="18"/>
  <c r="T3845" i="18"/>
  <c r="T3853" i="18"/>
  <c r="T3861" i="18"/>
  <c r="T3869" i="18"/>
  <c r="T3877" i="18"/>
  <c r="T3885" i="18"/>
  <c r="T3893" i="18"/>
  <c r="T3901" i="18"/>
  <c r="T3909" i="18"/>
  <c r="T3917" i="18"/>
  <c r="T3925" i="18"/>
  <c r="T3941" i="18"/>
  <c r="T3949" i="18"/>
  <c r="T3957" i="18"/>
  <c r="T3965" i="18"/>
  <c r="T3973" i="18"/>
  <c r="T3981" i="18"/>
  <c r="T3989" i="18"/>
  <c r="T3997" i="18"/>
  <c r="T4005" i="18"/>
  <c r="T4013" i="18"/>
  <c r="T4021" i="18"/>
  <c r="T4029" i="18"/>
  <c r="T4037" i="18"/>
  <c r="T4045" i="18"/>
  <c r="T4053" i="18"/>
  <c r="T4061" i="18"/>
  <c r="T4069" i="18"/>
  <c r="T4077" i="18"/>
  <c r="T4085" i="18"/>
  <c r="T4093" i="18"/>
  <c r="T4101" i="18"/>
  <c r="T4117" i="18"/>
  <c r="T4133" i="18"/>
  <c r="T4141" i="18"/>
  <c r="T4149" i="18"/>
  <c r="T4157" i="18"/>
  <c r="T4165" i="18"/>
  <c r="T4173" i="18"/>
  <c r="T4181" i="18"/>
  <c r="T4189" i="18"/>
  <c r="T4197" i="18"/>
  <c r="T4205" i="18"/>
  <c r="T4213" i="18"/>
  <c r="T4221" i="18"/>
  <c r="T4229" i="18"/>
  <c r="T3517" i="18"/>
  <c r="T3525" i="18"/>
  <c r="T3533" i="18"/>
  <c r="T3541" i="18"/>
  <c r="T3549" i="18"/>
  <c r="T3565" i="18"/>
  <c r="T3573" i="18"/>
  <c r="T3581" i="18"/>
  <c r="T3589" i="18"/>
  <c r="T3605" i="18"/>
  <c r="T3613" i="18"/>
  <c r="T3621" i="18"/>
  <c r="T3629" i="18"/>
  <c r="T3637" i="18"/>
  <c r="T3645" i="18"/>
  <c r="T3653" i="18"/>
  <c r="T3661" i="18"/>
  <c r="T3669" i="18"/>
  <c r="T3677" i="18"/>
  <c r="T3685" i="18"/>
  <c r="T3693" i="18"/>
  <c r="T3701" i="18"/>
  <c r="T3709" i="18"/>
  <c r="T3717" i="18"/>
  <c r="T3725" i="18"/>
  <c r="T3741" i="18"/>
  <c r="T3749" i="18"/>
  <c r="T3757" i="18"/>
  <c r="T3765" i="18"/>
  <c r="T3773" i="18"/>
  <c r="T3781" i="18"/>
  <c r="T3789" i="18"/>
  <c r="T3797" i="18"/>
  <c r="T3805" i="18"/>
  <c r="T3813" i="18"/>
  <c r="T3821" i="18"/>
  <c r="T3838" i="18"/>
  <c r="T3846" i="18"/>
  <c r="T3854" i="18"/>
  <c r="T3862" i="18"/>
  <c r="T3870" i="18"/>
  <c r="T3878" i="18"/>
  <c r="T3886" i="18"/>
  <c r="T3894" i="18"/>
  <c r="T3902" i="18"/>
  <c r="T3910" i="18"/>
  <c r="T3926" i="18"/>
  <c r="T3934" i="18"/>
  <c r="T3942" i="18"/>
  <c r="T3950" i="18"/>
  <c r="T3958" i="18"/>
  <c r="T3966" i="18"/>
  <c r="T3974" i="18"/>
  <c r="T3982" i="18"/>
  <c r="T3990" i="18"/>
  <c r="T3998" i="18"/>
  <c r="T4022" i="18"/>
  <c r="T4030" i="18"/>
  <c r="T4038" i="18"/>
  <c r="T4046" i="18"/>
  <c r="T4054" i="18"/>
  <c r="T4062" i="18"/>
  <c r="T4070" i="18"/>
  <c r="T4078" i="18"/>
  <c r="T4086" i="18"/>
  <c r="T4094" i="18"/>
  <c r="T4102" i="18"/>
  <c r="T4110" i="18"/>
  <c r="T4118" i="18"/>
  <c r="T4126" i="18"/>
  <c r="T4134" i="18"/>
  <c r="T4142" i="18"/>
  <c r="T4150" i="18"/>
  <c r="T4158" i="18"/>
  <c r="T4166" i="18"/>
  <c r="T4174" i="18"/>
  <c r="T4182" i="18"/>
  <c r="T4190" i="18"/>
  <c r="T4198" i="18"/>
  <c r="T4206" i="18"/>
  <c r="T4214" i="18"/>
  <c r="T4222" i="18"/>
  <c r="T4230" i="18"/>
  <c r="T3518" i="18"/>
  <c r="T3526" i="18"/>
  <c r="T3534" i="18"/>
  <c r="T3542" i="18"/>
  <c r="T3550" i="18"/>
  <c r="T3558" i="18"/>
  <c r="T3566" i="18"/>
  <c r="T3574" i="18"/>
  <c r="T3582" i="18"/>
  <c r="T3590" i="18"/>
  <c r="T3598" i="18"/>
  <c r="T3606" i="18"/>
  <c r="T3614" i="18"/>
  <c r="T3622" i="18"/>
  <c r="T3630" i="18"/>
  <c r="T3638" i="18"/>
  <c r="T3646" i="18"/>
  <c r="T3654" i="18"/>
  <c r="T3662" i="18"/>
  <c r="T3670" i="18"/>
  <c r="T3678" i="18"/>
  <c r="T3694" i="18"/>
  <c r="T3702" i="18"/>
  <c r="T3710" i="18"/>
  <c r="T3718" i="18"/>
  <c r="T3726" i="18"/>
  <c r="T3734" i="18"/>
  <c r="T3742" i="18"/>
  <c r="T3750" i="18"/>
  <c r="T3758" i="18"/>
  <c r="T3766" i="18"/>
  <c r="T3774" i="18"/>
  <c r="T3782" i="18"/>
  <c r="T3790" i="18"/>
  <c r="T3798" i="18"/>
  <c r="T3806" i="18"/>
  <c r="T3814" i="18"/>
  <c r="T3822" i="18"/>
  <c r="T3828" i="18"/>
  <c r="T3833" i="18"/>
  <c r="T3839" i="18"/>
  <c r="T3847" i="18"/>
  <c r="T3855" i="18"/>
  <c r="T3863" i="18"/>
  <c r="T3871" i="18"/>
  <c r="T3879" i="18"/>
  <c r="T3887" i="18"/>
  <c r="T3895" i="18"/>
  <c r="T3903" i="18"/>
  <c r="T3911" i="18"/>
  <c r="T3919" i="18"/>
  <c r="T3927" i="18"/>
  <c r="T3935" i="18"/>
  <c r="T3943" i="18"/>
  <c r="T3951" i="18"/>
  <c r="T3959" i="18"/>
  <c r="T3967" i="18"/>
  <c r="T3975" i="18"/>
  <c r="T3983" i="18"/>
  <c r="T3991" i="18"/>
  <c r="T3999" i="18"/>
  <c r="T4015" i="18"/>
  <c r="T4023" i="18"/>
  <c r="T4031" i="18"/>
  <c r="T4039" i="18"/>
  <c r="T4047" i="18"/>
  <c r="T4055" i="18"/>
  <c r="T4063" i="18"/>
  <c r="T4071" i="18"/>
  <c r="T4079" i="18"/>
  <c r="T4087" i="18"/>
  <c r="T4103" i="18"/>
  <c r="T4111" i="18"/>
  <c r="T4119" i="18"/>
  <c r="T4127" i="18"/>
  <c r="T4135" i="18"/>
  <c r="T4143" i="18"/>
  <c r="T4151" i="18"/>
  <c r="T4159" i="18"/>
  <c r="T4167" i="18"/>
  <c r="T4175" i="18"/>
  <c r="T4183" i="18"/>
  <c r="T4191" i="18"/>
  <c r="T4199" i="18"/>
  <c r="T4207" i="18"/>
  <c r="T4215" i="18"/>
  <c r="T4223" i="18"/>
  <c r="T4231" i="18"/>
  <c r="AP151" i="18" l="1"/>
  <c r="AP141" i="18"/>
  <c r="AP210" i="18" s="1"/>
  <c r="AX96" i="18"/>
  <c r="AX103" i="18"/>
  <c r="AX95" i="18"/>
  <c r="AX102" i="18"/>
  <c r="AY88" i="18"/>
  <c r="AY102" i="18"/>
  <c r="AY95" i="18"/>
  <c r="AZ141" i="18"/>
  <c r="AZ151" i="18" s="1"/>
  <c r="AR169" i="18"/>
  <c r="BB169" i="18" s="1"/>
  <c r="AR179" i="18"/>
  <c r="BB179" i="18" s="1"/>
  <c r="AP178" i="18"/>
  <c r="AZ183" i="18" s="1"/>
  <c r="AP168" i="18"/>
  <c r="T3545" i="18"/>
  <c r="AP157" i="18"/>
  <c r="BB158" i="18"/>
  <c r="D25" i="16" s="1"/>
  <c r="G25" i="16" s="1"/>
  <c r="T3510" i="18"/>
  <c r="BC158" i="18"/>
  <c r="BA157" i="18"/>
  <c r="AQ162" i="18"/>
  <c r="AR141" i="18"/>
  <c r="T3509" i="18"/>
  <c r="AP140" i="18"/>
  <c r="AZ145" i="18" s="1"/>
  <c r="AZ168" i="18" l="1"/>
  <c r="AZ173" i="18"/>
  <c r="AZ157" i="18"/>
  <c r="AZ162" i="18"/>
  <c r="AR210" i="18"/>
  <c r="AR150" i="18"/>
  <c r="AP209" i="18"/>
  <c r="AQ163" i="18"/>
  <c r="AQ214" i="18"/>
  <c r="AZ140" i="18"/>
  <c r="AZ150" i="18"/>
  <c r="AP204" i="18"/>
  <c r="BB141" i="18"/>
  <c r="B25" i="16"/>
  <c r="E25" i="16" s="1"/>
  <c r="E4" i="14"/>
  <c r="D4" i="14"/>
  <c r="AZ178" i="18"/>
  <c r="AR178" i="18"/>
  <c r="BB183" i="18" s="1"/>
  <c r="AR168" i="18"/>
  <c r="BB173" i="18" s="1"/>
  <c r="AR157" i="18"/>
  <c r="BB162" i="18" s="1"/>
  <c r="AP183" i="18"/>
  <c r="AP184" i="18" s="1"/>
  <c r="AP173" i="18"/>
  <c r="AP174" i="18" s="1"/>
  <c r="AP162" i="18"/>
  <c r="AP163" i="18" s="1"/>
  <c r="AR140" i="18"/>
  <c r="BB145" i="18" s="1"/>
  <c r="AP145" i="18"/>
  <c r="AR209" i="18" l="1"/>
  <c r="AP214" i="18"/>
  <c r="AP146" i="18"/>
  <c r="C25" i="16"/>
  <c r="F25" i="16" s="1"/>
  <c r="BB151" i="18"/>
  <c r="AR204" i="18"/>
  <c r="BB140" i="18"/>
  <c r="BB150" i="18" s="1"/>
  <c r="D3" i="14"/>
  <c r="B24" i="16"/>
  <c r="E24" i="16" s="1"/>
  <c r="E3" i="14"/>
  <c r="BB178" i="18"/>
  <c r="AR183" i="18"/>
  <c r="AR184" i="18" s="1"/>
  <c r="BB168" i="18"/>
  <c r="AR173" i="18"/>
  <c r="AR174" i="18" s="1"/>
  <c r="BC157" i="18"/>
  <c r="AS162" i="18"/>
  <c r="AR145" i="18"/>
  <c r="BB157" i="18"/>
  <c r="AR162" i="18"/>
  <c r="AR163" i="18" s="1"/>
  <c r="AS163" i="18" l="1"/>
  <c r="AS214" i="18"/>
  <c r="AR214" i="18"/>
  <c r="AV79" i="18"/>
  <c r="AU119" i="18"/>
  <c r="AR146" i="18"/>
  <c r="D24" i="16"/>
  <c r="G24" i="16" s="1"/>
  <c r="C24" i="16"/>
  <c r="F24" i="16" s="1"/>
  <c r="AW79" i="18" l="1"/>
  <c r="AX79" i="18" s="1"/>
  <c r="AV80" i="18"/>
  <c r="AU120" i="18"/>
  <c r="AT119" i="18"/>
  <c r="AV119" i="18"/>
  <c r="AW119" i="18"/>
  <c r="AW80" i="18" l="1"/>
  <c r="AX80" i="18" s="1"/>
  <c r="AX119" i="18"/>
  <c r="V2901" i="18" a="1"/>
  <c r="V2901" i="18" s="1"/>
  <c r="V2912" i="18" a="1"/>
  <c r="V2912" i="18" s="1"/>
  <c r="V2924" i="18" a="1"/>
  <c r="V2924" i="18" s="1"/>
  <c r="V2930" i="18" a="1"/>
  <c r="V2930" i="18" s="1"/>
  <c r="V2938" i="18" a="1"/>
  <c r="V2938" i="18" s="1"/>
  <c r="V2945" i="18" a="1"/>
  <c r="V2945" i="18" s="1"/>
  <c r="V2951" i="18" a="1"/>
  <c r="V2951" i="18" s="1"/>
  <c r="V2958" i="18" a="1"/>
  <c r="V2958" i="18" s="1"/>
  <c r="V2966" i="18" a="1"/>
  <c r="V2966" i="18" s="1"/>
  <c r="V2974" i="18" a="1"/>
  <c r="V2974" i="18" s="1"/>
  <c r="V2982" i="18" a="1"/>
  <c r="V2982" i="18" s="1"/>
  <c r="V2990" i="18" a="1"/>
  <c r="V2990" i="18" s="1"/>
  <c r="V2998" i="18" a="1"/>
  <c r="V2998" i="18" s="1"/>
  <c r="V3006" i="18" a="1"/>
  <c r="V3006" i="18" s="1"/>
  <c r="V3014" i="18" a="1"/>
  <c r="V3014" i="18" s="1"/>
  <c r="V3022" i="18" a="1"/>
  <c r="V3022" i="18" s="1"/>
  <c r="V3030" i="18" a="1"/>
  <c r="V3030" i="18" s="1"/>
  <c r="V3038" i="18" a="1"/>
  <c r="V3038" i="18" s="1"/>
  <c r="V3046" i="18" a="1"/>
  <c r="V3046" i="18" s="1"/>
  <c r="V3054" i="18" a="1"/>
  <c r="V3054" i="18" s="1"/>
  <c r="V3062" i="18" a="1"/>
  <c r="V3062" i="18" s="1"/>
  <c r="V3070" i="18" a="1"/>
  <c r="V3070" i="18" s="1"/>
  <c r="V3078" i="18" a="1"/>
  <c r="V3078" i="18" s="1"/>
  <c r="V3086" i="18" a="1"/>
  <c r="V3086" i="18" s="1"/>
  <c r="V3094" i="18" a="1"/>
  <c r="V3094" i="18" s="1"/>
  <c r="V3102" i="18" a="1"/>
  <c r="V3102" i="18" s="1"/>
  <c r="V3110" i="18" a="1"/>
  <c r="V3110" i="18" s="1"/>
  <c r="V3118" i="18" a="1"/>
  <c r="V3118" i="18" s="1"/>
  <c r="V3126" i="18" a="1"/>
  <c r="V3126" i="18" s="1"/>
  <c r="V3134" i="18" a="1"/>
  <c r="V3134" i="18" s="1"/>
  <c r="V3142" i="18" a="1"/>
  <c r="V3142" i="18" s="1"/>
  <c r="V3150" i="18" a="1"/>
  <c r="V3150" i="18" s="1"/>
  <c r="V3158" i="18" a="1"/>
  <c r="V3158" i="18" s="1"/>
  <c r="V3166" i="18" a="1"/>
  <c r="V3166" i="18" s="1"/>
  <c r="V3174" i="18" a="1"/>
  <c r="V3174" i="18" s="1"/>
  <c r="V3182" i="18" a="1"/>
  <c r="V3182" i="18" s="1"/>
  <c r="V3190" i="18" a="1"/>
  <c r="V3190" i="18" s="1"/>
  <c r="V3198" i="18" a="1"/>
  <c r="V3198" i="18" s="1"/>
  <c r="V3206" i="18" a="1"/>
  <c r="V3206" i="18" s="1"/>
  <c r="V3214" i="18" a="1"/>
  <c r="V3214" i="18" s="1"/>
  <c r="V3222" i="18" a="1"/>
  <c r="V3222" i="18" s="1"/>
  <c r="V3230" i="18" a="1"/>
  <c r="V3230" i="18" s="1"/>
  <c r="V3238" i="18" a="1"/>
  <c r="V3238" i="18" s="1"/>
  <c r="V3246" i="18" a="1"/>
  <c r="V3246" i="18" s="1"/>
  <c r="V3254" i="18" a="1"/>
  <c r="V3254" i="18" s="1"/>
  <c r="V3262" i="18" a="1"/>
  <c r="V3262" i="18" s="1"/>
  <c r="V3270" i="18" a="1"/>
  <c r="V3270" i="18" s="1"/>
  <c r="V3278" i="18" a="1"/>
  <c r="V3278" i="18" s="1"/>
  <c r="V3286" i="18" a="1"/>
  <c r="V3286" i="18" s="1"/>
  <c r="V2896" i="18" a="1"/>
  <c r="V2896" i="18" s="1"/>
  <c r="V2907" i="18" a="1"/>
  <c r="V2907" i="18" s="1"/>
  <c r="V2913" i="18" a="1"/>
  <c r="V2913" i="18" s="1"/>
  <c r="V2918" i="18" a="1"/>
  <c r="V2918" i="18" s="1"/>
  <c r="V2925" i="18" a="1"/>
  <c r="V2925" i="18" s="1"/>
  <c r="V2931" i="18" a="1"/>
  <c r="V2931" i="18" s="1"/>
  <c r="V2939" i="18" a="1"/>
  <c r="V2939" i="18" s="1"/>
  <c r="V2952" i="18" a="1"/>
  <c r="V2952" i="18" s="1"/>
  <c r="V2959" i="18" a="1"/>
  <c r="V2959" i="18" s="1"/>
  <c r="V2967" i="18" a="1"/>
  <c r="V2967" i="18" s="1"/>
  <c r="V2975" i="18" a="1"/>
  <c r="V2975" i="18" s="1"/>
  <c r="V2983" i="18" a="1"/>
  <c r="V2983" i="18" s="1"/>
  <c r="V2991" i="18" a="1"/>
  <c r="V2991" i="18" s="1"/>
  <c r="V2999" i="18" a="1"/>
  <c r="V2999" i="18" s="1"/>
  <c r="V3007" i="18" a="1"/>
  <c r="V3007" i="18" s="1"/>
  <c r="V3015" i="18" a="1"/>
  <c r="V3015" i="18" s="1"/>
  <c r="V3023" i="18" a="1"/>
  <c r="V3023" i="18" s="1"/>
  <c r="V3031" i="18" a="1"/>
  <c r="V3031" i="18" s="1"/>
  <c r="V3039" i="18" a="1"/>
  <c r="V3039" i="18" s="1"/>
  <c r="V3047" i="18" a="1"/>
  <c r="V3047" i="18" s="1"/>
  <c r="V3055" i="18" a="1"/>
  <c r="V3055" i="18" s="1"/>
  <c r="V3063" i="18" a="1"/>
  <c r="V3063" i="18" s="1"/>
  <c r="V3071" i="18" a="1"/>
  <c r="V3071" i="18" s="1"/>
  <c r="V3079" i="18" a="1"/>
  <c r="V3079" i="18" s="1"/>
  <c r="V3087" i="18" a="1"/>
  <c r="V3087" i="18" s="1"/>
  <c r="V3095" i="18" a="1"/>
  <c r="V3095" i="18" s="1"/>
  <c r="V3103" i="18" a="1"/>
  <c r="V3103" i="18" s="1"/>
  <c r="V3111" i="18" a="1"/>
  <c r="V3111" i="18" s="1"/>
  <c r="V3119" i="18" a="1"/>
  <c r="V3119" i="18" s="1"/>
  <c r="V3127" i="18" a="1"/>
  <c r="V3127" i="18" s="1"/>
  <c r="V3135" i="18" a="1"/>
  <c r="V3135" i="18" s="1"/>
  <c r="V3143" i="18" a="1"/>
  <c r="V3143" i="18" s="1"/>
  <c r="V3151" i="18" a="1"/>
  <c r="V3151" i="18" s="1"/>
  <c r="V3159" i="18" a="1"/>
  <c r="V3159" i="18" s="1"/>
  <c r="V3167" i="18" a="1"/>
  <c r="V3167" i="18" s="1"/>
  <c r="V3175" i="18" a="1"/>
  <c r="V3175" i="18" s="1"/>
  <c r="V3183" i="18" a="1"/>
  <c r="V3183" i="18" s="1"/>
  <c r="V3191" i="18" a="1"/>
  <c r="V3191" i="18" s="1"/>
  <c r="V3199" i="18" a="1"/>
  <c r="V3199" i="18" s="1"/>
  <c r="V3207" i="18" a="1"/>
  <c r="V3207" i="18" s="1"/>
  <c r="V3215" i="18" a="1"/>
  <c r="V3215" i="18" s="1"/>
  <c r="V3223" i="18" a="1"/>
  <c r="V3223" i="18" s="1"/>
  <c r="V3231" i="18" a="1"/>
  <c r="V3231" i="18" s="1"/>
  <c r="V3239" i="18" a="1"/>
  <c r="V3239" i="18" s="1"/>
  <c r="V3247" i="18" a="1"/>
  <c r="V3247" i="18" s="1"/>
  <c r="V3255" i="18" a="1"/>
  <c r="V3255" i="18" s="1"/>
  <c r="V3263" i="18" a="1"/>
  <c r="V3263" i="18" s="1"/>
  <c r="V3271" i="18" a="1"/>
  <c r="V3271" i="18" s="1"/>
  <c r="V2897" i="18" a="1"/>
  <c r="V2897" i="18" s="1"/>
  <c r="V2902" i="18" a="1"/>
  <c r="V2902" i="18" s="1"/>
  <c r="V2908" i="18" a="1"/>
  <c r="V2908" i="18" s="1"/>
  <c r="V2919" i="18" a="1"/>
  <c r="V2919" i="18" s="1"/>
  <c r="V2932" i="18" a="1"/>
  <c r="V2932" i="18" s="1"/>
  <c r="V2940" i="18" a="1"/>
  <c r="V2940" i="18" s="1"/>
  <c r="V2946" i="18" a="1"/>
  <c r="V2946" i="18" s="1"/>
  <c r="V2953" i="18" a="1"/>
  <c r="V2953" i="18" s="1"/>
  <c r="V2960" i="18" a="1"/>
  <c r="V2960" i="18" s="1"/>
  <c r="V2968" i="18" a="1"/>
  <c r="V2968" i="18" s="1"/>
  <c r="V2976" i="18" a="1"/>
  <c r="V2976" i="18" s="1"/>
  <c r="V2984" i="18" a="1"/>
  <c r="V2984" i="18" s="1"/>
  <c r="V2992" i="18" a="1"/>
  <c r="V2992" i="18" s="1"/>
  <c r="V3000" i="18" a="1"/>
  <c r="V3000" i="18" s="1"/>
  <c r="V3008" i="18" a="1"/>
  <c r="V3008" i="18" s="1"/>
  <c r="V3016" i="18" a="1"/>
  <c r="V3016" i="18" s="1"/>
  <c r="V3024" i="18" a="1"/>
  <c r="V3024" i="18" s="1"/>
  <c r="V3032" i="18" a="1"/>
  <c r="V3032" i="18" s="1"/>
  <c r="V3040" i="18" a="1"/>
  <c r="V3040" i="18" s="1"/>
  <c r="V3048" i="18" a="1"/>
  <c r="V3048" i="18" s="1"/>
  <c r="V3056" i="18" a="1"/>
  <c r="V3056" i="18" s="1"/>
  <c r="V3064" i="18" a="1"/>
  <c r="V3064" i="18" s="1"/>
  <c r="V3072" i="18" a="1"/>
  <c r="V3072" i="18" s="1"/>
  <c r="V3080" i="18" a="1"/>
  <c r="V3080" i="18" s="1"/>
  <c r="V3088" i="18" a="1"/>
  <c r="V3088" i="18" s="1"/>
  <c r="V3096" i="18" a="1"/>
  <c r="V3096" i="18" s="1"/>
  <c r="V3104" i="18" a="1"/>
  <c r="V3104" i="18" s="1"/>
  <c r="V3112" i="18" a="1"/>
  <c r="V3112" i="18" s="1"/>
  <c r="V3120" i="18" a="1"/>
  <c r="V3120" i="18" s="1"/>
  <c r="V3128" i="18" a="1"/>
  <c r="V3128" i="18" s="1"/>
  <c r="V3136" i="18" a="1"/>
  <c r="V3136" i="18" s="1"/>
  <c r="V3144" i="18" a="1"/>
  <c r="V3144" i="18" s="1"/>
  <c r="V3152" i="18" a="1"/>
  <c r="V3152" i="18" s="1"/>
  <c r="V3160" i="18" a="1"/>
  <c r="V3160" i="18" s="1"/>
  <c r="V3168" i="18" a="1"/>
  <c r="V3168" i="18" s="1"/>
  <c r="V3176" i="18" a="1"/>
  <c r="V3176" i="18" s="1"/>
  <c r="V3184" i="18" a="1"/>
  <c r="V3184" i="18" s="1"/>
  <c r="V3192" i="18" a="1"/>
  <c r="V3192" i="18" s="1"/>
  <c r="V3200" i="18" a="1"/>
  <c r="V3200" i="18" s="1"/>
  <c r="V3208" i="18" a="1"/>
  <c r="V3208" i="18" s="1"/>
  <c r="V3216" i="18" a="1"/>
  <c r="V3216" i="18" s="1"/>
  <c r="V3224" i="18" a="1"/>
  <c r="V3224" i="18" s="1"/>
  <c r="V3232" i="18" a="1"/>
  <c r="V3232" i="18" s="1"/>
  <c r="V3240" i="18" a="1"/>
  <c r="V3240" i="18" s="1"/>
  <c r="V3248" i="18" a="1"/>
  <c r="V3248" i="18" s="1"/>
  <c r="V2903" i="18" a="1"/>
  <c r="V2903" i="18" s="1"/>
  <c r="V2909" i="18" a="1"/>
  <c r="V2909" i="18" s="1"/>
  <c r="V2914" i="18" a="1"/>
  <c r="V2914" i="18" s="1"/>
  <c r="V2920" i="18" a="1"/>
  <c r="V2920" i="18" s="1"/>
  <c r="V2926" i="18" a="1"/>
  <c r="V2926" i="18" s="1"/>
  <c r="V2933" i="18" a="1"/>
  <c r="V2933" i="18" s="1"/>
  <c r="V2941" i="18" a="1"/>
  <c r="V2941" i="18" s="1"/>
  <c r="AT158" i="18" s="1"/>
  <c r="V2947" i="18" a="1"/>
  <c r="V2947" i="18" s="1"/>
  <c r="V2954" i="18" a="1"/>
  <c r="V2954" i="18" s="1"/>
  <c r="V2961" i="18" a="1"/>
  <c r="V2961" i="18" s="1"/>
  <c r="V2969" i="18" a="1"/>
  <c r="V2969" i="18" s="1"/>
  <c r="V2977" i="18" a="1"/>
  <c r="V2977" i="18" s="1"/>
  <c r="V2985" i="18" a="1"/>
  <c r="V2985" i="18" s="1"/>
  <c r="V2993" i="18" a="1"/>
  <c r="V2993" i="18" s="1"/>
  <c r="V3001" i="18" a="1"/>
  <c r="V3001" i="18" s="1"/>
  <c r="V3009" i="18" a="1"/>
  <c r="V3009" i="18" s="1"/>
  <c r="V3017" i="18" a="1"/>
  <c r="V3017" i="18" s="1"/>
  <c r="V3025" i="18" a="1"/>
  <c r="V3025" i="18" s="1"/>
  <c r="V3033" i="18" a="1"/>
  <c r="V3033" i="18" s="1"/>
  <c r="V3041" i="18" a="1"/>
  <c r="V3041" i="18" s="1"/>
  <c r="V3049" i="18" a="1"/>
  <c r="V3049" i="18" s="1"/>
  <c r="V3057" i="18" a="1"/>
  <c r="V3057" i="18" s="1"/>
  <c r="V3065" i="18" a="1"/>
  <c r="V3065" i="18" s="1"/>
  <c r="V3073" i="18" a="1"/>
  <c r="V3073" i="18" s="1"/>
  <c r="V3081" i="18" a="1"/>
  <c r="V3081" i="18" s="1"/>
  <c r="V3089" i="18" a="1"/>
  <c r="V3089" i="18" s="1"/>
  <c r="V3097" i="18" a="1"/>
  <c r="V3097" i="18" s="1"/>
  <c r="V3105" i="18" a="1"/>
  <c r="V3105" i="18" s="1"/>
  <c r="V3113" i="18" a="1"/>
  <c r="V3113" i="18" s="1"/>
  <c r="V3121" i="18" a="1"/>
  <c r="V3121" i="18" s="1"/>
  <c r="V3129" i="18" a="1"/>
  <c r="V3129" i="18" s="1"/>
  <c r="V3137" i="18" a="1"/>
  <c r="V3137" i="18" s="1"/>
  <c r="V3145" i="18" a="1"/>
  <c r="V3145" i="18" s="1"/>
  <c r="V3153" i="18" a="1"/>
  <c r="V3153" i="18" s="1"/>
  <c r="V3161" i="18" a="1"/>
  <c r="V3161" i="18" s="1"/>
  <c r="V3169" i="18" a="1"/>
  <c r="V3169" i="18" s="1"/>
  <c r="V3177" i="18" a="1"/>
  <c r="V3177" i="18" s="1"/>
  <c r="V3185" i="18" a="1"/>
  <c r="V3185" i="18" s="1"/>
  <c r="V3193" i="18" a="1"/>
  <c r="V3193" i="18" s="1"/>
  <c r="V3201" i="18" a="1"/>
  <c r="V3201" i="18" s="1"/>
  <c r="V3209" i="18" a="1"/>
  <c r="V3209" i="18" s="1"/>
  <c r="V3217" i="18" a="1"/>
  <c r="V3217" i="18" s="1"/>
  <c r="V3225" i="18" a="1"/>
  <c r="V3225" i="18" s="1"/>
  <c r="V3233" i="18" a="1"/>
  <c r="V3233" i="18" s="1"/>
  <c r="V3241" i="18" a="1"/>
  <c r="V3241" i="18" s="1"/>
  <c r="V3249" i="18" a="1"/>
  <c r="V3249" i="18" s="1"/>
  <c r="V3257" i="18" a="1"/>
  <c r="V3257" i="18" s="1"/>
  <c r="V3265" i="18" a="1"/>
  <c r="V3265" i="18" s="1"/>
  <c r="V3273" i="18" a="1"/>
  <c r="V3273" i="18" s="1"/>
  <c r="V2898" i="18" a="1"/>
  <c r="V2898" i="18" s="1"/>
  <c r="V2915" i="18" a="1"/>
  <c r="V2915" i="18" s="1"/>
  <c r="V2921" i="18" a="1"/>
  <c r="V2921" i="18" s="1"/>
  <c r="V2927" i="18" a="1"/>
  <c r="V2927" i="18" s="1"/>
  <c r="V2934" i="18" a="1"/>
  <c r="V2934" i="18" s="1"/>
  <c r="V2948" i="18" a="1"/>
  <c r="V2948" i="18" s="1"/>
  <c r="V2955" i="18" a="1"/>
  <c r="V2955" i="18" s="1"/>
  <c r="V2962" i="18" a="1"/>
  <c r="V2962" i="18" s="1"/>
  <c r="V2970" i="18" a="1"/>
  <c r="V2970" i="18" s="1"/>
  <c r="V2978" i="18" a="1"/>
  <c r="V2978" i="18" s="1"/>
  <c r="V2986" i="18" a="1"/>
  <c r="V2986" i="18" s="1"/>
  <c r="V2994" i="18" a="1"/>
  <c r="V2994" i="18" s="1"/>
  <c r="V3002" i="18" a="1"/>
  <c r="V3002" i="18" s="1"/>
  <c r="V3010" i="18" a="1"/>
  <c r="V3010" i="18" s="1"/>
  <c r="V3018" i="18" a="1"/>
  <c r="V3018" i="18" s="1"/>
  <c r="V3026" i="18" a="1"/>
  <c r="V3026" i="18" s="1"/>
  <c r="V3034" i="18" a="1"/>
  <c r="V3034" i="18" s="1"/>
  <c r="V3042" i="18" a="1"/>
  <c r="V3042" i="18" s="1"/>
  <c r="V3050" i="18" a="1"/>
  <c r="V3050" i="18" s="1"/>
  <c r="V3058" i="18" a="1"/>
  <c r="V3058" i="18" s="1"/>
  <c r="V3066" i="18" a="1"/>
  <c r="V3066" i="18" s="1"/>
  <c r="V3074" i="18" a="1"/>
  <c r="V3074" i="18" s="1"/>
  <c r="V3082" i="18" a="1"/>
  <c r="V3082" i="18" s="1"/>
  <c r="V3090" i="18" a="1"/>
  <c r="V3090" i="18" s="1"/>
  <c r="V3098" i="18" a="1"/>
  <c r="V3098" i="18" s="1"/>
  <c r="V2894" i="18" a="1"/>
  <c r="V2894" i="18" s="1"/>
  <c r="V2899" i="18" a="1"/>
  <c r="V2899" i="18" s="1"/>
  <c r="V2904" i="18" a="1"/>
  <c r="V2904" i="18" s="1"/>
  <c r="V2910" i="18" a="1"/>
  <c r="V2910" i="18" s="1"/>
  <c r="V2922" i="18" a="1"/>
  <c r="V2922" i="18" s="1"/>
  <c r="V2928" i="18" a="1"/>
  <c r="V2928" i="18" s="1"/>
  <c r="V2935" i="18" a="1"/>
  <c r="V2935" i="18" s="1"/>
  <c r="V2942" i="18" a="1"/>
  <c r="V2942" i="18" s="1"/>
  <c r="V2949" i="18" a="1"/>
  <c r="V2949" i="18" s="1"/>
  <c r="V2956" i="18" a="1"/>
  <c r="V2956" i="18" s="1"/>
  <c r="V2963" i="18" a="1"/>
  <c r="V2963" i="18" s="1"/>
  <c r="V2971" i="18" a="1"/>
  <c r="V2971" i="18" s="1"/>
  <c r="V2979" i="18" a="1"/>
  <c r="V2979" i="18" s="1"/>
  <c r="V2987" i="18" a="1"/>
  <c r="V2987" i="18" s="1"/>
  <c r="V2995" i="18" a="1"/>
  <c r="V2995" i="18" s="1"/>
  <c r="V3003" i="18" a="1"/>
  <c r="V3003" i="18" s="1"/>
  <c r="V3011" i="18" a="1"/>
  <c r="V3011" i="18" s="1"/>
  <c r="V3019" i="18" a="1"/>
  <c r="V3019" i="18" s="1"/>
  <c r="V3027" i="18" a="1"/>
  <c r="V3027" i="18" s="1"/>
  <c r="V3035" i="18" a="1"/>
  <c r="V3035" i="18" s="1"/>
  <c r="V3043" i="18" a="1"/>
  <c r="V3043" i="18" s="1"/>
  <c r="V3051" i="18" a="1"/>
  <c r="V3051" i="18" s="1"/>
  <c r="V3059" i="18" a="1"/>
  <c r="V3059" i="18" s="1"/>
  <c r="V3067" i="18" a="1"/>
  <c r="V3067" i="18" s="1"/>
  <c r="V3075" i="18" a="1"/>
  <c r="V3075" i="18" s="1"/>
  <c r="V3083" i="18" a="1"/>
  <c r="V3083" i="18" s="1"/>
  <c r="V2905" i="18" a="1"/>
  <c r="V2905" i="18" s="1"/>
  <c r="V2916" i="18" a="1"/>
  <c r="V2916" i="18" s="1"/>
  <c r="V2923" i="18" a="1"/>
  <c r="V2923" i="18" s="1"/>
  <c r="V2929" i="18" a="1"/>
  <c r="V2929" i="18" s="1"/>
  <c r="V2936" i="18" a="1"/>
  <c r="V2936" i="18" s="1"/>
  <c r="V2943" i="18" a="1"/>
  <c r="V2943" i="18" s="1"/>
  <c r="V2957" i="18" a="1"/>
  <c r="V2957" i="18" s="1"/>
  <c r="V2964" i="18" a="1"/>
  <c r="V2964" i="18" s="1"/>
  <c r="V2972" i="18" a="1"/>
  <c r="V2972" i="18" s="1"/>
  <c r="V2980" i="18" a="1"/>
  <c r="V2980" i="18" s="1"/>
  <c r="V2988" i="18" a="1"/>
  <c r="V2988" i="18" s="1"/>
  <c r="V2996" i="18" a="1"/>
  <c r="V2996" i="18" s="1"/>
  <c r="V3004" i="18" a="1"/>
  <c r="V3004" i="18" s="1"/>
  <c r="V3012" i="18" a="1"/>
  <c r="V3012" i="18" s="1"/>
  <c r="V2895" i="18" a="1"/>
  <c r="V2895" i="18" s="1"/>
  <c r="AT179" i="18" s="1"/>
  <c r="V2900" i="18" a="1"/>
  <c r="V2900" i="18" s="1"/>
  <c r="V2906" i="18" a="1"/>
  <c r="V2906" i="18" s="1"/>
  <c r="V2911" i="18" a="1"/>
  <c r="V2911" i="18" s="1"/>
  <c r="V2917" i="18" a="1"/>
  <c r="V2917" i="18" s="1"/>
  <c r="V2937" i="18" a="1"/>
  <c r="V2937" i="18" s="1"/>
  <c r="V2944" i="18" a="1"/>
  <c r="V2944" i="18" s="1"/>
  <c r="V2950" i="18" a="1"/>
  <c r="V2950" i="18" s="1"/>
  <c r="V2965" i="18" a="1"/>
  <c r="V2965" i="18" s="1"/>
  <c r="V2973" i="18" a="1"/>
  <c r="V2973" i="18" s="1"/>
  <c r="V2981" i="18" a="1"/>
  <c r="V2981" i="18" s="1"/>
  <c r="V2989" i="18" a="1"/>
  <c r="V2989" i="18" s="1"/>
  <c r="V2997" i="18" a="1"/>
  <c r="V2997" i="18" s="1"/>
  <c r="V3005" i="18" a="1"/>
  <c r="V3005" i="18" s="1"/>
  <c r="V3013" i="18" a="1"/>
  <c r="V3013" i="18" s="1"/>
  <c r="V3045" i="18" a="1"/>
  <c r="V3045" i="18" s="1"/>
  <c r="V3077" i="18" a="1"/>
  <c r="V3077" i="18" s="1"/>
  <c r="V3101" i="18" a="1"/>
  <c r="V3101" i="18" s="1"/>
  <c r="V3117" i="18" a="1"/>
  <c r="V3117" i="18" s="1"/>
  <c r="V3133" i="18" a="1"/>
  <c r="V3133" i="18" s="1"/>
  <c r="V3149" i="18" a="1"/>
  <c r="V3149" i="18" s="1"/>
  <c r="V3165" i="18" a="1"/>
  <c r="V3165" i="18" s="1"/>
  <c r="V3181" i="18" a="1"/>
  <c r="V3181" i="18" s="1"/>
  <c r="V3197" i="18" a="1"/>
  <c r="V3197" i="18" s="1"/>
  <c r="V3213" i="18" a="1"/>
  <c r="V3213" i="18" s="1"/>
  <c r="V3229" i="18" a="1"/>
  <c r="V3229" i="18" s="1"/>
  <c r="V3245" i="18" a="1"/>
  <c r="V3245" i="18" s="1"/>
  <c r="V3260" i="18" a="1"/>
  <c r="V3260" i="18" s="1"/>
  <c r="V3274" i="18" a="1"/>
  <c r="V3274" i="18" s="1"/>
  <c r="V3283" i="18" a="1"/>
  <c r="V3283" i="18" s="1"/>
  <c r="V3292" i="18" a="1"/>
  <c r="V3292" i="18" s="1"/>
  <c r="V3300" i="18" a="1"/>
  <c r="V3300" i="18" s="1"/>
  <c r="V3308" i="18" a="1"/>
  <c r="V3308" i="18" s="1"/>
  <c r="V3316" i="18" a="1"/>
  <c r="V3316" i="18" s="1"/>
  <c r="V3324" i="18" a="1"/>
  <c r="V3324" i="18" s="1"/>
  <c r="V3332" i="18" a="1"/>
  <c r="V3332" i="18" s="1"/>
  <c r="V3340" i="18" a="1"/>
  <c r="V3340" i="18" s="1"/>
  <c r="V3348" i="18" a="1"/>
  <c r="V3348" i="18" s="1"/>
  <c r="V3356" i="18" a="1"/>
  <c r="V3356" i="18" s="1"/>
  <c r="V3364" i="18" a="1"/>
  <c r="V3364" i="18" s="1"/>
  <c r="V3372" i="18" a="1"/>
  <c r="V3372" i="18" s="1"/>
  <c r="V3380" i="18" a="1"/>
  <c r="V3380" i="18" s="1"/>
  <c r="V3388" i="18" a="1"/>
  <c r="V3388" i="18" s="1"/>
  <c r="V3396" i="18" a="1"/>
  <c r="V3396" i="18" s="1"/>
  <c r="V3404" i="18" a="1"/>
  <c r="V3404" i="18" s="1"/>
  <c r="V3412" i="18" a="1"/>
  <c r="V3412" i="18" s="1"/>
  <c r="V3420" i="18" a="1"/>
  <c r="V3420" i="18" s="1"/>
  <c r="V3428" i="18" a="1"/>
  <c r="V3428" i="18" s="1"/>
  <c r="V3436" i="18" a="1"/>
  <c r="V3436" i="18" s="1"/>
  <c r="V3444" i="18" a="1"/>
  <c r="V3444" i="18" s="1"/>
  <c r="V3452" i="18" a="1"/>
  <c r="V3452" i="18" s="1"/>
  <c r="V3460" i="18" a="1"/>
  <c r="V3460" i="18" s="1"/>
  <c r="V3468" i="18" a="1"/>
  <c r="V3468" i="18" s="1"/>
  <c r="V3476" i="18" a="1"/>
  <c r="V3476" i="18" s="1"/>
  <c r="V3484" i="18" a="1"/>
  <c r="V3484" i="18" s="1"/>
  <c r="V3492" i="18" a="1"/>
  <c r="V3492" i="18" s="1"/>
  <c r="V3500" i="18" a="1"/>
  <c r="V3500" i="18" s="1"/>
  <c r="V3508" i="18" a="1"/>
  <c r="V3508" i="18" s="1"/>
  <c r="V3020" i="18" a="1"/>
  <c r="V3020" i="18" s="1"/>
  <c r="V3052" i="18" a="1"/>
  <c r="V3052" i="18" s="1"/>
  <c r="V3084" i="18" a="1"/>
  <c r="V3084" i="18" s="1"/>
  <c r="V3106" i="18" a="1"/>
  <c r="V3106" i="18" s="1"/>
  <c r="V3122" i="18" a="1"/>
  <c r="V3122" i="18" s="1"/>
  <c r="V3138" i="18" a="1"/>
  <c r="V3138" i="18" s="1"/>
  <c r="V3154" i="18" a="1"/>
  <c r="V3154" i="18" s="1"/>
  <c r="V3170" i="18" a="1"/>
  <c r="V3170" i="18" s="1"/>
  <c r="V3186" i="18" a="1"/>
  <c r="V3186" i="18" s="1"/>
  <c r="V3202" i="18" a="1"/>
  <c r="V3202" i="18" s="1"/>
  <c r="V3218" i="18" a="1"/>
  <c r="V3218" i="18" s="1"/>
  <c r="V3234" i="18" a="1"/>
  <c r="V3234" i="18" s="1"/>
  <c r="V3250" i="18" a="1"/>
  <c r="V3250" i="18" s="1"/>
  <c r="V3261" i="18" a="1"/>
  <c r="V3261" i="18" s="1"/>
  <c r="V3275" i="18" a="1"/>
  <c r="V3275" i="18" s="1"/>
  <c r="V3284" i="18" a="1"/>
  <c r="V3284" i="18" s="1"/>
  <c r="V3293" i="18" a="1"/>
  <c r="V3293" i="18" s="1"/>
  <c r="V3301" i="18" a="1"/>
  <c r="V3301" i="18" s="1"/>
  <c r="V3309" i="18" a="1"/>
  <c r="V3309" i="18" s="1"/>
  <c r="V3317" i="18" a="1"/>
  <c r="V3317" i="18" s="1"/>
  <c r="V3325" i="18" a="1"/>
  <c r="V3325" i="18" s="1"/>
  <c r="V3333" i="18" a="1"/>
  <c r="V3333" i="18" s="1"/>
  <c r="V3341" i="18" a="1"/>
  <c r="V3341" i="18" s="1"/>
  <c r="V3349" i="18" a="1"/>
  <c r="V3349" i="18" s="1"/>
  <c r="V3357" i="18" a="1"/>
  <c r="V3357" i="18" s="1"/>
  <c r="V3365" i="18" a="1"/>
  <c r="V3365" i="18" s="1"/>
  <c r="V3373" i="18" a="1"/>
  <c r="V3373" i="18" s="1"/>
  <c r="V3381" i="18" a="1"/>
  <c r="V3381" i="18" s="1"/>
  <c r="V3389" i="18" a="1"/>
  <c r="V3389" i="18" s="1"/>
  <c r="V3397" i="18" a="1"/>
  <c r="V3397" i="18" s="1"/>
  <c r="V3405" i="18" a="1"/>
  <c r="V3405" i="18" s="1"/>
  <c r="V3413" i="18" a="1"/>
  <c r="V3413" i="18" s="1"/>
  <c r="V3421" i="18" a="1"/>
  <c r="V3421" i="18" s="1"/>
  <c r="V3429" i="18" a="1"/>
  <c r="V3429" i="18" s="1"/>
  <c r="V3437" i="18" a="1"/>
  <c r="V3437" i="18" s="1"/>
  <c r="V3445" i="18" a="1"/>
  <c r="V3445" i="18" s="1"/>
  <c r="V3453" i="18" a="1"/>
  <c r="V3453" i="18" s="1"/>
  <c r="V3461" i="18" a="1"/>
  <c r="V3461" i="18" s="1"/>
  <c r="V3469" i="18" a="1"/>
  <c r="V3469" i="18" s="1"/>
  <c r="V3477" i="18" a="1"/>
  <c r="V3477" i="18" s="1"/>
  <c r="V3485" i="18" a="1"/>
  <c r="V3485" i="18" s="1"/>
  <c r="V3493" i="18" a="1"/>
  <c r="V3493" i="18" s="1"/>
  <c r="V3501" i="18" a="1"/>
  <c r="V3501" i="18" s="1"/>
  <c r="V3021" i="18" a="1"/>
  <c r="V3021" i="18" s="1"/>
  <c r="V3053" i="18" a="1"/>
  <c r="V3053" i="18" s="1"/>
  <c r="V3085" i="18" a="1"/>
  <c r="V3085" i="18" s="1"/>
  <c r="V3107" i="18" a="1"/>
  <c r="V3107" i="18" s="1"/>
  <c r="V3123" i="18" a="1"/>
  <c r="V3123" i="18" s="1"/>
  <c r="V3139" i="18" a="1"/>
  <c r="V3139" i="18" s="1"/>
  <c r="V3155" i="18" a="1"/>
  <c r="V3155" i="18" s="1"/>
  <c r="V3171" i="18" a="1"/>
  <c r="V3171" i="18" s="1"/>
  <c r="V3187" i="18" a="1"/>
  <c r="V3187" i="18" s="1"/>
  <c r="V3203" i="18" a="1"/>
  <c r="V3203" i="18" s="1"/>
  <c r="V3219" i="18" a="1"/>
  <c r="V3219" i="18" s="1"/>
  <c r="V3235" i="18" a="1"/>
  <c r="V3235" i="18" s="1"/>
  <c r="V3251" i="18" a="1"/>
  <c r="V3251" i="18" s="1"/>
  <c r="V3264" i="18" a="1"/>
  <c r="V3264" i="18" s="1"/>
  <c r="V3276" i="18" a="1"/>
  <c r="V3276" i="18" s="1"/>
  <c r="V3285" i="18" a="1"/>
  <c r="V3285" i="18" s="1"/>
  <c r="V3294" i="18" a="1"/>
  <c r="V3294" i="18" s="1"/>
  <c r="V3302" i="18" a="1"/>
  <c r="V3302" i="18" s="1"/>
  <c r="V3310" i="18" a="1"/>
  <c r="V3310" i="18" s="1"/>
  <c r="V3318" i="18" a="1"/>
  <c r="V3318" i="18" s="1"/>
  <c r="V3326" i="18" a="1"/>
  <c r="V3326" i="18" s="1"/>
  <c r="V3334" i="18" a="1"/>
  <c r="V3334" i="18" s="1"/>
  <c r="V3342" i="18" a="1"/>
  <c r="V3342" i="18" s="1"/>
  <c r="V3350" i="18" a="1"/>
  <c r="V3350" i="18" s="1"/>
  <c r="V3358" i="18" a="1"/>
  <c r="V3358" i="18" s="1"/>
  <c r="V3366" i="18" a="1"/>
  <c r="V3366" i="18" s="1"/>
  <c r="V3374" i="18" a="1"/>
  <c r="V3374" i="18" s="1"/>
  <c r="V3382" i="18" a="1"/>
  <c r="V3382" i="18" s="1"/>
  <c r="V3390" i="18" a="1"/>
  <c r="V3390" i="18" s="1"/>
  <c r="V3398" i="18" a="1"/>
  <c r="V3398" i="18" s="1"/>
  <c r="V3406" i="18" a="1"/>
  <c r="V3406" i="18" s="1"/>
  <c r="V3414" i="18" a="1"/>
  <c r="V3414" i="18" s="1"/>
  <c r="V3422" i="18" a="1"/>
  <c r="V3422" i="18" s="1"/>
  <c r="V3430" i="18" a="1"/>
  <c r="V3430" i="18" s="1"/>
  <c r="V3438" i="18" a="1"/>
  <c r="V3438" i="18" s="1"/>
  <c r="V3446" i="18" a="1"/>
  <c r="V3446" i="18" s="1"/>
  <c r="V3454" i="18" a="1"/>
  <c r="V3454" i="18" s="1"/>
  <c r="V3462" i="18" a="1"/>
  <c r="V3462" i="18" s="1"/>
  <c r="V3470" i="18" a="1"/>
  <c r="V3470" i="18" s="1"/>
  <c r="V3478" i="18" a="1"/>
  <c r="V3478" i="18" s="1"/>
  <c r="V3486" i="18" a="1"/>
  <c r="V3486" i="18" s="1"/>
  <c r="V3494" i="18" a="1"/>
  <c r="V3494" i="18" s="1"/>
  <c r="V3502" i="18" a="1"/>
  <c r="V3502" i="18" s="1"/>
  <c r="V3028" i="18" a="1"/>
  <c r="V3028" i="18" s="1"/>
  <c r="V3060" i="18" a="1"/>
  <c r="V3060" i="18" s="1"/>
  <c r="V3091" i="18" a="1"/>
  <c r="V3091" i="18" s="1"/>
  <c r="V3108" i="18" a="1"/>
  <c r="V3108" i="18" s="1"/>
  <c r="V3124" i="18" a="1"/>
  <c r="V3124" i="18" s="1"/>
  <c r="V3140" i="18" a="1"/>
  <c r="V3140" i="18" s="1"/>
  <c r="V3156" i="18" a="1"/>
  <c r="V3156" i="18" s="1"/>
  <c r="V3172" i="18" a="1"/>
  <c r="V3172" i="18" s="1"/>
  <c r="V3188" i="18" a="1"/>
  <c r="V3188" i="18" s="1"/>
  <c r="V3204" i="18" a="1"/>
  <c r="V3204" i="18" s="1"/>
  <c r="V3220" i="18" a="1"/>
  <c r="V3220" i="18" s="1"/>
  <c r="V3236" i="18" a="1"/>
  <c r="V3236" i="18" s="1"/>
  <c r="V3252" i="18" a="1"/>
  <c r="V3252" i="18" s="1"/>
  <c r="V3266" i="18" a="1"/>
  <c r="V3266" i="18" s="1"/>
  <c r="V3277" i="18" a="1"/>
  <c r="V3277" i="18" s="1"/>
  <c r="V3287" i="18" a="1"/>
  <c r="V3287" i="18" s="1"/>
  <c r="V3295" i="18" a="1"/>
  <c r="V3295" i="18" s="1"/>
  <c r="V3303" i="18" a="1"/>
  <c r="V3303" i="18" s="1"/>
  <c r="V3311" i="18" a="1"/>
  <c r="V3311" i="18" s="1"/>
  <c r="V3319" i="18" a="1"/>
  <c r="V3319" i="18" s="1"/>
  <c r="V3327" i="18" a="1"/>
  <c r="V3327" i="18" s="1"/>
  <c r="V3335" i="18" a="1"/>
  <c r="V3335" i="18" s="1"/>
  <c r="V3343" i="18" a="1"/>
  <c r="V3343" i="18" s="1"/>
  <c r="V3351" i="18" a="1"/>
  <c r="V3351" i="18" s="1"/>
  <c r="V3359" i="18" a="1"/>
  <c r="V3359" i="18" s="1"/>
  <c r="V3367" i="18" a="1"/>
  <c r="V3367" i="18" s="1"/>
  <c r="V3375" i="18" a="1"/>
  <c r="V3375" i="18" s="1"/>
  <c r="V3383" i="18" a="1"/>
  <c r="V3383" i="18" s="1"/>
  <c r="V3391" i="18" a="1"/>
  <c r="V3391" i="18" s="1"/>
  <c r="V3399" i="18" a="1"/>
  <c r="V3399" i="18" s="1"/>
  <c r="V3407" i="18" a="1"/>
  <c r="V3407" i="18" s="1"/>
  <c r="V3415" i="18" a="1"/>
  <c r="V3415" i="18" s="1"/>
  <c r="V3423" i="18" a="1"/>
  <c r="V3423" i="18" s="1"/>
  <c r="V3431" i="18" a="1"/>
  <c r="V3431" i="18" s="1"/>
  <c r="V3439" i="18" a="1"/>
  <c r="V3439" i="18" s="1"/>
  <c r="V3447" i="18" a="1"/>
  <c r="V3447" i="18" s="1"/>
  <c r="V3455" i="18" a="1"/>
  <c r="V3455" i="18" s="1"/>
  <c r="V3463" i="18" a="1"/>
  <c r="V3463" i="18" s="1"/>
  <c r="V3471" i="18" a="1"/>
  <c r="V3471" i="18" s="1"/>
  <c r="V3479" i="18" a="1"/>
  <c r="V3479" i="18" s="1"/>
  <c r="V3487" i="18" a="1"/>
  <c r="V3487" i="18" s="1"/>
  <c r="V3495" i="18" a="1"/>
  <c r="V3495" i="18" s="1"/>
  <c r="V3503" i="18" a="1"/>
  <c r="V3503" i="18" s="1"/>
  <c r="V3029" i="18" a="1"/>
  <c r="V3029" i="18" s="1"/>
  <c r="V3061" i="18" a="1"/>
  <c r="V3061" i="18" s="1"/>
  <c r="V3092" i="18" a="1"/>
  <c r="V3092" i="18" s="1"/>
  <c r="V3109" i="18" a="1"/>
  <c r="V3109" i="18" s="1"/>
  <c r="V3125" i="18" a="1"/>
  <c r="V3125" i="18" s="1"/>
  <c r="V3141" i="18" a="1"/>
  <c r="V3141" i="18" s="1"/>
  <c r="V3157" i="18" a="1"/>
  <c r="V3157" i="18" s="1"/>
  <c r="V3173" i="18" a="1"/>
  <c r="V3173" i="18" s="1"/>
  <c r="V3189" i="18" a="1"/>
  <c r="V3189" i="18" s="1"/>
  <c r="V3205" i="18" a="1"/>
  <c r="V3205" i="18" s="1"/>
  <c r="V3221" i="18" a="1"/>
  <c r="V3221" i="18" s="1"/>
  <c r="V3237" i="18" a="1"/>
  <c r="V3237" i="18" s="1"/>
  <c r="V3253" i="18" a="1"/>
  <c r="V3253" i="18" s="1"/>
  <c r="V3267" i="18" a="1"/>
  <c r="V3267" i="18" s="1"/>
  <c r="V3279" i="18" a="1"/>
  <c r="V3279" i="18" s="1"/>
  <c r="V3288" i="18" a="1"/>
  <c r="V3288" i="18" s="1"/>
  <c r="V3296" i="18" a="1"/>
  <c r="V3296" i="18" s="1"/>
  <c r="V3304" i="18" a="1"/>
  <c r="V3304" i="18" s="1"/>
  <c r="V3312" i="18" a="1"/>
  <c r="V3312" i="18" s="1"/>
  <c r="V3320" i="18" a="1"/>
  <c r="V3320" i="18" s="1"/>
  <c r="V3328" i="18" a="1"/>
  <c r="V3328" i="18" s="1"/>
  <c r="V3336" i="18" a="1"/>
  <c r="V3336" i="18" s="1"/>
  <c r="V3344" i="18" a="1"/>
  <c r="V3344" i="18" s="1"/>
  <c r="V3352" i="18" a="1"/>
  <c r="V3352" i="18" s="1"/>
  <c r="V3360" i="18" a="1"/>
  <c r="V3360" i="18" s="1"/>
  <c r="V3368" i="18" a="1"/>
  <c r="V3368" i="18" s="1"/>
  <c r="V3376" i="18" a="1"/>
  <c r="V3376" i="18" s="1"/>
  <c r="V3384" i="18" a="1"/>
  <c r="V3384" i="18" s="1"/>
  <c r="V3392" i="18" a="1"/>
  <c r="V3392" i="18" s="1"/>
  <c r="V3400" i="18" a="1"/>
  <c r="V3400" i="18" s="1"/>
  <c r="V3408" i="18" a="1"/>
  <c r="V3408" i="18" s="1"/>
  <c r="V3416" i="18" a="1"/>
  <c r="V3416" i="18" s="1"/>
  <c r="V3424" i="18" a="1"/>
  <c r="V3424" i="18" s="1"/>
  <c r="V3432" i="18" a="1"/>
  <c r="V3432" i="18" s="1"/>
  <c r="V3440" i="18" a="1"/>
  <c r="V3440" i="18" s="1"/>
  <c r="V3448" i="18" a="1"/>
  <c r="V3448" i="18" s="1"/>
  <c r="V3456" i="18" a="1"/>
  <c r="V3456" i="18" s="1"/>
  <c r="V3464" i="18" a="1"/>
  <c r="V3464" i="18" s="1"/>
  <c r="V3472" i="18" a="1"/>
  <c r="V3472" i="18" s="1"/>
  <c r="V3480" i="18" a="1"/>
  <c r="V3480" i="18" s="1"/>
  <c r="V3488" i="18" a="1"/>
  <c r="V3488" i="18" s="1"/>
  <c r="V3496" i="18" a="1"/>
  <c r="V3496" i="18" s="1"/>
  <c r="V3504" i="18" a="1"/>
  <c r="V3504" i="18" s="1"/>
  <c r="V3036" i="18" a="1"/>
  <c r="V3036" i="18" s="1"/>
  <c r="V3068" i="18" a="1"/>
  <c r="V3068" i="18" s="1"/>
  <c r="V3093" i="18" a="1"/>
  <c r="V3093" i="18" s="1"/>
  <c r="V3114" i="18" a="1"/>
  <c r="V3114" i="18" s="1"/>
  <c r="V3130" i="18" a="1"/>
  <c r="V3130" i="18" s="1"/>
  <c r="V3146" i="18" a="1"/>
  <c r="V3146" i="18" s="1"/>
  <c r="V3162" i="18" a="1"/>
  <c r="V3162" i="18" s="1"/>
  <c r="V3178" i="18" a="1"/>
  <c r="V3178" i="18" s="1"/>
  <c r="V3194" i="18" a="1"/>
  <c r="V3194" i="18" s="1"/>
  <c r="V3210" i="18" a="1"/>
  <c r="V3210" i="18" s="1"/>
  <c r="V3226" i="18" a="1"/>
  <c r="V3226" i="18" s="1"/>
  <c r="V3242" i="18" a="1"/>
  <c r="V3242" i="18" s="1"/>
  <c r="V3256" i="18" a="1"/>
  <c r="V3256" i="18" s="1"/>
  <c r="V3268" i="18" a="1"/>
  <c r="V3268" i="18" s="1"/>
  <c r="V3280" i="18" a="1"/>
  <c r="V3280" i="18" s="1"/>
  <c r="V3289" i="18" a="1"/>
  <c r="V3289" i="18" s="1"/>
  <c r="V3297" i="18" a="1"/>
  <c r="V3297" i="18" s="1"/>
  <c r="V3305" i="18" a="1"/>
  <c r="V3305" i="18" s="1"/>
  <c r="V3313" i="18" a="1"/>
  <c r="V3313" i="18" s="1"/>
  <c r="V3321" i="18" a="1"/>
  <c r="V3321" i="18" s="1"/>
  <c r="V3329" i="18" a="1"/>
  <c r="V3329" i="18" s="1"/>
  <c r="V3337" i="18" a="1"/>
  <c r="V3337" i="18" s="1"/>
  <c r="V3345" i="18" a="1"/>
  <c r="V3345" i="18" s="1"/>
  <c r="V3353" i="18" a="1"/>
  <c r="V3353" i="18" s="1"/>
  <c r="V3361" i="18" a="1"/>
  <c r="V3361" i="18" s="1"/>
  <c r="V3369" i="18" a="1"/>
  <c r="V3369" i="18" s="1"/>
  <c r="V3377" i="18" a="1"/>
  <c r="V3377" i="18" s="1"/>
  <c r="V3385" i="18" a="1"/>
  <c r="V3385" i="18" s="1"/>
  <c r="V3393" i="18" a="1"/>
  <c r="V3393" i="18" s="1"/>
  <c r="V3401" i="18" a="1"/>
  <c r="V3401" i="18" s="1"/>
  <c r="V3409" i="18" a="1"/>
  <c r="V3409" i="18" s="1"/>
  <c r="V3417" i="18" a="1"/>
  <c r="V3417" i="18" s="1"/>
  <c r="V3425" i="18" a="1"/>
  <c r="V3425" i="18" s="1"/>
  <c r="V3433" i="18" a="1"/>
  <c r="V3433" i="18" s="1"/>
  <c r="V3441" i="18" a="1"/>
  <c r="V3441" i="18" s="1"/>
  <c r="V3449" i="18" a="1"/>
  <c r="V3449" i="18" s="1"/>
  <c r="V3457" i="18" a="1"/>
  <c r="V3457" i="18" s="1"/>
  <c r="V3465" i="18" a="1"/>
  <c r="V3465" i="18" s="1"/>
  <c r="V3473" i="18" a="1"/>
  <c r="V3473" i="18" s="1"/>
  <c r="V3481" i="18" a="1"/>
  <c r="V3481" i="18" s="1"/>
  <c r="V3489" i="18" a="1"/>
  <c r="V3489" i="18" s="1"/>
  <c r="V3497" i="18" a="1"/>
  <c r="V3497" i="18" s="1"/>
  <c r="V3505" i="18" a="1"/>
  <c r="V3505" i="18" s="1"/>
  <c r="V3037" i="18" a="1"/>
  <c r="V3037" i="18" s="1"/>
  <c r="V3069" i="18" a="1"/>
  <c r="V3069" i="18" s="1"/>
  <c r="V3099" i="18" a="1"/>
  <c r="V3099" i="18" s="1"/>
  <c r="V3115" i="18" a="1"/>
  <c r="V3115" i="18" s="1"/>
  <c r="V3131" i="18" a="1"/>
  <c r="V3131" i="18" s="1"/>
  <c r="V3147" i="18" a="1"/>
  <c r="V3147" i="18" s="1"/>
  <c r="V3163" i="18" a="1"/>
  <c r="V3163" i="18" s="1"/>
  <c r="V3179" i="18" a="1"/>
  <c r="V3179" i="18" s="1"/>
  <c r="V3195" i="18" a="1"/>
  <c r="V3195" i="18" s="1"/>
  <c r="V3211" i="18" a="1"/>
  <c r="V3211" i="18" s="1"/>
  <c r="V3227" i="18" a="1"/>
  <c r="V3227" i="18" s="1"/>
  <c r="V3243" i="18" a="1"/>
  <c r="V3243" i="18" s="1"/>
  <c r="V3258" i="18" a="1"/>
  <c r="V3258" i="18" s="1"/>
  <c r="V3269" i="18" a="1"/>
  <c r="V3269" i="18" s="1"/>
  <c r="V3281" i="18" a="1"/>
  <c r="V3281" i="18" s="1"/>
  <c r="V3290" i="18" a="1"/>
  <c r="V3290" i="18" s="1"/>
  <c r="V3298" i="18" a="1"/>
  <c r="V3298" i="18" s="1"/>
  <c r="V3306" i="18" a="1"/>
  <c r="V3306" i="18" s="1"/>
  <c r="V3314" i="18" a="1"/>
  <c r="V3314" i="18" s="1"/>
  <c r="V3322" i="18" a="1"/>
  <c r="V3322" i="18" s="1"/>
  <c r="V3330" i="18" a="1"/>
  <c r="V3330" i="18" s="1"/>
  <c r="V3338" i="18" a="1"/>
  <c r="V3338" i="18" s="1"/>
  <c r="V3346" i="18" a="1"/>
  <c r="V3346" i="18" s="1"/>
  <c r="V3354" i="18" a="1"/>
  <c r="V3354" i="18" s="1"/>
  <c r="V3362" i="18" a="1"/>
  <c r="V3362" i="18" s="1"/>
  <c r="V3370" i="18" a="1"/>
  <c r="V3370" i="18" s="1"/>
  <c r="V3378" i="18" a="1"/>
  <c r="V3378" i="18" s="1"/>
  <c r="V3386" i="18" a="1"/>
  <c r="V3386" i="18" s="1"/>
  <c r="V3394" i="18" a="1"/>
  <c r="V3394" i="18" s="1"/>
  <c r="V3402" i="18" a="1"/>
  <c r="V3402" i="18" s="1"/>
  <c r="V3410" i="18" a="1"/>
  <c r="V3410" i="18" s="1"/>
  <c r="V3418" i="18" a="1"/>
  <c r="V3418" i="18" s="1"/>
  <c r="V3426" i="18" a="1"/>
  <c r="V3426" i="18" s="1"/>
  <c r="V3434" i="18" a="1"/>
  <c r="V3434" i="18" s="1"/>
  <c r="V3442" i="18" a="1"/>
  <c r="V3442" i="18" s="1"/>
  <c r="V3450" i="18" a="1"/>
  <c r="V3450" i="18" s="1"/>
  <c r="V3458" i="18" a="1"/>
  <c r="V3458" i="18" s="1"/>
  <c r="V3466" i="18" a="1"/>
  <c r="V3466" i="18" s="1"/>
  <c r="V3474" i="18" a="1"/>
  <c r="V3474" i="18" s="1"/>
  <c r="V3482" i="18" a="1"/>
  <c r="V3482" i="18" s="1"/>
  <c r="V3490" i="18" a="1"/>
  <c r="V3490" i="18" s="1"/>
  <c r="V3498" i="18" a="1"/>
  <c r="V3498" i="18" s="1"/>
  <c r="V3506" i="18" a="1"/>
  <c r="V3506" i="18" s="1"/>
  <c r="V3044" i="18" a="1"/>
  <c r="V3044" i="18" s="1"/>
  <c r="V3076" i="18" a="1"/>
  <c r="V3076" i="18" s="1"/>
  <c r="V3100" i="18" a="1"/>
  <c r="V3100" i="18" s="1"/>
  <c r="V3116" i="18" a="1"/>
  <c r="V3116" i="18" s="1"/>
  <c r="V3132" i="18" a="1"/>
  <c r="V3132" i="18" s="1"/>
  <c r="V3148" i="18" a="1"/>
  <c r="V3148" i="18" s="1"/>
  <c r="V3164" i="18" a="1"/>
  <c r="V3164" i="18" s="1"/>
  <c r="V3180" i="18" a="1"/>
  <c r="V3180" i="18" s="1"/>
  <c r="V3196" i="18" a="1"/>
  <c r="V3196" i="18" s="1"/>
  <c r="V3212" i="18" a="1"/>
  <c r="V3212" i="18" s="1"/>
  <c r="V3228" i="18" a="1"/>
  <c r="V3228" i="18" s="1"/>
  <c r="V3244" i="18" a="1"/>
  <c r="V3244" i="18" s="1"/>
  <c r="V3259" i="18" a="1"/>
  <c r="V3259" i="18" s="1"/>
  <c r="V3272" i="18" a="1"/>
  <c r="V3272" i="18" s="1"/>
  <c r="V3282" i="18" a="1"/>
  <c r="V3282" i="18" s="1"/>
  <c r="V3291" i="18" a="1"/>
  <c r="V3291" i="18" s="1"/>
  <c r="V3299" i="18" a="1"/>
  <c r="V3299" i="18" s="1"/>
  <c r="V3307" i="18" a="1"/>
  <c r="V3307" i="18" s="1"/>
  <c r="V3315" i="18" a="1"/>
  <c r="V3315" i="18" s="1"/>
  <c r="V3323" i="18" a="1"/>
  <c r="V3323" i="18" s="1"/>
  <c r="V3331" i="18" a="1"/>
  <c r="V3331" i="18" s="1"/>
  <c r="V3339" i="18" a="1"/>
  <c r="V3339" i="18" s="1"/>
  <c r="V3347" i="18" a="1"/>
  <c r="V3347" i="18" s="1"/>
  <c r="V3355" i="18" a="1"/>
  <c r="V3355" i="18" s="1"/>
  <c r="V3363" i="18" a="1"/>
  <c r="V3363" i="18" s="1"/>
  <c r="V3371" i="18" a="1"/>
  <c r="V3371" i="18" s="1"/>
  <c r="V3379" i="18" a="1"/>
  <c r="V3379" i="18" s="1"/>
  <c r="V3387" i="18" a="1"/>
  <c r="V3387" i="18" s="1"/>
  <c r="V3395" i="18" a="1"/>
  <c r="V3395" i="18" s="1"/>
  <c r="V3403" i="18" a="1"/>
  <c r="V3403" i="18" s="1"/>
  <c r="V3411" i="18" a="1"/>
  <c r="V3411" i="18" s="1"/>
  <c r="V3419" i="18" a="1"/>
  <c r="V3419" i="18" s="1"/>
  <c r="V3427" i="18" a="1"/>
  <c r="V3427" i="18" s="1"/>
  <c r="V3435" i="18" a="1"/>
  <c r="V3435" i="18" s="1"/>
  <c r="V3443" i="18" a="1"/>
  <c r="V3443" i="18" s="1"/>
  <c r="V3451" i="18" a="1"/>
  <c r="V3451" i="18" s="1"/>
  <c r="V3459" i="18" a="1"/>
  <c r="V3459" i="18" s="1"/>
  <c r="V3467" i="18" a="1"/>
  <c r="V3467" i="18" s="1"/>
  <c r="V3475" i="18" a="1"/>
  <c r="V3475" i="18" s="1"/>
  <c r="V3483" i="18" a="1"/>
  <c r="V3483" i="18" s="1"/>
  <c r="V3491" i="18" a="1"/>
  <c r="V3491" i="18" s="1"/>
  <c r="V3499" i="18" a="1"/>
  <c r="V3499" i="18" s="1"/>
  <c r="V3507" i="18" a="1"/>
  <c r="V3507" i="18" s="1"/>
  <c r="AW120" i="18"/>
  <c r="AV120" i="18"/>
  <c r="AT120" i="18"/>
  <c r="BD158" i="18" l="1"/>
  <c r="AT162" i="18"/>
  <c r="AT163" i="18" s="1"/>
  <c r="BD179" i="18"/>
  <c r="AT183" i="18"/>
  <c r="AT184" i="18" s="1"/>
  <c r="AT141" i="18"/>
  <c r="AT169" i="18"/>
  <c r="V2160" i="18" a="1"/>
  <c r="V2160" i="18" s="1"/>
  <c r="V2168" i="18" a="1"/>
  <c r="V2168" i="18" s="1"/>
  <c r="V2176" i="18" a="1"/>
  <c r="V2176" i="18" s="1"/>
  <c r="V2184" i="18" a="1"/>
  <c r="V2184" i="18" s="1"/>
  <c r="V2192" i="18" a="1"/>
  <c r="V2192" i="18" s="1"/>
  <c r="V2200" i="18" a="1"/>
  <c r="V2200" i="18" s="1"/>
  <c r="V2208" i="18" a="1"/>
  <c r="V2208" i="18" s="1"/>
  <c r="AT159" i="18" s="1"/>
  <c r="BD159" i="18" s="1"/>
  <c r="V2216" i="18" a="1"/>
  <c r="V2216" i="18" s="1"/>
  <c r="V2224" i="18" a="1"/>
  <c r="V2224" i="18" s="1"/>
  <c r="V2232" i="18" a="1"/>
  <c r="V2232" i="18" s="1"/>
  <c r="V2240" i="18" a="1"/>
  <c r="V2240" i="18" s="1"/>
  <c r="V2248" i="18" a="1"/>
  <c r="V2248" i="18" s="1"/>
  <c r="V2256" i="18" a="1"/>
  <c r="V2256" i="18" s="1"/>
  <c r="V2263" i="18" a="1"/>
  <c r="V2263" i="18" s="1"/>
  <c r="V2271" i="18" a="1"/>
  <c r="V2271" i="18" s="1"/>
  <c r="V2279" i="18" a="1"/>
  <c r="V2279" i="18" s="1"/>
  <c r="V2286" i="18" a="1"/>
  <c r="V2286" i="18" s="1"/>
  <c r="V2294" i="18" a="1"/>
  <c r="V2294" i="18" s="1"/>
  <c r="V2302" i="18" a="1"/>
  <c r="V2302" i="18" s="1"/>
  <c r="V2309" i="18" a="1"/>
  <c r="V2309" i="18" s="1"/>
  <c r="V2316" i="18" a="1"/>
  <c r="V2316" i="18" s="1"/>
  <c r="V2324" i="18" a="1"/>
  <c r="V2324" i="18" s="1"/>
  <c r="V2332" i="18" a="1"/>
  <c r="V2332" i="18" s="1"/>
  <c r="V2339" i="18" a="1"/>
  <c r="V2339" i="18" s="1"/>
  <c r="V2347" i="18" a="1"/>
  <c r="V2347" i="18" s="1"/>
  <c r="V2354" i="18" a="1"/>
  <c r="V2354" i="18" s="1"/>
  <c r="V2369" i="18" a="1"/>
  <c r="V2369" i="18" s="1"/>
  <c r="V2377" i="18" a="1"/>
  <c r="V2377" i="18" s="1"/>
  <c r="V2384" i="18" a="1"/>
  <c r="V2384" i="18" s="1"/>
  <c r="V2391" i="18" a="1"/>
  <c r="V2391" i="18" s="1"/>
  <c r="V2398" i="18" a="1"/>
  <c r="V2398" i="18" s="1"/>
  <c r="V2406" i="18" a="1"/>
  <c r="V2406" i="18" s="1"/>
  <c r="V2413" i="18" a="1"/>
  <c r="V2413" i="18" s="1"/>
  <c r="V2420" i="18" a="1"/>
  <c r="V2420" i="18" s="1"/>
  <c r="V2428" i="18" a="1"/>
  <c r="V2428" i="18" s="1"/>
  <c r="V2435" i="18" a="1"/>
  <c r="V2435" i="18" s="1"/>
  <c r="V2442" i="18" a="1"/>
  <c r="V2442" i="18" s="1"/>
  <c r="V2450" i="18" a="1"/>
  <c r="V2450" i="18" s="1"/>
  <c r="V2465" i="18" a="1"/>
  <c r="V2465" i="18" s="1"/>
  <c r="V2472" i="18" a="1"/>
  <c r="V2472" i="18" s="1"/>
  <c r="V2479" i="18" a="1"/>
  <c r="V2479" i="18" s="1"/>
  <c r="V2493" i="18" a="1"/>
  <c r="V2493" i="18" s="1"/>
  <c r="V2506" i="18" a="1"/>
  <c r="V2506" i="18" s="1"/>
  <c r="V2513" i="18" a="1"/>
  <c r="V2513" i="18" s="1"/>
  <c r="V2520" i="18" a="1"/>
  <c r="V2520" i="18" s="1"/>
  <c r="V2527" i="18" a="1"/>
  <c r="V2527" i="18" s="1"/>
  <c r="V2534" i="18" a="1"/>
  <c r="V2534" i="18" s="1"/>
  <c r="V2541" i="18" a="1"/>
  <c r="V2541" i="18" s="1"/>
  <c r="V2546" i="18" a="1"/>
  <c r="V2546" i="18" s="1"/>
  <c r="V2554" i="18" a="1"/>
  <c r="V2554" i="18" s="1"/>
  <c r="V2561" i="18" a="1"/>
  <c r="V2561" i="18" s="1"/>
  <c r="V2569" i="18" a="1"/>
  <c r="V2569" i="18" s="1"/>
  <c r="V2582" i="18" a="1"/>
  <c r="V2582" i="18" s="1"/>
  <c r="V2588" i="18" a="1"/>
  <c r="V2588" i="18" s="1"/>
  <c r="V2594" i="18" a="1"/>
  <c r="V2594" i="18" s="1"/>
  <c r="V2613" i="18" a="1"/>
  <c r="V2613" i="18" s="1"/>
  <c r="V2619" i="18" a="1"/>
  <c r="V2619" i="18" s="1"/>
  <c r="V2626" i="18" a="1"/>
  <c r="V2626" i="18" s="1"/>
  <c r="V2632" i="18" a="1"/>
  <c r="V2632" i="18" s="1"/>
  <c r="V2639" i="18" a="1"/>
  <c r="V2639" i="18" s="1"/>
  <c r="V2654" i="18" a="1"/>
  <c r="V2654" i="18" s="1"/>
  <c r="V2661" i="18" a="1"/>
  <c r="V2661" i="18" s="1"/>
  <c r="V2668" i="18" a="1"/>
  <c r="V2668" i="18" s="1"/>
  <c r="V2674" i="18" a="1"/>
  <c r="V2674" i="18" s="1"/>
  <c r="V2693" i="18" a="1"/>
  <c r="V2693" i="18" s="1"/>
  <c r="V2698" i="18" a="1"/>
  <c r="V2698" i="18" s="1"/>
  <c r="V2704" i="18" a="1"/>
  <c r="V2704" i="18" s="1"/>
  <c r="V2161" i="18" a="1"/>
  <c r="V2161" i="18" s="1"/>
  <c r="V2169" i="18" a="1"/>
  <c r="V2169" i="18" s="1"/>
  <c r="V2177" i="18" a="1"/>
  <c r="V2177" i="18" s="1"/>
  <c r="V2185" i="18" a="1"/>
  <c r="V2185" i="18" s="1"/>
  <c r="V2193" i="18" a="1"/>
  <c r="V2193" i="18" s="1"/>
  <c r="V2201" i="18" a="1"/>
  <c r="V2201" i="18" s="1"/>
  <c r="V2209" i="18" a="1"/>
  <c r="V2209" i="18" s="1"/>
  <c r="V2217" i="18" a="1"/>
  <c r="V2217" i="18" s="1"/>
  <c r="V2225" i="18" a="1"/>
  <c r="V2225" i="18" s="1"/>
  <c r="V2233" i="18" a="1"/>
  <c r="V2233" i="18" s="1"/>
  <c r="V2241" i="18" a="1"/>
  <c r="V2241" i="18" s="1"/>
  <c r="V2249" i="18" a="1"/>
  <c r="V2249" i="18" s="1"/>
  <c r="V2257" i="18" a="1"/>
  <c r="V2257" i="18" s="1"/>
  <c r="V2264" i="18" a="1"/>
  <c r="V2264" i="18" s="1"/>
  <c r="V2272" i="18" a="1"/>
  <c r="V2272" i="18" s="1"/>
  <c r="V2280" i="18" a="1"/>
  <c r="V2280" i="18" s="1"/>
  <c r="V2287" i="18" a="1"/>
  <c r="V2287" i="18" s="1"/>
  <c r="V2295" i="18" a="1"/>
  <c r="V2295" i="18" s="1"/>
  <c r="V2303" i="18" a="1"/>
  <c r="V2303" i="18" s="1"/>
  <c r="V2310" i="18" a="1"/>
  <c r="V2310" i="18" s="1"/>
  <c r="V2317" i="18" a="1"/>
  <c r="V2317" i="18" s="1"/>
  <c r="V2325" i="18" a="1"/>
  <c r="V2325" i="18" s="1"/>
  <c r="V2333" i="18" a="1"/>
  <c r="V2333" i="18" s="1"/>
  <c r="V2340" i="18" a="1"/>
  <c r="V2340" i="18" s="1"/>
  <c r="V2348" i="18" a="1"/>
  <c r="V2348" i="18" s="1"/>
  <c r="V2355" i="18" a="1"/>
  <c r="V2355" i="18" s="1"/>
  <c r="V2362" i="18" a="1"/>
  <c r="V2362" i="18" s="1"/>
  <c r="V2370" i="18" a="1"/>
  <c r="V2370" i="18" s="1"/>
  <c r="V2378" i="18" a="1"/>
  <c r="V2378" i="18" s="1"/>
  <c r="V2385" i="18" a="1"/>
  <c r="V2385" i="18" s="1"/>
  <c r="V2392" i="18" a="1"/>
  <c r="V2392" i="18" s="1"/>
  <c r="V2399" i="18" a="1"/>
  <c r="V2399" i="18" s="1"/>
  <c r="V2407" i="18" a="1"/>
  <c r="V2407" i="18" s="1"/>
  <c r="V2421" i="18" a="1"/>
  <c r="V2421" i="18" s="1"/>
  <c r="V2429" i="18" a="1"/>
  <c r="V2429" i="18" s="1"/>
  <c r="V2436" i="18" a="1"/>
  <c r="V2436" i="18" s="1"/>
  <c r="V2443" i="18" a="1"/>
  <c r="V2443" i="18" s="1"/>
  <c r="V2451" i="18" a="1"/>
  <c r="V2451" i="18" s="1"/>
  <c r="V2458" i="18" a="1"/>
  <c r="V2458" i="18" s="1"/>
  <c r="V2473" i="18" a="1"/>
  <c r="V2473" i="18" s="1"/>
  <c r="V2480" i="18" a="1"/>
  <c r="V2480" i="18" s="1"/>
  <c r="V2487" i="18" a="1"/>
  <c r="V2487" i="18" s="1"/>
  <c r="V2500" i="18" a="1"/>
  <c r="V2500" i="18" s="1"/>
  <c r="V2507" i="18" a="1"/>
  <c r="V2507" i="18" s="1"/>
  <c r="V2514" i="18" a="1"/>
  <c r="V2514" i="18" s="1"/>
  <c r="V2521" i="18" a="1"/>
  <c r="V2521" i="18" s="1"/>
  <c r="V2528" i="18" a="1"/>
  <c r="V2528" i="18" s="1"/>
  <c r="V2547" i="18" a="1"/>
  <c r="V2547" i="18" s="1"/>
  <c r="V2555" i="18" a="1"/>
  <c r="V2555" i="18" s="1"/>
  <c r="V2562" i="18" a="1"/>
  <c r="V2562" i="18" s="1"/>
  <c r="V2570" i="18" a="1"/>
  <c r="V2570" i="18" s="1"/>
  <c r="V2576" i="18" a="1"/>
  <c r="V2576" i="18" s="1"/>
  <c r="V2583" i="18" a="1"/>
  <c r="V2583" i="18" s="1"/>
  <c r="V2589" i="18" a="1"/>
  <c r="V2589" i="18" s="1"/>
  <c r="V2595" i="18" a="1"/>
  <c r="V2595" i="18" s="1"/>
  <c r="V2600" i="18" a="1"/>
  <c r="V2600" i="18" s="1"/>
  <c r="V2607" i="18" a="1"/>
  <c r="V2607" i="18" s="1"/>
  <c r="V2620" i="18" a="1"/>
  <c r="V2620" i="18" s="1"/>
  <c r="V2627" i="18" a="1"/>
  <c r="V2627" i="18" s="1"/>
  <c r="V2633" i="18" a="1"/>
  <c r="V2633" i="18" s="1"/>
  <c r="V2640" i="18" a="1"/>
  <c r="V2640" i="18" s="1"/>
  <c r="V2647" i="18" a="1"/>
  <c r="V2647" i="18" s="1"/>
  <c r="V2662" i="18" a="1"/>
  <c r="V2662" i="18" s="1"/>
  <c r="V2669" i="18" a="1"/>
  <c r="V2669" i="18" s="1"/>
  <c r="V2675" i="18" a="1"/>
  <c r="V2675" i="18" s="1"/>
  <c r="V2680" i="18" a="1"/>
  <c r="V2680" i="18" s="1"/>
  <c r="V2686" i="18" a="1"/>
  <c r="V2686" i="18" s="1"/>
  <c r="V2699" i="18" a="1"/>
  <c r="V2699" i="18" s="1"/>
  <c r="V2705" i="18" a="1"/>
  <c r="V2705" i="18" s="1"/>
  <c r="V2154" i="18" a="1"/>
  <c r="V2154" i="18" s="1"/>
  <c r="V2162" i="18" a="1"/>
  <c r="V2162" i="18" s="1"/>
  <c r="V2170" i="18" a="1"/>
  <c r="V2170" i="18" s="1"/>
  <c r="V2178" i="18" a="1"/>
  <c r="V2178" i="18" s="1"/>
  <c r="V2186" i="18" a="1"/>
  <c r="V2186" i="18" s="1"/>
  <c r="V2194" i="18" a="1"/>
  <c r="V2194" i="18" s="1"/>
  <c r="V2202" i="18" a="1"/>
  <c r="V2202" i="18" s="1"/>
  <c r="V2210" i="18" a="1"/>
  <c r="V2210" i="18" s="1"/>
  <c r="V2218" i="18" a="1"/>
  <c r="V2218" i="18" s="1"/>
  <c r="V2226" i="18" a="1"/>
  <c r="V2226" i="18" s="1"/>
  <c r="V2234" i="18" a="1"/>
  <c r="V2234" i="18" s="1"/>
  <c r="V2242" i="18" a="1"/>
  <c r="V2242" i="18" s="1"/>
  <c r="V2250" i="18" a="1"/>
  <c r="V2250" i="18" s="1"/>
  <c r="V2265" i="18" a="1"/>
  <c r="V2265" i="18" s="1"/>
  <c r="V2273" i="18" a="1"/>
  <c r="V2273" i="18" s="1"/>
  <c r="V2281" i="18" a="1"/>
  <c r="V2281" i="18" s="1"/>
  <c r="V2288" i="18" a="1"/>
  <c r="V2288" i="18" s="1"/>
  <c r="V2296" i="18" a="1"/>
  <c r="V2296" i="18" s="1"/>
  <c r="V2304" i="18" a="1"/>
  <c r="V2304" i="18" s="1"/>
  <c r="V2311" i="18" a="1"/>
  <c r="V2311" i="18" s="1"/>
  <c r="V2318" i="18" a="1"/>
  <c r="V2318" i="18" s="1"/>
  <c r="V2326" i="18" a="1"/>
  <c r="V2326" i="18" s="1"/>
  <c r="V2334" i="18" a="1"/>
  <c r="V2334" i="18" s="1"/>
  <c r="V2341" i="18" a="1"/>
  <c r="V2341" i="18" s="1"/>
  <c r="V2349" i="18" a="1"/>
  <c r="V2349" i="18" s="1"/>
  <c r="V2356" i="18" a="1"/>
  <c r="V2356" i="18" s="1"/>
  <c r="V2363" i="18" a="1"/>
  <c r="V2363" i="18" s="1"/>
  <c r="V2371" i="18" a="1"/>
  <c r="V2371" i="18" s="1"/>
  <c r="V2379" i="18" a="1"/>
  <c r="V2379" i="18" s="1"/>
  <c r="V2393" i="18" a="1"/>
  <c r="V2393" i="18" s="1"/>
  <c r="V2400" i="18" a="1"/>
  <c r="V2400" i="18" s="1"/>
  <c r="V2408" i="18" a="1"/>
  <c r="V2408" i="18" s="1"/>
  <c r="V2414" i="18" a="1"/>
  <c r="V2414" i="18" s="1"/>
  <c r="V2422" i="18" a="1"/>
  <c r="V2422" i="18" s="1"/>
  <c r="V2430" i="18" a="1"/>
  <c r="V2430" i="18" s="1"/>
  <c r="V2437" i="18" a="1"/>
  <c r="V2437" i="18" s="1"/>
  <c r="V2444" i="18" a="1"/>
  <c r="V2444" i="18" s="1"/>
  <c r="V2452" i="18" a="1"/>
  <c r="V2452" i="18" s="1"/>
  <c r="V2459" i="18" a="1"/>
  <c r="V2459" i="18" s="1"/>
  <c r="V2466" i="18" a="1"/>
  <c r="V2466" i="18" s="1"/>
  <c r="V2474" i="18" a="1"/>
  <c r="V2474" i="18" s="1"/>
  <c r="V2481" i="18" a="1"/>
  <c r="V2481" i="18" s="1"/>
  <c r="V2494" i="18" a="1"/>
  <c r="V2494" i="18" s="1"/>
  <c r="V2501" i="18" a="1"/>
  <c r="V2501" i="18" s="1"/>
  <c r="V2508" i="18" a="1"/>
  <c r="V2508" i="18" s="1"/>
  <c r="V2155" i="18" a="1"/>
  <c r="V2155" i="18" s="1"/>
  <c r="V2163" i="18" a="1"/>
  <c r="V2163" i="18" s="1"/>
  <c r="V2171" i="18" a="1"/>
  <c r="V2171" i="18" s="1"/>
  <c r="V2179" i="18" a="1"/>
  <c r="V2179" i="18" s="1"/>
  <c r="V2187" i="18" a="1"/>
  <c r="V2187" i="18" s="1"/>
  <c r="V2195" i="18" a="1"/>
  <c r="V2195" i="18" s="1"/>
  <c r="V2203" i="18" a="1"/>
  <c r="V2203" i="18" s="1"/>
  <c r="V2211" i="18" a="1"/>
  <c r="V2211" i="18" s="1"/>
  <c r="V2219" i="18" a="1"/>
  <c r="V2219" i="18" s="1"/>
  <c r="V2227" i="18" a="1"/>
  <c r="V2227" i="18" s="1"/>
  <c r="V2235" i="18" a="1"/>
  <c r="V2235" i="18" s="1"/>
  <c r="V2243" i="18" a="1"/>
  <c r="V2243" i="18" s="1"/>
  <c r="V2251" i="18" a="1"/>
  <c r="V2251" i="18" s="1"/>
  <c r="V2258" i="18" a="1"/>
  <c r="V2258" i="18" s="1"/>
  <c r="V2266" i="18" a="1"/>
  <c r="V2266" i="18" s="1"/>
  <c r="V2274" i="18" a="1"/>
  <c r="V2274" i="18" s="1"/>
  <c r="V2282" i="18" a="1"/>
  <c r="V2282" i="18" s="1"/>
  <c r="V2289" i="18" a="1"/>
  <c r="V2289" i="18" s="1"/>
  <c r="V2297" i="18" a="1"/>
  <c r="V2297" i="18" s="1"/>
  <c r="V2305" i="18" a="1"/>
  <c r="V2305" i="18" s="1"/>
  <c r="V2312" i="18" a="1"/>
  <c r="V2312" i="18" s="1"/>
  <c r="V2319" i="18" a="1"/>
  <c r="V2319" i="18" s="1"/>
  <c r="V2327" i="18" a="1"/>
  <c r="V2327" i="18" s="1"/>
  <c r="V2335" i="18" a="1"/>
  <c r="V2335" i="18" s="1"/>
  <c r="V2342" i="18" a="1"/>
  <c r="V2342" i="18" s="1"/>
  <c r="V2350" i="18" a="1"/>
  <c r="V2350" i="18" s="1"/>
  <c r="V2357" i="18" a="1"/>
  <c r="V2357" i="18" s="1"/>
  <c r="V2364" i="18" a="1"/>
  <c r="V2364" i="18" s="1"/>
  <c r="V2372" i="18" a="1"/>
  <c r="V2372" i="18" s="1"/>
  <c r="V2380" i="18" a="1"/>
  <c r="V2380" i="18" s="1"/>
  <c r="V2386" i="18" a="1"/>
  <c r="V2386" i="18" s="1"/>
  <c r="V2401" i="18" a="1"/>
  <c r="V2401" i="18" s="1"/>
  <c r="V2409" i="18" a="1"/>
  <c r="V2409" i="18" s="1"/>
  <c r="V2415" i="18" a="1"/>
  <c r="V2415" i="18" s="1"/>
  <c r="V2423" i="18" a="1"/>
  <c r="V2423" i="18" s="1"/>
  <c r="V2431" i="18" a="1"/>
  <c r="V2431" i="18" s="1"/>
  <c r="V2438" i="18" a="1"/>
  <c r="V2438" i="18" s="1"/>
  <c r="V2445" i="18" a="1"/>
  <c r="V2445" i="18" s="1"/>
  <c r="V2453" i="18" a="1"/>
  <c r="V2453" i="18" s="1"/>
  <c r="V2460" i="18" a="1"/>
  <c r="V2460" i="18" s="1"/>
  <c r="V2467" i="18" a="1"/>
  <c r="V2467" i="18" s="1"/>
  <c r="V2475" i="18" a="1"/>
  <c r="V2475" i="18" s="1"/>
  <c r="V2482" i="18" a="1"/>
  <c r="V2482" i="18" s="1"/>
  <c r="V2488" i="18" a="1"/>
  <c r="V2488" i="18" s="1"/>
  <c r="V2495" i="18" a="1"/>
  <c r="V2495" i="18" s="1"/>
  <c r="V2156" i="18" a="1"/>
  <c r="V2156" i="18" s="1"/>
  <c r="V2164" i="18" a="1"/>
  <c r="V2164" i="18" s="1"/>
  <c r="V2172" i="18" a="1"/>
  <c r="V2172" i="18" s="1"/>
  <c r="V2180" i="18" a="1"/>
  <c r="V2180" i="18" s="1"/>
  <c r="V2188" i="18" a="1"/>
  <c r="V2188" i="18" s="1"/>
  <c r="V2196" i="18" a="1"/>
  <c r="V2196" i="18" s="1"/>
  <c r="V2204" i="18" a="1"/>
  <c r="V2204" i="18" s="1"/>
  <c r="V2212" i="18" a="1"/>
  <c r="V2212" i="18" s="1"/>
  <c r="V2220" i="18" a="1"/>
  <c r="V2220" i="18" s="1"/>
  <c r="V2228" i="18" a="1"/>
  <c r="V2228" i="18" s="1"/>
  <c r="V2236" i="18" a="1"/>
  <c r="V2236" i="18" s="1"/>
  <c r="V2244" i="18" a="1"/>
  <c r="V2244" i="18" s="1"/>
  <c r="V2252" i="18" a="1"/>
  <c r="V2252" i="18" s="1"/>
  <c r="V2259" i="18" a="1"/>
  <c r="V2259" i="18" s="1"/>
  <c r="V2267" i="18" a="1"/>
  <c r="V2267" i="18" s="1"/>
  <c r="V2275" i="18" a="1"/>
  <c r="V2275" i="18" s="1"/>
  <c r="V2283" i="18" a="1"/>
  <c r="V2283" i="18" s="1"/>
  <c r="V2290" i="18" a="1"/>
  <c r="V2290" i="18" s="1"/>
  <c r="V2298" i="18" a="1"/>
  <c r="V2298" i="18" s="1"/>
  <c r="V2313" i="18" a="1"/>
  <c r="V2313" i="18" s="1"/>
  <c r="V2320" i="18" a="1"/>
  <c r="V2320" i="18" s="1"/>
  <c r="V2328" i="18" a="1"/>
  <c r="V2328" i="18" s="1"/>
  <c r="V2336" i="18" a="1"/>
  <c r="V2336" i="18" s="1"/>
  <c r="V2343" i="18" a="1"/>
  <c r="V2343" i="18" s="1"/>
  <c r="V2351" i="18" a="1"/>
  <c r="V2351" i="18" s="1"/>
  <c r="V2358" i="18" a="1"/>
  <c r="V2358" i="18" s="1"/>
  <c r="V2365" i="18" a="1"/>
  <c r="V2365" i="18" s="1"/>
  <c r="V2373" i="18" a="1"/>
  <c r="V2373" i="18" s="1"/>
  <c r="V2381" i="18" a="1"/>
  <c r="V2381" i="18" s="1"/>
  <c r="V2387" i="18" a="1"/>
  <c r="V2387" i="18" s="1"/>
  <c r="V2394" i="18" a="1"/>
  <c r="V2394" i="18" s="1"/>
  <c r="V2402" i="18" a="1"/>
  <c r="V2402" i="18" s="1"/>
  <c r="V2416" i="18" a="1"/>
  <c r="V2416" i="18" s="1"/>
  <c r="V2424" i="18" a="1"/>
  <c r="V2424" i="18" s="1"/>
  <c r="V2432" i="18" a="1"/>
  <c r="V2432" i="18" s="1"/>
  <c r="V2439" i="18" a="1"/>
  <c r="V2439" i="18" s="1"/>
  <c r="V2446" i="18" a="1"/>
  <c r="V2446" i="18" s="1"/>
  <c r="V2157" i="18" a="1"/>
  <c r="V2157" i="18" s="1"/>
  <c r="V2165" i="18" a="1"/>
  <c r="V2165" i="18" s="1"/>
  <c r="V2173" i="18" a="1"/>
  <c r="V2173" i="18" s="1"/>
  <c r="V2181" i="18" a="1"/>
  <c r="V2181" i="18" s="1"/>
  <c r="V2189" i="18" a="1"/>
  <c r="V2189" i="18" s="1"/>
  <c r="V2197" i="18" a="1"/>
  <c r="V2197" i="18" s="1"/>
  <c r="V2205" i="18" a="1"/>
  <c r="V2205" i="18" s="1"/>
  <c r="V2213" i="18" a="1"/>
  <c r="V2213" i="18" s="1"/>
  <c r="V2221" i="18" a="1"/>
  <c r="V2221" i="18" s="1"/>
  <c r="V2229" i="18" a="1"/>
  <c r="V2229" i="18" s="1"/>
  <c r="V2237" i="18" a="1"/>
  <c r="V2237" i="18" s="1"/>
  <c r="V2245" i="18" a="1"/>
  <c r="V2245" i="18" s="1"/>
  <c r="V2253" i="18" a="1"/>
  <c r="V2253" i="18" s="1"/>
  <c r="V2260" i="18" a="1"/>
  <c r="V2260" i="18" s="1"/>
  <c r="V2268" i="18" a="1"/>
  <c r="V2268" i="18" s="1"/>
  <c r="V2276" i="18" a="1"/>
  <c r="V2276" i="18" s="1"/>
  <c r="V2284" i="18" a="1"/>
  <c r="V2284" i="18" s="1"/>
  <c r="V2291" i="18" a="1"/>
  <c r="V2291" i="18" s="1"/>
  <c r="V2299" i="18" a="1"/>
  <c r="V2299" i="18" s="1"/>
  <c r="V2306" i="18" a="1"/>
  <c r="V2306" i="18" s="1"/>
  <c r="V2321" i="18" a="1"/>
  <c r="V2321" i="18" s="1"/>
  <c r="V2329" i="18" a="1"/>
  <c r="V2329" i="18" s="1"/>
  <c r="V2337" i="18" a="1"/>
  <c r="V2337" i="18" s="1"/>
  <c r="V2344" i="18" a="1"/>
  <c r="V2344" i="18" s="1"/>
  <c r="V2352" i="18" a="1"/>
  <c r="V2352" i="18" s="1"/>
  <c r="V2359" i="18" a="1"/>
  <c r="V2359" i="18" s="1"/>
  <c r="V2366" i="18" a="1"/>
  <c r="V2366" i="18" s="1"/>
  <c r="V2158" i="18" a="1"/>
  <c r="V2158" i="18" s="1"/>
  <c r="V2166" i="18" a="1"/>
  <c r="V2166" i="18" s="1"/>
  <c r="V2174" i="18" a="1"/>
  <c r="V2174" i="18" s="1"/>
  <c r="V2182" i="18" a="1"/>
  <c r="V2182" i="18" s="1"/>
  <c r="V2190" i="18" a="1"/>
  <c r="V2190" i="18" s="1"/>
  <c r="V2198" i="18" a="1"/>
  <c r="V2198" i="18" s="1"/>
  <c r="V2206" i="18" a="1"/>
  <c r="V2206" i="18" s="1"/>
  <c r="V2214" i="18" a="1"/>
  <c r="V2214" i="18" s="1"/>
  <c r="V2222" i="18" a="1"/>
  <c r="V2222" i="18" s="1"/>
  <c r="V2230" i="18" a="1"/>
  <c r="V2230" i="18" s="1"/>
  <c r="V2238" i="18" a="1"/>
  <c r="V2238" i="18" s="1"/>
  <c r="V2246" i="18" a="1"/>
  <c r="V2246" i="18" s="1"/>
  <c r="V2254" i="18" a="1"/>
  <c r="V2254" i="18" s="1"/>
  <c r="V2261" i="18" a="1"/>
  <c r="V2261" i="18" s="1"/>
  <c r="V2269" i="18" a="1"/>
  <c r="V2269" i="18" s="1"/>
  <c r="V2277" i="18" a="1"/>
  <c r="V2277" i="18" s="1"/>
  <c r="V2285" i="18" a="1"/>
  <c r="V2285" i="18" s="1"/>
  <c r="V2292" i="18" a="1"/>
  <c r="V2292" i="18" s="1"/>
  <c r="V2300" i="18" a="1"/>
  <c r="V2300" i="18" s="1"/>
  <c r="V2307" i="18" a="1"/>
  <c r="V2307" i="18" s="1"/>
  <c r="V2314" i="18" a="1"/>
  <c r="V2314" i="18" s="1"/>
  <c r="V2322" i="18" a="1"/>
  <c r="V2322" i="18" s="1"/>
  <c r="V2330" i="18" a="1"/>
  <c r="V2330" i="18" s="1"/>
  <c r="V2345" i="18" a="1"/>
  <c r="V2345" i="18" s="1"/>
  <c r="V2353" i="18" a="1"/>
  <c r="V2353" i="18" s="1"/>
  <c r="V2360" i="18" a="1"/>
  <c r="V2360" i="18" s="1"/>
  <c r="V2367" i="18" a="1"/>
  <c r="V2367" i="18" s="1"/>
  <c r="V2375" i="18" a="1"/>
  <c r="V2375" i="18" s="1"/>
  <c r="V2382" i="18" a="1"/>
  <c r="V2382" i="18" s="1"/>
  <c r="V2389" i="18" a="1"/>
  <c r="V2389" i="18" s="1"/>
  <c r="V2396" i="18" a="1"/>
  <c r="V2396" i="18" s="1"/>
  <c r="V2404" i="18" a="1"/>
  <c r="V2404" i="18" s="1"/>
  <c r="V2411" i="18" a="1"/>
  <c r="V2411" i="18" s="1"/>
  <c r="V2418" i="18" a="1"/>
  <c r="V2418" i="18" s="1"/>
  <c r="V2159" i="18" a="1"/>
  <c r="V2159" i="18" s="1"/>
  <c r="V2167" i="18" a="1"/>
  <c r="V2167" i="18" s="1"/>
  <c r="V2175" i="18" a="1"/>
  <c r="V2175" i="18" s="1"/>
  <c r="V2183" i="18" a="1"/>
  <c r="V2183" i="18" s="1"/>
  <c r="V2191" i="18" a="1"/>
  <c r="V2191" i="18" s="1"/>
  <c r="V2199" i="18" a="1"/>
  <c r="V2199" i="18" s="1"/>
  <c r="V2207" i="18" a="1"/>
  <c r="V2207" i="18" s="1"/>
  <c r="V2215" i="18" a="1"/>
  <c r="V2215" i="18" s="1"/>
  <c r="V2223" i="18" a="1"/>
  <c r="V2223" i="18" s="1"/>
  <c r="V2231" i="18" a="1"/>
  <c r="V2231" i="18" s="1"/>
  <c r="V2239" i="18" a="1"/>
  <c r="V2239" i="18" s="1"/>
  <c r="V2247" i="18" a="1"/>
  <c r="V2247" i="18" s="1"/>
  <c r="V2255" i="18" a="1"/>
  <c r="V2255" i="18" s="1"/>
  <c r="V2262" i="18" a="1"/>
  <c r="V2262" i="18" s="1"/>
  <c r="V2270" i="18" a="1"/>
  <c r="V2270" i="18" s="1"/>
  <c r="V2278" i="18" a="1"/>
  <c r="V2278" i="18" s="1"/>
  <c r="V2293" i="18" a="1"/>
  <c r="V2293" i="18" s="1"/>
  <c r="V2301" i="18" a="1"/>
  <c r="V2301" i="18" s="1"/>
  <c r="V2308" i="18" a="1"/>
  <c r="V2308" i="18" s="1"/>
  <c r="V2315" i="18" a="1"/>
  <c r="V2315" i="18" s="1"/>
  <c r="V2323" i="18" a="1"/>
  <c r="V2323" i="18" s="1"/>
  <c r="V2331" i="18" a="1"/>
  <c r="V2331" i="18" s="1"/>
  <c r="V2338" i="18" a="1"/>
  <c r="V2338" i="18" s="1"/>
  <c r="V2346" i="18" a="1"/>
  <c r="V2346" i="18" s="1"/>
  <c r="V2361" i="18" a="1"/>
  <c r="V2361" i="18" s="1"/>
  <c r="V2368" i="18" a="1"/>
  <c r="V2368" i="18" s="1"/>
  <c r="V2376" i="18" a="1"/>
  <c r="V2376" i="18" s="1"/>
  <c r="V2383" i="18" a="1"/>
  <c r="V2383" i="18" s="1"/>
  <c r="V2390" i="18" a="1"/>
  <c r="V2390" i="18" s="1"/>
  <c r="V2397" i="18" a="1"/>
  <c r="V2397" i="18" s="1"/>
  <c r="V2405" i="18" a="1"/>
  <c r="V2405" i="18" s="1"/>
  <c r="V2374" i="18" a="1"/>
  <c r="V2374" i="18" s="1"/>
  <c r="V2419" i="18" a="1"/>
  <c r="V2419" i="18" s="1"/>
  <c r="V2441" i="18" a="1"/>
  <c r="V2441" i="18" s="1"/>
  <c r="V2457" i="18" a="1"/>
  <c r="V2457" i="18" s="1"/>
  <c r="V2471" i="18" a="1"/>
  <c r="V2471" i="18" s="1"/>
  <c r="V2486" i="18" a="1"/>
  <c r="V2486" i="18" s="1"/>
  <c r="V2499" i="18" a="1"/>
  <c r="V2499" i="18" s="1"/>
  <c r="V2519" i="18" a="1"/>
  <c r="V2519" i="18" s="1"/>
  <c r="V2530" i="18" a="1"/>
  <c r="V2530" i="18" s="1"/>
  <c r="V2538" i="18" a="1"/>
  <c r="V2538" i="18" s="1"/>
  <c r="V2557" i="18" a="1"/>
  <c r="V2557" i="18" s="1"/>
  <c r="V2566" i="18" a="1"/>
  <c r="V2566" i="18" s="1"/>
  <c r="V2575" i="18" a="1"/>
  <c r="V2575" i="18" s="1"/>
  <c r="V2584" i="18" a="1"/>
  <c r="V2584" i="18" s="1"/>
  <c r="V2599" i="18" a="1"/>
  <c r="V2599" i="18" s="1"/>
  <c r="V2608" i="18" a="1"/>
  <c r="V2608" i="18" s="1"/>
  <c r="V2617" i="18" a="1"/>
  <c r="V2617" i="18" s="1"/>
  <c r="V2625" i="18" a="1"/>
  <c r="V2625" i="18" s="1"/>
  <c r="V2635" i="18" a="1"/>
  <c r="V2635" i="18" s="1"/>
  <c r="V2644" i="18" a="1"/>
  <c r="V2644" i="18" s="1"/>
  <c r="V2653" i="18" a="1"/>
  <c r="V2653" i="18" s="1"/>
  <c r="V2663" i="18" a="1"/>
  <c r="V2663" i="18" s="1"/>
  <c r="V2672" i="18" a="1"/>
  <c r="V2672" i="18" s="1"/>
  <c r="V2679" i="18" a="1"/>
  <c r="V2679" i="18" s="1"/>
  <c r="V2688" i="18" a="1"/>
  <c r="V2688" i="18" s="1"/>
  <c r="V2711" i="18" a="1"/>
  <c r="V2711" i="18" s="1"/>
  <c r="V2718" i="18" a="1"/>
  <c r="V2718" i="18" s="1"/>
  <c r="V2725" i="18" a="1"/>
  <c r="V2725" i="18" s="1"/>
  <c r="V2731" i="18" a="1"/>
  <c r="V2731" i="18" s="1"/>
  <c r="V2737" i="18" a="1"/>
  <c r="V2737" i="18" s="1"/>
  <c r="V2744" i="18" a="1"/>
  <c r="V2744" i="18" s="1"/>
  <c r="V2751" i="18" a="1"/>
  <c r="V2751" i="18" s="1"/>
  <c r="V2758" i="18" a="1"/>
  <c r="V2758" i="18" s="1"/>
  <c r="V2765" i="18" a="1"/>
  <c r="V2765" i="18" s="1"/>
  <c r="V2770" i="18" a="1"/>
  <c r="V2770" i="18" s="1"/>
  <c r="V2776" i="18" a="1"/>
  <c r="V2776" i="18" s="1"/>
  <c r="V2790" i="18" a="1"/>
  <c r="V2790" i="18" s="1"/>
  <c r="V2796" i="18" a="1"/>
  <c r="V2796" i="18" s="1"/>
  <c r="V2825" i="18" a="1"/>
  <c r="V2825" i="18" s="1"/>
  <c r="V2831" i="18" a="1"/>
  <c r="V2831" i="18" s="1"/>
  <c r="V2848" i="18" a="1"/>
  <c r="V2848" i="18" s="1"/>
  <c r="V2855" i="18" a="1"/>
  <c r="V2855" i="18" s="1"/>
  <c r="V2862" i="18" a="1"/>
  <c r="V2862" i="18" s="1"/>
  <c r="V2869" i="18" a="1"/>
  <c r="V2869" i="18" s="1"/>
  <c r="V2876" i="18" a="1"/>
  <c r="V2876" i="18" s="1"/>
  <c r="V2883" i="18" a="1"/>
  <c r="V2883" i="18" s="1"/>
  <c r="V2889" i="18" a="1"/>
  <c r="V2889" i="18" s="1"/>
  <c r="V2425" i="18" a="1"/>
  <c r="V2425" i="18" s="1"/>
  <c r="V2461" i="18" a="1"/>
  <c r="V2461" i="18" s="1"/>
  <c r="V2476" i="18" a="1"/>
  <c r="V2476" i="18" s="1"/>
  <c r="V2489" i="18" a="1"/>
  <c r="V2489" i="18" s="1"/>
  <c r="V2502" i="18" a="1"/>
  <c r="V2502" i="18" s="1"/>
  <c r="V2511" i="18" a="1"/>
  <c r="V2511" i="18" s="1"/>
  <c r="V2522" i="18" a="1"/>
  <c r="V2522" i="18" s="1"/>
  <c r="V2531" i="18" a="1"/>
  <c r="V2531" i="18" s="1"/>
  <c r="V2539" i="18" a="1"/>
  <c r="V2539" i="18" s="1"/>
  <c r="V2548" i="18" a="1"/>
  <c r="V2548" i="18" s="1"/>
  <c r="V2558" i="18" a="1"/>
  <c r="V2558" i="18" s="1"/>
  <c r="V2567" i="18" a="1"/>
  <c r="V2567" i="18" s="1"/>
  <c r="V2577" i="18" a="1"/>
  <c r="V2577" i="18" s="1"/>
  <c r="V2585" i="18" a="1"/>
  <c r="V2585" i="18" s="1"/>
  <c r="V2592" i="18" a="1"/>
  <c r="V2592" i="18" s="1"/>
  <c r="V2601" i="18" a="1"/>
  <c r="V2601" i="18" s="1"/>
  <c r="V2609" i="18" a="1"/>
  <c r="V2609" i="18" s="1"/>
  <c r="V2618" i="18" a="1"/>
  <c r="V2618" i="18" s="1"/>
  <c r="V2636" i="18" a="1"/>
  <c r="V2636" i="18" s="1"/>
  <c r="V2645" i="18" a="1"/>
  <c r="V2645" i="18" s="1"/>
  <c r="V2655" i="18" a="1"/>
  <c r="V2655" i="18" s="1"/>
  <c r="V2664" i="18" a="1"/>
  <c r="V2664" i="18" s="1"/>
  <c r="V2673" i="18" a="1"/>
  <c r="V2673" i="18" s="1"/>
  <c r="V2681" i="18" a="1"/>
  <c r="V2681" i="18" s="1"/>
  <c r="V2689" i="18" a="1"/>
  <c r="V2689" i="18" s="1"/>
  <c r="V2696" i="18" a="1"/>
  <c r="V2696" i="18" s="1"/>
  <c r="V2712" i="18" a="1"/>
  <c r="V2712" i="18" s="1"/>
  <c r="V2719" i="18" a="1"/>
  <c r="V2719" i="18" s="1"/>
  <c r="V2732" i="18" a="1"/>
  <c r="V2732" i="18" s="1"/>
  <c r="V2738" i="18" a="1"/>
  <c r="V2738" i="18" s="1"/>
  <c r="V2745" i="18" a="1"/>
  <c r="V2745" i="18" s="1"/>
  <c r="V2752" i="18" a="1"/>
  <c r="V2752" i="18" s="1"/>
  <c r="V2771" i="18" a="1"/>
  <c r="V2771" i="18" s="1"/>
  <c r="V2777" i="18" a="1"/>
  <c r="V2777" i="18" s="1"/>
  <c r="V2783" i="18" a="1"/>
  <c r="V2783" i="18" s="1"/>
  <c r="V2797" i="18" a="1"/>
  <c r="V2797" i="18" s="1"/>
  <c r="V2802" i="18" a="1"/>
  <c r="V2802" i="18" s="1"/>
  <c r="V2808" i="18" a="1"/>
  <c r="V2808" i="18" s="1"/>
  <c r="V2814" i="18" a="1"/>
  <c r="V2814" i="18" s="1"/>
  <c r="V2820" i="18" a="1"/>
  <c r="V2820" i="18" s="1"/>
  <c r="V2826" i="18" a="1"/>
  <c r="V2826" i="18" s="1"/>
  <c r="V2838" i="18" a="1"/>
  <c r="V2838" i="18" s="1"/>
  <c r="V2843" i="18" a="1"/>
  <c r="V2843" i="18" s="1"/>
  <c r="V2849" i="18" a="1"/>
  <c r="V2849" i="18" s="1"/>
  <c r="V2870" i="18" a="1"/>
  <c r="V2870" i="18" s="1"/>
  <c r="V2877" i="18" a="1"/>
  <c r="V2877" i="18" s="1"/>
  <c r="V2890" i="18" a="1"/>
  <c r="V2890" i="18" s="1"/>
  <c r="V2388" i="18" a="1"/>
  <c r="V2388" i="18" s="1"/>
  <c r="V2426" i="18" a="1"/>
  <c r="V2426" i="18" s="1"/>
  <c r="V2447" i="18" a="1"/>
  <c r="V2447" i="18" s="1"/>
  <c r="V2462" i="18" a="1"/>
  <c r="V2462" i="18" s="1"/>
  <c r="V2477" i="18" a="1"/>
  <c r="V2477" i="18" s="1"/>
  <c r="V2490" i="18" a="1"/>
  <c r="V2490" i="18" s="1"/>
  <c r="V2503" i="18" a="1"/>
  <c r="V2503" i="18" s="1"/>
  <c r="V2512" i="18" a="1"/>
  <c r="V2512" i="18" s="1"/>
  <c r="V2523" i="18" a="1"/>
  <c r="V2523" i="18" s="1"/>
  <c r="V2540" i="18" a="1"/>
  <c r="V2540" i="18" s="1"/>
  <c r="V2549" i="18" a="1"/>
  <c r="V2549" i="18" s="1"/>
  <c r="V2568" i="18" a="1"/>
  <c r="V2568" i="18" s="1"/>
  <c r="V2578" i="18" a="1"/>
  <c r="V2578" i="18" s="1"/>
  <c r="V2586" i="18" a="1"/>
  <c r="V2586" i="18" s="1"/>
  <c r="V2593" i="18" a="1"/>
  <c r="V2593" i="18" s="1"/>
  <c r="V2602" i="18" a="1"/>
  <c r="V2602" i="18" s="1"/>
  <c r="V2610" i="18" a="1"/>
  <c r="V2610" i="18" s="1"/>
  <c r="V2628" i="18" a="1"/>
  <c r="V2628" i="18" s="1"/>
  <c r="V2637" i="18" a="1"/>
  <c r="V2637" i="18" s="1"/>
  <c r="V2646" i="18" a="1"/>
  <c r="V2646" i="18" s="1"/>
  <c r="V2656" i="18" a="1"/>
  <c r="V2656" i="18" s="1"/>
  <c r="V2665" i="18" a="1"/>
  <c r="V2665" i="18" s="1"/>
  <c r="V2682" i="18" a="1"/>
  <c r="V2682" i="18" s="1"/>
  <c r="V2690" i="18" a="1"/>
  <c r="V2690" i="18" s="1"/>
  <c r="V2697" i="18" a="1"/>
  <c r="V2697" i="18" s="1"/>
  <c r="V2706" i="18" a="1"/>
  <c r="V2706" i="18" s="1"/>
  <c r="V2713" i="18" a="1"/>
  <c r="V2713" i="18" s="1"/>
  <c r="V2726" i="18" a="1"/>
  <c r="V2726" i="18" s="1"/>
  <c r="V2733" i="18" a="1"/>
  <c r="V2733" i="18" s="1"/>
  <c r="V2739" i="18" a="1"/>
  <c r="V2739" i="18" s="1"/>
  <c r="V2746" i="18" a="1"/>
  <c r="V2746" i="18" s="1"/>
  <c r="V2753" i="18" a="1"/>
  <c r="V2753" i="18" s="1"/>
  <c r="V2759" i="18" a="1"/>
  <c r="V2759" i="18" s="1"/>
  <c r="V2766" i="18" a="1"/>
  <c r="V2766" i="18" s="1"/>
  <c r="V2772" i="18" a="1"/>
  <c r="V2772" i="18" s="1"/>
  <c r="V2778" i="18" a="1"/>
  <c r="V2778" i="18" s="1"/>
  <c r="V2784" i="18" a="1"/>
  <c r="V2784" i="18" s="1"/>
  <c r="V2791" i="18" a="1"/>
  <c r="V2791" i="18" s="1"/>
  <c r="V2803" i="18" a="1"/>
  <c r="V2803" i="18" s="1"/>
  <c r="V2809" i="18" a="1"/>
  <c r="V2809" i="18" s="1"/>
  <c r="V2815" i="18" a="1"/>
  <c r="V2815" i="18" s="1"/>
  <c r="V2821" i="18" a="1"/>
  <c r="V2821" i="18" s="1"/>
  <c r="V2827" i="18" a="1"/>
  <c r="V2827" i="18" s="1"/>
  <c r="V2832" i="18" a="1"/>
  <c r="V2832" i="18" s="1"/>
  <c r="V2844" i="18" a="1"/>
  <c r="V2844" i="18" s="1"/>
  <c r="V2850" i="18" a="1"/>
  <c r="V2850" i="18" s="1"/>
  <c r="V2856" i="18" a="1"/>
  <c r="V2856" i="18" s="1"/>
  <c r="V2863" i="18" a="1"/>
  <c r="V2863" i="18" s="1"/>
  <c r="V2878" i="18" a="1"/>
  <c r="V2878" i="18" s="1"/>
  <c r="V2884" i="18" a="1"/>
  <c r="V2884" i="18" s="1"/>
  <c r="V2891" i="18" a="1"/>
  <c r="V2891" i="18" s="1"/>
  <c r="V2395" i="18" a="1"/>
  <c r="V2395" i="18" s="1"/>
  <c r="V2427" i="18" a="1"/>
  <c r="V2427" i="18" s="1"/>
  <c r="V2448" i="18" a="1"/>
  <c r="V2448" i="18" s="1"/>
  <c r="V2463" i="18" a="1"/>
  <c r="V2463" i="18" s="1"/>
  <c r="V2491" i="18" a="1"/>
  <c r="V2491" i="18" s="1"/>
  <c r="V2515" i="18" a="1"/>
  <c r="V2515" i="18" s="1"/>
  <c r="V2524" i="18" a="1"/>
  <c r="V2524" i="18" s="1"/>
  <c r="V2532" i="18" a="1"/>
  <c r="V2532" i="18" s="1"/>
  <c r="V2542" i="18" a="1"/>
  <c r="V2542" i="18" s="1"/>
  <c r="V2550" i="18" a="1"/>
  <c r="V2550" i="18" s="1"/>
  <c r="V2559" i="18" a="1"/>
  <c r="V2559" i="18" s="1"/>
  <c r="V2571" i="18" a="1"/>
  <c r="V2571" i="18" s="1"/>
  <c r="V2579" i="18" a="1"/>
  <c r="V2579" i="18" s="1"/>
  <c r="V2603" i="18" a="1"/>
  <c r="V2603" i="18" s="1"/>
  <c r="V2611" i="18" a="1"/>
  <c r="V2611" i="18" s="1"/>
  <c r="V2621" i="18" a="1"/>
  <c r="V2621" i="18" s="1"/>
  <c r="V2629" i="18" a="1"/>
  <c r="V2629" i="18" s="1"/>
  <c r="V2638" i="18" a="1"/>
  <c r="V2638" i="18" s="1"/>
  <c r="V2648" i="18" a="1"/>
  <c r="V2648" i="18" s="1"/>
  <c r="V2657" i="18" a="1"/>
  <c r="V2657" i="18" s="1"/>
  <c r="V2666" i="18" a="1"/>
  <c r="V2666" i="18" s="1"/>
  <c r="V2676" i="18" a="1"/>
  <c r="V2676" i="18" s="1"/>
  <c r="V2691" i="18" a="1"/>
  <c r="V2691" i="18" s="1"/>
  <c r="V2700" i="18" a="1"/>
  <c r="V2700" i="18" s="1"/>
  <c r="V2707" i="18" a="1"/>
  <c r="V2707" i="18" s="1"/>
  <c r="V2714" i="18" a="1"/>
  <c r="V2714" i="18" s="1"/>
  <c r="V2720" i="18" a="1"/>
  <c r="V2720" i="18" s="1"/>
  <c r="V2727" i="18" a="1"/>
  <c r="V2727" i="18" s="1"/>
  <c r="V2740" i="18" a="1"/>
  <c r="V2740" i="18" s="1"/>
  <c r="V2747" i="18" a="1"/>
  <c r="V2747" i="18" s="1"/>
  <c r="V2754" i="18" a="1"/>
  <c r="V2754" i="18" s="1"/>
  <c r="V2760" i="18" a="1"/>
  <c r="V2760" i="18" s="1"/>
  <c r="V2773" i="18" a="1"/>
  <c r="V2773" i="18" s="1"/>
  <c r="V2779" i="18" a="1"/>
  <c r="V2779" i="18" s="1"/>
  <c r="V2785" i="18" a="1"/>
  <c r="V2785" i="18" s="1"/>
  <c r="V2798" i="18" a="1"/>
  <c r="V2798" i="18" s="1"/>
  <c r="V2804" i="18" a="1"/>
  <c r="V2804" i="18" s="1"/>
  <c r="V2810" i="18" a="1"/>
  <c r="V2810" i="18" s="1"/>
  <c r="V2828" i="18" a="1"/>
  <c r="V2828" i="18" s="1"/>
  <c r="V2833" i="18" a="1"/>
  <c r="V2833" i="18" s="1"/>
  <c r="V2839" i="18" a="1"/>
  <c r="V2839" i="18" s="1"/>
  <c r="V2845" i="18" a="1"/>
  <c r="V2845" i="18" s="1"/>
  <c r="V2851" i="18" a="1"/>
  <c r="V2851" i="18" s="1"/>
  <c r="V2857" i="18" a="1"/>
  <c r="V2857" i="18" s="1"/>
  <c r="V2864" i="18" a="1"/>
  <c r="V2864" i="18" s="1"/>
  <c r="V2871" i="18" a="1"/>
  <c r="V2871" i="18" s="1"/>
  <c r="V2885" i="18" a="1"/>
  <c r="V2885" i="18" s="1"/>
  <c r="V2892" i="18" a="1"/>
  <c r="V2892" i="18" s="1"/>
  <c r="V2403" i="18" a="1"/>
  <c r="V2403" i="18" s="1"/>
  <c r="V2433" i="18" a="1"/>
  <c r="V2433" i="18" s="1"/>
  <c r="V2449" i="18" a="1"/>
  <c r="V2449" i="18" s="1"/>
  <c r="V2464" i="18" a="1"/>
  <c r="V2464" i="18" s="1"/>
  <c r="V2478" i="18" a="1"/>
  <c r="V2478" i="18" s="1"/>
  <c r="V2492" i="18" a="1"/>
  <c r="V2492" i="18" s="1"/>
  <c r="V2504" i="18" a="1"/>
  <c r="V2504" i="18" s="1"/>
  <c r="V2516" i="18" a="1"/>
  <c r="V2516" i="18" s="1"/>
  <c r="V2525" i="18" a="1"/>
  <c r="V2525" i="18" s="1"/>
  <c r="V2533" i="18" a="1"/>
  <c r="V2533" i="18" s="1"/>
  <c r="V2551" i="18" a="1"/>
  <c r="V2551" i="18" s="1"/>
  <c r="V2560" i="18" a="1"/>
  <c r="V2560" i="18" s="1"/>
  <c r="V2572" i="18" a="1"/>
  <c r="V2572" i="18" s="1"/>
  <c r="V2580" i="18" a="1"/>
  <c r="V2580" i="18" s="1"/>
  <c r="V2587" i="18" a="1"/>
  <c r="V2587" i="18" s="1"/>
  <c r="V2596" i="18" a="1"/>
  <c r="V2596" i="18" s="1"/>
  <c r="V2604" i="18" a="1"/>
  <c r="V2604" i="18" s="1"/>
  <c r="V2612" i="18" a="1"/>
  <c r="V2612" i="18" s="1"/>
  <c r="V2622" i="18" a="1"/>
  <c r="V2622" i="18" s="1"/>
  <c r="V2649" i="18" a="1"/>
  <c r="V2649" i="18" s="1"/>
  <c r="V2658" i="18" a="1"/>
  <c r="V2658" i="18" s="1"/>
  <c r="V2667" i="18" a="1"/>
  <c r="V2667" i="18" s="1"/>
  <c r="V2677" i="18" a="1"/>
  <c r="V2677" i="18" s="1"/>
  <c r="V2683" i="18" a="1"/>
  <c r="V2683" i="18" s="1"/>
  <c r="V2692" i="18" a="1"/>
  <c r="V2692" i="18" s="1"/>
  <c r="V2701" i="18" a="1"/>
  <c r="V2701" i="18" s="1"/>
  <c r="V2708" i="18" a="1"/>
  <c r="V2708" i="18" s="1"/>
  <c r="V2721" i="18" a="1"/>
  <c r="V2721" i="18" s="1"/>
  <c r="V2734" i="18" a="1"/>
  <c r="V2734" i="18" s="1"/>
  <c r="V2741" i="18" a="1"/>
  <c r="V2741" i="18" s="1"/>
  <c r="V2748" i="18" a="1"/>
  <c r="V2748" i="18" s="1"/>
  <c r="V2755" i="18" a="1"/>
  <c r="V2755" i="18" s="1"/>
  <c r="V2761" i="18" a="1"/>
  <c r="V2761" i="18" s="1"/>
  <c r="V2767" i="18" a="1"/>
  <c r="V2767" i="18" s="1"/>
  <c r="V2774" i="18" a="1"/>
  <c r="V2774" i="18" s="1"/>
  <c r="V2780" i="18" a="1"/>
  <c r="V2780" i="18" s="1"/>
  <c r="V2786" i="18" a="1"/>
  <c r="V2786" i="18" s="1"/>
  <c r="V2792" i="18" a="1"/>
  <c r="V2792" i="18" s="1"/>
  <c r="V2799" i="18" a="1"/>
  <c r="V2799" i="18" s="1"/>
  <c r="V2805" i="18" a="1"/>
  <c r="V2805" i="18" s="1"/>
  <c r="V2816" i="18" a="1"/>
  <c r="V2816" i="18" s="1"/>
  <c r="V2822" i="18" a="1"/>
  <c r="V2822" i="18" s="1"/>
  <c r="V2829" i="18" a="1"/>
  <c r="V2829" i="18" s="1"/>
  <c r="V2834" i="18" a="1"/>
  <c r="V2834" i="18" s="1"/>
  <c r="V2858" i="18" a="1"/>
  <c r="V2858" i="18" s="1"/>
  <c r="V2865" i="18" a="1"/>
  <c r="V2865" i="18" s="1"/>
  <c r="V2872" i="18" a="1"/>
  <c r="V2872" i="18" s="1"/>
  <c r="V2879" i="18" a="1"/>
  <c r="V2879" i="18" s="1"/>
  <c r="V2886" i="18" a="1"/>
  <c r="V2886" i="18" s="1"/>
  <c r="V2893" i="18" a="1"/>
  <c r="V2893" i="18" s="1"/>
  <c r="V2410" i="18" a="1"/>
  <c r="V2410" i="18" s="1"/>
  <c r="V2454" i="18" a="1"/>
  <c r="V2454" i="18" s="1"/>
  <c r="V2468" i="18" a="1"/>
  <c r="V2468" i="18" s="1"/>
  <c r="V2483" i="18" a="1"/>
  <c r="V2483" i="18" s="1"/>
  <c r="V2496" i="18" a="1"/>
  <c r="V2496" i="18" s="1"/>
  <c r="V2505" i="18" a="1"/>
  <c r="V2505" i="18" s="1"/>
  <c r="V2517" i="18" a="1"/>
  <c r="V2517" i="18" s="1"/>
  <c r="V2526" i="18" a="1"/>
  <c r="V2526" i="18" s="1"/>
  <c r="V2535" i="18" a="1"/>
  <c r="V2535" i="18" s="1"/>
  <c r="V2543" i="18" a="1"/>
  <c r="V2543" i="18" s="1"/>
  <c r="V2552" i="18" a="1"/>
  <c r="V2552" i="18" s="1"/>
  <c r="V2563" i="18" a="1"/>
  <c r="V2563" i="18" s="1"/>
  <c r="V2573" i="18" a="1"/>
  <c r="V2573" i="18" s="1"/>
  <c r="V2581" i="18" a="1"/>
  <c r="V2581" i="18" s="1"/>
  <c r="V2597" i="18" a="1"/>
  <c r="V2597" i="18" s="1"/>
  <c r="V2605" i="18" a="1"/>
  <c r="V2605" i="18" s="1"/>
  <c r="V2614" i="18" a="1"/>
  <c r="V2614" i="18" s="1"/>
  <c r="V2623" i="18" a="1"/>
  <c r="V2623" i="18" s="1"/>
  <c r="V2630" i="18" a="1"/>
  <c r="V2630" i="18" s="1"/>
  <c r="V2641" i="18" a="1"/>
  <c r="V2641" i="18" s="1"/>
  <c r="V2650" i="18" a="1"/>
  <c r="V2650" i="18" s="1"/>
  <c r="V2659" i="18" a="1"/>
  <c r="V2659" i="18" s="1"/>
  <c r="V2670" i="18" a="1"/>
  <c r="V2670" i="18" s="1"/>
  <c r="V2684" i="18" a="1"/>
  <c r="V2684" i="18" s="1"/>
  <c r="V2694" i="18" a="1"/>
  <c r="V2694" i="18" s="1"/>
  <c r="V2709" i="18" a="1"/>
  <c r="V2709" i="18" s="1"/>
  <c r="V2715" i="18" a="1"/>
  <c r="V2715" i="18" s="1"/>
  <c r="V2722" i="18" a="1"/>
  <c r="V2722" i="18" s="1"/>
  <c r="V2728" i="18" a="1"/>
  <c r="V2728" i="18" s="1"/>
  <c r="V2735" i="18" a="1"/>
  <c r="V2735" i="18" s="1"/>
  <c r="V2742" i="18" a="1"/>
  <c r="V2742" i="18" s="1"/>
  <c r="V2749" i="18" a="1"/>
  <c r="V2749" i="18" s="1"/>
  <c r="V2762" i="18" a="1"/>
  <c r="V2762" i="18" s="1"/>
  <c r="V2768" i="18" a="1"/>
  <c r="V2768" i="18" s="1"/>
  <c r="V2781" i="18" a="1"/>
  <c r="V2781" i="18" s="1"/>
  <c r="V2787" i="18" a="1"/>
  <c r="V2787" i="18" s="1"/>
  <c r="V2793" i="18" a="1"/>
  <c r="V2793" i="18" s="1"/>
  <c r="V2811" i="18" a="1"/>
  <c r="V2811" i="18" s="1"/>
  <c r="V2817" i="18" a="1"/>
  <c r="V2817" i="18" s="1"/>
  <c r="V2823" i="18" a="1"/>
  <c r="V2823" i="18" s="1"/>
  <c r="V2835" i="18" a="1"/>
  <c r="V2835" i="18" s="1"/>
  <c r="V2840" i="18" a="1"/>
  <c r="V2840" i="18" s="1"/>
  <c r="V2846" i="18" a="1"/>
  <c r="V2846" i="18" s="1"/>
  <c r="V2852" i="18" a="1"/>
  <c r="V2852" i="18" s="1"/>
  <c r="V2859" i="18" a="1"/>
  <c r="V2859" i="18" s="1"/>
  <c r="V2866" i="18" a="1"/>
  <c r="V2866" i="18" s="1"/>
  <c r="V2873" i="18" a="1"/>
  <c r="V2873" i="18" s="1"/>
  <c r="V2880" i="18" a="1"/>
  <c r="V2880" i="18" s="1"/>
  <c r="V2412" i="18" a="1"/>
  <c r="V2412" i="18" s="1"/>
  <c r="V2434" i="18" a="1"/>
  <c r="V2434" i="18" s="1"/>
  <c r="V2455" i="18" a="1"/>
  <c r="V2455" i="18" s="1"/>
  <c r="V2469" i="18" a="1"/>
  <c r="V2469" i="18" s="1"/>
  <c r="V2484" i="18" a="1"/>
  <c r="V2484" i="18" s="1"/>
  <c r="V2497" i="18" a="1"/>
  <c r="V2497" i="18" s="1"/>
  <c r="V2509" i="18" a="1"/>
  <c r="V2509" i="18" s="1"/>
  <c r="V2518" i="18" a="1"/>
  <c r="V2518" i="18" s="1"/>
  <c r="V2536" i="18" a="1"/>
  <c r="V2536" i="18" s="1"/>
  <c r="V2544" i="18" a="1"/>
  <c r="V2544" i="18" s="1"/>
  <c r="V2553" i="18" a="1"/>
  <c r="V2553" i="18" s="1"/>
  <c r="V2564" i="18" a="1"/>
  <c r="V2564" i="18" s="1"/>
  <c r="V2590" i="18" a="1"/>
  <c r="V2590" i="18" s="1"/>
  <c r="V2606" i="18" a="1"/>
  <c r="V2606" i="18" s="1"/>
  <c r="V2615" i="18" a="1"/>
  <c r="V2615" i="18" s="1"/>
  <c r="V2631" i="18" a="1"/>
  <c r="V2631" i="18" s="1"/>
  <c r="V2642" i="18" a="1"/>
  <c r="V2642" i="18" s="1"/>
  <c r="V2651" i="18" a="1"/>
  <c r="V2651" i="18" s="1"/>
  <c r="V2660" i="18" a="1"/>
  <c r="V2660" i="18" s="1"/>
  <c r="V2671" i="18" a="1"/>
  <c r="V2671" i="18" s="1"/>
  <c r="V2678" i="18" a="1"/>
  <c r="V2678" i="18" s="1"/>
  <c r="V2685" i="18" a="1"/>
  <c r="V2685" i="18" s="1"/>
  <c r="V2702" i="18" a="1"/>
  <c r="V2702" i="18" s="1"/>
  <c r="V2716" i="18" a="1"/>
  <c r="V2716" i="18" s="1"/>
  <c r="V2723" i="18" a="1"/>
  <c r="V2723" i="18" s="1"/>
  <c r="V2729" i="18" a="1"/>
  <c r="V2729" i="18" s="1"/>
  <c r="V2750" i="18" a="1"/>
  <c r="V2750" i="18" s="1"/>
  <c r="V2756" i="18" a="1"/>
  <c r="V2756" i="18" s="1"/>
  <c r="V2763" i="18" a="1"/>
  <c r="V2763" i="18" s="1"/>
  <c r="V2769" i="18" a="1"/>
  <c r="V2769" i="18" s="1"/>
  <c r="V2775" i="18" a="1"/>
  <c r="V2775" i="18" s="1"/>
  <c r="V2788" i="18" a="1"/>
  <c r="V2788" i="18" s="1"/>
  <c r="V2794" i="18" a="1"/>
  <c r="V2794" i="18" s="1"/>
  <c r="V2800" i="18" a="1"/>
  <c r="V2800" i="18" s="1"/>
  <c r="V2806" i="18" a="1"/>
  <c r="V2806" i="18" s="1"/>
  <c r="V2812" i="18" a="1"/>
  <c r="V2812" i="18" s="1"/>
  <c r="V2818" i="18" a="1"/>
  <c r="V2818" i="18" s="1"/>
  <c r="V2830" i="18" a="1"/>
  <c r="V2830" i="18" s="1"/>
  <c r="V2836" i="18" a="1"/>
  <c r="V2836" i="18" s="1"/>
  <c r="V2841" i="18" a="1"/>
  <c r="V2841" i="18" s="1"/>
  <c r="V2853" i="18" a="1"/>
  <c r="V2853" i="18" s="1"/>
  <c r="V2860" i="18" a="1"/>
  <c r="V2860" i="18" s="1"/>
  <c r="V2867" i="18" a="1"/>
  <c r="V2867" i="18" s="1"/>
  <c r="V2874" i="18" a="1"/>
  <c r="V2874" i="18" s="1"/>
  <c r="V2881" i="18" a="1"/>
  <c r="V2881" i="18" s="1"/>
  <c r="V2887" i="18" a="1"/>
  <c r="V2887" i="18" s="1"/>
  <c r="V2417" i="18" a="1"/>
  <c r="V2417" i="18" s="1"/>
  <c r="V2440" i="18" a="1"/>
  <c r="V2440" i="18" s="1"/>
  <c r="V2456" i="18" a="1"/>
  <c r="V2456" i="18" s="1"/>
  <c r="V2470" i="18" a="1"/>
  <c r="V2470" i="18" s="1"/>
  <c r="V2485" i="18" a="1"/>
  <c r="V2485" i="18" s="1"/>
  <c r="V2498" i="18" a="1"/>
  <c r="V2498" i="18" s="1"/>
  <c r="V2510" i="18" a="1"/>
  <c r="V2510" i="18" s="1"/>
  <c r="V2529" i="18" a="1"/>
  <c r="V2529" i="18" s="1"/>
  <c r="V2537" i="18" a="1"/>
  <c r="V2537" i="18" s="1"/>
  <c r="V2545" i="18" a="1"/>
  <c r="V2545" i="18" s="1"/>
  <c r="V2556" i="18" a="1"/>
  <c r="V2556" i="18" s="1"/>
  <c r="V2565" i="18" a="1"/>
  <c r="V2565" i="18" s="1"/>
  <c r="V2574" i="18" a="1"/>
  <c r="V2574" i="18" s="1"/>
  <c r="V2591" i="18" a="1"/>
  <c r="V2591" i="18" s="1"/>
  <c r="V2598" i="18" a="1"/>
  <c r="V2598" i="18" s="1"/>
  <c r="V2616" i="18" a="1"/>
  <c r="V2616" i="18" s="1"/>
  <c r="V2624" i="18" a="1"/>
  <c r="V2624" i="18" s="1"/>
  <c r="V2634" i="18" a="1"/>
  <c r="V2634" i="18" s="1"/>
  <c r="V2643" i="18" a="1"/>
  <c r="V2643" i="18" s="1"/>
  <c r="V2652" i="18" a="1"/>
  <c r="V2652" i="18" s="1"/>
  <c r="V2687" i="18" a="1"/>
  <c r="V2687" i="18" s="1"/>
  <c r="V2695" i="18" a="1"/>
  <c r="V2695" i="18" s="1"/>
  <c r="V2703" i="18" a="1"/>
  <c r="V2703" i="18" s="1"/>
  <c r="V2710" i="18" a="1"/>
  <c r="V2710" i="18" s="1"/>
  <c r="V2717" i="18" a="1"/>
  <c r="V2717" i="18" s="1"/>
  <c r="V2724" i="18" a="1"/>
  <c r="V2724" i="18" s="1"/>
  <c r="V2730" i="18" a="1"/>
  <c r="V2730" i="18" s="1"/>
  <c r="V2736" i="18" a="1"/>
  <c r="V2736" i="18" s="1"/>
  <c r="V2743" i="18" a="1"/>
  <c r="V2743" i="18" s="1"/>
  <c r="V2757" i="18" a="1"/>
  <c r="V2757" i="18" s="1"/>
  <c r="V2764" i="18" a="1"/>
  <c r="V2764" i="18" s="1"/>
  <c r="V2782" i="18" a="1"/>
  <c r="V2782" i="18" s="1"/>
  <c r="V2789" i="18" a="1"/>
  <c r="V2789" i="18" s="1"/>
  <c r="V2795" i="18" a="1"/>
  <c r="V2795" i="18" s="1"/>
  <c r="V2801" i="18" a="1"/>
  <c r="V2801" i="18" s="1"/>
  <c r="V2807" i="18" a="1"/>
  <c r="V2807" i="18" s="1"/>
  <c r="V2813" i="18" a="1"/>
  <c r="V2813" i="18" s="1"/>
  <c r="V2819" i="18" a="1"/>
  <c r="V2819" i="18" s="1"/>
  <c r="V2824" i="18" a="1"/>
  <c r="V2824" i="18" s="1"/>
  <c r="V2837" i="18" a="1"/>
  <c r="V2837" i="18" s="1"/>
  <c r="V2842" i="18" a="1"/>
  <c r="V2842" i="18" s="1"/>
  <c r="V2847" i="18" a="1"/>
  <c r="V2847" i="18" s="1"/>
  <c r="V2854" i="18" a="1"/>
  <c r="V2854" i="18" s="1"/>
  <c r="V2861" i="18" a="1"/>
  <c r="V2861" i="18" s="1"/>
  <c r="V2868" i="18" a="1"/>
  <c r="V2868" i="18" s="1"/>
  <c r="V2875" i="18" a="1"/>
  <c r="V2875" i="18" s="1"/>
  <c r="V2882" i="18" a="1"/>
  <c r="V2882" i="18" s="1"/>
  <c r="V2888" i="18" a="1"/>
  <c r="V2888" i="18" s="1"/>
  <c r="AX120" i="18"/>
  <c r="BD162" i="18" l="1"/>
  <c r="AT151" i="18"/>
  <c r="AT170" i="18"/>
  <c r="BD170" i="18" s="1"/>
  <c r="AT142" i="18"/>
  <c r="BD142" i="18" s="1"/>
  <c r="AT180" i="18"/>
  <c r="BD169" i="18"/>
  <c r="AT173" i="18"/>
  <c r="AT174" i="18" s="1"/>
  <c r="BD141" i="18"/>
  <c r="AT145" i="18"/>
  <c r="AT146" i="18" s="1"/>
  <c r="AY122" i="18"/>
  <c r="BD180" i="18" l="1"/>
  <c r="BD183" i="18"/>
  <c r="BD173" i="18"/>
  <c r="BD145" i="18"/>
  <c r="AT152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tc={07D7823F-78F8-004D-8681-BDEEBF34CB4B}</author>
  </authors>
  <commentList>
    <comment ref="AW13" authorId="0" shapeId="0" xr:uid="{07D7823F-78F8-004D-8681-BDEEBF34CB4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Used closest available value from a geographical standpoint (Saudi Arabia) because Ethiopia data isn’t available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tc={5BE0A06B-BECF-ED46-A3BB-546BC524069B}</author>
  </authors>
  <commentList>
    <comment ref="E7" authorId="0" shapeId="0" xr:uid="{5BE0A06B-BECF-ED46-A3BB-546BC524069B}">
      <text>
        <t>[Threaded comment]
Your version of Excel allows you to read this threaded comment; however, any edits to it will get removed if the file is opened in a newer version of Excel. Learn more: https://go.microsoft.com/fwlink/?linkid=870924
Comment:
    virtual conference registration fee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<sst xmlns="http://schemas.openxmlformats.org/spreadsheetml/2006/main" count="35206" uniqueCount="1973">
  <si>
    <t>Registration ID</t>
  </si>
  <si>
    <t>Year</t>
  </si>
  <si>
    <t>Work Location</t>
  </si>
  <si>
    <t>Origin_Latitude</t>
  </si>
  <si>
    <t>Origin_Longitude</t>
  </si>
  <si>
    <t>Conf_Location</t>
  </si>
  <si>
    <t>Dest_Latitude</t>
  </si>
  <si>
    <t>Dest_Longitude</t>
  </si>
  <si>
    <t>Tempe, Arizona</t>
  </si>
  <si>
    <t>Werribee  Australia</t>
  </si>
  <si>
    <t>Lexington, Kentucky</t>
  </si>
  <si>
    <t>Bellevue, Washington</t>
  </si>
  <si>
    <t>Boston, Massachusetts</t>
  </si>
  <si>
    <t>2030 GHG emissions in available pathways that aim for no or limited (0.1 C) overshoot of 1.5 C warming</t>
  </si>
  <si>
    <t>Global Population</t>
  </si>
  <si>
    <t>Global CO2 Emissions (tons CO2/yr)</t>
  </si>
  <si>
    <t>CO2 per capita (tons/yr)</t>
  </si>
  <si>
    <t>Global CO2 Emissions (Gigatons CO2/yr)</t>
  </si>
  <si>
    <t>Kytoto Protocol (1.5 C - low - OS)</t>
  </si>
  <si>
    <t>Source</t>
  </si>
  <si>
    <t>CO2e per capita (tons CO2e/yr)</t>
  </si>
  <si>
    <t>Kyoto Protocol Pathways for 1.5 C Warming with Low Overshoot</t>
  </si>
  <si>
    <t>Data</t>
  </si>
  <si>
    <t>2050 median global annual per capita CO2 Budget</t>
  </si>
  <si>
    <t>2030 median global annual per capita CO2 Budget</t>
  </si>
  <si>
    <t>International</t>
  </si>
  <si>
    <t>Domestic</t>
  </si>
  <si>
    <t>Region</t>
  </si>
  <si>
    <t>Other Americas</t>
  </si>
  <si>
    <t>USA</t>
  </si>
  <si>
    <t>Asia</t>
  </si>
  <si>
    <t>Europe</t>
  </si>
  <si>
    <t>Middle East</t>
  </si>
  <si>
    <t>Australia</t>
  </si>
  <si>
    <t>Unknown</t>
  </si>
  <si>
    <t>Africa</t>
  </si>
  <si>
    <t>Title Category</t>
  </si>
  <si>
    <t>Professor</t>
  </si>
  <si>
    <t>Graduate Student</t>
  </si>
  <si>
    <t>Academia Scientist</t>
  </si>
  <si>
    <t>Unknown/Other</t>
  </si>
  <si>
    <t>Government Scientist</t>
  </si>
  <si>
    <t>Industry</t>
  </si>
  <si>
    <t>Postdoctoral Researcher</t>
  </si>
  <si>
    <t>Undergraduate Student</t>
  </si>
  <si>
    <t>Average Hotel</t>
  </si>
  <si>
    <t>Average Travel</t>
  </si>
  <si>
    <t>Hotel Cost (USD)</t>
  </si>
  <si>
    <t>Hotel CO2 (metric tons)</t>
  </si>
  <si>
    <t>Travel CO2 (metric tons)</t>
  </si>
  <si>
    <t>Travel Cost (USD)</t>
  </si>
  <si>
    <t>Total CO2 (metric tons)</t>
  </si>
  <si>
    <t>Total Cost (USD)</t>
  </si>
  <si>
    <t>Food Cost (USD)</t>
  </si>
  <si>
    <t>Average Food</t>
  </si>
  <si>
    <t>Pittsburgh, Pennsylvania</t>
  </si>
  <si>
    <t>In-person Registration Fee</t>
  </si>
  <si>
    <t>Online Registration Fee</t>
  </si>
  <si>
    <t>Registration Type</t>
  </si>
  <si>
    <t>In-person Registration Fee Adj</t>
  </si>
  <si>
    <t>Professional/Academic</t>
  </si>
  <si>
    <t>Student</t>
  </si>
  <si>
    <t>Complementary Registration - Student</t>
  </si>
  <si>
    <t>Complimentary Registration</t>
  </si>
  <si>
    <t>Non-Member</t>
  </si>
  <si>
    <t>Student Non-Member</t>
  </si>
  <si>
    <t>Member</t>
  </si>
  <si>
    <t>Guest</t>
  </si>
  <si>
    <t>Founder</t>
  </si>
  <si>
    <t>Board Member</t>
  </si>
  <si>
    <t>Silver Sponsor ($2,500 - $4,999)</t>
  </si>
  <si>
    <t>Gold Sponsor ($5,000 - $9,999)</t>
  </si>
  <si>
    <t>Exhibitor ($2,500)</t>
  </si>
  <si>
    <t>Exhibitor Registrant</t>
  </si>
  <si>
    <t>Bronze Sponsor ($1,000 - $2,499)</t>
  </si>
  <si>
    <t>2015-2019 Average</t>
  </si>
  <si>
    <t>2015-2019</t>
  </si>
  <si>
    <t>Average Fee</t>
  </si>
  <si>
    <t>Travel Distance (round trip km)</t>
  </si>
  <si>
    <t>Saskatoon Canada</t>
  </si>
  <si>
    <t>Atlanta USA</t>
  </si>
  <si>
    <t>Notre Dame USA</t>
  </si>
  <si>
    <t>Manchester United Kingdom</t>
  </si>
  <si>
    <t>Thuwal Saudi Arabia</t>
  </si>
  <si>
    <t>Abu Dhabi United Arab Emirates</t>
  </si>
  <si>
    <t>Fayetteville USA</t>
  </si>
  <si>
    <t>Ottawa Canada</t>
  </si>
  <si>
    <t>Las Cruces USA</t>
  </si>
  <si>
    <t>Asan South Korea</t>
  </si>
  <si>
    <t>Columbus USA</t>
  </si>
  <si>
    <t>Singapore Singapore</t>
  </si>
  <si>
    <t>Beijing China</t>
  </si>
  <si>
    <t>West Lafayette USA</t>
  </si>
  <si>
    <t>Stillwater USA</t>
  </si>
  <si>
    <t>Haifa Israel</t>
  </si>
  <si>
    <t>Hamilton Canada</t>
  </si>
  <si>
    <t>Lexington USA</t>
  </si>
  <si>
    <t>Auburn USA</t>
  </si>
  <si>
    <t>Laramie USA</t>
  </si>
  <si>
    <t>Tuscaloosa USA</t>
  </si>
  <si>
    <t>Tempe USA</t>
  </si>
  <si>
    <t>Geesthacht Germany</t>
  </si>
  <si>
    <t>Prague Czech Republic</t>
  </si>
  <si>
    <t>Nashville USA</t>
  </si>
  <si>
    <t>Eindhoven Netherlands</t>
  </si>
  <si>
    <t>Austin USA</t>
  </si>
  <si>
    <t>Los Angeles USA</t>
  </si>
  <si>
    <t>Houghton USA</t>
  </si>
  <si>
    <t>Urbana USA</t>
  </si>
  <si>
    <t>Worcester USA</t>
  </si>
  <si>
    <t>Evanston USA</t>
  </si>
  <si>
    <t>Shenzhen China</t>
  </si>
  <si>
    <t>Newark USA</t>
  </si>
  <si>
    <t>Oxford USA</t>
  </si>
  <si>
    <t>Newport USA</t>
  </si>
  <si>
    <t>Blacksburg USA</t>
  </si>
  <si>
    <t>Houston USA</t>
  </si>
  <si>
    <t>Johannesburg South Africa</t>
  </si>
  <si>
    <t>Fremont USA</t>
  </si>
  <si>
    <t>London United Kingdom</t>
  </si>
  <si>
    <t>Leuven Belgium</t>
  </si>
  <si>
    <t>San Francisco USA</t>
  </si>
  <si>
    <t>College Station USA</t>
  </si>
  <si>
    <t>Lubbock USA</t>
  </si>
  <si>
    <t>Tucson USA</t>
  </si>
  <si>
    <t>Cambridge USA</t>
  </si>
  <si>
    <t>Elkton USA</t>
  </si>
  <si>
    <t>Boulder USA</t>
  </si>
  <si>
    <t>Sion Switzerland</t>
  </si>
  <si>
    <t>Montreal Canada</t>
  </si>
  <si>
    <t>Buffalo USA</t>
  </si>
  <si>
    <t>Brecksville USA</t>
  </si>
  <si>
    <t>Philadelphia USA</t>
  </si>
  <si>
    <t>Baton Rouge USA</t>
  </si>
  <si>
    <t>Chapel Hill USA</t>
  </si>
  <si>
    <t>Midreshet Ben Gurion Israel</t>
  </si>
  <si>
    <t>Medford USA</t>
  </si>
  <si>
    <t>New York USA</t>
  </si>
  <si>
    <t>Troy USA</t>
  </si>
  <si>
    <t>Seoul South Korea</t>
  </si>
  <si>
    <t>Enschede Netherlands</t>
  </si>
  <si>
    <t>Auburn University USA</t>
  </si>
  <si>
    <t>Pittsburgh USA</t>
  </si>
  <si>
    <t>Reno USA</t>
  </si>
  <si>
    <t>Montpellier France</t>
  </si>
  <si>
    <t>Butte USA</t>
  </si>
  <si>
    <t>Saint Louis USA</t>
  </si>
  <si>
    <t>SEATTLE USA</t>
  </si>
  <si>
    <t>Midreshet Ben-Gurion Israel</t>
  </si>
  <si>
    <t>LEXINGTON USA</t>
  </si>
  <si>
    <t>Rochester USA</t>
  </si>
  <si>
    <t>Richmond USA</t>
  </si>
  <si>
    <t>Newton USA</t>
  </si>
  <si>
    <t>CLEMSON USA</t>
  </si>
  <si>
    <t>Menlo Park USA</t>
  </si>
  <si>
    <t>Burlington USA</t>
  </si>
  <si>
    <t>University Park USA</t>
  </si>
  <si>
    <t>Kirkwood USA</t>
  </si>
  <si>
    <t>Golden USA</t>
  </si>
  <si>
    <t>Wichita USA</t>
  </si>
  <si>
    <t>Kingsville USA</t>
  </si>
  <si>
    <t>New Haven USA</t>
  </si>
  <si>
    <t>Bedford USA</t>
  </si>
  <si>
    <t>Cincinnati USA</t>
  </si>
  <si>
    <t>Wilmington USA</t>
  </si>
  <si>
    <t>Hopkinton USA</t>
  </si>
  <si>
    <t>Minnetonka USA</t>
  </si>
  <si>
    <t>Seattle USA</t>
  </si>
  <si>
    <t>Palo Alto USA</t>
  </si>
  <si>
    <t>State College USA</t>
  </si>
  <si>
    <t>Stanford USA</t>
  </si>
  <si>
    <t>Berkeley USA</t>
  </si>
  <si>
    <t>King of Prussia USA</t>
  </si>
  <si>
    <t>Apeldoorn Netherlands</t>
  </si>
  <si>
    <t>Toledo USA</t>
  </si>
  <si>
    <t>Bielefeld Germany</t>
  </si>
  <si>
    <t>Clemson USA</t>
  </si>
  <si>
    <t>Davenport USA</t>
  </si>
  <si>
    <t>Trondheim Norway</t>
  </si>
  <si>
    <t>Toronto Canada</t>
  </si>
  <si>
    <t>Lincoln USA</t>
  </si>
  <si>
    <t>Cracow Poland</t>
  </si>
  <si>
    <t>Vancouver Canada</t>
  </si>
  <si>
    <t>Cleveland USA</t>
  </si>
  <si>
    <t>NEW YORK USA</t>
  </si>
  <si>
    <t>Tatabanya Hungary</t>
  </si>
  <si>
    <t>Edinburgh United Kingdom</t>
  </si>
  <si>
    <t>Ballwin USA</t>
  </si>
  <si>
    <t>Carrigaline  Ireland</t>
  </si>
  <si>
    <t>Easley USA</t>
  </si>
  <si>
    <t>Wayzata USA</t>
  </si>
  <si>
    <t>Norman USA</t>
  </si>
  <si>
    <t>CHARLOTTESVILLE USA</t>
  </si>
  <si>
    <t>Brooklyn USA</t>
  </si>
  <si>
    <t>Midreshet Sde Boker Israel</t>
  </si>
  <si>
    <t>Rende Italy</t>
  </si>
  <si>
    <t>Sede Boker Israel</t>
  </si>
  <si>
    <t>Leeuwarden Netherlands</t>
  </si>
  <si>
    <t>Bogota D.C. Colombia</t>
  </si>
  <si>
    <t>Cookeville USA</t>
  </si>
  <si>
    <t>Lafayette USA</t>
  </si>
  <si>
    <t>Morgantown USA</t>
  </si>
  <si>
    <t>Parsippany USA</t>
  </si>
  <si>
    <t>Oceanside USA</t>
  </si>
  <si>
    <t>Oak Ridge USA</t>
  </si>
  <si>
    <t>Bloomington USA</t>
  </si>
  <si>
    <t>TRONDHEIM Norway</t>
  </si>
  <si>
    <t>atlanta USA</t>
  </si>
  <si>
    <t>ultimo Australia</t>
  </si>
  <si>
    <t>St Louis USA</t>
  </si>
  <si>
    <t>South Bend USA</t>
  </si>
  <si>
    <t>Annandale USA</t>
  </si>
  <si>
    <t>Arlington USA</t>
  </si>
  <si>
    <t>eden prairie USA</t>
  </si>
  <si>
    <t>Livermore USA</t>
  </si>
  <si>
    <t>St. Louis USA</t>
  </si>
  <si>
    <t>Ann Arbor USA</t>
  </si>
  <si>
    <t>Katsushika-ku Japan</t>
  </si>
  <si>
    <t>HONOLULU USA</t>
  </si>
  <si>
    <t>Budapest Hungary</t>
  </si>
  <si>
    <t>Mt. Prospect USA</t>
  </si>
  <si>
    <t>BATON ROUGE USA</t>
  </si>
  <si>
    <t>Billerica USA</t>
  </si>
  <si>
    <t>Kent USA</t>
  </si>
  <si>
    <t>Germany</t>
  </si>
  <si>
    <t>Anderson USA</t>
  </si>
  <si>
    <t>Somerset USA</t>
  </si>
  <si>
    <t>Thornhill Canada</t>
  </si>
  <si>
    <t>HAMILTON Canada</t>
  </si>
  <si>
    <t>Knoxville USA</t>
  </si>
  <si>
    <t>lexington USA</t>
  </si>
  <si>
    <t>Los Alamos USA</t>
  </si>
  <si>
    <t>Denver USA</t>
  </si>
  <si>
    <t>scottsdale USA</t>
  </si>
  <si>
    <t>STANFORD USA</t>
  </si>
  <si>
    <t>Chengdu China</t>
  </si>
  <si>
    <t>Des Plaines USA</t>
  </si>
  <si>
    <t>Freeport USA</t>
  </si>
  <si>
    <t>Decatur USA</t>
  </si>
  <si>
    <t>Fresno USA</t>
  </si>
  <si>
    <t>Charlottesville USA</t>
  </si>
  <si>
    <t>New haven USA</t>
  </si>
  <si>
    <t>LA USA</t>
  </si>
  <si>
    <t>Milwaukee USA</t>
  </si>
  <si>
    <t>Bartlesville USA</t>
  </si>
  <si>
    <t>Regina Canada</t>
  </si>
  <si>
    <t>OAKLEY USA</t>
  </si>
  <si>
    <t>Tolland USA</t>
  </si>
  <si>
    <t>boston USA</t>
  </si>
  <si>
    <t>tempe USA</t>
  </si>
  <si>
    <t>Brookfield USA</t>
  </si>
  <si>
    <t>NEWPORT USA</t>
  </si>
  <si>
    <t>Werribee Australia</t>
  </si>
  <si>
    <t>Potsdam USA</t>
  </si>
  <si>
    <t>Storrs USA</t>
  </si>
  <si>
    <t>PITTSBURGH USA</t>
  </si>
  <si>
    <t>Spring USA</t>
  </si>
  <si>
    <t>Burlington Canada</t>
  </si>
  <si>
    <t>Bakersfield USA</t>
  </si>
  <si>
    <t>thuwal Saudi Arabia</t>
  </si>
  <si>
    <t>FAYETTEVILLE USA</t>
  </si>
  <si>
    <t>MADISON USA</t>
  </si>
  <si>
    <t>KEARNY USA</t>
  </si>
  <si>
    <t>nanjing China</t>
  </si>
  <si>
    <t>Allentown USA</t>
  </si>
  <si>
    <t>Rende (CS) Italy</t>
  </si>
  <si>
    <t>clemson USA</t>
  </si>
  <si>
    <t>VANCOUVER Canada</t>
  </si>
  <si>
    <t>GOLDEN USA</t>
  </si>
  <si>
    <t>NEWARK USA</t>
  </si>
  <si>
    <t>JAMMU India</t>
  </si>
  <si>
    <t>Spain</t>
  </si>
  <si>
    <t>Putzbrunn Germany</t>
  </si>
  <si>
    <t>sede boker Israel</t>
  </si>
  <si>
    <t>Vacaville USA</t>
  </si>
  <si>
    <t>Otsu Japan</t>
  </si>
  <si>
    <t>Edina USA</t>
  </si>
  <si>
    <t>Gaithersburg USA</t>
  </si>
  <si>
    <t>East Lansing USA</t>
  </si>
  <si>
    <t>trondheim Norway</t>
  </si>
  <si>
    <t>Midreshet ben-gurion Israel</t>
  </si>
  <si>
    <t>Mount Prospect USA</t>
  </si>
  <si>
    <t>Fort Collins USA</t>
  </si>
  <si>
    <t>Mol Belgium</t>
  </si>
  <si>
    <t>"Freeport, USA"</t>
  </si>
  <si>
    <t>Carrboro USA</t>
  </si>
  <si>
    <t>Sydney Australia</t>
  </si>
  <si>
    <t>El Cerrito USA</t>
  </si>
  <si>
    <t>NEW HAVEN USA</t>
  </si>
  <si>
    <t>Elmwood Park USA</t>
  </si>
  <si>
    <t>Minneapolis USA</t>
  </si>
  <si>
    <t>RICHMOND USA</t>
  </si>
  <si>
    <t>Harbin China</t>
  </si>
  <si>
    <t>St. Paul USA</t>
  </si>
  <si>
    <t>Madison USA</t>
  </si>
  <si>
    <t>Menlo park USA</t>
  </si>
  <si>
    <t>Creve Coeur USA</t>
  </si>
  <si>
    <t>St Paul USA</t>
  </si>
  <si>
    <t>starkville USA</t>
  </si>
  <si>
    <t>"Rochester, NY USA"</t>
  </si>
  <si>
    <t>Mobile USA</t>
  </si>
  <si>
    <t>Thousand Oaks USA</t>
  </si>
  <si>
    <t>Albany USA</t>
  </si>
  <si>
    <t>Edmonton Canada</t>
  </si>
  <si>
    <t>Pomona USA</t>
  </si>
  <si>
    <t>Port Washington USA</t>
  </si>
  <si>
    <t>Courbevoie France</t>
  </si>
  <si>
    <t>Waltham USA</t>
  </si>
  <si>
    <t>Yokosuka Japan</t>
  </si>
  <si>
    <t>Moscow Russia</t>
  </si>
  <si>
    <t>Mississauga Canada</t>
  </si>
  <si>
    <t>Woburn USA</t>
  </si>
  <si>
    <t>Calgary Canada</t>
  </si>
  <si>
    <t>Zola Predosa Italy</t>
  </si>
  <si>
    <t>Rio de Janeiro Brazil</t>
  </si>
  <si>
    <t>El Paso USA</t>
  </si>
  <si>
    <t>Duluth USA</t>
  </si>
  <si>
    <t>South Korea</t>
  </si>
  <si>
    <t>Taoyuan City Taiwan</t>
  </si>
  <si>
    <t>Richland USA</t>
  </si>
  <si>
    <t>Canada</t>
  </si>
  <si>
    <t>Charlotte USA</t>
  </si>
  <si>
    <t>Richardson USA</t>
  </si>
  <si>
    <t>South San Francisco USA</t>
  </si>
  <si>
    <t>Trujillo Alto USA</t>
  </si>
  <si>
    <t>Spring House USA</t>
  </si>
  <si>
    <t>Oxnard USA</t>
  </si>
  <si>
    <t>Somerville USA</t>
  </si>
  <si>
    <t>Netherlands</t>
  </si>
  <si>
    <t>Mont-Saint-Aignan France</t>
  </si>
  <si>
    <t>University park USA</t>
  </si>
  <si>
    <t>Devens USA</t>
  </si>
  <si>
    <t>Belgium</t>
  </si>
  <si>
    <t>Santa Barbara USA</t>
  </si>
  <si>
    <t>Warren USA</t>
  </si>
  <si>
    <t>Marl Germany</t>
  </si>
  <si>
    <t>Fountain Valley USA</t>
  </si>
  <si>
    <t>SINGAPORE Singapore</t>
  </si>
  <si>
    <t>Tianjin China</t>
  </si>
  <si>
    <t>Pokfulam China</t>
  </si>
  <si>
    <t>Monroeville USA</t>
  </si>
  <si>
    <t>Ithaca USA</t>
  </si>
  <si>
    <t>Cheongju-si South Korea</t>
  </si>
  <si>
    <t>Osaka Japan</t>
  </si>
  <si>
    <t>columbus USA</t>
  </si>
  <si>
    <t>Nakskov Denmark</t>
  </si>
  <si>
    <t>Heverlee Belgium</t>
  </si>
  <si>
    <t>Albuquerque USA</t>
  </si>
  <si>
    <t>Clayton South Australia</t>
  </si>
  <si>
    <t>Concord Canada</t>
  </si>
  <si>
    <t>Amherst USA</t>
  </si>
  <si>
    <t>Cranfield United Kingdom</t>
  </si>
  <si>
    <t>Taisho-ku Japan</t>
  </si>
  <si>
    <t>Irvine USA</t>
  </si>
  <si>
    <t>CORVALLIS USA</t>
  </si>
  <si>
    <t>San Antonio USA</t>
  </si>
  <si>
    <t>QUEBEC Canada</t>
  </si>
  <si>
    <t>Santa Barabara USA</t>
  </si>
  <si>
    <t>Chicago USA</t>
  </si>
  <si>
    <t>Poway USA</t>
  </si>
  <si>
    <t>Ulsan Korea</t>
  </si>
  <si>
    <t>Wien Austria</t>
  </si>
  <si>
    <t>Taiwan</t>
  </si>
  <si>
    <t>singapore Singapore</t>
  </si>
  <si>
    <t>Nanjing China</t>
  </si>
  <si>
    <t>Melbourne Australia</t>
  </si>
  <si>
    <t>Graz Austria</t>
  </si>
  <si>
    <t>Windsor Canada</t>
  </si>
  <si>
    <t>Kobe Japan</t>
  </si>
  <si>
    <t>Midland USA</t>
  </si>
  <si>
    <t>Bath United Kingdom</t>
  </si>
  <si>
    <t>West Mifflin USA</t>
  </si>
  <si>
    <t>saskatoon Canada</t>
  </si>
  <si>
    <t>Antioch USA</t>
  </si>
  <si>
    <t>Pretoria South Africa</t>
  </si>
  <si>
    <t>Yongin South Korea</t>
  </si>
  <si>
    <t>katsushika Japan</t>
  </si>
  <si>
    <t>OSAKA Japan</t>
  </si>
  <si>
    <t>Yokohama Japan</t>
  </si>
  <si>
    <t>Hayward USA</t>
  </si>
  <si>
    <t>Kenilworth USA</t>
  </si>
  <si>
    <t>Trexlertown USA</t>
  </si>
  <si>
    <t>White Bear Lake USA</t>
  </si>
  <si>
    <t>Research Triangle Park USA</t>
  </si>
  <si>
    <t>Hong Kong China</t>
  </si>
  <si>
    <t>Bethlehem USA</t>
  </si>
  <si>
    <t>Northville USA</t>
  </si>
  <si>
    <t>cambridge USA</t>
  </si>
  <si>
    <t>Santa Fe Argentina</t>
  </si>
  <si>
    <t>Scottsdale USA</t>
  </si>
  <si>
    <t>Needham USA</t>
  </si>
  <si>
    <t>Hannon Canada</t>
  </si>
  <si>
    <t>Chung Li Taiwan</t>
  </si>
  <si>
    <t>Oroszlany Hungary</t>
  </si>
  <si>
    <t>NORTHBOROUGH USA</t>
  </si>
  <si>
    <t>Jeddah Saudi Arabia</t>
  </si>
  <si>
    <t>Potomac USA</t>
  </si>
  <si>
    <t>Northport USA</t>
  </si>
  <si>
    <t>College station USA</t>
  </si>
  <si>
    <t>Schoerfling Austria</t>
  </si>
  <si>
    <t>Idaho Falls USA</t>
  </si>
  <si>
    <t>TEMPE USA</t>
  </si>
  <si>
    <t>College Park USA</t>
  </si>
  <si>
    <t>Manchester USA</t>
  </si>
  <si>
    <t>Dhahran Saudi Arabia</t>
  </si>
  <si>
    <t>New York City USA</t>
  </si>
  <si>
    <t>Toulouse France</t>
  </si>
  <si>
    <t>Bologna Italy</t>
  </si>
  <si>
    <t>Escondido USA</t>
  </si>
  <si>
    <t>Grand Forks USA</t>
  </si>
  <si>
    <t>Villeurbanne France</t>
  </si>
  <si>
    <t>Goyang-si South Korea</t>
  </si>
  <si>
    <t>Plymouth Meeting USA</t>
  </si>
  <si>
    <t>Caparica Portugal</t>
  </si>
  <si>
    <t>Ankara Turkey</t>
  </si>
  <si>
    <t>Uttarakhand India</t>
  </si>
  <si>
    <t>United Kingdom</t>
  </si>
  <si>
    <t>Birmingham USA</t>
  </si>
  <si>
    <t>Prague 6 Czech Republic</t>
  </si>
  <si>
    <t>Gumi South Korea</t>
  </si>
  <si>
    <t>Mountain View USA</t>
  </si>
  <si>
    <t>Cambridge United Kingdom</t>
  </si>
  <si>
    <t>Uberlandia Brazil</t>
  </si>
  <si>
    <t>Ithica USA</t>
  </si>
  <si>
    <t>Fuji Japan</t>
  </si>
  <si>
    <t>Kingsport USA</t>
  </si>
  <si>
    <t>Fuji-city Japan</t>
  </si>
  <si>
    <t>seoul South Korea</t>
  </si>
  <si>
    <t>Louisville USA</t>
  </si>
  <si>
    <t>Pensacola USA</t>
  </si>
  <si>
    <t>CHICAGO USA</t>
  </si>
  <si>
    <t>Austria</t>
  </si>
  <si>
    <t>Zurich Switzerland</t>
  </si>
  <si>
    <t>Alexandria USA</t>
  </si>
  <si>
    <t>Clayton Australia</t>
  </si>
  <si>
    <t>tianjin China</t>
  </si>
  <si>
    <t>Jinju South Korea</t>
  </si>
  <si>
    <t>HOUSTON USA</t>
  </si>
  <si>
    <t>Marysville USA</t>
  </si>
  <si>
    <t>Wageningen Netherlands</t>
  </si>
  <si>
    <t>Sugar Land USA</t>
  </si>
  <si>
    <t>Chesterfield USA</t>
  </si>
  <si>
    <t>Lemont USA</t>
  </si>
  <si>
    <t>Prairie View USA</t>
  </si>
  <si>
    <t>Blaine USA</t>
  </si>
  <si>
    <t>Kusatu Japan</t>
  </si>
  <si>
    <t>Gwangju South Korea</t>
  </si>
  <si>
    <t>ATLANTA USA</t>
  </si>
  <si>
    <t>Barcelona Spain</t>
  </si>
  <si>
    <t>suzhou China</t>
  </si>
  <si>
    <t>Midreshet Israel</t>
  </si>
  <si>
    <t>Englewood USA</t>
  </si>
  <si>
    <t>Arcata USA</t>
  </si>
  <si>
    <t>Boston USA</t>
  </si>
  <si>
    <t>Shefa-AMR Israel</t>
  </si>
  <si>
    <t>Plaquemine USA</t>
  </si>
  <si>
    <t>Odense Denmark</t>
  </si>
  <si>
    <t>"Vancouver, Canada"</t>
  </si>
  <si>
    <t>STORRS USA</t>
  </si>
  <si>
    <t>Riverside USA</t>
  </si>
  <si>
    <t>Columbia USA</t>
  </si>
  <si>
    <t>Waterloo Canada</t>
  </si>
  <si>
    <t>State college USA</t>
  </si>
  <si>
    <t>Mishawaka USA</t>
  </si>
  <si>
    <t>Pendleton USA</t>
  </si>
  <si>
    <t>Torrance USA</t>
  </si>
  <si>
    <t>Old Ocean USA</t>
  </si>
  <si>
    <t>Daejeon South Korea</t>
  </si>
  <si>
    <t>Riveside USA</t>
  </si>
  <si>
    <t>New Bern USA</t>
  </si>
  <si>
    <t>BEDFORD USA</t>
  </si>
  <si>
    <t>West Groton USA</t>
  </si>
  <si>
    <t>Jinju-si South Korea</t>
  </si>
  <si>
    <t>Hermosa Beach USA</t>
  </si>
  <si>
    <t>Van Nuys USA</t>
  </si>
  <si>
    <t>laramie USA</t>
  </si>
  <si>
    <t>New Port richey USA</t>
  </si>
  <si>
    <t>Rohnert Park USA</t>
  </si>
  <si>
    <t>Amagasaki Japan</t>
  </si>
  <si>
    <t>Everett USA</t>
  </si>
  <si>
    <t>Conroe USA</t>
  </si>
  <si>
    <t>Eastlakes NSW Australia</t>
  </si>
  <si>
    <t>Ashland USA</t>
  </si>
  <si>
    <t>Rolla USA</t>
  </si>
  <si>
    <t>Bethesda USA</t>
  </si>
  <si>
    <t>Goleta USA</t>
  </si>
  <si>
    <t>Shanghai China</t>
  </si>
  <si>
    <t>Brisbane Australia</t>
  </si>
  <si>
    <t>Niskayuna USA</t>
  </si>
  <si>
    <t>BEIJING China</t>
  </si>
  <si>
    <t>Carlsbad USA</t>
  </si>
  <si>
    <t>Durham USA</t>
  </si>
  <si>
    <t>seattle USA</t>
  </si>
  <si>
    <t>Hastings USA</t>
  </si>
  <si>
    <t>Amhest USA</t>
  </si>
  <si>
    <t>Selkirk USA</t>
  </si>
  <si>
    <t>Groton USA</t>
  </si>
  <si>
    <t>Hachioji-shi Japan</t>
  </si>
  <si>
    <t>Aachen Germany</t>
  </si>
  <si>
    <t>Porto Alegre Brazil</t>
  </si>
  <si>
    <t>Galapagar (Madrid) Spain</t>
  </si>
  <si>
    <t>Rome Italy</t>
  </si>
  <si>
    <t>West lafayette USA</t>
  </si>
  <si>
    <t>"Washington, DC USA"</t>
  </si>
  <si>
    <t>Sfax Tunisia</t>
  </si>
  <si>
    <t>Lowell USA</t>
  </si>
  <si>
    <t>Kingston USA</t>
  </si>
  <si>
    <t>Danvers USA</t>
  </si>
  <si>
    <t>Isle La Motte USA</t>
  </si>
  <si>
    <t>BLACKSBURG USA</t>
  </si>
  <si>
    <t>Baltimore USA</t>
  </si>
  <si>
    <t>Quebec Canada</t>
  </si>
  <si>
    <t>Terre Haute USA</t>
  </si>
  <si>
    <t>Branchburg USA</t>
  </si>
  <si>
    <t>Alpharetta USA</t>
  </si>
  <si>
    <t>Floyd USA</t>
  </si>
  <si>
    <t>cookeville USA</t>
  </si>
  <si>
    <t>arlington USA</t>
  </si>
  <si>
    <t>Israel</t>
  </si>
  <si>
    <t>Wuppertal Germany</t>
  </si>
  <si>
    <t>Le Sueur USA</t>
  </si>
  <si>
    <t>Rensselaer USA</t>
  </si>
  <si>
    <t>New South Wales Australia</t>
  </si>
  <si>
    <t>Salt lake city USA</t>
  </si>
  <si>
    <t>Meriden USA</t>
  </si>
  <si>
    <t>Burgsteinfurt Germany</t>
  </si>
  <si>
    <t>Morrisville USA</t>
  </si>
  <si>
    <t>Boynton Beach USA</t>
  </si>
  <si>
    <t>Cortland USA</t>
  </si>
  <si>
    <t>Argonne USA</t>
  </si>
  <si>
    <t>Chandler USA</t>
  </si>
  <si>
    <t>Washington USA</t>
  </si>
  <si>
    <t>Pittsburg USA</t>
  </si>
  <si>
    <t>Chungju South Korea</t>
  </si>
  <si>
    <t>"Thuwal, Makkah Saudi Arabia"</t>
  </si>
  <si>
    <t>Novi USA</t>
  </si>
  <si>
    <t>Cheongju South Korea</t>
  </si>
  <si>
    <t>Korea</t>
  </si>
  <si>
    <t>Reading USA</t>
  </si>
  <si>
    <t>Christiansburg USA</t>
  </si>
  <si>
    <t>Claremont USA</t>
  </si>
  <si>
    <t>Camarillo USA</t>
  </si>
  <si>
    <t>Clausthal-Zellerfeld Germany</t>
  </si>
  <si>
    <t>Rehovot Israel</t>
  </si>
  <si>
    <t>wuhan China</t>
  </si>
  <si>
    <t>WORCESTER USA</t>
  </si>
  <si>
    <t>East Walpole USA</t>
  </si>
  <si>
    <t>San Jose USA</t>
  </si>
  <si>
    <t>San Juan USA</t>
  </si>
  <si>
    <t>LAS CRUCES USA</t>
  </si>
  <si>
    <t>Danville USA</t>
  </si>
  <si>
    <t>Bayamon Puerto Rico</t>
  </si>
  <si>
    <t>ISTANBUL Turkey</t>
  </si>
  <si>
    <t>Manhattan USA</t>
  </si>
  <si>
    <t>Pasadena USA</t>
  </si>
  <si>
    <t>Sanford USA</t>
  </si>
  <si>
    <t>Higashi-Hiroshima Japan</t>
  </si>
  <si>
    <t>Italy</t>
  </si>
  <si>
    <t>ames USA</t>
  </si>
  <si>
    <t>Tilburg Netherlands</t>
  </si>
  <si>
    <t>storrs USA</t>
  </si>
  <si>
    <t>Qingdao China</t>
  </si>
  <si>
    <t>Ludwigshafen Germany</t>
  </si>
  <si>
    <t>Stockholm Sweden</t>
  </si>
  <si>
    <t>Durham United Kingdom</t>
  </si>
  <si>
    <t>AUSTIN USA</t>
  </si>
  <si>
    <t>Cary USA</t>
  </si>
  <si>
    <t>Non-Student</t>
  </si>
  <si>
    <t>Work Country</t>
  </si>
  <si>
    <t>India</t>
  </si>
  <si>
    <t>Saudi Arabia</t>
  </si>
  <si>
    <t>United Arab Emirates</t>
  </si>
  <si>
    <t>France</t>
  </si>
  <si>
    <t>Singapore</t>
  </si>
  <si>
    <t>China</t>
  </si>
  <si>
    <t>Switzerland</t>
  </si>
  <si>
    <t>Czech Republic</t>
  </si>
  <si>
    <t>Qatar</t>
  </si>
  <si>
    <t>South Africa</t>
  </si>
  <si>
    <t>Norway</t>
  </si>
  <si>
    <t>Poland</t>
  </si>
  <si>
    <t>Hungary</t>
  </si>
  <si>
    <t>Georgia</t>
  </si>
  <si>
    <t>Ireland</t>
  </si>
  <si>
    <t>Colombia</t>
  </si>
  <si>
    <t>Japan</t>
  </si>
  <si>
    <t>Russia</t>
  </si>
  <si>
    <t>Brazil</t>
  </si>
  <si>
    <t>Denmark</t>
  </si>
  <si>
    <t>Argentina</t>
  </si>
  <si>
    <t>Portugal</t>
  </si>
  <si>
    <t>Turkey</t>
  </si>
  <si>
    <t>Tunisia</t>
  </si>
  <si>
    <t>Puerto Rico</t>
  </si>
  <si>
    <t>Sweden</t>
  </si>
  <si>
    <t>Registration Fee (USD)</t>
  </si>
  <si>
    <t>Addis Ababa, Ethiopia</t>
  </si>
  <si>
    <t>Zimbabwe</t>
  </si>
  <si>
    <t>Vietnam</t>
  </si>
  <si>
    <t>Venezuela</t>
  </si>
  <si>
    <t>Uruguay</t>
  </si>
  <si>
    <t>Uganda</t>
  </si>
  <si>
    <t>Ukraine</t>
  </si>
  <si>
    <t>Tanzania</t>
  </si>
  <si>
    <t>Thailand</t>
  </si>
  <si>
    <t>Swaziland</t>
  </si>
  <si>
    <t>Somalia</t>
  </si>
  <si>
    <t>Senegal</t>
  </si>
  <si>
    <t>Slovenia</t>
  </si>
  <si>
    <t>Sudan</t>
  </si>
  <si>
    <t>Rwanda</t>
  </si>
  <si>
    <t>Romania</t>
  </si>
  <si>
    <t>Pakistan</t>
  </si>
  <si>
    <t>Philippines</t>
  </si>
  <si>
    <t>Peru</t>
  </si>
  <si>
    <t>New Zealand</t>
  </si>
  <si>
    <t>Nigeria</t>
  </si>
  <si>
    <t>Malaysia</t>
  </si>
  <si>
    <t>Mexico</t>
  </si>
  <si>
    <t>Malawi</t>
  </si>
  <si>
    <t>Mauritius</t>
  </si>
  <si>
    <t>Mali</t>
  </si>
  <si>
    <t>Morocco</t>
  </si>
  <si>
    <t>Latvia</t>
  </si>
  <si>
    <t>Luxembourg</t>
  </si>
  <si>
    <t>Lithuania</t>
  </si>
  <si>
    <t>Sri Lanka</t>
  </si>
  <si>
    <t>Lebanon</t>
  </si>
  <si>
    <t>North Korea</t>
  </si>
  <si>
    <t>Cambodia</t>
  </si>
  <si>
    <t>Kenya</t>
  </si>
  <si>
    <t>Iceland</t>
  </si>
  <si>
    <t>Iran</t>
  </si>
  <si>
    <t>Iraq</t>
  </si>
  <si>
    <t>Indonesia</t>
  </si>
  <si>
    <t>Croatia</t>
  </si>
  <si>
    <t>Guatemala</t>
  </si>
  <si>
    <t>Greece</t>
  </si>
  <si>
    <t>Ghana</t>
  </si>
  <si>
    <t>Finland</t>
  </si>
  <si>
    <t>Ethiopia</t>
  </si>
  <si>
    <t>Egypt</t>
  </si>
  <si>
    <t>Estonia</t>
  </si>
  <si>
    <t>Cameroon</t>
  </si>
  <si>
    <t>Chile</t>
  </si>
  <si>
    <t>Burundi</t>
  </si>
  <si>
    <t>Bulgaria</t>
  </si>
  <si>
    <t>Burkina Faso</t>
  </si>
  <si>
    <t>Bangladesh</t>
  </si>
  <si>
    <t>Bosnia and Herzegovina</t>
  </si>
  <si>
    <t>Albania</t>
  </si>
  <si>
    <t>New Orleans, Louisiana</t>
  </si>
  <si>
    <t>Vancouver, Canada</t>
  </si>
  <si>
    <t>Average Attendee Cost (USD)</t>
  </si>
  <si>
    <t>Average Attendee CO2 (metric tons CO2)</t>
  </si>
  <si>
    <t>Average Total Registration Fee (USD)</t>
  </si>
  <si>
    <t>Average Total Food Cost (USD)</t>
  </si>
  <si>
    <t>Average Total Hotel Cost (USD)</t>
  </si>
  <si>
    <t>Average Total Hotel CO2 (metric tons)</t>
  </si>
  <si>
    <t>Average Total Travel Cost (USD)</t>
  </si>
  <si>
    <t>Average Total Travel CO2 (metric tons)</t>
  </si>
  <si>
    <t>Average Total Travel Distance (round trip km)</t>
  </si>
  <si>
    <t>CALCULATIONS CHECK</t>
  </si>
  <si>
    <t>Non-Student Registration Fee (USD)</t>
  </si>
  <si>
    <t>Student Registration Fee (USD)</t>
  </si>
  <si>
    <t>Total Food Cost (USD)</t>
  </si>
  <si>
    <t>Dinner Cost (USD)</t>
  </si>
  <si>
    <t>Lunch Cost (USD)</t>
  </si>
  <si>
    <t>Breakfast Cost (USD)</t>
  </si>
  <si>
    <t>Double Room Cost (USD)</t>
  </si>
  <si>
    <t>Single Room Cost (USD)</t>
  </si>
  <si>
    <t>Location</t>
  </si>
  <si>
    <t>Conference</t>
  </si>
  <si>
    <t>Total Attendees</t>
  </si>
  <si>
    <t>Total</t>
  </si>
  <si>
    <t>Other</t>
  </si>
  <si>
    <t>Sponsor / recruiter</t>
  </si>
  <si>
    <t>Academic researcher</t>
  </si>
  <si>
    <t>Industrial researcher</t>
  </si>
  <si>
    <t>Postdoc</t>
  </si>
  <si>
    <t>Ph.D. student</t>
  </si>
  <si>
    <t>Master's student</t>
  </si>
  <si>
    <t>Undergraduate</t>
  </si>
  <si>
    <t>Affiliation</t>
  </si>
  <si>
    <t>Number of Non-Students</t>
  </si>
  <si>
    <t>Number of Students</t>
  </si>
  <si>
    <t>Average Attendee Total Cost (USD)</t>
  </si>
  <si>
    <t>Real Travel Cost (USD)</t>
  </si>
  <si>
    <t>Real Travel CO2 (metric tons)</t>
  </si>
  <si>
    <t>Real Travel Distance (round trip km)</t>
  </si>
  <si>
    <t>Destination_Longitude</t>
  </si>
  <si>
    <t>Destination_Latitude</t>
  </si>
  <si>
    <t>Conference Location</t>
  </si>
  <si>
    <t>Number</t>
  </si>
  <si>
    <t>Unnamed: 0</t>
  </si>
  <si>
    <t>Serbia</t>
  </si>
  <si>
    <t>Libya</t>
  </si>
  <si>
    <t>Cyprus</t>
  </si>
  <si>
    <t>Air Travel Emissions (tons CO2e)</t>
  </si>
  <si>
    <t>Hotel Room Footprint (tons CO2e)</t>
  </si>
  <si>
    <t>Country</t>
  </si>
  <si>
    <t>Subject Descriptor</t>
  </si>
  <si>
    <t>Units</t>
  </si>
  <si>
    <t>Scale</t>
  </si>
  <si>
    <t>Estimates Start After</t>
  </si>
  <si>
    <t>Afghanistan</t>
  </si>
  <si>
    <t>Gross domestic product per capita, current prices</t>
  </si>
  <si>
    <t>Algeria</t>
  </si>
  <si>
    <t>Angola</t>
  </si>
  <si>
    <t>Antigua and Barbuda</t>
  </si>
  <si>
    <t>Armenia</t>
  </si>
  <si>
    <t>Azerbaijan</t>
  </si>
  <si>
    <t>The Bahamas</t>
  </si>
  <si>
    <t>Bahrain</t>
  </si>
  <si>
    <t>Barbados</t>
  </si>
  <si>
    <t>Belarus</t>
  </si>
  <si>
    <t>Belize</t>
  </si>
  <si>
    <t>Benin</t>
  </si>
  <si>
    <t>Bhutan</t>
  </si>
  <si>
    <t>Bolivia</t>
  </si>
  <si>
    <t>Botswana</t>
  </si>
  <si>
    <t>Brunei Darussalam</t>
  </si>
  <si>
    <t>Cabo Verde</t>
  </si>
  <si>
    <t>Central African Republic</t>
  </si>
  <si>
    <t>Chad</t>
  </si>
  <si>
    <t>Comoros</t>
  </si>
  <si>
    <t>Democratic Republic of the Congo</t>
  </si>
  <si>
    <t>Republic of Congo</t>
  </si>
  <si>
    <t>Costa Rica</t>
  </si>
  <si>
    <t>CÙte d'Ivoire</t>
  </si>
  <si>
    <t>Djibouti</t>
  </si>
  <si>
    <t>Dominica</t>
  </si>
  <si>
    <t>Dominican Republic</t>
  </si>
  <si>
    <t>Ecuador</t>
  </si>
  <si>
    <t>El Salvador</t>
  </si>
  <si>
    <t>Equatorial Guinea</t>
  </si>
  <si>
    <t>Eritrea</t>
  </si>
  <si>
    <t>Fiji</t>
  </si>
  <si>
    <t>Gabon</t>
  </si>
  <si>
    <t>The Gambia</t>
  </si>
  <si>
    <t>Grenada</t>
  </si>
  <si>
    <t>Guinea</t>
  </si>
  <si>
    <t>Guinea-Bissau</t>
  </si>
  <si>
    <t>Guyana</t>
  </si>
  <si>
    <t>Haiti</t>
  </si>
  <si>
    <t>Honduras</t>
  </si>
  <si>
    <t>Hong Kong SAR</t>
  </si>
  <si>
    <t>Jamaica</t>
  </si>
  <si>
    <t>Jordan</t>
  </si>
  <si>
    <t>Kazakhstan</t>
  </si>
  <si>
    <t>Kiribati</t>
  </si>
  <si>
    <t>Kosovo</t>
  </si>
  <si>
    <t>Kuwait</t>
  </si>
  <si>
    <t>Kyrgyz Republic</t>
  </si>
  <si>
    <t>Lao P.D.R.</t>
  </si>
  <si>
    <t>Lesotho</t>
  </si>
  <si>
    <t>Liberia</t>
  </si>
  <si>
    <t>Macao SAR</t>
  </si>
  <si>
    <t>FYR Macedonia</t>
  </si>
  <si>
    <t>Madagascar</t>
  </si>
  <si>
    <t>Maldives</t>
  </si>
  <si>
    <t>Malta</t>
  </si>
  <si>
    <t>Marshall Islands</t>
  </si>
  <si>
    <t>Mauritania</t>
  </si>
  <si>
    <t>Micronesia</t>
  </si>
  <si>
    <t>Moldova</t>
  </si>
  <si>
    <t>Mongolia</t>
  </si>
  <si>
    <t>Montenegro</t>
  </si>
  <si>
    <t>Mozambique</t>
  </si>
  <si>
    <t>Myanmar</t>
  </si>
  <si>
    <t>Namibia</t>
  </si>
  <si>
    <t>Nauru</t>
  </si>
  <si>
    <t>Nepal</t>
  </si>
  <si>
    <t>Nicaragua</t>
  </si>
  <si>
    <t>Niger</t>
  </si>
  <si>
    <t>Oman</t>
  </si>
  <si>
    <t>Palau</t>
  </si>
  <si>
    <t>Panama</t>
  </si>
  <si>
    <t>Papua New Guinea</t>
  </si>
  <si>
    <t>Paraguay</t>
  </si>
  <si>
    <t>Samoa</t>
  </si>
  <si>
    <t>San Marino</t>
  </si>
  <si>
    <t>S„o TomÈ and PrÌncipe</t>
  </si>
  <si>
    <t>Seychelles</t>
  </si>
  <si>
    <t>Sierra Leone</t>
  </si>
  <si>
    <t>Slovak Republic</t>
  </si>
  <si>
    <t>Solomon Islands</t>
  </si>
  <si>
    <t>South Sudan</t>
  </si>
  <si>
    <t>St. Kitts and Nevis</t>
  </si>
  <si>
    <t>St. Lucia</t>
  </si>
  <si>
    <t>St. Vincent and the Grenadines</t>
  </si>
  <si>
    <t>Suriname</t>
  </si>
  <si>
    <t>Syria</t>
  </si>
  <si>
    <t>Taiwan Province of China</t>
  </si>
  <si>
    <t>Tajikistan</t>
  </si>
  <si>
    <t>Timor-Leste</t>
  </si>
  <si>
    <t>Togo</t>
  </si>
  <si>
    <t>Tonga</t>
  </si>
  <si>
    <t>Trinidad and Tobago</t>
  </si>
  <si>
    <t>Turkmenistan</t>
  </si>
  <si>
    <t>Tuvalu</t>
  </si>
  <si>
    <t>Uzbekistan</t>
  </si>
  <si>
    <t>Vanuatu</t>
  </si>
  <si>
    <t>Yemen</t>
  </si>
  <si>
    <t>Zambia</t>
  </si>
  <si>
    <t>GDP per capita</t>
  </si>
  <si>
    <t>Average Travel Distance (round trip km)</t>
  </si>
  <si>
    <t>Average Travel CO2 (metric tons)</t>
  </si>
  <si>
    <t>Average Food Cost (USD)</t>
  </si>
  <si>
    <t>Average Hotel Cost (USD)</t>
  </si>
  <si>
    <t>Average Hotel CO2 (metric tons)</t>
  </si>
  <si>
    <t>Average Travel Cost (USD)</t>
  </si>
  <si>
    <t>Average Total CO2 (metric tons)</t>
  </si>
  <si>
    <t>Average Total Cost (USD)</t>
  </si>
  <si>
    <t>Number of Attendees</t>
  </si>
  <si>
    <t>Cost as GDP per capita</t>
  </si>
  <si>
    <t>Oceania</t>
  </si>
  <si>
    <t>Average Cost as Percent of GDP per capita</t>
  </si>
  <si>
    <t>2019 % Change from 2018</t>
  </si>
  <si>
    <t>2015-2018 average</t>
  </si>
  <si>
    <t>% Change 2015-2018 average to 2019</t>
  </si>
  <si>
    <t>2019 % of total CO2</t>
  </si>
  <si>
    <t>2018-2019</t>
  </si>
  <si>
    <t>Carbon footprint (gCO2e/hr)</t>
  </si>
  <si>
    <t>NAMS 2020</t>
  </si>
  <si>
    <t>ICLR 2020</t>
  </si>
  <si>
    <t>Streaming hours/attendee</t>
  </si>
  <si>
    <t>Total Hypothetical in-person footprint (Tons CO2e)</t>
  </si>
  <si>
    <t>% of in-person footprint</t>
  </si>
  <si>
    <t>International Attendees</t>
  </si>
  <si>
    <t>Domestic Attendees</t>
  </si>
  <si>
    <t>Non-Student Attendees</t>
  </si>
  <si>
    <t>Student Attendees</t>
  </si>
  <si>
    <t>not in</t>
  </si>
  <si>
    <t>NAMS</t>
  </si>
  <si>
    <t>ICLR</t>
  </si>
  <si>
    <t>Type</t>
  </si>
  <si>
    <t>All Attendee</t>
  </si>
  <si>
    <t>All Attendees</t>
  </si>
  <si>
    <t>Average In-person Registration Fee Adj</t>
  </si>
  <si>
    <t>Attended</t>
  </si>
  <si>
    <t>yes</t>
  </si>
  <si>
    <t>Travel CO2 (tonnes)</t>
  </si>
  <si>
    <t>Total CO2 (metric tonness)</t>
  </si>
  <si>
    <t>AAS 2020</t>
  </si>
  <si>
    <t>Total Carbon footprint (tonnes CO2e)</t>
  </si>
  <si>
    <t>Hotel CO2 (metric tonnes)</t>
  </si>
  <si>
    <t>Hotel CO2 (metric tonnes/night)</t>
  </si>
  <si>
    <t>Travel CO2 (metric tonnes)</t>
  </si>
  <si>
    <t>CHECK</t>
  </si>
  <si>
    <t>AAS</t>
  </si>
  <si>
    <t>2018-2019 average</t>
  </si>
  <si>
    <t>Car Travel Emissions</t>
  </si>
  <si>
    <t>GHG Emissions (tonnes CO2e/mi)</t>
  </si>
  <si>
    <t>GHG Emissions (tonnes CO2e/km)</t>
  </si>
  <si>
    <t>Total CO2e (tonnes)</t>
  </si>
  <si>
    <t>Average International Attendees (tonnes C02e)</t>
  </si>
  <si>
    <t>Average All Attendees (tonnes C02e)</t>
  </si>
  <si>
    <t>Total CO2e as Car Travel (km)</t>
  </si>
  <si>
    <t>Average All Attendees as Car Travel (km)</t>
  </si>
  <si>
    <t>Average International Attendees as Car Travel (km)</t>
  </si>
  <si>
    <t>Tonnes (CO2e)</t>
  </si>
  <si>
    <t>Equivalent Car Travel (km)</t>
  </si>
  <si>
    <t>Equivalent Car Travel (mi)</t>
  </si>
  <si>
    <t>Subject Notes</t>
  </si>
  <si>
    <t>GDP is expressed in current U.S. dollars per person. Data are derived by first converting GDP in national currency to U.S. dollars and then dividing it by total population.</t>
  </si>
  <si>
    <t>U.S. dollars</t>
  </si>
  <si>
    <t>All</t>
  </si>
  <si>
    <t>Int'l</t>
  </si>
  <si>
    <t>Real Conference</t>
  </si>
  <si>
    <t>A</t>
  </si>
  <si>
    <t>B</t>
  </si>
  <si>
    <t>C</t>
  </si>
  <si>
    <t>Formatted Tableau Data (2019)</t>
  </si>
  <si>
    <t>Tableau Data Hist Average</t>
  </si>
  <si>
    <t>Hist</t>
  </si>
  <si>
    <t>Virtual</t>
  </si>
  <si>
    <t>Value</t>
  </si>
  <si>
    <t>-</t>
  </si>
  <si>
    <t>% Cost Diff vs. USA</t>
  </si>
  <si>
    <t>San Francisco CA USA</t>
  </si>
  <si>
    <t>Madison, Wisconsin</t>
  </si>
  <si>
    <t>Greenbelt MD USA</t>
  </si>
  <si>
    <t>Macclesfield Cheshire United Kingdom</t>
  </si>
  <si>
    <t>Washington DC USA</t>
  </si>
  <si>
    <t>Apopka FL USA</t>
  </si>
  <si>
    <t>Baltimore MD USA</t>
  </si>
  <si>
    <t>MACCLESFIELD Cheshire United Kingdom</t>
  </si>
  <si>
    <t>Atlanta GA USA</t>
  </si>
  <si>
    <t>East Lansing MI USA</t>
  </si>
  <si>
    <t>Corinth TX USA</t>
  </si>
  <si>
    <t>Albuquerque NM USA</t>
  </si>
  <si>
    <t>Glendale NY USA</t>
  </si>
  <si>
    <t>Ames IA USA</t>
  </si>
  <si>
    <t>Tempe AZ USA</t>
  </si>
  <si>
    <t>Almada  Portugal</t>
  </si>
  <si>
    <t>West Orange NJ USA</t>
  </si>
  <si>
    <t>Winnipeg MB Canada</t>
  </si>
  <si>
    <t>Chicago IL USA</t>
  </si>
  <si>
    <t>Central SC USA</t>
  </si>
  <si>
    <t>Minneapolis MN USA</t>
  </si>
  <si>
    <t>Stevenson Ranch CA USA</t>
  </si>
  <si>
    <t>Plano TX USA</t>
  </si>
  <si>
    <t>Basel  Switzerland</t>
  </si>
  <si>
    <t>La Jolla CA USA</t>
  </si>
  <si>
    <t>Cincinnati OH USA</t>
  </si>
  <si>
    <t>Edwardsville IL USA</t>
  </si>
  <si>
    <t>Northfield MN USA</t>
  </si>
  <si>
    <t>Wilmington DE USA</t>
  </si>
  <si>
    <t>NÔøΩrnberg Non-US Germany</t>
  </si>
  <si>
    <t>Moffett Field CA USA</t>
  </si>
  <si>
    <t>Cambridge MA USA</t>
  </si>
  <si>
    <t>Williamstown MA USA</t>
  </si>
  <si>
    <t>Leeds West Yorkshire United Kingdom</t>
  </si>
  <si>
    <t>Toronto ON Canada</t>
  </si>
  <si>
    <t>Montreuil ile de france France</t>
  </si>
  <si>
    <t>Columbia SC USA</t>
  </si>
  <si>
    <t>Raleigh NC USA</t>
  </si>
  <si>
    <t>Keele Staffordshire United Kingdom</t>
  </si>
  <si>
    <t>Altadena CA USA</t>
  </si>
  <si>
    <t>Tucson AZ USA</t>
  </si>
  <si>
    <t>Hilo HI USA</t>
  </si>
  <si>
    <t>Washintong DC USA</t>
  </si>
  <si>
    <t>Charlottesville VA USA</t>
  </si>
  <si>
    <t>Bowie MD USA</t>
  </si>
  <si>
    <t>SJO CR Costa Rica</t>
  </si>
  <si>
    <t>Quogue NY USA</t>
  </si>
  <si>
    <t>Pasadena CA USA</t>
  </si>
  <si>
    <t>Ann Arbor MI USA</t>
  </si>
  <si>
    <t>Moscow ID USA</t>
  </si>
  <si>
    <t>Crownsville MD USA</t>
  </si>
  <si>
    <t>Rochester NY USA</t>
  </si>
  <si>
    <t>Annandale on Hudson NY USA</t>
  </si>
  <si>
    <t>Huntsville AL USA</t>
  </si>
  <si>
    <t>Glendale AZ USA</t>
  </si>
  <si>
    <t>Peking China China</t>
  </si>
  <si>
    <t>Center Harbor NH USA</t>
  </si>
  <si>
    <t>Rockville MD USA</t>
  </si>
  <si>
    <t>Madison WI USA</t>
  </si>
  <si>
    <t>Rockyford AB Canada</t>
  </si>
  <si>
    <t>Daytona Beach FL USA</t>
  </si>
  <si>
    <t>Norman OK USA</t>
  </si>
  <si>
    <t>Indore India India</t>
  </si>
  <si>
    <t>Kolkata West Bengal India</t>
  </si>
  <si>
    <t>Springfield VA USA</t>
  </si>
  <si>
    <t>Oak Ridge TN USA</t>
  </si>
  <si>
    <t>Indore Indore MP India</t>
  </si>
  <si>
    <t>Fremont CA USA</t>
  </si>
  <si>
    <t>Indore Madhya Pradesh India</t>
  </si>
  <si>
    <t>Philadelphia PA USA</t>
  </si>
  <si>
    <t>Gambrills MD USA</t>
  </si>
  <si>
    <t>Irvine CA USA</t>
  </si>
  <si>
    <t>Timonium MD USA</t>
  </si>
  <si>
    <t>Kansas City MO USA</t>
  </si>
  <si>
    <t>Denver CO USA</t>
  </si>
  <si>
    <t>Franklin MA USA</t>
  </si>
  <si>
    <t>Saint Louis MO USA</t>
  </si>
  <si>
    <t>Mint Hill NC USA</t>
  </si>
  <si>
    <t>Lemont IL USA</t>
  </si>
  <si>
    <t>Socorro NM USA</t>
  </si>
  <si>
    <t>Camarillo CA USA</t>
  </si>
  <si>
    <t>Greensboro NC USA</t>
  </si>
  <si>
    <t>Jamestown NC USA</t>
  </si>
  <si>
    <t>ARDEN NC USA</t>
  </si>
  <si>
    <t>Austin TX USA</t>
  </si>
  <si>
    <t>Flagstaff AZ USA</t>
  </si>
  <si>
    <t>Kensington MD USA</t>
  </si>
  <si>
    <t>SYRACUSE NY USA</t>
  </si>
  <si>
    <t>Encino CA USA</t>
  </si>
  <si>
    <t>Saint Lazare QC Canada</t>
  </si>
  <si>
    <t>Potsdam  Germany</t>
  </si>
  <si>
    <t>New York NY USA</t>
  </si>
  <si>
    <t>Athens OH USA</t>
  </si>
  <si>
    <t>Palo Alto CA USA</t>
  </si>
  <si>
    <t>Punta Gorda FL USA</t>
  </si>
  <si>
    <t>Reykjavik  Iceland</t>
  </si>
  <si>
    <t>Guyancourt  France</t>
  </si>
  <si>
    <t>Haddonfield NJ USA</t>
  </si>
  <si>
    <t>Mexico City DF Mexico</t>
  </si>
  <si>
    <t>Napa CA USA</t>
  </si>
  <si>
    <t>Carlisle PA USA</t>
  </si>
  <si>
    <t>Daejeon Korea South Korea</t>
  </si>
  <si>
    <t>Daejeon  South Korea</t>
  </si>
  <si>
    <t>Leiden Zuid-Holland Netherlands</t>
  </si>
  <si>
    <t>Graz Austria Austria</t>
  </si>
  <si>
    <t>Stony Brook NY USA</t>
  </si>
  <si>
    <t>Madison Heights MI USA</t>
  </si>
  <si>
    <t>Columbus IN USA</t>
  </si>
  <si>
    <t>Logan UT USA</t>
  </si>
  <si>
    <t>Knoxville TN USA</t>
  </si>
  <si>
    <t>Williams Bay WI USA</t>
  </si>
  <si>
    <t>Brooklyn NY USA</t>
  </si>
  <si>
    <t>Long Island City NY USA</t>
  </si>
  <si>
    <t>Livermore CA USA</t>
  </si>
  <si>
    <t>Prescott AZ USA</t>
  </si>
  <si>
    <t>La Canada CA USA</t>
  </si>
  <si>
    <t>South Orange NJ USA</t>
  </si>
  <si>
    <t>Iowa City IA USA</t>
  </si>
  <si>
    <t>Sunnyvale CA USA</t>
  </si>
  <si>
    <t>Seattle WA USA</t>
  </si>
  <si>
    <t>Mountain View CA USA</t>
  </si>
  <si>
    <t>Desio Monza-Brianza Italy</t>
  </si>
  <si>
    <t>Los Alamos NM USA</t>
  </si>
  <si>
    <t>Wuhan China China</t>
  </si>
  <si>
    <t>Ellicott City MD USA</t>
  </si>
  <si>
    <t>North Logan UT USA</t>
  </si>
  <si>
    <t>Silver Spring MD USA</t>
  </si>
  <si>
    <t>2200 Kobenhavn N  Denmark</t>
  </si>
  <si>
    <t>LONDON  United Kingdom</t>
  </si>
  <si>
    <t>Antwerpen  Belgium</t>
  </si>
  <si>
    <t>Calgary AB Canada</t>
  </si>
  <si>
    <t>Boulder CO USA</t>
  </si>
  <si>
    <t>Arlington VA USA</t>
  </si>
  <si>
    <t>Flint MI USA</t>
  </si>
  <si>
    <t>Ridge NY USA</t>
  </si>
  <si>
    <t>"Amersfoort, Utrecht  Netherlands"</t>
  </si>
  <si>
    <t>Wichita KS USA</t>
  </si>
  <si>
    <t>Las Vegas NV USA</t>
  </si>
  <si>
    <t>St. Louis MO USA</t>
  </si>
  <si>
    <t>Utrecht Utrecht Netherlands</t>
  </si>
  <si>
    <t>Golden CO USA</t>
  </si>
  <si>
    <t>Valencia CA USA</t>
  </si>
  <si>
    <t>Fairfax VA USA</t>
  </si>
  <si>
    <t>Houston TX USA</t>
  </si>
  <si>
    <t>Hamilton NY USA</t>
  </si>
  <si>
    <t>Bloomington IN USA</t>
  </si>
  <si>
    <t>Hillsdale NJ USA</t>
  </si>
  <si>
    <t>Kamuela HI USA</t>
  </si>
  <si>
    <t>College Park MD USA</t>
  </si>
  <si>
    <t>Somerville MA USA</t>
  </si>
  <si>
    <t>CAMBRIDGE  United Kingdom</t>
  </si>
  <si>
    <t>St. John's NL Canada</t>
  </si>
  <si>
    <t>San Diego CA USA</t>
  </si>
  <si>
    <t>Rockport MA USA</t>
  </si>
  <si>
    <t>La Serena Region V Chile</t>
  </si>
  <si>
    <t>Springfield MO USA</t>
  </si>
  <si>
    <t>Marietta OH USA</t>
  </si>
  <si>
    <t>DC USA</t>
  </si>
  <si>
    <t>Alexandria VA USA</t>
  </si>
  <si>
    <t>Oakland Gardens NY USA</t>
  </si>
  <si>
    <t>New Bedford MA USA</t>
  </si>
  <si>
    <t>San Carlos CA USA</t>
  </si>
  <si>
    <t>Muncie IN USA</t>
  </si>
  <si>
    <t>University Park PA USA</t>
  </si>
  <si>
    <t>Grand Rapids MI USA</t>
  </si>
  <si>
    <t>New Market AL USA</t>
  </si>
  <si>
    <t>Okemos MI USA</t>
  </si>
  <si>
    <t>New York City NY USA</t>
  </si>
  <si>
    <t>La Serena  Chile</t>
  </si>
  <si>
    <t>Milwaukee WI USA</t>
  </si>
  <si>
    <t>Westfield MA USA</t>
  </si>
  <si>
    <t>Santa Cruz CA USA</t>
  </si>
  <si>
    <t>Urbana IL USA</t>
  </si>
  <si>
    <t>Long Beach CA USA</t>
  </si>
  <si>
    <t>Charleston SC USA</t>
  </si>
  <si>
    <t>London  United Kingdom</t>
  </si>
  <si>
    <t>Seoul SP South Korea</t>
  </si>
  <si>
    <t>Bulach  Switzerland</t>
  </si>
  <si>
    <t>Tel Aviv  Israel</t>
  </si>
  <si>
    <t>Kailua HI USA</t>
  </si>
  <si>
    <t>Sugar Creek MO USA</t>
  </si>
  <si>
    <t>Tolland CT USA</t>
  </si>
  <si>
    <t>Phoenix AZ USA</t>
  </si>
  <si>
    <t>Yokohama Kanagawa Japan</t>
  </si>
  <si>
    <t>EPPING NSW Australia</t>
  </si>
  <si>
    <t>Bridgewater MA USA</t>
  </si>
  <si>
    <t>Daejeon Yueseong South Korea</t>
  </si>
  <si>
    <t>Arlington MA USA</t>
  </si>
  <si>
    <t>La Serena Coquimbo Chile</t>
  </si>
  <si>
    <t>Belmont MA USA</t>
  </si>
  <si>
    <t>Tampa FL USA</t>
  </si>
  <si>
    <t>Laguna Niguel CA USA</t>
  </si>
  <si>
    <t>Princeton NJ USA</t>
  </si>
  <si>
    <t>Los Angeles California USA</t>
  </si>
  <si>
    <t>Ithaca NY USA</t>
  </si>
  <si>
    <t>Valley Center KS USA</t>
  </si>
  <si>
    <t>Portland OR USA</t>
  </si>
  <si>
    <t>Rancho Palos Verdes CA USA</t>
  </si>
  <si>
    <t>Annandale-on-Hudson NY USA</t>
  </si>
  <si>
    <t>Columbus OH USA</t>
  </si>
  <si>
    <t>Melbourne FL USA</t>
  </si>
  <si>
    <t>Madison AL USA</t>
  </si>
  <si>
    <t>San Jose CA USA</t>
  </si>
  <si>
    <t>Los Altos CA USA</t>
  </si>
  <si>
    <t>Mount Wilson CA USA</t>
  </si>
  <si>
    <t>Selinsgrove PA USA</t>
  </si>
  <si>
    <t>Hastings on Hudson NY USA</t>
  </si>
  <si>
    <t>Athens GA USA</t>
  </si>
  <si>
    <t>Daegu Daegu South Korea</t>
  </si>
  <si>
    <t>Cambridge  United Kingdom</t>
  </si>
  <si>
    <t>Hamilton ON Canada</t>
  </si>
  <si>
    <t>Oakton VA USA</t>
  </si>
  <si>
    <t>Olympia Fields IL USA</t>
  </si>
  <si>
    <t>Los Angeles CA USA</t>
  </si>
  <si>
    <t>Miami FL USA</t>
  </si>
  <si>
    <t>Watertown MA USA</t>
  </si>
  <si>
    <t>OXFORD  United Kingdom</t>
  </si>
  <si>
    <t>Culver City CA USA</t>
  </si>
  <si>
    <t>Sacramento CA USA</t>
  </si>
  <si>
    <t>Friday Harbor WA USA</t>
  </si>
  <si>
    <t>Albion MI USA</t>
  </si>
  <si>
    <t>Pawleys Island SC USA</t>
  </si>
  <si>
    <t>Provo UT USA</t>
  </si>
  <si>
    <t>Moraga CA USA</t>
  </si>
  <si>
    <t>Berea KY USA</t>
  </si>
  <si>
    <t>Terre Haute IN USA</t>
  </si>
  <si>
    <t>West Hills CA USA</t>
  </si>
  <si>
    <t>Red Lodge MT USA</t>
  </si>
  <si>
    <t>Dearborn MI USA</t>
  </si>
  <si>
    <t>Harrisonburg VA USA</t>
  </si>
  <si>
    <t>Dublin Dublin Ireland</t>
  </si>
  <si>
    <t>Cary NC USA</t>
  </si>
  <si>
    <t>Hillsborough NJ USA</t>
  </si>
  <si>
    <t>Lasalle  Canada</t>
  </si>
  <si>
    <t>Mesa AZ USA</t>
  </si>
  <si>
    <t>Wilmette IL USA</t>
  </si>
  <si>
    <t>Media PA USA</t>
  </si>
  <si>
    <t>Oak Park IL USA</t>
  </si>
  <si>
    <t>Columbia MD USA</t>
  </si>
  <si>
    <t>Beijing  China</t>
  </si>
  <si>
    <t>Bozeman MT USA</t>
  </si>
  <si>
    <t>St Thomas VI USA</t>
  </si>
  <si>
    <t>Glasgow Scotland United Kingdom</t>
  </si>
  <si>
    <t>Glen Arm MD USA</t>
  </si>
  <si>
    <t>Lutherville Timonium MD USA</t>
  </si>
  <si>
    <t>Concord MA USA</t>
  </si>
  <si>
    <t>Clifton VA USA</t>
  </si>
  <si>
    <t>Honolulu HI USA</t>
  </si>
  <si>
    <t>Montreal QC Canada</t>
  </si>
  <si>
    <t>Avondale AZ USA</t>
  </si>
  <si>
    <t>Murfreesboro TN USA</t>
  </si>
  <si>
    <t>Spanaway WA USA</t>
  </si>
  <si>
    <t>Laramie WY USA</t>
  </si>
  <si>
    <t>Louisville KY USA</t>
  </si>
  <si>
    <t>La Laguna Tenerife Spain</t>
  </si>
  <si>
    <t>Big Bear City CA USA</t>
  </si>
  <si>
    <t>Lakewood CO USA</t>
  </si>
  <si>
    <t>Gettysburg PA USA</t>
  </si>
  <si>
    <t>Amado AZ USA</t>
  </si>
  <si>
    <t>Niwot CO USA</t>
  </si>
  <si>
    <t>Bremerton WA USA</t>
  </si>
  <si>
    <t>Arnold MD USA</t>
  </si>
  <si>
    <t>Duxbury MA USA</t>
  </si>
  <si>
    <t>Bethesda MD USA</t>
  </si>
  <si>
    <t>Simi Valley CA USA</t>
  </si>
  <si>
    <t>Nederland CO USA</t>
  </si>
  <si>
    <t>Boise ID USA</t>
  </si>
  <si>
    <t>Redlands CA USA</t>
  </si>
  <si>
    <t>San Antonio TX USA</t>
  </si>
  <si>
    <t>Andover MN USA</t>
  </si>
  <si>
    <t>Melbourne VIC Australia</t>
  </si>
  <si>
    <t>Shreveport LA USA</t>
  </si>
  <si>
    <t>Highlands Ranch CO USA</t>
  </si>
  <si>
    <t>Keller TX USA</t>
  </si>
  <si>
    <t>Ventspils  Latvia</t>
  </si>
  <si>
    <t>20501 Atenas Alajuela Costa Rica</t>
  </si>
  <si>
    <t>Park City UT USA</t>
  </si>
  <si>
    <t>Boston MA USA</t>
  </si>
  <si>
    <t>Lesve NA Belgium</t>
  </si>
  <si>
    <t>Pereira Colombia Colombia</t>
  </si>
  <si>
    <t>Kenmore WA USA</t>
  </si>
  <si>
    <t>Sandwich MA USA</t>
  </si>
  <si>
    <t>Bellevue WA USA</t>
  </si>
  <si>
    <t>Glendora CA USA</t>
  </si>
  <si>
    <t>Green Bank WV USA</t>
  </si>
  <si>
    <t>Lafayette CO USA</t>
  </si>
  <si>
    <t>Woodstock  United Kingdom</t>
  </si>
  <si>
    <t>Freeland MD USA</t>
  </si>
  <si>
    <t>Morgantown WV USA</t>
  </si>
  <si>
    <t>Vero Beach FL USA</t>
  </si>
  <si>
    <t>BELFAST  United Kingdom</t>
  </si>
  <si>
    <t>Caguas Puerto Rico USA</t>
  </si>
  <si>
    <t>Memphis TN USA</t>
  </si>
  <si>
    <t>Los Lunas NM USA</t>
  </si>
  <si>
    <t>Georgetown TX USA</t>
  </si>
  <si>
    <t>Philomath OR USA</t>
  </si>
  <si>
    <t>Saint Paul MN USA</t>
  </si>
  <si>
    <t>Hillsdale MI USA</t>
  </si>
  <si>
    <t>Pewaukee WI USA</t>
  </si>
  <si>
    <t>Sparks Glencoe MD USA</t>
  </si>
  <si>
    <t>Littleton CO USA</t>
  </si>
  <si>
    <t>Laurel MD USA</t>
  </si>
  <si>
    <t>Berkeley CA USA</t>
  </si>
  <si>
    <t>Riverside CA USA</t>
  </si>
  <si>
    <t>Bentley WA Australia</t>
  </si>
  <si>
    <t>Madison CT USA</t>
  </si>
  <si>
    <t>Canberra ACT Australia</t>
  </si>
  <si>
    <t>Taipei Taiwan Taiwan</t>
  </si>
  <si>
    <t>Clemson SC USA</t>
  </si>
  <si>
    <t>Garching Bayern Germany</t>
  </si>
  <si>
    <t>Aurora IL USA</t>
  </si>
  <si>
    <t>Bellingham WA USA</t>
  </si>
  <si>
    <t>Stewart Manor NY USA</t>
  </si>
  <si>
    <t>Hartland WI USA</t>
  </si>
  <si>
    <t>Santiago Santiago Chile</t>
  </si>
  <si>
    <t>Glenwood MD USA</t>
  </si>
  <si>
    <t>Clarksburg MD USA</t>
  </si>
  <si>
    <t>Oak Forest IL USA</t>
  </si>
  <si>
    <t>Granville NSW Australia</t>
  </si>
  <si>
    <t>Sierra Madre CA USA</t>
  </si>
  <si>
    <t>Oregon WI USA</t>
  </si>
  <si>
    <t>Waban MA USA</t>
  </si>
  <si>
    <t>Alpine TX USA</t>
  </si>
  <si>
    <t>Plainsboro NJ USA</t>
  </si>
  <si>
    <t>Arecibo PR USA</t>
  </si>
  <si>
    <t>Westminster CO USA</t>
  </si>
  <si>
    <t>Benzonia MI USA</t>
  </si>
  <si>
    <t>Fond Du Lac WI USA</t>
  </si>
  <si>
    <t>Morehead KY USA</t>
  </si>
  <si>
    <t>Monroe WI USA</t>
  </si>
  <si>
    <t>Parker CO USA</t>
  </si>
  <si>
    <t>New Haven CT USA</t>
  </si>
  <si>
    <t>Freeport NY USA</t>
  </si>
  <si>
    <t>Kingston ON Canada</t>
  </si>
  <si>
    <t>Little Ferry NJ USA</t>
  </si>
  <si>
    <t>Grand Forks ND USA</t>
  </si>
  <si>
    <t>Bunkyo-ku Tokyo Japan</t>
  </si>
  <si>
    <t>San Mateo CA USA</t>
  </si>
  <si>
    <t>Manchester Manchester United Kingdom</t>
  </si>
  <si>
    <t>Madrid  Spain</t>
  </si>
  <si>
    <t>Round Rock TX USA</t>
  </si>
  <si>
    <t>Salem WI USA</t>
  </si>
  <si>
    <t>Smyrna TN USA</t>
  </si>
  <si>
    <t>BIRMINGHAM  United Kingdom</t>
  </si>
  <si>
    <t>Potsdam Brandergurg Germany</t>
  </si>
  <si>
    <t>Moscow  Russia</t>
  </si>
  <si>
    <t>Amherst MA Uruguay</t>
  </si>
  <si>
    <t>Lawrence KS USA</t>
  </si>
  <si>
    <t>Colorado Springs CO USA</t>
  </si>
  <si>
    <t>Odenton MD USA</t>
  </si>
  <si>
    <t>Stockbridge GA USA</t>
  </si>
  <si>
    <t>BEAVERCREEK OH USA</t>
  </si>
  <si>
    <t>Lakemoor IL USA</t>
  </si>
  <si>
    <t>Heidelberg  Germany</t>
  </si>
  <si>
    <t>Lyons CO USA</t>
  </si>
  <si>
    <t>New Hudson MI USA</t>
  </si>
  <si>
    <t>Garfiled Hts. OH USA</t>
  </si>
  <si>
    <t>Cairo Maadi Egypt</t>
  </si>
  <si>
    <t>Spanish Fork UT USA</t>
  </si>
  <si>
    <t>NOTTINGHAM  United Kingdom</t>
  </si>
  <si>
    <t>Dripping Springs TX USA</t>
  </si>
  <si>
    <t>Fullerton CA USA</t>
  </si>
  <si>
    <t>Montgomery IL USA</t>
  </si>
  <si>
    <t>IL USA</t>
  </si>
  <si>
    <t>Lincoln CA USA</t>
  </si>
  <si>
    <t>Lexington KY USA</t>
  </si>
  <si>
    <t>Chapel Hill NC USA</t>
  </si>
  <si>
    <t>Lowell IN USA</t>
  </si>
  <si>
    <t>Gyeonggi-do  South Korea</t>
  </si>
  <si>
    <t>Fort Lauderdale FL USA</t>
  </si>
  <si>
    <t>Platteville WI USA</t>
  </si>
  <si>
    <t>Gainesville FL USA</t>
  </si>
  <si>
    <t>"Carouge, Geneva  Switzerland"</t>
  </si>
  <si>
    <t>Montreal  QC Canada</t>
  </si>
  <si>
    <t>Ioannina  Greece</t>
  </si>
  <si>
    <t>Zetland NSW Australia</t>
  </si>
  <si>
    <t>Bern Canton of Bern Switzerland</t>
  </si>
  <si>
    <t>Heidelberg Baden-wÔøΩrttembe Germany</t>
  </si>
  <si>
    <t>Bern  Switzerland</t>
  </si>
  <si>
    <t>Plymouth MI USA</t>
  </si>
  <si>
    <t>Stoughton WI USA</t>
  </si>
  <si>
    <t>Weston ACT Australia</t>
  </si>
  <si>
    <t>Kalamazoo MI USA</t>
  </si>
  <si>
    <t>Brighton MA USA</t>
  </si>
  <si>
    <t>Catonsville MD USA</t>
  </si>
  <si>
    <t>Locust Grove VA USA</t>
  </si>
  <si>
    <t>Montreal  Canada</t>
  </si>
  <si>
    <t>Arbovale WV USA</t>
  </si>
  <si>
    <t>Garching Bei Muenchen Bavaria German</t>
  </si>
  <si>
    <t>Redmond WA USA</t>
  </si>
  <si>
    <t>Gaithersburg MD USA</t>
  </si>
  <si>
    <t>Noordwijk South Holland Netherlands</t>
  </si>
  <si>
    <t>Tyler TX USA</t>
  </si>
  <si>
    <t>Ford City PA USA</t>
  </si>
  <si>
    <t>Merate  Italy</t>
  </si>
  <si>
    <t>Topeka KS USA</t>
  </si>
  <si>
    <t>Brookline MA USA</t>
  </si>
  <si>
    <t>Granada Hills CA USA</t>
  </si>
  <si>
    <t>Crofton MD USA</t>
  </si>
  <si>
    <t>MontrÔøΩal QC Canada</t>
  </si>
  <si>
    <t>Durham NC USA</t>
  </si>
  <si>
    <t>Eugene OR USA</t>
  </si>
  <si>
    <t>Noordwijk  Netherlands</t>
  </si>
  <si>
    <t>Lawrenceville NJ USA</t>
  </si>
  <si>
    <t>Locust Hill  Ontario Canada</t>
  </si>
  <si>
    <t>Warsaw Mazowieckie Poland</t>
  </si>
  <si>
    <t>Bothell WA USA</t>
  </si>
  <si>
    <t>Ventura CA USA</t>
  </si>
  <si>
    <t>Quincy MA USA</t>
  </si>
  <si>
    <t>North Aurora IL USA</t>
  </si>
  <si>
    <t>Fayetteville AR USA</t>
  </si>
  <si>
    <t>Cheongju-si  South Korea</t>
  </si>
  <si>
    <t>Toulouse Occitanie France</t>
  </si>
  <si>
    <t>HAWTHORN VIC Australia</t>
  </si>
  <si>
    <t>San Cristobal de La Laguna Spain Spa</t>
  </si>
  <si>
    <t>L'AQUILA Abbruzzo Italy</t>
  </si>
  <si>
    <t>Weston Creek ACT Australia</t>
  </si>
  <si>
    <t>Willow Springs IL USA</t>
  </si>
  <si>
    <t>Meudon Ile de France France</t>
  </si>
  <si>
    <t>Selby VIC Australia</t>
  </si>
  <si>
    <t>London ON Canada</t>
  </si>
  <si>
    <t>Cobourg ON Canada</t>
  </si>
  <si>
    <t>High Point NC USA</t>
  </si>
  <si>
    <t>Cockeysville MD USA</t>
  </si>
  <si>
    <t>Dundas ON Canada</t>
  </si>
  <si>
    <t>Annapolis MD USA</t>
  </si>
  <si>
    <t>Kolkata India India</t>
  </si>
  <si>
    <t>Folsom CA USA</t>
  </si>
  <si>
    <t>San CristÔøΩbal de La Laguna Tenerife</t>
  </si>
  <si>
    <t>Los Alamoa NM USA</t>
  </si>
  <si>
    <t>Las Cruces NM USA</t>
  </si>
  <si>
    <t>Lynnwood WA USA</t>
  </si>
  <si>
    <t>Eastgardens NSW Australia</t>
  </si>
  <si>
    <t>Tallahassee FL USA</t>
  </si>
  <si>
    <t>Cerdanyola Barcelona Spain</t>
  </si>
  <si>
    <t>Tokyo  Japan</t>
  </si>
  <si>
    <t>Notre Dame IN USA</t>
  </si>
  <si>
    <t>Budapest  Hungary</t>
  </si>
  <si>
    <t>West Lafayette IN USA</t>
  </si>
  <si>
    <t>Sydney NSW Australia</t>
  </si>
  <si>
    <t>Haiku HI USA</t>
  </si>
  <si>
    <t>San Pedro CA USA</t>
  </si>
  <si>
    <t>State College PA USA</t>
  </si>
  <si>
    <t>Toledo OH USA</t>
  </si>
  <si>
    <t>Dundas Ontario Canada</t>
  </si>
  <si>
    <t>Bountiful UT USA</t>
  </si>
  <si>
    <t>Clayton VIC Australia</t>
  </si>
  <si>
    <t>Vallejo CA USA</t>
  </si>
  <si>
    <t>Versoix Geneva Switzerland</t>
  </si>
  <si>
    <t>Riverside NJ USA</t>
  </si>
  <si>
    <t>Lund  Sweden</t>
  </si>
  <si>
    <t>Chiba  Japan</t>
  </si>
  <si>
    <t>Acton MA USA</t>
  </si>
  <si>
    <t>Clifton Park NY USA</t>
  </si>
  <si>
    <t>Maple Grove MN USA</t>
  </si>
  <si>
    <t>Staten Island NY USA</t>
  </si>
  <si>
    <t>Ecatepec Mexico Mexico</t>
  </si>
  <si>
    <t>Holmdel NJ USA</t>
  </si>
  <si>
    <t>Lenexa KS USA</t>
  </si>
  <si>
    <t>Malden MA USA</t>
  </si>
  <si>
    <t>Bath  United Kingdom</t>
  </si>
  <si>
    <t>BATH  United Kingdom</t>
  </si>
  <si>
    <t>Campbell CA USA</t>
  </si>
  <si>
    <t>Houghton MI USA</t>
  </si>
  <si>
    <t>Mc Kinney TX USA</t>
  </si>
  <si>
    <t>Broomfield CO USA</t>
  </si>
  <si>
    <t>El Macero CA USA</t>
  </si>
  <si>
    <t>Manhattan KS USA</t>
  </si>
  <si>
    <t>Whitewater WI USA</t>
  </si>
  <si>
    <t>Tuscaloosa AL USA</t>
  </si>
  <si>
    <t>Severna Park MD USA</t>
  </si>
  <si>
    <t>Burke VA USA</t>
  </si>
  <si>
    <t>Middletown CT USA</t>
  </si>
  <si>
    <t>Belleville ON Canada</t>
  </si>
  <si>
    <t>Harrison NJ USA</t>
  </si>
  <si>
    <t>Capistrano Beach CA USA</t>
  </si>
  <si>
    <t>Catlettsburg KY USA</t>
  </si>
  <si>
    <t>Johnson City TN USA</t>
  </si>
  <si>
    <t>Kennesaw GA USA</t>
  </si>
  <si>
    <t>Middleburg VA USA</t>
  </si>
  <si>
    <t>Boone NC USA</t>
  </si>
  <si>
    <t>Santa Clara CA USA</t>
  </si>
  <si>
    <t>Menlo Park CA USA</t>
  </si>
  <si>
    <t>Palm Bay FL USA</t>
  </si>
  <si>
    <t>Ogden UT USA</t>
  </si>
  <si>
    <t>Dallas TX USA</t>
  </si>
  <si>
    <t>Spring Valley CA USA</t>
  </si>
  <si>
    <t>Stanford CA USA</t>
  </si>
  <si>
    <t>Wilmington MA USA</t>
  </si>
  <si>
    <t>Caldwell ID USA</t>
  </si>
  <si>
    <t>Barboursville WV USA</t>
  </si>
  <si>
    <t>Glendale CA USA</t>
  </si>
  <si>
    <t>Lawrence Kansas USA</t>
  </si>
  <si>
    <t>Northampton MA USA</t>
  </si>
  <si>
    <t>Davie FL USA</t>
  </si>
  <si>
    <t>York PA USA</t>
  </si>
  <si>
    <t>Omaha NE USA</t>
  </si>
  <si>
    <t>Vinhedo SP Brazil</t>
  </si>
  <si>
    <t>Highland Park NJ USA</t>
  </si>
  <si>
    <t>Columbia MO USA</t>
  </si>
  <si>
    <t>Palmdale CA USA</t>
  </si>
  <si>
    <t>Seoul  South Korea</t>
  </si>
  <si>
    <t>Pleasant Hill MO USA</t>
  </si>
  <si>
    <t>Olympia WA USA</t>
  </si>
  <si>
    <t>CARDIFF Wales United Kingdom</t>
  </si>
  <si>
    <t>Edmonton AB Canada</t>
  </si>
  <si>
    <t>Kirkland WA USA</t>
  </si>
  <si>
    <t>New Britain CT USA</t>
  </si>
  <si>
    <t>CARDIFF  United Kingdom</t>
  </si>
  <si>
    <t>Melbourne Beach FL USA</t>
  </si>
  <si>
    <t>Fitchburg WI USA</t>
  </si>
  <si>
    <t>Morgantown WA USA</t>
  </si>
  <si>
    <t>Kyoto  Japan</t>
  </si>
  <si>
    <t>Millersville MD USA</t>
  </si>
  <si>
    <t>Kokomo IN USA</t>
  </si>
  <si>
    <t>Evanston IL USA</t>
  </si>
  <si>
    <t>Arcadia CA USA</t>
  </si>
  <si>
    <t>Macon GA USA</t>
  </si>
  <si>
    <t>San Ramon CA USA</t>
  </si>
  <si>
    <t>Delanco NJ USA</t>
  </si>
  <si>
    <t>Powell OH USA</t>
  </si>
  <si>
    <t>Mc Lean VA USA</t>
  </si>
  <si>
    <t>Hyattsville MD USA</t>
  </si>
  <si>
    <t>Woodside CA USA</t>
  </si>
  <si>
    <t>Bowling Green OH USA</t>
  </si>
  <si>
    <t>Delavan WI USA</t>
  </si>
  <si>
    <t>Seneca Falls NY USA</t>
  </si>
  <si>
    <t>Garland TX USA</t>
  </si>
  <si>
    <t>Frederick MD USA</t>
  </si>
  <si>
    <t>Downingtown PA USA</t>
  </si>
  <si>
    <t>Amherst MA USA</t>
  </si>
  <si>
    <t>Danville PA USA</t>
  </si>
  <si>
    <t>Blue Bell PA USA</t>
  </si>
  <si>
    <t>Clarksville MD USA</t>
  </si>
  <si>
    <t>Larchmont NY USA</t>
  </si>
  <si>
    <t>Newark NJ USA</t>
  </si>
  <si>
    <t>Santiago  Chile</t>
  </si>
  <si>
    <t>Seneca SC USA</t>
  </si>
  <si>
    <t>Nashville TN USA</t>
  </si>
  <si>
    <t>Grafton WI USA</t>
  </si>
  <si>
    <t>Baltimore MD United Kingdom</t>
  </si>
  <si>
    <t>Wynnewood PA USA</t>
  </si>
  <si>
    <t>Mooresville NC USA</t>
  </si>
  <si>
    <t>Gainesville GA USA</t>
  </si>
  <si>
    <t>Oneonta NY USA</t>
  </si>
  <si>
    <t>West Newton MA USA</t>
  </si>
  <si>
    <t>Newton MA USA</t>
  </si>
  <si>
    <t>Osceola IN USA</t>
  </si>
  <si>
    <t>Bangalore Karnataka India</t>
  </si>
  <si>
    <t>Western Springs IL USA</t>
  </si>
  <si>
    <t>Naples Italy Italy</t>
  </si>
  <si>
    <t>Santiago R.M. Chile</t>
  </si>
  <si>
    <t>Santiago Metropolitana Chile</t>
  </si>
  <si>
    <t>Southampton  United Kingdom</t>
  </si>
  <si>
    <t>Barcelona Spain Spain</t>
  </si>
  <si>
    <t>"Cambridge,   United Kingdom"</t>
  </si>
  <si>
    <t>Fort Worth TX USA</t>
  </si>
  <si>
    <t>Grafton NH USA</t>
  </si>
  <si>
    <t>London England United Kingdom</t>
  </si>
  <si>
    <t>Bryan TX USA</t>
  </si>
  <si>
    <t>Hamburg  Germany</t>
  </si>
  <si>
    <t>Charlottesville United States Nether</t>
  </si>
  <si>
    <t>SUTTON Surrey United Kingdom</t>
  </si>
  <si>
    <t>Berlin Berlin Germany</t>
  </si>
  <si>
    <t>London London United Kingdom</t>
  </si>
  <si>
    <t>Redwood Falls MN USA</t>
  </si>
  <si>
    <t>Mays Landing NJ USA</t>
  </si>
  <si>
    <t>Eau Claire WI USA</t>
  </si>
  <si>
    <t>Anchorage AK USA</t>
  </si>
  <si>
    <t>Baton Rouge LA USA</t>
  </si>
  <si>
    <t>Hornby Island BC Canada</t>
  </si>
  <si>
    <t>Seoul Seoul South Korea</t>
  </si>
  <si>
    <t>Addis Ababa  Ethiopia</t>
  </si>
  <si>
    <t>Lexington MA USA</t>
  </si>
  <si>
    <t>Hazard KY USA</t>
  </si>
  <si>
    <t>Pikesville MD USA</t>
  </si>
  <si>
    <t>Santa Monica CA USA</t>
  </si>
  <si>
    <t>Erie CO USA</t>
  </si>
  <si>
    <t>Hartwell GA USA</t>
  </si>
  <si>
    <t>Milledgeville GA USA</t>
  </si>
  <si>
    <t>Towson MD USA</t>
  </si>
  <si>
    <t>Playa Del Rey CA USA</t>
  </si>
  <si>
    <t>Mankato MN USA</t>
  </si>
  <si>
    <t>Mayhill NM USA</t>
  </si>
  <si>
    <t>Palm Desert CA USA</t>
  </si>
  <si>
    <t>Arizona City AZ USA</t>
  </si>
  <si>
    <t>Montclair NJ USA</t>
  </si>
  <si>
    <t>Harvard MA USA</t>
  </si>
  <si>
    <t>Stafford TX USA</t>
  </si>
  <si>
    <t>Levittown PR USA</t>
  </si>
  <si>
    <t>Cloudcroft NM USA</t>
  </si>
  <si>
    <t>Tracy CA USA</t>
  </si>
  <si>
    <t>Big Rock IL USA</t>
  </si>
  <si>
    <t>Parkville Victoria Australia</t>
  </si>
  <si>
    <t>Busan  South Korea</t>
  </si>
  <si>
    <t>Gold Canyon AZ USA</t>
  </si>
  <si>
    <t>Mission Viejo CA USA</t>
  </si>
  <si>
    <t>Grand Prairie TX USA</t>
  </si>
  <si>
    <t>Sandy Spring MD USA</t>
  </si>
  <si>
    <t>St. Louis, Missouri</t>
  </si>
  <si>
    <t>Hannover Niedersachsen Germany</t>
  </si>
  <si>
    <t>Tokyo Tokyo Japan</t>
  </si>
  <si>
    <t>Cheonan S.Korea South Korea</t>
  </si>
  <si>
    <t>Hanover Niedersachsen Germany</t>
  </si>
  <si>
    <t>Baghdad Baghdad Iraq</t>
  </si>
  <si>
    <t>Makawao HI USA</t>
  </si>
  <si>
    <t>Henderson KY USA</t>
  </si>
  <si>
    <t>Hanover NH USA</t>
  </si>
  <si>
    <t>Little Rock AR USA</t>
  </si>
  <si>
    <t>Kirksville MO USA</t>
  </si>
  <si>
    <t>Bangalore India India</t>
  </si>
  <si>
    <t>Saint Jacob IL USA</t>
  </si>
  <si>
    <t>Saline MI USA</t>
  </si>
  <si>
    <t>Belleville IL USA</t>
  </si>
  <si>
    <t>Bowling Green KY USA</t>
  </si>
  <si>
    <t>Glasgow  United Kingdom</t>
  </si>
  <si>
    <t>Santa Fe NM USA</t>
  </si>
  <si>
    <t>La Salle IL USA</t>
  </si>
  <si>
    <t>Port Chester NY USA</t>
  </si>
  <si>
    <t>Redondo Beach CA USA</t>
  </si>
  <si>
    <t>Duluth MN USA</t>
  </si>
  <si>
    <t>Pasto Narino Colombia</t>
  </si>
  <si>
    <t>Milton Keyes  United Kingdom</t>
  </si>
  <si>
    <t>Wayzata MN USA</t>
  </si>
  <si>
    <t>Norwood MA USA</t>
  </si>
  <si>
    <t>Miami Springs FL USA</t>
  </si>
  <si>
    <t>Kirkwood MO USA</t>
  </si>
  <si>
    <t>Sheffield  United Kingdom</t>
  </si>
  <si>
    <t>Saint Petersburg  Russia</t>
  </si>
  <si>
    <t>Northridge CA USA</t>
  </si>
  <si>
    <t>Hefei Anhui China</t>
  </si>
  <si>
    <t>Ottawa ON Canada</t>
  </si>
  <si>
    <t>Galesburg IL USA</t>
  </si>
  <si>
    <t>Takoma Park MD USA</t>
  </si>
  <si>
    <t>San Clemente CA USA</t>
  </si>
  <si>
    <t>Waukesha WI USA</t>
  </si>
  <si>
    <t>Danville CA USA</t>
  </si>
  <si>
    <t>The University of Sydney NSW Austral</t>
  </si>
  <si>
    <t>Rancho Cucamonga CA USA</t>
  </si>
  <si>
    <t>San Rafael CA USA</t>
  </si>
  <si>
    <t>Troy NY USA</t>
  </si>
  <si>
    <t>Clayton IN USA</t>
  </si>
  <si>
    <t>Mississauga ON Canada</t>
  </si>
  <si>
    <t>Sherbrooke QC Canada</t>
  </si>
  <si>
    <t>Seabrook TX USA</t>
  </si>
  <si>
    <t>Coralville IA USA</t>
  </si>
  <si>
    <t>Lexington VA USA</t>
  </si>
  <si>
    <t>San Luis Obispo CA USA</t>
  </si>
  <si>
    <t>Carbondale IL USA</t>
  </si>
  <si>
    <t>Dinuba CA USA</t>
  </si>
  <si>
    <t>Winneipeg MB Canada</t>
  </si>
  <si>
    <t>CittÔøΩ Del Vaticano  Holy See (Vatica</t>
  </si>
  <si>
    <t>Holy See (Vatican City)</t>
  </si>
  <si>
    <t>Cleveland OH USA</t>
  </si>
  <si>
    <t>Reno NV USA</t>
  </si>
  <si>
    <t>Hilton Head Island SC USA</t>
  </si>
  <si>
    <t>College Station TX USA</t>
  </si>
  <si>
    <t>Bedford TX USA</t>
  </si>
  <si>
    <t>Fairport NY USA</t>
  </si>
  <si>
    <t>Azusa CA USA</t>
  </si>
  <si>
    <t>Durham NH USA</t>
  </si>
  <si>
    <t>Haverford PA USA</t>
  </si>
  <si>
    <t>Apex NC USA</t>
  </si>
  <si>
    <t>Middletown DE USA</t>
  </si>
  <si>
    <t>Jonesboro AR USA</t>
  </si>
  <si>
    <t>Cochranville PA USA</t>
  </si>
  <si>
    <t>Hickory Ridge AR USA</t>
  </si>
  <si>
    <t>Newark DE USA</t>
  </si>
  <si>
    <t>Orlando FL USA</t>
  </si>
  <si>
    <t>Providence RI USA</t>
  </si>
  <si>
    <t>Stillwater OK USA</t>
  </si>
  <si>
    <t>Boca Raton FL USA</t>
  </si>
  <si>
    <t>Chino Hills CA USA</t>
  </si>
  <si>
    <t>Morelia Michoacan Mexico</t>
  </si>
  <si>
    <t>Fresno CA USA</t>
  </si>
  <si>
    <t>Grafton MA USA</t>
  </si>
  <si>
    <t>Athens WV USA</t>
  </si>
  <si>
    <t>Heverlee  Belgium</t>
  </si>
  <si>
    <t>Warrensburg MO USA</t>
  </si>
  <si>
    <t>Pendleton OR USA</t>
  </si>
  <si>
    <t>Astoria NY USA</t>
  </si>
  <si>
    <t>Toulouse Haute-Garonne France</t>
  </si>
  <si>
    <t>"Mitaka, Tokyo  Japan"</t>
  </si>
  <si>
    <t>Seodaemun-gu Seoul South Korea</t>
  </si>
  <si>
    <t>New Bloomfield PA USA</t>
  </si>
  <si>
    <t>North Brunswick NJ USA</t>
  </si>
  <si>
    <t>Rego Park NY USA</t>
  </si>
  <si>
    <t>Perryville MO USA</t>
  </si>
  <si>
    <t>Concord NH USA</t>
  </si>
  <si>
    <t>Dodgeville WI USA</t>
  </si>
  <si>
    <t>Ewing NJ USA</t>
  </si>
  <si>
    <t>Hempstead NY USA</t>
  </si>
  <si>
    <t>West Haven CT USA</t>
  </si>
  <si>
    <t>Pukalani HI USA</t>
  </si>
  <si>
    <t>Hong Kong Hong Kong China</t>
  </si>
  <si>
    <t>Racine WI USA</t>
  </si>
  <si>
    <t>Darien IL USA</t>
  </si>
  <si>
    <t>Commerce TX USA</t>
  </si>
  <si>
    <t>Campbell ACT Australia</t>
  </si>
  <si>
    <t>Greenville TX USA</t>
  </si>
  <si>
    <t>Burlington VT USA</t>
  </si>
  <si>
    <t>Charlotte NC USA</t>
  </si>
  <si>
    <t>Redwood City CA USA</t>
  </si>
  <si>
    <t>Bend OR USA</t>
  </si>
  <si>
    <t>Saint Charles MO USA</t>
  </si>
  <si>
    <t>Rolla MO USA</t>
  </si>
  <si>
    <t>Loganville GA USA</t>
  </si>
  <si>
    <t>Oakland CA USA</t>
  </si>
  <si>
    <t>Pomona CA USA</t>
  </si>
  <si>
    <t>Blue Springs MO USA</t>
  </si>
  <si>
    <t>Berkeley Heights NJ USA</t>
  </si>
  <si>
    <t>Aberystwyth Ceredigion United Kingdo</t>
  </si>
  <si>
    <t>Newhall CA USA</t>
  </si>
  <si>
    <t>Winter Springs FL USA</t>
  </si>
  <si>
    <t>Richmond IN USA</t>
  </si>
  <si>
    <t>Springfield IL USA</t>
  </si>
  <si>
    <t>Pataskala OH USA</t>
  </si>
  <si>
    <t>Taejon  South Korea</t>
  </si>
  <si>
    <t>GÔøΩttingen  Germany</t>
  </si>
  <si>
    <t>Burbank CA USA</t>
  </si>
  <si>
    <t>Pennington NJ USA</t>
  </si>
  <si>
    <t>Pittsburgh PA USA</t>
  </si>
  <si>
    <t>Swarthmore PA USA</t>
  </si>
  <si>
    <t>Leiden  Netherlands</t>
  </si>
  <si>
    <t>Gottingen Lower Saxony Germany</t>
  </si>
  <si>
    <t>Grand Blanc MI USA</t>
  </si>
  <si>
    <t>Nottingham Nottinghamshire United Ki</t>
  </si>
  <si>
    <t>White Lake MI USA</t>
  </si>
  <si>
    <t>Oshkosh WI USA</t>
  </si>
  <si>
    <t>Nagaokakyo Kyoto Japan</t>
  </si>
  <si>
    <t>Green Bay WI USA</t>
  </si>
  <si>
    <t>Crestview Hills KY USA</t>
  </si>
  <si>
    <t>Crestwood KY USA</t>
  </si>
  <si>
    <t>Naperville IL USA</t>
  </si>
  <si>
    <t>Pflugerville TX USA</t>
  </si>
  <si>
    <t>AA USA</t>
  </si>
  <si>
    <t>Murphysboro IL USA</t>
  </si>
  <si>
    <t>Clarksville TN USA</t>
  </si>
  <si>
    <t>Irvington NY USA</t>
  </si>
  <si>
    <t>Cape Girardeau MO USA</t>
  </si>
  <si>
    <t>Northville MI USA</t>
  </si>
  <si>
    <t>Novi MI USA</t>
  </si>
  <si>
    <t>Hawthorn VIC Australia</t>
  </si>
  <si>
    <t>Saint Cloud MN USA</t>
  </si>
  <si>
    <t>High Ridge MO USA</t>
  </si>
  <si>
    <t>Durham  United Kingdom</t>
  </si>
  <si>
    <t>Denver, Colorado</t>
  </si>
  <si>
    <t>Chevy Chase MD USA</t>
  </si>
  <si>
    <t>Lafayette CA USA</t>
  </si>
  <si>
    <t>Manitou Springs CO USA</t>
  </si>
  <si>
    <t>Bluff UT USA</t>
  </si>
  <si>
    <t>Greeley CO USA</t>
  </si>
  <si>
    <t>USAF Academy CO USA</t>
  </si>
  <si>
    <t>Loveland CO USA</t>
  </si>
  <si>
    <t>Owens Cross Roads AL USA</t>
  </si>
  <si>
    <t>Wheeling IL USA</t>
  </si>
  <si>
    <t>Heidelberg Germany Germany</t>
  </si>
  <si>
    <t>SOUTHAMPTON  United Kingdom</t>
  </si>
  <si>
    <t>Lowell MA USA</t>
  </si>
  <si>
    <t>Champaign IL USA</t>
  </si>
  <si>
    <t>Longmont CO USA</t>
  </si>
  <si>
    <t>Eagle CO USA</t>
  </si>
  <si>
    <t>Mobile AL USA</t>
  </si>
  <si>
    <t>Accra  Ghana</t>
  </si>
  <si>
    <t>Cumming GA USA</t>
  </si>
  <si>
    <t>West Lebanon NH USA</t>
  </si>
  <si>
    <t>East Rochester NY USA</t>
  </si>
  <si>
    <t>South Bend IN USA</t>
  </si>
  <si>
    <t>Davis CA USA</t>
  </si>
  <si>
    <t>Cheongju Chungbuk South Korea</t>
  </si>
  <si>
    <t>Auburn University AL USA</t>
  </si>
  <si>
    <t>Des Plaines IL USA</t>
  </si>
  <si>
    <t>Snellville GA USA</t>
  </si>
  <si>
    <t>Bonn NRW Germany</t>
  </si>
  <si>
    <t>Rex GA USA</t>
  </si>
  <si>
    <t>Anaheim CA USA</t>
  </si>
  <si>
    <t>Fort Collins CO USA</t>
  </si>
  <si>
    <t>CAMBRIDGE MA USA</t>
  </si>
  <si>
    <t>Labelle FL USA</t>
  </si>
  <si>
    <t>Sonoma CA USA</t>
  </si>
  <si>
    <t>Ypsilanti MI USA</t>
  </si>
  <si>
    <t>Brunswick ME USA</t>
  </si>
  <si>
    <t>Milliken CO USA</t>
  </si>
  <si>
    <t>Elizabeth CO USA</t>
  </si>
  <si>
    <t>Bonita Springs FL USA</t>
  </si>
  <si>
    <t>Louisville CO USA</t>
  </si>
  <si>
    <t>Fort Myers FL USA</t>
  </si>
  <si>
    <t>Victoria BC Canada</t>
  </si>
  <si>
    <t>Yokohama  Japan</t>
  </si>
  <si>
    <t>Miami Lakes FL USA</t>
  </si>
  <si>
    <t>Salt Lake City UT USA</t>
  </si>
  <si>
    <t>Santa Margarita CA USA</t>
  </si>
  <si>
    <t>Sauverny Switzerland Switzerland</t>
  </si>
  <si>
    <t>Heidelberg B-W Germany</t>
  </si>
  <si>
    <t>Taos NM USA</t>
  </si>
  <si>
    <t>Lone Tree CO USA</t>
  </si>
  <si>
    <t>Kittredge CO USA</t>
  </si>
  <si>
    <t>Wellesley MA USA</t>
  </si>
  <si>
    <t>Hinsdale IL USA</t>
  </si>
  <si>
    <t>Johannesburg Gauteng South Africa</t>
  </si>
  <si>
    <t>Chandler AZ USA</t>
  </si>
  <si>
    <t>Poughkeepsie NY USA</t>
  </si>
  <si>
    <t>Stoneham MA USA</t>
  </si>
  <si>
    <t>Columbus GA USA</t>
  </si>
  <si>
    <t>Telluride CO USA</t>
  </si>
  <si>
    <t>Temple Terrace FL USA</t>
  </si>
  <si>
    <t>Lacey WA USA</t>
  </si>
  <si>
    <t>Ojai CA USA</t>
  </si>
  <si>
    <t>Lehman PA USA</t>
  </si>
  <si>
    <t>Winona MN USA</t>
  </si>
  <si>
    <t>Beaverton OR USA</t>
  </si>
  <si>
    <t>Trieste  Italy</t>
  </si>
  <si>
    <t>Heidelberg Heidelberg Germany</t>
  </si>
  <si>
    <t>Potsdam Germany (DEU) Germany</t>
  </si>
  <si>
    <t>Rochester MN USA</t>
  </si>
  <si>
    <t>Moose Pass AK USA</t>
  </si>
  <si>
    <t>Woodstock GA USA</t>
  </si>
  <si>
    <t>Kent WA USA</t>
  </si>
  <si>
    <t>Grinnell IA USA</t>
  </si>
  <si>
    <t>Orem UT USA</t>
  </si>
  <si>
    <t>Mitaka Tokyo Japan</t>
  </si>
  <si>
    <t>Budapest Hungary Hungary</t>
  </si>
  <si>
    <t>Pleasant Grove UT USA</t>
  </si>
  <si>
    <t>Auburn AL USA</t>
  </si>
  <si>
    <t>Moorhead MN USA</t>
  </si>
  <si>
    <t>Burlingame CA USA</t>
  </si>
  <si>
    <t>Hebron KY USA</t>
  </si>
  <si>
    <t>Windsor CA USA</t>
  </si>
  <si>
    <t>Erie PA USA</t>
  </si>
  <si>
    <t>Fairmont WV USA</t>
  </si>
  <si>
    <t>Mount Pleasant MI USA</t>
  </si>
  <si>
    <t>Idyllwild CA USA</t>
  </si>
  <si>
    <t>Elon NC USA</t>
  </si>
  <si>
    <t>Richardson TX USA</t>
  </si>
  <si>
    <t>Macomb IL USA</t>
  </si>
  <si>
    <t>South Pasadena CA USA</t>
  </si>
  <si>
    <t>Grenoble Cedex 9  France</t>
  </si>
  <si>
    <t>Didcot  United Kingdom</t>
  </si>
  <si>
    <t>Mount Holly NJ USA</t>
  </si>
  <si>
    <t>Denton TX USA</t>
  </si>
  <si>
    <t>Syracuse NY USA</t>
  </si>
  <si>
    <t>West Kensington  United Kingdom</t>
  </si>
  <si>
    <t>Decatur GA USA</t>
  </si>
  <si>
    <t>Sedalia CO USA</t>
  </si>
  <si>
    <t>Granger IN USA</t>
  </si>
  <si>
    <t>Collegeville MN USA</t>
  </si>
  <si>
    <t>Nijmegen Gelderland Netherlands</t>
  </si>
  <si>
    <t>Austin, Texas</t>
  </si>
  <si>
    <t>Jessup MD USA</t>
  </si>
  <si>
    <t>Kerrville TX USA</t>
  </si>
  <si>
    <t>Herndon VA USA</t>
  </si>
  <si>
    <t>New Taipei City Taipei Taiwan</t>
  </si>
  <si>
    <t>Fairfax CA USA</t>
  </si>
  <si>
    <t>Giheung-gu Yongin-si Gyunggi-do Sout</t>
  </si>
  <si>
    <t>Huntsville TX USA</t>
  </si>
  <si>
    <t>Gig Harbor WA USA</t>
  </si>
  <si>
    <t>Tacoma WA USA</t>
  </si>
  <si>
    <t>Arlington TX USA</t>
  </si>
  <si>
    <t>Fredericksburg TX USA</t>
  </si>
  <si>
    <t>Melville NY USA</t>
  </si>
  <si>
    <t>Naples FL USA</t>
  </si>
  <si>
    <t>Levittown PA USA</t>
  </si>
  <si>
    <t>Windsor West Gauteng South Africa</t>
  </si>
  <si>
    <t>Hoschton GA USA</t>
  </si>
  <si>
    <t>Santa Barbara CA USA</t>
  </si>
  <si>
    <t>New Paltz NY USA</t>
  </si>
  <si>
    <t>Exeter Devon United Kingdom</t>
  </si>
  <si>
    <t>Gyeonggi-do 17104 South Korea</t>
  </si>
  <si>
    <t>Bethlehem PA USA</t>
  </si>
  <si>
    <t>Tautenburg  Germany</t>
  </si>
  <si>
    <t>Yongin-si Gyeonggi-do South Korea</t>
  </si>
  <si>
    <t>Salem OR USA</t>
  </si>
  <si>
    <t>Athens  China</t>
  </si>
  <si>
    <t>Lawrenceville GA USA</t>
  </si>
  <si>
    <t>Leamington Spa  United Kingdom</t>
  </si>
  <si>
    <t>Goleta CA USA</t>
  </si>
  <si>
    <t>Medford MA USA</t>
  </si>
  <si>
    <t>Hagerstown MD USA</t>
  </si>
  <si>
    <t>Studio City CA USA</t>
  </si>
  <si>
    <t>Myrtle Beach SC USA</t>
  </si>
  <si>
    <t>Toulouse Cedex 4  France</t>
  </si>
  <si>
    <t>Sherman TX USA</t>
  </si>
  <si>
    <t>Hampstead MD USA</t>
  </si>
  <si>
    <t>Greenvale NY USA</t>
  </si>
  <si>
    <t>"Chaoyang, Beijing  China"</t>
  </si>
  <si>
    <t>Waco TX USA</t>
  </si>
  <si>
    <t>Amissville VA USA</t>
  </si>
  <si>
    <t>Carrollton GA USA</t>
  </si>
  <si>
    <t>Richmond VA USA</t>
  </si>
  <si>
    <t>Liptovske Sliace  Slovakia</t>
  </si>
  <si>
    <t>Slovakia</t>
  </si>
  <si>
    <t>Corpus Christi TX USA</t>
  </si>
  <si>
    <t>Shippenville PA USA</t>
  </si>
  <si>
    <t>Xiamen Fujian China</t>
  </si>
  <si>
    <t>Xiamen China China</t>
  </si>
  <si>
    <t>Mount Vernon IA USA</t>
  </si>
  <si>
    <t>Norwalk CA USA</t>
  </si>
  <si>
    <t>Marietta GA USA</t>
  </si>
  <si>
    <t>Palaiseau France France</t>
  </si>
  <si>
    <t>Kashiwa  Japan</t>
  </si>
  <si>
    <t>Indianapolis IN USA</t>
  </si>
  <si>
    <t>St. Paul MN USA</t>
  </si>
  <si>
    <t>Piscataway NJ USA</t>
  </si>
  <si>
    <t>20810 Turku  Finland</t>
  </si>
  <si>
    <t>Santiago 22  Chile</t>
  </si>
  <si>
    <t>Needham MA USA</t>
  </si>
  <si>
    <t>Novato CA USA</t>
  </si>
  <si>
    <t>Le Havre France France</t>
  </si>
  <si>
    <t>Fort Davis TX USA</t>
  </si>
  <si>
    <t>Clifton NJ USA</t>
  </si>
  <si>
    <t>San Diego, California</t>
  </si>
  <si>
    <t>Rosemead CA USA</t>
  </si>
  <si>
    <t>Rancho Santa Margarita CA USA</t>
  </si>
  <si>
    <t>Andover MA USA</t>
  </si>
  <si>
    <t>Pacific Palisades CA USA</t>
  </si>
  <si>
    <t>San Bernardino CA USA</t>
  </si>
  <si>
    <t>Sykesville MD USA</t>
  </si>
  <si>
    <t>Chico CA USA</t>
  </si>
  <si>
    <t>Pacoima CA USA</t>
  </si>
  <si>
    <t>San Marcos CA USA</t>
  </si>
  <si>
    <t>New Braunfels TX USA</t>
  </si>
  <si>
    <t>El Cajon CA USA</t>
  </si>
  <si>
    <t>South Windsor CT USA</t>
  </si>
  <si>
    <t>New Canton VA USA</t>
  </si>
  <si>
    <t>AZ USA</t>
  </si>
  <si>
    <t>Edinburgh United Kingdom United King</t>
  </si>
  <si>
    <t>Woodland Hills CA USA</t>
  </si>
  <si>
    <t>Carlsbad CA USA</t>
  </si>
  <si>
    <t>Brookfield WI USA</t>
  </si>
  <si>
    <t>Claremont CA USA</t>
  </si>
  <si>
    <t>Batesville IN USA</t>
  </si>
  <si>
    <t>Tequisquiapan Queretaro Mexico</t>
  </si>
  <si>
    <t>San Dimas CA USA</t>
  </si>
  <si>
    <t>Los Gatos CA USA</t>
  </si>
  <si>
    <t>Dalton GA USA</t>
  </si>
  <si>
    <t>Young Harris GA USA</t>
  </si>
  <si>
    <t>Villanova PA USA</t>
  </si>
  <si>
    <t>Alpharetta GA USA</t>
  </si>
  <si>
    <t>Metairie LA USA</t>
  </si>
  <si>
    <t>Manhattan Beach CA USA</t>
  </si>
  <si>
    <t>Tianjin Tianjin China</t>
  </si>
  <si>
    <t>North Andover MA USA</t>
  </si>
  <si>
    <t>"Seoul,  South Korea"</t>
  </si>
  <si>
    <t>Versoix GE Switzerland</t>
  </si>
  <si>
    <t>Hampton VA USA</t>
  </si>
  <si>
    <t>Medford NY USA</t>
  </si>
  <si>
    <t>Oxford oxfordshire United Kingdom</t>
  </si>
  <si>
    <t>Chula Vista CA USA</t>
  </si>
  <si>
    <t>Rancho Mirage CA USA</t>
  </si>
  <si>
    <t>Sandy Springs GA USA</t>
  </si>
  <si>
    <t>BEIJING China China</t>
  </si>
  <si>
    <t>Dover NH USA</t>
  </si>
  <si>
    <t>Siksika AB Canada</t>
  </si>
  <si>
    <t>Longview WA USA</t>
  </si>
  <si>
    <t>Wheaton IL USA</t>
  </si>
  <si>
    <t>Garching Bavaria Germany</t>
  </si>
  <si>
    <t>Alpine CA USA</t>
  </si>
  <si>
    <t>Mathews VA USA</t>
  </si>
  <si>
    <t>Wayne PA USA</t>
  </si>
  <si>
    <t>Paso Robles CA USA</t>
  </si>
  <si>
    <t>Schenectady NY USA</t>
  </si>
  <si>
    <t>Whittier CA USA</t>
  </si>
  <si>
    <t>Daegu  South Korea</t>
  </si>
  <si>
    <t>Fountain Valley CA USA</t>
  </si>
  <si>
    <t>Paris  France</t>
  </si>
  <si>
    <t>Lakeside CA USA</t>
  </si>
  <si>
    <t>Temecula CA USA</t>
  </si>
  <si>
    <t>Taipei City Taiwan Taiwan</t>
  </si>
  <si>
    <t>Lincoln Park MI USA</t>
  </si>
  <si>
    <t>Lompoc CA USA</t>
  </si>
  <si>
    <t>AALTO  Finland</t>
  </si>
  <si>
    <t>Moreno Valley CA USA</t>
  </si>
  <si>
    <t>Leiden Netherlands Netherlands</t>
  </si>
  <si>
    <t>Fountain Hills AZ USA</t>
  </si>
  <si>
    <t>Scottsdale AZ USA</t>
  </si>
  <si>
    <t>San Diego USA Mexico</t>
  </si>
  <si>
    <t>Kearney NE USA</t>
  </si>
  <si>
    <t>Olney MD USA</t>
  </si>
  <si>
    <t>Pebble Beach CA USA</t>
  </si>
  <si>
    <t>Cologne  Germany</t>
  </si>
  <si>
    <t>Gwanak0gu Seoul South Korea</t>
  </si>
  <si>
    <t>MA USA</t>
  </si>
  <si>
    <t>Zurich ZH Switzerland</t>
  </si>
  <si>
    <t>Torrance CA USA</t>
  </si>
  <si>
    <t>East Setauket NY USA</t>
  </si>
  <si>
    <t>Torino  Italy</t>
  </si>
  <si>
    <t>Rexburg ID USA</t>
  </si>
  <si>
    <t>Jordan Valley Israel Israel</t>
  </si>
  <si>
    <t>Walla Walla WA USA</t>
  </si>
  <si>
    <t>Monrovia CA USA</t>
  </si>
  <si>
    <t>Bloomington IL USA</t>
  </si>
  <si>
    <t>Batavia OH USA</t>
  </si>
  <si>
    <t>Lancaster  United Kingdom</t>
  </si>
  <si>
    <t>Hanover Township PA USA</t>
  </si>
  <si>
    <t>Ulsan South Korea South Korea</t>
  </si>
  <si>
    <t>Port Orange FL USA</t>
  </si>
  <si>
    <t>Le Havre  France</t>
  </si>
  <si>
    <t>Arizona USA</t>
  </si>
  <si>
    <t>Santa Ana CA USA</t>
  </si>
  <si>
    <t>Stronghurst IL USA</t>
  </si>
  <si>
    <t>Vienna Vienna Austria</t>
  </si>
  <si>
    <t>Burtonsville MD USA</t>
  </si>
  <si>
    <t>Encinitas CA USA</t>
  </si>
  <si>
    <t>Charleston IL USA</t>
  </si>
  <si>
    <t>Oceanside CA USA</t>
  </si>
  <si>
    <t>CA USA</t>
  </si>
  <si>
    <t>Rohnert Park CA USA</t>
  </si>
  <si>
    <t>Full Member (USD)</t>
  </si>
  <si>
    <t>Graduate Student Member (USD)</t>
  </si>
  <si>
    <t>Undergraduate Student Member (USD)</t>
  </si>
  <si>
    <t>Emeritus Member (USD)</t>
  </si>
  <si>
    <t>Amateur Affiliate (USD)</t>
  </si>
  <si>
    <t>High school student</t>
  </si>
  <si>
    <t>Undergraduate student</t>
  </si>
  <si>
    <t>Graduate student</t>
  </si>
  <si>
    <t>Postdoctoral fellow</t>
  </si>
  <si>
    <t>Early career</t>
  </si>
  <si>
    <t>Middle career</t>
  </si>
  <si>
    <t>Late career</t>
  </si>
  <si>
    <t>Retired/Emeritus</t>
  </si>
  <si>
    <t>Amateur astronomer</t>
  </si>
  <si>
    <t>Other (please specify)</t>
  </si>
  <si>
    <t>Students</t>
  </si>
  <si>
    <t>Non-Students</t>
  </si>
  <si>
    <t>Percent Makeup</t>
  </si>
  <si>
    <t>Number of Local Attendees</t>
  </si>
  <si>
    <t>Number of Non-Local Attendees</t>
  </si>
  <si>
    <t>Local Attendee</t>
  </si>
  <si>
    <t>Number of Attendees of Unknown Origin</t>
  </si>
  <si>
    <t>Average Registration Fee (USD)</t>
  </si>
  <si>
    <t>Average Hotel CO2 (tonnes)</t>
  </si>
  <si>
    <t>Total Hotel CO2 for Average</t>
  </si>
  <si>
    <t>Hist Avg</t>
  </si>
  <si>
    <t>Average Travel CO2 (tonnes)</t>
  </si>
  <si>
    <t>% Change (Virtual vs. Hist)</t>
  </si>
  <si>
    <t>Hist Average</t>
  </si>
  <si>
    <t>Conference Data</t>
  </si>
  <si>
    <t>Unknown Attendees</t>
  </si>
  <si>
    <t>Attendees of Unknown Origin</t>
  </si>
  <si>
    <t>Attendee Origin Type</t>
  </si>
  <si>
    <t>2019 Conference</t>
  </si>
  <si>
    <t>2016-2019</t>
  </si>
  <si>
    <t>Hotel CO2 (tonnes)</t>
  </si>
  <si>
    <t>Total CO2 (tonnes)</t>
  </si>
  <si>
    <t>Average Online Registration Fee</t>
  </si>
  <si>
    <t>ORIGIN CHECK</t>
  </si>
  <si>
    <t>JOB TYPE CHECK</t>
  </si>
  <si>
    <t>LOCATION CHECK</t>
  </si>
  <si>
    <t>TOTAL CHECK</t>
  </si>
  <si>
    <t>TOTAL</t>
  </si>
  <si>
    <t>Total Attendee GDP</t>
  </si>
  <si>
    <t>Total Attendee GDP (USD)</t>
  </si>
  <si>
    <t>AVERAGE CHECK</t>
  </si>
  <si>
    <t>Student Virtual Conference Registration Fee (USD)</t>
  </si>
  <si>
    <t>Non-Student Virtual Conference Registration Fee (USD)</t>
  </si>
  <si>
    <t>Average Virtual Conference Cost (USD)</t>
  </si>
  <si>
    <t>New Orleans, Louisiana, USA</t>
  </si>
  <si>
    <t>Virtual Registration Fee</t>
  </si>
  <si>
    <t>Online Registration Fee (USD)</t>
  </si>
  <si>
    <t>Total In-person Registration Fees For Average</t>
  </si>
  <si>
    <t>In-person Registration Fee (USD)</t>
  </si>
  <si>
    <t>Total Online Registration Fees For Average</t>
  </si>
  <si>
    <t>Total Number of Attendees</t>
  </si>
  <si>
    <t>CHECK 2</t>
  </si>
  <si>
    <t>Total Hotel Cost for Average (Total)</t>
  </si>
  <si>
    <t>HOTEL COST</t>
  </si>
  <si>
    <t>FOOD COST</t>
  </si>
  <si>
    <t>Total Food Cost for Average (Non-local)</t>
  </si>
  <si>
    <t>HOTEL CO2</t>
  </si>
  <si>
    <t>Local Status</t>
  </si>
  <si>
    <t>Non-local</t>
  </si>
  <si>
    <t>CHECK1</t>
  </si>
  <si>
    <t>Total Cost</t>
  </si>
  <si>
    <t>Total GDP</t>
  </si>
  <si>
    <t>Average Online Registration Fee (USD)</t>
  </si>
  <si>
    <t>Average In-person Registration Fee (USD)</t>
  </si>
  <si>
    <t>Average Attendee Total CO2 (tonnes CO2)</t>
  </si>
  <si>
    <t>Registration</t>
  </si>
  <si>
    <t>Food</t>
  </si>
  <si>
    <t>Hotel</t>
  </si>
  <si>
    <t>Travel</t>
  </si>
  <si>
    <t>Air Travel</t>
  </si>
  <si>
    <t>ICLR - hypothetical</t>
  </si>
  <si>
    <t>AAS - hypothetical</t>
  </si>
  <si>
    <t>NAMS - hypothetical</t>
  </si>
  <si>
    <t>15</t>
  </si>
  <si>
    <t>16</t>
  </si>
  <si>
    <t>17</t>
  </si>
  <si>
    <t>18</t>
  </si>
  <si>
    <t>19</t>
  </si>
  <si>
    <t>20</t>
  </si>
  <si>
    <t>Equivalent car travel distance (km)</t>
  </si>
  <si>
    <t>Typical Attendee Footprint (tonnes CO2e)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</si>
</sst>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&quot;$&quot;#,##0.00"/>
    <numFmt numFmtId="166" formatCode="0.000%"/>
    <numFmt numFmtId="167" formatCode="#,###,###"/>
    <numFmt numFmtId="168" formatCode="0.0"/>
    <numFmt numFmtId="169" formatCode="0.00000E+00"/>
    <numFmt numFmtId="170" formatCode="0.00000000"/>
  </numFmts>
  <fonts count="33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imesNewRomanPSMT"/>
    </font>
    <font>
      <sz val="11"/>
      <color rgb="FF0F54CC"/>
      <name val="TimesNewRomanPSMT"/>
    </font>
    <font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(Body)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rgb="FFFF0000"/>
      <name val="Helvetica Neue"/>
      <family val="2"/>
    </font>
    <font>
      <b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9" fillId="0" borderId="0"/>
  </cellStyleXfs>
  <cellXfs count="173">
    <xf numFmtId="0" fontId="0" fillId="0" borderId="0" xfId="0"/>
    <xf numFmtId="10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20" fillId="0" borderId="0" xfId="0" applyFont="1"/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/>
    <xf numFmtId="0" fontId="0" fillId="2" borderId="0" xfId="0" applyFill="1"/>
    <xf numFmtId="0" fontId="0" fillId="0" borderId="0" xfId="0" applyBorder="1"/>
    <xf numFmtId="164" fontId="0" fillId="0" borderId="0" xfId="0" applyNumberFormat="1" applyBorder="1"/>
    <xf numFmtId="165" fontId="0" fillId="0" borderId="0" xfId="0" applyNumberFormat="1" applyBorder="1"/>
    <xf numFmtId="0" fontId="19" fillId="0" borderId="0" xfId="1"/>
    <xf numFmtId="0" fontId="19" fillId="0" borderId="0" xfId="1" applyAlignment="1">
      <alignment wrapText="1"/>
    </xf>
    <xf numFmtId="10" fontId="19" fillId="0" borderId="0" xfId="1" applyNumberFormat="1"/>
    <xf numFmtId="10" fontId="19" fillId="0" borderId="1" xfId="1" applyNumberFormat="1" applyBorder="1"/>
    <xf numFmtId="0" fontId="19" fillId="0" borderId="1" xfId="1" applyBorder="1"/>
    <xf numFmtId="0" fontId="19" fillId="0" borderId="1" xfId="1" applyBorder="1" applyAlignment="1">
      <alignment wrapText="1"/>
    </xf>
    <xf numFmtId="0" fontId="21" fillId="0" borderId="1" xfId="1" applyFont="1" applyBorder="1" applyAlignment="1">
      <alignment wrapText="1"/>
    </xf>
    <xf numFmtId="0" fontId="18" fillId="0" borderId="0" xfId="1" applyFont="1" applyAlignment="1">
      <alignment wrapText="1"/>
    </xf>
    <xf numFmtId="0" fontId="17" fillId="0" borderId="0" xfId="1" applyFont="1"/>
    <xf numFmtId="0" fontId="17" fillId="0" borderId="0" xfId="1" applyFont="1" applyFill="1"/>
    <xf numFmtId="0" fontId="17" fillId="0" borderId="0" xfId="1" applyFont="1" applyAlignment="1">
      <alignment wrapText="1"/>
    </xf>
    <xf numFmtId="0" fontId="16" fillId="0" borderId="0" xfId="1" applyFont="1"/>
    <xf numFmtId="0" fontId="19" fillId="0" borderId="0" xfId="1" applyFill="1"/>
    <xf numFmtId="10" fontId="19" fillId="0" borderId="0" xfId="1" applyNumberFormat="1" applyFill="1"/>
    <xf numFmtId="0" fontId="16" fillId="0" borderId="0" xfId="1" applyFont="1" applyAlignment="1">
      <alignment wrapText="1"/>
    </xf>
    <xf numFmtId="0" fontId="22" fillId="0" borderId="0" xfId="0" applyFont="1"/>
    <xf numFmtId="0" fontId="23" fillId="0" borderId="0" xfId="0" applyFont="1"/>
    <xf numFmtId="166" fontId="0" fillId="0" borderId="0" xfId="0" applyNumberFormat="1"/>
    <xf numFmtId="0" fontId="21" fillId="0" borderId="0" xfId="1" applyFont="1" applyAlignment="1">
      <alignment wrapText="1"/>
    </xf>
    <xf numFmtId="2" fontId="19" fillId="0" borderId="0" xfId="1" applyNumberFormat="1"/>
    <xf numFmtId="2" fontId="0" fillId="0" borderId="0" xfId="0" applyNumberFormat="1"/>
    <xf numFmtId="2" fontId="19" fillId="0" borderId="0" xfId="1" applyNumberFormat="1" applyFill="1"/>
    <xf numFmtId="10" fontId="16" fillId="0" borderId="0" xfId="1" applyNumberFormat="1" applyFont="1"/>
    <xf numFmtId="0" fontId="19" fillId="0" borderId="0" xfId="1" applyNumberFormat="1"/>
    <xf numFmtId="0" fontId="0" fillId="3" borderId="0" xfId="0" applyFill="1"/>
    <xf numFmtId="0" fontId="21" fillId="0" borderId="0" xfId="0" applyFont="1"/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wrapText="1"/>
    </xf>
    <xf numFmtId="0" fontId="0" fillId="0" borderId="1" xfId="0" applyFont="1" applyBorder="1"/>
    <xf numFmtId="165" fontId="0" fillId="0" borderId="1" xfId="0" applyNumberFormat="1" applyFill="1" applyBorder="1"/>
    <xf numFmtId="2" fontId="0" fillId="0" borderId="1" xfId="0" applyNumberFormat="1" applyBorder="1"/>
    <xf numFmtId="49" fontId="19" fillId="0" borderId="0" xfId="1" applyNumberFormat="1"/>
    <xf numFmtId="49" fontId="13" fillId="0" borderId="0" xfId="1" applyNumberFormat="1" applyFont="1"/>
    <xf numFmtId="0" fontId="12" fillId="0" borderId="0" xfId="1" applyFont="1"/>
    <xf numFmtId="2" fontId="0" fillId="0" borderId="1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" fontId="0" fillId="0" borderId="0" xfId="0" applyNumberFormat="1"/>
    <xf numFmtId="0" fontId="24" fillId="0" borderId="0" xfId="1" applyFont="1" applyAlignment="1">
      <alignment wrapText="1"/>
    </xf>
    <xf numFmtId="0" fontId="24" fillId="0" borderId="0" xfId="1" applyFont="1"/>
    <xf numFmtId="0" fontId="11" fillId="0" borderId="0" xfId="1" applyFont="1" applyAlignment="1">
      <alignment wrapText="1"/>
    </xf>
    <xf numFmtId="0" fontId="11" fillId="0" borderId="1" xfId="1" applyFont="1" applyBorder="1"/>
    <xf numFmtId="0" fontId="0" fillId="0" borderId="0" xfId="0" applyNumberFormat="1"/>
    <xf numFmtId="0" fontId="11" fillId="0" borderId="0" xfId="1" applyFont="1"/>
    <xf numFmtId="2" fontId="26" fillId="0" borderId="0" xfId="0" applyNumberFormat="1" applyFont="1"/>
    <xf numFmtId="0" fontId="0" fillId="0" borderId="0" xfId="0" applyAlignment="1">
      <alignment horizontal="center"/>
    </xf>
    <xf numFmtId="1" fontId="0" fillId="0" borderId="0" xfId="0" applyNumberFormat="1"/>
    <xf numFmtId="167" fontId="0" fillId="0" borderId="0" xfId="0" applyNumberFormat="1"/>
    <xf numFmtId="0" fontId="27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0" xfId="0" applyFont="1" applyBorder="1" applyAlignment="1">
      <alignment wrapText="1"/>
    </xf>
    <xf numFmtId="0" fontId="19" fillId="0" borderId="0" xfId="1" applyBorder="1"/>
    <xf numFmtId="0" fontId="17" fillId="0" borderId="0" xfId="1" applyFont="1" applyBorder="1"/>
    <xf numFmtId="0" fontId="14" fillId="0" borderId="0" xfId="1" applyFont="1" applyFill="1" applyBorder="1"/>
    <xf numFmtId="0" fontId="0" fillId="0" borderId="0" xfId="0" applyFill="1" applyBorder="1" applyAlignment="1">
      <alignment wrapText="1"/>
    </xf>
    <xf numFmtId="2" fontId="0" fillId="0" borderId="0" xfId="0" applyNumberFormat="1" applyBorder="1"/>
    <xf numFmtId="0" fontId="10" fillId="0" borderId="0" xfId="1" applyFont="1"/>
    <xf numFmtId="1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1" fontId="0" fillId="0" borderId="0" xfId="0" applyNumberFormat="1" applyAlignment="1">
      <alignment horizontal="center" wrapText="1"/>
    </xf>
    <xf numFmtId="9" fontId="0" fillId="0" borderId="0" xfId="0" applyNumberFormat="1" applyAlignment="1">
      <alignment horizontal="center" wrapText="1"/>
    </xf>
    <xf numFmtId="0" fontId="0" fillId="0" borderId="0" xfId="0" applyFont="1" applyAlignment="1">
      <alignment wrapText="1"/>
    </xf>
    <xf numFmtId="0" fontId="0" fillId="0" borderId="0" xfId="0" applyFont="1"/>
    <xf numFmtId="0" fontId="25" fillId="0" borderId="0" xfId="0" applyFont="1" applyFill="1" applyAlignment="1">
      <alignment wrapText="1"/>
    </xf>
    <xf numFmtId="0" fontId="25" fillId="0" borderId="0" xfId="0" applyFont="1" applyFill="1"/>
    <xf numFmtId="0" fontId="0" fillId="0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21" fillId="0" borderId="0" xfId="1" applyFont="1" applyFill="1" applyAlignment="1">
      <alignment wrapText="1"/>
    </xf>
    <xf numFmtId="0" fontId="17" fillId="0" borderId="0" xfId="1" applyFont="1" applyFill="1" applyAlignment="1">
      <alignment wrapText="1"/>
    </xf>
    <xf numFmtId="0" fontId="0" fillId="0" borderId="0" xfId="0" applyFill="1"/>
    <xf numFmtId="0" fontId="6" fillId="0" borderId="0" xfId="1" applyFont="1" applyFill="1" applyAlignment="1">
      <alignment wrapText="1"/>
    </xf>
    <xf numFmtId="0" fontId="19" fillId="0" borderId="0" xfId="1" applyFill="1" applyAlignment="1">
      <alignment wrapText="1"/>
    </xf>
    <xf numFmtId="0" fontId="8" fillId="0" borderId="0" xfId="1" applyFont="1" applyFill="1"/>
    <xf numFmtId="0" fontId="16" fillId="0" borderId="0" xfId="1" applyFont="1" applyFill="1" applyAlignment="1">
      <alignment wrapText="1"/>
    </xf>
    <xf numFmtId="0" fontId="0" fillId="0" borderId="0" xfId="0" applyFont="1" applyFill="1"/>
    <xf numFmtId="10" fontId="0" fillId="0" borderId="0" xfId="0" applyNumberFormat="1" applyFill="1"/>
    <xf numFmtId="0" fontId="16" fillId="0" borderId="0" xfId="1" applyFont="1" applyFill="1"/>
    <xf numFmtId="2" fontId="0" fillId="0" borderId="0" xfId="0" applyNumberFormat="1" applyFill="1"/>
    <xf numFmtId="10" fontId="16" fillId="0" borderId="0" xfId="1" applyNumberFormat="1" applyFont="1" applyFill="1"/>
    <xf numFmtId="10" fontId="9" fillId="0" borderId="0" xfId="1" applyNumberFormat="1" applyFont="1" applyFill="1"/>
    <xf numFmtId="0" fontId="19" fillId="0" borderId="0" xfId="1" applyNumberFormat="1" applyFill="1"/>
    <xf numFmtId="0" fontId="15" fillId="0" borderId="0" xfId="1" applyFont="1" applyFill="1"/>
    <xf numFmtId="0" fontId="5" fillId="0" borderId="0" xfId="1" applyFont="1"/>
    <xf numFmtId="0" fontId="5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27" fillId="0" borderId="0" xfId="0" applyFont="1" applyAlignment="1">
      <alignment wrapText="1"/>
    </xf>
    <xf numFmtId="0" fontId="27" fillId="0" borderId="0" xfId="0" applyFont="1" applyFill="1" applyAlignment="1">
      <alignment wrapText="1"/>
    </xf>
    <xf numFmtId="0" fontId="21" fillId="0" borderId="1" xfId="1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7" fillId="0" borderId="1" xfId="1" applyFont="1" applyFill="1" applyBorder="1" applyAlignment="1">
      <alignment wrapText="1"/>
    </xf>
    <xf numFmtId="0" fontId="7" fillId="0" borderId="0" xfId="1" applyFont="1" applyFill="1" applyAlignment="1"/>
    <xf numFmtId="164" fontId="0" fillId="0" borderId="0" xfId="0" applyNumberFormat="1" applyFont="1" applyFill="1"/>
    <xf numFmtId="0" fontId="11" fillId="0" borderId="1" xfId="1" applyFont="1" applyFill="1" applyBorder="1"/>
    <xf numFmtId="10" fontId="19" fillId="0" borderId="1" xfId="1" applyNumberFormat="1" applyFill="1" applyBorder="1" applyAlignment="1">
      <alignment wrapText="1"/>
    </xf>
    <xf numFmtId="0" fontId="19" fillId="0" borderId="1" xfId="1" applyFill="1" applyBorder="1"/>
    <xf numFmtId="0" fontId="19" fillId="0" borderId="2" xfId="1" applyFill="1" applyBorder="1"/>
    <xf numFmtId="10" fontId="19" fillId="0" borderId="2" xfId="1" applyNumberFormat="1" applyFill="1" applyBorder="1" applyAlignment="1">
      <alignment wrapText="1"/>
    </xf>
    <xf numFmtId="0" fontId="19" fillId="0" borderId="0" xfId="1" applyFill="1" applyBorder="1"/>
    <xf numFmtId="10" fontId="19" fillId="0" borderId="0" xfId="1" applyNumberFormat="1" applyFill="1" applyBorder="1" applyAlignment="1">
      <alignment wrapText="1"/>
    </xf>
    <xf numFmtId="0" fontId="30" fillId="0" borderId="1" xfId="0" applyFont="1" applyFill="1" applyBorder="1" applyAlignment="1">
      <alignment wrapText="1"/>
    </xf>
    <xf numFmtId="0" fontId="31" fillId="0" borderId="1" xfId="0" applyFont="1" applyFill="1" applyBorder="1" applyAlignment="1">
      <alignment wrapText="1"/>
    </xf>
    <xf numFmtId="0" fontId="27" fillId="0" borderId="1" xfId="0" applyFont="1" applyFill="1" applyBorder="1" applyAlignment="1">
      <alignment wrapText="1"/>
    </xf>
    <xf numFmtId="0" fontId="27" fillId="0" borderId="1" xfId="0" applyFont="1" applyFill="1" applyBorder="1"/>
    <xf numFmtId="0" fontId="27" fillId="0" borderId="1" xfId="0" applyNumberFormat="1" applyFont="1" applyFill="1" applyBorder="1" applyAlignment="1">
      <alignment wrapText="1"/>
    </xf>
    <xf numFmtId="0" fontId="21" fillId="0" borderId="3" xfId="1" applyFont="1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7" fillId="0" borderId="3" xfId="1" applyFont="1" applyFill="1" applyBorder="1" applyAlignment="1">
      <alignment wrapText="1"/>
    </xf>
    <xf numFmtId="0" fontId="19" fillId="0" borderId="1" xfId="1" applyFill="1" applyBorder="1" applyAlignment="1">
      <alignment wrapText="1"/>
    </xf>
    <xf numFmtId="0" fontId="19" fillId="0" borderId="1" xfId="1" applyNumberFormat="1" applyFill="1" applyBorder="1" applyAlignment="1">
      <alignment wrapText="1"/>
    </xf>
    <xf numFmtId="0" fontId="19" fillId="0" borderId="0" xfId="1" applyFill="1" applyBorder="1" applyAlignment="1">
      <alignment wrapText="1"/>
    </xf>
    <xf numFmtId="0" fontId="7" fillId="0" borderId="0" xfId="1" applyFont="1" applyFill="1" applyAlignment="1">
      <alignment wrapText="1"/>
    </xf>
    <xf numFmtId="0" fontId="19" fillId="0" borderId="0" xfId="1" applyFill="1" applyAlignment="1"/>
    <xf numFmtId="0" fontId="4" fillId="0" borderId="0" xfId="1" applyFont="1" applyFill="1"/>
    <xf numFmtId="10" fontId="19" fillId="0" borderId="0" xfId="1" applyNumberFormat="1" applyFill="1" applyBorder="1"/>
    <xf numFmtId="0" fontId="28" fillId="0" borderId="1" xfId="1" applyFont="1" applyFill="1" applyBorder="1" applyAlignment="1">
      <alignment wrapText="1"/>
    </xf>
    <xf numFmtId="0" fontId="24" fillId="0" borderId="1" xfId="1" applyFont="1" applyFill="1" applyBorder="1" applyAlignment="1">
      <alignment wrapText="1"/>
    </xf>
    <xf numFmtId="0" fontId="24" fillId="0" borderId="1" xfId="1" applyFont="1" applyFill="1" applyBorder="1"/>
    <xf numFmtId="0" fontId="25" fillId="0" borderId="1" xfId="0" applyFont="1" applyFill="1" applyBorder="1"/>
    <xf numFmtId="0" fontId="29" fillId="0" borderId="1" xfId="0" applyNumberFormat="1" applyFont="1" applyFill="1" applyBorder="1"/>
    <xf numFmtId="0" fontId="21" fillId="0" borderId="1" xfId="1" applyFont="1" applyFill="1" applyBorder="1" applyAlignment="1">
      <alignment horizontal="center" vertical="center" wrapText="1"/>
    </xf>
    <xf numFmtId="0" fontId="17" fillId="0" borderId="1" xfId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 wrapText="1"/>
    </xf>
    <xf numFmtId="0" fontId="19" fillId="0" borderId="1" xfId="1" applyFill="1" applyBorder="1" applyAlignment="1">
      <alignment horizontal="center" vertical="center" wrapText="1"/>
    </xf>
    <xf numFmtId="2" fontId="19" fillId="0" borderId="1" xfId="1" applyNumberFormat="1" applyFill="1" applyBorder="1"/>
    <xf numFmtId="0" fontId="7" fillId="0" borderId="1" xfId="1" applyFont="1" applyFill="1" applyBorder="1"/>
    <xf numFmtId="10" fontId="19" fillId="0" borderId="1" xfId="1" applyNumberFormat="1" applyFill="1" applyBorder="1"/>
    <xf numFmtId="0" fontId="17" fillId="0" borderId="1" xfId="1" applyFont="1" applyFill="1" applyBorder="1" applyAlignment="1">
      <alignment wrapText="1"/>
    </xf>
    <xf numFmtId="0" fontId="11" fillId="0" borderId="1" xfId="1" applyFont="1" applyFill="1" applyBorder="1" applyAlignment="1">
      <alignment wrapText="1"/>
    </xf>
    <xf numFmtId="0" fontId="0" fillId="0" borderId="1" xfId="0" applyFill="1" applyBorder="1"/>
    <xf numFmtId="0" fontId="7" fillId="0" borderId="0" xfId="1" applyFont="1" applyFill="1"/>
    <xf numFmtId="10" fontId="0" fillId="0" borderId="1" xfId="0" applyNumberFormat="1" applyFill="1" applyBorder="1"/>
    <xf numFmtId="0" fontId="19" fillId="0" borderId="4" xfId="1" applyFill="1" applyBorder="1" applyAlignment="1">
      <alignment horizontal="center" vertical="center" wrapText="1"/>
    </xf>
    <xf numFmtId="0" fontId="19" fillId="0" borderId="0" xfId="1" applyFill="1" applyBorder="1" applyAlignment="1">
      <alignment horizontal="center" vertical="center" wrapText="1"/>
    </xf>
    <xf numFmtId="2" fontId="19" fillId="0" borderId="0" xfId="1" applyNumberFormat="1" applyFill="1" applyBorder="1"/>
    <xf numFmtId="49" fontId="13" fillId="0" borderId="0" xfId="1" applyNumberFormat="1" applyFont="1" applyFill="1"/>
    <xf numFmtId="49" fontId="19" fillId="0" borderId="0" xfId="1" applyNumberFormat="1" applyFill="1"/>
    <xf numFmtId="0" fontId="19" fillId="0" borderId="0" xfId="1" applyNumberFormat="1" applyFill="1" applyBorder="1" applyAlignment="1">
      <alignment wrapText="1"/>
    </xf>
    <xf numFmtId="0" fontId="32" fillId="0" borderId="0" xfId="1" applyFont="1" applyFill="1" applyBorder="1"/>
    <xf numFmtId="0" fontId="4" fillId="0" borderId="0" xfId="1" applyFont="1" applyFill="1" applyAlignment="1"/>
    <xf numFmtId="0" fontId="0" fillId="0" borderId="0" xfId="0" applyNumberFormat="1" applyFill="1"/>
    <xf numFmtId="2" fontId="19" fillId="0" borderId="0" xfId="1" applyNumberFormat="1" applyFill="1" applyAlignment="1"/>
    <xf numFmtId="2" fontId="4" fillId="0" borderId="0" xfId="1" applyNumberFormat="1" applyFont="1" applyFill="1" applyAlignment="1"/>
    <xf numFmtId="0" fontId="3" fillId="0" borderId="1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wrapText="1"/>
    </xf>
    <xf numFmtId="0" fontId="25" fillId="0" borderId="0" xfId="0" applyFont="1"/>
    <xf numFmtId="168" fontId="0" fillId="0" borderId="0" xfId="0" applyNumberFormat="1"/>
    <xf numFmtId="0" fontId="2" fillId="0" borderId="0" xfId="1" applyFont="1" applyAlignment="1">
      <alignment wrapText="1"/>
    </xf>
    <xf numFmtId="49" fontId="0" fillId="0" borderId="0" xfId="0" quotePrefix="1" applyNumberFormat="1"/>
    <xf numFmtId="0" fontId="0" fillId="0" borderId="0" xfId="0" applyNumberFormat="1" applyBorder="1"/>
    <xf numFmtId="169" fontId="0" fillId="0" borderId="0" xfId="0" applyNumberFormat="1"/>
    <xf numFmtId="170" fontId="0" fillId="0" borderId="0" xfId="0" applyNumberFormat="1"/>
    <xf numFmtId="10" fontId="1" fillId="0" borderId="0" xfId="1" applyNumberFormat="1" applyFont="1" applyFill="1"/>
    <xf numFmtId="2" fontId="19" fillId="0" borderId="1" xfId="1" applyNumberFormat="1" applyBorder="1"/>
    <xf numFmtId="0" fontId="19" fillId="0" borderId="0" xfId="1" applyAlignment="1">
      <alignment horizontal="center"/>
    </xf>
    <xf numFmtId="0" fontId="24" fillId="0" borderId="1" xfId="1" applyFont="1" applyFill="1" applyBorder="1" applyAlignment="1">
      <alignment horizontal="center"/>
    </xf>
    <xf numFmtId="0" fontId="19" fillId="0" borderId="0" xfId="1" applyFill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4EE76650-A1CC-DB4A-B42A-CC7D48C50B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ICLR!$AU$70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ICLR!$AR$71:$AR$77</c:f>
              <c:strCache>
                <c:ptCount val="7"/>
                <c:pt idx="0">
                  <c:v>Other Americas</c:v>
                </c:pt>
                <c:pt idx="1">
                  <c:v>USA</c:v>
                </c:pt>
                <c:pt idx="2">
                  <c:v>Asia</c:v>
                </c:pt>
                <c:pt idx="3">
                  <c:v>Europe</c:v>
                </c:pt>
                <c:pt idx="4">
                  <c:v>Middle East</c:v>
                </c:pt>
                <c:pt idx="5">
                  <c:v>Africa</c:v>
                </c:pt>
                <c:pt idx="6">
                  <c:v>Oceania</c:v>
                </c:pt>
              </c:strCache>
            </c:strRef>
          </c:cat>
          <c:val>
            <c:numRef>
              <c:f>ICLR!$AU$71:$AU$77</c:f>
              <c:numCache>
                <c:formatCode>0.00%</c:formatCode>
                <c:ptCount val="7"/>
                <c:pt idx="0">
                  <c:v>7.1327584667391197E-2</c:v>
                </c:pt>
                <c:pt idx="1">
                  <c:v>5.3652904916265141E-2</c:v>
                </c:pt>
                <c:pt idx="2">
                  <c:v>0.10940607726046453</c:v>
                </c:pt>
                <c:pt idx="3">
                  <c:v>4.7947481300936748E-2</c:v>
                </c:pt>
                <c:pt idx="4">
                  <c:v>4.8128056032374647E-2</c:v>
                </c:pt>
                <c:pt idx="5">
                  <c:v>0.43023563427844752</c:v>
                </c:pt>
                <c:pt idx="6">
                  <c:v>5.1587935198221795E-2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7D-064D-A8CD-70A4D0C71118}"/>
            </c:ext>
          </c:extLst>
        </c:ser>
        <c:ser>
          <c:idx val="0"/>
          <c:order val="1"/>
          <c:tx>
            <c:strRef>
              <c:f>ICLR!$AT$70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ICLR!$AR$71:$AR$77</c:f>
              <c:strCache>
                <c:ptCount val="7"/>
                <c:pt idx="0">
                  <c:v>Other Americas</c:v>
                </c:pt>
                <c:pt idx="1">
                  <c:v>USA</c:v>
                </c:pt>
                <c:pt idx="2">
                  <c:v>Asia</c:v>
                </c:pt>
                <c:pt idx="3">
                  <c:v>Europe</c:v>
                </c:pt>
                <c:pt idx="4">
                  <c:v>Middle East</c:v>
                </c:pt>
                <c:pt idx="5">
                  <c:v>Africa</c:v>
                </c:pt>
                <c:pt idx="6">
                  <c:v>Oceania</c:v>
                </c:pt>
              </c:strCache>
            </c:strRef>
          </c:cat>
          <c:val>
            <c:numRef>
              <c:f>ICLR!$AT$71:$AT$77</c:f>
              <c:numCache>
                <c:formatCode>0.00%</c:formatCode>
                <c:ptCount val="7"/>
                <c:pt idx="0">
                  <c:v>4.1707519367990671E-2</c:v>
                </c:pt>
                <c:pt idx="1">
                  <c:v>2.6041794817714216E-2</c:v>
                </c:pt>
                <c:pt idx="2">
                  <c:v>0.12476228239339603</c:v>
                </c:pt>
                <c:pt idx="3">
                  <c:v>6.0197203862081994E-2</c:v>
                </c:pt>
                <c:pt idx="4">
                  <c:v>7.8698420870795122E-2</c:v>
                </c:pt>
                <c:pt idx="5">
                  <c:v>1.753525627150458</c:v>
                </c:pt>
                <c:pt idx="6">
                  <c:v>6.4621028252889637E-2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6-8A4E-8FB0-562841D9B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764167264"/>
        <c:axId val="1790243504"/>
      </c:barChart>
      <c:catAx>
        <c:axId val="1764167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43504"/>
        <c:crosses val="autoZero"/>
        <c:auto val="1"/>
        <c:lblAlgn val="ctr"/>
        <c:lblOffset val="100"/>
        <c:noMultiLvlLbl val="0"/>
      </c:catAx>
      <c:valAx>
        <c:axId val="179024350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672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695812</xdr:colOff>
      <xdr:row>68</xdr:row>
      <xdr:rowOff>6179</xdr:rowOff>
    </xdr:from>
    <xdr:to>
      <xdr:col>66</xdr:col>
      <xdr:colOff>770099</xdr:colOff>
      <xdr:row>85</xdr:row>
      <xdr:rowOff>25448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B9776-025A-B945-A3BA-B9B286D20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kiles, Matthew" id="{359F6048-7A73-F94D-9453-FBECD16E339A}" userId="S::matthew.skiles@austin.utexas.edu::b8dad611-c647-448b-a14d-af20713cbaf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W13" dT="2020-09-30T00:53:57.76" personId="{359F6048-7A73-F94D-9453-FBECD16E339A}" id="{07D7823F-78F8-004D-8681-BDEEBF34CB4B}">
    <text>Used closest available value from a geographical standpoint (Saudi Arabia) because Ethiopia data isn’t available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7" dT="2020-09-08T15:53:12.18" personId="{359F6048-7A73-F94D-9453-FBECD16E339A}" id="{5BE0A06B-BECF-ED46-A3BB-546BC524069B}">
    <text>virtual conference registration fee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3077F-915B-2841-B5B9-FFB9F7279FF7}">
  <dimension ref="A1:V4235"/>
  <sheetViews>
    <sheetView topLeftCell="Q1" workbookViewId="0">
      <selection activeCell="AA3850" sqref="AA3850"/>
    </sheetView>
  </sheetViews>
  <sheetFormatPr baseColWidth="10" defaultRowHeight="16"/>
  <cols>
    <col min="1" max="1" width="29.1640625" customWidth="1"/>
    <col min="13" max="13" width="17.1640625" bestFit="1" customWidth="1"/>
    <col min="16" max="17" width="10.83203125" style="13"/>
    <col min="20" max="20" width="8.83203125" style="75" customWidth="1"/>
    <col min="21" max="21" width="14.5" style="75" customWidth="1"/>
  </cols>
  <sheetData>
    <row r="1" spans="1:22" ht="34">
      <c r="A1" t="s">
        <v>700</v>
      </c>
      <c r="B1" t="s">
        <v>701</v>
      </c>
      <c r="C1" t="s">
        <v>864</v>
      </c>
      <c r="D1" t="s">
        <v>702</v>
      </c>
      <c r="E1" t="s">
        <v>703</v>
      </c>
      <c r="F1">
        <v>2019</v>
      </c>
      <c r="G1" t="s">
        <v>704</v>
      </c>
      <c r="K1" s="2"/>
      <c r="L1" s="2" t="s">
        <v>0</v>
      </c>
      <c r="M1" s="2" t="s">
        <v>568</v>
      </c>
      <c r="N1" t="s">
        <v>834</v>
      </c>
      <c r="P1" s="14" t="s">
        <v>694</v>
      </c>
      <c r="Q1" s="14" t="s">
        <v>2</v>
      </c>
      <c r="R1" t="s">
        <v>835</v>
      </c>
      <c r="T1" s="74" t="s">
        <v>0</v>
      </c>
      <c r="U1" s="74" t="s">
        <v>700</v>
      </c>
      <c r="V1" t="s">
        <v>850</v>
      </c>
    </row>
    <row r="2" spans="1:22">
      <c r="A2" t="s">
        <v>705</v>
      </c>
      <c r="B2" t="s">
        <v>706</v>
      </c>
      <c r="C2" t="s">
        <v>865</v>
      </c>
      <c r="D2" t="s">
        <v>866</v>
      </c>
      <c r="E2" t="s">
        <v>702</v>
      </c>
      <c r="F2" s="50">
        <v>647.27800000000002</v>
      </c>
      <c r="G2">
        <v>2013</v>
      </c>
      <c r="J2" s="13"/>
      <c r="L2">
        <f>NAMS!B2</f>
        <v>104</v>
      </c>
      <c r="M2" t="str">
        <f>NAMS!K2</f>
        <v>USA</v>
      </c>
      <c r="N2" cm="1">
        <f t="array" ref="N2">IF(VLOOKUP(M2,$A$2:$F$198,COLUMN($F:$F),FALSE)=0,NA(),VLOOKUP(M2,$A$2:$F$198,COLUMN($F:$F),FALSE))</f>
        <v>63809.64</v>
      </c>
      <c r="P2" s="13">
        <f>ICLR!A2</f>
        <v>0</v>
      </c>
      <c r="Q2" s="13" t="str">
        <f>ICLR!B2</f>
        <v>United Arab Emirates</v>
      </c>
      <c r="R2" cm="1">
        <f t="array" ref="R2">IF(VLOOKUP(Q2,$A$2:$F$198,COLUMN($F:$F),FALSE)=0,NA(),VLOOKUP(Q2,$A$2:$F$198,COLUMN($F:$F),FALSE))</f>
        <v>39342.31</v>
      </c>
      <c r="T2" s="75">
        <f>AAS!B2</f>
        <v>1</v>
      </c>
      <c r="U2" s="75" t="str">
        <f>AAS!C2</f>
        <v>USA</v>
      </c>
      <c r="V2" cm="1">
        <f t="array" ref="V2">IF(VLOOKUP(U2,$A$2:$F$198,COLUMN($F:$F),FALSE)=0,NA(),VLOOKUP(U2,$A$2:$F$198,COLUMN($F:$F),FALSE))</f>
        <v>63809.64</v>
      </c>
    </row>
    <row r="3" spans="1:22">
      <c r="A3" t="s">
        <v>650</v>
      </c>
      <c r="B3" t="s">
        <v>706</v>
      </c>
      <c r="C3" t="s">
        <v>865</v>
      </c>
      <c r="D3" t="s">
        <v>866</v>
      </c>
      <c r="E3" t="s">
        <v>702</v>
      </c>
      <c r="F3" s="50">
        <v>5184.18</v>
      </c>
      <c r="G3">
        <v>2011</v>
      </c>
      <c r="J3" s="13"/>
      <c r="L3">
        <f>NAMS!B3</f>
        <v>105</v>
      </c>
      <c r="M3" t="str">
        <f>NAMS!K3</f>
        <v>USA</v>
      </c>
      <c r="N3" cm="1">
        <f t="array" ref="N3">IF(VLOOKUP(M3,$A$2:$F$198,COLUMN($F:$F),FALSE)=0,NA(),VLOOKUP(M3,$A$2:$F$198,COLUMN($F:$F),FALSE))</f>
        <v>63809.64</v>
      </c>
      <c r="P3" s="13">
        <f>ICLR!A3</f>
        <v>1</v>
      </c>
      <c r="Q3" s="13" t="str">
        <f>ICLR!B3</f>
        <v>Albania</v>
      </c>
      <c r="R3" cm="1">
        <f t="array" ref="R3">IF(VLOOKUP(Q3,$A$2:$F$198,COLUMN($F:$F),FALSE)=0,NA(),VLOOKUP(Q3,$A$2:$F$198,COLUMN($F:$F),FALSE))</f>
        <v>5184.18</v>
      </c>
      <c r="T3" s="75">
        <f>AAS!B3</f>
        <v>2</v>
      </c>
      <c r="U3" s="75" t="str">
        <f>AAS!C3</f>
        <v>Unknown</v>
      </c>
      <c r="V3" t="e" cm="1">
        <f t="array" ref="V3">IF(VLOOKUP(U3,$A$2:$F$198,COLUMN($F:$F),FALSE)=0,NA(),VLOOKUP(U3,$A$2:$F$198,COLUMN($F:$F),FALSE))</f>
        <v>#N/A</v>
      </c>
    </row>
    <row r="4" spans="1:22">
      <c r="A4" t="s">
        <v>707</v>
      </c>
      <c r="B4" t="s">
        <v>706</v>
      </c>
      <c r="C4" t="s">
        <v>865</v>
      </c>
      <c r="D4" t="s">
        <v>866</v>
      </c>
      <c r="E4" t="s">
        <v>702</v>
      </c>
      <c r="F4" s="50">
        <v>4302.75</v>
      </c>
      <c r="G4">
        <v>2016</v>
      </c>
      <c r="J4" s="13"/>
      <c r="L4">
        <f>NAMS!B4</f>
        <v>106</v>
      </c>
      <c r="M4" t="str">
        <f>NAMS!K4</f>
        <v>USA</v>
      </c>
      <c r="N4" cm="1">
        <f t="array" ref="N4">IF(VLOOKUP(M4,$A$2:$F$198,COLUMN($F:$F),FALSE)=0,NA(),VLOOKUP(M4,$A$2:$F$198,COLUMN($F:$F),FALSE))</f>
        <v>63809.64</v>
      </c>
      <c r="P4" s="13">
        <f>ICLR!A4</f>
        <v>2</v>
      </c>
      <c r="Q4" s="13" t="str">
        <f>ICLR!B4</f>
        <v>Argentina</v>
      </c>
      <c r="R4" cm="1">
        <f t="array" ref="R4">IF(VLOOKUP(Q4,$A$2:$F$198,COLUMN($F:$F),FALSE)=0,NA(),VLOOKUP(Q4,$A$2:$F$198,COLUMN($F:$F),FALSE))</f>
        <v>15801.16</v>
      </c>
      <c r="T4" s="75">
        <f>AAS!B4</f>
        <v>3</v>
      </c>
      <c r="U4" s="75" t="str">
        <f>AAS!C4</f>
        <v>USA</v>
      </c>
      <c r="V4" cm="1">
        <f t="array" ref="V4">IF(VLOOKUP(U4,$A$2:$F$198,COLUMN($F:$F),FALSE)=0,NA(),VLOOKUP(U4,$A$2:$F$198,COLUMN($F:$F),FALSE))</f>
        <v>63809.64</v>
      </c>
    </row>
    <row r="5" spans="1:22">
      <c r="A5" t="s">
        <v>708</v>
      </c>
      <c r="B5" t="s">
        <v>706</v>
      </c>
      <c r="C5" t="s">
        <v>865</v>
      </c>
      <c r="D5" t="s">
        <v>866</v>
      </c>
      <c r="E5" t="s">
        <v>702</v>
      </c>
      <c r="F5" s="50">
        <v>4692.21</v>
      </c>
      <c r="G5">
        <v>2015</v>
      </c>
      <c r="J5" s="13"/>
      <c r="L5">
        <f>NAMS!B5</f>
        <v>107</v>
      </c>
      <c r="M5" t="str">
        <f>NAMS!K5</f>
        <v>USA</v>
      </c>
      <c r="N5" cm="1">
        <f t="array" ref="N5">IF(VLOOKUP(M5,$A$2:$F$198,COLUMN($F:$F),FALSE)=0,NA(),VLOOKUP(M5,$A$2:$F$198,COLUMN($F:$F),FALSE))</f>
        <v>63809.64</v>
      </c>
      <c r="P5" s="13">
        <f>ICLR!A5</f>
        <v>3</v>
      </c>
      <c r="Q5" s="13" t="str">
        <f>ICLR!B5</f>
        <v>Austria</v>
      </c>
      <c r="R5" cm="1">
        <f t="array" ref="R5">IF(VLOOKUP(Q5,$A$2:$F$198,COLUMN($F:$F),FALSE)=0,NA(),VLOOKUP(Q5,$A$2:$F$198,COLUMN($F:$F),FALSE))</f>
        <v>51375.45</v>
      </c>
      <c r="T5" s="75">
        <f>AAS!B5</f>
        <v>4</v>
      </c>
      <c r="U5" s="75" t="str">
        <f>AAS!C5</f>
        <v>United Kingdom</v>
      </c>
      <c r="V5" cm="1">
        <f t="array" ref="V5">IF(VLOOKUP(U5,$A$2:$F$198,COLUMN($F:$F),FALSE)=0,NA(),VLOOKUP(U5,$A$2:$F$198,COLUMN($F:$F),FALSE))</f>
        <v>40800.480000000003</v>
      </c>
    </row>
    <row r="6" spans="1:22">
      <c r="A6" t="s">
        <v>709</v>
      </c>
      <c r="B6" t="s">
        <v>706</v>
      </c>
      <c r="C6" t="s">
        <v>865</v>
      </c>
      <c r="D6" t="s">
        <v>866</v>
      </c>
      <c r="E6" t="s">
        <v>702</v>
      </c>
      <c r="F6" s="50">
        <v>17951.84</v>
      </c>
      <c r="G6">
        <v>2011</v>
      </c>
      <c r="J6" s="13"/>
      <c r="L6">
        <f>NAMS!B6</f>
        <v>108</v>
      </c>
      <c r="M6" t="str">
        <f>NAMS!K6</f>
        <v>USA</v>
      </c>
      <c r="N6" cm="1">
        <f t="array" ref="N6">IF(VLOOKUP(M6,$A$2:$F$198,COLUMN($F:$F),FALSE)=0,NA(),VLOOKUP(M6,$A$2:$F$198,COLUMN($F:$F),FALSE))</f>
        <v>63809.64</v>
      </c>
      <c r="P6" s="13">
        <f>ICLR!A6</f>
        <v>4</v>
      </c>
      <c r="Q6" s="13" t="str">
        <f>ICLR!B6</f>
        <v>Australia</v>
      </c>
      <c r="R6" cm="1">
        <f t="array" ref="R6">IF(VLOOKUP(Q6,$A$2:$F$198,COLUMN($F:$F),FALSE)=0,NA(),VLOOKUP(Q6,$A$2:$F$198,COLUMN($F:$F),FALSE))</f>
        <v>61250.7</v>
      </c>
      <c r="T6" s="75">
        <f>AAS!B6</f>
        <v>5</v>
      </c>
      <c r="U6" s="75" t="str">
        <f>AAS!C6</f>
        <v>USA</v>
      </c>
      <c r="V6" cm="1">
        <f t="array" ref="V6">IF(VLOOKUP(U6,$A$2:$F$198,COLUMN($F:$F),FALSE)=0,NA(),VLOOKUP(U6,$A$2:$F$198,COLUMN($F:$F),FALSE))</f>
        <v>63809.64</v>
      </c>
    </row>
    <row r="7" spans="1:22">
      <c r="A7" t="s">
        <v>589</v>
      </c>
      <c r="B7" t="s">
        <v>706</v>
      </c>
      <c r="C7" t="s">
        <v>865</v>
      </c>
      <c r="D7" t="s">
        <v>866</v>
      </c>
      <c r="E7" t="s">
        <v>702</v>
      </c>
      <c r="F7" s="50">
        <v>15801.16</v>
      </c>
      <c r="G7">
        <v>2013</v>
      </c>
      <c r="L7">
        <f>NAMS!B7</f>
        <v>109</v>
      </c>
      <c r="M7" t="str">
        <f>NAMS!K7</f>
        <v>USA</v>
      </c>
      <c r="N7" cm="1">
        <f t="array" ref="N7">IF(VLOOKUP(M7,$A$2:$F$198,COLUMN($F:$F),FALSE)=0,NA(),VLOOKUP(M7,$A$2:$F$198,COLUMN($F:$F),FALSE))</f>
        <v>63809.64</v>
      </c>
      <c r="P7" s="13">
        <f>ICLR!A7</f>
        <v>5</v>
      </c>
      <c r="Q7" s="13" t="str">
        <f>ICLR!B7</f>
        <v>Bosnia and Herzegovina</v>
      </c>
      <c r="R7" cm="1">
        <f t="array" ref="R7">IF(VLOOKUP(Q7,$A$2:$F$198,COLUMN($F:$F),FALSE)=0,NA(),VLOOKUP(Q7,$A$2:$F$198,COLUMN($F:$F),FALSE))</f>
        <v>5076.0600000000004</v>
      </c>
      <c r="T7" s="75">
        <f>AAS!B7</f>
        <v>6</v>
      </c>
      <c r="U7" s="75" t="str">
        <f>AAS!C7</f>
        <v>USA</v>
      </c>
      <c r="V7" cm="1">
        <f t="array" ref="V7">IF(VLOOKUP(U7,$A$2:$F$198,COLUMN($F:$F),FALSE)=0,NA(),VLOOKUP(U7,$A$2:$F$198,COLUMN($F:$F),FALSE))</f>
        <v>63809.64</v>
      </c>
    </row>
    <row r="8" spans="1:22">
      <c r="A8" t="s">
        <v>710</v>
      </c>
      <c r="B8" t="s">
        <v>706</v>
      </c>
      <c r="C8" t="s">
        <v>865</v>
      </c>
      <c r="D8" t="s">
        <v>866</v>
      </c>
      <c r="E8" t="s">
        <v>702</v>
      </c>
      <c r="F8" s="50">
        <v>4045.93</v>
      </c>
      <c r="G8">
        <v>2014</v>
      </c>
      <c r="L8">
        <f>NAMS!B8</f>
        <v>110</v>
      </c>
      <c r="M8" t="str">
        <f>NAMS!K8</f>
        <v>USA</v>
      </c>
      <c r="N8" cm="1">
        <f t="array" ref="N8">IF(VLOOKUP(M8,$A$2:$F$198,COLUMN($F:$F),FALSE)=0,NA(),VLOOKUP(M8,$A$2:$F$198,COLUMN($F:$F),FALSE))</f>
        <v>63809.64</v>
      </c>
      <c r="P8" s="13">
        <f>ICLR!A8</f>
        <v>6</v>
      </c>
      <c r="Q8" s="13" t="str">
        <f>ICLR!B8</f>
        <v>Bangladesh</v>
      </c>
      <c r="R8" cm="1">
        <f t="array" ref="R8">IF(VLOOKUP(Q8,$A$2:$F$198,COLUMN($F:$F),FALSE)=0,NA(),VLOOKUP(Q8,$A$2:$F$198,COLUMN($F:$F),FALSE))</f>
        <v>1794.53</v>
      </c>
      <c r="T8" s="75">
        <f>AAS!B8</f>
        <v>7</v>
      </c>
      <c r="U8" s="75" t="str">
        <f>AAS!C8</f>
        <v>USA</v>
      </c>
      <c r="V8" cm="1">
        <f t="array" ref="V8">IF(VLOOKUP(U8,$A$2:$F$198,COLUMN($F:$F),FALSE)=0,NA(),VLOOKUP(U8,$A$2:$F$198,COLUMN($F:$F),FALSE))</f>
        <v>63809.64</v>
      </c>
    </row>
    <row r="9" spans="1:22">
      <c r="A9" t="s">
        <v>33</v>
      </c>
      <c r="B9" t="s">
        <v>706</v>
      </c>
      <c r="C9" t="s">
        <v>865</v>
      </c>
      <c r="D9" t="s">
        <v>866</v>
      </c>
      <c r="E9" t="s">
        <v>702</v>
      </c>
      <c r="F9" s="50">
        <v>61250.7</v>
      </c>
      <c r="G9">
        <v>2015</v>
      </c>
      <c r="L9">
        <f>NAMS!B9</f>
        <v>111</v>
      </c>
      <c r="M9" t="str">
        <f>NAMS!K9</f>
        <v>Switzerland</v>
      </c>
      <c r="N9" cm="1">
        <f t="array" ref="N9">IF(VLOOKUP(M9,$A$2:$F$198,COLUMN($F:$F),FALSE)=0,NA(),VLOOKUP(M9,$A$2:$F$198,COLUMN($F:$F),FALSE))</f>
        <v>84665.279999999999</v>
      </c>
      <c r="P9" s="13">
        <f>ICLR!A9</f>
        <v>7</v>
      </c>
      <c r="Q9" s="13" t="str">
        <f>ICLR!B9</f>
        <v>Belgium</v>
      </c>
      <c r="R9" cm="1">
        <f t="array" ref="R9">IF(VLOOKUP(Q9,$A$2:$F$198,COLUMN($F:$F),FALSE)=0,NA(),VLOOKUP(Q9,$A$2:$F$198,COLUMN($F:$F),FALSE))</f>
        <v>47811.55</v>
      </c>
      <c r="T9" s="75">
        <f>AAS!B9</f>
        <v>8</v>
      </c>
      <c r="U9" s="75" t="str">
        <f>AAS!C9</f>
        <v>Unknown</v>
      </c>
      <c r="V9" t="e" cm="1">
        <f t="array" ref="V9">IF(VLOOKUP(U9,$A$2:$F$198,COLUMN($F:$F),FALSE)=0,NA(),VLOOKUP(U9,$A$2:$F$198,COLUMN($F:$F),FALSE))</f>
        <v>#N/A</v>
      </c>
    </row>
    <row r="10" spans="1:22">
      <c r="A10" t="s">
        <v>431</v>
      </c>
      <c r="B10" t="s">
        <v>706</v>
      </c>
      <c r="C10" t="s">
        <v>865</v>
      </c>
      <c r="D10" t="s">
        <v>866</v>
      </c>
      <c r="E10" t="s">
        <v>702</v>
      </c>
      <c r="F10" s="50">
        <v>51375.45</v>
      </c>
      <c r="G10">
        <v>2016</v>
      </c>
      <c r="L10">
        <f>NAMS!B10</f>
        <v>112</v>
      </c>
      <c r="M10" t="str">
        <f>NAMS!K10</f>
        <v>Saudi Arabia</v>
      </c>
      <c r="N10" cm="1">
        <f t="array" ref="N10">IF(VLOOKUP(M10,$A$2:$F$198,COLUMN($F:$F),FALSE)=0,NA(),VLOOKUP(M10,$A$2:$F$198,COLUMN($F:$F),FALSE))</f>
        <v>21764.39</v>
      </c>
      <c r="P10" s="13">
        <f>ICLR!A10</f>
        <v>8</v>
      </c>
      <c r="Q10" s="13" t="str">
        <f>ICLR!B10</f>
        <v>Burkina Faso</v>
      </c>
      <c r="R10" cm="1">
        <f t="array" ref="R10">IF(VLOOKUP(Q10,$A$2:$F$198,COLUMN($F:$F),FALSE)=0,NA(),VLOOKUP(Q10,$A$2:$F$198,COLUMN($F:$F),FALSE))</f>
        <v>799.05899999999997</v>
      </c>
      <c r="T10" s="75">
        <f>AAS!B10</f>
        <v>9</v>
      </c>
      <c r="U10" s="75" t="str">
        <f>AAS!C10</f>
        <v>United Kingdom</v>
      </c>
      <c r="V10" cm="1">
        <f t="array" ref="V10">IF(VLOOKUP(U10,$A$2:$F$198,COLUMN($F:$F),FALSE)=0,NA(),VLOOKUP(U10,$A$2:$F$198,COLUMN($F:$F),FALSE))</f>
        <v>40800.480000000003</v>
      </c>
    </row>
    <row r="11" spans="1:22">
      <c r="A11" t="s">
        <v>711</v>
      </c>
      <c r="B11" t="s">
        <v>706</v>
      </c>
      <c r="C11" t="s">
        <v>865</v>
      </c>
      <c r="D11" t="s">
        <v>866</v>
      </c>
      <c r="E11" t="s">
        <v>702</v>
      </c>
      <c r="F11" s="50">
        <v>4752.24</v>
      </c>
      <c r="G11">
        <v>2015</v>
      </c>
      <c r="L11">
        <f>NAMS!B11</f>
        <v>113</v>
      </c>
      <c r="M11" t="str">
        <f>NAMS!K11</f>
        <v>Saudi Arabia</v>
      </c>
      <c r="N11" cm="1">
        <f t="array" ref="N11">IF(VLOOKUP(M11,$A$2:$F$198,COLUMN($F:$F),FALSE)=0,NA(),VLOOKUP(M11,$A$2:$F$198,COLUMN($F:$F),FALSE))</f>
        <v>21764.39</v>
      </c>
      <c r="P11" s="13">
        <f>ICLR!A11</f>
        <v>9</v>
      </c>
      <c r="Q11" s="13" t="str">
        <f>ICLR!B11</f>
        <v>Bulgaria</v>
      </c>
      <c r="R11" cm="1">
        <f t="array" ref="R11">IF(VLOOKUP(Q11,$A$2:$F$198,COLUMN($F:$F),FALSE)=0,NA(),VLOOKUP(Q11,$A$2:$F$198,COLUMN($F:$F),FALSE))</f>
        <v>9203.85</v>
      </c>
      <c r="T11" s="75">
        <f>AAS!B11</f>
        <v>10</v>
      </c>
      <c r="U11" s="75" t="str">
        <f>AAS!C11</f>
        <v>USA</v>
      </c>
      <c r="V11" cm="1">
        <f t="array" ref="V11">IF(VLOOKUP(U11,$A$2:$F$198,COLUMN($F:$F),FALSE)=0,NA(),VLOOKUP(U11,$A$2:$F$198,COLUMN($F:$F),FALSE))</f>
        <v>63809.64</v>
      </c>
    </row>
    <row r="12" spans="1:22">
      <c r="A12" t="s">
        <v>712</v>
      </c>
      <c r="B12" t="s">
        <v>706</v>
      </c>
      <c r="C12" t="s">
        <v>865</v>
      </c>
      <c r="D12" t="s">
        <v>866</v>
      </c>
      <c r="E12" t="s">
        <v>702</v>
      </c>
      <c r="F12" s="50">
        <v>26040.05</v>
      </c>
      <c r="G12">
        <v>2015</v>
      </c>
      <c r="L12">
        <f>NAMS!B12</f>
        <v>114</v>
      </c>
      <c r="M12" t="str">
        <f>NAMS!K12</f>
        <v>Canada</v>
      </c>
      <c r="N12" cm="1">
        <f t="array" ref="N12">IF(VLOOKUP(M12,$A$2:$F$198,COLUMN($F:$F),FALSE)=0,NA(),VLOOKUP(M12,$A$2:$F$198,COLUMN($F:$F),FALSE))</f>
        <v>49196.49</v>
      </c>
      <c r="P12" s="13">
        <f>ICLR!A12</f>
        <v>10</v>
      </c>
      <c r="Q12" s="13" t="str">
        <f>ICLR!B12</f>
        <v>Burundi</v>
      </c>
      <c r="R12" cm="1">
        <f t="array" ref="R12">IF(VLOOKUP(Q12,$A$2:$F$198,COLUMN($F:$F),FALSE)=0,NA(),VLOOKUP(Q12,$A$2:$F$198,COLUMN($F:$F),FALSE))</f>
        <v>439.03899999999999</v>
      </c>
      <c r="T12" s="75">
        <f>AAS!B12</f>
        <v>11</v>
      </c>
      <c r="U12" s="75" t="str">
        <f>AAS!C12</f>
        <v>Unknown</v>
      </c>
      <c r="V12" t="e" cm="1">
        <f t="array" ref="V12">IF(VLOOKUP(U12,$A$2:$F$198,COLUMN($F:$F),FALSE)=0,NA(),VLOOKUP(U12,$A$2:$F$198,COLUMN($F:$F),FALSE))</f>
        <v>#N/A</v>
      </c>
    </row>
    <row r="13" spans="1:22">
      <c r="A13" t="s">
        <v>713</v>
      </c>
      <c r="B13" t="s">
        <v>706</v>
      </c>
      <c r="C13" t="s">
        <v>865</v>
      </c>
      <c r="D13" t="s">
        <v>866</v>
      </c>
      <c r="E13" t="s">
        <v>702</v>
      </c>
      <c r="F13" s="50">
        <v>26166.9</v>
      </c>
      <c r="G13">
        <v>2016</v>
      </c>
      <c r="L13">
        <f>NAMS!B13</f>
        <v>115</v>
      </c>
      <c r="M13" t="str">
        <f>NAMS!K13</f>
        <v>USA</v>
      </c>
      <c r="N13" cm="1">
        <f t="array" ref="N13">IF(VLOOKUP(M13,$A$2:$F$198,COLUMN($F:$F),FALSE)=0,NA(),VLOOKUP(M13,$A$2:$F$198,COLUMN($F:$F),FALSE))</f>
        <v>63809.64</v>
      </c>
      <c r="P13" s="13">
        <f>ICLR!A13</f>
        <v>11</v>
      </c>
      <c r="Q13" s="13" t="str">
        <f>ICLR!B13</f>
        <v>Brazil</v>
      </c>
      <c r="R13" cm="1">
        <f t="array" ref="R13">IF(VLOOKUP(Q13,$A$2:$F$198,COLUMN($F:$F),FALSE)=0,NA(),VLOOKUP(Q13,$A$2:$F$198,COLUMN($F:$F),FALSE))</f>
        <v>10913.42</v>
      </c>
      <c r="T13" s="75">
        <f>AAS!B13</f>
        <v>12</v>
      </c>
      <c r="U13" s="75" t="str">
        <f>AAS!C13</f>
        <v>United Kingdom</v>
      </c>
      <c r="V13" cm="1">
        <f t="array" ref="V13">IF(VLOOKUP(U13,$A$2:$F$198,COLUMN($F:$F),FALSE)=0,NA(),VLOOKUP(U13,$A$2:$F$198,COLUMN($F:$F),FALSE))</f>
        <v>40800.480000000003</v>
      </c>
    </row>
    <row r="14" spans="1:22">
      <c r="A14" t="s">
        <v>648</v>
      </c>
      <c r="B14" t="s">
        <v>706</v>
      </c>
      <c r="C14" t="s">
        <v>865</v>
      </c>
      <c r="D14" t="s">
        <v>866</v>
      </c>
      <c r="E14" t="s">
        <v>702</v>
      </c>
      <c r="F14" s="50">
        <v>1794.53</v>
      </c>
      <c r="G14">
        <v>2013</v>
      </c>
      <c r="L14">
        <f>NAMS!B14</f>
        <v>116</v>
      </c>
      <c r="M14" t="str">
        <f>NAMS!K14</f>
        <v>Saudi Arabia</v>
      </c>
      <c r="N14" cm="1">
        <f t="array" ref="N14">IF(VLOOKUP(M14,$A$2:$F$198,COLUMN($F:$F),FALSE)=0,NA(),VLOOKUP(M14,$A$2:$F$198,COLUMN($F:$F),FALSE))</f>
        <v>21764.39</v>
      </c>
      <c r="P14" s="13">
        <f>ICLR!A14</f>
        <v>12</v>
      </c>
      <c r="Q14" s="13" t="str">
        <f>ICLR!B14</f>
        <v>Canada</v>
      </c>
      <c r="R14" cm="1">
        <f t="array" ref="R14">IF(VLOOKUP(Q14,$A$2:$F$198,COLUMN($F:$F),FALSE)=0,NA(),VLOOKUP(Q14,$A$2:$F$198,COLUMN($F:$F),FALSE))</f>
        <v>49196.49</v>
      </c>
      <c r="T14" s="75">
        <f>AAS!B14</f>
        <v>13</v>
      </c>
      <c r="U14" s="75" t="str">
        <f>AAS!C14</f>
        <v>USA</v>
      </c>
      <c r="V14" cm="1">
        <f t="array" ref="V14">IF(VLOOKUP(U14,$A$2:$F$198,COLUMN($F:$F),FALSE)=0,NA(),VLOOKUP(U14,$A$2:$F$198,COLUMN($F:$F),FALSE))</f>
        <v>63809.64</v>
      </c>
    </row>
    <row r="15" spans="1:22">
      <c r="A15" t="s">
        <v>714</v>
      </c>
      <c r="B15" t="s">
        <v>706</v>
      </c>
      <c r="C15" t="s">
        <v>865</v>
      </c>
      <c r="D15" t="s">
        <v>866</v>
      </c>
      <c r="E15" t="s">
        <v>702</v>
      </c>
      <c r="F15" s="50">
        <v>18769.11</v>
      </c>
      <c r="G15">
        <v>2015</v>
      </c>
      <c r="L15">
        <f>NAMS!B15</f>
        <v>117</v>
      </c>
      <c r="M15" t="str">
        <f>NAMS!K15</f>
        <v>Saudi Arabia</v>
      </c>
      <c r="N15" cm="1">
        <f t="array" ref="N15">IF(VLOOKUP(M15,$A$2:$F$198,COLUMN($F:$F),FALSE)=0,NA(),VLOOKUP(M15,$A$2:$F$198,COLUMN($F:$F),FALSE))</f>
        <v>21764.39</v>
      </c>
      <c r="P15" s="13">
        <f>ICLR!A15</f>
        <v>13</v>
      </c>
      <c r="Q15" s="13" t="str">
        <f>ICLR!B15</f>
        <v>Switzerland</v>
      </c>
      <c r="R15" cm="1">
        <f t="array" ref="R15">IF(VLOOKUP(Q15,$A$2:$F$198,COLUMN($F:$F),FALSE)=0,NA(),VLOOKUP(Q15,$A$2:$F$198,COLUMN($F:$F),FALSE))</f>
        <v>84665.279999999999</v>
      </c>
      <c r="T15" s="75">
        <f>AAS!B15</f>
        <v>14</v>
      </c>
      <c r="U15" s="75" t="str">
        <f>AAS!C15</f>
        <v>USA</v>
      </c>
      <c r="V15" cm="1">
        <f t="array" ref="V15">IF(VLOOKUP(U15,$A$2:$F$198,COLUMN($F:$F),FALSE)=0,NA(),VLOOKUP(U15,$A$2:$F$198,COLUMN($F:$F),FALSE))</f>
        <v>63809.64</v>
      </c>
    </row>
    <row r="16" spans="1:22">
      <c r="A16" t="s">
        <v>715</v>
      </c>
      <c r="B16" t="s">
        <v>706</v>
      </c>
      <c r="C16" t="s">
        <v>865</v>
      </c>
      <c r="D16" t="s">
        <v>866</v>
      </c>
      <c r="E16" t="s">
        <v>702</v>
      </c>
      <c r="F16" s="50">
        <v>6020.73</v>
      </c>
      <c r="G16">
        <v>2016</v>
      </c>
      <c r="L16">
        <f>NAMS!B16</f>
        <v>118</v>
      </c>
      <c r="M16" t="str">
        <f>NAMS!K16</f>
        <v>USA</v>
      </c>
      <c r="N16" cm="1">
        <f t="array" ref="N16">IF(VLOOKUP(M16,$A$2:$F$198,COLUMN($F:$F),FALSE)=0,NA(),VLOOKUP(M16,$A$2:$F$198,COLUMN($F:$F),FALSE))</f>
        <v>63809.64</v>
      </c>
      <c r="P16" s="13">
        <f>ICLR!A16</f>
        <v>14</v>
      </c>
      <c r="Q16" s="13" t="str">
        <f>ICLR!B16</f>
        <v>Chile</v>
      </c>
      <c r="R16" cm="1">
        <f t="array" ref="R16">IF(VLOOKUP(Q16,$A$2:$F$198,COLUMN($F:$F),FALSE)=0,NA(),VLOOKUP(Q16,$A$2:$F$198,COLUMN($F:$F),FALSE))</f>
        <v>14757.2</v>
      </c>
      <c r="T16" s="75">
        <f>AAS!B16</f>
        <v>15</v>
      </c>
      <c r="U16" s="75" t="str">
        <f>AAS!C16</f>
        <v>USA</v>
      </c>
      <c r="V16" cm="1">
        <f t="array" ref="V16">IF(VLOOKUP(U16,$A$2:$F$198,COLUMN($F:$F),FALSE)=0,NA(),VLOOKUP(U16,$A$2:$F$198,COLUMN($F:$F),FALSE))</f>
        <v>63809.64</v>
      </c>
    </row>
    <row r="17" spans="1:22">
      <c r="A17" t="s">
        <v>332</v>
      </c>
      <c r="B17" t="s">
        <v>706</v>
      </c>
      <c r="C17" t="s">
        <v>865</v>
      </c>
      <c r="D17" t="s">
        <v>866</v>
      </c>
      <c r="E17" t="s">
        <v>702</v>
      </c>
      <c r="F17" s="50">
        <v>47811.55</v>
      </c>
      <c r="G17">
        <v>2016</v>
      </c>
      <c r="L17">
        <f>NAMS!B17</f>
        <v>119</v>
      </c>
      <c r="M17" t="str">
        <f>NAMS!K17</f>
        <v>USA</v>
      </c>
      <c r="N17" cm="1">
        <f t="array" ref="N17">IF(VLOOKUP(M17,$A$2:$F$198,COLUMN($F:$F),FALSE)=0,NA(),VLOOKUP(M17,$A$2:$F$198,COLUMN($F:$F),FALSE))</f>
        <v>63809.64</v>
      </c>
      <c r="P17" s="13">
        <f>ICLR!A17</f>
        <v>15</v>
      </c>
      <c r="Q17" s="13" t="str">
        <f>ICLR!B17</f>
        <v>Cameroon</v>
      </c>
      <c r="R17" cm="1">
        <f t="array" ref="R17">IF(VLOOKUP(Q17,$A$2:$F$198,COLUMN($F:$F),FALSE)=0,NA(),VLOOKUP(Q17,$A$2:$F$198,COLUMN($F:$F),FALSE))</f>
        <v>1385.8</v>
      </c>
      <c r="T17" s="75">
        <f>AAS!B17</f>
        <v>16</v>
      </c>
      <c r="U17" s="75" t="str">
        <f>AAS!C17</f>
        <v>Unknown</v>
      </c>
      <c r="V17" t="e" cm="1">
        <f t="array" ref="V17">IF(VLOOKUP(U17,$A$2:$F$198,COLUMN($F:$F),FALSE)=0,NA(),VLOOKUP(U17,$A$2:$F$198,COLUMN($F:$F),FALSE))</f>
        <v>#N/A</v>
      </c>
    </row>
    <row r="18" spans="1:22">
      <c r="A18" t="s">
        <v>716</v>
      </c>
      <c r="B18" t="s">
        <v>706</v>
      </c>
      <c r="C18" t="s">
        <v>865</v>
      </c>
      <c r="D18" t="s">
        <v>866</v>
      </c>
      <c r="E18" t="s">
        <v>702</v>
      </c>
      <c r="F18" s="50">
        <v>4819.26</v>
      </c>
      <c r="G18">
        <v>2014</v>
      </c>
      <c r="L18">
        <f>NAMS!B18</f>
        <v>120</v>
      </c>
      <c r="M18" t="str">
        <f>NAMS!K18</f>
        <v>USA</v>
      </c>
      <c r="N18" cm="1">
        <f t="array" ref="N18">IF(VLOOKUP(M18,$A$2:$F$198,COLUMN($F:$F),FALSE)=0,NA(),VLOOKUP(M18,$A$2:$F$198,COLUMN($F:$F),FALSE))</f>
        <v>63809.64</v>
      </c>
      <c r="P18" s="13">
        <f>ICLR!A18</f>
        <v>16</v>
      </c>
      <c r="Q18" s="13" t="str">
        <f>ICLR!B18</f>
        <v>China</v>
      </c>
      <c r="R18" cm="1">
        <f t="array" ref="R18">IF(VLOOKUP(Q18,$A$2:$F$198,COLUMN($F:$F),FALSE)=0,NA(),VLOOKUP(Q18,$A$2:$F$198,COLUMN($F:$F),FALSE))</f>
        <v>10121.299999999999</v>
      </c>
      <c r="T18" s="75">
        <f>AAS!B18</f>
        <v>17</v>
      </c>
      <c r="U18" s="75" t="str">
        <f>AAS!C18</f>
        <v>USA</v>
      </c>
      <c r="V18" cm="1">
        <f t="array" ref="V18">IF(VLOOKUP(U18,$A$2:$F$198,COLUMN($F:$F),FALSE)=0,NA(),VLOOKUP(U18,$A$2:$F$198,COLUMN($F:$F),FALSE))</f>
        <v>63809.64</v>
      </c>
    </row>
    <row r="19" spans="1:22">
      <c r="A19" t="s">
        <v>717</v>
      </c>
      <c r="B19" t="s">
        <v>706</v>
      </c>
      <c r="C19" t="s">
        <v>865</v>
      </c>
      <c r="D19" t="s">
        <v>866</v>
      </c>
      <c r="E19" t="s">
        <v>702</v>
      </c>
      <c r="F19" s="50">
        <v>969.41200000000003</v>
      </c>
      <c r="G19">
        <v>2014</v>
      </c>
      <c r="L19">
        <f>NAMS!B19</f>
        <v>121</v>
      </c>
      <c r="M19" t="str">
        <f>NAMS!K19</f>
        <v>USA</v>
      </c>
      <c r="N19" cm="1">
        <f t="array" ref="N19">IF(VLOOKUP(M19,$A$2:$F$198,COLUMN($F:$F),FALSE)=0,NA(),VLOOKUP(M19,$A$2:$F$198,COLUMN($F:$F),FALSE))</f>
        <v>63809.64</v>
      </c>
      <c r="P19" s="13">
        <f>ICLR!A19</f>
        <v>17</v>
      </c>
      <c r="Q19" s="13" t="str">
        <f>ICLR!B19</f>
        <v>Colombia</v>
      </c>
      <c r="R19" cm="1">
        <f t="array" ref="R19">IF(VLOOKUP(Q19,$A$2:$F$198,COLUMN($F:$F),FALSE)=0,NA(),VLOOKUP(Q19,$A$2:$F$198,COLUMN($F:$F),FALSE))</f>
        <v>6766.95</v>
      </c>
      <c r="T19" s="75">
        <f>AAS!B19</f>
        <v>18</v>
      </c>
      <c r="U19" s="75" t="str">
        <f>AAS!C19</f>
        <v>USA</v>
      </c>
      <c r="V19" cm="1">
        <f t="array" ref="V19">IF(VLOOKUP(U19,$A$2:$F$198,COLUMN($F:$F),FALSE)=0,NA(),VLOOKUP(U19,$A$2:$F$198,COLUMN($F:$F),FALSE))</f>
        <v>63809.64</v>
      </c>
    </row>
    <row r="20" spans="1:22">
      <c r="A20" t="s">
        <v>718</v>
      </c>
      <c r="B20" t="s">
        <v>706</v>
      </c>
      <c r="C20" t="s">
        <v>865</v>
      </c>
      <c r="D20" t="s">
        <v>866</v>
      </c>
      <c r="E20" t="s">
        <v>702</v>
      </c>
      <c r="F20" s="50">
        <v>3672.18</v>
      </c>
      <c r="G20">
        <v>2015</v>
      </c>
      <c r="L20">
        <f>NAMS!B20</f>
        <v>122</v>
      </c>
      <c r="M20" t="str">
        <f>NAMS!K20</f>
        <v>USA</v>
      </c>
      <c r="N20" cm="1">
        <f t="array" ref="N20">IF(VLOOKUP(M20,$A$2:$F$198,COLUMN($F:$F),FALSE)=0,NA(),VLOOKUP(M20,$A$2:$F$198,COLUMN($F:$F),FALSE))</f>
        <v>63809.64</v>
      </c>
      <c r="P20" s="13">
        <f>ICLR!A20</f>
        <v>18</v>
      </c>
      <c r="Q20" s="13" t="str">
        <f>ICLR!B20</f>
        <v>Czech Republic</v>
      </c>
      <c r="R20" cm="1">
        <f t="array" ref="R20">IF(VLOOKUP(Q20,$A$2:$F$198,COLUMN($F:$F),FALSE)=0,NA(),VLOOKUP(Q20,$A$2:$F$198,COLUMN($F:$F),FALSE))</f>
        <v>23771.4</v>
      </c>
      <c r="T20" s="75">
        <f>AAS!B20</f>
        <v>19</v>
      </c>
      <c r="U20" s="75" t="str">
        <f>AAS!C20</f>
        <v>Unknown</v>
      </c>
      <c r="V20" t="e" cm="1">
        <f t="array" ref="V20">IF(VLOOKUP(U20,$A$2:$F$198,COLUMN($F:$F),FALSE)=0,NA(),VLOOKUP(U20,$A$2:$F$198,COLUMN($F:$F),FALSE))</f>
        <v>#N/A</v>
      </c>
    </row>
    <row r="21" spans="1:22">
      <c r="A21" t="s">
        <v>719</v>
      </c>
      <c r="B21" t="s">
        <v>706</v>
      </c>
      <c r="C21" t="s">
        <v>865</v>
      </c>
      <c r="D21" t="s">
        <v>866</v>
      </c>
      <c r="E21" t="s">
        <v>702</v>
      </c>
      <c r="F21" s="50">
        <v>3878.13</v>
      </c>
      <c r="G21">
        <v>2012</v>
      </c>
      <c r="L21">
        <f>NAMS!B21</f>
        <v>123</v>
      </c>
      <c r="M21" t="str">
        <f>NAMS!K21</f>
        <v>Saudi Arabia</v>
      </c>
      <c r="N21" cm="1">
        <f t="array" ref="N21">IF(VLOOKUP(M21,$A$2:$F$198,COLUMN($F:$F),FALSE)=0,NA(),VLOOKUP(M21,$A$2:$F$198,COLUMN($F:$F),FALSE))</f>
        <v>21764.39</v>
      </c>
      <c r="P21" s="13">
        <f>ICLR!A21</f>
        <v>19</v>
      </c>
      <c r="Q21" s="13" t="str">
        <f>ICLR!B21</f>
        <v>Germany</v>
      </c>
      <c r="R21" cm="1">
        <f t="array" ref="R21">IF(VLOOKUP(Q21,$A$2:$F$198,COLUMN($F:$F),FALSE)=0,NA(),VLOOKUP(Q21,$A$2:$F$198,COLUMN($F:$F),FALSE))</f>
        <v>49180.54</v>
      </c>
      <c r="T21" s="75">
        <f>AAS!B21</f>
        <v>20</v>
      </c>
      <c r="U21" s="75" t="str">
        <f>AAS!C21</f>
        <v>USA</v>
      </c>
      <c r="V21" cm="1">
        <f t="array" ref="V21">IF(VLOOKUP(U21,$A$2:$F$198,COLUMN($F:$F),FALSE)=0,NA(),VLOOKUP(U21,$A$2:$F$198,COLUMN($F:$F),FALSE))</f>
        <v>63809.64</v>
      </c>
    </row>
    <row r="22" spans="1:22">
      <c r="A22" t="s">
        <v>649</v>
      </c>
      <c r="B22" t="s">
        <v>706</v>
      </c>
      <c r="C22" t="s">
        <v>865</v>
      </c>
      <c r="D22" t="s">
        <v>866</v>
      </c>
      <c r="E22" t="s">
        <v>702</v>
      </c>
      <c r="F22" s="50">
        <v>5076.0600000000004</v>
      </c>
      <c r="G22">
        <v>2016</v>
      </c>
      <c r="L22">
        <f>NAMS!B22</f>
        <v>124</v>
      </c>
      <c r="M22" t="str">
        <f>NAMS!K22</f>
        <v>USA</v>
      </c>
      <c r="N22" cm="1">
        <f t="array" ref="N22">IF(VLOOKUP(M22,$A$2:$F$198,COLUMN($F:$F),FALSE)=0,NA(),VLOOKUP(M22,$A$2:$F$198,COLUMN($F:$F),FALSE))</f>
        <v>63809.64</v>
      </c>
      <c r="P22" s="13">
        <f>ICLR!A22</f>
        <v>20</v>
      </c>
      <c r="Q22" s="13" t="str">
        <f>ICLR!B22</f>
        <v>Denmark</v>
      </c>
      <c r="R22" cm="1">
        <f t="array" ref="R22">IF(VLOOKUP(Q22,$A$2:$F$198,COLUMN($F:$F),FALSE)=0,NA(),VLOOKUP(Q22,$A$2:$F$198,COLUMN($F:$F),FALSE))</f>
        <v>62616.68</v>
      </c>
      <c r="T22" s="75">
        <f>AAS!B22</f>
        <v>21</v>
      </c>
      <c r="U22" s="75" t="str">
        <f>AAS!C22</f>
        <v>USA</v>
      </c>
      <c r="V22" cm="1">
        <f t="array" ref="V22">IF(VLOOKUP(U22,$A$2:$F$198,COLUMN($F:$F),FALSE)=0,NA(),VLOOKUP(U22,$A$2:$F$198,COLUMN($F:$F),FALSE))</f>
        <v>63809.64</v>
      </c>
    </row>
    <row r="23" spans="1:22">
      <c r="A23" t="s">
        <v>720</v>
      </c>
      <c r="B23" t="s">
        <v>706</v>
      </c>
      <c r="C23" t="s">
        <v>865</v>
      </c>
      <c r="D23" t="s">
        <v>866</v>
      </c>
      <c r="E23" t="s">
        <v>702</v>
      </c>
      <c r="F23" s="50">
        <v>8164.15</v>
      </c>
      <c r="G23">
        <v>2008</v>
      </c>
      <c r="L23">
        <f>NAMS!B23</f>
        <v>125</v>
      </c>
      <c r="M23" t="str">
        <f>NAMS!K23</f>
        <v>Israel</v>
      </c>
      <c r="N23" cm="1">
        <f t="array" ref="N23">IF(VLOOKUP(M23,$A$2:$F$198,COLUMN($F:$F),FALSE)=0,NA(),VLOOKUP(M23,$A$2:$F$198,COLUMN($F:$F),FALSE))</f>
        <v>41377.49</v>
      </c>
      <c r="P23" s="13">
        <f>ICLR!A23</f>
        <v>21</v>
      </c>
      <c r="Q23" s="13" t="str">
        <f>ICLR!B23</f>
        <v>Estonia</v>
      </c>
      <c r="R23" cm="1">
        <f t="array" ref="R23">IF(VLOOKUP(Q23,$A$2:$F$198,COLUMN($F:$F),FALSE)=0,NA(),VLOOKUP(Q23,$A$2:$F$198,COLUMN($F:$F),FALSE))</f>
        <v>23532.85</v>
      </c>
      <c r="T23" s="75">
        <f>AAS!B23</f>
        <v>22</v>
      </c>
      <c r="U23" s="75" t="str">
        <f>AAS!C23</f>
        <v>USA</v>
      </c>
      <c r="V23" cm="1">
        <f t="array" ref="V23">IF(VLOOKUP(U23,$A$2:$F$198,COLUMN($F:$F),FALSE)=0,NA(),VLOOKUP(U23,$A$2:$F$198,COLUMN($F:$F),FALSE))</f>
        <v>63809.64</v>
      </c>
    </row>
    <row r="24" spans="1:22">
      <c r="A24" t="s">
        <v>587</v>
      </c>
      <c r="B24" t="s">
        <v>706</v>
      </c>
      <c r="C24" t="s">
        <v>865</v>
      </c>
      <c r="D24" t="s">
        <v>866</v>
      </c>
      <c r="E24" t="s">
        <v>702</v>
      </c>
      <c r="F24" s="50">
        <v>10913.42</v>
      </c>
      <c r="G24">
        <v>2016</v>
      </c>
      <c r="L24">
        <f>NAMS!B24</f>
        <v>126</v>
      </c>
      <c r="M24" t="str">
        <f>NAMS!K24</f>
        <v>USA</v>
      </c>
      <c r="N24" cm="1">
        <f t="array" ref="N24">IF(VLOOKUP(M24,$A$2:$F$198,COLUMN($F:$F),FALSE)=0,NA(),VLOOKUP(M24,$A$2:$F$198,COLUMN($F:$F),FALSE))</f>
        <v>63809.64</v>
      </c>
      <c r="P24" s="13">
        <f>ICLR!A24</f>
        <v>22</v>
      </c>
      <c r="Q24" s="13" t="str">
        <f>ICLR!B24</f>
        <v>Egypt</v>
      </c>
      <c r="R24" t="e" cm="1">
        <f t="array" ref="R24">IF(VLOOKUP(Q24,$A$2:$F$198,COLUMN($F:$F),FALSE)=0,NA(),VLOOKUP(Q24,$A$2:$F$198,COLUMN($F:$F),FALSE))</f>
        <v>#N/A</v>
      </c>
      <c r="T24" s="75">
        <f>AAS!B24</f>
        <v>23</v>
      </c>
      <c r="U24" s="75" t="str">
        <f>AAS!C24</f>
        <v>USA</v>
      </c>
      <c r="V24" cm="1">
        <f t="array" ref="V24">IF(VLOOKUP(U24,$A$2:$F$198,COLUMN($F:$F),FALSE)=0,NA(),VLOOKUP(U24,$A$2:$F$198,COLUMN($F:$F),FALSE))</f>
        <v>63809.64</v>
      </c>
    </row>
    <row r="25" spans="1:22">
      <c r="A25" t="s">
        <v>721</v>
      </c>
      <c r="B25" t="s">
        <v>706</v>
      </c>
      <c r="C25" t="s">
        <v>865</v>
      </c>
      <c r="D25" t="s">
        <v>866</v>
      </c>
      <c r="E25" t="s">
        <v>702</v>
      </c>
      <c r="F25" s="50">
        <v>29152.13</v>
      </c>
      <c r="G25">
        <v>2015</v>
      </c>
      <c r="L25">
        <f>NAMS!B25</f>
        <v>127</v>
      </c>
      <c r="M25" t="str">
        <f>NAMS!K25</f>
        <v>USA</v>
      </c>
      <c r="N25" cm="1">
        <f t="array" ref="N25">IF(VLOOKUP(M25,$A$2:$F$198,COLUMN($F:$F),FALSE)=0,NA(),VLOOKUP(M25,$A$2:$F$198,COLUMN($F:$F),FALSE))</f>
        <v>63809.64</v>
      </c>
      <c r="P25" s="13">
        <f>ICLR!A25</f>
        <v>23</v>
      </c>
      <c r="Q25" s="13" t="str">
        <f>ICLR!B25</f>
        <v>Spain</v>
      </c>
      <c r="R25" cm="1">
        <f t="array" ref="R25">IF(VLOOKUP(Q25,$A$2:$F$198,COLUMN($F:$F),FALSE)=0,NA(),VLOOKUP(Q25,$A$2:$F$198,COLUMN($F:$F),FALSE))</f>
        <v>32023.79</v>
      </c>
      <c r="T25" s="75">
        <f>AAS!B25</f>
        <v>24</v>
      </c>
      <c r="U25" s="75" t="str">
        <f>AAS!C25</f>
        <v>Portugal</v>
      </c>
      <c r="V25" cm="1">
        <f t="array" ref="V25">IF(VLOOKUP(U25,$A$2:$F$198,COLUMN($F:$F),FALSE)=0,NA(),VLOOKUP(U25,$A$2:$F$198,COLUMN($F:$F),FALSE))</f>
        <v>22495.16</v>
      </c>
    </row>
    <row r="26" spans="1:22">
      <c r="A26" t="s">
        <v>646</v>
      </c>
      <c r="B26" t="s">
        <v>706</v>
      </c>
      <c r="C26" t="s">
        <v>865</v>
      </c>
      <c r="D26" t="s">
        <v>866</v>
      </c>
      <c r="E26" t="s">
        <v>702</v>
      </c>
      <c r="F26" s="50">
        <v>9203.85</v>
      </c>
      <c r="G26">
        <v>2016</v>
      </c>
      <c r="L26">
        <f>NAMS!B26</f>
        <v>128</v>
      </c>
      <c r="M26" t="str">
        <f>NAMS!K26</f>
        <v>USA</v>
      </c>
      <c r="N26" cm="1">
        <f t="array" ref="N26">IF(VLOOKUP(M26,$A$2:$F$198,COLUMN($F:$F),FALSE)=0,NA(),VLOOKUP(M26,$A$2:$F$198,COLUMN($F:$F),FALSE))</f>
        <v>63809.64</v>
      </c>
      <c r="P26" s="13">
        <f>ICLR!A26</f>
        <v>24</v>
      </c>
      <c r="Q26" s="13" t="str">
        <f>ICLR!B26</f>
        <v>Ethiopia</v>
      </c>
      <c r="R26" cm="1">
        <f t="array" ref="R26">IF(VLOOKUP(Q26,$A$2:$F$198,COLUMN($F:$F),FALSE)=0,NA(),VLOOKUP(Q26,$A$2:$F$198,COLUMN($F:$F),FALSE))</f>
        <v>993.625</v>
      </c>
      <c r="T26" s="75">
        <f>AAS!B26</f>
        <v>25</v>
      </c>
      <c r="U26" s="75" t="str">
        <f>AAS!C26</f>
        <v>USA</v>
      </c>
      <c r="V26" cm="1">
        <f t="array" ref="V26">IF(VLOOKUP(U26,$A$2:$F$198,COLUMN($F:$F),FALSE)=0,NA(),VLOOKUP(U26,$A$2:$F$198,COLUMN($F:$F),FALSE))</f>
        <v>63809.64</v>
      </c>
    </row>
    <row r="27" spans="1:22">
      <c r="A27" t="s">
        <v>647</v>
      </c>
      <c r="B27" t="s">
        <v>706</v>
      </c>
      <c r="C27" t="s">
        <v>865</v>
      </c>
      <c r="D27" t="s">
        <v>866</v>
      </c>
      <c r="E27" t="s">
        <v>702</v>
      </c>
      <c r="F27" s="50">
        <v>799.05899999999997</v>
      </c>
      <c r="G27">
        <v>2015</v>
      </c>
      <c r="L27">
        <f>NAMS!B27</f>
        <v>129</v>
      </c>
      <c r="M27" t="str">
        <f>NAMS!K27</f>
        <v>Switzerland</v>
      </c>
      <c r="N27" cm="1">
        <f t="array" ref="N27">IF(VLOOKUP(M27,$A$2:$F$198,COLUMN($F:$F),FALSE)=0,NA(),VLOOKUP(M27,$A$2:$F$198,COLUMN($F:$F),FALSE))</f>
        <v>84665.279999999999</v>
      </c>
      <c r="P27" s="13">
        <f>ICLR!A27</f>
        <v>25</v>
      </c>
      <c r="Q27" s="13" t="str">
        <f>ICLR!B27</f>
        <v>Finland</v>
      </c>
      <c r="R27" cm="1">
        <f t="array" ref="R27">IF(VLOOKUP(Q27,$A$2:$F$198,COLUMN($F:$F),FALSE)=0,NA(),VLOOKUP(Q27,$A$2:$F$198,COLUMN($F:$F),FALSE))</f>
        <v>51018.720000000001</v>
      </c>
      <c r="T27" s="75">
        <f>AAS!B27</f>
        <v>26</v>
      </c>
      <c r="U27" s="75" t="str">
        <f>AAS!C27</f>
        <v>USA</v>
      </c>
      <c r="V27" cm="1">
        <f t="array" ref="V27">IF(VLOOKUP(U27,$A$2:$F$198,COLUMN($F:$F),FALSE)=0,NA(),VLOOKUP(U27,$A$2:$F$198,COLUMN($F:$F),FALSE))</f>
        <v>63809.64</v>
      </c>
    </row>
    <row r="28" spans="1:22">
      <c r="A28" t="s">
        <v>645</v>
      </c>
      <c r="B28" t="s">
        <v>706</v>
      </c>
      <c r="C28" t="s">
        <v>865</v>
      </c>
      <c r="D28" t="s">
        <v>866</v>
      </c>
      <c r="E28" t="s">
        <v>702</v>
      </c>
      <c r="F28">
        <v>439.03899999999999</v>
      </c>
      <c r="G28">
        <v>0</v>
      </c>
      <c r="L28">
        <f>NAMS!B28</f>
        <v>130</v>
      </c>
      <c r="M28" t="str">
        <f>NAMS!K28</f>
        <v>USA</v>
      </c>
      <c r="N28" cm="1">
        <f t="array" ref="N28">IF(VLOOKUP(M28,$A$2:$F$198,COLUMN($F:$F),FALSE)=0,NA(),VLOOKUP(M28,$A$2:$F$198,COLUMN($F:$F),FALSE))</f>
        <v>63809.64</v>
      </c>
      <c r="P28" s="13">
        <f>ICLR!A28</f>
        <v>26</v>
      </c>
      <c r="Q28" s="13" t="str">
        <f>ICLR!B28</f>
        <v>France</v>
      </c>
      <c r="R28" cm="1">
        <f t="array" ref="R28">IF(VLOOKUP(Q28,$A$2:$F$198,COLUMN($F:$F),FALSE)=0,NA(),VLOOKUP(Q28,$A$2:$F$198,COLUMN($F:$F),FALSE))</f>
        <v>43830.65</v>
      </c>
      <c r="T28" s="75">
        <f>AAS!B28</f>
        <v>27</v>
      </c>
      <c r="U28" s="75" t="str">
        <f>AAS!C28</f>
        <v>Canada</v>
      </c>
      <c r="V28" cm="1">
        <f t="array" ref="V28">IF(VLOOKUP(U28,$A$2:$F$198,COLUMN($F:$F),FALSE)=0,NA(),VLOOKUP(U28,$A$2:$F$198,COLUMN($F:$F),FALSE))</f>
        <v>49196.49</v>
      </c>
    </row>
    <row r="29" spans="1:22">
      <c r="A29" t="s">
        <v>722</v>
      </c>
      <c r="B29" t="s">
        <v>706</v>
      </c>
      <c r="C29" t="s">
        <v>865</v>
      </c>
      <c r="D29" t="s">
        <v>866</v>
      </c>
      <c r="E29" t="s">
        <v>702</v>
      </c>
      <c r="F29" s="50">
        <v>3611.83</v>
      </c>
      <c r="G29">
        <v>2016</v>
      </c>
      <c r="L29">
        <f>NAMS!B29</f>
        <v>131</v>
      </c>
      <c r="M29" t="str">
        <f>NAMS!K29</f>
        <v>USA</v>
      </c>
      <c r="N29" cm="1">
        <f t="array" ref="N29">IF(VLOOKUP(M29,$A$2:$F$198,COLUMN($F:$F),FALSE)=0,NA(),VLOOKUP(M29,$A$2:$F$198,COLUMN($F:$F),FALSE))</f>
        <v>63809.64</v>
      </c>
      <c r="P29" s="13">
        <f>ICLR!A29</f>
        <v>27</v>
      </c>
      <c r="Q29" s="13" t="str">
        <f>ICLR!B29</f>
        <v>United Kingdom</v>
      </c>
      <c r="R29" cm="1">
        <f t="array" ref="R29">IF(VLOOKUP(Q29,$A$2:$F$198,COLUMN($F:$F),FALSE)=0,NA(),VLOOKUP(Q29,$A$2:$F$198,COLUMN($F:$F),FALSE))</f>
        <v>40800.480000000003</v>
      </c>
      <c r="T29" s="75">
        <f>AAS!B29</f>
        <v>28</v>
      </c>
      <c r="U29" s="75" t="str">
        <f>AAS!C29</f>
        <v>USA</v>
      </c>
      <c r="V29" cm="1">
        <f t="array" ref="V29">IF(VLOOKUP(U29,$A$2:$F$198,COLUMN($F:$F),FALSE)=0,NA(),VLOOKUP(U29,$A$2:$F$198,COLUMN($F:$F),FALSE))</f>
        <v>63809.64</v>
      </c>
    </row>
    <row r="30" spans="1:22">
      <c r="A30" t="s">
        <v>629</v>
      </c>
      <c r="B30" t="s">
        <v>706</v>
      </c>
      <c r="C30" t="s">
        <v>865</v>
      </c>
      <c r="D30" t="s">
        <v>866</v>
      </c>
      <c r="E30" t="s">
        <v>702</v>
      </c>
      <c r="F30" s="50">
        <v>1610.36</v>
      </c>
      <c r="G30">
        <v>2012</v>
      </c>
      <c r="L30">
        <f>NAMS!B30</f>
        <v>132</v>
      </c>
      <c r="M30" t="str">
        <f>NAMS!K30</f>
        <v>South Korea</v>
      </c>
      <c r="N30" cm="1">
        <f t="array" ref="N30">IF(VLOOKUP(M30,$A$2:$F$198,COLUMN($F:$F),FALSE)=0,NA(),VLOOKUP(M30,$A$2:$F$198,COLUMN($F:$F),FALSE))</f>
        <v>32154.02</v>
      </c>
      <c r="P30" s="13">
        <f>ICLR!A30</f>
        <v>28</v>
      </c>
      <c r="Q30" s="13" t="str">
        <f>ICLR!B30</f>
        <v>Ghana</v>
      </c>
      <c r="R30" cm="1">
        <f t="array" ref="R30">IF(VLOOKUP(Q30,$A$2:$F$198,COLUMN($F:$F),FALSE)=0,NA(),VLOOKUP(Q30,$A$2:$F$198,COLUMN($F:$F),FALSE))</f>
        <v>1777.37</v>
      </c>
      <c r="T30" s="75">
        <f>AAS!B30</f>
        <v>29</v>
      </c>
      <c r="U30" s="75" t="str">
        <f>AAS!C30</f>
        <v>Unknown</v>
      </c>
      <c r="V30" t="e" cm="1">
        <f t="array" ref="V30">IF(VLOOKUP(U30,$A$2:$F$198,COLUMN($F:$F),FALSE)=0,NA(),VLOOKUP(U30,$A$2:$F$198,COLUMN($F:$F),FALSE))</f>
        <v>#N/A</v>
      </c>
    </row>
    <row r="31" spans="1:22">
      <c r="A31" t="s">
        <v>643</v>
      </c>
      <c r="B31" t="s">
        <v>706</v>
      </c>
      <c r="C31" t="s">
        <v>865</v>
      </c>
      <c r="D31" t="s">
        <v>866</v>
      </c>
      <c r="E31" t="s">
        <v>702</v>
      </c>
      <c r="F31" s="50">
        <v>1385.8</v>
      </c>
      <c r="G31">
        <v>2010</v>
      </c>
      <c r="L31">
        <f>NAMS!B31</f>
        <v>133</v>
      </c>
      <c r="M31" t="str">
        <f>NAMS!K31</f>
        <v>USA</v>
      </c>
      <c r="N31" cm="1">
        <f t="array" ref="N31">IF(VLOOKUP(M31,$A$2:$F$198,COLUMN($F:$F),FALSE)=0,NA(),VLOOKUP(M31,$A$2:$F$198,COLUMN($F:$F),FALSE))</f>
        <v>63809.64</v>
      </c>
      <c r="P31" s="13">
        <f>ICLR!A31</f>
        <v>29</v>
      </c>
      <c r="Q31" s="13" t="str">
        <f>ICLR!B31</f>
        <v>Greece</v>
      </c>
      <c r="R31" cm="1">
        <f t="array" ref="R31">IF(VLOOKUP(Q31,$A$2:$F$198,COLUMN($F:$F),FALSE)=0,NA(),VLOOKUP(Q31,$A$2:$F$198,COLUMN($F:$F),FALSE))</f>
        <v>21358.05</v>
      </c>
      <c r="T31" s="75">
        <f>AAS!B31</f>
        <v>30</v>
      </c>
      <c r="U31" s="75" t="str">
        <f>AAS!C31</f>
        <v>USA</v>
      </c>
      <c r="V31" cm="1">
        <f t="array" ref="V31">IF(VLOOKUP(U31,$A$2:$F$198,COLUMN($F:$F),FALSE)=0,NA(),VLOOKUP(U31,$A$2:$F$198,COLUMN($F:$F),FALSE))</f>
        <v>63809.64</v>
      </c>
    </row>
    <row r="32" spans="1:22">
      <c r="A32" t="s">
        <v>320</v>
      </c>
      <c r="B32" t="s">
        <v>706</v>
      </c>
      <c r="C32" t="s">
        <v>865</v>
      </c>
      <c r="D32" t="s">
        <v>866</v>
      </c>
      <c r="E32" t="s">
        <v>702</v>
      </c>
      <c r="F32" s="50">
        <v>49196.49</v>
      </c>
      <c r="G32">
        <v>2016</v>
      </c>
      <c r="L32">
        <f>NAMS!B32</f>
        <v>134</v>
      </c>
      <c r="M32" t="str">
        <f>NAMS!K32</f>
        <v>Netherlands</v>
      </c>
      <c r="N32" cm="1">
        <f t="array" ref="N32">IF(VLOOKUP(M32,$A$2:$F$198,COLUMN($F:$F),FALSE)=0,NA(),VLOOKUP(M32,$A$2:$F$198,COLUMN($F:$F),FALSE))</f>
        <v>53666.48</v>
      </c>
      <c r="P32" s="13">
        <f>ICLR!A32</f>
        <v>30</v>
      </c>
      <c r="Q32" s="13" t="str">
        <f>ICLR!B32</f>
        <v>Guatemala</v>
      </c>
      <c r="R32" cm="1">
        <f t="array" ref="R32">IF(VLOOKUP(Q32,$A$2:$F$198,COLUMN($F:$F),FALSE)=0,NA(),VLOOKUP(Q32,$A$2:$F$198,COLUMN($F:$F),FALSE))</f>
        <v>4519.6499999999996</v>
      </c>
      <c r="T32" s="75">
        <f>AAS!B32</f>
        <v>31</v>
      </c>
      <c r="U32" s="75" t="str">
        <f>AAS!C32</f>
        <v>USA</v>
      </c>
      <c r="V32" cm="1">
        <f t="array" ref="V32">IF(VLOOKUP(U32,$A$2:$F$198,COLUMN($F:$F),FALSE)=0,NA(),VLOOKUP(U32,$A$2:$F$198,COLUMN($F:$F),FALSE))</f>
        <v>63809.64</v>
      </c>
    </row>
    <row r="33" spans="1:22">
      <c r="A33" t="s">
        <v>723</v>
      </c>
      <c r="B33" t="s">
        <v>706</v>
      </c>
      <c r="C33" t="s">
        <v>865</v>
      </c>
      <c r="D33" t="s">
        <v>866</v>
      </c>
      <c r="E33" t="s">
        <v>702</v>
      </c>
      <c r="F33">
        <v>481.61</v>
      </c>
      <c r="G33">
        <v>2004</v>
      </c>
      <c r="L33">
        <f>NAMS!B33</f>
        <v>135</v>
      </c>
      <c r="M33" t="str">
        <f>NAMS!K33</f>
        <v>USA</v>
      </c>
      <c r="N33" cm="1">
        <f t="array" ref="N33">IF(VLOOKUP(M33,$A$2:$F$198,COLUMN($F:$F),FALSE)=0,NA(),VLOOKUP(M33,$A$2:$F$198,COLUMN($F:$F),FALSE))</f>
        <v>63809.64</v>
      </c>
      <c r="P33" s="13">
        <f>ICLR!A33</f>
        <v>31</v>
      </c>
      <c r="Q33" s="13" t="str">
        <f>ICLR!B33</f>
        <v>Croatia</v>
      </c>
      <c r="R33" cm="1">
        <f t="array" ref="R33">IF(VLOOKUP(Q33,$A$2:$F$198,COLUMN($F:$F),FALSE)=0,NA(),VLOOKUP(Q33,$A$2:$F$198,COLUMN($F:$F),FALSE))</f>
        <v>14599.55</v>
      </c>
      <c r="T33" s="75">
        <f>AAS!B33</f>
        <v>32</v>
      </c>
      <c r="U33" s="75" t="str">
        <f>AAS!C33</f>
        <v>USA</v>
      </c>
      <c r="V33" cm="1">
        <f t="array" ref="V33">IF(VLOOKUP(U33,$A$2:$F$198,COLUMN($F:$F),FALSE)=0,NA(),VLOOKUP(U33,$A$2:$F$198,COLUMN($F:$F),FALSE))</f>
        <v>63809.64</v>
      </c>
    </row>
    <row r="34" spans="1:22">
      <c r="A34" t="s">
        <v>724</v>
      </c>
      <c r="B34" t="s">
        <v>706</v>
      </c>
      <c r="C34" t="s">
        <v>865</v>
      </c>
      <c r="D34" t="s">
        <v>866</v>
      </c>
      <c r="E34" t="s">
        <v>702</v>
      </c>
      <c r="F34" s="50">
        <v>834.64400000000001</v>
      </c>
      <c r="G34">
        <v>2004</v>
      </c>
      <c r="L34">
        <f>NAMS!B34</f>
        <v>136</v>
      </c>
      <c r="M34" t="str">
        <f>NAMS!K34</f>
        <v>USA</v>
      </c>
      <c r="N34" cm="1">
        <f t="array" ref="N34">IF(VLOOKUP(M34,$A$2:$F$198,COLUMN($F:$F),FALSE)=0,NA(),VLOOKUP(M34,$A$2:$F$198,COLUMN($F:$F),FALSE))</f>
        <v>63809.64</v>
      </c>
      <c r="P34" s="13">
        <f>ICLR!A34</f>
        <v>32</v>
      </c>
      <c r="Q34" s="13" t="str">
        <f>ICLR!B34</f>
        <v>Hungary</v>
      </c>
      <c r="R34" cm="1">
        <f t="array" ref="R34">IF(VLOOKUP(Q34,$A$2:$F$198,COLUMN($F:$F),FALSE)=0,NA(),VLOOKUP(Q34,$A$2:$F$198,COLUMN($F:$F),FALSE))</f>
        <v>15459.9</v>
      </c>
      <c r="T34" s="75">
        <f>AAS!B34</f>
        <v>33</v>
      </c>
      <c r="U34" s="75" t="str">
        <f>AAS!C34</f>
        <v>USA</v>
      </c>
      <c r="V34" cm="1">
        <f t="array" ref="V34">IF(VLOOKUP(U34,$A$2:$F$198,COLUMN($F:$F),FALSE)=0,NA(),VLOOKUP(U34,$A$2:$F$198,COLUMN($F:$F),FALSE))</f>
        <v>63809.64</v>
      </c>
    </row>
    <row r="35" spans="1:22">
      <c r="A35" t="s">
        <v>644</v>
      </c>
      <c r="B35" t="s">
        <v>706</v>
      </c>
      <c r="C35" t="s">
        <v>865</v>
      </c>
      <c r="D35" t="s">
        <v>866</v>
      </c>
      <c r="E35" t="s">
        <v>702</v>
      </c>
      <c r="F35" s="50">
        <v>14757.2</v>
      </c>
      <c r="G35">
        <v>2015</v>
      </c>
      <c r="L35">
        <f>NAMS!B35</f>
        <v>137</v>
      </c>
      <c r="M35" t="str">
        <f>NAMS!K35</f>
        <v>USA</v>
      </c>
      <c r="N35" cm="1">
        <f t="array" ref="N35">IF(VLOOKUP(M35,$A$2:$F$198,COLUMN($F:$F),FALSE)=0,NA(),VLOOKUP(M35,$A$2:$F$198,COLUMN($F:$F),FALSE))</f>
        <v>63809.64</v>
      </c>
      <c r="P35" s="13">
        <f>ICLR!A35</f>
        <v>33</v>
      </c>
      <c r="Q35" s="13" t="str">
        <f>ICLR!B35</f>
        <v>Indonesia</v>
      </c>
      <c r="R35" cm="1">
        <f t="array" ref="R35">IF(VLOOKUP(Q35,$A$2:$F$198,COLUMN($F:$F),FALSE)=0,NA(),VLOOKUP(Q35,$A$2:$F$198,COLUMN($F:$F),FALSE))</f>
        <v>4391.45</v>
      </c>
      <c r="T35" s="75">
        <f>AAS!B35</f>
        <v>34</v>
      </c>
      <c r="U35" s="75" t="str">
        <f>AAS!C35</f>
        <v>USA</v>
      </c>
      <c r="V35" cm="1">
        <f t="array" ref="V35">IF(VLOOKUP(U35,$A$2:$F$198,COLUMN($F:$F),FALSE)=0,NA(),VLOOKUP(U35,$A$2:$F$198,COLUMN($F:$F),FALSE))</f>
        <v>63809.64</v>
      </c>
    </row>
    <row r="36" spans="1:22">
      <c r="A36" t="s">
        <v>574</v>
      </c>
      <c r="B36" t="s">
        <v>706</v>
      </c>
      <c r="C36" t="s">
        <v>865</v>
      </c>
      <c r="D36" t="s">
        <v>866</v>
      </c>
      <c r="E36" t="s">
        <v>702</v>
      </c>
      <c r="F36" s="50">
        <v>10121.299999999999</v>
      </c>
      <c r="G36">
        <v>2016</v>
      </c>
      <c r="L36">
        <f>NAMS!B36</f>
        <v>138</v>
      </c>
      <c r="M36" t="str">
        <f>NAMS!K36</f>
        <v>USA</v>
      </c>
      <c r="N36" cm="1">
        <f t="array" ref="N36">IF(VLOOKUP(M36,$A$2:$F$198,COLUMN($F:$F),FALSE)=0,NA(),VLOOKUP(M36,$A$2:$F$198,COLUMN($F:$F),FALSE))</f>
        <v>63809.64</v>
      </c>
      <c r="P36" s="13">
        <f>ICLR!A36</f>
        <v>34</v>
      </c>
      <c r="Q36" s="13" t="str">
        <f>ICLR!B36</f>
        <v>Ireland</v>
      </c>
      <c r="R36" cm="1">
        <f t="array" ref="R36">IF(VLOOKUP(Q36,$A$2:$F$198,COLUMN($F:$F),FALSE)=0,NA(),VLOOKUP(Q36,$A$2:$F$198,COLUMN($F:$F),FALSE))</f>
        <v>77742.080000000002</v>
      </c>
      <c r="T36" s="75">
        <f>AAS!B36</f>
        <v>35</v>
      </c>
      <c r="U36" s="75" t="str">
        <f>AAS!C36</f>
        <v>Switzerland</v>
      </c>
      <c r="V36" cm="1">
        <f t="array" ref="V36">IF(VLOOKUP(U36,$A$2:$F$198,COLUMN($F:$F),FALSE)=0,NA(),VLOOKUP(U36,$A$2:$F$198,COLUMN($F:$F),FALSE))</f>
        <v>84665.279999999999</v>
      </c>
    </row>
    <row r="37" spans="1:22">
      <c r="A37" t="s">
        <v>362</v>
      </c>
      <c r="B37" t="s">
        <v>706</v>
      </c>
      <c r="C37" t="s">
        <v>865</v>
      </c>
      <c r="D37" t="s">
        <v>866</v>
      </c>
      <c r="E37" t="s">
        <v>702</v>
      </c>
      <c r="F37" s="50">
        <v>10121.299999999999</v>
      </c>
      <c r="G37">
        <v>2016</v>
      </c>
      <c r="L37">
        <f>NAMS!B37</f>
        <v>139</v>
      </c>
      <c r="M37" t="str">
        <f>NAMS!K37</f>
        <v>USA</v>
      </c>
      <c r="N37" cm="1">
        <f t="array" ref="N37">IF(VLOOKUP(M37,$A$2:$F$198,COLUMN($F:$F),FALSE)=0,NA(),VLOOKUP(M37,$A$2:$F$198,COLUMN($F:$F),FALSE))</f>
        <v>63809.64</v>
      </c>
      <c r="P37" s="13">
        <f>ICLR!A37</f>
        <v>35</v>
      </c>
      <c r="Q37" s="13" t="str">
        <f>ICLR!B37</f>
        <v>Israel</v>
      </c>
      <c r="R37" cm="1">
        <f t="array" ref="R37">IF(VLOOKUP(Q37,$A$2:$F$198,COLUMN($F:$F),FALSE)=0,NA(),VLOOKUP(Q37,$A$2:$F$198,COLUMN($F:$F),FALSE))</f>
        <v>41377.49</v>
      </c>
      <c r="T37" s="75">
        <f>AAS!B37</f>
        <v>36</v>
      </c>
      <c r="U37" s="75" t="str">
        <f>AAS!C37</f>
        <v>USA</v>
      </c>
      <c r="V37" cm="1">
        <f t="array" ref="V37">IF(VLOOKUP(U37,$A$2:$F$198,COLUMN($F:$F),FALSE)=0,NA(),VLOOKUP(U37,$A$2:$F$198,COLUMN($F:$F),FALSE))</f>
        <v>63809.64</v>
      </c>
    </row>
    <row r="38" spans="1:22">
      <c r="A38" t="s">
        <v>584</v>
      </c>
      <c r="B38" t="s">
        <v>706</v>
      </c>
      <c r="C38" t="s">
        <v>865</v>
      </c>
      <c r="D38" t="s">
        <v>866</v>
      </c>
      <c r="E38" t="s">
        <v>702</v>
      </c>
      <c r="F38" s="50">
        <v>6766.95</v>
      </c>
      <c r="G38">
        <v>2015</v>
      </c>
      <c r="L38">
        <f>NAMS!B38</f>
        <v>140</v>
      </c>
      <c r="M38" t="str">
        <f>NAMS!K38</f>
        <v>France</v>
      </c>
      <c r="N38" cm="1">
        <f t="array" ref="N38">IF(VLOOKUP(M38,$A$2:$F$198,COLUMN($F:$F),FALSE)=0,NA(),VLOOKUP(M38,$A$2:$F$198,COLUMN($F:$F),FALSE))</f>
        <v>43830.65</v>
      </c>
      <c r="P38" s="13">
        <f>ICLR!A38</f>
        <v>36</v>
      </c>
      <c r="Q38" s="13" t="str">
        <f>ICLR!B38</f>
        <v>India</v>
      </c>
      <c r="R38" cm="1">
        <f t="array" ref="R38">IF(VLOOKUP(Q38,$A$2:$F$198,COLUMN($F:$F),FALSE)=0,NA(),VLOOKUP(Q38,$A$2:$F$198,COLUMN($F:$F),FALSE))</f>
        <v>2164.7399999999998</v>
      </c>
      <c r="T38" s="75">
        <f>AAS!B38</f>
        <v>37</v>
      </c>
      <c r="U38" s="75" t="str">
        <f>AAS!C38</f>
        <v>Unknown</v>
      </c>
      <c r="V38" t="e" cm="1">
        <f t="array" ref="V38">IF(VLOOKUP(U38,$A$2:$F$198,COLUMN($F:$F),FALSE)=0,NA(),VLOOKUP(U38,$A$2:$F$198,COLUMN($F:$F),FALSE))</f>
        <v>#N/A</v>
      </c>
    </row>
    <row r="39" spans="1:22">
      <c r="A39" t="s">
        <v>725</v>
      </c>
      <c r="B39" t="s">
        <v>706</v>
      </c>
      <c r="C39" t="s">
        <v>865</v>
      </c>
      <c r="D39" t="s">
        <v>866</v>
      </c>
      <c r="E39" t="s">
        <v>702</v>
      </c>
      <c r="F39" s="50">
        <v>867.52800000000002</v>
      </c>
      <c r="G39">
        <v>2015</v>
      </c>
      <c r="L39">
        <f>NAMS!B39</f>
        <v>141</v>
      </c>
      <c r="M39" t="str">
        <f>NAMS!K39</f>
        <v>USA</v>
      </c>
      <c r="N39" cm="1">
        <f t="array" ref="N39">IF(VLOOKUP(M39,$A$2:$F$198,COLUMN($F:$F),FALSE)=0,NA(),VLOOKUP(M39,$A$2:$F$198,COLUMN($F:$F),FALSE))</f>
        <v>63809.64</v>
      </c>
      <c r="P39" s="13">
        <f>ICLR!A39</f>
        <v>37</v>
      </c>
      <c r="Q39" s="13" t="str">
        <f>ICLR!B39</f>
        <v>Iraq</v>
      </c>
      <c r="R39" cm="1">
        <f t="array" ref="R39">IF(VLOOKUP(Q39,$A$2:$F$198,COLUMN($F:$F),FALSE)=0,NA(),VLOOKUP(Q39,$A$2:$F$198,COLUMN($F:$F),FALSE))</f>
        <v>5193.83</v>
      </c>
      <c r="T39" s="75">
        <f>AAS!B39</f>
        <v>38</v>
      </c>
      <c r="U39" s="75" t="str">
        <f>AAS!C39</f>
        <v>USA</v>
      </c>
      <c r="V39" cm="1">
        <f t="array" ref="V39">IF(VLOOKUP(U39,$A$2:$F$198,COLUMN($F:$F),FALSE)=0,NA(),VLOOKUP(U39,$A$2:$F$198,COLUMN($F:$F),FALSE))</f>
        <v>63809.64</v>
      </c>
    </row>
    <row r="40" spans="1:22">
      <c r="A40" t="s">
        <v>726</v>
      </c>
      <c r="B40" t="s">
        <v>706</v>
      </c>
      <c r="C40" t="s">
        <v>865</v>
      </c>
      <c r="D40" t="s">
        <v>866</v>
      </c>
      <c r="E40" t="s">
        <v>702</v>
      </c>
      <c r="F40" s="50">
        <v>467.57100000000003</v>
      </c>
      <c r="G40">
        <v>1983</v>
      </c>
      <c r="L40">
        <f>NAMS!B40</f>
        <v>142</v>
      </c>
      <c r="M40" t="str">
        <f>NAMS!K40</f>
        <v>USA</v>
      </c>
      <c r="N40" cm="1">
        <f t="array" ref="N40">IF(VLOOKUP(M40,$A$2:$F$198,COLUMN($F:$F),FALSE)=0,NA(),VLOOKUP(M40,$A$2:$F$198,COLUMN($F:$F),FALSE))</f>
        <v>63809.64</v>
      </c>
      <c r="P40" s="13">
        <f>ICLR!A40</f>
        <v>38</v>
      </c>
      <c r="Q40" s="13" t="str">
        <f>ICLR!B40</f>
        <v>Iran</v>
      </c>
      <c r="R40" cm="1">
        <f t="array" ref="R40">IF(VLOOKUP(Q40,$A$2:$F$198,COLUMN($F:$F),FALSE)=0,NA(),VLOOKUP(Q40,$A$2:$F$198,COLUMN($F:$F),FALSE))</f>
        <v>5103.8999999999996</v>
      </c>
      <c r="T40" s="75">
        <f>AAS!B40</f>
        <v>39</v>
      </c>
      <c r="U40" s="75" t="str">
        <f>AAS!C40</f>
        <v>USA</v>
      </c>
      <c r="V40" cm="1">
        <f t="array" ref="V40">IF(VLOOKUP(U40,$A$2:$F$198,COLUMN($F:$F),FALSE)=0,NA(),VLOOKUP(U40,$A$2:$F$198,COLUMN($F:$F),FALSE))</f>
        <v>63809.64</v>
      </c>
    </row>
    <row r="41" spans="1:22">
      <c r="A41" t="s">
        <v>727</v>
      </c>
      <c r="B41" t="s">
        <v>706</v>
      </c>
      <c r="C41" t="s">
        <v>865</v>
      </c>
      <c r="D41" t="s">
        <v>866</v>
      </c>
      <c r="E41" t="s">
        <v>702</v>
      </c>
      <c r="F41">
        <v>1771.73</v>
      </c>
      <c r="G41">
        <v>2004</v>
      </c>
      <c r="L41">
        <f>NAMS!B41</f>
        <v>143</v>
      </c>
      <c r="M41" t="str">
        <f>NAMS!K41</f>
        <v>USA</v>
      </c>
      <c r="N41" cm="1">
        <f t="array" ref="N41">IF(VLOOKUP(M41,$A$2:$F$198,COLUMN($F:$F),FALSE)=0,NA(),VLOOKUP(M41,$A$2:$F$198,COLUMN($F:$F),FALSE))</f>
        <v>63809.64</v>
      </c>
      <c r="P41" s="13">
        <f>ICLR!A41</f>
        <v>39</v>
      </c>
      <c r="Q41" s="13" t="str">
        <f>ICLR!B41</f>
        <v>Iceland</v>
      </c>
      <c r="R41" cm="1">
        <f t="array" ref="R41">IF(VLOOKUP(Q41,$A$2:$F$198,COLUMN($F:$F),FALSE)=0,NA(),VLOOKUP(Q41,$A$2:$F$198,COLUMN($F:$F),FALSE))</f>
        <v>89388.88</v>
      </c>
      <c r="T41" s="75">
        <f>AAS!B41</f>
        <v>40</v>
      </c>
      <c r="U41" s="75" t="str">
        <f>AAS!C41</f>
        <v>USA</v>
      </c>
      <c r="V41" cm="1">
        <f t="array" ref="V41">IF(VLOOKUP(U41,$A$2:$F$198,COLUMN($F:$F),FALSE)=0,NA(),VLOOKUP(U41,$A$2:$F$198,COLUMN($F:$F),FALSE))</f>
        <v>63809.64</v>
      </c>
    </row>
    <row r="42" spans="1:22">
      <c r="A42" t="s">
        <v>728</v>
      </c>
      <c r="B42" t="s">
        <v>706</v>
      </c>
      <c r="C42" t="s">
        <v>865</v>
      </c>
      <c r="D42" t="s">
        <v>866</v>
      </c>
      <c r="E42" t="s">
        <v>702</v>
      </c>
      <c r="F42" s="50">
        <v>12735.5</v>
      </c>
      <c r="G42">
        <v>2016</v>
      </c>
      <c r="L42">
        <f>NAMS!B42</f>
        <v>144</v>
      </c>
      <c r="M42" t="str">
        <f>NAMS!K42</f>
        <v>USA</v>
      </c>
      <c r="N42" cm="1">
        <f t="array" ref="N42">IF(VLOOKUP(M42,$A$2:$F$198,COLUMN($F:$F),FALSE)=0,NA(),VLOOKUP(M42,$A$2:$F$198,COLUMN($F:$F),FALSE))</f>
        <v>63809.64</v>
      </c>
      <c r="P42" s="13">
        <f>ICLR!A42</f>
        <v>40</v>
      </c>
      <c r="Q42" s="13" t="str">
        <f>ICLR!B42</f>
        <v>Italy</v>
      </c>
      <c r="R42" cm="1">
        <f t="array" ref="R42">IF(VLOOKUP(Q42,$A$2:$F$198,COLUMN($F:$F),FALSE)=0,NA(),VLOOKUP(Q42,$A$2:$F$198,COLUMN($F:$F),FALSE))</f>
        <v>34671.17</v>
      </c>
      <c r="T42" s="75">
        <f>AAS!B42</f>
        <v>41</v>
      </c>
      <c r="U42" s="75" t="str">
        <f>AAS!C42</f>
        <v>USA</v>
      </c>
      <c r="V42" cm="1">
        <f t="array" ref="V42">IF(VLOOKUP(U42,$A$2:$F$198,COLUMN($F:$F),FALSE)=0,NA(),VLOOKUP(U42,$A$2:$F$198,COLUMN($F:$F),FALSE))</f>
        <v>63809.64</v>
      </c>
    </row>
    <row r="43" spans="1:22">
      <c r="A43" t="s">
        <v>729</v>
      </c>
      <c r="B43" t="s">
        <v>706</v>
      </c>
      <c r="C43" t="s">
        <v>865</v>
      </c>
      <c r="D43" t="s">
        <v>866</v>
      </c>
      <c r="E43" t="s">
        <v>702</v>
      </c>
      <c r="F43" s="50">
        <v>1892.59</v>
      </c>
      <c r="G43">
        <v>2014</v>
      </c>
      <c r="L43">
        <f>NAMS!B43</f>
        <v>145</v>
      </c>
      <c r="M43" t="str">
        <f>NAMS!K43</f>
        <v>USA</v>
      </c>
      <c r="N43" cm="1">
        <f t="array" ref="N43">IF(VLOOKUP(M43,$A$2:$F$198,COLUMN($F:$F),FALSE)=0,NA(),VLOOKUP(M43,$A$2:$F$198,COLUMN($F:$F),FALSE))</f>
        <v>63809.64</v>
      </c>
      <c r="P43" s="13">
        <f>ICLR!A43</f>
        <v>41</v>
      </c>
      <c r="Q43" s="13" t="str">
        <f>ICLR!B43</f>
        <v>Japan</v>
      </c>
      <c r="R43" cm="1">
        <f t="array" ref="R43">IF(VLOOKUP(Q43,$A$2:$F$198,COLUMN($F:$F),FALSE)=0,NA(),VLOOKUP(Q43,$A$2:$F$198,COLUMN($F:$F),FALSE))</f>
        <v>41314.410000000003</v>
      </c>
      <c r="T43" s="75">
        <f>AAS!B43</f>
        <v>42</v>
      </c>
      <c r="U43" s="75" t="str">
        <f>AAS!C43</f>
        <v>Germany</v>
      </c>
      <c r="V43" cm="1">
        <f t="array" ref="V43">IF(VLOOKUP(U43,$A$2:$F$198,COLUMN($F:$F),FALSE)=0,NA(),VLOOKUP(U43,$A$2:$F$198,COLUMN($F:$F),FALSE))</f>
        <v>49180.54</v>
      </c>
    </row>
    <row r="44" spans="1:22">
      <c r="A44" t="s">
        <v>635</v>
      </c>
      <c r="B44" t="s">
        <v>706</v>
      </c>
      <c r="C44" t="s">
        <v>865</v>
      </c>
      <c r="D44" t="s">
        <v>866</v>
      </c>
      <c r="E44" t="s">
        <v>702</v>
      </c>
      <c r="F44" s="50">
        <v>14599.55</v>
      </c>
      <c r="G44">
        <v>2016</v>
      </c>
      <c r="K44" s="37"/>
      <c r="L44">
        <f>NAMS!B44</f>
        <v>146</v>
      </c>
      <c r="M44" t="str">
        <f>NAMS!K44</f>
        <v>USA</v>
      </c>
      <c r="N44" cm="1">
        <f t="array" ref="N44">IF(VLOOKUP(M44,$A$2:$F$198,COLUMN($F:$F),FALSE)=0,NA(),VLOOKUP(M44,$A$2:$F$198,COLUMN($F:$F),FALSE))</f>
        <v>63809.64</v>
      </c>
      <c r="P44" s="13">
        <f>ICLR!A44</f>
        <v>42</v>
      </c>
      <c r="Q44" s="13" t="str">
        <f>ICLR!B44</f>
        <v>Kenya</v>
      </c>
      <c r="R44" cm="1">
        <f t="array" ref="R44">IF(VLOOKUP(Q44,$A$2:$F$198,COLUMN($F:$F),FALSE)=0,NA(),VLOOKUP(Q44,$A$2:$F$198,COLUMN($F:$F),FALSE))</f>
        <v>1897.91</v>
      </c>
      <c r="T44" s="75">
        <f>AAS!B44</f>
        <v>43</v>
      </c>
      <c r="U44" s="75" t="str">
        <f>AAS!C44</f>
        <v>USA</v>
      </c>
      <c r="V44" cm="1">
        <f t="array" ref="V44">IF(VLOOKUP(U44,$A$2:$F$198,COLUMN($F:$F),FALSE)=0,NA(),VLOOKUP(U44,$A$2:$F$198,COLUMN($F:$F),FALSE))</f>
        <v>63809.64</v>
      </c>
    </row>
    <row r="45" spans="1:22">
      <c r="A45" t="s">
        <v>697</v>
      </c>
      <c r="B45" t="s">
        <v>706</v>
      </c>
      <c r="C45" t="s">
        <v>865</v>
      </c>
      <c r="D45" t="s">
        <v>866</v>
      </c>
      <c r="E45" t="s">
        <v>702</v>
      </c>
      <c r="F45" s="50">
        <v>27623.22</v>
      </c>
      <c r="G45">
        <v>2016</v>
      </c>
      <c r="L45">
        <f>NAMS!B45</f>
        <v>147</v>
      </c>
      <c r="M45" t="str">
        <f>NAMS!K45</f>
        <v>USA</v>
      </c>
      <c r="N45" cm="1">
        <f t="array" ref="N45">IF(VLOOKUP(M45,$A$2:$F$198,COLUMN($F:$F),FALSE)=0,NA(),VLOOKUP(M45,$A$2:$F$198,COLUMN($F:$F),FALSE))</f>
        <v>63809.64</v>
      </c>
      <c r="P45" s="13">
        <f>ICLR!A45</f>
        <v>43</v>
      </c>
      <c r="Q45" s="13" t="str">
        <f>ICLR!B45</f>
        <v>Cambodia</v>
      </c>
      <c r="R45" cm="1">
        <f t="array" ref="R45">IF(VLOOKUP(Q45,$A$2:$F$198,COLUMN($F:$F),FALSE)=0,NA(),VLOOKUP(Q45,$A$2:$F$198,COLUMN($F:$F),FALSE))</f>
        <v>1610.36</v>
      </c>
      <c r="T45" s="75">
        <f>AAS!B45</f>
        <v>44</v>
      </c>
      <c r="U45" s="75" t="str">
        <f>AAS!C45</f>
        <v>USA</v>
      </c>
      <c r="V45" cm="1">
        <f t="array" ref="V45">IF(VLOOKUP(U45,$A$2:$F$198,COLUMN($F:$F),FALSE)=0,NA(),VLOOKUP(U45,$A$2:$F$198,COLUMN($F:$F),FALSE))</f>
        <v>63809.64</v>
      </c>
    </row>
    <row r="46" spans="1:22">
      <c r="A46" t="s">
        <v>576</v>
      </c>
      <c r="B46" t="s">
        <v>706</v>
      </c>
      <c r="C46" t="s">
        <v>865</v>
      </c>
      <c r="D46" t="s">
        <v>866</v>
      </c>
      <c r="E46" t="s">
        <v>702</v>
      </c>
      <c r="F46" s="50">
        <v>23771.4</v>
      </c>
      <c r="G46">
        <v>2016</v>
      </c>
      <c r="L46">
        <f>NAMS!B46</f>
        <v>148</v>
      </c>
      <c r="M46" t="str">
        <f>NAMS!K46</f>
        <v>Israel</v>
      </c>
      <c r="N46" cm="1">
        <f t="array" ref="N46">IF(VLOOKUP(M46,$A$2:$F$198,COLUMN($F:$F),FALSE)=0,NA(),VLOOKUP(M46,$A$2:$F$198,COLUMN($F:$F),FALSE))</f>
        <v>41377.49</v>
      </c>
      <c r="P46" s="13">
        <f>ICLR!A46</f>
        <v>44</v>
      </c>
      <c r="Q46" s="13" t="str">
        <f>ICLR!B46</f>
        <v>North Korea</v>
      </c>
      <c r="R46" t="e" cm="1">
        <f t="array" ref="R46">IF(VLOOKUP(Q46,$A$2:$F$198,COLUMN($F:$F),FALSE)=0,NA(),VLOOKUP(Q46,$A$2:$F$198,COLUMN($F:$F),FALSE))</f>
        <v>#N/A</v>
      </c>
      <c r="T46" s="75">
        <f>AAS!B46</f>
        <v>45</v>
      </c>
      <c r="U46" s="75" t="str">
        <f>AAS!C46</f>
        <v>USA</v>
      </c>
      <c r="V46" cm="1">
        <f t="array" ref="V46">IF(VLOOKUP(U46,$A$2:$F$198,COLUMN($F:$F),FALSE)=0,NA(),VLOOKUP(U46,$A$2:$F$198,COLUMN($F:$F),FALSE))</f>
        <v>63809.64</v>
      </c>
    </row>
    <row r="47" spans="1:22">
      <c r="A47" t="s">
        <v>588</v>
      </c>
      <c r="B47" t="s">
        <v>706</v>
      </c>
      <c r="C47" t="s">
        <v>865</v>
      </c>
      <c r="D47" t="s">
        <v>866</v>
      </c>
      <c r="E47" t="s">
        <v>702</v>
      </c>
      <c r="F47" s="50">
        <v>62616.68</v>
      </c>
      <c r="G47">
        <v>2015</v>
      </c>
      <c r="L47">
        <f>NAMS!B47</f>
        <v>149</v>
      </c>
      <c r="M47" t="str">
        <f>NAMS!K47</f>
        <v>USA</v>
      </c>
      <c r="N47" cm="1">
        <f t="array" ref="N47">IF(VLOOKUP(M47,$A$2:$F$198,COLUMN($F:$F),FALSE)=0,NA(),VLOOKUP(M47,$A$2:$F$198,COLUMN($F:$F),FALSE))</f>
        <v>63809.64</v>
      </c>
      <c r="P47" s="13">
        <f>ICLR!A47</f>
        <v>45</v>
      </c>
      <c r="Q47" s="13" t="str">
        <f>ICLR!B47</f>
        <v>South Korea</v>
      </c>
      <c r="R47" cm="1">
        <f t="array" ref="R47">IF(VLOOKUP(Q47,$A$2:$F$198,COLUMN($F:$F),FALSE)=0,NA(),VLOOKUP(Q47,$A$2:$F$198,COLUMN($F:$F),FALSE))</f>
        <v>32154.02</v>
      </c>
      <c r="T47" s="75">
        <f>AAS!B47</f>
        <v>46</v>
      </c>
      <c r="U47" s="75" t="str">
        <f>AAS!C47</f>
        <v>United Kingdom</v>
      </c>
      <c r="V47" cm="1">
        <f t="array" ref="V47">IF(VLOOKUP(U47,$A$2:$F$198,COLUMN($F:$F),FALSE)=0,NA(),VLOOKUP(U47,$A$2:$F$198,COLUMN($F:$F),FALSE))</f>
        <v>40800.480000000003</v>
      </c>
    </row>
    <row r="48" spans="1:22">
      <c r="A48" t="s">
        <v>730</v>
      </c>
      <c r="B48" t="s">
        <v>706</v>
      </c>
      <c r="C48" t="s">
        <v>865</v>
      </c>
      <c r="D48" t="s">
        <v>866</v>
      </c>
      <c r="E48" t="s">
        <v>702</v>
      </c>
      <c r="F48" s="50">
        <v>2344.59</v>
      </c>
      <c r="G48">
        <v>2009</v>
      </c>
      <c r="L48">
        <f>NAMS!B48</f>
        <v>150</v>
      </c>
      <c r="M48" t="str">
        <f>NAMS!K48</f>
        <v>USA</v>
      </c>
      <c r="N48" cm="1">
        <f t="array" ref="N48">IF(VLOOKUP(M48,$A$2:$F$198,COLUMN($F:$F),FALSE)=0,NA(),VLOOKUP(M48,$A$2:$F$198,COLUMN($F:$F),FALSE))</f>
        <v>63809.64</v>
      </c>
      <c r="P48" s="13">
        <f>ICLR!A48</f>
        <v>46</v>
      </c>
      <c r="Q48" s="13" t="str">
        <f>ICLR!B48</f>
        <v>Lebanon</v>
      </c>
      <c r="R48" cm="1">
        <f t="array" ref="R48">IF(VLOOKUP(Q48,$A$2:$F$198,COLUMN($F:$F),FALSE)=0,NA(),VLOOKUP(Q48,$A$2:$F$198,COLUMN($F:$F),FALSE))</f>
        <v>12478.47</v>
      </c>
      <c r="T48" s="75">
        <f>AAS!B48</f>
        <v>47</v>
      </c>
      <c r="U48" s="75" t="str">
        <f>AAS!C48</f>
        <v>USA</v>
      </c>
      <c r="V48" cm="1">
        <f t="array" ref="V48">IF(VLOOKUP(U48,$A$2:$F$198,COLUMN($F:$F),FALSE)=0,NA(),VLOOKUP(U48,$A$2:$F$198,COLUMN($F:$F),FALSE))</f>
        <v>63809.64</v>
      </c>
    </row>
    <row r="49" spans="1:22">
      <c r="A49" t="s">
        <v>731</v>
      </c>
      <c r="B49" t="s">
        <v>706</v>
      </c>
      <c r="C49" t="s">
        <v>865</v>
      </c>
      <c r="D49" t="s">
        <v>866</v>
      </c>
      <c r="E49" t="s">
        <v>702</v>
      </c>
      <c r="F49" s="50">
        <v>9259.94</v>
      </c>
      <c r="G49">
        <v>2011</v>
      </c>
      <c r="L49">
        <f>NAMS!B49</f>
        <v>151</v>
      </c>
      <c r="M49" t="str">
        <f>NAMS!K49</f>
        <v>USA</v>
      </c>
      <c r="N49" cm="1">
        <f t="array" ref="N49">IF(VLOOKUP(M49,$A$2:$F$198,COLUMN($F:$F),FALSE)=0,NA(),VLOOKUP(M49,$A$2:$F$198,COLUMN($F:$F),FALSE))</f>
        <v>63809.64</v>
      </c>
      <c r="P49" s="13">
        <f>ICLR!A49</f>
        <v>47</v>
      </c>
      <c r="Q49" s="13" t="str">
        <f>ICLR!B49</f>
        <v>Sri Lanka</v>
      </c>
      <c r="R49" cm="1">
        <f t="array" ref="R49">IF(VLOOKUP(Q49,$A$2:$F$198,COLUMN($F:$F),FALSE)=0,NA(),VLOOKUP(Q49,$A$2:$F$198,COLUMN($F:$F),FALSE))</f>
        <v>4336.12</v>
      </c>
      <c r="T49" s="75">
        <f>AAS!B49</f>
        <v>48</v>
      </c>
      <c r="U49" s="75" t="str">
        <f>AAS!C49</f>
        <v>Canada</v>
      </c>
      <c r="V49" cm="1">
        <f t="array" ref="V49">IF(VLOOKUP(U49,$A$2:$F$198,COLUMN($F:$F),FALSE)=0,NA(),VLOOKUP(U49,$A$2:$F$198,COLUMN($F:$F),FALSE))</f>
        <v>49196.49</v>
      </c>
    </row>
    <row r="50" spans="1:22">
      <c r="A50" t="s">
        <v>732</v>
      </c>
      <c r="B50" t="s">
        <v>706</v>
      </c>
      <c r="C50" t="s">
        <v>865</v>
      </c>
      <c r="D50" t="s">
        <v>866</v>
      </c>
      <c r="E50" t="s">
        <v>702</v>
      </c>
      <c r="F50" s="50">
        <v>8126.27</v>
      </c>
      <c r="G50">
        <v>2016</v>
      </c>
      <c r="K50" s="37"/>
      <c r="L50">
        <f>NAMS!B50</f>
        <v>152</v>
      </c>
      <c r="M50" t="str">
        <f>NAMS!K50</f>
        <v>USA</v>
      </c>
      <c r="N50" cm="1">
        <f t="array" ref="N50">IF(VLOOKUP(M50,$A$2:$F$198,COLUMN($F:$F),FALSE)=0,NA(),VLOOKUP(M50,$A$2:$F$198,COLUMN($F:$F),FALSE))</f>
        <v>63809.64</v>
      </c>
      <c r="P50" s="13">
        <f>ICLR!A50</f>
        <v>48</v>
      </c>
      <c r="Q50" s="13" t="str">
        <f>ICLR!B50</f>
        <v>Lithuania</v>
      </c>
      <c r="R50" cm="1">
        <f t="array" ref="R50">IF(VLOOKUP(Q50,$A$2:$F$198,COLUMN($F:$F),FALSE)=0,NA(),VLOOKUP(Q50,$A$2:$F$198,COLUMN($F:$F),FALSE))</f>
        <v>19634.13</v>
      </c>
      <c r="T50" s="75">
        <f>AAS!B50</f>
        <v>49</v>
      </c>
      <c r="U50" s="75" t="str">
        <f>AAS!C50</f>
        <v>USA</v>
      </c>
      <c r="V50" cm="1">
        <f t="array" ref="V50">IF(VLOOKUP(U50,$A$2:$F$198,COLUMN($F:$F),FALSE)=0,NA(),VLOOKUP(U50,$A$2:$F$198,COLUMN($F:$F),FALSE))</f>
        <v>63809.64</v>
      </c>
    </row>
    <row r="51" spans="1:22">
      <c r="A51" t="s">
        <v>733</v>
      </c>
      <c r="B51" t="s">
        <v>706</v>
      </c>
      <c r="C51" t="s">
        <v>865</v>
      </c>
      <c r="D51" t="s">
        <v>866</v>
      </c>
      <c r="E51" t="s">
        <v>702</v>
      </c>
      <c r="F51" s="50">
        <v>5875.82</v>
      </c>
      <c r="G51">
        <v>2016</v>
      </c>
      <c r="L51">
        <f>NAMS!B51</f>
        <v>153</v>
      </c>
      <c r="M51" t="str">
        <f>NAMS!K51</f>
        <v>USA</v>
      </c>
      <c r="N51" cm="1">
        <f t="array" ref="N51">IF(VLOOKUP(M51,$A$2:$F$198,COLUMN($F:$F),FALSE)=0,NA(),VLOOKUP(M51,$A$2:$F$198,COLUMN($F:$F),FALSE))</f>
        <v>63809.64</v>
      </c>
      <c r="P51" s="13">
        <f>ICLR!A51</f>
        <v>49</v>
      </c>
      <c r="Q51" s="13" t="str">
        <f>ICLR!B51</f>
        <v>Luxembourg</v>
      </c>
      <c r="R51" cm="1">
        <f t="array" ref="R51">IF(VLOOKUP(Q51,$A$2:$F$198,COLUMN($F:$F),FALSE)=0,NA(),VLOOKUP(Q51,$A$2:$F$198,COLUMN($F:$F),FALSE))</f>
        <v>117160.71</v>
      </c>
      <c r="T51" s="75">
        <f>AAS!B51</f>
        <v>50</v>
      </c>
      <c r="U51" s="75" t="str">
        <f>AAS!C51</f>
        <v>USA</v>
      </c>
      <c r="V51" cm="1">
        <f t="array" ref="V51">IF(VLOOKUP(U51,$A$2:$F$198,COLUMN($F:$F),FALSE)=0,NA(),VLOOKUP(U51,$A$2:$F$198,COLUMN($F:$F),FALSE))</f>
        <v>63809.64</v>
      </c>
    </row>
    <row r="52" spans="1:22">
      <c r="A52" t="s">
        <v>641</v>
      </c>
      <c r="B52" t="s">
        <v>706</v>
      </c>
      <c r="C52" t="s">
        <v>865</v>
      </c>
      <c r="D52" t="s">
        <v>866</v>
      </c>
      <c r="E52" t="s">
        <v>702</v>
      </c>
      <c r="F52" s="50"/>
      <c r="G52">
        <v>2016</v>
      </c>
      <c r="L52">
        <f>NAMS!B52</f>
        <v>154</v>
      </c>
      <c r="M52" t="str">
        <f>NAMS!K52</f>
        <v>USA</v>
      </c>
      <c r="N52" cm="1">
        <f t="array" ref="N52">IF(VLOOKUP(M52,$A$2:$F$198,COLUMN($F:$F),FALSE)=0,NA(),VLOOKUP(M52,$A$2:$F$198,COLUMN($F:$F),FALSE))</f>
        <v>63809.64</v>
      </c>
      <c r="P52" s="13">
        <f>ICLR!A52</f>
        <v>50</v>
      </c>
      <c r="Q52" s="13" t="str">
        <f>ICLR!B52</f>
        <v>Latvia</v>
      </c>
      <c r="R52" cm="1">
        <f t="array" ref="R52">IF(VLOOKUP(Q52,$A$2:$F$198,COLUMN($F:$F),FALSE)=0,NA(),VLOOKUP(Q52,$A$2:$F$198,COLUMN($F:$F),FALSE))</f>
        <v>18406</v>
      </c>
      <c r="T52" s="75">
        <f>AAS!B52</f>
        <v>51</v>
      </c>
      <c r="U52" s="75" t="str">
        <f>AAS!C52</f>
        <v>France</v>
      </c>
      <c r="V52" cm="1">
        <f t="array" ref="V52">IF(VLOOKUP(U52,$A$2:$F$198,COLUMN($F:$F),FALSE)=0,NA(),VLOOKUP(U52,$A$2:$F$198,COLUMN($F:$F),FALSE))</f>
        <v>43830.65</v>
      </c>
    </row>
    <row r="53" spans="1:22">
      <c r="A53" t="s">
        <v>734</v>
      </c>
      <c r="B53" t="s">
        <v>706</v>
      </c>
      <c r="C53" t="s">
        <v>865</v>
      </c>
      <c r="D53" t="s">
        <v>866</v>
      </c>
      <c r="E53" t="s">
        <v>702</v>
      </c>
      <c r="F53" s="50">
        <v>4663.58</v>
      </c>
      <c r="G53">
        <v>2007</v>
      </c>
      <c r="L53">
        <f>NAMS!B53</f>
        <v>155</v>
      </c>
      <c r="M53" t="str">
        <f>NAMS!K53</f>
        <v>USA</v>
      </c>
      <c r="N53" cm="1">
        <f t="array" ref="N53">IF(VLOOKUP(M53,$A$2:$F$198,COLUMN($F:$F),FALSE)=0,NA(),VLOOKUP(M53,$A$2:$F$198,COLUMN($F:$F),FALSE))</f>
        <v>63809.64</v>
      </c>
      <c r="P53" s="13">
        <f>ICLR!A53</f>
        <v>51</v>
      </c>
      <c r="Q53" s="13" t="str">
        <f>ICLR!B53</f>
        <v>Morocco</v>
      </c>
      <c r="R53" cm="1">
        <f t="array" ref="R53">IF(VLOOKUP(Q53,$A$2:$F$198,COLUMN($F:$F),FALSE)=0,NA(),VLOOKUP(Q53,$A$2:$F$198,COLUMN($F:$F),FALSE))</f>
        <v>3537.65</v>
      </c>
      <c r="T53" s="75">
        <f>AAS!B53</f>
        <v>52</v>
      </c>
      <c r="U53" s="75" t="str">
        <f>AAS!C53</f>
        <v>USA</v>
      </c>
      <c r="V53" cm="1">
        <f t="array" ref="V53">IF(VLOOKUP(U53,$A$2:$F$198,COLUMN($F:$F),FALSE)=0,NA(),VLOOKUP(U53,$A$2:$F$198,COLUMN($F:$F),FALSE))</f>
        <v>63809.64</v>
      </c>
    </row>
    <row r="54" spans="1:22">
      <c r="A54" t="s">
        <v>735</v>
      </c>
      <c r="B54" t="s">
        <v>706</v>
      </c>
      <c r="C54" t="s">
        <v>865</v>
      </c>
      <c r="D54" t="s">
        <v>866</v>
      </c>
      <c r="E54" t="s">
        <v>702</v>
      </c>
      <c r="F54" s="50">
        <v>11200.29</v>
      </c>
      <c r="G54">
        <v>2010</v>
      </c>
      <c r="L54">
        <f>NAMS!B54</f>
        <v>156</v>
      </c>
      <c r="M54" t="str">
        <f>NAMS!K54</f>
        <v>USA</v>
      </c>
      <c r="N54" cm="1">
        <f t="array" ref="N54">IF(VLOOKUP(M54,$A$2:$F$198,COLUMN($F:$F),FALSE)=0,NA(),VLOOKUP(M54,$A$2:$F$198,COLUMN($F:$F),FALSE))</f>
        <v>63809.64</v>
      </c>
      <c r="P54" s="13">
        <f>ICLR!A54</f>
        <v>52</v>
      </c>
      <c r="Q54" s="13" t="str">
        <f>ICLR!B54</f>
        <v>Mali</v>
      </c>
      <c r="R54" cm="1">
        <f t="array" ref="R54">IF(VLOOKUP(Q54,$A$2:$F$198,COLUMN($F:$F),FALSE)=0,NA(),VLOOKUP(Q54,$A$2:$F$198,COLUMN($F:$F),FALSE))</f>
        <v>858.04899999999998</v>
      </c>
      <c r="T54" s="75">
        <f>AAS!B54</f>
        <v>53</v>
      </c>
      <c r="U54" s="75" t="str">
        <f>AAS!C54</f>
        <v>USA</v>
      </c>
      <c r="V54" cm="1">
        <f t="array" ref="V54">IF(VLOOKUP(U54,$A$2:$F$198,COLUMN($F:$F),FALSE)=0,NA(),VLOOKUP(U54,$A$2:$F$198,COLUMN($F:$F),FALSE))</f>
        <v>63809.64</v>
      </c>
    </row>
    <row r="55" spans="1:22">
      <c r="A55" t="s">
        <v>736</v>
      </c>
      <c r="B55" t="s">
        <v>706</v>
      </c>
      <c r="C55" t="s">
        <v>865</v>
      </c>
      <c r="D55" t="s">
        <v>866</v>
      </c>
      <c r="E55" t="s">
        <v>702</v>
      </c>
      <c r="F55" s="50">
        <v>1083.3599999999999</v>
      </c>
      <c r="G55">
        <v>2006</v>
      </c>
      <c r="L55">
        <f>NAMS!B55</f>
        <v>157</v>
      </c>
      <c r="M55" t="str">
        <f>NAMS!K55</f>
        <v>USA</v>
      </c>
      <c r="N55" cm="1">
        <f t="array" ref="N55">IF(VLOOKUP(M55,$A$2:$F$198,COLUMN($F:$F),FALSE)=0,NA(),VLOOKUP(M55,$A$2:$F$198,COLUMN($F:$F),FALSE))</f>
        <v>63809.64</v>
      </c>
      <c r="P55" s="13">
        <f>ICLR!A55</f>
        <v>53</v>
      </c>
      <c r="Q55" s="13" t="str">
        <f>ICLR!B55</f>
        <v>Mauritius</v>
      </c>
      <c r="R55" cm="1">
        <f t="array" ref="R55">IF(VLOOKUP(Q55,$A$2:$F$198,COLUMN($F:$F),FALSE)=0,NA(),VLOOKUP(Q55,$A$2:$F$198,COLUMN($F:$F),FALSE))</f>
        <v>10628.82</v>
      </c>
      <c r="T55" s="75">
        <f>AAS!B55</f>
        <v>54</v>
      </c>
      <c r="U55" s="75" t="str">
        <f>AAS!C55</f>
        <v>Unknown</v>
      </c>
      <c r="V55" t="e" cm="1">
        <f t="array" ref="V55">IF(VLOOKUP(U55,$A$2:$F$198,COLUMN($F:$F),FALSE)=0,NA(),VLOOKUP(U55,$A$2:$F$198,COLUMN($F:$F),FALSE))</f>
        <v>#N/A</v>
      </c>
    </row>
    <row r="56" spans="1:22">
      <c r="A56" t="s">
        <v>642</v>
      </c>
      <c r="B56" t="s">
        <v>706</v>
      </c>
      <c r="C56" t="s">
        <v>865</v>
      </c>
      <c r="D56" t="s">
        <v>866</v>
      </c>
      <c r="E56" t="s">
        <v>702</v>
      </c>
      <c r="F56" s="50">
        <v>23532.85</v>
      </c>
      <c r="G56">
        <v>2016</v>
      </c>
      <c r="L56">
        <f>NAMS!B56</f>
        <v>158</v>
      </c>
      <c r="M56" t="str">
        <f>NAMS!K56</f>
        <v>USA</v>
      </c>
      <c r="N56" cm="1">
        <f t="array" ref="N56">IF(VLOOKUP(M56,$A$2:$F$198,COLUMN($F:$F),FALSE)=0,NA(),VLOOKUP(M56,$A$2:$F$198,COLUMN($F:$F),FALSE))</f>
        <v>63809.64</v>
      </c>
      <c r="P56" s="13">
        <f>ICLR!A56</f>
        <v>54</v>
      </c>
      <c r="Q56" s="13" t="str">
        <f>ICLR!B56</f>
        <v>Malawi</v>
      </c>
      <c r="R56" cm="1">
        <f t="array" ref="R56">IF(VLOOKUP(Q56,$A$2:$F$198,COLUMN($F:$F),FALSE)=0,NA(),VLOOKUP(Q56,$A$2:$F$198,COLUMN($F:$F),FALSE))</f>
        <v>350.762</v>
      </c>
      <c r="T56" s="75">
        <f>AAS!B56</f>
        <v>55</v>
      </c>
      <c r="U56" s="75" t="str">
        <f>AAS!C56</f>
        <v>USA</v>
      </c>
      <c r="V56" cm="1">
        <f t="array" ref="V56">IF(VLOOKUP(U56,$A$2:$F$198,COLUMN($F:$F),FALSE)=0,NA(),VLOOKUP(U56,$A$2:$F$198,COLUMN($F:$F),FALSE))</f>
        <v>63809.64</v>
      </c>
    </row>
    <row r="57" spans="1:22">
      <c r="A57" t="s">
        <v>640</v>
      </c>
      <c r="B57" t="s">
        <v>706</v>
      </c>
      <c r="C57" t="s">
        <v>865</v>
      </c>
      <c r="D57" t="s">
        <v>866</v>
      </c>
      <c r="E57" t="s">
        <v>702</v>
      </c>
      <c r="F57" s="50">
        <v>993.625</v>
      </c>
      <c r="G57">
        <v>2016</v>
      </c>
      <c r="L57">
        <f>NAMS!B57</f>
        <v>159</v>
      </c>
      <c r="M57" t="str">
        <f>NAMS!K57</f>
        <v>USA</v>
      </c>
      <c r="N57" cm="1">
        <f t="array" ref="N57">IF(VLOOKUP(M57,$A$2:$F$198,COLUMN($F:$F),FALSE)=0,NA(),VLOOKUP(M57,$A$2:$F$198,COLUMN($F:$F),FALSE))</f>
        <v>63809.64</v>
      </c>
      <c r="P57" s="13">
        <f>ICLR!A57</f>
        <v>55</v>
      </c>
      <c r="Q57" s="13" t="str">
        <f>ICLR!B57</f>
        <v>Mexico</v>
      </c>
      <c r="R57" cm="1">
        <f t="array" ref="R57">IF(VLOOKUP(Q57,$A$2:$F$198,COLUMN($F:$F),FALSE)=0,NA(),VLOOKUP(Q57,$A$2:$F$198,COLUMN($F:$F),FALSE))</f>
        <v>10492.69</v>
      </c>
      <c r="T57" s="75">
        <f>AAS!B57</f>
        <v>56</v>
      </c>
      <c r="U57" s="75" t="str">
        <f>AAS!C57</f>
        <v>USA</v>
      </c>
      <c r="V57" cm="1">
        <f t="array" ref="V57">IF(VLOOKUP(U57,$A$2:$F$198,COLUMN($F:$F),FALSE)=0,NA(),VLOOKUP(U57,$A$2:$F$198,COLUMN($F:$F),FALSE))</f>
        <v>63809.64</v>
      </c>
    </row>
    <row r="58" spans="1:22">
      <c r="A58" t="s">
        <v>737</v>
      </c>
      <c r="B58" t="s">
        <v>706</v>
      </c>
      <c r="C58" t="s">
        <v>865</v>
      </c>
      <c r="D58" t="s">
        <v>866</v>
      </c>
      <c r="E58" t="s">
        <v>702</v>
      </c>
      <c r="F58" s="50">
        <v>6483.15</v>
      </c>
      <c r="G58">
        <v>2015</v>
      </c>
      <c r="L58">
        <f>NAMS!B58</f>
        <v>160</v>
      </c>
      <c r="M58" t="str">
        <f>NAMS!K58</f>
        <v>USA</v>
      </c>
      <c r="N58" cm="1">
        <f t="array" ref="N58">IF(VLOOKUP(M58,$A$2:$F$198,COLUMN($F:$F),FALSE)=0,NA(),VLOOKUP(M58,$A$2:$F$198,COLUMN($F:$F),FALSE))</f>
        <v>63809.64</v>
      </c>
      <c r="P58" s="13">
        <f>ICLR!A58</f>
        <v>56</v>
      </c>
      <c r="Q58" s="13" t="str">
        <f>ICLR!B58</f>
        <v>Malaysia</v>
      </c>
      <c r="R58" cm="1">
        <f t="array" ref="R58">IF(VLOOKUP(Q58,$A$2:$F$198,COLUMN($F:$F),FALSE)=0,NA(),VLOOKUP(Q58,$A$2:$F$198,COLUMN($F:$F),FALSE))</f>
        <v>11441.82</v>
      </c>
      <c r="T58" s="75">
        <f>AAS!B58</f>
        <v>57</v>
      </c>
      <c r="U58" s="75" t="str">
        <f>AAS!C58</f>
        <v>United Kingdom</v>
      </c>
      <c r="V58" cm="1">
        <f t="array" ref="V58">IF(VLOOKUP(U58,$A$2:$F$198,COLUMN($F:$F),FALSE)=0,NA(),VLOOKUP(U58,$A$2:$F$198,COLUMN($F:$F),FALSE))</f>
        <v>40800.480000000003</v>
      </c>
    </row>
    <row r="59" spans="1:22">
      <c r="A59" t="s">
        <v>639</v>
      </c>
      <c r="B59" t="s">
        <v>706</v>
      </c>
      <c r="C59" t="s">
        <v>865</v>
      </c>
      <c r="D59" t="s">
        <v>866</v>
      </c>
      <c r="E59" t="s">
        <v>702</v>
      </c>
      <c r="F59" s="50">
        <v>51018.720000000001</v>
      </c>
      <c r="G59">
        <v>2014</v>
      </c>
      <c r="L59">
        <f>NAMS!B59</f>
        <v>161</v>
      </c>
      <c r="M59" t="str">
        <f>NAMS!K59</f>
        <v>USA</v>
      </c>
      <c r="N59" cm="1">
        <f t="array" ref="N59">IF(VLOOKUP(M59,$A$2:$F$198,COLUMN($F:$F),FALSE)=0,NA(),VLOOKUP(M59,$A$2:$F$198,COLUMN($F:$F),FALSE))</f>
        <v>63809.64</v>
      </c>
      <c r="P59" s="13">
        <f>ICLR!A59</f>
        <v>57</v>
      </c>
      <c r="Q59" s="13" t="str">
        <f>ICLR!B59</f>
        <v>Nigeria</v>
      </c>
      <c r="R59" cm="1">
        <f t="array" ref="R59">IF(VLOOKUP(Q59,$A$2:$F$198,COLUMN($F:$F),FALSE)=0,NA(),VLOOKUP(Q59,$A$2:$F$198,COLUMN($F:$F),FALSE))</f>
        <v>2692.29</v>
      </c>
      <c r="T59" s="75">
        <f>AAS!B59</f>
        <v>58</v>
      </c>
      <c r="U59" s="75" t="str">
        <f>AAS!C59</f>
        <v>USA</v>
      </c>
      <c r="V59" cm="1">
        <f t="array" ref="V59">IF(VLOOKUP(U59,$A$2:$F$198,COLUMN($F:$F),FALSE)=0,NA(),VLOOKUP(U59,$A$2:$F$198,COLUMN($F:$F),FALSE))</f>
        <v>63809.64</v>
      </c>
    </row>
    <row r="60" spans="1:22">
      <c r="A60" t="s">
        <v>572</v>
      </c>
      <c r="B60" t="s">
        <v>706</v>
      </c>
      <c r="C60" t="s">
        <v>865</v>
      </c>
      <c r="D60" t="s">
        <v>866</v>
      </c>
      <c r="E60" t="s">
        <v>702</v>
      </c>
      <c r="F60" s="50">
        <v>43830.65</v>
      </c>
      <c r="G60">
        <v>2016</v>
      </c>
      <c r="K60" s="37"/>
      <c r="L60">
        <f>NAMS!B60</f>
        <v>162</v>
      </c>
      <c r="M60" t="str">
        <f>NAMS!K60</f>
        <v>USA</v>
      </c>
      <c r="N60" cm="1">
        <f t="array" ref="N60">IF(VLOOKUP(M60,$A$2:$F$198,COLUMN($F:$F),FALSE)=0,NA(),VLOOKUP(M60,$A$2:$F$198,COLUMN($F:$F),FALSE))</f>
        <v>63809.64</v>
      </c>
      <c r="P60" s="13">
        <f>ICLR!A60</f>
        <v>58</v>
      </c>
      <c r="Q60" s="13" t="str">
        <f>ICLR!B60</f>
        <v>Netherlands</v>
      </c>
      <c r="R60" cm="1">
        <f t="array" ref="R60">IF(VLOOKUP(Q60,$A$2:$F$198,COLUMN($F:$F),FALSE)=0,NA(),VLOOKUP(Q60,$A$2:$F$198,COLUMN($F:$F),FALSE))</f>
        <v>53666.48</v>
      </c>
      <c r="T60" s="75">
        <f>AAS!B60</f>
        <v>59</v>
      </c>
      <c r="U60" s="75" t="str">
        <f>AAS!C60</f>
        <v>USA</v>
      </c>
      <c r="V60" cm="1">
        <f t="array" ref="V60">IF(VLOOKUP(U60,$A$2:$F$198,COLUMN($F:$F),FALSE)=0,NA(),VLOOKUP(U60,$A$2:$F$198,COLUMN($F:$F),FALSE))</f>
        <v>63809.64</v>
      </c>
    </row>
    <row r="61" spans="1:22">
      <c r="A61" t="s">
        <v>738</v>
      </c>
      <c r="B61" t="s">
        <v>706</v>
      </c>
      <c r="C61" t="s">
        <v>865</v>
      </c>
      <c r="D61" t="s">
        <v>866</v>
      </c>
      <c r="E61" t="s">
        <v>702</v>
      </c>
      <c r="F61" s="50">
        <v>8423.25</v>
      </c>
      <c r="G61">
        <v>2004</v>
      </c>
      <c r="L61">
        <f>NAMS!B61</f>
        <v>163</v>
      </c>
      <c r="M61" t="str">
        <f>NAMS!K61</f>
        <v>USA</v>
      </c>
      <c r="N61" cm="1">
        <f t="array" ref="N61">IF(VLOOKUP(M61,$A$2:$F$198,COLUMN($F:$F),FALSE)=0,NA(),VLOOKUP(M61,$A$2:$F$198,COLUMN($F:$F),FALSE))</f>
        <v>63809.64</v>
      </c>
      <c r="P61" s="13">
        <f>ICLR!A61</f>
        <v>59</v>
      </c>
      <c r="Q61" s="13" t="str">
        <f>ICLR!B61</f>
        <v>Norway</v>
      </c>
      <c r="R61" cm="1">
        <f t="array" ref="R61">IF(VLOOKUP(Q61,$A$2:$F$198,COLUMN($F:$F),FALSE)=0,NA(),VLOOKUP(Q61,$A$2:$F$198,COLUMN($F:$F),FALSE))</f>
        <v>76817.740000000005</v>
      </c>
      <c r="T61" s="75">
        <f>AAS!B61</f>
        <v>60</v>
      </c>
      <c r="U61" s="75" t="str">
        <f>AAS!C61</f>
        <v>USA</v>
      </c>
      <c r="V61" cm="1">
        <f t="array" ref="V61">IF(VLOOKUP(U61,$A$2:$F$198,COLUMN($F:$F),FALSE)=0,NA(),VLOOKUP(U61,$A$2:$F$198,COLUMN($F:$F),FALSE))</f>
        <v>63809.64</v>
      </c>
    </row>
    <row r="62" spans="1:22">
      <c r="A62" t="s">
        <v>739</v>
      </c>
      <c r="B62" t="s">
        <v>706</v>
      </c>
      <c r="C62" t="s">
        <v>865</v>
      </c>
      <c r="D62" t="s">
        <v>866</v>
      </c>
      <c r="E62" t="s">
        <v>702</v>
      </c>
      <c r="F62" s="50">
        <v>508.99099999999999</v>
      </c>
      <c r="G62">
        <v>2015</v>
      </c>
      <c r="L62">
        <f>NAMS!B62</f>
        <v>164</v>
      </c>
      <c r="M62" t="str">
        <f>NAMS!K62</f>
        <v>USA</v>
      </c>
      <c r="N62" cm="1">
        <f t="array" ref="N62">IF(VLOOKUP(M62,$A$2:$F$198,COLUMN($F:$F),FALSE)=0,NA(),VLOOKUP(M62,$A$2:$F$198,COLUMN($F:$F),FALSE))</f>
        <v>63809.64</v>
      </c>
      <c r="P62" s="13">
        <f>ICLR!A62</f>
        <v>60</v>
      </c>
      <c r="Q62" s="13" t="str">
        <f>ICLR!B62</f>
        <v>New Zealand</v>
      </c>
      <c r="R62" cm="1">
        <f t="array" ref="R62">IF(VLOOKUP(Q62,$A$2:$F$198,COLUMN($F:$F),FALSE)=0,NA(),VLOOKUP(Q62,$A$2:$F$198,COLUMN($F:$F),FALSE))</f>
        <v>45834.38</v>
      </c>
      <c r="T62" s="75">
        <f>AAS!B62</f>
        <v>61</v>
      </c>
      <c r="U62" s="75" t="str">
        <f>AAS!C62</f>
        <v>USA</v>
      </c>
      <c r="V62" cm="1">
        <f t="array" ref="V62">IF(VLOOKUP(U62,$A$2:$F$198,COLUMN($F:$F),FALSE)=0,NA(),VLOOKUP(U62,$A$2:$F$198,COLUMN($F:$F),FALSE))</f>
        <v>63809.64</v>
      </c>
    </row>
    <row r="63" spans="1:22">
      <c r="A63" t="s">
        <v>582</v>
      </c>
      <c r="B63" t="s">
        <v>706</v>
      </c>
      <c r="C63" t="s">
        <v>865</v>
      </c>
      <c r="D63" t="s">
        <v>866</v>
      </c>
      <c r="E63" t="s">
        <v>702</v>
      </c>
      <c r="F63" s="50">
        <v>4884.28</v>
      </c>
      <c r="G63">
        <v>2015</v>
      </c>
      <c r="L63">
        <f>NAMS!B63</f>
        <v>165</v>
      </c>
      <c r="M63" t="str">
        <f>NAMS!K63</f>
        <v>USA</v>
      </c>
      <c r="N63" cm="1">
        <f t="array" ref="N63">IF(VLOOKUP(M63,$A$2:$F$198,COLUMN($F:$F),FALSE)=0,NA(),VLOOKUP(M63,$A$2:$F$198,COLUMN($F:$F),FALSE))</f>
        <v>63809.64</v>
      </c>
      <c r="P63" s="13">
        <f>ICLR!A63</f>
        <v>61</v>
      </c>
      <c r="Q63" s="13" t="str">
        <f>ICLR!B63</f>
        <v>Peru</v>
      </c>
      <c r="R63" cm="1">
        <f t="array" ref="R63">IF(VLOOKUP(Q63,$A$2:$F$198,COLUMN($F:$F),FALSE)=0,NA(),VLOOKUP(Q63,$A$2:$F$198,COLUMN($F:$F),FALSE))</f>
        <v>7227.64</v>
      </c>
      <c r="T63" s="75">
        <f>AAS!B63</f>
        <v>62</v>
      </c>
      <c r="U63" s="75" t="str">
        <f>AAS!C63</f>
        <v>USA</v>
      </c>
      <c r="V63" cm="1">
        <f t="array" ref="V63">IF(VLOOKUP(U63,$A$2:$F$198,COLUMN($F:$F),FALSE)=0,NA(),VLOOKUP(U63,$A$2:$F$198,COLUMN($F:$F),FALSE))</f>
        <v>63809.64</v>
      </c>
    </row>
    <row r="64" spans="1:22">
      <c r="A64" t="s">
        <v>224</v>
      </c>
      <c r="B64" t="s">
        <v>706</v>
      </c>
      <c r="C64" t="s">
        <v>865</v>
      </c>
      <c r="D64" t="s">
        <v>866</v>
      </c>
      <c r="E64" t="s">
        <v>702</v>
      </c>
      <c r="F64" s="50">
        <v>49180.54</v>
      </c>
      <c r="G64">
        <v>2016</v>
      </c>
      <c r="L64">
        <f>NAMS!B64</f>
        <v>166</v>
      </c>
      <c r="M64" t="str">
        <f>NAMS!K64</f>
        <v>USA</v>
      </c>
      <c r="N64" cm="1">
        <f t="array" ref="N64">IF(VLOOKUP(M64,$A$2:$F$198,COLUMN($F:$F),FALSE)=0,NA(),VLOOKUP(M64,$A$2:$F$198,COLUMN($F:$F),FALSE))</f>
        <v>63809.64</v>
      </c>
      <c r="P64" s="13">
        <f>ICLR!A64</f>
        <v>62</v>
      </c>
      <c r="Q64" s="13" t="str">
        <f>ICLR!B64</f>
        <v>Philippines</v>
      </c>
      <c r="R64" cm="1">
        <f t="array" ref="R64">IF(VLOOKUP(Q64,$A$2:$F$198,COLUMN($F:$F),FALSE)=0,NA(),VLOOKUP(Q64,$A$2:$F$198,COLUMN($F:$F),FALSE))</f>
        <v>3596.77</v>
      </c>
      <c r="T64" s="75">
        <f>AAS!B64</f>
        <v>63</v>
      </c>
      <c r="U64" s="75" t="str">
        <f>AAS!C64</f>
        <v>USA</v>
      </c>
      <c r="V64" cm="1">
        <f t="array" ref="V64">IF(VLOOKUP(U64,$A$2:$F$198,COLUMN($F:$F),FALSE)=0,NA(),VLOOKUP(U64,$A$2:$F$198,COLUMN($F:$F),FALSE))</f>
        <v>63809.64</v>
      </c>
    </row>
    <row r="65" spans="1:22">
      <c r="A65" t="s">
        <v>638</v>
      </c>
      <c r="B65" t="s">
        <v>706</v>
      </c>
      <c r="C65" t="s">
        <v>865</v>
      </c>
      <c r="D65" t="s">
        <v>866</v>
      </c>
      <c r="E65" t="s">
        <v>702</v>
      </c>
      <c r="F65" s="50">
        <v>1777.37</v>
      </c>
      <c r="G65">
        <v>0</v>
      </c>
      <c r="K65" s="37"/>
      <c r="L65">
        <f>NAMS!B65</f>
        <v>167</v>
      </c>
      <c r="M65" t="str">
        <f>NAMS!K65</f>
        <v>USA</v>
      </c>
      <c r="N65" cm="1">
        <f t="array" ref="N65">IF(VLOOKUP(M65,$A$2:$F$198,COLUMN($F:$F),FALSE)=0,NA(),VLOOKUP(M65,$A$2:$F$198,COLUMN($F:$F),FALSE))</f>
        <v>63809.64</v>
      </c>
      <c r="P65" s="13">
        <f>ICLR!A65</f>
        <v>63</v>
      </c>
      <c r="Q65" s="13" t="str">
        <f>ICLR!B65</f>
        <v>Pakistan</v>
      </c>
      <c r="R65" t="e" cm="1">
        <f t="array" ref="R65">IF(VLOOKUP(Q65,$A$2:$F$198,COLUMN($F:$F),FALSE)=0,NA(),VLOOKUP(Q65,$A$2:$F$198,COLUMN($F:$F),FALSE))</f>
        <v>#N/A</v>
      </c>
      <c r="T65" s="75">
        <f>AAS!B65</f>
        <v>64</v>
      </c>
      <c r="U65" s="75" t="str">
        <f>AAS!C65</f>
        <v>USA</v>
      </c>
      <c r="V65" cm="1">
        <f t="array" ref="V65">IF(VLOOKUP(U65,$A$2:$F$198,COLUMN($F:$F),FALSE)=0,NA(),VLOOKUP(U65,$A$2:$F$198,COLUMN($F:$F),FALSE))</f>
        <v>63809.64</v>
      </c>
    </row>
    <row r="66" spans="1:22">
      <c r="A66" t="s">
        <v>637</v>
      </c>
      <c r="B66" t="s">
        <v>706</v>
      </c>
      <c r="C66" t="s">
        <v>865</v>
      </c>
      <c r="D66" t="s">
        <v>866</v>
      </c>
      <c r="E66" t="s">
        <v>702</v>
      </c>
      <c r="F66" s="50">
        <v>21358.05</v>
      </c>
      <c r="G66">
        <v>2016</v>
      </c>
      <c r="L66">
        <f>NAMS!B66</f>
        <v>168</v>
      </c>
      <c r="M66" t="str">
        <f>NAMS!K66</f>
        <v>USA</v>
      </c>
      <c r="N66" cm="1">
        <f t="array" ref="N66">IF(VLOOKUP(M66,$A$2:$F$198,COLUMN($F:$F),FALSE)=0,NA(),VLOOKUP(M66,$A$2:$F$198,COLUMN($F:$F),FALSE))</f>
        <v>63809.64</v>
      </c>
      <c r="P66" s="13">
        <f>ICLR!A66</f>
        <v>64</v>
      </c>
      <c r="Q66" s="13" t="str">
        <f>ICLR!B66</f>
        <v>Poland</v>
      </c>
      <c r="R66" cm="1">
        <f t="array" ref="R66">IF(VLOOKUP(Q66,$A$2:$F$198,COLUMN($F:$F),FALSE)=0,NA(),VLOOKUP(Q66,$A$2:$F$198,COLUMN($F:$F),FALSE))</f>
        <v>15834.73</v>
      </c>
      <c r="T66" s="75">
        <f>AAS!B66</f>
        <v>65</v>
      </c>
      <c r="U66" s="75" t="str">
        <f>AAS!C66</f>
        <v>USA</v>
      </c>
      <c r="V66" cm="1">
        <f t="array" ref="V66">IF(VLOOKUP(U66,$A$2:$F$198,COLUMN($F:$F),FALSE)=0,NA(),VLOOKUP(U66,$A$2:$F$198,COLUMN($F:$F),FALSE))</f>
        <v>63809.64</v>
      </c>
    </row>
    <row r="67" spans="1:22">
      <c r="A67" t="s">
        <v>740</v>
      </c>
      <c r="B67" t="s">
        <v>706</v>
      </c>
      <c r="C67" t="s">
        <v>865</v>
      </c>
      <c r="D67" t="s">
        <v>866</v>
      </c>
      <c r="E67" t="s">
        <v>702</v>
      </c>
      <c r="F67" s="50">
        <v>11186.24</v>
      </c>
      <c r="G67">
        <v>2011</v>
      </c>
      <c r="L67">
        <f>NAMS!B67</f>
        <v>169</v>
      </c>
      <c r="M67" t="str">
        <f>NAMS!K67</f>
        <v>USA</v>
      </c>
      <c r="N67" cm="1">
        <f t="array" ref="N67">IF(VLOOKUP(M67,$A$2:$F$198,COLUMN($F:$F),FALSE)=0,NA(),VLOOKUP(M67,$A$2:$F$198,COLUMN($F:$F),FALSE))</f>
        <v>63809.64</v>
      </c>
      <c r="P67" s="13">
        <f>ICLR!A67</f>
        <v>65</v>
      </c>
      <c r="Q67" s="13" t="str">
        <f>ICLR!B67</f>
        <v>Portugal</v>
      </c>
      <c r="R67" cm="1">
        <f t="array" ref="R67">IF(VLOOKUP(Q67,$A$2:$F$198,COLUMN($F:$F),FALSE)=0,NA(),VLOOKUP(Q67,$A$2:$F$198,COLUMN($F:$F),FALSE))</f>
        <v>22495.16</v>
      </c>
      <c r="T67" s="75">
        <f>AAS!B67</f>
        <v>66</v>
      </c>
      <c r="U67" s="75" t="str">
        <f>AAS!C67</f>
        <v>USA</v>
      </c>
      <c r="V67" cm="1">
        <f t="array" ref="V67">IF(VLOOKUP(U67,$A$2:$F$198,COLUMN($F:$F),FALSE)=0,NA(),VLOOKUP(U67,$A$2:$F$198,COLUMN($F:$F),FALSE))</f>
        <v>63809.64</v>
      </c>
    </row>
    <row r="68" spans="1:22">
      <c r="A68" t="s">
        <v>636</v>
      </c>
      <c r="B68" t="s">
        <v>706</v>
      </c>
      <c r="C68" t="s">
        <v>865</v>
      </c>
      <c r="D68" t="s">
        <v>866</v>
      </c>
      <c r="E68" t="s">
        <v>702</v>
      </c>
      <c r="F68" s="50">
        <v>4519.6499999999996</v>
      </c>
      <c r="G68">
        <v>2010</v>
      </c>
      <c r="L68">
        <f>NAMS!B68</f>
        <v>170</v>
      </c>
      <c r="M68" t="str">
        <f>NAMS!K68</f>
        <v>USA</v>
      </c>
      <c r="N68" cm="1">
        <f t="array" ref="N68">IF(VLOOKUP(M68,$A$2:$F$198,COLUMN($F:$F),FALSE)=0,NA(),VLOOKUP(M68,$A$2:$F$198,COLUMN($F:$F),FALSE))</f>
        <v>63809.64</v>
      </c>
      <c r="P68" s="13">
        <f>ICLR!A68</f>
        <v>66</v>
      </c>
      <c r="Q68" s="13" t="str">
        <f>ICLR!B68</f>
        <v>Qatar</v>
      </c>
      <c r="R68" cm="1">
        <f t="array" ref="R68">IF(VLOOKUP(Q68,$A$2:$F$198,COLUMN($F:$F),FALSE)=0,NA(),VLOOKUP(Q68,$A$2:$F$198,COLUMN($F:$F),FALSE))</f>
        <v>68254.58</v>
      </c>
      <c r="T68" s="75">
        <f>AAS!B68</f>
        <v>67</v>
      </c>
      <c r="U68" s="75" t="str">
        <f>AAS!C68</f>
        <v>USA</v>
      </c>
      <c r="V68" cm="1">
        <f t="array" ref="V68">IF(VLOOKUP(U68,$A$2:$F$198,COLUMN($F:$F),FALSE)=0,NA(),VLOOKUP(U68,$A$2:$F$198,COLUMN($F:$F),FALSE))</f>
        <v>63809.64</v>
      </c>
    </row>
    <row r="69" spans="1:22">
      <c r="A69" t="s">
        <v>741</v>
      </c>
      <c r="B69" t="s">
        <v>706</v>
      </c>
      <c r="C69" t="s">
        <v>865</v>
      </c>
      <c r="D69" t="s">
        <v>866</v>
      </c>
      <c r="E69" t="s">
        <v>702</v>
      </c>
      <c r="F69" s="50">
        <v>778.92100000000005</v>
      </c>
      <c r="G69">
        <v>2011</v>
      </c>
      <c r="L69">
        <f>NAMS!B69</f>
        <v>171</v>
      </c>
      <c r="M69" t="str">
        <f>NAMS!K69</f>
        <v>USA</v>
      </c>
      <c r="N69" cm="1">
        <f t="array" ref="N69">IF(VLOOKUP(M69,$A$2:$F$198,COLUMN($F:$F),FALSE)=0,NA(),VLOOKUP(M69,$A$2:$F$198,COLUMN($F:$F),FALSE))</f>
        <v>63809.64</v>
      </c>
      <c r="P69" s="13">
        <f>ICLR!A69</f>
        <v>67</v>
      </c>
      <c r="Q69" s="13" t="str">
        <f>ICLR!B69</f>
        <v>Romania</v>
      </c>
      <c r="R69" cm="1">
        <f t="array" ref="R69">IF(VLOOKUP(Q69,$A$2:$F$198,COLUMN($F:$F),FALSE)=0,NA(),VLOOKUP(Q69,$A$2:$F$198,COLUMN($F:$F),FALSE))</f>
        <v>12754.03</v>
      </c>
      <c r="T69" s="75">
        <f>AAS!B69</f>
        <v>68</v>
      </c>
      <c r="U69" s="75" t="str">
        <f>AAS!C69</f>
        <v>Costa Rica</v>
      </c>
      <c r="V69" cm="1">
        <f t="array" ref="V69">IF(VLOOKUP(U69,$A$2:$F$198,COLUMN($F:$F),FALSE)=0,NA(),VLOOKUP(U69,$A$2:$F$198,COLUMN($F:$F),FALSE))</f>
        <v>12735.5</v>
      </c>
    </row>
    <row r="70" spans="1:22">
      <c r="A70" t="s">
        <v>742</v>
      </c>
      <c r="B70" t="s">
        <v>706</v>
      </c>
      <c r="C70" t="s">
        <v>865</v>
      </c>
      <c r="D70" t="s">
        <v>866</v>
      </c>
      <c r="E70" t="s">
        <v>702</v>
      </c>
      <c r="F70" s="50">
        <v>876.74300000000005</v>
      </c>
      <c r="G70">
        <v>2004</v>
      </c>
      <c r="L70">
        <f>NAMS!B70</f>
        <v>172</v>
      </c>
      <c r="M70" t="str">
        <f>NAMS!K70</f>
        <v>USA</v>
      </c>
      <c r="N70" cm="1">
        <f t="array" ref="N70">IF(VLOOKUP(M70,$A$2:$F$198,COLUMN($F:$F),FALSE)=0,NA(),VLOOKUP(M70,$A$2:$F$198,COLUMN($F:$F),FALSE))</f>
        <v>63809.64</v>
      </c>
      <c r="P70" s="13">
        <f>ICLR!A70</f>
        <v>68</v>
      </c>
      <c r="Q70" s="13" t="str">
        <f>ICLR!B70</f>
        <v>Russia</v>
      </c>
      <c r="R70" cm="1">
        <f t="array" ref="R70">IF(VLOOKUP(Q70,$A$2:$F$198,COLUMN($F:$F),FALSE)=0,NA(),VLOOKUP(Q70,$A$2:$F$198,COLUMN($F:$F),FALSE))</f>
        <v>11082.17</v>
      </c>
      <c r="T70" s="75">
        <f>AAS!B70</f>
        <v>69</v>
      </c>
      <c r="U70" s="75" t="str">
        <f>AAS!C70</f>
        <v>USA</v>
      </c>
      <c r="V70" cm="1">
        <f t="array" ref="V70">IF(VLOOKUP(U70,$A$2:$F$198,COLUMN($F:$F),FALSE)=0,NA(),VLOOKUP(U70,$A$2:$F$198,COLUMN($F:$F),FALSE))</f>
        <v>63809.64</v>
      </c>
    </row>
    <row r="71" spans="1:22">
      <c r="A71" t="s">
        <v>743</v>
      </c>
      <c r="B71" t="s">
        <v>706</v>
      </c>
      <c r="C71" t="s">
        <v>865</v>
      </c>
      <c r="D71" t="s">
        <v>866</v>
      </c>
      <c r="E71" t="s">
        <v>702</v>
      </c>
      <c r="F71" s="50">
        <v>5042.58</v>
      </c>
      <c r="G71">
        <v>2012</v>
      </c>
      <c r="L71">
        <f>NAMS!B71</f>
        <v>173</v>
      </c>
      <c r="M71" t="str">
        <f>NAMS!K71</f>
        <v>USA</v>
      </c>
      <c r="N71" cm="1">
        <f t="array" ref="N71">IF(VLOOKUP(M71,$A$2:$F$198,COLUMN($F:$F),FALSE)=0,NA(),VLOOKUP(M71,$A$2:$F$198,COLUMN($F:$F),FALSE))</f>
        <v>63809.64</v>
      </c>
      <c r="P71" s="13">
        <f>ICLR!A71</f>
        <v>69</v>
      </c>
      <c r="Q71" s="13" t="str">
        <f>ICLR!B71</f>
        <v>Rwanda</v>
      </c>
      <c r="R71" cm="1">
        <f t="array" ref="R71">IF(VLOOKUP(Q71,$A$2:$F$198,COLUMN($F:$F),FALSE)=0,NA(),VLOOKUP(Q71,$A$2:$F$198,COLUMN($F:$F),FALSE))</f>
        <v>793.524</v>
      </c>
      <c r="T71" s="75">
        <f>AAS!B71</f>
        <v>70</v>
      </c>
      <c r="U71" s="75" t="str">
        <f>AAS!C71</f>
        <v>USA</v>
      </c>
      <c r="V71" cm="1">
        <f t="array" ref="V71">IF(VLOOKUP(U71,$A$2:$F$198,COLUMN($F:$F),FALSE)=0,NA(),VLOOKUP(U71,$A$2:$F$198,COLUMN($F:$F),FALSE))</f>
        <v>63809.64</v>
      </c>
    </row>
    <row r="72" spans="1:22">
      <c r="A72" t="s">
        <v>744</v>
      </c>
      <c r="B72" t="s">
        <v>706</v>
      </c>
      <c r="C72" t="s">
        <v>865</v>
      </c>
      <c r="D72" t="s">
        <v>866</v>
      </c>
      <c r="E72" t="s">
        <v>702</v>
      </c>
      <c r="F72" s="50">
        <v>843.86</v>
      </c>
      <c r="G72">
        <v>0</v>
      </c>
      <c r="L72">
        <f>NAMS!B72</f>
        <v>174</v>
      </c>
      <c r="M72" t="str">
        <f>NAMS!K72</f>
        <v>USA</v>
      </c>
      <c r="N72" cm="1">
        <f t="array" ref="N72">IF(VLOOKUP(M72,$A$2:$F$198,COLUMN($F:$F),FALSE)=0,NA(),VLOOKUP(M72,$A$2:$F$198,COLUMN($F:$F),FALSE))</f>
        <v>63809.64</v>
      </c>
      <c r="P72" s="13">
        <f>ICLR!A72</f>
        <v>70</v>
      </c>
      <c r="Q72" s="13" t="str">
        <f>ICLR!B72</f>
        <v>Saudi Arabia</v>
      </c>
      <c r="R72" cm="1">
        <f t="array" ref="R72">IF(VLOOKUP(Q72,$A$2:$F$198,COLUMN($F:$F),FALSE)=0,NA(),VLOOKUP(Q72,$A$2:$F$198,COLUMN($F:$F),FALSE))</f>
        <v>21764.39</v>
      </c>
      <c r="T72" s="75">
        <f>AAS!B72</f>
        <v>71</v>
      </c>
      <c r="U72" s="75" t="str">
        <f>AAS!C72</f>
        <v>USA</v>
      </c>
      <c r="V72" cm="1">
        <f t="array" ref="V72">IF(VLOOKUP(U72,$A$2:$F$198,COLUMN($F:$F),FALSE)=0,NA(),VLOOKUP(U72,$A$2:$F$198,COLUMN($F:$F),FALSE))</f>
        <v>63809.64</v>
      </c>
    </row>
    <row r="73" spans="1:22">
      <c r="A73" t="s">
        <v>745</v>
      </c>
      <c r="B73" t="s">
        <v>706</v>
      </c>
      <c r="C73" t="s">
        <v>865</v>
      </c>
      <c r="D73" t="s">
        <v>866</v>
      </c>
      <c r="E73" t="s">
        <v>702</v>
      </c>
      <c r="F73" s="50">
        <v>2834.88</v>
      </c>
      <c r="G73">
        <v>2001</v>
      </c>
      <c r="L73">
        <f>NAMS!B73</f>
        <v>175</v>
      </c>
      <c r="M73" t="str">
        <f>NAMS!K73</f>
        <v>USA</v>
      </c>
      <c r="N73" cm="1">
        <f t="array" ref="N73">IF(VLOOKUP(M73,$A$2:$F$198,COLUMN($F:$F),FALSE)=0,NA(),VLOOKUP(M73,$A$2:$F$198,COLUMN($F:$F),FALSE))</f>
        <v>63809.64</v>
      </c>
      <c r="P73" s="13">
        <f>ICLR!A73</f>
        <v>71</v>
      </c>
      <c r="Q73" s="13" t="str">
        <f>ICLR!B73</f>
        <v>Sudan</v>
      </c>
      <c r="R73" cm="1">
        <f t="array" ref="R73">IF(VLOOKUP(Q73,$A$2:$F$198,COLUMN($F:$F),FALSE)=0,NA(),VLOOKUP(Q73,$A$2:$F$198,COLUMN($F:$F),FALSE))</f>
        <v>3998.93</v>
      </c>
      <c r="T73" s="75">
        <f>AAS!B73</f>
        <v>72</v>
      </c>
      <c r="U73" s="75" t="str">
        <f>AAS!C73</f>
        <v>USA</v>
      </c>
      <c r="V73" cm="1">
        <f t="array" ref="V73">IF(VLOOKUP(U73,$A$2:$F$198,COLUMN($F:$F),FALSE)=0,NA(),VLOOKUP(U73,$A$2:$F$198,COLUMN($F:$F),FALSE))</f>
        <v>63809.64</v>
      </c>
    </row>
    <row r="74" spans="1:22">
      <c r="A74" t="s">
        <v>746</v>
      </c>
      <c r="B74" t="s">
        <v>706</v>
      </c>
      <c r="C74" t="s">
        <v>865</v>
      </c>
      <c r="D74" t="s">
        <v>866</v>
      </c>
      <c r="E74" t="s">
        <v>702</v>
      </c>
      <c r="F74" s="50">
        <v>47512.01</v>
      </c>
      <c r="G74">
        <v>2016</v>
      </c>
      <c r="L74">
        <f>NAMS!B74</f>
        <v>176</v>
      </c>
      <c r="M74" t="str">
        <f>NAMS!K74</f>
        <v>USA</v>
      </c>
      <c r="N74" cm="1">
        <f t="array" ref="N74">IF(VLOOKUP(M74,$A$2:$F$198,COLUMN($F:$F),FALSE)=0,NA(),VLOOKUP(M74,$A$2:$F$198,COLUMN($F:$F),FALSE))</f>
        <v>63809.64</v>
      </c>
      <c r="P74" s="13">
        <f>ICLR!A74</f>
        <v>72</v>
      </c>
      <c r="Q74" s="13" t="str">
        <f>ICLR!B74</f>
        <v>Sweden</v>
      </c>
      <c r="R74" cm="1">
        <f t="array" ref="R74">IF(VLOOKUP(Q74,$A$2:$F$198,COLUMN($F:$F),FALSE)=0,NA(),VLOOKUP(Q74,$A$2:$F$198,COLUMN($F:$F),FALSE))</f>
        <v>59852.58</v>
      </c>
      <c r="T74" s="75">
        <f>AAS!B74</f>
        <v>73</v>
      </c>
      <c r="U74" s="75" t="str">
        <f>AAS!C74</f>
        <v>USA</v>
      </c>
      <c r="V74" cm="1">
        <f t="array" ref="V74">IF(VLOOKUP(U74,$A$2:$F$198,COLUMN($F:$F),FALSE)=0,NA(),VLOOKUP(U74,$A$2:$F$198,COLUMN($F:$F),FALSE))</f>
        <v>63809.64</v>
      </c>
    </row>
    <row r="75" spans="1:22">
      <c r="A75" t="s">
        <v>581</v>
      </c>
      <c r="B75" t="s">
        <v>706</v>
      </c>
      <c r="C75" t="s">
        <v>865</v>
      </c>
      <c r="D75" t="s">
        <v>866</v>
      </c>
      <c r="E75" t="s">
        <v>702</v>
      </c>
      <c r="F75" s="50">
        <v>15459.9</v>
      </c>
      <c r="G75">
        <v>2015</v>
      </c>
      <c r="L75">
        <f>NAMS!B75</f>
        <v>177</v>
      </c>
      <c r="M75" t="str">
        <f>NAMS!K75</f>
        <v>USA</v>
      </c>
      <c r="N75" cm="1">
        <f t="array" ref="N75">IF(VLOOKUP(M75,$A$2:$F$198,COLUMN($F:$F),FALSE)=0,NA(),VLOOKUP(M75,$A$2:$F$198,COLUMN($F:$F),FALSE))</f>
        <v>63809.64</v>
      </c>
      <c r="P75" s="13">
        <f>ICLR!A75</f>
        <v>73</v>
      </c>
      <c r="Q75" s="13" t="str">
        <f>ICLR!B75</f>
        <v>Singapore</v>
      </c>
      <c r="R75" cm="1">
        <f t="array" ref="R75">IF(VLOOKUP(Q75,$A$2:$F$198,COLUMN($F:$F),FALSE)=0,NA(),VLOOKUP(Q75,$A$2:$F$198,COLUMN($F:$F),FALSE))</f>
        <v>56679.16</v>
      </c>
      <c r="T75" s="75">
        <f>AAS!B75</f>
        <v>74</v>
      </c>
      <c r="U75" s="75" t="str">
        <f>AAS!C75</f>
        <v>USA</v>
      </c>
      <c r="V75" cm="1">
        <f t="array" ref="V75">IF(VLOOKUP(U75,$A$2:$F$198,COLUMN($F:$F),FALSE)=0,NA(),VLOOKUP(U75,$A$2:$F$198,COLUMN($F:$F),FALSE))</f>
        <v>63809.64</v>
      </c>
    </row>
    <row r="76" spans="1:22">
      <c r="A76" t="s">
        <v>631</v>
      </c>
      <c r="B76" t="s">
        <v>706</v>
      </c>
      <c r="C76" t="s">
        <v>865</v>
      </c>
      <c r="D76" t="s">
        <v>866</v>
      </c>
      <c r="E76" t="s">
        <v>702</v>
      </c>
      <c r="F76" s="50">
        <v>89388.88</v>
      </c>
      <c r="G76">
        <v>2016</v>
      </c>
      <c r="L76">
        <f>NAMS!B76</f>
        <v>178</v>
      </c>
      <c r="M76" t="str">
        <f>NAMS!K76</f>
        <v>USA</v>
      </c>
      <c r="N76" cm="1">
        <f t="array" ref="N76">IF(VLOOKUP(M76,$A$2:$F$198,COLUMN($F:$F),FALSE)=0,NA(),VLOOKUP(M76,$A$2:$F$198,COLUMN($F:$F),FALSE))</f>
        <v>63809.64</v>
      </c>
      <c r="P76" s="13">
        <f>ICLR!A76</f>
        <v>74</v>
      </c>
      <c r="Q76" s="13" t="str">
        <f>ICLR!B76</f>
        <v>Slovenia</v>
      </c>
      <c r="R76" cm="1">
        <f t="array" ref="R76">IF(VLOOKUP(Q76,$A$2:$F$198,COLUMN($F:$F),FALSE)=0,NA(),VLOOKUP(Q76,$A$2:$F$198,COLUMN($F:$F),FALSE))</f>
        <v>26480.79</v>
      </c>
      <c r="T76" s="75">
        <f>AAS!B76</f>
        <v>75</v>
      </c>
      <c r="U76" s="75" t="str">
        <f>AAS!C76</f>
        <v>USA</v>
      </c>
      <c r="V76" cm="1">
        <f t="array" ref="V76">IF(VLOOKUP(U76,$A$2:$F$198,COLUMN($F:$F),FALSE)=0,NA(),VLOOKUP(U76,$A$2:$F$198,COLUMN($F:$F),FALSE))</f>
        <v>63809.64</v>
      </c>
    </row>
    <row r="77" spans="1:22">
      <c r="A77" t="s">
        <v>569</v>
      </c>
      <c r="B77" t="s">
        <v>706</v>
      </c>
      <c r="C77" t="s">
        <v>865</v>
      </c>
      <c r="D77" t="s">
        <v>866</v>
      </c>
      <c r="E77" t="s">
        <v>702</v>
      </c>
      <c r="F77" s="50">
        <v>2164.7399999999998</v>
      </c>
      <c r="G77">
        <v>2013</v>
      </c>
      <c r="L77">
        <f>NAMS!B77</f>
        <v>179</v>
      </c>
      <c r="M77" t="str">
        <f>NAMS!K77</f>
        <v>USA</v>
      </c>
      <c r="N77" cm="1">
        <f t="array" ref="N77">IF(VLOOKUP(M77,$A$2:$F$198,COLUMN($F:$F),FALSE)=0,NA(),VLOOKUP(M77,$A$2:$F$198,COLUMN($F:$F),FALSE))</f>
        <v>63809.64</v>
      </c>
      <c r="P77" s="13">
        <f>ICLR!A77</f>
        <v>75</v>
      </c>
      <c r="Q77" s="13" t="str">
        <f>ICLR!B77</f>
        <v>Senegal</v>
      </c>
      <c r="R77" cm="1">
        <f t="array" ref="R77">IF(VLOOKUP(Q77,$A$2:$F$198,COLUMN($F:$F),FALSE)=0,NA(),VLOOKUP(Q77,$A$2:$F$198,COLUMN($F:$F),FALSE))</f>
        <v>1144.73</v>
      </c>
      <c r="T77" s="75">
        <f>AAS!B77</f>
        <v>76</v>
      </c>
      <c r="U77" s="75" t="str">
        <f>AAS!C77</f>
        <v>USA</v>
      </c>
      <c r="V77" cm="1">
        <f t="array" ref="V77">IF(VLOOKUP(U77,$A$2:$F$198,COLUMN($F:$F),FALSE)=0,NA(),VLOOKUP(U77,$A$2:$F$198,COLUMN($F:$F),FALSE))</f>
        <v>63809.64</v>
      </c>
    </row>
    <row r="78" spans="1:22">
      <c r="A78" t="s">
        <v>634</v>
      </c>
      <c r="B78" t="s">
        <v>706</v>
      </c>
      <c r="C78" t="s">
        <v>865</v>
      </c>
      <c r="D78" t="s">
        <v>866</v>
      </c>
      <c r="E78" t="s">
        <v>702</v>
      </c>
      <c r="F78" s="50">
        <v>4391.45</v>
      </c>
      <c r="G78">
        <v>2016</v>
      </c>
      <c r="L78">
        <f>NAMS!B78</f>
        <v>180</v>
      </c>
      <c r="M78" t="str">
        <f>NAMS!K78</f>
        <v>USA</v>
      </c>
      <c r="N78" cm="1">
        <f t="array" ref="N78">IF(VLOOKUP(M78,$A$2:$F$198,COLUMN($F:$F),FALSE)=0,NA(),VLOOKUP(M78,$A$2:$F$198,COLUMN($F:$F),FALSE))</f>
        <v>63809.64</v>
      </c>
      <c r="P78" s="13">
        <f>ICLR!A78</f>
        <v>76</v>
      </c>
      <c r="Q78" s="13" t="str">
        <f>ICLR!B78</f>
        <v>Somalia</v>
      </c>
      <c r="R78" t="e" cm="1">
        <f t="array" ref="R78">IF(VLOOKUP(Q78,$A$2:$F$198,COLUMN($F:$F),FALSE)=0,NA(),VLOOKUP(Q78,$A$2:$F$198,COLUMN($F:$F),FALSE))</f>
        <v>#N/A</v>
      </c>
      <c r="T78" s="75">
        <f>AAS!B78</f>
        <v>77</v>
      </c>
      <c r="U78" s="75" t="str">
        <f>AAS!C78</f>
        <v>USA</v>
      </c>
      <c r="V78" cm="1">
        <f t="array" ref="V78">IF(VLOOKUP(U78,$A$2:$F$198,COLUMN($F:$F),FALSE)=0,NA(),VLOOKUP(U78,$A$2:$F$198,COLUMN($F:$F),FALSE))</f>
        <v>63809.64</v>
      </c>
    </row>
    <row r="79" spans="1:22">
      <c r="A79" t="s">
        <v>632</v>
      </c>
      <c r="B79" t="s">
        <v>706</v>
      </c>
      <c r="C79" t="s">
        <v>865</v>
      </c>
      <c r="D79" t="s">
        <v>866</v>
      </c>
      <c r="E79" t="s">
        <v>702</v>
      </c>
      <c r="F79" s="50">
        <v>5103.8999999999996</v>
      </c>
      <c r="G79">
        <v>2012</v>
      </c>
      <c r="L79">
        <f>NAMS!B79</f>
        <v>181</v>
      </c>
      <c r="M79" t="str">
        <f>NAMS!K79</f>
        <v>USA</v>
      </c>
      <c r="N79" cm="1">
        <f t="array" ref="N79">IF(VLOOKUP(M79,$A$2:$F$198,COLUMN($F:$F),FALSE)=0,NA(),VLOOKUP(M79,$A$2:$F$198,COLUMN($F:$F),FALSE))</f>
        <v>63809.64</v>
      </c>
      <c r="P79" s="13">
        <f>ICLR!A79</f>
        <v>77</v>
      </c>
      <c r="Q79" s="13" t="str">
        <f>ICLR!B79</f>
        <v>Swaziland</v>
      </c>
      <c r="R79" cm="1">
        <f t="array" ref="R79">IF(VLOOKUP(Q79,$A$2:$F$198,COLUMN($F:$F),FALSE)=0,NA(),VLOOKUP(Q79,$A$2:$F$198,COLUMN($F:$F),FALSE))</f>
        <v>3443.18</v>
      </c>
      <c r="T79" s="75">
        <f>AAS!B79</f>
        <v>78</v>
      </c>
      <c r="U79" s="75" t="str">
        <f>AAS!C79</f>
        <v>USA</v>
      </c>
      <c r="V79" cm="1">
        <f t="array" ref="V79">IF(VLOOKUP(U79,$A$2:$F$198,COLUMN($F:$F),FALSE)=0,NA(),VLOOKUP(U79,$A$2:$F$198,COLUMN($F:$F),FALSE))</f>
        <v>63809.64</v>
      </c>
    </row>
    <row r="80" spans="1:22">
      <c r="A80" t="s">
        <v>633</v>
      </c>
      <c r="B80" t="s">
        <v>706</v>
      </c>
      <c r="C80" t="s">
        <v>865</v>
      </c>
      <c r="D80" t="s">
        <v>866</v>
      </c>
      <c r="E80" t="s">
        <v>702</v>
      </c>
      <c r="F80" s="50">
        <v>5193.83</v>
      </c>
      <c r="G80">
        <v>2013</v>
      </c>
      <c r="L80">
        <f>NAMS!B80</f>
        <v>182</v>
      </c>
      <c r="M80" t="str">
        <f>NAMS!K80</f>
        <v>USA</v>
      </c>
      <c r="N80" cm="1">
        <f t="array" ref="N80">IF(VLOOKUP(M80,$A$2:$F$198,COLUMN($F:$F),FALSE)=0,NA(),VLOOKUP(M80,$A$2:$F$198,COLUMN($F:$F),FALSE))</f>
        <v>63809.64</v>
      </c>
      <c r="P80" s="13">
        <f>ICLR!A80</f>
        <v>78</v>
      </c>
      <c r="Q80" s="13" t="str">
        <f>ICLR!B80</f>
        <v>Thailand</v>
      </c>
      <c r="R80" cm="1">
        <f t="array" ref="R80">IF(VLOOKUP(Q80,$A$2:$F$198,COLUMN($F:$F),FALSE)=0,NA(),VLOOKUP(Q80,$A$2:$F$198,COLUMN($F:$F),FALSE))</f>
        <v>7193.98</v>
      </c>
      <c r="T80" s="75">
        <f>AAS!B80</f>
        <v>79</v>
      </c>
      <c r="U80" s="75" t="str">
        <f>AAS!C80</f>
        <v>USA</v>
      </c>
      <c r="V80" cm="1">
        <f t="array" ref="V80">IF(VLOOKUP(U80,$A$2:$F$198,COLUMN($F:$F),FALSE)=0,NA(),VLOOKUP(U80,$A$2:$F$198,COLUMN($F:$F),FALSE))</f>
        <v>63809.64</v>
      </c>
    </row>
    <row r="81" spans="1:22">
      <c r="A81" t="s">
        <v>583</v>
      </c>
      <c r="B81" t="s">
        <v>706</v>
      </c>
      <c r="C81" t="s">
        <v>865</v>
      </c>
      <c r="D81" t="s">
        <v>866</v>
      </c>
      <c r="E81" t="s">
        <v>702</v>
      </c>
      <c r="F81" s="50">
        <v>77742.080000000002</v>
      </c>
      <c r="G81">
        <v>2016</v>
      </c>
      <c r="L81">
        <f>NAMS!B81</f>
        <v>183</v>
      </c>
      <c r="M81" t="str">
        <f>NAMS!K81</f>
        <v>USA</v>
      </c>
      <c r="N81" cm="1">
        <f t="array" ref="N81">IF(VLOOKUP(M81,$A$2:$F$198,COLUMN($F:$F),FALSE)=0,NA(),VLOOKUP(M81,$A$2:$F$198,COLUMN($F:$F),FALSE))</f>
        <v>63809.64</v>
      </c>
      <c r="P81" s="13">
        <f>ICLR!A81</f>
        <v>79</v>
      </c>
      <c r="Q81" s="13" t="str">
        <f>ICLR!B81</f>
        <v>Tunisia</v>
      </c>
      <c r="R81" cm="1">
        <f t="array" ref="R81">IF(VLOOKUP(Q81,$A$2:$F$198,COLUMN($F:$F),FALSE)=0,NA(),VLOOKUP(Q81,$A$2:$F$198,COLUMN($F:$F),FALSE))</f>
        <v>3565.1</v>
      </c>
      <c r="T81" s="75">
        <f>AAS!B81</f>
        <v>80</v>
      </c>
      <c r="U81" s="75" t="str">
        <f>AAS!C81</f>
        <v>USA</v>
      </c>
      <c r="V81" cm="1">
        <f t="array" ref="V81">IF(VLOOKUP(U81,$A$2:$F$198,COLUMN($F:$F),FALSE)=0,NA(),VLOOKUP(U81,$A$2:$F$198,COLUMN($F:$F),FALSE))</f>
        <v>63809.64</v>
      </c>
    </row>
    <row r="82" spans="1:22">
      <c r="A82" t="s">
        <v>518</v>
      </c>
      <c r="B82" t="s">
        <v>706</v>
      </c>
      <c r="C82" t="s">
        <v>865</v>
      </c>
      <c r="D82" t="s">
        <v>866</v>
      </c>
      <c r="E82" t="s">
        <v>702</v>
      </c>
      <c r="F82" s="50">
        <v>41377.49</v>
      </c>
      <c r="G82">
        <v>2016</v>
      </c>
      <c r="L82">
        <f>NAMS!B82</f>
        <v>184</v>
      </c>
      <c r="M82" t="str">
        <f>NAMS!K82</f>
        <v>USA</v>
      </c>
      <c r="N82" cm="1">
        <f t="array" ref="N82">IF(VLOOKUP(M82,$A$2:$F$198,COLUMN($F:$F),FALSE)=0,NA(),VLOOKUP(M82,$A$2:$F$198,COLUMN($F:$F),FALSE))</f>
        <v>63809.64</v>
      </c>
      <c r="P82" s="13">
        <f>ICLR!A82</f>
        <v>80</v>
      </c>
      <c r="Q82" s="13" t="str">
        <f>ICLR!B82</f>
        <v>Turkey</v>
      </c>
      <c r="R82" cm="1">
        <f t="array" ref="R82">IF(VLOOKUP(Q82,$A$2:$F$198,COLUMN($F:$F),FALSE)=0,NA(),VLOOKUP(Q82,$A$2:$F$198,COLUMN($F:$F),FALSE))</f>
        <v>11706.89</v>
      </c>
      <c r="T82" s="75">
        <f>AAS!B82</f>
        <v>81</v>
      </c>
      <c r="U82" s="75" t="str">
        <f>AAS!C82</f>
        <v>China</v>
      </c>
      <c r="V82" cm="1">
        <f t="array" ref="V82">IF(VLOOKUP(U82,$A$2:$F$198,COLUMN($F:$F),FALSE)=0,NA(),VLOOKUP(U82,$A$2:$F$198,COLUMN($F:$F),FALSE))</f>
        <v>10121.299999999999</v>
      </c>
    </row>
    <row r="83" spans="1:22">
      <c r="A83" t="s">
        <v>557</v>
      </c>
      <c r="B83" t="s">
        <v>706</v>
      </c>
      <c r="C83" t="s">
        <v>865</v>
      </c>
      <c r="D83" t="s">
        <v>866</v>
      </c>
      <c r="E83" t="s">
        <v>702</v>
      </c>
      <c r="F83" s="50">
        <v>34671.17</v>
      </c>
      <c r="G83">
        <v>2016</v>
      </c>
      <c r="L83">
        <f>NAMS!B83</f>
        <v>185</v>
      </c>
      <c r="M83" t="str">
        <f>NAMS!K83</f>
        <v>USA</v>
      </c>
      <c r="N83" cm="1">
        <f t="array" ref="N83">IF(VLOOKUP(M83,$A$2:$F$198,COLUMN($F:$F),FALSE)=0,NA(),VLOOKUP(M83,$A$2:$F$198,COLUMN($F:$F),FALSE))</f>
        <v>63809.64</v>
      </c>
      <c r="P83" s="13">
        <f>ICLR!A83</f>
        <v>81</v>
      </c>
      <c r="Q83" s="13" t="str">
        <f>ICLR!B83</f>
        <v>Taiwan</v>
      </c>
      <c r="R83" cm="1">
        <f t="array" ref="R83">IF(VLOOKUP(Q83,$A$2:$F$198,COLUMN($F:$F),FALSE)=0,NA(),VLOOKUP(Q83,$A$2:$F$198,COLUMN($F:$F),FALSE))</f>
        <v>10121.299999999999</v>
      </c>
      <c r="T83" s="75">
        <f>AAS!B83</f>
        <v>82</v>
      </c>
      <c r="U83" s="75" t="str">
        <f>AAS!C83</f>
        <v>USA</v>
      </c>
      <c r="V83" cm="1">
        <f t="array" ref="V83">IF(VLOOKUP(U83,$A$2:$F$198,COLUMN($F:$F),FALSE)=0,NA(),VLOOKUP(U83,$A$2:$F$198,COLUMN($F:$F),FALSE))</f>
        <v>63809.64</v>
      </c>
    </row>
    <row r="84" spans="1:22">
      <c r="A84" t="s">
        <v>747</v>
      </c>
      <c r="B84" t="s">
        <v>706</v>
      </c>
      <c r="C84" t="s">
        <v>865</v>
      </c>
      <c r="D84" t="s">
        <v>866</v>
      </c>
      <c r="E84" t="s">
        <v>702</v>
      </c>
      <c r="F84" s="50">
        <v>5467.22</v>
      </c>
      <c r="G84">
        <v>2015</v>
      </c>
      <c r="L84">
        <f>NAMS!B84</f>
        <v>186</v>
      </c>
      <c r="M84" t="str">
        <f>NAMS!K84</f>
        <v>USA</v>
      </c>
      <c r="N84" cm="1">
        <f t="array" ref="N84">IF(VLOOKUP(M84,$A$2:$F$198,COLUMN($F:$F),FALSE)=0,NA(),VLOOKUP(M84,$A$2:$F$198,COLUMN($F:$F),FALSE))</f>
        <v>63809.64</v>
      </c>
      <c r="P84" s="13">
        <f>ICLR!A84</f>
        <v>82</v>
      </c>
      <c r="Q84" s="13" t="str">
        <f>ICLR!B84</f>
        <v>Tanzania</v>
      </c>
      <c r="R84" cm="1">
        <f t="array" ref="R84">IF(VLOOKUP(Q84,$A$2:$F$198,COLUMN($F:$F),FALSE)=0,NA(),VLOOKUP(Q84,$A$2:$F$198,COLUMN($F:$F),FALSE))</f>
        <v>1195.0899999999999</v>
      </c>
      <c r="T84" s="75">
        <f>AAS!B84</f>
        <v>83</v>
      </c>
      <c r="U84" s="75" t="str">
        <f>AAS!C84</f>
        <v>USA</v>
      </c>
      <c r="V84" cm="1">
        <f t="array" ref="V84">IF(VLOOKUP(U84,$A$2:$F$198,COLUMN($F:$F),FALSE)=0,NA(),VLOOKUP(U84,$A$2:$F$198,COLUMN($F:$F),FALSE))</f>
        <v>63809.64</v>
      </c>
    </row>
    <row r="85" spans="1:22">
      <c r="A85" t="s">
        <v>585</v>
      </c>
      <c r="B85" t="s">
        <v>706</v>
      </c>
      <c r="C85" t="s">
        <v>865</v>
      </c>
      <c r="D85" t="s">
        <v>866</v>
      </c>
      <c r="E85" t="s">
        <v>702</v>
      </c>
      <c r="F85" s="50">
        <v>41314.410000000003</v>
      </c>
      <c r="G85">
        <v>2016</v>
      </c>
      <c r="L85">
        <f>NAMS!B85</f>
        <v>187</v>
      </c>
      <c r="M85" t="str">
        <f>NAMS!K85</f>
        <v>Saudi Arabia</v>
      </c>
      <c r="N85" cm="1">
        <f t="array" ref="N85">IF(VLOOKUP(M85,$A$2:$F$198,COLUMN($F:$F),FALSE)=0,NA(),VLOOKUP(M85,$A$2:$F$198,COLUMN($F:$F),FALSE))</f>
        <v>21764.39</v>
      </c>
      <c r="P85" s="13">
        <f>ICLR!A85</f>
        <v>83</v>
      </c>
      <c r="Q85" s="13" t="str">
        <f>ICLR!B85</f>
        <v>Ukraine</v>
      </c>
      <c r="R85" cm="1">
        <f t="array" ref="R85">IF(VLOOKUP(Q85,$A$2:$F$198,COLUMN($F:$F),FALSE)=0,NA(),VLOOKUP(Q85,$A$2:$F$198,COLUMN($F:$F),FALSE))</f>
        <v>2818.22</v>
      </c>
      <c r="T85" s="75">
        <f>AAS!B85</f>
        <v>84</v>
      </c>
      <c r="U85" s="75" t="str">
        <f>AAS!C85</f>
        <v>USA</v>
      </c>
      <c r="V85" cm="1">
        <f t="array" ref="V85">IF(VLOOKUP(U85,$A$2:$F$198,COLUMN($F:$F),FALSE)=0,NA(),VLOOKUP(U85,$A$2:$F$198,COLUMN($F:$F),FALSE))</f>
        <v>63809.64</v>
      </c>
    </row>
    <row r="86" spans="1:22">
      <c r="A86" t="s">
        <v>748</v>
      </c>
      <c r="B86" t="s">
        <v>706</v>
      </c>
      <c r="C86" t="s">
        <v>865</v>
      </c>
      <c r="D86" t="s">
        <v>866</v>
      </c>
      <c r="E86" t="s">
        <v>702</v>
      </c>
      <c r="F86" s="50">
        <v>6011.26</v>
      </c>
      <c r="G86">
        <v>2015</v>
      </c>
      <c r="L86">
        <f>NAMS!B86</f>
        <v>188</v>
      </c>
      <c r="M86" t="str">
        <f>NAMS!K86</f>
        <v>USA</v>
      </c>
      <c r="N86" cm="1">
        <f t="array" ref="N86">IF(VLOOKUP(M86,$A$2:$F$198,COLUMN($F:$F),FALSE)=0,NA(),VLOOKUP(M86,$A$2:$F$198,COLUMN($F:$F),FALSE))</f>
        <v>63809.64</v>
      </c>
      <c r="P86" s="13">
        <f>ICLR!A86</f>
        <v>84</v>
      </c>
      <c r="Q86" s="13" t="str">
        <f>ICLR!B86</f>
        <v>Uganda</v>
      </c>
      <c r="R86" cm="1">
        <f t="array" ref="R86">IF(VLOOKUP(Q86,$A$2:$F$198,COLUMN($F:$F),FALSE)=0,NA(),VLOOKUP(Q86,$A$2:$F$198,COLUMN($F:$F),FALSE))</f>
        <v>769.005</v>
      </c>
      <c r="T86" s="75">
        <f>AAS!B86</f>
        <v>85</v>
      </c>
      <c r="U86" s="75" t="str">
        <f>AAS!C86</f>
        <v>USA</v>
      </c>
      <c r="V86" cm="1">
        <f t="array" ref="V86">IF(VLOOKUP(U86,$A$2:$F$198,COLUMN($F:$F),FALSE)=0,NA(),VLOOKUP(U86,$A$2:$F$198,COLUMN($F:$F),FALSE))</f>
        <v>63809.64</v>
      </c>
    </row>
    <row r="87" spans="1:22">
      <c r="A87" t="s">
        <v>749</v>
      </c>
      <c r="B87" t="s">
        <v>706</v>
      </c>
      <c r="C87" t="s">
        <v>865</v>
      </c>
      <c r="D87" t="s">
        <v>866</v>
      </c>
      <c r="E87" t="s">
        <v>702</v>
      </c>
      <c r="F87" s="50">
        <v>9858.9500000000007</v>
      </c>
      <c r="G87">
        <v>2015</v>
      </c>
      <c r="L87">
        <f>NAMS!B87</f>
        <v>189</v>
      </c>
      <c r="M87" t="str">
        <f>NAMS!K87</f>
        <v>USA</v>
      </c>
      <c r="N87" cm="1">
        <f t="array" ref="N87">IF(VLOOKUP(M87,$A$2:$F$198,COLUMN($F:$F),FALSE)=0,NA(),VLOOKUP(M87,$A$2:$F$198,COLUMN($F:$F),FALSE))</f>
        <v>63809.64</v>
      </c>
      <c r="P87" s="13">
        <f>ICLR!A87</f>
        <v>85</v>
      </c>
      <c r="Q87" s="13" t="str">
        <f>ICLR!B87</f>
        <v>USA</v>
      </c>
      <c r="R87" cm="1">
        <f t="array" ref="R87">IF(VLOOKUP(Q87,$A$2:$F$198,COLUMN($F:$F),FALSE)=0,NA(),VLOOKUP(Q87,$A$2:$F$198,COLUMN($F:$F),FALSE))</f>
        <v>63809.64</v>
      </c>
      <c r="T87" s="75">
        <f>AAS!B87</f>
        <v>86</v>
      </c>
      <c r="U87" s="75" t="str">
        <f>AAS!C87</f>
        <v>Canada</v>
      </c>
      <c r="V87" cm="1">
        <f t="array" ref="V87">IF(VLOOKUP(U87,$A$2:$F$198,COLUMN($F:$F),FALSE)=0,NA(),VLOOKUP(U87,$A$2:$F$198,COLUMN($F:$F),FALSE))</f>
        <v>49196.49</v>
      </c>
    </row>
    <row r="88" spans="1:22">
      <c r="A88" t="s">
        <v>630</v>
      </c>
      <c r="B88" t="s">
        <v>706</v>
      </c>
      <c r="C88" t="s">
        <v>865</v>
      </c>
      <c r="D88" t="s">
        <v>866</v>
      </c>
      <c r="E88" t="s">
        <v>702</v>
      </c>
      <c r="F88" s="50">
        <v>1897.91</v>
      </c>
      <c r="G88">
        <v>2013</v>
      </c>
      <c r="L88">
        <f>NAMS!B88</f>
        <v>190</v>
      </c>
      <c r="M88" t="str">
        <f>NAMS!K88</f>
        <v>USA</v>
      </c>
      <c r="N88" cm="1">
        <f t="array" ref="N88">IF(VLOOKUP(M88,$A$2:$F$198,COLUMN($F:$F),FALSE)=0,NA(),VLOOKUP(M88,$A$2:$F$198,COLUMN($F:$F),FALSE))</f>
        <v>63809.64</v>
      </c>
      <c r="P88" s="13">
        <f>ICLR!A88</f>
        <v>86</v>
      </c>
      <c r="Q88" s="13" t="str">
        <f>ICLR!B88</f>
        <v>Uruguay</v>
      </c>
      <c r="R88" cm="1">
        <f t="array" ref="R88">IF(VLOOKUP(Q88,$A$2:$F$198,COLUMN($F:$F),FALSE)=0,NA(),VLOOKUP(Q88,$A$2:$F$198,COLUMN($F:$F),FALSE))</f>
        <v>19765.599999999999</v>
      </c>
      <c r="T88" s="75">
        <f>AAS!B88</f>
        <v>87</v>
      </c>
      <c r="U88" s="75" t="str">
        <f>AAS!C88</f>
        <v>USA</v>
      </c>
      <c r="V88" cm="1">
        <f t="array" ref="V88">IF(VLOOKUP(U88,$A$2:$F$198,COLUMN($F:$F),FALSE)=0,NA(),VLOOKUP(U88,$A$2:$F$198,COLUMN($F:$F),FALSE))</f>
        <v>63809.64</v>
      </c>
    </row>
    <row r="89" spans="1:22">
      <c r="A89" t="s">
        <v>750</v>
      </c>
      <c r="B89" t="s">
        <v>706</v>
      </c>
      <c r="C89" t="s">
        <v>865</v>
      </c>
      <c r="D89" t="s">
        <v>866</v>
      </c>
      <c r="E89" t="s">
        <v>702</v>
      </c>
      <c r="F89" s="50">
        <v>1729.02</v>
      </c>
      <c r="G89">
        <v>2015</v>
      </c>
      <c r="L89">
        <f>NAMS!B89</f>
        <v>191</v>
      </c>
      <c r="M89" t="str">
        <f>NAMS!K89</f>
        <v>USA</v>
      </c>
      <c r="N89" cm="1">
        <f t="array" ref="N89">IF(VLOOKUP(M89,$A$2:$F$198,COLUMN($F:$F),FALSE)=0,NA(),VLOOKUP(M89,$A$2:$F$198,COLUMN($F:$F),FALSE))</f>
        <v>63809.64</v>
      </c>
      <c r="P89" s="13">
        <f>ICLR!A89</f>
        <v>87</v>
      </c>
      <c r="Q89" s="13" t="str">
        <f>ICLR!B89</f>
        <v>Venezuela</v>
      </c>
      <c r="R89" cm="1">
        <f t="array" ref="R89">IF(VLOOKUP(Q89,$A$2:$F$198,COLUMN($F:$F),FALSE)=0,NA(),VLOOKUP(Q89,$A$2:$F$198,COLUMN($F:$F),FALSE))</f>
        <v>5736.83</v>
      </c>
      <c r="T89" s="75">
        <f>AAS!B89</f>
        <v>88</v>
      </c>
      <c r="U89" s="75" t="str">
        <f>AAS!C89</f>
        <v>USA</v>
      </c>
      <c r="V89" cm="1">
        <f t="array" ref="V89">IF(VLOOKUP(U89,$A$2:$F$198,COLUMN($F:$F),FALSE)=0,NA(),VLOOKUP(U89,$A$2:$F$198,COLUMN($F:$F),FALSE))</f>
        <v>63809.64</v>
      </c>
    </row>
    <row r="90" spans="1:22">
      <c r="A90" t="s">
        <v>317</v>
      </c>
      <c r="B90" t="s">
        <v>706</v>
      </c>
      <c r="C90" t="s">
        <v>865</v>
      </c>
      <c r="D90" t="s">
        <v>866</v>
      </c>
      <c r="E90" t="s">
        <v>702</v>
      </c>
      <c r="F90" s="50">
        <v>32154.02</v>
      </c>
      <c r="G90">
        <v>2015</v>
      </c>
      <c r="L90">
        <f>NAMS!B90</f>
        <v>192</v>
      </c>
      <c r="M90" t="str">
        <f>NAMS!K90</f>
        <v>USA</v>
      </c>
      <c r="N90" cm="1">
        <f t="array" ref="N90">IF(VLOOKUP(M90,$A$2:$F$198,COLUMN($F:$F),FALSE)=0,NA(),VLOOKUP(M90,$A$2:$F$198,COLUMN($F:$F),FALSE))</f>
        <v>63809.64</v>
      </c>
      <c r="P90" s="13">
        <f>ICLR!A90</f>
        <v>88</v>
      </c>
      <c r="Q90" s="13" t="str">
        <f>ICLR!B90</f>
        <v>Vietnam</v>
      </c>
      <c r="R90" cm="1">
        <f t="array" ref="R90">IF(VLOOKUP(Q90,$A$2:$F$198,COLUMN($F:$F),FALSE)=0,NA(),VLOOKUP(Q90,$A$2:$F$198,COLUMN($F:$F),FALSE))</f>
        <v>2677.31</v>
      </c>
      <c r="T90" s="75">
        <f>AAS!B90</f>
        <v>89</v>
      </c>
      <c r="U90" s="75" t="str">
        <f>AAS!C90</f>
        <v>USA</v>
      </c>
      <c r="V90" cm="1">
        <f t="array" ref="V90">IF(VLOOKUP(U90,$A$2:$F$198,COLUMN($F:$F),FALSE)=0,NA(),VLOOKUP(U90,$A$2:$F$198,COLUMN($F:$F),FALSE))</f>
        <v>63809.64</v>
      </c>
    </row>
    <row r="91" spans="1:22">
      <c r="A91" t="s">
        <v>751</v>
      </c>
      <c r="B91" t="s">
        <v>706</v>
      </c>
      <c r="C91" t="s">
        <v>865</v>
      </c>
      <c r="D91" t="s">
        <v>866</v>
      </c>
      <c r="E91" t="s">
        <v>702</v>
      </c>
      <c r="F91" s="50">
        <v>3835.77</v>
      </c>
      <c r="G91">
        <v>0</v>
      </c>
      <c r="L91">
        <f>NAMS!B91</f>
        <v>193</v>
      </c>
      <c r="M91" t="str">
        <f>NAMS!K91</f>
        <v>USA</v>
      </c>
      <c r="N91" cm="1">
        <f t="array" ref="N91">IF(VLOOKUP(M91,$A$2:$F$198,COLUMN($F:$F),FALSE)=0,NA(),VLOOKUP(M91,$A$2:$F$198,COLUMN($F:$F),FALSE))</f>
        <v>63809.64</v>
      </c>
      <c r="P91" s="13">
        <f>ICLR!A91</f>
        <v>89</v>
      </c>
      <c r="Q91" s="13" t="str">
        <f>ICLR!B91</f>
        <v>South Africa</v>
      </c>
      <c r="R91" cm="1">
        <f t="array" ref="R91">IF(VLOOKUP(Q91,$A$2:$F$198,COLUMN($F:$F),FALSE)=0,NA(),VLOOKUP(Q91,$A$2:$F$198,COLUMN($F:$F),FALSE))</f>
        <v>6417.94</v>
      </c>
      <c r="T91" s="75">
        <f>AAS!B91</f>
        <v>90</v>
      </c>
      <c r="U91" s="75" t="str">
        <f>AAS!C91</f>
        <v>India</v>
      </c>
      <c r="V91" cm="1">
        <f t="array" ref="V91">IF(VLOOKUP(U91,$A$2:$F$198,COLUMN($F:$F),FALSE)=0,NA(),VLOOKUP(U91,$A$2:$F$198,COLUMN($F:$F),FALSE))</f>
        <v>2164.7399999999998</v>
      </c>
    </row>
    <row r="92" spans="1:22">
      <c r="A92" t="s">
        <v>752</v>
      </c>
      <c r="B92" t="s">
        <v>706</v>
      </c>
      <c r="C92" t="s">
        <v>865</v>
      </c>
      <c r="D92" t="s">
        <v>866</v>
      </c>
      <c r="E92" t="s">
        <v>702</v>
      </c>
      <c r="F92" s="50">
        <v>29259.32</v>
      </c>
      <c r="G92">
        <v>2015</v>
      </c>
      <c r="L92">
        <f>NAMS!B92</f>
        <v>194</v>
      </c>
      <c r="M92" t="str">
        <f>NAMS!K92</f>
        <v>USA</v>
      </c>
      <c r="N92" cm="1">
        <f t="array" ref="N92">IF(VLOOKUP(M92,$A$2:$F$198,COLUMN($F:$F),FALSE)=0,NA(),VLOOKUP(M92,$A$2:$F$198,COLUMN($F:$F),FALSE))</f>
        <v>63809.64</v>
      </c>
      <c r="P92" s="13">
        <f>ICLR!A92</f>
        <v>90</v>
      </c>
      <c r="Q92" s="13" t="str">
        <f>ICLR!B92</f>
        <v>Zimbabwe</v>
      </c>
      <c r="R92" cm="1">
        <f t="array" ref="R92">IF(VLOOKUP(Q92,$A$2:$F$198,COLUMN($F:$F),FALSE)=0,NA(),VLOOKUP(Q92,$A$2:$F$198,COLUMN($F:$F),FALSE))</f>
        <v>1315.63</v>
      </c>
      <c r="T92" s="75">
        <f>AAS!B92</f>
        <v>91</v>
      </c>
      <c r="U92" s="75" t="str">
        <f>AAS!C92</f>
        <v>India</v>
      </c>
      <c r="V92" cm="1">
        <f t="array" ref="V92">IF(VLOOKUP(U92,$A$2:$F$198,COLUMN($F:$F),FALSE)=0,NA(),VLOOKUP(U92,$A$2:$F$198,COLUMN($F:$F),FALSE))</f>
        <v>2164.7399999999998</v>
      </c>
    </row>
    <row r="93" spans="1:22">
      <c r="A93" t="s">
        <v>753</v>
      </c>
      <c r="B93" t="s">
        <v>706</v>
      </c>
      <c r="C93" t="s">
        <v>865</v>
      </c>
      <c r="D93" t="s">
        <v>866</v>
      </c>
      <c r="E93" t="s">
        <v>702</v>
      </c>
      <c r="F93" s="50">
        <v>1212.82</v>
      </c>
      <c r="G93">
        <v>2015</v>
      </c>
      <c r="L93">
        <f>NAMS!B93</f>
        <v>195</v>
      </c>
      <c r="M93" t="str">
        <f>NAMS!K93</f>
        <v>USA</v>
      </c>
      <c r="N93" cm="1">
        <f t="array" ref="N93">IF(VLOOKUP(M93,$A$2:$F$198,COLUMN($F:$F),FALSE)=0,NA(),VLOOKUP(M93,$A$2:$F$198,COLUMN($F:$F),FALSE))</f>
        <v>63809.64</v>
      </c>
      <c r="P93" s="13">
        <f>ICLR!A93</f>
        <v>91</v>
      </c>
      <c r="Q93" s="13" t="str">
        <f>ICLR!B93</f>
        <v>United Arab Emirates</v>
      </c>
      <c r="R93" cm="1">
        <f t="array" ref="R93">IF(VLOOKUP(Q93,$A$2:$F$198,COLUMN($F:$F),FALSE)=0,NA(),VLOOKUP(Q93,$A$2:$F$198,COLUMN($F:$F),FALSE))</f>
        <v>39342.31</v>
      </c>
      <c r="T93" s="75">
        <f>AAS!B93</f>
        <v>92</v>
      </c>
      <c r="U93" s="75" t="str">
        <f>AAS!C93</f>
        <v>USA</v>
      </c>
      <c r="V93" cm="1">
        <f t="array" ref="V93">IF(VLOOKUP(U93,$A$2:$F$198,COLUMN($F:$F),FALSE)=0,NA(),VLOOKUP(U93,$A$2:$F$198,COLUMN($F:$F),FALSE))</f>
        <v>63809.64</v>
      </c>
    </row>
    <row r="94" spans="1:22">
      <c r="A94" t="s">
        <v>754</v>
      </c>
      <c r="B94" t="s">
        <v>706</v>
      </c>
      <c r="C94" t="s">
        <v>865</v>
      </c>
      <c r="D94" t="s">
        <v>866</v>
      </c>
      <c r="E94" t="s">
        <v>702</v>
      </c>
      <c r="F94" s="50">
        <v>2974.12</v>
      </c>
      <c r="G94">
        <v>2016</v>
      </c>
      <c r="L94">
        <f>NAMS!B94</f>
        <v>196</v>
      </c>
      <c r="M94" t="str">
        <f>NAMS!K94</f>
        <v>United Kingdom</v>
      </c>
      <c r="N94" cm="1">
        <f t="array" ref="N94">IF(VLOOKUP(M94,$A$2:$F$198,COLUMN($F:$F),FALSE)=0,NA(),VLOOKUP(M94,$A$2:$F$198,COLUMN($F:$F),FALSE))</f>
        <v>40800.480000000003</v>
      </c>
      <c r="P94" s="13">
        <f>ICLR!A94</f>
        <v>92</v>
      </c>
      <c r="Q94" s="13" t="str">
        <f>ICLR!B94</f>
        <v>Albania</v>
      </c>
      <c r="R94" cm="1">
        <f t="array" ref="R94">IF(VLOOKUP(Q94,$A$2:$F$198,COLUMN($F:$F),FALSE)=0,NA(),VLOOKUP(Q94,$A$2:$F$198,COLUMN($F:$F),FALSE))</f>
        <v>5184.18</v>
      </c>
      <c r="T94" s="75">
        <f>AAS!B94</f>
        <v>93</v>
      </c>
      <c r="U94" s="75" t="str">
        <f>AAS!C94</f>
        <v>USA</v>
      </c>
      <c r="V94" cm="1">
        <f t="array" ref="V94">IF(VLOOKUP(U94,$A$2:$F$198,COLUMN($F:$F),FALSE)=0,NA(),VLOOKUP(U94,$A$2:$F$198,COLUMN($F:$F),FALSE))</f>
        <v>63809.64</v>
      </c>
    </row>
    <row r="95" spans="1:22">
      <c r="A95" t="s">
        <v>623</v>
      </c>
      <c r="B95" t="s">
        <v>706</v>
      </c>
      <c r="C95" t="s">
        <v>865</v>
      </c>
      <c r="D95" t="s">
        <v>866</v>
      </c>
      <c r="E95" t="s">
        <v>702</v>
      </c>
      <c r="F95" s="50">
        <v>18406</v>
      </c>
      <c r="G95">
        <v>2016</v>
      </c>
      <c r="L95">
        <f>NAMS!B95</f>
        <v>197</v>
      </c>
      <c r="M95" t="str">
        <f>NAMS!K95</f>
        <v>USA</v>
      </c>
      <c r="N95" cm="1">
        <f t="array" ref="N95">IF(VLOOKUP(M95,$A$2:$F$198,COLUMN($F:$F),FALSE)=0,NA(),VLOOKUP(M95,$A$2:$F$198,COLUMN($F:$F),FALSE))</f>
        <v>63809.64</v>
      </c>
      <c r="P95" s="13">
        <f>ICLR!A95</f>
        <v>93</v>
      </c>
      <c r="Q95" s="13" t="str">
        <f>ICLR!B95</f>
        <v>Argentina</v>
      </c>
      <c r="R95" cm="1">
        <f t="array" ref="R95">IF(VLOOKUP(Q95,$A$2:$F$198,COLUMN($F:$F),FALSE)=0,NA(),VLOOKUP(Q95,$A$2:$F$198,COLUMN($F:$F),FALSE))</f>
        <v>15801.16</v>
      </c>
      <c r="T95" s="75">
        <f>AAS!B95</f>
        <v>94</v>
      </c>
      <c r="U95" s="75" t="str">
        <f>AAS!C95</f>
        <v>India</v>
      </c>
      <c r="V95" cm="1">
        <f t="array" ref="V95">IF(VLOOKUP(U95,$A$2:$F$198,COLUMN($F:$F),FALSE)=0,NA(),VLOOKUP(U95,$A$2:$F$198,COLUMN($F:$F),FALSE))</f>
        <v>2164.7399999999998</v>
      </c>
    </row>
    <row r="96" spans="1:22">
      <c r="A96" t="s">
        <v>627</v>
      </c>
      <c r="B96" t="s">
        <v>706</v>
      </c>
      <c r="C96" t="s">
        <v>865</v>
      </c>
      <c r="D96" t="s">
        <v>866</v>
      </c>
      <c r="E96" t="s">
        <v>702</v>
      </c>
      <c r="F96" s="50">
        <v>12478.47</v>
      </c>
      <c r="G96">
        <v>2012</v>
      </c>
      <c r="L96">
        <f>NAMS!B96</f>
        <v>198</v>
      </c>
      <c r="M96" t="str">
        <f>NAMS!K96</f>
        <v>Netherlands</v>
      </c>
      <c r="N96" cm="1">
        <f t="array" ref="N96">IF(VLOOKUP(M96,$A$2:$F$198,COLUMN($F:$F),FALSE)=0,NA(),VLOOKUP(M96,$A$2:$F$198,COLUMN($F:$F),FALSE))</f>
        <v>53666.48</v>
      </c>
      <c r="P96" s="13">
        <f>ICLR!A96</f>
        <v>94</v>
      </c>
      <c r="Q96" s="13" t="str">
        <f>ICLR!B96</f>
        <v>Austria</v>
      </c>
      <c r="R96" cm="1">
        <f t="array" ref="R96">IF(VLOOKUP(Q96,$A$2:$F$198,COLUMN($F:$F),FALSE)=0,NA(),VLOOKUP(Q96,$A$2:$F$198,COLUMN($F:$F),FALSE))</f>
        <v>51375.45</v>
      </c>
      <c r="T96" s="75">
        <f>AAS!B96</f>
        <v>95</v>
      </c>
      <c r="U96" s="75" t="str">
        <f>AAS!C96</f>
        <v>USA</v>
      </c>
      <c r="V96" cm="1">
        <f t="array" ref="V96">IF(VLOOKUP(U96,$A$2:$F$198,COLUMN($F:$F),FALSE)=0,NA(),VLOOKUP(U96,$A$2:$F$198,COLUMN($F:$F),FALSE))</f>
        <v>63809.64</v>
      </c>
    </row>
    <row r="97" spans="1:22">
      <c r="A97" t="s">
        <v>755</v>
      </c>
      <c r="B97" t="s">
        <v>706</v>
      </c>
      <c r="C97" t="s">
        <v>865</v>
      </c>
      <c r="D97" t="s">
        <v>866</v>
      </c>
      <c r="E97" t="s">
        <v>702</v>
      </c>
      <c r="F97" s="50">
        <v>1573.98</v>
      </c>
      <c r="G97">
        <v>2006</v>
      </c>
      <c r="L97">
        <f>NAMS!B97</f>
        <v>199</v>
      </c>
      <c r="M97" t="str">
        <f>NAMS!K97</f>
        <v>USA</v>
      </c>
      <c r="N97" cm="1">
        <f t="array" ref="N97">IF(VLOOKUP(M97,$A$2:$F$198,COLUMN($F:$F),FALSE)=0,NA(),VLOOKUP(M97,$A$2:$F$198,COLUMN($F:$F),FALSE))</f>
        <v>63809.64</v>
      </c>
      <c r="P97" s="13">
        <f>ICLR!A97</f>
        <v>95</v>
      </c>
      <c r="Q97" s="13" t="str">
        <f>ICLR!B97</f>
        <v>Australia</v>
      </c>
      <c r="R97" cm="1">
        <f t="array" ref="R97">IF(VLOOKUP(Q97,$A$2:$F$198,COLUMN($F:$F),FALSE)=0,NA(),VLOOKUP(Q97,$A$2:$F$198,COLUMN($F:$F),FALSE))</f>
        <v>61250.7</v>
      </c>
      <c r="T97" s="75">
        <f>AAS!B97</f>
        <v>96</v>
      </c>
      <c r="U97" s="75" t="str">
        <f>AAS!C97</f>
        <v>India</v>
      </c>
      <c r="V97" cm="1">
        <f t="array" ref="V97">IF(VLOOKUP(U97,$A$2:$F$198,COLUMN($F:$F),FALSE)=0,NA(),VLOOKUP(U97,$A$2:$F$198,COLUMN($F:$F),FALSE))</f>
        <v>2164.7399999999998</v>
      </c>
    </row>
    <row r="98" spans="1:22">
      <c r="A98" t="s">
        <v>756</v>
      </c>
      <c r="B98" t="s">
        <v>706</v>
      </c>
      <c r="C98" t="s">
        <v>865</v>
      </c>
      <c r="D98" t="s">
        <v>866</v>
      </c>
      <c r="E98" t="s">
        <v>702</v>
      </c>
      <c r="F98" s="50">
        <v>494.98399999999998</v>
      </c>
      <c r="G98">
        <v>2009</v>
      </c>
      <c r="L98">
        <f>NAMS!B98</f>
        <v>200</v>
      </c>
      <c r="M98" t="str">
        <f>NAMS!K98</f>
        <v>Germany</v>
      </c>
      <c r="N98" cm="1">
        <f t="array" ref="N98">IF(VLOOKUP(M98,$A$2:$F$198,COLUMN($F:$F),FALSE)=0,NA(),VLOOKUP(M98,$A$2:$F$198,COLUMN($F:$F),FALSE))</f>
        <v>49180.54</v>
      </c>
      <c r="P98" s="13">
        <f>ICLR!A98</f>
        <v>96</v>
      </c>
      <c r="Q98" s="13" t="str">
        <f>ICLR!B98</f>
        <v>Bosnia and Herzegovina</v>
      </c>
      <c r="R98" cm="1">
        <f t="array" ref="R98">IF(VLOOKUP(Q98,$A$2:$F$198,COLUMN($F:$F),FALSE)=0,NA(),VLOOKUP(Q98,$A$2:$F$198,COLUMN($F:$F),FALSE))</f>
        <v>5076.0600000000004</v>
      </c>
      <c r="T98" s="75">
        <f>AAS!B98</f>
        <v>97</v>
      </c>
      <c r="U98" s="75" t="str">
        <f>AAS!C98</f>
        <v>USA</v>
      </c>
      <c r="V98" cm="1">
        <f t="array" ref="V98">IF(VLOOKUP(U98,$A$2:$F$198,COLUMN($F:$F),FALSE)=0,NA(),VLOOKUP(U98,$A$2:$F$198,COLUMN($F:$F),FALSE))</f>
        <v>63809.64</v>
      </c>
    </row>
    <row r="99" spans="1:22">
      <c r="A99" t="s">
        <v>696</v>
      </c>
      <c r="B99" t="s">
        <v>706</v>
      </c>
      <c r="C99" t="s">
        <v>865</v>
      </c>
      <c r="D99" t="s">
        <v>866</v>
      </c>
      <c r="E99" t="s">
        <v>702</v>
      </c>
      <c r="F99">
        <v>8852.19</v>
      </c>
      <c r="G99">
        <v>2014</v>
      </c>
      <c r="L99">
        <f>NAMS!B99</f>
        <v>201</v>
      </c>
      <c r="M99" t="str">
        <f>NAMS!K99</f>
        <v>USA</v>
      </c>
      <c r="N99" cm="1">
        <f t="array" ref="N99">IF(VLOOKUP(M99,$A$2:$F$198,COLUMN($F:$F),FALSE)=0,NA(),VLOOKUP(M99,$A$2:$F$198,COLUMN($F:$F),FALSE))</f>
        <v>63809.64</v>
      </c>
      <c r="P99" s="13">
        <f>ICLR!A99</f>
        <v>97</v>
      </c>
      <c r="Q99" s="13" t="str">
        <f>ICLR!B99</f>
        <v>Bangladesh</v>
      </c>
      <c r="R99" cm="1">
        <f t="array" ref="R99">IF(VLOOKUP(Q99,$A$2:$F$198,COLUMN($F:$F),FALSE)=0,NA(),VLOOKUP(Q99,$A$2:$F$198,COLUMN($F:$F),FALSE))</f>
        <v>1794.53</v>
      </c>
      <c r="T99" s="75">
        <f>AAS!B99</f>
        <v>98</v>
      </c>
      <c r="U99" s="75" t="str">
        <f>AAS!C99</f>
        <v>USA</v>
      </c>
      <c r="V99" cm="1">
        <f t="array" ref="V99">IF(VLOOKUP(U99,$A$2:$F$198,COLUMN($F:$F),FALSE)=0,NA(),VLOOKUP(U99,$A$2:$F$198,COLUMN($F:$F),FALSE))</f>
        <v>63809.64</v>
      </c>
    </row>
    <row r="100" spans="1:22">
      <c r="A100" t="s">
        <v>625</v>
      </c>
      <c r="B100" t="s">
        <v>706</v>
      </c>
      <c r="C100" t="s">
        <v>865</v>
      </c>
      <c r="D100" t="s">
        <v>866</v>
      </c>
      <c r="E100" t="s">
        <v>702</v>
      </c>
      <c r="F100" s="50">
        <v>19634.13</v>
      </c>
      <c r="G100">
        <v>2016</v>
      </c>
      <c r="L100">
        <f>NAMS!B100</f>
        <v>202</v>
      </c>
      <c r="M100" t="str">
        <f>NAMS!K100</f>
        <v>USA</v>
      </c>
      <c r="N100" cm="1">
        <f t="array" ref="N100">IF(VLOOKUP(M100,$A$2:$F$198,COLUMN($F:$F),FALSE)=0,NA(),VLOOKUP(M100,$A$2:$F$198,COLUMN($F:$F),FALSE))</f>
        <v>63809.64</v>
      </c>
      <c r="P100" s="13">
        <f>ICLR!A100</f>
        <v>98</v>
      </c>
      <c r="Q100" s="13" t="str">
        <f>ICLR!B100</f>
        <v>Belgium</v>
      </c>
      <c r="R100" cm="1">
        <f t="array" ref="R100">IF(VLOOKUP(Q100,$A$2:$F$198,COLUMN($F:$F),FALSE)=0,NA(),VLOOKUP(Q100,$A$2:$F$198,COLUMN($F:$F),FALSE))</f>
        <v>47811.55</v>
      </c>
      <c r="T100" s="75">
        <f>AAS!B100</f>
        <v>99</v>
      </c>
      <c r="U100" s="75" t="str">
        <f>AAS!C100</f>
        <v>India</v>
      </c>
      <c r="V100" cm="1">
        <f t="array" ref="V100">IF(VLOOKUP(U100,$A$2:$F$198,COLUMN($F:$F),FALSE)=0,NA(),VLOOKUP(U100,$A$2:$F$198,COLUMN($F:$F),FALSE))</f>
        <v>2164.7399999999998</v>
      </c>
    </row>
    <row r="101" spans="1:22">
      <c r="A101" t="s">
        <v>624</v>
      </c>
      <c r="B101" t="s">
        <v>706</v>
      </c>
      <c r="C101" t="s">
        <v>865</v>
      </c>
      <c r="D101" t="s">
        <v>866</v>
      </c>
      <c r="E101" t="s">
        <v>702</v>
      </c>
      <c r="F101" s="50">
        <v>117160.71</v>
      </c>
      <c r="G101">
        <v>2016</v>
      </c>
      <c r="L101">
        <f>NAMS!B101</f>
        <v>203</v>
      </c>
      <c r="M101" t="str">
        <f>NAMS!K101</f>
        <v>USA</v>
      </c>
      <c r="N101" cm="1">
        <f t="array" ref="N101">IF(VLOOKUP(M101,$A$2:$F$198,COLUMN($F:$F),FALSE)=0,NA(),VLOOKUP(M101,$A$2:$F$198,COLUMN($F:$F),FALSE))</f>
        <v>63809.64</v>
      </c>
      <c r="P101" s="13">
        <f>ICLR!A101</f>
        <v>99</v>
      </c>
      <c r="Q101" s="13" t="str">
        <f>ICLR!B101</f>
        <v>Burkina Faso</v>
      </c>
      <c r="R101" cm="1">
        <f t="array" ref="R101">IF(VLOOKUP(Q101,$A$2:$F$198,COLUMN($F:$F),FALSE)=0,NA(),VLOOKUP(Q101,$A$2:$F$198,COLUMN($F:$F),FALSE))</f>
        <v>799.05899999999997</v>
      </c>
      <c r="T101" s="75">
        <f>AAS!B101</f>
        <v>100</v>
      </c>
      <c r="U101" s="75" t="str">
        <f>AAS!C101</f>
        <v>USA</v>
      </c>
      <c r="V101" cm="1">
        <f t="array" ref="V101">IF(VLOOKUP(U101,$A$2:$F$198,COLUMN($F:$F),FALSE)=0,NA(),VLOOKUP(U101,$A$2:$F$198,COLUMN($F:$F),FALSE))</f>
        <v>63809.64</v>
      </c>
    </row>
    <row r="102" spans="1:22">
      <c r="A102" t="s">
        <v>757</v>
      </c>
      <c r="B102" t="s">
        <v>706</v>
      </c>
      <c r="C102" t="s">
        <v>865</v>
      </c>
      <c r="D102" t="s">
        <v>866</v>
      </c>
      <c r="E102" t="s">
        <v>702</v>
      </c>
      <c r="F102" s="50">
        <v>92492.19</v>
      </c>
      <c r="G102">
        <v>2016</v>
      </c>
      <c r="L102">
        <f>NAMS!B102</f>
        <v>204</v>
      </c>
      <c r="M102" t="str">
        <f>NAMS!K102</f>
        <v>USA</v>
      </c>
      <c r="N102" cm="1">
        <f t="array" ref="N102">IF(VLOOKUP(M102,$A$2:$F$198,COLUMN($F:$F),FALSE)=0,NA(),VLOOKUP(M102,$A$2:$F$198,COLUMN($F:$F),FALSE))</f>
        <v>63809.64</v>
      </c>
      <c r="P102" s="13">
        <f>ICLR!A102</f>
        <v>100</v>
      </c>
      <c r="Q102" s="13" t="str">
        <f>ICLR!B102</f>
        <v>Bulgaria</v>
      </c>
      <c r="R102" cm="1">
        <f t="array" ref="R102">IF(VLOOKUP(Q102,$A$2:$F$198,COLUMN($F:$F),FALSE)=0,NA(),VLOOKUP(Q102,$A$2:$F$198,COLUMN($F:$F),FALSE))</f>
        <v>9203.85</v>
      </c>
      <c r="T102" s="75">
        <f>AAS!B102</f>
        <v>101</v>
      </c>
      <c r="U102" s="75" t="str">
        <f>AAS!C102</f>
        <v>USA</v>
      </c>
      <c r="V102" cm="1">
        <f t="array" ref="V102">IF(VLOOKUP(U102,$A$2:$F$198,COLUMN($F:$F),FALSE)=0,NA(),VLOOKUP(U102,$A$2:$F$198,COLUMN($F:$F),FALSE))</f>
        <v>63809.64</v>
      </c>
    </row>
    <row r="103" spans="1:22">
      <c r="A103" t="s">
        <v>758</v>
      </c>
      <c r="B103" t="s">
        <v>706</v>
      </c>
      <c r="C103" t="s">
        <v>865</v>
      </c>
      <c r="D103" t="s">
        <v>866</v>
      </c>
      <c r="E103" t="s">
        <v>702</v>
      </c>
      <c r="F103" s="50">
        <v>6257.45</v>
      </c>
      <c r="G103">
        <v>2016</v>
      </c>
      <c r="L103">
        <f>NAMS!B103</f>
        <v>205</v>
      </c>
      <c r="M103" t="str">
        <f>NAMS!K103</f>
        <v>USA</v>
      </c>
      <c r="N103" cm="1">
        <f t="array" ref="N103">IF(VLOOKUP(M103,$A$2:$F$198,COLUMN($F:$F),FALSE)=0,NA(),VLOOKUP(M103,$A$2:$F$198,COLUMN($F:$F),FALSE))</f>
        <v>63809.64</v>
      </c>
      <c r="P103" s="13">
        <f>ICLR!A103</f>
        <v>101</v>
      </c>
      <c r="Q103" s="13" t="str">
        <f>ICLR!B103</f>
        <v>Burundi</v>
      </c>
      <c r="R103" cm="1">
        <f t="array" ref="R103">IF(VLOOKUP(Q103,$A$2:$F$198,COLUMN($F:$F),FALSE)=0,NA(),VLOOKUP(Q103,$A$2:$F$198,COLUMN($F:$F),FALSE))</f>
        <v>439.03899999999999</v>
      </c>
      <c r="T103" s="75">
        <f>AAS!B103</f>
        <v>102</v>
      </c>
      <c r="U103" s="75" t="str">
        <f>AAS!C103</f>
        <v>USA</v>
      </c>
      <c r="V103" cm="1">
        <f t="array" ref="V103">IF(VLOOKUP(U103,$A$2:$F$198,COLUMN($F:$F),FALSE)=0,NA(),VLOOKUP(U103,$A$2:$F$198,COLUMN($F:$F),FALSE))</f>
        <v>63809.64</v>
      </c>
    </row>
    <row r="104" spans="1:22">
      <c r="A104" t="s">
        <v>759</v>
      </c>
      <c r="B104" t="s">
        <v>706</v>
      </c>
      <c r="C104" t="s">
        <v>865</v>
      </c>
      <c r="D104" t="s">
        <v>866</v>
      </c>
      <c r="E104" t="s">
        <v>702</v>
      </c>
      <c r="F104" s="50">
        <v>443.86099999999999</v>
      </c>
      <c r="G104">
        <v>2010</v>
      </c>
      <c r="L104">
        <f>NAMS!B104</f>
        <v>206</v>
      </c>
      <c r="M104" t="str">
        <f>NAMS!K104</f>
        <v>Singapore</v>
      </c>
      <c r="N104" cm="1">
        <f t="array" ref="N104">IF(VLOOKUP(M104,$A$2:$F$198,COLUMN($F:$F),FALSE)=0,NA(),VLOOKUP(M104,$A$2:$F$198,COLUMN($F:$F),FALSE))</f>
        <v>56679.16</v>
      </c>
      <c r="P104" s="13">
        <f>ICLR!A104</f>
        <v>102</v>
      </c>
      <c r="Q104" s="13" t="str">
        <f>ICLR!B104</f>
        <v>Brazil</v>
      </c>
      <c r="R104" cm="1">
        <f t="array" ref="R104">IF(VLOOKUP(Q104,$A$2:$F$198,COLUMN($F:$F),FALSE)=0,NA(),VLOOKUP(Q104,$A$2:$F$198,COLUMN($F:$F),FALSE))</f>
        <v>10913.42</v>
      </c>
      <c r="T104" s="75">
        <f>AAS!B104</f>
        <v>103</v>
      </c>
      <c r="U104" s="75" t="str">
        <f>AAS!C104</f>
        <v>USA</v>
      </c>
      <c r="V104" cm="1">
        <f t="array" ref="V104">IF(VLOOKUP(U104,$A$2:$F$198,COLUMN($F:$F),FALSE)=0,NA(),VLOOKUP(U104,$A$2:$F$198,COLUMN($F:$F),FALSE))</f>
        <v>63809.64</v>
      </c>
    </row>
    <row r="105" spans="1:22">
      <c r="A105" t="s">
        <v>619</v>
      </c>
      <c r="B105" t="s">
        <v>706</v>
      </c>
      <c r="C105" t="s">
        <v>865</v>
      </c>
      <c r="D105" t="s">
        <v>866</v>
      </c>
      <c r="E105" t="s">
        <v>702</v>
      </c>
      <c r="F105" s="50">
        <v>350.762</v>
      </c>
      <c r="G105">
        <v>2011</v>
      </c>
      <c r="L105">
        <f>NAMS!B105</f>
        <v>207</v>
      </c>
      <c r="M105" t="str">
        <f>NAMS!K105</f>
        <v>USA</v>
      </c>
      <c r="N105" cm="1">
        <f t="array" ref="N105">IF(VLOOKUP(M105,$A$2:$F$198,COLUMN($F:$F),FALSE)=0,NA(),VLOOKUP(M105,$A$2:$F$198,COLUMN($F:$F),FALSE))</f>
        <v>63809.64</v>
      </c>
      <c r="P105" s="13">
        <f>ICLR!A105</f>
        <v>103</v>
      </c>
      <c r="Q105" s="13" t="str">
        <f>ICLR!B105</f>
        <v>Canada</v>
      </c>
      <c r="R105" cm="1">
        <f t="array" ref="R105">IF(VLOOKUP(Q105,$A$2:$F$198,COLUMN($F:$F),FALSE)=0,NA(),VLOOKUP(Q105,$A$2:$F$198,COLUMN($F:$F),FALSE))</f>
        <v>49196.49</v>
      </c>
      <c r="T105" s="75">
        <f>AAS!B105</f>
        <v>104</v>
      </c>
      <c r="U105" s="75" t="str">
        <f>AAS!C105</f>
        <v>USA</v>
      </c>
      <c r="V105" cm="1">
        <f t="array" ref="V105">IF(VLOOKUP(U105,$A$2:$F$198,COLUMN($F:$F),FALSE)=0,NA(),VLOOKUP(U105,$A$2:$F$198,COLUMN($F:$F),FALSE))</f>
        <v>63809.64</v>
      </c>
    </row>
    <row r="106" spans="1:22">
      <c r="A106" t="s">
        <v>617</v>
      </c>
      <c r="B106" t="s">
        <v>706</v>
      </c>
      <c r="C106" t="s">
        <v>865</v>
      </c>
      <c r="D106" t="s">
        <v>866</v>
      </c>
      <c r="E106" t="s">
        <v>702</v>
      </c>
      <c r="F106" s="50">
        <v>11441.82</v>
      </c>
      <c r="G106">
        <v>2016</v>
      </c>
      <c r="L106">
        <f>NAMS!B106</f>
        <v>208</v>
      </c>
      <c r="M106" t="str">
        <f>NAMS!K106</f>
        <v>USA</v>
      </c>
      <c r="N106" cm="1">
        <f t="array" ref="N106">IF(VLOOKUP(M106,$A$2:$F$198,COLUMN($F:$F),FALSE)=0,NA(),VLOOKUP(M106,$A$2:$F$198,COLUMN($F:$F),FALSE))</f>
        <v>63809.64</v>
      </c>
      <c r="P106" s="13">
        <f>ICLR!A106</f>
        <v>104</v>
      </c>
      <c r="Q106" s="13" t="str">
        <f>ICLR!B106</f>
        <v>Switzerland</v>
      </c>
      <c r="R106" cm="1">
        <f t="array" ref="R106">IF(VLOOKUP(Q106,$A$2:$F$198,COLUMN($F:$F),FALSE)=0,NA(),VLOOKUP(Q106,$A$2:$F$198,COLUMN($F:$F),FALSE))</f>
        <v>84665.279999999999</v>
      </c>
      <c r="T106" s="75">
        <f>AAS!B106</f>
        <v>105</v>
      </c>
      <c r="U106" s="75" t="str">
        <f>AAS!C106</f>
        <v>USA</v>
      </c>
      <c r="V106" cm="1">
        <f t="array" ref="V106">IF(VLOOKUP(U106,$A$2:$F$198,COLUMN($F:$F),FALSE)=0,NA(),VLOOKUP(U106,$A$2:$F$198,COLUMN($F:$F),FALSE))</f>
        <v>63809.64</v>
      </c>
    </row>
    <row r="107" spans="1:22">
      <c r="A107" t="s">
        <v>760</v>
      </c>
      <c r="B107" t="s">
        <v>706</v>
      </c>
      <c r="C107" t="s">
        <v>865</v>
      </c>
      <c r="D107" t="s">
        <v>866</v>
      </c>
      <c r="E107" t="s">
        <v>702</v>
      </c>
      <c r="F107" s="50">
        <v>13874.62</v>
      </c>
      <c r="G107">
        <v>2014</v>
      </c>
      <c r="L107">
        <f>NAMS!B107</f>
        <v>209</v>
      </c>
      <c r="M107" t="str">
        <f>NAMS!K107</f>
        <v>USA</v>
      </c>
      <c r="N107" cm="1">
        <f t="array" ref="N107">IF(VLOOKUP(M107,$A$2:$F$198,COLUMN($F:$F),FALSE)=0,NA(),VLOOKUP(M107,$A$2:$F$198,COLUMN($F:$F),FALSE))</f>
        <v>63809.64</v>
      </c>
      <c r="P107" s="13">
        <f>ICLR!A107</f>
        <v>105</v>
      </c>
      <c r="Q107" s="13" t="str">
        <f>ICLR!B107</f>
        <v>Chile</v>
      </c>
      <c r="R107" cm="1">
        <f t="array" ref="R107">IF(VLOOKUP(Q107,$A$2:$F$198,COLUMN($F:$F),FALSE)=0,NA(),VLOOKUP(Q107,$A$2:$F$198,COLUMN($F:$F),FALSE))</f>
        <v>14757.2</v>
      </c>
      <c r="T107" s="75">
        <f>AAS!B107</f>
        <v>106</v>
      </c>
      <c r="U107" s="75" t="str">
        <f>AAS!C107</f>
        <v>India</v>
      </c>
      <c r="V107" cm="1">
        <f t="array" ref="V107">IF(VLOOKUP(U107,$A$2:$F$198,COLUMN($F:$F),FALSE)=0,NA(),VLOOKUP(U107,$A$2:$F$198,COLUMN($F:$F),FALSE))</f>
        <v>2164.7399999999998</v>
      </c>
    </row>
    <row r="108" spans="1:22">
      <c r="A108" t="s">
        <v>621</v>
      </c>
      <c r="B108" t="s">
        <v>706</v>
      </c>
      <c r="C108" t="s">
        <v>865</v>
      </c>
      <c r="D108" t="s">
        <v>866</v>
      </c>
      <c r="E108" t="s">
        <v>702</v>
      </c>
      <c r="F108" s="50">
        <v>858.04899999999998</v>
      </c>
      <c r="G108">
        <v>2013</v>
      </c>
      <c r="L108">
        <f>NAMS!B108</f>
        <v>210</v>
      </c>
      <c r="M108" t="str">
        <f>NAMS!K108</f>
        <v>USA</v>
      </c>
      <c r="N108" cm="1">
        <f t="array" ref="N108">IF(VLOOKUP(M108,$A$2:$F$198,COLUMN($F:$F),FALSE)=0,NA(),VLOOKUP(M108,$A$2:$F$198,COLUMN($F:$F),FALSE))</f>
        <v>63809.64</v>
      </c>
      <c r="P108" s="13">
        <f>ICLR!A108</f>
        <v>106</v>
      </c>
      <c r="Q108" s="13" t="str">
        <f>ICLR!B108</f>
        <v>Cameroon</v>
      </c>
      <c r="R108" cm="1">
        <f t="array" ref="R108">IF(VLOOKUP(Q108,$A$2:$F$198,COLUMN($F:$F),FALSE)=0,NA(),VLOOKUP(Q108,$A$2:$F$198,COLUMN($F:$F),FALSE))</f>
        <v>1385.8</v>
      </c>
      <c r="T108" s="75">
        <f>AAS!B108</f>
        <v>107</v>
      </c>
      <c r="U108" s="75" t="str">
        <f>AAS!C108</f>
        <v>USA</v>
      </c>
      <c r="V108" cm="1">
        <f t="array" ref="V108">IF(VLOOKUP(U108,$A$2:$F$198,COLUMN($F:$F),FALSE)=0,NA(),VLOOKUP(U108,$A$2:$F$198,COLUMN($F:$F),FALSE))</f>
        <v>63809.64</v>
      </c>
    </row>
    <row r="109" spans="1:22">
      <c r="A109" t="s">
        <v>761</v>
      </c>
      <c r="B109" t="s">
        <v>706</v>
      </c>
      <c r="C109" t="s">
        <v>865</v>
      </c>
      <c r="D109" t="s">
        <v>866</v>
      </c>
      <c r="E109" t="s">
        <v>702</v>
      </c>
      <c r="F109" s="50">
        <v>32347.79</v>
      </c>
      <c r="G109">
        <v>2016</v>
      </c>
      <c r="L109">
        <f>NAMS!B109</f>
        <v>211</v>
      </c>
      <c r="M109" t="str">
        <f>NAMS!K109</f>
        <v>Norway</v>
      </c>
      <c r="N109" cm="1">
        <f t="array" ref="N109">IF(VLOOKUP(M109,$A$2:$F$198,COLUMN($F:$F),FALSE)=0,NA(),VLOOKUP(M109,$A$2:$F$198,COLUMN($F:$F),FALSE))</f>
        <v>76817.740000000005</v>
      </c>
      <c r="P109" s="13">
        <f>ICLR!A109</f>
        <v>107</v>
      </c>
      <c r="Q109" s="13" t="str">
        <f>ICLR!B109</f>
        <v>China</v>
      </c>
      <c r="R109" cm="1">
        <f t="array" ref="R109">IF(VLOOKUP(Q109,$A$2:$F$198,COLUMN($F:$F),FALSE)=0,NA(),VLOOKUP(Q109,$A$2:$F$198,COLUMN($F:$F),FALSE))</f>
        <v>10121.299999999999</v>
      </c>
      <c r="T109" s="75">
        <f>AAS!B109</f>
        <v>108</v>
      </c>
      <c r="U109" s="75" t="str">
        <f>AAS!C109</f>
        <v>USA</v>
      </c>
      <c r="V109" cm="1">
        <f t="array" ref="V109">IF(VLOOKUP(U109,$A$2:$F$198,COLUMN($F:$F),FALSE)=0,NA(),VLOOKUP(U109,$A$2:$F$198,COLUMN($F:$F),FALSE))</f>
        <v>63809.64</v>
      </c>
    </row>
    <row r="110" spans="1:22">
      <c r="A110" t="s">
        <v>762</v>
      </c>
      <c r="B110" t="s">
        <v>706</v>
      </c>
      <c r="C110" t="s">
        <v>865</v>
      </c>
      <c r="D110" t="s">
        <v>866</v>
      </c>
      <c r="E110" t="s">
        <v>702</v>
      </c>
      <c r="F110" s="50">
        <v>3708.68</v>
      </c>
      <c r="G110">
        <v>2015</v>
      </c>
      <c r="L110">
        <f>NAMS!B110</f>
        <v>212</v>
      </c>
      <c r="M110" t="str">
        <f>NAMS!K110</f>
        <v>USA</v>
      </c>
      <c r="N110" cm="1">
        <f t="array" ref="N110">IF(VLOOKUP(M110,$A$2:$F$198,COLUMN($F:$F),FALSE)=0,NA(),VLOOKUP(M110,$A$2:$F$198,COLUMN($F:$F),FALSE))</f>
        <v>63809.64</v>
      </c>
      <c r="P110" s="13">
        <f>ICLR!A110</f>
        <v>108</v>
      </c>
      <c r="Q110" s="13" t="str">
        <f>ICLR!B110</f>
        <v>Colombia</v>
      </c>
      <c r="R110" cm="1">
        <f t="array" ref="R110">IF(VLOOKUP(Q110,$A$2:$F$198,COLUMN($F:$F),FALSE)=0,NA(),VLOOKUP(Q110,$A$2:$F$198,COLUMN($F:$F),FALSE))</f>
        <v>6766.95</v>
      </c>
      <c r="T110" s="75">
        <f>AAS!B110</f>
        <v>109</v>
      </c>
      <c r="U110" s="75" t="str">
        <f>AAS!C110</f>
        <v>USA</v>
      </c>
      <c r="V110" cm="1">
        <f t="array" ref="V110">IF(VLOOKUP(U110,$A$2:$F$198,COLUMN($F:$F),FALSE)=0,NA(),VLOOKUP(U110,$A$2:$F$198,COLUMN($F:$F),FALSE))</f>
        <v>63809.64</v>
      </c>
    </row>
    <row r="111" spans="1:22">
      <c r="A111" t="s">
        <v>763</v>
      </c>
      <c r="B111" t="s">
        <v>706</v>
      </c>
      <c r="C111" t="s">
        <v>865</v>
      </c>
      <c r="D111" t="s">
        <v>866</v>
      </c>
      <c r="E111" t="s">
        <v>702</v>
      </c>
      <c r="F111" s="50">
        <v>1286.67</v>
      </c>
      <c r="G111">
        <v>2012</v>
      </c>
      <c r="L111">
        <f>NAMS!B111</f>
        <v>213</v>
      </c>
      <c r="M111" t="str">
        <f>NAMS!K111</f>
        <v>USA</v>
      </c>
      <c r="N111" cm="1">
        <f t="array" ref="N111">IF(VLOOKUP(M111,$A$2:$F$198,COLUMN($F:$F),FALSE)=0,NA(),VLOOKUP(M111,$A$2:$F$198,COLUMN($F:$F),FALSE))</f>
        <v>63809.64</v>
      </c>
      <c r="P111" s="13">
        <f>ICLR!A111</f>
        <v>109</v>
      </c>
      <c r="Q111" s="13" t="str">
        <f>ICLR!B111</f>
        <v>Czech Republic</v>
      </c>
      <c r="R111" cm="1">
        <f t="array" ref="R111">IF(VLOOKUP(Q111,$A$2:$F$198,COLUMN($F:$F),FALSE)=0,NA(),VLOOKUP(Q111,$A$2:$F$198,COLUMN($F:$F),FALSE))</f>
        <v>23771.4</v>
      </c>
      <c r="T111" s="75">
        <f>AAS!B111</f>
        <v>110</v>
      </c>
      <c r="U111" s="75" t="str">
        <f>AAS!C111</f>
        <v>USA</v>
      </c>
      <c r="V111" cm="1">
        <f t="array" ref="V111">IF(VLOOKUP(U111,$A$2:$F$198,COLUMN($F:$F),FALSE)=0,NA(),VLOOKUP(U111,$A$2:$F$198,COLUMN($F:$F),FALSE))</f>
        <v>63809.64</v>
      </c>
    </row>
    <row r="112" spans="1:22">
      <c r="A112" t="s">
        <v>620</v>
      </c>
      <c r="B112" t="s">
        <v>706</v>
      </c>
      <c r="C112" t="s">
        <v>865</v>
      </c>
      <c r="D112" t="s">
        <v>866</v>
      </c>
      <c r="E112" t="s">
        <v>702</v>
      </c>
      <c r="F112" s="50">
        <v>10628.82</v>
      </c>
      <c r="G112">
        <v>2015</v>
      </c>
      <c r="L112">
        <f>NAMS!B112</f>
        <v>214</v>
      </c>
      <c r="M112" t="str">
        <f>NAMS!K112</f>
        <v>Canada</v>
      </c>
      <c r="N112" cm="1">
        <f t="array" ref="N112">IF(VLOOKUP(M112,$A$2:$F$198,COLUMN($F:$F),FALSE)=0,NA(),VLOOKUP(M112,$A$2:$F$198,COLUMN($F:$F),FALSE))</f>
        <v>49196.49</v>
      </c>
      <c r="P112" s="13">
        <f>ICLR!A112</f>
        <v>110</v>
      </c>
      <c r="Q112" s="13" t="str">
        <f>ICLR!B112</f>
        <v>Germany</v>
      </c>
      <c r="R112" cm="1">
        <f t="array" ref="R112">IF(VLOOKUP(Q112,$A$2:$F$198,COLUMN($F:$F),FALSE)=0,NA(),VLOOKUP(Q112,$A$2:$F$198,COLUMN($F:$F),FALSE))</f>
        <v>49180.54</v>
      </c>
      <c r="T112" s="75">
        <f>AAS!B112</f>
        <v>111</v>
      </c>
      <c r="U112" s="75" t="str">
        <f>AAS!C112</f>
        <v>India</v>
      </c>
      <c r="V112" cm="1">
        <f t="array" ref="V112">IF(VLOOKUP(U112,$A$2:$F$198,COLUMN($F:$F),FALSE)=0,NA(),VLOOKUP(U112,$A$2:$F$198,COLUMN($F:$F),FALSE))</f>
        <v>2164.7399999999998</v>
      </c>
    </row>
    <row r="113" spans="1:22">
      <c r="A113" t="s">
        <v>618</v>
      </c>
      <c r="B113" t="s">
        <v>706</v>
      </c>
      <c r="C113" t="s">
        <v>865</v>
      </c>
      <c r="D113" t="s">
        <v>866</v>
      </c>
      <c r="E113" t="s">
        <v>702</v>
      </c>
      <c r="F113" s="50">
        <v>10492.69</v>
      </c>
      <c r="G113">
        <v>2015</v>
      </c>
      <c r="L113">
        <f>NAMS!B113</f>
        <v>215</v>
      </c>
      <c r="M113" t="str">
        <f>NAMS!K113</f>
        <v>USA</v>
      </c>
      <c r="N113" cm="1">
        <f t="array" ref="N113">IF(VLOOKUP(M113,$A$2:$F$198,COLUMN($F:$F),FALSE)=0,NA(),VLOOKUP(M113,$A$2:$F$198,COLUMN($F:$F),FALSE))</f>
        <v>63809.64</v>
      </c>
      <c r="P113" s="13">
        <f>ICLR!A113</f>
        <v>111</v>
      </c>
      <c r="Q113" s="13" t="str">
        <f>ICLR!B113</f>
        <v>Denmark</v>
      </c>
      <c r="R113" cm="1">
        <f t="array" ref="R113">IF(VLOOKUP(Q113,$A$2:$F$198,COLUMN($F:$F),FALSE)=0,NA(),VLOOKUP(Q113,$A$2:$F$198,COLUMN($F:$F),FALSE))</f>
        <v>62616.68</v>
      </c>
      <c r="T113" s="75">
        <f>AAS!B113</f>
        <v>112</v>
      </c>
      <c r="U113" s="75" t="str">
        <f>AAS!C113</f>
        <v>USA</v>
      </c>
      <c r="V113" cm="1">
        <f t="array" ref="V113">IF(VLOOKUP(U113,$A$2:$F$198,COLUMN($F:$F),FALSE)=0,NA(),VLOOKUP(U113,$A$2:$F$198,COLUMN($F:$F),FALSE))</f>
        <v>63809.64</v>
      </c>
    </row>
    <row r="114" spans="1:22">
      <c r="A114" t="s">
        <v>764</v>
      </c>
      <c r="B114" t="s">
        <v>706</v>
      </c>
      <c r="C114" t="s">
        <v>865</v>
      </c>
      <c r="D114" t="s">
        <v>866</v>
      </c>
      <c r="E114" t="s">
        <v>702</v>
      </c>
      <c r="F114" s="50">
        <v>3353.7</v>
      </c>
      <c r="G114">
        <v>2015</v>
      </c>
      <c r="L114">
        <f>NAMS!B114</f>
        <v>216</v>
      </c>
      <c r="M114" t="str">
        <f>NAMS!K114</f>
        <v>USA</v>
      </c>
      <c r="N114" cm="1">
        <f t="array" ref="N114">IF(VLOOKUP(M114,$A$2:$F$198,COLUMN($F:$F),FALSE)=0,NA(),VLOOKUP(M114,$A$2:$F$198,COLUMN($F:$F),FALSE))</f>
        <v>63809.64</v>
      </c>
      <c r="P114" s="13">
        <f>ICLR!A114</f>
        <v>112</v>
      </c>
      <c r="Q114" s="13" t="str">
        <f>ICLR!B114</f>
        <v>Estonia</v>
      </c>
      <c r="R114" cm="1">
        <f t="array" ref="R114">IF(VLOOKUP(Q114,$A$2:$F$198,COLUMN($F:$F),FALSE)=0,NA(),VLOOKUP(Q114,$A$2:$F$198,COLUMN($F:$F),FALSE))</f>
        <v>23532.85</v>
      </c>
      <c r="T114" s="75">
        <f>AAS!B114</f>
        <v>113</v>
      </c>
      <c r="U114" s="75" t="str">
        <f>AAS!C114</f>
        <v>USA</v>
      </c>
      <c r="V114" cm="1">
        <f t="array" ref="V114">IF(VLOOKUP(U114,$A$2:$F$198,COLUMN($F:$F),FALSE)=0,NA(),VLOOKUP(U114,$A$2:$F$198,COLUMN($F:$F),FALSE))</f>
        <v>63809.64</v>
      </c>
    </row>
    <row r="115" spans="1:22">
      <c r="A115" t="s">
        <v>765</v>
      </c>
      <c r="B115" t="s">
        <v>706</v>
      </c>
      <c r="C115" t="s">
        <v>865</v>
      </c>
      <c r="D115" t="s">
        <v>866</v>
      </c>
      <c r="E115" t="s">
        <v>702</v>
      </c>
      <c r="F115" s="50">
        <v>2624.83</v>
      </c>
      <c r="G115">
        <v>2016</v>
      </c>
      <c r="L115">
        <f>NAMS!B115</f>
        <v>217</v>
      </c>
      <c r="M115" t="str">
        <f>NAMS!K115</f>
        <v>USA</v>
      </c>
      <c r="N115" cm="1">
        <f t="array" ref="N115">IF(VLOOKUP(M115,$A$2:$F$198,COLUMN($F:$F),FALSE)=0,NA(),VLOOKUP(M115,$A$2:$F$198,COLUMN($F:$F),FALSE))</f>
        <v>63809.64</v>
      </c>
      <c r="P115" s="13">
        <f>ICLR!A115</f>
        <v>113</v>
      </c>
      <c r="Q115" s="13" t="str">
        <f>ICLR!B115</f>
        <v>Egypt</v>
      </c>
      <c r="R115" t="e" cm="1">
        <f t="array" ref="R115">IF(VLOOKUP(Q115,$A$2:$F$198,COLUMN($F:$F),FALSE)=0,NA(),VLOOKUP(Q115,$A$2:$F$198,COLUMN($F:$F),FALSE))</f>
        <v>#N/A</v>
      </c>
      <c r="T115" s="75">
        <f>AAS!B115</f>
        <v>114</v>
      </c>
      <c r="U115" s="75" t="str">
        <f>AAS!C115</f>
        <v>India</v>
      </c>
      <c r="V115" cm="1">
        <f t="array" ref="V115">IF(VLOOKUP(U115,$A$2:$F$198,COLUMN($F:$F),FALSE)=0,NA(),VLOOKUP(U115,$A$2:$F$198,COLUMN($F:$F),FALSE))</f>
        <v>2164.7399999999998</v>
      </c>
    </row>
    <row r="116" spans="1:22">
      <c r="A116" t="s">
        <v>766</v>
      </c>
      <c r="B116" t="s">
        <v>706</v>
      </c>
      <c r="C116" t="s">
        <v>865</v>
      </c>
      <c r="D116" t="s">
        <v>866</v>
      </c>
      <c r="E116" t="s">
        <v>702</v>
      </c>
      <c r="F116" s="50">
        <v>3950.62</v>
      </c>
      <c r="G116">
        <v>2014</v>
      </c>
      <c r="L116">
        <f>NAMS!B116</f>
        <v>218</v>
      </c>
      <c r="M116" t="str">
        <f>NAMS!K116</f>
        <v>USA</v>
      </c>
      <c r="N116" cm="1">
        <f t="array" ref="N116">IF(VLOOKUP(M116,$A$2:$F$198,COLUMN($F:$F),FALSE)=0,NA(),VLOOKUP(M116,$A$2:$F$198,COLUMN($F:$F),FALSE))</f>
        <v>63809.64</v>
      </c>
      <c r="P116" s="13">
        <f>ICLR!A116</f>
        <v>114</v>
      </c>
      <c r="Q116" s="13" t="str">
        <f>ICLR!B116</f>
        <v>Spain</v>
      </c>
      <c r="R116" cm="1">
        <f t="array" ref="R116">IF(VLOOKUP(Q116,$A$2:$F$198,COLUMN($F:$F),FALSE)=0,NA(),VLOOKUP(Q116,$A$2:$F$198,COLUMN($F:$F),FALSE))</f>
        <v>32023.79</v>
      </c>
      <c r="T116" s="75">
        <f>AAS!B116</f>
        <v>115</v>
      </c>
      <c r="U116" s="75" t="str">
        <f>AAS!C116</f>
        <v>USA</v>
      </c>
      <c r="V116" cm="1">
        <f t="array" ref="V116">IF(VLOOKUP(U116,$A$2:$F$198,COLUMN($F:$F),FALSE)=0,NA(),VLOOKUP(U116,$A$2:$F$198,COLUMN($F:$F),FALSE))</f>
        <v>63809.64</v>
      </c>
    </row>
    <row r="117" spans="1:22">
      <c r="A117" t="s">
        <v>767</v>
      </c>
      <c r="B117" t="s">
        <v>706</v>
      </c>
      <c r="C117" t="s">
        <v>865</v>
      </c>
      <c r="D117" t="s">
        <v>866</v>
      </c>
      <c r="E117" t="s">
        <v>702</v>
      </c>
      <c r="F117" s="50">
        <v>8011.01</v>
      </c>
      <c r="G117">
        <v>2015</v>
      </c>
      <c r="L117">
        <f>NAMS!B117</f>
        <v>219</v>
      </c>
      <c r="M117" t="str">
        <f>NAMS!K117</f>
        <v>USA</v>
      </c>
      <c r="N117" cm="1">
        <f t="array" ref="N117">IF(VLOOKUP(M117,$A$2:$F$198,COLUMN($F:$F),FALSE)=0,NA(),VLOOKUP(M117,$A$2:$F$198,COLUMN($F:$F),FALSE))</f>
        <v>63809.64</v>
      </c>
      <c r="P117" s="13">
        <f>ICLR!A117</f>
        <v>115</v>
      </c>
      <c r="Q117" s="13" t="str">
        <f>ICLR!B117</f>
        <v>Ethiopia</v>
      </c>
      <c r="R117" cm="1">
        <f t="array" ref="R117">IF(VLOOKUP(Q117,$A$2:$F$198,COLUMN($F:$F),FALSE)=0,NA(),VLOOKUP(Q117,$A$2:$F$198,COLUMN($F:$F),FALSE))</f>
        <v>993.625</v>
      </c>
      <c r="T117" s="75">
        <f>AAS!B117</f>
        <v>116</v>
      </c>
      <c r="U117" s="75" t="str">
        <f>AAS!C117</f>
        <v>USA</v>
      </c>
      <c r="V117" cm="1">
        <f t="array" ref="V117">IF(VLOOKUP(U117,$A$2:$F$198,COLUMN($F:$F),FALSE)=0,NA(),VLOOKUP(U117,$A$2:$F$198,COLUMN($F:$F),FALSE))</f>
        <v>63809.64</v>
      </c>
    </row>
    <row r="118" spans="1:22">
      <c r="A118" t="s">
        <v>622</v>
      </c>
      <c r="B118" t="s">
        <v>706</v>
      </c>
      <c r="C118" t="s">
        <v>865</v>
      </c>
      <c r="D118" t="s">
        <v>866</v>
      </c>
      <c r="E118" t="s">
        <v>702</v>
      </c>
      <c r="F118" s="50">
        <v>3537.65</v>
      </c>
      <c r="G118">
        <v>2016</v>
      </c>
      <c r="L118">
        <f>NAMS!B118</f>
        <v>220</v>
      </c>
      <c r="M118" t="str">
        <f>NAMS!K118</f>
        <v>USA</v>
      </c>
      <c r="N118" cm="1">
        <f t="array" ref="N118">IF(VLOOKUP(M118,$A$2:$F$198,COLUMN($F:$F),FALSE)=0,NA(),VLOOKUP(M118,$A$2:$F$198,COLUMN($F:$F),FALSE))</f>
        <v>63809.64</v>
      </c>
      <c r="P118" s="13">
        <f>ICLR!A118</f>
        <v>116</v>
      </c>
      <c r="Q118" s="13" t="str">
        <f>ICLR!B118</f>
        <v>Finland</v>
      </c>
      <c r="R118" cm="1">
        <f t="array" ref="R118">IF(VLOOKUP(Q118,$A$2:$F$198,COLUMN($F:$F),FALSE)=0,NA(),VLOOKUP(Q118,$A$2:$F$198,COLUMN($F:$F),FALSE))</f>
        <v>51018.720000000001</v>
      </c>
      <c r="T118" s="75">
        <f>AAS!B118</f>
        <v>117</v>
      </c>
      <c r="U118" s="75" t="str">
        <f>AAS!C118</f>
        <v>USA</v>
      </c>
      <c r="V118" cm="1">
        <f t="array" ref="V118">IF(VLOOKUP(U118,$A$2:$F$198,COLUMN($F:$F),FALSE)=0,NA(),VLOOKUP(U118,$A$2:$F$198,COLUMN($F:$F),FALSE))</f>
        <v>63809.64</v>
      </c>
    </row>
    <row r="119" spans="1:22">
      <c r="A119" t="s">
        <v>768</v>
      </c>
      <c r="B119" t="s">
        <v>706</v>
      </c>
      <c r="C119" t="s">
        <v>865</v>
      </c>
      <c r="D119" t="s">
        <v>866</v>
      </c>
      <c r="E119" t="s">
        <v>702</v>
      </c>
      <c r="F119" s="50">
        <v>511.26</v>
      </c>
      <c r="G119">
        <v>2015</v>
      </c>
      <c r="L119">
        <f>NAMS!B119</f>
        <v>221</v>
      </c>
      <c r="M119" t="str">
        <f>NAMS!K119</f>
        <v>USA</v>
      </c>
      <c r="N119" cm="1">
        <f t="array" ref="N119">IF(VLOOKUP(M119,$A$2:$F$198,COLUMN($F:$F),FALSE)=0,NA(),VLOOKUP(M119,$A$2:$F$198,COLUMN($F:$F),FALSE))</f>
        <v>63809.64</v>
      </c>
      <c r="P119" s="13">
        <f>ICLR!A119</f>
        <v>117</v>
      </c>
      <c r="Q119" s="13" t="str">
        <f>ICLR!B119</f>
        <v>France</v>
      </c>
      <c r="R119" cm="1">
        <f t="array" ref="R119">IF(VLOOKUP(Q119,$A$2:$F$198,COLUMN($F:$F),FALSE)=0,NA(),VLOOKUP(Q119,$A$2:$F$198,COLUMN($F:$F),FALSE))</f>
        <v>43830.65</v>
      </c>
      <c r="T119" s="75">
        <f>AAS!B119</f>
        <v>118</v>
      </c>
      <c r="U119" s="75" t="str">
        <f>AAS!C119</f>
        <v>USA</v>
      </c>
      <c r="V119" cm="1">
        <f t="array" ref="V119">IF(VLOOKUP(U119,$A$2:$F$198,COLUMN($F:$F),FALSE)=0,NA(),VLOOKUP(U119,$A$2:$F$198,COLUMN($F:$F),FALSE))</f>
        <v>63809.64</v>
      </c>
    </row>
    <row r="120" spans="1:22">
      <c r="A120" t="s">
        <v>769</v>
      </c>
      <c r="B120" t="s">
        <v>706</v>
      </c>
      <c r="C120" t="s">
        <v>865</v>
      </c>
      <c r="D120" t="s">
        <v>866</v>
      </c>
      <c r="E120" t="s">
        <v>702</v>
      </c>
      <c r="F120" s="50">
        <v>1539.54</v>
      </c>
      <c r="G120">
        <v>2015</v>
      </c>
      <c r="L120">
        <f>NAMS!B120</f>
        <v>222</v>
      </c>
      <c r="M120" t="str">
        <f>NAMS!K120</f>
        <v>USA</v>
      </c>
      <c r="N120" cm="1">
        <f t="array" ref="N120">IF(VLOOKUP(M120,$A$2:$F$198,COLUMN($F:$F),FALSE)=0,NA(),VLOOKUP(M120,$A$2:$F$198,COLUMN($F:$F),FALSE))</f>
        <v>63809.64</v>
      </c>
      <c r="P120" s="13">
        <f>ICLR!A120</f>
        <v>118</v>
      </c>
      <c r="Q120" s="13" t="str">
        <f>ICLR!B120</f>
        <v>United Kingdom</v>
      </c>
      <c r="R120" cm="1">
        <f t="array" ref="R120">IF(VLOOKUP(Q120,$A$2:$F$198,COLUMN($F:$F),FALSE)=0,NA(),VLOOKUP(Q120,$A$2:$F$198,COLUMN($F:$F),FALSE))</f>
        <v>40800.480000000003</v>
      </c>
      <c r="T120" s="75">
        <f>AAS!B120</f>
        <v>119</v>
      </c>
      <c r="U120" s="75" t="str">
        <f>AAS!C120</f>
        <v>USA</v>
      </c>
      <c r="V120" cm="1">
        <f t="array" ref="V120">IF(VLOOKUP(U120,$A$2:$F$198,COLUMN($F:$F),FALSE)=0,NA(),VLOOKUP(U120,$A$2:$F$198,COLUMN($F:$F),FALSE))</f>
        <v>63809.64</v>
      </c>
    </row>
    <row r="121" spans="1:22">
      <c r="A121" t="s">
        <v>770</v>
      </c>
      <c r="B121" t="s">
        <v>706</v>
      </c>
      <c r="C121" t="s">
        <v>865</v>
      </c>
      <c r="D121" t="s">
        <v>866</v>
      </c>
      <c r="E121" t="s">
        <v>702</v>
      </c>
      <c r="F121" s="50">
        <v>5884.38</v>
      </c>
      <c r="G121">
        <v>2008</v>
      </c>
      <c r="K121" s="37"/>
      <c r="L121">
        <f>NAMS!B121</f>
        <v>223</v>
      </c>
      <c r="M121" t="str">
        <f>NAMS!K121</f>
        <v>USA</v>
      </c>
      <c r="N121" cm="1">
        <f t="array" ref="N121">IF(VLOOKUP(M121,$A$2:$F$198,COLUMN($F:$F),FALSE)=0,NA(),VLOOKUP(M121,$A$2:$F$198,COLUMN($F:$F),FALSE))</f>
        <v>63809.64</v>
      </c>
      <c r="P121" s="13">
        <f>ICLR!A121</f>
        <v>119</v>
      </c>
      <c r="Q121" s="13" t="str">
        <f>ICLR!B121</f>
        <v>Ghana</v>
      </c>
      <c r="R121" cm="1">
        <f t="array" ref="R121">IF(VLOOKUP(Q121,$A$2:$F$198,COLUMN($F:$F),FALSE)=0,NA(),VLOOKUP(Q121,$A$2:$F$198,COLUMN($F:$F),FALSE))</f>
        <v>1777.37</v>
      </c>
      <c r="T121" s="75">
        <f>AAS!B121</f>
        <v>120</v>
      </c>
      <c r="U121" s="75" t="str">
        <f>AAS!C121</f>
        <v>USA</v>
      </c>
      <c r="V121" cm="1">
        <f t="array" ref="V121">IF(VLOOKUP(U121,$A$2:$F$198,COLUMN($F:$F),FALSE)=0,NA(),VLOOKUP(U121,$A$2:$F$198,COLUMN($F:$F),FALSE))</f>
        <v>63809.64</v>
      </c>
    </row>
    <row r="122" spans="1:22">
      <c r="A122" t="s">
        <v>771</v>
      </c>
      <c r="B122" t="s">
        <v>706</v>
      </c>
      <c r="C122" t="s">
        <v>865</v>
      </c>
      <c r="D122" t="s">
        <v>866</v>
      </c>
      <c r="E122" t="s">
        <v>702</v>
      </c>
      <c r="F122" s="50">
        <v>8996.09</v>
      </c>
      <c r="G122">
        <v>2016</v>
      </c>
      <c r="L122">
        <f>NAMS!B122</f>
        <v>224</v>
      </c>
      <c r="M122" t="str">
        <f>NAMS!K122</f>
        <v>Netherlands</v>
      </c>
      <c r="N122" cm="1">
        <f t="array" ref="N122">IF(VLOOKUP(M122,$A$2:$F$198,COLUMN($F:$F),FALSE)=0,NA(),VLOOKUP(M122,$A$2:$F$198,COLUMN($F:$F),FALSE))</f>
        <v>53666.48</v>
      </c>
      <c r="P122" s="13">
        <f>ICLR!A122</f>
        <v>120</v>
      </c>
      <c r="Q122" s="13" t="str">
        <f>ICLR!B122</f>
        <v>Greece</v>
      </c>
      <c r="R122" cm="1">
        <f t="array" ref="R122">IF(VLOOKUP(Q122,$A$2:$F$198,COLUMN($F:$F),FALSE)=0,NA(),VLOOKUP(Q122,$A$2:$F$198,COLUMN($F:$F),FALSE))</f>
        <v>21358.05</v>
      </c>
      <c r="T122" s="75">
        <f>AAS!B122</f>
        <v>121</v>
      </c>
      <c r="U122" s="75" t="str">
        <f>AAS!C122</f>
        <v>USA</v>
      </c>
      <c r="V122" cm="1">
        <f t="array" ref="V122">IF(VLOOKUP(U122,$A$2:$F$198,COLUMN($F:$F),FALSE)=0,NA(),VLOOKUP(U122,$A$2:$F$198,COLUMN($F:$F),FALSE))</f>
        <v>63809.64</v>
      </c>
    </row>
    <row r="123" spans="1:22">
      <c r="A123" t="s">
        <v>772</v>
      </c>
      <c r="B123" t="s">
        <v>706</v>
      </c>
      <c r="C123" t="s">
        <v>865</v>
      </c>
      <c r="D123" t="s">
        <v>866</v>
      </c>
      <c r="E123" t="s">
        <v>702</v>
      </c>
      <c r="F123" s="50">
        <v>934.05700000000002</v>
      </c>
      <c r="G123">
        <v>2015</v>
      </c>
      <c r="L123">
        <f>NAMS!B123</f>
        <v>225</v>
      </c>
      <c r="M123" t="str">
        <f>NAMS!K123</f>
        <v>Poland</v>
      </c>
      <c r="N123" cm="1">
        <f t="array" ref="N123">IF(VLOOKUP(M123,$A$2:$F$198,COLUMN($F:$F),FALSE)=0,NA(),VLOOKUP(M123,$A$2:$F$198,COLUMN($F:$F),FALSE))</f>
        <v>15834.73</v>
      </c>
      <c r="P123" s="13">
        <f>ICLR!A123</f>
        <v>121</v>
      </c>
      <c r="Q123" s="13" t="str">
        <f>ICLR!B123</f>
        <v>Guatemala</v>
      </c>
      <c r="R123" cm="1">
        <f t="array" ref="R123">IF(VLOOKUP(Q123,$A$2:$F$198,COLUMN($F:$F),FALSE)=0,NA(),VLOOKUP(Q123,$A$2:$F$198,COLUMN($F:$F),FALSE))</f>
        <v>4519.6499999999996</v>
      </c>
      <c r="T123" s="75">
        <f>AAS!B123</f>
        <v>122</v>
      </c>
      <c r="U123" s="75" t="str">
        <f>AAS!C123</f>
        <v>USA</v>
      </c>
      <c r="V123" cm="1">
        <f t="array" ref="V123">IF(VLOOKUP(U123,$A$2:$F$198,COLUMN($F:$F),FALSE)=0,NA(),VLOOKUP(U123,$A$2:$F$198,COLUMN($F:$F),FALSE))</f>
        <v>63809.64</v>
      </c>
    </row>
    <row r="124" spans="1:22">
      <c r="A124" t="s">
        <v>328</v>
      </c>
      <c r="B124" t="s">
        <v>706</v>
      </c>
      <c r="C124" t="s">
        <v>865</v>
      </c>
      <c r="D124" t="s">
        <v>866</v>
      </c>
      <c r="E124" t="s">
        <v>702</v>
      </c>
      <c r="F124" s="50">
        <v>53666.48</v>
      </c>
      <c r="G124">
        <v>2016</v>
      </c>
      <c r="L124">
        <f>NAMS!B124</f>
        <v>226</v>
      </c>
      <c r="M124" t="str">
        <f>NAMS!K124</f>
        <v>Canada</v>
      </c>
      <c r="N124" cm="1">
        <f t="array" ref="N124">IF(VLOOKUP(M124,$A$2:$F$198,COLUMN($F:$F),FALSE)=0,NA(),VLOOKUP(M124,$A$2:$F$198,COLUMN($F:$F),FALSE))</f>
        <v>49196.49</v>
      </c>
      <c r="P124" s="13">
        <f>ICLR!A124</f>
        <v>122</v>
      </c>
      <c r="Q124" s="13" t="str">
        <f>ICLR!B124</f>
        <v>Croatia</v>
      </c>
      <c r="R124" cm="1">
        <f t="array" ref="R124">IF(VLOOKUP(Q124,$A$2:$F$198,COLUMN($F:$F),FALSE)=0,NA(),VLOOKUP(Q124,$A$2:$F$198,COLUMN($F:$F),FALSE))</f>
        <v>14599.55</v>
      </c>
      <c r="T124" s="75">
        <f>AAS!B124</f>
        <v>123</v>
      </c>
      <c r="U124" s="75" t="str">
        <f>AAS!C124</f>
        <v>USA</v>
      </c>
      <c r="V124" cm="1">
        <f t="array" ref="V124">IF(VLOOKUP(U124,$A$2:$F$198,COLUMN($F:$F),FALSE)=0,NA(),VLOOKUP(U124,$A$2:$F$198,COLUMN($F:$F),FALSE))</f>
        <v>63809.64</v>
      </c>
    </row>
    <row r="125" spans="1:22">
      <c r="A125" t="s">
        <v>615</v>
      </c>
      <c r="B125" t="s">
        <v>706</v>
      </c>
      <c r="C125" t="s">
        <v>865</v>
      </c>
      <c r="D125" t="s">
        <v>866</v>
      </c>
      <c r="E125" t="s">
        <v>702</v>
      </c>
      <c r="F125" s="50">
        <v>45834.38</v>
      </c>
      <c r="G125">
        <v>2016</v>
      </c>
      <c r="L125">
        <f>NAMS!B125</f>
        <v>227</v>
      </c>
      <c r="M125" t="str">
        <f>NAMS!K125</f>
        <v>Canada</v>
      </c>
      <c r="N125" cm="1">
        <f t="array" ref="N125">IF(VLOOKUP(M125,$A$2:$F$198,COLUMN($F:$F),FALSE)=0,NA(),VLOOKUP(M125,$A$2:$F$198,COLUMN($F:$F),FALSE))</f>
        <v>49196.49</v>
      </c>
      <c r="P125" s="13">
        <f>ICLR!A125</f>
        <v>123</v>
      </c>
      <c r="Q125" s="13" t="str">
        <f>ICLR!B125</f>
        <v>Hungary</v>
      </c>
      <c r="R125" cm="1">
        <f t="array" ref="R125">IF(VLOOKUP(Q125,$A$2:$F$198,COLUMN($F:$F),FALSE)=0,NA(),VLOOKUP(Q125,$A$2:$F$198,COLUMN($F:$F),FALSE))</f>
        <v>15459.9</v>
      </c>
      <c r="T125" s="75">
        <f>AAS!B125</f>
        <v>124</v>
      </c>
      <c r="U125" s="75" t="str">
        <f>AAS!C125</f>
        <v>Unknown</v>
      </c>
      <c r="V125" t="e" cm="1">
        <f t="array" ref="V125">IF(VLOOKUP(U125,$A$2:$F$198,COLUMN($F:$F),FALSE)=0,NA(),VLOOKUP(U125,$A$2:$F$198,COLUMN($F:$F),FALSE))</f>
        <v>#N/A</v>
      </c>
    </row>
    <row r="126" spans="1:22">
      <c r="A126" t="s">
        <v>773</v>
      </c>
      <c r="B126" t="s">
        <v>706</v>
      </c>
      <c r="C126" t="s">
        <v>865</v>
      </c>
      <c r="D126" t="s">
        <v>866</v>
      </c>
      <c r="E126" t="s">
        <v>702</v>
      </c>
      <c r="F126" s="50">
        <v>2441.73</v>
      </c>
      <c r="G126">
        <v>2015</v>
      </c>
      <c r="L126">
        <f>NAMS!B126</f>
        <v>228</v>
      </c>
      <c r="M126" t="str">
        <f>NAMS!K126</f>
        <v>USA</v>
      </c>
      <c r="N126" cm="1">
        <f t="array" ref="N126">IF(VLOOKUP(M126,$A$2:$F$198,COLUMN($F:$F),FALSE)=0,NA(),VLOOKUP(M126,$A$2:$F$198,COLUMN($F:$F),FALSE))</f>
        <v>63809.64</v>
      </c>
      <c r="P126" s="13">
        <f>ICLR!A126</f>
        <v>124</v>
      </c>
      <c r="Q126" s="13" t="str">
        <f>ICLR!B126</f>
        <v>Indonesia</v>
      </c>
      <c r="R126" cm="1">
        <f t="array" ref="R126">IF(VLOOKUP(Q126,$A$2:$F$198,COLUMN($F:$F),FALSE)=0,NA(),VLOOKUP(Q126,$A$2:$F$198,COLUMN($F:$F),FALSE))</f>
        <v>4391.45</v>
      </c>
      <c r="T126" s="75">
        <f>AAS!B126</f>
        <v>125</v>
      </c>
      <c r="U126" s="75" t="str">
        <f>AAS!C126</f>
        <v>Unknown</v>
      </c>
      <c r="V126" t="e" cm="1">
        <f t="array" ref="V126">IF(VLOOKUP(U126,$A$2:$F$198,COLUMN($F:$F),FALSE)=0,NA(),VLOOKUP(U126,$A$2:$F$198,COLUMN($F:$F),FALSE))</f>
        <v>#N/A</v>
      </c>
    </row>
    <row r="127" spans="1:22">
      <c r="A127" t="s">
        <v>774</v>
      </c>
      <c r="B127" t="s">
        <v>706</v>
      </c>
      <c r="C127" t="s">
        <v>865</v>
      </c>
      <c r="D127" t="s">
        <v>866</v>
      </c>
      <c r="E127" t="s">
        <v>702</v>
      </c>
      <c r="F127" s="50">
        <v>465.50200000000001</v>
      </c>
      <c r="G127">
        <v>2009</v>
      </c>
      <c r="L127">
        <f>NAMS!B127</f>
        <v>229</v>
      </c>
      <c r="M127" t="str">
        <f>NAMS!K127</f>
        <v>USA</v>
      </c>
      <c r="N127" cm="1">
        <f t="array" ref="N127">IF(VLOOKUP(M127,$A$2:$F$198,COLUMN($F:$F),FALSE)=0,NA(),VLOOKUP(M127,$A$2:$F$198,COLUMN($F:$F),FALSE))</f>
        <v>63809.64</v>
      </c>
      <c r="P127" s="13">
        <f>ICLR!A127</f>
        <v>125</v>
      </c>
      <c r="Q127" s="13" t="str">
        <f>ICLR!B127</f>
        <v>Ireland</v>
      </c>
      <c r="R127" cm="1">
        <f t="array" ref="R127">IF(VLOOKUP(Q127,$A$2:$F$198,COLUMN($F:$F),FALSE)=0,NA(),VLOOKUP(Q127,$A$2:$F$198,COLUMN($F:$F),FALSE))</f>
        <v>77742.080000000002</v>
      </c>
      <c r="T127" s="75">
        <f>AAS!B127</f>
        <v>126</v>
      </c>
      <c r="U127" s="75" t="str">
        <f>AAS!C127</f>
        <v>USA</v>
      </c>
      <c r="V127" cm="1">
        <f t="array" ref="V127">IF(VLOOKUP(U127,$A$2:$F$198,COLUMN($F:$F),FALSE)=0,NA(),VLOOKUP(U127,$A$2:$F$198,COLUMN($F:$F),FALSE))</f>
        <v>63809.64</v>
      </c>
    </row>
    <row r="128" spans="1:22">
      <c r="A128" t="s">
        <v>616</v>
      </c>
      <c r="B128" t="s">
        <v>706</v>
      </c>
      <c r="C128" t="s">
        <v>865</v>
      </c>
      <c r="D128" t="s">
        <v>866</v>
      </c>
      <c r="E128" t="s">
        <v>702</v>
      </c>
      <c r="F128" s="50">
        <v>2692.29</v>
      </c>
      <c r="G128">
        <v>2012</v>
      </c>
      <c r="L128">
        <f>NAMS!B128</f>
        <v>230</v>
      </c>
      <c r="M128" t="str">
        <f>NAMS!K128</f>
        <v>USA</v>
      </c>
      <c r="N128" cm="1">
        <f t="array" ref="N128">IF(VLOOKUP(M128,$A$2:$F$198,COLUMN($F:$F),FALSE)=0,NA(),VLOOKUP(M128,$A$2:$F$198,COLUMN($F:$F),FALSE))</f>
        <v>63809.64</v>
      </c>
      <c r="P128" s="13">
        <f>ICLR!A128</f>
        <v>126</v>
      </c>
      <c r="Q128" s="13" t="str">
        <f>ICLR!B128</f>
        <v>Israel</v>
      </c>
      <c r="R128" cm="1">
        <f t="array" ref="R128">IF(VLOOKUP(Q128,$A$2:$F$198,COLUMN($F:$F),FALSE)=0,NA(),VLOOKUP(Q128,$A$2:$F$198,COLUMN($F:$F),FALSE))</f>
        <v>41377.49</v>
      </c>
      <c r="T128" s="75">
        <f>AAS!B128</f>
        <v>127</v>
      </c>
      <c r="U128" s="75" t="str">
        <f>AAS!C128</f>
        <v>USA</v>
      </c>
      <c r="V128" cm="1">
        <f t="array" ref="V128">IF(VLOOKUP(U128,$A$2:$F$198,COLUMN($F:$F),FALSE)=0,NA(),VLOOKUP(U128,$A$2:$F$198,COLUMN($F:$F),FALSE))</f>
        <v>63809.64</v>
      </c>
    </row>
    <row r="129" spans="1:22">
      <c r="A129" t="s">
        <v>579</v>
      </c>
      <c r="B129" t="s">
        <v>706</v>
      </c>
      <c r="C129" t="s">
        <v>865</v>
      </c>
      <c r="D129" t="s">
        <v>866</v>
      </c>
      <c r="E129" t="s">
        <v>702</v>
      </c>
      <c r="F129" s="50">
        <v>76817.740000000005</v>
      </c>
      <c r="G129">
        <v>2016</v>
      </c>
      <c r="L129">
        <f>NAMS!B129</f>
        <v>231</v>
      </c>
      <c r="M129" t="str">
        <f>NAMS!K129</f>
        <v>USA</v>
      </c>
      <c r="N129" cm="1">
        <f t="array" ref="N129">IF(VLOOKUP(M129,$A$2:$F$198,COLUMN($F:$F),FALSE)=0,NA(),VLOOKUP(M129,$A$2:$F$198,COLUMN($F:$F),FALSE))</f>
        <v>63809.64</v>
      </c>
      <c r="P129" s="13">
        <f>ICLR!A129</f>
        <v>127</v>
      </c>
      <c r="Q129" s="13" t="str">
        <f>ICLR!B129</f>
        <v>India</v>
      </c>
      <c r="R129" cm="1">
        <f t="array" ref="R129">IF(VLOOKUP(Q129,$A$2:$F$198,COLUMN($F:$F),FALSE)=0,NA(),VLOOKUP(Q129,$A$2:$F$198,COLUMN($F:$F),FALSE))</f>
        <v>2164.7399999999998</v>
      </c>
      <c r="T129" s="75">
        <f>AAS!B129</f>
        <v>128</v>
      </c>
      <c r="U129" s="75" t="str">
        <f>AAS!C129</f>
        <v>USA</v>
      </c>
      <c r="V129" cm="1">
        <f t="array" ref="V129">IF(VLOOKUP(U129,$A$2:$F$198,COLUMN($F:$F),FALSE)=0,NA(),VLOOKUP(U129,$A$2:$F$198,COLUMN($F:$F),FALSE))</f>
        <v>63809.64</v>
      </c>
    </row>
    <row r="130" spans="1:22">
      <c r="A130" t="s">
        <v>775</v>
      </c>
      <c r="B130" t="s">
        <v>706</v>
      </c>
      <c r="C130" t="s">
        <v>865</v>
      </c>
      <c r="D130" t="s">
        <v>866</v>
      </c>
      <c r="E130" t="s">
        <v>702</v>
      </c>
      <c r="F130" s="50">
        <v>18263.5</v>
      </c>
      <c r="G130">
        <v>2015</v>
      </c>
      <c r="L130">
        <f>NAMS!B130</f>
        <v>232</v>
      </c>
      <c r="M130" t="str">
        <f>NAMS!K130</f>
        <v>USA</v>
      </c>
      <c r="N130" cm="1">
        <f t="array" ref="N130">IF(VLOOKUP(M130,$A$2:$F$198,COLUMN($F:$F),FALSE)=0,NA(),VLOOKUP(M130,$A$2:$F$198,COLUMN($F:$F),FALSE))</f>
        <v>63809.64</v>
      </c>
      <c r="P130" s="13">
        <f>ICLR!A130</f>
        <v>128</v>
      </c>
      <c r="Q130" s="13" t="str">
        <f>ICLR!B130</f>
        <v>Iraq</v>
      </c>
      <c r="R130" cm="1">
        <f t="array" ref="R130">IF(VLOOKUP(Q130,$A$2:$F$198,COLUMN($F:$F),FALSE)=0,NA(),VLOOKUP(Q130,$A$2:$F$198,COLUMN($F:$F),FALSE))</f>
        <v>5193.83</v>
      </c>
      <c r="T130" s="75">
        <f>AAS!B130</f>
        <v>129</v>
      </c>
      <c r="U130" s="75" t="str">
        <f>AAS!C130</f>
        <v>USA</v>
      </c>
      <c r="V130" cm="1">
        <f t="array" ref="V130">IF(VLOOKUP(U130,$A$2:$F$198,COLUMN($F:$F),FALSE)=0,NA(),VLOOKUP(U130,$A$2:$F$198,COLUMN($F:$F),FALSE))</f>
        <v>63809.64</v>
      </c>
    </row>
    <row r="131" spans="1:22">
      <c r="A131" t="s">
        <v>612</v>
      </c>
      <c r="B131" t="s">
        <v>706</v>
      </c>
      <c r="C131" t="s">
        <v>865</v>
      </c>
      <c r="D131" t="s">
        <v>866</v>
      </c>
      <c r="E131" t="s">
        <v>702</v>
      </c>
      <c r="F131" s="50"/>
      <c r="G131">
        <v>2016</v>
      </c>
      <c r="L131">
        <f>NAMS!B131</f>
        <v>233</v>
      </c>
      <c r="M131" t="str">
        <f>NAMS!K131</f>
        <v>USA</v>
      </c>
      <c r="N131" cm="1">
        <f t="array" ref="N131">IF(VLOOKUP(M131,$A$2:$F$198,COLUMN($F:$F),FALSE)=0,NA(),VLOOKUP(M131,$A$2:$F$198,COLUMN($F:$F),FALSE))</f>
        <v>63809.64</v>
      </c>
      <c r="P131" s="13">
        <f>ICLR!A131</f>
        <v>129</v>
      </c>
      <c r="Q131" s="13" t="str">
        <f>ICLR!B131</f>
        <v>Iran</v>
      </c>
      <c r="R131" cm="1">
        <f t="array" ref="R131">IF(VLOOKUP(Q131,$A$2:$F$198,COLUMN($F:$F),FALSE)=0,NA(),VLOOKUP(Q131,$A$2:$F$198,COLUMN($F:$F),FALSE))</f>
        <v>5103.8999999999996</v>
      </c>
      <c r="T131" s="75">
        <f>AAS!B131</f>
        <v>130</v>
      </c>
      <c r="U131" s="75" t="str">
        <f>AAS!C131</f>
        <v>USA</v>
      </c>
      <c r="V131" cm="1">
        <f t="array" ref="V131">IF(VLOOKUP(U131,$A$2:$F$198,COLUMN($F:$F),FALSE)=0,NA(),VLOOKUP(U131,$A$2:$F$198,COLUMN($F:$F),FALSE))</f>
        <v>63809.64</v>
      </c>
    </row>
    <row r="132" spans="1:22">
      <c r="A132" t="s">
        <v>776</v>
      </c>
      <c r="B132" t="s">
        <v>706</v>
      </c>
      <c r="C132" t="s">
        <v>865</v>
      </c>
      <c r="D132" t="s">
        <v>866</v>
      </c>
      <c r="E132" t="s">
        <v>702</v>
      </c>
      <c r="F132" s="50">
        <v>19756.509999999998</v>
      </c>
      <c r="G132">
        <v>2015</v>
      </c>
      <c r="L132">
        <f>NAMS!B132</f>
        <v>234</v>
      </c>
      <c r="M132" t="str">
        <f>NAMS!K132</f>
        <v>Israel</v>
      </c>
      <c r="N132" cm="1">
        <f t="array" ref="N132">IF(VLOOKUP(M132,$A$2:$F$198,COLUMN($F:$F),FALSE)=0,NA(),VLOOKUP(M132,$A$2:$F$198,COLUMN($F:$F),FALSE))</f>
        <v>41377.49</v>
      </c>
      <c r="P132" s="13">
        <f>ICLR!A132</f>
        <v>130</v>
      </c>
      <c r="Q132" s="13" t="str">
        <f>ICLR!B132</f>
        <v>Iceland</v>
      </c>
      <c r="R132" cm="1">
        <f t="array" ref="R132">IF(VLOOKUP(Q132,$A$2:$F$198,COLUMN($F:$F),FALSE)=0,NA(),VLOOKUP(Q132,$A$2:$F$198,COLUMN($F:$F),FALSE))</f>
        <v>89388.88</v>
      </c>
      <c r="T132" s="75">
        <f>AAS!B132</f>
        <v>131</v>
      </c>
      <c r="U132" s="75" t="str">
        <f>AAS!C132</f>
        <v>USA</v>
      </c>
      <c r="V132" cm="1">
        <f t="array" ref="V132">IF(VLOOKUP(U132,$A$2:$F$198,COLUMN($F:$F),FALSE)=0,NA(),VLOOKUP(U132,$A$2:$F$198,COLUMN($F:$F),FALSE))</f>
        <v>63809.64</v>
      </c>
    </row>
    <row r="133" spans="1:22">
      <c r="A133" t="s">
        <v>777</v>
      </c>
      <c r="B133" t="s">
        <v>706</v>
      </c>
      <c r="C133" t="s">
        <v>865</v>
      </c>
      <c r="D133" t="s">
        <v>866</v>
      </c>
      <c r="E133" t="s">
        <v>702</v>
      </c>
      <c r="F133" s="50">
        <v>16361.8</v>
      </c>
      <c r="G133">
        <v>2013</v>
      </c>
      <c r="L133">
        <f>NAMS!B133</f>
        <v>235</v>
      </c>
      <c r="M133" t="str">
        <f>NAMS!K133</f>
        <v>Israel</v>
      </c>
      <c r="N133" cm="1">
        <f t="array" ref="N133">IF(VLOOKUP(M133,$A$2:$F$198,COLUMN($F:$F),FALSE)=0,NA(),VLOOKUP(M133,$A$2:$F$198,COLUMN($F:$F),FALSE))</f>
        <v>41377.49</v>
      </c>
      <c r="P133" s="13">
        <f>ICLR!A133</f>
        <v>131</v>
      </c>
      <c r="Q133" s="13" t="str">
        <f>ICLR!B133</f>
        <v>Italy</v>
      </c>
      <c r="R133" cm="1">
        <f t="array" ref="R133">IF(VLOOKUP(Q133,$A$2:$F$198,COLUMN($F:$F),FALSE)=0,NA(),VLOOKUP(Q133,$A$2:$F$198,COLUMN($F:$F),FALSE))</f>
        <v>34671.17</v>
      </c>
      <c r="T133" s="75">
        <f>AAS!B133</f>
        <v>132</v>
      </c>
      <c r="U133" s="75" t="str">
        <f>AAS!C133</f>
        <v>USA</v>
      </c>
      <c r="V133" cm="1">
        <f t="array" ref="V133">IF(VLOOKUP(U133,$A$2:$F$198,COLUMN($F:$F),FALSE)=0,NA(),VLOOKUP(U133,$A$2:$F$198,COLUMN($F:$F),FALSE))</f>
        <v>63809.64</v>
      </c>
    </row>
    <row r="134" spans="1:22">
      <c r="A134" t="s">
        <v>778</v>
      </c>
      <c r="B134" t="s">
        <v>706</v>
      </c>
      <c r="C134" t="s">
        <v>865</v>
      </c>
      <c r="D134" t="s">
        <v>866</v>
      </c>
      <c r="E134" t="s">
        <v>702</v>
      </c>
      <c r="F134" s="50">
        <v>2831.14</v>
      </c>
      <c r="G134">
        <v>2012</v>
      </c>
      <c r="L134">
        <f>NAMS!B134</f>
        <v>236</v>
      </c>
      <c r="M134" t="str">
        <f>NAMS!K134</f>
        <v>USA</v>
      </c>
      <c r="N134" cm="1">
        <f t="array" ref="N134">IF(VLOOKUP(M134,$A$2:$F$198,COLUMN($F:$F),FALSE)=0,NA(),VLOOKUP(M134,$A$2:$F$198,COLUMN($F:$F),FALSE))</f>
        <v>63809.64</v>
      </c>
      <c r="P134" s="13">
        <f>ICLR!A134</f>
        <v>132</v>
      </c>
      <c r="Q134" s="13" t="str">
        <f>ICLR!B134</f>
        <v>Japan</v>
      </c>
      <c r="R134" cm="1">
        <f t="array" ref="R134">IF(VLOOKUP(Q134,$A$2:$F$198,COLUMN($F:$F),FALSE)=0,NA(),VLOOKUP(Q134,$A$2:$F$198,COLUMN($F:$F),FALSE))</f>
        <v>41314.410000000003</v>
      </c>
      <c r="T134" s="75">
        <f>AAS!B134</f>
        <v>133</v>
      </c>
      <c r="U134" s="75" t="str">
        <f>AAS!C134</f>
        <v>USA</v>
      </c>
      <c r="V134" cm="1">
        <f t="array" ref="V134">IF(VLOOKUP(U134,$A$2:$F$198,COLUMN($F:$F),FALSE)=0,NA(),VLOOKUP(U134,$A$2:$F$198,COLUMN($F:$F),FALSE))</f>
        <v>63809.64</v>
      </c>
    </row>
    <row r="135" spans="1:22">
      <c r="A135" t="s">
        <v>779</v>
      </c>
      <c r="B135" t="s">
        <v>706</v>
      </c>
      <c r="C135" t="s">
        <v>865</v>
      </c>
      <c r="D135" t="s">
        <v>866</v>
      </c>
      <c r="E135" t="s">
        <v>702</v>
      </c>
      <c r="F135" s="50">
        <v>4518.49</v>
      </c>
      <c r="G135">
        <v>2015</v>
      </c>
      <c r="L135">
        <f>NAMS!B135</f>
        <v>237</v>
      </c>
      <c r="M135" t="str">
        <f>NAMS!K135</f>
        <v>USA</v>
      </c>
      <c r="N135" cm="1">
        <f t="array" ref="N135">IF(VLOOKUP(M135,$A$2:$F$198,COLUMN($F:$F),FALSE)=0,NA(),VLOOKUP(M135,$A$2:$F$198,COLUMN($F:$F),FALSE))</f>
        <v>63809.64</v>
      </c>
      <c r="P135" s="13">
        <f>ICLR!A135</f>
        <v>133</v>
      </c>
      <c r="Q135" s="13" t="str">
        <f>ICLR!B135</f>
        <v>Kenya</v>
      </c>
      <c r="R135" cm="1">
        <f t="array" ref="R135">IF(VLOOKUP(Q135,$A$2:$F$198,COLUMN($F:$F),FALSE)=0,NA(),VLOOKUP(Q135,$A$2:$F$198,COLUMN($F:$F),FALSE))</f>
        <v>1897.91</v>
      </c>
      <c r="T135" s="75">
        <f>AAS!B135</f>
        <v>134</v>
      </c>
      <c r="U135" s="75" t="str">
        <f>AAS!C135</f>
        <v>USA</v>
      </c>
      <c r="V135" cm="1">
        <f t="array" ref="V135">IF(VLOOKUP(U135,$A$2:$F$198,COLUMN($F:$F),FALSE)=0,NA(),VLOOKUP(U135,$A$2:$F$198,COLUMN($F:$F),FALSE))</f>
        <v>63809.64</v>
      </c>
    </row>
    <row r="136" spans="1:22">
      <c r="A136" t="s">
        <v>614</v>
      </c>
      <c r="B136" t="s">
        <v>706</v>
      </c>
      <c r="C136" t="s">
        <v>865</v>
      </c>
      <c r="D136" t="s">
        <v>866</v>
      </c>
      <c r="E136" t="s">
        <v>702</v>
      </c>
      <c r="F136" s="50">
        <v>7227.64</v>
      </c>
      <c r="G136">
        <v>2016</v>
      </c>
      <c r="L136">
        <f>NAMS!B136</f>
        <v>238</v>
      </c>
      <c r="M136" t="str">
        <f>NAMS!K136</f>
        <v>USA</v>
      </c>
      <c r="N136" cm="1">
        <f t="array" ref="N136">IF(VLOOKUP(M136,$A$2:$F$198,COLUMN($F:$F),FALSE)=0,NA(),VLOOKUP(M136,$A$2:$F$198,COLUMN($F:$F),FALSE))</f>
        <v>63809.64</v>
      </c>
      <c r="P136" s="13">
        <f>ICLR!A136</f>
        <v>134</v>
      </c>
      <c r="Q136" s="13" t="str">
        <f>ICLR!B136</f>
        <v>Cambodia</v>
      </c>
      <c r="R136" cm="1">
        <f t="array" ref="R136">IF(VLOOKUP(Q136,$A$2:$F$198,COLUMN($F:$F),FALSE)=0,NA(),VLOOKUP(Q136,$A$2:$F$198,COLUMN($F:$F),FALSE))</f>
        <v>1610.36</v>
      </c>
      <c r="T136" s="75">
        <f>AAS!B136</f>
        <v>135</v>
      </c>
      <c r="U136" s="75" t="str">
        <f>AAS!C136</f>
        <v>USA</v>
      </c>
      <c r="V136" cm="1">
        <f t="array" ref="V136">IF(VLOOKUP(U136,$A$2:$F$198,COLUMN($F:$F),FALSE)=0,NA(),VLOOKUP(U136,$A$2:$F$198,COLUMN($F:$F),FALSE))</f>
        <v>63809.64</v>
      </c>
    </row>
    <row r="137" spans="1:22">
      <c r="A137" t="s">
        <v>613</v>
      </c>
      <c r="B137" t="s">
        <v>706</v>
      </c>
      <c r="C137" t="s">
        <v>865</v>
      </c>
      <c r="D137" t="s">
        <v>866</v>
      </c>
      <c r="E137" t="s">
        <v>702</v>
      </c>
      <c r="F137" s="50">
        <v>3596.77</v>
      </c>
      <c r="G137">
        <v>2016</v>
      </c>
      <c r="L137">
        <f>NAMS!B137</f>
        <v>239</v>
      </c>
      <c r="M137" t="str">
        <f>NAMS!K137</f>
        <v>USA</v>
      </c>
      <c r="N137" cm="1">
        <f t="array" ref="N137">IF(VLOOKUP(M137,$A$2:$F$198,COLUMN($F:$F),FALSE)=0,NA(),VLOOKUP(M137,$A$2:$F$198,COLUMN($F:$F),FALSE))</f>
        <v>63809.64</v>
      </c>
      <c r="P137" s="13">
        <f>ICLR!A137</f>
        <v>135</v>
      </c>
      <c r="Q137" s="13" t="str">
        <f>ICLR!B137</f>
        <v>North Korea</v>
      </c>
      <c r="R137" t="e" cm="1">
        <f t="array" ref="R137">IF(VLOOKUP(Q137,$A$2:$F$198,COLUMN($F:$F),FALSE)=0,NA(),VLOOKUP(Q137,$A$2:$F$198,COLUMN($F:$F),FALSE))</f>
        <v>#N/A</v>
      </c>
      <c r="T137" s="75">
        <f>AAS!B137</f>
        <v>136</v>
      </c>
      <c r="U137" s="75" t="str">
        <f>AAS!C137</f>
        <v>USA</v>
      </c>
      <c r="V137" cm="1">
        <f t="array" ref="V137">IF(VLOOKUP(U137,$A$2:$F$198,COLUMN($F:$F),FALSE)=0,NA(),VLOOKUP(U137,$A$2:$F$198,COLUMN($F:$F),FALSE))</f>
        <v>63809.64</v>
      </c>
    </row>
    <row r="138" spans="1:22">
      <c r="A138" t="s">
        <v>580</v>
      </c>
      <c r="B138" t="s">
        <v>706</v>
      </c>
      <c r="C138" t="s">
        <v>865</v>
      </c>
      <c r="D138" t="s">
        <v>866</v>
      </c>
      <c r="E138" t="s">
        <v>702</v>
      </c>
      <c r="F138" s="50">
        <v>15834.73</v>
      </c>
      <c r="G138">
        <v>2015</v>
      </c>
      <c r="L138">
        <f>NAMS!B138</f>
        <v>240</v>
      </c>
      <c r="M138" t="str">
        <f>NAMS!K138</f>
        <v>USA</v>
      </c>
      <c r="N138" cm="1">
        <f t="array" ref="N138">IF(VLOOKUP(M138,$A$2:$F$198,COLUMN($F:$F),FALSE)=0,NA(),VLOOKUP(M138,$A$2:$F$198,COLUMN($F:$F),FALSE))</f>
        <v>63809.64</v>
      </c>
      <c r="P138" s="13">
        <f>ICLR!A138</f>
        <v>136</v>
      </c>
      <c r="Q138" s="13" t="str">
        <f>ICLR!B138</f>
        <v>South Korea</v>
      </c>
      <c r="R138" cm="1">
        <f t="array" ref="R138">IF(VLOOKUP(Q138,$A$2:$F$198,COLUMN($F:$F),FALSE)=0,NA(),VLOOKUP(Q138,$A$2:$F$198,COLUMN($F:$F),FALSE))</f>
        <v>32154.02</v>
      </c>
      <c r="T138" s="75">
        <f>AAS!B138</f>
        <v>137</v>
      </c>
      <c r="U138" s="75" t="str">
        <f>AAS!C138</f>
        <v>USA</v>
      </c>
      <c r="V138" cm="1">
        <f t="array" ref="V138">IF(VLOOKUP(U138,$A$2:$F$198,COLUMN($F:$F),FALSE)=0,NA(),VLOOKUP(U138,$A$2:$F$198,COLUMN($F:$F),FALSE))</f>
        <v>63809.64</v>
      </c>
    </row>
    <row r="139" spans="1:22">
      <c r="A139" t="s">
        <v>590</v>
      </c>
      <c r="B139" t="s">
        <v>706</v>
      </c>
      <c r="C139" t="s">
        <v>865</v>
      </c>
      <c r="D139" t="s">
        <v>866</v>
      </c>
      <c r="E139" t="s">
        <v>702</v>
      </c>
      <c r="F139" s="50">
        <v>22495.16</v>
      </c>
      <c r="G139">
        <v>2016</v>
      </c>
      <c r="L139">
        <f>NAMS!B139</f>
        <v>241</v>
      </c>
      <c r="M139" t="str">
        <f>NAMS!K139</f>
        <v>Saudi Arabia</v>
      </c>
      <c r="N139" cm="1">
        <f t="array" ref="N139">IF(VLOOKUP(M139,$A$2:$F$198,COLUMN($F:$F),FALSE)=0,NA(),VLOOKUP(M139,$A$2:$F$198,COLUMN($F:$F),FALSE))</f>
        <v>21764.39</v>
      </c>
      <c r="P139" s="13">
        <f>ICLR!A139</f>
        <v>137</v>
      </c>
      <c r="Q139" s="13" t="str">
        <f>ICLR!B139</f>
        <v>Lebanon</v>
      </c>
      <c r="R139" cm="1">
        <f t="array" ref="R139">IF(VLOOKUP(Q139,$A$2:$F$198,COLUMN($F:$F),FALSE)=0,NA(),VLOOKUP(Q139,$A$2:$F$198,COLUMN($F:$F),FALSE))</f>
        <v>12478.47</v>
      </c>
      <c r="T139" s="75">
        <f>AAS!B139</f>
        <v>138</v>
      </c>
      <c r="U139" s="75" t="str">
        <f>AAS!C139</f>
        <v>USA</v>
      </c>
      <c r="V139" cm="1">
        <f t="array" ref="V139">IF(VLOOKUP(U139,$A$2:$F$198,COLUMN($F:$F),FALSE)=0,NA(),VLOOKUP(U139,$A$2:$F$198,COLUMN($F:$F),FALSE))</f>
        <v>63809.64</v>
      </c>
    </row>
    <row r="140" spans="1:22">
      <c r="A140" t="s">
        <v>593</v>
      </c>
      <c r="B140" t="s">
        <v>706</v>
      </c>
      <c r="C140" t="s">
        <v>865</v>
      </c>
      <c r="D140" t="s">
        <v>866</v>
      </c>
      <c r="E140" t="s">
        <v>702</v>
      </c>
      <c r="F140" s="50">
        <v>30664.67</v>
      </c>
      <c r="G140">
        <v>2016</v>
      </c>
      <c r="L140">
        <f>NAMS!B140</f>
        <v>242</v>
      </c>
      <c r="M140" t="str">
        <f>NAMS!K140</f>
        <v>USA</v>
      </c>
      <c r="N140" cm="1">
        <f t="array" ref="N140">IF(VLOOKUP(M140,$A$2:$F$198,COLUMN($F:$F),FALSE)=0,NA(),VLOOKUP(M140,$A$2:$F$198,COLUMN($F:$F),FALSE))</f>
        <v>63809.64</v>
      </c>
      <c r="P140" s="13">
        <f>ICLR!A140</f>
        <v>138</v>
      </c>
      <c r="Q140" s="13" t="str">
        <f>ICLR!B140</f>
        <v>Sri Lanka</v>
      </c>
      <c r="R140" cm="1">
        <f t="array" ref="R140">IF(VLOOKUP(Q140,$A$2:$F$198,COLUMN($F:$F),FALSE)=0,NA(),VLOOKUP(Q140,$A$2:$F$198,COLUMN($F:$F),FALSE))</f>
        <v>4336.12</v>
      </c>
      <c r="T140" s="75">
        <f>AAS!B140</f>
        <v>139</v>
      </c>
      <c r="U140" s="75" t="str">
        <f>AAS!C140</f>
        <v>USA</v>
      </c>
      <c r="V140" cm="1">
        <f t="array" ref="V140">IF(VLOOKUP(U140,$A$2:$F$198,COLUMN($F:$F),FALSE)=0,NA(),VLOOKUP(U140,$A$2:$F$198,COLUMN($F:$F),FALSE))</f>
        <v>63809.64</v>
      </c>
    </row>
    <row r="141" spans="1:22">
      <c r="A141" t="s">
        <v>577</v>
      </c>
      <c r="B141" t="s">
        <v>706</v>
      </c>
      <c r="C141" t="s">
        <v>865</v>
      </c>
      <c r="D141" t="s">
        <v>866</v>
      </c>
      <c r="E141" t="s">
        <v>702</v>
      </c>
      <c r="F141" s="50">
        <v>68254.58</v>
      </c>
      <c r="G141">
        <v>2014</v>
      </c>
      <c r="L141">
        <f>NAMS!B141</f>
        <v>243</v>
      </c>
      <c r="M141" t="str">
        <f>NAMS!K141</f>
        <v>USA</v>
      </c>
      <c r="N141" cm="1">
        <f t="array" ref="N141">IF(VLOOKUP(M141,$A$2:$F$198,COLUMN($F:$F),FALSE)=0,NA(),VLOOKUP(M141,$A$2:$F$198,COLUMN($F:$F),FALSE))</f>
        <v>63809.64</v>
      </c>
      <c r="P141" s="13">
        <f>ICLR!A141</f>
        <v>139</v>
      </c>
      <c r="Q141" s="13" t="str">
        <f>ICLR!B141</f>
        <v>Lithuania</v>
      </c>
      <c r="R141" cm="1">
        <f t="array" ref="R141">IF(VLOOKUP(Q141,$A$2:$F$198,COLUMN($F:$F),FALSE)=0,NA(),VLOOKUP(Q141,$A$2:$F$198,COLUMN($F:$F),FALSE))</f>
        <v>19634.13</v>
      </c>
      <c r="T141" s="75">
        <f>AAS!B141</f>
        <v>140</v>
      </c>
      <c r="U141" s="75" t="str">
        <f>AAS!C141</f>
        <v>USA</v>
      </c>
      <c r="V141" cm="1">
        <f t="array" ref="V141">IF(VLOOKUP(U141,$A$2:$F$198,COLUMN($F:$F),FALSE)=0,NA(),VLOOKUP(U141,$A$2:$F$198,COLUMN($F:$F),FALSE))</f>
        <v>63809.64</v>
      </c>
    </row>
    <row r="142" spans="1:22">
      <c r="A142" t="s">
        <v>611</v>
      </c>
      <c r="B142" t="s">
        <v>706</v>
      </c>
      <c r="C142" t="s">
        <v>865</v>
      </c>
      <c r="D142" t="s">
        <v>866</v>
      </c>
      <c r="E142" t="s">
        <v>702</v>
      </c>
      <c r="F142" s="50">
        <v>12754.03</v>
      </c>
      <c r="G142">
        <v>2016</v>
      </c>
      <c r="L142">
        <f>NAMS!B142</f>
        <v>244</v>
      </c>
      <c r="M142" t="str">
        <f>NAMS!K142</f>
        <v>Hungary</v>
      </c>
      <c r="N142" cm="1">
        <f t="array" ref="N142">IF(VLOOKUP(M142,$A$2:$F$198,COLUMN($F:$F),FALSE)=0,NA(),VLOOKUP(M142,$A$2:$F$198,COLUMN($F:$F),FALSE))</f>
        <v>15459.9</v>
      </c>
      <c r="P142" s="13">
        <f>ICLR!A142</f>
        <v>140</v>
      </c>
      <c r="Q142" s="13" t="str">
        <f>ICLR!B142</f>
        <v>Luxembourg</v>
      </c>
      <c r="R142" cm="1">
        <f t="array" ref="R142">IF(VLOOKUP(Q142,$A$2:$F$198,COLUMN($F:$F),FALSE)=0,NA(),VLOOKUP(Q142,$A$2:$F$198,COLUMN($F:$F),FALSE))</f>
        <v>117160.71</v>
      </c>
      <c r="T142" s="75">
        <f>AAS!B142</f>
        <v>141</v>
      </c>
      <c r="U142" s="75" t="str">
        <f>AAS!C142</f>
        <v>USA</v>
      </c>
      <c r="V142" cm="1">
        <f t="array" ref="V142">IF(VLOOKUP(U142,$A$2:$F$198,COLUMN($F:$F),FALSE)=0,NA(),VLOOKUP(U142,$A$2:$F$198,COLUMN($F:$F),FALSE))</f>
        <v>63809.64</v>
      </c>
    </row>
    <row r="143" spans="1:22">
      <c r="A143" t="s">
        <v>586</v>
      </c>
      <c r="B143" t="s">
        <v>706</v>
      </c>
      <c r="C143" t="s">
        <v>865</v>
      </c>
      <c r="D143" t="s">
        <v>866</v>
      </c>
      <c r="E143" t="s">
        <v>702</v>
      </c>
      <c r="F143" s="50">
        <v>11082.17</v>
      </c>
      <c r="G143">
        <v>2016</v>
      </c>
      <c r="L143">
        <f>NAMS!B143</f>
        <v>245</v>
      </c>
      <c r="M143" t="str">
        <f>NAMS!K143</f>
        <v>USA</v>
      </c>
      <c r="N143" cm="1">
        <f t="array" ref="N143">IF(VLOOKUP(M143,$A$2:$F$198,COLUMN($F:$F),FALSE)=0,NA(),VLOOKUP(M143,$A$2:$F$198,COLUMN($F:$F),FALSE))</f>
        <v>63809.64</v>
      </c>
      <c r="P143" s="13">
        <f>ICLR!A143</f>
        <v>141</v>
      </c>
      <c r="Q143" s="13" t="str">
        <f>ICLR!B143</f>
        <v>Latvia</v>
      </c>
      <c r="R143" cm="1">
        <f t="array" ref="R143">IF(VLOOKUP(Q143,$A$2:$F$198,COLUMN($F:$F),FALSE)=0,NA(),VLOOKUP(Q143,$A$2:$F$198,COLUMN($F:$F),FALSE))</f>
        <v>18406</v>
      </c>
      <c r="T143" s="75">
        <f>AAS!B143</f>
        <v>142</v>
      </c>
      <c r="U143" s="75" t="str">
        <f>AAS!C143</f>
        <v>USA</v>
      </c>
      <c r="V143" cm="1">
        <f t="array" ref="V143">IF(VLOOKUP(U143,$A$2:$F$198,COLUMN($F:$F),FALSE)=0,NA(),VLOOKUP(U143,$A$2:$F$198,COLUMN($F:$F),FALSE))</f>
        <v>63809.64</v>
      </c>
    </row>
    <row r="144" spans="1:22">
      <c r="A144" t="s">
        <v>610</v>
      </c>
      <c r="B144" t="s">
        <v>706</v>
      </c>
      <c r="C144" t="s">
        <v>865</v>
      </c>
      <c r="D144" t="s">
        <v>866</v>
      </c>
      <c r="E144" t="s">
        <v>702</v>
      </c>
      <c r="F144" s="50">
        <v>793.524</v>
      </c>
      <c r="G144">
        <v>2012</v>
      </c>
      <c r="L144">
        <f>NAMS!B144</f>
        <v>246</v>
      </c>
      <c r="M144" t="str">
        <f>NAMS!K144</f>
        <v>United Kingdom</v>
      </c>
      <c r="N144" cm="1">
        <f t="array" ref="N144">IF(VLOOKUP(M144,$A$2:$F$198,COLUMN($F:$F),FALSE)=0,NA(),VLOOKUP(M144,$A$2:$F$198,COLUMN($F:$F),FALSE))</f>
        <v>40800.480000000003</v>
      </c>
      <c r="P144" s="13">
        <f>ICLR!A144</f>
        <v>142</v>
      </c>
      <c r="Q144" s="13" t="str">
        <f>ICLR!B144</f>
        <v>Morocco</v>
      </c>
      <c r="R144" cm="1">
        <f t="array" ref="R144">IF(VLOOKUP(Q144,$A$2:$F$198,COLUMN($F:$F),FALSE)=0,NA(),VLOOKUP(Q144,$A$2:$F$198,COLUMN($F:$F),FALSE))</f>
        <v>3537.65</v>
      </c>
      <c r="T144" s="75">
        <f>AAS!B144</f>
        <v>143</v>
      </c>
      <c r="U144" s="75" t="str">
        <f>AAS!C144</f>
        <v>USA</v>
      </c>
      <c r="V144" cm="1">
        <f t="array" ref="V144">IF(VLOOKUP(U144,$A$2:$F$198,COLUMN($F:$F),FALSE)=0,NA(),VLOOKUP(U144,$A$2:$F$198,COLUMN($F:$F),FALSE))</f>
        <v>63809.64</v>
      </c>
    </row>
    <row r="145" spans="1:22">
      <c r="A145" t="s">
        <v>780</v>
      </c>
      <c r="B145" t="s">
        <v>706</v>
      </c>
      <c r="C145" t="s">
        <v>865</v>
      </c>
      <c r="D145" t="s">
        <v>866</v>
      </c>
      <c r="E145" t="s">
        <v>702</v>
      </c>
      <c r="F145" s="50">
        <v>4500.37</v>
      </c>
      <c r="G145">
        <v>2015</v>
      </c>
      <c r="L145">
        <f>NAMS!B145</f>
        <v>247</v>
      </c>
      <c r="M145" t="str">
        <f>NAMS!K145</f>
        <v>USA</v>
      </c>
      <c r="N145" cm="1">
        <f t="array" ref="N145">IF(VLOOKUP(M145,$A$2:$F$198,COLUMN($F:$F),FALSE)=0,NA(),VLOOKUP(M145,$A$2:$F$198,COLUMN($F:$F),FALSE))</f>
        <v>63809.64</v>
      </c>
      <c r="P145" s="13">
        <f>ICLR!A145</f>
        <v>143</v>
      </c>
      <c r="Q145" s="13" t="str">
        <f>ICLR!B145</f>
        <v>Mali</v>
      </c>
      <c r="R145" cm="1">
        <f t="array" ref="R145">IF(VLOOKUP(Q145,$A$2:$F$198,COLUMN($F:$F),FALSE)=0,NA(),VLOOKUP(Q145,$A$2:$F$198,COLUMN($F:$F),FALSE))</f>
        <v>858.04899999999998</v>
      </c>
      <c r="T145" s="75">
        <f>AAS!B145</f>
        <v>144</v>
      </c>
      <c r="U145" s="75" t="str">
        <f>AAS!C145</f>
        <v>USA</v>
      </c>
      <c r="V145" cm="1">
        <f t="array" ref="V145">IF(VLOOKUP(U145,$A$2:$F$198,COLUMN($F:$F),FALSE)=0,NA(),VLOOKUP(U145,$A$2:$F$198,COLUMN($F:$F),FALSE))</f>
        <v>63809.64</v>
      </c>
    </row>
    <row r="146" spans="1:22">
      <c r="A146" t="s">
        <v>781</v>
      </c>
      <c r="B146" t="s">
        <v>706</v>
      </c>
      <c r="C146" t="s">
        <v>865</v>
      </c>
      <c r="D146" t="s">
        <v>866</v>
      </c>
      <c r="E146" t="s">
        <v>702</v>
      </c>
      <c r="F146" s="50">
        <v>50541.3</v>
      </c>
      <c r="G146">
        <v>2015</v>
      </c>
      <c r="L146">
        <f>NAMS!B146</f>
        <v>248</v>
      </c>
      <c r="M146" t="str">
        <f>NAMS!K146</f>
        <v>USA</v>
      </c>
      <c r="N146" cm="1">
        <f t="array" ref="N146">IF(VLOOKUP(M146,$A$2:$F$198,COLUMN($F:$F),FALSE)=0,NA(),VLOOKUP(M146,$A$2:$F$198,COLUMN($F:$F),FALSE))</f>
        <v>63809.64</v>
      </c>
      <c r="P146" s="13">
        <f>ICLR!A146</f>
        <v>144</v>
      </c>
      <c r="Q146" s="13" t="str">
        <f>ICLR!B146</f>
        <v>Mauritius</v>
      </c>
      <c r="R146" cm="1">
        <f t="array" ref="R146">IF(VLOOKUP(Q146,$A$2:$F$198,COLUMN($F:$F),FALSE)=0,NA(),VLOOKUP(Q146,$A$2:$F$198,COLUMN($F:$F),FALSE))</f>
        <v>10628.82</v>
      </c>
      <c r="T146" s="75">
        <f>AAS!B146</f>
        <v>145</v>
      </c>
      <c r="U146" s="75" t="str">
        <f>AAS!C146</f>
        <v>USA</v>
      </c>
      <c r="V146" cm="1">
        <f t="array" ref="V146">IF(VLOOKUP(U146,$A$2:$F$198,COLUMN($F:$F),FALSE)=0,NA(),VLOOKUP(U146,$A$2:$F$198,COLUMN($F:$F),FALSE))</f>
        <v>63809.64</v>
      </c>
    </row>
    <row r="147" spans="1:22">
      <c r="A147" t="s">
        <v>782</v>
      </c>
      <c r="B147" t="s">
        <v>706</v>
      </c>
      <c r="C147" t="s">
        <v>865</v>
      </c>
      <c r="D147" t="s">
        <v>866</v>
      </c>
      <c r="E147" t="s">
        <v>702</v>
      </c>
      <c r="F147" s="50">
        <v>1987.05</v>
      </c>
      <c r="G147">
        <v>2011</v>
      </c>
      <c r="L147">
        <f>NAMS!B147</f>
        <v>249</v>
      </c>
      <c r="M147" t="str">
        <f>NAMS!K147</f>
        <v>USA</v>
      </c>
      <c r="N147" cm="1">
        <f t="array" ref="N147">IF(VLOOKUP(M147,$A$2:$F$198,COLUMN($F:$F),FALSE)=0,NA(),VLOOKUP(M147,$A$2:$F$198,COLUMN($F:$F),FALSE))</f>
        <v>63809.64</v>
      </c>
      <c r="P147" s="13">
        <f>ICLR!A147</f>
        <v>145</v>
      </c>
      <c r="Q147" s="13" t="str">
        <f>ICLR!B147</f>
        <v>Malawi</v>
      </c>
      <c r="R147" cm="1">
        <f t="array" ref="R147">IF(VLOOKUP(Q147,$A$2:$F$198,COLUMN($F:$F),FALSE)=0,NA(),VLOOKUP(Q147,$A$2:$F$198,COLUMN($F:$F),FALSE))</f>
        <v>350.762</v>
      </c>
      <c r="T147" s="75">
        <f>AAS!B147</f>
        <v>146</v>
      </c>
      <c r="U147" s="75" t="str">
        <f>AAS!C147</f>
        <v>USA</v>
      </c>
      <c r="V147" cm="1">
        <f t="array" ref="V147">IF(VLOOKUP(U147,$A$2:$F$198,COLUMN($F:$F),FALSE)=0,NA(),VLOOKUP(U147,$A$2:$F$198,COLUMN($F:$F),FALSE))</f>
        <v>63809.64</v>
      </c>
    </row>
    <row r="148" spans="1:22">
      <c r="A148" t="s">
        <v>570</v>
      </c>
      <c r="B148" t="s">
        <v>706</v>
      </c>
      <c r="C148" t="s">
        <v>865</v>
      </c>
      <c r="D148" t="s">
        <v>866</v>
      </c>
      <c r="E148" t="s">
        <v>702</v>
      </c>
      <c r="F148" s="50">
        <v>21764.39</v>
      </c>
      <c r="G148">
        <v>2015</v>
      </c>
      <c r="L148">
        <f>NAMS!B148</f>
        <v>250</v>
      </c>
      <c r="M148" t="str">
        <f>NAMS!K148</f>
        <v>Ireland</v>
      </c>
      <c r="N148" cm="1">
        <f t="array" ref="N148">IF(VLOOKUP(M148,$A$2:$F$198,COLUMN($F:$F),FALSE)=0,NA(),VLOOKUP(M148,$A$2:$F$198,COLUMN($F:$F),FALSE))</f>
        <v>77742.080000000002</v>
      </c>
      <c r="P148" s="13">
        <f>ICLR!A148</f>
        <v>146</v>
      </c>
      <c r="Q148" s="13" t="str">
        <f>ICLR!B148</f>
        <v>Mexico</v>
      </c>
      <c r="R148" cm="1">
        <f t="array" ref="R148">IF(VLOOKUP(Q148,$A$2:$F$198,COLUMN($F:$F),FALSE)=0,NA(),VLOOKUP(Q148,$A$2:$F$198,COLUMN($F:$F),FALSE))</f>
        <v>10492.69</v>
      </c>
      <c r="T148" s="75">
        <f>AAS!B148</f>
        <v>147</v>
      </c>
      <c r="U148" s="75" t="str">
        <f>AAS!C148</f>
        <v>USA</v>
      </c>
      <c r="V148" cm="1">
        <f t="array" ref="V148">IF(VLOOKUP(U148,$A$2:$F$198,COLUMN($F:$F),FALSE)=0,NA(),VLOOKUP(U148,$A$2:$F$198,COLUMN($F:$F),FALSE))</f>
        <v>63809.64</v>
      </c>
    </row>
    <row r="149" spans="1:22">
      <c r="A149" t="s">
        <v>607</v>
      </c>
      <c r="B149" t="s">
        <v>706</v>
      </c>
      <c r="C149" t="s">
        <v>865</v>
      </c>
      <c r="D149" t="s">
        <v>866</v>
      </c>
      <c r="E149" t="s">
        <v>702</v>
      </c>
      <c r="F149" s="50">
        <v>1144.73</v>
      </c>
      <c r="G149">
        <v>2015</v>
      </c>
      <c r="L149">
        <f>NAMS!B149</f>
        <v>251</v>
      </c>
      <c r="M149" t="str">
        <f>NAMS!K149</f>
        <v>USA</v>
      </c>
      <c r="N149" cm="1">
        <f t="array" ref="N149">IF(VLOOKUP(M149,$A$2:$F$198,COLUMN($F:$F),FALSE)=0,NA(),VLOOKUP(M149,$A$2:$F$198,COLUMN($F:$F),FALSE))</f>
        <v>63809.64</v>
      </c>
      <c r="P149" s="13">
        <f>ICLR!A149</f>
        <v>147</v>
      </c>
      <c r="Q149" s="13" t="str">
        <f>ICLR!B149</f>
        <v>Malaysia</v>
      </c>
      <c r="R149" cm="1">
        <f t="array" ref="R149">IF(VLOOKUP(Q149,$A$2:$F$198,COLUMN($F:$F),FALSE)=0,NA(),VLOOKUP(Q149,$A$2:$F$198,COLUMN($F:$F),FALSE))</f>
        <v>11441.82</v>
      </c>
      <c r="T149" s="75">
        <f>AAS!B149</f>
        <v>148</v>
      </c>
      <c r="U149" s="75" t="str">
        <f>AAS!C149</f>
        <v>Unknown</v>
      </c>
      <c r="V149" t="e" cm="1">
        <f t="array" ref="V149">IF(VLOOKUP(U149,$A$2:$F$198,COLUMN($F:$F),FALSE)=0,NA(),VLOOKUP(U149,$A$2:$F$198,COLUMN($F:$F),FALSE))</f>
        <v>#N/A</v>
      </c>
    </row>
    <row r="150" spans="1:22">
      <c r="A150" t="s">
        <v>695</v>
      </c>
      <c r="B150" t="s">
        <v>706</v>
      </c>
      <c r="C150" t="s">
        <v>865</v>
      </c>
      <c r="D150" t="s">
        <v>866</v>
      </c>
      <c r="E150" t="s">
        <v>702</v>
      </c>
      <c r="F150" s="50">
        <v>6470.94</v>
      </c>
      <c r="G150">
        <v>2016</v>
      </c>
      <c r="L150">
        <f>NAMS!B150</f>
        <v>252</v>
      </c>
      <c r="M150" t="str">
        <f>NAMS!K150</f>
        <v>USA</v>
      </c>
      <c r="N150" cm="1">
        <f t="array" ref="N150">IF(VLOOKUP(M150,$A$2:$F$198,COLUMN($F:$F),FALSE)=0,NA(),VLOOKUP(M150,$A$2:$F$198,COLUMN($F:$F),FALSE))</f>
        <v>63809.64</v>
      </c>
      <c r="P150" s="13">
        <f>ICLR!A150</f>
        <v>148</v>
      </c>
      <c r="Q150" s="13" t="str">
        <f>ICLR!B150</f>
        <v>Nigeria</v>
      </c>
      <c r="R150" cm="1">
        <f t="array" ref="R150">IF(VLOOKUP(Q150,$A$2:$F$198,COLUMN($F:$F),FALSE)=0,NA(),VLOOKUP(Q150,$A$2:$F$198,COLUMN($F:$F),FALSE))</f>
        <v>2692.29</v>
      </c>
      <c r="T150" s="75">
        <f>AAS!B150</f>
        <v>149</v>
      </c>
      <c r="U150" s="75" t="str">
        <f>AAS!C150</f>
        <v>USA</v>
      </c>
      <c r="V150" cm="1">
        <f t="array" ref="V150">IF(VLOOKUP(U150,$A$2:$F$198,COLUMN($F:$F),FALSE)=0,NA(),VLOOKUP(U150,$A$2:$F$198,COLUMN($F:$F),FALSE))</f>
        <v>63809.64</v>
      </c>
    </row>
    <row r="151" spans="1:22">
      <c r="A151" t="s">
        <v>783</v>
      </c>
      <c r="B151" t="s">
        <v>706</v>
      </c>
      <c r="C151" t="s">
        <v>865</v>
      </c>
      <c r="D151" t="s">
        <v>866</v>
      </c>
      <c r="E151" t="s">
        <v>702</v>
      </c>
      <c r="F151" s="50">
        <v>17116.34</v>
      </c>
      <c r="G151">
        <v>2015</v>
      </c>
      <c r="L151">
        <f>NAMS!B151</f>
        <v>253</v>
      </c>
      <c r="M151" t="str">
        <f>NAMS!K151</f>
        <v>USA</v>
      </c>
      <c r="N151" cm="1">
        <f t="array" ref="N151">IF(VLOOKUP(M151,$A$2:$F$198,COLUMN($F:$F),FALSE)=0,NA(),VLOOKUP(M151,$A$2:$F$198,COLUMN($F:$F),FALSE))</f>
        <v>63809.64</v>
      </c>
      <c r="P151" s="13">
        <f>ICLR!A151</f>
        <v>149</v>
      </c>
      <c r="Q151" s="13" t="str">
        <f>ICLR!B151</f>
        <v>Netherlands</v>
      </c>
      <c r="R151" cm="1">
        <f t="array" ref="R151">IF(VLOOKUP(Q151,$A$2:$F$198,COLUMN($F:$F),FALSE)=0,NA(),VLOOKUP(Q151,$A$2:$F$198,COLUMN($F:$F),FALSE))</f>
        <v>53666.48</v>
      </c>
      <c r="T151" s="75">
        <f>AAS!B151</f>
        <v>150</v>
      </c>
      <c r="U151" s="75" t="str">
        <f>AAS!C151</f>
        <v>USA</v>
      </c>
      <c r="V151" cm="1">
        <f t="array" ref="V151">IF(VLOOKUP(U151,$A$2:$F$198,COLUMN($F:$F),FALSE)=0,NA(),VLOOKUP(U151,$A$2:$F$198,COLUMN($F:$F),FALSE))</f>
        <v>63809.64</v>
      </c>
    </row>
    <row r="152" spans="1:22">
      <c r="A152" t="s">
        <v>784</v>
      </c>
      <c r="B152" t="s">
        <v>706</v>
      </c>
      <c r="C152" t="s">
        <v>865</v>
      </c>
      <c r="D152" t="s">
        <v>866</v>
      </c>
      <c r="E152" t="s">
        <v>702</v>
      </c>
      <c r="F152" s="50">
        <v>648.23599999999999</v>
      </c>
      <c r="G152">
        <v>2016</v>
      </c>
      <c r="L152">
        <f>NAMS!B152</f>
        <v>254</v>
      </c>
      <c r="M152" t="str">
        <f>NAMS!K152</f>
        <v>USA</v>
      </c>
      <c r="N152" cm="1">
        <f t="array" ref="N152">IF(VLOOKUP(M152,$A$2:$F$198,COLUMN($F:$F),FALSE)=0,NA(),VLOOKUP(M152,$A$2:$F$198,COLUMN($F:$F),FALSE))</f>
        <v>63809.64</v>
      </c>
      <c r="P152" s="13">
        <f>ICLR!A152</f>
        <v>150</v>
      </c>
      <c r="Q152" s="13" t="str">
        <f>ICLR!B152</f>
        <v>Norway</v>
      </c>
      <c r="R152" cm="1">
        <f t="array" ref="R152">IF(VLOOKUP(Q152,$A$2:$F$198,COLUMN($F:$F),FALSE)=0,NA(),VLOOKUP(Q152,$A$2:$F$198,COLUMN($F:$F),FALSE))</f>
        <v>76817.740000000005</v>
      </c>
      <c r="T152" s="75">
        <f>AAS!B152</f>
        <v>151</v>
      </c>
      <c r="U152" s="75" t="str">
        <f>AAS!C152</f>
        <v>Canada</v>
      </c>
      <c r="V152" cm="1">
        <f t="array" ref="V152">IF(VLOOKUP(U152,$A$2:$F$198,COLUMN($F:$F),FALSE)=0,NA(),VLOOKUP(U152,$A$2:$F$198,COLUMN($F:$F),FALSE))</f>
        <v>49196.49</v>
      </c>
    </row>
    <row r="153" spans="1:22">
      <c r="A153" t="s">
        <v>573</v>
      </c>
      <c r="B153" t="s">
        <v>706</v>
      </c>
      <c r="C153" t="s">
        <v>865</v>
      </c>
      <c r="D153" t="s">
        <v>866</v>
      </c>
      <c r="E153" t="s">
        <v>702</v>
      </c>
      <c r="F153" s="50">
        <v>56679.16</v>
      </c>
      <c r="G153">
        <v>2016</v>
      </c>
      <c r="L153">
        <f>NAMS!B153</f>
        <v>255</v>
      </c>
      <c r="M153" t="str">
        <f>NAMS!K153</f>
        <v>USA</v>
      </c>
      <c r="N153" cm="1">
        <f t="array" ref="N153">IF(VLOOKUP(M153,$A$2:$F$198,COLUMN($F:$F),FALSE)=0,NA(),VLOOKUP(M153,$A$2:$F$198,COLUMN($F:$F),FALSE))</f>
        <v>63809.64</v>
      </c>
      <c r="P153" s="13">
        <f>ICLR!A153</f>
        <v>151</v>
      </c>
      <c r="Q153" s="13" t="str">
        <f>ICLR!B153</f>
        <v>New Zealand</v>
      </c>
      <c r="R153" cm="1">
        <f t="array" ref="R153">IF(VLOOKUP(Q153,$A$2:$F$198,COLUMN($F:$F),FALSE)=0,NA(),VLOOKUP(Q153,$A$2:$F$198,COLUMN($F:$F),FALSE))</f>
        <v>45834.38</v>
      </c>
      <c r="T153" s="75">
        <f>AAS!B153</f>
        <v>152</v>
      </c>
      <c r="U153" s="75" t="str">
        <f>AAS!C153</f>
        <v>Germany</v>
      </c>
      <c r="V153" cm="1">
        <f t="array" ref="V153">IF(VLOOKUP(U153,$A$2:$F$198,COLUMN($F:$F),FALSE)=0,NA(),VLOOKUP(U153,$A$2:$F$198,COLUMN($F:$F),FALSE))</f>
        <v>49180.54</v>
      </c>
    </row>
    <row r="154" spans="1:22">
      <c r="A154" t="s">
        <v>785</v>
      </c>
      <c r="B154" t="s">
        <v>706</v>
      </c>
      <c r="C154" t="s">
        <v>865</v>
      </c>
      <c r="D154" t="s">
        <v>866</v>
      </c>
      <c r="E154" t="s">
        <v>702</v>
      </c>
      <c r="F154" s="50">
        <v>20239.37</v>
      </c>
      <c r="G154">
        <v>2016</v>
      </c>
      <c r="L154">
        <f>NAMS!B154</f>
        <v>256</v>
      </c>
      <c r="M154" t="str">
        <f>NAMS!K154</f>
        <v>USA</v>
      </c>
      <c r="N154" cm="1">
        <f t="array" ref="N154">IF(VLOOKUP(M154,$A$2:$F$198,COLUMN($F:$F),FALSE)=0,NA(),VLOOKUP(M154,$A$2:$F$198,COLUMN($F:$F),FALSE))</f>
        <v>63809.64</v>
      </c>
      <c r="P154" s="13">
        <f>ICLR!A154</f>
        <v>152</v>
      </c>
      <c r="Q154" s="13" t="str">
        <f>ICLR!B154</f>
        <v>Peru</v>
      </c>
      <c r="R154" cm="1">
        <f t="array" ref="R154">IF(VLOOKUP(Q154,$A$2:$F$198,COLUMN($F:$F),FALSE)=0,NA(),VLOOKUP(Q154,$A$2:$F$198,COLUMN($F:$F),FALSE))</f>
        <v>7227.64</v>
      </c>
      <c r="T154" s="75">
        <f>AAS!B154</f>
        <v>153</v>
      </c>
      <c r="U154" s="75" t="str">
        <f>AAS!C154</f>
        <v>USA</v>
      </c>
      <c r="V154" cm="1">
        <f t="array" ref="V154">IF(VLOOKUP(U154,$A$2:$F$198,COLUMN($F:$F),FALSE)=0,NA(),VLOOKUP(U154,$A$2:$F$198,COLUMN($F:$F),FALSE))</f>
        <v>63809.64</v>
      </c>
    </row>
    <row r="155" spans="1:22">
      <c r="A155" t="s">
        <v>608</v>
      </c>
      <c r="B155" t="s">
        <v>706</v>
      </c>
      <c r="C155" t="s">
        <v>865</v>
      </c>
      <c r="D155" t="s">
        <v>866</v>
      </c>
      <c r="E155" t="s">
        <v>702</v>
      </c>
      <c r="F155" s="50">
        <v>26480.79</v>
      </c>
      <c r="G155">
        <v>2016</v>
      </c>
      <c r="L155">
        <f>NAMS!B155</f>
        <v>257</v>
      </c>
      <c r="M155" t="str">
        <f>NAMS!K155</f>
        <v>Israel</v>
      </c>
      <c r="N155" cm="1">
        <f t="array" ref="N155">IF(VLOOKUP(M155,$A$2:$F$198,COLUMN($F:$F),FALSE)=0,NA(),VLOOKUP(M155,$A$2:$F$198,COLUMN($F:$F),FALSE))</f>
        <v>41377.49</v>
      </c>
      <c r="P155" s="13">
        <f>ICLR!A155</f>
        <v>153</v>
      </c>
      <c r="Q155" s="13" t="str">
        <f>ICLR!B155</f>
        <v>Philippines</v>
      </c>
      <c r="R155" cm="1">
        <f t="array" ref="R155">IF(VLOOKUP(Q155,$A$2:$F$198,COLUMN($F:$F),FALSE)=0,NA(),VLOOKUP(Q155,$A$2:$F$198,COLUMN($F:$F),FALSE))</f>
        <v>3596.77</v>
      </c>
      <c r="T155" s="75">
        <f>AAS!B155</f>
        <v>154</v>
      </c>
      <c r="U155" s="75" t="str">
        <f>AAS!C155</f>
        <v>USA</v>
      </c>
      <c r="V155" cm="1">
        <f t="array" ref="V155">IF(VLOOKUP(U155,$A$2:$F$198,COLUMN($F:$F),FALSE)=0,NA(),VLOOKUP(U155,$A$2:$F$198,COLUMN($F:$F),FALSE))</f>
        <v>63809.64</v>
      </c>
    </row>
    <row r="156" spans="1:22">
      <c r="A156" t="s">
        <v>786</v>
      </c>
      <c r="B156" t="s">
        <v>706</v>
      </c>
      <c r="C156" t="s">
        <v>865</v>
      </c>
      <c r="D156" t="s">
        <v>866</v>
      </c>
      <c r="E156" t="s">
        <v>702</v>
      </c>
      <c r="F156" s="50">
        <v>2272.88</v>
      </c>
      <c r="G156">
        <v>2014</v>
      </c>
      <c r="L156">
        <f>NAMS!B156</f>
        <v>258</v>
      </c>
      <c r="M156" t="str">
        <f>NAMS!K156</f>
        <v>China</v>
      </c>
      <c r="N156" cm="1">
        <f t="array" ref="N156">IF(VLOOKUP(M156,$A$2:$F$198,COLUMN($F:$F),FALSE)=0,NA(),VLOOKUP(M156,$A$2:$F$198,COLUMN($F:$F),FALSE))</f>
        <v>10121.299999999999</v>
      </c>
      <c r="P156" s="13">
        <f>ICLR!A156</f>
        <v>154</v>
      </c>
      <c r="Q156" s="13" t="str">
        <f>ICLR!B156</f>
        <v>Pakistan</v>
      </c>
      <c r="R156" t="e" cm="1">
        <f t="array" ref="R156">IF(VLOOKUP(Q156,$A$2:$F$198,COLUMN($F:$F),FALSE)=0,NA(),VLOOKUP(Q156,$A$2:$F$198,COLUMN($F:$F),FALSE))</f>
        <v>#N/A</v>
      </c>
      <c r="T156" s="75">
        <f>AAS!B156</f>
        <v>155</v>
      </c>
      <c r="U156" s="75" t="str">
        <f>AAS!C156</f>
        <v>USA</v>
      </c>
      <c r="V156" cm="1">
        <f t="array" ref="V156">IF(VLOOKUP(U156,$A$2:$F$198,COLUMN($F:$F),FALSE)=0,NA(),VLOOKUP(U156,$A$2:$F$198,COLUMN($F:$F),FALSE))</f>
        <v>63809.64</v>
      </c>
    </row>
    <row r="157" spans="1:22">
      <c r="A157" t="s">
        <v>606</v>
      </c>
      <c r="B157" t="s">
        <v>706</v>
      </c>
      <c r="C157" t="s">
        <v>865</v>
      </c>
      <c r="D157" t="s">
        <v>866</v>
      </c>
      <c r="E157" t="s">
        <v>702</v>
      </c>
      <c r="F157" s="50"/>
      <c r="L157">
        <f>NAMS!B157</f>
        <v>259</v>
      </c>
      <c r="M157" t="str">
        <f>NAMS!K157</f>
        <v>Canada</v>
      </c>
      <c r="N157" cm="1">
        <f t="array" ref="N157">IF(VLOOKUP(M157,$A$2:$F$198,COLUMN($F:$F),FALSE)=0,NA(),VLOOKUP(M157,$A$2:$F$198,COLUMN($F:$F),FALSE))</f>
        <v>49196.49</v>
      </c>
      <c r="P157" s="13">
        <f>ICLR!A157</f>
        <v>155</v>
      </c>
      <c r="Q157" s="13" t="str">
        <f>ICLR!B157</f>
        <v>Poland</v>
      </c>
      <c r="R157" cm="1">
        <f t="array" ref="R157">IF(VLOOKUP(Q157,$A$2:$F$198,COLUMN($F:$F),FALSE)=0,NA(),VLOOKUP(Q157,$A$2:$F$198,COLUMN($F:$F),FALSE))</f>
        <v>15834.73</v>
      </c>
      <c r="T157" s="75">
        <f>AAS!B157</f>
        <v>156</v>
      </c>
      <c r="U157" s="75" t="str">
        <f>AAS!C157</f>
        <v>USA</v>
      </c>
      <c r="V157" cm="1">
        <f t="array" ref="V157">IF(VLOOKUP(U157,$A$2:$F$198,COLUMN($F:$F),FALSE)=0,NA(),VLOOKUP(U157,$A$2:$F$198,COLUMN($F:$F),FALSE))</f>
        <v>63809.64</v>
      </c>
    </row>
    <row r="158" spans="1:22">
      <c r="A158" t="s">
        <v>578</v>
      </c>
      <c r="B158" t="s">
        <v>706</v>
      </c>
      <c r="C158" t="s">
        <v>865</v>
      </c>
      <c r="D158" t="s">
        <v>866</v>
      </c>
      <c r="E158" t="s">
        <v>702</v>
      </c>
      <c r="F158">
        <v>6417.94</v>
      </c>
      <c r="G158">
        <v>2016</v>
      </c>
      <c r="L158">
        <f>NAMS!B158</f>
        <v>260</v>
      </c>
      <c r="M158" t="str">
        <f>NAMS!K158</f>
        <v>USA</v>
      </c>
      <c r="N158" cm="1">
        <f t="array" ref="N158">IF(VLOOKUP(M158,$A$2:$F$198,COLUMN($F:$F),FALSE)=0,NA(),VLOOKUP(M158,$A$2:$F$198,COLUMN($F:$F),FALSE))</f>
        <v>63809.64</v>
      </c>
      <c r="P158" s="13">
        <f>ICLR!A158</f>
        <v>156</v>
      </c>
      <c r="Q158" s="13" t="str">
        <f>ICLR!B158</f>
        <v>Portugal</v>
      </c>
      <c r="R158" cm="1">
        <f t="array" ref="R158">IF(VLOOKUP(Q158,$A$2:$F$198,COLUMN($F:$F),FALSE)=0,NA(),VLOOKUP(Q158,$A$2:$F$198,COLUMN($F:$F),FALSE))</f>
        <v>22495.16</v>
      </c>
      <c r="T158" s="75">
        <f>AAS!B158</f>
        <v>157</v>
      </c>
      <c r="U158" s="75" t="str">
        <f>AAS!C158</f>
        <v>USA</v>
      </c>
      <c r="V158" cm="1">
        <f t="array" ref="V158">IF(VLOOKUP(U158,$A$2:$F$198,COLUMN($F:$F),FALSE)=0,NA(),VLOOKUP(U158,$A$2:$F$198,COLUMN($F:$F),FALSE))</f>
        <v>63809.64</v>
      </c>
    </row>
    <row r="159" spans="1:22">
      <c r="A159" t="s">
        <v>787</v>
      </c>
      <c r="B159" t="s">
        <v>706</v>
      </c>
      <c r="C159" t="s">
        <v>865</v>
      </c>
      <c r="D159" t="s">
        <v>866</v>
      </c>
      <c r="E159" t="s">
        <v>702</v>
      </c>
      <c r="F159" s="50">
        <v>212.541</v>
      </c>
      <c r="G159">
        <v>2008</v>
      </c>
      <c r="L159">
        <f>NAMS!B159</f>
        <v>261</v>
      </c>
      <c r="M159" t="str">
        <f>NAMS!K159</f>
        <v>USA</v>
      </c>
      <c r="N159" cm="1">
        <f t="array" ref="N159">IF(VLOOKUP(M159,$A$2:$F$198,COLUMN($F:$F),FALSE)=0,NA(),VLOOKUP(M159,$A$2:$F$198,COLUMN($F:$F),FALSE))</f>
        <v>63809.64</v>
      </c>
      <c r="P159" s="13">
        <f>ICLR!A159</f>
        <v>157</v>
      </c>
      <c r="Q159" s="13" t="str">
        <f>ICLR!B159</f>
        <v>Qatar</v>
      </c>
      <c r="R159" cm="1">
        <f t="array" ref="R159">IF(VLOOKUP(Q159,$A$2:$F$198,COLUMN($F:$F),FALSE)=0,NA(),VLOOKUP(Q159,$A$2:$F$198,COLUMN($F:$F),FALSE))</f>
        <v>68254.58</v>
      </c>
      <c r="T159" s="75">
        <f>AAS!B159</f>
        <v>158</v>
      </c>
      <c r="U159" s="75" t="str">
        <f>AAS!C159</f>
        <v>USA</v>
      </c>
      <c r="V159" cm="1">
        <f t="array" ref="V159">IF(VLOOKUP(U159,$A$2:$F$198,COLUMN($F:$F),FALSE)=0,NA(),VLOOKUP(U159,$A$2:$F$198,COLUMN($F:$F),FALSE))</f>
        <v>63809.64</v>
      </c>
    </row>
    <row r="160" spans="1:22">
      <c r="A160" t="s">
        <v>271</v>
      </c>
      <c r="B160" t="s">
        <v>706</v>
      </c>
      <c r="C160" t="s">
        <v>865</v>
      </c>
      <c r="D160" t="s">
        <v>866</v>
      </c>
      <c r="E160" t="s">
        <v>702</v>
      </c>
      <c r="F160" s="50">
        <v>32023.79</v>
      </c>
      <c r="G160">
        <v>2016</v>
      </c>
      <c r="L160">
        <f>NAMS!B160</f>
        <v>262</v>
      </c>
      <c r="M160" t="str">
        <f>NAMS!K160</f>
        <v>USA</v>
      </c>
      <c r="N160" cm="1">
        <f t="array" ref="N160">IF(VLOOKUP(M160,$A$2:$F$198,COLUMN($F:$F),FALSE)=0,NA(),VLOOKUP(M160,$A$2:$F$198,COLUMN($F:$F),FALSE))</f>
        <v>63809.64</v>
      </c>
      <c r="P160" s="13">
        <f>ICLR!A160</f>
        <v>158</v>
      </c>
      <c r="Q160" s="13" t="str">
        <f>ICLR!B160</f>
        <v>Romania</v>
      </c>
      <c r="R160" cm="1">
        <f t="array" ref="R160">IF(VLOOKUP(Q160,$A$2:$F$198,COLUMN($F:$F),FALSE)=0,NA(),VLOOKUP(Q160,$A$2:$F$198,COLUMN($F:$F),FALSE))</f>
        <v>12754.03</v>
      </c>
      <c r="T160" s="75">
        <f>AAS!B160</f>
        <v>159</v>
      </c>
      <c r="U160" s="75" t="str">
        <f>AAS!C160</f>
        <v>USA</v>
      </c>
      <c r="V160" cm="1">
        <f t="array" ref="V160">IF(VLOOKUP(U160,$A$2:$F$198,COLUMN($F:$F),FALSE)=0,NA(),VLOOKUP(U160,$A$2:$F$198,COLUMN($F:$F),FALSE))</f>
        <v>63809.64</v>
      </c>
    </row>
    <row r="161" spans="1:22">
      <c r="A161" t="s">
        <v>626</v>
      </c>
      <c r="B161" t="s">
        <v>706</v>
      </c>
      <c r="C161" t="s">
        <v>865</v>
      </c>
      <c r="D161" t="s">
        <v>866</v>
      </c>
      <c r="E161" t="s">
        <v>702</v>
      </c>
      <c r="F161" s="50">
        <v>4336.12</v>
      </c>
      <c r="G161">
        <v>2012</v>
      </c>
      <c r="L161">
        <f>NAMS!B161</f>
        <v>263</v>
      </c>
      <c r="M161" t="str">
        <f>NAMS!K161</f>
        <v>USA</v>
      </c>
      <c r="N161" cm="1">
        <f t="array" ref="N161">IF(VLOOKUP(M161,$A$2:$F$198,COLUMN($F:$F),FALSE)=0,NA(),VLOOKUP(M161,$A$2:$F$198,COLUMN($F:$F),FALSE))</f>
        <v>63809.64</v>
      </c>
      <c r="P161" s="13">
        <f>ICLR!A161</f>
        <v>159</v>
      </c>
      <c r="Q161" s="13" t="str">
        <f>ICLR!B161</f>
        <v>Russia</v>
      </c>
      <c r="R161" cm="1">
        <f t="array" ref="R161">IF(VLOOKUP(Q161,$A$2:$F$198,COLUMN($F:$F),FALSE)=0,NA(),VLOOKUP(Q161,$A$2:$F$198,COLUMN($F:$F),FALSE))</f>
        <v>11082.17</v>
      </c>
      <c r="T161" s="75">
        <f>AAS!B161</f>
        <v>160</v>
      </c>
      <c r="U161" s="75" t="str">
        <f>AAS!C161</f>
        <v>Iceland</v>
      </c>
      <c r="V161" cm="1">
        <f t="array" ref="V161">IF(VLOOKUP(U161,$A$2:$F$198,COLUMN($F:$F),FALSE)=0,NA(),VLOOKUP(U161,$A$2:$F$198,COLUMN($F:$F),FALSE))</f>
        <v>89388.88</v>
      </c>
    </row>
    <row r="162" spans="1:22">
      <c r="A162" t="s">
        <v>788</v>
      </c>
      <c r="B162" t="s">
        <v>706</v>
      </c>
      <c r="C162" t="s">
        <v>865</v>
      </c>
      <c r="D162" t="s">
        <v>866</v>
      </c>
      <c r="E162" t="s">
        <v>702</v>
      </c>
      <c r="F162" s="50">
        <v>17922.400000000001</v>
      </c>
      <c r="G162">
        <v>2003</v>
      </c>
      <c r="L162">
        <f>NAMS!B162</f>
        <v>264</v>
      </c>
      <c r="M162" t="str">
        <f>NAMS!K162</f>
        <v>Saudi Arabia</v>
      </c>
      <c r="N162" cm="1">
        <f t="array" ref="N162">IF(VLOOKUP(M162,$A$2:$F$198,COLUMN($F:$F),FALSE)=0,NA(),VLOOKUP(M162,$A$2:$F$198,COLUMN($F:$F),FALSE))</f>
        <v>21764.39</v>
      </c>
      <c r="P162" s="13">
        <f>ICLR!A162</f>
        <v>160</v>
      </c>
      <c r="Q162" s="13" t="str">
        <f>ICLR!B162</f>
        <v>Rwanda</v>
      </c>
      <c r="R162" cm="1">
        <f t="array" ref="R162">IF(VLOOKUP(Q162,$A$2:$F$198,COLUMN($F:$F),FALSE)=0,NA(),VLOOKUP(Q162,$A$2:$F$198,COLUMN($F:$F),FALSE))</f>
        <v>793.524</v>
      </c>
      <c r="T162" s="75">
        <f>AAS!B162</f>
        <v>161</v>
      </c>
      <c r="U162" s="75" t="str">
        <f>AAS!C162</f>
        <v>France</v>
      </c>
      <c r="V162" cm="1">
        <f t="array" ref="V162">IF(VLOOKUP(U162,$A$2:$F$198,COLUMN($F:$F),FALSE)=0,NA(),VLOOKUP(U162,$A$2:$F$198,COLUMN($F:$F),FALSE))</f>
        <v>43830.65</v>
      </c>
    </row>
    <row r="163" spans="1:22">
      <c r="A163" t="s">
        <v>789</v>
      </c>
      <c r="B163" t="s">
        <v>706</v>
      </c>
      <c r="C163" t="s">
        <v>865</v>
      </c>
      <c r="D163" t="s">
        <v>866</v>
      </c>
      <c r="E163" t="s">
        <v>702</v>
      </c>
      <c r="F163" s="50">
        <v>10380.120000000001</v>
      </c>
      <c r="G163">
        <v>2012</v>
      </c>
      <c r="L163">
        <f>NAMS!B163</f>
        <v>265</v>
      </c>
      <c r="M163" t="str">
        <f>NAMS!K163</f>
        <v>USA</v>
      </c>
      <c r="N163" cm="1">
        <f t="array" ref="N163">IF(VLOOKUP(M163,$A$2:$F$198,COLUMN($F:$F),FALSE)=0,NA(),VLOOKUP(M163,$A$2:$F$198,COLUMN($F:$F),FALSE))</f>
        <v>63809.64</v>
      </c>
      <c r="P163" s="13">
        <f>ICLR!A163</f>
        <v>161</v>
      </c>
      <c r="Q163" s="13" t="str">
        <f>ICLR!B163</f>
        <v>Saudi Arabia</v>
      </c>
      <c r="R163" cm="1">
        <f t="array" ref="R163">IF(VLOOKUP(Q163,$A$2:$F$198,COLUMN($F:$F),FALSE)=0,NA(),VLOOKUP(Q163,$A$2:$F$198,COLUMN($F:$F),FALSE))</f>
        <v>21764.39</v>
      </c>
      <c r="T163" s="75">
        <f>AAS!B163</f>
        <v>162</v>
      </c>
      <c r="U163" s="75" t="str">
        <f>AAS!C163</f>
        <v>USA</v>
      </c>
      <c r="V163" cm="1">
        <f t="array" ref="V163">IF(VLOOKUP(U163,$A$2:$F$198,COLUMN($F:$F),FALSE)=0,NA(),VLOOKUP(U163,$A$2:$F$198,COLUMN($F:$F),FALSE))</f>
        <v>63809.64</v>
      </c>
    </row>
    <row r="164" spans="1:22">
      <c r="A164" t="s">
        <v>790</v>
      </c>
      <c r="B164" t="s">
        <v>706</v>
      </c>
      <c r="C164" t="s">
        <v>865</v>
      </c>
      <c r="D164" t="s">
        <v>866</v>
      </c>
      <c r="E164" t="s">
        <v>702</v>
      </c>
      <c r="F164" s="50">
        <v>8056.96</v>
      </c>
      <c r="G164">
        <v>2016</v>
      </c>
      <c r="L164">
        <f>NAMS!B164</f>
        <v>266</v>
      </c>
      <c r="M164" t="str">
        <f>NAMS!K164</f>
        <v>USA</v>
      </c>
      <c r="N164" cm="1">
        <f t="array" ref="N164">IF(VLOOKUP(M164,$A$2:$F$198,COLUMN($F:$F),FALSE)=0,NA(),VLOOKUP(M164,$A$2:$F$198,COLUMN($F:$F),FALSE))</f>
        <v>63809.64</v>
      </c>
      <c r="P164" s="13">
        <f>ICLR!A164</f>
        <v>162</v>
      </c>
      <c r="Q164" s="13" t="str">
        <f>ICLR!B164</f>
        <v>Sudan</v>
      </c>
      <c r="R164" cm="1">
        <f t="array" ref="R164">IF(VLOOKUP(Q164,$A$2:$F$198,COLUMN($F:$F),FALSE)=0,NA(),VLOOKUP(Q164,$A$2:$F$198,COLUMN($F:$F),FALSE))</f>
        <v>3998.93</v>
      </c>
      <c r="T164" s="75">
        <f>AAS!B164</f>
        <v>163</v>
      </c>
      <c r="U164" s="75" t="str">
        <f>AAS!C164</f>
        <v>USA</v>
      </c>
      <c r="V164" cm="1">
        <f t="array" ref="V164">IF(VLOOKUP(U164,$A$2:$F$198,COLUMN($F:$F),FALSE)=0,NA(),VLOOKUP(U164,$A$2:$F$198,COLUMN($F:$F),FALSE))</f>
        <v>63809.64</v>
      </c>
    </row>
    <row r="165" spans="1:22">
      <c r="A165" t="s">
        <v>609</v>
      </c>
      <c r="B165" t="s">
        <v>706</v>
      </c>
      <c r="C165" t="s">
        <v>865</v>
      </c>
      <c r="D165" t="s">
        <v>866</v>
      </c>
      <c r="E165" t="s">
        <v>702</v>
      </c>
      <c r="F165" s="50">
        <v>3998.93</v>
      </c>
      <c r="G165">
        <v>2010</v>
      </c>
      <c r="L165">
        <f>NAMS!B165</f>
        <v>267</v>
      </c>
      <c r="M165" t="str">
        <f>NAMS!K165</f>
        <v>Canada</v>
      </c>
      <c r="N165" cm="1">
        <f t="array" ref="N165">IF(VLOOKUP(M165,$A$2:$F$198,COLUMN($F:$F),FALSE)=0,NA(),VLOOKUP(M165,$A$2:$F$198,COLUMN($F:$F),FALSE))</f>
        <v>49196.49</v>
      </c>
      <c r="P165" s="13">
        <f>ICLR!A165</f>
        <v>163</v>
      </c>
      <c r="Q165" s="13" t="str">
        <f>ICLR!B165</f>
        <v>Sweden</v>
      </c>
      <c r="R165" cm="1">
        <f t="array" ref="R165">IF(VLOOKUP(Q165,$A$2:$F$198,COLUMN($F:$F),FALSE)=0,NA(),VLOOKUP(Q165,$A$2:$F$198,COLUMN($F:$F),FALSE))</f>
        <v>59852.58</v>
      </c>
      <c r="T165" s="75">
        <f>AAS!B165</f>
        <v>164</v>
      </c>
      <c r="U165" s="75" t="str">
        <f>AAS!C165</f>
        <v>USA</v>
      </c>
      <c r="V165" cm="1">
        <f t="array" ref="V165">IF(VLOOKUP(U165,$A$2:$F$198,COLUMN($F:$F),FALSE)=0,NA(),VLOOKUP(U165,$A$2:$F$198,COLUMN($F:$F),FALSE))</f>
        <v>63809.64</v>
      </c>
    </row>
    <row r="166" spans="1:22">
      <c r="A166" t="s">
        <v>791</v>
      </c>
      <c r="B166" t="s">
        <v>706</v>
      </c>
      <c r="C166" t="s">
        <v>865</v>
      </c>
      <c r="D166" t="s">
        <v>866</v>
      </c>
      <c r="E166" t="s">
        <v>702</v>
      </c>
      <c r="F166" s="50">
        <v>7472.38</v>
      </c>
      <c r="G166">
        <v>2014</v>
      </c>
      <c r="L166">
        <f>NAMS!B166</f>
        <v>268</v>
      </c>
      <c r="M166" t="str">
        <f>NAMS!K166</f>
        <v>Saudi Arabia</v>
      </c>
      <c r="N166" cm="1">
        <f t="array" ref="N166">IF(VLOOKUP(M166,$A$2:$F$198,COLUMN($F:$F),FALSE)=0,NA(),VLOOKUP(M166,$A$2:$F$198,COLUMN($F:$F),FALSE))</f>
        <v>21764.39</v>
      </c>
      <c r="P166" s="13">
        <f>ICLR!A166</f>
        <v>164</v>
      </c>
      <c r="Q166" s="13" t="str">
        <f>ICLR!B166</f>
        <v>Singapore</v>
      </c>
      <c r="R166" cm="1">
        <f t="array" ref="R166">IF(VLOOKUP(Q166,$A$2:$F$198,COLUMN($F:$F),FALSE)=0,NA(),VLOOKUP(Q166,$A$2:$F$198,COLUMN($F:$F),FALSE))</f>
        <v>56679.16</v>
      </c>
      <c r="T166" s="75">
        <f>AAS!B166</f>
        <v>165</v>
      </c>
      <c r="U166" s="75" t="str">
        <f>AAS!C166</f>
        <v>Mexico</v>
      </c>
      <c r="V166" cm="1">
        <f t="array" ref="V166">IF(VLOOKUP(U166,$A$2:$F$198,COLUMN($F:$F),FALSE)=0,NA(),VLOOKUP(U166,$A$2:$F$198,COLUMN($F:$F),FALSE))</f>
        <v>10492.69</v>
      </c>
    </row>
    <row r="167" spans="1:22">
      <c r="A167" t="s">
        <v>605</v>
      </c>
      <c r="B167" t="s">
        <v>706</v>
      </c>
      <c r="C167" t="s">
        <v>865</v>
      </c>
      <c r="D167" t="s">
        <v>866</v>
      </c>
      <c r="E167" t="s">
        <v>702</v>
      </c>
      <c r="F167" s="50">
        <v>3443.18</v>
      </c>
      <c r="G167">
        <v>2015</v>
      </c>
      <c r="L167">
        <f>NAMS!B167</f>
        <v>269</v>
      </c>
      <c r="M167" t="str">
        <f>NAMS!K167</f>
        <v>USA</v>
      </c>
      <c r="N167" cm="1">
        <f t="array" ref="N167">IF(VLOOKUP(M167,$A$2:$F$198,COLUMN($F:$F),FALSE)=0,NA(),VLOOKUP(M167,$A$2:$F$198,COLUMN($F:$F),FALSE))</f>
        <v>63809.64</v>
      </c>
      <c r="P167" s="13">
        <f>ICLR!A167</f>
        <v>165</v>
      </c>
      <c r="Q167" s="13" t="str">
        <f>ICLR!B167</f>
        <v>Slovenia</v>
      </c>
      <c r="R167" cm="1">
        <f t="array" ref="R167">IF(VLOOKUP(Q167,$A$2:$F$198,COLUMN($F:$F),FALSE)=0,NA(),VLOOKUP(Q167,$A$2:$F$198,COLUMN($F:$F),FALSE))</f>
        <v>26480.79</v>
      </c>
      <c r="T167" s="75">
        <f>AAS!B167</f>
        <v>166</v>
      </c>
      <c r="U167" s="75" t="str">
        <f>AAS!C167</f>
        <v>USA</v>
      </c>
      <c r="V167" cm="1">
        <f t="array" ref="V167">IF(VLOOKUP(U167,$A$2:$F$198,COLUMN($F:$F),FALSE)=0,NA(),VLOOKUP(U167,$A$2:$F$198,COLUMN($F:$F),FALSE))</f>
        <v>63809.64</v>
      </c>
    </row>
    <row r="168" spans="1:22">
      <c r="A168" t="s">
        <v>594</v>
      </c>
      <c r="B168" t="s">
        <v>706</v>
      </c>
      <c r="C168" t="s">
        <v>865</v>
      </c>
      <c r="D168" t="s">
        <v>866</v>
      </c>
      <c r="E168" t="s">
        <v>702</v>
      </c>
      <c r="F168" s="50">
        <v>59852.58</v>
      </c>
      <c r="G168">
        <v>2016</v>
      </c>
      <c r="L168">
        <f>NAMS!B168</f>
        <v>270</v>
      </c>
      <c r="M168" t="str">
        <f>NAMS!K168</f>
        <v>USA</v>
      </c>
      <c r="N168" cm="1">
        <f t="array" ref="N168">IF(VLOOKUP(M168,$A$2:$F$198,COLUMN($F:$F),FALSE)=0,NA(),VLOOKUP(M168,$A$2:$F$198,COLUMN($F:$F),FALSE))</f>
        <v>63809.64</v>
      </c>
      <c r="P168" s="13">
        <f>ICLR!A168</f>
        <v>166</v>
      </c>
      <c r="Q168" s="13" t="str">
        <f>ICLR!B168</f>
        <v>Senegal</v>
      </c>
      <c r="R168" cm="1">
        <f t="array" ref="R168">IF(VLOOKUP(Q168,$A$2:$F$198,COLUMN($F:$F),FALSE)=0,NA(),VLOOKUP(Q168,$A$2:$F$198,COLUMN($F:$F),FALSE))</f>
        <v>1144.73</v>
      </c>
      <c r="T168" s="75">
        <f>AAS!B168</f>
        <v>167</v>
      </c>
      <c r="U168" s="75" t="str">
        <f>AAS!C168</f>
        <v>USA</v>
      </c>
      <c r="V168" cm="1">
        <f t="array" ref="V168">IF(VLOOKUP(U168,$A$2:$F$198,COLUMN($F:$F),FALSE)=0,NA(),VLOOKUP(U168,$A$2:$F$198,COLUMN($F:$F),FALSE))</f>
        <v>63809.64</v>
      </c>
    </row>
    <row r="169" spans="1:22">
      <c r="A169" t="s">
        <v>575</v>
      </c>
      <c r="B169" t="s">
        <v>706</v>
      </c>
      <c r="C169" t="s">
        <v>865</v>
      </c>
      <c r="D169" t="s">
        <v>866</v>
      </c>
      <c r="E169" t="s">
        <v>702</v>
      </c>
      <c r="F169" s="50">
        <v>84665.279999999999</v>
      </c>
      <c r="G169">
        <v>2016</v>
      </c>
      <c r="L169">
        <f>NAMS!B169</f>
        <v>271</v>
      </c>
      <c r="M169" t="str">
        <f>NAMS!K169</f>
        <v>Israel</v>
      </c>
      <c r="N169" cm="1">
        <f t="array" ref="N169">IF(VLOOKUP(M169,$A$2:$F$198,COLUMN($F:$F),FALSE)=0,NA(),VLOOKUP(M169,$A$2:$F$198,COLUMN($F:$F),FALSE))</f>
        <v>41377.49</v>
      </c>
      <c r="P169" s="13">
        <f>ICLR!A169</f>
        <v>167</v>
      </c>
      <c r="Q169" s="13" t="str">
        <f>ICLR!B169</f>
        <v>Somalia</v>
      </c>
      <c r="R169" t="e" cm="1">
        <f t="array" ref="R169">IF(VLOOKUP(Q169,$A$2:$F$198,COLUMN($F:$F),FALSE)=0,NA(),VLOOKUP(Q169,$A$2:$F$198,COLUMN($F:$F),FALSE))</f>
        <v>#N/A</v>
      </c>
      <c r="T169" s="75">
        <f>AAS!B169</f>
        <v>168</v>
      </c>
      <c r="U169" s="75" t="str">
        <f>AAS!C169</f>
        <v>South Korea</v>
      </c>
      <c r="V169" cm="1">
        <f t="array" ref="V169">IF(VLOOKUP(U169,$A$2:$F$198,COLUMN($F:$F),FALSE)=0,NA(),VLOOKUP(U169,$A$2:$F$198,COLUMN($F:$F),FALSE))</f>
        <v>32154.02</v>
      </c>
    </row>
    <row r="170" spans="1:22">
      <c r="A170" t="s">
        <v>792</v>
      </c>
      <c r="B170" t="s">
        <v>706</v>
      </c>
      <c r="C170" t="s">
        <v>865</v>
      </c>
      <c r="D170" t="s">
        <v>866</v>
      </c>
      <c r="E170" t="s">
        <v>702</v>
      </c>
      <c r="F170" s="50"/>
      <c r="G170">
        <v>2010</v>
      </c>
      <c r="L170">
        <f>NAMS!B170</f>
        <v>272</v>
      </c>
      <c r="M170" t="str">
        <f>NAMS!K170</f>
        <v>Italy</v>
      </c>
      <c r="N170" cm="1">
        <f t="array" ref="N170">IF(VLOOKUP(M170,$A$2:$F$198,COLUMN($F:$F),FALSE)=0,NA(),VLOOKUP(M170,$A$2:$F$198,COLUMN($F:$F),FALSE))</f>
        <v>34671.17</v>
      </c>
      <c r="P170" s="13">
        <f>ICLR!A170</f>
        <v>168</v>
      </c>
      <c r="Q170" s="13" t="str">
        <f>ICLR!B170</f>
        <v>Swaziland</v>
      </c>
      <c r="R170" cm="1">
        <f t="array" ref="R170">IF(VLOOKUP(Q170,$A$2:$F$198,COLUMN($F:$F),FALSE)=0,NA(),VLOOKUP(Q170,$A$2:$F$198,COLUMN($F:$F),FALSE))</f>
        <v>3443.18</v>
      </c>
      <c r="T170" s="75">
        <f>AAS!B170</f>
        <v>169</v>
      </c>
      <c r="U170" s="75" t="str">
        <f>AAS!C170</f>
        <v>South Korea</v>
      </c>
      <c r="V170" cm="1">
        <f t="array" ref="V170">IF(VLOOKUP(U170,$A$2:$F$198,COLUMN($F:$F),FALSE)=0,NA(),VLOOKUP(U170,$A$2:$F$198,COLUMN($F:$F),FALSE))</f>
        <v>32154.02</v>
      </c>
    </row>
    <row r="171" spans="1:22">
      <c r="A171" t="s">
        <v>793</v>
      </c>
      <c r="B171" t="s">
        <v>706</v>
      </c>
      <c r="C171" t="s">
        <v>865</v>
      </c>
      <c r="D171" t="s">
        <v>866</v>
      </c>
      <c r="E171" t="s">
        <v>702</v>
      </c>
      <c r="F171">
        <v>25539.14</v>
      </c>
      <c r="G171">
        <v>2015</v>
      </c>
      <c r="L171">
        <f>NAMS!B171</f>
        <v>273</v>
      </c>
      <c r="M171" t="str">
        <f>NAMS!K171</f>
        <v>USA</v>
      </c>
      <c r="N171" cm="1">
        <f t="array" ref="N171">IF(VLOOKUP(M171,$A$2:$F$198,COLUMN($F:$F),FALSE)=0,NA(),VLOOKUP(M171,$A$2:$F$198,COLUMN($F:$F),FALSE))</f>
        <v>63809.64</v>
      </c>
      <c r="P171" s="13">
        <f>ICLR!A171</f>
        <v>169</v>
      </c>
      <c r="Q171" s="13" t="str">
        <f>ICLR!B171</f>
        <v>Thailand</v>
      </c>
      <c r="R171" cm="1">
        <f t="array" ref="R171">IF(VLOOKUP(Q171,$A$2:$F$198,COLUMN($F:$F),FALSE)=0,NA(),VLOOKUP(Q171,$A$2:$F$198,COLUMN($F:$F),FALSE))</f>
        <v>7193.98</v>
      </c>
      <c r="T171" s="75">
        <f>AAS!B171</f>
        <v>170</v>
      </c>
      <c r="U171" s="75" t="str">
        <f>AAS!C171</f>
        <v>Netherlands</v>
      </c>
      <c r="V171" cm="1">
        <f t="array" ref="V171">IF(VLOOKUP(U171,$A$2:$F$198,COLUMN($F:$F),FALSE)=0,NA(),VLOOKUP(U171,$A$2:$F$198,COLUMN($F:$F),FALSE))</f>
        <v>53666.48</v>
      </c>
    </row>
    <row r="172" spans="1:22">
      <c r="A172" t="s">
        <v>794</v>
      </c>
      <c r="B172" t="s">
        <v>706</v>
      </c>
      <c r="C172" t="s">
        <v>865</v>
      </c>
      <c r="D172" t="s">
        <v>866</v>
      </c>
      <c r="E172" t="s">
        <v>702</v>
      </c>
      <c r="F172" s="50">
        <v>825.81700000000001</v>
      </c>
      <c r="G172">
        <v>2014</v>
      </c>
      <c r="L172">
        <f>NAMS!B172</f>
        <v>274</v>
      </c>
      <c r="M172" t="str">
        <f>NAMS!K172</f>
        <v>Germany</v>
      </c>
      <c r="N172" cm="1">
        <f t="array" ref="N172">IF(VLOOKUP(M172,$A$2:$F$198,COLUMN($F:$F),FALSE)=0,NA(),VLOOKUP(M172,$A$2:$F$198,COLUMN($F:$F),FALSE))</f>
        <v>49180.54</v>
      </c>
      <c r="P172" s="13">
        <f>ICLR!A172</f>
        <v>170</v>
      </c>
      <c r="Q172" s="13" t="str">
        <f>ICLR!B172</f>
        <v>Tunisia</v>
      </c>
      <c r="R172" cm="1">
        <f t="array" ref="R172">IF(VLOOKUP(Q172,$A$2:$F$198,COLUMN($F:$F),FALSE)=0,NA(),VLOOKUP(Q172,$A$2:$F$198,COLUMN($F:$F),FALSE))</f>
        <v>3565.1</v>
      </c>
      <c r="T172" s="75">
        <f>AAS!B172</f>
        <v>171</v>
      </c>
      <c r="U172" s="75" t="str">
        <f>AAS!C172</f>
        <v>Austria</v>
      </c>
      <c r="V172" cm="1">
        <f t="array" ref="V172">IF(VLOOKUP(U172,$A$2:$F$198,COLUMN($F:$F),FALSE)=0,NA(),VLOOKUP(U172,$A$2:$F$198,COLUMN($F:$F),FALSE))</f>
        <v>51375.45</v>
      </c>
    </row>
    <row r="173" spans="1:22">
      <c r="A173" t="s">
        <v>603</v>
      </c>
      <c r="B173" t="s">
        <v>706</v>
      </c>
      <c r="C173" t="s">
        <v>865</v>
      </c>
      <c r="D173" t="s">
        <v>866</v>
      </c>
      <c r="E173" t="s">
        <v>702</v>
      </c>
      <c r="F173" s="50">
        <v>1195.0899999999999</v>
      </c>
      <c r="G173">
        <v>2012</v>
      </c>
      <c r="L173">
        <f>NAMS!B173</f>
        <v>275</v>
      </c>
      <c r="M173" t="str">
        <f>NAMS!K173</f>
        <v>USA</v>
      </c>
      <c r="N173" cm="1">
        <f t="array" ref="N173">IF(VLOOKUP(M173,$A$2:$F$198,COLUMN($F:$F),FALSE)=0,NA(),VLOOKUP(M173,$A$2:$F$198,COLUMN($F:$F),FALSE))</f>
        <v>63809.64</v>
      </c>
      <c r="P173" s="13">
        <f>ICLR!A173</f>
        <v>171</v>
      </c>
      <c r="Q173" s="13" t="str">
        <f>ICLR!B173</f>
        <v>Turkey</v>
      </c>
      <c r="R173" cm="1">
        <f t="array" ref="R173">IF(VLOOKUP(Q173,$A$2:$F$198,COLUMN($F:$F),FALSE)=0,NA(),VLOOKUP(Q173,$A$2:$F$198,COLUMN($F:$F),FALSE))</f>
        <v>11706.89</v>
      </c>
      <c r="T173" s="75">
        <f>AAS!B173</f>
        <v>172</v>
      </c>
      <c r="U173" s="75" t="str">
        <f>AAS!C173</f>
        <v>USA</v>
      </c>
      <c r="V173" cm="1">
        <f t="array" ref="V173">IF(VLOOKUP(U173,$A$2:$F$198,COLUMN($F:$F),FALSE)=0,NA(),VLOOKUP(U173,$A$2:$F$198,COLUMN($F:$F),FALSE))</f>
        <v>63809.64</v>
      </c>
    </row>
    <row r="174" spans="1:22">
      <c r="A174" t="s">
        <v>604</v>
      </c>
      <c r="B174" t="s">
        <v>706</v>
      </c>
      <c r="C174" t="s">
        <v>865</v>
      </c>
      <c r="D174" t="s">
        <v>866</v>
      </c>
      <c r="E174" t="s">
        <v>702</v>
      </c>
      <c r="F174" s="50">
        <v>7193.98</v>
      </c>
      <c r="G174">
        <v>2015</v>
      </c>
      <c r="L174">
        <f>NAMS!B174</f>
        <v>276</v>
      </c>
      <c r="M174" t="str">
        <f>NAMS!K174</f>
        <v>USA</v>
      </c>
      <c r="N174" cm="1">
        <f t="array" ref="N174">IF(VLOOKUP(M174,$A$2:$F$198,COLUMN($F:$F),FALSE)=0,NA(),VLOOKUP(M174,$A$2:$F$198,COLUMN($F:$F),FALSE))</f>
        <v>63809.64</v>
      </c>
      <c r="P174" s="13">
        <f>ICLR!A174</f>
        <v>172</v>
      </c>
      <c r="Q174" s="13" t="str">
        <f>ICLR!B174</f>
        <v>Taiwan</v>
      </c>
      <c r="R174" cm="1">
        <f t="array" ref="R174">IF(VLOOKUP(Q174,$A$2:$F$198,COLUMN($F:$F),FALSE)=0,NA(),VLOOKUP(Q174,$A$2:$F$198,COLUMN($F:$F),FALSE))</f>
        <v>10121.299999999999</v>
      </c>
      <c r="T174" s="75">
        <f>AAS!B174</f>
        <v>173</v>
      </c>
      <c r="U174" s="75" t="str">
        <f>AAS!C174</f>
        <v>USA</v>
      </c>
      <c r="V174" cm="1">
        <f t="array" ref="V174">IF(VLOOKUP(U174,$A$2:$F$198,COLUMN($F:$F),FALSE)=0,NA(),VLOOKUP(U174,$A$2:$F$198,COLUMN($F:$F),FALSE))</f>
        <v>63809.64</v>
      </c>
    </row>
    <row r="175" spans="1:22">
      <c r="A175" t="s">
        <v>795</v>
      </c>
      <c r="B175" t="s">
        <v>706</v>
      </c>
      <c r="C175" t="s">
        <v>865</v>
      </c>
      <c r="D175" t="s">
        <v>866</v>
      </c>
      <c r="E175" t="s">
        <v>702</v>
      </c>
      <c r="F175" s="50">
        <v>2254.6999999999998</v>
      </c>
      <c r="G175">
        <v>2015</v>
      </c>
      <c r="L175">
        <f>NAMS!B175</f>
        <v>277</v>
      </c>
      <c r="M175" t="str">
        <f>NAMS!K175</f>
        <v>USA</v>
      </c>
      <c r="N175" cm="1">
        <f t="array" ref="N175">IF(VLOOKUP(M175,$A$2:$F$198,COLUMN($F:$F),FALSE)=0,NA(),VLOOKUP(M175,$A$2:$F$198,COLUMN($F:$F),FALSE))</f>
        <v>63809.64</v>
      </c>
      <c r="P175" s="13">
        <f>ICLR!A175</f>
        <v>173</v>
      </c>
      <c r="Q175" s="13" t="str">
        <f>ICLR!B175</f>
        <v>Tanzania</v>
      </c>
      <c r="R175" cm="1">
        <f t="array" ref="R175">IF(VLOOKUP(Q175,$A$2:$F$198,COLUMN($F:$F),FALSE)=0,NA(),VLOOKUP(Q175,$A$2:$F$198,COLUMN($F:$F),FALSE))</f>
        <v>1195.0899999999999</v>
      </c>
      <c r="T175" s="75">
        <f>AAS!B175</f>
        <v>174</v>
      </c>
      <c r="U175" s="75" t="str">
        <f>AAS!C175</f>
        <v>USA</v>
      </c>
      <c r="V175" cm="1">
        <f t="array" ref="V175">IF(VLOOKUP(U175,$A$2:$F$198,COLUMN($F:$F),FALSE)=0,NA(),VLOOKUP(U175,$A$2:$F$198,COLUMN($F:$F),FALSE))</f>
        <v>63809.64</v>
      </c>
    </row>
    <row r="176" spans="1:22">
      <c r="A176" t="s">
        <v>796</v>
      </c>
      <c r="B176" t="s">
        <v>706</v>
      </c>
      <c r="C176" t="s">
        <v>865</v>
      </c>
      <c r="D176" t="s">
        <v>866</v>
      </c>
      <c r="E176" t="s">
        <v>702</v>
      </c>
      <c r="F176" s="50">
        <v>707.92200000000003</v>
      </c>
      <c r="G176">
        <v>2013</v>
      </c>
      <c r="L176">
        <f>NAMS!B176</f>
        <v>278</v>
      </c>
      <c r="M176" t="str">
        <f>NAMS!K176</f>
        <v>USA</v>
      </c>
      <c r="N176" cm="1">
        <f t="array" ref="N176">IF(VLOOKUP(M176,$A$2:$F$198,COLUMN($F:$F),FALSE)=0,NA(),VLOOKUP(M176,$A$2:$F$198,COLUMN($F:$F),FALSE))</f>
        <v>63809.64</v>
      </c>
      <c r="P176" s="13">
        <f>ICLR!A176</f>
        <v>174</v>
      </c>
      <c r="Q176" s="13" t="str">
        <f>ICLR!B176</f>
        <v>Ukraine</v>
      </c>
      <c r="R176" cm="1">
        <f t="array" ref="R176">IF(VLOOKUP(Q176,$A$2:$F$198,COLUMN($F:$F),FALSE)=0,NA(),VLOOKUP(Q176,$A$2:$F$198,COLUMN($F:$F),FALSE))</f>
        <v>2818.22</v>
      </c>
      <c r="T176" s="75">
        <f>AAS!B176</f>
        <v>175</v>
      </c>
      <c r="U176" s="75" t="str">
        <f>AAS!C176</f>
        <v>USA</v>
      </c>
      <c r="V176" cm="1">
        <f t="array" ref="V176">IF(VLOOKUP(U176,$A$2:$F$198,COLUMN($F:$F),FALSE)=0,NA(),VLOOKUP(U176,$A$2:$F$198,COLUMN($F:$F),FALSE))</f>
        <v>63809.64</v>
      </c>
    </row>
    <row r="177" spans="1:22">
      <c r="A177" t="s">
        <v>797</v>
      </c>
      <c r="B177" t="s">
        <v>706</v>
      </c>
      <c r="C177" t="s">
        <v>865</v>
      </c>
      <c r="D177" t="s">
        <v>866</v>
      </c>
      <c r="E177" t="s">
        <v>702</v>
      </c>
      <c r="F177" s="50">
        <v>4357.46</v>
      </c>
      <c r="G177">
        <v>2016</v>
      </c>
      <c r="L177">
        <f>NAMS!B177</f>
        <v>279</v>
      </c>
      <c r="M177" t="str">
        <f>NAMS!K177</f>
        <v>USA</v>
      </c>
      <c r="N177" cm="1">
        <f t="array" ref="N177">IF(VLOOKUP(M177,$A$2:$F$198,COLUMN($F:$F),FALSE)=0,NA(),VLOOKUP(M177,$A$2:$F$198,COLUMN($F:$F),FALSE))</f>
        <v>63809.64</v>
      </c>
      <c r="P177" s="13">
        <f>ICLR!A177</f>
        <v>175</v>
      </c>
      <c r="Q177" s="13" t="str">
        <f>ICLR!B177</f>
        <v>Uganda</v>
      </c>
      <c r="R177" cm="1">
        <f t="array" ref="R177">IF(VLOOKUP(Q177,$A$2:$F$198,COLUMN($F:$F),FALSE)=0,NA(),VLOOKUP(Q177,$A$2:$F$198,COLUMN($F:$F),FALSE))</f>
        <v>769.005</v>
      </c>
      <c r="T177" s="75">
        <f>AAS!B177</f>
        <v>176</v>
      </c>
      <c r="U177" s="75" t="str">
        <f>AAS!C177</f>
        <v>USA</v>
      </c>
      <c r="V177" cm="1">
        <f t="array" ref="V177">IF(VLOOKUP(U177,$A$2:$F$198,COLUMN($F:$F),FALSE)=0,NA(),VLOOKUP(U177,$A$2:$F$198,COLUMN($F:$F),FALSE))</f>
        <v>63809.64</v>
      </c>
    </row>
    <row r="178" spans="1:22">
      <c r="A178" t="s">
        <v>798</v>
      </c>
      <c r="B178" t="s">
        <v>706</v>
      </c>
      <c r="C178" t="s">
        <v>865</v>
      </c>
      <c r="D178" t="s">
        <v>866</v>
      </c>
      <c r="E178" t="s">
        <v>702</v>
      </c>
      <c r="F178" s="50">
        <v>15554.67</v>
      </c>
      <c r="G178">
        <v>2016</v>
      </c>
      <c r="L178">
        <f>NAMS!B178</f>
        <v>280</v>
      </c>
      <c r="M178" t="str">
        <f>NAMS!K178</f>
        <v>Israel</v>
      </c>
      <c r="N178" cm="1">
        <f t="array" ref="N178">IF(VLOOKUP(M178,$A$2:$F$198,COLUMN($F:$F),FALSE)=0,NA(),VLOOKUP(M178,$A$2:$F$198,COLUMN($F:$F),FALSE))</f>
        <v>41377.49</v>
      </c>
      <c r="P178" s="13">
        <f>ICLR!A178</f>
        <v>176</v>
      </c>
      <c r="Q178" s="13" t="str">
        <f>ICLR!B178</f>
        <v>USA</v>
      </c>
      <c r="R178" cm="1">
        <f t="array" ref="R178">IF(VLOOKUP(Q178,$A$2:$F$198,COLUMN($F:$F),FALSE)=0,NA(),VLOOKUP(Q178,$A$2:$F$198,COLUMN($F:$F),FALSE))</f>
        <v>63809.64</v>
      </c>
      <c r="T178" s="75">
        <f>AAS!B178</f>
        <v>177</v>
      </c>
      <c r="U178" s="75" t="str">
        <f>AAS!C178</f>
        <v>USA</v>
      </c>
      <c r="V178" cm="1">
        <f t="array" ref="V178">IF(VLOOKUP(U178,$A$2:$F$198,COLUMN($F:$F),FALSE)=0,NA(),VLOOKUP(U178,$A$2:$F$198,COLUMN($F:$F),FALSE))</f>
        <v>63809.64</v>
      </c>
    </row>
    <row r="179" spans="1:22">
      <c r="A179" t="s">
        <v>592</v>
      </c>
      <c r="B179" t="s">
        <v>706</v>
      </c>
      <c r="C179" t="s">
        <v>865</v>
      </c>
      <c r="D179" t="s">
        <v>866</v>
      </c>
      <c r="E179" t="s">
        <v>702</v>
      </c>
      <c r="F179" s="50">
        <v>3565.1</v>
      </c>
      <c r="G179">
        <v>2011</v>
      </c>
      <c r="L179">
        <f>NAMS!B179</f>
        <v>281</v>
      </c>
      <c r="M179" t="str">
        <f>NAMS!K179</f>
        <v>USA</v>
      </c>
      <c r="N179" cm="1">
        <f t="array" ref="N179">IF(VLOOKUP(M179,$A$2:$F$198,COLUMN($F:$F),FALSE)=0,NA(),VLOOKUP(M179,$A$2:$F$198,COLUMN($F:$F),FALSE))</f>
        <v>63809.64</v>
      </c>
      <c r="P179" s="13">
        <f>ICLR!A179</f>
        <v>177</v>
      </c>
      <c r="Q179" s="13" t="str">
        <f>ICLR!B179</f>
        <v>Uruguay</v>
      </c>
      <c r="R179" cm="1">
        <f t="array" ref="R179">IF(VLOOKUP(Q179,$A$2:$F$198,COLUMN($F:$F),FALSE)=0,NA(),VLOOKUP(Q179,$A$2:$F$198,COLUMN($F:$F),FALSE))</f>
        <v>19765.599999999999</v>
      </c>
      <c r="T179" s="75">
        <f>AAS!B179</f>
        <v>178</v>
      </c>
      <c r="U179" s="75" t="str">
        <f>AAS!C179</f>
        <v>USA</v>
      </c>
      <c r="V179" cm="1">
        <f t="array" ref="V179">IF(VLOOKUP(U179,$A$2:$F$198,COLUMN($F:$F),FALSE)=0,NA(),VLOOKUP(U179,$A$2:$F$198,COLUMN($F:$F),FALSE))</f>
        <v>63809.64</v>
      </c>
    </row>
    <row r="180" spans="1:22">
      <c r="A180" t="s">
        <v>591</v>
      </c>
      <c r="B180" t="s">
        <v>706</v>
      </c>
      <c r="C180" t="s">
        <v>865</v>
      </c>
      <c r="D180" t="s">
        <v>866</v>
      </c>
      <c r="E180" t="s">
        <v>702</v>
      </c>
      <c r="F180" s="50">
        <v>11706.89</v>
      </c>
      <c r="G180">
        <v>2016</v>
      </c>
      <c r="L180">
        <f>NAMS!B180</f>
        <v>282</v>
      </c>
      <c r="M180" t="str">
        <f>NAMS!K180</f>
        <v>Norway</v>
      </c>
      <c r="N180" cm="1">
        <f t="array" ref="N180">IF(VLOOKUP(M180,$A$2:$F$198,COLUMN($F:$F),FALSE)=0,NA(),VLOOKUP(M180,$A$2:$F$198,COLUMN($F:$F),FALSE))</f>
        <v>76817.740000000005</v>
      </c>
      <c r="P180" s="13">
        <f>ICLR!A180</f>
        <v>178</v>
      </c>
      <c r="Q180" s="13" t="str">
        <f>ICLR!B180</f>
        <v>Venezuela</v>
      </c>
      <c r="R180" cm="1">
        <f t="array" ref="R180">IF(VLOOKUP(Q180,$A$2:$F$198,COLUMN($F:$F),FALSE)=0,NA(),VLOOKUP(Q180,$A$2:$F$198,COLUMN($F:$F),FALSE))</f>
        <v>5736.83</v>
      </c>
      <c r="T180" s="75">
        <f>AAS!B180</f>
        <v>179</v>
      </c>
      <c r="U180" s="75" t="str">
        <f>AAS!C180</f>
        <v>USA</v>
      </c>
      <c r="V180" cm="1">
        <f t="array" ref="V180">IF(VLOOKUP(U180,$A$2:$F$198,COLUMN($F:$F),FALSE)=0,NA(),VLOOKUP(U180,$A$2:$F$198,COLUMN($F:$F),FALSE))</f>
        <v>63809.64</v>
      </c>
    </row>
    <row r="181" spans="1:22">
      <c r="A181" t="s">
        <v>799</v>
      </c>
      <c r="B181" t="s">
        <v>706</v>
      </c>
      <c r="C181" t="s">
        <v>865</v>
      </c>
      <c r="D181" t="s">
        <v>866</v>
      </c>
      <c r="E181" t="s">
        <v>702</v>
      </c>
      <c r="F181" s="50">
        <v>9045.43</v>
      </c>
      <c r="G181">
        <v>2004</v>
      </c>
      <c r="L181">
        <f>NAMS!B181</f>
        <v>283</v>
      </c>
      <c r="M181" t="str">
        <f>NAMS!K181</f>
        <v>USA</v>
      </c>
      <c r="N181" cm="1">
        <f t="array" ref="N181">IF(VLOOKUP(M181,$A$2:$F$198,COLUMN($F:$F),FALSE)=0,NA(),VLOOKUP(M181,$A$2:$F$198,COLUMN($F:$F),FALSE))</f>
        <v>63809.64</v>
      </c>
      <c r="P181" s="13">
        <f>ICLR!A181</f>
        <v>179</v>
      </c>
      <c r="Q181" s="13" t="str">
        <f>ICLR!B181</f>
        <v>Vietnam</v>
      </c>
      <c r="R181" cm="1">
        <f t="array" ref="R181">IF(VLOOKUP(Q181,$A$2:$F$198,COLUMN($F:$F),FALSE)=0,NA(),VLOOKUP(Q181,$A$2:$F$198,COLUMN($F:$F),FALSE))</f>
        <v>2677.31</v>
      </c>
      <c r="T181" s="75">
        <f>AAS!B181</f>
        <v>180</v>
      </c>
      <c r="U181" s="75" t="str">
        <f>AAS!C181</f>
        <v>USA</v>
      </c>
      <c r="V181" cm="1">
        <f t="array" ref="V181">IF(VLOOKUP(U181,$A$2:$F$198,COLUMN($F:$F),FALSE)=0,NA(),VLOOKUP(U181,$A$2:$F$198,COLUMN($F:$F),FALSE))</f>
        <v>63809.64</v>
      </c>
    </row>
    <row r="182" spans="1:22">
      <c r="A182" t="s">
        <v>800</v>
      </c>
      <c r="B182" t="s">
        <v>706</v>
      </c>
      <c r="C182" t="s">
        <v>865</v>
      </c>
      <c r="D182" t="s">
        <v>866</v>
      </c>
      <c r="E182" t="s">
        <v>702</v>
      </c>
      <c r="F182" s="50">
        <v>3869.19</v>
      </c>
      <c r="G182">
        <v>2013</v>
      </c>
      <c r="L182">
        <f>NAMS!B182</f>
        <v>284</v>
      </c>
      <c r="M182" t="str">
        <f>NAMS!K182</f>
        <v>USA</v>
      </c>
      <c r="N182" cm="1">
        <f t="array" ref="N182">IF(VLOOKUP(M182,$A$2:$F$198,COLUMN($F:$F),FALSE)=0,NA(),VLOOKUP(M182,$A$2:$F$198,COLUMN($F:$F),FALSE))</f>
        <v>63809.64</v>
      </c>
      <c r="P182" s="13">
        <f>ICLR!A182</f>
        <v>180</v>
      </c>
      <c r="Q182" s="13" t="str">
        <f>ICLR!B182</f>
        <v>South Africa</v>
      </c>
      <c r="R182" cm="1">
        <f t="array" ref="R182">IF(VLOOKUP(Q182,$A$2:$F$198,COLUMN($F:$F),FALSE)=0,NA(),VLOOKUP(Q182,$A$2:$F$198,COLUMN($F:$F),FALSE))</f>
        <v>6417.94</v>
      </c>
      <c r="T182" s="75">
        <f>AAS!B182</f>
        <v>181</v>
      </c>
      <c r="U182" s="75" t="str">
        <f>AAS!C182</f>
        <v>USA</v>
      </c>
      <c r="V182" cm="1">
        <f t="array" ref="V182">IF(VLOOKUP(U182,$A$2:$F$198,COLUMN($F:$F),FALSE)=0,NA(),VLOOKUP(U182,$A$2:$F$198,COLUMN($F:$F),FALSE))</f>
        <v>63809.64</v>
      </c>
    </row>
    <row r="183" spans="1:22">
      <c r="A183" t="s">
        <v>601</v>
      </c>
      <c r="B183" t="s">
        <v>706</v>
      </c>
      <c r="C183" t="s">
        <v>865</v>
      </c>
      <c r="D183" t="s">
        <v>866</v>
      </c>
      <c r="E183" t="s">
        <v>702</v>
      </c>
      <c r="F183" s="50">
        <v>769.005</v>
      </c>
      <c r="G183">
        <v>2016</v>
      </c>
      <c r="L183">
        <f>NAMS!B183</f>
        <v>285</v>
      </c>
      <c r="M183" t="str">
        <f>NAMS!K183</f>
        <v>USA</v>
      </c>
      <c r="N183" cm="1">
        <f t="array" ref="N183">IF(VLOOKUP(M183,$A$2:$F$198,COLUMN($F:$F),FALSE)=0,NA(),VLOOKUP(M183,$A$2:$F$198,COLUMN($F:$F),FALSE))</f>
        <v>63809.64</v>
      </c>
      <c r="P183" s="13">
        <f>ICLR!A183</f>
        <v>181</v>
      </c>
      <c r="Q183" s="13" t="str">
        <f>ICLR!B183</f>
        <v>Zimbabwe</v>
      </c>
      <c r="R183" cm="1">
        <f t="array" ref="R183">IF(VLOOKUP(Q183,$A$2:$F$198,COLUMN($F:$F),FALSE)=0,NA(),VLOOKUP(Q183,$A$2:$F$198,COLUMN($F:$F),FALSE))</f>
        <v>1315.63</v>
      </c>
      <c r="T183" s="75">
        <f>AAS!B183</f>
        <v>182</v>
      </c>
      <c r="U183" s="75" t="str">
        <f>AAS!C183</f>
        <v>USA</v>
      </c>
      <c r="V183" cm="1">
        <f t="array" ref="V183">IF(VLOOKUP(U183,$A$2:$F$198,COLUMN($F:$F),FALSE)=0,NA(),VLOOKUP(U183,$A$2:$F$198,COLUMN($F:$F),FALSE))</f>
        <v>63809.64</v>
      </c>
    </row>
    <row r="184" spans="1:22">
      <c r="A184" t="s">
        <v>602</v>
      </c>
      <c r="B184" t="s">
        <v>706</v>
      </c>
      <c r="C184" t="s">
        <v>865</v>
      </c>
      <c r="D184" t="s">
        <v>866</v>
      </c>
      <c r="E184" t="s">
        <v>702</v>
      </c>
      <c r="F184" s="50">
        <v>2818.22</v>
      </c>
      <c r="G184">
        <v>2016</v>
      </c>
      <c r="L184">
        <f>NAMS!B184</f>
        <v>286</v>
      </c>
      <c r="M184" t="str">
        <f>NAMS!K184</f>
        <v>USA</v>
      </c>
      <c r="N184" cm="1">
        <f t="array" ref="N184">IF(VLOOKUP(M184,$A$2:$F$198,COLUMN($F:$F),FALSE)=0,NA(),VLOOKUP(M184,$A$2:$F$198,COLUMN($F:$F),FALSE))</f>
        <v>63809.64</v>
      </c>
      <c r="P184" s="13">
        <f>ICLR!A184</f>
        <v>182</v>
      </c>
      <c r="Q184" s="13" t="str">
        <f>ICLR!B184</f>
        <v>United Arab Emirates</v>
      </c>
      <c r="R184" cm="1">
        <f t="array" ref="R184">IF(VLOOKUP(Q184,$A$2:$F$198,COLUMN($F:$F),FALSE)=0,NA(),VLOOKUP(Q184,$A$2:$F$198,COLUMN($F:$F),FALSE))</f>
        <v>39342.31</v>
      </c>
      <c r="T184" s="75">
        <f>AAS!B184</f>
        <v>183</v>
      </c>
      <c r="U184" s="75" t="str">
        <f>AAS!C184</f>
        <v>USA</v>
      </c>
      <c r="V184" cm="1">
        <f t="array" ref="V184">IF(VLOOKUP(U184,$A$2:$F$198,COLUMN($F:$F),FALSE)=0,NA(),VLOOKUP(U184,$A$2:$F$198,COLUMN($F:$F),FALSE))</f>
        <v>63809.64</v>
      </c>
    </row>
    <row r="185" spans="1:22">
      <c r="A185" t="s">
        <v>571</v>
      </c>
      <c r="B185" t="s">
        <v>706</v>
      </c>
      <c r="C185" t="s">
        <v>865</v>
      </c>
      <c r="D185" t="s">
        <v>866</v>
      </c>
      <c r="E185" t="s">
        <v>702</v>
      </c>
      <c r="F185" s="50">
        <v>39342.31</v>
      </c>
      <c r="G185">
        <v>2005</v>
      </c>
      <c r="L185">
        <f>NAMS!B185</f>
        <v>287</v>
      </c>
      <c r="M185" t="str">
        <f>NAMS!K185</f>
        <v>USA</v>
      </c>
      <c r="N185" cm="1">
        <f t="array" ref="N185">IF(VLOOKUP(M185,$A$2:$F$198,COLUMN($F:$F),FALSE)=0,NA(),VLOOKUP(M185,$A$2:$F$198,COLUMN($F:$F),FALSE))</f>
        <v>63809.64</v>
      </c>
      <c r="P185" s="13">
        <f>ICLR!A185</f>
        <v>183</v>
      </c>
      <c r="Q185" s="13" t="str">
        <f>ICLR!B185</f>
        <v>Albania</v>
      </c>
      <c r="R185" cm="1">
        <f t="array" ref="R185">IF(VLOOKUP(Q185,$A$2:$F$198,COLUMN($F:$F),FALSE)=0,NA(),VLOOKUP(Q185,$A$2:$F$198,COLUMN($F:$F),FALSE))</f>
        <v>5184.18</v>
      </c>
      <c r="T185" s="75">
        <f>AAS!B185</f>
        <v>184</v>
      </c>
      <c r="U185" s="75" t="str">
        <f>AAS!C185</f>
        <v>USA</v>
      </c>
      <c r="V185" cm="1">
        <f t="array" ref="V185">IF(VLOOKUP(U185,$A$2:$F$198,COLUMN($F:$F),FALSE)=0,NA(),VLOOKUP(U185,$A$2:$F$198,COLUMN($F:$F),FALSE))</f>
        <v>63809.64</v>
      </c>
    </row>
    <row r="186" spans="1:22">
      <c r="A186" t="s">
        <v>416</v>
      </c>
      <c r="B186" t="s">
        <v>706</v>
      </c>
      <c r="C186" t="s">
        <v>865</v>
      </c>
      <c r="D186" t="s">
        <v>866</v>
      </c>
      <c r="E186" t="s">
        <v>702</v>
      </c>
      <c r="F186" s="50">
        <v>40800.480000000003</v>
      </c>
      <c r="G186">
        <v>2016</v>
      </c>
      <c r="L186">
        <f>NAMS!B186</f>
        <v>288</v>
      </c>
      <c r="M186" t="str">
        <f>NAMS!K186</f>
        <v>USA</v>
      </c>
      <c r="N186" cm="1">
        <f t="array" ref="N186">IF(VLOOKUP(M186,$A$2:$F$198,COLUMN($F:$F),FALSE)=0,NA(),VLOOKUP(M186,$A$2:$F$198,COLUMN($F:$F),FALSE))</f>
        <v>63809.64</v>
      </c>
      <c r="P186" s="13">
        <f>ICLR!A186</f>
        <v>184</v>
      </c>
      <c r="Q186" s="13" t="str">
        <f>ICLR!B186</f>
        <v>Argentina</v>
      </c>
      <c r="R186" cm="1">
        <f t="array" ref="R186">IF(VLOOKUP(Q186,$A$2:$F$198,COLUMN($F:$F),FALSE)=0,NA(),VLOOKUP(Q186,$A$2:$F$198,COLUMN($F:$F),FALSE))</f>
        <v>15801.16</v>
      </c>
      <c r="T186" s="75">
        <f>AAS!B186</f>
        <v>185</v>
      </c>
      <c r="U186" s="75" t="str">
        <f>AAS!C186</f>
        <v>USA</v>
      </c>
      <c r="V186" cm="1">
        <f t="array" ref="V186">IF(VLOOKUP(U186,$A$2:$F$198,COLUMN($F:$F),FALSE)=0,NA(),VLOOKUP(U186,$A$2:$F$198,COLUMN($F:$F),FALSE))</f>
        <v>63809.64</v>
      </c>
    </row>
    <row r="187" spans="1:22">
      <c r="A187" t="s">
        <v>29</v>
      </c>
      <c r="B187" t="s">
        <v>706</v>
      </c>
      <c r="C187" t="s">
        <v>865</v>
      </c>
      <c r="D187" t="s">
        <v>866</v>
      </c>
      <c r="E187" t="s">
        <v>702</v>
      </c>
      <c r="F187" s="50">
        <v>63809.64</v>
      </c>
      <c r="G187">
        <v>2016</v>
      </c>
      <c r="L187">
        <f>NAMS!B187</f>
        <v>289</v>
      </c>
      <c r="M187" t="str">
        <f>NAMS!K187</f>
        <v>USA</v>
      </c>
      <c r="N187" cm="1">
        <f t="array" ref="N187">IF(VLOOKUP(M187,$A$2:$F$198,COLUMN($F:$F),FALSE)=0,NA(),VLOOKUP(M187,$A$2:$F$198,COLUMN($F:$F),FALSE))</f>
        <v>63809.64</v>
      </c>
      <c r="P187" s="13">
        <f>ICLR!A187</f>
        <v>185</v>
      </c>
      <c r="Q187" s="13" t="str">
        <f>ICLR!B187</f>
        <v>Austria</v>
      </c>
      <c r="R187" cm="1">
        <f t="array" ref="R187">IF(VLOOKUP(Q187,$A$2:$F$198,COLUMN($F:$F),FALSE)=0,NA(),VLOOKUP(Q187,$A$2:$F$198,COLUMN($F:$F),FALSE))</f>
        <v>51375.45</v>
      </c>
      <c r="T187" s="75">
        <f>AAS!B187</f>
        <v>186</v>
      </c>
      <c r="U187" s="75" t="str">
        <f>AAS!C187</f>
        <v>USA</v>
      </c>
      <c r="V187" cm="1">
        <f t="array" ref="V187">IF(VLOOKUP(U187,$A$2:$F$198,COLUMN($F:$F),FALSE)=0,NA(),VLOOKUP(U187,$A$2:$F$198,COLUMN($F:$F),FALSE))</f>
        <v>63809.64</v>
      </c>
    </row>
    <row r="188" spans="1:22">
      <c r="A188" t="s">
        <v>600</v>
      </c>
      <c r="B188" t="s">
        <v>706</v>
      </c>
      <c r="C188" t="s">
        <v>865</v>
      </c>
      <c r="D188" t="s">
        <v>866</v>
      </c>
      <c r="E188" t="s">
        <v>702</v>
      </c>
      <c r="F188" s="50">
        <v>19765.599999999999</v>
      </c>
      <c r="G188">
        <v>2015</v>
      </c>
      <c r="L188">
        <f>NAMS!B188</f>
        <v>290</v>
      </c>
      <c r="M188" t="str">
        <f>NAMS!K188</f>
        <v>USA</v>
      </c>
      <c r="N188" cm="1">
        <f t="array" ref="N188">IF(VLOOKUP(M188,$A$2:$F$198,COLUMN($F:$F),FALSE)=0,NA(),VLOOKUP(M188,$A$2:$F$198,COLUMN($F:$F),FALSE))</f>
        <v>63809.64</v>
      </c>
      <c r="P188" s="13">
        <f>ICLR!A188</f>
        <v>186</v>
      </c>
      <c r="Q188" s="13" t="str">
        <f>ICLR!B188</f>
        <v>Australia</v>
      </c>
      <c r="R188" cm="1">
        <f t="array" ref="R188">IF(VLOOKUP(Q188,$A$2:$F$198,COLUMN($F:$F),FALSE)=0,NA(),VLOOKUP(Q188,$A$2:$F$198,COLUMN($F:$F),FALSE))</f>
        <v>61250.7</v>
      </c>
      <c r="T188" s="75">
        <f>AAS!B188</f>
        <v>187</v>
      </c>
      <c r="U188" s="75" t="str">
        <f>AAS!C188</f>
        <v>USA</v>
      </c>
      <c r="V188" cm="1">
        <f t="array" ref="V188">IF(VLOOKUP(U188,$A$2:$F$198,COLUMN($F:$F),FALSE)=0,NA(),VLOOKUP(U188,$A$2:$F$198,COLUMN($F:$F),FALSE))</f>
        <v>63809.64</v>
      </c>
    </row>
    <row r="189" spans="1:22">
      <c r="A189" t="s">
        <v>801</v>
      </c>
      <c r="B189" t="s">
        <v>706</v>
      </c>
      <c r="C189" t="s">
        <v>865</v>
      </c>
      <c r="D189" t="s">
        <v>866</v>
      </c>
      <c r="E189" t="s">
        <v>702</v>
      </c>
      <c r="F189" s="50">
        <v>2222.46</v>
      </c>
      <c r="G189">
        <v>2013</v>
      </c>
      <c r="L189">
        <f>NAMS!B189</f>
        <v>291</v>
      </c>
      <c r="M189" t="str">
        <f>NAMS!K189</f>
        <v>USA</v>
      </c>
      <c r="N189" cm="1">
        <f t="array" ref="N189">IF(VLOOKUP(M189,$A$2:$F$198,COLUMN($F:$F),FALSE)=0,NA(),VLOOKUP(M189,$A$2:$F$198,COLUMN($F:$F),FALSE))</f>
        <v>63809.64</v>
      </c>
      <c r="P189" s="13">
        <f>ICLR!A189</f>
        <v>187</v>
      </c>
      <c r="Q189" s="13" t="str">
        <f>ICLR!B189</f>
        <v>Bosnia and Herzegovina</v>
      </c>
      <c r="R189" cm="1">
        <f t="array" ref="R189">IF(VLOOKUP(Q189,$A$2:$F$198,COLUMN($F:$F),FALSE)=0,NA(),VLOOKUP(Q189,$A$2:$F$198,COLUMN($F:$F),FALSE))</f>
        <v>5076.0600000000004</v>
      </c>
      <c r="T189" s="75">
        <f>AAS!B189</f>
        <v>188</v>
      </c>
      <c r="U189" s="75" t="str">
        <f>AAS!C189</f>
        <v>USA</v>
      </c>
      <c r="V189" cm="1">
        <f t="array" ref="V189">IF(VLOOKUP(U189,$A$2:$F$198,COLUMN($F:$F),FALSE)=0,NA(),VLOOKUP(U189,$A$2:$F$198,COLUMN($F:$F),FALSE))</f>
        <v>63809.64</v>
      </c>
    </row>
    <row r="190" spans="1:22">
      <c r="A190" t="s">
        <v>802</v>
      </c>
      <c r="B190" t="s">
        <v>706</v>
      </c>
      <c r="C190" t="s">
        <v>865</v>
      </c>
      <c r="D190" t="s">
        <v>866</v>
      </c>
      <c r="E190" t="s">
        <v>702</v>
      </c>
      <c r="F190" s="50">
        <v>3237.95</v>
      </c>
      <c r="G190">
        <v>2015</v>
      </c>
      <c r="L190">
        <f>NAMS!B190</f>
        <v>292</v>
      </c>
      <c r="M190" t="str">
        <f>NAMS!K190</f>
        <v>USA</v>
      </c>
      <c r="N190" cm="1">
        <f t="array" ref="N190">IF(VLOOKUP(M190,$A$2:$F$198,COLUMN($F:$F),FALSE)=0,NA(),VLOOKUP(M190,$A$2:$F$198,COLUMN($F:$F),FALSE))</f>
        <v>63809.64</v>
      </c>
      <c r="P190" s="13">
        <f>ICLR!A190</f>
        <v>188</v>
      </c>
      <c r="Q190" s="13" t="str">
        <f>ICLR!B190</f>
        <v>Bangladesh</v>
      </c>
      <c r="R190" cm="1">
        <f t="array" ref="R190">IF(VLOOKUP(Q190,$A$2:$F$198,COLUMN($F:$F),FALSE)=0,NA(),VLOOKUP(Q190,$A$2:$F$198,COLUMN($F:$F),FALSE))</f>
        <v>1794.53</v>
      </c>
      <c r="T190" s="75">
        <f>AAS!B190</f>
        <v>189</v>
      </c>
      <c r="U190" s="75" t="str">
        <f>AAS!C190</f>
        <v>USA</v>
      </c>
      <c r="V190" cm="1">
        <f t="array" ref="V190">IF(VLOOKUP(U190,$A$2:$F$198,COLUMN($F:$F),FALSE)=0,NA(),VLOOKUP(U190,$A$2:$F$198,COLUMN($F:$F),FALSE))</f>
        <v>63809.64</v>
      </c>
    </row>
    <row r="191" spans="1:22">
      <c r="A191" t="s">
        <v>599</v>
      </c>
      <c r="B191" t="s">
        <v>706</v>
      </c>
      <c r="C191" t="s">
        <v>865</v>
      </c>
      <c r="D191" t="s">
        <v>866</v>
      </c>
      <c r="E191" t="s">
        <v>702</v>
      </c>
      <c r="F191" s="50">
        <v>5736.83</v>
      </c>
      <c r="G191">
        <v>2010</v>
      </c>
      <c r="L191">
        <f>NAMS!B191</f>
        <v>293</v>
      </c>
      <c r="M191" t="str">
        <f>NAMS!K191</f>
        <v>USA</v>
      </c>
      <c r="N191" cm="1">
        <f t="array" ref="N191">IF(VLOOKUP(M191,$A$2:$F$198,COLUMN($F:$F),FALSE)=0,NA(),VLOOKUP(M191,$A$2:$F$198,COLUMN($F:$F),FALSE))</f>
        <v>63809.64</v>
      </c>
      <c r="P191" s="13">
        <f>ICLR!A191</f>
        <v>189</v>
      </c>
      <c r="Q191" s="13" t="str">
        <f>ICLR!B191</f>
        <v>Belgium</v>
      </c>
      <c r="R191" cm="1">
        <f t="array" ref="R191">IF(VLOOKUP(Q191,$A$2:$F$198,COLUMN($F:$F),FALSE)=0,NA(),VLOOKUP(Q191,$A$2:$F$198,COLUMN($F:$F),FALSE))</f>
        <v>47811.55</v>
      </c>
      <c r="T191" s="75">
        <f>AAS!B191</f>
        <v>190</v>
      </c>
      <c r="U191" s="75" t="str">
        <f>AAS!C191</f>
        <v>USA</v>
      </c>
      <c r="V191" cm="1">
        <f t="array" ref="V191">IF(VLOOKUP(U191,$A$2:$F$198,COLUMN($F:$F),FALSE)=0,NA(),VLOOKUP(U191,$A$2:$F$198,COLUMN($F:$F),FALSE))</f>
        <v>63809.64</v>
      </c>
    </row>
    <row r="192" spans="1:22">
      <c r="A192" t="s">
        <v>598</v>
      </c>
      <c r="B192" t="s">
        <v>706</v>
      </c>
      <c r="C192" t="s">
        <v>865</v>
      </c>
      <c r="D192" t="s">
        <v>866</v>
      </c>
      <c r="E192" t="s">
        <v>702</v>
      </c>
      <c r="F192" s="50">
        <v>2677.31</v>
      </c>
      <c r="G192">
        <v>2015</v>
      </c>
      <c r="L192">
        <f>NAMS!B192</f>
        <v>294</v>
      </c>
      <c r="M192" t="str">
        <f>NAMS!K192</f>
        <v>USA</v>
      </c>
      <c r="N192" cm="1">
        <f t="array" ref="N192">IF(VLOOKUP(M192,$A$2:$F$198,COLUMN($F:$F),FALSE)=0,NA(),VLOOKUP(M192,$A$2:$F$198,COLUMN($F:$F),FALSE))</f>
        <v>63809.64</v>
      </c>
      <c r="P192" s="13">
        <f>ICLR!A192</f>
        <v>190</v>
      </c>
      <c r="Q192" s="13" t="str">
        <f>ICLR!B192</f>
        <v>Burkina Faso</v>
      </c>
      <c r="R192" cm="1">
        <f t="array" ref="R192">IF(VLOOKUP(Q192,$A$2:$F$198,COLUMN($F:$F),FALSE)=0,NA(),VLOOKUP(Q192,$A$2:$F$198,COLUMN($F:$F),FALSE))</f>
        <v>799.05899999999997</v>
      </c>
      <c r="T192" s="75">
        <f>AAS!B192</f>
        <v>191</v>
      </c>
      <c r="U192" s="75" t="str">
        <f>AAS!C192</f>
        <v>Unknown</v>
      </c>
      <c r="V192" t="e" cm="1">
        <f t="array" ref="V192">IF(VLOOKUP(U192,$A$2:$F$198,COLUMN($F:$F),FALSE)=0,NA(),VLOOKUP(U192,$A$2:$F$198,COLUMN($F:$F),FALSE))</f>
        <v>#N/A</v>
      </c>
    </row>
    <row r="193" spans="1:22">
      <c r="A193" t="s">
        <v>803</v>
      </c>
      <c r="B193" t="s">
        <v>706</v>
      </c>
      <c r="C193" t="s">
        <v>865</v>
      </c>
      <c r="D193" t="s">
        <v>866</v>
      </c>
      <c r="E193" t="s">
        <v>702</v>
      </c>
      <c r="F193" s="50">
        <v>905.31700000000001</v>
      </c>
      <c r="G193">
        <v>2008</v>
      </c>
      <c r="L193">
        <f>NAMS!B193</f>
        <v>295</v>
      </c>
      <c r="M193" t="str">
        <f>NAMS!K193</f>
        <v>USA</v>
      </c>
      <c r="N193" cm="1">
        <f t="array" ref="N193">IF(VLOOKUP(M193,$A$2:$F$198,COLUMN($F:$F),FALSE)=0,NA(),VLOOKUP(M193,$A$2:$F$198,COLUMN($F:$F),FALSE))</f>
        <v>63809.64</v>
      </c>
      <c r="P193" s="13">
        <f>ICLR!A193</f>
        <v>191</v>
      </c>
      <c r="Q193" s="13" t="str">
        <f>ICLR!B193</f>
        <v>Bulgaria</v>
      </c>
      <c r="R193" cm="1">
        <f t="array" ref="R193">IF(VLOOKUP(Q193,$A$2:$F$198,COLUMN($F:$F),FALSE)=0,NA(),VLOOKUP(Q193,$A$2:$F$198,COLUMN($F:$F),FALSE))</f>
        <v>9203.85</v>
      </c>
      <c r="T193" s="75">
        <f>AAS!B193</f>
        <v>192</v>
      </c>
      <c r="U193" s="75" t="str">
        <f>AAS!C193</f>
        <v>USA</v>
      </c>
      <c r="V193" cm="1">
        <f t="array" ref="V193">IF(VLOOKUP(U193,$A$2:$F$198,COLUMN($F:$F),FALSE)=0,NA(),VLOOKUP(U193,$A$2:$F$198,COLUMN($F:$F),FALSE))</f>
        <v>63809.64</v>
      </c>
    </row>
    <row r="194" spans="1:22">
      <c r="A194" t="s">
        <v>804</v>
      </c>
      <c r="B194" t="s">
        <v>706</v>
      </c>
      <c r="C194" t="s">
        <v>865</v>
      </c>
      <c r="D194" t="s">
        <v>866</v>
      </c>
      <c r="E194" t="s">
        <v>702</v>
      </c>
      <c r="F194" s="50">
        <v>1541.53</v>
      </c>
      <c r="G194">
        <v>2010</v>
      </c>
      <c r="L194">
        <f>NAMS!B194</f>
        <v>296</v>
      </c>
      <c r="M194" t="str">
        <f>NAMS!K194</f>
        <v>Netherlands</v>
      </c>
      <c r="N194" cm="1">
        <f t="array" ref="N194">IF(VLOOKUP(M194,$A$2:$F$198,COLUMN($F:$F),FALSE)=0,NA(),VLOOKUP(M194,$A$2:$F$198,COLUMN($F:$F),FALSE))</f>
        <v>53666.48</v>
      </c>
      <c r="P194" s="13">
        <f>ICLR!A194</f>
        <v>192</v>
      </c>
      <c r="Q194" s="13" t="str">
        <f>ICLR!B194</f>
        <v>Burundi</v>
      </c>
      <c r="R194" cm="1">
        <f t="array" ref="R194">IF(VLOOKUP(Q194,$A$2:$F$198,COLUMN($F:$F),FALSE)=0,NA(),VLOOKUP(Q194,$A$2:$F$198,COLUMN($F:$F),FALSE))</f>
        <v>439.03899999999999</v>
      </c>
      <c r="T194" s="75">
        <f>AAS!B194</f>
        <v>193</v>
      </c>
      <c r="U194" s="75" t="str">
        <f>AAS!C194</f>
        <v>USA</v>
      </c>
      <c r="V194" cm="1">
        <f t="array" ref="V194">IF(VLOOKUP(U194,$A$2:$F$198,COLUMN($F:$F),FALSE)=0,NA(),VLOOKUP(U194,$A$2:$F$198,COLUMN($F:$F),FALSE))</f>
        <v>63809.64</v>
      </c>
    </row>
    <row r="195" spans="1:22">
      <c r="A195" t="s">
        <v>597</v>
      </c>
      <c r="B195" t="s">
        <v>706</v>
      </c>
      <c r="C195" t="s">
        <v>865</v>
      </c>
      <c r="D195" t="s">
        <v>866</v>
      </c>
      <c r="E195" t="s">
        <v>702</v>
      </c>
      <c r="F195" s="50">
        <v>1315.63</v>
      </c>
      <c r="G195">
        <v>2012</v>
      </c>
      <c r="L195">
        <f>NAMS!B195</f>
        <v>297</v>
      </c>
      <c r="M195" t="str">
        <f>NAMS!K195</f>
        <v>Colombia</v>
      </c>
      <c r="N195" cm="1">
        <f t="array" ref="N195">IF(VLOOKUP(M195,$A$2:$F$198,COLUMN($F:$F),FALSE)=0,NA(),VLOOKUP(M195,$A$2:$F$198,COLUMN($F:$F),FALSE))</f>
        <v>6766.95</v>
      </c>
      <c r="P195" s="13">
        <f>ICLR!A195</f>
        <v>193</v>
      </c>
      <c r="Q195" s="13" t="str">
        <f>ICLR!B195</f>
        <v>Brazil</v>
      </c>
      <c r="R195" cm="1">
        <f t="array" ref="R195">IF(VLOOKUP(Q195,$A$2:$F$198,COLUMN($F:$F),FALSE)=0,NA(),VLOOKUP(Q195,$A$2:$F$198,COLUMN($F:$F),FALSE))</f>
        <v>10913.42</v>
      </c>
      <c r="T195" s="75">
        <f>AAS!B195</f>
        <v>194</v>
      </c>
      <c r="U195" s="75" t="str">
        <f>AAS!C195</f>
        <v>USA</v>
      </c>
      <c r="V195" cm="1">
        <f t="array" ref="V195">IF(VLOOKUP(U195,$A$2:$F$198,COLUMN($F:$F),FALSE)=0,NA(),VLOOKUP(U195,$A$2:$F$198,COLUMN($F:$F),FALSE))</f>
        <v>63809.64</v>
      </c>
    </row>
    <row r="196" spans="1:22">
      <c r="F196" s="50"/>
      <c r="L196">
        <f>NAMS!B196</f>
        <v>298</v>
      </c>
      <c r="M196" t="str">
        <f>NAMS!K196</f>
        <v>USA</v>
      </c>
      <c r="N196" cm="1">
        <f t="array" ref="N196">IF(VLOOKUP(M196,$A$2:$F$198,COLUMN($F:$F),FALSE)=0,NA(),VLOOKUP(M196,$A$2:$F$198,COLUMN($F:$F),FALSE))</f>
        <v>63809.64</v>
      </c>
      <c r="P196" s="13">
        <f>ICLR!A196</f>
        <v>194</v>
      </c>
      <c r="Q196" s="13" t="str">
        <f>ICLR!B196</f>
        <v>Canada</v>
      </c>
      <c r="R196" cm="1">
        <f t="array" ref="R196">IF(VLOOKUP(Q196,$A$2:$F$198,COLUMN($F:$F),FALSE)=0,NA(),VLOOKUP(Q196,$A$2:$F$198,COLUMN($F:$F),FALSE))</f>
        <v>49196.49</v>
      </c>
      <c r="T196" s="75">
        <f>AAS!B196</f>
        <v>195</v>
      </c>
      <c r="U196" s="75" t="str">
        <f>AAS!C196</f>
        <v>USA</v>
      </c>
      <c r="V196" cm="1">
        <f t="array" ref="V196">IF(VLOOKUP(U196,$A$2:$F$198,COLUMN($F:$F),FALSE)=0,NA(),VLOOKUP(U196,$A$2:$F$198,COLUMN($F:$F),FALSE))</f>
        <v>63809.64</v>
      </c>
    </row>
    <row r="197" spans="1:22">
      <c r="L197">
        <f>NAMS!B197</f>
        <v>299</v>
      </c>
      <c r="M197" t="str">
        <f>NAMS!K197</f>
        <v>USA</v>
      </c>
      <c r="N197" cm="1">
        <f t="array" ref="N197">IF(VLOOKUP(M197,$A$2:$F$198,COLUMN($F:$F),FALSE)=0,NA(),VLOOKUP(M197,$A$2:$F$198,COLUMN($F:$F),FALSE))</f>
        <v>63809.64</v>
      </c>
      <c r="P197" s="13">
        <f>ICLR!A197</f>
        <v>195</v>
      </c>
      <c r="Q197" s="13" t="str">
        <f>ICLR!B197</f>
        <v>Switzerland</v>
      </c>
      <c r="R197" cm="1">
        <f t="array" ref="R197">IF(VLOOKUP(Q197,$A$2:$F$198,COLUMN($F:$F),FALSE)=0,NA(),VLOOKUP(Q197,$A$2:$F$198,COLUMN($F:$F),FALSE))</f>
        <v>84665.279999999999</v>
      </c>
      <c r="T197" s="75">
        <f>AAS!B197</f>
        <v>196</v>
      </c>
      <c r="U197" s="75" t="str">
        <f>AAS!C197</f>
        <v>USA</v>
      </c>
      <c r="V197" cm="1">
        <f t="array" ref="V197">IF(VLOOKUP(U197,$A$2:$F$198,COLUMN($F:$F),FALSE)=0,NA(),VLOOKUP(U197,$A$2:$F$198,COLUMN($F:$F),FALSE))</f>
        <v>63809.64</v>
      </c>
    </row>
    <row r="198" spans="1:22">
      <c r="L198">
        <f>NAMS!B198</f>
        <v>300</v>
      </c>
      <c r="M198" t="str">
        <f>NAMS!K198</f>
        <v>USA</v>
      </c>
      <c r="N198" cm="1">
        <f t="array" ref="N198">IF(VLOOKUP(M198,$A$2:$F$198,COLUMN($F:$F),FALSE)=0,NA(),VLOOKUP(M198,$A$2:$F$198,COLUMN($F:$F),FALSE))</f>
        <v>63809.64</v>
      </c>
      <c r="P198" s="13">
        <f>ICLR!A198</f>
        <v>196</v>
      </c>
      <c r="Q198" s="13" t="str">
        <f>ICLR!B198</f>
        <v>Chile</v>
      </c>
      <c r="R198" cm="1">
        <f t="array" ref="R198">IF(VLOOKUP(Q198,$A$2:$F$198,COLUMN($F:$F),FALSE)=0,NA(),VLOOKUP(Q198,$A$2:$F$198,COLUMN($F:$F),FALSE))</f>
        <v>14757.2</v>
      </c>
      <c r="T198" s="75">
        <f>AAS!B198</f>
        <v>197</v>
      </c>
      <c r="U198" s="75" t="str">
        <f>AAS!C198</f>
        <v>USA</v>
      </c>
      <c r="V198" cm="1">
        <f t="array" ref="V198">IF(VLOOKUP(U198,$A$2:$F$198,COLUMN($F:$F),FALSE)=0,NA(),VLOOKUP(U198,$A$2:$F$198,COLUMN($F:$F),FALSE))</f>
        <v>63809.64</v>
      </c>
    </row>
    <row r="199" spans="1:22">
      <c r="L199">
        <f>NAMS!B199</f>
        <v>301</v>
      </c>
      <c r="M199" t="str">
        <f>NAMS!K199</f>
        <v>USA</v>
      </c>
      <c r="N199" cm="1">
        <f t="array" ref="N199">IF(VLOOKUP(M199,$A$2:$F$198,COLUMN($F:$F),FALSE)=0,NA(),VLOOKUP(M199,$A$2:$F$198,COLUMN($F:$F),FALSE))</f>
        <v>63809.64</v>
      </c>
      <c r="P199" s="13">
        <f>ICLR!A199</f>
        <v>197</v>
      </c>
      <c r="Q199" s="13" t="str">
        <f>ICLR!B199</f>
        <v>Cameroon</v>
      </c>
      <c r="R199" cm="1">
        <f t="array" ref="R199">IF(VLOOKUP(Q199,$A$2:$F$198,COLUMN($F:$F),FALSE)=0,NA(),VLOOKUP(Q199,$A$2:$F$198,COLUMN($F:$F),FALSE))</f>
        <v>1385.8</v>
      </c>
      <c r="T199" s="75">
        <f>AAS!B199</f>
        <v>198</v>
      </c>
      <c r="U199" s="75" t="str">
        <f>AAS!C199</f>
        <v>USA</v>
      </c>
      <c r="V199" cm="1">
        <f t="array" ref="V199">IF(VLOOKUP(U199,$A$2:$F$198,COLUMN($F:$F),FALSE)=0,NA(),VLOOKUP(U199,$A$2:$F$198,COLUMN($F:$F),FALSE))</f>
        <v>63809.64</v>
      </c>
    </row>
    <row r="200" spans="1:22">
      <c r="L200">
        <f>NAMS!B200</f>
        <v>302</v>
      </c>
      <c r="M200" t="str">
        <f>NAMS!K200</f>
        <v>USA</v>
      </c>
      <c r="N200" cm="1">
        <f t="array" ref="N200">IF(VLOOKUP(M200,$A$2:$F$198,COLUMN($F:$F),FALSE)=0,NA(),VLOOKUP(M200,$A$2:$F$198,COLUMN($F:$F),FALSE))</f>
        <v>63809.64</v>
      </c>
      <c r="P200" s="13">
        <f>ICLR!A200</f>
        <v>198</v>
      </c>
      <c r="Q200" s="13" t="str">
        <f>ICLR!B200</f>
        <v>China</v>
      </c>
      <c r="R200" cm="1">
        <f t="array" ref="R200">IF(VLOOKUP(Q200,$A$2:$F$198,COLUMN($F:$F),FALSE)=0,NA(),VLOOKUP(Q200,$A$2:$F$198,COLUMN($F:$F),FALSE))</f>
        <v>10121.299999999999</v>
      </c>
      <c r="T200" s="75">
        <f>AAS!B200</f>
        <v>199</v>
      </c>
      <c r="U200" s="75" t="str">
        <f>AAS!C200</f>
        <v>USA</v>
      </c>
      <c r="V200" cm="1">
        <f t="array" ref="V200">IF(VLOOKUP(U200,$A$2:$F$198,COLUMN($F:$F),FALSE)=0,NA(),VLOOKUP(U200,$A$2:$F$198,COLUMN($F:$F),FALSE))</f>
        <v>63809.64</v>
      </c>
    </row>
    <row r="201" spans="1:22">
      <c r="L201">
        <f>NAMS!B201</f>
        <v>303</v>
      </c>
      <c r="M201" t="str">
        <f>NAMS!K201</f>
        <v>USA</v>
      </c>
      <c r="N201" cm="1">
        <f t="array" ref="N201">IF(VLOOKUP(M201,$A$2:$F$198,COLUMN($F:$F),FALSE)=0,NA(),VLOOKUP(M201,$A$2:$F$198,COLUMN($F:$F),FALSE))</f>
        <v>63809.64</v>
      </c>
      <c r="P201" s="13">
        <f>ICLR!A201</f>
        <v>199</v>
      </c>
      <c r="Q201" s="13" t="str">
        <f>ICLR!B201</f>
        <v>Colombia</v>
      </c>
      <c r="R201" cm="1">
        <f t="array" ref="R201">IF(VLOOKUP(Q201,$A$2:$F$198,COLUMN($F:$F),FALSE)=0,NA(),VLOOKUP(Q201,$A$2:$F$198,COLUMN($F:$F),FALSE))</f>
        <v>6766.95</v>
      </c>
      <c r="T201" s="75">
        <f>AAS!B201</f>
        <v>200</v>
      </c>
      <c r="U201" s="75" t="str">
        <f>AAS!C201</f>
        <v>USA</v>
      </c>
      <c r="V201" cm="1">
        <f t="array" ref="V201">IF(VLOOKUP(U201,$A$2:$F$198,COLUMN($F:$F),FALSE)=0,NA(),VLOOKUP(U201,$A$2:$F$198,COLUMN($F:$F),FALSE))</f>
        <v>63809.64</v>
      </c>
    </row>
    <row r="202" spans="1:22">
      <c r="L202">
        <f>NAMS!B202</f>
        <v>304</v>
      </c>
      <c r="M202" t="str">
        <f>NAMS!K202</f>
        <v>USA</v>
      </c>
      <c r="N202" cm="1">
        <f t="array" ref="N202">IF(VLOOKUP(M202,$A$2:$F$198,COLUMN($F:$F),FALSE)=0,NA(),VLOOKUP(M202,$A$2:$F$198,COLUMN($F:$F),FALSE))</f>
        <v>63809.64</v>
      </c>
      <c r="P202" s="13">
        <f>ICLR!A202</f>
        <v>200</v>
      </c>
      <c r="Q202" s="13" t="str">
        <f>ICLR!B202</f>
        <v>Czech Republic</v>
      </c>
      <c r="R202" cm="1">
        <f t="array" ref="R202">IF(VLOOKUP(Q202,$A$2:$F$198,COLUMN($F:$F),FALSE)=0,NA(),VLOOKUP(Q202,$A$2:$F$198,COLUMN($F:$F),FALSE))</f>
        <v>23771.4</v>
      </c>
      <c r="T202" s="75">
        <f>AAS!B202</f>
        <v>201</v>
      </c>
      <c r="U202" s="75" t="str">
        <f>AAS!C202</f>
        <v>USA</v>
      </c>
      <c r="V202" cm="1">
        <f t="array" ref="V202">IF(VLOOKUP(U202,$A$2:$F$198,COLUMN($F:$F),FALSE)=0,NA(),VLOOKUP(U202,$A$2:$F$198,COLUMN($F:$F),FALSE))</f>
        <v>63809.64</v>
      </c>
    </row>
    <row r="203" spans="1:22">
      <c r="L203">
        <f>NAMS!B203</f>
        <v>305</v>
      </c>
      <c r="M203" t="str">
        <f>NAMS!K203</f>
        <v>USA</v>
      </c>
      <c r="N203" cm="1">
        <f t="array" ref="N203">IF(VLOOKUP(M203,$A$2:$F$198,COLUMN($F:$F),FALSE)=0,NA(),VLOOKUP(M203,$A$2:$F$198,COLUMN($F:$F),FALSE))</f>
        <v>63809.64</v>
      </c>
      <c r="P203" s="13">
        <f>ICLR!A203</f>
        <v>201</v>
      </c>
      <c r="Q203" s="13" t="str">
        <f>ICLR!B203</f>
        <v>Germany</v>
      </c>
      <c r="R203" cm="1">
        <f t="array" ref="R203">IF(VLOOKUP(Q203,$A$2:$F$198,COLUMN($F:$F),FALSE)=0,NA(),VLOOKUP(Q203,$A$2:$F$198,COLUMN($F:$F),FALSE))</f>
        <v>49180.54</v>
      </c>
      <c r="T203" s="75">
        <f>AAS!B203</f>
        <v>202</v>
      </c>
      <c r="U203" s="75" t="str">
        <f>AAS!C203</f>
        <v>USA</v>
      </c>
      <c r="V203" cm="1">
        <f t="array" ref="V203">IF(VLOOKUP(U203,$A$2:$F$198,COLUMN($F:$F),FALSE)=0,NA(),VLOOKUP(U203,$A$2:$F$198,COLUMN($F:$F),FALSE))</f>
        <v>63809.64</v>
      </c>
    </row>
    <row r="204" spans="1:22">
      <c r="L204">
        <f>NAMS!B204</f>
        <v>306</v>
      </c>
      <c r="M204" t="str">
        <f>NAMS!K204</f>
        <v>USA</v>
      </c>
      <c r="N204" cm="1">
        <f t="array" ref="N204">IF(VLOOKUP(M204,$A$2:$F$198,COLUMN($F:$F),FALSE)=0,NA(),VLOOKUP(M204,$A$2:$F$198,COLUMN($F:$F),FALSE))</f>
        <v>63809.64</v>
      </c>
      <c r="P204" s="13">
        <f>ICLR!A204</f>
        <v>202</v>
      </c>
      <c r="Q204" s="13" t="str">
        <f>ICLR!B204</f>
        <v>Denmark</v>
      </c>
      <c r="R204" cm="1">
        <f t="array" ref="R204">IF(VLOOKUP(Q204,$A$2:$F$198,COLUMN($F:$F),FALSE)=0,NA(),VLOOKUP(Q204,$A$2:$F$198,COLUMN($F:$F),FALSE))</f>
        <v>62616.68</v>
      </c>
      <c r="T204" s="75">
        <f>AAS!B204</f>
        <v>203</v>
      </c>
      <c r="U204" s="75" t="str">
        <f>AAS!C204</f>
        <v>USA</v>
      </c>
      <c r="V204" cm="1">
        <f t="array" ref="V204">IF(VLOOKUP(U204,$A$2:$F$198,COLUMN($F:$F),FALSE)=0,NA(),VLOOKUP(U204,$A$2:$F$198,COLUMN($F:$F),FALSE))</f>
        <v>63809.64</v>
      </c>
    </row>
    <row r="205" spans="1:22">
      <c r="L205">
        <f>NAMS!B205</f>
        <v>307</v>
      </c>
      <c r="M205" t="str">
        <f>NAMS!K205</f>
        <v>USA</v>
      </c>
      <c r="N205" cm="1">
        <f t="array" ref="N205">IF(VLOOKUP(M205,$A$2:$F$198,COLUMN($F:$F),FALSE)=0,NA(),VLOOKUP(M205,$A$2:$F$198,COLUMN($F:$F),FALSE))</f>
        <v>63809.64</v>
      </c>
      <c r="P205" s="13">
        <f>ICLR!A205</f>
        <v>203</v>
      </c>
      <c r="Q205" s="13" t="str">
        <f>ICLR!B205</f>
        <v>Estonia</v>
      </c>
      <c r="R205" cm="1">
        <f t="array" ref="R205">IF(VLOOKUP(Q205,$A$2:$F$198,COLUMN($F:$F),FALSE)=0,NA(),VLOOKUP(Q205,$A$2:$F$198,COLUMN($F:$F),FALSE))</f>
        <v>23532.85</v>
      </c>
      <c r="T205" s="75">
        <f>AAS!B205</f>
        <v>204</v>
      </c>
      <c r="U205" s="75" t="str">
        <f>AAS!C205</f>
        <v>Italy</v>
      </c>
      <c r="V205" cm="1">
        <f t="array" ref="V205">IF(VLOOKUP(U205,$A$2:$F$198,COLUMN($F:$F),FALSE)=0,NA(),VLOOKUP(U205,$A$2:$F$198,COLUMN($F:$F),FALSE))</f>
        <v>34671.17</v>
      </c>
    </row>
    <row r="206" spans="1:22">
      <c r="L206">
        <f>NAMS!B206</f>
        <v>308</v>
      </c>
      <c r="M206" t="str">
        <f>NAMS!K206</f>
        <v>USA</v>
      </c>
      <c r="N206" cm="1">
        <f t="array" ref="N206">IF(VLOOKUP(M206,$A$2:$F$198,COLUMN($F:$F),FALSE)=0,NA(),VLOOKUP(M206,$A$2:$F$198,COLUMN($F:$F),FALSE))</f>
        <v>63809.64</v>
      </c>
      <c r="P206" s="13">
        <f>ICLR!A206</f>
        <v>204</v>
      </c>
      <c r="Q206" s="13" t="str">
        <f>ICLR!B206</f>
        <v>Egypt</v>
      </c>
      <c r="R206" t="e" cm="1">
        <f t="array" ref="R206">IF(VLOOKUP(Q206,$A$2:$F$198,COLUMN($F:$F),FALSE)=0,NA(),VLOOKUP(Q206,$A$2:$F$198,COLUMN($F:$F),FALSE))</f>
        <v>#N/A</v>
      </c>
      <c r="T206" s="75">
        <f>AAS!B206</f>
        <v>205</v>
      </c>
      <c r="U206" s="75" t="str">
        <f>AAS!C206</f>
        <v>USA</v>
      </c>
      <c r="V206" cm="1">
        <f t="array" ref="V206">IF(VLOOKUP(U206,$A$2:$F$198,COLUMN($F:$F),FALSE)=0,NA(),VLOOKUP(U206,$A$2:$F$198,COLUMN($F:$F),FALSE))</f>
        <v>63809.64</v>
      </c>
    </row>
    <row r="207" spans="1:22">
      <c r="L207">
        <f>NAMS!B207</f>
        <v>309</v>
      </c>
      <c r="M207" t="str">
        <f>NAMS!K207</f>
        <v>USA</v>
      </c>
      <c r="N207" cm="1">
        <f t="array" ref="N207">IF(VLOOKUP(M207,$A$2:$F$198,COLUMN($F:$F),FALSE)=0,NA(),VLOOKUP(M207,$A$2:$F$198,COLUMN($F:$F),FALSE))</f>
        <v>63809.64</v>
      </c>
      <c r="P207" s="13">
        <f>ICLR!A207</f>
        <v>205</v>
      </c>
      <c r="Q207" s="13" t="str">
        <f>ICLR!B207</f>
        <v>Spain</v>
      </c>
      <c r="R207" cm="1">
        <f t="array" ref="R207">IF(VLOOKUP(Q207,$A$2:$F$198,COLUMN($F:$F),FALSE)=0,NA(),VLOOKUP(Q207,$A$2:$F$198,COLUMN($F:$F),FALSE))</f>
        <v>32023.79</v>
      </c>
      <c r="T207" s="75">
        <f>AAS!B207</f>
        <v>206</v>
      </c>
      <c r="U207" s="75" t="str">
        <f>AAS!C207</f>
        <v>USA</v>
      </c>
      <c r="V207" cm="1">
        <f t="array" ref="V207">IF(VLOOKUP(U207,$A$2:$F$198,COLUMN($F:$F),FALSE)=0,NA(),VLOOKUP(U207,$A$2:$F$198,COLUMN($F:$F),FALSE))</f>
        <v>63809.64</v>
      </c>
    </row>
    <row r="208" spans="1:22">
      <c r="L208">
        <f>NAMS!B208</f>
        <v>310</v>
      </c>
      <c r="M208" t="str">
        <f>NAMS!K208</f>
        <v>USA</v>
      </c>
      <c r="N208" cm="1">
        <f t="array" ref="N208">IF(VLOOKUP(M208,$A$2:$F$198,COLUMN($F:$F),FALSE)=0,NA(),VLOOKUP(M208,$A$2:$F$198,COLUMN($F:$F),FALSE))</f>
        <v>63809.64</v>
      </c>
      <c r="P208" s="13">
        <f>ICLR!A208</f>
        <v>206</v>
      </c>
      <c r="Q208" s="13" t="str">
        <f>ICLR!B208</f>
        <v>Ethiopia</v>
      </c>
      <c r="R208" cm="1">
        <f t="array" ref="R208">IF(VLOOKUP(Q208,$A$2:$F$198,COLUMN($F:$F),FALSE)=0,NA(),VLOOKUP(Q208,$A$2:$F$198,COLUMN($F:$F),FALSE))</f>
        <v>993.625</v>
      </c>
      <c r="T208" s="75">
        <f>AAS!B208</f>
        <v>207</v>
      </c>
      <c r="U208" s="75" t="str">
        <f>AAS!C208</f>
        <v>USA</v>
      </c>
      <c r="V208" cm="1">
        <f t="array" ref="V208">IF(VLOOKUP(U208,$A$2:$F$198,COLUMN($F:$F),FALSE)=0,NA(),VLOOKUP(U208,$A$2:$F$198,COLUMN($F:$F),FALSE))</f>
        <v>63809.64</v>
      </c>
    </row>
    <row r="209" spans="12:22">
      <c r="L209">
        <f>NAMS!B209</f>
        <v>311</v>
      </c>
      <c r="M209" t="str">
        <f>NAMS!K209</f>
        <v>USA</v>
      </c>
      <c r="N209" cm="1">
        <f t="array" ref="N209">IF(VLOOKUP(M209,$A$2:$F$198,COLUMN($F:$F),FALSE)=0,NA(),VLOOKUP(M209,$A$2:$F$198,COLUMN($F:$F),FALSE))</f>
        <v>63809.64</v>
      </c>
      <c r="P209" s="13">
        <f>ICLR!A209</f>
        <v>207</v>
      </c>
      <c r="Q209" s="13" t="str">
        <f>ICLR!B209</f>
        <v>Finland</v>
      </c>
      <c r="R209" cm="1">
        <f t="array" ref="R209">IF(VLOOKUP(Q209,$A$2:$F$198,COLUMN($F:$F),FALSE)=0,NA(),VLOOKUP(Q209,$A$2:$F$198,COLUMN($F:$F),FALSE))</f>
        <v>51018.720000000001</v>
      </c>
      <c r="T209" s="75">
        <f>AAS!B209</f>
        <v>208</v>
      </c>
      <c r="U209" s="75" t="str">
        <f>AAS!C209</f>
        <v>China</v>
      </c>
      <c r="V209" cm="1">
        <f t="array" ref="V209">IF(VLOOKUP(U209,$A$2:$F$198,COLUMN($F:$F),FALSE)=0,NA(),VLOOKUP(U209,$A$2:$F$198,COLUMN($F:$F),FALSE))</f>
        <v>10121.299999999999</v>
      </c>
    </row>
    <row r="210" spans="12:22">
      <c r="L210">
        <f>NAMS!B210</f>
        <v>312</v>
      </c>
      <c r="M210" t="str">
        <f>NAMS!K210</f>
        <v>Switzerland</v>
      </c>
      <c r="N210" cm="1">
        <f t="array" ref="N210">IF(VLOOKUP(M210,$A$2:$F$198,COLUMN($F:$F),FALSE)=0,NA(),VLOOKUP(M210,$A$2:$F$198,COLUMN($F:$F),FALSE))</f>
        <v>84665.279999999999</v>
      </c>
      <c r="P210" s="13">
        <f>ICLR!A210</f>
        <v>208</v>
      </c>
      <c r="Q210" s="13" t="str">
        <f>ICLR!B210</f>
        <v>France</v>
      </c>
      <c r="R210" cm="1">
        <f t="array" ref="R210">IF(VLOOKUP(Q210,$A$2:$F$198,COLUMN($F:$F),FALSE)=0,NA(),VLOOKUP(Q210,$A$2:$F$198,COLUMN($F:$F),FALSE))</f>
        <v>43830.65</v>
      </c>
      <c r="T210" s="75">
        <f>AAS!B210</f>
        <v>209</v>
      </c>
      <c r="U210" s="75" t="str">
        <f>AAS!C210</f>
        <v>USA</v>
      </c>
      <c r="V210" cm="1">
        <f t="array" ref="V210">IF(VLOOKUP(U210,$A$2:$F$198,COLUMN($F:$F),FALSE)=0,NA(),VLOOKUP(U210,$A$2:$F$198,COLUMN($F:$F),FALSE))</f>
        <v>63809.64</v>
      </c>
    </row>
    <row r="211" spans="12:22">
      <c r="L211">
        <f>NAMS!B211</f>
        <v>313</v>
      </c>
      <c r="M211" t="str">
        <f>NAMS!K211</f>
        <v>China</v>
      </c>
      <c r="N211" cm="1">
        <f t="array" ref="N211">IF(VLOOKUP(M211,$A$2:$F$198,COLUMN($F:$F),FALSE)=0,NA(),VLOOKUP(M211,$A$2:$F$198,COLUMN($F:$F),FALSE))</f>
        <v>10121.299999999999</v>
      </c>
      <c r="P211" s="13">
        <f>ICLR!A211</f>
        <v>209</v>
      </c>
      <c r="Q211" s="13" t="str">
        <f>ICLR!B211</f>
        <v>United Kingdom</v>
      </c>
      <c r="R211" cm="1">
        <f t="array" ref="R211">IF(VLOOKUP(Q211,$A$2:$F$198,COLUMN($F:$F),FALSE)=0,NA(),VLOOKUP(Q211,$A$2:$F$198,COLUMN($F:$F),FALSE))</f>
        <v>40800.480000000003</v>
      </c>
      <c r="T211" s="75">
        <f>AAS!B211</f>
        <v>210</v>
      </c>
      <c r="U211" s="75" t="str">
        <f>AAS!C211</f>
        <v>USA</v>
      </c>
      <c r="V211" cm="1">
        <f t="array" ref="V211">IF(VLOOKUP(U211,$A$2:$F$198,COLUMN($F:$F),FALSE)=0,NA(),VLOOKUP(U211,$A$2:$F$198,COLUMN($F:$F),FALSE))</f>
        <v>63809.64</v>
      </c>
    </row>
    <row r="212" spans="12:22">
      <c r="L212">
        <f>NAMS!B212</f>
        <v>314</v>
      </c>
      <c r="M212" t="str">
        <f>NAMS!K212</f>
        <v>Switzerland</v>
      </c>
      <c r="N212" cm="1">
        <f t="array" ref="N212">IF(VLOOKUP(M212,$A$2:$F$198,COLUMN($F:$F),FALSE)=0,NA(),VLOOKUP(M212,$A$2:$F$198,COLUMN($F:$F),FALSE))</f>
        <v>84665.279999999999</v>
      </c>
      <c r="P212" s="13">
        <f>ICLR!A212</f>
        <v>210</v>
      </c>
      <c r="Q212" s="13" t="str">
        <f>ICLR!B212</f>
        <v>Ghana</v>
      </c>
      <c r="R212" cm="1">
        <f t="array" ref="R212">IF(VLOOKUP(Q212,$A$2:$F$198,COLUMN($F:$F),FALSE)=0,NA(),VLOOKUP(Q212,$A$2:$F$198,COLUMN($F:$F),FALSE))</f>
        <v>1777.37</v>
      </c>
      <c r="T212" s="75">
        <f>AAS!B212</f>
        <v>211</v>
      </c>
      <c r="U212" s="75" t="str">
        <f>AAS!C212</f>
        <v>USA</v>
      </c>
      <c r="V212" cm="1">
        <f t="array" ref="V212">IF(VLOOKUP(U212,$A$2:$F$198,COLUMN($F:$F),FALSE)=0,NA(),VLOOKUP(U212,$A$2:$F$198,COLUMN($F:$F),FALSE))</f>
        <v>63809.64</v>
      </c>
    </row>
    <row r="213" spans="12:22">
      <c r="L213">
        <f>NAMS!B213</f>
        <v>315</v>
      </c>
      <c r="M213" t="str">
        <f>NAMS!K213</f>
        <v>Saudi Arabia</v>
      </c>
      <c r="N213" cm="1">
        <f t="array" ref="N213">IF(VLOOKUP(M213,$A$2:$F$198,COLUMN($F:$F),FALSE)=0,NA(),VLOOKUP(M213,$A$2:$F$198,COLUMN($F:$F),FALSE))</f>
        <v>21764.39</v>
      </c>
      <c r="P213" s="13">
        <f>ICLR!A213</f>
        <v>211</v>
      </c>
      <c r="Q213" s="13" t="str">
        <f>ICLR!B213</f>
        <v>Greece</v>
      </c>
      <c r="R213" cm="1">
        <f t="array" ref="R213">IF(VLOOKUP(Q213,$A$2:$F$198,COLUMN($F:$F),FALSE)=0,NA(),VLOOKUP(Q213,$A$2:$F$198,COLUMN($F:$F),FALSE))</f>
        <v>21358.05</v>
      </c>
      <c r="T213" s="75">
        <f>AAS!B213</f>
        <v>212</v>
      </c>
      <c r="U213" s="75" t="str">
        <f>AAS!C213</f>
        <v>USA</v>
      </c>
      <c r="V213" cm="1">
        <f t="array" ref="V213">IF(VLOOKUP(U213,$A$2:$F$198,COLUMN($F:$F),FALSE)=0,NA(),VLOOKUP(U213,$A$2:$F$198,COLUMN($F:$F),FALSE))</f>
        <v>63809.64</v>
      </c>
    </row>
    <row r="214" spans="12:22">
      <c r="L214">
        <f>NAMS!B214</f>
        <v>316</v>
      </c>
      <c r="M214" t="str">
        <f>NAMS!K214</f>
        <v>USA</v>
      </c>
      <c r="N214" cm="1">
        <f t="array" ref="N214">IF(VLOOKUP(M214,$A$2:$F$198,COLUMN($F:$F),FALSE)=0,NA(),VLOOKUP(M214,$A$2:$F$198,COLUMN($F:$F),FALSE))</f>
        <v>63809.64</v>
      </c>
      <c r="P214" s="13">
        <f>ICLR!A214</f>
        <v>212</v>
      </c>
      <c r="Q214" s="13" t="str">
        <f>ICLR!B214</f>
        <v>Guatemala</v>
      </c>
      <c r="R214" cm="1">
        <f t="array" ref="R214">IF(VLOOKUP(Q214,$A$2:$F$198,COLUMN($F:$F),FALSE)=0,NA(),VLOOKUP(Q214,$A$2:$F$198,COLUMN($F:$F),FALSE))</f>
        <v>4519.6499999999996</v>
      </c>
      <c r="T214" s="75">
        <f>AAS!B214</f>
        <v>213</v>
      </c>
      <c r="U214" s="75" t="str">
        <f>AAS!C214</f>
        <v>Unknown</v>
      </c>
      <c r="V214" t="e" cm="1">
        <f t="array" ref="V214">IF(VLOOKUP(U214,$A$2:$F$198,COLUMN($F:$F),FALSE)=0,NA(),VLOOKUP(U214,$A$2:$F$198,COLUMN($F:$F),FALSE))</f>
        <v>#N/A</v>
      </c>
    </row>
    <row r="215" spans="12:22">
      <c r="L215">
        <f>NAMS!B215</f>
        <v>317</v>
      </c>
      <c r="M215" t="str">
        <f>NAMS!K215</f>
        <v>USA</v>
      </c>
      <c r="N215" cm="1">
        <f t="array" ref="N215">IF(VLOOKUP(M215,$A$2:$F$198,COLUMN($F:$F),FALSE)=0,NA(),VLOOKUP(M215,$A$2:$F$198,COLUMN($F:$F),FALSE))</f>
        <v>63809.64</v>
      </c>
      <c r="P215" s="13">
        <f>ICLR!A215</f>
        <v>213</v>
      </c>
      <c r="Q215" s="13" t="str">
        <f>ICLR!B215</f>
        <v>Croatia</v>
      </c>
      <c r="R215" cm="1">
        <f t="array" ref="R215">IF(VLOOKUP(Q215,$A$2:$F$198,COLUMN($F:$F),FALSE)=0,NA(),VLOOKUP(Q215,$A$2:$F$198,COLUMN($F:$F),FALSE))</f>
        <v>14599.55</v>
      </c>
      <c r="T215" s="75">
        <f>AAS!B215</f>
        <v>214</v>
      </c>
      <c r="U215" s="75" t="str">
        <f>AAS!C215</f>
        <v>USA</v>
      </c>
      <c r="V215" cm="1">
        <f t="array" ref="V215">IF(VLOOKUP(U215,$A$2:$F$198,COLUMN($F:$F),FALSE)=0,NA(),VLOOKUP(U215,$A$2:$F$198,COLUMN($F:$F),FALSE))</f>
        <v>63809.64</v>
      </c>
    </row>
    <row r="216" spans="12:22">
      <c r="L216">
        <f>NAMS!B216</f>
        <v>318</v>
      </c>
      <c r="M216" t="str">
        <f>NAMS!K216</f>
        <v>USA</v>
      </c>
      <c r="N216" cm="1">
        <f t="array" ref="N216">IF(VLOOKUP(M216,$A$2:$F$198,COLUMN($F:$F),FALSE)=0,NA(),VLOOKUP(M216,$A$2:$F$198,COLUMN($F:$F),FALSE))</f>
        <v>63809.64</v>
      </c>
      <c r="P216" s="13">
        <f>ICLR!A216</f>
        <v>214</v>
      </c>
      <c r="Q216" s="13" t="str">
        <f>ICLR!B216</f>
        <v>Hungary</v>
      </c>
      <c r="R216" cm="1">
        <f t="array" ref="R216">IF(VLOOKUP(Q216,$A$2:$F$198,COLUMN($F:$F),FALSE)=0,NA(),VLOOKUP(Q216,$A$2:$F$198,COLUMN($F:$F),FALSE))</f>
        <v>15459.9</v>
      </c>
      <c r="T216" s="75">
        <f>AAS!B216</f>
        <v>215</v>
      </c>
      <c r="U216" s="75" t="str">
        <f>AAS!C216</f>
        <v>Denmark</v>
      </c>
      <c r="V216" cm="1">
        <f t="array" ref="V216">IF(VLOOKUP(U216,$A$2:$F$198,COLUMN($F:$F),FALSE)=0,NA(),VLOOKUP(U216,$A$2:$F$198,COLUMN($F:$F),FALSE))</f>
        <v>62616.68</v>
      </c>
    </row>
    <row r="217" spans="12:22">
      <c r="L217">
        <f>NAMS!B217</f>
        <v>319</v>
      </c>
      <c r="M217" t="str">
        <f>NAMS!K217</f>
        <v>USA</v>
      </c>
      <c r="N217" cm="1">
        <f t="array" ref="N217">IF(VLOOKUP(M217,$A$2:$F$198,COLUMN($F:$F),FALSE)=0,NA(),VLOOKUP(M217,$A$2:$F$198,COLUMN($F:$F),FALSE))</f>
        <v>63809.64</v>
      </c>
      <c r="P217" s="13">
        <f>ICLR!A217</f>
        <v>215</v>
      </c>
      <c r="Q217" s="13" t="str">
        <f>ICLR!B217</f>
        <v>Indonesia</v>
      </c>
      <c r="R217" cm="1">
        <f t="array" ref="R217">IF(VLOOKUP(Q217,$A$2:$F$198,COLUMN($F:$F),FALSE)=0,NA(),VLOOKUP(Q217,$A$2:$F$198,COLUMN($F:$F),FALSE))</f>
        <v>4391.45</v>
      </c>
      <c r="T217" s="75">
        <f>AAS!B217</f>
        <v>216</v>
      </c>
      <c r="U217" s="75" t="str">
        <f>AAS!C217</f>
        <v>Unknown</v>
      </c>
      <c r="V217" t="e" cm="1">
        <f t="array" ref="V217">IF(VLOOKUP(U217,$A$2:$F$198,COLUMN($F:$F),FALSE)=0,NA(),VLOOKUP(U217,$A$2:$F$198,COLUMN($F:$F),FALSE))</f>
        <v>#N/A</v>
      </c>
    </row>
    <row r="218" spans="12:22">
      <c r="L218">
        <f>NAMS!B218</f>
        <v>320</v>
      </c>
      <c r="M218" t="str">
        <f>NAMS!K218</f>
        <v>USA</v>
      </c>
      <c r="N218" cm="1">
        <f t="array" ref="N218">IF(VLOOKUP(M218,$A$2:$F$198,COLUMN($F:$F),FALSE)=0,NA(),VLOOKUP(M218,$A$2:$F$198,COLUMN($F:$F),FALSE))</f>
        <v>63809.64</v>
      </c>
      <c r="P218" s="13">
        <f>ICLR!A218</f>
        <v>216</v>
      </c>
      <c r="Q218" s="13" t="str">
        <f>ICLR!B218</f>
        <v>Ireland</v>
      </c>
      <c r="R218" cm="1">
        <f t="array" ref="R218">IF(VLOOKUP(Q218,$A$2:$F$198,COLUMN($F:$F),FALSE)=0,NA(),VLOOKUP(Q218,$A$2:$F$198,COLUMN($F:$F),FALSE))</f>
        <v>77742.080000000002</v>
      </c>
      <c r="T218" s="75">
        <f>AAS!B218</f>
        <v>217</v>
      </c>
      <c r="U218" s="75" t="str">
        <f>AAS!C218</f>
        <v>United Kingdom</v>
      </c>
      <c r="V218" cm="1">
        <f t="array" ref="V218">IF(VLOOKUP(U218,$A$2:$F$198,COLUMN($F:$F),FALSE)=0,NA(),VLOOKUP(U218,$A$2:$F$198,COLUMN($F:$F),FALSE))</f>
        <v>40800.480000000003</v>
      </c>
    </row>
    <row r="219" spans="12:22">
      <c r="L219">
        <f>NAMS!B219</f>
        <v>321</v>
      </c>
      <c r="M219" t="str">
        <f>NAMS!K219</f>
        <v>USA</v>
      </c>
      <c r="N219" cm="1">
        <f t="array" ref="N219">IF(VLOOKUP(M219,$A$2:$F$198,COLUMN($F:$F),FALSE)=0,NA(),VLOOKUP(M219,$A$2:$F$198,COLUMN($F:$F),FALSE))</f>
        <v>63809.64</v>
      </c>
      <c r="P219" s="13">
        <f>ICLR!A219</f>
        <v>217</v>
      </c>
      <c r="Q219" s="13" t="str">
        <f>ICLR!B219</f>
        <v>Israel</v>
      </c>
      <c r="R219" cm="1">
        <f t="array" ref="R219">IF(VLOOKUP(Q219,$A$2:$F$198,COLUMN($F:$F),FALSE)=0,NA(),VLOOKUP(Q219,$A$2:$F$198,COLUMN($F:$F),FALSE))</f>
        <v>41377.49</v>
      </c>
      <c r="T219" s="75">
        <f>AAS!B219</f>
        <v>218</v>
      </c>
      <c r="U219" s="75" t="str">
        <f>AAS!C219</f>
        <v>Unknown</v>
      </c>
      <c r="V219" t="e" cm="1">
        <f t="array" ref="V219">IF(VLOOKUP(U219,$A$2:$F$198,COLUMN($F:$F),FALSE)=0,NA(),VLOOKUP(U219,$A$2:$F$198,COLUMN($F:$F),FALSE))</f>
        <v>#N/A</v>
      </c>
    </row>
    <row r="220" spans="12:22">
      <c r="L220">
        <f>NAMS!B220</f>
        <v>322</v>
      </c>
      <c r="M220" t="str">
        <f>NAMS!K220</f>
        <v>Saudi Arabia</v>
      </c>
      <c r="N220" cm="1">
        <f t="array" ref="N220">IF(VLOOKUP(M220,$A$2:$F$198,COLUMN($F:$F),FALSE)=0,NA(),VLOOKUP(M220,$A$2:$F$198,COLUMN($F:$F),FALSE))</f>
        <v>21764.39</v>
      </c>
      <c r="P220" s="13">
        <f>ICLR!A220</f>
        <v>218</v>
      </c>
      <c r="Q220" s="13" t="str">
        <f>ICLR!B220</f>
        <v>India</v>
      </c>
      <c r="R220" cm="1">
        <f t="array" ref="R220">IF(VLOOKUP(Q220,$A$2:$F$198,COLUMN($F:$F),FALSE)=0,NA(),VLOOKUP(Q220,$A$2:$F$198,COLUMN($F:$F),FALSE))</f>
        <v>2164.7399999999998</v>
      </c>
      <c r="T220" s="75">
        <f>AAS!B220</f>
        <v>219</v>
      </c>
      <c r="U220" s="75" t="str">
        <f>AAS!C220</f>
        <v>USA</v>
      </c>
      <c r="V220" cm="1">
        <f t="array" ref="V220">IF(VLOOKUP(U220,$A$2:$F$198,COLUMN($F:$F),FALSE)=0,NA(),VLOOKUP(U220,$A$2:$F$198,COLUMN($F:$F),FALSE))</f>
        <v>63809.64</v>
      </c>
    </row>
    <row r="221" spans="12:22">
      <c r="L221">
        <f>NAMS!B221</f>
        <v>323</v>
      </c>
      <c r="M221" t="str">
        <f>NAMS!K221</f>
        <v>USA</v>
      </c>
      <c r="N221" cm="1">
        <f t="array" ref="N221">IF(VLOOKUP(M221,$A$2:$F$198,COLUMN($F:$F),FALSE)=0,NA(),VLOOKUP(M221,$A$2:$F$198,COLUMN($F:$F),FALSE))</f>
        <v>63809.64</v>
      </c>
      <c r="P221" s="13">
        <f>ICLR!A221</f>
        <v>219</v>
      </c>
      <c r="Q221" s="13" t="str">
        <f>ICLR!B221</f>
        <v>Iraq</v>
      </c>
      <c r="R221" cm="1">
        <f t="array" ref="R221">IF(VLOOKUP(Q221,$A$2:$F$198,COLUMN($F:$F),FALSE)=0,NA(),VLOOKUP(Q221,$A$2:$F$198,COLUMN($F:$F),FALSE))</f>
        <v>5193.83</v>
      </c>
      <c r="T221" s="75">
        <f>AAS!B221</f>
        <v>220</v>
      </c>
      <c r="U221" s="75" t="str">
        <f>AAS!C221</f>
        <v>USA</v>
      </c>
      <c r="V221" cm="1">
        <f t="array" ref="V221">IF(VLOOKUP(U221,$A$2:$F$198,COLUMN($F:$F),FALSE)=0,NA(),VLOOKUP(U221,$A$2:$F$198,COLUMN($F:$F),FALSE))</f>
        <v>63809.64</v>
      </c>
    </row>
    <row r="222" spans="12:22">
      <c r="L222">
        <f>NAMS!B222</f>
        <v>324</v>
      </c>
      <c r="M222" t="str">
        <f>NAMS!K222</f>
        <v>USA</v>
      </c>
      <c r="N222" cm="1">
        <f t="array" ref="N222">IF(VLOOKUP(M222,$A$2:$F$198,COLUMN($F:$F),FALSE)=0,NA(),VLOOKUP(M222,$A$2:$F$198,COLUMN($F:$F),FALSE))</f>
        <v>63809.64</v>
      </c>
      <c r="P222" s="13">
        <f>ICLR!A222</f>
        <v>220</v>
      </c>
      <c r="Q222" s="13" t="str">
        <f>ICLR!B222</f>
        <v>Iran</v>
      </c>
      <c r="R222" cm="1">
        <f t="array" ref="R222">IF(VLOOKUP(Q222,$A$2:$F$198,COLUMN($F:$F),FALSE)=0,NA(),VLOOKUP(Q222,$A$2:$F$198,COLUMN($F:$F),FALSE))</f>
        <v>5103.8999999999996</v>
      </c>
      <c r="T222" s="75">
        <f>AAS!B222</f>
        <v>221</v>
      </c>
      <c r="U222" s="75" t="str">
        <f>AAS!C222</f>
        <v>Belgium</v>
      </c>
      <c r="V222" cm="1">
        <f t="array" ref="V222">IF(VLOOKUP(U222,$A$2:$F$198,COLUMN($F:$F),FALSE)=0,NA(),VLOOKUP(U222,$A$2:$F$198,COLUMN($F:$F),FALSE))</f>
        <v>47811.55</v>
      </c>
    </row>
    <row r="223" spans="12:22">
      <c r="L223">
        <f>NAMS!B223</f>
        <v>325</v>
      </c>
      <c r="M223" t="str">
        <f>NAMS!K223</f>
        <v>USA</v>
      </c>
      <c r="N223" cm="1">
        <f t="array" ref="N223">IF(VLOOKUP(M223,$A$2:$F$198,COLUMN($F:$F),FALSE)=0,NA(),VLOOKUP(M223,$A$2:$F$198,COLUMN($F:$F),FALSE))</f>
        <v>63809.64</v>
      </c>
      <c r="P223" s="13">
        <f>ICLR!A223</f>
        <v>221</v>
      </c>
      <c r="Q223" s="13" t="str">
        <f>ICLR!B223</f>
        <v>Iceland</v>
      </c>
      <c r="R223" cm="1">
        <f t="array" ref="R223">IF(VLOOKUP(Q223,$A$2:$F$198,COLUMN($F:$F),FALSE)=0,NA(),VLOOKUP(Q223,$A$2:$F$198,COLUMN($F:$F),FALSE))</f>
        <v>89388.88</v>
      </c>
      <c r="T223" s="75">
        <f>AAS!B223</f>
        <v>222</v>
      </c>
      <c r="U223" s="75" t="str">
        <f>AAS!C223</f>
        <v>Canada</v>
      </c>
      <c r="V223" cm="1">
        <f t="array" ref="V223">IF(VLOOKUP(U223,$A$2:$F$198,COLUMN($F:$F),FALSE)=0,NA(),VLOOKUP(U223,$A$2:$F$198,COLUMN($F:$F),FALSE))</f>
        <v>49196.49</v>
      </c>
    </row>
    <row r="224" spans="12:22">
      <c r="L224">
        <f>NAMS!B224</f>
        <v>326</v>
      </c>
      <c r="M224" t="str">
        <f>NAMS!K224</f>
        <v>USA</v>
      </c>
      <c r="N224" cm="1">
        <f t="array" ref="N224">IF(VLOOKUP(M224,$A$2:$F$198,COLUMN($F:$F),FALSE)=0,NA(),VLOOKUP(M224,$A$2:$F$198,COLUMN($F:$F),FALSE))</f>
        <v>63809.64</v>
      </c>
      <c r="P224" s="13">
        <f>ICLR!A224</f>
        <v>222</v>
      </c>
      <c r="Q224" s="13" t="str">
        <f>ICLR!B224</f>
        <v>Italy</v>
      </c>
      <c r="R224" cm="1">
        <f t="array" ref="R224">IF(VLOOKUP(Q224,$A$2:$F$198,COLUMN($F:$F),FALSE)=0,NA(),VLOOKUP(Q224,$A$2:$F$198,COLUMN($F:$F),FALSE))</f>
        <v>34671.17</v>
      </c>
      <c r="T224" s="75">
        <f>AAS!B224</f>
        <v>223</v>
      </c>
      <c r="U224" s="75" t="str">
        <f>AAS!C224</f>
        <v>USA</v>
      </c>
      <c r="V224" cm="1">
        <f t="array" ref="V224">IF(VLOOKUP(U224,$A$2:$F$198,COLUMN($F:$F),FALSE)=0,NA(),VLOOKUP(U224,$A$2:$F$198,COLUMN($F:$F),FALSE))</f>
        <v>63809.64</v>
      </c>
    </row>
    <row r="225" spans="12:22">
      <c r="L225">
        <f>NAMS!B225</f>
        <v>327</v>
      </c>
      <c r="M225" t="str">
        <f>NAMS!K225</f>
        <v>USA</v>
      </c>
      <c r="N225" cm="1">
        <f t="array" ref="N225">IF(VLOOKUP(M225,$A$2:$F$198,COLUMN($F:$F),FALSE)=0,NA(),VLOOKUP(M225,$A$2:$F$198,COLUMN($F:$F),FALSE))</f>
        <v>63809.64</v>
      </c>
      <c r="P225" s="13">
        <f>ICLR!A225</f>
        <v>223</v>
      </c>
      <c r="Q225" s="13" t="str">
        <f>ICLR!B225</f>
        <v>Japan</v>
      </c>
      <c r="R225" cm="1">
        <f t="array" ref="R225">IF(VLOOKUP(Q225,$A$2:$F$198,COLUMN($F:$F),FALSE)=0,NA(),VLOOKUP(Q225,$A$2:$F$198,COLUMN($F:$F),FALSE))</f>
        <v>41314.410000000003</v>
      </c>
      <c r="T225" s="75">
        <f>AAS!B225</f>
        <v>224</v>
      </c>
      <c r="U225" s="75" t="str">
        <f>AAS!C225</f>
        <v>USA</v>
      </c>
      <c r="V225" cm="1">
        <f t="array" ref="V225">IF(VLOOKUP(U225,$A$2:$F$198,COLUMN($F:$F),FALSE)=0,NA(),VLOOKUP(U225,$A$2:$F$198,COLUMN($F:$F),FALSE))</f>
        <v>63809.64</v>
      </c>
    </row>
    <row r="226" spans="12:22">
      <c r="L226">
        <f>NAMS!B226</f>
        <v>328</v>
      </c>
      <c r="M226" t="str">
        <f>NAMS!K226</f>
        <v>Norway</v>
      </c>
      <c r="N226" cm="1">
        <f t="array" ref="N226">IF(VLOOKUP(M226,$A$2:$F$198,COLUMN($F:$F),FALSE)=0,NA(),VLOOKUP(M226,$A$2:$F$198,COLUMN($F:$F),FALSE))</f>
        <v>76817.740000000005</v>
      </c>
      <c r="P226" s="13">
        <f>ICLR!A226</f>
        <v>224</v>
      </c>
      <c r="Q226" s="13" t="str">
        <f>ICLR!B226</f>
        <v>Kenya</v>
      </c>
      <c r="R226" cm="1">
        <f t="array" ref="R226">IF(VLOOKUP(Q226,$A$2:$F$198,COLUMN($F:$F),FALSE)=0,NA(),VLOOKUP(Q226,$A$2:$F$198,COLUMN($F:$F),FALSE))</f>
        <v>1897.91</v>
      </c>
      <c r="T226" s="75">
        <f>AAS!B226</f>
        <v>225</v>
      </c>
      <c r="U226" s="75" t="str">
        <f>AAS!C226</f>
        <v>Unknown</v>
      </c>
      <c r="V226" t="e" cm="1">
        <f t="array" ref="V226">IF(VLOOKUP(U226,$A$2:$F$198,COLUMN($F:$F),FALSE)=0,NA(),VLOOKUP(U226,$A$2:$F$198,COLUMN($F:$F),FALSE))</f>
        <v>#N/A</v>
      </c>
    </row>
    <row r="227" spans="12:22">
      <c r="L227">
        <f>NAMS!B227</f>
        <v>329</v>
      </c>
      <c r="M227" t="str">
        <f>NAMS!K227</f>
        <v>USA</v>
      </c>
      <c r="N227" cm="1">
        <f t="array" ref="N227">IF(VLOOKUP(M227,$A$2:$F$198,COLUMN($F:$F),FALSE)=0,NA(),VLOOKUP(M227,$A$2:$F$198,COLUMN($F:$F),FALSE))</f>
        <v>63809.64</v>
      </c>
      <c r="P227" s="13">
        <f>ICLR!A227</f>
        <v>225</v>
      </c>
      <c r="Q227" s="13" t="str">
        <f>ICLR!B227</f>
        <v>Cambodia</v>
      </c>
      <c r="R227" cm="1">
        <f t="array" ref="R227">IF(VLOOKUP(Q227,$A$2:$F$198,COLUMN($F:$F),FALSE)=0,NA(),VLOOKUP(Q227,$A$2:$F$198,COLUMN($F:$F),FALSE))</f>
        <v>1610.36</v>
      </c>
      <c r="T227" s="75">
        <f>AAS!B227</f>
        <v>226</v>
      </c>
      <c r="U227" s="75" t="str">
        <f>AAS!C227</f>
        <v>USA</v>
      </c>
      <c r="V227" cm="1">
        <f t="array" ref="V227">IF(VLOOKUP(U227,$A$2:$F$198,COLUMN($F:$F),FALSE)=0,NA(),VLOOKUP(U227,$A$2:$F$198,COLUMN($F:$F),FALSE))</f>
        <v>63809.64</v>
      </c>
    </row>
    <row r="228" spans="12:22">
      <c r="L228">
        <f>NAMS!B228</f>
        <v>330</v>
      </c>
      <c r="M228" t="str">
        <f>NAMS!K228</f>
        <v>USA</v>
      </c>
      <c r="N228" cm="1">
        <f t="array" ref="N228">IF(VLOOKUP(M228,$A$2:$F$198,COLUMN($F:$F),FALSE)=0,NA(),VLOOKUP(M228,$A$2:$F$198,COLUMN($F:$F),FALSE))</f>
        <v>63809.64</v>
      </c>
      <c r="P228" s="13">
        <f>ICLR!A228</f>
        <v>226</v>
      </c>
      <c r="Q228" s="13" t="str">
        <f>ICLR!B228</f>
        <v>North Korea</v>
      </c>
      <c r="R228" t="e" cm="1">
        <f t="array" ref="R228">IF(VLOOKUP(Q228,$A$2:$F$198,COLUMN($F:$F),FALSE)=0,NA(),VLOOKUP(Q228,$A$2:$F$198,COLUMN($F:$F),FALSE))</f>
        <v>#N/A</v>
      </c>
      <c r="T228" s="75">
        <f>AAS!B228</f>
        <v>227</v>
      </c>
      <c r="U228" s="75" t="str">
        <f>AAS!C228</f>
        <v>Unknown</v>
      </c>
      <c r="V228" t="e" cm="1">
        <f t="array" ref="V228">IF(VLOOKUP(U228,$A$2:$F$198,COLUMN($F:$F),FALSE)=0,NA(),VLOOKUP(U228,$A$2:$F$198,COLUMN($F:$F),FALSE))</f>
        <v>#N/A</v>
      </c>
    </row>
    <row r="229" spans="12:22">
      <c r="L229">
        <f>NAMS!B229</f>
        <v>331</v>
      </c>
      <c r="M229" t="str">
        <f>NAMS!K229</f>
        <v>USA</v>
      </c>
      <c r="N229" cm="1">
        <f t="array" ref="N229">IF(VLOOKUP(M229,$A$2:$F$198,COLUMN($F:$F),FALSE)=0,NA(),VLOOKUP(M229,$A$2:$F$198,COLUMN($F:$F),FALSE))</f>
        <v>63809.64</v>
      </c>
      <c r="P229" s="13">
        <f>ICLR!A229</f>
        <v>227</v>
      </c>
      <c r="Q229" s="13" t="str">
        <f>ICLR!B229</f>
        <v>South Korea</v>
      </c>
      <c r="R229" cm="1">
        <f t="array" ref="R229">IF(VLOOKUP(Q229,$A$2:$F$198,COLUMN($F:$F),FALSE)=0,NA(),VLOOKUP(Q229,$A$2:$F$198,COLUMN($F:$F),FALSE))</f>
        <v>32154.02</v>
      </c>
      <c r="T229" s="75">
        <f>AAS!B229</f>
        <v>228</v>
      </c>
      <c r="U229" s="75" t="str">
        <f>AAS!C229</f>
        <v>USA</v>
      </c>
      <c r="V229" cm="1">
        <f t="array" ref="V229">IF(VLOOKUP(U229,$A$2:$F$198,COLUMN($F:$F),FALSE)=0,NA(),VLOOKUP(U229,$A$2:$F$198,COLUMN($F:$F),FALSE))</f>
        <v>63809.64</v>
      </c>
    </row>
    <row r="230" spans="12:22">
      <c r="L230">
        <f>NAMS!B230</f>
        <v>332</v>
      </c>
      <c r="M230" t="str">
        <f>NAMS!K230</f>
        <v>Canada</v>
      </c>
      <c r="N230" cm="1">
        <f t="array" ref="N230">IF(VLOOKUP(M230,$A$2:$F$198,COLUMN($F:$F),FALSE)=0,NA(),VLOOKUP(M230,$A$2:$F$198,COLUMN($F:$F),FALSE))</f>
        <v>49196.49</v>
      </c>
      <c r="P230" s="13">
        <f>ICLR!A230</f>
        <v>228</v>
      </c>
      <c r="Q230" s="13" t="str">
        <f>ICLR!B230</f>
        <v>Lebanon</v>
      </c>
      <c r="R230" cm="1">
        <f t="array" ref="R230">IF(VLOOKUP(Q230,$A$2:$F$198,COLUMN($F:$F),FALSE)=0,NA(),VLOOKUP(Q230,$A$2:$F$198,COLUMN($F:$F),FALSE))</f>
        <v>12478.47</v>
      </c>
      <c r="T230" s="75">
        <f>AAS!B230</f>
        <v>229</v>
      </c>
      <c r="U230" s="75" t="str">
        <f>AAS!C230</f>
        <v>USA</v>
      </c>
      <c r="V230" cm="1">
        <f t="array" ref="V230">IF(VLOOKUP(U230,$A$2:$F$198,COLUMN($F:$F),FALSE)=0,NA(),VLOOKUP(U230,$A$2:$F$198,COLUMN($F:$F),FALSE))</f>
        <v>63809.64</v>
      </c>
    </row>
    <row r="231" spans="12:22">
      <c r="L231">
        <f>NAMS!B231</f>
        <v>333</v>
      </c>
      <c r="M231" t="str">
        <f>NAMS!K231</f>
        <v>USA</v>
      </c>
      <c r="N231" cm="1">
        <f t="array" ref="N231">IF(VLOOKUP(M231,$A$2:$F$198,COLUMN($F:$F),FALSE)=0,NA(),VLOOKUP(M231,$A$2:$F$198,COLUMN($F:$F),FALSE))</f>
        <v>63809.64</v>
      </c>
      <c r="P231" s="13">
        <f>ICLR!A231</f>
        <v>229</v>
      </c>
      <c r="Q231" s="13" t="str">
        <f>ICLR!B231</f>
        <v>Sri Lanka</v>
      </c>
      <c r="R231" cm="1">
        <f t="array" ref="R231">IF(VLOOKUP(Q231,$A$2:$F$198,COLUMN($F:$F),FALSE)=0,NA(),VLOOKUP(Q231,$A$2:$F$198,COLUMN($F:$F),FALSE))</f>
        <v>4336.12</v>
      </c>
      <c r="T231" s="75">
        <f>AAS!B231</f>
        <v>230</v>
      </c>
      <c r="U231" s="75" t="str">
        <f>AAS!C231</f>
        <v>Netherlands</v>
      </c>
      <c r="V231" cm="1">
        <f t="array" ref="V231">IF(VLOOKUP(U231,$A$2:$F$198,COLUMN($F:$F),FALSE)=0,NA(),VLOOKUP(U231,$A$2:$F$198,COLUMN($F:$F),FALSE))</f>
        <v>53666.48</v>
      </c>
    </row>
    <row r="232" spans="12:22">
      <c r="L232">
        <f>NAMS!B232</f>
        <v>334</v>
      </c>
      <c r="M232" t="str">
        <f>NAMS!K232</f>
        <v>Australia</v>
      </c>
      <c r="N232" cm="1">
        <f t="array" ref="N232">IF(VLOOKUP(M232,$A$2:$F$198,COLUMN($F:$F),FALSE)=0,NA(),VLOOKUP(M232,$A$2:$F$198,COLUMN($F:$F),FALSE))</f>
        <v>61250.7</v>
      </c>
      <c r="P232" s="13">
        <f>ICLR!A232</f>
        <v>230</v>
      </c>
      <c r="Q232" s="13" t="str">
        <f>ICLR!B232</f>
        <v>Lithuania</v>
      </c>
      <c r="R232" cm="1">
        <f t="array" ref="R232">IF(VLOOKUP(Q232,$A$2:$F$198,COLUMN($F:$F),FALSE)=0,NA(),VLOOKUP(Q232,$A$2:$F$198,COLUMN($F:$F),FALSE))</f>
        <v>19634.13</v>
      </c>
      <c r="T232" s="75">
        <f>AAS!B232</f>
        <v>231</v>
      </c>
      <c r="U232" s="75" t="str">
        <f>AAS!C232</f>
        <v>USA</v>
      </c>
      <c r="V232" cm="1">
        <f t="array" ref="V232">IF(VLOOKUP(U232,$A$2:$F$198,COLUMN($F:$F),FALSE)=0,NA(),VLOOKUP(U232,$A$2:$F$198,COLUMN($F:$F),FALSE))</f>
        <v>63809.64</v>
      </c>
    </row>
    <row r="233" spans="12:22">
      <c r="L233">
        <f>NAMS!B233</f>
        <v>335</v>
      </c>
      <c r="M233" t="str">
        <f>NAMS!K233</f>
        <v>United Kingdom</v>
      </c>
      <c r="N233" cm="1">
        <f t="array" ref="N233">IF(VLOOKUP(M233,$A$2:$F$198,COLUMN($F:$F),FALSE)=0,NA(),VLOOKUP(M233,$A$2:$F$198,COLUMN($F:$F),FALSE))</f>
        <v>40800.480000000003</v>
      </c>
      <c r="P233" s="13">
        <f>ICLR!A233</f>
        <v>231</v>
      </c>
      <c r="Q233" s="13" t="str">
        <f>ICLR!B233</f>
        <v>Luxembourg</v>
      </c>
      <c r="R233" cm="1">
        <f t="array" ref="R233">IF(VLOOKUP(Q233,$A$2:$F$198,COLUMN($F:$F),FALSE)=0,NA(),VLOOKUP(Q233,$A$2:$F$198,COLUMN($F:$F),FALSE))</f>
        <v>117160.71</v>
      </c>
      <c r="T233" s="75">
        <f>AAS!B233</f>
        <v>232</v>
      </c>
      <c r="U233" s="75" t="str">
        <f>AAS!C233</f>
        <v>USA</v>
      </c>
      <c r="V233" cm="1">
        <f t="array" ref="V233">IF(VLOOKUP(U233,$A$2:$F$198,COLUMN($F:$F),FALSE)=0,NA(),VLOOKUP(U233,$A$2:$F$198,COLUMN($F:$F),FALSE))</f>
        <v>63809.64</v>
      </c>
    </row>
    <row r="234" spans="12:22">
      <c r="L234">
        <f>NAMS!B234</f>
        <v>336</v>
      </c>
      <c r="M234" t="str">
        <f>NAMS!K234</f>
        <v>USA</v>
      </c>
      <c r="N234" cm="1">
        <f t="array" ref="N234">IF(VLOOKUP(M234,$A$2:$F$198,COLUMN($F:$F),FALSE)=0,NA(),VLOOKUP(M234,$A$2:$F$198,COLUMN($F:$F),FALSE))</f>
        <v>63809.64</v>
      </c>
      <c r="P234" s="13">
        <f>ICLR!A234</f>
        <v>232</v>
      </c>
      <c r="Q234" s="13" t="str">
        <f>ICLR!B234</f>
        <v>Latvia</v>
      </c>
      <c r="R234" cm="1">
        <f t="array" ref="R234">IF(VLOOKUP(Q234,$A$2:$F$198,COLUMN($F:$F),FALSE)=0,NA(),VLOOKUP(Q234,$A$2:$F$198,COLUMN($F:$F),FALSE))</f>
        <v>18406</v>
      </c>
      <c r="T234" s="75">
        <f>AAS!B234</f>
        <v>233</v>
      </c>
      <c r="U234" s="75" t="str">
        <f>AAS!C234</f>
        <v>USA</v>
      </c>
      <c r="V234" cm="1">
        <f t="array" ref="V234">IF(VLOOKUP(U234,$A$2:$F$198,COLUMN($F:$F),FALSE)=0,NA(),VLOOKUP(U234,$A$2:$F$198,COLUMN($F:$F),FALSE))</f>
        <v>63809.64</v>
      </c>
    </row>
    <row r="235" spans="12:22">
      <c r="L235">
        <f>NAMS!B235</f>
        <v>337</v>
      </c>
      <c r="M235" t="str">
        <f>NAMS!K235</f>
        <v>USA</v>
      </c>
      <c r="N235" cm="1">
        <f t="array" ref="N235">IF(VLOOKUP(M235,$A$2:$F$198,COLUMN($F:$F),FALSE)=0,NA(),VLOOKUP(M235,$A$2:$F$198,COLUMN($F:$F),FALSE))</f>
        <v>63809.64</v>
      </c>
      <c r="P235" s="13">
        <f>ICLR!A235</f>
        <v>233</v>
      </c>
      <c r="Q235" s="13" t="str">
        <f>ICLR!B235</f>
        <v>Morocco</v>
      </c>
      <c r="R235" cm="1">
        <f t="array" ref="R235">IF(VLOOKUP(Q235,$A$2:$F$198,COLUMN($F:$F),FALSE)=0,NA(),VLOOKUP(Q235,$A$2:$F$198,COLUMN($F:$F),FALSE))</f>
        <v>3537.65</v>
      </c>
      <c r="T235" s="75">
        <f>AAS!B235</f>
        <v>234</v>
      </c>
      <c r="U235" s="75" t="str">
        <f>AAS!C235</f>
        <v>USA</v>
      </c>
      <c r="V235" cm="1">
        <f t="array" ref="V235">IF(VLOOKUP(U235,$A$2:$F$198,COLUMN($F:$F),FALSE)=0,NA(),VLOOKUP(U235,$A$2:$F$198,COLUMN($F:$F),FALSE))</f>
        <v>63809.64</v>
      </c>
    </row>
    <row r="236" spans="12:22">
      <c r="L236">
        <f>NAMS!B236</f>
        <v>338</v>
      </c>
      <c r="M236" t="str">
        <f>NAMS!K236</f>
        <v>USA</v>
      </c>
      <c r="N236" cm="1">
        <f t="array" ref="N236">IF(VLOOKUP(M236,$A$2:$F$198,COLUMN($F:$F),FALSE)=0,NA(),VLOOKUP(M236,$A$2:$F$198,COLUMN($F:$F),FALSE))</f>
        <v>63809.64</v>
      </c>
      <c r="P236" s="13">
        <f>ICLR!A236</f>
        <v>234</v>
      </c>
      <c r="Q236" s="13" t="str">
        <f>ICLR!B236</f>
        <v>Mali</v>
      </c>
      <c r="R236" cm="1">
        <f t="array" ref="R236">IF(VLOOKUP(Q236,$A$2:$F$198,COLUMN($F:$F),FALSE)=0,NA(),VLOOKUP(Q236,$A$2:$F$198,COLUMN($F:$F),FALSE))</f>
        <v>858.04899999999998</v>
      </c>
      <c r="T236" s="75">
        <f>AAS!B236</f>
        <v>235</v>
      </c>
      <c r="U236" s="75" t="str">
        <f>AAS!C236</f>
        <v>Unknown</v>
      </c>
      <c r="V236" t="e" cm="1">
        <f t="array" ref="V236">IF(VLOOKUP(U236,$A$2:$F$198,COLUMN($F:$F),FALSE)=0,NA(),VLOOKUP(U236,$A$2:$F$198,COLUMN($F:$F),FALSE))</f>
        <v>#N/A</v>
      </c>
    </row>
    <row r="237" spans="12:22">
      <c r="L237">
        <f>NAMS!B237</f>
        <v>339</v>
      </c>
      <c r="M237" t="str">
        <f>NAMS!K237</f>
        <v>USA</v>
      </c>
      <c r="N237" cm="1">
        <f t="array" ref="N237">IF(VLOOKUP(M237,$A$2:$F$198,COLUMN($F:$F),FALSE)=0,NA(),VLOOKUP(M237,$A$2:$F$198,COLUMN($F:$F),FALSE))</f>
        <v>63809.64</v>
      </c>
      <c r="P237" s="13">
        <f>ICLR!A237</f>
        <v>235</v>
      </c>
      <c r="Q237" s="13" t="str">
        <f>ICLR!B237</f>
        <v>Mauritius</v>
      </c>
      <c r="R237" cm="1">
        <f t="array" ref="R237">IF(VLOOKUP(Q237,$A$2:$F$198,COLUMN($F:$F),FALSE)=0,NA(),VLOOKUP(Q237,$A$2:$F$198,COLUMN($F:$F),FALSE))</f>
        <v>10628.82</v>
      </c>
      <c r="T237" s="75">
        <f>AAS!B237</f>
        <v>236</v>
      </c>
      <c r="U237" s="75" t="str">
        <f>AAS!C237</f>
        <v>USA</v>
      </c>
      <c r="V237" cm="1">
        <f t="array" ref="V237">IF(VLOOKUP(U237,$A$2:$F$198,COLUMN($F:$F),FALSE)=0,NA(),VLOOKUP(U237,$A$2:$F$198,COLUMN($F:$F),FALSE))</f>
        <v>63809.64</v>
      </c>
    </row>
    <row r="238" spans="12:22">
      <c r="L238">
        <f>NAMS!B238</f>
        <v>340</v>
      </c>
      <c r="M238" t="str">
        <f>NAMS!K238</f>
        <v>USA</v>
      </c>
      <c r="N238" cm="1">
        <f t="array" ref="N238">IF(VLOOKUP(M238,$A$2:$F$198,COLUMN($F:$F),FALSE)=0,NA(),VLOOKUP(M238,$A$2:$F$198,COLUMN($F:$F),FALSE))</f>
        <v>63809.64</v>
      </c>
      <c r="P238" s="13">
        <f>ICLR!A238</f>
        <v>236</v>
      </c>
      <c r="Q238" s="13" t="str">
        <f>ICLR!B238</f>
        <v>Malawi</v>
      </c>
      <c r="R238" cm="1">
        <f t="array" ref="R238">IF(VLOOKUP(Q238,$A$2:$F$198,COLUMN($F:$F),FALSE)=0,NA(),VLOOKUP(Q238,$A$2:$F$198,COLUMN($F:$F),FALSE))</f>
        <v>350.762</v>
      </c>
      <c r="T238" s="75">
        <f>AAS!B238</f>
        <v>237</v>
      </c>
      <c r="U238" s="75" t="str">
        <f>AAS!C238</f>
        <v>USA</v>
      </c>
      <c r="V238" cm="1">
        <f t="array" ref="V238">IF(VLOOKUP(U238,$A$2:$F$198,COLUMN($F:$F),FALSE)=0,NA(),VLOOKUP(U238,$A$2:$F$198,COLUMN($F:$F),FALSE))</f>
        <v>63809.64</v>
      </c>
    </row>
    <row r="239" spans="12:22">
      <c r="L239">
        <f>NAMS!B239</f>
        <v>341</v>
      </c>
      <c r="M239" t="str">
        <f>NAMS!K239</f>
        <v>USA</v>
      </c>
      <c r="N239" cm="1">
        <f t="array" ref="N239">IF(VLOOKUP(M239,$A$2:$F$198,COLUMN($F:$F),FALSE)=0,NA(),VLOOKUP(M239,$A$2:$F$198,COLUMN($F:$F),FALSE))</f>
        <v>63809.64</v>
      </c>
      <c r="P239" s="13">
        <f>ICLR!A239</f>
        <v>237</v>
      </c>
      <c r="Q239" s="13" t="str">
        <f>ICLR!B239</f>
        <v>Mexico</v>
      </c>
      <c r="R239" cm="1">
        <f t="array" ref="R239">IF(VLOOKUP(Q239,$A$2:$F$198,COLUMN($F:$F),FALSE)=0,NA(),VLOOKUP(Q239,$A$2:$F$198,COLUMN($F:$F),FALSE))</f>
        <v>10492.69</v>
      </c>
      <c r="T239" s="75">
        <f>AAS!B239</f>
        <v>238</v>
      </c>
      <c r="U239" s="75" t="str">
        <f>AAS!C239</f>
        <v>USA</v>
      </c>
      <c r="V239" cm="1">
        <f t="array" ref="V239">IF(VLOOKUP(U239,$A$2:$F$198,COLUMN($F:$F),FALSE)=0,NA(),VLOOKUP(U239,$A$2:$F$198,COLUMN($F:$F),FALSE))</f>
        <v>63809.64</v>
      </c>
    </row>
    <row r="240" spans="12:22">
      <c r="L240">
        <f>NAMS!B240</f>
        <v>342</v>
      </c>
      <c r="M240" t="str">
        <f>NAMS!K240</f>
        <v>USA</v>
      </c>
      <c r="N240" cm="1">
        <f t="array" ref="N240">IF(VLOOKUP(M240,$A$2:$F$198,COLUMN($F:$F),FALSE)=0,NA(),VLOOKUP(M240,$A$2:$F$198,COLUMN($F:$F),FALSE))</f>
        <v>63809.64</v>
      </c>
      <c r="P240" s="13">
        <f>ICLR!A240</f>
        <v>238</v>
      </c>
      <c r="Q240" s="13" t="str">
        <f>ICLR!B240</f>
        <v>Malaysia</v>
      </c>
      <c r="R240" cm="1">
        <f t="array" ref="R240">IF(VLOOKUP(Q240,$A$2:$F$198,COLUMN($F:$F),FALSE)=0,NA(),VLOOKUP(Q240,$A$2:$F$198,COLUMN($F:$F),FALSE))</f>
        <v>11441.82</v>
      </c>
      <c r="T240" s="75">
        <f>AAS!B240</f>
        <v>239</v>
      </c>
      <c r="U240" s="75" t="str">
        <f>AAS!C240</f>
        <v>Netherlands</v>
      </c>
      <c r="V240" cm="1">
        <f t="array" ref="V240">IF(VLOOKUP(U240,$A$2:$F$198,COLUMN($F:$F),FALSE)=0,NA(),VLOOKUP(U240,$A$2:$F$198,COLUMN($F:$F),FALSE))</f>
        <v>53666.48</v>
      </c>
    </row>
    <row r="241" spans="12:22">
      <c r="L241">
        <f>NAMS!B241</f>
        <v>343</v>
      </c>
      <c r="M241" t="str">
        <f>NAMS!K241</f>
        <v>USA</v>
      </c>
      <c r="N241" cm="1">
        <f t="array" ref="N241">IF(VLOOKUP(M241,$A$2:$F$198,COLUMN($F:$F),FALSE)=0,NA(),VLOOKUP(M241,$A$2:$F$198,COLUMN($F:$F),FALSE))</f>
        <v>63809.64</v>
      </c>
      <c r="P241" s="13">
        <f>ICLR!A241</f>
        <v>239</v>
      </c>
      <c r="Q241" s="13" t="str">
        <f>ICLR!B241</f>
        <v>Nigeria</v>
      </c>
      <c r="R241" cm="1">
        <f t="array" ref="R241">IF(VLOOKUP(Q241,$A$2:$F$198,COLUMN($F:$F),FALSE)=0,NA(),VLOOKUP(Q241,$A$2:$F$198,COLUMN($F:$F),FALSE))</f>
        <v>2692.29</v>
      </c>
      <c r="T241" s="75">
        <f>AAS!B241</f>
        <v>240</v>
      </c>
      <c r="U241" s="75" t="str">
        <f>AAS!C241</f>
        <v>USA</v>
      </c>
      <c r="V241" cm="1">
        <f t="array" ref="V241">IF(VLOOKUP(U241,$A$2:$F$198,COLUMN($F:$F),FALSE)=0,NA(),VLOOKUP(U241,$A$2:$F$198,COLUMN($F:$F),FALSE))</f>
        <v>63809.64</v>
      </c>
    </row>
    <row r="242" spans="12:22">
      <c r="L242">
        <f>NAMS!B242</f>
        <v>344</v>
      </c>
      <c r="M242" t="str">
        <f>NAMS!K242</f>
        <v>USA</v>
      </c>
      <c r="N242" cm="1">
        <f t="array" ref="N242">IF(VLOOKUP(M242,$A$2:$F$198,COLUMN($F:$F),FALSE)=0,NA(),VLOOKUP(M242,$A$2:$F$198,COLUMN($F:$F),FALSE))</f>
        <v>63809.64</v>
      </c>
      <c r="P242" s="13">
        <f>ICLR!A242</f>
        <v>240</v>
      </c>
      <c r="Q242" s="13" t="str">
        <f>ICLR!B242</f>
        <v>Netherlands</v>
      </c>
      <c r="R242" cm="1">
        <f t="array" ref="R242">IF(VLOOKUP(Q242,$A$2:$F$198,COLUMN($F:$F),FALSE)=0,NA(),VLOOKUP(Q242,$A$2:$F$198,COLUMN($F:$F),FALSE))</f>
        <v>53666.48</v>
      </c>
      <c r="T242" s="75">
        <f>AAS!B242</f>
        <v>241</v>
      </c>
      <c r="U242" s="75" t="str">
        <f>AAS!C242</f>
        <v>USA</v>
      </c>
      <c r="V242" cm="1">
        <f t="array" ref="V242">IF(VLOOKUP(U242,$A$2:$F$198,COLUMN($F:$F),FALSE)=0,NA(),VLOOKUP(U242,$A$2:$F$198,COLUMN($F:$F),FALSE))</f>
        <v>63809.64</v>
      </c>
    </row>
    <row r="243" spans="12:22">
      <c r="L243">
        <f>NAMS!B243</f>
        <v>345</v>
      </c>
      <c r="M243" t="str">
        <f>NAMS!K243</f>
        <v>Canada</v>
      </c>
      <c r="N243" cm="1">
        <f t="array" ref="N243">IF(VLOOKUP(M243,$A$2:$F$198,COLUMN($F:$F),FALSE)=0,NA(),VLOOKUP(M243,$A$2:$F$198,COLUMN($F:$F),FALSE))</f>
        <v>49196.49</v>
      </c>
      <c r="P243" s="13">
        <f>ICLR!A243</f>
        <v>241</v>
      </c>
      <c r="Q243" s="13" t="str">
        <f>ICLR!B243</f>
        <v>Norway</v>
      </c>
      <c r="R243" cm="1">
        <f t="array" ref="R243">IF(VLOOKUP(Q243,$A$2:$F$198,COLUMN($F:$F),FALSE)=0,NA(),VLOOKUP(Q243,$A$2:$F$198,COLUMN($F:$F),FALSE))</f>
        <v>76817.740000000005</v>
      </c>
      <c r="T243" s="75">
        <f>AAS!B243</f>
        <v>242</v>
      </c>
      <c r="U243" s="75" t="str">
        <f>AAS!C243</f>
        <v>USA</v>
      </c>
      <c r="V243" cm="1">
        <f t="array" ref="V243">IF(VLOOKUP(U243,$A$2:$F$198,COLUMN($F:$F),FALSE)=0,NA(),VLOOKUP(U243,$A$2:$F$198,COLUMN($F:$F),FALSE))</f>
        <v>63809.64</v>
      </c>
    </row>
    <row r="244" spans="12:22">
      <c r="L244">
        <f>NAMS!B244</f>
        <v>346</v>
      </c>
      <c r="M244" t="str">
        <f>NAMS!K244</f>
        <v>USA</v>
      </c>
      <c r="N244" cm="1">
        <f t="array" ref="N244">IF(VLOOKUP(M244,$A$2:$F$198,COLUMN($F:$F),FALSE)=0,NA(),VLOOKUP(M244,$A$2:$F$198,COLUMN($F:$F),FALSE))</f>
        <v>63809.64</v>
      </c>
      <c r="P244" s="13">
        <f>ICLR!A244</f>
        <v>242</v>
      </c>
      <c r="Q244" s="13" t="str">
        <f>ICLR!B244</f>
        <v>New Zealand</v>
      </c>
      <c r="R244" cm="1">
        <f t="array" ref="R244">IF(VLOOKUP(Q244,$A$2:$F$198,COLUMN($F:$F),FALSE)=0,NA(),VLOOKUP(Q244,$A$2:$F$198,COLUMN($F:$F),FALSE))</f>
        <v>45834.38</v>
      </c>
      <c r="T244" s="75">
        <f>AAS!B244</f>
        <v>243</v>
      </c>
      <c r="U244" s="75" t="str">
        <f>AAS!C244</f>
        <v>USA</v>
      </c>
      <c r="V244" cm="1">
        <f t="array" ref="V244">IF(VLOOKUP(U244,$A$2:$F$198,COLUMN($F:$F),FALSE)=0,NA(),VLOOKUP(U244,$A$2:$F$198,COLUMN($F:$F),FALSE))</f>
        <v>63809.64</v>
      </c>
    </row>
    <row r="245" spans="12:22">
      <c r="L245">
        <f>NAMS!B245</f>
        <v>347</v>
      </c>
      <c r="M245" t="str">
        <f>NAMS!K245</f>
        <v>USA</v>
      </c>
      <c r="N245" cm="1">
        <f t="array" ref="N245">IF(VLOOKUP(M245,$A$2:$F$198,COLUMN($F:$F),FALSE)=0,NA(),VLOOKUP(M245,$A$2:$F$198,COLUMN($F:$F),FALSE))</f>
        <v>63809.64</v>
      </c>
      <c r="P245" s="13">
        <f>ICLR!A245</f>
        <v>243</v>
      </c>
      <c r="Q245" s="13" t="str">
        <f>ICLR!B245</f>
        <v>Peru</v>
      </c>
      <c r="R245" cm="1">
        <f t="array" ref="R245">IF(VLOOKUP(Q245,$A$2:$F$198,COLUMN($F:$F),FALSE)=0,NA(),VLOOKUP(Q245,$A$2:$F$198,COLUMN($F:$F),FALSE))</f>
        <v>7227.64</v>
      </c>
      <c r="T245" s="75">
        <f>AAS!B245</f>
        <v>244</v>
      </c>
      <c r="U245" s="75" t="str">
        <f>AAS!C245</f>
        <v>USA</v>
      </c>
      <c r="V245" cm="1">
        <f t="array" ref="V245">IF(VLOOKUP(U245,$A$2:$F$198,COLUMN($F:$F),FALSE)=0,NA(),VLOOKUP(U245,$A$2:$F$198,COLUMN($F:$F),FALSE))</f>
        <v>63809.64</v>
      </c>
    </row>
    <row r="246" spans="12:22">
      <c r="L246">
        <f>NAMS!B246</f>
        <v>348</v>
      </c>
      <c r="M246" t="str">
        <f>NAMS!K246</f>
        <v>USA</v>
      </c>
      <c r="N246" cm="1">
        <f t="array" ref="N246">IF(VLOOKUP(M246,$A$2:$F$198,COLUMN($F:$F),FALSE)=0,NA(),VLOOKUP(M246,$A$2:$F$198,COLUMN($F:$F),FALSE))</f>
        <v>63809.64</v>
      </c>
      <c r="P246" s="13">
        <f>ICLR!A246</f>
        <v>244</v>
      </c>
      <c r="Q246" s="13" t="str">
        <f>ICLR!B246</f>
        <v>Philippines</v>
      </c>
      <c r="R246" cm="1">
        <f t="array" ref="R246">IF(VLOOKUP(Q246,$A$2:$F$198,COLUMN($F:$F),FALSE)=0,NA(),VLOOKUP(Q246,$A$2:$F$198,COLUMN($F:$F),FALSE))</f>
        <v>3596.77</v>
      </c>
      <c r="T246" s="75">
        <f>AAS!B246</f>
        <v>245</v>
      </c>
      <c r="U246" s="75" t="str">
        <f>AAS!C246</f>
        <v>USA</v>
      </c>
      <c r="V246" cm="1">
        <f t="array" ref="V246">IF(VLOOKUP(U246,$A$2:$F$198,COLUMN($F:$F),FALSE)=0,NA(),VLOOKUP(U246,$A$2:$F$198,COLUMN($F:$F),FALSE))</f>
        <v>63809.64</v>
      </c>
    </row>
    <row r="247" spans="12:22">
      <c r="L247">
        <f>NAMS!B247</f>
        <v>349</v>
      </c>
      <c r="M247" t="str">
        <f>NAMS!K247</f>
        <v>USA</v>
      </c>
      <c r="N247" cm="1">
        <f t="array" ref="N247">IF(VLOOKUP(M247,$A$2:$F$198,COLUMN($F:$F),FALSE)=0,NA(),VLOOKUP(M247,$A$2:$F$198,COLUMN($F:$F),FALSE))</f>
        <v>63809.64</v>
      </c>
      <c r="P247" s="13">
        <f>ICLR!A247</f>
        <v>245</v>
      </c>
      <c r="Q247" s="13" t="str">
        <f>ICLR!B247</f>
        <v>Pakistan</v>
      </c>
      <c r="R247" t="e" cm="1">
        <f t="array" ref="R247">IF(VLOOKUP(Q247,$A$2:$F$198,COLUMN($F:$F),FALSE)=0,NA(),VLOOKUP(Q247,$A$2:$F$198,COLUMN($F:$F),FALSE))</f>
        <v>#N/A</v>
      </c>
      <c r="T247" s="75">
        <f>AAS!B247</f>
        <v>246</v>
      </c>
      <c r="U247" s="75" t="str">
        <f>AAS!C247</f>
        <v>USA</v>
      </c>
      <c r="V247" cm="1">
        <f t="array" ref="V247">IF(VLOOKUP(U247,$A$2:$F$198,COLUMN($F:$F),FALSE)=0,NA(),VLOOKUP(U247,$A$2:$F$198,COLUMN($F:$F),FALSE))</f>
        <v>63809.64</v>
      </c>
    </row>
    <row r="248" spans="12:22">
      <c r="L248">
        <f>NAMS!B248</f>
        <v>350</v>
      </c>
      <c r="M248" t="str">
        <f>NAMS!K248</f>
        <v>USA</v>
      </c>
      <c r="N248" cm="1">
        <f t="array" ref="N248">IF(VLOOKUP(M248,$A$2:$F$198,COLUMN($F:$F),FALSE)=0,NA(),VLOOKUP(M248,$A$2:$F$198,COLUMN($F:$F),FALSE))</f>
        <v>63809.64</v>
      </c>
      <c r="P248" s="13">
        <f>ICLR!A248</f>
        <v>246</v>
      </c>
      <c r="Q248" s="13" t="str">
        <f>ICLR!B248</f>
        <v>Poland</v>
      </c>
      <c r="R248" cm="1">
        <f t="array" ref="R248">IF(VLOOKUP(Q248,$A$2:$F$198,COLUMN($F:$F),FALSE)=0,NA(),VLOOKUP(Q248,$A$2:$F$198,COLUMN($F:$F),FALSE))</f>
        <v>15834.73</v>
      </c>
      <c r="T248" s="75">
        <f>AAS!B248</f>
        <v>247</v>
      </c>
      <c r="U248" s="75" t="str">
        <f>AAS!C248</f>
        <v>USA</v>
      </c>
      <c r="V248" cm="1">
        <f t="array" ref="V248">IF(VLOOKUP(U248,$A$2:$F$198,COLUMN($F:$F),FALSE)=0,NA(),VLOOKUP(U248,$A$2:$F$198,COLUMN($F:$F),FALSE))</f>
        <v>63809.64</v>
      </c>
    </row>
    <row r="249" spans="12:22">
      <c r="L249">
        <f>NAMS!B249</f>
        <v>351</v>
      </c>
      <c r="M249" t="str">
        <f>NAMS!K249</f>
        <v>USA</v>
      </c>
      <c r="N249" cm="1">
        <f t="array" ref="N249">IF(VLOOKUP(M249,$A$2:$F$198,COLUMN($F:$F),FALSE)=0,NA(),VLOOKUP(M249,$A$2:$F$198,COLUMN($F:$F),FALSE))</f>
        <v>63809.64</v>
      </c>
      <c r="P249" s="13">
        <f>ICLR!A249</f>
        <v>247</v>
      </c>
      <c r="Q249" s="13" t="str">
        <f>ICLR!B249</f>
        <v>Portugal</v>
      </c>
      <c r="R249" cm="1">
        <f t="array" ref="R249">IF(VLOOKUP(Q249,$A$2:$F$198,COLUMN($F:$F),FALSE)=0,NA(),VLOOKUP(Q249,$A$2:$F$198,COLUMN($F:$F),FALSE))</f>
        <v>22495.16</v>
      </c>
      <c r="T249" s="75">
        <f>AAS!B249</f>
        <v>248</v>
      </c>
      <c r="U249" s="75" t="str">
        <f>AAS!C249</f>
        <v>USA</v>
      </c>
      <c r="V249" cm="1">
        <f t="array" ref="V249">IF(VLOOKUP(U249,$A$2:$F$198,COLUMN($F:$F),FALSE)=0,NA(),VLOOKUP(U249,$A$2:$F$198,COLUMN($F:$F),FALSE))</f>
        <v>63809.64</v>
      </c>
    </row>
    <row r="250" spans="12:22">
      <c r="L250">
        <f>NAMS!B250</f>
        <v>352</v>
      </c>
      <c r="M250" t="str">
        <f>NAMS!K250</f>
        <v>Netherlands</v>
      </c>
      <c r="N250" cm="1">
        <f t="array" ref="N250">IF(VLOOKUP(M250,$A$2:$F$198,COLUMN($F:$F),FALSE)=0,NA(),VLOOKUP(M250,$A$2:$F$198,COLUMN($F:$F),FALSE))</f>
        <v>53666.48</v>
      </c>
      <c r="P250" s="13">
        <f>ICLR!A250</f>
        <v>248</v>
      </c>
      <c r="Q250" s="13" t="str">
        <f>ICLR!B250</f>
        <v>Qatar</v>
      </c>
      <c r="R250" cm="1">
        <f t="array" ref="R250">IF(VLOOKUP(Q250,$A$2:$F$198,COLUMN($F:$F),FALSE)=0,NA(),VLOOKUP(Q250,$A$2:$F$198,COLUMN($F:$F),FALSE))</f>
        <v>68254.58</v>
      </c>
      <c r="T250" s="75">
        <f>AAS!B250</f>
        <v>249</v>
      </c>
      <c r="U250" s="75" t="str">
        <f>AAS!C250</f>
        <v>USA</v>
      </c>
      <c r="V250" cm="1">
        <f t="array" ref="V250">IF(VLOOKUP(U250,$A$2:$F$198,COLUMN($F:$F),FALSE)=0,NA(),VLOOKUP(U250,$A$2:$F$198,COLUMN($F:$F),FALSE))</f>
        <v>63809.64</v>
      </c>
    </row>
    <row r="251" spans="12:22">
      <c r="L251">
        <f>NAMS!B251</f>
        <v>353</v>
      </c>
      <c r="M251" t="str">
        <f>NAMS!K251</f>
        <v>USA</v>
      </c>
      <c r="N251" cm="1">
        <f t="array" ref="N251">IF(VLOOKUP(M251,$A$2:$F$198,COLUMN($F:$F),FALSE)=0,NA(),VLOOKUP(M251,$A$2:$F$198,COLUMN($F:$F),FALSE))</f>
        <v>63809.64</v>
      </c>
      <c r="P251" s="13">
        <f>ICLR!A251</f>
        <v>249</v>
      </c>
      <c r="Q251" s="13" t="str">
        <f>ICLR!B251</f>
        <v>Romania</v>
      </c>
      <c r="R251" cm="1">
        <f t="array" ref="R251">IF(VLOOKUP(Q251,$A$2:$F$198,COLUMN($F:$F),FALSE)=0,NA(),VLOOKUP(Q251,$A$2:$F$198,COLUMN($F:$F),FALSE))</f>
        <v>12754.03</v>
      </c>
      <c r="T251" s="75">
        <f>AAS!B251</f>
        <v>250</v>
      </c>
      <c r="U251" s="75" t="str">
        <f>AAS!C251</f>
        <v>USA</v>
      </c>
      <c r="V251" cm="1">
        <f t="array" ref="V251">IF(VLOOKUP(U251,$A$2:$F$198,COLUMN($F:$F),FALSE)=0,NA(),VLOOKUP(U251,$A$2:$F$198,COLUMN($F:$F),FALSE))</f>
        <v>63809.64</v>
      </c>
    </row>
    <row r="252" spans="12:22">
      <c r="L252">
        <f>NAMS!B252</f>
        <v>354</v>
      </c>
      <c r="M252" t="str">
        <f>NAMS!K252</f>
        <v>Israel</v>
      </c>
      <c r="N252" cm="1">
        <f t="array" ref="N252">IF(VLOOKUP(M252,$A$2:$F$198,COLUMN($F:$F),FALSE)=0,NA(),VLOOKUP(M252,$A$2:$F$198,COLUMN($F:$F),FALSE))</f>
        <v>41377.49</v>
      </c>
      <c r="P252" s="13">
        <f>ICLR!A252</f>
        <v>250</v>
      </c>
      <c r="Q252" s="13" t="str">
        <f>ICLR!B252</f>
        <v>Russia</v>
      </c>
      <c r="R252" cm="1">
        <f t="array" ref="R252">IF(VLOOKUP(Q252,$A$2:$F$198,COLUMN($F:$F),FALSE)=0,NA(),VLOOKUP(Q252,$A$2:$F$198,COLUMN($F:$F),FALSE))</f>
        <v>11082.17</v>
      </c>
      <c r="T252" s="75">
        <f>AAS!B252</f>
        <v>251</v>
      </c>
      <c r="U252" s="75" t="str">
        <f>AAS!C252</f>
        <v>Unknown</v>
      </c>
      <c r="V252" t="e" cm="1">
        <f t="array" ref="V252">IF(VLOOKUP(U252,$A$2:$F$198,COLUMN($F:$F),FALSE)=0,NA(),VLOOKUP(U252,$A$2:$F$198,COLUMN($F:$F),FALSE))</f>
        <v>#N/A</v>
      </c>
    </row>
    <row r="253" spans="12:22">
      <c r="L253">
        <f>NAMS!B253</f>
        <v>355</v>
      </c>
      <c r="M253" t="str">
        <f>NAMS!K253</f>
        <v>Japan</v>
      </c>
      <c r="N253" cm="1">
        <f t="array" ref="N253">IF(VLOOKUP(M253,$A$2:$F$198,COLUMN($F:$F),FALSE)=0,NA(),VLOOKUP(M253,$A$2:$F$198,COLUMN($F:$F),FALSE))</f>
        <v>41314.410000000003</v>
      </c>
      <c r="P253" s="13">
        <f>ICLR!A253</f>
        <v>251</v>
      </c>
      <c r="Q253" s="13" t="str">
        <f>ICLR!B253</f>
        <v>Rwanda</v>
      </c>
      <c r="R253" cm="1">
        <f t="array" ref="R253">IF(VLOOKUP(Q253,$A$2:$F$198,COLUMN($F:$F),FALSE)=0,NA(),VLOOKUP(Q253,$A$2:$F$198,COLUMN($F:$F),FALSE))</f>
        <v>793.524</v>
      </c>
      <c r="T253" s="75">
        <f>AAS!B253</f>
        <v>252</v>
      </c>
      <c r="U253" s="75" t="str">
        <f>AAS!C253</f>
        <v>USA</v>
      </c>
      <c r="V253" cm="1">
        <f t="array" ref="V253">IF(VLOOKUP(U253,$A$2:$F$198,COLUMN($F:$F),FALSE)=0,NA(),VLOOKUP(U253,$A$2:$F$198,COLUMN($F:$F),FALSE))</f>
        <v>63809.64</v>
      </c>
    </row>
    <row r="254" spans="12:22">
      <c r="L254">
        <f>NAMS!B254</f>
        <v>356</v>
      </c>
      <c r="M254" t="str">
        <f>NAMS!K254</f>
        <v>USA</v>
      </c>
      <c r="N254" cm="1">
        <f t="array" ref="N254">IF(VLOOKUP(M254,$A$2:$F$198,COLUMN($F:$F),FALSE)=0,NA(),VLOOKUP(M254,$A$2:$F$198,COLUMN($F:$F),FALSE))</f>
        <v>63809.64</v>
      </c>
      <c r="P254" s="13">
        <f>ICLR!A254</f>
        <v>252</v>
      </c>
      <c r="Q254" s="13" t="str">
        <f>ICLR!B254</f>
        <v>Saudi Arabia</v>
      </c>
      <c r="R254" cm="1">
        <f t="array" ref="R254">IF(VLOOKUP(Q254,$A$2:$F$198,COLUMN($F:$F),FALSE)=0,NA(),VLOOKUP(Q254,$A$2:$F$198,COLUMN($F:$F),FALSE))</f>
        <v>21764.39</v>
      </c>
      <c r="T254" s="75">
        <f>AAS!B254</f>
        <v>253</v>
      </c>
      <c r="U254" s="75" t="str">
        <f>AAS!C254</f>
        <v>USA</v>
      </c>
      <c r="V254" cm="1">
        <f t="array" ref="V254">IF(VLOOKUP(U254,$A$2:$F$198,COLUMN($F:$F),FALSE)=0,NA(),VLOOKUP(U254,$A$2:$F$198,COLUMN($F:$F),FALSE))</f>
        <v>63809.64</v>
      </c>
    </row>
    <row r="255" spans="12:22">
      <c r="L255">
        <f>NAMS!B255</f>
        <v>357</v>
      </c>
      <c r="M255" t="str">
        <f>NAMS!K255</f>
        <v>USA</v>
      </c>
      <c r="N255" cm="1">
        <f t="array" ref="N255">IF(VLOOKUP(M255,$A$2:$F$198,COLUMN($F:$F),FALSE)=0,NA(),VLOOKUP(M255,$A$2:$F$198,COLUMN($F:$F),FALSE))</f>
        <v>63809.64</v>
      </c>
      <c r="P255" s="13">
        <f>ICLR!A255</f>
        <v>253</v>
      </c>
      <c r="Q255" s="13" t="str">
        <f>ICLR!B255</f>
        <v>Sudan</v>
      </c>
      <c r="R255" cm="1">
        <f t="array" ref="R255">IF(VLOOKUP(Q255,$A$2:$F$198,COLUMN($F:$F),FALSE)=0,NA(),VLOOKUP(Q255,$A$2:$F$198,COLUMN($F:$F),FALSE))</f>
        <v>3998.93</v>
      </c>
      <c r="T255" s="75">
        <f>AAS!B255</f>
        <v>254</v>
      </c>
      <c r="U255" s="75" t="str">
        <f>AAS!C255</f>
        <v>Unknown</v>
      </c>
      <c r="V255" t="e" cm="1">
        <f t="array" ref="V255">IF(VLOOKUP(U255,$A$2:$F$198,COLUMN($F:$F),FALSE)=0,NA(),VLOOKUP(U255,$A$2:$F$198,COLUMN($F:$F),FALSE))</f>
        <v>#N/A</v>
      </c>
    </row>
    <row r="256" spans="12:22">
      <c r="L256">
        <f>NAMS!B256</f>
        <v>358</v>
      </c>
      <c r="M256" t="str">
        <f>NAMS!K256</f>
        <v>USA</v>
      </c>
      <c r="N256" cm="1">
        <f t="array" ref="N256">IF(VLOOKUP(M256,$A$2:$F$198,COLUMN($F:$F),FALSE)=0,NA(),VLOOKUP(M256,$A$2:$F$198,COLUMN($F:$F),FALSE))</f>
        <v>63809.64</v>
      </c>
      <c r="P256" s="13">
        <f>ICLR!A256</f>
        <v>254</v>
      </c>
      <c r="Q256" s="13" t="str">
        <f>ICLR!B256</f>
        <v>Sweden</v>
      </c>
      <c r="R256" cm="1">
        <f t="array" ref="R256">IF(VLOOKUP(Q256,$A$2:$F$198,COLUMN($F:$F),FALSE)=0,NA(),VLOOKUP(Q256,$A$2:$F$198,COLUMN($F:$F),FALSE))</f>
        <v>59852.58</v>
      </c>
      <c r="T256" s="75">
        <f>AAS!B256</f>
        <v>255</v>
      </c>
      <c r="U256" s="75" t="str">
        <f>AAS!C256</f>
        <v>Unknown</v>
      </c>
      <c r="V256" t="e" cm="1">
        <f t="array" ref="V256">IF(VLOOKUP(U256,$A$2:$F$198,COLUMN($F:$F),FALSE)=0,NA(),VLOOKUP(U256,$A$2:$F$198,COLUMN($F:$F),FALSE))</f>
        <v>#N/A</v>
      </c>
    </row>
    <row r="257" spans="12:22">
      <c r="L257">
        <f>NAMS!B257</f>
        <v>359</v>
      </c>
      <c r="M257" t="str">
        <f>NAMS!K257</f>
        <v>USA</v>
      </c>
      <c r="N257" cm="1">
        <f t="array" ref="N257">IF(VLOOKUP(M257,$A$2:$F$198,COLUMN($F:$F),FALSE)=0,NA(),VLOOKUP(M257,$A$2:$F$198,COLUMN($F:$F),FALSE))</f>
        <v>63809.64</v>
      </c>
      <c r="P257" s="13">
        <f>ICLR!A257</f>
        <v>255</v>
      </c>
      <c r="Q257" s="13" t="str">
        <f>ICLR!B257</f>
        <v>Singapore</v>
      </c>
      <c r="R257" cm="1">
        <f t="array" ref="R257">IF(VLOOKUP(Q257,$A$2:$F$198,COLUMN($F:$F),FALSE)=0,NA(),VLOOKUP(Q257,$A$2:$F$198,COLUMN($F:$F),FALSE))</f>
        <v>56679.16</v>
      </c>
      <c r="T257" s="75">
        <f>AAS!B257</f>
        <v>256</v>
      </c>
      <c r="U257" s="75" t="str">
        <f>AAS!C257</f>
        <v>USA</v>
      </c>
      <c r="V257" cm="1">
        <f t="array" ref="V257">IF(VLOOKUP(U257,$A$2:$F$198,COLUMN($F:$F),FALSE)=0,NA(),VLOOKUP(U257,$A$2:$F$198,COLUMN($F:$F),FALSE))</f>
        <v>63809.64</v>
      </c>
    </row>
    <row r="258" spans="12:22">
      <c r="L258">
        <f>NAMS!B258</f>
        <v>360</v>
      </c>
      <c r="M258" t="str">
        <f>NAMS!K258</f>
        <v>USA</v>
      </c>
      <c r="N258" cm="1">
        <f t="array" ref="N258">IF(VLOOKUP(M258,$A$2:$F$198,COLUMN($F:$F),FALSE)=0,NA(),VLOOKUP(M258,$A$2:$F$198,COLUMN($F:$F),FALSE))</f>
        <v>63809.64</v>
      </c>
      <c r="P258" s="13">
        <f>ICLR!A258</f>
        <v>256</v>
      </c>
      <c r="Q258" s="13" t="str">
        <f>ICLR!B258</f>
        <v>Slovenia</v>
      </c>
      <c r="R258" cm="1">
        <f t="array" ref="R258">IF(VLOOKUP(Q258,$A$2:$F$198,COLUMN($F:$F),FALSE)=0,NA(),VLOOKUP(Q258,$A$2:$F$198,COLUMN($F:$F),FALSE))</f>
        <v>26480.79</v>
      </c>
      <c r="T258" s="75">
        <f>AAS!B258</f>
        <v>257</v>
      </c>
      <c r="U258" s="75" t="str">
        <f>AAS!C258</f>
        <v>USA</v>
      </c>
      <c r="V258" cm="1">
        <f t="array" ref="V258">IF(VLOOKUP(U258,$A$2:$F$198,COLUMN($F:$F),FALSE)=0,NA(),VLOOKUP(U258,$A$2:$F$198,COLUMN($F:$F),FALSE))</f>
        <v>63809.64</v>
      </c>
    </row>
    <row r="259" spans="12:22">
      <c r="L259">
        <f>NAMS!B259</f>
        <v>361</v>
      </c>
      <c r="M259" t="str">
        <f>NAMS!K259</f>
        <v>United Kingdom</v>
      </c>
      <c r="N259" cm="1">
        <f t="array" ref="N259">IF(VLOOKUP(M259,$A$2:$F$198,COLUMN($F:$F),FALSE)=0,NA(),VLOOKUP(M259,$A$2:$F$198,COLUMN($F:$F),FALSE))</f>
        <v>40800.480000000003</v>
      </c>
      <c r="P259" s="13">
        <f>ICLR!A259</f>
        <v>257</v>
      </c>
      <c r="Q259" s="13" t="str">
        <f>ICLR!B259</f>
        <v>Senegal</v>
      </c>
      <c r="R259" cm="1">
        <f t="array" ref="R259">IF(VLOOKUP(Q259,$A$2:$F$198,COLUMN($F:$F),FALSE)=0,NA(),VLOOKUP(Q259,$A$2:$F$198,COLUMN($F:$F),FALSE))</f>
        <v>1144.73</v>
      </c>
      <c r="T259" s="75">
        <f>AAS!B259</f>
        <v>258</v>
      </c>
      <c r="U259" s="75" t="str">
        <f>AAS!C259</f>
        <v>USA</v>
      </c>
      <c r="V259" cm="1">
        <f t="array" ref="V259">IF(VLOOKUP(U259,$A$2:$F$198,COLUMN($F:$F),FALSE)=0,NA(),VLOOKUP(U259,$A$2:$F$198,COLUMN($F:$F),FALSE))</f>
        <v>63809.64</v>
      </c>
    </row>
    <row r="260" spans="12:22">
      <c r="L260">
        <f>NAMS!B260</f>
        <v>362</v>
      </c>
      <c r="M260" t="str">
        <f>NAMS!K260</f>
        <v>USA</v>
      </c>
      <c r="N260" cm="1">
        <f t="array" ref="N260">IF(VLOOKUP(M260,$A$2:$F$198,COLUMN($F:$F),FALSE)=0,NA(),VLOOKUP(M260,$A$2:$F$198,COLUMN($F:$F),FALSE))</f>
        <v>63809.64</v>
      </c>
      <c r="P260" s="13">
        <f>ICLR!A260</f>
        <v>258</v>
      </c>
      <c r="Q260" s="13" t="str">
        <f>ICLR!B260</f>
        <v>Somalia</v>
      </c>
      <c r="R260" t="e" cm="1">
        <f t="array" ref="R260">IF(VLOOKUP(Q260,$A$2:$F$198,COLUMN($F:$F),FALSE)=0,NA(),VLOOKUP(Q260,$A$2:$F$198,COLUMN($F:$F),FALSE))</f>
        <v>#N/A</v>
      </c>
      <c r="T260" s="75">
        <f>AAS!B260</f>
        <v>259</v>
      </c>
      <c r="U260" s="75" t="str">
        <f>AAS!C260</f>
        <v>Unknown</v>
      </c>
      <c r="V260" t="e" cm="1">
        <f t="array" ref="V260">IF(VLOOKUP(U260,$A$2:$F$198,COLUMN($F:$F),FALSE)=0,NA(),VLOOKUP(U260,$A$2:$F$198,COLUMN($F:$F),FALSE))</f>
        <v>#N/A</v>
      </c>
    </row>
    <row r="261" spans="12:22">
      <c r="L261">
        <f>NAMS!B261</f>
        <v>363</v>
      </c>
      <c r="M261" t="str">
        <f>NAMS!K261</f>
        <v>USA</v>
      </c>
      <c r="N261" cm="1">
        <f t="array" ref="N261">IF(VLOOKUP(M261,$A$2:$F$198,COLUMN($F:$F),FALSE)=0,NA(),VLOOKUP(M261,$A$2:$F$198,COLUMN($F:$F),FALSE))</f>
        <v>63809.64</v>
      </c>
      <c r="P261" s="13">
        <f>ICLR!A261</f>
        <v>259</v>
      </c>
      <c r="Q261" s="13" t="str">
        <f>ICLR!B261</f>
        <v>Swaziland</v>
      </c>
      <c r="R261" cm="1">
        <f t="array" ref="R261">IF(VLOOKUP(Q261,$A$2:$F$198,COLUMN($F:$F),FALSE)=0,NA(),VLOOKUP(Q261,$A$2:$F$198,COLUMN($F:$F),FALSE))</f>
        <v>3443.18</v>
      </c>
      <c r="T261" s="75">
        <f>AAS!B261</f>
        <v>260</v>
      </c>
      <c r="U261" s="75" t="str">
        <f>AAS!C261</f>
        <v>USA</v>
      </c>
      <c r="V261" cm="1">
        <f t="array" ref="V261">IF(VLOOKUP(U261,$A$2:$F$198,COLUMN($F:$F),FALSE)=0,NA(),VLOOKUP(U261,$A$2:$F$198,COLUMN($F:$F),FALSE))</f>
        <v>63809.64</v>
      </c>
    </row>
    <row r="262" spans="12:22">
      <c r="L262">
        <f>NAMS!B262</f>
        <v>364</v>
      </c>
      <c r="M262" t="str">
        <f>NAMS!K262</f>
        <v>Hungary</v>
      </c>
      <c r="N262" cm="1">
        <f t="array" ref="N262">IF(VLOOKUP(M262,$A$2:$F$198,COLUMN($F:$F),FALSE)=0,NA(),VLOOKUP(M262,$A$2:$F$198,COLUMN($F:$F),FALSE))</f>
        <v>15459.9</v>
      </c>
      <c r="P262" s="13">
        <f>ICLR!A262</f>
        <v>260</v>
      </c>
      <c r="Q262" s="13" t="str">
        <f>ICLR!B262</f>
        <v>Thailand</v>
      </c>
      <c r="R262" cm="1">
        <f t="array" ref="R262">IF(VLOOKUP(Q262,$A$2:$F$198,COLUMN($F:$F),FALSE)=0,NA(),VLOOKUP(Q262,$A$2:$F$198,COLUMN($F:$F),FALSE))</f>
        <v>7193.98</v>
      </c>
      <c r="T262" s="75">
        <f>AAS!B262</f>
        <v>261</v>
      </c>
      <c r="U262" s="75" t="str">
        <f>AAS!C262</f>
        <v>Unknown</v>
      </c>
      <c r="V262" t="e" cm="1">
        <f t="array" ref="V262">IF(VLOOKUP(U262,$A$2:$F$198,COLUMN($F:$F),FALSE)=0,NA(),VLOOKUP(U262,$A$2:$F$198,COLUMN($F:$F),FALSE))</f>
        <v>#N/A</v>
      </c>
    </row>
    <row r="263" spans="12:22">
      <c r="L263">
        <f>NAMS!B263</f>
        <v>365</v>
      </c>
      <c r="M263" t="str">
        <f>NAMS!K263</f>
        <v>USA</v>
      </c>
      <c r="N263" cm="1">
        <f t="array" ref="N263">IF(VLOOKUP(M263,$A$2:$F$198,COLUMN($F:$F),FALSE)=0,NA(),VLOOKUP(M263,$A$2:$F$198,COLUMN($F:$F),FALSE))</f>
        <v>63809.64</v>
      </c>
      <c r="P263" s="13">
        <f>ICLR!A263</f>
        <v>261</v>
      </c>
      <c r="Q263" s="13" t="str">
        <f>ICLR!B263</f>
        <v>Tunisia</v>
      </c>
      <c r="R263" cm="1">
        <f t="array" ref="R263">IF(VLOOKUP(Q263,$A$2:$F$198,COLUMN($F:$F),FALSE)=0,NA(),VLOOKUP(Q263,$A$2:$F$198,COLUMN($F:$F),FALSE))</f>
        <v>3565.1</v>
      </c>
      <c r="T263" s="75">
        <f>AAS!B263</f>
        <v>262</v>
      </c>
      <c r="U263" s="75" t="str">
        <f>AAS!C263</f>
        <v>USA</v>
      </c>
      <c r="V263" cm="1">
        <f t="array" ref="V263">IF(VLOOKUP(U263,$A$2:$F$198,COLUMN($F:$F),FALSE)=0,NA(),VLOOKUP(U263,$A$2:$F$198,COLUMN($F:$F),FALSE))</f>
        <v>63809.64</v>
      </c>
    </row>
    <row r="264" spans="12:22">
      <c r="L264">
        <f>NAMS!B264</f>
        <v>366</v>
      </c>
      <c r="M264" t="str">
        <f>NAMS!K264</f>
        <v>Israel</v>
      </c>
      <c r="N264" cm="1">
        <f t="array" ref="N264">IF(VLOOKUP(M264,$A$2:$F$198,COLUMN($F:$F),FALSE)=0,NA(),VLOOKUP(M264,$A$2:$F$198,COLUMN($F:$F),FALSE))</f>
        <v>41377.49</v>
      </c>
      <c r="P264" s="13">
        <f>ICLR!A264</f>
        <v>262</v>
      </c>
      <c r="Q264" s="13" t="str">
        <f>ICLR!B264</f>
        <v>Turkey</v>
      </c>
      <c r="R264" cm="1">
        <f t="array" ref="R264">IF(VLOOKUP(Q264,$A$2:$F$198,COLUMN($F:$F),FALSE)=0,NA(),VLOOKUP(Q264,$A$2:$F$198,COLUMN($F:$F),FALSE))</f>
        <v>11706.89</v>
      </c>
      <c r="T264" s="75">
        <f>AAS!B264</f>
        <v>263</v>
      </c>
      <c r="U264" s="75" t="str">
        <f>AAS!C264</f>
        <v>USA</v>
      </c>
      <c r="V264" cm="1">
        <f t="array" ref="V264">IF(VLOOKUP(U264,$A$2:$F$198,COLUMN($F:$F),FALSE)=0,NA(),VLOOKUP(U264,$A$2:$F$198,COLUMN($F:$F),FALSE))</f>
        <v>63809.64</v>
      </c>
    </row>
    <row r="265" spans="12:22">
      <c r="L265">
        <f>NAMS!B265</f>
        <v>367</v>
      </c>
      <c r="M265" t="str">
        <f>NAMS!K265</f>
        <v>USA</v>
      </c>
      <c r="N265" cm="1">
        <f t="array" ref="N265">IF(VLOOKUP(M265,$A$2:$F$198,COLUMN($F:$F),FALSE)=0,NA(),VLOOKUP(M265,$A$2:$F$198,COLUMN($F:$F),FALSE))</f>
        <v>63809.64</v>
      </c>
      <c r="P265" s="13">
        <f>ICLR!A265</f>
        <v>263</v>
      </c>
      <c r="Q265" s="13" t="str">
        <f>ICLR!B265</f>
        <v>Taiwan</v>
      </c>
      <c r="R265" cm="1">
        <f t="array" ref="R265">IF(VLOOKUP(Q265,$A$2:$F$198,COLUMN($F:$F),FALSE)=0,NA(),VLOOKUP(Q265,$A$2:$F$198,COLUMN($F:$F),FALSE))</f>
        <v>10121.299999999999</v>
      </c>
      <c r="T265" s="75">
        <f>AAS!B265</f>
        <v>264</v>
      </c>
      <c r="U265" s="75" t="str">
        <f>AAS!C265</f>
        <v>United Kingdom</v>
      </c>
      <c r="V265" cm="1">
        <f t="array" ref="V265">IF(VLOOKUP(U265,$A$2:$F$198,COLUMN($F:$F),FALSE)=0,NA(),VLOOKUP(U265,$A$2:$F$198,COLUMN($F:$F),FALSE))</f>
        <v>40800.480000000003</v>
      </c>
    </row>
    <row r="266" spans="12:22">
      <c r="L266">
        <f>NAMS!B266</f>
        <v>368</v>
      </c>
      <c r="M266" t="str">
        <f>NAMS!K266</f>
        <v>USA</v>
      </c>
      <c r="N266" cm="1">
        <f t="array" ref="N266">IF(VLOOKUP(M266,$A$2:$F$198,COLUMN($F:$F),FALSE)=0,NA(),VLOOKUP(M266,$A$2:$F$198,COLUMN($F:$F),FALSE))</f>
        <v>63809.64</v>
      </c>
      <c r="P266" s="13">
        <f>ICLR!A266</f>
        <v>264</v>
      </c>
      <c r="Q266" s="13" t="str">
        <f>ICLR!B266</f>
        <v>Tanzania</v>
      </c>
      <c r="R266" cm="1">
        <f t="array" ref="R266">IF(VLOOKUP(Q266,$A$2:$F$198,COLUMN($F:$F),FALSE)=0,NA(),VLOOKUP(Q266,$A$2:$F$198,COLUMN($F:$F),FALSE))</f>
        <v>1195.0899999999999</v>
      </c>
      <c r="T266" s="75">
        <f>AAS!B266</f>
        <v>265</v>
      </c>
      <c r="U266" s="75" t="str">
        <f>AAS!C266</f>
        <v>Canada</v>
      </c>
      <c r="V266" cm="1">
        <f t="array" ref="V266">IF(VLOOKUP(U266,$A$2:$F$198,COLUMN($F:$F),FALSE)=0,NA(),VLOOKUP(U266,$A$2:$F$198,COLUMN($F:$F),FALSE))</f>
        <v>49196.49</v>
      </c>
    </row>
    <row r="267" spans="12:22">
      <c r="L267">
        <f>NAMS!B267</f>
        <v>369</v>
      </c>
      <c r="M267" t="str">
        <f>NAMS!K267</f>
        <v>USA</v>
      </c>
      <c r="N267" cm="1">
        <f t="array" ref="N267">IF(VLOOKUP(M267,$A$2:$F$198,COLUMN($F:$F),FALSE)=0,NA(),VLOOKUP(M267,$A$2:$F$198,COLUMN($F:$F),FALSE))</f>
        <v>63809.64</v>
      </c>
      <c r="P267" s="13">
        <f>ICLR!A267</f>
        <v>265</v>
      </c>
      <c r="Q267" s="13" t="str">
        <f>ICLR!B267</f>
        <v>Ukraine</v>
      </c>
      <c r="R267" cm="1">
        <f t="array" ref="R267">IF(VLOOKUP(Q267,$A$2:$F$198,COLUMN($F:$F),FALSE)=0,NA(),VLOOKUP(Q267,$A$2:$F$198,COLUMN($F:$F),FALSE))</f>
        <v>2818.22</v>
      </c>
      <c r="T267" s="75">
        <f>AAS!B267</f>
        <v>266</v>
      </c>
      <c r="U267" s="75" t="str">
        <f>AAS!C267</f>
        <v>USA</v>
      </c>
      <c r="V267" cm="1">
        <f t="array" ref="V267">IF(VLOOKUP(U267,$A$2:$F$198,COLUMN($F:$F),FALSE)=0,NA(),VLOOKUP(U267,$A$2:$F$198,COLUMN($F:$F),FALSE))</f>
        <v>63809.64</v>
      </c>
    </row>
    <row r="268" spans="12:22">
      <c r="L268">
        <f>NAMS!B268</f>
        <v>370</v>
      </c>
      <c r="M268" t="str">
        <f>NAMS!K268</f>
        <v>USA</v>
      </c>
      <c r="N268" cm="1">
        <f t="array" ref="N268">IF(VLOOKUP(M268,$A$2:$F$198,COLUMN($F:$F),FALSE)=0,NA(),VLOOKUP(M268,$A$2:$F$198,COLUMN($F:$F),FALSE))</f>
        <v>63809.64</v>
      </c>
      <c r="P268" s="13">
        <f>ICLR!A268</f>
        <v>266</v>
      </c>
      <c r="Q268" s="13" t="str">
        <f>ICLR!B268</f>
        <v>Uganda</v>
      </c>
      <c r="R268" cm="1">
        <f t="array" ref="R268">IF(VLOOKUP(Q268,$A$2:$F$198,COLUMN($F:$F),FALSE)=0,NA(),VLOOKUP(Q268,$A$2:$F$198,COLUMN($F:$F),FALSE))</f>
        <v>769.005</v>
      </c>
      <c r="T268" s="75">
        <f>AAS!B268</f>
        <v>267</v>
      </c>
      <c r="U268" s="75" t="str">
        <f>AAS!C268</f>
        <v>USA</v>
      </c>
      <c r="V268" cm="1">
        <f t="array" ref="V268">IF(VLOOKUP(U268,$A$2:$F$198,COLUMN($F:$F),FALSE)=0,NA(),VLOOKUP(U268,$A$2:$F$198,COLUMN($F:$F),FALSE))</f>
        <v>63809.64</v>
      </c>
    </row>
    <row r="269" spans="12:22">
      <c r="L269">
        <f>NAMS!B269</f>
        <v>371</v>
      </c>
      <c r="M269" t="str">
        <f>NAMS!K269</f>
        <v>Germany</v>
      </c>
      <c r="N269" cm="1">
        <f t="array" ref="N269">IF(VLOOKUP(M269,$A$2:$F$198,COLUMN($F:$F),FALSE)=0,NA(),VLOOKUP(M269,$A$2:$F$198,COLUMN($F:$F),FALSE))</f>
        <v>49180.54</v>
      </c>
      <c r="P269" s="13">
        <f>ICLR!A269</f>
        <v>267</v>
      </c>
      <c r="Q269" s="13" t="str">
        <f>ICLR!B269</f>
        <v>USA</v>
      </c>
      <c r="R269" cm="1">
        <f t="array" ref="R269">IF(VLOOKUP(Q269,$A$2:$F$198,COLUMN($F:$F),FALSE)=0,NA(),VLOOKUP(Q269,$A$2:$F$198,COLUMN($F:$F),FALSE))</f>
        <v>63809.64</v>
      </c>
      <c r="T269" s="75">
        <f>AAS!B269</f>
        <v>268</v>
      </c>
      <c r="U269" s="75" t="str">
        <f>AAS!C269</f>
        <v>USA</v>
      </c>
      <c r="V269" cm="1">
        <f t="array" ref="V269">IF(VLOOKUP(U269,$A$2:$F$198,COLUMN($F:$F),FALSE)=0,NA(),VLOOKUP(U269,$A$2:$F$198,COLUMN($F:$F),FALSE))</f>
        <v>63809.64</v>
      </c>
    </row>
    <row r="270" spans="12:22">
      <c r="L270">
        <f>NAMS!B270</f>
        <v>372</v>
      </c>
      <c r="M270" t="str">
        <f>NAMS!K270</f>
        <v>USA</v>
      </c>
      <c r="N270" cm="1">
        <f t="array" ref="N270">IF(VLOOKUP(M270,$A$2:$F$198,COLUMN($F:$F),FALSE)=0,NA(),VLOOKUP(M270,$A$2:$F$198,COLUMN($F:$F),FALSE))</f>
        <v>63809.64</v>
      </c>
      <c r="P270" s="13">
        <f>ICLR!A270</f>
        <v>268</v>
      </c>
      <c r="Q270" s="13" t="str">
        <f>ICLR!B270</f>
        <v>Uruguay</v>
      </c>
      <c r="R270" cm="1">
        <f t="array" ref="R270">IF(VLOOKUP(Q270,$A$2:$F$198,COLUMN($F:$F),FALSE)=0,NA(),VLOOKUP(Q270,$A$2:$F$198,COLUMN($F:$F),FALSE))</f>
        <v>19765.599999999999</v>
      </c>
      <c r="T270" s="75">
        <f>AAS!B270</f>
        <v>269</v>
      </c>
      <c r="U270" s="75" t="str">
        <f>AAS!C270</f>
        <v>USA</v>
      </c>
      <c r="V270" cm="1">
        <f t="array" ref="V270">IF(VLOOKUP(U270,$A$2:$F$198,COLUMN($F:$F),FALSE)=0,NA(),VLOOKUP(U270,$A$2:$F$198,COLUMN($F:$F),FALSE))</f>
        <v>63809.64</v>
      </c>
    </row>
    <row r="271" spans="12:22">
      <c r="L271">
        <f>NAMS!B271</f>
        <v>373</v>
      </c>
      <c r="M271" t="str">
        <f>NAMS!K271</f>
        <v>USA</v>
      </c>
      <c r="N271" cm="1">
        <f t="array" ref="N271">IF(VLOOKUP(M271,$A$2:$F$198,COLUMN($F:$F),FALSE)=0,NA(),VLOOKUP(M271,$A$2:$F$198,COLUMN($F:$F),FALSE))</f>
        <v>63809.64</v>
      </c>
      <c r="P271" s="13">
        <f>ICLR!A271</f>
        <v>269</v>
      </c>
      <c r="Q271" s="13" t="str">
        <f>ICLR!B271</f>
        <v>Venezuela</v>
      </c>
      <c r="R271" cm="1">
        <f t="array" ref="R271">IF(VLOOKUP(Q271,$A$2:$F$198,COLUMN($F:$F),FALSE)=0,NA(),VLOOKUP(Q271,$A$2:$F$198,COLUMN($F:$F),FALSE))</f>
        <v>5736.83</v>
      </c>
      <c r="T271" s="75">
        <f>AAS!B271</f>
        <v>270</v>
      </c>
      <c r="U271" s="75" t="str">
        <f>AAS!C271</f>
        <v>Chile</v>
      </c>
      <c r="V271" cm="1">
        <f t="array" ref="V271">IF(VLOOKUP(U271,$A$2:$F$198,COLUMN($F:$F),FALSE)=0,NA(),VLOOKUP(U271,$A$2:$F$198,COLUMN($F:$F),FALSE))</f>
        <v>14757.2</v>
      </c>
    </row>
    <row r="272" spans="12:22">
      <c r="L272">
        <f>NAMS!B272</f>
        <v>374</v>
      </c>
      <c r="M272" t="str">
        <f>NAMS!K272</f>
        <v>USA</v>
      </c>
      <c r="N272" cm="1">
        <f t="array" ref="N272">IF(VLOOKUP(M272,$A$2:$F$198,COLUMN($F:$F),FALSE)=0,NA(),VLOOKUP(M272,$A$2:$F$198,COLUMN($F:$F),FALSE))</f>
        <v>63809.64</v>
      </c>
      <c r="P272" s="13">
        <f>ICLR!A272</f>
        <v>270</v>
      </c>
      <c r="Q272" s="13" t="str">
        <f>ICLR!B272</f>
        <v>Vietnam</v>
      </c>
      <c r="R272" cm="1">
        <f t="array" ref="R272">IF(VLOOKUP(Q272,$A$2:$F$198,COLUMN($F:$F),FALSE)=0,NA(),VLOOKUP(Q272,$A$2:$F$198,COLUMN($F:$F),FALSE))</f>
        <v>2677.31</v>
      </c>
      <c r="T272" s="75">
        <f>AAS!B272</f>
        <v>271</v>
      </c>
      <c r="U272" s="75" t="str">
        <f>AAS!C272</f>
        <v>USA</v>
      </c>
      <c r="V272" cm="1">
        <f t="array" ref="V272">IF(VLOOKUP(U272,$A$2:$F$198,COLUMN($F:$F),FALSE)=0,NA(),VLOOKUP(U272,$A$2:$F$198,COLUMN($F:$F),FALSE))</f>
        <v>63809.64</v>
      </c>
    </row>
    <row r="273" spans="12:22">
      <c r="L273">
        <f>NAMS!B273</f>
        <v>375</v>
      </c>
      <c r="M273" t="str">
        <f>NAMS!K273</f>
        <v>USA</v>
      </c>
      <c r="N273" cm="1">
        <f t="array" ref="N273">IF(VLOOKUP(M273,$A$2:$F$198,COLUMN($F:$F),FALSE)=0,NA(),VLOOKUP(M273,$A$2:$F$198,COLUMN($F:$F),FALSE))</f>
        <v>63809.64</v>
      </c>
      <c r="P273" s="13">
        <f>ICLR!A273</f>
        <v>271</v>
      </c>
      <c r="Q273" s="13" t="str">
        <f>ICLR!B273</f>
        <v>South Africa</v>
      </c>
      <c r="R273" cm="1">
        <f t="array" ref="R273">IF(VLOOKUP(Q273,$A$2:$F$198,COLUMN($F:$F),FALSE)=0,NA(),VLOOKUP(Q273,$A$2:$F$198,COLUMN($F:$F),FALSE))</f>
        <v>6417.94</v>
      </c>
      <c r="T273" s="75">
        <f>AAS!B273</f>
        <v>272</v>
      </c>
      <c r="U273" s="75" t="str">
        <f>AAS!C273</f>
        <v>USA</v>
      </c>
      <c r="V273" cm="1">
        <f t="array" ref="V273">IF(VLOOKUP(U273,$A$2:$F$198,COLUMN($F:$F),FALSE)=0,NA(),VLOOKUP(U273,$A$2:$F$198,COLUMN($F:$F),FALSE))</f>
        <v>63809.64</v>
      </c>
    </row>
    <row r="274" spans="12:22">
      <c r="L274">
        <f>NAMS!B274</f>
        <v>376</v>
      </c>
      <c r="M274" t="str">
        <f>NAMS!K274</f>
        <v>USA</v>
      </c>
      <c r="N274" cm="1">
        <f t="array" ref="N274">IF(VLOOKUP(M274,$A$2:$F$198,COLUMN($F:$F),FALSE)=0,NA(),VLOOKUP(M274,$A$2:$F$198,COLUMN($F:$F),FALSE))</f>
        <v>63809.64</v>
      </c>
      <c r="P274" s="13">
        <f>ICLR!A274</f>
        <v>272</v>
      </c>
      <c r="Q274" s="13" t="str">
        <f>ICLR!B274</f>
        <v>Zimbabwe</v>
      </c>
      <c r="R274" cm="1">
        <f t="array" ref="R274">IF(VLOOKUP(Q274,$A$2:$F$198,COLUMN($F:$F),FALSE)=0,NA(),VLOOKUP(Q274,$A$2:$F$198,COLUMN($F:$F),FALSE))</f>
        <v>1315.63</v>
      </c>
      <c r="T274" s="75">
        <f>AAS!B274</f>
        <v>273</v>
      </c>
      <c r="U274" s="75" t="str">
        <f>AAS!C274</f>
        <v>USA</v>
      </c>
      <c r="V274" cm="1">
        <f t="array" ref="V274">IF(VLOOKUP(U274,$A$2:$F$198,COLUMN($F:$F),FALSE)=0,NA(),VLOOKUP(U274,$A$2:$F$198,COLUMN($F:$F),FALSE))</f>
        <v>63809.64</v>
      </c>
    </row>
    <row r="275" spans="12:22">
      <c r="L275">
        <f>NAMS!B275</f>
        <v>377</v>
      </c>
      <c r="M275" t="str">
        <f>NAMS!K275</f>
        <v>USA</v>
      </c>
      <c r="N275" cm="1">
        <f t="array" ref="N275">IF(VLOOKUP(M275,$A$2:$F$198,COLUMN($F:$F),FALSE)=0,NA(),VLOOKUP(M275,$A$2:$F$198,COLUMN($F:$F),FALSE))</f>
        <v>63809.64</v>
      </c>
      <c r="T275" s="75">
        <f>AAS!B275</f>
        <v>274</v>
      </c>
      <c r="U275" s="75" t="str">
        <f>AAS!C275</f>
        <v>USA</v>
      </c>
      <c r="V275" cm="1">
        <f t="array" ref="V275">IF(VLOOKUP(U275,$A$2:$F$198,COLUMN($F:$F),FALSE)=0,NA(),VLOOKUP(U275,$A$2:$F$198,COLUMN($F:$F),FALSE))</f>
        <v>63809.64</v>
      </c>
    </row>
    <row r="276" spans="12:22">
      <c r="L276">
        <f>NAMS!B276</f>
        <v>378</v>
      </c>
      <c r="M276" t="str">
        <f>NAMS!K276</f>
        <v>USA</v>
      </c>
      <c r="N276" cm="1">
        <f t="array" ref="N276">IF(VLOOKUP(M276,$A$2:$F$198,COLUMN($F:$F),FALSE)=0,NA(),VLOOKUP(M276,$A$2:$F$198,COLUMN($F:$F),FALSE))</f>
        <v>63809.64</v>
      </c>
      <c r="T276" s="75">
        <f>AAS!B276</f>
        <v>275</v>
      </c>
      <c r="U276" s="75" t="str">
        <f>AAS!C276</f>
        <v>USA</v>
      </c>
      <c r="V276" cm="1">
        <f t="array" ref="V276">IF(VLOOKUP(U276,$A$2:$F$198,COLUMN($F:$F),FALSE)=0,NA(),VLOOKUP(U276,$A$2:$F$198,COLUMN($F:$F),FALSE))</f>
        <v>63809.64</v>
      </c>
    </row>
    <row r="277" spans="12:22">
      <c r="L277">
        <f>NAMS!B277</f>
        <v>379</v>
      </c>
      <c r="M277" t="str">
        <f>NAMS!K277</f>
        <v>USA</v>
      </c>
      <c r="N277" cm="1">
        <f t="array" ref="N277">IF(VLOOKUP(M277,$A$2:$F$198,COLUMN($F:$F),FALSE)=0,NA(),VLOOKUP(M277,$A$2:$F$198,COLUMN($F:$F),FALSE))</f>
        <v>63809.64</v>
      </c>
      <c r="T277" s="75">
        <f>AAS!B277</f>
        <v>276</v>
      </c>
      <c r="U277" s="75" t="str">
        <f>AAS!C277</f>
        <v>USA</v>
      </c>
      <c r="V277" cm="1">
        <f t="array" ref="V277">IF(VLOOKUP(U277,$A$2:$F$198,COLUMN($F:$F),FALSE)=0,NA(),VLOOKUP(U277,$A$2:$F$198,COLUMN($F:$F),FALSE))</f>
        <v>63809.64</v>
      </c>
    </row>
    <row r="278" spans="12:22">
      <c r="L278">
        <f>NAMS!B278</f>
        <v>380</v>
      </c>
      <c r="M278" t="str">
        <f>NAMS!K278</f>
        <v>Germany</v>
      </c>
      <c r="N278" cm="1">
        <f t="array" ref="N278">IF(VLOOKUP(M278,$A$2:$F$198,COLUMN($F:$F),FALSE)=0,NA(),VLOOKUP(M278,$A$2:$F$198,COLUMN($F:$F),FALSE))</f>
        <v>49180.54</v>
      </c>
      <c r="T278" s="75">
        <f>AAS!B278</f>
        <v>277</v>
      </c>
      <c r="U278" s="75" t="str">
        <f>AAS!C278</f>
        <v>USA</v>
      </c>
      <c r="V278" cm="1">
        <f t="array" ref="V278">IF(VLOOKUP(U278,$A$2:$F$198,COLUMN($F:$F),FALSE)=0,NA(),VLOOKUP(U278,$A$2:$F$198,COLUMN($F:$F),FALSE))</f>
        <v>63809.64</v>
      </c>
    </row>
    <row r="279" spans="12:22">
      <c r="L279">
        <f>NAMS!B279</f>
        <v>381</v>
      </c>
      <c r="M279" t="str">
        <f>NAMS!K279</f>
        <v>USA</v>
      </c>
      <c r="N279" cm="1">
        <f t="array" ref="N279">IF(VLOOKUP(M279,$A$2:$F$198,COLUMN($F:$F),FALSE)=0,NA(),VLOOKUP(M279,$A$2:$F$198,COLUMN($F:$F),FALSE))</f>
        <v>63809.64</v>
      </c>
      <c r="T279" s="75">
        <f>AAS!B279</f>
        <v>278</v>
      </c>
      <c r="U279" s="75" t="str">
        <f>AAS!C279</f>
        <v>USA</v>
      </c>
      <c r="V279" cm="1">
        <f t="array" ref="V279">IF(VLOOKUP(U279,$A$2:$F$198,COLUMN($F:$F),FALSE)=0,NA(),VLOOKUP(U279,$A$2:$F$198,COLUMN($F:$F),FALSE))</f>
        <v>63809.64</v>
      </c>
    </row>
    <row r="280" spans="12:22">
      <c r="L280">
        <f>NAMS!B280</f>
        <v>382</v>
      </c>
      <c r="M280" t="str">
        <f>NAMS!K280</f>
        <v>USA</v>
      </c>
      <c r="N280" cm="1">
        <f t="array" ref="N280">IF(VLOOKUP(M280,$A$2:$F$198,COLUMN($F:$F),FALSE)=0,NA(),VLOOKUP(M280,$A$2:$F$198,COLUMN($F:$F),FALSE))</f>
        <v>63809.64</v>
      </c>
      <c r="T280" s="75">
        <f>AAS!B280</f>
        <v>279</v>
      </c>
      <c r="U280" s="75" t="str">
        <f>AAS!C280</f>
        <v>USA</v>
      </c>
      <c r="V280" cm="1">
        <f t="array" ref="V280">IF(VLOOKUP(U280,$A$2:$F$198,COLUMN($F:$F),FALSE)=0,NA(),VLOOKUP(U280,$A$2:$F$198,COLUMN($F:$F),FALSE))</f>
        <v>63809.64</v>
      </c>
    </row>
    <row r="281" spans="12:22">
      <c r="L281">
        <f>NAMS!B281</f>
        <v>383</v>
      </c>
      <c r="M281" t="str">
        <f>NAMS!K281</f>
        <v>USA</v>
      </c>
      <c r="N281" cm="1">
        <f t="array" ref="N281">IF(VLOOKUP(M281,$A$2:$F$198,COLUMN($F:$F),FALSE)=0,NA(),VLOOKUP(M281,$A$2:$F$198,COLUMN($F:$F),FALSE))</f>
        <v>63809.64</v>
      </c>
      <c r="T281" s="75">
        <f>AAS!B281</f>
        <v>280</v>
      </c>
      <c r="U281" s="75" t="str">
        <f>AAS!C281</f>
        <v>USA</v>
      </c>
      <c r="V281" cm="1">
        <f t="array" ref="V281">IF(VLOOKUP(U281,$A$2:$F$198,COLUMN($F:$F),FALSE)=0,NA(),VLOOKUP(U281,$A$2:$F$198,COLUMN($F:$F),FALSE))</f>
        <v>63809.64</v>
      </c>
    </row>
    <row r="282" spans="12:22">
      <c r="L282">
        <f>NAMS!B282</f>
        <v>384</v>
      </c>
      <c r="M282" t="str">
        <f>NAMS!K282</f>
        <v>USA</v>
      </c>
      <c r="N282" cm="1">
        <f t="array" ref="N282">IF(VLOOKUP(M282,$A$2:$F$198,COLUMN($F:$F),FALSE)=0,NA(),VLOOKUP(M282,$A$2:$F$198,COLUMN($F:$F),FALSE))</f>
        <v>63809.64</v>
      </c>
      <c r="T282" s="75">
        <f>AAS!B282</f>
        <v>281</v>
      </c>
      <c r="U282" s="75" t="str">
        <f>AAS!C282</f>
        <v>United Kingdom</v>
      </c>
      <c r="V282" cm="1">
        <f t="array" ref="V282">IF(VLOOKUP(U282,$A$2:$F$198,COLUMN($F:$F),FALSE)=0,NA(),VLOOKUP(U282,$A$2:$F$198,COLUMN($F:$F),FALSE))</f>
        <v>40800.480000000003</v>
      </c>
    </row>
    <row r="283" spans="12:22">
      <c r="L283">
        <f>NAMS!B283</f>
        <v>385</v>
      </c>
      <c r="M283" t="str">
        <f>NAMS!K283</f>
        <v>Canada</v>
      </c>
      <c r="N283" cm="1">
        <f t="array" ref="N283">IF(VLOOKUP(M283,$A$2:$F$198,COLUMN($F:$F),FALSE)=0,NA(),VLOOKUP(M283,$A$2:$F$198,COLUMN($F:$F),FALSE))</f>
        <v>49196.49</v>
      </c>
      <c r="T283" s="75">
        <f>AAS!B283</f>
        <v>282</v>
      </c>
      <c r="U283" s="75" t="str">
        <f>AAS!C283</f>
        <v>Unknown</v>
      </c>
      <c r="V283" t="e" cm="1">
        <f t="array" ref="V283">IF(VLOOKUP(U283,$A$2:$F$198,COLUMN($F:$F),FALSE)=0,NA(),VLOOKUP(U283,$A$2:$F$198,COLUMN($F:$F),FALSE))</f>
        <v>#N/A</v>
      </c>
    </row>
    <row r="284" spans="12:22">
      <c r="L284">
        <f>NAMS!B284</f>
        <v>386</v>
      </c>
      <c r="M284" t="str">
        <f>NAMS!K284</f>
        <v>Canada</v>
      </c>
      <c r="N284" cm="1">
        <f t="array" ref="N284">IF(VLOOKUP(M284,$A$2:$F$198,COLUMN($F:$F),FALSE)=0,NA(),VLOOKUP(M284,$A$2:$F$198,COLUMN($F:$F),FALSE))</f>
        <v>49196.49</v>
      </c>
      <c r="T284" s="75">
        <f>AAS!B284</f>
        <v>283</v>
      </c>
      <c r="U284" s="75" t="str">
        <f>AAS!C284</f>
        <v>USA</v>
      </c>
      <c r="V284" cm="1">
        <f t="array" ref="V284">IF(VLOOKUP(U284,$A$2:$F$198,COLUMN($F:$F),FALSE)=0,NA(),VLOOKUP(U284,$A$2:$F$198,COLUMN($F:$F),FALSE))</f>
        <v>63809.64</v>
      </c>
    </row>
    <row r="285" spans="12:22">
      <c r="L285">
        <f>NAMS!B285</f>
        <v>387</v>
      </c>
      <c r="M285" t="str">
        <f>NAMS!K285</f>
        <v>United Kingdom</v>
      </c>
      <c r="N285" cm="1">
        <f t="array" ref="N285">IF(VLOOKUP(M285,$A$2:$F$198,COLUMN($F:$F),FALSE)=0,NA(),VLOOKUP(M285,$A$2:$F$198,COLUMN($F:$F),FALSE))</f>
        <v>40800.480000000003</v>
      </c>
      <c r="T285" s="75">
        <f>AAS!B285</f>
        <v>284</v>
      </c>
      <c r="U285" s="75" t="str">
        <f>AAS!C285</f>
        <v>USA</v>
      </c>
      <c r="V285" cm="1">
        <f t="array" ref="V285">IF(VLOOKUP(U285,$A$2:$F$198,COLUMN($F:$F),FALSE)=0,NA(),VLOOKUP(U285,$A$2:$F$198,COLUMN($F:$F),FALSE))</f>
        <v>63809.64</v>
      </c>
    </row>
    <row r="286" spans="12:22">
      <c r="L286">
        <f>NAMS!B286</f>
        <v>388</v>
      </c>
      <c r="M286" t="str">
        <f>NAMS!K286</f>
        <v>Canada</v>
      </c>
      <c r="N286" cm="1">
        <f t="array" ref="N286">IF(VLOOKUP(M286,$A$2:$F$198,COLUMN($F:$F),FALSE)=0,NA(),VLOOKUP(M286,$A$2:$F$198,COLUMN($F:$F),FALSE))</f>
        <v>49196.49</v>
      </c>
      <c r="T286" s="75">
        <f>AAS!B286</f>
        <v>285</v>
      </c>
      <c r="U286" s="75" t="str">
        <f>AAS!C286</f>
        <v>USA</v>
      </c>
      <c r="V286" cm="1">
        <f t="array" ref="V286">IF(VLOOKUP(U286,$A$2:$F$198,COLUMN($F:$F),FALSE)=0,NA(),VLOOKUP(U286,$A$2:$F$198,COLUMN($F:$F),FALSE))</f>
        <v>63809.64</v>
      </c>
    </row>
    <row r="287" spans="12:22">
      <c r="L287">
        <f>NAMS!B287</f>
        <v>389</v>
      </c>
      <c r="M287" t="str">
        <f>NAMS!K287</f>
        <v>Canada</v>
      </c>
      <c r="N287" cm="1">
        <f t="array" ref="N287">IF(VLOOKUP(M287,$A$2:$F$198,COLUMN($F:$F),FALSE)=0,NA(),VLOOKUP(M287,$A$2:$F$198,COLUMN($F:$F),FALSE))</f>
        <v>49196.49</v>
      </c>
      <c r="T287" s="75">
        <f>AAS!B287</f>
        <v>286</v>
      </c>
      <c r="U287" s="75" t="str">
        <f>AAS!C287</f>
        <v>USA</v>
      </c>
      <c r="V287" cm="1">
        <f t="array" ref="V287">IF(VLOOKUP(U287,$A$2:$F$198,COLUMN($F:$F),FALSE)=0,NA(),VLOOKUP(U287,$A$2:$F$198,COLUMN($F:$F),FALSE))</f>
        <v>63809.64</v>
      </c>
    </row>
    <row r="288" spans="12:22">
      <c r="L288">
        <f>NAMS!B288</f>
        <v>390</v>
      </c>
      <c r="M288" t="str">
        <f>NAMS!K288</f>
        <v>Germany</v>
      </c>
      <c r="N288" cm="1">
        <f t="array" ref="N288">IF(VLOOKUP(M288,$A$2:$F$198,COLUMN($F:$F),FALSE)=0,NA(),VLOOKUP(M288,$A$2:$F$198,COLUMN($F:$F),FALSE))</f>
        <v>49180.54</v>
      </c>
      <c r="T288" s="75">
        <f>AAS!B288</f>
        <v>287</v>
      </c>
      <c r="U288" s="75" t="str">
        <f>AAS!C288</f>
        <v>USA</v>
      </c>
      <c r="V288" cm="1">
        <f t="array" ref="V288">IF(VLOOKUP(U288,$A$2:$F$198,COLUMN($F:$F),FALSE)=0,NA(),VLOOKUP(U288,$A$2:$F$198,COLUMN($F:$F),FALSE))</f>
        <v>63809.64</v>
      </c>
    </row>
    <row r="289" spans="12:22">
      <c r="L289">
        <f>NAMS!B289</f>
        <v>391</v>
      </c>
      <c r="M289" t="str">
        <f>NAMS!K289</f>
        <v>United Kingdom</v>
      </c>
      <c r="N289" cm="1">
        <f t="array" ref="N289">IF(VLOOKUP(M289,$A$2:$F$198,COLUMN($F:$F),FALSE)=0,NA(),VLOOKUP(M289,$A$2:$F$198,COLUMN($F:$F),FALSE))</f>
        <v>40800.480000000003</v>
      </c>
      <c r="T289" s="75">
        <f>AAS!B289</f>
        <v>288</v>
      </c>
      <c r="U289" s="75" t="str">
        <f>AAS!C289</f>
        <v>USA</v>
      </c>
      <c r="V289" cm="1">
        <f t="array" ref="V289">IF(VLOOKUP(U289,$A$2:$F$198,COLUMN($F:$F),FALSE)=0,NA(),VLOOKUP(U289,$A$2:$F$198,COLUMN($F:$F),FALSE))</f>
        <v>63809.64</v>
      </c>
    </row>
    <row r="290" spans="12:22">
      <c r="L290">
        <f>NAMS!B290</f>
        <v>392</v>
      </c>
      <c r="M290" t="str">
        <f>NAMS!K290</f>
        <v>USA</v>
      </c>
      <c r="N290" cm="1">
        <f t="array" ref="N290">IF(VLOOKUP(M290,$A$2:$F$198,COLUMN($F:$F),FALSE)=0,NA(),VLOOKUP(M290,$A$2:$F$198,COLUMN($F:$F),FALSE))</f>
        <v>63809.64</v>
      </c>
      <c r="T290" s="75">
        <f>AAS!B290</f>
        <v>289</v>
      </c>
      <c r="U290" s="75" t="str">
        <f>AAS!C290</f>
        <v>USA</v>
      </c>
      <c r="V290" cm="1">
        <f t="array" ref="V290">IF(VLOOKUP(U290,$A$2:$F$198,COLUMN($F:$F),FALSE)=0,NA(),VLOOKUP(U290,$A$2:$F$198,COLUMN($F:$F),FALSE))</f>
        <v>63809.64</v>
      </c>
    </row>
    <row r="291" spans="12:22">
      <c r="L291">
        <f>NAMS!B291</f>
        <v>393</v>
      </c>
      <c r="M291" t="str">
        <f>NAMS!K291</f>
        <v>Canada</v>
      </c>
      <c r="N291" cm="1">
        <f t="array" ref="N291">IF(VLOOKUP(M291,$A$2:$F$198,COLUMN($F:$F),FALSE)=0,NA(),VLOOKUP(M291,$A$2:$F$198,COLUMN($F:$F),FALSE))</f>
        <v>49196.49</v>
      </c>
      <c r="T291" s="75">
        <f>AAS!B291</f>
        <v>290</v>
      </c>
      <c r="U291" s="75" t="str">
        <f>AAS!C291</f>
        <v>USA</v>
      </c>
      <c r="V291" cm="1">
        <f t="array" ref="V291">IF(VLOOKUP(U291,$A$2:$F$198,COLUMN($F:$F),FALSE)=0,NA(),VLOOKUP(U291,$A$2:$F$198,COLUMN($F:$F),FALSE))</f>
        <v>63809.64</v>
      </c>
    </row>
    <row r="292" spans="12:22">
      <c r="L292">
        <f>NAMS!B292</f>
        <v>394</v>
      </c>
      <c r="M292" t="str">
        <f>NAMS!K292</f>
        <v>USA</v>
      </c>
      <c r="N292" cm="1">
        <f t="array" ref="N292">IF(VLOOKUP(M292,$A$2:$F$198,COLUMN($F:$F),FALSE)=0,NA(),VLOOKUP(M292,$A$2:$F$198,COLUMN($F:$F),FALSE))</f>
        <v>63809.64</v>
      </c>
      <c r="T292" s="75">
        <f>AAS!B292</f>
        <v>291</v>
      </c>
      <c r="U292" s="75" t="str">
        <f>AAS!C292</f>
        <v>USA</v>
      </c>
      <c r="V292" cm="1">
        <f t="array" ref="V292">IF(VLOOKUP(U292,$A$2:$F$198,COLUMN($F:$F),FALSE)=0,NA(),VLOOKUP(U292,$A$2:$F$198,COLUMN($F:$F),FALSE))</f>
        <v>63809.64</v>
      </c>
    </row>
    <row r="293" spans="12:22">
      <c r="L293">
        <f>NAMS!B293</f>
        <v>395</v>
      </c>
      <c r="M293" t="str">
        <f>NAMS!K293</f>
        <v>South Korea</v>
      </c>
      <c r="N293" cm="1">
        <f t="array" ref="N293">IF(VLOOKUP(M293,$A$2:$F$198,COLUMN($F:$F),FALSE)=0,NA(),VLOOKUP(M293,$A$2:$F$198,COLUMN($F:$F),FALSE))</f>
        <v>32154.02</v>
      </c>
      <c r="T293" s="75">
        <f>AAS!B293</f>
        <v>292</v>
      </c>
      <c r="U293" s="75" t="str">
        <f>AAS!C293</f>
        <v>USA</v>
      </c>
      <c r="V293" cm="1">
        <f t="array" ref="V293">IF(VLOOKUP(U293,$A$2:$F$198,COLUMN($F:$F),FALSE)=0,NA(),VLOOKUP(U293,$A$2:$F$198,COLUMN($F:$F),FALSE))</f>
        <v>63809.64</v>
      </c>
    </row>
    <row r="294" spans="12:22">
      <c r="L294">
        <f>NAMS!B294</f>
        <v>396</v>
      </c>
      <c r="M294" t="str">
        <f>NAMS!K294</f>
        <v>Canada</v>
      </c>
      <c r="N294" cm="1">
        <f t="array" ref="N294">IF(VLOOKUP(M294,$A$2:$F$198,COLUMN($F:$F),FALSE)=0,NA(),VLOOKUP(M294,$A$2:$F$198,COLUMN($F:$F),FALSE))</f>
        <v>49196.49</v>
      </c>
      <c r="T294" s="75">
        <f>AAS!B294</f>
        <v>293</v>
      </c>
      <c r="U294" s="75" t="str">
        <f>AAS!C294</f>
        <v>USA</v>
      </c>
      <c r="V294" cm="1">
        <f t="array" ref="V294">IF(VLOOKUP(U294,$A$2:$F$198,COLUMN($F:$F),FALSE)=0,NA(),VLOOKUP(U294,$A$2:$F$198,COLUMN($F:$F),FALSE))</f>
        <v>63809.64</v>
      </c>
    </row>
    <row r="295" spans="12:22">
      <c r="L295">
        <f>NAMS!B295</f>
        <v>397</v>
      </c>
      <c r="M295" t="str">
        <f>NAMS!K295</f>
        <v>USA</v>
      </c>
      <c r="N295" cm="1">
        <f t="array" ref="N295">IF(VLOOKUP(M295,$A$2:$F$198,COLUMN($F:$F),FALSE)=0,NA(),VLOOKUP(M295,$A$2:$F$198,COLUMN($F:$F),FALSE))</f>
        <v>63809.64</v>
      </c>
      <c r="T295" s="75">
        <f>AAS!B295</f>
        <v>294</v>
      </c>
      <c r="U295" s="75" t="str">
        <f>AAS!C295</f>
        <v>Unknown</v>
      </c>
      <c r="V295" t="e" cm="1">
        <f t="array" ref="V295">IF(VLOOKUP(U295,$A$2:$F$198,COLUMN($F:$F),FALSE)=0,NA(),VLOOKUP(U295,$A$2:$F$198,COLUMN($F:$F),FALSE))</f>
        <v>#N/A</v>
      </c>
    </row>
    <row r="296" spans="12:22">
      <c r="L296">
        <f>NAMS!B296</f>
        <v>398</v>
      </c>
      <c r="M296" t="str">
        <f>NAMS!K296</f>
        <v>USA</v>
      </c>
      <c r="N296" cm="1">
        <f t="array" ref="N296">IF(VLOOKUP(M296,$A$2:$F$198,COLUMN($F:$F),FALSE)=0,NA(),VLOOKUP(M296,$A$2:$F$198,COLUMN($F:$F),FALSE))</f>
        <v>63809.64</v>
      </c>
      <c r="T296" s="75">
        <f>AAS!B296</f>
        <v>295</v>
      </c>
      <c r="U296" s="75" t="str">
        <f>AAS!C296</f>
        <v>USA</v>
      </c>
      <c r="V296" cm="1">
        <f t="array" ref="V296">IF(VLOOKUP(U296,$A$2:$F$198,COLUMN($F:$F),FALSE)=0,NA(),VLOOKUP(U296,$A$2:$F$198,COLUMN($F:$F),FALSE))</f>
        <v>63809.64</v>
      </c>
    </row>
    <row r="297" spans="12:22">
      <c r="L297">
        <f>NAMS!B297</f>
        <v>399</v>
      </c>
      <c r="M297" t="str">
        <f>NAMS!K297</f>
        <v>Switzerland</v>
      </c>
      <c r="N297" cm="1">
        <f t="array" ref="N297">IF(VLOOKUP(M297,$A$2:$F$198,COLUMN($F:$F),FALSE)=0,NA(),VLOOKUP(M297,$A$2:$F$198,COLUMN($F:$F),FALSE))</f>
        <v>84665.279999999999</v>
      </c>
      <c r="T297" s="75">
        <f>AAS!B297</f>
        <v>296</v>
      </c>
      <c r="U297" s="75" t="str">
        <f>AAS!C297</f>
        <v>USA</v>
      </c>
      <c r="V297" cm="1">
        <f t="array" ref="V297">IF(VLOOKUP(U297,$A$2:$F$198,COLUMN($F:$F),FALSE)=0,NA(),VLOOKUP(U297,$A$2:$F$198,COLUMN($F:$F),FALSE))</f>
        <v>63809.64</v>
      </c>
    </row>
    <row r="298" spans="12:22">
      <c r="L298">
        <f>NAMS!B298</f>
        <v>400</v>
      </c>
      <c r="M298" t="str">
        <f>NAMS!K298</f>
        <v>USA</v>
      </c>
      <c r="N298" cm="1">
        <f t="array" ref="N298">IF(VLOOKUP(M298,$A$2:$F$198,COLUMN($F:$F),FALSE)=0,NA(),VLOOKUP(M298,$A$2:$F$198,COLUMN($F:$F),FALSE))</f>
        <v>63809.64</v>
      </c>
      <c r="T298" s="75">
        <f>AAS!B298</f>
        <v>297</v>
      </c>
      <c r="U298" s="75" t="str">
        <f>AAS!C298</f>
        <v>USA</v>
      </c>
      <c r="V298" cm="1">
        <f t="array" ref="V298">IF(VLOOKUP(U298,$A$2:$F$198,COLUMN($F:$F),FALSE)=0,NA(),VLOOKUP(U298,$A$2:$F$198,COLUMN($F:$F),FALSE))</f>
        <v>63809.64</v>
      </c>
    </row>
    <row r="299" spans="12:22">
      <c r="L299">
        <f>NAMS!B299</f>
        <v>401</v>
      </c>
      <c r="M299" t="str">
        <f>NAMS!K299</f>
        <v>USA</v>
      </c>
      <c r="N299" cm="1">
        <f t="array" ref="N299">IF(VLOOKUP(M299,$A$2:$F$198,COLUMN($F:$F),FALSE)=0,NA(),VLOOKUP(M299,$A$2:$F$198,COLUMN($F:$F),FALSE))</f>
        <v>63809.64</v>
      </c>
      <c r="T299" s="75">
        <f>AAS!B299</f>
        <v>298</v>
      </c>
      <c r="U299" s="75" t="str">
        <f>AAS!C299</f>
        <v>USA</v>
      </c>
      <c r="V299" cm="1">
        <f t="array" ref="V299">IF(VLOOKUP(U299,$A$2:$F$198,COLUMN($F:$F),FALSE)=0,NA(),VLOOKUP(U299,$A$2:$F$198,COLUMN($F:$F),FALSE))</f>
        <v>63809.64</v>
      </c>
    </row>
    <row r="300" spans="12:22">
      <c r="L300">
        <f>NAMS!B300</f>
        <v>402</v>
      </c>
      <c r="M300" t="str">
        <f>NAMS!K300</f>
        <v>USA</v>
      </c>
      <c r="N300" cm="1">
        <f t="array" ref="N300">IF(VLOOKUP(M300,$A$2:$F$198,COLUMN($F:$F),FALSE)=0,NA(),VLOOKUP(M300,$A$2:$F$198,COLUMN($F:$F),FALSE))</f>
        <v>63809.64</v>
      </c>
      <c r="T300" s="75">
        <f>AAS!B300</f>
        <v>299</v>
      </c>
      <c r="U300" s="75" t="str">
        <f>AAS!C300</f>
        <v>USA</v>
      </c>
      <c r="V300" cm="1">
        <f t="array" ref="V300">IF(VLOOKUP(U300,$A$2:$F$198,COLUMN($F:$F),FALSE)=0,NA(),VLOOKUP(U300,$A$2:$F$198,COLUMN($F:$F),FALSE))</f>
        <v>63809.64</v>
      </c>
    </row>
    <row r="301" spans="12:22">
      <c r="L301">
        <f>NAMS!B301</f>
        <v>403</v>
      </c>
      <c r="M301" t="str">
        <f>NAMS!K301</f>
        <v>USA</v>
      </c>
      <c r="N301" cm="1">
        <f t="array" ref="N301">IF(VLOOKUP(M301,$A$2:$F$198,COLUMN($F:$F),FALSE)=0,NA(),VLOOKUP(M301,$A$2:$F$198,COLUMN($F:$F),FALSE))</f>
        <v>63809.64</v>
      </c>
      <c r="T301" s="75">
        <f>AAS!B301</f>
        <v>300</v>
      </c>
      <c r="U301" s="75" t="str">
        <f>AAS!C301</f>
        <v>Chile</v>
      </c>
      <c r="V301" cm="1">
        <f t="array" ref="V301">IF(VLOOKUP(U301,$A$2:$F$198,COLUMN($F:$F),FALSE)=0,NA(),VLOOKUP(U301,$A$2:$F$198,COLUMN($F:$F),FALSE))</f>
        <v>14757.2</v>
      </c>
    </row>
    <row r="302" spans="12:22">
      <c r="L302">
        <f>NAMS!B302</f>
        <v>404</v>
      </c>
      <c r="M302" t="str">
        <f>NAMS!K302</f>
        <v>USA</v>
      </c>
      <c r="N302" cm="1">
        <f t="array" ref="N302">IF(VLOOKUP(M302,$A$2:$F$198,COLUMN($F:$F),FALSE)=0,NA(),VLOOKUP(M302,$A$2:$F$198,COLUMN($F:$F),FALSE))</f>
        <v>63809.64</v>
      </c>
      <c r="T302" s="75">
        <f>AAS!B302</f>
        <v>301</v>
      </c>
      <c r="U302" s="75" t="str">
        <f>AAS!C302</f>
        <v>USA</v>
      </c>
      <c r="V302" cm="1">
        <f t="array" ref="V302">IF(VLOOKUP(U302,$A$2:$F$198,COLUMN($F:$F),FALSE)=0,NA(),VLOOKUP(U302,$A$2:$F$198,COLUMN($F:$F),FALSE))</f>
        <v>63809.64</v>
      </c>
    </row>
    <row r="303" spans="12:22">
      <c r="L303">
        <f>NAMS!B303</f>
        <v>405</v>
      </c>
      <c r="M303" t="str">
        <f>NAMS!K303</f>
        <v>USA</v>
      </c>
      <c r="N303" cm="1">
        <f t="array" ref="N303">IF(VLOOKUP(M303,$A$2:$F$198,COLUMN($F:$F),FALSE)=0,NA(),VLOOKUP(M303,$A$2:$F$198,COLUMN($F:$F),FALSE))</f>
        <v>63809.64</v>
      </c>
      <c r="T303" s="75">
        <f>AAS!B303</f>
        <v>302</v>
      </c>
      <c r="U303" s="75" t="str">
        <f>AAS!C303</f>
        <v>USA</v>
      </c>
      <c r="V303" cm="1">
        <f t="array" ref="V303">IF(VLOOKUP(U303,$A$2:$F$198,COLUMN($F:$F),FALSE)=0,NA(),VLOOKUP(U303,$A$2:$F$198,COLUMN($F:$F),FALSE))</f>
        <v>63809.64</v>
      </c>
    </row>
    <row r="304" spans="12:22">
      <c r="L304">
        <f>NAMS!B304</f>
        <v>406</v>
      </c>
      <c r="M304" t="str">
        <f>NAMS!K304</f>
        <v>Singapore</v>
      </c>
      <c r="N304" cm="1">
        <f t="array" ref="N304">IF(VLOOKUP(M304,$A$2:$F$198,COLUMN($F:$F),FALSE)=0,NA(),VLOOKUP(M304,$A$2:$F$198,COLUMN($F:$F),FALSE))</f>
        <v>56679.16</v>
      </c>
      <c r="T304" s="75">
        <f>AAS!B304</f>
        <v>303</v>
      </c>
      <c r="U304" s="75" t="str">
        <f>AAS!C304</f>
        <v>USA</v>
      </c>
      <c r="V304" cm="1">
        <f t="array" ref="V304">IF(VLOOKUP(U304,$A$2:$F$198,COLUMN($F:$F),FALSE)=0,NA(),VLOOKUP(U304,$A$2:$F$198,COLUMN($F:$F),FALSE))</f>
        <v>63809.64</v>
      </c>
    </row>
    <row r="305" spans="12:22">
      <c r="L305">
        <f>NAMS!B305</f>
        <v>407</v>
      </c>
      <c r="M305" t="str">
        <f>NAMS!K305</f>
        <v>USA</v>
      </c>
      <c r="N305" cm="1">
        <f t="array" ref="N305">IF(VLOOKUP(M305,$A$2:$F$198,COLUMN($F:$F),FALSE)=0,NA(),VLOOKUP(M305,$A$2:$F$198,COLUMN($F:$F),FALSE))</f>
        <v>63809.64</v>
      </c>
      <c r="T305" s="75">
        <f>AAS!B305</f>
        <v>304</v>
      </c>
      <c r="U305" s="75" t="str">
        <f>AAS!C305</f>
        <v>USA</v>
      </c>
      <c r="V305" cm="1">
        <f t="array" ref="V305">IF(VLOOKUP(U305,$A$2:$F$198,COLUMN($F:$F),FALSE)=0,NA(),VLOOKUP(U305,$A$2:$F$198,COLUMN($F:$F),FALSE))</f>
        <v>63809.64</v>
      </c>
    </row>
    <row r="306" spans="12:22">
      <c r="L306">
        <f>NAMS!B306</f>
        <v>408</v>
      </c>
      <c r="M306" t="str">
        <f>NAMS!K306</f>
        <v>USA</v>
      </c>
      <c r="N306" cm="1">
        <f t="array" ref="N306">IF(VLOOKUP(M306,$A$2:$F$198,COLUMN($F:$F),FALSE)=0,NA(),VLOOKUP(M306,$A$2:$F$198,COLUMN($F:$F),FALSE))</f>
        <v>63809.64</v>
      </c>
      <c r="T306" s="75">
        <f>AAS!B306</f>
        <v>305</v>
      </c>
      <c r="U306" s="75" t="str">
        <f>AAS!C306</f>
        <v>USA</v>
      </c>
      <c r="V306" cm="1">
        <f t="array" ref="V306">IF(VLOOKUP(U306,$A$2:$F$198,COLUMN($F:$F),FALSE)=0,NA(),VLOOKUP(U306,$A$2:$F$198,COLUMN($F:$F),FALSE))</f>
        <v>63809.64</v>
      </c>
    </row>
    <row r="307" spans="12:22">
      <c r="L307">
        <f>NAMS!B307</f>
        <v>409</v>
      </c>
      <c r="M307" t="str">
        <f>NAMS!K307</f>
        <v>USA</v>
      </c>
      <c r="N307" cm="1">
        <f t="array" ref="N307">IF(VLOOKUP(M307,$A$2:$F$198,COLUMN($F:$F),FALSE)=0,NA(),VLOOKUP(M307,$A$2:$F$198,COLUMN($F:$F),FALSE))</f>
        <v>63809.64</v>
      </c>
      <c r="T307" s="75">
        <f>AAS!B307</f>
        <v>306</v>
      </c>
      <c r="U307" s="75" t="str">
        <f>AAS!C307</f>
        <v>USA</v>
      </c>
      <c r="V307" cm="1">
        <f t="array" ref="V307">IF(VLOOKUP(U307,$A$2:$F$198,COLUMN($F:$F),FALSE)=0,NA(),VLOOKUP(U307,$A$2:$F$198,COLUMN($F:$F),FALSE))</f>
        <v>63809.64</v>
      </c>
    </row>
    <row r="308" spans="12:22">
      <c r="L308">
        <f>NAMS!B308</f>
        <v>410</v>
      </c>
      <c r="M308" t="str">
        <f>NAMS!K308</f>
        <v>United Kingdom</v>
      </c>
      <c r="N308" cm="1">
        <f t="array" ref="N308">IF(VLOOKUP(M308,$A$2:$F$198,COLUMN($F:$F),FALSE)=0,NA(),VLOOKUP(M308,$A$2:$F$198,COLUMN($F:$F),FALSE))</f>
        <v>40800.480000000003</v>
      </c>
      <c r="T308" s="75">
        <f>AAS!B308</f>
        <v>307</v>
      </c>
      <c r="U308" s="75" t="str">
        <f>AAS!C308</f>
        <v>USA</v>
      </c>
      <c r="V308" cm="1">
        <f t="array" ref="V308">IF(VLOOKUP(U308,$A$2:$F$198,COLUMN($F:$F),FALSE)=0,NA(),VLOOKUP(U308,$A$2:$F$198,COLUMN($F:$F),FALSE))</f>
        <v>63809.64</v>
      </c>
    </row>
    <row r="309" spans="12:22">
      <c r="L309">
        <f>NAMS!B309</f>
        <v>411</v>
      </c>
      <c r="M309" t="str">
        <f>NAMS!K309</f>
        <v>China</v>
      </c>
      <c r="N309" cm="1">
        <f t="array" ref="N309">IF(VLOOKUP(M309,$A$2:$F$198,COLUMN($F:$F),FALSE)=0,NA(),VLOOKUP(M309,$A$2:$F$198,COLUMN($F:$F),FALSE))</f>
        <v>10121.299999999999</v>
      </c>
      <c r="T309" s="75">
        <f>AAS!B309</f>
        <v>308</v>
      </c>
      <c r="U309" s="75" t="str">
        <f>AAS!C309</f>
        <v>USA</v>
      </c>
      <c r="V309" cm="1">
        <f t="array" ref="V309">IF(VLOOKUP(U309,$A$2:$F$198,COLUMN($F:$F),FALSE)=0,NA(),VLOOKUP(U309,$A$2:$F$198,COLUMN($F:$F),FALSE))</f>
        <v>63809.64</v>
      </c>
    </row>
    <row r="310" spans="12:22">
      <c r="L310">
        <f>NAMS!B310</f>
        <v>412</v>
      </c>
      <c r="M310" t="str">
        <f>NAMS!K310</f>
        <v>USA</v>
      </c>
      <c r="N310" cm="1">
        <f t="array" ref="N310">IF(VLOOKUP(M310,$A$2:$F$198,COLUMN($F:$F),FALSE)=0,NA(),VLOOKUP(M310,$A$2:$F$198,COLUMN($F:$F),FALSE))</f>
        <v>63809.64</v>
      </c>
      <c r="T310" s="75">
        <f>AAS!B310</f>
        <v>309</v>
      </c>
      <c r="U310" s="75" t="str">
        <f>AAS!C310</f>
        <v>Unknown</v>
      </c>
      <c r="V310" t="e" cm="1">
        <f t="array" ref="V310">IF(VLOOKUP(U310,$A$2:$F$198,COLUMN($F:$F),FALSE)=0,NA(),VLOOKUP(U310,$A$2:$F$198,COLUMN($F:$F),FALSE))</f>
        <v>#N/A</v>
      </c>
    </row>
    <row r="311" spans="12:22">
      <c r="L311">
        <f>NAMS!B311</f>
        <v>413</v>
      </c>
      <c r="M311" t="str">
        <f>NAMS!K311</f>
        <v>USA</v>
      </c>
      <c r="N311" cm="1">
        <f t="array" ref="N311">IF(VLOOKUP(M311,$A$2:$F$198,COLUMN($F:$F),FALSE)=0,NA(),VLOOKUP(M311,$A$2:$F$198,COLUMN($F:$F),FALSE))</f>
        <v>63809.64</v>
      </c>
      <c r="T311" s="75">
        <f>AAS!B311</f>
        <v>310</v>
      </c>
      <c r="U311" s="75" t="str">
        <f>AAS!C311</f>
        <v>Unknown</v>
      </c>
      <c r="V311" t="e" cm="1">
        <f t="array" ref="V311">IF(VLOOKUP(U311,$A$2:$F$198,COLUMN($F:$F),FALSE)=0,NA(),VLOOKUP(U311,$A$2:$F$198,COLUMN($F:$F),FALSE))</f>
        <v>#N/A</v>
      </c>
    </row>
    <row r="312" spans="12:22">
      <c r="L312">
        <f>NAMS!B312</f>
        <v>414</v>
      </c>
      <c r="M312" t="str">
        <f>NAMS!K312</f>
        <v>USA</v>
      </c>
      <c r="N312" cm="1">
        <f t="array" ref="N312">IF(VLOOKUP(M312,$A$2:$F$198,COLUMN($F:$F),FALSE)=0,NA(),VLOOKUP(M312,$A$2:$F$198,COLUMN($F:$F),FALSE))</f>
        <v>63809.64</v>
      </c>
      <c r="T312" s="75">
        <f>AAS!B312</f>
        <v>311</v>
      </c>
      <c r="U312" s="75" t="str">
        <f>AAS!C312</f>
        <v>USA</v>
      </c>
      <c r="V312" cm="1">
        <f t="array" ref="V312">IF(VLOOKUP(U312,$A$2:$F$198,COLUMN($F:$F),FALSE)=0,NA(),VLOOKUP(U312,$A$2:$F$198,COLUMN($F:$F),FALSE))</f>
        <v>63809.64</v>
      </c>
    </row>
    <row r="313" spans="12:22">
      <c r="L313">
        <f>NAMS!B313</f>
        <v>415</v>
      </c>
      <c r="M313" t="str">
        <f>NAMS!K313</f>
        <v>Canada</v>
      </c>
      <c r="N313" cm="1">
        <f t="array" ref="N313">IF(VLOOKUP(M313,$A$2:$F$198,COLUMN($F:$F),FALSE)=0,NA(),VLOOKUP(M313,$A$2:$F$198,COLUMN($F:$F),FALSE))</f>
        <v>49196.49</v>
      </c>
      <c r="T313" s="75">
        <f>AAS!B313</f>
        <v>312</v>
      </c>
      <c r="U313" s="75" t="str">
        <f>AAS!C313</f>
        <v>USA</v>
      </c>
      <c r="V313" cm="1">
        <f t="array" ref="V313">IF(VLOOKUP(U313,$A$2:$F$198,COLUMN($F:$F),FALSE)=0,NA(),VLOOKUP(U313,$A$2:$F$198,COLUMN($F:$F),FALSE))</f>
        <v>63809.64</v>
      </c>
    </row>
    <row r="314" spans="12:22">
      <c r="L314">
        <f>NAMS!B314</f>
        <v>416</v>
      </c>
      <c r="M314" t="str">
        <f>NAMS!K314</f>
        <v>USA</v>
      </c>
      <c r="N314" cm="1">
        <f t="array" ref="N314">IF(VLOOKUP(M314,$A$2:$F$198,COLUMN($F:$F),FALSE)=0,NA(),VLOOKUP(M314,$A$2:$F$198,COLUMN($F:$F),FALSE))</f>
        <v>63809.64</v>
      </c>
      <c r="T314" s="75">
        <f>AAS!B314</f>
        <v>313</v>
      </c>
      <c r="U314" s="75" t="str">
        <f>AAS!C314</f>
        <v>USA</v>
      </c>
      <c r="V314" cm="1">
        <f t="array" ref="V314">IF(VLOOKUP(U314,$A$2:$F$198,COLUMN($F:$F),FALSE)=0,NA(),VLOOKUP(U314,$A$2:$F$198,COLUMN($F:$F),FALSE))</f>
        <v>63809.64</v>
      </c>
    </row>
    <row r="315" spans="12:22">
      <c r="L315">
        <f>NAMS!B315</f>
        <v>417</v>
      </c>
      <c r="M315" t="str">
        <f>NAMS!K315</f>
        <v>USA</v>
      </c>
      <c r="N315" cm="1">
        <f t="array" ref="N315">IF(VLOOKUP(M315,$A$2:$F$198,COLUMN($F:$F),FALSE)=0,NA(),VLOOKUP(M315,$A$2:$F$198,COLUMN($F:$F),FALSE))</f>
        <v>63809.64</v>
      </c>
      <c r="T315" s="75">
        <f>AAS!B315</f>
        <v>314</v>
      </c>
      <c r="U315" s="75" t="str">
        <f>AAS!C315</f>
        <v>USA</v>
      </c>
      <c r="V315" cm="1">
        <f t="array" ref="V315">IF(VLOOKUP(U315,$A$2:$F$198,COLUMN($F:$F),FALSE)=0,NA(),VLOOKUP(U315,$A$2:$F$198,COLUMN($F:$F),FALSE))</f>
        <v>63809.64</v>
      </c>
    </row>
    <row r="316" spans="12:22">
      <c r="L316">
        <f>NAMS!B316</f>
        <v>418</v>
      </c>
      <c r="M316" t="str">
        <f>NAMS!K316</f>
        <v>USA</v>
      </c>
      <c r="N316" cm="1">
        <f t="array" ref="N316">IF(VLOOKUP(M316,$A$2:$F$198,COLUMN($F:$F),FALSE)=0,NA(),VLOOKUP(M316,$A$2:$F$198,COLUMN($F:$F),FALSE))</f>
        <v>63809.64</v>
      </c>
      <c r="T316" s="75">
        <f>AAS!B316</f>
        <v>315</v>
      </c>
      <c r="U316" s="75" t="str">
        <f>AAS!C316</f>
        <v>USA</v>
      </c>
      <c r="V316" cm="1">
        <f t="array" ref="V316">IF(VLOOKUP(U316,$A$2:$F$198,COLUMN($F:$F),FALSE)=0,NA(),VLOOKUP(U316,$A$2:$F$198,COLUMN($F:$F),FALSE))</f>
        <v>63809.64</v>
      </c>
    </row>
    <row r="317" spans="12:22">
      <c r="L317">
        <f>NAMS!B317</f>
        <v>419</v>
      </c>
      <c r="M317" t="str">
        <f>NAMS!K317</f>
        <v>USA</v>
      </c>
      <c r="N317" cm="1">
        <f t="array" ref="N317">IF(VLOOKUP(M317,$A$2:$F$198,COLUMN($F:$F),FALSE)=0,NA(),VLOOKUP(M317,$A$2:$F$198,COLUMN($F:$F),FALSE))</f>
        <v>63809.64</v>
      </c>
      <c r="T317" s="75">
        <f>AAS!B317</f>
        <v>316</v>
      </c>
      <c r="U317" s="75" t="str">
        <f>AAS!C317</f>
        <v>USA</v>
      </c>
      <c r="V317" cm="1">
        <f t="array" ref="V317">IF(VLOOKUP(U317,$A$2:$F$198,COLUMN($F:$F),FALSE)=0,NA(),VLOOKUP(U317,$A$2:$F$198,COLUMN($F:$F),FALSE))</f>
        <v>63809.64</v>
      </c>
    </row>
    <row r="318" spans="12:22">
      <c r="L318">
        <f>NAMS!B318</f>
        <v>420</v>
      </c>
      <c r="M318" t="str">
        <f>NAMS!K318</f>
        <v>USA</v>
      </c>
      <c r="N318" cm="1">
        <f t="array" ref="N318">IF(VLOOKUP(M318,$A$2:$F$198,COLUMN($F:$F),FALSE)=0,NA(),VLOOKUP(M318,$A$2:$F$198,COLUMN($F:$F),FALSE))</f>
        <v>63809.64</v>
      </c>
      <c r="T318" s="75">
        <f>AAS!B318</f>
        <v>317</v>
      </c>
      <c r="U318" s="75" t="str">
        <f>AAS!C318</f>
        <v>USA</v>
      </c>
      <c r="V318" cm="1">
        <f t="array" ref="V318">IF(VLOOKUP(U318,$A$2:$F$198,COLUMN($F:$F),FALSE)=0,NA(),VLOOKUP(U318,$A$2:$F$198,COLUMN($F:$F),FALSE))</f>
        <v>63809.64</v>
      </c>
    </row>
    <row r="319" spans="12:22">
      <c r="L319">
        <f>NAMS!B319</f>
        <v>421</v>
      </c>
      <c r="M319" t="str">
        <f>NAMS!K319</f>
        <v>USA</v>
      </c>
      <c r="N319" cm="1">
        <f t="array" ref="N319">IF(VLOOKUP(M319,$A$2:$F$198,COLUMN($F:$F),FALSE)=0,NA(),VLOOKUP(M319,$A$2:$F$198,COLUMN($F:$F),FALSE))</f>
        <v>63809.64</v>
      </c>
      <c r="T319" s="75">
        <f>AAS!B319</f>
        <v>318</v>
      </c>
      <c r="U319" s="75" t="str">
        <f>AAS!C319</f>
        <v>USA</v>
      </c>
      <c r="V319" cm="1">
        <f t="array" ref="V319">IF(VLOOKUP(U319,$A$2:$F$198,COLUMN($F:$F),FALSE)=0,NA(),VLOOKUP(U319,$A$2:$F$198,COLUMN($F:$F),FALSE))</f>
        <v>63809.64</v>
      </c>
    </row>
    <row r="320" spans="12:22">
      <c r="L320">
        <f>NAMS!B320</f>
        <v>422</v>
      </c>
      <c r="M320" t="str">
        <f>NAMS!K320</f>
        <v>USA</v>
      </c>
      <c r="N320" cm="1">
        <f t="array" ref="N320">IF(VLOOKUP(M320,$A$2:$F$198,COLUMN($F:$F),FALSE)=0,NA(),VLOOKUP(M320,$A$2:$F$198,COLUMN($F:$F),FALSE))</f>
        <v>63809.64</v>
      </c>
      <c r="T320" s="75">
        <f>AAS!B320</f>
        <v>319</v>
      </c>
      <c r="U320" s="75" t="str">
        <f>AAS!C320</f>
        <v>USA</v>
      </c>
      <c r="V320" cm="1">
        <f t="array" ref="V320">IF(VLOOKUP(U320,$A$2:$F$198,COLUMN($F:$F),FALSE)=0,NA(),VLOOKUP(U320,$A$2:$F$198,COLUMN($F:$F),FALSE))</f>
        <v>63809.64</v>
      </c>
    </row>
    <row r="321" spans="12:22">
      <c r="L321">
        <f>NAMS!B321</f>
        <v>423</v>
      </c>
      <c r="M321" t="str">
        <f>NAMS!K321</f>
        <v>USA</v>
      </c>
      <c r="N321" cm="1">
        <f t="array" ref="N321">IF(VLOOKUP(M321,$A$2:$F$198,COLUMN($F:$F),FALSE)=0,NA(),VLOOKUP(M321,$A$2:$F$198,COLUMN($F:$F),FALSE))</f>
        <v>63809.64</v>
      </c>
      <c r="T321" s="75">
        <f>AAS!B321</f>
        <v>320</v>
      </c>
      <c r="U321" s="75" t="str">
        <f>AAS!C321</f>
        <v>Unknown</v>
      </c>
      <c r="V321" t="e" cm="1">
        <f t="array" ref="V321">IF(VLOOKUP(U321,$A$2:$F$198,COLUMN($F:$F),FALSE)=0,NA(),VLOOKUP(U321,$A$2:$F$198,COLUMN($F:$F),FALSE))</f>
        <v>#N/A</v>
      </c>
    </row>
    <row r="322" spans="12:22">
      <c r="L322">
        <f>NAMS!B322</f>
        <v>424</v>
      </c>
      <c r="M322" t="str">
        <f>NAMS!K322</f>
        <v>USA</v>
      </c>
      <c r="N322" cm="1">
        <f t="array" ref="N322">IF(VLOOKUP(M322,$A$2:$F$198,COLUMN($F:$F),FALSE)=0,NA(),VLOOKUP(M322,$A$2:$F$198,COLUMN($F:$F),FALSE))</f>
        <v>63809.64</v>
      </c>
      <c r="T322" s="75">
        <f>AAS!B322</f>
        <v>321</v>
      </c>
      <c r="U322" s="75" t="str">
        <f>AAS!C322</f>
        <v>United Kingdom</v>
      </c>
      <c r="V322" cm="1">
        <f t="array" ref="V322">IF(VLOOKUP(U322,$A$2:$F$198,COLUMN($F:$F),FALSE)=0,NA(),VLOOKUP(U322,$A$2:$F$198,COLUMN($F:$F),FALSE))</f>
        <v>40800.480000000003</v>
      </c>
    </row>
    <row r="323" spans="12:22">
      <c r="L323">
        <f>NAMS!B323</f>
        <v>425</v>
      </c>
      <c r="M323" t="str">
        <f>NAMS!K323</f>
        <v>USA</v>
      </c>
      <c r="N323" cm="1">
        <f t="array" ref="N323">IF(VLOOKUP(M323,$A$2:$F$198,COLUMN($F:$F),FALSE)=0,NA(),VLOOKUP(M323,$A$2:$F$198,COLUMN($F:$F),FALSE))</f>
        <v>63809.64</v>
      </c>
      <c r="T323" s="75">
        <f>AAS!B323</f>
        <v>322</v>
      </c>
      <c r="U323" s="75" t="str">
        <f>AAS!C323</f>
        <v>South Korea</v>
      </c>
      <c r="V323" cm="1">
        <f t="array" ref="V323">IF(VLOOKUP(U323,$A$2:$F$198,COLUMN($F:$F),FALSE)=0,NA(),VLOOKUP(U323,$A$2:$F$198,COLUMN($F:$F),FALSE))</f>
        <v>32154.02</v>
      </c>
    </row>
    <row r="324" spans="12:22">
      <c r="L324">
        <f>NAMS!B324</f>
        <v>426</v>
      </c>
      <c r="M324" t="str">
        <f>NAMS!K324</f>
        <v>China</v>
      </c>
      <c r="N324" cm="1">
        <f t="array" ref="N324">IF(VLOOKUP(M324,$A$2:$F$198,COLUMN($F:$F),FALSE)=0,NA(),VLOOKUP(M324,$A$2:$F$198,COLUMN($F:$F),FALSE))</f>
        <v>10121.299999999999</v>
      </c>
      <c r="T324" s="75">
        <f>AAS!B324</f>
        <v>323</v>
      </c>
      <c r="U324" s="75" t="str">
        <f>AAS!C324</f>
        <v>Switzerland</v>
      </c>
      <c r="V324" cm="1">
        <f t="array" ref="V324">IF(VLOOKUP(U324,$A$2:$F$198,COLUMN($F:$F),FALSE)=0,NA(),VLOOKUP(U324,$A$2:$F$198,COLUMN($F:$F),FALSE))</f>
        <v>84665.279999999999</v>
      </c>
    </row>
    <row r="325" spans="12:22">
      <c r="L325">
        <f>NAMS!B325</f>
        <v>427</v>
      </c>
      <c r="M325" t="str">
        <f>NAMS!K325</f>
        <v>USA</v>
      </c>
      <c r="N325" cm="1">
        <f t="array" ref="N325">IF(VLOOKUP(M325,$A$2:$F$198,COLUMN($F:$F),FALSE)=0,NA(),VLOOKUP(M325,$A$2:$F$198,COLUMN($F:$F),FALSE))</f>
        <v>63809.64</v>
      </c>
      <c r="T325" s="75">
        <f>AAS!B325</f>
        <v>324</v>
      </c>
      <c r="U325" s="75" t="str">
        <f>AAS!C325</f>
        <v>Israel</v>
      </c>
      <c r="V325" cm="1">
        <f t="array" ref="V325">IF(VLOOKUP(U325,$A$2:$F$198,COLUMN($F:$F),FALSE)=0,NA(),VLOOKUP(U325,$A$2:$F$198,COLUMN($F:$F),FALSE))</f>
        <v>41377.49</v>
      </c>
    </row>
    <row r="326" spans="12:22">
      <c r="L326">
        <f>NAMS!B326</f>
        <v>428</v>
      </c>
      <c r="M326" t="str">
        <f>NAMS!K326</f>
        <v>USA</v>
      </c>
      <c r="N326" cm="1">
        <f t="array" ref="N326">IF(VLOOKUP(M326,$A$2:$F$198,COLUMN($F:$F),FALSE)=0,NA(),VLOOKUP(M326,$A$2:$F$198,COLUMN($F:$F),FALSE))</f>
        <v>63809.64</v>
      </c>
      <c r="T326" s="75">
        <f>AAS!B326</f>
        <v>325</v>
      </c>
      <c r="U326" s="75" t="str">
        <f>AAS!C326</f>
        <v>USA</v>
      </c>
      <c r="V326" cm="1">
        <f t="array" ref="V326">IF(VLOOKUP(U326,$A$2:$F$198,COLUMN($F:$F),FALSE)=0,NA(),VLOOKUP(U326,$A$2:$F$198,COLUMN($F:$F),FALSE))</f>
        <v>63809.64</v>
      </c>
    </row>
    <row r="327" spans="12:22">
      <c r="L327">
        <f>NAMS!B327</f>
        <v>429</v>
      </c>
      <c r="M327" t="str">
        <f>NAMS!K327</f>
        <v>USA</v>
      </c>
      <c r="N327" cm="1">
        <f t="array" ref="N327">IF(VLOOKUP(M327,$A$2:$F$198,COLUMN($F:$F),FALSE)=0,NA(),VLOOKUP(M327,$A$2:$F$198,COLUMN($F:$F),FALSE))</f>
        <v>63809.64</v>
      </c>
      <c r="T327" s="75">
        <f>AAS!B327</f>
        <v>326</v>
      </c>
      <c r="U327" s="75" t="str">
        <f>AAS!C327</f>
        <v>Unknown</v>
      </c>
      <c r="V327" t="e" cm="1">
        <f t="array" ref="V327">IF(VLOOKUP(U327,$A$2:$F$198,COLUMN($F:$F),FALSE)=0,NA(),VLOOKUP(U327,$A$2:$F$198,COLUMN($F:$F),FALSE))</f>
        <v>#N/A</v>
      </c>
    </row>
    <row r="328" spans="12:22">
      <c r="L328">
        <f>NAMS!B328</f>
        <v>430</v>
      </c>
      <c r="M328" t="str">
        <f>NAMS!K328</f>
        <v>Saudi Arabia</v>
      </c>
      <c r="N328" cm="1">
        <f t="array" ref="N328">IF(VLOOKUP(M328,$A$2:$F$198,COLUMN($F:$F),FALSE)=0,NA(),VLOOKUP(M328,$A$2:$F$198,COLUMN($F:$F),FALSE))</f>
        <v>21764.39</v>
      </c>
      <c r="T328" s="75">
        <f>AAS!B328</f>
        <v>327</v>
      </c>
      <c r="U328" s="75" t="str">
        <f>AAS!C328</f>
        <v>Unknown</v>
      </c>
      <c r="V328" t="e" cm="1">
        <f t="array" ref="V328">IF(VLOOKUP(U328,$A$2:$F$198,COLUMN($F:$F),FALSE)=0,NA(),VLOOKUP(U328,$A$2:$F$198,COLUMN($F:$F),FALSE))</f>
        <v>#N/A</v>
      </c>
    </row>
    <row r="329" spans="12:22">
      <c r="L329">
        <f>NAMS!B329</f>
        <v>431</v>
      </c>
      <c r="M329" t="str">
        <f>NAMS!K329</f>
        <v>USA</v>
      </c>
      <c r="N329" cm="1">
        <f t="array" ref="N329">IF(VLOOKUP(M329,$A$2:$F$198,COLUMN($F:$F),FALSE)=0,NA(),VLOOKUP(M329,$A$2:$F$198,COLUMN($F:$F),FALSE))</f>
        <v>63809.64</v>
      </c>
      <c r="T329" s="75">
        <f>AAS!B329</f>
        <v>328</v>
      </c>
      <c r="U329" s="75" t="str">
        <f>AAS!C329</f>
        <v>USA</v>
      </c>
      <c r="V329" cm="1">
        <f t="array" ref="V329">IF(VLOOKUP(U329,$A$2:$F$198,COLUMN($F:$F),FALSE)=0,NA(),VLOOKUP(U329,$A$2:$F$198,COLUMN($F:$F),FALSE))</f>
        <v>63809.64</v>
      </c>
    </row>
    <row r="330" spans="12:22">
      <c r="L330">
        <f>NAMS!B330</f>
        <v>432</v>
      </c>
      <c r="M330" t="str">
        <f>NAMS!K330</f>
        <v>USA</v>
      </c>
      <c r="N330" cm="1">
        <f t="array" ref="N330">IF(VLOOKUP(M330,$A$2:$F$198,COLUMN($F:$F),FALSE)=0,NA(),VLOOKUP(M330,$A$2:$F$198,COLUMN($F:$F),FALSE))</f>
        <v>63809.64</v>
      </c>
      <c r="T330" s="75">
        <f>AAS!B330</f>
        <v>329</v>
      </c>
      <c r="U330" s="75" t="str">
        <f>AAS!C330</f>
        <v>USA</v>
      </c>
      <c r="V330" cm="1">
        <f t="array" ref="V330">IF(VLOOKUP(U330,$A$2:$F$198,COLUMN($F:$F),FALSE)=0,NA(),VLOOKUP(U330,$A$2:$F$198,COLUMN($F:$F),FALSE))</f>
        <v>63809.64</v>
      </c>
    </row>
    <row r="331" spans="12:22">
      <c r="L331">
        <f>NAMS!B331</f>
        <v>433</v>
      </c>
      <c r="M331" t="str">
        <f>NAMS!K331</f>
        <v>China</v>
      </c>
      <c r="N331" cm="1">
        <f t="array" ref="N331">IF(VLOOKUP(M331,$A$2:$F$198,COLUMN($F:$F),FALSE)=0,NA(),VLOOKUP(M331,$A$2:$F$198,COLUMN($F:$F),FALSE))</f>
        <v>10121.299999999999</v>
      </c>
      <c r="T331" s="75">
        <f>AAS!B331</f>
        <v>330</v>
      </c>
      <c r="U331" s="75" t="str">
        <f>AAS!C331</f>
        <v>USA</v>
      </c>
      <c r="V331" cm="1">
        <f t="array" ref="V331">IF(VLOOKUP(U331,$A$2:$F$198,COLUMN($F:$F),FALSE)=0,NA(),VLOOKUP(U331,$A$2:$F$198,COLUMN($F:$F),FALSE))</f>
        <v>63809.64</v>
      </c>
    </row>
    <row r="332" spans="12:22">
      <c r="L332">
        <f>NAMS!B332</f>
        <v>434</v>
      </c>
      <c r="M332" t="str">
        <f>NAMS!K332</f>
        <v>USA</v>
      </c>
      <c r="N332" cm="1">
        <f t="array" ref="N332">IF(VLOOKUP(M332,$A$2:$F$198,COLUMN($F:$F),FALSE)=0,NA(),VLOOKUP(M332,$A$2:$F$198,COLUMN($F:$F),FALSE))</f>
        <v>63809.64</v>
      </c>
      <c r="T332" s="75">
        <f>AAS!B332</f>
        <v>331</v>
      </c>
      <c r="U332" s="75" t="str">
        <f>AAS!C332</f>
        <v>USA</v>
      </c>
      <c r="V332" cm="1">
        <f t="array" ref="V332">IF(VLOOKUP(U332,$A$2:$F$198,COLUMN($F:$F),FALSE)=0,NA(),VLOOKUP(U332,$A$2:$F$198,COLUMN($F:$F),FALSE))</f>
        <v>63809.64</v>
      </c>
    </row>
    <row r="333" spans="12:22">
      <c r="L333">
        <f>NAMS!B333</f>
        <v>435</v>
      </c>
      <c r="M333" t="str">
        <f>NAMS!K333</f>
        <v>USA</v>
      </c>
      <c r="N333" cm="1">
        <f t="array" ref="N333">IF(VLOOKUP(M333,$A$2:$F$198,COLUMN($F:$F),FALSE)=0,NA(),VLOOKUP(M333,$A$2:$F$198,COLUMN($F:$F),FALSE))</f>
        <v>63809.64</v>
      </c>
      <c r="T333" s="75">
        <f>AAS!B333</f>
        <v>332</v>
      </c>
      <c r="U333" s="75" t="str">
        <f>AAS!C333</f>
        <v>USA</v>
      </c>
      <c r="V333" cm="1">
        <f t="array" ref="V333">IF(VLOOKUP(U333,$A$2:$F$198,COLUMN($F:$F),FALSE)=0,NA(),VLOOKUP(U333,$A$2:$F$198,COLUMN($F:$F),FALSE))</f>
        <v>63809.64</v>
      </c>
    </row>
    <row r="334" spans="12:22">
      <c r="L334">
        <f>NAMS!B334</f>
        <v>436</v>
      </c>
      <c r="M334" t="str">
        <f>NAMS!K334</f>
        <v>USA</v>
      </c>
      <c r="N334" cm="1">
        <f t="array" ref="N334">IF(VLOOKUP(M334,$A$2:$F$198,COLUMN($F:$F),FALSE)=0,NA(),VLOOKUP(M334,$A$2:$F$198,COLUMN($F:$F),FALSE))</f>
        <v>63809.64</v>
      </c>
      <c r="T334" s="75">
        <f>AAS!B334</f>
        <v>333</v>
      </c>
      <c r="U334" s="75" t="str">
        <f>AAS!C334</f>
        <v>USA</v>
      </c>
      <c r="V334" cm="1">
        <f t="array" ref="V334">IF(VLOOKUP(U334,$A$2:$F$198,COLUMN($F:$F),FALSE)=0,NA(),VLOOKUP(U334,$A$2:$F$198,COLUMN($F:$F),FALSE))</f>
        <v>63809.64</v>
      </c>
    </row>
    <row r="335" spans="12:22">
      <c r="L335">
        <f>NAMS!B335</f>
        <v>437</v>
      </c>
      <c r="M335" t="str">
        <f>NAMS!K335</f>
        <v>USA</v>
      </c>
      <c r="N335" cm="1">
        <f t="array" ref="N335">IF(VLOOKUP(M335,$A$2:$F$198,COLUMN($F:$F),FALSE)=0,NA(),VLOOKUP(M335,$A$2:$F$198,COLUMN($F:$F),FALSE))</f>
        <v>63809.64</v>
      </c>
      <c r="T335" s="75">
        <f>AAS!B335</f>
        <v>334</v>
      </c>
      <c r="U335" s="75" t="str">
        <f>AAS!C335</f>
        <v>USA</v>
      </c>
      <c r="V335" cm="1">
        <f t="array" ref="V335">IF(VLOOKUP(U335,$A$2:$F$198,COLUMN($F:$F),FALSE)=0,NA(),VLOOKUP(U335,$A$2:$F$198,COLUMN($F:$F),FALSE))</f>
        <v>63809.64</v>
      </c>
    </row>
    <row r="336" spans="12:22">
      <c r="L336">
        <f>NAMS!B336</f>
        <v>438</v>
      </c>
      <c r="M336" t="str">
        <f>NAMS!K336</f>
        <v>USA</v>
      </c>
      <c r="N336" cm="1">
        <f t="array" ref="N336">IF(VLOOKUP(M336,$A$2:$F$198,COLUMN($F:$F),FALSE)=0,NA(),VLOOKUP(M336,$A$2:$F$198,COLUMN($F:$F),FALSE))</f>
        <v>63809.64</v>
      </c>
      <c r="T336" s="75">
        <f>AAS!B336</f>
        <v>335</v>
      </c>
      <c r="U336" s="75" t="str">
        <f>AAS!C336</f>
        <v>Japan</v>
      </c>
      <c r="V336" cm="1">
        <f t="array" ref="V336">IF(VLOOKUP(U336,$A$2:$F$198,COLUMN($F:$F),FALSE)=0,NA(),VLOOKUP(U336,$A$2:$F$198,COLUMN($F:$F),FALSE))</f>
        <v>41314.410000000003</v>
      </c>
    </row>
    <row r="337" spans="12:22">
      <c r="L337">
        <f>NAMS!B337</f>
        <v>439</v>
      </c>
      <c r="M337" t="str">
        <f>NAMS!K337</f>
        <v>USA</v>
      </c>
      <c r="N337" cm="1">
        <f t="array" ref="N337">IF(VLOOKUP(M337,$A$2:$F$198,COLUMN($F:$F),FALSE)=0,NA(),VLOOKUP(M337,$A$2:$F$198,COLUMN($F:$F),FALSE))</f>
        <v>63809.64</v>
      </c>
      <c r="T337" s="75">
        <f>AAS!B337</f>
        <v>336</v>
      </c>
      <c r="U337" s="75" t="str">
        <f>AAS!C337</f>
        <v>Australia</v>
      </c>
      <c r="V337" cm="1">
        <f t="array" ref="V337">IF(VLOOKUP(U337,$A$2:$F$198,COLUMN($F:$F),FALSE)=0,NA(),VLOOKUP(U337,$A$2:$F$198,COLUMN($F:$F),FALSE))</f>
        <v>61250.7</v>
      </c>
    </row>
    <row r="338" spans="12:22">
      <c r="L338">
        <f>NAMS!B338</f>
        <v>440</v>
      </c>
      <c r="M338" t="str">
        <f>NAMS!K338</f>
        <v>USA</v>
      </c>
      <c r="N338" cm="1">
        <f t="array" ref="N338">IF(VLOOKUP(M338,$A$2:$F$198,COLUMN($F:$F),FALSE)=0,NA(),VLOOKUP(M338,$A$2:$F$198,COLUMN($F:$F),FALSE))</f>
        <v>63809.64</v>
      </c>
      <c r="T338" s="75">
        <f>AAS!B338</f>
        <v>337</v>
      </c>
      <c r="U338" s="75" t="str">
        <f>AAS!C338</f>
        <v>USA</v>
      </c>
      <c r="V338" cm="1">
        <f t="array" ref="V338">IF(VLOOKUP(U338,$A$2:$F$198,COLUMN($F:$F),FALSE)=0,NA(),VLOOKUP(U338,$A$2:$F$198,COLUMN($F:$F),FALSE))</f>
        <v>63809.64</v>
      </c>
    </row>
    <row r="339" spans="12:22">
      <c r="L339">
        <f>NAMS!B339</f>
        <v>441</v>
      </c>
      <c r="M339" t="str">
        <f>NAMS!K339</f>
        <v>USA</v>
      </c>
      <c r="N339" cm="1">
        <f t="array" ref="N339">IF(VLOOKUP(M339,$A$2:$F$198,COLUMN($F:$F),FALSE)=0,NA(),VLOOKUP(M339,$A$2:$F$198,COLUMN($F:$F),FALSE))</f>
        <v>63809.64</v>
      </c>
      <c r="T339" s="75">
        <f>AAS!B339</f>
        <v>338</v>
      </c>
      <c r="U339" s="75" t="str">
        <f>AAS!C339</f>
        <v>USA</v>
      </c>
      <c r="V339" cm="1">
        <f t="array" ref="V339">IF(VLOOKUP(U339,$A$2:$F$198,COLUMN($F:$F),FALSE)=0,NA(),VLOOKUP(U339,$A$2:$F$198,COLUMN($F:$F),FALSE))</f>
        <v>63809.64</v>
      </c>
    </row>
    <row r="340" spans="12:22">
      <c r="L340">
        <f>NAMS!B340</f>
        <v>442</v>
      </c>
      <c r="M340" t="str">
        <f>NAMS!K340</f>
        <v>USA</v>
      </c>
      <c r="N340" cm="1">
        <f t="array" ref="N340">IF(VLOOKUP(M340,$A$2:$F$198,COLUMN($F:$F),FALSE)=0,NA(),VLOOKUP(M340,$A$2:$F$198,COLUMN($F:$F),FALSE))</f>
        <v>63809.64</v>
      </c>
      <c r="T340" s="75">
        <f>AAS!B340</f>
        <v>339</v>
      </c>
      <c r="U340" s="75" t="str">
        <f>AAS!C340</f>
        <v>USA</v>
      </c>
      <c r="V340" cm="1">
        <f t="array" ref="V340">IF(VLOOKUP(U340,$A$2:$F$198,COLUMN($F:$F),FALSE)=0,NA(),VLOOKUP(U340,$A$2:$F$198,COLUMN($F:$F),FALSE))</f>
        <v>63809.64</v>
      </c>
    </row>
    <row r="341" spans="12:22">
      <c r="L341">
        <f>NAMS!B341</f>
        <v>443</v>
      </c>
      <c r="M341" t="str">
        <f>NAMS!K341</f>
        <v>Germany</v>
      </c>
      <c r="N341" cm="1">
        <f t="array" ref="N341">IF(VLOOKUP(M341,$A$2:$F$198,COLUMN($F:$F),FALSE)=0,NA(),VLOOKUP(M341,$A$2:$F$198,COLUMN($F:$F),FALSE))</f>
        <v>49180.54</v>
      </c>
      <c r="T341" s="75">
        <f>AAS!B341</f>
        <v>340</v>
      </c>
      <c r="U341" s="75" t="str">
        <f>AAS!C341</f>
        <v>USA</v>
      </c>
      <c r="V341" cm="1">
        <f t="array" ref="V341">IF(VLOOKUP(U341,$A$2:$F$198,COLUMN($F:$F),FALSE)=0,NA(),VLOOKUP(U341,$A$2:$F$198,COLUMN($F:$F),FALSE))</f>
        <v>63809.64</v>
      </c>
    </row>
    <row r="342" spans="12:22">
      <c r="L342">
        <f>NAMS!B342</f>
        <v>444</v>
      </c>
      <c r="M342" t="str">
        <f>NAMS!K342</f>
        <v>USA</v>
      </c>
      <c r="N342" cm="1">
        <f t="array" ref="N342">IF(VLOOKUP(M342,$A$2:$F$198,COLUMN($F:$F),FALSE)=0,NA(),VLOOKUP(M342,$A$2:$F$198,COLUMN($F:$F),FALSE))</f>
        <v>63809.64</v>
      </c>
      <c r="T342" s="75">
        <f>AAS!B342</f>
        <v>341</v>
      </c>
      <c r="U342" s="75" t="str">
        <f>AAS!C342</f>
        <v>South Korea</v>
      </c>
      <c r="V342" cm="1">
        <f t="array" ref="V342">IF(VLOOKUP(U342,$A$2:$F$198,COLUMN($F:$F),FALSE)=0,NA(),VLOOKUP(U342,$A$2:$F$198,COLUMN($F:$F),FALSE))</f>
        <v>32154.02</v>
      </c>
    </row>
    <row r="343" spans="12:22">
      <c r="L343">
        <f>NAMS!B343</f>
        <v>445</v>
      </c>
      <c r="M343" t="str">
        <f>NAMS!K343</f>
        <v>USA</v>
      </c>
      <c r="N343" cm="1">
        <f t="array" ref="N343">IF(VLOOKUP(M343,$A$2:$F$198,COLUMN($F:$F),FALSE)=0,NA(),VLOOKUP(M343,$A$2:$F$198,COLUMN($F:$F),FALSE))</f>
        <v>63809.64</v>
      </c>
      <c r="T343" s="75">
        <f>AAS!B343</f>
        <v>342</v>
      </c>
      <c r="U343" s="75" t="str">
        <f>AAS!C343</f>
        <v>USA</v>
      </c>
      <c r="V343" cm="1">
        <f t="array" ref="V343">IF(VLOOKUP(U343,$A$2:$F$198,COLUMN($F:$F),FALSE)=0,NA(),VLOOKUP(U343,$A$2:$F$198,COLUMN($F:$F),FALSE))</f>
        <v>63809.64</v>
      </c>
    </row>
    <row r="344" spans="12:22">
      <c r="L344">
        <f>NAMS!B344</f>
        <v>446</v>
      </c>
      <c r="M344" t="str">
        <f>NAMS!K344</f>
        <v>USA</v>
      </c>
      <c r="N344" cm="1">
        <f t="array" ref="N344">IF(VLOOKUP(M344,$A$2:$F$198,COLUMN($F:$F),FALSE)=0,NA(),VLOOKUP(M344,$A$2:$F$198,COLUMN($F:$F),FALSE))</f>
        <v>63809.64</v>
      </c>
      <c r="T344" s="75">
        <f>AAS!B344</f>
        <v>343</v>
      </c>
      <c r="U344" s="75" t="str">
        <f>AAS!C344</f>
        <v>USA</v>
      </c>
      <c r="V344" cm="1">
        <f t="array" ref="V344">IF(VLOOKUP(U344,$A$2:$F$198,COLUMN($F:$F),FALSE)=0,NA(),VLOOKUP(U344,$A$2:$F$198,COLUMN($F:$F),FALSE))</f>
        <v>63809.64</v>
      </c>
    </row>
    <row r="345" spans="12:22">
      <c r="L345">
        <f>NAMS!B345</f>
        <v>447</v>
      </c>
      <c r="M345" t="str">
        <f>NAMS!K345</f>
        <v>USA</v>
      </c>
      <c r="N345" cm="1">
        <f t="array" ref="N345">IF(VLOOKUP(M345,$A$2:$F$198,COLUMN($F:$F),FALSE)=0,NA(),VLOOKUP(M345,$A$2:$F$198,COLUMN($F:$F),FALSE))</f>
        <v>63809.64</v>
      </c>
      <c r="T345" s="75">
        <f>AAS!B345</f>
        <v>344</v>
      </c>
      <c r="U345" s="75" t="str">
        <f>AAS!C345</f>
        <v>South Korea</v>
      </c>
      <c r="V345" cm="1">
        <f t="array" ref="V345">IF(VLOOKUP(U345,$A$2:$F$198,COLUMN($F:$F),FALSE)=0,NA(),VLOOKUP(U345,$A$2:$F$198,COLUMN($F:$F),FALSE))</f>
        <v>32154.02</v>
      </c>
    </row>
    <row r="346" spans="12:22">
      <c r="L346">
        <f>NAMS!B346</f>
        <v>448</v>
      </c>
      <c r="M346" t="str">
        <f>NAMS!K346</f>
        <v>USA</v>
      </c>
      <c r="N346" cm="1">
        <f t="array" ref="N346">IF(VLOOKUP(M346,$A$2:$F$198,COLUMN($F:$F),FALSE)=0,NA(),VLOOKUP(M346,$A$2:$F$198,COLUMN($F:$F),FALSE))</f>
        <v>63809.64</v>
      </c>
      <c r="T346" s="75">
        <f>AAS!B346</f>
        <v>345</v>
      </c>
      <c r="U346" s="75" t="str">
        <f>AAS!C346</f>
        <v>USA</v>
      </c>
      <c r="V346" cm="1">
        <f t="array" ref="V346">IF(VLOOKUP(U346,$A$2:$F$198,COLUMN($F:$F),FALSE)=0,NA(),VLOOKUP(U346,$A$2:$F$198,COLUMN($F:$F),FALSE))</f>
        <v>63809.64</v>
      </c>
    </row>
    <row r="347" spans="12:22">
      <c r="L347">
        <f>NAMS!B347</f>
        <v>449</v>
      </c>
      <c r="M347" t="str">
        <f>NAMS!K347</f>
        <v>USA</v>
      </c>
      <c r="N347" cm="1">
        <f t="array" ref="N347">IF(VLOOKUP(M347,$A$2:$F$198,COLUMN($F:$F),FALSE)=0,NA(),VLOOKUP(M347,$A$2:$F$198,COLUMN($F:$F),FALSE))</f>
        <v>63809.64</v>
      </c>
      <c r="T347" s="75">
        <f>AAS!B347</f>
        <v>346</v>
      </c>
      <c r="U347" s="75" t="str">
        <f>AAS!C347</f>
        <v>USA</v>
      </c>
      <c r="V347" cm="1">
        <f t="array" ref="V347">IF(VLOOKUP(U347,$A$2:$F$198,COLUMN($F:$F),FALSE)=0,NA(),VLOOKUP(U347,$A$2:$F$198,COLUMN($F:$F),FALSE))</f>
        <v>63809.64</v>
      </c>
    </row>
    <row r="348" spans="12:22">
      <c r="L348">
        <f>NAMS!B348</f>
        <v>450</v>
      </c>
      <c r="M348" t="str">
        <f>NAMS!K348</f>
        <v>USA</v>
      </c>
      <c r="N348" cm="1">
        <f t="array" ref="N348">IF(VLOOKUP(M348,$A$2:$F$198,COLUMN($F:$F),FALSE)=0,NA(),VLOOKUP(M348,$A$2:$F$198,COLUMN($F:$F),FALSE))</f>
        <v>63809.64</v>
      </c>
      <c r="T348" s="75">
        <f>AAS!B348</f>
        <v>347</v>
      </c>
      <c r="U348" s="75" t="str">
        <f>AAS!C348</f>
        <v>USA</v>
      </c>
      <c r="V348" cm="1">
        <f t="array" ref="V348">IF(VLOOKUP(U348,$A$2:$F$198,COLUMN($F:$F),FALSE)=0,NA(),VLOOKUP(U348,$A$2:$F$198,COLUMN($F:$F),FALSE))</f>
        <v>63809.64</v>
      </c>
    </row>
    <row r="349" spans="12:22">
      <c r="L349">
        <f>NAMS!B349</f>
        <v>451</v>
      </c>
      <c r="M349" t="str">
        <f>NAMS!K349</f>
        <v>USA</v>
      </c>
      <c r="N349" cm="1">
        <f t="array" ref="N349">IF(VLOOKUP(M349,$A$2:$F$198,COLUMN($F:$F),FALSE)=0,NA(),VLOOKUP(M349,$A$2:$F$198,COLUMN($F:$F),FALSE))</f>
        <v>63809.64</v>
      </c>
      <c r="T349" s="75">
        <f>AAS!B349</f>
        <v>348</v>
      </c>
      <c r="U349" s="75" t="str">
        <f>AAS!C349</f>
        <v>USA</v>
      </c>
      <c r="V349" cm="1">
        <f t="array" ref="V349">IF(VLOOKUP(U349,$A$2:$F$198,COLUMN($F:$F),FALSE)=0,NA(),VLOOKUP(U349,$A$2:$F$198,COLUMN($F:$F),FALSE))</f>
        <v>63809.64</v>
      </c>
    </row>
    <row r="350" spans="12:22">
      <c r="L350">
        <f>NAMS!B350</f>
        <v>452</v>
      </c>
      <c r="M350" t="str">
        <f>NAMS!K350</f>
        <v>USA</v>
      </c>
      <c r="N350" cm="1">
        <f t="array" ref="N350">IF(VLOOKUP(M350,$A$2:$F$198,COLUMN($F:$F),FALSE)=0,NA(),VLOOKUP(M350,$A$2:$F$198,COLUMN($F:$F),FALSE))</f>
        <v>63809.64</v>
      </c>
      <c r="T350" s="75">
        <f>AAS!B350</f>
        <v>349</v>
      </c>
      <c r="U350" s="75" t="str">
        <f>AAS!C350</f>
        <v>USA</v>
      </c>
      <c r="V350" cm="1">
        <f t="array" ref="V350">IF(VLOOKUP(U350,$A$2:$F$198,COLUMN($F:$F),FALSE)=0,NA(),VLOOKUP(U350,$A$2:$F$198,COLUMN($F:$F),FALSE))</f>
        <v>63809.64</v>
      </c>
    </row>
    <row r="351" spans="12:22">
      <c r="L351">
        <f>NAMS!B351</f>
        <v>453</v>
      </c>
      <c r="M351" t="str">
        <f>NAMS!K351</f>
        <v>USA</v>
      </c>
      <c r="N351" cm="1">
        <f t="array" ref="N351">IF(VLOOKUP(M351,$A$2:$F$198,COLUMN($F:$F),FALSE)=0,NA(),VLOOKUP(M351,$A$2:$F$198,COLUMN($F:$F),FALSE))</f>
        <v>63809.64</v>
      </c>
      <c r="T351" s="75">
        <f>AAS!B351</f>
        <v>350</v>
      </c>
      <c r="U351" s="75" t="str">
        <f>AAS!C351</f>
        <v>Chile</v>
      </c>
      <c r="V351" cm="1">
        <f t="array" ref="V351">IF(VLOOKUP(U351,$A$2:$F$198,COLUMN($F:$F),FALSE)=0,NA(),VLOOKUP(U351,$A$2:$F$198,COLUMN($F:$F),FALSE))</f>
        <v>14757.2</v>
      </c>
    </row>
    <row r="352" spans="12:22">
      <c r="L352">
        <f>NAMS!B352</f>
        <v>454</v>
      </c>
      <c r="M352" t="str">
        <f>NAMS!K352</f>
        <v>USA</v>
      </c>
      <c r="N352" cm="1">
        <f t="array" ref="N352">IF(VLOOKUP(M352,$A$2:$F$198,COLUMN($F:$F),FALSE)=0,NA(),VLOOKUP(M352,$A$2:$F$198,COLUMN($F:$F),FALSE))</f>
        <v>63809.64</v>
      </c>
      <c r="T352" s="75">
        <f>AAS!B352</f>
        <v>351</v>
      </c>
      <c r="U352" s="75" t="str">
        <f>AAS!C352</f>
        <v>Chile</v>
      </c>
      <c r="V352" cm="1">
        <f t="array" ref="V352">IF(VLOOKUP(U352,$A$2:$F$198,COLUMN($F:$F),FALSE)=0,NA(),VLOOKUP(U352,$A$2:$F$198,COLUMN($F:$F),FALSE))</f>
        <v>14757.2</v>
      </c>
    </row>
    <row r="353" spans="12:22">
      <c r="L353">
        <f>NAMS!B353</f>
        <v>455</v>
      </c>
      <c r="M353" t="str">
        <f>NAMS!K353</f>
        <v>USA</v>
      </c>
      <c r="N353" cm="1">
        <f t="array" ref="N353">IF(VLOOKUP(M353,$A$2:$F$198,COLUMN($F:$F),FALSE)=0,NA(),VLOOKUP(M353,$A$2:$F$198,COLUMN($F:$F),FALSE))</f>
        <v>63809.64</v>
      </c>
      <c r="T353" s="75">
        <f>AAS!B353</f>
        <v>352</v>
      </c>
      <c r="U353" s="75" t="str">
        <f>AAS!C353</f>
        <v>USA</v>
      </c>
      <c r="V353" cm="1">
        <f t="array" ref="V353">IF(VLOOKUP(U353,$A$2:$F$198,COLUMN($F:$F),FALSE)=0,NA(),VLOOKUP(U353,$A$2:$F$198,COLUMN($F:$F),FALSE))</f>
        <v>63809.64</v>
      </c>
    </row>
    <row r="354" spans="12:22">
      <c r="L354">
        <f>NAMS!B354</f>
        <v>456</v>
      </c>
      <c r="M354" t="str">
        <f>NAMS!K354</f>
        <v>Canada</v>
      </c>
      <c r="N354" cm="1">
        <f t="array" ref="N354">IF(VLOOKUP(M354,$A$2:$F$198,COLUMN($F:$F),FALSE)=0,NA(),VLOOKUP(M354,$A$2:$F$198,COLUMN($F:$F),FALSE))</f>
        <v>49196.49</v>
      </c>
      <c r="T354" s="75">
        <f>AAS!B354</f>
        <v>353</v>
      </c>
      <c r="U354" s="75" t="str">
        <f>AAS!C354</f>
        <v>USA</v>
      </c>
      <c r="V354" cm="1">
        <f t="array" ref="V354">IF(VLOOKUP(U354,$A$2:$F$198,COLUMN($F:$F),FALSE)=0,NA(),VLOOKUP(U354,$A$2:$F$198,COLUMN($F:$F),FALSE))</f>
        <v>63809.64</v>
      </c>
    </row>
    <row r="355" spans="12:22">
      <c r="L355">
        <f>NAMS!B355</f>
        <v>457</v>
      </c>
      <c r="M355" t="str">
        <f>NAMS!K355</f>
        <v>Saudi Arabia</v>
      </c>
      <c r="N355" cm="1">
        <f t="array" ref="N355">IF(VLOOKUP(M355,$A$2:$F$198,COLUMN($F:$F),FALSE)=0,NA(),VLOOKUP(M355,$A$2:$F$198,COLUMN($F:$F),FALSE))</f>
        <v>21764.39</v>
      </c>
      <c r="T355" s="75">
        <f>AAS!B355</f>
        <v>354</v>
      </c>
      <c r="U355" s="75" t="str">
        <f>AAS!C355</f>
        <v>USA</v>
      </c>
      <c r="V355" cm="1">
        <f t="array" ref="V355">IF(VLOOKUP(U355,$A$2:$F$198,COLUMN($F:$F),FALSE)=0,NA(),VLOOKUP(U355,$A$2:$F$198,COLUMN($F:$F),FALSE))</f>
        <v>63809.64</v>
      </c>
    </row>
    <row r="356" spans="12:22">
      <c r="L356">
        <f>NAMS!B356</f>
        <v>458</v>
      </c>
      <c r="M356" t="str">
        <f>NAMS!K356</f>
        <v>USA</v>
      </c>
      <c r="N356" cm="1">
        <f t="array" ref="N356">IF(VLOOKUP(M356,$A$2:$F$198,COLUMN($F:$F),FALSE)=0,NA(),VLOOKUP(M356,$A$2:$F$198,COLUMN($F:$F),FALSE))</f>
        <v>63809.64</v>
      </c>
      <c r="T356" s="75">
        <f>AAS!B356</f>
        <v>355</v>
      </c>
      <c r="U356" s="75" t="str">
        <f>AAS!C356</f>
        <v>USA</v>
      </c>
      <c r="V356" cm="1">
        <f t="array" ref="V356">IF(VLOOKUP(U356,$A$2:$F$198,COLUMN($F:$F),FALSE)=0,NA(),VLOOKUP(U356,$A$2:$F$198,COLUMN($F:$F),FALSE))</f>
        <v>63809.64</v>
      </c>
    </row>
    <row r="357" spans="12:22">
      <c r="L357">
        <f>NAMS!B357</f>
        <v>459</v>
      </c>
      <c r="M357" t="str">
        <f>NAMS!K357</f>
        <v>USA</v>
      </c>
      <c r="N357" cm="1">
        <f t="array" ref="N357">IF(VLOOKUP(M357,$A$2:$F$198,COLUMN($F:$F),FALSE)=0,NA(),VLOOKUP(M357,$A$2:$F$198,COLUMN($F:$F),FALSE))</f>
        <v>63809.64</v>
      </c>
      <c r="T357" s="75">
        <f>AAS!B357</f>
        <v>356</v>
      </c>
      <c r="U357" s="75" t="str">
        <f>AAS!C357</f>
        <v>USA</v>
      </c>
      <c r="V357" cm="1">
        <f t="array" ref="V357">IF(VLOOKUP(U357,$A$2:$F$198,COLUMN($F:$F),FALSE)=0,NA(),VLOOKUP(U357,$A$2:$F$198,COLUMN($F:$F),FALSE))</f>
        <v>63809.64</v>
      </c>
    </row>
    <row r="358" spans="12:22">
      <c r="L358">
        <f>NAMS!B358</f>
        <v>460</v>
      </c>
      <c r="M358" t="str">
        <f>NAMS!K358</f>
        <v>USA</v>
      </c>
      <c r="N358" cm="1">
        <f t="array" ref="N358">IF(VLOOKUP(M358,$A$2:$F$198,COLUMN($F:$F),FALSE)=0,NA(),VLOOKUP(M358,$A$2:$F$198,COLUMN($F:$F),FALSE))</f>
        <v>63809.64</v>
      </c>
      <c r="T358" s="75">
        <f>AAS!B358</f>
        <v>357</v>
      </c>
      <c r="U358" s="75" t="str">
        <f>AAS!C358</f>
        <v>USA</v>
      </c>
      <c r="V358" cm="1">
        <f t="array" ref="V358">IF(VLOOKUP(U358,$A$2:$F$198,COLUMN($F:$F),FALSE)=0,NA(),VLOOKUP(U358,$A$2:$F$198,COLUMN($F:$F),FALSE))</f>
        <v>63809.64</v>
      </c>
    </row>
    <row r="359" spans="12:22">
      <c r="L359">
        <f>NAMS!B359</f>
        <v>461</v>
      </c>
      <c r="M359" t="str">
        <f>NAMS!K359</f>
        <v>USA</v>
      </c>
      <c r="N359" cm="1">
        <f t="array" ref="N359">IF(VLOOKUP(M359,$A$2:$F$198,COLUMN($F:$F),FALSE)=0,NA(),VLOOKUP(M359,$A$2:$F$198,COLUMN($F:$F),FALSE))</f>
        <v>63809.64</v>
      </c>
      <c r="T359" s="75">
        <f>AAS!B359</f>
        <v>358</v>
      </c>
      <c r="U359" s="75" t="str">
        <f>AAS!C359</f>
        <v>USA</v>
      </c>
      <c r="V359" cm="1">
        <f t="array" ref="V359">IF(VLOOKUP(U359,$A$2:$F$198,COLUMN($F:$F),FALSE)=0,NA(),VLOOKUP(U359,$A$2:$F$198,COLUMN($F:$F),FALSE))</f>
        <v>63809.64</v>
      </c>
    </row>
    <row r="360" spans="12:22">
      <c r="L360">
        <f>NAMS!B360</f>
        <v>462</v>
      </c>
      <c r="M360" t="str">
        <f>NAMS!K360</f>
        <v>USA</v>
      </c>
      <c r="N360" cm="1">
        <f t="array" ref="N360">IF(VLOOKUP(M360,$A$2:$F$198,COLUMN($F:$F),FALSE)=0,NA(),VLOOKUP(M360,$A$2:$F$198,COLUMN($F:$F),FALSE))</f>
        <v>63809.64</v>
      </c>
      <c r="T360" s="75">
        <f>AAS!B360</f>
        <v>359</v>
      </c>
      <c r="U360" s="75" t="str">
        <f>AAS!C360</f>
        <v>USA</v>
      </c>
      <c r="V360" cm="1">
        <f t="array" ref="V360">IF(VLOOKUP(U360,$A$2:$F$198,COLUMN($F:$F),FALSE)=0,NA(),VLOOKUP(U360,$A$2:$F$198,COLUMN($F:$F),FALSE))</f>
        <v>63809.64</v>
      </c>
    </row>
    <row r="361" spans="12:22">
      <c r="L361">
        <f>NAMS!B361</f>
        <v>463</v>
      </c>
      <c r="M361" t="str">
        <f>NAMS!K361</f>
        <v>USA</v>
      </c>
      <c r="N361" cm="1">
        <f t="array" ref="N361">IF(VLOOKUP(M361,$A$2:$F$198,COLUMN($F:$F),FALSE)=0,NA(),VLOOKUP(M361,$A$2:$F$198,COLUMN($F:$F),FALSE))</f>
        <v>63809.64</v>
      </c>
      <c r="T361" s="75">
        <f>AAS!B361</f>
        <v>360</v>
      </c>
      <c r="U361" s="75" t="str">
        <f>AAS!C361</f>
        <v>USA</v>
      </c>
      <c r="V361" cm="1">
        <f t="array" ref="V361">IF(VLOOKUP(U361,$A$2:$F$198,COLUMN($F:$F),FALSE)=0,NA(),VLOOKUP(U361,$A$2:$F$198,COLUMN($F:$F),FALSE))</f>
        <v>63809.64</v>
      </c>
    </row>
    <row r="362" spans="12:22">
      <c r="L362">
        <f>NAMS!B362</f>
        <v>464</v>
      </c>
      <c r="M362" t="str">
        <f>NAMS!K362</f>
        <v>USA</v>
      </c>
      <c r="N362" cm="1">
        <f t="array" ref="N362">IF(VLOOKUP(M362,$A$2:$F$198,COLUMN($F:$F),FALSE)=0,NA(),VLOOKUP(M362,$A$2:$F$198,COLUMN($F:$F),FALSE))</f>
        <v>63809.64</v>
      </c>
      <c r="T362" s="75">
        <f>AAS!B362</f>
        <v>361</v>
      </c>
      <c r="U362" s="75" t="str">
        <f>AAS!C362</f>
        <v>USA</v>
      </c>
      <c r="V362" cm="1">
        <f t="array" ref="V362">IF(VLOOKUP(U362,$A$2:$F$198,COLUMN($F:$F),FALSE)=0,NA(),VLOOKUP(U362,$A$2:$F$198,COLUMN($F:$F),FALSE))</f>
        <v>63809.64</v>
      </c>
    </row>
    <row r="363" spans="12:22">
      <c r="L363">
        <f>NAMS!B363</f>
        <v>465</v>
      </c>
      <c r="M363" t="str">
        <f>NAMS!K363</f>
        <v>USA</v>
      </c>
      <c r="N363" cm="1">
        <f t="array" ref="N363">IF(VLOOKUP(M363,$A$2:$F$198,COLUMN($F:$F),FALSE)=0,NA(),VLOOKUP(M363,$A$2:$F$198,COLUMN($F:$F),FALSE))</f>
        <v>63809.64</v>
      </c>
      <c r="T363" s="75">
        <f>AAS!B363</f>
        <v>362</v>
      </c>
      <c r="U363" s="75" t="str">
        <f>AAS!C363</f>
        <v>USA</v>
      </c>
      <c r="V363" cm="1">
        <f t="array" ref="V363">IF(VLOOKUP(U363,$A$2:$F$198,COLUMN($F:$F),FALSE)=0,NA(),VLOOKUP(U363,$A$2:$F$198,COLUMN($F:$F),FALSE))</f>
        <v>63809.64</v>
      </c>
    </row>
    <row r="364" spans="12:22">
      <c r="L364">
        <f>NAMS!B364</f>
        <v>466</v>
      </c>
      <c r="M364" t="str">
        <f>NAMS!K364</f>
        <v>USA</v>
      </c>
      <c r="N364" cm="1">
        <f t="array" ref="N364">IF(VLOOKUP(M364,$A$2:$F$198,COLUMN($F:$F),FALSE)=0,NA(),VLOOKUP(M364,$A$2:$F$198,COLUMN($F:$F),FALSE))</f>
        <v>63809.64</v>
      </c>
      <c r="T364" s="75">
        <f>AAS!B364</f>
        <v>363</v>
      </c>
      <c r="U364" s="75" t="str">
        <f>AAS!C364</f>
        <v>USA</v>
      </c>
      <c r="V364" cm="1">
        <f t="array" ref="V364">IF(VLOOKUP(U364,$A$2:$F$198,COLUMN($F:$F),FALSE)=0,NA(),VLOOKUP(U364,$A$2:$F$198,COLUMN($F:$F),FALSE))</f>
        <v>63809.64</v>
      </c>
    </row>
    <row r="365" spans="12:22">
      <c r="L365">
        <f>NAMS!B365</f>
        <v>467</v>
      </c>
      <c r="M365" t="str">
        <f>NAMS!K365</f>
        <v>USA</v>
      </c>
      <c r="N365" cm="1">
        <f t="array" ref="N365">IF(VLOOKUP(M365,$A$2:$F$198,COLUMN($F:$F),FALSE)=0,NA(),VLOOKUP(M365,$A$2:$F$198,COLUMN($F:$F),FALSE))</f>
        <v>63809.64</v>
      </c>
      <c r="T365" s="75">
        <f>AAS!B365</f>
        <v>364</v>
      </c>
      <c r="U365" s="75" t="str">
        <f>AAS!C365</f>
        <v>USA</v>
      </c>
      <c r="V365" cm="1">
        <f t="array" ref="V365">IF(VLOOKUP(U365,$A$2:$F$198,COLUMN($F:$F),FALSE)=0,NA(),VLOOKUP(U365,$A$2:$F$198,COLUMN($F:$F),FALSE))</f>
        <v>63809.64</v>
      </c>
    </row>
    <row r="366" spans="12:22">
      <c r="L366">
        <f>NAMS!B366</f>
        <v>468</v>
      </c>
      <c r="M366" t="str">
        <f>NAMS!K366</f>
        <v>United Kingdom</v>
      </c>
      <c r="N366" cm="1">
        <f t="array" ref="N366">IF(VLOOKUP(M366,$A$2:$F$198,COLUMN($F:$F),FALSE)=0,NA(),VLOOKUP(M366,$A$2:$F$198,COLUMN($F:$F),FALSE))</f>
        <v>40800.480000000003</v>
      </c>
      <c r="T366" s="75">
        <f>AAS!B366</f>
        <v>365</v>
      </c>
      <c r="U366" s="75" t="str">
        <f>AAS!C366</f>
        <v>USA</v>
      </c>
      <c r="V366" cm="1">
        <f t="array" ref="V366">IF(VLOOKUP(U366,$A$2:$F$198,COLUMN($F:$F),FALSE)=0,NA(),VLOOKUP(U366,$A$2:$F$198,COLUMN($F:$F),FALSE))</f>
        <v>63809.64</v>
      </c>
    </row>
    <row r="367" spans="12:22">
      <c r="L367">
        <f>NAMS!B367</f>
        <v>469</v>
      </c>
      <c r="M367" t="str">
        <f>NAMS!K367</f>
        <v>USA</v>
      </c>
      <c r="N367" cm="1">
        <f t="array" ref="N367">IF(VLOOKUP(M367,$A$2:$F$198,COLUMN($F:$F),FALSE)=0,NA(),VLOOKUP(M367,$A$2:$F$198,COLUMN($F:$F),FALSE))</f>
        <v>63809.64</v>
      </c>
      <c r="T367" s="75">
        <f>AAS!B367</f>
        <v>366</v>
      </c>
      <c r="U367" s="75" t="str">
        <f>AAS!C367</f>
        <v>USA</v>
      </c>
      <c r="V367" cm="1">
        <f t="array" ref="V367">IF(VLOOKUP(U367,$A$2:$F$198,COLUMN($F:$F),FALSE)=0,NA(),VLOOKUP(U367,$A$2:$F$198,COLUMN($F:$F),FALSE))</f>
        <v>63809.64</v>
      </c>
    </row>
    <row r="368" spans="12:22">
      <c r="L368">
        <f>NAMS!B368</f>
        <v>470</v>
      </c>
      <c r="M368" t="str">
        <f>NAMS!K368</f>
        <v>USA</v>
      </c>
      <c r="N368" cm="1">
        <f t="array" ref="N368">IF(VLOOKUP(M368,$A$2:$F$198,COLUMN($F:$F),FALSE)=0,NA(),VLOOKUP(M368,$A$2:$F$198,COLUMN($F:$F),FALSE))</f>
        <v>63809.64</v>
      </c>
      <c r="T368" s="75">
        <f>AAS!B368</f>
        <v>367</v>
      </c>
      <c r="U368" s="75" t="str">
        <f>AAS!C368</f>
        <v>USA</v>
      </c>
      <c r="V368" cm="1">
        <f t="array" ref="V368">IF(VLOOKUP(U368,$A$2:$F$198,COLUMN($F:$F),FALSE)=0,NA(),VLOOKUP(U368,$A$2:$F$198,COLUMN($F:$F),FALSE))</f>
        <v>63809.64</v>
      </c>
    </row>
    <row r="369" spans="12:22">
      <c r="L369">
        <f>NAMS!B369</f>
        <v>471</v>
      </c>
      <c r="M369" t="str">
        <f>NAMS!K369</f>
        <v>USA</v>
      </c>
      <c r="N369" cm="1">
        <f t="array" ref="N369">IF(VLOOKUP(M369,$A$2:$F$198,COLUMN($F:$F),FALSE)=0,NA(),VLOOKUP(M369,$A$2:$F$198,COLUMN($F:$F),FALSE))</f>
        <v>63809.64</v>
      </c>
      <c r="T369" s="75">
        <f>AAS!B369</f>
        <v>368</v>
      </c>
      <c r="U369" s="75" t="str">
        <f>AAS!C369</f>
        <v>USA</v>
      </c>
      <c r="V369" cm="1">
        <f t="array" ref="V369">IF(VLOOKUP(U369,$A$2:$F$198,COLUMN($F:$F),FALSE)=0,NA(),VLOOKUP(U369,$A$2:$F$198,COLUMN($F:$F),FALSE))</f>
        <v>63809.64</v>
      </c>
    </row>
    <row r="370" spans="12:22">
      <c r="L370">
        <f>NAMS!B370</f>
        <v>472</v>
      </c>
      <c r="M370" t="str">
        <f>NAMS!K370</f>
        <v>USA</v>
      </c>
      <c r="N370" cm="1">
        <f t="array" ref="N370">IF(VLOOKUP(M370,$A$2:$F$198,COLUMN($F:$F),FALSE)=0,NA(),VLOOKUP(M370,$A$2:$F$198,COLUMN($F:$F),FALSE))</f>
        <v>63809.64</v>
      </c>
      <c r="T370" s="75">
        <f>AAS!B370</f>
        <v>369</v>
      </c>
      <c r="U370" s="75" t="str">
        <f>AAS!C370</f>
        <v>USA</v>
      </c>
      <c r="V370" cm="1">
        <f t="array" ref="V370">IF(VLOOKUP(U370,$A$2:$F$198,COLUMN($F:$F),FALSE)=0,NA(),VLOOKUP(U370,$A$2:$F$198,COLUMN($F:$F),FALSE))</f>
        <v>63809.64</v>
      </c>
    </row>
    <row r="371" spans="12:22">
      <c r="L371">
        <f>NAMS!B371</f>
        <v>473</v>
      </c>
      <c r="M371" t="str">
        <f>NAMS!K371</f>
        <v>USA</v>
      </c>
      <c r="N371" cm="1">
        <f t="array" ref="N371">IF(VLOOKUP(M371,$A$2:$F$198,COLUMN($F:$F),FALSE)=0,NA(),VLOOKUP(M371,$A$2:$F$198,COLUMN($F:$F),FALSE))</f>
        <v>63809.64</v>
      </c>
      <c r="T371" s="75">
        <f>AAS!B371</f>
        <v>370</v>
      </c>
      <c r="U371" s="75" t="str">
        <f>AAS!C371</f>
        <v>USA</v>
      </c>
      <c r="V371" cm="1">
        <f t="array" ref="V371">IF(VLOOKUP(U371,$A$2:$F$198,COLUMN($F:$F),FALSE)=0,NA(),VLOOKUP(U371,$A$2:$F$198,COLUMN($F:$F),FALSE))</f>
        <v>63809.64</v>
      </c>
    </row>
    <row r="372" spans="12:22">
      <c r="L372">
        <f>NAMS!B372</f>
        <v>474</v>
      </c>
      <c r="M372" t="str">
        <f>NAMS!K372</f>
        <v>USA</v>
      </c>
      <c r="N372" cm="1">
        <f t="array" ref="N372">IF(VLOOKUP(M372,$A$2:$F$198,COLUMN($F:$F),FALSE)=0,NA(),VLOOKUP(M372,$A$2:$F$198,COLUMN($F:$F),FALSE))</f>
        <v>63809.64</v>
      </c>
      <c r="T372" s="75">
        <f>AAS!B372</f>
        <v>371</v>
      </c>
      <c r="U372" s="75" t="str">
        <f>AAS!C372</f>
        <v>USA</v>
      </c>
      <c r="V372" cm="1">
        <f t="array" ref="V372">IF(VLOOKUP(U372,$A$2:$F$198,COLUMN($F:$F),FALSE)=0,NA(),VLOOKUP(U372,$A$2:$F$198,COLUMN($F:$F),FALSE))</f>
        <v>63809.64</v>
      </c>
    </row>
    <row r="373" spans="12:22">
      <c r="L373">
        <f>NAMS!B373</f>
        <v>475</v>
      </c>
      <c r="M373" t="str">
        <f>NAMS!K373</f>
        <v>USA</v>
      </c>
      <c r="N373" cm="1">
        <f t="array" ref="N373">IF(VLOOKUP(M373,$A$2:$F$198,COLUMN($F:$F),FALSE)=0,NA(),VLOOKUP(M373,$A$2:$F$198,COLUMN($F:$F),FALSE))</f>
        <v>63809.64</v>
      </c>
      <c r="T373" s="75">
        <f>AAS!B373</f>
        <v>372</v>
      </c>
      <c r="U373" s="75" t="str">
        <f>AAS!C373</f>
        <v>USA</v>
      </c>
      <c r="V373" cm="1">
        <f t="array" ref="V373">IF(VLOOKUP(U373,$A$2:$F$198,COLUMN($F:$F),FALSE)=0,NA(),VLOOKUP(U373,$A$2:$F$198,COLUMN($F:$F),FALSE))</f>
        <v>63809.64</v>
      </c>
    </row>
    <row r="374" spans="12:22">
      <c r="L374">
        <f>NAMS!B374</f>
        <v>476</v>
      </c>
      <c r="M374" t="str">
        <f>NAMS!K374</f>
        <v>USA</v>
      </c>
      <c r="N374" cm="1">
        <f t="array" ref="N374">IF(VLOOKUP(M374,$A$2:$F$198,COLUMN($F:$F),FALSE)=0,NA(),VLOOKUP(M374,$A$2:$F$198,COLUMN($F:$F),FALSE))</f>
        <v>63809.64</v>
      </c>
      <c r="T374" s="75">
        <f>AAS!B374</f>
        <v>373</v>
      </c>
      <c r="U374" s="75" t="str">
        <f>AAS!C374</f>
        <v>USA</v>
      </c>
      <c r="V374" cm="1">
        <f t="array" ref="V374">IF(VLOOKUP(U374,$A$2:$F$198,COLUMN($F:$F),FALSE)=0,NA(),VLOOKUP(U374,$A$2:$F$198,COLUMN($F:$F),FALSE))</f>
        <v>63809.64</v>
      </c>
    </row>
    <row r="375" spans="12:22">
      <c r="L375">
        <f>NAMS!B375</f>
        <v>477</v>
      </c>
      <c r="M375" t="str">
        <f>NAMS!K375</f>
        <v>USA</v>
      </c>
      <c r="N375" cm="1">
        <f t="array" ref="N375">IF(VLOOKUP(M375,$A$2:$F$198,COLUMN($F:$F),FALSE)=0,NA(),VLOOKUP(M375,$A$2:$F$198,COLUMN($F:$F),FALSE))</f>
        <v>63809.64</v>
      </c>
      <c r="T375" s="75">
        <f>AAS!B375</f>
        <v>374</v>
      </c>
      <c r="U375" s="75" t="str">
        <f>AAS!C375</f>
        <v>USA</v>
      </c>
      <c r="V375" cm="1">
        <f t="array" ref="V375">IF(VLOOKUP(U375,$A$2:$F$198,COLUMN($F:$F),FALSE)=0,NA(),VLOOKUP(U375,$A$2:$F$198,COLUMN($F:$F),FALSE))</f>
        <v>63809.64</v>
      </c>
    </row>
    <row r="376" spans="12:22">
      <c r="L376">
        <f>NAMS!B376</f>
        <v>478</v>
      </c>
      <c r="M376" t="str">
        <f>NAMS!K376</f>
        <v>USA</v>
      </c>
      <c r="N376" cm="1">
        <f t="array" ref="N376">IF(VLOOKUP(M376,$A$2:$F$198,COLUMN($F:$F),FALSE)=0,NA(),VLOOKUP(M376,$A$2:$F$198,COLUMN($F:$F),FALSE))</f>
        <v>63809.64</v>
      </c>
      <c r="T376" s="75">
        <f>AAS!B376</f>
        <v>375</v>
      </c>
      <c r="U376" s="75" t="str">
        <f>AAS!C376</f>
        <v>USA</v>
      </c>
      <c r="V376" cm="1">
        <f t="array" ref="V376">IF(VLOOKUP(U376,$A$2:$F$198,COLUMN($F:$F),FALSE)=0,NA(),VLOOKUP(U376,$A$2:$F$198,COLUMN($F:$F),FALSE))</f>
        <v>63809.64</v>
      </c>
    </row>
    <row r="377" spans="12:22">
      <c r="L377">
        <f>NAMS!B377</f>
        <v>479</v>
      </c>
      <c r="M377" t="str">
        <f>NAMS!K377</f>
        <v>USA</v>
      </c>
      <c r="N377" cm="1">
        <f t="array" ref="N377">IF(VLOOKUP(M377,$A$2:$F$198,COLUMN($F:$F),FALSE)=0,NA(),VLOOKUP(M377,$A$2:$F$198,COLUMN($F:$F),FALSE))</f>
        <v>63809.64</v>
      </c>
      <c r="T377" s="75">
        <f>AAS!B377</f>
        <v>376</v>
      </c>
      <c r="U377" s="75" t="str">
        <f>AAS!C377</f>
        <v>USA</v>
      </c>
      <c r="V377" cm="1">
        <f t="array" ref="V377">IF(VLOOKUP(U377,$A$2:$F$198,COLUMN($F:$F),FALSE)=0,NA(),VLOOKUP(U377,$A$2:$F$198,COLUMN($F:$F),FALSE))</f>
        <v>63809.64</v>
      </c>
    </row>
    <row r="378" spans="12:22">
      <c r="L378">
        <f>NAMS!B378</f>
        <v>480</v>
      </c>
      <c r="M378" t="str">
        <f>NAMS!K378</f>
        <v>USA</v>
      </c>
      <c r="N378" cm="1">
        <f t="array" ref="N378">IF(VLOOKUP(M378,$A$2:$F$198,COLUMN($F:$F),FALSE)=0,NA(),VLOOKUP(M378,$A$2:$F$198,COLUMN($F:$F),FALSE))</f>
        <v>63809.64</v>
      </c>
      <c r="T378" s="75">
        <f>AAS!B378</f>
        <v>377</v>
      </c>
      <c r="U378" s="75" t="str">
        <f>AAS!C378</f>
        <v>USA</v>
      </c>
      <c r="V378" cm="1">
        <f t="array" ref="V378">IF(VLOOKUP(U378,$A$2:$F$198,COLUMN($F:$F),FALSE)=0,NA(),VLOOKUP(U378,$A$2:$F$198,COLUMN($F:$F),FALSE))</f>
        <v>63809.64</v>
      </c>
    </row>
    <row r="379" spans="12:22">
      <c r="L379">
        <f>NAMS!B379</f>
        <v>481</v>
      </c>
      <c r="M379" t="str">
        <f>NAMS!K379</f>
        <v>USA</v>
      </c>
      <c r="N379" cm="1">
        <f t="array" ref="N379">IF(VLOOKUP(M379,$A$2:$F$198,COLUMN($F:$F),FALSE)=0,NA(),VLOOKUP(M379,$A$2:$F$198,COLUMN($F:$F),FALSE))</f>
        <v>63809.64</v>
      </c>
      <c r="T379" s="75">
        <f>AAS!B379</f>
        <v>378</v>
      </c>
      <c r="U379" s="75" t="str">
        <f>AAS!C379</f>
        <v>USA</v>
      </c>
      <c r="V379" cm="1">
        <f t="array" ref="V379">IF(VLOOKUP(U379,$A$2:$F$198,COLUMN($F:$F),FALSE)=0,NA(),VLOOKUP(U379,$A$2:$F$198,COLUMN($F:$F),FALSE))</f>
        <v>63809.64</v>
      </c>
    </row>
    <row r="380" spans="12:22">
      <c r="L380">
        <f>NAMS!B380</f>
        <v>482</v>
      </c>
      <c r="M380" t="str">
        <f>NAMS!K380</f>
        <v>USA</v>
      </c>
      <c r="N380" cm="1">
        <f t="array" ref="N380">IF(VLOOKUP(M380,$A$2:$F$198,COLUMN($F:$F),FALSE)=0,NA(),VLOOKUP(M380,$A$2:$F$198,COLUMN($F:$F),FALSE))</f>
        <v>63809.64</v>
      </c>
      <c r="T380" s="75">
        <f>AAS!B380</f>
        <v>379</v>
      </c>
      <c r="U380" s="75" t="str">
        <f>AAS!C380</f>
        <v>USA</v>
      </c>
      <c r="V380" cm="1">
        <f t="array" ref="V380">IF(VLOOKUP(U380,$A$2:$F$198,COLUMN($F:$F),FALSE)=0,NA(),VLOOKUP(U380,$A$2:$F$198,COLUMN($F:$F),FALSE))</f>
        <v>63809.64</v>
      </c>
    </row>
    <row r="381" spans="12:22">
      <c r="L381">
        <f>NAMS!B381</f>
        <v>483</v>
      </c>
      <c r="M381" t="str">
        <f>NAMS!K381</f>
        <v>Saudi Arabia</v>
      </c>
      <c r="N381" cm="1">
        <f t="array" ref="N381">IF(VLOOKUP(M381,$A$2:$F$198,COLUMN($F:$F),FALSE)=0,NA(),VLOOKUP(M381,$A$2:$F$198,COLUMN($F:$F),FALSE))</f>
        <v>21764.39</v>
      </c>
      <c r="T381" s="75">
        <f>AAS!B381</f>
        <v>380</v>
      </c>
      <c r="U381" s="75" t="str">
        <f>AAS!C381</f>
        <v>USA</v>
      </c>
      <c r="V381" cm="1">
        <f t="array" ref="V381">IF(VLOOKUP(U381,$A$2:$F$198,COLUMN($F:$F),FALSE)=0,NA(),VLOOKUP(U381,$A$2:$F$198,COLUMN($F:$F),FALSE))</f>
        <v>63809.64</v>
      </c>
    </row>
    <row r="382" spans="12:22">
      <c r="L382">
        <f>NAMS!B382</f>
        <v>484</v>
      </c>
      <c r="M382" t="str">
        <f>NAMS!K382</f>
        <v>Australia</v>
      </c>
      <c r="N382" cm="1">
        <f t="array" ref="N382">IF(VLOOKUP(M382,$A$2:$F$198,COLUMN($F:$F),FALSE)=0,NA(),VLOOKUP(M382,$A$2:$F$198,COLUMN($F:$F),FALSE))</f>
        <v>61250.7</v>
      </c>
      <c r="T382" s="75">
        <f>AAS!B382</f>
        <v>381</v>
      </c>
      <c r="U382" s="75" t="str">
        <f>AAS!C382</f>
        <v>USA</v>
      </c>
      <c r="V382" cm="1">
        <f t="array" ref="V382">IF(VLOOKUP(U382,$A$2:$F$198,COLUMN($F:$F),FALSE)=0,NA(),VLOOKUP(U382,$A$2:$F$198,COLUMN($F:$F),FALSE))</f>
        <v>63809.64</v>
      </c>
    </row>
    <row r="383" spans="12:22">
      <c r="L383">
        <f>NAMS!B383</f>
        <v>485</v>
      </c>
      <c r="M383" t="str">
        <f>NAMS!K383</f>
        <v>USA</v>
      </c>
      <c r="N383" cm="1">
        <f t="array" ref="N383">IF(VLOOKUP(M383,$A$2:$F$198,COLUMN($F:$F),FALSE)=0,NA(),VLOOKUP(M383,$A$2:$F$198,COLUMN($F:$F),FALSE))</f>
        <v>63809.64</v>
      </c>
      <c r="T383" s="75">
        <f>AAS!B383</f>
        <v>382</v>
      </c>
      <c r="U383" s="75" t="str">
        <f>AAS!C383</f>
        <v>USA</v>
      </c>
      <c r="V383" cm="1">
        <f t="array" ref="V383">IF(VLOOKUP(U383,$A$2:$F$198,COLUMN($F:$F),FALSE)=0,NA(),VLOOKUP(U383,$A$2:$F$198,COLUMN($F:$F),FALSE))</f>
        <v>63809.64</v>
      </c>
    </row>
    <row r="384" spans="12:22">
      <c r="L384">
        <f>NAMS!B384</f>
        <v>486</v>
      </c>
      <c r="M384" t="str">
        <f>NAMS!K384</f>
        <v>USA</v>
      </c>
      <c r="N384" cm="1">
        <f t="array" ref="N384">IF(VLOOKUP(M384,$A$2:$F$198,COLUMN($F:$F),FALSE)=0,NA(),VLOOKUP(M384,$A$2:$F$198,COLUMN($F:$F),FALSE))</f>
        <v>63809.64</v>
      </c>
      <c r="T384" s="75">
        <f>AAS!B384</f>
        <v>383</v>
      </c>
      <c r="U384" s="75" t="str">
        <f>AAS!C384</f>
        <v>USA</v>
      </c>
      <c r="V384" cm="1">
        <f t="array" ref="V384">IF(VLOOKUP(U384,$A$2:$F$198,COLUMN($F:$F),FALSE)=0,NA(),VLOOKUP(U384,$A$2:$F$198,COLUMN($F:$F),FALSE))</f>
        <v>63809.64</v>
      </c>
    </row>
    <row r="385" spans="12:22">
      <c r="L385">
        <f>NAMS!B385</f>
        <v>487</v>
      </c>
      <c r="M385" t="str">
        <f>NAMS!K385</f>
        <v>USA</v>
      </c>
      <c r="N385" cm="1">
        <f t="array" ref="N385">IF(VLOOKUP(M385,$A$2:$F$198,COLUMN($F:$F),FALSE)=0,NA(),VLOOKUP(M385,$A$2:$F$198,COLUMN($F:$F),FALSE))</f>
        <v>63809.64</v>
      </c>
      <c r="T385" s="75">
        <f>AAS!B385</f>
        <v>384</v>
      </c>
      <c r="U385" s="75" t="str">
        <f>AAS!C385</f>
        <v>USA</v>
      </c>
      <c r="V385" cm="1">
        <f t="array" ref="V385">IF(VLOOKUP(U385,$A$2:$F$198,COLUMN($F:$F),FALSE)=0,NA(),VLOOKUP(U385,$A$2:$F$198,COLUMN($F:$F),FALSE))</f>
        <v>63809.64</v>
      </c>
    </row>
    <row r="386" spans="12:22">
      <c r="L386">
        <f>NAMS!B386</f>
        <v>488</v>
      </c>
      <c r="M386" t="str">
        <f>NAMS!K386</f>
        <v>USA</v>
      </c>
      <c r="N386" cm="1">
        <f t="array" ref="N386">IF(VLOOKUP(M386,$A$2:$F$198,COLUMN($F:$F),FALSE)=0,NA(),VLOOKUP(M386,$A$2:$F$198,COLUMN($F:$F),FALSE))</f>
        <v>63809.64</v>
      </c>
      <c r="T386" s="75">
        <f>AAS!B386</f>
        <v>385</v>
      </c>
      <c r="U386" s="75" t="str">
        <f>AAS!C386</f>
        <v>USA</v>
      </c>
      <c r="V386" cm="1">
        <f t="array" ref="V386">IF(VLOOKUP(U386,$A$2:$F$198,COLUMN($F:$F),FALSE)=0,NA(),VLOOKUP(U386,$A$2:$F$198,COLUMN($F:$F),FALSE))</f>
        <v>63809.64</v>
      </c>
    </row>
    <row r="387" spans="12:22">
      <c r="L387">
        <f>NAMS!B387</f>
        <v>489</v>
      </c>
      <c r="M387" t="str">
        <f>NAMS!K387</f>
        <v>USA</v>
      </c>
      <c r="N387" cm="1">
        <f t="array" ref="N387">IF(VLOOKUP(M387,$A$2:$F$198,COLUMN($F:$F),FALSE)=0,NA(),VLOOKUP(M387,$A$2:$F$198,COLUMN($F:$F),FALSE))</f>
        <v>63809.64</v>
      </c>
      <c r="T387" s="75">
        <f>AAS!B387</f>
        <v>386</v>
      </c>
      <c r="U387" s="75" t="str">
        <f>AAS!C387</f>
        <v>Unknown</v>
      </c>
      <c r="V387" t="e" cm="1">
        <f t="array" ref="V387">IF(VLOOKUP(U387,$A$2:$F$198,COLUMN($F:$F),FALSE)=0,NA(),VLOOKUP(U387,$A$2:$F$198,COLUMN($F:$F),FALSE))</f>
        <v>#N/A</v>
      </c>
    </row>
    <row r="388" spans="12:22">
      <c r="L388">
        <f>NAMS!B388</f>
        <v>490</v>
      </c>
      <c r="M388" t="str">
        <f>NAMS!K388</f>
        <v>Germany</v>
      </c>
      <c r="N388" cm="1">
        <f t="array" ref="N388">IF(VLOOKUP(M388,$A$2:$F$198,COLUMN($F:$F),FALSE)=0,NA(),VLOOKUP(M388,$A$2:$F$198,COLUMN($F:$F),FALSE))</f>
        <v>49180.54</v>
      </c>
      <c r="T388" s="75">
        <f>AAS!B388</f>
        <v>387</v>
      </c>
      <c r="U388" s="75" t="str">
        <f>AAS!C388</f>
        <v>USA</v>
      </c>
      <c r="V388" cm="1">
        <f t="array" ref="V388">IF(VLOOKUP(U388,$A$2:$F$198,COLUMN($F:$F),FALSE)=0,NA(),VLOOKUP(U388,$A$2:$F$198,COLUMN($F:$F),FALSE))</f>
        <v>63809.64</v>
      </c>
    </row>
    <row r="389" spans="12:22">
      <c r="L389">
        <f>NAMS!B389</f>
        <v>491</v>
      </c>
      <c r="M389" t="str">
        <f>NAMS!K389</f>
        <v>USA</v>
      </c>
      <c r="N389" cm="1">
        <f t="array" ref="N389">IF(VLOOKUP(M389,$A$2:$F$198,COLUMN($F:$F),FALSE)=0,NA(),VLOOKUP(M389,$A$2:$F$198,COLUMN($F:$F),FALSE))</f>
        <v>63809.64</v>
      </c>
      <c r="T389" s="75">
        <f>AAS!B389</f>
        <v>388</v>
      </c>
      <c r="U389" s="75" t="str">
        <f>AAS!C389</f>
        <v>USA</v>
      </c>
      <c r="V389" cm="1">
        <f t="array" ref="V389">IF(VLOOKUP(U389,$A$2:$F$198,COLUMN($F:$F),FALSE)=0,NA(),VLOOKUP(U389,$A$2:$F$198,COLUMN($F:$F),FALSE))</f>
        <v>63809.64</v>
      </c>
    </row>
    <row r="390" spans="12:22">
      <c r="L390">
        <f>NAMS!B390</f>
        <v>492</v>
      </c>
      <c r="M390" t="str">
        <f>NAMS!K390</f>
        <v>USA</v>
      </c>
      <c r="N390" cm="1">
        <f t="array" ref="N390">IF(VLOOKUP(M390,$A$2:$F$198,COLUMN($F:$F),FALSE)=0,NA(),VLOOKUP(M390,$A$2:$F$198,COLUMN($F:$F),FALSE))</f>
        <v>63809.64</v>
      </c>
      <c r="T390" s="75">
        <f>AAS!B390</f>
        <v>389</v>
      </c>
      <c r="U390" s="75" t="str">
        <f>AAS!C390</f>
        <v>USA</v>
      </c>
      <c r="V390" cm="1">
        <f t="array" ref="V390">IF(VLOOKUP(U390,$A$2:$F$198,COLUMN($F:$F),FALSE)=0,NA(),VLOOKUP(U390,$A$2:$F$198,COLUMN($F:$F),FALSE))</f>
        <v>63809.64</v>
      </c>
    </row>
    <row r="391" spans="12:22">
      <c r="L391">
        <f>NAMS!B391</f>
        <v>493</v>
      </c>
      <c r="M391" t="str">
        <f>NAMS!K391</f>
        <v>Netherlands</v>
      </c>
      <c r="N391" cm="1">
        <f t="array" ref="N391">IF(VLOOKUP(M391,$A$2:$F$198,COLUMN($F:$F),FALSE)=0,NA(),VLOOKUP(M391,$A$2:$F$198,COLUMN($F:$F),FALSE))</f>
        <v>53666.48</v>
      </c>
      <c r="T391" s="75">
        <f>AAS!B391</f>
        <v>390</v>
      </c>
      <c r="U391" s="75" t="str">
        <f>AAS!C391</f>
        <v>USA</v>
      </c>
      <c r="V391" cm="1">
        <f t="array" ref="V391">IF(VLOOKUP(U391,$A$2:$F$198,COLUMN($F:$F),FALSE)=0,NA(),VLOOKUP(U391,$A$2:$F$198,COLUMN($F:$F),FALSE))</f>
        <v>63809.64</v>
      </c>
    </row>
    <row r="392" spans="12:22">
      <c r="L392">
        <f>NAMS!B392</f>
        <v>494</v>
      </c>
      <c r="M392" t="str">
        <f>NAMS!K392</f>
        <v>USA</v>
      </c>
      <c r="N392" cm="1">
        <f t="array" ref="N392">IF(VLOOKUP(M392,$A$2:$F$198,COLUMN($F:$F),FALSE)=0,NA(),VLOOKUP(M392,$A$2:$F$198,COLUMN($F:$F),FALSE))</f>
        <v>63809.64</v>
      </c>
      <c r="T392" s="75">
        <f>AAS!B392</f>
        <v>391</v>
      </c>
      <c r="U392" s="75" t="str">
        <f>AAS!C392</f>
        <v>USA</v>
      </c>
      <c r="V392" cm="1">
        <f t="array" ref="V392">IF(VLOOKUP(U392,$A$2:$F$198,COLUMN($F:$F),FALSE)=0,NA(),VLOOKUP(U392,$A$2:$F$198,COLUMN($F:$F),FALSE))</f>
        <v>63809.64</v>
      </c>
    </row>
    <row r="393" spans="12:22">
      <c r="L393">
        <f>NAMS!B393</f>
        <v>495</v>
      </c>
      <c r="M393" t="str">
        <f>NAMS!K393</f>
        <v>Netherlands</v>
      </c>
      <c r="N393" cm="1">
        <f t="array" ref="N393">IF(VLOOKUP(M393,$A$2:$F$198,COLUMN($F:$F),FALSE)=0,NA(),VLOOKUP(M393,$A$2:$F$198,COLUMN($F:$F),FALSE))</f>
        <v>53666.48</v>
      </c>
      <c r="T393" s="75">
        <f>AAS!B393</f>
        <v>392</v>
      </c>
      <c r="U393" s="75" t="str">
        <f>AAS!C393</f>
        <v>USA</v>
      </c>
      <c r="V393" cm="1">
        <f t="array" ref="V393">IF(VLOOKUP(U393,$A$2:$F$198,COLUMN($F:$F),FALSE)=0,NA(),VLOOKUP(U393,$A$2:$F$198,COLUMN($F:$F),FALSE))</f>
        <v>63809.64</v>
      </c>
    </row>
    <row r="394" spans="12:22">
      <c r="L394">
        <f>NAMS!B394</f>
        <v>496</v>
      </c>
      <c r="M394" t="str">
        <f>NAMS!K394</f>
        <v>USA</v>
      </c>
      <c r="N394" cm="1">
        <f t="array" ref="N394">IF(VLOOKUP(M394,$A$2:$F$198,COLUMN($F:$F),FALSE)=0,NA(),VLOOKUP(M394,$A$2:$F$198,COLUMN($F:$F),FALSE))</f>
        <v>63809.64</v>
      </c>
      <c r="T394" s="75">
        <f>AAS!B394</f>
        <v>393</v>
      </c>
      <c r="U394" s="75" t="str">
        <f>AAS!C394</f>
        <v>USA</v>
      </c>
      <c r="V394" cm="1">
        <f t="array" ref="V394">IF(VLOOKUP(U394,$A$2:$F$198,COLUMN($F:$F),FALSE)=0,NA(),VLOOKUP(U394,$A$2:$F$198,COLUMN($F:$F),FALSE))</f>
        <v>63809.64</v>
      </c>
    </row>
    <row r="395" spans="12:22">
      <c r="L395">
        <f>NAMS!B395</f>
        <v>497</v>
      </c>
      <c r="M395" t="str">
        <f>NAMS!K395</f>
        <v>USA</v>
      </c>
      <c r="N395" cm="1">
        <f t="array" ref="N395">IF(VLOOKUP(M395,$A$2:$F$198,COLUMN($F:$F),FALSE)=0,NA(),VLOOKUP(M395,$A$2:$F$198,COLUMN($F:$F),FALSE))</f>
        <v>63809.64</v>
      </c>
      <c r="T395" s="75">
        <f>AAS!B395</f>
        <v>394</v>
      </c>
      <c r="U395" s="75" t="str">
        <f>AAS!C395</f>
        <v>USA</v>
      </c>
      <c r="V395" cm="1">
        <f t="array" ref="V395">IF(VLOOKUP(U395,$A$2:$F$198,COLUMN($F:$F),FALSE)=0,NA(),VLOOKUP(U395,$A$2:$F$198,COLUMN($F:$F),FALSE))</f>
        <v>63809.64</v>
      </c>
    </row>
    <row r="396" spans="12:22">
      <c r="L396">
        <f>NAMS!B396</f>
        <v>498</v>
      </c>
      <c r="M396" t="str">
        <f>NAMS!K396</f>
        <v>USA</v>
      </c>
      <c r="N396" cm="1">
        <f t="array" ref="N396">IF(VLOOKUP(M396,$A$2:$F$198,COLUMN($F:$F),FALSE)=0,NA(),VLOOKUP(M396,$A$2:$F$198,COLUMN($F:$F),FALSE))</f>
        <v>63809.64</v>
      </c>
      <c r="T396" s="75">
        <f>AAS!B396</f>
        <v>395</v>
      </c>
      <c r="U396" s="75" t="str">
        <f>AAS!C396</f>
        <v>USA</v>
      </c>
      <c r="V396" cm="1">
        <f t="array" ref="V396">IF(VLOOKUP(U396,$A$2:$F$198,COLUMN($F:$F),FALSE)=0,NA(),VLOOKUP(U396,$A$2:$F$198,COLUMN($F:$F),FALSE))</f>
        <v>63809.64</v>
      </c>
    </row>
    <row r="397" spans="12:22">
      <c r="L397">
        <f>NAMS!B397</f>
        <v>499</v>
      </c>
      <c r="M397" t="str">
        <f>NAMS!K397</f>
        <v>Saudi Arabia</v>
      </c>
      <c r="N397" cm="1">
        <f t="array" ref="N397">IF(VLOOKUP(M397,$A$2:$F$198,COLUMN($F:$F),FALSE)=0,NA(),VLOOKUP(M397,$A$2:$F$198,COLUMN($F:$F),FALSE))</f>
        <v>21764.39</v>
      </c>
      <c r="T397" s="75">
        <f>AAS!B397</f>
        <v>396</v>
      </c>
      <c r="U397" s="75" t="str">
        <f>AAS!C397</f>
        <v>USA</v>
      </c>
      <c r="V397" cm="1">
        <f t="array" ref="V397">IF(VLOOKUP(U397,$A$2:$F$198,COLUMN($F:$F),FALSE)=0,NA(),VLOOKUP(U397,$A$2:$F$198,COLUMN($F:$F),FALSE))</f>
        <v>63809.64</v>
      </c>
    </row>
    <row r="398" spans="12:22">
      <c r="L398">
        <f>NAMS!B398</f>
        <v>500</v>
      </c>
      <c r="M398" t="str">
        <f>NAMS!K398</f>
        <v>USA</v>
      </c>
      <c r="N398" cm="1">
        <f t="array" ref="N398">IF(VLOOKUP(M398,$A$2:$F$198,COLUMN($F:$F),FALSE)=0,NA(),VLOOKUP(M398,$A$2:$F$198,COLUMN($F:$F),FALSE))</f>
        <v>63809.64</v>
      </c>
      <c r="T398" s="75">
        <f>AAS!B398</f>
        <v>397</v>
      </c>
      <c r="U398" s="75" t="str">
        <f>AAS!C398</f>
        <v>USA</v>
      </c>
      <c r="V398" cm="1">
        <f t="array" ref="V398">IF(VLOOKUP(U398,$A$2:$F$198,COLUMN($F:$F),FALSE)=0,NA(),VLOOKUP(U398,$A$2:$F$198,COLUMN($F:$F),FALSE))</f>
        <v>63809.64</v>
      </c>
    </row>
    <row r="399" spans="12:22">
      <c r="L399">
        <f>NAMS!B399</f>
        <v>501</v>
      </c>
      <c r="M399" t="str">
        <f>NAMS!K399</f>
        <v>USA</v>
      </c>
      <c r="N399" cm="1">
        <f t="array" ref="N399">IF(VLOOKUP(M399,$A$2:$F$198,COLUMN($F:$F),FALSE)=0,NA(),VLOOKUP(M399,$A$2:$F$198,COLUMN($F:$F),FALSE))</f>
        <v>63809.64</v>
      </c>
      <c r="T399" s="75">
        <f>AAS!B399</f>
        <v>398</v>
      </c>
      <c r="U399" s="75" t="str">
        <f>AAS!C399</f>
        <v>USA</v>
      </c>
      <c r="V399" cm="1">
        <f t="array" ref="V399">IF(VLOOKUP(U399,$A$2:$F$198,COLUMN($F:$F),FALSE)=0,NA(),VLOOKUP(U399,$A$2:$F$198,COLUMN($F:$F),FALSE))</f>
        <v>63809.64</v>
      </c>
    </row>
    <row r="400" spans="12:22">
      <c r="L400">
        <f>NAMS!B400</f>
        <v>502</v>
      </c>
      <c r="M400" t="str">
        <f>NAMS!K400</f>
        <v>Saudi Arabia</v>
      </c>
      <c r="N400" cm="1">
        <f t="array" ref="N400">IF(VLOOKUP(M400,$A$2:$F$198,COLUMN($F:$F),FALSE)=0,NA(),VLOOKUP(M400,$A$2:$F$198,COLUMN($F:$F),FALSE))</f>
        <v>21764.39</v>
      </c>
      <c r="T400" s="75">
        <f>AAS!B400</f>
        <v>399</v>
      </c>
      <c r="U400" s="75" t="str">
        <f>AAS!C400</f>
        <v>USA</v>
      </c>
      <c r="V400" cm="1">
        <f t="array" ref="V400">IF(VLOOKUP(U400,$A$2:$F$198,COLUMN($F:$F),FALSE)=0,NA(),VLOOKUP(U400,$A$2:$F$198,COLUMN($F:$F),FALSE))</f>
        <v>63809.64</v>
      </c>
    </row>
    <row r="401" spans="12:22">
      <c r="L401">
        <f>NAMS!B401</f>
        <v>503</v>
      </c>
      <c r="M401" t="str">
        <f>NAMS!K401</f>
        <v>USA</v>
      </c>
      <c r="N401" cm="1">
        <f t="array" ref="N401">IF(VLOOKUP(M401,$A$2:$F$198,COLUMN($F:$F),FALSE)=0,NA(),VLOOKUP(M401,$A$2:$F$198,COLUMN($F:$F),FALSE))</f>
        <v>63809.64</v>
      </c>
      <c r="T401" s="75">
        <f>AAS!B401</f>
        <v>400</v>
      </c>
      <c r="U401" s="75" t="str">
        <f>AAS!C401</f>
        <v>USA</v>
      </c>
      <c r="V401" cm="1">
        <f t="array" ref="V401">IF(VLOOKUP(U401,$A$2:$F$198,COLUMN($F:$F),FALSE)=0,NA(),VLOOKUP(U401,$A$2:$F$198,COLUMN($F:$F),FALSE))</f>
        <v>63809.64</v>
      </c>
    </row>
    <row r="402" spans="12:22">
      <c r="L402">
        <f>NAMS!B402</f>
        <v>504</v>
      </c>
      <c r="M402" t="str">
        <f>NAMS!K402</f>
        <v>USA</v>
      </c>
      <c r="N402" cm="1">
        <f t="array" ref="N402">IF(VLOOKUP(M402,$A$2:$F$198,COLUMN($F:$F),FALSE)=0,NA(),VLOOKUP(M402,$A$2:$F$198,COLUMN($F:$F),FALSE))</f>
        <v>63809.64</v>
      </c>
      <c r="T402" s="75">
        <f>AAS!B402</f>
        <v>401</v>
      </c>
      <c r="U402" s="75" t="str">
        <f>AAS!C402</f>
        <v>USA</v>
      </c>
      <c r="V402" cm="1">
        <f t="array" ref="V402">IF(VLOOKUP(U402,$A$2:$F$198,COLUMN($F:$F),FALSE)=0,NA(),VLOOKUP(U402,$A$2:$F$198,COLUMN($F:$F),FALSE))</f>
        <v>63809.64</v>
      </c>
    </row>
    <row r="403" spans="12:22">
      <c r="L403">
        <f>NAMS!B403</f>
        <v>505</v>
      </c>
      <c r="M403" t="str">
        <f>NAMS!K403</f>
        <v>USA</v>
      </c>
      <c r="N403" cm="1">
        <f t="array" ref="N403">IF(VLOOKUP(M403,$A$2:$F$198,COLUMN($F:$F),FALSE)=0,NA(),VLOOKUP(M403,$A$2:$F$198,COLUMN($F:$F),FALSE))</f>
        <v>63809.64</v>
      </c>
      <c r="T403" s="75">
        <f>AAS!B403</f>
        <v>402</v>
      </c>
      <c r="U403" s="75" t="str">
        <f>AAS!C403</f>
        <v>USA</v>
      </c>
      <c r="V403" cm="1">
        <f t="array" ref="V403">IF(VLOOKUP(U403,$A$2:$F$198,COLUMN($F:$F),FALSE)=0,NA(),VLOOKUP(U403,$A$2:$F$198,COLUMN($F:$F),FALSE))</f>
        <v>63809.64</v>
      </c>
    </row>
    <row r="404" spans="12:22">
      <c r="L404">
        <f>NAMS!B404</f>
        <v>506</v>
      </c>
      <c r="M404" t="str">
        <f>NAMS!K404</f>
        <v>USA</v>
      </c>
      <c r="N404" cm="1">
        <f t="array" ref="N404">IF(VLOOKUP(M404,$A$2:$F$198,COLUMN($F:$F),FALSE)=0,NA(),VLOOKUP(M404,$A$2:$F$198,COLUMN($F:$F),FALSE))</f>
        <v>63809.64</v>
      </c>
      <c r="T404" s="75">
        <f>AAS!B404</f>
        <v>403</v>
      </c>
      <c r="U404" s="75" t="str">
        <f>AAS!C404</f>
        <v>USA</v>
      </c>
      <c r="V404" cm="1">
        <f t="array" ref="V404">IF(VLOOKUP(U404,$A$2:$F$198,COLUMN($F:$F),FALSE)=0,NA(),VLOOKUP(U404,$A$2:$F$198,COLUMN($F:$F),FALSE))</f>
        <v>63809.64</v>
      </c>
    </row>
    <row r="405" spans="12:22">
      <c r="L405">
        <f>NAMS!B405</f>
        <v>507</v>
      </c>
      <c r="M405" t="str">
        <f>NAMS!K405</f>
        <v>USA</v>
      </c>
      <c r="N405" cm="1">
        <f t="array" ref="N405">IF(VLOOKUP(M405,$A$2:$F$198,COLUMN($F:$F),FALSE)=0,NA(),VLOOKUP(M405,$A$2:$F$198,COLUMN($F:$F),FALSE))</f>
        <v>63809.64</v>
      </c>
      <c r="T405" s="75">
        <f>AAS!B405</f>
        <v>404</v>
      </c>
      <c r="U405" s="75" t="str">
        <f>AAS!C405</f>
        <v>South Korea</v>
      </c>
      <c r="V405" cm="1">
        <f t="array" ref="V405">IF(VLOOKUP(U405,$A$2:$F$198,COLUMN($F:$F),FALSE)=0,NA(),VLOOKUP(U405,$A$2:$F$198,COLUMN($F:$F),FALSE))</f>
        <v>32154.02</v>
      </c>
    </row>
    <row r="406" spans="12:22">
      <c r="L406">
        <f>NAMS!B406</f>
        <v>508</v>
      </c>
      <c r="M406" t="str">
        <f>NAMS!K406</f>
        <v>USA</v>
      </c>
      <c r="N406" cm="1">
        <f t="array" ref="N406">IF(VLOOKUP(M406,$A$2:$F$198,COLUMN($F:$F),FALSE)=0,NA(),VLOOKUP(M406,$A$2:$F$198,COLUMN($F:$F),FALSE))</f>
        <v>63809.64</v>
      </c>
      <c r="T406" s="75">
        <f>AAS!B406</f>
        <v>405</v>
      </c>
      <c r="U406" s="75" t="str">
        <f>AAS!C406</f>
        <v>United Kingdom</v>
      </c>
      <c r="V406" cm="1">
        <f t="array" ref="V406">IF(VLOOKUP(U406,$A$2:$F$198,COLUMN($F:$F),FALSE)=0,NA(),VLOOKUP(U406,$A$2:$F$198,COLUMN($F:$F),FALSE))</f>
        <v>40800.480000000003</v>
      </c>
    </row>
    <row r="407" spans="12:22">
      <c r="L407">
        <f>NAMS!B407</f>
        <v>509</v>
      </c>
      <c r="M407" t="str">
        <f>NAMS!K407</f>
        <v>USA</v>
      </c>
      <c r="N407" cm="1">
        <f t="array" ref="N407">IF(VLOOKUP(M407,$A$2:$F$198,COLUMN($F:$F),FALSE)=0,NA(),VLOOKUP(M407,$A$2:$F$198,COLUMN($F:$F),FALSE))</f>
        <v>63809.64</v>
      </c>
      <c r="T407" s="75">
        <f>AAS!B407</f>
        <v>406</v>
      </c>
      <c r="U407" s="75" t="str">
        <f>AAS!C407</f>
        <v>Canada</v>
      </c>
      <c r="V407" cm="1">
        <f t="array" ref="V407">IF(VLOOKUP(U407,$A$2:$F$198,COLUMN($F:$F),FALSE)=0,NA(),VLOOKUP(U407,$A$2:$F$198,COLUMN($F:$F),FALSE))</f>
        <v>49196.49</v>
      </c>
    </row>
    <row r="408" spans="12:22">
      <c r="L408">
        <f>NAMS!B408</f>
        <v>510</v>
      </c>
      <c r="M408" t="str">
        <f>NAMS!K408</f>
        <v>USA</v>
      </c>
      <c r="N408" cm="1">
        <f t="array" ref="N408">IF(VLOOKUP(M408,$A$2:$F$198,COLUMN($F:$F),FALSE)=0,NA(),VLOOKUP(M408,$A$2:$F$198,COLUMN($F:$F),FALSE))</f>
        <v>63809.64</v>
      </c>
      <c r="T408" s="75">
        <f>AAS!B408</f>
        <v>407</v>
      </c>
      <c r="U408" s="75" t="str">
        <f>AAS!C408</f>
        <v>USA</v>
      </c>
      <c r="V408" cm="1">
        <f t="array" ref="V408">IF(VLOOKUP(U408,$A$2:$F$198,COLUMN($F:$F),FALSE)=0,NA(),VLOOKUP(U408,$A$2:$F$198,COLUMN($F:$F),FALSE))</f>
        <v>63809.64</v>
      </c>
    </row>
    <row r="409" spans="12:22">
      <c r="L409">
        <f>NAMS!B409</f>
        <v>511</v>
      </c>
      <c r="M409" t="str">
        <f>NAMS!K409</f>
        <v>USA</v>
      </c>
      <c r="N409" cm="1">
        <f t="array" ref="N409">IF(VLOOKUP(M409,$A$2:$F$198,COLUMN($F:$F),FALSE)=0,NA(),VLOOKUP(M409,$A$2:$F$198,COLUMN($F:$F),FALSE))</f>
        <v>63809.64</v>
      </c>
      <c r="T409" s="75">
        <f>AAS!B409</f>
        <v>408</v>
      </c>
      <c r="U409" s="75" t="str">
        <f>AAS!C409</f>
        <v>USA</v>
      </c>
      <c r="V409" cm="1">
        <f t="array" ref="V409">IF(VLOOKUP(U409,$A$2:$F$198,COLUMN($F:$F),FALSE)=0,NA(),VLOOKUP(U409,$A$2:$F$198,COLUMN($F:$F),FALSE))</f>
        <v>63809.64</v>
      </c>
    </row>
    <row r="410" spans="12:22">
      <c r="L410">
        <f>NAMS!B410</f>
        <v>512</v>
      </c>
      <c r="M410" t="str">
        <f>NAMS!K410</f>
        <v>USA</v>
      </c>
      <c r="N410" cm="1">
        <f t="array" ref="N410">IF(VLOOKUP(M410,$A$2:$F$198,COLUMN($F:$F),FALSE)=0,NA(),VLOOKUP(M410,$A$2:$F$198,COLUMN($F:$F),FALSE))</f>
        <v>63809.64</v>
      </c>
      <c r="T410" s="75">
        <f>AAS!B410</f>
        <v>409</v>
      </c>
      <c r="U410" s="75" t="str">
        <f>AAS!C410</f>
        <v>USA</v>
      </c>
      <c r="V410" cm="1">
        <f t="array" ref="V410">IF(VLOOKUP(U410,$A$2:$F$198,COLUMN($F:$F),FALSE)=0,NA(),VLOOKUP(U410,$A$2:$F$198,COLUMN($F:$F),FALSE))</f>
        <v>63809.64</v>
      </c>
    </row>
    <row r="411" spans="12:22">
      <c r="L411">
        <f>NAMS!B411</f>
        <v>513</v>
      </c>
      <c r="M411" t="str">
        <f>NAMS!K411</f>
        <v>USA</v>
      </c>
      <c r="N411" cm="1">
        <f t="array" ref="N411">IF(VLOOKUP(M411,$A$2:$F$198,COLUMN($F:$F),FALSE)=0,NA(),VLOOKUP(M411,$A$2:$F$198,COLUMN($F:$F),FALSE))</f>
        <v>63809.64</v>
      </c>
      <c r="T411" s="75">
        <f>AAS!B411</f>
        <v>410</v>
      </c>
      <c r="U411" s="75" t="str">
        <f>AAS!C411</f>
        <v>USA</v>
      </c>
      <c r="V411" cm="1">
        <f t="array" ref="V411">IF(VLOOKUP(U411,$A$2:$F$198,COLUMN($F:$F),FALSE)=0,NA(),VLOOKUP(U411,$A$2:$F$198,COLUMN($F:$F),FALSE))</f>
        <v>63809.64</v>
      </c>
    </row>
    <row r="412" spans="12:22">
      <c r="L412">
        <f>NAMS!B412</f>
        <v>514</v>
      </c>
      <c r="M412" t="str">
        <f>NAMS!K412</f>
        <v>United Kingdom</v>
      </c>
      <c r="N412" cm="1">
        <f t="array" ref="N412">IF(VLOOKUP(M412,$A$2:$F$198,COLUMN($F:$F),FALSE)=0,NA(),VLOOKUP(M412,$A$2:$F$198,COLUMN($F:$F),FALSE))</f>
        <v>40800.480000000003</v>
      </c>
      <c r="T412" s="75">
        <f>AAS!B412</f>
        <v>411</v>
      </c>
      <c r="U412" s="75" t="str">
        <f>AAS!C412</f>
        <v>Unknown</v>
      </c>
      <c r="V412" t="e" cm="1">
        <f t="array" ref="V412">IF(VLOOKUP(U412,$A$2:$F$198,COLUMN($F:$F),FALSE)=0,NA(),VLOOKUP(U412,$A$2:$F$198,COLUMN($F:$F),FALSE))</f>
        <v>#N/A</v>
      </c>
    </row>
    <row r="413" spans="12:22">
      <c r="L413">
        <f>NAMS!B413</f>
        <v>515</v>
      </c>
      <c r="M413" t="str">
        <f>NAMS!K413</f>
        <v>USA</v>
      </c>
      <c r="N413" cm="1">
        <f t="array" ref="N413">IF(VLOOKUP(M413,$A$2:$F$198,COLUMN($F:$F),FALSE)=0,NA(),VLOOKUP(M413,$A$2:$F$198,COLUMN($F:$F),FALSE))</f>
        <v>63809.64</v>
      </c>
      <c r="T413" s="75">
        <f>AAS!B413</f>
        <v>412</v>
      </c>
      <c r="U413" s="75" t="str">
        <f>AAS!C413</f>
        <v>Unknown</v>
      </c>
      <c r="V413" t="e" cm="1">
        <f t="array" ref="V413">IF(VLOOKUP(U413,$A$2:$F$198,COLUMN($F:$F),FALSE)=0,NA(),VLOOKUP(U413,$A$2:$F$198,COLUMN($F:$F),FALSE))</f>
        <v>#N/A</v>
      </c>
    </row>
    <row r="414" spans="12:22">
      <c r="L414">
        <f>NAMS!B414</f>
        <v>516</v>
      </c>
      <c r="M414" t="str">
        <f>NAMS!K414</f>
        <v>USA</v>
      </c>
      <c r="N414" cm="1">
        <f t="array" ref="N414">IF(VLOOKUP(M414,$A$2:$F$198,COLUMN($F:$F),FALSE)=0,NA(),VLOOKUP(M414,$A$2:$F$198,COLUMN($F:$F),FALSE))</f>
        <v>63809.64</v>
      </c>
      <c r="T414" s="75">
        <f>AAS!B414</f>
        <v>413</v>
      </c>
      <c r="U414" s="75" t="str">
        <f>AAS!C414</f>
        <v>Unknown</v>
      </c>
      <c r="V414" t="e" cm="1">
        <f t="array" ref="V414">IF(VLOOKUP(U414,$A$2:$F$198,COLUMN($F:$F),FALSE)=0,NA(),VLOOKUP(U414,$A$2:$F$198,COLUMN($F:$F),FALSE))</f>
        <v>#N/A</v>
      </c>
    </row>
    <row r="415" spans="12:22">
      <c r="L415">
        <f>NAMS!B415</f>
        <v>517</v>
      </c>
      <c r="M415" t="str">
        <f>NAMS!K415</f>
        <v>USA</v>
      </c>
      <c r="N415" cm="1">
        <f t="array" ref="N415">IF(VLOOKUP(M415,$A$2:$F$198,COLUMN($F:$F),FALSE)=0,NA(),VLOOKUP(M415,$A$2:$F$198,COLUMN($F:$F),FALSE))</f>
        <v>63809.64</v>
      </c>
      <c r="T415" s="75">
        <f>AAS!B415</f>
        <v>414</v>
      </c>
      <c r="U415" s="75" t="str">
        <f>AAS!C415</f>
        <v>Unknown</v>
      </c>
      <c r="V415" t="e" cm="1">
        <f t="array" ref="V415">IF(VLOOKUP(U415,$A$2:$F$198,COLUMN($F:$F),FALSE)=0,NA(),VLOOKUP(U415,$A$2:$F$198,COLUMN($F:$F),FALSE))</f>
        <v>#N/A</v>
      </c>
    </row>
    <row r="416" spans="12:22">
      <c r="L416">
        <f>NAMS!B416</f>
        <v>518</v>
      </c>
      <c r="M416" t="str">
        <f>NAMS!K416</f>
        <v>USA</v>
      </c>
      <c r="N416" cm="1">
        <f t="array" ref="N416">IF(VLOOKUP(M416,$A$2:$F$198,COLUMN($F:$F),FALSE)=0,NA(),VLOOKUP(M416,$A$2:$F$198,COLUMN($F:$F),FALSE))</f>
        <v>63809.64</v>
      </c>
      <c r="T416" s="75">
        <f>AAS!B416</f>
        <v>415</v>
      </c>
      <c r="U416" s="75" t="str">
        <f>AAS!C416</f>
        <v>USA</v>
      </c>
      <c r="V416" cm="1">
        <f t="array" ref="V416">IF(VLOOKUP(U416,$A$2:$F$198,COLUMN($F:$F),FALSE)=0,NA(),VLOOKUP(U416,$A$2:$F$198,COLUMN($F:$F),FALSE))</f>
        <v>63809.64</v>
      </c>
    </row>
    <row r="417" spans="12:22">
      <c r="L417">
        <f>NAMS!B417</f>
        <v>519</v>
      </c>
      <c r="M417" t="str">
        <f>NAMS!K417</f>
        <v>USA</v>
      </c>
      <c r="N417" cm="1">
        <f t="array" ref="N417">IF(VLOOKUP(M417,$A$2:$F$198,COLUMN($F:$F),FALSE)=0,NA(),VLOOKUP(M417,$A$2:$F$198,COLUMN($F:$F),FALSE))</f>
        <v>63809.64</v>
      </c>
      <c r="T417" s="75">
        <f>AAS!B417</f>
        <v>416</v>
      </c>
      <c r="U417" s="75" t="str">
        <f>AAS!C417</f>
        <v>USA</v>
      </c>
      <c r="V417" cm="1">
        <f t="array" ref="V417">IF(VLOOKUP(U417,$A$2:$F$198,COLUMN($F:$F),FALSE)=0,NA(),VLOOKUP(U417,$A$2:$F$198,COLUMN($F:$F),FALSE))</f>
        <v>63809.64</v>
      </c>
    </row>
    <row r="418" spans="12:22">
      <c r="L418">
        <f>NAMS!B418</f>
        <v>520</v>
      </c>
      <c r="M418" t="str">
        <f>NAMS!K418</f>
        <v>USA</v>
      </c>
      <c r="N418" cm="1">
        <f t="array" ref="N418">IF(VLOOKUP(M418,$A$2:$F$198,COLUMN($F:$F),FALSE)=0,NA(),VLOOKUP(M418,$A$2:$F$198,COLUMN($F:$F),FALSE))</f>
        <v>63809.64</v>
      </c>
      <c r="T418" s="75">
        <f>AAS!B418</f>
        <v>417</v>
      </c>
      <c r="U418" s="75" t="str">
        <f>AAS!C418</f>
        <v>USA</v>
      </c>
      <c r="V418" cm="1">
        <f t="array" ref="V418">IF(VLOOKUP(U418,$A$2:$F$198,COLUMN($F:$F),FALSE)=0,NA(),VLOOKUP(U418,$A$2:$F$198,COLUMN($F:$F),FALSE))</f>
        <v>63809.64</v>
      </c>
    </row>
    <row r="419" spans="12:22">
      <c r="L419">
        <f>NAMS!B419</f>
        <v>521</v>
      </c>
      <c r="M419" t="str">
        <f>NAMS!K419</f>
        <v>USA</v>
      </c>
      <c r="N419" cm="1">
        <f t="array" ref="N419">IF(VLOOKUP(M419,$A$2:$F$198,COLUMN($F:$F),FALSE)=0,NA(),VLOOKUP(M419,$A$2:$F$198,COLUMN($F:$F),FALSE))</f>
        <v>63809.64</v>
      </c>
      <c r="T419" s="75">
        <f>AAS!B419</f>
        <v>418</v>
      </c>
      <c r="U419" s="75" t="str">
        <f>AAS!C419</f>
        <v>USA</v>
      </c>
      <c r="V419" cm="1">
        <f t="array" ref="V419">IF(VLOOKUP(U419,$A$2:$F$198,COLUMN($F:$F),FALSE)=0,NA(),VLOOKUP(U419,$A$2:$F$198,COLUMN($F:$F),FALSE))</f>
        <v>63809.64</v>
      </c>
    </row>
    <row r="420" spans="12:22">
      <c r="L420">
        <f>NAMS!B420</f>
        <v>522</v>
      </c>
      <c r="M420" t="str">
        <f>NAMS!K420</f>
        <v>USA</v>
      </c>
      <c r="N420" cm="1">
        <f t="array" ref="N420">IF(VLOOKUP(M420,$A$2:$F$198,COLUMN($F:$F),FALSE)=0,NA(),VLOOKUP(M420,$A$2:$F$198,COLUMN($F:$F),FALSE))</f>
        <v>63809.64</v>
      </c>
      <c r="T420" s="75">
        <f>AAS!B420</f>
        <v>419</v>
      </c>
      <c r="U420" s="75" t="str">
        <f>AAS!C420</f>
        <v>Unknown</v>
      </c>
      <c r="V420" t="e" cm="1">
        <f t="array" ref="V420">IF(VLOOKUP(U420,$A$2:$F$198,COLUMN($F:$F),FALSE)=0,NA(),VLOOKUP(U420,$A$2:$F$198,COLUMN($F:$F),FALSE))</f>
        <v>#N/A</v>
      </c>
    </row>
    <row r="421" spans="12:22">
      <c r="L421">
        <f>NAMS!B421</f>
        <v>523</v>
      </c>
      <c r="M421" t="str">
        <f>NAMS!K421</f>
        <v>USA</v>
      </c>
      <c r="N421" cm="1">
        <f t="array" ref="N421">IF(VLOOKUP(M421,$A$2:$F$198,COLUMN($F:$F),FALSE)=0,NA(),VLOOKUP(M421,$A$2:$F$198,COLUMN($F:$F),FALSE))</f>
        <v>63809.64</v>
      </c>
      <c r="T421" s="75">
        <f>AAS!B421</f>
        <v>420</v>
      </c>
      <c r="U421" s="75" t="str">
        <f>AAS!C421</f>
        <v>USA</v>
      </c>
      <c r="V421" cm="1">
        <f t="array" ref="V421">IF(VLOOKUP(U421,$A$2:$F$198,COLUMN($F:$F),FALSE)=0,NA(),VLOOKUP(U421,$A$2:$F$198,COLUMN($F:$F),FALSE))</f>
        <v>63809.64</v>
      </c>
    </row>
    <row r="422" spans="12:22">
      <c r="L422">
        <f>NAMS!B422</f>
        <v>524</v>
      </c>
      <c r="M422" t="str">
        <f>NAMS!K422</f>
        <v>Canada</v>
      </c>
      <c r="N422" cm="1">
        <f t="array" ref="N422">IF(VLOOKUP(M422,$A$2:$F$198,COLUMN($F:$F),FALSE)=0,NA(),VLOOKUP(M422,$A$2:$F$198,COLUMN($F:$F),FALSE))</f>
        <v>49196.49</v>
      </c>
      <c r="T422" s="75">
        <f>AAS!B422</f>
        <v>421</v>
      </c>
      <c r="U422" s="75" t="str">
        <f>AAS!C422</f>
        <v>USA</v>
      </c>
      <c r="V422" cm="1">
        <f t="array" ref="V422">IF(VLOOKUP(U422,$A$2:$F$198,COLUMN($F:$F),FALSE)=0,NA(),VLOOKUP(U422,$A$2:$F$198,COLUMN($F:$F),FALSE))</f>
        <v>63809.64</v>
      </c>
    </row>
    <row r="423" spans="12:22">
      <c r="L423">
        <f>NAMS!B423</f>
        <v>525</v>
      </c>
      <c r="M423" t="str">
        <f>NAMS!K423</f>
        <v>USA</v>
      </c>
      <c r="N423" cm="1">
        <f t="array" ref="N423">IF(VLOOKUP(M423,$A$2:$F$198,COLUMN($F:$F),FALSE)=0,NA(),VLOOKUP(M423,$A$2:$F$198,COLUMN($F:$F),FALSE))</f>
        <v>63809.64</v>
      </c>
      <c r="T423" s="75">
        <f>AAS!B423</f>
        <v>422</v>
      </c>
      <c r="U423" s="75" t="str">
        <f>AAS!C423</f>
        <v>USA</v>
      </c>
      <c r="V423" cm="1">
        <f t="array" ref="V423">IF(VLOOKUP(U423,$A$2:$F$198,COLUMN($F:$F),FALSE)=0,NA(),VLOOKUP(U423,$A$2:$F$198,COLUMN($F:$F),FALSE))</f>
        <v>63809.64</v>
      </c>
    </row>
    <row r="424" spans="12:22">
      <c r="L424">
        <f>NAMS!B424</f>
        <v>526</v>
      </c>
      <c r="M424" t="str">
        <f>NAMS!K424</f>
        <v>USA</v>
      </c>
      <c r="N424" cm="1">
        <f t="array" ref="N424">IF(VLOOKUP(M424,$A$2:$F$198,COLUMN($F:$F),FALSE)=0,NA(),VLOOKUP(M424,$A$2:$F$198,COLUMN($F:$F),FALSE))</f>
        <v>63809.64</v>
      </c>
      <c r="T424" s="75">
        <f>AAS!B424</f>
        <v>423</v>
      </c>
      <c r="U424" s="75" t="str">
        <f>AAS!C424</f>
        <v>USA</v>
      </c>
      <c r="V424" cm="1">
        <f t="array" ref="V424">IF(VLOOKUP(U424,$A$2:$F$198,COLUMN($F:$F),FALSE)=0,NA(),VLOOKUP(U424,$A$2:$F$198,COLUMN($F:$F),FALSE))</f>
        <v>63809.64</v>
      </c>
    </row>
    <row r="425" spans="12:22">
      <c r="L425">
        <f>NAMS!B425</f>
        <v>527</v>
      </c>
      <c r="M425" t="str">
        <f>NAMS!K425</f>
        <v>USA</v>
      </c>
      <c r="N425" cm="1">
        <f t="array" ref="N425">IF(VLOOKUP(M425,$A$2:$F$198,COLUMN($F:$F),FALSE)=0,NA(),VLOOKUP(M425,$A$2:$F$198,COLUMN($F:$F),FALSE))</f>
        <v>63809.64</v>
      </c>
      <c r="T425" s="75">
        <f>AAS!B425</f>
        <v>424</v>
      </c>
      <c r="U425" s="75" t="str">
        <f>AAS!C425</f>
        <v>United Kingdom</v>
      </c>
      <c r="V425" cm="1">
        <f t="array" ref="V425">IF(VLOOKUP(U425,$A$2:$F$198,COLUMN($F:$F),FALSE)=0,NA(),VLOOKUP(U425,$A$2:$F$198,COLUMN($F:$F),FALSE))</f>
        <v>40800.480000000003</v>
      </c>
    </row>
    <row r="426" spans="12:22">
      <c r="L426">
        <f>NAMS!B426</f>
        <v>528</v>
      </c>
      <c r="M426" t="str">
        <f>NAMS!K426</f>
        <v>USA</v>
      </c>
      <c r="N426" cm="1">
        <f t="array" ref="N426">IF(VLOOKUP(M426,$A$2:$F$198,COLUMN($F:$F),FALSE)=0,NA(),VLOOKUP(M426,$A$2:$F$198,COLUMN($F:$F),FALSE))</f>
        <v>63809.64</v>
      </c>
      <c r="T426" s="75">
        <f>AAS!B426</f>
        <v>425</v>
      </c>
      <c r="U426" s="75" t="str">
        <f>AAS!C426</f>
        <v>USA</v>
      </c>
      <c r="V426" cm="1">
        <f t="array" ref="V426">IF(VLOOKUP(U426,$A$2:$F$198,COLUMN($F:$F),FALSE)=0,NA(),VLOOKUP(U426,$A$2:$F$198,COLUMN($F:$F),FALSE))</f>
        <v>63809.64</v>
      </c>
    </row>
    <row r="427" spans="12:22">
      <c r="L427">
        <f>NAMS!B427</f>
        <v>529</v>
      </c>
      <c r="M427" t="str">
        <f>NAMS!K427</f>
        <v>USA</v>
      </c>
      <c r="N427" cm="1">
        <f t="array" ref="N427">IF(VLOOKUP(M427,$A$2:$F$198,COLUMN($F:$F),FALSE)=0,NA(),VLOOKUP(M427,$A$2:$F$198,COLUMN($F:$F),FALSE))</f>
        <v>63809.64</v>
      </c>
      <c r="T427" s="75">
        <f>AAS!B427</f>
        <v>426</v>
      </c>
      <c r="U427" s="75" t="str">
        <f>AAS!C427</f>
        <v>USA</v>
      </c>
      <c r="V427" cm="1">
        <f t="array" ref="V427">IF(VLOOKUP(U427,$A$2:$F$198,COLUMN($F:$F),FALSE)=0,NA(),VLOOKUP(U427,$A$2:$F$198,COLUMN($F:$F),FALSE))</f>
        <v>63809.64</v>
      </c>
    </row>
    <row r="428" spans="12:22">
      <c r="L428">
        <f>NAMS!B428</f>
        <v>530</v>
      </c>
      <c r="M428" t="str">
        <f>NAMS!K428</f>
        <v>Saudi Arabia</v>
      </c>
      <c r="N428" cm="1">
        <f t="array" ref="N428">IF(VLOOKUP(M428,$A$2:$F$198,COLUMN($F:$F),FALSE)=0,NA(),VLOOKUP(M428,$A$2:$F$198,COLUMN($F:$F),FALSE))</f>
        <v>21764.39</v>
      </c>
      <c r="T428" s="75">
        <f>AAS!B428</f>
        <v>427</v>
      </c>
      <c r="U428" s="75" t="str">
        <f>AAS!C428</f>
        <v>USA</v>
      </c>
      <c r="V428" cm="1">
        <f t="array" ref="V428">IF(VLOOKUP(U428,$A$2:$F$198,COLUMN($F:$F),FALSE)=0,NA(),VLOOKUP(U428,$A$2:$F$198,COLUMN($F:$F),FALSE))</f>
        <v>63809.64</v>
      </c>
    </row>
    <row r="429" spans="12:22">
      <c r="L429">
        <f>NAMS!B429</f>
        <v>531</v>
      </c>
      <c r="M429" t="str">
        <f>NAMS!K429</f>
        <v>USA</v>
      </c>
      <c r="N429" cm="1">
        <f t="array" ref="N429">IF(VLOOKUP(M429,$A$2:$F$198,COLUMN($F:$F),FALSE)=0,NA(),VLOOKUP(M429,$A$2:$F$198,COLUMN($F:$F),FALSE))</f>
        <v>63809.64</v>
      </c>
      <c r="T429" s="75">
        <f>AAS!B429</f>
        <v>428</v>
      </c>
      <c r="U429" s="75" t="str">
        <f>AAS!C429</f>
        <v>USA</v>
      </c>
      <c r="V429" cm="1">
        <f t="array" ref="V429">IF(VLOOKUP(U429,$A$2:$F$198,COLUMN($F:$F),FALSE)=0,NA(),VLOOKUP(U429,$A$2:$F$198,COLUMN($F:$F),FALSE))</f>
        <v>63809.64</v>
      </c>
    </row>
    <row r="430" spans="12:22">
      <c r="L430">
        <f>NAMS!B430</f>
        <v>532</v>
      </c>
      <c r="M430" t="str">
        <f>NAMS!K430</f>
        <v>USA</v>
      </c>
      <c r="N430" cm="1">
        <f t="array" ref="N430">IF(VLOOKUP(M430,$A$2:$F$198,COLUMN($F:$F),FALSE)=0,NA(),VLOOKUP(M430,$A$2:$F$198,COLUMN($F:$F),FALSE))</f>
        <v>63809.64</v>
      </c>
      <c r="T430" s="75">
        <f>AAS!B430</f>
        <v>429</v>
      </c>
      <c r="U430" s="75" t="str">
        <f>AAS!C430</f>
        <v>USA</v>
      </c>
      <c r="V430" cm="1">
        <f t="array" ref="V430">IF(VLOOKUP(U430,$A$2:$F$198,COLUMN($F:$F),FALSE)=0,NA(),VLOOKUP(U430,$A$2:$F$198,COLUMN($F:$F),FALSE))</f>
        <v>63809.64</v>
      </c>
    </row>
    <row r="431" spans="12:22">
      <c r="L431">
        <f>NAMS!B431</f>
        <v>533</v>
      </c>
      <c r="M431" t="str">
        <f>NAMS!K431</f>
        <v>USA</v>
      </c>
      <c r="N431" cm="1">
        <f t="array" ref="N431">IF(VLOOKUP(M431,$A$2:$F$198,COLUMN($F:$F),FALSE)=0,NA(),VLOOKUP(M431,$A$2:$F$198,COLUMN($F:$F),FALSE))</f>
        <v>63809.64</v>
      </c>
      <c r="T431" s="75">
        <f>AAS!B431</f>
        <v>430</v>
      </c>
      <c r="U431" s="75" t="str">
        <f>AAS!C431</f>
        <v>USA</v>
      </c>
      <c r="V431" cm="1">
        <f t="array" ref="V431">IF(VLOOKUP(U431,$A$2:$F$198,COLUMN($F:$F),FALSE)=0,NA(),VLOOKUP(U431,$A$2:$F$198,COLUMN($F:$F),FALSE))</f>
        <v>63809.64</v>
      </c>
    </row>
    <row r="432" spans="12:22">
      <c r="L432">
        <f>NAMS!B432</f>
        <v>534</v>
      </c>
      <c r="M432" t="str">
        <f>NAMS!K432</f>
        <v>Canada</v>
      </c>
      <c r="N432" cm="1">
        <f t="array" ref="N432">IF(VLOOKUP(M432,$A$2:$F$198,COLUMN($F:$F),FALSE)=0,NA(),VLOOKUP(M432,$A$2:$F$198,COLUMN($F:$F),FALSE))</f>
        <v>49196.49</v>
      </c>
      <c r="T432" s="75">
        <f>AAS!B432</f>
        <v>431</v>
      </c>
      <c r="U432" s="75" t="str">
        <f>AAS!C432</f>
        <v>USA</v>
      </c>
      <c r="V432" cm="1">
        <f t="array" ref="V432">IF(VLOOKUP(U432,$A$2:$F$198,COLUMN($F:$F),FALSE)=0,NA(),VLOOKUP(U432,$A$2:$F$198,COLUMN($F:$F),FALSE))</f>
        <v>63809.64</v>
      </c>
    </row>
    <row r="433" spans="12:22">
      <c r="L433">
        <f>NAMS!B433</f>
        <v>535</v>
      </c>
      <c r="M433" t="str">
        <f>NAMS!K433</f>
        <v>USA</v>
      </c>
      <c r="N433" cm="1">
        <f t="array" ref="N433">IF(VLOOKUP(M433,$A$2:$F$198,COLUMN($F:$F),FALSE)=0,NA(),VLOOKUP(M433,$A$2:$F$198,COLUMN($F:$F),FALSE))</f>
        <v>63809.64</v>
      </c>
      <c r="T433" s="75">
        <f>AAS!B433</f>
        <v>432</v>
      </c>
      <c r="U433" s="75" t="str">
        <f>AAS!C433</f>
        <v>Unknown</v>
      </c>
      <c r="V433" t="e" cm="1">
        <f t="array" ref="V433">IF(VLOOKUP(U433,$A$2:$F$198,COLUMN($F:$F),FALSE)=0,NA(),VLOOKUP(U433,$A$2:$F$198,COLUMN($F:$F),FALSE))</f>
        <v>#N/A</v>
      </c>
    </row>
    <row r="434" spans="12:22">
      <c r="L434">
        <f>NAMS!B434</f>
        <v>536</v>
      </c>
      <c r="M434" t="str">
        <f>NAMS!K434</f>
        <v>USA</v>
      </c>
      <c r="N434" cm="1">
        <f t="array" ref="N434">IF(VLOOKUP(M434,$A$2:$F$198,COLUMN($F:$F),FALSE)=0,NA(),VLOOKUP(M434,$A$2:$F$198,COLUMN($F:$F),FALSE))</f>
        <v>63809.64</v>
      </c>
      <c r="T434" s="75">
        <f>AAS!B434</f>
        <v>433</v>
      </c>
      <c r="U434" s="75" t="str">
        <f>AAS!C434</f>
        <v>USA</v>
      </c>
      <c r="V434" cm="1">
        <f t="array" ref="V434">IF(VLOOKUP(U434,$A$2:$F$198,COLUMN($F:$F),FALSE)=0,NA(),VLOOKUP(U434,$A$2:$F$198,COLUMN($F:$F),FALSE))</f>
        <v>63809.64</v>
      </c>
    </row>
    <row r="435" spans="12:22">
      <c r="L435">
        <f>NAMS!B435</f>
        <v>537</v>
      </c>
      <c r="M435" t="str">
        <f>NAMS!K435</f>
        <v>Saudi Arabia</v>
      </c>
      <c r="N435" cm="1">
        <f t="array" ref="N435">IF(VLOOKUP(M435,$A$2:$F$198,COLUMN($F:$F),FALSE)=0,NA(),VLOOKUP(M435,$A$2:$F$198,COLUMN($F:$F),FALSE))</f>
        <v>21764.39</v>
      </c>
      <c r="T435" s="75">
        <f>AAS!B435</f>
        <v>434</v>
      </c>
      <c r="U435" s="75" t="str">
        <f>AAS!C435</f>
        <v>USA</v>
      </c>
      <c r="V435" cm="1">
        <f t="array" ref="V435">IF(VLOOKUP(U435,$A$2:$F$198,COLUMN($F:$F),FALSE)=0,NA(),VLOOKUP(U435,$A$2:$F$198,COLUMN($F:$F),FALSE))</f>
        <v>63809.64</v>
      </c>
    </row>
    <row r="436" spans="12:22">
      <c r="L436">
        <f>NAMS!B436</f>
        <v>538</v>
      </c>
      <c r="M436" t="str">
        <f>NAMS!K436</f>
        <v>USA</v>
      </c>
      <c r="N436" cm="1">
        <f t="array" ref="N436">IF(VLOOKUP(M436,$A$2:$F$198,COLUMN($F:$F),FALSE)=0,NA(),VLOOKUP(M436,$A$2:$F$198,COLUMN($F:$F),FALSE))</f>
        <v>63809.64</v>
      </c>
      <c r="T436" s="75">
        <f>AAS!B436</f>
        <v>435</v>
      </c>
      <c r="U436" s="75" t="str">
        <f>AAS!C436</f>
        <v>USA</v>
      </c>
      <c r="V436" cm="1">
        <f t="array" ref="V436">IF(VLOOKUP(U436,$A$2:$F$198,COLUMN($F:$F),FALSE)=0,NA(),VLOOKUP(U436,$A$2:$F$198,COLUMN($F:$F),FALSE))</f>
        <v>63809.64</v>
      </c>
    </row>
    <row r="437" spans="12:22">
      <c r="L437">
        <f>NAMS!B437</f>
        <v>539</v>
      </c>
      <c r="M437" t="str">
        <f>NAMS!K437</f>
        <v>USA</v>
      </c>
      <c r="N437" cm="1">
        <f t="array" ref="N437">IF(VLOOKUP(M437,$A$2:$F$198,COLUMN($F:$F),FALSE)=0,NA(),VLOOKUP(M437,$A$2:$F$198,COLUMN($F:$F),FALSE))</f>
        <v>63809.64</v>
      </c>
      <c r="T437" s="75">
        <f>AAS!B437</f>
        <v>436</v>
      </c>
      <c r="U437" s="75" t="str">
        <f>AAS!C437</f>
        <v>USA</v>
      </c>
      <c r="V437" cm="1">
        <f t="array" ref="V437">IF(VLOOKUP(U437,$A$2:$F$198,COLUMN($F:$F),FALSE)=0,NA(),VLOOKUP(U437,$A$2:$F$198,COLUMN($F:$F),FALSE))</f>
        <v>63809.64</v>
      </c>
    </row>
    <row r="438" spans="12:22">
      <c r="L438">
        <f>NAMS!B438</f>
        <v>540</v>
      </c>
      <c r="M438" t="str">
        <f>NAMS!K438</f>
        <v>USA</v>
      </c>
      <c r="N438" cm="1">
        <f t="array" ref="N438">IF(VLOOKUP(M438,$A$2:$F$198,COLUMN($F:$F),FALSE)=0,NA(),VLOOKUP(M438,$A$2:$F$198,COLUMN($F:$F),FALSE))</f>
        <v>63809.64</v>
      </c>
      <c r="T438" s="75">
        <f>AAS!B438</f>
        <v>437</v>
      </c>
      <c r="U438" s="75" t="str">
        <f>AAS!C438</f>
        <v>USA</v>
      </c>
      <c r="V438" cm="1">
        <f t="array" ref="V438">IF(VLOOKUP(U438,$A$2:$F$198,COLUMN($F:$F),FALSE)=0,NA(),VLOOKUP(U438,$A$2:$F$198,COLUMN($F:$F),FALSE))</f>
        <v>63809.64</v>
      </c>
    </row>
    <row r="439" spans="12:22">
      <c r="L439">
        <f>NAMS!B439</f>
        <v>541</v>
      </c>
      <c r="M439" t="str">
        <f>NAMS!K439</f>
        <v>USA</v>
      </c>
      <c r="N439" cm="1">
        <f t="array" ref="N439">IF(VLOOKUP(M439,$A$2:$F$198,COLUMN($F:$F),FALSE)=0,NA(),VLOOKUP(M439,$A$2:$F$198,COLUMN($F:$F),FALSE))</f>
        <v>63809.64</v>
      </c>
      <c r="T439" s="75">
        <f>AAS!B439</f>
        <v>438</v>
      </c>
      <c r="U439" s="75" t="str">
        <f>AAS!C439</f>
        <v>USA</v>
      </c>
      <c r="V439" cm="1">
        <f t="array" ref="V439">IF(VLOOKUP(U439,$A$2:$F$198,COLUMN($F:$F),FALSE)=0,NA(),VLOOKUP(U439,$A$2:$F$198,COLUMN($F:$F),FALSE))</f>
        <v>63809.64</v>
      </c>
    </row>
    <row r="440" spans="12:22">
      <c r="L440">
        <f>NAMS!B440</f>
        <v>542</v>
      </c>
      <c r="M440" t="str">
        <f>NAMS!K440</f>
        <v>USA</v>
      </c>
      <c r="N440" cm="1">
        <f t="array" ref="N440">IF(VLOOKUP(M440,$A$2:$F$198,COLUMN($F:$F),FALSE)=0,NA(),VLOOKUP(M440,$A$2:$F$198,COLUMN($F:$F),FALSE))</f>
        <v>63809.64</v>
      </c>
      <c r="T440" s="75">
        <f>AAS!B440</f>
        <v>439</v>
      </c>
      <c r="U440" s="75" t="str">
        <f>AAS!C440</f>
        <v>USA</v>
      </c>
      <c r="V440" cm="1">
        <f t="array" ref="V440">IF(VLOOKUP(U440,$A$2:$F$198,COLUMN($F:$F),FALSE)=0,NA(),VLOOKUP(U440,$A$2:$F$198,COLUMN($F:$F),FALSE))</f>
        <v>63809.64</v>
      </c>
    </row>
    <row r="441" spans="12:22">
      <c r="L441">
        <f>NAMS!B441</f>
        <v>543</v>
      </c>
      <c r="M441" t="str">
        <f>NAMS!K441</f>
        <v>USA</v>
      </c>
      <c r="N441" cm="1">
        <f t="array" ref="N441">IF(VLOOKUP(M441,$A$2:$F$198,COLUMN($F:$F),FALSE)=0,NA(),VLOOKUP(M441,$A$2:$F$198,COLUMN($F:$F),FALSE))</f>
        <v>63809.64</v>
      </c>
      <c r="T441" s="75">
        <f>AAS!B441</f>
        <v>440</v>
      </c>
      <c r="U441" s="75" t="str">
        <f>AAS!C441</f>
        <v>USA</v>
      </c>
      <c r="V441" cm="1">
        <f t="array" ref="V441">IF(VLOOKUP(U441,$A$2:$F$198,COLUMN($F:$F),FALSE)=0,NA(),VLOOKUP(U441,$A$2:$F$198,COLUMN($F:$F),FALSE))</f>
        <v>63809.64</v>
      </c>
    </row>
    <row r="442" spans="12:22">
      <c r="L442">
        <f>NAMS!B442</f>
        <v>544</v>
      </c>
      <c r="M442" t="str">
        <f>NAMS!K442</f>
        <v>USA</v>
      </c>
      <c r="N442" cm="1">
        <f t="array" ref="N442">IF(VLOOKUP(M442,$A$2:$F$198,COLUMN($F:$F),FALSE)=0,NA(),VLOOKUP(M442,$A$2:$F$198,COLUMN($F:$F),FALSE))</f>
        <v>63809.64</v>
      </c>
      <c r="T442" s="75">
        <f>AAS!B442</f>
        <v>441</v>
      </c>
      <c r="U442" s="75" t="str">
        <f>AAS!C442</f>
        <v>USA</v>
      </c>
      <c r="V442" cm="1">
        <f t="array" ref="V442">IF(VLOOKUP(U442,$A$2:$F$198,COLUMN($F:$F),FALSE)=0,NA(),VLOOKUP(U442,$A$2:$F$198,COLUMN($F:$F),FALSE))</f>
        <v>63809.64</v>
      </c>
    </row>
    <row r="443" spans="12:22">
      <c r="L443">
        <f>NAMS!B443</f>
        <v>545</v>
      </c>
      <c r="M443" t="str">
        <f>NAMS!K443</f>
        <v>China</v>
      </c>
      <c r="N443" cm="1">
        <f t="array" ref="N443">IF(VLOOKUP(M443,$A$2:$F$198,COLUMN($F:$F),FALSE)=0,NA(),VLOOKUP(M443,$A$2:$F$198,COLUMN($F:$F),FALSE))</f>
        <v>10121.299999999999</v>
      </c>
      <c r="T443" s="75">
        <f>AAS!B443</f>
        <v>442</v>
      </c>
      <c r="U443" s="75" t="str">
        <f>AAS!C443</f>
        <v>USA</v>
      </c>
      <c r="V443" cm="1">
        <f t="array" ref="V443">IF(VLOOKUP(U443,$A$2:$F$198,COLUMN($F:$F),FALSE)=0,NA(),VLOOKUP(U443,$A$2:$F$198,COLUMN($F:$F),FALSE))</f>
        <v>63809.64</v>
      </c>
    </row>
    <row r="444" spans="12:22">
      <c r="L444">
        <f>NAMS!B444</f>
        <v>546</v>
      </c>
      <c r="M444" t="str">
        <f>NAMS!K444</f>
        <v>USA</v>
      </c>
      <c r="N444" cm="1">
        <f t="array" ref="N444">IF(VLOOKUP(M444,$A$2:$F$198,COLUMN($F:$F),FALSE)=0,NA(),VLOOKUP(M444,$A$2:$F$198,COLUMN($F:$F),FALSE))</f>
        <v>63809.64</v>
      </c>
      <c r="T444" s="75">
        <f>AAS!B444</f>
        <v>443</v>
      </c>
      <c r="U444" s="75" t="str">
        <f>AAS!C444</f>
        <v>USA</v>
      </c>
      <c r="V444" cm="1">
        <f t="array" ref="V444">IF(VLOOKUP(U444,$A$2:$F$198,COLUMN($F:$F),FALSE)=0,NA(),VLOOKUP(U444,$A$2:$F$198,COLUMN($F:$F),FALSE))</f>
        <v>63809.64</v>
      </c>
    </row>
    <row r="445" spans="12:22">
      <c r="L445">
        <f>NAMS!B445</f>
        <v>547</v>
      </c>
      <c r="M445" t="str">
        <f>NAMS!K445</f>
        <v>USA</v>
      </c>
      <c r="N445" cm="1">
        <f t="array" ref="N445">IF(VLOOKUP(M445,$A$2:$F$198,COLUMN($F:$F),FALSE)=0,NA(),VLOOKUP(M445,$A$2:$F$198,COLUMN($F:$F),FALSE))</f>
        <v>63809.64</v>
      </c>
      <c r="T445" s="75">
        <f>AAS!B445</f>
        <v>444</v>
      </c>
      <c r="U445" s="75" t="str">
        <f>AAS!C445</f>
        <v>USA</v>
      </c>
      <c r="V445" cm="1">
        <f t="array" ref="V445">IF(VLOOKUP(U445,$A$2:$F$198,COLUMN($F:$F),FALSE)=0,NA(),VLOOKUP(U445,$A$2:$F$198,COLUMN($F:$F),FALSE))</f>
        <v>63809.64</v>
      </c>
    </row>
    <row r="446" spans="12:22">
      <c r="L446">
        <f>NAMS!B446</f>
        <v>548</v>
      </c>
      <c r="M446" t="str">
        <f>NAMS!K446</f>
        <v>USA</v>
      </c>
      <c r="N446" cm="1">
        <f t="array" ref="N446">IF(VLOOKUP(M446,$A$2:$F$198,COLUMN($F:$F),FALSE)=0,NA(),VLOOKUP(M446,$A$2:$F$198,COLUMN($F:$F),FALSE))</f>
        <v>63809.64</v>
      </c>
      <c r="T446" s="75">
        <f>AAS!B446</f>
        <v>445</v>
      </c>
      <c r="U446" s="75" t="str">
        <f>AAS!C446</f>
        <v>USA</v>
      </c>
      <c r="V446" cm="1">
        <f t="array" ref="V446">IF(VLOOKUP(U446,$A$2:$F$198,COLUMN($F:$F),FALSE)=0,NA(),VLOOKUP(U446,$A$2:$F$198,COLUMN($F:$F),FALSE))</f>
        <v>63809.64</v>
      </c>
    </row>
    <row r="447" spans="12:22">
      <c r="L447">
        <f>NAMS!B447</f>
        <v>549</v>
      </c>
      <c r="M447" t="str">
        <f>NAMS!K447</f>
        <v>Israel</v>
      </c>
      <c r="N447" cm="1">
        <f t="array" ref="N447">IF(VLOOKUP(M447,$A$2:$F$198,COLUMN($F:$F),FALSE)=0,NA(),VLOOKUP(M447,$A$2:$F$198,COLUMN($F:$F),FALSE))</f>
        <v>41377.49</v>
      </c>
      <c r="T447" s="75">
        <f>AAS!B447</f>
        <v>446</v>
      </c>
      <c r="U447" s="75" t="str">
        <f>AAS!C447</f>
        <v>USA</v>
      </c>
      <c r="V447" cm="1">
        <f t="array" ref="V447">IF(VLOOKUP(U447,$A$2:$F$198,COLUMN($F:$F),FALSE)=0,NA(),VLOOKUP(U447,$A$2:$F$198,COLUMN($F:$F),FALSE))</f>
        <v>63809.64</v>
      </c>
    </row>
    <row r="448" spans="12:22">
      <c r="L448">
        <f>NAMS!B448</f>
        <v>550</v>
      </c>
      <c r="M448" t="str">
        <f>NAMS!K448</f>
        <v>USA</v>
      </c>
      <c r="N448" cm="1">
        <f t="array" ref="N448">IF(VLOOKUP(M448,$A$2:$F$198,COLUMN($F:$F),FALSE)=0,NA(),VLOOKUP(M448,$A$2:$F$198,COLUMN($F:$F),FALSE))</f>
        <v>63809.64</v>
      </c>
      <c r="T448" s="75">
        <f>AAS!B448</f>
        <v>447</v>
      </c>
      <c r="U448" s="75" t="str">
        <f>AAS!C448</f>
        <v>USA</v>
      </c>
      <c r="V448" cm="1">
        <f t="array" ref="V448">IF(VLOOKUP(U448,$A$2:$F$198,COLUMN($F:$F),FALSE)=0,NA(),VLOOKUP(U448,$A$2:$F$198,COLUMN($F:$F),FALSE))</f>
        <v>63809.64</v>
      </c>
    </row>
    <row r="449" spans="11:22">
      <c r="L449">
        <f>NAMS!B449</f>
        <v>551</v>
      </c>
      <c r="M449" t="str">
        <f>NAMS!K449</f>
        <v>USA</v>
      </c>
      <c r="N449" cm="1">
        <f t="array" ref="N449">IF(VLOOKUP(M449,$A$2:$F$198,COLUMN($F:$F),FALSE)=0,NA(),VLOOKUP(M449,$A$2:$F$198,COLUMN($F:$F),FALSE))</f>
        <v>63809.64</v>
      </c>
      <c r="T449" s="75">
        <f>AAS!B449</f>
        <v>448</v>
      </c>
      <c r="U449" s="75" t="str">
        <f>AAS!C449</f>
        <v>USA</v>
      </c>
      <c r="V449" cm="1">
        <f t="array" ref="V449">IF(VLOOKUP(U449,$A$2:$F$198,COLUMN($F:$F),FALSE)=0,NA(),VLOOKUP(U449,$A$2:$F$198,COLUMN($F:$F),FALSE))</f>
        <v>63809.64</v>
      </c>
    </row>
    <row r="450" spans="11:22">
      <c r="L450">
        <f>NAMS!B450</f>
        <v>552</v>
      </c>
      <c r="M450" t="str">
        <f>NAMS!K450</f>
        <v>USA</v>
      </c>
      <c r="N450" cm="1">
        <f t="array" ref="N450">IF(VLOOKUP(M450,$A$2:$F$198,COLUMN($F:$F),FALSE)=0,NA(),VLOOKUP(M450,$A$2:$F$198,COLUMN($F:$F),FALSE))</f>
        <v>63809.64</v>
      </c>
      <c r="T450" s="75">
        <f>AAS!B450</f>
        <v>449</v>
      </c>
      <c r="U450" s="75" t="str">
        <f>AAS!C450</f>
        <v>USA</v>
      </c>
      <c r="V450" cm="1">
        <f t="array" ref="V450">IF(VLOOKUP(U450,$A$2:$F$198,COLUMN($F:$F),FALSE)=0,NA(),VLOOKUP(U450,$A$2:$F$198,COLUMN($F:$F),FALSE))</f>
        <v>63809.64</v>
      </c>
    </row>
    <row r="451" spans="11:22">
      <c r="L451">
        <f>NAMS!B451</f>
        <v>553</v>
      </c>
      <c r="M451" t="str">
        <f>NAMS!K451</f>
        <v>USA</v>
      </c>
      <c r="N451" cm="1">
        <f t="array" ref="N451">IF(VLOOKUP(M451,$A$2:$F$198,COLUMN($F:$F),FALSE)=0,NA(),VLOOKUP(M451,$A$2:$F$198,COLUMN($F:$F),FALSE))</f>
        <v>63809.64</v>
      </c>
      <c r="T451" s="75">
        <f>AAS!B451</f>
        <v>450</v>
      </c>
      <c r="U451" s="75" t="str">
        <f>AAS!C451</f>
        <v>USA</v>
      </c>
      <c r="V451" cm="1">
        <f t="array" ref="V451">IF(VLOOKUP(U451,$A$2:$F$198,COLUMN($F:$F),FALSE)=0,NA(),VLOOKUP(U451,$A$2:$F$198,COLUMN($F:$F),FALSE))</f>
        <v>63809.64</v>
      </c>
    </row>
    <row r="452" spans="11:22">
      <c r="K452" s="37"/>
      <c r="L452">
        <f>NAMS!B452</f>
        <v>554</v>
      </c>
      <c r="M452" t="str">
        <f>NAMS!K452</f>
        <v>Italy</v>
      </c>
      <c r="N452" cm="1">
        <f t="array" ref="N452">IF(VLOOKUP(M452,$A$2:$F$198,COLUMN($F:$F),FALSE)=0,NA(),VLOOKUP(M452,$A$2:$F$198,COLUMN($F:$F),FALSE))</f>
        <v>34671.17</v>
      </c>
      <c r="T452" s="75">
        <f>AAS!B452</f>
        <v>451</v>
      </c>
      <c r="U452" s="75" t="str">
        <f>AAS!C452</f>
        <v>USA</v>
      </c>
      <c r="V452" cm="1">
        <f t="array" ref="V452">IF(VLOOKUP(U452,$A$2:$F$198,COLUMN($F:$F),FALSE)=0,NA(),VLOOKUP(U452,$A$2:$F$198,COLUMN($F:$F),FALSE))</f>
        <v>63809.64</v>
      </c>
    </row>
    <row r="453" spans="11:22">
      <c r="L453">
        <f>NAMS!B453</f>
        <v>555</v>
      </c>
      <c r="M453" t="str">
        <f>NAMS!K453</f>
        <v>USA</v>
      </c>
      <c r="N453" cm="1">
        <f t="array" ref="N453">IF(VLOOKUP(M453,$A$2:$F$198,COLUMN($F:$F),FALSE)=0,NA(),VLOOKUP(M453,$A$2:$F$198,COLUMN($F:$F),FALSE))</f>
        <v>63809.64</v>
      </c>
      <c r="T453" s="75">
        <f>AAS!B453</f>
        <v>452</v>
      </c>
      <c r="U453" s="75" t="str">
        <f>AAS!C453</f>
        <v>USA</v>
      </c>
      <c r="V453" cm="1">
        <f t="array" ref="V453">IF(VLOOKUP(U453,$A$2:$F$198,COLUMN($F:$F),FALSE)=0,NA(),VLOOKUP(U453,$A$2:$F$198,COLUMN($F:$F),FALSE))</f>
        <v>63809.64</v>
      </c>
    </row>
    <row r="454" spans="11:22">
      <c r="L454">
        <f>NAMS!B454</f>
        <v>556</v>
      </c>
      <c r="M454" t="str">
        <f>NAMS!K454</f>
        <v>USA</v>
      </c>
      <c r="N454" cm="1">
        <f t="array" ref="N454">IF(VLOOKUP(M454,$A$2:$F$198,COLUMN($F:$F),FALSE)=0,NA(),VLOOKUP(M454,$A$2:$F$198,COLUMN($F:$F),FALSE))</f>
        <v>63809.64</v>
      </c>
      <c r="T454" s="75">
        <f>AAS!B454</f>
        <v>453</v>
      </c>
      <c r="U454" s="75" t="str">
        <f>AAS!C454</f>
        <v>USA</v>
      </c>
      <c r="V454" cm="1">
        <f t="array" ref="V454">IF(VLOOKUP(U454,$A$2:$F$198,COLUMN($F:$F),FALSE)=0,NA(),VLOOKUP(U454,$A$2:$F$198,COLUMN($F:$F),FALSE))</f>
        <v>63809.64</v>
      </c>
    </row>
    <row r="455" spans="11:22">
      <c r="L455">
        <f>NAMS!B455</f>
        <v>557</v>
      </c>
      <c r="M455" t="str">
        <f>NAMS!K455</f>
        <v>USA</v>
      </c>
      <c r="N455" cm="1">
        <f t="array" ref="N455">IF(VLOOKUP(M455,$A$2:$F$198,COLUMN($F:$F),FALSE)=0,NA(),VLOOKUP(M455,$A$2:$F$198,COLUMN($F:$F),FALSE))</f>
        <v>63809.64</v>
      </c>
      <c r="T455" s="75">
        <f>AAS!B455</f>
        <v>454</v>
      </c>
      <c r="U455" s="75" t="str">
        <f>AAS!C455</f>
        <v>Unknown</v>
      </c>
      <c r="V455" t="e" cm="1">
        <f t="array" ref="V455">IF(VLOOKUP(U455,$A$2:$F$198,COLUMN($F:$F),FALSE)=0,NA(),VLOOKUP(U455,$A$2:$F$198,COLUMN($F:$F),FALSE))</f>
        <v>#N/A</v>
      </c>
    </row>
    <row r="456" spans="11:22">
      <c r="L456">
        <f>NAMS!B456</f>
        <v>558</v>
      </c>
      <c r="M456" t="str">
        <f>NAMS!K456</f>
        <v>Switzerland</v>
      </c>
      <c r="N456" cm="1">
        <f t="array" ref="N456">IF(VLOOKUP(M456,$A$2:$F$198,COLUMN($F:$F),FALSE)=0,NA(),VLOOKUP(M456,$A$2:$F$198,COLUMN($F:$F),FALSE))</f>
        <v>84665.279999999999</v>
      </c>
      <c r="T456" s="75">
        <f>AAS!B456</f>
        <v>455</v>
      </c>
      <c r="U456" s="75" t="str">
        <f>AAS!C456</f>
        <v>USA</v>
      </c>
      <c r="V456" cm="1">
        <f t="array" ref="V456">IF(VLOOKUP(U456,$A$2:$F$198,COLUMN($F:$F),FALSE)=0,NA(),VLOOKUP(U456,$A$2:$F$198,COLUMN($F:$F),FALSE))</f>
        <v>63809.64</v>
      </c>
    </row>
    <row r="457" spans="11:22">
      <c r="L457">
        <f>NAMS!B457</f>
        <v>559</v>
      </c>
      <c r="M457" t="str">
        <f>NAMS!K457</f>
        <v>USA</v>
      </c>
      <c r="N457" cm="1">
        <f t="array" ref="N457">IF(VLOOKUP(M457,$A$2:$F$198,COLUMN($F:$F),FALSE)=0,NA(),VLOOKUP(M457,$A$2:$F$198,COLUMN($F:$F),FALSE))</f>
        <v>63809.64</v>
      </c>
      <c r="T457" s="75">
        <f>AAS!B457</f>
        <v>456</v>
      </c>
      <c r="U457" s="75" t="str">
        <f>AAS!C457</f>
        <v>USA</v>
      </c>
      <c r="V457" cm="1">
        <f t="array" ref="V457">IF(VLOOKUP(U457,$A$2:$F$198,COLUMN($F:$F),FALSE)=0,NA(),VLOOKUP(U457,$A$2:$F$198,COLUMN($F:$F),FALSE))</f>
        <v>63809.64</v>
      </c>
    </row>
    <row r="458" spans="11:22">
      <c r="L458">
        <f>NAMS!B458</f>
        <v>560</v>
      </c>
      <c r="M458" t="str">
        <f>NAMS!K458</f>
        <v>USA</v>
      </c>
      <c r="N458" cm="1">
        <f t="array" ref="N458">IF(VLOOKUP(M458,$A$2:$F$198,COLUMN($F:$F),FALSE)=0,NA(),VLOOKUP(M458,$A$2:$F$198,COLUMN($F:$F),FALSE))</f>
        <v>63809.64</v>
      </c>
      <c r="T458" s="75">
        <f>AAS!B458</f>
        <v>457</v>
      </c>
      <c r="U458" s="75" t="str">
        <f>AAS!C458</f>
        <v>Ireland</v>
      </c>
      <c r="V458" cm="1">
        <f t="array" ref="V458">IF(VLOOKUP(U458,$A$2:$F$198,COLUMN($F:$F),FALSE)=0,NA(),VLOOKUP(U458,$A$2:$F$198,COLUMN($F:$F),FALSE))</f>
        <v>77742.080000000002</v>
      </c>
    </row>
    <row r="459" spans="11:22">
      <c r="L459">
        <f>NAMS!B459</f>
        <v>561</v>
      </c>
      <c r="M459" t="str">
        <f>NAMS!K459</f>
        <v>USA</v>
      </c>
      <c r="N459" cm="1">
        <f t="array" ref="N459">IF(VLOOKUP(M459,$A$2:$F$198,COLUMN($F:$F),FALSE)=0,NA(),VLOOKUP(M459,$A$2:$F$198,COLUMN($F:$F),FALSE))</f>
        <v>63809.64</v>
      </c>
      <c r="T459" s="75">
        <f>AAS!B459</f>
        <v>458</v>
      </c>
      <c r="U459" s="75" t="str">
        <f>AAS!C459</f>
        <v>USA</v>
      </c>
      <c r="V459" cm="1">
        <f t="array" ref="V459">IF(VLOOKUP(U459,$A$2:$F$198,COLUMN($F:$F),FALSE)=0,NA(),VLOOKUP(U459,$A$2:$F$198,COLUMN($F:$F),FALSE))</f>
        <v>63809.64</v>
      </c>
    </row>
    <row r="460" spans="11:22">
      <c r="L460">
        <f>NAMS!B460</f>
        <v>562</v>
      </c>
      <c r="M460" t="str">
        <f>NAMS!K460</f>
        <v>USA</v>
      </c>
      <c r="N460" cm="1">
        <f t="array" ref="N460">IF(VLOOKUP(M460,$A$2:$F$198,COLUMN($F:$F),FALSE)=0,NA(),VLOOKUP(M460,$A$2:$F$198,COLUMN($F:$F),FALSE))</f>
        <v>63809.64</v>
      </c>
      <c r="T460" s="75">
        <f>AAS!B460</f>
        <v>459</v>
      </c>
      <c r="U460" s="75" t="str">
        <f>AAS!C460</f>
        <v>USA</v>
      </c>
      <c r="V460" cm="1">
        <f t="array" ref="V460">IF(VLOOKUP(U460,$A$2:$F$198,COLUMN($F:$F),FALSE)=0,NA(),VLOOKUP(U460,$A$2:$F$198,COLUMN($F:$F),FALSE))</f>
        <v>63809.64</v>
      </c>
    </row>
    <row r="461" spans="11:22">
      <c r="L461">
        <f>NAMS!B461</f>
        <v>563</v>
      </c>
      <c r="M461" t="str">
        <f>NAMS!K461</f>
        <v>USA</v>
      </c>
      <c r="N461" cm="1">
        <f t="array" ref="N461">IF(VLOOKUP(M461,$A$2:$F$198,COLUMN($F:$F),FALSE)=0,NA(),VLOOKUP(M461,$A$2:$F$198,COLUMN($F:$F),FALSE))</f>
        <v>63809.64</v>
      </c>
      <c r="T461" s="75">
        <f>AAS!B461</f>
        <v>460</v>
      </c>
      <c r="U461" s="75" t="str">
        <f>AAS!C461</f>
        <v>USA</v>
      </c>
      <c r="V461" cm="1">
        <f t="array" ref="V461">IF(VLOOKUP(U461,$A$2:$F$198,COLUMN($F:$F),FALSE)=0,NA(),VLOOKUP(U461,$A$2:$F$198,COLUMN($F:$F),FALSE))</f>
        <v>63809.64</v>
      </c>
    </row>
    <row r="462" spans="11:22">
      <c r="L462">
        <f>NAMS!B462</f>
        <v>564</v>
      </c>
      <c r="M462" t="str">
        <f>NAMS!K462</f>
        <v>USA</v>
      </c>
      <c r="N462" cm="1">
        <f t="array" ref="N462">IF(VLOOKUP(M462,$A$2:$F$198,COLUMN($F:$F),FALSE)=0,NA(),VLOOKUP(M462,$A$2:$F$198,COLUMN($F:$F),FALSE))</f>
        <v>63809.64</v>
      </c>
      <c r="T462" s="75">
        <f>AAS!B462</f>
        <v>461</v>
      </c>
      <c r="U462" s="75" t="str">
        <f>AAS!C462</f>
        <v>USA</v>
      </c>
      <c r="V462" cm="1">
        <f t="array" ref="V462">IF(VLOOKUP(U462,$A$2:$F$198,COLUMN($F:$F),FALSE)=0,NA(),VLOOKUP(U462,$A$2:$F$198,COLUMN($F:$F),FALSE))</f>
        <v>63809.64</v>
      </c>
    </row>
    <row r="463" spans="11:22">
      <c r="L463">
        <f>NAMS!B463</f>
        <v>565</v>
      </c>
      <c r="M463" t="str">
        <f>NAMS!K463</f>
        <v>United Kingdom</v>
      </c>
      <c r="N463" cm="1">
        <f t="array" ref="N463">IF(VLOOKUP(M463,$A$2:$F$198,COLUMN($F:$F),FALSE)=0,NA(),VLOOKUP(M463,$A$2:$F$198,COLUMN($F:$F),FALSE))</f>
        <v>40800.480000000003</v>
      </c>
      <c r="T463" s="75">
        <f>AAS!B463</f>
        <v>462</v>
      </c>
      <c r="U463" s="75" t="str">
        <f>AAS!C463</f>
        <v>USA</v>
      </c>
      <c r="V463" cm="1">
        <f t="array" ref="V463">IF(VLOOKUP(U463,$A$2:$F$198,COLUMN($F:$F),FALSE)=0,NA(),VLOOKUP(U463,$A$2:$F$198,COLUMN($F:$F),FALSE))</f>
        <v>63809.64</v>
      </c>
    </row>
    <row r="464" spans="11:22">
      <c r="L464">
        <f>NAMS!B464</f>
        <v>566</v>
      </c>
      <c r="M464" t="str">
        <f>NAMS!K464</f>
        <v>USA</v>
      </c>
      <c r="N464" cm="1">
        <f t="array" ref="N464">IF(VLOOKUP(M464,$A$2:$F$198,COLUMN($F:$F),FALSE)=0,NA(),VLOOKUP(M464,$A$2:$F$198,COLUMN($F:$F),FALSE))</f>
        <v>63809.64</v>
      </c>
      <c r="T464" s="75">
        <f>AAS!B464</f>
        <v>463</v>
      </c>
      <c r="U464" s="75" t="str">
        <f>AAS!C464</f>
        <v>USA</v>
      </c>
      <c r="V464" cm="1">
        <f t="array" ref="V464">IF(VLOOKUP(U464,$A$2:$F$198,COLUMN($F:$F),FALSE)=0,NA(),VLOOKUP(U464,$A$2:$F$198,COLUMN($F:$F),FALSE))</f>
        <v>63809.64</v>
      </c>
    </row>
    <row r="465" spans="11:22">
      <c r="L465">
        <f>NAMS!B465</f>
        <v>567</v>
      </c>
      <c r="M465" t="str">
        <f>NAMS!K465</f>
        <v>Canada</v>
      </c>
      <c r="N465" cm="1">
        <f t="array" ref="N465">IF(VLOOKUP(M465,$A$2:$F$198,COLUMN($F:$F),FALSE)=0,NA(),VLOOKUP(M465,$A$2:$F$198,COLUMN($F:$F),FALSE))</f>
        <v>49196.49</v>
      </c>
      <c r="T465" s="75">
        <f>AAS!B465</f>
        <v>464</v>
      </c>
      <c r="U465" s="75" t="str">
        <f>AAS!C465</f>
        <v>Canada</v>
      </c>
      <c r="V465" cm="1">
        <f t="array" ref="V465">IF(VLOOKUP(U465,$A$2:$F$198,COLUMN($F:$F),FALSE)=0,NA(),VLOOKUP(U465,$A$2:$F$198,COLUMN($F:$F),FALSE))</f>
        <v>49196.49</v>
      </c>
    </row>
    <row r="466" spans="11:22">
      <c r="L466">
        <f>NAMS!B466</f>
        <v>568</v>
      </c>
      <c r="M466" t="str">
        <f>NAMS!K466</f>
        <v>USA</v>
      </c>
      <c r="N466" cm="1">
        <f t="array" ref="N466">IF(VLOOKUP(M466,$A$2:$F$198,COLUMN($F:$F),FALSE)=0,NA(),VLOOKUP(M466,$A$2:$F$198,COLUMN($F:$F),FALSE))</f>
        <v>63809.64</v>
      </c>
      <c r="T466" s="75">
        <f>AAS!B466</f>
        <v>465</v>
      </c>
      <c r="U466" s="75" t="str">
        <f>AAS!C466</f>
        <v>USA</v>
      </c>
      <c r="V466" cm="1">
        <f t="array" ref="V466">IF(VLOOKUP(U466,$A$2:$F$198,COLUMN($F:$F),FALSE)=0,NA(),VLOOKUP(U466,$A$2:$F$198,COLUMN($F:$F),FALSE))</f>
        <v>63809.64</v>
      </c>
    </row>
    <row r="467" spans="11:22">
      <c r="L467">
        <f>NAMS!B467</f>
        <v>569</v>
      </c>
      <c r="M467" t="str">
        <f>NAMS!K467</f>
        <v>Saudi Arabia</v>
      </c>
      <c r="N467" cm="1">
        <f t="array" ref="N467">IF(VLOOKUP(M467,$A$2:$F$198,COLUMN($F:$F),FALSE)=0,NA(),VLOOKUP(M467,$A$2:$F$198,COLUMN($F:$F),FALSE))</f>
        <v>21764.39</v>
      </c>
      <c r="T467" s="75">
        <f>AAS!B467</f>
        <v>466</v>
      </c>
      <c r="U467" s="75" t="str">
        <f>AAS!C467</f>
        <v>USA</v>
      </c>
      <c r="V467" cm="1">
        <f t="array" ref="V467">IF(VLOOKUP(U467,$A$2:$F$198,COLUMN($F:$F),FALSE)=0,NA(),VLOOKUP(U467,$A$2:$F$198,COLUMN($F:$F),FALSE))</f>
        <v>63809.64</v>
      </c>
    </row>
    <row r="468" spans="11:22">
      <c r="L468">
        <f>NAMS!B468</f>
        <v>570</v>
      </c>
      <c r="M468" t="str">
        <f>NAMS!K468</f>
        <v>USA</v>
      </c>
      <c r="N468" cm="1">
        <f t="array" ref="N468">IF(VLOOKUP(M468,$A$2:$F$198,COLUMN($F:$F),FALSE)=0,NA(),VLOOKUP(M468,$A$2:$F$198,COLUMN($F:$F),FALSE))</f>
        <v>63809.64</v>
      </c>
      <c r="T468" s="75">
        <f>AAS!B468</f>
        <v>467</v>
      </c>
      <c r="U468" s="75" t="str">
        <f>AAS!C468</f>
        <v>USA</v>
      </c>
      <c r="V468" cm="1">
        <f t="array" ref="V468">IF(VLOOKUP(U468,$A$2:$F$198,COLUMN($F:$F),FALSE)=0,NA(),VLOOKUP(U468,$A$2:$F$198,COLUMN($F:$F),FALSE))</f>
        <v>63809.64</v>
      </c>
    </row>
    <row r="469" spans="11:22">
      <c r="L469">
        <f>NAMS!B469</f>
        <v>571</v>
      </c>
      <c r="M469" t="str">
        <f>NAMS!K469</f>
        <v>USA</v>
      </c>
      <c r="N469" cm="1">
        <f t="array" ref="N469">IF(VLOOKUP(M469,$A$2:$F$198,COLUMN($F:$F),FALSE)=0,NA(),VLOOKUP(M469,$A$2:$F$198,COLUMN($F:$F),FALSE))</f>
        <v>63809.64</v>
      </c>
      <c r="T469" s="75">
        <f>AAS!B469</f>
        <v>468</v>
      </c>
      <c r="U469" s="75" t="str">
        <f>AAS!C469</f>
        <v>USA</v>
      </c>
      <c r="V469" cm="1">
        <f t="array" ref="V469">IF(VLOOKUP(U469,$A$2:$F$198,COLUMN($F:$F),FALSE)=0,NA(),VLOOKUP(U469,$A$2:$F$198,COLUMN($F:$F),FALSE))</f>
        <v>63809.64</v>
      </c>
    </row>
    <row r="470" spans="11:22">
      <c r="L470">
        <f>NAMS!B470</f>
        <v>572</v>
      </c>
      <c r="M470" t="str">
        <f>NAMS!K470</f>
        <v>USA</v>
      </c>
      <c r="N470" cm="1">
        <f t="array" ref="N470">IF(VLOOKUP(M470,$A$2:$F$198,COLUMN($F:$F),FALSE)=0,NA(),VLOOKUP(M470,$A$2:$F$198,COLUMN($F:$F),FALSE))</f>
        <v>63809.64</v>
      </c>
      <c r="T470" s="75">
        <f>AAS!B470</f>
        <v>469</v>
      </c>
      <c r="U470" s="75" t="str">
        <f>AAS!C470</f>
        <v>USA</v>
      </c>
      <c r="V470" cm="1">
        <f t="array" ref="V470">IF(VLOOKUP(U470,$A$2:$F$198,COLUMN($F:$F),FALSE)=0,NA(),VLOOKUP(U470,$A$2:$F$198,COLUMN($F:$F),FALSE))</f>
        <v>63809.64</v>
      </c>
    </row>
    <row r="471" spans="11:22">
      <c r="L471">
        <f>NAMS!B471</f>
        <v>573</v>
      </c>
      <c r="M471" t="str">
        <f>NAMS!K471</f>
        <v>USA</v>
      </c>
      <c r="N471" cm="1">
        <f t="array" ref="N471">IF(VLOOKUP(M471,$A$2:$F$198,COLUMN($F:$F),FALSE)=0,NA(),VLOOKUP(M471,$A$2:$F$198,COLUMN($F:$F),FALSE))</f>
        <v>63809.64</v>
      </c>
      <c r="T471" s="75">
        <f>AAS!B471</f>
        <v>470</v>
      </c>
      <c r="U471" s="75" t="str">
        <f>AAS!C471</f>
        <v>USA</v>
      </c>
      <c r="V471" cm="1">
        <f t="array" ref="V471">IF(VLOOKUP(U471,$A$2:$F$198,COLUMN($F:$F),FALSE)=0,NA(),VLOOKUP(U471,$A$2:$F$198,COLUMN($F:$F),FALSE))</f>
        <v>63809.64</v>
      </c>
    </row>
    <row r="472" spans="11:22">
      <c r="L472">
        <f>NAMS!B472</f>
        <v>574</v>
      </c>
      <c r="M472" t="str">
        <f>NAMS!K472</f>
        <v>USA</v>
      </c>
      <c r="N472" cm="1">
        <f t="array" ref="N472">IF(VLOOKUP(M472,$A$2:$F$198,COLUMN($F:$F),FALSE)=0,NA(),VLOOKUP(M472,$A$2:$F$198,COLUMN($F:$F),FALSE))</f>
        <v>63809.64</v>
      </c>
      <c r="T472" s="75">
        <f>AAS!B472</f>
        <v>471</v>
      </c>
      <c r="U472" s="75" t="str">
        <f>AAS!C472</f>
        <v>USA</v>
      </c>
      <c r="V472" cm="1">
        <f t="array" ref="V472">IF(VLOOKUP(U472,$A$2:$F$198,COLUMN($F:$F),FALSE)=0,NA(),VLOOKUP(U472,$A$2:$F$198,COLUMN($F:$F),FALSE))</f>
        <v>63809.64</v>
      </c>
    </row>
    <row r="473" spans="11:22">
      <c r="L473">
        <f>NAMS!B473</f>
        <v>575</v>
      </c>
      <c r="M473" t="str">
        <f>NAMS!K473</f>
        <v>Germany</v>
      </c>
      <c r="N473" cm="1">
        <f t="array" ref="N473">IF(VLOOKUP(M473,$A$2:$F$198,COLUMN($F:$F),FALSE)=0,NA(),VLOOKUP(M473,$A$2:$F$198,COLUMN($F:$F),FALSE))</f>
        <v>49180.54</v>
      </c>
      <c r="T473" s="75">
        <f>AAS!B473</f>
        <v>472</v>
      </c>
      <c r="U473" s="75" t="str">
        <f>AAS!C473</f>
        <v>USA</v>
      </c>
      <c r="V473" cm="1">
        <f t="array" ref="V473">IF(VLOOKUP(U473,$A$2:$F$198,COLUMN($F:$F),FALSE)=0,NA(),VLOOKUP(U473,$A$2:$F$198,COLUMN($F:$F),FALSE))</f>
        <v>63809.64</v>
      </c>
    </row>
    <row r="474" spans="11:22">
      <c r="L474">
        <f>NAMS!B474</f>
        <v>576</v>
      </c>
      <c r="M474" t="str">
        <f>NAMS!K474</f>
        <v>USA</v>
      </c>
      <c r="N474" cm="1">
        <f t="array" ref="N474">IF(VLOOKUP(M474,$A$2:$F$198,COLUMN($F:$F),FALSE)=0,NA(),VLOOKUP(M474,$A$2:$F$198,COLUMN($F:$F),FALSE))</f>
        <v>63809.64</v>
      </c>
      <c r="T474" s="75">
        <f>AAS!B474</f>
        <v>473</v>
      </c>
      <c r="U474" s="75" t="str">
        <f>AAS!C474</f>
        <v>USA</v>
      </c>
      <c r="V474" cm="1">
        <f t="array" ref="V474">IF(VLOOKUP(U474,$A$2:$F$198,COLUMN($F:$F),FALSE)=0,NA(),VLOOKUP(U474,$A$2:$F$198,COLUMN($F:$F),FALSE))</f>
        <v>63809.64</v>
      </c>
    </row>
    <row r="475" spans="11:22">
      <c r="L475">
        <f>NAMS!B475</f>
        <v>577</v>
      </c>
      <c r="M475" t="str">
        <f>NAMS!K475</f>
        <v>India</v>
      </c>
      <c r="N475" cm="1">
        <f t="array" ref="N475">IF(VLOOKUP(M475,$A$2:$F$198,COLUMN($F:$F),FALSE)=0,NA(),VLOOKUP(M475,$A$2:$F$198,COLUMN($F:$F),FALSE))</f>
        <v>2164.7399999999998</v>
      </c>
      <c r="T475" s="75">
        <f>AAS!B475</f>
        <v>474</v>
      </c>
      <c r="U475" s="75" t="str">
        <f>AAS!C475</f>
        <v>USA</v>
      </c>
      <c r="V475" cm="1">
        <f t="array" ref="V475">IF(VLOOKUP(U475,$A$2:$F$198,COLUMN($F:$F),FALSE)=0,NA(),VLOOKUP(U475,$A$2:$F$198,COLUMN($F:$F),FALSE))</f>
        <v>63809.64</v>
      </c>
    </row>
    <row r="476" spans="11:22">
      <c r="L476">
        <f>NAMS!B476</f>
        <v>578</v>
      </c>
      <c r="M476" t="str">
        <f>NAMS!K476</f>
        <v>USA</v>
      </c>
      <c r="N476" cm="1">
        <f t="array" ref="N476">IF(VLOOKUP(M476,$A$2:$F$198,COLUMN($F:$F),FALSE)=0,NA(),VLOOKUP(M476,$A$2:$F$198,COLUMN($F:$F),FALSE))</f>
        <v>63809.64</v>
      </c>
      <c r="T476" s="75">
        <f>AAS!B476</f>
        <v>475</v>
      </c>
      <c r="U476" s="75" t="str">
        <f>AAS!C476</f>
        <v>USA</v>
      </c>
      <c r="V476" cm="1">
        <f t="array" ref="V476">IF(VLOOKUP(U476,$A$2:$F$198,COLUMN($F:$F),FALSE)=0,NA(),VLOOKUP(U476,$A$2:$F$198,COLUMN($F:$F),FALSE))</f>
        <v>63809.64</v>
      </c>
    </row>
    <row r="477" spans="11:22">
      <c r="K477" s="37"/>
      <c r="L477">
        <f>NAMS!B477</f>
        <v>579</v>
      </c>
      <c r="M477" t="str">
        <f>NAMS!K477</f>
        <v>Spain</v>
      </c>
      <c r="N477" cm="1">
        <f t="array" ref="N477">IF(VLOOKUP(M477,$A$2:$F$198,COLUMN($F:$F),FALSE)=0,NA(),VLOOKUP(M477,$A$2:$F$198,COLUMN($F:$F),FALSE))</f>
        <v>32023.79</v>
      </c>
      <c r="T477" s="75">
        <f>AAS!B477</f>
        <v>476</v>
      </c>
      <c r="U477" s="75" t="str">
        <f>AAS!C477</f>
        <v>USA</v>
      </c>
      <c r="V477" cm="1">
        <f t="array" ref="V477">IF(VLOOKUP(U477,$A$2:$F$198,COLUMN($F:$F),FALSE)=0,NA(),VLOOKUP(U477,$A$2:$F$198,COLUMN($F:$F),FALSE))</f>
        <v>63809.64</v>
      </c>
    </row>
    <row r="478" spans="11:22">
      <c r="L478">
        <f>NAMS!B478</f>
        <v>580</v>
      </c>
      <c r="M478" t="str">
        <f>NAMS!K478</f>
        <v>Germany</v>
      </c>
      <c r="N478" cm="1">
        <f t="array" ref="N478">IF(VLOOKUP(M478,$A$2:$F$198,COLUMN($F:$F),FALSE)=0,NA(),VLOOKUP(M478,$A$2:$F$198,COLUMN($F:$F),FALSE))</f>
        <v>49180.54</v>
      </c>
      <c r="T478" s="75">
        <f>AAS!B478</f>
        <v>477</v>
      </c>
      <c r="U478" s="75" t="str">
        <f>AAS!C478</f>
        <v>USA</v>
      </c>
      <c r="V478" cm="1">
        <f t="array" ref="V478">IF(VLOOKUP(U478,$A$2:$F$198,COLUMN($F:$F),FALSE)=0,NA(),VLOOKUP(U478,$A$2:$F$198,COLUMN($F:$F),FALSE))</f>
        <v>63809.64</v>
      </c>
    </row>
    <row r="479" spans="11:22">
      <c r="L479">
        <f>NAMS!B479</f>
        <v>581</v>
      </c>
      <c r="M479" t="str">
        <f>NAMS!K479</f>
        <v>Germany</v>
      </c>
      <c r="N479" cm="1">
        <f t="array" ref="N479">IF(VLOOKUP(M479,$A$2:$F$198,COLUMN($F:$F),FALSE)=0,NA(),VLOOKUP(M479,$A$2:$F$198,COLUMN($F:$F),FALSE))</f>
        <v>49180.54</v>
      </c>
      <c r="T479" s="75">
        <f>AAS!B479</f>
        <v>478</v>
      </c>
      <c r="U479" s="75" t="str">
        <f>AAS!C479</f>
        <v>USA</v>
      </c>
      <c r="V479" cm="1">
        <f t="array" ref="V479">IF(VLOOKUP(U479,$A$2:$F$198,COLUMN($F:$F),FALSE)=0,NA(),VLOOKUP(U479,$A$2:$F$198,COLUMN($F:$F),FALSE))</f>
        <v>63809.64</v>
      </c>
    </row>
    <row r="480" spans="11:22">
      <c r="L480">
        <f>NAMS!B480</f>
        <v>582</v>
      </c>
      <c r="M480" t="str">
        <f>NAMS!K480</f>
        <v>USA</v>
      </c>
      <c r="N480" cm="1">
        <f t="array" ref="N480">IF(VLOOKUP(M480,$A$2:$F$198,COLUMN($F:$F),FALSE)=0,NA(),VLOOKUP(M480,$A$2:$F$198,COLUMN($F:$F),FALSE))</f>
        <v>63809.64</v>
      </c>
      <c r="T480" s="75">
        <f>AAS!B480</f>
        <v>479</v>
      </c>
      <c r="U480" s="75" t="str">
        <f>AAS!C480</f>
        <v>USA</v>
      </c>
      <c r="V480" cm="1">
        <f t="array" ref="V480">IF(VLOOKUP(U480,$A$2:$F$198,COLUMN($F:$F),FALSE)=0,NA(),VLOOKUP(U480,$A$2:$F$198,COLUMN($F:$F),FALSE))</f>
        <v>63809.64</v>
      </c>
    </row>
    <row r="481" spans="12:22">
      <c r="L481">
        <f>NAMS!B481</f>
        <v>583</v>
      </c>
      <c r="M481" t="str">
        <f>NAMS!K481</f>
        <v>Israel</v>
      </c>
      <c r="N481" cm="1">
        <f t="array" ref="N481">IF(VLOOKUP(M481,$A$2:$F$198,COLUMN($F:$F),FALSE)=0,NA(),VLOOKUP(M481,$A$2:$F$198,COLUMN($F:$F),FALSE))</f>
        <v>41377.49</v>
      </c>
      <c r="T481" s="75">
        <f>AAS!B481</f>
        <v>480</v>
      </c>
      <c r="U481" s="75" t="str">
        <f>AAS!C481</f>
        <v>China</v>
      </c>
      <c r="V481" cm="1">
        <f t="array" ref="V481">IF(VLOOKUP(U481,$A$2:$F$198,COLUMN($F:$F),FALSE)=0,NA(),VLOOKUP(U481,$A$2:$F$198,COLUMN($F:$F),FALSE))</f>
        <v>10121.299999999999</v>
      </c>
    </row>
    <row r="482" spans="12:22">
      <c r="L482">
        <f>NAMS!B482</f>
        <v>584</v>
      </c>
      <c r="M482" t="str">
        <f>NAMS!K482</f>
        <v>USA</v>
      </c>
      <c r="N482" cm="1">
        <f t="array" ref="N482">IF(VLOOKUP(M482,$A$2:$F$198,COLUMN($F:$F),FALSE)=0,NA(),VLOOKUP(M482,$A$2:$F$198,COLUMN($F:$F),FALSE))</f>
        <v>63809.64</v>
      </c>
      <c r="T482" s="75">
        <f>AAS!B482</f>
        <v>481</v>
      </c>
      <c r="U482" s="75" t="str">
        <f>AAS!C482</f>
        <v>USA</v>
      </c>
      <c r="V482" cm="1">
        <f t="array" ref="V482">IF(VLOOKUP(U482,$A$2:$F$198,COLUMN($F:$F),FALSE)=0,NA(),VLOOKUP(U482,$A$2:$F$198,COLUMN($F:$F),FALSE))</f>
        <v>63809.64</v>
      </c>
    </row>
    <row r="483" spans="12:22">
      <c r="L483">
        <f>NAMS!B483</f>
        <v>585</v>
      </c>
      <c r="M483" t="str">
        <f>NAMS!K483</f>
        <v>USA</v>
      </c>
      <c r="N483" cm="1">
        <f t="array" ref="N483">IF(VLOOKUP(M483,$A$2:$F$198,COLUMN($F:$F),FALSE)=0,NA(),VLOOKUP(M483,$A$2:$F$198,COLUMN($F:$F),FALSE))</f>
        <v>63809.64</v>
      </c>
      <c r="T483" s="75">
        <f>AAS!B483</f>
        <v>482</v>
      </c>
      <c r="U483" s="75" t="str">
        <f>AAS!C483</f>
        <v>USA</v>
      </c>
      <c r="V483" cm="1">
        <f t="array" ref="V483">IF(VLOOKUP(U483,$A$2:$F$198,COLUMN($F:$F),FALSE)=0,NA(),VLOOKUP(U483,$A$2:$F$198,COLUMN($F:$F),FALSE))</f>
        <v>63809.64</v>
      </c>
    </row>
    <row r="484" spans="12:22">
      <c r="L484">
        <f>NAMS!B484</f>
        <v>586</v>
      </c>
      <c r="M484" t="str">
        <f>NAMS!K484</f>
        <v>USA</v>
      </c>
      <c r="N484" cm="1">
        <f t="array" ref="N484">IF(VLOOKUP(M484,$A$2:$F$198,COLUMN($F:$F),FALSE)=0,NA(),VLOOKUP(M484,$A$2:$F$198,COLUMN($F:$F),FALSE))</f>
        <v>63809.64</v>
      </c>
      <c r="T484" s="75">
        <f>AAS!B484</f>
        <v>483</v>
      </c>
      <c r="U484" s="75" t="str">
        <f>AAS!C484</f>
        <v>USA</v>
      </c>
      <c r="V484" cm="1">
        <f t="array" ref="V484">IF(VLOOKUP(U484,$A$2:$F$198,COLUMN($F:$F),FALSE)=0,NA(),VLOOKUP(U484,$A$2:$F$198,COLUMN($F:$F),FALSE))</f>
        <v>63809.64</v>
      </c>
    </row>
    <row r="485" spans="12:22">
      <c r="L485">
        <f>NAMS!B485</f>
        <v>587</v>
      </c>
      <c r="M485" t="str">
        <f>NAMS!K485</f>
        <v>USA</v>
      </c>
      <c r="N485" cm="1">
        <f t="array" ref="N485">IF(VLOOKUP(M485,$A$2:$F$198,COLUMN($F:$F),FALSE)=0,NA(),VLOOKUP(M485,$A$2:$F$198,COLUMN($F:$F),FALSE))</f>
        <v>63809.64</v>
      </c>
      <c r="T485" s="75">
        <f>AAS!B485</f>
        <v>484</v>
      </c>
      <c r="U485" s="75" t="str">
        <f>AAS!C485</f>
        <v>USA</v>
      </c>
      <c r="V485" cm="1">
        <f t="array" ref="V485">IF(VLOOKUP(U485,$A$2:$F$198,COLUMN($F:$F),FALSE)=0,NA(),VLOOKUP(U485,$A$2:$F$198,COLUMN($F:$F),FALSE))</f>
        <v>63809.64</v>
      </c>
    </row>
    <row r="486" spans="12:22">
      <c r="L486">
        <f>NAMS!B486</f>
        <v>588</v>
      </c>
      <c r="M486" t="str">
        <f>NAMS!K486</f>
        <v>USA</v>
      </c>
      <c r="N486" cm="1">
        <f t="array" ref="N486">IF(VLOOKUP(M486,$A$2:$F$198,COLUMN($F:$F),FALSE)=0,NA(),VLOOKUP(M486,$A$2:$F$198,COLUMN($F:$F),FALSE))</f>
        <v>63809.64</v>
      </c>
      <c r="T486" s="75">
        <f>AAS!B486</f>
        <v>485</v>
      </c>
      <c r="U486" s="75" t="str">
        <f>AAS!C486</f>
        <v>USA</v>
      </c>
      <c r="V486" cm="1">
        <f t="array" ref="V486">IF(VLOOKUP(U486,$A$2:$F$198,COLUMN($F:$F),FALSE)=0,NA(),VLOOKUP(U486,$A$2:$F$198,COLUMN($F:$F),FALSE))</f>
        <v>63809.64</v>
      </c>
    </row>
    <row r="487" spans="12:22">
      <c r="L487">
        <f>NAMS!B487</f>
        <v>589</v>
      </c>
      <c r="M487" t="str">
        <f>NAMS!K487</f>
        <v>USA</v>
      </c>
      <c r="N487" cm="1">
        <f t="array" ref="N487">IF(VLOOKUP(M487,$A$2:$F$198,COLUMN($F:$F),FALSE)=0,NA(),VLOOKUP(M487,$A$2:$F$198,COLUMN($F:$F),FALSE))</f>
        <v>63809.64</v>
      </c>
      <c r="T487" s="75">
        <f>AAS!B487</f>
        <v>486</v>
      </c>
      <c r="U487" s="75" t="str">
        <f>AAS!C487</f>
        <v>Canada</v>
      </c>
      <c r="V487" cm="1">
        <f t="array" ref="V487">IF(VLOOKUP(U487,$A$2:$F$198,COLUMN($F:$F),FALSE)=0,NA(),VLOOKUP(U487,$A$2:$F$198,COLUMN($F:$F),FALSE))</f>
        <v>49196.49</v>
      </c>
    </row>
    <row r="488" spans="12:22">
      <c r="L488">
        <f>NAMS!B488</f>
        <v>590</v>
      </c>
      <c r="M488" t="str">
        <f>NAMS!K488</f>
        <v>USA</v>
      </c>
      <c r="N488" cm="1">
        <f t="array" ref="N488">IF(VLOOKUP(M488,$A$2:$F$198,COLUMN($F:$F),FALSE)=0,NA(),VLOOKUP(M488,$A$2:$F$198,COLUMN($F:$F),FALSE))</f>
        <v>63809.64</v>
      </c>
      <c r="T488" s="75">
        <f>AAS!B488</f>
        <v>487</v>
      </c>
      <c r="U488" s="75" t="str">
        <f>AAS!C488</f>
        <v>USA</v>
      </c>
      <c r="V488" cm="1">
        <f t="array" ref="V488">IF(VLOOKUP(U488,$A$2:$F$198,COLUMN($F:$F),FALSE)=0,NA(),VLOOKUP(U488,$A$2:$F$198,COLUMN($F:$F),FALSE))</f>
        <v>63809.64</v>
      </c>
    </row>
    <row r="489" spans="12:22">
      <c r="L489">
        <f>NAMS!B489</f>
        <v>591</v>
      </c>
      <c r="M489" t="str">
        <f>NAMS!K489</f>
        <v>USA</v>
      </c>
      <c r="N489" cm="1">
        <f t="array" ref="N489">IF(VLOOKUP(M489,$A$2:$F$198,COLUMN($F:$F),FALSE)=0,NA(),VLOOKUP(M489,$A$2:$F$198,COLUMN($F:$F),FALSE))</f>
        <v>63809.64</v>
      </c>
      <c r="T489" s="75">
        <f>AAS!B489</f>
        <v>488</v>
      </c>
      <c r="U489" s="75" t="str">
        <f>AAS!C489</f>
        <v>United Kingdom</v>
      </c>
      <c r="V489" cm="1">
        <f t="array" ref="V489">IF(VLOOKUP(U489,$A$2:$F$198,COLUMN($F:$F),FALSE)=0,NA(),VLOOKUP(U489,$A$2:$F$198,COLUMN($F:$F),FALSE))</f>
        <v>40800.480000000003</v>
      </c>
    </row>
    <row r="490" spans="12:22">
      <c r="L490">
        <f>NAMS!B490</f>
        <v>592</v>
      </c>
      <c r="M490" t="str">
        <f>NAMS!K490</f>
        <v>USA</v>
      </c>
      <c r="N490" cm="1">
        <f t="array" ref="N490">IF(VLOOKUP(M490,$A$2:$F$198,COLUMN($F:$F),FALSE)=0,NA(),VLOOKUP(M490,$A$2:$F$198,COLUMN($F:$F),FALSE))</f>
        <v>63809.64</v>
      </c>
      <c r="T490" s="75">
        <f>AAS!B490</f>
        <v>489</v>
      </c>
      <c r="U490" s="75" t="str">
        <f>AAS!C490</f>
        <v>USA</v>
      </c>
      <c r="V490" cm="1">
        <f t="array" ref="V490">IF(VLOOKUP(U490,$A$2:$F$198,COLUMN($F:$F),FALSE)=0,NA(),VLOOKUP(U490,$A$2:$F$198,COLUMN($F:$F),FALSE))</f>
        <v>63809.64</v>
      </c>
    </row>
    <row r="491" spans="12:22">
      <c r="L491">
        <f>NAMS!B491</f>
        <v>593</v>
      </c>
      <c r="M491" t="str">
        <f>NAMS!K491</f>
        <v>Australia</v>
      </c>
      <c r="N491" cm="1">
        <f t="array" ref="N491">IF(VLOOKUP(M491,$A$2:$F$198,COLUMN($F:$F),FALSE)=0,NA(),VLOOKUP(M491,$A$2:$F$198,COLUMN($F:$F),FALSE))</f>
        <v>61250.7</v>
      </c>
      <c r="T491" s="75">
        <f>AAS!B491</f>
        <v>490</v>
      </c>
      <c r="U491" s="75" t="str">
        <f>AAS!C491</f>
        <v>USA</v>
      </c>
      <c r="V491" cm="1">
        <f t="array" ref="V491">IF(VLOOKUP(U491,$A$2:$F$198,COLUMN($F:$F),FALSE)=0,NA(),VLOOKUP(U491,$A$2:$F$198,COLUMN($F:$F),FALSE))</f>
        <v>63809.64</v>
      </c>
    </row>
    <row r="492" spans="12:22">
      <c r="L492">
        <f>NAMS!B492</f>
        <v>594</v>
      </c>
      <c r="M492" t="str">
        <f>NAMS!K492</f>
        <v>USA</v>
      </c>
      <c r="N492" cm="1">
        <f t="array" ref="N492">IF(VLOOKUP(M492,$A$2:$F$198,COLUMN($F:$F),FALSE)=0,NA(),VLOOKUP(M492,$A$2:$F$198,COLUMN($F:$F),FALSE))</f>
        <v>63809.64</v>
      </c>
      <c r="T492" s="75">
        <f>AAS!B492</f>
        <v>491</v>
      </c>
      <c r="U492" s="75" t="str">
        <f>AAS!C492</f>
        <v>USA</v>
      </c>
      <c r="V492" cm="1">
        <f t="array" ref="V492">IF(VLOOKUP(U492,$A$2:$F$198,COLUMN($F:$F),FALSE)=0,NA(),VLOOKUP(U492,$A$2:$F$198,COLUMN($F:$F),FALSE))</f>
        <v>63809.64</v>
      </c>
    </row>
    <row r="493" spans="12:22">
      <c r="L493">
        <f>NAMS!B493</f>
        <v>595</v>
      </c>
      <c r="M493" t="str">
        <f>NAMS!K493</f>
        <v>USA</v>
      </c>
      <c r="N493" cm="1">
        <f t="array" ref="N493">IF(VLOOKUP(M493,$A$2:$F$198,COLUMN($F:$F),FALSE)=0,NA(),VLOOKUP(M493,$A$2:$F$198,COLUMN($F:$F),FALSE))</f>
        <v>63809.64</v>
      </c>
      <c r="T493" s="75">
        <f>AAS!B493</f>
        <v>492</v>
      </c>
      <c r="U493" s="75" t="str">
        <f>AAS!C493</f>
        <v>USA</v>
      </c>
      <c r="V493" cm="1">
        <f t="array" ref="V493">IF(VLOOKUP(U493,$A$2:$F$198,COLUMN($F:$F),FALSE)=0,NA(),VLOOKUP(U493,$A$2:$F$198,COLUMN($F:$F),FALSE))</f>
        <v>63809.64</v>
      </c>
    </row>
    <row r="494" spans="12:22">
      <c r="L494">
        <f>NAMS!B494</f>
        <v>596</v>
      </c>
      <c r="M494" t="str">
        <f>NAMS!K494</f>
        <v>Israel</v>
      </c>
      <c r="N494" cm="1">
        <f t="array" ref="N494">IF(VLOOKUP(M494,$A$2:$F$198,COLUMN($F:$F),FALSE)=0,NA(),VLOOKUP(M494,$A$2:$F$198,COLUMN($F:$F),FALSE))</f>
        <v>41377.49</v>
      </c>
      <c r="T494" s="75">
        <f>AAS!B494</f>
        <v>493</v>
      </c>
      <c r="U494" s="75" t="str">
        <f>AAS!C494</f>
        <v>USA</v>
      </c>
      <c r="V494" cm="1">
        <f t="array" ref="V494">IF(VLOOKUP(U494,$A$2:$F$198,COLUMN($F:$F),FALSE)=0,NA(),VLOOKUP(U494,$A$2:$F$198,COLUMN($F:$F),FALSE))</f>
        <v>63809.64</v>
      </c>
    </row>
    <row r="495" spans="12:22">
      <c r="L495">
        <f>NAMS!B495</f>
        <v>597</v>
      </c>
      <c r="M495" t="str">
        <f>NAMS!K495</f>
        <v>USA</v>
      </c>
      <c r="N495" cm="1">
        <f t="array" ref="N495">IF(VLOOKUP(M495,$A$2:$F$198,COLUMN($F:$F),FALSE)=0,NA(),VLOOKUP(M495,$A$2:$F$198,COLUMN($F:$F),FALSE))</f>
        <v>63809.64</v>
      </c>
      <c r="T495" s="75">
        <f>AAS!B495</f>
        <v>494</v>
      </c>
      <c r="U495" s="75" t="str">
        <f>AAS!C495</f>
        <v>USA</v>
      </c>
      <c r="V495" cm="1">
        <f t="array" ref="V495">IF(VLOOKUP(U495,$A$2:$F$198,COLUMN($F:$F),FALSE)=0,NA(),VLOOKUP(U495,$A$2:$F$198,COLUMN($F:$F),FALSE))</f>
        <v>63809.64</v>
      </c>
    </row>
    <row r="496" spans="12:22">
      <c r="L496">
        <f>NAMS!B496</f>
        <v>598</v>
      </c>
      <c r="M496" t="str">
        <f>NAMS!K496</f>
        <v>USA</v>
      </c>
      <c r="N496" cm="1">
        <f t="array" ref="N496">IF(VLOOKUP(M496,$A$2:$F$198,COLUMN($F:$F),FALSE)=0,NA(),VLOOKUP(M496,$A$2:$F$198,COLUMN($F:$F),FALSE))</f>
        <v>63809.64</v>
      </c>
      <c r="T496" s="75">
        <f>AAS!B496</f>
        <v>495</v>
      </c>
      <c r="U496" s="75" t="str">
        <f>AAS!C496</f>
        <v>USA</v>
      </c>
      <c r="V496" cm="1">
        <f t="array" ref="V496">IF(VLOOKUP(U496,$A$2:$F$198,COLUMN($F:$F),FALSE)=0,NA(),VLOOKUP(U496,$A$2:$F$198,COLUMN($F:$F),FALSE))</f>
        <v>63809.64</v>
      </c>
    </row>
    <row r="497" spans="12:22">
      <c r="L497">
        <f>NAMS!B497</f>
        <v>599</v>
      </c>
      <c r="M497" t="str">
        <f>NAMS!K497</f>
        <v>USA</v>
      </c>
      <c r="N497" cm="1">
        <f t="array" ref="N497">IF(VLOOKUP(M497,$A$2:$F$198,COLUMN($F:$F),FALSE)=0,NA(),VLOOKUP(M497,$A$2:$F$198,COLUMN($F:$F),FALSE))</f>
        <v>63809.64</v>
      </c>
      <c r="T497" s="75">
        <f>AAS!B497</f>
        <v>496</v>
      </c>
      <c r="U497" s="75" t="str">
        <f>AAS!C497</f>
        <v>USA</v>
      </c>
      <c r="V497" cm="1">
        <f t="array" ref="V497">IF(VLOOKUP(U497,$A$2:$F$198,COLUMN($F:$F),FALSE)=0,NA(),VLOOKUP(U497,$A$2:$F$198,COLUMN($F:$F),FALSE))</f>
        <v>63809.64</v>
      </c>
    </row>
    <row r="498" spans="12:22">
      <c r="L498">
        <f>NAMS!B498</f>
        <v>600</v>
      </c>
      <c r="M498" t="str">
        <f>NAMS!K498</f>
        <v>Saudi Arabia</v>
      </c>
      <c r="N498" cm="1">
        <f t="array" ref="N498">IF(VLOOKUP(M498,$A$2:$F$198,COLUMN($F:$F),FALSE)=0,NA(),VLOOKUP(M498,$A$2:$F$198,COLUMN($F:$F),FALSE))</f>
        <v>21764.39</v>
      </c>
      <c r="T498" s="75">
        <f>AAS!B498</f>
        <v>497</v>
      </c>
      <c r="U498" s="75" t="str">
        <f>AAS!C498</f>
        <v>USA</v>
      </c>
      <c r="V498" cm="1">
        <f t="array" ref="V498">IF(VLOOKUP(U498,$A$2:$F$198,COLUMN($F:$F),FALSE)=0,NA(),VLOOKUP(U498,$A$2:$F$198,COLUMN($F:$F),FALSE))</f>
        <v>63809.64</v>
      </c>
    </row>
    <row r="499" spans="12:22">
      <c r="L499">
        <f>NAMS!B499</f>
        <v>601</v>
      </c>
      <c r="M499" t="str">
        <f>NAMS!K499</f>
        <v>USA</v>
      </c>
      <c r="N499" cm="1">
        <f t="array" ref="N499">IF(VLOOKUP(M499,$A$2:$F$198,COLUMN($F:$F),FALSE)=0,NA(),VLOOKUP(M499,$A$2:$F$198,COLUMN($F:$F),FALSE))</f>
        <v>63809.64</v>
      </c>
      <c r="T499" s="75">
        <f>AAS!B499</f>
        <v>498</v>
      </c>
      <c r="U499" s="75" t="str">
        <f>AAS!C499</f>
        <v>USA</v>
      </c>
      <c r="V499" cm="1">
        <f t="array" ref="V499">IF(VLOOKUP(U499,$A$2:$F$198,COLUMN($F:$F),FALSE)=0,NA(),VLOOKUP(U499,$A$2:$F$198,COLUMN($F:$F),FALSE))</f>
        <v>63809.64</v>
      </c>
    </row>
    <row r="500" spans="12:22">
      <c r="L500">
        <f>NAMS!B500</f>
        <v>602</v>
      </c>
      <c r="M500" t="str">
        <f>NAMS!K500</f>
        <v>Singapore</v>
      </c>
      <c r="N500" cm="1">
        <f t="array" ref="N500">IF(VLOOKUP(M500,$A$2:$F$198,COLUMN($F:$F),FALSE)=0,NA(),VLOOKUP(M500,$A$2:$F$198,COLUMN($F:$F),FALSE))</f>
        <v>56679.16</v>
      </c>
      <c r="T500" s="75">
        <f>AAS!B500</f>
        <v>499</v>
      </c>
      <c r="U500" s="75" t="str">
        <f>AAS!C500</f>
        <v>Canada</v>
      </c>
      <c r="V500" cm="1">
        <f t="array" ref="V500">IF(VLOOKUP(U500,$A$2:$F$198,COLUMN($F:$F),FALSE)=0,NA(),VLOOKUP(U500,$A$2:$F$198,COLUMN($F:$F),FALSE))</f>
        <v>49196.49</v>
      </c>
    </row>
    <row r="501" spans="12:22">
      <c r="L501">
        <f>NAMS!B501</f>
        <v>603</v>
      </c>
      <c r="M501" t="str">
        <f>NAMS!K501</f>
        <v>Japan</v>
      </c>
      <c r="N501" cm="1">
        <f t="array" ref="N501">IF(VLOOKUP(M501,$A$2:$F$198,COLUMN($F:$F),FALSE)=0,NA(),VLOOKUP(M501,$A$2:$F$198,COLUMN($F:$F),FALSE))</f>
        <v>41314.410000000003</v>
      </c>
      <c r="T501" s="75">
        <f>AAS!B501</f>
        <v>500</v>
      </c>
      <c r="U501" s="75" t="str">
        <f>AAS!C501</f>
        <v>USA</v>
      </c>
      <c r="V501" cm="1">
        <f t="array" ref="V501">IF(VLOOKUP(U501,$A$2:$F$198,COLUMN($F:$F),FALSE)=0,NA(),VLOOKUP(U501,$A$2:$F$198,COLUMN($F:$F),FALSE))</f>
        <v>63809.64</v>
      </c>
    </row>
    <row r="502" spans="12:22">
      <c r="L502">
        <f>NAMS!B502</f>
        <v>604</v>
      </c>
      <c r="M502" t="str">
        <f>NAMS!K502</f>
        <v>USA</v>
      </c>
      <c r="N502" cm="1">
        <f t="array" ref="N502">IF(VLOOKUP(M502,$A$2:$F$198,COLUMN($F:$F),FALSE)=0,NA(),VLOOKUP(M502,$A$2:$F$198,COLUMN($F:$F),FALSE))</f>
        <v>63809.64</v>
      </c>
      <c r="T502" s="75">
        <f>AAS!B502</f>
        <v>501</v>
      </c>
      <c r="U502" s="75" t="str">
        <f>AAS!C502</f>
        <v>USA</v>
      </c>
      <c r="V502" cm="1">
        <f t="array" ref="V502">IF(VLOOKUP(U502,$A$2:$F$198,COLUMN($F:$F),FALSE)=0,NA(),VLOOKUP(U502,$A$2:$F$198,COLUMN($F:$F),FALSE))</f>
        <v>63809.64</v>
      </c>
    </row>
    <row r="503" spans="12:22">
      <c r="L503">
        <f>NAMS!B503</f>
        <v>605</v>
      </c>
      <c r="M503" t="str">
        <f>NAMS!K503</f>
        <v>USA</v>
      </c>
      <c r="N503" cm="1">
        <f t="array" ref="N503">IF(VLOOKUP(M503,$A$2:$F$198,COLUMN($F:$F),FALSE)=0,NA(),VLOOKUP(M503,$A$2:$F$198,COLUMN($F:$F),FALSE))</f>
        <v>63809.64</v>
      </c>
      <c r="T503" s="75">
        <f>AAS!B503</f>
        <v>502</v>
      </c>
      <c r="U503" s="75" t="str">
        <f>AAS!C503</f>
        <v>USA</v>
      </c>
      <c r="V503" cm="1">
        <f t="array" ref="V503">IF(VLOOKUP(U503,$A$2:$F$198,COLUMN($F:$F),FALSE)=0,NA(),VLOOKUP(U503,$A$2:$F$198,COLUMN($F:$F),FALSE))</f>
        <v>63809.64</v>
      </c>
    </row>
    <row r="504" spans="12:22">
      <c r="L504">
        <f>NAMS!B504</f>
        <v>606</v>
      </c>
      <c r="M504" t="str">
        <f>NAMS!K504</f>
        <v>USA</v>
      </c>
      <c r="N504" cm="1">
        <f t="array" ref="N504">IF(VLOOKUP(M504,$A$2:$F$198,COLUMN($F:$F),FALSE)=0,NA(),VLOOKUP(M504,$A$2:$F$198,COLUMN($F:$F),FALSE))</f>
        <v>63809.64</v>
      </c>
      <c r="T504" s="75">
        <f>AAS!B504</f>
        <v>503</v>
      </c>
      <c r="U504" s="75" t="str">
        <f>AAS!C504</f>
        <v>USA</v>
      </c>
      <c r="V504" cm="1">
        <f t="array" ref="V504">IF(VLOOKUP(U504,$A$2:$F$198,COLUMN($F:$F),FALSE)=0,NA(),VLOOKUP(U504,$A$2:$F$198,COLUMN($F:$F),FALSE))</f>
        <v>63809.64</v>
      </c>
    </row>
    <row r="505" spans="12:22">
      <c r="L505">
        <f>NAMS!B505</f>
        <v>607</v>
      </c>
      <c r="M505" t="str">
        <f>NAMS!K505</f>
        <v>USA</v>
      </c>
      <c r="N505" cm="1">
        <f t="array" ref="N505">IF(VLOOKUP(M505,$A$2:$F$198,COLUMN($F:$F),FALSE)=0,NA(),VLOOKUP(M505,$A$2:$F$198,COLUMN($F:$F),FALSE))</f>
        <v>63809.64</v>
      </c>
      <c r="T505" s="75">
        <f>AAS!B505</f>
        <v>504</v>
      </c>
      <c r="U505" s="75" t="str">
        <f>AAS!C505</f>
        <v>USA</v>
      </c>
      <c r="V505" cm="1">
        <f t="array" ref="V505">IF(VLOOKUP(U505,$A$2:$F$198,COLUMN($F:$F),FALSE)=0,NA(),VLOOKUP(U505,$A$2:$F$198,COLUMN($F:$F),FALSE))</f>
        <v>63809.64</v>
      </c>
    </row>
    <row r="506" spans="12:22">
      <c r="L506">
        <f>NAMS!B506</f>
        <v>608</v>
      </c>
      <c r="M506" t="str">
        <f>NAMS!K506</f>
        <v>USA</v>
      </c>
      <c r="N506" cm="1">
        <f t="array" ref="N506">IF(VLOOKUP(M506,$A$2:$F$198,COLUMN($F:$F),FALSE)=0,NA(),VLOOKUP(M506,$A$2:$F$198,COLUMN($F:$F),FALSE))</f>
        <v>63809.64</v>
      </c>
      <c r="T506" s="75">
        <f>AAS!B506</f>
        <v>505</v>
      </c>
      <c r="U506" s="75" t="str">
        <f>AAS!C506</f>
        <v>USA</v>
      </c>
      <c r="V506" cm="1">
        <f t="array" ref="V506">IF(VLOOKUP(U506,$A$2:$F$198,COLUMN($F:$F),FALSE)=0,NA(),VLOOKUP(U506,$A$2:$F$198,COLUMN($F:$F),FALSE))</f>
        <v>63809.64</v>
      </c>
    </row>
    <row r="507" spans="12:22">
      <c r="L507">
        <f>NAMS!B507</f>
        <v>609</v>
      </c>
      <c r="M507" t="str">
        <f>NAMS!K507</f>
        <v>USA</v>
      </c>
      <c r="N507" cm="1">
        <f t="array" ref="N507">IF(VLOOKUP(M507,$A$2:$F$198,COLUMN($F:$F),FALSE)=0,NA(),VLOOKUP(M507,$A$2:$F$198,COLUMN($F:$F),FALSE))</f>
        <v>63809.64</v>
      </c>
      <c r="T507" s="75">
        <f>AAS!B507</f>
        <v>506</v>
      </c>
      <c r="U507" s="75" t="str">
        <f>AAS!C507</f>
        <v>USA</v>
      </c>
      <c r="V507" cm="1">
        <f t="array" ref="V507">IF(VLOOKUP(U507,$A$2:$F$198,COLUMN($F:$F),FALSE)=0,NA(),VLOOKUP(U507,$A$2:$F$198,COLUMN($F:$F),FALSE))</f>
        <v>63809.64</v>
      </c>
    </row>
    <row r="508" spans="12:22">
      <c r="L508">
        <f>NAMS!B508</f>
        <v>610</v>
      </c>
      <c r="M508" t="str">
        <f>NAMS!K508</f>
        <v>USA</v>
      </c>
      <c r="N508" cm="1">
        <f t="array" ref="N508">IF(VLOOKUP(M508,$A$2:$F$198,COLUMN($F:$F),FALSE)=0,NA(),VLOOKUP(M508,$A$2:$F$198,COLUMN($F:$F),FALSE))</f>
        <v>63809.64</v>
      </c>
      <c r="T508" s="75">
        <f>AAS!B508</f>
        <v>507</v>
      </c>
      <c r="U508" s="75" t="str">
        <f>AAS!C508</f>
        <v>USA</v>
      </c>
      <c r="V508" cm="1">
        <f t="array" ref="V508">IF(VLOOKUP(U508,$A$2:$F$198,COLUMN($F:$F),FALSE)=0,NA(),VLOOKUP(U508,$A$2:$F$198,COLUMN($F:$F),FALSE))</f>
        <v>63809.64</v>
      </c>
    </row>
    <row r="509" spans="12:22">
      <c r="L509">
        <f>NAMS!B509</f>
        <v>611</v>
      </c>
      <c r="M509" t="str">
        <f>NAMS!K509</f>
        <v>USA</v>
      </c>
      <c r="N509" cm="1">
        <f t="array" ref="N509">IF(VLOOKUP(M509,$A$2:$F$198,COLUMN($F:$F),FALSE)=0,NA(),VLOOKUP(M509,$A$2:$F$198,COLUMN($F:$F),FALSE))</f>
        <v>63809.64</v>
      </c>
      <c r="T509" s="75">
        <f>AAS!B509</f>
        <v>508</v>
      </c>
      <c r="U509" s="75" t="str">
        <f>AAS!C509</f>
        <v>USA</v>
      </c>
      <c r="V509" cm="1">
        <f t="array" ref="V509">IF(VLOOKUP(U509,$A$2:$F$198,COLUMN($F:$F),FALSE)=0,NA(),VLOOKUP(U509,$A$2:$F$198,COLUMN($F:$F),FALSE))</f>
        <v>63809.64</v>
      </c>
    </row>
    <row r="510" spans="12:22">
      <c r="L510">
        <f>NAMS!B510</f>
        <v>612</v>
      </c>
      <c r="M510" t="str">
        <f>NAMS!K510</f>
        <v>USA</v>
      </c>
      <c r="N510" cm="1">
        <f t="array" ref="N510">IF(VLOOKUP(M510,$A$2:$F$198,COLUMN($F:$F),FALSE)=0,NA(),VLOOKUP(M510,$A$2:$F$198,COLUMN($F:$F),FALSE))</f>
        <v>63809.64</v>
      </c>
      <c r="T510" s="75">
        <f>AAS!B510</f>
        <v>509</v>
      </c>
      <c r="U510" s="75" t="str">
        <f>AAS!C510</f>
        <v>USA</v>
      </c>
      <c r="V510" cm="1">
        <f t="array" ref="V510">IF(VLOOKUP(U510,$A$2:$F$198,COLUMN($F:$F),FALSE)=0,NA(),VLOOKUP(U510,$A$2:$F$198,COLUMN($F:$F),FALSE))</f>
        <v>63809.64</v>
      </c>
    </row>
    <row r="511" spans="12:22">
      <c r="L511">
        <f>NAMS!B511</f>
        <v>613</v>
      </c>
      <c r="M511" t="str">
        <f>NAMS!K511</f>
        <v>USA</v>
      </c>
      <c r="N511" cm="1">
        <f t="array" ref="N511">IF(VLOOKUP(M511,$A$2:$F$198,COLUMN($F:$F),FALSE)=0,NA(),VLOOKUP(M511,$A$2:$F$198,COLUMN($F:$F),FALSE))</f>
        <v>63809.64</v>
      </c>
      <c r="T511" s="75">
        <f>AAS!B511</f>
        <v>510</v>
      </c>
      <c r="U511" s="75" t="str">
        <f>AAS!C511</f>
        <v>USA</v>
      </c>
      <c r="V511" cm="1">
        <f t="array" ref="V511">IF(VLOOKUP(U511,$A$2:$F$198,COLUMN($F:$F),FALSE)=0,NA(),VLOOKUP(U511,$A$2:$F$198,COLUMN($F:$F),FALSE))</f>
        <v>63809.64</v>
      </c>
    </row>
    <row r="512" spans="12:22">
      <c r="L512">
        <f>NAMS!B512</f>
        <v>614</v>
      </c>
      <c r="M512" t="str">
        <f>NAMS!K512</f>
        <v>USA</v>
      </c>
      <c r="N512" cm="1">
        <f t="array" ref="N512">IF(VLOOKUP(M512,$A$2:$F$198,COLUMN($F:$F),FALSE)=0,NA(),VLOOKUP(M512,$A$2:$F$198,COLUMN($F:$F),FALSE))</f>
        <v>63809.64</v>
      </c>
      <c r="T512" s="75">
        <f>AAS!B512</f>
        <v>511</v>
      </c>
      <c r="U512" s="75" t="str">
        <f>AAS!C512</f>
        <v>USA</v>
      </c>
      <c r="V512" cm="1">
        <f t="array" ref="V512">IF(VLOOKUP(U512,$A$2:$F$198,COLUMN($F:$F),FALSE)=0,NA(),VLOOKUP(U512,$A$2:$F$198,COLUMN($F:$F),FALSE))</f>
        <v>63809.64</v>
      </c>
    </row>
    <row r="513" spans="12:22">
      <c r="L513">
        <f>NAMS!B513</f>
        <v>615</v>
      </c>
      <c r="M513" t="str">
        <f>NAMS!K513</f>
        <v>USA</v>
      </c>
      <c r="N513" cm="1">
        <f t="array" ref="N513">IF(VLOOKUP(M513,$A$2:$F$198,COLUMN($F:$F),FALSE)=0,NA(),VLOOKUP(M513,$A$2:$F$198,COLUMN($F:$F),FALSE))</f>
        <v>63809.64</v>
      </c>
      <c r="T513" s="75">
        <f>AAS!B513</f>
        <v>512</v>
      </c>
      <c r="U513" s="75" t="str">
        <f>AAS!C513</f>
        <v>Canada</v>
      </c>
      <c r="V513" cm="1">
        <f t="array" ref="V513">IF(VLOOKUP(U513,$A$2:$F$198,COLUMN($F:$F),FALSE)=0,NA(),VLOOKUP(U513,$A$2:$F$198,COLUMN($F:$F),FALSE))</f>
        <v>49196.49</v>
      </c>
    </row>
    <row r="514" spans="12:22">
      <c r="L514">
        <f>NAMS!B514</f>
        <v>616</v>
      </c>
      <c r="M514" t="str">
        <f>NAMS!K514</f>
        <v>USA</v>
      </c>
      <c r="N514" cm="1">
        <f t="array" ref="N514">IF(VLOOKUP(M514,$A$2:$F$198,COLUMN($F:$F),FALSE)=0,NA(),VLOOKUP(M514,$A$2:$F$198,COLUMN($F:$F),FALSE))</f>
        <v>63809.64</v>
      </c>
      <c r="T514" s="75">
        <f>AAS!B514</f>
        <v>513</v>
      </c>
      <c r="U514" s="75" t="str">
        <f>AAS!C514</f>
        <v>Spain</v>
      </c>
      <c r="V514" cm="1">
        <f t="array" ref="V514">IF(VLOOKUP(U514,$A$2:$F$198,COLUMN($F:$F),FALSE)=0,NA(),VLOOKUP(U514,$A$2:$F$198,COLUMN($F:$F),FALSE))</f>
        <v>32023.79</v>
      </c>
    </row>
    <row r="515" spans="12:22">
      <c r="L515">
        <f>NAMS!B515</f>
        <v>617</v>
      </c>
      <c r="M515" t="str">
        <f>NAMS!K515</f>
        <v>USA</v>
      </c>
      <c r="N515" cm="1">
        <f t="array" ref="N515">IF(VLOOKUP(M515,$A$2:$F$198,COLUMN($F:$F),FALSE)=0,NA(),VLOOKUP(M515,$A$2:$F$198,COLUMN($F:$F),FALSE))</f>
        <v>63809.64</v>
      </c>
      <c r="T515" s="75">
        <f>AAS!B515</f>
        <v>514</v>
      </c>
      <c r="U515" s="75" t="str">
        <f>AAS!C515</f>
        <v>USA</v>
      </c>
      <c r="V515" cm="1">
        <f t="array" ref="V515">IF(VLOOKUP(U515,$A$2:$F$198,COLUMN($F:$F),FALSE)=0,NA(),VLOOKUP(U515,$A$2:$F$198,COLUMN($F:$F),FALSE))</f>
        <v>63809.64</v>
      </c>
    </row>
    <row r="516" spans="12:22">
      <c r="L516">
        <f>NAMS!B516</f>
        <v>618</v>
      </c>
      <c r="M516" t="str">
        <f>NAMS!K516</f>
        <v>USA</v>
      </c>
      <c r="N516" cm="1">
        <f t="array" ref="N516">IF(VLOOKUP(M516,$A$2:$F$198,COLUMN($F:$F),FALSE)=0,NA(),VLOOKUP(M516,$A$2:$F$198,COLUMN($F:$F),FALSE))</f>
        <v>63809.64</v>
      </c>
      <c r="T516" s="75">
        <f>AAS!B516</f>
        <v>515</v>
      </c>
      <c r="U516" s="75" t="str">
        <f>AAS!C516</f>
        <v>USA</v>
      </c>
      <c r="V516" cm="1">
        <f t="array" ref="V516">IF(VLOOKUP(U516,$A$2:$F$198,COLUMN($F:$F),FALSE)=0,NA(),VLOOKUP(U516,$A$2:$F$198,COLUMN($F:$F),FALSE))</f>
        <v>63809.64</v>
      </c>
    </row>
    <row r="517" spans="12:22">
      <c r="L517">
        <f>NAMS!B517</f>
        <v>619</v>
      </c>
      <c r="M517" t="str">
        <f>NAMS!K517</f>
        <v>USA</v>
      </c>
      <c r="N517" cm="1">
        <f t="array" ref="N517">IF(VLOOKUP(M517,$A$2:$F$198,COLUMN($F:$F),FALSE)=0,NA(),VLOOKUP(M517,$A$2:$F$198,COLUMN($F:$F),FALSE))</f>
        <v>63809.64</v>
      </c>
      <c r="T517" s="75">
        <f>AAS!B517</f>
        <v>516</v>
      </c>
      <c r="U517" s="75" t="str">
        <f>AAS!C517</f>
        <v>USA</v>
      </c>
      <c r="V517" cm="1">
        <f t="array" ref="V517">IF(VLOOKUP(U517,$A$2:$F$198,COLUMN($F:$F),FALSE)=0,NA(),VLOOKUP(U517,$A$2:$F$198,COLUMN($F:$F),FALSE))</f>
        <v>63809.64</v>
      </c>
    </row>
    <row r="518" spans="12:22">
      <c r="L518">
        <f>NAMS!B518</f>
        <v>620</v>
      </c>
      <c r="M518" t="str">
        <f>NAMS!K518</f>
        <v>USA</v>
      </c>
      <c r="N518" cm="1">
        <f t="array" ref="N518">IF(VLOOKUP(M518,$A$2:$F$198,COLUMN($F:$F),FALSE)=0,NA(),VLOOKUP(M518,$A$2:$F$198,COLUMN($F:$F),FALSE))</f>
        <v>63809.64</v>
      </c>
      <c r="T518" s="75">
        <f>AAS!B518</f>
        <v>517</v>
      </c>
      <c r="U518" s="75" t="str">
        <f>AAS!C518</f>
        <v>USA</v>
      </c>
      <c r="V518" cm="1">
        <f t="array" ref="V518">IF(VLOOKUP(U518,$A$2:$F$198,COLUMN($F:$F),FALSE)=0,NA(),VLOOKUP(U518,$A$2:$F$198,COLUMN($F:$F),FALSE))</f>
        <v>63809.64</v>
      </c>
    </row>
    <row r="519" spans="12:22">
      <c r="L519">
        <f>NAMS!B519</f>
        <v>621</v>
      </c>
      <c r="M519" t="str">
        <f>NAMS!K519</f>
        <v>Israel</v>
      </c>
      <c r="N519" cm="1">
        <f t="array" ref="N519">IF(VLOOKUP(M519,$A$2:$F$198,COLUMN($F:$F),FALSE)=0,NA(),VLOOKUP(M519,$A$2:$F$198,COLUMN($F:$F),FALSE))</f>
        <v>41377.49</v>
      </c>
      <c r="T519" s="75">
        <f>AAS!B519</f>
        <v>518</v>
      </c>
      <c r="U519" s="75" t="str">
        <f>AAS!C519</f>
        <v>USA</v>
      </c>
      <c r="V519" cm="1">
        <f t="array" ref="V519">IF(VLOOKUP(U519,$A$2:$F$198,COLUMN($F:$F),FALSE)=0,NA(),VLOOKUP(U519,$A$2:$F$198,COLUMN($F:$F),FALSE))</f>
        <v>63809.64</v>
      </c>
    </row>
    <row r="520" spans="12:22">
      <c r="L520">
        <f>NAMS!B520</f>
        <v>622</v>
      </c>
      <c r="M520" t="str">
        <f>NAMS!K520</f>
        <v>USA</v>
      </c>
      <c r="N520" cm="1">
        <f t="array" ref="N520">IF(VLOOKUP(M520,$A$2:$F$198,COLUMN($F:$F),FALSE)=0,NA(),VLOOKUP(M520,$A$2:$F$198,COLUMN($F:$F),FALSE))</f>
        <v>63809.64</v>
      </c>
      <c r="T520" s="75">
        <f>AAS!B520</f>
        <v>519</v>
      </c>
      <c r="U520" s="75" t="str">
        <f>AAS!C520</f>
        <v>USA</v>
      </c>
      <c r="V520" cm="1">
        <f t="array" ref="V520">IF(VLOOKUP(U520,$A$2:$F$198,COLUMN($F:$F),FALSE)=0,NA(),VLOOKUP(U520,$A$2:$F$198,COLUMN($F:$F),FALSE))</f>
        <v>63809.64</v>
      </c>
    </row>
    <row r="521" spans="12:22">
      <c r="L521">
        <f>NAMS!B521</f>
        <v>623</v>
      </c>
      <c r="M521" t="str">
        <f>NAMS!K521</f>
        <v>USA</v>
      </c>
      <c r="N521" cm="1">
        <f t="array" ref="N521">IF(VLOOKUP(M521,$A$2:$F$198,COLUMN($F:$F),FALSE)=0,NA(),VLOOKUP(M521,$A$2:$F$198,COLUMN($F:$F),FALSE))</f>
        <v>63809.64</v>
      </c>
      <c r="T521" s="75">
        <f>AAS!B521</f>
        <v>520</v>
      </c>
      <c r="U521" s="75" t="str">
        <f>AAS!C521</f>
        <v>USA</v>
      </c>
      <c r="V521" cm="1">
        <f t="array" ref="V521">IF(VLOOKUP(U521,$A$2:$F$198,COLUMN($F:$F),FALSE)=0,NA(),VLOOKUP(U521,$A$2:$F$198,COLUMN($F:$F),FALSE))</f>
        <v>63809.64</v>
      </c>
    </row>
    <row r="522" spans="12:22">
      <c r="L522">
        <f>NAMS!B522</f>
        <v>624</v>
      </c>
      <c r="M522" t="str">
        <f>NAMS!K522</f>
        <v>USA</v>
      </c>
      <c r="N522" cm="1">
        <f t="array" ref="N522">IF(VLOOKUP(M522,$A$2:$F$198,COLUMN($F:$F),FALSE)=0,NA(),VLOOKUP(M522,$A$2:$F$198,COLUMN($F:$F),FALSE))</f>
        <v>63809.64</v>
      </c>
      <c r="T522" s="75">
        <f>AAS!B522</f>
        <v>521</v>
      </c>
      <c r="U522" s="75" t="str">
        <f>AAS!C522</f>
        <v>USA</v>
      </c>
      <c r="V522" cm="1">
        <f t="array" ref="V522">IF(VLOOKUP(U522,$A$2:$F$198,COLUMN($F:$F),FALSE)=0,NA(),VLOOKUP(U522,$A$2:$F$198,COLUMN($F:$F),FALSE))</f>
        <v>63809.64</v>
      </c>
    </row>
    <row r="523" spans="12:22">
      <c r="L523">
        <f>NAMS!B523</f>
        <v>625</v>
      </c>
      <c r="M523" t="str">
        <f>NAMS!K523</f>
        <v>USA</v>
      </c>
      <c r="N523" cm="1">
        <f t="array" ref="N523">IF(VLOOKUP(M523,$A$2:$F$198,COLUMN($F:$F),FALSE)=0,NA(),VLOOKUP(M523,$A$2:$F$198,COLUMN($F:$F),FALSE))</f>
        <v>63809.64</v>
      </c>
      <c r="T523" s="75">
        <f>AAS!B523</f>
        <v>522</v>
      </c>
      <c r="U523" s="75" t="str">
        <f>AAS!C523</f>
        <v>USA</v>
      </c>
      <c r="V523" cm="1">
        <f t="array" ref="V523">IF(VLOOKUP(U523,$A$2:$F$198,COLUMN($F:$F),FALSE)=0,NA(),VLOOKUP(U523,$A$2:$F$198,COLUMN($F:$F),FALSE))</f>
        <v>63809.64</v>
      </c>
    </row>
    <row r="524" spans="12:22">
      <c r="L524">
        <f>NAMS!B524</f>
        <v>626</v>
      </c>
      <c r="M524" t="str">
        <f>NAMS!K524</f>
        <v>USA</v>
      </c>
      <c r="N524" cm="1">
        <f t="array" ref="N524">IF(VLOOKUP(M524,$A$2:$F$198,COLUMN($F:$F),FALSE)=0,NA(),VLOOKUP(M524,$A$2:$F$198,COLUMN($F:$F),FALSE))</f>
        <v>63809.64</v>
      </c>
      <c r="T524" s="75">
        <f>AAS!B524</f>
        <v>523</v>
      </c>
      <c r="U524" s="75" t="str">
        <f>AAS!C524</f>
        <v>USA</v>
      </c>
      <c r="V524" cm="1">
        <f t="array" ref="V524">IF(VLOOKUP(U524,$A$2:$F$198,COLUMN($F:$F),FALSE)=0,NA(),VLOOKUP(U524,$A$2:$F$198,COLUMN($F:$F),FALSE))</f>
        <v>63809.64</v>
      </c>
    </row>
    <row r="525" spans="12:22">
      <c r="L525">
        <f>NAMS!B525</f>
        <v>627</v>
      </c>
      <c r="M525" t="str">
        <f>NAMS!K525</f>
        <v>USA</v>
      </c>
      <c r="N525" cm="1">
        <f t="array" ref="N525">IF(VLOOKUP(M525,$A$2:$F$198,COLUMN($F:$F),FALSE)=0,NA(),VLOOKUP(M525,$A$2:$F$198,COLUMN($F:$F),FALSE))</f>
        <v>63809.64</v>
      </c>
      <c r="T525" s="75">
        <f>AAS!B525</f>
        <v>524</v>
      </c>
      <c r="U525" s="75" t="str">
        <f>AAS!C525</f>
        <v>USA</v>
      </c>
      <c r="V525" cm="1">
        <f t="array" ref="V525">IF(VLOOKUP(U525,$A$2:$F$198,COLUMN($F:$F),FALSE)=0,NA(),VLOOKUP(U525,$A$2:$F$198,COLUMN($F:$F),FALSE))</f>
        <v>63809.64</v>
      </c>
    </row>
    <row r="526" spans="12:22">
      <c r="L526">
        <f>NAMS!B526</f>
        <v>628</v>
      </c>
      <c r="M526" t="str">
        <f>NAMS!K526</f>
        <v>USA</v>
      </c>
      <c r="N526" cm="1">
        <f t="array" ref="N526">IF(VLOOKUP(M526,$A$2:$F$198,COLUMN($F:$F),FALSE)=0,NA(),VLOOKUP(M526,$A$2:$F$198,COLUMN($F:$F),FALSE))</f>
        <v>63809.64</v>
      </c>
      <c r="T526" s="75">
        <f>AAS!B526</f>
        <v>525</v>
      </c>
      <c r="U526" s="75" t="str">
        <f>AAS!C526</f>
        <v>USA</v>
      </c>
      <c r="V526" cm="1">
        <f t="array" ref="V526">IF(VLOOKUP(U526,$A$2:$F$198,COLUMN($F:$F),FALSE)=0,NA(),VLOOKUP(U526,$A$2:$F$198,COLUMN($F:$F),FALSE))</f>
        <v>63809.64</v>
      </c>
    </row>
    <row r="527" spans="12:22">
      <c r="L527">
        <f>NAMS!B527</f>
        <v>629</v>
      </c>
      <c r="M527" t="str">
        <f>NAMS!K527</f>
        <v>Singapore</v>
      </c>
      <c r="N527" cm="1">
        <f t="array" ref="N527">IF(VLOOKUP(M527,$A$2:$F$198,COLUMN($F:$F),FALSE)=0,NA(),VLOOKUP(M527,$A$2:$F$198,COLUMN($F:$F),FALSE))</f>
        <v>56679.16</v>
      </c>
      <c r="T527" s="75">
        <f>AAS!B527</f>
        <v>526</v>
      </c>
      <c r="U527" s="75" t="str">
        <f>AAS!C527</f>
        <v>USA</v>
      </c>
      <c r="V527" cm="1">
        <f t="array" ref="V527">IF(VLOOKUP(U527,$A$2:$F$198,COLUMN($F:$F),FALSE)=0,NA(),VLOOKUP(U527,$A$2:$F$198,COLUMN($F:$F),FALSE))</f>
        <v>63809.64</v>
      </c>
    </row>
    <row r="528" spans="12:22">
      <c r="L528">
        <f>NAMS!B528</f>
        <v>630</v>
      </c>
      <c r="M528" t="str">
        <f>NAMS!K528</f>
        <v>USA</v>
      </c>
      <c r="N528" cm="1">
        <f t="array" ref="N528">IF(VLOOKUP(M528,$A$2:$F$198,COLUMN($F:$F),FALSE)=0,NA(),VLOOKUP(M528,$A$2:$F$198,COLUMN($F:$F),FALSE))</f>
        <v>63809.64</v>
      </c>
      <c r="T528" s="75">
        <f>AAS!B528</f>
        <v>527</v>
      </c>
      <c r="U528" s="75" t="str">
        <f>AAS!C528</f>
        <v>USA</v>
      </c>
      <c r="V528" cm="1">
        <f t="array" ref="V528">IF(VLOOKUP(U528,$A$2:$F$198,COLUMN($F:$F),FALSE)=0,NA(),VLOOKUP(U528,$A$2:$F$198,COLUMN($F:$F),FALSE))</f>
        <v>63809.64</v>
      </c>
    </row>
    <row r="529" spans="12:22">
      <c r="L529">
        <f>NAMS!B529</f>
        <v>631</v>
      </c>
      <c r="M529" t="str">
        <f>NAMS!K529</f>
        <v>USA</v>
      </c>
      <c r="N529" cm="1">
        <f t="array" ref="N529">IF(VLOOKUP(M529,$A$2:$F$198,COLUMN($F:$F),FALSE)=0,NA(),VLOOKUP(M529,$A$2:$F$198,COLUMN($F:$F),FALSE))</f>
        <v>63809.64</v>
      </c>
      <c r="T529" s="75">
        <f>AAS!B529</f>
        <v>528</v>
      </c>
      <c r="U529" s="75" t="str">
        <f>AAS!C529</f>
        <v>USA</v>
      </c>
      <c r="V529" cm="1">
        <f t="array" ref="V529">IF(VLOOKUP(U529,$A$2:$F$198,COLUMN($F:$F),FALSE)=0,NA(),VLOOKUP(U529,$A$2:$F$198,COLUMN($F:$F),FALSE))</f>
        <v>63809.64</v>
      </c>
    </row>
    <row r="530" spans="12:22">
      <c r="L530">
        <f>NAMS!B530</f>
        <v>632</v>
      </c>
      <c r="M530" t="str">
        <f>NAMS!K530</f>
        <v>USA</v>
      </c>
      <c r="N530" cm="1">
        <f t="array" ref="N530">IF(VLOOKUP(M530,$A$2:$F$198,COLUMN($F:$F),FALSE)=0,NA(),VLOOKUP(M530,$A$2:$F$198,COLUMN($F:$F),FALSE))</f>
        <v>63809.64</v>
      </c>
      <c r="T530" s="75">
        <f>AAS!B530</f>
        <v>529</v>
      </c>
      <c r="U530" s="75" t="str">
        <f>AAS!C530</f>
        <v>USA</v>
      </c>
      <c r="V530" cm="1">
        <f t="array" ref="V530">IF(VLOOKUP(U530,$A$2:$F$198,COLUMN($F:$F),FALSE)=0,NA(),VLOOKUP(U530,$A$2:$F$198,COLUMN($F:$F),FALSE))</f>
        <v>63809.64</v>
      </c>
    </row>
    <row r="531" spans="12:22">
      <c r="L531">
        <f>NAMS!B531</f>
        <v>633</v>
      </c>
      <c r="M531" t="str">
        <f>NAMS!K531</f>
        <v>USA</v>
      </c>
      <c r="N531" cm="1">
        <f t="array" ref="N531">IF(VLOOKUP(M531,$A$2:$F$198,COLUMN($F:$F),FALSE)=0,NA(),VLOOKUP(M531,$A$2:$F$198,COLUMN($F:$F),FALSE))</f>
        <v>63809.64</v>
      </c>
      <c r="T531" s="75">
        <f>AAS!B531</f>
        <v>530</v>
      </c>
      <c r="U531" s="75" t="str">
        <f>AAS!C531</f>
        <v>USA</v>
      </c>
      <c r="V531" cm="1">
        <f t="array" ref="V531">IF(VLOOKUP(U531,$A$2:$F$198,COLUMN($F:$F),FALSE)=0,NA(),VLOOKUP(U531,$A$2:$F$198,COLUMN($F:$F),FALSE))</f>
        <v>63809.64</v>
      </c>
    </row>
    <row r="532" spans="12:22">
      <c r="L532">
        <f>NAMS!B532</f>
        <v>634</v>
      </c>
      <c r="M532" t="str">
        <f>NAMS!K532</f>
        <v>USA</v>
      </c>
      <c r="N532" cm="1">
        <f t="array" ref="N532">IF(VLOOKUP(M532,$A$2:$F$198,COLUMN($F:$F),FALSE)=0,NA(),VLOOKUP(M532,$A$2:$F$198,COLUMN($F:$F),FALSE))</f>
        <v>63809.64</v>
      </c>
      <c r="T532" s="75">
        <f>AAS!B532</f>
        <v>531</v>
      </c>
      <c r="U532" s="75" t="str">
        <f>AAS!C532</f>
        <v>USA</v>
      </c>
      <c r="V532" cm="1">
        <f t="array" ref="V532">IF(VLOOKUP(U532,$A$2:$F$198,COLUMN($F:$F),FALSE)=0,NA(),VLOOKUP(U532,$A$2:$F$198,COLUMN($F:$F),FALSE))</f>
        <v>63809.64</v>
      </c>
    </row>
    <row r="533" spans="12:22">
      <c r="L533">
        <f>NAMS!B533</f>
        <v>635</v>
      </c>
      <c r="M533" t="str">
        <f>NAMS!K533</f>
        <v>USA</v>
      </c>
      <c r="N533" cm="1">
        <f t="array" ref="N533">IF(VLOOKUP(M533,$A$2:$F$198,COLUMN($F:$F),FALSE)=0,NA(),VLOOKUP(M533,$A$2:$F$198,COLUMN($F:$F),FALSE))</f>
        <v>63809.64</v>
      </c>
      <c r="T533" s="75">
        <f>AAS!B533</f>
        <v>532</v>
      </c>
      <c r="U533" s="75" t="str">
        <f>AAS!C533</f>
        <v>USA</v>
      </c>
      <c r="V533" cm="1">
        <f t="array" ref="V533">IF(VLOOKUP(U533,$A$2:$F$198,COLUMN($F:$F),FALSE)=0,NA(),VLOOKUP(U533,$A$2:$F$198,COLUMN($F:$F),FALSE))</f>
        <v>63809.64</v>
      </c>
    </row>
    <row r="534" spans="12:22">
      <c r="L534">
        <f>NAMS!B534</f>
        <v>636</v>
      </c>
      <c r="M534" t="str">
        <f>NAMS!K534</f>
        <v>Germany</v>
      </c>
      <c r="N534" cm="1">
        <f t="array" ref="N534">IF(VLOOKUP(M534,$A$2:$F$198,COLUMN($F:$F),FALSE)=0,NA(),VLOOKUP(M534,$A$2:$F$198,COLUMN($F:$F),FALSE))</f>
        <v>49180.54</v>
      </c>
      <c r="T534" s="75">
        <f>AAS!B534</f>
        <v>533</v>
      </c>
      <c r="U534" s="75" t="str">
        <f>AAS!C534</f>
        <v>USA</v>
      </c>
      <c r="V534" cm="1">
        <f t="array" ref="V534">IF(VLOOKUP(U534,$A$2:$F$198,COLUMN($F:$F),FALSE)=0,NA(),VLOOKUP(U534,$A$2:$F$198,COLUMN($F:$F),FALSE))</f>
        <v>63809.64</v>
      </c>
    </row>
    <row r="535" spans="12:22">
      <c r="L535">
        <f>NAMS!B535</f>
        <v>637</v>
      </c>
      <c r="M535" t="str">
        <f>NAMS!K535</f>
        <v>USA</v>
      </c>
      <c r="N535" cm="1">
        <f t="array" ref="N535">IF(VLOOKUP(M535,$A$2:$F$198,COLUMN($F:$F),FALSE)=0,NA(),VLOOKUP(M535,$A$2:$F$198,COLUMN($F:$F),FALSE))</f>
        <v>63809.64</v>
      </c>
      <c r="T535" s="75">
        <f>AAS!B535</f>
        <v>534</v>
      </c>
      <c r="U535" s="75" t="str">
        <f>AAS!C535</f>
        <v>USA</v>
      </c>
      <c r="V535" cm="1">
        <f t="array" ref="V535">IF(VLOOKUP(U535,$A$2:$F$198,COLUMN($F:$F),FALSE)=0,NA(),VLOOKUP(U535,$A$2:$F$198,COLUMN($F:$F),FALSE))</f>
        <v>63809.64</v>
      </c>
    </row>
    <row r="536" spans="12:22">
      <c r="L536">
        <f>NAMS!B536</f>
        <v>638</v>
      </c>
      <c r="M536" t="str">
        <f>NAMS!K536</f>
        <v>USA</v>
      </c>
      <c r="N536" cm="1">
        <f t="array" ref="N536">IF(VLOOKUP(M536,$A$2:$F$198,COLUMN($F:$F),FALSE)=0,NA(),VLOOKUP(M536,$A$2:$F$198,COLUMN($F:$F),FALSE))</f>
        <v>63809.64</v>
      </c>
      <c r="T536" s="75">
        <f>AAS!B536</f>
        <v>535</v>
      </c>
      <c r="U536" s="75" t="str">
        <f>AAS!C536</f>
        <v>USA</v>
      </c>
      <c r="V536" cm="1">
        <f t="array" ref="V536">IF(VLOOKUP(U536,$A$2:$F$198,COLUMN($F:$F),FALSE)=0,NA(),VLOOKUP(U536,$A$2:$F$198,COLUMN($F:$F),FALSE))</f>
        <v>63809.64</v>
      </c>
    </row>
    <row r="537" spans="12:22">
      <c r="L537">
        <f>NAMS!B537</f>
        <v>639</v>
      </c>
      <c r="M537" t="str">
        <f>NAMS!K537</f>
        <v>USA</v>
      </c>
      <c r="N537" cm="1">
        <f t="array" ref="N537">IF(VLOOKUP(M537,$A$2:$F$198,COLUMN($F:$F),FALSE)=0,NA(),VLOOKUP(M537,$A$2:$F$198,COLUMN($F:$F),FALSE))</f>
        <v>63809.64</v>
      </c>
      <c r="T537" s="75">
        <f>AAS!B537</f>
        <v>536</v>
      </c>
      <c r="U537" s="75" t="str">
        <f>AAS!C537</f>
        <v>Unknown</v>
      </c>
      <c r="V537" t="e" cm="1">
        <f t="array" ref="V537">IF(VLOOKUP(U537,$A$2:$F$198,COLUMN($F:$F),FALSE)=0,NA(),VLOOKUP(U537,$A$2:$F$198,COLUMN($F:$F),FALSE))</f>
        <v>#N/A</v>
      </c>
    </row>
    <row r="538" spans="12:22">
      <c r="L538">
        <f>NAMS!B538</f>
        <v>640</v>
      </c>
      <c r="M538" t="str">
        <f>NAMS!K538</f>
        <v>Norway</v>
      </c>
      <c r="N538" cm="1">
        <f t="array" ref="N538">IF(VLOOKUP(M538,$A$2:$F$198,COLUMN($F:$F),FALSE)=0,NA(),VLOOKUP(M538,$A$2:$F$198,COLUMN($F:$F),FALSE))</f>
        <v>76817.740000000005</v>
      </c>
      <c r="T538" s="75">
        <f>AAS!B538</f>
        <v>537</v>
      </c>
      <c r="U538" s="75" t="str">
        <f>AAS!C538</f>
        <v>USA</v>
      </c>
      <c r="V538" cm="1">
        <f t="array" ref="V538">IF(VLOOKUP(U538,$A$2:$F$198,COLUMN($F:$F),FALSE)=0,NA(),VLOOKUP(U538,$A$2:$F$198,COLUMN($F:$F),FALSE))</f>
        <v>63809.64</v>
      </c>
    </row>
    <row r="539" spans="12:22">
      <c r="L539">
        <f>NAMS!B539</f>
        <v>641</v>
      </c>
      <c r="M539" t="str">
        <f>NAMS!K539</f>
        <v>Netherlands</v>
      </c>
      <c r="N539" cm="1">
        <f t="array" ref="N539">IF(VLOOKUP(M539,$A$2:$F$198,COLUMN($F:$F),FALSE)=0,NA(),VLOOKUP(M539,$A$2:$F$198,COLUMN($F:$F),FALSE))</f>
        <v>53666.48</v>
      </c>
      <c r="T539" s="75">
        <f>AAS!B539</f>
        <v>538</v>
      </c>
      <c r="U539" s="75" t="str">
        <f>AAS!C539</f>
        <v>USA</v>
      </c>
      <c r="V539" cm="1">
        <f t="array" ref="V539">IF(VLOOKUP(U539,$A$2:$F$198,COLUMN($F:$F),FALSE)=0,NA(),VLOOKUP(U539,$A$2:$F$198,COLUMN($F:$F),FALSE))</f>
        <v>63809.64</v>
      </c>
    </row>
    <row r="540" spans="12:22">
      <c r="L540">
        <f>NAMS!B540</f>
        <v>642</v>
      </c>
      <c r="M540" t="str">
        <f>NAMS!K540</f>
        <v>Israel</v>
      </c>
      <c r="N540" cm="1">
        <f t="array" ref="N540">IF(VLOOKUP(M540,$A$2:$F$198,COLUMN($F:$F),FALSE)=0,NA(),VLOOKUP(M540,$A$2:$F$198,COLUMN($F:$F),FALSE))</f>
        <v>41377.49</v>
      </c>
      <c r="T540" s="75">
        <f>AAS!B540</f>
        <v>539</v>
      </c>
      <c r="U540" s="75" t="str">
        <f>AAS!C540</f>
        <v>Unknown</v>
      </c>
      <c r="V540" t="e" cm="1">
        <f t="array" ref="V540">IF(VLOOKUP(U540,$A$2:$F$198,COLUMN($F:$F),FALSE)=0,NA(),VLOOKUP(U540,$A$2:$F$198,COLUMN($F:$F),FALSE))</f>
        <v>#N/A</v>
      </c>
    </row>
    <row r="541" spans="12:22">
      <c r="L541">
        <f>NAMS!B541</f>
        <v>643</v>
      </c>
      <c r="M541" t="str">
        <f>NAMS!K541</f>
        <v>USA</v>
      </c>
      <c r="N541" cm="1">
        <f t="array" ref="N541">IF(VLOOKUP(M541,$A$2:$F$198,COLUMN($F:$F),FALSE)=0,NA(),VLOOKUP(M541,$A$2:$F$198,COLUMN($F:$F),FALSE))</f>
        <v>63809.64</v>
      </c>
      <c r="T541" s="75">
        <f>AAS!B541</f>
        <v>540</v>
      </c>
      <c r="U541" s="75" t="str">
        <f>AAS!C541</f>
        <v>Unknown</v>
      </c>
      <c r="V541" t="e" cm="1">
        <f t="array" ref="V541">IF(VLOOKUP(U541,$A$2:$F$198,COLUMN($F:$F),FALSE)=0,NA(),VLOOKUP(U541,$A$2:$F$198,COLUMN($F:$F),FALSE))</f>
        <v>#N/A</v>
      </c>
    </row>
    <row r="542" spans="12:22">
      <c r="L542">
        <f>NAMS!B542</f>
        <v>644</v>
      </c>
      <c r="M542" t="str">
        <f>NAMS!K542</f>
        <v>USA</v>
      </c>
      <c r="N542" cm="1">
        <f t="array" ref="N542">IF(VLOOKUP(M542,$A$2:$F$198,COLUMN($F:$F),FALSE)=0,NA(),VLOOKUP(M542,$A$2:$F$198,COLUMN($F:$F),FALSE))</f>
        <v>63809.64</v>
      </c>
      <c r="T542" s="75">
        <f>AAS!B542</f>
        <v>541</v>
      </c>
      <c r="U542" s="75" t="str">
        <f>AAS!C542</f>
        <v>USA</v>
      </c>
      <c r="V542" cm="1">
        <f t="array" ref="V542">IF(VLOOKUP(U542,$A$2:$F$198,COLUMN($F:$F),FALSE)=0,NA(),VLOOKUP(U542,$A$2:$F$198,COLUMN($F:$F),FALSE))</f>
        <v>63809.64</v>
      </c>
    </row>
    <row r="543" spans="12:22">
      <c r="L543">
        <f>NAMS!B543</f>
        <v>645</v>
      </c>
      <c r="M543" t="str">
        <f>NAMS!K543</f>
        <v>USA</v>
      </c>
      <c r="N543" cm="1">
        <f t="array" ref="N543">IF(VLOOKUP(M543,$A$2:$F$198,COLUMN($F:$F),FALSE)=0,NA(),VLOOKUP(M543,$A$2:$F$198,COLUMN($F:$F),FALSE))</f>
        <v>63809.64</v>
      </c>
      <c r="T543" s="75">
        <f>AAS!B543</f>
        <v>542</v>
      </c>
      <c r="U543" s="75" t="str">
        <f>AAS!C543</f>
        <v>USA</v>
      </c>
      <c r="V543" cm="1">
        <f t="array" ref="V543">IF(VLOOKUP(U543,$A$2:$F$198,COLUMN($F:$F),FALSE)=0,NA(),VLOOKUP(U543,$A$2:$F$198,COLUMN($F:$F),FALSE))</f>
        <v>63809.64</v>
      </c>
    </row>
    <row r="544" spans="12:22">
      <c r="L544">
        <f>NAMS!B544</f>
        <v>646</v>
      </c>
      <c r="M544" t="str">
        <f>NAMS!K544</f>
        <v>USA</v>
      </c>
      <c r="N544" cm="1">
        <f t="array" ref="N544">IF(VLOOKUP(M544,$A$2:$F$198,COLUMN($F:$F),FALSE)=0,NA(),VLOOKUP(M544,$A$2:$F$198,COLUMN($F:$F),FALSE))</f>
        <v>63809.64</v>
      </c>
      <c r="T544" s="75">
        <f>AAS!B544</f>
        <v>543</v>
      </c>
      <c r="U544" s="75" t="str">
        <f>AAS!C544</f>
        <v>USA</v>
      </c>
      <c r="V544" cm="1">
        <f t="array" ref="V544">IF(VLOOKUP(U544,$A$2:$F$198,COLUMN($F:$F),FALSE)=0,NA(),VLOOKUP(U544,$A$2:$F$198,COLUMN($F:$F),FALSE))</f>
        <v>63809.64</v>
      </c>
    </row>
    <row r="545" spans="12:22">
      <c r="L545">
        <f>NAMS!B545</f>
        <v>647</v>
      </c>
      <c r="M545" t="str">
        <f>NAMS!K545</f>
        <v>USA</v>
      </c>
      <c r="N545" cm="1">
        <f t="array" ref="N545">IF(VLOOKUP(M545,$A$2:$F$198,COLUMN($F:$F),FALSE)=0,NA(),VLOOKUP(M545,$A$2:$F$198,COLUMN($F:$F),FALSE))</f>
        <v>63809.64</v>
      </c>
      <c r="T545" s="75">
        <f>AAS!B545</f>
        <v>544</v>
      </c>
      <c r="U545" s="75" t="str">
        <f>AAS!C545</f>
        <v>USA</v>
      </c>
      <c r="V545" cm="1">
        <f t="array" ref="V545">IF(VLOOKUP(U545,$A$2:$F$198,COLUMN($F:$F),FALSE)=0,NA(),VLOOKUP(U545,$A$2:$F$198,COLUMN($F:$F),FALSE))</f>
        <v>63809.64</v>
      </c>
    </row>
    <row r="546" spans="12:22">
      <c r="L546">
        <f>NAMS!B546</f>
        <v>648</v>
      </c>
      <c r="M546" t="str">
        <f>NAMS!K546</f>
        <v>USA</v>
      </c>
      <c r="N546" cm="1">
        <f t="array" ref="N546">IF(VLOOKUP(M546,$A$2:$F$198,COLUMN($F:$F),FALSE)=0,NA(),VLOOKUP(M546,$A$2:$F$198,COLUMN($F:$F),FALSE))</f>
        <v>63809.64</v>
      </c>
      <c r="T546" s="75">
        <f>AAS!B546</f>
        <v>545</v>
      </c>
      <c r="U546" s="75" t="str">
        <f>AAS!C546</f>
        <v>USA</v>
      </c>
      <c r="V546" cm="1">
        <f t="array" ref="V546">IF(VLOOKUP(U546,$A$2:$F$198,COLUMN($F:$F),FALSE)=0,NA(),VLOOKUP(U546,$A$2:$F$198,COLUMN($F:$F),FALSE))</f>
        <v>63809.64</v>
      </c>
    </row>
    <row r="547" spans="12:22">
      <c r="L547">
        <f>NAMS!B547</f>
        <v>649</v>
      </c>
      <c r="M547" t="str">
        <f>NAMS!K547</f>
        <v>USA</v>
      </c>
      <c r="N547" cm="1">
        <f t="array" ref="N547">IF(VLOOKUP(M547,$A$2:$F$198,COLUMN($F:$F),FALSE)=0,NA(),VLOOKUP(M547,$A$2:$F$198,COLUMN($F:$F),FALSE))</f>
        <v>63809.64</v>
      </c>
      <c r="T547" s="75">
        <f>AAS!B547</f>
        <v>546</v>
      </c>
      <c r="U547" s="75" t="str">
        <f>AAS!C547</f>
        <v>USA</v>
      </c>
      <c r="V547" cm="1">
        <f t="array" ref="V547">IF(VLOOKUP(U547,$A$2:$F$198,COLUMN($F:$F),FALSE)=0,NA(),VLOOKUP(U547,$A$2:$F$198,COLUMN($F:$F),FALSE))</f>
        <v>63809.64</v>
      </c>
    </row>
    <row r="548" spans="12:22">
      <c r="L548">
        <f>NAMS!B548</f>
        <v>650</v>
      </c>
      <c r="M548" t="str">
        <f>NAMS!K548</f>
        <v>USA</v>
      </c>
      <c r="N548" cm="1">
        <f t="array" ref="N548">IF(VLOOKUP(M548,$A$2:$F$198,COLUMN($F:$F),FALSE)=0,NA(),VLOOKUP(M548,$A$2:$F$198,COLUMN($F:$F),FALSE))</f>
        <v>63809.64</v>
      </c>
      <c r="T548" s="75">
        <f>AAS!B548</f>
        <v>547</v>
      </c>
      <c r="U548" s="75" t="str">
        <f>AAS!C548</f>
        <v>USA</v>
      </c>
      <c r="V548" cm="1">
        <f t="array" ref="V548">IF(VLOOKUP(U548,$A$2:$F$198,COLUMN($F:$F),FALSE)=0,NA(),VLOOKUP(U548,$A$2:$F$198,COLUMN($F:$F),FALSE))</f>
        <v>63809.64</v>
      </c>
    </row>
    <row r="549" spans="12:22">
      <c r="L549">
        <f>NAMS!B549</f>
        <v>651</v>
      </c>
      <c r="M549" t="str">
        <f>NAMS!K549</f>
        <v>USA</v>
      </c>
      <c r="N549" cm="1">
        <f t="array" ref="N549">IF(VLOOKUP(M549,$A$2:$F$198,COLUMN($F:$F),FALSE)=0,NA(),VLOOKUP(M549,$A$2:$F$198,COLUMN($F:$F),FALSE))</f>
        <v>63809.64</v>
      </c>
      <c r="T549" s="75">
        <f>AAS!B549</f>
        <v>548</v>
      </c>
      <c r="U549" s="75" t="str">
        <f>AAS!C549</f>
        <v>USA</v>
      </c>
      <c r="V549" cm="1">
        <f t="array" ref="V549">IF(VLOOKUP(U549,$A$2:$F$198,COLUMN($F:$F),FALSE)=0,NA(),VLOOKUP(U549,$A$2:$F$198,COLUMN($F:$F),FALSE))</f>
        <v>63809.64</v>
      </c>
    </row>
    <row r="550" spans="12:22">
      <c r="L550">
        <f>NAMS!B550</f>
        <v>652</v>
      </c>
      <c r="M550" t="str">
        <f>NAMS!K550</f>
        <v>Germany</v>
      </c>
      <c r="N550" cm="1">
        <f t="array" ref="N550">IF(VLOOKUP(M550,$A$2:$F$198,COLUMN($F:$F),FALSE)=0,NA(),VLOOKUP(M550,$A$2:$F$198,COLUMN($F:$F),FALSE))</f>
        <v>49180.54</v>
      </c>
      <c r="T550" s="75">
        <f>AAS!B550</f>
        <v>549</v>
      </c>
      <c r="U550" s="75" t="str">
        <f>AAS!C550</f>
        <v>USA</v>
      </c>
      <c r="V550" cm="1">
        <f t="array" ref="V550">IF(VLOOKUP(U550,$A$2:$F$198,COLUMN($F:$F),FALSE)=0,NA(),VLOOKUP(U550,$A$2:$F$198,COLUMN($F:$F),FALSE))</f>
        <v>63809.64</v>
      </c>
    </row>
    <row r="551" spans="12:22">
      <c r="L551">
        <f>NAMS!B551</f>
        <v>653</v>
      </c>
      <c r="M551" t="str">
        <f>NAMS!K551</f>
        <v>USA</v>
      </c>
      <c r="N551" cm="1">
        <f t="array" ref="N551">IF(VLOOKUP(M551,$A$2:$F$198,COLUMN($F:$F),FALSE)=0,NA(),VLOOKUP(M551,$A$2:$F$198,COLUMN($F:$F),FALSE))</f>
        <v>63809.64</v>
      </c>
      <c r="T551" s="75">
        <f>AAS!B551</f>
        <v>550</v>
      </c>
      <c r="U551" s="75" t="str">
        <f>AAS!C551</f>
        <v>USA</v>
      </c>
      <c r="V551" cm="1">
        <f t="array" ref="V551">IF(VLOOKUP(U551,$A$2:$F$198,COLUMN($F:$F),FALSE)=0,NA(),VLOOKUP(U551,$A$2:$F$198,COLUMN($F:$F),FALSE))</f>
        <v>63809.64</v>
      </c>
    </row>
    <row r="552" spans="12:22">
      <c r="L552">
        <f>NAMS!B552</f>
        <v>654</v>
      </c>
      <c r="M552" t="str">
        <f>NAMS!K552</f>
        <v>USA</v>
      </c>
      <c r="N552" cm="1">
        <f t="array" ref="N552">IF(VLOOKUP(M552,$A$2:$F$198,COLUMN($F:$F),FALSE)=0,NA(),VLOOKUP(M552,$A$2:$F$198,COLUMN($F:$F),FALSE))</f>
        <v>63809.64</v>
      </c>
      <c r="T552" s="75">
        <f>AAS!B552</f>
        <v>551</v>
      </c>
      <c r="U552" s="75" t="str">
        <f>AAS!C552</f>
        <v>USA</v>
      </c>
      <c r="V552" cm="1">
        <f t="array" ref="V552">IF(VLOOKUP(U552,$A$2:$F$198,COLUMN($F:$F),FALSE)=0,NA(),VLOOKUP(U552,$A$2:$F$198,COLUMN($F:$F),FALSE))</f>
        <v>63809.64</v>
      </c>
    </row>
    <row r="553" spans="12:22">
      <c r="L553">
        <f>NAMS!B553</f>
        <v>655</v>
      </c>
      <c r="M553" t="str">
        <f>NAMS!K553</f>
        <v>USA</v>
      </c>
      <c r="N553" cm="1">
        <f t="array" ref="N553">IF(VLOOKUP(M553,$A$2:$F$198,COLUMN($F:$F),FALSE)=0,NA(),VLOOKUP(M553,$A$2:$F$198,COLUMN($F:$F),FALSE))</f>
        <v>63809.64</v>
      </c>
      <c r="T553" s="75">
        <f>AAS!B553</f>
        <v>552</v>
      </c>
      <c r="U553" s="75" t="str">
        <f>AAS!C553</f>
        <v>Canada</v>
      </c>
      <c r="V553" cm="1">
        <f t="array" ref="V553">IF(VLOOKUP(U553,$A$2:$F$198,COLUMN($F:$F),FALSE)=0,NA(),VLOOKUP(U553,$A$2:$F$198,COLUMN($F:$F),FALSE))</f>
        <v>49196.49</v>
      </c>
    </row>
    <row r="554" spans="12:22">
      <c r="L554">
        <f>NAMS!B554</f>
        <v>656</v>
      </c>
      <c r="M554" t="str">
        <f>NAMS!K554</f>
        <v>USA</v>
      </c>
      <c r="N554" cm="1">
        <f t="array" ref="N554">IF(VLOOKUP(M554,$A$2:$F$198,COLUMN($F:$F),FALSE)=0,NA(),VLOOKUP(M554,$A$2:$F$198,COLUMN($F:$F),FALSE))</f>
        <v>63809.64</v>
      </c>
      <c r="T554" s="75">
        <f>AAS!B554</f>
        <v>553</v>
      </c>
      <c r="U554" s="75" t="str">
        <f>AAS!C554</f>
        <v>USA</v>
      </c>
      <c r="V554" cm="1">
        <f t="array" ref="V554">IF(VLOOKUP(U554,$A$2:$F$198,COLUMN($F:$F),FALSE)=0,NA(),VLOOKUP(U554,$A$2:$F$198,COLUMN($F:$F),FALSE))</f>
        <v>63809.64</v>
      </c>
    </row>
    <row r="555" spans="12:22">
      <c r="L555">
        <f>NAMS!B555</f>
        <v>657</v>
      </c>
      <c r="M555" t="str">
        <f>NAMS!K555</f>
        <v>Saudi Arabia</v>
      </c>
      <c r="N555" cm="1">
        <f t="array" ref="N555">IF(VLOOKUP(M555,$A$2:$F$198,COLUMN($F:$F),FALSE)=0,NA(),VLOOKUP(M555,$A$2:$F$198,COLUMN($F:$F),FALSE))</f>
        <v>21764.39</v>
      </c>
      <c r="T555" s="75">
        <f>AAS!B555</f>
        <v>554</v>
      </c>
      <c r="U555" s="75" t="str">
        <f>AAS!C555</f>
        <v>USA</v>
      </c>
      <c r="V555" cm="1">
        <f t="array" ref="V555">IF(VLOOKUP(U555,$A$2:$F$198,COLUMN($F:$F),FALSE)=0,NA(),VLOOKUP(U555,$A$2:$F$198,COLUMN($F:$F),FALSE))</f>
        <v>63809.64</v>
      </c>
    </row>
    <row r="556" spans="12:22">
      <c r="L556">
        <f>NAMS!B556</f>
        <v>658</v>
      </c>
      <c r="M556" t="str">
        <f>NAMS!K556</f>
        <v>Canada</v>
      </c>
      <c r="N556" cm="1">
        <f t="array" ref="N556">IF(VLOOKUP(M556,$A$2:$F$198,COLUMN($F:$F),FALSE)=0,NA(),VLOOKUP(M556,$A$2:$F$198,COLUMN($F:$F),FALSE))</f>
        <v>49196.49</v>
      </c>
      <c r="T556" s="75">
        <f>AAS!B556</f>
        <v>555</v>
      </c>
      <c r="U556" s="75" t="str">
        <f>AAS!C556</f>
        <v>USA</v>
      </c>
      <c r="V556" cm="1">
        <f t="array" ref="V556">IF(VLOOKUP(U556,$A$2:$F$198,COLUMN($F:$F),FALSE)=0,NA(),VLOOKUP(U556,$A$2:$F$198,COLUMN($F:$F),FALSE))</f>
        <v>63809.64</v>
      </c>
    </row>
    <row r="557" spans="12:22">
      <c r="L557">
        <f>NAMS!B557</f>
        <v>659</v>
      </c>
      <c r="M557" t="str">
        <f>NAMS!K557</f>
        <v>USA</v>
      </c>
      <c r="N557" cm="1">
        <f t="array" ref="N557">IF(VLOOKUP(M557,$A$2:$F$198,COLUMN($F:$F),FALSE)=0,NA(),VLOOKUP(M557,$A$2:$F$198,COLUMN($F:$F),FALSE))</f>
        <v>63809.64</v>
      </c>
      <c r="T557" s="75">
        <f>AAS!B557</f>
        <v>556</v>
      </c>
      <c r="U557" s="75" t="str">
        <f>AAS!C557</f>
        <v>USA</v>
      </c>
      <c r="V557" cm="1">
        <f t="array" ref="V557">IF(VLOOKUP(U557,$A$2:$F$198,COLUMN($F:$F),FALSE)=0,NA(),VLOOKUP(U557,$A$2:$F$198,COLUMN($F:$F),FALSE))</f>
        <v>63809.64</v>
      </c>
    </row>
    <row r="558" spans="12:22">
      <c r="L558">
        <f>NAMS!B558</f>
        <v>660</v>
      </c>
      <c r="M558" t="str">
        <f>NAMS!K558</f>
        <v>Belgium</v>
      </c>
      <c r="N558" cm="1">
        <f t="array" ref="N558">IF(VLOOKUP(M558,$A$2:$F$198,COLUMN($F:$F),FALSE)=0,NA(),VLOOKUP(M558,$A$2:$F$198,COLUMN($F:$F),FALSE))</f>
        <v>47811.55</v>
      </c>
      <c r="T558" s="75">
        <f>AAS!B558</f>
        <v>557</v>
      </c>
      <c r="U558" s="75" t="str">
        <f>AAS!C558</f>
        <v>USA</v>
      </c>
      <c r="V558" cm="1">
        <f t="array" ref="V558">IF(VLOOKUP(U558,$A$2:$F$198,COLUMN($F:$F),FALSE)=0,NA(),VLOOKUP(U558,$A$2:$F$198,COLUMN($F:$F),FALSE))</f>
        <v>63809.64</v>
      </c>
    </row>
    <row r="559" spans="12:22">
      <c r="L559">
        <f>NAMS!B559</f>
        <v>661</v>
      </c>
      <c r="M559" t="str">
        <f>NAMS!K559</f>
        <v>USA</v>
      </c>
      <c r="N559" cm="1">
        <f t="array" ref="N559">IF(VLOOKUP(M559,$A$2:$F$198,COLUMN($F:$F),FALSE)=0,NA(),VLOOKUP(M559,$A$2:$F$198,COLUMN($F:$F),FALSE))</f>
        <v>63809.64</v>
      </c>
      <c r="T559" s="75">
        <f>AAS!B559</f>
        <v>558</v>
      </c>
      <c r="U559" s="75" t="str">
        <f>AAS!C559</f>
        <v>USA</v>
      </c>
      <c r="V559" cm="1">
        <f t="array" ref="V559">IF(VLOOKUP(U559,$A$2:$F$198,COLUMN($F:$F),FALSE)=0,NA(),VLOOKUP(U559,$A$2:$F$198,COLUMN($F:$F),FALSE))</f>
        <v>63809.64</v>
      </c>
    </row>
    <row r="560" spans="12:22">
      <c r="L560">
        <f>NAMS!B560</f>
        <v>662</v>
      </c>
      <c r="M560" t="str">
        <f>NAMS!K560</f>
        <v>USA</v>
      </c>
      <c r="N560" cm="1">
        <f t="array" ref="N560">IF(VLOOKUP(M560,$A$2:$F$198,COLUMN($F:$F),FALSE)=0,NA(),VLOOKUP(M560,$A$2:$F$198,COLUMN($F:$F),FALSE))</f>
        <v>63809.64</v>
      </c>
      <c r="T560" s="75">
        <f>AAS!B560</f>
        <v>559</v>
      </c>
      <c r="U560" s="75" t="str">
        <f>AAS!C560</f>
        <v>USA</v>
      </c>
      <c r="V560" cm="1">
        <f t="array" ref="V560">IF(VLOOKUP(U560,$A$2:$F$198,COLUMN($F:$F),FALSE)=0,NA(),VLOOKUP(U560,$A$2:$F$198,COLUMN($F:$F),FALSE))</f>
        <v>63809.64</v>
      </c>
    </row>
    <row r="561" spans="12:22">
      <c r="L561">
        <f>NAMS!B561</f>
        <v>663</v>
      </c>
      <c r="M561" t="str">
        <f>NAMS!K561</f>
        <v>USA</v>
      </c>
      <c r="N561" cm="1">
        <f t="array" ref="N561">IF(VLOOKUP(M561,$A$2:$F$198,COLUMN($F:$F),FALSE)=0,NA(),VLOOKUP(M561,$A$2:$F$198,COLUMN($F:$F),FALSE))</f>
        <v>63809.64</v>
      </c>
      <c r="T561" s="75">
        <f>AAS!B561</f>
        <v>560</v>
      </c>
      <c r="U561" s="75" t="str">
        <f>AAS!C561</f>
        <v>USA</v>
      </c>
      <c r="V561" cm="1">
        <f t="array" ref="V561">IF(VLOOKUP(U561,$A$2:$F$198,COLUMN($F:$F),FALSE)=0,NA(),VLOOKUP(U561,$A$2:$F$198,COLUMN($F:$F),FALSE))</f>
        <v>63809.64</v>
      </c>
    </row>
    <row r="562" spans="12:22">
      <c r="L562">
        <f>NAMS!B562</f>
        <v>664</v>
      </c>
      <c r="M562" t="str">
        <f>NAMS!K562</f>
        <v>USA</v>
      </c>
      <c r="N562" cm="1">
        <f t="array" ref="N562">IF(VLOOKUP(M562,$A$2:$F$198,COLUMN($F:$F),FALSE)=0,NA(),VLOOKUP(M562,$A$2:$F$198,COLUMN($F:$F),FALSE))</f>
        <v>63809.64</v>
      </c>
      <c r="T562" s="75">
        <f>AAS!B562</f>
        <v>561</v>
      </c>
      <c r="U562" s="75" t="str">
        <f>AAS!C562</f>
        <v>USA</v>
      </c>
      <c r="V562" cm="1">
        <f t="array" ref="V562">IF(VLOOKUP(U562,$A$2:$F$198,COLUMN($F:$F),FALSE)=0,NA(),VLOOKUP(U562,$A$2:$F$198,COLUMN($F:$F),FALSE))</f>
        <v>63809.64</v>
      </c>
    </row>
    <row r="563" spans="12:22">
      <c r="L563">
        <f>NAMS!B563</f>
        <v>665</v>
      </c>
      <c r="M563" t="str">
        <f>NAMS!K563</f>
        <v>USA</v>
      </c>
      <c r="N563" cm="1">
        <f t="array" ref="N563">IF(VLOOKUP(M563,$A$2:$F$198,COLUMN($F:$F),FALSE)=0,NA(),VLOOKUP(M563,$A$2:$F$198,COLUMN($F:$F),FALSE))</f>
        <v>63809.64</v>
      </c>
      <c r="T563" s="75">
        <f>AAS!B563</f>
        <v>562</v>
      </c>
      <c r="U563" s="75" t="str">
        <f>AAS!C563</f>
        <v>USA</v>
      </c>
      <c r="V563" cm="1">
        <f t="array" ref="V563">IF(VLOOKUP(U563,$A$2:$F$198,COLUMN($F:$F),FALSE)=0,NA(),VLOOKUP(U563,$A$2:$F$198,COLUMN($F:$F),FALSE))</f>
        <v>63809.64</v>
      </c>
    </row>
    <row r="564" spans="12:22">
      <c r="L564">
        <f>NAMS!B564</f>
        <v>666</v>
      </c>
      <c r="M564" t="str">
        <f>NAMS!K564</f>
        <v>USA</v>
      </c>
      <c r="N564" cm="1">
        <f t="array" ref="N564">IF(VLOOKUP(M564,$A$2:$F$198,COLUMN($F:$F),FALSE)=0,NA(),VLOOKUP(M564,$A$2:$F$198,COLUMN($F:$F),FALSE))</f>
        <v>63809.64</v>
      </c>
      <c r="T564" s="75">
        <f>AAS!B564</f>
        <v>563</v>
      </c>
      <c r="U564" s="75" t="str">
        <f>AAS!C564</f>
        <v>USA</v>
      </c>
      <c r="V564" cm="1">
        <f t="array" ref="V564">IF(VLOOKUP(U564,$A$2:$F$198,COLUMN($F:$F),FALSE)=0,NA(),VLOOKUP(U564,$A$2:$F$198,COLUMN($F:$F),FALSE))</f>
        <v>63809.64</v>
      </c>
    </row>
    <row r="565" spans="12:22">
      <c r="L565">
        <f>NAMS!B565</f>
        <v>667</v>
      </c>
      <c r="M565" t="str">
        <f>NAMS!K565</f>
        <v>Switzerland</v>
      </c>
      <c r="N565" cm="1">
        <f t="array" ref="N565">IF(VLOOKUP(M565,$A$2:$F$198,COLUMN($F:$F),FALSE)=0,NA(),VLOOKUP(M565,$A$2:$F$198,COLUMN($F:$F),FALSE))</f>
        <v>84665.279999999999</v>
      </c>
      <c r="T565" s="75">
        <f>AAS!B565</f>
        <v>564</v>
      </c>
      <c r="U565" s="75" t="str">
        <f>AAS!C565</f>
        <v>USA</v>
      </c>
      <c r="V565" cm="1">
        <f t="array" ref="V565">IF(VLOOKUP(U565,$A$2:$F$198,COLUMN($F:$F),FALSE)=0,NA(),VLOOKUP(U565,$A$2:$F$198,COLUMN($F:$F),FALSE))</f>
        <v>63809.64</v>
      </c>
    </row>
    <row r="566" spans="12:22">
      <c r="L566">
        <f>NAMS!B566</f>
        <v>668</v>
      </c>
      <c r="M566" t="str">
        <f>NAMS!K566</f>
        <v>USA</v>
      </c>
      <c r="N566" cm="1">
        <f t="array" ref="N566">IF(VLOOKUP(M566,$A$2:$F$198,COLUMN($F:$F),FALSE)=0,NA(),VLOOKUP(M566,$A$2:$F$198,COLUMN($F:$F),FALSE))</f>
        <v>63809.64</v>
      </c>
      <c r="T566" s="75">
        <f>AAS!B566</f>
        <v>565</v>
      </c>
      <c r="U566" s="75" t="str">
        <f>AAS!C566</f>
        <v>USA</v>
      </c>
      <c r="V566" cm="1">
        <f t="array" ref="V566">IF(VLOOKUP(U566,$A$2:$F$198,COLUMN($F:$F),FALSE)=0,NA(),VLOOKUP(U566,$A$2:$F$198,COLUMN($F:$F),FALSE))</f>
        <v>63809.64</v>
      </c>
    </row>
    <row r="567" spans="12:22">
      <c r="L567">
        <f>NAMS!B567</f>
        <v>669</v>
      </c>
      <c r="M567" t="str">
        <f>NAMS!K567</f>
        <v>Italy</v>
      </c>
      <c r="N567" cm="1">
        <f t="array" ref="N567">IF(VLOOKUP(M567,$A$2:$F$198,COLUMN($F:$F),FALSE)=0,NA(),VLOOKUP(M567,$A$2:$F$198,COLUMN($F:$F),FALSE))</f>
        <v>34671.17</v>
      </c>
      <c r="T567" s="75">
        <f>AAS!B567</f>
        <v>566</v>
      </c>
      <c r="U567" s="75" t="str">
        <f>AAS!C567</f>
        <v>USA</v>
      </c>
      <c r="V567" cm="1">
        <f t="array" ref="V567">IF(VLOOKUP(U567,$A$2:$F$198,COLUMN($F:$F),FALSE)=0,NA(),VLOOKUP(U567,$A$2:$F$198,COLUMN($F:$F),FALSE))</f>
        <v>63809.64</v>
      </c>
    </row>
    <row r="568" spans="12:22">
      <c r="L568">
        <f>NAMS!B568</f>
        <v>670</v>
      </c>
      <c r="M568" t="str">
        <f>NAMS!K568</f>
        <v>USA</v>
      </c>
      <c r="N568" cm="1">
        <f t="array" ref="N568">IF(VLOOKUP(M568,$A$2:$F$198,COLUMN($F:$F),FALSE)=0,NA(),VLOOKUP(M568,$A$2:$F$198,COLUMN($F:$F),FALSE))</f>
        <v>63809.64</v>
      </c>
      <c r="T568" s="75">
        <f>AAS!B568</f>
        <v>567</v>
      </c>
      <c r="U568" s="75" t="str">
        <f>AAS!C568</f>
        <v>USA</v>
      </c>
      <c r="V568" cm="1">
        <f t="array" ref="V568">IF(VLOOKUP(U568,$A$2:$F$198,COLUMN($F:$F),FALSE)=0,NA(),VLOOKUP(U568,$A$2:$F$198,COLUMN($F:$F),FALSE))</f>
        <v>63809.64</v>
      </c>
    </row>
    <row r="569" spans="12:22">
      <c r="L569">
        <f>NAMS!B569</f>
        <v>671</v>
      </c>
      <c r="M569" t="str">
        <f>NAMS!K569</f>
        <v>Australia</v>
      </c>
      <c r="N569" cm="1">
        <f t="array" ref="N569">IF(VLOOKUP(M569,$A$2:$F$198,COLUMN($F:$F),FALSE)=0,NA(),VLOOKUP(M569,$A$2:$F$198,COLUMN($F:$F),FALSE))</f>
        <v>61250.7</v>
      </c>
      <c r="T569" s="75">
        <f>AAS!B569</f>
        <v>568</v>
      </c>
      <c r="U569" s="75" t="str">
        <f>AAS!C569</f>
        <v>USA</v>
      </c>
      <c r="V569" cm="1">
        <f t="array" ref="V569">IF(VLOOKUP(U569,$A$2:$F$198,COLUMN($F:$F),FALSE)=0,NA(),VLOOKUP(U569,$A$2:$F$198,COLUMN($F:$F),FALSE))</f>
        <v>63809.64</v>
      </c>
    </row>
    <row r="570" spans="12:22">
      <c r="L570">
        <f>NAMS!B570</f>
        <v>672</v>
      </c>
      <c r="M570" t="str">
        <f>NAMS!K570</f>
        <v>USA</v>
      </c>
      <c r="N570" cm="1">
        <f t="array" ref="N570">IF(VLOOKUP(M570,$A$2:$F$198,COLUMN($F:$F),FALSE)=0,NA(),VLOOKUP(M570,$A$2:$F$198,COLUMN($F:$F),FALSE))</f>
        <v>63809.64</v>
      </c>
      <c r="T570" s="75">
        <f>AAS!B570</f>
        <v>569</v>
      </c>
      <c r="U570" s="75" t="str">
        <f>AAS!C570</f>
        <v>USA</v>
      </c>
      <c r="V570" cm="1">
        <f t="array" ref="V570">IF(VLOOKUP(U570,$A$2:$F$198,COLUMN($F:$F),FALSE)=0,NA(),VLOOKUP(U570,$A$2:$F$198,COLUMN($F:$F),FALSE))</f>
        <v>63809.64</v>
      </c>
    </row>
    <row r="571" spans="12:22">
      <c r="L571">
        <f>NAMS!B571</f>
        <v>673</v>
      </c>
      <c r="M571" t="str">
        <f>NAMS!K571</f>
        <v>USA</v>
      </c>
      <c r="N571" cm="1">
        <f t="array" ref="N571">IF(VLOOKUP(M571,$A$2:$F$198,COLUMN($F:$F),FALSE)=0,NA(),VLOOKUP(M571,$A$2:$F$198,COLUMN($F:$F),FALSE))</f>
        <v>63809.64</v>
      </c>
      <c r="T571" s="75">
        <f>AAS!B571</f>
        <v>570</v>
      </c>
      <c r="U571" s="75" t="str">
        <f>AAS!C571</f>
        <v>USA</v>
      </c>
      <c r="V571" cm="1">
        <f t="array" ref="V571">IF(VLOOKUP(U571,$A$2:$F$198,COLUMN($F:$F),FALSE)=0,NA(),VLOOKUP(U571,$A$2:$F$198,COLUMN($F:$F),FALSE))</f>
        <v>63809.64</v>
      </c>
    </row>
    <row r="572" spans="12:22">
      <c r="L572">
        <f>NAMS!B572</f>
        <v>674</v>
      </c>
      <c r="M572" t="str">
        <f>NAMS!K572</f>
        <v>Israel</v>
      </c>
      <c r="N572" cm="1">
        <f t="array" ref="N572">IF(VLOOKUP(M572,$A$2:$F$198,COLUMN($F:$F),FALSE)=0,NA(),VLOOKUP(M572,$A$2:$F$198,COLUMN($F:$F),FALSE))</f>
        <v>41377.49</v>
      </c>
      <c r="T572" s="75">
        <f>AAS!B572</f>
        <v>571</v>
      </c>
      <c r="U572" s="75" t="str">
        <f>AAS!C572</f>
        <v>USA</v>
      </c>
      <c r="V572" cm="1">
        <f t="array" ref="V572">IF(VLOOKUP(U572,$A$2:$F$198,COLUMN($F:$F),FALSE)=0,NA(),VLOOKUP(U572,$A$2:$F$198,COLUMN($F:$F),FALSE))</f>
        <v>63809.64</v>
      </c>
    </row>
    <row r="573" spans="12:22">
      <c r="L573">
        <f>NAMS!B573</f>
        <v>675</v>
      </c>
      <c r="M573" t="str">
        <f>NAMS!K573</f>
        <v>USA</v>
      </c>
      <c r="N573" cm="1">
        <f t="array" ref="N573">IF(VLOOKUP(M573,$A$2:$F$198,COLUMN($F:$F),FALSE)=0,NA(),VLOOKUP(M573,$A$2:$F$198,COLUMN($F:$F),FALSE))</f>
        <v>63809.64</v>
      </c>
      <c r="T573" s="75">
        <f>AAS!B573</f>
        <v>572</v>
      </c>
      <c r="U573" s="75" t="str">
        <f>AAS!C573</f>
        <v>USA</v>
      </c>
      <c r="V573" cm="1">
        <f t="array" ref="V573">IF(VLOOKUP(U573,$A$2:$F$198,COLUMN($F:$F),FALSE)=0,NA(),VLOOKUP(U573,$A$2:$F$198,COLUMN($F:$F),FALSE))</f>
        <v>63809.64</v>
      </c>
    </row>
    <row r="574" spans="12:22">
      <c r="L574">
        <f>NAMS!B574</f>
        <v>676</v>
      </c>
      <c r="M574" t="str">
        <f>NAMS!K574</f>
        <v>USA</v>
      </c>
      <c r="N574" cm="1">
        <f t="array" ref="N574">IF(VLOOKUP(M574,$A$2:$F$198,COLUMN($F:$F),FALSE)=0,NA(),VLOOKUP(M574,$A$2:$F$198,COLUMN($F:$F),FALSE))</f>
        <v>63809.64</v>
      </c>
      <c r="T574" s="75">
        <f>AAS!B574</f>
        <v>573</v>
      </c>
      <c r="U574" s="75" t="str">
        <f>AAS!C574</f>
        <v>Australia</v>
      </c>
      <c r="V574" cm="1">
        <f t="array" ref="V574">IF(VLOOKUP(U574,$A$2:$F$198,COLUMN($F:$F),FALSE)=0,NA(),VLOOKUP(U574,$A$2:$F$198,COLUMN($F:$F),FALSE))</f>
        <v>61250.7</v>
      </c>
    </row>
    <row r="575" spans="12:22">
      <c r="L575">
        <f>NAMS!B575</f>
        <v>677</v>
      </c>
      <c r="M575" t="str">
        <f>NAMS!K575</f>
        <v>USA</v>
      </c>
      <c r="N575" cm="1">
        <f t="array" ref="N575">IF(VLOOKUP(M575,$A$2:$F$198,COLUMN($F:$F),FALSE)=0,NA(),VLOOKUP(M575,$A$2:$F$198,COLUMN($F:$F),FALSE))</f>
        <v>63809.64</v>
      </c>
      <c r="T575" s="75">
        <f>AAS!B575</f>
        <v>574</v>
      </c>
      <c r="U575" s="75" t="str">
        <f>AAS!C575</f>
        <v>USA</v>
      </c>
      <c r="V575" cm="1">
        <f t="array" ref="V575">IF(VLOOKUP(U575,$A$2:$F$198,COLUMN($F:$F),FALSE)=0,NA(),VLOOKUP(U575,$A$2:$F$198,COLUMN($F:$F),FALSE))</f>
        <v>63809.64</v>
      </c>
    </row>
    <row r="576" spans="12:22">
      <c r="L576">
        <f>NAMS!B576</f>
        <v>678</v>
      </c>
      <c r="M576" t="str">
        <f>NAMS!K576</f>
        <v>USA</v>
      </c>
      <c r="N576" cm="1">
        <f t="array" ref="N576">IF(VLOOKUP(M576,$A$2:$F$198,COLUMN($F:$F),FALSE)=0,NA(),VLOOKUP(M576,$A$2:$F$198,COLUMN($F:$F),FALSE))</f>
        <v>63809.64</v>
      </c>
      <c r="T576" s="75">
        <f>AAS!B576</f>
        <v>575</v>
      </c>
      <c r="U576" s="75" t="str">
        <f>AAS!C576</f>
        <v>USA</v>
      </c>
      <c r="V576" cm="1">
        <f t="array" ref="V576">IF(VLOOKUP(U576,$A$2:$F$198,COLUMN($F:$F),FALSE)=0,NA(),VLOOKUP(U576,$A$2:$F$198,COLUMN($F:$F),FALSE))</f>
        <v>63809.64</v>
      </c>
    </row>
    <row r="577" spans="12:22">
      <c r="L577">
        <f>NAMS!B577</f>
        <v>679</v>
      </c>
      <c r="M577" t="str">
        <f>NAMS!K577</f>
        <v>USA</v>
      </c>
      <c r="N577" cm="1">
        <f t="array" ref="N577">IF(VLOOKUP(M577,$A$2:$F$198,COLUMN($F:$F),FALSE)=0,NA(),VLOOKUP(M577,$A$2:$F$198,COLUMN($F:$F),FALSE))</f>
        <v>63809.64</v>
      </c>
      <c r="T577" s="75">
        <f>AAS!B577</f>
        <v>576</v>
      </c>
      <c r="U577" s="75" t="str">
        <f>AAS!C577</f>
        <v>USA</v>
      </c>
      <c r="V577" cm="1">
        <f t="array" ref="V577">IF(VLOOKUP(U577,$A$2:$F$198,COLUMN($F:$F),FALSE)=0,NA(),VLOOKUP(U577,$A$2:$F$198,COLUMN($F:$F),FALSE))</f>
        <v>63809.64</v>
      </c>
    </row>
    <row r="578" spans="12:22">
      <c r="L578">
        <f>NAMS!B578</f>
        <v>680</v>
      </c>
      <c r="M578" t="str">
        <f>NAMS!K578</f>
        <v>USA</v>
      </c>
      <c r="N578" cm="1">
        <f t="array" ref="N578">IF(VLOOKUP(M578,$A$2:$F$198,COLUMN($F:$F),FALSE)=0,NA(),VLOOKUP(M578,$A$2:$F$198,COLUMN($F:$F),FALSE))</f>
        <v>63809.64</v>
      </c>
      <c r="T578" s="75">
        <f>AAS!B578</f>
        <v>577</v>
      </c>
      <c r="U578" s="75" t="str">
        <f>AAS!C578</f>
        <v>USA</v>
      </c>
      <c r="V578" cm="1">
        <f t="array" ref="V578">IF(VLOOKUP(U578,$A$2:$F$198,COLUMN($F:$F),FALSE)=0,NA(),VLOOKUP(U578,$A$2:$F$198,COLUMN($F:$F),FALSE))</f>
        <v>63809.64</v>
      </c>
    </row>
    <row r="579" spans="12:22">
      <c r="L579">
        <f>NAMS!B579</f>
        <v>681</v>
      </c>
      <c r="M579" t="str">
        <f>NAMS!K579</f>
        <v>USA</v>
      </c>
      <c r="N579" cm="1">
        <f t="array" ref="N579">IF(VLOOKUP(M579,$A$2:$F$198,COLUMN($F:$F),FALSE)=0,NA(),VLOOKUP(M579,$A$2:$F$198,COLUMN($F:$F),FALSE))</f>
        <v>63809.64</v>
      </c>
      <c r="T579" s="75">
        <f>AAS!B579</f>
        <v>578</v>
      </c>
      <c r="U579" s="75" t="str">
        <f>AAS!C579</f>
        <v>USA</v>
      </c>
      <c r="V579" cm="1">
        <f t="array" ref="V579">IF(VLOOKUP(U579,$A$2:$F$198,COLUMN($F:$F),FALSE)=0,NA(),VLOOKUP(U579,$A$2:$F$198,COLUMN($F:$F),FALSE))</f>
        <v>63809.64</v>
      </c>
    </row>
    <row r="580" spans="12:22">
      <c r="L580">
        <f>NAMS!B580</f>
        <v>682</v>
      </c>
      <c r="M580" t="str">
        <f>NAMS!K580</f>
        <v>USA</v>
      </c>
      <c r="N580" cm="1">
        <f t="array" ref="N580">IF(VLOOKUP(M580,$A$2:$F$198,COLUMN($F:$F),FALSE)=0,NA(),VLOOKUP(M580,$A$2:$F$198,COLUMN($F:$F),FALSE))</f>
        <v>63809.64</v>
      </c>
      <c r="T580" s="75">
        <f>AAS!B580</f>
        <v>579</v>
      </c>
      <c r="U580" s="75" t="str">
        <f>AAS!C580</f>
        <v>USA</v>
      </c>
      <c r="V580" cm="1">
        <f t="array" ref="V580">IF(VLOOKUP(U580,$A$2:$F$198,COLUMN($F:$F),FALSE)=0,NA(),VLOOKUP(U580,$A$2:$F$198,COLUMN($F:$F),FALSE))</f>
        <v>63809.64</v>
      </c>
    </row>
    <row r="581" spans="12:22">
      <c r="L581">
        <f>NAMS!B581</f>
        <v>683</v>
      </c>
      <c r="M581" t="str">
        <f>NAMS!K581</f>
        <v>USA</v>
      </c>
      <c r="N581" cm="1">
        <f t="array" ref="N581">IF(VLOOKUP(M581,$A$2:$F$198,COLUMN($F:$F),FALSE)=0,NA(),VLOOKUP(M581,$A$2:$F$198,COLUMN($F:$F),FALSE))</f>
        <v>63809.64</v>
      </c>
      <c r="T581" s="75">
        <f>AAS!B581</f>
        <v>580</v>
      </c>
      <c r="U581" s="75" t="str">
        <f>AAS!C581</f>
        <v>Latvia</v>
      </c>
      <c r="V581" cm="1">
        <f t="array" ref="V581">IF(VLOOKUP(U581,$A$2:$F$198,COLUMN($F:$F),FALSE)=0,NA(),VLOOKUP(U581,$A$2:$F$198,COLUMN($F:$F),FALSE))</f>
        <v>18406</v>
      </c>
    </row>
    <row r="582" spans="12:22">
      <c r="L582">
        <f>NAMS!B582</f>
        <v>684</v>
      </c>
      <c r="M582" t="str">
        <f>NAMS!K582</f>
        <v>USA</v>
      </c>
      <c r="N582" cm="1">
        <f t="array" ref="N582">IF(VLOOKUP(M582,$A$2:$F$198,COLUMN($F:$F),FALSE)=0,NA(),VLOOKUP(M582,$A$2:$F$198,COLUMN($F:$F),FALSE))</f>
        <v>63809.64</v>
      </c>
      <c r="T582" s="75">
        <f>AAS!B582</f>
        <v>581</v>
      </c>
      <c r="U582" s="75" t="str">
        <f>AAS!C582</f>
        <v>Costa Rica</v>
      </c>
      <c r="V582" cm="1">
        <f t="array" ref="V582">IF(VLOOKUP(U582,$A$2:$F$198,COLUMN($F:$F),FALSE)=0,NA(),VLOOKUP(U582,$A$2:$F$198,COLUMN($F:$F),FALSE))</f>
        <v>12735.5</v>
      </c>
    </row>
    <row r="583" spans="12:22">
      <c r="L583">
        <f>NAMS!B583</f>
        <v>685</v>
      </c>
      <c r="M583" t="str">
        <f>NAMS!K583</f>
        <v>USA</v>
      </c>
      <c r="N583" cm="1">
        <f t="array" ref="N583">IF(VLOOKUP(M583,$A$2:$F$198,COLUMN($F:$F),FALSE)=0,NA(),VLOOKUP(M583,$A$2:$F$198,COLUMN($F:$F),FALSE))</f>
        <v>63809.64</v>
      </c>
      <c r="T583" s="75">
        <f>AAS!B583</f>
        <v>582</v>
      </c>
      <c r="U583" s="75" t="str">
        <f>AAS!C583</f>
        <v>USA</v>
      </c>
      <c r="V583" cm="1">
        <f t="array" ref="V583">IF(VLOOKUP(U583,$A$2:$F$198,COLUMN($F:$F),FALSE)=0,NA(),VLOOKUP(U583,$A$2:$F$198,COLUMN($F:$F),FALSE))</f>
        <v>63809.64</v>
      </c>
    </row>
    <row r="584" spans="12:22">
      <c r="L584">
        <f>NAMS!B584</f>
        <v>686</v>
      </c>
      <c r="M584" t="str">
        <f>NAMS!K584</f>
        <v>USA</v>
      </c>
      <c r="N584" cm="1">
        <f t="array" ref="N584">IF(VLOOKUP(M584,$A$2:$F$198,COLUMN($F:$F),FALSE)=0,NA(),VLOOKUP(M584,$A$2:$F$198,COLUMN($F:$F),FALSE))</f>
        <v>63809.64</v>
      </c>
      <c r="T584" s="75">
        <f>AAS!B584</f>
        <v>583</v>
      </c>
      <c r="U584" s="75" t="str">
        <f>AAS!C584</f>
        <v>USA</v>
      </c>
      <c r="V584" cm="1">
        <f t="array" ref="V584">IF(VLOOKUP(U584,$A$2:$F$198,COLUMN($F:$F),FALSE)=0,NA(),VLOOKUP(U584,$A$2:$F$198,COLUMN($F:$F),FALSE))</f>
        <v>63809.64</v>
      </c>
    </row>
    <row r="585" spans="12:22">
      <c r="L585">
        <f>NAMS!B585</f>
        <v>687</v>
      </c>
      <c r="M585" t="str">
        <f>NAMS!K585</f>
        <v>USA</v>
      </c>
      <c r="N585" cm="1">
        <f t="array" ref="N585">IF(VLOOKUP(M585,$A$2:$F$198,COLUMN($F:$F),FALSE)=0,NA(),VLOOKUP(M585,$A$2:$F$198,COLUMN($F:$F),FALSE))</f>
        <v>63809.64</v>
      </c>
      <c r="T585" s="75">
        <f>AAS!B585</f>
        <v>584</v>
      </c>
      <c r="U585" s="75" t="str">
        <f>AAS!C585</f>
        <v>Belgium</v>
      </c>
      <c r="V585" cm="1">
        <f t="array" ref="V585">IF(VLOOKUP(U585,$A$2:$F$198,COLUMN($F:$F),FALSE)=0,NA(),VLOOKUP(U585,$A$2:$F$198,COLUMN($F:$F),FALSE))</f>
        <v>47811.55</v>
      </c>
    </row>
    <row r="586" spans="12:22">
      <c r="L586">
        <f>NAMS!B586</f>
        <v>688</v>
      </c>
      <c r="M586" t="str">
        <f>NAMS!K586</f>
        <v>USA</v>
      </c>
      <c r="N586" cm="1">
        <f t="array" ref="N586">IF(VLOOKUP(M586,$A$2:$F$198,COLUMN($F:$F),FALSE)=0,NA(),VLOOKUP(M586,$A$2:$F$198,COLUMN($F:$F),FALSE))</f>
        <v>63809.64</v>
      </c>
      <c r="T586" s="75">
        <f>AAS!B586</f>
        <v>585</v>
      </c>
      <c r="U586" s="75" t="str">
        <f>AAS!C586</f>
        <v>USA</v>
      </c>
      <c r="V586" cm="1">
        <f t="array" ref="V586">IF(VLOOKUP(U586,$A$2:$F$198,COLUMN($F:$F),FALSE)=0,NA(),VLOOKUP(U586,$A$2:$F$198,COLUMN($F:$F),FALSE))</f>
        <v>63809.64</v>
      </c>
    </row>
    <row r="587" spans="12:22">
      <c r="L587">
        <f>NAMS!B587</f>
        <v>689</v>
      </c>
      <c r="M587" t="str">
        <f>NAMS!K587</f>
        <v>Canada</v>
      </c>
      <c r="N587" cm="1">
        <f t="array" ref="N587">IF(VLOOKUP(M587,$A$2:$F$198,COLUMN($F:$F),FALSE)=0,NA(),VLOOKUP(M587,$A$2:$F$198,COLUMN($F:$F),FALSE))</f>
        <v>49196.49</v>
      </c>
      <c r="T587" s="75">
        <f>AAS!B587</f>
        <v>586</v>
      </c>
      <c r="U587" s="75" t="str">
        <f>AAS!C587</f>
        <v>USA</v>
      </c>
      <c r="V587" cm="1">
        <f t="array" ref="V587">IF(VLOOKUP(U587,$A$2:$F$198,COLUMN($F:$F),FALSE)=0,NA(),VLOOKUP(U587,$A$2:$F$198,COLUMN($F:$F),FALSE))</f>
        <v>63809.64</v>
      </c>
    </row>
    <row r="588" spans="12:22">
      <c r="L588">
        <f>NAMS!B588</f>
        <v>690</v>
      </c>
      <c r="M588" t="str">
        <f>NAMS!K588</f>
        <v>USA</v>
      </c>
      <c r="N588" cm="1">
        <f t="array" ref="N588">IF(VLOOKUP(M588,$A$2:$F$198,COLUMN($F:$F),FALSE)=0,NA(),VLOOKUP(M588,$A$2:$F$198,COLUMN($F:$F),FALSE))</f>
        <v>63809.64</v>
      </c>
      <c r="T588" s="75">
        <f>AAS!B588</f>
        <v>587</v>
      </c>
      <c r="U588" s="75" t="str">
        <f>AAS!C588</f>
        <v>USA</v>
      </c>
      <c r="V588" cm="1">
        <f t="array" ref="V588">IF(VLOOKUP(U588,$A$2:$F$198,COLUMN($F:$F),FALSE)=0,NA(),VLOOKUP(U588,$A$2:$F$198,COLUMN($F:$F),FALSE))</f>
        <v>63809.64</v>
      </c>
    </row>
    <row r="589" spans="12:22">
      <c r="L589">
        <f>NAMS!B589</f>
        <v>691</v>
      </c>
      <c r="M589" t="str">
        <f>NAMS!K589</f>
        <v>USA</v>
      </c>
      <c r="N589" cm="1">
        <f t="array" ref="N589">IF(VLOOKUP(M589,$A$2:$F$198,COLUMN($F:$F),FALSE)=0,NA(),VLOOKUP(M589,$A$2:$F$198,COLUMN($F:$F),FALSE))</f>
        <v>63809.64</v>
      </c>
      <c r="T589" s="75">
        <f>AAS!B589</f>
        <v>588</v>
      </c>
      <c r="U589" s="75" t="str">
        <f>AAS!C589</f>
        <v>USA</v>
      </c>
      <c r="V589" cm="1">
        <f t="array" ref="V589">IF(VLOOKUP(U589,$A$2:$F$198,COLUMN($F:$F),FALSE)=0,NA(),VLOOKUP(U589,$A$2:$F$198,COLUMN($F:$F),FALSE))</f>
        <v>63809.64</v>
      </c>
    </row>
    <row r="590" spans="12:22">
      <c r="L590">
        <f>NAMS!B590</f>
        <v>692</v>
      </c>
      <c r="M590" t="str">
        <f>NAMS!K590</f>
        <v>USA</v>
      </c>
      <c r="N590" cm="1">
        <f t="array" ref="N590">IF(VLOOKUP(M590,$A$2:$F$198,COLUMN($F:$F),FALSE)=0,NA(),VLOOKUP(M590,$A$2:$F$198,COLUMN($F:$F),FALSE))</f>
        <v>63809.64</v>
      </c>
      <c r="T590" s="75">
        <f>AAS!B590</f>
        <v>589</v>
      </c>
      <c r="U590" s="75" t="str">
        <f>AAS!C590</f>
        <v>Colombia</v>
      </c>
      <c r="V590" cm="1">
        <f t="array" ref="V590">IF(VLOOKUP(U590,$A$2:$F$198,COLUMN($F:$F),FALSE)=0,NA(),VLOOKUP(U590,$A$2:$F$198,COLUMN($F:$F),FALSE))</f>
        <v>6766.95</v>
      </c>
    </row>
    <row r="591" spans="12:22">
      <c r="L591">
        <f>NAMS!B591</f>
        <v>693</v>
      </c>
      <c r="M591" t="str">
        <f>NAMS!K591</f>
        <v>USA</v>
      </c>
      <c r="N591" cm="1">
        <f t="array" ref="N591">IF(VLOOKUP(M591,$A$2:$F$198,COLUMN($F:$F),FALSE)=0,NA(),VLOOKUP(M591,$A$2:$F$198,COLUMN($F:$F),FALSE))</f>
        <v>63809.64</v>
      </c>
      <c r="T591" s="75">
        <f>AAS!B591</f>
        <v>590</v>
      </c>
      <c r="U591" s="75" t="str">
        <f>AAS!C591</f>
        <v>USA</v>
      </c>
      <c r="V591" cm="1">
        <f t="array" ref="V591">IF(VLOOKUP(U591,$A$2:$F$198,COLUMN($F:$F),FALSE)=0,NA(),VLOOKUP(U591,$A$2:$F$198,COLUMN($F:$F),FALSE))</f>
        <v>63809.64</v>
      </c>
    </row>
    <row r="592" spans="12:22">
      <c r="L592">
        <f>NAMS!B592</f>
        <v>694</v>
      </c>
      <c r="M592" t="str">
        <f>NAMS!K592</f>
        <v>USA</v>
      </c>
      <c r="N592" cm="1">
        <f t="array" ref="N592">IF(VLOOKUP(M592,$A$2:$F$198,COLUMN($F:$F),FALSE)=0,NA(),VLOOKUP(M592,$A$2:$F$198,COLUMN($F:$F),FALSE))</f>
        <v>63809.64</v>
      </c>
      <c r="T592" s="75">
        <f>AAS!B592</f>
        <v>591</v>
      </c>
      <c r="U592" s="75" t="str">
        <f>AAS!C592</f>
        <v>USA</v>
      </c>
      <c r="V592" cm="1">
        <f t="array" ref="V592">IF(VLOOKUP(U592,$A$2:$F$198,COLUMN($F:$F),FALSE)=0,NA(),VLOOKUP(U592,$A$2:$F$198,COLUMN($F:$F),FALSE))</f>
        <v>63809.64</v>
      </c>
    </row>
    <row r="593" spans="12:22">
      <c r="L593">
        <f>NAMS!B593</f>
        <v>695</v>
      </c>
      <c r="M593" t="str">
        <f>NAMS!K593</f>
        <v>USA</v>
      </c>
      <c r="N593" cm="1">
        <f t="array" ref="N593">IF(VLOOKUP(M593,$A$2:$F$198,COLUMN($F:$F),FALSE)=0,NA(),VLOOKUP(M593,$A$2:$F$198,COLUMN($F:$F),FALSE))</f>
        <v>63809.64</v>
      </c>
      <c r="T593" s="75">
        <f>AAS!B593</f>
        <v>592</v>
      </c>
      <c r="U593" s="75" t="str">
        <f>AAS!C593</f>
        <v>USA</v>
      </c>
      <c r="V593" cm="1">
        <f t="array" ref="V593">IF(VLOOKUP(U593,$A$2:$F$198,COLUMN($F:$F),FALSE)=0,NA(),VLOOKUP(U593,$A$2:$F$198,COLUMN($F:$F),FALSE))</f>
        <v>63809.64</v>
      </c>
    </row>
    <row r="594" spans="12:22">
      <c r="L594">
        <f>NAMS!B594</f>
        <v>696</v>
      </c>
      <c r="M594" t="str">
        <f>NAMS!K594</f>
        <v>USA</v>
      </c>
      <c r="N594" cm="1">
        <f t="array" ref="N594">IF(VLOOKUP(M594,$A$2:$F$198,COLUMN($F:$F),FALSE)=0,NA(),VLOOKUP(M594,$A$2:$F$198,COLUMN($F:$F),FALSE))</f>
        <v>63809.64</v>
      </c>
      <c r="T594" s="75">
        <f>AAS!B594</f>
        <v>593</v>
      </c>
      <c r="U594" s="75" t="str">
        <f>AAS!C594</f>
        <v>USA</v>
      </c>
      <c r="V594" cm="1">
        <f t="array" ref="V594">IF(VLOOKUP(U594,$A$2:$F$198,COLUMN($F:$F),FALSE)=0,NA(),VLOOKUP(U594,$A$2:$F$198,COLUMN($F:$F),FALSE))</f>
        <v>63809.64</v>
      </c>
    </row>
    <row r="595" spans="12:22">
      <c r="L595">
        <f>NAMS!B595</f>
        <v>697</v>
      </c>
      <c r="M595" t="str">
        <f>NAMS!K595</f>
        <v>Canada</v>
      </c>
      <c r="N595" cm="1">
        <f t="array" ref="N595">IF(VLOOKUP(M595,$A$2:$F$198,COLUMN($F:$F),FALSE)=0,NA(),VLOOKUP(M595,$A$2:$F$198,COLUMN($F:$F),FALSE))</f>
        <v>49196.49</v>
      </c>
      <c r="T595" s="75">
        <f>AAS!B595</f>
        <v>594</v>
      </c>
      <c r="U595" s="75" t="str">
        <f>AAS!C595</f>
        <v>USA</v>
      </c>
      <c r="V595" cm="1">
        <f t="array" ref="V595">IF(VLOOKUP(U595,$A$2:$F$198,COLUMN($F:$F),FALSE)=0,NA(),VLOOKUP(U595,$A$2:$F$198,COLUMN($F:$F),FALSE))</f>
        <v>63809.64</v>
      </c>
    </row>
    <row r="596" spans="12:22">
      <c r="L596">
        <f>NAMS!B596</f>
        <v>698</v>
      </c>
      <c r="M596" t="str">
        <f>NAMS!K596</f>
        <v>USA</v>
      </c>
      <c r="N596" cm="1">
        <f t="array" ref="N596">IF(VLOOKUP(M596,$A$2:$F$198,COLUMN($F:$F),FALSE)=0,NA(),VLOOKUP(M596,$A$2:$F$198,COLUMN($F:$F),FALSE))</f>
        <v>63809.64</v>
      </c>
      <c r="T596" s="75">
        <f>AAS!B596</f>
        <v>595</v>
      </c>
      <c r="U596" s="75" t="str">
        <f>AAS!C596</f>
        <v>USA</v>
      </c>
      <c r="V596" cm="1">
        <f t="array" ref="V596">IF(VLOOKUP(U596,$A$2:$F$198,COLUMN($F:$F),FALSE)=0,NA(),VLOOKUP(U596,$A$2:$F$198,COLUMN($F:$F),FALSE))</f>
        <v>63809.64</v>
      </c>
    </row>
    <row r="597" spans="12:22">
      <c r="L597">
        <f>NAMS!B597</f>
        <v>699</v>
      </c>
      <c r="M597" t="str">
        <f>NAMS!K597</f>
        <v>USA</v>
      </c>
      <c r="N597" cm="1">
        <f t="array" ref="N597">IF(VLOOKUP(M597,$A$2:$F$198,COLUMN($F:$F),FALSE)=0,NA(),VLOOKUP(M597,$A$2:$F$198,COLUMN($F:$F),FALSE))</f>
        <v>63809.64</v>
      </c>
      <c r="T597" s="75">
        <f>AAS!B597</f>
        <v>596</v>
      </c>
      <c r="U597" s="75" t="str">
        <f>AAS!C597</f>
        <v>USA</v>
      </c>
      <c r="V597" cm="1">
        <f t="array" ref="V597">IF(VLOOKUP(U597,$A$2:$F$198,COLUMN($F:$F),FALSE)=0,NA(),VLOOKUP(U597,$A$2:$F$198,COLUMN($F:$F),FALSE))</f>
        <v>63809.64</v>
      </c>
    </row>
    <row r="598" spans="12:22">
      <c r="L598">
        <f>NAMS!B598</f>
        <v>700</v>
      </c>
      <c r="M598" t="str">
        <f>NAMS!K598</f>
        <v>USA</v>
      </c>
      <c r="N598" cm="1">
        <f t="array" ref="N598">IF(VLOOKUP(M598,$A$2:$F$198,COLUMN($F:$F),FALSE)=0,NA(),VLOOKUP(M598,$A$2:$F$198,COLUMN($F:$F),FALSE))</f>
        <v>63809.64</v>
      </c>
      <c r="T598" s="75">
        <f>AAS!B598</f>
        <v>597</v>
      </c>
      <c r="U598" s="75" t="str">
        <f>AAS!C598</f>
        <v>USA</v>
      </c>
      <c r="V598" cm="1">
        <f t="array" ref="V598">IF(VLOOKUP(U598,$A$2:$F$198,COLUMN($F:$F),FALSE)=0,NA(),VLOOKUP(U598,$A$2:$F$198,COLUMN($F:$F),FALSE))</f>
        <v>63809.64</v>
      </c>
    </row>
    <row r="599" spans="12:22">
      <c r="L599">
        <f>NAMS!B599</f>
        <v>701</v>
      </c>
      <c r="M599" t="str">
        <f>NAMS!K599</f>
        <v>USA</v>
      </c>
      <c r="N599" cm="1">
        <f t="array" ref="N599">IF(VLOOKUP(M599,$A$2:$F$198,COLUMN($F:$F),FALSE)=0,NA(),VLOOKUP(M599,$A$2:$F$198,COLUMN($F:$F),FALSE))</f>
        <v>63809.64</v>
      </c>
      <c r="T599" s="75">
        <f>AAS!B599</f>
        <v>598</v>
      </c>
      <c r="U599" s="75" t="str">
        <f>AAS!C599</f>
        <v>USA</v>
      </c>
      <c r="V599" cm="1">
        <f t="array" ref="V599">IF(VLOOKUP(U599,$A$2:$F$198,COLUMN($F:$F),FALSE)=0,NA(),VLOOKUP(U599,$A$2:$F$198,COLUMN($F:$F),FALSE))</f>
        <v>63809.64</v>
      </c>
    </row>
    <row r="600" spans="12:22">
      <c r="L600">
        <f>NAMS!B600</f>
        <v>702</v>
      </c>
      <c r="M600" t="str">
        <f>NAMS!K600</f>
        <v>USA</v>
      </c>
      <c r="N600" cm="1">
        <f t="array" ref="N600">IF(VLOOKUP(M600,$A$2:$F$198,COLUMN($F:$F),FALSE)=0,NA(),VLOOKUP(M600,$A$2:$F$198,COLUMN($F:$F),FALSE))</f>
        <v>63809.64</v>
      </c>
      <c r="T600" s="75">
        <f>AAS!B600</f>
        <v>599</v>
      </c>
      <c r="U600" s="75" t="str">
        <f>AAS!C600</f>
        <v>USA</v>
      </c>
      <c r="V600" cm="1">
        <f t="array" ref="V600">IF(VLOOKUP(U600,$A$2:$F$198,COLUMN($F:$F),FALSE)=0,NA(),VLOOKUP(U600,$A$2:$F$198,COLUMN($F:$F),FALSE))</f>
        <v>63809.64</v>
      </c>
    </row>
    <row r="601" spans="12:22">
      <c r="L601">
        <f>NAMS!B601</f>
        <v>703</v>
      </c>
      <c r="M601" t="str">
        <f>NAMS!K601</f>
        <v>USA</v>
      </c>
      <c r="N601" cm="1">
        <f t="array" ref="N601">IF(VLOOKUP(M601,$A$2:$F$198,COLUMN($F:$F),FALSE)=0,NA(),VLOOKUP(M601,$A$2:$F$198,COLUMN($F:$F),FALSE))</f>
        <v>63809.64</v>
      </c>
      <c r="T601" s="75">
        <f>AAS!B601</f>
        <v>600</v>
      </c>
      <c r="U601" s="75" t="str">
        <f>AAS!C601</f>
        <v>USA</v>
      </c>
      <c r="V601" cm="1">
        <f t="array" ref="V601">IF(VLOOKUP(U601,$A$2:$F$198,COLUMN($F:$F),FALSE)=0,NA(),VLOOKUP(U601,$A$2:$F$198,COLUMN($F:$F),FALSE))</f>
        <v>63809.64</v>
      </c>
    </row>
    <row r="602" spans="12:22">
      <c r="L602">
        <f>NAMS!B602</f>
        <v>704</v>
      </c>
      <c r="M602" t="str">
        <f>NAMS!K602</f>
        <v>USA</v>
      </c>
      <c r="N602" cm="1">
        <f t="array" ref="N602">IF(VLOOKUP(M602,$A$2:$F$198,COLUMN($F:$F),FALSE)=0,NA(),VLOOKUP(M602,$A$2:$F$198,COLUMN($F:$F),FALSE))</f>
        <v>63809.64</v>
      </c>
      <c r="T602" s="75">
        <f>AAS!B602</f>
        <v>601</v>
      </c>
      <c r="U602" s="75" t="str">
        <f>AAS!C602</f>
        <v>USA</v>
      </c>
      <c r="V602" cm="1">
        <f t="array" ref="V602">IF(VLOOKUP(U602,$A$2:$F$198,COLUMN($F:$F),FALSE)=0,NA(),VLOOKUP(U602,$A$2:$F$198,COLUMN($F:$F),FALSE))</f>
        <v>63809.64</v>
      </c>
    </row>
    <row r="603" spans="12:22">
      <c r="L603">
        <f>NAMS!B603</f>
        <v>705</v>
      </c>
      <c r="M603" t="str">
        <f>NAMS!K603</f>
        <v>China</v>
      </c>
      <c r="N603" cm="1">
        <f t="array" ref="N603">IF(VLOOKUP(M603,$A$2:$F$198,COLUMN($F:$F),FALSE)=0,NA(),VLOOKUP(M603,$A$2:$F$198,COLUMN($F:$F),FALSE))</f>
        <v>10121.299999999999</v>
      </c>
      <c r="T603" s="75">
        <f>AAS!B603</f>
        <v>602</v>
      </c>
      <c r="U603" s="75" t="str">
        <f>AAS!C603</f>
        <v>USA</v>
      </c>
      <c r="V603" cm="1">
        <f t="array" ref="V603">IF(VLOOKUP(U603,$A$2:$F$198,COLUMN($F:$F),FALSE)=0,NA(),VLOOKUP(U603,$A$2:$F$198,COLUMN($F:$F),FALSE))</f>
        <v>63809.64</v>
      </c>
    </row>
    <row r="604" spans="12:22">
      <c r="L604">
        <f>NAMS!B604</f>
        <v>706</v>
      </c>
      <c r="M604" t="str">
        <f>NAMS!K604</f>
        <v>USA</v>
      </c>
      <c r="N604" cm="1">
        <f t="array" ref="N604">IF(VLOOKUP(M604,$A$2:$F$198,COLUMN($F:$F),FALSE)=0,NA(),VLOOKUP(M604,$A$2:$F$198,COLUMN($F:$F),FALSE))</f>
        <v>63809.64</v>
      </c>
      <c r="T604" s="75">
        <f>AAS!B604</f>
        <v>603</v>
      </c>
      <c r="U604" s="75" t="str">
        <f>AAS!C604</f>
        <v>USA</v>
      </c>
      <c r="V604" cm="1">
        <f t="array" ref="V604">IF(VLOOKUP(U604,$A$2:$F$198,COLUMN($F:$F),FALSE)=0,NA(),VLOOKUP(U604,$A$2:$F$198,COLUMN($F:$F),FALSE))</f>
        <v>63809.64</v>
      </c>
    </row>
    <row r="605" spans="12:22">
      <c r="L605">
        <f>NAMS!B605</f>
        <v>707</v>
      </c>
      <c r="M605" t="str">
        <f>NAMS!K605</f>
        <v>USA</v>
      </c>
      <c r="N605" cm="1">
        <f t="array" ref="N605">IF(VLOOKUP(M605,$A$2:$F$198,COLUMN($F:$F),FALSE)=0,NA(),VLOOKUP(M605,$A$2:$F$198,COLUMN($F:$F),FALSE))</f>
        <v>63809.64</v>
      </c>
      <c r="T605" s="75">
        <f>AAS!B605</f>
        <v>604</v>
      </c>
      <c r="U605" s="75" t="str">
        <f>AAS!C605</f>
        <v>USA</v>
      </c>
      <c r="V605" cm="1">
        <f t="array" ref="V605">IF(VLOOKUP(U605,$A$2:$F$198,COLUMN($F:$F),FALSE)=0,NA(),VLOOKUP(U605,$A$2:$F$198,COLUMN($F:$F),FALSE))</f>
        <v>63809.64</v>
      </c>
    </row>
    <row r="606" spans="12:22">
      <c r="L606">
        <f>NAMS!B606</f>
        <v>708</v>
      </c>
      <c r="M606" t="str">
        <f>NAMS!K606</f>
        <v>USA</v>
      </c>
      <c r="N606" cm="1">
        <f t="array" ref="N606">IF(VLOOKUP(M606,$A$2:$F$198,COLUMN($F:$F),FALSE)=0,NA(),VLOOKUP(M606,$A$2:$F$198,COLUMN($F:$F),FALSE))</f>
        <v>63809.64</v>
      </c>
      <c r="T606" s="75">
        <f>AAS!B606</f>
        <v>605</v>
      </c>
      <c r="U606" s="75" t="str">
        <f>AAS!C606</f>
        <v>USA</v>
      </c>
      <c r="V606" cm="1">
        <f t="array" ref="V606">IF(VLOOKUP(U606,$A$2:$F$198,COLUMN($F:$F),FALSE)=0,NA(),VLOOKUP(U606,$A$2:$F$198,COLUMN($F:$F),FALSE))</f>
        <v>63809.64</v>
      </c>
    </row>
    <row r="607" spans="12:22">
      <c r="L607">
        <f>NAMS!B607</f>
        <v>709</v>
      </c>
      <c r="M607" t="str">
        <f>NAMS!K607</f>
        <v>United Kingdom</v>
      </c>
      <c r="N607" cm="1">
        <f t="array" ref="N607">IF(VLOOKUP(M607,$A$2:$F$198,COLUMN($F:$F),FALSE)=0,NA(),VLOOKUP(M607,$A$2:$F$198,COLUMN($F:$F),FALSE))</f>
        <v>40800.480000000003</v>
      </c>
      <c r="T607" s="75">
        <f>AAS!B607</f>
        <v>606</v>
      </c>
      <c r="U607" s="75" t="str">
        <f>AAS!C607</f>
        <v>United Kingdom</v>
      </c>
      <c r="V607" cm="1">
        <f t="array" ref="V607">IF(VLOOKUP(U607,$A$2:$F$198,COLUMN($F:$F),FALSE)=0,NA(),VLOOKUP(U607,$A$2:$F$198,COLUMN($F:$F),FALSE))</f>
        <v>40800.480000000003</v>
      </c>
    </row>
    <row r="608" spans="12:22">
      <c r="L608">
        <f>NAMS!B608</f>
        <v>710</v>
      </c>
      <c r="M608" t="str">
        <f>NAMS!K608</f>
        <v>USA</v>
      </c>
      <c r="N608" cm="1">
        <f t="array" ref="N608">IF(VLOOKUP(M608,$A$2:$F$198,COLUMN($F:$F),FALSE)=0,NA(),VLOOKUP(M608,$A$2:$F$198,COLUMN($F:$F),FALSE))</f>
        <v>63809.64</v>
      </c>
      <c r="T608" s="75">
        <f>AAS!B608</f>
        <v>607</v>
      </c>
      <c r="U608" s="75" t="str">
        <f>AAS!C608</f>
        <v>USA</v>
      </c>
      <c r="V608" cm="1">
        <f t="array" ref="V608">IF(VLOOKUP(U608,$A$2:$F$198,COLUMN($F:$F),FALSE)=0,NA(),VLOOKUP(U608,$A$2:$F$198,COLUMN($F:$F),FALSE))</f>
        <v>63809.64</v>
      </c>
    </row>
    <row r="609" spans="12:22">
      <c r="L609">
        <f>NAMS!B609</f>
        <v>711</v>
      </c>
      <c r="M609" t="str">
        <f>NAMS!K609</f>
        <v>USA</v>
      </c>
      <c r="N609" cm="1">
        <f t="array" ref="N609">IF(VLOOKUP(M609,$A$2:$F$198,COLUMN($F:$F),FALSE)=0,NA(),VLOOKUP(M609,$A$2:$F$198,COLUMN($F:$F),FALSE))</f>
        <v>63809.64</v>
      </c>
      <c r="T609" s="75">
        <f>AAS!B609</f>
        <v>608</v>
      </c>
      <c r="U609" s="75" t="str">
        <f>AAS!C609</f>
        <v>USA</v>
      </c>
      <c r="V609" cm="1">
        <f t="array" ref="V609">IF(VLOOKUP(U609,$A$2:$F$198,COLUMN($F:$F),FALSE)=0,NA(),VLOOKUP(U609,$A$2:$F$198,COLUMN($F:$F),FALSE))</f>
        <v>63809.64</v>
      </c>
    </row>
    <row r="610" spans="12:22">
      <c r="L610">
        <f>NAMS!B610</f>
        <v>712</v>
      </c>
      <c r="M610" t="str">
        <f>NAMS!K610</f>
        <v>USA</v>
      </c>
      <c r="N610" cm="1">
        <f t="array" ref="N610">IF(VLOOKUP(M610,$A$2:$F$198,COLUMN($F:$F),FALSE)=0,NA(),VLOOKUP(M610,$A$2:$F$198,COLUMN($F:$F),FALSE))</f>
        <v>63809.64</v>
      </c>
      <c r="T610" s="75">
        <f>AAS!B610</f>
        <v>609</v>
      </c>
      <c r="U610" s="75" t="str">
        <f>AAS!C610</f>
        <v>USA</v>
      </c>
      <c r="V610" cm="1">
        <f t="array" ref="V610">IF(VLOOKUP(U610,$A$2:$F$198,COLUMN($F:$F),FALSE)=0,NA(),VLOOKUP(U610,$A$2:$F$198,COLUMN($F:$F),FALSE))</f>
        <v>63809.64</v>
      </c>
    </row>
    <row r="611" spans="12:22">
      <c r="L611">
        <f>NAMS!B611</f>
        <v>713</v>
      </c>
      <c r="M611" t="str">
        <f>NAMS!K611</f>
        <v>USA</v>
      </c>
      <c r="N611" cm="1">
        <f t="array" ref="N611">IF(VLOOKUP(M611,$A$2:$F$198,COLUMN($F:$F),FALSE)=0,NA(),VLOOKUP(M611,$A$2:$F$198,COLUMN($F:$F),FALSE))</f>
        <v>63809.64</v>
      </c>
      <c r="T611" s="75">
        <f>AAS!B611</f>
        <v>610</v>
      </c>
      <c r="U611" s="75" t="str">
        <f>AAS!C611</f>
        <v>USA</v>
      </c>
      <c r="V611" cm="1">
        <f t="array" ref="V611">IF(VLOOKUP(U611,$A$2:$F$198,COLUMN($F:$F),FALSE)=0,NA(),VLOOKUP(U611,$A$2:$F$198,COLUMN($F:$F),FALSE))</f>
        <v>63809.64</v>
      </c>
    </row>
    <row r="612" spans="12:22">
      <c r="L612">
        <f>NAMS!B612</f>
        <v>714</v>
      </c>
      <c r="M612" t="str">
        <f>NAMS!K612</f>
        <v>United Kingdom</v>
      </c>
      <c r="N612" cm="1">
        <f t="array" ref="N612">IF(VLOOKUP(M612,$A$2:$F$198,COLUMN($F:$F),FALSE)=0,NA(),VLOOKUP(M612,$A$2:$F$198,COLUMN($F:$F),FALSE))</f>
        <v>40800.480000000003</v>
      </c>
      <c r="T612" s="75">
        <f>AAS!B612</f>
        <v>611</v>
      </c>
      <c r="U612" s="75" t="str">
        <f>AAS!C612</f>
        <v>USA</v>
      </c>
      <c r="V612" cm="1">
        <f t="array" ref="V612">IF(VLOOKUP(U612,$A$2:$F$198,COLUMN($F:$F),FALSE)=0,NA(),VLOOKUP(U612,$A$2:$F$198,COLUMN($F:$F),FALSE))</f>
        <v>63809.64</v>
      </c>
    </row>
    <row r="613" spans="12:22">
      <c r="L613">
        <f>NAMS!B613</f>
        <v>715</v>
      </c>
      <c r="M613" t="str">
        <f>NAMS!K613</f>
        <v>Saudi Arabia</v>
      </c>
      <c r="N613" cm="1">
        <f t="array" ref="N613">IF(VLOOKUP(M613,$A$2:$F$198,COLUMN($F:$F),FALSE)=0,NA(),VLOOKUP(M613,$A$2:$F$198,COLUMN($F:$F),FALSE))</f>
        <v>21764.39</v>
      </c>
      <c r="T613" s="75">
        <f>AAS!B613</f>
        <v>612</v>
      </c>
      <c r="U613" s="75" t="str">
        <f>AAS!C613</f>
        <v>USA</v>
      </c>
      <c r="V613" cm="1">
        <f t="array" ref="V613">IF(VLOOKUP(U613,$A$2:$F$198,COLUMN($F:$F),FALSE)=0,NA(),VLOOKUP(U613,$A$2:$F$198,COLUMN($F:$F),FALSE))</f>
        <v>63809.64</v>
      </c>
    </row>
    <row r="614" spans="12:22">
      <c r="L614">
        <f>NAMS!B614</f>
        <v>716</v>
      </c>
      <c r="M614" t="str">
        <f>NAMS!K614</f>
        <v>USA</v>
      </c>
      <c r="N614" cm="1">
        <f t="array" ref="N614">IF(VLOOKUP(M614,$A$2:$F$198,COLUMN($F:$F),FALSE)=0,NA(),VLOOKUP(M614,$A$2:$F$198,COLUMN($F:$F),FALSE))</f>
        <v>63809.64</v>
      </c>
      <c r="T614" s="75">
        <f>AAS!B614</f>
        <v>613</v>
      </c>
      <c r="U614" s="75" t="str">
        <f>AAS!C614</f>
        <v>USA</v>
      </c>
      <c r="V614" cm="1">
        <f t="array" ref="V614">IF(VLOOKUP(U614,$A$2:$F$198,COLUMN($F:$F),FALSE)=0,NA(),VLOOKUP(U614,$A$2:$F$198,COLUMN($F:$F),FALSE))</f>
        <v>63809.64</v>
      </c>
    </row>
    <row r="615" spans="12:22">
      <c r="L615">
        <f>NAMS!B615</f>
        <v>717</v>
      </c>
      <c r="M615" t="str">
        <f>NAMS!K615</f>
        <v>USA</v>
      </c>
      <c r="N615" cm="1">
        <f t="array" ref="N615">IF(VLOOKUP(M615,$A$2:$F$198,COLUMN($F:$F),FALSE)=0,NA(),VLOOKUP(M615,$A$2:$F$198,COLUMN($F:$F),FALSE))</f>
        <v>63809.64</v>
      </c>
      <c r="T615" s="75">
        <f>AAS!B615</f>
        <v>614</v>
      </c>
      <c r="U615" s="75" t="str">
        <f>AAS!C615</f>
        <v>USA</v>
      </c>
      <c r="V615" cm="1">
        <f t="array" ref="V615">IF(VLOOKUP(U615,$A$2:$F$198,COLUMN($F:$F),FALSE)=0,NA(),VLOOKUP(U615,$A$2:$F$198,COLUMN($F:$F),FALSE))</f>
        <v>63809.64</v>
      </c>
    </row>
    <row r="616" spans="12:22">
      <c r="L616">
        <f>NAMS!B616</f>
        <v>718</v>
      </c>
      <c r="M616" t="str">
        <f>NAMS!K616</f>
        <v>USA</v>
      </c>
      <c r="N616" cm="1">
        <f t="array" ref="N616">IF(VLOOKUP(M616,$A$2:$F$198,COLUMN($F:$F),FALSE)=0,NA(),VLOOKUP(M616,$A$2:$F$198,COLUMN($F:$F),FALSE))</f>
        <v>63809.64</v>
      </c>
      <c r="T616" s="75">
        <f>AAS!B616</f>
        <v>615</v>
      </c>
      <c r="U616" s="75" t="str">
        <f>AAS!C616</f>
        <v>USA</v>
      </c>
      <c r="V616" cm="1">
        <f t="array" ref="V616">IF(VLOOKUP(U616,$A$2:$F$198,COLUMN($F:$F),FALSE)=0,NA(),VLOOKUP(U616,$A$2:$F$198,COLUMN($F:$F),FALSE))</f>
        <v>63809.64</v>
      </c>
    </row>
    <row r="617" spans="12:22">
      <c r="L617">
        <f>NAMS!B617</f>
        <v>719</v>
      </c>
      <c r="M617" t="str">
        <f>NAMS!K617</f>
        <v>USA</v>
      </c>
      <c r="N617" cm="1">
        <f t="array" ref="N617">IF(VLOOKUP(M617,$A$2:$F$198,COLUMN($F:$F),FALSE)=0,NA(),VLOOKUP(M617,$A$2:$F$198,COLUMN($F:$F),FALSE))</f>
        <v>63809.64</v>
      </c>
      <c r="T617" s="75">
        <f>AAS!B617</f>
        <v>616</v>
      </c>
      <c r="U617" s="75" t="str">
        <f>AAS!C617</f>
        <v>USA</v>
      </c>
      <c r="V617" cm="1">
        <f t="array" ref="V617">IF(VLOOKUP(U617,$A$2:$F$198,COLUMN($F:$F),FALSE)=0,NA(),VLOOKUP(U617,$A$2:$F$198,COLUMN($F:$F),FALSE))</f>
        <v>63809.64</v>
      </c>
    </row>
    <row r="618" spans="12:22">
      <c r="L618">
        <f>NAMS!B618</f>
        <v>720</v>
      </c>
      <c r="M618" t="str">
        <f>NAMS!K618</f>
        <v>USA</v>
      </c>
      <c r="N618" cm="1">
        <f t="array" ref="N618">IF(VLOOKUP(M618,$A$2:$F$198,COLUMN($F:$F),FALSE)=0,NA(),VLOOKUP(M618,$A$2:$F$198,COLUMN($F:$F),FALSE))</f>
        <v>63809.64</v>
      </c>
      <c r="T618" s="75">
        <f>AAS!B618</f>
        <v>617</v>
      </c>
      <c r="U618" s="75" t="str">
        <f>AAS!C618</f>
        <v>USA</v>
      </c>
      <c r="V618" cm="1">
        <f t="array" ref="V618">IF(VLOOKUP(U618,$A$2:$F$198,COLUMN($F:$F),FALSE)=0,NA(),VLOOKUP(U618,$A$2:$F$198,COLUMN($F:$F),FALSE))</f>
        <v>63809.64</v>
      </c>
    </row>
    <row r="619" spans="12:22">
      <c r="L619">
        <f>NAMS!B619</f>
        <v>721</v>
      </c>
      <c r="M619" t="str">
        <f>NAMS!K619</f>
        <v>USA</v>
      </c>
      <c r="N619" cm="1">
        <f t="array" ref="N619">IF(VLOOKUP(M619,$A$2:$F$198,COLUMN($F:$F),FALSE)=0,NA(),VLOOKUP(M619,$A$2:$F$198,COLUMN($F:$F),FALSE))</f>
        <v>63809.64</v>
      </c>
      <c r="T619" s="75">
        <f>AAS!B619</f>
        <v>618</v>
      </c>
      <c r="U619" s="75" t="str">
        <f>AAS!C619</f>
        <v>USA</v>
      </c>
      <c r="V619" cm="1">
        <f t="array" ref="V619">IF(VLOOKUP(U619,$A$2:$F$198,COLUMN($F:$F),FALSE)=0,NA(),VLOOKUP(U619,$A$2:$F$198,COLUMN($F:$F),FALSE))</f>
        <v>63809.64</v>
      </c>
    </row>
    <row r="620" spans="12:22">
      <c r="L620">
        <f>NAMS!B620</f>
        <v>722</v>
      </c>
      <c r="M620" t="str">
        <f>NAMS!K620</f>
        <v>USA</v>
      </c>
      <c r="N620" cm="1">
        <f t="array" ref="N620">IF(VLOOKUP(M620,$A$2:$F$198,COLUMN($F:$F),FALSE)=0,NA(),VLOOKUP(M620,$A$2:$F$198,COLUMN($F:$F),FALSE))</f>
        <v>63809.64</v>
      </c>
      <c r="T620" s="75">
        <f>AAS!B620</f>
        <v>619</v>
      </c>
      <c r="U620" s="75" t="str">
        <f>AAS!C620</f>
        <v>United Kingdom</v>
      </c>
      <c r="V620" cm="1">
        <f t="array" ref="V620">IF(VLOOKUP(U620,$A$2:$F$198,COLUMN($F:$F),FALSE)=0,NA(),VLOOKUP(U620,$A$2:$F$198,COLUMN($F:$F),FALSE))</f>
        <v>40800.480000000003</v>
      </c>
    </row>
    <row r="621" spans="12:22">
      <c r="L621">
        <f>NAMS!B621</f>
        <v>723</v>
      </c>
      <c r="M621" t="str">
        <f>NAMS!K621</f>
        <v>USA</v>
      </c>
      <c r="N621" cm="1">
        <f t="array" ref="N621">IF(VLOOKUP(M621,$A$2:$F$198,COLUMN($F:$F),FALSE)=0,NA(),VLOOKUP(M621,$A$2:$F$198,COLUMN($F:$F),FALSE))</f>
        <v>63809.64</v>
      </c>
      <c r="T621" s="75">
        <f>AAS!B621</f>
        <v>620</v>
      </c>
      <c r="U621" s="75" t="str">
        <f>AAS!C621</f>
        <v>USA</v>
      </c>
      <c r="V621" cm="1">
        <f t="array" ref="V621">IF(VLOOKUP(U621,$A$2:$F$198,COLUMN($F:$F),FALSE)=0,NA(),VLOOKUP(U621,$A$2:$F$198,COLUMN($F:$F),FALSE))</f>
        <v>63809.64</v>
      </c>
    </row>
    <row r="622" spans="12:22">
      <c r="L622">
        <f>NAMS!B622</f>
        <v>724</v>
      </c>
      <c r="M622" t="str">
        <f>NAMS!K622</f>
        <v>Canada</v>
      </c>
      <c r="N622" cm="1">
        <f t="array" ref="N622">IF(VLOOKUP(M622,$A$2:$F$198,COLUMN($F:$F),FALSE)=0,NA(),VLOOKUP(M622,$A$2:$F$198,COLUMN($F:$F),FALSE))</f>
        <v>49196.49</v>
      </c>
      <c r="T622" s="75">
        <f>AAS!B622</f>
        <v>621</v>
      </c>
      <c r="U622" s="75" t="str">
        <f>AAS!C622</f>
        <v>USA</v>
      </c>
      <c r="V622" cm="1">
        <f t="array" ref="V622">IF(VLOOKUP(U622,$A$2:$F$198,COLUMN($F:$F),FALSE)=0,NA(),VLOOKUP(U622,$A$2:$F$198,COLUMN($F:$F),FALSE))</f>
        <v>63809.64</v>
      </c>
    </row>
    <row r="623" spans="12:22">
      <c r="L623">
        <f>NAMS!B623</f>
        <v>725</v>
      </c>
      <c r="M623" t="str">
        <f>NAMS!K623</f>
        <v>USA</v>
      </c>
      <c r="N623" cm="1">
        <f t="array" ref="N623">IF(VLOOKUP(M623,$A$2:$F$198,COLUMN($F:$F),FALSE)=0,NA(),VLOOKUP(M623,$A$2:$F$198,COLUMN($F:$F),FALSE))</f>
        <v>63809.64</v>
      </c>
      <c r="T623" s="75">
        <f>AAS!B623</f>
        <v>622</v>
      </c>
      <c r="U623" s="75" t="str">
        <f>AAS!C623</f>
        <v>USA</v>
      </c>
      <c r="V623" cm="1">
        <f t="array" ref="V623">IF(VLOOKUP(U623,$A$2:$F$198,COLUMN($F:$F),FALSE)=0,NA(),VLOOKUP(U623,$A$2:$F$198,COLUMN($F:$F),FALSE))</f>
        <v>63809.64</v>
      </c>
    </row>
    <row r="624" spans="12:22">
      <c r="L624">
        <f>NAMS!B624</f>
        <v>726</v>
      </c>
      <c r="M624" t="str">
        <f>NAMS!K624</f>
        <v>USA</v>
      </c>
      <c r="N624" cm="1">
        <f t="array" ref="N624">IF(VLOOKUP(M624,$A$2:$F$198,COLUMN($F:$F),FALSE)=0,NA(),VLOOKUP(M624,$A$2:$F$198,COLUMN($F:$F),FALSE))</f>
        <v>63809.64</v>
      </c>
      <c r="T624" s="75">
        <f>AAS!B624</f>
        <v>623</v>
      </c>
      <c r="U624" s="75" t="str">
        <f>AAS!C624</f>
        <v>USA</v>
      </c>
      <c r="V624" cm="1">
        <f t="array" ref="V624">IF(VLOOKUP(U624,$A$2:$F$198,COLUMN($F:$F),FALSE)=0,NA(),VLOOKUP(U624,$A$2:$F$198,COLUMN($F:$F),FALSE))</f>
        <v>63809.64</v>
      </c>
    </row>
    <row r="625" spans="12:22">
      <c r="L625">
        <f>NAMS!B625</f>
        <v>727</v>
      </c>
      <c r="M625" t="str">
        <f>NAMS!K625</f>
        <v>USA</v>
      </c>
      <c r="N625" cm="1">
        <f t="array" ref="N625">IF(VLOOKUP(M625,$A$2:$F$198,COLUMN($F:$F),FALSE)=0,NA(),VLOOKUP(M625,$A$2:$F$198,COLUMN($F:$F),FALSE))</f>
        <v>63809.64</v>
      </c>
      <c r="T625" s="75">
        <f>AAS!B625</f>
        <v>624</v>
      </c>
      <c r="U625" s="75" t="str">
        <f>AAS!C625</f>
        <v>USA</v>
      </c>
      <c r="V625" cm="1">
        <f t="array" ref="V625">IF(VLOOKUP(U625,$A$2:$F$198,COLUMN($F:$F),FALSE)=0,NA(),VLOOKUP(U625,$A$2:$F$198,COLUMN($F:$F),FALSE))</f>
        <v>63809.64</v>
      </c>
    </row>
    <row r="626" spans="12:22">
      <c r="L626">
        <f>NAMS!B626</f>
        <v>728</v>
      </c>
      <c r="M626" t="str">
        <f>NAMS!K626</f>
        <v>USA</v>
      </c>
      <c r="N626" cm="1">
        <f t="array" ref="N626">IF(VLOOKUP(M626,$A$2:$F$198,COLUMN($F:$F),FALSE)=0,NA(),VLOOKUP(M626,$A$2:$F$198,COLUMN($F:$F),FALSE))</f>
        <v>63809.64</v>
      </c>
      <c r="T626" s="75">
        <f>AAS!B626</f>
        <v>625</v>
      </c>
      <c r="U626" s="75" t="str">
        <f>AAS!C626</f>
        <v>USA</v>
      </c>
      <c r="V626" cm="1">
        <f t="array" ref="V626">IF(VLOOKUP(U626,$A$2:$F$198,COLUMN($F:$F),FALSE)=0,NA(),VLOOKUP(U626,$A$2:$F$198,COLUMN($F:$F),FALSE))</f>
        <v>63809.64</v>
      </c>
    </row>
    <row r="627" spans="12:22">
      <c r="L627">
        <f>NAMS!B627</f>
        <v>729</v>
      </c>
      <c r="M627" t="str">
        <f>NAMS!K627</f>
        <v>USA</v>
      </c>
      <c r="N627" cm="1">
        <f t="array" ref="N627">IF(VLOOKUP(M627,$A$2:$F$198,COLUMN($F:$F),FALSE)=0,NA(),VLOOKUP(M627,$A$2:$F$198,COLUMN($F:$F),FALSE))</f>
        <v>63809.64</v>
      </c>
      <c r="T627" s="75">
        <f>AAS!B627</f>
        <v>626</v>
      </c>
      <c r="U627" s="75" t="str">
        <f>AAS!C627</f>
        <v>USA</v>
      </c>
      <c r="V627" cm="1">
        <f t="array" ref="V627">IF(VLOOKUP(U627,$A$2:$F$198,COLUMN($F:$F),FALSE)=0,NA(),VLOOKUP(U627,$A$2:$F$198,COLUMN($F:$F),FALSE))</f>
        <v>63809.64</v>
      </c>
    </row>
    <row r="628" spans="12:22">
      <c r="L628">
        <f>NAMS!B628</f>
        <v>730</v>
      </c>
      <c r="M628" t="str">
        <f>NAMS!K628</f>
        <v>USA</v>
      </c>
      <c r="N628" cm="1">
        <f t="array" ref="N628">IF(VLOOKUP(M628,$A$2:$F$198,COLUMN($F:$F),FALSE)=0,NA(),VLOOKUP(M628,$A$2:$F$198,COLUMN($F:$F),FALSE))</f>
        <v>63809.64</v>
      </c>
      <c r="T628" s="75">
        <f>AAS!B628</f>
        <v>627</v>
      </c>
      <c r="U628" s="75" t="str">
        <f>AAS!C628</f>
        <v>USA</v>
      </c>
      <c r="V628" cm="1">
        <f t="array" ref="V628">IF(VLOOKUP(U628,$A$2:$F$198,COLUMN($F:$F),FALSE)=0,NA(),VLOOKUP(U628,$A$2:$F$198,COLUMN($F:$F),FALSE))</f>
        <v>63809.64</v>
      </c>
    </row>
    <row r="629" spans="12:22">
      <c r="L629">
        <f>NAMS!B629</f>
        <v>731</v>
      </c>
      <c r="M629" t="str">
        <f>NAMS!K629</f>
        <v>USA</v>
      </c>
      <c r="N629" cm="1">
        <f t="array" ref="N629">IF(VLOOKUP(M629,$A$2:$F$198,COLUMN($F:$F),FALSE)=0,NA(),VLOOKUP(M629,$A$2:$F$198,COLUMN($F:$F),FALSE))</f>
        <v>63809.64</v>
      </c>
      <c r="T629" s="75">
        <f>AAS!B629</f>
        <v>628</v>
      </c>
      <c r="U629" s="75" t="str">
        <f>AAS!C629</f>
        <v>USA</v>
      </c>
      <c r="V629" cm="1">
        <f t="array" ref="V629">IF(VLOOKUP(U629,$A$2:$F$198,COLUMN($F:$F),FALSE)=0,NA(),VLOOKUP(U629,$A$2:$F$198,COLUMN($F:$F),FALSE))</f>
        <v>63809.64</v>
      </c>
    </row>
    <row r="630" spans="12:22">
      <c r="L630">
        <f>NAMS!B630</f>
        <v>732</v>
      </c>
      <c r="M630" t="str">
        <f>NAMS!K630</f>
        <v>USA</v>
      </c>
      <c r="N630" cm="1">
        <f t="array" ref="N630">IF(VLOOKUP(M630,$A$2:$F$198,COLUMN($F:$F),FALSE)=0,NA(),VLOOKUP(M630,$A$2:$F$198,COLUMN($F:$F),FALSE))</f>
        <v>63809.64</v>
      </c>
      <c r="T630" s="75">
        <f>AAS!B630</f>
        <v>629</v>
      </c>
      <c r="U630" s="75" t="str">
        <f>AAS!C630</f>
        <v>USA</v>
      </c>
      <c r="V630" cm="1">
        <f t="array" ref="V630">IF(VLOOKUP(U630,$A$2:$F$198,COLUMN($F:$F),FALSE)=0,NA(),VLOOKUP(U630,$A$2:$F$198,COLUMN($F:$F),FALSE))</f>
        <v>63809.64</v>
      </c>
    </row>
    <row r="631" spans="12:22">
      <c r="L631">
        <f>NAMS!B631</f>
        <v>733</v>
      </c>
      <c r="M631" t="str">
        <f>NAMS!K631</f>
        <v>USA</v>
      </c>
      <c r="N631" cm="1">
        <f t="array" ref="N631">IF(VLOOKUP(M631,$A$2:$F$198,COLUMN($F:$F),FALSE)=0,NA(),VLOOKUP(M631,$A$2:$F$198,COLUMN($F:$F),FALSE))</f>
        <v>63809.64</v>
      </c>
      <c r="T631" s="75">
        <f>AAS!B631</f>
        <v>630</v>
      </c>
      <c r="U631" s="75" t="str">
        <f>AAS!C631</f>
        <v>USA</v>
      </c>
      <c r="V631" cm="1">
        <f t="array" ref="V631">IF(VLOOKUP(U631,$A$2:$F$198,COLUMN($F:$F),FALSE)=0,NA(),VLOOKUP(U631,$A$2:$F$198,COLUMN($F:$F),FALSE))</f>
        <v>63809.64</v>
      </c>
    </row>
    <row r="632" spans="12:22">
      <c r="L632">
        <f>NAMS!B632</f>
        <v>734</v>
      </c>
      <c r="M632" t="str">
        <f>NAMS!K632</f>
        <v>USA</v>
      </c>
      <c r="N632" cm="1">
        <f t="array" ref="N632">IF(VLOOKUP(M632,$A$2:$F$198,COLUMN($F:$F),FALSE)=0,NA(),VLOOKUP(M632,$A$2:$F$198,COLUMN($F:$F),FALSE))</f>
        <v>63809.64</v>
      </c>
      <c r="T632" s="75">
        <f>AAS!B632</f>
        <v>631</v>
      </c>
      <c r="U632" s="75" t="str">
        <f>AAS!C632</f>
        <v>USA</v>
      </c>
      <c r="V632" cm="1">
        <f t="array" ref="V632">IF(VLOOKUP(U632,$A$2:$F$198,COLUMN($F:$F),FALSE)=0,NA(),VLOOKUP(U632,$A$2:$F$198,COLUMN($F:$F),FALSE))</f>
        <v>63809.64</v>
      </c>
    </row>
    <row r="633" spans="12:22">
      <c r="L633">
        <f>NAMS!B633</f>
        <v>735</v>
      </c>
      <c r="M633" t="str">
        <f>NAMS!K633</f>
        <v>Norway</v>
      </c>
      <c r="N633" cm="1">
        <f t="array" ref="N633">IF(VLOOKUP(M633,$A$2:$F$198,COLUMN($F:$F),FALSE)=0,NA(),VLOOKUP(M633,$A$2:$F$198,COLUMN($F:$F),FALSE))</f>
        <v>76817.740000000005</v>
      </c>
      <c r="T633" s="75">
        <f>AAS!B633</f>
        <v>632</v>
      </c>
      <c r="U633" s="75" t="str">
        <f>AAS!C633</f>
        <v>USA</v>
      </c>
      <c r="V633" cm="1">
        <f t="array" ref="V633">IF(VLOOKUP(U633,$A$2:$F$198,COLUMN($F:$F),FALSE)=0,NA(),VLOOKUP(U633,$A$2:$F$198,COLUMN($F:$F),FALSE))</f>
        <v>63809.64</v>
      </c>
    </row>
    <row r="634" spans="12:22">
      <c r="L634">
        <f>NAMS!B634</f>
        <v>736</v>
      </c>
      <c r="M634" t="str">
        <f>NAMS!K634</f>
        <v>USA</v>
      </c>
      <c r="N634" cm="1">
        <f t="array" ref="N634">IF(VLOOKUP(M634,$A$2:$F$198,COLUMN($F:$F),FALSE)=0,NA(),VLOOKUP(M634,$A$2:$F$198,COLUMN($F:$F),FALSE))</f>
        <v>63809.64</v>
      </c>
      <c r="T634" s="75">
        <f>AAS!B634</f>
        <v>633</v>
      </c>
      <c r="U634" s="75" t="str">
        <f>AAS!C634</f>
        <v>USA</v>
      </c>
      <c r="V634" cm="1">
        <f t="array" ref="V634">IF(VLOOKUP(U634,$A$2:$F$198,COLUMN($F:$F),FALSE)=0,NA(),VLOOKUP(U634,$A$2:$F$198,COLUMN($F:$F),FALSE))</f>
        <v>63809.64</v>
      </c>
    </row>
    <row r="635" spans="12:22">
      <c r="L635">
        <f>NAMS!B635</f>
        <v>737</v>
      </c>
      <c r="M635" t="str">
        <f>NAMS!K635</f>
        <v>USA</v>
      </c>
      <c r="N635" cm="1">
        <f t="array" ref="N635">IF(VLOOKUP(M635,$A$2:$F$198,COLUMN($F:$F),FALSE)=0,NA(),VLOOKUP(M635,$A$2:$F$198,COLUMN($F:$F),FALSE))</f>
        <v>63809.64</v>
      </c>
      <c r="T635" s="75">
        <f>AAS!B635</f>
        <v>634</v>
      </c>
      <c r="U635" s="75" t="str">
        <f>AAS!C635</f>
        <v>USA</v>
      </c>
      <c r="V635" cm="1">
        <f t="array" ref="V635">IF(VLOOKUP(U635,$A$2:$F$198,COLUMN($F:$F),FALSE)=0,NA(),VLOOKUP(U635,$A$2:$F$198,COLUMN($F:$F),FALSE))</f>
        <v>63809.64</v>
      </c>
    </row>
    <row r="636" spans="12:22">
      <c r="L636">
        <f>NAMS!B636</f>
        <v>738</v>
      </c>
      <c r="M636" t="str">
        <f>NAMS!K636</f>
        <v>USA</v>
      </c>
      <c r="N636" cm="1">
        <f t="array" ref="N636">IF(VLOOKUP(M636,$A$2:$F$198,COLUMN($F:$F),FALSE)=0,NA(),VLOOKUP(M636,$A$2:$F$198,COLUMN($F:$F),FALSE))</f>
        <v>63809.64</v>
      </c>
      <c r="T636" s="75">
        <f>AAS!B636</f>
        <v>635</v>
      </c>
      <c r="U636" s="75" t="str">
        <f>AAS!C636</f>
        <v>USA</v>
      </c>
      <c r="V636" cm="1">
        <f t="array" ref="V636">IF(VLOOKUP(U636,$A$2:$F$198,COLUMN($F:$F),FALSE)=0,NA(),VLOOKUP(U636,$A$2:$F$198,COLUMN($F:$F),FALSE))</f>
        <v>63809.64</v>
      </c>
    </row>
    <row r="637" spans="12:22">
      <c r="L637">
        <f>NAMS!B637</f>
        <v>739</v>
      </c>
      <c r="M637" t="str">
        <f>NAMS!K637</f>
        <v>USA</v>
      </c>
      <c r="N637" cm="1">
        <f t="array" ref="N637">IF(VLOOKUP(M637,$A$2:$F$198,COLUMN($F:$F),FALSE)=0,NA(),VLOOKUP(M637,$A$2:$F$198,COLUMN($F:$F),FALSE))</f>
        <v>63809.64</v>
      </c>
      <c r="T637" s="75">
        <f>AAS!B637</f>
        <v>636</v>
      </c>
      <c r="U637" s="75" t="str">
        <f>AAS!C637</f>
        <v>USA</v>
      </c>
      <c r="V637" cm="1">
        <f t="array" ref="V637">IF(VLOOKUP(U637,$A$2:$F$198,COLUMN($F:$F),FALSE)=0,NA(),VLOOKUP(U637,$A$2:$F$198,COLUMN($F:$F),FALSE))</f>
        <v>63809.64</v>
      </c>
    </row>
    <row r="638" spans="12:22">
      <c r="L638">
        <f>NAMS!B638</f>
        <v>740</v>
      </c>
      <c r="M638" t="str">
        <f>NAMS!K638</f>
        <v>USA</v>
      </c>
      <c r="N638" cm="1">
        <f t="array" ref="N638">IF(VLOOKUP(M638,$A$2:$F$198,COLUMN($F:$F),FALSE)=0,NA(),VLOOKUP(M638,$A$2:$F$198,COLUMN($F:$F),FALSE))</f>
        <v>63809.64</v>
      </c>
      <c r="T638" s="75">
        <f>AAS!B638</f>
        <v>637</v>
      </c>
      <c r="U638" s="75" t="str">
        <f>AAS!C638</f>
        <v>USA</v>
      </c>
      <c r="V638" cm="1">
        <f t="array" ref="V638">IF(VLOOKUP(U638,$A$2:$F$198,COLUMN($F:$F),FALSE)=0,NA(),VLOOKUP(U638,$A$2:$F$198,COLUMN($F:$F),FALSE))</f>
        <v>63809.64</v>
      </c>
    </row>
    <row r="639" spans="12:22">
      <c r="L639">
        <f>NAMS!B639</f>
        <v>741</v>
      </c>
      <c r="M639" t="str">
        <f>NAMS!K639</f>
        <v>USA</v>
      </c>
      <c r="N639" cm="1">
        <f t="array" ref="N639">IF(VLOOKUP(M639,$A$2:$F$198,COLUMN($F:$F),FALSE)=0,NA(),VLOOKUP(M639,$A$2:$F$198,COLUMN($F:$F),FALSE))</f>
        <v>63809.64</v>
      </c>
      <c r="T639" s="75">
        <f>AAS!B639</f>
        <v>638</v>
      </c>
      <c r="U639" s="75" t="str">
        <f>AAS!C639</f>
        <v>USA</v>
      </c>
      <c r="V639" cm="1">
        <f t="array" ref="V639">IF(VLOOKUP(U639,$A$2:$F$198,COLUMN($F:$F),FALSE)=0,NA(),VLOOKUP(U639,$A$2:$F$198,COLUMN($F:$F),FALSE))</f>
        <v>63809.64</v>
      </c>
    </row>
    <row r="640" spans="12:22">
      <c r="L640">
        <f>NAMS!B640</f>
        <v>742</v>
      </c>
      <c r="M640" t="str">
        <f>NAMS!K640</f>
        <v>Switzerland</v>
      </c>
      <c r="N640" cm="1">
        <f t="array" ref="N640">IF(VLOOKUP(M640,$A$2:$F$198,COLUMN($F:$F),FALSE)=0,NA(),VLOOKUP(M640,$A$2:$F$198,COLUMN($F:$F),FALSE))</f>
        <v>84665.279999999999</v>
      </c>
      <c r="T640" s="75">
        <f>AAS!B640</f>
        <v>639</v>
      </c>
      <c r="U640" s="75" t="str">
        <f>AAS!C640</f>
        <v>USA</v>
      </c>
      <c r="V640" cm="1">
        <f t="array" ref="V640">IF(VLOOKUP(U640,$A$2:$F$198,COLUMN($F:$F),FALSE)=0,NA(),VLOOKUP(U640,$A$2:$F$198,COLUMN($F:$F),FALSE))</f>
        <v>63809.64</v>
      </c>
    </row>
    <row r="641" spans="12:22">
      <c r="L641">
        <f>NAMS!B641</f>
        <v>743</v>
      </c>
      <c r="M641" t="str">
        <f>NAMS!K641</f>
        <v>USA</v>
      </c>
      <c r="N641" cm="1">
        <f t="array" ref="N641">IF(VLOOKUP(M641,$A$2:$F$198,COLUMN($F:$F),FALSE)=0,NA(),VLOOKUP(M641,$A$2:$F$198,COLUMN($F:$F),FALSE))</f>
        <v>63809.64</v>
      </c>
      <c r="T641" s="75">
        <f>AAS!B641</f>
        <v>640</v>
      </c>
      <c r="U641" s="75" t="str">
        <f>AAS!C641</f>
        <v>USA</v>
      </c>
      <c r="V641" cm="1">
        <f t="array" ref="V641">IF(VLOOKUP(U641,$A$2:$F$198,COLUMN($F:$F),FALSE)=0,NA(),VLOOKUP(U641,$A$2:$F$198,COLUMN($F:$F),FALSE))</f>
        <v>63809.64</v>
      </c>
    </row>
    <row r="642" spans="12:22">
      <c r="L642">
        <f>NAMS!B642</f>
        <v>744</v>
      </c>
      <c r="M642" t="str">
        <f>NAMS!K642</f>
        <v>USA</v>
      </c>
      <c r="N642" cm="1">
        <f t="array" ref="N642">IF(VLOOKUP(M642,$A$2:$F$198,COLUMN($F:$F),FALSE)=0,NA(),VLOOKUP(M642,$A$2:$F$198,COLUMN($F:$F),FALSE))</f>
        <v>63809.64</v>
      </c>
      <c r="T642" s="75">
        <f>AAS!B642</f>
        <v>641</v>
      </c>
      <c r="U642" s="75" t="str">
        <f>AAS!C642</f>
        <v>USA</v>
      </c>
      <c r="V642" cm="1">
        <f t="array" ref="V642">IF(VLOOKUP(U642,$A$2:$F$198,COLUMN($F:$F),FALSE)=0,NA(),VLOOKUP(U642,$A$2:$F$198,COLUMN($F:$F),FALSE))</f>
        <v>63809.64</v>
      </c>
    </row>
    <row r="643" spans="12:22">
      <c r="L643">
        <f>NAMS!B643</f>
        <v>745</v>
      </c>
      <c r="M643" t="str">
        <f>NAMS!K643</f>
        <v>USA</v>
      </c>
      <c r="N643" cm="1">
        <f t="array" ref="N643">IF(VLOOKUP(M643,$A$2:$F$198,COLUMN($F:$F),FALSE)=0,NA(),VLOOKUP(M643,$A$2:$F$198,COLUMN($F:$F),FALSE))</f>
        <v>63809.64</v>
      </c>
      <c r="T643" s="75">
        <f>AAS!B643</f>
        <v>642</v>
      </c>
      <c r="U643" s="75" t="str">
        <f>AAS!C643</f>
        <v>USA</v>
      </c>
      <c r="V643" cm="1">
        <f t="array" ref="V643">IF(VLOOKUP(U643,$A$2:$F$198,COLUMN($F:$F),FALSE)=0,NA(),VLOOKUP(U643,$A$2:$F$198,COLUMN($F:$F),FALSE))</f>
        <v>63809.64</v>
      </c>
    </row>
    <row r="644" spans="12:22">
      <c r="L644">
        <f>NAMS!B644</f>
        <v>746</v>
      </c>
      <c r="M644" t="str">
        <f>NAMS!K644</f>
        <v>Saudi Arabia</v>
      </c>
      <c r="N644" cm="1">
        <f t="array" ref="N644">IF(VLOOKUP(M644,$A$2:$F$198,COLUMN($F:$F),FALSE)=0,NA(),VLOOKUP(M644,$A$2:$F$198,COLUMN($F:$F),FALSE))</f>
        <v>21764.39</v>
      </c>
      <c r="T644" s="75">
        <f>AAS!B644</f>
        <v>643</v>
      </c>
      <c r="U644" s="75" t="str">
        <f>AAS!C644</f>
        <v>USA</v>
      </c>
      <c r="V644" cm="1">
        <f t="array" ref="V644">IF(VLOOKUP(U644,$A$2:$F$198,COLUMN($F:$F),FALSE)=0,NA(),VLOOKUP(U644,$A$2:$F$198,COLUMN($F:$F),FALSE))</f>
        <v>63809.64</v>
      </c>
    </row>
    <row r="645" spans="12:22">
      <c r="L645">
        <f>NAMS!B645</f>
        <v>747</v>
      </c>
      <c r="M645" t="str">
        <f>NAMS!K645</f>
        <v>USA</v>
      </c>
      <c r="N645" cm="1">
        <f t="array" ref="N645">IF(VLOOKUP(M645,$A$2:$F$198,COLUMN($F:$F),FALSE)=0,NA(),VLOOKUP(M645,$A$2:$F$198,COLUMN($F:$F),FALSE))</f>
        <v>63809.64</v>
      </c>
      <c r="T645" s="75">
        <f>AAS!B645</f>
        <v>644</v>
      </c>
      <c r="U645" s="75" t="str">
        <f>AAS!C645</f>
        <v>USA</v>
      </c>
      <c r="V645" cm="1">
        <f t="array" ref="V645">IF(VLOOKUP(U645,$A$2:$F$198,COLUMN($F:$F),FALSE)=0,NA(),VLOOKUP(U645,$A$2:$F$198,COLUMN($F:$F),FALSE))</f>
        <v>63809.64</v>
      </c>
    </row>
    <row r="646" spans="12:22">
      <c r="L646">
        <f>NAMS!B646</f>
        <v>748</v>
      </c>
      <c r="M646" t="str">
        <f>NAMS!K646</f>
        <v>Germany</v>
      </c>
      <c r="N646" cm="1">
        <f t="array" ref="N646">IF(VLOOKUP(M646,$A$2:$F$198,COLUMN($F:$F),FALSE)=0,NA(),VLOOKUP(M646,$A$2:$F$198,COLUMN($F:$F),FALSE))</f>
        <v>49180.54</v>
      </c>
      <c r="T646" s="75">
        <f>AAS!B646</f>
        <v>645</v>
      </c>
      <c r="U646" s="75" t="str">
        <f>AAS!C646</f>
        <v>USA</v>
      </c>
      <c r="V646" cm="1">
        <f t="array" ref="V646">IF(VLOOKUP(U646,$A$2:$F$198,COLUMN($F:$F),FALSE)=0,NA(),VLOOKUP(U646,$A$2:$F$198,COLUMN($F:$F),FALSE))</f>
        <v>63809.64</v>
      </c>
    </row>
    <row r="647" spans="12:22">
      <c r="L647">
        <f>NAMS!B647</f>
        <v>749</v>
      </c>
      <c r="M647" t="str">
        <f>NAMS!K647</f>
        <v>USA</v>
      </c>
      <c r="N647" cm="1">
        <f t="array" ref="N647">IF(VLOOKUP(M647,$A$2:$F$198,COLUMN($F:$F),FALSE)=0,NA(),VLOOKUP(M647,$A$2:$F$198,COLUMN($F:$F),FALSE))</f>
        <v>63809.64</v>
      </c>
      <c r="T647" s="75">
        <f>AAS!B647</f>
        <v>646</v>
      </c>
      <c r="U647" s="75" t="str">
        <f>AAS!C647</f>
        <v>USA</v>
      </c>
      <c r="V647" cm="1">
        <f t="array" ref="V647">IF(VLOOKUP(U647,$A$2:$F$198,COLUMN($F:$F),FALSE)=0,NA(),VLOOKUP(U647,$A$2:$F$198,COLUMN($F:$F),FALSE))</f>
        <v>63809.64</v>
      </c>
    </row>
    <row r="648" spans="12:22">
      <c r="L648">
        <f>NAMS!B648</f>
        <v>750</v>
      </c>
      <c r="M648" t="str">
        <f>NAMS!K648</f>
        <v>Unknown</v>
      </c>
      <c r="N648" t="e" cm="1">
        <f t="array" ref="N648">IF(VLOOKUP(M648,$A$2:$F$198,COLUMN($F:$F),FALSE)=0,NA(),VLOOKUP(M648,$A$2:$F$198,COLUMN($F:$F),FALSE))</f>
        <v>#N/A</v>
      </c>
      <c r="T648" s="75">
        <f>AAS!B648</f>
        <v>647</v>
      </c>
      <c r="U648" s="75" t="str">
        <f>AAS!C648</f>
        <v>USA</v>
      </c>
      <c r="V648" cm="1">
        <f t="array" ref="V648">IF(VLOOKUP(U648,$A$2:$F$198,COLUMN($F:$F),FALSE)=0,NA(),VLOOKUP(U648,$A$2:$F$198,COLUMN($F:$F),FALSE))</f>
        <v>63809.64</v>
      </c>
    </row>
    <row r="649" spans="12:22">
      <c r="L649">
        <f>NAMS!B649</f>
        <v>751</v>
      </c>
      <c r="M649" t="str">
        <f>NAMS!K649</f>
        <v>USA</v>
      </c>
      <c r="N649" cm="1">
        <f t="array" ref="N649">IF(VLOOKUP(M649,$A$2:$F$198,COLUMN($F:$F),FALSE)=0,NA(),VLOOKUP(M649,$A$2:$F$198,COLUMN($F:$F),FALSE))</f>
        <v>63809.64</v>
      </c>
      <c r="T649" s="75">
        <f>AAS!B649</f>
        <v>648</v>
      </c>
      <c r="U649" s="75" t="str">
        <f>AAS!C649</f>
        <v>USA</v>
      </c>
      <c r="V649" cm="1">
        <f t="array" ref="V649">IF(VLOOKUP(U649,$A$2:$F$198,COLUMN($F:$F),FALSE)=0,NA(),VLOOKUP(U649,$A$2:$F$198,COLUMN($F:$F),FALSE))</f>
        <v>63809.64</v>
      </c>
    </row>
    <row r="650" spans="12:22">
      <c r="L650">
        <f>NAMS!B650</f>
        <v>752</v>
      </c>
      <c r="M650" t="str">
        <f>NAMS!K650</f>
        <v>USA</v>
      </c>
      <c r="N650" cm="1">
        <f t="array" ref="N650">IF(VLOOKUP(M650,$A$2:$F$198,COLUMN($F:$F),FALSE)=0,NA(),VLOOKUP(M650,$A$2:$F$198,COLUMN($F:$F),FALSE))</f>
        <v>63809.64</v>
      </c>
      <c r="T650" s="75">
        <f>AAS!B650</f>
        <v>649</v>
      </c>
      <c r="U650" s="75" t="str">
        <f>AAS!C650</f>
        <v>USA</v>
      </c>
      <c r="V650" cm="1">
        <f t="array" ref="V650">IF(VLOOKUP(U650,$A$2:$F$198,COLUMN($F:$F),FALSE)=0,NA(),VLOOKUP(U650,$A$2:$F$198,COLUMN($F:$F),FALSE))</f>
        <v>63809.64</v>
      </c>
    </row>
    <row r="651" spans="12:22">
      <c r="L651">
        <f>NAMS!B651</f>
        <v>753</v>
      </c>
      <c r="M651" t="str">
        <f>NAMS!K651</f>
        <v>USA</v>
      </c>
      <c r="N651" cm="1">
        <f t="array" ref="N651">IF(VLOOKUP(M651,$A$2:$F$198,COLUMN($F:$F),FALSE)=0,NA(),VLOOKUP(M651,$A$2:$F$198,COLUMN($F:$F),FALSE))</f>
        <v>63809.64</v>
      </c>
      <c r="T651" s="75">
        <f>AAS!B651</f>
        <v>650</v>
      </c>
      <c r="U651" s="75" t="str">
        <f>AAS!C651</f>
        <v>USA</v>
      </c>
      <c r="V651" cm="1">
        <f t="array" ref="V651">IF(VLOOKUP(U651,$A$2:$F$198,COLUMN($F:$F),FALSE)=0,NA(),VLOOKUP(U651,$A$2:$F$198,COLUMN($F:$F),FALSE))</f>
        <v>63809.64</v>
      </c>
    </row>
    <row r="652" spans="12:22">
      <c r="L652">
        <f>NAMS!B652</f>
        <v>754</v>
      </c>
      <c r="M652" t="str">
        <f>NAMS!K652</f>
        <v>USA</v>
      </c>
      <c r="N652" cm="1">
        <f t="array" ref="N652">IF(VLOOKUP(M652,$A$2:$F$198,COLUMN($F:$F),FALSE)=0,NA(),VLOOKUP(M652,$A$2:$F$198,COLUMN($F:$F),FALSE))</f>
        <v>63809.64</v>
      </c>
      <c r="T652" s="75">
        <f>AAS!B652</f>
        <v>651</v>
      </c>
      <c r="U652" s="75" t="str">
        <f>AAS!C652</f>
        <v>USA</v>
      </c>
      <c r="V652" cm="1">
        <f t="array" ref="V652">IF(VLOOKUP(U652,$A$2:$F$198,COLUMN($F:$F),FALSE)=0,NA(),VLOOKUP(U652,$A$2:$F$198,COLUMN($F:$F),FALSE))</f>
        <v>63809.64</v>
      </c>
    </row>
    <row r="653" spans="12:22">
      <c r="L653">
        <f>NAMS!B653</f>
        <v>755</v>
      </c>
      <c r="M653" t="str">
        <f>NAMS!K653</f>
        <v>USA</v>
      </c>
      <c r="N653" cm="1">
        <f t="array" ref="N653">IF(VLOOKUP(M653,$A$2:$F$198,COLUMN($F:$F),FALSE)=0,NA(),VLOOKUP(M653,$A$2:$F$198,COLUMN($F:$F),FALSE))</f>
        <v>63809.64</v>
      </c>
      <c r="T653" s="75">
        <f>AAS!B653</f>
        <v>652</v>
      </c>
      <c r="U653" s="75" t="str">
        <f>AAS!C653</f>
        <v>USA</v>
      </c>
      <c r="V653" cm="1">
        <f t="array" ref="V653">IF(VLOOKUP(U653,$A$2:$F$198,COLUMN($F:$F),FALSE)=0,NA(),VLOOKUP(U653,$A$2:$F$198,COLUMN($F:$F),FALSE))</f>
        <v>63809.64</v>
      </c>
    </row>
    <row r="654" spans="12:22">
      <c r="L654">
        <f>NAMS!B654</f>
        <v>756</v>
      </c>
      <c r="M654" t="str">
        <f>NAMS!K654</f>
        <v>USA</v>
      </c>
      <c r="N654" cm="1">
        <f t="array" ref="N654">IF(VLOOKUP(M654,$A$2:$F$198,COLUMN($F:$F),FALSE)=0,NA(),VLOOKUP(M654,$A$2:$F$198,COLUMN($F:$F),FALSE))</f>
        <v>63809.64</v>
      </c>
      <c r="T654" s="75">
        <f>AAS!B654</f>
        <v>653</v>
      </c>
      <c r="U654" s="75" t="str">
        <f>AAS!C654</f>
        <v>USA</v>
      </c>
      <c r="V654" cm="1">
        <f t="array" ref="V654">IF(VLOOKUP(U654,$A$2:$F$198,COLUMN($F:$F),FALSE)=0,NA(),VLOOKUP(U654,$A$2:$F$198,COLUMN($F:$F),FALSE))</f>
        <v>63809.64</v>
      </c>
    </row>
    <row r="655" spans="12:22">
      <c r="L655">
        <f>NAMS!B655</f>
        <v>757</v>
      </c>
      <c r="M655" t="str">
        <f>NAMS!K655</f>
        <v>Canada</v>
      </c>
      <c r="N655" cm="1">
        <f t="array" ref="N655">IF(VLOOKUP(M655,$A$2:$F$198,COLUMN($F:$F),FALSE)=0,NA(),VLOOKUP(M655,$A$2:$F$198,COLUMN($F:$F),FALSE))</f>
        <v>49196.49</v>
      </c>
      <c r="T655" s="75">
        <f>AAS!B655</f>
        <v>654</v>
      </c>
      <c r="U655" s="75" t="str">
        <f>AAS!C655</f>
        <v>USA</v>
      </c>
      <c r="V655" cm="1">
        <f t="array" ref="V655">IF(VLOOKUP(U655,$A$2:$F$198,COLUMN($F:$F),FALSE)=0,NA(),VLOOKUP(U655,$A$2:$F$198,COLUMN($F:$F),FALSE))</f>
        <v>63809.64</v>
      </c>
    </row>
    <row r="656" spans="12:22">
      <c r="L656">
        <f>NAMS!B656</f>
        <v>758</v>
      </c>
      <c r="M656" t="str">
        <f>NAMS!K656</f>
        <v>USA</v>
      </c>
      <c r="N656" cm="1">
        <f t="array" ref="N656">IF(VLOOKUP(M656,$A$2:$F$198,COLUMN($F:$F),FALSE)=0,NA(),VLOOKUP(M656,$A$2:$F$198,COLUMN($F:$F),FALSE))</f>
        <v>63809.64</v>
      </c>
      <c r="T656" s="75">
        <f>AAS!B656</f>
        <v>655</v>
      </c>
      <c r="U656" s="75" t="str">
        <f>AAS!C656</f>
        <v>USA</v>
      </c>
      <c r="V656" cm="1">
        <f t="array" ref="V656">IF(VLOOKUP(U656,$A$2:$F$198,COLUMN($F:$F),FALSE)=0,NA(),VLOOKUP(U656,$A$2:$F$198,COLUMN($F:$F),FALSE))</f>
        <v>63809.64</v>
      </c>
    </row>
    <row r="657" spans="12:22">
      <c r="L657">
        <f>NAMS!B657</f>
        <v>759</v>
      </c>
      <c r="M657" t="str">
        <f>NAMS!K657</f>
        <v>USA</v>
      </c>
      <c r="N657" cm="1">
        <f t="array" ref="N657">IF(VLOOKUP(M657,$A$2:$F$198,COLUMN($F:$F),FALSE)=0,NA(),VLOOKUP(M657,$A$2:$F$198,COLUMN($F:$F),FALSE))</f>
        <v>63809.64</v>
      </c>
      <c r="T657" s="75">
        <f>AAS!B657</f>
        <v>656</v>
      </c>
      <c r="U657" s="75" t="str">
        <f>AAS!C657</f>
        <v>USA</v>
      </c>
      <c r="V657" cm="1">
        <f t="array" ref="V657">IF(VLOOKUP(U657,$A$2:$F$198,COLUMN($F:$F),FALSE)=0,NA(),VLOOKUP(U657,$A$2:$F$198,COLUMN($F:$F),FALSE))</f>
        <v>63809.64</v>
      </c>
    </row>
    <row r="658" spans="12:22">
      <c r="L658">
        <f>NAMS!B658</f>
        <v>760</v>
      </c>
      <c r="M658" t="str">
        <f>NAMS!K658</f>
        <v>USA</v>
      </c>
      <c r="N658" cm="1">
        <f t="array" ref="N658">IF(VLOOKUP(M658,$A$2:$F$198,COLUMN($F:$F),FALSE)=0,NA(),VLOOKUP(M658,$A$2:$F$198,COLUMN($F:$F),FALSE))</f>
        <v>63809.64</v>
      </c>
      <c r="T658" s="75">
        <f>AAS!B658</f>
        <v>657</v>
      </c>
      <c r="U658" s="75" t="str">
        <f>AAS!C658</f>
        <v>Australia</v>
      </c>
      <c r="V658" cm="1">
        <f t="array" ref="V658">IF(VLOOKUP(U658,$A$2:$F$198,COLUMN($F:$F),FALSE)=0,NA(),VLOOKUP(U658,$A$2:$F$198,COLUMN($F:$F),FALSE))</f>
        <v>61250.7</v>
      </c>
    </row>
    <row r="659" spans="12:22">
      <c r="L659">
        <f>NAMS!B659</f>
        <v>761</v>
      </c>
      <c r="M659" t="str">
        <f>NAMS!K659</f>
        <v>USA</v>
      </c>
      <c r="N659" cm="1">
        <f t="array" ref="N659">IF(VLOOKUP(M659,$A$2:$F$198,COLUMN($F:$F),FALSE)=0,NA(),VLOOKUP(M659,$A$2:$F$198,COLUMN($F:$F),FALSE))</f>
        <v>63809.64</v>
      </c>
      <c r="T659" s="75">
        <f>AAS!B659</f>
        <v>658</v>
      </c>
      <c r="U659" s="75" t="str">
        <f>AAS!C659</f>
        <v>USA</v>
      </c>
      <c r="V659" cm="1">
        <f t="array" ref="V659">IF(VLOOKUP(U659,$A$2:$F$198,COLUMN($F:$F),FALSE)=0,NA(),VLOOKUP(U659,$A$2:$F$198,COLUMN($F:$F),FALSE))</f>
        <v>63809.64</v>
      </c>
    </row>
    <row r="660" spans="12:22">
      <c r="L660">
        <f>NAMS!B660</f>
        <v>762</v>
      </c>
      <c r="M660" t="str">
        <f>NAMS!K660</f>
        <v>Israel</v>
      </c>
      <c r="N660" cm="1">
        <f t="array" ref="N660">IF(VLOOKUP(M660,$A$2:$F$198,COLUMN($F:$F),FALSE)=0,NA(),VLOOKUP(M660,$A$2:$F$198,COLUMN($F:$F),FALSE))</f>
        <v>41377.49</v>
      </c>
      <c r="T660" s="75">
        <f>AAS!B660</f>
        <v>659</v>
      </c>
      <c r="U660" s="75" t="str">
        <f>AAS!C660</f>
        <v>USA</v>
      </c>
      <c r="V660" cm="1">
        <f t="array" ref="V660">IF(VLOOKUP(U660,$A$2:$F$198,COLUMN($F:$F),FALSE)=0,NA(),VLOOKUP(U660,$A$2:$F$198,COLUMN($F:$F),FALSE))</f>
        <v>63809.64</v>
      </c>
    </row>
    <row r="661" spans="12:22">
      <c r="L661">
        <f>NAMS!B661</f>
        <v>763</v>
      </c>
      <c r="M661" t="str">
        <f>NAMS!K661</f>
        <v>Canada</v>
      </c>
      <c r="N661" cm="1">
        <f t="array" ref="N661">IF(VLOOKUP(M661,$A$2:$F$198,COLUMN($F:$F),FALSE)=0,NA(),VLOOKUP(M661,$A$2:$F$198,COLUMN($F:$F),FALSE))</f>
        <v>49196.49</v>
      </c>
      <c r="T661" s="75">
        <f>AAS!B661</f>
        <v>660</v>
      </c>
      <c r="U661" s="75" t="str">
        <f>AAS!C661</f>
        <v>Australia</v>
      </c>
      <c r="V661" cm="1">
        <f t="array" ref="V661">IF(VLOOKUP(U661,$A$2:$F$198,COLUMN($F:$F),FALSE)=0,NA(),VLOOKUP(U661,$A$2:$F$198,COLUMN($F:$F),FALSE))</f>
        <v>61250.7</v>
      </c>
    </row>
    <row r="662" spans="12:22">
      <c r="L662">
        <f>NAMS!B662</f>
        <v>764</v>
      </c>
      <c r="M662" t="str">
        <f>NAMS!K662</f>
        <v>USA</v>
      </c>
      <c r="N662" cm="1">
        <f t="array" ref="N662">IF(VLOOKUP(M662,$A$2:$F$198,COLUMN($F:$F),FALSE)=0,NA(),VLOOKUP(M662,$A$2:$F$198,COLUMN($F:$F),FALSE))</f>
        <v>63809.64</v>
      </c>
      <c r="T662" s="75">
        <f>AAS!B662</f>
        <v>661</v>
      </c>
      <c r="U662" s="75" t="str">
        <f>AAS!C662</f>
        <v>Taiwan</v>
      </c>
      <c r="V662" cm="1">
        <f t="array" ref="V662">IF(VLOOKUP(U662,$A$2:$F$198,COLUMN($F:$F),FALSE)=0,NA(),VLOOKUP(U662,$A$2:$F$198,COLUMN($F:$F),FALSE))</f>
        <v>10121.299999999999</v>
      </c>
    </row>
    <row r="663" spans="12:22">
      <c r="L663">
        <f>NAMS!B663</f>
        <v>765</v>
      </c>
      <c r="M663" t="str">
        <f>NAMS!K663</f>
        <v>USA</v>
      </c>
      <c r="N663" cm="1">
        <f t="array" ref="N663">IF(VLOOKUP(M663,$A$2:$F$198,COLUMN($F:$F),FALSE)=0,NA(),VLOOKUP(M663,$A$2:$F$198,COLUMN($F:$F),FALSE))</f>
        <v>63809.64</v>
      </c>
      <c r="T663" s="75">
        <f>AAS!B663</f>
        <v>662</v>
      </c>
      <c r="U663" s="75" t="str">
        <f>AAS!C663</f>
        <v>Canada</v>
      </c>
      <c r="V663" cm="1">
        <f t="array" ref="V663">IF(VLOOKUP(U663,$A$2:$F$198,COLUMN($F:$F),FALSE)=0,NA(),VLOOKUP(U663,$A$2:$F$198,COLUMN($F:$F),FALSE))</f>
        <v>49196.49</v>
      </c>
    </row>
    <row r="664" spans="12:22">
      <c r="L664">
        <f>NAMS!B664</f>
        <v>766</v>
      </c>
      <c r="M664" t="str">
        <f>NAMS!K664</f>
        <v>USA</v>
      </c>
      <c r="N664" cm="1">
        <f t="array" ref="N664">IF(VLOOKUP(M664,$A$2:$F$198,COLUMN($F:$F),FALSE)=0,NA(),VLOOKUP(M664,$A$2:$F$198,COLUMN($F:$F),FALSE))</f>
        <v>63809.64</v>
      </c>
      <c r="T664" s="75">
        <f>AAS!B664</f>
        <v>663</v>
      </c>
      <c r="U664" s="75" t="str">
        <f>AAS!C664</f>
        <v>USA</v>
      </c>
      <c r="V664" cm="1">
        <f t="array" ref="V664">IF(VLOOKUP(U664,$A$2:$F$198,COLUMN($F:$F),FALSE)=0,NA(),VLOOKUP(U664,$A$2:$F$198,COLUMN($F:$F),FALSE))</f>
        <v>63809.64</v>
      </c>
    </row>
    <row r="665" spans="12:22">
      <c r="L665">
        <f>NAMS!B665</f>
        <v>767</v>
      </c>
      <c r="M665" t="str">
        <f>NAMS!K665</f>
        <v>USA</v>
      </c>
      <c r="N665" cm="1">
        <f t="array" ref="N665">IF(VLOOKUP(M665,$A$2:$F$198,COLUMN($F:$F),FALSE)=0,NA(),VLOOKUP(M665,$A$2:$F$198,COLUMN($F:$F),FALSE))</f>
        <v>63809.64</v>
      </c>
      <c r="T665" s="75">
        <f>AAS!B665</f>
        <v>664</v>
      </c>
      <c r="U665" s="75" t="str">
        <f>AAS!C665</f>
        <v>USA</v>
      </c>
      <c r="V665" cm="1">
        <f t="array" ref="V665">IF(VLOOKUP(U665,$A$2:$F$198,COLUMN($F:$F),FALSE)=0,NA(),VLOOKUP(U665,$A$2:$F$198,COLUMN($F:$F),FALSE))</f>
        <v>63809.64</v>
      </c>
    </row>
    <row r="666" spans="12:22">
      <c r="L666">
        <f>NAMS!B666</f>
        <v>768</v>
      </c>
      <c r="M666" t="str">
        <f>NAMS!K666</f>
        <v>USA</v>
      </c>
      <c r="N666" cm="1">
        <f t="array" ref="N666">IF(VLOOKUP(M666,$A$2:$F$198,COLUMN($F:$F),FALSE)=0,NA(),VLOOKUP(M666,$A$2:$F$198,COLUMN($F:$F),FALSE))</f>
        <v>63809.64</v>
      </c>
      <c r="T666" s="75">
        <f>AAS!B666</f>
        <v>665</v>
      </c>
      <c r="U666" s="75" t="str">
        <f>AAS!C666</f>
        <v>Germany</v>
      </c>
      <c r="V666" cm="1">
        <f t="array" ref="V666">IF(VLOOKUP(U666,$A$2:$F$198,COLUMN($F:$F),FALSE)=0,NA(),VLOOKUP(U666,$A$2:$F$198,COLUMN($F:$F),FALSE))</f>
        <v>49180.54</v>
      </c>
    </row>
    <row r="667" spans="12:22">
      <c r="L667">
        <f>NAMS!B667</f>
        <v>769</v>
      </c>
      <c r="M667" t="str">
        <f>NAMS!K667</f>
        <v>USA</v>
      </c>
      <c r="N667" cm="1">
        <f t="array" ref="N667">IF(VLOOKUP(M667,$A$2:$F$198,COLUMN($F:$F),FALSE)=0,NA(),VLOOKUP(M667,$A$2:$F$198,COLUMN($F:$F),FALSE))</f>
        <v>63809.64</v>
      </c>
      <c r="T667" s="75">
        <f>AAS!B667</f>
        <v>666</v>
      </c>
      <c r="U667" s="75" t="str">
        <f>AAS!C667</f>
        <v>USA</v>
      </c>
      <c r="V667" cm="1">
        <f t="array" ref="V667">IF(VLOOKUP(U667,$A$2:$F$198,COLUMN($F:$F),FALSE)=0,NA(),VLOOKUP(U667,$A$2:$F$198,COLUMN($F:$F),FALSE))</f>
        <v>63809.64</v>
      </c>
    </row>
    <row r="668" spans="12:22">
      <c r="L668">
        <f>NAMS!B668</f>
        <v>770</v>
      </c>
      <c r="M668" t="str">
        <f>NAMS!K668</f>
        <v>USA</v>
      </c>
      <c r="N668" cm="1">
        <f t="array" ref="N668">IF(VLOOKUP(M668,$A$2:$F$198,COLUMN($F:$F),FALSE)=0,NA(),VLOOKUP(M668,$A$2:$F$198,COLUMN($F:$F),FALSE))</f>
        <v>63809.64</v>
      </c>
      <c r="T668" s="75">
        <f>AAS!B668</f>
        <v>667</v>
      </c>
      <c r="U668" s="75" t="str">
        <f>AAS!C668</f>
        <v>USA</v>
      </c>
      <c r="V668" cm="1">
        <f t="array" ref="V668">IF(VLOOKUP(U668,$A$2:$F$198,COLUMN($F:$F),FALSE)=0,NA(),VLOOKUP(U668,$A$2:$F$198,COLUMN($F:$F),FALSE))</f>
        <v>63809.64</v>
      </c>
    </row>
    <row r="669" spans="12:22">
      <c r="L669">
        <f>NAMS!B669</f>
        <v>771</v>
      </c>
      <c r="M669" t="str">
        <f>NAMS!K669</f>
        <v>France</v>
      </c>
      <c r="N669" cm="1">
        <f t="array" ref="N669">IF(VLOOKUP(M669,$A$2:$F$198,COLUMN($F:$F),FALSE)=0,NA(),VLOOKUP(M669,$A$2:$F$198,COLUMN($F:$F),FALSE))</f>
        <v>43830.65</v>
      </c>
      <c r="T669" s="75">
        <f>AAS!B669</f>
        <v>668</v>
      </c>
      <c r="U669" s="75" t="str">
        <f>AAS!C669</f>
        <v>USA</v>
      </c>
      <c r="V669" cm="1">
        <f t="array" ref="V669">IF(VLOOKUP(U669,$A$2:$F$198,COLUMN($F:$F),FALSE)=0,NA(),VLOOKUP(U669,$A$2:$F$198,COLUMN($F:$F),FALSE))</f>
        <v>63809.64</v>
      </c>
    </row>
    <row r="670" spans="12:22">
      <c r="L670">
        <f>NAMS!B670</f>
        <v>772</v>
      </c>
      <c r="M670" t="str">
        <f>NAMS!K670</f>
        <v>USA</v>
      </c>
      <c r="N670" cm="1">
        <f t="array" ref="N670">IF(VLOOKUP(M670,$A$2:$F$198,COLUMN($F:$F),FALSE)=0,NA(),VLOOKUP(M670,$A$2:$F$198,COLUMN($F:$F),FALSE))</f>
        <v>63809.64</v>
      </c>
      <c r="T670" s="75">
        <f>AAS!B670</f>
        <v>669</v>
      </c>
      <c r="U670" s="75" t="str">
        <f>AAS!C670</f>
        <v>USA</v>
      </c>
      <c r="V670" cm="1">
        <f t="array" ref="V670">IF(VLOOKUP(U670,$A$2:$F$198,COLUMN($F:$F),FALSE)=0,NA(),VLOOKUP(U670,$A$2:$F$198,COLUMN($F:$F),FALSE))</f>
        <v>63809.64</v>
      </c>
    </row>
    <row r="671" spans="12:22">
      <c r="L671">
        <f>NAMS!B671</f>
        <v>773</v>
      </c>
      <c r="M671" t="str">
        <f>NAMS!K671</f>
        <v>USA</v>
      </c>
      <c r="N671" cm="1">
        <f t="array" ref="N671">IF(VLOOKUP(M671,$A$2:$F$198,COLUMN($F:$F),FALSE)=0,NA(),VLOOKUP(M671,$A$2:$F$198,COLUMN($F:$F),FALSE))</f>
        <v>63809.64</v>
      </c>
      <c r="T671" s="75">
        <f>AAS!B671</f>
        <v>670</v>
      </c>
      <c r="U671" s="75" t="str">
        <f>AAS!C671</f>
        <v>USA</v>
      </c>
      <c r="V671" cm="1">
        <f t="array" ref="V671">IF(VLOOKUP(U671,$A$2:$F$198,COLUMN($F:$F),FALSE)=0,NA(),VLOOKUP(U671,$A$2:$F$198,COLUMN($F:$F),FALSE))</f>
        <v>63809.64</v>
      </c>
    </row>
    <row r="672" spans="12:22">
      <c r="L672">
        <f>NAMS!B672</f>
        <v>774</v>
      </c>
      <c r="M672" t="str">
        <f>NAMS!K672</f>
        <v>Belgium</v>
      </c>
      <c r="N672" cm="1">
        <f t="array" ref="N672">IF(VLOOKUP(M672,$A$2:$F$198,COLUMN($F:$F),FALSE)=0,NA(),VLOOKUP(M672,$A$2:$F$198,COLUMN($F:$F),FALSE))</f>
        <v>47811.55</v>
      </c>
      <c r="T672" s="75">
        <f>AAS!B672</f>
        <v>671</v>
      </c>
      <c r="U672" s="75" t="str">
        <f>AAS!C672</f>
        <v>USA</v>
      </c>
      <c r="V672" cm="1">
        <f t="array" ref="V672">IF(VLOOKUP(U672,$A$2:$F$198,COLUMN($F:$F),FALSE)=0,NA(),VLOOKUP(U672,$A$2:$F$198,COLUMN($F:$F),FALSE))</f>
        <v>63809.64</v>
      </c>
    </row>
    <row r="673" spans="12:22">
      <c r="L673">
        <f>NAMS!B673</f>
        <v>775</v>
      </c>
      <c r="M673" t="str">
        <f>NAMS!K673</f>
        <v>Saudi Arabia</v>
      </c>
      <c r="N673" cm="1">
        <f t="array" ref="N673">IF(VLOOKUP(M673,$A$2:$F$198,COLUMN($F:$F),FALSE)=0,NA(),VLOOKUP(M673,$A$2:$F$198,COLUMN($F:$F),FALSE))</f>
        <v>21764.39</v>
      </c>
      <c r="T673" s="75">
        <f>AAS!B673</f>
        <v>672</v>
      </c>
      <c r="U673" s="75" t="str">
        <f>AAS!C673</f>
        <v>USA</v>
      </c>
      <c r="V673" cm="1">
        <f t="array" ref="V673">IF(VLOOKUP(U673,$A$2:$F$198,COLUMN($F:$F),FALSE)=0,NA(),VLOOKUP(U673,$A$2:$F$198,COLUMN($F:$F),FALSE))</f>
        <v>63809.64</v>
      </c>
    </row>
    <row r="674" spans="12:22">
      <c r="L674">
        <f>NAMS!B674</f>
        <v>776</v>
      </c>
      <c r="M674" t="str">
        <f>NAMS!K674</f>
        <v>USA</v>
      </c>
      <c r="N674" cm="1">
        <f t="array" ref="N674">IF(VLOOKUP(M674,$A$2:$F$198,COLUMN($F:$F),FALSE)=0,NA(),VLOOKUP(M674,$A$2:$F$198,COLUMN($F:$F),FALSE))</f>
        <v>63809.64</v>
      </c>
      <c r="T674" s="75">
        <f>AAS!B674</f>
        <v>673</v>
      </c>
      <c r="U674" s="75" t="str">
        <f>AAS!C674</f>
        <v>USA</v>
      </c>
      <c r="V674" cm="1">
        <f t="array" ref="V674">IF(VLOOKUP(U674,$A$2:$F$198,COLUMN($F:$F),FALSE)=0,NA(),VLOOKUP(U674,$A$2:$F$198,COLUMN($F:$F),FALSE))</f>
        <v>63809.64</v>
      </c>
    </row>
    <row r="675" spans="12:22">
      <c r="L675">
        <f>NAMS!B675</f>
        <v>777</v>
      </c>
      <c r="M675" t="str">
        <f>NAMS!K675</f>
        <v>USA</v>
      </c>
      <c r="N675" cm="1">
        <f t="array" ref="N675">IF(VLOOKUP(M675,$A$2:$F$198,COLUMN($F:$F),FALSE)=0,NA(),VLOOKUP(M675,$A$2:$F$198,COLUMN($F:$F),FALSE))</f>
        <v>63809.64</v>
      </c>
      <c r="T675" s="75">
        <f>AAS!B675</f>
        <v>674</v>
      </c>
      <c r="U675" s="75" t="str">
        <f>AAS!C675</f>
        <v>USA</v>
      </c>
      <c r="V675" cm="1">
        <f t="array" ref="V675">IF(VLOOKUP(U675,$A$2:$F$198,COLUMN($F:$F),FALSE)=0,NA(),VLOOKUP(U675,$A$2:$F$198,COLUMN($F:$F),FALSE))</f>
        <v>63809.64</v>
      </c>
    </row>
    <row r="676" spans="12:22">
      <c r="L676">
        <f>NAMS!B676</f>
        <v>778</v>
      </c>
      <c r="M676" t="str">
        <f>NAMS!K676</f>
        <v>France</v>
      </c>
      <c r="N676" cm="1">
        <f t="array" ref="N676">IF(VLOOKUP(M676,$A$2:$F$198,COLUMN($F:$F),FALSE)=0,NA(),VLOOKUP(M676,$A$2:$F$198,COLUMN($F:$F),FALSE))</f>
        <v>43830.65</v>
      </c>
      <c r="T676" s="75">
        <f>AAS!B676</f>
        <v>675</v>
      </c>
      <c r="U676" s="75" t="str">
        <f>AAS!C676</f>
        <v>USA</v>
      </c>
      <c r="V676" cm="1">
        <f t="array" ref="V676">IF(VLOOKUP(U676,$A$2:$F$198,COLUMN($F:$F),FALSE)=0,NA(),VLOOKUP(U676,$A$2:$F$198,COLUMN($F:$F),FALSE))</f>
        <v>63809.64</v>
      </c>
    </row>
    <row r="677" spans="12:22">
      <c r="L677">
        <f>NAMS!B677</f>
        <v>779</v>
      </c>
      <c r="M677" t="str">
        <f>NAMS!K677</f>
        <v>USA</v>
      </c>
      <c r="N677" cm="1">
        <f t="array" ref="N677">IF(VLOOKUP(M677,$A$2:$F$198,COLUMN($F:$F),FALSE)=0,NA(),VLOOKUP(M677,$A$2:$F$198,COLUMN($F:$F),FALSE))</f>
        <v>63809.64</v>
      </c>
      <c r="T677" s="75">
        <f>AAS!B677</f>
        <v>676</v>
      </c>
      <c r="U677" s="75" t="str">
        <f>AAS!C677</f>
        <v>USA</v>
      </c>
      <c r="V677" cm="1">
        <f t="array" ref="V677">IF(VLOOKUP(U677,$A$2:$F$198,COLUMN($F:$F),FALSE)=0,NA(),VLOOKUP(U677,$A$2:$F$198,COLUMN($F:$F),FALSE))</f>
        <v>63809.64</v>
      </c>
    </row>
    <row r="678" spans="12:22">
      <c r="L678">
        <f>NAMS!B678</f>
        <v>780</v>
      </c>
      <c r="M678" t="str">
        <f>NAMS!K678</f>
        <v>Japan</v>
      </c>
      <c r="N678" cm="1">
        <f t="array" ref="N678">IF(VLOOKUP(M678,$A$2:$F$198,COLUMN($F:$F),FALSE)=0,NA(),VLOOKUP(M678,$A$2:$F$198,COLUMN($F:$F),FALSE))</f>
        <v>41314.410000000003</v>
      </c>
      <c r="T678" s="75">
        <f>AAS!B678</f>
        <v>677</v>
      </c>
      <c r="U678" s="75" t="str">
        <f>AAS!C678</f>
        <v>Chile</v>
      </c>
      <c r="V678" cm="1">
        <f t="array" ref="V678">IF(VLOOKUP(U678,$A$2:$F$198,COLUMN($F:$F),FALSE)=0,NA(),VLOOKUP(U678,$A$2:$F$198,COLUMN($F:$F),FALSE))</f>
        <v>14757.2</v>
      </c>
    </row>
    <row r="679" spans="12:22">
      <c r="L679">
        <f>NAMS!B679</f>
        <v>781</v>
      </c>
      <c r="M679" t="str">
        <f>NAMS!K679</f>
        <v>Russia</v>
      </c>
      <c r="N679" cm="1">
        <f t="array" ref="N679">IF(VLOOKUP(M679,$A$2:$F$198,COLUMN($F:$F),FALSE)=0,NA(),VLOOKUP(M679,$A$2:$F$198,COLUMN($F:$F),FALSE))</f>
        <v>11082.17</v>
      </c>
      <c r="T679" s="75">
        <f>AAS!B679</f>
        <v>678</v>
      </c>
      <c r="U679" s="75" t="str">
        <f>AAS!C679</f>
        <v>USA</v>
      </c>
      <c r="V679" cm="1">
        <f t="array" ref="V679">IF(VLOOKUP(U679,$A$2:$F$198,COLUMN($F:$F),FALSE)=0,NA(),VLOOKUP(U679,$A$2:$F$198,COLUMN($F:$F),FALSE))</f>
        <v>63809.64</v>
      </c>
    </row>
    <row r="680" spans="12:22">
      <c r="L680">
        <f>NAMS!B680</f>
        <v>782</v>
      </c>
      <c r="M680" t="str">
        <f>NAMS!K680</f>
        <v>USA</v>
      </c>
      <c r="N680" cm="1">
        <f t="array" ref="N680">IF(VLOOKUP(M680,$A$2:$F$198,COLUMN($F:$F),FALSE)=0,NA(),VLOOKUP(M680,$A$2:$F$198,COLUMN($F:$F),FALSE))</f>
        <v>63809.64</v>
      </c>
      <c r="T680" s="75">
        <f>AAS!B680</f>
        <v>679</v>
      </c>
      <c r="U680" s="75" t="str">
        <f>AAS!C680</f>
        <v>USA</v>
      </c>
      <c r="V680" cm="1">
        <f t="array" ref="V680">IF(VLOOKUP(U680,$A$2:$F$198,COLUMN($F:$F),FALSE)=0,NA(),VLOOKUP(U680,$A$2:$F$198,COLUMN($F:$F),FALSE))</f>
        <v>63809.64</v>
      </c>
    </row>
    <row r="681" spans="12:22">
      <c r="L681">
        <f>NAMS!B681</f>
        <v>783</v>
      </c>
      <c r="M681" t="str">
        <f>NAMS!K681</f>
        <v>USA</v>
      </c>
      <c r="N681" cm="1">
        <f t="array" ref="N681">IF(VLOOKUP(M681,$A$2:$F$198,COLUMN($F:$F),FALSE)=0,NA(),VLOOKUP(M681,$A$2:$F$198,COLUMN($F:$F),FALSE))</f>
        <v>63809.64</v>
      </c>
      <c r="T681" s="75">
        <f>AAS!B681</f>
        <v>680</v>
      </c>
      <c r="U681" s="75" t="str">
        <f>AAS!C681</f>
        <v>Canada</v>
      </c>
      <c r="V681" cm="1">
        <f t="array" ref="V681">IF(VLOOKUP(U681,$A$2:$F$198,COLUMN($F:$F),FALSE)=0,NA(),VLOOKUP(U681,$A$2:$F$198,COLUMN($F:$F),FALSE))</f>
        <v>49196.49</v>
      </c>
    </row>
    <row r="682" spans="12:22">
      <c r="L682">
        <f>NAMS!B682</f>
        <v>784</v>
      </c>
      <c r="M682" t="str">
        <f>NAMS!K682</f>
        <v>USA</v>
      </c>
      <c r="N682" cm="1">
        <f t="array" ref="N682">IF(VLOOKUP(M682,$A$2:$F$198,COLUMN($F:$F),FALSE)=0,NA(),VLOOKUP(M682,$A$2:$F$198,COLUMN($F:$F),FALSE))</f>
        <v>63809.64</v>
      </c>
      <c r="T682" s="75">
        <f>AAS!B682</f>
        <v>681</v>
      </c>
      <c r="U682" s="75" t="str">
        <f>AAS!C682</f>
        <v>USA</v>
      </c>
      <c r="V682" cm="1">
        <f t="array" ref="V682">IF(VLOOKUP(U682,$A$2:$F$198,COLUMN($F:$F),FALSE)=0,NA(),VLOOKUP(U682,$A$2:$F$198,COLUMN($F:$F),FALSE))</f>
        <v>63809.64</v>
      </c>
    </row>
    <row r="683" spans="12:22">
      <c r="L683">
        <f>NAMS!B683</f>
        <v>785</v>
      </c>
      <c r="M683" t="str">
        <f>NAMS!K683</f>
        <v>USA</v>
      </c>
      <c r="N683" cm="1">
        <f t="array" ref="N683">IF(VLOOKUP(M683,$A$2:$F$198,COLUMN($F:$F),FALSE)=0,NA(),VLOOKUP(M683,$A$2:$F$198,COLUMN($F:$F),FALSE))</f>
        <v>63809.64</v>
      </c>
      <c r="T683" s="75">
        <f>AAS!B683</f>
        <v>682</v>
      </c>
      <c r="U683" s="75" t="str">
        <f>AAS!C683</f>
        <v>Australia</v>
      </c>
      <c r="V683" cm="1">
        <f t="array" ref="V683">IF(VLOOKUP(U683,$A$2:$F$198,COLUMN($F:$F),FALSE)=0,NA(),VLOOKUP(U683,$A$2:$F$198,COLUMN($F:$F),FALSE))</f>
        <v>61250.7</v>
      </c>
    </row>
    <row r="684" spans="12:22">
      <c r="L684">
        <f>NAMS!B684</f>
        <v>786</v>
      </c>
      <c r="M684" t="str">
        <f>NAMS!K684</f>
        <v>USA</v>
      </c>
      <c r="N684" cm="1">
        <f t="array" ref="N684">IF(VLOOKUP(M684,$A$2:$F$198,COLUMN($F:$F),FALSE)=0,NA(),VLOOKUP(M684,$A$2:$F$198,COLUMN($F:$F),FALSE))</f>
        <v>63809.64</v>
      </c>
      <c r="T684" s="75">
        <f>AAS!B684</f>
        <v>683</v>
      </c>
      <c r="U684" s="75" t="str">
        <f>AAS!C684</f>
        <v>USA</v>
      </c>
      <c r="V684" cm="1">
        <f t="array" ref="V684">IF(VLOOKUP(U684,$A$2:$F$198,COLUMN($F:$F),FALSE)=0,NA(),VLOOKUP(U684,$A$2:$F$198,COLUMN($F:$F),FALSE))</f>
        <v>63809.64</v>
      </c>
    </row>
    <row r="685" spans="12:22">
      <c r="L685">
        <f>NAMS!B685</f>
        <v>787</v>
      </c>
      <c r="M685" t="str">
        <f>NAMS!K685</f>
        <v>Canada</v>
      </c>
      <c r="N685" cm="1">
        <f t="array" ref="N685">IF(VLOOKUP(M685,$A$2:$F$198,COLUMN($F:$F),FALSE)=0,NA(),VLOOKUP(M685,$A$2:$F$198,COLUMN($F:$F),FALSE))</f>
        <v>49196.49</v>
      </c>
      <c r="T685" s="75">
        <f>AAS!B685</f>
        <v>684</v>
      </c>
      <c r="U685" s="75" t="str">
        <f>AAS!C685</f>
        <v>USA</v>
      </c>
      <c r="V685" cm="1">
        <f t="array" ref="V685">IF(VLOOKUP(U685,$A$2:$F$198,COLUMN($F:$F),FALSE)=0,NA(),VLOOKUP(U685,$A$2:$F$198,COLUMN($F:$F),FALSE))</f>
        <v>63809.64</v>
      </c>
    </row>
    <row r="686" spans="12:22">
      <c r="L686">
        <f>NAMS!B686</f>
        <v>788</v>
      </c>
      <c r="M686" t="str">
        <f>NAMS!K686</f>
        <v>USA</v>
      </c>
      <c r="N686" cm="1">
        <f t="array" ref="N686">IF(VLOOKUP(M686,$A$2:$F$198,COLUMN($F:$F),FALSE)=0,NA(),VLOOKUP(M686,$A$2:$F$198,COLUMN($F:$F),FALSE))</f>
        <v>63809.64</v>
      </c>
      <c r="T686" s="75">
        <f>AAS!B686</f>
        <v>685</v>
      </c>
      <c r="U686" s="75" t="str">
        <f>AAS!C686</f>
        <v>USA</v>
      </c>
      <c r="V686" cm="1">
        <f t="array" ref="V686">IF(VLOOKUP(U686,$A$2:$F$198,COLUMN($F:$F),FALSE)=0,NA(),VLOOKUP(U686,$A$2:$F$198,COLUMN($F:$F),FALSE))</f>
        <v>63809.64</v>
      </c>
    </row>
    <row r="687" spans="12:22">
      <c r="L687">
        <f>NAMS!B687</f>
        <v>789</v>
      </c>
      <c r="M687" t="str">
        <f>NAMS!K687</f>
        <v>USA</v>
      </c>
      <c r="N687" cm="1">
        <f t="array" ref="N687">IF(VLOOKUP(M687,$A$2:$F$198,COLUMN($F:$F),FALSE)=0,NA(),VLOOKUP(M687,$A$2:$F$198,COLUMN($F:$F),FALSE))</f>
        <v>63809.64</v>
      </c>
      <c r="T687" s="75">
        <f>AAS!B687</f>
        <v>686</v>
      </c>
      <c r="U687" s="75" t="str">
        <f>AAS!C687</f>
        <v>Australia</v>
      </c>
      <c r="V687" cm="1">
        <f t="array" ref="V687">IF(VLOOKUP(U687,$A$2:$F$198,COLUMN($F:$F),FALSE)=0,NA(),VLOOKUP(U687,$A$2:$F$198,COLUMN($F:$F),FALSE))</f>
        <v>61250.7</v>
      </c>
    </row>
    <row r="688" spans="12:22">
      <c r="L688">
        <f>NAMS!B688</f>
        <v>790</v>
      </c>
      <c r="M688" t="str">
        <f>NAMS!K688</f>
        <v>USA</v>
      </c>
      <c r="N688" cm="1">
        <f t="array" ref="N688">IF(VLOOKUP(M688,$A$2:$F$198,COLUMN($F:$F),FALSE)=0,NA(),VLOOKUP(M688,$A$2:$F$198,COLUMN($F:$F),FALSE))</f>
        <v>63809.64</v>
      </c>
      <c r="T688" s="75">
        <f>AAS!B688</f>
        <v>687</v>
      </c>
      <c r="U688" s="75" t="str">
        <f>AAS!C688</f>
        <v>USA</v>
      </c>
      <c r="V688" cm="1">
        <f t="array" ref="V688">IF(VLOOKUP(U688,$A$2:$F$198,COLUMN($F:$F),FALSE)=0,NA(),VLOOKUP(U688,$A$2:$F$198,COLUMN($F:$F),FALSE))</f>
        <v>63809.64</v>
      </c>
    </row>
    <row r="689" spans="12:22">
      <c r="L689">
        <f>NAMS!B689</f>
        <v>791</v>
      </c>
      <c r="M689" t="str">
        <f>NAMS!K689</f>
        <v>Canada</v>
      </c>
      <c r="N689" cm="1">
        <f t="array" ref="N689">IF(VLOOKUP(M689,$A$2:$F$198,COLUMN($F:$F),FALSE)=0,NA(),VLOOKUP(M689,$A$2:$F$198,COLUMN($F:$F),FALSE))</f>
        <v>49196.49</v>
      </c>
      <c r="T689" s="75">
        <f>AAS!B689</f>
        <v>688</v>
      </c>
      <c r="U689" s="75" t="str">
        <f>AAS!C689</f>
        <v>USA</v>
      </c>
      <c r="V689" cm="1">
        <f t="array" ref="V689">IF(VLOOKUP(U689,$A$2:$F$198,COLUMN($F:$F),FALSE)=0,NA(),VLOOKUP(U689,$A$2:$F$198,COLUMN($F:$F),FALSE))</f>
        <v>63809.64</v>
      </c>
    </row>
    <row r="690" spans="12:22">
      <c r="L690">
        <f>NAMS!B690</f>
        <v>792</v>
      </c>
      <c r="M690" t="str">
        <f>NAMS!K690</f>
        <v>Canada</v>
      </c>
      <c r="N690" cm="1">
        <f t="array" ref="N690">IF(VLOOKUP(M690,$A$2:$F$198,COLUMN($F:$F),FALSE)=0,NA(),VLOOKUP(M690,$A$2:$F$198,COLUMN($F:$F),FALSE))</f>
        <v>49196.49</v>
      </c>
      <c r="T690" s="75">
        <f>AAS!B690</f>
        <v>689</v>
      </c>
      <c r="U690" s="75" t="str">
        <f>AAS!C690</f>
        <v>Unknown</v>
      </c>
      <c r="V690" t="e" cm="1">
        <f t="array" ref="V690">IF(VLOOKUP(U690,$A$2:$F$198,COLUMN($F:$F),FALSE)=0,NA(),VLOOKUP(U690,$A$2:$F$198,COLUMN($F:$F),FALSE))</f>
        <v>#N/A</v>
      </c>
    </row>
    <row r="691" spans="12:22">
      <c r="L691">
        <f>NAMS!B691</f>
        <v>793</v>
      </c>
      <c r="M691" t="str">
        <f>NAMS!K691</f>
        <v>Canada</v>
      </c>
      <c r="N691" cm="1">
        <f t="array" ref="N691">IF(VLOOKUP(M691,$A$2:$F$198,COLUMN($F:$F),FALSE)=0,NA(),VLOOKUP(M691,$A$2:$F$198,COLUMN($F:$F),FALSE))</f>
        <v>49196.49</v>
      </c>
      <c r="T691" s="75">
        <f>AAS!B691</f>
        <v>690</v>
      </c>
      <c r="U691" s="75" t="str">
        <f>AAS!C691</f>
        <v>USA</v>
      </c>
      <c r="V691" cm="1">
        <f t="array" ref="V691">IF(VLOOKUP(U691,$A$2:$F$198,COLUMN($F:$F),FALSE)=0,NA(),VLOOKUP(U691,$A$2:$F$198,COLUMN($F:$F),FALSE))</f>
        <v>63809.64</v>
      </c>
    </row>
    <row r="692" spans="12:22">
      <c r="L692">
        <f>NAMS!B692</f>
        <v>794</v>
      </c>
      <c r="M692" t="str">
        <f>NAMS!K692</f>
        <v>Italy</v>
      </c>
      <c r="N692" cm="1">
        <f t="array" ref="N692">IF(VLOOKUP(M692,$A$2:$F$198,COLUMN($F:$F),FALSE)=0,NA(),VLOOKUP(M692,$A$2:$F$198,COLUMN($F:$F),FALSE))</f>
        <v>34671.17</v>
      </c>
      <c r="T692" s="75">
        <f>AAS!B692</f>
        <v>691</v>
      </c>
      <c r="U692" s="75" t="str">
        <f>AAS!C692</f>
        <v>USA</v>
      </c>
      <c r="V692" cm="1">
        <f t="array" ref="V692">IF(VLOOKUP(U692,$A$2:$F$198,COLUMN($F:$F),FALSE)=0,NA(),VLOOKUP(U692,$A$2:$F$198,COLUMN($F:$F),FALSE))</f>
        <v>63809.64</v>
      </c>
    </row>
    <row r="693" spans="12:22">
      <c r="L693">
        <f>NAMS!B693</f>
        <v>795</v>
      </c>
      <c r="M693" t="str">
        <f>NAMS!K693</f>
        <v>USA</v>
      </c>
      <c r="N693" cm="1">
        <f t="array" ref="N693">IF(VLOOKUP(M693,$A$2:$F$198,COLUMN($F:$F),FALSE)=0,NA(),VLOOKUP(M693,$A$2:$F$198,COLUMN($F:$F),FALSE))</f>
        <v>63809.64</v>
      </c>
      <c r="T693" s="75">
        <f>AAS!B693</f>
        <v>692</v>
      </c>
      <c r="U693" s="75" t="str">
        <f>AAS!C693</f>
        <v>USA</v>
      </c>
      <c r="V693" cm="1">
        <f t="array" ref="V693">IF(VLOOKUP(U693,$A$2:$F$198,COLUMN($F:$F),FALSE)=0,NA(),VLOOKUP(U693,$A$2:$F$198,COLUMN($F:$F),FALSE))</f>
        <v>63809.64</v>
      </c>
    </row>
    <row r="694" spans="12:22">
      <c r="L694">
        <f>NAMS!B694</f>
        <v>796</v>
      </c>
      <c r="M694" t="str">
        <f>NAMS!K694</f>
        <v>USA</v>
      </c>
      <c r="N694" cm="1">
        <f t="array" ref="N694">IF(VLOOKUP(M694,$A$2:$F$198,COLUMN($F:$F),FALSE)=0,NA(),VLOOKUP(M694,$A$2:$F$198,COLUMN($F:$F),FALSE))</f>
        <v>63809.64</v>
      </c>
      <c r="T694" s="75">
        <f>AAS!B694</f>
        <v>693</v>
      </c>
      <c r="U694" s="75" t="str">
        <f>AAS!C694</f>
        <v>USA</v>
      </c>
      <c r="V694" cm="1">
        <f t="array" ref="V694">IF(VLOOKUP(U694,$A$2:$F$198,COLUMN($F:$F),FALSE)=0,NA(),VLOOKUP(U694,$A$2:$F$198,COLUMN($F:$F),FALSE))</f>
        <v>63809.64</v>
      </c>
    </row>
    <row r="695" spans="12:22">
      <c r="L695">
        <f>NAMS!B695</f>
        <v>797</v>
      </c>
      <c r="M695" t="str">
        <f>NAMS!K695</f>
        <v>Brazil</v>
      </c>
      <c r="N695" cm="1">
        <f t="array" ref="N695">IF(VLOOKUP(M695,$A$2:$F$198,COLUMN($F:$F),FALSE)=0,NA(),VLOOKUP(M695,$A$2:$F$198,COLUMN($F:$F),FALSE))</f>
        <v>10913.42</v>
      </c>
      <c r="T695" s="75">
        <f>AAS!B695</f>
        <v>694</v>
      </c>
      <c r="U695" s="75" t="str">
        <f>AAS!C695</f>
        <v>USA</v>
      </c>
      <c r="V695" cm="1">
        <f t="array" ref="V695">IF(VLOOKUP(U695,$A$2:$F$198,COLUMN($F:$F),FALSE)=0,NA(),VLOOKUP(U695,$A$2:$F$198,COLUMN($F:$F),FALSE))</f>
        <v>63809.64</v>
      </c>
    </row>
    <row r="696" spans="12:22">
      <c r="L696">
        <f>NAMS!B696</f>
        <v>798</v>
      </c>
      <c r="M696" t="str">
        <f>NAMS!K696</f>
        <v>Netherlands</v>
      </c>
      <c r="N696" cm="1">
        <f t="array" ref="N696">IF(VLOOKUP(M696,$A$2:$F$198,COLUMN($F:$F),FALSE)=0,NA(),VLOOKUP(M696,$A$2:$F$198,COLUMN($F:$F),FALSE))</f>
        <v>53666.48</v>
      </c>
      <c r="T696" s="75">
        <f>AAS!B696</f>
        <v>695</v>
      </c>
      <c r="U696" s="75" t="str">
        <f>AAS!C696</f>
        <v>USA</v>
      </c>
      <c r="V696" cm="1">
        <f t="array" ref="V696">IF(VLOOKUP(U696,$A$2:$F$198,COLUMN($F:$F),FALSE)=0,NA(),VLOOKUP(U696,$A$2:$F$198,COLUMN($F:$F),FALSE))</f>
        <v>63809.64</v>
      </c>
    </row>
    <row r="697" spans="12:22">
      <c r="L697">
        <f>NAMS!B697</f>
        <v>799</v>
      </c>
      <c r="M697" t="str">
        <f>NAMS!K697</f>
        <v>USA</v>
      </c>
      <c r="N697" cm="1">
        <f t="array" ref="N697">IF(VLOOKUP(M697,$A$2:$F$198,COLUMN($F:$F),FALSE)=0,NA(),VLOOKUP(M697,$A$2:$F$198,COLUMN($F:$F),FALSE))</f>
        <v>63809.64</v>
      </c>
      <c r="T697" s="75">
        <f>AAS!B697</f>
        <v>696</v>
      </c>
      <c r="U697" s="75" t="str">
        <f>AAS!C697</f>
        <v>USA</v>
      </c>
      <c r="V697" cm="1">
        <f t="array" ref="V697">IF(VLOOKUP(U697,$A$2:$F$198,COLUMN($F:$F),FALSE)=0,NA(),VLOOKUP(U697,$A$2:$F$198,COLUMN($F:$F),FALSE))</f>
        <v>63809.64</v>
      </c>
    </row>
    <row r="698" spans="12:22">
      <c r="L698">
        <f>NAMS!B698</f>
        <v>800</v>
      </c>
      <c r="M698" t="str">
        <f>NAMS!K698</f>
        <v>USA</v>
      </c>
      <c r="N698" cm="1">
        <f t="array" ref="N698">IF(VLOOKUP(M698,$A$2:$F$198,COLUMN($F:$F),FALSE)=0,NA(),VLOOKUP(M698,$A$2:$F$198,COLUMN($F:$F),FALSE))</f>
        <v>63809.64</v>
      </c>
      <c r="T698" s="75">
        <f>AAS!B698</f>
        <v>697</v>
      </c>
      <c r="U698" s="75" t="str">
        <f>AAS!C698</f>
        <v>USA</v>
      </c>
      <c r="V698" cm="1">
        <f t="array" ref="V698">IF(VLOOKUP(U698,$A$2:$F$198,COLUMN($F:$F),FALSE)=0,NA(),VLOOKUP(U698,$A$2:$F$198,COLUMN($F:$F),FALSE))</f>
        <v>63809.64</v>
      </c>
    </row>
    <row r="699" spans="12:22">
      <c r="L699">
        <f>NAMS!B699</f>
        <v>801</v>
      </c>
      <c r="M699" t="str">
        <f>NAMS!K699</f>
        <v>USA</v>
      </c>
      <c r="N699" cm="1">
        <f t="array" ref="N699">IF(VLOOKUP(M699,$A$2:$F$198,COLUMN($F:$F),FALSE)=0,NA(),VLOOKUP(M699,$A$2:$F$198,COLUMN($F:$F),FALSE))</f>
        <v>63809.64</v>
      </c>
      <c r="T699" s="75">
        <f>AAS!B699</f>
        <v>698</v>
      </c>
      <c r="U699" s="75" t="str">
        <f>AAS!C699</f>
        <v>USA</v>
      </c>
      <c r="V699" cm="1">
        <f t="array" ref="V699">IF(VLOOKUP(U699,$A$2:$F$198,COLUMN($F:$F),FALSE)=0,NA(),VLOOKUP(U699,$A$2:$F$198,COLUMN($F:$F),FALSE))</f>
        <v>63809.64</v>
      </c>
    </row>
    <row r="700" spans="12:22">
      <c r="L700">
        <f>NAMS!B700</f>
        <v>802</v>
      </c>
      <c r="M700" t="str">
        <f>NAMS!K700</f>
        <v>USA</v>
      </c>
      <c r="N700" cm="1">
        <f t="array" ref="N700">IF(VLOOKUP(M700,$A$2:$F$198,COLUMN($F:$F),FALSE)=0,NA(),VLOOKUP(M700,$A$2:$F$198,COLUMN($F:$F),FALSE))</f>
        <v>63809.64</v>
      </c>
      <c r="T700" s="75">
        <f>AAS!B700</f>
        <v>699</v>
      </c>
      <c r="U700" s="75" t="str">
        <f>AAS!C700</f>
        <v>USA</v>
      </c>
      <c r="V700" cm="1">
        <f t="array" ref="V700">IF(VLOOKUP(U700,$A$2:$F$198,COLUMN($F:$F),FALSE)=0,NA(),VLOOKUP(U700,$A$2:$F$198,COLUMN($F:$F),FALSE))</f>
        <v>63809.64</v>
      </c>
    </row>
    <row r="701" spans="12:22">
      <c r="L701">
        <f>NAMS!B701</f>
        <v>803</v>
      </c>
      <c r="M701" t="str">
        <f>NAMS!K701</f>
        <v>USA</v>
      </c>
      <c r="N701" cm="1">
        <f t="array" ref="N701">IF(VLOOKUP(M701,$A$2:$F$198,COLUMN($F:$F),FALSE)=0,NA(),VLOOKUP(M701,$A$2:$F$198,COLUMN($F:$F),FALSE))</f>
        <v>63809.64</v>
      </c>
      <c r="T701" s="75">
        <f>AAS!B701</f>
        <v>700</v>
      </c>
      <c r="U701" s="75" t="str">
        <f>AAS!C701</f>
        <v>USA</v>
      </c>
      <c r="V701" cm="1">
        <f t="array" ref="V701">IF(VLOOKUP(U701,$A$2:$F$198,COLUMN($F:$F),FALSE)=0,NA(),VLOOKUP(U701,$A$2:$F$198,COLUMN($F:$F),FALSE))</f>
        <v>63809.64</v>
      </c>
    </row>
    <row r="702" spans="12:22">
      <c r="L702">
        <f>NAMS!B702</f>
        <v>804</v>
      </c>
      <c r="M702" t="str">
        <f>NAMS!K702</f>
        <v>USA</v>
      </c>
      <c r="N702" cm="1">
        <f t="array" ref="N702">IF(VLOOKUP(M702,$A$2:$F$198,COLUMN($F:$F),FALSE)=0,NA(),VLOOKUP(M702,$A$2:$F$198,COLUMN($F:$F),FALSE))</f>
        <v>63809.64</v>
      </c>
      <c r="T702" s="75">
        <f>AAS!B702</f>
        <v>701</v>
      </c>
      <c r="U702" s="75" t="str">
        <f>AAS!C702</f>
        <v>USA</v>
      </c>
      <c r="V702" cm="1">
        <f t="array" ref="V702">IF(VLOOKUP(U702,$A$2:$F$198,COLUMN($F:$F),FALSE)=0,NA(),VLOOKUP(U702,$A$2:$F$198,COLUMN($F:$F),FALSE))</f>
        <v>63809.64</v>
      </c>
    </row>
    <row r="703" spans="12:22">
      <c r="L703">
        <f>NAMS!B703</f>
        <v>805</v>
      </c>
      <c r="M703" t="str">
        <f>NAMS!K703</f>
        <v>USA</v>
      </c>
      <c r="N703" cm="1">
        <f t="array" ref="N703">IF(VLOOKUP(M703,$A$2:$F$198,COLUMN($F:$F),FALSE)=0,NA(),VLOOKUP(M703,$A$2:$F$198,COLUMN($F:$F),FALSE))</f>
        <v>63809.64</v>
      </c>
      <c r="T703" s="75">
        <f>AAS!B703</f>
        <v>702</v>
      </c>
      <c r="U703" s="75" t="str">
        <f>AAS!C703</f>
        <v>USA</v>
      </c>
      <c r="V703" cm="1">
        <f t="array" ref="V703">IF(VLOOKUP(U703,$A$2:$F$198,COLUMN($F:$F),FALSE)=0,NA(),VLOOKUP(U703,$A$2:$F$198,COLUMN($F:$F),FALSE))</f>
        <v>63809.64</v>
      </c>
    </row>
    <row r="704" spans="12:22">
      <c r="L704">
        <f>NAMS!B704</f>
        <v>806</v>
      </c>
      <c r="M704" t="str">
        <f>NAMS!K704</f>
        <v>USA</v>
      </c>
      <c r="N704" cm="1">
        <f t="array" ref="N704">IF(VLOOKUP(M704,$A$2:$F$198,COLUMN($F:$F),FALSE)=0,NA(),VLOOKUP(M704,$A$2:$F$198,COLUMN($F:$F),FALSE))</f>
        <v>63809.64</v>
      </c>
      <c r="T704" s="75">
        <f>AAS!B704</f>
        <v>703</v>
      </c>
      <c r="U704" s="75" t="str">
        <f>AAS!C704</f>
        <v>USA</v>
      </c>
      <c r="V704" cm="1">
        <f t="array" ref="V704">IF(VLOOKUP(U704,$A$2:$F$198,COLUMN($F:$F),FALSE)=0,NA(),VLOOKUP(U704,$A$2:$F$198,COLUMN($F:$F),FALSE))</f>
        <v>63809.64</v>
      </c>
    </row>
    <row r="705" spans="12:22">
      <c r="L705">
        <f>NAMS!B705</f>
        <v>807</v>
      </c>
      <c r="M705" t="str">
        <f>NAMS!K705</f>
        <v>USA</v>
      </c>
      <c r="N705" cm="1">
        <f t="array" ref="N705">IF(VLOOKUP(M705,$A$2:$F$198,COLUMN($F:$F),FALSE)=0,NA(),VLOOKUP(M705,$A$2:$F$198,COLUMN($F:$F),FALSE))</f>
        <v>63809.64</v>
      </c>
      <c r="T705" s="75">
        <f>AAS!B705</f>
        <v>704</v>
      </c>
      <c r="U705" s="75" t="str">
        <f>AAS!C705</f>
        <v>USA</v>
      </c>
      <c r="V705" cm="1">
        <f t="array" ref="V705">IF(VLOOKUP(U705,$A$2:$F$198,COLUMN($F:$F),FALSE)=0,NA(),VLOOKUP(U705,$A$2:$F$198,COLUMN($F:$F),FALSE))</f>
        <v>63809.64</v>
      </c>
    </row>
    <row r="706" spans="12:22">
      <c r="L706">
        <f>NAMS!B706</f>
        <v>808</v>
      </c>
      <c r="M706" t="str">
        <f>NAMS!K706</f>
        <v>USA</v>
      </c>
      <c r="N706" cm="1">
        <f t="array" ref="N706">IF(VLOOKUP(M706,$A$2:$F$198,COLUMN($F:$F),FALSE)=0,NA(),VLOOKUP(M706,$A$2:$F$198,COLUMN($F:$F),FALSE))</f>
        <v>63809.64</v>
      </c>
      <c r="T706" s="75">
        <f>AAS!B706</f>
        <v>705</v>
      </c>
      <c r="U706" s="75" t="str">
        <f>AAS!C706</f>
        <v>USA</v>
      </c>
      <c r="V706" cm="1">
        <f t="array" ref="V706">IF(VLOOKUP(U706,$A$2:$F$198,COLUMN($F:$F),FALSE)=0,NA(),VLOOKUP(U706,$A$2:$F$198,COLUMN($F:$F),FALSE))</f>
        <v>63809.64</v>
      </c>
    </row>
    <row r="707" spans="12:22">
      <c r="L707">
        <f>NAMS!B707</f>
        <v>809</v>
      </c>
      <c r="M707" t="str">
        <f>NAMS!K707</f>
        <v>South Korea</v>
      </c>
      <c r="N707" cm="1">
        <f t="array" ref="N707">IF(VLOOKUP(M707,$A$2:$F$198,COLUMN($F:$F),FALSE)=0,NA(),VLOOKUP(M707,$A$2:$F$198,COLUMN($F:$F),FALSE))</f>
        <v>32154.02</v>
      </c>
      <c r="T707" s="75">
        <f>AAS!B707</f>
        <v>706</v>
      </c>
      <c r="U707" s="75" t="str">
        <f>AAS!C707</f>
        <v>USA</v>
      </c>
      <c r="V707" cm="1">
        <f t="array" ref="V707">IF(VLOOKUP(U707,$A$2:$F$198,COLUMN($F:$F),FALSE)=0,NA(),VLOOKUP(U707,$A$2:$F$198,COLUMN($F:$F),FALSE))</f>
        <v>63809.64</v>
      </c>
    </row>
    <row r="708" spans="12:22">
      <c r="L708">
        <f>NAMS!B708</f>
        <v>810</v>
      </c>
      <c r="M708" t="str">
        <f>NAMS!K708</f>
        <v>USA</v>
      </c>
      <c r="N708" cm="1">
        <f t="array" ref="N708">IF(VLOOKUP(M708,$A$2:$F$198,COLUMN($F:$F),FALSE)=0,NA(),VLOOKUP(M708,$A$2:$F$198,COLUMN($F:$F),FALSE))</f>
        <v>63809.64</v>
      </c>
      <c r="T708" s="75">
        <f>AAS!B708</f>
        <v>707</v>
      </c>
      <c r="U708" s="75" t="str">
        <f>AAS!C708</f>
        <v>USA</v>
      </c>
      <c r="V708" cm="1">
        <f t="array" ref="V708">IF(VLOOKUP(U708,$A$2:$F$198,COLUMN($F:$F),FALSE)=0,NA(),VLOOKUP(U708,$A$2:$F$198,COLUMN($F:$F),FALSE))</f>
        <v>63809.64</v>
      </c>
    </row>
    <row r="709" spans="12:22">
      <c r="L709">
        <f>NAMS!B709</f>
        <v>811</v>
      </c>
      <c r="M709" t="str">
        <f>NAMS!K709</f>
        <v>South Korea</v>
      </c>
      <c r="N709" cm="1">
        <f t="array" ref="N709">IF(VLOOKUP(M709,$A$2:$F$198,COLUMN($F:$F),FALSE)=0,NA(),VLOOKUP(M709,$A$2:$F$198,COLUMN($F:$F),FALSE))</f>
        <v>32154.02</v>
      </c>
      <c r="T709" s="75">
        <f>AAS!B709</f>
        <v>708</v>
      </c>
      <c r="U709" s="75" t="str">
        <f>AAS!C709</f>
        <v>USA</v>
      </c>
      <c r="V709" cm="1">
        <f t="array" ref="V709">IF(VLOOKUP(U709,$A$2:$F$198,COLUMN($F:$F),FALSE)=0,NA(),VLOOKUP(U709,$A$2:$F$198,COLUMN($F:$F),FALSE))</f>
        <v>63809.64</v>
      </c>
    </row>
    <row r="710" spans="12:22">
      <c r="L710">
        <f>NAMS!B710</f>
        <v>812</v>
      </c>
      <c r="M710" t="str">
        <f>NAMS!K710</f>
        <v>Taiwan</v>
      </c>
      <c r="N710" cm="1">
        <f t="array" ref="N710">IF(VLOOKUP(M710,$A$2:$F$198,COLUMN($F:$F),FALSE)=0,NA(),VLOOKUP(M710,$A$2:$F$198,COLUMN($F:$F),FALSE))</f>
        <v>10121.299999999999</v>
      </c>
      <c r="T710" s="75">
        <f>AAS!B710</f>
        <v>709</v>
      </c>
      <c r="U710" s="75" t="str">
        <f>AAS!C710</f>
        <v>USA</v>
      </c>
      <c r="V710" cm="1">
        <f t="array" ref="V710">IF(VLOOKUP(U710,$A$2:$F$198,COLUMN($F:$F),FALSE)=0,NA(),VLOOKUP(U710,$A$2:$F$198,COLUMN($F:$F),FALSE))</f>
        <v>63809.64</v>
      </c>
    </row>
    <row r="711" spans="12:22">
      <c r="L711">
        <f>NAMS!B711</f>
        <v>813</v>
      </c>
      <c r="M711" t="str">
        <f>NAMS!K711</f>
        <v>Israel</v>
      </c>
      <c r="N711" cm="1">
        <f t="array" ref="N711">IF(VLOOKUP(M711,$A$2:$F$198,COLUMN($F:$F),FALSE)=0,NA(),VLOOKUP(M711,$A$2:$F$198,COLUMN($F:$F),FALSE))</f>
        <v>41377.49</v>
      </c>
      <c r="T711" s="75">
        <f>AAS!B711</f>
        <v>710</v>
      </c>
      <c r="U711" s="75" t="str">
        <f>AAS!C711</f>
        <v>USA</v>
      </c>
      <c r="V711" cm="1">
        <f t="array" ref="V711">IF(VLOOKUP(U711,$A$2:$F$198,COLUMN($F:$F),FALSE)=0,NA(),VLOOKUP(U711,$A$2:$F$198,COLUMN($F:$F),FALSE))</f>
        <v>63809.64</v>
      </c>
    </row>
    <row r="712" spans="12:22">
      <c r="L712">
        <f>NAMS!B712</f>
        <v>814</v>
      </c>
      <c r="M712" t="str">
        <f>NAMS!K712</f>
        <v>USA</v>
      </c>
      <c r="N712" cm="1">
        <f t="array" ref="N712">IF(VLOOKUP(M712,$A$2:$F$198,COLUMN($F:$F),FALSE)=0,NA(),VLOOKUP(M712,$A$2:$F$198,COLUMN($F:$F),FALSE))</f>
        <v>63809.64</v>
      </c>
      <c r="T712" s="75">
        <f>AAS!B712</f>
        <v>711</v>
      </c>
      <c r="U712" s="75" t="str">
        <f>AAS!C712</f>
        <v>USA</v>
      </c>
      <c r="V712" cm="1">
        <f t="array" ref="V712">IF(VLOOKUP(U712,$A$2:$F$198,COLUMN($F:$F),FALSE)=0,NA(),VLOOKUP(U712,$A$2:$F$198,COLUMN($F:$F),FALSE))</f>
        <v>63809.64</v>
      </c>
    </row>
    <row r="713" spans="12:22">
      <c r="L713">
        <f>NAMS!B713</f>
        <v>815</v>
      </c>
      <c r="M713" t="str">
        <f>NAMS!K713</f>
        <v>USA</v>
      </c>
      <c r="N713" cm="1">
        <f t="array" ref="N713">IF(VLOOKUP(M713,$A$2:$F$198,COLUMN($F:$F),FALSE)=0,NA(),VLOOKUP(M713,$A$2:$F$198,COLUMN($F:$F),FALSE))</f>
        <v>63809.64</v>
      </c>
      <c r="T713" s="75">
        <f>AAS!B713</f>
        <v>712</v>
      </c>
      <c r="U713" s="75" t="str">
        <f>AAS!C713</f>
        <v>USA</v>
      </c>
      <c r="V713" cm="1">
        <f t="array" ref="V713">IF(VLOOKUP(U713,$A$2:$F$198,COLUMN($F:$F),FALSE)=0,NA(),VLOOKUP(U713,$A$2:$F$198,COLUMN($F:$F),FALSE))</f>
        <v>63809.64</v>
      </c>
    </row>
    <row r="714" spans="12:22">
      <c r="L714">
        <f>NAMS!B714</f>
        <v>816</v>
      </c>
      <c r="M714" t="str">
        <f>NAMS!K714</f>
        <v>USA</v>
      </c>
      <c r="N714" cm="1">
        <f t="array" ref="N714">IF(VLOOKUP(M714,$A$2:$F$198,COLUMN($F:$F),FALSE)=0,NA(),VLOOKUP(M714,$A$2:$F$198,COLUMN($F:$F),FALSE))</f>
        <v>63809.64</v>
      </c>
      <c r="T714" s="75">
        <f>AAS!B714</f>
        <v>713</v>
      </c>
      <c r="U714" s="75" t="str">
        <f>AAS!C714</f>
        <v>USA</v>
      </c>
      <c r="V714" cm="1">
        <f t="array" ref="V714">IF(VLOOKUP(U714,$A$2:$F$198,COLUMN($F:$F),FALSE)=0,NA(),VLOOKUP(U714,$A$2:$F$198,COLUMN($F:$F),FALSE))</f>
        <v>63809.64</v>
      </c>
    </row>
    <row r="715" spans="12:22">
      <c r="L715">
        <f>NAMS!B715</f>
        <v>817</v>
      </c>
      <c r="M715" t="str">
        <f>NAMS!K715</f>
        <v>USA</v>
      </c>
      <c r="N715" cm="1">
        <f t="array" ref="N715">IF(VLOOKUP(M715,$A$2:$F$198,COLUMN($F:$F),FALSE)=0,NA(),VLOOKUP(M715,$A$2:$F$198,COLUMN($F:$F),FALSE))</f>
        <v>63809.64</v>
      </c>
      <c r="T715" s="75">
        <f>AAS!B715</f>
        <v>714</v>
      </c>
      <c r="U715" s="75" t="str">
        <f>AAS!C715</f>
        <v>Canada</v>
      </c>
      <c r="V715" cm="1">
        <f t="array" ref="V715">IF(VLOOKUP(U715,$A$2:$F$198,COLUMN($F:$F),FALSE)=0,NA(),VLOOKUP(U715,$A$2:$F$198,COLUMN($F:$F),FALSE))</f>
        <v>49196.49</v>
      </c>
    </row>
    <row r="716" spans="12:22">
      <c r="L716">
        <f>NAMS!B716</f>
        <v>818</v>
      </c>
      <c r="M716" t="str">
        <f>NAMS!K716</f>
        <v>USA</v>
      </c>
      <c r="N716" cm="1">
        <f t="array" ref="N716">IF(VLOOKUP(M716,$A$2:$F$198,COLUMN($F:$F),FALSE)=0,NA(),VLOOKUP(M716,$A$2:$F$198,COLUMN($F:$F),FALSE))</f>
        <v>63809.64</v>
      </c>
      <c r="T716" s="75">
        <f>AAS!B716</f>
        <v>715</v>
      </c>
      <c r="U716" s="75" t="str">
        <f>AAS!C716</f>
        <v>USA</v>
      </c>
      <c r="V716" cm="1">
        <f t="array" ref="V716">IF(VLOOKUP(U716,$A$2:$F$198,COLUMN($F:$F),FALSE)=0,NA(),VLOOKUP(U716,$A$2:$F$198,COLUMN($F:$F),FALSE))</f>
        <v>63809.64</v>
      </c>
    </row>
    <row r="717" spans="12:22">
      <c r="L717">
        <f>NAMS!B717</f>
        <v>819</v>
      </c>
      <c r="M717" t="str">
        <f>NAMS!K717</f>
        <v>USA</v>
      </c>
      <c r="N717" cm="1">
        <f t="array" ref="N717">IF(VLOOKUP(M717,$A$2:$F$198,COLUMN($F:$F),FALSE)=0,NA(),VLOOKUP(M717,$A$2:$F$198,COLUMN($F:$F),FALSE))</f>
        <v>63809.64</v>
      </c>
      <c r="T717" s="75">
        <f>AAS!B717</f>
        <v>716</v>
      </c>
      <c r="U717" s="75" t="str">
        <f>AAS!C717</f>
        <v>USA</v>
      </c>
      <c r="V717" cm="1">
        <f t="array" ref="V717">IF(VLOOKUP(U717,$A$2:$F$198,COLUMN($F:$F),FALSE)=0,NA(),VLOOKUP(U717,$A$2:$F$198,COLUMN($F:$F),FALSE))</f>
        <v>63809.64</v>
      </c>
    </row>
    <row r="718" spans="12:22">
      <c r="L718">
        <f>NAMS!B718</f>
        <v>820</v>
      </c>
      <c r="M718" t="str">
        <f>NAMS!K718</f>
        <v>Singapore</v>
      </c>
      <c r="N718" cm="1">
        <f t="array" ref="N718">IF(VLOOKUP(M718,$A$2:$F$198,COLUMN($F:$F),FALSE)=0,NA(),VLOOKUP(M718,$A$2:$F$198,COLUMN($F:$F),FALSE))</f>
        <v>56679.16</v>
      </c>
      <c r="T718" s="75">
        <f>AAS!B718</f>
        <v>717</v>
      </c>
      <c r="U718" s="75" t="str">
        <f>AAS!C718</f>
        <v>USA</v>
      </c>
      <c r="V718" cm="1">
        <f t="array" ref="V718">IF(VLOOKUP(U718,$A$2:$F$198,COLUMN($F:$F),FALSE)=0,NA(),VLOOKUP(U718,$A$2:$F$198,COLUMN($F:$F),FALSE))</f>
        <v>63809.64</v>
      </c>
    </row>
    <row r="719" spans="12:22">
      <c r="L719">
        <f>NAMS!B719</f>
        <v>821</v>
      </c>
      <c r="M719" t="str">
        <f>NAMS!K719</f>
        <v>USA</v>
      </c>
      <c r="N719" cm="1">
        <f t="array" ref="N719">IF(VLOOKUP(M719,$A$2:$F$198,COLUMN($F:$F),FALSE)=0,NA(),VLOOKUP(M719,$A$2:$F$198,COLUMN($F:$F),FALSE))</f>
        <v>63809.64</v>
      </c>
      <c r="T719" s="75">
        <f>AAS!B719</f>
        <v>718</v>
      </c>
      <c r="U719" s="75" t="str">
        <f>AAS!C719</f>
        <v>USA</v>
      </c>
      <c r="V719" cm="1">
        <f t="array" ref="V719">IF(VLOOKUP(U719,$A$2:$F$198,COLUMN($F:$F),FALSE)=0,NA(),VLOOKUP(U719,$A$2:$F$198,COLUMN($F:$F),FALSE))</f>
        <v>63809.64</v>
      </c>
    </row>
    <row r="720" spans="12:22">
      <c r="L720">
        <f>NAMS!B720</f>
        <v>822</v>
      </c>
      <c r="M720" t="str">
        <f>NAMS!K720</f>
        <v>Singapore</v>
      </c>
      <c r="N720" cm="1">
        <f t="array" ref="N720">IF(VLOOKUP(M720,$A$2:$F$198,COLUMN($F:$F),FALSE)=0,NA(),VLOOKUP(M720,$A$2:$F$198,COLUMN($F:$F),FALSE))</f>
        <v>56679.16</v>
      </c>
      <c r="T720" s="75">
        <f>AAS!B720</f>
        <v>719</v>
      </c>
      <c r="U720" s="75" t="str">
        <f>AAS!C720</f>
        <v>USA</v>
      </c>
      <c r="V720" cm="1">
        <f t="array" ref="V720">IF(VLOOKUP(U720,$A$2:$F$198,COLUMN($F:$F),FALSE)=0,NA(),VLOOKUP(U720,$A$2:$F$198,COLUMN($F:$F),FALSE))</f>
        <v>63809.64</v>
      </c>
    </row>
    <row r="721" spans="12:22">
      <c r="L721">
        <f>NAMS!B721</f>
        <v>823</v>
      </c>
      <c r="M721" t="str">
        <f>NAMS!K721</f>
        <v>Saudi Arabia</v>
      </c>
      <c r="N721" cm="1">
        <f t="array" ref="N721">IF(VLOOKUP(M721,$A$2:$F$198,COLUMN($F:$F),FALSE)=0,NA(),VLOOKUP(M721,$A$2:$F$198,COLUMN($F:$F),FALSE))</f>
        <v>21764.39</v>
      </c>
      <c r="T721" s="75">
        <f>AAS!B721</f>
        <v>720</v>
      </c>
      <c r="U721" s="75" t="str">
        <f>AAS!C721</f>
        <v>USA</v>
      </c>
      <c r="V721" cm="1">
        <f t="array" ref="V721">IF(VLOOKUP(U721,$A$2:$F$198,COLUMN($F:$F),FALSE)=0,NA(),VLOOKUP(U721,$A$2:$F$198,COLUMN($F:$F),FALSE))</f>
        <v>63809.64</v>
      </c>
    </row>
    <row r="722" spans="12:22">
      <c r="L722">
        <f>NAMS!B722</f>
        <v>824</v>
      </c>
      <c r="M722" t="str">
        <f>NAMS!K722</f>
        <v>USA</v>
      </c>
      <c r="N722" cm="1">
        <f t="array" ref="N722">IF(VLOOKUP(M722,$A$2:$F$198,COLUMN($F:$F),FALSE)=0,NA(),VLOOKUP(M722,$A$2:$F$198,COLUMN($F:$F),FALSE))</f>
        <v>63809.64</v>
      </c>
      <c r="T722" s="75">
        <f>AAS!B722</f>
        <v>721</v>
      </c>
      <c r="U722" s="75" t="str">
        <f>AAS!C722</f>
        <v>USA</v>
      </c>
      <c r="V722" cm="1">
        <f t="array" ref="V722">IF(VLOOKUP(U722,$A$2:$F$198,COLUMN($F:$F),FALSE)=0,NA(),VLOOKUP(U722,$A$2:$F$198,COLUMN($F:$F),FALSE))</f>
        <v>63809.64</v>
      </c>
    </row>
    <row r="723" spans="12:22">
      <c r="L723">
        <f>NAMS!B723</f>
        <v>825</v>
      </c>
      <c r="M723" t="str">
        <f>NAMS!K723</f>
        <v>Unknown</v>
      </c>
      <c r="N723" t="e" cm="1">
        <f t="array" ref="N723">IF(VLOOKUP(M723,$A$2:$F$198,COLUMN($F:$F),FALSE)=0,NA(),VLOOKUP(M723,$A$2:$F$198,COLUMN($F:$F),FALSE))</f>
        <v>#N/A</v>
      </c>
      <c r="T723" s="75">
        <f>AAS!B723</f>
        <v>722</v>
      </c>
      <c r="U723" s="75" t="str">
        <f>AAS!C723</f>
        <v>Japan</v>
      </c>
      <c r="V723" cm="1">
        <f t="array" ref="V723">IF(VLOOKUP(U723,$A$2:$F$198,COLUMN($F:$F),FALSE)=0,NA(),VLOOKUP(U723,$A$2:$F$198,COLUMN($F:$F),FALSE))</f>
        <v>41314.410000000003</v>
      </c>
    </row>
    <row r="724" spans="12:22">
      <c r="L724">
        <f>NAMS!B724</f>
        <v>826</v>
      </c>
      <c r="M724" t="str">
        <f>NAMS!K724</f>
        <v>Singapore</v>
      </c>
      <c r="N724" cm="1">
        <f t="array" ref="N724">IF(VLOOKUP(M724,$A$2:$F$198,COLUMN($F:$F),FALSE)=0,NA(),VLOOKUP(M724,$A$2:$F$198,COLUMN($F:$F),FALSE))</f>
        <v>56679.16</v>
      </c>
      <c r="T724" s="75">
        <f>AAS!B724</f>
        <v>723</v>
      </c>
      <c r="U724" s="75" t="str">
        <f>AAS!C724</f>
        <v>USA</v>
      </c>
      <c r="V724" cm="1">
        <f t="array" ref="V724">IF(VLOOKUP(U724,$A$2:$F$198,COLUMN($F:$F),FALSE)=0,NA(),VLOOKUP(U724,$A$2:$F$198,COLUMN($F:$F),FALSE))</f>
        <v>63809.64</v>
      </c>
    </row>
    <row r="725" spans="12:22">
      <c r="L725">
        <f>NAMS!B725</f>
        <v>827</v>
      </c>
      <c r="M725" t="str">
        <f>NAMS!K725</f>
        <v>USA</v>
      </c>
      <c r="N725" cm="1">
        <f t="array" ref="N725">IF(VLOOKUP(M725,$A$2:$F$198,COLUMN($F:$F),FALSE)=0,NA(),VLOOKUP(M725,$A$2:$F$198,COLUMN($F:$F),FALSE))</f>
        <v>63809.64</v>
      </c>
      <c r="T725" s="75">
        <f>AAS!B725</f>
        <v>724</v>
      </c>
      <c r="U725" s="75" t="str">
        <f>AAS!C725</f>
        <v>USA</v>
      </c>
      <c r="V725" cm="1">
        <f t="array" ref="V725">IF(VLOOKUP(U725,$A$2:$F$198,COLUMN($F:$F),FALSE)=0,NA(),VLOOKUP(U725,$A$2:$F$198,COLUMN($F:$F),FALSE))</f>
        <v>63809.64</v>
      </c>
    </row>
    <row r="726" spans="12:22">
      <c r="L726">
        <f>NAMS!B726</f>
        <v>828</v>
      </c>
      <c r="M726" t="str">
        <f>NAMS!K726</f>
        <v>USA</v>
      </c>
      <c r="N726" cm="1">
        <f t="array" ref="N726">IF(VLOOKUP(M726,$A$2:$F$198,COLUMN($F:$F),FALSE)=0,NA(),VLOOKUP(M726,$A$2:$F$198,COLUMN($F:$F),FALSE))</f>
        <v>63809.64</v>
      </c>
      <c r="T726" s="75">
        <f>AAS!B726</f>
        <v>725</v>
      </c>
      <c r="U726" s="75" t="str">
        <f>AAS!C726</f>
        <v>USA</v>
      </c>
      <c r="V726" cm="1">
        <f t="array" ref="V726">IF(VLOOKUP(U726,$A$2:$F$198,COLUMN($F:$F),FALSE)=0,NA(),VLOOKUP(U726,$A$2:$F$198,COLUMN($F:$F),FALSE))</f>
        <v>63809.64</v>
      </c>
    </row>
    <row r="727" spans="12:22">
      <c r="L727">
        <f>NAMS!B727</f>
        <v>829</v>
      </c>
      <c r="M727" t="str">
        <f>NAMS!K727</f>
        <v>Canada</v>
      </c>
      <c r="N727" cm="1">
        <f t="array" ref="N727">IF(VLOOKUP(M727,$A$2:$F$198,COLUMN($F:$F),FALSE)=0,NA(),VLOOKUP(M727,$A$2:$F$198,COLUMN($F:$F),FALSE))</f>
        <v>49196.49</v>
      </c>
      <c r="T727" s="75">
        <f>AAS!B727</f>
        <v>726</v>
      </c>
      <c r="U727" s="75" t="str">
        <f>AAS!C727</f>
        <v>USA</v>
      </c>
      <c r="V727" cm="1">
        <f t="array" ref="V727">IF(VLOOKUP(U727,$A$2:$F$198,COLUMN($F:$F),FALSE)=0,NA(),VLOOKUP(U727,$A$2:$F$198,COLUMN($F:$F),FALSE))</f>
        <v>63809.64</v>
      </c>
    </row>
    <row r="728" spans="12:22">
      <c r="L728">
        <f>NAMS!B728</f>
        <v>830</v>
      </c>
      <c r="M728" t="str">
        <f>NAMS!K728</f>
        <v>USA</v>
      </c>
      <c r="N728" cm="1">
        <f t="array" ref="N728">IF(VLOOKUP(M728,$A$2:$F$198,COLUMN($F:$F),FALSE)=0,NA(),VLOOKUP(M728,$A$2:$F$198,COLUMN($F:$F),FALSE))</f>
        <v>63809.64</v>
      </c>
      <c r="T728" s="75">
        <f>AAS!B728</f>
        <v>727</v>
      </c>
      <c r="U728" s="75" t="str">
        <f>AAS!C728</f>
        <v>USA</v>
      </c>
      <c r="V728" cm="1">
        <f t="array" ref="V728">IF(VLOOKUP(U728,$A$2:$F$198,COLUMN($F:$F),FALSE)=0,NA(),VLOOKUP(U728,$A$2:$F$198,COLUMN($F:$F),FALSE))</f>
        <v>63809.64</v>
      </c>
    </row>
    <row r="729" spans="12:22">
      <c r="L729">
        <f>NAMS!B729</f>
        <v>831</v>
      </c>
      <c r="M729" t="str">
        <f>NAMS!K729</f>
        <v>USA</v>
      </c>
      <c r="N729" cm="1">
        <f t="array" ref="N729">IF(VLOOKUP(M729,$A$2:$F$198,COLUMN($F:$F),FALSE)=0,NA(),VLOOKUP(M729,$A$2:$F$198,COLUMN($F:$F),FALSE))</f>
        <v>63809.64</v>
      </c>
      <c r="T729" s="75">
        <f>AAS!B729</f>
        <v>728</v>
      </c>
      <c r="U729" s="75" t="str">
        <f>AAS!C729</f>
        <v>United Kingdom</v>
      </c>
      <c r="V729" cm="1">
        <f t="array" ref="V729">IF(VLOOKUP(U729,$A$2:$F$198,COLUMN($F:$F),FALSE)=0,NA(),VLOOKUP(U729,$A$2:$F$198,COLUMN($F:$F),FALSE))</f>
        <v>40800.480000000003</v>
      </c>
    </row>
    <row r="730" spans="12:22">
      <c r="L730">
        <f>NAMS!B730</f>
        <v>832</v>
      </c>
      <c r="M730" t="str">
        <f>NAMS!K730</f>
        <v>USA</v>
      </c>
      <c r="N730" cm="1">
        <f t="array" ref="N730">IF(VLOOKUP(M730,$A$2:$F$198,COLUMN($F:$F),FALSE)=0,NA(),VLOOKUP(M730,$A$2:$F$198,COLUMN($F:$F),FALSE))</f>
        <v>63809.64</v>
      </c>
      <c r="T730" s="75">
        <f>AAS!B730</f>
        <v>729</v>
      </c>
      <c r="U730" s="75" t="str">
        <f>AAS!C730</f>
        <v>USA</v>
      </c>
      <c r="V730" cm="1">
        <f t="array" ref="V730">IF(VLOOKUP(U730,$A$2:$F$198,COLUMN($F:$F),FALSE)=0,NA(),VLOOKUP(U730,$A$2:$F$198,COLUMN($F:$F),FALSE))</f>
        <v>63809.64</v>
      </c>
    </row>
    <row r="731" spans="12:22">
      <c r="L731">
        <f>NAMS!B731</f>
        <v>833</v>
      </c>
      <c r="M731" t="str">
        <f>NAMS!K731</f>
        <v>USA</v>
      </c>
      <c r="N731" cm="1">
        <f t="array" ref="N731">IF(VLOOKUP(M731,$A$2:$F$198,COLUMN($F:$F),FALSE)=0,NA(),VLOOKUP(M731,$A$2:$F$198,COLUMN($F:$F),FALSE))</f>
        <v>63809.64</v>
      </c>
      <c r="T731" s="75">
        <f>AAS!B731</f>
        <v>730</v>
      </c>
      <c r="U731" s="75" t="str">
        <f>AAS!C731</f>
        <v>USA</v>
      </c>
      <c r="V731" cm="1">
        <f t="array" ref="V731">IF(VLOOKUP(U731,$A$2:$F$198,COLUMN($F:$F),FALSE)=0,NA(),VLOOKUP(U731,$A$2:$F$198,COLUMN($F:$F),FALSE))</f>
        <v>63809.64</v>
      </c>
    </row>
    <row r="732" spans="12:22">
      <c r="L732">
        <f>NAMS!B732</f>
        <v>834</v>
      </c>
      <c r="M732" t="str">
        <f>NAMS!K732</f>
        <v>USA</v>
      </c>
      <c r="N732" cm="1">
        <f t="array" ref="N732">IF(VLOOKUP(M732,$A$2:$F$198,COLUMN($F:$F),FALSE)=0,NA(),VLOOKUP(M732,$A$2:$F$198,COLUMN($F:$F),FALSE))</f>
        <v>63809.64</v>
      </c>
      <c r="T732" s="75">
        <f>AAS!B732</f>
        <v>731</v>
      </c>
      <c r="U732" s="75" t="str">
        <f>AAS!C732</f>
        <v>USA</v>
      </c>
      <c r="V732" cm="1">
        <f t="array" ref="V732">IF(VLOOKUP(U732,$A$2:$F$198,COLUMN($F:$F),FALSE)=0,NA(),VLOOKUP(U732,$A$2:$F$198,COLUMN($F:$F),FALSE))</f>
        <v>63809.64</v>
      </c>
    </row>
    <row r="733" spans="12:22">
      <c r="L733">
        <f>NAMS!B733</f>
        <v>835</v>
      </c>
      <c r="M733" t="str">
        <f>NAMS!K733</f>
        <v>USA</v>
      </c>
      <c r="N733" cm="1">
        <f t="array" ref="N733">IF(VLOOKUP(M733,$A$2:$F$198,COLUMN($F:$F),FALSE)=0,NA(),VLOOKUP(M733,$A$2:$F$198,COLUMN($F:$F),FALSE))</f>
        <v>63809.64</v>
      </c>
      <c r="T733" s="75">
        <f>AAS!B733</f>
        <v>732</v>
      </c>
      <c r="U733" s="75" t="str">
        <f>AAS!C733</f>
        <v>Spain</v>
      </c>
      <c r="V733" cm="1">
        <f t="array" ref="V733">IF(VLOOKUP(U733,$A$2:$F$198,COLUMN($F:$F),FALSE)=0,NA(),VLOOKUP(U733,$A$2:$F$198,COLUMN($F:$F),FALSE))</f>
        <v>32023.79</v>
      </c>
    </row>
    <row r="734" spans="12:22">
      <c r="L734">
        <f>NAMS!B734</f>
        <v>836</v>
      </c>
      <c r="M734" t="str">
        <f>NAMS!K734</f>
        <v>USA</v>
      </c>
      <c r="N734" cm="1">
        <f t="array" ref="N734">IF(VLOOKUP(M734,$A$2:$F$198,COLUMN($F:$F),FALSE)=0,NA(),VLOOKUP(M734,$A$2:$F$198,COLUMN($F:$F),FALSE))</f>
        <v>63809.64</v>
      </c>
      <c r="T734" s="75">
        <f>AAS!B734</f>
        <v>733</v>
      </c>
      <c r="U734" s="75" t="str">
        <f>AAS!C734</f>
        <v>USA</v>
      </c>
      <c r="V734" cm="1">
        <f t="array" ref="V734">IF(VLOOKUP(U734,$A$2:$F$198,COLUMN($F:$F),FALSE)=0,NA(),VLOOKUP(U734,$A$2:$F$198,COLUMN($F:$F),FALSE))</f>
        <v>63809.64</v>
      </c>
    </row>
    <row r="735" spans="12:22">
      <c r="L735">
        <f>NAMS!B735</f>
        <v>837</v>
      </c>
      <c r="M735" t="str">
        <f>NAMS!K735</f>
        <v>USA</v>
      </c>
      <c r="N735" cm="1">
        <f t="array" ref="N735">IF(VLOOKUP(M735,$A$2:$F$198,COLUMN($F:$F),FALSE)=0,NA(),VLOOKUP(M735,$A$2:$F$198,COLUMN($F:$F),FALSE))</f>
        <v>63809.64</v>
      </c>
      <c r="T735" s="75">
        <f>AAS!B735</f>
        <v>734</v>
      </c>
      <c r="U735" s="75" t="str">
        <f>AAS!C735</f>
        <v>USA</v>
      </c>
      <c r="V735" cm="1">
        <f t="array" ref="V735">IF(VLOOKUP(U735,$A$2:$F$198,COLUMN($F:$F),FALSE)=0,NA(),VLOOKUP(U735,$A$2:$F$198,COLUMN($F:$F),FALSE))</f>
        <v>63809.64</v>
      </c>
    </row>
    <row r="736" spans="12:22">
      <c r="L736">
        <f>NAMS!B736</f>
        <v>838</v>
      </c>
      <c r="M736" t="str">
        <f>NAMS!K736</f>
        <v>Netherlands</v>
      </c>
      <c r="N736" cm="1">
        <f t="array" ref="N736">IF(VLOOKUP(M736,$A$2:$F$198,COLUMN($F:$F),FALSE)=0,NA(),VLOOKUP(M736,$A$2:$F$198,COLUMN($F:$F),FALSE))</f>
        <v>53666.48</v>
      </c>
      <c r="T736" s="75">
        <f>AAS!B736</f>
        <v>735</v>
      </c>
      <c r="U736" s="75" t="str">
        <f>AAS!C736</f>
        <v>USA</v>
      </c>
      <c r="V736" cm="1">
        <f t="array" ref="V736">IF(VLOOKUP(U736,$A$2:$F$198,COLUMN($F:$F),FALSE)=0,NA(),VLOOKUP(U736,$A$2:$F$198,COLUMN($F:$F),FALSE))</f>
        <v>63809.64</v>
      </c>
    </row>
    <row r="737" spans="12:22">
      <c r="L737">
        <f>NAMS!B737</f>
        <v>839</v>
      </c>
      <c r="M737" t="str">
        <f>NAMS!K737</f>
        <v>Canada</v>
      </c>
      <c r="N737" cm="1">
        <f t="array" ref="N737">IF(VLOOKUP(M737,$A$2:$F$198,COLUMN($F:$F),FALSE)=0,NA(),VLOOKUP(M737,$A$2:$F$198,COLUMN($F:$F),FALSE))</f>
        <v>49196.49</v>
      </c>
      <c r="T737" s="75">
        <f>AAS!B737</f>
        <v>736</v>
      </c>
      <c r="U737" s="75" t="str">
        <f>AAS!C737</f>
        <v>USA</v>
      </c>
      <c r="V737" cm="1">
        <f t="array" ref="V737">IF(VLOOKUP(U737,$A$2:$F$198,COLUMN($F:$F),FALSE)=0,NA(),VLOOKUP(U737,$A$2:$F$198,COLUMN($F:$F),FALSE))</f>
        <v>63809.64</v>
      </c>
    </row>
    <row r="738" spans="12:22">
      <c r="L738">
        <f>NAMS!B738</f>
        <v>840</v>
      </c>
      <c r="M738" t="str">
        <f>NAMS!K738</f>
        <v>USA</v>
      </c>
      <c r="N738" cm="1">
        <f t="array" ref="N738">IF(VLOOKUP(M738,$A$2:$F$198,COLUMN($F:$F),FALSE)=0,NA(),VLOOKUP(M738,$A$2:$F$198,COLUMN($F:$F),FALSE))</f>
        <v>63809.64</v>
      </c>
      <c r="T738" s="75">
        <f>AAS!B738</f>
        <v>737</v>
      </c>
      <c r="U738" s="75" t="str">
        <f>AAS!C738</f>
        <v>USA</v>
      </c>
      <c r="V738" cm="1">
        <f t="array" ref="V738">IF(VLOOKUP(U738,$A$2:$F$198,COLUMN($F:$F),FALSE)=0,NA(),VLOOKUP(U738,$A$2:$F$198,COLUMN($F:$F),FALSE))</f>
        <v>63809.64</v>
      </c>
    </row>
    <row r="739" spans="12:22">
      <c r="L739">
        <f>NAMS!B739</f>
        <v>841</v>
      </c>
      <c r="M739" t="str">
        <f>NAMS!K739</f>
        <v>Brazil</v>
      </c>
      <c r="N739" cm="1">
        <f t="array" ref="N739">IF(VLOOKUP(M739,$A$2:$F$198,COLUMN($F:$F),FALSE)=0,NA(),VLOOKUP(M739,$A$2:$F$198,COLUMN($F:$F),FALSE))</f>
        <v>10913.42</v>
      </c>
      <c r="T739" s="75">
        <f>AAS!B739</f>
        <v>738</v>
      </c>
      <c r="U739" s="75" t="str">
        <f>AAS!C739</f>
        <v>USA</v>
      </c>
      <c r="V739" cm="1">
        <f t="array" ref="V739">IF(VLOOKUP(U739,$A$2:$F$198,COLUMN($F:$F),FALSE)=0,NA(),VLOOKUP(U739,$A$2:$F$198,COLUMN($F:$F),FALSE))</f>
        <v>63809.64</v>
      </c>
    </row>
    <row r="740" spans="12:22">
      <c r="L740">
        <f>NAMS!B740</f>
        <v>842</v>
      </c>
      <c r="M740" t="str">
        <f>NAMS!K740</f>
        <v>USA</v>
      </c>
      <c r="N740" cm="1">
        <f t="array" ref="N740">IF(VLOOKUP(M740,$A$2:$F$198,COLUMN($F:$F),FALSE)=0,NA(),VLOOKUP(M740,$A$2:$F$198,COLUMN($F:$F),FALSE))</f>
        <v>63809.64</v>
      </c>
      <c r="T740" s="75">
        <f>AAS!B740</f>
        <v>739</v>
      </c>
      <c r="U740" s="75" t="str">
        <f>AAS!C740</f>
        <v>USA</v>
      </c>
      <c r="V740" cm="1">
        <f t="array" ref="V740">IF(VLOOKUP(U740,$A$2:$F$198,COLUMN($F:$F),FALSE)=0,NA(),VLOOKUP(U740,$A$2:$F$198,COLUMN($F:$F),FALSE))</f>
        <v>63809.64</v>
      </c>
    </row>
    <row r="741" spans="12:22">
      <c r="L741">
        <f>NAMS!B741</f>
        <v>843</v>
      </c>
      <c r="M741" t="str">
        <f>NAMS!K741</f>
        <v>USA</v>
      </c>
      <c r="N741" cm="1">
        <f t="array" ref="N741">IF(VLOOKUP(M741,$A$2:$F$198,COLUMN($F:$F),FALSE)=0,NA(),VLOOKUP(M741,$A$2:$F$198,COLUMN($F:$F),FALSE))</f>
        <v>63809.64</v>
      </c>
      <c r="T741" s="75">
        <f>AAS!B741</f>
        <v>740</v>
      </c>
      <c r="U741" s="75" t="str">
        <f>AAS!C741</f>
        <v>USA</v>
      </c>
      <c r="V741" cm="1">
        <f t="array" ref="V741">IF(VLOOKUP(U741,$A$2:$F$198,COLUMN($F:$F),FALSE)=0,NA(),VLOOKUP(U741,$A$2:$F$198,COLUMN($F:$F),FALSE))</f>
        <v>63809.64</v>
      </c>
    </row>
    <row r="742" spans="12:22">
      <c r="L742">
        <f>NAMS!B742</f>
        <v>844</v>
      </c>
      <c r="M742" t="str">
        <f>NAMS!K742</f>
        <v>USA</v>
      </c>
      <c r="N742" cm="1">
        <f t="array" ref="N742">IF(VLOOKUP(M742,$A$2:$F$198,COLUMN($F:$F),FALSE)=0,NA(),VLOOKUP(M742,$A$2:$F$198,COLUMN($F:$F),FALSE))</f>
        <v>63809.64</v>
      </c>
      <c r="T742" s="75">
        <f>AAS!B742</f>
        <v>741</v>
      </c>
      <c r="U742" s="75" t="str">
        <f>AAS!C742</f>
        <v>USA</v>
      </c>
      <c r="V742" cm="1">
        <f t="array" ref="V742">IF(VLOOKUP(U742,$A$2:$F$198,COLUMN($F:$F),FALSE)=0,NA(),VLOOKUP(U742,$A$2:$F$198,COLUMN($F:$F),FALSE))</f>
        <v>63809.64</v>
      </c>
    </row>
    <row r="743" spans="12:22">
      <c r="L743">
        <f>NAMS!B743</f>
        <v>845</v>
      </c>
      <c r="M743" t="str">
        <f>NAMS!K743</f>
        <v>USA</v>
      </c>
      <c r="N743" cm="1">
        <f t="array" ref="N743">IF(VLOOKUP(M743,$A$2:$F$198,COLUMN($F:$F),FALSE)=0,NA(),VLOOKUP(M743,$A$2:$F$198,COLUMN($F:$F),FALSE))</f>
        <v>63809.64</v>
      </c>
      <c r="T743" s="75">
        <f>AAS!B743</f>
        <v>742</v>
      </c>
      <c r="U743" s="75" t="str">
        <f>AAS!C743</f>
        <v>USA</v>
      </c>
      <c r="V743" cm="1">
        <f t="array" ref="V743">IF(VLOOKUP(U743,$A$2:$F$198,COLUMN($F:$F),FALSE)=0,NA(),VLOOKUP(U743,$A$2:$F$198,COLUMN($F:$F),FALSE))</f>
        <v>63809.64</v>
      </c>
    </row>
    <row r="744" spans="12:22">
      <c r="L744">
        <f>NAMS!B744</f>
        <v>846</v>
      </c>
      <c r="M744" t="str">
        <f>NAMS!K744</f>
        <v>Canada</v>
      </c>
      <c r="N744" cm="1">
        <f t="array" ref="N744">IF(VLOOKUP(M744,$A$2:$F$198,COLUMN($F:$F),FALSE)=0,NA(),VLOOKUP(M744,$A$2:$F$198,COLUMN($F:$F),FALSE))</f>
        <v>49196.49</v>
      </c>
      <c r="T744" s="75">
        <f>AAS!B744</f>
        <v>743</v>
      </c>
      <c r="U744" s="75" t="str">
        <f>AAS!C744</f>
        <v>USA</v>
      </c>
      <c r="V744" cm="1">
        <f t="array" ref="V744">IF(VLOOKUP(U744,$A$2:$F$198,COLUMN($F:$F),FALSE)=0,NA(),VLOOKUP(U744,$A$2:$F$198,COLUMN($F:$F),FALSE))</f>
        <v>63809.64</v>
      </c>
    </row>
    <row r="745" spans="12:22">
      <c r="L745">
        <f>NAMS!B745</f>
        <v>847</v>
      </c>
      <c r="M745" t="str">
        <f>NAMS!K745</f>
        <v>Canada</v>
      </c>
      <c r="N745" cm="1">
        <f t="array" ref="N745">IF(VLOOKUP(M745,$A$2:$F$198,COLUMN($F:$F),FALSE)=0,NA(),VLOOKUP(M745,$A$2:$F$198,COLUMN($F:$F),FALSE))</f>
        <v>49196.49</v>
      </c>
      <c r="T745" s="75">
        <f>AAS!B745</f>
        <v>744</v>
      </c>
      <c r="U745" s="75" t="str">
        <f>AAS!C745</f>
        <v>USA</v>
      </c>
      <c r="V745" cm="1">
        <f t="array" ref="V745">IF(VLOOKUP(U745,$A$2:$F$198,COLUMN($F:$F),FALSE)=0,NA(),VLOOKUP(U745,$A$2:$F$198,COLUMN($F:$F),FALSE))</f>
        <v>63809.64</v>
      </c>
    </row>
    <row r="746" spans="12:22">
      <c r="L746">
        <f>NAMS!B746</f>
        <v>848</v>
      </c>
      <c r="M746" t="str">
        <f>NAMS!K746</f>
        <v>USA</v>
      </c>
      <c r="N746" cm="1">
        <f t="array" ref="N746">IF(VLOOKUP(M746,$A$2:$F$198,COLUMN($F:$F),FALSE)=0,NA(),VLOOKUP(M746,$A$2:$F$198,COLUMN($F:$F),FALSE))</f>
        <v>63809.64</v>
      </c>
      <c r="T746" s="75">
        <f>AAS!B746</f>
        <v>745</v>
      </c>
      <c r="U746" s="75" t="str">
        <f>AAS!C746</f>
        <v>USA</v>
      </c>
      <c r="V746" cm="1">
        <f t="array" ref="V746">IF(VLOOKUP(U746,$A$2:$F$198,COLUMN($F:$F),FALSE)=0,NA(),VLOOKUP(U746,$A$2:$F$198,COLUMN($F:$F),FALSE))</f>
        <v>63809.64</v>
      </c>
    </row>
    <row r="747" spans="12:22">
      <c r="L747">
        <f>NAMS!B747</f>
        <v>849</v>
      </c>
      <c r="M747" t="str">
        <f>NAMS!K747</f>
        <v>USA</v>
      </c>
      <c r="N747" cm="1">
        <f t="array" ref="N747">IF(VLOOKUP(M747,$A$2:$F$198,COLUMN($F:$F),FALSE)=0,NA(),VLOOKUP(M747,$A$2:$F$198,COLUMN($F:$F),FALSE))</f>
        <v>63809.64</v>
      </c>
      <c r="T747" s="75">
        <f>AAS!B747</f>
        <v>746</v>
      </c>
      <c r="U747" s="75" t="str">
        <f>AAS!C747</f>
        <v>USA</v>
      </c>
      <c r="V747" cm="1">
        <f t="array" ref="V747">IF(VLOOKUP(U747,$A$2:$F$198,COLUMN($F:$F),FALSE)=0,NA(),VLOOKUP(U747,$A$2:$F$198,COLUMN($F:$F),FALSE))</f>
        <v>63809.64</v>
      </c>
    </row>
    <row r="748" spans="12:22">
      <c r="L748">
        <f>NAMS!B748</f>
        <v>850</v>
      </c>
      <c r="M748" t="str">
        <f>NAMS!K748</f>
        <v>USA</v>
      </c>
      <c r="N748" cm="1">
        <f t="array" ref="N748">IF(VLOOKUP(M748,$A$2:$F$198,COLUMN($F:$F),FALSE)=0,NA(),VLOOKUP(M748,$A$2:$F$198,COLUMN($F:$F),FALSE))</f>
        <v>63809.64</v>
      </c>
      <c r="T748" s="75">
        <f>AAS!B748</f>
        <v>747</v>
      </c>
      <c r="U748" s="75" t="str">
        <f>AAS!C748</f>
        <v>USA</v>
      </c>
      <c r="V748" cm="1">
        <f t="array" ref="V748">IF(VLOOKUP(U748,$A$2:$F$198,COLUMN($F:$F),FALSE)=0,NA(),VLOOKUP(U748,$A$2:$F$198,COLUMN($F:$F),FALSE))</f>
        <v>63809.64</v>
      </c>
    </row>
    <row r="749" spans="12:22">
      <c r="L749">
        <f>NAMS!B749</f>
        <v>851</v>
      </c>
      <c r="M749" t="str">
        <f>NAMS!K749</f>
        <v>USA</v>
      </c>
      <c r="N749" cm="1">
        <f t="array" ref="N749">IF(VLOOKUP(M749,$A$2:$F$198,COLUMN($F:$F),FALSE)=0,NA(),VLOOKUP(M749,$A$2:$F$198,COLUMN($F:$F),FALSE))</f>
        <v>63809.64</v>
      </c>
      <c r="T749" s="75">
        <f>AAS!B749</f>
        <v>748</v>
      </c>
      <c r="U749" s="75" t="str">
        <f>AAS!C749</f>
        <v>USA</v>
      </c>
      <c r="V749" cm="1">
        <f t="array" ref="V749">IF(VLOOKUP(U749,$A$2:$F$198,COLUMN($F:$F),FALSE)=0,NA(),VLOOKUP(U749,$A$2:$F$198,COLUMN($F:$F),FALSE))</f>
        <v>63809.64</v>
      </c>
    </row>
    <row r="750" spans="12:22">
      <c r="L750">
        <f>NAMS!B750</f>
        <v>852</v>
      </c>
      <c r="M750" t="str">
        <f>NAMS!K750</f>
        <v>USA</v>
      </c>
      <c r="N750" cm="1">
        <f t="array" ref="N750">IF(VLOOKUP(M750,$A$2:$F$198,COLUMN($F:$F),FALSE)=0,NA(),VLOOKUP(M750,$A$2:$F$198,COLUMN($F:$F),FALSE))</f>
        <v>63809.64</v>
      </c>
      <c r="T750" s="75">
        <f>AAS!B750</f>
        <v>749</v>
      </c>
      <c r="U750" s="75" t="str">
        <f>AAS!C750</f>
        <v>USA</v>
      </c>
      <c r="V750" cm="1">
        <f t="array" ref="V750">IF(VLOOKUP(U750,$A$2:$F$198,COLUMN($F:$F),FALSE)=0,NA(),VLOOKUP(U750,$A$2:$F$198,COLUMN($F:$F),FALSE))</f>
        <v>63809.64</v>
      </c>
    </row>
    <row r="751" spans="12:22">
      <c r="L751">
        <f>NAMS!B751</f>
        <v>853</v>
      </c>
      <c r="M751" t="str">
        <f>NAMS!K751</f>
        <v>USA</v>
      </c>
      <c r="N751" cm="1">
        <f t="array" ref="N751">IF(VLOOKUP(M751,$A$2:$F$198,COLUMN($F:$F),FALSE)=0,NA(),VLOOKUP(M751,$A$2:$F$198,COLUMN($F:$F),FALSE))</f>
        <v>63809.64</v>
      </c>
      <c r="T751" s="75">
        <f>AAS!B751</f>
        <v>750</v>
      </c>
      <c r="U751" s="75" t="str">
        <f>AAS!C751</f>
        <v>United Kingdom</v>
      </c>
      <c r="V751" cm="1">
        <f t="array" ref="V751">IF(VLOOKUP(U751,$A$2:$F$198,COLUMN($F:$F),FALSE)=0,NA(),VLOOKUP(U751,$A$2:$F$198,COLUMN($F:$F),FALSE))</f>
        <v>40800.480000000003</v>
      </c>
    </row>
    <row r="752" spans="12:22">
      <c r="L752">
        <f>NAMS!B752</f>
        <v>854</v>
      </c>
      <c r="M752" t="str">
        <f>NAMS!K752</f>
        <v>USA</v>
      </c>
      <c r="N752" cm="1">
        <f t="array" ref="N752">IF(VLOOKUP(M752,$A$2:$F$198,COLUMN($F:$F),FALSE)=0,NA(),VLOOKUP(M752,$A$2:$F$198,COLUMN($F:$F),FALSE))</f>
        <v>63809.64</v>
      </c>
      <c r="T752" s="75">
        <f>AAS!B752</f>
        <v>751</v>
      </c>
      <c r="U752" s="75" t="str">
        <f>AAS!C752</f>
        <v>USA</v>
      </c>
      <c r="V752" cm="1">
        <f t="array" ref="V752">IF(VLOOKUP(U752,$A$2:$F$198,COLUMN($F:$F),FALSE)=0,NA(),VLOOKUP(U752,$A$2:$F$198,COLUMN($F:$F),FALSE))</f>
        <v>63809.64</v>
      </c>
    </row>
    <row r="753" spans="12:22">
      <c r="L753">
        <f>NAMS!B753</f>
        <v>855</v>
      </c>
      <c r="M753" t="str">
        <f>NAMS!K753</f>
        <v>USA</v>
      </c>
      <c r="N753" cm="1">
        <f t="array" ref="N753">IF(VLOOKUP(M753,$A$2:$F$198,COLUMN($F:$F),FALSE)=0,NA(),VLOOKUP(M753,$A$2:$F$198,COLUMN($F:$F),FALSE))</f>
        <v>63809.64</v>
      </c>
      <c r="T753" s="75">
        <f>AAS!B753</f>
        <v>752</v>
      </c>
      <c r="U753" s="75" t="str">
        <f>AAS!C753</f>
        <v>USA</v>
      </c>
      <c r="V753" cm="1">
        <f t="array" ref="V753">IF(VLOOKUP(U753,$A$2:$F$198,COLUMN($F:$F),FALSE)=0,NA(),VLOOKUP(U753,$A$2:$F$198,COLUMN($F:$F),FALSE))</f>
        <v>63809.64</v>
      </c>
    </row>
    <row r="754" spans="12:22">
      <c r="L754">
        <f>NAMS!B754</f>
        <v>856</v>
      </c>
      <c r="M754" t="str">
        <f>NAMS!K754</f>
        <v>USA</v>
      </c>
      <c r="N754" cm="1">
        <f t="array" ref="N754">IF(VLOOKUP(M754,$A$2:$F$198,COLUMN($F:$F),FALSE)=0,NA(),VLOOKUP(M754,$A$2:$F$198,COLUMN($F:$F),FALSE))</f>
        <v>63809.64</v>
      </c>
      <c r="T754" s="75">
        <f>AAS!B754</f>
        <v>753</v>
      </c>
      <c r="U754" s="75" t="str">
        <f>AAS!C754</f>
        <v>USA</v>
      </c>
      <c r="V754" cm="1">
        <f t="array" ref="V754">IF(VLOOKUP(U754,$A$2:$F$198,COLUMN($F:$F),FALSE)=0,NA(),VLOOKUP(U754,$A$2:$F$198,COLUMN($F:$F),FALSE))</f>
        <v>63809.64</v>
      </c>
    </row>
    <row r="755" spans="12:22">
      <c r="L755">
        <f>NAMS!B755</f>
        <v>857</v>
      </c>
      <c r="M755" t="str">
        <f>NAMS!K755</f>
        <v>USA</v>
      </c>
      <c r="N755" cm="1">
        <f t="array" ref="N755">IF(VLOOKUP(M755,$A$2:$F$198,COLUMN($F:$F),FALSE)=0,NA(),VLOOKUP(M755,$A$2:$F$198,COLUMN($F:$F),FALSE))</f>
        <v>63809.64</v>
      </c>
      <c r="T755" s="75">
        <f>AAS!B755</f>
        <v>754</v>
      </c>
      <c r="U755" s="75" t="str">
        <f>AAS!C755</f>
        <v>USA</v>
      </c>
      <c r="V755" cm="1">
        <f t="array" ref="V755">IF(VLOOKUP(U755,$A$2:$F$198,COLUMN($F:$F),FALSE)=0,NA(),VLOOKUP(U755,$A$2:$F$198,COLUMN($F:$F),FALSE))</f>
        <v>63809.64</v>
      </c>
    </row>
    <row r="756" spans="12:22">
      <c r="L756">
        <f>NAMS!B756</f>
        <v>858</v>
      </c>
      <c r="M756" t="str">
        <f>NAMS!K756</f>
        <v>USA</v>
      </c>
      <c r="N756" cm="1">
        <f t="array" ref="N756">IF(VLOOKUP(M756,$A$2:$F$198,COLUMN($F:$F),FALSE)=0,NA(),VLOOKUP(M756,$A$2:$F$198,COLUMN($F:$F),FALSE))</f>
        <v>63809.64</v>
      </c>
      <c r="T756" s="75">
        <f>AAS!B756</f>
        <v>755</v>
      </c>
      <c r="U756" s="75" t="str">
        <f>AAS!C756</f>
        <v>USA</v>
      </c>
      <c r="V756" cm="1">
        <f t="array" ref="V756">IF(VLOOKUP(U756,$A$2:$F$198,COLUMN($F:$F),FALSE)=0,NA(),VLOOKUP(U756,$A$2:$F$198,COLUMN($F:$F),FALSE))</f>
        <v>63809.64</v>
      </c>
    </row>
    <row r="757" spans="12:22">
      <c r="L757">
        <f>NAMS!B757</f>
        <v>859</v>
      </c>
      <c r="M757" t="str">
        <f>NAMS!K757</f>
        <v>USA</v>
      </c>
      <c r="N757" cm="1">
        <f t="array" ref="N757">IF(VLOOKUP(M757,$A$2:$F$198,COLUMN($F:$F),FALSE)=0,NA(),VLOOKUP(M757,$A$2:$F$198,COLUMN($F:$F),FALSE))</f>
        <v>63809.64</v>
      </c>
      <c r="T757" s="75">
        <f>AAS!B757</f>
        <v>756</v>
      </c>
      <c r="U757" s="75" t="str">
        <f>AAS!C757</f>
        <v>Germany</v>
      </c>
      <c r="V757" cm="1">
        <f t="array" ref="V757">IF(VLOOKUP(U757,$A$2:$F$198,COLUMN($F:$F),FALSE)=0,NA(),VLOOKUP(U757,$A$2:$F$198,COLUMN($F:$F),FALSE))</f>
        <v>49180.54</v>
      </c>
    </row>
    <row r="758" spans="12:22">
      <c r="L758">
        <f>NAMS!B758</f>
        <v>860</v>
      </c>
      <c r="M758" t="str">
        <f>NAMS!K758</f>
        <v>USA</v>
      </c>
      <c r="N758" cm="1">
        <f t="array" ref="N758">IF(VLOOKUP(M758,$A$2:$F$198,COLUMN($F:$F),FALSE)=0,NA(),VLOOKUP(M758,$A$2:$F$198,COLUMN($F:$F),FALSE))</f>
        <v>63809.64</v>
      </c>
      <c r="T758" s="75">
        <f>AAS!B758</f>
        <v>757</v>
      </c>
      <c r="U758" s="75" t="str">
        <f>AAS!C758</f>
        <v>Russia</v>
      </c>
      <c r="V758" cm="1">
        <f t="array" ref="V758">IF(VLOOKUP(U758,$A$2:$F$198,COLUMN($F:$F),FALSE)=0,NA(),VLOOKUP(U758,$A$2:$F$198,COLUMN($F:$F),FALSE))</f>
        <v>11082.17</v>
      </c>
    </row>
    <row r="759" spans="12:22">
      <c r="L759">
        <f>NAMS!B759</f>
        <v>861</v>
      </c>
      <c r="M759" t="str">
        <f>NAMS!K759</f>
        <v>USA</v>
      </c>
      <c r="N759" cm="1">
        <f t="array" ref="N759">IF(VLOOKUP(M759,$A$2:$F$198,COLUMN($F:$F),FALSE)=0,NA(),VLOOKUP(M759,$A$2:$F$198,COLUMN($F:$F),FALSE))</f>
        <v>63809.64</v>
      </c>
      <c r="T759" s="75">
        <f>AAS!B759</f>
        <v>758</v>
      </c>
      <c r="U759" s="75" t="str">
        <f>AAS!C759</f>
        <v>Uruguay</v>
      </c>
      <c r="V759" cm="1">
        <f t="array" ref="V759">IF(VLOOKUP(U759,$A$2:$F$198,COLUMN($F:$F),FALSE)=0,NA(),VLOOKUP(U759,$A$2:$F$198,COLUMN($F:$F),FALSE))</f>
        <v>19765.599999999999</v>
      </c>
    </row>
    <row r="760" spans="12:22">
      <c r="L760">
        <f>NAMS!B760</f>
        <v>862</v>
      </c>
      <c r="M760" t="str">
        <f>NAMS!K760</f>
        <v>Netherlands</v>
      </c>
      <c r="N760" cm="1">
        <f t="array" ref="N760">IF(VLOOKUP(M760,$A$2:$F$198,COLUMN($F:$F),FALSE)=0,NA(),VLOOKUP(M760,$A$2:$F$198,COLUMN($F:$F),FALSE))</f>
        <v>53666.48</v>
      </c>
      <c r="T760" s="75">
        <f>AAS!B760</f>
        <v>759</v>
      </c>
      <c r="U760" s="75" t="str">
        <f>AAS!C760</f>
        <v>USA</v>
      </c>
      <c r="V760" cm="1">
        <f t="array" ref="V760">IF(VLOOKUP(U760,$A$2:$F$198,COLUMN($F:$F),FALSE)=0,NA(),VLOOKUP(U760,$A$2:$F$198,COLUMN($F:$F),FALSE))</f>
        <v>63809.64</v>
      </c>
    </row>
    <row r="761" spans="12:22">
      <c r="L761">
        <f>NAMS!B761</f>
        <v>863</v>
      </c>
      <c r="M761" t="str">
        <f>NAMS!K761</f>
        <v>USA</v>
      </c>
      <c r="N761" cm="1">
        <f t="array" ref="N761">IF(VLOOKUP(M761,$A$2:$F$198,COLUMN($F:$F),FALSE)=0,NA(),VLOOKUP(M761,$A$2:$F$198,COLUMN($F:$F),FALSE))</f>
        <v>63809.64</v>
      </c>
      <c r="T761" s="75">
        <f>AAS!B761</f>
        <v>760</v>
      </c>
      <c r="U761" s="75" t="str">
        <f>AAS!C761</f>
        <v>USA</v>
      </c>
      <c r="V761" cm="1">
        <f t="array" ref="V761">IF(VLOOKUP(U761,$A$2:$F$198,COLUMN($F:$F),FALSE)=0,NA(),VLOOKUP(U761,$A$2:$F$198,COLUMN($F:$F),FALSE))</f>
        <v>63809.64</v>
      </c>
    </row>
    <row r="762" spans="12:22">
      <c r="L762">
        <f>NAMS!B762</f>
        <v>864</v>
      </c>
      <c r="M762" t="str">
        <f>NAMS!K762</f>
        <v>USA</v>
      </c>
      <c r="N762" cm="1">
        <f t="array" ref="N762">IF(VLOOKUP(M762,$A$2:$F$198,COLUMN($F:$F),FALSE)=0,NA(),VLOOKUP(M762,$A$2:$F$198,COLUMN($F:$F),FALSE))</f>
        <v>63809.64</v>
      </c>
      <c r="T762" s="75">
        <f>AAS!B762</f>
        <v>761</v>
      </c>
      <c r="U762" s="75" t="str">
        <f>AAS!C762</f>
        <v>USA</v>
      </c>
      <c r="V762" cm="1">
        <f t="array" ref="V762">IF(VLOOKUP(U762,$A$2:$F$198,COLUMN($F:$F),FALSE)=0,NA(),VLOOKUP(U762,$A$2:$F$198,COLUMN($F:$F),FALSE))</f>
        <v>63809.64</v>
      </c>
    </row>
    <row r="763" spans="12:22">
      <c r="L763">
        <f>NAMS!B763</f>
        <v>865</v>
      </c>
      <c r="M763" t="str">
        <f>NAMS!K763</f>
        <v>USA</v>
      </c>
      <c r="N763" cm="1">
        <f t="array" ref="N763">IF(VLOOKUP(M763,$A$2:$F$198,COLUMN($F:$F),FALSE)=0,NA(),VLOOKUP(M763,$A$2:$F$198,COLUMN($F:$F),FALSE))</f>
        <v>63809.64</v>
      </c>
      <c r="T763" s="75">
        <f>AAS!B763</f>
        <v>762</v>
      </c>
      <c r="U763" s="75" t="str">
        <f>AAS!C763</f>
        <v>USA</v>
      </c>
      <c r="V763" cm="1">
        <f t="array" ref="V763">IF(VLOOKUP(U763,$A$2:$F$198,COLUMN($F:$F),FALSE)=0,NA(),VLOOKUP(U763,$A$2:$F$198,COLUMN($F:$F),FALSE))</f>
        <v>63809.64</v>
      </c>
    </row>
    <row r="764" spans="12:22">
      <c r="L764">
        <f>NAMS!B764</f>
        <v>866</v>
      </c>
      <c r="M764" t="str">
        <f>NAMS!K764</f>
        <v>USA</v>
      </c>
      <c r="N764" cm="1">
        <f t="array" ref="N764">IF(VLOOKUP(M764,$A$2:$F$198,COLUMN($F:$F),FALSE)=0,NA(),VLOOKUP(M764,$A$2:$F$198,COLUMN($F:$F),FALSE))</f>
        <v>63809.64</v>
      </c>
      <c r="T764" s="75">
        <f>AAS!B764</f>
        <v>763</v>
      </c>
      <c r="U764" s="75" t="str">
        <f>AAS!C764</f>
        <v>USA</v>
      </c>
      <c r="V764" cm="1">
        <f t="array" ref="V764">IF(VLOOKUP(U764,$A$2:$F$198,COLUMN($F:$F),FALSE)=0,NA(),VLOOKUP(U764,$A$2:$F$198,COLUMN($F:$F),FALSE))</f>
        <v>63809.64</v>
      </c>
    </row>
    <row r="765" spans="12:22">
      <c r="L765">
        <f>NAMS!B765</f>
        <v>867</v>
      </c>
      <c r="M765" t="str">
        <f>NAMS!K765</f>
        <v>USA</v>
      </c>
      <c r="N765" cm="1">
        <f t="array" ref="N765">IF(VLOOKUP(M765,$A$2:$F$198,COLUMN($F:$F),FALSE)=0,NA(),VLOOKUP(M765,$A$2:$F$198,COLUMN($F:$F),FALSE))</f>
        <v>63809.64</v>
      </c>
      <c r="T765" s="75">
        <f>AAS!B765</f>
        <v>764</v>
      </c>
      <c r="U765" s="75" t="str">
        <f>AAS!C765</f>
        <v>USA</v>
      </c>
      <c r="V765" cm="1">
        <f t="array" ref="V765">IF(VLOOKUP(U765,$A$2:$F$198,COLUMN($F:$F),FALSE)=0,NA(),VLOOKUP(U765,$A$2:$F$198,COLUMN($F:$F),FALSE))</f>
        <v>63809.64</v>
      </c>
    </row>
    <row r="766" spans="12:22">
      <c r="L766">
        <f>NAMS!B766</f>
        <v>868</v>
      </c>
      <c r="M766" t="str">
        <f>NAMS!K766</f>
        <v>Netherlands</v>
      </c>
      <c r="N766" cm="1">
        <f t="array" ref="N766">IF(VLOOKUP(M766,$A$2:$F$198,COLUMN($F:$F),FALSE)=0,NA(),VLOOKUP(M766,$A$2:$F$198,COLUMN($F:$F),FALSE))</f>
        <v>53666.48</v>
      </c>
      <c r="T766" s="75">
        <f>AAS!B766</f>
        <v>765</v>
      </c>
      <c r="U766" s="75" t="str">
        <f>AAS!C766</f>
        <v>USA</v>
      </c>
      <c r="V766" cm="1">
        <f t="array" ref="V766">IF(VLOOKUP(U766,$A$2:$F$198,COLUMN($F:$F),FALSE)=0,NA(),VLOOKUP(U766,$A$2:$F$198,COLUMN($F:$F),FALSE))</f>
        <v>63809.64</v>
      </c>
    </row>
    <row r="767" spans="12:22">
      <c r="L767">
        <f>NAMS!B767</f>
        <v>869</v>
      </c>
      <c r="M767" t="str">
        <f>NAMS!K767</f>
        <v>USA</v>
      </c>
      <c r="N767" cm="1">
        <f t="array" ref="N767">IF(VLOOKUP(M767,$A$2:$F$198,COLUMN($F:$F),FALSE)=0,NA(),VLOOKUP(M767,$A$2:$F$198,COLUMN($F:$F),FALSE))</f>
        <v>63809.64</v>
      </c>
      <c r="T767" s="75">
        <f>AAS!B767</f>
        <v>766</v>
      </c>
      <c r="U767" s="75" t="str">
        <f>AAS!C767</f>
        <v>USA</v>
      </c>
      <c r="V767" cm="1">
        <f t="array" ref="V767">IF(VLOOKUP(U767,$A$2:$F$198,COLUMN($F:$F),FALSE)=0,NA(),VLOOKUP(U767,$A$2:$F$198,COLUMN($F:$F),FALSE))</f>
        <v>63809.64</v>
      </c>
    </row>
    <row r="768" spans="12:22">
      <c r="L768">
        <f>NAMS!B768</f>
        <v>870</v>
      </c>
      <c r="M768" t="str">
        <f>NAMS!K768</f>
        <v>USA</v>
      </c>
      <c r="N768" cm="1">
        <f t="array" ref="N768">IF(VLOOKUP(M768,$A$2:$F$198,COLUMN($F:$F),FALSE)=0,NA(),VLOOKUP(M768,$A$2:$F$198,COLUMN($F:$F),FALSE))</f>
        <v>63809.64</v>
      </c>
      <c r="T768" s="75">
        <f>AAS!B768</f>
        <v>767</v>
      </c>
      <c r="U768" s="75" t="str">
        <f>AAS!C768</f>
        <v>USA</v>
      </c>
      <c r="V768" cm="1">
        <f t="array" ref="V768">IF(VLOOKUP(U768,$A$2:$F$198,COLUMN($F:$F),FALSE)=0,NA(),VLOOKUP(U768,$A$2:$F$198,COLUMN($F:$F),FALSE))</f>
        <v>63809.64</v>
      </c>
    </row>
    <row r="769" spans="12:22">
      <c r="L769">
        <f>NAMS!B769</f>
        <v>871</v>
      </c>
      <c r="M769" t="str">
        <f>NAMS!K769</f>
        <v>France</v>
      </c>
      <c r="N769" cm="1">
        <f t="array" ref="N769">IF(VLOOKUP(M769,$A$2:$F$198,COLUMN($F:$F),FALSE)=0,NA(),VLOOKUP(M769,$A$2:$F$198,COLUMN($F:$F),FALSE))</f>
        <v>43830.65</v>
      </c>
      <c r="T769" s="75">
        <f>AAS!B769</f>
        <v>768</v>
      </c>
      <c r="U769" s="75" t="str">
        <f>AAS!C769</f>
        <v>USA</v>
      </c>
      <c r="V769" cm="1">
        <f t="array" ref="V769">IF(VLOOKUP(U769,$A$2:$F$198,COLUMN($F:$F),FALSE)=0,NA(),VLOOKUP(U769,$A$2:$F$198,COLUMN($F:$F),FALSE))</f>
        <v>63809.64</v>
      </c>
    </row>
    <row r="770" spans="12:22">
      <c r="L770">
        <f>NAMS!B770</f>
        <v>872</v>
      </c>
      <c r="M770" t="str">
        <f>NAMS!K770</f>
        <v>USA</v>
      </c>
      <c r="N770" cm="1">
        <f t="array" ref="N770">IF(VLOOKUP(M770,$A$2:$F$198,COLUMN($F:$F),FALSE)=0,NA(),VLOOKUP(M770,$A$2:$F$198,COLUMN($F:$F),FALSE))</f>
        <v>63809.64</v>
      </c>
      <c r="T770" s="75">
        <f>AAS!B770</f>
        <v>769</v>
      </c>
      <c r="U770" s="75" t="str">
        <f>AAS!C770</f>
        <v>USA</v>
      </c>
      <c r="V770" cm="1">
        <f t="array" ref="V770">IF(VLOOKUP(U770,$A$2:$F$198,COLUMN($F:$F),FALSE)=0,NA(),VLOOKUP(U770,$A$2:$F$198,COLUMN($F:$F),FALSE))</f>
        <v>63809.64</v>
      </c>
    </row>
    <row r="771" spans="12:22">
      <c r="L771">
        <f>NAMS!B771</f>
        <v>873</v>
      </c>
      <c r="M771" t="str">
        <f>NAMS!K771</f>
        <v>USA</v>
      </c>
      <c r="N771" cm="1">
        <f t="array" ref="N771">IF(VLOOKUP(M771,$A$2:$F$198,COLUMN($F:$F),FALSE)=0,NA(),VLOOKUP(M771,$A$2:$F$198,COLUMN($F:$F),FALSE))</f>
        <v>63809.64</v>
      </c>
      <c r="T771" s="75">
        <f>AAS!B771</f>
        <v>770</v>
      </c>
      <c r="U771" s="75" t="str">
        <f>AAS!C771</f>
        <v>USA</v>
      </c>
      <c r="V771" cm="1">
        <f t="array" ref="V771">IF(VLOOKUP(U771,$A$2:$F$198,COLUMN($F:$F),FALSE)=0,NA(),VLOOKUP(U771,$A$2:$F$198,COLUMN($F:$F),FALSE))</f>
        <v>63809.64</v>
      </c>
    </row>
    <row r="772" spans="12:22">
      <c r="L772">
        <f>NAMS!B772</f>
        <v>874</v>
      </c>
      <c r="M772" t="str">
        <f>NAMS!K772</f>
        <v>USA</v>
      </c>
      <c r="N772" cm="1">
        <f t="array" ref="N772">IF(VLOOKUP(M772,$A$2:$F$198,COLUMN($F:$F),FALSE)=0,NA(),VLOOKUP(M772,$A$2:$F$198,COLUMN($F:$F),FALSE))</f>
        <v>63809.64</v>
      </c>
      <c r="T772" s="75">
        <f>AAS!B772</f>
        <v>771</v>
      </c>
      <c r="U772" s="75" t="str">
        <f>AAS!C772</f>
        <v>USA</v>
      </c>
      <c r="V772" cm="1">
        <f t="array" ref="V772">IF(VLOOKUP(U772,$A$2:$F$198,COLUMN($F:$F),FALSE)=0,NA(),VLOOKUP(U772,$A$2:$F$198,COLUMN($F:$F),FALSE))</f>
        <v>63809.64</v>
      </c>
    </row>
    <row r="773" spans="12:22">
      <c r="L773">
        <f>NAMS!B773</f>
        <v>875</v>
      </c>
      <c r="M773" t="str">
        <f>NAMS!K773</f>
        <v>USA</v>
      </c>
      <c r="N773" cm="1">
        <f t="array" ref="N773">IF(VLOOKUP(M773,$A$2:$F$198,COLUMN($F:$F),FALSE)=0,NA(),VLOOKUP(M773,$A$2:$F$198,COLUMN($F:$F),FALSE))</f>
        <v>63809.64</v>
      </c>
      <c r="T773" s="75">
        <f>AAS!B773</f>
        <v>772</v>
      </c>
      <c r="U773" s="75" t="str">
        <f>AAS!C773</f>
        <v>USA</v>
      </c>
      <c r="V773" cm="1">
        <f t="array" ref="V773">IF(VLOOKUP(U773,$A$2:$F$198,COLUMN($F:$F),FALSE)=0,NA(),VLOOKUP(U773,$A$2:$F$198,COLUMN($F:$F),FALSE))</f>
        <v>63809.64</v>
      </c>
    </row>
    <row r="774" spans="12:22">
      <c r="L774">
        <f>NAMS!B774</f>
        <v>876</v>
      </c>
      <c r="M774" t="str">
        <f>NAMS!K774</f>
        <v>USA</v>
      </c>
      <c r="N774" cm="1">
        <f t="array" ref="N774">IF(VLOOKUP(M774,$A$2:$F$198,COLUMN($F:$F),FALSE)=0,NA(),VLOOKUP(M774,$A$2:$F$198,COLUMN($F:$F),FALSE))</f>
        <v>63809.64</v>
      </c>
      <c r="T774" s="75">
        <f>AAS!B774</f>
        <v>773</v>
      </c>
      <c r="U774" s="75" t="str">
        <f>AAS!C774</f>
        <v>USA</v>
      </c>
      <c r="V774" cm="1">
        <f t="array" ref="V774">IF(VLOOKUP(U774,$A$2:$F$198,COLUMN($F:$F),FALSE)=0,NA(),VLOOKUP(U774,$A$2:$F$198,COLUMN($F:$F),FALSE))</f>
        <v>63809.64</v>
      </c>
    </row>
    <row r="775" spans="12:22">
      <c r="L775">
        <f>NAMS!B775</f>
        <v>877</v>
      </c>
      <c r="M775" t="str">
        <f>NAMS!K775</f>
        <v>USA</v>
      </c>
      <c r="N775" cm="1">
        <f t="array" ref="N775">IF(VLOOKUP(M775,$A$2:$F$198,COLUMN($F:$F),FALSE)=0,NA(),VLOOKUP(M775,$A$2:$F$198,COLUMN($F:$F),FALSE))</f>
        <v>63809.64</v>
      </c>
      <c r="T775" s="75">
        <f>AAS!B775</f>
        <v>774</v>
      </c>
      <c r="U775" s="75" t="str">
        <f>AAS!C775</f>
        <v>USA</v>
      </c>
      <c r="V775" cm="1">
        <f t="array" ref="V775">IF(VLOOKUP(U775,$A$2:$F$198,COLUMN($F:$F),FALSE)=0,NA(),VLOOKUP(U775,$A$2:$F$198,COLUMN($F:$F),FALSE))</f>
        <v>63809.64</v>
      </c>
    </row>
    <row r="776" spans="12:22">
      <c r="L776">
        <f>NAMS!B776</f>
        <v>878</v>
      </c>
      <c r="M776" t="str">
        <f>NAMS!K776</f>
        <v>USA</v>
      </c>
      <c r="N776" cm="1">
        <f t="array" ref="N776">IF(VLOOKUP(M776,$A$2:$F$198,COLUMN($F:$F),FALSE)=0,NA(),VLOOKUP(M776,$A$2:$F$198,COLUMN($F:$F),FALSE))</f>
        <v>63809.64</v>
      </c>
      <c r="T776" s="75">
        <f>AAS!B776</f>
        <v>775</v>
      </c>
      <c r="U776" s="75" t="str">
        <f>AAS!C776</f>
        <v>USA</v>
      </c>
      <c r="V776" cm="1">
        <f t="array" ref="V776">IF(VLOOKUP(U776,$A$2:$F$198,COLUMN($F:$F),FALSE)=0,NA(),VLOOKUP(U776,$A$2:$F$198,COLUMN($F:$F),FALSE))</f>
        <v>63809.64</v>
      </c>
    </row>
    <row r="777" spans="12:22">
      <c r="L777">
        <f>NAMS!B777</f>
        <v>879</v>
      </c>
      <c r="M777" t="str">
        <f>NAMS!K777</f>
        <v>USA</v>
      </c>
      <c r="N777" cm="1">
        <f t="array" ref="N777">IF(VLOOKUP(M777,$A$2:$F$198,COLUMN($F:$F),FALSE)=0,NA(),VLOOKUP(M777,$A$2:$F$198,COLUMN($F:$F),FALSE))</f>
        <v>63809.64</v>
      </c>
      <c r="T777" s="75">
        <f>AAS!B777</f>
        <v>776</v>
      </c>
      <c r="U777" s="75" t="str">
        <f>AAS!C777</f>
        <v>USA</v>
      </c>
      <c r="V777" cm="1">
        <f t="array" ref="V777">IF(VLOOKUP(U777,$A$2:$F$198,COLUMN($F:$F),FALSE)=0,NA(),VLOOKUP(U777,$A$2:$F$198,COLUMN($F:$F),FALSE))</f>
        <v>63809.64</v>
      </c>
    </row>
    <row r="778" spans="12:22">
      <c r="L778">
        <f>NAMS!B778</f>
        <v>880</v>
      </c>
      <c r="M778" t="str">
        <f>NAMS!K778</f>
        <v>USA</v>
      </c>
      <c r="N778" cm="1">
        <f t="array" ref="N778">IF(VLOOKUP(M778,$A$2:$F$198,COLUMN($F:$F),FALSE)=0,NA(),VLOOKUP(M778,$A$2:$F$198,COLUMN($F:$F),FALSE))</f>
        <v>63809.64</v>
      </c>
      <c r="T778" s="75">
        <f>AAS!B778</f>
        <v>777</v>
      </c>
      <c r="U778" s="75" t="str">
        <f>AAS!C778</f>
        <v>USA</v>
      </c>
      <c r="V778" cm="1">
        <f t="array" ref="V778">IF(VLOOKUP(U778,$A$2:$F$198,COLUMN($F:$F),FALSE)=0,NA(),VLOOKUP(U778,$A$2:$F$198,COLUMN($F:$F),FALSE))</f>
        <v>63809.64</v>
      </c>
    </row>
    <row r="779" spans="12:22">
      <c r="L779">
        <f>NAMS!B779</f>
        <v>881</v>
      </c>
      <c r="M779" t="str">
        <f>NAMS!K779</f>
        <v>United Kingdom</v>
      </c>
      <c r="N779" cm="1">
        <f t="array" ref="N779">IF(VLOOKUP(M779,$A$2:$F$198,COLUMN($F:$F),FALSE)=0,NA(),VLOOKUP(M779,$A$2:$F$198,COLUMN($F:$F),FALSE))</f>
        <v>40800.480000000003</v>
      </c>
      <c r="T779" s="75">
        <f>AAS!B779</f>
        <v>778</v>
      </c>
      <c r="U779" s="75" t="str">
        <f>AAS!C779</f>
        <v>Unknown</v>
      </c>
      <c r="V779" t="e" cm="1">
        <f t="array" ref="V779">IF(VLOOKUP(U779,$A$2:$F$198,COLUMN($F:$F),FALSE)=0,NA(),VLOOKUP(U779,$A$2:$F$198,COLUMN($F:$F),FALSE))</f>
        <v>#N/A</v>
      </c>
    </row>
    <row r="780" spans="12:22">
      <c r="L780">
        <f>NAMS!B780</f>
        <v>882</v>
      </c>
      <c r="M780" t="str">
        <f>NAMS!K780</f>
        <v>Belgium</v>
      </c>
      <c r="N780" cm="1">
        <f t="array" ref="N780">IF(VLOOKUP(M780,$A$2:$F$198,COLUMN($F:$F),FALSE)=0,NA(),VLOOKUP(M780,$A$2:$F$198,COLUMN($F:$F),FALSE))</f>
        <v>47811.55</v>
      </c>
      <c r="T780" s="75">
        <f>AAS!B780</f>
        <v>779</v>
      </c>
      <c r="U780" s="75" t="str">
        <f>AAS!C780</f>
        <v>USA</v>
      </c>
      <c r="V780" cm="1">
        <f t="array" ref="V780">IF(VLOOKUP(U780,$A$2:$F$198,COLUMN($F:$F),FALSE)=0,NA(),VLOOKUP(U780,$A$2:$F$198,COLUMN($F:$F),FALSE))</f>
        <v>63809.64</v>
      </c>
    </row>
    <row r="781" spans="12:22">
      <c r="L781">
        <f>NAMS!B781</f>
        <v>883</v>
      </c>
      <c r="M781" t="str">
        <f>NAMS!K781</f>
        <v>USA</v>
      </c>
      <c r="N781" cm="1">
        <f t="array" ref="N781">IF(VLOOKUP(M781,$A$2:$F$198,COLUMN($F:$F),FALSE)=0,NA(),VLOOKUP(M781,$A$2:$F$198,COLUMN($F:$F),FALSE))</f>
        <v>63809.64</v>
      </c>
      <c r="T781" s="75">
        <f>AAS!B781</f>
        <v>780</v>
      </c>
      <c r="U781" s="75" t="str">
        <f>AAS!C781</f>
        <v>USA</v>
      </c>
      <c r="V781" cm="1">
        <f t="array" ref="V781">IF(VLOOKUP(U781,$A$2:$F$198,COLUMN($F:$F),FALSE)=0,NA(),VLOOKUP(U781,$A$2:$F$198,COLUMN($F:$F),FALSE))</f>
        <v>63809.64</v>
      </c>
    </row>
    <row r="782" spans="12:22">
      <c r="L782">
        <f>NAMS!B782</f>
        <v>884</v>
      </c>
      <c r="M782" t="str">
        <f>NAMS!K782</f>
        <v>USA</v>
      </c>
      <c r="N782" cm="1">
        <f t="array" ref="N782">IF(VLOOKUP(M782,$A$2:$F$198,COLUMN($F:$F),FALSE)=0,NA(),VLOOKUP(M782,$A$2:$F$198,COLUMN($F:$F),FALSE))</f>
        <v>63809.64</v>
      </c>
      <c r="T782" s="75">
        <f>AAS!B782</f>
        <v>781</v>
      </c>
      <c r="U782" s="75" t="str">
        <f>AAS!C782</f>
        <v>Germany</v>
      </c>
      <c r="V782" cm="1">
        <f t="array" ref="V782">IF(VLOOKUP(U782,$A$2:$F$198,COLUMN($F:$F),FALSE)=0,NA(),VLOOKUP(U782,$A$2:$F$198,COLUMN($F:$F),FALSE))</f>
        <v>49180.54</v>
      </c>
    </row>
    <row r="783" spans="12:22">
      <c r="L783">
        <f>NAMS!B783</f>
        <v>885</v>
      </c>
      <c r="M783" t="str">
        <f>NAMS!K783</f>
        <v>USA</v>
      </c>
      <c r="N783" cm="1">
        <f t="array" ref="N783">IF(VLOOKUP(M783,$A$2:$F$198,COLUMN($F:$F),FALSE)=0,NA(),VLOOKUP(M783,$A$2:$F$198,COLUMN($F:$F),FALSE))</f>
        <v>63809.64</v>
      </c>
      <c r="T783" s="75">
        <f>AAS!B783</f>
        <v>782</v>
      </c>
      <c r="U783" s="75" t="str">
        <f>AAS!C783</f>
        <v>USA</v>
      </c>
      <c r="V783" cm="1">
        <f t="array" ref="V783">IF(VLOOKUP(U783,$A$2:$F$198,COLUMN($F:$F),FALSE)=0,NA(),VLOOKUP(U783,$A$2:$F$198,COLUMN($F:$F),FALSE))</f>
        <v>63809.64</v>
      </c>
    </row>
    <row r="784" spans="12:22">
      <c r="L784">
        <f>NAMS!B784</f>
        <v>886</v>
      </c>
      <c r="M784" t="str">
        <f>NAMS!K784</f>
        <v>Israel</v>
      </c>
      <c r="N784" cm="1">
        <f t="array" ref="N784">IF(VLOOKUP(M784,$A$2:$F$198,COLUMN($F:$F),FALSE)=0,NA(),VLOOKUP(M784,$A$2:$F$198,COLUMN($F:$F),FALSE))</f>
        <v>41377.49</v>
      </c>
      <c r="T784" s="75">
        <f>AAS!B784</f>
        <v>783</v>
      </c>
      <c r="U784" s="75" t="str">
        <f>AAS!C784</f>
        <v>USA</v>
      </c>
      <c r="V784" cm="1">
        <f t="array" ref="V784">IF(VLOOKUP(U784,$A$2:$F$198,COLUMN($F:$F),FALSE)=0,NA(),VLOOKUP(U784,$A$2:$F$198,COLUMN($F:$F),FALSE))</f>
        <v>63809.64</v>
      </c>
    </row>
    <row r="785" spans="12:22">
      <c r="L785">
        <f>NAMS!B785</f>
        <v>887</v>
      </c>
      <c r="M785" t="str">
        <f>NAMS!K785</f>
        <v>USA</v>
      </c>
      <c r="N785" cm="1">
        <f t="array" ref="N785">IF(VLOOKUP(M785,$A$2:$F$198,COLUMN($F:$F),FALSE)=0,NA(),VLOOKUP(M785,$A$2:$F$198,COLUMN($F:$F),FALSE))</f>
        <v>63809.64</v>
      </c>
      <c r="T785" s="75">
        <f>AAS!B785</f>
        <v>784</v>
      </c>
      <c r="U785" s="75" t="str">
        <f>AAS!C785</f>
        <v>USA</v>
      </c>
      <c r="V785" cm="1">
        <f t="array" ref="V785">IF(VLOOKUP(U785,$A$2:$F$198,COLUMN($F:$F),FALSE)=0,NA(),VLOOKUP(U785,$A$2:$F$198,COLUMN($F:$F),FALSE))</f>
        <v>63809.64</v>
      </c>
    </row>
    <row r="786" spans="12:22">
      <c r="L786">
        <f>NAMS!B786</f>
        <v>888</v>
      </c>
      <c r="M786" t="str">
        <f>NAMS!K786</f>
        <v>USA</v>
      </c>
      <c r="N786" cm="1">
        <f t="array" ref="N786">IF(VLOOKUP(M786,$A$2:$F$198,COLUMN($F:$F),FALSE)=0,NA(),VLOOKUP(M786,$A$2:$F$198,COLUMN($F:$F),FALSE))</f>
        <v>63809.64</v>
      </c>
      <c r="T786" s="75">
        <f>AAS!B786</f>
        <v>785</v>
      </c>
      <c r="U786" s="75" t="str">
        <f>AAS!C786</f>
        <v>USA</v>
      </c>
      <c r="V786" cm="1">
        <f t="array" ref="V786">IF(VLOOKUP(U786,$A$2:$F$198,COLUMN($F:$F),FALSE)=0,NA(),VLOOKUP(U786,$A$2:$F$198,COLUMN($F:$F),FALSE))</f>
        <v>63809.64</v>
      </c>
    </row>
    <row r="787" spans="12:22">
      <c r="L787">
        <f>NAMS!B787</f>
        <v>889</v>
      </c>
      <c r="M787" t="str">
        <f>NAMS!K787</f>
        <v>USA</v>
      </c>
      <c r="N787" cm="1">
        <f t="array" ref="N787">IF(VLOOKUP(M787,$A$2:$F$198,COLUMN($F:$F),FALSE)=0,NA(),VLOOKUP(M787,$A$2:$F$198,COLUMN($F:$F),FALSE))</f>
        <v>63809.64</v>
      </c>
      <c r="T787" s="75">
        <f>AAS!B787</f>
        <v>786</v>
      </c>
      <c r="U787" s="75" t="str">
        <f>AAS!C787</f>
        <v>USA</v>
      </c>
      <c r="V787" cm="1">
        <f t="array" ref="V787">IF(VLOOKUP(U787,$A$2:$F$198,COLUMN($F:$F),FALSE)=0,NA(),VLOOKUP(U787,$A$2:$F$198,COLUMN($F:$F),FALSE))</f>
        <v>63809.64</v>
      </c>
    </row>
    <row r="788" spans="12:22">
      <c r="L788">
        <f>NAMS!B788</f>
        <v>890</v>
      </c>
      <c r="M788" t="str">
        <f>NAMS!K788</f>
        <v>Italy</v>
      </c>
      <c r="N788" cm="1">
        <f t="array" ref="N788">IF(VLOOKUP(M788,$A$2:$F$198,COLUMN($F:$F),FALSE)=0,NA(),VLOOKUP(M788,$A$2:$F$198,COLUMN($F:$F),FALSE))</f>
        <v>34671.17</v>
      </c>
      <c r="T788" s="75">
        <f>AAS!B788</f>
        <v>787</v>
      </c>
      <c r="U788" s="75" t="str">
        <f>AAS!C788</f>
        <v>USA</v>
      </c>
      <c r="V788" cm="1">
        <f t="array" ref="V788">IF(VLOOKUP(U788,$A$2:$F$198,COLUMN($F:$F),FALSE)=0,NA(),VLOOKUP(U788,$A$2:$F$198,COLUMN($F:$F),FALSE))</f>
        <v>63809.64</v>
      </c>
    </row>
    <row r="789" spans="12:22">
      <c r="L789">
        <f>NAMS!B789</f>
        <v>891</v>
      </c>
      <c r="M789" t="str">
        <f>NAMS!K789</f>
        <v>USA</v>
      </c>
      <c r="N789" cm="1">
        <f t="array" ref="N789">IF(VLOOKUP(M789,$A$2:$F$198,COLUMN($F:$F),FALSE)=0,NA(),VLOOKUP(M789,$A$2:$F$198,COLUMN($F:$F),FALSE))</f>
        <v>63809.64</v>
      </c>
      <c r="T789" s="75">
        <f>AAS!B789</f>
        <v>788</v>
      </c>
      <c r="U789" s="75" t="str">
        <f>AAS!C789</f>
        <v>USA</v>
      </c>
      <c r="V789" cm="1">
        <f t="array" ref="V789">IF(VLOOKUP(U789,$A$2:$F$198,COLUMN($F:$F),FALSE)=0,NA(),VLOOKUP(U789,$A$2:$F$198,COLUMN($F:$F),FALSE))</f>
        <v>63809.64</v>
      </c>
    </row>
    <row r="790" spans="12:22">
      <c r="L790">
        <f>NAMS!B790</f>
        <v>892</v>
      </c>
      <c r="M790" t="str">
        <f>NAMS!K790</f>
        <v>USA</v>
      </c>
      <c r="N790" cm="1">
        <f t="array" ref="N790">IF(VLOOKUP(M790,$A$2:$F$198,COLUMN($F:$F),FALSE)=0,NA(),VLOOKUP(M790,$A$2:$F$198,COLUMN($F:$F),FALSE))</f>
        <v>63809.64</v>
      </c>
      <c r="T790" s="75">
        <f>AAS!B790</f>
        <v>789</v>
      </c>
      <c r="U790" s="75" t="str">
        <f>AAS!C790</f>
        <v>USA</v>
      </c>
      <c r="V790" cm="1">
        <f t="array" ref="V790">IF(VLOOKUP(U790,$A$2:$F$198,COLUMN($F:$F),FALSE)=0,NA(),VLOOKUP(U790,$A$2:$F$198,COLUMN($F:$F),FALSE))</f>
        <v>63809.64</v>
      </c>
    </row>
    <row r="791" spans="12:22">
      <c r="L791">
        <f>NAMS!B791</f>
        <v>893</v>
      </c>
      <c r="M791" t="str">
        <f>NAMS!K791</f>
        <v>USA</v>
      </c>
      <c r="N791" cm="1">
        <f t="array" ref="N791">IF(VLOOKUP(M791,$A$2:$F$198,COLUMN($F:$F),FALSE)=0,NA(),VLOOKUP(M791,$A$2:$F$198,COLUMN($F:$F),FALSE))</f>
        <v>63809.64</v>
      </c>
      <c r="T791" s="75">
        <f>AAS!B791</f>
        <v>790</v>
      </c>
      <c r="U791" s="75" t="str">
        <f>AAS!C791</f>
        <v>USA</v>
      </c>
      <c r="V791" cm="1">
        <f t="array" ref="V791">IF(VLOOKUP(U791,$A$2:$F$198,COLUMN($F:$F),FALSE)=0,NA(),VLOOKUP(U791,$A$2:$F$198,COLUMN($F:$F),FALSE))</f>
        <v>63809.64</v>
      </c>
    </row>
    <row r="792" spans="12:22">
      <c r="L792">
        <f>NAMS!B792</f>
        <v>894</v>
      </c>
      <c r="M792" t="str">
        <f>NAMS!K792</f>
        <v>USA</v>
      </c>
      <c r="N792" cm="1">
        <f t="array" ref="N792">IF(VLOOKUP(M792,$A$2:$F$198,COLUMN($F:$F),FALSE)=0,NA(),VLOOKUP(M792,$A$2:$F$198,COLUMN($F:$F),FALSE))</f>
        <v>63809.64</v>
      </c>
      <c r="T792" s="75">
        <f>AAS!B792</f>
        <v>791</v>
      </c>
      <c r="U792" s="75" t="str">
        <f>AAS!C792</f>
        <v>USA</v>
      </c>
      <c r="V792" cm="1">
        <f t="array" ref="V792">IF(VLOOKUP(U792,$A$2:$F$198,COLUMN($F:$F),FALSE)=0,NA(),VLOOKUP(U792,$A$2:$F$198,COLUMN($F:$F),FALSE))</f>
        <v>63809.64</v>
      </c>
    </row>
    <row r="793" spans="12:22">
      <c r="L793">
        <f>NAMS!B793</f>
        <v>895</v>
      </c>
      <c r="M793" t="str">
        <f>NAMS!K793</f>
        <v>USA</v>
      </c>
      <c r="N793" cm="1">
        <f t="array" ref="N793">IF(VLOOKUP(M793,$A$2:$F$198,COLUMN($F:$F),FALSE)=0,NA(),VLOOKUP(M793,$A$2:$F$198,COLUMN($F:$F),FALSE))</f>
        <v>63809.64</v>
      </c>
      <c r="T793" s="75">
        <f>AAS!B793</f>
        <v>792</v>
      </c>
      <c r="U793" s="75" t="str">
        <f>AAS!C793</f>
        <v>USA</v>
      </c>
      <c r="V793" cm="1">
        <f t="array" ref="V793">IF(VLOOKUP(U793,$A$2:$F$198,COLUMN($F:$F),FALSE)=0,NA(),VLOOKUP(U793,$A$2:$F$198,COLUMN($F:$F),FALSE))</f>
        <v>63809.64</v>
      </c>
    </row>
    <row r="794" spans="12:22">
      <c r="L794">
        <f>NAMS!B794</f>
        <v>896</v>
      </c>
      <c r="M794" t="str">
        <f>NAMS!K794</f>
        <v>Netherlands</v>
      </c>
      <c r="N794" cm="1">
        <f t="array" ref="N794">IF(VLOOKUP(M794,$A$2:$F$198,COLUMN($F:$F),FALSE)=0,NA(),VLOOKUP(M794,$A$2:$F$198,COLUMN($F:$F),FALSE))</f>
        <v>53666.48</v>
      </c>
      <c r="T794" s="75">
        <f>AAS!B794</f>
        <v>793</v>
      </c>
      <c r="U794" s="75" t="str">
        <f>AAS!C794</f>
        <v>USA</v>
      </c>
      <c r="V794" cm="1">
        <f t="array" ref="V794">IF(VLOOKUP(U794,$A$2:$F$198,COLUMN($F:$F),FALSE)=0,NA(),VLOOKUP(U794,$A$2:$F$198,COLUMN($F:$F),FALSE))</f>
        <v>63809.64</v>
      </c>
    </row>
    <row r="795" spans="12:22">
      <c r="L795">
        <f>NAMS!B795</f>
        <v>897</v>
      </c>
      <c r="M795" t="str">
        <f>NAMS!K795</f>
        <v>USA</v>
      </c>
      <c r="N795" cm="1">
        <f t="array" ref="N795">IF(VLOOKUP(M795,$A$2:$F$198,COLUMN($F:$F),FALSE)=0,NA(),VLOOKUP(M795,$A$2:$F$198,COLUMN($F:$F),FALSE))</f>
        <v>63809.64</v>
      </c>
      <c r="T795" s="75">
        <f>AAS!B795</f>
        <v>794</v>
      </c>
      <c r="U795" s="75" t="str">
        <f>AAS!C795</f>
        <v>USA</v>
      </c>
      <c r="V795" cm="1">
        <f t="array" ref="V795">IF(VLOOKUP(U795,$A$2:$F$198,COLUMN($F:$F),FALSE)=0,NA(),VLOOKUP(U795,$A$2:$F$198,COLUMN($F:$F),FALSE))</f>
        <v>63809.64</v>
      </c>
    </row>
    <row r="796" spans="12:22">
      <c r="L796">
        <f>NAMS!B796</f>
        <v>898</v>
      </c>
      <c r="M796" t="str">
        <f>NAMS!K796</f>
        <v>Israel</v>
      </c>
      <c r="N796" cm="1">
        <f t="array" ref="N796">IF(VLOOKUP(M796,$A$2:$F$198,COLUMN($F:$F),FALSE)=0,NA(),VLOOKUP(M796,$A$2:$F$198,COLUMN($F:$F),FALSE))</f>
        <v>41377.49</v>
      </c>
      <c r="T796" s="75">
        <f>AAS!B796</f>
        <v>795</v>
      </c>
      <c r="U796" s="75" t="str">
        <f>AAS!C796</f>
        <v>USA</v>
      </c>
      <c r="V796" cm="1">
        <f t="array" ref="V796">IF(VLOOKUP(U796,$A$2:$F$198,COLUMN($F:$F),FALSE)=0,NA(),VLOOKUP(U796,$A$2:$F$198,COLUMN($F:$F),FALSE))</f>
        <v>63809.64</v>
      </c>
    </row>
    <row r="797" spans="12:22">
      <c r="L797">
        <f>NAMS!B797</f>
        <v>899</v>
      </c>
      <c r="M797" t="str">
        <f>NAMS!K797</f>
        <v>Italy</v>
      </c>
      <c r="N797" cm="1">
        <f t="array" ref="N797">IF(VLOOKUP(M797,$A$2:$F$198,COLUMN($F:$F),FALSE)=0,NA(),VLOOKUP(M797,$A$2:$F$198,COLUMN($F:$F),FALSE))</f>
        <v>34671.17</v>
      </c>
      <c r="T797" s="75">
        <f>AAS!B797</f>
        <v>796</v>
      </c>
      <c r="U797" s="75" t="str">
        <f>AAS!C797</f>
        <v>Egypt</v>
      </c>
      <c r="V797" t="e" cm="1">
        <f t="array" ref="V797">IF(VLOOKUP(U797,$A$2:$F$198,COLUMN($F:$F),FALSE)=0,NA(),VLOOKUP(U797,$A$2:$F$198,COLUMN($F:$F),FALSE))</f>
        <v>#N/A</v>
      </c>
    </row>
    <row r="798" spans="12:22">
      <c r="L798">
        <f>NAMS!B798</f>
        <v>900</v>
      </c>
      <c r="M798" t="str">
        <f>NAMS!K798</f>
        <v>USA</v>
      </c>
      <c r="N798" cm="1">
        <f t="array" ref="N798">IF(VLOOKUP(M798,$A$2:$F$198,COLUMN($F:$F),FALSE)=0,NA(),VLOOKUP(M798,$A$2:$F$198,COLUMN($F:$F),FALSE))</f>
        <v>63809.64</v>
      </c>
      <c r="T798" s="75">
        <f>AAS!B798</f>
        <v>797</v>
      </c>
      <c r="U798" s="75" t="str">
        <f>AAS!C798</f>
        <v>USA</v>
      </c>
      <c r="V798" cm="1">
        <f t="array" ref="V798">IF(VLOOKUP(U798,$A$2:$F$198,COLUMN($F:$F),FALSE)=0,NA(),VLOOKUP(U798,$A$2:$F$198,COLUMN($F:$F),FALSE))</f>
        <v>63809.64</v>
      </c>
    </row>
    <row r="799" spans="12:22">
      <c r="L799">
        <f>NAMS!B799</f>
        <v>901</v>
      </c>
      <c r="M799" t="str">
        <f>NAMS!K799</f>
        <v>USA</v>
      </c>
      <c r="N799" cm="1">
        <f t="array" ref="N799">IF(VLOOKUP(M799,$A$2:$F$198,COLUMN($F:$F),FALSE)=0,NA(),VLOOKUP(M799,$A$2:$F$198,COLUMN($F:$F),FALSE))</f>
        <v>63809.64</v>
      </c>
      <c r="T799" s="75">
        <f>AAS!B799</f>
        <v>798</v>
      </c>
      <c r="U799" s="75" t="str">
        <f>AAS!C799</f>
        <v>USA</v>
      </c>
      <c r="V799" cm="1">
        <f t="array" ref="V799">IF(VLOOKUP(U799,$A$2:$F$198,COLUMN($F:$F),FALSE)=0,NA(),VLOOKUP(U799,$A$2:$F$198,COLUMN($F:$F),FALSE))</f>
        <v>63809.64</v>
      </c>
    </row>
    <row r="800" spans="12:22">
      <c r="L800">
        <f>NAMS!B800</f>
        <v>902</v>
      </c>
      <c r="M800" t="str">
        <f>NAMS!K800</f>
        <v>USA</v>
      </c>
      <c r="N800" cm="1">
        <f t="array" ref="N800">IF(VLOOKUP(M800,$A$2:$F$198,COLUMN($F:$F),FALSE)=0,NA(),VLOOKUP(M800,$A$2:$F$198,COLUMN($F:$F),FALSE))</f>
        <v>63809.64</v>
      </c>
      <c r="T800" s="75">
        <f>AAS!B800</f>
        <v>799</v>
      </c>
      <c r="U800" s="75" t="str">
        <f>AAS!C800</f>
        <v>USA</v>
      </c>
      <c r="V800" cm="1">
        <f t="array" ref="V800">IF(VLOOKUP(U800,$A$2:$F$198,COLUMN($F:$F),FALSE)=0,NA(),VLOOKUP(U800,$A$2:$F$198,COLUMN($F:$F),FALSE))</f>
        <v>63809.64</v>
      </c>
    </row>
    <row r="801" spans="12:22">
      <c r="L801">
        <f>NAMS!B801</f>
        <v>903</v>
      </c>
      <c r="M801" t="str">
        <f>NAMS!K801</f>
        <v>USA</v>
      </c>
      <c r="N801" cm="1">
        <f t="array" ref="N801">IF(VLOOKUP(M801,$A$2:$F$198,COLUMN($F:$F),FALSE)=0,NA(),VLOOKUP(M801,$A$2:$F$198,COLUMN($F:$F),FALSE))</f>
        <v>63809.64</v>
      </c>
      <c r="T801" s="75">
        <f>AAS!B801</f>
        <v>800</v>
      </c>
      <c r="U801" s="75" t="str">
        <f>AAS!C801</f>
        <v>USA</v>
      </c>
      <c r="V801" cm="1">
        <f t="array" ref="V801">IF(VLOOKUP(U801,$A$2:$F$198,COLUMN($F:$F),FALSE)=0,NA(),VLOOKUP(U801,$A$2:$F$198,COLUMN($F:$F),FALSE))</f>
        <v>63809.64</v>
      </c>
    </row>
    <row r="802" spans="12:22">
      <c r="L802">
        <f>NAMS!B802</f>
        <v>904</v>
      </c>
      <c r="M802" t="str">
        <f>NAMS!K802</f>
        <v>USA</v>
      </c>
      <c r="N802" cm="1">
        <f t="array" ref="N802">IF(VLOOKUP(M802,$A$2:$F$198,COLUMN($F:$F),FALSE)=0,NA(),VLOOKUP(M802,$A$2:$F$198,COLUMN($F:$F),FALSE))</f>
        <v>63809.64</v>
      </c>
      <c r="T802" s="75">
        <f>AAS!B802</f>
        <v>801</v>
      </c>
      <c r="U802" s="75" t="str">
        <f>AAS!C802</f>
        <v>Unknown</v>
      </c>
      <c r="V802" t="e" cm="1">
        <f t="array" ref="V802">IF(VLOOKUP(U802,$A$2:$F$198,COLUMN($F:$F),FALSE)=0,NA(),VLOOKUP(U802,$A$2:$F$198,COLUMN($F:$F),FALSE))</f>
        <v>#N/A</v>
      </c>
    </row>
    <row r="803" spans="12:22">
      <c r="L803">
        <f>NAMS!B803</f>
        <v>905</v>
      </c>
      <c r="M803" t="str">
        <f>NAMS!K803</f>
        <v>USA</v>
      </c>
      <c r="N803" cm="1">
        <f t="array" ref="N803">IF(VLOOKUP(M803,$A$2:$F$198,COLUMN($F:$F),FALSE)=0,NA(),VLOOKUP(M803,$A$2:$F$198,COLUMN($F:$F),FALSE))</f>
        <v>63809.64</v>
      </c>
      <c r="T803" s="75">
        <f>AAS!B803</f>
        <v>802</v>
      </c>
      <c r="U803" s="75" t="str">
        <f>AAS!C803</f>
        <v>Unknown</v>
      </c>
      <c r="V803" t="e" cm="1">
        <f t="array" ref="V803">IF(VLOOKUP(U803,$A$2:$F$198,COLUMN($F:$F),FALSE)=0,NA(),VLOOKUP(U803,$A$2:$F$198,COLUMN($F:$F),FALSE))</f>
        <v>#N/A</v>
      </c>
    </row>
    <row r="804" spans="12:22">
      <c r="L804">
        <f>NAMS!B804</f>
        <v>906</v>
      </c>
      <c r="M804" t="str">
        <f>NAMS!K804</f>
        <v>USA</v>
      </c>
      <c r="N804" cm="1">
        <f t="array" ref="N804">IF(VLOOKUP(M804,$A$2:$F$198,COLUMN($F:$F),FALSE)=0,NA(),VLOOKUP(M804,$A$2:$F$198,COLUMN($F:$F),FALSE))</f>
        <v>63809.64</v>
      </c>
      <c r="T804" s="75">
        <f>AAS!B804</f>
        <v>803</v>
      </c>
      <c r="U804" s="75" t="str">
        <f>AAS!C804</f>
        <v>USA</v>
      </c>
      <c r="V804" cm="1">
        <f t="array" ref="V804">IF(VLOOKUP(U804,$A$2:$F$198,COLUMN($F:$F),FALSE)=0,NA(),VLOOKUP(U804,$A$2:$F$198,COLUMN($F:$F),FALSE))</f>
        <v>63809.64</v>
      </c>
    </row>
    <row r="805" spans="12:22">
      <c r="L805">
        <f>NAMS!B805</f>
        <v>907</v>
      </c>
      <c r="M805" t="str">
        <f>NAMS!K805</f>
        <v>USA</v>
      </c>
      <c r="N805" cm="1">
        <f t="array" ref="N805">IF(VLOOKUP(M805,$A$2:$F$198,COLUMN($F:$F),FALSE)=0,NA(),VLOOKUP(M805,$A$2:$F$198,COLUMN($F:$F),FALSE))</f>
        <v>63809.64</v>
      </c>
      <c r="T805" s="75">
        <f>AAS!B805</f>
        <v>804</v>
      </c>
      <c r="U805" s="75" t="str">
        <f>AAS!C805</f>
        <v>USA</v>
      </c>
      <c r="V805" cm="1">
        <f t="array" ref="V805">IF(VLOOKUP(U805,$A$2:$F$198,COLUMN($F:$F),FALSE)=0,NA(),VLOOKUP(U805,$A$2:$F$198,COLUMN($F:$F),FALSE))</f>
        <v>63809.64</v>
      </c>
    </row>
    <row r="806" spans="12:22">
      <c r="L806">
        <f>NAMS!B806</f>
        <v>908</v>
      </c>
      <c r="M806" t="str">
        <f>NAMS!K806</f>
        <v>Germany</v>
      </c>
      <c r="N806" cm="1">
        <f t="array" ref="N806">IF(VLOOKUP(M806,$A$2:$F$198,COLUMN($F:$F),FALSE)=0,NA(),VLOOKUP(M806,$A$2:$F$198,COLUMN($F:$F),FALSE))</f>
        <v>49180.54</v>
      </c>
      <c r="T806" s="75">
        <f>AAS!B806</f>
        <v>805</v>
      </c>
      <c r="U806" s="75" t="str">
        <f>AAS!C806</f>
        <v>USA</v>
      </c>
      <c r="V806" cm="1">
        <f t="array" ref="V806">IF(VLOOKUP(U806,$A$2:$F$198,COLUMN($F:$F),FALSE)=0,NA(),VLOOKUP(U806,$A$2:$F$198,COLUMN($F:$F),FALSE))</f>
        <v>63809.64</v>
      </c>
    </row>
    <row r="807" spans="12:22">
      <c r="L807">
        <f>NAMS!B807</f>
        <v>909</v>
      </c>
      <c r="M807" t="str">
        <f>NAMS!K807</f>
        <v>USA</v>
      </c>
      <c r="N807" cm="1">
        <f t="array" ref="N807">IF(VLOOKUP(M807,$A$2:$F$198,COLUMN($F:$F),FALSE)=0,NA(),VLOOKUP(M807,$A$2:$F$198,COLUMN($F:$F),FALSE))</f>
        <v>63809.64</v>
      </c>
      <c r="T807" s="75">
        <f>AAS!B807</f>
        <v>806</v>
      </c>
      <c r="U807" s="75" t="str">
        <f>AAS!C807</f>
        <v>USA</v>
      </c>
      <c r="V807" cm="1">
        <f t="array" ref="V807">IF(VLOOKUP(U807,$A$2:$F$198,COLUMN($F:$F),FALSE)=0,NA(),VLOOKUP(U807,$A$2:$F$198,COLUMN($F:$F),FALSE))</f>
        <v>63809.64</v>
      </c>
    </row>
    <row r="808" spans="12:22">
      <c r="L808">
        <f>NAMS!B808</f>
        <v>910</v>
      </c>
      <c r="M808" t="str">
        <f>NAMS!K808</f>
        <v>Singapore</v>
      </c>
      <c r="N808" cm="1">
        <f t="array" ref="N808">IF(VLOOKUP(M808,$A$2:$F$198,COLUMN($F:$F),FALSE)=0,NA(),VLOOKUP(M808,$A$2:$F$198,COLUMN($F:$F),FALSE))</f>
        <v>56679.16</v>
      </c>
      <c r="T808" s="75">
        <f>AAS!B808</f>
        <v>807</v>
      </c>
      <c r="U808" s="75" t="str">
        <f>AAS!C808</f>
        <v>United Kingdom</v>
      </c>
      <c r="V808" cm="1">
        <f t="array" ref="V808">IF(VLOOKUP(U808,$A$2:$F$198,COLUMN($F:$F),FALSE)=0,NA(),VLOOKUP(U808,$A$2:$F$198,COLUMN($F:$F),FALSE))</f>
        <v>40800.480000000003</v>
      </c>
    </row>
    <row r="809" spans="12:22">
      <c r="L809">
        <f>NAMS!B809</f>
        <v>911</v>
      </c>
      <c r="M809" t="str">
        <f>NAMS!K809</f>
        <v>China</v>
      </c>
      <c r="N809" cm="1">
        <f t="array" ref="N809">IF(VLOOKUP(M809,$A$2:$F$198,COLUMN($F:$F),FALSE)=0,NA(),VLOOKUP(M809,$A$2:$F$198,COLUMN($F:$F),FALSE))</f>
        <v>10121.299999999999</v>
      </c>
      <c r="T809" s="75">
        <f>AAS!B809</f>
        <v>808</v>
      </c>
      <c r="U809" s="75" t="str">
        <f>AAS!C809</f>
        <v>USA</v>
      </c>
      <c r="V809" cm="1">
        <f t="array" ref="V809">IF(VLOOKUP(U809,$A$2:$F$198,COLUMN($F:$F),FALSE)=0,NA(),VLOOKUP(U809,$A$2:$F$198,COLUMN($F:$F),FALSE))</f>
        <v>63809.64</v>
      </c>
    </row>
    <row r="810" spans="12:22">
      <c r="L810">
        <f>NAMS!B810</f>
        <v>912</v>
      </c>
      <c r="M810" t="str">
        <f>NAMS!K810</f>
        <v>China</v>
      </c>
      <c r="N810" cm="1">
        <f t="array" ref="N810">IF(VLOOKUP(M810,$A$2:$F$198,COLUMN($F:$F),FALSE)=0,NA(),VLOOKUP(M810,$A$2:$F$198,COLUMN($F:$F),FALSE))</f>
        <v>10121.299999999999</v>
      </c>
      <c r="T810" s="75">
        <f>AAS!B810</f>
        <v>809</v>
      </c>
      <c r="U810" s="75" t="str">
        <f>AAS!C810</f>
        <v>USA</v>
      </c>
      <c r="V810" cm="1">
        <f t="array" ref="V810">IF(VLOOKUP(U810,$A$2:$F$198,COLUMN($F:$F),FALSE)=0,NA(),VLOOKUP(U810,$A$2:$F$198,COLUMN($F:$F),FALSE))</f>
        <v>63809.64</v>
      </c>
    </row>
    <row r="811" spans="12:22">
      <c r="L811">
        <f>NAMS!B811</f>
        <v>913</v>
      </c>
      <c r="M811" t="str">
        <f>NAMS!K811</f>
        <v>USA</v>
      </c>
      <c r="N811" cm="1">
        <f t="array" ref="N811">IF(VLOOKUP(M811,$A$2:$F$198,COLUMN($F:$F),FALSE)=0,NA(),VLOOKUP(M811,$A$2:$F$198,COLUMN($F:$F),FALSE))</f>
        <v>63809.64</v>
      </c>
      <c r="T811" s="75">
        <f>AAS!B811</f>
        <v>810</v>
      </c>
      <c r="U811" s="75" t="str">
        <f>AAS!C811</f>
        <v>USA</v>
      </c>
      <c r="V811" cm="1">
        <f t="array" ref="V811">IF(VLOOKUP(U811,$A$2:$F$198,COLUMN($F:$F),FALSE)=0,NA(),VLOOKUP(U811,$A$2:$F$198,COLUMN($F:$F),FALSE))</f>
        <v>63809.64</v>
      </c>
    </row>
    <row r="812" spans="12:22">
      <c r="L812">
        <f>NAMS!B812</f>
        <v>914</v>
      </c>
      <c r="M812" t="str">
        <f>NAMS!K812</f>
        <v>USA</v>
      </c>
      <c r="N812" cm="1">
        <f t="array" ref="N812">IF(VLOOKUP(M812,$A$2:$F$198,COLUMN($F:$F),FALSE)=0,NA(),VLOOKUP(M812,$A$2:$F$198,COLUMN($F:$F),FALSE))</f>
        <v>63809.64</v>
      </c>
      <c r="T812" s="75">
        <f>AAS!B812</f>
        <v>811</v>
      </c>
      <c r="U812" s="75" t="str">
        <f>AAS!C812</f>
        <v>Unknown</v>
      </c>
      <c r="V812" t="e" cm="1">
        <f t="array" ref="V812">IF(VLOOKUP(U812,$A$2:$F$198,COLUMN($F:$F),FALSE)=0,NA(),VLOOKUP(U812,$A$2:$F$198,COLUMN($F:$F),FALSE))</f>
        <v>#N/A</v>
      </c>
    </row>
    <row r="813" spans="12:22">
      <c r="L813">
        <f>NAMS!B813</f>
        <v>915</v>
      </c>
      <c r="M813" t="str">
        <f>NAMS!K813</f>
        <v>USA</v>
      </c>
      <c r="N813" cm="1">
        <f t="array" ref="N813">IF(VLOOKUP(M813,$A$2:$F$198,COLUMN($F:$F),FALSE)=0,NA(),VLOOKUP(M813,$A$2:$F$198,COLUMN($F:$F),FALSE))</f>
        <v>63809.64</v>
      </c>
      <c r="T813" s="75">
        <f>AAS!B813</f>
        <v>812</v>
      </c>
      <c r="U813" s="75" t="str">
        <f>AAS!C813</f>
        <v>USA</v>
      </c>
      <c r="V813" cm="1">
        <f t="array" ref="V813">IF(VLOOKUP(U813,$A$2:$F$198,COLUMN($F:$F),FALSE)=0,NA(),VLOOKUP(U813,$A$2:$F$198,COLUMN($F:$F),FALSE))</f>
        <v>63809.64</v>
      </c>
    </row>
    <row r="814" spans="12:22">
      <c r="L814">
        <f>NAMS!B814</f>
        <v>916</v>
      </c>
      <c r="M814" t="str">
        <f>NAMS!K814</f>
        <v>USA</v>
      </c>
      <c r="N814" cm="1">
        <f t="array" ref="N814">IF(VLOOKUP(M814,$A$2:$F$198,COLUMN($F:$F),FALSE)=0,NA(),VLOOKUP(M814,$A$2:$F$198,COLUMN($F:$F),FALSE))</f>
        <v>63809.64</v>
      </c>
      <c r="T814" s="75">
        <f>AAS!B814</f>
        <v>813</v>
      </c>
      <c r="U814" s="75" t="str">
        <f>AAS!C814</f>
        <v>USA</v>
      </c>
      <c r="V814" cm="1">
        <f t="array" ref="V814">IF(VLOOKUP(U814,$A$2:$F$198,COLUMN($F:$F),FALSE)=0,NA(),VLOOKUP(U814,$A$2:$F$198,COLUMN($F:$F),FALSE))</f>
        <v>63809.64</v>
      </c>
    </row>
    <row r="815" spans="12:22">
      <c r="L815">
        <f>NAMS!B815</f>
        <v>917</v>
      </c>
      <c r="M815" t="str">
        <f>NAMS!K815</f>
        <v>South Korea</v>
      </c>
      <c r="N815" cm="1">
        <f t="array" ref="N815">IF(VLOOKUP(M815,$A$2:$F$198,COLUMN($F:$F),FALSE)=0,NA(),VLOOKUP(M815,$A$2:$F$198,COLUMN($F:$F),FALSE))</f>
        <v>32154.02</v>
      </c>
      <c r="T815" s="75">
        <f>AAS!B815</f>
        <v>814</v>
      </c>
      <c r="U815" s="75" t="str">
        <f>AAS!C815</f>
        <v>USA</v>
      </c>
      <c r="V815" cm="1">
        <f t="array" ref="V815">IF(VLOOKUP(U815,$A$2:$F$198,COLUMN($F:$F),FALSE)=0,NA(),VLOOKUP(U815,$A$2:$F$198,COLUMN($F:$F),FALSE))</f>
        <v>63809.64</v>
      </c>
    </row>
    <row r="816" spans="12:22">
      <c r="L816">
        <f>NAMS!B816</f>
        <v>918</v>
      </c>
      <c r="M816" t="str">
        <f>NAMS!K816</f>
        <v>USA</v>
      </c>
      <c r="N816" cm="1">
        <f t="array" ref="N816">IF(VLOOKUP(M816,$A$2:$F$198,COLUMN($F:$F),FALSE)=0,NA(),VLOOKUP(M816,$A$2:$F$198,COLUMN($F:$F),FALSE))</f>
        <v>63809.64</v>
      </c>
      <c r="T816" s="75">
        <f>AAS!B816</f>
        <v>815</v>
      </c>
      <c r="U816" s="75" t="str">
        <f>AAS!C816</f>
        <v>USA</v>
      </c>
      <c r="V816" cm="1">
        <f t="array" ref="V816">IF(VLOOKUP(U816,$A$2:$F$198,COLUMN($F:$F),FALSE)=0,NA(),VLOOKUP(U816,$A$2:$F$198,COLUMN($F:$F),FALSE))</f>
        <v>63809.64</v>
      </c>
    </row>
    <row r="817" spans="12:22">
      <c r="L817">
        <f>NAMS!B817</f>
        <v>919</v>
      </c>
      <c r="M817" t="str">
        <f>NAMS!K817</f>
        <v>Japan</v>
      </c>
      <c r="N817" cm="1">
        <f t="array" ref="N817">IF(VLOOKUP(M817,$A$2:$F$198,COLUMN($F:$F),FALSE)=0,NA(),VLOOKUP(M817,$A$2:$F$198,COLUMN($F:$F),FALSE))</f>
        <v>41314.410000000003</v>
      </c>
      <c r="T817" s="75">
        <f>AAS!B817</f>
        <v>816</v>
      </c>
      <c r="U817" s="75" t="str">
        <f>AAS!C817</f>
        <v>USA</v>
      </c>
      <c r="V817" cm="1">
        <f t="array" ref="V817">IF(VLOOKUP(U817,$A$2:$F$198,COLUMN($F:$F),FALSE)=0,NA(),VLOOKUP(U817,$A$2:$F$198,COLUMN($F:$F),FALSE))</f>
        <v>63809.64</v>
      </c>
    </row>
    <row r="818" spans="12:22">
      <c r="L818">
        <f>NAMS!B818</f>
        <v>920</v>
      </c>
      <c r="M818" t="str">
        <f>NAMS!K818</f>
        <v>South Korea</v>
      </c>
      <c r="N818" cm="1">
        <f t="array" ref="N818">IF(VLOOKUP(M818,$A$2:$F$198,COLUMN($F:$F),FALSE)=0,NA(),VLOOKUP(M818,$A$2:$F$198,COLUMN($F:$F),FALSE))</f>
        <v>32154.02</v>
      </c>
      <c r="T818" s="75">
        <f>AAS!B818</f>
        <v>817</v>
      </c>
      <c r="U818" s="75" t="str">
        <f>AAS!C818</f>
        <v>USA</v>
      </c>
      <c r="V818" cm="1">
        <f t="array" ref="V818">IF(VLOOKUP(U818,$A$2:$F$198,COLUMN($F:$F),FALSE)=0,NA(),VLOOKUP(U818,$A$2:$F$198,COLUMN($F:$F),FALSE))</f>
        <v>63809.64</v>
      </c>
    </row>
    <row r="819" spans="12:22">
      <c r="L819">
        <f>NAMS!B819</f>
        <v>921</v>
      </c>
      <c r="M819" t="str">
        <f>NAMS!K819</f>
        <v>USA</v>
      </c>
      <c r="N819" cm="1">
        <f t="array" ref="N819">IF(VLOOKUP(M819,$A$2:$F$198,COLUMN($F:$F),FALSE)=0,NA(),VLOOKUP(M819,$A$2:$F$198,COLUMN($F:$F),FALSE))</f>
        <v>63809.64</v>
      </c>
      <c r="T819" s="75">
        <f>AAS!B819</f>
        <v>818</v>
      </c>
      <c r="U819" s="75" t="str">
        <f>AAS!C819</f>
        <v>USA</v>
      </c>
      <c r="V819" cm="1">
        <f t="array" ref="V819">IF(VLOOKUP(U819,$A$2:$F$198,COLUMN($F:$F),FALSE)=0,NA(),VLOOKUP(U819,$A$2:$F$198,COLUMN($F:$F),FALSE))</f>
        <v>63809.64</v>
      </c>
    </row>
    <row r="820" spans="12:22">
      <c r="L820">
        <f>NAMS!B820</f>
        <v>922</v>
      </c>
      <c r="M820" t="str">
        <f>NAMS!K820</f>
        <v>Denmark</v>
      </c>
      <c r="N820" cm="1">
        <f t="array" ref="N820">IF(VLOOKUP(M820,$A$2:$F$198,COLUMN($F:$F),FALSE)=0,NA(),VLOOKUP(M820,$A$2:$F$198,COLUMN($F:$F),FALSE))</f>
        <v>62616.68</v>
      </c>
      <c r="T820" s="75">
        <f>AAS!B820</f>
        <v>819</v>
      </c>
      <c r="U820" s="75" t="str">
        <f>AAS!C820</f>
        <v>South Korea</v>
      </c>
      <c r="V820" cm="1">
        <f t="array" ref="V820">IF(VLOOKUP(U820,$A$2:$F$198,COLUMN($F:$F),FALSE)=0,NA(),VLOOKUP(U820,$A$2:$F$198,COLUMN($F:$F),FALSE))</f>
        <v>32154.02</v>
      </c>
    </row>
    <row r="821" spans="12:22">
      <c r="L821">
        <f>NAMS!B821</f>
        <v>923</v>
      </c>
      <c r="M821" t="str">
        <f>NAMS!K821</f>
        <v>Belgium</v>
      </c>
      <c r="N821" cm="1">
        <f t="array" ref="N821">IF(VLOOKUP(M821,$A$2:$F$198,COLUMN($F:$F),FALSE)=0,NA(),VLOOKUP(M821,$A$2:$F$198,COLUMN($F:$F),FALSE))</f>
        <v>47811.55</v>
      </c>
      <c r="T821" s="75">
        <f>AAS!B821</f>
        <v>820</v>
      </c>
      <c r="U821" s="75" t="str">
        <f>AAS!C821</f>
        <v>USA</v>
      </c>
      <c r="V821" cm="1">
        <f t="array" ref="V821">IF(VLOOKUP(U821,$A$2:$F$198,COLUMN($F:$F),FALSE)=0,NA(),VLOOKUP(U821,$A$2:$F$198,COLUMN($F:$F),FALSE))</f>
        <v>63809.64</v>
      </c>
    </row>
    <row r="822" spans="12:22">
      <c r="L822">
        <f>NAMS!B822</f>
        <v>924</v>
      </c>
      <c r="M822" t="str">
        <f>NAMS!K822</f>
        <v>USA</v>
      </c>
      <c r="N822" cm="1">
        <f t="array" ref="N822">IF(VLOOKUP(M822,$A$2:$F$198,COLUMN($F:$F),FALSE)=0,NA(),VLOOKUP(M822,$A$2:$F$198,COLUMN($F:$F),FALSE))</f>
        <v>63809.64</v>
      </c>
      <c r="T822" s="75">
        <f>AAS!B822</f>
        <v>821</v>
      </c>
      <c r="U822" s="75" t="str">
        <f>AAS!C822</f>
        <v>USA</v>
      </c>
      <c r="V822" cm="1">
        <f t="array" ref="V822">IF(VLOOKUP(U822,$A$2:$F$198,COLUMN($F:$F),FALSE)=0,NA(),VLOOKUP(U822,$A$2:$F$198,COLUMN($F:$F),FALSE))</f>
        <v>63809.64</v>
      </c>
    </row>
    <row r="823" spans="12:22">
      <c r="L823">
        <f>NAMS!B823</f>
        <v>925</v>
      </c>
      <c r="M823" t="str">
        <f>NAMS!K823</f>
        <v>USA</v>
      </c>
      <c r="N823" cm="1">
        <f t="array" ref="N823">IF(VLOOKUP(M823,$A$2:$F$198,COLUMN($F:$F),FALSE)=0,NA(),VLOOKUP(M823,$A$2:$F$198,COLUMN($F:$F),FALSE))</f>
        <v>63809.64</v>
      </c>
      <c r="T823" s="75">
        <f>AAS!B823</f>
        <v>822</v>
      </c>
      <c r="U823" s="75" t="str">
        <f>AAS!C823</f>
        <v>USA</v>
      </c>
      <c r="V823" cm="1">
        <f t="array" ref="V823">IF(VLOOKUP(U823,$A$2:$F$198,COLUMN($F:$F),FALSE)=0,NA(),VLOOKUP(U823,$A$2:$F$198,COLUMN($F:$F),FALSE))</f>
        <v>63809.64</v>
      </c>
    </row>
    <row r="824" spans="12:22">
      <c r="L824">
        <f>NAMS!B824</f>
        <v>926</v>
      </c>
      <c r="M824" t="str">
        <f>NAMS!K824</f>
        <v>USA</v>
      </c>
      <c r="N824" cm="1">
        <f t="array" ref="N824">IF(VLOOKUP(M824,$A$2:$F$198,COLUMN($F:$F),FALSE)=0,NA(),VLOOKUP(M824,$A$2:$F$198,COLUMN($F:$F),FALSE))</f>
        <v>63809.64</v>
      </c>
      <c r="T824" s="75">
        <f>AAS!B824</f>
        <v>823</v>
      </c>
      <c r="U824" s="75" t="str">
        <f>AAS!C824</f>
        <v>USA</v>
      </c>
      <c r="V824" cm="1">
        <f t="array" ref="V824">IF(VLOOKUP(U824,$A$2:$F$198,COLUMN($F:$F),FALSE)=0,NA(),VLOOKUP(U824,$A$2:$F$198,COLUMN($F:$F),FALSE))</f>
        <v>63809.64</v>
      </c>
    </row>
    <row r="825" spans="12:22">
      <c r="L825">
        <f>NAMS!B825</f>
        <v>927</v>
      </c>
      <c r="M825" t="str">
        <f>NAMS!K825</f>
        <v>USA</v>
      </c>
      <c r="N825" cm="1">
        <f t="array" ref="N825">IF(VLOOKUP(M825,$A$2:$F$198,COLUMN($F:$F),FALSE)=0,NA(),VLOOKUP(M825,$A$2:$F$198,COLUMN($F:$F),FALSE))</f>
        <v>63809.64</v>
      </c>
      <c r="T825" s="75">
        <f>AAS!B825</f>
        <v>824</v>
      </c>
      <c r="U825" s="75" t="str">
        <f>AAS!C825</f>
        <v>USA</v>
      </c>
      <c r="V825" cm="1">
        <f t="array" ref="V825">IF(VLOOKUP(U825,$A$2:$F$198,COLUMN($F:$F),FALSE)=0,NA(),VLOOKUP(U825,$A$2:$F$198,COLUMN($F:$F),FALSE))</f>
        <v>63809.64</v>
      </c>
    </row>
    <row r="826" spans="12:22">
      <c r="L826">
        <f>NAMS!B826</f>
        <v>928</v>
      </c>
      <c r="M826" t="str">
        <f>NAMS!K826</f>
        <v>Canada</v>
      </c>
      <c r="N826" cm="1">
        <f t="array" ref="N826">IF(VLOOKUP(M826,$A$2:$F$198,COLUMN($F:$F),FALSE)=0,NA(),VLOOKUP(M826,$A$2:$F$198,COLUMN($F:$F),FALSE))</f>
        <v>49196.49</v>
      </c>
      <c r="T826" s="75">
        <f>AAS!B826</f>
        <v>825</v>
      </c>
      <c r="U826" s="75" t="str">
        <f>AAS!C826</f>
        <v>USA</v>
      </c>
      <c r="V826" cm="1">
        <f t="array" ref="V826">IF(VLOOKUP(U826,$A$2:$F$198,COLUMN($F:$F),FALSE)=0,NA(),VLOOKUP(U826,$A$2:$F$198,COLUMN($F:$F),FALSE))</f>
        <v>63809.64</v>
      </c>
    </row>
    <row r="827" spans="12:22">
      <c r="L827">
        <f>NAMS!B827</f>
        <v>929</v>
      </c>
      <c r="M827" t="str">
        <f>NAMS!K827</f>
        <v>Unknown</v>
      </c>
      <c r="N827" t="e" cm="1">
        <f t="array" ref="N827">IF(VLOOKUP(M827,$A$2:$F$198,COLUMN($F:$F),FALSE)=0,NA(),VLOOKUP(M827,$A$2:$F$198,COLUMN($F:$F),FALSE))</f>
        <v>#N/A</v>
      </c>
      <c r="T827" s="75">
        <f>AAS!B827</f>
        <v>826</v>
      </c>
      <c r="U827" s="75" t="str">
        <f>AAS!C827</f>
        <v>USA</v>
      </c>
      <c r="V827" cm="1">
        <f t="array" ref="V827">IF(VLOOKUP(U827,$A$2:$F$198,COLUMN($F:$F),FALSE)=0,NA(),VLOOKUP(U827,$A$2:$F$198,COLUMN($F:$F),FALSE))</f>
        <v>63809.64</v>
      </c>
    </row>
    <row r="828" spans="12:22">
      <c r="L828">
        <f>NAMS!B828</f>
        <v>930</v>
      </c>
      <c r="M828" t="str">
        <f>NAMS!K828</f>
        <v>USA</v>
      </c>
      <c r="N828" cm="1">
        <f t="array" ref="N828">IF(VLOOKUP(M828,$A$2:$F$198,COLUMN($F:$F),FALSE)=0,NA(),VLOOKUP(M828,$A$2:$F$198,COLUMN($F:$F),FALSE))</f>
        <v>63809.64</v>
      </c>
      <c r="T828" s="75">
        <f>AAS!B828</f>
        <v>827</v>
      </c>
      <c r="U828" s="75" t="str">
        <f>AAS!C828</f>
        <v>USA</v>
      </c>
      <c r="V828" cm="1">
        <f t="array" ref="V828">IF(VLOOKUP(U828,$A$2:$F$198,COLUMN($F:$F),FALSE)=0,NA(),VLOOKUP(U828,$A$2:$F$198,COLUMN($F:$F),FALSE))</f>
        <v>63809.64</v>
      </c>
    </row>
    <row r="829" spans="12:22">
      <c r="L829">
        <f>NAMS!B829</f>
        <v>931</v>
      </c>
      <c r="M829" t="str">
        <f>NAMS!K829</f>
        <v>Unknown</v>
      </c>
      <c r="N829" t="e" cm="1">
        <f t="array" ref="N829">IF(VLOOKUP(M829,$A$2:$F$198,COLUMN($F:$F),FALSE)=0,NA(),VLOOKUP(M829,$A$2:$F$198,COLUMN($F:$F),FALSE))</f>
        <v>#N/A</v>
      </c>
      <c r="T829" s="75">
        <f>AAS!B829</f>
        <v>828</v>
      </c>
      <c r="U829" s="75" t="str">
        <f>AAS!C829</f>
        <v>USA</v>
      </c>
      <c r="V829" cm="1">
        <f t="array" ref="V829">IF(VLOOKUP(U829,$A$2:$F$198,COLUMN($F:$F),FALSE)=0,NA(),VLOOKUP(U829,$A$2:$F$198,COLUMN($F:$F),FALSE))</f>
        <v>63809.64</v>
      </c>
    </row>
    <row r="830" spans="12:22">
      <c r="L830">
        <f>NAMS!B830</f>
        <v>932</v>
      </c>
      <c r="M830" t="str">
        <f>NAMS!K830</f>
        <v>USA</v>
      </c>
      <c r="N830" cm="1">
        <f t="array" ref="N830">IF(VLOOKUP(M830,$A$2:$F$198,COLUMN($F:$F),FALSE)=0,NA(),VLOOKUP(M830,$A$2:$F$198,COLUMN($F:$F),FALSE))</f>
        <v>63809.64</v>
      </c>
      <c r="T830" s="75">
        <f>AAS!B830</f>
        <v>829</v>
      </c>
      <c r="U830" s="75" t="str">
        <f>AAS!C830</f>
        <v>USA</v>
      </c>
      <c r="V830" cm="1">
        <f t="array" ref="V830">IF(VLOOKUP(U830,$A$2:$F$198,COLUMN($F:$F),FALSE)=0,NA(),VLOOKUP(U830,$A$2:$F$198,COLUMN($F:$F),FALSE))</f>
        <v>63809.64</v>
      </c>
    </row>
    <row r="831" spans="12:22">
      <c r="L831">
        <f>NAMS!B831</f>
        <v>933</v>
      </c>
      <c r="M831" t="str">
        <f>NAMS!K831</f>
        <v>USA</v>
      </c>
      <c r="N831" cm="1">
        <f t="array" ref="N831">IF(VLOOKUP(M831,$A$2:$F$198,COLUMN($F:$F),FALSE)=0,NA(),VLOOKUP(M831,$A$2:$F$198,COLUMN($F:$F),FALSE))</f>
        <v>63809.64</v>
      </c>
      <c r="T831" s="75">
        <f>AAS!B831</f>
        <v>830</v>
      </c>
      <c r="U831" s="75" t="str">
        <f>AAS!C831</f>
        <v>USA</v>
      </c>
      <c r="V831" cm="1">
        <f t="array" ref="V831">IF(VLOOKUP(U831,$A$2:$F$198,COLUMN($F:$F),FALSE)=0,NA(),VLOOKUP(U831,$A$2:$F$198,COLUMN($F:$F),FALSE))</f>
        <v>63809.64</v>
      </c>
    </row>
    <row r="832" spans="12:22">
      <c r="L832">
        <f>NAMS!B832</f>
        <v>934</v>
      </c>
      <c r="M832" t="str">
        <f>NAMS!K832</f>
        <v>USA</v>
      </c>
      <c r="N832" cm="1">
        <f t="array" ref="N832">IF(VLOOKUP(M832,$A$2:$F$198,COLUMN($F:$F),FALSE)=0,NA(),VLOOKUP(M832,$A$2:$F$198,COLUMN($F:$F),FALSE))</f>
        <v>63809.64</v>
      </c>
      <c r="T832" s="75">
        <f>AAS!B832</f>
        <v>831</v>
      </c>
      <c r="U832" s="75" t="str">
        <f>AAS!C832</f>
        <v>Switzerland</v>
      </c>
      <c r="V832" cm="1">
        <f t="array" ref="V832">IF(VLOOKUP(U832,$A$2:$F$198,COLUMN($F:$F),FALSE)=0,NA(),VLOOKUP(U832,$A$2:$F$198,COLUMN($F:$F),FALSE))</f>
        <v>84665.279999999999</v>
      </c>
    </row>
    <row r="833" spans="12:22">
      <c r="L833">
        <f>NAMS!B833</f>
        <v>935</v>
      </c>
      <c r="M833" t="str">
        <f>NAMS!K833</f>
        <v>Australia</v>
      </c>
      <c r="N833" cm="1">
        <f t="array" ref="N833">IF(VLOOKUP(M833,$A$2:$F$198,COLUMN($F:$F),FALSE)=0,NA(),VLOOKUP(M833,$A$2:$F$198,COLUMN($F:$F),FALSE))</f>
        <v>61250.7</v>
      </c>
      <c r="T833" s="75">
        <f>AAS!B833</f>
        <v>832</v>
      </c>
      <c r="U833" s="75" t="str">
        <f>AAS!C833</f>
        <v>Canada</v>
      </c>
      <c r="V833" cm="1">
        <f t="array" ref="V833">IF(VLOOKUP(U833,$A$2:$F$198,COLUMN($F:$F),FALSE)=0,NA(),VLOOKUP(U833,$A$2:$F$198,COLUMN($F:$F),FALSE))</f>
        <v>49196.49</v>
      </c>
    </row>
    <row r="834" spans="12:22">
      <c r="L834">
        <f>NAMS!B834</f>
        <v>936</v>
      </c>
      <c r="M834" t="str">
        <f>NAMS!K834</f>
        <v>Australia</v>
      </c>
      <c r="N834" cm="1">
        <f t="array" ref="N834">IF(VLOOKUP(M834,$A$2:$F$198,COLUMN($F:$F),FALSE)=0,NA(),VLOOKUP(M834,$A$2:$F$198,COLUMN($F:$F),FALSE))</f>
        <v>61250.7</v>
      </c>
      <c r="T834" s="75">
        <f>AAS!B834</f>
        <v>833</v>
      </c>
      <c r="U834" s="75" t="str">
        <f>AAS!C834</f>
        <v>USA</v>
      </c>
      <c r="V834" cm="1">
        <f t="array" ref="V834">IF(VLOOKUP(U834,$A$2:$F$198,COLUMN($F:$F),FALSE)=0,NA(),VLOOKUP(U834,$A$2:$F$198,COLUMN($F:$F),FALSE))</f>
        <v>63809.64</v>
      </c>
    </row>
    <row r="835" spans="12:22">
      <c r="L835">
        <f>NAMS!B835</f>
        <v>937</v>
      </c>
      <c r="M835" t="str">
        <f>NAMS!K835</f>
        <v>USA</v>
      </c>
      <c r="N835" cm="1">
        <f t="array" ref="N835">IF(VLOOKUP(M835,$A$2:$F$198,COLUMN($F:$F),FALSE)=0,NA(),VLOOKUP(M835,$A$2:$F$198,COLUMN($F:$F),FALSE))</f>
        <v>63809.64</v>
      </c>
      <c r="T835" s="75">
        <f>AAS!B835</f>
        <v>834</v>
      </c>
      <c r="U835" s="75" t="str">
        <f>AAS!C835</f>
        <v>USA</v>
      </c>
      <c r="V835" cm="1">
        <f t="array" ref="V835">IF(VLOOKUP(U835,$A$2:$F$198,COLUMN($F:$F),FALSE)=0,NA(),VLOOKUP(U835,$A$2:$F$198,COLUMN($F:$F),FALSE))</f>
        <v>63809.64</v>
      </c>
    </row>
    <row r="836" spans="12:22">
      <c r="L836">
        <f>NAMS!B836</f>
        <v>938</v>
      </c>
      <c r="M836" t="str">
        <f>NAMS!K836</f>
        <v>USA</v>
      </c>
      <c r="N836" cm="1">
        <f t="array" ref="N836">IF(VLOOKUP(M836,$A$2:$F$198,COLUMN($F:$F),FALSE)=0,NA(),VLOOKUP(M836,$A$2:$F$198,COLUMN($F:$F),FALSE))</f>
        <v>63809.64</v>
      </c>
      <c r="T836" s="75">
        <f>AAS!B836</f>
        <v>835</v>
      </c>
      <c r="U836" s="75" t="str">
        <f>AAS!C836</f>
        <v>USA</v>
      </c>
      <c r="V836" cm="1">
        <f t="array" ref="V836">IF(VLOOKUP(U836,$A$2:$F$198,COLUMN($F:$F),FALSE)=0,NA(),VLOOKUP(U836,$A$2:$F$198,COLUMN($F:$F),FALSE))</f>
        <v>63809.64</v>
      </c>
    </row>
    <row r="837" spans="12:22">
      <c r="L837">
        <f>NAMS!B837</f>
        <v>939</v>
      </c>
      <c r="M837" t="str">
        <f>NAMS!K837</f>
        <v>USA</v>
      </c>
      <c r="N837" cm="1">
        <f t="array" ref="N837">IF(VLOOKUP(M837,$A$2:$F$198,COLUMN($F:$F),FALSE)=0,NA(),VLOOKUP(M837,$A$2:$F$198,COLUMN($F:$F),FALSE))</f>
        <v>63809.64</v>
      </c>
      <c r="T837" s="75">
        <f>AAS!B837</f>
        <v>836</v>
      </c>
      <c r="U837" s="75" t="str">
        <f>AAS!C837</f>
        <v>Greece</v>
      </c>
      <c r="V837" cm="1">
        <f t="array" ref="V837">IF(VLOOKUP(U837,$A$2:$F$198,COLUMN($F:$F),FALSE)=0,NA(),VLOOKUP(U837,$A$2:$F$198,COLUMN($F:$F),FALSE))</f>
        <v>21358.05</v>
      </c>
    </row>
    <row r="838" spans="12:22">
      <c r="L838">
        <f>NAMS!B838</f>
        <v>940</v>
      </c>
      <c r="M838" t="str">
        <f>NAMS!K838</f>
        <v>USA</v>
      </c>
      <c r="N838" cm="1">
        <f t="array" ref="N838">IF(VLOOKUP(M838,$A$2:$F$198,COLUMN($F:$F),FALSE)=0,NA(),VLOOKUP(M838,$A$2:$F$198,COLUMN($F:$F),FALSE))</f>
        <v>63809.64</v>
      </c>
      <c r="T838" s="75">
        <f>AAS!B838</f>
        <v>837</v>
      </c>
      <c r="U838" s="75" t="str">
        <f>AAS!C838</f>
        <v>Australia</v>
      </c>
      <c r="V838" cm="1">
        <f t="array" ref="V838">IF(VLOOKUP(U838,$A$2:$F$198,COLUMN($F:$F),FALSE)=0,NA(),VLOOKUP(U838,$A$2:$F$198,COLUMN($F:$F),FALSE))</f>
        <v>61250.7</v>
      </c>
    </row>
    <row r="839" spans="12:22">
      <c r="L839">
        <f>NAMS!B839</f>
        <v>941</v>
      </c>
      <c r="M839" t="str">
        <f>NAMS!K839</f>
        <v>USA</v>
      </c>
      <c r="N839" cm="1">
        <f t="array" ref="N839">IF(VLOOKUP(M839,$A$2:$F$198,COLUMN($F:$F),FALSE)=0,NA(),VLOOKUP(M839,$A$2:$F$198,COLUMN($F:$F),FALSE))</f>
        <v>63809.64</v>
      </c>
      <c r="T839" s="75">
        <f>AAS!B839</f>
        <v>838</v>
      </c>
      <c r="U839" s="75" t="str">
        <f>AAS!C839</f>
        <v>Switzerland</v>
      </c>
      <c r="V839" cm="1">
        <f t="array" ref="V839">IF(VLOOKUP(U839,$A$2:$F$198,COLUMN($F:$F),FALSE)=0,NA(),VLOOKUP(U839,$A$2:$F$198,COLUMN($F:$F),FALSE))</f>
        <v>84665.279999999999</v>
      </c>
    </row>
    <row r="840" spans="12:22">
      <c r="L840">
        <f>NAMS!B840</f>
        <v>942</v>
      </c>
      <c r="M840" t="str">
        <f>NAMS!K840</f>
        <v>USA</v>
      </c>
      <c r="N840" cm="1">
        <f t="array" ref="N840">IF(VLOOKUP(M840,$A$2:$F$198,COLUMN($F:$F),FALSE)=0,NA(),VLOOKUP(M840,$A$2:$F$198,COLUMN($F:$F),FALSE))</f>
        <v>63809.64</v>
      </c>
      <c r="T840" s="75">
        <f>AAS!B840</f>
        <v>839</v>
      </c>
      <c r="U840" s="75" t="str">
        <f>AAS!C840</f>
        <v>Germany</v>
      </c>
      <c r="V840" cm="1">
        <f t="array" ref="V840">IF(VLOOKUP(U840,$A$2:$F$198,COLUMN($F:$F),FALSE)=0,NA(),VLOOKUP(U840,$A$2:$F$198,COLUMN($F:$F),FALSE))</f>
        <v>49180.54</v>
      </c>
    </row>
    <row r="841" spans="12:22">
      <c r="L841">
        <f>NAMS!B841</f>
        <v>943</v>
      </c>
      <c r="M841" t="str">
        <f>NAMS!K841</f>
        <v>USA</v>
      </c>
      <c r="N841" cm="1">
        <f t="array" ref="N841">IF(VLOOKUP(M841,$A$2:$F$198,COLUMN($F:$F),FALSE)=0,NA(),VLOOKUP(M841,$A$2:$F$198,COLUMN($F:$F),FALSE))</f>
        <v>63809.64</v>
      </c>
      <c r="T841" s="75">
        <f>AAS!B841</f>
        <v>840</v>
      </c>
      <c r="U841" s="75" t="str">
        <f>AAS!C841</f>
        <v>United Kingdom</v>
      </c>
      <c r="V841" cm="1">
        <f t="array" ref="V841">IF(VLOOKUP(U841,$A$2:$F$198,COLUMN($F:$F),FALSE)=0,NA(),VLOOKUP(U841,$A$2:$F$198,COLUMN($F:$F),FALSE))</f>
        <v>40800.480000000003</v>
      </c>
    </row>
    <row r="842" spans="12:22">
      <c r="L842">
        <f>NAMS!B842</f>
        <v>944</v>
      </c>
      <c r="M842" t="str">
        <f>NAMS!K842</f>
        <v>USA</v>
      </c>
      <c r="N842" cm="1">
        <f t="array" ref="N842">IF(VLOOKUP(M842,$A$2:$F$198,COLUMN($F:$F),FALSE)=0,NA(),VLOOKUP(M842,$A$2:$F$198,COLUMN($F:$F),FALSE))</f>
        <v>63809.64</v>
      </c>
      <c r="T842" s="75">
        <f>AAS!B842</f>
        <v>841</v>
      </c>
      <c r="U842" s="75" t="str">
        <f>AAS!C842</f>
        <v>USA</v>
      </c>
      <c r="V842" cm="1">
        <f t="array" ref="V842">IF(VLOOKUP(U842,$A$2:$F$198,COLUMN($F:$F),FALSE)=0,NA(),VLOOKUP(U842,$A$2:$F$198,COLUMN($F:$F),FALSE))</f>
        <v>63809.64</v>
      </c>
    </row>
    <row r="843" spans="12:22">
      <c r="L843">
        <f>NAMS!B843</f>
        <v>945</v>
      </c>
      <c r="M843" t="str">
        <f>NAMS!K843</f>
        <v>Canada</v>
      </c>
      <c r="N843" cm="1">
        <f t="array" ref="N843">IF(VLOOKUP(M843,$A$2:$F$198,COLUMN($F:$F),FALSE)=0,NA(),VLOOKUP(M843,$A$2:$F$198,COLUMN($F:$F),FALSE))</f>
        <v>49196.49</v>
      </c>
      <c r="T843" s="75">
        <f>AAS!B843</f>
        <v>842</v>
      </c>
      <c r="U843" s="75" t="str">
        <f>AAS!C843</f>
        <v>USA</v>
      </c>
      <c r="V843" cm="1">
        <f t="array" ref="V843">IF(VLOOKUP(U843,$A$2:$F$198,COLUMN($F:$F),FALSE)=0,NA(),VLOOKUP(U843,$A$2:$F$198,COLUMN($F:$F),FALSE))</f>
        <v>63809.64</v>
      </c>
    </row>
    <row r="844" spans="12:22">
      <c r="L844">
        <f>NAMS!B844</f>
        <v>946</v>
      </c>
      <c r="M844" t="str">
        <f>NAMS!K844</f>
        <v>USA</v>
      </c>
      <c r="N844" cm="1">
        <f t="array" ref="N844">IF(VLOOKUP(M844,$A$2:$F$198,COLUMN($F:$F),FALSE)=0,NA(),VLOOKUP(M844,$A$2:$F$198,COLUMN($F:$F),FALSE))</f>
        <v>63809.64</v>
      </c>
      <c r="T844" s="75">
        <f>AAS!B844</f>
        <v>843</v>
      </c>
      <c r="U844" s="75" t="str">
        <f>AAS!C844</f>
        <v>USA</v>
      </c>
      <c r="V844" cm="1">
        <f t="array" ref="V844">IF(VLOOKUP(U844,$A$2:$F$198,COLUMN($F:$F),FALSE)=0,NA(),VLOOKUP(U844,$A$2:$F$198,COLUMN($F:$F),FALSE))</f>
        <v>63809.64</v>
      </c>
    </row>
    <row r="845" spans="12:22">
      <c r="L845">
        <f>NAMS!B845</f>
        <v>947</v>
      </c>
      <c r="M845" t="str">
        <f>NAMS!K845</f>
        <v>Switzerland</v>
      </c>
      <c r="N845" cm="1">
        <f t="array" ref="N845">IF(VLOOKUP(M845,$A$2:$F$198,COLUMN($F:$F),FALSE)=0,NA(),VLOOKUP(M845,$A$2:$F$198,COLUMN($F:$F),FALSE))</f>
        <v>84665.279999999999</v>
      </c>
      <c r="T845" s="75">
        <f>AAS!B845</f>
        <v>844</v>
      </c>
      <c r="U845" s="75" t="str">
        <f>AAS!C845</f>
        <v>USA</v>
      </c>
      <c r="V845" cm="1">
        <f t="array" ref="V845">IF(VLOOKUP(U845,$A$2:$F$198,COLUMN($F:$F),FALSE)=0,NA(),VLOOKUP(U845,$A$2:$F$198,COLUMN($F:$F),FALSE))</f>
        <v>63809.64</v>
      </c>
    </row>
    <row r="846" spans="12:22">
      <c r="L846">
        <f>NAMS!B846</f>
        <v>948</v>
      </c>
      <c r="M846" t="str">
        <f>NAMS!K846</f>
        <v>United Kingdom</v>
      </c>
      <c r="N846" cm="1">
        <f t="array" ref="N846">IF(VLOOKUP(M846,$A$2:$F$198,COLUMN($F:$F),FALSE)=0,NA(),VLOOKUP(M846,$A$2:$F$198,COLUMN($F:$F),FALSE))</f>
        <v>40800.480000000003</v>
      </c>
      <c r="T846" s="75">
        <f>AAS!B846</f>
        <v>845</v>
      </c>
      <c r="U846" s="75" t="str">
        <f>AAS!C846</f>
        <v>Switzerland</v>
      </c>
      <c r="V846" cm="1">
        <f t="array" ref="V846">IF(VLOOKUP(U846,$A$2:$F$198,COLUMN($F:$F),FALSE)=0,NA(),VLOOKUP(U846,$A$2:$F$198,COLUMN($F:$F),FALSE))</f>
        <v>84665.279999999999</v>
      </c>
    </row>
    <row r="847" spans="12:22">
      <c r="L847">
        <f>NAMS!B847</f>
        <v>949</v>
      </c>
      <c r="M847" t="str">
        <f>NAMS!K847</f>
        <v>USA</v>
      </c>
      <c r="N847" cm="1">
        <f t="array" ref="N847">IF(VLOOKUP(M847,$A$2:$F$198,COLUMN($F:$F),FALSE)=0,NA(),VLOOKUP(M847,$A$2:$F$198,COLUMN($F:$F),FALSE))</f>
        <v>63809.64</v>
      </c>
      <c r="T847" s="75">
        <f>AAS!B847</f>
        <v>846</v>
      </c>
      <c r="U847" s="75" t="str">
        <f>AAS!C847</f>
        <v>USA</v>
      </c>
      <c r="V847" cm="1">
        <f t="array" ref="V847">IF(VLOOKUP(U847,$A$2:$F$198,COLUMN($F:$F),FALSE)=0,NA(),VLOOKUP(U847,$A$2:$F$198,COLUMN($F:$F),FALSE))</f>
        <v>63809.64</v>
      </c>
    </row>
    <row r="848" spans="12:22">
      <c r="L848">
        <f>NAMS!B848</f>
        <v>950</v>
      </c>
      <c r="M848" t="str">
        <f>NAMS!K848</f>
        <v>USA</v>
      </c>
      <c r="N848" cm="1">
        <f t="array" ref="N848">IF(VLOOKUP(M848,$A$2:$F$198,COLUMN($F:$F),FALSE)=0,NA(),VLOOKUP(M848,$A$2:$F$198,COLUMN($F:$F),FALSE))</f>
        <v>63809.64</v>
      </c>
      <c r="T848" s="75">
        <f>AAS!B848</f>
        <v>847</v>
      </c>
      <c r="U848" s="75" t="str">
        <f>AAS!C848</f>
        <v>USA</v>
      </c>
      <c r="V848" cm="1">
        <f t="array" ref="V848">IF(VLOOKUP(U848,$A$2:$F$198,COLUMN($F:$F),FALSE)=0,NA(),VLOOKUP(U848,$A$2:$F$198,COLUMN($F:$F),FALSE))</f>
        <v>63809.64</v>
      </c>
    </row>
    <row r="849" spans="12:22">
      <c r="L849">
        <f>NAMS!B849</f>
        <v>951</v>
      </c>
      <c r="M849" t="str">
        <f>NAMS!K849</f>
        <v>USA</v>
      </c>
      <c r="N849" cm="1">
        <f t="array" ref="N849">IF(VLOOKUP(M849,$A$2:$F$198,COLUMN($F:$F),FALSE)=0,NA(),VLOOKUP(M849,$A$2:$F$198,COLUMN($F:$F),FALSE))</f>
        <v>63809.64</v>
      </c>
      <c r="T849" s="75">
        <f>AAS!B849</f>
        <v>848</v>
      </c>
      <c r="U849" s="75" t="str">
        <f>AAS!C849</f>
        <v>USA</v>
      </c>
      <c r="V849" cm="1">
        <f t="array" ref="V849">IF(VLOOKUP(U849,$A$2:$F$198,COLUMN($F:$F),FALSE)=0,NA(),VLOOKUP(U849,$A$2:$F$198,COLUMN($F:$F),FALSE))</f>
        <v>63809.64</v>
      </c>
    </row>
    <row r="850" spans="12:22">
      <c r="L850">
        <f>NAMS!B850</f>
        <v>952</v>
      </c>
      <c r="M850" t="str">
        <f>NAMS!K850</f>
        <v>Canada</v>
      </c>
      <c r="N850" cm="1">
        <f t="array" ref="N850">IF(VLOOKUP(M850,$A$2:$F$198,COLUMN($F:$F),FALSE)=0,NA(),VLOOKUP(M850,$A$2:$F$198,COLUMN($F:$F),FALSE))</f>
        <v>49196.49</v>
      </c>
      <c r="T850" s="75">
        <f>AAS!B850</f>
        <v>849</v>
      </c>
      <c r="U850" s="75" t="str">
        <f>AAS!C850</f>
        <v>USA</v>
      </c>
      <c r="V850" cm="1">
        <f t="array" ref="V850">IF(VLOOKUP(U850,$A$2:$F$198,COLUMN($F:$F),FALSE)=0,NA(),VLOOKUP(U850,$A$2:$F$198,COLUMN($F:$F),FALSE))</f>
        <v>63809.64</v>
      </c>
    </row>
    <row r="851" spans="12:22">
      <c r="L851">
        <f>NAMS!B851</f>
        <v>953</v>
      </c>
      <c r="M851" t="str">
        <f>NAMS!K851</f>
        <v>Japan</v>
      </c>
      <c r="N851" cm="1">
        <f t="array" ref="N851">IF(VLOOKUP(M851,$A$2:$F$198,COLUMN($F:$F),FALSE)=0,NA(),VLOOKUP(M851,$A$2:$F$198,COLUMN($F:$F),FALSE))</f>
        <v>41314.410000000003</v>
      </c>
      <c r="T851" s="75">
        <f>AAS!B851</f>
        <v>850</v>
      </c>
      <c r="U851" s="75" t="str">
        <f>AAS!C851</f>
        <v>USA</v>
      </c>
      <c r="V851" cm="1">
        <f t="array" ref="V851">IF(VLOOKUP(U851,$A$2:$F$198,COLUMN($F:$F),FALSE)=0,NA(),VLOOKUP(U851,$A$2:$F$198,COLUMN($F:$F),FALSE))</f>
        <v>63809.64</v>
      </c>
    </row>
    <row r="852" spans="12:22">
      <c r="L852">
        <f>NAMS!B852</f>
        <v>954</v>
      </c>
      <c r="M852" t="str">
        <f>NAMS!K852</f>
        <v>USA</v>
      </c>
      <c r="N852" cm="1">
        <f t="array" ref="N852">IF(VLOOKUP(M852,$A$2:$F$198,COLUMN($F:$F),FALSE)=0,NA(),VLOOKUP(M852,$A$2:$F$198,COLUMN($F:$F),FALSE))</f>
        <v>63809.64</v>
      </c>
      <c r="T852" s="75">
        <f>AAS!B852</f>
        <v>851</v>
      </c>
      <c r="U852" s="75" t="str">
        <f>AAS!C852</f>
        <v>USA</v>
      </c>
      <c r="V852" cm="1">
        <f t="array" ref="V852">IF(VLOOKUP(U852,$A$2:$F$198,COLUMN($F:$F),FALSE)=0,NA(),VLOOKUP(U852,$A$2:$F$198,COLUMN($F:$F),FALSE))</f>
        <v>63809.64</v>
      </c>
    </row>
    <row r="853" spans="12:22">
      <c r="L853">
        <f>NAMS!B853</f>
        <v>955</v>
      </c>
      <c r="M853" t="str">
        <f>NAMS!K853</f>
        <v>Norway</v>
      </c>
      <c r="N853" cm="1">
        <f t="array" ref="N853">IF(VLOOKUP(M853,$A$2:$F$198,COLUMN($F:$F),FALSE)=0,NA(),VLOOKUP(M853,$A$2:$F$198,COLUMN($F:$F),FALSE))</f>
        <v>76817.740000000005</v>
      </c>
      <c r="T853" s="75">
        <f>AAS!B853</f>
        <v>852</v>
      </c>
      <c r="U853" s="75" t="str">
        <f>AAS!C853</f>
        <v>USA</v>
      </c>
      <c r="V853" cm="1">
        <f t="array" ref="V853">IF(VLOOKUP(U853,$A$2:$F$198,COLUMN($F:$F),FALSE)=0,NA(),VLOOKUP(U853,$A$2:$F$198,COLUMN($F:$F),FALSE))</f>
        <v>63809.64</v>
      </c>
    </row>
    <row r="854" spans="12:22">
      <c r="L854">
        <f>NAMS!B854</f>
        <v>956</v>
      </c>
      <c r="M854" t="str">
        <f>NAMS!K854</f>
        <v>USA</v>
      </c>
      <c r="N854" cm="1">
        <f t="array" ref="N854">IF(VLOOKUP(M854,$A$2:$F$198,COLUMN($F:$F),FALSE)=0,NA(),VLOOKUP(M854,$A$2:$F$198,COLUMN($F:$F),FALSE))</f>
        <v>63809.64</v>
      </c>
      <c r="T854" s="75">
        <f>AAS!B854</f>
        <v>853</v>
      </c>
      <c r="U854" s="75" t="str">
        <f>AAS!C854</f>
        <v>Australia</v>
      </c>
      <c r="V854" cm="1">
        <f t="array" ref="V854">IF(VLOOKUP(U854,$A$2:$F$198,COLUMN($F:$F),FALSE)=0,NA(),VLOOKUP(U854,$A$2:$F$198,COLUMN($F:$F),FALSE))</f>
        <v>61250.7</v>
      </c>
    </row>
    <row r="855" spans="12:22">
      <c r="L855">
        <f>NAMS!B855</f>
        <v>957</v>
      </c>
      <c r="M855" t="str">
        <f>NAMS!K855</f>
        <v>Italy</v>
      </c>
      <c r="N855" cm="1">
        <f t="array" ref="N855">IF(VLOOKUP(M855,$A$2:$F$198,COLUMN($F:$F),FALSE)=0,NA(),VLOOKUP(M855,$A$2:$F$198,COLUMN($F:$F),FALSE))</f>
        <v>34671.17</v>
      </c>
      <c r="T855" s="75">
        <f>AAS!B855</f>
        <v>854</v>
      </c>
      <c r="U855" s="75" t="str">
        <f>AAS!C855</f>
        <v>USA</v>
      </c>
      <c r="V855" cm="1">
        <f t="array" ref="V855">IF(VLOOKUP(U855,$A$2:$F$198,COLUMN($F:$F),FALSE)=0,NA(),VLOOKUP(U855,$A$2:$F$198,COLUMN($F:$F),FALSE))</f>
        <v>63809.64</v>
      </c>
    </row>
    <row r="856" spans="12:22">
      <c r="L856">
        <f>NAMS!B856</f>
        <v>958</v>
      </c>
      <c r="M856" t="str">
        <f>NAMS!K856</f>
        <v>USA</v>
      </c>
      <c r="N856" cm="1">
        <f t="array" ref="N856">IF(VLOOKUP(M856,$A$2:$F$198,COLUMN($F:$F),FALSE)=0,NA(),VLOOKUP(M856,$A$2:$F$198,COLUMN($F:$F),FALSE))</f>
        <v>63809.64</v>
      </c>
      <c r="T856" s="75">
        <f>AAS!B856</f>
        <v>855</v>
      </c>
      <c r="U856" s="75" t="str">
        <f>AAS!C856</f>
        <v>USA</v>
      </c>
      <c r="V856" cm="1">
        <f t="array" ref="V856">IF(VLOOKUP(U856,$A$2:$F$198,COLUMN($F:$F),FALSE)=0,NA(),VLOOKUP(U856,$A$2:$F$198,COLUMN($F:$F),FALSE))</f>
        <v>63809.64</v>
      </c>
    </row>
    <row r="857" spans="12:22">
      <c r="L857">
        <f>NAMS!B857</f>
        <v>959</v>
      </c>
      <c r="M857" t="str">
        <f>NAMS!K857</f>
        <v>USA</v>
      </c>
      <c r="N857" cm="1">
        <f t="array" ref="N857">IF(VLOOKUP(M857,$A$2:$F$198,COLUMN($F:$F),FALSE)=0,NA(),VLOOKUP(M857,$A$2:$F$198,COLUMN($F:$F),FALSE))</f>
        <v>63809.64</v>
      </c>
      <c r="T857" s="75">
        <f>AAS!B857</f>
        <v>856</v>
      </c>
      <c r="U857" s="75" t="str">
        <f>AAS!C857</f>
        <v>USA</v>
      </c>
      <c r="V857" cm="1">
        <f t="array" ref="V857">IF(VLOOKUP(U857,$A$2:$F$198,COLUMN($F:$F),FALSE)=0,NA(),VLOOKUP(U857,$A$2:$F$198,COLUMN($F:$F),FALSE))</f>
        <v>63809.64</v>
      </c>
    </row>
    <row r="858" spans="12:22">
      <c r="L858">
        <f>NAMS!B858</f>
        <v>960</v>
      </c>
      <c r="M858" t="str">
        <f>NAMS!K858</f>
        <v>USA</v>
      </c>
      <c r="N858" cm="1">
        <f t="array" ref="N858">IF(VLOOKUP(M858,$A$2:$F$198,COLUMN($F:$F),FALSE)=0,NA(),VLOOKUP(M858,$A$2:$F$198,COLUMN($F:$F),FALSE))</f>
        <v>63809.64</v>
      </c>
      <c r="T858" s="75">
        <f>AAS!B858</f>
        <v>857</v>
      </c>
      <c r="U858" s="75" t="str">
        <f>AAS!C858</f>
        <v>USA</v>
      </c>
      <c r="V858" cm="1">
        <f t="array" ref="V858">IF(VLOOKUP(U858,$A$2:$F$198,COLUMN($F:$F),FALSE)=0,NA(),VLOOKUP(U858,$A$2:$F$198,COLUMN($F:$F),FALSE))</f>
        <v>63809.64</v>
      </c>
    </row>
    <row r="859" spans="12:22">
      <c r="L859">
        <f>NAMS!B859</f>
        <v>961</v>
      </c>
      <c r="M859" t="str">
        <f>NAMS!K859</f>
        <v>United Kingdom</v>
      </c>
      <c r="N859" cm="1">
        <f t="array" ref="N859">IF(VLOOKUP(M859,$A$2:$F$198,COLUMN($F:$F),FALSE)=0,NA(),VLOOKUP(M859,$A$2:$F$198,COLUMN($F:$F),FALSE))</f>
        <v>40800.480000000003</v>
      </c>
      <c r="T859" s="75">
        <f>AAS!B859</f>
        <v>858</v>
      </c>
      <c r="U859" s="75" t="str">
        <f>AAS!C859</f>
        <v>Canada</v>
      </c>
      <c r="V859" cm="1">
        <f t="array" ref="V859">IF(VLOOKUP(U859,$A$2:$F$198,COLUMN($F:$F),FALSE)=0,NA(),VLOOKUP(U859,$A$2:$F$198,COLUMN($F:$F),FALSE))</f>
        <v>49196.49</v>
      </c>
    </row>
    <row r="860" spans="12:22">
      <c r="L860">
        <f>NAMS!B860</f>
        <v>962</v>
      </c>
      <c r="M860" t="str">
        <f>NAMS!K860</f>
        <v>USA</v>
      </c>
      <c r="N860" cm="1">
        <f t="array" ref="N860">IF(VLOOKUP(M860,$A$2:$F$198,COLUMN($F:$F),FALSE)=0,NA(),VLOOKUP(M860,$A$2:$F$198,COLUMN($F:$F),FALSE))</f>
        <v>63809.64</v>
      </c>
      <c r="T860" s="75">
        <f>AAS!B860</f>
        <v>859</v>
      </c>
      <c r="U860" s="75" t="str">
        <f>AAS!C860</f>
        <v>USA</v>
      </c>
      <c r="V860" cm="1">
        <f t="array" ref="V860">IF(VLOOKUP(U860,$A$2:$F$198,COLUMN($F:$F),FALSE)=0,NA(),VLOOKUP(U860,$A$2:$F$198,COLUMN($F:$F),FALSE))</f>
        <v>63809.64</v>
      </c>
    </row>
    <row r="861" spans="12:22">
      <c r="L861">
        <f>NAMS!B861</f>
        <v>963</v>
      </c>
      <c r="M861" t="str">
        <f>NAMS!K861</f>
        <v>USA</v>
      </c>
      <c r="N861" cm="1">
        <f t="array" ref="N861">IF(VLOOKUP(M861,$A$2:$F$198,COLUMN($F:$F),FALSE)=0,NA(),VLOOKUP(M861,$A$2:$F$198,COLUMN($F:$F),FALSE))</f>
        <v>63809.64</v>
      </c>
      <c r="T861" s="75">
        <f>AAS!B861</f>
        <v>860</v>
      </c>
      <c r="U861" s="75" t="str">
        <f>AAS!C861</f>
        <v>USA</v>
      </c>
      <c r="V861" cm="1">
        <f t="array" ref="V861">IF(VLOOKUP(U861,$A$2:$F$198,COLUMN($F:$F),FALSE)=0,NA(),VLOOKUP(U861,$A$2:$F$198,COLUMN($F:$F),FALSE))</f>
        <v>63809.64</v>
      </c>
    </row>
    <row r="862" spans="12:22">
      <c r="L862">
        <f>NAMS!B862</f>
        <v>964</v>
      </c>
      <c r="M862" t="str">
        <f>NAMS!K862</f>
        <v>USA</v>
      </c>
      <c r="N862" cm="1">
        <f t="array" ref="N862">IF(VLOOKUP(M862,$A$2:$F$198,COLUMN($F:$F),FALSE)=0,NA(),VLOOKUP(M862,$A$2:$F$198,COLUMN($F:$F),FALSE))</f>
        <v>63809.64</v>
      </c>
      <c r="T862" s="75">
        <f>AAS!B862</f>
        <v>861</v>
      </c>
      <c r="U862" s="75" t="str">
        <f>AAS!C862</f>
        <v>USA</v>
      </c>
      <c r="V862" cm="1">
        <f t="array" ref="V862">IF(VLOOKUP(U862,$A$2:$F$198,COLUMN($F:$F),FALSE)=0,NA(),VLOOKUP(U862,$A$2:$F$198,COLUMN($F:$F),FALSE))</f>
        <v>63809.64</v>
      </c>
    </row>
    <row r="863" spans="12:22">
      <c r="L863">
        <f>NAMS!B863</f>
        <v>965</v>
      </c>
      <c r="M863" t="str">
        <f>NAMS!K863</f>
        <v>USA</v>
      </c>
      <c r="N863" cm="1">
        <f t="array" ref="N863">IF(VLOOKUP(M863,$A$2:$F$198,COLUMN($F:$F),FALSE)=0,NA(),VLOOKUP(M863,$A$2:$F$198,COLUMN($F:$F),FALSE))</f>
        <v>63809.64</v>
      </c>
      <c r="T863" s="75">
        <f>AAS!B863</f>
        <v>862</v>
      </c>
      <c r="U863" s="75" t="str">
        <f>AAS!C863</f>
        <v>USA</v>
      </c>
      <c r="V863" cm="1">
        <f t="array" ref="V863">IF(VLOOKUP(U863,$A$2:$F$198,COLUMN($F:$F),FALSE)=0,NA(),VLOOKUP(U863,$A$2:$F$198,COLUMN($F:$F),FALSE))</f>
        <v>63809.64</v>
      </c>
    </row>
    <row r="864" spans="12:22">
      <c r="L864">
        <f>NAMS!B864</f>
        <v>966</v>
      </c>
      <c r="M864" t="str">
        <f>NAMS!K864</f>
        <v>USA</v>
      </c>
      <c r="N864" cm="1">
        <f t="array" ref="N864">IF(VLOOKUP(M864,$A$2:$F$198,COLUMN($F:$F),FALSE)=0,NA(),VLOOKUP(M864,$A$2:$F$198,COLUMN($F:$F),FALSE))</f>
        <v>63809.64</v>
      </c>
      <c r="T864" s="75">
        <f>AAS!B864</f>
        <v>863</v>
      </c>
      <c r="U864" s="75" t="str">
        <f>AAS!C864</f>
        <v>USA</v>
      </c>
      <c r="V864" cm="1">
        <f t="array" ref="V864">IF(VLOOKUP(U864,$A$2:$F$198,COLUMN($F:$F),FALSE)=0,NA(),VLOOKUP(U864,$A$2:$F$198,COLUMN($F:$F),FALSE))</f>
        <v>63809.64</v>
      </c>
    </row>
    <row r="865" spans="12:22">
      <c r="L865">
        <f>NAMS!B865</f>
        <v>967</v>
      </c>
      <c r="M865" t="str">
        <f>NAMS!K865</f>
        <v>USA</v>
      </c>
      <c r="N865" cm="1">
        <f t="array" ref="N865">IF(VLOOKUP(M865,$A$2:$F$198,COLUMN($F:$F),FALSE)=0,NA(),VLOOKUP(M865,$A$2:$F$198,COLUMN($F:$F),FALSE))</f>
        <v>63809.64</v>
      </c>
      <c r="T865" s="75">
        <f>AAS!B865</f>
        <v>864</v>
      </c>
      <c r="U865" s="75" t="str">
        <f>AAS!C865</f>
        <v>USA</v>
      </c>
      <c r="V865" cm="1">
        <f t="array" ref="V865">IF(VLOOKUP(U865,$A$2:$F$198,COLUMN($F:$F),FALSE)=0,NA(),VLOOKUP(U865,$A$2:$F$198,COLUMN($F:$F),FALSE))</f>
        <v>63809.64</v>
      </c>
    </row>
    <row r="866" spans="12:22">
      <c r="L866">
        <f>NAMS!B866</f>
        <v>968</v>
      </c>
      <c r="M866" t="str">
        <f>NAMS!K866</f>
        <v>USA</v>
      </c>
      <c r="N866" cm="1">
        <f t="array" ref="N866">IF(VLOOKUP(M866,$A$2:$F$198,COLUMN($F:$F),FALSE)=0,NA(),VLOOKUP(M866,$A$2:$F$198,COLUMN($F:$F),FALSE))</f>
        <v>63809.64</v>
      </c>
      <c r="T866" s="75">
        <f>AAS!B866</f>
        <v>865</v>
      </c>
      <c r="U866" s="75" t="str">
        <f>AAS!C866</f>
        <v>USA</v>
      </c>
      <c r="V866" cm="1">
        <f t="array" ref="V866">IF(VLOOKUP(U866,$A$2:$F$198,COLUMN($F:$F),FALSE)=0,NA(),VLOOKUP(U866,$A$2:$F$198,COLUMN($F:$F),FALSE))</f>
        <v>63809.64</v>
      </c>
    </row>
    <row r="867" spans="12:22">
      <c r="L867">
        <f>NAMS!B867</f>
        <v>969</v>
      </c>
      <c r="M867" t="str">
        <f>NAMS!K867</f>
        <v>USA</v>
      </c>
      <c r="N867" cm="1">
        <f t="array" ref="N867">IF(VLOOKUP(M867,$A$2:$F$198,COLUMN($F:$F),FALSE)=0,NA(),VLOOKUP(M867,$A$2:$F$198,COLUMN($F:$F),FALSE))</f>
        <v>63809.64</v>
      </c>
      <c r="T867" s="75">
        <f>AAS!B867</f>
        <v>866</v>
      </c>
      <c r="U867" s="75" t="str">
        <f>AAS!C867</f>
        <v>Unknown</v>
      </c>
      <c r="V867" t="e" cm="1">
        <f t="array" ref="V867">IF(VLOOKUP(U867,$A$2:$F$198,COLUMN($F:$F),FALSE)=0,NA(),VLOOKUP(U867,$A$2:$F$198,COLUMN($F:$F),FALSE))</f>
        <v>#N/A</v>
      </c>
    </row>
    <row r="868" spans="12:22">
      <c r="L868">
        <f>NAMS!B868</f>
        <v>970</v>
      </c>
      <c r="M868" t="str">
        <f>NAMS!K868</f>
        <v>South Korea</v>
      </c>
      <c r="N868" cm="1">
        <f t="array" ref="N868">IF(VLOOKUP(M868,$A$2:$F$198,COLUMN($F:$F),FALSE)=0,NA(),VLOOKUP(M868,$A$2:$F$198,COLUMN($F:$F),FALSE))</f>
        <v>32154.02</v>
      </c>
      <c r="T868" s="75">
        <f>AAS!B868</f>
        <v>867</v>
      </c>
      <c r="U868" s="75" t="str">
        <f>AAS!C868</f>
        <v>USA</v>
      </c>
      <c r="V868" cm="1">
        <f t="array" ref="V868">IF(VLOOKUP(U868,$A$2:$F$198,COLUMN($F:$F),FALSE)=0,NA(),VLOOKUP(U868,$A$2:$F$198,COLUMN($F:$F),FALSE))</f>
        <v>63809.64</v>
      </c>
    </row>
    <row r="869" spans="12:22">
      <c r="L869">
        <f>NAMS!B869</f>
        <v>971</v>
      </c>
      <c r="M869" t="str">
        <f>NAMS!K869</f>
        <v>Canada</v>
      </c>
      <c r="N869" cm="1">
        <f t="array" ref="N869">IF(VLOOKUP(M869,$A$2:$F$198,COLUMN($F:$F),FALSE)=0,NA(),VLOOKUP(M869,$A$2:$F$198,COLUMN($F:$F),FALSE))</f>
        <v>49196.49</v>
      </c>
      <c r="T869" s="75">
        <f>AAS!B869</f>
        <v>868</v>
      </c>
      <c r="U869" s="75" t="str">
        <f>AAS!C869</f>
        <v>Unknown</v>
      </c>
      <c r="V869" t="e" cm="1">
        <f t="array" ref="V869">IF(VLOOKUP(U869,$A$2:$F$198,COLUMN($F:$F),FALSE)=0,NA(),VLOOKUP(U869,$A$2:$F$198,COLUMN($F:$F),FALSE))</f>
        <v>#N/A</v>
      </c>
    </row>
    <row r="870" spans="12:22">
      <c r="L870">
        <f>NAMS!B870</f>
        <v>972</v>
      </c>
      <c r="M870" t="str">
        <f>NAMS!K870</f>
        <v>Germany</v>
      </c>
      <c r="N870" cm="1">
        <f t="array" ref="N870">IF(VLOOKUP(M870,$A$2:$F$198,COLUMN($F:$F),FALSE)=0,NA(),VLOOKUP(M870,$A$2:$F$198,COLUMN($F:$F),FALSE))</f>
        <v>49180.54</v>
      </c>
      <c r="T870" s="75">
        <f>AAS!B870</f>
        <v>869</v>
      </c>
      <c r="U870" s="75" t="str">
        <f>AAS!C870</f>
        <v>USA</v>
      </c>
      <c r="V870" cm="1">
        <f t="array" ref="V870">IF(VLOOKUP(U870,$A$2:$F$198,COLUMN($F:$F),FALSE)=0,NA(),VLOOKUP(U870,$A$2:$F$198,COLUMN($F:$F),FALSE))</f>
        <v>63809.64</v>
      </c>
    </row>
    <row r="871" spans="12:22">
      <c r="L871">
        <f>NAMS!B871</f>
        <v>973</v>
      </c>
      <c r="M871" t="str">
        <f>NAMS!K871</f>
        <v>USA</v>
      </c>
      <c r="N871" cm="1">
        <f t="array" ref="N871">IF(VLOOKUP(M871,$A$2:$F$198,COLUMN($F:$F),FALSE)=0,NA(),VLOOKUP(M871,$A$2:$F$198,COLUMN($F:$F),FALSE))</f>
        <v>63809.64</v>
      </c>
      <c r="T871" s="75">
        <f>AAS!B871</f>
        <v>870</v>
      </c>
      <c r="U871" s="75" t="str">
        <f>AAS!C871</f>
        <v>Unknown</v>
      </c>
      <c r="V871" t="e" cm="1">
        <f t="array" ref="V871">IF(VLOOKUP(U871,$A$2:$F$198,COLUMN($F:$F),FALSE)=0,NA(),VLOOKUP(U871,$A$2:$F$198,COLUMN($F:$F),FALSE))</f>
        <v>#N/A</v>
      </c>
    </row>
    <row r="872" spans="12:22">
      <c r="L872">
        <f>NAMS!B872</f>
        <v>974</v>
      </c>
      <c r="M872" t="str">
        <f>NAMS!K872</f>
        <v>Canada</v>
      </c>
      <c r="N872" cm="1">
        <f t="array" ref="N872">IF(VLOOKUP(M872,$A$2:$F$198,COLUMN($F:$F),FALSE)=0,NA(),VLOOKUP(M872,$A$2:$F$198,COLUMN($F:$F),FALSE))</f>
        <v>49196.49</v>
      </c>
      <c r="T872" s="75">
        <f>AAS!B872</f>
        <v>871</v>
      </c>
      <c r="U872" s="75" t="str">
        <f>AAS!C872</f>
        <v>USA</v>
      </c>
      <c r="V872" cm="1">
        <f t="array" ref="V872">IF(VLOOKUP(U872,$A$2:$F$198,COLUMN($F:$F),FALSE)=0,NA(),VLOOKUP(U872,$A$2:$F$198,COLUMN($F:$F),FALSE))</f>
        <v>63809.64</v>
      </c>
    </row>
    <row r="873" spans="12:22">
      <c r="L873">
        <f>NAMS!B873</f>
        <v>975</v>
      </c>
      <c r="M873" t="str">
        <f>NAMS!K873</f>
        <v>USA</v>
      </c>
      <c r="N873" cm="1">
        <f t="array" ref="N873">IF(VLOOKUP(M873,$A$2:$F$198,COLUMN($F:$F),FALSE)=0,NA(),VLOOKUP(M873,$A$2:$F$198,COLUMN($F:$F),FALSE))</f>
        <v>63809.64</v>
      </c>
      <c r="T873" s="75">
        <f>AAS!B873</f>
        <v>872</v>
      </c>
      <c r="U873" s="75" t="str">
        <f>AAS!C873</f>
        <v>USA</v>
      </c>
      <c r="V873" cm="1">
        <f t="array" ref="V873">IF(VLOOKUP(U873,$A$2:$F$198,COLUMN($F:$F),FALSE)=0,NA(),VLOOKUP(U873,$A$2:$F$198,COLUMN($F:$F),FALSE))</f>
        <v>63809.64</v>
      </c>
    </row>
    <row r="874" spans="12:22">
      <c r="L874">
        <f>NAMS!B874</f>
        <v>976</v>
      </c>
      <c r="M874" t="str">
        <f>NAMS!K874</f>
        <v>USA</v>
      </c>
      <c r="N874" cm="1">
        <f t="array" ref="N874">IF(VLOOKUP(M874,$A$2:$F$198,COLUMN($F:$F),FALSE)=0,NA(),VLOOKUP(M874,$A$2:$F$198,COLUMN($F:$F),FALSE))</f>
        <v>63809.64</v>
      </c>
      <c r="T874" s="75">
        <f>AAS!B874</f>
        <v>873</v>
      </c>
      <c r="U874" s="75" t="str">
        <f>AAS!C874</f>
        <v>Canada</v>
      </c>
      <c r="V874" cm="1">
        <f t="array" ref="V874">IF(VLOOKUP(U874,$A$2:$F$198,COLUMN($F:$F),FALSE)=0,NA(),VLOOKUP(U874,$A$2:$F$198,COLUMN($F:$F),FALSE))</f>
        <v>49196.49</v>
      </c>
    </row>
    <row r="875" spans="12:22">
      <c r="L875">
        <f>NAMS!B875</f>
        <v>977</v>
      </c>
      <c r="M875" t="str">
        <f>NAMS!K875</f>
        <v>USA</v>
      </c>
      <c r="N875" cm="1">
        <f t="array" ref="N875">IF(VLOOKUP(M875,$A$2:$F$198,COLUMN($F:$F),FALSE)=0,NA(),VLOOKUP(M875,$A$2:$F$198,COLUMN($F:$F),FALSE))</f>
        <v>63809.64</v>
      </c>
      <c r="T875" s="75">
        <f>AAS!B875</f>
        <v>874</v>
      </c>
      <c r="U875" s="75" t="str">
        <f>AAS!C875</f>
        <v>USA</v>
      </c>
      <c r="V875" cm="1">
        <f t="array" ref="V875">IF(VLOOKUP(U875,$A$2:$F$198,COLUMN($F:$F),FALSE)=0,NA(),VLOOKUP(U875,$A$2:$F$198,COLUMN($F:$F),FALSE))</f>
        <v>63809.64</v>
      </c>
    </row>
    <row r="876" spans="12:22">
      <c r="L876">
        <f>NAMS!B876</f>
        <v>978</v>
      </c>
      <c r="M876" t="str">
        <f>NAMS!K876</f>
        <v>Japan</v>
      </c>
      <c r="N876" cm="1">
        <f t="array" ref="N876">IF(VLOOKUP(M876,$A$2:$F$198,COLUMN($F:$F),FALSE)=0,NA(),VLOOKUP(M876,$A$2:$F$198,COLUMN($F:$F),FALSE))</f>
        <v>41314.410000000003</v>
      </c>
      <c r="T876" s="75">
        <f>AAS!B876</f>
        <v>875</v>
      </c>
      <c r="U876" s="75" t="str">
        <f>AAS!C876</f>
        <v>USA</v>
      </c>
      <c r="V876" cm="1">
        <f t="array" ref="V876">IF(VLOOKUP(U876,$A$2:$F$198,COLUMN($F:$F),FALSE)=0,NA(),VLOOKUP(U876,$A$2:$F$198,COLUMN($F:$F),FALSE))</f>
        <v>63809.64</v>
      </c>
    </row>
    <row r="877" spans="12:22">
      <c r="L877">
        <f>NAMS!B877</f>
        <v>979</v>
      </c>
      <c r="M877" t="str">
        <f>NAMS!K877</f>
        <v>Canada</v>
      </c>
      <c r="N877" cm="1">
        <f t="array" ref="N877">IF(VLOOKUP(M877,$A$2:$F$198,COLUMN($F:$F),FALSE)=0,NA(),VLOOKUP(M877,$A$2:$F$198,COLUMN($F:$F),FALSE))</f>
        <v>49196.49</v>
      </c>
      <c r="T877" s="75">
        <f>AAS!B877</f>
        <v>876</v>
      </c>
      <c r="U877" s="75" t="str">
        <f>AAS!C877</f>
        <v>Germany</v>
      </c>
      <c r="V877" cm="1">
        <f t="array" ref="V877">IF(VLOOKUP(U877,$A$2:$F$198,COLUMN($F:$F),FALSE)=0,NA(),VLOOKUP(U877,$A$2:$F$198,COLUMN($F:$F),FALSE))</f>
        <v>49180.54</v>
      </c>
    </row>
    <row r="878" spans="12:22">
      <c r="L878">
        <f>NAMS!B878</f>
        <v>980</v>
      </c>
      <c r="M878" t="str">
        <f>NAMS!K878</f>
        <v>USA</v>
      </c>
      <c r="N878" cm="1">
        <f t="array" ref="N878">IF(VLOOKUP(M878,$A$2:$F$198,COLUMN($F:$F),FALSE)=0,NA(),VLOOKUP(M878,$A$2:$F$198,COLUMN($F:$F),FALSE))</f>
        <v>63809.64</v>
      </c>
      <c r="T878" s="75">
        <f>AAS!B878</f>
        <v>877</v>
      </c>
      <c r="U878" s="75" t="str">
        <f>AAS!C878</f>
        <v>USA</v>
      </c>
      <c r="V878" cm="1">
        <f t="array" ref="V878">IF(VLOOKUP(U878,$A$2:$F$198,COLUMN($F:$F),FALSE)=0,NA(),VLOOKUP(U878,$A$2:$F$198,COLUMN($F:$F),FALSE))</f>
        <v>63809.64</v>
      </c>
    </row>
    <row r="879" spans="12:22">
      <c r="L879">
        <f>NAMS!B879</f>
        <v>981</v>
      </c>
      <c r="M879" t="str">
        <f>NAMS!K879</f>
        <v>USA</v>
      </c>
      <c r="N879" cm="1">
        <f t="array" ref="N879">IF(VLOOKUP(M879,$A$2:$F$198,COLUMN($F:$F),FALSE)=0,NA(),VLOOKUP(M879,$A$2:$F$198,COLUMN($F:$F),FALSE))</f>
        <v>63809.64</v>
      </c>
      <c r="T879" s="75">
        <f>AAS!B879</f>
        <v>878</v>
      </c>
      <c r="U879" s="75" t="str">
        <f>AAS!C879</f>
        <v>USA</v>
      </c>
      <c r="V879" cm="1">
        <f t="array" ref="V879">IF(VLOOKUP(U879,$A$2:$F$198,COLUMN($F:$F),FALSE)=0,NA(),VLOOKUP(U879,$A$2:$F$198,COLUMN($F:$F),FALSE))</f>
        <v>63809.64</v>
      </c>
    </row>
    <row r="880" spans="12:22">
      <c r="L880">
        <f>NAMS!B880</f>
        <v>982</v>
      </c>
      <c r="M880" t="str">
        <f>NAMS!K880</f>
        <v>USA</v>
      </c>
      <c r="N880" cm="1">
        <f t="array" ref="N880">IF(VLOOKUP(M880,$A$2:$F$198,COLUMN($F:$F),FALSE)=0,NA(),VLOOKUP(M880,$A$2:$F$198,COLUMN($F:$F),FALSE))</f>
        <v>63809.64</v>
      </c>
      <c r="T880" s="75">
        <f>AAS!B880</f>
        <v>879</v>
      </c>
      <c r="U880" s="75" t="str">
        <f>AAS!C880</f>
        <v>USA</v>
      </c>
      <c r="V880" cm="1">
        <f t="array" ref="V880">IF(VLOOKUP(U880,$A$2:$F$198,COLUMN($F:$F),FALSE)=0,NA(),VLOOKUP(U880,$A$2:$F$198,COLUMN($F:$F),FALSE))</f>
        <v>63809.64</v>
      </c>
    </row>
    <row r="881" spans="12:22">
      <c r="L881">
        <f>NAMS!B881</f>
        <v>983</v>
      </c>
      <c r="M881" t="str">
        <f>NAMS!K881</f>
        <v>USA</v>
      </c>
      <c r="N881" cm="1">
        <f t="array" ref="N881">IF(VLOOKUP(M881,$A$2:$F$198,COLUMN($F:$F),FALSE)=0,NA(),VLOOKUP(M881,$A$2:$F$198,COLUMN($F:$F),FALSE))</f>
        <v>63809.64</v>
      </c>
      <c r="T881" s="75">
        <f>AAS!B881</f>
        <v>880</v>
      </c>
      <c r="U881" s="75" t="str">
        <f>AAS!C881</f>
        <v>USA</v>
      </c>
      <c r="V881" cm="1">
        <f t="array" ref="V881">IF(VLOOKUP(U881,$A$2:$F$198,COLUMN($F:$F),FALSE)=0,NA(),VLOOKUP(U881,$A$2:$F$198,COLUMN($F:$F),FALSE))</f>
        <v>63809.64</v>
      </c>
    </row>
    <row r="882" spans="12:22">
      <c r="L882">
        <f>NAMS!B882</f>
        <v>984</v>
      </c>
      <c r="M882" t="str">
        <f>NAMS!K882</f>
        <v>USA</v>
      </c>
      <c r="N882" cm="1">
        <f t="array" ref="N882">IF(VLOOKUP(M882,$A$2:$F$198,COLUMN($F:$F),FALSE)=0,NA(),VLOOKUP(M882,$A$2:$F$198,COLUMN($F:$F),FALSE))</f>
        <v>63809.64</v>
      </c>
      <c r="T882" s="75">
        <f>AAS!B882</f>
        <v>881</v>
      </c>
      <c r="U882" s="75" t="str">
        <f>AAS!C882</f>
        <v>USA</v>
      </c>
      <c r="V882" cm="1">
        <f t="array" ref="V882">IF(VLOOKUP(U882,$A$2:$F$198,COLUMN($F:$F),FALSE)=0,NA(),VLOOKUP(U882,$A$2:$F$198,COLUMN($F:$F),FALSE))</f>
        <v>63809.64</v>
      </c>
    </row>
    <row r="883" spans="12:22">
      <c r="L883">
        <f>NAMS!B883</f>
        <v>985</v>
      </c>
      <c r="M883" t="str">
        <f>NAMS!K883</f>
        <v>USA</v>
      </c>
      <c r="N883" cm="1">
        <f t="array" ref="N883">IF(VLOOKUP(M883,$A$2:$F$198,COLUMN($F:$F),FALSE)=0,NA(),VLOOKUP(M883,$A$2:$F$198,COLUMN($F:$F),FALSE))</f>
        <v>63809.64</v>
      </c>
      <c r="T883" s="75">
        <f>AAS!B883</f>
        <v>882</v>
      </c>
      <c r="U883" s="75" t="str">
        <f>AAS!C883</f>
        <v>Netherlands</v>
      </c>
      <c r="V883" cm="1">
        <f t="array" ref="V883">IF(VLOOKUP(U883,$A$2:$F$198,COLUMN($F:$F),FALSE)=0,NA(),VLOOKUP(U883,$A$2:$F$198,COLUMN($F:$F),FALSE))</f>
        <v>53666.48</v>
      </c>
    </row>
    <row r="884" spans="12:22">
      <c r="L884">
        <f>NAMS!B884</f>
        <v>986</v>
      </c>
      <c r="M884" t="str">
        <f>NAMS!K884</f>
        <v>USA</v>
      </c>
      <c r="N884" cm="1">
        <f t="array" ref="N884">IF(VLOOKUP(M884,$A$2:$F$198,COLUMN($F:$F),FALSE)=0,NA(),VLOOKUP(M884,$A$2:$F$198,COLUMN($F:$F),FALSE))</f>
        <v>63809.64</v>
      </c>
      <c r="T884" s="75">
        <f>AAS!B884</f>
        <v>883</v>
      </c>
      <c r="U884" s="75" t="str">
        <f>AAS!C884</f>
        <v>USA</v>
      </c>
      <c r="V884" cm="1">
        <f t="array" ref="V884">IF(VLOOKUP(U884,$A$2:$F$198,COLUMN($F:$F),FALSE)=0,NA(),VLOOKUP(U884,$A$2:$F$198,COLUMN($F:$F),FALSE))</f>
        <v>63809.64</v>
      </c>
    </row>
    <row r="885" spans="12:22">
      <c r="L885">
        <f>NAMS!B885</f>
        <v>987</v>
      </c>
      <c r="M885" t="str">
        <f>NAMS!K885</f>
        <v>USA</v>
      </c>
      <c r="N885" cm="1">
        <f t="array" ref="N885">IF(VLOOKUP(M885,$A$2:$F$198,COLUMN($F:$F),FALSE)=0,NA(),VLOOKUP(M885,$A$2:$F$198,COLUMN($F:$F),FALSE))</f>
        <v>63809.64</v>
      </c>
      <c r="T885" s="75">
        <f>AAS!B885</f>
        <v>884</v>
      </c>
      <c r="U885" s="75" t="str">
        <f>AAS!C885</f>
        <v>USA</v>
      </c>
      <c r="V885" cm="1">
        <f t="array" ref="V885">IF(VLOOKUP(U885,$A$2:$F$198,COLUMN($F:$F),FALSE)=0,NA(),VLOOKUP(U885,$A$2:$F$198,COLUMN($F:$F),FALSE))</f>
        <v>63809.64</v>
      </c>
    </row>
    <row r="886" spans="12:22">
      <c r="L886">
        <f>NAMS!B886</f>
        <v>988</v>
      </c>
      <c r="M886" t="str">
        <f>NAMS!K886</f>
        <v>South Korea</v>
      </c>
      <c r="N886" cm="1">
        <f t="array" ref="N886">IF(VLOOKUP(M886,$A$2:$F$198,COLUMN($F:$F),FALSE)=0,NA(),VLOOKUP(M886,$A$2:$F$198,COLUMN($F:$F),FALSE))</f>
        <v>32154.02</v>
      </c>
      <c r="T886" s="75">
        <f>AAS!B886</f>
        <v>885</v>
      </c>
      <c r="U886" s="75" t="str">
        <f>AAS!C886</f>
        <v>USA</v>
      </c>
      <c r="V886" cm="1">
        <f t="array" ref="V886">IF(VLOOKUP(U886,$A$2:$F$198,COLUMN($F:$F),FALSE)=0,NA(),VLOOKUP(U886,$A$2:$F$198,COLUMN($F:$F),FALSE))</f>
        <v>63809.64</v>
      </c>
    </row>
    <row r="887" spans="12:22">
      <c r="L887">
        <f>NAMS!B887</f>
        <v>989</v>
      </c>
      <c r="M887" t="str">
        <f>NAMS!K887</f>
        <v>USA</v>
      </c>
      <c r="N887" cm="1">
        <f t="array" ref="N887">IF(VLOOKUP(M887,$A$2:$F$198,COLUMN($F:$F),FALSE)=0,NA(),VLOOKUP(M887,$A$2:$F$198,COLUMN($F:$F),FALSE))</f>
        <v>63809.64</v>
      </c>
      <c r="T887" s="75">
        <f>AAS!B887</f>
        <v>886</v>
      </c>
      <c r="U887" s="75" t="str">
        <f>AAS!C887</f>
        <v>USA</v>
      </c>
      <c r="V887" cm="1">
        <f t="array" ref="V887">IF(VLOOKUP(U887,$A$2:$F$198,COLUMN($F:$F),FALSE)=0,NA(),VLOOKUP(U887,$A$2:$F$198,COLUMN($F:$F),FALSE))</f>
        <v>63809.64</v>
      </c>
    </row>
    <row r="888" spans="12:22">
      <c r="L888">
        <f>NAMS!B888</f>
        <v>990</v>
      </c>
      <c r="M888" t="str">
        <f>NAMS!K888</f>
        <v>USA</v>
      </c>
      <c r="N888" cm="1">
        <f t="array" ref="N888">IF(VLOOKUP(M888,$A$2:$F$198,COLUMN($F:$F),FALSE)=0,NA(),VLOOKUP(M888,$A$2:$F$198,COLUMN($F:$F),FALSE))</f>
        <v>63809.64</v>
      </c>
      <c r="T888" s="75">
        <f>AAS!B888</f>
        <v>887</v>
      </c>
      <c r="U888" s="75" t="str">
        <f>AAS!C888</f>
        <v>USA</v>
      </c>
      <c r="V888" cm="1">
        <f t="array" ref="V888">IF(VLOOKUP(U888,$A$2:$F$198,COLUMN($F:$F),FALSE)=0,NA(),VLOOKUP(U888,$A$2:$F$198,COLUMN($F:$F),FALSE))</f>
        <v>63809.64</v>
      </c>
    </row>
    <row r="889" spans="12:22">
      <c r="L889">
        <f>NAMS!B889</f>
        <v>991</v>
      </c>
      <c r="M889" t="str">
        <f>NAMS!K889</f>
        <v>USA</v>
      </c>
      <c r="N889" cm="1">
        <f t="array" ref="N889">IF(VLOOKUP(M889,$A$2:$F$198,COLUMN($F:$F),FALSE)=0,NA(),VLOOKUP(M889,$A$2:$F$198,COLUMN($F:$F),FALSE))</f>
        <v>63809.64</v>
      </c>
      <c r="T889" s="75">
        <f>AAS!B889</f>
        <v>888</v>
      </c>
      <c r="U889" s="75" t="str">
        <f>AAS!C889</f>
        <v>USA</v>
      </c>
      <c r="V889" cm="1">
        <f t="array" ref="V889">IF(VLOOKUP(U889,$A$2:$F$198,COLUMN($F:$F),FALSE)=0,NA(),VLOOKUP(U889,$A$2:$F$198,COLUMN($F:$F),FALSE))</f>
        <v>63809.64</v>
      </c>
    </row>
    <row r="890" spans="12:22">
      <c r="L890">
        <f>NAMS!B890</f>
        <v>992</v>
      </c>
      <c r="M890" t="str">
        <f>NAMS!K890</f>
        <v>USA</v>
      </c>
      <c r="N890" cm="1">
        <f t="array" ref="N890">IF(VLOOKUP(M890,$A$2:$F$198,COLUMN($F:$F),FALSE)=0,NA(),VLOOKUP(M890,$A$2:$F$198,COLUMN($F:$F),FALSE))</f>
        <v>63809.64</v>
      </c>
      <c r="T890" s="75">
        <f>AAS!B890</f>
        <v>889</v>
      </c>
      <c r="U890" s="75" t="str">
        <f>AAS!C890</f>
        <v>USA</v>
      </c>
      <c r="V890" cm="1">
        <f t="array" ref="V890">IF(VLOOKUP(U890,$A$2:$F$198,COLUMN($F:$F),FALSE)=0,NA(),VLOOKUP(U890,$A$2:$F$198,COLUMN($F:$F),FALSE))</f>
        <v>63809.64</v>
      </c>
    </row>
    <row r="891" spans="12:22">
      <c r="L891">
        <f>NAMS!B891</f>
        <v>993</v>
      </c>
      <c r="M891" t="str">
        <f>NAMS!K891</f>
        <v>USA</v>
      </c>
      <c r="N891" cm="1">
        <f t="array" ref="N891">IF(VLOOKUP(M891,$A$2:$F$198,COLUMN($F:$F),FALSE)=0,NA(),VLOOKUP(M891,$A$2:$F$198,COLUMN($F:$F),FALSE))</f>
        <v>63809.64</v>
      </c>
      <c r="T891" s="75">
        <f>AAS!B891</f>
        <v>890</v>
      </c>
      <c r="U891" s="75" t="str">
        <f>AAS!C891</f>
        <v>Italy</v>
      </c>
      <c r="V891" cm="1">
        <f t="array" ref="V891">IF(VLOOKUP(U891,$A$2:$F$198,COLUMN($F:$F),FALSE)=0,NA(),VLOOKUP(U891,$A$2:$F$198,COLUMN($F:$F),FALSE))</f>
        <v>34671.17</v>
      </c>
    </row>
    <row r="892" spans="12:22">
      <c r="L892">
        <f>NAMS!B892</f>
        <v>994</v>
      </c>
      <c r="M892" t="str">
        <f>NAMS!K892</f>
        <v>Canada</v>
      </c>
      <c r="N892" cm="1">
        <f t="array" ref="N892">IF(VLOOKUP(M892,$A$2:$F$198,COLUMN($F:$F),FALSE)=0,NA(),VLOOKUP(M892,$A$2:$F$198,COLUMN($F:$F),FALSE))</f>
        <v>49196.49</v>
      </c>
      <c r="T892" s="75">
        <f>AAS!B892</f>
        <v>891</v>
      </c>
      <c r="U892" s="75" t="str">
        <f>AAS!C892</f>
        <v>USA</v>
      </c>
      <c r="V892" cm="1">
        <f t="array" ref="V892">IF(VLOOKUP(U892,$A$2:$F$198,COLUMN($F:$F),FALSE)=0,NA(),VLOOKUP(U892,$A$2:$F$198,COLUMN($F:$F),FALSE))</f>
        <v>63809.64</v>
      </c>
    </row>
    <row r="893" spans="12:22">
      <c r="L893">
        <f>NAMS!B893</f>
        <v>995</v>
      </c>
      <c r="M893" t="str">
        <f>NAMS!K893</f>
        <v>USA</v>
      </c>
      <c r="N893" cm="1">
        <f t="array" ref="N893">IF(VLOOKUP(M893,$A$2:$F$198,COLUMN($F:$F),FALSE)=0,NA(),VLOOKUP(M893,$A$2:$F$198,COLUMN($F:$F),FALSE))</f>
        <v>63809.64</v>
      </c>
      <c r="T893" s="75">
        <f>AAS!B893</f>
        <v>892</v>
      </c>
      <c r="U893" s="75" t="str">
        <f>AAS!C893</f>
        <v>USA</v>
      </c>
      <c r="V893" cm="1">
        <f t="array" ref="V893">IF(VLOOKUP(U893,$A$2:$F$198,COLUMN($F:$F),FALSE)=0,NA(),VLOOKUP(U893,$A$2:$F$198,COLUMN($F:$F),FALSE))</f>
        <v>63809.64</v>
      </c>
    </row>
    <row r="894" spans="12:22">
      <c r="L894">
        <f>NAMS!B894</f>
        <v>996</v>
      </c>
      <c r="M894" t="str">
        <f>NAMS!K894</f>
        <v>USA</v>
      </c>
      <c r="N894" cm="1">
        <f t="array" ref="N894">IF(VLOOKUP(M894,$A$2:$F$198,COLUMN($F:$F),FALSE)=0,NA(),VLOOKUP(M894,$A$2:$F$198,COLUMN($F:$F),FALSE))</f>
        <v>63809.64</v>
      </c>
      <c r="T894" s="75">
        <f>AAS!B894</f>
        <v>893</v>
      </c>
      <c r="U894" s="75" t="str">
        <f>AAS!C894</f>
        <v>USA</v>
      </c>
      <c r="V894" cm="1">
        <f t="array" ref="V894">IF(VLOOKUP(U894,$A$2:$F$198,COLUMN($F:$F),FALSE)=0,NA(),VLOOKUP(U894,$A$2:$F$198,COLUMN($F:$F),FALSE))</f>
        <v>63809.64</v>
      </c>
    </row>
    <row r="895" spans="12:22">
      <c r="L895">
        <f>NAMS!B895</f>
        <v>997</v>
      </c>
      <c r="M895" t="str">
        <f>NAMS!K895</f>
        <v>USA</v>
      </c>
      <c r="N895" cm="1">
        <f t="array" ref="N895">IF(VLOOKUP(M895,$A$2:$F$198,COLUMN($F:$F),FALSE)=0,NA(),VLOOKUP(M895,$A$2:$F$198,COLUMN($F:$F),FALSE))</f>
        <v>63809.64</v>
      </c>
      <c r="T895" s="75">
        <f>AAS!B895</f>
        <v>894</v>
      </c>
      <c r="U895" s="75" t="str">
        <f>AAS!C895</f>
        <v>USA</v>
      </c>
      <c r="V895" cm="1">
        <f t="array" ref="V895">IF(VLOOKUP(U895,$A$2:$F$198,COLUMN($F:$F),FALSE)=0,NA(),VLOOKUP(U895,$A$2:$F$198,COLUMN($F:$F),FALSE))</f>
        <v>63809.64</v>
      </c>
    </row>
    <row r="896" spans="12:22">
      <c r="L896">
        <f>NAMS!B896</f>
        <v>998</v>
      </c>
      <c r="M896" t="str">
        <f>NAMS!K896</f>
        <v>Germany</v>
      </c>
      <c r="N896" cm="1">
        <f t="array" ref="N896">IF(VLOOKUP(M896,$A$2:$F$198,COLUMN($F:$F),FALSE)=0,NA(),VLOOKUP(M896,$A$2:$F$198,COLUMN($F:$F),FALSE))</f>
        <v>49180.54</v>
      </c>
      <c r="T896" s="75">
        <f>AAS!B896</f>
        <v>895</v>
      </c>
      <c r="U896" s="75" t="str">
        <f>AAS!C896</f>
        <v>USA</v>
      </c>
      <c r="V896" cm="1">
        <f t="array" ref="V896">IF(VLOOKUP(U896,$A$2:$F$198,COLUMN($F:$F),FALSE)=0,NA(),VLOOKUP(U896,$A$2:$F$198,COLUMN($F:$F),FALSE))</f>
        <v>63809.64</v>
      </c>
    </row>
    <row r="897" spans="12:22">
      <c r="L897">
        <f>NAMS!B897</f>
        <v>999</v>
      </c>
      <c r="M897" t="str">
        <f>NAMS!K897</f>
        <v>Canada</v>
      </c>
      <c r="N897" cm="1">
        <f t="array" ref="N897">IF(VLOOKUP(M897,$A$2:$F$198,COLUMN($F:$F),FALSE)=0,NA(),VLOOKUP(M897,$A$2:$F$198,COLUMN($F:$F),FALSE))</f>
        <v>49196.49</v>
      </c>
      <c r="T897" s="75">
        <f>AAS!B897</f>
        <v>896</v>
      </c>
      <c r="U897" s="75" t="str">
        <f>AAS!C897</f>
        <v>USA</v>
      </c>
      <c r="V897" cm="1">
        <f t="array" ref="V897">IF(VLOOKUP(U897,$A$2:$F$198,COLUMN($F:$F),FALSE)=0,NA(),VLOOKUP(U897,$A$2:$F$198,COLUMN($F:$F),FALSE))</f>
        <v>63809.64</v>
      </c>
    </row>
    <row r="898" spans="12:22">
      <c r="L898">
        <f>NAMS!B898</f>
        <v>1000</v>
      </c>
      <c r="M898" t="str">
        <f>NAMS!K898</f>
        <v>USA</v>
      </c>
      <c r="N898" cm="1">
        <f t="array" ref="N898">IF(VLOOKUP(M898,$A$2:$F$198,COLUMN($F:$F),FALSE)=0,NA(),VLOOKUP(M898,$A$2:$F$198,COLUMN($F:$F),FALSE))</f>
        <v>63809.64</v>
      </c>
      <c r="T898" s="75">
        <f>AAS!B898</f>
        <v>897</v>
      </c>
      <c r="U898" s="75" t="str">
        <f>AAS!C898</f>
        <v>USA</v>
      </c>
      <c r="V898" cm="1">
        <f t="array" ref="V898">IF(VLOOKUP(U898,$A$2:$F$198,COLUMN($F:$F),FALSE)=0,NA(),VLOOKUP(U898,$A$2:$F$198,COLUMN($F:$F),FALSE))</f>
        <v>63809.64</v>
      </c>
    </row>
    <row r="899" spans="12:22">
      <c r="L899">
        <f>NAMS!B899</f>
        <v>1001</v>
      </c>
      <c r="M899" t="str">
        <f>NAMS!K899</f>
        <v>USA</v>
      </c>
      <c r="N899" cm="1">
        <f t="array" ref="N899">IF(VLOOKUP(M899,$A$2:$F$198,COLUMN($F:$F),FALSE)=0,NA(),VLOOKUP(M899,$A$2:$F$198,COLUMN($F:$F),FALSE))</f>
        <v>63809.64</v>
      </c>
      <c r="T899" s="75">
        <f>AAS!B899</f>
        <v>898</v>
      </c>
      <c r="U899" s="75" t="str">
        <f>AAS!C899</f>
        <v>Canada</v>
      </c>
      <c r="V899" cm="1">
        <f t="array" ref="V899">IF(VLOOKUP(U899,$A$2:$F$198,COLUMN($F:$F),FALSE)=0,NA(),VLOOKUP(U899,$A$2:$F$198,COLUMN($F:$F),FALSE))</f>
        <v>49196.49</v>
      </c>
    </row>
    <row r="900" spans="12:22">
      <c r="L900">
        <f>NAMS!B900</f>
        <v>1002</v>
      </c>
      <c r="M900" t="str">
        <f>NAMS!K900</f>
        <v>USA</v>
      </c>
      <c r="N900" cm="1">
        <f t="array" ref="N900">IF(VLOOKUP(M900,$A$2:$F$198,COLUMN($F:$F),FALSE)=0,NA(),VLOOKUP(M900,$A$2:$F$198,COLUMN($F:$F),FALSE))</f>
        <v>63809.64</v>
      </c>
      <c r="T900" s="75">
        <f>AAS!B900</f>
        <v>899</v>
      </c>
      <c r="U900" s="75" t="str">
        <f>AAS!C900</f>
        <v>USA</v>
      </c>
      <c r="V900" cm="1">
        <f t="array" ref="V900">IF(VLOOKUP(U900,$A$2:$F$198,COLUMN($F:$F),FALSE)=0,NA(),VLOOKUP(U900,$A$2:$F$198,COLUMN($F:$F),FALSE))</f>
        <v>63809.64</v>
      </c>
    </row>
    <row r="901" spans="12:22">
      <c r="L901">
        <f>NAMS!B901</f>
        <v>1003</v>
      </c>
      <c r="M901" t="str">
        <f>NAMS!K901</f>
        <v>USA</v>
      </c>
      <c r="N901" cm="1">
        <f t="array" ref="N901">IF(VLOOKUP(M901,$A$2:$F$198,COLUMN($F:$F),FALSE)=0,NA(),VLOOKUP(M901,$A$2:$F$198,COLUMN($F:$F),FALSE))</f>
        <v>63809.64</v>
      </c>
      <c r="T901" s="75">
        <f>AAS!B901</f>
        <v>900</v>
      </c>
      <c r="U901" s="75" t="str">
        <f>AAS!C901</f>
        <v>USA</v>
      </c>
      <c r="V901" cm="1">
        <f t="array" ref="V901">IF(VLOOKUP(U901,$A$2:$F$198,COLUMN($F:$F),FALSE)=0,NA(),VLOOKUP(U901,$A$2:$F$198,COLUMN($F:$F),FALSE))</f>
        <v>63809.64</v>
      </c>
    </row>
    <row r="902" spans="12:22">
      <c r="L902">
        <f>NAMS!B902</f>
        <v>1004</v>
      </c>
      <c r="M902" t="str">
        <f>NAMS!K902</f>
        <v>USA</v>
      </c>
      <c r="N902" cm="1">
        <f t="array" ref="N902">IF(VLOOKUP(M902,$A$2:$F$198,COLUMN($F:$F),FALSE)=0,NA(),VLOOKUP(M902,$A$2:$F$198,COLUMN($F:$F),FALSE))</f>
        <v>63809.64</v>
      </c>
      <c r="T902" s="75">
        <f>AAS!B902</f>
        <v>901</v>
      </c>
      <c r="U902" s="75" t="str">
        <f>AAS!C902</f>
        <v>USA</v>
      </c>
      <c r="V902" cm="1">
        <f t="array" ref="V902">IF(VLOOKUP(U902,$A$2:$F$198,COLUMN($F:$F),FALSE)=0,NA(),VLOOKUP(U902,$A$2:$F$198,COLUMN($F:$F),FALSE))</f>
        <v>63809.64</v>
      </c>
    </row>
    <row r="903" spans="12:22">
      <c r="L903">
        <f>NAMS!B903</f>
        <v>1005</v>
      </c>
      <c r="M903" t="str">
        <f>NAMS!K903</f>
        <v>South Korea</v>
      </c>
      <c r="N903" cm="1">
        <f t="array" ref="N903">IF(VLOOKUP(M903,$A$2:$F$198,COLUMN($F:$F),FALSE)=0,NA(),VLOOKUP(M903,$A$2:$F$198,COLUMN($F:$F),FALSE))</f>
        <v>32154.02</v>
      </c>
      <c r="T903" s="75">
        <f>AAS!B903</f>
        <v>902</v>
      </c>
      <c r="U903" s="75" t="str">
        <f>AAS!C903</f>
        <v>USA</v>
      </c>
      <c r="V903" cm="1">
        <f t="array" ref="V903">IF(VLOOKUP(U903,$A$2:$F$198,COLUMN($F:$F),FALSE)=0,NA(),VLOOKUP(U903,$A$2:$F$198,COLUMN($F:$F),FALSE))</f>
        <v>63809.64</v>
      </c>
    </row>
    <row r="904" spans="12:22">
      <c r="L904">
        <f>NAMS!B904</f>
        <v>1006</v>
      </c>
      <c r="M904" t="str">
        <f>NAMS!K904</f>
        <v>USA</v>
      </c>
      <c r="N904" cm="1">
        <f t="array" ref="N904">IF(VLOOKUP(M904,$A$2:$F$198,COLUMN($F:$F),FALSE)=0,NA(),VLOOKUP(M904,$A$2:$F$198,COLUMN($F:$F),FALSE))</f>
        <v>63809.64</v>
      </c>
      <c r="T904" s="75">
        <f>AAS!B904</f>
        <v>903</v>
      </c>
      <c r="U904" s="75" t="str">
        <f>AAS!C904</f>
        <v>USA</v>
      </c>
      <c r="V904" cm="1">
        <f t="array" ref="V904">IF(VLOOKUP(U904,$A$2:$F$198,COLUMN($F:$F),FALSE)=0,NA(),VLOOKUP(U904,$A$2:$F$198,COLUMN($F:$F),FALSE))</f>
        <v>63809.64</v>
      </c>
    </row>
    <row r="905" spans="12:22">
      <c r="L905">
        <f>NAMS!B905</f>
        <v>1007</v>
      </c>
      <c r="M905" t="str">
        <f>NAMS!K905</f>
        <v>USA</v>
      </c>
      <c r="N905" cm="1">
        <f t="array" ref="N905">IF(VLOOKUP(M905,$A$2:$F$198,COLUMN($F:$F),FALSE)=0,NA(),VLOOKUP(M905,$A$2:$F$198,COLUMN($F:$F),FALSE))</f>
        <v>63809.64</v>
      </c>
      <c r="T905" s="75">
        <f>AAS!B905</f>
        <v>904</v>
      </c>
      <c r="U905" s="75" t="str">
        <f>AAS!C905</f>
        <v>USA</v>
      </c>
      <c r="V905" cm="1">
        <f t="array" ref="V905">IF(VLOOKUP(U905,$A$2:$F$198,COLUMN($F:$F),FALSE)=0,NA(),VLOOKUP(U905,$A$2:$F$198,COLUMN($F:$F),FALSE))</f>
        <v>63809.64</v>
      </c>
    </row>
    <row r="906" spans="12:22">
      <c r="L906">
        <f>NAMS!B906</f>
        <v>1008</v>
      </c>
      <c r="M906" t="str">
        <f>NAMS!K906</f>
        <v>Singapore</v>
      </c>
      <c r="N906" cm="1">
        <f t="array" ref="N906">IF(VLOOKUP(M906,$A$2:$F$198,COLUMN($F:$F),FALSE)=0,NA(),VLOOKUP(M906,$A$2:$F$198,COLUMN($F:$F),FALSE))</f>
        <v>56679.16</v>
      </c>
      <c r="T906" s="75">
        <f>AAS!B906</f>
        <v>905</v>
      </c>
      <c r="U906" s="75" t="str">
        <f>AAS!C906</f>
        <v>USA</v>
      </c>
      <c r="V906" cm="1">
        <f t="array" ref="V906">IF(VLOOKUP(U906,$A$2:$F$198,COLUMN($F:$F),FALSE)=0,NA(),VLOOKUP(U906,$A$2:$F$198,COLUMN($F:$F),FALSE))</f>
        <v>63809.64</v>
      </c>
    </row>
    <row r="907" spans="12:22">
      <c r="L907">
        <f>NAMS!B907</f>
        <v>1009</v>
      </c>
      <c r="M907" t="str">
        <f>NAMS!K907</f>
        <v>Austria</v>
      </c>
      <c r="N907" cm="1">
        <f t="array" ref="N907">IF(VLOOKUP(M907,$A$2:$F$198,COLUMN($F:$F),FALSE)=0,NA(),VLOOKUP(M907,$A$2:$F$198,COLUMN($F:$F),FALSE))</f>
        <v>51375.45</v>
      </c>
      <c r="T907" s="75">
        <f>AAS!B907</f>
        <v>906</v>
      </c>
      <c r="U907" s="75" t="str">
        <f>AAS!C907</f>
        <v>Canada</v>
      </c>
      <c r="V907" cm="1">
        <f t="array" ref="V907">IF(VLOOKUP(U907,$A$2:$F$198,COLUMN($F:$F),FALSE)=0,NA(),VLOOKUP(U907,$A$2:$F$198,COLUMN($F:$F),FALSE))</f>
        <v>49196.49</v>
      </c>
    </row>
    <row r="908" spans="12:22">
      <c r="L908">
        <f>NAMS!B908</f>
        <v>1010</v>
      </c>
      <c r="M908" t="str">
        <f>NAMS!K908</f>
        <v>USA</v>
      </c>
      <c r="N908" cm="1">
        <f t="array" ref="N908">IF(VLOOKUP(M908,$A$2:$F$198,COLUMN($F:$F),FALSE)=0,NA(),VLOOKUP(M908,$A$2:$F$198,COLUMN($F:$F),FALSE))</f>
        <v>63809.64</v>
      </c>
      <c r="T908" s="75">
        <f>AAS!B908</f>
        <v>907</v>
      </c>
      <c r="U908" s="75" t="str">
        <f>AAS!C908</f>
        <v>USA</v>
      </c>
      <c r="V908" cm="1">
        <f t="array" ref="V908">IF(VLOOKUP(U908,$A$2:$F$198,COLUMN($F:$F),FALSE)=0,NA(),VLOOKUP(U908,$A$2:$F$198,COLUMN($F:$F),FALSE))</f>
        <v>63809.64</v>
      </c>
    </row>
    <row r="909" spans="12:22">
      <c r="L909">
        <f>NAMS!B909</f>
        <v>1011</v>
      </c>
      <c r="M909" t="str">
        <f>NAMS!K909</f>
        <v>Canada</v>
      </c>
      <c r="N909" cm="1">
        <f t="array" ref="N909">IF(VLOOKUP(M909,$A$2:$F$198,COLUMN($F:$F),FALSE)=0,NA(),VLOOKUP(M909,$A$2:$F$198,COLUMN($F:$F),FALSE))</f>
        <v>49196.49</v>
      </c>
      <c r="T909" s="75">
        <f>AAS!B909</f>
        <v>908</v>
      </c>
      <c r="U909" s="75" t="str">
        <f>AAS!C909</f>
        <v>Canada</v>
      </c>
      <c r="V909" cm="1">
        <f t="array" ref="V909">IF(VLOOKUP(U909,$A$2:$F$198,COLUMN($F:$F),FALSE)=0,NA(),VLOOKUP(U909,$A$2:$F$198,COLUMN($F:$F),FALSE))</f>
        <v>49196.49</v>
      </c>
    </row>
    <row r="910" spans="12:22">
      <c r="L910">
        <f>NAMS!B910</f>
        <v>1012</v>
      </c>
      <c r="M910" t="str">
        <f>NAMS!K910</f>
        <v>Canada</v>
      </c>
      <c r="N910" cm="1">
        <f t="array" ref="N910">IF(VLOOKUP(M910,$A$2:$F$198,COLUMN($F:$F),FALSE)=0,NA(),VLOOKUP(M910,$A$2:$F$198,COLUMN($F:$F),FALSE))</f>
        <v>49196.49</v>
      </c>
      <c r="T910" s="75">
        <f>AAS!B910</f>
        <v>909</v>
      </c>
      <c r="U910" s="75" t="str">
        <f>AAS!C910</f>
        <v>USA</v>
      </c>
      <c r="V910" cm="1">
        <f t="array" ref="V910">IF(VLOOKUP(U910,$A$2:$F$198,COLUMN($F:$F),FALSE)=0,NA(),VLOOKUP(U910,$A$2:$F$198,COLUMN($F:$F),FALSE))</f>
        <v>63809.64</v>
      </c>
    </row>
    <row r="911" spans="12:22">
      <c r="L911">
        <f>NAMS!B911</f>
        <v>1013</v>
      </c>
      <c r="M911" t="str">
        <f>NAMS!K911</f>
        <v>Canada</v>
      </c>
      <c r="N911" cm="1">
        <f t="array" ref="N911">IF(VLOOKUP(M911,$A$2:$F$198,COLUMN($F:$F),FALSE)=0,NA(),VLOOKUP(M911,$A$2:$F$198,COLUMN($F:$F),FALSE))</f>
        <v>49196.49</v>
      </c>
      <c r="T911" s="75">
        <f>AAS!B911</f>
        <v>910</v>
      </c>
      <c r="U911" s="75" t="str">
        <f>AAS!C911</f>
        <v>Netherlands</v>
      </c>
      <c r="V911" cm="1">
        <f t="array" ref="V911">IF(VLOOKUP(U911,$A$2:$F$198,COLUMN($F:$F),FALSE)=0,NA(),VLOOKUP(U911,$A$2:$F$198,COLUMN($F:$F),FALSE))</f>
        <v>53666.48</v>
      </c>
    </row>
    <row r="912" spans="12:22">
      <c r="L912">
        <f>NAMS!B912</f>
        <v>1014</v>
      </c>
      <c r="M912" t="str">
        <f>NAMS!K912</f>
        <v>USA</v>
      </c>
      <c r="N912" cm="1">
        <f t="array" ref="N912">IF(VLOOKUP(M912,$A$2:$F$198,COLUMN($F:$F),FALSE)=0,NA(),VLOOKUP(M912,$A$2:$F$198,COLUMN($F:$F),FALSE))</f>
        <v>63809.64</v>
      </c>
      <c r="T912" s="75">
        <f>AAS!B912</f>
        <v>911</v>
      </c>
      <c r="U912" s="75" t="str">
        <f>AAS!C912</f>
        <v>USA</v>
      </c>
      <c r="V912" cm="1">
        <f t="array" ref="V912">IF(VLOOKUP(U912,$A$2:$F$198,COLUMN($F:$F),FALSE)=0,NA(),VLOOKUP(U912,$A$2:$F$198,COLUMN($F:$F),FALSE))</f>
        <v>63809.64</v>
      </c>
    </row>
    <row r="913" spans="12:22">
      <c r="L913">
        <f>NAMS!B913</f>
        <v>1015</v>
      </c>
      <c r="M913" t="str">
        <f>NAMS!K913</f>
        <v>USA</v>
      </c>
      <c r="N913" cm="1">
        <f t="array" ref="N913">IF(VLOOKUP(M913,$A$2:$F$198,COLUMN($F:$F),FALSE)=0,NA(),VLOOKUP(M913,$A$2:$F$198,COLUMN($F:$F),FALSE))</f>
        <v>63809.64</v>
      </c>
      <c r="T913" s="75">
        <f>AAS!B913</f>
        <v>912</v>
      </c>
      <c r="U913" s="75" t="str">
        <f>AAS!C913</f>
        <v>Canada</v>
      </c>
      <c r="V913" cm="1">
        <f t="array" ref="V913">IF(VLOOKUP(U913,$A$2:$F$198,COLUMN($F:$F),FALSE)=0,NA(),VLOOKUP(U913,$A$2:$F$198,COLUMN($F:$F),FALSE))</f>
        <v>49196.49</v>
      </c>
    </row>
    <row r="914" spans="12:22">
      <c r="L914">
        <f>NAMS!B914</f>
        <v>1016</v>
      </c>
      <c r="M914" t="str">
        <f>NAMS!K914</f>
        <v>Taiwan</v>
      </c>
      <c r="N914" cm="1">
        <f t="array" ref="N914">IF(VLOOKUP(M914,$A$2:$F$198,COLUMN($F:$F),FALSE)=0,NA(),VLOOKUP(M914,$A$2:$F$198,COLUMN($F:$F),FALSE))</f>
        <v>10121.299999999999</v>
      </c>
      <c r="T914" s="75">
        <f>AAS!B914</f>
        <v>913</v>
      </c>
      <c r="U914" s="75" t="str">
        <f>AAS!C914</f>
        <v>USA</v>
      </c>
      <c r="V914" cm="1">
        <f t="array" ref="V914">IF(VLOOKUP(U914,$A$2:$F$198,COLUMN($F:$F),FALSE)=0,NA(),VLOOKUP(U914,$A$2:$F$198,COLUMN($F:$F),FALSE))</f>
        <v>63809.64</v>
      </c>
    </row>
    <row r="915" spans="12:22">
      <c r="L915">
        <f>NAMS!B915</f>
        <v>1017</v>
      </c>
      <c r="M915" t="str">
        <f>NAMS!K915</f>
        <v>Taiwan</v>
      </c>
      <c r="N915" cm="1">
        <f t="array" ref="N915">IF(VLOOKUP(M915,$A$2:$F$198,COLUMN($F:$F),FALSE)=0,NA(),VLOOKUP(M915,$A$2:$F$198,COLUMN($F:$F),FALSE))</f>
        <v>10121.299999999999</v>
      </c>
      <c r="T915" s="75">
        <f>AAS!B915</f>
        <v>914</v>
      </c>
      <c r="U915" s="75" t="str">
        <f>AAS!C915</f>
        <v>USA</v>
      </c>
      <c r="V915" cm="1">
        <f t="array" ref="V915">IF(VLOOKUP(U915,$A$2:$F$198,COLUMN($F:$F),FALSE)=0,NA(),VLOOKUP(U915,$A$2:$F$198,COLUMN($F:$F),FALSE))</f>
        <v>63809.64</v>
      </c>
    </row>
    <row r="916" spans="12:22">
      <c r="L916">
        <f>NAMS!B916</f>
        <v>1018</v>
      </c>
      <c r="M916" t="str">
        <f>NAMS!K916</f>
        <v>Canada</v>
      </c>
      <c r="N916" cm="1">
        <f t="array" ref="N916">IF(VLOOKUP(M916,$A$2:$F$198,COLUMN($F:$F),FALSE)=0,NA(),VLOOKUP(M916,$A$2:$F$198,COLUMN($F:$F),FALSE))</f>
        <v>49196.49</v>
      </c>
      <c r="T916" s="75">
        <f>AAS!B916</f>
        <v>915</v>
      </c>
      <c r="U916" s="75" t="str">
        <f>AAS!C916</f>
        <v>USA</v>
      </c>
      <c r="V916" cm="1">
        <f t="array" ref="V916">IF(VLOOKUP(U916,$A$2:$F$198,COLUMN($F:$F),FALSE)=0,NA(),VLOOKUP(U916,$A$2:$F$198,COLUMN($F:$F),FALSE))</f>
        <v>63809.64</v>
      </c>
    </row>
    <row r="917" spans="12:22">
      <c r="L917">
        <f>NAMS!B917</f>
        <v>1019</v>
      </c>
      <c r="M917" t="str">
        <f>NAMS!K917</f>
        <v>South Korea</v>
      </c>
      <c r="N917" cm="1">
        <f t="array" ref="N917">IF(VLOOKUP(M917,$A$2:$F$198,COLUMN($F:$F),FALSE)=0,NA(),VLOOKUP(M917,$A$2:$F$198,COLUMN($F:$F),FALSE))</f>
        <v>32154.02</v>
      </c>
      <c r="T917" s="75">
        <f>AAS!B917</f>
        <v>916</v>
      </c>
      <c r="U917" s="75" t="str">
        <f>AAS!C917</f>
        <v>Poland</v>
      </c>
      <c r="V917" cm="1">
        <f t="array" ref="V917">IF(VLOOKUP(U917,$A$2:$F$198,COLUMN($F:$F),FALSE)=0,NA(),VLOOKUP(U917,$A$2:$F$198,COLUMN($F:$F),FALSE))</f>
        <v>15834.73</v>
      </c>
    </row>
    <row r="918" spans="12:22">
      <c r="L918">
        <f>NAMS!B918</f>
        <v>1020</v>
      </c>
      <c r="M918" t="str">
        <f>NAMS!K918</f>
        <v>South Korea</v>
      </c>
      <c r="N918" cm="1">
        <f t="array" ref="N918">IF(VLOOKUP(M918,$A$2:$F$198,COLUMN($F:$F),FALSE)=0,NA(),VLOOKUP(M918,$A$2:$F$198,COLUMN($F:$F),FALSE))</f>
        <v>32154.02</v>
      </c>
      <c r="T918" s="75">
        <f>AAS!B918</f>
        <v>917</v>
      </c>
      <c r="U918" s="75" t="str">
        <f>AAS!C918</f>
        <v>USA</v>
      </c>
      <c r="V918" cm="1">
        <f t="array" ref="V918">IF(VLOOKUP(U918,$A$2:$F$198,COLUMN($F:$F),FALSE)=0,NA(),VLOOKUP(U918,$A$2:$F$198,COLUMN($F:$F),FALSE))</f>
        <v>63809.64</v>
      </c>
    </row>
    <row r="919" spans="12:22">
      <c r="L919">
        <f>NAMS!B919</f>
        <v>1021</v>
      </c>
      <c r="M919" t="str">
        <f>NAMS!K919</f>
        <v>USA</v>
      </c>
      <c r="N919" cm="1">
        <f t="array" ref="N919">IF(VLOOKUP(M919,$A$2:$F$198,COLUMN($F:$F),FALSE)=0,NA(),VLOOKUP(M919,$A$2:$F$198,COLUMN($F:$F),FALSE))</f>
        <v>63809.64</v>
      </c>
      <c r="T919" s="75">
        <f>AAS!B919</f>
        <v>918</v>
      </c>
      <c r="U919" s="75" t="str">
        <f>AAS!C919</f>
        <v>USA</v>
      </c>
      <c r="V919" cm="1">
        <f t="array" ref="V919">IF(VLOOKUP(U919,$A$2:$F$198,COLUMN($F:$F),FALSE)=0,NA(),VLOOKUP(U919,$A$2:$F$198,COLUMN($F:$F),FALSE))</f>
        <v>63809.64</v>
      </c>
    </row>
    <row r="920" spans="12:22">
      <c r="L920">
        <f>NAMS!B920</f>
        <v>1022</v>
      </c>
      <c r="M920" t="str">
        <f>NAMS!K920</f>
        <v>Saudi Arabia</v>
      </c>
      <c r="N920" cm="1">
        <f t="array" ref="N920">IF(VLOOKUP(M920,$A$2:$F$198,COLUMN($F:$F),FALSE)=0,NA(),VLOOKUP(M920,$A$2:$F$198,COLUMN($F:$F),FALSE))</f>
        <v>21764.39</v>
      </c>
      <c r="T920" s="75">
        <f>AAS!B920</f>
        <v>919</v>
      </c>
      <c r="U920" s="75" t="str">
        <f>AAS!C920</f>
        <v>USA</v>
      </c>
      <c r="V920" cm="1">
        <f t="array" ref="V920">IF(VLOOKUP(U920,$A$2:$F$198,COLUMN($F:$F),FALSE)=0,NA(),VLOOKUP(U920,$A$2:$F$198,COLUMN($F:$F),FALSE))</f>
        <v>63809.64</v>
      </c>
    </row>
    <row r="921" spans="12:22">
      <c r="L921">
        <f>NAMS!B921</f>
        <v>1023</v>
      </c>
      <c r="M921" t="str">
        <f>NAMS!K921</f>
        <v>USA</v>
      </c>
      <c r="N921" cm="1">
        <f t="array" ref="N921">IF(VLOOKUP(M921,$A$2:$F$198,COLUMN($F:$F),FALSE)=0,NA(),VLOOKUP(M921,$A$2:$F$198,COLUMN($F:$F),FALSE))</f>
        <v>63809.64</v>
      </c>
      <c r="T921" s="75">
        <f>AAS!B921</f>
        <v>920</v>
      </c>
      <c r="U921" s="75" t="str">
        <f>AAS!C921</f>
        <v>USA</v>
      </c>
      <c r="V921" cm="1">
        <f t="array" ref="V921">IF(VLOOKUP(U921,$A$2:$F$198,COLUMN($F:$F),FALSE)=0,NA(),VLOOKUP(U921,$A$2:$F$198,COLUMN($F:$F),FALSE))</f>
        <v>63809.64</v>
      </c>
    </row>
    <row r="922" spans="12:22">
      <c r="L922">
        <f>NAMS!B922</f>
        <v>1024</v>
      </c>
      <c r="M922" t="str">
        <f>NAMS!K922</f>
        <v>USA</v>
      </c>
      <c r="N922" cm="1">
        <f t="array" ref="N922">IF(VLOOKUP(M922,$A$2:$F$198,COLUMN($F:$F),FALSE)=0,NA(),VLOOKUP(M922,$A$2:$F$198,COLUMN($F:$F),FALSE))</f>
        <v>63809.64</v>
      </c>
      <c r="T922" s="75">
        <f>AAS!B922</f>
        <v>921</v>
      </c>
      <c r="U922" s="75" t="str">
        <f>AAS!C922</f>
        <v>USA</v>
      </c>
      <c r="V922" cm="1">
        <f t="array" ref="V922">IF(VLOOKUP(U922,$A$2:$F$198,COLUMN($F:$F),FALSE)=0,NA(),VLOOKUP(U922,$A$2:$F$198,COLUMN($F:$F),FALSE))</f>
        <v>63809.64</v>
      </c>
    </row>
    <row r="923" spans="12:22">
      <c r="L923">
        <f>NAMS!B923</f>
        <v>1025</v>
      </c>
      <c r="M923" t="str">
        <f>NAMS!K923</f>
        <v>USA</v>
      </c>
      <c r="N923" cm="1">
        <f t="array" ref="N923">IF(VLOOKUP(M923,$A$2:$F$198,COLUMN($F:$F),FALSE)=0,NA(),VLOOKUP(M923,$A$2:$F$198,COLUMN($F:$F),FALSE))</f>
        <v>63809.64</v>
      </c>
      <c r="T923" s="75">
        <f>AAS!B923</f>
        <v>922</v>
      </c>
      <c r="U923" s="75" t="str">
        <f>AAS!C923</f>
        <v>USA</v>
      </c>
      <c r="V923" cm="1">
        <f t="array" ref="V923">IF(VLOOKUP(U923,$A$2:$F$198,COLUMN($F:$F),FALSE)=0,NA(),VLOOKUP(U923,$A$2:$F$198,COLUMN($F:$F),FALSE))</f>
        <v>63809.64</v>
      </c>
    </row>
    <row r="924" spans="12:22">
      <c r="L924">
        <f>NAMS!B924</f>
        <v>1026</v>
      </c>
      <c r="M924" t="str">
        <f>NAMS!K924</f>
        <v>China</v>
      </c>
      <c r="N924" cm="1">
        <f t="array" ref="N924">IF(VLOOKUP(M924,$A$2:$F$198,COLUMN($F:$F),FALSE)=0,NA(),VLOOKUP(M924,$A$2:$F$198,COLUMN($F:$F),FALSE))</f>
        <v>10121.299999999999</v>
      </c>
      <c r="T924" s="75">
        <f>AAS!B924</f>
        <v>923</v>
      </c>
      <c r="U924" s="75" t="str">
        <f>AAS!C924</f>
        <v>USA</v>
      </c>
      <c r="V924" cm="1">
        <f t="array" ref="V924">IF(VLOOKUP(U924,$A$2:$F$198,COLUMN($F:$F),FALSE)=0,NA(),VLOOKUP(U924,$A$2:$F$198,COLUMN($F:$F),FALSE))</f>
        <v>63809.64</v>
      </c>
    </row>
    <row r="925" spans="12:22">
      <c r="L925">
        <f>NAMS!B925</f>
        <v>1027</v>
      </c>
      <c r="M925" t="str">
        <f>NAMS!K925</f>
        <v>China</v>
      </c>
      <c r="N925" cm="1">
        <f t="array" ref="N925">IF(VLOOKUP(M925,$A$2:$F$198,COLUMN($F:$F),FALSE)=0,NA(),VLOOKUP(M925,$A$2:$F$198,COLUMN($F:$F),FALSE))</f>
        <v>10121.299999999999</v>
      </c>
      <c r="T925" s="75">
        <f>AAS!B925</f>
        <v>924</v>
      </c>
      <c r="U925" s="75" t="str">
        <f>AAS!C925</f>
        <v>USA</v>
      </c>
      <c r="V925" cm="1">
        <f t="array" ref="V925">IF(VLOOKUP(U925,$A$2:$F$198,COLUMN($F:$F),FALSE)=0,NA(),VLOOKUP(U925,$A$2:$F$198,COLUMN($F:$F),FALSE))</f>
        <v>63809.64</v>
      </c>
    </row>
    <row r="926" spans="12:22">
      <c r="L926">
        <f>NAMS!B926</f>
        <v>1028</v>
      </c>
      <c r="M926" t="str">
        <f>NAMS!K926</f>
        <v>Singapore</v>
      </c>
      <c r="N926" cm="1">
        <f t="array" ref="N926">IF(VLOOKUP(M926,$A$2:$F$198,COLUMN($F:$F),FALSE)=0,NA(),VLOOKUP(M926,$A$2:$F$198,COLUMN($F:$F),FALSE))</f>
        <v>56679.16</v>
      </c>
      <c r="T926" s="75">
        <f>AAS!B926</f>
        <v>925</v>
      </c>
      <c r="U926" s="75" t="str">
        <f>AAS!C926</f>
        <v>USA</v>
      </c>
      <c r="V926" cm="1">
        <f t="array" ref="V926">IF(VLOOKUP(U926,$A$2:$F$198,COLUMN($F:$F),FALSE)=0,NA(),VLOOKUP(U926,$A$2:$F$198,COLUMN($F:$F),FALSE))</f>
        <v>63809.64</v>
      </c>
    </row>
    <row r="927" spans="12:22">
      <c r="L927">
        <f>NAMS!B927</f>
        <v>1029</v>
      </c>
      <c r="M927" t="str">
        <f>NAMS!K927</f>
        <v>USA</v>
      </c>
      <c r="N927" cm="1">
        <f t="array" ref="N927">IF(VLOOKUP(M927,$A$2:$F$198,COLUMN($F:$F),FALSE)=0,NA(),VLOOKUP(M927,$A$2:$F$198,COLUMN($F:$F),FALSE))</f>
        <v>63809.64</v>
      </c>
      <c r="T927" s="75">
        <f>AAS!B927</f>
        <v>926</v>
      </c>
      <c r="U927" s="75" t="str">
        <f>AAS!C927</f>
        <v>USA</v>
      </c>
      <c r="V927" cm="1">
        <f t="array" ref="V927">IF(VLOOKUP(U927,$A$2:$F$198,COLUMN($F:$F),FALSE)=0,NA(),VLOOKUP(U927,$A$2:$F$198,COLUMN($F:$F),FALSE))</f>
        <v>63809.64</v>
      </c>
    </row>
    <row r="928" spans="12:22">
      <c r="L928">
        <f>NAMS!B928</f>
        <v>1030</v>
      </c>
      <c r="M928" t="str">
        <f>NAMS!K928</f>
        <v>USA</v>
      </c>
      <c r="N928" cm="1">
        <f t="array" ref="N928">IF(VLOOKUP(M928,$A$2:$F$198,COLUMN($F:$F),FALSE)=0,NA(),VLOOKUP(M928,$A$2:$F$198,COLUMN($F:$F),FALSE))</f>
        <v>63809.64</v>
      </c>
      <c r="T928" s="75">
        <f>AAS!B928</f>
        <v>927</v>
      </c>
      <c r="U928" s="75" t="str">
        <f>AAS!C928</f>
        <v>USA</v>
      </c>
      <c r="V928" cm="1">
        <f t="array" ref="V928">IF(VLOOKUP(U928,$A$2:$F$198,COLUMN($F:$F),FALSE)=0,NA(),VLOOKUP(U928,$A$2:$F$198,COLUMN($F:$F),FALSE))</f>
        <v>63809.64</v>
      </c>
    </row>
    <row r="929" spans="12:22">
      <c r="L929">
        <f>NAMS!B929</f>
        <v>1031</v>
      </c>
      <c r="M929" t="str">
        <f>NAMS!K929</f>
        <v>USA</v>
      </c>
      <c r="N929" cm="1">
        <f t="array" ref="N929">IF(VLOOKUP(M929,$A$2:$F$198,COLUMN($F:$F),FALSE)=0,NA(),VLOOKUP(M929,$A$2:$F$198,COLUMN($F:$F),FALSE))</f>
        <v>63809.64</v>
      </c>
      <c r="T929" s="75">
        <f>AAS!B929</f>
        <v>928</v>
      </c>
      <c r="U929" s="75" t="str">
        <f>AAS!C929</f>
        <v>USA</v>
      </c>
      <c r="V929" cm="1">
        <f t="array" ref="V929">IF(VLOOKUP(U929,$A$2:$F$198,COLUMN($F:$F),FALSE)=0,NA(),VLOOKUP(U929,$A$2:$F$198,COLUMN($F:$F),FALSE))</f>
        <v>63809.64</v>
      </c>
    </row>
    <row r="930" spans="12:22">
      <c r="L930">
        <f>NAMS!B930</f>
        <v>1032</v>
      </c>
      <c r="M930" t="str">
        <f>NAMS!K930</f>
        <v>USA</v>
      </c>
      <c r="N930" cm="1">
        <f t="array" ref="N930">IF(VLOOKUP(M930,$A$2:$F$198,COLUMN($F:$F),FALSE)=0,NA(),VLOOKUP(M930,$A$2:$F$198,COLUMN($F:$F),FALSE))</f>
        <v>63809.64</v>
      </c>
      <c r="T930" s="75">
        <f>AAS!B930</f>
        <v>929</v>
      </c>
      <c r="U930" s="75" t="str">
        <f>AAS!C930</f>
        <v>USA</v>
      </c>
      <c r="V930" cm="1">
        <f t="array" ref="V930">IF(VLOOKUP(U930,$A$2:$F$198,COLUMN($F:$F),FALSE)=0,NA(),VLOOKUP(U930,$A$2:$F$198,COLUMN($F:$F),FALSE))</f>
        <v>63809.64</v>
      </c>
    </row>
    <row r="931" spans="12:22">
      <c r="L931">
        <f>NAMS!B931</f>
        <v>1033</v>
      </c>
      <c r="M931" t="str">
        <f>NAMS!K931</f>
        <v>USA</v>
      </c>
      <c r="N931" cm="1">
        <f t="array" ref="N931">IF(VLOOKUP(M931,$A$2:$F$198,COLUMN($F:$F),FALSE)=0,NA(),VLOOKUP(M931,$A$2:$F$198,COLUMN($F:$F),FALSE))</f>
        <v>63809.64</v>
      </c>
      <c r="T931" s="75">
        <f>AAS!B931</f>
        <v>930</v>
      </c>
      <c r="U931" s="75" t="str">
        <f>AAS!C931</f>
        <v>South Korea</v>
      </c>
      <c r="V931" cm="1">
        <f t="array" ref="V931">IF(VLOOKUP(U931,$A$2:$F$198,COLUMN($F:$F),FALSE)=0,NA(),VLOOKUP(U931,$A$2:$F$198,COLUMN($F:$F),FALSE))</f>
        <v>32154.02</v>
      </c>
    </row>
    <row r="932" spans="12:22">
      <c r="L932">
        <f>NAMS!B932</f>
        <v>1034</v>
      </c>
      <c r="M932" t="str">
        <f>NAMS!K932</f>
        <v>USA</v>
      </c>
      <c r="N932" cm="1">
        <f t="array" ref="N932">IF(VLOOKUP(M932,$A$2:$F$198,COLUMN($F:$F),FALSE)=0,NA(),VLOOKUP(M932,$A$2:$F$198,COLUMN($F:$F),FALSE))</f>
        <v>63809.64</v>
      </c>
      <c r="T932" s="75">
        <f>AAS!B932</f>
        <v>931</v>
      </c>
      <c r="U932" s="75" t="str">
        <f>AAS!C932</f>
        <v>France</v>
      </c>
      <c r="V932" cm="1">
        <f t="array" ref="V932">IF(VLOOKUP(U932,$A$2:$F$198,COLUMN($F:$F),FALSE)=0,NA(),VLOOKUP(U932,$A$2:$F$198,COLUMN($F:$F),FALSE))</f>
        <v>43830.65</v>
      </c>
    </row>
    <row r="933" spans="12:22">
      <c r="L933">
        <f>NAMS!B933</f>
        <v>1035</v>
      </c>
      <c r="M933" t="str">
        <f>NAMS!K933</f>
        <v>USA</v>
      </c>
      <c r="N933" cm="1">
        <f t="array" ref="N933">IF(VLOOKUP(M933,$A$2:$F$198,COLUMN($F:$F),FALSE)=0,NA(),VLOOKUP(M933,$A$2:$F$198,COLUMN($F:$F),FALSE))</f>
        <v>63809.64</v>
      </c>
      <c r="T933" s="75">
        <f>AAS!B933</f>
        <v>932</v>
      </c>
      <c r="U933" s="75" t="str">
        <f>AAS!C933</f>
        <v>Australia</v>
      </c>
      <c r="V933" cm="1">
        <f t="array" ref="V933">IF(VLOOKUP(U933,$A$2:$F$198,COLUMN($F:$F),FALSE)=0,NA(),VLOOKUP(U933,$A$2:$F$198,COLUMN($F:$F),FALSE))</f>
        <v>61250.7</v>
      </c>
    </row>
    <row r="934" spans="12:22">
      <c r="L934">
        <f>NAMS!B934</f>
        <v>1036</v>
      </c>
      <c r="M934" t="str">
        <f>NAMS!K934</f>
        <v>USA</v>
      </c>
      <c r="N934" cm="1">
        <f t="array" ref="N934">IF(VLOOKUP(M934,$A$2:$F$198,COLUMN($F:$F),FALSE)=0,NA(),VLOOKUP(M934,$A$2:$F$198,COLUMN($F:$F),FALSE))</f>
        <v>63809.64</v>
      </c>
      <c r="T934" s="75">
        <f>AAS!B934</f>
        <v>933</v>
      </c>
      <c r="U934" s="75" t="str">
        <f>AAS!C934</f>
        <v>Spain</v>
      </c>
      <c r="V934" cm="1">
        <f t="array" ref="V934">IF(VLOOKUP(U934,$A$2:$F$198,COLUMN($F:$F),FALSE)=0,NA(),VLOOKUP(U934,$A$2:$F$198,COLUMN($F:$F),FALSE))</f>
        <v>32023.79</v>
      </c>
    </row>
    <row r="935" spans="12:22">
      <c r="L935">
        <f>NAMS!B935</f>
        <v>1037</v>
      </c>
      <c r="M935" t="str">
        <f>NAMS!K935</f>
        <v>USA</v>
      </c>
      <c r="N935" cm="1">
        <f t="array" ref="N935">IF(VLOOKUP(M935,$A$2:$F$198,COLUMN($F:$F),FALSE)=0,NA(),VLOOKUP(M935,$A$2:$F$198,COLUMN($F:$F),FALSE))</f>
        <v>63809.64</v>
      </c>
      <c r="T935" s="75">
        <f>AAS!B935</f>
        <v>934</v>
      </c>
      <c r="U935" s="75" t="str">
        <f>AAS!C935</f>
        <v>Italy</v>
      </c>
      <c r="V935" cm="1">
        <f t="array" ref="V935">IF(VLOOKUP(U935,$A$2:$F$198,COLUMN($F:$F),FALSE)=0,NA(),VLOOKUP(U935,$A$2:$F$198,COLUMN($F:$F),FALSE))</f>
        <v>34671.17</v>
      </c>
    </row>
    <row r="936" spans="12:22">
      <c r="L936">
        <f>NAMS!B936</f>
        <v>1038</v>
      </c>
      <c r="M936" t="str">
        <f>NAMS!K936</f>
        <v>USA</v>
      </c>
      <c r="N936" cm="1">
        <f t="array" ref="N936">IF(VLOOKUP(M936,$A$2:$F$198,COLUMN($F:$F),FALSE)=0,NA(),VLOOKUP(M936,$A$2:$F$198,COLUMN($F:$F),FALSE))</f>
        <v>63809.64</v>
      </c>
      <c r="T936" s="75">
        <f>AAS!B936</f>
        <v>935</v>
      </c>
      <c r="U936" s="75" t="str">
        <f>AAS!C936</f>
        <v>Australia</v>
      </c>
      <c r="V936" cm="1">
        <f t="array" ref="V936">IF(VLOOKUP(U936,$A$2:$F$198,COLUMN($F:$F),FALSE)=0,NA(),VLOOKUP(U936,$A$2:$F$198,COLUMN($F:$F),FALSE))</f>
        <v>61250.7</v>
      </c>
    </row>
    <row r="937" spans="12:22">
      <c r="L937">
        <f>NAMS!B937</f>
        <v>1039</v>
      </c>
      <c r="M937" t="str">
        <f>NAMS!K937</f>
        <v>USA</v>
      </c>
      <c r="N937" cm="1">
        <f t="array" ref="N937">IF(VLOOKUP(M937,$A$2:$F$198,COLUMN($F:$F),FALSE)=0,NA(),VLOOKUP(M937,$A$2:$F$198,COLUMN($F:$F),FALSE))</f>
        <v>63809.64</v>
      </c>
      <c r="T937" s="75">
        <f>AAS!B937</f>
        <v>936</v>
      </c>
      <c r="U937" s="75" t="str">
        <f>AAS!C937</f>
        <v>USA</v>
      </c>
      <c r="V937" cm="1">
        <f t="array" ref="V937">IF(VLOOKUP(U937,$A$2:$F$198,COLUMN($F:$F),FALSE)=0,NA(),VLOOKUP(U937,$A$2:$F$198,COLUMN($F:$F),FALSE))</f>
        <v>63809.64</v>
      </c>
    </row>
    <row r="938" spans="12:22">
      <c r="L938">
        <f>NAMS!B938</f>
        <v>1040</v>
      </c>
      <c r="M938" t="str">
        <f>NAMS!K938</f>
        <v>USA</v>
      </c>
      <c r="N938" cm="1">
        <f t="array" ref="N938">IF(VLOOKUP(M938,$A$2:$F$198,COLUMN($F:$F),FALSE)=0,NA(),VLOOKUP(M938,$A$2:$F$198,COLUMN($F:$F),FALSE))</f>
        <v>63809.64</v>
      </c>
      <c r="T938" s="75">
        <f>AAS!B938</f>
        <v>937</v>
      </c>
      <c r="U938" s="75" t="str">
        <f>AAS!C938</f>
        <v>USA</v>
      </c>
      <c r="V938" cm="1">
        <f t="array" ref="V938">IF(VLOOKUP(U938,$A$2:$F$198,COLUMN($F:$F),FALSE)=0,NA(),VLOOKUP(U938,$A$2:$F$198,COLUMN($F:$F),FALSE))</f>
        <v>63809.64</v>
      </c>
    </row>
    <row r="939" spans="12:22">
      <c r="L939">
        <f>NAMS!B939</f>
        <v>1041</v>
      </c>
      <c r="M939" t="str">
        <f>NAMS!K939</f>
        <v>China</v>
      </c>
      <c r="N939" cm="1">
        <f t="array" ref="N939">IF(VLOOKUP(M939,$A$2:$F$198,COLUMN($F:$F),FALSE)=0,NA(),VLOOKUP(M939,$A$2:$F$198,COLUMN($F:$F),FALSE))</f>
        <v>10121.299999999999</v>
      </c>
      <c r="T939" s="75">
        <f>AAS!B939</f>
        <v>938</v>
      </c>
      <c r="U939" s="75" t="str">
        <f>AAS!C939</f>
        <v>USA</v>
      </c>
      <c r="V939" cm="1">
        <f t="array" ref="V939">IF(VLOOKUP(U939,$A$2:$F$198,COLUMN($F:$F),FALSE)=0,NA(),VLOOKUP(U939,$A$2:$F$198,COLUMN($F:$F),FALSE))</f>
        <v>63809.64</v>
      </c>
    </row>
    <row r="940" spans="12:22">
      <c r="L940">
        <f>NAMS!B940</f>
        <v>1042</v>
      </c>
      <c r="M940" t="str">
        <f>NAMS!K940</f>
        <v>USA</v>
      </c>
      <c r="N940" cm="1">
        <f t="array" ref="N940">IF(VLOOKUP(M940,$A$2:$F$198,COLUMN($F:$F),FALSE)=0,NA(),VLOOKUP(M940,$A$2:$F$198,COLUMN($F:$F),FALSE))</f>
        <v>63809.64</v>
      </c>
      <c r="T940" s="75">
        <f>AAS!B940</f>
        <v>939</v>
      </c>
      <c r="U940" s="75" t="str">
        <f>AAS!C940</f>
        <v>USA</v>
      </c>
      <c r="V940" cm="1">
        <f t="array" ref="V940">IF(VLOOKUP(U940,$A$2:$F$198,COLUMN($F:$F),FALSE)=0,NA(),VLOOKUP(U940,$A$2:$F$198,COLUMN($F:$F),FALSE))</f>
        <v>63809.64</v>
      </c>
    </row>
    <row r="941" spans="12:22">
      <c r="L941">
        <f>NAMS!B941</f>
        <v>1043</v>
      </c>
      <c r="M941" t="str">
        <f>NAMS!K941</f>
        <v>USA</v>
      </c>
      <c r="N941" cm="1">
        <f t="array" ref="N941">IF(VLOOKUP(M941,$A$2:$F$198,COLUMN($F:$F),FALSE)=0,NA(),VLOOKUP(M941,$A$2:$F$198,COLUMN($F:$F),FALSE))</f>
        <v>63809.64</v>
      </c>
      <c r="T941" s="75">
        <f>AAS!B941</f>
        <v>940</v>
      </c>
      <c r="U941" s="75" t="str">
        <f>AAS!C941</f>
        <v>USA</v>
      </c>
      <c r="V941" cm="1">
        <f t="array" ref="V941">IF(VLOOKUP(U941,$A$2:$F$198,COLUMN($F:$F),FALSE)=0,NA(),VLOOKUP(U941,$A$2:$F$198,COLUMN($F:$F),FALSE))</f>
        <v>63809.64</v>
      </c>
    </row>
    <row r="942" spans="12:22">
      <c r="L942">
        <f>NAMS!B942</f>
        <v>1044</v>
      </c>
      <c r="M942" t="str">
        <f>NAMS!K942</f>
        <v>Australia</v>
      </c>
      <c r="N942" cm="1">
        <f t="array" ref="N942">IF(VLOOKUP(M942,$A$2:$F$198,COLUMN($F:$F),FALSE)=0,NA(),VLOOKUP(M942,$A$2:$F$198,COLUMN($F:$F),FALSE))</f>
        <v>61250.7</v>
      </c>
      <c r="T942" s="75">
        <f>AAS!B942</f>
        <v>941</v>
      </c>
      <c r="U942" s="75" t="str">
        <f>AAS!C942</f>
        <v>France</v>
      </c>
      <c r="V942" cm="1">
        <f t="array" ref="V942">IF(VLOOKUP(U942,$A$2:$F$198,COLUMN($F:$F),FALSE)=0,NA(),VLOOKUP(U942,$A$2:$F$198,COLUMN($F:$F),FALSE))</f>
        <v>43830.65</v>
      </c>
    </row>
    <row r="943" spans="12:22">
      <c r="L943">
        <f>NAMS!B943</f>
        <v>1045</v>
      </c>
      <c r="M943" t="str">
        <f>NAMS!K943</f>
        <v>China</v>
      </c>
      <c r="N943" cm="1">
        <f t="array" ref="N943">IF(VLOOKUP(M943,$A$2:$F$198,COLUMN($F:$F),FALSE)=0,NA(),VLOOKUP(M943,$A$2:$F$198,COLUMN($F:$F),FALSE))</f>
        <v>10121.299999999999</v>
      </c>
      <c r="T943" s="75">
        <f>AAS!B943</f>
        <v>942</v>
      </c>
      <c r="U943" s="75" t="str">
        <f>AAS!C943</f>
        <v>Australia</v>
      </c>
      <c r="V943" cm="1">
        <f t="array" ref="V943">IF(VLOOKUP(U943,$A$2:$F$198,COLUMN($F:$F),FALSE)=0,NA(),VLOOKUP(U943,$A$2:$F$198,COLUMN($F:$F),FALSE))</f>
        <v>61250.7</v>
      </c>
    </row>
    <row r="944" spans="12:22">
      <c r="L944">
        <f>NAMS!B944</f>
        <v>1046</v>
      </c>
      <c r="M944" t="str">
        <f>NAMS!K944</f>
        <v>USA</v>
      </c>
      <c r="N944" cm="1">
        <f t="array" ref="N944">IF(VLOOKUP(M944,$A$2:$F$198,COLUMN($F:$F),FALSE)=0,NA(),VLOOKUP(M944,$A$2:$F$198,COLUMN($F:$F),FALSE))</f>
        <v>63809.64</v>
      </c>
      <c r="T944" s="75">
        <f>AAS!B944</f>
        <v>943</v>
      </c>
      <c r="U944" s="75" t="str">
        <f>AAS!C944</f>
        <v>Canada</v>
      </c>
      <c r="V944" cm="1">
        <f t="array" ref="V944">IF(VLOOKUP(U944,$A$2:$F$198,COLUMN($F:$F),FALSE)=0,NA(),VLOOKUP(U944,$A$2:$F$198,COLUMN($F:$F),FALSE))</f>
        <v>49196.49</v>
      </c>
    </row>
    <row r="945" spans="12:22">
      <c r="L945">
        <f>NAMS!B945</f>
        <v>1047</v>
      </c>
      <c r="M945" t="str">
        <f>NAMS!K945</f>
        <v>USA</v>
      </c>
      <c r="N945" cm="1">
        <f t="array" ref="N945">IF(VLOOKUP(M945,$A$2:$F$198,COLUMN($F:$F),FALSE)=0,NA(),VLOOKUP(M945,$A$2:$F$198,COLUMN($F:$F),FALSE))</f>
        <v>63809.64</v>
      </c>
      <c r="T945" s="75">
        <f>AAS!B945</f>
        <v>944</v>
      </c>
      <c r="U945" s="75" t="str">
        <f>AAS!C945</f>
        <v>Canada</v>
      </c>
      <c r="V945" cm="1">
        <f t="array" ref="V945">IF(VLOOKUP(U945,$A$2:$F$198,COLUMN($F:$F),FALSE)=0,NA(),VLOOKUP(U945,$A$2:$F$198,COLUMN($F:$F),FALSE))</f>
        <v>49196.49</v>
      </c>
    </row>
    <row r="946" spans="12:22">
      <c r="L946">
        <f>NAMS!B946</f>
        <v>1048</v>
      </c>
      <c r="M946" t="str">
        <f>NAMS!K946</f>
        <v>USA</v>
      </c>
      <c r="N946" cm="1">
        <f t="array" ref="N946">IF(VLOOKUP(M946,$A$2:$F$198,COLUMN($F:$F),FALSE)=0,NA(),VLOOKUP(M946,$A$2:$F$198,COLUMN($F:$F),FALSE))</f>
        <v>63809.64</v>
      </c>
      <c r="T946" s="75">
        <f>AAS!B946</f>
        <v>945</v>
      </c>
      <c r="U946" s="75" t="str">
        <f>AAS!C946</f>
        <v>USA</v>
      </c>
      <c r="V946" cm="1">
        <f t="array" ref="V946">IF(VLOOKUP(U946,$A$2:$F$198,COLUMN($F:$F),FALSE)=0,NA(),VLOOKUP(U946,$A$2:$F$198,COLUMN($F:$F),FALSE))</f>
        <v>63809.64</v>
      </c>
    </row>
    <row r="947" spans="12:22">
      <c r="L947">
        <f>NAMS!B947</f>
        <v>1049</v>
      </c>
      <c r="M947" t="str">
        <f>NAMS!K947</f>
        <v>USA</v>
      </c>
      <c r="N947" cm="1">
        <f t="array" ref="N947">IF(VLOOKUP(M947,$A$2:$F$198,COLUMN($F:$F),FALSE)=0,NA(),VLOOKUP(M947,$A$2:$F$198,COLUMN($F:$F),FALSE))</f>
        <v>63809.64</v>
      </c>
      <c r="T947" s="75">
        <f>AAS!B947</f>
        <v>946</v>
      </c>
      <c r="U947" s="75" t="str">
        <f>AAS!C947</f>
        <v>USA</v>
      </c>
      <c r="V947" cm="1">
        <f t="array" ref="V947">IF(VLOOKUP(U947,$A$2:$F$198,COLUMN($F:$F),FALSE)=0,NA(),VLOOKUP(U947,$A$2:$F$198,COLUMN($F:$F),FALSE))</f>
        <v>63809.64</v>
      </c>
    </row>
    <row r="948" spans="12:22">
      <c r="L948">
        <f>NAMS!B948</f>
        <v>1050</v>
      </c>
      <c r="M948" t="str">
        <f>NAMS!K948</f>
        <v>Canada</v>
      </c>
      <c r="N948" cm="1">
        <f t="array" ref="N948">IF(VLOOKUP(M948,$A$2:$F$198,COLUMN($F:$F),FALSE)=0,NA(),VLOOKUP(M948,$A$2:$F$198,COLUMN($F:$F),FALSE))</f>
        <v>49196.49</v>
      </c>
      <c r="T948" s="75">
        <f>AAS!B948</f>
        <v>947</v>
      </c>
      <c r="U948" s="75" t="str">
        <f>AAS!C948</f>
        <v>USA</v>
      </c>
      <c r="V948" cm="1">
        <f t="array" ref="V948">IF(VLOOKUP(U948,$A$2:$F$198,COLUMN($F:$F),FALSE)=0,NA(),VLOOKUP(U948,$A$2:$F$198,COLUMN($F:$F),FALSE))</f>
        <v>63809.64</v>
      </c>
    </row>
    <row r="949" spans="12:22">
      <c r="L949">
        <f>NAMS!B949</f>
        <v>1051</v>
      </c>
      <c r="M949" t="str">
        <f>NAMS!K949</f>
        <v>Canada</v>
      </c>
      <c r="N949" cm="1">
        <f t="array" ref="N949">IF(VLOOKUP(M949,$A$2:$F$198,COLUMN($F:$F),FALSE)=0,NA(),VLOOKUP(M949,$A$2:$F$198,COLUMN($F:$F),FALSE))</f>
        <v>49196.49</v>
      </c>
      <c r="T949" s="75">
        <f>AAS!B949</f>
        <v>948</v>
      </c>
      <c r="U949" s="75" t="str">
        <f>AAS!C949</f>
        <v>USA</v>
      </c>
      <c r="V949" cm="1">
        <f t="array" ref="V949">IF(VLOOKUP(U949,$A$2:$F$198,COLUMN($F:$F),FALSE)=0,NA(),VLOOKUP(U949,$A$2:$F$198,COLUMN($F:$F),FALSE))</f>
        <v>63809.64</v>
      </c>
    </row>
    <row r="950" spans="12:22">
      <c r="L950">
        <f>NAMS!B950</f>
        <v>1052</v>
      </c>
      <c r="M950" t="str">
        <f>NAMS!K950</f>
        <v>USA</v>
      </c>
      <c r="N950" cm="1">
        <f t="array" ref="N950">IF(VLOOKUP(M950,$A$2:$F$198,COLUMN($F:$F),FALSE)=0,NA(),VLOOKUP(M950,$A$2:$F$198,COLUMN($F:$F),FALSE))</f>
        <v>63809.64</v>
      </c>
      <c r="T950" s="75">
        <f>AAS!B950</f>
        <v>949</v>
      </c>
      <c r="U950" s="75" t="str">
        <f>AAS!C950</f>
        <v>Canada</v>
      </c>
      <c r="V950" cm="1">
        <f t="array" ref="V950">IF(VLOOKUP(U950,$A$2:$F$198,COLUMN($F:$F),FALSE)=0,NA(),VLOOKUP(U950,$A$2:$F$198,COLUMN($F:$F),FALSE))</f>
        <v>49196.49</v>
      </c>
    </row>
    <row r="951" spans="12:22">
      <c r="L951">
        <f>NAMS!B951</f>
        <v>1053</v>
      </c>
      <c r="M951" t="str">
        <f>NAMS!K951</f>
        <v>USA</v>
      </c>
      <c r="N951" cm="1">
        <f t="array" ref="N951">IF(VLOOKUP(M951,$A$2:$F$198,COLUMN($F:$F),FALSE)=0,NA(),VLOOKUP(M951,$A$2:$F$198,COLUMN($F:$F),FALSE))</f>
        <v>63809.64</v>
      </c>
      <c r="T951" s="75">
        <f>AAS!B951</f>
        <v>950</v>
      </c>
      <c r="U951" s="75" t="str">
        <f>AAS!C951</f>
        <v>USA</v>
      </c>
      <c r="V951" cm="1">
        <f t="array" ref="V951">IF(VLOOKUP(U951,$A$2:$F$198,COLUMN($F:$F),FALSE)=0,NA(),VLOOKUP(U951,$A$2:$F$198,COLUMN($F:$F),FALSE))</f>
        <v>63809.64</v>
      </c>
    </row>
    <row r="952" spans="12:22">
      <c r="L952">
        <f>NAMS!B952</f>
        <v>1054</v>
      </c>
      <c r="M952" t="str">
        <f>NAMS!K952</f>
        <v>USA</v>
      </c>
      <c r="N952" cm="1">
        <f t="array" ref="N952">IF(VLOOKUP(M952,$A$2:$F$198,COLUMN($F:$F),FALSE)=0,NA(),VLOOKUP(M952,$A$2:$F$198,COLUMN($F:$F),FALSE))</f>
        <v>63809.64</v>
      </c>
      <c r="T952" s="75">
        <f>AAS!B952</f>
        <v>951</v>
      </c>
      <c r="U952" s="75" t="str">
        <f>AAS!C952</f>
        <v>Canada</v>
      </c>
      <c r="V952" cm="1">
        <f t="array" ref="V952">IF(VLOOKUP(U952,$A$2:$F$198,COLUMN($F:$F),FALSE)=0,NA(),VLOOKUP(U952,$A$2:$F$198,COLUMN($F:$F),FALSE))</f>
        <v>49196.49</v>
      </c>
    </row>
    <row r="953" spans="12:22">
      <c r="L953">
        <f>NAMS!B953</f>
        <v>1055</v>
      </c>
      <c r="M953" t="str">
        <f>NAMS!K953</f>
        <v>USA</v>
      </c>
      <c r="N953" cm="1">
        <f t="array" ref="N953">IF(VLOOKUP(M953,$A$2:$F$198,COLUMN($F:$F),FALSE)=0,NA(),VLOOKUP(M953,$A$2:$F$198,COLUMN($F:$F),FALSE))</f>
        <v>63809.64</v>
      </c>
      <c r="T953" s="75">
        <f>AAS!B953</f>
        <v>952</v>
      </c>
      <c r="U953" s="75" t="str">
        <f>AAS!C953</f>
        <v>USA</v>
      </c>
      <c r="V953" cm="1">
        <f t="array" ref="V953">IF(VLOOKUP(U953,$A$2:$F$198,COLUMN($F:$F),FALSE)=0,NA(),VLOOKUP(U953,$A$2:$F$198,COLUMN($F:$F),FALSE))</f>
        <v>63809.64</v>
      </c>
    </row>
    <row r="954" spans="12:22">
      <c r="L954">
        <f>NAMS!B954</f>
        <v>1056</v>
      </c>
      <c r="M954" t="str">
        <f>NAMS!K954</f>
        <v>Austria</v>
      </c>
      <c r="N954" cm="1">
        <f t="array" ref="N954">IF(VLOOKUP(M954,$A$2:$F$198,COLUMN($F:$F),FALSE)=0,NA(),VLOOKUP(M954,$A$2:$F$198,COLUMN($F:$F),FALSE))</f>
        <v>51375.45</v>
      </c>
      <c r="T954" s="75">
        <f>AAS!B954</f>
        <v>953</v>
      </c>
      <c r="U954" s="75" t="str">
        <f>AAS!C954</f>
        <v>USA</v>
      </c>
      <c r="V954" cm="1">
        <f t="array" ref="V954">IF(VLOOKUP(U954,$A$2:$F$198,COLUMN($F:$F),FALSE)=0,NA(),VLOOKUP(U954,$A$2:$F$198,COLUMN($F:$F),FALSE))</f>
        <v>63809.64</v>
      </c>
    </row>
    <row r="955" spans="12:22">
      <c r="L955">
        <f>NAMS!B955</f>
        <v>1057</v>
      </c>
      <c r="M955" t="str">
        <f>NAMS!K955</f>
        <v>USA</v>
      </c>
      <c r="N955" cm="1">
        <f t="array" ref="N955">IF(VLOOKUP(M955,$A$2:$F$198,COLUMN($F:$F),FALSE)=0,NA(),VLOOKUP(M955,$A$2:$F$198,COLUMN($F:$F),FALSE))</f>
        <v>63809.64</v>
      </c>
      <c r="T955" s="75">
        <f>AAS!B955</f>
        <v>954</v>
      </c>
      <c r="U955" s="75" t="str">
        <f>AAS!C955</f>
        <v>USA</v>
      </c>
      <c r="V955" cm="1">
        <f t="array" ref="V955">IF(VLOOKUP(U955,$A$2:$F$198,COLUMN($F:$F),FALSE)=0,NA(),VLOOKUP(U955,$A$2:$F$198,COLUMN($F:$F),FALSE))</f>
        <v>63809.64</v>
      </c>
    </row>
    <row r="956" spans="12:22">
      <c r="L956">
        <f>NAMS!B956</f>
        <v>1058</v>
      </c>
      <c r="M956" t="str">
        <f>NAMS!K956</f>
        <v>USA</v>
      </c>
      <c r="N956" cm="1">
        <f t="array" ref="N956">IF(VLOOKUP(M956,$A$2:$F$198,COLUMN($F:$F),FALSE)=0,NA(),VLOOKUP(M956,$A$2:$F$198,COLUMN($F:$F),FALSE))</f>
        <v>63809.64</v>
      </c>
      <c r="T956" s="75">
        <f>AAS!B956</f>
        <v>955</v>
      </c>
      <c r="U956" s="75" t="str">
        <f>AAS!C956</f>
        <v>Canada</v>
      </c>
      <c r="V956" cm="1">
        <f t="array" ref="V956">IF(VLOOKUP(U956,$A$2:$F$198,COLUMN($F:$F),FALSE)=0,NA(),VLOOKUP(U956,$A$2:$F$198,COLUMN($F:$F),FALSE))</f>
        <v>49196.49</v>
      </c>
    </row>
    <row r="957" spans="12:22">
      <c r="L957">
        <f>NAMS!B957</f>
        <v>1059</v>
      </c>
      <c r="M957" t="str">
        <f>NAMS!K957</f>
        <v>Canada</v>
      </c>
      <c r="N957" cm="1">
        <f t="array" ref="N957">IF(VLOOKUP(M957,$A$2:$F$198,COLUMN($F:$F),FALSE)=0,NA(),VLOOKUP(M957,$A$2:$F$198,COLUMN($F:$F),FALSE))</f>
        <v>49196.49</v>
      </c>
      <c r="T957" s="75">
        <f>AAS!B957</f>
        <v>956</v>
      </c>
      <c r="U957" s="75" t="str">
        <f>AAS!C957</f>
        <v>Spain</v>
      </c>
      <c r="V957" cm="1">
        <f t="array" ref="V957">IF(VLOOKUP(U957,$A$2:$F$198,COLUMN($F:$F),FALSE)=0,NA(),VLOOKUP(U957,$A$2:$F$198,COLUMN($F:$F),FALSE))</f>
        <v>32023.79</v>
      </c>
    </row>
    <row r="958" spans="12:22">
      <c r="L958">
        <f>NAMS!B958</f>
        <v>1060</v>
      </c>
      <c r="M958" t="str">
        <f>NAMS!K958</f>
        <v>USA</v>
      </c>
      <c r="N958" cm="1">
        <f t="array" ref="N958">IF(VLOOKUP(M958,$A$2:$F$198,COLUMN($F:$F),FALSE)=0,NA(),VLOOKUP(M958,$A$2:$F$198,COLUMN($F:$F),FALSE))</f>
        <v>63809.64</v>
      </c>
      <c r="T958" s="75">
        <f>AAS!B958</f>
        <v>957</v>
      </c>
      <c r="U958" s="75" t="str">
        <f>AAS!C958</f>
        <v>USA</v>
      </c>
      <c r="V958" cm="1">
        <f t="array" ref="V958">IF(VLOOKUP(U958,$A$2:$F$198,COLUMN($F:$F),FALSE)=0,NA(),VLOOKUP(U958,$A$2:$F$198,COLUMN($F:$F),FALSE))</f>
        <v>63809.64</v>
      </c>
    </row>
    <row r="959" spans="12:22">
      <c r="L959">
        <f>NAMS!B959</f>
        <v>1061</v>
      </c>
      <c r="M959" t="str">
        <f>NAMS!K959</f>
        <v>USA</v>
      </c>
      <c r="N959" cm="1">
        <f t="array" ref="N959">IF(VLOOKUP(M959,$A$2:$F$198,COLUMN($F:$F),FALSE)=0,NA(),VLOOKUP(M959,$A$2:$F$198,COLUMN($F:$F),FALSE))</f>
        <v>63809.64</v>
      </c>
      <c r="T959" s="75">
        <f>AAS!B959</f>
        <v>958</v>
      </c>
      <c r="U959" s="75" t="str">
        <f>AAS!C959</f>
        <v>Canada</v>
      </c>
      <c r="V959" cm="1">
        <f t="array" ref="V959">IF(VLOOKUP(U959,$A$2:$F$198,COLUMN($F:$F),FALSE)=0,NA(),VLOOKUP(U959,$A$2:$F$198,COLUMN($F:$F),FALSE))</f>
        <v>49196.49</v>
      </c>
    </row>
    <row r="960" spans="12:22">
      <c r="L960">
        <f>NAMS!B960</f>
        <v>1062</v>
      </c>
      <c r="M960" t="str">
        <f>NAMS!K960</f>
        <v>USA</v>
      </c>
      <c r="N960" cm="1">
        <f t="array" ref="N960">IF(VLOOKUP(M960,$A$2:$F$198,COLUMN($F:$F),FALSE)=0,NA(),VLOOKUP(M960,$A$2:$F$198,COLUMN($F:$F),FALSE))</f>
        <v>63809.64</v>
      </c>
      <c r="T960" s="75">
        <f>AAS!B960</f>
        <v>959</v>
      </c>
      <c r="U960" s="75" t="str">
        <f>AAS!C960</f>
        <v>Canada</v>
      </c>
      <c r="V960" cm="1">
        <f t="array" ref="V960">IF(VLOOKUP(U960,$A$2:$F$198,COLUMN($F:$F),FALSE)=0,NA(),VLOOKUP(U960,$A$2:$F$198,COLUMN($F:$F),FALSE))</f>
        <v>49196.49</v>
      </c>
    </row>
    <row r="961" spans="12:22">
      <c r="L961">
        <f>NAMS!B961</f>
        <v>1063</v>
      </c>
      <c r="M961" t="str">
        <f>NAMS!K961</f>
        <v>Canada</v>
      </c>
      <c r="N961" cm="1">
        <f t="array" ref="N961">IF(VLOOKUP(M961,$A$2:$F$198,COLUMN($F:$F),FALSE)=0,NA(),VLOOKUP(M961,$A$2:$F$198,COLUMN($F:$F),FALSE))</f>
        <v>49196.49</v>
      </c>
      <c r="T961" s="75">
        <f>AAS!B961</f>
        <v>960</v>
      </c>
      <c r="U961" s="75" t="str">
        <f>AAS!C961</f>
        <v>USA</v>
      </c>
      <c r="V961" cm="1">
        <f t="array" ref="V961">IF(VLOOKUP(U961,$A$2:$F$198,COLUMN($F:$F),FALSE)=0,NA(),VLOOKUP(U961,$A$2:$F$198,COLUMN($F:$F),FALSE))</f>
        <v>63809.64</v>
      </c>
    </row>
    <row r="962" spans="12:22">
      <c r="L962">
        <f>NAMS!B962</f>
        <v>1064</v>
      </c>
      <c r="M962" t="str">
        <f>NAMS!K962</f>
        <v>USA</v>
      </c>
      <c r="N962" cm="1">
        <f t="array" ref="N962">IF(VLOOKUP(M962,$A$2:$F$198,COLUMN($F:$F),FALSE)=0,NA(),VLOOKUP(M962,$A$2:$F$198,COLUMN($F:$F),FALSE))</f>
        <v>63809.64</v>
      </c>
      <c r="T962" s="75">
        <f>AAS!B962</f>
        <v>961</v>
      </c>
      <c r="U962" s="75" t="str">
        <f>AAS!C962</f>
        <v>India</v>
      </c>
      <c r="V962" cm="1">
        <f t="array" ref="V962">IF(VLOOKUP(U962,$A$2:$F$198,COLUMN($F:$F),FALSE)=0,NA(),VLOOKUP(U962,$A$2:$F$198,COLUMN($F:$F),FALSE))</f>
        <v>2164.7399999999998</v>
      </c>
    </row>
    <row r="963" spans="12:22">
      <c r="L963">
        <f>NAMS!B963</f>
        <v>1065</v>
      </c>
      <c r="M963" t="str">
        <f>NAMS!K963</f>
        <v>USA</v>
      </c>
      <c r="N963" cm="1">
        <f t="array" ref="N963">IF(VLOOKUP(M963,$A$2:$F$198,COLUMN($F:$F),FALSE)=0,NA(),VLOOKUP(M963,$A$2:$F$198,COLUMN($F:$F),FALSE))</f>
        <v>63809.64</v>
      </c>
      <c r="T963" s="75">
        <f>AAS!B963</f>
        <v>962</v>
      </c>
      <c r="U963" s="75" t="str">
        <f>AAS!C963</f>
        <v>Netherlands</v>
      </c>
      <c r="V963" cm="1">
        <f t="array" ref="V963">IF(VLOOKUP(U963,$A$2:$F$198,COLUMN($F:$F),FALSE)=0,NA(),VLOOKUP(U963,$A$2:$F$198,COLUMN($F:$F),FALSE))</f>
        <v>53666.48</v>
      </c>
    </row>
    <row r="964" spans="12:22">
      <c r="L964">
        <f>NAMS!B964</f>
        <v>1066</v>
      </c>
      <c r="M964" t="str">
        <f>NAMS!K964</f>
        <v>USA</v>
      </c>
      <c r="N964" cm="1">
        <f t="array" ref="N964">IF(VLOOKUP(M964,$A$2:$F$198,COLUMN($F:$F),FALSE)=0,NA(),VLOOKUP(M964,$A$2:$F$198,COLUMN($F:$F),FALSE))</f>
        <v>63809.64</v>
      </c>
      <c r="T964" s="75">
        <f>AAS!B964</f>
        <v>963</v>
      </c>
      <c r="U964" s="75" t="str">
        <f>AAS!C964</f>
        <v>USA</v>
      </c>
      <c r="V964" cm="1">
        <f t="array" ref="V964">IF(VLOOKUP(U964,$A$2:$F$198,COLUMN($F:$F),FALSE)=0,NA(),VLOOKUP(U964,$A$2:$F$198,COLUMN($F:$F),FALSE))</f>
        <v>63809.64</v>
      </c>
    </row>
    <row r="965" spans="12:22">
      <c r="L965">
        <f>NAMS!B965</f>
        <v>1067</v>
      </c>
      <c r="M965" t="str">
        <f>NAMS!K965</f>
        <v>Canada</v>
      </c>
      <c r="N965" cm="1">
        <f t="array" ref="N965">IF(VLOOKUP(M965,$A$2:$F$198,COLUMN($F:$F),FALSE)=0,NA(),VLOOKUP(M965,$A$2:$F$198,COLUMN($F:$F),FALSE))</f>
        <v>49196.49</v>
      </c>
      <c r="T965" s="75">
        <f>AAS!B965</f>
        <v>964</v>
      </c>
      <c r="U965" s="75" t="str">
        <f>AAS!C965</f>
        <v>USA</v>
      </c>
      <c r="V965" cm="1">
        <f t="array" ref="V965">IF(VLOOKUP(U965,$A$2:$F$198,COLUMN($F:$F),FALSE)=0,NA(),VLOOKUP(U965,$A$2:$F$198,COLUMN($F:$F),FALSE))</f>
        <v>63809.64</v>
      </c>
    </row>
    <row r="966" spans="12:22">
      <c r="L966">
        <f>NAMS!B966</f>
        <v>1068</v>
      </c>
      <c r="M966" t="str">
        <f>NAMS!K966</f>
        <v>USA</v>
      </c>
      <c r="N966" cm="1">
        <f t="array" ref="N966">IF(VLOOKUP(M966,$A$2:$F$198,COLUMN($F:$F),FALSE)=0,NA(),VLOOKUP(M966,$A$2:$F$198,COLUMN($F:$F),FALSE))</f>
        <v>63809.64</v>
      </c>
      <c r="T966" s="75">
        <f>AAS!B966</f>
        <v>965</v>
      </c>
      <c r="U966" s="75" t="str">
        <f>AAS!C966</f>
        <v>Canada</v>
      </c>
      <c r="V966" cm="1">
        <f t="array" ref="V966">IF(VLOOKUP(U966,$A$2:$F$198,COLUMN($F:$F),FALSE)=0,NA(),VLOOKUP(U966,$A$2:$F$198,COLUMN($F:$F),FALSE))</f>
        <v>49196.49</v>
      </c>
    </row>
    <row r="967" spans="12:22">
      <c r="L967">
        <f>NAMS!B967</f>
        <v>1069</v>
      </c>
      <c r="M967" t="str">
        <f>NAMS!K967</f>
        <v>South Africa</v>
      </c>
      <c r="N967" cm="1">
        <f t="array" ref="N967">IF(VLOOKUP(M967,$A$2:$F$198,COLUMN($F:$F),FALSE)=0,NA(),VLOOKUP(M967,$A$2:$F$198,COLUMN($F:$F),FALSE))</f>
        <v>6417.94</v>
      </c>
      <c r="T967" s="75">
        <f>AAS!B967</f>
        <v>966</v>
      </c>
      <c r="U967" s="75" t="str">
        <f>AAS!C967</f>
        <v>USA</v>
      </c>
      <c r="V967" cm="1">
        <f t="array" ref="V967">IF(VLOOKUP(U967,$A$2:$F$198,COLUMN($F:$F),FALSE)=0,NA(),VLOOKUP(U967,$A$2:$F$198,COLUMN($F:$F),FALSE))</f>
        <v>63809.64</v>
      </c>
    </row>
    <row r="968" spans="12:22">
      <c r="L968">
        <f>NAMS!B968</f>
        <v>1070</v>
      </c>
      <c r="M968" t="str">
        <f>NAMS!K968</f>
        <v>USA</v>
      </c>
      <c r="N968" cm="1">
        <f t="array" ref="N968">IF(VLOOKUP(M968,$A$2:$F$198,COLUMN($F:$F),FALSE)=0,NA(),VLOOKUP(M968,$A$2:$F$198,COLUMN($F:$F),FALSE))</f>
        <v>63809.64</v>
      </c>
      <c r="T968" s="75">
        <f>AAS!B968</f>
        <v>967</v>
      </c>
      <c r="U968" s="75" t="str">
        <f>AAS!C968</f>
        <v>USA</v>
      </c>
      <c r="V968" cm="1">
        <f t="array" ref="V968">IF(VLOOKUP(U968,$A$2:$F$198,COLUMN($F:$F),FALSE)=0,NA(),VLOOKUP(U968,$A$2:$F$198,COLUMN($F:$F),FALSE))</f>
        <v>63809.64</v>
      </c>
    </row>
    <row r="969" spans="12:22">
      <c r="L969">
        <f>NAMS!B969</f>
        <v>1071</v>
      </c>
      <c r="M969" t="str">
        <f>NAMS!K969</f>
        <v>USA</v>
      </c>
      <c r="N969" cm="1">
        <f t="array" ref="N969">IF(VLOOKUP(M969,$A$2:$F$198,COLUMN($F:$F),FALSE)=0,NA(),VLOOKUP(M969,$A$2:$F$198,COLUMN($F:$F),FALSE))</f>
        <v>63809.64</v>
      </c>
      <c r="T969" s="75">
        <f>AAS!B969</f>
        <v>968</v>
      </c>
      <c r="U969" s="75" t="str">
        <f>AAS!C969</f>
        <v>USA</v>
      </c>
      <c r="V969" cm="1">
        <f t="array" ref="V969">IF(VLOOKUP(U969,$A$2:$F$198,COLUMN($F:$F),FALSE)=0,NA(),VLOOKUP(U969,$A$2:$F$198,COLUMN($F:$F),FALSE))</f>
        <v>63809.64</v>
      </c>
    </row>
    <row r="970" spans="12:22">
      <c r="L970">
        <f>NAMS!B970</f>
        <v>1072</v>
      </c>
      <c r="M970" t="str">
        <f>NAMS!K970</f>
        <v>Canada</v>
      </c>
      <c r="N970" cm="1">
        <f t="array" ref="N970">IF(VLOOKUP(M970,$A$2:$F$198,COLUMN($F:$F),FALSE)=0,NA(),VLOOKUP(M970,$A$2:$F$198,COLUMN($F:$F),FALSE))</f>
        <v>49196.49</v>
      </c>
      <c r="T970" s="75">
        <f>AAS!B970</f>
        <v>969</v>
      </c>
      <c r="U970" s="75" t="str">
        <f>AAS!C970</f>
        <v>Canada</v>
      </c>
      <c r="V970" cm="1">
        <f t="array" ref="V970">IF(VLOOKUP(U970,$A$2:$F$198,COLUMN($F:$F),FALSE)=0,NA(),VLOOKUP(U970,$A$2:$F$198,COLUMN($F:$F),FALSE))</f>
        <v>49196.49</v>
      </c>
    </row>
    <row r="971" spans="12:22">
      <c r="L971">
        <f>NAMS!B971</f>
        <v>1073</v>
      </c>
      <c r="M971" t="str">
        <f>NAMS!K971</f>
        <v>USA</v>
      </c>
      <c r="N971" cm="1">
        <f t="array" ref="N971">IF(VLOOKUP(M971,$A$2:$F$198,COLUMN($F:$F),FALSE)=0,NA(),VLOOKUP(M971,$A$2:$F$198,COLUMN($F:$F),FALSE))</f>
        <v>63809.64</v>
      </c>
      <c r="T971" s="75">
        <f>AAS!B971</f>
        <v>970</v>
      </c>
      <c r="U971" s="75" t="str">
        <f>AAS!C971</f>
        <v>USA</v>
      </c>
      <c r="V971" cm="1">
        <f t="array" ref="V971">IF(VLOOKUP(U971,$A$2:$F$198,COLUMN($F:$F),FALSE)=0,NA(),VLOOKUP(U971,$A$2:$F$198,COLUMN($F:$F),FALSE))</f>
        <v>63809.64</v>
      </c>
    </row>
    <row r="972" spans="12:22">
      <c r="L972">
        <f>NAMS!B972</f>
        <v>1074</v>
      </c>
      <c r="M972" t="str">
        <f>NAMS!K972</f>
        <v>USA</v>
      </c>
      <c r="N972" cm="1">
        <f t="array" ref="N972">IF(VLOOKUP(M972,$A$2:$F$198,COLUMN($F:$F),FALSE)=0,NA(),VLOOKUP(M972,$A$2:$F$198,COLUMN($F:$F),FALSE))</f>
        <v>63809.64</v>
      </c>
      <c r="T972" s="75">
        <f>AAS!B972</f>
        <v>971</v>
      </c>
      <c r="U972" s="75" t="str">
        <f>AAS!C972</f>
        <v>USA</v>
      </c>
      <c r="V972" cm="1">
        <f t="array" ref="V972">IF(VLOOKUP(U972,$A$2:$F$198,COLUMN($F:$F),FALSE)=0,NA(),VLOOKUP(U972,$A$2:$F$198,COLUMN($F:$F),FALSE))</f>
        <v>63809.64</v>
      </c>
    </row>
    <row r="973" spans="12:22">
      <c r="L973">
        <f>NAMS!B973</f>
        <v>1075</v>
      </c>
      <c r="M973" t="str">
        <f>NAMS!K973</f>
        <v>Japan</v>
      </c>
      <c r="N973" cm="1">
        <f t="array" ref="N973">IF(VLOOKUP(M973,$A$2:$F$198,COLUMN($F:$F),FALSE)=0,NA(),VLOOKUP(M973,$A$2:$F$198,COLUMN($F:$F),FALSE))</f>
        <v>41314.410000000003</v>
      </c>
      <c r="T973" s="75">
        <f>AAS!B973</f>
        <v>972</v>
      </c>
      <c r="U973" s="75" t="str">
        <f>AAS!C973</f>
        <v>USA</v>
      </c>
      <c r="V973" cm="1">
        <f t="array" ref="V973">IF(VLOOKUP(U973,$A$2:$F$198,COLUMN($F:$F),FALSE)=0,NA(),VLOOKUP(U973,$A$2:$F$198,COLUMN($F:$F),FALSE))</f>
        <v>63809.64</v>
      </c>
    </row>
    <row r="974" spans="12:22">
      <c r="L974">
        <f>NAMS!B974</f>
        <v>1076</v>
      </c>
      <c r="M974" t="str">
        <f>NAMS!K974</f>
        <v>USA</v>
      </c>
      <c r="N974" cm="1">
        <f t="array" ref="N974">IF(VLOOKUP(M974,$A$2:$F$198,COLUMN($F:$F),FALSE)=0,NA(),VLOOKUP(M974,$A$2:$F$198,COLUMN($F:$F),FALSE))</f>
        <v>63809.64</v>
      </c>
      <c r="T974" s="75">
        <f>AAS!B974</f>
        <v>973</v>
      </c>
      <c r="U974" s="75" t="str">
        <f>AAS!C974</f>
        <v>USA</v>
      </c>
      <c r="V974" cm="1">
        <f t="array" ref="V974">IF(VLOOKUP(U974,$A$2:$F$198,COLUMN($F:$F),FALSE)=0,NA(),VLOOKUP(U974,$A$2:$F$198,COLUMN($F:$F),FALSE))</f>
        <v>63809.64</v>
      </c>
    </row>
    <row r="975" spans="12:22">
      <c r="L975">
        <f>NAMS!B975</f>
        <v>1077</v>
      </c>
      <c r="M975" t="str">
        <f>NAMS!K975</f>
        <v>United Kingdom</v>
      </c>
      <c r="N975" cm="1">
        <f t="array" ref="N975">IF(VLOOKUP(M975,$A$2:$F$198,COLUMN($F:$F),FALSE)=0,NA(),VLOOKUP(M975,$A$2:$F$198,COLUMN($F:$F),FALSE))</f>
        <v>40800.480000000003</v>
      </c>
      <c r="T975" s="75">
        <f>AAS!B975</f>
        <v>974</v>
      </c>
      <c r="U975" s="75" t="str">
        <f>AAS!C975</f>
        <v>USA</v>
      </c>
      <c r="V975" cm="1">
        <f t="array" ref="V975">IF(VLOOKUP(U975,$A$2:$F$198,COLUMN($F:$F),FALSE)=0,NA(),VLOOKUP(U975,$A$2:$F$198,COLUMN($F:$F),FALSE))</f>
        <v>63809.64</v>
      </c>
    </row>
    <row r="976" spans="12:22">
      <c r="L976">
        <f>NAMS!B976</f>
        <v>1078</v>
      </c>
      <c r="M976" t="str">
        <f>NAMS!K976</f>
        <v>USA</v>
      </c>
      <c r="N976" cm="1">
        <f t="array" ref="N976">IF(VLOOKUP(M976,$A$2:$F$198,COLUMN($F:$F),FALSE)=0,NA(),VLOOKUP(M976,$A$2:$F$198,COLUMN($F:$F),FALSE))</f>
        <v>63809.64</v>
      </c>
      <c r="T976" s="75">
        <f>AAS!B976</f>
        <v>975</v>
      </c>
      <c r="U976" s="75" t="str">
        <f>AAS!C976</f>
        <v>Spain</v>
      </c>
      <c r="V976" cm="1">
        <f t="array" ref="V976">IF(VLOOKUP(U976,$A$2:$F$198,COLUMN($F:$F),FALSE)=0,NA(),VLOOKUP(U976,$A$2:$F$198,COLUMN($F:$F),FALSE))</f>
        <v>32023.79</v>
      </c>
    </row>
    <row r="977" spans="11:22">
      <c r="L977">
        <f>NAMS!B977</f>
        <v>1079</v>
      </c>
      <c r="M977" t="str">
        <f>NAMS!K977</f>
        <v>USA</v>
      </c>
      <c r="N977" cm="1">
        <f t="array" ref="N977">IF(VLOOKUP(M977,$A$2:$F$198,COLUMN($F:$F),FALSE)=0,NA(),VLOOKUP(M977,$A$2:$F$198,COLUMN($F:$F),FALSE))</f>
        <v>63809.64</v>
      </c>
      <c r="T977" s="75">
        <f>AAS!B977</f>
        <v>976</v>
      </c>
      <c r="U977" s="75" t="str">
        <f>AAS!C977</f>
        <v>USA</v>
      </c>
      <c r="V977" cm="1">
        <f t="array" ref="V977">IF(VLOOKUP(U977,$A$2:$F$198,COLUMN($F:$F),FALSE)=0,NA(),VLOOKUP(U977,$A$2:$F$198,COLUMN($F:$F),FALSE))</f>
        <v>63809.64</v>
      </c>
    </row>
    <row r="978" spans="11:22">
      <c r="L978">
        <f>NAMS!B978</f>
        <v>1080</v>
      </c>
      <c r="M978" t="str">
        <f>NAMS!K978</f>
        <v>USA</v>
      </c>
      <c r="N978" cm="1">
        <f t="array" ref="N978">IF(VLOOKUP(M978,$A$2:$F$198,COLUMN($F:$F),FALSE)=0,NA(),VLOOKUP(M978,$A$2:$F$198,COLUMN($F:$F),FALSE))</f>
        <v>63809.64</v>
      </c>
      <c r="T978" s="75">
        <f>AAS!B978</f>
        <v>977</v>
      </c>
      <c r="U978" s="75" t="str">
        <f>AAS!C978</f>
        <v>USA</v>
      </c>
      <c r="V978" cm="1">
        <f t="array" ref="V978">IF(VLOOKUP(U978,$A$2:$F$198,COLUMN($F:$F),FALSE)=0,NA(),VLOOKUP(U978,$A$2:$F$198,COLUMN($F:$F),FALSE))</f>
        <v>63809.64</v>
      </c>
    </row>
    <row r="979" spans="11:22">
      <c r="L979">
        <f>NAMS!B979</f>
        <v>1081</v>
      </c>
      <c r="M979" t="str">
        <f>NAMS!K979</f>
        <v>USA</v>
      </c>
      <c r="N979" cm="1">
        <f t="array" ref="N979">IF(VLOOKUP(M979,$A$2:$F$198,COLUMN($F:$F),FALSE)=0,NA(),VLOOKUP(M979,$A$2:$F$198,COLUMN($F:$F),FALSE))</f>
        <v>63809.64</v>
      </c>
      <c r="T979" s="75">
        <f>AAS!B979</f>
        <v>978</v>
      </c>
      <c r="U979" s="75" t="str">
        <f>AAS!C979</f>
        <v>USA</v>
      </c>
      <c r="V979" cm="1">
        <f t="array" ref="V979">IF(VLOOKUP(U979,$A$2:$F$198,COLUMN($F:$F),FALSE)=0,NA(),VLOOKUP(U979,$A$2:$F$198,COLUMN($F:$F),FALSE))</f>
        <v>63809.64</v>
      </c>
    </row>
    <row r="980" spans="11:22">
      <c r="L980">
        <f>NAMS!B980</f>
        <v>1082</v>
      </c>
      <c r="M980" t="str">
        <f>NAMS!K980</f>
        <v>USA</v>
      </c>
      <c r="N980" cm="1">
        <f t="array" ref="N980">IF(VLOOKUP(M980,$A$2:$F$198,COLUMN($F:$F),FALSE)=0,NA(),VLOOKUP(M980,$A$2:$F$198,COLUMN($F:$F),FALSE))</f>
        <v>63809.64</v>
      </c>
      <c r="T980" s="75">
        <f>AAS!B980</f>
        <v>979</v>
      </c>
      <c r="U980" s="75" t="str">
        <f>AAS!C980</f>
        <v>USA</v>
      </c>
      <c r="V980" cm="1">
        <f t="array" ref="V980">IF(VLOOKUP(U980,$A$2:$F$198,COLUMN($F:$F),FALSE)=0,NA(),VLOOKUP(U980,$A$2:$F$198,COLUMN($F:$F),FALSE))</f>
        <v>63809.64</v>
      </c>
    </row>
    <row r="981" spans="11:22">
      <c r="L981">
        <f>NAMS!B981</f>
        <v>1083</v>
      </c>
      <c r="M981" t="str">
        <f>NAMS!K981</f>
        <v>USA</v>
      </c>
      <c r="N981" cm="1">
        <f t="array" ref="N981">IF(VLOOKUP(M981,$A$2:$F$198,COLUMN($F:$F),FALSE)=0,NA(),VLOOKUP(M981,$A$2:$F$198,COLUMN($F:$F),FALSE))</f>
        <v>63809.64</v>
      </c>
      <c r="T981" s="75">
        <f>AAS!B981</f>
        <v>980</v>
      </c>
      <c r="U981" s="75" t="str">
        <f>AAS!C981</f>
        <v>USA</v>
      </c>
      <c r="V981" cm="1">
        <f t="array" ref="V981">IF(VLOOKUP(U981,$A$2:$F$198,COLUMN($F:$F),FALSE)=0,NA(),VLOOKUP(U981,$A$2:$F$198,COLUMN($F:$F),FALSE))</f>
        <v>63809.64</v>
      </c>
    </row>
    <row r="982" spans="11:22">
      <c r="L982">
        <f>NAMS!B982</f>
        <v>1084</v>
      </c>
      <c r="M982" t="str">
        <f>NAMS!K982</f>
        <v>USA</v>
      </c>
      <c r="N982" cm="1">
        <f t="array" ref="N982">IF(VLOOKUP(M982,$A$2:$F$198,COLUMN($F:$F),FALSE)=0,NA(),VLOOKUP(M982,$A$2:$F$198,COLUMN($F:$F),FALSE))</f>
        <v>63809.64</v>
      </c>
      <c r="T982" s="75">
        <f>AAS!B982</f>
        <v>981</v>
      </c>
      <c r="U982" s="75" t="str">
        <f>AAS!C982</f>
        <v>USA</v>
      </c>
      <c r="V982" cm="1">
        <f t="array" ref="V982">IF(VLOOKUP(U982,$A$2:$F$198,COLUMN($F:$F),FALSE)=0,NA(),VLOOKUP(U982,$A$2:$F$198,COLUMN($F:$F),FALSE))</f>
        <v>63809.64</v>
      </c>
    </row>
    <row r="983" spans="11:22">
      <c r="L983">
        <f>NAMS!B983</f>
        <v>1085</v>
      </c>
      <c r="M983" t="str">
        <f>NAMS!K983</f>
        <v>USA</v>
      </c>
      <c r="N983" cm="1">
        <f t="array" ref="N983">IF(VLOOKUP(M983,$A$2:$F$198,COLUMN($F:$F),FALSE)=0,NA(),VLOOKUP(M983,$A$2:$F$198,COLUMN($F:$F),FALSE))</f>
        <v>63809.64</v>
      </c>
      <c r="T983" s="75">
        <f>AAS!B983</f>
        <v>982</v>
      </c>
      <c r="U983" s="75" t="str">
        <f>AAS!C983</f>
        <v>United Kingdom</v>
      </c>
      <c r="V983" cm="1">
        <f t="array" ref="V983">IF(VLOOKUP(U983,$A$2:$F$198,COLUMN($F:$F),FALSE)=0,NA(),VLOOKUP(U983,$A$2:$F$198,COLUMN($F:$F),FALSE))</f>
        <v>40800.480000000003</v>
      </c>
    </row>
    <row r="984" spans="11:22">
      <c r="L984">
        <f>NAMS!B984</f>
        <v>1086</v>
      </c>
      <c r="M984" t="str">
        <f>NAMS!K984</f>
        <v>USA</v>
      </c>
      <c r="N984" cm="1">
        <f t="array" ref="N984">IF(VLOOKUP(M984,$A$2:$F$198,COLUMN($F:$F),FALSE)=0,NA(),VLOOKUP(M984,$A$2:$F$198,COLUMN($F:$F),FALSE))</f>
        <v>63809.64</v>
      </c>
      <c r="T984" s="75">
        <f>AAS!B984</f>
        <v>983</v>
      </c>
      <c r="U984" s="75" t="str">
        <f>AAS!C984</f>
        <v>USA</v>
      </c>
      <c r="V984" cm="1">
        <f t="array" ref="V984">IF(VLOOKUP(U984,$A$2:$F$198,COLUMN($F:$F),FALSE)=0,NA(),VLOOKUP(U984,$A$2:$F$198,COLUMN($F:$F),FALSE))</f>
        <v>63809.64</v>
      </c>
    </row>
    <row r="985" spans="11:22">
      <c r="L985">
        <f>NAMS!B985</f>
        <v>1087</v>
      </c>
      <c r="M985" t="str">
        <f>NAMS!K985</f>
        <v>USA</v>
      </c>
      <c r="N985" cm="1">
        <f t="array" ref="N985">IF(VLOOKUP(M985,$A$2:$F$198,COLUMN($F:$F),FALSE)=0,NA(),VLOOKUP(M985,$A$2:$F$198,COLUMN($F:$F),FALSE))</f>
        <v>63809.64</v>
      </c>
      <c r="T985" s="75">
        <f>AAS!B985</f>
        <v>984</v>
      </c>
      <c r="U985" s="75" t="str">
        <f>AAS!C985</f>
        <v>USA</v>
      </c>
      <c r="V985" cm="1">
        <f t="array" ref="V985">IF(VLOOKUP(U985,$A$2:$F$198,COLUMN($F:$F),FALSE)=0,NA(),VLOOKUP(U985,$A$2:$F$198,COLUMN($F:$F),FALSE))</f>
        <v>63809.64</v>
      </c>
    </row>
    <row r="986" spans="11:22">
      <c r="L986">
        <f>NAMS!B986</f>
        <v>1088</v>
      </c>
      <c r="M986" t="str">
        <f>NAMS!K986</f>
        <v>USA</v>
      </c>
      <c r="N986" cm="1">
        <f t="array" ref="N986">IF(VLOOKUP(M986,$A$2:$F$198,COLUMN($F:$F),FALSE)=0,NA(),VLOOKUP(M986,$A$2:$F$198,COLUMN($F:$F),FALSE))</f>
        <v>63809.64</v>
      </c>
      <c r="T986" s="75">
        <f>AAS!B986</f>
        <v>985</v>
      </c>
      <c r="U986" s="75" t="str">
        <f>AAS!C986</f>
        <v>USA</v>
      </c>
      <c r="V986" cm="1">
        <f t="array" ref="V986">IF(VLOOKUP(U986,$A$2:$F$198,COLUMN($F:$F),FALSE)=0,NA(),VLOOKUP(U986,$A$2:$F$198,COLUMN($F:$F),FALSE))</f>
        <v>63809.64</v>
      </c>
    </row>
    <row r="987" spans="11:22">
      <c r="L987">
        <f>NAMS!B987</f>
        <v>1089</v>
      </c>
      <c r="M987" t="str">
        <f>NAMS!K987</f>
        <v>United Kingdom</v>
      </c>
      <c r="N987" cm="1">
        <f t="array" ref="N987">IF(VLOOKUP(M987,$A$2:$F$198,COLUMN($F:$F),FALSE)=0,NA(),VLOOKUP(M987,$A$2:$F$198,COLUMN($F:$F),FALSE))</f>
        <v>40800.480000000003</v>
      </c>
      <c r="T987" s="75">
        <f>AAS!B987</f>
        <v>986</v>
      </c>
      <c r="U987" s="75" t="str">
        <f>AAS!C987</f>
        <v>USA</v>
      </c>
      <c r="V987" cm="1">
        <f t="array" ref="V987">IF(VLOOKUP(U987,$A$2:$F$198,COLUMN($F:$F),FALSE)=0,NA(),VLOOKUP(U987,$A$2:$F$198,COLUMN($F:$F),FALSE))</f>
        <v>63809.64</v>
      </c>
    </row>
    <row r="988" spans="11:22">
      <c r="K988" s="37"/>
      <c r="L988">
        <f>NAMS!B988</f>
        <v>1090</v>
      </c>
      <c r="M988" t="str">
        <f>NAMS!K988</f>
        <v>USA</v>
      </c>
      <c r="N988" cm="1">
        <f t="array" ref="N988">IF(VLOOKUP(M988,$A$2:$F$198,COLUMN($F:$F),FALSE)=0,NA(),VLOOKUP(M988,$A$2:$F$198,COLUMN($F:$F),FALSE))</f>
        <v>63809.64</v>
      </c>
      <c r="T988" s="75">
        <f>AAS!B988</f>
        <v>987</v>
      </c>
      <c r="U988" s="75" t="str">
        <f>AAS!C988</f>
        <v>Australia</v>
      </c>
      <c r="V988" cm="1">
        <f t="array" ref="V988">IF(VLOOKUP(U988,$A$2:$F$198,COLUMN($F:$F),FALSE)=0,NA(),VLOOKUP(U988,$A$2:$F$198,COLUMN($F:$F),FALSE))</f>
        <v>61250.7</v>
      </c>
    </row>
    <row r="989" spans="11:22">
      <c r="L989">
        <f>NAMS!B989</f>
        <v>1091</v>
      </c>
      <c r="M989" t="str">
        <f>NAMS!K989</f>
        <v>USA</v>
      </c>
      <c r="N989" cm="1">
        <f t="array" ref="N989">IF(VLOOKUP(M989,$A$2:$F$198,COLUMN($F:$F),FALSE)=0,NA(),VLOOKUP(M989,$A$2:$F$198,COLUMN($F:$F),FALSE))</f>
        <v>63809.64</v>
      </c>
      <c r="T989" s="75">
        <f>AAS!B989</f>
        <v>988</v>
      </c>
      <c r="U989" s="75" t="str">
        <f>AAS!C989</f>
        <v>USA</v>
      </c>
      <c r="V989" cm="1">
        <f t="array" ref="V989">IF(VLOOKUP(U989,$A$2:$F$198,COLUMN($F:$F),FALSE)=0,NA(),VLOOKUP(U989,$A$2:$F$198,COLUMN($F:$F),FALSE))</f>
        <v>63809.64</v>
      </c>
    </row>
    <row r="990" spans="11:22">
      <c r="L990">
        <f>NAMS!B990</f>
        <v>1092</v>
      </c>
      <c r="M990" t="str">
        <f>NAMS!K990</f>
        <v>USA</v>
      </c>
      <c r="N990" cm="1">
        <f t="array" ref="N990">IF(VLOOKUP(M990,$A$2:$F$198,COLUMN($F:$F),FALSE)=0,NA(),VLOOKUP(M990,$A$2:$F$198,COLUMN($F:$F),FALSE))</f>
        <v>63809.64</v>
      </c>
      <c r="T990" s="75">
        <f>AAS!B990</f>
        <v>989</v>
      </c>
      <c r="U990" s="75" t="str">
        <f>AAS!C990</f>
        <v>Australia</v>
      </c>
      <c r="V990" cm="1">
        <f t="array" ref="V990">IF(VLOOKUP(U990,$A$2:$F$198,COLUMN($F:$F),FALSE)=0,NA(),VLOOKUP(U990,$A$2:$F$198,COLUMN($F:$F),FALSE))</f>
        <v>61250.7</v>
      </c>
    </row>
    <row r="991" spans="11:22">
      <c r="L991">
        <f>NAMS!B991</f>
        <v>1093</v>
      </c>
      <c r="M991" t="str">
        <f>NAMS!K991</f>
        <v>USA</v>
      </c>
      <c r="N991" cm="1">
        <f t="array" ref="N991">IF(VLOOKUP(M991,$A$2:$F$198,COLUMN($F:$F),FALSE)=0,NA(),VLOOKUP(M991,$A$2:$F$198,COLUMN($F:$F),FALSE))</f>
        <v>63809.64</v>
      </c>
      <c r="T991" s="75">
        <f>AAS!B991</f>
        <v>990</v>
      </c>
      <c r="U991" s="75" t="str">
        <f>AAS!C991</f>
        <v>USA</v>
      </c>
      <c r="V991" cm="1">
        <f t="array" ref="V991">IF(VLOOKUP(U991,$A$2:$F$198,COLUMN($F:$F),FALSE)=0,NA(),VLOOKUP(U991,$A$2:$F$198,COLUMN($F:$F),FALSE))</f>
        <v>63809.64</v>
      </c>
    </row>
    <row r="992" spans="11:22">
      <c r="L992">
        <f>NAMS!B992</f>
        <v>1094</v>
      </c>
      <c r="M992" t="str">
        <f>NAMS!K992</f>
        <v>Canada</v>
      </c>
      <c r="N992" cm="1">
        <f t="array" ref="N992">IF(VLOOKUP(M992,$A$2:$F$198,COLUMN($F:$F),FALSE)=0,NA(),VLOOKUP(M992,$A$2:$F$198,COLUMN($F:$F),FALSE))</f>
        <v>49196.49</v>
      </c>
      <c r="T992" s="75">
        <f>AAS!B992</f>
        <v>991</v>
      </c>
      <c r="U992" s="75" t="str">
        <f>AAS!C992</f>
        <v>USA</v>
      </c>
      <c r="V992" cm="1">
        <f t="array" ref="V992">IF(VLOOKUP(U992,$A$2:$F$198,COLUMN($F:$F),FALSE)=0,NA(),VLOOKUP(U992,$A$2:$F$198,COLUMN($F:$F),FALSE))</f>
        <v>63809.64</v>
      </c>
    </row>
    <row r="993" spans="12:22">
      <c r="L993">
        <f>NAMS!B993</f>
        <v>1095</v>
      </c>
      <c r="M993" t="str">
        <f>NAMS!K993</f>
        <v>USA</v>
      </c>
      <c r="N993" cm="1">
        <f t="array" ref="N993">IF(VLOOKUP(M993,$A$2:$F$198,COLUMN($F:$F),FALSE)=0,NA(),VLOOKUP(M993,$A$2:$F$198,COLUMN($F:$F),FALSE))</f>
        <v>63809.64</v>
      </c>
      <c r="T993" s="75">
        <f>AAS!B993</f>
        <v>992</v>
      </c>
      <c r="U993" s="75" t="str">
        <f>AAS!C993</f>
        <v>USA</v>
      </c>
      <c r="V993" cm="1">
        <f t="array" ref="V993">IF(VLOOKUP(U993,$A$2:$F$198,COLUMN($F:$F),FALSE)=0,NA(),VLOOKUP(U993,$A$2:$F$198,COLUMN($F:$F),FALSE))</f>
        <v>63809.64</v>
      </c>
    </row>
    <row r="994" spans="12:22">
      <c r="L994">
        <f>NAMS!B994</f>
        <v>1096</v>
      </c>
      <c r="M994" t="str">
        <f>NAMS!K994</f>
        <v>USA</v>
      </c>
      <c r="N994" cm="1">
        <f t="array" ref="N994">IF(VLOOKUP(M994,$A$2:$F$198,COLUMN($F:$F),FALSE)=0,NA(),VLOOKUP(M994,$A$2:$F$198,COLUMN($F:$F),FALSE))</f>
        <v>63809.64</v>
      </c>
      <c r="T994" s="75">
        <f>AAS!B994</f>
        <v>993</v>
      </c>
      <c r="U994" s="75" t="str">
        <f>AAS!C994</f>
        <v>USA</v>
      </c>
      <c r="V994" cm="1">
        <f t="array" ref="V994">IF(VLOOKUP(U994,$A$2:$F$198,COLUMN($F:$F),FALSE)=0,NA(),VLOOKUP(U994,$A$2:$F$198,COLUMN($F:$F),FALSE))</f>
        <v>63809.64</v>
      </c>
    </row>
    <row r="995" spans="12:22">
      <c r="L995">
        <f>NAMS!B995</f>
        <v>1097</v>
      </c>
      <c r="M995" t="str">
        <f>NAMS!K995</f>
        <v>USA</v>
      </c>
      <c r="N995" cm="1">
        <f t="array" ref="N995">IF(VLOOKUP(M995,$A$2:$F$198,COLUMN($F:$F),FALSE)=0,NA(),VLOOKUP(M995,$A$2:$F$198,COLUMN($F:$F),FALSE))</f>
        <v>63809.64</v>
      </c>
      <c r="T995" s="75">
        <f>AAS!B995</f>
        <v>994</v>
      </c>
      <c r="U995" s="75" t="str">
        <f>AAS!C995</f>
        <v>Spain</v>
      </c>
      <c r="V995" cm="1">
        <f t="array" ref="V995">IF(VLOOKUP(U995,$A$2:$F$198,COLUMN($F:$F),FALSE)=0,NA(),VLOOKUP(U995,$A$2:$F$198,COLUMN($F:$F),FALSE))</f>
        <v>32023.79</v>
      </c>
    </row>
    <row r="996" spans="12:22">
      <c r="L996">
        <f>NAMS!B996</f>
        <v>1098</v>
      </c>
      <c r="M996" t="str">
        <f>NAMS!K996</f>
        <v>South Africa</v>
      </c>
      <c r="N996" cm="1">
        <f t="array" ref="N996">IF(VLOOKUP(M996,$A$2:$F$198,COLUMN($F:$F),FALSE)=0,NA(),VLOOKUP(M996,$A$2:$F$198,COLUMN($F:$F),FALSE))</f>
        <v>6417.94</v>
      </c>
      <c r="T996" s="75">
        <f>AAS!B996</f>
        <v>995</v>
      </c>
      <c r="U996" s="75" t="str">
        <f>AAS!C996</f>
        <v>USA</v>
      </c>
      <c r="V996" cm="1">
        <f t="array" ref="V996">IF(VLOOKUP(U996,$A$2:$F$198,COLUMN($F:$F),FALSE)=0,NA(),VLOOKUP(U996,$A$2:$F$198,COLUMN($F:$F),FALSE))</f>
        <v>63809.64</v>
      </c>
    </row>
    <row r="997" spans="12:22">
      <c r="L997">
        <f>NAMS!B997</f>
        <v>1099</v>
      </c>
      <c r="M997" t="str">
        <f>NAMS!K997</f>
        <v>USA</v>
      </c>
      <c r="N997" cm="1">
        <f t="array" ref="N997">IF(VLOOKUP(M997,$A$2:$F$198,COLUMN($F:$F),FALSE)=0,NA(),VLOOKUP(M997,$A$2:$F$198,COLUMN($F:$F),FALSE))</f>
        <v>63809.64</v>
      </c>
      <c r="T997" s="75">
        <f>AAS!B997</f>
        <v>996</v>
      </c>
      <c r="U997" s="75" t="str">
        <f>AAS!C997</f>
        <v>Japan</v>
      </c>
      <c r="V997" cm="1">
        <f t="array" ref="V997">IF(VLOOKUP(U997,$A$2:$F$198,COLUMN($F:$F),FALSE)=0,NA(),VLOOKUP(U997,$A$2:$F$198,COLUMN($F:$F),FALSE))</f>
        <v>41314.410000000003</v>
      </c>
    </row>
    <row r="998" spans="12:22">
      <c r="L998">
        <f>NAMS!B998</f>
        <v>1100</v>
      </c>
      <c r="M998" t="str">
        <f>NAMS!K998</f>
        <v>USA</v>
      </c>
      <c r="N998" cm="1">
        <f t="array" ref="N998">IF(VLOOKUP(M998,$A$2:$F$198,COLUMN($F:$F),FALSE)=0,NA(),VLOOKUP(M998,$A$2:$F$198,COLUMN($F:$F),FALSE))</f>
        <v>63809.64</v>
      </c>
      <c r="T998" s="75">
        <f>AAS!B998</f>
        <v>997</v>
      </c>
      <c r="U998" s="75" t="str">
        <f>AAS!C998</f>
        <v>USA</v>
      </c>
      <c r="V998" cm="1">
        <f t="array" ref="V998">IF(VLOOKUP(U998,$A$2:$F$198,COLUMN($F:$F),FALSE)=0,NA(),VLOOKUP(U998,$A$2:$F$198,COLUMN($F:$F),FALSE))</f>
        <v>63809.64</v>
      </c>
    </row>
    <row r="999" spans="12:22">
      <c r="L999">
        <f>NAMS!B999</f>
        <v>1101</v>
      </c>
      <c r="M999" t="str">
        <f>NAMS!K999</f>
        <v>USA</v>
      </c>
      <c r="N999" cm="1">
        <f t="array" ref="N999">IF(VLOOKUP(M999,$A$2:$F$198,COLUMN($F:$F),FALSE)=0,NA(),VLOOKUP(M999,$A$2:$F$198,COLUMN($F:$F),FALSE))</f>
        <v>63809.64</v>
      </c>
      <c r="T999" s="75">
        <f>AAS!B999</f>
        <v>998</v>
      </c>
      <c r="U999" s="75" t="str">
        <f>AAS!C999</f>
        <v>USA</v>
      </c>
      <c r="V999" cm="1">
        <f t="array" ref="V999">IF(VLOOKUP(U999,$A$2:$F$198,COLUMN($F:$F),FALSE)=0,NA(),VLOOKUP(U999,$A$2:$F$198,COLUMN($F:$F),FALSE))</f>
        <v>63809.64</v>
      </c>
    </row>
    <row r="1000" spans="12:22">
      <c r="L1000">
        <f>NAMS!B1000</f>
        <v>1102</v>
      </c>
      <c r="M1000" t="str">
        <f>NAMS!K1000</f>
        <v>USA</v>
      </c>
      <c r="N1000" cm="1">
        <f t="array" ref="N1000">IF(VLOOKUP(M1000,$A$2:$F$198,COLUMN($F:$F),FALSE)=0,NA(),VLOOKUP(M1000,$A$2:$F$198,COLUMN($F:$F),FALSE))</f>
        <v>63809.64</v>
      </c>
      <c r="T1000" s="75">
        <f>AAS!B1000</f>
        <v>999</v>
      </c>
      <c r="U1000" s="75" t="str">
        <f>AAS!C1000</f>
        <v>Hungary</v>
      </c>
      <c r="V1000" cm="1">
        <f t="array" ref="V1000">IF(VLOOKUP(U1000,$A$2:$F$198,COLUMN($F:$F),FALSE)=0,NA(),VLOOKUP(U1000,$A$2:$F$198,COLUMN($F:$F),FALSE))</f>
        <v>15459.9</v>
      </c>
    </row>
    <row r="1001" spans="12:22">
      <c r="L1001">
        <f>NAMS!B1001</f>
        <v>1103</v>
      </c>
      <c r="M1001" t="str">
        <f>NAMS!K1001</f>
        <v>USA</v>
      </c>
      <c r="N1001" cm="1">
        <f t="array" ref="N1001">IF(VLOOKUP(M1001,$A$2:$F$198,COLUMN($F:$F),FALSE)=0,NA(),VLOOKUP(M1001,$A$2:$F$198,COLUMN($F:$F),FALSE))</f>
        <v>63809.64</v>
      </c>
      <c r="T1001" s="75">
        <f>AAS!B1001</f>
        <v>1000</v>
      </c>
      <c r="U1001" s="75" t="str">
        <f>AAS!C1001</f>
        <v>USA</v>
      </c>
      <c r="V1001" cm="1">
        <f t="array" ref="V1001">IF(VLOOKUP(U1001,$A$2:$F$198,COLUMN($F:$F),FALSE)=0,NA(),VLOOKUP(U1001,$A$2:$F$198,COLUMN($F:$F),FALSE))</f>
        <v>63809.64</v>
      </c>
    </row>
    <row r="1002" spans="12:22">
      <c r="L1002">
        <f>NAMS!B1002</f>
        <v>1104</v>
      </c>
      <c r="M1002" t="str">
        <f>NAMS!K1002</f>
        <v>USA</v>
      </c>
      <c r="N1002" cm="1">
        <f t="array" ref="N1002">IF(VLOOKUP(M1002,$A$2:$F$198,COLUMN($F:$F),FALSE)=0,NA(),VLOOKUP(M1002,$A$2:$F$198,COLUMN($F:$F),FALSE))</f>
        <v>63809.64</v>
      </c>
      <c r="T1002" s="75">
        <f>AAS!B1002</f>
        <v>1001</v>
      </c>
      <c r="U1002" s="75" t="str">
        <f>AAS!C1002</f>
        <v>USA</v>
      </c>
      <c r="V1002" cm="1">
        <f t="array" ref="V1002">IF(VLOOKUP(U1002,$A$2:$F$198,COLUMN($F:$F),FALSE)=0,NA(),VLOOKUP(U1002,$A$2:$F$198,COLUMN($F:$F),FALSE))</f>
        <v>63809.64</v>
      </c>
    </row>
    <row r="1003" spans="12:22">
      <c r="L1003">
        <f>NAMS!B1003</f>
        <v>1105</v>
      </c>
      <c r="M1003" t="str">
        <f>NAMS!K1003</f>
        <v>Unknown</v>
      </c>
      <c r="N1003" t="e" cm="1">
        <f t="array" ref="N1003">IF(VLOOKUP(M1003,$A$2:$F$198,COLUMN($F:$F),FALSE)=0,NA(),VLOOKUP(M1003,$A$2:$F$198,COLUMN($F:$F),FALSE))</f>
        <v>#N/A</v>
      </c>
      <c r="T1003" s="75">
        <f>AAS!B1003</f>
        <v>1002</v>
      </c>
      <c r="U1003" s="75" t="str">
        <f>AAS!C1003</f>
        <v>USA</v>
      </c>
      <c r="V1003" cm="1">
        <f t="array" ref="V1003">IF(VLOOKUP(U1003,$A$2:$F$198,COLUMN($F:$F),FALSE)=0,NA(),VLOOKUP(U1003,$A$2:$F$198,COLUMN($F:$F),FALSE))</f>
        <v>63809.64</v>
      </c>
    </row>
    <row r="1004" spans="12:22">
      <c r="L1004">
        <f>NAMS!B1004</f>
        <v>1106</v>
      </c>
      <c r="M1004" t="str">
        <f>NAMS!K1004</f>
        <v>USA</v>
      </c>
      <c r="N1004" cm="1">
        <f t="array" ref="N1004">IF(VLOOKUP(M1004,$A$2:$F$198,COLUMN($F:$F),FALSE)=0,NA(),VLOOKUP(M1004,$A$2:$F$198,COLUMN($F:$F),FALSE))</f>
        <v>63809.64</v>
      </c>
      <c r="T1004" s="75">
        <f>AAS!B1004</f>
        <v>1003</v>
      </c>
      <c r="U1004" s="75" t="str">
        <f>AAS!C1004</f>
        <v>Australia</v>
      </c>
      <c r="V1004" cm="1">
        <f t="array" ref="V1004">IF(VLOOKUP(U1004,$A$2:$F$198,COLUMN($F:$F),FALSE)=0,NA(),VLOOKUP(U1004,$A$2:$F$198,COLUMN($F:$F),FALSE))</f>
        <v>61250.7</v>
      </c>
    </row>
    <row r="1005" spans="12:22">
      <c r="L1005">
        <f>NAMS!B1005</f>
        <v>1107</v>
      </c>
      <c r="M1005" t="str">
        <f>NAMS!K1005</f>
        <v>USA</v>
      </c>
      <c r="N1005" cm="1">
        <f t="array" ref="N1005">IF(VLOOKUP(M1005,$A$2:$F$198,COLUMN($F:$F),FALSE)=0,NA(),VLOOKUP(M1005,$A$2:$F$198,COLUMN($F:$F),FALSE))</f>
        <v>63809.64</v>
      </c>
      <c r="T1005" s="75">
        <f>AAS!B1005</f>
        <v>1004</v>
      </c>
      <c r="U1005" s="75" t="str">
        <f>AAS!C1005</f>
        <v>USA</v>
      </c>
      <c r="V1005" cm="1">
        <f t="array" ref="V1005">IF(VLOOKUP(U1005,$A$2:$F$198,COLUMN($F:$F),FALSE)=0,NA(),VLOOKUP(U1005,$A$2:$F$198,COLUMN($F:$F),FALSE))</f>
        <v>63809.64</v>
      </c>
    </row>
    <row r="1006" spans="12:22">
      <c r="L1006">
        <f>NAMS!B1006</f>
        <v>1108</v>
      </c>
      <c r="M1006" t="str">
        <f>NAMS!K1006</f>
        <v>USA</v>
      </c>
      <c r="N1006" cm="1">
        <f t="array" ref="N1006">IF(VLOOKUP(M1006,$A$2:$F$198,COLUMN($F:$F),FALSE)=0,NA(),VLOOKUP(M1006,$A$2:$F$198,COLUMN($F:$F),FALSE))</f>
        <v>63809.64</v>
      </c>
      <c r="T1006" s="75">
        <f>AAS!B1006</f>
        <v>1005</v>
      </c>
      <c r="U1006" s="75" t="str">
        <f>AAS!C1006</f>
        <v>USA</v>
      </c>
      <c r="V1006" cm="1">
        <f t="array" ref="V1006">IF(VLOOKUP(U1006,$A$2:$F$198,COLUMN($F:$F),FALSE)=0,NA(),VLOOKUP(U1006,$A$2:$F$198,COLUMN($F:$F),FALSE))</f>
        <v>63809.64</v>
      </c>
    </row>
    <row r="1007" spans="12:22">
      <c r="L1007">
        <f>NAMS!B1007</f>
        <v>1109</v>
      </c>
      <c r="M1007" t="str">
        <f>NAMS!K1007</f>
        <v>USA</v>
      </c>
      <c r="N1007" cm="1">
        <f t="array" ref="N1007">IF(VLOOKUP(M1007,$A$2:$F$198,COLUMN($F:$F),FALSE)=0,NA(),VLOOKUP(M1007,$A$2:$F$198,COLUMN($F:$F),FALSE))</f>
        <v>63809.64</v>
      </c>
      <c r="T1007" s="75">
        <f>AAS!B1007</f>
        <v>1006</v>
      </c>
      <c r="U1007" s="75" t="str">
        <f>AAS!C1007</f>
        <v>USA</v>
      </c>
      <c r="V1007" cm="1">
        <f t="array" ref="V1007">IF(VLOOKUP(U1007,$A$2:$F$198,COLUMN($F:$F),FALSE)=0,NA(),VLOOKUP(U1007,$A$2:$F$198,COLUMN($F:$F),FALSE))</f>
        <v>63809.64</v>
      </c>
    </row>
    <row r="1008" spans="12:22">
      <c r="L1008">
        <f>NAMS!B1008</f>
        <v>1110</v>
      </c>
      <c r="M1008" t="str">
        <f>NAMS!K1008</f>
        <v>USA</v>
      </c>
      <c r="N1008" cm="1">
        <f t="array" ref="N1008">IF(VLOOKUP(M1008,$A$2:$F$198,COLUMN($F:$F),FALSE)=0,NA(),VLOOKUP(M1008,$A$2:$F$198,COLUMN($F:$F),FALSE))</f>
        <v>63809.64</v>
      </c>
      <c r="T1008" s="75">
        <f>AAS!B1008</f>
        <v>1007</v>
      </c>
      <c r="U1008" s="75" t="str">
        <f>AAS!C1008</f>
        <v>South Korea</v>
      </c>
      <c r="V1008" cm="1">
        <f t="array" ref="V1008">IF(VLOOKUP(U1008,$A$2:$F$198,COLUMN($F:$F),FALSE)=0,NA(),VLOOKUP(U1008,$A$2:$F$198,COLUMN($F:$F),FALSE))</f>
        <v>32154.02</v>
      </c>
    </row>
    <row r="1009" spans="12:22">
      <c r="L1009">
        <f>NAMS!B1009</f>
        <v>1111</v>
      </c>
      <c r="M1009" t="str">
        <f>NAMS!K1009</f>
        <v>Singapore</v>
      </c>
      <c r="N1009" cm="1">
        <f t="array" ref="N1009">IF(VLOOKUP(M1009,$A$2:$F$198,COLUMN($F:$F),FALSE)=0,NA(),VLOOKUP(M1009,$A$2:$F$198,COLUMN($F:$F),FALSE))</f>
        <v>56679.16</v>
      </c>
      <c r="T1009" s="75">
        <f>AAS!B1009</f>
        <v>1008</v>
      </c>
      <c r="U1009" s="75" t="str">
        <f>AAS!C1009</f>
        <v>USA</v>
      </c>
      <c r="V1009" cm="1">
        <f t="array" ref="V1009">IF(VLOOKUP(U1009,$A$2:$F$198,COLUMN($F:$F),FALSE)=0,NA(),VLOOKUP(U1009,$A$2:$F$198,COLUMN($F:$F),FALSE))</f>
        <v>63809.64</v>
      </c>
    </row>
    <row r="1010" spans="12:22">
      <c r="L1010">
        <f>NAMS!B1010</f>
        <v>1112</v>
      </c>
      <c r="M1010" t="str">
        <f>NAMS!K1010</f>
        <v>Singapore</v>
      </c>
      <c r="N1010" cm="1">
        <f t="array" ref="N1010">IF(VLOOKUP(M1010,$A$2:$F$198,COLUMN($F:$F),FALSE)=0,NA(),VLOOKUP(M1010,$A$2:$F$198,COLUMN($F:$F),FALSE))</f>
        <v>56679.16</v>
      </c>
      <c r="T1010" s="75">
        <f>AAS!B1010</f>
        <v>1009</v>
      </c>
      <c r="U1010" s="75" t="str">
        <f>AAS!C1010</f>
        <v>USA</v>
      </c>
      <c r="V1010" cm="1">
        <f t="array" ref="V1010">IF(VLOOKUP(U1010,$A$2:$F$198,COLUMN($F:$F),FALSE)=0,NA(),VLOOKUP(U1010,$A$2:$F$198,COLUMN($F:$F),FALSE))</f>
        <v>63809.64</v>
      </c>
    </row>
    <row r="1011" spans="12:22">
      <c r="L1011">
        <f>NAMS!B1011</f>
        <v>1113</v>
      </c>
      <c r="M1011" t="str">
        <f>NAMS!K1011</f>
        <v>Netherlands</v>
      </c>
      <c r="N1011" cm="1">
        <f t="array" ref="N1011">IF(VLOOKUP(M1011,$A$2:$F$198,COLUMN($F:$F),FALSE)=0,NA(),VLOOKUP(M1011,$A$2:$F$198,COLUMN($F:$F),FALSE))</f>
        <v>53666.48</v>
      </c>
      <c r="T1011" s="75">
        <f>AAS!B1011</f>
        <v>1010</v>
      </c>
      <c r="U1011" s="75" t="str">
        <f>AAS!C1011</f>
        <v>USA</v>
      </c>
      <c r="V1011" cm="1">
        <f t="array" ref="V1011">IF(VLOOKUP(U1011,$A$2:$F$198,COLUMN($F:$F),FALSE)=0,NA(),VLOOKUP(U1011,$A$2:$F$198,COLUMN($F:$F),FALSE))</f>
        <v>63809.64</v>
      </c>
    </row>
    <row r="1012" spans="12:22">
      <c r="L1012">
        <f>NAMS!B1012</f>
        <v>1114</v>
      </c>
      <c r="M1012" t="str">
        <f>NAMS!K1012</f>
        <v>USA</v>
      </c>
      <c r="N1012" cm="1">
        <f t="array" ref="N1012">IF(VLOOKUP(M1012,$A$2:$F$198,COLUMN($F:$F),FALSE)=0,NA(),VLOOKUP(M1012,$A$2:$F$198,COLUMN($F:$F),FALSE))</f>
        <v>63809.64</v>
      </c>
      <c r="T1012" s="75">
        <f>AAS!B1012</f>
        <v>1011</v>
      </c>
      <c r="U1012" s="75" t="str">
        <f>AAS!C1012</f>
        <v>USA</v>
      </c>
      <c r="V1012" cm="1">
        <f t="array" ref="V1012">IF(VLOOKUP(U1012,$A$2:$F$198,COLUMN($F:$F),FALSE)=0,NA(),VLOOKUP(U1012,$A$2:$F$198,COLUMN($F:$F),FALSE))</f>
        <v>63809.64</v>
      </c>
    </row>
    <row r="1013" spans="12:22">
      <c r="L1013">
        <f>NAMS!B1013</f>
        <v>1115</v>
      </c>
      <c r="M1013" t="str">
        <f>NAMS!K1013</f>
        <v>USA</v>
      </c>
      <c r="N1013" cm="1">
        <f t="array" ref="N1013">IF(VLOOKUP(M1013,$A$2:$F$198,COLUMN($F:$F),FALSE)=0,NA(),VLOOKUP(M1013,$A$2:$F$198,COLUMN($F:$F),FALSE))</f>
        <v>63809.64</v>
      </c>
      <c r="T1013" s="75">
        <f>AAS!B1013</f>
        <v>1012</v>
      </c>
      <c r="U1013" s="75" t="str">
        <f>AAS!C1013</f>
        <v>Canada</v>
      </c>
      <c r="V1013" cm="1">
        <f t="array" ref="V1013">IF(VLOOKUP(U1013,$A$2:$F$198,COLUMN($F:$F),FALSE)=0,NA(),VLOOKUP(U1013,$A$2:$F$198,COLUMN($F:$F),FALSE))</f>
        <v>49196.49</v>
      </c>
    </row>
    <row r="1014" spans="12:22">
      <c r="L1014">
        <f>NAMS!B1014</f>
        <v>1116</v>
      </c>
      <c r="M1014" t="str">
        <f>NAMS!K1014</f>
        <v>USA</v>
      </c>
      <c r="N1014" cm="1">
        <f t="array" ref="N1014">IF(VLOOKUP(M1014,$A$2:$F$198,COLUMN($F:$F),FALSE)=0,NA(),VLOOKUP(M1014,$A$2:$F$198,COLUMN($F:$F),FALSE))</f>
        <v>63809.64</v>
      </c>
      <c r="T1014" s="75">
        <f>AAS!B1014</f>
        <v>1013</v>
      </c>
      <c r="U1014" s="75" t="str">
        <f>AAS!C1014</f>
        <v>USA</v>
      </c>
      <c r="V1014" cm="1">
        <f t="array" ref="V1014">IF(VLOOKUP(U1014,$A$2:$F$198,COLUMN($F:$F),FALSE)=0,NA(),VLOOKUP(U1014,$A$2:$F$198,COLUMN($F:$F),FALSE))</f>
        <v>63809.64</v>
      </c>
    </row>
    <row r="1015" spans="12:22">
      <c r="L1015">
        <f>NAMS!B1015</f>
        <v>1117</v>
      </c>
      <c r="M1015" t="str">
        <f>NAMS!K1015</f>
        <v>USA</v>
      </c>
      <c r="N1015" cm="1">
        <f t="array" ref="N1015">IF(VLOOKUP(M1015,$A$2:$F$198,COLUMN($F:$F),FALSE)=0,NA(),VLOOKUP(M1015,$A$2:$F$198,COLUMN($F:$F),FALSE))</f>
        <v>63809.64</v>
      </c>
      <c r="T1015" s="75">
        <f>AAS!B1015</f>
        <v>1014</v>
      </c>
      <c r="U1015" s="75" t="str">
        <f>AAS!C1015</f>
        <v>Australia</v>
      </c>
      <c r="V1015" cm="1">
        <f t="array" ref="V1015">IF(VLOOKUP(U1015,$A$2:$F$198,COLUMN($F:$F),FALSE)=0,NA(),VLOOKUP(U1015,$A$2:$F$198,COLUMN($F:$F),FALSE))</f>
        <v>61250.7</v>
      </c>
    </row>
    <row r="1016" spans="12:22">
      <c r="L1016">
        <f>NAMS!B1016</f>
        <v>1118</v>
      </c>
      <c r="M1016" t="str">
        <f>NAMS!K1016</f>
        <v>USA</v>
      </c>
      <c r="N1016" cm="1">
        <f t="array" ref="N1016">IF(VLOOKUP(M1016,$A$2:$F$198,COLUMN($F:$F),FALSE)=0,NA(),VLOOKUP(M1016,$A$2:$F$198,COLUMN($F:$F),FALSE))</f>
        <v>63809.64</v>
      </c>
      <c r="T1016" s="75">
        <f>AAS!B1016</f>
        <v>1015</v>
      </c>
      <c r="U1016" s="75" t="str">
        <f>AAS!C1016</f>
        <v>Canada</v>
      </c>
      <c r="V1016" cm="1">
        <f t="array" ref="V1016">IF(VLOOKUP(U1016,$A$2:$F$198,COLUMN($F:$F),FALSE)=0,NA(),VLOOKUP(U1016,$A$2:$F$198,COLUMN($F:$F),FALSE))</f>
        <v>49196.49</v>
      </c>
    </row>
    <row r="1017" spans="12:22">
      <c r="L1017">
        <f>NAMS!B1017</f>
        <v>1119</v>
      </c>
      <c r="M1017" t="str">
        <f>NAMS!K1017</f>
        <v>USA</v>
      </c>
      <c r="N1017" cm="1">
        <f t="array" ref="N1017">IF(VLOOKUP(M1017,$A$2:$F$198,COLUMN($F:$F),FALSE)=0,NA(),VLOOKUP(M1017,$A$2:$F$198,COLUMN($F:$F),FALSE))</f>
        <v>63809.64</v>
      </c>
      <c r="T1017" s="75">
        <f>AAS!B1017</f>
        <v>1016</v>
      </c>
      <c r="U1017" s="75" t="str">
        <f>AAS!C1017</f>
        <v>USA</v>
      </c>
      <c r="V1017" cm="1">
        <f t="array" ref="V1017">IF(VLOOKUP(U1017,$A$2:$F$198,COLUMN($F:$F),FALSE)=0,NA(),VLOOKUP(U1017,$A$2:$F$198,COLUMN($F:$F),FALSE))</f>
        <v>63809.64</v>
      </c>
    </row>
    <row r="1018" spans="12:22">
      <c r="L1018">
        <f>NAMS!B1018</f>
        <v>1120</v>
      </c>
      <c r="M1018" t="str">
        <f>NAMS!K1018</f>
        <v>South Korea</v>
      </c>
      <c r="N1018" cm="1">
        <f t="array" ref="N1018">IF(VLOOKUP(M1018,$A$2:$F$198,COLUMN($F:$F),FALSE)=0,NA(),VLOOKUP(M1018,$A$2:$F$198,COLUMN($F:$F),FALSE))</f>
        <v>32154.02</v>
      </c>
      <c r="T1018" s="75">
        <f>AAS!B1018</f>
        <v>1017</v>
      </c>
      <c r="U1018" s="75" t="str">
        <f>AAS!C1018</f>
        <v>Canada</v>
      </c>
      <c r="V1018" cm="1">
        <f t="array" ref="V1018">IF(VLOOKUP(U1018,$A$2:$F$198,COLUMN($F:$F),FALSE)=0,NA(),VLOOKUP(U1018,$A$2:$F$198,COLUMN($F:$F),FALSE))</f>
        <v>49196.49</v>
      </c>
    </row>
    <row r="1019" spans="12:22">
      <c r="L1019">
        <f>NAMS!B1019</f>
        <v>1121</v>
      </c>
      <c r="M1019" t="str">
        <f>NAMS!K1019</f>
        <v>Japan</v>
      </c>
      <c r="N1019" cm="1">
        <f t="array" ref="N1019">IF(VLOOKUP(M1019,$A$2:$F$198,COLUMN($F:$F),FALSE)=0,NA(),VLOOKUP(M1019,$A$2:$F$198,COLUMN($F:$F),FALSE))</f>
        <v>41314.410000000003</v>
      </c>
      <c r="T1019" s="75">
        <f>AAS!B1019</f>
        <v>1018</v>
      </c>
      <c r="U1019" s="75" t="str">
        <f>AAS!C1019</f>
        <v>USA</v>
      </c>
      <c r="V1019" cm="1">
        <f t="array" ref="V1019">IF(VLOOKUP(U1019,$A$2:$F$198,COLUMN($F:$F),FALSE)=0,NA(),VLOOKUP(U1019,$A$2:$F$198,COLUMN($F:$F),FALSE))</f>
        <v>63809.64</v>
      </c>
    </row>
    <row r="1020" spans="12:22">
      <c r="L1020">
        <f>NAMS!B1020</f>
        <v>1122</v>
      </c>
      <c r="M1020" t="str">
        <f>NAMS!K1020</f>
        <v>Japan</v>
      </c>
      <c r="N1020" cm="1">
        <f t="array" ref="N1020">IF(VLOOKUP(M1020,$A$2:$F$198,COLUMN($F:$F),FALSE)=0,NA(),VLOOKUP(M1020,$A$2:$F$198,COLUMN($F:$F),FALSE))</f>
        <v>41314.410000000003</v>
      </c>
      <c r="T1020" s="75">
        <f>AAS!B1020</f>
        <v>1019</v>
      </c>
      <c r="U1020" s="75" t="str">
        <f>AAS!C1020</f>
        <v>USA</v>
      </c>
      <c r="V1020" cm="1">
        <f t="array" ref="V1020">IF(VLOOKUP(U1020,$A$2:$F$198,COLUMN($F:$F),FALSE)=0,NA(),VLOOKUP(U1020,$A$2:$F$198,COLUMN($F:$F),FALSE))</f>
        <v>63809.64</v>
      </c>
    </row>
    <row r="1021" spans="12:22">
      <c r="L1021">
        <f>NAMS!B1021</f>
        <v>1123</v>
      </c>
      <c r="M1021" t="str">
        <f>NAMS!K1021</f>
        <v>Japan</v>
      </c>
      <c r="N1021" cm="1">
        <f t="array" ref="N1021">IF(VLOOKUP(M1021,$A$2:$F$198,COLUMN($F:$F),FALSE)=0,NA(),VLOOKUP(M1021,$A$2:$F$198,COLUMN($F:$F),FALSE))</f>
        <v>41314.410000000003</v>
      </c>
      <c r="T1021" s="75">
        <f>AAS!B1021</f>
        <v>1020</v>
      </c>
      <c r="U1021" s="75" t="str">
        <f>AAS!C1021</f>
        <v>Switzerland</v>
      </c>
      <c r="V1021" cm="1">
        <f t="array" ref="V1021">IF(VLOOKUP(U1021,$A$2:$F$198,COLUMN($F:$F),FALSE)=0,NA(),VLOOKUP(U1021,$A$2:$F$198,COLUMN($F:$F),FALSE))</f>
        <v>84665.279999999999</v>
      </c>
    </row>
    <row r="1022" spans="12:22">
      <c r="L1022">
        <f>NAMS!B1022</f>
        <v>1124</v>
      </c>
      <c r="M1022" t="str">
        <f>NAMS!K1022</f>
        <v>USA</v>
      </c>
      <c r="N1022" cm="1">
        <f t="array" ref="N1022">IF(VLOOKUP(M1022,$A$2:$F$198,COLUMN($F:$F),FALSE)=0,NA(),VLOOKUP(M1022,$A$2:$F$198,COLUMN($F:$F),FALSE))</f>
        <v>63809.64</v>
      </c>
      <c r="T1022" s="75">
        <f>AAS!B1022</f>
        <v>1021</v>
      </c>
      <c r="U1022" s="75" t="str">
        <f>AAS!C1022</f>
        <v>Poland</v>
      </c>
      <c r="V1022" cm="1">
        <f t="array" ref="V1022">IF(VLOOKUP(U1022,$A$2:$F$198,COLUMN($F:$F),FALSE)=0,NA(),VLOOKUP(U1022,$A$2:$F$198,COLUMN($F:$F),FALSE))</f>
        <v>15834.73</v>
      </c>
    </row>
    <row r="1023" spans="12:22">
      <c r="L1023">
        <f>NAMS!B1023</f>
        <v>1125</v>
      </c>
      <c r="M1023" t="str">
        <f>NAMS!K1023</f>
        <v>USA</v>
      </c>
      <c r="N1023" cm="1">
        <f t="array" ref="N1023">IF(VLOOKUP(M1023,$A$2:$F$198,COLUMN($F:$F),FALSE)=0,NA(),VLOOKUP(M1023,$A$2:$F$198,COLUMN($F:$F),FALSE))</f>
        <v>63809.64</v>
      </c>
      <c r="T1023" s="75">
        <f>AAS!B1023</f>
        <v>1022</v>
      </c>
      <c r="U1023" s="75" t="str">
        <f>AAS!C1023</f>
        <v>USA</v>
      </c>
      <c r="V1023" cm="1">
        <f t="array" ref="V1023">IF(VLOOKUP(U1023,$A$2:$F$198,COLUMN($F:$F),FALSE)=0,NA(),VLOOKUP(U1023,$A$2:$F$198,COLUMN($F:$F),FALSE))</f>
        <v>63809.64</v>
      </c>
    </row>
    <row r="1024" spans="12:22">
      <c r="L1024">
        <f>NAMS!B1024</f>
        <v>1126</v>
      </c>
      <c r="M1024" t="str">
        <f>NAMS!K1024</f>
        <v>USA</v>
      </c>
      <c r="N1024" cm="1">
        <f t="array" ref="N1024">IF(VLOOKUP(M1024,$A$2:$F$198,COLUMN($F:$F),FALSE)=0,NA(),VLOOKUP(M1024,$A$2:$F$198,COLUMN($F:$F),FALSE))</f>
        <v>63809.64</v>
      </c>
      <c r="T1024" s="75">
        <f>AAS!B1024</f>
        <v>1023</v>
      </c>
      <c r="U1024" s="75" t="str">
        <f>AAS!C1024</f>
        <v>Sweden</v>
      </c>
      <c r="V1024" cm="1">
        <f t="array" ref="V1024">IF(VLOOKUP(U1024,$A$2:$F$198,COLUMN($F:$F),FALSE)=0,NA(),VLOOKUP(U1024,$A$2:$F$198,COLUMN($F:$F),FALSE))</f>
        <v>59852.58</v>
      </c>
    </row>
    <row r="1025" spans="12:22">
      <c r="L1025">
        <f>NAMS!B1025</f>
        <v>1127</v>
      </c>
      <c r="M1025" t="str">
        <f>NAMS!K1025</f>
        <v>USA</v>
      </c>
      <c r="N1025" cm="1">
        <f t="array" ref="N1025">IF(VLOOKUP(M1025,$A$2:$F$198,COLUMN($F:$F),FALSE)=0,NA(),VLOOKUP(M1025,$A$2:$F$198,COLUMN($F:$F),FALSE))</f>
        <v>63809.64</v>
      </c>
      <c r="T1025" s="75">
        <f>AAS!B1025</f>
        <v>1024</v>
      </c>
      <c r="U1025" s="75" t="str">
        <f>AAS!C1025</f>
        <v>Japan</v>
      </c>
      <c r="V1025" cm="1">
        <f t="array" ref="V1025">IF(VLOOKUP(U1025,$A$2:$F$198,COLUMN($F:$F),FALSE)=0,NA(),VLOOKUP(U1025,$A$2:$F$198,COLUMN($F:$F),FALSE))</f>
        <v>41314.410000000003</v>
      </c>
    </row>
    <row r="1026" spans="12:22">
      <c r="L1026">
        <f>NAMS!B1026</f>
        <v>1128</v>
      </c>
      <c r="M1026" t="str">
        <f>NAMS!K1026</f>
        <v>USA</v>
      </c>
      <c r="N1026" cm="1">
        <f t="array" ref="N1026">IF(VLOOKUP(M1026,$A$2:$F$198,COLUMN($F:$F),FALSE)=0,NA(),VLOOKUP(M1026,$A$2:$F$198,COLUMN($F:$F),FALSE))</f>
        <v>63809.64</v>
      </c>
      <c r="T1026" s="75">
        <f>AAS!B1026</f>
        <v>1025</v>
      </c>
      <c r="U1026" s="75" t="str">
        <f>AAS!C1026</f>
        <v>USA</v>
      </c>
      <c r="V1026" cm="1">
        <f t="array" ref="V1026">IF(VLOOKUP(U1026,$A$2:$F$198,COLUMN($F:$F),FALSE)=0,NA(),VLOOKUP(U1026,$A$2:$F$198,COLUMN($F:$F),FALSE))</f>
        <v>63809.64</v>
      </c>
    </row>
    <row r="1027" spans="12:22">
      <c r="L1027">
        <f>NAMS!B1027</f>
        <v>1129</v>
      </c>
      <c r="M1027" t="str">
        <f>NAMS!K1027</f>
        <v>Canada</v>
      </c>
      <c r="N1027" cm="1">
        <f t="array" ref="N1027">IF(VLOOKUP(M1027,$A$2:$F$198,COLUMN($F:$F),FALSE)=0,NA(),VLOOKUP(M1027,$A$2:$F$198,COLUMN($F:$F),FALSE))</f>
        <v>49196.49</v>
      </c>
      <c r="T1027" s="75">
        <f>AAS!B1027</f>
        <v>1026</v>
      </c>
      <c r="U1027" s="75" t="str">
        <f>AAS!C1027</f>
        <v>USA</v>
      </c>
      <c r="V1027" cm="1">
        <f t="array" ref="V1027">IF(VLOOKUP(U1027,$A$2:$F$198,COLUMN($F:$F),FALSE)=0,NA(),VLOOKUP(U1027,$A$2:$F$198,COLUMN($F:$F),FALSE))</f>
        <v>63809.64</v>
      </c>
    </row>
    <row r="1028" spans="12:22">
      <c r="L1028">
        <f>NAMS!B1028</f>
        <v>1130</v>
      </c>
      <c r="M1028" t="str">
        <f>NAMS!K1028</f>
        <v>USA</v>
      </c>
      <c r="N1028" cm="1">
        <f t="array" ref="N1028">IF(VLOOKUP(M1028,$A$2:$F$198,COLUMN($F:$F),FALSE)=0,NA(),VLOOKUP(M1028,$A$2:$F$198,COLUMN($F:$F),FALSE))</f>
        <v>63809.64</v>
      </c>
      <c r="T1028" s="75">
        <f>AAS!B1028</f>
        <v>1027</v>
      </c>
      <c r="U1028" s="75" t="str">
        <f>AAS!C1028</f>
        <v>USA</v>
      </c>
      <c r="V1028" cm="1">
        <f t="array" ref="V1028">IF(VLOOKUP(U1028,$A$2:$F$198,COLUMN($F:$F),FALSE)=0,NA(),VLOOKUP(U1028,$A$2:$F$198,COLUMN($F:$F),FALSE))</f>
        <v>63809.64</v>
      </c>
    </row>
    <row r="1029" spans="12:22">
      <c r="L1029">
        <f>NAMS!B1029</f>
        <v>1131</v>
      </c>
      <c r="M1029" t="str">
        <f>NAMS!K1029</f>
        <v>USA</v>
      </c>
      <c r="N1029" cm="1">
        <f t="array" ref="N1029">IF(VLOOKUP(M1029,$A$2:$F$198,COLUMN($F:$F),FALSE)=0,NA(),VLOOKUP(M1029,$A$2:$F$198,COLUMN($F:$F),FALSE))</f>
        <v>63809.64</v>
      </c>
      <c r="T1029" s="75">
        <f>AAS!B1029</f>
        <v>1028</v>
      </c>
      <c r="U1029" s="75" t="str">
        <f>AAS!C1029</f>
        <v>USA</v>
      </c>
      <c r="V1029" cm="1">
        <f t="array" ref="V1029">IF(VLOOKUP(U1029,$A$2:$F$198,COLUMN($F:$F),FALSE)=0,NA(),VLOOKUP(U1029,$A$2:$F$198,COLUMN($F:$F),FALSE))</f>
        <v>63809.64</v>
      </c>
    </row>
    <row r="1030" spans="12:22">
      <c r="L1030">
        <f>NAMS!B1030</f>
        <v>1132</v>
      </c>
      <c r="M1030" t="str">
        <f>NAMS!K1030</f>
        <v>USA</v>
      </c>
      <c r="N1030" cm="1">
        <f t="array" ref="N1030">IF(VLOOKUP(M1030,$A$2:$F$198,COLUMN($F:$F),FALSE)=0,NA(),VLOOKUP(M1030,$A$2:$F$198,COLUMN($F:$F),FALSE))</f>
        <v>63809.64</v>
      </c>
      <c r="T1030" s="75">
        <f>AAS!B1030</f>
        <v>1029</v>
      </c>
      <c r="U1030" s="75" t="str">
        <f>AAS!C1030</f>
        <v>USA</v>
      </c>
      <c r="V1030" cm="1">
        <f t="array" ref="V1030">IF(VLOOKUP(U1030,$A$2:$F$198,COLUMN($F:$F),FALSE)=0,NA(),VLOOKUP(U1030,$A$2:$F$198,COLUMN($F:$F),FALSE))</f>
        <v>63809.64</v>
      </c>
    </row>
    <row r="1031" spans="12:22">
      <c r="L1031">
        <f>NAMS!B1031</f>
        <v>1133</v>
      </c>
      <c r="M1031" t="str">
        <f>NAMS!K1031</f>
        <v>USA</v>
      </c>
      <c r="N1031" cm="1">
        <f t="array" ref="N1031">IF(VLOOKUP(M1031,$A$2:$F$198,COLUMN($F:$F),FALSE)=0,NA(),VLOOKUP(M1031,$A$2:$F$198,COLUMN($F:$F),FALSE))</f>
        <v>63809.64</v>
      </c>
      <c r="T1031" s="75">
        <f>AAS!B1031</f>
        <v>1030</v>
      </c>
      <c r="U1031" s="75" t="str">
        <f>AAS!C1031</f>
        <v>USA</v>
      </c>
      <c r="V1031" cm="1">
        <f t="array" ref="V1031">IF(VLOOKUP(U1031,$A$2:$F$198,COLUMN($F:$F),FALSE)=0,NA(),VLOOKUP(U1031,$A$2:$F$198,COLUMN($F:$F),FALSE))</f>
        <v>63809.64</v>
      </c>
    </row>
    <row r="1032" spans="12:22">
      <c r="L1032">
        <f>NAMS!B1032</f>
        <v>1134</v>
      </c>
      <c r="M1032" t="str">
        <f>NAMS!K1032</f>
        <v>USA</v>
      </c>
      <c r="N1032" cm="1">
        <f t="array" ref="N1032">IF(VLOOKUP(M1032,$A$2:$F$198,COLUMN($F:$F),FALSE)=0,NA(),VLOOKUP(M1032,$A$2:$F$198,COLUMN($F:$F),FALSE))</f>
        <v>63809.64</v>
      </c>
      <c r="T1032" s="75">
        <f>AAS!B1032</f>
        <v>1031</v>
      </c>
      <c r="U1032" s="75" t="str">
        <f>AAS!C1032</f>
        <v>USA</v>
      </c>
      <c r="V1032" cm="1">
        <f t="array" ref="V1032">IF(VLOOKUP(U1032,$A$2:$F$198,COLUMN($F:$F),FALSE)=0,NA(),VLOOKUP(U1032,$A$2:$F$198,COLUMN($F:$F),FALSE))</f>
        <v>63809.64</v>
      </c>
    </row>
    <row r="1033" spans="12:22">
      <c r="L1033">
        <f>NAMS!B1033</f>
        <v>1135</v>
      </c>
      <c r="M1033" t="str">
        <f>NAMS!K1033</f>
        <v>USA</v>
      </c>
      <c r="N1033" cm="1">
        <f t="array" ref="N1033">IF(VLOOKUP(M1033,$A$2:$F$198,COLUMN($F:$F),FALSE)=0,NA(),VLOOKUP(M1033,$A$2:$F$198,COLUMN($F:$F),FALSE))</f>
        <v>63809.64</v>
      </c>
      <c r="T1033" s="75">
        <f>AAS!B1033</f>
        <v>1032</v>
      </c>
      <c r="U1033" s="75" t="str">
        <f>AAS!C1033</f>
        <v>USA</v>
      </c>
      <c r="V1033" cm="1">
        <f t="array" ref="V1033">IF(VLOOKUP(U1033,$A$2:$F$198,COLUMN($F:$F),FALSE)=0,NA(),VLOOKUP(U1033,$A$2:$F$198,COLUMN($F:$F),FALSE))</f>
        <v>63809.64</v>
      </c>
    </row>
    <row r="1034" spans="12:22">
      <c r="L1034">
        <f>NAMS!B1034</f>
        <v>1136</v>
      </c>
      <c r="M1034" t="str">
        <f>NAMS!K1034</f>
        <v>USA</v>
      </c>
      <c r="N1034" cm="1">
        <f t="array" ref="N1034">IF(VLOOKUP(M1034,$A$2:$F$198,COLUMN($F:$F),FALSE)=0,NA(),VLOOKUP(M1034,$A$2:$F$198,COLUMN($F:$F),FALSE))</f>
        <v>63809.64</v>
      </c>
      <c r="T1034" s="75">
        <f>AAS!B1034</f>
        <v>1033</v>
      </c>
      <c r="U1034" s="75" t="str">
        <f>AAS!C1034</f>
        <v>USA</v>
      </c>
      <c r="V1034" cm="1">
        <f t="array" ref="V1034">IF(VLOOKUP(U1034,$A$2:$F$198,COLUMN($F:$F),FALSE)=0,NA(),VLOOKUP(U1034,$A$2:$F$198,COLUMN($F:$F),FALSE))</f>
        <v>63809.64</v>
      </c>
    </row>
    <row r="1035" spans="12:22">
      <c r="L1035">
        <f>NAMS!B1035</f>
        <v>1137</v>
      </c>
      <c r="M1035" t="str">
        <f>NAMS!K1035</f>
        <v>USA</v>
      </c>
      <c r="N1035" cm="1">
        <f t="array" ref="N1035">IF(VLOOKUP(M1035,$A$2:$F$198,COLUMN($F:$F),FALSE)=0,NA(),VLOOKUP(M1035,$A$2:$F$198,COLUMN($F:$F),FALSE))</f>
        <v>63809.64</v>
      </c>
      <c r="T1035" s="75">
        <f>AAS!B1035</f>
        <v>1034</v>
      </c>
      <c r="U1035" s="75" t="str">
        <f>AAS!C1035</f>
        <v>Unknown</v>
      </c>
      <c r="V1035" t="e" cm="1">
        <f t="array" ref="V1035">IF(VLOOKUP(U1035,$A$2:$F$198,COLUMN($F:$F),FALSE)=0,NA(),VLOOKUP(U1035,$A$2:$F$198,COLUMN($F:$F),FALSE))</f>
        <v>#N/A</v>
      </c>
    </row>
    <row r="1036" spans="12:22">
      <c r="L1036">
        <f>NAMS!B1036</f>
        <v>1138</v>
      </c>
      <c r="M1036" t="str">
        <f>NAMS!K1036</f>
        <v>Germany</v>
      </c>
      <c r="N1036" cm="1">
        <f t="array" ref="N1036">IF(VLOOKUP(M1036,$A$2:$F$198,COLUMN($F:$F),FALSE)=0,NA(),VLOOKUP(M1036,$A$2:$F$198,COLUMN($F:$F),FALSE))</f>
        <v>49180.54</v>
      </c>
      <c r="T1036" s="75">
        <f>AAS!B1036</f>
        <v>1035</v>
      </c>
      <c r="U1036" s="75" t="str">
        <f>AAS!C1036</f>
        <v>USA</v>
      </c>
      <c r="V1036" cm="1">
        <f t="array" ref="V1036">IF(VLOOKUP(U1036,$A$2:$F$198,COLUMN($F:$F),FALSE)=0,NA(),VLOOKUP(U1036,$A$2:$F$198,COLUMN($F:$F),FALSE))</f>
        <v>63809.64</v>
      </c>
    </row>
    <row r="1037" spans="12:22">
      <c r="L1037">
        <f>NAMS!B1037</f>
        <v>1139</v>
      </c>
      <c r="M1037" t="str">
        <f>NAMS!K1037</f>
        <v>Germany</v>
      </c>
      <c r="N1037" cm="1">
        <f t="array" ref="N1037">IF(VLOOKUP(M1037,$A$2:$F$198,COLUMN($F:$F),FALSE)=0,NA(),VLOOKUP(M1037,$A$2:$F$198,COLUMN($F:$F),FALSE))</f>
        <v>49180.54</v>
      </c>
      <c r="T1037" s="75">
        <f>AAS!B1037</f>
        <v>1036</v>
      </c>
      <c r="U1037" s="75" t="str">
        <f>AAS!C1037</f>
        <v>Canada</v>
      </c>
      <c r="V1037" cm="1">
        <f t="array" ref="V1037">IF(VLOOKUP(U1037,$A$2:$F$198,COLUMN($F:$F),FALSE)=0,NA(),VLOOKUP(U1037,$A$2:$F$198,COLUMN($F:$F),FALSE))</f>
        <v>49196.49</v>
      </c>
    </row>
    <row r="1038" spans="12:22">
      <c r="L1038">
        <f>NAMS!B1038</f>
        <v>1140</v>
      </c>
      <c r="M1038" t="str">
        <f>NAMS!K1038</f>
        <v>USA</v>
      </c>
      <c r="N1038" cm="1">
        <f t="array" ref="N1038">IF(VLOOKUP(M1038,$A$2:$F$198,COLUMN($F:$F),FALSE)=0,NA(),VLOOKUP(M1038,$A$2:$F$198,COLUMN($F:$F),FALSE))</f>
        <v>63809.64</v>
      </c>
      <c r="T1038" s="75">
        <f>AAS!B1038</f>
        <v>1037</v>
      </c>
      <c r="U1038" s="75" t="str">
        <f>AAS!C1038</f>
        <v>Mexico</v>
      </c>
      <c r="V1038" cm="1">
        <f t="array" ref="V1038">IF(VLOOKUP(U1038,$A$2:$F$198,COLUMN($F:$F),FALSE)=0,NA(),VLOOKUP(U1038,$A$2:$F$198,COLUMN($F:$F),FALSE))</f>
        <v>10492.69</v>
      </c>
    </row>
    <row r="1039" spans="12:22">
      <c r="L1039">
        <f>NAMS!B1039</f>
        <v>1141</v>
      </c>
      <c r="M1039" t="str">
        <f>NAMS!K1039</f>
        <v>Saudi Arabia</v>
      </c>
      <c r="N1039" cm="1">
        <f t="array" ref="N1039">IF(VLOOKUP(M1039,$A$2:$F$198,COLUMN($F:$F),FALSE)=0,NA(),VLOOKUP(M1039,$A$2:$F$198,COLUMN($F:$F),FALSE))</f>
        <v>21764.39</v>
      </c>
      <c r="T1039" s="75">
        <f>AAS!B1039</f>
        <v>1038</v>
      </c>
      <c r="U1039" s="75" t="str">
        <f>AAS!C1039</f>
        <v>USA</v>
      </c>
      <c r="V1039" cm="1">
        <f t="array" ref="V1039">IF(VLOOKUP(U1039,$A$2:$F$198,COLUMN($F:$F),FALSE)=0,NA(),VLOOKUP(U1039,$A$2:$F$198,COLUMN($F:$F),FALSE))</f>
        <v>63809.64</v>
      </c>
    </row>
    <row r="1040" spans="12:22">
      <c r="L1040">
        <f>NAMS!B1040</f>
        <v>1142</v>
      </c>
      <c r="M1040" t="str">
        <f>NAMS!K1040</f>
        <v>USA</v>
      </c>
      <c r="N1040" cm="1">
        <f t="array" ref="N1040">IF(VLOOKUP(M1040,$A$2:$F$198,COLUMN($F:$F),FALSE)=0,NA(),VLOOKUP(M1040,$A$2:$F$198,COLUMN($F:$F),FALSE))</f>
        <v>63809.64</v>
      </c>
      <c r="T1040" s="75">
        <f>AAS!B1040</f>
        <v>1039</v>
      </c>
      <c r="U1040" s="75" t="str">
        <f>AAS!C1040</f>
        <v>USA</v>
      </c>
      <c r="V1040" cm="1">
        <f t="array" ref="V1040">IF(VLOOKUP(U1040,$A$2:$F$198,COLUMN($F:$F),FALSE)=0,NA(),VLOOKUP(U1040,$A$2:$F$198,COLUMN($F:$F),FALSE))</f>
        <v>63809.64</v>
      </c>
    </row>
    <row r="1041" spans="12:22">
      <c r="L1041">
        <f>NAMS!B1041</f>
        <v>1143</v>
      </c>
      <c r="M1041" t="str">
        <f>NAMS!K1041</f>
        <v>USA</v>
      </c>
      <c r="N1041" cm="1">
        <f t="array" ref="N1041">IF(VLOOKUP(M1041,$A$2:$F$198,COLUMN($F:$F),FALSE)=0,NA(),VLOOKUP(M1041,$A$2:$F$198,COLUMN($F:$F),FALSE))</f>
        <v>63809.64</v>
      </c>
      <c r="T1041" s="75">
        <f>AAS!B1041</f>
        <v>1040</v>
      </c>
      <c r="U1041" s="75" t="str">
        <f>AAS!C1041</f>
        <v>USA</v>
      </c>
      <c r="V1041" cm="1">
        <f t="array" ref="V1041">IF(VLOOKUP(U1041,$A$2:$F$198,COLUMN($F:$F),FALSE)=0,NA(),VLOOKUP(U1041,$A$2:$F$198,COLUMN($F:$F),FALSE))</f>
        <v>63809.64</v>
      </c>
    </row>
    <row r="1042" spans="12:22">
      <c r="L1042">
        <f>NAMS!B1042</f>
        <v>1144</v>
      </c>
      <c r="M1042" t="str">
        <f>NAMS!K1042</f>
        <v>USA</v>
      </c>
      <c r="N1042" cm="1">
        <f t="array" ref="N1042">IF(VLOOKUP(M1042,$A$2:$F$198,COLUMN($F:$F),FALSE)=0,NA(),VLOOKUP(M1042,$A$2:$F$198,COLUMN($F:$F),FALSE))</f>
        <v>63809.64</v>
      </c>
      <c r="T1042" s="75">
        <f>AAS!B1042</f>
        <v>1041</v>
      </c>
      <c r="U1042" s="75" t="str">
        <f>AAS!C1042</f>
        <v>USA</v>
      </c>
      <c r="V1042" cm="1">
        <f t="array" ref="V1042">IF(VLOOKUP(U1042,$A$2:$F$198,COLUMN($F:$F),FALSE)=0,NA(),VLOOKUP(U1042,$A$2:$F$198,COLUMN($F:$F),FALSE))</f>
        <v>63809.64</v>
      </c>
    </row>
    <row r="1043" spans="12:22">
      <c r="L1043">
        <f>NAMS!B1043</f>
        <v>1145</v>
      </c>
      <c r="M1043" t="str">
        <f>NAMS!K1043</f>
        <v>USA</v>
      </c>
      <c r="N1043" cm="1">
        <f t="array" ref="N1043">IF(VLOOKUP(M1043,$A$2:$F$198,COLUMN($F:$F),FALSE)=0,NA(),VLOOKUP(M1043,$A$2:$F$198,COLUMN($F:$F),FALSE))</f>
        <v>63809.64</v>
      </c>
      <c r="T1043" s="75">
        <f>AAS!B1043</f>
        <v>1042</v>
      </c>
      <c r="U1043" s="75" t="str">
        <f>AAS!C1043</f>
        <v>USA</v>
      </c>
      <c r="V1043" cm="1">
        <f t="array" ref="V1043">IF(VLOOKUP(U1043,$A$2:$F$198,COLUMN($F:$F),FALSE)=0,NA(),VLOOKUP(U1043,$A$2:$F$198,COLUMN($F:$F),FALSE))</f>
        <v>63809.64</v>
      </c>
    </row>
    <row r="1044" spans="12:22">
      <c r="L1044">
        <f>NAMS!B1044</f>
        <v>1146</v>
      </c>
      <c r="M1044" t="str">
        <f>NAMS!K1044</f>
        <v>USA</v>
      </c>
      <c r="N1044" cm="1">
        <f t="array" ref="N1044">IF(VLOOKUP(M1044,$A$2:$F$198,COLUMN($F:$F),FALSE)=0,NA(),VLOOKUP(M1044,$A$2:$F$198,COLUMN($F:$F),FALSE))</f>
        <v>63809.64</v>
      </c>
      <c r="T1044" s="75">
        <f>AAS!B1044</f>
        <v>1043</v>
      </c>
      <c r="U1044" s="75" t="str">
        <f>AAS!C1044</f>
        <v>USA</v>
      </c>
      <c r="V1044" cm="1">
        <f t="array" ref="V1044">IF(VLOOKUP(U1044,$A$2:$F$198,COLUMN($F:$F),FALSE)=0,NA(),VLOOKUP(U1044,$A$2:$F$198,COLUMN($F:$F),FALSE))</f>
        <v>63809.64</v>
      </c>
    </row>
    <row r="1045" spans="12:22">
      <c r="L1045">
        <f>NAMS!B1045</f>
        <v>1147</v>
      </c>
      <c r="M1045" t="str">
        <f>NAMS!K1045</f>
        <v>USA</v>
      </c>
      <c r="N1045" cm="1">
        <f t="array" ref="N1045">IF(VLOOKUP(M1045,$A$2:$F$198,COLUMN($F:$F),FALSE)=0,NA(),VLOOKUP(M1045,$A$2:$F$198,COLUMN($F:$F),FALSE))</f>
        <v>63809.64</v>
      </c>
      <c r="T1045" s="75">
        <f>AAS!B1045</f>
        <v>1044</v>
      </c>
      <c r="U1045" s="75" t="str">
        <f>AAS!C1045</f>
        <v>USA</v>
      </c>
      <c r="V1045" cm="1">
        <f t="array" ref="V1045">IF(VLOOKUP(U1045,$A$2:$F$198,COLUMN($F:$F),FALSE)=0,NA(),VLOOKUP(U1045,$A$2:$F$198,COLUMN($F:$F),FALSE))</f>
        <v>63809.64</v>
      </c>
    </row>
    <row r="1046" spans="12:22">
      <c r="L1046">
        <f>NAMS!B1046</f>
        <v>1148</v>
      </c>
      <c r="M1046" t="str">
        <f>NAMS!K1046</f>
        <v>Canada</v>
      </c>
      <c r="N1046" cm="1">
        <f t="array" ref="N1046">IF(VLOOKUP(M1046,$A$2:$F$198,COLUMN($F:$F),FALSE)=0,NA(),VLOOKUP(M1046,$A$2:$F$198,COLUMN($F:$F),FALSE))</f>
        <v>49196.49</v>
      </c>
      <c r="T1046" s="75">
        <f>AAS!B1046</f>
        <v>1045</v>
      </c>
      <c r="U1046" s="75" t="str">
        <f>AAS!C1046</f>
        <v>USA</v>
      </c>
      <c r="V1046" cm="1">
        <f t="array" ref="V1046">IF(VLOOKUP(U1046,$A$2:$F$198,COLUMN($F:$F),FALSE)=0,NA(),VLOOKUP(U1046,$A$2:$F$198,COLUMN($F:$F),FALSE))</f>
        <v>63809.64</v>
      </c>
    </row>
    <row r="1047" spans="12:22">
      <c r="L1047">
        <f>NAMS!B1047</f>
        <v>1149</v>
      </c>
      <c r="M1047" t="str">
        <f>NAMS!K1047</f>
        <v>Israel</v>
      </c>
      <c r="N1047" cm="1">
        <f t="array" ref="N1047">IF(VLOOKUP(M1047,$A$2:$F$198,COLUMN($F:$F),FALSE)=0,NA(),VLOOKUP(M1047,$A$2:$F$198,COLUMN($F:$F),FALSE))</f>
        <v>41377.49</v>
      </c>
      <c r="T1047" s="75">
        <f>AAS!B1047</f>
        <v>1046</v>
      </c>
      <c r="U1047" s="75" t="str">
        <f>AAS!C1047</f>
        <v>United Kingdom</v>
      </c>
      <c r="V1047" cm="1">
        <f t="array" ref="V1047">IF(VLOOKUP(U1047,$A$2:$F$198,COLUMN($F:$F),FALSE)=0,NA(),VLOOKUP(U1047,$A$2:$F$198,COLUMN($F:$F),FALSE))</f>
        <v>40800.480000000003</v>
      </c>
    </row>
    <row r="1048" spans="12:22">
      <c r="L1048">
        <f>NAMS!B1048</f>
        <v>1150</v>
      </c>
      <c r="M1048" t="str">
        <f>NAMS!K1048</f>
        <v>USA</v>
      </c>
      <c r="N1048" cm="1">
        <f t="array" ref="N1048">IF(VLOOKUP(M1048,$A$2:$F$198,COLUMN($F:$F),FALSE)=0,NA(),VLOOKUP(M1048,$A$2:$F$198,COLUMN($F:$F),FALSE))</f>
        <v>63809.64</v>
      </c>
      <c r="T1048" s="75">
        <f>AAS!B1048</f>
        <v>1047</v>
      </c>
      <c r="U1048" s="75" t="str">
        <f>AAS!C1048</f>
        <v>United Kingdom</v>
      </c>
      <c r="V1048" cm="1">
        <f t="array" ref="V1048">IF(VLOOKUP(U1048,$A$2:$F$198,COLUMN($F:$F),FALSE)=0,NA(),VLOOKUP(U1048,$A$2:$F$198,COLUMN($F:$F),FALSE))</f>
        <v>40800.480000000003</v>
      </c>
    </row>
    <row r="1049" spans="12:22">
      <c r="L1049">
        <f>NAMS!B1049</f>
        <v>1151</v>
      </c>
      <c r="M1049" t="str">
        <f>NAMS!K1049</f>
        <v>USA</v>
      </c>
      <c r="N1049" cm="1">
        <f t="array" ref="N1049">IF(VLOOKUP(M1049,$A$2:$F$198,COLUMN($F:$F),FALSE)=0,NA(),VLOOKUP(M1049,$A$2:$F$198,COLUMN($F:$F),FALSE))</f>
        <v>63809.64</v>
      </c>
      <c r="T1049" s="75">
        <f>AAS!B1049</f>
        <v>1048</v>
      </c>
      <c r="U1049" s="75" t="str">
        <f>AAS!C1049</f>
        <v>USA</v>
      </c>
      <c r="V1049" cm="1">
        <f t="array" ref="V1049">IF(VLOOKUP(U1049,$A$2:$F$198,COLUMN($F:$F),FALSE)=0,NA(),VLOOKUP(U1049,$A$2:$F$198,COLUMN($F:$F),FALSE))</f>
        <v>63809.64</v>
      </c>
    </row>
    <row r="1050" spans="12:22">
      <c r="L1050">
        <f>NAMS!B1050</f>
        <v>1152</v>
      </c>
      <c r="M1050" t="str">
        <f>NAMS!K1050</f>
        <v>USA</v>
      </c>
      <c r="N1050" cm="1">
        <f t="array" ref="N1050">IF(VLOOKUP(M1050,$A$2:$F$198,COLUMN($F:$F),FALSE)=0,NA(),VLOOKUP(M1050,$A$2:$F$198,COLUMN($F:$F),FALSE))</f>
        <v>63809.64</v>
      </c>
      <c r="T1050" s="75">
        <f>AAS!B1050</f>
        <v>1049</v>
      </c>
      <c r="U1050" s="75" t="str">
        <f>AAS!C1050</f>
        <v>Canada</v>
      </c>
      <c r="V1050" cm="1">
        <f t="array" ref="V1050">IF(VLOOKUP(U1050,$A$2:$F$198,COLUMN($F:$F),FALSE)=0,NA(),VLOOKUP(U1050,$A$2:$F$198,COLUMN($F:$F),FALSE))</f>
        <v>49196.49</v>
      </c>
    </row>
    <row r="1051" spans="12:22">
      <c r="L1051">
        <f>NAMS!B1051</f>
        <v>1153</v>
      </c>
      <c r="M1051" t="str">
        <f>NAMS!K1051</f>
        <v>USA</v>
      </c>
      <c r="N1051" cm="1">
        <f t="array" ref="N1051">IF(VLOOKUP(M1051,$A$2:$F$198,COLUMN($F:$F),FALSE)=0,NA(),VLOOKUP(M1051,$A$2:$F$198,COLUMN($F:$F),FALSE))</f>
        <v>63809.64</v>
      </c>
      <c r="T1051" s="75">
        <f>AAS!B1051</f>
        <v>1050</v>
      </c>
      <c r="U1051" s="75" t="str">
        <f>AAS!C1051</f>
        <v>USA</v>
      </c>
      <c r="V1051" cm="1">
        <f t="array" ref="V1051">IF(VLOOKUP(U1051,$A$2:$F$198,COLUMN($F:$F),FALSE)=0,NA(),VLOOKUP(U1051,$A$2:$F$198,COLUMN($F:$F),FALSE))</f>
        <v>63809.64</v>
      </c>
    </row>
    <row r="1052" spans="12:22">
      <c r="L1052">
        <f>NAMS!B1052</f>
        <v>1154</v>
      </c>
      <c r="M1052" t="str">
        <f>NAMS!K1052</f>
        <v>USA</v>
      </c>
      <c r="N1052" cm="1">
        <f t="array" ref="N1052">IF(VLOOKUP(M1052,$A$2:$F$198,COLUMN($F:$F),FALSE)=0,NA(),VLOOKUP(M1052,$A$2:$F$198,COLUMN($F:$F),FALSE))</f>
        <v>63809.64</v>
      </c>
      <c r="T1052" s="75">
        <f>AAS!B1052</f>
        <v>1051</v>
      </c>
      <c r="U1052" s="75" t="str">
        <f>AAS!C1052</f>
        <v>USA</v>
      </c>
      <c r="V1052" cm="1">
        <f t="array" ref="V1052">IF(VLOOKUP(U1052,$A$2:$F$198,COLUMN($F:$F),FALSE)=0,NA(),VLOOKUP(U1052,$A$2:$F$198,COLUMN($F:$F),FALSE))</f>
        <v>63809.64</v>
      </c>
    </row>
    <row r="1053" spans="12:22">
      <c r="L1053">
        <f>NAMS!B1053</f>
        <v>1155</v>
      </c>
      <c r="M1053" t="str">
        <f>NAMS!K1053</f>
        <v>USA</v>
      </c>
      <c r="N1053" cm="1">
        <f t="array" ref="N1053">IF(VLOOKUP(M1053,$A$2:$F$198,COLUMN($F:$F),FALSE)=0,NA(),VLOOKUP(M1053,$A$2:$F$198,COLUMN($F:$F),FALSE))</f>
        <v>63809.64</v>
      </c>
      <c r="T1053" s="75">
        <f>AAS!B1053</f>
        <v>1052</v>
      </c>
      <c r="U1053" s="75" t="str">
        <f>AAS!C1053</f>
        <v>USA</v>
      </c>
      <c r="V1053" cm="1">
        <f t="array" ref="V1053">IF(VLOOKUP(U1053,$A$2:$F$198,COLUMN($F:$F),FALSE)=0,NA(),VLOOKUP(U1053,$A$2:$F$198,COLUMN($F:$F),FALSE))</f>
        <v>63809.64</v>
      </c>
    </row>
    <row r="1054" spans="12:22">
      <c r="L1054">
        <f>NAMS!B1054</f>
        <v>1156</v>
      </c>
      <c r="M1054" t="str">
        <f>NAMS!K1054</f>
        <v>USA</v>
      </c>
      <c r="N1054" cm="1">
        <f t="array" ref="N1054">IF(VLOOKUP(M1054,$A$2:$F$198,COLUMN($F:$F),FALSE)=0,NA(),VLOOKUP(M1054,$A$2:$F$198,COLUMN($F:$F),FALSE))</f>
        <v>63809.64</v>
      </c>
      <c r="T1054" s="75">
        <f>AAS!B1054</f>
        <v>1053</v>
      </c>
      <c r="U1054" s="75" t="str">
        <f>AAS!C1054</f>
        <v>USA</v>
      </c>
      <c r="V1054" cm="1">
        <f t="array" ref="V1054">IF(VLOOKUP(U1054,$A$2:$F$198,COLUMN($F:$F),FALSE)=0,NA(),VLOOKUP(U1054,$A$2:$F$198,COLUMN($F:$F),FALSE))</f>
        <v>63809.64</v>
      </c>
    </row>
    <row r="1055" spans="12:22">
      <c r="L1055">
        <f>NAMS!B1055</f>
        <v>1157</v>
      </c>
      <c r="M1055" t="str">
        <f>NAMS!K1055</f>
        <v>USA</v>
      </c>
      <c r="N1055" cm="1">
        <f t="array" ref="N1055">IF(VLOOKUP(M1055,$A$2:$F$198,COLUMN($F:$F),FALSE)=0,NA(),VLOOKUP(M1055,$A$2:$F$198,COLUMN($F:$F),FALSE))</f>
        <v>63809.64</v>
      </c>
      <c r="T1055" s="75">
        <f>AAS!B1055</f>
        <v>1054</v>
      </c>
      <c r="U1055" s="75" t="str">
        <f>AAS!C1055</f>
        <v>USA</v>
      </c>
      <c r="V1055" cm="1">
        <f t="array" ref="V1055">IF(VLOOKUP(U1055,$A$2:$F$198,COLUMN($F:$F),FALSE)=0,NA(),VLOOKUP(U1055,$A$2:$F$198,COLUMN($F:$F),FALSE))</f>
        <v>63809.64</v>
      </c>
    </row>
    <row r="1056" spans="12:22">
      <c r="L1056">
        <f>NAMS!B1056</f>
        <v>1158</v>
      </c>
      <c r="M1056" t="str">
        <f>NAMS!K1056</f>
        <v>United Kingdom</v>
      </c>
      <c r="N1056" cm="1">
        <f t="array" ref="N1056">IF(VLOOKUP(M1056,$A$2:$F$198,COLUMN($F:$F),FALSE)=0,NA(),VLOOKUP(M1056,$A$2:$F$198,COLUMN($F:$F),FALSE))</f>
        <v>40800.480000000003</v>
      </c>
      <c r="T1056" s="75">
        <f>AAS!B1056</f>
        <v>1055</v>
      </c>
      <c r="U1056" s="75" t="str">
        <f>AAS!C1056</f>
        <v>USA</v>
      </c>
      <c r="V1056" cm="1">
        <f t="array" ref="V1056">IF(VLOOKUP(U1056,$A$2:$F$198,COLUMN($F:$F),FALSE)=0,NA(),VLOOKUP(U1056,$A$2:$F$198,COLUMN($F:$F),FALSE))</f>
        <v>63809.64</v>
      </c>
    </row>
    <row r="1057" spans="12:22">
      <c r="L1057">
        <f>NAMS!B1057</f>
        <v>1159</v>
      </c>
      <c r="M1057" t="str">
        <f>NAMS!K1057</f>
        <v>USA</v>
      </c>
      <c r="N1057" cm="1">
        <f t="array" ref="N1057">IF(VLOOKUP(M1057,$A$2:$F$198,COLUMN($F:$F),FALSE)=0,NA(),VLOOKUP(M1057,$A$2:$F$198,COLUMN($F:$F),FALSE))</f>
        <v>63809.64</v>
      </c>
      <c r="T1057" s="75">
        <f>AAS!B1057</f>
        <v>1056</v>
      </c>
      <c r="U1057" s="75" t="str">
        <f>AAS!C1057</f>
        <v>USA</v>
      </c>
      <c r="V1057" cm="1">
        <f t="array" ref="V1057">IF(VLOOKUP(U1057,$A$2:$F$198,COLUMN($F:$F),FALSE)=0,NA(),VLOOKUP(U1057,$A$2:$F$198,COLUMN($F:$F),FALSE))</f>
        <v>63809.64</v>
      </c>
    </row>
    <row r="1058" spans="12:22">
      <c r="L1058">
        <f>NAMS!B1058</f>
        <v>1160</v>
      </c>
      <c r="M1058" t="str">
        <f>NAMS!K1058</f>
        <v>USA</v>
      </c>
      <c r="N1058" cm="1">
        <f t="array" ref="N1058">IF(VLOOKUP(M1058,$A$2:$F$198,COLUMN($F:$F),FALSE)=0,NA(),VLOOKUP(M1058,$A$2:$F$198,COLUMN($F:$F),FALSE))</f>
        <v>63809.64</v>
      </c>
      <c r="T1058" s="75">
        <f>AAS!B1058</f>
        <v>1057</v>
      </c>
      <c r="U1058" s="75" t="str">
        <f>AAS!C1058</f>
        <v>USA</v>
      </c>
      <c r="V1058" cm="1">
        <f t="array" ref="V1058">IF(VLOOKUP(U1058,$A$2:$F$198,COLUMN($F:$F),FALSE)=0,NA(),VLOOKUP(U1058,$A$2:$F$198,COLUMN($F:$F),FALSE))</f>
        <v>63809.64</v>
      </c>
    </row>
    <row r="1059" spans="12:22">
      <c r="L1059">
        <f>NAMS!B1059</f>
        <v>1161</v>
      </c>
      <c r="M1059" t="str">
        <f>NAMS!K1059</f>
        <v>USA</v>
      </c>
      <c r="N1059" cm="1">
        <f t="array" ref="N1059">IF(VLOOKUP(M1059,$A$2:$F$198,COLUMN($F:$F),FALSE)=0,NA(),VLOOKUP(M1059,$A$2:$F$198,COLUMN($F:$F),FALSE))</f>
        <v>63809.64</v>
      </c>
      <c r="T1059" s="75">
        <f>AAS!B1059</f>
        <v>1058</v>
      </c>
      <c r="U1059" s="75" t="str">
        <f>AAS!C1059</f>
        <v>USA</v>
      </c>
      <c r="V1059" cm="1">
        <f t="array" ref="V1059">IF(VLOOKUP(U1059,$A$2:$F$198,COLUMN($F:$F),FALSE)=0,NA(),VLOOKUP(U1059,$A$2:$F$198,COLUMN($F:$F),FALSE))</f>
        <v>63809.64</v>
      </c>
    </row>
    <row r="1060" spans="12:22">
      <c r="L1060">
        <f>NAMS!B1060</f>
        <v>1162</v>
      </c>
      <c r="M1060" t="str">
        <f>NAMS!K1060</f>
        <v>USA</v>
      </c>
      <c r="N1060" cm="1">
        <f t="array" ref="N1060">IF(VLOOKUP(M1060,$A$2:$F$198,COLUMN($F:$F),FALSE)=0,NA(),VLOOKUP(M1060,$A$2:$F$198,COLUMN($F:$F),FALSE))</f>
        <v>63809.64</v>
      </c>
      <c r="T1060" s="75">
        <f>AAS!B1060</f>
        <v>1059</v>
      </c>
      <c r="U1060" s="75" t="str">
        <f>AAS!C1060</f>
        <v>USA</v>
      </c>
      <c r="V1060" cm="1">
        <f t="array" ref="V1060">IF(VLOOKUP(U1060,$A$2:$F$198,COLUMN($F:$F),FALSE)=0,NA(),VLOOKUP(U1060,$A$2:$F$198,COLUMN($F:$F),FALSE))</f>
        <v>63809.64</v>
      </c>
    </row>
    <row r="1061" spans="12:22">
      <c r="L1061">
        <f>NAMS!B1061</f>
        <v>1163</v>
      </c>
      <c r="M1061" t="str">
        <f>NAMS!K1061</f>
        <v>Canada</v>
      </c>
      <c r="N1061" cm="1">
        <f t="array" ref="N1061">IF(VLOOKUP(M1061,$A$2:$F$198,COLUMN($F:$F),FALSE)=0,NA(),VLOOKUP(M1061,$A$2:$F$198,COLUMN($F:$F),FALSE))</f>
        <v>49196.49</v>
      </c>
      <c r="T1061" s="75">
        <f>AAS!B1061</f>
        <v>1060</v>
      </c>
      <c r="U1061" s="75" t="str">
        <f>AAS!C1061</f>
        <v>USA</v>
      </c>
      <c r="V1061" cm="1">
        <f t="array" ref="V1061">IF(VLOOKUP(U1061,$A$2:$F$198,COLUMN($F:$F),FALSE)=0,NA(),VLOOKUP(U1061,$A$2:$F$198,COLUMN($F:$F),FALSE))</f>
        <v>63809.64</v>
      </c>
    </row>
    <row r="1062" spans="12:22">
      <c r="L1062">
        <f>NAMS!B1062</f>
        <v>1164</v>
      </c>
      <c r="M1062" t="str">
        <f>NAMS!K1062</f>
        <v>USA</v>
      </c>
      <c r="N1062" cm="1">
        <f t="array" ref="N1062">IF(VLOOKUP(M1062,$A$2:$F$198,COLUMN($F:$F),FALSE)=0,NA(),VLOOKUP(M1062,$A$2:$F$198,COLUMN($F:$F),FALSE))</f>
        <v>63809.64</v>
      </c>
      <c r="T1062" s="75">
        <f>AAS!B1062</f>
        <v>1061</v>
      </c>
      <c r="U1062" s="75" t="str">
        <f>AAS!C1062</f>
        <v>USA</v>
      </c>
      <c r="V1062" cm="1">
        <f t="array" ref="V1062">IF(VLOOKUP(U1062,$A$2:$F$198,COLUMN($F:$F),FALSE)=0,NA(),VLOOKUP(U1062,$A$2:$F$198,COLUMN($F:$F),FALSE))</f>
        <v>63809.64</v>
      </c>
    </row>
    <row r="1063" spans="12:22">
      <c r="L1063">
        <f>NAMS!B1063</f>
        <v>1165</v>
      </c>
      <c r="M1063" t="str">
        <f>NAMS!K1063</f>
        <v>USA</v>
      </c>
      <c r="N1063" cm="1">
        <f t="array" ref="N1063">IF(VLOOKUP(M1063,$A$2:$F$198,COLUMN($F:$F),FALSE)=0,NA(),VLOOKUP(M1063,$A$2:$F$198,COLUMN($F:$F),FALSE))</f>
        <v>63809.64</v>
      </c>
      <c r="T1063" s="75">
        <f>AAS!B1063</f>
        <v>1062</v>
      </c>
      <c r="U1063" s="75" t="str">
        <f>AAS!C1063</f>
        <v>USA</v>
      </c>
      <c r="V1063" cm="1">
        <f t="array" ref="V1063">IF(VLOOKUP(U1063,$A$2:$F$198,COLUMN($F:$F),FALSE)=0,NA(),VLOOKUP(U1063,$A$2:$F$198,COLUMN($F:$F),FALSE))</f>
        <v>63809.64</v>
      </c>
    </row>
    <row r="1064" spans="12:22">
      <c r="L1064">
        <f>NAMS!B1064</f>
        <v>1166</v>
      </c>
      <c r="M1064" t="str">
        <f>NAMS!K1064</f>
        <v>USA</v>
      </c>
      <c r="N1064" cm="1">
        <f t="array" ref="N1064">IF(VLOOKUP(M1064,$A$2:$F$198,COLUMN($F:$F),FALSE)=0,NA(),VLOOKUP(M1064,$A$2:$F$198,COLUMN($F:$F),FALSE))</f>
        <v>63809.64</v>
      </c>
      <c r="T1064" s="75">
        <f>AAS!B1064</f>
        <v>1063</v>
      </c>
      <c r="U1064" s="75" t="str">
        <f>AAS!C1064</f>
        <v>USA</v>
      </c>
      <c r="V1064" cm="1">
        <f t="array" ref="V1064">IF(VLOOKUP(U1064,$A$2:$F$198,COLUMN($F:$F),FALSE)=0,NA(),VLOOKUP(U1064,$A$2:$F$198,COLUMN($F:$F),FALSE))</f>
        <v>63809.64</v>
      </c>
    </row>
    <row r="1065" spans="12:22">
      <c r="L1065">
        <f>NAMS!B1065</f>
        <v>1167</v>
      </c>
      <c r="M1065" t="str">
        <f>NAMS!K1065</f>
        <v>USA</v>
      </c>
      <c r="N1065" cm="1">
        <f t="array" ref="N1065">IF(VLOOKUP(M1065,$A$2:$F$198,COLUMN($F:$F),FALSE)=0,NA(),VLOOKUP(M1065,$A$2:$F$198,COLUMN($F:$F),FALSE))</f>
        <v>63809.64</v>
      </c>
      <c r="T1065" s="75">
        <f>AAS!B1065</f>
        <v>1064</v>
      </c>
      <c r="U1065" s="75" t="str">
        <f>AAS!C1065</f>
        <v>USA</v>
      </c>
      <c r="V1065" cm="1">
        <f t="array" ref="V1065">IF(VLOOKUP(U1065,$A$2:$F$198,COLUMN($F:$F),FALSE)=0,NA(),VLOOKUP(U1065,$A$2:$F$198,COLUMN($F:$F),FALSE))</f>
        <v>63809.64</v>
      </c>
    </row>
    <row r="1066" spans="12:22">
      <c r="L1066">
        <f>NAMS!B1066</f>
        <v>1168</v>
      </c>
      <c r="M1066" t="str">
        <f>NAMS!K1066</f>
        <v>Norway</v>
      </c>
      <c r="N1066" cm="1">
        <f t="array" ref="N1066">IF(VLOOKUP(M1066,$A$2:$F$198,COLUMN($F:$F),FALSE)=0,NA(),VLOOKUP(M1066,$A$2:$F$198,COLUMN($F:$F),FALSE))</f>
        <v>76817.740000000005</v>
      </c>
      <c r="T1066" s="75">
        <f>AAS!B1066</f>
        <v>1065</v>
      </c>
      <c r="U1066" s="75" t="str">
        <f>AAS!C1066</f>
        <v>USA</v>
      </c>
      <c r="V1066" cm="1">
        <f t="array" ref="V1066">IF(VLOOKUP(U1066,$A$2:$F$198,COLUMN($F:$F),FALSE)=0,NA(),VLOOKUP(U1066,$A$2:$F$198,COLUMN($F:$F),FALSE))</f>
        <v>63809.64</v>
      </c>
    </row>
    <row r="1067" spans="12:22">
      <c r="L1067">
        <f>NAMS!B1067</f>
        <v>1169</v>
      </c>
      <c r="M1067" t="str">
        <f>NAMS!K1067</f>
        <v>Germany</v>
      </c>
      <c r="N1067" cm="1">
        <f t="array" ref="N1067">IF(VLOOKUP(M1067,$A$2:$F$198,COLUMN($F:$F),FALSE)=0,NA(),VLOOKUP(M1067,$A$2:$F$198,COLUMN($F:$F),FALSE))</f>
        <v>49180.54</v>
      </c>
      <c r="T1067" s="75">
        <f>AAS!B1067</f>
        <v>1066</v>
      </c>
      <c r="U1067" s="75" t="str">
        <f>AAS!C1067</f>
        <v>USA</v>
      </c>
      <c r="V1067" cm="1">
        <f t="array" ref="V1067">IF(VLOOKUP(U1067,$A$2:$F$198,COLUMN($F:$F),FALSE)=0,NA(),VLOOKUP(U1067,$A$2:$F$198,COLUMN($F:$F),FALSE))</f>
        <v>63809.64</v>
      </c>
    </row>
    <row r="1068" spans="12:22">
      <c r="L1068">
        <f>NAMS!B1068</f>
        <v>1170</v>
      </c>
      <c r="M1068" t="str">
        <f>NAMS!K1068</f>
        <v>Spain</v>
      </c>
      <c r="N1068" cm="1">
        <f t="array" ref="N1068">IF(VLOOKUP(M1068,$A$2:$F$198,COLUMN($F:$F),FALSE)=0,NA(),VLOOKUP(M1068,$A$2:$F$198,COLUMN($F:$F),FALSE))</f>
        <v>32023.79</v>
      </c>
      <c r="T1068" s="75">
        <f>AAS!B1068</f>
        <v>1067</v>
      </c>
      <c r="U1068" s="75" t="str">
        <f>AAS!C1068</f>
        <v>USA</v>
      </c>
      <c r="V1068" cm="1">
        <f t="array" ref="V1068">IF(VLOOKUP(U1068,$A$2:$F$198,COLUMN($F:$F),FALSE)=0,NA(),VLOOKUP(U1068,$A$2:$F$198,COLUMN($F:$F),FALSE))</f>
        <v>63809.64</v>
      </c>
    </row>
    <row r="1069" spans="12:22">
      <c r="L1069">
        <f>NAMS!B1069</f>
        <v>1171</v>
      </c>
      <c r="M1069" t="str">
        <f>NAMS!K1069</f>
        <v>USA</v>
      </c>
      <c r="N1069" cm="1">
        <f t="array" ref="N1069">IF(VLOOKUP(M1069,$A$2:$F$198,COLUMN($F:$F),FALSE)=0,NA(),VLOOKUP(M1069,$A$2:$F$198,COLUMN($F:$F),FALSE))</f>
        <v>63809.64</v>
      </c>
      <c r="T1069" s="75">
        <f>AAS!B1069</f>
        <v>1068</v>
      </c>
      <c r="U1069" s="75" t="str">
        <f>AAS!C1069</f>
        <v>USA</v>
      </c>
      <c r="V1069" cm="1">
        <f t="array" ref="V1069">IF(VLOOKUP(U1069,$A$2:$F$198,COLUMN($F:$F),FALSE)=0,NA(),VLOOKUP(U1069,$A$2:$F$198,COLUMN($F:$F),FALSE))</f>
        <v>63809.64</v>
      </c>
    </row>
    <row r="1070" spans="12:22">
      <c r="L1070">
        <f>NAMS!B1070</f>
        <v>1172</v>
      </c>
      <c r="M1070" t="str">
        <f>NAMS!K1070</f>
        <v>USA</v>
      </c>
      <c r="N1070" cm="1">
        <f t="array" ref="N1070">IF(VLOOKUP(M1070,$A$2:$F$198,COLUMN($F:$F),FALSE)=0,NA(),VLOOKUP(M1070,$A$2:$F$198,COLUMN($F:$F),FALSE))</f>
        <v>63809.64</v>
      </c>
      <c r="T1070" s="75">
        <f>AAS!B1070</f>
        <v>1069</v>
      </c>
      <c r="U1070" s="75" t="str">
        <f>AAS!C1070</f>
        <v>USA</v>
      </c>
      <c r="V1070" cm="1">
        <f t="array" ref="V1070">IF(VLOOKUP(U1070,$A$2:$F$198,COLUMN($F:$F),FALSE)=0,NA(),VLOOKUP(U1070,$A$2:$F$198,COLUMN($F:$F),FALSE))</f>
        <v>63809.64</v>
      </c>
    </row>
    <row r="1071" spans="12:22">
      <c r="L1071">
        <f>NAMS!B1071</f>
        <v>1173</v>
      </c>
      <c r="M1071" t="str">
        <f>NAMS!K1071</f>
        <v>USA</v>
      </c>
      <c r="N1071" cm="1">
        <f t="array" ref="N1071">IF(VLOOKUP(M1071,$A$2:$F$198,COLUMN($F:$F),FALSE)=0,NA(),VLOOKUP(M1071,$A$2:$F$198,COLUMN($F:$F),FALSE))</f>
        <v>63809.64</v>
      </c>
      <c r="T1071" s="75">
        <f>AAS!B1071</f>
        <v>1070</v>
      </c>
      <c r="U1071" s="75" t="str">
        <f>AAS!C1071</f>
        <v>USA</v>
      </c>
      <c r="V1071" cm="1">
        <f t="array" ref="V1071">IF(VLOOKUP(U1071,$A$2:$F$198,COLUMN($F:$F),FALSE)=0,NA(),VLOOKUP(U1071,$A$2:$F$198,COLUMN($F:$F),FALSE))</f>
        <v>63809.64</v>
      </c>
    </row>
    <row r="1072" spans="12:22">
      <c r="L1072">
        <f>NAMS!B1072</f>
        <v>1174</v>
      </c>
      <c r="M1072" t="str">
        <f>NAMS!K1072</f>
        <v>USA</v>
      </c>
      <c r="N1072" cm="1">
        <f t="array" ref="N1072">IF(VLOOKUP(M1072,$A$2:$F$198,COLUMN($F:$F),FALSE)=0,NA(),VLOOKUP(M1072,$A$2:$F$198,COLUMN($F:$F),FALSE))</f>
        <v>63809.64</v>
      </c>
      <c r="T1072" s="75">
        <f>AAS!B1072</f>
        <v>1071</v>
      </c>
      <c r="U1072" s="75" t="str">
        <f>AAS!C1072</f>
        <v>USA</v>
      </c>
      <c r="V1072" cm="1">
        <f t="array" ref="V1072">IF(VLOOKUP(U1072,$A$2:$F$198,COLUMN($F:$F),FALSE)=0,NA(),VLOOKUP(U1072,$A$2:$F$198,COLUMN($F:$F),FALSE))</f>
        <v>63809.64</v>
      </c>
    </row>
    <row r="1073" spans="12:22">
      <c r="L1073">
        <f>NAMS!B1073</f>
        <v>1175</v>
      </c>
      <c r="M1073" t="str">
        <f>NAMS!K1073</f>
        <v>USA</v>
      </c>
      <c r="N1073" cm="1">
        <f t="array" ref="N1073">IF(VLOOKUP(M1073,$A$2:$F$198,COLUMN($F:$F),FALSE)=0,NA(),VLOOKUP(M1073,$A$2:$F$198,COLUMN($F:$F),FALSE))</f>
        <v>63809.64</v>
      </c>
      <c r="T1073" s="75">
        <f>AAS!B1073</f>
        <v>1072</v>
      </c>
      <c r="U1073" s="75" t="str">
        <f>AAS!C1073</f>
        <v>USA</v>
      </c>
      <c r="V1073" cm="1">
        <f t="array" ref="V1073">IF(VLOOKUP(U1073,$A$2:$F$198,COLUMN($F:$F),FALSE)=0,NA(),VLOOKUP(U1073,$A$2:$F$198,COLUMN($F:$F),FALSE))</f>
        <v>63809.64</v>
      </c>
    </row>
    <row r="1074" spans="12:22">
      <c r="L1074">
        <f>NAMS!B1074</f>
        <v>1176</v>
      </c>
      <c r="M1074" t="str">
        <f>NAMS!K1074</f>
        <v>Australia</v>
      </c>
      <c r="N1074" cm="1">
        <f t="array" ref="N1074">IF(VLOOKUP(M1074,$A$2:$F$198,COLUMN($F:$F),FALSE)=0,NA(),VLOOKUP(M1074,$A$2:$F$198,COLUMN($F:$F),FALSE))</f>
        <v>61250.7</v>
      </c>
      <c r="T1074" s="75">
        <f>AAS!B1074</f>
        <v>1073</v>
      </c>
      <c r="U1074" s="75" t="str">
        <f>AAS!C1074</f>
        <v>USA</v>
      </c>
      <c r="V1074" cm="1">
        <f t="array" ref="V1074">IF(VLOOKUP(U1074,$A$2:$F$198,COLUMN($F:$F),FALSE)=0,NA(),VLOOKUP(U1074,$A$2:$F$198,COLUMN($F:$F),FALSE))</f>
        <v>63809.64</v>
      </c>
    </row>
    <row r="1075" spans="12:22">
      <c r="L1075">
        <f>NAMS!B1075</f>
        <v>1177</v>
      </c>
      <c r="M1075" t="str">
        <f>NAMS!K1075</f>
        <v>USA</v>
      </c>
      <c r="N1075" cm="1">
        <f t="array" ref="N1075">IF(VLOOKUP(M1075,$A$2:$F$198,COLUMN($F:$F),FALSE)=0,NA(),VLOOKUP(M1075,$A$2:$F$198,COLUMN($F:$F),FALSE))</f>
        <v>63809.64</v>
      </c>
      <c r="T1075" s="75">
        <f>AAS!B1075</f>
        <v>1074</v>
      </c>
      <c r="U1075" s="75" t="str">
        <f>AAS!C1075</f>
        <v>USA</v>
      </c>
      <c r="V1075" cm="1">
        <f t="array" ref="V1075">IF(VLOOKUP(U1075,$A$2:$F$198,COLUMN($F:$F),FALSE)=0,NA(),VLOOKUP(U1075,$A$2:$F$198,COLUMN($F:$F),FALSE))</f>
        <v>63809.64</v>
      </c>
    </row>
    <row r="1076" spans="12:22">
      <c r="L1076">
        <f>NAMS!B1076</f>
        <v>1178</v>
      </c>
      <c r="M1076" t="str">
        <f>NAMS!K1076</f>
        <v>USA</v>
      </c>
      <c r="N1076" cm="1">
        <f t="array" ref="N1076">IF(VLOOKUP(M1076,$A$2:$F$198,COLUMN($F:$F),FALSE)=0,NA(),VLOOKUP(M1076,$A$2:$F$198,COLUMN($F:$F),FALSE))</f>
        <v>63809.64</v>
      </c>
      <c r="T1076" s="75">
        <f>AAS!B1076</f>
        <v>1075</v>
      </c>
      <c r="U1076" s="75" t="str">
        <f>AAS!C1076</f>
        <v>USA</v>
      </c>
      <c r="V1076" cm="1">
        <f t="array" ref="V1076">IF(VLOOKUP(U1076,$A$2:$F$198,COLUMN($F:$F),FALSE)=0,NA(),VLOOKUP(U1076,$A$2:$F$198,COLUMN($F:$F),FALSE))</f>
        <v>63809.64</v>
      </c>
    </row>
    <row r="1077" spans="12:22">
      <c r="L1077">
        <f>NAMS!B1077</f>
        <v>1179</v>
      </c>
      <c r="M1077" t="str">
        <f>NAMS!K1077</f>
        <v>USA</v>
      </c>
      <c r="N1077" cm="1">
        <f t="array" ref="N1077">IF(VLOOKUP(M1077,$A$2:$F$198,COLUMN($F:$F),FALSE)=0,NA(),VLOOKUP(M1077,$A$2:$F$198,COLUMN($F:$F),FALSE))</f>
        <v>63809.64</v>
      </c>
      <c r="T1077" s="75">
        <f>AAS!B1077</f>
        <v>1076</v>
      </c>
      <c r="U1077" s="75" t="str">
        <f>AAS!C1077</f>
        <v>USA</v>
      </c>
      <c r="V1077" cm="1">
        <f t="array" ref="V1077">IF(VLOOKUP(U1077,$A$2:$F$198,COLUMN($F:$F),FALSE)=0,NA(),VLOOKUP(U1077,$A$2:$F$198,COLUMN($F:$F),FALSE))</f>
        <v>63809.64</v>
      </c>
    </row>
    <row r="1078" spans="12:22">
      <c r="L1078">
        <f>NAMS!B1078</f>
        <v>1180</v>
      </c>
      <c r="M1078" t="str">
        <f>NAMS!K1078</f>
        <v>China</v>
      </c>
      <c r="N1078" cm="1">
        <f t="array" ref="N1078">IF(VLOOKUP(M1078,$A$2:$F$198,COLUMN($F:$F),FALSE)=0,NA(),VLOOKUP(M1078,$A$2:$F$198,COLUMN($F:$F),FALSE))</f>
        <v>10121.299999999999</v>
      </c>
      <c r="T1078" s="75">
        <f>AAS!B1078</f>
        <v>1077</v>
      </c>
      <c r="U1078" s="75" t="str">
        <f>AAS!C1078</f>
        <v>Australia</v>
      </c>
      <c r="V1078" cm="1">
        <f t="array" ref="V1078">IF(VLOOKUP(U1078,$A$2:$F$198,COLUMN($F:$F),FALSE)=0,NA(),VLOOKUP(U1078,$A$2:$F$198,COLUMN($F:$F),FALSE))</f>
        <v>61250.7</v>
      </c>
    </row>
    <row r="1079" spans="12:22">
      <c r="L1079">
        <f>NAMS!B1079</f>
        <v>1181</v>
      </c>
      <c r="M1079" t="str">
        <f>NAMS!K1079</f>
        <v>USA</v>
      </c>
      <c r="N1079" cm="1">
        <f t="array" ref="N1079">IF(VLOOKUP(M1079,$A$2:$F$198,COLUMN($F:$F),FALSE)=0,NA(),VLOOKUP(M1079,$A$2:$F$198,COLUMN($F:$F),FALSE))</f>
        <v>63809.64</v>
      </c>
      <c r="T1079" s="75">
        <f>AAS!B1079</f>
        <v>1078</v>
      </c>
      <c r="U1079" s="75" t="str">
        <f>AAS!C1079</f>
        <v>USA</v>
      </c>
      <c r="V1079" cm="1">
        <f t="array" ref="V1079">IF(VLOOKUP(U1079,$A$2:$F$198,COLUMN($F:$F),FALSE)=0,NA(),VLOOKUP(U1079,$A$2:$F$198,COLUMN($F:$F),FALSE))</f>
        <v>63809.64</v>
      </c>
    </row>
    <row r="1080" spans="12:22">
      <c r="L1080">
        <f>NAMS!B1080</f>
        <v>1182</v>
      </c>
      <c r="M1080" t="str">
        <f>NAMS!K1080</f>
        <v>USA</v>
      </c>
      <c r="N1080" cm="1">
        <f t="array" ref="N1080">IF(VLOOKUP(M1080,$A$2:$F$198,COLUMN($F:$F),FALSE)=0,NA(),VLOOKUP(M1080,$A$2:$F$198,COLUMN($F:$F),FALSE))</f>
        <v>63809.64</v>
      </c>
      <c r="T1080" s="75">
        <f>AAS!B1080</f>
        <v>1079</v>
      </c>
      <c r="U1080" s="75" t="str">
        <f>AAS!C1080</f>
        <v>USA</v>
      </c>
      <c r="V1080" cm="1">
        <f t="array" ref="V1080">IF(VLOOKUP(U1080,$A$2:$F$198,COLUMN($F:$F),FALSE)=0,NA(),VLOOKUP(U1080,$A$2:$F$198,COLUMN($F:$F),FALSE))</f>
        <v>63809.64</v>
      </c>
    </row>
    <row r="1081" spans="12:22">
      <c r="L1081">
        <f>NAMS!B1081</f>
        <v>1183</v>
      </c>
      <c r="M1081" t="str">
        <f>NAMS!K1081</f>
        <v>USA</v>
      </c>
      <c r="N1081" cm="1">
        <f t="array" ref="N1081">IF(VLOOKUP(M1081,$A$2:$F$198,COLUMN($F:$F),FALSE)=0,NA(),VLOOKUP(M1081,$A$2:$F$198,COLUMN($F:$F),FALSE))</f>
        <v>63809.64</v>
      </c>
      <c r="T1081" s="75">
        <f>AAS!B1081</f>
        <v>1080</v>
      </c>
      <c r="U1081" s="75" t="str">
        <f>AAS!C1081</f>
        <v>USA</v>
      </c>
      <c r="V1081" cm="1">
        <f t="array" ref="V1081">IF(VLOOKUP(U1081,$A$2:$F$198,COLUMN($F:$F),FALSE)=0,NA(),VLOOKUP(U1081,$A$2:$F$198,COLUMN($F:$F),FALSE))</f>
        <v>63809.64</v>
      </c>
    </row>
    <row r="1082" spans="12:22">
      <c r="L1082">
        <f>NAMS!B1082</f>
        <v>1184</v>
      </c>
      <c r="M1082" t="str">
        <f>NAMS!K1082</f>
        <v>USA</v>
      </c>
      <c r="N1082" cm="1">
        <f t="array" ref="N1082">IF(VLOOKUP(M1082,$A$2:$F$198,COLUMN($F:$F),FALSE)=0,NA(),VLOOKUP(M1082,$A$2:$F$198,COLUMN($F:$F),FALSE))</f>
        <v>63809.64</v>
      </c>
      <c r="T1082" s="75">
        <f>AAS!B1082</f>
        <v>1081</v>
      </c>
      <c r="U1082" s="75" t="str">
        <f>AAS!C1082</f>
        <v>USA</v>
      </c>
      <c r="V1082" cm="1">
        <f t="array" ref="V1082">IF(VLOOKUP(U1082,$A$2:$F$198,COLUMN($F:$F),FALSE)=0,NA(),VLOOKUP(U1082,$A$2:$F$198,COLUMN($F:$F),FALSE))</f>
        <v>63809.64</v>
      </c>
    </row>
    <row r="1083" spans="12:22">
      <c r="L1083">
        <f>NAMS!B1083</f>
        <v>1185</v>
      </c>
      <c r="M1083" t="str">
        <f>NAMS!K1083</f>
        <v>USA</v>
      </c>
      <c r="N1083" cm="1">
        <f t="array" ref="N1083">IF(VLOOKUP(M1083,$A$2:$F$198,COLUMN($F:$F),FALSE)=0,NA(),VLOOKUP(M1083,$A$2:$F$198,COLUMN($F:$F),FALSE))</f>
        <v>63809.64</v>
      </c>
      <c r="T1083" s="75">
        <f>AAS!B1083</f>
        <v>1082</v>
      </c>
      <c r="U1083" s="75" t="str">
        <f>AAS!C1083</f>
        <v>USA</v>
      </c>
      <c r="V1083" cm="1">
        <f t="array" ref="V1083">IF(VLOOKUP(U1083,$A$2:$F$198,COLUMN($F:$F),FALSE)=0,NA(),VLOOKUP(U1083,$A$2:$F$198,COLUMN($F:$F),FALSE))</f>
        <v>63809.64</v>
      </c>
    </row>
    <row r="1084" spans="12:22">
      <c r="L1084">
        <f>NAMS!B1084</f>
        <v>1186</v>
      </c>
      <c r="M1084" t="str">
        <f>NAMS!K1084</f>
        <v>Brazil</v>
      </c>
      <c r="N1084" cm="1">
        <f t="array" ref="N1084">IF(VLOOKUP(M1084,$A$2:$F$198,COLUMN($F:$F),FALSE)=0,NA(),VLOOKUP(M1084,$A$2:$F$198,COLUMN($F:$F),FALSE))</f>
        <v>10913.42</v>
      </c>
      <c r="T1084" s="75">
        <f>AAS!B1084</f>
        <v>1083</v>
      </c>
      <c r="U1084" s="75" t="str">
        <f>AAS!C1084</f>
        <v>USA</v>
      </c>
      <c r="V1084" cm="1">
        <f t="array" ref="V1084">IF(VLOOKUP(U1084,$A$2:$F$198,COLUMN($F:$F),FALSE)=0,NA(),VLOOKUP(U1084,$A$2:$F$198,COLUMN($F:$F),FALSE))</f>
        <v>63809.64</v>
      </c>
    </row>
    <row r="1085" spans="12:22">
      <c r="L1085">
        <f>NAMS!B1085</f>
        <v>1187</v>
      </c>
      <c r="M1085" t="str">
        <f>NAMS!K1085</f>
        <v>USA</v>
      </c>
      <c r="N1085" cm="1">
        <f t="array" ref="N1085">IF(VLOOKUP(M1085,$A$2:$F$198,COLUMN($F:$F),FALSE)=0,NA(),VLOOKUP(M1085,$A$2:$F$198,COLUMN($F:$F),FALSE))</f>
        <v>63809.64</v>
      </c>
      <c r="T1085" s="75">
        <f>AAS!B1085</f>
        <v>1084</v>
      </c>
      <c r="U1085" s="75" t="str">
        <f>AAS!C1085</f>
        <v>USA</v>
      </c>
      <c r="V1085" cm="1">
        <f t="array" ref="V1085">IF(VLOOKUP(U1085,$A$2:$F$198,COLUMN($F:$F),FALSE)=0,NA(),VLOOKUP(U1085,$A$2:$F$198,COLUMN($F:$F),FALSE))</f>
        <v>63809.64</v>
      </c>
    </row>
    <row r="1086" spans="12:22">
      <c r="L1086">
        <f>NAMS!B1086</f>
        <v>1188</v>
      </c>
      <c r="M1086" t="str">
        <f>NAMS!K1086</f>
        <v>USA</v>
      </c>
      <c r="N1086" cm="1">
        <f t="array" ref="N1086">IF(VLOOKUP(M1086,$A$2:$F$198,COLUMN($F:$F),FALSE)=0,NA(),VLOOKUP(M1086,$A$2:$F$198,COLUMN($F:$F),FALSE))</f>
        <v>63809.64</v>
      </c>
      <c r="T1086" s="75">
        <f>AAS!B1086</f>
        <v>1085</v>
      </c>
      <c r="U1086" s="75" t="str">
        <f>AAS!C1086</f>
        <v>USA</v>
      </c>
      <c r="V1086" cm="1">
        <f t="array" ref="V1086">IF(VLOOKUP(U1086,$A$2:$F$198,COLUMN($F:$F),FALSE)=0,NA(),VLOOKUP(U1086,$A$2:$F$198,COLUMN($F:$F),FALSE))</f>
        <v>63809.64</v>
      </c>
    </row>
    <row r="1087" spans="12:22">
      <c r="L1087">
        <f>NAMS!B1087</f>
        <v>1189</v>
      </c>
      <c r="M1087" t="str">
        <f>NAMS!K1087</f>
        <v>USA</v>
      </c>
      <c r="N1087" cm="1">
        <f t="array" ref="N1087">IF(VLOOKUP(M1087,$A$2:$F$198,COLUMN($F:$F),FALSE)=0,NA(),VLOOKUP(M1087,$A$2:$F$198,COLUMN($F:$F),FALSE))</f>
        <v>63809.64</v>
      </c>
      <c r="T1087" s="75">
        <f>AAS!B1087</f>
        <v>1086</v>
      </c>
      <c r="U1087" s="75" t="str">
        <f>AAS!C1087</f>
        <v>USA</v>
      </c>
      <c r="V1087" cm="1">
        <f t="array" ref="V1087">IF(VLOOKUP(U1087,$A$2:$F$198,COLUMN($F:$F),FALSE)=0,NA(),VLOOKUP(U1087,$A$2:$F$198,COLUMN($F:$F),FALSE))</f>
        <v>63809.64</v>
      </c>
    </row>
    <row r="1088" spans="12:22">
      <c r="L1088">
        <f>NAMS!B1088</f>
        <v>1190</v>
      </c>
      <c r="M1088" t="str">
        <f>NAMS!K1088</f>
        <v>USA</v>
      </c>
      <c r="N1088" cm="1">
        <f t="array" ref="N1088">IF(VLOOKUP(M1088,$A$2:$F$198,COLUMN($F:$F),FALSE)=0,NA(),VLOOKUP(M1088,$A$2:$F$198,COLUMN($F:$F),FALSE))</f>
        <v>63809.64</v>
      </c>
      <c r="T1088" s="75">
        <f>AAS!B1088</f>
        <v>1087</v>
      </c>
      <c r="U1088" s="75" t="str">
        <f>AAS!C1088</f>
        <v>USA</v>
      </c>
      <c r="V1088" cm="1">
        <f t="array" ref="V1088">IF(VLOOKUP(U1088,$A$2:$F$198,COLUMN($F:$F),FALSE)=0,NA(),VLOOKUP(U1088,$A$2:$F$198,COLUMN($F:$F),FALSE))</f>
        <v>63809.64</v>
      </c>
    </row>
    <row r="1089" spans="12:22">
      <c r="L1089">
        <f>NAMS!B1089</f>
        <v>1191</v>
      </c>
      <c r="M1089" t="str">
        <f>NAMS!K1089</f>
        <v>USA</v>
      </c>
      <c r="N1089" cm="1">
        <f t="array" ref="N1089">IF(VLOOKUP(M1089,$A$2:$F$198,COLUMN($F:$F),FALSE)=0,NA(),VLOOKUP(M1089,$A$2:$F$198,COLUMN($F:$F),FALSE))</f>
        <v>63809.64</v>
      </c>
      <c r="T1089" s="75">
        <f>AAS!B1089</f>
        <v>1088</v>
      </c>
      <c r="U1089" s="75" t="str">
        <f>AAS!C1089</f>
        <v>USA</v>
      </c>
      <c r="V1089" cm="1">
        <f t="array" ref="V1089">IF(VLOOKUP(U1089,$A$2:$F$198,COLUMN($F:$F),FALSE)=0,NA(),VLOOKUP(U1089,$A$2:$F$198,COLUMN($F:$F),FALSE))</f>
        <v>63809.64</v>
      </c>
    </row>
    <row r="1090" spans="12:22">
      <c r="L1090">
        <f>NAMS!B1090</f>
        <v>1192</v>
      </c>
      <c r="M1090" t="str">
        <f>NAMS!K1090</f>
        <v>USA</v>
      </c>
      <c r="N1090" cm="1">
        <f t="array" ref="N1090">IF(VLOOKUP(M1090,$A$2:$F$198,COLUMN($F:$F),FALSE)=0,NA(),VLOOKUP(M1090,$A$2:$F$198,COLUMN($F:$F),FALSE))</f>
        <v>63809.64</v>
      </c>
      <c r="T1090" s="75">
        <f>AAS!B1090</f>
        <v>1089</v>
      </c>
      <c r="U1090" s="75" t="str">
        <f>AAS!C1090</f>
        <v>USA</v>
      </c>
      <c r="V1090" cm="1">
        <f t="array" ref="V1090">IF(VLOOKUP(U1090,$A$2:$F$198,COLUMN($F:$F),FALSE)=0,NA(),VLOOKUP(U1090,$A$2:$F$198,COLUMN($F:$F),FALSE))</f>
        <v>63809.64</v>
      </c>
    </row>
    <row r="1091" spans="12:22">
      <c r="L1091">
        <f>NAMS!B1091</f>
        <v>1193</v>
      </c>
      <c r="M1091" t="str">
        <f>NAMS!K1091</f>
        <v>USA</v>
      </c>
      <c r="N1091" cm="1">
        <f t="array" ref="N1091">IF(VLOOKUP(M1091,$A$2:$F$198,COLUMN($F:$F),FALSE)=0,NA(),VLOOKUP(M1091,$A$2:$F$198,COLUMN($F:$F),FALSE))</f>
        <v>63809.64</v>
      </c>
      <c r="T1091" s="75">
        <f>AAS!B1091</f>
        <v>1090</v>
      </c>
      <c r="U1091" s="75" t="str">
        <f>AAS!C1091</f>
        <v>USA</v>
      </c>
      <c r="V1091" cm="1">
        <f t="array" ref="V1091">IF(VLOOKUP(U1091,$A$2:$F$198,COLUMN($F:$F),FALSE)=0,NA(),VLOOKUP(U1091,$A$2:$F$198,COLUMN($F:$F),FALSE))</f>
        <v>63809.64</v>
      </c>
    </row>
    <row r="1092" spans="12:22">
      <c r="L1092">
        <f>NAMS!B1092</f>
        <v>1194</v>
      </c>
      <c r="M1092" t="str">
        <f>NAMS!K1092</f>
        <v>USA</v>
      </c>
      <c r="N1092" cm="1">
        <f t="array" ref="N1092">IF(VLOOKUP(M1092,$A$2:$F$198,COLUMN($F:$F),FALSE)=0,NA(),VLOOKUP(M1092,$A$2:$F$198,COLUMN($F:$F),FALSE))</f>
        <v>63809.64</v>
      </c>
      <c r="T1092" s="75">
        <f>AAS!B1092</f>
        <v>1091</v>
      </c>
      <c r="U1092" s="75" t="str">
        <f>AAS!C1092</f>
        <v>USA</v>
      </c>
      <c r="V1092" cm="1">
        <f t="array" ref="V1092">IF(VLOOKUP(U1092,$A$2:$F$198,COLUMN($F:$F),FALSE)=0,NA(),VLOOKUP(U1092,$A$2:$F$198,COLUMN($F:$F),FALSE))</f>
        <v>63809.64</v>
      </c>
    </row>
    <row r="1093" spans="12:22">
      <c r="L1093">
        <f>NAMS!B1093</f>
        <v>1195</v>
      </c>
      <c r="M1093" t="str">
        <f>NAMS!K1093</f>
        <v>USA</v>
      </c>
      <c r="N1093" cm="1">
        <f t="array" ref="N1093">IF(VLOOKUP(M1093,$A$2:$F$198,COLUMN($F:$F),FALSE)=0,NA(),VLOOKUP(M1093,$A$2:$F$198,COLUMN($F:$F),FALSE))</f>
        <v>63809.64</v>
      </c>
      <c r="T1093" s="75">
        <f>AAS!B1093</f>
        <v>1092</v>
      </c>
      <c r="U1093" s="75" t="str">
        <f>AAS!C1093</f>
        <v>Canada</v>
      </c>
      <c r="V1093" cm="1">
        <f t="array" ref="V1093">IF(VLOOKUP(U1093,$A$2:$F$198,COLUMN($F:$F),FALSE)=0,NA(),VLOOKUP(U1093,$A$2:$F$198,COLUMN($F:$F),FALSE))</f>
        <v>49196.49</v>
      </c>
    </row>
    <row r="1094" spans="12:22">
      <c r="L1094">
        <f>NAMS!B1094</f>
        <v>1196</v>
      </c>
      <c r="M1094" t="str">
        <f>NAMS!K1094</f>
        <v>Israel</v>
      </c>
      <c r="N1094" cm="1">
        <f t="array" ref="N1094">IF(VLOOKUP(M1094,$A$2:$F$198,COLUMN($F:$F),FALSE)=0,NA(),VLOOKUP(M1094,$A$2:$F$198,COLUMN($F:$F),FALSE))</f>
        <v>41377.49</v>
      </c>
      <c r="T1094" s="75">
        <f>AAS!B1094</f>
        <v>1093</v>
      </c>
      <c r="U1094" s="75" t="str">
        <f>AAS!C1094</f>
        <v>USA</v>
      </c>
      <c r="V1094" cm="1">
        <f t="array" ref="V1094">IF(VLOOKUP(U1094,$A$2:$F$198,COLUMN($F:$F),FALSE)=0,NA(),VLOOKUP(U1094,$A$2:$F$198,COLUMN($F:$F),FALSE))</f>
        <v>63809.64</v>
      </c>
    </row>
    <row r="1095" spans="12:22">
      <c r="L1095">
        <f>NAMS!B1095</f>
        <v>1197</v>
      </c>
      <c r="M1095" t="str">
        <f>NAMS!K1095</f>
        <v>USA</v>
      </c>
      <c r="N1095" cm="1">
        <f t="array" ref="N1095">IF(VLOOKUP(M1095,$A$2:$F$198,COLUMN($F:$F),FALSE)=0,NA(),VLOOKUP(M1095,$A$2:$F$198,COLUMN($F:$F),FALSE))</f>
        <v>63809.64</v>
      </c>
      <c r="T1095" s="75">
        <f>AAS!B1095</f>
        <v>1094</v>
      </c>
      <c r="U1095" s="75" t="str">
        <f>AAS!C1095</f>
        <v>USA</v>
      </c>
      <c r="V1095" cm="1">
        <f t="array" ref="V1095">IF(VLOOKUP(U1095,$A$2:$F$198,COLUMN($F:$F),FALSE)=0,NA(),VLOOKUP(U1095,$A$2:$F$198,COLUMN($F:$F),FALSE))</f>
        <v>63809.64</v>
      </c>
    </row>
    <row r="1096" spans="12:22">
      <c r="L1096">
        <f>NAMS!B1096</f>
        <v>1198</v>
      </c>
      <c r="M1096" t="str">
        <f>NAMS!K1096</f>
        <v>USA</v>
      </c>
      <c r="N1096" cm="1">
        <f t="array" ref="N1096">IF(VLOOKUP(M1096,$A$2:$F$198,COLUMN($F:$F),FALSE)=0,NA(),VLOOKUP(M1096,$A$2:$F$198,COLUMN($F:$F),FALSE))</f>
        <v>63809.64</v>
      </c>
      <c r="T1096" s="75">
        <f>AAS!B1096</f>
        <v>1095</v>
      </c>
      <c r="U1096" s="75" t="str">
        <f>AAS!C1096</f>
        <v>USA</v>
      </c>
      <c r="V1096" cm="1">
        <f t="array" ref="V1096">IF(VLOOKUP(U1096,$A$2:$F$198,COLUMN($F:$F),FALSE)=0,NA(),VLOOKUP(U1096,$A$2:$F$198,COLUMN($F:$F),FALSE))</f>
        <v>63809.64</v>
      </c>
    </row>
    <row r="1097" spans="12:22">
      <c r="L1097">
        <f>NAMS!B1097</f>
        <v>1199</v>
      </c>
      <c r="M1097" t="str">
        <f>NAMS!K1097</f>
        <v>USA</v>
      </c>
      <c r="N1097" cm="1">
        <f t="array" ref="N1097">IF(VLOOKUP(M1097,$A$2:$F$198,COLUMN($F:$F),FALSE)=0,NA(),VLOOKUP(M1097,$A$2:$F$198,COLUMN($F:$F),FALSE))</f>
        <v>63809.64</v>
      </c>
      <c r="T1097" s="75">
        <f>AAS!B1097</f>
        <v>1096</v>
      </c>
      <c r="U1097" s="75" t="str">
        <f>AAS!C1097</f>
        <v>USA</v>
      </c>
      <c r="V1097" cm="1">
        <f t="array" ref="V1097">IF(VLOOKUP(U1097,$A$2:$F$198,COLUMN($F:$F),FALSE)=0,NA(),VLOOKUP(U1097,$A$2:$F$198,COLUMN($F:$F),FALSE))</f>
        <v>63809.64</v>
      </c>
    </row>
    <row r="1098" spans="12:22">
      <c r="L1098">
        <f>NAMS!B1098</f>
        <v>1200</v>
      </c>
      <c r="M1098" t="str">
        <f>NAMS!K1098</f>
        <v>USA</v>
      </c>
      <c r="N1098" cm="1">
        <f t="array" ref="N1098">IF(VLOOKUP(M1098,$A$2:$F$198,COLUMN($F:$F),FALSE)=0,NA(),VLOOKUP(M1098,$A$2:$F$198,COLUMN($F:$F),FALSE))</f>
        <v>63809.64</v>
      </c>
      <c r="T1098" s="75">
        <f>AAS!B1098</f>
        <v>1097</v>
      </c>
      <c r="U1098" s="75" t="str">
        <f>AAS!C1098</f>
        <v>Australia</v>
      </c>
      <c r="V1098" cm="1">
        <f t="array" ref="V1098">IF(VLOOKUP(U1098,$A$2:$F$198,COLUMN($F:$F),FALSE)=0,NA(),VLOOKUP(U1098,$A$2:$F$198,COLUMN($F:$F),FALSE))</f>
        <v>61250.7</v>
      </c>
    </row>
    <row r="1099" spans="12:22">
      <c r="L1099">
        <f>NAMS!B1099</f>
        <v>1201</v>
      </c>
      <c r="M1099" t="str">
        <f>NAMS!K1099</f>
        <v>USA</v>
      </c>
      <c r="N1099" cm="1">
        <f t="array" ref="N1099">IF(VLOOKUP(M1099,$A$2:$F$198,COLUMN($F:$F),FALSE)=0,NA(),VLOOKUP(M1099,$A$2:$F$198,COLUMN($F:$F),FALSE))</f>
        <v>63809.64</v>
      </c>
      <c r="T1099" s="75">
        <f>AAS!B1099</f>
        <v>1098</v>
      </c>
      <c r="U1099" s="75" t="str">
        <f>AAS!C1099</f>
        <v>USA</v>
      </c>
      <c r="V1099" cm="1">
        <f t="array" ref="V1099">IF(VLOOKUP(U1099,$A$2:$F$198,COLUMN($F:$F),FALSE)=0,NA(),VLOOKUP(U1099,$A$2:$F$198,COLUMN($F:$F),FALSE))</f>
        <v>63809.64</v>
      </c>
    </row>
    <row r="1100" spans="12:22">
      <c r="L1100">
        <f>NAMS!B1100</f>
        <v>1202</v>
      </c>
      <c r="M1100" t="str">
        <f>NAMS!K1100</f>
        <v>Canada</v>
      </c>
      <c r="N1100" cm="1">
        <f t="array" ref="N1100">IF(VLOOKUP(M1100,$A$2:$F$198,COLUMN($F:$F),FALSE)=0,NA(),VLOOKUP(M1100,$A$2:$F$198,COLUMN($F:$F),FALSE))</f>
        <v>49196.49</v>
      </c>
      <c r="T1100" s="75">
        <f>AAS!B1100</f>
        <v>1099</v>
      </c>
      <c r="U1100" s="75" t="str">
        <f>AAS!C1100</f>
        <v>USA</v>
      </c>
      <c r="V1100" cm="1">
        <f t="array" ref="V1100">IF(VLOOKUP(U1100,$A$2:$F$198,COLUMN($F:$F),FALSE)=0,NA(),VLOOKUP(U1100,$A$2:$F$198,COLUMN($F:$F),FALSE))</f>
        <v>63809.64</v>
      </c>
    </row>
    <row r="1101" spans="12:22">
      <c r="L1101">
        <f>NAMS!B1101</f>
        <v>1203</v>
      </c>
      <c r="M1101" t="str">
        <f>NAMS!K1101</f>
        <v>USA</v>
      </c>
      <c r="N1101" cm="1">
        <f t="array" ref="N1101">IF(VLOOKUP(M1101,$A$2:$F$198,COLUMN($F:$F),FALSE)=0,NA(),VLOOKUP(M1101,$A$2:$F$198,COLUMN($F:$F),FALSE))</f>
        <v>63809.64</v>
      </c>
      <c r="T1101" s="75">
        <f>AAS!B1101</f>
        <v>1100</v>
      </c>
      <c r="U1101" s="75" t="str">
        <f>AAS!C1101</f>
        <v>USA</v>
      </c>
      <c r="V1101" cm="1">
        <f t="array" ref="V1101">IF(VLOOKUP(U1101,$A$2:$F$198,COLUMN($F:$F),FALSE)=0,NA(),VLOOKUP(U1101,$A$2:$F$198,COLUMN($F:$F),FALSE))</f>
        <v>63809.64</v>
      </c>
    </row>
    <row r="1102" spans="12:22">
      <c r="L1102">
        <f>NAMS!B1102</f>
        <v>1204</v>
      </c>
      <c r="M1102" t="str">
        <f>NAMS!K1102</f>
        <v>Japan</v>
      </c>
      <c r="N1102" cm="1">
        <f t="array" ref="N1102">IF(VLOOKUP(M1102,$A$2:$F$198,COLUMN($F:$F),FALSE)=0,NA(),VLOOKUP(M1102,$A$2:$F$198,COLUMN($F:$F),FALSE))</f>
        <v>41314.410000000003</v>
      </c>
      <c r="T1102" s="75">
        <f>AAS!B1102</f>
        <v>1101</v>
      </c>
      <c r="U1102" s="75" t="str">
        <f>AAS!C1102</f>
        <v>Russia</v>
      </c>
      <c r="V1102" cm="1">
        <f t="array" ref="V1102">IF(VLOOKUP(U1102,$A$2:$F$198,COLUMN($F:$F),FALSE)=0,NA(),VLOOKUP(U1102,$A$2:$F$198,COLUMN($F:$F),FALSE))</f>
        <v>11082.17</v>
      </c>
    </row>
    <row r="1103" spans="12:22">
      <c r="L1103">
        <f>NAMS!B1103</f>
        <v>1205</v>
      </c>
      <c r="M1103" t="str">
        <f>NAMS!K1103</f>
        <v>USA</v>
      </c>
      <c r="N1103" cm="1">
        <f t="array" ref="N1103">IF(VLOOKUP(M1103,$A$2:$F$198,COLUMN($F:$F),FALSE)=0,NA(),VLOOKUP(M1103,$A$2:$F$198,COLUMN($F:$F),FALSE))</f>
        <v>63809.64</v>
      </c>
      <c r="T1103" s="75">
        <f>AAS!B1103</f>
        <v>1102</v>
      </c>
      <c r="U1103" s="75" t="str">
        <f>AAS!C1103</f>
        <v>USA</v>
      </c>
      <c r="V1103" cm="1">
        <f t="array" ref="V1103">IF(VLOOKUP(U1103,$A$2:$F$198,COLUMN($F:$F),FALSE)=0,NA(),VLOOKUP(U1103,$A$2:$F$198,COLUMN($F:$F),FALSE))</f>
        <v>63809.64</v>
      </c>
    </row>
    <row r="1104" spans="12:22">
      <c r="L1104">
        <f>NAMS!B1104</f>
        <v>1206</v>
      </c>
      <c r="M1104" t="str">
        <f>NAMS!K1104</f>
        <v>China</v>
      </c>
      <c r="N1104" cm="1">
        <f t="array" ref="N1104">IF(VLOOKUP(M1104,$A$2:$F$198,COLUMN($F:$F),FALSE)=0,NA(),VLOOKUP(M1104,$A$2:$F$198,COLUMN($F:$F),FALSE))</f>
        <v>10121.299999999999</v>
      </c>
      <c r="T1104" s="75">
        <f>AAS!B1104</f>
        <v>1103</v>
      </c>
      <c r="U1104" s="75" t="str">
        <f>AAS!C1104</f>
        <v>USA</v>
      </c>
      <c r="V1104" cm="1">
        <f t="array" ref="V1104">IF(VLOOKUP(U1104,$A$2:$F$198,COLUMN($F:$F),FALSE)=0,NA(),VLOOKUP(U1104,$A$2:$F$198,COLUMN($F:$F),FALSE))</f>
        <v>63809.64</v>
      </c>
    </row>
    <row r="1105" spans="12:22">
      <c r="L1105">
        <f>NAMS!B1105</f>
        <v>1207</v>
      </c>
      <c r="M1105" t="str">
        <f>NAMS!K1105</f>
        <v>USA</v>
      </c>
      <c r="N1105" cm="1">
        <f t="array" ref="N1105">IF(VLOOKUP(M1105,$A$2:$F$198,COLUMN($F:$F),FALSE)=0,NA(),VLOOKUP(M1105,$A$2:$F$198,COLUMN($F:$F),FALSE))</f>
        <v>63809.64</v>
      </c>
      <c r="T1105" s="75">
        <f>AAS!B1105</f>
        <v>1104</v>
      </c>
      <c r="U1105" s="75" t="str">
        <f>AAS!C1105</f>
        <v>USA</v>
      </c>
      <c r="V1105" cm="1">
        <f t="array" ref="V1105">IF(VLOOKUP(U1105,$A$2:$F$198,COLUMN($F:$F),FALSE)=0,NA(),VLOOKUP(U1105,$A$2:$F$198,COLUMN($F:$F),FALSE))</f>
        <v>63809.64</v>
      </c>
    </row>
    <row r="1106" spans="12:22">
      <c r="L1106">
        <f>NAMS!B1106</f>
        <v>1208</v>
      </c>
      <c r="M1106" t="str">
        <f>NAMS!K1106</f>
        <v>Argentina</v>
      </c>
      <c r="N1106" cm="1">
        <f t="array" ref="N1106">IF(VLOOKUP(M1106,$A$2:$F$198,COLUMN($F:$F),FALSE)=0,NA(),VLOOKUP(M1106,$A$2:$F$198,COLUMN($F:$F),FALSE))</f>
        <v>15801.16</v>
      </c>
      <c r="T1106" s="75">
        <f>AAS!B1106</f>
        <v>1105</v>
      </c>
      <c r="U1106" s="75" t="str">
        <f>AAS!C1106</f>
        <v>USA</v>
      </c>
      <c r="V1106" cm="1">
        <f t="array" ref="V1106">IF(VLOOKUP(U1106,$A$2:$F$198,COLUMN($F:$F),FALSE)=0,NA(),VLOOKUP(U1106,$A$2:$F$198,COLUMN($F:$F),FALSE))</f>
        <v>63809.64</v>
      </c>
    </row>
    <row r="1107" spans="12:22">
      <c r="L1107">
        <f>NAMS!B1107</f>
        <v>1209</v>
      </c>
      <c r="M1107" t="str">
        <f>NAMS!K1107</f>
        <v>USA</v>
      </c>
      <c r="N1107" cm="1">
        <f t="array" ref="N1107">IF(VLOOKUP(M1107,$A$2:$F$198,COLUMN($F:$F),FALSE)=0,NA(),VLOOKUP(M1107,$A$2:$F$198,COLUMN($F:$F),FALSE))</f>
        <v>63809.64</v>
      </c>
      <c r="T1107" s="75">
        <f>AAS!B1107</f>
        <v>1106</v>
      </c>
      <c r="U1107" s="75" t="str">
        <f>AAS!C1107</f>
        <v>USA</v>
      </c>
      <c r="V1107" cm="1">
        <f t="array" ref="V1107">IF(VLOOKUP(U1107,$A$2:$F$198,COLUMN($F:$F),FALSE)=0,NA(),VLOOKUP(U1107,$A$2:$F$198,COLUMN($F:$F),FALSE))</f>
        <v>63809.64</v>
      </c>
    </row>
    <row r="1108" spans="12:22">
      <c r="L1108">
        <f>NAMS!B1108</f>
        <v>1210</v>
      </c>
      <c r="M1108" t="str">
        <f>NAMS!K1108</f>
        <v>Canada</v>
      </c>
      <c r="N1108" cm="1">
        <f t="array" ref="N1108">IF(VLOOKUP(M1108,$A$2:$F$198,COLUMN($F:$F),FALSE)=0,NA(),VLOOKUP(M1108,$A$2:$F$198,COLUMN($F:$F),FALSE))</f>
        <v>49196.49</v>
      </c>
      <c r="T1108" s="75">
        <f>AAS!B1108</f>
        <v>1107</v>
      </c>
      <c r="U1108" s="75" t="str">
        <f>AAS!C1108</f>
        <v>USA</v>
      </c>
      <c r="V1108" cm="1">
        <f t="array" ref="V1108">IF(VLOOKUP(U1108,$A$2:$F$198,COLUMN($F:$F),FALSE)=0,NA(),VLOOKUP(U1108,$A$2:$F$198,COLUMN($F:$F),FALSE))</f>
        <v>63809.64</v>
      </c>
    </row>
    <row r="1109" spans="12:22">
      <c r="L1109">
        <f>NAMS!B1109</f>
        <v>1211</v>
      </c>
      <c r="M1109" t="str">
        <f>NAMS!K1109</f>
        <v>Israel</v>
      </c>
      <c r="N1109" cm="1">
        <f t="array" ref="N1109">IF(VLOOKUP(M1109,$A$2:$F$198,COLUMN($F:$F),FALSE)=0,NA(),VLOOKUP(M1109,$A$2:$F$198,COLUMN($F:$F),FALSE))</f>
        <v>41377.49</v>
      </c>
      <c r="T1109" s="75">
        <f>AAS!B1109</f>
        <v>1108</v>
      </c>
      <c r="U1109" s="75" t="str">
        <f>AAS!C1109</f>
        <v>USA</v>
      </c>
      <c r="V1109" cm="1">
        <f t="array" ref="V1109">IF(VLOOKUP(U1109,$A$2:$F$198,COLUMN($F:$F),FALSE)=0,NA(),VLOOKUP(U1109,$A$2:$F$198,COLUMN($F:$F),FALSE))</f>
        <v>63809.64</v>
      </c>
    </row>
    <row r="1110" spans="12:22">
      <c r="L1110">
        <f>NAMS!B1110</f>
        <v>1212</v>
      </c>
      <c r="M1110" t="str">
        <f>NAMS!K1110</f>
        <v>USA</v>
      </c>
      <c r="N1110" cm="1">
        <f t="array" ref="N1110">IF(VLOOKUP(M1110,$A$2:$F$198,COLUMN($F:$F),FALSE)=0,NA(),VLOOKUP(M1110,$A$2:$F$198,COLUMN($F:$F),FALSE))</f>
        <v>63809.64</v>
      </c>
      <c r="T1110" s="75">
        <f>AAS!B1110</f>
        <v>1109</v>
      </c>
      <c r="U1110" s="75" t="str">
        <f>AAS!C1110</f>
        <v>USA</v>
      </c>
      <c r="V1110" cm="1">
        <f t="array" ref="V1110">IF(VLOOKUP(U1110,$A$2:$F$198,COLUMN($F:$F),FALSE)=0,NA(),VLOOKUP(U1110,$A$2:$F$198,COLUMN($F:$F),FALSE))</f>
        <v>63809.64</v>
      </c>
    </row>
    <row r="1111" spans="12:22">
      <c r="L1111">
        <f>NAMS!B1111</f>
        <v>1213</v>
      </c>
      <c r="M1111" t="str">
        <f>NAMS!K1111</f>
        <v>United Arab Emirates</v>
      </c>
      <c r="N1111" cm="1">
        <f t="array" ref="N1111">IF(VLOOKUP(M1111,$A$2:$F$198,COLUMN($F:$F),FALSE)=0,NA(),VLOOKUP(M1111,$A$2:$F$198,COLUMN($F:$F),FALSE))</f>
        <v>39342.31</v>
      </c>
      <c r="T1111" s="75">
        <f>AAS!B1111</f>
        <v>1110</v>
      </c>
      <c r="U1111" s="75" t="str">
        <f>AAS!C1111</f>
        <v>USA</v>
      </c>
      <c r="V1111" cm="1">
        <f t="array" ref="V1111">IF(VLOOKUP(U1111,$A$2:$F$198,COLUMN($F:$F),FALSE)=0,NA(),VLOOKUP(U1111,$A$2:$F$198,COLUMN($F:$F),FALSE))</f>
        <v>63809.64</v>
      </c>
    </row>
    <row r="1112" spans="12:22">
      <c r="L1112">
        <f>NAMS!B1112</f>
        <v>1214</v>
      </c>
      <c r="M1112" t="str">
        <f>NAMS!K1112</f>
        <v>USA</v>
      </c>
      <c r="N1112" cm="1">
        <f t="array" ref="N1112">IF(VLOOKUP(M1112,$A$2:$F$198,COLUMN($F:$F),FALSE)=0,NA(),VLOOKUP(M1112,$A$2:$F$198,COLUMN($F:$F),FALSE))</f>
        <v>63809.64</v>
      </c>
      <c r="T1112" s="75">
        <f>AAS!B1112</f>
        <v>1111</v>
      </c>
      <c r="U1112" s="75" t="str">
        <f>AAS!C1112</f>
        <v>USA</v>
      </c>
      <c r="V1112" cm="1">
        <f t="array" ref="V1112">IF(VLOOKUP(U1112,$A$2:$F$198,COLUMN($F:$F),FALSE)=0,NA(),VLOOKUP(U1112,$A$2:$F$198,COLUMN($F:$F),FALSE))</f>
        <v>63809.64</v>
      </c>
    </row>
    <row r="1113" spans="12:22">
      <c r="L1113">
        <f>NAMS!B1113</f>
        <v>1215</v>
      </c>
      <c r="M1113" t="str">
        <f>NAMS!K1113</f>
        <v>USA</v>
      </c>
      <c r="N1113" cm="1">
        <f t="array" ref="N1113">IF(VLOOKUP(M1113,$A$2:$F$198,COLUMN($F:$F),FALSE)=0,NA(),VLOOKUP(M1113,$A$2:$F$198,COLUMN($F:$F),FALSE))</f>
        <v>63809.64</v>
      </c>
      <c r="T1113" s="75">
        <f>AAS!B1113</f>
        <v>1112</v>
      </c>
      <c r="U1113" s="75" t="str">
        <f>AAS!C1113</f>
        <v>USA</v>
      </c>
      <c r="V1113" cm="1">
        <f t="array" ref="V1113">IF(VLOOKUP(U1113,$A$2:$F$198,COLUMN($F:$F),FALSE)=0,NA(),VLOOKUP(U1113,$A$2:$F$198,COLUMN($F:$F),FALSE))</f>
        <v>63809.64</v>
      </c>
    </row>
    <row r="1114" spans="12:22">
      <c r="L1114">
        <f>NAMS!B1114</f>
        <v>1216</v>
      </c>
      <c r="M1114" t="str">
        <f>NAMS!K1114</f>
        <v>USA</v>
      </c>
      <c r="N1114" cm="1">
        <f t="array" ref="N1114">IF(VLOOKUP(M1114,$A$2:$F$198,COLUMN($F:$F),FALSE)=0,NA(),VLOOKUP(M1114,$A$2:$F$198,COLUMN($F:$F),FALSE))</f>
        <v>63809.64</v>
      </c>
      <c r="T1114" s="75">
        <f>AAS!B1114</f>
        <v>1113</v>
      </c>
      <c r="U1114" s="75" t="str">
        <f>AAS!C1114</f>
        <v>USA</v>
      </c>
      <c r="V1114" cm="1">
        <f t="array" ref="V1114">IF(VLOOKUP(U1114,$A$2:$F$198,COLUMN($F:$F),FALSE)=0,NA(),VLOOKUP(U1114,$A$2:$F$198,COLUMN($F:$F),FALSE))</f>
        <v>63809.64</v>
      </c>
    </row>
    <row r="1115" spans="12:22">
      <c r="L1115">
        <f>NAMS!B1115</f>
        <v>1217</v>
      </c>
      <c r="M1115" t="str">
        <f>NAMS!K1115</f>
        <v>USA</v>
      </c>
      <c r="N1115" cm="1">
        <f t="array" ref="N1115">IF(VLOOKUP(M1115,$A$2:$F$198,COLUMN($F:$F),FALSE)=0,NA(),VLOOKUP(M1115,$A$2:$F$198,COLUMN($F:$F),FALSE))</f>
        <v>63809.64</v>
      </c>
      <c r="T1115" s="75">
        <f>AAS!B1115</f>
        <v>1114</v>
      </c>
      <c r="U1115" s="75" t="str">
        <f>AAS!C1115</f>
        <v>USA</v>
      </c>
      <c r="V1115" cm="1">
        <f t="array" ref="V1115">IF(VLOOKUP(U1115,$A$2:$F$198,COLUMN($F:$F),FALSE)=0,NA(),VLOOKUP(U1115,$A$2:$F$198,COLUMN($F:$F),FALSE))</f>
        <v>63809.64</v>
      </c>
    </row>
    <row r="1116" spans="12:22">
      <c r="L1116">
        <f>NAMS!B1116</f>
        <v>1218</v>
      </c>
      <c r="M1116" t="str">
        <f>NAMS!K1116</f>
        <v>USA</v>
      </c>
      <c r="N1116" cm="1">
        <f t="array" ref="N1116">IF(VLOOKUP(M1116,$A$2:$F$198,COLUMN($F:$F),FALSE)=0,NA(),VLOOKUP(M1116,$A$2:$F$198,COLUMN($F:$F),FALSE))</f>
        <v>63809.64</v>
      </c>
      <c r="T1116" s="75">
        <f>AAS!B1116</f>
        <v>1115</v>
      </c>
      <c r="U1116" s="75" t="str">
        <f>AAS!C1116</f>
        <v>USA</v>
      </c>
      <c r="V1116" cm="1">
        <f t="array" ref="V1116">IF(VLOOKUP(U1116,$A$2:$F$198,COLUMN($F:$F),FALSE)=0,NA(),VLOOKUP(U1116,$A$2:$F$198,COLUMN($F:$F),FALSE))</f>
        <v>63809.64</v>
      </c>
    </row>
    <row r="1117" spans="12:22">
      <c r="L1117">
        <f>NAMS!B1117</f>
        <v>1219</v>
      </c>
      <c r="M1117" t="str">
        <f>NAMS!K1117</f>
        <v>USA</v>
      </c>
      <c r="N1117" cm="1">
        <f t="array" ref="N1117">IF(VLOOKUP(M1117,$A$2:$F$198,COLUMN($F:$F),FALSE)=0,NA(),VLOOKUP(M1117,$A$2:$F$198,COLUMN($F:$F),FALSE))</f>
        <v>63809.64</v>
      </c>
      <c r="T1117" s="75">
        <f>AAS!B1117</f>
        <v>1116</v>
      </c>
      <c r="U1117" s="75" t="str">
        <f>AAS!C1117</f>
        <v>USA</v>
      </c>
      <c r="V1117" cm="1">
        <f t="array" ref="V1117">IF(VLOOKUP(U1117,$A$2:$F$198,COLUMN($F:$F),FALSE)=0,NA(),VLOOKUP(U1117,$A$2:$F$198,COLUMN($F:$F),FALSE))</f>
        <v>63809.64</v>
      </c>
    </row>
    <row r="1118" spans="12:22">
      <c r="L1118">
        <f>NAMS!B1118</f>
        <v>1220</v>
      </c>
      <c r="M1118" t="str">
        <f>NAMS!K1118</f>
        <v>USA</v>
      </c>
      <c r="N1118" cm="1">
        <f t="array" ref="N1118">IF(VLOOKUP(M1118,$A$2:$F$198,COLUMN($F:$F),FALSE)=0,NA(),VLOOKUP(M1118,$A$2:$F$198,COLUMN($F:$F),FALSE))</f>
        <v>63809.64</v>
      </c>
      <c r="T1118" s="75">
        <f>AAS!B1118</f>
        <v>1117</v>
      </c>
      <c r="U1118" s="75" t="str">
        <f>AAS!C1118</f>
        <v>USA</v>
      </c>
      <c r="V1118" cm="1">
        <f t="array" ref="V1118">IF(VLOOKUP(U1118,$A$2:$F$198,COLUMN($F:$F),FALSE)=0,NA(),VLOOKUP(U1118,$A$2:$F$198,COLUMN($F:$F),FALSE))</f>
        <v>63809.64</v>
      </c>
    </row>
    <row r="1119" spans="12:22">
      <c r="L1119">
        <f>NAMS!B1119</f>
        <v>1221</v>
      </c>
      <c r="M1119" t="str">
        <f>NAMS!K1119</f>
        <v>USA</v>
      </c>
      <c r="N1119" cm="1">
        <f t="array" ref="N1119">IF(VLOOKUP(M1119,$A$2:$F$198,COLUMN($F:$F),FALSE)=0,NA(),VLOOKUP(M1119,$A$2:$F$198,COLUMN($F:$F),FALSE))</f>
        <v>63809.64</v>
      </c>
      <c r="T1119" s="75">
        <f>AAS!B1119</f>
        <v>1118</v>
      </c>
      <c r="U1119" s="75" t="str">
        <f>AAS!C1119</f>
        <v>USA</v>
      </c>
      <c r="V1119" cm="1">
        <f t="array" ref="V1119">IF(VLOOKUP(U1119,$A$2:$F$198,COLUMN($F:$F),FALSE)=0,NA(),VLOOKUP(U1119,$A$2:$F$198,COLUMN($F:$F),FALSE))</f>
        <v>63809.64</v>
      </c>
    </row>
    <row r="1120" spans="12:22">
      <c r="L1120">
        <f>NAMS!B1120</f>
        <v>1222</v>
      </c>
      <c r="M1120" t="str">
        <f>NAMS!K1120</f>
        <v>USA</v>
      </c>
      <c r="N1120" cm="1">
        <f t="array" ref="N1120">IF(VLOOKUP(M1120,$A$2:$F$198,COLUMN($F:$F),FALSE)=0,NA(),VLOOKUP(M1120,$A$2:$F$198,COLUMN($F:$F),FALSE))</f>
        <v>63809.64</v>
      </c>
      <c r="T1120" s="75">
        <f>AAS!B1120</f>
        <v>1119</v>
      </c>
      <c r="U1120" s="75" t="str">
        <f>AAS!C1120</f>
        <v>USA</v>
      </c>
      <c r="V1120" cm="1">
        <f t="array" ref="V1120">IF(VLOOKUP(U1120,$A$2:$F$198,COLUMN($F:$F),FALSE)=0,NA(),VLOOKUP(U1120,$A$2:$F$198,COLUMN($F:$F),FALSE))</f>
        <v>63809.64</v>
      </c>
    </row>
    <row r="1121" spans="12:22">
      <c r="L1121">
        <f>NAMS!B1121</f>
        <v>1223</v>
      </c>
      <c r="M1121" t="str">
        <f>NAMS!K1121</f>
        <v>Canada</v>
      </c>
      <c r="N1121" cm="1">
        <f t="array" ref="N1121">IF(VLOOKUP(M1121,$A$2:$F$198,COLUMN($F:$F),FALSE)=0,NA(),VLOOKUP(M1121,$A$2:$F$198,COLUMN($F:$F),FALSE))</f>
        <v>49196.49</v>
      </c>
      <c r="T1121" s="75">
        <f>AAS!B1121</f>
        <v>1120</v>
      </c>
      <c r="U1121" s="75" t="str">
        <f>AAS!C1121</f>
        <v>USA</v>
      </c>
      <c r="V1121" cm="1">
        <f t="array" ref="V1121">IF(VLOOKUP(U1121,$A$2:$F$198,COLUMN($F:$F),FALSE)=0,NA(),VLOOKUP(U1121,$A$2:$F$198,COLUMN($F:$F),FALSE))</f>
        <v>63809.64</v>
      </c>
    </row>
    <row r="1122" spans="12:22">
      <c r="L1122">
        <f>NAMS!B1122</f>
        <v>1224</v>
      </c>
      <c r="M1122" t="str">
        <f>NAMS!K1122</f>
        <v>USA</v>
      </c>
      <c r="N1122" cm="1">
        <f t="array" ref="N1122">IF(VLOOKUP(M1122,$A$2:$F$198,COLUMN($F:$F),FALSE)=0,NA(),VLOOKUP(M1122,$A$2:$F$198,COLUMN($F:$F),FALSE))</f>
        <v>63809.64</v>
      </c>
      <c r="T1122" s="75">
        <f>AAS!B1122</f>
        <v>1121</v>
      </c>
      <c r="U1122" s="75" t="str">
        <f>AAS!C1122</f>
        <v>USA</v>
      </c>
      <c r="V1122" cm="1">
        <f t="array" ref="V1122">IF(VLOOKUP(U1122,$A$2:$F$198,COLUMN($F:$F),FALSE)=0,NA(),VLOOKUP(U1122,$A$2:$F$198,COLUMN($F:$F),FALSE))</f>
        <v>63809.64</v>
      </c>
    </row>
    <row r="1123" spans="12:22">
      <c r="L1123">
        <f>NAMS!B1123</f>
        <v>1225</v>
      </c>
      <c r="M1123" t="str">
        <f>NAMS!K1123</f>
        <v>Canada</v>
      </c>
      <c r="N1123" cm="1">
        <f t="array" ref="N1123">IF(VLOOKUP(M1123,$A$2:$F$198,COLUMN($F:$F),FALSE)=0,NA(),VLOOKUP(M1123,$A$2:$F$198,COLUMN($F:$F),FALSE))</f>
        <v>49196.49</v>
      </c>
      <c r="T1123" s="75">
        <f>AAS!B1123</f>
        <v>1122</v>
      </c>
      <c r="U1123" s="75" t="str">
        <f>AAS!C1123</f>
        <v>USA</v>
      </c>
      <c r="V1123" cm="1">
        <f t="array" ref="V1123">IF(VLOOKUP(U1123,$A$2:$F$198,COLUMN($F:$F),FALSE)=0,NA(),VLOOKUP(U1123,$A$2:$F$198,COLUMN($F:$F),FALSE))</f>
        <v>63809.64</v>
      </c>
    </row>
    <row r="1124" spans="12:22">
      <c r="L1124">
        <f>NAMS!B1124</f>
        <v>1226</v>
      </c>
      <c r="M1124" t="str">
        <f>NAMS!K1124</f>
        <v>USA</v>
      </c>
      <c r="N1124" cm="1">
        <f t="array" ref="N1124">IF(VLOOKUP(M1124,$A$2:$F$198,COLUMN($F:$F),FALSE)=0,NA(),VLOOKUP(M1124,$A$2:$F$198,COLUMN($F:$F),FALSE))</f>
        <v>63809.64</v>
      </c>
      <c r="T1124" s="75">
        <f>AAS!B1124</f>
        <v>1123</v>
      </c>
      <c r="U1124" s="75" t="str">
        <f>AAS!C1124</f>
        <v>USA</v>
      </c>
      <c r="V1124" cm="1">
        <f t="array" ref="V1124">IF(VLOOKUP(U1124,$A$2:$F$198,COLUMN($F:$F),FALSE)=0,NA(),VLOOKUP(U1124,$A$2:$F$198,COLUMN($F:$F),FALSE))</f>
        <v>63809.64</v>
      </c>
    </row>
    <row r="1125" spans="12:22">
      <c r="L1125">
        <f>NAMS!B1125</f>
        <v>1227</v>
      </c>
      <c r="M1125" t="str">
        <f>NAMS!K1125</f>
        <v>Israel</v>
      </c>
      <c r="N1125" cm="1">
        <f t="array" ref="N1125">IF(VLOOKUP(M1125,$A$2:$F$198,COLUMN($F:$F),FALSE)=0,NA(),VLOOKUP(M1125,$A$2:$F$198,COLUMN($F:$F),FALSE))</f>
        <v>41377.49</v>
      </c>
      <c r="T1125" s="75">
        <f>AAS!B1125</f>
        <v>1124</v>
      </c>
      <c r="U1125" s="75" t="str">
        <f>AAS!C1125</f>
        <v>USA</v>
      </c>
      <c r="V1125" cm="1">
        <f t="array" ref="V1125">IF(VLOOKUP(U1125,$A$2:$F$198,COLUMN($F:$F),FALSE)=0,NA(),VLOOKUP(U1125,$A$2:$F$198,COLUMN($F:$F),FALSE))</f>
        <v>63809.64</v>
      </c>
    </row>
    <row r="1126" spans="12:22">
      <c r="L1126">
        <f>NAMS!B1126</f>
        <v>1228</v>
      </c>
      <c r="M1126" t="str">
        <f>NAMS!K1126</f>
        <v>Taiwan</v>
      </c>
      <c r="N1126" cm="1">
        <f t="array" ref="N1126">IF(VLOOKUP(M1126,$A$2:$F$198,COLUMN($F:$F),FALSE)=0,NA(),VLOOKUP(M1126,$A$2:$F$198,COLUMN($F:$F),FALSE))</f>
        <v>10121.299999999999</v>
      </c>
      <c r="T1126" s="75">
        <f>AAS!B1126</f>
        <v>1125</v>
      </c>
      <c r="U1126" s="75" t="str">
        <f>AAS!C1126</f>
        <v>USA</v>
      </c>
      <c r="V1126" cm="1">
        <f t="array" ref="V1126">IF(VLOOKUP(U1126,$A$2:$F$198,COLUMN($F:$F),FALSE)=0,NA(),VLOOKUP(U1126,$A$2:$F$198,COLUMN($F:$F),FALSE))</f>
        <v>63809.64</v>
      </c>
    </row>
    <row r="1127" spans="12:22">
      <c r="L1127">
        <f>NAMS!B1127</f>
        <v>1229</v>
      </c>
      <c r="M1127" t="str">
        <f>NAMS!K1127</f>
        <v>Belgium</v>
      </c>
      <c r="N1127" cm="1">
        <f t="array" ref="N1127">IF(VLOOKUP(M1127,$A$2:$F$198,COLUMN($F:$F),FALSE)=0,NA(),VLOOKUP(M1127,$A$2:$F$198,COLUMN($F:$F),FALSE))</f>
        <v>47811.55</v>
      </c>
      <c r="T1127" s="75">
        <f>AAS!B1127</f>
        <v>1126</v>
      </c>
      <c r="U1127" s="75" t="str">
        <f>AAS!C1127</f>
        <v>USA</v>
      </c>
      <c r="V1127" cm="1">
        <f t="array" ref="V1127">IF(VLOOKUP(U1127,$A$2:$F$198,COLUMN($F:$F),FALSE)=0,NA(),VLOOKUP(U1127,$A$2:$F$198,COLUMN($F:$F),FALSE))</f>
        <v>63809.64</v>
      </c>
    </row>
    <row r="1128" spans="12:22">
      <c r="L1128">
        <f>NAMS!B1128</f>
        <v>1230</v>
      </c>
      <c r="M1128" t="str">
        <f>NAMS!K1128</f>
        <v>USA</v>
      </c>
      <c r="N1128" cm="1">
        <f t="array" ref="N1128">IF(VLOOKUP(M1128,$A$2:$F$198,COLUMN($F:$F),FALSE)=0,NA(),VLOOKUP(M1128,$A$2:$F$198,COLUMN($F:$F),FALSE))</f>
        <v>63809.64</v>
      </c>
      <c r="T1128" s="75">
        <f>AAS!B1128</f>
        <v>1127</v>
      </c>
      <c r="U1128" s="75" t="str">
        <f>AAS!C1128</f>
        <v>USA</v>
      </c>
      <c r="V1128" cm="1">
        <f t="array" ref="V1128">IF(VLOOKUP(U1128,$A$2:$F$198,COLUMN($F:$F),FALSE)=0,NA(),VLOOKUP(U1128,$A$2:$F$198,COLUMN($F:$F),FALSE))</f>
        <v>63809.64</v>
      </c>
    </row>
    <row r="1129" spans="12:22">
      <c r="L1129">
        <f>NAMS!B1129</f>
        <v>1231</v>
      </c>
      <c r="M1129" t="str">
        <f>NAMS!K1129</f>
        <v>USA</v>
      </c>
      <c r="N1129" cm="1">
        <f t="array" ref="N1129">IF(VLOOKUP(M1129,$A$2:$F$198,COLUMN($F:$F),FALSE)=0,NA(),VLOOKUP(M1129,$A$2:$F$198,COLUMN($F:$F),FALSE))</f>
        <v>63809.64</v>
      </c>
      <c r="T1129" s="75">
        <f>AAS!B1129</f>
        <v>1128</v>
      </c>
      <c r="U1129" s="75" t="str">
        <f>AAS!C1129</f>
        <v>Germany</v>
      </c>
      <c r="V1129" cm="1">
        <f t="array" ref="V1129">IF(VLOOKUP(U1129,$A$2:$F$198,COLUMN($F:$F),FALSE)=0,NA(),VLOOKUP(U1129,$A$2:$F$198,COLUMN($F:$F),FALSE))</f>
        <v>49180.54</v>
      </c>
    </row>
    <row r="1130" spans="12:22">
      <c r="L1130">
        <f>NAMS!B1130</f>
        <v>1232</v>
      </c>
      <c r="M1130" t="str">
        <f>NAMS!K1130</f>
        <v>USA</v>
      </c>
      <c r="N1130" cm="1">
        <f t="array" ref="N1130">IF(VLOOKUP(M1130,$A$2:$F$198,COLUMN($F:$F),FALSE)=0,NA(),VLOOKUP(M1130,$A$2:$F$198,COLUMN($F:$F),FALSE))</f>
        <v>63809.64</v>
      </c>
      <c r="T1130" s="75">
        <f>AAS!B1130</f>
        <v>1129</v>
      </c>
      <c r="U1130" s="75" t="str">
        <f>AAS!C1130</f>
        <v>USA</v>
      </c>
      <c r="V1130" cm="1">
        <f t="array" ref="V1130">IF(VLOOKUP(U1130,$A$2:$F$198,COLUMN($F:$F),FALSE)=0,NA(),VLOOKUP(U1130,$A$2:$F$198,COLUMN($F:$F),FALSE))</f>
        <v>63809.64</v>
      </c>
    </row>
    <row r="1131" spans="12:22">
      <c r="L1131">
        <f>NAMS!B1131</f>
        <v>1233</v>
      </c>
      <c r="M1131" t="str">
        <f>NAMS!K1131</f>
        <v>Hungary</v>
      </c>
      <c r="N1131" cm="1">
        <f t="array" ref="N1131">IF(VLOOKUP(M1131,$A$2:$F$198,COLUMN($F:$F),FALSE)=0,NA(),VLOOKUP(M1131,$A$2:$F$198,COLUMN($F:$F),FALSE))</f>
        <v>15459.9</v>
      </c>
      <c r="T1131" s="75">
        <f>AAS!B1131</f>
        <v>1130</v>
      </c>
      <c r="U1131" s="75" t="str">
        <f>AAS!C1131</f>
        <v>USA</v>
      </c>
      <c r="V1131" cm="1">
        <f t="array" ref="V1131">IF(VLOOKUP(U1131,$A$2:$F$198,COLUMN($F:$F),FALSE)=0,NA(),VLOOKUP(U1131,$A$2:$F$198,COLUMN($F:$F),FALSE))</f>
        <v>63809.64</v>
      </c>
    </row>
    <row r="1132" spans="12:22">
      <c r="L1132">
        <f>NAMS!B1132</f>
        <v>1234</v>
      </c>
      <c r="M1132" t="str">
        <f>NAMS!K1132</f>
        <v>USA</v>
      </c>
      <c r="N1132" cm="1">
        <f t="array" ref="N1132">IF(VLOOKUP(M1132,$A$2:$F$198,COLUMN($F:$F),FALSE)=0,NA(),VLOOKUP(M1132,$A$2:$F$198,COLUMN($F:$F),FALSE))</f>
        <v>63809.64</v>
      </c>
      <c r="T1132" s="75">
        <f>AAS!B1132</f>
        <v>1131</v>
      </c>
      <c r="U1132" s="75" t="str">
        <f>AAS!C1132</f>
        <v>USA</v>
      </c>
      <c r="V1132" cm="1">
        <f t="array" ref="V1132">IF(VLOOKUP(U1132,$A$2:$F$198,COLUMN($F:$F),FALSE)=0,NA(),VLOOKUP(U1132,$A$2:$F$198,COLUMN($F:$F),FALSE))</f>
        <v>63809.64</v>
      </c>
    </row>
    <row r="1133" spans="12:22">
      <c r="L1133">
        <f>NAMS!B1133</f>
        <v>1235</v>
      </c>
      <c r="M1133" t="str">
        <f>NAMS!K1133</f>
        <v>USA</v>
      </c>
      <c r="N1133" cm="1">
        <f t="array" ref="N1133">IF(VLOOKUP(M1133,$A$2:$F$198,COLUMN($F:$F),FALSE)=0,NA(),VLOOKUP(M1133,$A$2:$F$198,COLUMN($F:$F),FALSE))</f>
        <v>63809.64</v>
      </c>
      <c r="T1133" s="75">
        <f>AAS!B1133</f>
        <v>1132</v>
      </c>
      <c r="U1133" s="75" t="str">
        <f>AAS!C1133</f>
        <v>USA</v>
      </c>
      <c r="V1133" cm="1">
        <f t="array" ref="V1133">IF(VLOOKUP(U1133,$A$2:$F$198,COLUMN($F:$F),FALSE)=0,NA(),VLOOKUP(U1133,$A$2:$F$198,COLUMN($F:$F),FALSE))</f>
        <v>63809.64</v>
      </c>
    </row>
    <row r="1134" spans="12:22">
      <c r="L1134">
        <f>NAMS!B1134</f>
        <v>1236</v>
      </c>
      <c r="M1134" t="str">
        <f>NAMS!K1134</f>
        <v>USA</v>
      </c>
      <c r="N1134" cm="1">
        <f t="array" ref="N1134">IF(VLOOKUP(M1134,$A$2:$F$198,COLUMN($F:$F),FALSE)=0,NA(),VLOOKUP(M1134,$A$2:$F$198,COLUMN($F:$F),FALSE))</f>
        <v>63809.64</v>
      </c>
      <c r="T1134" s="75">
        <f>AAS!B1134</f>
        <v>1133</v>
      </c>
      <c r="U1134" s="75" t="str">
        <f>AAS!C1134</f>
        <v>Unknown</v>
      </c>
      <c r="V1134" t="e" cm="1">
        <f t="array" ref="V1134">IF(VLOOKUP(U1134,$A$2:$F$198,COLUMN($F:$F),FALSE)=0,NA(),VLOOKUP(U1134,$A$2:$F$198,COLUMN($F:$F),FALSE))</f>
        <v>#N/A</v>
      </c>
    </row>
    <row r="1135" spans="12:22">
      <c r="L1135">
        <f>NAMS!B1135</f>
        <v>1237</v>
      </c>
      <c r="M1135" t="str">
        <f>NAMS!K1135</f>
        <v>USA</v>
      </c>
      <c r="N1135" cm="1">
        <f t="array" ref="N1135">IF(VLOOKUP(M1135,$A$2:$F$198,COLUMN($F:$F),FALSE)=0,NA(),VLOOKUP(M1135,$A$2:$F$198,COLUMN($F:$F),FALSE))</f>
        <v>63809.64</v>
      </c>
      <c r="T1135" s="75">
        <f>AAS!B1135</f>
        <v>1134</v>
      </c>
      <c r="U1135" s="75" t="str">
        <f>AAS!C1135</f>
        <v>USA</v>
      </c>
      <c r="V1135" cm="1">
        <f t="array" ref="V1135">IF(VLOOKUP(U1135,$A$2:$F$198,COLUMN($F:$F),FALSE)=0,NA(),VLOOKUP(U1135,$A$2:$F$198,COLUMN($F:$F),FALSE))</f>
        <v>63809.64</v>
      </c>
    </row>
    <row r="1136" spans="12:22">
      <c r="L1136">
        <f>NAMS!B1136</f>
        <v>1238</v>
      </c>
      <c r="M1136" t="str">
        <f>NAMS!K1136</f>
        <v>USA</v>
      </c>
      <c r="N1136" cm="1">
        <f t="array" ref="N1136">IF(VLOOKUP(M1136,$A$2:$F$198,COLUMN($F:$F),FALSE)=0,NA(),VLOOKUP(M1136,$A$2:$F$198,COLUMN($F:$F),FALSE))</f>
        <v>63809.64</v>
      </c>
      <c r="T1136" s="75">
        <f>AAS!B1136</f>
        <v>1135</v>
      </c>
      <c r="U1136" s="75" t="str">
        <f>AAS!C1136</f>
        <v>USA</v>
      </c>
      <c r="V1136" cm="1">
        <f t="array" ref="V1136">IF(VLOOKUP(U1136,$A$2:$F$198,COLUMN($F:$F),FALSE)=0,NA(),VLOOKUP(U1136,$A$2:$F$198,COLUMN($F:$F),FALSE))</f>
        <v>63809.64</v>
      </c>
    </row>
    <row r="1137" spans="12:22">
      <c r="L1137">
        <f>NAMS!B1137</f>
        <v>1239</v>
      </c>
      <c r="M1137" t="str">
        <f>NAMS!K1137</f>
        <v>USA</v>
      </c>
      <c r="N1137" cm="1">
        <f t="array" ref="N1137">IF(VLOOKUP(M1137,$A$2:$F$198,COLUMN($F:$F),FALSE)=0,NA(),VLOOKUP(M1137,$A$2:$F$198,COLUMN($F:$F),FALSE))</f>
        <v>63809.64</v>
      </c>
      <c r="T1137" s="75">
        <f>AAS!B1137</f>
        <v>1136</v>
      </c>
      <c r="U1137" s="75" t="str">
        <f>AAS!C1137</f>
        <v>USA</v>
      </c>
      <c r="V1137" cm="1">
        <f t="array" ref="V1137">IF(VLOOKUP(U1137,$A$2:$F$198,COLUMN($F:$F),FALSE)=0,NA(),VLOOKUP(U1137,$A$2:$F$198,COLUMN($F:$F),FALSE))</f>
        <v>63809.64</v>
      </c>
    </row>
    <row r="1138" spans="12:22">
      <c r="L1138">
        <f>NAMS!B1138</f>
        <v>1240</v>
      </c>
      <c r="M1138" t="str">
        <f>NAMS!K1138</f>
        <v>USA</v>
      </c>
      <c r="N1138" cm="1">
        <f t="array" ref="N1138">IF(VLOOKUP(M1138,$A$2:$F$198,COLUMN($F:$F),FALSE)=0,NA(),VLOOKUP(M1138,$A$2:$F$198,COLUMN($F:$F),FALSE))</f>
        <v>63809.64</v>
      </c>
      <c r="T1138" s="75">
        <f>AAS!B1138</f>
        <v>1137</v>
      </c>
      <c r="U1138" s="75" t="str">
        <f>AAS!C1138</f>
        <v>USA</v>
      </c>
      <c r="V1138" cm="1">
        <f t="array" ref="V1138">IF(VLOOKUP(U1138,$A$2:$F$198,COLUMN($F:$F),FALSE)=0,NA(),VLOOKUP(U1138,$A$2:$F$198,COLUMN($F:$F),FALSE))</f>
        <v>63809.64</v>
      </c>
    </row>
    <row r="1139" spans="12:22">
      <c r="L1139">
        <f>NAMS!B1139</f>
        <v>1241</v>
      </c>
      <c r="M1139" t="str">
        <f>NAMS!K1139</f>
        <v>USA</v>
      </c>
      <c r="N1139" cm="1">
        <f t="array" ref="N1139">IF(VLOOKUP(M1139,$A$2:$F$198,COLUMN($F:$F),FALSE)=0,NA(),VLOOKUP(M1139,$A$2:$F$198,COLUMN($F:$F),FALSE))</f>
        <v>63809.64</v>
      </c>
      <c r="T1139" s="75">
        <f>AAS!B1139</f>
        <v>1138</v>
      </c>
      <c r="U1139" s="75" t="str">
        <f>AAS!C1139</f>
        <v>USA</v>
      </c>
      <c r="V1139" cm="1">
        <f t="array" ref="V1139">IF(VLOOKUP(U1139,$A$2:$F$198,COLUMN($F:$F),FALSE)=0,NA(),VLOOKUP(U1139,$A$2:$F$198,COLUMN($F:$F),FALSE))</f>
        <v>63809.64</v>
      </c>
    </row>
    <row r="1140" spans="12:22">
      <c r="L1140">
        <f>NAMS!B1140</f>
        <v>1242</v>
      </c>
      <c r="M1140" t="str">
        <f>NAMS!K1140</f>
        <v>USA</v>
      </c>
      <c r="N1140" cm="1">
        <f t="array" ref="N1140">IF(VLOOKUP(M1140,$A$2:$F$198,COLUMN($F:$F),FALSE)=0,NA(),VLOOKUP(M1140,$A$2:$F$198,COLUMN($F:$F),FALSE))</f>
        <v>63809.64</v>
      </c>
      <c r="T1140" s="75">
        <f>AAS!B1140</f>
        <v>1139</v>
      </c>
      <c r="U1140" s="75" t="str">
        <f>AAS!C1140</f>
        <v>USA</v>
      </c>
      <c r="V1140" cm="1">
        <f t="array" ref="V1140">IF(VLOOKUP(U1140,$A$2:$F$198,COLUMN($F:$F),FALSE)=0,NA(),VLOOKUP(U1140,$A$2:$F$198,COLUMN($F:$F),FALSE))</f>
        <v>63809.64</v>
      </c>
    </row>
    <row r="1141" spans="12:22">
      <c r="L1141">
        <f>NAMS!B1141</f>
        <v>1243</v>
      </c>
      <c r="M1141" t="str">
        <f>NAMS!K1141</f>
        <v>Singapore</v>
      </c>
      <c r="N1141" cm="1">
        <f t="array" ref="N1141">IF(VLOOKUP(M1141,$A$2:$F$198,COLUMN($F:$F),FALSE)=0,NA(),VLOOKUP(M1141,$A$2:$F$198,COLUMN($F:$F),FALSE))</f>
        <v>56679.16</v>
      </c>
      <c r="T1141" s="75">
        <f>AAS!B1141</f>
        <v>1140</v>
      </c>
      <c r="U1141" s="75" t="str">
        <f>AAS!C1141</f>
        <v>USA</v>
      </c>
      <c r="V1141" cm="1">
        <f t="array" ref="V1141">IF(VLOOKUP(U1141,$A$2:$F$198,COLUMN($F:$F),FALSE)=0,NA(),VLOOKUP(U1141,$A$2:$F$198,COLUMN($F:$F),FALSE))</f>
        <v>63809.64</v>
      </c>
    </row>
    <row r="1142" spans="12:22">
      <c r="L1142">
        <f>NAMS!B1142</f>
        <v>1244</v>
      </c>
      <c r="M1142" t="str">
        <f>NAMS!K1142</f>
        <v>Saudi Arabia</v>
      </c>
      <c r="N1142" cm="1">
        <f t="array" ref="N1142">IF(VLOOKUP(M1142,$A$2:$F$198,COLUMN($F:$F),FALSE)=0,NA(),VLOOKUP(M1142,$A$2:$F$198,COLUMN($F:$F),FALSE))</f>
        <v>21764.39</v>
      </c>
      <c r="T1142" s="75">
        <f>AAS!B1142</f>
        <v>1141</v>
      </c>
      <c r="U1142" s="75" t="str">
        <f>AAS!C1142</f>
        <v>USA</v>
      </c>
      <c r="V1142" cm="1">
        <f t="array" ref="V1142">IF(VLOOKUP(U1142,$A$2:$F$198,COLUMN($F:$F),FALSE)=0,NA(),VLOOKUP(U1142,$A$2:$F$198,COLUMN($F:$F),FALSE))</f>
        <v>63809.64</v>
      </c>
    </row>
    <row r="1143" spans="12:22">
      <c r="L1143">
        <f>NAMS!B1143</f>
        <v>1245</v>
      </c>
      <c r="M1143" t="str">
        <f>NAMS!K1143</f>
        <v>Singapore</v>
      </c>
      <c r="N1143" cm="1">
        <f t="array" ref="N1143">IF(VLOOKUP(M1143,$A$2:$F$198,COLUMN($F:$F),FALSE)=0,NA(),VLOOKUP(M1143,$A$2:$F$198,COLUMN($F:$F),FALSE))</f>
        <v>56679.16</v>
      </c>
      <c r="T1143" s="75">
        <f>AAS!B1143</f>
        <v>1142</v>
      </c>
      <c r="U1143" s="75" t="str">
        <f>AAS!C1143</f>
        <v>USA</v>
      </c>
      <c r="V1143" cm="1">
        <f t="array" ref="V1143">IF(VLOOKUP(U1143,$A$2:$F$198,COLUMN($F:$F),FALSE)=0,NA(),VLOOKUP(U1143,$A$2:$F$198,COLUMN($F:$F),FALSE))</f>
        <v>63809.64</v>
      </c>
    </row>
    <row r="1144" spans="12:22">
      <c r="L1144">
        <f>NAMS!B1144</f>
        <v>1246</v>
      </c>
      <c r="M1144" t="str">
        <f>NAMS!K1144</f>
        <v>USA</v>
      </c>
      <c r="N1144" cm="1">
        <f t="array" ref="N1144">IF(VLOOKUP(M1144,$A$2:$F$198,COLUMN($F:$F),FALSE)=0,NA(),VLOOKUP(M1144,$A$2:$F$198,COLUMN($F:$F),FALSE))</f>
        <v>63809.64</v>
      </c>
      <c r="T1144" s="75">
        <f>AAS!B1144</f>
        <v>1143</v>
      </c>
      <c r="U1144" s="75" t="str">
        <f>AAS!C1144</f>
        <v>USA</v>
      </c>
      <c r="V1144" cm="1">
        <f t="array" ref="V1144">IF(VLOOKUP(U1144,$A$2:$F$198,COLUMN($F:$F),FALSE)=0,NA(),VLOOKUP(U1144,$A$2:$F$198,COLUMN($F:$F),FALSE))</f>
        <v>63809.64</v>
      </c>
    </row>
    <row r="1145" spans="12:22">
      <c r="L1145">
        <f>NAMS!B1145</f>
        <v>1247</v>
      </c>
      <c r="M1145" t="str">
        <f>NAMS!K1145</f>
        <v>China</v>
      </c>
      <c r="N1145" cm="1">
        <f t="array" ref="N1145">IF(VLOOKUP(M1145,$A$2:$F$198,COLUMN($F:$F),FALSE)=0,NA(),VLOOKUP(M1145,$A$2:$F$198,COLUMN($F:$F),FALSE))</f>
        <v>10121.299999999999</v>
      </c>
      <c r="T1145" s="75">
        <f>AAS!B1145</f>
        <v>1144</v>
      </c>
      <c r="U1145" s="75" t="str">
        <f>AAS!C1145</f>
        <v>USA</v>
      </c>
      <c r="V1145" cm="1">
        <f t="array" ref="V1145">IF(VLOOKUP(U1145,$A$2:$F$198,COLUMN($F:$F),FALSE)=0,NA(),VLOOKUP(U1145,$A$2:$F$198,COLUMN($F:$F),FALSE))</f>
        <v>63809.64</v>
      </c>
    </row>
    <row r="1146" spans="12:22">
      <c r="L1146">
        <f>NAMS!B1146</f>
        <v>1248</v>
      </c>
      <c r="M1146" t="str">
        <f>NAMS!K1146</f>
        <v>USA</v>
      </c>
      <c r="N1146" cm="1">
        <f t="array" ref="N1146">IF(VLOOKUP(M1146,$A$2:$F$198,COLUMN($F:$F),FALSE)=0,NA(),VLOOKUP(M1146,$A$2:$F$198,COLUMN($F:$F),FALSE))</f>
        <v>63809.64</v>
      </c>
      <c r="T1146" s="75">
        <f>AAS!B1146</f>
        <v>1145</v>
      </c>
      <c r="U1146" s="75" t="str">
        <f>AAS!C1146</f>
        <v>USA</v>
      </c>
      <c r="V1146" cm="1">
        <f t="array" ref="V1146">IF(VLOOKUP(U1146,$A$2:$F$198,COLUMN($F:$F),FALSE)=0,NA(),VLOOKUP(U1146,$A$2:$F$198,COLUMN($F:$F),FALSE))</f>
        <v>63809.64</v>
      </c>
    </row>
    <row r="1147" spans="12:22">
      <c r="L1147">
        <f>NAMS!B1147</f>
        <v>1249</v>
      </c>
      <c r="M1147" t="str">
        <f>NAMS!K1147</f>
        <v>USA</v>
      </c>
      <c r="N1147" cm="1">
        <f t="array" ref="N1147">IF(VLOOKUP(M1147,$A$2:$F$198,COLUMN($F:$F),FALSE)=0,NA(),VLOOKUP(M1147,$A$2:$F$198,COLUMN($F:$F),FALSE))</f>
        <v>63809.64</v>
      </c>
      <c r="T1147" s="75">
        <f>AAS!B1147</f>
        <v>1146</v>
      </c>
      <c r="U1147" s="75" t="str">
        <f>AAS!C1147</f>
        <v>USA</v>
      </c>
      <c r="V1147" cm="1">
        <f t="array" ref="V1147">IF(VLOOKUP(U1147,$A$2:$F$198,COLUMN($F:$F),FALSE)=0,NA(),VLOOKUP(U1147,$A$2:$F$198,COLUMN($F:$F),FALSE))</f>
        <v>63809.64</v>
      </c>
    </row>
    <row r="1148" spans="12:22">
      <c r="L1148">
        <f>NAMS!B1148</f>
        <v>1250</v>
      </c>
      <c r="M1148" t="str">
        <f>NAMS!K1148</f>
        <v>USA</v>
      </c>
      <c r="N1148" cm="1">
        <f t="array" ref="N1148">IF(VLOOKUP(M1148,$A$2:$F$198,COLUMN($F:$F),FALSE)=0,NA(),VLOOKUP(M1148,$A$2:$F$198,COLUMN($F:$F),FALSE))</f>
        <v>63809.64</v>
      </c>
      <c r="T1148" s="75">
        <f>AAS!B1148</f>
        <v>1147</v>
      </c>
      <c r="U1148" s="75" t="str">
        <f>AAS!C1148</f>
        <v>USA</v>
      </c>
      <c r="V1148" cm="1">
        <f t="array" ref="V1148">IF(VLOOKUP(U1148,$A$2:$F$198,COLUMN($F:$F),FALSE)=0,NA(),VLOOKUP(U1148,$A$2:$F$198,COLUMN($F:$F),FALSE))</f>
        <v>63809.64</v>
      </c>
    </row>
    <row r="1149" spans="12:22">
      <c r="L1149">
        <f>NAMS!B1149</f>
        <v>1251</v>
      </c>
      <c r="M1149" t="str">
        <f>NAMS!K1149</f>
        <v>USA</v>
      </c>
      <c r="N1149" cm="1">
        <f t="array" ref="N1149">IF(VLOOKUP(M1149,$A$2:$F$198,COLUMN($F:$F),FALSE)=0,NA(),VLOOKUP(M1149,$A$2:$F$198,COLUMN($F:$F),FALSE))</f>
        <v>63809.64</v>
      </c>
      <c r="T1149" s="75">
        <f>AAS!B1149</f>
        <v>1148</v>
      </c>
      <c r="U1149" s="75" t="str">
        <f>AAS!C1149</f>
        <v>USA</v>
      </c>
      <c r="V1149" cm="1">
        <f t="array" ref="V1149">IF(VLOOKUP(U1149,$A$2:$F$198,COLUMN($F:$F),FALSE)=0,NA(),VLOOKUP(U1149,$A$2:$F$198,COLUMN($F:$F),FALSE))</f>
        <v>63809.64</v>
      </c>
    </row>
    <row r="1150" spans="12:22">
      <c r="L1150">
        <f>NAMS!B1150</f>
        <v>1252</v>
      </c>
      <c r="M1150" t="str">
        <f>NAMS!K1150</f>
        <v>USA</v>
      </c>
      <c r="N1150" cm="1">
        <f t="array" ref="N1150">IF(VLOOKUP(M1150,$A$2:$F$198,COLUMN($F:$F),FALSE)=0,NA(),VLOOKUP(M1150,$A$2:$F$198,COLUMN($F:$F),FALSE))</f>
        <v>63809.64</v>
      </c>
      <c r="T1150" s="75">
        <f>AAS!B1150</f>
        <v>1149</v>
      </c>
      <c r="U1150" s="75" t="str">
        <f>AAS!C1150</f>
        <v>USA</v>
      </c>
      <c r="V1150" cm="1">
        <f t="array" ref="V1150">IF(VLOOKUP(U1150,$A$2:$F$198,COLUMN($F:$F),FALSE)=0,NA(),VLOOKUP(U1150,$A$2:$F$198,COLUMN($F:$F),FALSE))</f>
        <v>63809.64</v>
      </c>
    </row>
    <row r="1151" spans="12:22">
      <c r="L1151">
        <f>NAMS!B1151</f>
        <v>1253</v>
      </c>
      <c r="M1151" t="str">
        <f>NAMS!K1151</f>
        <v>USA</v>
      </c>
      <c r="N1151" cm="1">
        <f t="array" ref="N1151">IF(VLOOKUP(M1151,$A$2:$F$198,COLUMN($F:$F),FALSE)=0,NA(),VLOOKUP(M1151,$A$2:$F$198,COLUMN($F:$F),FALSE))</f>
        <v>63809.64</v>
      </c>
      <c r="T1151" s="75">
        <f>AAS!B1151</f>
        <v>1150</v>
      </c>
      <c r="U1151" s="75" t="str">
        <f>AAS!C1151</f>
        <v>USA</v>
      </c>
      <c r="V1151" cm="1">
        <f t="array" ref="V1151">IF(VLOOKUP(U1151,$A$2:$F$198,COLUMN($F:$F),FALSE)=0,NA(),VLOOKUP(U1151,$A$2:$F$198,COLUMN($F:$F),FALSE))</f>
        <v>63809.64</v>
      </c>
    </row>
    <row r="1152" spans="12:22">
      <c r="L1152">
        <f>NAMS!B1152</f>
        <v>1254</v>
      </c>
      <c r="M1152" t="str">
        <f>NAMS!K1152</f>
        <v>USA</v>
      </c>
      <c r="N1152" cm="1">
        <f t="array" ref="N1152">IF(VLOOKUP(M1152,$A$2:$F$198,COLUMN($F:$F),FALSE)=0,NA(),VLOOKUP(M1152,$A$2:$F$198,COLUMN($F:$F),FALSE))</f>
        <v>63809.64</v>
      </c>
      <c r="T1152" s="75">
        <f>AAS!B1152</f>
        <v>1151</v>
      </c>
      <c r="U1152" s="75" t="str">
        <f>AAS!C1152</f>
        <v>USA</v>
      </c>
      <c r="V1152" cm="1">
        <f t="array" ref="V1152">IF(VLOOKUP(U1152,$A$2:$F$198,COLUMN($F:$F),FALSE)=0,NA(),VLOOKUP(U1152,$A$2:$F$198,COLUMN($F:$F),FALSE))</f>
        <v>63809.64</v>
      </c>
    </row>
    <row r="1153" spans="12:22">
      <c r="L1153">
        <f>NAMS!B1153</f>
        <v>1255</v>
      </c>
      <c r="M1153" t="str">
        <f>NAMS!K1153</f>
        <v>Austria</v>
      </c>
      <c r="N1153" cm="1">
        <f t="array" ref="N1153">IF(VLOOKUP(M1153,$A$2:$F$198,COLUMN($F:$F),FALSE)=0,NA(),VLOOKUP(M1153,$A$2:$F$198,COLUMN($F:$F),FALSE))</f>
        <v>51375.45</v>
      </c>
      <c r="T1153" s="75">
        <f>AAS!B1153</f>
        <v>1152</v>
      </c>
      <c r="U1153" s="75" t="str">
        <f>AAS!C1153</f>
        <v>USA</v>
      </c>
      <c r="V1153" cm="1">
        <f t="array" ref="V1153">IF(VLOOKUP(U1153,$A$2:$F$198,COLUMN($F:$F),FALSE)=0,NA(),VLOOKUP(U1153,$A$2:$F$198,COLUMN($F:$F),FALSE))</f>
        <v>63809.64</v>
      </c>
    </row>
    <row r="1154" spans="12:22">
      <c r="L1154">
        <f>NAMS!B1154</f>
        <v>1256</v>
      </c>
      <c r="M1154" t="str">
        <f>NAMS!K1154</f>
        <v>USA</v>
      </c>
      <c r="N1154" cm="1">
        <f t="array" ref="N1154">IF(VLOOKUP(M1154,$A$2:$F$198,COLUMN($F:$F),FALSE)=0,NA(),VLOOKUP(M1154,$A$2:$F$198,COLUMN($F:$F),FALSE))</f>
        <v>63809.64</v>
      </c>
      <c r="T1154" s="75">
        <f>AAS!B1154</f>
        <v>1153</v>
      </c>
      <c r="U1154" s="75" t="str">
        <f>AAS!C1154</f>
        <v>Brazil</v>
      </c>
      <c r="V1154" cm="1">
        <f t="array" ref="V1154">IF(VLOOKUP(U1154,$A$2:$F$198,COLUMN($F:$F),FALSE)=0,NA(),VLOOKUP(U1154,$A$2:$F$198,COLUMN($F:$F),FALSE))</f>
        <v>10913.42</v>
      </c>
    </row>
    <row r="1155" spans="12:22">
      <c r="L1155">
        <f>NAMS!B1155</f>
        <v>1257</v>
      </c>
      <c r="M1155" t="str">
        <f>NAMS!K1155</f>
        <v>USA</v>
      </c>
      <c r="N1155" cm="1">
        <f t="array" ref="N1155">IF(VLOOKUP(M1155,$A$2:$F$198,COLUMN($F:$F),FALSE)=0,NA(),VLOOKUP(M1155,$A$2:$F$198,COLUMN($F:$F),FALSE))</f>
        <v>63809.64</v>
      </c>
      <c r="T1155" s="75">
        <f>AAS!B1155</f>
        <v>1154</v>
      </c>
      <c r="U1155" s="75" t="str">
        <f>AAS!C1155</f>
        <v>USA</v>
      </c>
      <c r="V1155" cm="1">
        <f t="array" ref="V1155">IF(VLOOKUP(U1155,$A$2:$F$198,COLUMN($F:$F),FALSE)=0,NA(),VLOOKUP(U1155,$A$2:$F$198,COLUMN($F:$F),FALSE))</f>
        <v>63809.64</v>
      </c>
    </row>
    <row r="1156" spans="12:22">
      <c r="L1156">
        <f>NAMS!B1156</f>
        <v>1258</v>
      </c>
      <c r="M1156" t="str">
        <f>NAMS!K1156</f>
        <v>USA</v>
      </c>
      <c r="N1156" cm="1">
        <f t="array" ref="N1156">IF(VLOOKUP(M1156,$A$2:$F$198,COLUMN($F:$F),FALSE)=0,NA(),VLOOKUP(M1156,$A$2:$F$198,COLUMN($F:$F),FALSE))</f>
        <v>63809.64</v>
      </c>
      <c r="T1156" s="75">
        <f>AAS!B1156</f>
        <v>1155</v>
      </c>
      <c r="U1156" s="75" t="str">
        <f>AAS!C1156</f>
        <v>USA</v>
      </c>
      <c r="V1156" cm="1">
        <f t="array" ref="V1156">IF(VLOOKUP(U1156,$A$2:$F$198,COLUMN($F:$F),FALSE)=0,NA(),VLOOKUP(U1156,$A$2:$F$198,COLUMN($F:$F),FALSE))</f>
        <v>63809.64</v>
      </c>
    </row>
    <row r="1157" spans="12:22">
      <c r="L1157">
        <f>NAMS!B1157</f>
        <v>1259</v>
      </c>
      <c r="M1157" t="str">
        <f>NAMS!K1157</f>
        <v>USA</v>
      </c>
      <c r="N1157" cm="1">
        <f t="array" ref="N1157">IF(VLOOKUP(M1157,$A$2:$F$198,COLUMN($F:$F),FALSE)=0,NA(),VLOOKUP(M1157,$A$2:$F$198,COLUMN($F:$F),FALSE))</f>
        <v>63809.64</v>
      </c>
      <c r="T1157" s="75">
        <f>AAS!B1157</f>
        <v>1156</v>
      </c>
      <c r="U1157" s="75" t="str">
        <f>AAS!C1157</f>
        <v>USA</v>
      </c>
      <c r="V1157" cm="1">
        <f t="array" ref="V1157">IF(VLOOKUP(U1157,$A$2:$F$198,COLUMN($F:$F),FALSE)=0,NA(),VLOOKUP(U1157,$A$2:$F$198,COLUMN($F:$F),FALSE))</f>
        <v>63809.64</v>
      </c>
    </row>
    <row r="1158" spans="12:22">
      <c r="L1158">
        <f>NAMS!B1158</f>
        <v>1260</v>
      </c>
      <c r="M1158" t="str">
        <f>NAMS!K1158</f>
        <v>Australia</v>
      </c>
      <c r="N1158" cm="1">
        <f t="array" ref="N1158">IF(VLOOKUP(M1158,$A$2:$F$198,COLUMN($F:$F),FALSE)=0,NA(),VLOOKUP(M1158,$A$2:$F$198,COLUMN($F:$F),FALSE))</f>
        <v>61250.7</v>
      </c>
      <c r="T1158" s="75">
        <f>AAS!B1158</f>
        <v>1157</v>
      </c>
      <c r="U1158" s="75" t="str">
        <f>AAS!C1158</f>
        <v>USA</v>
      </c>
      <c r="V1158" cm="1">
        <f t="array" ref="V1158">IF(VLOOKUP(U1158,$A$2:$F$198,COLUMN($F:$F),FALSE)=0,NA(),VLOOKUP(U1158,$A$2:$F$198,COLUMN($F:$F),FALSE))</f>
        <v>63809.64</v>
      </c>
    </row>
    <row r="1159" spans="12:22">
      <c r="L1159">
        <f>NAMS!B1159</f>
        <v>1261</v>
      </c>
      <c r="M1159" t="str">
        <f>NAMS!K1159</f>
        <v>Canada</v>
      </c>
      <c r="N1159" cm="1">
        <f t="array" ref="N1159">IF(VLOOKUP(M1159,$A$2:$F$198,COLUMN($F:$F),FALSE)=0,NA(),VLOOKUP(M1159,$A$2:$F$198,COLUMN($F:$F),FALSE))</f>
        <v>49196.49</v>
      </c>
      <c r="T1159" s="75">
        <f>AAS!B1159</f>
        <v>1158</v>
      </c>
      <c r="U1159" s="75" t="str">
        <f>AAS!C1159</f>
        <v>USA</v>
      </c>
      <c r="V1159" cm="1">
        <f t="array" ref="V1159">IF(VLOOKUP(U1159,$A$2:$F$198,COLUMN($F:$F),FALSE)=0,NA(),VLOOKUP(U1159,$A$2:$F$198,COLUMN($F:$F),FALSE))</f>
        <v>63809.64</v>
      </c>
    </row>
    <row r="1160" spans="12:22">
      <c r="L1160">
        <f>NAMS!B1160</f>
        <v>1262</v>
      </c>
      <c r="M1160" t="str">
        <f>NAMS!K1160</f>
        <v>USA</v>
      </c>
      <c r="N1160" cm="1">
        <f t="array" ref="N1160">IF(VLOOKUP(M1160,$A$2:$F$198,COLUMN($F:$F),FALSE)=0,NA(),VLOOKUP(M1160,$A$2:$F$198,COLUMN($F:$F),FALSE))</f>
        <v>63809.64</v>
      </c>
      <c r="T1160" s="75">
        <f>AAS!B1160</f>
        <v>1159</v>
      </c>
      <c r="U1160" s="75" t="str">
        <f>AAS!C1160</f>
        <v>USA</v>
      </c>
      <c r="V1160" cm="1">
        <f t="array" ref="V1160">IF(VLOOKUP(U1160,$A$2:$F$198,COLUMN($F:$F),FALSE)=0,NA(),VLOOKUP(U1160,$A$2:$F$198,COLUMN($F:$F),FALSE))</f>
        <v>63809.64</v>
      </c>
    </row>
    <row r="1161" spans="12:22">
      <c r="L1161">
        <f>NAMS!B1161</f>
        <v>1263</v>
      </c>
      <c r="M1161" t="str">
        <f>NAMS!K1161</f>
        <v>USA</v>
      </c>
      <c r="N1161" cm="1">
        <f t="array" ref="N1161">IF(VLOOKUP(M1161,$A$2:$F$198,COLUMN($F:$F),FALSE)=0,NA(),VLOOKUP(M1161,$A$2:$F$198,COLUMN($F:$F),FALSE))</f>
        <v>63809.64</v>
      </c>
      <c r="T1161" s="75">
        <f>AAS!B1161</f>
        <v>1160</v>
      </c>
      <c r="U1161" s="75" t="str">
        <f>AAS!C1161</f>
        <v>USA</v>
      </c>
      <c r="V1161" cm="1">
        <f t="array" ref="V1161">IF(VLOOKUP(U1161,$A$2:$F$198,COLUMN($F:$F),FALSE)=0,NA(),VLOOKUP(U1161,$A$2:$F$198,COLUMN($F:$F),FALSE))</f>
        <v>63809.64</v>
      </c>
    </row>
    <row r="1162" spans="12:22">
      <c r="L1162">
        <f>NAMS!B1162</f>
        <v>1264</v>
      </c>
      <c r="M1162" t="str">
        <f>NAMS!K1162</f>
        <v>Canada</v>
      </c>
      <c r="N1162" cm="1">
        <f t="array" ref="N1162">IF(VLOOKUP(M1162,$A$2:$F$198,COLUMN($F:$F),FALSE)=0,NA(),VLOOKUP(M1162,$A$2:$F$198,COLUMN($F:$F),FALSE))</f>
        <v>49196.49</v>
      </c>
      <c r="T1162" s="75">
        <f>AAS!B1162</f>
        <v>1161</v>
      </c>
      <c r="U1162" s="75" t="str">
        <f>AAS!C1162</f>
        <v>South Korea</v>
      </c>
      <c r="V1162" cm="1">
        <f t="array" ref="V1162">IF(VLOOKUP(U1162,$A$2:$F$198,COLUMN($F:$F),FALSE)=0,NA(),VLOOKUP(U1162,$A$2:$F$198,COLUMN($F:$F),FALSE))</f>
        <v>32154.02</v>
      </c>
    </row>
    <row r="1163" spans="12:22">
      <c r="L1163">
        <f>NAMS!B1163</f>
        <v>1265</v>
      </c>
      <c r="M1163" t="str">
        <f>NAMS!K1163</f>
        <v>USA</v>
      </c>
      <c r="N1163" cm="1">
        <f t="array" ref="N1163">IF(VLOOKUP(M1163,$A$2:$F$198,COLUMN($F:$F),FALSE)=0,NA(),VLOOKUP(M1163,$A$2:$F$198,COLUMN($F:$F),FALSE))</f>
        <v>63809.64</v>
      </c>
      <c r="T1163" s="75">
        <f>AAS!B1163</f>
        <v>1162</v>
      </c>
      <c r="U1163" s="75" t="str">
        <f>AAS!C1163</f>
        <v>USA</v>
      </c>
      <c r="V1163" cm="1">
        <f t="array" ref="V1163">IF(VLOOKUP(U1163,$A$2:$F$198,COLUMN($F:$F),FALSE)=0,NA(),VLOOKUP(U1163,$A$2:$F$198,COLUMN($F:$F),FALSE))</f>
        <v>63809.64</v>
      </c>
    </row>
    <row r="1164" spans="12:22">
      <c r="L1164">
        <f>NAMS!B1164</f>
        <v>1266</v>
      </c>
      <c r="M1164" t="str">
        <f>NAMS!K1164</f>
        <v>USA</v>
      </c>
      <c r="N1164" cm="1">
        <f t="array" ref="N1164">IF(VLOOKUP(M1164,$A$2:$F$198,COLUMN($F:$F),FALSE)=0,NA(),VLOOKUP(M1164,$A$2:$F$198,COLUMN($F:$F),FALSE))</f>
        <v>63809.64</v>
      </c>
      <c r="T1164" s="75">
        <f>AAS!B1164</f>
        <v>1163</v>
      </c>
      <c r="U1164" s="75" t="str">
        <f>AAS!C1164</f>
        <v>USA</v>
      </c>
      <c r="V1164" cm="1">
        <f t="array" ref="V1164">IF(VLOOKUP(U1164,$A$2:$F$198,COLUMN($F:$F),FALSE)=0,NA(),VLOOKUP(U1164,$A$2:$F$198,COLUMN($F:$F),FALSE))</f>
        <v>63809.64</v>
      </c>
    </row>
    <row r="1165" spans="12:22">
      <c r="L1165">
        <f>NAMS!B1165</f>
        <v>1267</v>
      </c>
      <c r="M1165" t="str">
        <f>NAMS!K1165</f>
        <v>USA</v>
      </c>
      <c r="N1165" cm="1">
        <f t="array" ref="N1165">IF(VLOOKUP(M1165,$A$2:$F$198,COLUMN($F:$F),FALSE)=0,NA(),VLOOKUP(M1165,$A$2:$F$198,COLUMN($F:$F),FALSE))</f>
        <v>63809.64</v>
      </c>
      <c r="T1165" s="75">
        <f>AAS!B1165</f>
        <v>1164</v>
      </c>
      <c r="U1165" s="75" t="str">
        <f>AAS!C1165</f>
        <v>USA</v>
      </c>
      <c r="V1165" cm="1">
        <f t="array" ref="V1165">IF(VLOOKUP(U1165,$A$2:$F$198,COLUMN($F:$F),FALSE)=0,NA(),VLOOKUP(U1165,$A$2:$F$198,COLUMN($F:$F),FALSE))</f>
        <v>63809.64</v>
      </c>
    </row>
    <row r="1166" spans="12:22">
      <c r="L1166">
        <f>NAMS!B1166</f>
        <v>1268</v>
      </c>
      <c r="M1166" t="str">
        <f>NAMS!K1166</f>
        <v>Russia</v>
      </c>
      <c r="N1166" cm="1">
        <f t="array" ref="N1166">IF(VLOOKUP(M1166,$A$2:$F$198,COLUMN($F:$F),FALSE)=0,NA(),VLOOKUP(M1166,$A$2:$F$198,COLUMN($F:$F),FALSE))</f>
        <v>11082.17</v>
      </c>
      <c r="T1166" s="75">
        <f>AAS!B1166</f>
        <v>1165</v>
      </c>
      <c r="U1166" s="75" t="str">
        <f>AAS!C1166</f>
        <v>USA</v>
      </c>
      <c r="V1166" cm="1">
        <f t="array" ref="V1166">IF(VLOOKUP(U1166,$A$2:$F$198,COLUMN($F:$F),FALSE)=0,NA(),VLOOKUP(U1166,$A$2:$F$198,COLUMN($F:$F),FALSE))</f>
        <v>63809.64</v>
      </c>
    </row>
    <row r="1167" spans="12:22">
      <c r="L1167">
        <f>NAMS!B1167</f>
        <v>1269</v>
      </c>
      <c r="M1167" t="str">
        <f>NAMS!K1167</f>
        <v>Canada</v>
      </c>
      <c r="N1167" cm="1">
        <f t="array" ref="N1167">IF(VLOOKUP(M1167,$A$2:$F$198,COLUMN($F:$F),FALSE)=0,NA(),VLOOKUP(M1167,$A$2:$F$198,COLUMN($F:$F),FALSE))</f>
        <v>49196.49</v>
      </c>
      <c r="T1167" s="75">
        <f>AAS!B1167</f>
        <v>1166</v>
      </c>
      <c r="U1167" s="75" t="str">
        <f>AAS!C1167</f>
        <v>USA</v>
      </c>
      <c r="V1167" cm="1">
        <f t="array" ref="V1167">IF(VLOOKUP(U1167,$A$2:$F$198,COLUMN($F:$F),FALSE)=0,NA(),VLOOKUP(U1167,$A$2:$F$198,COLUMN($F:$F),FALSE))</f>
        <v>63809.64</v>
      </c>
    </row>
    <row r="1168" spans="12:22">
      <c r="L1168">
        <f>NAMS!B1168</f>
        <v>1270</v>
      </c>
      <c r="M1168" t="str">
        <f>NAMS!K1168</f>
        <v>USA</v>
      </c>
      <c r="N1168" cm="1">
        <f t="array" ref="N1168">IF(VLOOKUP(M1168,$A$2:$F$198,COLUMN($F:$F),FALSE)=0,NA(),VLOOKUP(M1168,$A$2:$F$198,COLUMN($F:$F),FALSE))</f>
        <v>63809.64</v>
      </c>
      <c r="T1168" s="75">
        <f>AAS!B1168</f>
        <v>1167</v>
      </c>
      <c r="U1168" s="75" t="str">
        <f>AAS!C1168</f>
        <v>USA</v>
      </c>
      <c r="V1168" cm="1">
        <f t="array" ref="V1168">IF(VLOOKUP(U1168,$A$2:$F$198,COLUMN($F:$F),FALSE)=0,NA(),VLOOKUP(U1168,$A$2:$F$198,COLUMN($F:$F),FALSE))</f>
        <v>63809.64</v>
      </c>
    </row>
    <row r="1169" spans="12:22">
      <c r="L1169">
        <f>NAMS!B1169</f>
        <v>1271</v>
      </c>
      <c r="M1169" t="str">
        <f>NAMS!K1169</f>
        <v>USA</v>
      </c>
      <c r="N1169" cm="1">
        <f t="array" ref="N1169">IF(VLOOKUP(M1169,$A$2:$F$198,COLUMN($F:$F),FALSE)=0,NA(),VLOOKUP(M1169,$A$2:$F$198,COLUMN($F:$F),FALSE))</f>
        <v>63809.64</v>
      </c>
      <c r="T1169" s="75">
        <f>AAS!B1169</f>
        <v>1168</v>
      </c>
      <c r="U1169" s="75" t="str">
        <f>AAS!C1169</f>
        <v>USA</v>
      </c>
      <c r="V1169" cm="1">
        <f t="array" ref="V1169">IF(VLOOKUP(U1169,$A$2:$F$198,COLUMN($F:$F),FALSE)=0,NA(),VLOOKUP(U1169,$A$2:$F$198,COLUMN($F:$F),FALSE))</f>
        <v>63809.64</v>
      </c>
    </row>
    <row r="1170" spans="12:22">
      <c r="L1170">
        <f>NAMS!B1170</f>
        <v>1272</v>
      </c>
      <c r="M1170" t="str">
        <f>NAMS!K1170</f>
        <v>USA</v>
      </c>
      <c r="N1170" cm="1">
        <f t="array" ref="N1170">IF(VLOOKUP(M1170,$A$2:$F$198,COLUMN($F:$F),FALSE)=0,NA(),VLOOKUP(M1170,$A$2:$F$198,COLUMN($F:$F),FALSE))</f>
        <v>63809.64</v>
      </c>
      <c r="T1170" s="75">
        <f>AAS!B1170</f>
        <v>1169</v>
      </c>
      <c r="U1170" s="75" t="str">
        <f>AAS!C1170</f>
        <v>USA</v>
      </c>
      <c r="V1170" cm="1">
        <f t="array" ref="V1170">IF(VLOOKUP(U1170,$A$2:$F$198,COLUMN($F:$F),FALSE)=0,NA(),VLOOKUP(U1170,$A$2:$F$198,COLUMN($F:$F),FALSE))</f>
        <v>63809.64</v>
      </c>
    </row>
    <row r="1171" spans="12:22">
      <c r="L1171">
        <f>NAMS!B1171</f>
        <v>1273</v>
      </c>
      <c r="M1171" t="str">
        <f>NAMS!K1171</f>
        <v>USA</v>
      </c>
      <c r="N1171" cm="1">
        <f t="array" ref="N1171">IF(VLOOKUP(M1171,$A$2:$F$198,COLUMN($F:$F),FALSE)=0,NA(),VLOOKUP(M1171,$A$2:$F$198,COLUMN($F:$F),FALSE))</f>
        <v>63809.64</v>
      </c>
      <c r="T1171" s="75">
        <f>AAS!B1171</f>
        <v>1170</v>
      </c>
      <c r="U1171" s="75" t="str">
        <f>AAS!C1171</f>
        <v>USA</v>
      </c>
      <c r="V1171" cm="1">
        <f t="array" ref="V1171">IF(VLOOKUP(U1171,$A$2:$F$198,COLUMN($F:$F),FALSE)=0,NA(),VLOOKUP(U1171,$A$2:$F$198,COLUMN($F:$F),FALSE))</f>
        <v>63809.64</v>
      </c>
    </row>
    <row r="1172" spans="12:22">
      <c r="L1172">
        <f>NAMS!B1172</f>
        <v>1274</v>
      </c>
      <c r="M1172" t="str">
        <f>NAMS!K1172</f>
        <v>USA</v>
      </c>
      <c r="N1172" cm="1">
        <f t="array" ref="N1172">IF(VLOOKUP(M1172,$A$2:$F$198,COLUMN($F:$F),FALSE)=0,NA(),VLOOKUP(M1172,$A$2:$F$198,COLUMN($F:$F),FALSE))</f>
        <v>63809.64</v>
      </c>
      <c r="T1172" s="75">
        <f>AAS!B1172</f>
        <v>1171</v>
      </c>
      <c r="U1172" s="75" t="str">
        <f>AAS!C1172</f>
        <v>USA</v>
      </c>
      <c r="V1172" cm="1">
        <f t="array" ref="V1172">IF(VLOOKUP(U1172,$A$2:$F$198,COLUMN($F:$F),FALSE)=0,NA(),VLOOKUP(U1172,$A$2:$F$198,COLUMN($F:$F),FALSE))</f>
        <v>63809.64</v>
      </c>
    </row>
    <row r="1173" spans="12:22">
      <c r="L1173">
        <f>NAMS!B1173</f>
        <v>1275</v>
      </c>
      <c r="M1173" t="str">
        <f>NAMS!K1173</f>
        <v>USA</v>
      </c>
      <c r="N1173" cm="1">
        <f t="array" ref="N1173">IF(VLOOKUP(M1173,$A$2:$F$198,COLUMN($F:$F),FALSE)=0,NA(),VLOOKUP(M1173,$A$2:$F$198,COLUMN($F:$F),FALSE))</f>
        <v>63809.64</v>
      </c>
      <c r="T1173" s="75">
        <f>AAS!B1173</f>
        <v>1172</v>
      </c>
      <c r="U1173" s="75" t="str">
        <f>AAS!C1173</f>
        <v>USA</v>
      </c>
      <c r="V1173" cm="1">
        <f t="array" ref="V1173">IF(VLOOKUP(U1173,$A$2:$F$198,COLUMN($F:$F),FALSE)=0,NA(),VLOOKUP(U1173,$A$2:$F$198,COLUMN($F:$F),FALSE))</f>
        <v>63809.64</v>
      </c>
    </row>
    <row r="1174" spans="12:22">
      <c r="L1174">
        <f>NAMS!B1174</f>
        <v>1276</v>
      </c>
      <c r="M1174" t="str">
        <f>NAMS!K1174</f>
        <v>Unknown</v>
      </c>
      <c r="N1174" t="e" cm="1">
        <f t="array" ref="N1174">IF(VLOOKUP(M1174,$A$2:$F$198,COLUMN($F:$F),FALSE)=0,NA(),VLOOKUP(M1174,$A$2:$F$198,COLUMN($F:$F),FALSE))</f>
        <v>#N/A</v>
      </c>
      <c r="T1174" s="75">
        <f>AAS!B1174</f>
        <v>1173</v>
      </c>
      <c r="U1174" s="75" t="str">
        <f>AAS!C1174</f>
        <v>USA</v>
      </c>
      <c r="V1174" cm="1">
        <f t="array" ref="V1174">IF(VLOOKUP(U1174,$A$2:$F$198,COLUMN($F:$F),FALSE)=0,NA(),VLOOKUP(U1174,$A$2:$F$198,COLUMN($F:$F),FALSE))</f>
        <v>63809.64</v>
      </c>
    </row>
    <row r="1175" spans="12:22">
      <c r="L1175">
        <f>NAMS!B1175</f>
        <v>1277</v>
      </c>
      <c r="M1175" t="str">
        <f>NAMS!K1175</f>
        <v>Canada</v>
      </c>
      <c r="N1175" cm="1">
        <f t="array" ref="N1175">IF(VLOOKUP(M1175,$A$2:$F$198,COLUMN($F:$F),FALSE)=0,NA(),VLOOKUP(M1175,$A$2:$F$198,COLUMN($F:$F),FALSE))</f>
        <v>49196.49</v>
      </c>
      <c r="T1175" s="75">
        <f>AAS!B1175</f>
        <v>1174</v>
      </c>
      <c r="U1175" s="75" t="str">
        <f>AAS!C1175</f>
        <v>USA</v>
      </c>
      <c r="V1175" cm="1">
        <f t="array" ref="V1175">IF(VLOOKUP(U1175,$A$2:$F$198,COLUMN($F:$F),FALSE)=0,NA(),VLOOKUP(U1175,$A$2:$F$198,COLUMN($F:$F),FALSE))</f>
        <v>63809.64</v>
      </c>
    </row>
    <row r="1176" spans="12:22">
      <c r="L1176">
        <f>NAMS!B1176</f>
        <v>1278</v>
      </c>
      <c r="M1176" t="str">
        <f>NAMS!K1176</f>
        <v>USA</v>
      </c>
      <c r="N1176" cm="1">
        <f t="array" ref="N1176">IF(VLOOKUP(M1176,$A$2:$F$198,COLUMN($F:$F),FALSE)=0,NA(),VLOOKUP(M1176,$A$2:$F$198,COLUMN($F:$F),FALSE))</f>
        <v>63809.64</v>
      </c>
      <c r="T1176" s="75">
        <f>AAS!B1176</f>
        <v>1175</v>
      </c>
      <c r="U1176" s="75" t="str">
        <f>AAS!C1176</f>
        <v>United Kingdom</v>
      </c>
      <c r="V1176" cm="1">
        <f t="array" ref="V1176">IF(VLOOKUP(U1176,$A$2:$F$198,COLUMN($F:$F),FALSE)=0,NA(),VLOOKUP(U1176,$A$2:$F$198,COLUMN($F:$F),FALSE))</f>
        <v>40800.480000000003</v>
      </c>
    </row>
    <row r="1177" spans="12:22">
      <c r="L1177">
        <f>NAMS!B1177</f>
        <v>1279</v>
      </c>
      <c r="M1177" t="str">
        <f>NAMS!K1177</f>
        <v>USA</v>
      </c>
      <c r="N1177" cm="1">
        <f t="array" ref="N1177">IF(VLOOKUP(M1177,$A$2:$F$198,COLUMN($F:$F),FALSE)=0,NA(),VLOOKUP(M1177,$A$2:$F$198,COLUMN($F:$F),FALSE))</f>
        <v>63809.64</v>
      </c>
      <c r="T1177" s="75">
        <f>AAS!B1177</f>
        <v>1176</v>
      </c>
      <c r="U1177" s="75" t="str">
        <f>AAS!C1177</f>
        <v>USA</v>
      </c>
      <c r="V1177" cm="1">
        <f t="array" ref="V1177">IF(VLOOKUP(U1177,$A$2:$F$198,COLUMN($F:$F),FALSE)=0,NA(),VLOOKUP(U1177,$A$2:$F$198,COLUMN($F:$F),FALSE))</f>
        <v>63809.64</v>
      </c>
    </row>
    <row r="1178" spans="12:22">
      <c r="L1178">
        <f>NAMS!B1178</f>
        <v>1280</v>
      </c>
      <c r="M1178" t="str">
        <f>NAMS!K1178</f>
        <v>USA</v>
      </c>
      <c r="N1178" cm="1">
        <f t="array" ref="N1178">IF(VLOOKUP(M1178,$A$2:$F$198,COLUMN($F:$F),FALSE)=0,NA(),VLOOKUP(M1178,$A$2:$F$198,COLUMN($F:$F),FALSE))</f>
        <v>63809.64</v>
      </c>
      <c r="T1178" s="75">
        <f>AAS!B1178</f>
        <v>1177</v>
      </c>
      <c r="U1178" s="75" t="str">
        <f>AAS!C1178</f>
        <v>USA</v>
      </c>
      <c r="V1178" cm="1">
        <f t="array" ref="V1178">IF(VLOOKUP(U1178,$A$2:$F$198,COLUMN($F:$F),FALSE)=0,NA(),VLOOKUP(U1178,$A$2:$F$198,COLUMN($F:$F),FALSE))</f>
        <v>63809.64</v>
      </c>
    </row>
    <row r="1179" spans="12:22">
      <c r="L1179">
        <f>NAMS!B1179</f>
        <v>1281</v>
      </c>
      <c r="M1179" t="str">
        <f>NAMS!K1179</f>
        <v>USA</v>
      </c>
      <c r="N1179" cm="1">
        <f t="array" ref="N1179">IF(VLOOKUP(M1179,$A$2:$F$198,COLUMN($F:$F),FALSE)=0,NA(),VLOOKUP(M1179,$A$2:$F$198,COLUMN($F:$F),FALSE))</f>
        <v>63809.64</v>
      </c>
      <c r="T1179" s="75">
        <f>AAS!B1179</f>
        <v>1178</v>
      </c>
      <c r="U1179" s="75" t="str">
        <f>AAS!C1179</f>
        <v>Canada</v>
      </c>
      <c r="V1179" cm="1">
        <f t="array" ref="V1179">IF(VLOOKUP(U1179,$A$2:$F$198,COLUMN($F:$F),FALSE)=0,NA(),VLOOKUP(U1179,$A$2:$F$198,COLUMN($F:$F),FALSE))</f>
        <v>49196.49</v>
      </c>
    </row>
    <row r="1180" spans="12:22">
      <c r="L1180">
        <f>NAMS!B1180</f>
        <v>1282</v>
      </c>
      <c r="M1180" t="str">
        <f>NAMS!K1180</f>
        <v>Canada</v>
      </c>
      <c r="N1180" cm="1">
        <f t="array" ref="N1180">IF(VLOOKUP(M1180,$A$2:$F$198,COLUMN($F:$F),FALSE)=0,NA(),VLOOKUP(M1180,$A$2:$F$198,COLUMN($F:$F),FALSE))</f>
        <v>49196.49</v>
      </c>
      <c r="T1180" s="75">
        <f>AAS!B1180</f>
        <v>1179</v>
      </c>
      <c r="U1180" s="75" t="str">
        <f>AAS!C1180</f>
        <v>USA</v>
      </c>
      <c r="V1180" cm="1">
        <f t="array" ref="V1180">IF(VLOOKUP(U1180,$A$2:$F$198,COLUMN($F:$F),FALSE)=0,NA(),VLOOKUP(U1180,$A$2:$F$198,COLUMN($F:$F),FALSE))</f>
        <v>63809.64</v>
      </c>
    </row>
    <row r="1181" spans="12:22">
      <c r="L1181">
        <f>NAMS!B1181</f>
        <v>1283</v>
      </c>
      <c r="M1181" t="str">
        <f>NAMS!K1181</f>
        <v>USA</v>
      </c>
      <c r="N1181" cm="1">
        <f t="array" ref="N1181">IF(VLOOKUP(M1181,$A$2:$F$198,COLUMN($F:$F),FALSE)=0,NA(),VLOOKUP(M1181,$A$2:$F$198,COLUMN($F:$F),FALSE))</f>
        <v>63809.64</v>
      </c>
      <c r="T1181" s="75">
        <f>AAS!B1181</f>
        <v>1180</v>
      </c>
      <c r="U1181" s="75" t="str">
        <f>AAS!C1181</f>
        <v>USA</v>
      </c>
      <c r="V1181" cm="1">
        <f t="array" ref="V1181">IF(VLOOKUP(U1181,$A$2:$F$198,COLUMN($F:$F),FALSE)=0,NA(),VLOOKUP(U1181,$A$2:$F$198,COLUMN($F:$F),FALSE))</f>
        <v>63809.64</v>
      </c>
    </row>
    <row r="1182" spans="12:22">
      <c r="L1182">
        <f>NAMS!B1182</f>
        <v>1284</v>
      </c>
      <c r="M1182" t="str">
        <f>NAMS!K1182</f>
        <v>USA</v>
      </c>
      <c r="N1182" cm="1">
        <f t="array" ref="N1182">IF(VLOOKUP(M1182,$A$2:$F$198,COLUMN($F:$F),FALSE)=0,NA(),VLOOKUP(M1182,$A$2:$F$198,COLUMN($F:$F),FALSE))</f>
        <v>63809.64</v>
      </c>
      <c r="T1182" s="75">
        <f>AAS!B1182</f>
        <v>1181</v>
      </c>
      <c r="U1182" s="75" t="str">
        <f>AAS!C1182</f>
        <v>United Kingdom</v>
      </c>
      <c r="V1182" cm="1">
        <f t="array" ref="V1182">IF(VLOOKUP(U1182,$A$2:$F$198,COLUMN($F:$F),FALSE)=0,NA(),VLOOKUP(U1182,$A$2:$F$198,COLUMN($F:$F),FALSE))</f>
        <v>40800.480000000003</v>
      </c>
    </row>
    <row r="1183" spans="12:22">
      <c r="L1183">
        <f>NAMS!B1183</f>
        <v>1285</v>
      </c>
      <c r="M1183" t="str">
        <f>NAMS!K1183</f>
        <v>Singapore</v>
      </c>
      <c r="N1183" cm="1">
        <f t="array" ref="N1183">IF(VLOOKUP(M1183,$A$2:$F$198,COLUMN($F:$F),FALSE)=0,NA(),VLOOKUP(M1183,$A$2:$F$198,COLUMN($F:$F),FALSE))</f>
        <v>56679.16</v>
      </c>
      <c r="T1183" s="75">
        <f>AAS!B1183</f>
        <v>1182</v>
      </c>
      <c r="U1183" s="75" t="str">
        <f>AAS!C1183</f>
        <v>USA</v>
      </c>
      <c r="V1183" cm="1">
        <f t="array" ref="V1183">IF(VLOOKUP(U1183,$A$2:$F$198,COLUMN($F:$F),FALSE)=0,NA(),VLOOKUP(U1183,$A$2:$F$198,COLUMN($F:$F),FALSE))</f>
        <v>63809.64</v>
      </c>
    </row>
    <row r="1184" spans="12:22">
      <c r="L1184">
        <f>NAMS!B1184</f>
        <v>1286</v>
      </c>
      <c r="M1184" t="str">
        <f>NAMS!K1184</f>
        <v>USA</v>
      </c>
      <c r="N1184" cm="1">
        <f t="array" ref="N1184">IF(VLOOKUP(M1184,$A$2:$F$198,COLUMN($F:$F),FALSE)=0,NA(),VLOOKUP(M1184,$A$2:$F$198,COLUMN($F:$F),FALSE))</f>
        <v>63809.64</v>
      </c>
      <c r="T1184" s="75">
        <f>AAS!B1184</f>
        <v>1183</v>
      </c>
      <c r="U1184" s="75" t="str">
        <f>AAS!C1184</f>
        <v>USA</v>
      </c>
      <c r="V1184" cm="1">
        <f t="array" ref="V1184">IF(VLOOKUP(U1184,$A$2:$F$198,COLUMN($F:$F),FALSE)=0,NA(),VLOOKUP(U1184,$A$2:$F$198,COLUMN($F:$F),FALSE))</f>
        <v>63809.64</v>
      </c>
    </row>
    <row r="1185" spans="12:22">
      <c r="L1185">
        <f>NAMS!B1185</f>
        <v>1287</v>
      </c>
      <c r="M1185" t="str">
        <f>NAMS!K1185</f>
        <v>China</v>
      </c>
      <c r="N1185" cm="1">
        <f t="array" ref="N1185">IF(VLOOKUP(M1185,$A$2:$F$198,COLUMN($F:$F),FALSE)=0,NA(),VLOOKUP(M1185,$A$2:$F$198,COLUMN($F:$F),FALSE))</f>
        <v>10121.299999999999</v>
      </c>
      <c r="T1185" s="75">
        <f>AAS!B1185</f>
        <v>1184</v>
      </c>
      <c r="U1185" s="75" t="str">
        <f>AAS!C1185</f>
        <v>USA</v>
      </c>
      <c r="V1185" cm="1">
        <f t="array" ref="V1185">IF(VLOOKUP(U1185,$A$2:$F$198,COLUMN($F:$F),FALSE)=0,NA(),VLOOKUP(U1185,$A$2:$F$198,COLUMN($F:$F),FALSE))</f>
        <v>63809.64</v>
      </c>
    </row>
    <row r="1186" spans="12:22">
      <c r="L1186">
        <f>NAMS!B1186</f>
        <v>1288</v>
      </c>
      <c r="M1186" t="str">
        <f>NAMS!K1186</f>
        <v>USA</v>
      </c>
      <c r="N1186" cm="1">
        <f t="array" ref="N1186">IF(VLOOKUP(M1186,$A$2:$F$198,COLUMN($F:$F),FALSE)=0,NA(),VLOOKUP(M1186,$A$2:$F$198,COLUMN($F:$F),FALSE))</f>
        <v>63809.64</v>
      </c>
      <c r="T1186" s="75">
        <f>AAS!B1186</f>
        <v>1185</v>
      </c>
      <c r="U1186" s="75" t="str">
        <f>AAS!C1186</f>
        <v>USA</v>
      </c>
      <c r="V1186" cm="1">
        <f t="array" ref="V1186">IF(VLOOKUP(U1186,$A$2:$F$198,COLUMN($F:$F),FALSE)=0,NA(),VLOOKUP(U1186,$A$2:$F$198,COLUMN($F:$F),FALSE))</f>
        <v>63809.64</v>
      </c>
    </row>
    <row r="1187" spans="12:22">
      <c r="L1187">
        <f>NAMS!B1187</f>
        <v>1289</v>
      </c>
      <c r="M1187" t="str">
        <f>NAMS!K1187</f>
        <v>USA</v>
      </c>
      <c r="N1187" cm="1">
        <f t="array" ref="N1187">IF(VLOOKUP(M1187,$A$2:$F$198,COLUMN($F:$F),FALSE)=0,NA(),VLOOKUP(M1187,$A$2:$F$198,COLUMN($F:$F),FALSE))</f>
        <v>63809.64</v>
      </c>
      <c r="T1187" s="75">
        <f>AAS!B1187</f>
        <v>1186</v>
      </c>
      <c r="U1187" s="75" t="str">
        <f>AAS!C1187</f>
        <v>USA</v>
      </c>
      <c r="V1187" cm="1">
        <f t="array" ref="V1187">IF(VLOOKUP(U1187,$A$2:$F$198,COLUMN($F:$F),FALSE)=0,NA(),VLOOKUP(U1187,$A$2:$F$198,COLUMN($F:$F),FALSE))</f>
        <v>63809.64</v>
      </c>
    </row>
    <row r="1188" spans="12:22">
      <c r="L1188">
        <f>NAMS!B1188</f>
        <v>1290</v>
      </c>
      <c r="M1188" t="str">
        <f>NAMS!K1188</f>
        <v>USA</v>
      </c>
      <c r="N1188" cm="1">
        <f t="array" ref="N1188">IF(VLOOKUP(M1188,$A$2:$F$198,COLUMN($F:$F),FALSE)=0,NA(),VLOOKUP(M1188,$A$2:$F$198,COLUMN($F:$F),FALSE))</f>
        <v>63809.64</v>
      </c>
      <c r="T1188" s="75">
        <f>AAS!B1188</f>
        <v>1187</v>
      </c>
      <c r="U1188" s="75" t="str">
        <f>AAS!C1188</f>
        <v>Japan</v>
      </c>
      <c r="V1188" cm="1">
        <f t="array" ref="V1188">IF(VLOOKUP(U1188,$A$2:$F$198,COLUMN($F:$F),FALSE)=0,NA(),VLOOKUP(U1188,$A$2:$F$198,COLUMN($F:$F),FALSE))</f>
        <v>41314.410000000003</v>
      </c>
    </row>
    <row r="1189" spans="12:22">
      <c r="L1189">
        <f>NAMS!B1189</f>
        <v>1291</v>
      </c>
      <c r="M1189" t="str">
        <f>NAMS!K1189</f>
        <v>USA</v>
      </c>
      <c r="N1189" cm="1">
        <f t="array" ref="N1189">IF(VLOOKUP(M1189,$A$2:$F$198,COLUMN($F:$F),FALSE)=0,NA(),VLOOKUP(M1189,$A$2:$F$198,COLUMN($F:$F),FALSE))</f>
        <v>63809.64</v>
      </c>
      <c r="T1189" s="75">
        <f>AAS!B1189</f>
        <v>1188</v>
      </c>
      <c r="U1189" s="75" t="str">
        <f>AAS!C1189</f>
        <v>USA</v>
      </c>
      <c r="V1189" cm="1">
        <f t="array" ref="V1189">IF(VLOOKUP(U1189,$A$2:$F$198,COLUMN($F:$F),FALSE)=0,NA(),VLOOKUP(U1189,$A$2:$F$198,COLUMN($F:$F),FALSE))</f>
        <v>63809.64</v>
      </c>
    </row>
    <row r="1190" spans="12:22">
      <c r="L1190">
        <f>NAMS!B1190</f>
        <v>1292</v>
      </c>
      <c r="M1190" t="str">
        <f>NAMS!K1190</f>
        <v>Canada</v>
      </c>
      <c r="N1190" cm="1">
        <f t="array" ref="N1190">IF(VLOOKUP(M1190,$A$2:$F$198,COLUMN($F:$F),FALSE)=0,NA(),VLOOKUP(M1190,$A$2:$F$198,COLUMN($F:$F),FALSE))</f>
        <v>49196.49</v>
      </c>
      <c r="T1190" s="75">
        <f>AAS!B1190</f>
        <v>1189</v>
      </c>
      <c r="U1190" s="75" t="str">
        <f>AAS!C1190</f>
        <v>USA</v>
      </c>
      <c r="V1190" cm="1">
        <f t="array" ref="V1190">IF(VLOOKUP(U1190,$A$2:$F$198,COLUMN($F:$F),FALSE)=0,NA(),VLOOKUP(U1190,$A$2:$F$198,COLUMN($F:$F),FALSE))</f>
        <v>63809.64</v>
      </c>
    </row>
    <row r="1191" spans="12:22">
      <c r="L1191">
        <f>NAMS!B1191</f>
        <v>1293</v>
      </c>
      <c r="M1191" t="str">
        <f>NAMS!K1191</f>
        <v>USA</v>
      </c>
      <c r="N1191" cm="1">
        <f t="array" ref="N1191">IF(VLOOKUP(M1191,$A$2:$F$198,COLUMN($F:$F),FALSE)=0,NA(),VLOOKUP(M1191,$A$2:$F$198,COLUMN($F:$F),FALSE))</f>
        <v>63809.64</v>
      </c>
      <c r="T1191" s="75">
        <f>AAS!B1191</f>
        <v>1190</v>
      </c>
      <c r="U1191" s="75" t="str">
        <f>AAS!C1191</f>
        <v>USA</v>
      </c>
      <c r="V1191" cm="1">
        <f t="array" ref="V1191">IF(VLOOKUP(U1191,$A$2:$F$198,COLUMN($F:$F),FALSE)=0,NA(),VLOOKUP(U1191,$A$2:$F$198,COLUMN($F:$F),FALSE))</f>
        <v>63809.64</v>
      </c>
    </row>
    <row r="1192" spans="12:22">
      <c r="L1192">
        <f>NAMS!B1192</f>
        <v>1294</v>
      </c>
      <c r="M1192" t="str">
        <f>NAMS!K1192</f>
        <v>USA</v>
      </c>
      <c r="N1192" cm="1">
        <f t="array" ref="N1192">IF(VLOOKUP(M1192,$A$2:$F$198,COLUMN($F:$F),FALSE)=0,NA(),VLOOKUP(M1192,$A$2:$F$198,COLUMN($F:$F),FALSE))</f>
        <v>63809.64</v>
      </c>
      <c r="T1192" s="75">
        <f>AAS!B1192</f>
        <v>1191</v>
      </c>
      <c r="U1192" s="75" t="str">
        <f>AAS!C1192</f>
        <v>USA</v>
      </c>
      <c r="V1192" cm="1">
        <f t="array" ref="V1192">IF(VLOOKUP(U1192,$A$2:$F$198,COLUMN($F:$F),FALSE)=0,NA(),VLOOKUP(U1192,$A$2:$F$198,COLUMN($F:$F),FALSE))</f>
        <v>63809.64</v>
      </c>
    </row>
    <row r="1193" spans="12:22">
      <c r="L1193">
        <f>NAMS!B1193</f>
        <v>1295</v>
      </c>
      <c r="M1193" t="str">
        <f>NAMS!K1193</f>
        <v>USA</v>
      </c>
      <c r="N1193" cm="1">
        <f t="array" ref="N1193">IF(VLOOKUP(M1193,$A$2:$F$198,COLUMN($F:$F),FALSE)=0,NA(),VLOOKUP(M1193,$A$2:$F$198,COLUMN($F:$F),FALSE))</f>
        <v>63809.64</v>
      </c>
      <c r="T1193" s="75">
        <f>AAS!B1193</f>
        <v>1192</v>
      </c>
      <c r="U1193" s="75" t="str">
        <f>AAS!C1193</f>
        <v>USA</v>
      </c>
      <c r="V1193" cm="1">
        <f t="array" ref="V1193">IF(VLOOKUP(U1193,$A$2:$F$198,COLUMN($F:$F),FALSE)=0,NA(),VLOOKUP(U1193,$A$2:$F$198,COLUMN($F:$F),FALSE))</f>
        <v>63809.64</v>
      </c>
    </row>
    <row r="1194" spans="12:22">
      <c r="L1194">
        <f>NAMS!B1194</f>
        <v>1296</v>
      </c>
      <c r="M1194" t="str">
        <f>NAMS!K1194</f>
        <v>USA</v>
      </c>
      <c r="N1194" cm="1">
        <f t="array" ref="N1194">IF(VLOOKUP(M1194,$A$2:$F$198,COLUMN($F:$F),FALSE)=0,NA(),VLOOKUP(M1194,$A$2:$F$198,COLUMN($F:$F),FALSE))</f>
        <v>63809.64</v>
      </c>
      <c r="T1194" s="75">
        <f>AAS!B1194</f>
        <v>1193</v>
      </c>
      <c r="U1194" s="75" t="str">
        <f>AAS!C1194</f>
        <v>USA</v>
      </c>
      <c r="V1194" cm="1">
        <f t="array" ref="V1194">IF(VLOOKUP(U1194,$A$2:$F$198,COLUMN($F:$F),FALSE)=0,NA(),VLOOKUP(U1194,$A$2:$F$198,COLUMN($F:$F),FALSE))</f>
        <v>63809.64</v>
      </c>
    </row>
    <row r="1195" spans="12:22">
      <c r="L1195">
        <f>NAMS!B1195</f>
        <v>1297</v>
      </c>
      <c r="M1195" t="str">
        <f>NAMS!K1195</f>
        <v>Switzerland</v>
      </c>
      <c r="N1195" cm="1">
        <f t="array" ref="N1195">IF(VLOOKUP(M1195,$A$2:$F$198,COLUMN($F:$F),FALSE)=0,NA(),VLOOKUP(M1195,$A$2:$F$198,COLUMN($F:$F),FALSE))</f>
        <v>84665.279999999999</v>
      </c>
      <c r="T1195" s="75">
        <f>AAS!B1195</f>
        <v>1194</v>
      </c>
      <c r="U1195" s="75" t="str">
        <f>AAS!C1195</f>
        <v>USA</v>
      </c>
      <c r="V1195" cm="1">
        <f t="array" ref="V1195">IF(VLOOKUP(U1195,$A$2:$F$198,COLUMN($F:$F),FALSE)=0,NA(),VLOOKUP(U1195,$A$2:$F$198,COLUMN($F:$F),FALSE))</f>
        <v>63809.64</v>
      </c>
    </row>
    <row r="1196" spans="12:22">
      <c r="L1196">
        <f>NAMS!B1196</f>
        <v>1298</v>
      </c>
      <c r="M1196" t="str">
        <f>NAMS!K1196</f>
        <v>USA</v>
      </c>
      <c r="N1196" cm="1">
        <f t="array" ref="N1196">IF(VLOOKUP(M1196,$A$2:$F$198,COLUMN($F:$F),FALSE)=0,NA(),VLOOKUP(M1196,$A$2:$F$198,COLUMN($F:$F),FALSE))</f>
        <v>63809.64</v>
      </c>
      <c r="T1196" s="75">
        <f>AAS!B1196</f>
        <v>1195</v>
      </c>
      <c r="U1196" s="75" t="str">
        <f>AAS!C1196</f>
        <v>USA</v>
      </c>
      <c r="V1196" cm="1">
        <f t="array" ref="V1196">IF(VLOOKUP(U1196,$A$2:$F$198,COLUMN($F:$F),FALSE)=0,NA(),VLOOKUP(U1196,$A$2:$F$198,COLUMN($F:$F),FALSE))</f>
        <v>63809.64</v>
      </c>
    </row>
    <row r="1197" spans="12:22">
      <c r="L1197">
        <f>NAMS!B1197</f>
        <v>1299</v>
      </c>
      <c r="M1197" t="str">
        <f>NAMS!K1197</f>
        <v>USA</v>
      </c>
      <c r="N1197" cm="1">
        <f t="array" ref="N1197">IF(VLOOKUP(M1197,$A$2:$F$198,COLUMN($F:$F),FALSE)=0,NA(),VLOOKUP(M1197,$A$2:$F$198,COLUMN($F:$F),FALSE))</f>
        <v>63809.64</v>
      </c>
      <c r="T1197" s="75">
        <f>AAS!B1197</f>
        <v>1196</v>
      </c>
      <c r="U1197" s="75" t="str">
        <f>AAS!C1197</f>
        <v>USA</v>
      </c>
      <c r="V1197" cm="1">
        <f t="array" ref="V1197">IF(VLOOKUP(U1197,$A$2:$F$198,COLUMN($F:$F),FALSE)=0,NA(),VLOOKUP(U1197,$A$2:$F$198,COLUMN($F:$F),FALSE))</f>
        <v>63809.64</v>
      </c>
    </row>
    <row r="1198" spans="12:22">
      <c r="L1198">
        <f>NAMS!B1198</f>
        <v>1300</v>
      </c>
      <c r="M1198" t="str">
        <f>NAMS!K1198</f>
        <v>Saudi Arabia</v>
      </c>
      <c r="N1198" cm="1">
        <f t="array" ref="N1198">IF(VLOOKUP(M1198,$A$2:$F$198,COLUMN($F:$F),FALSE)=0,NA(),VLOOKUP(M1198,$A$2:$F$198,COLUMN($F:$F),FALSE))</f>
        <v>21764.39</v>
      </c>
      <c r="T1198" s="75">
        <f>AAS!B1198</f>
        <v>1197</v>
      </c>
      <c r="U1198" s="75" t="str">
        <f>AAS!C1198</f>
        <v>USA</v>
      </c>
      <c r="V1198" cm="1">
        <f t="array" ref="V1198">IF(VLOOKUP(U1198,$A$2:$F$198,COLUMN($F:$F),FALSE)=0,NA(),VLOOKUP(U1198,$A$2:$F$198,COLUMN($F:$F),FALSE))</f>
        <v>63809.64</v>
      </c>
    </row>
    <row r="1199" spans="12:22">
      <c r="L1199">
        <f>NAMS!B1199</f>
        <v>1301</v>
      </c>
      <c r="M1199" t="str">
        <f>NAMS!K1199</f>
        <v>Saudi Arabia</v>
      </c>
      <c r="N1199" cm="1">
        <f t="array" ref="N1199">IF(VLOOKUP(M1199,$A$2:$F$198,COLUMN($F:$F),FALSE)=0,NA(),VLOOKUP(M1199,$A$2:$F$198,COLUMN($F:$F),FALSE))</f>
        <v>21764.39</v>
      </c>
      <c r="T1199" s="75">
        <f>AAS!B1199</f>
        <v>1198</v>
      </c>
      <c r="U1199" s="75" t="str">
        <f>AAS!C1199</f>
        <v>USA</v>
      </c>
      <c r="V1199" cm="1">
        <f t="array" ref="V1199">IF(VLOOKUP(U1199,$A$2:$F$198,COLUMN($F:$F),FALSE)=0,NA(),VLOOKUP(U1199,$A$2:$F$198,COLUMN($F:$F),FALSE))</f>
        <v>63809.64</v>
      </c>
    </row>
    <row r="1200" spans="12:22">
      <c r="L1200">
        <f>NAMS!B1200</f>
        <v>1302</v>
      </c>
      <c r="M1200" t="str">
        <f>NAMS!K1200</f>
        <v>USA</v>
      </c>
      <c r="N1200" cm="1">
        <f t="array" ref="N1200">IF(VLOOKUP(M1200,$A$2:$F$198,COLUMN($F:$F),FALSE)=0,NA(),VLOOKUP(M1200,$A$2:$F$198,COLUMN($F:$F),FALSE))</f>
        <v>63809.64</v>
      </c>
      <c r="T1200" s="75">
        <f>AAS!B1200</f>
        <v>1199</v>
      </c>
      <c r="U1200" s="75" t="str">
        <f>AAS!C1200</f>
        <v>USA</v>
      </c>
      <c r="V1200" cm="1">
        <f t="array" ref="V1200">IF(VLOOKUP(U1200,$A$2:$F$198,COLUMN($F:$F),FALSE)=0,NA(),VLOOKUP(U1200,$A$2:$F$198,COLUMN($F:$F),FALSE))</f>
        <v>63809.64</v>
      </c>
    </row>
    <row r="1201" spans="12:22">
      <c r="L1201">
        <f>NAMS!B1201</f>
        <v>1303</v>
      </c>
      <c r="M1201" t="str">
        <f>NAMS!K1201</f>
        <v>USA</v>
      </c>
      <c r="N1201" cm="1">
        <f t="array" ref="N1201">IF(VLOOKUP(M1201,$A$2:$F$198,COLUMN($F:$F),FALSE)=0,NA(),VLOOKUP(M1201,$A$2:$F$198,COLUMN($F:$F),FALSE))</f>
        <v>63809.64</v>
      </c>
      <c r="T1201" s="75">
        <f>AAS!B1201</f>
        <v>1200</v>
      </c>
      <c r="U1201" s="75" t="str">
        <f>AAS!C1201</f>
        <v>USA</v>
      </c>
      <c r="V1201" cm="1">
        <f t="array" ref="V1201">IF(VLOOKUP(U1201,$A$2:$F$198,COLUMN($F:$F),FALSE)=0,NA(),VLOOKUP(U1201,$A$2:$F$198,COLUMN($F:$F),FALSE))</f>
        <v>63809.64</v>
      </c>
    </row>
    <row r="1202" spans="12:22">
      <c r="L1202">
        <f>NAMS!B1202</f>
        <v>1304</v>
      </c>
      <c r="M1202" t="str">
        <f>NAMS!K1202</f>
        <v>USA</v>
      </c>
      <c r="N1202" cm="1">
        <f t="array" ref="N1202">IF(VLOOKUP(M1202,$A$2:$F$198,COLUMN($F:$F),FALSE)=0,NA(),VLOOKUP(M1202,$A$2:$F$198,COLUMN($F:$F),FALSE))</f>
        <v>63809.64</v>
      </c>
      <c r="T1202" s="75">
        <f>AAS!B1202</f>
        <v>1201</v>
      </c>
      <c r="U1202" s="75" t="str">
        <f>AAS!C1202</f>
        <v>USA</v>
      </c>
      <c r="V1202" cm="1">
        <f t="array" ref="V1202">IF(VLOOKUP(U1202,$A$2:$F$198,COLUMN($F:$F),FALSE)=0,NA(),VLOOKUP(U1202,$A$2:$F$198,COLUMN($F:$F),FALSE))</f>
        <v>63809.64</v>
      </c>
    </row>
    <row r="1203" spans="12:22">
      <c r="L1203">
        <f>NAMS!B1203</f>
        <v>1305</v>
      </c>
      <c r="M1203" t="str">
        <f>NAMS!K1203</f>
        <v>Israel</v>
      </c>
      <c r="N1203" cm="1">
        <f t="array" ref="N1203">IF(VLOOKUP(M1203,$A$2:$F$198,COLUMN($F:$F),FALSE)=0,NA(),VLOOKUP(M1203,$A$2:$F$198,COLUMN($F:$F),FALSE))</f>
        <v>41377.49</v>
      </c>
      <c r="T1203" s="75">
        <f>AAS!B1203</f>
        <v>1202</v>
      </c>
      <c r="U1203" s="75" t="str">
        <f>AAS!C1203</f>
        <v>USA</v>
      </c>
      <c r="V1203" cm="1">
        <f t="array" ref="V1203">IF(VLOOKUP(U1203,$A$2:$F$198,COLUMN($F:$F),FALSE)=0,NA(),VLOOKUP(U1203,$A$2:$F$198,COLUMN($F:$F),FALSE))</f>
        <v>63809.64</v>
      </c>
    </row>
    <row r="1204" spans="12:22">
      <c r="L1204">
        <f>NAMS!B1204</f>
        <v>1306</v>
      </c>
      <c r="M1204" t="str">
        <f>NAMS!K1204</f>
        <v>USA</v>
      </c>
      <c r="N1204" cm="1">
        <f t="array" ref="N1204">IF(VLOOKUP(M1204,$A$2:$F$198,COLUMN($F:$F),FALSE)=0,NA(),VLOOKUP(M1204,$A$2:$F$198,COLUMN($F:$F),FALSE))</f>
        <v>63809.64</v>
      </c>
      <c r="T1204" s="75">
        <f>AAS!B1204</f>
        <v>1203</v>
      </c>
      <c r="U1204" s="75" t="str">
        <f>AAS!C1204</f>
        <v>USA</v>
      </c>
      <c r="V1204" cm="1">
        <f t="array" ref="V1204">IF(VLOOKUP(U1204,$A$2:$F$198,COLUMN($F:$F),FALSE)=0,NA(),VLOOKUP(U1204,$A$2:$F$198,COLUMN($F:$F),FALSE))</f>
        <v>63809.64</v>
      </c>
    </row>
    <row r="1205" spans="12:22">
      <c r="L1205">
        <f>NAMS!B1205</f>
        <v>1307</v>
      </c>
      <c r="M1205" t="str">
        <f>NAMS!K1205</f>
        <v>USA</v>
      </c>
      <c r="N1205" cm="1">
        <f t="array" ref="N1205">IF(VLOOKUP(M1205,$A$2:$F$198,COLUMN($F:$F),FALSE)=0,NA(),VLOOKUP(M1205,$A$2:$F$198,COLUMN($F:$F),FALSE))</f>
        <v>63809.64</v>
      </c>
      <c r="T1205" s="75">
        <f>AAS!B1205</f>
        <v>1204</v>
      </c>
      <c r="U1205" s="75" t="str">
        <f>AAS!C1205</f>
        <v>USA</v>
      </c>
      <c r="V1205" cm="1">
        <f t="array" ref="V1205">IF(VLOOKUP(U1205,$A$2:$F$198,COLUMN($F:$F),FALSE)=0,NA(),VLOOKUP(U1205,$A$2:$F$198,COLUMN($F:$F),FALSE))</f>
        <v>63809.64</v>
      </c>
    </row>
    <row r="1206" spans="12:22">
      <c r="L1206">
        <f>NAMS!B1206</f>
        <v>1308</v>
      </c>
      <c r="M1206" t="str">
        <f>NAMS!K1206</f>
        <v>Canada</v>
      </c>
      <c r="N1206" cm="1">
        <f t="array" ref="N1206">IF(VLOOKUP(M1206,$A$2:$F$198,COLUMN($F:$F),FALSE)=0,NA(),VLOOKUP(M1206,$A$2:$F$198,COLUMN($F:$F),FALSE))</f>
        <v>49196.49</v>
      </c>
      <c r="T1206" s="75">
        <f>AAS!B1206</f>
        <v>1205</v>
      </c>
      <c r="U1206" s="75" t="str">
        <f>AAS!C1206</f>
        <v>USA</v>
      </c>
      <c r="V1206" cm="1">
        <f t="array" ref="V1206">IF(VLOOKUP(U1206,$A$2:$F$198,COLUMN($F:$F),FALSE)=0,NA(),VLOOKUP(U1206,$A$2:$F$198,COLUMN($F:$F),FALSE))</f>
        <v>63809.64</v>
      </c>
    </row>
    <row r="1207" spans="12:22">
      <c r="L1207">
        <f>NAMS!B1207</f>
        <v>1309</v>
      </c>
      <c r="M1207" t="str">
        <f>NAMS!K1207</f>
        <v>USA</v>
      </c>
      <c r="N1207" cm="1">
        <f t="array" ref="N1207">IF(VLOOKUP(M1207,$A$2:$F$198,COLUMN($F:$F),FALSE)=0,NA(),VLOOKUP(M1207,$A$2:$F$198,COLUMN($F:$F),FALSE))</f>
        <v>63809.64</v>
      </c>
      <c r="T1207" s="75">
        <f>AAS!B1207</f>
        <v>1206</v>
      </c>
      <c r="U1207" s="75" t="str">
        <f>AAS!C1207</f>
        <v>USA</v>
      </c>
      <c r="V1207" cm="1">
        <f t="array" ref="V1207">IF(VLOOKUP(U1207,$A$2:$F$198,COLUMN($F:$F),FALSE)=0,NA(),VLOOKUP(U1207,$A$2:$F$198,COLUMN($F:$F),FALSE))</f>
        <v>63809.64</v>
      </c>
    </row>
    <row r="1208" spans="12:22">
      <c r="L1208">
        <f>NAMS!B1208</f>
        <v>1310</v>
      </c>
      <c r="M1208" t="str">
        <f>NAMS!K1208</f>
        <v>France</v>
      </c>
      <c r="N1208" cm="1">
        <f t="array" ref="N1208">IF(VLOOKUP(M1208,$A$2:$F$198,COLUMN($F:$F),FALSE)=0,NA(),VLOOKUP(M1208,$A$2:$F$198,COLUMN($F:$F),FALSE))</f>
        <v>43830.65</v>
      </c>
      <c r="T1208" s="75">
        <f>AAS!B1208</f>
        <v>1207</v>
      </c>
      <c r="U1208" s="75" t="str">
        <f>AAS!C1208</f>
        <v>USA</v>
      </c>
      <c r="V1208" cm="1">
        <f t="array" ref="V1208">IF(VLOOKUP(U1208,$A$2:$F$198,COLUMN($F:$F),FALSE)=0,NA(),VLOOKUP(U1208,$A$2:$F$198,COLUMN($F:$F),FALSE))</f>
        <v>63809.64</v>
      </c>
    </row>
    <row r="1209" spans="12:22">
      <c r="L1209">
        <f>NAMS!B1209</f>
        <v>1311</v>
      </c>
      <c r="M1209" t="str">
        <f>NAMS!K1209</f>
        <v>USA</v>
      </c>
      <c r="N1209" cm="1">
        <f t="array" ref="N1209">IF(VLOOKUP(M1209,$A$2:$F$198,COLUMN($F:$F),FALSE)=0,NA(),VLOOKUP(M1209,$A$2:$F$198,COLUMN($F:$F),FALSE))</f>
        <v>63809.64</v>
      </c>
      <c r="T1209" s="75">
        <f>AAS!B1209</f>
        <v>1208</v>
      </c>
      <c r="U1209" s="75" t="str">
        <f>AAS!C1209</f>
        <v>USA</v>
      </c>
      <c r="V1209" cm="1">
        <f t="array" ref="V1209">IF(VLOOKUP(U1209,$A$2:$F$198,COLUMN($F:$F),FALSE)=0,NA(),VLOOKUP(U1209,$A$2:$F$198,COLUMN($F:$F),FALSE))</f>
        <v>63809.64</v>
      </c>
    </row>
    <row r="1210" spans="12:22">
      <c r="L1210">
        <f>NAMS!B1210</f>
        <v>1312</v>
      </c>
      <c r="M1210" t="str">
        <f>NAMS!K1210</f>
        <v>USA</v>
      </c>
      <c r="N1210" cm="1">
        <f t="array" ref="N1210">IF(VLOOKUP(M1210,$A$2:$F$198,COLUMN($F:$F),FALSE)=0,NA(),VLOOKUP(M1210,$A$2:$F$198,COLUMN($F:$F),FALSE))</f>
        <v>63809.64</v>
      </c>
      <c r="T1210" s="75">
        <f>AAS!B1210</f>
        <v>1209</v>
      </c>
      <c r="U1210" s="75" t="str">
        <f>AAS!C1210</f>
        <v>USA</v>
      </c>
      <c r="V1210" cm="1">
        <f t="array" ref="V1210">IF(VLOOKUP(U1210,$A$2:$F$198,COLUMN($F:$F),FALSE)=0,NA(),VLOOKUP(U1210,$A$2:$F$198,COLUMN($F:$F),FALSE))</f>
        <v>63809.64</v>
      </c>
    </row>
    <row r="1211" spans="12:22">
      <c r="L1211">
        <f>NAMS!B1211</f>
        <v>1313</v>
      </c>
      <c r="M1211" t="str">
        <f>NAMS!K1211</f>
        <v>USA</v>
      </c>
      <c r="N1211" cm="1">
        <f t="array" ref="N1211">IF(VLOOKUP(M1211,$A$2:$F$198,COLUMN($F:$F),FALSE)=0,NA(),VLOOKUP(M1211,$A$2:$F$198,COLUMN($F:$F),FALSE))</f>
        <v>63809.64</v>
      </c>
      <c r="T1211" s="75">
        <f>AAS!B1211</f>
        <v>1210</v>
      </c>
      <c r="U1211" s="75" t="str">
        <f>AAS!C1211</f>
        <v>USA</v>
      </c>
      <c r="V1211" cm="1">
        <f t="array" ref="V1211">IF(VLOOKUP(U1211,$A$2:$F$198,COLUMN($F:$F),FALSE)=0,NA(),VLOOKUP(U1211,$A$2:$F$198,COLUMN($F:$F),FALSE))</f>
        <v>63809.64</v>
      </c>
    </row>
    <row r="1212" spans="12:22">
      <c r="L1212">
        <f>NAMS!B1212</f>
        <v>1314</v>
      </c>
      <c r="M1212" t="str">
        <f>NAMS!K1212</f>
        <v>USA</v>
      </c>
      <c r="N1212" cm="1">
        <f t="array" ref="N1212">IF(VLOOKUP(M1212,$A$2:$F$198,COLUMN($F:$F),FALSE)=0,NA(),VLOOKUP(M1212,$A$2:$F$198,COLUMN($F:$F),FALSE))</f>
        <v>63809.64</v>
      </c>
      <c r="T1212" s="75">
        <f>AAS!B1212</f>
        <v>1211</v>
      </c>
      <c r="U1212" s="75" t="str">
        <f>AAS!C1212</f>
        <v>USA</v>
      </c>
      <c r="V1212" cm="1">
        <f t="array" ref="V1212">IF(VLOOKUP(U1212,$A$2:$F$198,COLUMN($F:$F),FALSE)=0,NA(),VLOOKUP(U1212,$A$2:$F$198,COLUMN($F:$F),FALSE))</f>
        <v>63809.64</v>
      </c>
    </row>
    <row r="1213" spans="12:22">
      <c r="L1213">
        <f>NAMS!B1213</f>
        <v>1315</v>
      </c>
      <c r="M1213" t="str">
        <f>NAMS!K1213</f>
        <v>USA</v>
      </c>
      <c r="N1213" cm="1">
        <f t="array" ref="N1213">IF(VLOOKUP(M1213,$A$2:$F$198,COLUMN($F:$F),FALSE)=0,NA(),VLOOKUP(M1213,$A$2:$F$198,COLUMN($F:$F),FALSE))</f>
        <v>63809.64</v>
      </c>
      <c r="T1213" s="75">
        <f>AAS!B1213</f>
        <v>1212</v>
      </c>
      <c r="U1213" s="75" t="str">
        <f>AAS!C1213</f>
        <v>USA</v>
      </c>
      <c r="V1213" cm="1">
        <f t="array" ref="V1213">IF(VLOOKUP(U1213,$A$2:$F$198,COLUMN($F:$F),FALSE)=0,NA(),VLOOKUP(U1213,$A$2:$F$198,COLUMN($F:$F),FALSE))</f>
        <v>63809.64</v>
      </c>
    </row>
    <row r="1214" spans="12:22">
      <c r="L1214">
        <f>NAMS!B1214</f>
        <v>1316</v>
      </c>
      <c r="M1214" t="str">
        <f>NAMS!K1214</f>
        <v>France</v>
      </c>
      <c r="N1214" cm="1">
        <f t="array" ref="N1214">IF(VLOOKUP(M1214,$A$2:$F$198,COLUMN($F:$F),FALSE)=0,NA(),VLOOKUP(M1214,$A$2:$F$198,COLUMN($F:$F),FALSE))</f>
        <v>43830.65</v>
      </c>
      <c r="T1214" s="75">
        <f>AAS!B1214</f>
        <v>1213</v>
      </c>
      <c r="U1214" s="75" t="str">
        <f>AAS!C1214</f>
        <v>USA</v>
      </c>
      <c r="V1214" cm="1">
        <f t="array" ref="V1214">IF(VLOOKUP(U1214,$A$2:$F$198,COLUMN($F:$F),FALSE)=0,NA(),VLOOKUP(U1214,$A$2:$F$198,COLUMN($F:$F),FALSE))</f>
        <v>63809.64</v>
      </c>
    </row>
    <row r="1215" spans="12:22">
      <c r="L1215">
        <f>NAMS!B1215</f>
        <v>1317</v>
      </c>
      <c r="M1215" t="str">
        <f>NAMS!K1215</f>
        <v>USA</v>
      </c>
      <c r="N1215" cm="1">
        <f t="array" ref="N1215">IF(VLOOKUP(M1215,$A$2:$F$198,COLUMN($F:$F),FALSE)=0,NA(),VLOOKUP(M1215,$A$2:$F$198,COLUMN($F:$F),FALSE))</f>
        <v>63809.64</v>
      </c>
      <c r="T1215" s="75">
        <f>AAS!B1215</f>
        <v>1214</v>
      </c>
      <c r="U1215" s="75" t="str">
        <f>AAS!C1215</f>
        <v>USA</v>
      </c>
      <c r="V1215" cm="1">
        <f t="array" ref="V1215">IF(VLOOKUP(U1215,$A$2:$F$198,COLUMN($F:$F),FALSE)=0,NA(),VLOOKUP(U1215,$A$2:$F$198,COLUMN($F:$F),FALSE))</f>
        <v>63809.64</v>
      </c>
    </row>
    <row r="1216" spans="12:22">
      <c r="L1216">
        <f>NAMS!B1216</f>
        <v>1318</v>
      </c>
      <c r="M1216" t="str">
        <f>NAMS!K1216</f>
        <v>USA</v>
      </c>
      <c r="N1216" cm="1">
        <f t="array" ref="N1216">IF(VLOOKUP(M1216,$A$2:$F$198,COLUMN($F:$F),FALSE)=0,NA(),VLOOKUP(M1216,$A$2:$F$198,COLUMN($F:$F),FALSE))</f>
        <v>63809.64</v>
      </c>
      <c r="T1216" s="75">
        <f>AAS!B1216</f>
        <v>1215</v>
      </c>
      <c r="U1216" s="75" t="str">
        <f>AAS!C1216</f>
        <v>USA</v>
      </c>
      <c r="V1216" cm="1">
        <f t="array" ref="V1216">IF(VLOOKUP(U1216,$A$2:$F$198,COLUMN($F:$F),FALSE)=0,NA(),VLOOKUP(U1216,$A$2:$F$198,COLUMN($F:$F),FALSE))</f>
        <v>63809.64</v>
      </c>
    </row>
    <row r="1217" spans="12:22">
      <c r="L1217">
        <f>NAMS!B1217</f>
        <v>1319</v>
      </c>
      <c r="M1217" t="str">
        <f>NAMS!K1217</f>
        <v>USA</v>
      </c>
      <c r="N1217" cm="1">
        <f t="array" ref="N1217">IF(VLOOKUP(M1217,$A$2:$F$198,COLUMN($F:$F),FALSE)=0,NA(),VLOOKUP(M1217,$A$2:$F$198,COLUMN($F:$F),FALSE))</f>
        <v>63809.64</v>
      </c>
      <c r="T1217" s="75">
        <f>AAS!B1217</f>
        <v>1216</v>
      </c>
      <c r="U1217" s="75" t="str">
        <f>AAS!C1217</f>
        <v>USA</v>
      </c>
      <c r="V1217" cm="1">
        <f t="array" ref="V1217">IF(VLOOKUP(U1217,$A$2:$F$198,COLUMN($F:$F),FALSE)=0,NA(),VLOOKUP(U1217,$A$2:$F$198,COLUMN($F:$F),FALSE))</f>
        <v>63809.64</v>
      </c>
    </row>
    <row r="1218" spans="12:22">
      <c r="L1218">
        <f>NAMS!B1218</f>
        <v>1320</v>
      </c>
      <c r="M1218" t="str">
        <f>NAMS!K1218</f>
        <v>USA</v>
      </c>
      <c r="N1218" cm="1">
        <f t="array" ref="N1218">IF(VLOOKUP(M1218,$A$2:$F$198,COLUMN($F:$F),FALSE)=0,NA(),VLOOKUP(M1218,$A$2:$F$198,COLUMN($F:$F),FALSE))</f>
        <v>63809.64</v>
      </c>
      <c r="T1218" s="75">
        <f>AAS!B1218</f>
        <v>1217</v>
      </c>
      <c r="U1218" s="75" t="str">
        <f>AAS!C1218</f>
        <v>USA</v>
      </c>
      <c r="V1218" cm="1">
        <f t="array" ref="V1218">IF(VLOOKUP(U1218,$A$2:$F$198,COLUMN($F:$F),FALSE)=0,NA(),VLOOKUP(U1218,$A$2:$F$198,COLUMN($F:$F),FALSE))</f>
        <v>63809.64</v>
      </c>
    </row>
    <row r="1219" spans="12:22">
      <c r="L1219">
        <f>NAMS!B1219</f>
        <v>1321</v>
      </c>
      <c r="M1219" t="str">
        <f>NAMS!K1219</f>
        <v>USA</v>
      </c>
      <c r="N1219" cm="1">
        <f t="array" ref="N1219">IF(VLOOKUP(M1219,$A$2:$F$198,COLUMN($F:$F),FALSE)=0,NA(),VLOOKUP(M1219,$A$2:$F$198,COLUMN($F:$F),FALSE))</f>
        <v>63809.64</v>
      </c>
      <c r="T1219" s="75">
        <f>AAS!B1219</f>
        <v>1218</v>
      </c>
      <c r="U1219" s="75" t="str">
        <f>AAS!C1219</f>
        <v>USA</v>
      </c>
      <c r="V1219" cm="1">
        <f t="array" ref="V1219">IF(VLOOKUP(U1219,$A$2:$F$198,COLUMN($F:$F),FALSE)=0,NA(),VLOOKUP(U1219,$A$2:$F$198,COLUMN($F:$F),FALSE))</f>
        <v>63809.64</v>
      </c>
    </row>
    <row r="1220" spans="12:22">
      <c r="L1220">
        <f>NAMS!B1220</f>
        <v>1322</v>
      </c>
      <c r="M1220" t="str">
        <f>NAMS!K1220</f>
        <v>USA</v>
      </c>
      <c r="N1220" cm="1">
        <f t="array" ref="N1220">IF(VLOOKUP(M1220,$A$2:$F$198,COLUMN($F:$F),FALSE)=0,NA(),VLOOKUP(M1220,$A$2:$F$198,COLUMN($F:$F),FALSE))</f>
        <v>63809.64</v>
      </c>
      <c r="T1220" s="75">
        <f>AAS!B1220</f>
        <v>1219</v>
      </c>
      <c r="U1220" s="75" t="str">
        <f>AAS!C1220</f>
        <v>USA</v>
      </c>
      <c r="V1220" cm="1">
        <f t="array" ref="V1220">IF(VLOOKUP(U1220,$A$2:$F$198,COLUMN($F:$F),FALSE)=0,NA(),VLOOKUP(U1220,$A$2:$F$198,COLUMN($F:$F),FALSE))</f>
        <v>63809.64</v>
      </c>
    </row>
    <row r="1221" spans="12:22">
      <c r="L1221">
        <f>NAMS!B1221</f>
        <v>1323</v>
      </c>
      <c r="M1221" t="str">
        <f>NAMS!K1221</f>
        <v>Israel</v>
      </c>
      <c r="N1221" cm="1">
        <f t="array" ref="N1221">IF(VLOOKUP(M1221,$A$2:$F$198,COLUMN($F:$F),FALSE)=0,NA(),VLOOKUP(M1221,$A$2:$F$198,COLUMN($F:$F),FALSE))</f>
        <v>41377.49</v>
      </c>
      <c r="T1221" s="75">
        <f>AAS!B1221</f>
        <v>1220</v>
      </c>
      <c r="U1221" s="75" t="str">
        <f>AAS!C1221</f>
        <v>USA</v>
      </c>
      <c r="V1221" cm="1">
        <f t="array" ref="V1221">IF(VLOOKUP(U1221,$A$2:$F$198,COLUMN($F:$F),FALSE)=0,NA(),VLOOKUP(U1221,$A$2:$F$198,COLUMN($F:$F),FALSE))</f>
        <v>63809.64</v>
      </c>
    </row>
    <row r="1222" spans="12:22">
      <c r="L1222">
        <f>NAMS!B1222</f>
        <v>1324</v>
      </c>
      <c r="M1222" t="str">
        <f>NAMS!K1222</f>
        <v>USA</v>
      </c>
      <c r="N1222" cm="1">
        <f t="array" ref="N1222">IF(VLOOKUP(M1222,$A$2:$F$198,COLUMN($F:$F),FALSE)=0,NA(),VLOOKUP(M1222,$A$2:$F$198,COLUMN($F:$F),FALSE))</f>
        <v>63809.64</v>
      </c>
      <c r="T1222" s="75">
        <f>AAS!B1222</f>
        <v>1221</v>
      </c>
      <c r="U1222" s="75" t="str">
        <f>AAS!C1222</f>
        <v>USA</v>
      </c>
      <c r="V1222" cm="1">
        <f t="array" ref="V1222">IF(VLOOKUP(U1222,$A$2:$F$198,COLUMN($F:$F),FALSE)=0,NA(),VLOOKUP(U1222,$A$2:$F$198,COLUMN($F:$F),FALSE))</f>
        <v>63809.64</v>
      </c>
    </row>
    <row r="1223" spans="12:22">
      <c r="L1223">
        <f>NAMS!B1223</f>
        <v>1325</v>
      </c>
      <c r="M1223" t="str">
        <f>NAMS!K1223</f>
        <v>USA</v>
      </c>
      <c r="N1223" cm="1">
        <f t="array" ref="N1223">IF(VLOOKUP(M1223,$A$2:$F$198,COLUMN($F:$F),FALSE)=0,NA(),VLOOKUP(M1223,$A$2:$F$198,COLUMN($F:$F),FALSE))</f>
        <v>63809.64</v>
      </c>
      <c r="T1223" s="75">
        <f>AAS!B1223</f>
        <v>1222</v>
      </c>
      <c r="U1223" s="75" t="str">
        <f>AAS!C1223</f>
        <v>USA</v>
      </c>
      <c r="V1223" cm="1">
        <f t="array" ref="V1223">IF(VLOOKUP(U1223,$A$2:$F$198,COLUMN($F:$F),FALSE)=0,NA(),VLOOKUP(U1223,$A$2:$F$198,COLUMN($F:$F),FALSE))</f>
        <v>63809.64</v>
      </c>
    </row>
    <row r="1224" spans="12:22">
      <c r="L1224">
        <f>NAMS!B1224</f>
        <v>1326</v>
      </c>
      <c r="M1224" t="str">
        <f>NAMS!K1224</f>
        <v>Unknown</v>
      </c>
      <c r="N1224" t="e" cm="1">
        <f t="array" ref="N1224">IF(VLOOKUP(M1224,$A$2:$F$198,COLUMN($F:$F),FALSE)=0,NA(),VLOOKUP(M1224,$A$2:$F$198,COLUMN($F:$F),FALSE))</f>
        <v>#N/A</v>
      </c>
      <c r="T1224" s="75">
        <f>AAS!B1224</f>
        <v>1223</v>
      </c>
      <c r="U1224" s="75" t="str">
        <f>AAS!C1224</f>
        <v>Canada</v>
      </c>
      <c r="V1224" cm="1">
        <f t="array" ref="V1224">IF(VLOOKUP(U1224,$A$2:$F$198,COLUMN($F:$F),FALSE)=0,NA(),VLOOKUP(U1224,$A$2:$F$198,COLUMN($F:$F),FALSE))</f>
        <v>49196.49</v>
      </c>
    </row>
    <row r="1225" spans="12:22">
      <c r="L1225">
        <f>NAMS!B1225</f>
        <v>1327</v>
      </c>
      <c r="M1225" t="str">
        <f>NAMS!K1225</f>
        <v>USA</v>
      </c>
      <c r="N1225" cm="1">
        <f t="array" ref="N1225">IF(VLOOKUP(M1225,$A$2:$F$198,COLUMN($F:$F),FALSE)=0,NA(),VLOOKUP(M1225,$A$2:$F$198,COLUMN($F:$F),FALSE))</f>
        <v>63809.64</v>
      </c>
      <c r="T1225" s="75">
        <f>AAS!B1225</f>
        <v>1224</v>
      </c>
      <c r="U1225" s="75" t="str">
        <f>AAS!C1225</f>
        <v>USA</v>
      </c>
      <c r="V1225" cm="1">
        <f t="array" ref="V1225">IF(VLOOKUP(U1225,$A$2:$F$198,COLUMN($F:$F),FALSE)=0,NA(),VLOOKUP(U1225,$A$2:$F$198,COLUMN($F:$F),FALSE))</f>
        <v>63809.64</v>
      </c>
    </row>
    <row r="1226" spans="12:22">
      <c r="L1226">
        <f>NAMS!B1226</f>
        <v>1328</v>
      </c>
      <c r="M1226" t="str">
        <f>NAMS!K1226</f>
        <v>USA</v>
      </c>
      <c r="N1226" cm="1">
        <f t="array" ref="N1226">IF(VLOOKUP(M1226,$A$2:$F$198,COLUMN($F:$F),FALSE)=0,NA(),VLOOKUP(M1226,$A$2:$F$198,COLUMN($F:$F),FALSE))</f>
        <v>63809.64</v>
      </c>
      <c r="T1226" s="75">
        <f>AAS!B1226</f>
        <v>1225</v>
      </c>
      <c r="U1226" s="75" t="str">
        <f>AAS!C1226</f>
        <v>USA</v>
      </c>
      <c r="V1226" cm="1">
        <f t="array" ref="V1226">IF(VLOOKUP(U1226,$A$2:$F$198,COLUMN($F:$F),FALSE)=0,NA(),VLOOKUP(U1226,$A$2:$F$198,COLUMN($F:$F),FALSE))</f>
        <v>63809.64</v>
      </c>
    </row>
    <row r="1227" spans="12:22">
      <c r="L1227">
        <f>NAMS!B1227</f>
        <v>1329</v>
      </c>
      <c r="M1227" t="str">
        <f>NAMS!K1227</f>
        <v>USA</v>
      </c>
      <c r="N1227" cm="1">
        <f t="array" ref="N1227">IF(VLOOKUP(M1227,$A$2:$F$198,COLUMN($F:$F),FALSE)=0,NA(),VLOOKUP(M1227,$A$2:$F$198,COLUMN($F:$F),FALSE))</f>
        <v>63809.64</v>
      </c>
      <c r="T1227" s="75">
        <f>AAS!B1227</f>
        <v>1226</v>
      </c>
      <c r="U1227" s="75" t="str">
        <f>AAS!C1227</f>
        <v>USA</v>
      </c>
      <c r="V1227" cm="1">
        <f t="array" ref="V1227">IF(VLOOKUP(U1227,$A$2:$F$198,COLUMN($F:$F),FALSE)=0,NA(),VLOOKUP(U1227,$A$2:$F$198,COLUMN($F:$F),FALSE))</f>
        <v>63809.64</v>
      </c>
    </row>
    <row r="1228" spans="12:22">
      <c r="L1228">
        <f>NAMS!B1228</f>
        <v>1330</v>
      </c>
      <c r="M1228" t="str">
        <f>NAMS!K1228</f>
        <v>USA</v>
      </c>
      <c r="N1228" cm="1">
        <f t="array" ref="N1228">IF(VLOOKUP(M1228,$A$2:$F$198,COLUMN($F:$F),FALSE)=0,NA(),VLOOKUP(M1228,$A$2:$F$198,COLUMN($F:$F),FALSE))</f>
        <v>63809.64</v>
      </c>
      <c r="T1228" s="75">
        <f>AAS!B1228</f>
        <v>1227</v>
      </c>
      <c r="U1228" s="75" t="str">
        <f>AAS!C1228</f>
        <v>USA</v>
      </c>
      <c r="V1228" cm="1">
        <f t="array" ref="V1228">IF(VLOOKUP(U1228,$A$2:$F$198,COLUMN($F:$F),FALSE)=0,NA(),VLOOKUP(U1228,$A$2:$F$198,COLUMN($F:$F),FALSE))</f>
        <v>63809.64</v>
      </c>
    </row>
    <row r="1229" spans="12:22">
      <c r="L1229">
        <f>NAMS!B1229</f>
        <v>1331</v>
      </c>
      <c r="M1229" t="str">
        <f>NAMS!K1229</f>
        <v>USA</v>
      </c>
      <c r="N1229" cm="1">
        <f t="array" ref="N1229">IF(VLOOKUP(M1229,$A$2:$F$198,COLUMN($F:$F),FALSE)=0,NA(),VLOOKUP(M1229,$A$2:$F$198,COLUMN($F:$F),FALSE))</f>
        <v>63809.64</v>
      </c>
      <c r="T1229" s="75">
        <f>AAS!B1229</f>
        <v>1228</v>
      </c>
      <c r="U1229" s="75" t="str">
        <f>AAS!C1229</f>
        <v>USA</v>
      </c>
      <c r="V1229" cm="1">
        <f t="array" ref="V1229">IF(VLOOKUP(U1229,$A$2:$F$198,COLUMN($F:$F),FALSE)=0,NA(),VLOOKUP(U1229,$A$2:$F$198,COLUMN($F:$F),FALSE))</f>
        <v>63809.64</v>
      </c>
    </row>
    <row r="1230" spans="12:22">
      <c r="L1230">
        <f>NAMS!B1230</f>
        <v>1332</v>
      </c>
      <c r="M1230" t="str">
        <f>NAMS!K1230</f>
        <v>Israel</v>
      </c>
      <c r="N1230" cm="1">
        <f t="array" ref="N1230">IF(VLOOKUP(M1230,$A$2:$F$198,COLUMN($F:$F),FALSE)=0,NA(),VLOOKUP(M1230,$A$2:$F$198,COLUMN($F:$F),FALSE))</f>
        <v>41377.49</v>
      </c>
      <c r="T1230" s="75">
        <f>AAS!B1230</f>
        <v>1229</v>
      </c>
      <c r="U1230" s="75" t="str">
        <f>AAS!C1230</f>
        <v>USA</v>
      </c>
      <c r="V1230" cm="1">
        <f t="array" ref="V1230">IF(VLOOKUP(U1230,$A$2:$F$198,COLUMN($F:$F),FALSE)=0,NA(),VLOOKUP(U1230,$A$2:$F$198,COLUMN($F:$F),FALSE))</f>
        <v>63809.64</v>
      </c>
    </row>
    <row r="1231" spans="12:22">
      <c r="L1231">
        <f>NAMS!B1231</f>
        <v>1333</v>
      </c>
      <c r="M1231" t="str">
        <f>NAMS!K1231</f>
        <v>Italy</v>
      </c>
      <c r="N1231" cm="1">
        <f t="array" ref="N1231">IF(VLOOKUP(M1231,$A$2:$F$198,COLUMN($F:$F),FALSE)=0,NA(),VLOOKUP(M1231,$A$2:$F$198,COLUMN($F:$F),FALSE))</f>
        <v>34671.17</v>
      </c>
      <c r="T1231" s="75">
        <f>AAS!B1231</f>
        <v>1230</v>
      </c>
      <c r="U1231" s="75" t="str">
        <f>AAS!C1231</f>
        <v>USA</v>
      </c>
      <c r="V1231" cm="1">
        <f t="array" ref="V1231">IF(VLOOKUP(U1231,$A$2:$F$198,COLUMN($F:$F),FALSE)=0,NA(),VLOOKUP(U1231,$A$2:$F$198,COLUMN($F:$F),FALSE))</f>
        <v>63809.64</v>
      </c>
    </row>
    <row r="1232" spans="12:22">
      <c r="L1232">
        <f>NAMS!B1232</f>
        <v>1334</v>
      </c>
      <c r="M1232" t="str">
        <f>NAMS!K1232</f>
        <v>Brazil</v>
      </c>
      <c r="N1232" cm="1">
        <f t="array" ref="N1232">IF(VLOOKUP(M1232,$A$2:$F$198,COLUMN($F:$F),FALSE)=0,NA(),VLOOKUP(M1232,$A$2:$F$198,COLUMN($F:$F),FALSE))</f>
        <v>10913.42</v>
      </c>
      <c r="T1232" s="75">
        <f>AAS!B1232</f>
        <v>1231</v>
      </c>
      <c r="U1232" s="75" t="str">
        <f>AAS!C1232</f>
        <v>USA</v>
      </c>
      <c r="V1232" cm="1">
        <f t="array" ref="V1232">IF(VLOOKUP(U1232,$A$2:$F$198,COLUMN($F:$F),FALSE)=0,NA(),VLOOKUP(U1232,$A$2:$F$198,COLUMN($F:$F),FALSE))</f>
        <v>63809.64</v>
      </c>
    </row>
    <row r="1233" spans="12:22">
      <c r="L1233">
        <f>NAMS!B1233</f>
        <v>1335</v>
      </c>
      <c r="M1233" t="str">
        <f>NAMS!K1233</f>
        <v>USA</v>
      </c>
      <c r="N1233" cm="1">
        <f t="array" ref="N1233">IF(VLOOKUP(M1233,$A$2:$F$198,COLUMN($F:$F),FALSE)=0,NA(),VLOOKUP(M1233,$A$2:$F$198,COLUMN($F:$F),FALSE))</f>
        <v>63809.64</v>
      </c>
      <c r="T1233" s="75">
        <f>AAS!B1233</f>
        <v>1232</v>
      </c>
      <c r="U1233" s="75" t="str">
        <f>AAS!C1233</f>
        <v>USA</v>
      </c>
      <c r="V1233" cm="1">
        <f t="array" ref="V1233">IF(VLOOKUP(U1233,$A$2:$F$198,COLUMN($F:$F),FALSE)=0,NA(),VLOOKUP(U1233,$A$2:$F$198,COLUMN($F:$F),FALSE))</f>
        <v>63809.64</v>
      </c>
    </row>
    <row r="1234" spans="12:22">
      <c r="L1234">
        <f>NAMS!B1234</f>
        <v>1336</v>
      </c>
      <c r="M1234" t="str">
        <f>NAMS!K1234</f>
        <v>USA</v>
      </c>
      <c r="N1234" cm="1">
        <f t="array" ref="N1234">IF(VLOOKUP(M1234,$A$2:$F$198,COLUMN($F:$F),FALSE)=0,NA(),VLOOKUP(M1234,$A$2:$F$198,COLUMN($F:$F),FALSE))</f>
        <v>63809.64</v>
      </c>
      <c r="T1234" s="75">
        <f>AAS!B1234</f>
        <v>1233</v>
      </c>
      <c r="U1234" s="75" t="str">
        <f>AAS!C1234</f>
        <v>USA</v>
      </c>
      <c r="V1234" cm="1">
        <f t="array" ref="V1234">IF(VLOOKUP(U1234,$A$2:$F$198,COLUMN($F:$F),FALSE)=0,NA(),VLOOKUP(U1234,$A$2:$F$198,COLUMN($F:$F),FALSE))</f>
        <v>63809.64</v>
      </c>
    </row>
    <row r="1235" spans="12:22">
      <c r="L1235">
        <f>NAMS!B1235</f>
        <v>1337</v>
      </c>
      <c r="M1235" t="str">
        <f>NAMS!K1235</f>
        <v>USA</v>
      </c>
      <c r="N1235" cm="1">
        <f t="array" ref="N1235">IF(VLOOKUP(M1235,$A$2:$F$198,COLUMN($F:$F),FALSE)=0,NA(),VLOOKUP(M1235,$A$2:$F$198,COLUMN($F:$F),FALSE))</f>
        <v>63809.64</v>
      </c>
      <c r="T1235" s="75">
        <f>AAS!B1235</f>
        <v>1234</v>
      </c>
      <c r="U1235" s="75" t="str">
        <f>AAS!C1235</f>
        <v>USA</v>
      </c>
      <c r="V1235" cm="1">
        <f t="array" ref="V1235">IF(VLOOKUP(U1235,$A$2:$F$198,COLUMN($F:$F),FALSE)=0,NA(),VLOOKUP(U1235,$A$2:$F$198,COLUMN($F:$F),FALSE))</f>
        <v>63809.64</v>
      </c>
    </row>
    <row r="1236" spans="12:22">
      <c r="L1236">
        <f>NAMS!B1236</f>
        <v>1338</v>
      </c>
      <c r="M1236" t="str">
        <f>NAMS!K1236</f>
        <v>USA</v>
      </c>
      <c r="N1236" cm="1">
        <f t="array" ref="N1236">IF(VLOOKUP(M1236,$A$2:$F$198,COLUMN($F:$F),FALSE)=0,NA(),VLOOKUP(M1236,$A$2:$F$198,COLUMN($F:$F),FALSE))</f>
        <v>63809.64</v>
      </c>
      <c r="T1236" s="75">
        <f>AAS!B1236</f>
        <v>1235</v>
      </c>
      <c r="U1236" s="75" t="str">
        <f>AAS!C1236</f>
        <v>Canada</v>
      </c>
      <c r="V1236" cm="1">
        <f t="array" ref="V1236">IF(VLOOKUP(U1236,$A$2:$F$198,COLUMN($F:$F),FALSE)=0,NA(),VLOOKUP(U1236,$A$2:$F$198,COLUMN($F:$F),FALSE))</f>
        <v>49196.49</v>
      </c>
    </row>
    <row r="1237" spans="12:22">
      <c r="L1237">
        <f>NAMS!B1237</f>
        <v>1339</v>
      </c>
      <c r="M1237" t="str">
        <f>NAMS!K1237</f>
        <v>USA</v>
      </c>
      <c r="N1237" cm="1">
        <f t="array" ref="N1237">IF(VLOOKUP(M1237,$A$2:$F$198,COLUMN($F:$F),FALSE)=0,NA(),VLOOKUP(M1237,$A$2:$F$198,COLUMN($F:$F),FALSE))</f>
        <v>63809.64</v>
      </c>
      <c r="T1237" s="75">
        <f>AAS!B1237</f>
        <v>1236</v>
      </c>
      <c r="U1237" s="75" t="str">
        <f>AAS!C1237</f>
        <v>USA</v>
      </c>
      <c r="V1237" cm="1">
        <f t="array" ref="V1237">IF(VLOOKUP(U1237,$A$2:$F$198,COLUMN($F:$F),FALSE)=0,NA(),VLOOKUP(U1237,$A$2:$F$198,COLUMN($F:$F),FALSE))</f>
        <v>63809.64</v>
      </c>
    </row>
    <row r="1238" spans="12:22">
      <c r="L1238">
        <f>NAMS!B1238</f>
        <v>1340</v>
      </c>
      <c r="M1238" t="str">
        <f>NAMS!K1238</f>
        <v>USA</v>
      </c>
      <c r="N1238" cm="1">
        <f t="array" ref="N1238">IF(VLOOKUP(M1238,$A$2:$F$198,COLUMN($F:$F),FALSE)=0,NA(),VLOOKUP(M1238,$A$2:$F$198,COLUMN($F:$F),FALSE))</f>
        <v>63809.64</v>
      </c>
      <c r="T1238" s="75">
        <f>AAS!B1238</f>
        <v>1237</v>
      </c>
      <c r="U1238" s="75" t="str">
        <f>AAS!C1238</f>
        <v>USA</v>
      </c>
      <c r="V1238" cm="1">
        <f t="array" ref="V1238">IF(VLOOKUP(U1238,$A$2:$F$198,COLUMN($F:$F),FALSE)=0,NA(),VLOOKUP(U1238,$A$2:$F$198,COLUMN($F:$F),FALSE))</f>
        <v>63809.64</v>
      </c>
    </row>
    <row r="1239" spans="12:22">
      <c r="L1239">
        <f>NAMS!B1239</f>
        <v>1341</v>
      </c>
      <c r="M1239" t="str">
        <f>NAMS!K1239</f>
        <v>USA</v>
      </c>
      <c r="N1239" cm="1">
        <f t="array" ref="N1239">IF(VLOOKUP(M1239,$A$2:$F$198,COLUMN($F:$F),FALSE)=0,NA(),VLOOKUP(M1239,$A$2:$F$198,COLUMN($F:$F),FALSE))</f>
        <v>63809.64</v>
      </c>
      <c r="T1239" s="75">
        <f>AAS!B1239</f>
        <v>1238</v>
      </c>
      <c r="U1239" s="75" t="str">
        <f>AAS!C1239</f>
        <v>USA</v>
      </c>
      <c r="V1239" cm="1">
        <f t="array" ref="V1239">IF(VLOOKUP(U1239,$A$2:$F$198,COLUMN($F:$F),FALSE)=0,NA(),VLOOKUP(U1239,$A$2:$F$198,COLUMN($F:$F),FALSE))</f>
        <v>63809.64</v>
      </c>
    </row>
    <row r="1240" spans="12:22">
      <c r="L1240">
        <f>NAMS!B1240</f>
        <v>1342</v>
      </c>
      <c r="M1240" t="str">
        <f>NAMS!K1240</f>
        <v>USA</v>
      </c>
      <c r="N1240" cm="1">
        <f t="array" ref="N1240">IF(VLOOKUP(M1240,$A$2:$F$198,COLUMN($F:$F),FALSE)=0,NA(),VLOOKUP(M1240,$A$2:$F$198,COLUMN($F:$F),FALSE))</f>
        <v>63809.64</v>
      </c>
      <c r="T1240" s="75">
        <f>AAS!B1240</f>
        <v>1239</v>
      </c>
      <c r="U1240" s="75" t="str">
        <f>AAS!C1240</f>
        <v>USA</v>
      </c>
      <c r="V1240" cm="1">
        <f t="array" ref="V1240">IF(VLOOKUP(U1240,$A$2:$F$198,COLUMN($F:$F),FALSE)=0,NA(),VLOOKUP(U1240,$A$2:$F$198,COLUMN($F:$F),FALSE))</f>
        <v>63809.64</v>
      </c>
    </row>
    <row r="1241" spans="12:22">
      <c r="L1241">
        <f>NAMS!B1241</f>
        <v>1343</v>
      </c>
      <c r="M1241" t="str">
        <f>NAMS!K1241</f>
        <v>USA</v>
      </c>
      <c r="N1241" cm="1">
        <f t="array" ref="N1241">IF(VLOOKUP(M1241,$A$2:$F$198,COLUMN($F:$F),FALSE)=0,NA(),VLOOKUP(M1241,$A$2:$F$198,COLUMN($F:$F),FALSE))</f>
        <v>63809.64</v>
      </c>
      <c r="T1241" s="75">
        <f>AAS!B1241</f>
        <v>1240</v>
      </c>
      <c r="U1241" s="75" t="str">
        <f>AAS!C1241</f>
        <v>USA</v>
      </c>
      <c r="V1241" cm="1">
        <f t="array" ref="V1241">IF(VLOOKUP(U1241,$A$2:$F$198,COLUMN($F:$F),FALSE)=0,NA(),VLOOKUP(U1241,$A$2:$F$198,COLUMN($F:$F),FALSE))</f>
        <v>63809.64</v>
      </c>
    </row>
    <row r="1242" spans="12:22">
      <c r="L1242">
        <f>NAMS!B1242</f>
        <v>1344</v>
      </c>
      <c r="M1242" t="str">
        <f>NAMS!K1242</f>
        <v>USA</v>
      </c>
      <c r="N1242" cm="1">
        <f t="array" ref="N1242">IF(VLOOKUP(M1242,$A$2:$F$198,COLUMN($F:$F),FALSE)=0,NA(),VLOOKUP(M1242,$A$2:$F$198,COLUMN($F:$F),FALSE))</f>
        <v>63809.64</v>
      </c>
      <c r="T1242" s="75">
        <f>AAS!B1242</f>
        <v>1241</v>
      </c>
      <c r="U1242" s="75" t="str">
        <f>AAS!C1242</f>
        <v>USA</v>
      </c>
      <c r="V1242" cm="1">
        <f t="array" ref="V1242">IF(VLOOKUP(U1242,$A$2:$F$198,COLUMN($F:$F),FALSE)=0,NA(),VLOOKUP(U1242,$A$2:$F$198,COLUMN($F:$F),FALSE))</f>
        <v>63809.64</v>
      </c>
    </row>
    <row r="1243" spans="12:22">
      <c r="L1243">
        <f>NAMS!B1243</f>
        <v>1345</v>
      </c>
      <c r="M1243" t="str">
        <f>NAMS!K1243</f>
        <v>USA</v>
      </c>
      <c r="N1243" cm="1">
        <f t="array" ref="N1243">IF(VLOOKUP(M1243,$A$2:$F$198,COLUMN($F:$F),FALSE)=0,NA(),VLOOKUP(M1243,$A$2:$F$198,COLUMN($F:$F),FALSE))</f>
        <v>63809.64</v>
      </c>
      <c r="T1243" s="75">
        <f>AAS!B1243</f>
        <v>1242</v>
      </c>
      <c r="U1243" s="75" t="str">
        <f>AAS!C1243</f>
        <v>USA</v>
      </c>
      <c r="V1243" cm="1">
        <f t="array" ref="V1243">IF(VLOOKUP(U1243,$A$2:$F$198,COLUMN($F:$F),FALSE)=0,NA(),VLOOKUP(U1243,$A$2:$F$198,COLUMN($F:$F),FALSE))</f>
        <v>63809.64</v>
      </c>
    </row>
    <row r="1244" spans="12:22">
      <c r="L1244">
        <f>NAMS!B1244</f>
        <v>1346</v>
      </c>
      <c r="M1244" t="str">
        <f>NAMS!K1244</f>
        <v>USA</v>
      </c>
      <c r="N1244" cm="1">
        <f t="array" ref="N1244">IF(VLOOKUP(M1244,$A$2:$F$198,COLUMN($F:$F),FALSE)=0,NA(),VLOOKUP(M1244,$A$2:$F$198,COLUMN($F:$F),FALSE))</f>
        <v>63809.64</v>
      </c>
      <c r="T1244" s="75">
        <f>AAS!B1244</f>
        <v>1243</v>
      </c>
      <c r="U1244" s="75" t="str">
        <f>AAS!C1244</f>
        <v>USA</v>
      </c>
      <c r="V1244" cm="1">
        <f t="array" ref="V1244">IF(VLOOKUP(U1244,$A$2:$F$198,COLUMN($F:$F),FALSE)=0,NA(),VLOOKUP(U1244,$A$2:$F$198,COLUMN($F:$F),FALSE))</f>
        <v>63809.64</v>
      </c>
    </row>
    <row r="1245" spans="12:22">
      <c r="L1245">
        <f>NAMS!B1245</f>
        <v>1347</v>
      </c>
      <c r="M1245" t="str">
        <f>NAMS!K1245</f>
        <v>Taiwan</v>
      </c>
      <c r="N1245" cm="1">
        <f t="array" ref="N1245">IF(VLOOKUP(M1245,$A$2:$F$198,COLUMN($F:$F),FALSE)=0,NA(),VLOOKUP(M1245,$A$2:$F$198,COLUMN($F:$F),FALSE))</f>
        <v>10121.299999999999</v>
      </c>
      <c r="T1245" s="75">
        <f>AAS!B1245</f>
        <v>1244</v>
      </c>
      <c r="U1245" s="75" t="str">
        <f>AAS!C1245</f>
        <v>USA</v>
      </c>
      <c r="V1245" cm="1">
        <f t="array" ref="V1245">IF(VLOOKUP(U1245,$A$2:$F$198,COLUMN($F:$F),FALSE)=0,NA(),VLOOKUP(U1245,$A$2:$F$198,COLUMN($F:$F),FALSE))</f>
        <v>63809.64</v>
      </c>
    </row>
    <row r="1246" spans="12:22">
      <c r="L1246">
        <f>NAMS!B1246</f>
        <v>1348</v>
      </c>
      <c r="M1246" t="str">
        <f>NAMS!K1246</f>
        <v>France</v>
      </c>
      <c r="N1246" cm="1">
        <f t="array" ref="N1246">IF(VLOOKUP(M1246,$A$2:$F$198,COLUMN($F:$F),FALSE)=0,NA(),VLOOKUP(M1246,$A$2:$F$198,COLUMN($F:$F),FALSE))</f>
        <v>43830.65</v>
      </c>
      <c r="T1246" s="75">
        <f>AAS!B1246</f>
        <v>1245</v>
      </c>
      <c r="U1246" s="75" t="str">
        <f>AAS!C1246</f>
        <v>USA</v>
      </c>
      <c r="V1246" cm="1">
        <f t="array" ref="V1246">IF(VLOOKUP(U1246,$A$2:$F$198,COLUMN($F:$F),FALSE)=0,NA(),VLOOKUP(U1246,$A$2:$F$198,COLUMN($F:$F),FALSE))</f>
        <v>63809.64</v>
      </c>
    </row>
    <row r="1247" spans="12:22">
      <c r="L1247">
        <f>NAMS!B1247</f>
        <v>1349</v>
      </c>
      <c r="M1247" t="str">
        <f>NAMS!K1247</f>
        <v>USA</v>
      </c>
      <c r="N1247" cm="1">
        <f t="array" ref="N1247">IF(VLOOKUP(M1247,$A$2:$F$198,COLUMN($F:$F),FALSE)=0,NA(),VLOOKUP(M1247,$A$2:$F$198,COLUMN($F:$F),FALSE))</f>
        <v>63809.64</v>
      </c>
      <c r="T1247" s="75">
        <f>AAS!B1247</f>
        <v>1246</v>
      </c>
      <c r="U1247" s="75" t="str">
        <f>AAS!C1247</f>
        <v>Unknown</v>
      </c>
      <c r="V1247" t="e" cm="1">
        <f t="array" ref="V1247">IF(VLOOKUP(U1247,$A$2:$F$198,COLUMN($F:$F),FALSE)=0,NA(),VLOOKUP(U1247,$A$2:$F$198,COLUMN($F:$F),FALSE))</f>
        <v>#N/A</v>
      </c>
    </row>
    <row r="1248" spans="12:22">
      <c r="L1248">
        <f>NAMS!B1248</f>
        <v>1350</v>
      </c>
      <c r="M1248" t="str">
        <f>NAMS!K1248</f>
        <v>USA</v>
      </c>
      <c r="N1248" cm="1">
        <f t="array" ref="N1248">IF(VLOOKUP(M1248,$A$2:$F$198,COLUMN($F:$F),FALSE)=0,NA(),VLOOKUP(M1248,$A$2:$F$198,COLUMN($F:$F),FALSE))</f>
        <v>63809.64</v>
      </c>
      <c r="T1248" s="75">
        <f>AAS!B1248</f>
        <v>1247</v>
      </c>
      <c r="U1248" s="75" t="str">
        <f>AAS!C1248</f>
        <v>USA</v>
      </c>
      <c r="V1248" cm="1">
        <f t="array" ref="V1248">IF(VLOOKUP(U1248,$A$2:$F$198,COLUMN($F:$F),FALSE)=0,NA(),VLOOKUP(U1248,$A$2:$F$198,COLUMN($F:$F),FALSE))</f>
        <v>63809.64</v>
      </c>
    </row>
    <row r="1249" spans="12:22">
      <c r="L1249">
        <f>NAMS!B1249</f>
        <v>1351</v>
      </c>
      <c r="M1249" t="str">
        <f>NAMS!K1249</f>
        <v>USA</v>
      </c>
      <c r="N1249" cm="1">
        <f t="array" ref="N1249">IF(VLOOKUP(M1249,$A$2:$F$198,COLUMN($F:$F),FALSE)=0,NA(),VLOOKUP(M1249,$A$2:$F$198,COLUMN($F:$F),FALSE))</f>
        <v>63809.64</v>
      </c>
      <c r="T1249" s="75">
        <f>AAS!B1249</f>
        <v>1248</v>
      </c>
      <c r="U1249" s="75" t="str">
        <f>AAS!C1249</f>
        <v>USA</v>
      </c>
      <c r="V1249" cm="1">
        <f t="array" ref="V1249">IF(VLOOKUP(U1249,$A$2:$F$198,COLUMN($F:$F),FALSE)=0,NA(),VLOOKUP(U1249,$A$2:$F$198,COLUMN($F:$F),FALSE))</f>
        <v>63809.64</v>
      </c>
    </row>
    <row r="1250" spans="12:22">
      <c r="L1250">
        <f>NAMS!B1250</f>
        <v>1352</v>
      </c>
      <c r="M1250" t="str">
        <f>NAMS!K1250</f>
        <v>Canada</v>
      </c>
      <c r="N1250" cm="1">
        <f t="array" ref="N1250">IF(VLOOKUP(M1250,$A$2:$F$198,COLUMN($F:$F),FALSE)=0,NA(),VLOOKUP(M1250,$A$2:$F$198,COLUMN($F:$F),FALSE))</f>
        <v>49196.49</v>
      </c>
      <c r="T1250" s="75">
        <f>AAS!B1250</f>
        <v>1249</v>
      </c>
      <c r="U1250" s="75" t="str">
        <f>AAS!C1250</f>
        <v>USA</v>
      </c>
      <c r="V1250" cm="1">
        <f t="array" ref="V1250">IF(VLOOKUP(U1250,$A$2:$F$198,COLUMN($F:$F),FALSE)=0,NA(),VLOOKUP(U1250,$A$2:$F$198,COLUMN($F:$F),FALSE))</f>
        <v>63809.64</v>
      </c>
    </row>
    <row r="1251" spans="12:22">
      <c r="L1251">
        <f>NAMS!B1251</f>
        <v>1353</v>
      </c>
      <c r="M1251" t="str">
        <f>NAMS!K1251</f>
        <v>USA</v>
      </c>
      <c r="N1251" cm="1">
        <f t="array" ref="N1251">IF(VLOOKUP(M1251,$A$2:$F$198,COLUMN($F:$F),FALSE)=0,NA(),VLOOKUP(M1251,$A$2:$F$198,COLUMN($F:$F),FALSE))</f>
        <v>63809.64</v>
      </c>
      <c r="T1251" s="75">
        <f>AAS!B1251</f>
        <v>1250</v>
      </c>
      <c r="U1251" s="75" t="str">
        <f>AAS!C1251</f>
        <v>USA</v>
      </c>
      <c r="V1251" cm="1">
        <f t="array" ref="V1251">IF(VLOOKUP(U1251,$A$2:$F$198,COLUMN($F:$F),FALSE)=0,NA(),VLOOKUP(U1251,$A$2:$F$198,COLUMN($F:$F),FALSE))</f>
        <v>63809.64</v>
      </c>
    </row>
    <row r="1252" spans="12:22">
      <c r="L1252">
        <f>NAMS!B1252</f>
        <v>1354</v>
      </c>
      <c r="M1252" t="str">
        <f>NAMS!K1252</f>
        <v>USA</v>
      </c>
      <c r="N1252" cm="1">
        <f t="array" ref="N1252">IF(VLOOKUP(M1252,$A$2:$F$198,COLUMN($F:$F),FALSE)=0,NA(),VLOOKUP(M1252,$A$2:$F$198,COLUMN($F:$F),FALSE))</f>
        <v>63809.64</v>
      </c>
      <c r="T1252" s="75">
        <f>AAS!B1252</f>
        <v>1251</v>
      </c>
      <c r="U1252" s="75" t="str">
        <f>AAS!C1252</f>
        <v>USA</v>
      </c>
      <c r="V1252" cm="1">
        <f t="array" ref="V1252">IF(VLOOKUP(U1252,$A$2:$F$198,COLUMN($F:$F),FALSE)=0,NA(),VLOOKUP(U1252,$A$2:$F$198,COLUMN($F:$F),FALSE))</f>
        <v>63809.64</v>
      </c>
    </row>
    <row r="1253" spans="12:22">
      <c r="L1253">
        <f>NAMS!B1253</f>
        <v>1355</v>
      </c>
      <c r="M1253" t="str">
        <f>NAMS!K1253</f>
        <v>USA</v>
      </c>
      <c r="N1253" cm="1">
        <f t="array" ref="N1253">IF(VLOOKUP(M1253,$A$2:$F$198,COLUMN($F:$F),FALSE)=0,NA(),VLOOKUP(M1253,$A$2:$F$198,COLUMN($F:$F),FALSE))</f>
        <v>63809.64</v>
      </c>
      <c r="T1253" s="75">
        <f>AAS!B1253</f>
        <v>1252</v>
      </c>
      <c r="U1253" s="75" t="str">
        <f>AAS!C1253</f>
        <v>USA</v>
      </c>
      <c r="V1253" cm="1">
        <f t="array" ref="V1253">IF(VLOOKUP(U1253,$A$2:$F$198,COLUMN($F:$F),FALSE)=0,NA(),VLOOKUP(U1253,$A$2:$F$198,COLUMN($F:$F),FALSE))</f>
        <v>63809.64</v>
      </c>
    </row>
    <row r="1254" spans="12:22">
      <c r="L1254">
        <f>NAMS!B1254</f>
        <v>1356</v>
      </c>
      <c r="M1254" t="str">
        <f>NAMS!K1254</f>
        <v>USA</v>
      </c>
      <c r="N1254" cm="1">
        <f t="array" ref="N1254">IF(VLOOKUP(M1254,$A$2:$F$198,COLUMN($F:$F),FALSE)=0,NA(),VLOOKUP(M1254,$A$2:$F$198,COLUMN($F:$F),FALSE))</f>
        <v>63809.64</v>
      </c>
      <c r="T1254" s="75">
        <f>AAS!B1254</f>
        <v>1253</v>
      </c>
      <c r="U1254" s="75" t="str">
        <f>AAS!C1254</f>
        <v>USA</v>
      </c>
      <c r="V1254" cm="1">
        <f t="array" ref="V1254">IF(VLOOKUP(U1254,$A$2:$F$198,COLUMN($F:$F),FALSE)=0,NA(),VLOOKUP(U1254,$A$2:$F$198,COLUMN($F:$F),FALSE))</f>
        <v>63809.64</v>
      </c>
    </row>
    <row r="1255" spans="12:22">
      <c r="L1255">
        <f>NAMS!B1255</f>
        <v>1357</v>
      </c>
      <c r="M1255" t="str">
        <f>NAMS!K1255</f>
        <v>USA</v>
      </c>
      <c r="N1255" cm="1">
        <f t="array" ref="N1255">IF(VLOOKUP(M1255,$A$2:$F$198,COLUMN($F:$F),FALSE)=0,NA(),VLOOKUP(M1255,$A$2:$F$198,COLUMN($F:$F),FALSE))</f>
        <v>63809.64</v>
      </c>
      <c r="T1255" s="75">
        <f>AAS!B1255</f>
        <v>1254</v>
      </c>
      <c r="U1255" s="75" t="str">
        <f>AAS!C1255</f>
        <v>USA</v>
      </c>
      <c r="V1255" cm="1">
        <f t="array" ref="V1255">IF(VLOOKUP(U1255,$A$2:$F$198,COLUMN($F:$F),FALSE)=0,NA(),VLOOKUP(U1255,$A$2:$F$198,COLUMN($F:$F),FALSE))</f>
        <v>63809.64</v>
      </c>
    </row>
    <row r="1256" spans="12:22">
      <c r="L1256">
        <f>NAMS!B1256</f>
        <v>1358</v>
      </c>
      <c r="M1256" t="str">
        <f>NAMS!K1256</f>
        <v>Saudi Arabia</v>
      </c>
      <c r="N1256" cm="1">
        <f t="array" ref="N1256">IF(VLOOKUP(M1256,$A$2:$F$198,COLUMN($F:$F),FALSE)=0,NA(),VLOOKUP(M1256,$A$2:$F$198,COLUMN($F:$F),FALSE))</f>
        <v>21764.39</v>
      </c>
      <c r="T1256" s="75">
        <f>AAS!B1256</f>
        <v>1255</v>
      </c>
      <c r="U1256" s="75" t="str">
        <f>AAS!C1256</f>
        <v>USA</v>
      </c>
      <c r="V1256" cm="1">
        <f t="array" ref="V1256">IF(VLOOKUP(U1256,$A$2:$F$198,COLUMN($F:$F),FALSE)=0,NA(),VLOOKUP(U1256,$A$2:$F$198,COLUMN($F:$F),FALSE))</f>
        <v>63809.64</v>
      </c>
    </row>
    <row r="1257" spans="12:22">
      <c r="L1257">
        <f>NAMS!B1257</f>
        <v>1359</v>
      </c>
      <c r="M1257" t="str">
        <f>NAMS!K1257</f>
        <v>South Korea</v>
      </c>
      <c r="N1257" cm="1">
        <f t="array" ref="N1257">IF(VLOOKUP(M1257,$A$2:$F$198,COLUMN($F:$F),FALSE)=0,NA(),VLOOKUP(M1257,$A$2:$F$198,COLUMN($F:$F),FALSE))</f>
        <v>32154.02</v>
      </c>
      <c r="T1257" s="75">
        <f>AAS!B1257</f>
        <v>1256</v>
      </c>
      <c r="U1257" s="75" t="str">
        <f>AAS!C1257</f>
        <v>USA</v>
      </c>
      <c r="V1257" cm="1">
        <f t="array" ref="V1257">IF(VLOOKUP(U1257,$A$2:$F$198,COLUMN($F:$F),FALSE)=0,NA(),VLOOKUP(U1257,$A$2:$F$198,COLUMN($F:$F),FALSE))</f>
        <v>63809.64</v>
      </c>
    </row>
    <row r="1258" spans="12:22">
      <c r="L1258">
        <f>NAMS!B1258</f>
        <v>1360</v>
      </c>
      <c r="M1258" t="str">
        <f>NAMS!K1258</f>
        <v>USA</v>
      </c>
      <c r="N1258" cm="1">
        <f t="array" ref="N1258">IF(VLOOKUP(M1258,$A$2:$F$198,COLUMN($F:$F),FALSE)=0,NA(),VLOOKUP(M1258,$A$2:$F$198,COLUMN($F:$F),FALSE))</f>
        <v>63809.64</v>
      </c>
      <c r="T1258" s="75">
        <f>AAS!B1258</f>
        <v>1257</v>
      </c>
      <c r="U1258" s="75" t="str">
        <f>AAS!C1258</f>
        <v>Canada</v>
      </c>
      <c r="V1258" cm="1">
        <f t="array" ref="V1258">IF(VLOOKUP(U1258,$A$2:$F$198,COLUMN($F:$F),FALSE)=0,NA(),VLOOKUP(U1258,$A$2:$F$198,COLUMN($F:$F),FALSE))</f>
        <v>49196.49</v>
      </c>
    </row>
    <row r="1259" spans="12:22">
      <c r="L1259">
        <f>NAMS!B1259</f>
        <v>1361</v>
      </c>
      <c r="M1259" t="str">
        <f>NAMS!K1259</f>
        <v>USA</v>
      </c>
      <c r="N1259" cm="1">
        <f t="array" ref="N1259">IF(VLOOKUP(M1259,$A$2:$F$198,COLUMN($F:$F),FALSE)=0,NA(),VLOOKUP(M1259,$A$2:$F$198,COLUMN($F:$F),FALSE))</f>
        <v>63809.64</v>
      </c>
      <c r="T1259" s="75">
        <f>AAS!B1259</f>
        <v>1258</v>
      </c>
      <c r="U1259" s="75" t="str">
        <f>AAS!C1259</f>
        <v>USA</v>
      </c>
      <c r="V1259" cm="1">
        <f t="array" ref="V1259">IF(VLOOKUP(U1259,$A$2:$F$198,COLUMN($F:$F),FALSE)=0,NA(),VLOOKUP(U1259,$A$2:$F$198,COLUMN($F:$F),FALSE))</f>
        <v>63809.64</v>
      </c>
    </row>
    <row r="1260" spans="12:22">
      <c r="L1260">
        <f>NAMS!B1260</f>
        <v>1362</v>
      </c>
      <c r="M1260" t="str">
        <f>NAMS!K1260</f>
        <v>USA</v>
      </c>
      <c r="N1260" cm="1">
        <f t="array" ref="N1260">IF(VLOOKUP(M1260,$A$2:$F$198,COLUMN($F:$F),FALSE)=0,NA(),VLOOKUP(M1260,$A$2:$F$198,COLUMN($F:$F),FALSE))</f>
        <v>63809.64</v>
      </c>
      <c r="T1260" s="75">
        <f>AAS!B1260</f>
        <v>1259</v>
      </c>
      <c r="U1260" s="75" t="str">
        <f>AAS!C1260</f>
        <v>USA</v>
      </c>
      <c r="V1260" cm="1">
        <f t="array" ref="V1260">IF(VLOOKUP(U1260,$A$2:$F$198,COLUMN($F:$F),FALSE)=0,NA(),VLOOKUP(U1260,$A$2:$F$198,COLUMN($F:$F),FALSE))</f>
        <v>63809.64</v>
      </c>
    </row>
    <row r="1261" spans="12:22">
      <c r="L1261">
        <f>NAMS!B1261</f>
        <v>1363</v>
      </c>
      <c r="M1261" t="str">
        <f>NAMS!K1261</f>
        <v>USA</v>
      </c>
      <c r="N1261" cm="1">
        <f t="array" ref="N1261">IF(VLOOKUP(M1261,$A$2:$F$198,COLUMN($F:$F),FALSE)=0,NA(),VLOOKUP(M1261,$A$2:$F$198,COLUMN($F:$F),FALSE))</f>
        <v>63809.64</v>
      </c>
      <c r="T1261" s="75">
        <f>AAS!B1261</f>
        <v>1260</v>
      </c>
      <c r="U1261" s="75" t="str">
        <f>AAS!C1261</f>
        <v>Canada</v>
      </c>
      <c r="V1261" cm="1">
        <f t="array" ref="V1261">IF(VLOOKUP(U1261,$A$2:$F$198,COLUMN($F:$F),FALSE)=0,NA(),VLOOKUP(U1261,$A$2:$F$198,COLUMN($F:$F),FALSE))</f>
        <v>49196.49</v>
      </c>
    </row>
    <row r="1262" spans="12:22">
      <c r="L1262">
        <f>NAMS!B1262</f>
        <v>1364</v>
      </c>
      <c r="M1262" t="str">
        <f>NAMS!K1262</f>
        <v>USA</v>
      </c>
      <c r="N1262" cm="1">
        <f t="array" ref="N1262">IF(VLOOKUP(M1262,$A$2:$F$198,COLUMN($F:$F),FALSE)=0,NA(),VLOOKUP(M1262,$A$2:$F$198,COLUMN($F:$F),FALSE))</f>
        <v>63809.64</v>
      </c>
      <c r="T1262" s="75">
        <f>AAS!B1262</f>
        <v>1261</v>
      </c>
      <c r="U1262" s="75" t="str">
        <f>AAS!C1262</f>
        <v>Chile</v>
      </c>
      <c r="V1262" cm="1">
        <f t="array" ref="V1262">IF(VLOOKUP(U1262,$A$2:$F$198,COLUMN($F:$F),FALSE)=0,NA(),VLOOKUP(U1262,$A$2:$F$198,COLUMN($F:$F),FALSE))</f>
        <v>14757.2</v>
      </c>
    </row>
    <row r="1263" spans="12:22">
      <c r="L1263">
        <f>NAMS!B1263</f>
        <v>1365</v>
      </c>
      <c r="M1263" t="str">
        <f>NAMS!K1263</f>
        <v>USA</v>
      </c>
      <c r="N1263" cm="1">
        <f t="array" ref="N1263">IF(VLOOKUP(M1263,$A$2:$F$198,COLUMN($F:$F),FALSE)=0,NA(),VLOOKUP(M1263,$A$2:$F$198,COLUMN($F:$F),FALSE))</f>
        <v>63809.64</v>
      </c>
      <c r="T1263" s="75">
        <f>AAS!B1263</f>
        <v>1262</v>
      </c>
      <c r="U1263" s="75" t="str">
        <f>AAS!C1263</f>
        <v>Netherlands</v>
      </c>
      <c r="V1263" cm="1">
        <f t="array" ref="V1263">IF(VLOOKUP(U1263,$A$2:$F$198,COLUMN($F:$F),FALSE)=0,NA(),VLOOKUP(U1263,$A$2:$F$198,COLUMN($F:$F),FALSE))</f>
        <v>53666.48</v>
      </c>
    </row>
    <row r="1264" spans="12:22">
      <c r="L1264">
        <f>NAMS!B1264</f>
        <v>1366</v>
      </c>
      <c r="M1264" t="str">
        <f>NAMS!K1264</f>
        <v>USA</v>
      </c>
      <c r="N1264" cm="1">
        <f t="array" ref="N1264">IF(VLOOKUP(M1264,$A$2:$F$198,COLUMN($F:$F),FALSE)=0,NA(),VLOOKUP(M1264,$A$2:$F$198,COLUMN($F:$F),FALSE))</f>
        <v>63809.64</v>
      </c>
      <c r="T1264" s="75">
        <f>AAS!B1264</f>
        <v>1263</v>
      </c>
      <c r="U1264" s="75" t="str">
        <f>AAS!C1264</f>
        <v>USA</v>
      </c>
      <c r="V1264" cm="1">
        <f t="array" ref="V1264">IF(VLOOKUP(U1264,$A$2:$F$198,COLUMN($F:$F),FALSE)=0,NA(),VLOOKUP(U1264,$A$2:$F$198,COLUMN($F:$F),FALSE))</f>
        <v>63809.64</v>
      </c>
    </row>
    <row r="1265" spans="12:22">
      <c r="L1265">
        <f>NAMS!B1265</f>
        <v>1367</v>
      </c>
      <c r="M1265" t="str">
        <f>NAMS!K1265</f>
        <v>Portugal</v>
      </c>
      <c r="N1265" cm="1">
        <f t="array" ref="N1265">IF(VLOOKUP(M1265,$A$2:$F$198,COLUMN($F:$F),FALSE)=0,NA(),VLOOKUP(M1265,$A$2:$F$198,COLUMN($F:$F),FALSE))</f>
        <v>22495.16</v>
      </c>
      <c r="T1265" s="75">
        <f>AAS!B1265</f>
        <v>1264</v>
      </c>
      <c r="U1265" s="75" t="str">
        <f>AAS!C1265</f>
        <v>USA</v>
      </c>
      <c r="V1265" cm="1">
        <f t="array" ref="V1265">IF(VLOOKUP(U1265,$A$2:$F$198,COLUMN($F:$F),FALSE)=0,NA(),VLOOKUP(U1265,$A$2:$F$198,COLUMN($F:$F),FALSE))</f>
        <v>63809.64</v>
      </c>
    </row>
    <row r="1266" spans="12:22">
      <c r="L1266">
        <f>NAMS!B1266</f>
        <v>1368</v>
      </c>
      <c r="M1266" t="str">
        <f>NAMS!K1266</f>
        <v>Turkey</v>
      </c>
      <c r="N1266" cm="1">
        <f t="array" ref="N1266">IF(VLOOKUP(M1266,$A$2:$F$198,COLUMN($F:$F),FALSE)=0,NA(),VLOOKUP(M1266,$A$2:$F$198,COLUMN($F:$F),FALSE))</f>
        <v>11706.89</v>
      </c>
      <c r="T1266" s="75">
        <f>AAS!B1266</f>
        <v>1265</v>
      </c>
      <c r="U1266" s="75" t="str">
        <f>AAS!C1266</f>
        <v>USA</v>
      </c>
      <c r="V1266" cm="1">
        <f t="array" ref="V1266">IF(VLOOKUP(U1266,$A$2:$F$198,COLUMN($F:$F),FALSE)=0,NA(),VLOOKUP(U1266,$A$2:$F$198,COLUMN($F:$F),FALSE))</f>
        <v>63809.64</v>
      </c>
    </row>
    <row r="1267" spans="12:22">
      <c r="L1267">
        <f>NAMS!B1267</f>
        <v>1369</v>
      </c>
      <c r="M1267" t="str">
        <f>NAMS!K1267</f>
        <v>USA</v>
      </c>
      <c r="N1267" cm="1">
        <f t="array" ref="N1267">IF(VLOOKUP(M1267,$A$2:$F$198,COLUMN($F:$F),FALSE)=0,NA(),VLOOKUP(M1267,$A$2:$F$198,COLUMN($F:$F),FALSE))</f>
        <v>63809.64</v>
      </c>
      <c r="T1267" s="75">
        <f>AAS!B1267</f>
        <v>1266</v>
      </c>
      <c r="U1267" s="75" t="str">
        <f>AAS!C1267</f>
        <v>USA</v>
      </c>
      <c r="V1267" cm="1">
        <f t="array" ref="V1267">IF(VLOOKUP(U1267,$A$2:$F$198,COLUMN($F:$F),FALSE)=0,NA(),VLOOKUP(U1267,$A$2:$F$198,COLUMN($F:$F),FALSE))</f>
        <v>63809.64</v>
      </c>
    </row>
    <row r="1268" spans="12:22">
      <c r="L1268">
        <f>NAMS!B1268</f>
        <v>1370</v>
      </c>
      <c r="M1268" t="str">
        <f>NAMS!K1268</f>
        <v>Brazil</v>
      </c>
      <c r="N1268" cm="1">
        <f t="array" ref="N1268">IF(VLOOKUP(M1268,$A$2:$F$198,COLUMN($F:$F),FALSE)=0,NA(),VLOOKUP(M1268,$A$2:$F$198,COLUMN($F:$F),FALSE))</f>
        <v>10913.42</v>
      </c>
      <c r="T1268" s="75">
        <f>AAS!B1268</f>
        <v>1267</v>
      </c>
      <c r="U1268" s="75" t="str">
        <f>AAS!C1268</f>
        <v>USA</v>
      </c>
      <c r="V1268" cm="1">
        <f t="array" ref="V1268">IF(VLOOKUP(U1268,$A$2:$F$198,COLUMN($F:$F),FALSE)=0,NA(),VLOOKUP(U1268,$A$2:$F$198,COLUMN($F:$F),FALSE))</f>
        <v>63809.64</v>
      </c>
    </row>
    <row r="1269" spans="12:22">
      <c r="L1269">
        <f>NAMS!B1269</f>
        <v>1371</v>
      </c>
      <c r="M1269" t="str">
        <f>NAMS!K1269</f>
        <v>USA</v>
      </c>
      <c r="N1269" cm="1">
        <f t="array" ref="N1269">IF(VLOOKUP(M1269,$A$2:$F$198,COLUMN($F:$F),FALSE)=0,NA(),VLOOKUP(M1269,$A$2:$F$198,COLUMN($F:$F),FALSE))</f>
        <v>63809.64</v>
      </c>
      <c r="T1269" s="75">
        <f>AAS!B1269</f>
        <v>1268</v>
      </c>
      <c r="U1269" s="75" t="str">
        <f>AAS!C1269</f>
        <v>USA</v>
      </c>
      <c r="V1269" cm="1">
        <f t="array" ref="V1269">IF(VLOOKUP(U1269,$A$2:$F$198,COLUMN($F:$F),FALSE)=0,NA(),VLOOKUP(U1269,$A$2:$F$198,COLUMN($F:$F),FALSE))</f>
        <v>63809.64</v>
      </c>
    </row>
    <row r="1270" spans="12:22">
      <c r="L1270">
        <f>NAMS!B1270</f>
        <v>1372</v>
      </c>
      <c r="M1270" t="str">
        <f>NAMS!K1270</f>
        <v>Netherlands</v>
      </c>
      <c r="N1270" cm="1">
        <f t="array" ref="N1270">IF(VLOOKUP(M1270,$A$2:$F$198,COLUMN($F:$F),FALSE)=0,NA(),VLOOKUP(M1270,$A$2:$F$198,COLUMN($F:$F),FALSE))</f>
        <v>53666.48</v>
      </c>
      <c r="T1270" s="75">
        <f>AAS!B1270</f>
        <v>1269</v>
      </c>
      <c r="U1270" s="75" t="str">
        <f>AAS!C1270</f>
        <v>USA</v>
      </c>
      <c r="V1270" cm="1">
        <f t="array" ref="V1270">IF(VLOOKUP(U1270,$A$2:$F$198,COLUMN($F:$F),FALSE)=0,NA(),VLOOKUP(U1270,$A$2:$F$198,COLUMN($F:$F),FALSE))</f>
        <v>63809.64</v>
      </c>
    </row>
    <row r="1271" spans="12:22">
      <c r="L1271">
        <f>NAMS!B1271</f>
        <v>1373</v>
      </c>
      <c r="M1271" t="str">
        <f>NAMS!K1271</f>
        <v>India</v>
      </c>
      <c r="N1271" cm="1">
        <f t="array" ref="N1271">IF(VLOOKUP(M1271,$A$2:$F$198,COLUMN($F:$F),FALSE)=0,NA(),VLOOKUP(M1271,$A$2:$F$198,COLUMN($F:$F),FALSE))</f>
        <v>2164.7399999999998</v>
      </c>
      <c r="T1271" s="75">
        <f>AAS!B1271</f>
        <v>1270</v>
      </c>
      <c r="U1271" s="75" t="str">
        <f>AAS!C1271</f>
        <v>USA</v>
      </c>
      <c r="V1271" cm="1">
        <f t="array" ref="V1271">IF(VLOOKUP(U1271,$A$2:$F$198,COLUMN($F:$F),FALSE)=0,NA(),VLOOKUP(U1271,$A$2:$F$198,COLUMN($F:$F),FALSE))</f>
        <v>63809.64</v>
      </c>
    </row>
    <row r="1272" spans="12:22">
      <c r="L1272">
        <f>NAMS!B1272</f>
        <v>1374</v>
      </c>
      <c r="M1272" t="str">
        <f>NAMS!K1272</f>
        <v>Canada</v>
      </c>
      <c r="N1272" cm="1">
        <f t="array" ref="N1272">IF(VLOOKUP(M1272,$A$2:$F$198,COLUMN($F:$F),FALSE)=0,NA(),VLOOKUP(M1272,$A$2:$F$198,COLUMN($F:$F),FALSE))</f>
        <v>49196.49</v>
      </c>
      <c r="T1272" s="75">
        <f>AAS!B1272</f>
        <v>1271</v>
      </c>
      <c r="U1272" s="75" t="str">
        <f>AAS!C1272</f>
        <v>United Kingdom</v>
      </c>
      <c r="V1272" cm="1">
        <f t="array" ref="V1272">IF(VLOOKUP(U1272,$A$2:$F$198,COLUMN($F:$F),FALSE)=0,NA(),VLOOKUP(U1272,$A$2:$F$198,COLUMN($F:$F),FALSE))</f>
        <v>40800.480000000003</v>
      </c>
    </row>
    <row r="1273" spans="12:22">
      <c r="L1273">
        <f>NAMS!B1273</f>
        <v>1375</v>
      </c>
      <c r="M1273" t="str">
        <f>NAMS!K1273</f>
        <v>USA</v>
      </c>
      <c r="N1273" cm="1">
        <f t="array" ref="N1273">IF(VLOOKUP(M1273,$A$2:$F$198,COLUMN($F:$F),FALSE)=0,NA(),VLOOKUP(M1273,$A$2:$F$198,COLUMN($F:$F),FALSE))</f>
        <v>63809.64</v>
      </c>
      <c r="T1273" s="75">
        <f>AAS!B1273</f>
        <v>1272</v>
      </c>
      <c r="U1273" s="75" t="str">
        <f>AAS!C1273</f>
        <v>USA</v>
      </c>
      <c r="V1273" cm="1">
        <f t="array" ref="V1273">IF(VLOOKUP(U1273,$A$2:$F$198,COLUMN($F:$F),FALSE)=0,NA(),VLOOKUP(U1273,$A$2:$F$198,COLUMN($F:$F),FALSE))</f>
        <v>63809.64</v>
      </c>
    </row>
    <row r="1274" spans="12:22">
      <c r="L1274">
        <f>NAMS!B1274</f>
        <v>1376</v>
      </c>
      <c r="M1274" t="str">
        <f>NAMS!K1274</f>
        <v>USA</v>
      </c>
      <c r="N1274" cm="1">
        <f t="array" ref="N1274">IF(VLOOKUP(M1274,$A$2:$F$198,COLUMN($F:$F),FALSE)=0,NA(),VLOOKUP(M1274,$A$2:$F$198,COLUMN($F:$F),FALSE))</f>
        <v>63809.64</v>
      </c>
      <c r="T1274" s="75">
        <f>AAS!B1274</f>
        <v>1273</v>
      </c>
      <c r="U1274" s="75" t="str">
        <f>AAS!C1274</f>
        <v>USA</v>
      </c>
      <c r="V1274" cm="1">
        <f t="array" ref="V1274">IF(VLOOKUP(U1274,$A$2:$F$198,COLUMN($F:$F),FALSE)=0,NA(),VLOOKUP(U1274,$A$2:$F$198,COLUMN($F:$F),FALSE))</f>
        <v>63809.64</v>
      </c>
    </row>
    <row r="1275" spans="12:22">
      <c r="L1275">
        <f>NAMS!B1275</f>
        <v>1377</v>
      </c>
      <c r="M1275" t="str">
        <f>NAMS!K1275</f>
        <v>USA</v>
      </c>
      <c r="N1275" cm="1">
        <f t="array" ref="N1275">IF(VLOOKUP(M1275,$A$2:$F$198,COLUMN($F:$F),FALSE)=0,NA(),VLOOKUP(M1275,$A$2:$F$198,COLUMN($F:$F),FALSE))</f>
        <v>63809.64</v>
      </c>
      <c r="T1275" s="75">
        <f>AAS!B1275</f>
        <v>1274</v>
      </c>
      <c r="U1275" s="75" t="str">
        <f>AAS!C1275</f>
        <v>USA</v>
      </c>
      <c r="V1275" cm="1">
        <f t="array" ref="V1275">IF(VLOOKUP(U1275,$A$2:$F$198,COLUMN($F:$F),FALSE)=0,NA(),VLOOKUP(U1275,$A$2:$F$198,COLUMN($F:$F),FALSE))</f>
        <v>63809.64</v>
      </c>
    </row>
    <row r="1276" spans="12:22">
      <c r="L1276">
        <f>NAMS!B1276</f>
        <v>1378</v>
      </c>
      <c r="M1276" t="str">
        <f>NAMS!K1276</f>
        <v>USA</v>
      </c>
      <c r="N1276" cm="1">
        <f t="array" ref="N1276">IF(VLOOKUP(M1276,$A$2:$F$198,COLUMN($F:$F),FALSE)=0,NA(),VLOOKUP(M1276,$A$2:$F$198,COLUMN($F:$F),FALSE))</f>
        <v>63809.64</v>
      </c>
      <c r="T1276" s="75">
        <f>AAS!B1276</f>
        <v>1275</v>
      </c>
      <c r="U1276" s="75" t="str">
        <f>AAS!C1276</f>
        <v>USA</v>
      </c>
      <c r="V1276" cm="1">
        <f t="array" ref="V1276">IF(VLOOKUP(U1276,$A$2:$F$198,COLUMN($F:$F),FALSE)=0,NA(),VLOOKUP(U1276,$A$2:$F$198,COLUMN($F:$F),FALSE))</f>
        <v>63809.64</v>
      </c>
    </row>
    <row r="1277" spans="12:22">
      <c r="L1277">
        <f>NAMS!B1277</f>
        <v>1379</v>
      </c>
      <c r="M1277" t="str">
        <f>NAMS!K1277</f>
        <v>USA</v>
      </c>
      <c r="N1277" cm="1">
        <f t="array" ref="N1277">IF(VLOOKUP(M1277,$A$2:$F$198,COLUMN($F:$F),FALSE)=0,NA(),VLOOKUP(M1277,$A$2:$F$198,COLUMN($F:$F),FALSE))</f>
        <v>63809.64</v>
      </c>
      <c r="T1277" s="75">
        <f>AAS!B1277</f>
        <v>1276</v>
      </c>
      <c r="U1277" s="75" t="str">
        <f>AAS!C1277</f>
        <v>USA</v>
      </c>
      <c r="V1277" cm="1">
        <f t="array" ref="V1277">IF(VLOOKUP(U1277,$A$2:$F$198,COLUMN($F:$F),FALSE)=0,NA(),VLOOKUP(U1277,$A$2:$F$198,COLUMN($F:$F),FALSE))</f>
        <v>63809.64</v>
      </c>
    </row>
    <row r="1278" spans="12:22">
      <c r="L1278">
        <f>NAMS!B1278</f>
        <v>1380</v>
      </c>
      <c r="M1278" t="str">
        <f>NAMS!K1278</f>
        <v>USA</v>
      </c>
      <c r="N1278" cm="1">
        <f t="array" ref="N1278">IF(VLOOKUP(M1278,$A$2:$F$198,COLUMN($F:$F),FALSE)=0,NA(),VLOOKUP(M1278,$A$2:$F$198,COLUMN($F:$F),FALSE))</f>
        <v>63809.64</v>
      </c>
      <c r="T1278" s="75">
        <f>AAS!B1278</f>
        <v>1277</v>
      </c>
      <c r="U1278" s="75" t="str">
        <f>AAS!C1278</f>
        <v>USA</v>
      </c>
      <c r="V1278" cm="1">
        <f t="array" ref="V1278">IF(VLOOKUP(U1278,$A$2:$F$198,COLUMN($F:$F),FALSE)=0,NA(),VLOOKUP(U1278,$A$2:$F$198,COLUMN($F:$F),FALSE))</f>
        <v>63809.64</v>
      </c>
    </row>
    <row r="1279" spans="12:22">
      <c r="L1279">
        <f>NAMS!B1279</f>
        <v>1381</v>
      </c>
      <c r="M1279" t="str">
        <f>NAMS!K1279</f>
        <v>USA</v>
      </c>
      <c r="N1279" cm="1">
        <f t="array" ref="N1279">IF(VLOOKUP(M1279,$A$2:$F$198,COLUMN($F:$F),FALSE)=0,NA(),VLOOKUP(M1279,$A$2:$F$198,COLUMN($F:$F),FALSE))</f>
        <v>63809.64</v>
      </c>
      <c r="T1279" s="75">
        <f>AAS!B1279</f>
        <v>1278</v>
      </c>
      <c r="U1279" s="75" t="str">
        <f>AAS!C1279</f>
        <v>USA</v>
      </c>
      <c r="V1279" cm="1">
        <f t="array" ref="V1279">IF(VLOOKUP(U1279,$A$2:$F$198,COLUMN($F:$F),FALSE)=0,NA(),VLOOKUP(U1279,$A$2:$F$198,COLUMN($F:$F),FALSE))</f>
        <v>63809.64</v>
      </c>
    </row>
    <row r="1280" spans="12:22">
      <c r="L1280">
        <f>NAMS!B1280</f>
        <v>1382</v>
      </c>
      <c r="M1280" t="str">
        <f>NAMS!K1280</f>
        <v>USA</v>
      </c>
      <c r="N1280" cm="1">
        <f t="array" ref="N1280">IF(VLOOKUP(M1280,$A$2:$F$198,COLUMN($F:$F),FALSE)=0,NA(),VLOOKUP(M1280,$A$2:$F$198,COLUMN($F:$F),FALSE))</f>
        <v>63809.64</v>
      </c>
      <c r="T1280" s="75">
        <f>AAS!B1280</f>
        <v>1279</v>
      </c>
      <c r="U1280" s="75" t="str">
        <f>AAS!C1280</f>
        <v>USA</v>
      </c>
      <c r="V1280" cm="1">
        <f t="array" ref="V1280">IF(VLOOKUP(U1280,$A$2:$F$198,COLUMN($F:$F),FALSE)=0,NA(),VLOOKUP(U1280,$A$2:$F$198,COLUMN($F:$F),FALSE))</f>
        <v>63809.64</v>
      </c>
    </row>
    <row r="1281" spans="12:22">
      <c r="L1281">
        <f>NAMS!B1281</f>
        <v>1383</v>
      </c>
      <c r="M1281" t="str">
        <f>NAMS!K1281</f>
        <v>USA</v>
      </c>
      <c r="N1281" cm="1">
        <f t="array" ref="N1281">IF(VLOOKUP(M1281,$A$2:$F$198,COLUMN($F:$F),FALSE)=0,NA(),VLOOKUP(M1281,$A$2:$F$198,COLUMN($F:$F),FALSE))</f>
        <v>63809.64</v>
      </c>
      <c r="T1281" s="75">
        <f>AAS!B1281</f>
        <v>1280</v>
      </c>
      <c r="U1281" s="75" t="str">
        <f>AAS!C1281</f>
        <v>USA</v>
      </c>
      <c r="V1281" cm="1">
        <f t="array" ref="V1281">IF(VLOOKUP(U1281,$A$2:$F$198,COLUMN($F:$F),FALSE)=0,NA(),VLOOKUP(U1281,$A$2:$F$198,COLUMN($F:$F),FALSE))</f>
        <v>63809.64</v>
      </c>
    </row>
    <row r="1282" spans="12:22">
      <c r="L1282">
        <f>NAMS!B1282</f>
        <v>1384</v>
      </c>
      <c r="M1282" t="str">
        <f>NAMS!K1282</f>
        <v>USA</v>
      </c>
      <c r="N1282" cm="1">
        <f t="array" ref="N1282">IF(VLOOKUP(M1282,$A$2:$F$198,COLUMN($F:$F),FALSE)=0,NA(),VLOOKUP(M1282,$A$2:$F$198,COLUMN($F:$F),FALSE))</f>
        <v>63809.64</v>
      </c>
      <c r="T1282" s="75">
        <f>AAS!B1282</f>
        <v>1281</v>
      </c>
      <c r="U1282" s="75" t="str">
        <f>AAS!C1282</f>
        <v>USA</v>
      </c>
      <c r="V1282" cm="1">
        <f t="array" ref="V1282">IF(VLOOKUP(U1282,$A$2:$F$198,COLUMN($F:$F),FALSE)=0,NA(),VLOOKUP(U1282,$A$2:$F$198,COLUMN($F:$F),FALSE))</f>
        <v>63809.64</v>
      </c>
    </row>
    <row r="1283" spans="12:22">
      <c r="L1283">
        <f>NAMS!B1283</f>
        <v>1385</v>
      </c>
      <c r="M1283" t="str">
        <f>NAMS!K1283</f>
        <v>USA</v>
      </c>
      <c r="N1283" cm="1">
        <f t="array" ref="N1283">IF(VLOOKUP(M1283,$A$2:$F$198,COLUMN($F:$F),FALSE)=0,NA(),VLOOKUP(M1283,$A$2:$F$198,COLUMN($F:$F),FALSE))</f>
        <v>63809.64</v>
      </c>
      <c r="T1283" s="75">
        <f>AAS!B1283</f>
        <v>1282</v>
      </c>
      <c r="U1283" s="75" t="str">
        <f>AAS!C1283</f>
        <v>USA</v>
      </c>
      <c r="V1283" cm="1">
        <f t="array" ref="V1283">IF(VLOOKUP(U1283,$A$2:$F$198,COLUMN($F:$F),FALSE)=0,NA(),VLOOKUP(U1283,$A$2:$F$198,COLUMN($F:$F),FALSE))</f>
        <v>63809.64</v>
      </c>
    </row>
    <row r="1284" spans="12:22">
      <c r="L1284">
        <f>NAMS!B1284</f>
        <v>1386</v>
      </c>
      <c r="M1284" t="str">
        <f>NAMS!K1284</f>
        <v>USA</v>
      </c>
      <c r="N1284" cm="1">
        <f t="array" ref="N1284">IF(VLOOKUP(M1284,$A$2:$F$198,COLUMN($F:$F),FALSE)=0,NA(),VLOOKUP(M1284,$A$2:$F$198,COLUMN($F:$F),FALSE))</f>
        <v>63809.64</v>
      </c>
      <c r="T1284" s="75">
        <f>AAS!B1284</f>
        <v>1283</v>
      </c>
      <c r="U1284" s="75" t="str">
        <f>AAS!C1284</f>
        <v>USA</v>
      </c>
      <c r="V1284" cm="1">
        <f t="array" ref="V1284">IF(VLOOKUP(U1284,$A$2:$F$198,COLUMN($F:$F),FALSE)=0,NA(),VLOOKUP(U1284,$A$2:$F$198,COLUMN($F:$F),FALSE))</f>
        <v>63809.64</v>
      </c>
    </row>
    <row r="1285" spans="12:22">
      <c r="L1285">
        <f>NAMS!B1285</f>
        <v>1387</v>
      </c>
      <c r="M1285" t="str">
        <f>NAMS!K1285</f>
        <v>USA</v>
      </c>
      <c r="N1285" cm="1">
        <f t="array" ref="N1285">IF(VLOOKUP(M1285,$A$2:$F$198,COLUMN($F:$F),FALSE)=0,NA(),VLOOKUP(M1285,$A$2:$F$198,COLUMN($F:$F),FALSE))</f>
        <v>63809.64</v>
      </c>
      <c r="T1285" s="75">
        <f>AAS!B1285</f>
        <v>1284</v>
      </c>
      <c r="U1285" s="75" t="str">
        <f>AAS!C1285</f>
        <v>USA</v>
      </c>
      <c r="V1285" cm="1">
        <f t="array" ref="V1285">IF(VLOOKUP(U1285,$A$2:$F$198,COLUMN($F:$F),FALSE)=0,NA(),VLOOKUP(U1285,$A$2:$F$198,COLUMN($F:$F),FALSE))</f>
        <v>63809.64</v>
      </c>
    </row>
    <row r="1286" spans="12:22">
      <c r="L1286">
        <f>NAMS!B1286</f>
        <v>1388</v>
      </c>
      <c r="M1286" t="str">
        <f>NAMS!K1286</f>
        <v>USA</v>
      </c>
      <c r="N1286" cm="1">
        <f t="array" ref="N1286">IF(VLOOKUP(M1286,$A$2:$F$198,COLUMN($F:$F),FALSE)=0,NA(),VLOOKUP(M1286,$A$2:$F$198,COLUMN($F:$F),FALSE))</f>
        <v>63809.64</v>
      </c>
      <c r="T1286" s="75">
        <f>AAS!B1286</f>
        <v>1285</v>
      </c>
      <c r="U1286" s="75" t="str">
        <f>AAS!C1286</f>
        <v>USA</v>
      </c>
      <c r="V1286" cm="1">
        <f t="array" ref="V1286">IF(VLOOKUP(U1286,$A$2:$F$198,COLUMN($F:$F),FALSE)=0,NA(),VLOOKUP(U1286,$A$2:$F$198,COLUMN($F:$F),FALSE))</f>
        <v>63809.64</v>
      </c>
    </row>
    <row r="1287" spans="12:22">
      <c r="L1287">
        <f>NAMS!B1287</f>
        <v>1389</v>
      </c>
      <c r="M1287" t="str">
        <f>NAMS!K1287</f>
        <v>USA</v>
      </c>
      <c r="N1287" cm="1">
        <f t="array" ref="N1287">IF(VLOOKUP(M1287,$A$2:$F$198,COLUMN($F:$F),FALSE)=0,NA(),VLOOKUP(M1287,$A$2:$F$198,COLUMN($F:$F),FALSE))</f>
        <v>63809.64</v>
      </c>
      <c r="T1287" s="75">
        <f>AAS!B1287</f>
        <v>1286</v>
      </c>
      <c r="U1287" s="75" t="str">
        <f>AAS!C1287</f>
        <v>USA</v>
      </c>
      <c r="V1287" cm="1">
        <f t="array" ref="V1287">IF(VLOOKUP(U1287,$A$2:$F$198,COLUMN($F:$F),FALSE)=0,NA(),VLOOKUP(U1287,$A$2:$F$198,COLUMN($F:$F),FALSE))</f>
        <v>63809.64</v>
      </c>
    </row>
    <row r="1288" spans="12:22">
      <c r="L1288">
        <f>NAMS!B1288</f>
        <v>1390</v>
      </c>
      <c r="M1288" t="str">
        <f>NAMS!K1288</f>
        <v>USA</v>
      </c>
      <c r="N1288" cm="1">
        <f t="array" ref="N1288">IF(VLOOKUP(M1288,$A$2:$F$198,COLUMN($F:$F),FALSE)=0,NA(),VLOOKUP(M1288,$A$2:$F$198,COLUMN($F:$F),FALSE))</f>
        <v>63809.64</v>
      </c>
      <c r="T1288" s="75">
        <f>AAS!B1288</f>
        <v>1287</v>
      </c>
      <c r="U1288" s="75" t="str">
        <f>AAS!C1288</f>
        <v>USA</v>
      </c>
      <c r="V1288" cm="1">
        <f t="array" ref="V1288">IF(VLOOKUP(U1288,$A$2:$F$198,COLUMN($F:$F),FALSE)=0,NA(),VLOOKUP(U1288,$A$2:$F$198,COLUMN($F:$F),FALSE))</f>
        <v>63809.64</v>
      </c>
    </row>
    <row r="1289" spans="12:22">
      <c r="L1289">
        <f>NAMS!B1289</f>
        <v>1391</v>
      </c>
      <c r="M1289" t="str">
        <f>NAMS!K1289</f>
        <v>United Kingdom</v>
      </c>
      <c r="N1289" cm="1">
        <f t="array" ref="N1289">IF(VLOOKUP(M1289,$A$2:$F$198,COLUMN($F:$F),FALSE)=0,NA(),VLOOKUP(M1289,$A$2:$F$198,COLUMN($F:$F),FALSE))</f>
        <v>40800.480000000003</v>
      </c>
      <c r="T1289" s="75">
        <f>AAS!B1289</f>
        <v>1288</v>
      </c>
      <c r="U1289" s="75" t="str">
        <f>AAS!C1289</f>
        <v>USA</v>
      </c>
      <c r="V1289" cm="1">
        <f t="array" ref="V1289">IF(VLOOKUP(U1289,$A$2:$F$198,COLUMN($F:$F),FALSE)=0,NA(),VLOOKUP(U1289,$A$2:$F$198,COLUMN($F:$F),FALSE))</f>
        <v>63809.64</v>
      </c>
    </row>
    <row r="1290" spans="12:22">
      <c r="L1290">
        <f>NAMS!B1290</f>
        <v>1392</v>
      </c>
      <c r="M1290" t="str">
        <f>NAMS!K1290</f>
        <v>USA</v>
      </c>
      <c r="N1290" cm="1">
        <f t="array" ref="N1290">IF(VLOOKUP(M1290,$A$2:$F$198,COLUMN($F:$F),FALSE)=0,NA(),VLOOKUP(M1290,$A$2:$F$198,COLUMN($F:$F),FALSE))</f>
        <v>63809.64</v>
      </c>
      <c r="T1290" s="75">
        <f>AAS!B1290</f>
        <v>1289</v>
      </c>
      <c r="U1290" s="75" t="str">
        <f>AAS!C1290</f>
        <v>USA</v>
      </c>
      <c r="V1290" cm="1">
        <f t="array" ref="V1290">IF(VLOOKUP(U1290,$A$2:$F$198,COLUMN($F:$F),FALSE)=0,NA(),VLOOKUP(U1290,$A$2:$F$198,COLUMN($F:$F),FALSE))</f>
        <v>63809.64</v>
      </c>
    </row>
    <row r="1291" spans="12:22">
      <c r="L1291">
        <f>NAMS!B1291</f>
        <v>1393</v>
      </c>
      <c r="M1291" t="str">
        <f>NAMS!K1291</f>
        <v>USA</v>
      </c>
      <c r="N1291" cm="1">
        <f t="array" ref="N1291">IF(VLOOKUP(M1291,$A$2:$F$198,COLUMN($F:$F),FALSE)=0,NA(),VLOOKUP(M1291,$A$2:$F$198,COLUMN($F:$F),FALSE))</f>
        <v>63809.64</v>
      </c>
      <c r="T1291" s="75">
        <f>AAS!B1291</f>
        <v>1290</v>
      </c>
      <c r="U1291" s="75" t="str">
        <f>AAS!C1291</f>
        <v>USA</v>
      </c>
      <c r="V1291" cm="1">
        <f t="array" ref="V1291">IF(VLOOKUP(U1291,$A$2:$F$198,COLUMN($F:$F),FALSE)=0,NA(),VLOOKUP(U1291,$A$2:$F$198,COLUMN($F:$F),FALSE))</f>
        <v>63809.64</v>
      </c>
    </row>
    <row r="1292" spans="12:22">
      <c r="L1292">
        <f>NAMS!B1292</f>
        <v>1394</v>
      </c>
      <c r="M1292" t="str">
        <f>NAMS!K1292</f>
        <v>USA</v>
      </c>
      <c r="N1292" cm="1">
        <f t="array" ref="N1292">IF(VLOOKUP(M1292,$A$2:$F$198,COLUMN($F:$F),FALSE)=0,NA(),VLOOKUP(M1292,$A$2:$F$198,COLUMN($F:$F),FALSE))</f>
        <v>63809.64</v>
      </c>
      <c r="T1292" s="75">
        <f>AAS!B1292</f>
        <v>1291</v>
      </c>
      <c r="U1292" s="75" t="str">
        <f>AAS!C1292</f>
        <v>USA</v>
      </c>
      <c r="V1292" cm="1">
        <f t="array" ref="V1292">IF(VLOOKUP(U1292,$A$2:$F$198,COLUMN($F:$F),FALSE)=0,NA(),VLOOKUP(U1292,$A$2:$F$198,COLUMN($F:$F),FALSE))</f>
        <v>63809.64</v>
      </c>
    </row>
    <row r="1293" spans="12:22">
      <c r="L1293">
        <f>NAMS!B1293</f>
        <v>1395</v>
      </c>
      <c r="M1293" t="str">
        <f>NAMS!K1293</f>
        <v>Czech Republic</v>
      </c>
      <c r="N1293" cm="1">
        <f t="array" ref="N1293">IF(VLOOKUP(M1293,$A$2:$F$198,COLUMN($F:$F),FALSE)=0,NA(),VLOOKUP(M1293,$A$2:$F$198,COLUMN($F:$F),FALSE))</f>
        <v>23771.4</v>
      </c>
      <c r="T1293" s="75">
        <f>AAS!B1293</f>
        <v>1292</v>
      </c>
      <c r="U1293" s="75" t="str">
        <f>AAS!C1293</f>
        <v>USA</v>
      </c>
      <c r="V1293" cm="1">
        <f t="array" ref="V1293">IF(VLOOKUP(U1293,$A$2:$F$198,COLUMN($F:$F),FALSE)=0,NA(),VLOOKUP(U1293,$A$2:$F$198,COLUMN($F:$F),FALSE))</f>
        <v>63809.64</v>
      </c>
    </row>
    <row r="1294" spans="12:22">
      <c r="L1294">
        <f>NAMS!B1294</f>
        <v>1396</v>
      </c>
      <c r="M1294" t="str">
        <f>NAMS!K1294</f>
        <v>USA</v>
      </c>
      <c r="N1294" cm="1">
        <f t="array" ref="N1294">IF(VLOOKUP(M1294,$A$2:$F$198,COLUMN($F:$F),FALSE)=0,NA(),VLOOKUP(M1294,$A$2:$F$198,COLUMN($F:$F),FALSE))</f>
        <v>63809.64</v>
      </c>
      <c r="T1294" s="75">
        <f>AAS!B1294</f>
        <v>1293</v>
      </c>
      <c r="U1294" s="75" t="str">
        <f>AAS!C1294</f>
        <v>India</v>
      </c>
      <c r="V1294" cm="1">
        <f t="array" ref="V1294">IF(VLOOKUP(U1294,$A$2:$F$198,COLUMN($F:$F),FALSE)=0,NA(),VLOOKUP(U1294,$A$2:$F$198,COLUMN($F:$F),FALSE))</f>
        <v>2164.7399999999998</v>
      </c>
    </row>
    <row r="1295" spans="12:22">
      <c r="L1295">
        <f>NAMS!B1295</f>
        <v>1397</v>
      </c>
      <c r="M1295" t="str">
        <f>NAMS!K1295</f>
        <v>USA</v>
      </c>
      <c r="N1295" cm="1">
        <f t="array" ref="N1295">IF(VLOOKUP(M1295,$A$2:$F$198,COLUMN($F:$F),FALSE)=0,NA(),VLOOKUP(M1295,$A$2:$F$198,COLUMN($F:$F),FALSE))</f>
        <v>63809.64</v>
      </c>
      <c r="T1295" s="75">
        <f>AAS!B1295</f>
        <v>1294</v>
      </c>
      <c r="U1295" s="75" t="str">
        <f>AAS!C1295</f>
        <v>USA</v>
      </c>
      <c r="V1295" cm="1">
        <f t="array" ref="V1295">IF(VLOOKUP(U1295,$A$2:$F$198,COLUMN($F:$F),FALSE)=0,NA(),VLOOKUP(U1295,$A$2:$F$198,COLUMN($F:$F),FALSE))</f>
        <v>63809.64</v>
      </c>
    </row>
    <row r="1296" spans="12:22">
      <c r="L1296">
        <f>NAMS!B1296</f>
        <v>1398</v>
      </c>
      <c r="M1296" t="str">
        <f>NAMS!K1296</f>
        <v>Czech Republic</v>
      </c>
      <c r="N1296" cm="1">
        <f t="array" ref="N1296">IF(VLOOKUP(M1296,$A$2:$F$198,COLUMN($F:$F),FALSE)=0,NA(),VLOOKUP(M1296,$A$2:$F$198,COLUMN($F:$F),FALSE))</f>
        <v>23771.4</v>
      </c>
      <c r="T1296" s="75">
        <f>AAS!B1296</f>
        <v>1295</v>
      </c>
      <c r="U1296" s="75" t="str">
        <f>AAS!C1296</f>
        <v>USA</v>
      </c>
      <c r="V1296" cm="1">
        <f t="array" ref="V1296">IF(VLOOKUP(U1296,$A$2:$F$198,COLUMN($F:$F),FALSE)=0,NA(),VLOOKUP(U1296,$A$2:$F$198,COLUMN($F:$F),FALSE))</f>
        <v>63809.64</v>
      </c>
    </row>
    <row r="1297" spans="12:22">
      <c r="L1297">
        <f>NAMS!B1297</f>
        <v>1399</v>
      </c>
      <c r="M1297" t="str">
        <f>NAMS!K1297</f>
        <v>Italy</v>
      </c>
      <c r="N1297" cm="1">
        <f t="array" ref="N1297">IF(VLOOKUP(M1297,$A$2:$F$198,COLUMN($F:$F),FALSE)=0,NA(),VLOOKUP(M1297,$A$2:$F$198,COLUMN($F:$F),FALSE))</f>
        <v>34671.17</v>
      </c>
      <c r="T1297" s="75">
        <f>AAS!B1297</f>
        <v>1296</v>
      </c>
      <c r="U1297" s="75" t="str">
        <f>AAS!C1297</f>
        <v>USA</v>
      </c>
      <c r="V1297" cm="1">
        <f t="array" ref="V1297">IF(VLOOKUP(U1297,$A$2:$F$198,COLUMN($F:$F),FALSE)=0,NA(),VLOOKUP(U1297,$A$2:$F$198,COLUMN($F:$F),FALSE))</f>
        <v>63809.64</v>
      </c>
    </row>
    <row r="1298" spans="12:22">
      <c r="L1298">
        <f>NAMS!B1298</f>
        <v>1400</v>
      </c>
      <c r="M1298" t="str">
        <f>NAMS!K1298</f>
        <v>USA</v>
      </c>
      <c r="N1298" cm="1">
        <f t="array" ref="N1298">IF(VLOOKUP(M1298,$A$2:$F$198,COLUMN($F:$F),FALSE)=0,NA(),VLOOKUP(M1298,$A$2:$F$198,COLUMN($F:$F),FALSE))</f>
        <v>63809.64</v>
      </c>
      <c r="T1298" s="75">
        <f>AAS!B1298</f>
        <v>1297</v>
      </c>
      <c r="U1298" s="75" t="str">
        <f>AAS!C1298</f>
        <v>USA</v>
      </c>
      <c r="V1298" cm="1">
        <f t="array" ref="V1298">IF(VLOOKUP(U1298,$A$2:$F$198,COLUMN($F:$F),FALSE)=0,NA(),VLOOKUP(U1298,$A$2:$F$198,COLUMN($F:$F),FALSE))</f>
        <v>63809.64</v>
      </c>
    </row>
    <row r="1299" spans="12:22">
      <c r="L1299">
        <f>NAMS!B1299</f>
        <v>1401</v>
      </c>
      <c r="M1299" t="str">
        <f>NAMS!K1299</f>
        <v>USA</v>
      </c>
      <c r="N1299" cm="1">
        <f t="array" ref="N1299">IF(VLOOKUP(M1299,$A$2:$F$198,COLUMN($F:$F),FALSE)=0,NA(),VLOOKUP(M1299,$A$2:$F$198,COLUMN($F:$F),FALSE))</f>
        <v>63809.64</v>
      </c>
      <c r="T1299" s="75">
        <f>AAS!B1299</f>
        <v>1298</v>
      </c>
      <c r="U1299" s="75" t="str">
        <f>AAS!C1299</f>
        <v>USA</v>
      </c>
      <c r="V1299" cm="1">
        <f t="array" ref="V1299">IF(VLOOKUP(U1299,$A$2:$F$198,COLUMN($F:$F),FALSE)=0,NA(),VLOOKUP(U1299,$A$2:$F$198,COLUMN($F:$F),FALSE))</f>
        <v>63809.64</v>
      </c>
    </row>
    <row r="1300" spans="12:22">
      <c r="L1300">
        <f>NAMS!B1300</f>
        <v>1402</v>
      </c>
      <c r="M1300" t="str">
        <f>NAMS!K1300</f>
        <v>USA</v>
      </c>
      <c r="N1300" cm="1">
        <f t="array" ref="N1300">IF(VLOOKUP(M1300,$A$2:$F$198,COLUMN($F:$F),FALSE)=0,NA(),VLOOKUP(M1300,$A$2:$F$198,COLUMN($F:$F),FALSE))</f>
        <v>63809.64</v>
      </c>
      <c r="T1300" s="75">
        <f>AAS!B1300</f>
        <v>1299</v>
      </c>
      <c r="U1300" s="75" t="str">
        <f>AAS!C1300</f>
        <v>USA</v>
      </c>
      <c r="V1300" cm="1">
        <f t="array" ref="V1300">IF(VLOOKUP(U1300,$A$2:$F$198,COLUMN($F:$F),FALSE)=0,NA(),VLOOKUP(U1300,$A$2:$F$198,COLUMN($F:$F),FALSE))</f>
        <v>63809.64</v>
      </c>
    </row>
    <row r="1301" spans="12:22">
      <c r="L1301">
        <f>NAMS!B1301</f>
        <v>1403</v>
      </c>
      <c r="M1301" t="str">
        <f>NAMS!K1301</f>
        <v>USA</v>
      </c>
      <c r="N1301" cm="1">
        <f t="array" ref="N1301">IF(VLOOKUP(M1301,$A$2:$F$198,COLUMN($F:$F),FALSE)=0,NA(),VLOOKUP(M1301,$A$2:$F$198,COLUMN($F:$F),FALSE))</f>
        <v>63809.64</v>
      </c>
      <c r="T1301" s="75">
        <f>AAS!B1301</f>
        <v>1300</v>
      </c>
      <c r="U1301" s="75" t="str">
        <f>AAS!C1301</f>
        <v>USA</v>
      </c>
      <c r="V1301" cm="1">
        <f t="array" ref="V1301">IF(VLOOKUP(U1301,$A$2:$F$198,COLUMN($F:$F),FALSE)=0,NA(),VLOOKUP(U1301,$A$2:$F$198,COLUMN($F:$F),FALSE))</f>
        <v>63809.64</v>
      </c>
    </row>
    <row r="1302" spans="12:22">
      <c r="L1302">
        <f>NAMS!B1302</f>
        <v>1404</v>
      </c>
      <c r="M1302" t="str">
        <f>NAMS!K1302</f>
        <v>Saudi Arabia</v>
      </c>
      <c r="N1302" cm="1">
        <f t="array" ref="N1302">IF(VLOOKUP(M1302,$A$2:$F$198,COLUMN($F:$F),FALSE)=0,NA(),VLOOKUP(M1302,$A$2:$F$198,COLUMN($F:$F),FALSE))</f>
        <v>21764.39</v>
      </c>
      <c r="T1302" s="75">
        <f>AAS!B1302</f>
        <v>1301</v>
      </c>
      <c r="U1302" s="75" t="str">
        <f>AAS!C1302</f>
        <v>USA</v>
      </c>
      <c r="V1302" cm="1">
        <f t="array" ref="V1302">IF(VLOOKUP(U1302,$A$2:$F$198,COLUMN($F:$F),FALSE)=0,NA(),VLOOKUP(U1302,$A$2:$F$198,COLUMN($F:$F),FALSE))</f>
        <v>63809.64</v>
      </c>
    </row>
    <row r="1303" spans="12:22">
      <c r="L1303">
        <f>NAMS!B1303</f>
        <v>1405</v>
      </c>
      <c r="M1303" t="str">
        <f>NAMS!K1303</f>
        <v>Germany</v>
      </c>
      <c r="N1303" cm="1">
        <f t="array" ref="N1303">IF(VLOOKUP(M1303,$A$2:$F$198,COLUMN($F:$F),FALSE)=0,NA(),VLOOKUP(M1303,$A$2:$F$198,COLUMN($F:$F),FALSE))</f>
        <v>49180.54</v>
      </c>
      <c r="T1303" s="75">
        <f>AAS!B1303</f>
        <v>1302</v>
      </c>
      <c r="U1303" s="75" t="str">
        <f>AAS!C1303</f>
        <v>USA</v>
      </c>
      <c r="V1303" cm="1">
        <f t="array" ref="V1303">IF(VLOOKUP(U1303,$A$2:$F$198,COLUMN($F:$F),FALSE)=0,NA(),VLOOKUP(U1303,$A$2:$F$198,COLUMN($F:$F),FALSE))</f>
        <v>63809.64</v>
      </c>
    </row>
    <row r="1304" spans="12:22">
      <c r="L1304">
        <f>NAMS!B1304</f>
        <v>1406</v>
      </c>
      <c r="M1304" t="str">
        <f>NAMS!K1304</f>
        <v>USA</v>
      </c>
      <c r="N1304" cm="1">
        <f t="array" ref="N1304">IF(VLOOKUP(M1304,$A$2:$F$198,COLUMN($F:$F),FALSE)=0,NA(),VLOOKUP(M1304,$A$2:$F$198,COLUMN($F:$F),FALSE))</f>
        <v>63809.64</v>
      </c>
      <c r="T1304" s="75">
        <f>AAS!B1304</f>
        <v>1303</v>
      </c>
      <c r="U1304" s="75" t="str">
        <f>AAS!C1304</f>
        <v>Italy</v>
      </c>
      <c r="V1304" cm="1">
        <f t="array" ref="V1304">IF(VLOOKUP(U1304,$A$2:$F$198,COLUMN($F:$F),FALSE)=0,NA(),VLOOKUP(U1304,$A$2:$F$198,COLUMN($F:$F),FALSE))</f>
        <v>34671.17</v>
      </c>
    </row>
    <row r="1305" spans="12:22">
      <c r="L1305">
        <f>NAMS!B1305</f>
        <v>1407</v>
      </c>
      <c r="M1305" t="str">
        <f>NAMS!K1305</f>
        <v>Israel</v>
      </c>
      <c r="N1305" cm="1">
        <f t="array" ref="N1305">IF(VLOOKUP(M1305,$A$2:$F$198,COLUMN($F:$F),FALSE)=0,NA(),VLOOKUP(M1305,$A$2:$F$198,COLUMN($F:$F),FALSE))</f>
        <v>41377.49</v>
      </c>
      <c r="T1305" s="75">
        <f>AAS!B1305</f>
        <v>1304</v>
      </c>
      <c r="U1305" s="75" t="str">
        <f>AAS!C1305</f>
        <v>Unknown</v>
      </c>
      <c r="V1305" t="e" cm="1">
        <f t="array" ref="V1305">IF(VLOOKUP(U1305,$A$2:$F$198,COLUMN($F:$F),FALSE)=0,NA(),VLOOKUP(U1305,$A$2:$F$198,COLUMN($F:$F),FALSE))</f>
        <v>#N/A</v>
      </c>
    </row>
    <row r="1306" spans="12:22">
      <c r="L1306">
        <f>NAMS!B1306</f>
        <v>1408</v>
      </c>
      <c r="M1306" t="str">
        <f>NAMS!K1306</f>
        <v>Italy</v>
      </c>
      <c r="N1306" cm="1">
        <f t="array" ref="N1306">IF(VLOOKUP(M1306,$A$2:$F$198,COLUMN($F:$F),FALSE)=0,NA(),VLOOKUP(M1306,$A$2:$F$198,COLUMN($F:$F),FALSE))</f>
        <v>34671.17</v>
      </c>
      <c r="T1306" s="75">
        <f>AAS!B1306</f>
        <v>1305</v>
      </c>
      <c r="U1306" s="75" t="str">
        <f>AAS!C1306</f>
        <v>Chile</v>
      </c>
      <c r="V1306" cm="1">
        <f t="array" ref="V1306">IF(VLOOKUP(U1306,$A$2:$F$198,COLUMN($F:$F),FALSE)=0,NA(),VLOOKUP(U1306,$A$2:$F$198,COLUMN($F:$F),FALSE))</f>
        <v>14757.2</v>
      </c>
    </row>
    <row r="1307" spans="12:22">
      <c r="L1307">
        <f>NAMS!B1307</f>
        <v>1409</v>
      </c>
      <c r="M1307" t="str">
        <f>NAMS!K1307</f>
        <v>USA</v>
      </c>
      <c r="N1307" cm="1">
        <f t="array" ref="N1307">IF(VLOOKUP(M1307,$A$2:$F$198,COLUMN($F:$F),FALSE)=0,NA(),VLOOKUP(M1307,$A$2:$F$198,COLUMN($F:$F),FALSE))</f>
        <v>63809.64</v>
      </c>
      <c r="T1307" s="75">
        <f>AAS!B1307</f>
        <v>1306</v>
      </c>
      <c r="U1307" s="75" t="str">
        <f>AAS!C1307</f>
        <v>Chile</v>
      </c>
      <c r="V1307" cm="1">
        <f t="array" ref="V1307">IF(VLOOKUP(U1307,$A$2:$F$198,COLUMN($F:$F),FALSE)=0,NA(),VLOOKUP(U1307,$A$2:$F$198,COLUMN($F:$F),FALSE))</f>
        <v>14757.2</v>
      </c>
    </row>
    <row r="1308" spans="12:22">
      <c r="L1308">
        <f>NAMS!B1308</f>
        <v>1410</v>
      </c>
      <c r="M1308" t="str">
        <f>NAMS!K1308</f>
        <v>Germany</v>
      </c>
      <c r="N1308" cm="1">
        <f t="array" ref="N1308">IF(VLOOKUP(M1308,$A$2:$F$198,COLUMN($F:$F),FALSE)=0,NA(),VLOOKUP(M1308,$A$2:$F$198,COLUMN($F:$F),FALSE))</f>
        <v>49180.54</v>
      </c>
      <c r="T1308" s="75">
        <f>AAS!B1308</f>
        <v>1307</v>
      </c>
      <c r="U1308" s="75" t="str">
        <f>AAS!C1308</f>
        <v>United Kingdom</v>
      </c>
      <c r="V1308" cm="1">
        <f t="array" ref="V1308">IF(VLOOKUP(U1308,$A$2:$F$198,COLUMN($F:$F),FALSE)=0,NA(),VLOOKUP(U1308,$A$2:$F$198,COLUMN($F:$F),FALSE))</f>
        <v>40800.480000000003</v>
      </c>
    </row>
    <row r="1309" spans="12:22">
      <c r="L1309">
        <f>NAMS!B1309</f>
        <v>1411</v>
      </c>
      <c r="M1309" t="str">
        <f>NAMS!K1309</f>
        <v>USA</v>
      </c>
      <c r="N1309" cm="1">
        <f t="array" ref="N1309">IF(VLOOKUP(M1309,$A$2:$F$198,COLUMN($F:$F),FALSE)=0,NA(),VLOOKUP(M1309,$A$2:$F$198,COLUMN($F:$F),FALSE))</f>
        <v>63809.64</v>
      </c>
      <c r="T1309" s="75">
        <f>AAS!B1309</f>
        <v>1308</v>
      </c>
      <c r="U1309" s="75" t="str">
        <f>AAS!C1309</f>
        <v>Spain</v>
      </c>
      <c r="V1309" cm="1">
        <f t="array" ref="V1309">IF(VLOOKUP(U1309,$A$2:$F$198,COLUMN($F:$F),FALSE)=0,NA(),VLOOKUP(U1309,$A$2:$F$198,COLUMN($F:$F),FALSE))</f>
        <v>32023.79</v>
      </c>
    </row>
    <row r="1310" spans="12:22">
      <c r="L1310">
        <f>NAMS!B1310</f>
        <v>1412</v>
      </c>
      <c r="M1310" t="str">
        <f>NAMS!K1310</f>
        <v>USA</v>
      </c>
      <c r="N1310" cm="1">
        <f t="array" ref="N1310">IF(VLOOKUP(M1310,$A$2:$F$198,COLUMN($F:$F),FALSE)=0,NA(),VLOOKUP(M1310,$A$2:$F$198,COLUMN($F:$F),FALSE))</f>
        <v>63809.64</v>
      </c>
      <c r="T1310" s="75">
        <f>AAS!B1310</f>
        <v>1309</v>
      </c>
      <c r="U1310" s="75" t="str">
        <f>AAS!C1310</f>
        <v>USA</v>
      </c>
      <c r="V1310" cm="1">
        <f t="array" ref="V1310">IF(VLOOKUP(U1310,$A$2:$F$198,COLUMN($F:$F),FALSE)=0,NA(),VLOOKUP(U1310,$A$2:$F$198,COLUMN($F:$F),FALSE))</f>
        <v>63809.64</v>
      </c>
    </row>
    <row r="1311" spans="12:22">
      <c r="L1311">
        <f>NAMS!B1311</f>
        <v>1413</v>
      </c>
      <c r="M1311" t="str">
        <f>NAMS!K1311</f>
        <v>USA</v>
      </c>
      <c r="N1311" cm="1">
        <f t="array" ref="N1311">IF(VLOOKUP(M1311,$A$2:$F$198,COLUMN($F:$F),FALSE)=0,NA(),VLOOKUP(M1311,$A$2:$F$198,COLUMN($F:$F),FALSE))</f>
        <v>63809.64</v>
      </c>
      <c r="T1311" s="75">
        <f>AAS!B1311</f>
        <v>1310</v>
      </c>
      <c r="U1311" s="75" t="str">
        <f>AAS!C1311</f>
        <v>United Kingdom</v>
      </c>
      <c r="V1311" cm="1">
        <f t="array" ref="V1311">IF(VLOOKUP(U1311,$A$2:$F$198,COLUMN($F:$F),FALSE)=0,NA(),VLOOKUP(U1311,$A$2:$F$198,COLUMN($F:$F),FALSE))</f>
        <v>40800.480000000003</v>
      </c>
    </row>
    <row r="1312" spans="12:22">
      <c r="L1312">
        <f>NAMS!B1312</f>
        <v>1414</v>
      </c>
      <c r="M1312" t="str">
        <f>NAMS!K1312</f>
        <v>USA</v>
      </c>
      <c r="N1312" cm="1">
        <f t="array" ref="N1312">IF(VLOOKUP(M1312,$A$2:$F$198,COLUMN($F:$F),FALSE)=0,NA(),VLOOKUP(M1312,$A$2:$F$198,COLUMN($F:$F),FALSE))</f>
        <v>63809.64</v>
      </c>
      <c r="T1312" s="75">
        <f>AAS!B1312</f>
        <v>1311</v>
      </c>
      <c r="U1312" s="75" t="str">
        <f>AAS!C1312</f>
        <v>United Kingdom</v>
      </c>
      <c r="V1312" cm="1">
        <f t="array" ref="V1312">IF(VLOOKUP(U1312,$A$2:$F$198,COLUMN($F:$F),FALSE)=0,NA(),VLOOKUP(U1312,$A$2:$F$198,COLUMN($F:$F),FALSE))</f>
        <v>40800.480000000003</v>
      </c>
    </row>
    <row r="1313" spans="12:22">
      <c r="L1313">
        <f>NAMS!B1313</f>
        <v>1415</v>
      </c>
      <c r="M1313" t="str">
        <f>NAMS!K1313</f>
        <v>USA</v>
      </c>
      <c r="N1313" cm="1">
        <f t="array" ref="N1313">IF(VLOOKUP(M1313,$A$2:$F$198,COLUMN($F:$F),FALSE)=0,NA(),VLOOKUP(M1313,$A$2:$F$198,COLUMN($F:$F),FALSE))</f>
        <v>63809.64</v>
      </c>
      <c r="T1313" s="75">
        <f>AAS!B1313</f>
        <v>1312</v>
      </c>
      <c r="U1313" s="75" t="str">
        <f>AAS!C1313</f>
        <v>USA</v>
      </c>
      <c r="V1313" cm="1">
        <f t="array" ref="V1313">IF(VLOOKUP(U1313,$A$2:$F$198,COLUMN($F:$F),FALSE)=0,NA(),VLOOKUP(U1313,$A$2:$F$198,COLUMN($F:$F),FALSE))</f>
        <v>63809.64</v>
      </c>
    </row>
    <row r="1314" spans="12:22">
      <c r="L1314">
        <f>NAMS!B1314</f>
        <v>1416</v>
      </c>
      <c r="M1314" t="str">
        <f>NAMS!K1314</f>
        <v>South Korea</v>
      </c>
      <c r="N1314" cm="1">
        <f t="array" ref="N1314">IF(VLOOKUP(M1314,$A$2:$F$198,COLUMN($F:$F),FALSE)=0,NA(),VLOOKUP(M1314,$A$2:$F$198,COLUMN($F:$F),FALSE))</f>
        <v>32154.02</v>
      </c>
      <c r="T1314" s="75">
        <f>AAS!B1314</f>
        <v>1313</v>
      </c>
      <c r="U1314" s="75" t="str">
        <f>AAS!C1314</f>
        <v>USA</v>
      </c>
      <c r="V1314" cm="1">
        <f t="array" ref="V1314">IF(VLOOKUP(U1314,$A$2:$F$198,COLUMN($F:$F),FALSE)=0,NA(),VLOOKUP(U1314,$A$2:$F$198,COLUMN($F:$F),FALSE))</f>
        <v>63809.64</v>
      </c>
    </row>
    <row r="1315" spans="12:22">
      <c r="L1315">
        <f>NAMS!B1315</f>
        <v>1417</v>
      </c>
      <c r="M1315" t="str">
        <f>NAMS!K1315</f>
        <v>USA</v>
      </c>
      <c r="N1315" cm="1">
        <f t="array" ref="N1315">IF(VLOOKUP(M1315,$A$2:$F$198,COLUMN($F:$F),FALSE)=0,NA(),VLOOKUP(M1315,$A$2:$F$198,COLUMN($F:$F),FALSE))</f>
        <v>63809.64</v>
      </c>
      <c r="T1315" s="75">
        <f>AAS!B1315</f>
        <v>1314</v>
      </c>
      <c r="U1315" s="75" t="str">
        <f>AAS!C1315</f>
        <v>USA</v>
      </c>
      <c r="V1315" cm="1">
        <f t="array" ref="V1315">IF(VLOOKUP(U1315,$A$2:$F$198,COLUMN($F:$F),FALSE)=0,NA(),VLOOKUP(U1315,$A$2:$F$198,COLUMN($F:$F),FALSE))</f>
        <v>63809.64</v>
      </c>
    </row>
    <row r="1316" spans="12:22">
      <c r="L1316">
        <f>NAMS!B1316</f>
        <v>1418</v>
      </c>
      <c r="M1316" t="str">
        <f>NAMS!K1316</f>
        <v>South Korea</v>
      </c>
      <c r="N1316" cm="1">
        <f t="array" ref="N1316">IF(VLOOKUP(M1316,$A$2:$F$198,COLUMN($F:$F),FALSE)=0,NA(),VLOOKUP(M1316,$A$2:$F$198,COLUMN($F:$F),FALSE))</f>
        <v>32154.02</v>
      </c>
      <c r="T1316" s="75">
        <f>AAS!B1316</f>
        <v>1315</v>
      </c>
      <c r="U1316" s="75" t="str">
        <f>AAS!C1316</f>
        <v>United Kingdom</v>
      </c>
      <c r="V1316" cm="1">
        <f t="array" ref="V1316">IF(VLOOKUP(U1316,$A$2:$F$198,COLUMN($F:$F),FALSE)=0,NA(),VLOOKUP(U1316,$A$2:$F$198,COLUMN($F:$F),FALSE))</f>
        <v>40800.480000000003</v>
      </c>
    </row>
    <row r="1317" spans="12:22">
      <c r="L1317">
        <f>NAMS!B1317</f>
        <v>1419</v>
      </c>
      <c r="M1317" t="str">
        <f>NAMS!K1317</f>
        <v>South Korea</v>
      </c>
      <c r="N1317" cm="1">
        <f t="array" ref="N1317">IF(VLOOKUP(M1317,$A$2:$F$198,COLUMN($F:$F),FALSE)=0,NA(),VLOOKUP(M1317,$A$2:$F$198,COLUMN($F:$F),FALSE))</f>
        <v>32154.02</v>
      </c>
      <c r="T1317" s="75">
        <f>AAS!B1317</f>
        <v>1316</v>
      </c>
      <c r="U1317" s="75" t="str">
        <f>AAS!C1317</f>
        <v>USA</v>
      </c>
      <c r="V1317" cm="1">
        <f t="array" ref="V1317">IF(VLOOKUP(U1317,$A$2:$F$198,COLUMN($F:$F),FALSE)=0,NA(),VLOOKUP(U1317,$A$2:$F$198,COLUMN($F:$F),FALSE))</f>
        <v>63809.64</v>
      </c>
    </row>
    <row r="1318" spans="12:22">
      <c r="L1318">
        <f>NAMS!B1318</f>
        <v>1420</v>
      </c>
      <c r="M1318" t="str">
        <f>NAMS!K1318</f>
        <v>USA</v>
      </c>
      <c r="N1318" cm="1">
        <f t="array" ref="N1318">IF(VLOOKUP(M1318,$A$2:$F$198,COLUMN($F:$F),FALSE)=0,NA(),VLOOKUP(M1318,$A$2:$F$198,COLUMN($F:$F),FALSE))</f>
        <v>63809.64</v>
      </c>
      <c r="T1318" s="75">
        <f>AAS!B1318</f>
        <v>1317</v>
      </c>
      <c r="U1318" s="75" t="str">
        <f>AAS!C1318</f>
        <v>USA</v>
      </c>
      <c r="V1318" cm="1">
        <f t="array" ref="V1318">IF(VLOOKUP(U1318,$A$2:$F$198,COLUMN($F:$F),FALSE)=0,NA(),VLOOKUP(U1318,$A$2:$F$198,COLUMN($F:$F),FALSE))</f>
        <v>63809.64</v>
      </c>
    </row>
    <row r="1319" spans="12:22">
      <c r="L1319">
        <f>NAMS!B1319</f>
        <v>1421</v>
      </c>
      <c r="M1319" t="str">
        <f>NAMS!K1319</f>
        <v>USA</v>
      </c>
      <c r="N1319" cm="1">
        <f t="array" ref="N1319">IF(VLOOKUP(M1319,$A$2:$F$198,COLUMN($F:$F),FALSE)=0,NA(),VLOOKUP(M1319,$A$2:$F$198,COLUMN($F:$F),FALSE))</f>
        <v>63809.64</v>
      </c>
      <c r="T1319" s="75">
        <f>AAS!B1319</f>
        <v>1318</v>
      </c>
      <c r="U1319" s="75" t="str">
        <f>AAS!C1319</f>
        <v>Germany</v>
      </c>
      <c r="V1319" cm="1">
        <f t="array" ref="V1319">IF(VLOOKUP(U1319,$A$2:$F$198,COLUMN($F:$F),FALSE)=0,NA(),VLOOKUP(U1319,$A$2:$F$198,COLUMN($F:$F),FALSE))</f>
        <v>49180.54</v>
      </c>
    </row>
    <row r="1320" spans="12:22">
      <c r="L1320">
        <f>NAMS!B1320</f>
        <v>1422</v>
      </c>
      <c r="M1320" t="str">
        <f>NAMS!K1320</f>
        <v>United Kingdom</v>
      </c>
      <c r="N1320" cm="1">
        <f t="array" ref="N1320">IF(VLOOKUP(M1320,$A$2:$F$198,COLUMN($F:$F),FALSE)=0,NA(),VLOOKUP(M1320,$A$2:$F$198,COLUMN($F:$F),FALSE))</f>
        <v>40800.480000000003</v>
      </c>
      <c r="T1320" s="75">
        <f>AAS!B1320</f>
        <v>1319</v>
      </c>
      <c r="U1320" s="75" t="str">
        <f>AAS!C1320</f>
        <v>Netherlands</v>
      </c>
      <c r="V1320" cm="1">
        <f t="array" ref="V1320">IF(VLOOKUP(U1320,$A$2:$F$198,COLUMN($F:$F),FALSE)=0,NA(),VLOOKUP(U1320,$A$2:$F$198,COLUMN($F:$F),FALSE))</f>
        <v>53666.48</v>
      </c>
    </row>
    <row r="1321" spans="12:22">
      <c r="L1321">
        <f>NAMS!B1321</f>
        <v>1423</v>
      </c>
      <c r="M1321" t="str">
        <f>NAMS!K1321</f>
        <v>USA</v>
      </c>
      <c r="N1321" cm="1">
        <f t="array" ref="N1321">IF(VLOOKUP(M1321,$A$2:$F$198,COLUMN($F:$F),FALSE)=0,NA(),VLOOKUP(M1321,$A$2:$F$198,COLUMN($F:$F),FALSE))</f>
        <v>63809.64</v>
      </c>
      <c r="T1321" s="75">
        <f>AAS!B1321</f>
        <v>1320</v>
      </c>
      <c r="U1321" s="75" t="str">
        <f>AAS!C1321</f>
        <v>United Kingdom</v>
      </c>
      <c r="V1321" cm="1">
        <f t="array" ref="V1321">IF(VLOOKUP(U1321,$A$2:$F$198,COLUMN($F:$F),FALSE)=0,NA(),VLOOKUP(U1321,$A$2:$F$198,COLUMN($F:$F),FALSE))</f>
        <v>40800.480000000003</v>
      </c>
    </row>
    <row r="1322" spans="12:22">
      <c r="L1322">
        <f>NAMS!B1322</f>
        <v>1424</v>
      </c>
      <c r="M1322" t="str">
        <f>NAMS!K1322</f>
        <v>USA</v>
      </c>
      <c r="N1322" cm="1">
        <f t="array" ref="N1322">IF(VLOOKUP(M1322,$A$2:$F$198,COLUMN($F:$F),FALSE)=0,NA(),VLOOKUP(M1322,$A$2:$F$198,COLUMN($F:$F),FALSE))</f>
        <v>63809.64</v>
      </c>
      <c r="T1322" s="75">
        <f>AAS!B1322</f>
        <v>1321</v>
      </c>
      <c r="U1322" s="75" t="str">
        <f>AAS!C1322</f>
        <v>USA</v>
      </c>
      <c r="V1322" cm="1">
        <f t="array" ref="V1322">IF(VLOOKUP(U1322,$A$2:$F$198,COLUMN($F:$F),FALSE)=0,NA(),VLOOKUP(U1322,$A$2:$F$198,COLUMN($F:$F),FALSE))</f>
        <v>63809.64</v>
      </c>
    </row>
    <row r="1323" spans="12:22">
      <c r="L1323">
        <f>NAMS!B1323</f>
        <v>1425</v>
      </c>
      <c r="M1323" t="str">
        <f>NAMS!K1323</f>
        <v>USA</v>
      </c>
      <c r="N1323" cm="1">
        <f t="array" ref="N1323">IF(VLOOKUP(M1323,$A$2:$F$198,COLUMN($F:$F),FALSE)=0,NA(),VLOOKUP(M1323,$A$2:$F$198,COLUMN($F:$F),FALSE))</f>
        <v>63809.64</v>
      </c>
      <c r="T1323" s="75">
        <f>AAS!B1323</f>
        <v>1322</v>
      </c>
      <c r="U1323" s="75" t="str">
        <f>AAS!C1323</f>
        <v>USA</v>
      </c>
      <c r="V1323" cm="1">
        <f t="array" ref="V1323">IF(VLOOKUP(U1323,$A$2:$F$198,COLUMN($F:$F),FALSE)=0,NA(),VLOOKUP(U1323,$A$2:$F$198,COLUMN($F:$F),FALSE))</f>
        <v>63809.64</v>
      </c>
    </row>
    <row r="1324" spans="12:22">
      <c r="L1324">
        <f>NAMS!B1324</f>
        <v>1426</v>
      </c>
      <c r="M1324" t="str">
        <f>NAMS!K1324</f>
        <v>USA</v>
      </c>
      <c r="N1324" cm="1">
        <f t="array" ref="N1324">IF(VLOOKUP(M1324,$A$2:$F$198,COLUMN($F:$F),FALSE)=0,NA(),VLOOKUP(M1324,$A$2:$F$198,COLUMN($F:$F),FALSE))</f>
        <v>63809.64</v>
      </c>
      <c r="T1324" s="75">
        <f>AAS!B1324</f>
        <v>1323</v>
      </c>
      <c r="U1324" s="75" t="str">
        <f>AAS!C1324</f>
        <v>USA</v>
      </c>
      <c r="V1324" cm="1">
        <f t="array" ref="V1324">IF(VLOOKUP(U1324,$A$2:$F$198,COLUMN($F:$F),FALSE)=0,NA(),VLOOKUP(U1324,$A$2:$F$198,COLUMN($F:$F),FALSE))</f>
        <v>63809.64</v>
      </c>
    </row>
    <row r="1325" spans="12:22">
      <c r="L1325">
        <f>NAMS!B1325</f>
        <v>1427</v>
      </c>
      <c r="M1325" t="str">
        <f>NAMS!K1325</f>
        <v>USA</v>
      </c>
      <c r="N1325" cm="1">
        <f t="array" ref="N1325">IF(VLOOKUP(M1325,$A$2:$F$198,COLUMN($F:$F),FALSE)=0,NA(),VLOOKUP(M1325,$A$2:$F$198,COLUMN($F:$F),FALSE))</f>
        <v>63809.64</v>
      </c>
      <c r="T1325" s="75">
        <f>AAS!B1325</f>
        <v>1324</v>
      </c>
      <c r="U1325" s="75" t="str">
        <f>AAS!C1325</f>
        <v>USA</v>
      </c>
      <c r="V1325" cm="1">
        <f t="array" ref="V1325">IF(VLOOKUP(U1325,$A$2:$F$198,COLUMN($F:$F),FALSE)=0,NA(),VLOOKUP(U1325,$A$2:$F$198,COLUMN($F:$F),FALSE))</f>
        <v>63809.64</v>
      </c>
    </row>
    <row r="1326" spans="12:22">
      <c r="L1326">
        <f>NAMS!B1326</f>
        <v>1428</v>
      </c>
      <c r="M1326" t="str">
        <f>NAMS!K1326</f>
        <v>Brazil</v>
      </c>
      <c r="N1326" cm="1">
        <f t="array" ref="N1326">IF(VLOOKUP(M1326,$A$2:$F$198,COLUMN($F:$F),FALSE)=0,NA(),VLOOKUP(M1326,$A$2:$F$198,COLUMN($F:$F),FALSE))</f>
        <v>10913.42</v>
      </c>
      <c r="T1326" s="75">
        <f>AAS!B1326</f>
        <v>1325</v>
      </c>
      <c r="U1326" s="75" t="str">
        <f>AAS!C1326</f>
        <v>Germany</v>
      </c>
      <c r="V1326" cm="1">
        <f t="array" ref="V1326">IF(VLOOKUP(U1326,$A$2:$F$198,COLUMN($F:$F),FALSE)=0,NA(),VLOOKUP(U1326,$A$2:$F$198,COLUMN($F:$F),FALSE))</f>
        <v>49180.54</v>
      </c>
    </row>
    <row r="1327" spans="12:22">
      <c r="L1327">
        <f>NAMS!B1327</f>
        <v>1429</v>
      </c>
      <c r="M1327" t="str">
        <f>NAMS!K1327</f>
        <v>USA</v>
      </c>
      <c r="N1327" cm="1">
        <f t="array" ref="N1327">IF(VLOOKUP(M1327,$A$2:$F$198,COLUMN($F:$F),FALSE)=0,NA(),VLOOKUP(M1327,$A$2:$F$198,COLUMN($F:$F),FALSE))</f>
        <v>63809.64</v>
      </c>
      <c r="T1327" s="75">
        <f>AAS!B1327</f>
        <v>1326</v>
      </c>
      <c r="U1327" s="75" t="str">
        <f>AAS!C1327</f>
        <v>USA</v>
      </c>
      <c r="V1327" cm="1">
        <f t="array" ref="V1327">IF(VLOOKUP(U1327,$A$2:$F$198,COLUMN($F:$F),FALSE)=0,NA(),VLOOKUP(U1327,$A$2:$F$198,COLUMN($F:$F),FALSE))</f>
        <v>63809.64</v>
      </c>
    </row>
    <row r="1328" spans="12:22">
      <c r="L1328">
        <f>NAMS!B1328</f>
        <v>1430</v>
      </c>
      <c r="M1328" t="str">
        <f>NAMS!K1328</f>
        <v>USA</v>
      </c>
      <c r="N1328" cm="1">
        <f t="array" ref="N1328">IF(VLOOKUP(M1328,$A$2:$F$198,COLUMN($F:$F),FALSE)=0,NA(),VLOOKUP(M1328,$A$2:$F$198,COLUMN($F:$F),FALSE))</f>
        <v>63809.64</v>
      </c>
      <c r="T1328" s="75">
        <f>AAS!B1328</f>
        <v>1327</v>
      </c>
      <c r="U1328" s="75" t="str">
        <f>AAS!C1328</f>
        <v>United Kingdom</v>
      </c>
      <c r="V1328" cm="1">
        <f t="array" ref="V1328">IF(VLOOKUP(U1328,$A$2:$F$198,COLUMN($F:$F),FALSE)=0,NA(),VLOOKUP(U1328,$A$2:$F$198,COLUMN($F:$F),FALSE))</f>
        <v>40800.480000000003</v>
      </c>
    </row>
    <row r="1329" spans="12:22">
      <c r="L1329">
        <f>NAMS!B1329</f>
        <v>1431</v>
      </c>
      <c r="M1329" t="str">
        <f>NAMS!K1329</f>
        <v>USA</v>
      </c>
      <c r="N1329" cm="1">
        <f t="array" ref="N1329">IF(VLOOKUP(M1329,$A$2:$F$198,COLUMN($F:$F),FALSE)=0,NA(),VLOOKUP(M1329,$A$2:$F$198,COLUMN($F:$F),FALSE))</f>
        <v>63809.64</v>
      </c>
      <c r="T1329" s="75">
        <f>AAS!B1329</f>
        <v>1328</v>
      </c>
      <c r="U1329" s="75" t="str">
        <f>AAS!C1329</f>
        <v>USA</v>
      </c>
      <c r="V1329" cm="1">
        <f t="array" ref="V1329">IF(VLOOKUP(U1329,$A$2:$F$198,COLUMN($F:$F),FALSE)=0,NA(),VLOOKUP(U1329,$A$2:$F$198,COLUMN($F:$F),FALSE))</f>
        <v>63809.64</v>
      </c>
    </row>
    <row r="1330" spans="12:22">
      <c r="L1330">
        <f>NAMS!B1330</f>
        <v>1432</v>
      </c>
      <c r="M1330" t="str">
        <f>NAMS!K1330</f>
        <v>Unknown</v>
      </c>
      <c r="N1330" t="e" cm="1">
        <f t="array" ref="N1330">IF(VLOOKUP(M1330,$A$2:$F$198,COLUMN($F:$F),FALSE)=0,NA(),VLOOKUP(M1330,$A$2:$F$198,COLUMN($F:$F),FALSE))</f>
        <v>#N/A</v>
      </c>
      <c r="T1330" s="75">
        <f>AAS!B1330</f>
        <v>1329</v>
      </c>
      <c r="U1330" s="75" t="str">
        <f>AAS!C1330</f>
        <v>USA</v>
      </c>
      <c r="V1330" cm="1">
        <f t="array" ref="V1330">IF(VLOOKUP(U1330,$A$2:$F$198,COLUMN($F:$F),FALSE)=0,NA(),VLOOKUP(U1330,$A$2:$F$198,COLUMN($F:$F),FALSE))</f>
        <v>63809.64</v>
      </c>
    </row>
    <row r="1331" spans="12:22">
      <c r="L1331">
        <f>NAMS!B1331</f>
        <v>1433</v>
      </c>
      <c r="M1331" t="str">
        <f>NAMS!K1331</f>
        <v>USA</v>
      </c>
      <c r="N1331" cm="1">
        <f t="array" ref="N1331">IF(VLOOKUP(M1331,$A$2:$F$198,COLUMN($F:$F),FALSE)=0,NA(),VLOOKUP(M1331,$A$2:$F$198,COLUMN($F:$F),FALSE))</f>
        <v>63809.64</v>
      </c>
      <c r="T1331" s="75">
        <f>AAS!B1331</f>
        <v>1330</v>
      </c>
      <c r="U1331" s="75" t="str">
        <f>AAS!C1331</f>
        <v>USA</v>
      </c>
      <c r="V1331" cm="1">
        <f t="array" ref="V1331">IF(VLOOKUP(U1331,$A$2:$F$198,COLUMN($F:$F),FALSE)=0,NA(),VLOOKUP(U1331,$A$2:$F$198,COLUMN($F:$F),FALSE))</f>
        <v>63809.64</v>
      </c>
    </row>
    <row r="1332" spans="12:22">
      <c r="L1332">
        <f>NAMS!B1332</f>
        <v>1434</v>
      </c>
      <c r="M1332" t="str">
        <f>NAMS!K1332</f>
        <v>USA</v>
      </c>
      <c r="N1332" cm="1">
        <f t="array" ref="N1332">IF(VLOOKUP(M1332,$A$2:$F$198,COLUMN($F:$F),FALSE)=0,NA(),VLOOKUP(M1332,$A$2:$F$198,COLUMN($F:$F),FALSE))</f>
        <v>63809.64</v>
      </c>
      <c r="T1332" s="75">
        <f>AAS!B1332</f>
        <v>1331</v>
      </c>
      <c r="U1332" s="75" t="str">
        <f>AAS!C1332</f>
        <v>USA</v>
      </c>
      <c r="V1332" cm="1">
        <f t="array" ref="V1332">IF(VLOOKUP(U1332,$A$2:$F$198,COLUMN($F:$F),FALSE)=0,NA(),VLOOKUP(U1332,$A$2:$F$198,COLUMN($F:$F),FALSE))</f>
        <v>63809.64</v>
      </c>
    </row>
    <row r="1333" spans="12:22">
      <c r="L1333">
        <f>NAMS!B1333</f>
        <v>1435</v>
      </c>
      <c r="M1333" t="str">
        <f>NAMS!K1333</f>
        <v>USA</v>
      </c>
      <c r="N1333" cm="1">
        <f t="array" ref="N1333">IF(VLOOKUP(M1333,$A$2:$F$198,COLUMN($F:$F),FALSE)=0,NA(),VLOOKUP(M1333,$A$2:$F$198,COLUMN($F:$F),FALSE))</f>
        <v>63809.64</v>
      </c>
      <c r="T1333" s="75">
        <f>AAS!B1333</f>
        <v>1332</v>
      </c>
      <c r="U1333" s="75" t="str">
        <f>AAS!C1333</f>
        <v>USA</v>
      </c>
      <c r="V1333" cm="1">
        <f t="array" ref="V1333">IF(VLOOKUP(U1333,$A$2:$F$198,COLUMN($F:$F),FALSE)=0,NA(),VLOOKUP(U1333,$A$2:$F$198,COLUMN($F:$F),FALSE))</f>
        <v>63809.64</v>
      </c>
    </row>
    <row r="1334" spans="12:22">
      <c r="L1334">
        <f>NAMS!B1334</f>
        <v>1436</v>
      </c>
      <c r="M1334" t="str">
        <f>NAMS!K1334</f>
        <v>Australia</v>
      </c>
      <c r="N1334" cm="1">
        <f t="array" ref="N1334">IF(VLOOKUP(M1334,$A$2:$F$198,COLUMN($F:$F),FALSE)=0,NA(),VLOOKUP(M1334,$A$2:$F$198,COLUMN($F:$F),FALSE))</f>
        <v>61250.7</v>
      </c>
      <c r="T1334" s="75">
        <f>AAS!B1334</f>
        <v>1333</v>
      </c>
      <c r="U1334" s="75" t="str">
        <f>AAS!C1334</f>
        <v>USA</v>
      </c>
      <c r="V1334" cm="1">
        <f t="array" ref="V1334">IF(VLOOKUP(U1334,$A$2:$F$198,COLUMN($F:$F),FALSE)=0,NA(),VLOOKUP(U1334,$A$2:$F$198,COLUMN($F:$F),FALSE))</f>
        <v>63809.64</v>
      </c>
    </row>
    <row r="1335" spans="12:22">
      <c r="L1335">
        <f>NAMS!B1335</f>
        <v>1437</v>
      </c>
      <c r="M1335" t="str">
        <f>NAMS!K1335</f>
        <v>USA</v>
      </c>
      <c r="N1335" cm="1">
        <f t="array" ref="N1335">IF(VLOOKUP(M1335,$A$2:$F$198,COLUMN($F:$F),FALSE)=0,NA(),VLOOKUP(M1335,$A$2:$F$198,COLUMN($F:$F),FALSE))</f>
        <v>63809.64</v>
      </c>
      <c r="T1335" s="75">
        <f>AAS!B1335</f>
        <v>1334</v>
      </c>
      <c r="U1335" s="75" t="str">
        <f>AAS!C1335</f>
        <v>USA</v>
      </c>
      <c r="V1335" cm="1">
        <f t="array" ref="V1335">IF(VLOOKUP(U1335,$A$2:$F$198,COLUMN($F:$F),FALSE)=0,NA(),VLOOKUP(U1335,$A$2:$F$198,COLUMN($F:$F),FALSE))</f>
        <v>63809.64</v>
      </c>
    </row>
    <row r="1336" spans="12:22">
      <c r="L1336">
        <f>NAMS!B1336</f>
        <v>1438</v>
      </c>
      <c r="M1336" t="str">
        <f>NAMS!K1336</f>
        <v>USA</v>
      </c>
      <c r="N1336" cm="1">
        <f t="array" ref="N1336">IF(VLOOKUP(M1336,$A$2:$F$198,COLUMN($F:$F),FALSE)=0,NA(),VLOOKUP(M1336,$A$2:$F$198,COLUMN($F:$F),FALSE))</f>
        <v>63809.64</v>
      </c>
      <c r="T1336" s="75">
        <f>AAS!B1336</f>
        <v>1335</v>
      </c>
      <c r="U1336" s="75" t="str">
        <f>AAS!C1336</f>
        <v>Canada</v>
      </c>
      <c r="V1336" cm="1">
        <f t="array" ref="V1336">IF(VLOOKUP(U1336,$A$2:$F$198,COLUMN($F:$F),FALSE)=0,NA(),VLOOKUP(U1336,$A$2:$F$198,COLUMN($F:$F),FALSE))</f>
        <v>49196.49</v>
      </c>
    </row>
    <row r="1337" spans="12:22">
      <c r="L1337">
        <f>NAMS!B1337</f>
        <v>1439</v>
      </c>
      <c r="M1337" t="str">
        <f>NAMS!K1337</f>
        <v>USA</v>
      </c>
      <c r="N1337" cm="1">
        <f t="array" ref="N1337">IF(VLOOKUP(M1337,$A$2:$F$198,COLUMN($F:$F),FALSE)=0,NA(),VLOOKUP(M1337,$A$2:$F$198,COLUMN($F:$F),FALSE))</f>
        <v>63809.64</v>
      </c>
      <c r="T1337" s="75">
        <f>AAS!B1337</f>
        <v>1336</v>
      </c>
      <c r="U1337" s="75" t="str">
        <f>AAS!C1337</f>
        <v>South Korea</v>
      </c>
      <c r="V1337" cm="1">
        <f t="array" ref="V1337">IF(VLOOKUP(U1337,$A$2:$F$198,COLUMN($F:$F),FALSE)=0,NA(),VLOOKUP(U1337,$A$2:$F$198,COLUMN($F:$F),FALSE))</f>
        <v>32154.02</v>
      </c>
    </row>
    <row r="1338" spans="12:22">
      <c r="L1338">
        <f>NAMS!B1338</f>
        <v>1440</v>
      </c>
      <c r="M1338" t="str">
        <f>NAMS!K1338</f>
        <v>Unknown</v>
      </c>
      <c r="N1338" t="e" cm="1">
        <f t="array" ref="N1338">IF(VLOOKUP(M1338,$A$2:$F$198,COLUMN($F:$F),FALSE)=0,NA(),VLOOKUP(M1338,$A$2:$F$198,COLUMN($F:$F),FALSE))</f>
        <v>#N/A</v>
      </c>
      <c r="T1338" s="75">
        <f>AAS!B1338</f>
        <v>1337</v>
      </c>
      <c r="U1338" s="75" t="str">
        <f>AAS!C1338</f>
        <v>India</v>
      </c>
      <c r="V1338" cm="1">
        <f t="array" ref="V1338">IF(VLOOKUP(U1338,$A$2:$F$198,COLUMN($F:$F),FALSE)=0,NA(),VLOOKUP(U1338,$A$2:$F$198,COLUMN($F:$F),FALSE))</f>
        <v>2164.7399999999998</v>
      </c>
    </row>
    <row r="1339" spans="12:22">
      <c r="L1339">
        <f>NAMS!B1339</f>
        <v>1441</v>
      </c>
      <c r="M1339" t="str">
        <f>NAMS!K1339</f>
        <v>USA</v>
      </c>
      <c r="N1339" cm="1">
        <f t="array" ref="N1339">IF(VLOOKUP(M1339,$A$2:$F$198,COLUMN($F:$F),FALSE)=0,NA(),VLOOKUP(M1339,$A$2:$F$198,COLUMN($F:$F),FALSE))</f>
        <v>63809.64</v>
      </c>
      <c r="T1339" s="75">
        <f>AAS!B1339</f>
        <v>1338</v>
      </c>
      <c r="U1339" s="75" t="str">
        <f>AAS!C1339</f>
        <v>Ethiopia</v>
      </c>
      <c r="V1339" cm="1">
        <f t="array" ref="V1339">IF(VLOOKUP(U1339,$A$2:$F$198,COLUMN($F:$F),FALSE)=0,NA(),VLOOKUP(U1339,$A$2:$F$198,COLUMN($F:$F),FALSE))</f>
        <v>993.625</v>
      </c>
    </row>
    <row r="1340" spans="12:22">
      <c r="L1340">
        <f>NAMS!B1340</f>
        <v>1442</v>
      </c>
      <c r="M1340" t="str">
        <f>NAMS!K1340</f>
        <v>USA</v>
      </c>
      <c r="N1340" cm="1">
        <f t="array" ref="N1340">IF(VLOOKUP(M1340,$A$2:$F$198,COLUMN($F:$F),FALSE)=0,NA(),VLOOKUP(M1340,$A$2:$F$198,COLUMN($F:$F),FALSE))</f>
        <v>63809.64</v>
      </c>
      <c r="T1340" s="75">
        <f>AAS!B1340</f>
        <v>1339</v>
      </c>
      <c r="U1340" s="75" t="str">
        <f>AAS!C1340</f>
        <v>USA</v>
      </c>
      <c r="V1340" cm="1">
        <f t="array" ref="V1340">IF(VLOOKUP(U1340,$A$2:$F$198,COLUMN($F:$F),FALSE)=0,NA(),VLOOKUP(U1340,$A$2:$F$198,COLUMN($F:$F),FALSE))</f>
        <v>63809.64</v>
      </c>
    </row>
    <row r="1341" spans="12:22">
      <c r="L1341">
        <f>NAMS!B1341</f>
        <v>1443</v>
      </c>
      <c r="M1341" t="str">
        <f>NAMS!K1341</f>
        <v>Australia</v>
      </c>
      <c r="N1341" cm="1">
        <f t="array" ref="N1341">IF(VLOOKUP(M1341,$A$2:$F$198,COLUMN($F:$F),FALSE)=0,NA(),VLOOKUP(M1341,$A$2:$F$198,COLUMN($F:$F),FALSE))</f>
        <v>61250.7</v>
      </c>
      <c r="T1341" s="75">
        <f>AAS!B1341</f>
        <v>1340</v>
      </c>
      <c r="U1341" s="75" t="str">
        <f>AAS!C1341</f>
        <v>USA</v>
      </c>
      <c r="V1341" cm="1">
        <f t="array" ref="V1341">IF(VLOOKUP(U1341,$A$2:$F$198,COLUMN($F:$F),FALSE)=0,NA(),VLOOKUP(U1341,$A$2:$F$198,COLUMN($F:$F),FALSE))</f>
        <v>63809.64</v>
      </c>
    </row>
    <row r="1342" spans="12:22">
      <c r="L1342">
        <f>NAMS!B1342</f>
        <v>1444</v>
      </c>
      <c r="M1342" t="str">
        <f>NAMS!K1342</f>
        <v>USA</v>
      </c>
      <c r="N1342" cm="1">
        <f t="array" ref="N1342">IF(VLOOKUP(M1342,$A$2:$F$198,COLUMN($F:$F),FALSE)=0,NA(),VLOOKUP(M1342,$A$2:$F$198,COLUMN($F:$F),FALSE))</f>
        <v>63809.64</v>
      </c>
      <c r="T1342" s="75">
        <f>AAS!B1342</f>
        <v>1341</v>
      </c>
      <c r="U1342" s="75" t="str">
        <f>AAS!C1342</f>
        <v>USA</v>
      </c>
      <c r="V1342" cm="1">
        <f t="array" ref="V1342">IF(VLOOKUP(U1342,$A$2:$F$198,COLUMN($F:$F),FALSE)=0,NA(),VLOOKUP(U1342,$A$2:$F$198,COLUMN($F:$F),FALSE))</f>
        <v>63809.64</v>
      </c>
    </row>
    <row r="1343" spans="12:22">
      <c r="L1343">
        <f>NAMS!B1343</f>
        <v>1445</v>
      </c>
      <c r="M1343" t="str">
        <f>NAMS!K1343</f>
        <v>China</v>
      </c>
      <c r="N1343" cm="1">
        <f t="array" ref="N1343">IF(VLOOKUP(M1343,$A$2:$F$198,COLUMN($F:$F),FALSE)=0,NA(),VLOOKUP(M1343,$A$2:$F$198,COLUMN($F:$F),FALSE))</f>
        <v>10121.299999999999</v>
      </c>
      <c r="T1343" s="75">
        <f>AAS!B1343</f>
        <v>1342</v>
      </c>
      <c r="U1343" s="75" t="str">
        <f>AAS!C1343</f>
        <v>USA</v>
      </c>
      <c r="V1343" cm="1">
        <f t="array" ref="V1343">IF(VLOOKUP(U1343,$A$2:$F$198,COLUMN($F:$F),FALSE)=0,NA(),VLOOKUP(U1343,$A$2:$F$198,COLUMN($F:$F),FALSE))</f>
        <v>63809.64</v>
      </c>
    </row>
    <row r="1344" spans="12:22">
      <c r="L1344">
        <f>NAMS!B1344</f>
        <v>1446</v>
      </c>
      <c r="M1344" t="str">
        <f>NAMS!K1344</f>
        <v>USA</v>
      </c>
      <c r="N1344" cm="1">
        <f t="array" ref="N1344">IF(VLOOKUP(M1344,$A$2:$F$198,COLUMN($F:$F),FALSE)=0,NA(),VLOOKUP(M1344,$A$2:$F$198,COLUMN($F:$F),FALSE))</f>
        <v>63809.64</v>
      </c>
      <c r="T1344" s="75">
        <f>AAS!B1344</f>
        <v>1343</v>
      </c>
      <c r="U1344" s="75" t="str">
        <f>AAS!C1344</f>
        <v>USA</v>
      </c>
      <c r="V1344" cm="1">
        <f t="array" ref="V1344">IF(VLOOKUP(U1344,$A$2:$F$198,COLUMN($F:$F),FALSE)=0,NA(),VLOOKUP(U1344,$A$2:$F$198,COLUMN($F:$F),FALSE))</f>
        <v>63809.64</v>
      </c>
    </row>
    <row r="1345" spans="12:22">
      <c r="L1345">
        <f>NAMS!B1345</f>
        <v>1447</v>
      </c>
      <c r="M1345" t="str">
        <f>NAMS!K1345</f>
        <v>USA</v>
      </c>
      <c r="N1345" cm="1">
        <f t="array" ref="N1345">IF(VLOOKUP(M1345,$A$2:$F$198,COLUMN($F:$F),FALSE)=0,NA(),VLOOKUP(M1345,$A$2:$F$198,COLUMN($F:$F),FALSE))</f>
        <v>63809.64</v>
      </c>
      <c r="T1345" s="75">
        <f>AAS!B1345</f>
        <v>1344</v>
      </c>
      <c r="U1345" s="75" t="str">
        <f>AAS!C1345</f>
        <v>USA</v>
      </c>
      <c r="V1345" cm="1">
        <f t="array" ref="V1345">IF(VLOOKUP(U1345,$A$2:$F$198,COLUMN($F:$F),FALSE)=0,NA(),VLOOKUP(U1345,$A$2:$F$198,COLUMN($F:$F),FALSE))</f>
        <v>63809.64</v>
      </c>
    </row>
    <row r="1346" spans="12:22">
      <c r="L1346">
        <f>NAMS!B1346</f>
        <v>1448</v>
      </c>
      <c r="M1346" t="str">
        <f>NAMS!K1346</f>
        <v>USA</v>
      </c>
      <c r="N1346" cm="1">
        <f t="array" ref="N1346">IF(VLOOKUP(M1346,$A$2:$F$198,COLUMN($F:$F),FALSE)=0,NA(),VLOOKUP(M1346,$A$2:$F$198,COLUMN($F:$F),FALSE))</f>
        <v>63809.64</v>
      </c>
      <c r="T1346" s="75">
        <f>AAS!B1346</f>
        <v>1345</v>
      </c>
      <c r="U1346" s="75" t="str">
        <f>AAS!C1346</f>
        <v>USA</v>
      </c>
      <c r="V1346" cm="1">
        <f t="array" ref="V1346">IF(VLOOKUP(U1346,$A$2:$F$198,COLUMN($F:$F),FALSE)=0,NA(),VLOOKUP(U1346,$A$2:$F$198,COLUMN($F:$F),FALSE))</f>
        <v>63809.64</v>
      </c>
    </row>
    <row r="1347" spans="12:22">
      <c r="L1347">
        <f>NAMS!B1347</f>
        <v>1449</v>
      </c>
      <c r="M1347" t="str">
        <f>NAMS!K1347</f>
        <v>USA</v>
      </c>
      <c r="N1347" cm="1">
        <f t="array" ref="N1347">IF(VLOOKUP(M1347,$A$2:$F$198,COLUMN($F:$F),FALSE)=0,NA(),VLOOKUP(M1347,$A$2:$F$198,COLUMN($F:$F),FALSE))</f>
        <v>63809.64</v>
      </c>
      <c r="T1347" s="75">
        <f>AAS!B1347</f>
        <v>1346</v>
      </c>
      <c r="U1347" s="75" t="str">
        <f>AAS!C1347</f>
        <v>USA</v>
      </c>
      <c r="V1347" cm="1">
        <f t="array" ref="V1347">IF(VLOOKUP(U1347,$A$2:$F$198,COLUMN($F:$F),FALSE)=0,NA(),VLOOKUP(U1347,$A$2:$F$198,COLUMN($F:$F),FALSE))</f>
        <v>63809.64</v>
      </c>
    </row>
    <row r="1348" spans="12:22">
      <c r="L1348">
        <f>NAMS!B1348</f>
        <v>1450</v>
      </c>
      <c r="M1348" t="str">
        <f>NAMS!K1348</f>
        <v>USA</v>
      </c>
      <c r="N1348" cm="1">
        <f t="array" ref="N1348">IF(VLOOKUP(M1348,$A$2:$F$198,COLUMN($F:$F),FALSE)=0,NA(),VLOOKUP(M1348,$A$2:$F$198,COLUMN($F:$F),FALSE))</f>
        <v>63809.64</v>
      </c>
      <c r="T1348" s="75">
        <f>AAS!B1348</f>
        <v>1347</v>
      </c>
      <c r="U1348" s="75" t="str">
        <f>AAS!C1348</f>
        <v>USA</v>
      </c>
      <c r="V1348" cm="1">
        <f t="array" ref="V1348">IF(VLOOKUP(U1348,$A$2:$F$198,COLUMN($F:$F),FALSE)=0,NA(),VLOOKUP(U1348,$A$2:$F$198,COLUMN($F:$F),FALSE))</f>
        <v>63809.64</v>
      </c>
    </row>
    <row r="1349" spans="12:22">
      <c r="L1349">
        <f>NAMS!B1349</f>
        <v>1451</v>
      </c>
      <c r="M1349" t="str">
        <f>NAMS!K1349</f>
        <v>Japan</v>
      </c>
      <c r="N1349" cm="1">
        <f t="array" ref="N1349">IF(VLOOKUP(M1349,$A$2:$F$198,COLUMN($F:$F),FALSE)=0,NA(),VLOOKUP(M1349,$A$2:$F$198,COLUMN($F:$F),FALSE))</f>
        <v>41314.410000000003</v>
      </c>
      <c r="T1349" s="75">
        <f>AAS!B1349</f>
        <v>1348</v>
      </c>
      <c r="U1349" s="75" t="str">
        <f>AAS!C1349</f>
        <v>USA</v>
      </c>
      <c r="V1349" cm="1">
        <f t="array" ref="V1349">IF(VLOOKUP(U1349,$A$2:$F$198,COLUMN($F:$F),FALSE)=0,NA(),VLOOKUP(U1349,$A$2:$F$198,COLUMN($F:$F),FALSE))</f>
        <v>63809.64</v>
      </c>
    </row>
    <row r="1350" spans="12:22">
      <c r="L1350">
        <f>NAMS!B1350</f>
        <v>1452</v>
      </c>
      <c r="M1350" t="str">
        <f>NAMS!K1350</f>
        <v>USA</v>
      </c>
      <c r="N1350" cm="1">
        <f t="array" ref="N1350">IF(VLOOKUP(M1350,$A$2:$F$198,COLUMN($F:$F),FALSE)=0,NA(),VLOOKUP(M1350,$A$2:$F$198,COLUMN($F:$F),FALSE))</f>
        <v>63809.64</v>
      </c>
      <c r="T1350" s="75">
        <f>AAS!B1350</f>
        <v>1349</v>
      </c>
      <c r="U1350" s="75" t="str">
        <f>AAS!C1350</f>
        <v>USA</v>
      </c>
      <c r="V1350" cm="1">
        <f t="array" ref="V1350">IF(VLOOKUP(U1350,$A$2:$F$198,COLUMN($F:$F),FALSE)=0,NA(),VLOOKUP(U1350,$A$2:$F$198,COLUMN($F:$F),FALSE))</f>
        <v>63809.64</v>
      </c>
    </row>
    <row r="1351" spans="12:22">
      <c r="L1351">
        <f>NAMS!B1351</f>
        <v>1453</v>
      </c>
      <c r="M1351" t="str">
        <f>NAMS!K1351</f>
        <v>USA</v>
      </c>
      <c r="N1351" cm="1">
        <f t="array" ref="N1351">IF(VLOOKUP(M1351,$A$2:$F$198,COLUMN($F:$F),FALSE)=0,NA(),VLOOKUP(M1351,$A$2:$F$198,COLUMN($F:$F),FALSE))</f>
        <v>63809.64</v>
      </c>
      <c r="T1351" s="75">
        <f>AAS!B1351</f>
        <v>1350</v>
      </c>
      <c r="U1351" s="75" t="str">
        <f>AAS!C1351</f>
        <v>USA</v>
      </c>
      <c r="V1351" cm="1">
        <f t="array" ref="V1351">IF(VLOOKUP(U1351,$A$2:$F$198,COLUMN($F:$F),FALSE)=0,NA(),VLOOKUP(U1351,$A$2:$F$198,COLUMN($F:$F),FALSE))</f>
        <v>63809.64</v>
      </c>
    </row>
    <row r="1352" spans="12:22">
      <c r="L1352">
        <f>NAMS!B1352</f>
        <v>1454</v>
      </c>
      <c r="M1352" t="str">
        <f>NAMS!K1352</f>
        <v>Czech Republic</v>
      </c>
      <c r="N1352" cm="1">
        <f t="array" ref="N1352">IF(VLOOKUP(M1352,$A$2:$F$198,COLUMN($F:$F),FALSE)=0,NA(),VLOOKUP(M1352,$A$2:$F$198,COLUMN($F:$F),FALSE))</f>
        <v>23771.4</v>
      </c>
      <c r="T1352" s="75">
        <f>AAS!B1352</f>
        <v>1351</v>
      </c>
      <c r="U1352" s="75" t="str">
        <f>AAS!C1352</f>
        <v>USA</v>
      </c>
      <c r="V1352" cm="1">
        <f t="array" ref="V1352">IF(VLOOKUP(U1352,$A$2:$F$198,COLUMN($F:$F),FALSE)=0,NA(),VLOOKUP(U1352,$A$2:$F$198,COLUMN($F:$F),FALSE))</f>
        <v>63809.64</v>
      </c>
    </row>
    <row r="1353" spans="12:22">
      <c r="L1353">
        <f>NAMS!B1353</f>
        <v>1455</v>
      </c>
      <c r="M1353" t="str">
        <f>NAMS!K1353</f>
        <v>USA</v>
      </c>
      <c r="N1353" cm="1">
        <f t="array" ref="N1353">IF(VLOOKUP(M1353,$A$2:$F$198,COLUMN($F:$F),FALSE)=0,NA(),VLOOKUP(M1353,$A$2:$F$198,COLUMN($F:$F),FALSE))</f>
        <v>63809.64</v>
      </c>
      <c r="T1353" s="75">
        <f>AAS!B1353</f>
        <v>1352</v>
      </c>
      <c r="U1353" s="75" t="str">
        <f>AAS!C1353</f>
        <v>USA</v>
      </c>
      <c r="V1353" cm="1">
        <f t="array" ref="V1353">IF(VLOOKUP(U1353,$A$2:$F$198,COLUMN($F:$F),FALSE)=0,NA(),VLOOKUP(U1353,$A$2:$F$198,COLUMN($F:$F),FALSE))</f>
        <v>63809.64</v>
      </c>
    </row>
    <row r="1354" spans="12:22">
      <c r="L1354">
        <f>NAMS!B1354</f>
        <v>1456</v>
      </c>
      <c r="M1354" t="str">
        <f>NAMS!K1354</f>
        <v>USA</v>
      </c>
      <c r="N1354" cm="1">
        <f t="array" ref="N1354">IF(VLOOKUP(M1354,$A$2:$F$198,COLUMN($F:$F),FALSE)=0,NA(),VLOOKUP(M1354,$A$2:$F$198,COLUMN($F:$F),FALSE))</f>
        <v>63809.64</v>
      </c>
      <c r="T1354" s="75">
        <f>AAS!B1354</f>
        <v>1353</v>
      </c>
      <c r="U1354" s="75" t="str">
        <f>AAS!C1354</f>
        <v>USA</v>
      </c>
      <c r="V1354" cm="1">
        <f t="array" ref="V1354">IF(VLOOKUP(U1354,$A$2:$F$198,COLUMN($F:$F),FALSE)=0,NA(),VLOOKUP(U1354,$A$2:$F$198,COLUMN($F:$F),FALSE))</f>
        <v>63809.64</v>
      </c>
    </row>
    <row r="1355" spans="12:22">
      <c r="L1355">
        <f>NAMS!B1355</f>
        <v>1457</v>
      </c>
      <c r="M1355" t="str">
        <f>NAMS!K1355</f>
        <v>Norway</v>
      </c>
      <c r="N1355" cm="1">
        <f t="array" ref="N1355">IF(VLOOKUP(M1355,$A$2:$F$198,COLUMN($F:$F),FALSE)=0,NA(),VLOOKUP(M1355,$A$2:$F$198,COLUMN($F:$F),FALSE))</f>
        <v>76817.740000000005</v>
      </c>
      <c r="T1355" s="75">
        <f>AAS!B1355</f>
        <v>1354</v>
      </c>
      <c r="U1355" s="75" t="str">
        <f>AAS!C1355</f>
        <v>USA</v>
      </c>
      <c r="V1355" cm="1">
        <f t="array" ref="V1355">IF(VLOOKUP(U1355,$A$2:$F$198,COLUMN($F:$F),FALSE)=0,NA(),VLOOKUP(U1355,$A$2:$F$198,COLUMN($F:$F),FALSE))</f>
        <v>63809.64</v>
      </c>
    </row>
    <row r="1356" spans="12:22">
      <c r="L1356">
        <f>NAMS!B1356</f>
        <v>1458</v>
      </c>
      <c r="M1356" t="str">
        <f>NAMS!K1356</f>
        <v>USA</v>
      </c>
      <c r="N1356" cm="1">
        <f t="array" ref="N1356">IF(VLOOKUP(M1356,$A$2:$F$198,COLUMN($F:$F),FALSE)=0,NA(),VLOOKUP(M1356,$A$2:$F$198,COLUMN($F:$F),FALSE))</f>
        <v>63809.64</v>
      </c>
      <c r="T1356" s="75">
        <f>AAS!B1356</f>
        <v>1355</v>
      </c>
      <c r="U1356" s="75" t="str">
        <f>AAS!C1356</f>
        <v>USA</v>
      </c>
      <c r="V1356" cm="1">
        <f t="array" ref="V1356">IF(VLOOKUP(U1356,$A$2:$F$198,COLUMN($F:$F),FALSE)=0,NA(),VLOOKUP(U1356,$A$2:$F$198,COLUMN($F:$F),FALSE))</f>
        <v>63809.64</v>
      </c>
    </row>
    <row r="1357" spans="12:22">
      <c r="L1357">
        <f>NAMS!B1357</f>
        <v>1459</v>
      </c>
      <c r="M1357" t="str">
        <f>NAMS!K1357</f>
        <v>USA</v>
      </c>
      <c r="N1357" cm="1">
        <f t="array" ref="N1357">IF(VLOOKUP(M1357,$A$2:$F$198,COLUMN($F:$F),FALSE)=0,NA(),VLOOKUP(M1357,$A$2:$F$198,COLUMN($F:$F),FALSE))</f>
        <v>63809.64</v>
      </c>
      <c r="T1357" s="75">
        <f>AAS!B1357</f>
        <v>1356</v>
      </c>
      <c r="U1357" s="75" t="str">
        <f>AAS!C1357</f>
        <v>USA</v>
      </c>
      <c r="V1357" cm="1">
        <f t="array" ref="V1357">IF(VLOOKUP(U1357,$A$2:$F$198,COLUMN($F:$F),FALSE)=0,NA(),VLOOKUP(U1357,$A$2:$F$198,COLUMN($F:$F),FALSE))</f>
        <v>63809.64</v>
      </c>
    </row>
    <row r="1358" spans="12:22">
      <c r="L1358">
        <f>NAMS!B1358</f>
        <v>1460</v>
      </c>
      <c r="M1358" t="str">
        <f>NAMS!K1358</f>
        <v>USA</v>
      </c>
      <c r="N1358" cm="1">
        <f t="array" ref="N1358">IF(VLOOKUP(M1358,$A$2:$F$198,COLUMN($F:$F),FALSE)=0,NA(),VLOOKUP(M1358,$A$2:$F$198,COLUMN($F:$F),FALSE))</f>
        <v>63809.64</v>
      </c>
      <c r="T1358" s="75">
        <f>AAS!B1358</f>
        <v>1357</v>
      </c>
      <c r="U1358" s="75" t="str">
        <f>AAS!C1358</f>
        <v>USA</v>
      </c>
      <c r="V1358" cm="1">
        <f t="array" ref="V1358">IF(VLOOKUP(U1358,$A$2:$F$198,COLUMN($F:$F),FALSE)=0,NA(),VLOOKUP(U1358,$A$2:$F$198,COLUMN($F:$F),FALSE))</f>
        <v>63809.64</v>
      </c>
    </row>
    <row r="1359" spans="12:22">
      <c r="L1359">
        <f>NAMS!B1359</f>
        <v>1461</v>
      </c>
      <c r="M1359" t="str">
        <f>NAMS!K1359</f>
        <v>USA</v>
      </c>
      <c r="N1359" cm="1">
        <f t="array" ref="N1359">IF(VLOOKUP(M1359,$A$2:$F$198,COLUMN($F:$F),FALSE)=0,NA(),VLOOKUP(M1359,$A$2:$F$198,COLUMN($F:$F),FALSE))</f>
        <v>63809.64</v>
      </c>
      <c r="T1359" s="75">
        <f>AAS!B1359</f>
        <v>1358</v>
      </c>
      <c r="U1359" s="75" t="str">
        <f>AAS!C1359</f>
        <v>USA</v>
      </c>
      <c r="V1359" cm="1">
        <f t="array" ref="V1359">IF(VLOOKUP(U1359,$A$2:$F$198,COLUMN($F:$F),FALSE)=0,NA(),VLOOKUP(U1359,$A$2:$F$198,COLUMN($F:$F),FALSE))</f>
        <v>63809.64</v>
      </c>
    </row>
    <row r="1360" spans="12:22">
      <c r="L1360">
        <f>NAMS!B1360</f>
        <v>1462</v>
      </c>
      <c r="M1360" t="str">
        <f>NAMS!K1360</f>
        <v>South Korea</v>
      </c>
      <c r="N1360" cm="1">
        <f t="array" ref="N1360">IF(VLOOKUP(M1360,$A$2:$F$198,COLUMN($F:$F),FALSE)=0,NA(),VLOOKUP(M1360,$A$2:$F$198,COLUMN($F:$F),FALSE))</f>
        <v>32154.02</v>
      </c>
      <c r="T1360" s="75">
        <f>AAS!B1360</f>
        <v>1359</v>
      </c>
      <c r="U1360" s="75" t="str">
        <f>AAS!C1360</f>
        <v>USA</v>
      </c>
      <c r="V1360" cm="1">
        <f t="array" ref="V1360">IF(VLOOKUP(U1360,$A$2:$F$198,COLUMN($F:$F),FALSE)=0,NA(),VLOOKUP(U1360,$A$2:$F$198,COLUMN($F:$F),FALSE))</f>
        <v>63809.64</v>
      </c>
    </row>
    <row r="1361" spans="12:22">
      <c r="L1361">
        <f>NAMS!B1361</f>
        <v>1463</v>
      </c>
      <c r="M1361" t="str">
        <f>NAMS!K1361</f>
        <v>USA</v>
      </c>
      <c r="N1361" cm="1">
        <f t="array" ref="N1361">IF(VLOOKUP(M1361,$A$2:$F$198,COLUMN($F:$F),FALSE)=0,NA(),VLOOKUP(M1361,$A$2:$F$198,COLUMN($F:$F),FALSE))</f>
        <v>63809.64</v>
      </c>
      <c r="T1361" s="75">
        <f>AAS!B1361</f>
        <v>1360</v>
      </c>
      <c r="U1361" s="75" t="str">
        <f>AAS!C1361</f>
        <v>USA</v>
      </c>
      <c r="V1361" cm="1">
        <f t="array" ref="V1361">IF(VLOOKUP(U1361,$A$2:$F$198,COLUMN($F:$F),FALSE)=0,NA(),VLOOKUP(U1361,$A$2:$F$198,COLUMN($F:$F),FALSE))</f>
        <v>63809.64</v>
      </c>
    </row>
    <row r="1362" spans="12:22">
      <c r="L1362">
        <f>NAMS!B1362</f>
        <v>1464</v>
      </c>
      <c r="M1362" t="str">
        <f>NAMS!K1362</f>
        <v>South Korea</v>
      </c>
      <c r="N1362" cm="1">
        <f t="array" ref="N1362">IF(VLOOKUP(M1362,$A$2:$F$198,COLUMN($F:$F),FALSE)=0,NA(),VLOOKUP(M1362,$A$2:$F$198,COLUMN($F:$F),FALSE))</f>
        <v>32154.02</v>
      </c>
      <c r="T1362" s="75">
        <f>AAS!B1362</f>
        <v>1361</v>
      </c>
      <c r="U1362" s="75" t="str">
        <f>AAS!C1362</f>
        <v>USA</v>
      </c>
      <c r="V1362" cm="1">
        <f t="array" ref="V1362">IF(VLOOKUP(U1362,$A$2:$F$198,COLUMN($F:$F),FALSE)=0,NA(),VLOOKUP(U1362,$A$2:$F$198,COLUMN($F:$F),FALSE))</f>
        <v>63809.64</v>
      </c>
    </row>
    <row r="1363" spans="12:22">
      <c r="L1363">
        <f>NAMS!B1363</f>
        <v>1465</v>
      </c>
      <c r="M1363" t="str">
        <f>NAMS!K1363</f>
        <v>Canada</v>
      </c>
      <c r="N1363" cm="1">
        <f t="array" ref="N1363">IF(VLOOKUP(M1363,$A$2:$F$198,COLUMN($F:$F),FALSE)=0,NA(),VLOOKUP(M1363,$A$2:$F$198,COLUMN($F:$F),FALSE))</f>
        <v>49196.49</v>
      </c>
      <c r="T1363" s="75">
        <f>AAS!B1363</f>
        <v>1362</v>
      </c>
      <c r="U1363" s="75" t="str">
        <f>AAS!C1363</f>
        <v>USA</v>
      </c>
      <c r="V1363" cm="1">
        <f t="array" ref="V1363">IF(VLOOKUP(U1363,$A$2:$F$198,COLUMN($F:$F),FALSE)=0,NA(),VLOOKUP(U1363,$A$2:$F$198,COLUMN($F:$F),FALSE))</f>
        <v>63809.64</v>
      </c>
    </row>
    <row r="1364" spans="12:22">
      <c r="L1364">
        <f>NAMS!B1364</f>
        <v>1466</v>
      </c>
      <c r="M1364" t="str">
        <f>NAMS!K1364</f>
        <v>USA</v>
      </c>
      <c r="N1364" cm="1">
        <f t="array" ref="N1364">IF(VLOOKUP(M1364,$A$2:$F$198,COLUMN($F:$F),FALSE)=0,NA(),VLOOKUP(M1364,$A$2:$F$198,COLUMN($F:$F),FALSE))</f>
        <v>63809.64</v>
      </c>
      <c r="T1364" s="75">
        <f>AAS!B1364</f>
        <v>1363</v>
      </c>
      <c r="U1364" s="75" t="str">
        <f>AAS!C1364</f>
        <v>USA</v>
      </c>
      <c r="V1364" cm="1">
        <f t="array" ref="V1364">IF(VLOOKUP(U1364,$A$2:$F$198,COLUMN($F:$F),FALSE)=0,NA(),VLOOKUP(U1364,$A$2:$F$198,COLUMN($F:$F),FALSE))</f>
        <v>63809.64</v>
      </c>
    </row>
    <row r="1365" spans="12:22">
      <c r="L1365">
        <f>NAMS!B1365</f>
        <v>1467</v>
      </c>
      <c r="M1365" t="str">
        <f>NAMS!K1365</f>
        <v>Israel</v>
      </c>
      <c r="N1365" cm="1">
        <f t="array" ref="N1365">IF(VLOOKUP(M1365,$A$2:$F$198,COLUMN($F:$F),FALSE)=0,NA(),VLOOKUP(M1365,$A$2:$F$198,COLUMN($F:$F),FALSE))</f>
        <v>41377.49</v>
      </c>
      <c r="T1365" s="75">
        <f>AAS!B1365</f>
        <v>1364</v>
      </c>
      <c r="U1365" s="75" t="str">
        <f>AAS!C1365</f>
        <v>Unknown</v>
      </c>
      <c r="V1365" t="e" cm="1">
        <f t="array" ref="V1365">IF(VLOOKUP(U1365,$A$2:$F$198,COLUMN($F:$F),FALSE)=0,NA(),VLOOKUP(U1365,$A$2:$F$198,COLUMN($F:$F),FALSE))</f>
        <v>#N/A</v>
      </c>
    </row>
    <row r="1366" spans="12:22">
      <c r="L1366">
        <f>NAMS!B1366</f>
        <v>1468</v>
      </c>
      <c r="M1366" t="str">
        <f>NAMS!K1366</f>
        <v>USA</v>
      </c>
      <c r="N1366" cm="1">
        <f t="array" ref="N1366">IF(VLOOKUP(M1366,$A$2:$F$198,COLUMN($F:$F),FALSE)=0,NA(),VLOOKUP(M1366,$A$2:$F$198,COLUMN($F:$F),FALSE))</f>
        <v>63809.64</v>
      </c>
      <c r="T1366" s="75">
        <f>AAS!B1366</f>
        <v>1365</v>
      </c>
      <c r="U1366" s="75" t="str">
        <f>AAS!C1366</f>
        <v>USA</v>
      </c>
      <c r="V1366" cm="1">
        <f t="array" ref="V1366">IF(VLOOKUP(U1366,$A$2:$F$198,COLUMN($F:$F),FALSE)=0,NA(),VLOOKUP(U1366,$A$2:$F$198,COLUMN($F:$F),FALSE))</f>
        <v>63809.64</v>
      </c>
    </row>
    <row r="1367" spans="12:22">
      <c r="L1367">
        <f>NAMS!B1367</f>
        <v>1469</v>
      </c>
      <c r="M1367" t="str">
        <f>NAMS!K1367</f>
        <v>Japan</v>
      </c>
      <c r="N1367" cm="1">
        <f t="array" ref="N1367">IF(VLOOKUP(M1367,$A$2:$F$198,COLUMN($F:$F),FALSE)=0,NA(),VLOOKUP(M1367,$A$2:$F$198,COLUMN($F:$F),FALSE))</f>
        <v>41314.410000000003</v>
      </c>
      <c r="T1367" s="75">
        <f>AAS!B1367</f>
        <v>1366</v>
      </c>
      <c r="U1367" s="75" t="str">
        <f>AAS!C1367</f>
        <v>USA</v>
      </c>
      <c r="V1367" cm="1">
        <f t="array" ref="V1367">IF(VLOOKUP(U1367,$A$2:$F$198,COLUMN($F:$F),FALSE)=0,NA(),VLOOKUP(U1367,$A$2:$F$198,COLUMN($F:$F),FALSE))</f>
        <v>63809.64</v>
      </c>
    </row>
    <row r="1368" spans="12:22">
      <c r="L1368">
        <f>NAMS!B1368</f>
        <v>1470</v>
      </c>
      <c r="M1368" t="str">
        <f>NAMS!K1368</f>
        <v>Canada</v>
      </c>
      <c r="N1368" cm="1">
        <f t="array" ref="N1368">IF(VLOOKUP(M1368,$A$2:$F$198,COLUMN($F:$F),FALSE)=0,NA(),VLOOKUP(M1368,$A$2:$F$198,COLUMN($F:$F),FALSE))</f>
        <v>49196.49</v>
      </c>
      <c r="T1368" s="75">
        <f>AAS!B1368</f>
        <v>1367</v>
      </c>
      <c r="U1368" s="75" t="str">
        <f>AAS!C1368</f>
        <v>USA</v>
      </c>
      <c r="V1368" cm="1">
        <f t="array" ref="V1368">IF(VLOOKUP(U1368,$A$2:$F$198,COLUMN($F:$F),FALSE)=0,NA(),VLOOKUP(U1368,$A$2:$F$198,COLUMN($F:$F),FALSE))</f>
        <v>63809.64</v>
      </c>
    </row>
    <row r="1369" spans="12:22">
      <c r="L1369">
        <f>NAMS!B1369</f>
        <v>1471</v>
      </c>
      <c r="M1369" t="str">
        <f>NAMS!K1369</f>
        <v>USA</v>
      </c>
      <c r="N1369" cm="1">
        <f t="array" ref="N1369">IF(VLOOKUP(M1369,$A$2:$F$198,COLUMN($F:$F),FALSE)=0,NA(),VLOOKUP(M1369,$A$2:$F$198,COLUMN($F:$F),FALSE))</f>
        <v>63809.64</v>
      </c>
      <c r="T1369" s="75">
        <f>AAS!B1369</f>
        <v>1368</v>
      </c>
      <c r="U1369" s="75" t="str">
        <f>AAS!C1369</f>
        <v>USA</v>
      </c>
      <c r="V1369" cm="1">
        <f t="array" ref="V1369">IF(VLOOKUP(U1369,$A$2:$F$198,COLUMN($F:$F),FALSE)=0,NA(),VLOOKUP(U1369,$A$2:$F$198,COLUMN($F:$F),FALSE))</f>
        <v>63809.64</v>
      </c>
    </row>
    <row r="1370" spans="12:22">
      <c r="L1370">
        <f>NAMS!B1370</f>
        <v>1472</v>
      </c>
      <c r="M1370" t="str">
        <f>NAMS!K1370</f>
        <v>USA</v>
      </c>
      <c r="N1370" cm="1">
        <f t="array" ref="N1370">IF(VLOOKUP(M1370,$A$2:$F$198,COLUMN($F:$F),FALSE)=0,NA(),VLOOKUP(M1370,$A$2:$F$198,COLUMN($F:$F),FALSE))</f>
        <v>63809.64</v>
      </c>
      <c r="T1370" s="75">
        <f>AAS!B1370</f>
        <v>1369</v>
      </c>
      <c r="U1370" s="75" t="str">
        <f>AAS!C1370</f>
        <v>USA</v>
      </c>
      <c r="V1370" cm="1">
        <f t="array" ref="V1370">IF(VLOOKUP(U1370,$A$2:$F$198,COLUMN($F:$F),FALSE)=0,NA(),VLOOKUP(U1370,$A$2:$F$198,COLUMN($F:$F),FALSE))</f>
        <v>63809.64</v>
      </c>
    </row>
    <row r="1371" spans="12:22">
      <c r="L1371">
        <f>NAMS!B1371</f>
        <v>1473</v>
      </c>
      <c r="M1371" t="str">
        <f>NAMS!K1371</f>
        <v>USA</v>
      </c>
      <c r="N1371" cm="1">
        <f t="array" ref="N1371">IF(VLOOKUP(M1371,$A$2:$F$198,COLUMN($F:$F),FALSE)=0,NA(),VLOOKUP(M1371,$A$2:$F$198,COLUMN($F:$F),FALSE))</f>
        <v>63809.64</v>
      </c>
      <c r="T1371" s="75">
        <f>AAS!B1371</f>
        <v>1370</v>
      </c>
      <c r="U1371" s="75" t="str">
        <f>AAS!C1371</f>
        <v>USA</v>
      </c>
      <c r="V1371" cm="1">
        <f t="array" ref="V1371">IF(VLOOKUP(U1371,$A$2:$F$198,COLUMN($F:$F),FALSE)=0,NA(),VLOOKUP(U1371,$A$2:$F$198,COLUMN($F:$F),FALSE))</f>
        <v>63809.64</v>
      </c>
    </row>
    <row r="1372" spans="12:22">
      <c r="L1372">
        <f>NAMS!B1372</f>
        <v>1474</v>
      </c>
      <c r="M1372" t="str">
        <f>NAMS!K1372</f>
        <v>USA</v>
      </c>
      <c r="N1372" cm="1">
        <f t="array" ref="N1372">IF(VLOOKUP(M1372,$A$2:$F$198,COLUMN($F:$F),FALSE)=0,NA(),VLOOKUP(M1372,$A$2:$F$198,COLUMN($F:$F),FALSE))</f>
        <v>63809.64</v>
      </c>
      <c r="T1372" s="75">
        <f>AAS!B1372</f>
        <v>1371</v>
      </c>
      <c r="U1372" s="75" t="str">
        <f>AAS!C1372</f>
        <v>USA</v>
      </c>
      <c r="V1372" cm="1">
        <f t="array" ref="V1372">IF(VLOOKUP(U1372,$A$2:$F$198,COLUMN($F:$F),FALSE)=0,NA(),VLOOKUP(U1372,$A$2:$F$198,COLUMN($F:$F),FALSE))</f>
        <v>63809.64</v>
      </c>
    </row>
    <row r="1373" spans="12:22">
      <c r="L1373">
        <f>NAMS!B1373</f>
        <v>1475</v>
      </c>
      <c r="M1373" t="str">
        <f>NAMS!K1373</f>
        <v>USA</v>
      </c>
      <c r="N1373" cm="1">
        <f t="array" ref="N1373">IF(VLOOKUP(M1373,$A$2:$F$198,COLUMN($F:$F),FALSE)=0,NA(),VLOOKUP(M1373,$A$2:$F$198,COLUMN($F:$F),FALSE))</f>
        <v>63809.64</v>
      </c>
      <c r="T1373" s="75">
        <f>AAS!B1373</f>
        <v>1372</v>
      </c>
      <c r="U1373" s="75" t="str">
        <f>AAS!C1373</f>
        <v>USA</v>
      </c>
      <c r="V1373" cm="1">
        <f t="array" ref="V1373">IF(VLOOKUP(U1373,$A$2:$F$198,COLUMN($F:$F),FALSE)=0,NA(),VLOOKUP(U1373,$A$2:$F$198,COLUMN($F:$F),FALSE))</f>
        <v>63809.64</v>
      </c>
    </row>
    <row r="1374" spans="12:22">
      <c r="L1374">
        <f>NAMS!B1374</f>
        <v>1476</v>
      </c>
      <c r="M1374" t="str">
        <f>NAMS!K1374</f>
        <v>South Korea</v>
      </c>
      <c r="N1374" cm="1">
        <f t="array" ref="N1374">IF(VLOOKUP(M1374,$A$2:$F$198,COLUMN($F:$F),FALSE)=0,NA(),VLOOKUP(M1374,$A$2:$F$198,COLUMN($F:$F),FALSE))</f>
        <v>32154.02</v>
      </c>
      <c r="T1374" s="75">
        <f>AAS!B1374</f>
        <v>1373</v>
      </c>
      <c r="U1374" s="75" t="str">
        <f>AAS!C1374</f>
        <v>USA</v>
      </c>
      <c r="V1374" cm="1">
        <f t="array" ref="V1374">IF(VLOOKUP(U1374,$A$2:$F$198,COLUMN($F:$F),FALSE)=0,NA(),VLOOKUP(U1374,$A$2:$F$198,COLUMN($F:$F),FALSE))</f>
        <v>63809.64</v>
      </c>
    </row>
    <row r="1375" spans="12:22">
      <c r="L1375">
        <f>NAMS!B1375</f>
        <v>1477</v>
      </c>
      <c r="M1375" t="str">
        <f>NAMS!K1375</f>
        <v>USA</v>
      </c>
      <c r="N1375" cm="1">
        <f t="array" ref="N1375">IF(VLOOKUP(M1375,$A$2:$F$198,COLUMN($F:$F),FALSE)=0,NA(),VLOOKUP(M1375,$A$2:$F$198,COLUMN($F:$F),FALSE))</f>
        <v>63809.64</v>
      </c>
      <c r="T1375" s="75">
        <f>AAS!B1375</f>
        <v>1374</v>
      </c>
      <c r="U1375" s="75" t="str">
        <f>AAS!C1375</f>
        <v>USA</v>
      </c>
      <c r="V1375" cm="1">
        <f t="array" ref="V1375">IF(VLOOKUP(U1375,$A$2:$F$198,COLUMN($F:$F),FALSE)=0,NA(),VLOOKUP(U1375,$A$2:$F$198,COLUMN($F:$F),FALSE))</f>
        <v>63809.64</v>
      </c>
    </row>
    <row r="1376" spans="12:22">
      <c r="L1376">
        <f>NAMS!B1376</f>
        <v>1478</v>
      </c>
      <c r="M1376" t="str">
        <f>NAMS!K1376</f>
        <v>Saudi Arabia</v>
      </c>
      <c r="N1376" cm="1">
        <f t="array" ref="N1376">IF(VLOOKUP(M1376,$A$2:$F$198,COLUMN($F:$F),FALSE)=0,NA(),VLOOKUP(M1376,$A$2:$F$198,COLUMN($F:$F),FALSE))</f>
        <v>21764.39</v>
      </c>
      <c r="T1376" s="75">
        <f>AAS!B1376</f>
        <v>1375</v>
      </c>
      <c r="U1376" s="75" t="str">
        <f>AAS!C1376</f>
        <v>USA</v>
      </c>
      <c r="V1376" cm="1">
        <f t="array" ref="V1376">IF(VLOOKUP(U1376,$A$2:$F$198,COLUMN($F:$F),FALSE)=0,NA(),VLOOKUP(U1376,$A$2:$F$198,COLUMN($F:$F),FALSE))</f>
        <v>63809.64</v>
      </c>
    </row>
    <row r="1377" spans="12:22">
      <c r="L1377">
        <f>NAMS!B1377</f>
        <v>1479</v>
      </c>
      <c r="M1377" t="str">
        <f>NAMS!K1377</f>
        <v>USA</v>
      </c>
      <c r="N1377" cm="1">
        <f t="array" ref="N1377">IF(VLOOKUP(M1377,$A$2:$F$198,COLUMN($F:$F),FALSE)=0,NA(),VLOOKUP(M1377,$A$2:$F$198,COLUMN($F:$F),FALSE))</f>
        <v>63809.64</v>
      </c>
      <c r="T1377" s="75">
        <f>AAS!B1377</f>
        <v>1376</v>
      </c>
      <c r="U1377" s="75" t="str">
        <f>AAS!C1377</f>
        <v>USA</v>
      </c>
      <c r="V1377" cm="1">
        <f t="array" ref="V1377">IF(VLOOKUP(U1377,$A$2:$F$198,COLUMN($F:$F),FALSE)=0,NA(),VLOOKUP(U1377,$A$2:$F$198,COLUMN($F:$F),FALSE))</f>
        <v>63809.64</v>
      </c>
    </row>
    <row r="1378" spans="12:22">
      <c r="L1378">
        <f>NAMS!B1378</f>
        <v>1480</v>
      </c>
      <c r="M1378" t="str">
        <f>NAMS!K1378</f>
        <v>USA</v>
      </c>
      <c r="N1378" cm="1">
        <f t="array" ref="N1378">IF(VLOOKUP(M1378,$A$2:$F$198,COLUMN($F:$F),FALSE)=0,NA(),VLOOKUP(M1378,$A$2:$F$198,COLUMN($F:$F),FALSE))</f>
        <v>63809.64</v>
      </c>
      <c r="T1378" s="75">
        <f>AAS!B1378</f>
        <v>1377</v>
      </c>
      <c r="U1378" s="75" t="str">
        <f>AAS!C1378</f>
        <v>USA</v>
      </c>
      <c r="V1378" cm="1">
        <f t="array" ref="V1378">IF(VLOOKUP(U1378,$A$2:$F$198,COLUMN($F:$F),FALSE)=0,NA(),VLOOKUP(U1378,$A$2:$F$198,COLUMN($F:$F),FALSE))</f>
        <v>63809.64</v>
      </c>
    </row>
    <row r="1379" spans="12:22">
      <c r="L1379">
        <f>NAMS!B1379</f>
        <v>1481</v>
      </c>
      <c r="M1379" t="str">
        <f>NAMS!K1379</f>
        <v>USA</v>
      </c>
      <c r="N1379" cm="1">
        <f t="array" ref="N1379">IF(VLOOKUP(M1379,$A$2:$F$198,COLUMN($F:$F),FALSE)=0,NA(),VLOOKUP(M1379,$A$2:$F$198,COLUMN($F:$F),FALSE))</f>
        <v>63809.64</v>
      </c>
      <c r="T1379" s="75">
        <f>AAS!B1379</f>
        <v>1378</v>
      </c>
      <c r="U1379" s="75" t="str">
        <f>AAS!C1379</f>
        <v>USA</v>
      </c>
      <c r="V1379" cm="1">
        <f t="array" ref="V1379">IF(VLOOKUP(U1379,$A$2:$F$198,COLUMN($F:$F),FALSE)=0,NA(),VLOOKUP(U1379,$A$2:$F$198,COLUMN($F:$F),FALSE))</f>
        <v>63809.64</v>
      </c>
    </row>
    <row r="1380" spans="12:22">
      <c r="L1380">
        <f>NAMS!B1380</f>
        <v>1482</v>
      </c>
      <c r="M1380" t="str">
        <f>NAMS!K1380</f>
        <v>Unknown</v>
      </c>
      <c r="N1380" t="e" cm="1">
        <f t="array" ref="N1380">IF(VLOOKUP(M1380,$A$2:$F$198,COLUMN($F:$F),FALSE)=0,NA(),VLOOKUP(M1380,$A$2:$F$198,COLUMN($F:$F),FALSE))</f>
        <v>#N/A</v>
      </c>
      <c r="T1380" s="75">
        <f>AAS!B1380</f>
        <v>1379</v>
      </c>
      <c r="U1380" s="75" t="str">
        <f>AAS!C1380</f>
        <v>USA</v>
      </c>
      <c r="V1380" cm="1">
        <f t="array" ref="V1380">IF(VLOOKUP(U1380,$A$2:$F$198,COLUMN($F:$F),FALSE)=0,NA(),VLOOKUP(U1380,$A$2:$F$198,COLUMN($F:$F),FALSE))</f>
        <v>63809.64</v>
      </c>
    </row>
    <row r="1381" spans="12:22">
      <c r="L1381">
        <f>NAMS!B1381</f>
        <v>1483</v>
      </c>
      <c r="M1381" t="str">
        <f>NAMS!K1381</f>
        <v>USA</v>
      </c>
      <c r="N1381" cm="1">
        <f t="array" ref="N1381">IF(VLOOKUP(M1381,$A$2:$F$198,COLUMN($F:$F),FALSE)=0,NA(),VLOOKUP(M1381,$A$2:$F$198,COLUMN($F:$F),FALSE))</f>
        <v>63809.64</v>
      </c>
      <c r="T1381" s="75">
        <f>AAS!B1381</f>
        <v>1380</v>
      </c>
      <c r="U1381" s="75" t="str">
        <f>AAS!C1381</f>
        <v>USA</v>
      </c>
      <c r="V1381" cm="1">
        <f t="array" ref="V1381">IF(VLOOKUP(U1381,$A$2:$F$198,COLUMN($F:$F),FALSE)=0,NA(),VLOOKUP(U1381,$A$2:$F$198,COLUMN($F:$F),FALSE))</f>
        <v>63809.64</v>
      </c>
    </row>
    <row r="1382" spans="12:22">
      <c r="L1382">
        <f>NAMS!B1382</f>
        <v>1484</v>
      </c>
      <c r="M1382" t="str">
        <f>NAMS!K1382</f>
        <v>USA</v>
      </c>
      <c r="N1382" cm="1">
        <f t="array" ref="N1382">IF(VLOOKUP(M1382,$A$2:$F$198,COLUMN($F:$F),FALSE)=0,NA(),VLOOKUP(M1382,$A$2:$F$198,COLUMN($F:$F),FALSE))</f>
        <v>63809.64</v>
      </c>
      <c r="T1382" s="75">
        <f>AAS!B1382</f>
        <v>1381</v>
      </c>
      <c r="U1382" s="75" t="str">
        <f>AAS!C1382</f>
        <v>USA</v>
      </c>
      <c r="V1382" cm="1">
        <f t="array" ref="V1382">IF(VLOOKUP(U1382,$A$2:$F$198,COLUMN($F:$F),FALSE)=0,NA(),VLOOKUP(U1382,$A$2:$F$198,COLUMN($F:$F),FALSE))</f>
        <v>63809.64</v>
      </c>
    </row>
    <row r="1383" spans="12:22">
      <c r="L1383">
        <f>NAMS!B1383</f>
        <v>1485</v>
      </c>
      <c r="M1383" t="str">
        <f>NAMS!K1383</f>
        <v>USA</v>
      </c>
      <c r="N1383" cm="1">
        <f t="array" ref="N1383">IF(VLOOKUP(M1383,$A$2:$F$198,COLUMN($F:$F),FALSE)=0,NA(),VLOOKUP(M1383,$A$2:$F$198,COLUMN($F:$F),FALSE))</f>
        <v>63809.64</v>
      </c>
      <c r="T1383" s="75">
        <f>AAS!B1383</f>
        <v>1382</v>
      </c>
      <c r="U1383" s="75" t="str">
        <f>AAS!C1383</f>
        <v>USA</v>
      </c>
      <c r="V1383" cm="1">
        <f t="array" ref="V1383">IF(VLOOKUP(U1383,$A$2:$F$198,COLUMN($F:$F),FALSE)=0,NA(),VLOOKUP(U1383,$A$2:$F$198,COLUMN($F:$F),FALSE))</f>
        <v>63809.64</v>
      </c>
    </row>
    <row r="1384" spans="12:22">
      <c r="L1384">
        <f>NAMS!B1384</f>
        <v>1486</v>
      </c>
      <c r="M1384" t="str">
        <f>NAMS!K1384</f>
        <v>USA</v>
      </c>
      <c r="N1384" cm="1">
        <f t="array" ref="N1384">IF(VLOOKUP(M1384,$A$2:$F$198,COLUMN($F:$F),FALSE)=0,NA(),VLOOKUP(M1384,$A$2:$F$198,COLUMN($F:$F),FALSE))</f>
        <v>63809.64</v>
      </c>
      <c r="T1384" s="75">
        <f>AAS!B1384</f>
        <v>1383</v>
      </c>
      <c r="U1384" s="75" t="str">
        <f>AAS!C1384</f>
        <v>USA</v>
      </c>
      <c r="V1384" cm="1">
        <f t="array" ref="V1384">IF(VLOOKUP(U1384,$A$2:$F$198,COLUMN($F:$F),FALSE)=0,NA(),VLOOKUP(U1384,$A$2:$F$198,COLUMN($F:$F),FALSE))</f>
        <v>63809.64</v>
      </c>
    </row>
    <row r="1385" spans="12:22">
      <c r="L1385">
        <f>NAMS!B1385</f>
        <v>1487</v>
      </c>
      <c r="M1385" t="str">
        <f>NAMS!K1385</f>
        <v>USA</v>
      </c>
      <c r="N1385" cm="1">
        <f t="array" ref="N1385">IF(VLOOKUP(M1385,$A$2:$F$198,COLUMN($F:$F),FALSE)=0,NA(),VLOOKUP(M1385,$A$2:$F$198,COLUMN($F:$F),FALSE))</f>
        <v>63809.64</v>
      </c>
      <c r="T1385" s="75">
        <f>AAS!B1385</f>
        <v>1384</v>
      </c>
      <c r="U1385" s="75" t="str">
        <f>AAS!C1385</f>
        <v>USA</v>
      </c>
      <c r="V1385" cm="1">
        <f t="array" ref="V1385">IF(VLOOKUP(U1385,$A$2:$F$198,COLUMN($F:$F),FALSE)=0,NA(),VLOOKUP(U1385,$A$2:$F$198,COLUMN($F:$F),FALSE))</f>
        <v>63809.64</v>
      </c>
    </row>
    <row r="1386" spans="12:22">
      <c r="L1386">
        <f>NAMS!B1386</f>
        <v>1488</v>
      </c>
      <c r="M1386" t="str">
        <f>NAMS!K1386</f>
        <v>Unknown</v>
      </c>
      <c r="N1386" t="e" cm="1">
        <f t="array" ref="N1386">IF(VLOOKUP(M1386,$A$2:$F$198,COLUMN($F:$F),FALSE)=0,NA(),VLOOKUP(M1386,$A$2:$F$198,COLUMN($F:$F),FALSE))</f>
        <v>#N/A</v>
      </c>
      <c r="T1386" s="75">
        <f>AAS!B1386</f>
        <v>1385</v>
      </c>
      <c r="U1386" s="75" t="str">
        <f>AAS!C1386</f>
        <v>USA</v>
      </c>
      <c r="V1386" cm="1">
        <f t="array" ref="V1386">IF(VLOOKUP(U1386,$A$2:$F$198,COLUMN($F:$F),FALSE)=0,NA(),VLOOKUP(U1386,$A$2:$F$198,COLUMN($F:$F),FALSE))</f>
        <v>63809.64</v>
      </c>
    </row>
    <row r="1387" spans="12:22">
      <c r="L1387">
        <f>NAMS!B1387</f>
        <v>1489</v>
      </c>
      <c r="M1387" t="str">
        <f>NAMS!K1387</f>
        <v>USA</v>
      </c>
      <c r="N1387" cm="1">
        <f t="array" ref="N1387">IF(VLOOKUP(M1387,$A$2:$F$198,COLUMN($F:$F),FALSE)=0,NA(),VLOOKUP(M1387,$A$2:$F$198,COLUMN($F:$F),FALSE))</f>
        <v>63809.64</v>
      </c>
      <c r="T1387" s="75">
        <f>AAS!B1387</f>
        <v>1386</v>
      </c>
      <c r="U1387" s="75" t="str">
        <f>AAS!C1387</f>
        <v>USA</v>
      </c>
      <c r="V1387" cm="1">
        <f t="array" ref="V1387">IF(VLOOKUP(U1387,$A$2:$F$198,COLUMN($F:$F),FALSE)=0,NA(),VLOOKUP(U1387,$A$2:$F$198,COLUMN($F:$F),FALSE))</f>
        <v>63809.64</v>
      </c>
    </row>
    <row r="1388" spans="12:22">
      <c r="L1388">
        <f>NAMS!B1388</f>
        <v>1490</v>
      </c>
      <c r="M1388" t="str">
        <f>NAMS!K1388</f>
        <v>USA</v>
      </c>
      <c r="N1388" cm="1">
        <f t="array" ref="N1388">IF(VLOOKUP(M1388,$A$2:$F$198,COLUMN($F:$F),FALSE)=0,NA(),VLOOKUP(M1388,$A$2:$F$198,COLUMN($F:$F),FALSE))</f>
        <v>63809.64</v>
      </c>
      <c r="T1388" s="75">
        <f>AAS!B1388</f>
        <v>1387</v>
      </c>
      <c r="U1388" s="75" t="str">
        <f>AAS!C1388</f>
        <v>Australia</v>
      </c>
      <c r="V1388" cm="1">
        <f t="array" ref="V1388">IF(VLOOKUP(U1388,$A$2:$F$198,COLUMN($F:$F),FALSE)=0,NA(),VLOOKUP(U1388,$A$2:$F$198,COLUMN($F:$F),FALSE))</f>
        <v>61250.7</v>
      </c>
    </row>
    <row r="1389" spans="12:22">
      <c r="L1389">
        <f>NAMS!B1389</f>
        <v>1491</v>
      </c>
      <c r="M1389" t="str">
        <f>NAMS!K1389</f>
        <v>USA</v>
      </c>
      <c r="N1389" cm="1">
        <f t="array" ref="N1389">IF(VLOOKUP(M1389,$A$2:$F$198,COLUMN($F:$F),FALSE)=0,NA(),VLOOKUP(M1389,$A$2:$F$198,COLUMN($F:$F),FALSE))</f>
        <v>63809.64</v>
      </c>
      <c r="T1389" s="75">
        <f>AAS!B1389</f>
        <v>1388</v>
      </c>
      <c r="U1389" s="75" t="str">
        <f>AAS!C1389</f>
        <v>South Korea</v>
      </c>
      <c r="V1389" cm="1">
        <f t="array" ref="V1389">IF(VLOOKUP(U1389,$A$2:$F$198,COLUMN($F:$F),FALSE)=0,NA(),VLOOKUP(U1389,$A$2:$F$198,COLUMN($F:$F),FALSE))</f>
        <v>32154.02</v>
      </c>
    </row>
    <row r="1390" spans="12:22">
      <c r="L1390">
        <f>NAMS!B1390</f>
        <v>1492</v>
      </c>
      <c r="M1390" t="str">
        <f>NAMS!K1390</f>
        <v>USA</v>
      </c>
      <c r="N1390" cm="1">
        <f t="array" ref="N1390">IF(VLOOKUP(M1390,$A$2:$F$198,COLUMN($F:$F),FALSE)=0,NA(),VLOOKUP(M1390,$A$2:$F$198,COLUMN($F:$F),FALSE))</f>
        <v>63809.64</v>
      </c>
      <c r="T1390" s="75">
        <f>AAS!B1390</f>
        <v>1389</v>
      </c>
      <c r="U1390" s="75" t="str">
        <f>AAS!C1390</f>
        <v>USA</v>
      </c>
      <c r="V1390" cm="1">
        <f t="array" ref="V1390">IF(VLOOKUP(U1390,$A$2:$F$198,COLUMN($F:$F),FALSE)=0,NA(),VLOOKUP(U1390,$A$2:$F$198,COLUMN($F:$F),FALSE))</f>
        <v>63809.64</v>
      </c>
    </row>
    <row r="1391" spans="12:22">
      <c r="L1391">
        <f>NAMS!B1391</f>
        <v>1493</v>
      </c>
      <c r="M1391" t="str">
        <f>NAMS!K1391</f>
        <v>USA</v>
      </c>
      <c r="N1391" cm="1">
        <f t="array" ref="N1391">IF(VLOOKUP(M1391,$A$2:$F$198,COLUMN($F:$F),FALSE)=0,NA(),VLOOKUP(M1391,$A$2:$F$198,COLUMN($F:$F),FALSE))</f>
        <v>63809.64</v>
      </c>
      <c r="T1391" s="75">
        <f>AAS!B1391</f>
        <v>1390</v>
      </c>
      <c r="U1391" s="75" t="str">
        <f>AAS!C1391</f>
        <v>USA</v>
      </c>
      <c r="V1391" cm="1">
        <f t="array" ref="V1391">IF(VLOOKUP(U1391,$A$2:$F$198,COLUMN($F:$F),FALSE)=0,NA(),VLOOKUP(U1391,$A$2:$F$198,COLUMN($F:$F),FALSE))</f>
        <v>63809.64</v>
      </c>
    </row>
    <row r="1392" spans="12:22">
      <c r="L1392">
        <f>NAMS!B1392</f>
        <v>1494</v>
      </c>
      <c r="M1392" t="str">
        <f>NAMS!K1392</f>
        <v>USA</v>
      </c>
      <c r="N1392" cm="1">
        <f t="array" ref="N1392">IF(VLOOKUP(M1392,$A$2:$F$198,COLUMN($F:$F),FALSE)=0,NA(),VLOOKUP(M1392,$A$2:$F$198,COLUMN($F:$F),FALSE))</f>
        <v>63809.64</v>
      </c>
      <c r="T1392" s="75">
        <f>AAS!B1392</f>
        <v>1391</v>
      </c>
      <c r="U1392" s="75" t="str">
        <f>AAS!C1392</f>
        <v>USA</v>
      </c>
      <c r="V1392" cm="1">
        <f t="array" ref="V1392">IF(VLOOKUP(U1392,$A$2:$F$198,COLUMN($F:$F),FALSE)=0,NA(),VLOOKUP(U1392,$A$2:$F$198,COLUMN($F:$F),FALSE))</f>
        <v>63809.64</v>
      </c>
    </row>
    <row r="1393" spans="12:22">
      <c r="L1393">
        <f>NAMS!B1393</f>
        <v>1495</v>
      </c>
      <c r="M1393" t="str">
        <f>NAMS!K1393</f>
        <v>USA</v>
      </c>
      <c r="N1393" cm="1">
        <f t="array" ref="N1393">IF(VLOOKUP(M1393,$A$2:$F$198,COLUMN($F:$F),FALSE)=0,NA(),VLOOKUP(M1393,$A$2:$F$198,COLUMN($F:$F),FALSE))</f>
        <v>63809.64</v>
      </c>
      <c r="T1393" s="75">
        <f>AAS!B1393</f>
        <v>1392</v>
      </c>
      <c r="U1393" s="75" t="str">
        <f>AAS!C1393</f>
        <v>USA</v>
      </c>
      <c r="V1393" cm="1">
        <f t="array" ref="V1393">IF(VLOOKUP(U1393,$A$2:$F$198,COLUMN($F:$F),FALSE)=0,NA(),VLOOKUP(U1393,$A$2:$F$198,COLUMN($F:$F),FALSE))</f>
        <v>63809.64</v>
      </c>
    </row>
    <row r="1394" spans="12:22">
      <c r="L1394">
        <f>NAMS!B1394</f>
        <v>1496</v>
      </c>
      <c r="M1394" t="str">
        <f>NAMS!K1394</f>
        <v>USA</v>
      </c>
      <c r="N1394" cm="1">
        <f t="array" ref="N1394">IF(VLOOKUP(M1394,$A$2:$F$198,COLUMN($F:$F),FALSE)=0,NA(),VLOOKUP(M1394,$A$2:$F$198,COLUMN($F:$F),FALSE))</f>
        <v>63809.64</v>
      </c>
      <c r="T1394" s="75">
        <f>AAS!B1394</f>
        <v>1393</v>
      </c>
      <c r="U1394" s="75" t="str">
        <f>AAS!C1394</f>
        <v>USA</v>
      </c>
      <c r="V1394" cm="1">
        <f t="array" ref="V1394">IF(VLOOKUP(U1394,$A$2:$F$198,COLUMN($F:$F),FALSE)=0,NA(),VLOOKUP(U1394,$A$2:$F$198,COLUMN($F:$F),FALSE))</f>
        <v>63809.64</v>
      </c>
    </row>
    <row r="1395" spans="12:22">
      <c r="L1395">
        <f>NAMS!B1395</f>
        <v>1497</v>
      </c>
      <c r="M1395" t="str">
        <f>NAMS!K1395</f>
        <v>USA</v>
      </c>
      <c r="N1395" cm="1">
        <f t="array" ref="N1395">IF(VLOOKUP(M1395,$A$2:$F$198,COLUMN($F:$F),FALSE)=0,NA(),VLOOKUP(M1395,$A$2:$F$198,COLUMN($F:$F),FALSE))</f>
        <v>63809.64</v>
      </c>
      <c r="T1395" s="75">
        <f>AAS!B1395</f>
        <v>1394</v>
      </c>
      <c r="U1395" s="75" t="str">
        <f>AAS!C1395</f>
        <v>USA</v>
      </c>
      <c r="V1395" cm="1">
        <f t="array" ref="V1395">IF(VLOOKUP(U1395,$A$2:$F$198,COLUMN($F:$F),FALSE)=0,NA(),VLOOKUP(U1395,$A$2:$F$198,COLUMN($F:$F),FALSE))</f>
        <v>63809.64</v>
      </c>
    </row>
    <row r="1396" spans="12:22">
      <c r="L1396">
        <f>NAMS!B1396</f>
        <v>1498</v>
      </c>
      <c r="M1396" t="str">
        <f>NAMS!K1396</f>
        <v>Saudi Arabia</v>
      </c>
      <c r="N1396" cm="1">
        <f t="array" ref="N1396">IF(VLOOKUP(M1396,$A$2:$F$198,COLUMN($F:$F),FALSE)=0,NA(),VLOOKUP(M1396,$A$2:$F$198,COLUMN($F:$F),FALSE))</f>
        <v>21764.39</v>
      </c>
      <c r="T1396" s="75">
        <f>AAS!B1396</f>
        <v>1395</v>
      </c>
      <c r="U1396" s="75" t="str">
        <f>AAS!C1396</f>
        <v>USA</v>
      </c>
      <c r="V1396" cm="1">
        <f t="array" ref="V1396">IF(VLOOKUP(U1396,$A$2:$F$198,COLUMN($F:$F),FALSE)=0,NA(),VLOOKUP(U1396,$A$2:$F$198,COLUMN($F:$F),FALSE))</f>
        <v>63809.64</v>
      </c>
    </row>
    <row r="1397" spans="12:22">
      <c r="L1397">
        <f>NAMS!B1397</f>
        <v>1499</v>
      </c>
      <c r="M1397" t="str">
        <f>NAMS!K1397</f>
        <v>USA</v>
      </c>
      <c r="N1397" cm="1">
        <f t="array" ref="N1397">IF(VLOOKUP(M1397,$A$2:$F$198,COLUMN($F:$F),FALSE)=0,NA(),VLOOKUP(M1397,$A$2:$F$198,COLUMN($F:$F),FALSE))</f>
        <v>63809.64</v>
      </c>
      <c r="T1397" s="75">
        <f>AAS!B1397</f>
        <v>1396</v>
      </c>
      <c r="U1397" s="75" t="str">
        <f>AAS!C1397</f>
        <v>USA</v>
      </c>
      <c r="V1397" cm="1">
        <f t="array" ref="V1397">IF(VLOOKUP(U1397,$A$2:$F$198,COLUMN($F:$F),FALSE)=0,NA(),VLOOKUP(U1397,$A$2:$F$198,COLUMN($F:$F),FALSE))</f>
        <v>63809.64</v>
      </c>
    </row>
    <row r="1398" spans="12:22">
      <c r="L1398">
        <f>NAMS!B1398</f>
        <v>1500</v>
      </c>
      <c r="M1398" t="str">
        <f>NAMS!K1398</f>
        <v>Canada</v>
      </c>
      <c r="N1398" cm="1">
        <f t="array" ref="N1398">IF(VLOOKUP(M1398,$A$2:$F$198,COLUMN($F:$F),FALSE)=0,NA(),VLOOKUP(M1398,$A$2:$F$198,COLUMN($F:$F),FALSE))</f>
        <v>49196.49</v>
      </c>
      <c r="T1398" s="75">
        <f>AAS!B1398</f>
        <v>1397</v>
      </c>
      <c r="U1398" s="75" t="str">
        <f>AAS!C1398</f>
        <v>USA</v>
      </c>
      <c r="V1398" cm="1">
        <f t="array" ref="V1398">IF(VLOOKUP(U1398,$A$2:$F$198,COLUMN($F:$F),FALSE)=0,NA(),VLOOKUP(U1398,$A$2:$F$198,COLUMN($F:$F),FALSE))</f>
        <v>63809.64</v>
      </c>
    </row>
    <row r="1399" spans="12:22">
      <c r="L1399">
        <f>NAMS!B1399</f>
        <v>1501</v>
      </c>
      <c r="M1399" t="str">
        <f>NAMS!K1399</f>
        <v>Canada</v>
      </c>
      <c r="N1399" cm="1">
        <f t="array" ref="N1399">IF(VLOOKUP(M1399,$A$2:$F$198,COLUMN($F:$F),FALSE)=0,NA(),VLOOKUP(M1399,$A$2:$F$198,COLUMN($F:$F),FALSE))</f>
        <v>49196.49</v>
      </c>
      <c r="T1399" s="75">
        <f>AAS!B1399</f>
        <v>1398</v>
      </c>
      <c r="U1399" s="75" t="str">
        <f>AAS!C1399</f>
        <v>USA</v>
      </c>
      <c r="V1399" cm="1">
        <f t="array" ref="V1399">IF(VLOOKUP(U1399,$A$2:$F$198,COLUMN($F:$F),FALSE)=0,NA(),VLOOKUP(U1399,$A$2:$F$198,COLUMN($F:$F),FALSE))</f>
        <v>63809.64</v>
      </c>
    </row>
    <row r="1400" spans="12:22">
      <c r="L1400">
        <f>NAMS!B1400</f>
        <v>1502</v>
      </c>
      <c r="M1400" t="str">
        <f>NAMS!K1400</f>
        <v>Canada</v>
      </c>
      <c r="N1400" cm="1">
        <f t="array" ref="N1400">IF(VLOOKUP(M1400,$A$2:$F$198,COLUMN($F:$F),FALSE)=0,NA(),VLOOKUP(M1400,$A$2:$F$198,COLUMN($F:$F),FALSE))</f>
        <v>49196.49</v>
      </c>
      <c r="T1400" s="75">
        <f>AAS!B1400</f>
        <v>1399</v>
      </c>
      <c r="U1400" s="75" t="str">
        <f>AAS!C1400</f>
        <v>USA</v>
      </c>
      <c r="V1400" cm="1">
        <f t="array" ref="V1400">IF(VLOOKUP(U1400,$A$2:$F$198,COLUMN($F:$F),FALSE)=0,NA(),VLOOKUP(U1400,$A$2:$F$198,COLUMN($F:$F),FALSE))</f>
        <v>63809.64</v>
      </c>
    </row>
    <row r="1401" spans="12:22">
      <c r="L1401">
        <f>NAMS!B1401</f>
        <v>1503</v>
      </c>
      <c r="M1401" t="str">
        <f>NAMS!K1401</f>
        <v>South Korea</v>
      </c>
      <c r="N1401" cm="1">
        <f t="array" ref="N1401">IF(VLOOKUP(M1401,$A$2:$F$198,COLUMN($F:$F),FALSE)=0,NA(),VLOOKUP(M1401,$A$2:$F$198,COLUMN($F:$F),FALSE))</f>
        <v>32154.02</v>
      </c>
      <c r="T1401" s="75">
        <f>AAS!B1401</f>
        <v>1400</v>
      </c>
      <c r="U1401" s="75" t="str">
        <f>AAS!C1401</f>
        <v>USA</v>
      </c>
      <c r="V1401" cm="1">
        <f t="array" ref="V1401">IF(VLOOKUP(U1401,$A$2:$F$198,COLUMN($F:$F),FALSE)=0,NA(),VLOOKUP(U1401,$A$2:$F$198,COLUMN($F:$F),FALSE))</f>
        <v>63809.64</v>
      </c>
    </row>
    <row r="1402" spans="12:22">
      <c r="L1402">
        <f>NAMS!B1402</f>
        <v>1504</v>
      </c>
      <c r="M1402" t="str">
        <f>NAMS!K1402</f>
        <v>USA</v>
      </c>
      <c r="N1402" cm="1">
        <f t="array" ref="N1402">IF(VLOOKUP(M1402,$A$2:$F$198,COLUMN($F:$F),FALSE)=0,NA(),VLOOKUP(M1402,$A$2:$F$198,COLUMN($F:$F),FALSE))</f>
        <v>63809.64</v>
      </c>
      <c r="T1402" s="75">
        <f>AAS!B1402</f>
        <v>1401</v>
      </c>
      <c r="U1402" s="75" t="str">
        <f>AAS!C1402</f>
        <v>USA</v>
      </c>
      <c r="V1402" cm="1">
        <f t="array" ref="V1402">IF(VLOOKUP(U1402,$A$2:$F$198,COLUMN($F:$F),FALSE)=0,NA(),VLOOKUP(U1402,$A$2:$F$198,COLUMN($F:$F),FALSE))</f>
        <v>63809.64</v>
      </c>
    </row>
    <row r="1403" spans="12:22">
      <c r="L1403">
        <f>NAMS!B1403</f>
        <v>1505</v>
      </c>
      <c r="M1403" t="str">
        <f>NAMS!K1403</f>
        <v>Canada</v>
      </c>
      <c r="N1403" cm="1">
        <f t="array" ref="N1403">IF(VLOOKUP(M1403,$A$2:$F$198,COLUMN($F:$F),FALSE)=0,NA(),VLOOKUP(M1403,$A$2:$F$198,COLUMN($F:$F),FALSE))</f>
        <v>49196.49</v>
      </c>
      <c r="T1403" s="75">
        <f>AAS!B1403</f>
        <v>1402</v>
      </c>
      <c r="U1403" s="75" t="str">
        <f>AAS!C1403</f>
        <v>USA</v>
      </c>
      <c r="V1403" cm="1">
        <f t="array" ref="V1403">IF(VLOOKUP(U1403,$A$2:$F$198,COLUMN($F:$F),FALSE)=0,NA(),VLOOKUP(U1403,$A$2:$F$198,COLUMN($F:$F),FALSE))</f>
        <v>63809.64</v>
      </c>
    </row>
    <row r="1404" spans="12:22">
      <c r="L1404">
        <f>NAMS!B1404</f>
        <v>1506</v>
      </c>
      <c r="M1404" t="str">
        <f>NAMS!K1404</f>
        <v>South Korea</v>
      </c>
      <c r="N1404" cm="1">
        <f t="array" ref="N1404">IF(VLOOKUP(M1404,$A$2:$F$198,COLUMN($F:$F),FALSE)=0,NA(),VLOOKUP(M1404,$A$2:$F$198,COLUMN($F:$F),FALSE))</f>
        <v>32154.02</v>
      </c>
      <c r="T1404" s="75">
        <f>AAS!B1404</f>
        <v>1403</v>
      </c>
      <c r="U1404" s="75" t="str">
        <f>AAS!C1404</f>
        <v>USA</v>
      </c>
      <c r="V1404" cm="1">
        <f t="array" ref="V1404">IF(VLOOKUP(U1404,$A$2:$F$198,COLUMN($F:$F),FALSE)=0,NA(),VLOOKUP(U1404,$A$2:$F$198,COLUMN($F:$F),FALSE))</f>
        <v>63809.64</v>
      </c>
    </row>
    <row r="1405" spans="12:22">
      <c r="L1405">
        <f>NAMS!B1405</f>
        <v>1507</v>
      </c>
      <c r="M1405" t="str">
        <f>NAMS!K1405</f>
        <v>Austria</v>
      </c>
      <c r="N1405" cm="1">
        <f t="array" ref="N1405">IF(VLOOKUP(M1405,$A$2:$F$198,COLUMN($F:$F),FALSE)=0,NA(),VLOOKUP(M1405,$A$2:$F$198,COLUMN($F:$F),FALSE))</f>
        <v>51375.45</v>
      </c>
      <c r="T1405" s="75">
        <f>AAS!B1405</f>
        <v>1404</v>
      </c>
      <c r="U1405" s="75" t="str">
        <f>AAS!C1405</f>
        <v>Unknown</v>
      </c>
      <c r="V1405" t="e" cm="1">
        <f t="array" ref="V1405">IF(VLOOKUP(U1405,$A$2:$F$198,COLUMN($F:$F),FALSE)=0,NA(),VLOOKUP(U1405,$A$2:$F$198,COLUMN($F:$F),FALSE))</f>
        <v>#N/A</v>
      </c>
    </row>
    <row r="1406" spans="12:22">
      <c r="L1406">
        <f>NAMS!B1406</f>
        <v>1508</v>
      </c>
      <c r="M1406" t="str">
        <f>NAMS!K1406</f>
        <v>South Korea</v>
      </c>
      <c r="N1406" cm="1">
        <f t="array" ref="N1406">IF(VLOOKUP(M1406,$A$2:$F$198,COLUMN($F:$F),FALSE)=0,NA(),VLOOKUP(M1406,$A$2:$F$198,COLUMN($F:$F),FALSE))</f>
        <v>32154.02</v>
      </c>
      <c r="T1406" s="75">
        <f>AAS!B1406</f>
        <v>1405</v>
      </c>
      <c r="U1406" s="75" t="str">
        <f>AAS!C1406</f>
        <v>Unknown</v>
      </c>
      <c r="V1406" t="e" cm="1">
        <f t="array" ref="V1406">IF(VLOOKUP(U1406,$A$2:$F$198,COLUMN($F:$F),FALSE)=0,NA(),VLOOKUP(U1406,$A$2:$F$198,COLUMN($F:$F),FALSE))</f>
        <v>#N/A</v>
      </c>
    </row>
    <row r="1407" spans="12:22">
      <c r="L1407">
        <f>NAMS!B1407</f>
        <v>1509</v>
      </c>
      <c r="M1407" t="str">
        <f>NAMS!K1407</f>
        <v>South Korea</v>
      </c>
      <c r="N1407" cm="1">
        <f t="array" ref="N1407">IF(VLOOKUP(M1407,$A$2:$F$198,COLUMN($F:$F),FALSE)=0,NA(),VLOOKUP(M1407,$A$2:$F$198,COLUMN($F:$F),FALSE))</f>
        <v>32154.02</v>
      </c>
      <c r="T1407" s="75">
        <f>AAS!B1407</f>
        <v>1406</v>
      </c>
      <c r="U1407" s="75" t="str">
        <f>AAS!C1407</f>
        <v>USA</v>
      </c>
      <c r="V1407" cm="1">
        <f t="array" ref="V1407">IF(VLOOKUP(U1407,$A$2:$F$198,COLUMN($F:$F),FALSE)=0,NA(),VLOOKUP(U1407,$A$2:$F$198,COLUMN($F:$F),FALSE))</f>
        <v>63809.64</v>
      </c>
    </row>
    <row r="1408" spans="12:22">
      <c r="L1408">
        <f>NAMS!B1408</f>
        <v>1510</v>
      </c>
      <c r="M1408" t="str">
        <f>NAMS!K1408</f>
        <v>Unknown</v>
      </c>
      <c r="N1408" t="e" cm="1">
        <f t="array" ref="N1408">IF(VLOOKUP(M1408,$A$2:$F$198,COLUMN($F:$F),FALSE)=0,NA(),VLOOKUP(M1408,$A$2:$F$198,COLUMN($F:$F),FALSE))</f>
        <v>#N/A</v>
      </c>
      <c r="T1408" s="75">
        <f>AAS!B1408</f>
        <v>1407</v>
      </c>
      <c r="U1408" s="75" t="str">
        <f>AAS!C1408</f>
        <v>USA</v>
      </c>
      <c r="V1408" cm="1">
        <f t="array" ref="V1408">IF(VLOOKUP(U1408,$A$2:$F$198,COLUMN($F:$F),FALSE)=0,NA(),VLOOKUP(U1408,$A$2:$F$198,COLUMN($F:$F),FALSE))</f>
        <v>63809.64</v>
      </c>
    </row>
    <row r="1409" spans="12:22">
      <c r="L1409">
        <f>NAMS!B1409</f>
        <v>1511</v>
      </c>
      <c r="M1409" t="str">
        <f>NAMS!K1409</f>
        <v>China</v>
      </c>
      <c r="N1409" cm="1">
        <f t="array" ref="N1409">IF(VLOOKUP(M1409,$A$2:$F$198,COLUMN($F:$F),FALSE)=0,NA(),VLOOKUP(M1409,$A$2:$F$198,COLUMN($F:$F),FALSE))</f>
        <v>10121.299999999999</v>
      </c>
      <c r="T1409" s="75">
        <f>AAS!B1409</f>
        <v>1408</v>
      </c>
      <c r="U1409" s="75" t="str">
        <f>AAS!C1409</f>
        <v>USA</v>
      </c>
      <c r="V1409" cm="1">
        <f t="array" ref="V1409">IF(VLOOKUP(U1409,$A$2:$F$198,COLUMN($F:$F),FALSE)=0,NA(),VLOOKUP(U1409,$A$2:$F$198,COLUMN($F:$F),FALSE))</f>
        <v>63809.64</v>
      </c>
    </row>
    <row r="1410" spans="12:22">
      <c r="L1410">
        <f>NAMS!B1410</f>
        <v>1512</v>
      </c>
      <c r="M1410" t="str">
        <f>NAMS!K1410</f>
        <v>USA</v>
      </c>
      <c r="N1410" cm="1">
        <f t="array" ref="N1410">IF(VLOOKUP(M1410,$A$2:$F$198,COLUMN($F:$F),FALSE)=0,NA(),VLOOKUP(M1410,$A$2:$F$198,COLUMN($F:$F),FALSE))</f>
        <v>63809.64</v>
      </c>
      <c r="T1410" s="75">
        <f>AAS!B1410</f>
        <v>1409</v>
      </c>
      <c r="U1410" s="75" t="str">
        <f>AAS!C1410</f>
        <v>Unknown</v>
      </c>
      <c r="V1410" t="e" cm="1">
        <f t="array" ref="V1410">IF(VLOOKUP(U1410,$A$2:$F$198,COLUMN($F:$F),FALSE)=0,NA(),VLOOKUP(U1410,$A$2:$F$198,COLUMN($F:$F),FALSE))</f>
        <v>#N/A</v>
      </c>
    </row>
    <row r="1411" spans="12:22">
      <c r="L1411">
        <f>NAMS!B1411</f>
        <v>1513</v>
      </c>
      <c r="M1411" t="str">
        <f>NAMS!K1411</f>
        <v>USA</v>
      </c>
      <c r="N1411" cm="1">
        <f t="array" ref="N1411">IF(VLOOKUP(M1411,$A$2:$F$198,COLUMN($F:$F),FALSE)=0,NA(),VLOOKUP(M1411,$A$2:$F$198,COLUMN($F:$F),FALSE))</f>
        <v>63809.64</v>
      </c>
      <c r="T1411" s="75">
        <f>AAS!B1411</f>
        <v>1410</v>
      </c>
      <c r="U1411" s="75" t="str">
        <f>AAS!C1411</f>
        <v>Germany</v>
      </c>
      <c r="V1411" cm="1">
        <f t="array" ref="V1411">IF(VLOOKUP(U1411,$A$2:$F$198,COLUMN($F:$F),FALSE)=0,NA(),VLOOKUP(U1411,$A$2:$F$198,COLUMN($F:$F),FALSE))</f>
        <v>49180.54</v>
      </c>
    </row>
    <row r="1412" spans="12:22">
      <c r="L1412">
        <f>NAMS!B1412</f>
        <v>1514</v>
      </c>
      <c r="M1412" t="str">
        <f>NAMS!K1412</f>
        <v>China</v>
      </c>
      <c r="N1412" cm="1">
        <f t="array" ref="N1412">IF(VLOOKUP(M1412,$A$2:$F$198,COLUMN($F:$F),FALSE)=0,NA(),VLOOKUP(M1412,$A$2:$F$198,COLUMN($F:$F),FALSE))</f>
        <v>10121.299999999999</v>
      </c>
      <c r="T1412" s="75">
        <f>AAS!B1412</f>
        <v>1411</v>
      </c>
      <c r="U1412" s="75" t="str">
        <f>AAS!C1412</f>
        <v>Unknown</v>
      </c>
      <c r="V1412" t="e" cm="1">
        <f t="array" ref="V1412">IF(VLOOKUP(U1412,$A$2:$F$198,COLUMN($F:$F),FALSE)=0,NA(),VLOOKUP(U1412,$A$2:$F$198,COLUMN($F:$F),FALSE))</f>
        <v>#N/A</v>
      </c>
    </row>
    <row r="1413" spans="12:22">
      <c r="L1413">
        <f>NAMS!B1413</f>
        <v>1515</v>
      </c>
      <c r="M1413" t="str">
        <f>NAMS!K1413</f>
        <v>USA</v>
      </c>
      <c r="N1413" cm="1">
        <f t="array" ref="N1413">IF(VLOOKUP(M1413,$A$2:$F$198,COLUMN($F:$F),FALSE)=0,NA(),VLOOKUP(M1413,$A$2:$F$198,COLUMN($F:$F),FALSE))</f>
        <v>63809.64</v>
      </c>
      <c r="T1413" s="75">
        <f>AAS!B1413</f>
        <v>1412</v>
      </c>
      <c r="U1413" s="75" t="str">
        <f>AAS!C1413</f>
        <v>USA</v>
      </c>
      <c r="V1413" cm="1">
        <f t="array" ref="V1413">IF(VLOOKUP(U1413,$A$2:$F$198,COLUMN($F:$F),FALSE)=0,NA(),VLOOKUP(U1413,$A$2:$F$198,COLUMN($F:$F),FALSE))</f>
        <v>63809.64</v>
      </c>
    </row>
    <row r="1414" spans="12:22">
      <c r="L1414">
        <f>NAMS!B1414</f>
        <v>1516</v>
      </c>
      <c r="M1414" t="str">
        <f>NAMS!K1414</f>
        <v>USA</v>
      </c>
      <c r="N1414" cm="1">
        <f t="array" ref="N1414">IF(VLOOKUP(M1414,$A$2:$F$198,COLUMN($F:$F),FALSE)=0,NA(),VLOOKUP(M1414,$A$2:$F$198,COLUMN($F:$F),FALSE))</f>
        <v>63809.64</v>
      </c>
      <c r="T1414" s="75">
        <f>AAS!B1414</f>
        <v>1413</v>
      </c>
      <c r="U1414" s="75" t="str">
        <f>AAS!C1414</f>
        <v>Japan</v>
      </c>
      <c r="V1414" cm="1">
        <f t="array" ref="V1414">IF(VLOOKUP(U1414,$A$2:$F$198,COLUMN($F:$F),FALSE)=0,NA(),VLOOKUP(U1414,$A$2:$F$198,COLUMN($F:$F),FALSE))</f>
        <v>41314.410000000003</v>
      </c>
    </row>
    <row r="1415" spans="12:22">
      <c r="L1415">
        <f>NAMS!B1415</f>
        <v>1517</v>
      </c>
      <c r="M1415" t="str">
        <f>NAMS!K1415</f>
        <v>Singapore</v>
      </c>
      <c r="N1415" cm="1">
        <f t="array" ref="N1415">IF(VLOOKUP(M1415,$A$2:$F$198,COLUMN($F:$F),FALSE)=0,NA(),VLOOKUP(M1415,$A$2:$F$198,COLUMN($F:$F),FALSE))</f>
        <v>56679.16</v>
      </c>
      <c r="T1415" s="75">
        <f>AAS!B1415</f>
        <v>1414</v>
      </c>
      <c r="U1415" s="75" t="str">
        <f>AAS!C1415</f>
        <v>USA</v>
      </c>
      <c r="V1415" cm="1">
        <f t="array" ref="V1415">IF(VLOOKUP(U1415,$A$2:$F$198,COLUMN($F:$F),FALSE)=0,NA(),VLOOKUP(U1415,$A$2:$F$198,COLUMN($F:$F),FALSE))</f>
        <v>63809.64</v>
      </c>
    </row>
    <row r="1416" spans="12:22">
      <c r="L1416">
        <f>NAMS!B1416</f>
        <v>1518</v>
      </c>
      <c r="M1416" t="str">
        <f>NAMS!K1416</f>
        <v>USA</v>
      </c>
      <c r="N1416" cm="1">
        <f t="array" ref="N1416">IF(VLOOKUP(M1416,$A$2:$F$198,COLUMN($F:$F),FALSE)=0,NA(),VLOOKUP(M1416,$A$2:$F$198,COLUMN($F:$F),FALSE))</f>
        <v>63809.64</v>
      </c>
      <c r="T1416" s="75">
        <f>AAS!B1416</f>
        <v>1415</v>
      </c>
      <c r="U1416" s="75" t="str">
        <f>AAS!C1416</f>
        <v>USA</v>
      </c>
      <c r="V1416" cm="1">
        <f t="array" ref="V1416">IF(VLOOKUP(U1416,$A$2:$F$198,COLUMN($F:$F),FALSE)=0,NA(),VLOOKUP(U1416,$A$2:$F$198,COLUMN($F:$F),FALSE))</f>
        <v>63809.64</v>
      </c>
    </row>
    <row r="1417" spans="12:22">
      <c r="L1417">
        <f>NAMS!B1417</f>
        <v>1519</v>
      </c>
      <c r="M1417" t="str">
        <f>NAMS!K1417</f>
        <v>USA</v>
      </c>
      <c r="N1417" cm="1">
        <f t="array" ref="N1417">IF(VLOOKUP(M1417,$A$2:$F$198,COLUMN($F:$F),FALSE)=0,NA(),VLOOKUP(M1417,$A$2:$F$198,COLUMN($F:$F),FALSE))</f>
        <v>63809.64</v>
      </c>
      <c r="T1417" s="75">
        <f>AAS!B1417</f>
        <v>1416</v>
      </c>
      <c r="U1417" s="75" t="str">
        <f>AAS!C1417</f>
        <v>USA</v>
      </c>
      <c r="V1417" cm="1">
        <f t="array" ref="V1417">IF(VLOOKUP(U1417,$A$2:$F$198,COLUMN($F:$F),FALSE)=0,NA(),VLOOKUP(U1417,$A$2:$F$198,COLUMN($F:$F),FALSE))</f>
        <v>63809.64</v>
      </c>
    </row>
    <row r="1418" spans="12:22">
      <c r="L1418">
        <f>NAMS!B1418</f>
        <v>1520</v>
      </c>
      <c r="M1418" t="str">
        <f>NAMS!K1418</f>
        <v>USA</v>
      </c>
      <c r="N1418" cm="1">
        <f t="array" ref="N1418">IF(VLOOKUP(M1418,$A$2:$F$198,COLUMN($F:$F),FALSE)=0,NA(),VLOOKUP(M1418,$A$2:$F$198,COLUMN($F:$F),FALSE))</f>
        <v>63809.64</v>
      </c>
      <c r="T1418" s="75">
        <f>AAS!B1418</f>
        <v>1417</v>
      </c>
      <c r="U1418" s="75" t="str">
        <f>AAS!C1418</f>
        <v>USA</v>
      </c>
      <c r="V1418" cm="1">
        <f t="array" ref="V1418">IF(VLOOKUP(U1418,$A$2:$F$198,COLUMN($F:$F),FALSE)=0,NA(),VLOOKUP(U1418,$A$2:$F$198,COLUMN($F:$F),FALSE))</f>
        <v>63809.64</v>
      </c>
    </row>
    <row r="1419" spans="12:22">
      <c r="L1419">
        <f>NAMS!B1419</f>
        <v>1521</v>
      </c>
      <c r="M1419" t="str">
        <f>NAMS!K1419</f>
        <v>USA</v>
      </c>
      <c r="N1419" cm="1">
        <f t="array" ref="N1419">IF(VLOOKUP(M1419,$A$2:$F$198,COLUMN($F:$F),FALSE)=0,NA(),VLOOKUP(M1419,$A$2:$F$198,COLUMN($F:$F),FALSE))</f>
        <v>63809.64</v>
      </c>
      <c r="T1419" s="75">
        <f>AAS!B1419</f>
        <v>1418</v>
      </c>
      <c r="U1419" s="75" t="str">
        <f>AAS!C1419</f>
        <v>South Korea</v>
      </c>
      <c r="V1419" cm="1">
        <f t="array" ref="V1419">IF(VLOOKUP(U1419,$A$2:$F$198,COLUMN($F:$F),FALSE)=0,NA(),VLOOKUP(U1419,$A$2:$F$198,COLUMN($F:$F),FALSE))</f>
        <v>32154.02</v>
      </c>
    </row>
    <row r="1420" spans="12:22">
      <c r="L1420">
        <f>NAMS!B1420</f>
        <v>1522</v>
      </c>
      <c r="M1420" t="str">
        <f>NAMS!K1420</f>
        <v>USA</v>
      </c>
      <c r="N1420" cm="1">
        <f t="array" ref="N1420">IF(VLOOKUP(M1420,$A$2:$F$198,COLUMN($F:$F),FALSE)=0,NA(),VLOOKUP(M1420,$A$2:$F$198,COLUMN($F:$F),FALSE))</f>
        <v>63809.64</v>
      </c>
      <c r="T1420" s="75">
        <f>AAS!B1420</f>
        <v>1419</v>
      </c>
      <c r="U1420" s="75" t="str">
        <f>AAS!C1420</f>
        <v>Germany</v>
      </c>
      <c r="V1420" cm="1">
        <f t="array" ref="V1420">IF(VLOOKUP(U1420,$A$2:$F$198,COLUMN($F:$F),FALSE)=0,NA(),VLOOKUP(U1420,$A$2:$F$198,COLUMN($F:$F),FALSE))</f>
        <v>49180.54</v>
      </c>
    </row>
    <row r="1421" spans="12:22">
      <c r="L1421">
        <f>NAMS!B1421</f>
        <v>1523</v>
      </c>
      <c r="M1421" t="str">
        <f>NAMS!K1421</f>
        <v>USA</v>
      </c>
      <c r="N1421" cm="1">
        <f t="array" ref="N1421">IF(VLOOKUP(M1421,$A$2:$F$198,COLUMN($F:$F),FALSE)=0,NA(),VLOOKUP(M1421,$A$2:$F$198,COLUMN($F:$F),FALSE))</f>
        <v>63809.64</v>
      </c>
      <c r="T1421" s="75">
        <f>AAS!B1421</f>
        <v>1420</v>
      </c>
      <c r="U1421" s="75" t="str">
        <f>AAS!C1421</f>
        <v>USA</v>
      </c>
      <c r="V1421" cm="1">
        <f t="array" ref="V1421">IF(VLOOKUP(U1421,$A$2:$F$198,COLUMN($F:$F),FALSE)=0,NA(),VLOOKUP(U1421,$A$2:$F$198,COLUMN($F:$F),FALSE))</f>
        <v>63809.64</v>
      </c>
    </row>
    <row r="1422" spans="12:22">
      <c r="L1422">
        <f>NAMS!B1422</f>
        <v>1524</v>
      </c>
      <c r="M1422" t="str">
        <f>NAMS!K1422</f>
        <v>USA</v>
      </c>
      <c r="N1422" cm="1">
        <f t="array" ref="N1422">IF(VLOOKUP(M1422,$A$2:$F$198,COLUMN($F:$F),FALSE)=0,NA(),VLOOKUP(M1422,$A$2:$F$198,COLUMN($F:$F),FALSE))</f>
        <v>63809.64</v>
      </c>
      <c r="T1422" s="75">
        <f>AAS!B1422</f>
        <v>1421</v>
      </c>
      <c r="U1422" s="75" t="str">
        <f>AAS!C1422</f>
        <v>USA</v>
      </c>
      <c r="V1422" cm="1">
        <f t="array" ref="V1422">IF(VLOOKUP(U1422,$A$2:$F$198,COLUMN($F:$F),FALSE)=0,NA(),VLOOKUP(U1422,$A$2:$F$198,COLUMN($F:$F),FALSE))</f>
        <v>63809.64</v>
      </c>
    </row>
    <row r="1423" spans="12:22">
      <c r="L1423">
        <f>NAMS!B1423</f>
        <v>1525</v>
      </c>
      <c r="M1423" t="str">
        <f>NAMS!K1423</f>
        <v>China</v>
      </c>
      <c r="N1423" cm="1">
        <f t="array" ref="N1423">IF(VLOOKUP(M1423,$A$2:$F$198,COLUMN($F:$F),FALSE)=0,NA(),VLOOKUP(M1423,$A$2:$F$198,COLUMN($F:$F),FALSE))</f>
        <v>10121.299999999999</v>
      </c>
      <c r="T1423" s="75">
        <f>AAS!B1423</f>
        <v>1422</v>
      </c>
      <c r="U1423" s="75" t="str">
        <f>AAS!C1423</f>
        <v>USA</v>
      </c>
      <c r="V1423" cm="1">
        <f t="array" ref="V1423">IF(VLOOKUP(U1423,$A$2:$F$198,COLUMN($F:$F),FALSE)=0,NA(),VLOOKUP(U1423,$A$2:$F$198,COLUMN($F:$F),FALSE))</f>
        <v>63809.64</v>
      </c>
    </row>
    <row r="1424" spans="12:22">
      <c r="L1424">
        <f>NAMS!B1424</f>
        <v>1526</v>
      </c>
      <c r="M1424" t="str">
        <f>NAMS!K1424</f>
        <v>USA</v>
      </c>
      <c r="N1424" cm="1">
        <f t="array" ref="N1424">IF(VLOOKUP(M1424,$A$2:$F$198,COLUMN($F:$F),FALSE)=0,NA(),VLOOKUP(M1424,$A$2:$F$198,COLUMN($F:$F),FALSE))</f>
        <v>63809.64</v>
      </c>
      <c r="T1424" s="75">
        <f>AAS!B1424</f>
        <v>1423</v>
      </c>
      <c r="U1424" s="75" t="str">
        <f>AAS!C1424</f>
        <v>Iraq</v>
      </c>
      <c r="V1424" cm="1">
        <f t="array" ref="V1424">IF(VLOOKUP(U1424,$A$2:$F$198,COLUMN($F:$F),FALSE)=0,NA(),VLOOKUP(U1424,$A$2:$F$198,COLUMN($F:$F),FALSE))</f>
        <v>5193.83</v>
      </c>
    </row>
    <row r="1425" spans="12:22">
      <c r="L1425">
        <f>NAMS!B1425</f>
        <v>1527</v>
      </c>
      <c r="M1425" t="str">
        <f>NAMS!K1425</f>
        <v>USA</v>
      </c>
      <c r="N1425" cm="1">
        <f t="array" ref="N1425">IF(VLOOKUP(M1425,$A$2:$F$198,COLUMN($F:$F),FALSE)=0,NA(),VLOOKUP(M1425,$A$2:$F$198,COLUMN($F:$F),FALSE))</f>
        <v>63809.64</v>
      </c>
      <c r="T1425" s="75">
        <f>AAS!B1425</f>
        <v>1424</v>
      </c>
      <c r="U1425" s="75" t="str">
        <f>AAS!C1425</f>
        <v>USA</v>
      </c>
      <c r="V1425" cm="1">
        <f t="array" ref="V1425">IF(VLOOKUP(U1425,$A$2:$F$198,COLUMN($F:$F),FALSE)=0,NA(),VLOOKUP(U1425,$A$2:$F$198,COLUMN($F:$F),FALSE))</f>
        <v>63809.64</v>
      </c>
    </row>
    <row r="1426" spans="12:22">
      <c r="L1426">
        <f>NAMS!B1426</f>
        <v>1528</v>
      </c>
      <c r="M1426" t="str">
        <f>NAMS!K1426</f>
        <v>China</v>
      </c>
      <c r="N1426" cm="1">
        <f t="array" ref="N1426">IF(VLOOKUP(M1426,$A$2:$F$198,COLUMN($F:$F),FALSE)=0,NA(),VLOOKUP(M1426,$A$2:$F$198,COLUMN($F:$F),FALSE))</f>
        <v>10121.299999999999</v>
      </c>
      <c r="T1426" s="75">
        <f>AAS!B1426</f>
        <v>1425</v>
      </c>
      <c r="U1426" s="75" t="str">
        <f>AAS!C1426</f>
        <v>USA</v>
      </c>
      <c r="V1426" cm="1">
        <f t="array" ref="V1426">IF(VLOOKUP(U1426,$A$2:$F$198,COLUMN($F:$F),FALSE)=0,NA(),VLOOKUP(U1426,$A$2:$F$198,COLUMN($F:$F),FALSE))</f>
        <v>63809.64</v>
      </c>
    </row>
    <row r="1427" spans="12:22">
      <c r="L1427">
        <f>NAMS!B1427</f>
        <v>1529</v>
      </c>
      <c r="M1427" t="str">
        <f>NAMS!K1427</f>
        <v>USA</v>
      </c>
      <c r="N1427" cm="1">
        <f t="array" ref="N1427">IF(VLOOKUP(M1427,$A$2:$F$198,COLUMN($F:$F),FALSE)=0,NA(),VLOOKUP(M1427,$A$2:$F$198,COLUMN($F:$F),FALSE))</f>
        <v>63809.64</v>
      </c>
      <c r="T1427" s="75">
        <f>AAS!B1427</f>
        <v>1426</v>
      </c>
      <c r="U1427" s="75" t="str">
        <f>AAS!C1427</f>
        <v>USA</v>
      </c>
      <c r="V1427" cm="1">
        <f t="array" ref="V1427">IF(VLOOKUP(U1427,$A$2:$F$198,COLUMN($F:$F),FALSE)=0,NA(),VLOOKUP(U1427,$A$2:$F$198,COLUMN($F:$F),FALSE))</f>
        <v>63809.64</v>
      </c>
    </row>
    <row r="1428" spans="12:22">
      <c r="L1428">
        <f>NAMS!B1428</f>
        <v>1530</v>
      </c>
      <c r="M1428" t="str">
        <f>NAMS!K1428</f>
        <v>Switzerland</v>
      </c>
      <c r="N1428" cm="1">
        <f t="array" ref="N1428">IF(VLOOKUP(M1428,$A$2:$F$198,COLUMN($F:$F),FALSE)=0,NA(),VLOOKUP(M1428,$A$2:$F$198,COLUMN($F:$F),FALSE))</f>
        <v>84665.279999999999</v>
      </c>
      <c r="T1428" s="75">
        <f>AAS!B1428</f>
        <v>1427</v>
      </c>
      <c r="U1428" s="75" t="str">
        <f>AAS!C1428</f>
        <v>USA</v>
      </c>
      <c r="V1428" cm="1">
        <f t="array" ref="V1428">IF(VLOOKUP(U1428,$A$2:$F$198,COLUMN($F:$F),FALSE)=0,NA(),VLOOKUP(U1428,$A$2:$F$198,COLUMN($F:$F),FALSE))</f>
        <v>63809.64</v>
      </c>
    </row>
    <row r="1429" spans="12:22">
      <c r="L1429">
        <f>NAMS!B1429</f>
        <v>1531</v>
      </c>
      <c r="M1429" t="str">
        <f>NAMS!K1429</f>
        <v>USA</v>
      </c>
      <c r="N1429" cm="1">
        <f t="array" ref="N1429">IF(VLOOKUP(M1429,$A$2:$F$198,COLUMN($F:$F),FALSE)=0,NA(),VLOOKUP(M1429,$A$2:$F$198,COLUMN($F:$F),FALSE))</f>
        <v>63809.64</v>
      </c>
      <c r="T1429" s="75">
        <f>AAS!B1429</f>
        <v>1428</v>
      </c>
      <c r="U1429" s="75" t="str">
        <f>AAS!C1429</f>
        <v>USA</v>
      </c>
      <c r="V1429" cm="1">
        <f t="array" ref="V1429">IF(VLOOKUP(U1429,$A$2:$F$198,COLUMN($F:$F),FALSE)=0,NA(),VLOOKUP(U1429,$A$2:$F$198,COLUMN($F:$F),FALSE))</f>
        <v>63809.64</v>
      </c>
    </row>
    <row r="1430" spans="12:22">
      <c r="L1430">
        <f>NAMS!B1430</f>
        <v>1532</v>
      </c>
      <c r="M1430" t="str">
        <f>NAMS!K1430</f>
        <v>USA</v>
      </c>
      <c r="N1430" cm="1">
        <f t="array" ref="N1430">IF(VLOOKUP(M1430,$A$2:$F$198,COLUMN($F:$F),FALSE)=0,NA(),VLOOKUP(M1430,$A$2:$F$198,COLUMN($F:$F),FALSE))</f>
        <v>63809.64</v>
      </c>
      <c r="T1430" s="75">
        <f>AAS!B1430</f>
        <v>1429</v>
      </c>
      <c r="U1430" s="75" t="str">
        <f>AAS!C1430</f>
        <v>USA</v>
      </c>
      <c r="V1430" cm="1">
        <f t="array" ref="V1430">IF(VLOOKUP(U1430,$A$2:$F$198,COLUMN($F:$F),FALSE)=0,NA(),VLOOKUP(U1430,$A$2:$F$198,COLUMN($F:$F),FALSE))</f>
        <v>63809.64</v>
      </c>
    </row>
    <row r="1431" spans="12:22">
      <c r="L1431">
        <f>NAMS!B1431</f>
        <v>1533</v>
      </c>
      <c r="M1431" t="str">
        <f>NAMS!K1431</f>
        <v>USA</v>
      </c>
      <c r="N1431" cm="1">
        <f t="array" ref="N1431">IF(VLOOKUP(M1431,$A$2:$F$198,COLUMN($F:$F),FALSE)=0,NA(),VLOOKUP(M1431,$A$2:$F$198,COLUMN($F:$F),FALSE))</f>
        <v>63809.64</v>
      </c>
      <c r="T1431" s="75">
        <f>AAS!B1431</f>
        <v>1430</v>
      </c>
      <c r="U1431" s="75" t="str">
        <f>AAS!C1431</f>
        <v>USA</v>
      </c>
      <c r="V1431" cm="1">
        <f t="array" ref="V1431">IF(VLOOKUP(U1431,$A$2:$F$198,COLUMN($F:$F),FALSE)=0,NA(),VLOOKUP(U1431,$A$2:$F$198,COLUMN($F:$F),FALSE))</f>
        <v>63809.64</v>
      </c>
    </row>
    <row r="1432" spans="12:22">
      <c r="L1432">
        <f>NAMS!B1432</f>
        <v>1534</v>
      </c>
      <c r="M1432" t="str">
        <f>NAMS!K1432</f>
        <v>USA</v>
      </c>
      <c r="N1432" cm="1">
        <f t="array" ref="N1432">IF(VLOOKUP(M1432,$A$2:$F$198,COLUMN($F:$F),FALSE)=0,NA(),VLOOKUP(M1432,$A$2:$F$198,COLUMN($F:$F),FALSE))</f>
        <v>63809.64</v>
      </c>
      <c r="T1432" s="75">
        <f>AAS!B1432</f>
        <v>1431</v>
      </c>
      <c r="U1432" s="75" t="str">
        <f>AAS!C1432</f>
        <v>USA</v>
      </c>
      <c r="V1432" cm="1">
        <f t="array" ref="V1432">IF(VLOOKUP(U1432,$A$2:$F$198,COLUMN($F:$F),FALSE)=0,NA(),VLOOKUP(U1432,$A$2:$F$198,COLUMN($F:$F),FALSE))</f>
        <v>63809.64</v>
      </c>
    </row>
    <row r="1433" spans="12:22">
      <c r="L1433">
        <f>NAMS!B1433</f>
        <v>1535</v>
      </c>
      <c r="M1433" t="str">
        <f>NAMS!K1433</f>
        <v>USA</v>
      </c>
      <c r="N1433" cm="1">
        <f t="array" ref="N1433">IF(VLOOKUP(M1433,$A$2:$F$198,COLUMN($F:$F),FALSE)=0,NA(),VLOOKUP(M1433,$A$2:$F$198,COLUMN($F:$F),FALSE))</f>
        <v>63809.64</v>
      </c>
      <c r="T1433" s="75">
        <f>AAS!B1433</f>
        <v>1432</v>
      </c>
      <c r="U1433" s="75" t="str">
        <f>AAS!C1433</f>
        <v>USA</v>
      </c>
      <c r="V1433" cm="1">
        <f t="array" ref="V1433">IF(VLOOKUP(U1433,$A$2:$F$198,COLUMN($F:$F),FALSE)=0,NA(),VLOOKUP(U1433,$A$2:$F$198,COLUMN($F:$F),FALSE))</f>
        <v>63809.64</v>
      </c>
    </row>
    <row r="1434" spans="12:22">
      <c r="L1434">
        <f>NAMS!B1434</f>
        <v>1536</v>
      </c>
      <c r="M1434" t="str">
        <f>NAMS!K1434</f>
        <v>Saudi Arabia</v>
      </c>
      <c r="N1434" cm="1">
        <f t="array" ref="N1434">IF(VLOOKUP(M1434,$A$2:$F$198,COLUMN($F:$F),FALSE)=0,NA(),VLOOKUP(M1434,$A$2:$F$198,COLUMN($F:$F),FALSE))</f>
        <v>21764.39</v>
      </c>
      <c r="T1434" s="75">
        <f>AAS!B1434</f>
        <v>1433</v>
      </c>
      <c r="U1434" s="75" t="str">
        <f>AAS!C1434</f>
        <v>USA</v>
      </c>
      <c r="V1434" cm="1">
        <f t="array" ref="V1434">IF(VLOOKUP(U1434,$A$2:$F$198,COLUMN($F:$F),FALSE)=0,NA(),VLOOKUP(U1434,$A$2:$F$198,COLUMN($F:$F),FALSE))</f>
        <v>63809.64</v>
      </c>
    </row>
    <row r="1435" spans="12:22">
      <c r="L1435">
        <f>NAMS!B1435</f>
        <v>1537</v>
      </c>
      <c r="M1435" t="str">
        <f>NAMS!K1435</f>
        <v>USA</v>
      </c>
      <c r="N1435" cm="1">
        <f t="array" ref="N1435">IF(VLOOKUP(M1435,$A$2:$F$198,COLUMN($F:$F),FALSE)=0,NA(),VLOOKUP(M1435,$A$2:$F$198,COLUMN($F:$F),FALSE))</f>
        <v>63809.64</v>
      </c>
      <c r="T1435" s="75">
        <f>AAS!B1435</f>
        <v>1434</v>
      </c>
      <c r="U1435" s="75" t="str">
        <f>AAS!C1435</f>
        <v>USA</v>
      </c>
      <c r="V1435" cm="1">
        <f t="array" ref="V1435">IF(VLOOKUP(U1435,$A$2:$F$198,COLUMN($F:$F),FALSE)=0,NA(),VLOOKUP(U1435,$A$2:$F$198,COLUMN($F:$F),FALSE))</f>
        <v>63809.64</v>
      </c>
    </row>
    <row r="1436" spans="12:22">
      <c r="L1436">
        <f>NAMS!B1436</f>
        <v>1538</v>
      </c>
      <c r="M1436" t="str">
        <f>NAMS!K1436</f>
        <v>USA</v>
      </c>
      <c r="N1436" cm="1">
        <f t="array" ref="N1436">IF(VLOOKUP(M1436,$A$2:$F$198,COLUMN($F:$F),FALSE)=0,NA(),VLOOKUP(M1436,$A$2:$F$198,COLUMN($F:$F),FALSE))</f>
        <v>63809.64</v>
      </c>
      <c r="T1436" s="75">
        <f>AAS!B1436</f>
        <v>1435</v>
      </c>
      <c r="U1436" s="75" t="str">
        <f>AAS!C1436</f>
        <v>USA</v>
      </c>
      <c r="V1436" cm="1">
        <f t="array" ref="V1436">IF(VLOOKUP(U1436,$A$2:$F$198,COLUMN($F:$F),FALSE)=0,NA(),VLOOKUP(U1436,$A$2:$F$198,COLUMN($F:$F),FALSE))</f>
        <v>63809.64</v>
      </c>
    </row>
    <row r="1437" spans="12:22">
      <c r="L1437">
        <f>NAMS!B1437</f>
        <v>1539</v>
      </c>
      <c r="M1437" t="str">
        <f>NAMS!K1437</f>
        <v>Canada</v>
      </c>
      <c r="N1437" cm="1">
        <f t="array" ref="N1437">IF(VLOOKUP(M1437,$A$2:$F$198,COLUMN($F:$F),FALSE)=0,NA(),VLOOKUP(M1437,$A$2:$F$198,COLUMN($F:$F),FALSE))</f>
        <v>49196.49</v>
      </c>
      <c r="T1437" s="75">
        <f>AAS!B1437</f>
        <v>1436</v>
      </c>
      <c r="U1437" s="75" t="str">
        <f>AAS!C1437</f>
        <v>USA</v>
      </c>
      <c r="V1437" cm="1">
        <f t="array" ref="V1437">IF(VLOOKUP(U1437,$A$2:$F$198,COLUMN($F:$F),FALSE)=0,NA(),VLOOKUP(U1437,$A$2:$F$198,COLUMN($F:$F),FALSE))</f>
        <v>63809.64</v>
      </c>
    </row>
    <row r="1438" spans="12:22">
      <c r="L1438">
        <f>NAMS!B1438</f>
        <v>1540</v>
      </c>
      <c r="M1438" t="str">
        <f>NAMS!K1438</f>
        <v>USA</v>
      </c>
      <c r="N1438" cm="1">
        <f t="array" ref="N1438">IF(VLOOKUP(M1438,$A$2:$F$198,COLUMN($F:$F),FALSE)=0,NA(),VLOOKUP(M1438,$A$2:$F$198,COLUMN($F:$F),FALSE))</f>
        <v>63809.64</v>
      </c>
      <c r="T1438" s="75">
        <f>AAS!B1438</f>
        <v>1437</v>
      </c>
      <c r="U1438" s="75" t="str">
        <f>AAS!C1438</f>
        <v>USA</v>
      </c>
      <c r="V1438" cm="1">
        <f t="array" ref="V1438">IF(VLOOKUP(U1438,$A$2:$F$198,COLUMN($F:$F),FALSE)=0,NA(),VLOOKUP(U1438,$A$2:$F$198,COLUMN($F:$F),FALSE))</f>
        <v>63809.64</v>
      </c>
    </row>
    <row r="1439" spans="12:22">
      <c r="L1439">
        <f>NAMS!B1439</f>
        <v>1541</v>
      </c>
      <c r="M1439" t="str">
        <f>NAMS!K1439</f>
        <v>USA</v>
      </c>
      <c r="N1439" cm="1">
        <f t="array" ref="N1439">IF(VLOOKUP(M1439,$A$2:$F$198,COLUMN($F:$F),FALSE)=0,NA(),VLOOKUP(M1439,$A$2:$F$198,COLUMN($F:$F),FALSE))</f>
        <v>63809.64</v>
      </c>
      <c r="T1439" s="75">
        <f>AAS!B1439</f>
        <v>1438</v>
      </c>
      <c r="U1439" s="75" t="str">
        <f>AAS!C1439</f>
        <v>USA</v>
      </c>
      <c r="V1439" cm="1">
        <f t="array" ref="V1439">IF(VLOOKUP(U1439,$A$2:$F$198,COLUMN($F:$F),FALSE)=0,NA(),VLOOKUP(U1439,$A$2:$F$198,COLUMN($F:$F),FALSE))</f>
        <v>63809.64</v>
      </c>
    </row>
    <row r="1440" spans="12:22">
      <c r="L1440">
        <f>NAMS!B1440</f>
        <v>1542</v>
      </c>
      <c r="M1440" t="str">
        <f>NAMS!K1440</f>
        <v>USA</v>
      </c>
      <c r="N1440" cm="1">
        <f t="array" ref="N1440">IF(VLOOKUP(M1440,$A$2:$F$198,COLUMN($F:$F),FALSE)=0,NA(),VLOOKUP(M1440,$A$2:$F$198,COLUMN($F:$F),FALSE))</f>
        <v>63809.64</v>
      </c>
      <c r="T1440" s="75">
        <f>AAS!B1440</f>
        <v>1439</v>
      </c>
      <c r="U1440" s="75" t="str">
        <f>AAS!C1440</f>
        <v>USA</v>
      </c>
      <c r="V1440" cm="1">
        <f t="array" ref="V1440">IF(VLOOKUP(U1440,$A$2:$F$198,COLUMN($F:$F),FALSE)=0,NA(),VLOOKUP(U1440,$A$2:$F$198,COLUMN($F:$F),FALSE))</f>
        <v>63809.64</v>
      </c>
    </row>
    <row r="1441" spans="12:22">
      <c r="L1441">
        <f>NAMS!B1441</f>
        <v>1543</v>
      </c>
      <c r="M1441" t="str">
        <f>NAMS!K1441</f>
        <v>Australia</v>
      </c>
      <c r="N1441" cm="1">
        <f t="array" ref="N1441">IF(VLOOKUP(M1441,$A$2:$F$198,COLUMN($F:$F),FALSE)=0,NA(),VLOOKUP(M1441,$A$2:$F$198,COLUMN($F:$F),FALSE))</f>
        <v>61250.7</v>
      </c>
      <c r="T1441" s="75">
        <f>AAS!B1441</f>
        <v>1440</v>
      </c>
      <c r="U1441" s="75" t="str">
        <f>AAS!C1441</f>
        <v>Unknown</v>
      </c>
      <c r="V1441" t="e" cm="1">
        <f t="array" ref="V1441">IF(VLOOKUP(U1441,$A$2:$F$198,COLUMN($F:$F),FALSE)=0,NA(),VLOOKUP(U1441,$A$2:$F$198,COLUMN($F:$F),FALSE))</f>
        <v>#N/A</v>
      </c>
    </row>
    <row r="1442" spans="12:22">
      <c r="L1442">
        <f>NAMS!B1442</f>
        <v>1544</v>
      </c>
      <c r="M1442" t="str">
        <f>NAMS!K1442</f>
        <v>USA</v>
      </c>
      <c r="N1442" cm="1">
        <f t="array" ref="N1442">IF(VLOOKUP(M1442,$A$2:$F$198,COLUMN($F:$F),FALSE)=0,NA(),VLOOKUP(M1442,$A$2:$F$198,COLUMN($F:$F),FALSE))</f>
        <v>63809.64</v>
      </c>
      <c r="T1442" s="75">
        <f>AAS!B1442</f>
        <v>1441</v>
      </c>
      <c r="U1442" s="75" t="str">
        <f>AAS!C1442</f>
        <v>USA</v>
      </c>
      <c r="V1442" cm="1">
        <f t="array" ref="V1442">IF(VLOOKUP(U1442,$A$2:$F$198,COLUMN($F:$F),FALSE)=0,NA(),VLOOKUP(U1442,$A$2:$F$198,COLUMN($F:$F),FALSE))</f>
        <v>63809.64</v>
      </c>
    </row>
    <row r="1443" spans="12:22">
      <c r="L1443">
        <f>NAMS!B1443</f>
        <v>1545</v>
      </c>
      <c r="M1443" t="str">
        <f>NAMS!K1443</f>
        <v>Japan</v>
      </c>
      <c r="N1443" cm="1">
        <f t="array" ref="N1443">IF(VLOOKUP(M1443,$A$2:$F$198,COLUMN($F:$F),FALSE)=0,NA(),VLOOKUP(M1443,$A$2:$F$198,COLUMN($F:$F),FALSE))</f>
        <v>41314.410000000003</v>
      </c>
      <c r="T1443" s="75">
        <f>AAS!B1443</f>
        <v>1442</v>
      </c>
      <c r="U1443" s="75" t="str">
        <f>AAS!C1443</f>
        <v>USA</v>
      </c>
      <c r="V1443" cm="1">
        <f t="array" ref="V1443">IF(VLOOKUP(U1443,$A$2:$F$198,COLUMN($F:$F),FALSE)=0,NA(),VLOOKUP(U1443,$A$2:$F$198,COLUMN($F:$F),FALSE))</f>
        <v>63809.64</v>
      </c>
    </row>
    <row r="1444" spans="12:22">
      <c r="L1444">
        <f>NAMS!B1444</f>
        <v>1546</v>
      </c>
      <c r="M1444" t="str">
        <f>NAMS!K1444</f>
        <v>USA</v>
      </c>
      <c r="N1444" cm="1">
        <f t="array" ref="N1444">IF(VLOOKUP(M1444,$A$2:$F$198,COLUMN($F:$F),FALSE)=0,NA(),VLOOKUP(M1444,$A$2:$F$198,COLUMN($F:$F),FALSE))</f>
        <v>63809.64</v>
      </c>
      <c r="T1444" s="75">
        <f>AAS!B1444</f>
        <v>1443</v>
      </c>
      <c r="U1444" s="75" t="str">
        <f>AAS!C1444</f>
        <v>USA</v>
      </c>
      <c r="V1444" cm="1">
        <f t="array" ref="V1444">IF(VLOOKUP(U1444,$A$2:$F$198,COLUMN($F:$F),FALSE)=0,NA(),VLOOKUP(U1444,$A$2:$F$198,COLUMN($F:$F),FALSE))</f>
        <v>63809.64</v>
      </c>
    </row>
    <row r="1445" spans="12:22">
      <c r="L1445">
        <f>NAMS!B1445</f>
        <v>1547</v>
      </c>
      <c r="M1445" t="str">
        <f>NAMS!K1445</f>
        <v>USA</v>
      </c>
      <c r="N1445" cm="1">
        <f t="array" ref="N1445">IF(VLOOKUP(M1445,$A$2:$F$198,COLUMN($F:$F),FALSE)=0,NA(),VLOOKUP(M1445,$A$2:$F$198,COLUMN($F:$F),FALSE))</f>
        <v>63809.64</v>
      </c>
      <c r="T1445" s="75">
        <f>AAS!B1445</f>
        <v>1444</v>
      </c>
      <c r="U1445" s="75" t="str">
        <f>AAS!C1445</f>
        <v>India</v>
      </c>
      <c r="V1445" cm="1">
        <f t="array" ref="V1445">IF(VLOOKUP(U1445,$A$2:$F$198,COLUMN($F:$F),FALSE)=0,NA(),VLOOKUP(U1445,$A$2:$F$198,COLUMN($F:$F),FALSE))</f>
        <v>2164.7399999999998</v>
      </c>
    </row>
    <row r="1446" spans="12:22">
      <c r="L1446">
        <f>NAMS!B1446</f>
        <v>1548</v>
      </c>
      <c r="M1446" t="str">
        <f>NAMS!K1446</f>
        <v>USA</v>
      </c>
      <c r="N1446" cm="1">
        <f t="array" ref="N1446">IF(VLOOKUP(M1446,$A$2:$F$198,COLUMN($F:$F),FALSE)=0,NA(),VLOOKUP(M1446,$A$2:$F$198,COLUMN($F:$F),FALSE))</f>
        <v>63809.64</v>
      </c>
      <c r="T1446" s="75">
        <f>AAS!B1446</f>
        <v>1445</v>
      </c>
      <c r="U1446" s="75" t="str">
        <f>AAS!C1446</f>
        <v>Unknown</v>
      </c>
      <c r="V1446" t="e" cm="1">
        <f t="array" ref="V1446">IF(VLOOKUP(U1446,$A$2:$F$198,COLUMN($F:$F),FALSE)=0,NA(),VLOOKUP(U1446,$A$2:$F$198,COLUMN($F:$F),FALSE))</f>
        <v>#N/A</v>
      </c>
    </row>
    <row r="1447" spans="12:22">
      <c r="L1447">
        <f>NAMS!B1447</f>
        <v>1549</v>
      </c>
      <c r="M1447" t="str">
        <f>NAMS!K1447</f>
        <v>USA</v>
      </c>
      <c r="N1447" cm="1">
        <f t="array" ref="N1447">IF(VLOOKUP(M1447,$A$2:$F$198,COLUMN($F:$F),FALSE)=0,NA(),VLOOKUP(M1447,$A$2:$F$198,COLUMN($F:$F),FALSE))</f>
        <v>63809.64</v>
      </c>
      <c r="T1447" s="75">
        <f>AAS!B1447</f>
        <v>1446</v>
      </c>
      <c r="U1447" s="75" t="str">
        <f>AAS!C1447</f>
        <v>Unknown</v>
      </c>
      <c r="V1447" t="e" cm="1">
        <f t="array" ref="V1447">IF(VLOOKUP(U1447,$A$2:$F$198,COLUMN($F:$F),FALSE)=0,NA(),VLOOKUP(U1447,$A$2:$F$198,COLUMN($F:$F),FALSE))</f>
        <v>#N/A</v>
      </c>
    </row>
    <row r="1448" spans="12:22">
      <c r="L1448">
        <f>NAMS!B1448</f>
        <v>1550</v>
      </c>
      <c r="M1448" t="str">
        <f>NAMS!K1448</f>
        <v>USA</v>
      </c>
      <c r="N1448" cm="1">
        <f t="array" ref="N1448">IF(VLOOKUP(M1448,$A$2:$F$198,COLUMN($F:$F),FALSE)=0,NA(),VLOOKUP(M1448,$A$2:$F$198,COLUMN($F:$F),FALSE))</f>
        <v>63809.64</v>
      </c>
      <c r="T1448" s="75">
        <f>AAS!B1448</f>
        <v>1447</v>
      </c>
      <c r="U1448" s="75" t="str">
        <f>AAS!C1448</f>
        <v>Unknown</v>
      </c>
      <c r="V1448" t="e" cm="1">
        <f t="array" ref="V1448">IF(VLOOKUP(U1448,$A$2:$F$198,COLUMN($F:$F),FALSE)=0,NA(),VLOOKUP(U1448,$A$2:$F$198,COLUMN($F:$F),FALSE))</f>
        <v>#N/A</v>
      </c>
    </row>
    <row r="1449" spans="12:22">
      <c r="L1449">
        <f>NAMS!B1449</f>
        <v>1551</v>
      </c>
      <c r="M1449" t="str">
        <f>NAMS!K1449</f>
        <v>USA</v>
      </c>
      <c r="N1449" cm="1">
        <f t="array" ref="N1449">IF(VLOOKUP(M1449,$A$2:$F$198,COLUMN($F:$F),FALSE)=0,NA(),VLOOKUP(M1449,$A$2:$F$198,COLUMN($F:$F),FALSE))</f>
        <v>63809.64</v>
      </c>
      <c r="T1449" s="75">
        <f>AAS!B1449</f>
        <v>1448</v>
      </c>
      <c r="U1449" s="75" t="str">
        <f>AAS!C1449</f>
        <v>USA</v>
      </c>
      <c r="V1449" cm="1">
        <f t="array" ref="V1449">IF(VLOOKUP(U1449,$A$2:$F$198,COLUMN($F:$F),FALSE)=0,NA(),VLOOKUP(U1449,$A$2:$F$198,COLUMN($F:$F),FALSE))</f>
        <v>63809.64</v>
      </c>
    </row>
    <row r="1450" spans="12:22">
      <c r="L1450">
        <f>NAMS!B1450</f>
        <v>1552</v>
      </c>
      <c r="M1450" t="str">
        <f>NAMS!K1450</f>
        <v>USA</v>
      </c>
      <c r="N1450" cm="1">
        <f t="array" ref="N1450">IF(VLOOKUP(M1450,$A$2:$F$198,COLUMN($F:$F),FALSE)=0,NA(),VLOOKUP(M1450,$A$2:$F$198,COLUMN($F:$F),FALSE))</f>
        <v>63809.64</v>
      </c>
      <c r="T1450" s="75">
        <f>AAS!B1450</f>
        <v>1449</v>
      </c>
      <c r="U1450" s="75" t="str">
        <f>AAS!C1450</f>
        <v>USA</v>
      </c>
      <c r="V1450" cm="1">
        <f t="array" ref="V1450">IF(VLOOKUP(U1450,$A$2:$F$198,COLUMN($F:$F),FALSE)=0,NA(),VLOOKUP(U1450,$A$2:$F$198,COLUMN($F:$F),FALSE))</f>
        <v>63809.64</v>
      </c>
    </row>
    <row r="1451" spans="12:22">
      <c r="L1451">
        <f>NAMS!B1451</f>
        <v>1553</v>
      </c>
      <c r="M1451" t="str">
        <f>NAMS!K1451</f>
        <v>China</v>
      </c>
      <c r="N1451" cm="1">
        <f t="array" ref="N1451">IF(VLOOKUP(M1451,$A$2:$F$198,COLUMN($F:$F),FALSE)=0,NA(),VLOOKUP(M1451,$A$2:$F$198,COLUMN($F:$F),FALSE))</f>
        <v>10121.299999999999</v>
      </c>
      <c r="T1451" s="75">
        <f>AAS!B1451</f>
        <v>1450</v>
      </c>
      <c r="U1451" s="75" t="str">
        <f>AAS!C1451</f>
        <v>USA</v>
      </c>
      <c r="V1451" cm="1">
        <f t="array" ref="V1451">IF(VLOOKUP(U1451,$A$2:$F$198,COLUMN($F:$F),FALSE)=0,NA(),VLOOKUP(U1451,$A$2:$F$198,COLUMN($F:$F),FALSE))</f>
        <v>63809.64</v>
      </c>
    </row>
    <row r="1452" spans="12:22">
      <c r="L1452">
        <f>NAMS!B1452</f>
        <v>1554</v>
      </c>
      <c r="M1452" t="str">
        <f>NAMS!K1452</f>
        <v>USA</v>
      </c>
      <c r="N1452" cm="1">
        <f t="array" ref="N1452">IF(VLOOKUP(M1452,$A$2:$F$198,COLUMN($F:$F),FALSE)=0,NA(),VLOOKUP(M1452,$A$2:$F$198,COLUMN($F:$F),FALSE))</f>
        <v>63809.64</v>
      </c>
      <c r="T1452" s="75">
        <f>AAS!B1452</f>
        <v>1451</v>
      </c>
      <c r="U1452" s="75" t="str">
        <f>AAS!C1452</f>
        <v>USA</v>
      </c>
      <c r="V1452" cm="1">
        <f t="array" ref="V1452">IF(VLOOKUP(U1452,$A$2:$F$198,COLUMN($F:$F),FALSE)=0,NA(),VLOOKUP(U1452,$A$2:$F$198,COLUMN($F:$F),FALSE))</f>
        <v>63809.64</v>
      </c>
    </row>
    <row r="1453" spans="12:22">
      <c r="L1453">
        <f>NAMS!B1453</f>
        <v>1555</v>
      </c>
      <c r="M1453" t="str">
        <f>NAMS!K1453</f>
        <v>USA</v>
      </c>
      <c r="N1453" cm="1">
        <f t="array" ref="N1453">IF(VLOOKUP(M1453,$A$2:$F$198,COLUMN($F:$F),FALSE)=0,NA(),VLOOKUP(M1453,$A$2:$F$198,COLUMN($F:$F),FALSE))</f>
        <v>63809.64</v>
      </c>
      <c r="T1453" s="75">
        <f>AAS!B1453</f>
        <v>1452</v>
      </c>
      <c r="U1453" s="75" t="str">
        <f>AAS!C1453</f>
        <v>USA</v>
      </c>
      <c r="V1453" cm="1">
        <f t="array" ref="V1453">IF(VLOOKUP(U1453,$A$2:$F$198,COLUMN($F:$F),FALSE)=0,NA(),VLOOKUP(U1453,$A$2:$F$198,COLUMN($F:$F),FALSE))</f>
        <v>63809.64</v>
      </c>
    </row>
    <row r="1454" spans="12:22">
      <c r="L1454">
        <f>NAMS!B1454</f>
        <v>1556</v>
      </c>
      <c r="M1454" t="str">
        <f>NAMS!K1454</f>
        <v>USA</v>
      </c>
      <c r="N1454" cm="1">
        <f t="array" ref="N1454">IF(VLOOKUP(M1454,$A$2:$F$198,COLUMN($F:$F),FALSE)=0,NA(),VLOOKUP(M1454,$A$2:$F$198,COLUMN($F:$F),FALSE))</f>
        <v>63809.64</v>
      </c>
      <c r="T1454" s="75">
        <f>AAS!B1454</f>
        <v>1453</v>
      </c>
      <c r="U1454" s="75" t="str">
        <f>AAS!C1454</f>
        <v>USA</v>
      </c>
      <c r="V1454" cm="1">
        <f t="array" ref="V1454">IF(VLOOKUP(U1454,$A$2:$F$198,COLUMN($F:$F),FALSE)=0,NA(),VLOOKUP(U1454,$A$2:$F$198,COLUMN($F:$F),FALSE))</f>
        <v>63809.64</v>
      </c>
    </row>
    <row r="1455" spans="12:22">
      <c r="L1455">
        <f>NAMS!B1455</f>
        <v>1557</v>
      </c>
      <c r="M1455" t="str">
        <f>NAMS!K1455</f>
        <v>USA</v>
      </c>
      <c r="N1455" cm="1">
        <f t="array" ref="N1455">IF(VLOOKUP(M1455,$A$2:$F$198,COLUMN($F:$F),FALSE)=0,NA(),VLOOKUP(M1455,$A$2:$F$198,COLUMN($F:$F),FALSE))</f>
        <v>63809.64</v>
      </c>
      <c r="T1455" s="75">
        <f>AAS!B1455</f>
        <v>1454</v>
      </c>
      <c r="U1455" s="75" t="str">
        <f>AAS!C1455</f>
        <v>USA</v>
      </c>
      <c r="V1455" cm="1">
        <f t="array" ref="V1455">IF(VLOOKUP(U1455,$A$2:$F$198,COLUMN($F:$F),FALSE)=0,NA(),VLOOKUP(U1455,$A$2:$F$198,COLUMN($F:$F),FALSE))</f>
        <v>63809.64</v>
      </c>
    </row>
    <row r="1456" spans="12:22">
      <c r="L1456">
        <f>NAMS!B1456</f>
        <v>1558</v>
      </c>
      <c r="M1456" t="str">
        <f>NAMS!K1456</f>
        <v>USA</v>
      </c>
      <c r="N1456" cm="1">
        <f t="array" ref="N1456">IF(VLOOKUP(M1456,$A$2:$F$198,COLUMN($F:$F),FALSE)=0,NA(),VLOOKUP(M1456,$A$2:$F$198,COLUMN($F:$F),FALSE))</f>
        <v>63809.64</v>
      </c>
      <c r="T1456" s="75">
        <f>AAS!B1456</f>
        <v>1455</v>
      </c>
      <c r="U1456" s="75" t="str">
        <f>AAS!C1456</f>
        <v>USA</v>
      </c>
      <c r="V1456" cm="1">
        <f t="array" ref="V1456">IF(VLOOKUP(U1456,$A$2:$F$198,COLUMN($F:$F),FALSE)=0,NA(),VLOOKUP(U1456,$A$2:$F$198,COLUMN($F:$F),FALSE))</f>
        <v>63809.64</v>
      </c>
    </row>
    <row r="1457" spans="12:22">
      <c r="L1457">
        <f>NAMS!B1457</f>
        <v>1559</v>
      </c>
      <c r="M1457" t="str">
        <f>NAMS!K1457</f>
        <v>USA</v>
      </c>
      <c r="N1457" cm="1">
        <f t="array" ref="N1457">IF(VLOOKUP(M1457,$A$2:$F$198,COLUMN($F:$F),FALSE)=0,NA(),VLOOKUP(M1457,$A$2:$F$198,COLUMN($F:$F),FALSE))</f>
        <v>63809.64</v>
      </c>
      <c r="T1457" s="75">
        <f>AAS!B1457</f>
        <v>1456</v>
      </c>
      <c r="U1457" s="75" t="str">
        <f>AAS!C1457</f>
        <v>USA</v>
      </c>
      <c r="V1457" cm="1">
        <f t="array" ref="V1457">IF(VLOOKUP(U1457,$A$2:$F$198,COLUMN($F:$F),FALSE)=0,NA(),VLOOKUP(U1457,$A$2:$F$198,COLUMN($F:$F),FALSE))</f>
        <v>63809.64</v>
      </c>
    </row>
    <row r="1458" spans="12:22">
      <c r="L1458">
        <f>NAMS!B1458</f>
        <v>1560</v>
      </c>
      <c r="M1458" t="str">
        <f>NAMS!K1458</f>
        <v>USA</v>
      </c>
      <c r="N1458" cm="1">
        <f t="array" ref="N1458">IF(VLOOKUP(M1458,$A$2:$F$198,COLUMN($F:$F),FALSE)=0,NA(),VLOOKUP(M1458,$A$2:$F$198,COLUMN($F:$F),FALSE))</f>
        <v>63809.64</v>
      </c>
      <c r="T1458" s="75">
        <f>AAS!B1458</f>
        <v>1457</v>
      </c>
      <c r="U1458" s="75" t="str">
        <f>AAS!C1458</f>
        <v>USA</v>
      </c>
      <c r="V1458" cm="1">
        <f t="array" ref="V1458">IF(VLOOKUP(U1458,$A$2:$F$198,COLUMN($F:$F),FALSE)=0,NA(),VLOOKUP(U1458,$A$2:$F$198,COLUMN($F:$F),FALSE))</f>
        <v>63809.64</v>
      </c>
    </row>
    <row r="1459" spans="12:22">
      <c r="L1459">
        <f>NAMS!B1459</f>
        <v>1561</v>
      </c>
      <c r="M1459" t="str">
        <f>NAMS!K1459</f>
        <v>USA</v>
      </c>
      <c r="N1459" cm="1">
        <f t="array" ref="N1459">IF(VLOOKUP(M1459,$A$2:$F$198,COLUMN($F:$F),FALSE)=0,NA(),VLOOKUP(M1459,$A$2:$F$198,COLUMN($F:$F),FALSE))</f>
        <v>63809.64</v>
      </c>
      <c r="T1459" s="75">
        <f>AAS!B1459</f>
        <v>1458</v>
      </c>
      <c r="U1459" s="75" t="str">
        <f>AAS!C1459</f>
        <v>USA</v>
      </c>
      <c r="V1459" cm="1">
        <f t="array" ref="V1459">IF(VLOOKUP(U1459,$A$2:$F$198,COLUMN($F:$F),FALSE)=0,NA(),VLOOKUP(U1459,$A$2:$F$198,COLUMN($F:$F),FALSE))</f>
        <v>63809.64</v>
      </c>
    </row>
    <row r="1460" spans="12:22">
      <c r="L1460">
        <f>NAMS!B1460</f>
        <v>1562</v>
      </c>
      <c r="M1460" t="str">
        <f>NAMS!K1460</f>
        <v>USA</v>
      </c>
      <c r="N1460" cm="1">
        <f t="array" ref="N1460">IF(VLOOKUP(M1460,$A$2:$F$198,COLUMN($F:$F),FALSE)=0,NA(),VLOOKUP(M1460,$A$2:$F$198,COLUMN($F:$F),FALSE))</f>
        <v>63809.64</v>
      </c>
      <c r="T1460" s="75">
        <f>AAS!B1460</f>
        <v>1459</v>
      </c>
      <c r="U1460" s="75" t="str">
        <f>AAS!C1460</f>
        <v>USA</v>
      </c>
      <c r="V1460" cm="1">
        <f t="array" ref="V1460">IF(VLOOKUP(U1460,$A$2:$F$198,COLUMN($F:$F),FALSE)=0,NA(),VLOOKUP(U1460,$A$2:$F$198,COLUMN($F:$F),FALSE))</f>
        <v>63809.64</v>
      </c>
    </row>
    <row r="1461" spans="12:22">
      <c r="L1461">
        <f>NAMS!B1461</f>
        <v>1563</v>
      </c>
      <c r="M1461" t="str">
        <f>NAMS!K1461</f>
        <v>USA</v>
      </c>
      <c r="N1461" cm="1">
        <f t="array" ref="N1461">IF(VLOOKUP(M1461,$A$2:$F$198,COLUMN($F:$F),FALSE)=0,NA(),VLOOKUP(M1461,$A$2:$F$198,COLUMN($F:$F),FALSE))</f>
        <v>63809.64</v>
      </c>
      <c r="T1461" s="75">
        <f>AAS!B1461</f>
        <v>1460</v>
      </c>
      <c r="U1461" s="75" t="str">
        <f>AAS!C1461</f>
        <v>USA</v>
      </c>
      <c r="V1461" cm="1">
        <f t="array" ref="V1461">IF(VLOOKUP(U1461,$A$2:$F$198,COLUMN($F:$F),FALSE)=0,NA(),VLOOKUP(U1461,$A$2:$F$198,COLUMN($F:$F),FALSE))</f>
        <v>63809.64</v>
      </c>
    </row>
    <row r="1462" spans="12:22">
      <c r="L1462">
        <f>NAMS!B1462</f>
        <v>1564</v>
      </c>
      <c r="M1462" t="str">
        <f>NAMS!K1462</f>
        <v>Canada</v>
      </c>
      <c r="N1462" cm="1">
        <f t="array" ref="N1462">IF(VLOOKUP(M1462,$A$2:$F$198,COLUMN($F:$F),FALSE)=0,NA(),VLOOKUP(M1462,$A$2:$F$198,COLUMN($F:$F),FALSE))</f>
        <v>49196.49</v>
      </c>
      <c r="T1462" s="75">
        <f>AAS!B1462</f>
        <v>1461</v>
      </c>
      <c r="U1462" s="75" t="str">
        <f>AAS!C1462</f>
        <v>United Kingdom</v>
      </c>
      <c r="V1462" cm="1">
        <f t="array" ref="V1462">IF(VLOOKUP(U1462,$A$2:$F$198,COLUMN($F:$F),FALSE)=0,NA(),VLOOKUP(U1462,$A$2:$F$198,COLUMN($F:$F),FALSE))</f>
        <v>40800.480000000003</v>
      </c>
    </row>
    <row r="1463" spans="12:22">
      <c r="L1463">
        <f>NAMS!B1463</f>
        <v>1565</v>
      </c>
      <c r="M1463" t="str">
        <f>NAMS!K1463</f>
        <v>USA</v>
      </c>
      <c r="N1463" cm="1">
        <f t="array" ref="N1463">IF(VLOOKUP(M1463,$A$2:$F$198,COLUMN($F:$F),FALSE)=0,NA(),VLOOKUP(M1463,$A$2:$F$198,COLUMN($F:$F),FALSE))</f>
        <v>63809.64</v>
      </c>
      <c r="T1463" s="75">
        <f>AAS!B1463</f>
        <v>1462</v>
      </c>
      <c r="U1463" s="75" t="str">
        <f>AAS!C1463</f>
        <v>USA</v>
      </c>
      <c r="V1463" cm="1">
        <f t="array" ref="V1463">IF(VLOOKUP(U1463,$A$2:$F$198,COLUMN($F:$F),FALSE)=0,NA(),VLOOKUP(U1463,$A$2:$F$198,COLUMN($F:$F),FALSE))</f>
        <v>63809.64</v>
      </c>
    </row>
    <row r="1464" spans="12:22">
      <c r="L1464">
        <f>NAMS!B1464</f>
        <v>1566</v>
      </c>
      <c r="M1464" t="str">
        <f>NAMS!K1464</f>
        <v>USA</v>
      </c>
      <c r="N1464" cm="1">
        <f t="array" ref="N1464">IF(VLOOKUP(M1464,$A$2:$F$198,COLUMN($F:$F),FALSE)=0,NA(),VLOOKUP(M1464,$A$2:$F$198,COLUMN($F:$F),FALSE))</f>
        <v>63809.64</v>
      </c>
      <c r="T1464" s="75">
        <f>AAS!B1464</f>
        <v>1463</v>
      </c>
      <c r="U1464" s="75" t="str">
        <f>AAS!C1464</f>
        <v>USA</v>
      </c>
      <c r="V1464" cm="1">
        <f t="array" ref="V1464">IF(VLOOKUP(U1464,$A$2:$F$198,COLUMN($F:$F),FALSE)=0,NA(),VLOOKUP(U1464,$A$2:$F$198,COLUMN($F:$F),FALSE))</f>
        <v>63809.64</v>
      </c>
    </row>
    <row r="1465" spans="12:22">
      <c r="L1465">
        <f>NAMS!B1465</f>
        <v>1567</v>
      </c>
      <c r="M1465" t="str">
        <f>NAMS!K1465</f>
        <v>USA</v>
      </c>
      <c r="N1465" cm="1">
        <f t="array" ref="N1465">IF(VLOOKUP(M1465,$A$2:$F$198,COLUMN($F:$F),FALSE)=0,NA(),VLOOKUP(M1465,$A$2:$F$198,COLUMN($F:$F),FALSE))</f>
        <v>63809.64</v>
      </c>
      <c r="T1465" s="75">
        <f>AAS!B1465</f>
        <v>1464</v>
      </c>
      <c r="U1465" s="75" t="str">
        <f>AAS!C1465</f>
        <v>USA</v>
      </c>
      <c r="V1465" cm="1">
        <f t="array" ref="V1465">IF(VLOOKUP(U1465,$A$2:$F$198,COLUMN($F:$F),FALSE)=0,NA(),VLOOKUP(U1465,$A$2:$F$198,COLUMN($F:$F),FALSE))</f>
        <v>63809.64</v>
      </c>
    </row>
    <row r="1466" spans="12:22">
      <c r="L1466">
        <f>NAMS!B1466</f>
        <v>1568</v>
      </c>
      <c r="M1466" t="str">
        <f>NAMS!K1466</f>
        <v>Unknown</v>
      </c>
      <c r="N1466" t="e" cm="1">
        <f t="array" ref="N1466">IF(VLOOKUP(M1466,$A$2:$F$198,COLUMN($F:$F),FALSE)=0,NA(),VLOOKUP(M1466,$A$2:$F$198,COLUMN($F:$F),FALSE))</f>
        <v>#N/A</v>
      </c>
      <c r="T1466" s="75">
        <f>AAS!B1466</f>
        <v>1465</v>
      </c>
      <c r="U1466" s="75" t="str">
        <f>AAS!C1466</f>
        <v>USA</v>
      </c>
      <c r="V1466" cm="1">
        <f t="array" ref="V1466">IF(VLOOKUP(U1466,$A$2:$F$198,COLUMN($F:$F),FALSE)=0,NA(),VLOOKUP(U1466,$A$2:$F$198,COLUMN($F:$F),FALSE))</f>
        <v>63809.64</v>
      </c>
    </row>
    <row r="1467" spans="12:22">
      <c r="L1467">
        <f>NAMS!B1467</f>
        <v>1569</v>
      </c>
      <c r="M1467" t="str">
        <f>NAMS!K1467</f>
        <v>South Korea</v>
      </c>
      <c r="N1467" cm="1">
        <f t="array" ref="N1467">IF(VLOOKUP(M1467,$A$2:$F$198,COLUMN($F:$F),FALSE)=0,NA(),VLOOKUP(M1467,$A$2:$F$198,COLUMN($F:$F),FALSE))</f>
        <v>32154.02</v>
      </c>
      <c r="T1467" s="75">
        <f>AAS!B1467</f>
        <v>1466</v>
      </c>
      <c r="U1467" s="75" t="str">
        <f>AAS!C1467</f>
        <v>USA</v>
      </c>
      <c r="V1467" cm="1">
        <f t="array" ref="V1467">IF(VLOOKUP(U1467,$A$2:$F$198,COLUMN($F:$F),FALSE)=0,NA(),VLOOKUP(U1467,$A$2:$F$198,COLUMN($F:$F),FALSE))</f>
        <v>63809.64</v>
      </c>
    </row>
    <row r="1468" spans="12:22">
      <c r="L1468">
        <f>NAMS!B1468</f>
        <v>1570</v>
      </c>
      <c r="M1468" t="str">
        <f>NAMS!K1468</f>
        <v>USA</v>
      </c>
      <c r="N1468" cm="1">
        <f t="array" ref="N1468">IF(VLOOKUP(M1468,$A$2:$F$198,COLUMN($F:$F),FALSE)=0,NA(),VLOOKUP(M1468,$A$2:$F$198,COLUMN($F:$F),FALSE))</f>
        <v>63809.64</v>
      </c>
      <c r="T1468" s="75">
        <f>AAS!B1468</f>
        <v>1467</v>
      </c>
      <c r="U1468" s="75" t="str">
        <f>AAS!C1468</f>
        <v>USA</v>
      </c>
      <c r="V1468" cm="1">
        <f t="array" ref="V1468">IF(VLOOKUP(U1468,$A$2:$F$198,COLUMN($F:$F),FALSE)=0,NA(),VLOOKUP(U1468,$A$2:$F$198,COLUMN($F:$F),FALSE))</f>
        <v>63809.64</v>
      </c>
    </row>
    <row r="1469" spans="12:22">
      <c r="L1469">
        <f>NAMS!B1469</f>
        <v>1571</v>
      </c>
      <c r="M1469" t="str">
        <f>NAMS!K1469</f>
        <v>USA</v>
      </c>
      <c r="N1469" cm="1">
        <f t="array" ref="N1469">IF(VLOOKUP(M1469,$A$2:$F$198,COLUMN($F:$F),FALSE)=0,NA(),VLOOKUP(M1469,$A$2:$F$198,COLUMN($F:$F),FALSE))</f>
        <v>63809.64</v>
      </c>
      <c r="T1469" s="75">
        <f>AAS!B1469</f>
        <v>1468</v>
      </c>
      <c r="U1469" s="75" t="str">
        <f>AAS!C1469</f>
        <v>USA</v>
      </c>
      <c r="V1469" cm="1">
        <f t="array" ref="V1469">IF(VLOOKUP(U1469,$A$2:$F$198,COLUMN($F:$F),FALSE)=0,NA(),VLOOKUP(U1469,$A$2:$F$198,COLUMN($F:$F),FALSE))</f>
        <v>63809.64</v>
      </c>
    </row>
    <row r="1470" spans="12:22">
      <c r="L1470">
        <f>NAMS!B1470</f>
        <v>1572</v>
      </c>
      <c r="M1470" t="str">
        <f>NAMS!K1470</f>
        <v>Unknown</v>
      </c>
      <c r="N1470" t="e" cm="1">
        <f t="array" ref="N1470">IF(VLOOKUP(M1470,$A$2:$F$198,COLUMN($F:$F),FALSE)=0,NA(),VLOOKUP(M1470,$A$2:$F$198,COLUMN($F:$F),FALSE))</f>
        <v>#N/A</v>
      </c>
      <c r="T1470" s="75">
        <f>AAS!B1470</f>
        <v>1469</v>
      </c>
      <c r="U1470" s="75" t="str">
        <f>AAS!C1470</f>
        <v>USA</v>
      </c>
      <c r="V1470" cm="1">
        <f t="array" ref="V1470">IF(VLOOKUP(U1470,$A$2:$F$198,COLUMN($F:$F),FALSE)=0,NA(),VLOOKUP(U1470,$A$2:$F$198,COLUMN($F:$F),FALSE))</f>
        <v>63809.64</v>
      </c>
    </row>
    <row r="1471" spans="12:22">
      <c r="L1471">
        <f>NAMS!B1471</f>
        <v>1573</v>
      </c>
      <c r="M1471" t="str">
        <f>NAMS!K1471</f>
        <v>USA</v>
      </c>
      <c r="N1471" cm="1">
        <f t="array" ref="N1471">IF(VLOOKUP(M1471,$A$2:$F$198,COLUMN($F:$F),FALSE)=0,NA(),VLOOKUP(M1471,$A$2:$F$198,COLUMN($F:$F),FALSE))</f>
        <v>63809.64</v>
      </c>
      <c r="T1471" s="75">
        <f>AAS!B1471</f>
        <v>1470</v>
      </c>
      <c r="U1471" s="75" t="str">
        <f>AAS!C1471</f>
        <v>USA</v>
      </c>
      <c r="V1471" cm="1">
        <f t="array" ref="V1471">IF(VLOOKUP(U1471,$A$2:$F$198,COLUMN($F:$F),FALSE)=0,NA(),VLOOKUP(U1471,$A$2:$F$198,COLUMN($F:$F),FALSE))</f>
        <v>63809.64</v>
      </c>
    </row>
    <row r="1472" spans="12:22">
      <c r="L1472">
        <f>NAMS!B1472</f>
        <v>1574</v>
      </c>
      <c r="M1472" t="str">
        <f>NAMS!K1472</f>
        <v>USA</v>
      </c>
      <c r="N1472" cm="1">
        <f t="array" ref="N1472">IF(VLOOKUP(M1472,$A$2:$F$198,COLUMN($F:$F),FALSE)=0,NA(),VLOOKUP(M1472,$A$2:$F$198,COLUMN($F:$F),FALSE))</f>
        <v>63809.64</v>
      </c>
      <c r="T1472" s="75">
        <f>AAS!B1472</f>
        <v>1471</v>
      </c>
      <c r="U1472" s="75" t="str">
        <f>AAS!C1472</f>
        <v>USA</v>
      </c>
      <c r="V1472" cm="1">
        <f t="array" ref="V1472">IF(VLOOKUP(U1472,$A$2:$F$198,COLUMN($F:$F),FALSE)=0,NA(),VLOOKUP(U1472,$A$2:$F$198,COLUMN($F:$F),FALSE))</f>
        <v>63809.64</v>
      </c>
    </row>
    <row r="1473" spans="12:22">
      <c r="L1473">
        <f>NAMS!B1473</f>
        <v>1575</v>
      </c>
      <c r="M1473" t="str">
        <f>NAMS!K1473</f>
        <v>USA</v>
      </c>
      <c r="N1473" cm="1">
        <f t="array" ref="N1473">IF(VLOOKUP(M1473,$A$2:$F$198,COLUMN($F:$F),FALSE)=0,NA(),VLOOKUP(M1473,$A$2:$F$198,COLUMN($F:$F),FALSE))</f>
        <v>63809.64</v>
      </c>
      <c r="T1473" s="75">
        <f>AAS!B1473</f>
        <v>1472</v>
      </c>
      <c r="U1473" s="75" t="str">
        <f>AAS!C1473</f>
        <v>USA</v>
      </c>
      <c r="V1473" cm="1">
        <f t="array" ref="V1473">IF(VLOOKUP(U1473,$A$2:$F$198,COLUMN($F:$F),FALSE)=0,NA(),VLOOKUP(U1473,$A$2:$F$198,COLUMN($F:$F),FALSE))</f>
        <v>63809.64</v>
      </c>
    </row>
    <row r="1474" spans="12:22">
      <c r="L1474">
        <f>NAMS!B1474</f>
        <v>1576</v>
      </c>
      <c r="M1474" t="str">
        <f>NAMS!K1474</f>
        <v>Saudi Arabia</v>
      </c>
      <c r="N1474" cm="1">
        <f t="array" ref="N1474">IF(VLOOKUP(M1474,$A$2:$F$198,COLUMN($F:$F),FALSE)=0,NA(),VLOOKUP(M1474,$A$2:$F$198,COLUMN($F:$F),FALSE))</f>
        <v>21764.39</v>
      </c>
      <c r="T1474" s="75">
        <f>AAS!B1474</f>
        <v>1473</v>
      </c>
      <c r="U1474" s="75" t="str">
        <f>AAS!C1474</f>
        <v>USA</v>
      </c>
      <c r="V1474" cm="1">
        <f t="array" ref="V1474">IF(VLOOKUP(U1474,$A$2:$F$198,COLUMN($F:$F),FALSE)=0,NA(),VLOOKUP(U1474,$A$2:$F$198,COLUMN($F:$F),FALSE))</f>
        <v>63809.64</v>
      </c>
    </row>
    <row r="1475" spans="12:22">
      <c r="L1475">
        <f>NAMS!B1475</f>
        <v>1577</v>
      </c>
      <c r="M1475" t="str">
        <f>NAMS!K1475</f>
        <v>USA</v>
      </c>
      <c r="N1475" cm="1">
        <f t="array" ref="N1475">IF(VLOOKUP(M1475,$A$2:$F$198,COLUMN($F:$F),FALSE)=0,NA(),VLOOKUP(M1475,$A$2:$F$198,COLUMN($F:$F),FALSE))</f>
        <v>63809.64</v>
      </c>
      <c r="T1475" s="75">
        <f>AAS!B1475</f>
        <v>1474</v>
      </c>
      <c r="U1475" s="75" t="str">
        <f>AAS!C1475</f>
        <v>USA</v>
      </c>
      <c r="V1475" cm="1">
        <f t="array" ref="V1475">IF(VLOOKUP(U1475,$A$2:$F$198,COLUMN($F:$F),FALSE)=0,NA(),VLOOKUP(U1475,$A$2:$F$198,COLUMN($F:$F),FALSE))</f>
        <v>63809.64</v>
      </c>
    </row>
    <row r="1476" spans="12:22">
      <c r="L1476">
        <f>NAMS!B1476</f>
        <v>1578</v>
      </c>
      <c r="M1476" t="str">
        <f>NAMS!K1476</f>
        <v>USA</v>
      </c>
      <c r="N1476" cm="1">
        <f t="array" ref="N1476">IF(VLOOKUP(M1476,$A$2:$F$198,COLUMN($F:$F),FALSE)=0,NA(),VLOOKUP(M1476,$A$2:$F$198,COLUMN($F:$F),FALSE))</f>
        <v>63809.64</v>
      </c>
      <c r="T1476" s="75">
        <f>AAS!B1476</f>
        <v>1475</v>
      </c>
      <c r="U1476" s="75" t="str">
        <f>AAS!C1476</f>
        <v>USA</v>
      </c>
      <c r="V1476" cm="1">
        <f t="array" ref="V1476">IF(VLOOKUP(U1476,$A$2:$F$198,COLUMN($F:$F),FALSE)=0,NA(),VLOOKUP(U1476,$A$2:$F$198,COLUMN($F:$F),FALSE))</f>
        <v>63809.64</v>
      </c>
    </row>
    <row r="1477" spans="12:22">
      <c r="L1477">
        <f>NAMS!B1477</f>
        <v>1579</v>
      </c>
      <c r="M1477" t="str">
        <f>NAMS!K1477</f>
        <v>USA</v>
      </c>
      <c r="N1477" cm="1">
        <f t="array" ref="N1477">IF(VLOOKUP(M1477,$A$2:$F$198,COLUMN($F:$F),FALSE)=0,NA(),VLOOKUP(M1477,$A$2:$F$198,COLUMN($F:$F),FALSE))</f>
        <v>63809.64</v>
      </c>
      <c r="T1477" s="75">
        <f>AAS!B1477</f>
        <v>1476</v>
      </c>
      <c r="U1477" s="75" t="str">
        <f>AAS!C1477</f>
        <v>USA</v>
      </c>
      <c r="V1477" cm="1">
        <f t="array" ref="V1477">IF(VLOOKUP(U1477,$A$2:$F$198,COLUMN($F:$F),FALSE)=0,NA(),VLOOKUP(U1477,$A$2:$F$198,COLUMN($F:$F),FALSE))</f>
        <v>63809.64</v>
      </c>
    </row>
    <row r="1478" spans="12:22">
      <c r="L1478">
        <f>NAMS!B1478</f>
        <v>1580</v>
      </c>
      <c r="M1478" t="str">
        <f>NAMS!K1478</f>
        <v>Saudi Arabia</v>
      </c>
      <c r="N1478" cm="1">
        <f t="array" ref="N1478">IF(VLOOKUP(M1478,$A$2:$F$198,COLUMN($F:$F),FALSE)=0,NA(),VLOOKUP(M1478,$A$2:$F$198,COLUMN($F:$F),FALSE))</f>
        <v>21764.39</v>
      </c>
      <c r="T1478" s="75">
        <f>AAS!B1478</f>
        <v>1477</v>
      </c>
      <c r="U1478" s="75" t="str">
        <f>AAS!C1478</f>
        <v>Unknown</v>
      </c>
      <c r="V1478" t="e" cm="1">
        <f t="array" ref="V1478">IF(VLOOKUP(U1478,$A$2:$F$198,COLUMN($F:$F),FALSE)=0,NA(),VLOOKUP(U1478,$A$2:$F$198,COLUMN($F:$F),FALSE))</f>
        <v>#N/A</v>
      </c>
    </row>
    <row r="1479" spans="12:22">
      <c r="L1479">
        <f>NAMS!B1479</f>
        <v>1581</v>
      </c>
      <c r="M1479" t="str">
        <f>NAMS!K1479</f>
        <v>Japan</v>
      </c>
      <c r="N1479" cm="1">
        <f t="array" ref="N1479">IF(VLOOKUP(M1479,$A$2:$F$198,COLUMN($F:$F),FALSE)=0,NA(),VLOOKUP(M1479,$A$2:$F$198,COLUMN($F:$F),FALSE))</f>
        <v>41314.410000000003</v>
      </c>
      <c r="T1479" s="75">
        <f>AAS!B1479</f>
        <v>1478</v>
      </c>
      <c r="U1479" s="75" t="str">
        <f>AAS!C1479</f>
        <v>Unknown</v>
      </c>
      <c r="V1479" t="e" cm="1">
        <f t="array" ref="V1479">IF(VLOOKUP(U1479,$A$2:$F$198,COLUMN($F:$F),FALSE)=0,NA(),VLOOKUP(U1479,$A$2:$F$198,COLUMN($F:$F),FALSE))</f>
        <v>#N/A</v>
      </c>
    </row>
    <row r="1480" spans="12:22">
      <c r="L1480">
        <f>NAMS!B1480</f>
        <v>1582</v>
      </c>
      <c r="M1480" t="str">
        <f>NAMS!K1480</f>
        <v>USA</v>
      </c>
      <c r="N1480" cm="1">
        <f t="array" ref="N1480">IF(VLOOKUP(M1480,$A$2:$F$198,COLUMN($F:$F),FALSE)=0,NA(),VLOOKUP(M1480,$A$2:$F$198,COLUMN($F:$F),FALSE))</f>
        <v>63809.64</v>
      </c>
      <c r="T1480" s="75">
        <f>AAS!B1480</f>
        <v>1479</v>
      </c>
      <c r="U1480" s="75" t="str">
        <f>AAS!C1480</f>
        <v>USA</v>
      </c>
      <c r="V1480" cm="1">
        <f t="array" ref="V1480">IF(VLOOKUP(U1480,$A$2:$F$198,COLUMN($F:$F),FALSE)=0,NA(),VLOOKUP(U1480,$A$2:$F$198,COLUMN($F:$F),FALSE))</f>
        <v>63809.64</v>
      </c>
    </row>
    <row r="1481" spans="12:22">
      <c r="L1481">
        <f>NAMS!B1481</f>
        <v>1583</v>
      </c>
      <c r="M1481" t="str">
        <f>NAMS!K1481</f>
        <v>USA</v>
      </c>
      <c r="N1481" cm="1">
        <f t="array" ref="N1481">IF(VLOOKUP(M1481,$A$2:$F$198,COLUMN($F:$F),FALSE)=0,NA(),VLOOKUP(M1481,$A$2:$F$198,COLUMN($F:$F),FALSE))</f>
        <v>63809.64</v>
      </c>
      <c r="T1481" s="75">
        <f>AAS!B1481</f>
        <v>1480</v>
      </c>
      <c r="U1481" s="75" t="str">
        <f>AAS!C1481</f>
        <v>USA</v>
      </c>
      <c r="V1481" cm="1">
        <f t="array" ref="V1481">IF(VLOOKUP(U1481,$A$2:$F$198,COLUMN($F:$F),FALSE)=0,NA(),VLOOKUP(U1481,$A$2:$F$198,COLUMN($F:$F),FALSE))</f>
        <v>63809.64</v>
      </c>
    </row>
    <row r="1482" spans="12:22">
      <c r="L1482">
        <f>NAMS!B1482</f>
        <v>1584</v>
      </c>
      <c r="M1482" t="str">
        <f>NAMS!K1482</f>
        <v>USA</v>
      </c>
      <c r="N1482" cm="1">
        <f t="array" ref="N1482">IF(VLOOKUP(M1482,$A$2:$F$198,COLUMN($F:$F),FALSE)=0,NA(),VLOOKUP(M1482,$A$2:$F$198,COLUMN($F:$F),FALSE))</f>
        <v>63809.64</v>
      </c>
      <c r="T1482" s="75">
        <f>AAS!B1482</f>
        <v>1481</v>
      </c>
      <c r="U1482" s="75" t="str">
        <f>AAS!C1482</f>
        <v>USA</v>
      </c>
      <c r="V1482" cm="1">
        <f t="array" ref="V1482">IF(VLOOKUP(U1482,$A$2:$F$198,COLUMN($F:$F),FALSE)=0,NA(),VLOOKUP(U1482,$A$2:$F$198,COLUMN($F:$F),FALSE))</f>
        <v>63809.64</v>
      </c>
    </row>
    <row r="1483" spans="12:22">
      <c r="L1483">
        <f>NAMS!B1483</f>
        <v>1585</v>
      </c>
      <c r="M1483" t="str">
        <f>NAMS!K1483</f>
        <v>USA</v>
      </c>
      <c r="N1483" cm="1">
        <f t="array" ref="N1483">IF(VLOOKUP(M1483,$A$2:$F$198,COLUMN($F:$F),FALSE)=0,NA(),VLOOKUP(M1483,$A$2:$F$198,COLUMN($F:$F),FALSE))</f>
        <v>63809.64</v>
      </c>
      <c r="T1483" s="75">
        <f>AAS!B1483</f>
        <v>1482</v>
      </c>
      <c r="U1483" s="75" t="str">
        <f>AAS!C1483</f>
        <v>USA</v>
      </c>
      <c r="V1483" cm="1">
        <f t="array" ref="V1483">IF(VLOOKUP(U1483,$A$2:$F$198,COLUMN($F:$F),FALSE)=0,NA(),VLOOKUP(U1483,$A$2:$F$198,COLUMN($F:$F),FALSE))</f>
        <v>63809.64</v>
      </c>
    </row>
    <row r="1484" spans="12:22">
      <c r="L1484">
        <f>NAMS!B1484</f>
        <v>1586</v>
      </c>
      <c r="M1484" t="str">
        <f>NAMS!K1484</f>
        <v>USA</v>
      </c>
      <c r="N1484" cm="1">
        <f t="array" ref="N1484">IF(VLOOKUP(M1484,$A$2:$F$198,COLUMN($F:$F),FALSE)=0,NA(),VLOOKUP(M1484,$A$2:$F$198,COLUMN($F:$F),FALSE))</f>
        <v>63809.64</v>
      </c>
      <c r="T1484" s="75">
        <f>AAS!B1484</f>
        <v>1483</v>
      </c>
      <c r="U1484" s="75" t="str">
        <f>AAS!C1484</f>
        <v>Unknown</v>
      </c>
      <c r="V1484" t="e" cm="1">
        <f t="array" ref="V1484">IF(VLOOKUP(U1484,$A$2:$F$198,COLUMN($F:$F),FALSE)=0,NA(),VLOOKUP(U1484,$A$2:$F$198,COLUMN($F:$F),FALSE))</f>
        <v>#N/A</v>
      </c>
    </row>
    <row r="1485" spans="12:22">
      <c r="L1485">
        <f>NAMS!B1485</f>
        <v>1587</v>
      </c>
      <c r="M1485" t="str">
        <f>NAMS!K1485</f>
        <v>USA</v>
      </c>
      <c r="N1485" cm="1">
        <f t="array" ref="N1485">IF(VLOOKUP(M1485,$A$2:$F$198,COLUMN($F:$F),FALSE)=0,NA(),VLOOKUP(M1485,$A$2:$F$198,COLUMN($F:$F),FALSE))</f>
        <v>63809.64</v>
      </c>
      <c r="T1485" s="75">
        <f>AAS!B1485</f>
        <v>1484</v>
      </c>
      <c r="U1485" s="75" t="str">
        <f>AAS!C1485</f>
        <v>USA</v>
      </c>
      <c r="V1485" cm="1">
        <f t="array" ref="V1485">IF(VLOOKUP(U1485,$A$2:$F$198,COLUMN($F:$F),FALSE)=0,NA(),VLOOKUP(U1485,$A$2:$F$198,COLUMN($F:$F),FALSE))</f>
        <v>63809.64</v>
      </c>
    </row>
    <row r="1486" spans="12:22">
      <c r="L1486">
        <f>NAMS!B1486</f>
        <v>1588</v>
      </c>
      <c r="M1486" t="str">
        <f>NAMS!K1486</f>
        <v>Saudi Arabia</v>
      </c>
      <c r="N1486" cm="1">
        <f t="array" ref="N1486">IF(VLOOKUP(M1486,$A$2:$F$198,COLUMN($F:$F),FALSE)=0,NA(),VLOOKUP(M1486,$A$2:$F$198,COLUMN($F:$F),FALSE))</f>
        <v>21764.39</v>
      </c>
      <c r="T1486" s="75">
        <f>AAS!B1486</f>
        <v>1485</v>
      </c>
      <c r="U1486" s="75" t="str">
        <f>AAS!C1486</f>
        <v>USA</v>
      </c>
      <c r="V1486" cm="1">
        <f t="array" ref="V1486">IF(VLOOKUP(U1486,$A$2:$F$198,COLUMN($F:$F),FALSE)=0,NA(),VLOOKUP(U1486,$A$2:$F$198,COLUMN($F:$F),FALSE))</f>
        <v>63809.64</v>
      </c>
    </row>
    <row r="1487" spans="12:22">
      <c r="L1487">
        <f>NAMS!B1487</f>
        <v>1589</v>
      </c>
      <c r="M1487" t="str">
        <f>NAMS!K1487</f>
        <v>USA</v>
      </c>
      <c r="N1487" cm="1">
        <f t="array" ref="N1487">IF(VLOOKUP(M1487,$A$2:$F$198,COLUMN($F:$F),FALSE)=0,NA(),VLOOKUP(M1487,$A$2:$F$198,COLUMN($F:$F),FALSE))</f>
        <v>63809.64</v>
      </c>
      <c r="T1487" s="75">
        <f>AAS!B1487</f>
        <v>1486</v>
      </c>
      <c r="U1487" s="75" t="str">
        <f>AAS!C1487</f>
        <v>USA</v>
      </c>
      <c r="V1487" cm="1">
        <f t="array" ref="V1487">IF(VLOOKUP(U1487,$A$2:$F$198,COLUMN($F:$F),FALSE)=0,NA(),VLOOKUP(U1487,$A$2:$F$198,COLUMN($F:$F),FALSE))</f>
        <v>63809.64</v>
      </c>
    </row>
    <row r="1488" spans="12:22">
      <c r="L1488">
        <f>NAMS!B1488</f>
        <v>1590</v>
      </c>
      <c r="M1488" t="str">
        <f>NAMS!K1488</f>
        <v>USA</v>
      </c>
      <c r="N1488" cm="1">
        <f t="array" ref="N1488">IF(VLOOKUP(M1488,$A$2:$F$198,COLUMN($F:$F),FALSE)=0,NA(),VLOOKUP(M1488,$A$2:$F$198,COLUMN($F:$F),FALSE))</f>
        <v>63809.64</v>
      </c>
      <c r="T1488" s="75">
        <f>AAS!B1488</f>
        <v>1487</v>
      </c>
      <c r="U1488" s="75" t="str">
        <f>AAS!C1488</f>
        <v>Colombia</v>
      </c>
      <c r="V1488" cm="1">
        <f t="array" ref="V1488">IF(VLOOKUP(U1488,$A$2:$F$198,COLUMN($F:$F),FALSE)=0,NA(),VLOOKUP(U1488,$A$2:$F$198,COLUMN($F:$F),FALSE))</f>
        <v>6766.95</v>
      </c>
    </row>
    <row r="1489" spans="12:22">
      <c r="L1489">
        <f>NAMS!B1489</f>
        <v>1591</v>
      </c>
      <c r="M1489" t="str">
        <f>NAMS!K1489</f>
        <v>USA</v>
      </c>
      <c r="N1489" cm="1">
        <f t="array" ref="N1489">IF(VLOOKUP(M1489,$A$2:$F$198,COLUMN($F:$F),FALSE)=0,NA(),VLOOKUP(M1489,$A$2:$F$198,COLUMN($F:$F),FALSE))</f>
        <v>63809.64</v>
      </c>
      <c r="T1489" s="75">
        <f>AAS!B1489</f>
        <v>1488</v>
      </c>
      <c r="U1489" s="75" t="str">
        <f>AAS!C1489</f>
        <v>USA</v>
      </c>
      <c r="V1489" cm="1">
        <f t="array" ref="V1489">IF(VLOOKUP(U1489,$A$2:$F$198,COLUMN($F:$F),FALSE)=0,NA(),VLOOKUP(U1489,$A$2:$F$198,COLUMN($F:$F),FALSE))</f>
        <v>63809.64</v>
      </c>
    </row>
    <row r="1490" spans="12:22">
      <c r="L1490">
        <f>NAMS!B1490</f>
        <v>1592</v>
      </c>
      <c r="M1490" t="str">
        <f>NAMS!K1490</f>
        <v>USA</v>
      </c>
      <c r="N1490" cm="1">
        <f t="array" ref="N1490">IF(VLOOKUP(M1490,$A$2:$F$198,COLUMN($F:$F),FALSE)=0,NA(),VLOOKUP(M1490,$A$2:$F$198,COLUMN($F:$F),FALSE))</f>
        <v>63809.64</v>
      </c>
      <c r="T1490" s="75">
        <f>AAS!B1490</f>
        <v>1489</v>
      </c>
      <c r="U1490" s="75" t="str">
        <f>AAS!C1490</f>
        <v>USA</v>
      </c>
      <c r="V1490" cm="1">
        <f t="array" ref="V1490">IF(VLOOKUP(U1490,$A$2:$F$198,COLUMN($F:$F),FALSE)=0,NA(),VLOOKUP(U1490,$A$2:$F$198,COLUMN($F:$F),FALSE))</f>
        <v>63809.64</v>
      </c>
    </row>
    <row r="1491" spans="12:22">
      <c r="L1491">
        <f>NAMS!B1491</f>
        <v>1593</v>
      </c>
      <c r="M1491" t="str">
        <f>NAMS!K1491</f>
        <v>Saudi Arabia</v>
      </c>
      <c r="N1491" cm="1">
        <f t="array" ref="N1491">IF(VLOOKUP(M1491,$A$2:$F$198,COLUMN($F:$F),FALSE)=0,NA(),VLOOKUP(M1491,$A$2:$F$198,COLUMN($F:$F),FALSE))</f>
        <v>21764.39</v>
      </c>
      <c r="T1491" s="75">
        <f>AAS!B1491</f>
        <v>1490</v>
      </c>
      <c r="U1491" s="75" t="str">
        <f>AAS!C1491</f>
        <v>Unknown</v>
      </c>
      <c r="V1491" t="e" cm="1">
        <f t="array" ref="V1491">IF(VLOOKUP(U1491,$A$2:$F$198,COLUMN($F:$F),FALSE)=0,NA(),VLOOKUP(U1491,$A$2:$F$198,COLUMN($F:$F),FALSE))</f>
        <v>#N/A</v>
      </c>
    </row>
    <row r="1492" spans="12:22">
      <c r="L1492">
        <f>NAMS!B1492</f>
        <v>1594</v>
      </c>
      <c r="M1492" t="str">
        <f>NAMS!K1492</f>
        <v>USA</v>
      </c>
      <c r="N1492" cm="1">
        <f t="array" ref="N1492">IF(VLOOKUP(M1492,$A$2:$F$198,COLUMN($F:$F),FALSE)=0,NA(),VLOOKUP(M1492,$A$2:$F$198,COLUMN($F:$F),FALSE))</f>
        <v>63809.64</v>
      </c>
      <c r="T1492" s="75">
        <f>AAS!B1492</f>
        <v>1491</v>
      </c>
      <c r="U1492" s="75" t="str">
        <f>AAS!C1492</f>
        <v>Unknown</v>
      </c>
      <c r="V1492" t="e" cm="1">
        <f t="array" ref="V1492">IF(VLOOKUP(U1492,$A$2:$F$198,COLUMN($F:$F),FALSE)=0,NA(),VLOOKUP(U1492,$A$2:$F$198,COLUMN($F:$F),FALSE))</f>
        <v>#N/A</v>
      </c>
    </row>
    <row r="1493" spans="12:22">
      <c r="L1493">
        <f>NAMS!B1493</f>
        <v>1595</v>
      </c>
      <c r="M1493" t="str">
        <f>NAMS!K1493</f>
        <v>USA</v>
      </c>
      <c r="N1493" cm="1">
        <f t="array" ref="N1493">IF(VLOOKUP(M1493,$A$2:$F$198,COLUMN($F:$F),FALSE)=0,NA(),VLOOKUP(M1493,$A$2:$F$198,COLUMN($F:$F),FALSE))</f>
        <v>63809.64</v>
      </c>
      <c r="T1493" s="75">
        <f>AAS!B1493</f>
        <v>1492</v>
      </c>
      <c r="U1493" s="75" t="str">
        <f>AAS!C1493</f>
        <v>USA</v>
      </c>
      <c r="V1493" cm="1">
        <f t="array" ref="V1493">IF(VLOOKUP(U1493,$A$2:$F$198,COLUMN($F:$F),FALSE)=0,NA(),VLOOKUP(U1493,$A$2:$F$198,COLUMN($F:$F),FALSE))</f>
        <v>63809.64</v>
      </c>
    </row>
    <row r="1494" spans="12:22">
      <c r="L1494">
        <f>NAMS!B1494</f>
        <v>1596</v>
      </c>
      <c r="M1494" t="str">
        <f>NAMS!K1494</f>
        <v>USA</v>
      </c>
      <c r="N1494" cm="1">
        <f t="array" ref="N1494">IF(VLOOKUP(M1494,$A$2:$F$198,COLUMN($F:$F),FALSE)=0,NA(),VLOOKUP(M1494,$A$2:$F$198,COLUMN($F:$F),FALSE))</f>
        <v>63809.64</v>
      </c>
      <c r="T1494" s="75">
        <f>AAS!B1494</f>
        <v>1493</v>
      </c>
      <c r="U1494" s="75" t="str">
        <f>AAS!C1494</f>
        <v>United Kingdom</v>
      </c>
      <c r="V1494" cm="1">
        <f t="array" ref="V1494">IF(VLOOKUP(U1494,$A$2:$F$198,COLUMN($F:$F),FALSE)=0,NA(),VLOOKUP(U1494,$A$2:$F$198,COLUMN($F:$F),FALSE))</f>
        <v>40800.480000000003</v>
      </c>
    </row>
    <row r="1495" spans="12:22">
      <c r="L1495">
        <f>NAMS!B1495</f>
        <v>1597</v>
      </c>
      <c r="M1495" t="str">
        <f>NAMS!K1495</f>
        <v>USA</v>
      </c>
      <c r="N1495" cm="1">
        <f t="array" ref="N1495">IF(VLOOKUP(M1495,$A$2:$F$198,COLUMN($F:$F),FALSE)=0,NA(),VLOOKUP(M1495,$A$2:$F$198,COLUMN($F:$F),FALSE))</f>
        <v>63809.64</v>
      </c>
      <c r="T1495" s="75">
        <f>AAS!B1495</f>
        <v>1494</v>
      </c>
      <c r="U1495" s="75" t="str">
        <f>AAS!C1495</f>
        <v>USA</v>
      </c>
      <c r="V1495" cm="1">
        <f t="array" ref="V1495">IF(VLOOKUP(U1495,$A$2:$F$198,COLUMN($F:$F),FALSE)=0,NA(),VLOOKUP(U1495,$A$2:$F$198,COLUMN($F:$F),FALSE))</f>
        <v>63809.64</v>
      </c>
    </row>
    <row r="1496" spans="12:22">
      <c r="L1496">
        <f>NAMS!B1496</f>
        <v>1598</v>
      </c>
      <c r="M1496" t="str">
        <f>NAMS!K1496</f>
        <v>USA</v>
      </c>
      <c r="N1496" cm="1">
        <f t="array" ref="N1496">IF(VLOOKUP(M1496,$A$2:$F$198,COLUMN($F:$F),FALSE)=0,NA(),VLOOKUP(M1496,$A$2:$F$198,COLUMN($F:$F),FALSE))</f>
        <v>63809.64</v>
      </c>
      <c r="T1496" s="75">
        <f>AAS!B1496</f>
        <v>1495</v>
      </c>
      <c r="U1496" s="75" t="str">
        <f>AAS!C1496</f>
        <v>Unknown</v>
      </c>
      <c r="V1496" t="e" cm="1">
        <f t="array" ref="V1496">IF(VLOOKUP(U1496,$A$2:$F$198,COLUMN($F:$F),FALSE)=0,NA(),VLOOKUP(U1496,$A$2:$F$198,COLUMN($F:$F),FALSE))</f>
        <v>#N/A</v>
      </c>
    </row>
    <row r="1497" spans="12:22">
      <c r="L1497">
        <f>NAMS!B1497</f>
        <v>1599</v>
      </c>
      <c r="M1497" t="str">
        <f>NAMS!K1497</f>
        <v>USA</v>
      </c>
      <c r="N1497" cm="1">
        <f t="array" ref="N1497">IF(VLOOKUP(M1497,$A$2:$F$198,COLUMN($F:$F),FALSE)=0,NA(),VLOOKUP(M1497,$A$2:$F$198,COLUMN($F:$F),FALSE))</f>
        <v>63809.64</v>
      </c>
      <c r="T1497" s="75">
        <f>AAS!B1497</f>
        <v>1496</v>
      </c>
      <c r="U1497" s="75" t="str">
        <f>AAS!C1497</f>
        <v>Unknown</v>
      </c>
      <c r="V1497" t="e" cm="1">
        <f t="array" ref="V1497">IF(VLOOKUP(U1497,$A$2:$F$198,COLUMN($F:$F),FALSE)=0,NA(),VLOOKUP(U1497,$A$2:$F$198,COLUMN($F:$F),FALSE))</f>
        <v>#N/A</v>
      </c>
    </row>
    <row r="1498" spans="12:22">
      <c r="L1498">
        <f>NAMS!B1498</f>
        <v>1600</v>
      </c>
      <c r="M1498" t="str">
        <f>NAMS!K1498</f>
        <v>USA</v>
      </c>
      <c r="N1498" cm="1">
        <f t="array" ref="N1498">IF(VLOOKUP(M1498,$A$2:$F$198,COLUMN($F:$F),FALSE)=0,NA(),VLOOKUP(M1498,$A$2:$F$198,COLUMN($F:$F),FALSE))</f>
        <v>63809.64</v>
      </c>
      <c r="T1498" s="75">
        <f>AAS!B1498</f>
        <v>1497</v>
      </c>
      <c r="U1498" s="75" t="str">
        <f>AAS!C1498</f>
        <v>Unknown</v>
      </c>
      <c r="V1498" t="e" cm="1">
        <f t="array" ref="V1498">IF(VLOOKUP(U1498,$A$2:$F$198,COLUMN($F:$F),FALSE)=0,NA(),VLOOKUP(U1498,$A$2:$F$198,COLUMN($F:$F),FALSE))</f>
        <v>#N/A</v>
      </c>
    </row>
    <row r="1499" spans="12:22">
      <c r="L1499">
        <f>NAMS!B1499</f>
        <v>1601</v>
      </c>
      <c r="M1499" t="str">
        <f>NAMS!K1499</f>
        <v>Spain</v>
      </c>
      <c r="N1499" cm="1">
        <f t="array" ref="N1499">IF(VLOOKUP(M1499,$A$2:$F$198,COLUMN($F:$F),FALSE)=0,NA(),VLOOKUP(M1499,$A$2:$F$198,COLUMN($F:$F),FALSE))</f>
        <v>32023.79</v>
      </c>
      <c r="T1499" s="75">
        <f>AAS!B1499</f>
        <v>1498</v>
      </c>
      <c r="U1499" s="75" t="str">
        <f>AAS!C1499</f>
        <v>Unknown</v>
      </c>
      <c r="V1499" t="e" cm="1">
        <f t="array" ref="V1499">IF(VLOOKUP(U1499,$A$2:$F$198,COLUMN($F:$F),FALSE)=0,NA(),VLOOKUP(U1499,$A$2:$F$198,COLUMN($F:$F),FALSE))</f>
        <v>#N/A</v>
      </c>
    </row>
    <row r="1500" spans="12:22">
      <c r="L1500">
        <f>NAMS!B1500</f>
        <v>1602</v>
      </c>
      <c r="M1500" t="str">
        <f>NAMS!K1500</f>
        <v>Canada</v>
      </c>
      <c r="N1500" cm="1">
        <f t="array" ref="N1500">IF(VLOOKUP(M1500,$A$2:$F$198,COLUMN($F:$F),FALSE)=0,NA(),VLOOKUP(M1500,$A$2:$F$198,COLUMN($F:$F),FALSE))</f>
        <v>49196.49</v>
      </c>
      <c r="T1500" s="75">
        <f>AAS!B1500</f>
        <v>1499</v>
      </c>
      <c r="U1500" s="75" t="str">
        <f>AAS!C1500</f>
        <v>Unknown</v>
      </c>
      <c r="V1500" t="e" cm="1">
        <f t="array" ref="V1500">IF(VLOOKUP(U1500,$A$2:$F$198,COLUMN($F:$F),FALSE)=0,NA(),VLOOKUP(U1500,$A$2:$F$198,COLUMN($F:$F),FALSE))</f>
        <v>#N/A</v>
      </c>
    </row>
    <row r="1501" spans="12:22">
      <c r="L1501">
        <f>NAMS!B1501</f>
        <v>1603</v>
      </c>
      <c r="M1501" t="str">
        <f>NAMS!K1501</f>
        <v>USA</v>
      </c>
      <c r="N1501" cm="1">
        <f t="array" ref="N1501">IF(VLOOKUP(M1501,$A$2:$F$198,COLUMN($F:$F),FALSE)=0,NA(),VLOOKUP(M1501,$A$2:$F$198,COLUMN($F:$F),FALSE))</f>
        <v>63809.64</v>
      </c>
      <c r="T1501" s="75">
        <f>AAS!B1501</f>
        <v>1500</v>
      </c>
      <c r="U1501" s="75" t="str">
        <f>AAS!C1501</f>
        <v>Unknown</v>
      </c>
      <c r="V1501" t="e" cm="1">
        <f t="array" ref="V1501">IF(VLOOKUP(U1501,$A$2:$F$198,COLUMN($F:$F),FALSE)=0,NA(),VLOOKUP(U1501,$A$2:$F$198,COLUMN($F:$F),FALSE))</f>
        <v>#N/A</v>
      </c>
    </row>
    <row r="1502" spans="12:22">
      <c r="L1502">
        <f>NAMS!B1502</f>
        <v>1604</v>
      </c>
      <c r="M1502" t="str">
        <f>NAMS!K1502</f>
        <v>USA</v>
      </c>
      <c r="N1502" cm="1">
        <f t="array" ref="N1502">IF(VLOOKUP(M1502,$A$2:$F$198,COLUMN($F:$F),FALSE)=0,NA(),VLOOKUP(M1502,$A$2:$F$198,COLUMN($F:$F),FALSE))</f>
        <v>63809.64</v>
      </c>
      <c r="T1502" s="75">
        <f>AAS!B1502</f>
        <v>1501</v>
      </c>
      <c r="U1502" s="75" t="str">
        <f>AAS!C1502</f>
        <v>Unknown</v>
      </c>
      <c r="V1502" t="e" cm="1">
        <f t="array" ref="V1502">IF(VLOOKUP(U1502,$A$2:$F$198,COLUMN($F:$F),FALSE)=0,NA(),VLOOKUP(U1502,$A$2:$F$198,COLUMN($F:$F),FALSE))</f>
        <v>#N/A</v>
      </c>
    </row>
    <row r="1503" spans="12:22">
      <c r="L1503">
        <f>NAMS!B1503</f>
        <v>1605</v>
      </c>
      <c r="M1503" t="str">
        <f>NAMS!K1503</f>
        <v>USA</v>
      </c>
      <c r="N1503" cm="1">
        <f t="array" ref="N1503">IF(VLOOKUP(M1503,$A$2:$F$198,COLUMN($F:$F),FALSE)=0,NA(),VLOOKUP(M1503,$A$2:$F$198,COLUMN($F:$F),FALSE))</f>
        <v>63809.64</v>
      </c>
      <c r="T1503" s="75">
        <f>AAS!B1503</f>
        <v>1502</v>
      </c>
      <c r="U1503" s="75" t="str">
        <f>AAS!C1503</f>
        <v>Unknown</v>
      </c>
      <c r="V1503" t="e" cm="1">
        <f t="array" ref="V1503">IF(VLOOKUP(U1503,$A$2:$F$198,COLUMN($F:$F),FALSE)=0,NA(),VLOOKUP(U1503,$A$2:$F$198,COLUMN($F:$F),FALSE))</f>
        <v>#N/A</v>
      </c>
    </row>
    <row r="1504" spans="12:22">
      <c r="L1504">
        <f>NAMS!B1504</f>
        <v>1606</v>
      </c>
      <c r="M1504" t="str">
        <f>NAMS!K1504</f>
        <v>Italy</v>
      </c>
      <c r="N1504" cm="1">
        <f t="array" ref="N1504">IF(VLOOKUP(M1504,$A$2:$F$198,COLUMN($F:$F),FALSE)=0,NA(),VLOOKUP(M1504,$A$2:$F$198,COLUMN($F:$F),FALSE))</f>
        <v>34671.17</v>
      </c>
      <c r="T1504" s="75">
        <f>AAS!B1504</f>
        <v>1503</v>
      </c>
      <c r="U1504" s="75" t="str">
        <f>AAS!C1504</f>
        <v>USA</v>
      </c>
      <c r="V1504" cm="1">
        <f t="array" ref="V1504">IF(VLOOKUP(U1504,$A$2:$F$198,COLUMN($F:$F),FALSE)=0,NA(),VLOOKUP(U1504,$A$2:$F$198,COLUMN($F:$F),FALSE))</f>
        <v>63809.64</v>
      </c>
    </row>
    <row r="1505" spans="12:22">
      <c r="L1505">
        <f>NAMS!B1505</f>
        <v>1607</v>
      </c>
      <c r="M1505" t="str">
        <f>NAMS!K1505</f>
        <v>USA</v>
      </c>
      <c r="N1505" cm="1">
        <f t="array" ref="N1505">IF(VLOOKUP(M1505,$A$2:$F$198,COLUMN($F:$F),FALSE)=0,NA(),VLOOKUP(M1505,$A$2:$F$198,COLUMN($F:$F),FALSE))</f>
        <v>63809.64</v>
      </c>
      <c r="T1505" s="75">
        <f>AAS!B1505</f>
        <v>1504</v>
      </c>
      <c r="U1505" s="75" t="str">
        <f>AAS!C1505</f>
        <v>USA</v>
      </c>
      <c r="V1505" cm="1">
        <f t="array" ref="V1505">IF(VLOOKUP(U1505,$A$2:$F$198,COLUMN($F:$F),FALSE)=0,NA(),VLOOKUP(U1505,$A$2:$F$198,COLUMN($F:$F),FALSE))</f>
        <v>63809.64</v>
      </c>
    </row>
    <row r="1506" spans="12:22">
      <c r="L1506">
        <f>NAMS!B1506</f>
        <v>1608</v>
      </c>
      <c r="M1506" t="str">
        <f>NAMS!K1506</f>
        <v>USA</v>
      </c>
      <c r="N1506" cm="1">
        <f t="array" ref="N1506">IF(VLOOKUP(M1506,$A$2:$F$198,COLUMN($F:$F),FALSE)=0,NA(),VLOOKUP(M1506,$A$2:$F$198,COLUMN($F:$F),FALSE))</f>
        <v>63809.64</v>
      </c>
      <c r="T1506" s="75">
        <f>AAS!B1506</f>
        <v>1505</v>
      </c>
      <c r="U1506" s="75" t="str">
        <f>AAS!C1506</f>
        <v>USA</v>
      </c>
      <c r="V1506" cm="1">
        <f t="array" ref="V1506">IF(VLOOKUP(U1506,$A$2:$F$198,COLUMN($F:$F),FALSE)=0,NA(),VLOOKUP(U1506,$A$2:$F$198,COLUMN($F:$F),FALSE))</f>
        <v>63809.64</v>
      </c>
    </row>
    <row r="1507" spans="12:22">
      <c r="L1507">
        <f>NAMS!B1507</f>
        <v>1609</v>
      </c>
      <c r="M1507" t="str">
        <f>NAMS!K1507</f>
        <v>USA</v>
      </c>
      <c r="N1507" cm="1">
        <f t="array" ref="N1507">IF(VLOOKUP(M1507,$A$2:$F$198,COLUMN($F:$F),FALSE)=0,NA(),VLOOKUP(M1507,$A$2:$F$198,COLUMN($F:$F),FALSE))</f>
        <v>63809.64</v>
      </c>
      <c r="T1507" s="75">
        <f>AAS!B1507</f>
        <v>1506</v>
      </c>
      <c r="U1507" s="75" t="str">
        <f>AAS!C1507</f>
        <v>USA</v>
      </c>
      <c r="V1507" cm="1">
        <f t="array" ref="V1507">IF(VLOOKUP(U1507,$A$2:$F$198,COLUMN($F:$F),FALSE)=0,NA(),VLOOKUP(U1507,$A$2:$F$198,COLUMN($F:$F),FALSE))</f>
        <v>63809.64</v>
      </c>
    </row>
    <row r="1508" spans="12:22">
      <c r="L1508">
        <f>NAMS!B1508</f>
        <v>1610</v>
      </c>
      <c r="M1508" t="str">
        <f>NAMS!K1508</f>
        <v>USA</v>
      </c>
      <c r="N1508" cm="1">
        <f t="array" ref="N1508">IF(VLOOKUP(M1508,$A$2:$F$198,COLUMN($F:$F),FALSE)=0,NA(),VLOOKUP(M1508,$A$2:$F$198,COLUMN($F:$F),FALSE))</f>
        <v>63809.64</v>
      </c>
      <c r="T1508" s="75">
        <f>AAS!B1508</f>
        <v>1507</v>
      </c>
      <c r="U1508" s="75" t="str">
        <f>AAS!C1508</f>
        <v>USA</v>
      </c>
      <c r="V1508" cm="1">
        <f t="array" ref="V1508">IF(VLOOKUP(U1508,$A$2:$F$198,COLUMN($F:$F),FALSE)=0,NA(),VLOOKUP(U1508,$A$2:$F$198,COLUMN($F:$F),FALSE))</f>
        <v>63809.64</v>
      </c>
    </row>
    <row r="1509" spans="12:22">
      <c r="L1509">
        <f>NAMS!B1509</f>
        <v>1611</v>
      </c>
      <c r="M1509" t="str">
        <f>NAMS!K1509</f>
        <v>USA</v>
      </c>
      <c r="N1509" cm="1">
        <f t="array" ref="N1509">IF(VLOOKUP(M1509,$A$2:$F$198,COLUMN($F:$F),FALSE)=0,NA(),VLOOKUP(M1509,$A$2:$F$198,COLUMN($F:$F),FALSE))</f>
        <v>63809.64</v>
      </c>
      <c r="T1509" s="75">
        <f>AAS!B1509</f>
        <v>1508</v>
      </c>
      <c r="U1509" s="75" t="str">
        <f>AAS!C1509</f>
        <v>United Kingdom</v>
      </c>
      <c r="V1509" cm="1">
        <f t="array" ref="V1509">IF(VLOOKUP(U1509,$A$2:$F$198,COLUMN($F:$F),FALSE)=0,NA(),VLOOKUP(U1509,$A$2:$F$198,COLUMN($F:$F),FALSE))</f>
        <v>40800.480000000003</v>
      </c>
    </row>
    <row r="1510" spans="12:22">
      <c r="L1510">
        <f>NAMS!B1510</f>
        <v>1612</v>
      </c>
      <c r="M1510" t="str">
        <f>NAMS!K1510</f>
        <v>USA</v>
      </c>
      <c r="N1510" cm="1">
        <f t="array" ref="N1510">IF(VLOOKUP(M1510,$A$2:$F$198,COLUMN($F:$F),FALSE)=0,NA(),VLOOKUP(M1510,$A$2:$F$198,COLUMN($F:$F),FALSE))</f>
        <v>63809.64</v>
      </c>
      <c r="T1510" s="75">
        <f>AAS!B1510</f>
        <v>1509</v>
      </c>
      <c r="U1510" s="75" t="str">
        <f>AAS!C1510</f>
        <v>USA</v>
      </c>
      <c r="V1510" cm="1">
        <f t="array" ref="V1510">IF(VLOOKUP(U1510,$A$2:$F$198,COLUMN($F:$F),FALSE)=0,NA(),VLOOKUP(U1510,$A$2:$F$198,COLUMN($F:$F),FALSE))</f>
        <v>63809.64</v>
      </c>
    </row>
    <row r="1511" spans="12:22">
      <c r="L1511">
        <f>NAMS!B1511</f>
        <v>1613</v>
      </c>
      <c r="M1511" t="str">
        <f>NAMS!K1511</f>
        <v>Unknown</v>
      </c>
      <c r="N1511" t="e" cm="1">
        <f t="array" ref="N1511">IF(VLOOKUP(M1511,$A$2:$F$198,COLUMN($F:$F),FALSE)=0,NA(),VLOOKUP(M1511,$A$2:$F$198,COLUMN($F:$F),FALSE))</f>
        <v>#N/A</v>
      </c>
      <c r="T1511" s="75">
        <f>AAS!B1511</f>
        <v>1510</v>
      </c>
      <c r="U1511" s="75" t="str">
        <f>AAS!C1511</f>
        <v>Unknown</v>
      </c>
      <c r="V1511" t="e" cm="1">
        <f t="array" ref="V1511">IF(VLOOKUP(U1511,$A$2:$F$198,COLUMN($F:$F),FALSE)=0,NA(),VLOOKUP(U1511,$A$2:$F$198,COLUMN($F:$F),FALSE))</f>
        <v>#N/A</v>
      </c>
    </row>
    <row r="1512" spans="12:22">
      <c r="L1512">
        <f>NAMS!B1512</f>
        <v>1614</v>
      </c>
      <c r="M1512" t="str">
        <f>NAMS!K1512</f>
        <v>USA</v>
      </c>
      <c r="N1512" cm="1">
        <f t="array" ref="N1512">IF(VLOOKUP(M1512,$A$2:$F$198,COLUMN($F:$F),FALSE)=0,NA(),VLOOKUP(M1512,$A$2:$F$198,COLUMN($F:$F),FALSE))</f>
        <v>63809.64</v>
      </c>
      <c r="T1512" s="75">
        <f>AAS!B1512</f>
        <v>1511</v>
      </c>
      <c r="U1512" s="75" t="str">
        <f>AAS!C1512</f>
        <v>USA</v>
      </c>
      <c r="V1512" cm="1">
        <f t="array" ref="V1512">IF(VLOOKUP(U1512,$A$2:$F$198,COLUMN($F:$F),FALSE)=0,NA(),VLOOKUP(U1512,$A$2:$F$198,COLUMN($F:$F),FALSE))</f>
        <v>63809.64</v>
      </c>
    </row>
    <row r="1513" spans="12:22">
      <c r="L1513">
        <f>NAMS!B1513</f>
        <v>1615</v>
      </c>
      <c r="M1513" t="str">
        <f>NAMS!K1513</f>
        <v>USA</v>
      </c>
      <c r="N1513" cm="1">
        <f t="array" ref="N1513">IF(VLOOKUP(M1513,$A$2:$F$198,COLUMN($F:$F),FALSE)=0,NA(),VLOOKUP(M1513,$A$2:$F$198,COLUMN($F:$F),FALSE))</f>
        <v>63809.64</v>
      </c>
      <c r="T1513" s="75">
        <f>AAS!B1513</f>
        <v>1512</v>
      </c>
      <c r="U1513" s="75" t="str">
        <f>AAS!C1513</f>
        <v>Unknown</v>
      </c>
      <c r="V1513" t="e" cm="1">
        <f t="array" ref="V1513">IF(VLOOKUP(U1513,$A$2:$F$198,COLUMN($F:$F),FALSE)=0,NA(),VLOOKUP(U1513,$A$2:$F$198,COLUMN($F:$F),FALSE))</f>
        <v>#N/A</v>
      </c>
    </row>
    <row r="1514" spans="12:22">
      <c r="L1514">
        <f>NAMS!B1514</f>
        <v>1616</v>
      </c>
      <c r="M1514" t="str">
        <f>NAMS!K1514</f>
        <v>USA</v>
      </c>
      <c r="N1514" cm="1">
        <f t="array" ref="N1514">IF(VLOOKUP(M1514,$A$2:$F$198,COLUMN($F:$F),FALSE)=0,NA(),VLOOKUP(M1514,$A$2:$F$198,COLUMN($F:$F),FALSE))</f>
        <v>63809.64</v>
      </c>
      <c r="T1514" s="75">
        <f>AAS!B1514</f>
        <v>1513</v>
      </c>
      <c r="U1514" s="75" t="str">
        <f>AAS!C1514</f>
        <v>Unknown</v>
      </c>
      <c r="V1514" t="e" cm="1">
        <f t="array" ref="V1514">IF(VLOOKUP(U1514,$A$2:$F$198,COLUMN($F:$F),FALSE)=0,NA(),VLOOKUP(U1514,$A$2:$F$198,COLUMN($F:$F),FALSE))</f>
        <v>#N/A</v>
      </c>
    </row>
    <row r="1515" spans="12:22">
      <c r="L1515">
        <f>NAMS!B1515</f>
        <v>1617</v>
      </c>
      <c r="M1515" t="str">
        <f>NAMS!K1515</f>
        <v>USA</v>
      </c>
      <c r="N1515" cm="1">
        <f t="array" ref="N1515">IF(VLOOKUP(M1515,$A$2:$F$198,COLUMN($F:$F),FALSE)=0,NA(),VLOOKUP(M1515,$A$2:$F$198,COLUMN($F:$F),FALSE))</f>
        <v>63809.64</v>
      </c>
      <c r="T1515" s="75">
        <f>AAS!B1515</f>
        <v>1514</v>
      </c>
      <c r="U1515" s="75" t="str">
        <f>AAS!C1515</f>
        <v>Unknown</v>
      </c>
      <c r="V1515" t="e" cm="1">
        <f t="array" ref="V1515">IF(VLOOKUP(U1515,$A$2:$F$198,COLUMN($F:$F),FALSE)=0,NA(),VLOOKUP(U1515,$A$2:$F$198,COLUMN($F:$F),FALSE))</f>
        <v>#N/A</v>
      </c>
    </row>
    <row r="1516" spans="12:22">
      <c r="L1516">
        <f>NAMS!B1516</f>
        <v>1618</v>
      </c>
      <c r="M1516" t="str">
        <f>NAMS!K1516</f>
        <v>Germany</v>
      </c>
      <c r="N1516" cm="1">
        <f t="array" ref="N1516">IF(VLOOKUP(M1516,$A$2:$F$198,COLUMN($F:$F),FALSE)=0,NA(),VLOOKUP(M1516,$A$2:$F$198,COLUMN($F:$F),FALSE))</f>
        <v>49180.54</v>
      </c>
      <c r="T1516" s="75">
        <f>AAS!B1516</f>
        <v>1515</v>
      </c>
      <c r="U1516" s="75" t="str">
        <f>AAS!C1516</f>
        <v>USA</v>
      </c>
      <c r="V1516" cm="1">
        <f t="array" ref="V1516">IF(VLOOKUP(U1516,$A$2:$F$198,COLUMN($F:$F),FALSE)=0,NA(),VLOOKUP(U1516,$A$2:$F$198,COLUMN($F:$F),FALSE))</f>
        <v>63809.64</v>
      </c>
    </row>
    <row r="1517" spans="12:22">
      <c r="L1517">
        <f>NAMS!B1517</f>
        <v>1619</v>
      </c>
      <c r="M1517" t="str">
        <f>NAMS!K1517</f>
        <v>USA</v>
      </c>
      <c r="N1517" cm="1">
        <f t="array" ref="N1517">IF(VLOOKUP(M1517,$A$2:$F$198,COLUMN($F:$F),FALSE)=0,NA(),VLOOKUP(M1517,$A$2:$F$198,COLUMN($F:$F),FALSE))</f>
        <v>63809.64</v>
      </c>
      <c r="T1517" s="75">
        <f>AAS!B1517</f>
        <v>1516</v>
      </c>
      <c r="U1517" s="75" t="str">
        <f>AAS!C1517</f>
        <v>Unknown</v>
      </c>
      <c r="V1517" t="e" cm="1">
        <f t="array" ref="V1517">IF(VLOOKUP(U1517,$A$2:$F$198,COLUMN($F:$F),FALSE)=0,NA(),VLOOKUP(U1517,$A$2:$F$198,COLUMN($F:$F),FALSE))</f>
        <v>#N/A</v>
      </c>
    </row>
    <row r="1518" spans="12:22">
      <c r="L1518">
        <f>NAMS!B1518</f>
        <v>1620</v>
      </c>
      <c r="M1518" t="str">
        <f>NAMS!K1518</f>
        <v>USA</v>
      </c>
      <c r="N1518" cm="1">
        <f t="array" ref="N1518">IF(VLOOKUP(M1518,$A$2:$F$198,COLUMN($F:$F),FALSE)=0,NA(),VLOOKUP(M1518,$A$2:$F$198,COLUMN($F:$F),FALSE))</f>
        <v>63809.64</v>
      </c>
      <c r="T1518" s="75">
        <f>AAS!B1518</f>
        <v>1517</v>
      </c>
      <c r="U1518" s="75" t="str">
        <f>AAS!C1518</f>
        <v>Unknown</v>
      </c>
      <c r="V1518" t="e" cm="1">
        <f t="array" ref="V1518">IF(VLOOKUP(U1518,$A$2:$F$198,COLUMN($F:$F),FALSE)=0,NA(),VLOOKUP(U1518,$A$2:$F$198,COLUMN($F:$F),FALSE))</f>
        <v>#N/A</v>
      </c>
    </row>
    <row r="1519" spans="12:22">
      <c r="L1519">
        <f>NAMS!B1519</f>
        <v>1621</v>
      </c>
      <c r="M1519" t="str">
        <f>NAMS!K1519</f>
        <v>USA</v>
      </c>
      <c r="N1519" cm="1">
        <f t="array" ref="N1519">IF(VLOOKUP(M1519,$A$2:$F$198,COLUMN($F:$F),FALSE)=0,NA(),VLOOKUP(M1519,$A$2:$F$198,COLUMN($F:$F),FALSE))</f>
        <v>63809.64</v>
      </c>
      <c r="T1519" s="75">
        <f>AAS!B1519</f>
        <v>1518</v>
      </c>
      <c r="U1519" s="75" t="str">
        <f>AAS!C1519</f>
        <v>Unknown</v>
      </c>
      <c r="V1519" t="e" cm="1">
        <f t="array" ref="V1519">IF(VLOOKUP(U1519,$A$2:$F$198,COLUMN($F:$F),FALSE)=0,NA(),VLOOKUP(U1519,$A$2:$F$198,COLUMN($F:$F),FALSE))</f>
        <v>#N/A</v>
      </c>
    </row>
    <row r="1520" spans="12:22">
      <c r="L1520">
        <f>NAMS!B1520</f>
        <v>1622</v>
      </c>
      <c r="M1520" t="str">
        <f>NAMS!K1520</f>
        <v>USA</v>
      </c>
      <c r="N1520" cm="1">
        <f t="array" ref="N1520">IF(VLOOKUP(M1520,$A$2:$F$198,COLUMN($F:$F),FALSE)=0,NA(),VLOOKUP(M1520,$A$2:$F$198,COLUMN($F:$F),FALSE))</f>
        <v>63809.64</v>
      </c>
      <c r="T1520" s="75">
        <f>AAS!B1520</f>
        <v>1519</v>
      </c>
      <c r="U1520" s="75" t="str">
        <f>AAS!C1520</f>
        <v>USA</v>
      </c>
      <c r="V1520" cm="1">
        <f t="array" ref="V1520">IF(VLOOKUP(U1520,$A$2:$F$198,COLUMN($F:$F),FALSE)=0,NA(),VLOOKUP(U1520,$A$2:$F$198,COLUMN($F:$F),FALSE))</f>
        <v>63809.64</v>
      </c>
    </row>
    <row r="1521" spans="12:22">
      <c r="L1521">
        <f>NAMS!B1521</f>
        <v>1623</v>
      </c>
      <c r="M1521" t="str">
        <f>NAMS!K1521</f>
        <v>Spain</v>
      </c>
      <c r="N1521" cm="1">
        <f t="array" ref="N1521">IF(VLOOKUP(M1521,$A$2:$F$198,COLUMN($F:$F),FALSE)=0,NA(),VLOOKUP(M1521,$A$2:$F$198,COLUMN($F:$F),FALSE))</f>
        <v>32023.79</v>
      </c>
      <c r="T1521" s="75">
        <f>AAS!B1521</f>
        <v>1520</v>
      </c>
      <c r="U1521" s="75" t="str">
        <f>AAS!C1521</f>
        <v>USA</v>
      </c>
      <c r="V1521" cm="1">
        <f t="array" ref="V1521">IF(VLOOKUP(U1521,$A$2:$F$198,COLUMN($F:$F),FALSE)=0,NA(),VLOOKUP(U1521,$A$2:$F$198,COLUMN($F:$F),FALSE))</f>
        <v>63809.64</v>
      </c>
    </row>
    <row r="1522" spans="12:22">
      <c r="L1522">
        <f>NAMS!B1522</f>
        <v>1624</v>
      </c>
      <c r="M1522" t="str">
        <f>NAMS!K1522</f>
        <v>Netherlands</v>
      </c>
      <c r="N1522" cm="1">
        <f t="array" ref="N1522">IF(VLOOKUP(M1522,$A$2:$F$198,COLUMN($F:$F),FALSE)=0,NA(),VLOOKUP(M1522,$A$2:$F$198,COLUMN($F:$F),FALSE))</f>
        <v>53666.48</v>
      </c>
      <c r="T1522" s="75">
        <f>AAS!B1522</f>
        <v>1521</v>
      </c>
      <c r="U1522" s="75" t="str">
        <f>AAS!C1522</f>
        <v>USA</v>
      </c>
      <c r="V1522" cm="1">
        <f t="array" ref="V1522">IF(VLOOKUP(U1522,$A$2:$F$198,COLUMN($F:$F),FALSE)=0,NA(),VLOOKUP(U1522,$A$2:$F$198,COLUMN($F:$F),FALSE))</f>
        <v>63809.64</v>
      </c>
    </row>
    <row r="1523" spans="12:22">
      <c r="L1523">
        <f>NAMS!B1523</f>
        <v>1625</v>
      </c>
      <c r="M1523" t="str">
        <f>NAMS!K1523</f>
        <v>USA</v>
      </c>
      <c r="N1523" cm="1">
        <f t="array" ref="N1523">IF(VLOOKUP(M1523,$A$2:$F$198,COLUMN($F:$F),FALSE)=0,NA(),VLOOKUP(M1523,$A$2:$F$198,COLUMN($F:$F),FALSE))</f>
        <v>63809.64</v>
      </c>
      <c r="T1523" s="75">
        <f>AAS!B1523</f>
        <v>1522</v>
      </c>
      <c r="U1523" s="75" t="str">
        <f>AAS!C1523</f>
        <v>USA</v>
      </c>
      <c r="V1523" cm="1">
        <f t="array" ref="V1523">IF(VLOOKUP(U1523,$A$2:$F$198,COLUMN($F:$F),FALSE)=0,NA(),VLOOKUP(U1523,$A$2:$F$198,COLUMN($F:$F),FALSE))</f>
        <v>63809.64</v>
      </c>
    </row>
    <row r="1524" spans="12:22">
      <c r="L1524">
        <f>NAMS!B1524</f>
        <v>1626</v>
      </c>
      <c r="M1524" t="str">
        <f>NAMS!K1524</f>
        <v>Unknown</v>
      </c>
      <c r="N1524" t="e" cm="1">
        <f t="array" ref="N1524">IF(VLOOKUP(M1524,$A$2:$F$198,COLUMN($F:$F),FALSE)=0,NA(),VLOOKUP(M1524,$A$2:$F$198,COLUMN($F:$F),FALSE))</f>
        <v>#N/A</v>
      </c>
      <c r="T1524" s="75">
        <f>AAS!B1524</f>
        <v>1523</v>
      </c>
      <c r="U1524" s="75" t="str">
        <f>AAS!C1524</f>
        <v>USA</v>
      </c>
      <c r="V1524" cm="1">
        <f t="array" ref="V1524">IF(VLOOKUP(U1524,$A$2:$F$198,COLUMN($F:$F),FALSE)=0,NA(),VLOOKUP(U1524,$A$2:$F$198,COLUMN($F:$F),FALSE))</f>
        <v>63809.64</v>
      </c>
    </row>
    <row r="1525" spans="12:22">
      <c r="L1525">
        <f>NAMS!B1525</f>
        <v>1627</v>
      </c>
      <c r="M1525" t="str">
        <f>NAMS!K1525</f>
        <v>USA</v>
      </c>
      <c r="N1525" cm="1">
        <f t="array" ref="N1525">IF(VLOOKUP(M1525,$A$2:$F$198,COLUMN($F:$F),FALSE)=0,NA(),VLOOKUP(M1525,$A$2:$F$198,COLUMN($F:$F),FALSE))</f>
        <v>63809.64</v>
      </c>
      <c r="T1525" s="75">
        <f>AAS!B1525</f>
        <v>1524</v>
      </c>
      <c r="U1525" s="75" t="str">
        <f>AAS!C1525</f>
        <v>USA</v>
      </c>
      <c r="V1525" cm="1">
        <f t="array" ref="V1525">IF(VLOOKUP(U1525,$A$2:$F$198,COLUMN($F:$F),FALSE)=0,NA(),VLOOKUP(U1525,$A$2:$F$198,COLUMN($F:$F),FALSE))</f>
        <v>63809.64</v>
      </c>
    </row>
    <row r="1526" spans="12:22">
      <c r="L1526">
        <f>NAMS!B1526</f>
        <v>1628</v>
      </c>
      <c r="M1526" t="str">
        <f>NAMS!K1526</f>
        <v>South Korea</v>
      </c>
      <c r="N1526" cm="1">
        <f t="array" ref="N1526">IF(VLOOKUP(M1526,$A$2:$F$198,COLUMN($F:$F),FALSE)=0,NA(),VLOOKUP(M1526,$A$2:$F$198,COLUMN($F:$F),FALSE))</f>
        <v>32154.02</v>
      </c>
      <c r="T1526" s="75">
        <f>AAS!B1526</f>
        <v>1525</v>
      </c>
      <c r="U1526" s="75" t="str">
        <f>AAS!C1526</f>
        <v>USA</v>
      </c>
      <c r="V1526" cm="1">
        <f t="array" ref="V1526">IF(VLOOKUP(U1526,$A$2:$F$198,COLUMN($F:$F),FALSE)=0,NA(),VLOOKUP(U1526,$A$2:$F$198,COLUMN($F:$F),FALSE))</f>
        <v>63809.64</v>
      </c>
    </row>
    <row r="1527" spans="12:22">
      <c r="L1527">
        <f>NAMS!B1527</f>
        <v>1629</v>
      </c>
      <c r="M1527" t="str">
        <f>NAMS!K1527</f>
        <v>USA</v>
      </c>
      <c r="N1527" cm="1">
        <f t="array" ref="N1527">IF(VLOOKUP(M1527,$A$2:$F$198,COLUMN($F:$F),FALSE)=0,NA(),VLOOKUP(M1527,$A$2:$F$198,COLUMN($F:$F),FALSE))</f>
        <v>63809.64</v>
      </c>
      <c r="T1527" s="75">
        <f>AAS!B1527</f>
        <v>1526</v>
      </c>
      <c r="U1527" s="75" t="str">
        <f>AAS!C1527</f>
        <v>USA</v>
      </c>
      <c r="V1527" cm="1">
        <f t="array" ref="V1527">IF(VLOOKUP(U1527,$A$2:$F$198,COLUMN($F:$F),FALSE)=0,NA(),VLOOKUP(U1527,$A$2:$F$198,COLUMN($F:$F),FALSE))</f>
        <v>63809.64</v>
      </c>
    </row>
    <row r="1528" spans="12:22">
      <c r="L1528">
        <f>NAMS!B1528</f>
        <v>1630</v>
      </c>
      <c r="M1528" t="str">
        <f>NAMS!K1528</f>
        <v>USA</v>
      </c>
      <c r="N1528" cm="1">
        <f t="array" ref="N1528">IF(VLOOKUP(M1528,$A$2:$F$198,COLUMN($F:$F),FALSE)=0,NA(),VLOOKUP(M1528,$A$2:$F$198,COLUMN($F:$F),FALSE))</f>
        <v>63809.64</v>
      </c>
      <c r="T1528" s="75">
        <f>AAS!B1528</f>
        <v>1527</v>
      </c>
      <c r="U1528" s="75" t="str">
        <f>AAS!C1528</f>
        <v>USA</v>
      </c>
      <c r="V1528" cm="1">
        <f t="array" ref="V1528">IF(VLOOKUP(U1528,$A$2:$F$198,COLUMN($F:$F),FALSE)=0,NA(),VLOOKUP(U1528,$A$2:$F$198,COLUMN($F:$F),FALSE))</f>
        <v>63809.64</v>
      </c>
    </row>
    <row r="1529" spans="12:22">
      <c r="L1529">
        <f>NAMS!B1529</f>
        <v>1631</v>
      </c>
      <c r="M1529" t="str">
        <f>NAMS!K1529</f>
        <v>USA</v>
      </c>
      <c r="N1529" cm="1">
        <f t="array" ref="N1529">IF(VLOOKUP(M1529,$A$2:$F$198,COLUMN($F:$F),FALSE)=0,NA(),VLOOKUP(M1529,$A$2:$F$198,COLUMN($F:$F),FALSE))</f>
        <v>63809.64</v>
      </c>
      <c r="T1529" s="75">
        <f>AAS!B1529</f>
        <v>1528</v>
      </c>
      <c r="U1529" s="75" t="str">
        <f>AAS!C1529</f>
        <v>USA</v>
      </c>
      <c r="V1529" cm="1">
        <f t="array" ref="V1529">IF(VLOOKUP(U1529,$A$2:$F$198,COLUMN($F:$F),FALSE)=0,NA(),VLOOKUP(U1529,$A$2:$F$198,COLUMN($F:$F),FALSE))</f>
        <v>63809.64</v>
      </c>
    </row>
    <row r="1530" spans="12:22">
      <c r="L1530">
        <f>NAMS!B1530</f>
        <v>1632</v>
      </c>
      <c r="M1530" t="str">
        <f>NAMS!K1530</f>
        <v>USA</v>
      </c>
      <c r="N1530" cm="1">
        <f t="array" ref="N1530">IF(VLOOKUP(M1530,$A$2:$F$198,COLUMN($F:$F),FALSE)=0,NA(),VLOOKUP(M1530,$A$2:$F$198,COLUMN($F:$F),FALSE))</f>
        <v>63809.64</v>
      </c>
      <c r="T1530" s="75">
        <f>AAS!B1530</f>
        <v>1529</v>
      </c>
      <c r="U1530" s="75" t="str">
        <f>AAS!C1530</f>
        <v>USA</v>
      </c>
      <c r="V1530" cm="1">
        <f t="array" ref="V1530">IF(VLOOKUP(U1530,$A$2:$F$198,COLUMN($F:$F),FALSE)=0,NA(),VLOOKUP(U1530,$A$2:$F$198,COLUMN($F:$F),FALSE))</f>
        <v>63809.64</v>
      </c>
    </row>
    <row r="1531" spans="12:22">
      <c r="L1531">
        <f>NAMS!B1531</f>
        <v>1633</v>
      </c>
      <c r="M1531" t="str">
        <f>NAMS!K1531</f>
        <v>Unknown</v>
      </c>
      <c r="N1531" t="e" cm="1">
        <f t="array" ref="N1531">IF(VLOOKUP(M1531,$A$2:$F$198,COLUMN($F:$F),FALSE)=0,NA(),VLOOKUP(M1531,$A$2:$F$198,COLUMN($F:$F),FALSE))</f>
        <v>#N/A</v>
      </c>
      <c r="T1531" s="75">
        <f>AAS!B1531</f>
        <v>1530</v>
      </c>
      <c r="U1531" s="75" t="str">
        <f>AAS!C1531</f>
        <v>USA</v>
      </c>
      <c r="V1531" cm="1">
        <f t="array" ref="V1531">IF(VLOOKUP(U1531,$A$2:$F$198,COLUMN($F:$F),FALSE)=0,NA(),VLOOKUP(U1531,$A$2:$F$198,COLUMN($F:$F),FALSE))</f>
        <v>63809.64</v>
      </c>
    </row>
    <row r="1532" spans="12:22">
      <c r="L1532">
        <f>NAMS!B1532</f>
        <v>1634</v>
      </c>
      <c r="M1532" t="str">
        <f>NAMS!K1532</f>
        <v>Saudi Arabia</v>
      </c>
      <c r="N1532" cm="1">
        <f t="array" ref="N1532">IF(VLOOKUP(M1532,$A$2:$F$198,COLUMN($F:$F),FALSE)=0,NA(),VLOOKUP(M1532,$A$2:$F$198,COLUMN($F:$F),FALSE))</f>
        <v>21764.39</v>
      </c>
      <c r="T1532" s="75">
        <f>AAS!B1532</f>
        <v>1531</v>
      </c>
      <c r="U1532" s="75" t="str">
        <f>AAS!C1532</f>
        <v>USA</v>
      </c>
      <c r="V1532" cm="1">
        <f t="array" ref="V1532">IF(VLOOKUP(U1532,$A$2:$F$198,COLUMN($F:$F),FALSE)=0,NA(),VLOOKUP(U1532,$A$2:$F$198,COLUMN($F:$F),FALSE))</f>
        <v>63809.64</v>
      </c>
    </row>
    <row r="1533" spans="12:22">
      <c r="L1533">
        <f>NAMS!B1533</f>
        <v>1635</v>
      </c>
      <c r="M1533" t="str">
        <f>NAMS!K1533</f>
        <v>Unknown</v>
      </c>
      <c r="N1533" t="e" cm="1">
        <f t="array" ref="N1533">IF(VLOOKUP(M1533,$A$2:$F$198,COLUMN($F:$F),FALSE)=0,NA(),VLOOKUP(M1533,$A$2:$F$198,COLUMN($F:$F),FALSE))</f>
        <v>#N/A</v>
      </c>
      <c r="T1533" s="75">
        <f>AAS!B1533</f>
        <v>1532</v>
      </c>
      <c r="U1533" s="75" t="str">
        <f>AAS!C1533</f>
        <v>USA</v>
      </c>
      <c r="V1533" cm="1">
        <f t="array" ref="V1533">IF(VLOOKUP(U1533,$A$2:$F$198,COLUMN($F:$F),FALSE)=0,NA(),VLOOKUP(U1533,$A$2:$F$198,COLUMN($F:$F),FALSE))</f>
        <v>63809.64</v>
      </c>
    </row>
    <row r="1534" spans="12:22">
      <c r="L1534">
        <f>NAMS!B1534</f>
        <v>1636</v>
      </c>
      <c r="M1534" t="str">
        <f>NAMS!K1534</f>
        <v>USA</v>
      </c>
      <c r="N1534" cm="1">
        <f t="array" ref="N1534">IF(VLOOKUP(M1534,$A$2:$F$198,COLUMN($F:$F),FALSE)=0,NA(),VLOOKUP(M1534,$A$2:$F$198,COLUMN($F:$F),FALSE))</f>
        <v>63809.64</v>
      </c>
      <c r="T1534" s="75">
        <f>AAS!B1534</f>
        <v>1533</v>
      </c>
      <c r="U1534" s="75" t="str">
        <f>AAS!C1534</f>
        <v>USA</v>
      </c>
      <c r="V1534" cm="1">
        <f t="array" ref="V1534">IF(VLOOKUP(U1534,$A$2:$F$198,COLUMN($F:$F),FALSE)=0,NA(),VLOOKUP(U1534,$A$2:$F$198,COLUMN($F:$F),FALSE))</f>
        <v>63809.64</v>
      </c>
    </row>
    <row r="1535" spans="12:22">
      <c r="L1535">
        <f>NAMS!B1535</f>
        <v>1637</v>
      </c>
      <c r="M1535" t="str">
        <f>NAMS!K1535</f>
        <v>USA</v>
      </c>
      <c r="N1535" cm="1">
        <f t="array" ref="N1535">IF(VLOOKUP(M1535,$A$2:$F$198,COLUMN($F:$F),FALSE)=0,NA(),VLOOKUP(M1535,$A$2:$F$198,COLUMN($F:$F),FALSE))</f>
        <v>63809.64</v>
      </c>
      <c r="T1535" s="75">
        <f>AAS!B1535</f>
        <v>1534</v>
      </c>
      <c r="U1535" s="75" t="str">
        <f>AAS!C1535</f>
        <v>USA</v>
      </c>
      <c r="V1535" cm="1">
        <f t="array" ref="V1535">IF(VLOOKUP(U1535,$A$2:$F$198,COLUMN($F:$F),FALSE)=0,NA(),VLOOKUP(U1535,$A$2:$F$198,COLUMN($F:$F),FALSE))</f>
        <v>63809.64</v>
      </c>
    </row>
    <row r="1536" spans="12:22">
      <c r="L1536">
        <f>NAMS!B1536</f>
        <v>1638</v>
      </c>
      <c r="M1536" t="str">
        <f>NAMS!K1536</f>
        <v>USA</v>
      </c>
      <c r="N1536" cm="1">
        <f t="array" ref="N1536">IF(VLOOKUP(M1536,$A$2:$F$198,COLUMN($F:$F),FALSE)=0,NA(),VLOOKUP(M1536,$A$2:$F$198,COLUMN($F:$F),FALSE))</f>
        <v>63809.64</v>
      </c>
      <c r="T1536" s="75">
        <f>AAS!B1536</f>
        <v>1535</v>
      </c>
      <c r="U1536" s="75" t="str">
        <f>AAS!C1536</f>
        <v>USA</v>
      </c>
      <c r="V1536" cm="1">
        <f t="array" ref="V1536">IF(VLOOKUP(U1536,$A$2:$F$198,COLUMN($F:$F),FALSE)=0,NA(),VLOOKUP(U1536,$A$2:$F$198,COLUMN($F:$F),FALSE))</f>
        <v>63809.64</v>
      </c>
    </row>
    <row r="1537" spans="12:22">
      <c r="L1537">
        <f>NAMS!B1537</f>
        <v>1639</v>
      </c>
      <c r="M1537" t="str">
        <f>NAMS!K1537</f>
        <v>USA</v>
      </c>
      <c r="N1537" cm="1">
        <f t="array" ref="N1537">IF(VLOOKUP(M1537,$A$2:$F$198,COLUMN($F:$F),FALSE)=0,NA(),VLOOKUP(M1537,$A$2:$F$198,COLUMN($F:$F),FALSE))</f>
        <v>63809.64</v>
      </c>
      <c r="T1537" s="75">
        <f>AAS!B1537</f>
        <v>1536</v>
      </c>
      <c r="U1537" s="75" t="str">
        <f>AAS!C1537</f>
        <v>USA</v>
      </c>
      <c r="V1537" cm="1">
        <f t="array" ref="V1537">IF(VLOOKUP(U1537,$A$2:$F$198,COLUMN($F:$F),FALSE)=0,NA(),VLOOKUP(U1537,$A$2:$F$198,COLUMN($F:$F),FALSE))</f>
        <v>63809.64</v>
      </c>
    </row>
    <row r="1538" spans="12:22">
      <c r="L1538">
        <f>NAMS!B1538</f>
        <v>1640</v>
      </c>
      <c r="M1538" t="str">
        <f>NAMS!K1538</f>
        <v>USA</v>
      </c>
      <c r="N1538" cm="1">
        <f t="array" ref="N1538">IF(VLOOKUP(M1538,$A$2:$F$198,COLUMN($F:$F),FALSE)=0,NA(),VLOOKUP(M1538,$A$2:$F$198,COLUMN($F:$F),FALSE))</f>
        <v>63809.64</v>
      </c>
      <c r="T1538" s="75">
        <f>AAS!B1538</f>
        <v>1537</v>
      </c>
      <c r="U1538" s="75" t="str">
        <f>AAS!C1538</f>
        <v>USA</v>
      </c>
      <c r="V1538" cm="1">
        <f t="array" ref="V1538">IF(VLOOKUP(U1538,$A$2:$F$198,COLUMN($F:$F),FALSE)=0,NA(),VLOOKUP(U1538,$A$2:$F$198,COLUMN($F:$F),FALSE))</f>
        <v>63809.64</v>
      </c>
    </row>
    <row r="1539" spans="12:22">
      <c r="L1539">
        <f>NAMS!B1539</f>
        <v>1641</v>
      </c>
      <c r="M1539" t="str">
        <f>NAMS!K1539</f>
        <v>USA</v>
      </c>
      <c r="N1539" cm="1">
        <f t="array" ref="N1539">IF(VLOOKUP(M1539,$A$2:$F$198,COLUMN($F:$F),FALSE)=0,NA(),VLOOKUP(M1539,$A$2:$F$198,COLUMN($F:$F),FALSE))</f>
        <v>63809.64</v>
      </c>
      <c r="T1539" s="75">
        <f>AAS!B1539</f>
        <v>1538</v>
      </c>
      <c r="U1539" s="75" t="str">
        <f>AAS!C1539</f>
        <v>USA</v>
      </c>
      <c r="V1539" cm="1">
        <f t="array" ref="V1539">IF(VLOOKUP(U1539,$A$2:$F$198,COLUMN($F:$F),FALSE)=0,NA(),VLOOKUP(U1539,$A$2:$F$198,COLUMN($F:$F),FALSE))</f>
        <v>63809.64</v>
      </c>
    </row>
    <row r="1540" spans="12:22">
      <c r="L1540">
        <f>NAMS!B1540</f>
        <v>1642</v>
      </c>
      <c r="M1540" t="str">
        <f>NAMS!K1540</f>
        <v>USA</v>
      </c>
      <c r="N1540" cm="1">
        <f t="array" ref="N1540">IF(VLOOKUP(M1540,$A$2:$F$198,COLUMN($F:$F),FALSE)=0,NA(),VLOOKUP(M1540,$A$2:$F$198,COLUMN($F:$F),FALSE))</f>
        <v>63809.64</v>
      </c>
      <c r="T1540" s="75">
        <f>AAS!B1540</f>
        <v>1539</v>
      </c>
      <c r="U1540" s="75" t="str">
        <f>AAS!C1540</f>
        <v>USA</v>
      </c>
      <c r="V1540" cm="1">
        <f t="array" ref="V1540">IF(VLOOKUP(U1540,$A$2:$F$198,COLUMN($F:$F),FALSE)=0,NA(),VLOOKUP(U1540,$A$2:$F$198,COLUMN($F:$F),FALSE))</f>
        <v>63809.64</v>
      </c>
    </row>
    <row r="1541" spans="12:22">
      <c r="L1541">
        <f>NAMS!B1541</f>
        <v>1643</v>
      </c>
      <c r="M1541" t="str">
        <f>NAMS!K1541</f>
        <v>USA</v>
      </c>
      <c r="N1541" cm="1">
        <f t="array" ref="N1541">IF(VLOOKUP(M1541,$A$2:$F$198,COLUMN($F:$F),FALSE)=0,NA(),VLOOKUP(M1541,$A$2:$F$198,COLUMN($F:$F),FALSE))</f>
        <v>63809.64</v>
      </c>
      <c r="T1541" s="75">
        <f>AAS!B1541</f>
        <v>1540</v>
      </c>
      <c r="U1541" s="75" t="str">
        <f>AAS!C1541</f>
        <v>USA</v>
      </c>
      <c r="V1541" cm="1">
        <f t="array" ref="V1541">IF(VLOOKUP(U1541,$A$2:$F$198,COLUMN($F:$F),FALSE)=0,NA(),VLOOKUP(U1541,$A$2:$F$198,COLUMN($F:$F),FALSE))</f>
        <v>63809.64</v>
      </c>
    </row>
    <row r="1542" spans="12:22">
      <c r="L1542">
        <f>NAMS!B1542</f>
        <v>1644</v>
      </c>
      <c r="M1542" t="str">
        <f>NAMS!K1542</f>
        <v>USA</v>
      </c>
      <c r="N1542" cm="1">
        <f t="array" ref="N1542">IF(VLOOKUP(M1542,$A$2:$F$198,COLUMN($F:$F),FALSE)=0,NA(),VLOOKUP(M1542,$A$2:$F$198,COLUMN($F:$F),FALSE))</f>
        <v>63809.64</v>
      </c>
      <c r="T1542" s="75">
        <f>AAS!B1542</f>
        <v>1541</v>
      </c>
      <c r="U1542" s="75" t="str">
        <f>AAS!C1542</f>
        <v>United Kingdom</v>
      </c>
      <c r="V1542" cm="1">
        <f t="array" ref="V1542">IF(VLOOKUP(U1542,$A$2:$F$198,COLUMN($F:$F),FALSE)=0,NA(),VLOOKUP(U1542,$A$2:$F$198,COLUMN($F:$F),FALSE))</f>
        <v>40800.480000000003</v>
      </c>
    </row>
    <row r="1543" spans="12:22">
      <c r="L1543">
        <f>NAMS!B1543</f>
        <v>1645</v>
      </c>
      <c r="M1543" t="str">
        <f>NAMS!K1543</f>
        <v>Netherlands</v>
      </c>
      <c r="N1543" cm="1">
        <f t="array" ref="N1543">IF(VLOOKUP(M1543,$A$2:$F$198,COLUMN($F:$F),FALSE)=0,NA(),VLOOKUP(M1543,$A$2:$F$198,COLUMN($F:$F),FALSE))</f>
        <v>53666.48</v>
      </c>
      <c r="T1543" s="75">
        <f>AAS!B1543</f>
        <v>1542</v>
      </c>
      <c r="U1543" s="75" t="str">
        <f>AAS!C1543</f>
        <v>Russia</v>
      </c>
      <c r="V1543" cm="1">
        <f t="array" ref="V1543">IF(VLOOKUP(U1543,$A$2:$F$198,COLUMN($F:$F),FALSE)=0,NA(),VLOOKUP(U1543,$A$2:$F$198,COLUMN($F:$F),FALSE))</f>
        <v>11082.17</v>
      </c>
    </row>
    <row r="1544" spans="12:22">
      <c r="L1544">
        <f>NAMS!B1544</f>
        <v>1646</v>
      </c>
      <c r="M1544" t="str">
        <f>NAMS!K1544</f>
        <v>USA</v>
      </c>
      <c r="N1544" cm="1">
        <f t="array" ref="N1544">IF(VLOOKUP(M1544,$A$2:$F$198,COLUMN($F:$F),FALSE)=0,NA(),VLOOKUP(M1544,$A$2:$F$198,COLUMN($F:$F),FALSE))</f>
        <v>63809.64</v>
      </c>
      <c r="T1544" s="75">
        <f>AAS!B1544</f>
        <v>1543</v>
      </c>
      <c r="U1544" s="75" t="str">
        <f>AAS!C1544</f>
        <v>USA</v>
      </c>
      <c r="V1544" cm="1">
        <f t="array" ref="V1544">IF(VLOOKUP(U1544,$A$2:$F$198,COLUMN($F:$F),FALSE)=0,NA(),VLOOKUP(U1544,$A$2:$F$198,COLUMN($F:$F),FALSE))</f>
        <v>63809.64</v>
      </c>
    </row>
    <row r="1545" spans="12:22">
      <c r="L1545">
        <f>NAMS!B1545</f>
        <v>1647</v>
      </c>
      <c r="M1545" t="str">
        <f>NAMS!K1545</f>
        <v>USA</v>
      </c>
      <c r="N1545" cm="1">
        <f t="array" ref="N1545">IF(VLOOKUP(M1545,$A$2:$F$198,COLUMN($F:$F),FALSE)=0,NA(),VLOOKUP(M1545,$A$2:$F$198,COLUMN($F:$F),FALSE))</f>
        <v>63809.64</v>
      </c>
      <c r="T1545" s="75">
        <f>AAS!B1545</f>
        <v>1544</v>
      </c>
      <c r="U1545" s="75" t="str">
        <f>AAS!C1545</f>
        <v>USA</v>
      </c>
      <c r="V1545" cm="1">
        <f t="array" ref="V1545">IF(VLOOKUP(U1545,$A$2:$F$198,COLUMN($F:$F),FALSE)=0,NA(),VLOOKUP(U1545,$A$2:$F$198,COLUMN($F:$F),FALSE))</f>
        <v>63809.64</v>
      </c>
    </row>
    <row r="1546" spans="12:22">
      <c r="L1546">
        <f>NAMS!B1546</f>
        <v>1648</v>
      </c>
      <c r="M1546" t="str">
        <f>NAMS!K1546</f>
        <v>USA</v>
      </c>
      <c r="N1546" cm="1">
        <f t="array" ref="N1546">IF(VLOOKUP(M1546,$A$2:$F$198,COLUMN($F:$F),FALSE)=0,NA(),VLOOKUP(M1546,$A$2:$F$198,COLUMN($F:$F),FALSE))</f>
        <v>63809.64</v>
      </c>
      <c r="T1546" s="75">
        <f>AAS!B1546</f>
        <v>1545</v>
      </c>
      <c r="U1546" s="75" t="str">
        <f>AAS!C1546</f>
        <v>USA</v>
      </c>
      <c r="V1546" cm="1">
        <f t="array" ref="V1546">IF(VLOOKUP(U1546,$A$2:$F$198,COLUMN($F:$F),FALSE)=0,NA(),VLOOKUP(U1546,$A$2:$F$198,COLUMN($F:$F),FALSE))</f>
        <v>63809.64</v>
      </c>
    </row>
    <row r="1547" spans="12:22">
      <c r="L1547">
        <f>NAMS!B1547</f>
        <v>1649</v>
      </c>
      <c r="M1547" t="str">
        <f>NAMS!K1547</f>
        <v>USA</v>
      </c>
      <c r="N1547" cm="1">
        <f t="array" ref="N1547">IF(VLOOKUP(M1547,$A$2:$F$198,COLUMN($F:$F),FALSE)=0,NA(),VLOOKUP(M1547,$A$2:$F$198,COLUMN($F:$F),FALSE))</f>
        <v>63809.64</v>
      </c>
      <c r="T1547" s="75">
        <f>AAS!B1547</f>
        <v>1546</v>
      </c>
      <c r="U1547" s="75" t="str">
        <f>AAS!C1547</f>
        <v>USA</v>
      </c>
      <c r="V1547" cm="1">
        <f t="array" ref="V1547">IF(VLOOKUP(U1547,$A$2:$F$198,COLUMN($F:$F),FALSE)=0,NA(),VLOOKUP(U1547,$A$2:$F$198,COLUMN($F:$F),FALSE))</f>
        <v>63809.64</v>
      </c>
    </row>
    <row r="1548" spans="12:22">
      <c r="L1548">
        <f>NAMS!B1548</f>
        <v>1650</v>
      </c>
      <c r="M1548" t="str">
        <f>NAMS!K1548</f>
        <v>USA</v>
      </c>
      <c r="N1548" cm="1">
        <f t="array" ref="N1548">IF(VLOOKUP(M1548,$A$2:$F$198,COLUMN($F:$F),FALSE)=0,NA(),VLOOKUP(M1548,$A$2:$F$198,COLUMN($F:$F),FALSE))</f>
        <v>63809.64</v>
      </c>
      <c r="T1548" s="75">
        <f>AAS!B1548</f>
        <v>1547</v>
      </c>
      <c r="U1548" s="75" t="str">
        <f>AAS!C1548</f>
        <v>USA</v>
      </c>
      <c r="V1548" cm="1">
        <f t="array" ref="V1548">IF(VLOOKUP(U1548,$A$2:$F$198,COLUMN($F:$F),FALSE)=0,NA(),VLOOKUP(U1548,$A$2:$F$198,COLUMN($F:$F),FALSE))</f>
        <v>63809.64</v>
      </c>
    </row>
    <row r="1549" spans="12:22">
      <c r="L1549">
        <f>NAMS!B1549</f>
        <v>1651</v>
      </c>
      <c r="M1549" t="str">
        <f>NAMS!K1549</f>
        <v>USA</v>
      </c>
      <c r="N1549" cm="1">
        <f t="array" ref="N1549">IF(VLOOKUP(M1549,$A$2:$F$198,COLUMN($F:$F),FALSE)=0,NA(),VLOOKUP(M1549,$A$2:$F$198,COLUMN($F:$F),FALSE))</f>
        <v>63809.64</v>
      </c>
      <c r="T1549" s="75">
        <f>AAS!B1549</f>
        <v>1548</v>
      </c>
      <c r="U1549" s="75" t="str">
        <f>AAS!C1549</f>
        <v>USA</v>
      </c>
      <c r="V1549" cm="1">
        <f t="array" ref="V1549">IF(VLOOKUP(U1549,$A$2:$F$198,COLUMN($F:$F),FALSE)=0,NA(),VLOOKUP(U1549,$A$2:$F$198,COLUMN($F:$F),FALSE))</f>
        <v>63809.64</v>
      </c>
    </row>
    <row r="1550" spans="12:22">
      <c r="L1550">
        <f>NAMS!B1550</f>
        <v>1652</v>
      </c>
      <c r="M1550" t="str">
        <f>NAMS!K1550</f>
        <v>USA</v>
      </c>
      <c r="N1550" cm="1">
        <f t="array" ref="N1550">IF(VLOOKUP(M1550,$A$2:$F$198,COLUMN($F:$F),FALSE)=0,NA(),VLOOKUP(M1550,$A$2:$F$198,COLUMN($F:$F),FALSE))</f>
        <v>63809.64</v>
      </c>
      <c r="T1550" s="75">
        <f>AAS!B1550</f>
        <v>1549</v>
      </c>
      <c r="U1550" s="75" t="str">
        <f>AAS!C1550</f>
        <v>USA</v>
      </c>
      <c r="V1550" cm="1">
        <f t="array" ref="V1550">IF(VLOOKUP(U1550,$A$2:$F$198,COLUMN($F:$F),FALSE)=0,NA(),VLOOKUP(U1550,$A$2:$F$198,COLUMN($F:$F),FALSE))</f>
        <v>63809.64</v>
      </c>
    </row>
    <row r="1551" spans="12:22">
      <c r="L1551">
        <f>NAMS!B1551</f>
        <v>1653</v>
      </c>
      <c r="M1551" t="str">
        <f>NAMS!K1551</f>
        <v>Japan</v>
      </c>
      <c r="N1551" cm="1">
        <f t="array" ref="N1551">IF(VLOOKUP(M1551,$A$2:$F$198,COLUMN($F:$F),FALSE)=0,NA(),VLOOKUP(M1551,$A$2:$F$198,COLUMN($F:$F),FALSE))</f>
        <v>41314.410000000003</v>
      </c>
      <c r="T1551" s="75">
        <f>AAS!B1551</f>
        <v>1550</v>
      </c>
      <c r="U1551" s="75" t="str">
        <f>AAS!C1551</f>
        <v>USA</v>
      </c>
      <c r="V1551" cm="1">
        <f t="array" ref="V1551">IF(VLOOKUP(U1551,$A$2:$F$198,COLUMN($F:$F),FALSE)=0,NA(),VLOOKUP(U1551,$A$2:$F$198,COLUMN($F:$F),FALSE))</f>
        <v>63809.64</v>
      </c>
    </row>
    <row r="1552" spans="12:22">
      <c r="L1552">
        <f>NAMS!B1552</f>
        <v>1654</v>
      </c>
      <c r="M1552" t="str">
        <f>NAMS!K1552</f>
        <v>USA</v>
      </c>
      <c r="N1552" cm="1">
        <f t="array" ref="N1552">IF(VLOOKUP(M1552,$A$2:$F$198,COLUMN($F:$F),FALSE)=0,NA(),VLOOKUP(M1552,$A$2:$F$198,COLUMN($F:$F),FALSE))</f>
        <v>63809.64</v>
      </c>
      <c r="T1552" s="75">
        <f>AAS!B1552</f>
        <v>1551</v>
      </c>
      <c r="U1552" s="75" t="str">
        <f>AAS!C1552</f>
        <v>USA</v>
      </c>
      <c r="V1552" cm="1">
        <f t="array" ref="V1552">IF(VLOOKUP(U1552,$A$2:$F$198,COLUMN($F:$F),FALSE)=0,NA(),VLOOKUP(U1552,$A$2:$F$198,COLUMN($F:$F),FALSE))</f>
        <v>63809.64</v>
      </c>
    </row>
    <row r="1553" spans="12:22">
      <c r="L1553">
        <f>NAMS!B1553</f>
        <v>1655</v>
      </c>
      <c r="M1553" t="str">
        <f>NAMS!K1553</f>
        <v>USA</v>
      </c>
      <c r="N1553" cm="1">
        <f t="array" ref="N1553">IF(VLOOKUP(M1553,$A$2:$F$198,COLUMN($F:$F),FALSE)=0,NA(),VLOOKUP(M1553,$A$2:$F$198,COLUMN($F:$F),FALSE))</f>
        <v>63809.64</v>
      </c>
      <c r="T1553" s="75">
        <f>AAS!B1553</f>
        <v>1552</v>
      </c>
      <c r="U1553" s="75" t="str">
        <f>AAS!C1553</f>
        <v>USA</v>
      </c>
      <c r="V1553" cm="1">
        <f t="array" ref="V1553">IF(VLOOKUP(U1553,$A$2:$F$198,COLUMN($F:$F),FALSE)=0,NA(),VLOOKUP(U1553,$A$2:$F$198,COLUMN($F:$F),FALSE))</f>
        <v>63809.64</v>
      </c>
    </row>
    <row r="1554" spans="12:22">
      <c r="L1554">
        <f>NAMS!B1554</f>
        <v>1656</v>
      </c>
      <c r="M1554" t="str">
        <f>NAMS!K1554</f>
        <v>USA</v>
      </c>
      <c r="N1554" cm="1">
        <f t="array" ref="N1554">IF(VLOOKUP(M1554,$A$2:$F$198,COLUMN($F:$F),FALSE)=0,NA(),VLOOKUP(M1554,$A$2:$F$198,COLUMN($F:$F),FALSE))</f>
        <v>63809.64</v>
      </c>
      <c r="T1554" s="75">
        <f>AAS!B1554</f>
        <v>1553</v>
      </c>
      <c r="U1554" s="75" t="str">
        <f>AAS!C1554</f>
        <v>USA</v>
      </c>
      <c r="V1554" cm="1">
        <f t="array" ref="V1554">IF(VLOOKUP(U1554,$A$2:$F$198,COLUMN($F:$F),FALSE)=0,NA(),VLOOKUP(U1554,$A$2:$F$198,COLUMN($F:$F),FALSE))</f>
        <v>63809.64</v>
      </c>
    </row>
    <row r="1555" spans="12:22">
      <c r="L1555">
        <f>NAMS!B1555</f>
        <v>1657</v>
      </c>
      <c r="M1555" t="str">
        <f>NAMS!K1555</f>
        <v>USA</v>
      </c>
      <c r="N1555" cm="1">
        <f t="array" ref="N1555">IF(VLOOKUP(M1555,$A$2:$F$198,COLUMN($F:$F),FALSE)=0,NA(),VLOOKUP(M1555,$A$2:$F$198,COLUMN($F:$F),FALSE))</f>
        <v>63809.64</v>
      </c>
      <c r="T1555" s="75">
        <f>AAS!B1555</f>
        <v>1554</v>
      </c>
      <c r="U1555" s="75" t="str">
        <f>AAS!C1555</f>
        <v>USA</v>
      </c>
      <c r="V1555" cm="1">
        <f t="array" ref="V1555">IF(VLOOKUP(U1555,$A$2:$F$198,COLUMN($F:$F),FALSE)=0,NA(),VLOOKUP(U1555,$A$2:$F$198,COLUMN($F:$F),FALSE))</f>
        <v>63809.64</v>
      </c>
    </row>
    <row r="1556" spans="12:22">
      <c r="L1556">
        <f>NAMS!B1556</f>
        <v>1658</v>
      </c>
      <c r="M1556" t="str">
        <f>NAMS!K1556</f>
        <v>Unknown</v>
      </c>
      <c r="N1556" t="e" cm="1">
        <f t="array" ref="N1556">IF(VLOOKUP(M1556,$A$2:$F$198,COLUMN($F:$F),FALSE)=0,NA(),VLOOKUP(M1556,$A$2:$F$198,COLUMN($F:$F),FALSE))</f>
        <v>#N/A</v>
      </c>
      <c r="T1556" s="75">
        <f>AAS!B1556</f>
        <v>1555</v>
      </c>
      <c r="U1556" s="75" t="str">
        <f>AAS!C1556</f>
        <v>USA</v>
      </c>
      <c r="V1556" cm="1">
        <f t="array" ref="V1556">IF(VLOOKUP(U1556,$A$2:$F$198,COLUMN($F:$F),FALSE)=0,NA(),VLOOKUP(U1556,$A$2:$F$198,COLUMN($F:$F),FALSE))</f>
        <v>63809.64</v>
      </c>
    </row>
    <row r="1557" spans="12:22">
      <c r="L1557">
        <f>NAMS!B1557</f>
        <v>1659</v>
      </c>
      <c r="M1557" t="str">
        <f>NAMS!K1557</f>
        <v>USA</v>
      </c>
      <c r="N1557" cm="1">
        <f t="array" ref="N1557">IF(VLOOKUP(M1557,$A$2:$F$198,COLUMN($F:$F),FALSE)=0,NA(),VLOOKUP(M1557,$A$2:$F$198,COLUMN($F:$F),FALSE))</f>
        <v>63809.64</v>
      </c>
      <c r="T1557" s="75">
        <f>AAS!B1557</f>
        <v>1556</v>
      </c>
      <c r="U1557" s="75" t="str">
        <f>AAS!C1557</f>
        <v>Unknown</v>
      </c>
      <c r="V1557" t="e" cm="1">
        <f t="array" ref="V1557">IF(VLOOKUP(U1557,$A$2:$F$198,COLUMN($F:$F),FALSE)=0,NA(),VLOOKUP(U1557,$A$2:$F$198,COLUMN($F:$F),FALSE))</f>
        <v>#N/A</v>
      </c>
    </row>
    <row r="1558" spans="12:22">
      <c r="L1558">
        <f>NAMS!B1558</f>
        <v>1660</v>
      </c>
      <c r="M1558" t="str">
        <f>NAMS!K1558</f>
        <v>USA</v>
      </c>
      <c r="N1558" cm="1">
        <f t="array" ref="N1558">IF(VLOOKUP(M1558,$A$2:$F$198,COLUMN($F:$F),FALSE)=0,NA(),VLOOKUP(M1558,$A$2:$F$198,COLUMN($F:$F),FALSE))</f>
        <v>63809.64</v>
      </c>
      <c r="T1558" s="75">
        <f>AAS!B1558</f>
        <v>1557</v>
      </c>
      <c r="U1558" s="75" t="str">
        <f>AAS!C1558</f>
        <v>China</v>
      </c>
      <c r="V1558" cm="1">
        <f t="array" ref="V1558">IF(VLOOKUP(U1558,$A$2:$F$198,COLUMN($F:$F),FALSE)=0,NA(),VLOOKUP(U1558,$A$2:$F$198,COLUMN($F:$F),FALSE))</f>
        <v>10121.299999999999</v>
      </c>
    </row>
    <row r="1559" spans="12:22">
      <c r="L1559">
        <f>NAMS!B1559</f>
        <v>1661</v>
      </c>
      <c r="M1559" t="str">
        <f>NAMS!K1559</f>
        <v>USA</v>
      </c>
      <c r="N1559" cm="1">
        <f t="array" ref="N1559">IF(VLOOKUP(M1559,$A$2:$F$198,COLUMN($F:$F),FALSE)=0,NA(),VLOOKUP(M1559,$A$2:$F$198,COLUMN($F:$F),FALSE))</f>
        <v>63809.64</v>
      </c>
      <c r="T1559" s="75">
        <f>AAS!B1559</f>
        <v>1558</v>
      </c>
      <c r="U1559" s="75" t="str">
        <f>AAS!C1559</f>
        <v>Canada</v>
      </c>
      <c r="V1559" cm="1">
        <f t="array" ref="V1559">IF(VLOOKUP(U1559,$A$2:$F$198,COLUMN($F:$F),FALSE)=0,NA(),VLOOKUP(U1559,$A$2:$F$198,COLUMN($F:$F),FALSE))</f>
        <v>49196.49</v>
      </c>
    </row>
    <row r="1560" spans="12:22">
      <c r="L1560">
        <f>NAMS!B1560</f>
        <v>1662</v>
      </c>
      <c r="M1560" t="str">
        <f>NAMS!K1560</f>
        <v>USA</v>
      </c>
      <c r="N1560" cm="1">
        <f t="array" ref="N1560">IF(VLOOKUP(M1560,$A$2:$F$198,COLUMN($F:$F),FALSE)=0,NA(),VLOOKUP(M1560,$A$2:$F$198,COLUMN($F:$F),FALSE))</f>
        <v>63809.64</v>
      </c>
      <c r="T1560" s="75">
        <f>AAS!B1560</f>
        <v>1559</v>
      </c>
      <c r="U1560" s="75" t="str">
        <f>AAS!C1560</f>
        <v>Unknown</v>
      </c>
      <c r="V1560" t="e" cm="1">
        <f t="array" ref="V1560">IF(VLOOKUP(U1560,$A$2:$F$198,COLUMN($F:$F),FALSE)=0,NA(),VLOOKUP(U1560,$A$2:$F$198,COLUMN($F:$F),FALSE))</f>
        <v>#N/A</v>
      </c>
    </row>
    <row r="1561" spans="12:22">
      <c r="L1561">
        <f>NAMS!B1561</f>
        <v>1663</v>
      </c>
      <c r="M1561" t="str">
        <f>NAMS!K1561</f>
        <v>USA</v>
      </c>
      <c r="N1561" cm="1">
        <f t="array" ref="N1561">IF(VLOOKUP(M1561,$A$2:$F$198,COLUMN($F:$F),FALSE)=0,NA(),VLOOKUP(M1561,$A$2:$F$198,COLUMN($F:$F),FALSE))</f>
        <v>63809.64</v>
      </c>
      <c r="T1561" s="75">
        <f>AAS!B1561</f>
        <v>1560</v>
      </c>
      <c r="U1561" s="75" t="str">
        <f>AAS!C1561</f>
        <v>Unknown</v>
      </c>
      <c r="V1561" t="e" cm="1">
        <f t="array" ref="V1561">IF(VLOOKUP(U1561,$A$2:$F$198,COLUMN($F:$F),FALSE)=0,NA(),VLOOKUP(U1561,$A$2:$F$198,COLUMN($F:$F),FALSE))</f>
        <v>#N/A</v>
      </c>
    </row>
    <row r="1562" spans="12:22">
      <c r="L1562">
        <f>NAMS!B1562</f>
        <v>1664</v>
      </c>
      <c r="M1562" t="str">
        <f>NAMS!K1562</f>
        <v>USA</v>
      </c>
      <c r="N1562" cm="1">
        <f t="array" ref="N1562">IF(VLOOKUP(M1562,$A$2:$F$198,COLUMN($F:$F),FALSE)=0,NA(),VLOOKUP(M1562,$A$2:$F$198,COLUMN($F:$F),FALSE))</f>
        <v>63809.64</v>
      </c>
      <c r="T1562" s="75">
        <f>AAS!B1562</f>
        <v>1561</v>
      </c>
      <c r="U1562" s="75" t="str">
        <f>AAS!C1562</f>
        <v>Unknown</v>
      </c>
      <c r="V1562" t="e" cm="1">
        <f t="array" ref="V1562">IF(VLOOKUP(U1562,$A$2:$F$198,COLUMN($F:$F),FALSE)=0,NA(),VLOOKUP(U1562,$A$2:$F$198,COLUMN($F:$F),FALSE))</f>
        <v>#N/A</v>
      </c>
    </row>
    <row r="1563" spans="12:22">
      <c r="L1563">
        <f>NAMS!B1563</f>
        <v>1665</v>
      </c>
      <c r="M1563" t="str">
        <f>NAMS!K1563</f>
        <v>USA</v>
      </c>
      <c r="N1563" cm="1">
        <f t="array" ref="N1563">IF(VLOOKUP(M1563,$A$2:$F$198,COLUMN($F:$F),FALSE)=0,NA(),VLOOKUP(M1563,$A$2:$F$198,COLUMN($F:$F),FALSE))</f>
        <v>63809.64</v>
      </c>
      <c r="T1563" s="75">
        <f>AAS!B1563</f>
        <v>1562</v>
      </c>
      <c r="U1563" s="75" t="str">
        <f>AAS!C1563</f>
        <v>Unknown</v>
      </c>
      <c r="V1563" t="e" cm="1">
        <f t="array" ref="V1563">IF(VLOOKUP(U1563,$A$2:$F$198,COLUMN($F:$F),FALSE)=0,NA(),VLOOKUP(U1563,$A$2:$F$198,COLUMN($F:$F),FALSE))</f>
        <v>#N/A</v>
      </c>
    </row>
    <row r="1564" spans="12:22">
      <c r="L1564">
        <f>NAMS!B1564</f>
        <v>1666</v>
      </c>
      <c r="M1564" t="str">
        <f>NAMS!K1564</f>
        <v>USA</v>
      </c>
      <c r="N1564" cm="1">
        <f t="array" ref="N1564">IF(VLOOKUP(M1564,$A$2:$F$198,COLUMN($F:$F),FALSE)=0,NA(),VLOOKUP(M1564,$A$2:$F$198,COLUMN($F:$F),FALSE))</f>
        <v>63809.64</v>
      </c>
      <c r="T1564" s="75">
        <f>AAS!B1564</f>
        <v>1563</v>
      </c>
      <c r="U1564" s="75" t="str">
        <f>AAS!C1564</f>
        <v>Unknown</v>
      </c>
      <c r="V1564" t="e" cm="1">
        <f t="array" ref="V1564">IF(VLOOKUP(U1564,$A$2:$F$198,COLUMN($F:$F),FALSE)=0,NA(),VLOOKUP(U1564,$A$2:$F$198,COLUMN($F:$F),FALSE))</f>
        <v>#N/A</v>
      </c>
    </row>
    <row r="1565" spans="12:22">
      <c r="L1565">
        <f>NAMS!B1565</f>
        <v>1667</v>
      </c>
      <c r="M1565" t="str">
        <f>NAMS!K1565</f>
        <v>Taiwan</v>
      </c>
      <c r="N1565" cm="1">
        <f t="array" ref="N1565">IF(VLOOKUP(M1565,$A$2:$F$198,COLUMN($F:$F),FALSE)=0,NA(),VLOOKUP(M1565,$A$2:$F$198,COLUMN($F:$F),FALSE))</f>
        <v>10121.299999999999</v>
      </c>
      <c r="T1565" s="75">
        <f>AAS!B1565</f>
        <v>1564</v>
      </c>
      <c r="U1565" s="75" t="str">
        <f>AAS!C1565</f>
        <v>Unknown</v>
      </c>
      <c r="V1565" t="e" cm="1">
        <f t="array" ref="V1565">IF(VLOOKUP(U1565,$A$2:$F$198,COLUMN($F:$F),FALSE)=0,NA(),VLOOKUP(U1565,$A$2:$F$198,COLUMN($F:$F),FALSE))</f>
        <v>#N/A</v>
      </c>
    </row>
    <row r="1566" spans="12:22">
      <c r="L1566">
        <f>NAMS!B1566</f>
        <v>1668</v>
      </c>
      <c r="M1566" t="str">
        <f>NAMS!K1566</f>
        <v>USA</v>
      </c>
      <c r="N1566" cm="1">
        <f t="array" ref="N1566">IF(VLOOKUP(M1566,$A$2:$F$198,COLUMN($F:$F),FALSE)=0,NA(),VLOOKUP(M1566,$A$2:$F$198,COLUMN($F:$F),FALSE))</f>
        <v>63809.64</v>
      </c>
      <c r="T1566" s="75">
        <f>AAS!B1566</f>
        <v>1565</v>
      </c>
      <c r="U1566" s="75" t="str">
        <f>AAS!C1566</f>
        <v>USA</v>
      </c>
      <c r="V1566" cm="1">
        <f t="array" ref="V1566">IF(VLOOKUP(U1566,$A$2:$F$198,COLUMN($F:$F),FALSE)=0,NA(),VLOOKUP(U1566,$A$2:$F$198,COLUMN($F:$F),FALSE))</f>
        <v>63809.64</v>
      </c>
    </row>
    <row r="1567" spans="12:22">
      <c r="L1567">
        <f>NAMS!B1567</f>
        <v>1669</v>
      </c>
      <c r="M1567" t="str">
        <f>NAMS!K1567</f>
        <v>USA</v>
      </c>
      <c r="N1567" cm="1">
        <f t="array" ref="N1567">IF(VLOOKUP(M1567,$A$2:$F$198,COLUMN($F:$F),FALSE)=0,NA(),VLOOKUP(M1567,$A$2:$F$198,COLUMN($F:$F),FALSE))</f>
        <v>63809.64</v>
      </c>
      <c r="T1567" s="75">
        <f>AAS!B1567</f>
        <v>1566</v>
      </c>
      <c r="U1567" s="75" t="str">
        <f>AAS!C1567</f>
        <v>USA</v>
      </c>
      <c r="V1567" cm="1">
        <f t="array" ref="V1567">IF(VLOOKUP(U1567,$A$2:$F$198,COLUMN($F:$F),FALSE)=0,NA(),VLOOKUP(U1567,$A$2:$F$198,COLUMN($F:$F),FALSE))</f>
        <v>63809.64</v>
      </c>
    </row>
    <row r="1568" spans="12:22">
      <c r="L1568">
        <f>NAMS!B1568</f>
        <v>1670</v>
      </c>
      <c r="M1568" t="str">
        <f>NAMS!K1568</f>
        <v>USA</v>
      </c>
      <c r="N1568" cm="1">
        <f t="array" ref="N1568">IF(VLOOKUP(M1568,$A$2:$F$198,COLUMN($F:$F),FALSE)=0,NA(),VLOOKUP(M1568,$A$2:$F$198,COLUMN($F:$F),FALSE))</f>
        <v>63809.64</v>
      </c>
      <c r="T1568" s="75">
        <f>AAS!B1568</f>
        <v>1567</v>
      </c>
      <c r="U1568" s="75" t="str">
        <f>AAS!C1568</f>
        <v>USA</v>
      </c>
      <c r="V1568" cm="1">
        <f t="array" ref="V1568">IF(VLOOKUP(U1568,$A$2:$F$198,COLUMN($F:$F),FALSE)=0,NA(),VLOOKUP(U1568,$A$2:$F$198,COLUMN($F:$F),FALSE))</f>
        <v>63809.64</v>
      </c>
    </row>
    <row r="1569" spans="12:22">
      <c r="L1569">
        <f>NAMS!B1569</f>
        <v>1671</v>
      </c>
      <c r="M1569" t="str">
        <f>NAMS!K1569</f>
        <v>USA</v>
      </c>
      <c r="N1569" cm="1">
        <f t="array" ref="N1569">IF(VLOOKUP(M1569,$A$2:$F$198,COLUMN($F:$F),FALSE)=0,NA(),VLOOKUP(M1569,$A$2:$F$198,COLUMN($F:$F),FALSE))</f>
        <v>63809.64</v>
      </c>
      <c r="T1569" s="75">
        <f>AAS!B1569</f>
        <v>1568</v>
      </c>
      <c r="U1569" s="75" t="str">
        <f>AAS!C1569</f>
        <v>USA</v>
      </c>
      <c r="V1569" cm="1">
        <f t="array" ref="V1569">IF(VLOOKUP(U1569,$A$2:$F$198,COLUMN($F:$F),FALSE)=0,NA(),VLOOKUP(U1569,$A$2:$F$198,COLUMN($F:$F),FALSE))</f>
        <v>63809.64</v>
      </c>
    </row>
    <row r="1570" spans="12:22">
      <c r="L1570">
        <f>NAMS!B1570</f>
        <v>1672</v>
      </c>
      <c r="M1570" t="str">
        <f>NAMS!K1570</f>
        <v>USA</v>
      </c>
      <c r="N1570" cm="1">
        <f t="array" ref="N1570">IF(VLOOKUP(M1570,$A$2:$F$198,COLUMN($F:$F),FALSE)=0,NA(),VLOOKUP(M1570,$A$2:$F$198,COLUMN($F:$F),FALSE))</f>
        <v>63809.64</v>
      </c>
      <c r="T1570" s="75">
        <f>AAS!B1570</f>
        <v>1569</v>
      </c>
      <c r="U1570" s="75" t="str">
        <f>AAS!C1570</f>
        <v>USA</v>
      </c>
      <c r="V1570" cm="1">
        <f t="array" ref="V1570">IF(VLOOKUP(U1570,$A$2:$F$198,COLUMN($F:$F),FALSE)=0,NA(),VLOOKUP(U1570,$A$2:$F$198,COLUMN($F:$F),FALSE))</f>
        <v>63809.64</v>
      </c>
    </row>
    <row r="1571" spans="12:22">
      <c r="L1571">
        <f>NAMS!B1571</f>
        <v>1673</v>
      </c>
      <c r="M1571" t="str">
        <f>NAMS!K1571</f>
        <v>Singapore</v>
      </c>
      <c r="N1571" cm="1">
        <f t="array" ref="N1571">IF(VLOOKUP(M1571,$A$2:$F$198,COLUMN($F:$F),FALSE)=0,NA(),VLOOKUP(M1571,$A$2:$F$198,COLUMN($F:$F),FALSE))</f>
        <v>56679.16</v>
      </c>
      <c r="T1571" s="75">
        <f>AAS!B1571</f>
        <v>1570</v>
      </c>
      <c r="U1571" s="75" t="str">
        <f>AAS!C1571</f>
        <v>USA</v>
      </c>
      <c r="V1571" cm="1">
        <f t="array" ref="V1571">IF(VLOOKUP(U1571,$A$2:$F$198,COLUMN($F:$F),FALSE)=0,NA(),VLOOKUP(U1571,$A$2:$F$198,COLUMN($F:$F),FALSE))</f>
        <v>63809.64</v>
      </c>
    </row>
    <row r="1572" spans="12:22">
      <c r="L1572">
        <f>NAMS!B1572</f>
        <v>1674</v>
      </c>
      <c r="M1572" t="str">
        <f>NAMS!K1572</f>
        <v>USA</v>
      </c>
      <c r="N1572" cm="1">
        <f t="array" ref="N1572">IF(VLOOKUP(M1572,$A$2:$F$198,COLUMN($F:$F),FALSE)=0,NA(),VLOOKUP(M1572,$A$2:$F$198,COLUMN($F:$F),FALSE))</f>
        <v>63809.64</v>
      </c>
      <c r="T1572" s="75">
        <f>AAS!B1572</f>
        <v>1571</v>
      </c>
      <c r="U1572" s="75" t="str">
        <f>AAS!C1572</f>
        <v>USA</v>
      </c>
      <c r="V1572" cm="1">
        <f t="array" ref="V1572">IF(VLOOKUP(U1572,$A$2:$F$198,COLUMN($F:$F),FALSE)=0,NA(),VLOOKUP(U1572,$A$2:$F$198,COLUMN($F:$F),FALSE))</f>
        <v>63809.64</v>
      </c>
    </row>
    <row r="1573" spans="12:22">
      <c r="L1573">
        <f>NAMS!B1573</f>
        <v>1675</v>
      </c>
      <c r="M1573" t="str">
        <f>NAMS!K1573</f>
        <v>USA</v>
      </c>
      <c r="N1573" cm="1">
        <f t="array" ref="N1573">IF(VLOOKUP(M1573,$A$2:$F$198,COLUMN($F:$F),FALSE)=0,NA(),VLOOKUP(M1573,$A$2:$F$198,COLUMN($F:$F),FALSE))</f>
        <v>63809.64</v>
      </c>
      <c r="T1573" s="75">
        <f>AAS!B1573</f>
        <v>1572</v>
      </c>
      <c r="U1573" s="75" t="str">
        <f>AAS!C1573</f>
        <v>USA</v>
      </c>
      <c r="V1573" cm="1">
        <f t="array" ref="V1573">IF(VLOOKUP(U1573,$A$2:$F$198,COLUMN($F:$F),FALSE)=0,NA(),VLOOKUP(U1573,$A$2:$F$198,COLUMN($F:$F),FALSE))</f>
        <v>63809.64</v>
      </c>
    </row>
    <row r="1574" spans="12:22">
      <c r="L1574">
        <f>NAMS!B1574</f>
        <v>1676</v>
      </c>
      <c r="M1574" t="str">
        <f>NAMS!K1574</f>
        <v>Singapore</v>
      </c>
      <c r="N1574" cm="1">
        <f t="array" ref="N1574">IF(VLOOKUP(M1574,$A$2:$F$198,COLUMN($F:$F),FALSE)=0,NA(),VLOOKUP(M1574,$A$2:$F$198,COLUMN($F:$F),FALSE))</f>
        <v>56679.16</v>
      </c>
      <c r="T1574" s="75">
        <f>AAS!B1574</f>
        <v>1573</v>
      </c>
      <c r="U1574" s="75" t="str">
        <f>AAS!C1574</f>
        <v>USA</v>
      </c>
      <c r="V1574" cm="1">
        <f t="array" ref="V1574">IF(VLOOKUP(U1574,$A$2:$F$198,COLUMN($F:$F),FALSE)=0,NA(),VLOOKUP(U1574,$A$2:$F$198,COLUMN($F:$F),FALSE))</f>
        <v>63809.64</v>
      </c>
    </row>
    <row r="1575" spans="12:22">
      <c r="L1575">
        <f>NAMS!B1575</f>
        <v>1677</v>
      </c>
      <c r="M1575" t="str">
        <f>NAMS!K1575</f>
        <v>USA</v>
      </c>
      <c r="N1575" cm="1">
        <f t="array" ref="N1575">IF(VLOOKUP(M1575,$A$2:$F$198,COLUMN($F:$F),FALSE)=0,NA(),VLOOKUP(M1575,$A$2:$F$198,COLUMN($F:$F),FALSE))</f>
        <v>63809.64</v>
      </c>
      <c r="T1575" s="75">
        <f>AAS!B1575</f>
        <v>1574</v>
      </c>
      <c r="U1575" s="75" t="str">
        <f>AAS!C1575</f>
        <v>USA</v>
      </c>
      <c r="V1575" cm="1">
        <f t="array" ref="V1575">IF(VLOOKUP(U1575,$A$2:$F$198,COLUMN($F:$F),FALSE)=0,NA(),VLOOKUP(U1575,$A$2:$F$198,COLUMN($F:$F),FALSE))</f>
        <v>63809.64</v>
      </c>
    </row>
    <row r="1576" spans="12:22">
      <c r="L1576">
        <f>NAMS!B1576</f>
        <v>1678</v>
      </c>
      <c r="M1576" t="str">
        <f>NAMS!K1576</f>
        <v>Saudi Arabia</v>
      </c>
      <c r="N1576" cm="1">
        <f t="array" ref="N1576">IF(VLOOKUP(M1576,$A$2:$F$198,COLUMN($F:$F),FALSE)=0,NA(),VLOOKUP(M1576,$A$2:$F$198,COLUMN($F:$F),FALSE))</f>
        <v>21764.39</v>
      </c>
      <c r="T1576" s="75">
        <f>AAS!B1576</f>
        <v>1575</v>
      </c>
      <c r="U1576" s="75" t="str">
        <f>AAS!C1576</f>
        <v>USA</v>
      </c>
      <c r="V1576" cm="1">
        <f t="array" ref="V1576">IF(VLOOKUP(U1576,$A$2:$F$198,COLUMN($F:$F),FALSE)=0,NA(),VLOOKUP(U1576,$A$2:$F$198,COLUMN($F:$F),FALSE))</f>
        <v>63809.64</v>
      </c>
    </row>
    <row r="1577" spans="12:22">
      <c r="L1577">
        <f>NAMS!B1577</f>
        <v>1679</v>
      </c>
      <c r="M1577" t="str">
        <f>NAMS!K1577</f>
        <v>Saudi Arabia</v>
      </c>
      <c r="N1577" cm="1">
        <f t="array" ref="N1577">IF(VLOOKUP(M1577,$A$2:$F$198,COLUMN($F:$F),FALSE)=0,NA(),VLOOKUP(M1577,$A$2:$F$198,COLUMN($F:$F),FALSE))</f>
        <v>21764.39</v>
      </c>
      <c r="T1577" s="75">
        <f>AAS!B1577</f>
        <v>1576</v>
      </c>
      <c r="U1577" s="75" t="str">
        <f>AAS!C1577</f>
        <v>USA</v>
      </c>
      <c r="V1577" cm="1">
        <f t="array" ref="V1577">IF(VLOOKUP(U1577,$A$2:$F$198,COLUMN($F:$F),FALSE)=0,NA(),VLOOKUP(U1577,$A$2:$F$198,COLUMN($F:$F),FALSE))</f>
        <v>63809.64</v>
      </c>
    </row>
    <row r="1578" spans="12:22">
      <c r="L1578">
        <f>NAMS!B1578</f>
        <v>1680</v>
      </c>
      <c r="M1578" t="str">
        <f>NAMS!K1578</f>
        <v>USA</v>
      </c>
      <c r="N1578" cm="1">
        <f t="array" ref="N1578">IF(VLOOKUP(M1578,$A$2:$F$198,COLUMN($F:$F),FALSE)=0,NA(),VLOOKUP(M1578,$A$2:$F$198,COLUMN($F:$F),FALSE))</f>
        <v>63809.64</v>
      </c>
      <c r="T1578" s="75">
        <f>AAS!B1578</f>
        <v>1577</v>
      </c>
      <c r="U1578" s="75" t="str">
        <f>AAS!C1578</f>
        <v>USA</v>
      </c>
      <c r="V1578" cm="1">
        <f t="array" ref="V1578">IF(VLOOKUP(U1578,$A$2:$F$198,COLUMN($F:$F),FALSE)=0,NA(),VLOOKUP(U1578,$A$2:$F$198,COLUMN($F:$F),FALSE))</f>
        <v>63809.64</v>
      </c>
    </row>
    <row r="1579" spans="12:22">
      <c r="L1579">
        <f>NAMS!B1579</f>
        <v>1681</v>
      </c>
      <c r="M1579" t="str">
        <f>NAMS!K1579</f>
        <v>USA</v>
      </c>
      <c r="N1579" cm="1">
        <f t="array" ref="N1579">IF(VLOOKUP(M1579,$A$2:$F$198,COLUMN($F:$F),FALSE)=0,NA(),VLOOKUP(M1579,$A$2:$F$198,COLUMN($F:$F),FALSE))</f>
        <v>63809.64</v>
      </c>
      <c r="T1579" s="75">
        <f>AAS!B1579</f>
        <v>1578</v>
      </c>
      <c r="U1579" s="75" t="str">
        <f>AAS!C1579</f>
        <v>USA</v>
      </c>
      <c r="V1579" cm="1">
        <f t="array" ref="V1579">IF(VLOOKUP(U1579,$A$2:$F$198,COLUMN($F:$F),FALSE)=0,NA(),VLOOKUP(U1579,$A$2:$F$198,COLUMN($F:$F),FALSE))</f>
        <v>63809.64</v>
      </c>
    </row>
    <row r="1580" spans="12:22">
      <c r="L1580">
        <f>NAMS!B1580</f>
        <v>1682</v>
      </c>
      <c r="M1580" t="str">
        <f>NAMS!K1580</f>
        <v>USA</v>
      </c>
      <c r="N1580" cm="1">
        <f t="array" ref="N1580">IF(VLOOKUP(M1580,$A$2:$F$198,COLUMN($F:$F),FALSE)=0,NA(),VLOOKUP(M1580,$A$2:$F$198,COLUMN($F:$F),FALSE))</f>
        <v>63809.64</v>
      </c>
      <c r="T1580" s="75">
        <f>AAS!B1580</f>
        <v>1579</v>
      </c>
      <c r="U1580" s="75" t="str">
        <f>AAS!C1580</f>
        <v>USA</v>
      </c>
      <c r="V1580" cm="1">
        <f t="array" ref="V1580">IF(VLOOKUP(U1580,$A$2:$F$198,COLUMN($F:$F),FALSE)=0,NA(),VLOOKUP(U1580,$A$2:$F$198,COLUMN($F:$F),FALSE))</f>
        <v>63809.64</v>
      </c>
    </row>
    <row r="1581" spans="12:22">
      <c r="L1581">
        <f>NAMS!B1581</f>
        <v>1683</v>
      </c>
      <c r="M1581" t="str">
        <f>NAMS!K1581</f>
        <v>USA</v>
      </c>
      <c r="N1581" cm="1">
        <f t="array" ref="N1581">IF(VLOOKUP(M1581,$A$2:$F$198,COLUMN($F:$F),FALSE)=0,NA(),VLOOKUP(M1581,$A$2:$F$198,COLUMN($F:$F),FALSE))</f>
        <v>63809.64</v>
      </c>
      <c r="T1581" s="75">
        <f>AAS!B1581</f>
        <v>1580</v>
      </c>
      <c r="U1581" s="75" t="str">
        <f>AAS!C1581</f>
        <v>USA</v>
      </c>
      <c r="V1581" cm="1">
        <f t="array" ref="V1581">IF(VLOOKUP(U1581,$A$2:$F$198,COLUMN($F:$F),FALSE)=0,NA(),VLOOKUP(U1581,$A$2:$F$198,COLUMN($F:$F),FALSE))</f>
        <v>63809.64</v>
      </c>
    </row>
    <row r="1582" spans="12:22">
      <c r="L1582">
        <f>NAMS!B1582</f>
        <v>1684</v>
      </c>
      <c r="M1582" t="str">
        <f>NAMS!K1582</f>
        <v>USA</v>
      </c>
      <c r="N1582" cm="1">
        <f t="array" ref="N1582">IF(VLOOKUP(M1582,$A$2:$F$198,COLUMN($F:$F),FALSE)=0,NA(),VLOOKUP(M1582,$A$2:$F$198,COLUMN($F:$F),FALSE))</f>
        <v>63809.64</v>
      </c>
      <c r="T1582" s="75">
        <f>AAS!B1582</f>
        <v>1581</v>
      </c>
      <c r="U1582" s="75" t="str">
        <f>AAS!C1582</f>
        <v>USA</v>
      </c>
      <c r="V1582" cm="1">
        <f t="array" ref="V1582">IF(VLOOKUP(U1582,$A$2:$F$198,COLUMN($F:$F),FALSE)=0,NA(),VLOOKUP(U1582,$A$2:$F$198,COLUMN($F:$F),FALSE))</f>
        <v>63809.64</v>
      </c>
    </row>
    <row r="1583" spans="12:22">
      <c r="L1583">
        <f>NAMS!B1583</f>
        <v>1685</v>
      </c>
      <c r="M1583" t="str">
        <f>NAMS!K1583</f>
        <v>USA</v>
      </c>
      <c r="N1583" cm="1">
        <f t="array" ref="N1583">IF(VLOOKUP(M1583,$A$2:$F$198,COLUMN($F:$F),FALSE)=0,NA(),VLOOKUP(M1583,$A$2:$F$198,COLUMN($F:$F),FALSE))</f>
        <v>63809.64</v>
      </c>
      <c r="T1583" s="75">
        <f>AAS!B1583</f>
        <v>1582</v>
      </c>
      <c r="U1583" s="75" t="str">
        <f>AAS!C1583</f>
        <v>USA</v>
      </c>
      <c r="V1583" cm="1">
        <f t="array" ref="V1583">IF(VLOOKUP(U1583,$A$2:$F$198,COLUMN($F:$F),FALSE)=0,NA(),VLOOKUP(U1583,$A$2:$F$198,COLUMN($F:$F),FALSE))</f>
        <v>63809.64</v>
      </c>
    </row>
    <row r="1584" spans="12:22">
      <c r="L1584">
        <f>NAMS!B1584</f>
        <v>1686</v>
      </c>
      <c r="M1584" t="str">
        <f>NAMS!K1584</f>
        <v>USA</v>
      </c>
      <c r="N1584" cm="1">
        <f t="array" ref="N1584">IF(VLOOKUP(M1584,$A$2:$F$198,COLUMN($F:$F),FALSE)=0,NA(),VLOOKUP(M1584,$A$2:$F$198,COLUMN($F:$F),FALSE))</f>
        <v>63809.64</v>
      </c>
      <c r="T1584" s="75">
        <f>AAS!B1584</f>
        <v>1583</v>
      </c>
      <c r="U1584" s="75" t="str">
        <f>AAS!C1584</f>
        <v>USA</v>
      </c>
      <c r="V1584" cm="1">
        <f t="array" ref="V1584">IF(VLOOKUP(U1584,$A$2:$F$198,COLUMN($F:$F),FALSE)=0,NA(),VLOOKUP(U1584,$A$2:$F$198,COLUMN($F:$F),FALSE))</f>
        <v>63809.64</v>
      </c>
    </row>
    <row r="1585" spans="12:22">
      <c r="L1585">
        <f>NAMS!B1585</f>
        <v>1687</v>
      </c>
      <c r="M1585" t="str">
        <f>NAMS!K1585</f>
        <v>USA</v>
      </c>
      <c r="N1585" cm="1">
        <f t="array" ref="N1585">IF(VLOOKUP(M1585,$A$2:$F$198,COLUMN($F:$F),FALSE)=0,NA(),VLOOKUP(M1585,$A$2:$F$198,COLUMN($F:$F),FALSE))</f>
        <v>63809.64</v>
      </c>
      <c r="T1585" s="75">
        <f>AAS!B1585</f>
        <v>1584</v>
      </c>
      <c r="U1585" s="75" t="str">
        <f>AAS!C1585</f>
        <v>USA</v>
      </c>
      <c r="V1585" cm="1">
        <f t="array" ref="V1585">IF(VLOOKUP(U1585,$A$2:$F$198,COLUMN($F:$F),FALSE)=0,NA(),VLOOKUP(U1585,$A$2:$F$198,COLUMN($F:$F),FALSE))</f>
        <v>63809.64</v>
      </c>
    </row>
    <row r="1586" spans="12:22">
      <c r="L1586">
        <f>NAMS!B1586</f>
        <v>1688</v>
      </c>
      <c r="M1586" t="str">
        <f>NAMS!K1586</f>
        <v>USA</v>
      </c>
      <c r="N1586" cm="1">
        <f t="array" ref="N1586">IF(VLOOKUP(M1586,$A$2:$F$198,COLUMN($F:$F),FALSE)=0,NA(),VLOOKUP(M1586,$A$2:$F$198,COLUMN($F:$F),FALSE))</f>
        <v>63809.64</v>
      </c>
      <c r="T1586" s="75">
        <f>AAS!B1586</f>
        <v>1585</v>
      </c>
      <c r="U1586" s="75" t="str">
        <f>AAS!C1586</f>
        <v>USA</v>
      </c>
      <c r="V1586" cm="1">
        <f t="array" ref="V1586">IF(VLOOKUP(U1586,$A$2:$F$198,COLUMN($F:$F),FALSE)=0,NA(),VLOOKUP(U1586,$A$2:$F$198,COLUMN($F:$F),FALSE))</f>
        <v>63809.64</v>
      </c>
    </row>
    <row r="1587" spans="12:22">
      <c r="L1587">
        <f>NAMS!B1587</f>
        <v>1689</v>
      </c>
      <c r="M1587" t="str">
        <f>NAMS!K1587</f>
        <v>USA</v>
      </c>
      <c r="N1587" cm="1">
        <f t="array" ref="N1587">IF(VLOOKUP(M1587,$A$2:$F$198,COLUMN($F:$F),FALSE)=0,NA(),VLOOKUP(M1587,$A$2:$F$198,COLUMN($F:$F),FALSE))</f>
        <v>63809.64</v>
      </c>
      <c r="T1587" s="75">
        <f>AAS!B1587</f>
        <v>1586</v>
      </c>
      <c r="U1587" s="75" t="str">
        <f>AAS!C1587</f>
        <v>USA</v>
      </c>
      <c r="V1587" cm="1">
        <f t="array" ref="V1587">IF(VLOOKUP(U1587,$A$2:$F$198,COLUMN($F:$F),FALSE)=0,NA(),VLOOKUP(U1587,$A$2:$F$198,COLUMN($F:$F),FALSE))</f>
        <v>63809.64</v>
      </c>
    </row>
    <row r="1588" spans="12:22">
      <c r="L1588">
        <f>NAMS!B1588</f>
        <v>1690</v>
      </c>
      <c r="M1588" t="str">
        <f>NAMS!K1588</f>
        <v>USA</v>
      </c>
      <c r="N1588" cm="1">
        <f t="array" ref="N1588">IF(VLOOKUP(M1588,$A$2:$F$198,COLUMN($F:$F),FALSE)=0,NA(),VLOOKUP(M1588,$A$2:$F$198,COLUMN($F:$F),FALSE))</f>
        <v>63809.64</v>
      </c>
      <c r="T1588" s="75">
        <f>AAS!B1588</f>
        <v>1587</v>
      </c>
      <c r="U1588" s="75" t="str">
        <f>AAS!C1588</f>
        <v>USA</v>
      </c>
      <c r="V1588" cm="1">
        <f t="array" ref="V1588">IF(VLOOKUP(U1588,$A$2:$F$198,COLUMN($F:$F),FALSE)=0,NA(),VLOOKUP(U1588,$A$2:$F$198,COLUMN($F:$F),FALSE))</f>
        <v>63809.64</v>
      </c>
    </row>
    <row r="1589" spans="12:22">
      <c r="L1589">
        <f>NAMS!B1589</f>
        <v>1691</v>
      </c>
      <c r="M1589" t="str">
        <f>NAMS!K1589</f>
        <v>USA</v>
      </c>
      <c r="N1589" cm="1">
        <f t="array" ref="N1589">IF(VLOOKUP(M1589,$A$2:$F$198,COLUMN($F:$F),FALSE)=0,NA(),VLOOKUP(M1589,$A$2:$F$198,COLUMN($F:$F),FALSE))</f>
        <v>63809.64</v>
      </c>
      <c r="T1589" s="75">
        <f>AAS!B1589</f>
        <v>1588</v>
      </c>
      <c r="U1589" s="75" t="str">
        <f>AAS!C1589</f>
        <v>USA</v>
      </c>
      <c r="V1589" cm="1">
        <f t="array" ref="V1589">IF(VLOOKUP(U1589,$A$2:$F$198,COLUMN($F:$F),FALSE)=0,NA(),VLOOKUP(U1589,$A$2:$F$198,COLUMN($F:$F),FALSE))</f>
        <v>63809.64</v>
      </c>
    </row>
    <row r="1590" spans="12:22">
      <c r="L1590">
        <f>NAMS!B1590</f>
        <v>1692</v>
      </c>
      <c r="M1590" t="str">
        <f>NAMS!K1590</f>
        <v>USA</v>
      </c>
      <c r="N1590" cm="1">
        <f t="array" ref="N1590">IF(VLOOKUP(M1590,$A$2:$F$198,COLUMN($F:$F),FALSE)=0,NA(),VLOOKUP(M1590,$A$2:$F$198,COLUMN($F:$F),FALSE))</f>
        <v>63809.64</v>
      </c>
      <c r="T1590" s="75">
        <f>AAS!B1590</f>
        <v>1589</v>
      </c>
      <c r="U1590" s="75" t="str">
        <f>AAS!C1590</f>
        <v>USA</v>
      </c>
      <c r="V1590" cm="1">
        <f t="array" ref="V1590">IF(VLOOKUP(U1590,$A$2:$F$198,COLUMN($F:$F),FALSE)=0,NA(),VLOOKUP(U1590,$A$2:$F$198,COLUMN($F:$F),FALSE))</f>
        <v>63809.64</v>
      </c>
    </row>
    <row r="1591" spans="12:22">
      <c r="L1591">
        <f>NAMS!B1591</f>
        <v>1693</v>
      </c>
      <c r="M1591" t="str">
        <f>NAMS!K1591</f>
        <v>Singapore</v>
      </c>
      <c r="N1591" cm="1">
        <f t="array" ref="N1591">IF(VLOOKUP(M1591,$A$2:$F$198,COLUMN($F:$F),FALSE)=0,NA(),VLOOKUP(M1591,$A$2:$F$198,COLUMN($F:$F),FALSE))</f>
        <v>56679.16</v>
      </c>
      <c r="T1591" s="75">
        <f>AAS!B1591</f>
        <v>1590</v>
      </c>
      <c r="U1591" s="75" t="str">
        <f>AAS!C1591</f>
        <v>Unknown</v>
      </c>
      <c r="V1591" t="e" cm="1">
        <f t="array" ref="V1591">IF(VLOOKUP(U1591,$A$2:$F$198,COLUMN($F:$F),FALSE)=0,NA(),VLOOKUP(U1591,$A$2:$F$198,COLUMN($F:$F),FALSE))</f>
        <v>#N/A</v>
      </c>
    </row>
    <row r="1592" spans="12:22">
      <c r="L1592">
        <f>NAMS!B1592</f>
        <v>1694</v>
      </c>
      <c r="M1592" t="str">
        <f>NAMS!K1592</f>
        <v>USA</v>
      </c>
      <c r="N1592" cm="1">
        <f t="array" ref="N1592">IF(VLOOKUP(M1592,$A$2:$F$198,COLUMN($F:$F),FALSE)=0,NA(),VLOOKUP(M1592,$A$2:$F$198,COLUMN($F:$F),FALSE))</f>
        <v>63809.64</v>
      </c>
      <c r="T1592" s="75">
        <f>AAS!B1592</f>
        <v>1591</v>
      </c>
      <c r="U1592" s="75" t="str">
        <f>AAS!C1592</f>
        <v>USA</v>
      </c>
      <c r="V1592" cm="1">
        <f t="array" ref="V1592">IF(VLOOKUP(U1592,$A$2:$F$198,COLUMN($F:$F),FALSE)=0,NA(),VLOOKUP(U1592,$A$2:$F$198,COLUMN($F:$F),FALSE))</f>
        <v>63809.64</v>
      </c>
    </row>
    <row r="1593" spans="12:22">
      <c r="L1593">
        <f>NAMS!B1593</f>
        <v>1695</v>
      </c>
      <c r="M1593" t="str">
        <f>NAMS!K1593</f>
        <v>USA</v>
      </c>
      <c r="N1593" cm="1">
        <f t="array" ref="N1593">IF(VLOOKUP(M1593,$A$2:$F$198,COLUMN($F:$F),FALSE)=0,NA(),VLOOKUP(M1593,$A$2:$F$198,COLUMN($F:$F),FALSE))</f>
        <v>63809.64</v>
      </c>
      <c r="T1593" s="75">
        <f>AAS!B1593</f>
        <v>1592</v>
      </c>
      <c r="U1593" s="75" t="str">
        <f>AAS!C1593</f>
        <v>USA</v>
      </c>
      <c r="V1593" cm="1">
        <f t="array" ref="V1593">IF(VLOOKUP(U1593,$A$2:$F$198,COLUMN($F:$F),FALSE)=0,NA(),VLOOKUP(U1593,$A$2:$F$198,COLUMN($F:$F),FALSE))</f>
        <v>63809.64</v>
      </c>
    </row>
    <row r="1594" spans="12:22">
      <c r="L1594">
        <f>NAMS!B1594</f>
        <v>1696</v>
      </c>
      <c r="M1594" t="str">
        <f>NAMS!K1594</f>
        <v>USA</v>
      </c>
      <c r="N1594" cm="1">
        <f t="array" ref="N1594">IF(VLOOKUP(M1594,$A$2:$F$198,COLUMN($F:$F),FALSE)=0,NA(),VLOOKUP(M1594,$A$2:$F$198,COLUMN($F:$F),FALSE))</f>
        <v>63809.64</v>
      </c>
      <c r="T1594" s="75">
        <f>AAS!B1594</f>
        <v>1593</v>
      </c>
      <c r="U1594" s="75" t="str">
        <f>AAS!C1594</f>
        <v>USA</v>
      </c>
      <c r="V1594" cm="1">
        <f t="array" ref="V1594">IF(VLOOKUP(U1594,$A$2:$F$198,COLUMN($F:$F),FALSE)=0,NA(),VLOOKUP(U1594,$A$2:$F$198,COLUMN($F:$F),FALSE))</f>
        <v>63809.64</v>
      </c>
    </row>
    <row r="1595" spans="12:22">
      <c r="L1595">
        <f>NAMS!B1595</f>
        <v>1697</v>
      </c>
      <c r="M1595" t="str">
        <f>NAMS!K1595</f>
        <v>Japan</v>
      </c>
      <c r="N1595" cm="1">
        <f t="array" ref="N1595">IF(VLOOKUP(M1595,$A$2:$F$198,COLUMN($F:$F),FALSE)=0,NA(),VLOOKUP(M1595,$A$2:$F$198,COLUMN($F:$F),FALSE))</f>
        <v>41314.410000000003</v>
      </c>
      <c r="T1595" s="75">
        <f>AAS!B1595</f>
        <v>1594</v>
      </c>
      <c r="U1595" s="75" t="str">
        <f>AAS!C1595</f>
        <v>Unknown</v>
      </c>
      <c r="V1595" t="e" cm="1">
        <f t="array" ref="V1595">IF(VLOOKUP(U1595,$A$2:$F$198,COLUMN($F:$F),FALSE)=0,NA(),VLOOKUP(U1595,$A$2:$F$198,COLUMN($F:$F),FALSE))</f>
        <v>#N/A</v>
      </c>
    </row>
    <row r="1596" spans="12:22">
      <c r="L1596">
        <f>NAMS!B1596</f>
        <v>1698</v>
      </c>
      <c r="M1596" t="str">
        <f>NAMS!K1596</f>
        <v>South Korea</v>
      </c>
      <c r="N1596" cm="1">
        <f t="array" ref="N1596">IF(VLOOKUP(M1596,$A$2:$F$198,COLUMN($F:$F),FALSE)=0,NA(),VLOOKUP(M1596,$A$2:$F$198,COLUMN($F:$F),FALSE))</f>
        <v>32154.02</v>
      </c>
      <c r="T1596" s="75">
        <f>AAS!B1596</f>
        <v>1595</v>
      </c>
      <c r="U1596" s="75" t="str">
        <f>AAS!C1596</f>
        <v>USA</v>
      </c>
      <c r="V1596" cm="1">
        <f t="array" ref="V1596">IF(VLOOKUP(U1596,$A$2:$F$198,COLUMN($F:$F),FALSE)=0,NA(),VLOOKUP(U1596,$A$2:$F$198,COLUMN($F:$F),FALSE))</f>
        <v>63809.64</v>
      </c>
    </row>
    <row r="1597" spans="12:22">
      <c r="L1597">
        <f>NAMS!B1597</f>
        <v>1699</v>
      </c>
      <c r="M1597" t="str">
        <f>NAMS!K1597</f>
        <v>USA</v>
      </c>
      <c r="N1597" cm="1">
        <f t="array" ref="N1597">IF(VLOOKUP(M1597,$A$2:$F$198,COLUMN($F:$F),FALSE)=0,NA(),VLOOKUP(M1597,$A$2:$F$198,COLUMN($F:$F),FALSE))</f>
        <v>63809.64</v>
      </c>
      <c r="T1597" s="75">
        <f>AAS!B1597</f>
        <v>1596</v>
      </c>
      <c r="U1597" s="75" t="str">
        <f>AAS!C1597</f>
        <v>USA</v>
      </c>
      <c r="V1597" cm="1">
        <f t="array" ref="V1597">IF(VLOOKUP(U1597,$A$2:$F$198,COLUMN($F:$F),FALSE)=0,NA(),VLOOKUP(U1597,$A$2:$F$198,COLUMN($F:$F),FALSE))</f>
        <v>63809.64</v>
      </c>
    </row>
    <row r="1598" spans="12:22">
      <c r="L1598">
        <f>NAMS!B1598</f>
        <v>1700</v>
      </c>
      <c r="M1598" t="str">
        <f>NAMS!K1598</f>
        <v>USA</v>
      </c>
      <c r="N1598" cm="1">
        <f t="array" ref="N1598">IF(VLOOKUP(M1598,$A$2:$F$198,COLUMN($F:$F),FALSE)=0,NA(),VLOOKUP(M1598,$A$2:$F$198,COLUMN($F:$F),FALSE))</f>
        <v>63809.64</v>
      </c>
      <c r="T1598" s="75">
        <f>AAS!B1598</f>
        <v>1597</v>
      </c>
      <c r="U1598" s="75" t="str">
        <f>AAS!C1598</f>
        <v>USA</v>
      </c>
      <c r="V1598" cm="1">
        <f t="array" ref="V1598">IF(VLOOKUP(U1598,$A$2:$F$198,COLUMN($F:$F),FALSE)=0,NA(),VLOOKUP(U1598,$A$2:$F$198,COLUMN($F:$F),FALSE))</f>
        <v>63809.64</v>
      </c>
    </row>
    <row r="1599" spans="12:22">
      <c r="L1599">
        <f>NAMS!B1599</f>
        <v>1701</v>
      </c>
      <c r="M1599" t="str">
        <f>NAMS!K1599</f>
        <v>Spain</v>
      </c>
      <c r="N1599" cm="1">
        <f t="array" ref="N1599">IF(VLOOKUP(M1599,$A$2:$F$198,COLUMN($F:$F),FALSE)=0,NA(),VLOOKUP(M1599,$A$2:$F$198,COLUMN($F:$F),FALSE))</f>
        <v>32023.79</v>
      </c>
      <c r="T1599" s="75">
        <f>AAS!B1599</f>
        <v>1598</v>
      </c>
      <c r="U1599" s="75" t="str">
        <f>AAS!C1599</f>
        <v>USA</v>
      </c>
      <c r="V1599" cm="1">
        <f t="array" ref="V1599">IF(VLOOKUP(U1599,$A$2:$F$198,COLUMN($F:$F),FALSE)=0,NA(),VLOOKUP(U1599,$A$2:$F$198,COLUMN($F:$F),FALSE))</f>
        <v>63809.64</v>
      </c>
    </row>
    <row r="1600" spans="12:22">
      <c r="L1600">
        <f>NAMS!B1600</f>
        <v>1702</v>
      </c>
      <c r="M1600" t="str">
        <f>NAMS!K1600</f>
        <v>USA</v>
      </c>
      <c r="N1600" cm="1">
        <f t="array" ref="N1600">IF(VLOOKUP(M1600,$A$2:$F$198,COLUMN($F:$F),FALSE)=0,NA(),VLOOKUP(M1600,$A$2:$F$198,COLUMN($F:$F),FALSE))</f>
        <v>63809.64</v>
      </c>
      <c r="T1600" s="75">
        <f>AAS!B1600</f>
        <v>1599</v>
      </c>
      <c r="U1600" s="75" t="str">
        <f>AAS!C1600</f>
        <v>USA</v>
      </c>
      <c r="V1600" cm="1">
        <f t="array" ref="V1600">IF(VLOOKUP(U1600,$A$2:$F$198,COLUMN($F:$F),FALSE)=0,NA(),VLOOKUP(U1600,$A$2:$F$198,COLUMN($F:$F),FALSE))</f>
        <v>63809.64</v>
      </c>
    </row>
    <row r="1601" spans="12:22">
      <c r="L1601">
        <f>NAMS!B1601</f>
        <v>1703</v>
      </c>
      <c r="M1601" t="str">
        <f>NAMS!K1601</f>
        <v>USA</v>
      </c>
      <c r="N1601" cm="1">
        <f t="array" ref="N1601">IF(VLOOKUP(M1601,$A$2:$F$198,COLUMN($F:$F),FALSE)=0,NA(),VLOOKUP(M1601,$A$2:$F$198,COLUMN($F:$F),FALSE))</f>
        <v>63809.64</v>
      </c>
      <c r="T1601" s="75">
        <f>AAS!B1601</f>
        <v>1600</v>
      </c>
      <c r="U1601" s="75" t="str">
        <f>AAS!C1601</f>
        <v>Unknown</v>
      </c>
      <c r="V1601" t="e" cm="1">
        <f t="array" ref="V1601">IF(VLOOKUP(U1601,$A$2:$F$198,COLUMN($F:$F),FALSE)=0,NA(),VLOOKUP(U1601,$A$2:$F$198,COLUMN($F:$F),FALSE))</f>
        <v>#N/A</v>
      </c>
    </row>
    <row r="1602" spans="12:22">
      <c r="L1602">
        <f>NAMS!B1602</f>
        <v>1704</v>
      </c>
      <c r="M1602" t="str">
        <f>NAMS!K1602</f>
        <v>USA</v>
      </c>
      <c r="N1602" cm="1">
        <f t="array" ref="N1602">IF(VLOOKUP(M1602,$A$2:$F$198,COLUMN($F:$F),FALSE)=0,NA(),VLOOKUP(M1602,$A$2:$F$198,COLUMN($F:$F),FALSE))</f>
        <v>63809.64</v>
      </c>
      <c r="T1602" s="75">
        <f>AAS!B1602</f>
        <v>1601</v>
      </c>
      <c r="U1602" s="75" t="str">
        <f>AAS!C1602</f>
        <v>Canada</v>
      </c>
      <c r="V1602" cm="1">
        <f t="array" ref="V1602">IF(VLOOKUP(U1602,$A$2:$F$198,COLUMN($F:$F),FALSE)=0,NA(),VLOOKUP(U1602,$A$2:$F$198,COLUMN($F:$F),FALSE))</f>
        <v>49196.49</v>
      </c>
    </row>
    <row r="1603" spans="12:22">
      <c r="L1603">
        <f>NAMS!B1603</f>
        <v>1705</v>
      </c>
      <c r="M1603" t="str">
        <f>NAMS!K1603</f>
        <v>China</v>
      </c>
      <c r="N1603" cm="1">
        <f t="array" ref="N1603">IF(VLOOKUP(M1603,$A$2:$F$198,COLUMN($F:$F),FALSE)=0,NA(),VLOOKUP(M1603,$A$2:$F$198,COLUMN($F:$F),FALSE))</f>
        <v>10121.299999999999</v>
      </c>
      <c r="T1603" s="75">
        <f>AAS!B1603</f>
        <v>1602</v>
      </c>
      <c r="U1603" s="75" t="str">
        <f>AAS!C1603</f>
        <v>USA</v>
      </c>
      <c r="V1603" cm="1">
        <f t="array" ref="V1603">IF(VLOOKUP(U1603,$A$2:$F$198,COLUMN($F:$F),FALSE)=0,NA(),VLOOKUP(U1603,$A$2:$F$198,COLUMN($F:$F),FALSE))</f>
        <v>63809.64</v>
      </c>
    </row>
    <row r="1604" spans="12:22">
      <c r="L1604">
        <f>NAMS!B1604</f>
        <v>1706</v>
      </c>
      <c r="M1604" t="str">
        <f>NAMS!K1604</f>
        <v>USA</v>
      </c>
      <c r="N1604" cm="1">
        <f t="array" ref="N1604">IF(VLOOKUP(M1604,$A$2:$F$198,COLUMN($F:$F),FALSE)=0,NA(),VLOOKUP(M1604,$A$2:$F$198,COLUMN($F:$F),FALSE))</f>
        <v>63809.64</v>
      </c>
      <c r="T1604" s="75">
        <f>AAS!B1604</f>
        <v>1603</v>
      </c>
      <c r="U1604" s="75" t="str">
        <f>AAS!C1604</f>
        <v>USA</v>
      </c>
      <c r="V1604" cm="1">
        <f t="array" ref="V1604">IF(VLOOKUP(U1604,$A$2:$F$198,COLUMN($F:$F),FALSE)=0,NA(),VLOOKUP(U1604,$A$2:$F$198,COLUMN($F:$F),FALSE))</f>
        <v>63809.64</v>
      </c>
    </row>
    <row r="1605" spans="12:22">
      <c r="L1605">
        <f>NAMS!B1605</f>
        <v>1707</v>
      </c>
      <c r="M1605" t="str">
        <f>NAMS!K1605</f>
        <v>China</v>
      </c>
      <c r="N1605" cm="1">
        <f t="array" ref="N1605">IF(VLOOKUP(M1605,$A$2:$F$198,COLUMN($F:$F),FALSE)=0,NA(),VLOOKUP(M1605,$A$2:$F$198,COLUMN($F:$F),FALSE))</f>
        <v>10121.299999999999</v>
      </c>
      <c r="T1605" s="75">
        <f>AAS!B1605</f>
        <v>1604</v>
      </c>
      <c r="U1605" s="75" t="str">
        <f>AAS!C1605</f>
        <v>USA</v>
      </c>
      <c r="V1605" cm="1">
        <f t="array" ref="V1605">IF(VLOOKUP(U1605,$A$2:$F$198,COLUMN($F:$F),FALSE)=0,NA(),VLOOKUP(U1605,$A$2:$F$198,COLUMN($F:$F),FALSE))</f>
        <v>63809.64</v>
      </c>
    </row>
    <row r="1606" spans="12:22">
      <c r="L1606">
        <f>NAMS!B1606</f>
        <v>1708</v>
      </c>
      <c r="M1606" t="str">
        <f>NAMS!K1606</f>
        <v>China</v>
      </c>
      <c r="N1606" cm="1">
        <f t="array" ref="N1606">IF(VLOOKUP(M1606,$A$2:$F$198,COLUMN($F:$F),FALSE)=0,NA(),VLOOKUP(M1606,$A$2:$F$198,COLUMN($F:$F),FALSE))</f>
        <v>10121.299999999999</v>
      </c>
      <c r="T1606" s="75">
        <f>AAS!B1606</f>
        <v>1605</v>
      </c>
      <c r="U1606" s="75" t="str">
        <f>AAS!C1606</f>
        <v>United Kingdom</v>
      </c>
      <c r="V1606" cm="1">
        <f t="array" ref="V1606">IF(VLOOKUP(U1606,$A$2:$F$198,COLUMN($F:$F),FALSE)=0,NA(),VLOOKUP(U1606,$A$2:$F$198,COLUMN($F:$F),FALSE))</f>
        <v>40800.480000000003</v>
      </c>
    </row>
    <row r="1607" spans="12:22">
      <c r="L1607">
        <f>NAMS!B1607</f>
        <v>1709</v>
      </c>
      <c r="M1607" t="str">
        <f>NAMS!K1607</f>
        <v>Singapore</v>
      </c>
      <c r="N1607" cm="1">
        <f t="array" ref="N1607">IF(VLOOKUP(M1607,$A$2:$F$198,COLUMN($F:$F),FALSE)=0,NA(),VLOOKUP(M1607,$A$2:$F$198,COLUMN($F:$F),FALSE))</f>
        <v>56679.16</v>
      </c>
      <c r="T1607" s="75">
        <f>AAS!B1607</f>
        <v>1606</v>
      </c>
      <c r="U1607" s="75" t="str">
        <f>AAS!C1607</f>
        <v>Unknown</v>
      </c>
      <c r="V1607" t="e" cm="1">
        <f t="array" ref="V1607">IF(VLOOKUP(U1607,$A$2:$F$198,COLUMN($F:$F),FALSE)=0,NA(),VLOOKUP(U1607,$A$2:$F$198,COLUMN($F:$F),FALSE))</f>
        <v>#N/A</v>
      </c>
    </row>
    <row r="1608" spans="12:22">
      <c r="L1608">
        <f>NAMS!B1608</f>
        <v>1710</v>
      </c>
      <c r="M1608" t="str">
        <f>NAMS!K1608</f>
        <v>Israel</v>
      </c>
      <c r="N1608" cm="1">
        <f t="array" ref="N1608">IF(VLOOKUP(M1608,$A$2:$F$198,COLUMN($F:$F),FALSE)=0,NA(),VLOOKUP(M1608,$A$2:$F$198,COLUMN($F:$F),FALSE))</f>
        <v>41377.49</v>
      </c>
      <c r="T1608" s="75">
        <f>AAS!B1608</f>
        <v>1607</v>
      </c>
      <c r="U1608" s="75" t="str">
        <f>AAS!C1608</f>
        <v>USA</v>
      </c>
      <c r="V1608" cm="1">
        <f t="array" ref="V1608">IF(VLOOKUP(U1608,$A$2:$F$198,COLUMN($F:$F),FALSE)=0,NA(),VLOOKUP(U1608,$A$2:$F$198,COLUMN($F:$F),FALSE))</f>
        <v>63809.64</v>
      </c>
    </row>
    <row r="1609" spans="12:22">
      <c r="L1609">
        <f>NAMS!B1609</f>
        <v>1711</v>
      </c>
      <c r="M1609" t="str">
        <f>NAMS!K1609</f>
        <v>China</v>
      </c>
      <c r="N1609" cm="1">
        <f t="array" ref="N1609">IF(VLOOKUP(M1609,$A$2:$F$198,COLUMN($F:$F),FALSE)=0,NA(),VLOOKUP(M1609,$A$2:$F$198,COLUMN($F:$F),FALSE))</f>
        <v>10121.299999999999</v>
      </c>
      <c r="T1609" s="75">
        <f>AAS!B1609</f>
        <v>1608</v>
      </c>
      <c r="U1609" s="75" t="str">
        <f>AAS!C1609</f>
        <v>USA</v>
      </c>
      <c r="V1609" cm="1">
        <f t="array" ref="V1609">IF(VLOOKUP(U1609,$A$2:$F$198,COLUMN($F:$F),FALSE)=0,NA(),VLOOKUP(U1609,$A$2:$F$198,COLUMN($F:$F),FALSE))</f>
        <v>63809.64</v>
      </c>
    </row>
    <row r="1610" spans="12:22">
      <c r="L1610">
        <f>NAMS!B1610</f>
        <v>1712</v>
      </c>
      <c r="M1610" t="str">
        <f>NAMS!K1610</f>
        <v>USA</v>
      </c>
      <c r="N1610" cm="1">
        <f t="array" ref="N1610">IF(VLOOKUP(M1610,$A$2:$F$198,COLUMN($F:$F),FALSE)=0,NA(),VLOOKUP(M1610,$A$2:$F$198,COLUMN($F:$F),FALSE))</f>
        <v>63809.64</v>
      </c>
      <c r="T1610" s="75">
        <f>AAS!B1610</f>
        <v>1609</v>
      </c>
      <c r="U1610" s="75" t="str">
        <f>AAS!C1610</f>
        <v>USA</v>
      </c>
      <c r="V1610" cm="1">
        <f t="array" ref="V1610">IF(VLOOKUP(U1610,$A$2:$F$198,COLUMN($F:$F),FALSE)=0,NA(),VLOOKUP(U1610,$A$2:$F$198,COLUMN($F:$F),FALSE))</f>
        <v>63809.64</v>
      </c>
    </row>
    <row r="1611" spans="12:22">
      <c r="L1611">
        <f>NAMS!B1611</f>
        <v>1713</v>
      </c>
      <c r="M1611" t="str">
        <f>NAMS!K1611</f>
        <v>USA</v>
      </c>
      <c r="N1611" cm="1">
        <f t="array" ref="N1611">IF(VLOOKUP(M1611,$A$2:$F$198,COLUMN($F:$F),FALSE)=0,NA(),VLOOKUP(M1611,$A$2:$F$198,COLUMN($F:$F),FALSE))</f>
        <v>63809.64</v>
      </c>
      <c r="T1611" s="75">
        <f>AAS!B1611</f>
        <v>1610</v>
      </c>
      <c r="U1611" s="75" t="str">
        <f>AAS!C1611</f>
        <v>USA</v>
      </c>
      <c r="V1611" cm="1">
        <f t="array" ref="V1611">IF(VLOOKUP(U1611,$A$2:$F$198,COLUMN($F:$F),FALSE)=0,NA(),VLOOKUP(U1611,$A$2:$F$198,COLUMN($F:$F),FALSE))</f>
        <v>63809.64</v>
      </c>
    </row>
    <row r="1612" spans="12:22">
      <c r="L1612">
        <f>NAMS!B1612</f>
        <v>1714</v>
      </c>
      <c r="M1612" t="str">
        <f>NAMS!K1612</f>
        <v>USA</v>
      </c>
      <c r="N1612" cm="1">
        <f t="array" ref="N1612">IF(VLOOKUP(M1612,$A$2:$F$198,COLUMN($F:$F),FALSE)=0,NA(),VLOOKUP(M1612,$A$2:$F$198,COLUMN($F:$F),FALSE))</f>
        <v>63809.64</v>
      </c>
      <c r="T1612" s="75">
        <f>AAS!B1612</f>
        <v>1611</v>
      </c>
      <c r="U1612" s="75" t="str">
        <f>AAS!C1612</f>
        <v>USA</v>
      </c>
      <c r="V1612" cm="1">
        <f t="array" ref="V1612">IF(VLOOKUP(U1612,$A$2:$F$198,COLUMN($F:$F),FALSE)=0,NA(),VLOOKUP(U1612,$A$2:$F$198,COLUMN($F:$F),FALSE))</f>
        <v>63809.64</v>
      </c>
    </row>
    <row r="1613" spans="12:22">
      <c r="L1613">
        <f>NAMS!B1613</f>
        <v>1715</v>
      </c>
      <c r="M1613" t="str">
        <f>NAMS!K1613</f>
        <v>USA</v>
      </c>
      <c r="N1613" cm="1">
        <f t="array" ref="N1613">IF(VLOOKUP(M1613,$A$2:$F$198,COLUMN($F:$F),FALSE)=0,NA(),VLOOKUP(M1613,$A$2:$F$198,COLUMN($F:$F),FALSE))</f>
        <v>63809.64</v>
      </c>
      <c r="T1613" s="75">
        <f>AAS!B1613</f>
        <v>1612</v>
      </c>
      <c r="U1613" s="75" t="str">
        <f>AAS!C1613</f>
        <v>Australia</v>
      </c>
      <c r="V1613" cm="1">
        <f t="array" ref="V1613">IF(VLOOKUP(U1613,$A$2:$F$198,COLUMN($F:$F),FALSE)=0,NA(),VLOOKUP(U1613,$A$2:$F$198,COLUMN($F:$F),FALSE))</f>
        <v>61250.7</v>
      </c>
    </row>
    <row r="1614" spans="12:22">
      <c r="L1614">
        <f>NAMS!B1614</f>
        <v>1716</v>
      </c>
      <c r="M1614" t="str">
        <f>NAMS!K1614</f>
        <v>USA</v>
      </c>
      <c r="N1614" cm="1">
        <f t="array" ref="N1614">IF(VLOOKUP(M1614,$A$2:$F$198,COLUMN($F:$F),FALSE)=0,NA(),VLOOKUP(M1614,$A$2:$F$198,COLUMN($F:$F),FALSE))</f>
        <v>63809.64</v>
      </c>
      <c r="T1614" s="75">
        <f>AAS!B1614</f>
        <v>1613</v>
      </c>
      <c r="U1614" s="75" t="str">
        <f>AAS!C1614</f>
        <v>USA</v>
      </c>
      <c r="V1614" cm="1">
        <f t="array" ref="V1614">IF(VLOOKUP(U1614,$A$2:$F$198,COLUMN($F:$F),FALSE)=0,NA(),VLOOKUP(U1614,$A$2:$F$198,COLUMN($F:$F),FALSE))</f>
        <v>63809.64</v>
      </c>
    </row>
    <row r="1615" spans="12:22">
      <c r="L1615">
        <f>NAMS!B1615</f>
        <v>1717</v>
      </c>
      <c r="M1615" t="str">
        <f>NAMS!K1615</f>
        <v>China</v>
      </c>
      <c r="N1615" cm="1">
        <f t="array" ref="N1615">IF(VLOOKUP(M1615,$A$2:$F$198,COLUMN($F:$F),FALSE)=0,NA(),VLOOKUP(M1615,$A$2:$F$198,COLUMN($F:$F),FALSE))</f>
        <v>10121.299999999999</v>
      </c>
      <c r="T1615" s="75">
        <f>AAS!B1615</f>
        <v>1614</v>
      </c>
      <c r="U1615" s="75" t="str">
        <f>AAS!C1615</f>
        <v>USA</v>
      </c>
      <c r="V1615" cm="1">
        <f t="array" ref="V1615">IF(VLOOKUP(U1615,$A$2:$F$198,COLUMN($F:$F),FALSE)=0,NA(),VLOOKUP(U1615,$A$2:$F$198,COLUMN($F:$F),FALSE))</f>
        <v>63809.64</v>
      </c>
    </row>
    <row r="1616" spans="12:22">
      <c r="L1616">
        <f>NAMS!B1616</f>
        <v>1718</v>
      </c>
      <c r="M1616" t="str">
        <f>NAMS!K1616</f>
        <v>USA</v>
      </c>
      <c r="N1616" cm="1">
        <f t="array" ref="N1616">IF(VLOOKUP(M1616,$A$2:$F$198,COLUMN($F:$F),FALSE)=0,NA(),VLOOKUP(M1616,$A$2:$F$198,COLUMN($F:$F),FALSE))</f>
        <v>63809.64</v>
      </c>
      <c r="T1616" s="75">
        <f>AAS!B1616</f>
        <v>1615</v>
      </c>
      <c r="U1616" s="75" t="str">
        <f>AAS!C1616</f>
        <v>Unknown</v>
      </c>
      <c r="V1616" t="e" cm="1">
        <f t="array" ref="V1616">IF(VLOOKUP(U1616,$A$2:$F$198,COLUMN($F:$F),FALSE)=0,NA(),VLOOKUP(U1616,$A$2:$F$198,COLUMN($F:$F),FALSE))</f>
        <v>#N/A</v>
      </c>
    </row>
    <row r="1617" spans="12:22">
      <c r="L1617">
        <f>NAMS!B1617</f>
        <v>1719</v>
      </c>
      <c r="M1617" t="str">
        <f>NAMS!K1617</f>
        <v>USA</v>
      </c>
      <c r="N1617" cm="1">
        <f t="array" ref="N1617">IF(VLOOKUP(M1617,$A$2:$F$198,COLUMN($F:$F),FALSE)=0,NA(),VLOOKUP(M1617,$A$2:$F$198,COLUMN($F:$F),FALSE))</f>
        <v>63809.64</v>
      </c>
      <c r="T1617" s="75">
        <f>AAS!B1617</f>
        <v>1616</v>
      </c>
      <c r="U1617" s="75" t="str">
        <f>AAS!C1617</f>
        <v>USA</v>
      </c>
      <c r="V1617" cm="1">
        <f t="array" ref="V1617">IF(VLOOKUP(U1617,$A$2:$F$198,COLUMN($F:$F),FALSE)=0,NA(),VLOOKUP(U1617,$A$2:$F$198,COLUMN($F:$F),FALSE))</f>
        <v>63809.64</v>
      </c>
    </row>
    <row r="1618" spans="12:22">
      <c r="L1618">
        <f>NAMS!B1618</f>
        <v>1720</v>
      </c>
      <c r="M1618" t="str">
        <f>NAMS!K1618</f>
        <v>USA</v>
      </c>
      <c r="N1618" cm="1">
        <f t="array" ref="N1618">IF(VLOOKUP(M1618,$A$2:$F$198,COLUMN($F:$F),FALSE)=0,NA(),VLOOKUP(M1618,$A$2:$F$198,COLUMN($F:$F),FALSE))</f>
        <v>63809.64</v>
      </c>
      <c r="T1618" s="75">
        <f>AAS!B1618</f>
        <v>1617</v>
      </c>
      <c r="U1618" s="75" t="str">
        <f>AAS!C1618</f>
        <v>USA</v>
      </c>
      <c r="V1618" cm="1">
        <f t="array" ref="V1618">IF(VLOOKUP(U1618,$A$2:$F$198,COLUMN($F:$F),FALSE)=0,NA(),VLOOKUP(U1618,$A$2:$F$198,COLUMN($F:$F),FALSE))</f>
        <v>63809.64</v>
      </c>
    </row>
    <row r="1619" spans="12:22">
      <c r="L1619">
        <f>NAMS!B1619</f>
        <v>1721</v>
      </c>
      <c r="M1619" t="str">
        <f>NAMS!K1619</f>
        <v>Saudi Arabia</v>
      </c>
      <c r="N1619" cm="1">
        <f t="array" ref="N1619">IF(VLOOKUP(M1619,$A$2:$F$198,COLUMN($F:$F),FALSE)=0,NA(),VLOOKUP(M1619,$A$2:$F$198,COLUMN($F:$F),FALSE))</f>
        <v>21764.39</v>
      </c>
      <c r="T1619" s="75">
        <f>AAS!B1619</f>
        <v>1618</v>
      </c>
      <c r="U1619" s="75" t="str">
        <f>AAS!C1619</f>
        <v>USA</v>
      </c>
      <c r="V1619" cm="1">
        <f t="array" ref="V1619">IF(VLOOKUP(U1619,$A$2:$F$198,COLUMN($F:$F),FALSE)=0,NA(),VLOOKUP(U1619,$A$2:$F$198,COLUMN($F:$F),FALSE))</f>
        <v>63809.64</v>
      </c>
    </row>
    <row r="1620" spans="12:22">
      <c r="L1620">
        <f>NAMS!B1620</f>
        <v>1722</v>
      </c>
      <c r="M1620" t="str">
        <f>NAMS!K1620</f>
        <v>USA</v>
      </c>
      <c r="N1620" cm="1">
        <f t="array" ref="N1620">IF(VLOOKUP(M1620,$A$2:$F$198,COLUMN($F:$F),FALSE)=0,NA(),VLOOKUP(M1620,$A$2:$F$198,COLUMN($F:$F),FALSE))</f>
        <v>63809.64</v>
      </c>
      <c r="T1620" s="75">
        <f>AAS!B1620</f>
        <v>1619</v>
      </c>
      <c r="U1620" s="75" t="str">
        <f>AAS!C1620</f>
        <v>Unknown</v>
      </c>
      <c r="V1620" t="e" cm="1">
        <f t="array" ref="V1620">IF(VLOOKUP(U1620,$A$2:$F$198,COLUMN($F:$F),FALSE)=0,NA(),VLOOKUP(U1620,$A$2:$F$198,COLUMN($F:$F),FALSE))</f>
        <v>#N/A</v>
      </c>
    </row>
    <row r="1621" spans="12:22">
      <c r="L1621">
        <f>NAMS!B1621</f>
        <v>1723</v>
      </c>
      <c r="M1621" t="str">
        <f>NAMS!K1621</f>
        <v>USA</v>
      </c>
      <c r="N1621" cm="1">
        <f t="array" ref="N1621">IF(VLOOKUP(M1621,$A$2:$F$198,COLUMN($F:$F),FALSE)=0,NA(),VLOOKUP(M1621,$A$2:$F$198,COLUMN($F:$F),FALSE))</f>
        <v>63809.64</v>
      </c>
      <c r="T1621" s="75">
        <f>AAS!B1621</f>
        <v>1620</v>
      </c>
      <c r="U1621" s="75" t="str">
        <f>AAS!C1621</f>
        <v>USA</v>
      </c>
      <c r="V1621" cm="1">
        <f t="array" ref="V1621">IF(VLOOKUP(U1621,$A$2:$F$198,COLUMN($F:$F),FALSE)=0,NA(),VLOOKUP(U1621,$A$2:$F$198,COLUMN($F:$F),FALSE))</f>
        <v>63809.64</v>
      </c>
    </row>
    <row r="1622" spans="12:22">
      <c r="L1622">
        <f>NAMS!B1622</f>
        <v>1724</v>
      </c>
      <c r="M1622" t="str">
        <f>NAMS!K1622</f>
        <v>USA</v>
      </c>
      <c r="N1622" cm="1">
        <f t="array" ref="N1622">IF(VLOOKUP(M1622,$A$2:$F$198,COLUMN($F:$F),FALSE)=0,NA(),VLOOKUP(M1622,$A$2:$F$198,COLUMN($F:$F),FALSE))</f>
        <v>63809.64</v>
      </c>
      <c r="T1622" s="75">
        <f>AAS!B1622</f>
        <v>1621</v>
      </c>
      <c r="U1622" s="75" t="str">
        <f>AAS!C1622</f>
        <v>USA</v>
      </c>
      <c r="V1622" cm="1">
        <f t="array" ref="V1622">IF(VLOOKUP(U1622,$A$2:$F$198,COLUMN($F:$F),FALSE)=0,NA(),VLOOKUP(U1622,$A$2:$F$198,COLUMN($F:$F),FALSE))</f>
        <v>63809.64</v>
      </c>
    </row>
    <row r="1623" spans="12:22">
      <c r="L1623">
        <f>NAMS!B1623</f>
        <v>1725</v>
      </c>
      <c r="M1623" t="str">
        <f>NAMS!K1623</f>
        <v>USA</v>
      </c>
      <c r="N1623" cm="1">
        <f t="array" ref="N1623">IF(VLOOKUP(M1623,$A$2:$F$198,COLUMN($F:$F),FALSE)=0,NA(),VLOOKUP(M1623,$A$2:$F$198,COLUMN($F:$F),FALSE))</f>
        <v>63809.64</v>
      </c>
      <c r="T1623" s="75">
        <f>AAS!B1623</f>
        <v>1622</v>
      </c>
      <c r="U1623" s="75" t="str">
        <f>AAS!C1623</f>
        <v>USA</v>
      </c>
      <c r="V1623" cm="1">
        <f t="array" ref="V1623">IF(VLOOKUP(U1623,$A$2:$F$198,COLUMN($F:$F),FALSE)=0,NA(),VLOOKUP(U1623,$A$2:$F$198,COLUMN($F:$F),FALSE))</f>
        <v>63809.64</v>
      </c>
    </row>
    <row r="1624" spans="12:22">
      <c r="L1624">
        <f>NAMS!B1624</f>
        <v>1726</v>
      </c>
      <c r="M1624" t="str">
        <f>NAMS!K1624</f>
        <v>Saudi Arabia</v>
      </c>
      <c r="N1624" cm="1">
        <f t="array" ref="N1624">IF(VLOOKUP(M1624,$A$2:$F$198,COLUMN($F:$F),FALSE)=0,NA(),VLOOKUP(M1624,$A$2:$F$198,COLUMN($F:$F),FALSE))</f>
        <v>21764.39</v>
      </c>
      <c r="T1624" s="75">
        <f>AAS!B1624</f>
        <v>1623</v>
      </c>
      <c r="U1624" s="75" t="str">
        <f>AAS!C1624</f>
        <v>Unknown</v>
      </c>
      <c r="V1624" t="e" cm="1">
        <f t="array" ref="V1624">IF(VLOOKUP(U1624,$A$2:$F$198,COLUMN($F:$F),FALSE)=0,NA(),VLOOKUP(U1624,$A$2:$F$198,COLUMN($F:$F),FALSE))</f>
        <v>#N/A</v>
      </c>
    </row>
    <row r="1625" spans="12:22">
      <c r="L1625">
        <f>NAMS!B1625</f>
        <v>1727</v>
      </c>
      <c r="M1625" t="str">
        <f>NAMS!K1625</f>
        <v>Belgium</v>
      </c>
      <c r="N1625" cm="1">
        <f t="array" ref="N1625">IF(VLOOKUP(M1625,$A$2:$F$198,COLUMN($F:$F),FALSE)=0,NA(),VLOOKUP(M1625,$A$2:$F$198,COLUMN($F:$F),FALSE))</f>
        <v>47811.55</v>
      </c>
      <c r="T1625" s="75">
        <f>AAS!B1625</f>
        <v>1624</v>
      </c>
      <c r="U1625" s="75" t="str">
        <f>AAS!C1625</f>
        <v>USA</v>
      </c>
      <c r="V1625" cm="1">
        <f t="array" ref="V1625">IF(VLOOKUP(U1625,$A$2:$F$198,COLUMN($F:$F),FALSE)=0,NA(),VLOOKUP(U1625,$A$2:$F$198,COLUMN($F:$F),FALSE))</f>
        <v>63809.64</v>
      </c>
    </row>
    <row r="1626" spans="12:22">
      <c r="L1626">
        <f>NAMS!B1626</f>
        <v>1728</v>
      </c>
      <c r="M1626" t="str">
        <f>NAMS!K1626</f>
        <v>USA</v>
      </c>
      <c r="N1626" cm="1">
        <f t="array" ref="N1626">IF(VLOOKUP(M1626,$A$2:$F$198,COLUMN($F:$F),FALSE)=0,NA(),VLOOKUP(M1626,$A$2:$F$198,COLUMN($F:$F),FALSE))</f>
        <v>63809.64</v>
      </c>
      <c r="T1626" s="75">
        <f>AAS!B1626</f>
        <v>1625</v>
      </c>
      <c r="U1626" s="75" t="str">
        <f>AAS!C1626</f>
        <v>USA</v>
      </c>
      <c r="V1626" cm="1">
        <f t="array" ref="V1626">IF(VLOOKUP(U1626,$A$2:$F$198,COLUMN($F:$F),FALSE)=0,NA(),VLOOKUP(U1626,$A$2:$F$198,COLUMN($F:$F),FALSE))</f>
        <v>63809.64</v>
      </c>
    </row>
    <row r="1627" spans="12:22">
      <c r="L1627">
        <f>NAMS!B1627</f>
        <v>1729</v>
      </c>
      <c r="M1627" t="str">
        <f>NAMS!K1627</f>
        <v>USA</v>
      </c>
      <c r="N1627" cm="1">
        <f t="array" ref="N1627">IF(VLOOKUP(M1627,$A$2:$F$198,COLUMN($F:$F),FALSE)=0,NA(),VLOOKUP(M1627,$A$2:$F$198,COLUMN($F:$F),FALSE))</f>
        <v>63809.64</v>
      </c>
      <c r="T1627" s="75">
        <f>AAS!B1627</f>
        <v>1626</v>
      </c>
      <c r="U1627" s="75" t="str">
        <f>AAS!C1627</f>
        <v>USA</v>
      </c>
      <c r="V1627" cm="1">
        <f t="array" ref="V1627">IF(VLOOKUP(U1627,$A$2:$F$198,COLUMN($F:$F),FALSE)=0,NA(),VLOOKUP(U1627,$A$2:$F$198,COLUMN($F:$F),FALSE))</f>
        <v>63809.64</v>
      </c>
    </row>
    <row r="1628" spans="12:22">
      <c r="L1628">
        <f>NAMS!B1628</f>
        <v>1730</v>
      </c>
      <c r="M1628" t="str">
        <f>NAMS!K1628</f>
        <v>USA</v>
      </c>
      <c r="N1628" cm="1">
        <f t="array" ref="N1628">IF(VLOOKUP(M1628,$A$2:$F$198,COLUMN($F:$F),FALSE)=0,NA(),VLOOKUP(M1628,$A$2:$F$198,COLUMN($F:$F),FALSE))</f>
        <v>63809.64</v>
      </c>
      <c r="T1628" s="75">
        <f>AAS!B1628</f>
        <v>1627</v>
      </c>
      <c r="U1628" s="75" t="str">
        <f>AAS!C1628</f>
        <v>USA</v>
      </c>
      <c r="V1628" cm="1">
        <f t="array" ref="V1628">IF(VLOOKUP(U1628,$A$2:$F$198,COLUMN($F:$F),FALSE)=0,NA(),VLOOKUP(U1628,$A$2:$F$198,COLUMN($F:$F),FALSE))</f>
        <v>63809.64</v>
      </c>
    </row>
    <row r="1629" spans="12:22">
      <c r="L1629">
        <f>NAMS!B1629</f>
        <v>1731</v>
      </c>
      <c r="M1629" t="str">
        <f>NAMS!K1629</f>
        <v>USA</v>
      </c>
      <c r="N1629" cm="1">
        <f t="array" ref="N1629">IF(VLOOKUP(M1629,$A$2:$F$198,COLUMN($F:$F),FALSE)=0,NA(),VLOOKUP(M1629,$A$2:$F$198,COLUMN($F:$F),FALSE))</f>
        <v>63809.64</v>
      </c>
      <c r="T1629" s="75">
        <f>AAS!B1629</f>
        <v>1628</v>
      </c>
      <c r="U1629" s="75" t="str">
        <f>AAS!C1629</f>
        <v>USA</v>
      </c>
      <c r="V1629" cm="1">
        <f t="array" ref="V1629">IF(VLOOKUP(U1629,$A$2:$F$198,COLUMN($F:$F),FALSE)=0,NA(),VLOOKUP(U1629,$A$2:$F$198,COLUMN($F:$F),FALSE))</f>
        <v>63809.64</v>
      </c>
    </row>
    <row r="1630" spans="12:22">
      <c r="L1630">
        <f>NAMS!B1630</f>
        <v>1732</v>
      </c>
      <c r="M1630" t="str">
        <f>NAMS!K1630</f>
        <v>South Korea</v>
      </c>
      <c r="N1630" cm="1">
        <f t="array" ref="N1630">IF(VLOOKUP(M1630,$A$2:$F$198,COLUMN($F:$F),FALSE)=0,NA(),VLOOKUP(M1630,$A$2:$F$198,COLUMN($F:$F),FALSE))</f>
        <v>32154.02</v>
      </c>
      <c r="T1630" s="75">
        <f>AAS!B1630</f>
        <v>1629</v>
      </c>
      <c r="U1630" s="75" t="str">
        <f>AAS!C1630</f>
        <v>USA</v>
      </c>
      <c r="V1630" cm="1">
        <f t="array" ref="V1630">IF(VLOOKUP(U1630,$A$2:$F$198,COLUMN($F:$F),FALSE)=0,NA(),VLOOKUP(U1630,$A$2:$F$198,COLUMN($F:$F),FALSE))</f>
        <v>63809.64</v>
      </c>
    </row>
    <row r="1631" spans="12:22">
      <c r="L1631">
        <f>NAMS!B1631</f>
        <v>1733</v>
      </c>
      <c r="M1631" t="str">
        <f>NAMS!K1631</f>
        <v>USA</v>
      </c>
      <c r="N1631" cm="1">
        <f t="array" ref="N1631">IF(VLOOKUP(M1631,$A$2:$F$198,COLUMN($F:$F),FALSE)=0,NA(),VLOOKUP(M1631,$A$2:$F$198,COLUMN($F:$F),FALSE))</f>
        <v>63809.64</v>
      </c>
      <c r="T1631" s="75">
        <f>AAS!B1631</f>
        <v>1630</v>
      </c>
      <c r="U1631" s="75" t="str">
        <f>AAS!C1631</f>
        <v>USA</v>
      </c>
      <c r="V1631" cm="1">
        <f t="array" ref="V1631">IF(VLOOKUP(U1631,$A$2:$F$198,COLUMN($F:$F),FALSE)=0,NA(),VLOOKUP(U1631,$A$2:$F$198,COLUMN($F:$F),FALSE))</f>
        <v>63809.64</v>
      </c>
    </row>
    <row r="1632" spans="12:22">
      <c r="L1632">
        <f>NAMS!B1632</f>
        <v>1734</v>
      </c>
      <c r="M1632" t="str">
        <f>NAMS!K1632</f>
        <v>USA</v>
      </c>
      <c r="N1632" cm="1">
        <f t="array" ref="N1632">IF(VLOOKUP(M1632,$A$2:$F$198,COLUMN($F:$F),FALSE)=0,NA(),VLOOKUP(M1632,$A$2:$F$198,COLUMN($F:$F),FALSE))</f>
        <v>63809.64</v>
      </c>
      <c r="T1632" s="75">
        <f>AAS!B1632</f>
        <v>1631</v>
      </c>
      <c r="U1632" s="75" t="str">
        <f>AAS!C1632</f>
        <v>Unknown</v>
      </c>
      <c r="V1632" t="e" cm="1">
        <f t="array" ref="V1632">IF(VLOOKUP(U1632,$A$2:$F$198,COLUMN($F:$F),FALSE)=0,NA(),VLOOKUP(U1632,$A$2:$F$198,COLUMN($F:$F),FALSE))</f>
        <v>#N/A</v>
      </c>
    </row>
    <row r="1633" spans="12:22">
      <c r="L1633">
        <f>NAMS!B1633</f>
        <v>1735</v>
      </c>
      <c r="M1633" t="str">
        <f>NAMS!K1633</f>
        <v>USA</v>
      </c>
      <c r="N1633" cm="1">
        <f t="array" ref="N1633">IF(VLOOKUP(M1633,$A$2:$F$198,COLUMN($F:$F),FALSE)=0,NA(),VLOOKUP(M1633,$A$2:$F$198,COLUMN($F:$F),FALSE))</f>
        <v>63809.64</v>
      </c>
      <c r="T1633" s="75">
        <f>AAS!B1633</f>
        <v>1632</v>
      </c>
      <c r="U1633" s="75" t="str">
        <f>AAS!C1633</f>
        <v>USA</v>
      </c>
      <c r="V1633" cm="1">
        <f t="array" ref="V1633">IF(VLOOKUP(U1633,$A$2:$F$198,COLUMN($F:$F),FALSE)=0,NA(),VLOOKUP(U1633,$A$2:$F$198,COLUMN($F:$F),FALSE))</f>
        <v>63809.64</v>
      </c>
    </row>
    <row r="1634" spans="12:22">
      <c r="L1634">
        <f>NAMS!B1634</f>
        <v>1736</v>
      </c>
      <c r="M1634" t="str">
        <f>NAMS!K1634</f>
        <v>Saudi Arabia</v>
      </c>
      <c r="N1634" cm="1">
        <f t="array" ref="N1634">IF(VLOOKUP(M1634,$A$2:$F$198,COLUMN($F:$F),FALSE)=0,NA(),VLOOKUP(M1634,$A$2:$F$198,COLUMN($F:$F),FALSE))</f>
        <v>21764.39</v>
      </c>
      <c r="T1634" s="75">
        <f>AAS!B1634</f>
        <v>1633</v>
      </c>
      <c r="U1634" s="75" t="str">
        <f>AAS!C1634</f>
        <v>USA</v>
      </c>
      <c r="V1634" cm="1">
        <f t="array" ref="V1634">IF(VLOOKUP(U1634,$A$2:$F$198,COLUMN($F:$F),FALSE)=0,NA(),VLOOKUP(U1634,$A$2:$F$198,COLUMN($F:$F),FALSE))</f>
        <v>63809.64</v>
      </c>
    </row>
    <row r="1635" spans="12:22">
      <c r="L1635">
        <f>NAMS!B1635</f>
        <v>1737</v>
      </c>
      <c r="M1635" t="str">
        <f>NAMS!K1635</f>
        <v>Israel</v>
      </c>
      <c r="N1635" cm="1">
        <f t="array" ref="N1635">IF(VLOOKUP(M1635,$A$2:$F$198,COLUMN($F:$F),FALSE)=0,NA(),VLOOKUP(M1635,$A$2:$F$198,COLUMN($F:$F),FALSE))</f>
        <v>41377.49</v>
      </c>
      <c r="T1635" s="75">
        <f>AAS!B1635</f>
        <v>1634</v>
      </c>
      <c r="U1635" s="75" t="str">
        <f>AAS!C1635</f>
        <v>USA</v>
      </c>
      <c r="V1635" cm="1">
        <f t="array" ref="V1635">IF(VLOOKUP(U1635,$A$2:$F$198,COLUMN($F:$F),FALSE)=0,NA(),VLOOKUP(U1635,$A$2:$F$198,COLUMN($F:$F),FALSE))</f>
        <v>63809.64</v>
      </c>
    </row>
    <row r="1636" spans="12:22">
      <c r="L1636">
        <f>NAMS!B1636</f>
        <v>1738</v>
      </c>
      <c r="M1636" t="str">
        <f>NAMS!K1636</f>
        <v>France</v>
      </c>
      <c r="N1636" cm="1">
        <f t="array" ref="N1636">IF(VLOOKUP(M1636,$A$2:$F$198,COLUMN($F:$F),FALSE)=0,NA(),VLOOKUP(M1636,$A$2:$F$198,COLUMN($F:$F),FALSE))</f>
        <v>43830.65</v>
      </c>
      <c r="T1636" s="75">
        <f>AAS!B1636</f>
        <v>1635</v>
      </c>
      <c r="U1636" s="75" t="str">
        <f>AAS!C1636</f>
        <v>USA</v>
      </c>
      <c r="V1636" cm="1">
        <f t="array" ref="V1636">IF(VLOOKUP(U1636,$A$2:$F$198,COLUMN($F:$F),FALSE)=0,NA(),VLOOKUP(U1636,$A$2:$F$198,COLUMN($F:$F),FALSE))</f>
        <v>63809.64</v>
      </c>
    </row>
    <row r="1637" spans="12:22">
      <c r="L1637">
        <f>NAMS!B1637</f>
        <v>1739</v>
      </c>
      <c r="M1637" t="str">
        <f>NAMS!K1637</f>
        <v>USA</v>
      </c>
      <c r="N1637" cm="1">
        <f t="array" ref="N1637">IF(VLOOKUP(M1637,$A$2:$F$198,COLUMN($F:$F),FALSE)=0,NA(),VLOOKUP(M1637,$A$2:$F$198,COLUMN($F:$F),FALSE))</f>
        <v>63809.64</v>
      </c>
      <c r="T1637" s="75">
        <f>AAS!B1637</f>
        <v>1636</v>
      </c>
      <c r="U1637" s="75" t="str">
        <f>AAS!C1637</f>
        <v>USA</v>
      </c>
      <c r="V1637" cm="1">
        <f t="array" ref="V1637">IF(VLOOKUP(U1637,$A$2:$F$198,COLUMN($F:$F),FALSE)=0,NA(),VLOOKUP(U1637,$A$2:$F$198,COLUMN($F:$F),FALSE))</f>
        <v>63809.64</v>
      </c>
    </row>
    <row r="1638" spans="12:22">
      <c r="L1638">
        <f>NAMS!B1638</f>
        <v>1740</v>
      </c>
      <c r="M1638" t="str">
        <f>NAMS!K1638</f>
        <v>Israel</v>
      </c>
      <c r="N1638" cm="1">
        <f t="array" ref="N1638">IF(VLOOKUP(M1638,$A$2:$F$198,COLUMN($F:$F),FALSE)=0,NA(),VLOOKUP(M1638,$A$2:$F$198,COLUMN($F:$F),FALSE))</f>
        <v>41377.49</v>
      </c>
      <c r="T1638" s="75">
        <f>AAS!B1638</f>
        <v>1637</v>
      </c>
      <c r="U1638" s="75" t="str">
        <f>AAS!C1638</f>
        <v>Unknown</v>
      </c>
      <c r="V1638" t="e" cm="1">
        <f t="array" ref="V1638">IF(VLOOKUP(U1638,$A$2:$F$198,COLUMN($F:$F),FALSE)=0,NA(),VLOOKUP(U1638,$A$2:$F$198,COLUMN($F:$F),FALSE))</f>
        <v>#N/A</v>
      </c>
    </row>
    <row r="1639" spans="12:22">
      <c r="L1639">
        <f>NAMS!B1639</f>
        <v>1741</v>
      </c>
      <c r="M1639" t="str">
        <f>NAMS!K1639</f>
        <v>USA</v>
      </c>
      <c r="N1639" cm="1">
        <f t="array" ref="N1639">IF(VLOOKUP(M1639,$A$2:$F$198,COLUMN($F:$F),FALSE)=0,NA(),VLOOKUP(M1639,$A$2:$F$198,COLUMN($F:$F),FALSE))</f>
        <v>63809.64</v>
      </c>
      <c r="T1639" s="75">
        <f>AAS!B1639</f>
        <v>1638</v>
      </c>
      <c r="U1639" s="75" t="str">
        <f>AAS!C1639</f>
        <v>Unknown</v>
      </c>
      <c r="V1639" t="e" cm="1">
        <f t="array" ref="V1639">IF(VLOOKUP(U1639,$A$2:$F$198,COLUMN($F:$F),FALSE)=0,NA(),VLOOKUP(U1639,$A$2:$F$198,COLUMN($F:$F),FALSE))</f>
        <v>#N/A</v>
      </c>
    </row>
    <row r="1640" spans="12:22">
      <c r="L1640">
        <f>NAMS!B1640</f>
        <v>1742</v>
      </c>
      <c r="M1640" t="str">
        <f>NAMS!K1640</f>
        <v>USA</v>
      </c>
      <c r="N1640" cm="1">
        <f t="array" ref="N1640">IF(VLOOKUP(M1640,$A$2:$F$198,COLUMN($F:$F),FALSE)=0,NA(),VLOOKUP(M1640,$A$2:$F$198,COLUMN($F:$F),FALSE))</f>
        <v>63809.64</v>
      </c>
      <c r="T1640" s="75">
        <f>AAS!B1640</f>
        <v>1639</v>
      </c>
      <c r="U1640" s="75" t="str">
        <f>AAS!C1640</f>
        <v>USA</v>
      </c>
      <c r="V1640" cm="1">
        <f t="array" ref="V1640">IF(VLOOKUP(U1640,$A$2:$F$198,COLUMN($F:$F),FALSE)=0,NA(),VLOOKUP(U1640,$A$2:$F$198,COLUMN($F:$F),FALSE))</f>
        <v>63809.64</v>
      </c>
    </row>
    <row r="1641" spans="12:22">
      <c r="L1641">
        <f>NAMS!B1641</f>
        <v>1743</v>
      </c>
      <c r="M1641" t="str">
        <f>NAMS!K1641</f>
        <v>USA</v>
      </c>
      <c r="N1641" cm="1">
        <f t="array" ref="N1641">IF(VLOOKUP(M1641,$A$2:$F$198,COLUMN($F:$F),FALSE)=0,NA(),VLOOKUP(M1641,$A$2:$F$198,COLUMN($F:$F),FALSE))</f>
        <v>63809.64</v>
      </c>
      <c r="T1641" s="75">
        <f>AAS!B1641</f>
        <v>1640</v>
      </c>
      <c r="U1641" s="75" t="str">
        <f>AAS!C1641</f>
        <v>Canada</v>
      </c>
      <c r="V1641" cm="1">
        <f t="array" ref="V1641">IF(VLOOKUP(U1641,$A$2:$F$198,COLUMN($F:$F),FALSE)=0,NA(),VLOOKUP(U1641,$A$2:$F$198,COLUMN($F:$F),FALSE))</f>
        <v>49196.49</v>
      </c>
    </row>
    <row r="1642" spans="12:22">
      <c r="L1642">
        <f>NAMS!B1642</f>
        <v>1744</v>
      </c>
      <c r="M1642" t="str">
        <f>NAMS!K1642</f>
        <v>USA</v>
      </c>
      <c r="N1642" cm="1">
        <f t="array" ref="N1642">IF(VLOOKUP(M1642,$A$2:$F$198,COLUMN($F:$F),FALSE)=0,NA(),VLOOKUP(M1642,$A$2:$F$198,COLUMN($F:$F),FALSE))</f>
        <v>63809.64</v>
      </c>
      <c r="T1642" s="75">
        <f>AAS!B1642</f>
        <v>1641</v>
      </c>
      <c r="U1642" s="75" t="str">
        <f>AAS!C1642</f>
        <v>USA</v>
      </c>
      <c r="V1642" cm="1">
        <f t="array" ref="V1642">IF(VLOOKUP(U1642,$A$2:$F$198,COLUMN($F:$F),FALSE)=0,NA(),VLOOKUP(U1642,$A$2:$F$198,COLUMN($F:$F),FALSE))</f>
        <v>63809.64</v>
      </c>
    </row>
    <row r="1643" spans="12:22">
      <c r="L1643">
        <f>NAMS!B1643</f>
        <v>1745</v>
      </c>
      <c r="M1643" t="str">
        <f>NAMS!K1643</f>
        <v>USA</v>
      </c>
      <c r="N1643" cm="1">
        <f t="array" ref="N1643">IF(VLOOKUP(M1643,$A$2:$F$198,COLUMN($F:$F),FALSE)=0,NA(),VLOOKUP(M1643,$A$2:$F$198,COLUMN($F:$F),FALSE))</f>
        <v>63809.64</v>
      </c>
      <c r="T1643" s="75">
        <f>AAS!B1643</f>
        <v>1642</v>
      </c>
      <c r="U1643" s="75" t="str">
        <f>AAS!C1643</f>
        <v>USA</v>
      </c>
      <c r="V1643" cm="1">
        <f t="array" ref="V1643">IF(VLOOKUP(U1643,$A$2:$F$198,COLUMN($F:$F),FALSE)=0,NA(),VLOOKUP(U1643,$A$2:$F$198,COLUMN($F:$F),FALSE))</f>
        <v>63809.64</v>
      </c>
    </row>
    <row r="1644" spans="12:22">
      <c r="L1644">
        <f>NAMS!B1644</f>
        <v>1746</v>
      </c>
      <c r="M1644" t="str">
        <f>NAMS!K1644</f>
        <v>Israel</v>
      </c>
      <c r="N1644" cm="1">
        <f t="array" ref="N1644">IF(VLOOKUP(M1644,$A$2:$F$198,COLUMN($F:$F),FALSE)=0,NA(),VLOOKUP(M1644,$A$2:$F$198,COLUMN($F:$F),FALSE))</f>
        <v>41377.49</v>
      </c>
      <c r="T1644" s="75">
        <f>AAS!B1644</f>
        <v>1643</v>
      </c>
      <c r="U1644" s="75" t="str">
        <f>AAS!C1644</f>
        <v>USA</v>
      </c>
      <c r="V1644" cm="1">
        <f t="array" ref="V1644">IF(VLOOKUP(U1644,$A$2:$F$198,COLUMN($F:$F),FALSE)=0,NA(),VLOOKUP(U1644,$A$2:$F$198,COLUMN($F:$F),FALSE))</f>
        <v>63809.64</v>
      </c>
    </row>
    <row r="1645" spans="12:22">
      <c r="L1645">
        <f>NAMS!B1645</f>
        <v>1747</v>
      </c>
      <c r="M1645" t="str">
        <f>NAMS!K1645</f>
        <v>USA</v>
      </c>
      <c r="N1645" cm="1">
        <f t="array" ref="N1645">IF(VLOOKUP(M1645,$A$2:$F$198,COLUMN($F:$F),FALSE)=0,NA(),VLOOKUP(M1645,$A$2:$F$198,COLUMN($F:$F),FALSE))</f>
        <v>63809.64</v>
      </c>
      <c r="T1645" s="75">
        <f>AAS!B1645</f>
        <v>1644</v>
      </c>
      <c r="U1645" s="75" t="str">
        <f>AAS!C1645</f>
        <v>USA</v>
      </c>
      <c r="V1645" cm="1">
        <f t="array" ref="V1645">IF(VLOOKUP(U1645,$A$2:$F$198,COLUMN($F:$F),FALSE)=0,NA(),VLOOKUP(U1645,$A$2:$F$198,COLUMN($F:$F),FALSE))</f>
        <v>63809.64</v>
      </c>
    </row>
    <row r="1646" spans="12:22">
      <c r="L1646">
        <f>NAMS!B1646</f>
        <v>1748</v>
      </c>
      <c r="M1646" t="str">
        <f>NAMS!K1646</f>
        <v>Unknown</v>
      </c>
      <c r="N1646" t="e" cm="1">
        <f t="array" ref="N1646">IF(VLOOKUP(M1646,$A$2:$F$198,COLUMN($F:$F),FALSE)=0,NA(),VLOOKUP(M1646,$A$2:$F$198,COLUMN($F:$F),FALSE))</f>
        <v>#N/A</v>
      </c>
      <c r="T1646" s="75">
        <f>AAS!B1646</f>
        <v>1645</v>
      </c>
      <c r="U1646" s="75" t="str">
        <f>AAS!C1646</f>
        <v>Canada</v>
      </c>
      <c r="V1646" cm="1">
        <f t="array" ref="V1646">IF(VLOOKUP(U1646,$A$2:$F$198,COLUMN($F:$F),FALSE)=0,NA(),VLOOKUP(U1646,$A$2:$F$198,COLUMN($F:$F),FALSE))</f>
        <v>49196.49</v>
      </c>
    </row>
    <row r="1647" spans="12:22">
      <c r="L1647">
        <f>NAMS!B1647</f>
        <v>1749</v>
      </c>
      <c r="M1647" t="str">
        <f>NAMS!K1647</f>
        <v>USA</v>
      </c>
      <c r="N1647" cm="1">
        <f t="array" ref="N1647">IF(VLOOKUP(M1647,$A$2:$F$198,COLUMN($F:$F),FALSE)=0,NA(),VLOOKUP(M1647,$A$2:$F$198,COLUMN($F:$F),FALSE))</f>
        <v>63809.64</v>
      </c>
      <c r="T1647" s="75">
        <f>AAS!B1647</f>
        <v>1646</v>
      </c>
      <c r="U1647" s="75" t="str">
        <f>AAS!C1647</f>
        <v>USA</v>
      </c>
      <c r="V1647" cm="1">
        <f t="array" ref="V1647">IF(VLOOKUP(U1647,$A$2:$F$198,COLUMN($F:$F),FALSE)=0,NA(),VLOOKUP(U1647,$A$2:$F$198,COLUMN($F:$F),FALSE))</f>
        <v>63809.64</v>
      </c>
    </row>
    <row r="1648" spans="12:22">
      <c r="L1648">
        <f>NAMS!B1648</f>
        <v>1750</v>
      </c>
      <c r="M1648" t="str">
        <f>NAMS!K1648</f>
        <v>USA</v>
      </c>
      <c r="N1648" cm="1">
        <f t="array" ref="N1648">IF(VLOOKUP(M1648,$A$2:$F$198,COLUMN($F:$F),FALSE)=0,NA(),VLOOKUP(M1648,$A$2:$F$198,COLUMN($F:$F),FALSE))</f>
        <v>63809.64</v>
      </c>
      <c r="T1648" s="75">
        <f>AAS!B1648</f>
        <v>1647</v>
      </c>
      <c r="U1648" s="75" t="str">
        <f>AAS!C1648</f>
        <v>USA</v>
      </c>
      <c r="V1648" cm="1">
        <f t="array" ref="V1648">IF(VLOOKUP(U1648,$A$2:$F$198,COLUMN($F:$F),FALSE)=0,NA(),VLOOKUP(U1648,$A$2:$F$198,COLUMN($F:$F),FALSE))</f>
        <v>63809.64</v>
      </c>
    </row>
    <row r="1649" spans="12:22">
      <c r="L1649">
        <f>NAMS!B1649</f>
        <v>1751</v>
      </c>
      <c r="M1649" t="str">
        <f>NAMS!K1649</f>
        <v>USA</v>
      </c>
      <c r="N1649" cm="1">
        <f t="array" ref="N1649">IF(VLOOKUP(M1649,$A$2:$F$198,COLUMN($F:$F),FALSE)=0,NA(),VLOOKUP(M1649,$A$2:$F$198,COLUMN($F:$F),FALSE))</f>
        <v>63809.64</v>
      </c>
      <c r="T1649" s="75">
        <f>AAS!B1649</f>
        <v>1648</v>
      </c>
      <c r="U1649" s="75" t="str">
        <f>AAS!C1649</f>
        <v>USA</v>
      </c>
      <c r="V1649" cm="1">
        <f t="array" ref="V1649">IF(VLOOKUP(U1649,$A$2:$F$198,COLUMN($F:$F),FALSE)=0,NA(),VLOOKUP(U1649,$A$2:$F$198,COLUMN($F:$F),FALSE))</f>
        <v>63809.64</v>
      </c>
    </row>
    <row r="1650" spans="12:22">
      <c r="L1650">
        <f>NAMS!B1650</f>
        <v>1752</v>
      </c>
      <c r="M1650" t="str">
        <f>NAMS!K1650</f>
        <v>USA</v>
      </c>
      <c r="N1650" cm="1">
        <f t="array" ref="N1650">IF(VLOOKUP(M1650,$A$2:$F$198,COLUMN($F:$F),FALSE)=0,NA(),VLOOKUP(M1650,$A$2:$F$198,COLUMN($F:$F),FALSE))</f>
        <v>63809.64</v>
      </c>
      <c r="T1650" s="75">
        <f>AAS!B1650</f>
        <v>1649</v>
      </c>
      <c r="U1650" s="75" t="str">
        <f>AAS!C1650</f>
        <v>USA</v>
      </c>
      <c r="V1650" cm="1">
        <f t="array" ref="V1650">IF(VLOOKUP(U1650,$A$2:$F$198,COLUMN($F:$F),FALSE)=0,NA(),VLOOKUP(U1650,$A$2:$F$198,COLUMN($F:$F),FALSE))</f>
        <v>63809.64</v>
      </c>
    </row>
    <row r="1651" spans="12:22">
      <c r="L1651">
        <f>NAMS!B1651</f>
        <v>1753</v>
      </c>
      <c r="M1651" t="str">
        <f>NAMS!K1651</f>
        <v>USA</v>
      </c>
      <c r="N1651" cm="1">
        <f t="array" ref="N1651">IF(VLOOKUP(M1651,$A$2:$F$198,COLUMN($F:$F),FALSE)=0,NA(),VLOOKUP(M1651,$A$2:$F$198,COLUMN($F:$F),FALSE))</f>
        <v>63809.64</v>
      </c>
      <c r="T1651" s="75">
        <f>AAS!B1651</f>
        <v>1650</v>
      </c>
      <c r="U1651" s="75" t="str">
        <f>AAS!C1651</f>
        <v>Switzerland</v>
      </c>
      <c r="V1651" cm="1">
        <f t="array" ref="V1651">IF(VLOOKUP(U1651,$A$2:$F$198,COLUMN($F:$F),FALSE)=0,NA(),VLOOKUP(U1651,$A$2:$F$198,COLUMN($F:$F),FALSE))</f>
        <v>84665.279999999999</v>
      </c>
    </row>
    <row r="1652" spans="12:22">
      <c r="L1652">
        <f>NAMS!B1652</f>
        <v>1754</v>
      </c>
      <c r="M1652" t="str">
        <f>NAMS!K1652</f>
        <v>Denmark</v>
      </c>
      <c r="N1652" cm="1">
        <f t="array" ref="N1652">IF(VLOOKUP(M1652,$A$2:$F$198,COLUMN($F:$F),FALSE)=0,NA(),VLOOKUP(M1652,$A$2:$F$198,COLUMN($F:$F),FALSE))</f>
        <v>62616.68</v>
      </c>
      <c r="T1652" s="75">
        <f>AAS!B1652</f>
        <v>1651</v>
      </c>
      <c r="U1652" s="75" t="str">
        <f>AAS!C1652</f>
        <v>USA</v>
      </c>
      <c r="V1652" cm="1">
        <f t="array" ref="V1652">IF(VLOOKUP(U1652,$A$2:$F$198,COLUMN($F:$F),FALSE)=0,NA(),VLOOKUP(U1652,$A$2:$F$198,COLUMN($F:$F),FALSE))</f>
        <v>63809.64</v>
      </c>
    </row>
    <row r="1653" spans="12:22">
      <c r="L1653">
        <f>NAMS!B1653</f>
        <v>1755</v>
      </c>
      <c r="M1653" t="str">
        <f>NAMS!K1653</f>
        <v>USA</v>
      </c>
      <c r="N1653" cm="1">
        <f t="array" ref="N1653">IF(VLOOKUP(M1653,$A$2:$F$198,COLUMN($F:$F),FALSE)=0,NA(),VLOOKUP(M1653,$A$2:$F$198,COLUMN($F:$F),FALSE))</f>
        <v>63809.64</v>
      </c>
      <c r="T1653" s="75">
        <f>AAS!B1653</f>
        <v>1652</v>
      </c>
      <c r="U1653" s="75" t="str">
        <f>AAS!C1653</f>
        <v>USA</v>
      </c>
      <c r="V1653" cm="1">
        <f t="array" ref="V1653">IF(VLOOKUP(U1653,$A$2:$F$198,COLUMN($F:$F),FALSE)=0,NA(),VLOOKUP(U1653,$A$2:$F$198,COLUMN($F:$F),FALSE))</f>
        <v>63809.64</v>
      </c>
    </row>
    <row r="1654" spans="12:22">
      <c r="L1654">
        <f>NAMS!B1654</f>
        <v>1756</v>
      </c>
      <c r="M1654" t="str">
        <f>NAMS!K1654</f>
        <v>Switzerland</v>
      </c>
      <c r="N1654" cm="1">
        <f t="array" ref="N1654">IF(VLOOKUP(M1654,$A$2:$F$198,COLUMN($F:$F),FALSE)=0,NA(),VLOOKUP(M1654,$A$2:$F$198,COLUMN($F:$F),FALSE))</f>
        <v>84665.279999999999</v>
      </c>
      <c r="T1654" s="75">
        <f>AAS!B1654</f>
        <v>1653</v>
      </c>
      <c r="U1654" s="75" t="str">
        <f>AAS!C1654</f>
        <v>USA</v>
      </c>
      <c r="V1654" cm="1">
        <f t="array" ref="V1654">IF(VLOOKUP(U1654,$A$2:$F$198,COLUMN($F:$F),FALSE)=0,NA(),VLOOKUP(U1654,$A$2:$F$198,COLUMN($F:$F),FALSE))</f>
        <v>63809.64</v>
      </c>
    </row>
    <row r="1655" spans="12:22">
      <c r="L1655">
        <f>NAMS!B1655</f>
        <v>1757</v>
      </c>
      <c r="M1655" t="str">
        <f>NAMS!K1655</f>
        <v>USA</v>
      </c>
      <c r="N1655" cm="1">
        <f t="array" ref="N1655">IF(VLOOKUP(M1655,$A$2:$F$198,COLUMN($F:$F),FALSE)=0,NA(),VLOOKUP(M1655,$A$2:$F$198,COLUMN($F:$F),FALSE))</f>
        <v>63809.64</v>
      </c>
      <c r="T1655" s="75">
        <f>AAS!B1655</f>
        <v>1654</v>
      </c>
      <c r="U1655" s="75" t="str">
        <f>AAS!C1655</f>
        <v>USA</v>
      </c>
      <c r="V1655" cm="1">
        <f t="array" ref="V1655">IF(VLOOKUP(U1655,$A$2:$F$198,COLUMN($F:$F),FALSE)=0,NA(),VLOOKUP(U1655,$A$2:$F$198,COLUMN($F:$F),FALSE))</f>
        <v>63809.64</v>
      </c>
    </row>
    <row r="1656" spans="12:22">
      <c r="L1656">
        <f>NAMS!B1656</f>
        <v>1758</v>
      </c>
      <c r="M1656" t="str">
        <f>NAMS!K1656</f>
        <v>USA</v>
      </c>
      <c r="N1656" cm="1">
        <f t="array" ref="N1656">IF(VLOOKUP(M1656,$A$2:$F$198,COLUMN($F:$F),FALSE)=0,NA(),VLOOKUP(M1656,$A$2:$F$198,COLUMN($F:$F),FALSE))</f>
        <v>63809.64</v>
      </c>
      <c r="T1656" s="75">
        <f>AAS!B1656</f>
        <v>1655</v>
      </c>
      <c r="U1656" s="75" t="str">
        <f>AAS!C1656</f>
        <v>USA</v>
      </c>
      <c r="V1656" cm="1">
        <f t="array" ref="V1656">IF(VLOOKUP(U1656,$A$2:$F$198,COLUMN($F:$F),FALSE)=0,NA(),VLOOKUP(U1656,$A$2:$F$198,COLUMN($F:$F),FALSE))</f>
        <v>63809.64</v>
      </c>
    </row>
    <row r="1657" spans="12:22">
      <c r="L1657">
        <f>NAMS!B1657</f>
        <v>1759</v>
      </c>
      <c r="M1657" t="str">
        <f>NAMS!K1657</f>
        <v>USA</v>
      </c>
      <c r="N1657" cm="1">
        <f t="array" ref="N1657">IF(VLOOKUP(M1657,$A$2:$F$198,COLUMN($F:$F),FALSE)=0,NA(),VLOOKUP(M1657,$A$2:$F$198,COLUMN($F:$F),FALSE))</f>
        <v>63809.64</v>
      </c>
      <c r="T1657" s="75">
        <f>AAS!B1657</f>
        <v>1656</v>
      </c>
      <c r="U1657" s="75" t="str">
        <f>AAS!C1657</f>
        <v>USA</v>
      </c>
      <c r="V1657" cm="1">
        <f t="array" ref="V1657">IF(VLOOKUP(U1657,$A$2:$F$198,COLUMN($F:$F),FALSE)=0,NA(),VLOOKUP(U1657,$A$2:$F$198,COLUMN($F:$F),FALSE))</f>
        <v>63809.64</v>
      </c>
    </row>
    <row r="1658" spans="12:22">
      <c r="L1658">
        <f>NAMS!B1658</f>
        <v>1760</v>
      </c>
      <c r="M1658" t="str">
        <f>NAMS!K1658</f>
        <v>USA</v>
      </c>
      <c r="N1658" cm="1">
        <f t="array" ref="N1658">IF(VLOOKUP(M1658,$A$2:$F$198,COLUMN($F:$F),FALSE)=0,NA(),VLOOKUP(M1658,$A$2:$F$198,COLUMN($F:$F),FALSE))</f>
        <v>63809.64</v>
      </c>
      <c r="T1658" s="75">
        <f>AAS!B1658</f>
        <v>1657</v>
      </c>
      <c r="U1658" s="75" t="str">
        <f>AAS!C1658</f>
        <v>USA</v>
      </c>
      <c r="V1658" cm="1">
        <f t="array" ref="V1658">IF(VLOOKUP(U1658,$A$2:$F$198,COLUMN($F:$F),FALSE)=0,NA(),VLOOKUP(U1658,$A$2:$F$198,COLUMN($F:$F),FALSE))</f>
        <v>63809.64</v>
      </c>
    </row>
    <row r="1659" spans="12:22">
      <c r="L1659">
        <f>NAMS!B1659</f>
        <v>1761</v>
      </c>
      <c r="M1659" t="str">
        <f>NAMS!K1659</f>
        <v>USA</v>
      </c>
      <c r="N1659" cm="1">
        <f t="array" ref="N1659">IF(VLOOKUP(M1659,$A$2:$F$198,COLUMN($F:$F),FALSE)=0,NA(),VLOOKUP(M1659,$A$2:$F$198,COLUMN($F:$F),FALSE))</f>
        <v>63809.64</v>
      </c>
      <c r="T1659" s="75">
        <f>AAS!B1659</f>
        <v>1658</v>
      </c>
      <c r="U1659" s="75" t="str">
        <f>AAS!C1659</f>
        <v>USA</v>
      </c>
      <c r="V1659" cm="1">
        <f t="array" ref="V1659">IF(VLOOKUP(U1659,$A$2:$F$198,COLUMN($F:$F),FALSE)=0,NA(),VLOOKUP(U1659,$A$2:$F$198,COLUMN($F:$F),FALSE))</f>
        <v>63809.64</v>
      </c>
    </row>
    <row r="1660" spans="12:22">
      <c r="L1660">
        <f>NAMS!B1660</f>
        <v>1762</v>
      </c>
      <c r="M1660" t="str">
        <f>NAMS!K1660</f>
        <v>USA</v>
      </c>
      <c r="N1660" cm="1">
        <f t="array" ref="N1660">IF(VLOOKUP(M1660,$A$2:$F$198,COLUMN($F:$F),FALSE)=0,NA(),VLOOKUP(M1660,$A$2:$F$198,COLUMN($F:$F),FALSE))</f>
        <v>63809.64</v>
      </c>
      <c r="T1660" s="75">
        <f>AAS!B1660</f>
        <v>1659</v>
      </c>
      <c r="U1660" s="75" t="str">
        <f>AAS!C1660</f>
        <v>USA</v>
      </c>
      <c r="V1660" cm="1">
        <f t="array" ref="V1660">IF(VLOOKUP(U1660,$A$2:$F$198,COLUMN($F:$F),FALSE)=0,NA(),VLOOKUP(U1660,$A$2:$F$198,COLUMN($F:$F),FALSE))</f>
        <v>63809.64</v>
      </c>
    </row>
    <row r="1661" spans="12:22">
      <c r="L1661">
        <f>NAMS!B1661</f>
        <v>1763</v>
      </c>
      <c r="M1661" t="str">
        <f>NAMS!K1661</f>
        <v>USA</v>
      </c>
      <c r="N1661" cm="1">
        <f t="array" ref="N1661">IF(VLOOKUP(M1661,$A$2:$F$198,COLUMN($F:$F),FALSE)=0,NA(),VLOOKUP(M1661,$A$2:$F$198,COLUMN($F:$F),FALSE))</f>
        <v>63809.64</v>
      </c>
      <c r="T1661" s="75">
        <f>AAS!B1661</f>
        <v>1660</v>
      </c>
      <c r="U1661" s="75" t="str">
        <f>AAS!C1661</f>
        <v>USA</v>
      </c>
      <c r="V1661" cm="1">
        <f t="array" ref="V1661">IF(VLOOKUP(U1661,$A$2:$F$198,COLUMN($F:$F),FALSE)=0,NA(),VLOOKUP(U1661,$A$2:$F$198,COLUMN($F:$F),FALSE))</f>
        <v>63809.64</v>
      </c>
    </row>
    <row r="1662" spans="12:22">
      <c r="L1662">
        <f>NAMS!B1662</f>
        <v>1764</v>
      </c>
      <c r="M1662" t="str">
        <f>NAMS!K1662</f>
        <v>Canada</v>
      </c>
      <c r="N1662" cm="1">
        <f t="array" ref="N1662">IF(VLOOKUP(M1662,$A$2:$F$198,COLUMN($F:$F),FALSE)=0,NA(),VLOOKUP(M1662,$A$2:$F$198,COLUMN($F:$F),FALSE))</f>
        <v>49196.49</v>
      </c>
      <c r="T1662" s="75">
        <f>AAS!B1662</f>
        <v>1661</v>
      </c>
      <c r="U1662" s="75" t="str">
        <f>AAS!C1662</f>
        <v>USA</v>
      </c>
      <c r="V1662" cm="1">
        <f t="array" ref="V1662">IF(VLOOKUP(U1662,$A$2:$F$198,COLUMN($F:$F),FALSE)=0,NA(),VLOOKUP(U1662,$A$2:$F$198,COLUMN($F:$F),FALSE))</f>
        <v>63809.64</v>
      </c>
    </row>
    <row r="1663" spans="12:22">
      <c r="L1663">
        <f>NAMS!B1663</f>
        <v>1765</v>
      </c>
      <c r="M1663" t="str">
        <f>NAMS!K1663</f>
        <v>Unknown</v>
      </c>
      <c r="N1663" t="e" cm="1">
        <f t="array" ref="N1663">IF(VLOOKUP(M1663,$A$2:$F$198,COLUMN($F:$F),FALSE)=0,NA(),VLOOKUP(M1663,$A$2:$F$198,COLUMN($F:$F),FALSE))</f>
        <v>#N/A</v>
      </c>
      <c r="T1663" s="75">
        <f>AAS!B1663</f>
        <v>1662</v>
      </c>
      <c r="U1663" s="75" t="str">
        <f>AAS!C1663</f>
        <v>USA</v>
      </c>
      <c r="V1663" cm="1">
        <f t="array" ref="V1663">IF(VLOOKUP(U1663,$A$2:$F$198,COLUMN($F:$F),FALSE)=0,NA(),VLOOKUP(U1663,$A$2:$F$198,COLUMN($F:$F),FALSE))</f>
        <v>63809.64</v>
      </c>
    </row>
    <row r="1664" spans="12:22">
      <c r="L1664">
        <f>NAMS!B1664</f>
        <v>1766</v>
      </c>
      <c r="M1664" t="str">
        <f>NAMS!K1664</f>
        <v>Singapore</v>
      </c>
      <c r="N1664" cm="1">
        <f t="array" ref="N1664">IF(VLOOKUP(M1664,$A$2:$F$198,COLUMN($F:$F),FALSE)=0,NA(),VLOOKUP(M1664,$A$2:$F$198,COLUMN($F:$F),FALSE))</f>
        <v>56679.16</v>
      </c>
      <c r="T1664" s="75">
        <f>AAS!B1664</f>
        <v>1663</v>
      </c>
      <c r="U1664" s="75" t="str">
        <f>AAS!C1664</f>
        <v>USA</v>
      </c>
      <c r="V1664" cm="1">
        <f t="array" ref="V1664">IF(VLOOKUP(U1664,$A$2:$F$198,COLUMN($F:$F),FALSE)=0,NA(),VLOOKUP(U1664,$A$2:$F$198,COLUMN($F:$F),FALSE))</f>
        <v>63809.64</v>
      </c>
    </row>
    <row r="1665" spans="12:22">
      <c r="L1665">
        <f>NAMS!B1665</f>
        <v>1767</v>
      </c>
      <c r="M1665" t="str">
        <f>NAMS!K1665</f>
        <v>USA</v>
      </c>
      <c r="N1665" cm="1">
        <f t="array" ref="N1665">IF(VLOOKUP(M1665,$A$2:$F$198,COLUMN($F:$F),FALSE)=0,NA(),VLOOKUP(M1665,$A$2:$F$198,COLUMN($F:$F),FALSE))</f>
        <v>63809.64</v>
      </c>
      <c r="T1665" s="75">
        <f>AAS!B1665</f>
        <v>1664</v>
      </c>
      <c r="U1665" s="75" t="str">
        <f>AAS!C1665</f>
        <v>USA</v>
      </c>
      <c r="V1665" cm="1">
        <f t="array" ref="V1665">IF(VLOOKUP(U1665,$A$2:$F$198,COLUMN($F:$F),FALSE)=0,NA(),VLOOKUP(U1665,$A$2:$F$198,COLUMN($F:$F),FALSE))</f>
        <v>63809.64</v>
      </c>
    </row>
    <row r="1666" spans="12:22">
      <c r="L1666">
        <f>NAMS!B1666</f>
        <v>1768</v>
      </c>
      <c r="M1666" t="str">
        <f>NAMS!K1666</f>
        <v>USA</v>
      </c>
      <c r="N1666" cm="1">
        <f t="array" ref="N1666">IF(VLOOKUP(M1666,$A$2:$F$198,COLUMN($F:$F),FALSE)=0,NA(),VLOOKUP(M1666,$A$2:$F$198,COLUMN($F:$F),FALSE))</f>
        <v>63809.64</v>
      </c>
      <c r="T1666" s="75">
        <f>AAS!B1666</f>
        <v>1665</v>
      </c>
      <c r="U1666" s="75" t="str">
        <f>AAS!C1666</f>
        <v>USA</v>
      </c>
      <c r="V1666" cm="1">
        <f t="array" ref="V1666">IF(VLOOKUP(U1666,$A$2:$F$198,COLUMN($F:$F),FALSE)=0,NA(),VLOOKUP(U1666,$A$2:$F$198,COLUMN($F:$F),FALSE))</f>
        <v>63809.64</v>
      </c>
    </row>
    <row r="1667" spans="12:22">
      <c r="L1667">
        <f>NAMS!B1667</f>
        <v>1769</v>
      </c>
      <c r="M1667" t="str">
        <f>NAMS!K1667</f>
        <v>Saudi Arabia</v>
      </c>
      <c r="N1667" cm="1">
        <f t="array" ref="N1667">IF(VLOOKUP(M1667,$A$2:$F$198,COLUMN($F:$F),FALSE)=0,NA(),VLOOKUP(M1667,$A$2:$F$198,COLUMN($F:$F),FALSE))</f>
        <v>21764.39</v>
      </c>
      <c r="T1667" s="75">
        <f>AAS!B1667</f>
        <v>1666</v>
      </c>
      <c r="U1667" s="75" t="str">
        <f>AAS!C1667</f>
        <v>Canada</v>
      </c>
      <c r="V1667" cm="1">
        <f t="array" ref="V1667">IF(VLOOKUP(U1667,$A$2:$F$198,COLUMN($F:$F),FALSE)=0,NA(),VLOOKUP(U1667,$A$2:$F$198,COLUMN($F:$F),FALSE))</f>
        <v>49196.49</v>
      </c>
    </row>
    <row r="1668" spans="12:22">
      <c r="L1668">
        <f>NAMS!B1668</f>
        <v>1770</v>
      </c>
      <c r="M1668" t="str">
        <f>NAMS!K1668</f>
        <v>USA</v>
      </c>
      <c r="N1668" cm="1">
        <f t="array" ref="N1668">IF(VLOOKUP(M1668,$A$2:$F$198,COLUMN($F:$F),FALSE)=0,NA(),VLOOKUP(M1668,$A$2:$F$198,COLUMN($F:$F),FALSE))</f>
        <v>63809.64</v>
      </c>
      <c r="T1668" s="75">
        <f>AAS!B1668</f>
        <v>1667</v>
      </c>
      <c r="U1668" s="75" t="str">
        <f>AAS!C1668</f>
        <v>USA</v>
      </c>
      <c r="V1668" cm="1">
        <f t="array" ref="V1668">IF(VLOOKUP(U1668,$A$2:$F$198,COLUMN($F:$F),FALSE)=0,NA(),VLOOKUP(U1668,$A$2:$F$198,COLUMN($F:$F),FALSE))</f>
        <v>63809.64</v>
      </c>
    </row>
    <row r="1669" spans="12:22">
      <c r="L1669">
        <f>NAMS!B1669</f>
        <v>1771</v>
      </c>
      <c r="M1669" t="str">
        <f>NAMS!K1669</f>
        <v>USA</v>
      </c>
      <c r="N1669" cm="1">
        <f t="array" ref="N1669">IF(VLOOKUP(M1669,$A$2:$F$198,COLUMN($F:$F),FALSE)=0,NA(),VLOOKUP(M1669,$A$2:$F$198,COLUMN($F:$F),FALSE))</f>
        <v>63809.64</v>
      </c>
      <c r="T1669" s="75">
        <f>AAS!B1669</f>
        <v>1668</v>
      </c>
      <c r="U1669" s="75" t="str">
        <f>AAS!C1669</f>
        <v>USA</v>
      </c>
      <c r="V1669" cm="1">
        <f t="array" ref="V1669">IF(VLOOKUP(U1669,$A$2:$F$198,COLUMN($F:$F),FALSE)=0,NA(),VLOOKUP(U1669,$A$2:$F$198,COLUMN($F:$F),FALSE))</f>
        <v>63809.64</v>
      </c>
    </row>
    <row r="1670" spans="12:22">
      <c r="L1670">
        <f>NAMS!B1670</f>
        <v>1772</v>
      </c>
      <c r="M1670" t="str">
        <f>NAMS!K1670</f>
        <v>USA</v>
      </c>
      <c r="N1670" cm="1">
        <f t="array" ref="N1670">IF(VLOOKUP(M1670,$A$2:$F$198,COLUMN($F:$F),FALSE)=0,NA(),VLOOKUP(M1670,$A$2:$F$198,COLUMN($F:$F),FALSE))</f>
        <v>63809.64</v>
      </c>
      <c r="T1670" s="75">
        <f>AAS!B1670</f>
        <v>1669</v>
      </c>
      <c r="U1670" s="75" t="str">
        <f>AAS!C1670</f>
        <v>USA</v>
      </c>
      <c r="V1670" cm="1">
        <f t="array" ref="V1670">IF(VLOOKUP(U1670,$A$2:$F$198,COLUMN($F:$F),FALSE)=0,NA(),VLOOKUP(U1670,$A$2:$F$198,COLUMN($F:$F),FALSE))</f>
        <v>63809.64</v>
      </c>
    </row>
    <row r="1671" spans="12:22">
      <c r="L1671">
        <f>NAMS!B1671</f>
        <v>1773</v>
      </c>
      <c r="M1671" t="str">
        <f>NAMS!K1671</f>
        <v>Singapore</v>
      </c>
      <c r="N1671" cm="1">
        <f t="array" ref="N1671">IF(VLOOKUP(M1671,$A$2:$F$198,COLUMN($F:$F),FALSE)=0,NA(),VLOOKUP(M1671,$A$2:$F$198,COLUMN($F:$F),FALSE))</f>
        <v>56679.16</v>
      </c>
      <c r="T1671" s="75">
        <f>AAS!B1671</f>
        <v>1670</v>
      </c>
      <c r="U1671" s="75" t="str">
        <f>AAS!C1671</f>
        <v>Holy See (Vatican City)</v>
      </c>
      <c r="V1671" t="e" cm="1">
        <f t="array" ref="V1671">IF(VLOOKUP(U1671,$A$2:$F$198,COLUMN($F:$F),FALSE)=0,NA(),VLOOKUP(U1671,$A$2:$F$198,COLUMN($F:$F),FALSE))</f>
        <v>#N/A</v>
      </c>
    </row>
    <row r="1672" spans="12:22">
      <c r="L1672">
        <f>NAMS!B1672</f>
        <v>1774</v>
      </c>
      <c r="M1672" t="str">
        <f>NAMS!K1672</f>
        <v>USA</v>
      </c>
      <c r="N1672" cm="1">
        <f t="array" ref="N1672">IF(VLOOKUP(M1672,$A$2:$F$198,COLUMN($F:$F),FALSE)=0,NA(),VLOOKUP(M1672,$A$2:$F$198,COLUMN($F:$F),FALSE))</f>
        <v>63809.64</v>
      </c>
      <c r="T1672" s="75">
        <f>AAS!B1672</f>
        <v>1671</v>
      </c>
      <c r="U1672" s="75" t="str">
        <f>AAS!C1672</f>
        <v>USA</v>
      </c>
      <c r="V1672" cm="1">
        <f t="array" ref="V1672">IF(VLOOKUP(U1672,$A$2:$F$198,COLUMN($F:$F),FALSE)=0,NA(),VLOOKUP(U1672,$A$2:$F$198,COLUMN($F:$F),FALSE))</f>
        <v>63809.64</v>
      </c>
    </row>
    <row r="1673" spans="12:22">
      <c r="L1673">
        <f>NAMS!B1673</f>
        <v>1775</v>
      </c>
      <c r="M1673" t="str">
        <f>NAMS!K1673</f>
        <v>USA</v>
      </c>
      <c r="N1673" cm="1">
        <f t="array" ref="N1673">IF(VLOOKUP(M1673,$A$2:$F$198,COLUMN($F:$F),FALSE)=0,NA(),VLOOKUP(M1673,$A$2:$F$198,COLUMN($F:$F),FALSE))</f>
        <v>63809.64</v>
      </c>
      <c r="T1673" s="75">
        <f>AAS!B1673</f>
        <v>1672</v>
      </c>
      <c r="U1673" s="75" t="str">
        <f>AAS!C1673</f>
        <v>USA</v>
      </c>
      <c r="V1673" cm="1">
        <f t="array" ref="V1673">IF(VLOOKUP(U1673,$A$2:$F$198,COLUMN($F:$F),FALSE)=0,NA(),VLOOKUP(U1673,$A$2:$F$198,COLUMN($F:$F),FALSE))</f>
        <v>63809.64</v>
      </c>
    </row>
    <row r="1674" spans="12:22">
      <c r="L1674">
        <f>NAMS!B1674</f>
        <v>1776</v>
      </c>
      <c r="M1674" t="str">
        <f>NAMS!K1674</f>
        <v>USA</v>
      </c>
      <c r="N1674" cm="1">
        <f t="array" ref="N1674">IF(VLOOKUP(M1674,$A$2:$F$198,COLUMN($F:$F),FALSE)=0,NA(),VLOOKUP(M1674,$A$2:$F$198,COLUMN($F:$F),FALSE))</f>
        <v>63809.64</v>
      </c>
      <c r="T1674" s="75">
        <f>AAS!B1674</f>
        <v>1673</v>
      </c>
      <c r="U1674" s="75" t="str">
        <f>AAS!C1674</f>
        <v>USA</v>
      </c>
      <c r="V1674" cm="1">
        <f t="array" ref="V1674">IF(VLOOKUP(U1674,$A$2:$F$198,COLUMN($F:$F),FALSE)=0,NA(),VLOOKUP(U1674,$A$2:$F$198,COLUMN($F:$F),FALSE))</f>
        <v>63809.64</v>
      </c>
    </row>
    <row r="1675" spans="12:22">
      <c r="L1675">
        <f>NAMS!B1675</f>
        <v>1777</v>
      </c>
      <c r="M1675" t="str">
        <f>NAMS!K1675</f>
        <v>USA</v>
      </c>
      <c r="N1675" cm="1">
        <f t="array" ref="N1675">IF(VLOOKUP(M1675,$A$2:$F$198,COLUMN($F:$F),FALSE)=0,NA(),VLOOKUP(M1675,$A$2:$F$198,COLUMN($F:$F),FALSE))</f>
        <v>63809.64</v>
      </c>
      <c r="T1675" s="75">
        <f>AAS!B1675</f>
        <v>1674</v>
      </c>
      <c r="U1675" s="75" t="str">
        <f>AAS!C1675</f>
        <v>USA</v>
      </c>
      <c r="V1675" cm="1">
        <f t="array" ref="V1675">IF(VLOOKUP(U1675,$A$2:$F$198,COLUMN($F:$F),FALSE)=0,NA(),VLOOKUP(U1675,$A$2:$F$198,COLUMN($F:$F),FALSE))</f>
        <v>63809.64</v>
      </c>
    </row>
    <row r="1676" spans="12:22">
      <c r="L1676">
        <f>NAMS!B1676</f>
        <v>1778</v>
      </c>
      <c r="M1676" t="str">
        <f>NAMS!K1676</f>
        <v>Singapore</v>
      </c>
      <c r="N1676" cm="1">
        <f t="array" ref="N1676">IF(VLOOKUP(M1676,$A$2:$F$198,COLUMN($F:$F),FALSE)=0,NA(),VLOOKUP(M1676,$A$2:$F$198,COLUMN($F:$F),FALSE))</f>
        <v>56679.16</v>
      </c>
      <c r="T1676" s="75">
        <f>AAS!B1676</f>
        <v>1675</v>
      </c>
      <c r="U1676" s="75" t="str">
        <f>AAS!C1676</f>
        <v>USA</v>
      </c>
      <c r="V1676" cm="1">
        <f t="array" ref="V1676">IF(VLOOKUP(U1676,$A$2:$F$198,COLUMN($F:$F),FALSE)=0,NA(),VLOOKUP(U1676,$A$2:$F$198,COLUMN($F:$F),FALSE))</f>
        <v>63809.64</v>
      </c>
    </row>
    <row r="1677" spans="12:22">
      <c r="L1677">
        <f>NAMS!B1677</f>
        <v>1779</v>
      </c>
      <c r="M1677" t="str">
        <f>NAMS!K1677</f>
        <v>China</v>
      </c>
      <c r="N1677" cm="1">
        <f t="array" ref="N1677">IF(VLOOKUP(M1677,$A$2:$F$198,COLUMN($F:$F),FALSE)=0,NA(),VLOOKUP(M1677,$A$2:$F$198,COLUMN($F:$F),FALSE))</f>
        <v>10121.299999999999</v>
      </c>
      <c r="T1677" s="75">
        <f>AAS!B1677</f>
        <v>1676</v>
      </c>
      <c r="U1677" s="75" t="str">
        <f>AAS!C1677</f>
        <v>USA</v>
      </c>
      <c r="V1677" cm="1">
        <f t="array" ref="V1677">IF(VLOOKUP(U1677,$A$2:$F$198,COLUMN($F:$F),FALSE)=0,NA(),VLOOKUP(U1677,$A$2:$F$198,COLUMN($F:$F),FALSE))</f>
        <v>63809.64</v>
      </c>
    </row>
    <row r="1678" spans="12:22">
      <c r="L1678">
        <f>NAMS!B1678</f>
        <v>1780</v>
      </c>
      <c r="M1678" t="str">
        <f>NAMS!K1678</f>
        <v>USA</v>
      </c>
      <c r="N1678" cm="1">
        <f t="array" ref="N1678">IF(VLOOKUP(M1678,$A$2:$F$198,COLUMN($F:$F),FALSE)=0,NA(),VLOOKUP(M1678,$A$2:$F$198,COLUMN($F:$F),FALSE))</f>
        <v>63809.64</v>
      </c>
      <c r="T1678" s="75">
        <f>AAS!B1678</f>
        <v>1677</v>
      </c>
      <c r="U1678" s="75" t="str">
        <f>AAS!C1678</f>
        <v>USA</v>
      </c>
      <c r="V1678" cm="1">
        <f t="array" ref="V1678">IF(VLOOKUP(U1678,$A$2:$F$198,COLUMN($F:$F),FALSE)=0,NA(),VLOOKUP(U1678,$A$2:$F$198,COLUMN($F:$F),FALSE))</f>
        <v>63809.64</v>
      </c>
    </row>
    <row r="1679" spans="12:22">
      <c r="L1679">
        <f>NAMS!B1679</f>
        <v>1781</v>
      </c>
      <c r="M1679" t="str">
        <f>NAMS!K1679</f>
        <v>USA</v>
      </c>
      <c r="N1679" cm="1">
        <f t="array" ref="N1679">IF(VLOOKUP(M1679,$A$2:$F$198,COLUMN($F:$F),FALSE)=0,NA(),VLOOKUP(M1679,$A$2:$F$198,COLUMN($F:$F),FALSE))</f>
        <v>63809.64</v>
      </c>
      <c r="T1679" s="75">
        <f>AAS!B1679</f>
        <v>1678</v>
      </c>
      <c r="U1679" s="75" t="str">
        <f>AAS!C1679</f>
        <v>USA</v>
      </c>
      <c r="V1679" cm="1">
        <f t="array" ref="V1679">IF(VLOOKUP(U1679,$A$2:$F$198,COLUMN($F:$F),FALSE)=0,NA(),VLOOKUP(U1679,$A$2:$F$198,COLUMN($F:$F),FALSE))</f>
        <v>63809.64</v>
      </c>
    </row>
    <row r="1680" spans="12:22">
      <c r="L1680">
        <f>NAMS!B1680</f>
        <v>1782</v>
      </c>
      <c r="M1680" t="str">
        <f>NAMS!K1680</f>
        <v>USA</v>
      </c>
      <c r="N1680" cm="1">
        <f t="array" ref="N1680">IF(VLOOKUP(M1680,$A$2:$F$198,COLUMN($F:$F),FALSE)=0,NA(),VLOOKUP(M1680,$A$2:$F$198,COLUMN($F:$F),FALSE))</f>
        <v>63809.64</v>
      </c>
      <c r="T1680" s="75">
        <f>AAS!B1680</f>
        <v>1679</v>
      </c>
      <c r="U1680" s="75" t="str">
        <f>AAS!C1680</f>
        <v>USA</v>
      </c>
      <c r="V1680" cm="1">
        <f t="array" ref="V1680">IF(VLOOKUP(U1680,$A$2:$F$198,COLUMN($F:$F),FALSE)=0,NA(),VLOOKUP(U1680,$A$2:$F$198,COLUMN($F:$F),FALSE))</f>
        <v>63809.64</v>
      </c>
    </row>
    <row r="1681" spans="12:22">
      <c r="L1681">
        <f>NAMS!B1681</f>
        <v>1783</v>
      </c>
      <c r="M1681" t="str">
        <f>NAMS!K1681</f>
        <v>USA</v>
      </c>
      <c r="N1681" cm="1">
        <f t="array" ref="N1681">IF(VLOOKUP(M1681,$A$2:$F$198,COLUMN($F:$F),FALSE)=0,NA(),VLOOKUP(M1681,$A$2:$F$198,COLUMN($F:$F),FALSE))</f>
        <v>63809.64</v>
      </c>
      <c r="T1681" s="75">
        <f>AAS!B1681</f>
        <v>1680</v>
      </c>
      <c r="U1681" s="75" t="str">
        <f>AAS!C1681</f>
        <v>USA</v>
      </c>
      <c r="V1681" cm="1">
        <f t="array" ref="V1681">IF(VLOOKUP(U1681,$A$2:$F$198,COLUMN($F:$F),FALSE)=0,NA(),VLOOKUP(U1681,$A$2:$F$198,COLUMN($F:$F),FALSE))</f>
        <v>63809.64</v>
      </c>
    </row>
    <row r="1682" spans="12:22">
      <c r="L1682">
        <f>NAMS!B1682</f>
        <v>1784</v>
      </c>
      <c r="M1682" t="str">
        <f>NAMS!K1682</f>
        <v>USA</v>
      </c>
      <c r="N1682" cm="1">
        <f t="array" ref="N1682">IF(VLOOKUP(M1682,$A$2:$F$198,COLUMN($F:$F),FALSE)=0,NA(),VLOOKUP(M1682,$A$2:$F$198,COLUMN($F:$F),FALSE))</f>
        <v>63809.64</v>
      </c>
      <c r="T1682" s="75">
        <f>AAS!B1682</f>
        <v>1681</v>
      </c>
      <c r="U1682" s="75" t="str">
        <f>AAS!C1682</f>
        <v>Unknown</v>
      </c>
      <c r="V1682" t="e" cm="1">
        <f t="array" ref="V1682">IF(VLOOKUP(U1682,$A$2:$F$198,COLUMN($F:$F),FALSE)=0,NA(),VLOOKUP(U1682,$A$2:$F$198,COLUMN($F:$F),FALSE))</f>
        <v>#N/A</v>
      </c>
    </row>
    <row r="1683" spans="12:22">
      <c r="L1683">
        <f>NAMS!B1683</f>
        <v>1785</v>
      </c>
      <c r="M1683" t="str">
        <f>NAMS!K1683</f>
        <v>USA</v>
      </c>
      <c r="N1683" cm="1">
        <f t="array" ref="N1683">IF(VLOOKUP(M1683,$A$2:$F$198,COLUMN($F:$F),FALSE)=0,NA(),VLOOKUP(M1683,$A$2:$F$198,COLUMN($F:$F),FALSE))</f>
        <v>63809.64</v>
      </c>
      <c r="T1683" s="75">
        <f>AAS!B1683</f>
        <v>1682</v>
      </c>
      <c r="U1683" s="75" t="str">
        <f>AAS!C1683</f>
        <v>Unknown</v>
      </c>
      <c r="V1683" t="e" cm="1">
        <f t="array" ref="V1683">IF(VLOOKUP(U1683,$A$2:$F$198,COLUMN($F:$F),FALSE)=0,NA(),VLOOKUP(U1683,$A$2:$F$198,COLUMN($F:$F),FALSE))</f>
        <v>#N/A</v>
      </c>
    </row>
    <row r="1684" spans="12:22">
      <c r="L1684">
        <f>NAMS!B1684</f>
        <v>1786</v>
      </c>
      <c r="M1684" t="str">
        <f>NAMS!K1684</f>
        <v>USA</v>
      </c>
      <c r="N1684" cm="1">
        <f t="array" ref="N1684">IF(VLOOKUP(M1684,$A$2:$F$198,COLUMN($F:$F),FALSE)=0,NA(),VLOOKUP(M1684,$A$2:$F$198,COLUMN($F:$F),FALSE))</f>
        <v>63809.64</v>
      </c>
      <c r="T1684" s="75">
        <f>AAS!B1684</f>
        <v>1683</v>
      </c>
      <c r="U1684" s="75" t="str">
        <f>AAS!C1684</f>
        <v>USA</v>
      </c>
      <c r="V1684" cm="1">
        <f t="array" ref="V1684">IF(VLOOKUP(U1684,$A$2:$F$198,COLUMN($F:$F),FALSE)=0,NA(),VLOOKUP(U1684,$A$2:$F$198,COLUMN($F:$F),FALSE))</f>
        <v>63809.64</v>
      </c>
    </row>
    <row r="1685" spans="12:22">
      <c r="L1685">
        <f>NAMS!B1685</f>
        <v>1787</v>
      </c>
      <c r="M1685" t="str">
        <f>NAMS!K1685</f>
        <v>USA</v>
      </c>
      <c r="N1685" cm="1">
        <f t="array" ref="N1685">IF(VLOOKUP(M1685,$A$2:$F$198,COLUMN($F:$F),FALSE)=0,NA(),VLOOKUP(M1685,$A$2:$F$198,COLUMN($F:$F),FALSE))</f>
        <v>63809.64</v>
      </c>
      <c r="T1685" s="75">
        <f>AAS!B1685</f>
        <v>1684</v>
      </c>
      <c r="U1685" s="75" t="str">
        <f>AAS!C1685</f>
        <v>USA</v>
      </c>
      <c r="V1685" cm="1">
        <f t="array" ref="V1685">IF(VLOOKUP(U1685,$A$2:$F$198,COLUMN($F:$F),FALSE)=0,NA(),VLOOKUP(U1685,$A$2:$F$198,COLUMN($F:$F),FALSE))</f>
        <v>63809.64</v>
      </c>
    </row>
    <row r="1686" spans="12:22">
      <c r="L1686">
        <f>NAMS!B1686</f>
        <v>1788</v>
      </c>
      <c r="M1686" t="str">
        <f>NAMS!K1686</f>
        <v>USA</v>
      </c>
      <c r="N1686" cm="1">
        <f t="array" ref="N1686">IF(VLOOKUP(M1686,$A$2:$F$198,COLUMN($F:$F),FALSE)=0,NA(),VLOOKUP(M1686,$A$2:$F$198,COLUMN($F:$F),FALSE))</f>
        <v>63809.64</v>
      </c>
      <c r="T1686" s="75">
        <f>AAS!B1686</f>
        <v>1685</v>
      </c>
      <c r="U1686" s="75" t="str">
        <f>AAS!C1686</f>
        <v>USA</v>
      </c>
      <c r="V1686" cm="1">
        <f t="array" ref="V1686">IF(VLOOKUP(U1686,$A$2:$F$198,COLUMN($F:$F),FALSE)=0,NA(),VLOOKUP(U1686,$A$2:$F$198,COLUMN($F:$F),FALSE))</f>
        <v>63809.64</v>
      </c>
    </row>
    <row r="1687" spans="12:22">
      <c r="L1687">
        <f>NAMS!B1687</f>
        <v>1789</v>
      </c>
      <c r="M1687" t="str">
        <f>NAMS!K1687</f>
        <v>USA</v>
      </c>
      <c r="N1687" cm="1">
        <f t="array" ref="N1687">IF(VLOOKUP(M1687,$A$2:$F$198,COLUMN($F:$F),FALSE)=0,NA(),VLOOKUP(M1687,$A$2:$F$198,COLUMN($F:$F),FALSE))</f>
        <v>63809.64</v>
      </c>
      <c r="T1687" s="75">
        <f>AAS!B1687</f>
        <v>1686</v>
      </c>
      <c r="U1687" s="75" t="str">
        <f>AAS!C1687</f>
        <v>USA</v>
      </c>
      <c r="V1687" cm="1">
        <f t="array" ref="V1687">IF(VLOOKUP(U1687,$A$2:$F$198,COLUMN($F:$F),FALSE)=0,NA(),VLOOKUP(U1687,$A$2:$F$198,COLUMN($F:$F),FALSE))</f>
        <v>63809.64</v>
      </c>
    </row>
    <row r="1688" spans="12:22">
      <c r="L1688">
        <f>NAMS!B1688</f>
        <v>1790</v>
      </c>
      <c r="M1688" t="str">
        <f>NAMS!K1688</f>
        <v>Italy</v>
      </c>
      <c r="N1688" cm="1">
        <f t="array" ref="N1688">IF(VLOOKUP(M1688,$A$2:$F$198,COLUMN($F:$F),FALSE)=0,NA(),VLOOKUP(M1688,$A$2:$F$198,COLUMN($F:$F),FALSE))</f>
        <v>34671.17</v>
      </c>
      <c r="T1688" s="75">
        <f>AAS!B1688</f>
        <v>1687</v>
      </c>
      <c r="U1688" s="75" t="str">
        <f>AAS!C1688</f>
        <v>Unknown</v>
      </c>
      <c r="V1688" t="e" cm="1">
        <f t="array" ref="V1688">IF(VLOOKUP(U1688,$A$2:$F$198,COLUMN($F:$F),FALSE)=0,NA(),VLOOKUP(U1688,$A$2:$F$198,COLUMN($F:$F),FALSE))</f>
        <v>#N/A</v>
      </c>
    </row>
    <row r="1689" spans="12:22">
      <c r="L1689">
        <f>NAMS!B1689</f>
        <v>1791</v>
      </c>
      <c r="M1689" t="str">
        <f>NAMS!K1689</f>
        <v>USA</v>
      </c>
      <c r="N1689" cm="1">
        <f t="array" ref="N1689">IF(VLOOKUP(M1689,$A$2:$F$198,COLUMN($F:$F),FALSE)=0,NA(),VLOOKUP(M1689,$A$2:$F$198,COLUMN($F:$F),FALSE))</f>
        <v>63809.64</v>
      </c>
      <c r="T1689" s="75">
        <f>AAS!B1689</f>
        <v>1688</v>
      </c>
      <c r="U1689" s="75" t="str">
        <f>AAS!C1689</f>
        <v>USA</v>
      </c>
      <c r="V1689" cm="1">
        <f t="array" ref="V1689">IF(VLOOKUP(U1689,$A$2:$F$198,COLUMN($F:$F),FALSE)=0,NA(),VLOOKUP(U1689,$A$2:$F$198,COLUMN($F:$F),FALSE))</f>
        <v>63809.64</v>
      </c>
    </row>
    <row r="1690" spans="12:22">
      <c r="L1690">
        <f>NAMS!B1690</f>
        <v>1792</v>
      </c>
      <c r="M1690" t="str">
        <f>NAMS!K1690</f>
        <v>USA</v>
      </c>
      <c r="N1690" cm="1">
        <f t="array" ref="N1690">IF(VLOOKUP(M1690,$A$2:$F$198,COLUMN($F:$F),FALSE)=0,NA(),VLOOKUP(M1690,$A$2:$F$198,COLUMN($F:$F),FALSE))</f>
        <v>63809.64</v>
      </c>
      <c r="T1690" s="75">
        <f>AAS!B1690</f>
        <v>1689</v>
      </c>
      <c r="U1690" s="75" t="str">
        <f>AAS!C1690</f>
        <v>USA</v>
      </c>
      <c r="V1690" cm="1">
        <f t="array" ref="V1690">IF(VLOOKUP(U1690,$A$2:$F$198,COLUMN($F:$F),FALSE)=0,NA(),VLOOKUP(U1690,$A$2:$F$198,COLUMN($F:$F),FALSE))</f>
        <v>63809.64</v>
      </c>
    </row>
    <row r="1691" spans="12:22">
      <c r="L1691">
        <f>NAMS!B1691</f>
        <v>1793</v>
      </c>
      <c r="M1691" t="str">
        <f>NAMS!K1691</f>
        <v>USA</v>
      </c>
      <c r="N1691" cm="1">
        <f t="array" ref="N1691">IF(VLOOKUP(M1691,$A$2:$F$198,COLUMN($F:$F),FALSE)=0,NA(),VLOOKUP(M1691,$A$2:$F$198,COLUMN($F:$F),FALSE))</f>
        <v>63809.64</v>
      </c>
      <c r="T1691" s="75">
        <f>AAS!B1691</f>
        <v>1690</v>
      </c>
      <c r="U1691" s="75" t="str">
        <f>AAS!C1691</f>
        <v>USA</v>
      </c>
      <c r="V1691" cm="1">
        <f t="array" ref="V1691">IF(VLOOKUP(U1691,$A$2:$F$198,COLUMN($F:$F),FALSE)=0,NA(),VLOOKUP(U1691,$A$2:$F$198,COLUMN($F:$F),FALSE))</f>
        <v>63809.64</v>
      </c>
    </row>
    <row r="1692" spans="12:22">
      <c r="L1692">
        <f>NAMS!B1692</f>
        <v>1794</v>
      </c>
      <c r="M1692" t="str">
        <f>NAMS!K1692</f>
        <v>USA</v>
      </c>
      <c r="N1692" cm="1">
        <f t="array" ref="N1692">IF(VLOOKUP(M1692,$A$2:$F$198,COLUMN($F:$F),FALSE)=0,NA(),VLOOKUP(M1692,$A$2:$F$198,COLUMN($F:$F),FALSE))</f>
        <v>63809.64</v>
      </c>
      <c r="T1692" s="75">
        <f>AAS!B1692</f>
        <v>1691</v>
      </c>
      <c r="U1692" s="75" t="str">
        <f>AAS!C1692</f>
        <v>USA</v>
      </c>
      <c r="V1692" cm="1">
        <f t="array" ref="V1692">IF(VLOOKUP(U1692,$A$2:$F$198,COLUMN($F:$F),FALSE)=0,NA(),VLOOKUP(U1692,$A$2:$F$198,COLUMN($F:$F),FALSE))</f>
        <v>63809.64</v>
      </c>
    </row>
    <row r="1693" spans="12:22">
      <c r="L1693">
        <f>NAMS!B1693</f>
        <v>1795</v>
      </c>
      <c r="M1693" t="str">
        <f>NAMS!K1693</f>
        <v>Australia</v>
      </c>
      <c r="N1693" cm="1">
        <f t="array" ref="N1693">IF(VLOOKUP(M1693,$A$2:$F$198,COLUMN($F:$F),FALSE)=0,NA(),VLOOKUP(M1693,$A$2:$F$198,COLUMN($F:$F),FALSE))</f>
        <v>61250.7</v>
      </c>
      <c r="T1693" s="75">
        <f>AAS!B1693</f>
        <v>1692</v>
      </c>
      <c r="U1693" s="75" t="str">
        <f>AAS!C1693</f>
        <v>USA</v>
      </c>
      <c r="V1693" cm="1">
        <f t="array" ref="V1693">IF(VLOOKUP(U1693,$A$2:$F$198,COLUMN($F:$F),FALSE)=0,NA(),VLOOKUP(U1693,$A$2:$F$198,COLUMN($F:$F),FALSE))</f>
        <v>63809.64</v>
      </c>
    </row>
    <row r="1694" spans="12:22">
      <c r="L1694">
        <f>NAMS!B1694</f>
        <v>1796</v>
      </c>
      <c r="M1694" t="str">
        <f>NAMS!K1694</f>
        <v>USA</v>
      </c>
      <c r="N1694" cm="1">
        <f t="array" ref="N1694">IF(VLOOKUP(M1694,$A$2:$F$198,COLUMN($F:$F),FALSE)=0,NA(),VLOOKUP(M1694,$A$2:$F$198,COLUMN($F:$F),FALSE))</f>
        <v>63809.64</v>
      </c>
      <c r="T1694" s="75">
        <f>AAS!B1694</f>
        <v>1693</v>
      </c>
      <c r="U1694" s="75" t="str">
        <f>AAS!C1694</f>
        <v>USA</v>
      </c>
      <c r="V1694" cm="1">
        <f t="array" ref="V1694">IF(VLOOKUP(U1694,$A$2:$F$198,COLUMN($F:$F),FALSE)=0,NA(),VLOOKUP(U1694,$A$2:$F$198,COLUMN($F:$F),FALSE))</f>
        <v>63809.64</v>
      </c>
    </row>
    <row r="1695" spans="12:22">
      <c r="L1695">
        <f>NAMS!B1695</f>
        <v>1797</v>
      </c>
      <c r="M1695" t="str">
        <f>NAMS!K1695</f>
        <v>USA</v>
      </c>
      <c r="N1695" cm="1">
        <f t="array" ref="N1695">IF(VLOOKUP(M1695,$A$2:$F$198,COLUMN($F:$F),FALSE)=0,NA(),VLOOKUP(M1695,$A$2:$F$198,COLUMN($F:$F),FALSE))</f>
        <v>63809.64</v>
      </c>
      <c r="T1695" s="75">
        <f>AAS!B1695</f>
        <v>1694</v>
      </c>
      <c r="U1695" s="75" t="str">
        <f>AAS!C1695</f>
        <v>USA</v>
      </c>
      <c r="V1695" cm="1">
        <f t="array" ref="V1695">IF(VLOOKUP(U1695,$A$2:$F$198,COLUMN($F:$F),FALSE)=0,NA(),VLOOKUP(U1695,$A$2:$F$198,COLUMN($F:$F),FALSE))</f>
        <v>63809.64</v>
      </c>
    </row>
    <row r="1696" spans="12:22">
      <c r="L1696">
        <f>NAMS!B1696</f>
        <v>1798</v>
      </c>
      <c r="M1696" t="str">
        <f>NAMS!K1696</f>
        <v>USA</v>
      </c>
      <c r="N1696" cm="1">
        <f t="array" ref="N1696">IF(VLOOKUP(M1696,$A$2:$F$198,COLUMN($F:$F),FALSE)=0,NA(),VLOOKUP(M1696,$A$2:$F$198,COLUMN($F:$F),FALSE))</f>
        <v>63809.64</v>
      </c>
      <c r="T1696" s="75">
        <f>AAS!B1696</f>
        <v>1695</v>
      </c>
      <c r="U1696" s="75" t="str">
        <f>AAS!C1696</f>
        <v>USA</v>
      </c>
      <c r="V1696" cm="1">
        <f t="array" ref="V1696">IF(VLOOKUP(U1696,$A$2:$F$198,COLUMN($F:$F),FALSE)=0,NA(),VLOOKUP(U1696,$A$2:$F$198,COLUMN($F:$F),FALSE))</f>
        <v>63809.64</v>
      </c>
    </row>
    <row r="1697" spans="12:22">
      <c r="L1697">
        <f>NAMS!B1697</f>
        <v>1799</v>
      </c>
      <c r="M1697" t="str">
        <f>NAMS!K1697</f>
        <v>USA</v>
      </c>
      <c r="N1697" cm="1">
        <f t="array" ref="N1697">IF(VLOOKUP(M1697,$A$2:$F$198,COLUMN($F:$F),FALSE)=0,NA(),VLOOKUP(M1697,$A$2:$F$198,COLUMN($F:$F),FALSE))</f>
        <v>63809.64</v>
      </c>
      <c r="T1697" s="75">
        <f>AAS!B1697</f>
        <v>1696</v>
      </c>
      <c r="U1697" s="75" t="str">
        <f>AAS!C1697</f>
        <v>Unknown</v>
      </c>
      <c r="V1697" t="e" cm="1">
        <f t="array" ref="V1697">IF(VLOOKUP(U1697,$A$2:$F$198,COLUMN($F:$F),FALSE)=0,NA(),VLOOKUP(U1697,$A$2:$F$198,COLUMN($F:$F),FALSE))</f>
        <v>#N/A</v>
      </c>
    </row>
    <row r="1698" spans="12:22">
      <c r="L1698">
        <f>NAMS!B1698</f>
        <v>1800</v>
      </c>
      <c r="M1698" t="str">
        <f>NAMS!K1698</f>
        <v>USA</v>
      </c>
      <c r="N1698" cm="1">
        <f t="array" ref="N1698">IF(VLOOKUP(M1698,$A$2:$F$198,COLUMN($F:$F),FALSE)=0,NA(),VLOOKUP(M1698,$A$2:$F$198,COLUMN($F:$F),FALSE))</f>
        <v>63809.64</v>
      </c>
      <c r="T1698" s="75">
        <f>AAS!B1698</f>
        <v>1697</v>
      </c>
      <c r="U1698" s="75" t="str">
        <f>AAS!C1698</f>
        <v>Unknown</v>
      </c>
      <c r="V1698" t="e" cm="1">
        <f t="array" ref="V1698">IF(VLOOKUP(U1698,$A$2:$F$198,COLUMN($F:$F),FALSE)=0,NA(),VLOOKUP(U1698,$A$2:$F$198,COLUMN($F:$F),FALSE))</f>
        <v>#N/A</v>
      </c>
    </row>
    <row r="1699" spans="12:22">
      <c r="L1699">
        <f>NAMS!B1699</f>
        <v>1801</v>
      </c>
      <c r="M1699" t="str">
        <f>NAMS!K1699</f>
        <v>USA</v>
      </c>
      <c r="N1699" cm="1">
        <f t="array" ref="N1699">IF(VLOOKUP(M1699,$A$2:$F$198,COLUMN($F:$F),FALSE)=0,NA(),VLOOKUP(M1699,$A$2:$F$198,COLUMN($F:$F),FALSE))</f>
        <v>63809.64</v>
      </c>
      <c r="T1699" s="75">
        <f>AAS!B1699</f>
        <v>1698</v>
      </c>
      <c r="U1699" s="75" t="str">
        <f>AAS!C1699</f>
        <v>Unknown</v>
      </c>
      <c r="V1699" t="e" cm="1">
        <f t="array" ref="V1699">IF(VLOOKUP(U1699,$A$2:$F$198,COLUMN($F:$F),FALSE)=0,NA(),VLOOKUP(U1699,$A$2:$F$198,COLUMN($F:$F),FALSE))</f>
        <v>#N/A</v>
      </c>
    </row>
    <row r="1700" spans="12:22">
      <c r="L1700">
        <f>NAMS!B1700</f>
        <v>1802</v>
      </c>
      <c r="M1700" t="str">
        <f>NAMS!K1700</f>
        <v>Canada</v>
      </c>
      <c r="N1700" cm="1">
        <f t="array" ref="N1700">IF(VLOOKUP(M1700,$A$2:$F$198,COLUMN($F:$F),FALSE)=0,NA(),VLOOKUP(M1700,$A$2:$F$198,COLUMN($F:$F),FALSE))</f>
        <v>49196.49</v>
      </c>
      <c r="T1700" s="75">
        <f>AAS!B1700</f>
        <v>1699</v>
      </c>
      <c r="U1700" s="75" t="str">
        <f>AAS!C1700</f>
        <v>Unknown</v>
      </c>
      <c r="V1700" t="e" cm="1">
        <f t="array" ref="V1700">IF(VLOOKUP(U1700,$A$2:$F$198,COLUMN($F:$F),FALSE)=0,NA(),VLOOKUP(U1700,$A$2:$F$198,COLUMN($F:$F),FALSE))</f>
        <v>#N/A</v>
      </c>
    </row>
    <row r="1701" spans="12:22">
      <c r="L1701">
        <f>NAMS!B1701</f>
        <v>1803</v>
      </c>
      <c r="M1701" t="str">
        <f>NAMS!K1701</f>
        <v>USA</v>
      </c>
      <c r="N1701" cm="1">
        <f t="array" ref="N1701">IF(VLOOKUP(M1701,$A$2:$F$198,COLUMN($F:$F),FALSE)=0,NA(),VLOOKUP(M1701,$A$2:$F$198,COLUMN($F:$F),FALSE))</f>
        <v>63809.64</v>
      </c>
      <c r="T1701" s="75">
        <f>AAS!B1701</f>
        <v>1700</v>
      </c>
      <c r="U1701" s="75" t="str">
        <f>AAS!C1701</f>
        <v>Unknown</v>
      </c>
      <c r="V1701" t="e" cm="1">
        <f t="array" ref="V1701">IF(VLOOKUP(U1701,$A$2:$F$198,COLUMN($F:$F),FALSE)=0,NA(),VLOOKUP(U1701,$A$2:$F$198,COLUMN($F:$F),FALSE))</f>
        <v>#N/A</v>
      </c>
    </row>
    <row r="1702" spans="12:22">
      <c r="L1702">
        <f>NAMS!B1702</f>
        <v>1804</v>
      </c>
      <c r="M1702" t="str">
        <f>NAMS!K1702</f>
        <v>USA</v>
      </c>
      <c r="N1702" cm="1">
        <f t="array" ref="N1702">IF(VLOOKUP(M1702,$A$2:$F$198,COLUMN($F:$F),FALSE)=0,NA(),VLOOKUP(M1702,$A$2:$F$198,COLUMN($F:$F),FALSE))</f>
        <v>63809.64</v>
      </c>
      <c r="T1702" s="75">
        <f>AAS!B1702</f>
        <v>1701</v>
      </c>
      <c r="U1702" s="75" t="str">
        <f>AAS!C1702</f>
        <v>USA</v>
      </c>
      <c r="V1702" cm="1">
        <f t="array" ref="V1702">IF(VLOOKUP(U1702,$A$2:$F$198,COLUMN($F:$F),FALSE)=0,NA(),VLOOKUP(U1702,$A$2:$F$198,COLUMN($F:$F),FALSE))</f>
        <v>63809.64</v>
      </c>
    </row>
    <row r="1703" spans="12:22">
      <c r="L1703">
        <f>NAMS!B1703</f>
        <v>1805</v>
      </c>
      <c r="M1703" t="str">
        <f>NAMS!K1703</f>
        <v>USA</v>
      </c>
      <c r="N1703" cm="1">
        <f t="array" ref="N1703">IF(VLOOKUP(M1703,$A$2:$F$198,COLUMN($F:$F),FALSE)=0,NA(),VLOOKUP(M1703,$A$2:$F$198,COLUMN($F:$F),FALSE))</f>
        <v>63809.64</v>
      </c>
      <c r="T1703" s="75">
        <f>AAS!B1703</f>
        <v>1702</v>
      </c>
      <c r="U1703" s="75" t="str">
        <f>AAS!C1703</f>
        <v>USA</v>
      </c>
      <c r="V1703" cm="1">
        <f t="array" ref="V1703">IF(VLOOKUP(U1703,$A$2:$F$198,COLUMN($F:$F),FALSE)=0,NA(),VLOOKUP(U1703,$A$2:$F$198,COLUMN($F:$F),FALSE))</f>
        <v>63809.64</v>
      </c>
    </row>
    <row r="1704" spans="12:22">
      <c r="L1704">
        <f>NAMS!B1704</f>
        <v>1806</v>
      </c>
      <c r="M1704" t="str">
        <f>NAMS!K1704</f>
        <v>USA</v>
      </c>
      <c r="N1704" cm="1">
        <f t="array" ref="N1704">IF(VLOOKUP(M1704,$A$2:$F$198,COLUMN($F:$F),FALSE)=0,NA(),VLOOKUP(M1704,$A$2:$F$198,COLUMN($F:$F),FALSE))</f>
        <v>63809.64</v>
      </c>
      <c r="T1704" s="75">
        <f>AAS!B1704</f>
        <v>1703</v>
      </c>
      <c r="U1704" s="75" t="str">
        <f>AAS!C1704</f>
        <v>USA</v>
      </c>
      <c r="V1704" cm="1">
        <f t="array" ref="V1704">IF(VLOOKUP(U1704,$A$2:$F$198,COLUMN($F:$F),FALSE)=0,NA(),VLOOKUP(U1704,$A$2:$F$198,COLUMN($F:$F),FALSE))</f>
        <v>63809.64</v>
      </c>
    </row>
    <row r="1705" spans="12:22">
      <c r="L1705">
        <f>NAMS!B1705</f>
        <v>1807</v>
      </c>
      <c r="M1705" t="str">
        <f>NAMS!K1705</f>
        <v>Israel</v>
      </c>
      <c r="N1705" cm="1">
        <f t="array" ref="N1705">IF(VLOOKUP(M1705,$A$2:$F$198,COLUMN($F:$F),FALSE)=0,NA(),VLOOKUP(M1705,$A$2:$F$198,COLUMN($F:$F),FALSE))</f>
        <v>41377.49</v>
      </c>
      <c r="T1705" s="75">
        <f>AAS!B1705</f>
        <v>1704</v>
      </c>
      <c r="U1705" s="75" t="str">
        <f>AAS!C1705</f>
        <v>USA</v>
      </c>
      <c r="V1705" cm="1">
        <f t="array" ref="V1705">IF(VLOOKUP(U1705,$A$2:$F$198,COLUMN($F:$F),FALSE)=0,NA(),VLOOKUP(U1705,$A$2:$F$198,COLUMN($F:$F),FALSE))</f>
        <v>63809.64</v>
      </c>
    </row>
    <row r="1706" spans="12:22">
      <c r="L1706">
        <f>NAMS!B1706</f>
        <v>1808</v>
      </c>
      <c r="M1706" t="str">
        <f>NAMS!K1706</f>
        <v>Czech Republic</v>
      </c>
      <c r="N1706" cm="1">
        <f t="array" ref="N1706">IF(VLOOKUP(M1706,$A$2:$F$198,COLUMN($F:$F),FALSE)=0,NA(),VLOOKUP(M1706,$A$2:$F$198,COLUMN($F:$F),FALSE))</f>
        <v>23771.4</v>
      </c>
      <c r="T1706" s="75">
        <f>AAS!B1706</f>
        <v>1705</v>
      </c>
      <c r="U1706" s="75" t="str">
        <f>AAS!C1706</f>
        <v>USA</v>
      </c>
      <c r="V1706" cm="1">
        <f t="array" ref="V1706">IF(VLOOKUP(U1706,$A$2:$F$198,COLUMN($F:$F),FALSE)=0,NA(),VLOOKUP(U1706,$A$2:$F$198,COLUMN($F:$F),FALSE))</f>
        <v>63809.64</v>
      </c>
    </row>
    <row r="1707" spans="12:22">
      <c r="L1707">
        <f>NAMS!B1707</f>
        <v>1809</v>
      </c>
      <c r="M1707" t="str">
        <f>NAMS!K1707</f>
        <v>USA</v>
      </c>
      <c r="N1707" cm="1">
        <f t="array" ref="N1707">IF(VLOOKUP(M1707,$A$2:$F$198,COLUMN($F:$F),FALSE)=0,NA(),VLOOKUP(M1707,$A$2:$F$198,COLUMN($F:$F),FALSE))</f>
        <v>63809.64</v>
      </c>
      <c r="T1707" s="75">
        <f>AAS!B1707</f>
        <v>1706</v>
      </c>
      <c r="U1707" s="75" t="str">
        <f>AAS!C1707</f>
        <v>USA</v>
      </c>
      <c r="V1707" cm="1">
        <f t="array" ref="V1707">IF(VLOOKUP(U1707,$A$2:$F$198,COLUMN($F:$F),FALSE)=0,NA(),VLOOKUP(U1707,$A$2:$F$198,COLUMN($F:$F),FALSE))</f>
        <v>63809.64</v>
      </c>
    </row>
    <row r="1708" spans="12:22">
      <c r="L1708">
        <f>NAMS!B1708</f>
        <v>1810</v>
      </c>
      <c r="M1708" t="str">
        <f>NAMS!K1708</f>
        <v>USA</v>
      </c>
      <c r="N1708" cm="1">
        <f t="array" ref="N1708">IF(VLOOKUP(M1708,$A$2:$F$198,COLUMN($F:$F),FALSE)=0,NA(),VLOOKUP(M1708,$A$2:$F$198,COLUMN($F:$F),FALSE))</f>
        <v>63809.64</v>
      </c>
      <c r="T1708" s="75">
        <f>AAS!B1708</f>
        <v>1707</v>
      </c>
      <c r="U1708" s="75" t="str">
        <f>AAS!C1708</f>
        <v>USA</v>
      </c>
      <c r="V1708" cm="1">
        <f t="array" ref="V1708">IF(VLOOKUP(U1708,$A$2:$F$198,COLUMN($F:$F),FALSE)=0,NA(),VLOOKUP(U1708,$A$2:$F$198,COLUMN($F:$F),FALSE))</f>
        <v>63809.64</v>
      </c>
    </row>
    <row r="1709" spans="12:22">
      <c r="L1709">
        <f>NAMS!B1709</f>
        <v>1811</v>
      </c>
      <c r="M1709" t="str">
        <f>NAMS!K1709</f>
        <v>USA</v>
      </c>
      <c r="N1709" cm="1">
        <f t="array" ref="N1709">IF(VLOOKUP(M1709,$A$2:$F$198,COLUMN($F:$F),FALSE)=0,NA(),VLOOKUP(M1709,$A$2:$F$198,COLUMN($F:$F),FALSE))</f>
        <v>63809.64</v>
      </c>
      <c r="T1709" s="75">
        <f>AAS!B1709</f>
        <v>1708</v>
      </c>
      <c r="U1709" s="75" t="str">
        <f>AAS!C1709</f>
        <v>USA</v>
      </c>
      <c r="V1709" cm="1">
        <f t="array" ref="V1709">IF(VLOOKUP(U1709,$A$2:$F$198,COLUMN($F:$F),FALSE)=0,NA(),VLOOKUP(U1709,$A$2:$F$198,COLUMN($F:$F),FALSE))</f>
        <v>63809.64</v>
      </c>
    </row>
    <row r="1710" spans="12:22">
      <c r="L1710">
        <f>NAMS!B1710</f>
        <v>1812</v>
      </c>
      <c r="M1710" t="str">
        <f>NAMS!K1710</f>
        <v>Italy</v>
      </c>
      <c r="N1710" cm="1">
        <f t="array" ref="N1710">IF(VLOOKUP(M1710,$A$2:$F$198,COLUMN($F:$F),FALSE)=0,NA(),VLOOKUP(M1710,$A$2:$F$198,COLUMN($F:$F),FALSE))</f>
        <v>34671.17</v>
      </c>
      <c r="T1710" s="75">
        <f>AAS!B1710</f>
        <v>1709</v>
      </c>
      <c r="U1710" s="75" t="str">
        <f>AAS!C1710</f>
        <v>USA</v>
      </c>
      <c r="V1710" cm="1">
        <f t="array" ref="V1710">IF(VLOOKUP(U1710,$A$2:$F$198,COLUMN($F:$F),FALSE)=0,NA(),VLOOKUP(U1710,$A$2:$F$198,COLUMN($F:$F),FALSE))</f>
        <v>63809.64</v>
      </c>
    </row>
    <row r="1711" spans="12:22">
      <c r="L1711">
        <f>NAMS!B1711</f>
        <v>1813</v>
      </c>
      <c r="M1711" t="str">
        <f>NAMS!K1711</f>
        <v>USA</v>
      </c>
      <c r="N1711" cm="1">
        <f t="array" ref="N1711">IF(VLOOKUP(M1711,$A$2:$F$198,COLUMN($F:$F),FALSE)=0,NA(),VLOOKUP(M1711,$A$2:$F$198,COLUMN($F:$F),FALSE))</f>
        <v>63809.64</v>
      </c>
      <c r="T1711" s="75">
        <f>AAS!B1711</f>
        <v>1710</v>
      </c>
      <c r="U1711" s="75" t="str">
        <f>AAS!C1711</f>
        <v>USA</v>
      </c>
      <c r="V1711" cm="1">
        <f t="array" ref="V1711">IF(VLOOKUP(U1711,$A$2:$F$198,COLUMN($F:$F),FALSE)=0,NA(),VLOOKUP(U1711,$A$2:$F$198,COLUMN($F:$F),FALSE))</f>
        <v>63809.64</v>
      </c>
    </row>
    <row r="1712" spans="12:22">
      <c r="L1712">
        <f>NAMS!B1712</f>
        <v>1814</v>
      </c>
      <c r="M1712" t="str">
        <f>NAMS!K1712</f>
        <v>USA</v>
      </c>
      <c r="N1712" cm="1">
        <f t="array" ref="N1712">IF(VLOOKUP(M1712,$A$2:$F$198,COLUMN($F:$F),FALSE)=0,NA(),VLOOKUP(M1712,$A$2:$F$198,COLUMN($F:$F),FALSE))</f>
        <v>63809.64</v>
      </c>
      <c r="T1712" s="75">
        <f>AAS!B1712</f>
        <v>1711</v>
      </c>
      <c r="U1712" s="75" t="str">
        <f>AAS!C1712</f>
        <v>USA</v>
      </c>
      <c r="V1712" cm="1">
        <f t="array" ref="V1712">IF(VLOOKUP(U1712,$A$2:$F$198,COLUMN($F:$F),FALSE)=0,NA(),VLOOKUP(U1712,$A$2:$F$198,COLUMN($F:$F),FALSE))</f>
        <v>63809.64</v>
      </c>
    </row>
    <row r="1713" spans="12:22">
      <c r="L1713">
        <f>NAMS!B1713</f>
        <v>1815</v>
      </c>
      <c r="M1713" t="str">
        <f>NAMS!K1713</f>
        <v>USA</v>
      </c>
      <c r="N1713" cm="1">
        <f t="array" ref="N1713">IF(VLOOKUP(M1713,$A$2:$F$198,COLUMN($F:$F),FALSE)=0,NA(),VLOOKUP(M1713,$A$2:$F$198,COLUMN($F:$F),FALSE))</f>
        <v>63809.64</v>
      </c>
      <c r="T1713" s="75">
        <f>AAS!B1713</f>
        <v>1712</v>
      </c>
      <c r="U1713" s="75" t="str">
        <f>AAS!C1713</f>
        <v>USA</v>
      </c>
      <c r="V1713" cm="1">
        <f t="array" ref="V1713">IF(VLOOKUP(U1713,$A$2:$F$198,COLUMN($F:$F),FALSE)=0,NA(),VLOOKUP(U1713,$A$2:$F$198,COLUMN($F:$F),FALSE))</f>
        <v>63809.64</v>
      </c>
    </row>
    <row r="1714" spans="12:22">
      <c r="L1714">
        <f>NAMS!B1714</f>
        <v>1816</v>
      </c>
      <c r="M1714" t="str">
        <f>NAMS!K1714</f>
        <v>USA</v>
      </c>
      <c r="N1714" cm="1">
        <f t="array" ref="N1714">IF(VLOOKUP(M1714,$A$2:$F$198,COLUMN($F:$F),FALSE)=0,NA(),VLOOKUP(M1714,$A$2:$F$198,COLUMN($F:$F),FALSE))</f>
        <v>63809.64</v>
      </c>
      <c r="T1714" s="75">
        <f>AAS!B1714</f>
        <v>1713</v>
      </c>
      <c r="U1714" s="75" t="str">
        <f>AAS!C1714</f>
        <v>USA</v>
      </c>
      <c r="V1714" cm="1">
        <f t="array" ref="V1714">IF(VLOOKUP(U1714,$A$2:$F$198,COLUMN($F:$F),FALSE)=0,NA(),VLOOKUP(U1714,$A$2:$F$198,COLUMN($F:$F),FALSE))</f>
        <v>63809.64</v>
      </c>
    </row>
    <row r="1715" spans="12:22">
      <c r="L1715">
        <f>NAMS!B1715</f>
        <v>1817</v>
      </c>
      <c r="M1715" t="str">
        <f>NAMS!K1715</f>
        <v>USA</v>
      </c>
      <c r="N1715" cm="1">
        <f t="array" ref="N1715">IF(VLOOKUP(M1715,$A$2:$F$198,COLUMN($F:$F),FALSE)=0,NA(),VLOOKUP(M1715,$A$2:$F$198,COLUMN($F:$F),FALSE))</f>
        <v>63809.64</v>
      </c>
      <c r="T1715" s="75">
        <f>AAS!B1715</f>
        <v>1714</v>
      </c>
      <c r="U1715" s="75" t="str">
        <f>AAS!C1715</f>
        <v>USA</v>
      </c>
      <c r="V1715" cm="1">
        <f t="array" ref="V1715">IF(VLOOKUP(U1715,$A$2:$F$198,COLUMN($F:$F),FALSE)=0,NA(),VLOOKUP(U1715,$A$2:$F$198,COLUMN($F:$F),FALSE))</f>
        <v>63809.64</v>
      </c>
    </row>
    <row r="1716" spans="12:22">
      <c r="L1716">
        <f>NAMS!B1716</f>
        <v>1818</v>
      </c>
      <c r="M1716" t="str">
        <f>NAMS!K1716</f>
        <v>USA</v>
      </c>
      <c r="N1716" cm="1">
        <f t="array" ref="N1716">IF(VLOOKUP(M1716,$A$2:$F$198,COLUMN($F:$F),FALSE)=0,NA(),VLOOKUP(M1716,$A$2:$F$198,COLUMN($F:$F),FALSE))</f>
        <v>63809.64</v>
      </c>
      <c r="T1716" s="75">
        <f>AAS!B1716</f>
        <v>1715</v>
      </c>
      <c r="U1716" s="75" t="str">
        <f>AAS!C1716</f>
        <v>USA</v>
      </c>
      <c r="V1716" cm="1">
        <f t="array" ref="V1716">IF(VLOOKUP(U1716,$A$2:$F$198,COLUMN($F:$F),FALSE)=0,NA(),VLOOKUP(U1716,$A$2:$F$198,COLUMN($F:$F),FALSE))</f>
        <v>63809.64</v>
      </c>
    </row>
    <row r="1717" spans="12:22">
      <c r="L1717">
        <f>NAMS!B1717</f>
        <v>1819</v>
      </c>
      <c r="M1717" t="str">
        <f>NAMS!K1717</f>
        <v>USA</v>
      </c>
      <c r="N1717" cm="1">
        <f t="array" ref="N1717">IF(VLOOKUP(M1717,$A$2:$F$198,COLUMN($F:$F),FALSE)=0,NA(),VLOOKUP(M1717,$A$2:$F$198,COLUMN($F:$F),FALSE))</f>
        <v>63809.64</v>
      </c>
      <c r="T1717" s="75">
        <f>AAS!B1717</f>
        <v>1716</v>
      </c>
      <c r="U1717" s="75" t="str">
        <f>AAS!C1717</f>
        <v>USA</v>
      </c>
      <c r="V1717" cm="1">
        <f t="array" ref="V1717">IF(VLOOKUP(U1717,$A$2:$F$198,COLUMN($F:$F),FALSE)=0,NA(),VLOOKUP(U1717,$A$2:$F$198,COLUMN($F:$F),FALSE))</f>
        <v>63809.64</v>
      </c>
    </row>
    <row r="1718" spans="12:22">
      <c r="L1718">
        <f>NAMS!B1718</f>
        <v>1820</v>
      </c>
      <c r="M1718" t="str">
        <f>NAMS!K1718</f>
        <v>USA</v>
      </c>
      <c r="N1718" cm="1">
        <f t="array" ref="N1718">IF(VLOOKUP(M1718,$A$2:$F$198,COLUMN($F:$F),FALSE)=0,NA(),VLOOKUP(M1718,$A$2:$F$198,COLUMN($F:$F),FALSE))</f>
        <v>63809.64</v>
      </c>
      <c r="T1718" s="75">
        <f>AAS!B1718</f>
        <v>1717</v>
      </c>
      <c r="U1718" s="75" t="str">
        <f>AAS!C1718</f>
        <v>USA</v>
      </c>
      <c r="V1718" cm="1">
        <f t="array" ref="V1718">IF(VLOOKUP(U1718,$A$2:$F$198,COLUMN($F:$F),FALSE)=0,NA(),VLOOKUP(U1718,$A$2:$F$198,COLUMN($F:$F),FALSE))</f>
        <v>63809.64</v>
      </c>
    </row>
    <row r="1719" spans="12:22">
      <c r="L1719">
        <f>NAMS!B1719</f>
        <v>1821</v>
      </c>
      <c r="M1719" t="str">
        <f>NAMS!K1719</f>
        <v>USA</v>
      </c>
      <c r="N1719" cm="1">
        <f t="array" ref="N1719">IF(VLOOKUP(M1719,$A$2:$F$198,COLUMN($F:$F),FALSE)=0,NA(),VLOOKUP(M1719,$A$2:$F$198,COLUMN($F:$F),FALSE))</f>
        <v>63809.64</v>
      </c>
      <c r="T1719" s="75">
        <f>AAS!B1719</f>
        <v>1718</v>
      </c>
      <c r="U1719" s="75" t="str">
        <f>AAS!C1719</f>
        <v>USA</v>
      </c>
      <c r="V1719" cm="1">
        <f t="array" ref="V1719">IF(VLOOKUP(U1719,$A$2:$F$198,COLUMN($F:$F),FALSE)=0,NA(),VLOOKUP(U1719,$A$2:$F$198,COLUMN($F:$F),FALSE))</f>
        <v>63809.64</v>
      </c>
    </row>
    <row r="1720" spans="12:22">
      <c r="L1720">
        <f>NAMS!B1720</f>
        <v>1822</v>
      </c>
      <c r="M1720" t="str">
        <f>NAMS!K1720</f>
        <v>USA</v>
      </c>
      <c r="N1720" cm="1">
        <f t="array" ref="N1720">IF(VLOOKUP(M1720,$A$2:$F$198,COLUMN($F:$F),FALSE)=0,NA(),VLOOKUP(M1720,$A$2:$F$198,COLUMN($F:$F),FALSE))</f>
        <v>63809.64</v>
      </c>
      <c r="T1720" s="75">
        <f>AAS!B1720</f>
        <v>1719</v>
      </c>
      <c r="U1720" s="75" t="str">
        <f>AAS!C1720</f>
        <v>USA</v>
      </c>
      <c r="V1720" cm="1">
        <f t="array" ref="V1720">IF(VLOOKUP(U1720,$A$2:$F$198,COLUMN($F:$F),FALSE)=0,NA(),VLOOKUP(U1720,$A$2:$F$198,COLUMN($F:$F),FALSE))</f>
        <v>63809.64</v>
      </c>
    </row>
    <row r="1721" spans="12:22">
      <c r="L1721">
        <f>NAMS!B1721</f>
        <v>1823</v>
      </c>
      <c r="M1721" t="str">
        <f>NAMS!K1721</f>
        <v>USA</v>
      </c>
      <c r="N1721" cm="1">
        <f t="array" ref="N1721">IF(VLOOKUP(M1721,$A$2:$F$198,COLUMN($F:$F),FALSE)=0,NA(),VLOOKUP(M1721,$A$2:$F$198,COLUMN($F:$F),FALSE))</f>
        <v>63809.64</v>
      </c>
      <c r="T1721" s="75">
        <f>AAS!B1721</f>
        <v>1720</v>
      </c>
      <c r="U1721" s="75" t="str">
        <f>AAS!C1721</f>
        <v>USA</v>
      </c>
      <c r="V1721" cm="1">
        <f t="array" ref="V1721">IF(VLOOKUP(U1721,$A$2:$F$198,COLUMN($F:$F),FALSE)=0,NA(),VLOOKUP(U1721,$A$2:$F$198,COLUMN($F:$F),FALSE))</f>
        <v>63809.64</v>
      </c>
    </row>
    <row r="1722" spans="12:22">
      <c r="L1722">
        <f>NAMS!B1722</f>
        <v>1824</v>
      </c>
      <c r="M1722" t="str">
        <f>NAMS!K1722</f>
        <v>USA</v>
      </c>
      <c r="N1722" cm="1">
        <f t="array" ref="N1722">IF(VLOOKUP(M1722,$A$2:$F$198,COLUMN($F:$F),FALSE)=0,NA(),VLOOKUP(M1722,$A$2:$F$198,COLUMN($F:$F),FALSE))</f>
        <v>63809.64</v>
      </c>
      <c r="T1722" s="75">
        <f>AAS!B1722</f>
        <v>1721</v>
      </c>
      <c r="U1722" s="75" t="str">
        <f>AAS!C1722</f>
        <v>USA</v>
      </c>
      <c r="V1722" cm="1">
        <f t="array" ref="V1722">IF(VLOOKUP(U1722,$A$2:$F$198,COLUMN($F:$F),FALSE)=0,NA(),VLOOKUP(U1722,$A$2:$F$198,COLUMN($F:$F),FALSE))</f>
        <v>63809.64</v>
      </c>
    </row>
    <row r="1723" spans="12:22">
      <c r="L1723">
        <f>NAMS!B1723</f>
        <v>1825</v>
      </c>
      <c r="M1723" t="str">
        <f>NAMS!K1723</f>
        <v>USA</v>
      </c>
      <c r="N1723" cm="1">
        <f t="array" ref="N1723">IF(VLOOKUP(M1723,$A$2:$F$198,COLUMN($F:$F),FALSE)=0,NA(),VLOOKUP(M1723,$A$2:$F$198,COLUMN($F:$F),FALSE))</f>
        <v>63809.64</v>
      </c>
      <c r="T1723" s="75">
        <f>AAS!B1723</f>
        <v>1722</v>
      </c>
      <c r="U1723" s="75" t="str">
        <f>AAS!C1723</f>
        <v>USA</v>
      </c>
      <c r="V1723" cm="1">
        <f t="array" ref="V1723">IF(VLOOKUP(U1723,$A$2:$F$198,COLUMN($F:$F),FALSE)=0,NA(),VLOOKUP(U1723,$A$2:$F$198,COLUMN($F:$F),FALSE))</f>
        <v>63809.64</v>
      </c>
    </row>
    <row r="1724" spans="12:22">
      <c r="L1724">
        <f>NAMS!B1724</f>
        <v>1826</v>
      </c>
      <c r="M1724" t="str">
        <f>NAMS!K1724</f>
        <v>China</v>
      </c>
      <c r="N1724" cm="1">
        <f t="array" ref="N1724">IF(VLOOKUP(M1724,$A$2:$F$198,COLUMN($F:$F),FALSE)=0,NA(),VLOOKUP(M1724,$A$2:$F$198,COLUMN($F:$F),FALSE))</f>
        <v>10121.299999999999</v>
      </c>
      <c r="T1724" s="75">
        <f>AAS!B1724</f>
        <v>1723</v>
      </c>
      <c r="U1724" s="75" t="str">
        <f>AAS!C1724</f>
        <v>USA</v>
      </c>
      <c r="V1724" cm="1">
        <f t="array" ref="V1724">IF(VLOOKUP(U1724,$A$2:$F$198,COLUMN($F:$F),FALSE)=0,NA(),VLOOKUP(U1724,$A$2:$F$198,COLUMN($F:$F),FALSE))</f>
        <v>63809.64</v>
      </c>
    </row>
    <row r="1725" spans="12:22">
      <c r="L1725">
        <f>NAMS!B1725</f>
        <v>1827</v>
      </c>
      <c r="M1725" t="str">
        <f>NAMS!K1725</f>
        <v>USA</v>
      </c>
      <c r="N1725" cm="1">
        <f t="array" ref="N1725">IF(VLOOKUP(M1725,$A$2:$F$198,COLUMN($F:$F),FALSE)=0,NA(),VLOOKUP(M1725,$A$2:$F$198,COLUMN($F:$F),FALSE))</f>
        <v>63809.64</v>
      </c>
      <c r="T1725" s="75">
        <f>AAS!B1725</f>
        <v>1724</v>
      </c>
      <c r="U1725" s="75" t="str">
        <f>AAS!C1725</f>
        <v>USA</v>
      </c>
      <c r="V1725" cm="1">
        <f t="array" ref="V1725">IF(VLOOKUP(U1725,$A$2:$F$198,COLUMN($F:$F),FALSE)=0,NA(),VLOOKUP(U1725,$A$2:$F$198,COLUMN($F:$F),FALSE))</f>
        <v>63809.64</v>
      </c>
    </row>
    <row r="1726" spans="12:22">
      <c r="L1726">
        <f>NAMS!B1726</f>
        <v>1828</v>
      </c>
      <c r="M1726" t="str">
        <f>NAMS!K1726</f>
        <v>USA</v>
      </c>
      <c r="N1726" cm="1">
        <f t="array" ref="N1726">IF(VLOOKUP(M1726,$A$2:$F$198,COLUMN($F:$F),FALSE)=0,NA(),VLOOKUP(M1726,$A$2:$F$198,COLUMN($F:$F),FALSE))</f>
        <v>63809.64</v>
      </c>
      <c r="T1726" s="75">
        <f>AAS!B1726</f>
        <v>1725</v>
      </c>
      <c r="U1726" s="75" t="str">
        <f>AAS!C1726</f>
        <v>USA</v>
      </c>
      <c r="V1726" cm="1">
        <f t="array" ref="V1726">IF(VLOOKUP(U1726,$A$2:$F$198,COLUMN($F:$F),FALSE)=0,NA(),VLOOKUP(U1726,$A$2:$F$198,COLUMN($F:$F),FALSE))</f>
        <v>63809.64</v>
      </c>
    </row>
    <row r="1727" spans="12:22">
      <c r="L1727">
        <f>NAMS!B1727</f>
        <v>1829</v>
      </c>
      <c r="M1727" t="str">
        <f>NAMS!K1727</f>
        <v>USA</v>
      </c>
      <c r="N1727" cm="1">
        <f t="array" ref="N1727">IF(VLOOKUP(M1727,$A$2:$F$198,COLUMN($F:$F),FALSE)=0,NA(),VLOOKUP(M1727,$A$2:$F$198,COLUMN($F:$F),FALSE))</f>
        <v>63809.64</v>
      </c>
      <c r="T1727" s="75">
        <f>AAS!B1727</f>
        <v>1726</v>
      </c>
      <c r="U1727" s="75" t="str">
        <f>AAS!C1727</f>
        <v>USA</v>
      </c>
      <c r="V1727" cm="1">
        <f t="array" ref="V1727">IF(VLOOKUP(U1727,$A$2:$F$198,COLUMN($F:$F),FALSE)=0,NA(),VLOOKUP(U1727,$A$2:$F$198,COLUMN($F:$F),FALSE))</f>
        <v>63809.64</v>
      </c>
    </row>
    <row r="1728" spans="12:22">
      <c r="L1728">
        <f>NAMS!B1728</f>
        <v>1830</v>
      </c>
      <c r="M1728" t="str">
        <f>NAMS!K1728</f>
        <v>Denmark</v>
      </c>
      <c r="N1728" cm="1">
        <f t="array" ref="N1728">IF(VLOOKUP(M1728,$A$2:$F$198,COLUMN($F:$F),FALSE)=0,NA(),VLOOKUP(M1728,$A$2:$F$198,COLUMN($F:$F),FALSE))</f>
        <v>62616.68</v>
      </c>
      <c r="T1728" s="75">
        <f>AAS!B1728</f>
        <v>1727</v>
      </c>
      <c r="U1728" s="75" t="str">
        <f>AAS!C1728</f>
        <v>USA</v>
      </c>
      <c r="V1728" cm="1">
        <f t="array" ref="V1728">IF(VLOOKUP(U1728,$A$2:$F$198,COLUMN($F:$F),FALSE)=0,NA(),VLOOKUP(U1728,$A$2:$F$198,COLUMN($F:$F),FALSE))</f>
        <v>63809.64</v>
      </c>
    </row>
    <row r="1729" spans="12:22">
      <c r="L1729">
        <f>NAMS!B1729</f>
        <v>1831</v>
      </c>
      <c r="M1729" t="str">
        <f>NAMS!K1729</f>
        <v>Singapore</v>
      </c>
      <c r="N1729" cm="1">
        <f t="array" ref="N1729">IF(VLOOKUP(M1729,$A$2:$F$198,COLUMN($F:$F),FALSE)=0,NA(),VLOOKUP(M1729,$A$2:$F$198,COLUMN($F:$F),FALSE))</f>
        <v>56679.16</v>
      </c>
      <c r="T1729" s="75">
        <f>AAS!B1729</f>
        <v>1728</v>
      </c>
      <c r="U1729" s="75" t="str">
        <f>AAS!C1729</f>
        <v>USA</v>
      </c>
      <c r="V1729" cm="1">
        <f t="array" ref="V1729">IF(VLOOKUP(U1729,$A$2:$F$198,COLUMN($F:$F),FALSE)=0,NA(),VLOOKUP(U1729,$A$2:$F$198,COLUMN($F:$F),FALSE))</f>
        <v>63809.64</v>
      </c>
    </row>
    <row r="1730" spans="12:22">
      <c r="L1730">
        <f>NAMS!B1730</f>
        <v>1832</v>
      </c>
      <c r="M1730" t="str">
        <f>NAMS!K1730</f>
        <v>Japan</v>
      </c>
      <c r="N1730" cm="1">
        <f t="array" ref="N1730">IF(VLOOKUP(M1730,$A$2:$F$198,COLUMN($F:$F),FALSE)=0,NA(),VLOOKUP(M1730,$A$2:$F$198,COLUMN($F:$F),FALSE))</f>
        <v>41314.410000000003</v>
      </c>
      <c r="T1730" s="75">
        <f>AAS!B1730</f>
        <v>1729</v>
      </c>
      <c r="U1730" s="75" t="str">
        <f>AAS!C1730</f>
        <v>USA</v>
      </c>
      <c r="V1730" cm="1">
        <f t="array" ref="V1730">IF(VLOOKUP(U1730,$A$2:$F$198,COLUMN($F:$F),FALSE)=0,NA(),VLOOKUP(U1730,$A$2:$F$198,COLUMN($F:$F),FALSE))</f>
        <v>63809.64</v>
      </c>
    </row>
    <row r="1731" spans="12:22">
      <c r="L1731">
        <f>NAMS!B1731</f>
        <v>1833</v>
      </c>
      <c r="M1731" t="str">
        <f>NAMS!K1731</f>
        <v>USA</v>
      </c>
      <c r="N1731" cm="1">
        <f t="array" ref="N1731">IF(VLOOKUP(M1731,$A$2:$F$198,COLUMN($F:$F),FALSE)=0,NA(),VLOOKUP(M1731,$A$2:$F$198,COLUMN($F:$F),FALSE))</f>
        <v>63809.64</v>
      </c>
      <c r="T1731" s="75">
        <f>AAS!B1731</f>
        <v>1730</v>
      </c>
      <c r="U1731" s="75" t="str">
        <f>AAS!C1731</f>
        <v>USA</v>
      </c>
      <c r="V1731" cm="1">
        <f t="array" ref="V1731">IF(VLOOKUP(U1731,$A$2:$F$198,COLUMN($F:$F),FALSE)=0,NA(),VLOOKUP(U1731,$A$2:$F$198,COLUMN($F:$F),FALSE))</f>
        <v>63809.64</v>
      </c>
    </row>
    <row r="1732" spans="12:22">
      <c r="L1732">
        <f>NAMS!B1732</f>
        <v>1834</v>
      </c>
      <c r="M1732" t="str">
        <f>NAMS!K1732</f>
        <v>USA</v>
      </c>
      <c r="N1732" cm="1">
        <f t="array" ref="N1732">IF(VLOOKUP(M1732,$A$2:$F$198,COLUMN($F:$F),FALSE)=0,NA(),VLOOKUP(M1732,$A$2:$F$198,COLUMN($F:$F),FALSE))</f>
        <v>63809.64</v>
      </c>
      <c r="T1732" s="75">
        <f>AAS!B1732</f>
        <v>1731</v>
      </c>
      <c r="U1732" s="75" t="str">
        <f>AAS!C1732</f>
        <v>USA</v>
      </c>
      <c r="V1732" cm="1">
        <f t="array" ref="V1732">IF(VLOOKUP(U1732,$A$2:$F$198,COLUMN($F:$F),FALSE)=0,NA(),VLOOKUP(U1732,$A$2:$F$198,COLUMN($F:$F),FALSE))</f>
        <v>63809.64</v>
      </c>
    </row>
    <row r="1733" spans="12:22">
      <c r="L1733">
        <f>NAMS!B1733</f>
        <v>1835</v>
      </c>
      <c r="M1733" t="str">
        <f>NAMS!K1733</f>
        <v>USA</v>
      </c>
      <c r="N1733" cm="1">
        <f t="array" ref="N1733">IF(VLOOKUP(M1733,$A$2:$F$198,COLUMN($F:$F),FALSE)=0,NA(),VLOOKUP(M1733,$A$2:$F$198,COLUMN($F:$F),FALSE))</f>
        <v>63809.64</v>
      </c>
      <c r="T1733" s="75">
        <f>AAS!B1733</f>
        <v>1732</v>
      </c>
      <c r="U1733" s="75" t="str">
        <f>AAS!C1733</f>
        <v>USA</v>
      </c>
      <c r="V1733" cm="1">
        <f t="array" ref="V1733">IF(VLOOKUP(U1733,$A$2:$F$198,COLUMN($F:$F),FALSE)=0,NA(),VLOOKUP(U1733,$A$2:$F$198,COLUMN($F:$F),FALSE))</f>
        <v>63809.64</v>
      </c>
    </row>
    <row r="1734" spans="12:22">
      <c r="L1734">
        <f>NAMS!B1734</f>
        <v>1836</v>
      </c>
      <c r="M1734" t="str">
        <f>NAMS!K1734</f>
        <v>USA</v>
      </c>
      <c r="N1734" cm="1">
        <f t="array" ref="N1734">IF(VLOOKUP(M1734,$A$2:$F$198,COLUMN($F:$F),FALSE)=0,NA(),VLOOKUP(M1734,$A$2:$F$198,COLUMN($F:$F),FALSE))</f>
        <v>63809.64</v>
      </c>
      <c r="T1734" s="75">
        <f>AAS!B1734</f>
        <v>1733</v>
      </c>
      <c r="U1734" s="75" t="str">
        <f>AAS!C1734</f>
        <v>USA</v>
      </c>
      <c r="V1734" cm="1">
        <f t="array" ref="V1734">IF(VLOOKUP(U1734,$A$2:$F$198,COLUMN($F:$F),FALSE)=0,NA(),VLOOKUP(U1734,$A$2:$F$198,COLUMN($F:$F),FALSE))</f>
        <v>63809.64</v>
      </c>
    </row>
    <row r="1735" spans="12:22">
      <c r="L1735">
        <f>NAMS!B1735</f>
        <v>1837</v>
      </c>
      <c r="M1735" t="str">
        <f>NAMS!K1735</f>
        <v>USA</v>
      </c>
      <c r="N1735" cm="1">
        <f t="array" ref="N1735">IF(VLOOKUP(M1735,$A$2:$F$198,COLUMN($F:$F),FALSE)=0,NA(),VLOOKUP(M1735,$A$2:$F$198,COLUMN($F:$F),FALSE))</f>
        <v>63809.64</v>
      </c>
      <c r="T1735" s="75">
        <f>AAS!B1735</f>
        <v>1734</v>
      </c>
      <c r="U1735" s="75" t="str">
        <f>AAS!C1735</f>
        <v>USA</v>
      </c>
      <c r="V1735" cm="1">
        <f t="array" ref="V1735">IF(VLOOKUP(U1735,$A$2:$F$198,COLUMN($F:$F),FALSE)=0,NA(),VLOOKUP(U1735,$A$2:$F$198,COLUMN($F:$F),FALSE))</f>
        <v>63809.64</v>
      </c>
    </row>
    <row r="1736" spans="12:22">
      <c r="L1736">
        <f>NAMS!B1736</f>
        <v>1838</v>
      </c>
      <c r="M1736" t="str">
        <f>NAMS!K1736</f>
        <v>USA</v>
      </c>
      <c r="N1736" cm="1">
        <f t="array" ref="N1736">IF(VLOOKUP(M1736,$A$2:$F$198,COLUMN($F:$F),FALSE)=0,NA(),VLOOKUP(M1736,$A$2:$F$198,COLUMN($F:$F),FALSE))</f>
        <v>63809.64</v>
      </c>
      <c r="T1736" s="75">
        <f>AAS!B1736</f>
        <v>1735</v>
      </c>
      <c r="U1736" s="75" t="str">
        <f>AAS!C1736</f>
        <v>USA</v>
      </c>
      <c r="V1736" cm="1">
        <f t="array" ref="V1736">IF(VLOOKUP(U1736,$A$2:$F$198,COLUMN($F:$F),FALSE)=0,NA(),VLOOKUP(U1736,$A$2:$F$198,COLUMN($F:$F),FALSE))</f>
        <v>63809.64</v>
      </c>
    </row>
    <row r="1737" spans="12:22">
      <c r="L1737">
        <f>NAMS!B1737</f>
        <v>1839</v>
      </c>
      <c r="M1737" t="str">
        <f>NAMS!K1737</f>
        <v>USA</v>
      </c>
      <c r="N1737" cm="1">
        <f t="array" ref="N1737">IF(VLOOKUP(M1737,$A$2:$F$198,COLUMN($F:$F),FALSE)=0,NA(),VLOOKUP(M1737,$A$2:$F$198,COLUMN($F:$F),FALSE))</f>
        <v>63809.64</v>
      </c>
      <c r="T1737" s="75">
        <f>AAS!B1737</f>
        <v>1736</v>
      </c>
      <c r="U1737" s="75" t="str">
        <f>AAS!C1737</f>
        <v>USA</v>
      </c>
      <c r="V1737" cm="1">
        <f t="array" ref="V1737">IF(VLOOKUP(U1737,$A$2:$F$198,COLUMN($F:$F),FALSE)=0,NA(),VLOOKUP(U1737,$A$2:$F$198,COLUMN($F:$F),FALSE))</f>
        <v>63809.64</v>
      </c>
    </row>
    <row r="1738" spans="12:22">
      <c r="L1738">
        <f>NAMS!B1738</f>
        <v>1840</v>
      </c>
      <c r="M1738" t="str">
        <f>NAMS!K1738</f>
        <v>South Korea</v>
      </c>
      <c r="N1738" cm="1">
        <f t="array" ref="N1738">IF(VLOOKUP(M1738,$A$2:$F$198,COLUMN($F:$F),FALSE)=0,NA(),VLOOKUP(M1738,$A$2:$F$198,COLUMN($F:$F),FALSE))</f>
        <v>32154.02</v>
      </c>
      <c r="T1738" s="75">
        <f>AAS!B1738</f>
        <v>1737</v>
      </c>
      <c r="U1738" s="75" t="str">
        <f>AAS!C1738</f>
        <v>USA</v>
      </c>
      <c r="V1738" cm="1">
        <f t="array" ref="V1738">IF(VLOOKUP(U1738,$A$2:$F$198,COLUMN($F:$F),FALSE)=0,NA(),VLOOKUP(U1738,$A$2:$F$198,COLUMN($F:$F),FALSE))</f>
        <v>63809.64</v>
      </c>
    </row>
    <row r="1739" spans="12:22">
      <c r="L1739">
        <f>NAMS!B1739</f>
        <v>1841</v>
      </c>
      <c r="M1739" t="str">
        <f>NAMS!K1739</f>
        <v>South Korea</v>
      </c>
      <c r="N1739" cm="1">
        <f t="array" ref="N1739">IF(VLOOKUP(M1739,$A$2:$F$198,COLUMN($F:$F),FALSE)=0,NA(),VLOOKUP(M1739,$A$2:$F$198,COLUMN($F:$F),FALSE))</f>
        <v>32154.02</v>
      </c>
      <c r="T1739" s="75">
        <f>AAS!B1739</f>
        <v>1738</v>
      </c>
      <c r="U1739" s="75" t="str">
        <f>AAS!C1739</f>
        <v>USA</v>
      </c>
      <c r="V1739" cm="1">
        <f t="array" ref="V1739">IF(VLOOKUP(U1739,$A$2:$F$198,COLUMN($F:$F),FALSE)=0,NA(),VLOOKUP(U1739,$A$2:$F$198,COLUMN($F:$F),FALSE))</f>
        <v>63809.64</v>
      </c>
    </row>
    <row r="1740" spans="12:22">
      <c r="L1740">
        <f>NAMS!B1740</f>
        <v>1842</v>
      </c>
      <c r="M1740" t="str">
        <f>NAMS!K1740</f>
        <v>USA</v>
      </c>
      <c r="N1740" cm="1">
        <f t="array" ref="N1740">IF(VLOOKUP(M1740,$A$2:$F$198,COLUMN($F:$F),FALSE)=0,NA(),VLOOKUP(M1740,$A$2:$F$198,COLUMN($F:$F),FALSE))</f>
        <v>63809.64</v>
      </c>
      <c r="T1740" s="75">
        <f>AAS!B1740</f>
        <v>1739</v>
      </c>
      <c r="U1740" s="75" t="str">
        <f>AAS!C1740</f>
        <v>USA</v>
      </c>
      <c r="V1740" cm="1">
        <f t="array" ref="V1740">IF(VLOOKUP(U1740,$A$2:$F$198,COLUMN($F:$F),FALSE)=0,NA(),VLOOKUP(U1740,$A$2:$F$198,COLUMN($F:$F),FALSE))</f>
        <v>63809.64</v>
      </c>
    </row>
    <row r="1741" spans="12:22">
      <c r="L1741">
        <f>NAMS!B1741</f>
        <v>1843</v>
      </c>
      <c r="M1741" t="str">
        <f>NAMS!K1741</f>
        <v>USA</v>
      </c>
      <c r="N1741" cm="1">
        <f t="array" ref="N1741">IF(VLOOKUP(M1741,$A$2:$F$198,COLUMN($F:$F),FALSE)=0,NA(),VLOOKUP(M1741,$A$2:$F$198,COLUMN($F:$F),FALSE))</f>
        <v>63809.64</v>
      </c>
      <c r="T1741" s="75">
        <f>AAS!B1741</f>
        <v>1740</v>
      </c>
      <c r="U1741" s="75" t="str">
        <f>AAS!C1741</f>
        <v>USA</v>
      </c>
      <c r="V1741" cm="1">
        <f t="array" ref="V1741">IF(VLOOKUP(U1741,$A$2:$F$198,COLUMN($F:$F),FALSE)=0,NA(),VLOOKUP(U1741,$A$2:$F$198,COLUMN($F:$F),FALSE))</f>
        <v>63809.64</v>
      </c>
    </row>
    <row r="1742" spans="12:22">
      <c r="L1742">
        <f>NAMS!B1742</f>
        <v>1844</v>
      </c>
      <c r="M1742" t="str">
        <f>NAMS!K1742</f>
        <v>Canada</v>
      </c>
      <c r="N1742" cm="1">
        <f t="array" ref="N1742">IF(VLOOKUP(M1742,$A$2:$F$198,COLUMN($F:$F),FALSE)=0,NA(),VLOOKUP(M1742,$A$2:$F$198,COLUMN($F:$F),FALSE))</f>
        <v>49196.49</v>
      </c>
      <c r="T1742" s="75">
        <f>AAS!B1742</f>
        <v>1741</v>
      </c>
      <c r="U1742" s="75" t="str">
        <f>AAS!C1742</f>
        <v>USA</v>
      </c>
      <c r="V1742" cm="1">
        <f t="array" ref="V1742">IF(VLOOKUP(U1742,$A$2:$F$198,COLUMN($F:$F),FALSE)=0,NA(),VLOOKUP(U1742,$A$2:$F$198,COLUMN($F:$F),FALSE))</f>
        <v>63809.64</v>
      </c>
    </row>
    <row r="1743" spans="12:22">
      <c r="L1743">
        <f>NAMS!B1743</f>
        <v>1845</v>
      </c>
      <c r="M1743" t="str">
        <f>NAMS!K1743</f>
        <v>USA</v>
      </c>
      <c r="N1743" cm="1">
        <f t="array" ref="N1743">IF(VLOOKUP(M1743,$A$2:$F$198,COLUMN($F:$F),FALSE)=0,NA(),VLOOKUP(M1743,$A$2:$F$198,COLUMN($F:$F),FALSE))</f>
        <v>63809.64</v>
      </c>
      <c r="T1743" s="75">
        <f>AAS!B1743</f>
        <v>1742</v>
      </c>
      <c r="U1743" s="75" t="str">
        <f>AAS!C1743</f>
        <v>USA</v>
      </c>
      <c r="V1743" cm="1">
        <f t="array" ref="V1743">IF(VLOOKUP(U1743,$A$2:$F$198,COLUMN($F:$F),FALSE)=0,NA(),VLOOKUP(U1743,$A$2:$F$198,COLUMN($F:$F),FALSE))</f>
        <v>63809.64</v>
      </c>
    </row>
    <row r="1744" spans="12:22">
      <c r="L1744">
        <f>NAMS!B1744</f>
        <v>1846</v>
      </c>
      <c r="M1744" t="str">
        <f>NAMS!K1744</f>
        <v>USA</v>
      </c>
      <c r="N1744" cm="1">
        <f t="array" ref="N1744">IF(VLOOKUP(M1744,$A$2:$F$198,COLUMN($F:$F),FALSE)=0,NA(),VLOOKUP(M1744,$A$2:$F$198,COLUMN($F:$F),FALSE))</f>
        <v>63809.64</v>
      </c>
      <c r="T1744" s="75">
        <f>AAS!B1744</f>
        <v>1743</v>
      </c>
      <c r="U1744" s="75" t="str">
        <f>AAS!C1744</f>
        <v>USA</v>
      </c>
      <c r="V1744" cm="1">
        <f t="array" ref="V1744">IF(VLOOKUP(U1744,$A$2:$F$198,COLUMN($F:$F),FALSE)=0,NA(),VLOOKUP(U1744,$A$2:$F$198,COLUMN($F:$F),FALSE))</f>
        <v>63809.64</v>
      </c>
    </row>
    <row r="1745" spans="12:22">
      <c r="L1745">
        <f>NAMS!B1745</f>
        <v>1847</v>
      </c>
      <c r="M1745" t="str">
        <f>NAMS!K1745</f>
        <v>Australia</v>
      </c>
      <c r="N1745" cm="1">
        <f t="array" ref="N1745">IF(VLOOKUP(M1745,$A$2:$F$198,COLUMN($F:$F),FALSE)=0,NA(),VLOOKUP(M1745,$A$2:$F$198,COLUMN($F:$F),FALSE))</f>
        <v>61250.7</v>
      </c>
      <c r="T1745" s="75">
        <f>AAS!B1745</f>
        <v>1744</v>
      </c>
      <c r="U1745" s="75" t="str">
        <f>AAS!C1745</f>
        <v>USA</v>
      </c>
      <c r="V1745" cm="1">
        <f t="array" ref="V1745">IF(VLOOKUP(U1745,$A$2:$F$198,COLUMN($F:$F),FALSE)=0,NA(),VLOOKUP(U1745,$A$2:$F$198,COLUMN($F:$F),FALSE))</f>
        <v>63809.64</v>
      </c>
    </row>
    <row r="1746" spans="12:22">
      <c r="L1746">
        <f>NAMS!B1746</f>
        <v>1848</v>
      </c>
      <c r="M1746" t="str">
        <f>NAMS!K1746</f>
        <v>USA</v>
      </c>
      <c r="N1746" cm="1">
        <f t="array" ref="N1746">IF(VLOOKUP(M1746,$A$2:$F$198,COLUMN($F:$F),FALSE)=0,NA(),VLOOKUP(M1746,$A$2:$F$198,COLUMN($F:$F),FALSE))</f>
        <v>63809.64</v>
      </c>
      <c r="T1746" s="75">
        <f>AAS!B1746</f>
        <v>1745</v>
      </c>
      <c r="U1746" s="75" t="str">
        <f>AAS!C1746</f>
        <v>USA</v>
      </c>
      <c r="V1746" cm="1">
        <f t="array" ref="V1746">IF(VLOOKUP(U1746,$A$2:$F$198,COLUMN($F:$F),FALSE)=0,NA(),VLOOKUP(U1746,$A$2:$F$198,COLUMN($F:$F),FALSE))</f>
        <v>63809.64</v>
      </c>
    </row>
    <row r="1747" spans="12:22">
      <c r="L1747">
        <f>NAMS!B1747</f>
        <v>1849</v>
      </c>
      <c r="M1747" t="str">
        <f>NAMS!K1747</f>
        <v>USA</v>
      </c>
      <c r="N1747" cm="1">
        <f t="array" ref="N1747">IF(VLOOKUP(M1747,$A$2:$F$198,COLUMN($F:$F),FALSE)=0,NA(),VLOOKUP(M1747,$A$2:$F$198,COLUMN($F:$F),FALSE))</f>
        <v>63809.64</v>
      </c>
      <c r="T1747" s="75">
        <f>AAS!B1747</f>
        <v>1746</v>
      </c>
      <c r="U1747" s="75" t="str">
        <f>AAS!C1747</f>
        <v>USA</v>
      </c>
      <c r="V1747" cm="1">
        <f t="array" ref="V1747">IF(VLOOKUP(U1747,$A$2:$F$198,COLUMN($F:$F),FALSE)=0,NA(),VLOOKUP(U1747,$A$2:$F$198,COLUMN($F:$F),FALSE))</f>
        <v>63809.64</v>
      </c>
    </row>
    <row r="1748" spans="12:22">
      <c r="L1748">
        <f>NAMS!B1748</f>
        <v>1850</v>
      </c>
      <c r="M1748" t="str">
        <f>NAMS!K1748</f>
        <v>USA</v>
      </c>
      <c r="N1748" cm="1">
        <f t="array" ref="N1748">IF(VLOOKUP(M1748,$A$2:$F$198,COLUMN($F:$F),FALSE)=0,NA(),VLOOKUP(M1748,$A$2:$F$198,COLUMN($F:$F),FALSE))</f>
        <v>63809.64</v>
      </c>
      <c r="T1748" s="75">
        <f>AAS!B1748</f>
        <v>1747</v>
      </c>
      <c r="U1748" s="75" t="str">
        <f>AAS!C1748</f>
        <v>USA</v>
      </c>
      <c r="V1748" cm="1">
        <f t="array" ref="V1748">IF(VLOOKUP(U1748,$A$2:$F$198,COLUMN($F:$F),FALSE)=0,NA(),VLOOKUP(U1748,$A$2:$F$198,COLUMN($F:$F),FALSE))</f>
        <v>63809.64</v>
      </c>
    </row>
    <row r="1749" spans="12:22">
      <c r="L1749">
        <f>NAMS!B1749</f>
        <v>1851</v>
      </c>
      <c r="M1749" t="str">
        <f>NAMS!K1749</f>
        <v>USA</v>
      </c>
      <c r="N1749" cm="1">
        <f t="array" ref="N1749">IF(VLOOKUP(M1749,$A$2:$F$198,COLUMN($F:$F),FALSE)=0,NA(),VLOOKUP(M1749,$A$2:$F$198,COLUMN($F:$F),FALSE))</f>
        <v>63809.64</v>
      </c>
      <c r="T1749" s="75">
        <f>AAS!B1749</f>
        <v>1748</v>
      </c>
      <c r="U1749" s="75" t="str">
        <f>AAS!C1749</f>
        <v>USA</v>
      </c>
      <c r="V1749" cm="1">
        <f t="array" ref="V1749">IF(VLOOKUP(U1749,$A$2:$F$198,COLUMN($F:$F),FALSE)=0,NA(),VLOOKUP(U1749,$A$2:$F$198,COLUMN($F:$F),FALSE))</f>
        <v>63809.64</v>
      </c>
    </row>
    <row r="1750" spans="12:22">
      <c r="L1750">
        <f>NAMS!B1750</f>
        <v>1852</v>
      </c>
      <c r="M1750" t="str">
        <f>NAMS!K1750</f>
        <v>Czech Republic</v>
      </c>
      <c r="N1750" cm="1">
        <f t="array" ref="N1750">IF(VLOOKUP(M1750,$A$2:$F$198,COLUMN($F:$F),FALSE)=0,NA(),VLOOKUP(M1750,$A$2:$F$198,COLUMN($F:$F),FALSE))</f>
        <v>23771.4</v>
      </c>
      <c r="T1750" s="75">
        <f>AAS!B1750</f>
        <v>1749</v>
      </c>
      <c r="U1750" s="75" t="str">
        <f>AAS!C1750</f>
        <v>USA</v>
      </c>
      <c r="V1750" cm="1">
        <f t="array" ref="V1750">IF(VLOOKUP(U1750,$A$2:$F$198,COLUMN($F:$F),FALSE)=0,NA(),VLOOKUP(U1750,$A$2:$F$198,COLUMN($F:$F),FALSE))</f>
        <v>63809.64</v>
      </c>
    </row>
    <row r="1751" spans="12:22">
      <c r="L1751">
        <f>NAMS!B1751</f>
        <v>1853</v>
      </c>
      <c r="M1751" t="str">
        <f>NAMS!K1751</f>
        <v>USA</v>
      </c>
      <c r="N1751" cm="1">
        <f t="array" ref="N1751">IF(VLOOKUP(M1751,$A$2:$F$198,COLUMN($F:$F),FALSE)=0,NA(),VLOOKUP(M1751,$A$2:$F$198,COLUMN($F:$F),FALSE))</f>
        <v>63809.64</v>
      </c>
      <c r="T1751" s="75">
        <f>AAS!B1751</f>
        <v>1750</v>
      </c>
      <c r="U1751" s="75" t="str">
        <f>AAS!C1751</f>
        <v>USA</v>
      </c>
      <c r="V1751" cm="1">
        <f t="array" ref="V1751">IF(VLOOKUP(U1751,$A$2:$F$198,COLUMN($F:$F),FALSE)=0,NA(),VLOOKUP(U1751,$A$2:$F$198,COLUMN($F:$F),FALSE))</f>
        <v>63809.64</v>
      </c>
    </row>
    <row r="1752" spans="12:22">
      <c r="L1752">
        <f>NAMS!B1752</f>
        <v>1854</v>
      </c>
      <c r="M1752" t="str">
        <f>NAMS!K1752</f>
        <v>USA</v>
      </c>
      <c r="N1752" cm="1">
        <f t="array" ref="N1752">IF(VLOOKUP(M1752,$A$2:$F$198,COLUMN($F:$F),FALSE)=0,NA(),VLOOKUP(M1752,$A$2:$F$198,COLUMN($F:$F),FALSE))</f>
        <v>63809.64</v>
      </c>
      <c r="T1752" s="75">
        <f>AAS!B1752</f>
        <v>1751</v>
      </c>
      <c r="U1752" s="75" t="str">
        <f>AAS!C1752</f>
        <v>USA</v>
      </c>
      <c r="V1752" cm="1">
        <f t="array" ref="V1752">IF(VLOOKUP(U1752,$A$2:$F$198,COLUMN($F:$F),FALSE)=0,NA(),VLOOKUP(U1752,$A$2:$F$198,COLUMN($F:$F),FALSE))</f>
        <v>63809.64</v>
      </c>
    </row>
    <row r="1753" spans="12:22">
      <c r="L1753">
        <f>NAMS!B1753</f>
        <v>1855</v>
      </c>
      <c r="M1753" t="str">
        <f>NAMS!K1753</f>
        <v>South Korea</v>
      </c>
      <c r="N1753" cm="1">
        <f t="array" ref="N1753">IF(VLOOKUP(M1753,$A$2:$F$198,COLUMN($F:$F),FALSE)=0,NA(),VLOOKUP(M1753,$A$2:$F$198,COLUMN($F:$F),FALSE))</f>
        <v>32154.02</v>
      </c>
      <c r="T1753" s="75">
        <f>AAS!B1753</f>
        <v>1752</v>
      </c>
      <c r="U1753" s="75" t="str">
        <f>AAS!C1753</f>
        <v>USA</v>
      </c>
      <c r="V1753" cm="1">
        <f t="array" ref="V1753">IF(VLOOKUP(U1753,$A$2:$F$198,COLUMN($F:$F),FALSE)=0,NA(),VLOOKUP(U1753,$A$2:$F$198,COLUMN($F:$F),FALSE))</f>
        <v>63809.64</v>
      </c>
    </row>
    <row r="1754" spans="12:22">
      <c r="L1754">
        <f>NAMS!B1754</f>
        <v>1856</v>
      </c>
      <c r="M1754" t="str">
        <f>NAMS!K1754</f>
        <v>USA</v>
      </c>
      <c r="N1754" cm="1">
        <f t="array" ref="N1754">IF(VLOOKUP(M1754,$A$2:$F$198,COLUMN($F:$F),FALSE)=0,NA(),VLOOKUP(M1754,$A$2:$F$198,COLUMN($F:$F),FALSE))</f>
        <v>63809.64</v>
      </c>
      <c r="T1754" s="75">
        <f>AAS!B1754</f>
        <v>1753</v>
      </c>
      <c r="U1754" s="75" t="str">
        <f>AAS!C1754</f>
        <v>USA</v>
      </c>
      <c r="V1754" cm="1">
        <f t="array" ref="V1754">IF(VLOOKUP(U1754,$A$2:$F$198,COLUMN($F:$F),FALSE)=0,NA(),VLOOKUP(U1754,$A$2:$F$198,COLUMN($F:$F),FALSE))</f>
        <v>63809.64</v>
      </c>
    </row>
    <row r="1755" spans="12:22">
      <c r="L1755">
        <f>NAMS!B1755</f>
        <v>1857</v>
      </c>
      <c r="M1755" t="str">
        <f>NAMS!K1755</f>
        <v>South Korea</v>
      </c>
      <c r="N1755" cm="1">
        <f t="array" ref="N1755">IF(VLOOKUP(M1755,$A$2:$F$198,COLUMN($F:$F),FALSE)=0,NA(),VLOOKUP(M1755,$A$2:$F$198,COLUMN($F:$F),FALSE))</f>
        <v>32154.02</v>
      </c>
      <c r="T1755" s="75">
        <f>AAS!B1755</f>
        <v>1754</v>
      </c>
      <c r="U1755" s="75" t="str">
        <f>AAS!C1755</f>
        <v>USA</v>
      </c>
      <c r="V1755" cm="1">
        <f t="array" ref="V1755">IF(VLOOKUP(U1755,$A$2:$F$198,COLUMN($F:$F),FALSE)=0,NA(),VLOOKUP(U1755,$A$2:$F$198,COLUMN($F:$F),FALSE))</f>
        <v>63809.64</v>
      </c>
    </row>
    <row r="1756" spans="12:22">
      <c r="L1756">
        <f>NAMS!B1756</f>
        <v>1858</v>
      </c>
      <c r="M1756" t="str">
        <f>NAMS!K1756</f>
        <v>USA</v>
      </c>
      <c r="N1756" cm="1">
        <f t="array" ref="N1756">IF(VLOOKUP(M1756,$A$2:$F$198,COLUMN($F:$F),FALSE)=0,NA(),VLOOKUP(M1756,$A$2:$F$198,COLUMN($F:$F),FALSE))</f>
        <v>63809.64</v>
      </c>
      <c r="T1756" s="75">
        <f>AAS!B1756</f>
        <v>1755</v>
      </c>
      <c r="U1756" s="75" t="str">
        <f>AAS!C1756</f>
        <v>USA</v>
      </c>
      <c r="V1756" cm="1">
        <f t="array" ref="V1756">IF(VLOOKUP(U1756,$A$2:$F$198,COLUMN($F:$F),FALSE)=0,NA(),VLOOKUP(U1756,$A$2:$F$198,COLUMN($F:$F),FALSE))</f>
        <v>63809.64</v>
      </c>
    </row>
    <row r="1757" spans="12:22">
      <c r="L1757">
        <f>NAMS!B1757</f>
        <v>1859</v>
      </c>
      <c r="M1757" t="str">
        <f>NAMS!K1757</f>
        <v>USA</v>
      </c>
      <c r="N1757" cm="1">
        <f t="array" ref="N1757">IF(VLOOKUP(M1757,$A$2:$F$198,COLUMN($F:$F),FALSE)=0,NA(),VLOOKUP(M1757,$A$2:$F$198,COLUMN($F:$F),FALSE))</f>
        <v>63809.64</v>
      </c>
      <c r="T1757" s="75">
        <f>AAS!B1757</f>
        <v>1756</v>
      </c>
      <c r="U1757" s="75" t="str">
        <f>AAS!C1757</f>
        <v>USA</v>
      </c>
      <c r="V1757" cm="1">
        <f t="array" ref="V1757">IF(VLOOKUP(U1757,$A$2:$F$198,COLUMN($F:$F),FALSE)=0,NA(),VLOOKUP(U1757,$A$2:$F$198,COLUMN($F:$F),FALSE))</f>
        <v>63809.64</v>
      </c>
    </row>
    <row r="1758" spans="12:22">
      <c r="L1758">
        <f>NAMS!B1758</f>
        <v>1860</v>
      </c>
      <c r="M1758" t="str">
        <f>NAMS!K1758</f>
        <v>USA</v>
      </c>
      <c r="N1758" cm="1">
        <f t="array" ref="N1758">IF(VLOOKUP(M1758,$A$2:$F$198,COLUMN($F:$F),FALSE)=0,NA(),VLOOKUP(M1758,$A$2:$F$198,COLUMN($F:$F),FALSE))</f>
        <v>63809.64</v>
      </c>
      <c r="T1758" s="75">
        <f>AAS!B1758</f>
        <v>1757</v>
      </c>
      <c r="U1758" s="75" t="str">
        <f>AAS!C1758</f>
        <v>USA</v>
      </c>
      <c r="V1758" cm="1">
        <f t="array" ref="V1758">IF(VLOOKUP(U1758,$A$2:$F$198,COLUMN($F:$F),FALSE)=0,NA(),VLOOKUP(U1758,$A$2:$F$198,COLUMN($F:$F),FALSE))</f>
        <v>63809.64</v>
      </c>
    </row>
    <row r="1759" spans="12:22">
      <c r="L1759">
        <f>NAMS!B1759</f>
        <v>1861</v>
      </c>
      <c r="M1759" t="str">
        <f>NAMS!K1759</f>
        <v>USA</v>
      </c>
      <c r="N1759" cm="1">
        <f t="array" ref="N1759">IF(VLOOKUP(M1759,$A$2:$F$198,COLUMN($F:$F),FALSE)=0,NA(),VLOOKUP(M1759,$A$2:$F$198,COLUMN($F:$F),FALSE))</f>
        <v>63809.64</v>
      </c>
      <c r="T1759" s="75">
        <f>AAS!B1759</f>
        <v>1758</v>
      </c>
      <c r="U1759" s="75" t="str">
        <f>AAS!C1759</f>
        <v>USA</v>
      </c>
      <c r="V1759" cm="1">
        <f t="array" ref="V1759">IF(VLOOKUP(U1759,$A$2:$F$198,COLUMN($F:$F),FALSE)=0,NA(),VLOOKUP(U1759,$A$2:$F$198,COLUMN($F:$F),FALSE))</f>
        <v>63809.64</v>
      </c>
    </row>
    <row r="1760" spans="12:22">
      <c r="L1760">
        <f>NAMS!B1760</f>
        <v>1862</v>
      </c>
      <c r="M1760" t="str">
        <f>NAMS!K1760</f>
        <v>South Korea</v>
      </c>
      <c r="N1760" cm="1">
        <f t="array" ref="N1760">IF(VLOOKUP(M1760,$A$2:$F$198,COLUMN($F:$F),FALSE)=0,NA(),VLOOKUP(M1760,$A$2:$F$198,COLUMN($F:$F),FALSE))</f>
        <v>32154.02</v>
      </c>
      <c r="T1760" s="75">
        <f>AAS!B1760</f>
        <v>1759</v>
      </c>
      <c r="U1760" s="75" t="str">
        <f>AAS!C1760</f>
        <v>USA</v>
      </c>
      <c r="V1760" cm="1">
        <f t="array" ref="V1760">IF(VLOOKUP(U1760,$A$2:$F$198,COLUMN($F:$F),FALSE)=0,NA(),VLOOKUP(U1760,$A$2:$F$198,COLUMN($F:$F),FALSE))</f>
        <v>63809.64</v>
      </c>
    </row>
    <row r="1761" spans="12:22">
      <c r="L1761">
        <f>NAMS!B1761</f>
        <v>1863</v>
      </c>
      <c r="M1761" t="str">
        <f>NAMS!K1761</f>
        <v>USA</v>
      </c>
      <c r="N1761" cm="1">
        <f t="array" ref="N1761">IF(VLOOKUP(M1761,$A$2:$F$198,COLUMN($F:$F),FALSE)=0,NA(),VLOOKUP(M1761,$A$2:$F$198,COLUMN($F:$F),FALSE))</f>
        <v>63809.64</v>
      </c>
      <c r="T1761" s="75">
        <f>AAS!B1761</f>
        <v>1760</v>
      </c>
      <c r="U1761" s="75" t="str">
        <f>AAS!C1761</f>
        <v>USA</v>
      </c>
      <c r="V1761" cm="1">
        <f t="array" ref="V1761">IF(VLOOKUP(U1761,$A$2:$F$198,COLUMN($F:$F),FALSE)=0,NA(),VLOOKUP(U1761,$A$2:$F$198,COLUMN($F:$F),FALSE))</f>
        <v>63809.64</v>
      </c>
    </row>
    <row r="1762" spans="12:22">
      <c r="L1762">
        <f>NAMS!B1762</f>
        <v>1864</v>
      </c>
      <c r="M1762" t="str">
        <f>NAMS!K1762</f>
        <v>USA</v>
      </c>
      <c r="N1762" cm="1">
        <f t="array" ref="N1762">IF(VLOOKUP(M1762,$A$2:$F$198,COLUMN($F:$F),FALSE)=0,NA(),VLOOKUP(M1762,$A$2:$F$198,COLUMN($F:$F),FALSE))</f>
        <v>63809.64</v>
      </c>
      <c r="T1762" s="75">
        <f>AAS!B1762</f>
        <v>1761</v>
      </c>
      <c r="U1762" s="75" t="str">
        <f>AAS!C1762</f>
        <v>USA</v>
      </c>
      <c r="V1762" cm="1">
        <f t="array" ref="V1762">IF(VLOOKUP(U1762,$A$2:$F$198,COLUMN($F:$F),FALSE)=0,NA(),VLOOKUP(U1762,$A$2:$F$198,COLUMN($F:$F),FALSE))</f>
        <v>63809.64</v>
      </c>
    </row>
    <row r="1763" spans="12:22">
      <c r="L1763">
        <f>NAMS!B1763</f>
        <v>1865</v>
      </c>
      <c r="M1763" t="str">
        <f>NAMS!K1763</f>
        <v>Japan</v>
      </c>
      <c r="N1763" cm="1">
        <f t="array" ref="N1763">IF(VLOOKUP(M1763,$A$2:$F$198,COLUMN($F:$F),FALSE)=0,NA(),VLOOKUP(M1763,$A$2:$F$198,COLUMN($F:$F),FALSE))</f>
        <v>41314.410000000003</v>
      </c>
      <c r="T1763" s="75">
        <f>AAS!B1763</f>
        <v>1762</v>
      </c>
      <c r="U1763" s="75" t="str">
        <f>AAS!C1763</f>
        <v>USA</v>
      </c>
      <c r="V1763" cm="1">
        <f t="array" ref="V1763">IF(VLOOKUP(U1763,$A$2:$F$198,COLUMN($F:$F),FALSE)=0,NA(),VLOOKUP(U1763,$A$2:$F$198,COLUMN($F:$F),FALSE))</f>
        <v>63809.64</v>
      </c>
    </row>
    <row r="1764" spans="12:22">
      <c r="L1764">
        <f>NAMS!B1764</f>
        <v>1866</v>
      </c>
      <c r="M1764" t="str">
        <f>NAMS!K1764</f>
        <v>USA</v>
      </c>
      <c r="N1764" cm="1">
        <f t="array" ref="N1764">IF(VLOOKUP(M1764,$A$2:$F$198,COLUMN($F:$F),FALSE)=0,NA(),VLOOKUP(M1764,$A$2:$F$198,COLUMN($F:$F),FALSE))</f>
        <v>63809.64</v>
      </c>
      <c r="T1764" s="75">
        <f>AAS!B1764</f>
        <v>1763</v>
      </c>
      <c r="U1764" s="75" t="str">
        <f>AAS!C1764</f>
        <v>USA</v>
      </c>
      <c r="V1764" cm="1">
        <f t="array" ref="V1764">IF(VLOOKUP(U1764,$A$2:$F$198,COLUMN($F:$F),FALSE)=0,NA(),VLOOKUP(U1764,$A$2:$F$198,COLUMN($F:$F),FALSE))</f>
        <v>63809.64</v>
      </c>
    </row>
    <row r="1765" spans="12:22">
      <c r="L1765">
        <f>NAMS!B1765</f>
        <v>1867</v>
      </c>
      <c r="M1765" t="str">
        <f>NAMS!K1765</f>
        <v>USA</v>
      </c>
      <c r="N1765" cm="1">
        <f t="array" ref="N1765">IF(VLOOKUP(M1765,$A$2:$F$198,COLUMN($F:$F),FALSE)=0,NA(),VLOOKUP(M1765,$A$2:$F$198,COLUMN($F:$F),FALSE))</f>
        <v>63809.64</v>
      </c>
      <c r="T1765" s="75">
        <f>AAS!B1765</f>
        <v>1764</v>
      </c>
      <c r="U1765" s="75" t="str">
        <f>AAS!C1765</f>
        <v>Unknown</v>
      </c>
      <c r="V1765" t="e" cm="1">
        <f t="array" ref="V1765">IF(VLOOKUP(U1765,$A$2:$F$198,COLUMN($F:$F),FALSE)=0,NA(),VLOOKUP(U1765,$A$2:$F$198,COLUMN($F:$F),FALSE))</f>
        <v>#N/A</v>
      </c>
    </row>
    <row r="1766" spans="12:22">
      <c r="L1766">
        <f>NAMS!B1766</f>
        <v>1868</v>
      </c>
      <c r="M1766" t="str">
        <f>NAMS!K1766</f>
        <v>USA</v>
      </c>
      <c r="N1766" cm="1">
        <f t="array" ref="N1766">IF(VLOOKUP(M1766,$A$2:$F$198,COLUMN($F:$F),FALSE)=0,NA(),VLOOKUP(M1766,$A$2:$F$198,COLUMN($F:$F),FALSE))</f>
        <v>63809.64</v>
      </c>
      <c r="T1766" s="75">
        <f>AAS!B1766</f>
        <v>1765</v>
      </c>
      <c r="U1766" s="75" t="str">
        <f>AAS!C1766</f>
        <v>Unknown</v>
      </c>
      <c r="V1766" t="e" cm="1">
        <f t="array" ref="V1766">IF(VLOOKUP(U1766,$A$2:$F$198,COLUMN($F:$F),FALSE)=0,NA(),VLOOKUP(U1766,$A$2:$F$198,COLUMN($F:$F),FALSE))</f>
        <v>#N/A</v>
      </c>
    </row>
    <row r="1767" spans="12:22">
      <c r="L1767">
        <f>NAMS!B1767</f>
        <v>1869</v>
      </c>
      <c r="M1767" t="str">
        <f>NAMS!K1767</f>
        <v>Israel</v>
      </c>
      <c r="N1767" cm="1">
        <f t="array" ref="N1767">IF(VLOOKUP(M1767,$A$2:$F$198,COLUMN($F:$F),FALSE)=0,NA(),VLOOKUP(M1767,$A$2:$F$198,COLUMN($F:$F),FALSE))</f>
        <v>41377.49</v>
      </c>
      <c r="T1767" s="75">
        <f>AAS!B1767</f>
        <v>1766</v>
      </c>
      <c r="U1767" s="75" t="str">
        <f>AAS!C1767</f>
        <v>USA</v>
      </c>
      <c r="V1767" cm="1">
        <f t="array" ref="V1767">IF(VLOOKUP(U1767,$A$2:$F$198,COLUMN($F:$F),FALSE)=0,NA(),VLOOKUP(U1767,$A$2:$F$198,COLUMN($F:$F),FALSE))</f>
        <v>63809.64</v>
      </c>
    </row>
    <row r="1768" spans="12:22">
      <c r="L1768">
        <f>NAMS!B1768</f>
        <v>1870</v>
      </c>
      <c r="M1768" t="str">
        <f>NAMS!K1768</f>
        <v>USA</v>
      </c>
      <c r="N1768" cm="1">
        <f t="array" ref="N1768">IF(VLOOKUP(M1768,$A$2:$F$198,COLUMN($F:$F),FALSE)=0,NA(),VLOOKUP(M1768,$A$2:$F$198,COLUMN($F:$F),FALSE))</f>
        <v>63809.64</v>
      </c>
      <c r="T1768" s="75">
        <f>AAS!B1768</f>
        <v>1767</v>
      </c>
      <c r="U1768" s="75" t="str">
        <f>AAS!C1768</f>
        <v>USA</v>
      </c>
      <c r="V1768" cm="1">
        <f t="array" ref="V1768">IF(VLOOKUP(U1768,$A$2:$F$198,COLUMN($F:$F),FALSE)=0,NA(),VLOOKUP(U1768,$A$2:$F$198,COLUMN($F:$F),FALSE))</f>
        <v>63809.64</v>
      </c>
    </row>
    <row r="1769" spans="12:22">
      <c r="L1769">
        <f>NAMS!B1769</f>
        <v>1871</v>
      </c>
      <c r="M1769" t="str">
        <f>NAMS!K1769</f>
        <v>USA</v>
      </c>
      <c r="N1769" cm="1">
        <f t="array" ref="N1769">IF(VLOOKUP(M1769,$A$2:$F$198,COLUMN($F:$F),FALSE)=0,NA(),VLOOKUP(M1769,$A$2:$F$198,COLUMN($F:$F),FALSE))</f>
        <v>63809.64</v>
      </c>
      <c r="T1769" s="75">
        <f>AAS!B1769</f>
        <v>1768</v>
      </c>
      <c r="U1769" s="75" t="str">
        <f>AAS!C1769</f>
        <v>USA</v>
      </c>
      <c r="V1769" cm="1">
        <f t="array" ref="V1769">IF(VLOOKUP(U1769,$A$2:$F$198,COLUMN($F:$F),FALSE)=0,NA(),VLOOKUP(U1769,$A$2:$F$198,COLUMN($F:$F),FALSE))</f>
        <v>63809.64</v>
      </c>
    </row>
    <row r="1770" spans="12:22">
      <c r="L1770">
        <f>NAMS!B1770</f>
        <v>1872</v>
      </c>
      <c r="M1770" t="str">
        <f>NAMS!K1770</f>
        <v>South Korea</v>
      </c>
      <c r="N1770" cm="1">
        <f t="array" ref="N1770">IF(VLOOKUP(M1770,$A$2:$F$198,COLUMN($F:$F),FALSE)=0,NA(),VLOOKUP(M1770,$A$2:$F$198,COLUMN($F:$F),FALSE))</f>
        <v>32154.02</v>
      </c>
      <c r="T1770" s="75">
        <f>AAS!B1770</f>
        <v>1769</v>
      </c>
      <c r="U1770" s="75" t="str">
        <f>AAS!C1770</f>
        <v>USA</v>
      </c>
      <c r="V1770" cm="1">
        <f t="array" ref="V1770">IF(VLOOKUP(U1770,$A$2:$F$198,COLUMN($F:$F),FALSE)=0,NA(),VLOOKUP(U1770,$A$2:$F$198,COLUMN($F:$F),FALSE))</f>
        <v>63809.64</v>
      </c>
    </row>
    <row r="1771" spans="12:22">
      <c r="L1771">
        <f>NAMS!B1771</f>
        <v>1873</v>
      </c>
      <c r="M1771" t="str">
        <f>NAMS!K1771</f>
        <v>South Korea</v>
      </c>
      <c r="N1771" cm="1">
        <f t="array" ref="N1771">IF(VLOOKUP(M1771,$A$2:$F$198,COLUMN($F:$F),FALSE)=0,NA(),VLOOKUP(M1771,$A$2:$F$198,COLUMN($F:$F),FALSE))</f>
        <v>32154.02</v>
      </c>
      <c r="T1771" s="75">
        <f>AAS!B1771</f>
        <v>1770</v>
      </c>
      <c r="U1771" s="75" t="str">
        <f>AAS!C1771</f>
        <v>USA</v>
      </c>
      <c r="V1771" cm="1">
        <f t="array" ref="V1771">IF(VLOOKUP(U1771,$A$2:$F$198,COLUMN($F:$F),FALSE)=0,NA(),VLOOKUP(U1771,$A$2:$F$198,COLUMN($F:$F),FALSE))</f>
        <v>63809.64</v>
      </c>
    </row>
    <row r="1772" spans="12:22">
      <c r="L1772">
        <f>NAMS!B1772</f>
        <v>1874</v>
      </c>
      <c r="M1772" t="str">
        <f>NAMS!K1772</f>
        <v>USA</v>
      </c>
      <c r="N1772" cm="1">
        <f t="array" ref="N1772">IF(VLOOKUP(M1772,$A$2:$F$198,COLUMN($F:$F),FALSE)=0,NA(),VLOOKUP(M1772,$A$2:$F$198,COLUMN($F:$F),FALSE))</f>
        <v>63809.64</v>
      </c>
      <c r="T1772" s="75">
        <f>AAS!B1772</f>
        <v>1771</v>
      </c>
      <c r="U1772" s="75" t="str">
        <f>AAS!C1772</f>
        <v>USA</v>
      </c>
      <c r="V1772" cm="1">
        <f t="array" ref="V1772">IF(VLOOKUP(U1772,$A$2:$F$198,COLUMN($F:$F),FALSE)=0,NA(),VLOOKUP(U1772,$A$2:$F$198,COLUMN($F:$F),FALSE))</f>
        <v>63809.64</v>
      </c>
    </row>
    <row r="1773" spans="12:22">
      <c r="L1773">
        <f>NAMS!B1773</f>
        <v>1875</v>
      </c>
      <c r="M1773" t="str">
        <f>NAMS!K1773</f>
        <v>USA</v>
      </c>
      <c r="N1773" cm="1">
        <f t="array" ref="N1773">IF(VLOOKUP(M1773,$A$2:$F$198,COLUMN($F:$F),FALSE)=0,NA(),VLOOKUP(M1773,$A$2:$F$198,COLUMN($F:$F),FALSE))</f>
        <v>63809.64</v>
      </c>
      <c r="T1773" s="75">
        <f>AAS!B1773</f>
        <v>1772</v>
      </c>
      <c r="U1773" s="75" t="str">
        <f>AAS!C1773</f>
        <v>USA</v>
      </c>
      <c r="V1773" cm="1">
        <f t="array" ref="V1773">IF(VLOOKUP(U1773,$A$2:$F$198,COLUMN($F:$F),FALSE)=0,NA(),VLOOKUP(U1773,$A$2:$F$198,COLUMN($F:$F),FALSE))</f>
        <v>63809.64</v>
      </c>
    </row>
    <row r="1774" spans="12:22">
      <c r="L1774">
        <f>NAMS!B1774</f>
        <v>1876</v>
      </c>
      <c r="M1774" t="str">
        <f>NAMS!K1774</f>
        <v>USA</v>
      </c>
      <c r="N1774" cm="1">
        <f t="array" ref="N1774">IF(VLOOKUP(M1774,$A$2:$F$198,COLUMN($F:$F),FALSE)=0,NA(),VLOOKUP(M1774,$A$2:$F$198,COLUMN($F:$F),FALSE))</f>
        <v>63809.64</v>
      </c>
      <c r="T1774" s="75">
        <f>AAS!B1774</f>
        <v>1773</v>
      </c>
      <c r="U1774" s="75" t="str">
        <f>AAS!C1774</f>
        <v>USA</v>
      </c>
      <c r="V1774" cm="1">
        <f t="array" ref="V1774">IF(VLOOKUP(U1774,$A$2:$F$198,COLUMN($F:$F),FALSE)=0,NA(),VLOOKUP(U1774,$A$2:$F$198,COLUMN($F:$F),FALSE))</f>
        <v>63809.64</v>
      </c>
    </row>
    <row r="1775" spans="12:22">
      <c r="L1775">
        <f>NAMS!B1775</f>
        <v>1877</v>
      </c>
      <c r="M1775" t="str">
        <f>NAMS!K1775</f>
        <v>USA</v>
      </c>
      <c r="N1775" cm="1">
        <f t="array" ref="N1775">IF(VLOOKUP(M1775,$A$2:$F$198,COLUMN($F:$F),FALSE)=0,NA(),VLOOKUP(M1775,$A$2:$F$198,COLUMN($F:$F),FALSE))</f>
        <v>63809.64</v>
      </c>
      <c r="T1775" s="75">
        <f>AAS!B1775</f>
        <v>1774</v>
      </c>
      <c r="U1775" s="75" t="str">
        <f>AAS!C1775</f>
        <v>USA</v>
      </c>
      <c r="V1775" cm="1">
        <f t="array" ref="V1775">IF(VLOOKUP(U1775,$A$2:$F$198,COLUMN($F:$F),FALSE)=0,NA(),VLOOKUP(U1775,$A$2:$F$198,COLUMN($F:$F),FALSE))</f>
        <v>63809.64</v>
      </c>
    </row>
    <row r="1776" spans="12:22">
      <c r="L1776">
        <f>NAMS!B1776</f>
        <v>1878</v>
      </c>
      <c r="M1776" t="str">
        <f>NAMS!K1776</f>
        <v>USA</v>
      </c>
      <c r="N1776" cm="1">
        <f t="array" ref="N1776">IF(VLOOKUP(M1776,$A$2:$F$198,COLUMN($F:$F),FALSE)=0,NA(),VLOOKUP(M1776,$A$2:$F$198,COLUMN($F:$F),FALSE))</f>
        <v>63809.64</v>
      </c>
      <c r="T1776" s="75">
        <f>AAS!B1776</f>
        <v>1775</v>
      </c>
      <c r="U1776" s="75" t="str">
        <f>AAS!C1776</f>
        <v>USA</v>
      </c>
      <c r="V1776" cm="1">
        <f t="array" ref="V1776">IF(VLOOKUP(U1776,$A$2:$F$198,COLUMN($F:$F),FALSE)=0,NA(),VLOOKUP(U1776,$A$2:$F$198,COLUMN($F:$F),FALSE))</f>
        <v>63809.64</v>
      </c>
    </row>
    <row r="1777" spans="12:22">
      <c r="L1777">
        <f>NAMS!B1777</f>
        <v>1879</v>
      </c>
      <c r="M1777" t="str">
        <f>NAMS!K1777</f>
        <v>France</v>
      </c>
      <c r="N1777" cm="1">
        <f t="array" ref="N1777">IF(VLOOKUP(M1777,$A$2:$F$198,COLUMN($F:$F),FALSE)=0,NA(),VLOOKUP(M1777,$A$2:$F$198,COLUMN($F:$F),FALSE))</f>
        <v>43830.65</v>
      </c>
      <c r="T1777" s="75">
        <f>AAS!B1777</f>
        <v>1776</v>
      </c>
      <c r="U1777" s="75" t="str">
        <f>AAS!C1777</f>
        <v>USA</v>
      </c>
      <c r="V1777" cm="1">
        <f t="array" ref="V1777">IF(VLOOKUP(U1777,$A$2:$F$198,COLUMN($F:$F),FALSE)=0,NA(),VLOOKUP(U1777,$A$2:$F$198,COLUMN($F:$F),FALSE))</f>
        <v>63809.64</v>
      </c>
    </row>
    <row r="1778" spans="12:22">
      <c r="L1778">
        <f>NAMS!B1778</f>
        <v>1880</v>
      </c>
      <c r="M1778" t="str">
        <f>NAMS!K1778</f>
        <v>USA</v>
      </c>
      <c r="N1778" cm="1">
        <f t="array" ref="N1778">IF(VLOOKUP(M1778,$A$2:$F$198,COLUMN($F:$F),FALSE)=0,NA(),VLOOKUP(M1778,$A$2:$F$198,COLUMN($F:$F),FALSE))</f>
        <v>63809.64</v>
      </c>
      <c r="T1778" s="75">
        <f>AAS!B1778</f>
        <v>1777</v>
      </c>
      <c r="U1778" s="75" t="str">
        <f>AAS!C1778</f>
        <v>USA</v>
      </c>
      <c r="V1778" cm="1">
        <f t="array" ref="V1778">IF(VLOOKUP(U1778,$A$2:$F$198,COLUMN($F:$F),FALSE)=0,NA(),VLOOKUP(U1778,$A$2:$F$198,COLUMN($F:$F),FALSE))</f>
        <v>63809.64</v>
      </c>
    </row>
    <row r="1779" spans="12:22">
      <c r="L1779">
        <f>NAMS!B1779</f>
        <v>1881</v>
      </c>
      <c r="M1779" t="str">
        <f>NAMS!K1779</f>
        <v>South Korea</v>
      </c>
      <c r="N1779" cm="1">
        <f t="array" ref="N1779">IF(VLOOKUP(M1779,$A$2:$F$198,COLUMN($F:$F),FALSE)=0,NA(),VLOOKUP(M1779,$A$2:$F$198,COLUMN($F:$F),FALSE))</f>
        <v>32154.02</v>
      </c>
      <c r="T1779" s="75">
        <f>AAS!B1779</f>
        <v>1778</v>
      </c>
      <c r="U1779" s="75" t="str">
        <f>AAS!C1779</f>
        <v>USA</v>
      </c>
      <c r="V1779" cm="1">
        <f t="array" ref="V1779">IF(VLOOKUP(U1779,$A$2:$F$198,COLUMN($F:$F),FALSE)=0,NA(),VLOOKUP(U1779,$A$2:$F$198,COLUMN($F:$F),FALSE))</f>
        <v>63809.64</v>
      </c>
    </row>
    <row r="1780" spans="12:22">
      <c r="L1780">
        <f>NAMS!B1780</f>
        <v>1882</v>
      </c>
      <c r="M1780" t="str">
        <f>NAMS!K1780</f>
        <v>USA</v>
      </c>
      <c r="N1780" cm="1">
        <f t="array" ref="N1780">IF(VLOOKUP(M1780,$A$2:$F$198,COLUMN($F:$F),FALSE)=0,NA(),VLOOKUP(M1780,$A$2:$F$198,COLUMN($F:$F),FALSE))</f>
        <v>63809.64</v>
      </c>
      <c r="T1780" s="75">
        <f>AAS!B1780</f>
        <v>1779</v>
      </c>
      <c r="U1780" s="75" t="str">
        <f>AAS!C1780</f>
        <v>USA</v>
      </c>
      <c r="V1780" cm="1">
        <f t="array" ref="V1780">IF(VLOOKUP(U1780,$A$2:$F$198,COLUMN($F:$F),FALSE)=0,NA(),VLOOKUP(U1780,$A$2:$F$198,COLUMN($F:$F),FALSE))</f>
        <v>63809.64</v>
      </c>
    </row>
    <row r="1781" spans="12:22">
      <c r="L1781">
        <f>NAMS!B1781</f>
        <v>1883</v>
      </c>
      <c r="M1781" t="str">
        <f>NAMS!K1781</f>
        <v>USA</v>
      </c>
      <c r="N1781" cm="1">
        <f t="array" ref="N1781">IF(VLOOKUP(M1781,$A$2:$F$198,COLUMN($F:$F),FALSE)=0,NA(),VLOOKUP(M1781,$A$2:$F$198,COLUMN($F:$F),FALSE))</f>
        <v>63809.64</v>
      </c>
      <c r="T1781" s="75">
        <f>AAS!B1781</f>
        <v>1780</v>
      </c>
      <c r="U1781" s="75" t="str">
        <f>AAS!C1781</f>
        <v>USA</v>
      </c>
      <c r="V1781" cm="1">
        <f t="array" ref="V1781">IF(VLOOKUP(U1781,$A$2:$F$198,COLUMN($F:$F),FALSE)=0,NA(),VLOOKUP(U1781,$A$2:$F$198,COLUMN($F:$F),FALSE))</f>
        <v>63809.64</v>
      </c>
    </row>
    <row r="1782" spans="12:22">
      <c r="L1782">
        <f>NAMS!B1782</f>
        <v>1884</v>
      </c>
      <c r="M1782" t="str">
        <f>NAMS!K1782</f>
        <v>USA</v>
      </c>
      <c r="N1782" cm="1">
        <f t="array" ref="N1782">IF(VLOOKUP(M1782,$A$2:$F$198,COLUMN($F:$F),FALSE)=0,NA(),VLOOKUP(M1782,$A$2:$F$198,COLUMN($F:$F),FALSE))</f>
        <v>63809.64</v>
      </c>
      <c r="T1782" s="75">
        <f>AAS!B1782</f>
        <v>1781</v>
      </c>
      <c r="U1782" s="75" t="str">
        <f>AAS!C1782</f>
        <v>USA</v>
      </c>
      <c r="V1782" cm="1">
        <f t="array" ref="V1782">IF(VLOOKUP(U1782,$A$2:$F$198,COLUMN($F:$F),FALSE)=0,NA(),VLOOKUP(U1782,$A$2:$F$198,COLUMN($F:$F),FALSE))</f>
        <v>63809.64</v>
      </c>
    </row>
    <row r="1783" spans="12:22">
      <c r="L1783">
        <f>NAMS!B1783</f>
        <v>1885</v>
      </c>
      <c r="M1783" t="str">
        <f>NAMS!K1783</f>
        <v>Japan</v>
      </c>
      <c r="N1783" cm="1">
        <f t="array" ref="N1783">IF(VLOOKUP(M1783,$A$2:$F$198,COLUMN($F:$F),FALSE)=0,NA(),VLOOKUP(M1783,$A$2:$F$198,COLUMN($F:$F),FALSE))</f>
        <v>41314.410000000003</v>
      </c>
      <c r="T1783" s="75">
        <f>AAS!B1783</f>
        <v>1782</v>
      </c>
      <c r="U1783" s="75" t="str">
        <f>AAS!C1783</f>
        <v>USA</v>
      </c>
      <c r="V1783" cm="1">
        <f t="array" ref="V1783">IF(VLOOKUP(U1783,$A$2:$F$198,COLUMN($F:$F),FALSE)=0,NA(),VLOOKUP(U1783,$A$2:$F$198,COLUMN($F:$F),FALSE))</f>
        <v>63809.64</v>
      </c>
    </row>
    <row r="1784" spans="12:22">
      <c r="L1784">
        <f>NAMS!B1784</f>
        <v>1886</v>
      </c>
      <c r="M1784" t="str">
        <f>NAMS!K1784</f>
        <v>USA</v>
      </c>
      <c r="N1784" cm="1">
        <f t="array" ref="N1784">IF(VLOOKUP(M1784,$A$2:$F$198,COLUMN($F:$F),FALSE)=0,NA(),VLOOKUP(M1784,$A$2:$F$198,COLUMN($F:$F),FALSE))</f>
        <v>63809.64</v>
      </c>
      <c r="T1784" s="75">
        <f>AAS!B1784</f>
        <v>1783</v>
      </c>
      <c r="U1784" s="75" t="str">
        <f>AAS!C1784</f>
        <v>USA</v>
      </c>
      <c r="V1784" cm="1">
        <f t="array" ref="V1784">IF(VLOOKUP(U1784,$A$2:$F$198,COLUMN($F:$F),FALSE)=0,NA(),VLOOKUP(U1784,$A$2:$F$198,COLUMN($F:$F),FALSE))</f>
        <v>63809.64</v>
      </c>
    </row>
    <row r="1785" spans="12:22">
      <c r="L1785">
        <f>NAMS!B1785</f>
        <v>1887</v>
      </c>
      <c r="M1785" t="str">
        <f>NAMS!K1785</f>
        <v>USA</v>
      </c>
      <c r="N1785" cm="1">
        <f t="array" ref="N1785">IF(VLOOKUP(M1785,$A$2:$F$198,COLUMN($F:$F),FALSE)=0,NA(),VLOOKUP(M1785,$A$2:$F$198,COLUMN($F:$F),FALSE))</f>
        <v>63809.64</v>
      </c>
      <c r="T1785" s="75">
        <f>AAS!B1785</f>
        <v>1784</v>
      </c>
      <c r="U1785" s="75" t="str">
        <f>AAS!C1785</f>
        <v>USA</v>
      </c>
      <c r="V1785" cm="1">
        <f t="array" ref="V1785">IF(VLOOKUP(U1785,$A$2:$F$198,COLUMN($F:$F),FALSE)=0,NA(),VLOOKUP(U1785,$A$2:$F$198,COLUMN($F:$F),FALSE))</f>
        <v>63809.64</v>
      </c>
    </row>
    <row r="1786" spans="12:22">
      <c r="L1786">
        <f>NAMS!B1786</f>
        <v>1888</v>
      </c>
      <c r="M1786" t="str">
        <f>NAMS!K1786</f>
        <v>USA</v>
      </c>
      <c r="N1786" cm="1">
        <f t="array" ref="N1786">IF(VLOOKUP(M1786,$A$2:$F$198,COLUMN($F:$F),FALSE)=0,NA(),VLOOKUP(M1786,$A$2:$F$198,COLUMN($F:$F),FALSE))</f>
        <v>63809.64</v>
      </c>
      <c r="T1786" s="75">
        <f>AAS!B1786</f>
        <v>1785</v>
      </c>
      <c r="U1786" s="75" t="str">
        <f>AAS!C1786</f>
        <v>USA</v>
      </c>
      <c r="V1786" cm="1">
        <f t="array" ref="V1786">IF(VLOOKUP(U1786,$A$2:$F$198,COLUMN($F:$F),FALSE)=0,NA(),VLOOKUP(U1786,$A$2:$F$198,COLUMN($F:$F),FALSE))</f>
        <v>63809.64</v>
      </c>
    </row>
    <row r="1787" spans="12:22">
      <c r="L1787">
        <f>NAMS!B1787</f>
        <v>1889</v>
      </c>
      <c r="M1787" t="str">
        <f>NAMS!K1787</f>
        <v>United Kingdom</v>
      </c>
      <c r="N1787" cm="1">
        <f t="array" ref="N1787">IF(VLOOKUP(M1787,$A$2:$F$198,COLUMN($F:$F),FALSE)=0,NA(),VLOOKUP(M1787,$A$2:$F$198,COLUMN($F:$F),FALSE))</f>
        <v>40800.480000000003</v>
      </c>
      <c r="T1787" s="75">
        <f>AAS!B1787</f>
        <v>1786</v>
      </c>
      <c r="U1787" s="75" t="str">
        <f>AAS!C1787</f>
        <v>USA</v>
      </c>
      <c r="V1787" cm="1">
        <f t="array" ref="V1787">IF(VLOOKUP(U1787,$A$2:$F$198,COLUMN($F:$F),FALSE)=0,NA(),VLOOKUP(U1787,$A$2:$F$198,COLUMN($F:$F),FALSE))</f>
        <v>63809.64</v>
      </c>
    </row>
    <row r="1788" spans="12:22">
      <c r="L1788">
        <f>NAMS!B1788</f>
        <v>1890</v>
      </c>
      <c r="M1788" t="str">
        <f>NAMS!K1788</f>
        <v>USA</v>
      </c>
      <c r="N1788" cm="1">
        <f t="array" ref="N1788">IF(VLOOKUP(M1788,$A$2:$F$198,COLUMN($F:$F),FALSE)=0,NA(),VLOOKUP(M1788,$A$2:$F$198,COLUMN($F:$F),FALSE))</f>
        <v>63809.64</v>
      </c>
      <c r="T1788" s="75">
        <f>AAS!B1788</f>
        <v>1787</v>
      </c>
      <c r="U1788" s="75" t="str">
        <f>AAS!C1788</f>
        <v>USA</v>
      </c>
      <c r="V1788" cm="1">
        <f t="array" ref="V1788">IF(VLOOKUP(U1788,$A$2:$F$198,COLUMN($F:$F),FALSE)=0,NA(),VLOOKUP(U1788,$A$2:$F$198,COLUMN($F:$F),FALSE))</f>
        <v>63809.64</v>
      </c>
    </row>
    <row r="1789" spans="12:22">
      <c r="L1789">
        <f>NAMS!B1789</f>
        <v>1891</v>
      </c>
      <c r="M1789" t="str">
        <f>NAMS!K1789</f>
        <v>USA</v>
      </c>
      <c r="N1789" cm="1">
        <f t="array" ref="N1789">IF(VLOOKUP(M1789,$A$2:$F$198,COLUMN($F:$F),FALSE)=0,NA(),VLOOKUP(M1789,$A$2:$F$198,COLUMN($F:$F),FALSE))</f>
        <v>63809.64</v>
      </c>
      <c r="T1789" s="75">
        <f>AAS!B1789</f>
        <v>1788</v>
      </c>
      <c r="U1789" s="75" t="str">
        <f>AAS!C1789</f>
        <v>USA</v>
      </c>
      <c r="V1789" cm="1">
        <f t="array" ref="V1789">IF(VLOOKUP(U1789,$A$2:$F$198,COLUMN($F:$F),FALSE)=0,NA(),VLOOKUP(U1789,$A$2:$F$198,COLUMN($F:$F),FALSE))</f>
        <v>63809.64</v>
      </c>
    </row>
    <row r="1790" spans="12:22">
      <c r="L1790">
        <f>NAMS!B1790</f>
        <v>1892</v>
      </c>
      <c r="M1790" t="str">
        <f>NAMS!K1790</f>
        <v>Canada</v>
      </c>
      <c r="N1790" cm="1">
        <f t="array" ref="N1790">IF(VLOOKUP(M1790,$A$2:$F$198,COLUMN($F:$F),FALSE)=0,NA(),VLOOKUP(M1790,$A$2:$F$198,COLUMN($F:$F),FALSE))</f>
        <v>49196.49</v>
      </c>
      <c r="T1790" s="75">
        <f>AAS!B1790</f>
        <v>1789</v>
      </c>
      <c r="U1790" s="75" t="str">
        <f>AAS!C1790</f>
        <v>USA</v>
      </c>
      <c r="V1790" cm="1">
        <f t="array" ref="V1790">IF(VLOOKUP(U1790,$A$2:$F$198,COLUMN($F:$F),FALSE)=0,NA(),VLOOKUP(U1790,$A$2:$F$198,COLUMN($F:$F),FALSE))</f>
        <v>63809.64</v>
      </c>
    </row>
    <row r="1791" spans="12:22">
      <c r="L1791">
        <f>NAMS!B1791</f>
        <v>1893</v>
      </c>
      <c r="M1791" t="str">
        <f>NAMS!K1791</f>
        <v>USA</v>
      </c>
      <c r="N1791" cm="1">
        <f t="array" ref="N1791">IF(VLOOKUP(M1791,$A$2:$F$198,COLUMN($F:$F),FALSE)=0,NA(),VLOOKUP(M1791,$A$2:$F$198,COLUMN($F:$F),FALSE))</f>
        <v>63809.64</v>
      </c>
      <c r="T1791" s="75">
        <f>AAS!B1791</f>
        <v>1790</v>
      </c>
      <c r="U1791" s="75" t="str">
        <f>AAS!C1791</f>
        <v>USA</v>
      </c>
      <c r="V1791" cm="1">
        <f t="array" ref="V1791">IF(VLOOKUP(U1791,$A$2:$F$198,COLUMN($F:$F),FALSE)=0,NA(),VLOOKUP(U1791,$A$2:$F$198,COLUMN($F:$F),FALSE))</f>
        <v>63809.64</v>
      </c>
    </row>
    <row r="1792" spans="12:22">
      <c r="L1792">
        <f>NAMS!B1792</f>
        <v>1894</v>
      </c>
      <c r="M1792" t="str">
        <f>NAMS!K1792</f>
        <v>South Korea</v>
      </c>
      <c r="N1792" cm="1">
        <f t="array" ref="N1792">IF(VLOOKUP(M1792,$A$2:$F$198,COLUMN($F:$F),FALSE)=0,NA(),VLOOKUP(M1792,$A$2:$F$198,COLUMN($F:$F),FALSE))</f>
        <v>32154.02</v>
      </c>
      <c r="T1792" s="75">
        <f>AAS!B1792</f>
        <v>1791</v>
      </c>
      <c r="U1792" s="75" t="str">
        <f>AAS!C1792</f>
        <v>USA</v>
      </c>
      <c r="V1792" cm="1">
        <f t="array" ref="V1792">IF(VLOOKUP(U1792,$A$2:$F$198,COLUMN($F:$F),FALSE)=0,NA(),VLOOKUP(U1792,$A$2:$F$198,COLUMN($F:$F),FALSE))</f>
        <v>63809.64</v>
      </c>
    </row>
    <row r="1793" spans="12:22">
      <c r="L1793">
        <f>NAMS!B1793</f>
        <v>1895</v>
      </c>
      <c r="M1793" t="str">
        <f>NAMS!K1793</f>
        <v>USA</v>
      </c>
      <c r="N1793" cm="1">
        <f t="array" ref="N1793">IF(VLOOKUP(M1793,$A$2:$F$198,COLUMN($F:$F),FALSE)=0,NA(),VLOOKUP(M1793,$A$2:$F$198,COLUMN($F:$F),FALSE))</f>
        <v>63809.64</v>
      </c>
      <c r="T1793" s="75">
        <f>AAS!B1793</f>
        <v>1792</v>
      </c>
      <c r="U1793" s="75" t="str">
        <f>AAS!C1793</f>
        <v>USA</v>
      </c>
      <c r="V1793" cm="1">
        <f t="array" ref="V1793">IF(VLOOKUP(U1793,$A$2:$F$198,COLUMN($F:$F),FALSE)=0,NA(),VLOOKUP(U1793,$A$2:$F$198,COLUMN($F:$F),FALSE))</f>
        <v>63809.64</v>
      </c>
    </row>
    <row r="1794" spans="12:22">
      <c r="L1794">
        <f>NAMS!B1794</f>
        <v>1896</v>
      </c>
      <c r="M1794" t="str">
        <f>NAMS!K1794</f>
        <v>South Korea</v>
      </c>
      <c r="N1794" cm="1">
        <f t="array" ref="N1794">IF(VLOOKUP(M1794,$A$2:$F$198,COLUMN($F:$F),FALSE)=0,NA(),VLOOKUP(M1794,$A$2:$F$198,COLUMN($F:$F),FALSE))</f>
        <v>32154.02</v>
      </c>
      <c r="T1794" s="75">
        <f>AAS!B1794</f>
        <v>1793</v>
      </c>
      <c r="U1794" s="75" t="str">
        <f>AAS!C1794</f>
        <v>USA</v>
      </c>
      <c r="V1794" cm="1">
        <f t="array" ref="V1794">IF(VLOOKUP(U1794,$A$2:$F$198,COLUMN($F:$F),FALSE)=0,NA(),VLOOKUP(U1794,$A$2:$F$198,COLUMN($F:$F),FALSE))</f>
        <v>63809.64</v>
      </c>
    </row>
    <row r="1795" spans="12:22">
      <c r="L1795">
        <f>NAMS!B1795</f>
        <v>1897</v>
      </c>
      <c r="M1795" t="str">
        <f>NAMS!K1795</f>
        <v>USA</v>
      </c>
      <c r="N1795" cm="1">
        <f t="array" ref="N1795">IF(VLOOKUP(M1795,$A$2:$F$198,COLUMN($F:$F),FALSE)=0,NA(),VLOOKUP(M1795,$A$2:$F$198,COLUMN($F:$F),FALSE))</f>
        <v>63809.64</v>
      </c>
      <c r="T1795" s="75">
        <f>AAS!B1795</f>
        <v>1794</v>
      </c>
      <c r="U1795" s="75" t="str">
        <f>AAS!C1795</f>
        <v>USA</v>
      </c>
      <c r="V1795" cm="1">
        <f t="array" ref="V1795">IF(VLOOKUP(U1795,$A$2:$F$198,COLUMN($F:$F),FALSE)=0,NA(),VLOOKUP(U1795,$A$2:$F$198,COLUMN($F:$F),FALSE))</f>
        <v>63809.64</v>
      </c>
    </row>
    <row r="1796" spans="12:22">
      <c r="L1796">
        <f>NAMS!B1796</f>
        <v>1898</v>
      </c>
      <c r="M1796" t="str">
        <f>NAMS!K1796</f>
        <v>China</v>
      </c>
      <c r="N1796" cm="1">
        <f t="array" ref="N1796">IF(VLOOKUP(M1796,$A$2:$F$198,COLUMN($F:$F),FALSE)=0,NA(),VLOOKUP(M1796,$A$2:$F$198,COLUMN($F:$F),FALSE))</f>
        <v>10121.299999999999</v>
      </c>
      <c r="T1796" s="75">
        <f>AAS!B1796</f>
        <v>1795</v>
      </c>
      <c r="U1796" s="75" t="str">
        <f>AAS!C1796</f>
        <v>USA</v>
      </c>
      <c r="V1796" cm="1">
        <f t="array" ref="V1796">IF(VLOOKUP(U1796,$A$2:$F$198,COLUMN($F:$F),FALSE)=0,NA(),VLOOKUP(U1796,$A$2:$F$198,COLUMN($F:$F),FALSE))</f>
        <v>63809.64</v>
      </c>
    </row>
    <row r="1797" spans="12:22">
      <c r="L1797">
        <f>NAMS!B1797</f>
        <v>1899</v>
      </c>
      <c r="M1797" t="str">
        <f>NAMS!K1797</f>
        <v>USA</v>
      </c>
      <c r="N1797" cm="1">
        <f t="array" ref="N1797">IF(VLOOKUP(M1797,$A$2:$F$198,COLUMN($F:$F),FALSE)=0,NA(),VLOOKUP(M1797,$A$2:$F$198,COLUMN($F:$F),FALSE))</f>
        <v>63809.64</v>
      </c>
      <c r="T1797" s="75">
        <f>AAS!B1797</f>
        <v>1796</v>
      </c>
      <c r="U1797" s="75" t="str">
        <f>AAS!C1797</f>
        <v>USA</v>
      </c>
      <c r="V1797" cm="1">
        <f t="array" ref="V1797">IF(VLOOKUP(U1797,$A$2:$F$198,COLUMN($F:$F),FALSE)=0,NA(),VLOOKUP(U1797,$A$2:$F$198,COLUMN($F:$F),FALSE))</f>
        <v>63809.64</v>
      </c>
    </row>
    <row r="1798" spans="12:22">
      <c r="L1798">
        <f>NAMS!B1798</f>
        <v>1900</v>
      </c>
      <c r="M1798" t="str">
        <f>NAMS!K1798</f>
        <v>USA</v>
      </c>
      <c r="N1798" cm="1">
        <f t="array" ref="N1798">IF(VLOOKUP(M1798,$A$2:$F$198,COLUMN($F:$F),FALSE)=0,NA(),VLOOKUP(M1798,$A$2:$F$198,COLUMN($F:$F),FALSE))</f>
        <v>63809.64</v>
      </c>
      <c r="T1798" s="75">
        <f>AAS!B1798</f>
        <v>1797</v>
      </c>
      <c r="U1798" s="75" t="str">
        <f>AAS!C1798</f>
        <v>USA</v>
      </c>
      <c r="V1798" cm="1">
        <f t="array" ref="V1798">IF(VLOOKUP(U1798,$A$2:$F$198,COLUMN($F:$F),FALSE)=0,NA(),VLOOKUP(U1798,$A$2:$F$198,COLUMN($F:$F),FALSE))</f>
        <v>63809.64</v>
      </c>
    </row>
    <row r="1799" spans="12:22">
      <c r="L1799">
        <f>NAMS!B1799</f>
        <v>1901</v>
      </c>
      <c r="M1799" t="str">
        <f>NAMS!K1799</f>
        <v>USA</v>
      </c>
      <c r="N1799" cm="1">
        <f t="array" ref="N1799">IF(VLOOKUP(M1799,$A$2:$F$198,COLUMN($F:$F),FALSE)=0,NA(),VLOOKUP(M1799,$A$2:$F$198,COLUMN($F:$F),FALSE))</f>
        <v>63809.64</v>
      </c>
      <c r="T1799" s="75">
        <f>AAS!B1799</f>
        <v>1798</v>
      </c>
      <c r="U1799" s="75" t="str">
        <f>AAS!C1799</f>
        <v>Mexico</v>
      </c>
      <c r="V1799" cm="1">
        <f t="array" ref="V1799">IF(VLOOKUP(U1799,$A$2:$F$198,COLUMN($F:$F),FALSE)=0,NA(),VLOOKUP(U1799,$A$2:$F$198,COLUMN($F:$F),FALSE))</f>
        <v>10492.69</v>
      </c>
    </row>
    <row r="1800" spans="12:22">
      <c r="L1800">
        <f>NAMS!B1800</f>
        <v>1902</v>
      </c>
      <c r="M1800" t="str">
        <f>NAMS!K1800</f>
        <v>China</v>
      </c>
      <c r="N1800" cm="1">
        <f t="array" ref="N1800">IF(VLOOKUP(M1800,$A$2:$F$198,COLUMN($F:$F),FALSE)=0,NA(),VLOOKUP(M1800,$A$2:$F$198,COLUMN($F:$F),FALSE))</f>
        <v>10121.299999999999</v>
      </c>
      <c r="T1800" s="75">
        <f>AAS!B1800</f>
        <v>1799</v>
      </c>
      <c r="U1800" s="75" t="str">
        <f>AAS!C1800</f>
        <v>Unknown</v>
      </c>
      <c r="V1800" t="e" cm="1">
        <f t="array" ref="V1800">IF(VLOOKUP(U1800,$A$2:$F$198,COLUMN($F:$F),FALSE)=0,NA(),VLOOKUP(U1800,$A$2:$F$198,COLUMN($F:$F),FALSE))</f>
        <v>#N/A</v>
      </c>
    </row>
    <row r="1801" spans="12:22">
      <c r="L1801">
        <f>NAMS!B1801</f>
        <v>1903</v>
      </c>
      <c r="M1801" t="str">
        <f>NAMS!K1801</f>
        <v>USA</v>
      </c>
      <c r="N1801" cm="1">
        <f t="array" ref="N1801">IF(VLOOKUP(M1801,$A$2:$F$198,COLUMN($F:$F),FALSE)=0,NA(),VLOOKUP(M1801,$A$2:$F$198,COLUMN($F:$F),FALSE))</f>
        <v>63809.64</v>
      </c>
      <c r="T1801" s="75">
        <f>AAS!B1801</f>
        <v>1800</v>
      </c>
      <c r="U1801" s="75" t="str">
        <f>AAS!C1801</f>
        <v>USA</v>
      </c>
      <c r="V1801" cm="1">
        <f t="array" ref="V1801">IF(VLOOKUP(U1801,$A$2:$F$198,COLUMN($F:$F),FALSE)=0,NA(),VLOOKUP(U1801,$A$2:$F$198,COLUMN($F:$F),FALSE))</f>
        <v>63809.64</v>
      </c>
    </row>
    <row r="1802" spans="12:22">
      <c r="L1802">
        <f>NAMS!B1802</f>
        <v>1904</v>
      </c>
      <c r="M1802" t="str">
        <f>NAMS!K1802</f>
        <v>USA</v>
      </c>
      <c r="N1802" cm="1">
        <f t="array" ref="N1802">IF(VLOOKUP(M1802,$A$2:$F$198,COLUMN($F:$F),FALSE)=0,NA(),VLOOKUP(M1802,$A$2:$F$198,COLUMN($F:$F),FALSE))</f>
        <v>63809.64</v>
      </c>
      <c r="T1802" s="75">
        <f>AAS!B1802</f>
        <v>1801</v>
      </c>
      <c r="U1802" s="75" t="str">
        <f>AAS!C1802</f>
        <v>USA</v>
      </c>
      <c r="V1802" cm="1">
        <f t="array" ref="V1802">IF(VLOOKUP(U1802,$A$2:$F$198,COLUMN($F:$F),FALSE)=0,NA(),VLOOKUP(U1802,$A$2:$F$198,COLUMN($F:$F),FALSE))</f>
        <v>63809.64</v>
      </c>
    </row>
    <row r="1803" spans="12:22">
      <c r="L1803">
        <f>NAMS!B1803</f>
        <v>1905</v>
      </c>
      <c r="M1803" t="str">
        <f>NAMS!K1803</f>
        <v>USA</v>
      </c>
      <c r="N1803" cm="1">
        <f t="array" ref="N1803">IF(VLOOKUP(M1803,$A$2:$F$198,COLUMN($F:$F),FALSE)=0,NA(),VLOOKUP(M1803,$A$2:$F$198,COLUMN($F:$F),FALSE))</f>
        <v>63809.64</v>
      </c>
      <c r="T1803" s="75">
        <f>AAS!B1803</f>
        <v>1802</v>
      </c>
      <c r="U1803" s="75" t="str">
        <f>AAS!C1803</f>
        <v>USA</v>
      </c>
      <c r="V1803" cm="1">
        <f t="array" ref="V1803">IF(VLOOKUP(U1803,$A$2:$F$198,COLUMN($F:$F),FALSE)=0,NA(),VLOOKUP(U1803,$A$2:$F$198,COLUMN($F:$F),FALSE))</f>
        <v>63809.64</v>
      </c>
    </row>
    <row r="1804" spans="12:22">
      <c r="L1804">
        <f>NAMS!B1804</f>
        <v>1906</v>
      </c>
      <c r="M1804" t="str">
        <f>NAMS!K1804</f>
        <v>USA</v>
      </c>
      <c r="N1804" cm="1">
        <f t="array" ref="N1804">IF(VLOOKUP(M1804,$A$2:$F$198,COLUMN($F:$F),FALSE)=0,NA(),VLOOKUP(M1804,$A$2:$F$198,COLUMN($F:$F),FALSE))</f>
        <v>63809.64</v>
      </c>
      <c r="T1804" s="75">
        <f>AAS!B1804</f>
        <v>1803</v>
      </c>
      <c r="U1804" s="75" t="str">
        <f>AAS!C1804</f>
        <v>USA</v>
      </c>
      <c r="V1804" cm="1">
        <f t="array" ref="V1804">IF(VLOOKUP(U1804,$A$2:$F$198,COLUMN($F:$F),FALSE)=0,NA(),VLOOKUP(U1804,$A$2:$F$198,COLUMN($F:$F),FALSE))</f>
        <v>63809.64</v>
      </c>
    </row>
    <row r="1805" spans="12:22">
      <c r="L1805">
        <f>NAMS!B1805</f>
        <v>1907</v>
      </c>
      <c r="M1805" t="str">
        <f>NAMS!K1805</f>
        <v>USA</v>
      </c>
      <c r="N1805" cm="1">
        <f t="array" ref="N1805">IF(VLOOKUP(M1805,$A$2:$F$198,COLUMN($F:$F),FALSE)=0,NA(),VLOOKUP(M1805,$A$2:$F$198,COLUMN($F:$F),FALSE))</f>
        <v>63809.64</v>
      </c>
      <c r="T1805" s="75">
        <f>AAS!B1805</f>
        <v>1804</v>
      </c>
      <c r="U1805" s="75" t="str">
        <f>AAS!C1805</f>
        <v>USA</v>
      </c>
      <c r="V1805" cm="1">
        <f t="array" ref="V1805">IF(VLOOKUP(U1805,$A$2:$F$198,COLUMN($F:$F),FALSE)=0,NA(),VLOOKUP(U1805,$A$2:$F$198,COLUMN($F:$F),FALSE))</f>
        <v>63809.64</v>
      </c>
    </row>
    <row r="1806" spans="12:22">
      <c r="L1806">
        <f>NAMS!B1806</f>
        <v>1908</v>
      </c>
      <c r="M1806" t="str">
        <f>NAMS!K1806</f>
        <v>Saudi Arabia</v>
      </c>
      <c r="N1806" cm="1">
        <f t="array" ref="N1806">IF(VLOOKUP(M1806,$A$2:$F$198,COLUMN($F:$F),FALSE)=0,NA(),VLOOKUP(M1806,$A$2:$F$198,COLUMN($F:$F),FALSE))</f>
        <v>21764.39</v>
      </c>
      <c r="T1806" s="75">
        <f>AAS!B1806</f>
        <v>1805</v>
      </c>
      <c r="U1806" s="75" t="str">
        <f>AAS!C1806</f>
        <v>USA</v>
      </c>
      <c r="V1806" cm="1">
        <f t="array" ref="V1806">IF(VLOOKUP(U1806,$A$2:$F$198,COLUMN($F:$F),FALSE)=0,NA(),VLOOKUP(U1806,$A$2:$F$198,COLUMN($F:$F),FALSE))</f>
        <v>63809.64</v>
      </c>
    </row>
    <row r="1807" spans="12:22">
      <c r="L1807">
        <f>NAMS!B1807</f>
        <v>1909</v>
      </c>
      <c r="M1807" t="str">
        <f>NAMS!K1807</f>
        <v>China</v>
      </c>
      <c r="N1807" cm="1">
        <f t="array" ref="N1807">IF(VLOOKUP(M1807,$A$2:$F$198,COLUMN($F:$F),FALSE)=0,NA(),VLOOKUP(M1807,$A$2:$F$198,COLUMN($F:$F),FALSE))</f>
        <v>10121.299999999999</v>
      </c>
      <c r="T1807" s="75">
        <f>AAS!B1807</f>
        <v>1806</v>
      </c>
      <c r="U1807" s="75" t="str">
        <f>AAS!C1807</f>
        <v>USA</v>
      </c>
      <c r="V1807" cm="1">
        <f t="array" ref="V1807">IF(VLOOKUP(U1807,$A$2:$F$198,COLUMN($F:$F),FALSE)=0,NA(),VLOOKUP(U1807,$A$2:$F$198,COLUMN($F:$F),FALSE))</f>
        <v>63809.64</v>
      </c>
    </row>
    <row r="1808" spans="12:22">
      <c r="L1808">
        <f>NAMS!B1808</f>
        <v>1910</v>
      </c>
      <c r="M1808" t="str">
        <f>NAMS!K1808</f>
        <v>USA</v>
      </c>
      <c r="N1808" cm="1">
        <f t="array" ref="N1808">IF(VLOOKUP(M1808,$A$2:$F$198,COLUMN($F:$F),FALSE)=0,NA(),VLOOKUP(M1808,$A$2:$F$198,COLUMN($F:$F),FALSE))</f>
        <v>63809.64</v>
      </c>
      <c r="T1808" s="75">
        <f>AAS!B1808</f>
        <v>1807</v>
      </c>
      <c r="U1808" s="75" t="str">
        <f>AAS!C1808</f>
        <v>USA</v>
      </c>
      <c r="V1808" cm="1">
        <f t="array" ref="V1808">IF(VLOOKUP(U1808,$A$2:$F$198,COLUMN($F:$F),FALSE)=0,NA(),VLOOKUP(U1808,$A$2:$F$198,COLUMN($F:$F),FALSE))</f>
        <v>63809.64</v>
      </c>
    </row>
    <row r="1809" spans="12:22">
      <c r="L1809">
        <f>NAMS!B1809</f>
        <v>1911</v>
      </c>
      <c r="M1809" t="str">
        <f>NAMS!K1809</f>
        <v>Singapore</v>
      </c>
      <c r="N1809" cm="1">
        <f t="array" ref="N1809">IF(VLOOKUP(M1809,$A$2:$F$198,COLUMN($F:$F),FALSE)=0,NA(),VLOOKUP(M1809,$A$2:$F$198,COLUMN($F:$F),FALSE))</f>
        <v>56679.16</v>
      </c>
      <c r="T1809" s="75">
        <f>AAS!B1809</f>
        <v>1808</v>
      </c>
      <c r="U1809" s="75" t="str">
        <f>AAS!C1809</f>
        <v>USA</v>
      </c>
      <c r="V1809" cm="1">
        <f t="array" ref="V1809">IF(VLOOKUP(U1809,$A$2:$F$198,COLUMN($F:$F),FALSE)=0,NA(),VLOOKUP(U1809,$A$2:$F$198,COLUMN($F:$F),FALSE))</f>
        <v>63809.64</v>
      </c>
    </row>
    <row r="1810" spans="12:22">
      <c r="L1810">
        <f>NAMS!B1810</f>
        <v>1912</v>
      </c>
      <c r="M1810" t="str">
        <f>NAMS!K1810</f>
        <v>USA</v>
      </c>
      <c r="N1810" cm="1">
        <f t="array" ref="N1810">IF(VLOOKUP(M1810,$A$2:$F$198,COLUMN($F:$F),FALSE)=0,NA(),VLOOKUP(M1810,$A$2:$F$198,COLUMN($F:$F),FALSE))</f>
        <v>63809.64</v>
      </c>
      <c r="T1810" s="75">
        <f>AAS!B1810</f>
        <v>1809</v>
      </c>
      <c r="U1810" s="75" t="str">
        <f>AAS!C1810</f>
        <v>USA</v>
      </c>
      <c r="V1810" cm="1">
        <f t="array" ref="V1810">IF(VLOOKUP(U1810,$A$2:$F$198,COLUMN($F:$F),FALSE)=0,NA(),VLOOKUP(U1810,$A$2:$F$198,COLUMN($F:$F),FALSE))</f>
        <v>63809.64</v>
      </c>
    </row>
    <row r="1811" spans="12:22">
      <c r="L1811">
        <f>NAMS!B1811</f>
        <v>1913</v>
      </c>
      <c r="M1811" t="str">
        <f>NAMS!K1811</f>
        <v>USA</v>
      </c>
      <c r="N1811" cm="1">
        <f t="array" ref="N1811">IF(VLOOKUP(M1811,$A$2:$F$198,COLUMN($F:$F),FALSE)=0,NA(),VLOOKUP(M1811,$A$2:$F$198,COLUMN($F:$F),FALSE))</f>
        <v>63809.64</v>
      </c>
      <c r="T1811" s="75">
        <f>AAS!B1811</f>
        <v>1810</v>
      </c>
      <c r="U1811" s="75" t="str">
        <f>AAS!C1811</f>
        <v>South Korea</v>
      </c>
      <c r="V1811" cm="1">
        <f t="array" ref="V1811">IF(VLOOKUP(U1811,$A$2:$F$198,COLUMN($F:$F),FALSE)=0,NA(),VLOOKUP(U1811,$A$2:$F$198,COLUMN($F:$F),FALSE))</f>
        <v>32154.02</v>
      </c>
    </row>
    <row r="1812" spans="12:22">
      <c r="L1812">
        <f>NAMS!B1812</f>
        <v>1914</v>
      </c>
      <c r="M1812" t="str">
        <f>NAMS!K1812</f>
        <v>USA</v>
      </c>
      <c r="N1812" cm="1">
        <f t="array" ref="N1812">IF(VLOOKUP(M1812,$A$2:$F$198,COLUMN($F:$F),FALSE)=0,NA(),VLOOKUP(M1812,$A$2:$F$198,COLUMN($F:$F),FALSE))</f>
        <v>63809.64</v>
      </c>
      <c r="T1812" s="75">
        <f>AAS!B1812</f>
        <v>1811</v>
      </c>
      <c r="U1812" s="75" t="str">
        <f>AAS!C1812</f>
        <v>USA</v>
      </c>
      <c r="V1812" cm="1">
        <f t="array" ref="V1812">IF(VLOOKUP(U1812,$A$2:$F$198,COLUMN($F:$F),FALSE)=0,NA(),VLOOKUP(U1812,$A$2:$F$198,COLUMN($F:$F),FALSE))</f>
        <v>63809.64</v>
      </c>
    </row>
    <row r="1813" spans="12:22">
      <c r="L1813">
        <f>NAMS!B1813</f>
        <v>1915</v>
      </c>
      <c r="M1813" t="str">
        <f>NAMS!K1813</f>
        <v>China</v>
      </c>
      <c r="N1813" cm="1">
        <f t="array" ref="N1813">IF(VLOOKUP(M1813,$A$2:$F$198,COLUMN($F:$F),FALSE)=0,NA(),VLOOKUP(M1813,$A$2:$F$198,COLUMN($F:$F),FALSE))</f>
        <v>10121.299999999999</v>
      </c>
      <c r="T1813" s="75">
        <f>AAS!B1813</f>
        <v>1812</v>
      </c>
      <c r="U1813" s="75" t="str">
        <f>AAS!C1813</f>
        <v>USA</v>
      </c>
      <c r="V1813" cm="1">
        <f t="array" ref="V1813">IF(VLOOKUP(U1813,$A$2:$F$198,COLUMN($F:$F),FALSE)=0,NA(),VLOOKUP(U1813,$A$2:$F$198,COLUMN($F:$F),FALSE))</f>
        <v>63809.64</v>
      </c>
    </row>
    <row r="1814" spans="12:22">
      <c r="L1814">
        <f>NAMS!B1814</f>
        <v>1916</v>
      </c>
      <c r="M1814" t="str">
        <f>NAMS!K1814</f>
        <v>China</v>
      </c>
      <c r="N1814" cm="1">
        <f t="array" ref="N1814">IF(VLOOKUP(M1814,$A$2:$F$198,COLUMN($F:$F),FALSE)=0,NA(),VLOOKUP(M1814,$A$2:$F$198,COLUMN($F:$F),FALSE))</f>
        <v>10121.299999999999</v>
      </c>
      <c r="T1814" s="75">
        <f>AAS!B1814</f>
        <v>1813</v>
      </c>
      <c r="U1814" s="75" t="str">
        <f>AAS!C1814</f>
        <v>USA</v>
      </c>
      <c r="V1814" cm="1">
        <f t="array" ref="V1814">IF(VLOOKUP(U1814,$A$2:$F$198,COLUMN($F:$F),FALSE)=0,NA(),VLOOKUP(U1814,$A$2:$F$198,COLUMN($F:$F),FALSE))</f>
        <v>63809.64</v>
      </c>
    </row>
    <row r="1815" spans="12:22">
      <c r="L1815">
        <f>NAMS!B1815</f>
        <v>1917</v>
      </c>
      <c r="M1815" t="str">
        <f>NAMS!K1815</f>
        <v>USA</v>
      </c>
      <c r="N1815" cm="1">
        <f t="array" ref="N1815">IF(VLOOKUP(M1815,$A$2:$F$198,COLUMN($F:$F),FALSE)=0,NA(),VLOOKUP(M1815,$A$2:$F$198,COLUMN($F:$F),FALSE))</f>
        <v>63809.64</v>
      </c>
      <c r="T1815" s="75">
        <f>AAS!B1815</f>
        <v>1814</v>
      </c>
      <c r="U1815" s="75" t="str">
        <f>AAS!C1815</f>
        <v>USA</v>
      </c>
      <c r="V1815" cm="1">
        <f t="array" ref="V1815">IF(VLOOKUP(U1815,$A$2:$F$198,COLUMN($F:$F),FALSE)=0,NA(),VLOOKUP(U1815,$A$2:$F$198,COLUMN($F:$F),FALSE))</f>
        <v>63809.64</v>
      </c>
    </row>
    <row r="1816" spans="12:22">
      <c r="L1816">
        <f>NAMS!B1816</f>
        <v>1918</v>
      </c>
      <c r="M1816" t="str">
        <f>NAMS!K1816</f>
        <v>United Kingdom</v>
      </c>
      <c r="N1816" cm="1">
        <f t="array" ref="N1816">IF(VLOOKUP(M1816,$A$2:$F$198,COLUMN($F:$F),FALSE)=0,NA(),VLOOKUP(M1816,$A$2:$F$198,COLUMN($F:$F),FALSE))</f>
        <v>40800.480000000003</v>
      </c>
      <c r="T1816" s="75">
        <f>AAS!B1816</f>
        <v>1815</v>
      </c>
      <c r="U1816" s="75" t="str">
        <f>AAS!C1816</f>
        <v>Belgium</v>
      </c>
      <c r="V1816" cm="1">
        <f t="array" ref="V1816">IF(VLOOKUP(U1816,$A$2:$F$198,COLUMN($F:$F),FALSE)=0,NA(),VLOOKUP(U1816,$A$2:$F$198,COLUMN($F:$F),FALSE))</f>
        <v>47811.55</v>
      </c>
    </row>
    <row r="1817" spans="12:22">
      <c r="L1817">
        <f>NAMS!B1817</f>
        <v>1919</v>
      </c>
      <c r="M1817" t="str">
        <f>NAMS!K1817</f>
        <v>USA</v>
      </c>
      <c r="N1817" cm="1">
        <f t="array" ref="N1817">IF(VLOOKUP(M1817,$A$2:$F$198,COLUMN($F:$F),FALSE)=0,NA(),VLOOKUP(M1817,$A$2:$F$198,COLUMN($F:$F),FALSE))</f>
        <v>63809.64</v>
      </c>
      <c r="T1817" s="75">
        <f>AAS!B1817</f>
        <v>1816</v>
      </c>
      <c r="U1817" s="75" t="str">
        <f>AAS!C1817</f>
        <v>USA</v>
      </c>
      <c r="V1817" cm="1">
        <f t="array" ref="V1817">IF(VLOOKUP(U1817,$A$2:$F$198,COLUMN($F:$F),FALSE)=0,NA(),VLOOKUP(U1817,$A$2:$F$198,COLUMN($F:$F),FALSE))</f>
        <v>63809.64</v>
      </c>
    </row>
    <row r="1818" spans="12:22">
      <c r="L1818">
        <f>NAMS!B1818</f>
        <v>1920</v>
      </c>
      <c r="M1818" t="str">
        <f>NAMS!K1818</f>
        <v>Austria</v>
      </c>
      <c r="N1818" cm="1">
        <f t="array" ref="N1818">IF(VLOOKUP(M1818,$A$2:$F$198,COLUMN($F:$F),FALSE)=0,NA(),VLOOKUP(M1818,$A$2:$F$198,COLUMN($F:$F),FALSE))</f>
        <v>51375.45</v>
      </c>
      <c r="T1818" s="75">
        <f>AAS!B1818</f>
        <v>1817</v>
      </c>
      <c r="U1818" s="75" t="str">
        <f>AAS!C1818</f>
        <v>USA</v>
      </c>
      <c r="V1818" cm="1">
        <f t="array" ref="V1818">IF(VLOOKUP(U1818,$A$2:$F$198,COLUMN($F:$F),FALSE)=0,NA(),VLOOKUP(U1818,$A$2:$F$198,COLUMN($F:$F),FALSE))</f>
        <v>63809.64</v>
      </c>
    </row>
    <row r="1819" spans="12:22">
      <c r="L1819">
        <f>NAMS!B1819</f>
        <v>1921</v>
      </c>
      <c r="M1819" t="str">
        <f>NAMS!K1819</f>
        <v>USA</v>
      </c>
      <c r="N1819" cm="1">
        <f t="array" ref="N1819">IF(VLOOKUP(M1819,$A$2:$F$198,COLUMN($F:$F),FALSE)=0,NA(),VLOOKUP(M1819,$A$2:$F$198,COLUMN($F:$F),FALSE))</f>
        <v>63809.64</v>
      </c>
      <c r="T1819" s="75">
        <f>AAS!B1819</f>
        <v>1818</v>
      </c>
      <c r="U1819" s="75" t="str">
        <f>AAS!C1819</f>
        <v>USA</v>
      </c>
      <c r="V1819" cm="1">
        <f t="array" ref="V1819">IF(VLOOKUP(U1819,$A$2:$F$198,COLUMN($F:$F),FALSE)=0,NA(),VLOOKUP(U1819,$A$2:$F$198,COLUMN($F:$F),FALSE))</f>
        <v>63809.64</v>
      </c>
    </row>
    <row r="1820" spans="12:22">
      <c r="L1820">
        <f>NAMS!B1820</f>
        <v>1922</v>
      </c>
      <c r="M1820" t="str">
        <f>NAMS!K1820</f>
        <v>USA</v>
      </c>
      <c r="N1820" cm="1">
        <f t="array" ref="N1820">IF(VLOOKUP(M1820,$A$2:$F$198,COLUMN($F:$F),FALSE)=0,NA(),VLOOKUP(M1820,$A$2:$F$198,COLUMN($F:$F),FALSE))</f>
        <v>63809.64</v>
      </c>
      <c r="T1820" s="75">
        <f>AAS!B1820</f>
        <v>1819</v>
      </c>
      <c r="U1820" s="75" t="str">
        <f>AAS!C1820</f>
        <v>USA</v>
      </c>
      <c r="V1820" cm="1">
        <f t="array" ref="V1820">IF(VLOOKUP(U1820,$A$2:$F$198,COLUMN($F:$F),FALSE)=0,NA(),VLOOKUP(U1820,$A$2:$F$198,COLUMN($F:$F),FALSE))</f>
        <v>63809.64</v>
      </c>
    </row>
    <row r="1821" spans="12:22">
      <c r="L1821">
        <f>NAMS!B1821</f>
        <v>1923</v>
      </c>
      <c r="M1821" t="str">
        <f>NAMS!K1821</f>
        <v>USA</v>
      </c>
      <c r="N1821" cm="1">
        <f t="array" ref="N1821">IF(VLOOKUP(M1821,$A$2:$F$198,COLUMN($F:$F),FALSE)=0,NA(),VLOOKUP(M1821,$A$2:$F$198,COLUMN($F:$F),FALSE))</f>
        <v>63809.64</v>
      </c>
      <c r="T1821" s="75">
        <f>AAS!B1821</f>
        <v>1820</v>
      </c>
      <c r="U1821" s="75" t="str">
        <f>AAS!C1821</f>
        <v>USA</v>
      </c>
      <c r="V1821" cm="1">
        <f t="array" ref="V1821">IF(VLOOKUP(U1821,$A$2:$F$198,COLUMN($F:$F),FALSE)=0,NA(),VLOOKUP(U1821,$A$2:$F$198,COLUMN($F:$F),FALSE))</f>
        <v>63809.64</v>
      </c>
    </row>
    <row r="1822" spans="12:22">
      <c r="L1822">
        <f>NAMS!B1822</f>
        <v>1924</v>
      </c>
      <c r="M1822" t="str">
        <f>NAMS!K1822</f>
        <v>USA</v>
      </c>
      <c r="N1822" cm="1">
        <f t="array" ref="N1822">IF(VLOOKUP(M1822,$A$2:$F$198,COLUMN($F:$F),FALSE)=0,NA(),VLOOKUP(M1822,$A$2:$F$198,COLUMN($F:$F),FALSE))</f>
        <v>63809.64</v>
      </c>
      <c r="T1822" s="75">
        <f>AAS!B1822</f>
        <v>1821</v>
      </c>
      <c r="U1822" s="75" t="str">
        <f>AAS!C1822</f>
        <v>USA</v>
      </c>
      <c r="V1822" cm="1">
        <f t="array" ref="V1822">IF(VLOOKUP(U1822,$A$2:$F$198,COLUMN($F:$F),FALSE)=0,NA(),VLOOKUP(U1822,$A$2:$F$198,COLUMN($F:$F),FALSE))</f>
        <v>63809.64</v>
      </c>
    </row>
    <row r="1823" spans="12:22">
      <c r="L1823">
        <f>NAMS!B1823</f>
        <v>1925</v>
      </c>
      <c r="M1823" t="str">
        <f>NAMS!K1823</f>
        <v>USA</v>
      </c>
      <c r="N1823" cm="1">
        <f t="array" ref="N1823">IF(VLOOKUP(M1823,$A$2:$F$198,COLUMN($F:$F),FALSE)=0,NA(),VLOOKUP(M1823,$A$2:$F$198,COLUMN($F:$F),FALSE))</f>
        <v>63809.64</v>
      </c>
      <c r="T1823" s="75">
        <f>AAS!B1823</f>
        <v>1822</v>
      </c>
      <c r="U1823" s="75" t="str">
        <f>AAS!C1823</f>
        <v>USA</v>
      </c>
      <c r="V1823" cm="1">
        <f t="array" ref="V1823">IF(VLOOKUP(U1823,$A$2:$F$198,COLUMN($F:$F),FALSE)=0,NA(),VLOOKUP(U1823,$A$2:$F$198,COLUMN($F:$F),FALSE))</f>
        <v>63809.64</v>
      </c>
    </row>
    <row r="1824" spans="12:22">
      <c r="L1824">
        <f>NAMS!B1824</f>
        <v>1926</v>
      </c>
      <c r="M1824" t="str">
        <f>NAMS!K1824</f>
        <v>United Kingdom</v>
      </c>
      <c r="N1824" cm="1">
        <f t="array" ref="N1824">IF(VLOOKUP(M1824,$A$2:$F$198,COLUMN($F:$F),FALSE)=0,NA(),VLOOKUP(M1824,$A$2:$F$198,COLUMN($F:$F),FALSE))</f>
        <v>40800.480000000003</v>
      </c>
      <c r="T1824" s="75">
        <f>AAS!B1824</f>
        <v>1823</v>
      </c>
      <c r="U1824" s="75" t="str">
        <f>AAS!C1824</f>
        <v>USA</v>
      </c>
      <c r="V1824" cm="1">
        <f t="array" ref="V1824">IF(VLOOKUP(U1824,$A$2:$F$198,COLUMN($F:$F),FALSE)=0,NA(),VLOOKUP(U1824,$A$2:$F$198,COLUMN($F:$F),FALSE))</f>
        <v>63809.64</v>
      </c>
    </row>
    <row r="1825" spans="12:22">
      <c r="L1825">
        <f>NAMS!B1825</f>
        <v>1927</v>
      </c>
      <c r="M1825" t="str">
        <f>NAMS!K1825</f>
        <v>USA</v>
      </c>
      <c r="N1825" cm="1">
        <f t="array" ref="N1825">IF(VLOOKUP(M1825,$A$2:$F$198,COLUMN($F:$F),FALSE)=0,NA(),VLOOKUP(M1825,$A$2:$F$198,COLUMN($F:$F),FALSE))</f>
        <v>63809.64</v>
      </c>
      <c r="T1825" s="75">
        <f>AAS!B1825</f>
        <v>1824</v>
      </c>
      <c r="U1825" s="75" t="str">
        <f>AAS!C1825</f>
        <v>USA</v>
      </c>
      <c r="V1825" cm="1">
        <f t="array" ref="V1825">IF(VLOOKUP(U1825,$A$2:$F$198,COLUMN($F:$F),FALSE)=0,NA(),VLOOKUP(U1825,$A$2:$F$198,COLUMN($F:$F),FALSE))</f>
        <v>63809.64</v>
      </c>
    </row>
    <row r="1826" spans="12:22">
      <c r="L1826">
        <f>NAMS!B1826</f>
        <v>1928</v>
      </c>
      <c r="M1826" t="str">
        <f>NAMS!K1826</f>
        <v>USA</v>
      </c>
      <c r="N1826" cm="1">
        <f t="array" ref="N1826">IF(VLOOKUP(M1826,$A$2:$F$198,COLUMN($F:$F),FALSE)=0,NA(),VLOOKUP(M1826,$A$2:$F$198,COLUMN($F:$F),FALSE))</f>
        <v>63809.64</v>
      </c>
      <c r="T1826" s="75">
        <f>AAS!B1826</f>
        <v>1825</v>
      </c>
      <c r="U1826" s="75" t="str">
        <f>AAS!C1826</f>
        <v>USA</v>
      </c>
      <c r="V1826" cm="1">
        <f t="array" ref="V1826">IF(VLOOKUP(U1826,$A$2:$F$198,COLUMN($F:$F),FALSE)=0,NA(),VLOOKUP(U1826,$A$2:$F$198,COLUMN($F:$F),FALSE))</f>
        <v>63809.64</v>
      </c>
    </row>
    <row r="1827" spans="12:22">
      <c r="L1827">
        <f>NAMS!B1827</f>
        <v>1929</v>
      </c>
      <c r="M1827" t="str">
        <f>NAMS!K1827</f>
        <v>USA</v>
      </c>
      <c r="N1827" cm="1">
        <f t="array" ref="N1827">IF(VLOOKUP(M1827,$A$2:$F$198,COLUMN($F:$F),FALSE)=0,NA(),VLOOKUP(M1827,$A$2:$F$198,COLUMN($F:$F),FALSE))</f>
        <v>63809.64</v>
      </c>
      <c r="T1827" s="75">
        <f>AAS!B1827</f>
        <v>1826</v>
      </c>
      <c r="U1827" s="75" t="str">
        <f>AAS!C1827</f>
        <v>USA</v>
      </c>
      <c r="V1827" cm="1">
        <f t="array" ref="V1827">IF(VLOOKUP(U1827,$A$2:$F$198,COLUMN($F:$F),FALSE)=0,NA(),VLOOKUP(U1827,$A$2:$F$198,COLUMN($F:$F),FALSE))</f>
        <v>63809.64</v>
      </c>
    </row>
    <row r="1828" spans="12:22">
      <c r="L1828">
        <f>NAMS!B1828</f>
        <v>1930</v>
      </c>
      <c r="M1828" t="str">
        <f>NAMS!K1828</f>
        <v>USA</v>
      </c>
      <c r="N1828" cm="1">
        <f t="array" ref="N1828">IF(VLOOKUP(M1828,$A$2:$F$198,COLUMN($F:$F),FALSE)=0,NA(),VLOOKUP(M1828,$A$2:$F$198,COLUMN($F:$F),FALSE))</f>
        <v>63809.64</v>
      </c>
      <c r="T1828" s="75">
        <f>AAS!B1828</f>
        <v>1827</v>
      </c>
      <c r="U1828" s="75" t="str">
        <f>AAS!C1828</f>
        <v>Unknown</v>
      </c>
      <c r="V1828" t="e" cm="1">
        <f t="array" ref="V1828">IF(VLOOKUP(U1828,$A$2:$F$198,COLUMN($F:$F),FALSE)=0,NA(),VLOOKUP(U1828,$A$2:$F$198,COLUMN($F:$F),FALSE))</f>
        <v>#N/A</v>
      </c>
    </row>
    <row r="1829" spans="12:22">
      <c r="L1829">
        <f>NAMS!B1829</f>
        <v>1931</v>
      </c>
      <c r="M1829" t="str">
        <f>NAMS!K1829</f>
        <v>USA</v>
      </c>
      <c r="N1829" cm="1">
        <f t="array" ref="N1829">IF(VLOOKUP(M1829,$A$2:$F$198,COLUMN($F:$F),FALSE)=0,NA(),VLOOKUP(M1829,$A$2:$F$198,COLUMN($F:$F),FALSE))</f>
        <v>63809.64</v>
      </c>
      <c r="T1829" s="75">
        <f>AAS!B1829</f>
        <v>1828</v>
      </c>
      <c r="U1829" s="75" t="str">
        <f>AAS!C1829</f>
        <v>USA</v>
      </c>
      <c r="V1829" cm="1">
        <f t="array" ref="V1829">IF(VLOOKUP(U1829,$A$2:$F$198,COLUMN($F:$F),FALSE)=0,NA(),VLOOKUP(U1829,$A$2:$F$198,COLUMN($F:$F),FALSE))</f>
        <v>63809.64</v>
      </c>
    </row>
    <row r="1830" spans="12:22">
      <c r="L1830">
        <f>NAMS!B1830</f>
        <v>1932</v>
      </c>
      <c r="M1830" t="str">
        <f>NAMS!K1830</f>
        <v>USA</v>
      </c>
      <c r="N1830" cm="1">
        <f t="array" ref="N1830">IF(VLOOKUP(M1830,$A$2:$F$198,COLUMN($F:$F),FALSE)=0,NA(),VLOOKUP(M1830,$A$2:$F$198,COLUMN($F:$F),FALSE))</f>
        <v>63809.64</v>
      </c>
      <c r="T1830" s="75">
        <f>AAS!B1830</f>
        <v>1829</v>
      </c>
      <c r="U1830" s="75" t="str">
        <f>AAS!C1830</f>
        <v>Unknown</v>
      </c>
      <c r="V1830" t="e" cm="1">
        <f t="array" ref="V1830">IF(VLOOKUP(U1830,$A$2:$F$198,COLUMN($F:$F),FALSE)=0,NA(),VLOOKUP(U1830,$A$2:$F$198,COLUMN($F:$F),FALSE))</f>
        <v>#N/A</v>
      </c>
    </row>
    <row r="1831" spans="12:22">
      <c r="L1831">
        <f>NAMS!B1831</f>
        <v>1933</v>
      </c>
      <c r="M1831" t="str">
        <f>NAMS!K1831</f>
        <v>USA</v>
      </c>
      <c r="N1831" cm="1">
        <f t="array" ref="N1831">IF(VLOOKUP(M1831,$A$2:$F$198,COLUMN($F:$F),FALSE)=0,NA(),VLOOKUP(M1831,$A$2:$F$198,COLUMN($F:$F),FALSE))</f>
        <v>63809.64</v>
      </c>
      <c r="T1831" s="75">
        <f>AAS!B1831</f>
        <v>1830</v>
      </c>
      <c r="U1831" s="75" t="str">
        <f>AAS!C1831</f>
        <v>USA</v>
      </c>
      <c r="V1831" cm="1">
        <f t="array" ref="V1831">IF(VLOOKUP(U1831,$A$2:$F$198,COLUMN($F:$F),FALSE)=0,NA(),VLOOKUP(U1831,$A$2:$F$198,COLUMN($F:$F),FALSE))</f>
        <v>63809.64</v>
      </c>
    </row>
    <row r="1832" spans="12:22">
      <c r="L1832">
        <f>NAMS!B1832</f>
        <v>1934</v>
      </c>
      <c r="M1832" t="str">
        <f>NAMS!K1832</f>
        <v>USA</v>
      </c>
      <c r="N1832" cm="1">
        <f t="array" ref="N1832">IF(VLOOKUP(M1832,$A$2:$F$198,COLUMN($F:$F),FALSE)=0,NA(),VLOOKUP(M1832,$A$2:$F$198,COLUMN($F:$F),FALSE))</f>
        <v>63809.64</v>
      </c>
      <c r="T1832" s="75">
        <f>AAS!B1832</f>
        <v>1831</v>
      </c>
      <c r="U1832" s="75" t="str">
        <f>AAS!C1832</f>
        <v>USA</v>
      </c>
      <c r="V1832" cm="1">
        <f t="array" ref="V1832">IF(VLOOKUP(U1832,$A$2:$F$198,COLUMN($F:$F),FALSE)=0,NA(),VLOOKUP(U1832,$A$2:$F$198,COLUMN($F:$F),FALSE))</f>
        <v>63809.64</v>
      </c>
    </row>
    <row r="1833" spans="12:22">
      <c r="L1833">
        <f>NAMS!B1833</f>
        <v>1935</v>
      </c>
      <c r="M1833" t="str">
        <f>NAMS!K1833</f>
        <v>USA</v>
      </c>
      <c r="N1833" cm="1">
        <f t="array" ref="N1833">IF(VLOOKUP(M1833,$A$2:$F$198,COLUMN($F:$F),FALSE)=0,NA(),VLOOKUP(M1833,$A$2:$F$198,COLUMN($F:$F),FALSE))</f>
        <v>63809.64</v>
      </c>
      <c r="T1833" s="75">
        <f>AAS!B1833</f>
        <v>1832</v>
      </c>
      <c r="U1833" s="75" t="str">
        <f>AAS!C1833</f>
        <v>Unknown</v>
      </c>
      <c r="V1833" t="e" cm="1">
        <f t="array" ref="V1833">IF(VLOOKUP(U1833,$A$2:$F$198,COLUMN($F:$F),FALSE)=0,NA(),VLOOKUP(U1833,$A$2:$F$198,COLUMN($F:$F),FALSE))</f>
        <v>#N/A</v>
      </c>
    </row>
    <row r="1834" spans="12:22">
      <c r="L1834">
        <f>NAMS!B1834</f>
        <v>1936</v>
      </c>
      <c r="M1834" t="str">
        <f>NAMS!K1834</f>
        <v>USA</v>
      </c>
      <c r="N1834" cm="1">
        <f t="array" ref="N1834">IF(VLOOKUP(M1834,$A$2:$F$198,COLUMN($F:$F),FALSE)=0,NA(),VLOOKUP(M1834,$A$2:$F$198,COLUMN($F:$F),FALSE))</f>
        <v>63809.64</v>
      </c>
      <c r="T1834" s="75">
        <f>AAS!B1834</f>
        <v>1833</v>
      </c>
      <c r="U1834" s="75" t="str">
        <f>AAS!C1834</f>
        <v>USA</v>
      </c>
      <c r="V1834" cm="1">
        <f t="array" ref="V1834">IF(VLOOKUP(U1834,$A$2:$F$198,COLUMN($F:$F),FALSE)=0,NA(),VLOOKUP(U1834,$A$2:$F$198,COLUMN($F:$F),FALSE))</f>
        <v>63809.64</v>
      </c>
    </row>
    <row r="1835" spans="12:22">
      <c r="L1835">
        <f>NAMS!B1835</f>
        <v>1937</v>
      </c>
      <c r="M1835" t="str">
        <f>NAMS!K1835</f>
        <v>USA</v>
      </c>
      <c r="N1835" cm="1">
        <f t="array" ref="N1835">IF(VLOOKUP(M1835,$A$2:$F$198,COLUMN($F:$F),FALSE)=0,NA(),VLOOKUP(M1835,$A$2:$F$198,COLUMN($F:$F),FALSE))</f>
        <v>63809.64</v>
      </c>
      <c r="T1835" s="75">
        <f>AAS!B1835</f>
        <v>1834</v>
      </c>
      <c r="U1835" s="75" t="str">
        <f>AAS!C1835</f>
        <v>USA</v>
      </c>
      <c r="V1835" cm="1">
        <f t="array" ref="V1835">IF(VLOOKUP(U1835,$A$2:$F$198,COLUMN($F:$F),FALSE)=0,NA(),VLOOKUP(U1835,$A$2:$F$198,COLUMN($F:$F),FALSE))</f>
        <v>63809.64</v>
      </c>
    </row>
    <row r="1836" spans="12:22">
      <c r="L1836">
        <f>NAMS!B1836</f>
        <v>1938</v>
      </c>
      <c r="M1836" t="str">
        <f>NAMS!K1836</f>
        <v>Japan</v>
      </c>
      <c r="N1836" cm="1">
        <f t="array" ref="N1836">IF(VLOOKUP(M1836,$A$2:$F$198,COLUMN($F:$F),FALSE)=0,NA(),VLOOKUP(M1836,$A$2:$F$198,COLUMN($F:$F),FALSE))</f>
        <v>41314.410000000003</v>
      </c>
      <c r="T1836" s="75">
        <f>AAS!B1836</f>
        <v>1835</v>
      </c>
      <c r="U1836" s="75" t="str">
        <f>AAS!C1836</f>
        <v>USA</v>
      </c>
      <c r="V1836" cm="1">
        <f t="array" ref="V1836">IF(VLOOKUP(U1836,$A$2:$F$198,COLUMN($F:$F),FALSE)=0,NA(),VLOOKUP(U1836,$A$2:$F$198,COLUMN($F:$F),FALSE))</f>
        <v>63809.64</v>
      </c>
    </row>
    <row r="1837" spans="12:22">
      <c r="L1837">
        <f>NAMS!B1837</f>
        <v>1939</v>
      </c>
      <c r="M1837" t="str">
        <f>NAMS!K1837</f>
        <v>USA</v>
      </c>
      <c r="N1837" cm="1">
        <f t="array" ref="N1837">IF(VLOOKUP(M1837,$A$2:$F$198,COLUMN($F:$F),FALSE)=0,NA(),VLOOKUP(M1837,$A$2:$F$198,COLUMN($F:$F),FALSE))</f>
        <v>63809.64</v>
      </c>
      <c r="T1837" s="75">
        <f>AAS!B1837</f>
        <v>1836</v>
      </c>
      <c r="U1837" s="75" t="str">
        <f>AAS!C1837</f>
        <v>USA</v>
      </c>
      <c r="V1837" cm="1">
        <f t="array" ref="V1837">IF(VLOOKUP(U1837,$A$2:$F$198,COLUMN($F:$F),FALSE)=0,NA(),VLOOKUP(U1837,$A$2:$F$198,COLUMN($F:$F),FALSE))</f>
        <v>63809.64</v>
      </c>
    </row>
    <row r="1838" spans="12:22">
      <c r="L1838">
        <f>NAMS!B1838</f>
        <v>1940</v>
      </c>
      <c r="M1838" t="str">
        <f>NAMS!K1838</f>
        <v>Canada</v>
      </c>
      <c r="N1838" cm="1">
        <f t="array" ref="N1838">IF(VLOOKUP(M1838,$A$2:$F$198,COLUMN($F:$F),FALSE)=0,NA(),VLOOKUP(M1838,$A$2:$F$198,COLUMN($F:$F),FALSE))</f>
        <v>49196.49</v>
      </c>
      <c r="T1838" s="75">
        <f>AAS!B1838</f>
        <v>1837</v>
      </c>
      <c r="U1838" s="75" t="str">
        <f>AAS!C1838</f>
        <v>USA</v>
      </c>
      <c r="V1838" cm="1">
        <f t="array" ref="V1838">IF(VLOOKUP(U1838,$A$2:$F$198,COLUMN($F:$F),FALSE)=0,NA(),VLOOKUP(U1838,$A$2:$F$198,COLUMN($F:$F),FALSE))</f>
        <v>63809.64</v>
      </c>
    </row>
    <row r="1839" spans="12:22">
      <c r="L1839">
        <f>NAMS!B1839</f>
        <v>1941</v>
      </c>
      <c r="M1839" t="str">
        <f>NAMS!K1839</f>
        <v>USA</v>
      </c>
      <c r="N1839" cm="1">
        <f t="array" ref="N1839">IF(VLOOKUP(M1839,$A$2:$F$198,COLUMN($F:$F),FALSE)=0,NA(),VLOOKUP(M1839,$A$2:$F$198,COLUMN($F:$F),FALSE))</f>
        <v>63809.64</v>
      </c>
      <c r="T1839" s="75">
        <f>AAS!B1839</f>
        <v>1838</v>
      </c>
      <c r="U1839" s="75" t="str">
        <f>AAS!C1839</f>
        <v>USA</v>
      </c>
      <c r="V1839" cm="1">
        <f t="array" ref="V1839">IF(VLOOKUP(U1839,$A$2:$F$198,COLUMN($F:$F),FALSE)=0,NA(),VLOOKUP(U1839,$A$2:$F$198,COLUMN($F:$F),FALSE))</f>
        <v>63809.64</v>
      </c>
    </row>
    <row r="1840" spans="12:22">
      <c r="L1840">
        <f>NAMS!B1840</f>
        <v>1942</v>
      </c>
      <c r="M1840" t="str">
        <f>NAMS!K1840</f>
        <v>USA</v>
      </c>
      <c r="N1840" cm="1">
        <f t="array" ref="N1840">IF(VLOOKUP(M1840,$A$2:$F$198,COLUMN($F:$F),FALSE)=0,NA(),VLOOKUP(M1840,$A$2:$F$198,COLUMN($F:$F),FALSE))</f>
        <v>63809.64</v>
      </c>
      <c r="T1840" s="75">
        <f>AAS!B1840</f>
        <v>1839</v>
      </c>
      <c r="U1840" s="75" t="str">
        <f>AAS!C1840</f>
        <v>USA</v>
      </c>
      <c r="V1840" cm="1">
        <f t="array" ref="V1840">IF(VLOOKUP(U1840,$A$2:$F$198,COLUMN($F:$F),FALSE)=0,NA(),VLOOKUP(U1840,$A$2:$F$198,COLUMN($F:$F),FALSE))</f>
        <v>63809.64</v>
      </c>
    </row>
    <row r="1841" spans="12:22">
      <c r="L1841">
        <f>NAMS!B1841</f>
        <v>1943</v>
      </c>
      <c r="M1841" t="str">
        <f>NAMS!K1841</f>
        <v>USA</v>
      </c>
      <c r="N1841" cm="1">
        <f t="array" ref="N1841">IF(VLOOKUP(M1841,$A$2:$F$198,COLUMN($F:$F),FALSE)=0,NA(),VLOOKUP(M1841,$A$2:$F$198,COLUMN($F:$F),FALSE))</f>
        <v>63809.64</v>
      </c>
      <c r="T1841" s="75">
        <f>AAS!B1841</f>
        <v>1840</v>
      </c>
      <c r="U1841" s="75" t="str">
        <f>AAS!C1841</f>
        <v>USA</v>
      </c>
      <c r="V1841" cm="1">
        <f t="array" ref="V1841">IF(VLOOKUP(U1841,$A$2:$F$198,COLUMN($F:$F),FALSE)=0,NA(),VLOOKUP(U1841,$A$2:$F$198,COLUMN($F:$F),FALSE))</f>
        <v>63809.64</v>
      </c>
    </row>
    <row r="1842" spans="12:22">
      <c r="L1842">
        <f>NAMS!B1842</f>
        <v>1944</v>
      </c>
      <c r="M1842" t="str">
        <f>NAMS!K1842</f>
        <v>South Korea</v>
      </c>
      <c r="N1842" cm="1">
        <f t="array" ref="N1842">IF(VLOOKUP(M1842,$A$2:$F$198,COLUMN($F:$F),FALSE)=0,NA(),VLOOKUP(M1842,$A$2:$F$198,COLUMN($F:$F),FALSE))</f>
        <v>32154.02</v>
      </c>
      <c r="T1842" s="75">
        <f>AAS!B1842</f>
        <v>1841</v>
      </c>
      <c r="U1842" s="75" t="str">
        <f>AAS!C1842</f>
        <v>USA</v>
      </c>
      <c r="V1842" cm="1">
        <f t="array" ref="V1842">IF(VLOOKUP(U1842,$A$2:$F$198,COLUMN($F:$F),FALSE)=0,NA(),VLOOKUP(U1842,$A$2:$F$198,COLUMN($F:$F),FALSE))</f>
        <v>63809.64</v>
      </c>
    </row>
    <row r="1843" spans="12:22">
      <c r="L1843">
        <f>NAMS!B1843</f>
        <v>1945</v>
      </c>
      <c r="M1843" t="str">
        <f>NAMS!K1843</f>
        <v>USA</v>
      </c>
      <c r="N1843" cm="1">
        <f t="array" ref="N1843">IF(VLOOKUP(M1843,$A$2:$F$198,COLUMN($F:$F),FALSE)=0,NA(),VLOOKUP(M1843,$A$2:$F$198,COLUMN($F:$F),FALSE))</f>
        <v>63809.64</v>
      </c>
      <c r="T1843" s="75">
        <f>AAS!B1843</f>
        <v>1842</v>
      </c>
      <c r="U1843" s="75" t="str">
        <f>AAS!C1843</f>
        <v>France</v>
      </c>
      <c r="V1843" cm="1">
        <f t="array" ref="V1843">IF(VLOOKUP(U1843,$A$2:$F$198,COLUMN($F:$F),FALSE)=0,NA(),VLOOKUP(U1843,$A$2:$F$198,COLUMN($F:$F),FALSE))</f>
        <v>43830.65</v>
      </c>
    </row>
    <row r="1844" spans="12:22">
      <c r="L1844">
        <f>NAMS!B1844</f>
        <v>1946</v>
      </c>
      <c r="M1844" t="str">
        <f>NAMS!K1844</f>
        <v>South Africa</v>
      </c>
      <c r="N1844" cm="1">
        <f t="array" ref="N1844">IF(VLOOKUP(M1844,$A$2:$F$198,COLUMN($F:$F),FALSE)=0,NA(),VLOOKUP(M1844,$A$2:$F$198,COLUMN($F:$F),FALSE))</f>
        <v>6417.94</v>
      </c>
      <c r="T1844" s="75">
        <f>AAS!B1844</f>
        <v>1843</v>
      </c>
      <c r="U1844" s="75" t="str">
        <f>AAS!C1844</f>
        <v>USA</v>
      </c>
      <c r="V1844" cm="1">
        <f t="array" ref="V1844">IF(VLOOKUP(U1844,$A$2:$F$198,COLUMN($F:$F),FALSE)=0,NA(),VLOOKUP(U1844,$A$2:$F$198,COLUMN($F:$F),FALSE))</f>
        <v>63809.64</v>
      </c>
    </row>
    <row r="1845" spans="12:22">
      <c r="L1845">
        <f>NAMS!B1845</f>
        <v>1947</v>
      </c>
      <c r="M1845" t="str">
        <f>NAMS!K1845</f>
        <v>Unknown</v>
      </c>
      <c r="N1845" t="e" cm="1">
        <f t="array" ref="N1845">IF(VLOOKUP(M1845,$A$2:$F$198,COLUMN($F:$F),FALSE)=0,NA(),VLOOKUP(M1845,$A$2:$F$198,COLUMN($F:$F),FALSE))</f>
        <v>#N/A</v>
      </c>
      <c r="T1845" s="75">
        <f>AAS!B1845</f>
        <v>1844</v>
      </c>
      <c r="U1845" s="75" t="str">
        <f>AAS!C1845</f>
        <v>USA</v>
      </c>
      <c r="V1845" cm="1">
        <f t="array" ref="V1845">IF(VLOOKUP(U1845,$A$2:$F$198,COLUMN($F:$F),FALSE)=0,NA(),VLOOKUP(U1845,$A$2:$F$198,COLUMN($F:$F),FALSE))</f>
        <v>63809.64</v>
      </c>
    </row>
    <row r="1846" spans="12:22">
      <c r="L1846">
        <f>NAMS!B1846</f>
        <v>1948</v>
      </c>
      <c r="M1846" t="str">
        <f>NAMS!K1846</f>
        <v>USA</v>
      </c>
      <c r="N1846" cm="1">
        <f t="array" ref="N1846">IF(VLOOKUP(M1846,$A$2:$F$198,COLUMN($F:$F),FALSE)=0,NA(),VLOOKUP(M1846,$A$2:$F$198,COLUMN($F:$F),FALSE))</f>
        <v>63809.64</v>
      </c>
      <c r="T1846" s="75">
        <f>AAS!B1846</f>
        <v>1845</v>
      </c>
      <c r="U1846" s="75" t="str">
        <f>AAS!C1846</f>
        <v>USA</v>
      </c>
      <c r="V1846" cm="1">
        <f t="array" ref="V1846">IF(VLOOKUP(U1846,$A$2:$F$198,COLUMN($F:$F),FALSE)=0,NA(),VLOOKUP(U1846,$A$2:$F$198,COLUMN($F:$F),FALSE))</f>
        <v>63809.64</v>
      </c>
    </row>
    <row r="1847" spans="12:22">
      <c r="L1847">
        <f>NAMS!B1847</f>
        <v>1949</v>
      </c>
      <c r="M1847" t="str">
        <f>NAMS!K1847</f>
        <v>USA</v>
      </c>
      <c r="N1847" cm="1">
        <f t="array" ref="N1847">IF(VLOOKUP(M1847,$A$2:$F$198,COLUMN($F:$F),FALSE)=0,NA(),VLOOKUP(M1847,$A$2:$F$198,COLUMN($F:$F),FALSE))</f>
        <v>63809.64</v>
      </c>
      <c r="T1847" s="75">
        <f>AAS!B1847</f>
        <v>1846</v>
      </c>
      <c r="U1847" s="75" t="str">
        <f>AAS!C1847</f>
        <v>United Kingdom</v>
      </c>
      <c r="V1847" cm="1">
        <f t="array" ref="V1847">IF(VLOOKUP(U1847,$A$2:$F$198,COLUMN($F:$F),FALSE)=0,NA(),VLOOKUP(U1847,$A$2:$F$198,COLUMN($F:$F),FALSE))</f>
        <v>40800.480000000003</v>
      </c>
    </row>
    <row r="1848" spans="12:22">
      <c r="L1848">
        <f>NAMS!B1848</f>
        <v>1950</v>
      </c>
      <c r="M1848" t="str">
        <f>NAMS!K1848</f>
        <v>Canada</v>
      </c>
      <c r="N1848" cm="1">
        <f t="array" ref="N1848">IF(VLOOKUP(M1848,$A$2:$F$198,COLUMN($F:$F),FALSE)=0,NA(),VLOOKUP(M1848,$A$2:$F$198,COLUMN($F:$F),FALSE))</f>
        <v>49196.49</v>
      </c>
      <c r="T1848" s="75">
        <f>AAS!B1848</f>
        <v>1847</v>
      </c>
      <c r="U1848" s="75" t="str">
        <f>AAS!C1848</f>
        <v>Japan</v>
      </c>
      <c r="V1848" cm="1">
        <f t="array" ref="V1848">IF(VLOOKUP(U1848,$A$2:$F$198,COLUMN($F:$F),FALSE)=0,NA(),VLOOKUP(U1848,$A$2:$F$198,COLUMN($F:$F),FALSE))</f>
        <v>41314.410000000003</v>
      </c>
    </row>
    <row r="1849" spans="12:22">
      <c r="L1849">
        <f>NAMS!B1849</f>
        <v>1951</v>
      </c>
      <c r="M1849" t="str">
        <f>NAMS!K1849</f>
        <v>USA</v>
      </c>
      <c r="N1849" cm="1">
        <f t="array" ref="N1849">IF(VLOOKUP(M1849,$A$2:$F$198,COLUMN($F:$F),FALSE)=0,NA(),VLOOKUP(M1849,$A$2:$F$198,COLUMN($F:$F),FALSE))</f>
        <v>63809.64</v>
      </c>
      <c r="T1849" s="75">
        <f>AAS!B1849</f>
        <v>1848</v>
      </c>
      <c r="U1849" s="75" t="str">
        <f>AAS!C1849</f>
        <v>USA</v>
      </c>
      <c r="V1849" cm="1">
        <f t="array" ref="V1849">IF(VLOOKUP(U1849,$A$2:$F$198,COLUMN($F:$F),FALSE)=0,NA(),VLOOKUP(U1849,$A$2:$F$198,COLUMN($F:$F),FALSE))</f>
        <v>63809.64</v>
      </c>
    </row>
    <row r="1850" spans="12:22">
      <c r="L1850">
        <f>NAMS!B1850</f>
        <v>1952</v>
      </c>
      <c r="M1850" t="str">
        <f>NAMS!K1850</f>
        <v>Saudi Arabia</v>
      </c>
      <c r="N1850" cm="1">
        <f t="array" ref="N1850">IF(VLOOKUP(M1850,$A$2:$F$198,COLUMN($F:$F),FALSE)=0,NA(),VLOOKUP(M1850,$A$2:$F$198,COLUMN($F:$F),FALSE))</f>
        <v>21764.39</v>
      </c>
      <c r="T1850" s="75">
        <f>AAS!B1850</f>
        <v>1849</v>
      </c>
      <c r="U1850" s="75" t="str">
        <f>AAS!C1850</f>
        <v>USA</v>
      </c>
      <c r="V1850" cm="1">
        <f t="array" ref="V1850">IF(VLOOKUP(U1850,$A$2:$F$198,COLUMN($F:$F),FALSE)=0,NA(),VLOOKUP(U1850,$A$2:$F$198,COLUMN($F:$F),FALSE))</f>
        <v>63809.64</v>
      </c>
    </row>
    <row r="1851" spans="12:22">
      <c r="L1851">
        <f>NAMS!B1851</f>
        <v>1953</v>
      </c>
      <c r="M1851" t="str">
        <f>NAMS!K1851</f>
        <v>Japan</v>
      </c>
      <c r="N1851" cm="1">
        <f t="array" ref="N1851">IF(VLOOKUP(M1851,$A$2:$F$198,COLUMN($F:$F),FALSE)=0,NA(),VLOOKUP(M1851,$A$2:$F$198,COLUMN($F:$F),FALSE))</f>
        <v>41314.410000000003</v>
      </c>
      <c r="T1851" s="75">
        <f>AAS!B1851</f>
        <v>1850</v>
      </c>
      <c r="U1851" s="75" t="str">
        <f>AAS!C1851</f>
        <v>USA</v>
      </c>
      <c r="V1851" cm="1">
        <f t="array" ref="V1851">IF(VLOOKUP(U1851,$A$2:$F$198,COLUMN($F:$F),FALSE)=0,NA(),VLOOKUP(U1851,$A$2:$F$198,COLUMN($F:$F),FALSE))</f>
        <v>63809.64</v>
      </c>
    </row>
    <row r="1852" spans="12:22">
      <c r="L1852">
        <f>NAMS!B1852</f>
        <v>1954</v>
      </c>
      <c r="M1852" t="str">
        <f>NAMS!K1852</f>
        <v>Saudi Arabia</v>
      </c>
      <c r="N1852" cm="1">
        <f t="array" ref="N1852">IF(VLOOKUP(M1852,$A$2:$F$198,COLUMN($F:$F),FALSE)=0,NA(),VLOOKUP(M1852,$A$2:$F$198,COLUMN($F:$F),FALSE))</f>
        <v>21764.39</v>
      </c>
      <c r="T1852" s="75">
        <f>AAS!B1852</f>
        <v>1851</v>
      </c>
      <c r="U1852" s="75" t="str">
        <f>AAS!C1852</f>
        <v>USA</v>
      </c>
      <c r="V1852" cm="1">
        <f t="array" ref="V1852">IF(VLOOKUP(U1852,$A$2:$F$198,COLUMN($F:$F),FALSE)=0,NA(),VLOOKUP(U1852,$A$2:$F$198,COLUMN($F:$F),FALSE))</f>
        <v>63809.64</v>
      </c>
    </row>
    <row r="1853" spans="12:22">
      <c r="L1853">
        <f>NAMS!B1853</f>
        <v>1955</v>
      </c>
      <c r="M1853" t="str">
        <f>NAMS!K1853</f>
        <v>USA</v>
      </c>
      <c r="N1853" cm="1">
        <f t="array" ref="N1853">IF(VLOOKUP(M1853,$A$2:$F$198,COLUMN($F:$F),FALSE)=0,NA(),VLOOKUP(M1853,$A$2:$F$198,COLUMN($F:$F),FALSE))</f>
        <v>63809.64</v>
      </c>
      <c r="T1853" s="75">
        <f>AAS!B1853</f>
        <v>1852</v>
      </c>
      <c r="U1853" s="75" t="str">
        <f>AAS!C1853</f>
        <v>USA</v>
      </c>
      <c r="V1853" cm="1">
        <f t="array" ref="V1853">IF(VLOOKUP(U1853,$A$2:$F$198,COLUMN($F:$F),FALSE)=0,NA(),VLOOKUP(U1853,$A$2:$F$198,COLUMN($F:$F),FALSE))</f>
        <v>63809.64</v>
      </c>
    </row>
    <row r="1854" spans="12:22">
      <c r="L1854">
        <f>NAMS!B1854</f>
        <v>1956</v>
      </c>
      <c r="M1854" t="str">
        <f>NAMS!K1854</f>
        <v>USA</v>
      </c>
      <c r="N1854" cm="1">
        <f t="array" ref="N1854">IF(VLOOKUP(M1854,$A$2:$F$198,COLUMN($F:$F),FALSE)=0,NA(),VLOOKUP(M1854,$A$2:$F$198,COLUMN($F:$F),FALSE))</f>
        <v>63809.64</v>
      </c>
      <c r="T1854" s="75">
        <f>AAS!B1854</f>
        <v>1853</v>
      </c>
      <c r="U1854" s="75" t="str">
        <f>AAS!C1854</f>
        <v>USA</v>
      </c>
      <c r="V1854" cm="1">
        <f t="array" ref="V1854">IF(VLOOKUP(U1854,$A$2:$F$198,COLUMN($F:$F),FALSE)=0,NA(),VLOOKUP(U1854,$A$2:$F$198,COLUMN($F:$F),FALSE))</f>
        <v>63809.64</v>
      </c>
    </row>
    <row r="1855" spans="12:22">
      <c r="L1855">
        <f>NAMS!B1855</f>
        <v>1957</v>
      </c>
      <c r="M1855" t="str">
        <f>NAMS!K1855</f>
        <v>Switzerland</v>
      </c>
      <c r="N1855" cm="1">
        <f t="array" ref="N1855">IF(VLOOKUP(M1855,$A$2:$F$198,COLUMN($F:$F),FALSE)=0,NA(),VLOOKUP(M1855,$A$2:$F$198,COLUMN($F:$F),FALSE))</f>
        <v>84665.279999999999</v>
      </c>
      <c r="T1855" s="75">
        <f>AAS!B1855</f>
        <v>1854</v>
      </c>
      <c r="U1855" s="75" t="str">
        <f>AAS!C1855</f>
        <v>USA</v>
      </c>
      <c r="V1855" cm="1">
        <f t="array" ref="V1855">IF(VLOOKUP(U1855,$A$2:$F$198,COLUMN($F:$F),FALSE)=0,NA(),VLOOKUP(U1855,$A$2:$F$198,COLUMN($F:$F),FALSE))</f>
        <v>63809.64</v>
      </c>
    </row>
    <row r="1856" spans="12:22">
      <c r="L1856">
        <f>NAMS!B1856</f>
        <v>1958</v>
      </c>
      <c r="M1856" t="str">
        <f>NAMS!K1856</f>
        <v>USA</v>
      </c>
      <c r="N1856" cm="1">
        <f t="array" ref="N1856">IF(VLOOKUP(M1856,$A$2:$F$198,COLUMN($F:$F),FALSE)=0,NA(),VLOOKUP(M1856,$A$2:$F$198,COLUMN($F:$F),FALSE))</f>
        <v>63809.64</v>
      </c>
      <c r="T1856" s="75">
        <f>AAS!B1856</f>
        <v>1855</v>
      </c>
      <c r="U1856" s="75" t="str">
        <f>AAS!C1856</f>
        <v>USA</v>
      </c>
      <c r="V1856" cm="1">
        <f t="array" ref="V1856">IF(VLOOKUP(U1856,$A$2:$F$198,COLUMN($F:$F),FALSE)=0,NA(),VLOOKUP(U1856,$A$2:$F$198,COLUMN($F:$F),FALSE))</f>
        <v>63809.64</v>
      </c>
    </row>
    <row r="1857" spans="12:22">
      <c r="L1857">
        <f>NAMS!B1857</f>
        <v>1959</v>
      </c>
      <c r="M1857" t="str">
        <f>NAMS!K1857</f>
        <v>USA</v>
      </c>
      <c r="N1857" cm="1">
        <f t="array" ref="N1857">IF(VLOOKUP(M1857,$A$2:$F$198,COLUMN($F:$F),FALSE)=0,NA(),VLOOKUP(M1857,$A$2:$F$198,COLUMN($F:$F),FALSE))</f>
        <v>63809.64</v>
      </c>
      <c r="T1857" s="75">
        <f>AAS!B1857</f>
        <v>1856</v>
      </c>
      <c r="U1857" s="75" t="str">
        <f>AAS!C1857</f>
        <v>South Korea</v>
      </c>
      <c r="V1857" cm="1">
        <f t="array" ref="V1857">IF(VLOOKUP(U1857,$A$2:$F$198,COLUMN($F:$F),FALSE)=0,NA(),VLOOKUP(U1857,$A$2:$F$198,COLUMN($F:$F),FALSE))</f>
        <v>32154.02</v>
      </c>
    </row>
    <row r="1858" spans="12:22">
      <c r="L1858">
        <f>NAMS!B1858</f>
        <v>1960</v>
      </c>
      <c r="M1858" t="str">
        <f>NAMS!K1858</f>
        <v>Unknown</v>
      </c>
      <c r="N1858" t="e" cm="1">
        <f t="array" ref="N1858">IF(VLOOKUP(M1858,$A$2:$F$198,COLUMN($F:$F),FALSE)=0,NA(),VLOOKUP(M1858,$A$2:$F$198,COLUMN($F:$F),FALSE))</f>
        <v>#N/A</v>
      </c>
      <c r="T1858" s="75">
        <f>AAS!B1858</f>
        <v>1857</v>
      </c>
      <c r="U1858" s="75" t="str">
        <f>AAS!C1858</f>
        <v>USA</v>
      </c>
      <c r="V1858" cm="1">
        <f t="array" ref="V1858">IF(VLOOKUP(U1858,$A$2:$F$198,COLUMN($F:$F),FALSE)=0,NA(),VLOOKUP(U1858,$A$2:$F$198,COLUMN($F:$F),FALSE))</f>
        <v>63809.64</v>
      </c>
    </row>
    <row r="1859" spans="12:22">
      <c r="L1859">
        <f>NAMS!B1859</f>
        <v>1961</v>
      </c>
      <c r="M1859" t="str">
        <f>NAMS!K1859</f>
        <v>USA</v>
      </c>
      <c r="N1859" cm="1">
        <f t="array" ref="N1859">IF(VLOOKUP(M1859,$A$2:$F$198,COLUMN($F:$F),FALSE)=0,NA(),VLOOKUP(M1859,$A$2:$F$198,COLUMN($F:$F),FALSE))</f>
        <v>63809.64</v>
      </c>
      <c r="T1859" s="75">
        <f>AAS!B1859</f>
        <v>1858</v>
      </c>
      <c r="U1859" s="75" t="str">
        <f>AAS!C1859</f>
        <v>USA</v>
      </c>
      <c r="V1859" cm="1">
        <f t="array" ref="V1859">IF(VLOOKUP(U1859,$A$2:$F$198,COLUMN($F:$F),FALSE)=0,NA(),VLOOKUP(U1859,$A$2:$F$198,COLUMN($F:$F),FALSE))</f>
        <v>63809.64</v>
      </c>
    </row>
    <row r="1860" spans="12:22">
      <c r="L1860">
        <f>NAMS!B1860</f>
        <v>1962</v>
      </c>
      <c r="M1860" t="str">
        <f>NAMS!K1860</f>
        <v>USA</v>
      </c>
      <c r="N1860" cm="1">
        <f t="array" ref="N1860">IF(VLOOKUP(M1860,$A$2:$F$198,COLUMN($F:$F),FALSE)=0,NA(),VLOOKUP(M1860,$A$2:$F$198,COLUMN($F:$F),FALSE))</f>
        <v>63809.64</v>
      </c>
      <c r="T1860" s="75">
        <f>AAS!B1860</f>
        <v>1859</v>
      </c>
      <c r="U1860" s="75" t="str">
        <f>AAS!C1860</f>
        <v>USA</v>
      </c>
      <c r="V1860" cm="1">
        <f t="array" ref="V1860">IF(VLOOKUP(U1860,$A$2:$F$198,COLUMN($F:$F),FALSE)=0,NA(),VLOOKUP(U1860,$A$2:$F$198,COLUMN($F:$F),FALSE))</f>
        <v>63809.64</v>
      </c>
    </row>
    <row r="1861" spans="12:22">
      <c r="L1861">
        <f>NAMS!B1861</f>
        <v>1963</v>
      </c>
      <c r="M1861" t="str">
        <f>NAMS!K1861</f>
        <v>USA</v>
      </c>
      <c r="N1861" cm="1">
        <f t="array" ref="N1861">IF(VLOOKUP(M1861,$A$2:$F$198,COLUMN($F:$F),FALSE)=0,NA(),VLOOKUP(M1861,$A$2:$F$198,COLUMN($F:$F),FALSE))</f>
        <v>63809.64</v>
      </c>
      <c r="T1861" s="75">
        <f>AAS!B1861</f>
        <v>1860</v>
      </c>
      <c r="U1861" s="75" t="str">
        <f>AAS!C1861</f>
        <v>USA</v>
      </c>
      <c r="V1861" cm="1">
        <f t="array" ref="V1861">IF(VLOOKUP(U1861,$A$2:$F$198,COLUMN($F:$F),FALSE)=0,NA(),VLOOKUP(U1861,$A$2:$F$198,COLUMN($F:$F),FALSE))</f>
        <v>63809.64</v>
      </c>
    </row>
    <row r="1862" spans="12:22">
      <c r="L1862">
        <f>NAMS!B1862</f>
        <v>1964</v>
      </c>
      <c r="M1862" t="str">
        <f>NAMS!K1862</f>
        <v>Saudi Arabia</v>
      </c>
      <c r="N1862" cm="1">
        <f t="array" ref="N1862">IF(VLOOKUP(M1862,$A$2:$F$198,COLUMN($F:$F),FALSE)=0,NA(),VLOOKUP(M1862,$A$2:$F$198,COLUMN($F:$F),FALSE))</f>
        <v>21764.39</v>
      </c>
      <c r="T1862" s="75">
        <f>AAS!B1862</f>
        <v>1861</v>
      </c>
      <c r="U1862" s="75" t="str">
        <f>AAS!C1862</f>
        <v>USA</v>
      </c>
      <c r="V1862" cm="1">
        <f t="array" ref="V1862">IF(VLOOKUP(U1862,$A$2:$F$198,COLUMN($F:$F),FALSE)=0,NA(),VLOOKUP(U1862,$A$2:$F$198,COLUMN($F:$F),FALSE))</f>
        <v>63809.64</v>
      </c>
    </row>
    <row r="1863" spans="12:22">
      <c r="L1863">
        <f>NAMS!B1863</f>
        <v>1965</v>
      </c>
      <c r="M1863" t="str">
        <f>NAMS!K1863</f>
        <v>USA</v>
      </c>
      <c r="N1863" cm="1">
        <f t="array" ref="N1863">IF(VLOOKUP(M1863,$A$2:$F$198,COLUMN($F:$F),FALSE)=0,NA(),VLOOKUP(M1863,$A$2:$F$198,COLUMN($F:$F),FALSE))</f>
        <v>63809.64</v>
      </c>
      <c r="T1863" s="75">
        <f>AAS!B1863</f>
        <v>1862</v>
      </c>
      <c r="U1863" s="75" t="str">
        <f>AAS!C1863</f>
        <v>USA</v>
      </c>
      <c r="V1863" cm="1">
        <f t="array" ref="V1863">IF(VLOOKUP(U1863,$A$2:$F$198,COLUMN($F:$F),FALSE)=0,NA(),VLOOKUP(U1863,$A$2:$F$198,COLUMN($F:$F),FALSE))</f>
        <v>63809.64</v>
      </c>
    </row>
    <row r="1864" spans="12:22">
      <c r="L1864">
        <f>NAMS!B1864</f>
        <v>1966</v>
      </c>
      <c r="M1864" t="str">
        <f>NAMS!K1864</f>
        <v>USA</v>
      </c>
      <c r="N1864" cm="1">
        <f t="array" ref="N1864">IF(VLOOKUP(M1864,$A$2:$F$198,COLUMN($F:$F),FALSE)=0,NA(),VLOOKUP(M1864,$A$2:$F$198,COLUMN($F:$F),FALSE))</f>
        <v>63809.64</v>
      </c>
      <c r="T1864" s="75">
        <f>AAS!B1864</f>
        <v>1863</v>
      </c>
      <c r="U1864" s="75" t="str">
        <f>AAS!C1864</f>
        <v>USA</v>
      </c>
      <c r="V1864" cm="1">
        <f t="array" ref="V1864">IF(VLOOKUP(U1864,$A$2:$F$198,COLUMN($F:$F),FALSE)=0,NA(),VLOOKUP(U1864,$A$2:$F$198,COLUMN($F:$F),FALSE))</f>
        <v>63809.64</v>
      </c>
    </row>
    <row r="1865" spans="12:22">
      <c r="L1865">
        <f>NAMS!B1865</f>
        <v>1967</v>
      </c>
      <c r="M1865" t="str">
        <f>NAMS!K1865</f>
        <v>USA</v>
      </c>
      <c r="N1865" cm="1">
        <f t="array" ref="N1865">IF(VLOOKUP(M1865,$A$2:$F$198,COLUMN($F:$F),FALSE)=0,NA(),VLOOKUP(M1865,$A$2:$F$198,COLUMN($F:$F),FALSE))</f>
        <v>63809.64</v>
      </c>
      <c r="T1865" s="75">
        <f>AAS!B1865</f>
        <v>1864</v>
      </c>
      <c r="U1865" s="75" t="str">
        <f>AAS!C1865</f>
        <v>USA</v>
      </c>
      <c r="V1865" cm="1">
        <f t="array" ref="V1865">IF(VLOOKUP(U1865,$A$2:$F$198,COLUMN($F:$F),FALSE)=0,NA(),VLOOKUP(U1865,$A$2:$F$198,COLUMN($F:$F),FALSE))</f>
        <v>63809.64</v>
      </c>
    </row>
    <row r="1866" spans="12:22">
      <c r="L1866">
        <f>NAMS!B1866</f>
        <v>1968</v>
      </c>
      <c r="M1866" t="str">
        <f>NAMS!K1866</f>
        <v>USA</v>
      </c>
      <c r="N1866" cm="1">
        <f t="array" ref="N1866">IF(VLOOKUP(M1866,$A$2:$F$198,COLUMN($F:$F),FALSE)=0,NA(),VLOOKUP(M1866,$A$2:$F$198,COLUMN($F:$F),FALSE))</f>
        <v>63809.64</v>
      </c>
      <c r="T1866" s="75">
        <f>AAS!B1866</f>
        <v>1865</v>
      </c>
      <c r="U1866" s="75" t="str">
        <f>AAS!C1866</f>
        <v>South Korea</v>
      </c>
      <c r="V1866" cm="1">
        <f t="array" ref="V1866">IF(VLOOKUP(U1866,$A$2:$F$198,COLUMN($F:$F),FALSE)=0,NA(),VLOOKUP(U1866,$A$2:$F$198,COLUMN($F:$F),FALSE))</f>
        <v>32154.02</v>
      </c>
    </row>
    <row r="1867" spans="12:22">
      <c r="L1867">
        <f>NAMS!B1867</f>
        <v>1969</v>
      </c>
      <c r="M1867" t="str">
        <f>NAMS!K1867</f>
        <v>Australia</v>
      </c>
      <c r="N1867" cm="1">
        <f t="array" ref="N1867">IF(VLOOKUP(M1867,$A$2:$F$198,COLUMN($F:$F),FALSE)=0,NA(),VLOOKUP(M1867,$A$2:$F$198,COLUMN($F:$F),FALSE))</f>
        <v>61250.7</v>
      </c>
      <c r="T1867" s="75">
        <f>AAS!B1867</f>
        <v>1866</v>
      </c>
      <c r="U1867" s="75" t="str">
        <f>AAS!C1867</f>
        <v>USA</v>
      </c>
      <c r="V1867" cm="1">
        <f t="array" ref="V1867">IF(VLOOKUP(U1867,$A$2:$F$198,COLUMN($F:$F),FALSE)=0,NA(),VLOOKUP(U1867,$A$2:$F$198,COLUMN($F:$F),FALSE))</f>
        <v>63809.64</v>
      </c>
    </row>
    <row r="1868" spans="12:22">
      <c r="L1868">
        <f>NAMS!B1868</f>
        <v>1970</v>
      </c>
      <c r="M1868" t="str">
        <f>NAMS!K1868</f>
        <v>Saudi Arabia</v>
      </c>
      <c r="N1868" cm="1">
        <f t="array" ref="N1868">IF(VLOOKUP(M1868,$A$2:$F$198,COLUMN($F:$F),FALSE)=0,NA(),VLOOKUP(M1868,$A$2:$F$198,COLUMN($F:$F),FALSE))</f>
        <v>21764.39</v>
      </c>
      <c r="T1868" s="75">
        <f>AAS!B1868</f>
        <v>1867</v>
      </c>
      <c r="U1868" s="75" t="str">
        <f>AAS!C1868</f>
        <v>USA</v>
      </c>
      <c r="V1868" cm="1">
        <f t="array" ref="V1868">IF(VLOOKUP(U1868,$A$2:$F$198,COLUMN($F:$F),FALSE)=0,NA(),VLOOKUP(U1868,$A$2:$F$198,COLUMN($F:$F),FALSE))</f>
        <v>63809.64</v>
      </c>
    </row>
    <row r="1869" spans="12:22">
      <c r="L1869">
        <f>NAMS!B1869</f>
        <v>1971</v>
      </c>
      <c r="M1869" t="str">
        <f>NAMS!K1869</f>
        <v>Saudi Arabia</v>
      </c>
      <c r="N1869" cm="1">
        <f t="array" ref="N1869">IF(VLOOKUP(M1869,$A$2:$F$198,COLUMN($F:$F),FALSE)=0,NA(),VLOOKUP(M1869,$A$2:$F$198,COLUMN($F:$F),FALSE))</f>
        <v>21764.39</v>
      </c>
      <c r="T1869" s="75">
        <f>AAS!B1869</f>
        <v>1868</v>
      </c>
      <c r="U1869" s="75" t="str">
        <f>AAS!C1869</f>
        <v>USA</v>
      </c>
      <c r="V1869" cm="1">
        <f t="array" ref="V1869">IF(VLOOKUP(U1869,$A$2:$F$198,COLUMN($F:$F),FALSE)=0,NA(),VLOOKUP(U1869,$A$2:$F$198,COLUMN($F:$F),FALSE))</f>
        <v>63809.64</v>
      </c>
    </row>
    <row r="1870" spans="12:22">
      <c r="L1870">
        <f>NAMS!B1870</f>
        <v>1972</v>
      </c>
      <c r="M1870" t="str">
        <f>NAMS!K1870</f>
        <v>USA</v>
      </c>
      <c r="N1870" cm="1">
        <f t="array" ref="N1870">IF(VLOOKUP(M1870,$A$2:$F$198,COLUMN($F:$F),FALSE)=0,NA(),VLOOKUP(M1870,$A$2:$F$198,COLUMN($F:$F),FALSE))</f>
        <v>63809.64</v>
      </c>
      <c r="T1870" s="75">
        <f>AAS!B1870</f>
        <v>1869</v>
      </c>
      <c r="U1870" s="75" t="str">
        <f>AAS!C1870</f>
        <v>USA</v>
      </c>
      <c r="V1870" cm="1">
        <f t="array" ref="V1870">IF(VLOOKUP(U1870,$A$2:$F$198,COLUMN($F:$F),FALSE)=0,NA(),VLOOKUP(U1870,$A$2:$F$198,COLUMN($F:$F),FALSE))</f>
        <v>63809.64</v>
      </c>
    </row>
    <row r="1871" spans="12:22">
      <c r="L1871">
        <f>NAMS!B1871</f>
        <v>1973</v>
      </c>
      <c r="M1871" t="str">
        <f>NAMS!K1871</f>
        <v>USA</v>
      </c>
      <c r="N1871" cm="1">
        <f t="array" ref="N1871">IF(VLOOKUP(M1871,$A$2:$F$198,COLUMN($F:$F),FALSE)=0,NA(),VLOOKUP(M1871,$A$2:$F$198,COLUMN($F:$F),FALSE))</f>
        <v>63809.64</v>
      </c>
      <c r="T1871" s="75">
        <f>AAS!B1871</f>
        <v>1870</v>
      </c>
      <c r="U1871" s="75" t="str">
        <f>AAS!C1871</f>
        <v>USA</v>
      </c>
      <c r="V1871" cm="1">
        <f t="array" ref="V1871">IF(VLOOKUP(U1871,$A$2:$F$198,COLUMN($F:$F),FALSE)=0,NA(),VLOOKUP(U1871,$A$2:$F$198,COLUMN($F:$F),FALSE))</f>
        <v>63809.64</v>
      </c>
    </row>
    <row r="1872" spans="12:22">
      <c r="L1872">
        <f>NAMS!B1872</f>
        <v>1974</v>
      </c>
      <c r="M1872" t="str">
        <f>NAMS!K1872</f>
        <v>USA</v>
      </c>
      <c r="N1872" cm="1">
        <f t="array" ref="N1872">IF(VLOOKUP(M1872,$A$2:$F$198,COLUMN($F:$F),FALSE)=0,NA(),VLOOKUP(M1872,$A$2:$F$198,COLUMN($F:$F),FALSE))</f>
        <v>63809.64</v>
      </c>
      <c r="T1872" s="75">
        <f>AAS!B1872</f>
        <v>1871</v>
      </c>
      <c r="U1872" s="75" t="str">
        <f>AAS!C1872</f>
        <v>Unknown</v>
      </c>
      <c r="V1872" t="e" cm="1">
        <f t="array" ref="V1872">IF(VLOOKUP(U1872,$A$2:$F$198,COLUMN($F:$F),FALSE)=0,NA(),VLOOKUP(U1872,$A$2:$F$198,COLUMN($F:$F),FALSE))</f>
        <v>#N/A</v>
      </c>
    </row>
    <row r="1873" spans="12:22">
      <c r="L1873">
        <f>NAMS!B1873</f>
        <v>1975</v>
      </c>
      <c r="M1873" t="str">
        <f>NAMS!K1873</f>
        <v>USA</v>
      </c>
      <c r="N1873" cm="1">
        <f t="array" ref="N1873">IF(VLOOKUP(M1873,$A$2:$F$198,COLUMN($F:$F),FALSE)=0,NA(),VLOOKUP(M1873,$A$2:$F$198,COLUMN($F:$F),FALSE))</f>
        <v>63809.64</v>
      </c>
      <c r="T1873" s="75">
        <f>AAS!B1873</f>
        <v>1872</v>
      </c>
      <c r="U1873" s="75" t="str">
        <f>AAS!C1873</f>
        <v>USA</v>
      </c>
      <c r="V1873" cm="1">
        <f t="array" ref="V1873">IF(VLOOKUP(U1873,$A$2:$F$198,COLUMN($F:$F),FALSE)=0,NA(),VLOOKUP(U1873,$A$2:$F$198,COLUMN($F:$F),FALSE))</f>
        <v>63809.64</v>
      </c>
    </row>
    <row r="1874" spans="12:22">
      <c r="L1874">
        <f>NAMS!B1874</f>
        <v>1976</v>
      </c>
      <c r="M1874" t="str">
        <f>NAMS!K1874</f>
        <v>USA</v>
      </c>
      <c r="N1874" cm="1">
        <f t="array" ref="N1874">IF(VLOOKUP(M1874,$A$2:$F$198,COLUMN($F:$F),FALSE)=0,NA(),VLOOKUP(M1874,$A$2:$F$198,COLUMN($F:$F),FALSE))</f>
        <v>63809.64</v>
      </c>
      <c r="T1874" s="75">
        <f>AAS!B1874</f>
        <v>1873</v>
      </c>
      <c r="U1874" s="75" t="str">
        <f>AAS!C1874</f>
        <v>Unknown</v>
      </c>
      <c r="V1874" t="e" cm="1">
        <f t="array" ref="V1874">IF(VLOOKUP(U1874,$A$2:$F$198,COLUMN($F:$F),FALSE)=0,NA(),VLOOKUP(U1874,$A$2:$F$198,COLUMN($F:$F),FALSE))</f>
        <v>#N/A</v>
      </c>
    </row>
    <row r="1875" spans="12:22">
      <c r="L1875">
        <f>NAMS!B1875</f>
        <v>1977</v>
      </c>
      <c r="M1875" t="str">
        <f>NAMS!K1875</f>
        <v>USA</v>
      </c>
      <c r="N1875" cm="1">
        <f t="array" ref="N1875">IF(VLOOKUP(M1875,$A$2:$F$198,COLUMN($F:$F),FALSE)=0,NA(),VLOOKUP(M1875,$A$2:$F$198,COLUMN($F:$F),FALSE))</f>
        <v>63809.64</v>
      </c>
      <c r="T1875" s="75">
        <f>AAS!B1875</f>
        <v>1874</v>
      </c>
      <c r="U1875" s="75" t="str">
        <f>AAS!C1875</f>
        <v>USA</v>
      </c>
      <c r="V1875" cm="1">
        <f t="array" ref="V1875">IF(VLOOKUP(U1875,$A$2:$F$198,COLUMN($F:$F),FALSE)=0,NA(),VLOOKUP(U1875,$A$2:$F$198,COLUMN($F:$F),FALSE))</f>
        <v>63809.64</v>
      </c>
    </row>
    <row r="1876" spans="12:22">
      <c r="L1876">
        <f>NAMS!B1876</f>
        <v>1978</v>
      </c>
      <c r="M1876" t="str">
        <f>NAMS!K1876</f>
        <v>USA</v>
      </c>
      <c r="N1876" cm="1">
        <f t="array" ref="N1876">IF(VLOOKUP(M1876,$A$2:$F$198,COLUMN($F:$F),FALSE)=0,NA(),VLOOKUP(M1876,$A$2:$F$198,COLUMN($F:$F),FALSE))</f>
        <v>63809.64</v>
      </c>
      <c r="T1876" s="75">
        <f>AAS!B1876</f>
        <v>1875</v>
      </c>
      <c r="U1876" s="75" t="str">
        <f>AAS!C1876</f>
        <v>USA</v>
      </c>
      <c r="V1876" cm="1">
        <f t="array" ref="V1876">IF(VLOOKUP(U1876,$A$2:$F$198,COLUMN($F:$F),FALSE)=0,NA(),VLOOKUP(U1876,$A$2:$F$198,COLUMN($F:$F),FALSE))</f>
        <v>63809.64</v>
      </c>
    </row>
    <row r="1877" spans="12:22">
      <c r="L1877">
        <f>NAMS!B1877</f>
        <v>1979</v>
      </c>
      <c r="M1877" t="str">
        <f>NAMS!K1877</f>
        <v>Israel</v>
      </c>
      <c r="N1877" cm="1">
        <f t="array" ref="N1877">IF(VLOOKUP(M1877,$A$2:$F$198,COLUMN($F:$F),FALSE)=0,NA(),VLOOKUP(M1877,$A$2:$F$198,COLUMN($F:$F),FALSE))</f>
        <v>41377.49</v>
      </c>
      <c r="T1877" s="75">
        <f>AAS!B1877</f>
        <v>1876</v>
      </c>
      <c r="U1877" s="75" t="str">
        <f>AAS!C1877</f>
        <v>China</v>
      </c>
      <c r="V1877" cm="1">
        <f t="array" ref="V1877">IF(VLOOKUP(U1877,$A$2:$F$198,COLUMN($F:$F),FALSE)=0,NA(),VLOOKUP(U1877,$A$2:$F$198,COLUMN($F:$F),FALSE))</f>
        <v>10121.299999999999</v>
      </c>
    </row>
    <row r="1878" spans="12:22">
      <c r="L1878">
        <f>NAMS!B1878</f>
        <v>1980</v>
      </c>
      <c r="M1878" t="str">
        <f>NAMS!K1878</f>
        <v>USA</v>
      </c>
      <c r="N1878" cm="1">
        <f t="array" ref="N1878">IF(VLOOKUP(M1878,$A$2:$F$198,COLUMN($F:$F),FALSE)=0,NA(),VLOOKUP(M1878,$A$2:$F$198,COLUMN($F:$F),FALSE))</f>
        <v>63809.64</v>
      </c>
      <c r="T1878" s="75">
        <f>AAS!B1878</f>
        <v>1877</v>
      </c>
      <c r="U1878" s="75" t="str">
        <f>AAS!C1878</f>
        <v>USA</v>
      </c>
      <c r="V1878" cm="1">
        <f t="array" ref="V1878">IF(VLOOKUP(U1878,$A$2:$F$198,COLUMN($F:$F),FALSE)=0,NA(),VLOOKUP(U1878,$A$2:$F$198,COLUMN($F:$F),FALSE))</f>
        <v>63809.64</v>
      </c>
    </row>
    <row r="1879" spans="12:22">
      <c r="L1879">
        <f>NAMS!B1879</f>
        <v>1981</v>
      </c>
      <c r="M1879" t="str">
        <f>NAMS!K1879</f>
        <v>USA</v>
      </c>
      <c r="N1879" cm="1">
        <f t="array" ref="N1879">IF(VLOOKUP(M1879,$A$2:$F$198,COLUMN($F:$F),FALSE)=0,NA(),VLOOKUP(M1879,$A$2:$F$198,COLUMN($F:$F),FALSE))</f>
        <v>63809.64</v>
      </c>
      <c r="T1879" s="75">
        <f>AAS!B1879</f>
        <v>1878</v>
      </c>
      <c r="U1879" s="75" t="str">
        <f>AAS!C1879</f>
        <v>USA</v>
      </c>
      <c r="V1879" cm="1">
        <f t="array" ref="V1879">IF(VLOOKUP(U1879,$A$2:$F$198,COLUMN($F:$F),FALSE)=0,NA(),VLOOKUP(U1879,$A$2:$F$198,COLUMN($F:$F),FALSE))</f>
        <v>63809.64</v>
      </c>
    </row>
    <row r="1880" spans="12:22">
      <c r="L1880">
        <f>NAMS!B1880</f>
        <v>1982</v>
      </c>
      <c r="M1880" t="str">
        <f>NAMS!K1880</f>
        <v>USA</v>
      </c>
      <c r="N1880" cm="1">
        <f t="array" ref="N1880">IF(VLOOKUP(M1880,$A$2:$F$198,COLUMN($F:$F),FALSE)=0,NA(),VLOOKUP(M1880,$A$2:$F$198,COLUMN($F:$F),FALSE))</f>
        <v>63809.64</v>
      </c>
      <c r="T1880" s="75">
        <f>AAS!B1880</f>
        <v>1879</v>
      </c>
      <c r="U1880" s="75" t="str">
        <f>AAS!C1880</f>
        <v>USA</v>
      </c>
      <c r="V1880" cm="1">
        <f t="array" ref="V1880">IF(VLOOKUP(U1880,$A$2:$F$198,COLUMN($F:$F),FALSE)=0,NA(),VLOOKUP(U1880,$A$2:$F$198,COLUMN($F:$F),FALSE))</f>
        <v>63809.64</v>
      </c>
    </row>
    <row r="1881" spans="12:22">
      <c r="L1881">
        <f>NAMS!B1881</f>
        <v>1983</v>
      </c>
      <c r="M1881" t="str">
        <f>NAMS!K1881</f>
        <v>USA</v>
      </c>
      <c r="N1881" cm="1">
        <f t="array" ref="N1881">IF(VLOOKUP(M1881,$A$2:$F$198,COLUMN($F:$F),FALSE)=0,NA(),VLOOKUP(M1881,$A$2:$F$198,COLUMN($F:$F),FALSE))</f>
        <v>63809.64</v>
      </c>
      <c r="T1881" s="75">
        <f>AAS!B1881</f>
        <v>1880</v>
      </c>
      <c r="U1881" s="75" t="str">
        <f>AAS!C1881</f>
        <v>USA</v>
      </c>
      <c r="V1881" cm="1">
        <f t="array" ref="V1881">IF(VLOOKUP(U1881,$A$2:$F$198,COLUMN($F:$F),FALSE)=0,NA(),VLOOKUP(U1881,$A$2:$F$198,COLUMN($F:$F),FALSE))</f>
        <v>63809.64</v>
      </c>
    </row>
    <row r="1882" spans="12:22">
      <c r="L1882">
        <f>NAMS!B1882</f>
        <v>1984</v>
      </c>
      <c r="M1882" t="str">
        <f>NAMS!K1882</f>
        <v>Canada</v>
      </c>
      <c r="N1882" cm="1">
        <f t="array" ref="N1882">IF(VLOOKUP(M1882,$A$2:$F$198,COLUMN($F:$F),FALSE)=0,NA(),VLOOKUP(M1882,$A$2:$F$198,COLUMN($F:$F),FALSE))</f>
        <v>49196.49</v>
      </c>
      <c r="T1882" s="75">
        <f>AAS!B1882</f>
        <v>1881</v>
      </c>
      <c r="U1882" s="75" t="str">
        <f>AAS!C1882</f>
        <v>USA</v>
      </c>
      <c r="V1882" cm="1">
        <f t="array" ref="V1882">IF(VLOOKUP(U1882,$A$2:$F$198,COLUMN($F:$F),FALSE)=0,NA(),VLOOKUP(U1882,$A$2:$F$198,COLUMN($F:$F),FALSE))</f>
        <v>63809.64</v>
      </c>
    </row>
    <row r="1883" spans="12:22">
      <c r="L1883">
        <f>NAMS!B1883</f>
        <v>1985</v>
      </c>
      <c r="M1883" t="str">
        <f>NAMS!K1883</f>
        <v>USA</v>
      </c>
      <c r="N1883" cm="1">
        <f t="array" ref="N1883">IF(VLOOKUP(M1883,$A$2:$F$198,COLUMN($F:$F),FALSE)=0,NA(),VLOOKUP(M1883,$A$2:$F$198,COLUMN($F:$F),FALSE))</f>
        <v>63809.64</v>
      </c>
      <c r="T1883" s="75">
        <f>AAS!B1883</f>
        <v>1882</v>
      </c>
      <c r="U1883" s="75" t="str">
        <f>AAS!C1883</f>
        <v>USA</v>
      </c>
      <c r="V1883" cm="1">
        <f t="array" ref="V1883">IF(VLOOKUP(U1883,$A$2:$F$198,COLUMN($F:$F),FALSE)=0,NA(),VLOOKUP(U1883,$A$2:$F$198,COLUMN($F:$F),FALSE))</f>
        <v>63809.64</v>
      </c>
    </row>
    <row r="1884" spans="12:22">
      <c r="L1884">
        <f>NAMS!B1884</f>
        <v>1986</v>
      </c>
      <c r="M1884" t="str">
        <f>NAMS!K1884</f>
        <v>USA</v>
      </c>
      <c r="N1884" cm="1">
        <f t="array" ref="N1884">IF(VLOOKUP(M1884,$A$2:$F$198,COLUMN($F:$F),FALSE)=0,NA(),VLOOKUP(M1884,$A$2:$F$198,COLUMN($F:$F),FALSE))</f>
        <v>63809.64</v>
      </c>
      <c r="T1884" s="75">
        <f>AAS!B1884</f>
        <v>1883</v>
      </c>
      <c r="U1884" s="75" t="str">
        <f>AAS!C1884</f>
        <v>USA</v>
      </c>
      <c r="V1884" cm="1">
        <f t="array" ref="V1884">IF(VLOOKUP(U1884,$A$2:$F$198,COLUMN($F:$F),FALSE)=0,NA(),VLOOKUP(U1884,$A$2:$F$198,COLUMN($F:$F),FALSE))</f>
        <v>63809.64</v>
      </c>
    </row>
    <row r="1885" spans="12:22">
      <c r="L1885">
        <f>NAMS!B1885</f>
        <v>1987</v>
      </c>
      <c r="M1885" t="str">
        <f>NAMS!K1885</f>
        <v>USA</v>
      </c>
      <c r="N1885" cm="1">
        <f t="array" ref="N1885">IF(VLOOKUP(M1885,$A$2:$F$198,COLUMN($F:$F),FALSE)=0,NA(),VLOOKUP(M1885,$A$2:$F$198,COLUMN($F:$F),FALSE))</f>
        <v>63809.64</v>
      </c>
      <c r="T1885" s="75">
        <f>AAS!B1885</f>
        <v>1884</v>
      </c>
      <c r="U1885" s="75" t="str">
        <f>AAS!C1885</f>
        <v>USA</v>
      </c>
      <c r="V1885" cm="1">
        <f t="array" ref="V1885">IF(VLOOKUP(U1885,$A$2:$F$198,COLUMN($F:$F),FALSE)=0,NA(),VLOOKUP(U1885,$A$2:$F$198,COLUMN($F:$F),FALSE))</f>
        <v>63809.64</v>
      </c>
    </row>
    <row r="1886" spans="12:22">
      <c r="L1886">
        <f>NAMS!B1886</f>
        <v>1988</v>
      </c>
      <c r="M1886" t="str">
        <f>NAMS!K1886</f>
        <v>USA</v>
      </c>
      <c r="N1886" cm="1">
        <f t="array" ref="N1886">IF(VLOOKUP(M1886,$A$2:$F$198,COLUMN($F:$F),FALSE)=0,NA(),VLOOKUP(M1886,$A$2:$F$198,COLUMN($F:$F),FALSE))</f>
        <v>63809.64</v>
      </c>
      <c r="T1886" s="75">
        <f>AAS!B1886</f>
        <v>1885</v>
      </c>
      <c r="U1886" s="75" t="str">
        <f>AAS!C1886</f>
        <v>USA</v>
      </c>
      <c r="V1886" cm="1">
        <f t="array" ref="V1886">IF(VLOOKUP(U1886,$A$2:$F$198,COLUMN($F:$F),FALSE)=0,NA(),VLOOKUP(U1886,$A$2:$F$198,COLUMN($F:$F),FALSE))</f>
        <v>63809.64</v>
      </c>
    </row>
    <row r="1887" spans="12:22">
      <c r="L1887">
        <f>NAMS!B1887</f>
        <v>1989</v>
      </c>
      <c r="M1887" t="str">
        <f>NAMS!K1887</f>
        <v>USA</v>
      </c>
      <c r="N1887" cm="1">
        <f t="array" ref="N1887">IF(VLOOKUP(M1887,$A$2:$F$198,COLUMN($F:$F),FALSE)=0,NA(),VLOOKUP(M1887,$A$2:$F$198,COLUMN($F:$F),FALSE))</f>
        <v>63809.64</v>
      </c>
      <c r="T1887" s="75">
        <f>AAS!B1887</f>
        <v>1886</v>
      </c>
      <c r="U1887" s="75" t="str">
        <f>AAS!C1887</f>
        <v>USA</v>
      </c>
      <c r="V1887" cm="1">
        <f t="array" ref="V1887">IF(VLOOKUP(U1887,$A$2:$F$198,COLUMN($F:$F),FALSE)=0,NA(),VLOOKUP(U1887,$A$2:$F$198,COLUMN($F:$F),FALSE))</f>
        <v>63809.64</v>
      </c>
    </row>
    <row r="1888" spans="12:22">
      <c r="L1888">
        <f>NAMS!B1888</f>
        <v>1990</v>
      </c>
      <c r="M1888" t="str">
        <f>NAMS!K1888</f>
        <v>USA</v>
      </c>
      <c r="N1888" cm="1">
        <f t="array" ref="N1888">IF(VLOOKUP(M1888,$A$2:$F$198,COLUMN($F:$F),FALSE)=0,NA(),VLOOKUP(M1888,$A$2:$F$198,COLUMN($F:$F),FALSE))</f>
        <v>63809.64</v>
      </c>
      <c r="T1888" s="75">
        <f>AAS!B1888</f>
        <v>1887</v>
      </c>
      <c r="U1888" s="75" t="str">
        <f>AAS!C1888</f>
        <v>USA</v>
      </c>
      <c r="V1888" cm="1">
        <f t="array" ref="V1888">IF(VLOOKUP(U1888,$A$2:$F$198,COLUMN($F:$F),FALSE)=0,NA(),VLOOKUP(U1888,$A$2:$F$198,COLUMN($F:$F),FALSE))</f>
        <v>63809.64</v>
      </c>
    </row>
    <row r="1889" spans="12:22">
      <c r="L1889">
        <f>NAMS!B1889</f>
        <v>1991</v>
      </c>
      <c r="M1889" t="str">
        <f>NAMS!K1889</f>
        <v>USA</v>
      </c>
      <c r="N1889" cm="1">
        <f t="array" ref="N1889">IF(VLOOKUP(M1889,$A$2:$F$198,COLUMN($F:$F),FALSE)=0,NA(),VLOOKUP(M1889,$A$2:$F$198,COLUMN($F:$F),FALSE))</f>
        <v>63809.64</v>
      </c>
      <c r="T1889" s="75">
        <f>AAS!B1889</f>
        <v>1888</v>
      </c>
      <c r="U1889" s="75" t="str">
        <f>AAS!C1889</f>
        <v>USA</v>
      </c>
      <c r="V1889" cm="1">
        <f t="array" ref="V1889">IF(VLOOKUP(U1889,$A$2:$F$198,COLUMN($F:$F),FALSE)=0,NA(),VLOOKUP(U1889,$A$2:$F$198,COLUMN($F:$F),FALSE))</f>
        <v>63809.64</v>
      </c>
    </row>
    <row r="1890" spans="12:22">
      <c r="L1890">
        <f>NAMS!B1890</f>
        <v>1992</v>
      </c>
      <c r="M1890" t="str">
        <f>NAMS!K1890</f>
        <v>Italy</v>
      </c>
      <c r="N1890" cm="1">
        <f t="array" ref="N1890">IF(VLOOKUP(M1890,$A$2:$F$198,COLUMN($F:$F),FALSE)=0,NA(),VLOOKUP(M1890,$A$2:$F$198,COLUMN($F:$F),FALSE))</f>
        <v>34671.17</v>
      </c>
      <c r="T1890" s="75">
        <f>AAS!B1890</f>
        <v>1889</v>
      </c>
      <c r="U1890" s="75" t="str">
        <f>AAS!C1890</f>
        <v>USA</v>
      </c>
      <c r="V1890" cm="1">
        <f t="array" ref="V1890">IF(VLOOKUP(U1890,$A$2:$F$198,COLUMN($F:$F),FALSE)=0,NA(),VLOOKUP(U1890,$A$2:$F$198,COLUMN($F:$F),FALSE))</f>
        <v>63809.64</v>
      </c>
    </row>
    <row r="1891" spans="12:22">
      <c r="L1891">
        <f>NAMS!B1891</f>
        <v>1993</v>
      </c>
      <c r="M1891" t="str">
        <f>NAMS!K1891</f>
        <v>Spain</v>
      </c>
      <c r="N1891" cm="1">
        <f t="array" ref="N1891">IF(VLOOKUP(M1891,$A$2:$F$198,COLUMN($F:$F),FALSE)=0,NA(),VLOOKUP(M1891,$A$2:$F$198,COLUMN($F:$F),FALSE))</f>
        <v>32023.79</v>
      </c>
      <c r="T1891" s="75">
        <f>AAS!B1891</f>
        <v>1890</v>
      </c>
      <c r="U1891" s="75" t="str">
        <f>AAS!C1891</f>
        <v>USA</v>
      </c>
      <c r="V1891" cm="1">
        <f t="array" ref="V1891">IF(VLOOKUP(U1891,$A$2:$F$198,COLUMN($F:$F),FALSE)=0,NA(),VLOOKUP(U1891,$A$2:$F$198,COLUMN($F:$F),FALSE))</f>
        <v>63809.64</v>
      </c>
    </row>
    <row r="1892" spans="12:22">
      <c r="L1892">
        <f>NAMS!B1892</f>
        <v>1994</v>
      </c>
      <c r="M1892" t="str">
        <f>NAMS!K1892</f>
        <v>USA</v>
      </c>
      <c r="N1892" cm="1">
        <f t="array" ref="N1892">IF(VLOOKUP(M1892,$A$2:$F$198,COLUMN($F:$F),FALSE)=0,NA(),VLOOKUP(M1892,$A$2:$F$198,COLUMN($F:$F),FALSE))</f>
        <v>63809.64</v>
      </c>
      <c r="T1892" s="75">
        <f>AAS!B1892</f>
        <v>1891</v>
      </c>
      <c r="U1892" s="75" t="str">
        <f>AAS!C1892</f>
        <v>USA</v>
      </c>
      <c r="V1892" cm="1">
        <f t="array" ref="V1892">IF(VLOOKUP(U1892,$A$2:$F$198,COLUMN($F:$F),FALSE)=0,NA(),VLOOKUP(U1892,$A$2:$F$198,COLUMN($F:$F),FALSE))</f>
        <v>63809.64</v>
      </c>
    </row>
    <row r="1893" spans="12:22">
      <c r="L1893">
        <f>NAMS!B1893</f>
        <v>1995</v>
      </c>
      <c r="M1893" t="str">
        <f>NAMS!K1893</f>
        <v>USA</v>
      </c>
      <c r="N1893" cm="1">
        <f t="array" ref="N1893">IF(VLOOKUP(M1893,$A$2:$F$198,COLUMN($F:$F),FALSE)=0,NA(),VLOOKUP(M1893,$A$2:$F$198,COLUMN($F:$F),FALSE))</f>
        <v>63809.64</v>
      </c>
      <c r="T1893" s="75">
        <f>AAS!B1893</f>
        <v>1892</v>
      </c>
      <c r="U1893" s="75" t="str">
        <f>AAS!C1893</f>
        <v>USA</v>
      </c>
      <c r="V1893" cm="1">
        <f t="array" ref="V1893">IF(VLOOKUP(U1893,$A$2:$F$198,COLUMN($F:$F),FALSE)=0,NA(),VLOOKUP(U1893,$A$2:$F$198,COLUMN($F:$F),FALSE))</f>
        <v>63809.64</v>
      </c>
    </row>
    <row r="1894" spans="12:22">
      <c r="L1894">
        <f>NAMS!B1894</f>
        <v>1996</v>
      </c>
      <c r="M1894" t="str">
        <f>NAMS!K1894</f>
        <v>USA</v>
      </c>
      <c r="N1894" cm="1">
        <f t="array" ref="N1894">IF(VLOOKUP(M1894,$A$2:$F$198,COLUMN($F:$F),FALSE)=0,NA(),VLOOKUP(M1894,$A$2:$F$198,COLUMN($F:$F),FALSE))</f>
        <v>63809.64</v>
      </c>
      <c r="T1894" s="75">
        <f>AAS!B1894</f>
        <v>1893</v>
      </c>
      <c r="U1894" s="75" t="str">
        <f>AAS!C1894</f>
        <v>USA</v>
      </c>
      <c r="V1894" cm="1">
        <f t="array" ref="V1894">IF(VLOOKUP(U1894,$A$2:$F$198,COLUMN($F:$F),FALSE)=0,NA(),VLOOKUP(U1894,$A$2:$F$198,COLUMN($F:$F),FALSE))</f>
        <v>63809.64</v>
      </c>
    </row>
    <row r="1895" spans="12:22">
      <c r="L1895">
        <f>NAMS!B1895</f>
        <v>1997</v>
      </c>
      <c r="M1895" t="str">
        <f>NAMS!K1895</f>
        <v>USA</v>
      </c>
      <c r="N1895" cm="1">
        <f t="array" ref="N1895">IF(VLOOKUP(M1895,$A$2:$F$198,COLUMN($F:$F),FALSE)=0,NA(),VLOOKUP(M1895,$A$2:$F$198,COLUMN($F:$F),FALSE))</f>
        <v>63809.64</v>
      </c>
      <c r="T1895" s="75">
        <f>AAS!B1895</f>
        <v>1894</v>
      </c>
      <c r="U1895" s="75" t="str">
        <f>AAS!C1895</f>
        <v>USA</v>
      </c>
      <c r="V1895" cm="1">
        <f t="array" ref="V1895">IF(VLOOKUP(U1895,$A$2:$F$198,COLUMN($F:$F),FALSE)=0,NA(),VLOOKUP(U1895,$A$2:$F$198,COLUMN($F:$F),FALSE))</f>
        <v>63809.64</v>
      </c>
    </row>
    <row r="1896" spans="12:22">
      <c r="L1896">
        <f>NAMS!B1896</f>
        <v>1998</v>
      </c>
      <c r="M1896" t="str">
        <f>NAMS!K1896</f>
        <v>USA</v>
      </c>
      <c r="N1896" cm="1">
        <f t="array" ref="N1896">IF(VLOOKUP(M1896,$A$2:$F$198,COLUMN($F:$F),FALSE)=0,NA(),VLOOKUP(M1896,$A$2:$F$198,COLUMN($F:$F),FALSE))</f>
        <v>63809.64</v>
      </c>
      <c r="T1896" s="75">
        <f>AAS!B1896</f>
        <v>1895</v>
      </c>
      <c r="U1896" s="75" t="str">
        <f>AAS!C1896</f>
        <v>USA</v>
      </c>
      <c r="V1896" cm="1">
        <f t="array" ref="V1896">IF(VLOOKUP(U1896,$A$2:$F$198,COLUMN($F:$F),FALSE)=0,NA(),VLOOKUP(U1896,$A$2:$F$198,COLUMN($F:$F),FALSE))</f>
        <v>63809.64</v>
      </c>
    </row>
    <row r="1897" spans="12:22">
      <c r="L1897">
        <f>NAMS!B1897</f>
        <v>1999</v>
      </c>
      <c r="M1897" t="str">
        <f>NAMS!K1897</f>
        <v>USA</v>
      </c>
      <c r="N1897" cm="1">
        <f t="array" ref="N1897">IF(VLOOKUP(M1897,$A$2:$F$198,COLUMN($F:$F),FALSE)=0,NA(),VLOOKUP(M1897,$A$2:$F$198,COLUMN($F:$F),FALSE))</f>
        <v>63809.64</v>
      </c>
      <c r="T1897" s="75">
        <f>AAS!B1897</f>
        <v>1896</v>
      </c>
      <c r="U1897" s="75" t="str">
        <f>AAS!C1897</f>
        <v>USA</v>
      </c>
      <c r="V1897" cm="1">
        <f t="array" ref="V1897">IF(VLOOKUP(U1897,$A$2:$F$198,COLUMN($F:$F),FALSE)=0,NA(),VLOOKUP(U1897,$A$2:$F$198,COLUMN($F:$F),FALSE))</f>
        <v>63809.64</v>
      </c>
    </row>
    <row r="1898" spans="12:22">
      <c r="L1898">
        <f>NAMS!B1898</f>
        <v>2000</v>
      </c>
      <c r="M1898" t="str">
        <f>NAMS!K1898</f>
        <v>USA</v>
      </c>
      <c r="N1898" cm="1">
        <f t="array" ref="N1898">IF(VLOOKUP(M1898,$A$2:$F$198,COLUMN($F:$F),FALSE)=0,NA(),VLOOKUP(M1898,$A$2:$F$198,COLUMN($F:$F),FALSE))</f>
        <v>63809.64</v>
      </c>
      <c r="T1898" s="75">
        <f>AAS!B1898</f>
        <v>1897</v>
      </c>
      <c r="U1898" s="75" t="str">
        <f>AAS!C1898</f>
        <v>USA</v>
      </c>
      <c r="V1898" cm="1">
        <f t="array" ref="V1898">IF(VLOOKUP(U1898,$A$2:$F$198,COLUMN($F:$F),FALSE)=0,NA(),VLOOKUP(U1898,$A$2:$F$198,COLUMN($F:$F),FALSE))</f>
        <v>63809.64</v>
      </c>
    </row>
    <row r="1899" spans="12:22">
      <c r="L1899">
        <f>NAMS!B1899</f>
        <v>2001</v>
      </c>
      <c r="M1899" t="str">
        <f>NAMS!K1899</f>
        <v>USA</v>
      </c>
      <c r="N1899" cm="1">
        <f t="array" ref="N1899">IF(VLOOKUP(M1899,$A$2:$F$198,COLUMN($F:$F),FALSE)=0,NA(),VLOOKUP(M1899,$A$2:$F$198,COLUMN($F:$F),FALSE))</f>
        <v>63809.64</v>
      </c>
      <c r="T1899" s="75">
        <f>AAS!B1899</f>
        <v>1898</v>
      </c>
      <c r="U1899" s="75" t="str">
        <f>AAS!C1899</f>
        <v>USA</v>
      </c>
      <c r="V1899" cm="1">
        <f t="array" ref="V1899">IF(VLOOKUP(U1899,$A$2:$F$198,COLUMN($F:$F),FALSE)=0,NA(),VLOOKUP(U1899,$A$2:$F$198,COLUMN($F:$F),FALSE))</f>
        <v>63809.64</v>
      </c>
    </row>
    <row r="1900" spans="12:22">
      <c r="L1900">
        <f>NAMS!B1900</f>
        <v>2002</v>
      </c>
      <c r="M1900" t="str">
        <f>NAMS!K1900</f>
        <v>USA</v>
      </c>
      <c r="N1900" cm="1">
        <f t="array" ref="N1900">IF(VLOOKUP(M1900,$A$2:$F$198,COLUMN($F:$F),FALSE)=0,NA(),VLOOKUP(M1900,$A$2:$F$198,COLUMN($F:$F),FALSE))</f>
        <v>63809.64</v>
      </c>
      <c r="T1900" s="75">
        <f>AAS!B1900</f>
        <v>1899</v>
      </c>
      <c r="U1900" s="75" t="str">
        <f>AAS!C1900</f>
        <v>USA</v>
      </c>
      <c r="V1900" cm="1">
        <f t="array" ref="V1900">IF(VLOOKUP(U1900,$A$2:$F$198,COLUMN($F:$F),FALSE)=0,NA(),VLOOKUP(U1900,$A$2:$F$198,COLUMN($F:$F),FALSE))</f>
        <v>63809.64</v>
      </c>
    </row>
    <row r="1901" spans="12:22">
      <c r="L1901">
        <f>NAMS!B1901</f>
        <v>2003</v>
      </c>
      <c r="M1901" t="str">
        <f>NAMS!K1901</f>
        <v>USA</v>
      </c>
      <c r="N1901" cm="1">
        <f t="array" ref="N1901">IF(VLOOKUP(M1901,$A$2:$F$198,COLUMN($F:$F),FALSE)=0,NA(),VLOOKUP(M1901,$A$2:$F$198,COLUMN($F:$F),FALSE))</f>
        <v>63809.64</v>
      </c>
      <c r="T1901" s="75">
        <f>AAS!B1901</f>
        <v>1900</v>
      </c>
      <c r="U1901" s="75" t="str">
        <f>AAS!C1901</f>
        <v>USA</v>
      </c>
      <c r="V1901" cm="1">
        <f t="array" ref="V1901">IF(VLOOKUP(U1901,$A$2:$F$198,COLUMN($F:$F),FALSE)=0,NA(),VLOOKUP(U1901,$A$2:$F$198,COLUMN($F:$F),FALSE))</f>
        <v>63809.64</v>
      </c>
    </row>
    <row r="1902" spans="12:22">
      <c r="L1902">
        <f>NAMS!B1902</f>
        <v>2004</v>
      </c>
      <c r="M1902" t="str">
        <f>NAMS!K1902</f>
        <v>USA</v>
      </c>
      <c r="N1902" cm="1">
        <f t="array" ref="N1902">IF(VLOOKUP(M1902,$A$2:$F$198,COLUMN($F:$F),FALSE)=0,NA(),VLOOKUP(M1902,$A$2:$F$198,COLUMN($F:$F),FALSE))</f>
        <v>63809.64</v>
      </c>
      <c r="T1902" s="75">
        <f>AAS!B1902</f>
        <v>1901</v>
      </c>
      <c r="U1902" s="75" t="str">
        <f>AAS!C1902</f>
        <v>USA</v>
      </c>
      <c r="V1902" cm="1">
        <f t="array" ref="V1902">IF(VLOOKUP(U1902,$A$2:$F$198,COLUMN($F:$F),FALSE)=0,NA(),VLOOKUP(U1902,$A$2:$F$198,COLUMN($F:$F),FALSE))</f>
        <v>63809.64</v>
      </c>
    </row>
    <row r="1903" spans="12:22">
      <c r="L1903">
        <f>NAMS!B1903</f>
        <v>2005</v>
      </c>
      <c r="M1903" t="str">
        <f>NAMS!K1903</f>
        <v>South Korea</v>
      </c>
      <c r="N1903" cm="1">
        <f t="array" ref="N1903">IF(VLOOKUP(M1903,$A$2:$F$198,COLUMN($F:$F),FALSE)=0,NA(),VLOOKUP(M1903,$A$2:$F$198,COLUMN($F:$F),FALSE))</f>
        <v>32154.02</v>
      </c>
      <c r="T1903" s="75">
        <f>AAS!B1903</f>
        <v>1902</v>
      </c>
      <c r="U1903" s="75" t="str">
        <f>AAS!C1903</f>
        <v>USA</v>
      </c>
      <c r="V1903" cm="1">
        <f t="array" ref="V1903">IF(VLOOKUP(U1903,$A$2:$F$198,COLUMN($F:$F),FALSE)=0,NA(),VLOOKUP(U1903,$A$2:$F$198,COLUMN($F:$F),FALSE))</f>
        <v>63809.64</v>
      </c>
    </row>
    <row r="1904" spans="12:22">
      <c r="L1904">
        <f>NAMS!B1904</f>
        <v>2006</v>
      </c>
      <c r="M1904" t="str">
        <f>NAMS!K1904</f>
        <v>USA</v>
      </c>
      <c r="N1904" cm="1">
        <f t="array" ref="N1904">IF(VLOOKUP(M1904,$A$2:$F$198,COLUMN($F:$F),FALSE)=0,NA(),VLOOKUP(M1904,$A$2:$F$198,COLUMN($F:$F),FALSE))</f>
        <v>63809.64</v>
      </c>
      <c r="T1904" s="75">
        <f>AAS!B1904</f>
        <v>1903</v>
      </c>
      <c r="U1904" s="75" t="str">
        <f>AAS!C1904</f>
        <v>USA</v>
      </c>
      <c r="V1904" cm="1">
        <f t="array" ref="V1904">IF(VLOOKUP(U1904,$A$2:$F$198,COLUMN($F:$F),FALSE)=0,NA(),VLOOKUP(U1904,$A$2:$F$198,COLUMN($F:$F),FALSE))</f>
        <v>63809.64</v>
      </c>
    </row>
    <row r="1905" spans="12:22">
      <c r="L1905">
        <f>NAMS!B1905</f>
        <v>2007</v>
      </c>
      <c r="M1905" t="str">
        <f>NAMS!K1905</f>
        <v>USA</v>
      </c>
      <c r="N1905" cm="1">
        <f t="array" ref="N1905">IF(VLOOKUP(M1905,$A$2:$F$198,COLUMN($F:$F),FALSE)=0,NA(),VLOOKUP(M1905,$A$2:$F$198,COLUMN($F:$F),FALSE))</f>
        <v>63809.64</v>
      </c>
      <c r="T1905" s="75">
        <f>AAS!B1905</f>
        <v>1904</v>
      </c>
      <c r="U1905" s="75" t="str">
        <f>AAS!C1905</f>
        <v>USA</v>
      </c>
      <c r="V1905" cm="1">
        <f t="array" ref="V1905">IF(VLOOKUP(U1905,$A$2:$F$198,COLUMN($F:$F),FALSE)=0,NA(),VLOOKUP(U1905,$A$2:$F$198,COLUMN($F:$F),FALSE))</f>
        <v>63809.64</v>
      </c>
    </row>
    <row r="1906" spans="12:22">
      <c r="L1906">
        <f>NAMS!B1906</f>
        <v>2008</v>
      </c>
      <c r="M1906" t="str">
        <f>NAMS!K1906</f>
        <v>Singapore</v>
      </c>
      <c r="N1906" cm="1">
        <f t="array" ref="N1906">IF(VLOOKUP(M1906,$A$2:$F$198,COLUMN($F:$F),FALSE)=0,NA(),VLOOKUP(M1906,$A$2:$F$198,COLUMN($F:$F),FALSE))</f>
        <v>56679.16</v>
      </c>
      <c r="T1906" s="75">
        <f>AAS!B1906</f>
        <v>1905</v>
      </c>
      <c r="U1906" s="75" t="str">
        <f>AAS!C1906</f>
        <v>USA</v>
      </c>
      <c r="V1906" cm="1">
        <f t="array" ref="V1906">IF(VLOOKUP(U1906,$A$2:$F$198,COLUMN($F:$F),FALSE)=0,NA(),VLOOKUP(U1906,$A$2:$F$198,COLUMN($F:$F),FALSE))</f>
        <v>63809.64</v>
      </c>
    </row>
    <row r="1907" spans="12:22">
      <c r="L1907">
        <f>NAMS!B1907</f>
        <v>2009</v>
      </c>
      <c r="M1907" t="str">
        <f>NAMS!K1907</f>
        <v>China</v>
      </c>
      <c r="N1907" cm="1">
        <f t="array" ref="N1907">IF(VLOOKUP(M1907,$A$2:$F$198,COLUMN($F:$F),FALSE)=0,NA(),VLOOKUP(M1907,$A$2:$F$198,COLUMN($F:$F),FALSE))</f>
        <v>10121.299999999999</v>
      </c>
      <c r="T1907" s="75">
        <f>AAS!B1907</f>
        <v>1906</v>
      </c>
      <c r="U1907" s="75" t="str">
        <f>AAS!C1907</f>
        <v>USA</v>
      </c>
      <c r="V1907" cm="1">
        <f t="array" ref="V1907">IF(VLOOKUP(U1907,$A$2:$F$198,COLUMN($F:$F),FALSE)=0,NA(),VLOOKUP(U1907,$A$2:$F$198,COLUMN($F:$F),FALSE))</f>
        <v>63809.64</v>
      </c>
    </row>
    <row r="1908" spans="12:22">
      <c r="L1908">
        <f>NAMS!B1908</f>
        <v>2010</v>
      </c>
      <c r="M1908" t="str">
        <f>NAMS!K1908</f>
        <v>Saudi Arabia</v>
      </c>
      <c r="N1908" cm="1">
        <f t="array" ref="N1908">IF(VLOOKUP(M1908,$A$2:$F$198,COLUMN($F:$F),FALSE)=0,NA(),VLOOKUP(M1908,$A$2:$F$198,COLUMN($F:$F),FALSE))</f>
        <v>21764.39</v>
      </c>
      <c r="T1908" s="75">
        <f>AAS!B1908</f>
        <v>1907</v>
      </c>
      <c r="U1908" s="75" t="str">
        <f>AAS!C1908</f>
        <v>USA</v>
      </c>
      <c r="V1908" cm="1">
        <f t="array" ref="V1908">IF(VLOOKUP(U1908,$A$2:$F$198,COLUMN($F:$F),FALSE)=0,NA(),VLOOKUP(U1908,$A$2:$F$198,COLUMN($F:$F),FALSE))</f>
        <v>63809.64</v>
      </c>
    </row>
    <row r="1909" spans="12:22">
      <c r="L1909">
        <f>NAMS!B1909</f>
        <v>2011</v>
      </c>
      <c r="M1909" t="str">
        <f>NAMS!K1909</f>
        <v>USA</v>
      </c>
      <c r="N1909" cm="1">
        <f t="array" ref="N1909">IF(VLOOKUP(M1909,$A$2:$F$198,COLUMN($F:$F),FALSE)=0,NA(),VLOOKUP(M1909,$A$2:$F$198,COLUMN($F:$F),FALSE))</f>
        <v>63809.64</v>
      </c>
      <c r="T1909" s="75">
        <f>AAS!B1909</f>
        <v>1908</v>
      </c>
      <c r="U1909" s="75" t="str">
        <f>AAS!C1909</f>
        <v>USA</v>
      </c>
      <c r="V1909" cm="1">
        <f t="array" ref="V1909">IF(VLOOKUP(U1909,$A$2:$F$198,COLUMN($F:$F),FALSE)=0,NA(),VLOOKUP(U1909,$A$2:$F$198,COLUMN($F:$F),FALSE))</f>
        <v>63809.64</v>
      </c>
    </row>
    <row r="1910" spans="12:22">
      <c r="L1910">
        <f>NAMS!B1910</f>
        <v>2012</v>
      </c>
      <c r="M1910" t="str">
        <f>NAMS!K1910</f>
        <v>USA</v>
      </c>
      <c r="N1910" cm="1">
        <f t="array" ref="N1910">IF(VLOOKUP(M1910,$A$2:$F$198,COLUMN($F:$F),FALSE)=0,NA(),VLOOKUP(M1910,$A$2:$F$198,COLUMN($F:$F),FALSE))</f>
        <v>63809.64</v>
      </c>
      <c r="T1910" s="75">
        <f>AAS!B1910</f>
        <v>1909</v>
      </c>
      <c r="U1910" s="75" t="str">
        <f>AAS!C1910</f>
        <v>USA</v>
      </c>
      <c r="V1910" cm="1">
        <f t="array" ref="V1910">IF(VLOOKUP(U1910,$A$2:$F$198,COLUMN($F:$F),FALSE)=0,NA(),VLOOKUP(U1910,$A$2:$F$198,COLUMN($F:$F),FALSE))</f>
        <v>63809.64</v>
      </c>
    </row>
    <row r="1911" spans="12:22">
      <c r="L1911">
        <f>NAMS!B1911</f>
        <v>2013</v>
      </c>
      <c r="M1911" t="str">
        <f>NAMS!K1911</f>
        <v>Singapore</v>
      </c>
      <c r="N1911" cm="1">
        <f t="array" ref="N1911">IF(VLOOKUP(M1911,$A$2:$F$198,COLUMN($F:$F),FALSE)=0,NA(),VLOOKUP(M1911,$A$2:$F$198,COLUMN($F:$F),FALSE))</f>
        <v>56679.16</v>
      </c>
      <c r="T1911" s="75">
        <f>AAS!B1911</f>
        <v>1910</v>
      </c>
      <c r="U1911" s="75" t="str">
        <f>AAS!C1911</f>
        <v>USA</v>
      </c>
      <c r="V1911" cm="1">
        <f t="array" ref="V1911">IF(VLOOKUP(U1911,$A$2:$F$198,COLUMN($F:$F),FALSE)=0,NA(),VLOOKUP(U1911,$A$2:$F$198,COLUMN($F:$F),FALSE))</f>
        <v>63809.64</v>
      </c>
    </row>
    <row r="1912" spans="12:22">
      <c r="L1912">
        <f>NAMS!B1912</f>
        <v>2014</v>
      </c>
      <c r="M1912" t="str">
        <f>NAMS!K1912</f>
        <v>USA</v>
      </c>
      <c r="N1912" cm="1">
        <f t="array" ref="N1912">IF(VLOOKUP(M1912,$A$2:$F$198,COLUMN($F:$F),FALSE)=0,NA(),VLOOKUP(M1912,$A$2:$F$198,COLUMN($F:$F),FALSE))</f>
        <v>63809.64</v>
      </c>
      <c r="T1912" s="75">
        <f>AAS!B1912</f>
        <v>1911</v>
      </c>
      <c r="U1912" s="75" t="str">
        <f>AAS!C1912</f>
        <v>USA</v>
      </c>
      <c r="V1912" cm="1">
        <f t="array" ref="V1912">IF(VLOOKUP(U1912,$A$2:$F$198,COLUMN($F:$F),FALSE)=0,NA(),VLOOKUP(U1912,$A$2:$F$198,COLUMN($F:$F),FALSE))</f>
        <v>63809.64</v>
      </c>
    </row>
    <row r="1913" spans="12:22">
      <c r="L1913">
        <f>NAMS!B1913</f>
        <v>2015</v>
      </c>
      <c r="M1913" t="str">
        <f>NAMS!K1913</f>
        <v>USA</v>
      </c>
      <c r="N1913" cm="1">
        <f t="array" ref="N1913">IF(VLOOKUP(M1913,$A$2:$F$198,COLUMN($F:$F),FALSE)=0,NA(),VLOOKUP(M1913,$A$2:$F$198,COLUMN($F:$F),FALSE))</f>
        <v>63809.64</v>
      </c>
      <c r="T1913" s="75">
        <f>AAS!B1913</f>
        <v>1912</v>
      </c>
      <c r="U1913" s="75" t="str">
        <f>AAS!C1913</f>
        <v>USA</v>
      </c>
      <c r="V1913" cm="1">
        <f t="array" ref="V1913">IF(VLOOKUP(U1913,$A$2:$F$198,COLUMN($F:$F),FALSE)=0,NA(),VLOOKUP(U1913,$A$2:$F$198,COLUMN($F:$F),FALSE))</f>
        <v>63809.64</v>
      </c>
    </row>
    <row r="1914" spans="12:22">
      <c r="L1914">
        <f>NAMS!B1914</f>
        <v>2016</v>
      </c>
      <c r="M1914" t="str">
        <f>NAMS!K1914</f>
        <v>USA</v>
      </c>
      <c r="N1914" cm="1">
        <f t="array" ref="N1914">IF(VLOOKUP(M1914,$A$2:$F$198,COLUMN($F:$F),FALSE)=0,NA(),VLOOKUP(M1914,$A$2:$F$198,COLUMN($F:$F),FALSE))</f>
        <v>63809.64</v>
      </c>
      <c r="T1914" s="75">
        <f>AAS!B1914</f>
        <v>1913</v>
      </c>
      <c r="U1914" s="75" t="str">
        <f>AAS!C1914</f>
        <v>USA</v>
      </c>
      <c r="V1914" cm="1">
        <f t="array" ref="V1914">IF(VLOOKUP(U1914,$A$2:$F$198,COLUMN($F:$F),FALSE)=0,NA(),VLOOKUP(U1914,$A$2:$F$198,COLUMN($F:$F),FALSE))</f>
        <v>63809.64</v>
      </c>
    </row>
    <row r="1915" spans="12:22">
      <c r="L1915">
        <f>NAMS!B1915</f>
        <v>2017</v>
      </c>
      <c r="M1915" t="str">
        <f>NAMS!K1915</f>
        <v>USA</v>
      </c>
      <c r="N1915" cm="1">
        <f t="array" ref="N1915">IF(VLOOKUP(M1915,$A$2:$F$198,COLUMN($F:$F),FALSE)=0,NA(),VLOOKUP(M1915,$A$2:$F$198,COLUMN($F:$F),FALSE))</f>
        <v>63809.64</v>
      </c>
      <c r="T1915" s="75">
        <f>AAS!B1915</f>
        <v>1914</v>
      </c>
      <c r="U1915" s="75" t="str">
        <f>AAS!C1915</f>
        <v>USA</v>
      </c>
      <c r="V1915" cm="1">
        <f t="array" ref="V1915">IF(VLOOKUP(U1915,$A$2:$F$198,COLUMN($F:$F),FALSE)=0,NA(),VLOOKUP(U1915,$A$2:$F$198,COLUMN($F:$F),FALSE))</f>
        <v>63809.64</v>
      </c>
    </row>
    <row r="1916" spans="12:22">
      <c r="L1916">
        <f>NAMS!B1916</f>
        <v>2018</v>
      </c>
      <c r="M1916" t="str">
        <f>NAMS!K1916</f>
        <v>Canada</v>
      </c>
      <c r="N1916" cm="1">
        <f t="array" ref="N1916">IF(VLOOKUP(M1916,$A$2:$F$198,COLUMN($F:$F),FALSE)=0,NA(),VLOOKUP(M1916,$A$2:$F$198,COLUMN($F:$F),FALSE))</f>
        <v>49196.49</v>
      </c>
      <c r="T1916" s="75">
        <f>AAS!B1916</f>
        <v>1915</v>
      </c>
      <c r="U1916" s="75" t="str">
        <f>AAS!C1916</f>
        <v>USA</v>
      </c>
      <c r="V1916" cm="1">
        <f t="array" ref="V1916">IF(VLOOKUP(U1916,$A$2:$F$198,COLUMN($F:$F),FALSE)=0,NA(),VLOOKUP(U1916,$A$2:$F$198,COLUMN($F:$F),FALSE))</f>
        <v>63809.64</v>
      </c>
    </row>
    <row r="1917" spans="12:22">
      <c r="L1917">
        <f>NAMS!B1917</f>
        <v>2019</v>
      </c>
      <c r="M1917" t="str">
        <f>NAMS!K1917</f>
        <v>USA</v>
      </c>
      <c r="N1917" cm="1">
        <f t="array" ref="N1917">IF(VLOOKUP(M1917,$A$2:$F$198,COLUMN($F:$F),FALSE)=0,NA(),VLOOKUP(M1917,$A$2:$F$198,COLUMN($F:$F),FALSE))</f>
        <v>63809.64</v>
      </c>
      <c r="T1917" s="75">
        <f>AAS!B1917</f>
        <v>1916</v>
      </c>
      <c r="U1917" s="75" t="str">
        <f>AAS!C1917</f>
        <v>USA</v>
      </c>
      <c r="V1917" cm="1">
        <f t="array" ref="V1917">IF(VLOOKUP(U1917,$A$2:$F$198,COLUMN($F:$F),FALSE)=0,NA(),VLOOKUP(U1917,$A$2:$F$198,COLUMN($F:$F),FALSE))</f>
        <v>63809.64</v>
      </c>
    </row>
    <row r="1918" spans="12:22">
      <c r="L1918">
        <f>NAMS!B1918</f>
        <v>2020</v>
      </c>
      <c r="M1918" t="str">
        <f>NAMS!K1918</f>
        <v>USA</v>
      </c>
      <c r="N1918" cm="1">
        <f t="array" ref="N1918">IF(VLOOKUP(M1918,$A$2:$F$198,COLUMN($F:$F),FALSE)=0,NA(),VLOOKUP(M1918,$A$2:$F$198,COLUMN($F:$F),FALSE))</f>
        <v>63809.64</v>
      </c>
      <c r="T1918" s="75">
        <f>AAS!B1918</f>
        <v>1917</v>
      </c>
      <c r="U1918" s="75" t="str">
        <f>AAS!C1918</f>
        <v>USA</v>
      </c>
      <c r="V1918" cm="1">
        <f t="array" ref="V1918">IF(VLOOKUP(U1918,$A$2:$F$198,COLUMN($F:$F),FALSE)=0,NA(),VLOOKUP(U1918,$A$2:$F$198,COLUMN($F:$F),FALSE))</f>
        <v>63809.64</v>
      </c>
    </row>
    <row r="1919" spans="12:22">
      <c r="L1919">
        <f>NAMS!B1919</f>
        <v>2021</v>
      </c>
      <c r="M1919" t="str">
        <f>NAMS!K1919</f>
        <v>USA</v>
      </c>
      <c r="N1919" cm="1">
        <f t="array" ref="N1919">IF(VLOOKUP(M1919,$A$2:$F$198,COLUMN($F:$F),FALSE)=0,NA(),VLOOKUP(M1919,$A$2:$F$198,COLUMN($F:$F),FALSE))</f>
        <v>63809.64</v>
      </c>
      <c r="T1919" s="75">
        <f>AAS!B1919</f>
        <v>1918</v>
      </c>
      <c r="U1919" s="75" t="str">
        <f>AAS!C1919</f>
        <v>USA</v>
      </c>
      <c r="V1919" cm="1">
        <f t="array" ref="V1919">IF(VLOOKUP(U1919,$A$2:$F$198,COLUMN($F:$F),FALSE)=0,NA(),VLOOKUP(U1919,$A$2:$F$198,COLUMN($F:$F),FALSE))</f>
        <v>63809.64</v>
      </c>
    </row>
    <row r="1920" spans="12:22">
      <c r="L1920">
        <f>NAMS!B1920</f>
        <v>2022</v>
      </c>
      <c r="M1920" t="str">
        <f>NAMS!K1920</f>
        <v>USA</v>
      </c>
      <c r="N1920" cm="1">
        <f t="array" ref="N1920">IF(VLOOKUP(M1920,$A$2:$F$198,COLUMN($F:$F),FALSE)=0,NA(),VLOOKUP(M1920,$A$2:$F$198,COLUMN($F:$F),FALSE))</f>
        <v>63809.64</v>
      </c>
      <c r="T1920" s="75">
        <f>AAS!B1920</f>
        <v>1919</v>
      </c>
      <c r="U1920" s="75" t="str">
        <f>AAS!C1920</f>
        <v>USA</v>
      </c>
      <c r="V1920" cm="1">
        <f t="array" ref="V1920">IF(VLOOKUP(U1920,$A$2:$F$198,COLUMN($F:$F),FALSE)=0,NA(),VLOOKUP(U1920,$A$2:$F$198,COLUMN($F:$F),FALSE))</f>
        <v>63809.64</v>
      </c>
    </row>
    <row r="1921" spans="12:22">
      <c r="L1921">
        <f>NAMS!B1921</f>
        <v>2023</v>
      </c>
      <c r="M1921" t="str">
        <f>NAMS!K1921</f>
        <v>USA</v>
      </c>
      <c r="N1921" cm="1">
        <f t="array" ref="N1921">IF(VLOOKUP(M1921,$A$2:$F$198,COLUMN($F:$F),FALSE)=0,NA(),VLOOKUP(M1921,$A$2:$F$198,COLUMN($F:$F),FALSE))</f>
        <v>63809.64</v>
      </c>
      <c r="T1921" s="75">
        <f>AAS!B1921</f>
        <v>1920</v>
      </c>
      <c r="U1921" s="75" t="str">
        <f>AAS!C1921</f>
        <v>China</v>
      </c>
      <c r="V1921" cm="1">
        <f t="array" ref="V1921">IF(VLOOKUP(U1921,$A$2:$F$198,COLUMN($F:$F),FALSE)=0,NA(),VLOOKUP(U1921,$A$2:$F$198,COLUMN($F:$F),FALSE))</f>
        <v>10121.299999999999</v>
      </c>
    </row>
    <row r="1922" spans="12:22">
      <c r="L1922">
        <f>NAMS!B1922</f>
        <v>2024</v>
      </c>
      <c r="M1922" t="str">
        <f>NAMS!K1922</f>
        <v>USA</v>
      </c>
      <c r="N1922" cm="1">
        <f t="array" ref="N1922">IF(VLOOKUP(M1922,$A$2:$F$198,COLUMN($F:$F),FALSE)=0,NA(),VLOOKUP(M1922,$A$2:$F$198,COLUMN($F:$F),FALSE))</f>
        <v>63809.64</v>
      </c>
      <c r="T1922" s="75">
        <f>AAS!B1922</f>
        <v>1921</v>
      </c>
      <c r="U1922" s="75" t="str">
        <f>AAS!C1922</f>
        <v>USA</v>
      </c>
      <c r="V1922" cm="1">
        <f t="array" ref="V1922">IF(VLOOKUP(U1922,$A$2:$F$198,COLUMN($F:$F),FALSE)=0,NA(),VLOOKUP(U1922,$A$2:$F$198,COLUMN($F:$F),FALSE))</f>
        <v>63809.64</v>
      </c>
    </row>
    <row r="1923" spans="12:22">
      <c r="L1923">
        <f>NAMS!B1923</f>
        <v>2025</v>
      </c>
      <c r="M1923" t="str">
        <f>NAMS!K1923</f>
        <v>USA</v>
      </c>
      <c r="N1923" cm="1">
        <f t="array" ref="N1923">IF(VLOOKUP(M1923,$A$2:$F$198,COLUMN($F:$F),FALSE)=0,NA(),VLOOKUP(M1923,$A$2:$F$198,COLUMN($F:$F),FALSE))</f>
        <v>63809.64</v>
      </c>
      <c r="T1923" s="75">
        <f>AAS!B1923</f>
        <v>1922</v>
      </c>
      <c r="U1923" s="75" t="str">
        <f>AAS!C1923</f>
        <v>USA</v>
      </c>
      <c r="V1923" cm="1">
        <f t="array" ref="V1923">IF(VLOOKUP(U1923,$A$2:$F$198,COLUMN($F:$F),FALSE)=0,NA(),VLOOKUP(U1923,$A$2:$F$198,COLUMN($F:$F),FALSE))</f>
        <v>63809.64</v>
      </c>
    </row>
    <row r="1924" spans="12:22">
      <c r="L1924">
        <f>NAMS!B1924</f>
        <v>2026</v>
      </c>
      <c r="M1924" t="str">
        <f>NAMS!K1924</f>
        <v>USA</v>
      </c>
      <c r="N1924" cm="1">
        <f t="array" ref="N1924">IF(VLOOKUP(M1924,$A$2:$F$198,COLUMN($F:$F),FALSE)=0,NA(),VLOOKUP(M1924,$A$2:$F$198,COLUMN($F:$F),FALSE))</f>
        <v>63809.64</v>
      </c>
      <c r="T1924" s="75">
        <f>AAS!B1924</f>
        <v>1923</v>
      </c>
      <c r="U1924" s="75" t="str">
        <f>AAS!C1924</f>
        <v>USA</v>
      </c>
      <c r="V1924" cm="1">
        <f t="array" ref="V1924">IF(VLOOKUP(U1924,$A$2:$F$198,COLUMN($F:$F),FALSE)=0,NA(),VLOOKUP(U1924,$A$2:$F$198,COLUMN($F:$F),FALSE))</f>
        <v>63809.64</v>
      </c>
    </row>
    <row r="1925" spans="12:22">
      <c r="L1925">
        <f>NAMS!B1925</f>
        <v>2027</v>
      </c>
      <c r="M1925" t="str">
        <f>NAMS!K1925</f>
        <v>Saudi Arabia</v>
      </c>
      <c r="N1925" cm="1">
        <f t="array" ref="N1925">IF(VLOOKUP(M1925,$A$2:$F$198,COLUMN($F:$F),FALSE)=0,NA(),VLOOKUP(M1925,$A$2:$F$198,COLUMN($F:$F),FALSE))</f>
        <v>21764.39</v>
      </c>
      <c r="T1925" s="75">
        <f>AAS!B1925</f>
        <v>1924</v>
      </c>
      <c r="U1925" s="75" t="str">
        <f>AAS!C1925</f>
        <v>USA</v>
      </c>
      <c r="V1925" cm="1">
        <f t="array" ref="V1925">IF(VLOOKUP(U1925,$A$2:$F$198,COLUMN($F:$F),FALSE)=0,NA(),VLOOKUP(U1925,$A$2:$F$198,COLUMN($F:$F),FALSE))</f>
        <v>63809.64</v>
      </c>
    </row>
    <row r="1926" spans="12:22">
      <c r="L1926">
        <f>NAMS!B1926</f>
        <v>2028</v>
      </c>
      <c r="M1926" t="str">
        <f>NAMS!K1926</f>
        <v>USA</v>
      </c>
      <c r="N1926" cm="1">
        <f t="array" ref="N1926">IF(VLOOKUP(M1926,$A$2:$F$198,COLUMN($F:$F),FALSE)=0,NA(),VLOOKUP(M1926,$A$2:$F$198,COLUMN($F:$F),FALSE))</f>
        <v>63809.64</v>
      </c>
      <c r="T1926" s="75">
        <f>AAS!B1926</f>
        <v>1925</v>
      </c>
      <c r="U1926" s="75" t="str">
        <f>AAS!C1926</f>
        <v>USA</v>
      </c>
      <c r="V1926" cm="1">
        <f t="array" ref="V1926">IF(VLOOKUP(U1926,$A$2:$F$198,COLUMN($F:$F),FALSE)=0,NA(),VLOOKUP(U1926,$A$2:$F$198,COLUMN($F:$F),FALSE))</f>
        <v>63809.64</v>
      </c>
    </row>
    <row r="1927" spans="12:22">
      <c r="L1927">
        <f>NAMS!B1927</f>
        <v>2029</v>
      </c>
      <c r="M1927" t="str">
        <f>NAMS!K1927</f>
        <v>USA</v>
      </c>
      <c r="N1927" cm="1">
        <f t="array" ref="N1927">IF(VLOOKUP(M1927,$A$2:$F$198,COLUMN($F:$F),FALSE)=0,NA(),VLOOKUP(M1927,$A$2:$F$198,COLUMN($F:$F),FALSE))</f>
        <v>63809.64</v>
      </c>
      <c r="T1927" s="75">
        <f>AAS!B1927</f>
        <v>1926</v>
      </c>
      <c r="U1927" s="75" t="str">
        <f>AAS!C1927</f>
        <v>Australia</v>
      </c>
      <c r="V1927" cm="1">
        <f t="array" ref="V1927">IF(VLOOKUP(U1927,$A$2:$F$198,COLUMN($F:$F),FALSE)=0,NA(),VLOOKUP(U1927,$A$2:$F$198,COLUMN($F:$F),FALSE))</f>
        <v>61250.7</v>
      </c>
    </row>
    <row r="1928" spans="12:22">
      <c r="L1928">
        <f>NAMS!B1928</f>
        <v>2030</v>
      </c>
      <c r="M1928" t="str">
        <f>NAMS!K1928</f>
        <v>China</v>
      </c>
      <c r="N1928" cm="1">
        <f t="array" ref="N1928">IF(VLOOKUP(M1928,$A$2:$F$198,COLUMN($F:$F),FALSE)=0,NA(),VLOOKUP(M1928,$A$2:$F$198,COLUMN($F:$F),FALSE))</f>
        <v>10121.299999999999</v>
      </c>
      <c r="T1928" s="75">
        <f>AAS!B1928</f>
        <v>1927</v>
      </c>
      <c r="U1928" s="75" t="str">
        <f>AAS!C1928</f>
        <v>USA</v>
      </c>
      <c r="V1928" cm="1">
        <f t="array" ref="V1928">IF(VLOOKUP(U1928,$A$2:$F$198,COLUMN($F:$F),FALSE)=0,NA(),VLOOKUP(U1928,$A$2:$F$198,COLUMN($F:$F),FALSE))</f>
        <v>63809.64</v>
      </c>
    </row>
    <row r="1929" spans="12:22">
      <c r="L1929">
        <f>NAMS!B1929</f>
        <v>2031</v>
      </c>
      <c r="M1929" t="str">
        <f>NAMS!K1929</f>
        <v>Australia</v>
      </c>
      <c r="N1929" cm="1">
        <f t="array" ref="N1929">IF(VLOOKUP(M1929,$A$2:$F$198,COLUMN($F:$F),FALSE)=0,NA(),VLOOKUP(M1929,$A$2:$F$198,COLUMN($F:$F),FALSE))</f>
        <v>61250.7</v>
      </c>
      <c r="T1929" s="75">
        <f>AAS!B1929</f>
        <v>1928</v>
      </c>
      <c r="U1929" s="75" t="str">
        <f>AAS!C1929</f>
        <v>USA</v>
      </c>
      <c r="V1929" cm="1">
        <f t="array" ref="V1929">IF(VLOOKUP(U1929,$A$2:$F$198,COLUMN($F:$F),FALSE)=0,NA(),VLOOKUP(U1929,$A$2:$F$198,COLUMN($F:$F),FALSE))</f>
        <v>63809.64</v>
      </c>
    </row>
    <row r="1930" spans="12:22">
      <c r="L1930">
        <f>NAMS!B1930</f>
        <v>2032</v>
      </c>
      <c r="M1930" t="str">
        <f>NAMS!K1930</f>
        <v>USA</v>
      </c>
      <c r="N1930" cm="1">
        <f t="array" ref="N1930">IF(VLOOKUP(M1930,$A$2:$F$198,COLUMN($F:$F),FALSE)=0,NA(),VLOOKUP(M1930,$A$2:$F$198,COLUMN($F:$F),FALSE))</f>
        <v>63809.64</v>
      </c>
      <c r="T1930" s="75">
        <f>AAS!B1930</f>
        <v>1929</v>
      </c>
      <c r="U1930" s="75" t="str">
        <f>AAS!C1930</f>
        <v>USA</v>
      </c>
      <c r="V1930" cm="1">
        <f t="array" ref="V1930">IF(VLOOKUP(U1930,$A$2:$F$198,COLUMN($F:$F),FALSE)=0,NA(),VLOOKUP(U1930,$A$2:$F$198,COLUMN($F:$F),FALSE))</f>
        <v>63809.64</v>
      </c>
    </row>
    <row r="1931" spans="12:22">
      <c r="L1931">
        <f>NAMS!B1931</f>
        <v>2033</v>
      </c>
      <c r="M1931" t="str">
        <f>NAMS!K1931</f>
        <v>China</v>
      </c>
      <c r="N1931" cm="1">
        <f t="array" ref="N1931">IF(VLOOKUP(M1931,$A$2:$F$198,COLUMN($F:$F),FALSE)=0,NA(),VLOOKUP(M1931,$A$2:$F$198,COLUMN($F:$F),FALSE))</f>
        <v>10121.299999999999</v>
      </c>
      <c r="T1931" s="75">
        <f>AAS!B1931</f>
        <v>1930</v>
      </c>
      <c r="U1931" s="75" t="str">
        <f>AAS!C1931</f>
        <v>USA</v>
      </c>
      <c r="V1931" cm="1">
        <f t="array" ref="V1931">IF(VLOOKUP(U1931,$A$2:$F$198,COLUMN($F:$F),FALSE)=0,NA(),VLOOKUP(U1931,$A$2:$F$198,COLUMN($F:$F),FALSE))</f>
        <v>63809.64</v>
      </c>
    </row>
    <row r="1932" spans="12:22">
      <c r="L1932">
        <f>NAMS!B1932</f>
        <v>2034</v>
      </c>
      <c r="M1932" t="str">
        <f>NAMS!K1932</f>
        <v>USA</v>
      </c>
      <c r="N1932" cm="1">
        <f t="array" ref="N1932">IF(VLOOKUP(M1932,$A$2:$F$198,COLUMN($F:$F),FALSE)=0,NA(),VLOOKUP(M1932,$A$2:$F$198,COLUMN($F:$F),FALSE))</f>
        <v>63809.64</v>
      </c>
      <c r="T1932" s="75">
        <f>AAS!B1932</f>
        <v>1931</v>
      </c>
      <c r="U1932" s="75" t="str">
        <f>AAS!C1932</f>
        <v>USA</v>
      </c>
      <c r="V1932" cm="1">
        <f t="array" ref="V1932">IF(VLOOKUP(U1932,$A$2:$F$198,COLUMN($F:$F),FALSE)=0,NA(),VLOOKUP(U1932,$A$2:$F$198,COLUMN($F:$F),FALSE))</f>
        <v>63809.64</v>
      </c>
    </row>
    <row r="1933" spans="12:22">
      <c r="L1933">
        <f>NAMS!B1933</f>
        <v>2035</v>
      </c>
      <c r="M1933" t="str">
        <f>NAMS!K1933</f>
        <v>Singapore</v>
      </c>
      <c r="N1933" cm="1">
        <f t="array" ref="N1933">IF(VLOOKUP(M1933,$A$2:$F$198,COLUMN($F:$F),FALSE)=0,NA(),VLOOKUP(M1933,$A$2:$F$198,COLUMN($F:$F),FALSE))</f>
        <v>56679.16</v>
      </c>
      <c r="T1933" s="75">
        <f>AAS!B1933</f>
        <v>1932</v>
      </c>
      <c r="U1933" s="75" t="str">
        <f>AAS!C1933</f>
        <v>USA</v>
      </c>
      <c r="V1933" cm="1">
        <f t="array" ref="V1933">IF(VLOOKUP(U1933,$A$2:$F$198,COLUMN($F:$F),FALSE)=0,NA(),VLOOKUP(U1933,$A$2:$F$198,COLUMN($F:$F),FALSE))</f>
        <v>63809.64</v>
      </c>
    </row>
    <row r="1934" spans="12:22">
      <c r="L1934">
        <f>NAMS!B1934</f>
        <v>2036</v>
      </c>
      <c r="M1934" t="str">
        <f>NAMS!K1934</f>
        <v>USA</v>
      </c>
      <c r="N1934" cm="1">
        <f t="array" ref="N1934">IF(VLOOKUP(M1934,$A$2:$F$198,COLUMN($F:$F),FALSE)=0,NA(),VLOOKUP(M1934,$A$2:$F$198,COLUMN($F:$F),FALSE))</f>
        <v>63809.64</v>
      </c>
      <c r="T1934" s="75">
        <f>AAS!B1934</f>
        <v>1933</v>
      </c>
      <c r="U1934" s="75" t="str">
        <f>AAS!C1934</f>
        <v>USA</v>
      </c>
      <c r="V1934" cm="1">
        <f t="array" ref="V1934">IF(VLOOKUP(U1934,$A$2:$F$198,COLUMN($F:$F),FALSE)=0,NA(),VLOOKUP(U1934,$A$2:$F$198,COLUMN($F:$F),FALSE))</f>
        <v>63809.64</v>
      </c>
    </row>
    <row r="1935" spans="12:22">
      <c r="L1935">
        <f>NAMS!B1935</f>
        <v>2037</v>
      </c>
      <c r="M1935" t="str">
        <f>NAMS!K1935</f>
        <v>Saudi Arabia</v>
      </c>
      <c r="N1935" cm="1">
        <f t="array" ref="N1935">IF(VLOOKUP(M1935,$A$2:$F$198,COLUMN($F:$F),FALSE)=0,NA(),VLOOKUP(M1935,$A$2:$F$198,COLUMN($F:$F),FALSE))</f>
        <v>21764.39</v>
      </c>
      <c r="T1935" s="75">
        <f>AAS!B1935</f>
        <v>1934</v>
      </c>
      <c r="U1935" s="75" t="str">
        <f>AAS!C1935</f>
        <v>USA</v>
      </c>
      <c r="V1935" cm="1">
        <f t="array" ref="V1935">IF(VLOOKUP(U1935,$A$2:$F$198,COLUMN($F:$F),FALSE)=0,NA(),VLOOKUP(U1935,$A$2:$F$198,COLUMN($F:$F),FALSE))</f>
        <v>63809.64</v>
      </c>
    </row>
    <row r="1936" spans="12:22">
      <c r="L1936">
        <f>NAMS!B1936</f>
        <v>2038</v>
      </c>
      <c r="M1936" t="str">
        <f>NAMS!K1936</f>
        <v>China</v>
      </c>
      <c r="N1936" cm="1">
        <f t="array" ref="N1936">IF(VLOOKUP(M1936,$A$2:$F$198,COLUMN($F:$F),FALSE)=0,NA(),VLOOKUP(M1936,$A$2:$F$198,COLUMN($F:$F),FALSE))</f>
        <v>10121.299999999999</v>
      </c>
      <c r="T1936" s="75">
        <f>AAS!B1936</f>
        <v>1935</v>
      </c>
      <c r="U1936" s="75" t="str">
        <f>AAS!C1936</f>
        <v>USA</v>
      </c>
      <c r="V1936" cm="1">
        <f t="array" ref="V1936">IF(VLOOKUP(U1936,$A$2:$F$198,COLUMN($F:$F),FALSE)=0,NA(),VLOOKUP(U1936,$A$2:$F$198,COLUMN($F:$F),FALSE))</f>
        <v>63809.64</v>
      </c>
    </row>
    <row r="1937" spans="12:22">
      <c r="L1937">
        <f>NAMS!B1937</f>
        <v>2039</v>
      </c>
      <c r="M1937" t="str">
        <f>NAMS!K1937</f>
        <v>USA</v>
      </c>
      <c r="N1937" cm="1">
        <f t="array" ref="N1937">IF(VLOOKUP(M1937,$A$2:$F$198,COLUMN($F:$F),FALSE)=0,NA(),VLOOKUP(M1937,$A$2:$F$198,COLUMN($F:$F),FALSE))</f>
        <v>63809.64</v>
      </c>
      <c r="T1937" s="75">
        <f>AAS!B1937</f>
        <v>1936</v>
      </c>
      <c r="U1937" s="75" t="str">
        <f>AAS!C1937</f>
        <v>USA</v>
      </c>
      <c r="V1937" cm="1">
        <f t="array" ref="V1937">IF(VLOOKUP(U1937,$A$2:$F$198,COLUMN($F:$F),FALSE)=0,NA(),VLOOKUP(U1937,$A$2:$F$198,COLUMN($F:$F),FALSE))</f>
        <v>63809.64</v>
      </c>
    </row>
    <row r="1938" spans="12:22">
      <c r="L1938">
        <f>NAMS!B1938</f>
        <v>2040</v>
      </c>
      <c r="M1938" t="str">
        <f>NAMS!K1938</f>
        <v>USA</v>
      </c>
      <c r="N1938" cm="1">
        <f t="array" ref="N1938">IF(VLOOKUP(M1938,$A$2:$F$198,COLUMN($F:$F),FALSE)=0,NA(),VLOOKUP(M1938,$A$2:$F$198,COLUMN($F:$F),FALSE))</f>
        <v>63809.64</v>
      </c>
      <c r="T1938" s="75">
        <f>AAS!B1938</f>
        <v>1937</v>
      </c>
      <c r="U1938" s="75" t="str">
        <f>AAS!C1938</f>
        <v>USA</v>
      </c>
      <c r="V1938" cm="1">
        <f t="array" ref="V1938">IF(VLOOKUP(U1938,$A$2:$F$198,COLUMN($F:$F),FALSE)=0,NA(),VLOOKUP(U1938,$A$2:$F$198,COLUMN($F:$F),FALSE))</f>
        <v>63809.64</v>
      </c>
    </row>
    <row r="1939" spans="12:22">
      <c r="L1939">
        <f>NAMS!B1939</f>
        <v>2041</v>
      </c>
      <c r="M1939" t="str">
        <f>NAMS!K1939</f>
        <v>USA</v>
      </c>
      <c r="N1939" cm="1">
        <f t="array" ref="N1939">IF(VLOOKUP(M1939,$A$2:$F$198,COLUMN($F:$F),FALSE)=0,NA(),VLOOKUP(M1939,$A$2:$F$198,COLUMN($F:$F),FALSE))</f>
        <v>63809.64</v>
      </c>
      <c r="T1939" s="75">
        <f>AAS!B1939</f>
        <v>1938</v>
      </c>
      <c r="U1939" s="75" t="str">
        <f>AAS!C1939</f>
        <v>USA</v>
      </c>
      <c r="V1939" cm="1">
        <f t="array" ref="V1939">IF(VLOOKUP(U1939,$A$2:$F$198,COLUMN($F:$F),FALSE)=0,NA(),VLOOKUP(U1939,$A$2:$F$198,COLUMN($F:$F),FALSE))</f>
        <v>63809.64</v>
      </c>
    </row>
    <row r="1940" spans="12:22">
      <c r="L1940">
        <f>NAMS!B1940</f>
        <v>2042</v>
      </c>
      <c r="M1940" t="str">
        <f>NAMS!K1940</f>
        <v>USA</v>
      </c>
      <c r="N1940" cm="1">
        <f t="array" ref="N1940">IF(VLOOKUP(M1940,$A$2:$F$198,COLUMN($F:$F),FALSE)=0,NA(),VLOOKUP(M1940,$A$2:$F$198,COLUMN($F:$F),FALSE))</f>
        <v>63809.64</v>
      </c>
      <c r="T1940" s="75">
        <f>AAS!B1940</f>
        <v>1939</v>
      </c>
      <c r="U1940" s="75" t="str">
        <f>AAS!C1940</f>
        <v>USA</v>
      </c>
      <c r="V1940" cm="1">
        <f t="array" ref="V1940">IF(VLOOKUP(U1940,$A$2:$F$198,COLUMN($F:$F),FALSE)=0,NA(),VLOOKUP(U1940,$A$2:$F$198,COLUMN($F:$F),FALSE))</f>
        <v>63809.64</v>
      </c>
    </row>
    <row r="1941" spans="12:22">
      <c r="L1941">
        <f>NAMS!B1941</f>
        <v>2043</v>
      </c>
      <c r="M1941" t="str">
        <f>NAMS!K1941</f>
        <v>USA</v>
      </c>
      <c r="N1941" cm="1">
        <f t="array" ref="N1941">IF(VLOOKUP(M1941,$A$2:$F$198,COLUMN($F:$F),FALSE)=0,NA(),VLOOKUP(M1941,$A$2:$F$198,COLUMN($F:$F),FALSE))</f>
        <v>63809.64</v>
      </c>
      <c r="T1941" s="75">
        <f>AAS!B1941</f>
        <v>1940</v>
      </c>
      <c r="U1941" s="75" t="str">
        <f>AAS!C1941</f>
        <v>USA</v>
      </c>
      <c r="V1941" cm="1">
        <f t="array" ref="V1941">IF(VLOOKUP(U1941,$A$2:$F$198,COLUMN($F:$F),FALSE)=0,NA(),VLOOKUP(U1941,$A$2:$F$198,COLUMN($F:$F),FALSE))</f>
        <v>63809.64</v>
      </c>
    </row>
    <row r="1942" spans="12:22">
      <c r="L1942">
        <f>NAMS!B1942</f>
        <v>2044</v>
      </c>
      <c r="M1942" t="str">
        <f>NAMS!K1942</f>
        <v>USA</v>
      </c>
      <c r="N1942" cm="1">
        <f t="array" ref="N1942">IF(VLOOKUP(M1942,$A$2:$F$198,COLUMN($F:$F),FALSE)=0,NA(),VLOOKUP(M1942,$A$2:$F$198,COLUMN($F:$F),FALSE))</f>
        <v>63809.64</v>
      </c>
      <c r="T1942" s="75">
        <f>AAS!B1942</f>
        <v>1941</v>
      </c>
      <c r="U1942" s="75" t="str">
        <f>AAS!C1942</f>
        <v>USA</v>
      </c>
      <c r="V1942" cm="1">
        <f t="array" ref="V1942">IF(VLOOKUP(U1942,$A$2:$F$198,COLUMN($F:$F),FALSE)=0,NA(),VLOOKUP(U1942,$A$2:$F$198,COLUMN($F:$F),FALSE))</f>
        <v>63809.64</v>
      </c>
    </row>
    <row r="1943" spans="12:22">
      <c r="L1943">
        <f>NAMS!B1943</f>
        <v>2045</v>
      </c>
      <c r="M1943" t="str">
        <f>NAMS!K1943</f>
        <v>USA</v>
      </c>
      <c r="N1943" cm="1">
        <f t="array" ref="N1943">IF(VLOOKUP(M1943,$A$2:$F$198,COLUMN($F:$F),FALSE)=0,NA(),VLOOKUP(M1943,$A$2:$F$198,COLUMN($F:$F),FALSE))</f>
        <v>63809.64</v>
      </c>
      <c r="T1943" s="75">
        <f>AAS!B1943</f>
        <v>1942</v>
      </c>
      <c r="U1943" s="75" t="str">
        <f>AAS!C1943</f>
        <v>USA</v>
      </c>
      <c r="V1943" cm="1">
        <f t="array" ref="V1943">IF(VLOOKUP(U1943,$A$2:$F$198,COLUMN($F:$F),FALSE)=0,NA(),VLOOKUP(U1943,$A$2:$F$198,COLUMN($F:$F),FALSE))</f>
        <v>63809.64</v>
      </c>
    </row>
    <row r="1944" spans="12:22">
      <c r="L1944">
        <f>NAMS!B1944</f>
        <v>2046</v>
      </c>
      <c r="M1944" t="str">
        <f>NAMS!K1944</f>
        <v>USA</v>
      </c>
      <c r="N1944" cm="1">
        <f t="array" ref="N1944">IF(VLOOKUP(M1944,$A$2:$F$198,COLUMN($F:$F),FALSE)=0,NA(),VLOOKUP(M1944,$A$2:$F$198,COLUMN($F:$F),FALSE))</f>
        <v>63809.64</v>
      </c>
      <c r="T1944" s="75">
        <f>AAS!B1944</f>
        <v>1943</v>
      </c>
      <c r="U1944" s="75" t="str">
        <f>AAS!C1944</f>
        <v>USA</v>
      </c>
      <c r="V1944" cm="1">
        <f t="array" ref="V1944">IF(VLOOKUP(U1944,$A$2:$F$198,COLUMN($F:$F),FALSE)=0,NA(),VLOOKUP(U1944,$A$2:$F$198,COLUMN($F:$F),FALSE))</f>
        <v>63809.64</v>
      </c>
    </row>
    <row r="1945" spans="12:22">
      <c r="L1945">
        <f>NAMS!B1945</f>
        <v>2047</v>
      </c>
      <c r="M1945" t="str">
        <f>NAMS!K1945</f>
        <v>Canada</v>
      </c>
      <c r="N1945" cm="1">
        <f t="array" ref="N1945">IF(VLOOKUP(M1945,$A$2:$F$198,COLUMN($F:$F),FALSE)=0,NA(),VLOOKUP(M1945,$A$2:$F$198,COLUMN($F:$F),FALSE))</f>
        <v>49196.49</v>
      </c>
      <c r="T1945" s="75">
        <f>AAS!B1945</f>
        <v>1944</v>
      </c>
      <c r="U1945" s="75" t="str">
        <f>AAS!C1945</f>
        <v>USA</v>
      </c>
      <c r="V1945" cm="1">
        <f t="array" ref="V1945">IF(VLOOKUP(U1945,$A$2:$F$198,COLUMN($F:$F),FALSE)=0,NA(),VLOOKUP(U1945,$A$2:$F$198,COLUMN($F:$F),FALSE))</f>
        <v>63809.64</v>
      </c>
    </row>
    <row r="1946" spans="12:22">
      <c r="L1946">
        <f>NAMS!B1946</f>
        <v>2048</v>
      </c>
      <c r="M1946" t="str">
        <f>NAMS!K1946</f>
        <v>South Korea</v>
      </c>
      <c r="N1946" cm="1">
        <f t="array" ref="N1946">IF(VLOOKUP(M1946,$A$2:$F$198,COLUMN($F:$F),FALSE)=0,NA(),VLOOKUP(M1946,$A$2:$F$198,COLUMN($F:$F),FALSE))</f>
        <v>32154.02</v>
      </c>
      <c r="T1946" s="75">
        <f>AAS!B1946</f>
        <v>1945</v>
      </c>
      <c r="U1946" s="75" t="str">
        <f>AAS!C1946</f>
        <v>USA</v>
      </c>
      <c r="V1946" cm="1">
        <f t="array" ref="V1946">IF(VLOOKUP(U1946,$A$2:$F$198,COLUMN($F:$F),FALSE)=0,NA(),VLOOKUP(U1946,$A$2:$F$198,COLUMN($F:$F),FALSE))</f>
        <v>63809.64</v>
      </c>
    </row>
    <row r="1947" spans="12:22">
      <c r="L1947">
        <f>NAMS!B1947</f>
        <v>2049</v>
      </c>
      <c r="M1947" t="str">
        <f>NAMS!K1947</f>
        <v>USA</v>
      </c>
      <c r="N1947" cm="1">
        <f t="array" ref="N1947">IF(VLOOKUP(M1947,$A$2:$F$198,COLUMN($F:$F),FALSE)=0,NA(),VLOOKUP(M1947,$A$2:$F$198,COLUMN($F:$F),FALSE))</f>
        <v>63809.64</v>
      </c>
      <c r="T1947" s="75">
        <f>AAS!B1947</f>
        <v>1946</v>
      </c>
      <c r="U1947" s="75" t="str">
        <f>AAS!C1947</f>
        <v>USA</v>
      </c>
      <c r="V1947" cm="1">
        <f t="array" ref="V1947">IF(VLOOKUP(U1947,$A$2:$F$198,COLUMN($F:$F),FALSE)=0,NA(),VLOOKUP(U1947,$A$2:$F$198,COLUMN($F:$F),FALSE))</f>
        <v>63809.64</v>
      </c>
    </row>
    <row r="1948" spans="12:22">
      <c r="L1948">
        <f>NAMS!B1948</f>
        <v>2050</v>
      </c>
      <c r="M1948" t="str">
        <f>NAMS!K1948</f>
        <v>China</v>
      </c>
      <c r="N1948" cm="1">
        <f t="array" ref="N1948">IF(VLOOKUP(M1948,$A$2:$F$198,COLUMN($F:$F),FALSE)=0,NA(),VLOOKUP(M1948,$A$2:$F$198,COLUMN($F:$F),FALSE))</f>
        <v>10121.299999999999</v>
      </c>
      <c r="T1948" s="75">
        <f>AAS!B1948</f>
        <v>1947</v>
      </c>
      <c r="U1948" s="75" t="str">
        <f>AAS!C1948</f>
        <v>USA</v>
      </c>
      <c r="V1948" cm="1">
        <f t="array" ref="V1948">IF(VLOOKUP(U1948,$A$2:$F$198,COLUMN($F:$F),FALSE)=0,NA(),VLOOKUP(U1948,$A$2:$F$198,COLUMN($F:$F),FALSE))</f>
        <v>63809.64</v>
      </c>
    </row>
    <row r="1949" spans="12:22">
      <c r="L1949">
        <f>NAMS!B1949</f>
        <v>2051</v>
      </c>
      <c r="M1949" t="str">
        <f>NAMS!K1949</f>
        <v>USA</v>
      </c>
      <c r="N1949" cm="1">
        <f t="array" ref="N1949">IF(VLOOKUP(M1949,$A$2:$F$198,COLUMN($F:$F),FALSE)=0,NA(),VLOOKUP(M1949,$A$2:$F$198,COLUMN($F:$F),FALSE))</f>
        <v>63809.64</v>
      </c>
      <c r="T1949" s="75">
        <f>AAS!B1949</f>
        <v>1948</v>
      </c>
      <c r="U1949" s="75" t="str">
        <f>AAS!C1949</f>
        <v>USA</v>
      </c>
      <c r="V1949" cm="1">
        <f t="array" ref="V1949">IF(VLOOKUP(U1949,$A$2:$F$198,COLUMN($F:$F),FALSE)=0,NA(),VLOOKUP(U1949,$A$2:$F$198,COLUMN($F:$F),FALSE))</f>
        <v>63809.64</v>
      </c>
    </row>
    <row r="1950" spans="12:22">
      <c r="L1950">
        <f>NAMS!B1950</f>
        <v>2052</v>
      </c>
      <c r="M1950" t="str">
        <f>NAMS!K1950</f>
        <v>USA</v>
      </c>
      <c r="N1950" cm="1">
        <f t="array" ref="N1950">IF(VLOOKUP(M1950,$A$2:$F$198,COLUMN($F:$F),FALSE)=0,NA(),VLOOKUP(M1950,$A$2:$F$198,COLUMN($F:$F),FALSE))</f>
        <v>63809.64</v>
      </c>
      <c r="T1950" s="75">
        <f>AAS!B1950</f>
        <v>1949</v>
      </c>
      <c r="U1950" s="75" t="str">
        <f>AAS!C1950</f>
        <v>USA</v>
      </c>
      <c r="V1950" cm="1">
        <f t="array" ref="V1950">IF(VLOOKUP(U1950,$A$2:$F$198,COLUMN($F:$F),FALSE)=0,NA(),VLOOKUP(U1950,$A$2:$F$198,COLUMN($F:$F),FALSE))</f>
        <v>63809.64</v>
      </c>
    </row>
    <row r="1951" spans="12:22">
      <c r="L1951">
        <f>NAMS!B1951</f>
        <v>2053</v>
      </c>
      <c r="M1951" t="str">
        <f>NAMS!K1951</f>
        <v>Singapore</v>
      </c>
      <c r="N1951" cm="1">
        <f t="array" ref="N1951">IF(VLOOKUP(M1951,$A$2:$F$198,COLUMN($F:$F),FALSE)=0,NA(),VLOOKUP(M1951,$A$2:$F$198,COLUMN($F:$F),FALSE))</f>
        <v>56679.16</v>
      </c>
      <c r="T1951" s="75">
        <f>AAS!B1951</f>
        <v>1950</v>
      </c>
      <c r="U1951" s="75" t="str">
        <f>AAS!C1951</f>
        <v>USA</v>
      </c>
      <c r="V1951" cm="1">
        <f t="array" ref="V1951">IF(VLOOKUP(U1951,$A$2:$F$198,COLUMN($F:$F),FALSE)=0,NA(),VLOOKUP(U1951,$A$2:$F$198,COLUMN($F:$F),FALSE))</f>
        <v>63809.64</v>
      </c>
    </row>
    <row r="1952" spans="12:22">
      <c r="L1952">
        <f>NAMS!B1952</f>
        <v>2054</v>
      </c>
      <c r="M1952" t="str">
        <f>NAMS!K1952</f>
        <v>USA</v>
      </c>
      <c r="N1952" cm="1">
        <f t="array" ref="N1952">IF(VLOOKUP(M1952,$A$2:$F$198,COLUMN($F:$F),FALSE)=0,NA(),VLOOKUP(M1952,$A$2:$F$198,COLUMN($F:$F),FALSE))</f>
        <v>63809.64</v>
      </c>
      <c r="T1952" s="75">
        <f>AAS!B1952</f>
        <v>1951</v>
      </c>
      <c r="U1952" s="75" t="str">
        <f>AAS!C1952</f>
        <v>USA</v>
      </c>
      <c r="V1952" cm="1">
        <f t="array" ref="V1952">IF(VLOOKUP(U1952,$A$2:$F$198,COLUMN($F:$F),FALSE)=0,NA(),VLOOKUP(U1952,$A$2:$F$198,COLUMN($F:$F),FALSE))</f>
        <v>63809.64</v>
      </c>
    </row>
    <row r="1953" spans="12:22">
      <c r="L1953">
        <f>NAMS!B1953</f>
        <v>2055</v>
      </c>
      <c r="M1953" t="str">
        <f>NAMS!K1953</f>
        <v>Singapore</v>
      </c>
      <c r="N1953" cm="1">
        <f t="array" ref="N1953">IF(VLOOKUP(M1953,$A$2:$F$198,COLUMN($F:$F),FALSE)=0,NA(),VLOOKUP(M1953,$A$2:$F$198,COLUMN($F:$F),FALSE))</f>
        <v>56679.16</v>
      </c>
      <c r="T1953" s="75">
        <f>AAS!B1953</f>
        <v>1952</v>
      </c>
      <c r="U1953" s="75" t="str">
        <f>AAS!C1953</f>
        <v>USA</v>
      </c>
      <c r="V1953" cm="1">
        <f t="array" ref="V1953">IF(VLOOKUP(U1953,$A$2:$F$198,COLUMN($F:$F),FALSE)=0,NA(),VLOOKUP(U1953,$A$2:$F$198,COLUMN($F:$F),FALSE))</f>
        <v>63809.64</v>
      </c>
    </row>
    <row r="1954" spans="12:22">
      <c r="L1954">
        <f>NAMS!B1954</f>
        <v>2056</v>
      </c>
      <c r="M1954" t="str">
        <f>NAMS!K1954</f>
        <v>China</v>
      </c>
      <c r="N1954" cm="1">
        <f t="array" ref="N1954">IF(VLOOKUP(M1954,$A$2:$F$198,COLUMN($F:$F),FALSE)=0,NA(),VLOOKUP(M1954,$A$2:$F$198,COLUMN($F:$F),FALSE))</f>
        <v>10121.299999999999</v>
      </c>
      <c r="T1954" s="75">
        <f>AAS!B1954</f>
        <v>1953</v>
      </c>
      <c r="U1954" s="75" t="str">
        <f>AAS!C1954</f>
        <v>USA</v>
      </c>
      <c r="V1954" cm="1">
        <f t="array" ref="V1954">IF(VLOOKUP(U1954,$A$2:$F$198,COLUMN($F:$F),FALSE)=0,NA(),VLOOKUP(U1954,$A$2:$F$198,COLUMN($F:$F),FALSE))</f>
        <v>63809.64</v>
      </c>
    </row>
    <row r="1955" spans="12:22">
      <c r="L1955">
        <f>NAMS!B1955</f>
        <v>2057</v>
      </c>
      <c r="M1955" t="str">
        <f>NAMS!K1955</f>
        <v>USA</v>
      </c>
      <c r="N1955" cm="1">
        <f t="array" ref="N1955">IF(VLOOKUP(M1955,$A$2:$F$198,COLUMN($F:$F),FALSE)=0,NA(),VLOOKUP(M1955,$A$2:$F$198,COLUMN($F:$F),FALSE))</f>
        <v>63809.64</v>
      </c>
      <c r="T1955" s="75">
        <f>AAS!B1955</f>
        <v>1954</v>
      </c>
      <c r="U1955" s="75" t="str">
        <f>AAS!C1955</f>
        <v>USA</v>
      </c>
      <c r="V1955" cm="1">
        <f t="array" ref="V1955">IF(VLOOKUP(U1955,$A$2:$F$198,COLUMN($F:$F),FALSE)=0,NA(),VLOOKUP(U1955,$A$2:$F$198,COLUMN($F:$F),FALSE))</f>
        <v>63809.64</v>
      </c>
    </row>
    <row r="1956" spans="12:22">
      <c r="L1956">
        <f>NAMS!B1956</f>
        <v>2058</v>
      </c>
      <c r="M1956" t="str">
        <f>NAMS!K1956</f>
        <v>Saudi Arabia</v>
      </c>
      <c r="N1956" cm="1">
        <f t="array" ref="N1956">IF(VLOOKUP(M1956,$A$2:$F$198,COLUMN($F:$F),FALSE)=0,NA(),VLOOKUP(M1956,$A$2:$F$198,COLUMN($F:$F),FALSE))</f>
        <v>21764.39</v>
      </c>
      <c r="T1956" s="75">
        <f>AAS!B1956</f>
        <v>1955</v>
      </c>
      <c r="U1956" s="75" t="str">
        <f>AAS!C1956</f>
        <v>USA</v>
      </c>
      <c r="V1956" cm="1">
        <f t="array" ref="V1956">IF(VLOOKUP(U1956,$A$2:$F$198,COLUMN($F:$F),FALSE)=0,NA(),VLOOKUP(U1956,$A$2:$F$198,COLUMN($F:$F),FALSE))</f>
        <v>63809.64</v>
      </c>
    </row>
    <row r="1957" spans="12:22">
      <c r="L1957">
        <f>NAMS!B1957</f>
        <v>2059</v>
      </c>
      <c r="M1957" t="str">
        <f>NAMS!K1957</f>
        <v>USA</v>
      </c>
      <c r="N1957" cm="1">
        <f t="array" ref="N1957">IF(VLOOKUP(M1957,$A$2:$F$198,COLUMN($F:$F),FALSE)=0,NA(),VLOOKUP(M1957,$A$2:$F$198,COLUMN($F:$F),FALSE))</f>
        <v>63809.64</v>
      </c>
      <c r="T1957" s="75">
        <f>AAS!B1957</f>
        <v>1956</v>
      </c>
      <c r="U1957" s="75" t="str">
        <f>AAS!C1957</f>
        <v>USA</v>
      </c>
      <c r="V1957" cm="1">
        <f t="array" ref="V1957">IF(VLOOKUP(U1957,$A$2:$F$198,COLUMN($F:$F),FALSE)=0,NA(),VLOOKUP(U1957,$A$2:$F$198,COLUMN($F:$F),FALSE))</f>
        <v>63809.64</v>
      </c>
    </row>
    <row r="1958" spans="12:22">
      <c r="L1958">
        <f>NAMS!B1958</f>
        <v>2060</v>
      </c>
      <c r="M1958" t="str">
        <f>NAMS!K1958</f>
        <v>China</v>
      </c>
      <c r="N1958" cm="1">
        <f t="array" ref="N1958">IF(VLOOKUP(M1958,$A$2:$F$198,COLUMN($F:$F),FALSE)=0,NA(),VLOOKUP(M1958,$A$2:$F$198,COLUMN($F:$F),FALSE))</f>
        <v>10121.299999999999</v>
      </c>
      <c r="T1958" s="75">
        <f>AAS!B1958</f>
        <v>1957</v>
      </c>
      <c r="U1958" s="75" t="str">
        <f>AAS!C1958</f>
        <v>USA</v>
      </c>
      <c r="V1958" cm="1">
        <f t="array" ref="V1958">IF(VLOOKUP(U1958,$A$2:$F$198,COLUMN($F:$F),FALSE)=0,NA(),VLOOKUP(U1958,$A$2:$F$198,COLUMN($F:$F),FALSE))</f>
        <v>63809.64</v>
      </c>
    </row>
    <row r="1959" spans="12:22">
      <c r="L1959">
        <f>NAMS!B1959</f>
        <v>2061</v>
      </c>
      <c r="M1959" t="str">
        <f>NAMS!K1959</f>
        <v>USA</v>
      </c>
      <c r="N1959" cm="1">
        <f t="array" ref="N1959">IF(VLOOKUP(M1959,$A$2:$F$198,COLUMN($F:$F),FALSE)=0,NA(),VLOOKUP(M1959,$A$2:$F$198,COLUMN($F:$F),FALSE))</f>
        <v>63809.64</v>
      </c>
      <c r="T1959" s="75">
        <f>AAS!B1959</f>
        <v>1958</v>
      </c>
      <c r="U1959" s="75" t="str">
        <f>AAS!C1959</f>
        <v>USA</v>
      </c>
      <c r="V1959" cm="1">
        <f t="array" ref="V1959">IF(VLOOKUP(U1959,$A$2:$F$198,COLUMN($F:$F),FALSE)=0,NA(),VLOOKUP(U1959,$A$2:$F$198,COLUMN($F:$F),FALSE))</f>
        <v>63809.64</v>
      </c>
    </row>
    <row r="1960" spans="12:22">
      <c r="L1960">
        <f>NAMS!B1960</f>
        <v>2062</v>
      </c>
      <c r="M1960" t="str">
        <f>NAMS!K1960</f>
        <v>USA</v>
      </c>
      <c r="N1960" cm="1">
        <f t="array" ref="N1960">IF(VLOOKUP(M1960,$A$2:$F$198,COLUMN($F:$F),FALSE)=0,NA(),VLOOKUP(M1960,$A$2:$F$198,COLUMN($F:$F),FALSE))</f>
        <v>63809.64</v>
      </c>
      <c r="T1960" s="75">
        <f>AAS!B1960</f>
        <v>1959</v>
      </c>
      <c r="U1960" s="75" t="str">
        <f>AAS!C1960</f>
        <v>USA</v>
      </c>
      <c r="V1960" cm="1">
        <f t="array" ref="V1960">IF(VLOOKUP(U1960,$A$2:$F$198,COLUMN($F:$F),FALSE)=0,NA(),VLOOKUP(U1960,$A$2:$F$198,COLUMN($F:$F),FALSE))</f>
        <v>63809.64</v>
      </c>
    </row>
    <row r="1961" spans="12:22">
      <c r="L1961">
        <f>NAMS!B1961</f>
        <v>2063</v>
      </c>
      <c r="M1961" t="str">
        <f>NAMS!K1961</f>
        <v>China</v>
      </c>
      <c r="N1961" cm="1">
        <f t="array" ref="N1961">IF(VLOOKUP(M1961,$A$2:$F$198,COLUMN($F:$F),FALSE)=0,NA(),VLOOKUP(M1961,$A$2:$F$198,COLUMN($F:$F),FALSE))</f>
        <v>10121.299999999999</v>
      </c>
      <c r="T1961" s="75">
        <f>AAS!B1961</f>
        <v>1960</v>
      </c>
      <c r="U1961" s="75" t="str">
        <f>AAS!C1961</f>
        <v>USA</v>
      </c>
      <c r="V1961" cm="1">
        <f t="array" ref="V1961">IF(VLOOKUP(U1961,$A$2:$F$198,COLUMN($F:$F),FALSE)=0,NA(),VLOOKUP(U1961,$A$2:$F$198,COLUMN($F:$F),FALSE))</f>
        <v>63809.64</v>
      </c>
    </row>
    <row r="1962" spans="12:22">
      <c r="L1962">
        <f>NAMS!B1962</f>
        <v>2064</v>
      </c>
      <c r="M1962" t="str">
        <f>NAMS!K1962</f>
        <v>China</v>
      </c>
      <c r="N1962" cm="1">
        <f t="array" ref="N1962">IF(VLOOKUP(M1962,$A$2:$F$198,COLUMN($F:$F),FALSE)=0,NA(),VLOOKUP(M1962,$A$2:$F$198,COLUMN($F:$F),FALSE))</f>
        <v>10121.299999999999</v>
      </c>
      <c r="T1962" s="75">
        <f>AAS!B1962</f>
        <v>1961</v>
      </c>
      <c r="U1962" s="75" t="str">
        <f>AAS!C1962</f>
        <v>USA</v>
      </c>
      <c r="V1962" cm="1">
        <f t="array" ref="V1962">IF(VLOOKUP(U1962,$A$2:$F$198,COLUMN($F:$F),FALSE)=0,NA(),VLOOKUP(U1962,$A$2:$F$198,COLUMN($F:$F),FALSE))</f>
        <v>63809.64</v>
      </c>
    </row>
    <row r="1963" spans="12:22">
      <c r="L1963">
        <f>NAMS!B1963</f>
        <v>2065</v>
      </c>
      <c r="M1963" t="str">
        <f>NAMS!K1963</f>
        <v>USA</v>
      </c>
      <c r="N1963" cm="1">
        <f t="array" ref="N1963">IF(VLOOKUP(M1963,$A$2:$F$198,COLUMN($F:$F),FALSE)=0,NA(),VLOOKUP(M1963,$A$2:$F$198,COLUMN($F:$F),FALSE))</f>
        <v>63809.64</v>
      </c>
      <c r="T1963" s="75">
        <f>AAS!B1963</f>
        <v>1962</v>
      </c>
      <c r="U1963" s="75" t="str">
        <f>AAS!C1963</f>
        <v>USA</v>
      </c>
      <c r="V1963" cm="1">
        <f t="array" ref="V1963">IF(VLOOKUP(U1963,$A$2:$F$198,COLUMN($F:$F),FALSE)=0,NA(),VLOOKUP(U1963,$A$2:$F$198,COLUMN($F:$F),FALSE))</f>
        <v>63809.64</v>
      </c>
    </row>
    <row r="1964" spans="12:22">
      <c r="L1964">
        <f>NAMS!B1964</f>
        <v>2066</v>
      </c>
      <c r="M1964" t="str">
        <f>NAMS!K1964</f>
        <v>Unknown</v>
      </c>
      <c r="N1964" t="e" cm="1">
        <f t="array" ref="N1964">IF(VLOOKUP(M1964,$A$2:$F$198,COLUMN($F:$F),FALSE)=0,NA(),VLOOKUP(M1964,$A$2:$F$198,COLUMN($F:$F),FALSE))</f>
        <v>#N/A</v>
      </c>
      <c r="T1964" s="75">
        <f>AAS!B1964</f>
        <v>1963</v>
      </c>
      <c r="U1964" s="75" t="str">
        <f>AAS!C1964</f>
        <v>USA</v>
      </c>
      <c r="V1964" cm="1">
        <f t="array" ref="V1964">IF(VLOOKUP(U1964,$A$2:$F$198,COLUMN($F:$F),FALSE)=0,NA(),VLOOKUP(U1964,$A$2:$F$198,COLUMN($F:$F),FALSE))</f>
        <v>63809.64</v>
      </c>
    </row>
    <row r="1965" spans="12:22">
      <c r="L1965">
        <f>NAMS!B1965</f>
        <v>2067</v>
      </c>
      <c r="M1965" t="str">
        <f>NAMS!K1965</f>
        <v>USA</v>
      </c>
      <c r="N1965" cm="1">
        <f t="array" ref="N1965">IF(VLOOKUP(M1965,$A$2:$F$198,COLUMN($F:$F),FALSE)=0,NA(),VLOOKUP(M1965,$A$2:$F$198,COLUMN($F:$F),FALSE))</f>
        <v>63809.64</v>
      </c>
      <c r="T1965" s="75">
        <f>AAS!B1965</f>
        <v>1964</v>
      </c>
      <c r="U1965" s="75" t="str">
        <f>AAS!C1965</f>
        <v>South Korea</v>
      </c>
      <c r="V1965" cm="1">
        <f t="array" ref="V1965">IF(VLOOKUP(U1965,$A$2:$F$198,COLUMN($F:$F),FALSE)=0,NA(),VLOOKUP(U1965,$A$2:$F$198,COLUMN($F:$F),FALSE))</f>
        <v>32154.02</v>
      </c>
    </row>
    <row r="1966" spans="12:22">
      <c r="L1966">
        <f>NAMS!B1966</f>
        <v>2068</v>
      </c>
      <c r="M1966" t="str">
        <f>NAMS!K1966</f>
        <v>China</v>
      </c>
      <c r="N1966" cm="1">
        <f t="array" ref="N1966">IF(VLOOKUP(M1966,$A$2:$F$198,COLUMN($F:$F),FALSE)=0,NA(),VLOOKUP(M1966,$A$2:$F$198,COLUMN($F:$F),FALSE))</f>
        <v>10121.299999999999</v>
      </c>
      <c r="T1966" s="75">
        <f>AAS!B1966</f>
        <v>1965</v>
      </c>
      <c r="U1966" s="75" t="str">
        <f>AAS!C1966</f>
        <v>USA</v>
      </c>
      <c r="V1966" cm="1">
        <f t="array" ref="V1966">IF(VLOOKUP(U1966,$A$2:$F$198,COLUMN($F:$F),FALSE)=0,NA(),VLOOKUP(U1966,$A$2:$F$198,COLUMN($F:$F),FALSE))</f>
        <v>63809.64</v>
      </c>
    </row>
    <row r="1967" spans="12:22">
      <c r="L1967">
        <f>NAMS!B1967</f>
        <v>2069</v>
      </c>
      <c r="M1967" t="str">
        <f>NAMS!K1967</f>
        <v>China</v>
      </c>
      <c r="N1967" cm="1">
        <f t="array" ref="N1967">IF(VLOOKUP(M1967,$A$2:$F$198,COLUMN($F:$F),FALSE)=0,NA(),VLOOKUP(M1967,$A$2:$F$198,COLUMN($F:$F),FALSE))</f>
        <v>10121.299999999999</v>
      </c>
      <c r="T1967" s="75">
        <f>AAS!B1967</f>
        <v>1966</v>
      </c>
      <c r="U1967" s="75" t="str">
        <f>AAS!C1967</f>
        <v>USA</v>
      </c>
      <c r="V1967" cm="1">
        <f t="array" ref="V1967">IF(VLOOKUP(U1967,$A$2:$F$198,COLUMN($F:$F),FALSE)=0,NA(),VLOOKUP(U1967,$A$2:$F$198,COLUMN($F:$F),FALSE))</f>
        <v>63809.64</v>
      </c>
    </row>
    <row r="1968" spans="12:22">
      <c r="L1968">
        <f>NAMS!B1968</f>
        <v>2070</v>
      </c>
      <c r="M1968" t="str">
        <f>NAMS!K1968</f>
        <v>China</v>
      </c>
      <c r="N1968" cm="1">
        <f t="array" ref="N1968">IF(VLOOKUP(M1968,$A$2:$F$198,COLUMN($F:$F),FALSE)=0,NA(),VLOOKUP(M1968,$A$2:$F$198,COLUMN($F:$F),FALSE))</f>
        <v>10121.299999999999</v>
      </c>
      <c r="T1968" s="75">
        <f>AAS!B1968</f>
        <v>1967</v>
      </c>
      <c r="U1968" s="75" t="str">
        <f>AAS!C1968</f>
        <v>USA</v>
      </c>
      <c r="V1968" cm="1">
        <f t="array" ref="V1968">IF(VLOOKUP(U1968,$A$2:$F$198,COLUMN($F:$F),FALSE)=0,NA(),VLOOKUP(U1968,$A$2:$F$198,COLUMN($F:$F),FALSE))</f>
        <v>63809.64</v>
      </c>
    </row>
    <row r="1969" spans="12:22">
      <c r="L1969">
        <f>NAMS!B1969</f>
        <v>2071</v>
      </c>
      <c r="M1969" t="str">
        <f>NAMS!K1969</f>
        <v>USA</v>
      </c>
      <c r="N1969" cm="1">
        <f t="array" ref="N1969">IF(VLOOKUP(M1969,$A$2:$F$198,COLUMN($F:$F),FALSE)=0,NA(),VLOOKUP(M1969,$A$2:$F$198,COLUMN($F:$F),FALSE))</f>
        <v>63809.64</v>
      </c>
      <c r="T1969" s="75">
        <f>AAS!B1969</f>
        <v>1968</v>
      </c>
      <c r="U1969" s="75" t="str">
        <f>AAS!C1969</f>
        <v>USA</v>
      </c>
      <c r="V1969" cm="1">
        <f t="array" ref="V1969">IF(VLOOKUP(U1969,$A$2:$F$198,COLUMN($F:$F),FALSE)=0,NA(),VLOOKUP(U1969,$A$2:$F$198,COLUMN($F:$F),FALSE))</f>
        <v>63809.64</v>
      </c>
    </row>
    <row r="1970" spans="12:22">
      <c r="L1970">
        <f>NAMS!B1970</f>
        <v>2072</v>
      </c>
      <c r="M1970" t="str">
        <f>NAMS!K1970</f>
        <v>USA</v>
      </c>
      <c r="N1970" cm="1">
        <f t="array" ref="N1970">IF(VLOOKUP(M1970,$A$2:$F$198,COLUMN($F:$F),FALSE)=0,NA(),VLOOKUP(M1970,$A$2:$F$198,COLUMN($F:$F),FALSE))</f>
        <v>63809.64</v>
      </c>
      <c r="T1970" s="75">
        <f>AAS!B1970</f>
        <v>1969</v>
      </c>
      <c r="U1970" s="75" t="str">
        <f>AAS!C1970</f>
        <v>USA</v>
      </c>
      <c r="V1970" cm="1">
        <f t="array" ref="V1970">IF(VLOOKUP(U1970,$A$2:$F$198,COLUMN($F:$F),FALSE)=0,NA(),VLOOKUP(U1970,$A$2:$F$198,COLUMN($F:$F),FALSE))</f>
        <v>63809.64</v>
      </c>
    </row>
    <row r="1971" spans="12:22">
      <c r="L1971">
        <f>NAMS!B1971</f>
        <v>2073</v>
      </c>
      <c r="M1971" t="str">
        <f>NAMS!K1971</f>
        <v>USA</v>
      </c>
      <c r="N1971" cm="1">
        <f t="array" ref="N1971">IF(VLOOKUP(M1971,$A$2:$F$198,COLUMN($F:$F),FALSE)=0,NA(),VLOOKUP(M1971,$A$2:$F$198,COLUMN($F:$F),FALSE))</f>
        <v>63809.64</v>
      </c>
      <c r="T1971" s="75">
        <f>AAS!B1971</f>
        <v>1970</v>
      </c>
      <c r="U1971" s="75" t="str">
        <f>AAS!C1971</f>
        <v>USA</v>
      </c>
      <c r="V1971" cm="1">
        <f t="array" ref="V1971">IF(VLOOKUP(U1971,$A$2:$F$198,COLUMN($F:$F),FALSE)=0,NA(),VLOOKUP(U1971,$A$2:$F$198,COLUMN($F:$F),FALSE))</f>
        <v>63809.64</v>
      </c>
    </row>
    <row r="1972" spans="12:22">
      <c r="L1972">
        <f>NAMS!B1972</f>
        <v>2074</v>
      </c>
      <c r="M1972" t="str">
        <f>NAMS!K1972</f>
        <v>USA</v>
      </c>
      <c r="N1972" cm="1">
        <f t="array" ref="N1972">IF(VLOOKUP(M1972,$A$2:$F$198,COLUMN($F:$F),FALSE)=0,NA(),VLOOKUP(M1972,$A$2:$F$198,COLUMN($F:$F),FALSE))</f>
        <v>63809.64</v>
      </c>
      <c r="T1972" s="75">
        <f>AAS!B1972</f>
        <v>1971</v>
      </c>
      <c r="U1972" s="75" t="str">
        <f>AAS!C1972</f>
        <v>USA</v>
      </c>
      <c r="V1972" cm="1">
        <f t="array" ref="V1972">IF(VLOOKUP(U1972,$A$2:$F$198,COLUMN($F:$F),FALSE)=0,NA(),VLOOKUP(U1972,$A$2:$F$198,COLUMN($F:$F),FALSE))</f>
        <v>63809.64</v>
      </c>
    </row>
    <row r="1973" spans="12:22">
      <c r="L1973">
        <f>NAMS!B1973</f>
        <v>2075</v>
      </c>
      <c r="M1973" t="str">
        <f>NAMS!K1973</f>
        <v>USA</v>
      </c>
      <c r="N1973" cm="1">
        <f t="array" ref="N1973">IF(VLOOKUP(M1973,$A$2:$F$198,COLUMN($F:$F),FALSE)=0,NA(),VLOOKUP(M1973,$A$2:$F$198,COLUMN($F:$F),FALSE))</f>
        <v>63809.64</v>
      </c>
      <c r="T1973" s="75">
        <f>AAS!B1973</f>
        <v>1972</v>
      </c>
      <c r="U1973" s="75" t="str">
        <f>AAS!C1973</f>
        <v>USA</v>
      </c>
      <c r="V1973" cm="1">
        <f t="array" ref="V1973">IF(VLOOKUP(U1973,$A$2:$F$198,COLUMN($F:$F),FALSE)=0,NA(),VLOOKUP(U1973,$A$2:$F$198,COLUMN($F:$F),FALSE))</f>
        <v>63809.64</v>
      </c>
    </row>
    <row r="1974" spans="12:22">
      <c r="L1974">
        <f>NAMS!B1974</f>
        <v>2076</v>
      </c>
      <c r="M1974" t="str">
        <f>NAMS!K1974</f>
        <v>China</v>
      </c>
      <c r="N1974" cm="1">
        <f t="array" ref="N1974">IF(VLOOKUP(M1974,$A$2:$F$198,COLUMN($F:$F),FALSE)=0,NA(),VLOOKUP(M1974,$A$2:$F$198,COLUMN($F:$F),FALSE))</f>
        <v>10121.299999999999</v>
      </c>
      <c r="T1974" s="75">
        <f>AAS!B1974</f>
        <v>1973</v>
      </c>
      <c r="U1974" s="75" t="str">
        <f>AAS!C1974</f>
        <v>USA</v>
      </c>
      <c r="V1974" cm="1">
        <f t="array" ref="V1974">IF(VLOOKUP(U1974,$A$2:$F$198,COLUMN($F:$F),FALSE)=0,NA(),VLOOKUP(U1974,$A$2:$F$198,COLUMN($F:$F),FALSE))</f>
        <v>63809.64</v>
      </c>
    </row>
    <row r="1975" spans="12:22">
      <c r="L1975">
        <f>NAMS!B1975</f>
        <v>2077</v>
      </c>
      <c r="M1975" t="str">
        <f>NAMS!K1975</f>
        <v>USA</v>
      </c>
      <c r="N1975" cm="1">
        <f t="array" ref="N1975">IF(VLOOKUP(M1975,$A$2:$F$198,COLUMN($F:$F),FALSE)=0,NA(),VLOOKUP(M1975,$A$2:$F$198,COLUMN($F:$F),FALSE))</f>
        <v>63809.64</v>
      </c>
      <c r="T1975" s="75">
        <f>AAS!B1975</f>
        <v>1974</v>
      </c>
      <c r="U1975" s="75" t="str">
        <f>AAS!C1975</f>
        <v>USA</v>
      </c>
      <c r="V1975" cm="1">
        <f t="array" ref="V1975">IF(VLOOKUP(U1975,$A$2:$F$198,COLUMN($F:$F),FALSE)=0,NA(),VLOOKUP(U1975,$A$2:$F$198,COLUMN($F:$F),FALSE))</f>
        <v>63809.64</v>
      </c>
    </row>
    <row r="1976" spans="12:22">
      <c r="L1976">
        <f>NAMS!B1976</f>
        <v>2078</v>
      </c>
      <c r="M1976" t="str">
        <f>NAMS!K1976</f>
        <v>USA</v>
      </c>
      <c r="N1976" cm="1">
        <f t="array" ref="N1976">IF(VLOOKUP(M1976,$A$2:$F$198,COLUMN($F:$F),FALSE)=0,NA(),VLOOKUP(M1976,$A$2:$F$198,COLUMN($F:$F),FALSE))</f>
        <v>63809.64</v>
      </c>
      <c r="T1976" s="75">
        <f>AAS!B1976</f>
        <v>1975</v>
      </c>
      <c r="U1976" s="75" t="str">
        <f>AAS!C1976</f>
        <v>USA</v>
      </c>
      <c r="V1976" cm="1">
        <f t="array" ref="V1976">IF(VLOOKUP(U1976,$A$2:$F$198,COLUMN($F:$F),FALSE)=0,NA(),VLOOKUP(U1976,$A$2:$F$198,COLUMN($F:$F),FALSE))</f>
        <v>63809.64</v>
      </c>
    </row>
    <row r="1977" spans="12:22">
      <c r="L1977">
        <f>NAMS!B1977</f>
        <v>2079</v>
      </c>
      <c r="M1977" t="str">
        <f>NAMS!K1977</f>
        <v>USA</v>
      </c>
      <c r="N1977" cm="1">
        <f t="array" ref="N1977">IF(VLOOKUP(M1977,$A$2:$F$198,COLUMN($F:$F),FALSE)=0,NA(),VLOOKUP(M1977,$A$2:$F$198,COLUMN($F:$F),FALSE))</f>
        <v>63809.64</v>
      </c>
      <c r="T1977" s="75">
        <f>AAS!B1977</f>
        <v>1976</v>
      </c>
      <c r="U1977" s="75" t="str">
        <f>AAS!C1977</f>
        <v>USA</v>
      </c>
      <c r="V1977" cm="1">
        <f t="array" ref="V1977">IF(VLOOKUP(U1977,$A$2:$F$198,COLUMN($F:$F),FALSE)=0,NA(),VLOOKUP(U1977,$A$2:$F$198,COLUMN($F:$F),FALSE))</f>
        <v>63809.64</v>
      </c>
    </row>
    <row r="1978" spans="12:22">
      <c r="L1978">
        <f>NAMS!B1978</f>
        <v>2080</v>
      </c>
      <c r="M1978" t="str">
        <f>NAMS!K1978</f>
        <v>USA</v>
      </c>
      <c r="N1978" cm="1">
        <f t="array" ref="N1978">IF(VLOOKUP(M1978,$A$2:$F$198,COLUMN($F:$F),FALSE)=0,NA(),VLOOKUP(M1978,$A$2:$F$198,COLUMN($F:$F),FALSE))</f>
        <v>63809.64</v>
      </c>
      <c r="T1978" s="75">
        <f>AAS!B1978</f>
        <v>1977</v>
      </c>
      <c r="U1978" s="75" t="str">
        <f>AAS!C1978</f>
        <v>USA</v>
      </c>
      <c r="V1978" cm="1">
        <f t="array" ref="V1978">IF(VLOOKUP(U1978,$A$2:$F$198,COLUMN($F:$F),FALSE)=0,NA(),VLOOKUP(U1978,$A$2:$F$198,COLUMN($F:$F),FALSE))</f>
        <v>63809.64</v>
      </c>
    </row>
    <row r="1979" spans="12:22">
      <c r="L1979">
        <f>NAMS!B1979</f>
        <v>2081</v>
      </c>
      <c r="M1979" t="str">
        <f>NAMS!K1979</f>
        <v>USA</v>
      </c>
      <c r="N1979" cm="1">
        <f t="array" ref="N1979">IF(VLOOKUP(M1979,$A$2:$F$198,COLUMN($F:$F),FALSE)=0,NA(),VLOOKUP(M1979,$A$2:$F$198,COLUMN($F:$F),FALSE))</f>
        <v>63809.64</v>
      </c>
      <c r="T1979" s="75">
        <f>AAS!B1979</f>
        <v>1978</v>
      </c>
      <c r="U1979" s="75" t="str">
        <f>AAS!C1979</f>
        <v>USA</v>
      </c>
      <c r="V1979" cm="1">
        <f t="array" ref="V1979">IF(VLOOKUP(U1979,$A$2:$F$198,COLUMN($F:$F),FALSE)=0,NA(),VLOOKUP(U1979,$A$2:$F$198,COLUMN($F:$F),FALSE))</f>
        <v>63809.64</v>
      </c>
    </row>
    <row r="1980" spans="12:22">
      <c r="L1980">
        <f>NAMS!B1980</f>
        <v>2082</v>
      </c>
      <c r="M1980" t="str">
        <f>NAMS!K1980</f>
        <v>Canada</v>
      </c>
      <c r="N1980" cm="1">
        <f t="array" ref="N1980">IF(VLOOKUP(M1980,$A$2:$F$198,COLUMN($F:$F),FALSE)=0,NA(),VLOOKUP(M1980,$A$2:$F$198,COLUMN($F:$F),FALSE))</f>
        <v>49196.49</v>
      </c>
      <c r="T1980" s="75">
        <f>AAS!B1980</f>
        <v>1979</v>
      </c>
      <c r="U1980" s="75" t="str">
        <f>AAS!C1980</f>
        <v>USA</v>
      </c>
      <c r="V1980" cm="1">
        <f t="array" ref="V1980">IF(VLOOKUP(U1980,$A$2:$F$198,COLUMN($F:$F),FALSE)=0,NA(),VLOOKUP(U1980,$A$2:$F$198,COLUMN($F:$F),FALSE))</f>
        <v>63809.64</v>
      </c>
    </row>
    <row r="1981" spans="12:22">
      <c r="L1981">
        <f>NAMS!B1981</f>
        <v>2083</v>
      </c>
      <c r="M1981" t="str">
        <f>NAMS!K1981</f>
        <v>Saudi Arabia</v>
      </c>
      <c r="N1981" cm="1">
        <f t="array" ref="N1981">IF(VLOOKUP(M1981,$A$2:$F$198,COLUMN($F:$F),FALSE)=0,NA(),VLOOKUP(M1981,$A$2:$F$198,COLUMN($F:$F),FALSE))</f>
        <v>21764.39</v>
      </c>
      <c r="T1981" s="75">
        <f>AAS!B1981</f>
        <v>1980</v>
      </c>
      <c r="U1981" s="75" t="str">
        <f>AAS!C1981</f>
        <v>USA</v>
      </c>
      <c r="V1981" cm="1">
        <f t="array" ref="V1981">IF(VLOOKUP(U1981,$A$2:$F$198,COLUMN($F:$F),FALSE)=0,NA(),VLOOKUP(U1981,$A$2:$F$198,COLUMN($F:$F),FALSE))</f>
        <v>63809.64</v>
      </c>
    </row>
    <row r="1982" spans="12:22">
      <c r="L1982">
        <f>NAMS!B1982</f>
        <v>2084</v>
      </c>
      <c r="M1982" t="str">
        <f>NAMS!K1982</f>
        <v>USA</v>
      </c>
      <c r="N1982" cm="1">
        <f t="array" ref="N1982">IF(VLOOKUP(M1982,$A$2:$F$198,COLUMN($F:$F),FALSE)=0,NA(),VLOOKUP(M1982,$A$2:$F$198,COLUMN($F:$F),FALSE))</f>
        <v>63809.64</v>
      </c>
      <c r="T1982" s="75">
        <f>AAS!B1982</f>
        <v>1981</v>
      </c>
      <c r="U1982" s="75" t="str">
        <f>AAS!C1982</f>
        <v>USA</v>
      </c>
      <c r="V1982" cm="1">
        <f t="array" ref="V1982">IF(VLOOKUP(U1982,$A$2:$F$198,COLUMN($F:$F),FALSE)=0,NA(),VLOOKUP(U1982,$A$2:$F$198,COLUMN($F:$F),FALSE))</f>
        <v>63809.64</v>
      </c>
    </row>
    <row r="1983" spans="12:22">
      <c r="L1983">
        <f>NAMS!B1983</f>
        <v>2085</v>
      </c>
      <c r="M1983" t="str">
        <f>NAMS!K1983</f>
        <v>USA</v>
      </c>
      <c r="N1983" cm="1">
        <f t="array" ref="N1983">IF(VLOOKUP(M1983,$A$2:$F$198,COLUMN($F:$F),FALSE)=0,NA(),VLOOKUP(M1983,$A$2:$F$198,COLUMN($F:$F),FALSE))</f>
        <v>63809.64</v>
      </c>
      <c r="T1983" s="75">
        <f>AAS!B1983</f>
        <v>1982</v>
      </c>
      <c r="U1983" s="75" t="str">
        <f>AAS!C1983</f>
        <v>USA</v>
      </c>
      <c r="V1983" cm="1">
        <f t="array" ref="V1983">IF(VLOOKUP(U1983,$A$2:$F$198,COLUMN($F:$F),FALSE)=0,NA(),VLOOKUP(U1983,$A$2:$F$198,COLUMN($F:$F),FALSE))</f>
        <v>63809.64</v>
      </c>
    </row>
    <row r="1984" spans="12:22">
      <c r="L1984">
        <f>NAMS!B1984</f>
        <v>2086</v>
      </c>
      <c r="M1984" t="str">
        <f>NAMS!K1984</f>
        <v>USA</v>
      </c>
      <c r="N1984" cm="1">
        <f t="array" ref="N1984">IF(VLOOKUP(M1984,$A$2:$F$198,COLUMN($F:$F),FALSE)=0,NA(),VLOOKUP(M1984,$A$2:$F$198,COLUMN($F:$F),FALSE))</f>
        <v>63809.64</v>
      </c>
      <c r="T1984" s="75">
        <f>AAS!B1984</f>
        <v>1983</v>
      </c>
      <c r="U1984" s="75" t="str">
        <f>AAS!C1984</f>
        <v>USA</v>
      </c>
      <c r="V1984" cm="1">
        <f t="array" ref="V1984">IF(VLOOKUP(U1984,$A$2:$F$198,COLUMN($F:$F),FALSE)=0,NA(),VLOOKUP(U1984,$A$2:$F$198,COLUMN($F:$F),FALSE))</f>
        <v>63809.64</v>
      </c>
    </row>
    <row r="1985" spans="12:22">
      <c r="L1985">
        <f>NAMS!B1985</f>
        <v>2087</v>
      </c>
      <c r="M1985" t="str">
        <f>NAMS!K1985</f>
        <v>Japan</v>
      </c>
      <c r="N1985" cm="1">
        <f t="array" ref="N1985">IF(VLOOKUP(M1985,$A$2:$F$198,COLUMN($F:$F),FALSE)=0,NA(),VLOOKUP(M1985,$A$2:$F$198,COLUMN($F:$F),FALSE))</f>
        <v>41314.410000000003</v>
      </c>
      <c r="T1985" s="75">
        <f>AAS!B1985</f>
        <v>1984</v>
      </c>
      <c r="U1985" s="75" t="str">
        <f>AAS!C1985</f>
        <v>USA</v>
      </c>
      <c r="V1985" cm="1">
        <f t="array" ref="V1985">IF(VLOOKUP(U1985,$A$2:$F$198,COLUMN($F:$F),FALSE)=0,NA(),VLOOKUP(U1985,$A$2:$F$198,COLUMN($F:$F),FALSE))</f>
        <v>63809.64</v>
      </c>
    </row>
    <row r="1986" spans="12:22">
      <c r="L1986">
        <f>NAMS!B1986</f>
        <v>2088</v>
      </c>
      <c r="M1986" t="str">
        <f>NAMS!K1986</f>
        <v>USA</v>
      </c>
      <c r="N1986" cm="1">
        <f t="array" ref="N1986">IF(VLOOKUP(M1986,$A$2:$F$198,COLUMN($F:$F),FALSE)=0,NA(),VLOOKUP(M1986,$A$2:$F$198,COLUMN($F:$F),FALSE))</f>
        <v>63809.64</v>
      </c>
      <c r="T1986" s="75">
        <f>AAS!B1986</f>
        <v>1985</v>
      </c>
      <c r="U1986" s="75" t="str">
        <f>AAS!C1986</f>
        <v>USA</v>
      </c>
      <c r="V1986" cm="1">
        <f t="array" ref="V1986">IF(VLOOKUP(U1986,$A$2:$F$198,COLUMN($F:$F),FALSE)=0,NA(),VLOOKUP(U1986,$A$2:$F$198,COLUMN($F:$F),FALSE))</f>
        <v>63809.64</v>
      </c>
    </row>
    <row r="1987" spans="12:22">
      <c r="L1987">
        <f>NAMS!B1987</f>
        <v>2089</v>
      </c>
      <c r="M1987" t="str">
        <f>NAMS!K1987</f>
        <v>USA</v>
      </c>
      <c r="N1987" cm="1">
        <f t="array" ref="N1987">IF(VLOOKUP(M1987,$A$2:$F$198,COLUMN($F:$F),FALSE)=0,NA(),VLOOKUP(M1987,$A$2:$F$198,COLUMN($F:$F),FALSE))</f>
        <v>63809.64</v>
      </c>
      <c r="T1987" s="75">
        <f>AAS!B1987</f>
        <v>1986</v>
      </c>
      <c r="U1987" s="75" t="str">
        <f>AAS!C1987</f>
        <v>USA</v>
      </c>
      <c r="V1987" cm="1">
        <f t="array" ref="V1987">IF(VLOOKUP(U1987,$A$2:$F$198,COLUMN($F:$F),FALSE)=0,NA(),VLOOKUP(U1987,$A$2:$F$198,COLUMN($F:$F),FALSE))</f>
        <v>63809.64</v>
      </c>
    </row>
    <row r="1988" spans="12:22">
      <c r="L1988">
        <f>NAMS!B1988</f>
        <v>2090</v>
      </c>
      <c r="M1988" t="str">
        <f>NAMS!K1988</f>
        <v>Germany</v>
      </c>
      <c r="N1988" cm="1">
        <f t="array" ref="N1988">IF(VLOOKUP(M1988,$A$2:$F$198,COLUMN($F:$F),FALSE)=0,NA(),VLOOKUP(M1988,$A$2:$F$198,COLUMN($F:$F),FALSE))</f>
        <v>49180.54</v>
      </c>
      <c r="T1988" s="75">
        <f>AAS!B1988</f>
        <v>1987</v>
      </c>
      <c r="U1988" s="75" t="str">
        <f>AAS!C1988</f>
        <v>USA</v>
      </c>
      <c r="V1988" cm="1">
        <f t="array" ref="V1988">IF(VLOOKUP(U1988,$A$2:$F$198,COLUMN($F:$F),FALSE)=0,NA(),VLOOKUP(U1988,$A$2:$F$198,COLUMN($F:$F),FALSE))</f>
        <v>63809.64</v>
      </c>
    </row>
    <row r="1989" spans="12:22">
      <c r="L1989">
        <f>NAMS!B1989</f>
        <v>2091</v>
      </c>
      <c r="M1989" t="str">
        <f>NAMS!K1989</f>
        <v>Saudi Arabia</v>
      </c>
      <c r="N1989" cm="1">
        <f t="array" ref="N1989">IF(VLOOKUP(M1989,$A$2:$F$198,COLUMN($F:$F),FALSE)=0,NA(),VLOOKUP(M1989,$A$2:$F$198,COLUMN($F:$F),FALSE))</f>
        <v>21764.39</v>
      </c>
      <c r="T1989" s="75">
        <f>AAS!B1989</f>
        <v>1988</v>
      </c>
      <c r="U1989" s="75" t="str">
        <f>AAS!C1989</f>
        <v>USA</v>
      </c>
      <c r="V1989" cm="1">
        <f t="array" ref="V1989">IF(VLOOKUP(U1989,$A$2:$F$198,COLUMN($F:$F),FALSE)=0,NA(),VLOOKUP(U1989,$A$2:$F$198,COLUMN($F:$F),FALSE))</f>
        <v>63809.64</v>
      </c>
    </row>
    <row r="1990" spans="12:22">
      <c r="L1990">
        <f>NAMS!B1990</f>
        <v>2092</v>
      </c>
      <c r="M1990" t="str">
        <f>NAMS!K1990</f>
        <v>USA</v>
      </c>
      <c r="N1990" cm="1">
        <f t="array" ref="N1990">IF(VLOOKUP(M1990,$A$2:$F$198,COLUMN($F:$F),FALSE)=0,NA(),VLOOKUP(M1990,$A$2:$F$198,COLUMN($F:$F),FALSE))</f>
        <v>63809.64</v>
      </c>
      <c r="T1990" s="75">
        <f>AAS!B1990</f>
        <v>1989</v>
      </c>
      <c r="U1990" s="75" t="str">
        <f>AAS!C1990</f>
        <v>USA</v>
      </c>
      <c r="V1990" cm="1">
        <f t="array" ref="V1990">IF(VLOOKUP(U1990,$A$2:$F$198,COLUMN($F:$F),FALSE)=0,NA(),VLOOKUP(U1990,$A$2:$F$198,COLUMN($F:$F),FALSE))</f>
        <v>63809.64</v>
      </c>
    </row>
    <row r="1991" spans="12:22">
      <c r="L1991">
        <f>NAMS!B1991</f>
        <v>2093</v>
      </c>
      <c r="M1991" t="str">
        <f>NAMS!K1991</f>
        <v>Brazil</v>
      </c>
      <c r="N1991" cm="1">
        <f t="array" ref="N1991">IF(VLOOKUP(M1991,$A$2:$F$198,COLUMN($F:$F),FALSE)=0,NA(),VLOOKUP(M1991,$A$2:$F$198,COLUMN($F:$F),FALSE))</f>
        <v>10913.42</v>
      </c>
      <c r="T1991" s="75">
        <f>AAS!B1991</f>
        <v>1990</v>
      </c>
      <c r="U1991" s="75" t="str">
        <f>AAS!C1991</f>
        <v>USA</v>
      </c>
      <c r="V1991" cm="1">
        <f t="array" ref="V1991">IF(VLOOKUP(U1991,$A$2:$F$198,COLUMN($F:$F),FALSE)=0,NA(),VLOOKUP(U1991,$A$2:$F$198,COLUMN($F:$F),FALSE))</f>
        <v>63809.64</v>
      </c>
    </row>
    <row r="1992" spans="12:22">
      <c r="L1992">
        <f>NAMS!B1992</f>
        <v>2094</v>
      </c>
      <c r="M1992" t="str">
        <f>NAMS!K1992</f>
        <v>USA</v>
      </c>
      <c r="N1992" cm="1">
        <f t="array" ref="N1992">IF(VLOOKUP(M1992,$A$2:$F$198,COLUMN($F:$F),FALSE)=0,NA(),VLOOKUP(M1992,$A$2:$F$198,COLUMN($F:$F),FALSE))</f>
        <v>63809.64</v>
      </c>
      <c r="T1992" s="75">
        <f>AAS!B1992</f>
        <v>1991</v>
      </c>
      <c r="U1992" s="75" t="str">
        <f>AAS!C1992</f>
        <v>United Kingdom</v>
      </c>
      <c r="V1992" cm="1">
        <f t="array" ref="V1992">IF(VLOOKUP(U1992,$A$2:$F$198,COLUMN($F:$F),FALSE)=0,NA(),VLOOKUP(U1992,$A$2:$F$198,COLUMN($F:$F),FALSE))</f>
        <v>40800.480000000003</v>
      </c>
    </row>
    <row r="1993" spans="12:22">
      <c r="L1993">
        <f>NAMS!B1993</f>
        <v>2095</v>
      </c>
      <c r="M1993" t="str">
        <f>NAMS!K1993</f>
        <v>United Arab Emirates</v>
      </c>
      <c r="N1993" cm="1">
        <f t="array" ref="N1993">IF(VLOOKUP(M1993,$A$2:$F$198,COLUMN($F:$F),FALSE)=0,NA(),VLOOKUP(M1993,$A$2:$F$198,COLUMN($F:$F),FALSE))</f>
        <v>39342.31</v>
      </c>
      <c r="T1993" s="75">
        <f>AAS!B1993</f>
        <v>1992</v>
      </c>
      <c r="U1993" s="75" t="str">
        <f>AAS!C1993</f>
        <v>USA</v>
      </c>
      <c r="V1993" cm="1">
        <f t="array" ref="V1993">IF(VLOOKUP(U1993,$A$2:$F$198,COLUMN($F:$F),FALSE)=0,NA(),VLOOKUP(U1993,$A$2:$F$198,COLUMN($F:$F),FALSE))</f>
        <v>63809.64</v>
      </c>
    </row>
    <row r="1994" spans="12:22">
      <c r="L1994">
        <f>NAMS!B1994</f>
        <v>2096</v>
      </c>
      <c r="M1994" t="str">
        <f>NAMS!K1994</f>
        <v>USA</v>
      </c>
      <c r="N1994" cm="1">
        <f t="array" ref="N1994">IF(VLOOKUP(M1994,$A$2:$F$198,COLUMN($F:$F),FALSE)=0,NA(),VLOOKUP(M1994,$A$2:$F$198,COLUMN($F:$F),FALSE))</f>
        <v>63809.64</v>
      </c>
      <c r="T1994" s="75">
        <f>AAS!B1994</f>
        <v>1993</v>
      </c>
      <c r="U1994" s="75" t="str">
        <f>AAS!C1994</f>
        <v>USA</v>
      </c>
      <c r="V1994" cm="1">
        <f t="array" ref="V1994">IF(VLOOKUP(U1994,$A$2:$F$198,COLUMN($F:$F),FALSE)=0,NA(),VLOOKUP(U1994,$A$2:$F$198,COLUMN($F:$F),FALSE))</f>
        <v>63809.64</v>
      </c>
    </row>
    <row r="1995" spans="12:22">
      <c r="L1995">
        <f>NAMS!B1995</f>
        <v>2097</v>
      </c>
      <c r="M1995" t="str">
        <f>NAMS!K1995</f>
        <v>Israel</v>
      </c>
      <c r="N1995" cm="1">
        <f t="array" ref="N1995">IF(VLOOKUP(M1995,$A$2:$F$198,COLUMN($F:$F),FALSE)=0,NA(),VLOOKUP(M1995,$A$2:$F$198,COLUMN($F:$F),FALSE))</f>
        <v>41377.49</v>
      </c>
      <c r="T1995" s="75">
        <f>AAS!B1995</f>
        <v>1994</v>
      </c>
      <c r="U1995" s="75" t="str">
        <f>AAS!C1995</f>
        <v>USA</v>
      </c>
      <c r="V1995" cm="1">
        <f t="array" ref="V1995">IF(VLOOKUP(U1995,$A$2:$F$198,COLUMN($F:$F),FALSE)=0,NA(),VLOOKUP(U1995,$A$2:$F$198,COLUMN($F:$F),FALSE))</f>
        <v>63809.64</v>
      </c>
    </row>
    <row r="1996" spans="12:22">
      <c r="L1996">
        <f>NAMS!B1996</f>
        <v>2098</v>
      </c>
      <c r="M1996" t="str">
        <f>NAMS!K1996</f>
        <v>Spain</v>
      </c>
      <c r="N1996" cm="1">
        <f t="array" ref="N1996">IF(VLOOKUP(M1996,$A$2:$F$198,COLUMN($F:$F),FALSE)=0,NA(),VLOOKUP(M1996,$A$2:$F$198,COLUMN($F:$F),FALSE))</f>
        <v>32023.79</v>
      </c>
      <c r="T1996" s="75">
        <f>AAS!B1996</f>
        <v>1995</v>
      </c>
      <c r="U1996" s="75" t="str">
        <f>AAS!C1996</f>
        <v>USA</v>
      </c>
      <c r="V1996" cm="1">
        <f t="array" ref="V1996">IF(VLOOKUP(U1996,$A$2:$F$198,COLUMN($F:$F),FALSE)=0,NA(),VLOOKUP(U1996,$A$2:$F$198,COLUMN($F:$F),FALSE))</f>
        <v>63809.64</v>
      </c>
    </row>
    <row r="1997" spans="12:22">
      <c r="L1997">
        <f>NAMS!B1997</f>
        <v>2099</v>
      </c>
      <c r="M1997" t="str">
        <f>NAMS!K1997</f>
        <v>USA</v>
      </c>
      <c r="N1997" cm="1">
        <f t="array" ref="N1997">IF(VLOOKUP(M1997,$A$2:$F$198,COLUMN($F:$F),FALSE)=0,NA(),VLOOKUP(M1997,$A$2:$F$198,COLUMN($F:$F),FALSE))</f>
        <v>63809.64</v>
      </c>
      <c r="T1997" s="75">
        <f>AAS!B1997</f>
        <v>1996</v>
      </c>
      <c r="U1997" s="75" t="str">
        <f>AAS!C1997</f>
        <v>USA</v>
      </c>
      <c r="V1997" cm="1">
        <f t="array" ref="V1997">IF(VLOOKUP(U1997,$A$2:$F$198,COLUMN($F:$F),FALSE)=0,NA(),VLOOKUP(U1997,$A$2:$F$198,COLUMN($F:$F),FALSE))</f>
        <v>63809.64</v>
      </c>
    </row>
    <row r="1998" spans="12:22">
      <c r="L1998">
        <f>NAMS!B1998</f>
        <v>2100</v>
      </c>
      <c r="M1998" t="str">
        <f>NAMS!K1998</f>
        <v>USA</v>
      </c>
      <c r="N1998" cm="1">
        <f t="array" ref="N1998">IF(VLOOKUP(M1998,$A$2:$F$198,COLUMN($F:$F),FALSE)=0,NA(),VLOOKUP(M1998,$A$2:$F$198,COLUMN($F:$F),FALSE))</f>
        <v>63809.64</v>
      </c>
      <c r="T1998" s="75">
        <f>AAS!B1998</f>
        <v>1997</v>
      </c>
      <c r="U1998" s="75" t="str">
        <f>AAS!C1998</f>
        <v>USA</v>
      </c>
      <c r="V1998" cm="1">
        <f t="array" ref="V1998">IF(VLOOKUP(U1998,$A$2:$F$198,COLUMN($F:$F),FALSE)=0,NA(),VLOOKUP(U1998,$A$2:$F$198,COLUMN($F:$F),FALSE))</f>
        <v>63809.64</v>
      </c>
    </row>
    <row r="1999" spans="12:22">
      <c r="L1999">
        <f>NAMS!B1999</f>
        <v>2101</v>
      </c>
      <c r="M1999" t="str">
        <f>NAMS!K1999</f>
        <v>USA</v>
      </c>
      <c r="N1999" cm="1">
        <f t="array" ref="N1999">IF(VLOOKUP(M1999,$A$2:$F$198,COLUMN($F:$F),FALSE)=0,NA(),VLOOKUP(M1999,$A$2:$F$198,COLUMN($F:$F),FALSE))</f>
        <v>63809.64</v>
      </c>
      <c r="T1999" s="75">
        <f>AAS!B1999</f>
        <v>1998</v>
      </c>
      <c r="U1999" s="75" t="str">
        <f>AAS!C1999</f>
        <v>USA</v>
      </c>
      <c r="V1999" cm="1">
        <f t="array" ref="V1999">IF(VLOOKUP(U1999,$A$2:$F$198,COLUMN($F:$F),FALSE)=0,NA(),VLOOKUP(U1999,$A$2:$F$198,COLUMN($F:$F),FALSE))</f>
        <v>63809.64</v>
      </c>
    </row>
    <row r="2000" spans="12:22">
      <c r="L2000">
        <f>NAMS!B2000</f>
        <v>2102</v>
      </c>
      <c r="M2000" t="str">
        <f>NAMS!K2000</f>
        <v>Unknown</v>
      </c>
      <c r="N2000" t="e" cm="1">
        <f t="array" ref="N2000">IF(VLOOKUP(M2000,$A$2:$F$198,COLUMN($F:$F),FALSE)=0,NA(),VLOOKUP(M2000,$A$2:$F$198,COLUMN($F:$F),FALSE))</f>
        <v>#N/A</v>
      </c>
      <c r="T2000" s="75">
        <f>AAS!B2000</f>
        <v>1999</v>
      </c>
      <c r="U2000" s="75" t="str">
        <f>AAS!C2000</f>
        <v>USA</v>
      </c>
      <c r="V2000" cm="1">
        <f t="array" ref="V2000">IF(VLOOKUP(U2000,$A$2:$F$198,COLUMN($F:$F),FALSE)=0,NA(),VLOOKUP(U2000,$A$2:$F$198,COLUMN($F:$F),FALSE))</f>
        <v>63809.64</v>
      </c>
    </row>
    <row r="2001" spans="12:22">
      <c r="L2001">
        <f>NAMS!B2001</f>
        <v>2103</v>
      </c>
      <c r="M2001" t="str">
        <f>NAMS!K2001</f>
        <v>Italy</v>
      </c>
      <c r="N2001" cm="1">
        <f t="array" ref="N2001">IF(VLOOKUP(M2001,$A$2:$F$198,COLUMN($F:$F),FALSE)=0,NA(),VLOOKUP(M2001,$A$2:$F$198,COLUMN($F:$F),FALSE))</f>
        <v>34671.17</v>
      </c>
      <c r="T2001" s="75">
        <f>AAS!B2001</f>
        <v>2000</v>
      </c>
      <c r="U2001" s="75" t="str">
        <f>AAS!C2001</f>
        <v>USA</v>
      </c>
      <c r="V2001" cm="1">
        <f t="array" ref="V2001">IF(VLOOKUP(U2001,$A$2:$F$198,COLUMN($F:$F),FALSE)=0,NA(),VLOOKUP(U2001,$A$2:$F$198,COLUMN($F:$F),FALSE))</f>
        <v>63809.64</v>
      </c>
    </row>
    <row r="2002" spans="12:22">
      <c r="L2002">
        <f>NAMS!B2002</f>
        <v>2104</v>
      </c>
      <c r="M2002" t="str">
        <f>NAMS!K2002</f>
        <v>USA</v>
      </c>
      <c r="N2002" cm="1">
        <f t="array" ref="N2002">IF(VLOOKUP(M2002,$A$2:$F$198,COLUMN($F:$F),FALSE)=0,NA(),VLOOKUP(M2002,$A$2:$F$198,COLUMN($F:$F),FALSE))</f>
        <v>63809.64</v>
      </c>
      <c r="T2002" s="75">
        <f>AAS!B2002</f>
        <v>2001</v>
      </c>
      <c r="U2002" s="75" t="str">
        <f>AAS!C2002</f>
        <v>USA</v>
      </c>
      <c r="V2002" cm="1">
        <f t="array" ref="V2002">IF(VLOOKUP(U2002,$A$2:$F$198,COLUMN($F:$F),FALSE)=0,NA(),VLOOKUP(U2002,$A$2:$F$198,COLUMN($F:$F),FALSE))</f>
        <v>63809.64</v>
      </c>
    </row>
    <row r="2003" spans="12:22">
      <c r="L2003">
        <f>NAMS!B2003</f>
        <v>2105</v>
      </c>
      <c r="M2003" t="str">
        <f>NAMS!K2003</f>
        <v>USA</v>
      </c>
      <c r="N2003" cm="1">
        <f t="array" ref="N2003">IF(VLOOKUP(M2003,$A$2:$F$198,COLUMN($F:$F),FALSE)=0,NA(),VLOOKUP(M2003,$A$2:$F$198,COLUMN($F:$F),FALSE))</f>
        <v>63809.64</v>
      </c>
      <c r="T2003" s="75">
        <f>AAS!B2003</f>
        <v>2002</v>
      </c>
      <c r="U2003" s="75" t="str">
        <f>AAS!C2003</f>
        <v>USA</v>
      </c>
      <c r="V2003" cm="1">
        <f t="array" ref="V2003">IF(VLOOKUP(U2003,$A$2:$F$198,COLUMN($F:$F),FALSE)=0,NA(),VLOOKUP(U2003,$A$2:$F$198,COLUMN($F:$F),FALSE))</f>
        <v>63809.64</v>
      </c>
    </row>
    <row r="2004" spans="12:22">
      <c r="L2004">
        <f>NAMS!B2004</f>
        <v>2106</v>
      </c>
      <c r="M2004" t="str">
        <f>NAMS!K2004</f>
        <v>France</v>
      </c>
      <c r="N2004" cm="1">
        <f t="array" ref="N2004">IF(VLOOKUP(M2004,$A$2:$F$198,COLUMN($F:$F),FALSE)=0,NA(),VLOOKUP(M2004,$A$2:$F$198,COLUMN($F:$F),FALSE))</f>
        <v>43830.65</v>
      </c>
      <c r="T2004" s="75">
        <f>AAS!B2004</f>
        <v>2003</v>
      </c>
      <c r="U2004" s="75" t="str">
        <f>AAS!C2004</f>
        <v>USA</v>
      </c>
      <c r="V2004" cm="1">
        <f t="array" ref="V2004">IF(VLOOKUP(U2004,$A$2:$F$198,COLUMN($F:$F),FALSE)=0,NA(),VLOOKUP(U2004,$A$2:$F$198,COLUMN($F:$F),FALSE))</f>
        <v>63809.64</v>
      </c>
    </row>
    <row r="2005" spans="12:22">
      <c r="L2005">
        <f>NAMS!B2005</f>
        <v>2107</v>
      </c>
      <c r="M2005" t="str">
        <f>NAMS!K2005</f>
        <v>USA</v>
      </c>
      <c r="N2005" cm="1">
        <f t="array" ref="N2005">IF(VLOOKUP(M2005,$A$2:$F$198,COLUMN($F:$F),FALSE)=0,NA(),VLOOKUP(M2005,$A$2:$F$198,COLUMN($F:$F),FALSE))</f>
        <v>63809.64</v>
      </c>
      <c r="T2005" s="75">
        <f>AAS!B2005</f>
        <v>2004</v>
      </c>
      <c r="U2005" s="75" t="str">
        <f>AAS!C2005</f>
        <v>USA</v>
      </c>
      <c r="V2005" cm="1">
        <f t="array" ref="V2005">IF(VLOOKUP(U2005,$A$2:$F$198,COLUMN($F:$F),FALSE)=0,NA(),VLOOKUP(U2005,$A$2:$F$198,COLUMN($F:$F),FALSE))</f>
        <v>63809.64</v>
      </c>
    </row>
    <row r="2006" spans="12:22">
      <c r="L2006">
        <f>NAMS!B2006</f>
        <v>2108</v>
      </c>
      <c r="M2006" t="str">
        <f>NAMS!K2006</f>
        <v>USA</v>
      </c>
      <c r="N2006" cm="1">
        <f t="array" ref="N2006">IF(VLOOKUP(M2006,$A$2:$F$198,COLUMN($F:$F),FALSE)=0,NA(),VLOOKUP(M2006,$A$2:$F$198,COLUMN($F:$F),FALSE))</f>
        <v>63809.64</v>
      </c>
      <c r="T2006" s="75">
        <f>AAS!B2006</f>
        <v>2005</v>
      </c>
      <c r="U2006" s="75" t="str">
        <f>AAS!C2006</f>
        <v>USA</v>
      </c>
      <c r="V2006" cm="1">
        <f t="array" ref="V2006">IF(VLOOKUP(U2006,$A$2:$F$198,COLUMN($F:$F),FALSE)=0,NA(),VLOOKUP(U2006,$A$2:$F$198,COLUMN($F:$F),FALSE))</f>
        <v>63809.64</v>
      </c>
    </row>
    <row r="2007" spans="12:22">
      <c r="L2007">
        <f>NAMS!B2007</f>
        <v>2109</v>
      </c>
      <c r="M2007" t="str">
        <f>NAMS!K2007</f>
        <v>USA</v>
      </c>
      <c r="N2007" cm="1">
        <f t="array" ref="N2007">IF(VLOOKUP(M2007,$A$2:$F$198,COLUMN($F:$F),FALSE)=0,NA(),VLOOKUP(M2007,$A$2:$F$198,COLUMN($F:$F),FALSE))</f>
        <v>63809.64</v>
      </c>
      <c r="T2007" s="75">
        <f>AAS!B2007</f>
        <v>2006</v>
      </c>
      <c r="U2007" s="75" t="str">
        <f>AAS!C2007</f>
        <v>USA</v>
      </c>
      <c r="V2007" cm="1">
        <f t="array" ref="V2007">IF(VLOOKUP(U2007,$A$2:$F$198,COLUMN($F:$F),FALSE)=0,NA(),VLOOKUP(U2007,$A$2:$F$198,COLUMN($F:$F),FALSE))</f>
        <v>63809.64</v>
      </c>
    </row>
    <row r="2008" spans="12:22">
      <c r="L2008">
        <f>NAMS!B2008</f>
        <v>2110</v>
      </c>
      <c r="M2008" t="str">
        <f>NAMS!K2008</f>
        <v>Saudi Arabia</v>
      </c>
      <c r="N2008" cm="1">
        <f t="array" ref="N2008">IF(VLOOKUP(M2008,$A$2:$F$198,COLUMN($F:$F),FALSE)=0,NA(),VLOOKUP(M2008,$A$2:$F$198,COLUMN($F:$F),FALSE))</f>
        <v>21764.39</v>
      </c>
      <c r="T2008" s="75">
        <f>AAS!B2008</f>
        <v>2007</v>
      </c>
      <c r="U2008" s="75" t="str">
        <f>AAS!C2008</f>
        <v>USA</v>
      </c>
      <c r="V2008" cm="1">
        <f t="array" ref="V2008">IF(VLOOKUP(U2008,$A$2:$F$198,COLUMN($F:$F),FALSE)=0,NA(),VLOOKUP(U2008,$A$2:$F$198,COLUMN($F:$F),FALSE))</f>
        <v>63809.64</v>
      </c>
    </row>
    <row r="2009" spans="12:22">
      <c r="L2009">
        <f>NAMS!B2009</f>
        <v>2111</v>
      </c>
      <c r="M2009" t="str">
        <f>NAMS!K2009</f>
        <v>Tunisia</v>
      </c>
      <c r="N2009" cm="1">
        <f t="array" ref="N2009">IF(VLOOKUP(M2009,$A$2:$F$198,COLUMN($F:$F),FALSE)=0,NA(),VLOOKUP(M2009,$A$2:$F$198,COLUMN($F:$F),FALSE))</f>
        <v>3565.1</v>
      </c>
      <c r="T2009" s="75">
        <f>AAS!B2009</f>
        <v>2008</v>
      </c>
      <c r="U2009" s="75" t="str">
        <f>AAS!C2009</f>
        <v>USA</v>
      </c>
      <c r="V2009" cm="1">
        <f t="array" ref="V2009">IF(VLOOKUP(U2009,$A$2:$F$198,COLUMN($F:$F),FALSE)=0,NA(),VLOOKUP(U2009,$A$2:$F$198,COLUMN($F:$F),FALSE))</f>
        <v>63809.64</v>
      </c>
    </row>
    <row r="2010" spans="12:22">
      <c r="L2010">
        <f>NAMS!B2010</f>
        <v>2112</v>
      </c>
      <c r="M2010" t="str">
        <f>NAMS!K2010</f>
        <v>USA</v>
      </c>
      <c r="N2010" cm="1">
        <f t="array" ref="N2010">IF(VLOOKUP(M2010,$A$2:$F$198,COLUMN($F:$F),FALSE)=0,NA(),VLOOKUP(M2010,$A$2:$F$198,COLUMN($F:$F),FALSE))</f>
        <v>63809.64</v>
      </c>
      <c r="T2010" s="75">
        <f>AAS!B2010</f>
        <v>2009</v>
      </c>
      <c r="U2010" s="75" t="str">
        <f>AAS!C2010</f>
        <v>USA</v>
      </c>
      <c r="V2010" cm="1">
        <f t="array" ref="V2010">IF(VLOOKUP(U2010,$A$2:$F$198,COLUMN($F:$F),FALSE)=0,NA(),VLOOKUP(U2010,$A$2:$F$198,COLUMN($F:$F),FALSE))</f>
        <v>63809.64</v>
      </c>
    </row>
    <row r="2011" spans="12:22">
      <c r="L2011">
        <f>NAMS!B2011</f>
        <v>2113</v>
      </c>
      <c r="M2011" t="str">
        <f>NAMS!K2011</f>
        <v>USA</v>
      </c>
      <c r="N2011" cm="1">
        <f t="array" ref="N2011">IF(VLOOKUP(M2011,$A$2:$F$198,COLUMN($F:$F),FALSE)=0,NA(),VLOOKUP(M2011,$A$2:$F$198,COLUMN($F:$F),FALSE))</f>
        <v>63809.64</v>
      </c>
      <c r="T2011" s="75">
        <f>AAS!B2011</f>
        <v>2010</v>
      </c>
      <c r="U2011" s="75" t="str">
        <f>AAS!C2011</f>
        <v>USA</v>
      </c>
      <c r="V2011" cm="1">
        <f t="array" ref="V2011">IF(VLOOKUP(U2011,$A$2:$F$198,COLUMN($F:$F),FALSE)=0,NA(),VLOOKUP(U2011,$A$2:$F$198,COLUMN($F:$F),FALSE))</f>
        <v>63809.64</v>
      </c>
    </row>
    <row r="2012" spans="12:22">
      <c r="L2012">
        <f>NAMS!B2012</f>
        <v>2114</v>
      </c>
      <c r="M2012" t="str">
        <f>NAMS!K2012</f>
        <v>USA</v>
      </c>
      <c r="N2012" cm="1">
        <f t="array" ref="N2012">IF(VLOOKUP(M2012,$A$2:$F$198,COLUMN($F:$F),FALSE)=0,NA(),VLOOKUP(M2012,$A$2:$F$198,COLUMN($F:$F),FALSE))</f>
        <v>63809.64</v>
      </c>
      <c r="T2012" s="75">
        <f>AAS!B2012</f>
        <v>2011</v>
      </c>
      <c r="U2012" s="75" t="str">
        <f>AAS!C2012</f>
        <v>USA</v>
      </c>
      <c r="V2012" cm="1">
        <f t="array" ref="V2012">IF(VLOOKUP(U2012,$A$2:$F$198,COLUMN($F:$F),FALSE)=0,NA(),VLOOKUP(U2012,$A$2:$F$198,COLUMN($F:$F),FALSE))</f>
        <v>63809.64</v>
      </c>
    </row>
    <row r="2013" spans="12:22">
      <c r="L2013">
        <f>NAMS!B2013</f>
        <v>2115</v>
      </c>
      <c r="M2013" t="str">
        <f>NAMS!K2013</f>
        <v>Saudi Arabia</v>
      </c>
      <c r="N2013" cm="1">
        <f t="array" ref="N2013">IF(VLOOKUP(M2013,$A$2:$F$198,COLUMN($F:$F),FALSE)=0,NA(),VLOOKUP(M2013,$A$2:$F$198,COLUMN($F:$F),FALSE))</f>
        <v>21764.39</v>
      </c>
      <c r="T2013" s="75">
        <f>AAS!B2013</f>
        <v>2012</v>
      </c>
      <c r="U2013" s="75" t="str">
        <f>AAS!C2013</f>
        <v>USA</v>
      </c>
      <c r="V2013" cm="1">
        <f t="array" ref="V2013">IF(VLOOKUP(U2013,$A$2:$F$198,COLUMN($F:$F),FALSE)=0,NA(),VLOOKUP(U2013,$A$2:$F$198,COLUMN($F:$F),FALSE))</f>
        <v>63809.64</v>
      </c>
    </row>
    <row r="2014" spans="12:22">
      <c r="L2014">
        <f>NAMS!B2014</f>
        <v>2116</v>
      </c>
      <c r="M2014" t="str">
        <f>NAMS!K2014</f>
        <v>USA</v>
      </c>
      <c r="N2014" cm="1">
        <f t="array" ref="N2014">IF(VLOOKUP(M2014,$A$2:$F$198,COLUMN($F:$F),FALSE)=0,NA(),VLOOKUP(M2014,$A$2:$F$198,COLUMN($F:$F),FALSE))</f>
        <v>63809.64</v>
      </c>
      <c r="T2014" s="75">
        <f>AAS!B2014</f>
        <v>2013</v>
      </c>
      <c r="U2014" s="75" t="str">
        <f>AAS!C2014</f>
        <v>USA</v>
      </c>
      <c r="V2014" cm="1">
        <f t="array" ref="V2014">IF(VLOOKUP(U2014,$A$2:$F$198,COLUMN($F:$F),FALSE)=0,NA(),VLOOKUP(U2014,$A$2:$F$198,COLUMN($F:$F),FALSE))</f>
        <v>63809.64</v>
      </c>
    </row>
    <row r="2015" spans="12:22">
      <c r="L2015">
        <f>NAMS!B2015</f>
        <v>2117</v>
      </c>
      <c r="M2015" t="str">
        <f>NAMS!K2015</f>
        <v>USA</v>
      </c>
      <c r="N2015" cm="1">
        <f t="array" ref="N2015">IF(VLOOKUP(M2015,$A$2:$F$198,COLUMN($F:$F),FALSE)=0,NA(),VLOOKUP(M2015,$A$2:$F$198,COLUMN($F:$F),FALSE))</f>
        <v>63809.64</v>
      </c>
      <c r="T2015" s="75">
        <f>AAS!B2015</f>
        <v>2014</v>
      </c>
      <c r="U2015" s="75" t="str">
        <f>AAS!C2015</f>
        <v>USA</v>
      </c>
      <c r="V2015" cm="1">
        <f t="array" ref="V2015">IF(VLOOKUP(U2015,$A$2:$F$198,COLUMN($F:$F),FALSE)=0,NA(),VLOOKUP(U2015,$A$2:$F$198,COLUMN($F:$F),FALSE))</f>
        <v>63809.64</v>
      </c>
    </row>
    <row r="2016" spans="12:22">
      <c r="L2016">
        <f>NAMS!B2016</f>
        <v>2118</v>
      </c>
      <c r="M2016" t="str">
        <f>NAMS!K2016</f>
        <v>USA</v>
      </c>
      <c r="N2016" cm="1">
        <f t="array" ref="N2016">IF(VLOOKUP(M2016,$A$2:$F$198,COLUMN($F:$F),FALSE)=0,NA(),VLOOKUP(M2016,$A$2:$F$198,COLUMN($F:$F),FALSE))</f>
        <v>63809.64</v>
      </c>
      <c r="T2016" s="75">
        <f>AAS!B2016</f>
        <v>2015</v>
      </c>
      <c r="U2016" s="75" t="str">
        <f>AAS!C2016</f>
        <v>USA</v>
      </c>
      <c r="V2016" cm="1">
        <f t="array" ref="V2016">IF(VLOOKUP(U2016,$A$2:$F$198,COLUMN($F:$F),FALSE)=0,NA(),VLOOKUP(U2016,$A$2:$F$198,COLUMN($F:$F),FALSE))</f>
        <v>63809.64</v>
      </c>
    </row>
    <row r="2017" spans="12:22">
      <c r="L2017">
        <f>NAMS!B2017</f>
        <v>2119</v>
      </c>
      <c r="M2017" t="str">
        <f>NAMS!K2017</f>
        <v>USA</v>
      </c>
      <c r="N2017" cm="1">
        <f t="array" ref="N2017">IF(VLOOKUP(M2017,$A$2:$F$198,COLUMN($F:$F),FALSE)=0,NA(),VLOOKUP(M2017,$A$2:$F$198,COLUMN($F:$F),FALSE))</f>
        <v>63809.64</v>
      </c>
      <c r="T2017" s="75">
        <f>AAS!B2017</f>
        <v>2016</v>
      </c>
      <c r="U2017" s="75" t="str">
        <f>AAS!C2017</f>
        <v>USA</v>
      </c>
      <c r="V2017" cm="1">
        <f t="array" ref="V2017">IF(VLOOKUP(U2017,$A$2:$F$198,COLUMN($F:$F),FALSE)=0,NA(),VLOOKUP(U2017,$A$2:$F$198,COLUMN($F:$F),FALSE))</f>
        <v>63809.64</v>
      </c>
    </row>
    <row r="2018" spans="12:22">
      <c r="L2018">
        <f>NAMS!B2018</f>
        <v>2120</v>
      </c>
      <c r="M2018" t="str">
        <f>NAMS!K2018</f>
        <v>Unknown</v>
      </c>
      <c r="N2018" t="e" cm="1">
        <f t="array" ref="N2018">IF(VLOOKUP(M2018,$A$2:$F$198,COLUMN($F:$F),FALSE)=0,NA(),VLOOKUP(M2018,$A$2:$F$198,COLUMN($F:$F),FALSE))</f>
        <v>#N/A</v>
      </c>
      <c r="T2018" s="75">
        <f>AAS!B2018</f>
        <v>2017</v>
      </c>
      <c r="U2018" s="75" t="str">
        <f>AAS!C2018</f>
        <v>USA</v>
      </c>
      <c r="V2018" cm="1">
        <f t="array" ref="V2018">IF(VLOOKUP(U2018,$A$2:$F$198,COLUMN($F:$F),FALSE)=0,NA(),VLOOKUP(U2018,$A$2:$F$198,COLUMN($F:$F),FALSE))</f>
        <v>63809.64</v>
      </c>
    </row>
    <row r="2019" spans="12:22">
      <c r="L2019">
        <f>NAMS!B2019</f>
        <v>2121</v>
      </c>
      <c r="M2019" t="str">
        <f>NAMS!K2019</f>
        <v>USA</v>
      </c>
      <c r="N2019" cm="1">
        <f t="array" ref="N2019">IF(VLOOKUP(M2019,$A$2:$F$198,COLUMN($F:$F),FALSE)=0,NA(),VLOOKUP(M2019,$A$2:$F$198,COLUMN($F:$F),FALSE))</f>
        <v>63809.64</v>
      </c>
      <c r="T2019" s="75">
        <f>AAS!B2019</f>
        <v>2018</v>
      </c>
      <c r="U2019" s="75" t="str">
        <f>AAS!C2019</f>
        <v>South Korea</v>
      </c>
      <c r="V2019" cm="1">
        <f t="array" ref="V2019">IF(VLOOKUP(U2019,$A$2:$F$198,COLUMN($F:$F),FALSE)=0,NA(),VLOOKUP(U2019,$A$2:$F$198,COLUMN($F:$F),FALSE))</f>
        <v>32154.02</v>
      </c>
    </row>
    <row r="2020" spans="12:22">
      <c r="L2020">
        <f>NAMS!B2020</f>
        <v>2122</v>
      </c>
      <c r="M2020" t="str">
        <f>NAMS!K2020</f>
        <v>USA</v>
      </c>
      <c r="N2020" cm="1">
        <f t="array" ref="N2020">IF(VLOOKUP(M2020,$A$2:$F$198,COLUMN($F:$F),FALSE)=0,NA(),VLOOKUP(M2020,$A$2:$F$198,COLUMN($F:$F),FALSE))</f>
        <v>63809.64</v>
      </c>
      <c r="T2020" s="75">
        <f>AAS!B2020</f>
        <v>2019</v>
      </c>
      <c r="U2020" s="75" t="str">
        <f>AAS!C2020</f>
        <v>USA</v>
      </c>
      <c r="V2020" cm="1">
        <f t="array" ref="V2020">IF(VLOOKUP(U2020,$A$2:$F$198,COLUMN($F:$F),FALSE)=0,NA(),VLOOKUP(U2020,$A$2:$F$198,COLUMN($F:$F),FALSE))</f>
        <v>63809.64</v>
      </c>
    </row>
    <row r="2021" spans="12:22">
      <c r="L2021">
        <f>NAMS!B2021</f>
        <v>2123</v>
      </c>
      <c r="M2021" t="str">
        <f>NAMS!K2021</f>
        <v>USA</v>
      </c>
      <c r="N2021" cm="1">
        <f t="array" ref="N2021">IF(VLOOKUP(M2021,$A$2:$F$198,COLUMN($F:$F),FALSE)=0,NA(),VLOOKUP(M2021,$A$2:$F$198,COLUMN($F:$F),FALSE))</f>
        <v>63809.64</v>
      </c>
      <c r="T2021" s="75">
        <f>AAS!B2021</f>
        <v>2020</v>
      </c>
      <c r="U2021" s="75" t="str">
        <f>AAS!C2021</f>
        <v>USA</v>
      </c>
      <c r="V2021" cm="1">
        <f t="array" ref="V2021">IF(VLOOKUP(U2021,$A$2:$F$198,COLUMN($F:$F),FALSE)=0,NA(),VLOOKUP(U2021,$A$2:$F$198,COLUMN($F:$F),FALSE))</f>
        <v>63809.64</v>
      </c>
    </row>
    <row r="2022" spans="12:22">
      <c r="L2022">
        <f>NAMS!B2022</f>
        <v>2124</v>
      </c>
      <c r="M2022" t="str">
        <f>NAMS!K2022</f>
        <v>USA</v>
      </c>
      <c r="N2022" cm="1">
        <f t="array" ref="N2022">IF(VLOOKUP(M2022,$A$2:$F$198,COLUMN($F:$F),FALSE)=0,NA(),VLOOKUP(M2022,$A$2:$F$198,COLUMN($F:$F),FALSE))</f>
        <v>63809.64</v>
      </c>
      <c r="T2022" s="75">
        <f>AAS!B2022</f>
        <v>2021</v>
      </c>
      <c r="U2022" s="75" t="str">
        <f>AAS!C2022</f>
        <v>USA</v>
      </c>
      <c r="V2022" cm="1">
        <f t="array" ref="V2022">IF(VLOOKUP(U2022,$A$2:$F$198,COLUMN($F:$F),FALSE)=0,NA(),VLOOKUP(U2022,$A$2:$F$198,COLUMN($F:$F),FALSE))</f>
        <v>63809.64</v>
      </c>
    </row>
    <row r="2023" spans="12:22">
      <c r="L2023">
        <f>NAMS!B2023</f>
        <v>2125</v>
      </c>
      <c r="M2023" t="str">
        <f>NAMS!K2023</f>
        <v>Unknown</v>
      </c>
      <c r="N2023" t="e" cm="1">
        <f t="array" ref="N2023">IF(VLOOKUP(M2023,$A$2:$F$198,COLUMN($F:$F),FALSE)=0,NA(),VLOOKUP(M2023,$A$2:$F$198,COLUMN($F:$F),FALSE))</f>
        <v>#N/A</v>
      </c>
      <c r="T2023" s="75">
        <f>AAS!B2023</f>
        <v>2022</v>
      </c>
      <c r="U2023" s="75" t="str">
        <f>AAS!C2023</f>
        <v>USA</v>
      </c>
      <c r="V2023" cm="1">
        <f t="array" ref="V2023">IF(VLOOKUP(U2023,$A$2:$F$198,COLUMN($F:$F),FALSE)=0,NA(),VLOOKUP(U2023,$A$2:$F$198,COLUMN($F:$F),FALSE))</f>
        <v>63809.64</v>
      </c>
    </row>
    <row r="2024" spans="12:22">
      <c r="L2024">
        <f>NAMS!B2024</f>
        <v>2126</v>
      </c>
      <c r="M2024" t="str">
        <f>NAMS!K2024</f>
        <v>USA</v>
      </c>
      <c r="N2024" cm="1">
        <f t="array" ref="N2024">IF(VLOOKUP(M2024,$A$2:$F$198,COLUMN($F:$F),FALSE)=0,NA(),VLOOKUP(M2024,$A$2:$F$198,COLUMN($F:$F),FALSE))</f>
        <v>63809.64</v>
      </c>
      <c r="T2024" s="75">
        <f>AAS!B2024</f>
        <v>2023</v>
      </c>
      <c r="U2024" s="75" t="str">
        <f>AAS!C2024</f>
        <v>USA</v>
      </c>
      <c r="V2024" cm="1">
        <f t="array" ref="V2024">IF(VLOOKUP(U2024,$A$2:$F$198,COLUMN($F:$F),FALSE)=0,NA(),VLOOKUP(U2024,$A$2:$F$198,COLUMN($F:$F),FALSE))</f>
        <v>63809.64</v>
      </c>
    </row>
    <row r="2025" spans="12:22">
      <c r="L2025">
        <f>NAMS!B2025</f>
        <v>2127</v>
      </c>
      <c r="M2025" t="str">
        <f>NAMS!K2025</f>
        <v>USA</v>
      </c>
      <c r="N2025" cm="1">
        <f t="array" ref="N2025">IF(VLOOKUP(M2025,$A$2:$F$198,COLUMN($F:$F),FALSE)=0,NA(),VLOOKUP(M2025,$A$2:$F$198,COLUMN($F:$F),FALSE))</f>
        <v>63809.64</v>
      </c>
      <c r="T2025" s="75">
        <f>AAS!B2025</f>
        <v>2024</v>
      </c>
      <c r="U2025" s="75" t="str">
        <f>AAS!C2025</f>
        <v>USA</v>
      </c>
      <c r="V2025" cm="1">
        <f t="array" ref="V2025">IF(VLOOKUP(U2025,$A$2:$F$198,COLUMN($F:$F),FALSE)=0,NA(),VLOOKUP(U2025,$A$2:$F$198,COLUMN($F:$F),FALSE))</f>
        <v>63809.64</v>
      </c>
    </row>
    <row r="2026" spans="12:22">
      <c r="L2026">
        <f>NAMS!B2026</f>
        <v>2128</v>
      </c>
      <c r="M2026" t="str">
        <f>NAMS!K2026</f>
        <v>USA</v>
      </c>
      <c r="N2026" cm="1">
        <f t="array" ref="N2026">IF(VLOOKUP(M2026,$A$2:$F$198,COLUMN($F:$F),FALSE)=0,NA(),VLOOKUP(M2026,$A$2:$F$198,COLUMN($F:$F),FALSE))</f>
        <v>63809.64</v>
      </c>
      <c r="T2026" s="75">
        <f>AAS!B2026</f>
        <v>2025</v>
      </c>
      <c r="U2026" s="75" t="str">
        <f>AAS!C2026</f>
        <v>USA</v>
      </c>
      <c r="V2026" cm="1">
        <f t="array" ref="V2026">IF(VLOOKUP(U2026,$A$2:$F$198,COLUMN($F:$F),FALSE)=0,NA(),VLOOKUP(U2026,$A$2:$F$198,COLUMN($F:$F),FALSE))</f>
        <v>63809.64</v>
      </c>
    </row>
    <row r="2027" spans="12:22">
      <c r="L2027">
        <f>NAMS!B2027</f>
        <v>2129</v>
      </c>
      <c r="M2027" t="str">
        <f>NAMS!K2027</f>
        <v>USA</v>
      </c>
      <c r="N2027" cm="1">
        <f t="array" ref="N2027">IF(VLOOKUP(M2027,$A$2:$F$198,COLUMN($F:$F),FALSE)=0,NA(),VLOOKUP(M2027,$A$2:$F$198,COLUMN($F:$F),FALSE))</f>
        <v>63809.64</v>
      </c>
      <c r="T2027" s="75">
        <f>AAS!B2027</f>
        <v>2026</v>
      </c>
      <c r="U2027" s="75" t="str">
        <f>AAS!C2027</f>
        <v>China</v>
      </c>
      <c r="V2027" cm="1">
        <f t="array" ref="V2027">IF(VLOOKUP(U2027,$A$2:$F$198,COLUMN($F:$F),FALSE)=0,NA(),VLOOKUP(U2027,$A$2:$F$198,COLUMN($F:$F),FALSE))</f>
        <v>10121.299999999999</v>
      </c>
    </row>
    <row r="2028" spans="12:22">
      <c r="L2028">
        <f>NAMS!B2028</f>
        <v>2130</v>
      </c>
      <c r="M2028" t="str">
        <f>NAMS!K2028</f>
        <v>Switzerland</v>
      </c>
      <c r="N2028" cm="1">
        <f t="array" ref="N2028">IF(VLOOKUP(M2028,$A$2:$F$198,COLUMN($F:$F),FALSE)=0,NA(),VLOOKUP(M2028,$A$2:$F$198,COLUMN($F:$F),FALSE))</f>
        <v>84665.279999999999</v>
      </c>
      <c r="T2028" s="75">
        <f>AAS!B2028</f>
        <v>2027</v>
      </c>
      <c r="U2028" s="75" t="str">
        <f>AAS!C2028</f>
        <v>Unknown</v>
      </c>
      <c r="V2028" t="e" cm="1">
        <f t="array" ref="V2028">IF(VLOOKUP(U2028,$A$2:$F$198,COLUMN($F:$F),FALSE)=0,NA(),VLOOKUP(U2028,$A$2:$F$198,COLUMN($F:$F),FALSE))</f>
        <v>#N/A</v>
      </c>
    </row>
    <row r="2029" spans="12:22">
      <c r="L2029">
        <f>NAMS!B2029</f>
        <v>2131</v>
      </c>
      <c r="M2029" t="str">
        <f>NAMS!K2029</f>
        <v>USA</v>
      </c>
      <c r="N2029" cm="1">
        <f t="array" ref="N2029">IF(VLOOKUP(M2029,$A$2:$F$198,COLUMN($F:$F),FALSE)=0,NA(),VLOOKUP(M2029,$A$2:$F$198,COLUMN($F:$F),FALSE))</f>
        <v>63809.64</v>
      </c>
      <c r="T2029" s="75">
        <f>AAS!B2029</f>
        <v>2028</v>
      </c>
      <c r="U2029" s="75" t="str">
        <f>AAS!C2029</f>
        <v>USA</v>
      </c>
      <c r="V2029" cm="1">
        <f t="array" ref="V2029">IF(VLOOKUP(U2029,$A$2:$F$198,COLUMN($F:$F),FALSE)=0,NA(),VLOOKUP(U2029,$A$2:$F$198,COLUMN($F:$F),FALSE))</f>
        <v>63809.64</v>
      </c>
    </row>
    <row r="2030" spans="12:22">
      <c r="L2030">
        <f>NAMS!B2030</f>
        <v>2132</v>
      </c>
      <c r="M2030" t="str">
        <f>NAMS!K2030</f>
        <v>USA</v>
      </c>
      <c r="N2030" cm="1">
        <f t="array" ref="N2030">IF(VLOOKUP(M2030,$A$2:$F$198,COLUMN($F:$F),FALSE)=0,NA(),VLOOKUP(M2030,$A$2:$F$198,COLUMN($F:$F),FALSE))</f>
        <v>63809.64</v>
      </c>
      <c r="T2030" s="75">
        <f>AAS!B2030</f>
        <v>2029</v>
      </c>
      <c r="U2030" s="75" t="str">
        <f>AAS!C2030</f>
        <v>USA</v>
      </c>
      <c r="V2030" cm="1">
        <f t="array" ref="V2030">IF(VLOOKUP(U2030,$A$2:$F$198,COLUMN($F:$F),FALSE)=0,NA(),VLOOKUP(U2030,$A$2:$F$198,COLUMN($F:$F),FALSE))</f>
        <v>63809.64</v>
      </c>
    </row>
    <row r="2031" spans="12:22">
      <c r="L2031">
        <f>NAMS!B2031</f>
        <v>2133</v>
      </c>
      <c r="M2031" t="str">
        <f>NAMS!K2031</f>
        <v>USA</v>
      </c>
      <c r="N2031" cm="1">
        <f t="array" ref="N2031">IF(VLOOKUP(M2031,$A$2:$F$198,COLUMN($F:$F),FALSE)=0,NA(),VLOOKUP(M2031,$A$2:$F$198,COLUMN($F:$F),FALSE))</f>
        <v>63809.64</v>
      </c>
      <c r="T2031" s="75">
        <f>AAS!B2031</f>
        <v>2030</v>
      </c>
      <c r="U2031" s="75" t="str">
        <f>AAS!C2031</f>
        <v>Germany</v>
      </c>
      <c r="V2031" cm="1">
        <f t="array" ref="V2031">IF(VLOOKUP(U2031,$A$2:$F$198,COLUMN($F:$F),FALSE)=0,NA(),VLOOKUP(U2031,$A$2:$F$198,COLUMN($F:$F),FALSE))</f>
        <v>49180.54</v>
      </c>
    </row>
    <row r="2032" spans="12:22">
      <c r="L2032">
        <f>NAMS!B2032</f>
        <v>2134</v>
      </c>
      <c r="M2032" t="str">
        <f>NAMS!K2032</f>
        <v>USA</v>
      </c>
      <c r="N2032" cm="1">
        <f t="array" ref="N2032">IF(VLOOKUP(M2032,$A$2:$F$198,COLUMN($F:$F),FALSE)=0,NA(),VLOOKUP(M2032,$A$2:$F$198,COLUMN($F:$F),FALSE))</f>
        <v>63809.64</v>
      </c>
      <c r="T2032" s="75">
        <f>AAS!B2032</f>
        <v>2031</v>
      </c>
      <c r="U2032" s="75" t="str">
        <f>AAS!C2032</f>
        <v>USA</v>
      </c>
      <c r="V2032" cm="1">
        <f t="array" ref="V2032">IF(VLOOKUP(U2032,$A$2:$F$198,COLUMN($F:$F),FALSE)=0,NA(),VLOOKUP(U2032,$A$2:$F$198,COLUMN($F:$F),FALSE))</f>
        <v>63809.64</v>
      </c>
    </row>
    <row r="2033" spans="12:22">
      <c r="L2033">
        <f>NAMS!B2033</f>
        <v>2135</v>
      </c>
      <c r="M2033" t="str">
        <f>NAMS!K2033</f>
        <v>USA</v>
      </c>
      <c r="N2033" cm="1">
        <f t="array" ref="N2033">IF(VLOOKUP(M2033,$A$2:$F$198,COLUMN($F:$F),FALSE)=0,NA(),VLOOKUP(M2033,$A$2:$F$198,COLUMN($F:$F),FALSE))</f>
        <v>63809.64</v>
      </c>
      <c r="T2033" s="75">
        <f>AAS!B2033</f>
        <v>2032</v>
      </c>
      <c r="U2033" s="75" t="str">
        <f>AAS!C2033</f>
        <v>USA</v>
      </c>
      <c r="V2033" cm="1">
        <f t="array" ref="V2033">IF(VLOOKUP(U2033,$A$2:$F$198,COLUMN($F:$F),FALSE)=0,NA(),VLOOKUP(U2033,$A$2:$F$198,COLUMN($F:$F),FALSE))</f>
        <v>63809.64</v>
      </c>
    </row>
    <row r="2034" spans="12:22">
      <c r="L2034">
        <f>NAMS!B2034</f>
        <v>2136</v>
      </c>
      <c r="M2034" t="str">
        <f>NAMS!K2034</f>
        <v>USA</v>
      </c>
      <c r="N2034" cm="1">
        <f t="array" ref="N2034">IF(VLOOKUP(M2034,$A$2:$F$198,COLUMN($F:$F),FALSE)=0,NA(),VLOOKUP(M2034,$A$2:$F$198,COLUMN($F:$F),FALSE))</f>
        <v>63809.64</v>
      </c>
      <c r="T2034" s="75">
        <f>AAS!B2034</f>
        <v>2033</v>
      </c>
      <c r="U2034" s="75" t="str">
        <f>AAS!C2034</f>
        <v>USA</v>
      </c>
      <c r="V2034" cm="1">
        <f t="array" ref="V2034">IF(VLOOKUP(U2034,$A$2:$F$198,COLUMN($F:$F),FALSE)=0,NA(),VLOOKUP(U2034,$A$2:$F$198,COLUMN($F:$F),FALSE))</f>
        <v>63809.64</v>
      </c>
    </row>
    <row r="2035" spans="12:22">
      <c r="L2035">
        <f>NAMS!B2035</f>
        <v>2137</v>
      </c>
      <c r="M2035" t="str">
        <f>NAMS!K2035</f>
        <v>USA</v>
      </c>
      <c r="N2035" cm="1">
        <f t="array" ref="N2035">IF(VLOOKUP(M2035,$A$2:$F$198,COLUMN($F:$F),FALSE)=0,NA(),VLOOKUP(M2035,$A$2:$F$198,COLUMN($F:$F),FALSE))</f>
        <v>63809.64</v>
      </c>
      <c r="T2035" s="75">
        <f>AAS!B2035</f>
        <v>2034</v>
      </c>
      <c r="U2035" s="75" t="str">
        <f>AAS!C2035</f>
        <v>USA</v>
      </c>
      <c r="V2035" cm="1">
        <f t="array" ref="V2035">IF(VLOOKUP(U2035,$A$2:$F$198,COLUMN($F:$F),FALSE)=0,NA(),VLOOKUP(U2035,$A$2:$F$198,COLUMN($F:$F),FALSE))</f>
        <v>63809.64</v>
      </c>
    </row>
    <row r="2036" spans="12:22">
      <c r="L2036">
        <f>NAMS!B2036</f>
        <v>2138</v>
      </c>
      <c r="M2036" t="str">
        <f>NAMS!K2036</f>
        <v>USA</v>
      </c>
      <c r="N2036" cm="1">
        <f t="array" ref="N2036">IF(VLOOKUP(M2036,$A$2:$F$198,COLUMN($F:$F),FALSE)=0,NA(),VLOOKUP(M2036,$A$2:$F$198,COLUMN($F:$F),FALSE))</f>
        <v>63809.64</v>
      </c>
      <c r="T2036" s="75">
        <f>AAS!B2036</f>
        <v>2035</v>
      </c>
      <c r="U2036" s="75" t="str">
        <f>AAS!C2036</f>
        <v>USA</v>
      </c>
      <c r="V2036" cm="1">
        <f t="array" ref="V2036">IF(VLOOKUP(U2036,$A$2:$F$198,COLUMN($F:$F),FALSE)=0,NA(),VLOOKUP(U2036,$A$2:$F$198,COLUMN($F:$F),FALSE))</f>
        <v>63809.64</v>
      </c>
    </row>
    <row r="2037" spans="12:22">
      <c r="L2037">
        <f>NAMS!B2037</f>
        <v>2139</v>
      </c>
      <c r="M2037" t="str">
        <f>NAMS!K2037</f>
        <v>USA</v>
      </c>
      <c r="N2037" cm="1">
        <f t="array" ref="N2037">IF(VLOOKUP(M2037,$A$2:$F$198,COLUMN($F:$F),FALSE)=0,NA(),VLOOKUP(M2037,$A$2:$F$198,COLUMN($F:$F),FALSE))</f>
        <v>63809.64</v>
      </c>
      <c r="T2037" s="75">
        <f>AAS!B2037</f>
        <v>2036</v>
      </c>
      <c r="U2037" s="75" t="str">
        <f>AAS!C2037</f>
        <v>USA</v>
      </c>
      <c r="V2037" cm="1">
        <f t="array" ref="V2037">IF(VLOOKUP(U2037,$A$2:$F$198,COLUMN($F:$F),FALSE)=0,NA(),VLOOKUP(U2037,$A$2:$F$198,COLUMN($F:$F),FALSE))</f>
        <v>63809.64</v>
      </c>
    </row>
    <row r="2038" spans="12:22">
      <c r="L2038">
        <f>NAMS!B2038</f>
        <v>2140</v>
      </c>
      <c r="M2038" t="str">
        <f>NAMS!K2038</f>
        <v>USA</v>
      </c>
      <c r="N2038" cm="1">
        <f t="array" ref="N2038">IF(VLOOKUP(M2038,$A$2:$F$198,COLUMN($F:$F),FALSE)=0,NA(),VLOOKUP(M2038,$A$2:$F$198,COLUMN($F:$F),FALSE))</f>
        <v>63809.64</v>
      </c>
      <c r="T2038" s="75">
        <f>AAS!B2038</f>
        <v>2037</v>
      </c>
      <c r="U2038" s="75" t="str">
        <f>AAS!C2038</f>
        <v>USA</v>
      </c>
      <c r="V2038" cm="1">
        <f t="array" ref="V2038">IF(VLOOKUP(U2038,$A$2:$F$198,COLUMN($F:$F),FALSE)=0,NA(),VLOOKUP(U2038,$A$2:$F$198,COLUMN($F:$F),FALSE))</f>
        <v>63809.64</v>
      </c>
    </row>
    <row r="2039" spans="12:22">
      <c r="L2039">
        <f>NAMS!B2039</f>
        <v>2141</v>
      </c>
      <c r="M2039" t="str">
        <f>NAMS!K2039</f>
        <v>USA</v>
      </c>
      <c r="N2039" cm="1">
        <f t="array" ref="N2039">IF(VLOOKUP(M2039,$A$2:$F$198,COLUMN($F:$F),FALSE)=0,NA(),VLOOKUP(M2039,$A$2:$F$198,COLUMN($F:$F),FALSE))</f>
        <v>63809.64</v>
      </c>
      <c r="T2039" s="75">
        <f>AAS!B2039</f>
        <v>2038</v>
      </c>
      <c r="U2039" s="75" t="str">
        <f>AAS!C2039</f>
        <v>USA</v>
      </c>
      <c r="V2039" cm="1">
        <f t="array" ref="V2039">IF(VLOOKUP(U2039,$A$2:$F$198,COLUMN($F:$F),FALSE)=0,NA(),VLOOKUP(U2039,$A$2:$F$198,COLUMN($F:$F),FALSE))</f>
        <v>63809.64</v>
      </c>
    </row>
    <row r="2040" spans="12:22">
      <c r="L2040">
        <f>NAMS!B2040</f>
        <v>2142</v>
      </c>
      <c r="M2040" t="str">
        <f>NAMS!K2040</f>
        <v>USA</v>
      </c>
      <c r="N2040" cm="1">
        <f t="array" ref="N2040">IF(VLOOKUP(M2040,$A$2:$F$198,COLUMN($F:$F),FALSE)=0,NA(),VLOOKUP(M2040,$A$2:$F$198,COLUMN($F:$F),FALSE))</f>
        <v>63809.64</v>
      </c>
      <c r="T2040" s="75">
        <f>AAS!B2040</f>
        <v>2039</v>
      </c>
      <c r="U2040" s="75" t="str">
        <f>AAS!C2040</f>
        <v>USA</v>
      </c>
      <c r="V2040" cm="1">
        <f t="array" ref="V2040">IF(VLOOKUP(U2040,$A$2:$F$198,COLUMN($F:$F),FALSE)=0,NA(),VLOOKUP(U2040,$A$2:$F$198,COLUMN($F:$F),FALSE))</f>
        <v>63809.64</v>
      </c>
    </row>
    <row r="2041" spans="12:22">
      <c r="L2041">
        <f>NAMS!B2041</f>
        <v>2143</v>
      </c>
      <c r="M2041" t="str">
        <f>NAMS!K2041</f>
        <v>Canada</v>
      </c>
      <c r="N2041" cm="1">
        <f t="array" ref="N2041">IF(VLOOKUP(M2041,$A$2:$F$198,COLUMN($F:$F),FALSE)=0,NA(),VLOOKUP(M2041,$A$2:$F$198,COLUMN($F:$F),FALSE))</f>
        <v>49196.49</v>
      </c>
      <c r="T2041" s="75">
        <f>AAS!B2041</f>
        <v>2040</v>
      </c>
      <c r="U2041" s="75" t="str">
        <f>AAS!C2041</f>
        <v>USA</v>
      </c>
      <c r="V2041" cm="1">
        <f t="array" ref="V2041">IF(VLOOKUP(U2041,$A$2:$F$198,COLUMN($F:$F),FALSE)=0,NA(),VLOOKUP(U2041,$A$2:$F$198,COLUMN($F:$F),FALSE))</f>
        <v>63809.64</v>
      </c>
    </row>
    <row r="2042" spans="12:22">
      <c r="L2042">
        <f>NAMS!B2042</f>
        <v>2144</v>
      </c>
      <c r="M2042" t="str">
        <f>NAMS!K2042</f>
        <v>China</v>
      </c>
      <c r="N2042" cm="1">
        <f t="array" ref="N2042">IF(VLOOKUP(M2042,$A$2:$F$198,COLUMN($F:$F),FALSE)=0,NA(),VLOOKUP(M2042,$A$2:$F$198,COLUMN($F:$F),FALSE))</f>
        <v>10121.299999999999</v>
      </c>
      <c r="T2042" s="75">
        <f>AAS!B2042</f>
        <v>2041</v>
      </c>
      <c r="U2042" s="75" t="str">
        <f>AAS!C2042</f>
        <v>USA</v>
      </c>
      <c r="V2042" cm="1">
        <f t="array" ref="V2042">IF(VLOOKUP(U2042,$A$2:$F$198,COLUMN($F:$F),FALSE)=0,NA(),VLOOKUP(U2042,$A$2:$F$198,COLUMN($F:$F),FALSE))</f>
        <v>63809.64</v>
      </c>
    </row>
    <row r="2043" spans="12:22">
      <c r="L2043">
        <f>NAMS!B2043</f>
        <v>2145</v>
      </c>
      <c r="M2043" t="str">
        <f>NAMS!K2043</f>
        <v>USA</v>
      </c>
      <c r="N2043" cm="1">
        <f t="array" ref="N2043">IF(VLOOKUP(M2043,$A$2:$F$198,COLUMN($F:$F),FALSE)=0,NA(),VLOOKUP(M2043,$A$2:$F$198,COLUMN($F:$F),FALSE))</f>
        <v>63809.64</v>
      </c>
      <c r="T2043" s="75">
        <f>AAS!B2043</f>
        <v>2042</v>
      </c>
      <c r="U2043" s="75" t="str">
        <f>AAS!C2043</f>
        <v>USA</v>
      </c>
      <c r="V2043" cm="1">
        <f t="array" ref="V2043">IF(VLOOKUP(U2043,$A$2:$F$198,COLUMN($F:$F),FALSE)=0,NA(),VLOOKUP(U2043,$A$2:$F$198,COLUMN($F:$F),FALSE))</f>
        <v>63809.64</v>
      </c>
    </row>
    <row r="2044" spans="12:22">
      <c r="L2044">
        <f>NAMS!B2044</f>
        <v>2146</v>
      </c>
      <c r="M2044" t="str">
        <f>NAMS!K2044</f>
        <v>Singapore</v>
      </c>
      <c r="N2044" cm="1">
        <f t="array" ref="N2044">IF(VLOOKUP(M2044,$A$2:$F$198,COLUMN($F:$F),FALSE)=0,NA(),VLOOKUP(M2044,$A$2:$F$198,COLUMN($F:$F),FALSE))</f>
        <v>56679.16</v>
      </c>
      <c r="T2044" s="75">
        <f>AAS!B2044</f>
        <v>2043</v>
      </c>
      <c r="U2044" s="75" t="str">
        <f>AAS!C2044</f>
        <v>USA</v>
      </c>
      <c r="V2044" cm="1">
        <f t="array" ref="V2044">IF(VLOOKUP(U2044,$A$2:$F$198,COLUMN($F:$F),FALSE)=0,NA(),VLOOKUP(U2044,$A$2:$F$198,COLUMN($F:$F),FALSE))</f>
        <v>63809.64</v>
      </c>
    </row>
    <row r="2045" spans="12:22">
      <c r="L2045">
        <f>NAMS!B2045</f>
        <v>2147</v>
      </c>
      <c r="M2045" t="str">
        <f>NAMS!K2045</f>
        <v>USA</v>
      </c>
      <c r="N2045" cm="1">
        <f t="array" ref="N2045">IF(VLOOKUP(M2045,$A$2:$F$198,COLUMN($F:$F),FALSE)=0,NA(),VLOOKUP(M2045,$A$2:$F$198,COLUMN($F:$F),FALSE))</f>
        <v>63809.64</v>
      </c>
      <c r="T2045" s="75">
        <f>AAS!B2045</f>
        <v>2044</v>
      </c>
      <c r="U2045" s="75" t="str">
        <f>AAS!C2045</f>
        <v>USA</v>
      </c>
      <c r="V2045" cm="1">
        <f t="array" ref="V2045">IF(VLOOKUP(U2045,$A$2:$F$198,COLUMN($F:$F),FALSE)=0,NA(),VLOOKUP(U2045,$A$2:$F$198,COLUMN($F:$F),FALSE))</f>
        <v>63809.64</v>
      </c>
    </row>
    <row r="2046" spans="12:22">
      <c r="L2046">
        <f>NAMS!B2046</f>
        <v>2148</v>
      </c>
      <c r="M2046" t="str">
        <f>NAMS!K2046</f>
        <v>Saudi Arabia</v>
      </c>
      <c r="N2046" cm="1">
        <f t="array" ref="N2046">IF(VLOOKUP(M2046,$A$2:$F$198,COLUMN($F:$F),FALSE)=0,NA(),VLOOKUP(M2046,$A$2:$F$198,COLUMN($F:$F),FALSE))</f>
        <v>21764.39</v>
      </c>
      <c r="T2046" s="75">
        <f>AAS!B2046</f>
        <v>2045</v>
      </c>
      <c r="U2046" s="75" t="str">
        <f>AAS!C2046</f>
        <v>USA</v>
      </c>
      <c r="V2046" cm="1">
        <f t="array" ref="V2046">IF(VLOOKUP(U2046,$A$2:$F$198,COLUMN($F:$F),FALSE)=0,NA(),VLOOKUP(U2046,$A$2:$F$198,COLUMN($F:$F),FALSE))</f>
        <v>63809.64</v>
      </c>
    </row>
    <row r="2047" spans="12:22">
      <c r="L2047">
        <f>NAMS!B2047</f>
        <v>2149</v>
      </c>
      <c r="M2047" t="str">
        <f>NAMS!K2047</f>
        <v>USA</v>
      </c>
      <c r="N2047" cm="1">
        <f t="array" ref="N2047">IF(VLOOKUP(M2047,$A$2:$F$198,COLUMN($F:$F),FALSE)=0,NA(),VLOOKUP(M2047,$A$2:$F$198,COLUMN($F:$F),FALSE))</f>
        <v>63809.64</v>
      </c>
      <c r="T2047" s="75">
        <f>AAS!B2047</f>
        <v>2046</v>
      </c>
      <c r="U2047" s="75" t="str">
        <f>AAS!C2047</f>
        <v>USA</v>
      </c>
      <c r="V2047" cm="1">
        <f t="array" ref="V2047">IF(VLOOKUP(U2047,$A$2:$F$198,COLUMN($F:$F),FALSE)=0,NA(),VLOOKUP(U2047,$A$2:$F$198,COLUMN($F:$F),FALSE))</f>
        <v>63809.64</v>
      </c>
    </row>
    <row r="2048" spans="12:22">
      <c r="L2048">
        <f>NAMS!B2048</f>
        <v>2150</v>
      </c>
      <c r="M2048" t="str">
        <f>NAMS!K2048</f>
        <v>USA</v>
      </c>
      <c r="N2048" cm="1">
        <f t="array" ref="N2048">IF(VLOOKUP(M2048,$A$2:$F$198,COLUMN($F:$F),FALSE)=0,NA(),VLOOKUP(M2048,$A$2:$F$198,COLUMN($F:$F),FALSE))</f>
        <v>63809.64</v>
      </c>
      <c r="T2048" s="75">
        <f>AAS!B2048</f>
        <v>2047</v>
      </c>
      <c r="U2048" s="75" t="str">
        <f>AAS!C2048</f>
        <v>USA</v>
      </c>
      <c r="V2048" cm="1">
        <f t="array" ref="V2048">IF(VLOOKUP(U2048,$A$2:$F$198,COLUMN($F:$F),FALSE)=0,NA(),VLOOKUP(U2048,$A$2:$F$198,COLUMN($F:$F),FALSE))</f>
        <v>63809.64</v>
      </c>
    </row>
    <row r="2049" spans="12:22">
      <c r="L2049">
        <f>NAMS!B2049</f>
        <v>2151</v>
      </c>
      <c r="M2049" t="str">
        <f>NAMS!K2049</f>
        <v>South Korea</v>
      </c>
      <c r="N2049" cm="1">
        <f t="array" ref="N2049">IF(VLOOKUP(M2049,$A$2:$F$198,COLUMN($F:$F),FALSE)=0,NA(),VLOOKUP(M2049,$A$2:$F$198,COLUMN($F:$F),FALSE))</f>
        <v>32154.02</v>
      </c>
      <c r="T2049" s="75">
        <f>AAS!B2049</f>
        <v>2048</v>
      </c>
      <c r="U2049" s="75" t="str">
        <f>AAS!C2049</f>
        <v>USA</v>
      </c>
      <c r="V2049" cm="1">
        <f t="array" ref="V2049">IF(VLOOKUP(U2049,$A$2:$F$198,COLUMN($F:$F),FALSE)=0,NA(),VLOOKUP(U2049,$A$2:$F$198,COLUMN($F:$F),FALSE))</f>
        <v>63809.64</v>
      </c>
    </row>
    <row r="2050" spans="12:22">
      <c r="L2050">
        <f>NAMS!B2050</f>
        <v>2152</v>
      </c>
      <c r="M2050" t="str">
        <f>NAMS!K2050</f>
        <v>Singapore</v>
      </c>
      <c r="N2050" cm="1">
        <f t="array" ref="N2050">IF(VLOOKUP(M2050,$A$2:$F$198,COLUMN($F:$F),FALSE)=0,NA(),VLOOKUP(M2050,$A$2:$F$198,COLUMN($F:$F),FALSE))</f>
        <v>56679.16</v>
      </c>
      <c r="T2050" s="75">
        <f>AAS!B2050</f>
        <v>2049</v>
      </c>
      <c r="U2050" s="75" t="str">
        <f>AAS!C2050</f>
        <v>USA</v>
      </c>
      <c r="V2050" cm="1">
        <f t="array" ref="V2050">IF(VLOOKUP(U2050,$A$2:$F$198,COLUMN($F:$F),FALSE)=0,NA(),VLOOKUP(U2050,$A$2:$F$198,COLUMN($F:$F),FALSE))</f>
        <v>63809.64</v>
      </c>
    </row>
    <row r="2051" spans="12:22">
      <c r="L2051">
        <f>NAMS!B2051</f>
        <v>2153</v>
      </c>
      <c r="M2051" t="str">
        <f>NAMS!K2051</f>
        <v>USA</v>
      </c>
      <c r="N2051" cm="1">
        <f t="array" ref="N2051">IF(VLOOKUP(M2051,$A$2:$F$198,COLUMN($F:$F),FALSE)=0,NA(),VLOOKUP(M2051,$A$2:$F$198,COLUMN($F:$F),FALSE))</f>
        <v>63809.64</v>
      </c>
      <c r="T2051" s="75">
        <f>AAS!B2051</f>
        <v>2050</v>
      </c>
      <c r="U2051" s="75" t="str">
        <f>AAS!C2051</f>
        <v>USA</v>
      </c>
      <c r="V2051" cm="1">
        <f t="array" ref="V2051">IF(VLOOKUP(U2051,$A$2:$F$198,COLUMN($F:$F),FALSE)=0,NA(),VLOOKUP(U2051,$A$2:$F$198,COLUMN($F:$F),FALSE))</f>
        <v>63809.64</v>
      </c>
    </row>
    <row r="2052" spans="12:22">
      <c r="L2052">
        <f>NAMS!B2052</f>
        <v>2154</v>
      </c>
      <c r="M2052" t="str">
        <f>NAMS!K2052</f>
        <v>USA</v>
      </c>
      <c r="N2052" cm="1">
        <f t="array" ref="N2052">IF(VLOOKUP(M2052,$A$2:$F$198,COLUMN($F:$F),FALSE)=0,NA(),VLOOKUP(M2052,$A$2:$F$198,COLUMN($F:$F),FALSE))</f>
        <v>63809.64</v>
      </c>
      <c r="T2052" s="75">
        <f>AAS!B2052</f>
        <v>2051</v>
      </c>
      <c r="U2052" s="75" t="str">
        <f>AAS!C2052</f>
        <v>Unknown</v>
      </c>
      <c r="V2052" t="e" cm="1">
        <f t="array" ref="V2052">IF(VLOOKUP(U2052,$A$2:$F$198,COLUMN($F:$F),FALSE)=0,NA(),VLOOKUP(U2052,$A$2:$F$198,COLUMN($F:$F),FALSE))</f>
        <v>#N/A</v>
      </c>
    </row>
    <row r="2053" spans="12:22">
      <c r="L2053">
        <f>NAMS!B2053</f>
        <v>2155</v>
      </c>
      <c r="M2053" t="str">
        <f>NAMS!K2053</f>
        <v>Saudi Arabia</v>
      </c>
      <c r="N2053" cm="1">
        <f t="array" ref="N2053">IF(VLOOKUP(M2053,$A$2:$F$198,COLUMN($F:$F),FALSE)=0,NA(),VLOOKUP(M2053,$A$2:$F$198,COLUMN($F:$F),FALSE))</f>
        <v>21764.39</v>
      </c>
      <c r="T2053" s="75">
        <f>AAS!B2053</f>
        <v>2052</v>
      </c>
      <c r="U2053" s="75" t="str">
        <f>AAS!C2053</f>
        <v>USA</v>
      </c>
      <c r="V2053" cm="1">
        <f t="array" ref="V2053">IF(VLOOKUP(U2053,$A$2:$F$198,COLUMN($F:$F),FALSE)=0,NA(),VLOOKUP(U2053,$A$2:$F$198,COLUMN($F:$F),FALSE))</f>
        <v>63809.64</v>
      </c>
    </row>
    <row r="2054" spans="12:22">
      <c r="L2054">
        <f>NAMS!B2054</f>
        <v>2156</v>
      </c>
      <c r="M2054" t="str">
        <f>NAMS!K2054</f>
        <v>Singapore</v>
      </c>
      <c r="N2054" cm="1">
        <f t="array" ref="N2054">IF(VLOOKUP(M2054,$A$2:$F$198,COLUMN($F:$F),FALSE)=0,NA(),VLOOKUP(M2054,$A$2:$F$198,COLUMN($F:$F),FALSE))</f>
        <v>56679.16</v>
      </c>
      <c r="T2054" s="75">
        <f>AAS!B2054</f>
        <v>2053</v>
      </c>
      <c r="U2054" s="75" t="str">
        <f>AAS!C2054</f>
        <v>USA</v>
      </c>
      <c r="V2054" cm="1">
        <f t="array" ref="V2054">IF(VLOOKUP(U2054,$A$2:$F$198,COLUMN($F:$F),FALSE)=0,NA(),VLOOKUP(U2054,$A$2:$F$198,COLUMN($F:$F),FALSE))</f>
        <v>63809.64</v>
      </c>
    </row>
    <row r="2055" spans="12:22">
      <c r="L2055">
        <f>NAMS!B2055</f>
        <v>2157</v>
      </c>
      <c r="M2055" t="str">
        <f>NAMS!K2055</f>
        <v>USA</v>
      </c>
      <c r="N2055" cm="1">
        <f t="array" ref="N2055">IF(VLOOKUP(M2055,$A$2:$F$198,COLUMN($F:$F),FALSE)=0,NA(),VLOOKUP(M2055,$A$2:$F$198,COLUMN($F:$F),FALSE))</f>
        <v>63809.64</v>
      </c>
      <c r="T2055" s="75">
        <f>AAS!B2055</f>
        <v>2054</v>
      </c>
      <c r="U2055" s="75" t="str">
        <f>AAS!C2055</f>
        <v>USA</v>
      </c>
      <c r="V2055" cm="1">
        <f t="array" ref="V2055">IF(VLOOKUP(U2055,$A$2:$F$198,COLUMN($F:$F),FALSE)=0,NA(),VLOOKUP(U2055,$A$2:$F$198,COLUMN($F:$F),FALSE))</f>
        <v>63809.64</v>
      </c>
    </row>
    <row r="2056" spans="12:22">
      <c r="L2056">
        <f>NAMS!B2056</f>
        <v>2158</v>
      </c>
      <c r="M2056" t="str">
        <f>NAMS!K2056</f>
        <v>USA</v>
      </c>
      <c r="N2056" cm="1">
        <f t="array" ref="N2056">IF(VLOOKUP(M2056,$A$2:$F$198,COLUMN($F:$F),FALSE)=0,NA(),VLOOKUP(M2056,$A$2:$F$198,COLUMN($F:$F),FALSE))</f>
        <v>63809.64</v>
      </c>
      <c r="T2056" s="75">
        <f>AAS!B2056</f>
        <v>2055</v>
      </c>
      <c r="U2056" s="75" t="str">
        <f>AAS!C2056</f>
        <v>USA</v>
      </c>
      <c r="V2056" cm="1">
        <f t="array" ref="V2056">IF(VLOOKUP(U2056,$A$2:$F$198,COLUMN($F:$F),FALSE)=0,NA(),VLOOKUP(U2056,$A$2:$F$198,COLUMN($F:$F),FALSE))</f>
        <v>63809.64</v>
      </c>
    </row>
    <row r="2057" spans="12:22">
      <c r="L2057">
        <f>NAMS!B2057</f>
        <v>2159</v>
      </c>
      <c r="M2057" t="str">
        <f>NAMS!K2057</f>
        <v>USA</v>
      </c>
      <c r="N2057" cm="1">
        <f t="array" ref="N2057">IF(VLOOKUP(M2057,$A$2:$F$198,COLUMN($F:$F),FALSE)=0,NA(),VLOOKUP(M2057,$A$2:$F$198,COLUMN($F:$F),FALSE))</f>
        <v>63809.64</v>
      </c>
      <c r="T2057" s="75">
        <f>AAS!B2057</f>
        <v>2056</v>
      </c>
      <c r="U2057" s="75" t="str">
        <f>AAS!C2057</f>
        <v>USA</v>
      </c>
      <c r="V2057" cm="1">
        <f t="array" ref="V2057">IF(VLOOKUP(U2057,$A$2:$F$198,COLUMN($F:$F),FALSE)=0,NA(),VLOOKUP(U2057,$A$2:$F$198,COLUMN($F:$F),FALSE))</f>
        <v>63809.64</v>
      </c>
    </row>
    <row r="2058" spans="12:22">
      <c r="L2058">
        <f>NAMS!B2058</f>
        <v>2160</v>
      </c>
      <c r="M2058" t="str">
        <f>NAMS!K2058</f>
        <v>USA</v>
      </c>
      <c r="N2058" cm="1">
        <f t="array" ref="N2058">IF(VLOOKUP(M2058,$A$2:$F$198,COLUMN($F:$F),FALSE)=0,NA(),VLOOKUP(M2058,$A$2:$F$198,COLUMN($F:$F),FALSE))</f>
        <v>63809.64</v>
      </c>
      <c r="T2058" s="75">
        <f>AAS!B2058</f>
        <v>2057</v>
      </c>
      <c r="U2058" s="75" t="str">
        <f>AAS!C2058</f>
        <v>USA</v>
      </c>
      <c r="V2058" cm="1">
        <f t="array" ref="V2058">IF(VLOOKUP(U2058,$A$2:$F$198,COLUMN($F:$F),FALSE)=0,NA(),VLOOKUP(U2058,$A$2:$F$198,COLUMN($F:$F),FALSE))</f>
        <v>63809.64</v>
      </c>
    </row>
    <row r="2059" spans="12:22">
      <c r="L2059">
        <f>NAMS!B2059</f>
        <v>2161</v>
      </c>
      <c r="M2059" t="str">
        <f>NAMS!K2059</f>
        <v>USA</v>
      </c>
      <c r="N2059" cm="1">
        <f t="array" ref="N2059">IF(VLOOKUP(M2059,$A$2:$F$198,COLUMN($F:$F),FALSE)=0,NA(),VLOOKUP(M2059,$A$2:$F$198,COLUMN($F:$F),FALSE))</f>
        <v>63809.64</v>
      </c>
      <c r="T2059" s="75">
        <f>AAS!B2059</f>
        <v>2058</v>
      </c>
      <c r="U2059" s="75" t="str">
        <f>AAS!C2059</f>
        <v>USA</v>
      </c>
      <c r="V2059" cm="1">
        <f t="array" ref="V2059">IF(VLOOKUP(U2059,$A$2:$F$198,COLUMN($F:$F),FALSE)=0,NA(),VLOOKUP(U2059,$A$2:$F$198,COLUMN($F:$F),FALSE))</f>
        <v>63809.64</v>
      </c>
    </row>
    <row r="2060" spans="12:22">
      <c r="L2060">
        <f>NAMS!B2060</f>
        <v>2162</v>
      </c>
      <c r="M2060" t="str">
        <f>NAMS!K2060</f>
        <v>Singapore</v>
      </c>
      <c r="N2060" cm="1">
        <f t="array" ref="N2060">IF(VLOOKUP(M2060,$A$2:$F$198,COLUMN($F:$F),FALSE)=0,NA(),VLOOKUP(M2060,$A$2:$F$198,COLUMN($F:$F),FALSE))</f>
        <v>56679.16</v>
      </c>
      <c r="T2060" s="75">
        <f>AAS!B2060</f>
        <v>2059</v>
      </c>
      <c r="U2060" s="75" t="str">
        <f>AAS!C2060</f>
        <v>USA</v>
      </c>
      <c r="V2060" cm="1">
        <f t="array" ref="V2060">IF(VLOOKUP(U2060,$A$2:$F$198,COLUMN($F:$F),FALSE)=0,NA(),VLOOKUP(U2060,$A$2:$F$198,COLUMN($F:$F),FALSE))</f>
        <v>63809.64</v>
      </c>
    </row>
    <row r="2061" spans="12:22">
      <c r="L2061">
        <f>NAMS!B2061</f>
        <v>2163</v>
      </c>
      <c r="M2061" t="str">
        <f>NAMS!K2061</f>
        <v>USA</v>
      </c>
      <c r="N2061" cm="1">
        <f t="array" ref="N2061">IF(VLOOKUP(M2061,$A$2:$F$198,COLUMN($F:$F),FALSE)=0,NA(),VLOOKUP(M2061,$A$2:$F$198,COLUMN($F:$F),FALSE))</f>
        <v>63809.64</v>
      </c>
      <c r="T2061" s="75">
        <f>AAS!B2061</f>
        <v>2060</v>
      </c>
      <c r="U2061" s="75" t="str">
        <f>AAS!C2061</f>
        <v>Netherlands</v>
      </c>
      <c r="V2061" cm="1">
        <f t="array" ref="V2061">IF(VLOOKUP(U2061,$A$2:$F$198,COLUMN($F:$F),FALSE)=0,NA(),VLOOKUP(U2061,$A$2:$F$198,COLUMN($F:$F),FALSE))</f>
        <v>53666.48</v>
      </c>
    </row>
    <row r="2062" spans="12:22">
      <c r="L2062">
        <f>NAMS!B2062</f>
        <v>2164</v>
      </c>
      <c r="M2062" t="str">
        <f>NAMS!K2062</f>
        <v>China</v>
      </c>
      <c r="N2062" cm="1">
        <f t="array" ref="N2062">IF(VLOOKUP(M2062,$A$2:$F$198,COLUMN($F:$F),FALSE)=0,NA(),VLOOKUP(M2062,$A$2:$F$198,COLUMN($F:$F),FALSE))</f>
        <v>10121.299999999999</v>
      </c>
      <c r="T2062" s="75">
        <f>AAS!B2062</f>
        <v>2061</v>
      </c>
      <c r="U2062" s="75" t="str">
        <f>AAS!C2062</f>
        <v>USA</v>
      </c>
      <c r="V2062" cm="1">
        <f t="array" ref="V2062">IF(VLOOKUP(U2062,$A$2:$F$198,COLUMN($F:$F),FALSE)=0,NA(),VLOOKUP(U2062,$A$2:$F$198,COLUMN($F:$F),FALSE))</f>
        <v>63809.64</v>
      </c>
    </row>
    <row r="2063" spans="12:22">
      <c r="L2063">
        <f>NAMS!B2063</f>
        <v>2165</v>
      </c>
      <c r="M2063" t="str">
        <f>NAMS!K2063</f>
        <v>USA</v>
      </c>
      <c r="N2063" cm="1">
        <f t="array" ref="N2063">IF(VLOOKUP(M2063,$A$2:$F$198,COLUMN($F:$F),FALSE)=0,NA(),VLOOKUP(M2063,$A$2:$F$198,COLUMN($F:$F),FALSE))</f>
        <v>63809.64</v>
      </c>
      <c r="T2063" s="75">
        <f>AAS!B2063</f>
        <v>2062</v>
      </c>
      <c r="U2063" s="75" t="str">
        <f>AAS!C2063</f>
        <v>USA</v>
      </c>
      <c r="V2063" cm="1">
        <f t="array" ref="V2063">IF(VLOOKUP(U2063,$A$2:$F$198,COLUMN($F:$F),FALSE)=0,NA(),VLOOKUP(U2063,$A$2:$F$198,COLUMN($F:$F),FALSE))</f>
        <v>63809.64</v>
      </c>
    </row>
    <row r="2064" spans="12:22">
      <c r="L2064">
        <f>NAMS!B2064</f>
        <v>2166</v>
      </c>
      <c r="M2064" t="str">
        <f>NAMS!K2064</f>
        <v>Brazil</v>
      </c>
      <c r="N2064" cm="1">
        <f t="array" ref="N2064">IF(VLOOKUP(M2064,$A$2:$F$198,COLUMN($F:$F),FALSE)=0,NA(),VLOOKUP(M2064,$A$2:$F$198,COLUMN($F:$F),FALSE))</f>
        <v>10913.42</v>
      </c>
      <c r="T2064" s="75">
        <f>AAS!B2064</f>
        <v>2063</v>
      </c>
      <c r="U2064" s="75" t="str">
        <f>AAS!C2064</f>
        <v>USA</v>
      </c>
      <c r="V2064" cm="1">
        <f t="array" ref="V2064">IF(VLOOKUP(U2064,$A$2:$F$198,COLUMN($F:$F),FALSE)=0,NA(),VLOOKUP(U2064,$A$2:$F$198,COLUMN($F:$F),FALSE))</f>
        <v>63809.64</v>
      </c>
    </row>
    <row r="2065" spans="12:22">
      <c r="L2065">
        <f>NAMS!B2065</f>
        <v>2167</v>
      </c>
      <c r="M2065" t="str">
        <f>NAMS!K2065</f>
        <v>USA</v>
      </c>
      <c r="N2065" cm="1">
        <f t="array" ref="N2065">IF(VLOOKUP(M2065,$A$2:$F$198,COLUMN($F:$F),FALSE)=0,NA(),VLOOKUP(M2065,$A$2:$F$198,COLUMN($F:$F),FALSE))</f>
        <v>63809.64</v>
      </c>
      <c r="T2065" s="75">
        <f>AAS!B2065</f>
        <v>2064</v>
      </c>
      <c r="U2065" s="75" t="str">
        <f>AAS!C2065</f>
        <v>USA</v>
      </c>
      <c r="V2065" cm="1">
        <f t="array" ref="V2065">IF(VLOOKUP(U2065,$A$2:$F$198,COLUMN($F:$F),FALSE)=0,NA(),VLOOKUP(U2065,$A$2:$F$198,COLUMN($F:$F),FALSE))</f>
        <v>63809.64</v>
      </c>
    </row>
    <row r="2066" spans="12:22">
      <c r="L2066">
        <f>NAMS!B2066</f>
        <v>2168</v>
      </c>
      <c r="M2066" t="str">
        <f>NAMS!K2066</f>
        <v>USA</v>
      </c>
      <c r="N2066" cm="1">
        <f t="array" ref="N2066">IF(VLOOKUP(M2066,$A$2:$F$198,COLUMN($F:$F),FALSE)=0,NA(),VLOOKUP(M2066,$A$2:$F$198,COLUMN($F:$F),FALSE))</f>
        <v>63809.64</v>
      </c>
      <c r="T2066" s="75">
        <f>AAS!B2066</f>
        <v>2065</v>
      </c>
      <c r="U2066" s="75" t="str">
        <f>AAS!C2066</f>
        <v>United Kingdom</v>
      </c>
      <c r="V2066" cm="1">
        <f t="array" ref="V2066">IF(VLOOKUP(U2066,$A$2:$F$198,COLUMN($F:$F),FALSE)=0,NA(),VLOOKUP(U2066,$A$2:$F$198,COLUMN($F:$F),FALSE))</f>
        <v>40800.480000000003</v>
      </c>
    </row>
    <row r="2067" spans="12:22">
      <c r="L2067">
        <f>NAMS!B2067</f>
        <v>2169</v>
      </c>
      <c r="M2067" t="str">
        <f>NAMS!K2067</f>
        <v>USA</v>
      </c>
      <c r="N2067" cm="1">
        <f t="array" ref="N2067">IF(VLOOKUP(M2067,$A$2:$F$198,COLUMN($F:$F),FALSE)=0,NA(),VLOOKUP(M2067,$A$2:$F$198,COLUMN($F:$F),FALSE))</f>
        <v>63809.64</v>
      </c>
      <c r="T2067" s="75">
        <f>AAS!B2067</f>
        <v>2066</v>
      </c>
      <c r="U2067" s="75" t="str">
        <f>AAS!C2067</f>
        <v>USA</v>
      </c>
      <c r="V2067" cm="1">
        <f t="array" ref="V2067">IF(VLOOKUP(U2067,$A$2:$F$198,COLUMN($F:$F),FALSE)=0,NA(),VLOOKUP(U2067,$A$2:$F$198,COLUMN($F:$F),FALSE))</f>
        <v>63809.64</v>
      </c>
    </row>
    <row r="2068" spans="12:22">
      <c r="L2068">
        <f>NAMS!B2068</f>
        <v>2170</v>
      </c>
      <c r="M2068" t="str">
        <f>NAMS!K2068</f>
        <v>USA</v>
      </c>
      <c r="N2068" cm="1">
        <f t="array" ref="N2068">IF(VLOOKUP(M2068,$A$2:$F$198,COLUMN($F:$F),FALSE)=0,NA(),VLOOKUP(M2068,$A$2:$F$198,COLUMN($F:$F),FALSE))</f>
        <v>63809.64</v>
      </c>
      <c r="T2068" s="75">
        <f>AAS!B2068</f>
        <v>2067</v>
      </c>
      <c r="U2068" s="75" t="str">
        <f>AAS!C2068</f>
        <v>Germany</v>
      </c>
      <c r="V2068" cm="1">
        <f t="array" ref="V2068">IF(VLOOKUP(U2068,$A$2:$F$198,COLUMN($F:$F),FALSE)=0,NA(),VLOOKUP(U2068,$A$2:$F$198,COLUMN($F:$F),FALSE))</f>
        <v>49180.54</v>
      </c>
    </row>
    <row r="2069" spans="12:22">
      <c r="L2069">
        <f>NAMS!B2069</f>
        <v>2171</v>
      </c>
      <c r="M2069" t="str">
        <f>NAMS!K2069</f>
        <v>USA</v>
      </c>
      <c r="N2069" cm="1">
        <f t="array" ref="N2069">IF(VLOOKUP(M2069,$A$2:$F$198,COLUMN($F:$F),FALSE)=0,NA(),VLOOKUP(M2069,$A$2:$F$198,COLUMN($F:$F),FALSE))</f>
        <v>63809.64</v>
      </c>
      <c r="T2069" s="75">
        <f>AAS!B2069</f>
        <v>2068</v>
      </c>
      <c r="U2069" s="75" t="str">
        <f>AAS!C2069</f>
        <v>USA</v>
      </c>
      <c r="V2069" cm="1">
        <f t="array" ref="V2069">IF(VLOOKUP(U2069,$A$2:$F$198,COLUMN($F:$F),FALSE)=0,NA(),VLOOKUP(U2069,$A$2:$F$198,COLUMN($F:$F),FALSE))</f>
        <v>63809.64</v>
      </c>
    </row>
    <row r="2070" spans="12:22">
      <c r="L2070">
        <f>NAMS!B2070</f>
        <v>2172</v>
      </c>
      <c r="M2070" t="str">
        <f>NAMS!K2070</f>
        <v>USA</v>
      </c>
      <c r="N2070" cm="1">
        <f t="array" ref="N2070">IF(VLOOKUP(M2070,$A$2:$F$198,COLUMN($F:$F),FALSE)=0,NA(),VLOOKUP(M2070,$A$2:$F$198,COLUMN($F:$F),FALSE))</f>
        <v>63809.64</v>
      </c>
      <c r="T2070" s="75">
        <f>AAS!B2070</f>
        <v>2069</v>
      </c>
      <c r="U2070" s="75" t="str">
        <f>AAS!C2070</f>
        <v>USA</v>
      </c>
      <c r="V2070" cm="1">
        <f t="array" ref="V2070">IF(VLOOKUP(U2070,$A$2:$F$198,COLUMN($F:$F),FALSE)=0,NA(),VLOOKUP(U2070,$A$2:$F$198,COLUMN($F:$F),FALSE))</f>
        <v>63809.64</v>
      </c>
    </row>
    <row r="2071" spans="12:22">
      <c r="L2071">
        <f>NAMS!B2071</f>
        <v>2173</v>
      </c>
      <c r="M2071" t="str">
        <f>NAMS!K2071</f>
        <v>USA</v>
      </c>
      <c r="N2071" cm="1">
        <f t="array" ref="N2071">IF(VLOOKUP(M2071,$A$2:$F$198,COLUMN($F:$F),FALSE)=0,NA(),VLOOKUP(M2071,$A$2:$F$198,COLUMN($F:$F),FALSE))</f>
        <v>63809.64</v>
      </c>
      <c r="T2071" s="75">
        <f>AAS!B2071</f>
        <v>2070</v>
      </c>
      <c r="U2071" s="75" t="str">
        <f>AAS!C2071</f>
        <v>USA</v>
      </c>
      <c r="V2071" cm="1">
        <f t="array" ref="V2071">IF(VLOOKUP(U2071,$A$2:$F$198,COLUMN($F:$F),FALSE)=0,NA(),VLOOKUP(U2071,$A$2:$F$198,COLUMN($F:$F),FALSE))</f>
        <v>63809.64</v>
      </c>
    </row>
    <row r="2072" spans="12:22">
      <c r="L2072">
        <f>NAMS!B2072</f>
        <v>2174</v>
      </c>
      <c r="M2072" t="str">
        <f>NAMS!K2072</f>
        <v>USA</v>
      </c>
      <c r="N2072" cm="1">
        <f t="array" ref="N2072">IF(VLOOKUP(M2072,$A$2:$F$198,COLUMN($F:$F),FALSE)=0,NA(),VLOOKUP(M2072,$A$2:$F$198,COLUMN($F:$F),FALSE))</f>
        <v>63809.64</v>
      </c>
      <c r="T2072" s="75">
        <f>AAS!B2072</f>
        <v>2071</v>
      </c>
      <c r="U2072" s="75" t="str">
        <f>AAS!C2072</f>
        <v>USA</v>
      </c>
      <c r="V2072" cm="1">
        <f t="array" ref="V2072">IF(VLOOKUP(U2072,$A$2:$F$198,COLUMN($F:$F),FALSE)=0,NA(),VLOOKUP(U2072,$A$2:$F$198,COLUMN($F:$F),FALSE))</f>
        <v>63809.64</v>
      </c>
    </row>
    <row r="2073" spans="12:22">
      <c r="L2073">
        <f>NAMS!B2073</f>
        <v>2175</v>
      </c>
      <c r="M2073" t="str">
        <f>NAMS!K2073</f>
        <v>USA</v>
      </c>
      <c r="N2073" cm="1">
        <f t="array" ref="N2073">IF(VLOOKUP(M2073,$A$2:$F$198,COLUMN($F:$F),FALSE)=0,NA(),VLOOKUP(M2073,$A$2:$F$198,COLUMN($F:$F),FALSE))</f>
        <v>63809.64</v>
      </c>
      <c r="T2073" s="75">
        <f>AAS!B2073</f>
        <v>2072</v>
      </c>
      <c r="U2073" s="75" t="str">
        <f>AAS!C2073</f>
        <v>USA</v>
      </c>
      <c r="V2073" cm="1">
        <f t="array" ref="V2073">IF(VLOOKUP(U2073,$A$2:$F$198,COLUMN($F:$F),FALSE)=0,NA(),VLOOKUP(U2073,$A$2:$F$198,COLUMN($F:$F),FALSE))</f>
        <v>63809.64</v>
      </c>
    </row>
    <row r="2074" spans="12:22">
      <c r="L2074">
        <f>NAMS!B2074</f>
        <v>2176</v>
      </c>
      <c r="M2074" t="str">
        <f>NAMS!K2074</f>
        <v>USA</v>
      </c>
      <c r="N2074" cm="1">
        <f t="array" ref="N2074">IF(VLOOKUP(M2074,$A$2:$F$198,COLUMN($F:$F),FALSE)=0,NA(),VLOOKUP(M2074,$A$2:$F$198,COLUMN($F:$F),FALSE))</f>
        <v>63809.64</v>
      </c>
      <c r="T2074" s="75">
        <f>AAS!B2074</f>
        <v>2073</v>
      </c>
      <c r="U2074" s="75" t="str">
        <f>AAS!C2074</f>
        <v>USA</v>
      </c>
      <c r="V2074" cm="1">
        <f t="array" ref="V2074">IF(VLOOKUP(U2074,$A$2:$F$198,COLUMN($F:$F),FALSE)=0,NA(),VLOOKUP(U2074,$A$2:$F$198,COLUMN($F:$F),FALSE))</f>
        <v>63809.64</v>
      </c>
    </row>
    <row r="2075" spans="12:22">
      <c r="L2075">
        <f>NAMS!B2075</f>
        <v>2177</v>
      </c>
      <c r="M2075" t="str">
        <f>NAMS!K2075</f>
        <v>USA</v>
      </c>
      <c r="N2075" cm="1">
        <f t="array" ref="N2075">IF(VLOOKUP(M2075,$A$2:$F$198,COLUMN($F:$F),FALSE)=0,NA(),VLOOKUP(M2075,$A$2:$F$198,COLUMN($F:$F),FALSE))</f>
        <v>63809.64</v>
      </c>
      <c r="T2075" s="75">
        <f>AAS!B2075</f>
        <v>2074</v>
      </c>
      <c r="U2075" s="75" t="str">
        <f>AAS!C2075</f>
        <v>USA</v>
      </c>
      <c r="V2075" cm="1">
        <f t="array" ref="V2075">IF(VLOOKUP(U2075,$A$2:$F$198,COLUMN($F:$F),FALSE)=0,NA(),VLOOKUP(U2075,$A$2:$F$198,COLUMN($F:$F),FALSE))</f>
        <v>63809.64</v>
      </c>
    </row>
    <row r="2076" spans="12:22">
      <c r="L2076">
        <f>NAMS!B2076</f>
        <v>2178</v>
      </c>
      <c r="M2076" t="str">
        <f>NAMS!K2076</f>
        <v>USA</v>
      </c>
      <c r="N2076" cm="1">
        <f t="array" ref="N2076">IF(VLOOKUP(M2076,$A$2:$F$198,COLUMN($F:$F),FALSE)=0,NA(),VLOOKUP(M2076,$A$2:$F$198,COLUMN($F:$F),FALSE))</f>
        <v>63809.64</v>
      </c>
      <c r="T2076" s="75">
        <f>AAS!B2076</f>
        <v>2075</v>
      </c>
      <c r="U2076" s="75" t="str">
        <f>AAS!C2076</f>
        <v>USA</v>
      </c>
      <c r="V2076" cm="1">
        <f t="array" ref="V2076">IF(VLOOKUP(U2076,$A$2:$F$198,COLUMN($F:$F),FALSE)=0,NA(),VLOOKUP(U2076,$A$2:$F$198,COLUMN($F:$F),FALSE))</f>
        <v>63809.64</v>
      </c>
    </row>
    <row r="2077" spans="12:22">
      <c r="L2077">
        <f>NAMS!B2077</f>
        <v>2179</v>
      </c>
      <c r="M2077" t="str">
        <f>NAMS!K2077</f>
        <v>USA</v>
      </c>
      <c r="N2077" cm="1">
        <f t="array" ref="N2077">IF(VLOOKUP(M2077,$A$2:$F$198,COLUMN($F:$F),FALSE)=0,NA(),VLOOKUP(M2077,$A$2:$F$198,COLUMN($F:$F),FALSE))</f>
        <v>63809.64</v>
      </c>
      <c r="T2077" s="75">
        <f>AAS!B2077</f>
        <v>2076</v>
      </c>
      <c r="U2077" s="75" t="str">
        <f>AAS!C2077</f>
        <v>USA</v>
      </c>
      <c r="V2077" cm="1">
        <f t="array" ref="V2077">IF(VLOOKUP(U2077,$A$2:$F$198,COLUMN($F:$F),FALSE)=0,NA(),VLOOKUP(U2077,$A$2:$F$198,COLUMN($F:$F),FALSE))</f>
        <v>63809.64</v>
      </c>
    </row>
    <row r="2078" spans="12:22">
      <c r="L2078">
        <f>NAMS!B2078</f>
        <v>2180</v>
      </c>
      <c r="M2078" t="str">
        <f>NAMS!K2078</f>
        <v>South Korea</v>
      </c>
      <c r="N2078" cm="1">
        <f t="array" ref="N2078">IF(VLOOKUP(M2078,$A$2:$F$198,COLUMN($F:$F),FALSE)=0,NA(),VLOOKUP(M2078,$A$2:$F$198,COLUMN($F:$F),FALSE))</f>
        <v>32154.02</v>
      </c>
      <c r="T2078" s="75">
        <f>AAS!B2078</f>
        <v>2077</v>
      </c>
      <c r="U2078" s="75" t="str">
        <f>AAS!C2078</f>
        <v>USA</v>
      </c>
      <c r="V2078" cm="1">
        <f t="array" ref="V2078">IF(VLOOKUP(U2078,$A$2:$F$198,COLUMN($F:$F),FALSE)=0,NA(),VLOOKUP(U2078,$A$2:$F$198,COLUMN($F:$F),FALSE))</f>
        <v>63809.64</v>
      </c>
    </row>
    <row r="2079" spans="12:22">
      <c r="L2079">
        <f>NAMS!B2079</f>
        <v>2181</v>
      </c>
      <c r="M2079" t="str">
        <f>NAMS!K2079</f>
        <v>USA</v>
      </c>
      <c r="N2079" cm="1">
        <f t="array" ref="N2079">IF(VLOOKUP(M2079,$A$2:$F$198,COLUMN($F:$F),FALSE)=0,NA(),VLOOKUP(M2079,$A$2:$F$198,COLUMN($F:$F),FALSE))</f>
        <v>63809.64</v>
      </c>
      <c r="T2079" s="75">
        <f>AAS!B2079</f>
        <v>2078</v>
      </c>
      <c r="U2079" s="75" t="str">
        <f>AAS!C2079</f>
        <v>USA</v>
      </c>
      <c r="V2079" cm="1">
        <f t="array" ref="V2079">IF(VLOOKUP(U2079,$A$2:$F$198,COLUMN($F:$F),FALSE)=0,NA(),VLOOKUP(U2079,$A$2:$F$198,COLUMN($F:$F),FALSE))</f>
        <v>63809.64</v>
      </c>
    </row>
    <row r="2080" spans="12:22">
      <c r="L2080">
        <f>NAMS!B2080</f>
        <v>2182</v>
      </c>
      <c r="M2080" t="str">
        <f>NAMS!K2080</f>
        <v>USA</v>
      </c>
      <c r="N2080" cm="1">
        <f t="array" ref="N2080">IF(VLOOKUP(M2080,$A$2:$F$198,COLUMN($F:$F),FALSE)=0,NA(),VLOOKUP(M2080,$A$2:$F$198,COLUMN($F:$F),FALSE))</f>
        <v>63809.64</v>
      </c>
      <c r="T2080" s="75">
        <f>AAS!B2080</f>
        <v>2079</v>
      </c>
      <c r="U2080" s="75" t="str">
        <f>AAS!C2080</f>
        <v>USA</v>
      </c>
      <c r="V2080" cm="1">
        <f t="array" ref="V2080">IF(VLOOKUP(U2080,$A$2:$F$198,COLUMN($F:$F),FALSE)=0,NA(),VLOOKUP(U2080,$A$2:$F$198,COLUMN($F:$F),FALSE))</f>
        <v>63809.64</v>
      </c>
    </row>
    <row r="2081" spans="12:22">
      <c r="L2081">
        <f>NAMS!B2081</f>
        <v>2183</v>
      </c>
      <c r="M2081" t="str">
        <f>NAMS!K2081</f>
        <v>USA</v>
      </c>
      <c r="N2081" cm="1">
        <f t="array" ref="N2081">IF(VLOOKUP(M2081,$A$2:$F$198,COLUMN($F:$F),FALSE)=0,NA(),VLOOKUP(M2081,$A$2:$F$198,COLUMN($F:$F),FALSE))</f>
        <v>63809.64</v>
      </c>
      <c r="T2081" s="75">
        <f>AAS!B2081</f>
        <v>2080</v>
      </c>
      <c r="U2081" s="75" t="str">
        <f>AAS!C2081</f>
        <v>Canada</v>
      </c>
      <c r="V2081" cm="1">
        <f t="array" ref="V2081">IF(VLOOKUP(U2081,$A$2:$F$198,COLUMN($F:$F),FALSE)=0,NA(),VLOOKUP(U2081,$A$2:$F$198,COLUMN($F:$F),FALSE))</f>
        <v>49196.49</v>
      </c>
    </row>
    <row r="2082" spans="12:22">
      <c r="L2082">
        <f>NAMS!B2082</f>
        <v>2184</v>
      </c>
      <c r="M2082" t="str">
        <f>NAMS!K2082</f>
        <v>USA</v>
      </c>
      <c r="N2082" cm="1">
        <f t="array" ref="N2082">IF(VLOOKUP(M2082,$A$2:$F$198,COLUMN($F:$F),FALSE)=0,NA(),VLOOKUP(M2082,$A$2:$F$198,COLUMN($F:$F),FALSE))</f>
        <v>63809.64</v>
      </c>
      <c r="T2082" s="75">
        <f>AAS!B2082</f>
        <v>2081</v>
      </c>
      <c r="U2082" s="75" t="str">
        <f>AAS!C2082</f>
        <v>USA</v>
      </c>
      <c r="V2082" cm="1">
        <f t="array" ref="V2082">IF(VLOOKUP(U2082,$A$2:$F$198,COLUMN($F:$F),FALSE)=0,NA(),VLOOKUP(U2082,$A$2:$F$198,COLUMN($F:$F),FALSE))</f>
        <v>63809.64</v>
      </c>
    </row>
    <row r="2083" spans="12:22">
      <c r="L2083">
        <f>NAMS!B2083</f>
        <v>2185</v>
      </c>
      <c r="M2083" t="str">
        <f>NAMS!K2083</f>
        <v>USA</v>
      </c>
      <c r="N2083" cm="1">
        <f t="array" ref="N2083">IF(VLOOKUP(M2083,$A$2:$F$198,COLUMN($F:$F),FALSE)=0,NA(),VLOOKUP(M2083,$A$2:$F$198,COLUMN($F:$F),FALSE))</f>
        <v>63809.64</v>
      </c>
      <c r="T2083" s="75">
        <f>AAS!B2083</f>
        <v>2082</v>
      </c>
      <c r="U2083" s="75" t="str">
        <f>AAS!C2083</f>
        <v>USA</v>
      </c>
      <c r="V2083" cm="1">
        <f t="array" ref="V2083">IF(VLOOKUP(U2083,$A$2:$F$198,COLUMN($F:$F),FALSE)=0,NA(),VLOOKUP(U2083,$A$2:$F$198,COLUMN($F:$F),FALSE))</f>
        <v>63809.64</v>
      </c>
    </row>
    <row r="2084" spans="12:22">
      <c r="L2084">
        <f>NAMS!B2084</f>
        <v>2186</v>
      </c>
      <c r="M2084" t="str">
        <f>NAMS!K2084</f>
        <v>Israel</v>
      </c>
      <c r="N2084" cm="1">
        <f t="array" ref="N2084">IF(VLOOKUP(M2084,$A$2:$F$198,COLUMN($F:$F),FALSE)=0,NA(),VLOOKUP(M2084,$A$2:$F$198,COLUMN($F:$F),FALSE))</f>
        <v>41377.49</v>
      </c>
      <c r="T2084" s="75">
        <f>AAS!B2084</f>
        <v>2083</v>
      </c>
      <c r="U2084" s="75" t="str">
        <f>AAS!C2084</f>
        <v>United Kingdom</v>
      </c>
      <c r="V2084" cm="1">
        <f t="array" ref="V2084">IF(VLOOKUP(U2084,$A$2:$F$198,COLUMN($F:$F),FALSE)=0,NA(),VLOOKUP(U2084,$A$2:$F$198,COLUMN($F:$F),FALSE))</f>
        <v>40800.480000000003</v>
      </c>
    </row>
    <row r="2085" spans="12:22">
      <c r="L2085">
        <f>NAMS!B2085</f>
        <v>2187</v>
      </c>
      <c r="M2085" t="str">
        <f>NAMS!K2085</f>
        <v>USA</v>
      </c>
      <c r="N2085" cm="1">
        <f t="array" ref="N2085">IF(VLOOKUP(M2085,$A$2:$F$198,COLUMN($F:$F),FALSE)=0,NA(),VLOOKUP(M2085,$A$2:$F$198,COLUMN($F:$F),FALSE))</f>
        <v>63809.64</v>
      </c>
      <c r="T2085" s="75">
        <f>AAS!B2085</f>
        <v>2084</v>
      </c>
      <c r="U2085" s="75" t="str">
        <f>AAS!C2085</f>
        <v>USA</v>
      </c>
      <c r="V2085" cm="1">
        <f t="array" ref="V2085">IF(VLOOKUP(U2085,$A$2:$F$198,COLUMN($F:$F),FALSE)=0,NA(),VLOOKUP(U2085,$A$2:$F$198,COLUMN($F:$F),FALSE))</f>
        <v>63809.64</v>
      </c>
    </row>
    <row r="2086" spans="12:22">
      <c r="L2086">
        <f>NAMS!B2086</f>
        <v>2188</v>
      </c>
      <c r="M2086" t="str">
        <f>NAMS!K2086</f>
        <v>USA</v>
      </c>
      <c r="N2086" cm="1">
        <f t="array" ref="N2086">IF(VLOOKUP(M2086,$A$2:$F$198,COLUMN($F:$F),FALSE)=0,NA(),VLOOKUP(M2086,$A$2:$F$198,COLUMN($F:$F),FALSE))</f>
        <v>63809.64</v>
      </c>
      <c r="T2086" s="75">
        <f>AAS!B2086</f>
        <v>2085</v>
      </c>
      <c r="U2086" s="75" t="str">
        <f>AAS!C2086</f>
        <v>USA</v>
      </c>
      <c r="V2086" cm="1">
        <f t="array" ref="V2086">IF(VLOOKUP(U2086,$A$2:$F$198,COLUMN($F:$F),FALSE)=0,NA(),VLOOKUP(U2086,$A$2:$F$198,COLUMN($F:$F),FALSE))</f>
        <v>63809.64</v>
      </c>
    </row>
    <row r="2087" spans="12:22">
      <c r="L2087">
        <f>NAMS!B2087</f>
        <v>2189</v>
      </c>
      <c r="M2087" t="str">
        <f>NAMS!K2087</f>
        <v>USA</v>
      </c>
      <c r="N2087" cm="1">
        <f t="array" ref="N2087">IF(VLOOKUP(M2087,$A$2:$F$198,COLUMN($F:$F),FALSE)=0,NA(),VLOOKUP(M2087,$A$2:$F$198,COLUMN($F:$F),FALSE))</f>
        <v>63809.64</v>
      </c>
      <c r="T2087" s="75">
        <f>AAS!B2087</f>
        <v>2086</v>
      </c>
      <c r="U2087" s="75" t="str">
        <f>AAS!C2087</f>
        <v>USA</v>
      </c>
      <c r="V2087" cm="1">
        <f t="array" ref="V2087">IF(VLOOKUP(U2087,$A$2:$F$198,COLUMN($F:$F),FALSE)=0,NA(),VLOOKUP(U2087,$A$2:$F$198,COLUMN($F:$F),FALSE))</f>
        <v>63809.64</v>
      </c>
    </row>
    <row r="2088" spans="12:22">
      <c r="L2088">
        <f>NAMS!B2088</f>
        <v>2190</v>
      </c>
      <c r="M2088" t="str">
        <f>NAMS!K2088</f>
        <v>Saudi Arabia</v>
      </c>
      <c r="N2088" cm="1">
        <f t="array" ref="N2088">IF(VLOOKUP(M2088,$A$2:$F$198,COLUMN($F:$F),FALSE)=0,NA(),VLOOKUP(M2088,$A$2:$F$198,COLUMN($F:$F),FALSE))</f>
        <v>21764.39</v>
      </c>
      <c r="T2088" s="75">
        <f>AAS!B2088</f>
        <v>2087</v>
      </c>
      <c r="U2088" s="75" t="str">
        <f>AAS!C2088</f>
        <v>USA</v>
      </c>
      <c r="V2088" cm="1">
        <f t="array" ref="V2088">IF(VLOOKUP(U2088,$A$2:$F$198,COLUMN($F:$F),FALSE)=0,NA(),VLOOKUP(U2088,$A$2:$F$198,COLUMN($F:$F),FALSE))</f>
        <v>63809.64</v>
      </c>
    </row>
    <row r="2089" spans="12:22">
      <c r="L2089">
        <f>NAMS!B2089</f>
        <v>2191</v>
      </c>
      <c r="M2089" t="str">
        <f>NAMS!K2089</f>
        <v>USA</v>
      </c>
      <c r="N2089" cm="1">
        <f t="array" ref="N2089">IF(VLOOKUP(M2089,$A$2:$F$198,COLUMN($F:$F),FALSE)=0,NA(),VLOOKUP(M2089,$A$2:$F$198,COLUMN($F:$F),FALSE))</f>
        <v>63809.64</v>
      </c>
      <c r="T2089" s="75">
        <f>AAS!B2089</f>
        <v>2088</v>
      </c>
      <c r="U2089" s="75" t="str">
        <f>AAS!C2089</f>
        <v>USA</v>
      </c>
      <c r="V2089" cm="1">
        <f t="array" ref="V2089">IF(VLOOKUP(U2089,$A$2:$F$198,COLUMN($F:$F),FALSE)=0,NA(),VLOOKUP(U2089,$A$2:$F$198,COLUMN($F:$F),FALSE))</f>
        <v>63809.64</v>
      </c>
    </row>
    <row r="2090" spans="12:22">
      <c r="L2090">
        <f>NAMS!B2090</f>
        <v>2192</v>
      </c>
      <c r="M2090" t="str">
        <f>NAMS!K2090</f>
        <v>Germany</v>
      </c>
      <c r="N2090" cm="1">
        <f t="array" ref="N2090">IF(VLOOKUP(M2090,$A$2:$F$198,COLUMN($F:$F),FALSE)=0,NA(),VLOOKUP(M2090,$A$2:$F$198,COLUMN($F:$F),FALSE))</f>
        <v>49180.54</v>
      </c>
      <c r="T2090" s="75">
        <f>AAS!B2090</f>
        <v>2089</v>
      </c>
      <c r="U2090" s="75" t="str">
        <f>AAS!C2090</f>
        <v>USA</v>
      </c>
      <c r="V2090" cm="1">
        <f t="array" ref="V2090">IF(VLOOKUP(U2090,$A$2:$F$198,COLUMN($F:$F),FALSE)=0,NA(),VLOOKUP(U2090,$A$2:$F$198,COLUMN($F:$F),FALSE))</f>
        <v>63809.64</v>
      </c>
    </row>
    <row r="2091" spans="12:22">
      <c r="L2091">
        <f>NAMS!B2091</f>
        <v>2193</v>
      </c>
      <c r="M2091" t="str">
        <f>NAMS!K2091</f>
        <v>USA</v>
      </c>
      <c r="N2091" cm="1">
        <f t="array" ref="N2091">IF(VLOOKUP(M2091,$A$2:$F$198,COLUMN($F:$F),FALSE)=0,NA(),VLOOKUP(M2091,$A$2:$F$198,COLUMN($F:$F),FALSE))</f>
        <v>63809.64</v>
      </c>
      <c r="T2091" s="75">
        <f>AAS!B2091</f>
        <v>2090</v>
      </c>
      <c r="U2091" s="75" t="str">
        <f>AAS!C2091</f>
        <v>USA</v>
      </c>
      <c r="V2091" cm="1">
        <f t="array" ref="V2091">IF(VLOOKUP(U2091,$A$2:$F$198,COLUMN($F:$F),FALSE)=0,NA(),VLOOKUP(U2091,$A$2:$F$198,COLUMN($F:$F),FALSE))</f>
        <v>63809.64</v>
      </c>
    </row>
    <row r="2092" spans="12:22">
      <c r="L2092">
        <f>NAMS!B2092</f>
        <v>2194</v>
      </c>
      <c r="M2092" t="str">
        <f>NAMS!K2092</f>
        <v>USA</v>
      </c>
      <c r="N2092" cm="1">
        <f t="array" ref="N2092">IF(VLOOKUP(M2092,$A$2:$F$198,COLUMN($F:$F),FALSE)=0,NA(),VLOOKUP(M2092,$A$2:$F$198,COLUMN($F:$F),FALSE))</f>
        <v>63809.64</v>
      </c>
      <c r="T2092" s="75">
        <f>AAS!B2092</f>
        <v>2091</v>
      </c>
      <c r="U2092" s="75" t="str">
        <f>AAS!C2092</f>
        <v>Japan</v>
      </c>
      <c r="V2092" cm="1">
        <f t="array" ref="V2092">IF(VLOOKUP(U2092,$A$2:$F$198,COLUMN($F:$F),FALSE)=0,NA(),VLOOKUP(U2092,$A$2:$F$198,COLUMN($F:$F),FALSE))</f>
        <v>41314.410000000003</v>
      </c>
    </row>
    <row r="2093" spans="12:22">
      <c r="L2093">
        <f>NAMS!B2093</f>
        <v>2195</v>
      </c>
      <c r="M2093" t="str">
        <f>NAMS!K2093</f>
        <v>Italy</v>
      </c>
      <c r="N2093" cm="1">
        <f t="array" ref="N2093">IF(VLOOKUP(M2093,$A$2:$F$198,COLUMN($F:$F),FALSE)=0,NA(),VLOOKUP(M2093,$A$2:$F$198,COLUMN($F:$F),FALSE))</f>
        <v>34671.17</v>
      </c>
      <c r="T2093" s="75">
        <f>AAS!B2093</f>
        <v>2092</v>
      </c>
      <c r="U2093" s="75" t="str">
        <f>AAS!C2093</f>
        <v>Germany</v>
      </c>
      <c r="V2093" cm="1">
        <f t="array" ref="V2093">IF(VLOOKUP(U2093,$A$2:$F$198,COLUMN($F:$F),FALSE)=0,NA(),VLOOKUP(U2093,$A$2:$F$198,COLUMN($F:$F),FALSE))</f>
        <v>49180.54</v>
      </c>
    </row>
    <row r="2094" spans="12:22">
      <c r="L2094">
        <f>NAMS!B2094</f>
        <v>2196</v>
      </c>
      <c r="M2094" t="str">
        <f>NAMS!K2094</f>
        <v>Singapore</v>
      </c>
      <c r="N2094" cm="1">
        <f t="array" ref="N2094">IF(VLOOKUP(M2094,$A$2:$F$198,COLUMN($F:$F),FALSE)=0,NA(),VLOOKUP(M2094,$A$2:$F$198,COLUMN($F:$F),FALSE))</f>
        <v>56679.16</v>
      </c>
      <c r="T2094" s="75">
        <f>AAS!B2094</f>
        <v>2093</v>
      </c>
      <c r="U2094" s="75" t="str">
        <f>AAS!C2094</f>
        <v>USA</v>
      </c>
      <c r="V2094" cm="1">
        <f t="array" ref="V2094">IF(VLOOKUP(U2094,$A$2:$F$198,COLUMN($F:$F),FALSE)=0,NA(),VLOOKUP(U2094,$A$2:$F$198,COLUMN($F:$F),FALSE))</f>
        <v>63809.64</v>
      </c>
    </row>
    <row r="2095" spans="12:22">
      <c r="L2095">
        <f>NAMS!B2095</f>
        <v>2197</v>
      </c>
      <c r="M2095" t="str">
        <f>NAMS!K2095</f>
        <v>USA</v>
      </c>
      <c r="N2095" cm="1">
        <f t="array" ref="N2095">IF(VLOOKUP(M2095,$A$2:$F$198,COLUMN($F:$F),FALSE)=0,NA(),VLOOKUP(M2095,$A$2:$F$198,COLUMN($F:$F),FALSE))</f>
        <v>63809.64</v>
      </c>
      <c r="T2095" s="75">
        <f>AAS!B2095</f>
        <v>2094</v>
      </c>
      <c r="U2095" s="75" t="str">
        <f>AAS!C2095</f>
        <v>USA</v>
      </c>
      <c r="V2095" cm="1">
        <f t="array" ref="V2095">IF(VLOOKUP(U2095,$A$2:$F$198,COLUMN($F:$F),FALSE)=0,NA(),VLOOKUP(U2095,$A$2:$F$198,COLUMN($F:$F),FALSE))</f>
        <v>63809.64</v>
      </c>
    </row>
    <row r="2096" spans="12:22">
      <c r="L2096">
        <f>NAMS!B2096</f>
        <v>2198</v>
      </c>
      <c r="M2096" t="str">
        <f>NAMS!K2096</f>
        <v>USA</v>
      </c>
      <c r="N2096" cm="1">
        <f t="array" ref="N2096">IF(VLOOKUP(M2096,$A$2:$F$198,COLUMN($F:$F),FALSE)=0,NA(),VLOOKUP(M2096,$A$2:$F$198,COLUMN($F:$F),FALSE))</f>
        <v>63809.64</v>
      </c>
      <c r="T2096" s="75">
        <f>AAS!B2096</f>
        <v>2095</v>
      </c>
      <c r="U2096" s="75" t="str">
        <f>AAS!C2096</f>
        <v>USA</v>
      </c>
      <c r="V2096" cm="1">
        <f t="array" ref="V2096">IF(VLOOKUP(U2096,$A$2:$F$198,COLUMN($F:$F),FALSE)=0,NA(),VLOOKUP(U2096,$A$2:$F$198,COLUMN($F:$F),FALSE))</f>
        <v>63809.64</v>
      </c>
    </row>
    <row r="2097" spans="12:22">
      <c r="L2097">
        <f>NAMS!B2097</f>
        <v>2199</v>
      </c>
      <c r="M2097" t="str">
        <f>NAMS!K2097</f>
        <v>USA</v>
      </c>
      <c r="N2097" cm="1">
        <f t="array" ref="N2097">IF(VLOOKUP(M2097,$A$2:$F$198,COLUMN($F:$F),FALSE)=0,NA(),VLOOKUP(M2097,$A$2:$F$198,COLUMN($F:$F),FALSE))</f>
        <v>63809.64</v>
      </c>
      <c r="T2097" s="75">
        <f>AAS!B2097</f>
        <v>2096</v>
      </c>
      <c r="U2097" s="75" t="str">
        <f>AAS!C2097</f>
        <v>USA</v>
      </c>
      <c r="V2097" cm="1">
        <f t="array" ref="V2097">IF(VLOOKUP(U2097,$A$2:$F$198,COLUMN($F:$F),FALSE)=0,NA(),VLOOKUP(U2097,$A$2:$F$198,COLUMN($F:$F),FALSE))</f>
        <v>63809.64</v>
      </c>
    </row>
    <row r="2098" spans="12:22">
      <c r="L2098">
        <f>NAMS!B2098</f>
        <v>2200</v>
      </c>
      <c r="M2098" t="str">
        <f>NAMS!K2098</f>
        <v>USA</v>
      </c>
      <c r="N2098" cm="1">
        <f t="array" ref="N2098">IF(VLOOKUP(M2098,$A$2:$F$198,COLUMN($F:$F),FALSE)=0,NA(),VLOOKUP(M2098,$A$2:$F$198,COLUMN($F:$F),FALSE))</f>
        <v>63809.64</v>
      </c>
      <c r="T2098" s="75">
        <f>AAS!B2098</f>
        <v>2097</v>
      </c>
      <c r="U2098" s="75" t="str">
        <f>AAS!C2098</f>
        <v>USA</v>
      </c>
      <c r="V2098" cm="1">
        <f t="array" ref="V2098">IF(VLOOKUP(U2098,$A$2:$F$198,COLUMN($F:$F),FALSE)=0,NA(),VLOOKUP(U2098,$A$2:$F$198,COLUMN($F:$F),FALSE))</f>
        <v>63809.64</v>
      </c>
    </row>
    <row r="2099" spans="12:22">
      <c r="L2099">
        <f>NAMS!B2099</f>
        <v>2201</v>
      </c>
      <c r="M2099" t="str">
        <f>NAMS!K2099</f>
        <v>USA</v>
      </c>
      <c r="N2099" cm="1">
        <f t="array" ref="N2099">IF(VLOOKUP(M2099,$A$2:$F$198,COLUMN($F:$F),FALSE)=0,NA(),VLOOKUP(M2099,$A$2:$F$198,COLUMN($F:$F),FALSE))</f>
        <v>63809.64</v>
      </c>
      <c r="T2099" s="75">
        <f>AAS!B2099</f>
        <v>2098</v>
      </c>
      <c r="U2099" s="75" t="str">
        <f>AAS!C2099</f>
        <v>USA</v>
      </c>
      <c r="V2099" cm="1">
        <f t="array" ref="V2099">IF(VLOOKUP(U2099,$A$2:$F$198,COLUMN($F:$F),FALSE)=0,NA(),VLOOKUP(U2099,$A$2:$F$198,COLUMN($F:$F),FALSE))</f>
        <v>63809.64</v>
      </c>
    </row>
    <row r="2100" spans="12:22">
      <c r="L2100">
        <f>NAMS!B2100</f>
        <v>2202</v>
      </c>
      <c r="M2100" t="str">
        <f>NAMS!K2100</f>
        <v>USA</v>
      </c>
      <c r="N2100" cm="1">
        <f t="array" ref="N2100">IF(VLOOKUP(M2100,$A$2:$F$198,COLUMN($F:$F),FALSE)=0,NA(),VLOOKUP(M2100,$A$2:$F$198,COLUMN($F:$F),FALSE))</f>
        <v>63809.64</v>
      </c>
      <c r="T2100" s="75">
        <f>AAS!B2100</f>
        <v>2099</v>
      </c>
      <c r="U2100" s="75" t="str">
        <f>AAS!C2100</f>
        <v>USA</v>
      </c>
      <c r="V2100" cm="1">
        <f t="array" ref="V2100">IF(VLOOKUP(U2100,$A$2:$F$198,COLUMN($F:$F),FALSE)=0,NA(),VLOOKUP(U2100,$A$2:$F$198,COLUMN($F:$F),FALSE))</f>
        <v>63809.64</v>
      </c>
    </row>
    <row r="2101" spans="12:22">
      <c r="L2101">
        <f>NAMS!B2101</f>
        <v>2203</v>
      </c>
      <c r="M2101" t="str">
        <f>NAMS!K2101</f>
        <v>Canada</v>
      </c>
      <c r="N2101" cm="1">
        <f t="array" ref="N2101">IF(VLOOKUP(M2101,$A$2:$F$198,COLUMN($F:$F),FALSE)=0,NA(),VLOOKUP(M2101,$A$2:$F$198,COLUMN($F:$F),FALSE))</f>
        <v>49196.49</v>
      </c>
      <c r="T2101" s="75">
        <f>AAS!B2101</f>
        <v>2100</v>
      </c>
      <c r="U2101" s="75" t="str">
        <f>AAS!C2101</f>
        <v>USA</v>
      </c>
      <c r="V2101" cm="1">
        <f t="array" ref="V2101">IF(VLOOKUP(U2101,$A$2:$F$198,COLUMN($F:$F),FALSE)=0,NA(),VLOOKUP(U2101,$A$2:$F$198,COLUMN($F:$F),FALSE))</f>
        <v>63809.64</v>
      </c>
    </row>
    <row r="2102" spans="12:22">
      <c r="L2102">
        <f>NAMS!B2102</f>
        <v>2204</v>
      </c>
      <c r="M2102" t="str">
        <f>NAMS!K2102</f>
        <v>USA</v>
      </c>
      <c r="N2102" cm="1">
        <f t="array" ref="N2102">IF(VLOOKUP(M2102,$A$2:$F$198,COLUMN($F:$F),FALSE)=0,NA(),VLOOKUP(M2102,$A$2:$F$198,COLUMN($F:$F),FALSE))</f>
        <v>63809.64</v>
      </c>
      <c r="T2102" s="75">
        <f>AAS!B2102</f>
        <v>2101</v>
      </c>
      <c r="U2102" s="75" t="str">
        <f>AAS!C2102</f>
        <v>USA</v>
      </c>
      <c r="V2102" cm="1">
        <f t="array" ref="V2102">IF(VLOOKUP(U2102,$A$2:$F$198,COLUMN($F:$F),FALSE)=0,NA(),VLOOKUP(U2102,$A$2:$F$198,COLUMN($F:$F),FALSE))</f>
        <v>63809.64</v>
      </c>
    </row>
    <row r="2103" spans="12:22">
      <c r="L2103">
        <f>NAMS!B2103</f>
        <v>2205</v>
      </c>
      <c r="M2103" t="str">
        <f>NAMS!K2103</f>
        <v>USA</v>
      </c>
      <c r="N2103" cm="1">
        <f t="array" ref="N2103">IF(VLOOKUP(M2103,$A$2:$F$198,COLUMN($F:$F),FALSE)=0,NA(),VLOOKUP(M2103,$A$2:$F$198,COLUMN($F:$F),FALSE))</f>
        <v>63809.64</v>
      </c>
      <c r="T2103" s="75">
        <f>AAS!B2103</f>
        <v>2102</v>
      </c>
      <c r="U2103" s="75" t="str">
        <f>AAS!C2103</f>
        <v>USA</v>
      </c>
      <c r="V2103" cm="1">
        <f t="array" ref="V2103">IF(VLOOKUP(U2103,$A$2:$F$198,COLUMN($F:$F),FALSE)=0,NA(),VLOOKUP(U2103,$A$2:$F$198,COLUMN($F:$F),FALSE))</f>
        <v>63809.64</v>
      </c>
    </row>
    <row r="2104" spans="12:22">
      <c r="L2104">
        <f>NAMS!B2104</f>
        <v>2206</v>
      </c>
      <c r="M2104" t="str">
        <f>NAMS!K2104</f>
        <v>USA</v>
      </c>
      <c r="N2104" cm="1">
        <f t="array" ref="N2104">IF(VLOOKUP(M2104,$A$2:$F$198,COLUMN($F:$F),FALSE)=0,NA(),VLOOKUP(M2104,$A$2:$F$198,COLUMN($F:$F),FALSE))</f>
        <v>63809.64</v>
      </c>
      <c r="T2104" s="75">
        <f>AAS!B2104</f>
        <v>2103</v>
      </c>
      <c r="U2104" s="75" t="str">
        <f>AAS!C2104</f>
        <v>USA</v>
      </c>
      <c r="V2104" cm="1">
        <f t="array" ref="V2104">IF(VLOOKUP(U2104,$A$2:$F$198,COLUMN($F:$F),FALSE)=0,NA(),VLOOKUP(U2104,$A$2:$F$198,COLUMN($F:$F),FALSE))</f>
        <v>63809.64</v>
      </c>
    </row>
    <row r="2105" spans="12:22">
      <c r="L2105">
        <f>NAMS!B2105</f>
        <v>2207</v>
      </c>
      <c r="M2105" t="str">
        <f>NAMS!K2105</f>
        <v>USA</v>
      </c>
      <c r="N2105" cm="1">
        <f t="array" ref="N2105">IF(VLOOKUP(M2105,$A$2:$F$198,COLUMN($F:$F),FALSE)=0,NA(),VLOOKUP(M2105,$A$2:$F$198,COLUMN($F:$F),FALSE))</f>
        <v>63809.64</v>
      </c>
      <c r="T2105" s="75">
        <f>AAS!B2105</f>
        <v>2104</v>
      </c>
      <c r="U2105" s="75" t="str">
        <f>AAS!C2105</f>
        <v>USA</v>
      </c>
      <c r="V2105" cm="1">
        <f t="array" ref="V2105">IF(VLOOKUP(U2105,$A$2:$F$198,COLUMN($F:$F),FALSE)=0,NA(),VLOOKUP(U2105,$A$2:$F$198,COLUMN($F:$F),FALSE))</f>
        <v>63809.64</v>
      </c>
    </row>
    <row r="2106" spans="12:22">
      <c r="L2106">
        <f>NAMS!B2106</f>
        <v>2208</v>
      </c>
      <c r="M2106" t="str">
        <f>NAMS!K2106</f>
        <v>USA</v>
      </c>
      <c r="N2106" cm="1">
        <f t="array" ref="N2106">IF(VLOOKUP(M2106,$A$2:$F$198,COLUMN($F:$F),FALSE)=0,NA(),VLOOKUP(M2106,$A$2:$F$198,COLUMN($F:$F),FALSE))</f>
        <v>63809.64</v>
      </c>
      <c r="T2106" s="75">
        <f>AAS!B2106</f>
        <v>2105</v>
      </c>
      <c r="U2106" s="75" t="str">
        <f>AAS!C2106</f>
        <v>USA</v>
      </c>
      <c r="V2106" cm="1">
        <f t="array" ref="V2106">IF(VLOOKUP(U2106,$A$2:$F$198,COLUMN($F:$F),FALSE)=0,NA(),VLOOKUP(U2106,$A$2:$F$198,COLUMN($F:$F),FALSE))</f>
        <v>63809.64</v>
      </c>
    </row>
    <row r="2107" spans="12:22">
      <c r="L2107">
        <f>NAMS!B2107</f>
        <v>2209</v>
      </c>
      <c r="M2107" t="str">
        <f>NAMS!K2107</f>
        <v>USA</v>
      </c>
      <c r="N2107" cm="1">
        <f t="array" ref="N2107">IF(VLOOKUP(M2107,$A$2:$F$198,COLUMN($F:$F),FALSE)=0,NA(),VLOOKUP(M2107,$A$2:$F$198,COLUMN($F:$F),FALSE))</f>
        <v>63809.64</v>
      </c>
      <c r="T2107" s="75">
        <f>AAS!B2107</f>
        <v>2106</v>
      </c>
      <c r="U2107" s="75" t="str">
        <f>AAS!C2107</f>
        <v>USA</v>
      </c>
      <c r="V2107" cm="1">
        <f t="array" ref="V2107">IF(VLOOKUP(U2107,$A$2:$F$198,COLUMN($F:$F),FALSE)=0,NA(),VLOOKUP(U2107,$A$2:$F$198,COLUMN($F:$F),FALSE))</f>
        <v>63809.64</v>
      </c>
    </row>
    <row r="2108" spans="12:22">
      <c r="L2108">
        <f>NAMS!B2108</f>
        <v>2210</v>
      </c>
      <c r="M2108" t="str">
        <f>NAMS!K2108</f>
        <v>USA</v>
      </c>
      <c r="N2108" cm="1">
        <f t="array" ref="N2108">IF(VLOOKUP(M2108,$A$2:$F$198,COLUMN($F:$F),FALSE)=0,NA(),VLOOKUP(M2108,$A$2:$F$198,COLUMN($F:$F),FALSE))</f>
        <v>63809.64</v>
      </c>
      <c r="T2108" s="75">
        <f>AAS!B2108</f>
        <v>2107</v>
      </c>
      <c r="U2108" s="75" t="str">
        <f>AAS!C2108</f>
        <v>USA</v>
      </c>
      <c r="V2108" cm="1">
        <f t="array" ref="V2108">IF(VLOOKUP(U2108,$A$2:$F$198,COLUMN($F:$F),FALSE)=0,NA(),VLOOKUP(U2108,$A$2:$F$198,COLUMN($F:$F),FALSE))</f>
        <v>63809.64</v>
      </c>
    </row>
    <row r="2109" spans="12:22">
      <c r="L2109">
        <f>NAMS!B2109</f>
        <v>2211</v>
      </c>
      <c r="M2109" t="str">
        <f>NAMS!K2109</f>
        <v>China</v>
      </c>
      <c r="N2109" cm="1">
        <f t="array" ref="N2109">IF(VLOOKUP(M2109,$A$2:$F$198,COLUMN($F:$F),FALSE)=0,NA(),VLOOKUP(M2109,$A$2:$F$198,COLUMN($F:$F),FALSE))</f>
        <v>10121.299999999999</v>
      </c>
      <c r="T2109" s="75">
        <f>AAS!B2109</f>
        <v>2108</v>
      </c>
      <c r="U2109" s="75" t="str">
        <f>AAS!C2109</f>
        <v>USA</v>
      </c>
      <c r="V2109" cm="1">
        <f t="array" ref="V2109">IF(VLOOKUP(U2109,$A$2:$F$198,COLUMN($F:$F),FALSE)=0,NA(),VLOOKUP(U2109,$A$2:$F$198,COLUMN($F:$F),FALSE))</f>
        <v>63809.64</v>
      </c>
    </row>
    <row r="2110" spans="12:22">
      <c r="L2110">
        <f>NAMS!B2110</f>
        <v>2212</v>
      </c>
      <c r="M2110" t="str">
        <f>NAMS!K2110</f>
        <v>USA</v>
      </c>
      <c r="N2110" cm="1">
        <f t="array" ref="N2110">IF(VLOOKUP(M2110,$A$2:$F$198,COLUMN($F:$F),FALSE)=0,NA(),VLOOKUP(M2110,$A$2:$F$198,COLUMN($F:$F),FALSE))</f>
        <v>63809.64</v>
      </c>
      <c r="T2110" s="75">
        <f>AAS!B2110</f>
        <v>2109</v>
      </c>
      <c r="U2110" s="75" t="str">
        <f>AAS!C2110</f>
        <v>USA</v>
      </c>
      <c r="V2110" cm="1">
        <f t="array" ref="V2110">IF(VLOOKUP(U2110,$A$2:$F$198,COLUMN($F:$F),FALSE)=0,NA(),VLOOKUP(U2110,$A$2:$F$198,COLUMN($F:$F),FALSE))</f>
        <v>63809.64</v>
      </c>
    </row>
    <row r="2111" spans="12:22">
      <c r="L2111">
        <f>NAMS!B2111</f>
        <v>2213</v>
      </c>
      <c r="M2111" t="str">
        <f>NAMS!K2111</f>
        <v>USA</v>
      </c>
      <c r="N2111" cm="1">
        <f t="array" ref="N2111">IF(VLOOKUP(M2111,$A$2:$F$198,COLUMN($F:$F),FALSE)=0,NA(),VLOOKUP(M2111,$A$2:$F$198,COLUMN($F:$F),FALSE))</f>
        <v>63809.64</v>
      </c>
      <c r="T2111" s="75">
        <f>AAS!B2111</f>
        <v>2110</v>
      </c>
      <c r="U2111" s="75" t="str">
        <f>AAS!C2111</f>
        <v>USA</v>
      </c>
      <c r="V2111" cm="1">
        <f t="array" ref="V2111">IF(VLOOKUP(U2111,$A$2:$F$198,COLUMN($F:$F),FALSE)=0,NA(),VLOOKUP(U2111,$A$2:$F$198,COLUMN($F:$F),FALSE))</f>
        <v>63809.64</v>
      </c>
    </row>
    <row r="2112" spans="12:22">
      <c r="L2112">
        <f>NAMS!B2112</f>
        <v>2214</v>
      </c>
      <c r="M2112" t="str">
        <f>NAMS!K2112</f>
        <v>China</v>
      </c>
      <c r="N2112" cm="1">
        <f t="array" ref="N2112">IF(VLOOKUP(M2112,$A$2:$F$198,COLUMN($F:$F),FALSE)=0,NA(),VLOOKUP(M2112,$A$2:$F$198,COLUMN($F:$F),FALSE))</f>
        <v>10121.299999999999</v>
      </c>
      <c r="T2112" s="75">
        <f>AAS!B2112</f>
        <v>2111</v>
      </c>
      <c r="U2112" s="75" t="str">
        <f>AAS!C2112</f>
        <v>USA</v>
      </c>
      <c r="V2112" cm="1">
        <f t="array" ref="V2112">IF(VLOOKUP(U2112,$A$2:$F$198,COLUMN($F:$F),FALSE)=0,NA(),VLOOKUP(U2112,$A$2:$F$198,COLUMN($F:$F),FALSE))</f>
        <v>63809.64</v>
      </c>
    </row>
    <row r="2113" spans="12:22">
      <c r="L2113">
        <f>NAMS!B2113</f>
        <v>2215</v>
      </c>
      <c r="M2113" t="str">
        <f>NAMS!K2113</f>
        <v>USA</v>
      </c>
      <c r="N2113" cm="1">
        <f t="array" ref="N2113">IF(VLOOKUP(M2113,$A$2:$F$198,COLUMN($F:$F),FALSE)=0,NA(),VLOOKUP(M2113,$A$2:$F$198,COLUMN($F:$F),FALSE))</f>
        <v>63809.64</v>
      </c>
      <c r="T2113" s="75">
        <f>AAS!B2113</f>
        <v>2112</v>
      </c>
      <c r="U2113" s="75" t="str">
        <f>AAS!C2113</f>
        <v>USA</v>
      </c>
      <c r="V2113" cm="1">
        <f t="array" ref="V2113">IF(VLOOKUP(U2113,$A$2:$F$198,COLUMN($F:$F),FALSE)=0,NA(),VLOOKUP(U2113,$A$2:$F$198,COLUMN($F:$F),FALSE))</f>
        <v>63809.64</v>
      </c>
    </row>
    <row r="2114" spans="12:22">
      <c r="L2114">
        <f>NAMS!B2114</f>
        <v>2216</v>
      </c>
      <c r="M2114" t="str">
        <f>NAMS!K2114</f>
        <v>USA</v>
      </c>
      <c r="N2114" cm="1">
        <f t="array" ref="N2114">IF(VLOOKUP(M2114,$A$2:$F$198,COLUMN($F:$F),FALSE)=0,NA(),VLOOKUP(M2114,$A$2:$F$198,COLUMN($F:$F),FALSE))</f>
        <v>63809.64</v>
      </c>
      <c r="T2114" s="75">
        <f>AAS!B2114</f>
        <v>2113</v>
      </c>
      <c r="U2114" s="75" t="str">
        <f>AAS!C2114</f>
        <v>USA</v>
      </c>
      <c r="V2114" cm="1">
        <f t="array" ref="V2114">IF(VLOOKUP(U2114,$A$2:$F$198,COLUMN($F:$F),FALSE)=0,NA(),VLOOKUP(U2114,$A$2:$F$198,COLUMN($F:$F),FALSE))</f>
        <v>63809.64</v>
      </c>
    </row>
    <row r="2115" spans="12:22">
      <c r="L2115">
        <f>NAMS!B2115</f>
        <v>2217</v>
      </c>
      <c r="M2115" t="str">
        <f>NAMS!K2115</f>
        <v>USA</v>
      </c>
      <c r="N2115" cm="1">
        <f t="array" ref="N2115">IF(VLOOKUP(M2115,$A$2:$F$198,COLUMN($F:$F),FALSE)=0,NA(),VLOOKUP(M2115,$A$2:$F$198,COLUMN($F:$F),FALSE))</f>
        <v>63809.64</v>
      </c>
      <c r="T2115" s="75">
        <f>AAS!B2115</f>
        <v>2114</v>
      </c>
      <c r="U2115" s="75" t="str">
        <f>AAS!C2115</f>
        <v>USA</v>
      </c>
      <c r="V2115" cm="1">
        <f t="array" ref="V2115">IF(VLOOKUP(U2115,$A$2:$F$198,COLUMN($F:$F),FALSE)=0,NA(),VLOOKUP(U2115,$A$2:$F$198,COLUMN($F:$F),FALSE))</f>
        <v>63809.64</v>
      </c>
    </row>
    <row r="2116" spans="12:22">
      <c r="L2116">
        <f>NAMS!B2116</f>
        <v>2218</v>
      </c>
      <c r="M2116" t="str">
        <f>NAMS!K2116</f>
        <v>Australia</v>
      </c>
      <c r="N2116" cm="1">
        <f t="array" ref="N2116">IF(VLOOKUP(M2116,$A$2:$F$198,COLUMN($F:$F),FALSE)=0,NA(),VLOOKUP(M2116,$A$2:$F$198,COLUMN($F:$F),FALSE))</f>
        <v>61250.7</v>
      </c>
      <c r="T2116" s="75">
        <f>AAS!B2116</f>
        <v>2115</v>
      </c>
      <c r="U2116" s="75" t="str">
        <f>AAS!C2116</f>
        <v>USA</v>
      </c>
      <c r="V2116" cm="1">
        <f t="array" ref="V2116">IF(VLOOKUP(U2116,$A$2:$F$198,COLUMN($F:$F),FALSE)=0,NA(),VLOOKUP(U2116,$A$2:$F$198,COLUMN($F:$F),FALSE))</f>
        <v>63809.64</v>
      </c>
    </row>
    <row r="2117" spans="12:22">
      <c r="L2117">
        <f>NAMS!B2117</f>
        <v>2219</v>
      </c>
      <c r="M2117" t="str">
        <f>NAMS!K2117</f>
        <v>Norway</v>
      </c>
      <c r="N2117" cm="1">
        <f t="array" ref="N2117">IF(VLOOKUP(M2117,$A$2:$F$198,COLUMN($F:$F),FALSE)=0,NA(),VLOOKUP(M2117,$A$2:$F$198,COLUMN($F:$F),FALSE))</f>
        <v>76817.740000000005</v>
      </c>
      <c r="T2117" s="75">
        <f>AAS!B2117</f>
        <v>2116</v>
      </c>
      <c r="U2117" s="75" t="str">
        <f>AAS!C2117</f>
        <v>USA</v>
      </c>
      <c r="V2117" cm="1">
        <f t="array" ref="V2117">IF(VLOOKUP(U2117,$A$2:$F$198,COLUMN($F:$F),FALSE)=0,NA(),VLOOKUP(U2117,$A$2:$F$198,COLUMN($F:$F),FALSE))</f>
        <v>63809.64</v>
      </c>
    </row>
    <row r="2118" spans="12:22">
      <c r="L2118">
        <f>NAMS!B2118</f>
        <v>2220</v>
      </c>
      <c r="M2118" t="str">
        <f>NAMS!K2118</f>
        <v>USA</v>
      </c>
      <c r="N2118" cm="1">
        <f t="array" ref="N2118">IF(VLOOKUP(M2118,$A$2:$F$198,COLUMN($F:$F),FALSE)=0,NA(),VLOOKUP(M2118,$A$2:$F$198,COLUMN($F:$F),FALSE))</f>
        <v>63809.64</v>
      </c>
      <c r="T2118" s="75">
        <f>AAS!B2118</f>
        <v>2117</v>
      </c>
      <c r="U2118" s="75" t="str">
        <f>AAS!C2118</f>
        <v>USA</v>
      </c>
      <c r="V2118" cm="1">
        <f t="array" ref="V2118">IF(VLOOKUP(U2118,$A$2:$F$198,COLUMN($F:$F),FALSE)=0,NA(),VLOOKUP(U2118,$A$2:$F$198,COLUMN($F:$F),FALSE))</f>
        <v>63809.64</v>
      </c>
    </row>
    <row r="2119" spans="12:22">
      <c r="L2119">
        <f>NAMS!B2119</f>
        <v>2221</v>
      </c>
      <c r="M2119" t="str">
        <f>NAMS!K2119</f>
        <v>USA</v>
      </c>
      <c r="N2119" cm="1">
        <f t="array" ref="N2119">IF(VLOOKUP(M2119,$A$2:$F$198,COLUMN($F:$F),FALSE)=0,NA(),VLOOKUP(M2119,$A$2:$F$198,COLUMN($F:$F),FALSE))</f>
        <v>63809.64</v>
      </c>
      <c r="T2119" s="75">
        <f>AAS!B2119</f>
        <v>2118</v>
      </c>
      <c r="U2119" s="75" t="str">
        <f>AAS!C2119</f>
        <v>USA</v>
      </c>
      <c r="V2119" cm="1">
        <f t="array" ref="V2119">IF(VLOOKUP(U2119,$A$2:$F$198,COLUMN($F:$F),FALSE)=0,NA(),VLOOKUP(U2119,$A$2:$F$198,COLUMN($F:$F),FALSE))</f>
        <v>63809.64</v>
      </c>
    </row>
    <row r="2120" spans="12:22">
      <c r="L2120">
        <f>NAMS!B2120</f>
        <v>2222</v>
      </c>
      <c r="M2120" t="str">
        <f>NAMS!K2120</f>
        <v>USA</v>
      </c>
      <c r="N2120" cm="1">
        <f t="array" ref="N2120">IF(VLOOKUP(M2120,$A$2:$F$198,COLUMN($F:$F),FALSE)=0,NA(),VLOOKUP(M2120,$A$2:$F$198,COLUMN($F:$F),FALSE))</f>
        <v>63809.64</v>
      </c>
      <c r="T2120" s="75">
        <f>AAS!B2120</f>
        <v>2119</v>
      </c>
      <c r="U2120" s="75" t="str">
        <f>AAS!C2120</f>
        <v>USA</v>
      </c>
      <c r="V2120" cm="1">
        <f t="array" ref="V2120">IF(VLOOKUP(U2120,$A$2:$F$198,COLUMN($F:$F),FALSE)=0,NA(),VLOOKUP(U2120,$A$2:$F$198,COLUMN($F:$F),FALSE))</f>
        <v>63809.64</v>
      </c>
    </row>
    <row r="2121" spans="12:22">
      <c r="L2121">
        <f>NAMS!B2121</f>
        <v>2223</v>
      </c>
      <c r="M2121" t="str">
        <f>NAMS!K2121</f>
        <v>USA</v>
      </c>
      <c r="N2121" cm="1">
        <f t="array" ref="N2121">IF(VLOOKUP(M2121,$A$2:$F$198,COLUMN($F:$F),FALSE)=0,NA(),VLOOKUP(M2121,$A$2:$F$198,COLUMN($F:$F),FALSE))</f>
        <v>63809.64</v>
      </c>
      <c r="T2121" s="75">
        <f>AAS!B2121</f>
        <v>2120</v>
      </c>
      <c r="U2121" s="75" t="str">
        <f>AAS!C2121</f>
        <v>USA</v>
      </c>
      <c r="V2121" cm="1">
        <f t="array" ref="V2121">IF(VLOOKUP(U2121,$A$2:$F$198,COLUMN($F:$F),FALSE)=0,NA(),VLOOKUP(U2121,$A$2:$F$198,COLUMN($F:$F),FALSE))</f>
        <v>63809.64</v>
      </c>
    </row>
    <row r="2122" spans="12:22">
      <c r="L2122">
        <f>NAMS!B2122</f>
        <v>2224</v>
      </c>
      <c r="M2122" t="str">
        <f>NAMS!K2122</f>
        <v>United Arab Emirates</v>
      </c>
      <c r="N2122" cm="1">
        <f t="array" ref="N2122">IF(VLOOKUP(M2122,$A$2:$F$198,COLUMN($F:$F),FALSE)=0,NA(),VLOOKUP(M2122,$A$2:$F$198,COLUMN($F:$F),FALSE))</f>
        <v>39342.31</v>
      </c>
      <c r="T2122" s="75">
        <f>AAS!B2122</f>
        <v>2121</v>
      </c>
      <c r="U2122" s="75" t="str">
        <f>AAS!C2122</f>
        <v>USA</v>
      </c>
      <c r="V2122" cm="1">
        <f t="array" ref="V2122">IF(VLOOKUP(U2122,$A$2:$F$198,COLUMN($F:$F),FALSE)=0,NA(),VLOOKUP(U2122,$A$2:$F$198,COLUMN($F:$F),FALSE))</f>
        <v>63809.64</v>
      </c>
    </row>
    <row r="2123" spans="12:22">
      <c r="L2123">
        <f>NAMS!B2123</f>
        <v>2225</v>
      </c>
      <c r="M2123" t="str">
        <f>NAMS!K2123</f>
        <v>USA</v>
      </c>
      <c r="N2123" cm="1">
        <f t="array" ref="N2123">IF(VLOOKUP(M2123,$A$2:$F$198,COLUMN($F:$F),FALSE)=0,NA(),VLOOKUP(M2123,$A$2:$F$198,COLUMN($F:$F),FALSE))</f>
        <v>63809.64</v>
      </c>
      <c r="T2123" s="75">
        <f>AAS!B2123</f>
        <v>2122</v>
      </c>
      <c r="U2123" s="75" t="str">
        <f>AAS!C2123</f>
        <v>USA</v>
      </c>
      <c r="V2123" cm="1">
        <f t="array" ref="V2123">IF(VLOOKUP(U2123,$A$2:$F$198,COLUMN($F:$F),FALSE)=0,NA(),VLOOKUP(U2123,$A$2:$F$198,COLUMN($F:$F),FALSE))</f>
        <v>63809.64</v>
      </c>
    </row>
    <row r="2124" spans="12:22">
      <c r="L2124">
        <f>NAMS!B2124</f>
        <v>2226</v>
      </c>
      <c r="M2124" t="str">
        <f>NAMS!K2124</f>
        <v>USA</v>
      </c>
      <c r="N2124" cm="1">
        <f t="array" ref="N2124">IF(VLOOKUP(M2124,$A$2:$F$198,COLUMN($F:$F),FALSE)=0,NA(),VLOOKUP(M2124,$A$2:$F$198,COLUMN($F:$F),FALSE))</f>
        <v>63809.64</v>
      </c>
      <c r="T2124" s="75">
        <f>AAS!B2124</f>
        <v>2123</v>
      </c>
      <c r="U2124" s="75" t="str">
        <f>AAS!C2124</f>
        <v>USA</v>
      </c>
      <c r="V2124" cm="1">
        <f t="array" ref="V2124">IF(VLOOKUP(U2124,$A$2:$F$198,COLUMN($F:$F),FALSE)=0,NA(),VLOOKUP(U2124,$A$2:$F$198,COLUMN($F:$F),FALSE))</f>
        <v>63809.64</v>
      </c>
    </row>
    <row r="2125" spans="12:22">
      <c r="L2125">
        <f>NAMS!B2125</f>
        <v>2227</v>
      </c>
      <c r="M2125" t="str">
        <f>NAMS!K2125</f>
        <v>Germany</v>
      </c>
      <c r="N2125" cm="1">
        <f t="array" ref="N2125">IF(VLOOKUP(M2125,$A$2:$F$198,COLUMN($F:$F),FALSE)=0,NA(),VLOOKUP(M2125,$A$2:$F$198,COLUMN($F:$F),FALSE))</f>
        <v>49180.54</v>
      </c>
      <c r="T2125" s="75">
        <f>AAS!B2125</f>
        <v>2124</v>
      </c>
      <c r="U2125" s="75" t="str">
        <f>AAS!C2125</f>
        <v>USA</v>
      </c>
      <c r="V2125" cm="1">
        <f t="array" ref="V2125">IF(VLOOKUP(U2125,$A$2:$F$198,COLUMN($F:$F),FALSE)=0,NA(),VLOOKUP(U2125,$A$2:$F$198,COLUMN($F:$F),FALSE))</f>
        <v>63809.64</v>
      </c>
    </row>
    <row r="2126" spans="12:22">
      <c r="L2126">
        <f>NAMS!B2126</f>
        <v>2228</v>
      </c>
      <c r="M2126" t="str">
        <f>NAMS!K2126</f>
        <v>USA</v>
      </c>
      <c r="N2126" cm="1">
        <f t="array" ref="N2126">IF(VLOOKUP(M2126,$A$2:$F$198,COLUMN($F:$F),FALSE)=0,NA(),VLOOKUP(M2126,$A$2:$F$198,COLUMN($F:$F),FALSE))</f>
        <v>63809.64</v>
      </c>
      <c r="T2126" s="75">
        <f>AAS!B2126</f>
        <v>2125</v>
      </c>
      <c r="U2126" s="75" t="str">
        <f>AAS!C2126</f>
        <v>USA</v>
      </c>
      <c r="V2126" cm="1">
        <f t="array" ref="V2126">IF(VLOOKUP(U2126,$A$2:$F$198,COLUMN($F:$F),FALSE)=0,NA(),VLOOKUP(U2126,$A$2:$F$198,COLUMN($F:$F),FALSE))</f>
        <v>63809.64</v>
      </c>
    </row>
    <row r="2127" spans="12:22">
      <c r="L2127">
        <f>NAMS!B2127</f>
        <v>2229</v>
      </c>
      <c r="M2127" t="str">
        <f>NAMS!K2127</f>
        <v>USA</v>
      </c>
      <c r="N2127" cm="1">
        <f t="array" ref="N2127">IF(VLOOKUP(M2127,$A$2:$F$198,COLUMN($F:$F),FALSE)=0,NA(),VLOOKUP(M2127,$A$2:$F$198,COLUMN($F:$F),FALSE))</f>
        <v>63809.64</v>
      </c>
      <c r="T2127" s="75">
        <f>AAS!B2127</f>
        <v>2126</v>
      </c>
      <c r="U2127" s="75" t="str">
        <f>AAS!C2127</f>
        <v>USA</v>
      </c>
      <c r="V2127" cm="1">
        <f t="array" ref="V2127">IF(VLOOKUP(U2127,$A$2:$F$198,COLUMN($F:$F),FALSE)=0,NA(),VLOOKUP(U2127,$A$2:$F$198,COLUMN($F:$F),FALSE))</f>
        <v>63809.64</v>
      </c>
    </row>
    <row r="2128" spans="12:22">
      <c r="L2128">
        <f>NAMS!B2128</f>
        <v>2230</v>
      </c>
      <c r="M2128" t="str">
        <f>NAMS!K2128</f>
        <v>USA</v>
      </c>
      <c r="N2128" cm="1">
        <f t="array" ref="N2128">IF(VLOOKUP(M2128,$A$2:$F$198,COLUMN($F:$F),FALSE)=0,NA(),VLOOKUP(M2128,$A$2:$F$198,COLUMN($F:$F),FALSE))</f>
        <v>63809.64</v>
      </c>
      <c r="T2128" s="75">
        <f>AAS!B2128</f>
        <v>2127</v>
      </c>
      <c r="U2128" s="75" t="str">
        <f>AAS!C2128</f>
        <v>USA</v>
      </c>
      <c r="V2128" cm="1">
        <f t="array" ref="V2128">IF(VLOOKUP(U2128,$A$2:$F$198,COLUMN($F:$F),FALSE)=0,NA(),VLOOKUP(U2128,$A$2:$F$198,COLUMN($F:$F),FALSE))</f>
        <v>63809.64</v>
      </c>
    </row>
    <row r="2129" spans="12:22">
      <c r="L2129">
        <f>NAMS!B2129</f>
        <v>2231</v>
      </c>
      <c r="M2129" t="str">
        <f>NAMS!K2129</f>
        <v>USA</v>
      </c>
      <c r="N2129" cm="1">
        <f t="array" ref="N2129">IF(VLOOKUP(M2129,$A$2:$F$198,COLUMN($F:$F),FALSE)=0,NA(),VLOOKUP(M2129,$A$2:$F$198,COLUMN($F:$F),FALSE))</f>
        <v>63809.64</v>
      </c>
      <c r="T2129" s="75">
        <f>AAS!B2129</f>
        <v>2128</v>
      </c>
      <c r="U2129" s="75" t="str">
        <f>AAS!C2129</f>
        <v>USA</v>
      </c>
      <c r="V2129" cm="1">
        <f t="array" ref="V2129">IF(VLOOKUP(U2129,$A$2:$F$198,COLUMN($F:$F),FALSE)=0,NA(),VLOOKUP(U2129,$A$2:$F$198,COLUMN($F:$F),FALSE))</f>
        <v>63809.64</v>
      </c>
    </row>
    <row r="2130" spans="12:22">
      <c r="L2130">
        <f>NAMS!B2130</f>
        <v>2232</v>
      </c>
      <c r="M2130" t="str">
        <f>NAMS!K2130</f>
        <v>USA</v>
      </c>
      <c r="N2130" cm="1">
        <f t="array" ref="N2130">IF(VLOOKUP(M2130,$A$2:$F$198,COLUMN($F:$F),FALSE)=0,NA(),VLOOKUP(M2130,$A$2:$F$198,COLUMN($F:$F),FALSE))</f>
        <v>63809.64</v>
      </c>
      <c r="T2130" s="75">
        <f>AAS!B2130</f>
        <v>2129</v>
      </c>
      <c r="U2130" s="75" t="str">
        <f>AAS!C2130</f>
        <v>USA</v>
      </c>
      <c r="V2130" cm="1">
        <f t="array" ref="V2130">IF(VLOOKUP(U2130,$A$2:$F$198,COLUMN($F:$F),FALSE)=0,NA(),VLOOKUP(U2130,$A$2:$F$198,COLUMN($F:$F),FALSE))</f>
        <v>63809.64</v>
      </c>
    </row>
    <row r="2131" spans="12:22">
      <c r="L2131">
        <f>NAMS!B2131</f>
        <v>2233</v>
      </c>
      <c r="M2131" t="str">
        <f>NAMS!K2131</f>
        <v>USA</v>
      </c>
      <c r="N2131" cm="1">
        <f t="array" ref="N2131">IF(VLOOKUP(M2131,$A$2:$F$198,COLUMN($F:$F),FALSE)=0,NA(),VLOOKUP(M2131,$A$2:$F$198,COLUMN($F:$F),FALSE))</f>
        <v>63809.64</v>
      </c>
      <c r="T2131" s="75">
        <f>AAS!B2131</f>
        <v>2130</v>
      </c>
      <c r="U2131" s="75" t="str">
        <f>AAS!C2131</f>
        <v>USA</v>
      </c>
      <c r="V2131" cm="1">
        <f t="array" ref="V2131">IF(VLOOKUP(U2131,$A$2:$F$198,COLUMN($F:$F),FALSE)=0,NA(),VLOOKUP(U2131,$A$2:$F$198,COLUMN($F:$F),FALSE))</f>
        <v>63809.64</v>
      </c>
    </row>
    <row r="2132" spans="12:22">
      <c r="L2132">
        <f>NAMS!B2132</f>
        <v>2234</v>
      </c>
      <c r="M2132" t="str">
        <f>NAMS!K2132</f>
        <v>Unknown</v>
      </c>
      <c r="N2132" t="e" cm="1">
        <f t="array" ref="N2132">IF(VLOOKUP(M2132,$A$2:$F$198,COLUMN($F:$F),FALSE)=0,NA(),VLOOKUP(M2132,$A$2:$F$198,COLUMN($F:$F),FALSE))</f>
        <v>#N/A</v>
      </c>
      <c r="T2132" s="75">
        <f>AAS!B2132</f>
        <v>2131</v>
      </c>
      <c r="U2132" s="75" t="str">
        <f>AAS!C2132</f>
        <v>USA</v>
      </c>
      <c r="V2132" cm="1">
        <f t="array" ref="V2132">IF(VLOOKUP(U2132,$A$2:$F$198,COLUMN($F:$F),FALSE)=0,NA(),VLOOKUP(U2132,$A$2:$F$198,COLUMN($F:$F),FALSE))</f>
        <v>63809.64</v>
      </c>
    </row>
    <row r="2133" spans="12:22">
      <c r="L2133">
        <f>NAMS!B2133</f>
        <v>2235</v>
      </c>
      <c r="M2133" t="str">
        <f>NAMS!K2133</f>
        <v>USA</v>
      </c>
      <c r="N2133" cm="1">
        <f t="array" ref="N2133">IF(VLOOKUP(M2133,$A$2:$F$198,COLUMN($F:$F),FALSE)=0,NA(),VLOOKUP(M2133,$A$2:$F$198,COLUMN($F:$F),FALSE))</f>
        <v>63809.64</v>
      </c>
      <c r="T2133" s="75">
        <f>AAS!B2133</f>
        <v>2132</v>
      </c>
      <c r="U2133" s="75" t="str">
        <f>AAS!C2133</f>
        <v>USA</v>
      </c>
      <c r="V2133" cm="1">
        <f t="array" ref="V2133">IF(VLOOKUP(U2133,$A$2:$F$198,COLUMN($F:$F),FALSE)=0,NA(),VLOOKUP(U2133,$A$2:$F$198,COLUMN($F:$F),FALSE))</f>
        <v>63809.64</v>
      </c>
    </row>
    <row r="2134" spans="12:22">
      <c r="L2134">
        <f>NAMS!B2134</f>
        <v>2236</v>
      </c>
      <c r="M2134" t="str">
        <f>NAMS!K2134</f>
        <v>USA</v>
      </c>
      <c r="N2134" cm="1">
        <f t="array" ref="N2134">IF(VLOOKUP(M2134,$A$2:$F$198,COLUMN($F:$F),FALSE)=0,NA(),VLOOKUP(M2134,$A$2:$F$198,COLUMN($F:$F),FALSE))</f>
        <v>63809.64</v>
      </c>
      <c r="T2134" s="75">
        <f>AAS!B2134</f>
        <v>2133</v>
      </c>
      <c r="U2134" s="75" t="str">
        <f>AAS!C2134</f>
        <v>Australia</v>
      </c>
      <c r="V2134" cm="1">
        <f t="array" ref="V2134">IF(VLOOKUP(U2134,$A$2:$F$198,COLUMN($F:$F),FALSE)=0,NA(),VLOOKUP(U2134,$A$2:$F$198,COLUMN($F:$F),FALSE))</f>
        <v>61250.7</v>
      </c>
    </row>
    <row r="2135" spans="12:22">
      <c r="L2135">
        <f>NAMS!B2135</f>
        <v>2237</v>
      </c>
      <c r="M2135" t="str">
        <f>NAMS!K2135</f>
        <v>USA</v>
      </c>
      <c r="N2135" cm="1">
        <f t="array" ref="N2135">IF(VLOOKUP(M2135,$A$2:$F$198,COLUMN($F:$F),FALSE)=0,NA(),VLOOKUP(M2135,$A$2:$F$198,COLUMN($F:$F),FALSE))</f>
        <v>63809.64</v>
      </c>
      <c r="T2135" s="75">
        <f>AAS!B2135</f>
        <v>2134</v>
      </c>
      <c r="U2135" s="75" t="str">
        <f>AAS!C2135</f>
        <v>USA</v>
      </c>
      <c r="V2135" cm="1">
        <f t="array" ref="V2135">IF(VLOOKUP(U2135,$A$2:$F$198,COLUMN($F:$F),FALSE)=0,NA(),VLOOKUP(U2135,$A$2:$F$198,COLUMN($F:$F),FALSE))</f>
        <v>63809.64</v>
      </c>
    </row>
    <row r="2136" spans="12:22">
      <c r="L2136">
        <f>NAMS!B2136</f>
        <v>2238</v>
      </c>
      <c r="M2136" t="str">
        <f>NAMS!K2136</f>
        <v>USA</v>
      </c>
      <c r="N2136" cm="1">
        <f t="array" ref="N2136">IF(VLOOKUP(M2136,$A$2:$F$198,COLUMN($F:$F),FALSE)=0,NA(),VLOOKUP(M2136,$A$2:$F$198,COLUMN($F:$F),FALSE))</f>
        <v>63809.64</v>
      </c>
      <c r="T2136" s="75">
        <f>AAS!B2136</f>
        <v>2135</v>
      </c>
      <c r="U2136" s="75" t="str">
        <f>AAS!C2136</f>
        <v>USA</v>
      </c>
      <c r="V2136" cm="1">
        <f t="array" ref="V2136">IF(VLOOKUP(U2136,$A$2:$F$198,COLUMN($F:$F),FALSE)=0,NA(),VLOOKUP(U2136,$A$2:$F$198,COLUMN($F:$F),FALSE))</f>
        <v>63809.64</v>
      </c>
    </row>
    <row r="2137" spans="12:22">
      <c r="L2137">
        <f>NAMS!B2137</f>
        <v>2239</v>
      </c>
      <c r="M2137" t="str">
        <f>NAMS!K2137</f>
        <v>Canada</v>
      </c>
      <c r="N2137" cm="1">
        <f t="array" ref="N2137">IF(VLOOKUP(M2137,$A$2:$F$198,COLUMN($F:$F),FALSE)=0,NA(),VLOOKUP(M2137,$A$2:$F$198,COLUMN($F:$F),FALSE))</f>
        <v>49196.49</v>
      </c>
      <c r="T2137" s="75">
        <f>AAS!B2137</f>
        <v>2136</v>
      </c>
      <c r="U2137" s="75" t="str">
        <f>AAS!C2137</f>
        <v>USA</v>
      </c>
      <c r="V2137" cm="1">
        <f t="array" ref="V2137">IF(VLOOKUP(U2137,$A$2:$F$198,COLUMN($F:$F),FALSE)=0,NA(),VLOOKUP(U2137,$A$2:$F$198,COLUMN($F:$F),FALSE))</f>
        <v>63809.64</v>
      </c>
    </row>
    <row r="2138" spans="12:22">
      <c r="L2138">
        <f>NAMS!B2138</f>
        <v>2240</v>
      </c>
      <c r="M2138" t="str">
        <f>NAMS!K2138</f>
        <v>USA</v>
      </c>
      <c r="N2138" cm="1">
        <f t="array" ref="N2138">IF(VLOOKUP(M2138,$A$2:$F$198,COLUMN($F:$F),FALSE)=0,NA(),VLOOKUP(M2138,$A$2:$F$198,COLUMN($F:$F),FALSE))</f>
        <v>63809.64</v>
      </c>
      <c r="T2138" s="75">
        <f>AAS!B2138</f>
        <v>2137</v>
      </c>
      <c r="U2138" s="75" t="str">
        <f>AAS!C2138</f>
        <v>USA</v>
      </c>
      <c r="V2138" cm="1">
        <f t="array" ref="V2138">IF(VLOOKUP(U2138,$A$2:$F$198,COLUMN($F:$F),FALSE)=0,NA(),VLOOKUP(U2138,$A$2:$F$198,COLUMN($F:$F),FALSE))</f>
        <v>63809.64</v>
      </c>
    </row>
    <row r="2139" spans="12:22">
      <c r="L2139">
        <f>NAMS!B2139</f>
        <v>2241</v>
      </c>
      <c r="M2139" t="str">
        <f>NAMS!K2139</f>
        <v>USA</v>
      </c>
      <c r="N2139" cm="1">
        <f t="array" ref="N2139">IF(VLOOKUP(M2139,$A$2:$F$198,COLUMN($F:$F),FALSE)=0,NA(),VLOOKUP(M2139,$A$2:$F$198,COLUMN($F:$F),FALSE))</f>
        <v>63809.64</v>
      </c>
      <c r="T2139" s="75">
        <f>AAS!B2139</f>
        <v>2138</v>
      </c>
      <c r="U2139" s="75" t="str">
        <f>AAS!C2139</f>
        <v>USA</v>
      </c>
      <c r="V2139" cm="1">
        <f t="array" ref="V2139">IF(VLOOKUP(U2139,$A$2:$F$198,COLUMN($F:$F),FALSE)=0,NA(),VLOOKUP(U2139,$A$2:$F$198,COLUMN($F:$F),FALSE))</f>
        <v>63809.64</v>
      </c>
    </row>
    <row r="2140" spans="12:22">
      <c r="L2140">
        <f>NAMS!B2140</f>
        <v>2242</v>
      </c>
      <c r="M2140" t="str">
        <f>NAMS!K2140</f>
        <v>USA</v>
      </c>
      <c r="N2140" cm="1">
        <f t="array" ref="N2140">IF(VLOOKUP(M2140,$A$2:$F$198,COLUMN($F:$F),FALSE)=0,NA(),VLOOKUP(M2140,$A$2:$F$198,COLUMN($F:$F),FALSE))</f>
        <v>63809.64</v>
      </c>
      <c r="T2140" s="75">
        <f>AAS!B2140</f>
        <v>2139</v>
      </c>
      <c r="U2140" s="75" t="str">
        <f>AAS!C2140</f>
        <v>USA</v>
      </c>
      <c r="V2140" cm="1">
        <f t="array" ref="V2140">IF(VLOOKUP(U2140,$A$2:$F$198,COLUMN($F:$F),FALSE)=0,NA(),VLOOKUP(U2140,$A$2:$F$198,COLUMN($F:$F),FALSE))</f>
        <v>63809.64</v>
      </c>
    </row>
    <row r="2141" spans="12:22">
      <c r="L2141">
        <f>NAMS!B2141</f>
        <v>2243</v>
      </c>
      <c r="M2141" t="str">
        <f>NAMS!K2141</f>
        <v>USA</v>
      </c>
      <c r="N2141" cm="1">
        <f t="array" ref="N2141">IF(VLOOKUP(M2141,$A$2:$F$198,COLUMN($F:$F),FALSE)=0,NA(),VLOOKUP(M2141,$A$2:$F$198,COLUMN($F:$F),FALSE))</f>
        <v>63809.64</v>
      </c>
      <c r="T2141" s="75">
        <f>AAS!B2141</f>
        <v>2140</v>
      </c>
      <c r="U2141" s="75" t="str">
        <f>AAS!C2141</f>
        <v>USA</v>
      </c>
      <c r="V2141" cm="1">
        <f t="array" ref="V2141">IF(VLOOKUP(U2141,$A$2:$F$198,COLUMN($F:$F),FALSE)=0,NA(),VLOOKUP(U2141,$A$2:$F$198,COLUMN($F:$F),FALSE))</f>
        <v>63809.64</v>
      </c>
    </row>
    <row r="2142" spans="12:22">
      <c r="L2142">
        <f>NAMS!B2142</f>
        <v>2244</v>
      </c>
      <c r="M2142" t="str">
        <f>NAMS!K2142</f>
        <v>Canada</v>
      </c>
      <c r="N2142" cm="1">
        <f t="array" ref="N2142">IF(VLOOKUP(M2142,$A$2:$F$198,COLUMN($F:$F),FALSE)=0,NA(),VLOOKUP(M2142,$A$2:$F$198,COLUMN($F:$F),FALSE))</f>
        <v>49196.49</v>
      </c>
      <c r="T2142" s="75">
        <f>AAS!B2142</f>
        <v>2141</v>
      </c>
      <c r="U2142" s="75" t="str">
        <f>AAS!C2142</f>
        <v>USA</v>
      </c>
      <c r="V2142" cm="1">
        <f t="array" ref="V2142">IF(VLOOKUP(U2142,$A$2:$F$198,COLUMN($F:$F),FALSE)=0,NA(),VLOOKUP(U2142,$A$2:$F$198,COLUMN($F:$F),FALSE))</f>
        <v>63809.64</v>
      </c>
    </row>
    <row r="2143" spans="12:22">
      <c r="L2143">
        <f>NAMS!B2143</f>
        <v>2245</v>
      </c>
      <c r="M2143" t="str">
        <f>NAMS!K2143</f>
        <v>USA</v>
      </c>
      <c r="N2143" cm="1">
        <f t="array" ref="N2143">IF(VLOOKUP(M2143,$A$2:$F$198,COLUMN($F:$F),FALSE)=0,NA(),VLOOKUP(M2143,$A$2:$F$198,COLUMN($F:$F),FALSE))</f>
        <v>63809.64</v>
      </c>
      <c r="T2143" s="75">
        <f>AAS!B2143</f>
        <v>2142</v>
      </c>
      <c r="U2143" s="75" t="str">
        <f>AAS!C2143</f>
        <v>USA</v>
      </c>
      <c r="V2143" cm="1">
        <f t="array" ref="V2143">IF(VLOOKUP(U2143,$A$2:$F$198,COLUMN($F:$F),FALSE)=0,NA(),VLOOKUP(U2143,$A$2:$F$198,COLUMN($F:$F),FALSE))</f>
        <v>63809.64</v>
      </c>
    </row>
    <row r="2144" spans="12:22">
      <c r="L2144">
        <f>NAMS!B2144</f>
        <v>2246</v>
      </c>
      <c r="M2144" t="str">
        <f>NAMS!K2144</f>
        <v>USA</v>
      </c>
      <c r="N2144" cm="1">
        <f t="array" ref="N2144">IF(VLOOKUP(M2144,$A$2:$F$198,COLUMN($F:$F),FALSE)=0,NA(),VLOOKUP(M2144,$A$2:$F$198,COLUMN($F:$F),FALSE))</f>
        <v>63809.64</v>
      </c>
      <c r="T2144" s="75">
        <f>AAS!B2144</f>
        <v>2143</v>
      </c>
      <c r="U2144" s="75" t="str">
        <f>AAS!C2144</f>
        <v>USA</v>
      </c>
      <c r="V2144" cm="1">
        <f t="array" ref="V2144">IF(VLOOKUP(U2144,$A$2:$F$198,COLUMN($F:$F),FALSE)=0,NA(),VLOOKUP(U2144,$A$2:$F$198,COLUMN($F:$F),FALSE))</f>
        <v>63809.64</v>
      </c>
    </row>
    <row r="2145" spans="12:22">
      <c r="L2145">
        <f>NAMS!B2145</f>
        <v>2247</v>
      </c>
      <c r="M2145" t="str">
        <f>NAMS!K2145</f>
        <v>Saudi Arabia</v>
      </c>
      <c r="N2145" cm="1">
        <f t="array" ref="N2145">IF(VLOOKUP(M2145,$A$2:$F$198,COLUMN($F:$F),FALSE)=0,NA(),VLOOKUP(M2145,$A$2:$F$198,COLUMN($F:$F),FALSE))</f>
        <v>21764.39</v>
      </c>
      <c r="T2145" s="75">
        <f>AAS!B2145</f>
        <v>2144</v>
      </c>
      <c r="U2145" s="75" t="str">
        <f>AAS!C2145</f>
        <v>USA</v>
      </c>
      <c r="V2145" cm="1">
        <f t="array" ref="V2145">IF(VLOOKUP(U2145,$A$2:$F$198,COLUMN($F:$F),FALSE)=0,NA(),VLOOKUP(U2145,$A$2:$F$198,COLUMN($F:$F),FALSE))</f>
        <v>63809.64</v>
      </c>
    </row>
    <row r="2146" spans="12:22">
      <c r="L2146">
        <f>NAMS!B2146</f>
        <v>2248</v>
      </c>
      <c r="M2146" t="str">
        <f>NAMS!K2146</f>
        <v>USA</v>
      </c>
      <c r="N2146" cm="1">
        <f t="array" ref="N2146">IF(VLOOKUP(M2146,$A$2:$F$198,COLUMN($F:$F),FALSE)=0,NA(),VLOOKUP(M2146,$A$2:$F$198,COLUMN($F:$F),FALSE))</f>
        <v>63809.64</v>
      </c>
      <c r="T2146" s="75">
        <f>AAS!B2146</f>
        <v>2145</v>
      </c>
      <c r="U2146" s="75" t="str">
        <f>AAS!C2146</f>
        <v>USA</v>
      </c>
      <c r="V2146" cm="1">
        <f t="array" ref="V2146">IF(VLOOKUP(U2146,$A$2:$F$198,COLUMN($F:$F),FALSE)=0,NA(),VLOOKUP(U2146,$A$2:$F$198,COLUMN($F:$F),FALSE))</f>
        <v>63809.64</v>
      </c>
    </row>
    <row r="2147" spans="12:22">
      <c r="L2147">
        <f>NAMS!B2147</f>
        <v>2249</v>
      </c>
      <c r="M2147" t="str">
        <f>NAMS!K2147</f>
        <v>USA</v>
      </c>
      <c r="N2147" cm="1">
        <f t="array" ref="N2147">IF(VLOOKUP(M2147,$A$2:$F$198,COLUMN($F:$F),FALSE)=0,NA(),VLOOKUP(M2147,$A$2:$F$198,COLUMN($F:$F),FALSE))</f>
        <v>63809.64</v>
      </c>
      <c r="T2147" s="75">
        <f>AAS!B2147</f>
        <v>2146</v>
      </c>
      <c r="U2147" s="75" t="str">
        <f>AAS!C2147</f>
        <v>USA</v>
      </c>
      <c r="V2147" cm="1">
        <f t="array" ref="V2147">IF(VLOOKUP(U2147,$A$2:$F$198,COLUMN($F:$F),FALSE)=0,NA(),VLOOKUP(U2147,$A$2:$F$198,COLUMN($F:$F),FALSE))</f>
        <v>63809.64</v>
      </c>
    </row>
    <row r="2148" spans="12:22">
      <c r="L2148">
        <f>NAMS!B2148</f>
        <v>2250</v>
      </c>
      <c r="M2148" t="str">
        <f>NAMS!K2148</f>
        <v>USA</v>
      </c>
      <c r="N2148" cm="1">
        <f t="array" ref="N2148">IF(VLOOKUP(M2148,$A$2:$F$198,COLUMN($F:$F),FALSE)=0,NA(),VLOOKUP(M2148,$A$2:$F$198,COLUMN($F:$F),FALSE))</f>
        <v>63809.64</v>
      </c>
      <c r="T2148" s="75">
        <f>AAS!B2148</f>
        <v>2147</v>
      </c>
      <c r="U2148" s="75" t="str">
        <f>AAS!C2148</f>
        <v>USA</v>
      </c>
      <c r="V2148" cm="1">
        <f t="array" ref="V2148">IF(VLOOKUP(U2148,$A$2:$F$198,COLUMN($F:$F),FALSE)=0,NA(),VLOOKUP(U2148,$A$2:$F$198,COLUMN($F:$F),FALSE))</f>
        <v>63809.64</v>
      </c>
    </row>
    <row r="2149" spans="12:22">
      <c r="L2149">
        <f>NAMS!B2149</f>
        <v>2251</v>
      </c>
      <c r="M2149" t="str">
        <f>NAMS!K2149</f>
        <v>USA</v>
      </c>
      <c r="N2149" cm="1">
        <f t="array" ref="N2149">IF(VLOOKUP(M2149,$A$2:$F$198,COLUMN($F:$F),FALSE)=0,NA(),VLOOKUP(M2149,$A$2:$F$198,COLUMN($F:$F),FALSE))</f>
        <v>63809.64</v>
      </c>
      <c r="T2149" s="75">
        <f>AAS!B2149</f>
        <v>2148</v>
      </c>
      <c r="U2149" s="75" t="str">
        <f>AAS!C2149</f>
        <v>USA</v>
      </c>
      <c r="V2149" cm="1">
        <f t="array" ref="V2149">IF(VLOOKUP(U2149,$A$2:$F$198,COLUMN($F:$F),FALSE)=0,NA(),VLOOKUP(U2149,$A$2:$F$198,COLUMN($F:$F),FALSE))</f>
        <v>63809.64</v>
      </c>
    </row>
    <row r="2150" spans="12:22">
      <c r="L2150">
        <f>NAMS!B2150</f>
        <v>2252</v>
      </c>
      <c r="M2150" t="str">
        <f>NAMS!K2150</f>
        <v>Unknown</v>
      </c>
      <c r="N2150" t="e" cm="1">
        <f t="array" ref="N2150">IF(VLOOKUP(M2150,$A$2:$F$198,COLUMN($F:$F),FALSE)=0,NA(),VLOOKUP(M2150,$A$2:$F$198,COLUMN($F:$F),FALSE))</f>
        <v>#N/A</v>
      </c>
      <c r="T2150" s="75">
        <f>AAS!B2150</f>
        <v>2149</v>
      </c>
      <c r="U2150" s="75" t="str">
        <f>AAS!C2150</f>
        <v>USA</v>
      </c>
      <c r="V2150" cm="1">
        <f t="array" ref="V2150">IF(VLOOKUP(U2150,$A$2:$F$198,COLUMN($F:$F),FALSE)=0,NA(),VLOOKUP(U2150,$A$2:$F$198,COLUMN($F:$F),FALSE))</f>
        <v>63809.64</v>
      </c>
    </row>
    <row r="2151" spans="12:22">
      <c r="L2151">
        <f>NAMS!B2151</f>
        <v>2253</v>
      </c>
      <c r="M2151" t="str">
        <f>NAMS!K2151</f>
        <v>Singapore</v>
      </c>
      <c r="N2151" cm="1">
        <f t="array" ref="N2151">IF(VLOOKUP(M2151,$A$2:$F$198,COLUMN($F:$F),FALSE)=0,NA(),VLOOKUP(M2151,$A$2:$F$198,COLUMN($F:$F),FALSE))</f>
        <v>56679.16</v>
      </c>
      <c r="T2151" s="75">
        <f>AAS!B2151</f>
        <v>2150</v>
      </c>
      <c r="U2151" s="75" t="str">
        <f>AAS!C2151</f>
        <v>USA</v>
      </c>
      <c r="V2151" cm="1">
        <f t="array" ref="V2151">IF(VLOOKUP(U2151,$A$2:$F$198,COLUMN($F:$F),FALSE)=0,NA(),VLOOKUP(U2151,$A$2:$F$198,COLUMN($F:$F),FALSE))</f>
        <v>63809.64</v>
      </c>
    </row>
    <row r="2152" spans="12:22">
      <c r="L2152">
        <f>NAMS!B2152</f>
        <v>2254</v>
      </c>
      <c r="M2152" t="str">
        <f>NAMS!K2152</f>
        <v>USA</v>
      </c>
      <c r="N2152" cm="1">
        <f t="array" ref="N2152">IF(VLOOKUP(M2152,$A$2:$F$198,COLUMN($F:$F),FALSE)=0,NA(),VLOOKUP(M2152,$A$2:$F$198,COLUMN($F:$F),FALSE))</f>
        <v>63809.64</v>
      </c>
      <c r="T2152" s="75">
        <f>AAS!B2152</f>
        <v>2151</v>
      </c>
      <c r="U2152" s="75" t="str">
        <f>AAS!C2152</f>
        <v>USA</v>
      </c>
      <c r="V2152" cm="1">
        <f t="array" ref="V2152">IF(VLOOKUP(U2152,$A$2:$F$198,COLUMN($F:$F),FALSE)=0,NA(),VLOOKUP(U2152,$A$2:$F$198,COLUMN($F:$F),FALSE))</f>
        <v>63809.64</v>
      </c>
    </row>
    <row r="2153" spans="12:22">
      <c r="L2153">
        <f>NAMS!B2153</f>
        <v>2255</v>
      </c>
      <c r="M2153" t="str">
        <f>NAMS!K2153</f>
        <v>USA</v>
      </c>
      <c r="N2153" cm="1">
        <f t="array" ref="N2153">IF(VLOOKUP(M2153,$A$2:$F$198,COLUMN($F:$F),FALSE)=0,NA(),VLOOKUP(M2153,$A$2:$F$198,COLUMN($F:$F),FALSE))</f>
        <v>63809.64</v>
      </c>
      <c r="T2153" s="75">
        <f>AAS!B2153</f>
        <v>2152</v>
      </c>
      <c r="U2153" s="75" t="str">
        <f>AAS!C2153</f>
        <v>United Kingdom</v>
      </c>
      <c r="V2153" cm="1">
        <f t="array" ref="V2153">IF(VLOOKUP(U2153,$A$2:$F$198,COLUMN($F:$F),FALSE)=0,NA(),VLOOKUP(U2153,$A$2:$F$198,COLUMN($F:$F),FALSE))</f>
        <v>40800.480000000003</v>
      </c>
    </row>
    <row r="2154" spans="12:22">
      <c r="L2154">
        <f>NAMS!B2154</f>
        <v>2256</v>
      </c>
      <c r="M2154" t="str">
        <f>NAMS!K2154</f>
        <v>Singapore</v>
      </c>
      <c r="N2154" cm="1">
        <f t="array" ref="N2154">IF(VLOOKUP(M2154,$A$2:$F$198,COLUMN($F:$F),FALSE)=0,NA(),VLOOKUP(M2154,$A$2:$F$198,COLUMN($F:$F),FALSE))</f>
        <v>56679.16</v>
      </c>
      <c r="T2154" s="75">
        <f>AAS!B2154</f>
        <v>2153</v>
      </c>
      <c r="U2154" s="75" t="str">
        <f>AAS!C2154</f>
        <v>USA</v>
      </c>
      <c r="V2154" cm="1">
        <f t="array" ref="V2154">IF(VLOOKUP(U2154,$A$2:$F$198,COLUMN($F:$F),FALSE)=0,NA(),VLOOKUP(U2154,$A$2:$F$198,COLUMN($F:$F),FALSE))</f>
        <v>63809.64</v>
      </c>
    </row>
    <row r="2155" spans="12:22">
      <c r="L2155">
        <f>NAMS!B2155</f>
        <v>2257</v>
      </c>
      <c r="M2155" t="str">
        <f>NAMS!K2155</f>
        <v>USA</v>
      </c>
      <c r="N2155" cm="1">
        <f t="array" ref="N2155">IF(VLOOKUP(M2155,$A$2:$F$198,COLUMN($F:$F),FALSE)=0,NA(),VLOOKUP(M2155,$A$2:$F$198,COLUMN($F:$F),FALSE))</f>
        <v>63809.64</v>
      </c>
      <c r="T2155" s="75">
        <f>AAS!B2155</f>
        <v>2154</v>
      </c>
      <c r="U2155" s="75" t="str">
        <f>AAS!C2155</f>
        <v>USA</v>
      </c>
      <c r="V2155" cm="1">
        <f t="array" ref="V2155">IF(VLOOKUP(U2155,$A$2:$F$198,COLUMN($F:$F),FALSE)=0,NA(),VLOOKUP(U2155,$A$2:$F$198,COLUMN($F:$F),FALSE))</f>
        <v>63809.64</v>
      </c>
    </row>
    <row r="2156" spans="12:22">
      <c r="L2156">
        <f>NAMS!B2156</f>
        <v>2258</v>
      </c>
      <c r="M2156" t="str">
        <f>NAMS!K2156</f>
        <v>South Korea</v>
      </c>
      <c r="N2156" cm="1">
        <f t="array" ref="N2156">IF(VLOOKUP(M2156,$A$2:$F$198,COLUMN($F:$F),FALSE)=0,NA(),VLOOKUP(M2156,$A$2:$F$198,COLUMN($F:$F),FALSE))</f>
        <v>32154.02</v>
      </c>
      <c r="T2156" s="75">
        <f>AAS!B2156</f>
        <v>2155</v>
      </c>
      <c r="U2156" s="75" t="str">
        <f>AAS!C2156</f>
        <v>USA</v>
      </c>
      <c r="V2156" cm="1">
        <f t="array" ref="V2156">IF(VLOOKUP(U2156,$A$2:$F$198,COLUMN($F:$F),FALSE)=0,NA(),VLOOKUP(U2156,$A$2:$F$198,COLUMN($F:$F),FALSE))</f>
        <v>63809.64</v>
      </c>
    </row>
    <row r="2157" spans="12:22">
      <c r="L2157">
        <f>NAMS!B2157</f>
        <v>2259</v>
      </c>
      <c r="M2157" t="str">
        <f>NAMS!K2157</f>
        <v>USA</v>
      </c>
      <c r="N2157" cm="1">
        <f t="array" ref="N2157">IF(VLOOKUP(M2157,$A$2:$F$198,COLUMN($F:$F),FALSE)=0,NA(),VLOOKUP(M2157,$A$2:$F$198,COLUMN($F:$F),FALSE))</f>
        <v>63809.64</v>
      </c>
      <c r="T2157" s="75">
        <f>AAS!B2157</f>
        <v>2156</v>
      </c>
      <c r="U2157" s="75" t="str">
        <f>AAS!C2157</f>
        <v>USA</v>
      </c>
      <c r="V2157" cm="1">
        <f t="array" ref="V2157">IF(VLOOKUP(U2157,$A$2:$F$198,COLUMN($F:$F),FALSE)=0,NA(),VLOOKUP(U2157,$A$2:$F$198,COLUMN($F:$F),FALSE))</f>
        <v>63809.64</v>
      </c>
    </row>
    <row r="2158" spans="12:22">
      <c r="L2158">
        <f>NAMS!B2158</f>
        <v>2260</v>
      </c>
      <c r="M2158" t="str">
        <f>NAMS!K2158</f>
        <v>USA</v>
      </c>
      <c r="N2158" cm="1">
        <f t="array" ref="N2158">IF(VLOOKUP(M2158,$A$2:$F$198,COLUMN($F:$F),FALSE)=0,NA(),VLOOKUP(M2158,$A$2:$F$198,COLUMN($F:$F),FALSE))</f>
        <v>63809.64</v>
      </c>
      <c r="T2158" s="75">
        <f>AAS!B2158</f>
        <v>2157</v>
      </c>
      <c r="U2158" s="75" t="str">
        <f>AAS!C2158</f>
        <v>USA</v>
      </c>
      <c r="V2158" cm="1">
        <f t="array" ref="V2158">IF(VLOOKUP(U2158,$A$2:$F$198,COLUMN($F:$F),FALSE)=0,NA(),VLOOKUP(U2158,$A$2:$F$198,COLUMN($F:$F),FALSE))</f>
        <v>63809.64</v>
      </c>
    </row>
    <row r="2159" spans="12:22">
      <c r="L2159">
        <f>NAMS!B2159</f>
        <v>2261</v>
      </c>
      <c r="M2159" t="str">
        <f>NAMS!K2159</f>
        <v>USA</v>
      </c>
      <c r="N2159" cm="1">
        <f t="array" ref="N2159">IF(VLOOKUP(M2159,$A$2:$F$198,COLUMN($F:$F),FALSE)=0,NA(),VLOOKUP(M2159,$A$2:$F$198,COLUMN($F:$F),FALSE))</f>
        <v>63809.64</v>
      </c>
      <c r="T2159" s="75">
        <f>AAS!B2159</f>
        <v>2158</v>
      </c>
      <c r="U2159" s="75" t="str">
        <f>AAS!C2159</f>
        <v>USA</v>
      </c>
      <c r="V2159" cm="1">
        <f t="array" ref="V2159">IF(VLOOKUP(U2159,$A$2:$F$198,COLUMN($F:$F),FALSE)=0,NA(),VLOOKUP(U2159,$A$2:$F$198,COLUMN($F:$F),FALSE))</f>
        <v>63809.64</v>
      </c>
    </row>
    <row r="2160" spans="12:22">
      <c r="L2160">
        <f>NAMS!B2160</f>
        <v>2262</v>
      </c>
      <c r="M2160" t="str">
        <f>NAMS!K2160</f>
        <v>Saudi Arabia</v>
      </c>
      <c r="N2160" cm="1">
        <f t="array" ref="N2160">IF(VLOOKUP(M2160,$A$2:$F$198,COLUMN($F:$F),FALSE)=0,NA(),VLOOKUP(M2160,$A$2:$F$198,COLUMN($F:$F),FALSE))</f>
        <v>21764.39</v>
      </c>
      <c r="T2160" s="75">
        <f>AAS!B2160</f>
        <v>2159</v>
      </c>
      <c r="U2160" s="75" t="str">
        <f>AAS!C2160</f>
        <v>Unknown</v>
      </c>
      <c r="V2160" t="e" cm="1">
        <f t="array" ref="V2160">IF(VLOOKUP(U2160,$A$2:$F$198,COLUMN($F:$F),FALSE)=0,NA(),VLOOKUP(U2160,$A$2:$F$198,COLUMN($F:$F),FALSE))</f>
        <v>#N/A</v>
      </c>
    </row>
    <row r="2161" spans="12:22">
      <c r="L2161">
        <f>NAMS!B2161</f>
        <v>2263</v>
      </c>
      <c r="M2161" t="str">
        <f>NAMS!K2161</f>
        <v>USA</v>
      </c>
      <c r="N2161" cm="1">
        <f t="array" ref="N2161">IF(VLOOKUP(M2161,$A$2:$F$198,COLUMN($F:$F),FALSE)=0,NA(),VLOOKUP(M2161,$A$2:$F$198,COLUMN($F:$F),FALSE))</f>
        <v>63809.64</v>
      </c>
      <c r="T2161" s="75">
        <f>AAS!B2161</f>
        <v>2160</v>
      </c>
      <c r="U2161" s="75" t="str">
        <f>AAS!C2161</f>
        <v>USA</v>
      </c>
      <c r="V2161" cm="1">
        <f t="array" ref="V2161">IF(VLOOKUP(U2161,$A$2:$F$198,COLUMN($F:$F),FALSE)=0,NA(),VLOOKUP(U2161,$A$2:$F$198,COLUMN($F:$F),FALSE))</f>
        <v>63809.64</v>
      </c>
    </row>
    <row r="2162" spans="12:22">
      <c r="L2162">
        <f>NAMS!B2162</f>
        <v>2264</v>
      </c>
      <c r="M2162" t="str">
        <f>NAMS!K2162</f>
        <v>USA</v>
      </c>
      <c r="N2162" cm="1">
        <f t="array" ref="N2162">IF(VLOOKUP(M2162,$A$2:$F$198,COLUMN($F:$F),FALSE)=0,NA(),VLOOKUP(M2162,$A$2:$F$198,COLUMN($F:$F),FALSE))</f>
        <v>63809.64</v>
      </c>
      <c r="T2162" s="75">
        <f>AAS!B2162</f>
        <v>2161</v>
      </c>
      <c r="U2162" s="75" t="str">
        <f>AAS!C2162</f>
        <v>USA</v>
      </c>
      <c r="V2162" cm="1">
        <f t="array" ref="V2162">IF(VLOOKUP(U2162,$A$2:$F$198,COLUMN($F:$F),FALSE)=0,NA(),VLOOKUP(U2162,$A$2:$F$198,COLUMN($F:$F),FALSE))</f>
        <v>63809.64</v>
      </c>
    </row>
    <row r="2163" spans="12:22">
      <c r="L2163">
        <f>NAMS!B2163</f>
        <v>2265</v>
      </c>
      <c r="M2163" t="str">
        <f>NAMS!K2163</f>
        <v>USA</v>
      </c>
      <c r="N2163" cm="1">
        <f t="array" ref="N2163">IF(VLOOKUP(M2163,$A$2:$F$198,COLUMN($F:$F),FALSE)=0,NA(),VLOOKUP(M2163,$A$2:$F$198,COLUMN($F:$F),FALSE))</f>
        <v>63809.64</v>
      </c>
      <c r="T2163" s="75">
        <f>AAS!B2163</f>
        <v>2162</v>
      </c>
      <c r="U2163" s="75" t="str">
        <f>AAS!C2163</f>
        <v>USA</v>
      </c>
      <c r="V2163" cm="1">
        <f t="array" ref="V2163">IF(VLOOKUP(U2163,$A$2:$F$198,COLUMN($F:$F),FALSE)=0,NA(),VLOOKUP(U2163,$A$2:$F$198,COLUMN($F:$F),FALSE))</f>
        <v>63809.64</v>
      </c>
    </row>
    <row r="2164" spans="12:22">
      <c r="L2164">
        <f>NAMS!B2164</f>
        <v>2266</v>
      </c>
      <c r="M2164" t="str">
        <f>NAMS!K2164</f>
        <v>South Korea</v>
      </c>
      <c r="N2164" cm="1">
        <f t="array" ref="N2164">IF(VLOOKUP(M2164,$A$2:$F$198,COLUMN($F:$F),FALSE)=0,NA(),VLOOKUP(M2164,$A$2:$F$198,COLUMN($F:$F),FALSE))</f>
        <v>32154.02</v>
      </c>
      <c r="T2164" s="75">
        <f>AAS!B2164</f>
        <v>2163</v>
      </c>
      <c r="U2164" s="75" t="str">
        <f>AAS!C2164</f>
        <v>USA</v>
      </c>
      <c r="V2164" cm="1">
        <f t="array" ref="V2164">IF(VLOOKUP(U2164,$A$2:$F$198,COLUMN($F:$F),FALSE)=0,NA(),VLOOKUP(U2164,$A$2:$F$198,COLUMN($F:$F),FALSE))</f>
        <v>63809.64</v>
      </c>
    </row>
    <row r="2165" spans="12:22">
      <c r="L2165">
        <f>NAMS!B2165</f>
        <v>2267</v>
      </c>
      <c r="M2165" t="str">
        <f>NAMS!K2165</f>
        <v>USA</v>
      </c>
      <c r="N2165" cm="1">
        <f t="array" ref="N2165">IF(VLOOKUP(M2165,$A$2:$F$198,COLUMN($F:$F),FALSE)=0,NA(),VLOOKUP(M2165,$A$2:$F$198,COLUMN($F:$F),FALSE))</f>
        <v>63809.64</v>
      </c>
      <c r="T2165" s="75">
        <f>AAS!B2165</f>
        <v>2164</v>
      </c>
      <c r="U2165" s="75" t="str">
        <f>AAS!C2165</f>
        <v>USA</v>
      </c>
      <c r="V2165" cm="1">
        <f t="array" ref="V2165">IF(VLOOKUP(U2165,$A$2:$F$198,COLUMN($F:$F),FALSE)=0,NA(),VLOOKUP(U2165,$A$2:$F$198,COLUMN($F:$F),FALSE))</f>
        <v>63809.64</v>
      </c>
    </row>
    <row r="2166" spans="12:22">
      <c r="L2166">
        <f>NAMS!B2166</f>
        <v>2268</v>
      </c>
      <c r="M2166" t="str">
        <f>NAMS!K2166</f>
        <v>USA</v>
      </c>
      <c r="N2166" cm="1">
        <f t="array" ref="N2166">IF(VLOOKUP(M2166,$A$2:$F$198,COLUMN($F:$F),FALSE)=0,NA(),VLOOKUP(M2166,$A$2:$F$198,COLUMN($F:$F),FALSE))</f>
        <v>63809.64</v>
      </c>
      <c r="T2166" s="75">
        <f>AAS!B2166</f>
        <v>2165</v>
      </c>
      <c r="U2166" s="75" t="str">
        <f>AAS!C2166</f>
        <v>USA</v>
      </c>
      <c r="V2166" cm="1">
        <f t="array" ref="V2166">IF(VLOOKUP(U2166,$A$2:$F$198,COLUMN($F:$F),FALSE)=0,NA(),VLOOKUP(U2166,$A$2:$F$198,COLUMN($F:$F),FALSE))</f>
        <v>63809.64</v>
      </c>
    </row>
    <row r="2167" spans="12:22">
      <c r="L2167">
        <f>NAMS!B2167</f>
        <v>2269</v>
      </c>
      <c r="M2167" t="str">
        <f>NAMS!K2167</f>
        <v>USA</v>
      </c>
      <c r="N2167" cm="1">
        <f t="array" ref="N2167">IF(VLOOKUP(M2167,$A$2:$F$198,COLUMN($F:$F),FALSE)=0,NA(),VLOOKUP(M2167,$A$2:$F$198,COLUMN($F:$F),FALSE))</f>
        <v>63809.64</v>
      </c>
      <c r="T2167" s="75">
        <f>AAS!B2167</f>
        <v>2166</v>
      </c>
      <c r="U2167" s="75" t="str">
        <f>AAS!C2167</f>
        <v>USA</v>
      </c>
      <c r="V2167" cm="1">
        <f t="array" ref="V2167">IF(VLOOKUP(U2167,$A$2:$F$198,COLUMN($F:$F),FALSE)=0,NA(),VLOOKUP(U2167,$A$2:$F$198,COLUMN($F:$F),FALSE))</f>
        <v>63809.64</v>
      </c>
    </row>
    <row r="2168" spans="12:22">
      <c r="L2168">
        <f>NAMS!B2168</f>
        <v>2270</v>
      </c>
      <c r="M2168" t="str">
        <f>NAMS!K2168</f>
        <v>USA</v>
      </c>
      <c r="N2168" cm="1">
        <f t="array" ref="N2168">IF(VLOOKUP(M2168,$A$2:$F$198,COLUMN($F:$F),FALSE)=0,NA(),VLOOKUP(M2168,$A$2:$F$198,COLUMN($F:$F),FALSE))</f>
        <v>63809.64</v>
      </c>
      <c r="T2168" s="75">
        <f>AAS!B2168</f>
        <v>2167</v>
      </c>
      <c r="U2168" s="75" t="str">
        <f>AAS!C2168</f>
        <v>USA</v>
      </c>
      <c r="V2168" cm="1">
        <f t="array" ref="V2168">IF(VLOOKUP(U2168,$A$2:$F$198,COLUMN($F:$F),FALSE)=0,NA(),VLOOKUP(U2168,$A$2:$F$198,COLUMN($F:$F),FALSE))</f>
        <v>63809.64</v>
      </c>
    </row>
    <row r="2169" spans="12:22">
      <c r="L2169">
        <f>NAMS!B2169</f>
        <v>2271</v>
      </c>
      <c r="M2169" t="str">
        <f>NAMS!K2169</f>
        <v>USA</v>
      </c>
      <c r="N2169" cm="1">
        <f t="array" ref="N2169">IF(VLOOKUP(M2169,$A$2:$F$198,COLUMN($F:$F),FALSE)=0,NA(),VLOOKUP(M2169,$A$2:$F$198,COLUMN($F:$F),FALSE))</f>
        <v>63809.64</v>
      </c>
      <c r="T2169" s="75">
        <f>AAS!B2169</f>
        <v>2168</v>
      </c>
      <c r="U2169" s="75" t="str">
        <f>AAS!C2169</f>
        <v>USA</v>
      </c>
      <c r="V2169" cm="1">
        <f t="array" ref="V2169">IF(VLOOKUP(U2169,$A$2:$F$198,COLUMN($F:$F),FALSE)=0,NA(),VLOOKUP(U2169,$A$2:$F$198,COLUMN($F:$F),FALSE))</f>
        <v>63809.64</v>
      </c>
    </row>
    <row r="2170" spans="12:22">
      <c r="L2170">
        <f>NAMS!B2170</f>
        <v>2272</v>
      </c>
      <c r="M2170" t="str">
        <f>NAMS!K2170</f>
        <v>USA</v>
      </c>
      <c r="N2170" cm="1">
        <f t="array" ref="N2170">IF(VLOOKUP(M2170,$A$2:$F$198,COLUMN($F:$F),FALSE)=0,NA(),VLOOKUP(M2170,$A$2:$F$198,COLUMN($F:$F),FALSE))</f>
        <v>63809.64</v>
      </c>
      <c r="T2170" s="75">
        <f>AAS!B2170</f>
        <v>2169</v>
      </c>
      <c r="U2170" s="75" t="str">
        <f>AAS!C2170</f>
        <v>USA</v>
      </c>
      <c r="V2170" cm="1">
        <f t="array" ref="V2170">IF(VLOOKUP(U2170,$A$2:$F$198,COLUMN($F:$F),FALSE)=0,NA(),VLOOKUP(U2170,$A$2:$F$198,COLUMN($F:$F),FALSE))</f>
        <v>63809.64</v>
      </c>
    </row>
    <row r="2171" spans="12:22">
      <c r="L2171">
        <f>NAMS!B2171</f>
        <v>2273</v>
      </c>
      <c r="M2171" t="str">
        <f>NAMS!K2171</f>
        <v>USA</v>
      </c>
      <c r="N2171" cm="1">
        <f t="array" ref="N2171">IF(VLOOKUP(M2171,$A$2:$F$198,COLUMN($F:$F),FALSE)=0,NA(),VLOOKUP(M2171,$A$2:$F$198,COLUMN($F:$F),FALSE))</f>
        <v>63809.64</v>
      </c>
      <c r="T2171" s="75">
        <f>AAS!B2171</f>
        <v>2170</v>
      </c>
      <c r="U2171" s="75" t="str">
        <f>AAS!C2171</f>
        <v>USA</v>
      </c>
      <c r="V2171" cm="1">
        <f t="array" ref="V2171">IF(VLOOKUP(U2171,$A$2:$F$198,COLUMN($F:$F),FALSE)=0,NA(),VLOOKUP(U2171,$A$2:$F$198,COLUMN($F:$F),FALSE))</f>
        <v>63809.64</v>
      </c>
    </row>
    <row r="2172" spans="12:22">
      <c r="L2172">
        <f>NAMS!B2172</f>
        <v>2274</v>
      </c>
      <c r="M2172" t="str">
        <f>NAMS!K2172</f>
        <v>South Korea</v>
      </c>
      <c r="N2172" cm="1">
        <f t="array" ref="N2172">IF(VLOOKUP(M2172,$A$2:$F$198,COLUMN($F:$F),FALSE)=0,NA(),VLOOKUP(M2172,$A$2:$F$198,COLUMN($F:$F),FALSE))</f>
        <v>32154.02</v>
      </c>
      <c r="T2172" s="75">
        <f>AAS!B2172</f>
        <v>2171</v>
      </c>
      <c r="U2172" s="75" t="str">
        <f>AAS!C2172</f>
        <v>USA</v>
      </c>
      <c r="V2172" cm="1">
        <f t="array" ref="V2172">IF(VLOOKUP(U2172,$A$2:$F$198,COLUMN($F:$F),FALSE)=0,NA(),VLOOKUP(U2172,$A$2:$F$198,COLUMN($F:$F),FALSE))</f>
        <v>63809.64</v>
      </c>
    </row>
    <row r="2173" spans="12:22">
      <c r="L2173">
        <f>NAMS!B2173</f>
        <v>2275</v>
      </c>
      <c r="M2173" t="str">
        <f>NAMS!K2173</f>
        <v>USA</v>
      </c>
      <c r="N2173" cm="1">
        <f t="array" ref="N2173">IF(VLOOKUP(M2173,$A$2:$F$198,COLUMN($F:$F),FALSE)=0,NA(),VLOOKUP(M2173,$A$2:$F$198,COLUMN($F:$F),FALSE))</f>
        <v>63809.64</v>
      </c>
      <c r="T2173" s="75">
        <f>AAS!B2173</f>
        <v>2172</v>
      </c>
      <c r="U2173" s="75" t="str">
        <f>AAS!C2173</f>
        <v>USA</v>
      </c>
      <c r="V2173" cm="1">
        <f t="array" ref="V2173">IF(VLOOKUP(U2173,$A$2:$F$198,COLUMN($F:$F),FALSE)=0,NA(),VLOOKUP(U2173,$A$2:$F$198,COLUMN($F:$F),FALSE))</f>
        <v>63809.64</v>
      </c>
    </row>
    <row r="2174" spans="12:22">
      <c r="L2174">
        <f>NAMS!B2174</f>
        <v>2276</v>
      </c>
      <c r="M2174" t="str">
        <f>NAMS!K2174</f>
        <v>USA</v>
      </c>
      <c r="N2174" cm="1">
        <f t="array" ref="N2174">IF(VLOOKUP(M2174,$A$2:$F$198,COLUMN($F:$F),FALSE)=0,NA(),VLOOKUP(M2174,$A$2:$F$198,COLUMN($F:$F),FALSE))</f>
        <v>63809.64</v>
      </c>
      <c r="T2174" s="75">
        <f>AAS!B2174</f>
        <v>2173</v>
      </c>
      <c r="U2174" s="75" t="str">
        <f>AAS!C2174</f>
        <v>USA</v>
      </c>
      <c r="V2174" cm="1">
        <f t="array" ref="V2174">IF(VLOOKUP(U2174,$A$2:$F$198,COLUMN($F:$F),FALSE)=0,NA(),VLOOKUP(U2174,$A$2:$F$198,COLUMN($F:$F),FALSE))</f>
        <v>63809.64</v>
      </c>
    </row>
    <row r="2175" spans="12:22">
      <c r="L2175">
        <f>NAMS!B2175</f>
        <v>2277</v>
      </c>
      <c r="M2175" t="str">
        <f>NAMS!K2175</f>
        <v>South Korea</v>
      </c>
      <c r="N2175" cm="1">
        <f t="array" ref="N2175">IF(VLOOKUP(M2175,$A$2:$F$198,COLUMN($F:$F),FALSE)=0,NA(),VLOOKUP(M2175,$A$2:$F$198,COLUMN($F:$F),FALSE))</f>
        <v>32154.02</v>
      </c>
      <c r="T2175" s="75">
        <f>AAS!B2175</f>
        <v>2174</v>
      </c>
      <c r="U2175" s="75" t="str">
        <f>AAS!C2175</f>
        <v>Unknown</v>
      </c>
      <c r="V2175" t="e" cm="1">
        <f t="array" ref="V2175">IF(VLOOKUP(U2175,$A$2:$F$198,COLUMN($F:$F),FALSE)=0,NA(),VLOOKUP(U2175,$A$2:$F$198,COLUMN($F:$F),FALSE))</f>
        <v>#N/A</v>
      </c>
    </row>
    <row r="2176" spans="12:22">
      <c r="L2176">
        <f>NAMS!B2176</f>
        <v>2278</v>
      </c>
      <c r="M2176" t="str">
        <f>NAMS!K2176</f>
        <v>USA</v>
      </c>
      <c r="N2176" cm="1">
        <f t="array" ref="N2176">IF(VLOOKUP(M2176,$A$2:$F$198,COLUMN($F:$F),FALSE)=0,NA(),VLOOKUP(M2176,$A$2:$F$198,COLUMN($F:$F),FALSE))</f>
        <v>63809.64</v>
      </c>
      <c r="T2176" s="75">
        <f>AAS!B2176</f>
        <v>2175</v>
      </c>
      <c r="U2176" s="75" t="str">
        <f>AAS!C2176</f>
        <v>USA</v>
      </c>
      <c r="V2176" cm="1">
        <f t="array" ref="V2176">IF(VLOOKUP(U2176,$A$2:$F$198,COLUMN($F:$F),FALSE)=0,NA(),VLOOKUP(U2176,$A$2:$F$198,COLUMN($F:$F),FALSE))</f>
        <v>63809.64</v>
      </c>
    </row>
    <row r="2177" spans="12:22">
      <c r="L2177">
        <f>NAMS!B2177</f>
        <v>2279</v>
      </c>
      <c r="M2177" t="str">
        <f>NAMS!K2177</f>
        <v>USA</v>
      </c>
      <c r="N2177" cm="1">
        <f t="array" ref="N2177">IF(VLOOKUP(M2177,$A$2:$F$198,COLUMN($F:$F),FALSE)=0,NA(),VLOOKUP(M2177,$A$2:$F$198,COLUMN($F:$F),FALSE))</f>
        <v>63809.64</v>
      </c>
      <c r="T2177" s="75">
        <f>AAS!B2177</f>
        <v>2176</v>
      </c>
      <c r="U2177" s="75" t="str">
        <f>AAS!C2177</f>
        <v>USA</v>
      </c>
      <c r="V2177" cm="1">
        <f t="array" ref="V2177">IF(VLOOKUP(U2177,$A$2:$F$198,COLUMN($F:$F),FALSE)=0,NA(),VLOOKUP(U2177,$A$2:$F$198,COLUMN($F:$F),FALSE))</f>
        <v>63809.64</v>
      </c>
    </row>
    <row r="2178" spans="12:22">
      <c r="L2178">
        <f>NAMS!B2178</f>
        <v>2280</v>
      </c>
      <c r="M2178" t="str">
        <f>NAMS!K2178</f>
        <v>USA</v>
      </c>
      <c r="N2178" cm="1">
        <f t="array" ref="N2178">IF(VLOOKUP(M2178,$A$2:$F$198,COLUMN($F:$F),FALSE)=0,NA(),VLOOKUP(M2178,$A$2:$F$198,COLUMN($F:$F),FALSE))</f>
        <v>63809.64</v>
      </c>
      <c r="T2178" s="75">
        <f>AAS!B2178</f>
        <v>2177</v>
      </c>
      <c r="U2178" s="75" t="str">
        <f>AAS!C2178</f>
        <v>USA</v>
      </c>
      <c r="V2178" cm="1">
        <f t="array" ref="V2178">IF(VLOOKUP(U2178,$A$2:$F$198,COLUMN($F:$F),FALSE)=0,NA(),VLOOKUP(U2178,$A$2:$F$198,COLUMN($F:$F),FALSE))</f>
        <v>63809.64</v>
      </c>
    </row>
    <row r="2179" spans="12:22">
      <c r="L2179">
        <f>NAMS!B2179</f>
        <v>2281</v>
      </c>
      <c r="M2179" t="str">
        <f>NAMS!K2179</f>
        <v>USA</v>
      </c>
      <c r="N2179" cm="1">
        <f t="array" ref="N2179">IF(VLOOKUP(M2179,$A$2:$F$198,COLUMN($F:$F),FALSE)=0,NA(),VLOOKUP(M2179,$A$2:$F$198,COLUMN($F:$F),FALSE))</f>
        <v>63809.64</v>
      </c>
      <c r="T2179" s="75">
        <f>AAS!B2179</f>
        <v>2178</v>
      </c>
      <c r="U2179" s="75" t="str">
        <f>AAS!C2179</f>
        <v>Unknown</v>
      </c>
      <c r="V2179" t="e" cm="1">
        <f t="array" ref="V2179">IF(VLOOKUP(U2179,$A$2:$F$198,COLUMN($F:$F),FALSE)=0,NA(),VLOOKUP(U2179,$A$2:$F$198,COLUMN($F:$F),FALSE))</f>
        <v>#N/A</v>
      </c>
    </row>
    <row r="2180" spans="12:22">
      <c r="L2180">
        <f>NAMS!B2180</f>
        <v>2282</v>
      </c>
      <c r="M2180" t="str">
        <f>NAMS!K2180</f>
        <v>USA</v>
      </c>
      <c r="N2180" cm="1">
        <f t="array" ref="N2180">IF(VLOOKUP(M2180,$A$2:$F$198,COLUMN($F:$F),FALSE)=0,NA(),VLOOKUP(M2180,$A$2:$F$198,COLUMN($F:$F),FALSE))</f>
        <v>63809.64</v>
      </c>
      <c r="T2180" s="75">
        <f>AAS!B2180</f>
        <v>2179</v>
      </c>
      <c r="U2180" s="75" t="str">
        <f>AAS!C2180</f>
        <v>Unknown</v>
      </c>
      <c r="V2180" t="e" cm="1">
        <f t="array" ref="V2180">IF(VLOOKUP(U2180,$A$2:$F$198,COLUMN($F:$F),FALSE)=0,NA(),VLOOKUP(U2180,$A$2:$F$198,COLUMN($F:$F),FALSE))</f>
        <v>#N/A</v>
      </c>
    </row>
    <row r="2181" spans="12:22">
      <c r="L2181">
        <f>NAMS!B2181</f>
        <v>2283</v>
      </c>
      <c r="M2181" t="str">
        <f>NAMS!K2181</f>
        <v>Unknown</v>
      </c>
      <c r="N2181" t="e" cm="1">
        <f t="array" ref="N2181">IF(VLOOKUP(M2181,$A$2:$F$198,COLUMN($F:$F),FALSE)=0,NA(),VLOOKUP(M2181,$A$2:$F$198,COLUMN($F:$F),FALSE))</f>
        <v>#N/A</v>
      </c>
      <c r="T2181" s="75">
        <f>AAS!B2181</f>
        <v>2180</v>
      </c>
      <c r="U2181" s="75" t="str">
        <f>AAS!C2181</f>
        <v>Unknown</v>
      </c>
      <c r="V2181" t="e" cm="1">
        <f t="array" ref="V2181">IF(VLOOKUP(U2181,$A$2:$F$198,COLUMN($F:$F),FALSE)=0,NA(),VLOOKUP(U2181,$A$2:$F$198,COLUMN($F:$F),FALSE))</f>
        <v>#N/A</v>
      </c>
    </row>
    <row r="2182" spans="12:22">
      <c r="L2182">
        <f>NAMS!B2182</f>
        <v>2284</v>
      </c>
      <c r="M2182" t="str">
        <f>NAMS!K2182</f>
        <v>USA</v>
      </c>
      <c r="N2182" cm="1">
        <f t="array" ref="N2182">IF(VLOOKUP(M2182,$A$2:$F$198,COLUMN($F:$F),FALSE)=0,NA(),VLOOKUP(M2182,$A$2:$F$198,COLUMN($F:$F),FALSE))</f>
        <v>63809.64</v>
      </c>
      <c r="T2182" s="75">
        <f>AAS!B2182</f>
        <v>2181</v>
      </c>
      <c r="U2182" s="75" t="str">
        <f>AAS!C2182</f>
        <v>USA</v>
      </c>
      <c r="V2182" cm="1">
        <f t="array" ref="V2182">IF(VLOOKUP(U2182,$A$2:$F$198,COLUMN($F:$F),FALSE)=0,NA(),VLOOKUP(U2182,$A$2:$F$198,COLUMN($F:$F),FALSE))</f>
        <v>63809.64</v>
      </c>
    </row>
    <row r="2183" spans="12:22">
      <c r="L2183">
        <f>NAMS!B2183</f>
        <v>2285</v>
      </c>
      <c r="M2183" t="str">
        <f>NAMS!K2183</f>
        <v>USA</v>
      </c>
      <c r="N2183" cm="1">
        <f t="array" ref="N2183">IF(VLOOKUP(M2183,$A$2:$F$198,COLUMN($F:$F),FALSE)=0,NA(),VLOOKUP(M2183,$A$2:$F$198,COLUMN($F:$F),FALSE))</f>
        <v>63809.64</v>
      </c>
      <c r="T2183" s="75">
        <f>AAS!B2183</f>
        <v>2182</v>
      </c>
      <c r="U2183" s="75" t="str">
        <f>AAS!C2183</f>
        <v>USA</v>
      </c>
      <c r="V2183" cm="1">
        <f t="array" ref="V2183">IF(VLOOKUP(U2183,$A$2:$F$198,COLUMN($F:$F),FALSE)=0,NA(),VLOOKUP(U2183,$A$2:$F$198,COLUMN($F:$F),FALSE))</f>
        <v>63809.64</v>
      </c>
    </row>
    <row r="2184" spans="12:22">
      <c r="L2184">
        <f>NAMS!B2184</f>
        <v>2286</v>
      </c>
      <c r="M2184" t="str">
        <f>NAMS!K2184</f>
        <v>USA</v>
      </c>
      <c r="N2184" cm="1">
        <f t="array" ref="N2184">IF(VLOOKUP(M2184,$A$2:$F$198,COLUMN($F:$F),FALSE)=0,NA(),VLOOKUP(M2184,$A$2:$F$198,COLUMN($F:$F),FALSE))</f>
        <v>63809.64</v>
      </c>
      <c r="T2184" s="75">
        <f>AAS!B2184</f>
        <v>2183</v>
      </c>
      <c r="U2184" s="75" t="str">
        <f>AAS!C2184</f>
        <v>Unknown</v>
      </c>
      <c r="V2184" t="e" cm="1">
        <f t="array" ref="V2184">IF(VLOOKUP(U2184,$A$2:$F$198,COLUMN($F:$F),FALSE)=0,NA(),VLOOKUP(U2184,$A$2:$F$198,COLUMN($F:$F),FALSE))</f>
        <v>#N/A</v>
      </c>
    </row>
    <row r="2185" spans="12:22">
      <c r="L2185">
        <f>NAMS!B2185</f>
        <v>2287</v>
      </c>
      <c r="M2185" t="str">
        <f>NAMS!K2185</f>
        <v>USA</v>
      </c>
      <c r="N2185" cm="1">
        <f t="array" ref="N2185">IF(VLOOKUP(M2185,$A$2:$F$198,COLUMN($F:$F),FALSE)=0,NA(),VLOOKUP(M2185,$A$2:$F$198,COLUMN($F:$F),FALSE))</f>
        <v>63809.64</v>
      </c>
      <c r="T2185" s="75">
        <f>AAS!B2185</f>
        <v>2184</v>
      </c>
      <c r="U2185" s="75" t="str">
        <f>AAS!C2185</f>
        <v>USA</v>
      </c>
      <c r="V2185" cm="1">
        <f t="array" ref="V2185">IF(VLOOKUP(U2185,$A$2:$F$198,COLUMN($F:$F),FALSE)=0,NA(),VLOOKUP(U2185,$A$2:$F$198,COLUMN($F:$F),FALSE))</f>
        <v>63809.64</v>
      </c>
    </row>
    <row r="2186" spans="12:22">
      <c r="L2186">
        <f>NAMS!B2186</f>
        <v>2288</v>
      </c>
      <c r="M2186" t="str">
        <f>NAMS!K2186</f>
        <v>USA</v>
      </c>
      <c r="N2186" cm="1">
        <f t="array" ref="N2186">IF(VLOOKUP(M2186,$A$2:$F$198,COLUMN($F:$F),FALSE)=0,NA(),VLOOKUP(M2186,$A$2:$F$198,COLUMN($F:$F),FALSE))</f>
        <v>63809.64</v>
      </c>
      <c r="T2186" s="75">
        <f>AAS!B2186</f>
        <v>2185</v>
      </c>
      <c r="U2186" s="75" t="str">
        <f>AAS!C2186</f>
        <v>USA</v>
      </c>
      <c r="V2186" cm="1">
        <f t="array" ref="V2186">IF(VLOOKUP(U2186,$A$2:$F$198,COLUMN($F:$F),FALSE)=0,NA(),VLOOKUP(U2186,$A$2:$F$198,COLUMN($F:$F),FALSE))</f>
        <v>63809.64</v>
      </c>
    </row>
    <row r="2187" spans="12:22">
      <c r="L2187">
        <f>NAMS!B2187</f>
        <v>2289</v>
      </c>
      <c r="M2187" t="str">
        <f>NAMS!K2187</f>
        <v>Canada</v>
      </c>
      <c r="N2187" cm="1">
        <f t="array" ref="N2187">IF(VLOOKUP(M2187,$A$2:$F$198,COLUMN($F:$F),FALSE)=0,NA(),VLOOKUP(M2187,$A$2:$F$198,COLUMN($F:$F),FALSE))</f>
        <v>49196.49</v>
      </c>
      <c r="T2187" s="75">
        <f>AAS!B2187</f>
        <v>2186</v>
      </c>
      <c r="U2187" s="75" t="str">
        <f>AAS!C2187</f>
        <v>Unknown</v>
      </c>
      <c r="V2187" t="e" cm="1">
        <f t="array" ref="V2187">IF(VLOOKUP(U2187,$A$2:$F$198,COLUMN($F:$F),FALSE)=0,NA(),VLOOKUP(U2187,$A$2:$F$198,COLUMN($F:$F),FALSE))</f>
        <v>#N/A</v>
      </c>
    </row>
    <row r="2188" spans="12:22">
      <c r="L2188">
        <f>NAMS!B2188</f>
        <v>2290</v>
      </c>
      <c r="M2188" t="str">
        <f>NAMS!K2188</f>
        <v>USA</v>
      </c>
      <c r="N2188" cm="1">
        <f t="array" ref="N2188">IF(VLOOKUP(M2188,$A$2:$F$198,COLUMN($F:$F),FALSE)=0,NA(),VLOOKUP(M2188,$A$2:$F$198,COLUMN($F:$F),FALSE))</f>
        <v>63809.64</v>
      </c>
      <c r="T2188" s="75">
        <f>AAS!B2188</f>
        <v>2187</v>
      </c>
      <c r="U2188" s="75" t="str">
        <f>AAS!C2188</f>
        <v>Unknown</v>
      </c>
      <c r="V2188" t="e" cm="1">
        <f t="array" ref="V2188">IF(VLOOKUP(U2188,$A$2:$F$198,COLUMN($F:$F),FALSE)=0,NA(),VLOOKUP(U2188,$A$2:$F$198,COLUMN($F:$F),FALSE))</f>
        <v>#N/A</v>
      </c>
    </row>
    <row r="2189" spans="12:22">
      <c r="L2189">
        <f>NAMS!B2189</f>
        <v>2291</v>
      </c>
      <c r="M2189" t="str">
        <f>NAMS!K2189</f>
        <v>USA</v>
      </c>
      <c r="N2189" cm="1">
        <f t="array" ref="N2189">IF(VLOOKUP(M2189,$A$2:$F$198,COLUMN($F:$F),FALSE)=0,NA(),VLOOKUP(M2189,$A$2:$F$198,COLUMN($F:$F),FALSE))</f>
        <v>63809.64</v>
      </c>
      <c r="T2189" s="75">
        <f>AAS!B2189</f>
        <v>2188</v>
      </c>
      <c r="U2189" s="75" t="str">
        <f>AAS!C2189</f>
        <v>Unknown</v>
      </c>
      <c r="V2189" t="e" cm="1">
        <f t="array" ref="V2189">IF(VLOOKUP(U2189,$A$2:$F$198,COLUMN($F:$F),FALSE)=0,NA(),VLOOKUP(U2189,$A$2:$F$198,COLUMN($F:$F),FALSE))</f>
        <v>#N/A</v>
      </c>
    </row>
    <row r="2190" spans="12:22">
      <c r="L2190">
        <f>NAMS!B2190</f>
        <v>2292</v>
      </c>
      <c r="M2190" t="str">
        <f>NAMS!K2190</f>
        <v>USA</v>
      </c>
      <c r="N2190" cm="1">
        <f t="array" ref="N2190">IF(VLOOKUP(M2190,$A$2:$F$198,COLUMN($F:$F),FALSE)=0,NA(),VLOOKUP(M2190,$A$2:$F$198,COLUMN($F:$F),FALSE))</f>
        <v>63809.64</v>
      </c>
      <c r="T2190" s="75">
        <f>AAS!B2190</f>
        <v>2189</v>
      </c>
      <c r="U2190" s="75" t="str">
        <f>AAS!C2190</f>
        <v>USA</v>
      </c>
      <c r="V2190" cm="1">
        <f t="array" ref="V2190">IF(VLOOKUP(U2190,$A$2:$F$198,COLUMN($F:$F),FALSE)=0,NA(),VLOOKUP(U2190,$A$2:$F$198,COLUMN($F:$F),FALSE))</f>
        <v>63809.64</v>
      </c>
    </row>
    <row r="2191" spans="12:22">
      <c r="L2191">
        <f>NAMS!B2191</f>
        <v>2293</v>
      </c>
      <c r="M2191" t="str">
        <f>NAMS!K2191</f>
        <v>USA</v>
      </c>
      <c r="N2191" cm="1">
        <f t="array" ref="N2191">IF(VLOOKUP(M2191,$A$2:$F$198,COLUMN($F:$F),FALSE)=0,NA(),VLOOKUP(M2191,$A$2:$F$198,COLUMN($F:$F),FALSE))</f>
        <v>63809.64</v>
      </c>
      <c r="T2191" s="75">
        <f>AAS!B2191</f>
        <v>2190</v>
      </c>
      <c r="U2191" s="75" t="str">
        <f>AAS!C2191</f>
        <v>USA</v>
      </c>
      <c r="V2191" cm="1">
        <f t="array" ref="V2191">IF(VLOOKUP(U2191,$A$2:$F$198,COLUMN($F:$F),FALSE)=0,NA(),VLOOKUP(U2191,$A$2:$F$198,COLUMN($F:$F),FALSE))</f>
        <v>63809.64</v>
      </c>
    </row>
    <row r="2192" spans="12:22">
      <c r="L2192">
        <f>NAMS!B2192</f>
        <v>2294</v>
      </c>
      <c r="M2192" t="str">
        <f>NAMS!K2192</f>
        <v>Canada</v>
      </c>
      <c r="N2192" cm="1">
        <f t="array" ref="N2192">IF(VLOOKUP(M2192,$A$2:$F$198,COLUMN($F:$F),FALSE)=0,NA(),VLOOKUP(M2192,$A$2:$F$198,COLUMN($F:$F),FALSE))</f>
        <v>49196.49</v>
      </c>
      <c r="T2192" s="75">
        <f>AAS!B2192</f>
        <v>2191</v>
      </c>
      <c r="U2192" s="75" t="str">
        <f>AAS!C2192</f>
        <v>USA</v>
      </c>
      <c r="V2192" cm="1">
        <f t="array" ref="V2192">IF(VLOOKUP(U2192,$A$2:$F$198,COLUMN($F:$F),FALSE)=0,NA(),VLOOKUP(U2192,$A$2:$F$198,COLUMN($F:$F),FALSE))</f>
        <v>63809.64</v>
      </c>
    </row>
    <row r="2193" spans="12:22">
      <c r="L2193">
        <f>NAMS!B2193</f>
        <v>2295</v>
      </c>
      <c r="M2193" t="str">
        <f>NAMS!K2193</f>
        <v>USA</v>
      </c>
      <c r="N2193" cm="1">
        <f t="array" ref="N2193">IF(VLOOKUP(M2193,$A$2:$F$198,COLUMN($F:$F),FALSE)=0,NA(),VLOOKUP(M2193,$A$2:$F$198,COLUMN($F:$F),FALSE))</f>
        <v>63809.64</v>
      </c>
      <c r="T2193" s="75">
        <f>AAS!B2193</f>
        <v>2192</v>
      </c>
      <c r="U2193" s="75" t="str">
        <f>AAS!C2193</f>
        <v>USA</v>
      </c>
      <c r="V2193" cm="1">
        <f t="array" ref="V2193">IF(VLOOKUP(U2193,$A$2:$F$198,COLUMN($F:$F),FALSE)=0,NA(),VLOOKUP(U2193,$A$2:$F$198,COLUMN($F:$F),FALSE))</f>
        <v>63809.64</v>
      </c>
    </row>
    <row r="2194" spans="12:22">
      <c r="L2194">
        <f>NAMS!B2194</f>
        <v>2296</v>
      </c>
      <c r="M2194" t="str">
        <f>NAMS!K2194</f>
        <v>USA</v>
      </c>
      <c r="N2194" cm="1">
        <f t="array" ref="N2194">IF(VLOOKUP(M2194,$A$2:$F$198,COLUMN($F:$F),FALSE)=0,NA(),VLOOKUP(M2194,$A$2:$F$198,COLUMN($F:$F),FALSE))</f>
        <v>63809.64</v>
      </c>
      <c r="T2194" s="75">
        <f>AAS!B2194</f>
        <v>2193</v>
      </c>
      <c r="U2194" s="75" t="str">
        <f>AAS!C2194</f>
        <v>USA</v>
      </c>
      <c r="V2194" cm="1">
        <f t="array" ref="V2194">IF(VLOOKUP(U2194,$A$2:$F$198,COLUMN($F:$F),FALSE)=0,NA(),VLOOKUP(U2194,$A$2:$F$198,COLUMN($F:$F),FALSE))</f>
        <v>63809.64</v>
      </c>
    </row>
    <row r="2195" spans="12:22">
      <c r="L2195">
        <f>NAMS!B2195</f>
        <v>2297</v>
      </c>
      <c r="M2195" t="str">
        <f>NAMS!K2195</f>
        <v>USA</v>
      </c>
      <c r="N2195" cm="1">
        <f t="array" ref="N2195">IF(VLOOKUP(M2195,$A$2:$F$198,COLUMN($F:$F),FALSE)=0,NA(),VLOOKUP(M2195,$A$2:$F$198,COLUMN($F:$F),FALSE))</f>
        <v>63809.64</v>
      </c>
      <c r="T2195" s="75">
        <f>AAS!B2195</f>
        <v>2194</v>
      </c>
      <c r="U2195" s="75" t="str">
        <f>AAS!C2195</f>
        <v>USA</v>
      </c>
      <c r="V2195" cm="1">
        <f t="array" ref="V2195">IF(VLOOKUP(U2195,$A$2:$F$198,COLUMN($F:$F),FALSE)=0,NA(),VLOOKUP(U2195,$A$2:$F$198,COLUMN($F:$F),FALSE))</f>
        <v>63809.64</v>
      </c>
    </row>
    <row r="2196" spans="12:22">
      <c r="L2196">
        <f>NAMS!B2196</f>
        <v>2298</v>
      </c>
      <c r="M2196" t="str">
        <f>NAMS!K2196</f>
        <v>South Korea</v>
      </c>
      <c r="N2196" cm="1">
        <f t="array" ref="N2196">IF(VLOOKUP(M2196,$A$2:$F$198,COLUMN($F:$F),FALSE)=0,NA(),VLOOKUP(M2196,$A$2:$F$198,COLUMN($F:$F),FALSE))</f>
        <v>32154.02</v>
      </c>
      <c r="T2196" s="75">
        <f>AAS!B2196</f>
        <v>2195</v>
      </c>
      <c r="U2196" s="75" t="str">
        <f>AAS!C2196</f>
        <v>USA</v>
      </c>
      <c r="V2196" cm="1">
        <f t="array" ref="V2196">IF(VLOOKUP(U2196,$A$2:$F$198,COLUMN($F:$F),FALSE)=0,NA(),VLOOKUP(U2196,$A$2:$F$198,COLUMN($F:$F),FALSE))</f>
        <v>63809.64</v>
      </c>
    </row>
    <row r="2197" spans="12:22">
      <c r="L2197">
        <f>NAMS!B2197</f>
        <v>2299</v>
      </c>
      <c r="M2197" t="str">
        <f>NAMS!K2197</f>
        <v>Unknown</v>
      </c>
      <c r="N2197" t="e" cm="1">
        <f t="array" ref="N2197">IF(VLOOKUP(M2197,$A$2:$F$198,COLUMN($F:$F),FALSE)=0,NA(),VLOOKUP(M2197,$A$2:$F$198,COLUMN($F:$F),FALSE))</f>
        <v>#N/A</v>
      </c>
      <c r="T2197" s="75">
        <f>AAS!B2197</f>
        <v>2196</v>
      </c>
      <c r="U2197" s="75" t="str">
        <f>AAS!C2197</f>
        <v>USA</v>
      </c>
      <c r="V2197" cm="1">
        <f t="array" ref="V2197">IF(VLOOKUP(U2197,$A$2:$F$198,COLUMN($F:$F),FALSE)=0,NA(),VLOOKUP(U2197,$A$2:$F$198,COLUMN($F:$F),FALSE))</f>
        <v>63809.64</v>
      </c>
    </row>
    <row r="2198" spans="12:22">
      <c r="L2198">
        <f>NAMS!B2198</f>
        <v>2300</v>
      </c>
      <c r="M2198" t="str">
        <f>NAMS!K2198</f>
        <v>USA</v>
      </c>
      <c r="N2198" cm="1">
        <f t="array" ref="N2198">IF(VLOOKUP(M2198,$A$2:$F$198,COLUMN($F:$F),FALSE)=0,NA(),VLOOKUP(M2198,$A$2:$F$198,COLUMN($F:$F),FALSE))</f>
        <v>63809.64</v>
      </c>
      <c r="T2198" s="75">
        <f>AAS!B2198</f>
        <v>2197</v>
      </c>
      <c r="U2198" s="75" t="str">
        <f>AAS!C2198</f>
        <v>USA</v>
      </c>
      <c r="V2198" cm="1">
        <f t="array" ref="V2198">IF(VLOOKUP(U2198,$A$2:$F$198,COLUMN($F:$F),FALSE)=0,NA(),VLOOKUP(U2198,$A$2:$F$198,COLUMN($F:$F),FALSE))</f>
        <v>63809.64</v>
      </c>
    </row>
    <row r="2199" spans="12:22">
      <c r="L2199">
        <f>NAMS!B2199</f>
        <v>2301</v>
      </c>
      <c r="M2199" t="str">
        <f>NAMS!K2199</f>
        <v>South Korea</v>
      </c>
      <c r="N2199" cm="1">
        <f t="array" ref="N2199">IF(VLOOKUP(M2199,$A$2:$F$198,COLUMN($F:$F),FALSE)=0,NA(),VLOOKUP(M2199,$A$2:$F$198,COLUMN($F:$F),FALSE))</f>
        <v>32154.02</v>
      </c>
      <c r="T2199" s="75">
        <f>AAS!B2199</f>
        <v>2198</v>
      </c>
      <c r="U2199" s="75" t="str">
        <f>AAS!C2199</f>
        <v>USA</v>
      </c>
      <c r="V2199" cm="1">
        <f t="array" ref="V2199">IF(VLOOKUP(U2199,$A$2:$F$198,COLUMN($F:$F),FALSE)=0,NA(),VLOOKUP(U2199,$A$2:$F$198,COLUMN($F:$F),FALSE))</f>
        <v>63809.64</v>
      </c>
    </row>
    <row r="2200" spans="12:22">
      <c r="L2200">
        <f>NAMS!B2200</f>
        <v>2302</v>
      </c>
      <c r="M2200" t="str">
        <f>NAMS!K2200</f>
        <v>USA</v>
      </c>
      <c r="N2200" cm="1">
        <f t="array" ref="N2200">IF(VLOOKUP(M2200,$A$2:$F$198,COLUMN($F:$F),FALSE)=0,NA(),VLOOKUP(M2200,$A$2:$F$198,COLUMN($F:$F),FALSE))</f>
        <v>63809.64</v>
      </c>
      <c r="T2200" s="75">
        <f>AAS!B2200</f>
        <v>2199</v>
      </c>
      <c r="U2200" s="75" t="str">
        <f>AAS!C2200</f>
        <v>USA</v>
      </c>
      <c r="V2200" cm="1">
        <f t="array" ref="V2200">IF(VLOOKUP(U2200,$A$2:$F$198,COLUMN($F:$F),FALSE)=0,NA(),VLOOKUP(U2200,$A$2:$F$198,COLUMN($F:$F),FALSE))</f>
        <v>63809.64</v>
      </c>
    </row>
    <row r="2201" spans="12:22">
      <c r="L2201">
        <f>NAMS!B2201</f>
        <v>2303</v>
      </c>
      <c r="M2201" t="str">
        <f>NAMS!K2201</f>
        <v>South Korea</v>
      </c>
      <c r="N2201" cm="1">
        <f t="array" ref="N2201">IF(VLOOKUP(M2201,$A$2:$F$198,COLUMN($F:$F),FALSE)=0,NA(),VLOOKUP(M2201,$A$2:$F$198,COLUMN($F:$F),FALSE))</f>
        <v>32154.02</v>
      </c>
      <c r="T2201" s="75">
        <f>AAS!B2201</f>
        <v>2200</v>
      </c>
      <c r="U2201" s="75" t="str">
        <f>AAS!C2201</f>
        <v>USA</v>
      </c>
      <c r="V2201" cm="1">
        <f t="array" ref="V2201">IF(VLOOKUP(U2201,$A$2:$F$198,COLUMN($F:$F),FALSE)=0,NA(),VLOOKUP(U2201,$A$2:$F$198,COLUMN($F:$F),FALSE))</f>
        <v>63809.64</v>
      </c>
    </row>
    <row r="2202" spans="12:22">
      <c r="L2202">
        <f>NAMS!B2202</f>
        <v>2304</v>
      </c>
      <c r="M2202" t="str">
        <f>NAMS!K2202</f>
        <v>USA</v>
      </c>
      <c r="N2202" cm="1">
        <f t="array" ref="N2202">IF(VLOOKUP(M2202,$A$2:$F$198,COLUMN($F:$F),FALSE)=0,NA(),VLOOKUP(M2202,$A$2:$F$198,COLUMN($F:$F),FALSE))</f>
        <v>63809.64</v>
      </c>
      <c r="T2202" s="75">
        <f>AAS!B2202</f>
        <v>2201</v>
      </c>
      <c r="U2202" s="75" t="str">
        <f>AAS!C2202</f>
        <v>USA</v>
      </c>
      <c r="V2202" cm="1">
        <f t="array" ref="V2202">IF(VLOOKUP(U2202,$A$2:$F$198,COLUMN($F:$F),FALSE)=0,NA(),VLOOKUP(U2202,$A$2:$F$198,COLUMN($F:$F),FALSE))</f>
        <v>63809.64</v>
      </c>
    </row>
    <row r="2203" spans="12:22">
      <c r="L2203">
        <f>NAMS!B2203</f>
        <v>2305</v>
      </c>
      <c r="M2203" t="str">
        <f>NAMS!K2203</f>
        <v>USA</v>
      </c>
      <c r="N2203" cm="1">
        <f t="array" ref="N2203">IF(VLOOKUP(M2203,$A$2:$F$198,COLUMN($F:$F),FALSE)=0,NA(),VLOOKUP(M2203,$A$2:$F$198,COLUMN($F:$F),FALSE))</f>
        <v>63809.64</v>
      </c>
      <c r="T2203" s="75">
        <f>AAS!B2203</f>
        <v>2202</v>
      </c>
      <c r="U2203" s="75" t="str">
        <f>AAS!C2203</f>
        <v>USA</v>
      </c>
      <c r="V2203" cm="1">
        <f t="array" ref="V2203">IF(VLOOKUP(U2203,$A$2:$F$198,COLUMN($F:$F),FALSE)=0,NA(),VLOOKUP(U2203,$A$2:$F$198,COLUMN($F:$F),FALSE))</f>
        <v>63809.64</v>
      </c>
    </row>
    <row r="2204" spans="12:22">
      <c r="L2204">
        <f>NAMS!B2204</f>
        <v>2306</v>
      </c>
      <c r="M2204" t="str">
        <f>NAMS!K2204</f>
        <v>USA</v>
      </c>
      <c r="N2204" cm="1">
        <f t="array" ref="N2204">IF(VLOOKUP(M2204,$A$2:$F$198,COLUMN($F:$F),FALSE)=0,NA(),VLOOKUP(M2204,$A$2:$F$198,COLUMN($F:$F),FALSE))</f>
        <v>63809.64</v>
      </c>
      <c r="T2204" s="75">
        <f>AAS!B2204</f>
        <v>2203</v>
      </c>
      <c r="U2204" s="75" t="str">
        <f>AAS!C2204</f>
        <v>USA</v>
      </c>
      <c r="V2204" cm="1">
        <f t="array" ref="V2204">IF(VLOOKUP(U2204,$A$2:$F$198,COLUMN($F:$F),FALSE)=0,NA(),VLOOKUP(U2204,$A$2:$F$198,COLUMN($F:$F),FALSE))</f>
        <v>63809.64</v>
      </c>
    </row>
    <row r="2205" spans="12:22">
      <c r="L2205">
        <f>NAMS!B2205</f>
        <v>2307</v>
      </c>
      <c r="M2205" t="str">
        <f>NAMS!K2205</f>
        <v>Germany</v>
      </c>
      <c r="N2205" cm="1">
        <f t="array" ref="N2205">IF(VLOOKUP(M2205,$A$2:$F$198,COLUMN($F:$F),FALSE)=0,NA(),VLOOKUP(M2205,$A$2:$F$198,COLUMN($F:$F),FALSE))</f>
        <v>49180.54</v>
      </c>
      <c r="T2205" s="75">
        <f>AAS!B2205</f>
        <v>2204</v>
      </c>
      <c r="U2205" s="75" t="str">
        <f>AAS!C2205</f>
        <v>USA</v>
      </c>
      <c r="V2205" cm="1">
        <f t="array" ref="V2205">IF(VLOOKUP(U2205,$A$2:$F$198,COLUMN($F:$F),FALSE)=0,NA(),VLOOKUP(U2205,$A$2:$F$198,COLUMN($F:$F),FALSE))</f>
        <v>63809.64</v>
      </c>
    </row>
    <row r="2206" spans="12:22">
      <c r="L2206">
        <f>NAMS!B2206</f>
        <v>2308</v>
      </c>
      <c r="M2206" t="str">
        <f>NAMS!K2206</f>
        <v>Unknown</v>
      </c>
      <c r="N2206" t="e" cm="1">
        <f t="array" ref="N2206">IF(VLOOKUP(M2206,$A$2:$F$198,COLUMN($F:$F),FALSE)=0,NA(),VLOOKUP(M2206,$A$2:$F$198,COLUMN($F:$F),FALSE))</f>
        <v>#N/A</v>
      </c>
      <c r="T2206" s="75">
        <f>AAS!B2206</f>
        <v>2205</v>
      </c>
      <c r="U2206" s="75" t="str">
        <f>AAS!C2206</f>
        <v>USA</v>
      </c>
      <c r="V2206" cm="1">
        <f t="array" ref="V2206">IF(VLOOKUP(U2206,$A$2:$F$198,COLUMN($F:$F),FALSE)=0,NA(),VLOOKUP(U2206,$A$2:$F$198,COLUMN($F:$F),FALSE))</f>
        <v>63809.64</v>
      </c>
    </row>
    <row r="2207" spans="12:22">
      <c r="L2207">
        <f>NAMS!B2207</f>
        <v>2309</v>
      </c>
      <c r="M2207" t="str">
        <f>NAMS!K2207</f>
        <v>USA</v>
      </c>
      <c r="N2207" cm="1">
        <f t="array" ref="N2207">IF(VLOOKUP(M2207,$A$2:$F$198,COLUMN($F:$F),FALSE)=0,NA(),VLOOKUP(M2207,$A$2:$F$198,COLUMN($F:$F),FALSE))</f>
        <v>63809.64</v>
      </c>
      <c r="T2207" s="75">
        <f>AAS!B2207</f>
        <v>2206</v>
      </c>
      <c r="U2207" s="75" t="str">
        <f>AAS!C2207</f>
        <v>USA</v>
      </c>
      <c r="V2207" cm="1">
        <f t="array" ref="V2207">IF(VLOOKUP(U2207,$A$2:$F$198,COLUMN($F:$F),FALSE)=0,NA(),VLOOKUP(U2207,$A$2:$F$198,COLUMN($F:$F),FALSE))</f>
        <v>63809.64</v>
      </c>
    </row>
    <row r="2208" spans="12:22">
      <c r="L2208">
        <f>NAMS!B2208</f>
        <v>2310</v>
      </c>
      <c r="M2208" t="str">
        <f>NAMS!K2208</f>
        <v>USA</v>
      </c>
      <c r="N2208" cm="1">
        <f t="array" ref="N2208">IF(VLOOKUP(M2208,$A$2:$F$198,COLUMN($F:$F),FALSE)=0,NA(),VLOOKUP(M2208,$A$2:$F$198,COLUMN($F:$F),FALSE))</f>
        <v>63809.64</v>
      </c>
      <c r="T2208" s="75">
        <f>AAS!B2208</f>
        <v>2207</v>
      </c>
      <c r="U2208" s="75" t="str">
        <f>AAS!C2208</f>
        <v>Ethiopia</v>
      </c>
      <c r="V2208" cm="1">
        <f t="array" ref="V2208">IF(VLOOKUP(U2208,$A$2:$F$198,COLUMN($F:$F),FALSE)=0,NA(),VLOOKUP(U2208,$A$2:$F$198,COLUMN($F:$F),FALSE))</f>
        <v>993.625</v>
      </c>
    </row>
    <row r="2209" spans="12:22">
      <c r="L2209">
        <f>NAMS!B2209</f>
        <v>2311</v>
      </c>
      <c r="M2209" t="str">
        <f>NAMS!K2209</f>
        <v>USA</v>
      </c>
      <c r="N2209" cm="1">
        <f t="array" ref="N2209">IF(VLOOKUP(M2209,$A$2:$F$198,COLUMN($F:$F),FALSE)=0,NA(),VLOOKUP(M2209,$A$2:$F$198,COLUMN($F:$F),FALSE))</f>
        <v>63809.64</v>
      </c>
      <c r="T2209" s="75">
        <f>AAS!B2209</f>
        <v>2208</v>
      </c>
      <c r="U2209" s="75" t="str">
        <f>AAS!C2209</f>
        <v>USA</v>
      </c>
      <c r="V2209" cm="1">
        <f t="array" ref="V2209">IF(VLOOKUP(U2209,$A$2:$F$198,COLUMN($F:$F),FALSE)=0,NA(),VLOOKUP(U2209,$A$2:$F$198,COLUMN($F:$F),FALSE))</f>
        <v>63809.64</v>
      </c>
    </row>
    <row r="2210" spans="12:22">
      <c r="L2210">
        <f>NAMS!B2210</f>
        <v>2312</v>
      </c>
      <c r="M2210" t="str">
        <f>NAMS!K2210</f>
        <v>USA</v>
      </c>
      <c r="N2210" cm="1">
        <f t="array" ref="N2210">IF(VLOOKUP(M2210,$A$2:$F$198,COLUMN($F:$F),FALSE)=0,NA(),VLOOKUP(M2210,$A$2:$F$198,COLUMN($F:$F),FALSE))</f>
        <v>63809.64</v>
      </c>
      <c r="T2210" s="75">
        <f>AAS!B2210</f>
        <v>2209</v>
      </c>
      <c r="U2210" s="75" t="str">
        <f>AAS!C2210</f>
        <v>USA</v>
      </c>
      <c r="V2210" cm="1">
        <f t="array" ref="V2210">IF(VLOOKUP(U2210,$A$2:$F$198,COLUMN($F:$F),FALSE)=0,NA(),VLOOKUP(U2210,$A$2:$F$198,COLUMN($F:$F),FALSE))</f>
        <v>63809.64</v>
      </c>
    </row>
    <row r="2211" spans="12:22">
      <c r="L2211">
        <f>NAMS!B2211</f>
        <v>2313</v>
      </c>
      <c r="M2211" t="str">
        <f>NAMS!K2211</f>
        <v>USA</v>
      </c>
      <c r="N2211" cm="1">
        <f t="array" ref="N2211">IF(VLOOKUP(M2211,$A$2:$F$198,COLUMN($F:$F),FALSE)=0,NA(),VLOOKUP(M2211,$A$2:$F$198,COLUMN($F:$F),FALSE))</f>
        <v>63809.64</v>
      </c>
      <c r="T2211" s="75">
        <f>AAS!B2211</f>
        <v>2210</v>
      </c>
      <c r="U2211" s="75" t="str">
        <f>AAS!C2211</f>
        <v>USA</v>
      </c>
      <c r="V2211" cm="1">
        <f t="array" ref="V2211">IF(VLOOKUP(U2211,$A$2:$F$198,COLUMN($F:$F),FALSE)=0,NA(),VLOOKUP(U2211,$A$2:$F$198,COLUMN($F:$F),FALSE))</f>
        <v>63809.64</v>
      </c>
    </row>
    <row r="2212" spans="12:22">
      <c r="L2212">
        <f>NAMS!B2212</f>
        <v>2314</v>
      </c>
      <c r="M2212" t="str">
        <f>NAMS!K2212</f>
        <v>USA</v>
      </c>
      <c r="N2212" cm="1">
        <f t="array" ref="N2212">IF(VLOOKUP(M2212,$A$2:$F$198,COLUMN($F:$F),FALSE)=0,NA(),VLOOKUP(M2212,$A$2:$F$198,COLUMN($F:$F),FALSE))</f>
        <v>63809.64</v>
      </c>
      <c r="T2212" s="75">
        <f>AAS!B2212</f>
        <v>2211</v>
      </c>
      <c r="U2212" s="75" t="str">
        <f>AAS!C2212</f>
        <v>USA</v>
      </c>
      <c r="V2212" cm="1">
        <f t="array" ref="V2212">IF(VLOOKUP(U2212,$A$2:$F$198,COLUMN($F:$F),FALSE)=0,NA(),VLOOKUP(U2212,$A$2:$F$198,COLUMN($F:$F),FALSE))</f>
        <v>63809.64</v>
      </c>
    </row>
    <row r="2213" spans="12:22">
      <c r="L2213">
        <f>NAMS!B2213</f>
        <v>2315</v>
      </c>
      <c r="M2213" t="str">
        <f>NAMS!K2213</f>
        <v>Israel</v>
      </c>
      <c r="N2213" cm="1">
        <f t="array" ref="N2213">IF(VLOOKUP(M2213,$A$2:$F$198,COLUMN($F:$F),FALSE)=0,NA(),VLOOKUP(M2213,$A$2:$F$198,COLUMN($F:$F),FALSE))</f>
        <v>41377.49</v>
      </c>
      <c r="T2213" s="75">
        <f>AAS!B2213</f>
        <v>2212</v>
      </c>
      <c r="U2213" s="75" t="str">
        <f>AAS!C2213</f>
        <v>USA</v>
      </c>
      <c r="V2213" cm="1">
        <f t="array" ref="V2213">IF(VLOOKUP(U2213,$A$2:$F$198,COLUMN($F:$F),FALSE)=0,NA(),VLOOKUP(U2213,$A$2:$F$198,COLUMN($F:$F),FALSE))</f>
        <v>63809.64</v>
      </c>
    </row>
    <row r="2214" spans="12:22">
      <c r="L2214">
        <f>NAMS!B2214</f>
        <v>2316</v>
      </c>
      <c r="M2214" t="str">
        <f>NAMS!K2214</f>
        <v>USA</v>
      </c>
      <c r="N2214" cm="1">
        <f t="array" ref="N2214">IF(VLOOKUP(M2214,$A$2:$F$198,COLUMN($F:$F),FALSE)=0,NA(),VLOOKUP(M2214,$A$2:$F$198,COLUMN($F:$F),FALSE))</f>
        <v>63809.64</v>
      </c>
      <c r="T2214" s="75">
        <f>AAS!B2214</f>
        <v>2213</v>
      </c>
      <c r="U2214" s="75" t="str">
        <f>AAS!C2214</f>
        <v>USA</v>
      </c>
      <c r="V2214" cm="1">
        <f t="array" ref="V2214">IF(VLOOKUP(U2214,$A$2:$F$198,COLUMN($F:$F),FALSE)=0,NA(),VLOOKUP(U2214,$A$2:$F$198,COLUMN($F:$F),FALSE))</f>
        <v>63809.64</v>
      </c>
    </row>
    <row r="2215" spans="12:22">
      <c r="L2215">
        <f>NAMS!B2215</f>
        <v>2317</v>
      </c>
      <c r="M2215" t="str">
        <f>NAMS!K2215</f>
        <v>Saudi Arabia</v>
      </c>
      <c r="N2215" cm="1">
        <f t="array" ref="N2215">IF(VLOOKUP(M2215,$A$2:$F$198,COLUMN($F:$F),FALSE)=0,NA(),VLOOKUP(M2215,$A$2:$F$198,COLUMN($F:$F),FALSE))</f>
        <v>21764.39</v>
      </c>
      <c r="T2215" s="75">
        <f>AAS!B2215</f>
        <v>2214</v>
      </c>
      <c r="U2215" s="75" t="str">
        <f>AAS!C2215</f>
        <v>USA</v>
      </c>
      <c r="V2215" cm="1">
        <f t="array" ref="V2215">IF(VLOOKUP(U2215,$A$2:$F$198,COLUMN($F:$F),FALSE)=0,NA(),VLOOKUP(U2215,$A$2:$F$198,COLUMN($F:$F),FALSE))</f>
        <v>63809.64</v>
      </c>
    </row>
    <row r="2216" spans="12:22">
      <c r="L2216">
        <f>NAMS!B2216</f>
        <v>2318</v>
      </c>
      <c r="M2216" t="str">
        <f>NAMS!K2216</f>
        <v>USA</v>
      </c>
      <c r="N2216" cm="1">
        <f t="array" ref="N2216">IF(VLOOKUP(M2216,$A$2:$F$198,COLUMN($F:$F),FALSE)=0,NA(),VLOOKUP(M2216,$A$2:$F$198,COLUMN($F:$F),FALSE))</f>
        <v>63809.64</v>
      </c>
      <c r="T2216" s="75">
        <f>AAS!B2216</f>
        <v>2215</v>
      </c>
      <c r="U2216" s="75" t="str">
        <f>AAS!C2216</f>
        <v>USA</v>
      </c>
      <c r="V2216" cm="1">
        <f t="array" ref="V2216">IF(VLOOKUP(U2216,$A$2:$F$198,COLUMN($F:$F),FALSE)=0,NA(),VLOOKUP(U2216,$A$2:$F$198,COLUMN($F:$F),FALSE))</f>
        <v>63809.64</v>
      </c>
    </row>
    <row r="2217" spans="12:22">
      <c r="L2217">
        <f>NAMS!B2217</f>
        <v>2319</v>
      </c>
      <c r="M2217" t="str">
        <f>NAMS!K2217</f>
        <v>USA</v>
      </c>
      <c r="N2217" cm="1">
        <f t="array" ref="N2217">IF(VLOOKUP(M2217,$A$2:$F$198,COLUMN($F:$F),FALSE)=0,NA(),VLOOKUP(M2217,$A$2:$F$198,COLUMN($F:$F),FALSE))</f>
        <v>63809.64</v>
      </c>
      <c r="T2217" s="75">
        <f>AAS!B2217</f>
        <v>2216</v>
      </c>
      <c r="U2217" s="75" t="str">
        <f>AAS!C2217</f>
        <v>USA</v>
      </c>
      <c r="V2217" cm="1">
        <f t="array" ref="V2217">IF(VLOOKUP(U2217,$A$2:$F$198,COLUMN($F:$F),FALSE)=0,NA(),VLOOKUP(U2217,$A$2:$F$198,COLUMN($F:$F),FALSE))</f>
        <v>63809.64</v>
      </c>
    </row>
    <row r="2218" spans="12:22">
      <c r="L2218">
        <f>NAMS!B2218</f>
        <v>2320</v>
      </c>
      <c r="M2218" t="str">
        <f>NAMS!K2218</f>
        <v>USA</v>
      </c>
      <c r="N2218" cm="1">
        <f t="array" ref="N2218">IF(VLOOKUP(M2218,$A$2:$F$198,COLUMN($F:$F),FALSE)=0,NA(),VLOOKUP(M2218,$A$2:$F$198,COLUMN($F:$F),FALSE))</f>
        <v>63809.64</v>
      </c>
      <c r="T2218" s="75">
        <f>AAS!B2218</f>
        <v>2217</v>
      </c>
      <c r="U2218" s="75" t="str">
        <f>AAS!C2218</f>
        <v>USA</v>
      </c>
      <c r="V2218" cm="1">
        <f t="array" ref="V2218">IF(VLOOKUP(U2218,$A$2:$F$198,COLUMN($F:$F),FALSE)=0,NA(),VLOOKUP(U2218,$A$2:$F$198,COLUMN($F:$F),FALSE))</f>
        <v>63809.64</v>
      </c>
    </row>
    <row r="2219" spans="12:22">
      <c r="L2219">
        <f>NAMS!B2219</f>
        <v>2321</v>
      </c>
      <c r="M2219" t="str">
        <f>NAMS!K2219</f>
        <v>USA</v>
      </c>
      <c r="N2219" cm="1">
        <f t="array" ref="N2219">IF(VLOOKUP(M2219,$A$2:$F$198,COLUMN($F:$F),FALSE)=0,NA(),VLOOKUP(M2219,$A$2:$F$198,COLUMN($F:$F),FALSE))</f>
        <v>63809.64</v>
      </c>
      <c r="T2219" s="75">
        <f>AAS!B2219</f>
        <v>2218</v>
      </c>
      <c r="U2219" s="75" t="str">
        <f>AAS!C2219</f>
        <v>Unknown</v>
      </c>
      <c r="V2219" t="e" cm="1">
        <f t="array" ref="V2219">IF(VLOOKUP(U2219,$A$2:$F$198,COLUMN($F:$F),FALSE)=0,NA(),VLOOKUP(U2219,$A$2:$F$198,COLUMN($F:$F),FALSE))</f>
        <v>#N/A</v>
      </c>
    </row>
    <row r="2220" spans="12:22">
      <c r="L2220">
        <f>NAMS!B2220</f>
        <v>2322</v>
      </c>
      <c r="M2220" t="str">
        <f>NAMS!K2220</f>
        <v>USA</v>
      </c>
      <c r="N2220" cm="1">
        <f t="array" ref="N2220">IF(VLOOKUP(M2220,$A$2:$F$198,COLUMN($F:$F),FALSE)=0,NA(),VLOOKUP(M2220,$A$2:$F$198,COLUMN($F:$F),FALSE))</f>
        <v>63809.64</v>
      </c>
      <c r="T2220" s="75">
        <f>AAS!B2220</f>
        <v>2219</v>
      </c>
      <c r="U2220" s="75" t="str">
        <f>AAS!C2220</f>
        <v>Unknown</v>
      </c>
      <c r="V2220" t="e" cm="1">
        <f t="array" ref="V2220">IF(VLOOKUP(U2220,$A$2:$F$198,COLUMN($F:$F),FALSE)=0,NA(),VLOOKUP(U2220,$A$2:$F$198,COLUMN($F:$F),FALSE))</f>
        <v>#N/A</v>
      </c>
    </row>
    <row r="2221" spans="12:22">
      <c r="L2221">
        <f>NAMS!B2221</f>
        <v>2323</v>
      </c>
      <c r="M2221" t="str">
        <f>NAMS!K2221</f>
        <v>China</v>
      </c>
      <c r="N2221" cm="1">
        <f t="array" ref="N2221">IF(VLOOKUP(M2221,$A$2:$F$198,COLUMN($F:$F),FALSE)=0,NA(),VLOOKUP(M2221,$A$2:$F$198,COLUMN($F:$F),FALSE))</f>
        <v>10121.299999999999</v>
      </c>
      <c r="T2221" s="75">
        <f>AAS!B2221</f>
        <v>2220</v>
      </c>
      <c r="U2221" s="75" t="str">
        <f>AAS!C2221</f>
        <v>USA</v>
      </c>
      <c r="V2221" cm="1">
        <f t="array" ref="V2221">IF(VLOOKUP(U2221,$A$2:$F$198,COLUMN($F:$F),FALSE)=0,NA(),VLOOKUP(U2221,$A$2:$F$198,COLUMN($F:$F),FALSE))</f>
        <v>63809.64</v>
      </c>
    </row>
    <row r="2222" spans="12:22">
      <c r="L2222">
        <f>NAMS!B2222</f>
        <v>2324</v>
      </c>
      <c r="M2222" t="str">
        <f>NAMS!K2222</f>
        <v>Saudi Arabia</v>
      </c>
      <c r="N2222" cm="1">
        <f t="array" ref="N2222">IF(VLOOKUP(M2222,$A$2:$F$198,COLUMN($F:$F),FALSE)=0,NA(),VLOOKUP(M2222,$A$2:$F$198,COLUMN($F:$F),FALSE))</f>
        <v>21764.39</v>
      </c>
      <c r="T2222" s="75">
        <f>AAS!B2222</f>
        <v>2221</v>
      </c>
      <c r="U2222" s="75" t="str">
        <f>AAS!C2222</f>
        <v>Unknown</v>
      </c>
      <c r="V2222" t="e" cm="1">
        <f t="array" ref="V2222">IF(VLOOKUP(U2222,$A$2:$F$198,COLUMN($F:$F),FALSE)=0,NA(),VLOOKUP(U2222,$A$2:$F$198,COLUMN($F:$F),FALSE))</f>
        <v>#N/A</v>
      </c>
    </row>
    <row r="2223" spans="12:22">
      <c r="L2223">
        <f>NAMS!B2223</f>
        <v>2325</v>
      </c>
      <c r="M2223" t="str">
        <f>NAMS!K2223</f>
        <v>USA</v>
      </c>
      <c r="N2223" cm="1">
        <f t="array" ref="N2223">IF(VLOOKUP(M2223,$A$2:$F$198,COLUMN($F:$F),FALSE)=0,NA(),VLOOKUP(M2223,$A$2:$F$198,COLUMN($F:$F),FALSE))</f>
        <v>63809.64</v>
      </c>
      <c r="T2223" s="75">
        <f>AAS!B2223</f>
        <v>2222</v>
      </c>
      <c r="U2223" s="75" t="str">
        <f>AAS!C2223</f>
        <v>Unknown</v>
      </c>
      <c r="V2223" t="e" cm="1">
        <f t="array" ref="V2223">IF(VLOOKUP(U2223,$A$2:$F$198,COLUMN($F:$F),FALSE)=0,NA(),VLOOKUP(U2223,$A$2:$F$198,COLUMN($F:$F),FALSE))</f>
        <v>#N/A</v>
      </c>
    </row>
    <row r="2224" spans="12:22">
      <c r="L2224">
        <f>NAMS!B2224</f>
        <v>2326</v>
      </c>
      <c r="M2224" t="str">
        <f>NAMS!K2224</f>
        <v>United Kingdom</v>
      </c>
      <c r="N2224" cm="1">
        <f t="array" ref="N2224">IF(VLOOKUP(M2224,$A$2:$F$198,COLUMN($F:$F),FALSE)=0,NA(),VLOOKUP(M2224,$A$2:$F$198,COLUMN($F:$F),FALSE))</f>
        <v>40800.480000000003</v>
      </c>
      <c r="T2224" s="75">
        <f>AAS!B2224</f>
        <v>2223</v>
      </c>
      <c r="U2224" s="75" t="str">
        <f>AAS!C2224</f>
        <v>Unknown</v>
      </c>
      <c r="V2224" t="e" cm="1">
        <f t="array" ref="V2224">IF(VLOOKUP(U2224,$A$2:$F$198,COLUMN($F:$F),FALSE)=0,NA(),VLOOKUP(U2224,$A$2:$F$198,COLUMN($F:$F),FALSE))</f>
        <v>#N/A</v>
      </c>
    </row>
    <row r="2225" spans="12:22">
      <c r="L2225">
        <f>NAMS!B2225</f>
        <v>2327</v>
      </c>
      <c r="M2225" t="str">
        <f>NAMS!K2225</f>
        <v>Singapore</v>
      </c>
      <c r="N2225" cm="1">
        <f t="array" ref="N2225">IF(VLOOKUP(M2225,$A$2:$F$198,COLUMN($F:$F),FALSE)=0,NA(),VLOOKUP(M2225,$A$2:$F$198,COLUMN($F:$F),FALSE))</f>
        <v>56679.16</v>
      </c>
      <c r="T2225" s="75">
        <f>AAS!B2225</f>
        <v>2224</v>
      </c>
      <c r="U2225" s="75" t="str">
        <f>AAS!C2225</f>
        <v>USA</v>
      </c>
      <c r="V2225" cm="1">
        <f t="array" ref="V2225">IF(VLOOKUP(U2225,$A$2:$F$198,COLUMN($F:$F),FALSE)=0,NA(),VLOOKUP(U2225,$A$2:$F$198,COLUMN($F:$F),FALSE))</f>
        <v>63809.64</v>
      </c>
    </row>
    <row r="2226" spans="12:22">
      <c r="L2226">
        <f>NAMS!B2226</f>
        <v>2328</v>
      </c>
      <c r="M2226" t="str">
        <f>NAMS!K2226</f>
        <v>China</v>
      </c>
      <c r="N2226" cm="1">
        <f t="array" ref="N2226">IF(VLOOKUP(M2226,$A$2:$F$198,COLUMN($F:$F),FALSE)=0,NA(),VLOOKUP(M2226,$A$2:$F$198,COLUMN($F:$F),FALSE))</f>
        <v>10121.299999999999</v>
      </c>
      <c r="T2226" s="75">
        <f>AAS!B2226</f>
        <v>2225</v>
      </c>
      <c r="U2226" s="75" t="str">
        <f>AAS!C2226</f>
        <v>Unknown</v>
      </c>
      <c r="V2226" t="e" cm="1">
        <f t="array" ref="V2226">IF(VLOOKUP(U2226,$A$2:$F$198,COLUMN($F:$F),FALSE)=0,NA(),VLOOKUP(U2226,$A$2:$F$198,COLUMN($F:$F),FALSE))</f>
        <v>#N/A</v>
      </c>
    </row>
    <row r="2227" spans="12:22">
      <c r="L2227">
        <f>NAMS!B2227</f>
        <v>2329</v>
      </c>
      <c r="M2227" t="str">
        <f>NAMS!K2227</f>
        <v>USA</v>
      </c>
      <c r="N2227" cm="1">
        <f t="array" ref="N2227">IF(VLOOKUP(M2227,$A$2:$F$198,COLUMN($F:$F),FALSE)=0,NA(),VLOOKUP(M2227,$A$2:$F$198,COLUMN($F:$F),FALSE))</f>
        <v>63809.64</v>
      </c>
      <c r="T2227" s="75">
        <f>AAS!B2227</f>
        <v>2226</v>
      </c>
      <c r="U2227" s="75" t="str">
        <f>AAS!C2227</f>
        <v>Unknown</v>
      </c>
      <c r="V2227" t="e" cm="1">
        <f t="array" ref="V2227">IF(VLOOKUP(U2227,$A$2:$F$198,COLUMN($F:$F),FALSE)=0,NA(),VLOOKUP(U2227,$A$2:$F$198,COLUMN($F:$F),FALSE))</f>
        <v>#N/A</v>
      </c>
    </row>
    <row r="2228" spans="12:22">
      <c r="L2228">
        <f>NAMS!B2228</f>
        <v>2330</v>
      </c>
      <c r="M2228" t="str">
        <f>NAMS!K2228</f>
        <v>USA</v>
      </c>
      <c r="N2228" cm="1">
        <f t="array" ref="N2228">IF(VLOOKUP(M2228,$A$2:$F$198,COLUMN($F:$F),FALSE)=0,NA(),VLOOKUP(M2228,$A$2:$F$198,COLUMN($F:$F),FALSE))</f>
        <v>63809.64</v>
      </c>
      <c r="T2228" s="75">
        <f>AAS!B2228</f>
        <v>2227</v>
      </c>
      <c r="U2228" s="75" t="str">
        <f>AAS!C2228</f>
        <v>USA</v>
      </c>
      <c r="V2228" cm="1">
        <f t="array" ref="V2228">IF(VLOOKUP(U2228,$A$2:$F$198,COLUMN($F:$F),FALSE)=0,NA(),VLOOKUP(U2228,$A$2:$F$198,COLUMN($F:$F),FALSE))</f>
        <v>63809.64</v>
      </c>
    </row>
    <row r="2229" spans="12:22">
      <c r="L2229">
        <f>NAMS!B2229</f>
        <v>2331</v>
      </c>
      <c r="M2229" t="str">
        <f>NAMS!K2229</f>
        <v>Singapore</v>
      </c>
      <c r="N2229" cm="1">
        <f t="array" ref="N2229">IF(VLOOKUP(M2229,$A$2:$F$198,COLUMN($F:$F),FALSE)=0,NA(),VLOOKUP(M2229,$A$2:$F$198,COLUMN($F:$F),FALSE))</f>
        <v>56679.16</v>
      </c>
      <c r="T2229" s="75">
        <f>AAS!B2229</f>
        <v>2228</v>
      </c>
      <c r="U2229" s="75" t="str">
        <f>AAS!C2229</f>
        <v>Unknown</v>
      </c>
      <c r="V2229" t="e" cm="1">
        <f t="array" ref="V2229">IF(VLOOKUP(U2229,$A$2:$F$198,COLUMN($F:$F),FALSE)=0,NA(),VLOOKUP(U2229,$A$2:$F$198,COLUMN($F:$F),FALSE))</f>
        <v>#N/A</v>
      </c>
    </row>
    <row r="2230" spans="12:22">
      <c r="L2230">
        <f>NAMS!B2230</f>
        <v>2332</v>
      </c>
      <c r="M2230" t="str">
        <f>NAMS!K2230</f>
        <v>USA</v>
      </c>
      <c r="N2230" cm="1">
        <f t="array" ref="N2230">IF(VLOOKUP(M2230,$A$2:$F$198,COLUMN($F:$F),FALSE)=0,NA(),VLOOKUP(M2230,$A$2:$F$198,COLUMN($F:$F),FALSE))</f>
        <v>63809.64</v>
      </c>
      <c r="T2230" s="75">
        <f>AAS!B2230</f>
        <v>2229</v>
      </c>
      <c r="U2230" s="75" t="str">
        <f>AAS!C2230</f>
        <v>Unknown</v>
      </c>
      <c r="V2230" t="e" cm="1">
        <f t="array" ref="V2230">IF(VLOOKUP(U2230,$A$2:$F$198,COLUMN($F:$F),FALSE)=0,NA(),VLOOKUP(U2230,$A$2:$F$198,COLUMN($F:$F),FALSE))</f>
        <v>#N/A</v>
      </c>
    </row>
    <row r="2231" spans="12:22">
      <c r="L2231">
        <f>NAMS!B2231</f>
        <v>2333</v>
      </c>
      <c r="M2231" t="str">
        <f>NAMS!K2231</f>
        <v>USA</v>
      </c>
      <c r="N2231" cm="1">
        <f t="array" ref="N2231">IF(VLOOKUP(M2231,$A$2:$F$198,COLUMN($F:$F),FALSE)=0,NA(),VLOOKUP(M2231,$A$2:$F$198,COLUMN($F:$F),FALSE))</f>
        <v>63809.64</v>
      </c>
      <c r="T2231" s="75">
        <f>AAS!B2231</f>
        <v>2230</v>
      </c>
      <c r="U2231" s="75" t="str">
        <f>AAS!C2231</f>
        <v>Unknown</v>
      </c>
      <c r="V2231" t="e" cm="1">
        <f t="array" ref="V2231">IF(VLOOKUP(U2231,$A$2:$F$198,COLUMN($F:$F),FALSE)=0,NA(),VLOOKUP(U2231,$A$2:$F$198,COLUMN($F:$F),FALSE))</f>
        <v>#N/A</v>
      </c>
    </row>
    <row r="2232" spans="12:22">
      <c r="L2232">
        <f>NAMS!B2232</f>
        <v>2334</v>
      </c>
      <c r="M2232" t="str">
        <f>NAMS!K2232</f>
        <v>USA</v>
      </c>
      <c r="N2232" cm="1">
        <f t="array" ref="N2232">IF(VLOOKUP(M2232,$A$2:$F$198,COLUMN($F:$F),FALSE)=0,NA(),VLOOKUP(M2232,$A$2:$F$198,COLUMN($F:$F),FALSE))</f>
        <v>63809.64</v>
      </c>
      <c r="T2232" s="75">
        <f>AAS!B2232</f>
        <v>2231</v>
      </c>
      <c r="U2232" s="75" t="str">
        <f>AAS!C2232</f>
        <v>Unknown</v>
      </c>
      <c r="V2232" t="e" cm="1">
        <f t="array" ref="V2232">IF(VLOOKUP(U2232,$A$2:$F$198,COLUMN($F:$F),FALSE)=0,NA(),VLOOKUP(U2232,$A$2:$F$198,COLUMN($F:$F),FALSE))</f>
        <v>#N/A</v>
      </c>
    </row>
    <row r="2233" spans="12:22">
      <c r="L2233">
        <f>NAMS!B2233</f>
        <v>2335</v>
      </c>
      <c r="M2233" t="str">
        <f>NAMS!K2233</f>
        <v>Canada</v>
      </c>
      <c r="N2233" cm="1">
        <f t="array" ref="N2233">IF(VLOOKUP(M2233,$A$2:$F$198,COLUMN($F:$F),FALSE)=0,NA(),VLOOKUP(M2233,$A$2:$F$198,COLUMN($F:$F),FALSE))</f>
        <v>49196.49</v>
      </c>
      <c r="T2233" s="75">
        <f>AAS!B2233</f>
        <v>2232</v>
      </c>
      <c r="U2233" s="75" t="str">
        <f>AAS!C2233</f>
        <v>USA</v>
      </c>
      <c r="V2233" cm="1">
        <f t="array" ref="V2233">IF(VLOOKUP(U2233,$A$2:$F$198,COLUMN($F:$F),FALSE)=0,NA(),VLOOKUP(U2233,$A$2:$F$198,COLUMN($F:$F),FALSE))</f>
        <v>63809.64</v>
      </c>
    </row>
    <row r="2234" spans="12:22">
      <c r="L2234">
        <f>NAMS!B2234</f>
        <v>2336</v>
      </c>
      <c r="M2234" t="str">
        <f>NAMS!K2234</f>
        <v>USA</v>
      </c>
      <c r="N2234" cm="1">
        <f t="array" ref="N2234">IF(VLOOKUP(M2234,$A$2:$F$198,COLUMN($F:$F),FALSE)=0,NA(),VLOOKUP(M2234,$A$2:$F$198,COLUMN($F:$F),FALSE))</f>
        <v>63809.64</v>
      </c>
      <c r="T2234" s="75">
        <f>AAS!B2234</f>
        <v>2233</v>
      </c>
      <c r="U2234" s="75" t="str">
        <f>AAS!C2234</f>
        <v>USA</v>
      </c>
      <c r="V2234" cm="1">
        <f t="array" ref="V2234">IF(VLOOKUP(U2234,$A$2:$F$198,COLUMN($F:$F),FALSE)=0,NA(),VLOOKUP(U2234,$A$2:$F$198,COLUMN($F:$F),FALSE))</f>
        <v>63809.64</v>
      </c>
    </row>
    <row r="2235" spans="12:22">
      <c r="L2235">
        <f>NAMS!B2235</f>
        <v>2337</v>
      </c>
      <c r="M2235" t="str">
        <f>NAMS!K2235</f>
        <v>USA</v>
      </c>
      <c r="N2235" cm="1">
        <f t="array" ref="N2235">IF(VLOOKUP(M2235,$A$2:$F$198,COLUMN($F:$F),FALSE)=0,NA(),VLOOKUP(M2235,$A$2:$F$198,COLUMN($F:$F),FALSE))</f>
        <v>63809.64</v>
      </c>
      <c r="T2235" s="75">
        <f>AAS!B2235</f>
        <v>2234</v>
      </c>
      <c r="U2235" s="75" t="str">
        <f>AAS!C2235</f>
        <v>USA</v>
      </c>
      <c r="V2235" cm="1">
        <f t="array" ref="V2235">IF(VLOOKUP(U2235,$A$2:$F$198,COLUMN($F:$F),FALSE)=0,NA(),VLOOKUP(U2235,$A$2:$F$198,COLUMN($F:$F),FALSE))</f>
        <v>63809.64</v>
      </c>
    </row>
    <row r="2236" spans="12:22">
      <c r="L2236">
        <f>NAMS!B2236</f>
        <v>2338</v>
      </c>
      <c r="M2236" t="str">
        <f>NAMS!K2236</f>
        <v>USA</v>
      </c>
      <c r="N2236" cm="1">
        <f t="array" ref="N2236">IF(VLOOKUP(M2236,$A$2:$F$198,COLUMN($F:$F),FALSE)=0,NA(),VLOOKUP(M2236,$A$2:$F$198,COLUMN($F:$F),FALSE))</f>
        <v>63809.64</v>
      </c>
      <c r="T2236" s="75">
        <f>AAS!B2236</f>
        <v>2235</v>
      </c>
      <c r="U2236" s="75" t="str">
        <f>AAS!C2236</f>
        <v>USA</v>
      </c>
      <c r="V2236" cm="1">
        <f t="array" ref="V2236">IF(VLOOKUP(U2236,$A$2:$F$198,COLUMN($F:$F),FALSE)=0,NA(),VLOOKUP(U2236,$A$2:$F$198,COLUMN($F:$F),FALSE))</f>
        <v>63809.64</v>
      </c>
    </row>
    <row r="2237" spans="12:22">
      <c r="L2237">
        <f>NAMS!B2237</f>
        <v>2339</v>
      </c>
      <c r="M2237" t="str">
        <f>NAMS!K2237</f>
        <v>South Africa</v>
      </c>
      <c r="N2237" cm="1">
        <f t="array" ref="N2237">IF(VLOOKUP(M2237,$A$2:$F$198,COLUMN($F:$F),FALSE)=0,NA(),VLOOKUP(M2237,$A$2:$F$198,COLUMN($F:$F),FALSE))</f>
        <v>6417.94</v>
      </c>
      <c r="T2237" s="75">
        <f>AAS!B2237</f>
        <v>2236</v>
      </c>
      <c r="U2237" s="75" t="str">
        <f>AAS!C2237</f>
        <v>USA</v>
      </c>
      <c r="V2237" cm="1">
        <f t="array" ref="V2237">IF(VLOOKUP(U2237,$A$2:$F$198,COLUMN($F:$F),FALSE)=0,NA(),VLOOKUP(U2237,$A$2:$F$198,COLUMN($F:$F),FALSE))</f>
        <v>63809.64</v>
      </c>
    </row>
    <row r="2238" spans="12:22">
      <c r="L2238">
        <f>NAMS!B2238</f>
        <v>2340</v>
      </c>
      <c r="M2238" t="str">
        <f>NAMS!K2238</f>
        <v>USA</v>
      </c>
      <c r="N2238" cm="1">
        <f t="array" ref="N2238">IF(VLOOKUP(M2238,$A$2:$F$198,COLUMN($F:$F),FALSE)=0,NA(),VLOOKUP(M2238,$A$2:$F$198,COLUMN($F:$F),FALSE))</f>
        <v>63809.64</v>
      </c>
      <c r="T2238" s="75">
        <f>AAS!B2238</f>
        <v>2237</v>
      </c>
      <c r="U2238" s="75" t="str">
        <f>AAS!C2238</f>
        <v>USA</v>
      </c>
      <c r="V2238" cm="1">
        <f t="array" ref="V2238">IF(VLOOKUP(U2238,$A$2:$F$198,COLUMN($F:$F),FALSE)=0,NA(),VLOOKUP(U2238,$A$2:$F$198,COLUMN($F:$F),FALSE))</f>
        <v>63809.64</v>
      </c>
    </row>
    <row r="2239" spans="12:22">
      <c r="L2239">
        <f>NAMS!B2239</f>
        <v>2341</v>
      </c>
      <c r="M2239" t="str">
        <f>NAMS!K2239</f>
        <v>USA</v>
      </c>
      <c r="N2239" cm="1">
        <f t="array" ref="N2239">IF(VLOOKUP(M2239,$A$2:$F$198,COLUMN($F:$F),FALSE)=0,NA(),VLOOKUP(M2239,$A$2:$F$198,COLUMN($F:$F),FALSE))</f>
        <v>63809.64</v>
      </c>
      <c r="T2239" s="75">
        <f>AAS!B2239</f>
        <v>2238</v>
      </c>
      <c r="U2239" s="75" t="str">
        <f>AAS!C2239</f>
        <v>USA</v>
      </c>
      <c r="V2239" cm="1">
        <f t="array" ref="V2239">IF(VLOOKUP(U2239,$A$2:$F$198,COLUMN($F:$F),FALSE)=0,NA(),VLOOKUP(U2239,$A$2:$F$198,COLUMN($F:$F),FALSE))</f>
        <v>63809.64</v>
      </c>
    </row>
    <row r="2240" spans="12:22">
      <c r="L2240">
        <f>NAMS!B2240</f>
        <v>2342</v>
      </c>
      <c r="M2240" t="str">
        <f>NAMS!K2240</f>
        <v>USA</v>
      </c>
      <c r="N2240" cm="1">
        <f t="array" ref="N2240">IF(VLOOKUP(M2240,$A$2:$F$198,COLUMN($F:$F),FALSE)=0,NA(),VLOOKUP(M2240,$A$2:$F$198,COLUMN($F:$F),FALSE))</f>
        <v>63809.64</v>
      </c>
      <c r="T2240" s="75">
        <f>AAS!B2240</f>
        <v>2239</v>
      </c>
      <c r="U2240" s="75" t="str">
        <f>AAS!C2240</f>
        <v>USA</v>
      </c>
      <c r="V2240" cm="1">
        <f t="array" ref="V2240">IF(VLOOKUP(U2240,$A$2:$F$198,COLUMN($F:$F),FALSE)=0,NA(),VLOOKUP(U2240,$A$2:$F$198,COLUMN($F:$F),FALSE))</f>
        <v>63809.64</v>
      </c>
    </row>
    <row r="2241" spans="12:22">
      <c r="L2241">
        <f>NAMS!B2241</f>
        <v>2343</v>
      </c>
      <c r="M2241" t="str">
        <f>NAMS!K2241</f>
        <v>USA</v>
      </c>
      <c r="N2241" cm="1">
        <f t="array" ref="N2241">IF(VLOOKUP(M2241,$A$2:$F$198,COLUMN($F:$F),FALSE)=0,NA(),VLOOKUP(M2241,$A$2:$F$198,COLUMN($F:$F),FALSE))</f>
        <v>63809.64</v>
      </c>
      <c r="T2241" s="75">
        <f>AAS!B2241</f>
        <v>2240</v>
      </c>
      <c r="U2241" s="75" t="str">
        <f>AAS!C2241</f>
        <v>USA</v>
      </c>
      <c r="V2241" cm="1">
        <f t="array" ref="V2241">IF(VLOOKUP(U2241,$A$2:$F$198,COLUMN($F:$F),FALSE)=0,NA(),VLOOKUP(U2241,$A$2:$F$198,COLUMN($F:$F),FALSE))</f>
        <v>63809.64</v>
      </c>
    </row>
    <row r="2242" spans="12:22">
      <c r="L2242">
        <f>NAMS!B2242</f>
        <v>2344</v>
      </c>
      <c r="M2242" t="str">
        <f>NAMS!K2242</f>
        <v>USA</v>
      </c>
      <c r="N2242" cm="1">
        <f t="array" ref="N2242">IF(VLOOKUP(M2242,$A$2:$F$198,COLUMN($F:$F),FALSE)=0,NA(),VLOOKUP(M2242,$A$2:$F$198,COLUMN($F:$F),FALSE))</f>
        <v>63809.64</v>
      </c>
      <c r="T2242" s="75">
        <f>AAS!B2242</f>
        <v>2241</v>
      </c>
      <c r="U2242" s="75" t="str">
        <f>AAS!C2242</f>
        <v>Unknown</v>
      </c>
      <c r="V2242" t="e" cm="1">
        <f t="array" ref="V2242">IF(VLOOKUP(U2242,$A$2:$F$198,COLUMN($F:$F),FALSE)=0,NA(),VLOOKUP(U2242,$A$2:$F$198,COLUMN($F:$F),FALSE))</f>
        <v>#N/A</v>
      </c>
    </row>
    <row r="2243" spans="12:22">
      <c r="L2243">
        <f>NAMS!B2243</f>
        <v>2345</v>
      </c>
      <c r="M2243" t="str">
        <f>NAMS!K2243</f>
        <v>USA</v>
      </c>
      <c r="N2243" cm="1">
        <f t="array" ref="N2243">IF(VLOOKUP(M2243,$A$2:$F$198,COLUMN($F:$F),FALSE)=0,NA(),VLOOKUP(M2243,$A$2:$F$198,COLUMN($F:$F),FALSE))</f>
        <v>63809.64</v>
      </c>
      <c r="T2243" s="75">
        <f>AAS!B2243</f>
        <v>2242</v>
      </c>
      <c r="U2243" s="75" t="str">
        <f>AAS!C2243</f>
        <v>Unknown</v>
      </c>
      <c r="V2243" t="e" cm="1">
        <f t="array" ref="V2243">IF(VLOOKUP(U2243,$A$2:$F$198,COLUMN($F:$F),FALSE)=0,NA(),VLOOKUP(U2243,$A$2:$F$198,COLUMN($F:$F),FALSE))</f>
        <v>#N/A</v>
      </c>
    </row>
    <row r="2244" spans="12:22">
      <c r="L2244">
        <f>NAMS!B2244</f>
        <v>2346</v>
      </c>
      <c r="M2244" t="str">
        <f>NAMS!K2244</f>
        <v>USA</v>
      </c>
      <c r="N2244" cm="1">
        <f t="array" ref="N2244">IF(VLOOKUP(M2244,$A$2:$F$198,COLUMN($F:$F),FALSE)=0,NA(),VLOOKUP(M2244,$A$2:$F$198,COLUMN($F:$F),FALSE))</f>
        <v>63809.64</v>
      </c>
      <c r="T2244" s="75">
        <f>AAS!B2244</f>
        <v>2243</v>
      </c>
      <c r="U2244" s="75" t="str">
        <f>AAS!C2244</f>
        <v>Unknown</v>
      </c>
      <c r="V2244" t="e" cm="1">
        <f t="array" ref="V2244">IF(VLOOKUP(U2244,$A$2:$F$198,COLUMN($F:$F),FALSE)=0,NA(),VLOOKUP(U2244,$A$2:$F$198,COLUMN($F:$F),FALSE))</f>
        <v>#N/A</v>
      </c>
    </row>
    <row r="2245" spans="12:22">
      <c r="L2245">
        <f>NAMS!B2245</f>
        <v>2347</v>
      </c>
      <c r="M2245" t="str">
        <f>NAMS!K2245</f>
        <v>USA</v>
      </c>
      <c r="N2245" cm="1">
        <f t="array" ref="N2245">IF(VLOOKUP(M2245,$A$2:$F$198,COLUMN($F:$F),FALSE)=0,NA(),VLOOKUP(M2245,$A$2:$F$198,COLUMN($F:$F),FALSE))</f>
        <v>63809.64</v>
      </c>
      <c r="T2245" s="75">
        <f>AAS!B2245</f>
        <v>2244</v>
      </c>
      <c r="U2245" s="75" t="str">
        <f>AAS!C2245</f>
        <v>USA</v>
      </c>
      <c r="V2245" cm="1">
        <f t="array" ref="V2245">IF(VLOOKUP(U2245,$A$2:$F$198,COLUMN($F:$F),FALSE)=0,NA(),VLOOKUP(U2245,$A$2:$F$198,COLUMN($F:$F),FALSE))</f>
        <v>63809.64</v>
      </c>
    </row>
    <row r="2246" spans="12:22">
      <c r="L2246">
        <f>NAMS!B2246</f>
        <v>2348</v>
      </c>
      <c r="M2246" t="str">
        <f>NAMS!K2246</f>
        <v>USA</v>
      </c>
      <c r="N2246" cm="1">
        <f t="array" ref="N2246">IF(VLOOKUP(M2246,$A$2:$F$198,COLUMN($F:$F),FALSE)=0,NA(),VLOOKUP(M2246,$A$2:$F$198,COLUMN($F:$F),FALSE))</f>
        <v>63809.64</v>
      </c>
      <c r="T2246" s="75">
        <f>AAS!B2246</f>
        <v>2245</v>
      </c>
      <c r="U2246" s="75" t="str">
        <f>AAS!C2246</f>
        <v>USA</v>
      </c>
      <c r="V2246" cm="1">
        <f t="array" ref="V2246">IF(VLOOKUP(U2246,$A$2:$F$198,COLUMN($F:$F),FALSE)=0,NA(),VLOOKUP(U2246,$A$2:$F$198,COLUMN($F:$F),FALSE))</f>
        <v>63809.64</v>
      </c>
    </row>
    <row r="2247" spans="12:22">
      <c r="L2247">
        <f>NAMS!B2247</f>
        <v>2349</v>
      </c>
      <c r="M2247" t="str">
        <f>NAMS!K2247</f>
        <v>USA</v>
      </c>
      <c r="N2247" cm="1">
        <f t="array" ref="N2247">IF(VLOOKUP(M2247,$A$2:$F$198,COLUMN($F:$F),FALSE)=0,NA(),VLOOKUP(M2247,$A$2:$F$198,COLUMN($F:$F),FALSE))</f>
        <v>63809.64</v>
      </c>
      <c r="T2247" s="75">
        <f>AAS!B2247</f>
        <v>2246</v>
      </c>
      <c r="U2247" s="75" t="str">
        <f>AAS!C2247</f>
        <v>USA</v>
      </c>
      <c r="V2247" cm="1">
        <f t="array" ref="V2247">IF(VLOOKUP(U2247,$A$2:$F$198,COLUMN($F:$F),FALSE)=0,NA(),VLOOKUP(U2247,$A$2:$F$198,COLUMN($F:$F),FALSE))</f>
        <v>63809.64</v>
      </c>
    </row>
    <row r="2248" spans="12:22">
      <c r="L2248">
        <f>NAMS!B2248</f>
        <v>2350</v>
      </c>
      <c r="M2248" t="str">
        <f>NAMS!K2248</f>
        <v>USA</v>
      </c>
      <c r="N2248" cm="1">
        <f t="array" ref="N2248">IF(VLOOKUP(M2248,$A$2:$F$198,COLUMN($F:$F),FALSE)=0,NA(),VLOOKUP(M2248,$A$2:$F$198,COLUMN($F:$F),FALSE))</f>
        <v>63809.64</v>
      </c>
      <c r="T2248" s="75">
        <f>AAS!B2248</f>
        <v>2247</v>
      </c>
      <c r="U2248" s="75" t="str">
        <f>AAS!C2248</f>
        <v>USA</v>
      </c>
      <c r="V2248" cm="1">
        <f t="array" ref="V2248">IF(VLOOKUP(U2248,$A$2:$F$198,COLUMN($F:$F),FALSE)=0,NA(),VLOOKUP(U2248,$A$2:$F$198,COLUMN($F:$F),FALSE))</f>
        <v>63809.64</v>
      </c>
    </row>
    <row r="2249" spans="12:22">
      <c r="L2249">
        <f>NAMS!B2249</f>
        <v>2351</v>
      </c>
      <c r="M2249" t="str">
        <f>NAMS!K2249</f>
        <v>USA</v>
      </c>
      <c r="N2249" cm="1">
        <f t="array" ref="N2249">IF(VLOOKUP(M2249,$A$2:$F$198,COLUMN($F:$F),FALSE)=0,NA(),VLOOKUP(M2249,$A$2:$F$198,COLUMN($F:$F),FALSE))</f>
        <v>63809.64</v>
      </c>
      <c r="T2249" s="75">
        <f>AAS!B2249</f>
        <v>2248</v>
      </c>
      <c r="U2249" s="75" t="str">
        <f>AAS!C2249</f>
        <v>USA</v>
      </c>
      <c r="V2249" cm="1">
        <f t="array" ref="V2249">IF(VLOOKUP(U2249,$A$2:$F$198,COLUMN($F:$F),FALSE)=0,NA(),VLOOKUP(U2249,$A$2:$F$198,COLUMN($F:$F),FALSE))</f>
        <v>63809.64</v>
      </c>
    </row>
    <row r="2250" spans="12:22">
      <c r="L2250">
        <f>NAMS!B2250</f>
        <v>2352</v>
      </c>
      <c r="M2250" t="str">
        <f>NAMS!K2250</f>
        <v>USA</v>
      </c>
      <c r="N2250" cm="1">
        <f t="array" ref="N2250">IF(VLOOKUP(M2250,$A$2:$F$198,COLUMN($F:$F),FALSE)=0,NA(),VLOOKUP(M2250,$A$2:$F$198,COLUMN($F:$F),FALSE))</f>
        <v>63809.64</v>
      </c>
      <c r="T2250" s="75">
        <f>AAS!B2250</f>
        <v>2249</v>
      </c>
      <c r="U2250" s="75" t="str">
        <f>AAS!C2250</f>
        <v>USA</v>
      </c>
      <c r="V2250" cm="1">
        <f t="array" ref="V2250">IF(VLOOKUP(U2250,$A$2:$F$198,COLUMN($F:$F),FALSE)=0,NA(),VLOOKUP(U2250,$A$2:$F$198,COLUMN($F:$F),FALSE))</f>
        <v>63809.64</v>
      </c>
    </row>
    <row r="2251" spans="12:22">
      <c r="L2251">
        <f>NAMS!B2251</f>
        <v>2353</v>
      </c>
      <c r="M2251" t="str">
        <f>NAMS!K2251</f>
        <v>USA</v>
      </c>
      <c r="N2251" cm="1">
        <f t="array" ref="N2251">IF(VLOOKUP(M2251,$A$2:$F$198,COLUMN($F:$F),FALSE)=0,NA(),VLOOKUP(M2251,$A$2:$F$198,COLUMN($F:$F),FALSE))</f>
        <v>63809.64</v>
      </c>
      <c r="T2251" s="75">
        <f>AAS!B2251</f>
        <v>2250</v>
      </c>
      <c r="U2251" s="75" t="str">
        <f>AAS!C2251</f>
        <v>USA</v>
      </c>
      <c r="V2251" cm="1">
        <f t="array" ref="V2251">IF(VLOOKUP(U2251,$A$2:$F$198,COLUMN($F:$F),FALSE)=0,NA(),VLOOKUP(U2251,$A$2:$F$198,COLUMN($F:$F),FALSE))</f>
        <v>63809.64</v>
      </c>
    </row>
    <row r="2252" spans="12:22">
      <c r="L2252">
        <f>NAMS!B2252</f>
        <v>2354</v>
      </c>
      <c r="M2252" t="str">
        <f>NAMS!K2252</f>
        <v>Italy</v>
      </c>
      <c r="N2252" cm="1">
        <f t="array" ref="N2252">IF(VLOOKUP(M2252,$A$2:$F$198,COLUMN($F:$F),FALSE)=0,NA(),VLOOKUP(M2252,$A$2:$F$198,COLUMN($F:$F),FALSE))</f>
        <v>34671.17</v>
      </c>
      <c r="T2252" s="75">
        <f>AAS!B2252</f>
        <v>2251</v>
      </c>
      <c r="U2252" s="75" t="str">
        <f>AAS!C2252</f>
        <v>USA</v>
      </c>
      <c r="V2252" cm="1">
        <f t="array" ref="V2252">IF(VLOOKUP(U2252,$A$2:$F$198,COLUMN($F:$F),FALSE)=0,NA(),VLOOKUP(U2252,$A$2:$F$198,COLUMN($F:$F),FALSE))</f>
        <v>63809.64</v>
      </c>
    </row>
    <row r="2253" spans="12:22">
      <c r="L2253">
        <f>NAMS!B2253</f>
        <v>2355</v>
      </c>
      <c r="M2253" t="str">
        <f>NAMS!K2253</f>
        <v>USA</v>
      </c>
      <c r="N2253" cm="1">
        <f t="array" ref="N2253">IF(VLOOKUP(M2253,$A$2:$F$198,COLUMN($F:$F),FALSE)=0,NA(),VLOOKUP(M2253,$A$2:$F$198,COLUMN($F:$F),FALSE))</f>
        <v>63809.64</v>
      </c>
      <c r="T2253" s="75">
        <f>AAS!B2253</f>
        <v>2252</v>
      </c>
      <c r="U2253" s="75" t="str">
        <f>AAS!C2253</f>
        <v>Germany</v>
      </c>
      <c r="V2253" cm="1">
        <f t="array" ref="V2253">IF(VLOOKUP(U2253,$A$2:$F$198,COLUMN($F:$F),FALSE)=0,NA(),VLOOKUP(U2253,$A$2:$F$198,COLUMN($F:$F),FALSE))</f>
        <v>49180.54</v>
      </c>
    </row>
    <row r="2254" spans="12:22">
      <c r="L2254">
        <f>NAMS!B2254</f>
        <v>2356</v>
      </c>
      <c r="M2254" t="str">
        <f>NAMS!K2254</f>
        <v>USA</v>
      </c>
      <c r="N2254" cm="1">
        <f t="array" ref="N2254">IF(VLOOKUP(M2254,$A$2:$F$198,COLUMN($F:$F),FALSE)=0,NA(),VLOOKUP(M2254,$A$2:$F$198,COLUMN($F:$F),FALSE))</f>
        <v>63809.64</v>
      </c>
      <c r="T2254" s="75">
        <f>AAS!B2254</f>
        <v>2253</v>
      </c>
      <c r="U2254" s="75" t="str">
        <f>AAS!C2254</f>
        <v>United Kingdom</v>
      </c>
      <c r="V2254" cm="1">
        <f t="array" ref="V2254">IF(VLOOKUP(U2254,$A$2:$F$198,COLUMN($F:$F),FALSE)=0,NA(),VLOOKUP(U2254,$A$2:$F$198,COLUMN($F:$F),FALSE))</f>
        <v>40800.480000000003</v>
      </c>
    </row>
    <row r="2255" spans="12:22">
      <c r="L2255">
        <f>NAMS!B2255</f>
        <v>2357</v>
      </c>
      <c r="M2255" t="str">
        <f>NAMS!K2255</f>
        <v>USA</v>
      </c>
      <c r="N2255" cm="1">
        <f t="array" ref="N2255">IF(VLOOKUP(M2255,$A$2:$F$198,COLUMN($F:$F),FALSE)=0,NA(),VLOOKUP(M2255,$A$2:$F$198,COLUMN($F:$F),FALSE))</f>
        <v>63809.64</v>
      </c>
      <c r="T2255" s="75">
        <f>AAS!B2255</f>
        <v>2254</v>
      </c>
      <c r="U2255" s="75" t="str">
        <f>AAS!C2255</f>
        <v>USA</v>
      </c>
      <c r="V2255" cm="1">
        <f t="array" ref="V2255">IF(VLOOKUP(U2255,$A$2:$F$198,COLUMN($F:$F),FALSE)=0,NA(),VLOOKUP(U2255,$A$2:$F$198,COLUMN($F:$F),FALSE))</f>
        <v>63809.64</v>
      </c>
    </row>
    <row r="2256" spans="12:22">
      <c r="L2256">
        <f>NAMS!B2256</f>
        <v>2358</v>
      </c>
      <c r="M2256" t="str">
        <f>NAMS!K2256</f>
        <v>USA</v>
      </c>
      <c r="N2256" cm="1">
        <f t="array" ref="N2256">IF(VLOOKUP(M2256,$A$2:$F$198,COLUMN($F:$F),FALSE)=0,NA(),VLOOKUP(M2256,$A$2:$F$198,COLUMN($F:$F),FALSE))</f>
        <v>63809.64</v>
      </c>
      <c r="T2256" s="75">
        <f>AAS!B2256</f>
        <v>2255</v>
      </c>
      <c r="U2256" s="75" t="str">
        <f>AAS!C2256</f>
        <v>USA</v>
      </c>
      <c r="V2256" cm="1">
        <f t="array" ref="V2256">IF(VLOOKUP(U2256,$A$2:$F$198,COLUMN($F:$F),FALSE)=0,NA(),VLOOKUP(U2256,$A$2:$F$198,COLUMN($F:$F),FALSE))</f>
        <v>63809.64</v>
      </c>
    </row>
    <row r="2257" spans="12:22">
      <c r="L2257">
        <f>NAMS!B2257</f>
        <v>2359</v>
      </c>
      <c r="M2257" t="str">
        <f>NAMS!K2257</f>
        <v>USA</v>
      </c>
      <c r="N2257" cm="1">
        <f t="array" ref="N2257">IF(VLOOKUP(M2257,$A$2:$F$198,COLUMN($F:$F),FALSE)=0,NA(),VLOOKUP(M2257,$A$2:$F$198,COLUMN($F:$F),FALSE))</f>
        <v>63809.64</v>
      </c>
      <c r="T2257" s="75">
        <f>AAS!B2257</f>
        <v>2256</v>
      </c>
      <c r="U2257" s="75" t="str">
        <f>AAS!C2257</f>
        <v>USA</v>
      </c>
      <c r="V2257" cm="1">
        <f t="array" ref="V2257">IF(VLOOKUP(U2257,$A$2:$F$198,COLUMN($F:$F),FALSE)=0,NA(),VLOOKUP(U2257,$A$2:$F$198,COLUMN($F:$F),FALSE))</f>
        <v>63809.64</v>
      </c>
    </row>
    <row r="2258" spans="12:22">
      <c r="L2258">
        <f>NAMS!B2258</f>
        <v>2360</v>
      </c>
      <c r="M2258" t="str">
        <f>NAMS!K2258</f>
        <v>USA</v>
      </c>
      <c r="N2258" cm="1">
        <f t="array" ref="N2258">IF(VLOOKUP(M2258,$A$2:$F$198,COLUMN($F:$F),FALSE)=0,NA(),VLOOKUP(M2258,$A$2:$F$198,COLUMN($F:$F),FALSE))</f>
        <v>63809.64</v>
      </c>
      <c r="T2258" s="75">
        <f>AAS!B2258</f>
        <v>2257</v>
      </c>
      <c r="U2258" s="75" t="str">
        <f>AAS!C2258</f>
        <v>USA</v>
      </c>
      <c r="V2258" cm="1">
        <f t="array" ref="V2258">IF(VLOOKUP(U2258,$A$2:$F$198,COLUMN($F:$F),FALSE)=0,NA(),VLOOKUP(U2258,$A$2:$F$198,COLUMN($F:$F),FALSE))</f>
        <v>63809.64</v>
      </c>
    </row>
    <row r="2259" spans="12:22">
      <c r="L2259">
        <f>NAMS!B2259</f>
        <v>2361</v>
      </c>
      <c r="M2259" t="str">
        <f>NAMS!K2259</f>
        <v>Saudi Arabia</v>
      </c>
      <c r="N2259" cm="1">
        <f t="array" ref="N2259">IF(VLOOKUP(M2259,$A$2:$F$198,COLUMN($F:$F),FALSE)=0,NA(),VLOOKUP(M2259,$A$2:$F$198,COLUMN($F:$F),FALSE))</f>
        <v>21764.39</v>
      </c>
      <c r="T2259" s="75">
        <f>AAS!B2259</f>
        <v>2258</v>
      </c>
      <c r="U2259" s="75" t="str">
        <f>AAS!C2259</f>
        <v>USA</v>
      </c>
      <c r="V2259" cm="1">
        <f t="array" ref="V2259">IF(VLOOKUP(U2259,$A$2:$F$198,COLUMN($F:$F),FALSE)=0,NA(),VLOOKUP(U2259,$A$2:$F$198,COLUMN($F:$F),FALSE))</f>
        <v>63809.64</v>
      </c>
    </row>
    <row r="2260" spans="12:22">
      <c r="L2260">
        <f>NAMS!B2260</f>
        <v>2362</v>
      </c>
      <c r="M2260" t="str">
        <f>NAMS!K2260</f>
        <v>USA</v>
      </c>
      <c r="N2260" cm="1">
        <f t="array" ref="N2260">IF(VLOOKUP(M2260,$A$2:$F$198,COLUMN($F:$F),FALSE)=0,NA(),VLOOKUP(M2260,$A$2:$F$198,COLUMN($F:$F),FALSE))</f>
        <v>63809.64</v>
      </c>
      <c r="T2260" s="75">
        <f>AAS!B2260</f>
        <v>2259</v>
      </c>
      <c r="U2260" s="75" t="str">
        <f>AAS!C2260</f>
        <v>USA</v>
      </c>
      <c r="V2260" cm="1">
        <f t="array" ref="V2260">IF(VLOOKUP(U2260,$A$2:$F$198,COLUMN($F:$F),FALSE)=0,NA(),VLOOKUP(U2260,$A$2:$F$198,COLUMN($F:$F),FALSE))</f>
        <v>63809.64</v>
      </c>
    </row>
    <row r="2261" spans="12:22">
      <c r="L2261">
        <f>NAMS!B2261</f>
        <v>2363</v>
      </c>
      <c r="M2261" t="str">
        <f>NAMS!K2261</f>
        <v>USA</v>
      </c>
      <c r="N2261" cm="1">
        <f t="array" ref="N2261">IF(VLOOKUP(M2261,$A$2:$F$198,COLUMN($F:$F),FALSE)=0,NA(),VLOOKUP(M2261,$A$2:$F$198,COLUMN($F:$F),FALSE))</f>
        <v>63809.64</v>
      </c>
      <c r="T2261" s="75">
        <f>AAS!B2261</f>
        <v>2260</v>
      </c>
      <c r="U2261" s="75" t="str">
        <f>AAS!C2261</f>
        <v>USA</v>
      </c>
      <c r="V2261" cm="1">
        <f t="array" ref="V2261">IF(VLOOKUP(U2261,$A$2:$F$198,COLUMN($F:$F),FALSE)=0,NA(),VLOOKUP(U2261,$A$2:$F$198,COLUMN($F:$F),FALSE))</f>
        <v>63809.64</v>
      </c>
    </row>
    <row r="2262" spans="12:22">
      <c r="L2262">
        <f>NAMS!B2262</f>
        <v>2364</v>
      </c>
      <c r="M2262" t="str">
        <f>NAMS!K2262</f>
        <v>USA</v>
      </c>
      <c r="N2262" cm="1">
        <f t="array" ref="N2262">IF(VLOOKUP(M2262,$A$2:$F$198,COLUMN($F:$F),FALSE)=0,NA(),VLOOKUP(M2262,$A$2:$F$198,COLUMN($F:$F),FALSE))</f>
        <v>63809.64</v>
      </c>
      <c r="T2262" s="75">
        <f>AAS!B2262</f>
        <v>2261</v>
      </c>
      <c r="U2262" s="75" t="str">
        <f>AAS!C2262</f>
        <v>USA</v>
      </c>
      <c r="V2262" cm="1">
        <f t="array" ref="V2262">IF(VLOOKUP(U2262,$A$2:$F$198,COLUMN($F:$F),FALSE)=0,NA(),VLOOKUP(U2262,$A$2:$F$198,COLUMN($F:$F),FALSE))</f>
        <v>63809.64</v>
      </c>
    </row>
    <row r="2263" spans="12:22">
      <c r="L2263">
        <f>NAMS!B2263</f>
        <v>2365</v>
      </c>
      <c r="M2263" t="str">
        <f>NAMS!K2263</f>
        <v>USA</v>
      </c>
      <c r="N2263" cm="1">
        <f t="array" ref="N2263">IF(VLOOKUP(M2263,$A$2:$F$198,COLUMN($F:$F),FALSE)=0,NA(),VLOOKUP(M2263,$A$2:$F$198,COLUMN($F:$F),FALSE))</f>
        <v>63809.64</v>
      </c>
      <c r="T2263" s="75">
        <f>AAS!B2263</f>
        <v>2262</v>
      </c>
      <c r="U2263" s="75" t="str">
        <f>AAS!C2263</f>
        <v>Unknown</v>
      </c>
      <c r="V2263" t="e" cm="1">
        <f t="array" ref="V2263">IF(VLOOKUP(U2263,$A$2:$F$198,COLUMN($F:$F),FALSE)=0,NA(),VLOOKUP(U2263,$A$2:$F$198,COLUMN($F:$F),FALSE))</f>
        <v>#N/A</v>
      </c>
    </row>
    <row r="2264" spans="12:22">
      <c r="L2264">
        <f>NAMS!B2264</f>
        <v>2366</v>
      </c>
      <c r="M2264" t="str">
        <f>NAMS!K2264</f>
        <v>South Korea</v>
      </c>
      <c r="N2264" cm="1">
        <f t="array" ref="N2264">IF(VLOOKUP(M2264,$A$2:$F$198,COLUMN($F:$F),FALSE)=0,NA(),VLOOKUP(M2264,$A$2:$F$198,COLUMN($F:$F),FALSE))</f>
        <v>32154.02</v>
      </c>
      <c r="T2264" s="75">
        <f>AAS!B2264</f>
        <v>2263</v>
      </c>
      <c r="U2264" s="75" t="str">
        <f>AAS!C2264</f>
        <v>USA</v>
      </c>
      <c r="V2264" cm="1">
        <f t="array" ref="V2264">IF(VLOOKUP(U2264,$A$2:$F$198,COLUMN($F:$F),FALSE)=0,NA(),VLOOKUP(U2264,$A$2:$F$198,COLUMN($F:$F),FALSE))</f>
        <v>63809.64</v>
      </c>
    </row>
    <row r="2265" spans="12:22">
      <c r="L2265">
        <f>NAMS!B2265</f>
        <v>2367</v>
      </c>
      <c r="M2265" t="str">
        <f>NAMS!K2265</f>
        <v>USA</v>
      </c>
      <c r="N2265" cm="1">
        <f t="array" ref="N2265">IF(VLOOKUP(M2265,$A$2:$F$198,COLUMN($F:$F),FALSE)=0,NA(),VLOOKUP(M2265,$A$2:$F$198,COLUMN($F:$F),FALSE))</f>
        <v>63809.64</v>
      </c>
      <c r="T2265" s="75">
        <f>AAS!B2265</f>
        <v>2264</v>
      </c>
      <c r="U2265" s="75" t="str">
        <f>AAS!C2265</f>
        <v>USA</v>
      </c>
      <c r="V2265" cm="1">
        <f t="array" ref="V2265">IF(VLOOKUP(U2265,$A$2:$F$198,COLUMN($F:$F),FALSE)=0,NA(),VLOOKUP(U2265,$A$2:$F$198,COLUMN($F:$F),FALSE))</f>
        <v>63809.64</v>
      </c>
    </row>
    <row r="2266" spans="12:22">
      <c r="L2266">
        <f>NAMS!B2266</f>
        <v>2368</v>
      </c>
      <c r="M2266" t="str">
        <f>NAMS!K2266</f>
        <v>USA</v>
      </c>
      <c r="N2266" cm="1">
        <f t="array" ref="N2266">IF(VLOOKUP(M2266,$A$2:$F$198,COLUMN($F:$F),FALSE)=0,NA(),VLOOKUP(M2266,$A$2:$F$198,COLUMN($F:$F),FALSE))</f>
        <v>63809.64</v>
      </c>
      <c r="T2266" s="75">
        <f>AAS!B2266</f>
        <v>2265</v>
      </c>
      <c r="U2266" s="75" t="str">
        <f>AAS!C2266</f>
        <v>USA</v>
      </c>
      <c r="V2266" cm="1">
        <f t="array" ref="V2266">IF(VLOOKUP(U2266,$A$2:$F$198,COLUMN($F:$F),FALSE)=0,NA(),VLOOKUP(U2266,$A$2:$F$198,COLUMN($F:$F),FALSE))</f>
        <v>63809.64</v>
      </c>
    </row>
    <row r="2267" spans="12:22">
      <c r="L2267">
        <f>NAMS!B2267</f>
        <v>2369</v>
      </c>
      <c r="M2267" t="str">
        <f>NAMS!K2267</f>
        <v>USA</v>
      </c>
      <c r="N2267" cm="1">
        <f t="array" ref="N2267">IF(VLOOKUP(M2267,$A$2:$F$198,COLUMN($F:$F),FALSE)=0,NA(),VLOOKUP(M2267,$A$2:$F$198,COLUMN($F:$F),FALSE))</f>
        <v>63809.64</v>
      </c>
      <c r="T2267" s="75">
        <f>AAS!B2267</f>
        <v>2266</v>
      </c>
      <c r="U2267" s="75" t="str">
        <f>AAS!C2267</f>
        <v>United Kingdom</v>
      </c>
      <c r="V2267" cm="1">
        <f t="array" ref="V2267">IF(VLOOKUP(U2267,$A$2:$F$198,COLUMN($F:$F),FALSE)=0,NA(),VLOOKUP(U2267,$A$2:$F$198,COLUMN($F:$F),FALSE))</f>
        <v>40800.480000000003</v>
      </c>
    </row>
    <row r="2268" spans="12:22">
      <c r="L2268">
        <f>NAMS!B2268</f>
        <v>2370</v>
      </c>
      <c r="M2268" t="str">
        <f>NAMS!K2268</f>
        <v>USA</v>
      </c>
      <c r="N2268" cm="1">
        <f t="array" ref="N2268">IF(VLOOKUP(M2268,$A$2:$F$198,COLUMN($F:$F),FALSE)=0,NA(),VLOOKUP(M2268,$A$2:$F$198,COLUMN($F:$F),FALSE))</f>
        <v>63809.64</v>
      </c>
      <c r="T2268" s="75">
        <f>AAS!B2268</f>
        <v>2267</v>
      </c>
      <c r="U2268" s="75" t="str">
        <f>AAS!C2268</f>
        <v>USA</v>
      </c>
      <c r="V2268" cm="1">
        <f t="array" ref="V2268">IF(VLOOKUP(U2268,$A$2:$F$198,COLUMN($F:$F),FALSE)=0,NA(),VLOOKUP(U2268,$A$2:$F$198,COLUMN($F:$F),FALSE))</f>
        <v>63809.64</v>
      </c>
    </row>
    <row r="2269" spans="12:22">
      <c r="L2269">
        <f>NAMS!B2269</f>
        <v>2371</v>
      </c>
      <c r="M2269" t="str">
        <f>NAMS!K2269</f>
        <v>USA</v>
      </c>
      <c r="N2269" cm="1">
        <f t="array" ref="N2269">IF(VLOOKUP(M2269,$A$2:$F$198,COLUMN($F:$F),FALSE)=0,NA(),VLOOKUP(M2269,$A$2:$F$198,COLUMN($F:$F),FALSE))</f>
        <v>63809.64</v>
      </c>
      <c r="T2269" s="75">
        <f>AAS!B2269</f>
        <v>2268</v>
      </c>
      <c r="U2269" s="75" t="str">
        <f>AAS!C2269</f>
        <v>Unknown</v>
      </c>
      <c r="V2269" t="e" cm="1">
        <f t="array" ref="V2269">IF(VLOOKUP(U2269,$A$2:$F$198,COLUMN($F:$F),FALSE)=0,NA(),VLOOKUP(U2269,$A$2:$F$198,COLUMN($F:$F),FALSE))</f>
        <v>#N/A</v>
      </c>
    </row>
    <row r="2270" spans="12:22">
      <c r="L2270">
        <f>NAMS!B2270</f>
        <v>2372</v>
      </c>
      <c r="M2270" t="str">
        <f>NAMS!K2270</f>
        <v>USA</v>
      </c>
      <c r="N2270" cm="1">
        <f t="array" ref="N2270">IF(VLOOKUP(M2270,$A$2:$F$198,COLUMN($F:$F),FALSE)=0,NA(),VLOOKUP(M2270,$A$2:$F$198,COLUMN($F:$F),FALSE))</f>
        <v>63809.64</v>
      </c>
      <c r="T2270" s="75">
        <f>AAS!B2270</f>
        <v>2269</v>
      </c>
      <c r="U2270" s="75" t="str">
        <f>AAS!C2270</f>
        <v>Unknown</v>
      </c>
      <c r="V2270" t="e" cm="1">
        <f t="array" ref="V2270">IF(VLOOKUP(U2270,$A$2:$F$198,COLUMN($F:$F),FALSE)=0,NA(),VLOOKUP(U2270,$A$2:$F$198,COLUMN($F:$F),FALSE))</f>
        <v>#N/A</v>
      </c>
    </row>
    <row r="2271" spans="12:22">
      <c r="L2271">
        <f>NAMS!B2271</f>
        <v>2373</v>
      </c>
      <c r="M2271" t="str">
        <f>NAMS!K2271</f>
        <v>Saudi Arabia</v>
      </c>
      <c r="N2271" cm="1">
        <f t="array" ref="N2271">IF(VLOOKUP(M2271,$A$2:$F$198,COLUMN($F:$F),FALSE)=0,NA(),VLOOKUP(M2271,$A$2:$F$198,COLUMN($F:$F),FALSE))</f>
        <v>21764.39</v>
      </c>
      <c r="T2271" s="75">
        <f>AAS!B2271</f>
        <v>2270</v>
      </c>
      <c r="U2271" s="75" t="str">
        <f>AAS!C2271</f>
        <v>Unknown</v>
      </c>
      <c r="V2271" t="e" cm="1">
        <f t="array" ref="V2271">IF(VLOOKUP(U2271,$A$2:$F$198,COLUMN($F:$F),FALSE)=0,NA(),VLOOKUP(U2271,$A$2:$F$198,COLUMN($F:$F),FALSE))</f>
        <v>#N/A</v>
      </c>
    </row>
    <row r="2272" spans="12:22">
      <c r="L2272">
        <f>NAMS!B2272</f>
        <v>2374</v>
      </c>
      <c r="M2272" t="str">
        <f>NAMS!K2272</f>
        <v>USA</v>
      </c>
      <c r="N2272" cm="1">
        <f t="array" ref="N2272">IF(VLOOKUP(M2272,$A$2:$F$198,COLUMN($F:$F),FALSE)=0,NA(),VLOOKUP(M2272,$A$2:$F$198,COLUMN($F:$F),FALSE))</f>
        <v>63809.64</v>
      </c>
      <c r="T2272" s="75">
        <f>AAS!B2272</f>
        <v>2271</v>
      </c>
      <c r="U2272" s="75" t="str">
        <f>AAS!C2272</f>
        <v>Unknown</v>
      </c>
      <c r="V2272" t="e" cm="1">
        <f t="array" ref="V2272">IF(VLOOKUP(U2272,$A$2:$F$198,COLUMN($F:$F),FALSE)=0,NA(),VLOOKUP(U2272,$A$2:$F$198,COLUMN($F:$F),FALSE))</f>
        <v>#N/A</v>
      </c>
    </row>
    <row r="2273" spans="12:22">
      <c r="L2273">
        <f>NAMS!B2273</f>
        <v>2375</v>
      </c>
      <c r="M2273" t="str">
        <f>NAMS!K2273</f>
        <v>USA</v>
      </c>
      <c r="N2273" cm="1">
        <f t="array" ref="N2273">IF(VLOOKUP(M2273,$A$2:$F$198,COLUMN($F:$F),FALSE)=0,NA(),VLOOKUP(M2273,$A$2:$F$198,COLUMN($F:$F),FALSE))</f>
        <v>63809.64</v>
      </c>
      <c r="T2273" s="75">
        <f>AAS!B2273</f>
        <v>2272</v>
      </c>
      <c r="U2273" s="75" t="str">
        <f>AAS!C2273</f>
        <v>Unknown</v>
      </c>
      <c r="V2273" t="e" cm="1">
        <f t="array" ref="V2273">IF(VLOOKUP(U2273,$A$2:$F$198,COLUMN($F:$F),FALSE)=0,NA(),VLOOKUP(U2273,$A$2:$F$198,COLUMN($F:$F),FALSE))</f>
        <v>#N/A</v>
      </c>
    </row>
    <row r="2274" spans="12:22">
      <c r="L2274">
        <f>NAMS!B2274</f>
        <v>2376</v>
      </c>
      <c r="M2274" t="str">
        <f>NAMS!K2274</f>
        <v>USA</v>
      </c>
      <c r="N2274" cm="1">
        <f t="array" ref="N2274">IF(VLOOKUP(M2274,$A$2:$F$198,COLUMN($F:$F),FALSE)=0,NA(),VLOOKUP(M2274,$A$2:$F$198,COLUMN($F:$F),FALSE))</f>
        <v>63809.64</v>
      </c>
      <c r="T2274" s="75">
        <f>AAS!B2274</f>
        <v>2273</v>
      </c>
      <c r="U2274" s="75" t="str">
        <f>AAS!C2274</f>
        <v>Unknown</v>
      </c>
      <c r="V2274" t="e" cm="1">
        <f t="array" ref="V2274">IF(VLOOKUP(U2274,$A$2:$F$198,COLUMN($F:$F),FALSE)=0,NA(),VLOOKUP(U2274,$A$2:$F$198,COLUMN($F:$F),FALSE))</f>
        <v>#N/A</v>
      </c>
    </row>
    <row r="2275" spans="12:22">
      <c r="L2275">
        <f>NAMS!B2275</f>
        <v>2377</v>
      </c>
      <c r="M2275" t="str">
        <f>NAMS!K2275</f>
        <v>Germany</v>
      </c>
      <c r="N2275" cm="1">
        <f t="array" ref="N2275">IF(VLOOKUP(M2275,$A$2:$F$198,COLUMN($F:$F),FALSE)=0,NA(),VLOOKUP(M2275,$A$2:$F$198,COLUMN($F:$F),FALSE))</f>
        <v>49180.54</v>
      </c>
      <c r="T2275" s="75">
        <f>AAS!B2275</f>
        <v>2274</v>
      </c>
      <c r="U2275" s="75" t="str">
        <f>AAS!C2275</f>
        <v>Unknown</v>
      </c>
      <c r="V2275" t="e" cm="1">
        <f t="array" ref="V2275">IF(VLOOKUP(U2275,$A$2:$F$198,COLUMN($F:$F),FALSE)=0,NA(),VLOOKUP(U2275,$A$2:$F$198,COLUMN($F:$F),FALSE))</f>
        <v>#N/A</v>
      </c>
    </row>
    <row r="2276" spans="12:22">
      <c r="L2276">
        <f>NAMS!B2276</f>
        <v>2378</v>
      </c>
      <c r="M2276" t="str">
        <f>NAMS!K2276</f>
        <v>USA</v>
      </c>
      <c r="N2276" cm="1">
        <f t="array" ref="N2276">IF(VLOOKUP(M2276,$A$2:$F$198,COLUMN($F:$F),FALSE)=0,NA(),VLOOKUP(M2276,$A$2:$F$198,COLUMN($F:$F),FALSE))</f>
        <v>63809.64</v>
      </c>
      <c r="T2276" s="75">
        <f>AAS!B2276</f>
        <v>2275</v>
      </c>
      <c r="U2276" s="75" t="str">
        <f>AAS!C2276</f>
        <v>Unknown</v>
      </c>
      <c r="V2276" t="e" cm="1">
        <f t="array" ref="V2276">IF(VLOOKUP(U2276,$A$2:$F$198,COLUMN($F:$F),FALSE)=0,NA(),VLOOKUP(U2276,$A$2:$F$198,COLUMN($F:$F),FALSE))</f>
        <v>#N/A</v>
      </c>
    </row>
    <row r="2277" spans="12:22">
      <c r="L2277">
        <f>NAMS!B2277</f>
        <v>2379</v>
      </c>
      <c r="M2277" t="str">
        <f>NAMS!K2277</f>
        <v>USA</v>
      </c>
      <c r="N2277" cm="1">
        <f t="array" ref="N2277">IF(VLOOKUP(M2277,$A$2:$F$198,COLUMN($F:$F),FALSE)=0,NA(),VLOOKUP(M2277,$A$2:$F$198,COLUMN($F:$F),FALSE))</f>
        <v>63809.64</v>
      </c>
      <c r="T2277" s="75">
        <f>AAS!B2277</f>
        <v>2276</v>
      </c>
      <c r="U2277" s="75" t="str">
        <f>AAS!C2277</f>
        <v>Unknown</v>
      </c>
      <c r="V2277" t="e" cm="1">
        <f t="array" ref="V2277">IF(VLOOKUP(U2277,$A$2:$F$198,COLUMN($F:$F),FALSE)=0,NA(),VLOOKUP(U2277,$A$2:$F$198,COLUMN($F:$F),FALSE))</f>
        <v>#N/A</v>
      </c>
    </row>
    <row r="2278" spans="12:22">
      <c r="L2278">
        <f>NAMS!B2278</f>
        <v>2380</v>
      </c>
      <c r="M2278" t="str">
        <f>NAMS!K2278</f>
        <v>Saudi Arabia</v>
      </c>
      <c r="N2278" cm="1">
        <f t="array" ref="N2278">IF(VLOOKUP(M2278,$A$2:$F$198,COLUMN($F:$F),FALSE)=0,NA(),VLOOKUP(M2278,$A$2:$F$198,COLUMN($F:$F),FALSE))</f>
        <v>21764.39</v>
      </c>
      <c r="T2278" s="75">
        <f>AAS!B2278</f>
        <v>2277</v>
      </c>
      <c r="U2278" s="75" t="str">
        <f>AAS!C2278</f>
        <v>Unknown</v>
      </c>
      <c r="V2278" t="e" cm="1">
        <f t="array" ref="V2278">IF(VLOOKUP(U2278,$A$2:$F$198,COLUMN($F:$F),FALSE)=0,NA(),VLOOKUP(U2278,$A$2:$F$198,COLUMN($F:$F),FALSE))</f>
        <v>#N/A</v>
      </c>
    </row>
    <row r="2279" spans="12:22">
      <c r="L2279">
        <f>NAMS!B2279</f>
        <v>2381</v>
      </c>
      <c r="M2279" t="str">
        <f>NAMS!K2279</f>
        <v>USA</v>
      </c>
      <c r="N2279" cm="1">
        <f t="array" ref="N2279">IF(VLOOKUP(M2279,$A$2:$F$198,COLUMN($F:$F),FALSE)=0,NA(),VLOOKUP(M2279,$A$2:$F$198,COLUMN($F:$F),FALSE))</f>
        <v>63809.64</v>
      </c>
      <c r="T2279" s="75">
        <f>AAS!B2279</f>
        <v>2278</v>
      </c>
      <c r="U2279" s="75" t="str">
        <f>AAS!C2279</f>
        <v>USA</v>
      </c>
      <c r="V2279" cm="1">
        <f t="array" ref="V2279">IF(VLOOKUP(U2279,$A$2:$F$198,COLUMN($F:$F),FALSE)=0,NA(),VLOOKUP(U2279,$A$2:$F$198,COLUMN($F:$F),FALSE))</f>
        <v>63809.64</v>
      </c>
    </row>
    <row r="2280" spans="12:22">
      <c r="L2280">
        <f>NAMS!B2280</f>
        <v>2382</v>
      </c>
      <c r="M2280" t="str">
        <f>NAMS!K2280</f>
        <v>USA</v>
      </c>
      <c r="N2280" cm="1">
        <f t="array" ref="N2280">IF(VLOOKUP(M2280,$A$2:$F$198,COLUMN($F:$F),FALSE)=0,NA(),VLOOKUP(M2280,$A$2:$F$198,COLUMN($F:$F),FALSE))</f>
        <v>63809.64</v>
      </c>
      <c r="T2280" s="75">
        <f>AAS!B2280</f>
        <v>2279</v>
      </c>
      <c r="U2280" s="75" t="str">
        <f>AAS!C2280</f>
        <v>Unknown</v>
      </c>
      <c r="V2280" t="e" cm="1">
        <f t="array" ref="V2280">IF(VLOOKUP(U2280,$A$2:$F$198,COLUMN($F:$F),FALSE)=0,NA(),VLOOKUP(U2280,$A$2:$F$198,COLUMN($F:$F),FALSE))</f>
        <v>#N/A</v>
      </c>
    </row>
    <row r="2281" spans="12:22">
      <c r="L2281">
        <f>NAMS!B2281</f>
        <v>2383</v>
      </c>
      <c r="M2281" t="str">
        <f>NAMS!K2281</f>
        <v>Switzerland</v>
      </c>
      <c r="N2281" cm="1">
        <f t="array" ref="N2281">IF(VLOOKUP(M2281,$A$2:$F$198,COLUMN($F:$F),FALSE)=0,NA(),VLOOKUP(M2281,$A$2:$F$198,COLUMN($F:$F),FALSE))</f>
        <v>84665.279999999999</v>
      </c>
      <c r="T2281" s="75">
        <f>AAS!B2281</f>
        <v>2280</v>
      </c>
      <c r="U2281" s="75" t="str">
        <f>AAS!C2281</f>
        <v>USA</v>
      </c>
      <c r="V2281" cm="1">
        <f t="array" ref="V2281">IF(VLOOKUP(U2281,$A$2:$F$198,COLUMN($F:$F),FALSE)=0,NA(),VLOOKUP(U2281,$A$2:$F$198,COLUMN($F:$F),FALSE))</f>
        <v>63809.64</v>
      </c>
    </row>
    <row r="2282" spans="12:22">
      <c r="L2282">
        <f>NAMS!B2282</f>
        <v>2384</v>
      </c>
      <c r="M2282" t="str">
        <f>NAMS!K2282</f>
        <v>South Korea</v>
      </c>
      <c r="N2282" cm="1">
        <f t="array" ref="N2282">IF(VLOOKUP(M2282,$A$2:$F$198,COLUMN($F:$F),FALSE)=0,NA(),VLOOKUP(M2282,$A$2:$F$198,COLUMN($F:$F),FALSE))</f>
        <v>32154.02</v>
      </c>
      <c r="T2282" s="75">
        <f>AAS!B2282</f>
        <v>2281</v>
      </c>
      <c r="U2282" s="75" t="str">
        <f>AAS!C2282</f>
        <v>USA</v>
      </c>
      <c r="V2282" cm="1">
        <f t="array" ref="V2282">IF(VLOOKUP(U2282,$A$2:$F$198,COLUMN($F:$F),FALSE)=0,NA(),VLOOKUP(U2282,$A$2:$F$198,COLUMN($F:$F),FALSE))</f>
        <v>63809.64</v>
      </c>
    </row>
    <row r="2283" spans="12:22">
      <c r="L2283">
        <f>NAMS!B2283</f>
        <v>2385</v>
      </c>
      <c r="M2283" t="str">
        <f>NAMS!K2283</f>
        <v>USA</v>
      </c>
      <c r="N2283" cm="1">
        <f t="array" ref="N2283">IF(VLOOKUP(M2283,$A$2:$F$198,COLUMN($F:$F),FALSE)=0,NA(),VLOOKUP(M2283,$A$2:$F$198,COLUMN($F:$F),FALSE))</f>
        <v>63809.64</v>
      </c>
      <c r="T2283" s="75">
        <f>AAS!B2283</f>
        <v>2282</v>
      </c>
      <c r="U2283" s="75" t="str">
        <f>AAS!C2283</f>
        <v>USA</v>
      </c>
      <c r="V2283" cm="1">
        <f t="array" ref="V2283">IF(VLOOKUP(U2283,$A$2:$F$198,COLUMN($F:$F),FALSE)=0,NA(),VLOOKUP(U2283,$A$2:$F$198,COLUMN($F:$F),FALSE))</f>
        <v>63809.64</v>
      </c>
    </row>
    <row r="2284" spans="12:22">
      <c r="L2284">
        <f>NAMS!B2284</f>
        <v>2386</v>
      </c>
      <c r="M2284" t="str">
        <f>NAMS!K2284</f>
        <v>USA</v>
      </c>
      <c r="N2284" cm="1">
        <f t="array" ref="N2284">IF(VLOOKUP(M2284,$A$2:$F$198,COLUMN($F:$F),FALSE)=0,NA(),VLOOKUP(M2284,$A$2:$F$198,COLUMN($F:$F),FALSE))</f>
        <v>63809.64</v>
      </c>
      <c r="T2284" s="75">
        <f>AAS!B2284</f>
        <v>2283</v>
      </c>
      <c r="U2284" s="75" t="str">
        <f>AAS!C2284</f>
        <v>USA</v>
      </c>
      <c r="V2284" cm="1">
        <f t="array" ref="V2284">IF(VLOOKUP(U2284,$A$2:$F$198,COLUMN($F:$F),FALSE)=0,NA(),VLOOKUP(U2284,$A$2:$F$198,COLUMN($F:$F),FALSE))</f>
        <v>63809.64</v>
      </c>
    </row>
    <row r="2285" spans="12:22">
      <c r="L2285">
        <f>NAMS!B2285</f>
        <v>2387</v>
      </c>
      <c r="M2285" t="str">
        <f>NAMS!K2285</f>
        <v>China</v>
      </c>
      <c r="N2285" cm="1">
        <f t="array" ref="N2285">IF(VLOOKUP(M2285,$A$2:$F$198,COLUMN($F:$F),FALSE)=0,NA(),VLOOKUP(M2285,$A$2:$F$198,COLUMN($F:$F),FALSE))</f>
        <v>10121.299999999999</v>
      </c>
      <c r="T2285" s="75">
        <f>AAS!B2285</f>
        <v>2284</v>
      </c>
      <c r="U2285" s="75" t="str">
        <f>AAS!C2285</f>
        <v>USA</v>
      </c>
      <c r="V2285" cm="1">
        <f t="array" ref="V2285">IF(VLOOKUP(U2285,$A$2:$F$198,COLUMN($F:$F),FALSE)=0,NA(),VLOOKUP(U2285,$A$2:$F$198,COLUMN($F:$F),FALSE))</f>
        <v>63809.64</v>
      </c>
    </row>
    <row r="2286" spans="12:22">
      <c r="L2286">
        <f>NAMS!B2286</f>
        <v>2388</v>
      </c>
      <c r="M2286" t="str">
        <f>NAMS!K2286</f>
        <v>USA</v>
      </c>
      <c r="N2286" cm="1">
        <f t="array" ref="N2286">IF(VLOOKUP(M2286,$A$2:$F$198,COLUMN($F:$F),FALSE)=0,NA(),VLOOKUP(M2286,$A$2:$F$198,COLUMN($F:$F),FALSE))</f>
        <v>63809.64</v>
      </c>
      <c r="T2286" s="75">
        <f>AAS!B2286</f>
        <v>2285</v>
      </c>
      <c r="U2286" s="75" t="str">
        <f>AAS!C2286</f>
        <v>USA</v>
      </c>
      <c r="V2286" cm="1">
        <f t="array" ref="V2286">IF(VLOOKUP(U2286,$A$2:$F$198,COLUMN($F:$F),FALSE)=0,NA(),VLOOKUP(U2286,$A$2:$F$198,COLUMN($F:$F),FALSE))</f>
        <v>63809.64</v>
      </c>
    </row>
    <row r="2287" spans="12:22">
      <c r="L2287">
        <f>NAMS!B2287</f>
        <v>2389</v>
      </c>
      <c r="M2287" t="str">
        <f>NAMS!K2287</f>
        <v>USA</v>
      </c>
      <c r="N2287" cm="1">
        <f t="array" ref="N2287">IF(VLOOKUP(M2287,$A$2:$F$198,COLUMN($F:$F),FALSE)=0,NA(),VLOOKUP(M2287,$A$2:$F$198,COLUMN($F:$F),FALSE))</f>
        <v>63809.64</v>
      </c>
      <c r="T2287" s="75">
        <f>AAS!B2287</f>
        <v>2286</v>
      </c>
      <c r="U2287" s="75" t="str">
        <f>AAS!C2287</f>
        <v>USA</v>
      </c>
      <c r="V2287" cm="1">
        <f t="array" ref="V2287">IF(VLOOKUP(U2287,$A$2:$F$198,COLUMN($F:$F),FALSE)=0,NA(),VLOOKUP(U2287,$A$2:$F$198,COLUMN($F:$F),FALSE))</f>
        <v>63809.64</v>
      </c>
    </row>
    <row r="2288" spans="12:22">
      <c r="L2288">
        <f>NAMS!B2288</f>
        <v>2390</v>
      </c>
      <c r="M2288" t="str">
        <f>NAMS!K2288</f>
        <v>USA</v>
      </c>
      <c r="N2288" cm="1">
        <f t="array" ref="N2288">IF(VLOOKUP(M2288,$A$2:$F$198,COLUMN($F:$F),FALSE)=0,NA(),VLOOKUP(M2288,$A$2:$F$198,COLUMN($F:$F),FALSE))</f>
        <v>63809.64</v>
      </c>
      <c r="T2288" s="75">
        <f>AAS!B2288</f>
        <v>2287</v>
      </c>
      <c r="U2288" s="75" t="str">
        <f>AAS!C2288</f>
        <v>Unknown</v>
      </c>
      <c r="V2288" t="e" cm="1">
        <f t="array" ref="V2288">IF(VLOOKUP(U2288,$A$2:$F$198,COLUMN($F:$F),FALSE)=0,NA(),VLOOKUP(U2288,$A$2:$F$198,COLUMN($F:$F),FALSE))</f>
        <v>#N/A</v>
      </c>
    </row>
    <row r="2289" spans="12:22">
      <c r="L2289">
        <f>NAMS!B2289</f>
        <v>2391</v>
      </c>
      <c r="M2289" t="str">
        <f>NAMS!K2289</f>
        <v>USA</v>
      </c>
      <c r="N2289" cm="1">
        <f t="array" ref="N2289">IF(VLOOKUP(M2289,$A$2:$F$198,COLUMN($F:$F),FALSE)=0,NA(),VLOOKUP(M2289,$A$2:$F$198,COLUMN($F:$F),FALSE))</f>
        <v>63809.64</v>
      </c>
      <c r="T2289" s="75">
        <f>AAS!B2289</f>
        <v>2288</v>
      </c>
      <c r="U2289" s="75" t="str">
        <f>AAS!C2289</f>
        <v>Unknown</v>
      </c>
      <c r="V2289" t="e" cm="1">
        <f t="array" ref="V2289">IF(VLOOKUP(U2289,$A$2:$F$198,COLUMN($F:$F),FALSE)=0,NA(),VLOOKUP(U2289,$A$2:$F$198,COLUMN($F:$F),FALSE))</f>
        <v>#N/A</v>
      </c>
    </row>
    <row r="2290" spans="12:22">
      <c r="L2290">
        <f>NAMS!B2290</f>
        <v>2392</v>
      </c>
      <c r="M2290" t="str">
        <f>NAMS!K2290</f>
        <v>USA</v>
      </c>
      <c r="N2290" cm="1">
        <f t="array" ref="N2290">IF(VLOOKUP(M2290,$A$2:$F$198,COLUMN($F:$F),FALSE)=0,NA(),VLOOKUP(M2290,$A$2:$F$198,COLUMN($F:$F),FALSE))</f>
        <v>63809.64</v>
      </c>
      <c r="T2290" s="75">
        <f>AAS!B2290</f>
        <v>2289</v>
      </c>
      <c r="U2290" s="75" t="str">
        <f>AAS!C2290</f>
        <v>USA</v>
      </c>
      <c r="V2290" cm="1">
        <f t="array" ref="V2290">IF(VLOOKUP(U2290,$A$2:$F$198,COLUMN($F:$F),FALSE)=0,NA(),VLOOKUP(U2290,$A$2:$F$198,COLUMN($F:$F),FALSE))</f>
        <v>63809.64</v>
      </c>
    </row>
    <row r="2291" spans="12:22">
      <c r="L2291">
        <f>NAMS!B2291</f>
        <v>2393</v>
      </c>
      <c r="M2291" t="str">
        <f>NAMS!K2291</f>
        <v>USA</v>
      </c>
      <c r="N2291" cm="1">
        <f t="array" ref="N2291">IF(VLOOKUP(M2291,$A$2:$F$198,COLUMN($F:$F),FALSE)=0,NA(),VLOOKUP(M2291,$A$2:$F$198,COLUMN($F:$F),FALSE))</f>
        <v>63809.64</v>
      </c>
      <c r="T2291" s="75">
        <f>AAS!B2291</f>
        <v>2290</v>
      </c>
      <c r="U2291" s="75" t="str">
        <f>AAS!C2291</f>
        <v>USA</v>
      </c>
      <c r="V2291" cm="1">
        <f t="array" ref="V2291">IF(VLOOKUP(U2291,$A$2:$F$198,COLUMN($F:$F),FALSE)=0,NA(),VLOOKUP(U2291,$A$2:$F$198,COLUMN($F:$F),FALSE))</f>
        <v>63809.64</v>
      </c>
    </row>
    <row r="2292" spans="12:22">
      <c r="L2292">
        <f>NAMS!B2292</f>
        <v>2394</v>
      </c>
      <c r="M2292" t="str">
        <f>NAMS!K2292</f>
        <v>USA</v>
      </c>
      <c r="N2292" cm="1">
        <f t="array" ref="N2292">IF(VLOOKUP(M2292,$A$2:$F$198,COLUMN($F:$F),FALSE)=0,NA(),VLOOKUP(M2292,$A$2:$F$198,COLUMN($F:$F),FALSE))</f>
        <v>63809.64</v>
      </c>
      <c r="T2292" s="75">
        <f>AAS!B2292</f>
        <v>2291</v>
      </c>
      <c r="U2292" s="75" t="str">
        <f>AAS!C2292</f>
        <v>USA</v>
      </c>
      <c r="V2292" cm="1">
        <f t="array" ref="V2292">IF(VLOOKUP(U2292,$A$2:$F$198,COLUMN($F:$F),FALSE)=0,NA(),VLOOKUP(U2292,$A$2:$F$198,COLUMN($F:$F),FALSE))</f>
        <v>63809.64</v>
      </c>
    </row>
    <row r="2293" spans="12:22">
      <c r="L2293">
        <f>NAMS!B2293</f>
        <v>2395</v>
      </c>
      <c r="M2293" t="str">
        <f>NAMS!K2293</f>
        <v>USA</v>
      </c>
      <c r="N2293" cm="1">
        <f t="array" ref="N2293">IF(VLOOKUP(M2293,$A$2:$F$198,COLUMN($F:$F),FALSE)=0,NA(),VLOOKUP(M2293,$A$2:$F$198,COLUMN($F:$F),FALSE))</f>
        <v>63809.64</v>
      </c>
      <c r="T2293" s="75">
        <f>AAS!B2293</f>
        <v>2292</v>
      </c>
      <c r="U2293" s="75" t="str">
        <f>AAS!C2293</f>
        <v>USA</v>
      </c>
      <c r="V2293" cm="1">
        <f t="array" ref="V2293">IF(VLOOKUP(U2293,$A$2:$F$198,COLUMN($F:$F),FALSE)=0,NA(),VLOOKUP(U2293,$A$2:$F$198,COLUMN($F:$F),FALSE))</f>
        <v>63809.64</v>
      </c>
    </row>
    <row r="2294" spans="12:22">
      <c r="L2294">
        <f>NAMS!B2294</f>
        <v>2396</v>
      </c>
      <c r="M2294" t="str">
        <f>NAMS!K2294</f>
        <v>USA</v>
      </c>
      <c r="N2294" cm="1">
        <f t="array" ref="N2294">IF(VLOOKUP(M2294,$A$2:$F$198,COLUMN($F:$F),FALSE)=0,NA(),VLOOKUP(M2294,$A$2:$F$198,COLUMN($F:$F),FALSE))</f>
        <v>63809.64</v>
      </c>
      <c r="T2294" s="75">
        <f>AAS!B2294</f>
        <v>2293</v>
      </c>
      <c r="U2294" s="75" t="str">
        <f>AAS!C2294</f>
        <v>USA</v>
      </c>
      <c r="V2294" cm="1">
        <f t="array" ref="V2294">IF(VLOOKUP(U2294,$A$2:$F$198,COLUMN($F:$F),FALSE)=0,NA(),VLOOKUP(U2294,$A$2:$F$198,COLUMN($F:$F),FALSE))</f>
        <v>63809.64</v>
      </c>
    </row>
    <row r="2295" spans="12:22">
      <c r="L2295">
        <f>NAMS!B2295</f>
        <v>2397</v>
      </c>
      <c r="M2295" t="str">
        <f>NAMS!K2295</f>
        <v>USA</v>
      </c>
      <c r="N2295" cm="1">
        <f t="array" ref="N2295">IF(VLOOKUP(M2295,$A$2:$F$198,COLUMN($F:$F),FALSE)=0,NA(),VLOOKUP(M2295,$A$2:$F$198,COLUMN($F:$F),FALSE))</f>
        <v>63809.64</v>
      </c>
      <c r="T2295" s="75">
        <f>AAS!B2295</f>
        <v>2294</v>
      </c>
      <c r="U2295" s="75" t="str">
        <f>AAS!C2295</f>
        <v>USA</v>
      </c>
      <c r="V2295" cm="1">
        <f t="array" ref="V2295">IF(VLOOKUP(U2295,$A$2:$F$198,COLUMN($F:$F),FALSE)=0,NA(),VLOOKUP(U2295,$A$2:$F$198,COLUMN($F:$F),FALSE))</f>
        <v>63809.64</v>
      </c>
    </row>
    <row r="2296" spans="12:22">
      <c r="L2296">
        <f>NAMS!B2296</f>
        <v>2398</v>
      </c>
      <c r="M2296" t="str">
        <f>NAMS!K2296</f>
        <v>Unknown</v>
      </c>
      <c r="N2296" t="e" cm="1">
        <f t="array" ref="N2296">IF(VLOOKUP(M2296,$A$2:$F$198,COLUMN($F:$F),FALSE)=0,NA(),VLOOKUP(M2296,$A$2:$F$198,COLUMN($F:$F),FALSE))</f>
        <v>#N/A</v>
      </c>
      <c r="T2296" s="75">
        <f>AAS!B2296</f>
        <v>2295</v>
      </c>
      <c r="U2296" s="75" t="str">
        <f>AAS!C2296</f>
        <v>USA</v>
      </c>
      <c r="V2296" cm="1">
        <f t="array" ref="V2296">IF(VLOOKUP(U2296,$A$2:$F$198,COLUMN($F:$F),FALSE)=0,NA(),VLOOKUP(U2296,$A$2:$F$198,COLUMN($F:$F),FALSE))</f>
        <v>63809.64</v>
      </c>
    </row>
    <row r="2297" spans="12:22">
      <c r="L2297">
        <f>NAMS!B2297</f>
        <v>2399</v>
      </c>
      <c r="M2297" t="str">
        <f>NAMS!K2297</f>
        <v>USA</v>
      </c>
      <c r="N2297" cm="1">
        <f t="array" ref="N2297">IF(VLOOKUP(M2297,$A$2:$F$198,COLUMN($F:$F),FALSE)=0,NA(),VLOOKUP(M2297,$A$2:$F$198,COLUMN($F:$F),FALSE))</f>
        <v>63809.64</v>
      </c>
      <c r="T2297" s="75">
        <f>AAS!B2297</f>
        <v>2296</v>
      </c>
      <c r="U2297" s="75" t="str">
        <f>AAS!C2297</f>
        <v>USA</v>
      </c>
      <c r="V2297" cm="1">
        <f t="array" ref="V2297">IF(VLOOKUP(U2297,$A$2:$F$198,COLUMN($F:$F),FALSE)=0,NA(),VLOOKUP(U2297,$A$2:$F$198,COLUMN($F:$F),FALSE))</f>
        <v>63809.64</v>
      </c>
    </row>
    <row r="2298" spans="12:22">
      <c r="L2298">
        <f>NAMS!B2298</f>
        <v>2400</v>
      </c>
      <c r="M2298" t="str">
        <f>NAMS!K2298</f>
        <v>USA</v>
      </c>
      <c r="N2298" cm="1">
        <f t="array" ref="N2298">IF(VLOOKUP(M2298,$A$2:$F$198,COLUMN($F:$F),FALSE)=0,NA(),VLOOKUP(M2298,$A$2:$F$198,COLUMN($F:$F),FALSE))</f>
        <v>63809.64</v>
      </c>
      <c r="T2298" s="75">
        <f>AAS!B2298</f>
        <v>2297</v>
      </c>
      <c r="U2298" s="75" t="str">
        <f>AAS!C2298</f>
        <v>USA</v>
      </c>
      <c r="V2298" cm="1">
        <f t="array" ref="V2298">IF(VLOOKUP(U2298,$A$2:$F$198,COLUMN($F:$F),FALSE)=0,NA(),VLOOKUP(U2298,$A$2:$F$198,COLUMN($F:$F),FALSE))</f>
        <v>63809.64</v>
      </c>
    </row>
    <row r="2299" spans="12:22">
      <c r="L2299">
        <f>NAMS!B2299</f>
        <v>2401</v>
      </c>
      <c r="M2299" t="str">
        <f>NAMS!K2299</f>
        <v>USA</v>
      </c>
      <c r="N2299" cm="1">
        <f t="array" ref="N2299">IF(VLOOKUP(M2299,$A$2:$F$198,COLUMN($F:$F),FALSE)=0,NA(),VLOOKUP(M2299,$A$2:$F$198,COLUMN($F:$F),FALSE))</f>
        <v>63809.64</v>
      </c>
      <c r="T2299" s="75">
        <f>AAS!B2299</f>
        <v>2298</v>
      </c>
      <c r="U2299" s="75" t="str">
        <f>AAS!C2299</f>
        <v>USA</v>
      </c>
      <c r="V2299" cm="1">
        <f t="array" ref="V2299">IF(VLOOKUP(U2299,$A$2:$F$198,COLUMN($F:$F),FALSE)=0,NA(),VLOOKUP(U2299,$A$2:$F$198,COLUMN($F:$F),FALSE))</f>
        <v>63809.64</v>
      </c>
    </row>
    <row r="2300" spans="12:22">
      <c r="L2300">
        <f>NAMS!B2300</f>
        <v>2402</v>
      </c>
      <c r="M2300" t="str">
        <f>NAMS!K2300</f>
        <v>USA</v>
      </c>
      <c r="N2300" cm="1">
        <f t="array" ref="N2300">IF(VLOOKUP(M2300,$A$2:$F$198,COLUMN($F:$F),FALSE)=0,NA(),VLOOKUP(M2300,$A$2:$F$198,COLUMN($F:$F),FALSE))</f>
        <v>63809.64</v>
      </c>
      <c r="T2300" s="75">
        <f>AAS!B2300</f>
        <v>2299</v>
      </c>
      <c r="U2300" s="75" t="str">
        <f>AAS!C2300</f>
        <v>USA</v>
      </c>
      <c r="V2300" cm="1">
        <f t="array" ref="V2300">IF(VLOOKUP(U2300,$A$2:$F$198,COLUMN($F:$F),FALSE)=0,NA(),VLOOKUP(U2300,$A$2:$F$198,COLUMN($F:$F),FALSE))</f>
        <v>63809.64</v>
      </c>
    </row>
    <row r="2301" spans="12:22">
      <c r="L2301">
        <f>NAMS!B2301</f>
        <v>2403</v>
      </c>
      <c r="M2301" t="str">
        <f>NAMS!K2301</f>
        <v>USA</v>
      </c>
      <c r="N2301" cm="1">
        <f t="array" ref="N2301">IF(VLOOKUP(M2301,$A$2:$F$198,COLUMN($F:$F),FALSE)=0,NA(),VLOOKUP(M2301,$A$2:$F$198,COLUMN($F:$F),FALSE))</f>
        <v>63809.64</v>
      </c>
      <c r="T2301" s="75">
        <f>AAS!B2301</f>
        <v>2300</v>
      </c>
      <c r="U2301" s="75" t="str">
        <f>AAS!C2301</f>
        <v>USA</v>
      </c>
      <c r="V2301" cm="1">
        <f t="array" ref="V2301">IF(VLOOKUP(U2301,$A$2:$F$198,COLUMN($F:$F),FALSE)=0,NA(),VLOOKUP(U2301,$A$2:$F$198,COLUMN($F:$F),FALSE))</f>
        <v>63809.64</v>
      </c>
    </row>
    <row r="2302" spans="12:22">
      <c r="L2302">
        <f>NAMS!B2302</f>
        <v>2404</v>
      </c>
      <c r="M2302" t="str">
        <f>NAMS!K2302</f>
        <v>Israel</v>
      </c>
      <c r="N2302" cm="1">
        <f t="array" ref="N2302">IF(VLOOKUP(M2302,$A$2:$F$198,COLUMN($F:$F),FALSE)=0,NA(),VLOOKUP(M2302,$A$2:$F$198,COLUMN($F:$F),FALSE))</f>
        <v>41377.49</v>
      </c>
      <c r="T2302" s="75">
        <f>AAS!B2302</f>
        <v>2301</v>
      </c>
      <c r="U2302" s="75" t="str">
        <f>AAS!C2302</f>
        <v>USA</v>
      </c>
      <c r="V2302" cm="1">
        <f t="array" ref="V2302">IF(VLOOKUP(U2302,$A$2:$F$198,COLUMN($F:$F),FALSE)=0,NA(),VLOOKUP(U2302,$A$2:$F$198,COLUMN($F:$F),FALSE))</f>
        <v>63809.64</v>
      </c>
    </row>
    <row r="2303" spans="12:22">
      <c r="L2303">
        <f>NAMS!B2303</f>
        <v>2405</v>
      </c>
      <c r="M2303" t="str">
        <f>NAMS!K2303</f>
        <v>USA</v>
      </c>
      <c r="N2303" cm="1">
        <f t="array" ref="N2303">IF(VLOOKUP(M2303,$A$2:$F$198,COLUMN($F:$F),FALSE)=0,NA(),VLOOKUP(M2303,$A$2:$F$198,COLUMN($F:$F),FALSE))</f>
        <v>63809.64</v>
      </c>
      <c r="T2303" s="75">
        <f>AAS!B2303</f>
        <v>2302</v>
      </c>
      <c r="U2303" s="75" t="str">
        <f>AAS!C2303</f>
        <v>USA</v>
      </c>
      <c r="V2303" cm="1">
        <f t="array" ref="V2303">IF(VLOOKUP(U2303,$A$2:$F$198,COLUMN($F:$F),FALSE)=0,NA(),VLOOKUP(U2303,$A$2:$F$198,COLUMN($F:$F),FALSE))</f>
        <v>63809.64</v>
      </c>
    </row>
    <row r="2304" spans="12:22">
      <c r="L2304">
        <f>NAMS!B2304</f>
        <v>2406</v>
      </c>
      <c r="M2304" t="str">
        <f>NAMS!K2304</f>
        <v>USA</v>
      </c>
      <c r="N2304" cm="1">
        <f t="array" ref="N2304">IF(VLOOKUP(M2304,$A$2:$F$198,COLUMN($F:$F),FALSE)=0,NA(),VLOOKUP(M2304,$A$2:$F$198,COLUMN($F:$F),FALSE))</f>
        <v>63809.64</v>
      </c>
      <c r="T2304" s="75">
        <f>AAS!B2304</f>
        <v>2303</v>
      </c>
      <c r="U2304" s="75" t="str">
        <f>AAS!C2304</f>
        <v>USA</v>
      </c>
      <c r="V2304" cm="1">
        <f t="array" ref="V2304">IF(VLOOKUP(U2304,$A$2:$F$198,COLUMN($F:$F),FALSE)=0,NA(),VLOOKUP(U2304,$A$2:$F$198,COLUMN($F:$F),FALSE))</f>
        <v>63809.64</v>
      </c>
    </row>
    <row r="2305" spans="12:22">
      <c r="L2305">
        <f>NAMS!B2305</f>
        <v>2407</v>
      </c>
      <c r="M2305" t="str">
        <f>NAMS!K2305</f>
        <v>USA</v>
      </c>
      <c r="N2305" cm="1">
        <f t="array" ref="N2305">IF(VLOOKUP(M2305,$A$2:$F$198,COLUMN($F:$F),FALSE)=0,NA(),VLOOKUP(M2305,$A$2:$F$198,COLUMN($F:$F),FALSE))</f>
        <v>63809.64</v>
      </c>
      <c r="T2305" s="75">
        <f>AAS!B2305</f>
        <v>2304</v>
      </c>
      <c r="U2305" s="75" t="str">
        <f>AAS!C2305</f>
        <v>USA</v>
      </c>
      <c r="V2305" cm="1">
        <f t="array" ref="V2305">IF(VLOOKUP(U2305,$A$2:$F$198,COLUMN($F:$F),FALSE)=0,NA(),VLOOKUP(U2305,$A$2:$F$198,COLUMN($F:$F),FALSE))</f>
        <v>63809.64</v>
      </c>
    </row>
    <row r="2306" spans="12:22">
      <c r="L2306">
        <f>NAMS!B2306</f>
        <v>2408</v>
      </c>
      <c r="M2306" t="str">
        <f>NAMS!K2306</f>
        <v>USA</v>
      </c>
      <c r="N2306" cm="1">
        <f t="array" ref="N2306">IF(VLOOKUP(M2306,$A$2:$F$198,COLUMN($F:$F),FALSE)=0,NA(),VLOOKUP(M2306,$A$2:$F$198,COLUMN($F:$F),FALSE))</f>
        <v>63809.64</v>
      </c>
      <c r="T2306" s="75">
        <f>AAS!B2306</f>
        <v>2305</v>
      </c>
      <c r="U2306" s="75" t="str">
        <f>AAS!C2306</f>
        <v>USA</v>
      </c>
      <c r="V2306" cm="1">
        <f t="array" ref="V2306">IF(VLOOKUP(U2306,$A$2:$F$198,COLUMN($F:$F),FALSE)=0,NA(),VLOOKUP(U2306,$A$2:$F$198,COLUMN($F:$F),FALSE))</f>
        <v>63809.64</v>
      </c>
    </row>
    <row r="2307" spans="12:22">
      <c r="L2307">
        <f>NAMS!B2307</f>
        <v>2409</v>
      </c>
      <c r="M2307" t="str">
        <f>NAMS!K2307</f>
        <v>USA</v>
      </c>
      <c r="N2307" cm="1">
        <f t="array" ref="N2307">IF(VLOOKUP(M2307,$A$2:$F$198,COLUMN($F:$F),FALSE)=0,NA(),VLOOKUP(M2307,$A$2:$F$198,COLUMN($F:$F),FALSE))</f>
        <v>63809.64</v>
      </c>
      <c r="T2307" s="75">
        <f>AAS!B2307</f>
        <v>2306</v>
      </c>
      <c r="U2307" s="75" t="str">
        <f>AAS!C2307</f>
        <v>USA</v>
      </c>
      <c r="V2307" cm="1">
        <f t="array" ref="V2307">IF(VLOOKUP(U2307,$A$2:$F$198,COLUMN($F:$F),FALSE)=0,NA(),VLOOKUP(U2307,$A$2:$F$198,COLUMN($F:$F),FALSE))</f>
        <v>63809.64</v>
      </c>
    </row>
    <row r="2308" spans="12:22">
      <c r="L2308">
        <f>NAMS!B2308</f>
        <v>2410</v>
      </c>
      <c r="M2308" t="str">
        <f>NAMS!K2308</f>
        <v>USA</v>
      </c>
      <c r="N2308" cm="1">
        <f t="array" ref="N2308">IF(VLOOKUP(M2308,$A$2:$F$198,COLUMN($F:$F),FALSE)=0,NA(),VLOOKUP(M2308,$A$2:$F$198,COLUMN($F:$F),FALSE))</f>
        <v>63809.64</v>
      </c>
      <c r="T2308" s="75">
        <f>AAS!B2308</f>
        <v>2307</v>
      </c>
      <c r="U2308" s="75" t="str">
        <f>AAS!C2308</f>
        <v>USA</v>
      </c>
      <c r="V2308" cm="1">
        <f t="array" ref="V2308">IF(VLOOKUP(U2308,$A$2:$F$198,COLUMN($F:$F),FALSE)=0,NA(),VLOOKUP(U2308,$A$2:$F$198,COLUMN($F:$F),FALSE))</f>
        <v>63809.64</v>
      </c>
    </row>
    <row r="2309" spans="12:22">
      <c r="L2309">
        <f>NAMS!B2309</f>
        <v>2411</v>
      </c>
      <c r="M2309" t="str">
        <f>NAMS!K2309</f>
        <v>USA</v>
      </c>
      <c r="N2309" cm="1">
        <f t="array" ref="N2309">IF(VLOOKUP(M2309,$A$2:$F$198,COLUMN($F:$F),FALSE)=0,NA(),VLOOKUP(M2309,$A$2:$F$198,COLUMN($F:$F),FALSE))</f>
        <v>63809.64</v>
      </c>
      <c r="T2309" s="75">
        <f>AAS!B2309</f>
        <v>2308</v>
      </c>
      <c r="U2309" s="75" t="str">
        <f>AAS!C2309</f>
        <v>Ghana</v>
      </c>
      <c r="V2309" cm="1">
        <f t="array" ref="V2309">IF(VLOOKUP(U2309,$A$2:$F$198,COLUMN($F:$F),FALSE)=0,NA(),VLOOKUP(U2309,$A$2:$F$198,COLUMN($F:$F),FALSE))</f>
        <v>1777.37</v>
      </c>
    </row>
    <row r="2310" spans="12:22">
      <c r="L2310">
        <f>NAMS!B2310</f>
        <v>2412</v>
      </c>
      <c r="M2310" t="str">
        <f>NAMS!K2310</f>
        <v>USA</v>
      </c>
      <c r="N2310" cm="1">
        <f t="array" ref="N2310">IF(VLOOKUP(M2310,$A$2:$F$198,COLUMN($F:$F),FALSE)=0,NA(),VLOOKUP(M2310,$A$2:$F$198,COLUMN($F:$F),FALSE))</f>
        <v>63809.64</v>
      </c>
      <c r="T2310" s="75">
        <f>AAS!B2310</f>
        <v>2309</v>
      </c>
      <c r="U2310" s="75" t="str">
        <f>AAS!C2310</f>
        <v>USA</v>
      </c>
      <c r="V2310" cm="1">
        <f t="array" ref="V2310">IF(VLOOKUP(U2310,$A$2:$F$198,COLUMN($F:$F),FALSE)=0,NA(),VLOOKUP(U2310,$A$2:$F$198,COLUMN($F:$F),FALSE))</f>
        <v>63809.64</v>
      </c>
    </row>
    <row r="2311" spans="12:22">
      <c r="L2311">
        <f>NAMS!B2311</f>
        <v>2413</v>
      </c>
      <c r="M2311" t="str">
        <f>NAMS!K2311</f>
        <v>USA</v>
      </c>
      <c r="N2311" cm="1">
        <f t="array" ref="N2311">IF(VLOOKUP(M2311,$A$2:$F$198,COLUMN($F:$F),FALSE)=0,NA(),VLOOKUP(M2311,$A$2:$F$198,COLUMN($F:$F),FALSE))</f>
        <v>63809.64</v>
      </c>
      <c r="T2311" s="75">
        <f>AAS!B2311</f>
        <v>2310</v>
      </c>
      <c r="U2311" s="75" t="str">
        <f>AAS!C2311</f>
        <v>Unknown</v>
      </c>
      <c r="V2311" t="e" cm="1">
        <f t="array" ref="V2311">IF(VLOOKUP(U2311,$A$2:$F$198,COLUMN($F:$F),FALSE)=0,NA(),VLOOKUP(U2311,$A$2:$F$198,COLUMN($F:$F),FALSE))</f>
        <v>#N/A</v>
      </c>
    </row>
    <row r="2312" spans="12:22">
      <c r="L2312">
        <f>NAMS!B2312</f>
        <v>2414</v>
      </c>
      <c r="M2312" t="str">
        <f>NAMS!K2312</f>
        <v>USA</v>
      </c>
      <c r="N2312" cm="1">
        <f t="array" ref="N2312">IF(VLOOKUP(M2312,$A$2:$F$198,COLUMN($F:$F),FALSE)=0,NA(),VLOOKUP(M2312,$A$2:$F$198,COLUMN($F:$F),FALSE))</f>
        <v>63809.64</v>
      </c>
      <c r="T2312" s="75">
        <f>AAS!B2312</f>
        <v>2311</v>
      </c>
      <c r="U2312" s="75" t="str">
        <f>AAS!C2312</f>
        <v>Unknown</v>
      </c>
      <c r="V2312" t="e" cm="1">
        <f t="array" ref="V2312">IF(VLOOKUP(U2312,$A$2:$F$198,COLUMN($F:$F),FALSE)=0,NA(),VLOOKUP(U2312,$A$2:$F$198,COLUMN($F:$F),FALSE))</f>
        <v>#N/A</v>
      </c>
    </row>
    <row r="2313" spans="12:22">
      <c r="L2313">
        <f>NAMS!B2313</f>
        <v>2415</v>
      </c>
      <c r="M2313" t="str">
        <f>NAMS!K2313</f>
        <v>USA</v>
      </c>
      <c r="N2313" cm="1">
        <f t="array" ref="N2313">IF(VLOOKUP(M2313,$A$2:$F$198,COLUMN($F:$F),FALSE)=0,NA(),VLOOKUP(M2313,$A$2:$F$198,COLUMN($F:$F),FALSE))</f>
        <v>63809.64</v>
      </c>
      <c r="T2313" s="75">
        <f>AAS!B2313</f>
        <v>2312</v>
      </c>
      <c r="U2313" s="75" t="str">
        <f>AAS!C2313</f>
        <v>Unknown</v>
      </c>
      <c r="V2313" t="e" cm="1">
        <f t="array" ref="V2313">IF(VLOOKUP(U2313,$A$2:$F$198,COLUMN($F:$F),FALSE)=0,NA(),VLOOKUP(U2313,$A$2:$F$198,COLUMN($F:$F),FALSE))</f>
        <v>#N/A</v>
      </c>
    </row>
    <row r="2314" spans="12:22">
      <c r="L2314">
        <f>NAMS!B2314</f>
        <v>2416</v>
      </c>
      <c r="M2314" t="str">
        <f>NAMS!K2314</f>
        <v>USA</v>
      </c>
      <c r="N2314" cm="1">
        <f t="array" ref="N2314">IF(VLOOKUP(M2314,$A$2:$F$198,COLUMN($F:$F),FALSE)=0,NA(),VLOOKUP(M2314,$A$2:$F$198,COLUMN($F:$F),FALSE))</f>
        <v>63809.64</v>
      </c>
      <c r="T2314" s="75">
        <f>AAS!B2314</f>
        <v>2313</v>
      </c>
      <c r="U2314" s="75" t="str">
        <f>AAS!C2314</f>
        <v>Unknown</v>
      </c>
      <c r="V2314" t="e" cm="1">
        <f t="array" ref="V2314">IF(VLOOKUP(U2314,$A$2:$F$198,COLUMN($F:$F),FALSE)=0,NA(),VLOOKUP(U2314,$A$2:$F$198,COLUMN($F:$F),FALSE))</f>
        <v>#N/A</v>
      </c>
    </row>
    <row r="2315" spans="12:22">
      <c r="L2315">
        <f>NAMS!B2315</f>
        <v>2417</v>
      </c>
      <c r="M2315" t="str">
        <f>NAMS!K2315</f>
        <v>USA</v>
      </c>
      <c r="N2315" cm="1">
        <f t="array" ref="N2315">IF(VLOOKUP(M2315,$A$2:$F$198,COLUMN($F:$F),FALSE)=0,NA(),VLOOKUP(M2315,$A$2:$F$198,COLUMN($F:$F),FALSE))</f>
        <v>63809.64</v>
      </c>
      <c r="T2315" s="75">
        <f>AAS!B2315</f>
        <v>2314</v>
      </c>
      <c r="U2315" s="75" t="str">
        <f>AAS!C2315</f>
        <v>USA</v>
      </c>
      <c r="V2315" cm="1">
        <f t="array" ref="V2315">IF(VLOOKUP(U2315,$A$2:$F$198,COLUMN($F:$F),FALSE)=0,NA(),VLOOKUP(U2315,$A$2:$F$198,COLUMN($F:$F),FALSE))</f>
        <v>63809.64</v>
      </c>
    </row>
    <row r="2316" spans="12:22">
      <c r="L2316">
        <f>NAMS!B2316</f>
        <v>2418</v>
      </c>
      <c r="M2316" t="str">
        <f>NAMS!K2316</f>
        <v>USA</v>
      </c>
      <c r="N2316" cm="1">
        <f t="array" ref="N2316">IF(VLOOKUP(M2316,$A$2:$F$198,COLUMN($F:$F),FALSE)=0,NA(),VLOOKUP(M2316,$A$2:$F$198,COLUMN($F:$F),FALSE))</f>
        <v>63809.64</v>
      </c>
      <c r="T2316" s="75">
        <f>AAS!B2316</f>
        <v>2315</v>
      </c>
      <c r="U2316" s="75" t="str">
        <f>AAS!C2316</f>
        <v>Unknown</v>
      </c>
      <c r="V2316" t="e" cm="1">
        <f t="array" ref="V2316">IF(VLOOKUP(U2316,$A$2:$F$198,COLUMN($F:$F),FALSE)=0,NA(),VLOOKUP(U2316,$A$2:$F$198,COLUMN($F:$F),FALSE))</f>
        <v>#N/A</v>
      </c>
    </row>
    <row r="2317" spans="12:22">
      <c r="L2317">
        <f>NAMS!B2317</f>
        <v>2419</v>
      </c>
      <c r="M2317" t="str">
        <f>NAMS!K2317</f>
        <v>USA</v>
      </c>
      <c r="N2317" cm="1">
        <f t="array" ref="N2317">IF(VLOOKUP(M2317,$A$2:$F$198,COLUMN($F:$F),FALSE)=0,NA(),VLOOKUP(M2317,$A$2:$F$198,COLUMN($F:$F),FALSE))</f>
        <v>63809.64</v>
      </c>
      <c r="T2317" s="75">
        <f>AAS!B2317</f>
        <v>2316</v>
      </c>
      <c r="U2317" s="75" t="str">
        <f>AAS!C2317</f>
        <v>USA</v>
      </c>
      <c r="V2317" cm="1">
        <f t="array" ref="V2317">IF(VLOOKUP(U2317,$A$2:$F$198,COLUMN($F:$F),FALSE)=0,NA(),VLOOKUP(U2317,$A$2:$F$198,COLUMN($F:$F),FALSE))</f>
        <v>63809.64</v>
      </c>
    </row>
    <row r="2318" spans="12:22">
      <c r="L2318">
        <f>NAMS!B2318</f>
        <v>2420</v>
      </c>
      <c r="M2318" t="str">
        <f>NAMS!K2318</f>
        <v>USA</v>
      </c>
      <c r="N2318" cm="1">
        <f t="array" ref="N2318">IF(VLOOKUP(M2318,$A$2:$F$198,COLUMN($F:$F),FALSE)=0,NA(),VLOOKUP(M2318,$A$2:$F$198,COLUMN($F:$F),FALSE))</f>
        <v>63809.64</v>
      </c>
      <c r="T2318" s="75">
        <f>AAS!B2318</f>
        <v>2317</v>
      </c>
      <c r="U2318" s="75" t="str">
        <f>AAS!C2318</f>
        <v>USA</v>
      </c>
      <c r="V2318" cm="1">
        <f t="array" ref="V2318">IF(VLOOKUP(U2318,$A$2:$F$198,COLUMN($F:$F),FALSE)=0,NA(),VLOOKUP(U2318,$A$2:$F$198,COLUMN($F:$F),FALSE))</f>
        <v>63809.64</v>
      </c>
    </row>
    <row r="2319" spans="12:22">
      <c r="L2319">
        <f>NAMS!B2319</f>
        <v>2421</v>
      </c>
      <c r="M2319" t="str">
        <f>NAMS!K2319</f>
        <v>USA</v>
      </c>
      <c r="N2319" cm="1">
        <f t="array" ref="N2319">IF(VLOOKUP(M2319,$A$2:$F$198,COLUMN($F:$F),FALSE)=0,NA(),VLOOKUP(M2319,$A$2:$F$198,COLUMN($F:$F),FALSE))</f>
        <v>63809.64</v>
      </c>
      <c r="T2319" s="75">
        <f>AAS!B2319</f>
        <v>2318</v>
      </c>
      <c r="U2319" s="75" t="str">
        <f>AAS!C2319</f>
        <v>USA</v>
      </c>
      <c r="V2319" cm="1">
        <f t="array" ref="V2319">IF(VLOOKUP(U2319,$A$2:$F$198,COLUMN($F:$F),FALSE)=0,NA(),VLOOKUP(U2319,$A$2:$F$198,COLUMN($F:$F),FALSE))</f>
        <v>63809.64</v>
      </c>
    </row>
    <row r="2320" spans="12:22">
      <c r="L2320">
        <f>NAMS!B2320</f>
        <v>2422</v>
      </c>
      <c r="M2320" t="str">
        <f>NAMS!K2320</f>
        <v>USA</v>
      </c>
      <c r="N2320" cm="1">
        <f t="array" ref="N2320">IF(VLOOKUP(M2320,$A$2:$F$198,COLUMN($F:$F),FALSE)=0,NA(),VLOOKUP(M2320,$A$2:$F$198,COLUMN($F:$F),FALSE))</f>
        <v>63809.64</v>
      </c>
      <c r="T2320" s="75">
        <f>AAS!B2320</f>
        <v>2319</v>
      </c>
      <c r="U2320" s="75" t="str">
        <f>AAS!C2320</f>
        <v>Unknown</v>
      </c>
      <c r="V2320" t="e" cm="1">
        <f t="array" ref="V2320">IF(VLOOKUP(U2320,$A$2:$F$198,COLUMN($F:$F),FALSE)=0,NA(),VLOOKUP(U2320,$A$2:$F$198,COLUMN($F:$F),FALSE))</f>
        <v>#N/A</v>
      </c>
    </row>
    <row r="2321" spans="12:22">
      <c r="L2321">
        <f>NAMS!B2321</f>
        <v>2423</v>
      </c>
      <c r="M2321" t="str">
        <f>NAMS!K2321</f>
        <v>Turkey</v>
      </c>
      <c r="N2321" cm="1">
        <f t="array" ref="N2321">IF(VLOOKUP(M2321,$A$2:$F$198,COLUMN($F:$F),FALSE)=0,NA(),VLOOKUP(M2321,$A$2:$F$198,COLUMN($F:$F),FALSE))</f>
        <v>11706.89</v>
      </c>
      <c r="T2321" s="75">
        <f>AAS!B2321</f>
        <v>2320</v>
      </c>
      <c r="U2321" s="75" t="str">
        <f>AAS!C2321</f>
        <v>USA</v>
      </c>
      <c r="V2321" cm="1">
        <f t="array" ref="V2321">IF(VLOOKUP(U2321,$A$2:$F$198,COLUMN($F:$F),FALSE)=0,NA(),VLOOKUP(U2321,$A$2:$F$198,COLUMN($F:$F),FALSE))</f>
        <v>63809.64</v>
      </c>
    </row>
    <row r="2322" spans="12:22">
      <c r="L2322">
        <f>NAMS!B2322</f>
        <v>2424</v>
      </c>
      <c r="M2322" t="str">
        <f>NAMS!K2322</f>
        <v>Israel</v>
      </c>
      <c r="N2322" cm="1">
        <f t="array" ref="N2322">IF(VLOOKUP(M2322,$A$2:$F$198,COLUMN($F:$F),FALSE)=0,NA(),VLOOKUP(M2322,$A$2:$F$198,COLUMN($F:$F),FALSE))</f>
        <v>41377.49</v>
      </c>
      <c r="T2322" s="75">
        <f>AAS!B2322</f>
        <v>2321</v>
      </c>
      <c r="U2322" s="75" t="str">
        <f>AAS!C2322</f>
        <v>USA</v>
      </c>
      <c r="V2322" cm="1">
        <f t="array" ref="V2322">IF(VLOOKUP(U2322,$A$2:$F$198,COLUMN($F:$F),FALSE)=0,NA(),VLOOKUP(U2322,$A$2:$F$198,COLUMN($F:$F),FALSE))</f>
        <v>63809.64</v>
      </c>
    </row>
    <row r="2323" spans="12:22">
      <c r="L2323">
        <f>NAMS!B2323</f>
        <v>2425</v>
      </c>
      <c r="M2323" t="str">
        <f>NAMS!K2323</f>
        <v>Saudi Arabia</v>
      </c>
      <c r="N2323" cm="1">
        <f t="array" ref="N2323">IF(VLOOKUP(M2323,$A$2:$F$198,COLUMN($F:$F),FALSE)=0,NA(),VLOOKUP(M2323,$A$2:$F$198,COLUMN($F:$F),FALSE))</f>
        <v>21764.39</v>
      </c>
      <c r="T2323" s="75">
        <f>AAS!B2323</f>
        <v>2322</v>
      </c>
      <c r="U2323" s="75" t="str">
        <f>AAS!C2323</f>
        <v>USA</v>
      </c>
      <c r="V2323" cm="1">
        <f t="array" ref="V2323">IF(VLOOKUP(U2323,$A$2:$F$198,COLUMN($F:$F),FALSE)=0,NA(),VLOOKUP(U2323,$A$2:$F$198,COLUMN($F:$F),FALSE))</f>
        <v>63809.64</v>
      </c>
    </row>
    <row r="2324" spans="12:22">
      <c r="L2324">
        <f>NAMS!B2324</f>
        <v>2426</v>
      </c>
      <c r="M2324" t="str">
        <f>NAMS!K2324</f>
        <v>USA</v>
      </c>
      <c r="N2324" cm="1">
        <f t="array" ref="N2324">IF(VLOOKUP(M2324,$A$2:$F$198,COLUMN($F:$F),FALSE)=0,NA(),VLOOKUP(M2324,$A$2:$F$198,COLUMN($F:$F),FALSE))</f>
        <v>63809.64</v>
      </c>
      <c r="T2324" s="75">
        <f>AAS!B2324</f>
        <v>2323</v>
      </c>
      <c r="U2324" s="75" t="str">
        <f>AAS!C2324</f>
        <v>USA</v>
      </c>
      <c r="V2324" cm="1">
        <f t="array" ref="V2324">IF(VLOOKUP(U2324,$A$2:$F$198,COLUMN($F:$F),FALSE)=0,NA(),VLOOKUP(U2324,$A$2:$F$198,COLUMN($F:$F),FALSE))</f>
        <v>63809.64</v>
      </c>
    </row>
    <row r="2325" spans="12:22">
      <c r="L2325">
        <f>NAMS!B2325</f>
        <v>2427</v>
      </c>
      <c r="M2325" t="str">
        <f>NAMS!K2325</f>
        <v>USA</v>
      </c>
      <c r="N2325" cm="1">
        <f t="array" ref="N2325">IF(VLOOKUP(M2325,$A$2:$F$198,COLUMN($F:$F),FALSE)=0,NA(),VLOOKUP(M2325,$A$2:$F$198,COLUMN($F:$F),FALSE))</f>
        <v>63809.64</v>
      </c>
      <c r="T2325" s="75">
        <f>AAS!B2325</f>
        <v>2324</v>
      </c>
      <c r="U2325" s="75" t="str">
        <f>AAS!C2325</f>
        <v>USA</v>
      </c>
      <c r="V2325" cm="1">
        <f t="array" ref="V2325">IF(VLOOKUP(U2325,$A$2:$F$198,COLUMN($F:$F),FALSE)=0,NA(),VLOOKUP(U2325,$A$2:$F$198,COLUMN($F:$F),FALSE))</f>
        <v>63809.64</v>
      </c>
    </row>
    <row r="2326" spans="12:22">
      <c r="L2326">
        <f>NAMS!B2326</f>
        <v>2428</v>
      </c>
      <c r="M2326" t="str">
        <f>NAMS!K2326</f>
        <v>USA</v>
      </c>
      <c r="N2326" cm="1">
        <f t="array" ref="N2326">IF(VLOOKUP(M2326,$A$2:$F$198,COLUMN($F:$F),FALSE)=0,NA(),VLOOKUP(M2326,$A$2:$F$198,COLUMN($F:$F),FALSE))</f>
        <v>63809.64</v>
      </c>
      <c r="T2326" s="75">
        <f>AAS!B2326</f>
        <v>2325</v>
      </c>
      <c r="U2326" s="75" t="str">
        <f>AAS!C2326</f>
        <v>Unknown</v>
      </c>
      <c r="V2326" t="e" cm="1">
        <f t="array" ref="V2326">IF(VLOOKUP(U2326,$A$2:$F$198,COLUMN($F:$F),FALSE)=0,NA(),VLOOKUP(U2326,$A$2:$F$198,COLUMN($F:$F),FALSE))</f>
        <v>#N/A</v>
      </c>
    </row>
    <row r="2327" spans="12:22">
      <c r="L2327">
        <f>NAMS!B2327</f>
        <v>2429</v>
      </c>
      <c r="M2327" t="str">
        <f>NAMS!K2327</f>
        <v>Germany</v>
      </c>
      <c r="N2327" cm="1">
        <f t="array" ref="N2327">IF(VLOOKUP(M2327,$A$2:$F$198,COLUMN($F:$F),FALSE)=0,NA(),VLOOKUP(M2327,$A$2:$F$198,COLUMN($F:$F),FALSE))</f>
        <v>49180.54</v>
      </c>
      <c r="T2327" s="75">
        <f>AAS!B2327</f>
        <v>2326</v>
      </c>
      <c r="U2327" s="75" t="str">
        <f>AAS!C2327</f>
        <v>USA</v>
      </c>
      <c r="V2327" cm="1">
        <f t="array" ref="V2327">IF(VLOOKUP(U2327,$A$2:$F$198,COLUMN($F:$F),FALSE)=0,NA(),VLOOKUP(U2327,$A$2:$F$198,COLUMN($F:$F),FALSE))</f>
        <v>63809.64</v>
      </c>
    </row>
    <row r="2328" spans="12:22">
      <c r="L2328">
        <f>NAMS!B2328</f>
        <v>2430</v>
      </c>
      <c r="M2328" t="str">
        <f>NAMS!K2328</f>
        <v>USA</v>
      </c>
      <c r="N2328" cm="1">
        <f t="array" ref="N2328">IF(VLOOKUP(M2328,$A$2:$F$198,COLUMN($F:$F),FALSE)=0,NA(),VLOOKUP(M2328,$A$2:$F$198,COLUMN($F:$F),FALSE))</f>
        <v>63809.64</v>
      </c>
      <c r="T2328" s="75">
        <f>AAS!B2328</f>
        <v>2327</v>
      </c>
      <c r="U2328" s="75" t="str">
        <f>AAS!C2328</f>
        <v>USA</v>
      </c>
      <c r="V2328" cm="1">
        <f t="array" ref="V2328">IF(VLOOKUP(U2328,$A$2:$F$198,COLUMN($F:$F),FALSE)=0,NA(),VLOOKUP(U2328,$A$2:$F$198,COLUMN($F:$F),FALSE))</f>
        <v>63809.64</v>
      </c>
    </row>
    <row r="2329" spans="12:22">
      <c r="L2329">
        <f>NAMS!B2329</f>
        <v>2431</v>
      </c>
      <c r="M2329" t="str">
        <f>NAMS!K2329</f>
        <v>USA</v>
      </c>
      <c r="N2329" cm="1">
        <f t="array" ref="N2329">IF(VLOOKUP(M2329,$A$2:$F$198,COLUMN($F:$F),FALSE)=0,NA(),VLOOKUP(M2329,$A$2:$F$198,COLUMN($F:$F),FALSE))</f>
        <v>63809.64</v>
      </c>
      <c r="T2329" s="75">
        <f>AAS!B2329</f>
        <v>2328</v>
      </c>
      <c r="U2329" s="75" t="str">
        <f>AAS!C2329</f>
        <v>USA</v>
      </c>
      <c r="V2329" cm="1">
        <f t="array" ref="V2329">IF(VLOOKUP(U2329,$A$2:$F$198,COLUMN($F:$F),FALSE)=0,NA(),VLOOKUP(U2329,$A$2:$F$198,COLUMN($F:$F),FALSE))</f>
        <v>63809.64</v>
      </c>
    </row>
    <row r="2330" spans="12:22">
      <c r="L2330">
        <f>NAMS!B2330</f>
        <v>2432</v>
      </c>
      <c r="M2330" t="str">
        <f>NAMS!K2330</f>
        <v>USA</v>
      </c>
      <c r="N2330" cm="1">
        <f t="array" ref="N2330">IF(VLOOKUP(M2330,$A$2:$F$198,COLUMN($F:$F),FALSE)=0,NA(),VLOOKUP(M2330,$A$2:$F$198,COLUMN($F:$F),FALSE))</f>
        <v>63809.64</v>
      </c>
      <c r="T2330" s="75">
        <f>AAS!B2330</f>
        <v>2329</v>
      </c>
      <c r="U2330" s="75" t="str">
        <f>AAS!C2330</f>
        <v>USA</v>
      </c>
      <c r="V2330" cm="1">
        <f t="array" ref="V2330">IF(VLOOKUP(U2330,$A$2:$F$198,COLUMN($F:$F),FALSE)=0,NA(),VLOOKUP(U2330,$A$2:$F$198,COLUMN($F:$F),FALSE))</f>
        <v>63809.64</v>
      </c>
    </row>
    <row r="2331" spans="12:22">
      <c r="L2331">
        <f>NAMS!B2331</f>
        <v>2433</v>
      </c>
      <c r="M2331" t="str">
        <f>NAMS!K2331</f>
        <v>USA</v>
      </c>
      <c r="N2331" cm="1">
        <f t="array" ref="N2331">IF(VLOOKUP(M2331,$A$2:$F$198,COLUMN($F:$F),FALSE)=0,NA(),VLOOKUP(M2331,$A$2:$F$198,COLUMN($F:$F),FALSE))</f>
        <v>63809.64</v>
      </c>
      <c r="T2331" s="75">
        <f>AAS!B2331</f>
        <v>2330</v>
      </c>
      <c r="U2331" s="75" t="str">
        <f>AAS!C2331</f>
        <v>USA</v>
      </c>
      <c r="V2331" cm="1">
        <f t="array" ref="V2331">IF(VLOOKUP(U2331,$A$2:$F$198,COLUMN($F:$F),FALSE)=0,NA(),VLOOKUP(U2331,$A$2:$F$198,COLUMN($F:$F),FALSE))</f>
        <v>63809.64</v>
      </c>
    </row>
    <row r="2332" spans="12:22">
      <c r="L2332">
        <f>NAMS!B2332</f>
        <v>2434</v>
      </c>
      <c r="M2332" t="str">
        <f>NAMS!K2332</f>
        <v>USA</v>
      </c>
      <c r="N2332" cm="1">
        <f t="array" ref="N2332">IF(VLOOKUP(M2332,$A$2:$F$198,COLUMN($F:$F),FALSE)=0,NA(),VLOOKUP(M2332,$A$2:$F$198,COLUMN($F:$F),FALSE))</f>
        <v>63809.64</v>
      </c>
      <c r="T2332" s="75">
        <f>AAS!B2332</f>
        <v>2331</v>
      </c>
      <c r="U2332" s="75" t="str">
        <f>AAS!C2332</f>
        <v>USA</v>
      </c>
      <c r="V2332" cm="1">
        <f t="array" ref="V2332">IF(VLOOKUP(U2332,$A$2:$F$198,COLUMN($F:$F),FALSE)=0,NA(),VLOOKUP(U2332,$A$2:$F$198,COLUMN($F:$F),FALSE))</f>
        <v>63809.64</v>
      </c>
    </row>
    <row r="2333" spans="12:22">
      <c r="L2333">
        <f>NAMS!B2333</f>
        <v>2435</v>
      </c>
      <c r="M2333" t="str">
        <f>NAMS!K2333</f>
        <v>USA</v>
      </c>
      <c r="N2333" cm="1">
        <f t="array" ref="N2333">IF(VLOOKUP(M2333,$A$2:$F$198,COLUMN($F:$F),FALSE)=0,NA(),VLOOKUP(M2333,$A$2:$F$198,COLUMN($F:$F),FALSE))</f>
        <v>63809.64</v>
      </c>
      <c r="T2333" s="75">
        <f>AAS!B2333</f>
        <v>2332</v>
      </c>
      <c r="U2333" s="75" t="str">
        <f>AAS!C2333</f>
        <v>USA</v>
      </c>
      <c r="V2333" cm="1">
        <f t="array" ref="V2333">IF(VLOOKUP(U2333,$A$2:$F$198,COLUMN($F:$F),FALSE)=0,NA(),VLOOKUP(U2333,$A$2:$F$198,COLUMN($F:$F),FALSE))</f>
        <v>63809.64</v>
      </c>
    </row>
    <row r="2334" spans="12:22">
      <c r="L2334">
        <f>NAMS!B2334</f>
        <v>2436</v>
      </c>
      <c r="M2334" t="str">
        <f>NAMS!K2334</f>
        <v>USA</v>
      </c>
      <c r="N2334" cm="1">
        <f t="array" ref="N2334">IF(VLOOKUP(M2334,$A$2:$F$198,COLUMN($F:$F),FALSE)=0,NA(),VLOOKUP(M2334,$A$2:$F$198,COLUMN($F:$F),FALSE))</f>
        <v>63809.64</v>
      </c>
      <c r="T2334" s="75">
        <f>AAS!B2334</f>
        <v>2333</v>
      </c>
      <c r="U2334" s="75" t="str">
        <f>AAS!C2334</f>
        <v>USA</v>
      </c>
      <c r="V2334" cm="1">
        <f t="array" ref="V2334">IF(VLOOKUP(U2334,$A$2:$F$198,COLUMN($F:$F),FALSE)=0,NA(),VLOOKUP(U2334,$A$2:$F$198,COLUMN($F:$F),FALSE))</f>
        <v>63809.64</v>
      </c>
    </row>
    <row r="2335" spans="12:22">
      <c r="L2335">
        <f>NAMS!B2335</f>
        <v>2437</v>
      </c>
      <c r="M2335" t="str">
        <f>NAMS!K2335</f>
        <v>USA</v>
      </c>
      <c r="N2335" cm="1">
        <f t="array" ref="N2335">IF(VLOOKUP(M2335,$A$2:$F$198,COLUMN($F:$F),FALSE)=0,NA(),VLOOKUP(M2335,$A$2:$F$198,COLUMN($F:$F),FALSE))</f>
        <v>63809.64</v>
      </c>
      <c r="T2335" s="75">
        <f>AAS!B2335</f>
        <v>2334</v>
      </c>
      <c r="U2335" s="75" t="str">
        <f>AAS!C2335</f>
        <v>Canada</v>
      </c>
      <c r="V2335" cm="1">
        <f t="array" ref="V2335">IF(VLOOKUP(U2335,$A$2:$F$198,COLUMN($F:$F),FALSE)=0,NA(),VLOOKUP(U2335,$A$2:$F$198,COLUMN($F:$F),FALSE))</f>
        <v>49196.49</v>
      </c>
    </row>
    <row r="2336" spans="12:22">
      <c r="L2336">
        <f>NAMS!B2336</f>
        <v>2438</v>
      </c>
      <c r="M2336" t="str">
        <f>NAMS!K2336</f>
        <v>USA</v>
      </c>
      <c r="N2336" cm="1">
        <f t="array" ref="N2336">IF(VLOOKUP(M2336,$A$2:$F$198,COLUMN($F:$F),FALSE)=0,NA(),VLOOKUP(M2336,$A$2:$F$198,COLUMN($F:$F),FALSE))</f>
        <v>63809.64</v>
      </c>
      <c r="T2336" s="75">
        <f>AAS!B2336</f>
        <v>2335</v>
      </c>
      <c r="U2336" s="75" t="str">
        <f>AAS!C2336</f>
        <v>USA</v>
      </c>
      <c r="V2336" cm="1">
        <f t="array" ref="V2336">IF(VLOOKUP(U2336,$A$2:$F$198,COLUMN($F:$F),FALSE)=0,NA(),VLOOKUP(U2336,$A$2:$F$198,COLUMN($F:$F),FALSE))</f>
        <v>63809.64</v>
      </c>
    </row>
    <row r="2337" spans="12:22">
      <c r="L2337">
        <f>NAMS!B2337</f>
        <v>2439</v>
      </c>
      <c r="M2337" t="str">
        <f>NAMS!K2337</f>
        <v>USA</v>
      </c>
      <c r="N2337" cm="1">
        <f t="array" ref="N2337">IF(VLOOKUP(M2337,$A$2:$F$198,COLUMN($F:$F),FALSE)=0,NA(),VLOOKUP(M2337,$A$2:$F$198,COLUMN($F:$F),FALSE))</f>
        <v>63809.64</v>
      </c>
      <c r="T2337" s="75">
        <f>AAS!B2337</f>
        <v>2336</v>
      </c>
      <c r="U2337" s="75" t="str">
        <f>AAS!C2337</f>
        <v>USA</v>
      </c>
      <c r="V2337" cm="1">
        <f t="array" ref="V2337">IF(VLOOKUP(U2337,$A$2:$F$198,COLUMN($F:$F),FALSE)=0,NA(),VLOOKUP(U2337,$A$2:$F$198,COLUMN($F:$F),FALSE))</f>
        <v>63809.64</v>
      </c>
    </row>
    <row r="2338" spans="12:22">
      <c r="L2338">
        <f>NAMS!B2338</f>
        <v>2440</v>
      </c>
      <c r="M2338" t="str">
        <f>NAMS!K2338</f>
        <v>USA</v>
      </c>
      <c r="N2338" cm="1">
        <f t="array" ref="N2338">IF(VLOOKUP(M2338,$A$2:$F$198,COLUMN($F:$F),FALSE)=0,NA(),VLOOKUP(M2338,$A$2:$F$198,COLUMN($F:$F),FALSE))</f>
        <v>63809.64</v>
      </c>
      <c r="T2338" s="75">
        <f>AAS!B2338</f>
        <v>2337</v>
      </c>
      <c r="U2338" s="75" t="str">
        <f>AAS!C2338</f>
        <v>USA</v>
      </c>
      <c r="V2338" cm="1">
        <f t="array" ref="V2338">IF(VLOOKUP(U2338,$A$2:$F$198,COLUMN($F:$F),FALSE)=0,NA(),VLOOKUP(U2338,$A$2:$F$198,COLUMN($F:$F),FALSE))</f>
        <v>63809.64</v>
      </c>
    </row>
    <row r="2339" spans="12:22">
      <c r="L2339">
        <f>NAMS!B2339</f>
        <v>2441</v>
      </c>
      <c r="M2339" t="str">
        <f>NAMS!K2339</f>
        <v>USA</v>
      </c>
      <c r="N2339" cm="1">
        <f t="array" ref="N2339">IF(VLOOKUP(M2339,$A$2:$F$198,COLUMN($F:$F),FALSE)=0,NA(),VLOOKUP(M2339,$A$2:$F$198,COLUMN($F:$F),FALSE))</f>
        <v>63809.64</v>
      </c>
      <c r="T2339" s="75">
        <f>AAS!B2339</f>
        <v>2338</v>
      </c>
      <c r="U2339" s="75" t="str">
        <f>AAS!C2339</f>
        <v>USA</v>
      </c>
      <c r="V2339" cm="1">
        <f t="array" ref="V2339">IF(VLOOKUP(U2339,$A$2:$F$198,COLUMN($F:$F),FALSE)=0,NA(),VLOOKUP(U2339,$A$2:$F$198,COLUMN($F:$F),FALSE))</f>
        <v>63809.64</v>
      </c>
    </row>
    <row r="2340" spans="12:22">
      <c r="L2340">
        <f>NAMS!B2340</f>
        <v>2442</v>
      </c>
      <c r="M2340" t="str">
        <f>NAMS!K2340</f>
        <v>USA</v>
      </c>
      <c r="N2340" cm="1">
        <f t="array" ref="N2340">IF(VLOOKUP(M2340,$A$2:$F$198,COLUMN($F:$F),FALSE)=0,NA(),VLOOKUP(M2340,$A$2:$F$198,COLUMN($F:$F),FALSE))</f>
        <v>63809.64</v>
      </c>
      <c r="T2340" s="75">
        <f>AAS!B2340</f>
        <v>2339</v>
      </c>
      <c r="U2340" s="75" t="str">
        <f>AAS!C2340</f>
        <v>USA</v>
      </c>
      <c r="V2340" cm="1">
        <f t="array" ref="V2340">IF(VLOOKUP(U2340,$A$2:$F$198,COLUMN($F:$F),FALSE)=0,NA(),VLOOKUP(U2340,$A$2:$F$198,COLUMN($F:$F),FALSE))</f>
        <v>63809.64</v>
      </c>
    </row>
    <row r="2341" spans="12:22">
      <c r="L2341">
        <f>NAMS!B2341</f>
        <v>2443</v>
      </c>
      <c r="M2341" t="str">
        <f>NAMS!K2341</f>
        <v>USA</v>
      </c>
      <c r="N2341" cm="1">
        <f t="array" ref="N2341">IF(VLOOKUP(M2341,$A$2:$F$198,COLUMN($F:$F),FALSE)=0,NA(),VLOOKUP(M2341,$A$2:$F$198,COLUMN($F:$F),FALSE))</f>
        <v>63809.64</v>
      </c>
      <c r="T2341" s="75">
        <f>AAS!B2341</f>
        <v>2340</v>
      </c>
      <c r="U2341" s="75" t="str">
        <f>AAS!C2341</f>
        <v>USA</v>
      </c>
      <c r="V2341" cm="1">
        <f t="array" ref="V2341">IF(VLOOKUP(U2341,$A$2:$F$198,COLUMN($F:$F),FALSE)=0,NA(),VLOOKUP(U2341,$A$2:$F$198,COLUMN($F:$F),FALSE))</f>
        <v>63809.64</v>
      </c>
    </row>
    <row r="2342" spans="12:22">
      <c r="L2342">
        <f>NAMS!B2342</f>
        <v>2444</v>
      </c>
      <c r="M2342" t="str">
        <f>NAMS!K2342</f>
        <v>South Korea</v>
      </c>
      <c r="N2342" cm="1">
        <f t="array" ref="N2342">IF(VLOOKUP(M2342,$A$2:$F$198,COLUMN($F:$F),FALSE)=0,NA(),VLOOKUP(M2342,$A$2:$F$198,COLUMN($F:$F),FALSE))</f>
        <v>32154.02</v>
      </c>
      <c r="T2342" s="75">
        <f>AAS!B2342</f>
        <v>2341</v>
      </c>
      <c r="U2342" s="75" t="str">
        <f>AAS!C2342</f>
        <v>USA</v>
      </c>
      <c r="V2342" cm="1">
        <f t="array" ref="V2342">IF(VLOOKUP(U2342,$A$2:$F$198,COLUMN($F:$F),FALSE)=0,NA(),VLOOKUP(U2342,$A$2:$F$198,COLUMN($F:$F),FALSE))</f>
        <v>63809.64</v>
      </c>
    </row>
    <row r="2343" spans="12:22">
      <c r="L2343">
        <f>NAMS!B2343</f>
        <v>2445</v>
      </c>
      <c r="M2343" t="str">
        <f>NAMS!K2343</f>
        <v>USA</v>
      </c>
      <c r="N2343" cm="1">
        <f t="array" ref="N2343">IF(VLOOKUP(M2343,$A$2:$F$198,COLUMN($F:$F),FALSE)=0,NA(),VLOOKUP(M2343,$A$2:$F$198,COLUMN($F:$F),FALSE))</f>
        <v>63809.64</v>
      </c>
      <c r="T2343" s="75">
        <f>AAS!B2343</f>
        <v>2342</v>
      </c>
      <c r="U2343" s="75" t="str">
        <f>AAS!C2343</f>
        <v>Unknown</v>
      </c>
      <c r="V2343" t="e" cm="1">
        <f t="array" ref="V2343">IF(VLOOKUP(U2343,$A$2:$F$198,COLUMN($F:$F),FALSE)=0,NA(),VLOOKUP(U2343,$A$2:$F$198,COLUMN($F:$F),FALSE))</f>
        <v>#N/A</v>
      </c>
    </row>
    <row r="2344" spans="12:22">
      <c r="L2344">
        <f>NAMS!B2344</f>
        <v>2446</v>
      </c>
      <c r="M2344" t="str">
        <f>NAMS!K2344</f>
        <v>USA</v>
      </c>
      <c r="N2344" cm="1">
        <f t="array" ref="N2344">IF(VLOOKUP(M2344,$A$2:$F$198,COLUMN($F:$F),FALSE)=0,NA(),VLOOKUP(M2344,$A$2:$F$198,COLUMN($F:$F),FALSE))</f>
        <v>63809.64</v>
      </c>
      <c r="T2344" s="75">
        <f>AAS!B2344</f>
        <v>2343</v>
      </c>
      <c r="U2344" s="75" t="str">
        <f>AAS!C2344</f>
        <v>Canada</v>
      </c>
      <c r="V2344" cm="1">
        <f t="array" ref="V2344">IF(VLOOKUP(U2344,$A$2:$F$198,COLUMN($F:$F),FALSE)=0,NA(),VLOOKUP(U2344,$A$2:$F$198,COLUMN($F:$F),FALSE))</f>
        <v>49196.49</v>
      </c>
    </row>
    <row r="2345" spans="12:22">
      <c r="L2345">
        <f>NAMS!B2345</f>
        <v>2447</v>
      </c>
      <c r="M2345" t="str">
        <f>NAMS!K2345</f>
        <v>USA</v>
      </c>
      <c r="N2345" cm="1">
        <f t="array" ref="N2345">IF(VLOOKUP(M2345,$A$2:$F$198,COLUMN($F:$F),FALSE)=0,NA(),VLOOKUP(M2345,$A$2:$F$198,COLUMN($F:$F),FALSE))</f>
        <v>63809.64</v>
      </c>
      <c r="T2345" s="75">
        <f>AAS!B2345</f>
        <v>2344</v>
      </c>
      <c r="U2345" s="75" t="str">
        <f>AAS!C2345</f>
        <v>USA</v>
      </c>
      <c r="V2345" cm="1">
        <f t="array" ref="V2345">IF(VLOOKUP(U2345,$A$2:$F$198,COLUMN($F:$F),FALSE)=0,NA(),VLOOKUP(U2345,$A$2:$F$198,COLUMN($F:$F),FALSE))</f>
        <v>63809.64</v>
      </c>
    </row>
    <row r="2346" spans="12:22">
      <c r="L2346">
        <f>NAMS!B2346</f>
        <v>2448</v>
      </c>
      <c r="M2346" t="str">
        <f>NAMS!K2346</f>
        <v>USA</v>
      </c>
      <c r="N2346" cm="1">
        <f t="array" ref="N2346">IF(VLOOKUP(M2346,$A$2:$F$198,COLUMN($F:$F),FALSE)=0,NA(),VLOOKUP(M2346,$A$2:$F$198,COLUMN($F:$F),FALSE))</f>
        <v>63809.64</v>
      </c>
      <c r="T2346" s="75">
        <f>AAS!B2346</f>
        <v>2345</v>
      </c>
      <c r="U2346" s="75" t="str">
        <f>AAS!C2346</f>
        <v>USA</v>
      </c>
      <c r="V2346" cm="1">
        <f t="array" ref="V2346">IF(VLOOKUP(U2346,$A$2:$F$198,COLUMN($F:$F),FALSE)=0,NA(),VLOOKUP(U2346,$A$2:$F$198,COLUMN($F:$F),FALSE))</f>
        <v>63809.64</v>
      </c>
    </row>
    <row r="2347" spans="12:22">
      <c r="L2347">
        <f>NAMS!B2347</f>
        <v>2449</v>
      </c>
      <c r="M2347" t="str">
        <f>NAMS!K2347</f>
        <v>Netherlands</v>
      </c>
      <c r="N2347" cm="1">
        <f t="array" ref="N2347">IF(VLOOKUP(M2347,$A$2:$F$198,COLUMN($F:$F),FALSE)=0,NA(),VLOOKUP(M2347,$A$2:$F$198,COLUMN($F:$F),FALSE))</f>
        <v>53666.48</v>
      </c>
      <c r="T2347" s="75">
        <f>AAS!B2347</f>
        <v>2346</v>
      </c>
      <c r="U2347" s="75" t="str">
        <f>AAS!C2347</f>
        <v>USA</v>
      </c>
      <c r="V2347" cm="1">
        <f t="array" ref="V2347">IF(VLOOKUP(U2347,$A$2:$F$198,COLUMN($F:$F),FALSE)=0,NA(),VLOOKUP(U2347,$A$2:$F$198,COLUMN($F:$F),FALSE))</f>
        <v>63809.64</v>
      </c>
    </row>
    <row r="2348" spans="12:22">
      <c r="L2348">
        <f>NAMS!B2348</f>
        <v>2450</v>
      </c>
      <c r="M2348" t="str">
        <f>NAMS!K2348</f>
        <v>USA</v>
      </c>
      <c r="N2348" cm="1">
        <f t="array" ref="N2348">IF(VLOOKUP(M2348,$A$2:$F$198,COLUMN($F:$F),FALSE)=0,NA(),VLOOKUP(M2348,$A$2:$F$198,COLUMN($F:$F),FALSE))</f>
        <v>63809.64</v>
      </c>
      <c r="T2348" s="75">
        <f>AAS!B2348</f>
        <v>2347</v>
      </c>
      <c r="U2348" s="75" t="str">
        <f>AAS!C2348</f>
        <v>USA</v>
      </c>
      <c r="V2348" cm="1">
        <f t="array" ref="V2348">IF(VLOOKUP(U2348,$A$2:$F$198,COLUMN($F:$F),FALSE)=0,NA(),VLOOKUP(U2348,$A$2:$F$198,COLUMN($F:$F),FALSE))</f>
        <v>63809.64</v>
      </c>
    </row>
    <row r="2349" spans="12:22">
      <c r="L2349">
        <f>NAMS!B2349</f>
        <v>2451</v>
      </c>
      <c r="M2349" t="str">
        <f>NAMS!K2349</f>
        <v>USA</v>
      </c>
      <c r="N2349" cm="1">
        <f t="array" ref="N2349">IF(VLOOKUP(M2349,$A$2:$F$198,COLUMN($F:$F),FALSE)=0,NA(),VLOOKUP(M2349,$A$2:$F$198,COLUMN($F:$F),FALSE))</f>
        <v>63809.64</v>
      </c>
      <c r="T2349" s="75">
        <f>AAS!B2349</f>
        <v>2348</v>
      </c>
      <c r="U2349" s="75" t="str">
        <f>AAS!C2349</f>
        <v>USA</v>
      </c>
      <c r="V2349" cm="1">
        <f t="array" ref="V2349">IF(VLOOKUP(U2349,$A$2:$F$198,COLUMN($F:$F),FALSE)=0,NA(),VLOOKUP(U2349,$A$2:$F$198,COLUMN($F:$F),FALSE))</f>
        <v>63809.64</v>
      </c>
    </row>
    <row r="2350" spans="12:22">
      <c r="L2350">
        <f>NAMS!B2350</f>
        <v>2452</v>
      </c>
      <c r="M2350" t="str">
        <f>NAMS!K2350</f>
        <v>USA</v>
      </c>
      <c r="N2350" cm="1">
        <f t="array" ref="N2350">IF(VLOOKUP(M2350,$A$2:$F$198,COLUMN($F:$F),FALSE)=0,NA(),VLOOKUP(M2350,$A$2:$F$198,COLUMN($F:$F),FALSE))</f>
        <v>63809.64</v>
      </c>
      <c r="T2350" s="75">
        <f>AAS!B2350</f>
        <v>2349</v>
      </c>
      <c r="U2350" s="75" t="str">
        <f>AAS!C2350</f>
        <v>USA</v>
      </c>
      <c r="V2350" cm="1">
        <f t="array" ref="V2350">IF(VLOOKUP(U2350,$A$2:$F$198,COLUMN($F:$F),FALSE)=0,NA(),VLOOKUP(U2350,$A$2:$F$198,COLUMN($F:$F),FALSE))</f>
        <v>63809.64</v>
      </c>
    </row>
    <row r="2351" spans="12:22">
      <c r="L2351">
        <f>NAMS!B2351</f>
        <v>2453</v>
      </c>
      <c r="M2351" t="str">
        <f>NAMS!K2351</f>
        <v>Germany</v>
      </c>
      <c r="N2351" cm="1">
        <f t="array" ref="N2351">IF(VLOOKUP(M2351,$A$2:$F$198,COLUMN($F:$F),FALSE)=0,NA(),VLOOKUP(M2351,$A$2:$F$198,COLUMN($F:$F),FALSE))</f>
        <v>49180.54</v>
      </c>
      <c r="T2351" s="75">
        <f>AAS!B2351</f>
        <v>2350</v>
      </c>
      <c r="U2351" s="75" t="str">
        <f>AAS!C2351</f>
        <v>USA</v>
      </c>
      <c r="V2351" cm="1">
        <f t="array" ref="V2351">IF(VLOOKUP(U2351,$A$2:$F$198,COLUMN($F:$F),FALSE)=0,NA(),VLOOKUP(U2351,$A$2:$F$198,COLUMN($F:$F),FALSE))</f>
        <v>63809.64</v>
      </c>
    </row>
    <row r="2352" spans="12:22">
      <c r="L2352">
        <f>NAMS!B2352</f>
        <v>2454</v>
      </c>
      <c r="M2352" t="str">
        <f>NAMS!K2352</f>
        <v>USA</v>
      </c>
      <c r="N2352" cm="1">
        <f t="array" ref="N2352">IF(VLOOKUP(M2352,$A$2:$F$198,COLUMN($F:$F),FALSE)=0,NA(),VLOOKUP(M2352,$A$2:$F$198,COLUMN($F:$F),FALSE))</f>
        <v>63809.64</v>
      </c>
      <c r="T2352" s="75">
        <f>AAS!B2352</f>
        <v>2351</v>
      </c>
      <c r="U2352" s="75" t="str">
        <f>AAS!C2352</f>
        <v>USA</v>
      </c>
      <c r="V2352" cm="1">
        <f t="array" ref="V2352">IF(VLOOKUP(U2352,$A$2:$F$198,COLUMN($F:$F),FALSE)=0,NA(),VLOOKUP(U2352,$A$2:$F$198,COLUMN($F:$F),FALSE))</f>
        <v>63809.64</v>
      </c>
    </row>
    <row r="2353" spans="12:22">
      <c r="L2353">
        <f>NAMS!B2353</f>
        <v>2455</v>
      </c>
      <c r="M2353" t="str">
        <f>NAMS!K2353</f>
        <v>USA</v>
      </c>
      <c r="N2353" cm="1">
        <f t="array" ref="N2353">IF(VLOOKUP(M2353,$A$2:$F$198,COLUMN($F:$F),FALSE)=0,NA(),VLOOKUP(M2353,$A$2:$F$198,COLUMN($F:$F),FALSE))</f>
        <v>63809.64</v>
      </c>
      <c r="T2353" s="75">
        <f>AAS!B2353</f>
        <v>2352</v>
      </c>
      <c r="U2353" s="75" t="str">
        <f>AAS!C2353</f>
        <v>USA</v>
      </c>
      <c r="V2353" cm="1">
        <f t="array" ref="V2353">IF(VLOOKUP(U2353,$A$2:$F$198,COLUMN($F:$F),FALSE)=0,NA(),VLOOKUP(U2353,$A$2:$F$198,COLUMN($F:$F),FALSE))</f>
        <v>63809.64</v>
      </c>
    </row>
    <row r="2354" spans="12:22">
      <c r="L2354">
        <f>NAMS!B2354</f>
        <v>2456</v>
      </c>
      <c r="M2354" t="str">
        <f>NAMS!K2354</f>
        <v>USA</v>
      </c>
      <c r="N2354" cm="1">
        <f t="array" ref="N2354">IF(VLOOKUP(M2354,$A$2:$F$198,COLUMN($F:$F),FALSE)=0,NA(),VLOOKUP(M2354,$A$2:$F$198,COLUMN($F:$F),FALSE))</f>
        <v>63809.64</v>
      </c>
      <c r="T2354" s="75">
        <f>AAS!B2354</f>
        <v>2353</v>
      </c>
      <c r="U2354" s="75" t="str">
        <f>AAS!C2354</f>
        <v>USA</v>
      </c>
      <c r="V2354" cm="1">
        <f t="array" ref="V2354">IF(VLOOKUP(U2354,$A$2:$F$198,COLUMN($F:$F),FALSE)=0,NA(),VLOOKUP(U2354,$A$2:$F$198,COLUMN($F:$F),FALSE))</f>
        <v>63809.64</v>
      </c>
    </row>
    <row r="2355" spans="12:22">
      <c r="L2355">
        <f>NAMS!B2355</f>
        <v>2457</v>
      </c>
      <c r="M2355" t="str">
        <f>NAMS!K2355</f>
        <v>USA</v>
      </c>
      <c r="N2355" cm="1">
        <f t="array" ref="N2355">IF(VLOOKUP(M2355,$A$2:$F$198,COLUMN($F:$F),FALSE)=0,NA(),VLOOKUP(M2355,$A$2:$F$198,COLUMN($F:$F),FALSE))</f>
        <v>63809.64</v>
      </c>
      <c r="T2355" s="75">
        <f>AAS!B2355</f>
        <v>2354</v>
      </c>
      <c r="U2355" s="75" t="str">
        <f>AAS!C2355</f>
        <v>Netherlands</v>
      </c>
      <c r="V2355" cm="1">
        <f t="array" ref="V2355">IF(VLOOKUP(U2355,$A$2:$F$198,COLUMN($F:$F),FALSE)=0,NA(),VLOOKUP(U2355,$A$2:$F$198,COLUMN($F:$F),FALSE))</f>
        <v>53666.48</v>
      </c>
    </row>
    <row r="2356" spans="12:22">
      <c r="L2356">
        <f>NAMS!B2356</f>
        <v>2458</v>
      </c>
      <c r="M2356" t="str">
        <f>NAMS!K2356</f>
        <v>Saudi Arabia</v>
      </c>
      <c r="N2356" cm="1">
        <f t="array" ref="N2356">IF(VLOOKUP(M2356,$A$2:$F$198,COLUMN($F:$F),FALSE)=0,NA(),VLOOKUP(M2356,$A$2:$F$198,COLUMN($F:$F),FALSE))</f>
        <v>21764.39</v>
      </c>
      <c r="T2356" s="75">
        <f>AAS!B2356</f>
        <v>2355</v>
      </c>
      <c r="U2356" s="75" t="str">
        <f>AAS!C2356</f>
        <v>USA</v>
      </c>
      <c r="V2356" cm="1">
        <f t="array" ref="V2356">IF(VLOOKUP(U2356,$A$2:$F$198,COLUMN($F:$F),FALSE)=0,NA(),VLOOKUP(U2356,$A$2:$F$198,COLUMN($F:$F),FALSE))</f>
        <v>63809.64</v>
      </c>
    </row>
    <row r="2357" spans="12:22">
      <c r="L2357">
        <f>NAMS!B2357</f>
        <v>2459</v>
      </c>
      <c r="M2357" t="str">
        <f>NAMS!K2357</f>
        <v>Saudi Arabia</v>
      </c>
      <c r="N2357" cm="1">
        <f t="array" ref="N2357">IF(VLOOKUP(M2357,$A$2:$F$198,COLUMN($F:$F),FALSE)=0,NA(),VLOOKUP(M2357,$A$2:$F$198,COLUMN($F:$F),FALSE))</f>
        <v>21764.39</v>
      </c>
      <c r="T2357" s="75">
        <f>AAS!B2357</f>
        <v>2356</v>
      </c>
      <c r="U2357" s="75" t="str">
        <f>AAS!C2357</f>
        <v>USA</v>
      </c>
      <c r="V2357" cm="1">
        <f t="array" ref="V2357">IF(VLOOKUP(U2357,$A$2:$F$198,COLUMN($F:$F),FALSE)=0,NA(),VLOOKUP(U2357,$A$2:$F$198,COLUMN($F:$F),FALSE))</f>
        <v>63809.64</v>
      </c>
    </row>
    <row r="2358" spans="12:22">
      <c r="L2358">
        <f>NAMS!B2358</f>
        <v>2460</v>
      </c>
      <c r="M2358" t="str">
        <f>NAMS!K2358</f>
        <v>Israel</v>
      </c>
      <c r="N2358" cm="1">
        <f t="array" ref="N2358">IF(VLOOKUP(M2358,$A$2:$F$198,COLUMN($F:$F),FALSE)=0,NA(),VLOOKUP(M2358,$A$2:$F$198,COLUMN($F:$F),FALSE))</f>
        <v>41377.49</v>
      </c>
      <c r="T2358" s="75">
        <f>AAS!B2358</f>
        <v>2357</v>
      </c>
      <c r="U2358" s="75" t="str">
        <f>AAS!C2358</f>
        <v>USA</v>
      </c>
      <c r="V2358" cm="1">
        <f t="array" ref="V2358">IF(VLOOKUP(U2358,$A$2:$F$198,COLUMN($F:$F),FALSE)=0,NA(),VLOOKUP(U2358,$A$2:$F$198,COLUMN($F:$F),FALSE))</f>
        <v>63809.64</v>
      </c>
    </row>
    <row r="2359" spans="12:22">
      <c r="L2359">
        <f>NAMS!B2359</f>
        <v>2461</v>
      </c>
      <c r="M2359" t="str">
        <f>NAMS!K2359</f>
        <v>USA</v>
      </c>
      <c r="N2359" cm="1">
        <f t="array" ref="N2359">IF(VLOOKUP(M2359,$A$2:$F$198,COLUMN($F:$F),FALSE)=0,NA(),VLOOKUP(M2359,$A$2:$F$198,COLUMN($F:$F),FALSE))</f>
        <v>63809.64</v>
      </c>
      <c r="T2359" s="75">
        <f>AAS!B2359</f>
        <v>2358</v>
      </c>
      <c r="U2359" s="75" t="str">
        <f>AAS!C2359</f>
        <v>USA</v>
      </c>
      <c r="V2359" cm="1">
        <f t="array" ref="V2359">IF(VLOOKUP(U2359,$A$2:$F$198,COLUMN($F:$F),FALSE)=0,NA(),VLOOKUP(U2359,$A$2:$F$198,COLUMN($F:$F),FALSE))</f>
        <v>63809.64</v>
      </c>
    </row>
    <row r="2360" spans="12:22">
      <c r="L2360">
        <f>NAMS!B2360</f>
        <v>2462</v>
      </c>
      <c r="M2360" t="str">
        <f>NAMS!K2360</f>
        <v>USA</v>
      </c>
      <c r="N2360" cm="1">
        <f t="array" ref="N2360">IF(VLOOKUP(M2360,$A$2:$F$198,COLUMN($F:$F),FALSE)=0,NA(),VLOOKUP(M2360,$A$2:$F$198,COLUMN($F:$F),FALSE))</f>
        <v>63809.64</v>
      </c>
      <c r="T2360" s="75">
        <f>AAS!B2360</f>
        <v>2359</v>
      </c>
      <c r="U2360" s="75" t="str">
        <f>AAS!C2360</f>
        <v>USA</v>
      </c>
      <c r="V2360" cm="1">
        <f t="array" ref="V2360">IF(VLOOKUP(U2360,$A$2:$F$198,COLUMN($F:$F),FALSE)=0,NA(),VLOOKUP(U2360,$A$2:$F$198,COLUMN($F:$F),FALSE))</f>
        <v>63809.64</v>
      </c>
    </row>
    <row r="2361" spans="12:22">
      <c r="L2361">
        <f>NAMS!B2361</f>
        <v>2463</v>
      </c>
      <c r="M2361" t="str">
        <f>NAMS!K2361</f>
        <v>USA</v>
      </c>
      <c r="N2361" cm="1">
        <f t="array" ref="N2361">IF(VLOOKUP(M2361,$A$2:$F$198,COLUMN($F:$F),FALSE)=0,NA(),VLOOKUP(M2361,$A$2:$F$198,COLUMN($F:$F),FALSE))</f>
        <v>63809.64</v>
      </c>
      <c r="T2361" s="75">
        <f>AAS!B2361</f>
        <v>2360</v>
      </c>
      <c r="U2361" s="75" t="str">
        <f>AAS!C2361</f>
        <v>USA</v>
      </c>
      <c r="V2361" cm="1">
        <f t="array" ref="V2361">IF(VLOOKUP(U2361,$A$2:$F$198,COLUMN($F:$F),FALSE)=0,NA(),VLOOKUP(U2361,$A$2:$F$198,COLUMN($F:$F),FALSE))</f>
        <v>63809.64</v>
      </c>
    </row>
    <row r="2362" spans="12:22">
      <c r="L2362">
        <f>NAMS!B2362</f>
        <v>2464</v>
      </c>
      <c r="M2362" t="str">
        <f>NAMS!K2362</f>
        <v>USA</v>
      </c>
      <c r="N2362" cm="1">
        <f t="array" ref="N2362">IF(VLOOKUP(M2362,$A$2:$F$198,COLUMN($F:$F),FALSE)=0,NA(),VLOOKUP(M2362,$A$2:$F$198,COLUMN($F:$F),FALSE))</f>
        <v>63809.64</v>
      </c>
      <c r="T2362" s="75">
        <f>AAS!B2362</f>
        <v>2361</v>
      </c>
      <c r="U2362" s="75" t="str">
        <f>AAS!C2362</f>
        <v>USA</v>
      </c>
      <c r="V2362" cm="1">
        <f t="array" ref="V2362">IF(VLOOKUP(U2362,$A$2:$F$198,COLUMN($F:$F),FALSE)=0,NA(),VLOOKUP(U2362,$A$2:$F$198,COLUMN($F:$F),FALSE))</f>
        <v>63809.64</v>
      </c>
    </row>
    <row r="2363" spans="12:22">
      <c r="L2363">
        <f>NAMS!B2363</f>
        <v>2465</v>
      </c>
      <c r="M2363" t="str">
        <f>NAMS!K2363</f>
        <v>USA</v>
      </c>
      <c r="N2363" cm="1">
        <f t="array" ref="N2363">IF(VLOOKUP(M2363,$A$2:$F$198,COLUMN($F:$F),FALSE)=0,NA(),VLOOKUP(M2363,$A$2:$F$198,COLUMN($F:$F),FALSE))</f>
        <v>63809.64</v>
      </c>
      <c r="T2363" s="75">
        <f>AAS!B2363</f>
        <v>2362</v>
      </c>
      <c r="U2363" s="75" t="str">
        <f>AAS!C2363</f>
        <v>USA</v>
      </c>
      <c r="V2363" cm="1">
        <f t="array" ref="V2363">IF(VLOOKUP(U2363,$A$2:$F$198,COLUMN($F:$F),FALSE)=0,NA(),VLOOKUP(U2363,$A$2:$F$198,COLUMN($F:$F),FALSE))</f>
        <v>63809.64</v>
      </c>
    </row>
    <row r="2364" spans="12:22">
      <c r="L2364">
        <f>NAMS!B2364</f>
        <v>2466</v>
      </c>
      <c r="M2364" t="str">
        <f>NAMS!K2364</f>
        <v>USA</v>
      </c>
      <c r="N2364" cm="1">
        <f t="array" ref="N2364">IF(VLOOKUP(M2364,$A$2:$F$198,COLUMN($F:$F),FALSE)=0,NA(),VLOOKUP(M2364,$A$2:$F$198,COLUMN($F:$F),FALSE))</f>
        <v>63809.64</v>
      </c>
      <c r="T2364" s="75">
        <f>AAS!B2364</f>
        <v>2363</v>
      </c>
      <c r="U2364" s="75" t="str">
        <f>AAS!C2364</f>
        <v>USA</v>
      </c>
      <c r="V2364" cm="1">
        <f t="array" ref="V2364">IF(VLOOKUP(U2364,$A$2:$F$198,COLUMN($F:$F),FALSE)=0,NA(),VLOOKUP(U2364,$A$2:$F$198,COLUMN($F:$F),FALSE))</f>
        <v>63809.64</v>
      </c>
    </row>
    <row r="2365" spans="12:22">
      <c r="L2365">
        <f>NAMS!B2365</f>
        <v>2467</v>
      </c>
      <c r="M2365" t="str">
        <f>NAMS!K2365</f>
        <v>USA</v>
      </c>
      <c r="N2365" cm="1">
        <f t="array" ref="N2365">IF(VLOOKUP(M2365,$A$2:$F$198,COLUMN($F:$F),FALSE)=0,NA(),VLOOKUP(M2365,$A$2:$F$198,COLUMN($F:$F),FALSE))</f>
        <v>63809.64</v>
      </c>
      <c r="T2365" s="75">
        <f>AAS!B2365</f>
        <v>2364</v>
      </c>
      <c r="U2365" s="75" t="str">
        <f>AAS!C2365</f>
        <v>USA</v>
      </c>
      <c r="V2365" cm="1">
        <f t="array" ref="V2365">IF(VLOOKUP(U2365,$A$2:$F$198,COLUMN($F:$F),FALSE)=0,NA(),VLOOKUP(U2365,$A$2:$F$198,COLUMN($F:$F),FALSE))</f>
        <v>63809.64</v>
      </c>
    </row>
    <row r="2366" spans="12:22">
      <c r="L2366">
        <f>NAMS!B2366</f>
        <v>2468</v>
      </c>
      <c r="M2366" t="str">
        <f>NAMS!K2366</f>
        <v>USA</v>
      </c>
      <c r="N2366" cm="1">
        <f t="array" ref="N2366">IF(VLOOKUP(M2366,$A$2:$F$198,COLUMN($F:$F),FALSE)=0,NA(),VLOOKUP(M2366,$A$2:$F$198,COLUMN($F:$F),FALSE))</f>
        <v>63809.64</v>
      </c>
      <c r="T2366" s="75">
        <f>AAS!B2366</f>
        <v>2365</v>
      </c>
      <c r="U2366" s="75" t="str">
        <f>AAS!C2366</f>
        <v>USA</v>
      </c>
      <c r="V2366" cm="1">
        <f t="array" ref="V2366">IF(VLOOKUP(U2366,$A$2:$F$198,COLUMN($F:$F),FALSE)=0,NA(),VLOOKUP(U2366,$A$2:$F$198,COLUMN($F:$F),FALSE))</f>
        <v>63809.64</v>
      </c>
    </row>
    <row r="2367" spans="12:22">
      <c r="L2367">
        <f>NAMS!B2367</f>
        <v>2469</v>
      </c>
      <c r="M2367" t="str">
        <f>NAMS!K2367</f>
        <v>USA</v>
      </c>
      <c r="N2367" cm="1">
        <f t="array" ref="N2367">IF(VLOOKUP(M2367,$A$2:$F$198,COLUMN($F:$F),FALSE)=0,NA(),VLOOKUP(M2367,$A$2:$F$198,COLUMN($F:$F),FALSE))</f>
        <v>63809.64</v>
      </c>
      <c r="T2367" s="75">
        <f>AAS!B2367</f>
        <v>2366</v>
      </c>
      <c r="U2367" s="75" t="str">
        <f>AAS!C2367</f>
        <v>USA</v>
      </c>
      <c r="V2367" cm="1">
        <f t="array" ref="V2367">IF(VLOOKUP(U2367,$A$2:$F$198,COLUMN($F:$F),FALSE)=0,NA(),VLOOKUP(U2367,$A$2:$F$198,COLUMN($F:$F),FALSE))</f>
        <v>63809.64</v>
      </c>
    </row>
    <row r="2368" spans="12:22">
      <c r="L2368">
        <f>NAMS!B2368</f>
        <v>2470</v>
      </c>
      <c r="M2368" t="str">
        <f>NAMS!K2368</f>
        <v>Japan</v>
      </c>
      <c r="N2368" cm="1">
        <f t="array" ref="N2368">IF(VLOOKUP(M2368,$A$2:$F$198,COLUMN($F:$F),FALSE)=0,NA(),VLOOKUP(M2368,$A$2:$F$198,COLUMN($F:$F),FALSE))</f>
        <v>41314.410000000003</v>
      </c>
      <c r="T2368" s="75">
        <f>AAS!B2368</f>
        <v>2367</v>
      </c>
      <c r="U2368" s="75" t="str">
        <f>AAS!C2368</f>
        <v>USA</v>
      </c>
      <c r="V2368" cm="1">
        <f t="array" ref="V2368">IF(VLOOKUP(U2368,$A$2:$F$198,COLUMN($F:$F),FALSE)=0,NA(),VLOOKUP(U2368,$A$2:$F$198,COLUMN($F:$F),FALSE))</f>
        <v>63809.64</v>
      </c>
    </row>
    <row r="2369" spans="12:22">
      <c r="L2369">
        <f>NAMS!B2369</f>
        <v>2471</v>
      </c>
      <c r="M2369" t="str">
        <f>NAMS!K2369</f>
        <v>Italy</v>
      </c>
      <c r="N2369" cm="1">
        <f t="array" ref="N2369">IF(VLOOKUP(M2369,$A$2:$F$198,COLUMN($F:$F),FALSE)=0,NA(),VLOOKUP(M2369,$A$2:$F$198,COLUMN($F:$F),FALSE))</f>
        <v>34671.17</v>
      </c>
      <c r="T2369" s="75">
        <f>AAS!B2369</f>
        <v>2368</v>
      </c>
      <c r="U2369" s="75" t="str">
        <f>AAS!C2369</f>
        <v>South Korea</v>
      </c>
      <c r="V2369" cm="1">
        <f t="array" ref="V2369">IF(VLOOKUP(U2369,$A$2:$F$198,COLUMN($F:$F),FALSE)=0,NA(),VLOOKUP(U2369,$A$2:$F$198,COLUMN($F:$F),FALSE))</f>
        <v>32154.02</v>
      </c>
    </row>
    <row r="2370" spans="12:22">
      <c r="L2370">
        <f>NAMS!B2370</f>
        <v>2472</v>
      </c>
      <c r="M2370" t="str">
        <f>NAMS!K2370</f>
        <v>USA</v>
      </c>
      <c r="N2370" cm="1">
        <f t="array" ref="N2370">IF(VLOOKUP(M2370,$A$2:$F$198,COLUMN($F:$F),FALSE)=0,NA(),VLOOKUP(M2370,$A$2:$F$198,COLUMN($F:$F),FALSE))</f>
        <v>63809.64</v>
      </c>
      <c r="T2370" s="75">
        <f>AAS!B2370</f>
        <v>2369</v>
      </c>
      <c r="U2370" s="75" t="str">
        <f>AAS!C2370</f>
        <v>USA</v>
      </c>
      <c r="V2370" cm="1">
        <f t="array" ref="V2370">IF(VLOOKUP(U2370,$A$2:$F$198,COLUMN($F:$F),FALSE)=0,NA(),VLOOKUP(U2370,$A$2:$F$198,COLUMN($F:$F),FALSE))</f>
        <v>63809.64</v>
      </c>
    </row>
    <row r="2371" spans="12:22">
      <c r="L2371">
        <f>NAMS!B2371</f>
        <v>2473</v>
      </c>
      <c r="M2371" t="str">
        <f>NAMS!K2371</f>
        <v>USA</v>
      </c>
      <c r="N2371" cm="1">
        <f t="array" ref="N2371">IF(VLOOKUP(M2371,$A$2:$F$198,COLUMN($F:$F),FALSE)=0,NA(),VLOOKUP(M2371,$A$2:$F$198,COLUMN($F:$F),FALSE))</f>
        <v>63809.64</v>
      </c>
      <c r="T2371" s="75">
        <f>AAS!B2371</f>
        <v>2370</v>
      </c>
      <c r="U2371" s="75" t="str">
        <f>AAS!C2371</f>
        <v>USA</v>
      </c>
      <c r="V2371" cm="1">
        <f t="array" ref="V2371">IF(VLOOKUP(U2371,$A$2:$F$198,COLUMN($F:$F),FALSE)=0,NA(),VLOOKUP(U2371,$A$2:$F$198,COLUMN($F:$F),FALSE))</f>
        <v>63809.64</v>
      </c>
    </row>
    <row r="2372" spans="12:22">
      <c r="L2372">
        <f>NAMS!B2372</f>
        <v>2474</v>
      </c>
      <c r="M2372" t="str">
        <f>NAMS!K2372</f>
        <v>USA</v>
      </c>
      <c r="N2372" cm="1">
        <f t="array" ref="N2372">IF(VLOOKUP(M2372,$A$2:$F$198,COLUMN($F:$F),FALSE)=0,NA(),VLOOKUP(M2372,$A$2:$F$198,COLUMN($F:$F),FALSE))</f>
        <v>63809.64</v>
      </c>
      <c r="T2372" s="75">
        <f>AAS!B2372</f>
        <v>2371</v>
      </c>
      <c r="U2372" s="75" t="str">
        <f>AAS!C2372</f>
        <v>USA</v>
      </c>
      <c r="V2372" cm="1">
        <f t="array" ref="V2372">IF(VLOOKUP(U2372,$A$2:$F$198,COLUMN($F:$F),FALSE)=0,NA(),VLOOKUP(U2372,$A$2:$F$198,COLUMN($F:$F),FALSE))</f>
        <v>63809.64</v>
      </c>
    </row>
    <row r="2373" spans="12:22">
      <c r="L2373">
        <f>NAMS!B2373</f>
        <v>2475</v>
      </c>
      <c r="M2373" t="str">
        <f>NAMS!K2373</f>
        <v>Netherlands</v>
      </c>
      <c r="N2373" cm="1">
        <f t="array" ref="N2373">IF(VLOOKUP(M2373,$A$2:$F$198,COLUMN($F:$F),FALSE)=0,NA(),VLOOKUP(M2373,$A$2:$F$198,COLUMN($F:$F),FALSE))</f>
        <v>53666.48</v>
      </c>
      <c r="T2373" s="75">
        <f>AAS!B2373</f>
        <v>2372</v>
      </c>
      <c r="U2373" s="75" t="str">
        <f>AAS!C2373</f>
        <v>USA</v>
      </c>
      <c r="V2373" cm="1">
        <f t="array" ref="V2373">IF(VLOOKUP(U2373,$A$2:$F$198,COLUMN($F:$F),FALSE)=0,NA(),VLOOKUP(U2373,$A$2:$F$198,COLUMN($F:$F),FALSE))</f>
        <v>63809.64</v>
      </c>
    </row>
    <row r="2374" spans="12:22">
      <c r="L2374">
        <f>NAMS!B2374</f>
        <v>2476</v>
      </c>
      <c r="M2374" t="str">
        <f>NAMS!K2374</f>
        <v>USA</v>
      </c>
      <c r="N2374" cm="1">
        <f t="array" ref="N2374">IF(VLOOKUP(M2374,$A$2:$F$198,COLUMN($F:$F),FALSE)=0,NA(),VLOOKUP(M2374,$A$2:$F$198,COLUMN($F:$F),FALSE))</f>
        <v>63809.64</v>
      </c>
      <c r="T2374" s="75">
        <f>AAS!B2374</f>
        <v>2373</v>
      </c>
      <c r="U2374" s="75" t="str">
        <f>AAS!C2374</f>
        <v>USA</v>
      </c>
      <c r="V2374" cm="1">
        <f t="array" ref="V2374">IF(VLOOKUP(U2374,$A$2:$F$198,COLUMN($F:$F),FALSE)=0,NA(),VLOOKUP(U2374,$A$2:$F$198,COLUMN($F:$F),FALSE))</f>
        <v>63809.64</v>
      </c>
    </row>
    <row r="2375" spans="12:22">
      <c r="L2375">
        <f>NAMS!B2375</f>
        <v>2477</v>
      </c>
      <c r="M2375" t="str">
        <f>NAMS!K2375</f>
        <v>USA</v>
      </c>
      <c r="N2375" cm="1">
        <f t="array" ref="N2375">IF(VLOOKUP(M2375,$A$2:$F$198,COLUMN($F:$F),FALSE)=0,NA(),VLOOKUP(M2375,$A$2:$F$198,COLUMN($F:$F),FALSE))</f>
        <v>63809.64</v>
      </c>
      <c r="T2375" s="75">
        <f>AAS!B2375</f>
        <v>2374</v>
      </c>
      <c r="U2375" s="75" t="str">
        <f>AAS!C2375</f>
        <v>USA</v>
      </c>
      <c r="V2375" cm="1">
        <f t="array" ref="V2375">IF(VLOOKUP(U2375,$A$2:$F$198,COLUMN($F:$F),FALSE)=0,NA(),VLOOKUP(U2375,$A$2:$F$198,COLUMN($F:$F),FALSE))</f>
        <v>63809.64</v>
      </c>
    </row>
    <row r="2376" spans="12:22">
      <c r="L2376">
        <f>NAMS!B2376</f>
        <v>2478</v>
      </c>
      <c r="M2376" t="str">
        <f>NAMS!K2376</f>
        <v>USA</v>
      </c>
      <c r="N2376" cm="1">
        <f t="array" ref="N2376">IF(VLOOKUP(M2376,$A$2:$F$198,COLUMN($F:$F),FALSE)=0,NA(),VLOOKUP(M2376,$A$2:$F$198,COLUMN($F:$F),FALSE))</f>
        <v>63809.64</v>
      </c>
      <c r="T2376" s="75">
        <f>AAS!B2376</f>
        <v>2375</v>
      </c>
      <c r="U2376" s="75" t="str">
        <f>AAS!C2376</f>
        <v>USA</v>
      </c>
      <c r="V2376" cm="1">
        <f t="array" ref="V2376">IF(VLOOKUP(U2376,$A$2:$F$198,COLUMN($F:$F),FALSE)=0,NA(),VLOOKUP(U2376,$A$2:$F$198,COLUMN($F:$F),FALSE))</f>
        <v>63809.64</v>
      </c>
    </row>
    <row r="2377" spans="12:22">
      <c r="L2377">
        <f>NAMS!B2377</f>
        <v>2479</v>
      </c>
      <c r="M2377" t="str">
        <f>NAMS!K2377</f>
        <v>USA</v>
      </c>
      <c r="N2377" cm="1">
        <f t="array" ref="N2377">IF(VLOOKUP(M2377,$A$2:$F$198,COLUMN($F:$F),FALSE)=0,NA(),VLOOKUP(M2377,$A$2:$F$198,COLUMN($F:$F),FALSE))</f>
        <v>63809.64</v>
      </c>
      <c r="T2377" s="75">
        <f>AAS!B2377</f>
        <v>2376</v>
      </c>
      <c r="U2377" s="75" t="str">
        <f>AAS!C2377</f>
        <v>USA</v>
      </c>
      <c r="V2377" cm="1">
        <f t="array" ref="V2377">IF(VLOOKUP(U2377,$A$2:$F$198,COLUMN($F:$F),FALSE)=0,NA(),VLOOKUP(U2377,$A$2:$F$198,COLUMN($F:$F),FALSE))</f>
        <v>63809.64</v>
      </c>
    </row>
    <row r="2378" spans="12:22">
      <c r="L2378">
        <f>NAMS!B2378</f>
        <v>2480</v>
      </c>
      <c r="M2378" t="str">
        <f>NAMS!K2378</f>
        <v>USA</v>
      </c>
      <c r="N2378" cm="1">
        <f t="array" ref="N2378">IF(VLOOKUP(M2378,$A$2:$F$198,COLUMN($F:$F),FALSE)=0,NA(),VLOOKUP(M2378,$A$2:$F$198,COLUMN($F:$F),FALSE))</f>
        <v>63809.64</v>
      </c>
      <c r="T2378" s="75">
        <f>AAS!B2378</f>
        <v>2377</v>
      </c>
      <c r="U2378" s="75" t="str">
        <f>AAS!C2378</f>
        <v>USA</v>
      </c>
      <c r="V2378" cm="1">
        <f t="array" ref="V2378">IF(VLOOKUP(U2378,$A$2:$F$198,COLUMN($F:$F),FALSE)=0,NA(),VLOOKUP(U2378,$A$2:$F$198,COLUMN($F:$F),FALSE))</f>
        <v>63809.64</v>
      </c>
    </row>
    <row r="2379" spans="12:22">
      <c r="L2379">
        <f>NAMS!B2379</f>
        <v>2481</v>
      </c>
      <c r="M2379" t="str">
        <f>NAMS!K2379</f>
        <v>USA</v>
      </c>
      <c r="N2379" cm="1">
        <f t="array" ref="N2379">IF(VLOOKUP(M2379,$A$2:$F$198,COLUMN($F:$F),FALSE)=0,NA(),VLOOKUP(M2379,$A$2:$F$198,COLUMN($F:$F),FALSE))</f>
        <v>63809.64</v>
      </c>
      <c r="T2379" s="75">
        <f>AAS!B2379</f>
        <v>2378</v>
      </c>
      <c r="U2379" s="75" t="str">
        <f>AAS!C2379</f>
        <v>USA</v>
      </c>
      <c r="V2379" cm="1">
        <f t="array" ref="V2379">IF(VLOOKUP(U2379,$A$2:$F$198,COLUMN($F:$F),FALSE)=0,NA(),VLOOKUP(U2379,$A$2:$F$198,COLUMN($F:$F),FALSE))</f>
        <v>63809.64</v>
      </c>
    </row>
    <row r="2380" spans="12:22">
      <c r="L2380">
        <f>NAMS!B2380</f>
        <v>2482</v>
      </c>
      <c r="M2380" t="str">
        <f>NAMS!K2380</f>
        <v>USA</v>
      </c>
      <c r="N2380" cm="1">
        <f t="array" ref="N2380">IF(VLOOKUP(M2380,$A$2:$F$198,COLUMN($F:$F),FALSE)=0,NA(),VLOOKUP(M2380,$A$2:$F$198,COLUMN($F:$F),FALSE))</f>
        <v>63809.64</v>
      </c>
      <c r="T2380" s="75">
        <f>AAS!B2380</f>
        <v>2379</v>
      </c>
      <c r="U2380" s="75" t="str">
        <f>AAS!C2380</f>
        <v>Germany</v>
      </c>
      <c r="V2380" cm="1">
        <f t="array" ref="V2380">IF(VLOOKUP(U2380,$A$2:$F$198,COLUMN($F:$F),FALSE)=0,NA(),VLOOKUP(U2380,$A$2:$F$198,COLUMN($F:$F),FALSE))</f>
        <v>49180.54</v>
      </c>
    </row>
    <row r="2381" spans="12:22">
      <c r="L2381">
        <f>NAMS!B2381</f>
        <v>2483</v>
      </c>
      <c r="M2381" t="str">
        <f>NAMS!K2381</f>
        <v>Saudi Arabia</v>
      </c>
      <c r="N2381" cm="1">
        <f t="array" ref="N2381">IF(VLOOKUP(M2381,$A$2:$F$198,COLUMN($F:$F),FALSE)=0,NA(),VLOOKUP(M2381,$A$2:$F$198,COLUMN($F:$F),FALSE))</f>
        <v>21764.39</v>
      </c>
      <c r="T2381" s="75">
        <f>AAS!B2381</f>
        <v>2380</v>
      </c>
      <c r="U2381" s="75" t="str">
        <f>AAS!C2381</f>
        <v>USA</v>
      </c>
      <c r="V2381" cm="1">
        <f t="array" ref="V2381">IF(VLOOKUP(U2381,$A$2:$F$198,COLUMN($F:$F),FALSE)=0,NA(),VLOOKUP(U2381,$A$2:$F$198,COLUMN($F:$F),FALSE))</f>
        <v>63809.64</v>
      </c>
    </row>
    <row r="2382" spans="12:22">
      <c r="L2382">
        <f>NAMS!B2382</f>
        <v>2484</v>
      </c>
      <c r="M2382" t="str">
        <f>NAMS!K2382</f>
        <v>USA</v>
      </c>
      <c r="N2382" cm="1">
        <f t="array" ref="N2382">IF(VLOOKUP(M2382,$A$2:$F$198,COLUMN($F:$F),FALSE)=0,NA(),VLOOKUP(M2382,$A$2:$F$198,COLUMN($F:$F),FALSE))</f>
        <v>63809.64</v>
      </c>
      <c r="T2382" s="75">
        <f>AAS!B2382</f>
        <v>2381</v>
      </c>
      <c r="U2382" s="75" t="str">
        <f>AAS!C2382</f>
        <v>USA</v>
      </c>
      <c r="V2382" cm="1">
        <f t="array" ref="V2382">IF(VLOOKUP(U2382,$A$2:$F$198,COLUMN($F:$F),FALSE)=0,NA(),VLOOKUP(U2382,$A$2:$F$198,COLUMN($F:$F),FALSE))</f>
        <v>63809.64</v>
      </c>
    </row>
    <row r="2383" spans="12:22">
      <c r="L2383">
        <f>NAMS!B2383</f>
        <v>2485</v>
      </c>
      <c r="M2383" t="str">
        <f>NAMS!K2383</f>
        <v>USA</v>
      </c>
      <c r="N2383" cm="1">
        <f t="array" ref="N2383">IF(VLOOKUP(M2383,$A$2:$F$198,COLUMN($F:$F),FALSE)=0,NA(),VLOOKUP(M2383,$A$2:$F$198,COLUMN($F:$F),FALSE))</f>
        <v>63809.64</v>
      </c>
      <c r="T2383" s="75">
        <f>AAS!B2383</f>
        <v>2382</v>
      </c>
      <c r="U2383" s="75" t="str">
        <f>AAS!C2383</f>
        <v>USA</v>
      </c>
      <c r="V2383" cm="1">
        <f t="array" ref="V2383">IF(VLOOKUP(U2383,$A$2:$F$198,COLUMN($F:$F),FALSE)=0,NA(),VLOOKUP(U2383,$A$2:$F$198,COLUMN($F:$F),FALSE))</f>
        <v>63809.64</v>
      </c>
    </row>
    <row r="2384" spans="12:22">
      <c r="L2384">
        <f>NAMS!B2384</f>
        <v>2486</v>
      </c>
      <c r="M2384" t="str">
        <f>NAMS!K2384</f>
        <v>USA</v>
      </c>
      <c r="N2384" cm="1">
        <f t="array" ref="N2384">IF(VLOOKUP(M2384,$A$2:$F$198,COLUMN($F:$F),FALSE)=0,NA(),VLOOKUP(M2384,$A$2:$F$198,COLUMN($F:$F),FALSE))</f>
        <v>63809.64</v>
      </c>
      <c r="T2384" s="75">
        <f>AAS!B2384</f>
        <v>2383</v>
      </c>
      <c r="U2384" s="75" t="str">
        <f>AAS!C2384</f>
        <v>USA</v>
      </c>
      <c r="V2384" cm="1">
        <f t="array" ref="V2384">IF(VLOOKUP(U2384,$A$2:$F$198,COLUMN($F:$F),FALSE)=0,NA(),VLOOKUP(U2384,$A$2:$F$198,COLUMN($F:$F),FALSE))</f>
        <v>63809.64</v>
      </c>
    </row>
    <row r="2385" spans="12:22">
      <c r="L2385">
        <f>NAMS!B2385</f>
        <v>2487</v>
      </c>
      <c r="M2385" t="str">
        <f>NAMS!K2385</f>
        <v>USA</v>
      </c>
      <c r="N2385" cm="1">
        <f t="array" ref="N2385">IF(VLOOKUP(M2385,$A$2:$F$198,COLUMN($F:$F),FALSE)=0,NA(),VLOOKUP(M2385,$A$2:$F$198,COLUMN($F:$F),FALSE))</f>
        <v>63809.64</v>
      </c>
      <c r="T2385" s="75">
        <f>AAS!B2385</f>
        <v>2384</v>
      </c>
      <c r="U2385" s="75" t="str">
        <f>AAS!C2385</f>
        <v>USA</v>
      </c>
      <c r="V2385" cm="1">
        <f t="array" ref="V2385">IF(VLOOKUP(U2385,$A$2:$F$198,COLUMN($F:$F),FALSE)=0,NA(),VLOOKUP(U2385,$A$2:$F$198,COLUMN($F:$F),FALSE))</f>
        <v>63809.64</v>
      </c>
    </row>
    <row r="2386" spans="12:22">
      <c r="L2386">
        <f>NAMS!B2386</f>
        <v>2488</v>
      </c>
      <c r="M2386" t="str">
        <f>NAMS!K2386</f>
        <v>USA</v>
      </c>
      <c r="N2386" cm="1">
        <f t="array" ref="N2386">IF(VLOOKUP(M2386,$A$2:$F$198,COLUMN($F:$F),FALSE)=0,NA(),VLOOKUP(M2386,$A$2:$F$198,COLUMN($F:$F),FALSE))</f>
        <v>63809.64</v>
      </c>
      <c r="T2386" s="75">
        <f>AAS!B2386</f>
        <v>2385</v>
      </c>
      <c r="U2386" s="75" t="str">
        <f>AAS!C2386</f>
        <v>USA</v>
      </c>
      <c r="V2386" cm="1">
        <f t="array" ref="V2386">IF(VLOOKUP(U2386,$A$2:$F$198,COLUMN($F:$F),FALSE)=0,NA(),VLOOKUP(U2386,$A$2:$F$198,COLUMN($F:$F),FALSE))</f>
        <v>63809.64</v>
      </c>
    </row>
    <row r="2387" spans="12:22">
      <c r="L2387">
        <f>NAMS!B2387</f>
        <v>2489</v>
      </c>
      <c r="M2387" t="str">
        <f>NAMS!K2387</f>
        <v>USA</v>
      </c>
      <c r="N2387" cm="1">
        <f t="array" ref="N2387">IF(VLOOKUP(M2387,$A$2:$F$198,COLUMN($F:$F),FALSE)=0,NA(),VLOOKUP(M2387,$A$2:$F$198,COLUMN($F:$F),FALSE))</f>
        <v>63809.64</v>
      </c>
      <c r="T2387" s="75">
        <f>AAS!B2387</f>
        <v>2386</v>
      </c>
      <c r="U2387" s="75" t="str">
        <f>AAS!C2387</f>
        <v>USA</v>
      </c>
      <c r="V2387" cm="1">
        <f t="array" ref="V2387">IF(VLOOKUP(U2387,$A$2:$F$198,COLUMN($F:$F),FALSE)=0,NA(),VLOOKUP(U2387,$A$2:$F$198,COLUMN($F:$F),FALSE))</f>
        <v>63809.64</v>
      </c>
    </row>
    <row r="2388" spans="12:22">
      <c r="L2388">
        <f>NAMS!B2388</f>
        <v>2490</v>
      </c>
      <c r="M2388" t="str">
        <f>NAMS!K2388</f>
        <v>USA</v>
      </c>
      <c r="N2388" cm="1">
        <f t="array" ref="N2388">IF(VLOOKUP(M2388,$A$2:$F$198,COLUMN($F:$F),FALSE)=0,NA(),VLOOKUP(M2388,$A$2:$F$198,COLUMN($F:$F),FALSE))</f>
        <v>63809.64</v>
      </c>
      <c r="T2388" s="75">
        <f>AAS!B2388</f>
        <v>2387</v>
      </c>
      <c r="U2388" s="75" t="str">
        <f>AAS!C2388</f>
        <v>USA</v>
      </c>
      <c r="V2388" cm="1">
        <f t="array" ref="V2388">IF(VLOOKUP(U2388,$A$2:$F$198,COLUMN($F:$F),FALSE)=0,NA(),VLOOKUP(U2388,$A$2:$F$198,COLUMN($F:$F),FALSE))</f>
        <v>63809.64</v>
      </c>
    </row>
    <row r="2389" spans="12:22">
      <c r="L2389">
        <f>NAMS!B2389</f>
        <v>2491</v>
      </c>
      <c r="M2389" t="str">
        <f>NAMS!K2389</f>
        <v>Saudi Arabia</v>
      </c>
      <c r="N2389" cm="1">
        <f t="array" ref="N2389">IF(VLOOKUP(M2389,$A$2:$F$198,COLUMN($F:$F),FALSE)=0,NA(),VLOOKUP(M2389,$A$2:$F$198,COLUMN($F:$F),FALSE))</f>
        <v>21764.39</v>
      </c>
      <c r="T2389" s="75">
        <f>AAS!B2389</f>
        <v>2388</v>
      </c>
      <c r="U2389" s="75" t="str">
        <f>AAS!C2389</f>
        <v>USA</v>
      </c>
      <c r="V2389" cm="1">
        <f t="array" ref="V2389">IF(VLOOKUP(U2389,$A$2:$F$198,COLUMN($F:$F),FALSE)=0,NA(),VLOOKUP(U2389,$A$2:$F$198,COLUMN($F:$F),FALSE))</f>
        <v>63809.64</v>
      </c>
    </row>
    <row r="2390" spans="12:22">
      <c r="L2390">
        <f>NAMS!B2390</f>
        <v>2492</v>
      </c>
      <c r="M2390" t="str">
        <f>NAMS!K2390</f>
        <v>China</v>
      </c>
      <c r="N2390" cm="1">
        <f t="array" ref="N2390">IF(VLOOKUP(M2390,$A$2:$F$198,COLUMN($F:$F),FALSE)=0,NA(),VLOOKUP(M2390,$A$2:$F$198,COLUMN($F:$F),FALSE))</f>
        <v>10121.299999999999</v>
      </c>
      <c r="T2390" s="75">
        <f>AAS!B2390</f>
        <v>2389</v>
      </c>
      <c r="U2390" s="75" t="str">
        <f>AAS!C2390</f>
        <v>USA</v>
      </c>
      <c r="V2390" cm="1">
        <f t="array" ref="V2390">IF(VLOOKUP(U2390,$A$2:$F$198,COLUMN($F:$F),FALSE)=0,NA(),VLOOKUP(U2390,$A$2:$F$198,COLUMN($F:$F),FALSE))</f>
        <v>63809.64</v>
      </c>
    </row>
    <row r="2391" spans="12:22">
      <c r="L2391">
        <f>NAMS!B2391</f>
        <v>2493</v>
      </c>
      <c r="M2391" t="str">
        <f>NAMS!K2391</f>
        <v>USA</v>
      </c>
      <c r="N2391" cm="1">
        <f t="array" ref="N2391">IF(VLOOKUP(M2391,$A$2:$F$198,COLUMN($F:$F),FALSE)=0,NA(),VLOOKUP(M2391,$A$2:$F$198,COLUMN($F:$F),FALSE))</f>
        <v>63809.64</v>
      </c>
      <c r="T2391" s="75">
        <f>AAS!B2391</f>
        <v>2390</v>
      </c>
      <c r="U2391" s="75" t="str">
        <f>AAS!C2391</f>
        <v>USA</v>
      </c>
      <c r="V2391" cm="1">
        <f t="array" ref="V2391">IF(VLOOKUP(U2391,$A$2:$F$198,COLUMN($F:$F),FALSE)=0,NA(),VLOOKUP(U2391,$A$2:$F$198,COLUMN($F:$F),FALSE))</f>
        <v>63809.64</v>
      </c>
    </row>
    <row r="2392" spans="12:22">
      <c r="L2392">
        <f>NAMS!B2392</f>
        <v>2494</v>
      </c>
      <c r="M2392" t="str">
        <f>NAMS!K2392</f>
        <v>Germany</v>
      </c>
      <c r="N2392" cm="1">
        <f t="array" ref="N2392">IF(VLOOKUP(M2392,$A$2:$F$198,COLUMN($F:$F),FALSE)=0,NA(),VLOOKUP(M2392,$A$2:$F$198,COLUMN($F:$F),FALSE))</f>
        <v>49180.54</v>
      </c>
      <c r="T2392" s="75">
        <f>AAS!B2392</f>
        <v>2391</v>
      </c>
      <c r="U2392" s="75" t="str">
        <f>AAS!C2392</f>
        <v>USA</v>
      </c>
      <c r="V2392" cm="1">
        <f t="array" ref="V2392">IF(VLOOKUP(U2392,$A$2:$F$198,COLUMN($F:$F),FALSE)=0,NA(),VLOOKUP(U2392,$A$2:$F$198,COLUMN($F:$F),FALSE))</f>
        <v>63809.64</v>
      </c>
    </row>
    <row r="2393" spans="12:22">
      <c r="L2393">
        <f>NAMS!B2393</f>
        <v>2495</v>
      </c>
      <c r="M2393" t="str">
        <f>NAMS!K2393</f>
        <v>China</v>
      </c>
      <c r="N2393" cm="1">
        <f t="array" ref="N2393">IF(VLOOKUP(M2393,$A$2:$F$198,COLUMN($F:$F),FALSE)=0,NA(),VLOOKUP(M2393,$A$2:$F$198,COLUMN($F:$F),FALSE))</f>
        <v>10121.299999999999</v>
      </c>
      <c r="T2393" s="75">
        <f>AAS!B2393</f>
        <v>2392</v>
      </c>
      <c r="U2393" s="75" t="str">
        <f>AAS!C2393</f>
        <v>USA</v>
      </c>
      <c r="V2393" cm="1">
        <f t="array" ref="V2393">IF(VLOOKUP(U2393,$A$2:$F$198,COLUMN($F:$F),FALSE)=0,NA(),VLOOKUP(U2393,$A$2:$F$198,COLUMN($F:$F),FALSE))</f>
        <v>63809.64</v>
      </c>
    </row>
    <row r="2394" spans="12:22">
      <c r="L2394">
        <f>NAMS!B2394</f>
        <v>2496</v>
      </c>
      <c r="M2394" t="str">
        <f>NAMS!K2394</f>
        <v>USA</v>
      </c>
      <c r="N2394" cm="1">
        <f t="array" ref="N2394">IF(VLOOKUP(M2394,$A$2:$F$198,COLUMN($F:$F),FALSE)=0,NA(),VLOOKUP(M2394,$A$2:$F$198,COLUMN($F:$F),FALSE))</f>
        <v>63809.64</v>
      </c>
      <c r="T2394" s="75">
        <f>AAS!B2394</f>
        <v>2393</v>
      </c>
      <c r="U2394" s="75" t="str">
        <f>AAS!C2394</f>
        <v>USA</v>
      </c>
      <c r="V2394" cm="1">
        <f t="array" ref="V2394">IF(VLOOKUP(U2394,$A$2:$F$198,COLUMN($F:$F),FALSE)=0,NA(),VLOOKUP(U2394,$A$2:$F$198,COLUMN($F:$F),FALSE))</f>
        <v>63809.64</v>
      </c>
    </row>
    <row r="2395" spans="12:22">
      <c r="L2395">
        <f>NAMS!B2395</f>
        <v>2497</v>
      </c>
      <c r="M2395" t="str">
        <f>NAMS!K2395</f>
        <v>USA</v>
      </c>
      <c r="N2395" cm="1">
        <f t="array" ref="N2395">IF(VLOOKUP(M2395,$A$2:$F$198,COLUMN($F:$F),FALSE)=0,NA(),VLOOKUP(M2395,$A$2:$F$198,COLUMN($F:$F),FALSE))</f>
        <v>63809.64</v>
      </c>
      <c r="T2395" s="75">
        <f>AAS!B2395</f>
        <v>2394</v>
      </c>
      <c r="U2395" s="75" t="str">
        <f>AAS!C2395</f>
        <v>USA</v>
      </c>
      <c r="V2395" cm="1">
        <f t="array" ref="V2395">IF(VLOOKUP(U2395,$A$2:$F$198,COLUMN($F:$F),FALSE)=0,NA(),VLOOKUP(U2395,$A$2:$F$198,COLUMN($F:$F),FALSE))</f>
        <v>63809.64</v>
      </c>
    </row>
    <row r="2396" spans="12:22">
      <c r="L2396">
        <f>NAMS!B2396</f>
        <v>2498</v>
      </c>
      <c r="M2396" t="str">
        <f>NAMS!K2396</f>
        <v>USA</v>
      </c>
      <c r="N2396" cm="1">
        <f t="array" ref="N2396">IF(VLOOKUP(M2396,$A$2:$F$198,COLUMN($F:$F),FALSE)=0,NA(),VLOOKUP(M2396,$A$2:$F$198,COLUMN($F:$F),FALSE))</f>
        <v>63809.64</v>
      </c>
      <c r="T2396" s="75">
        <f>AAS!B2396</f>
        <v>2395</v>
      </c>
      <c r="U2396" s="75" t="str">
        <f>AAS!C2396</f>
        <v>USA</v>
      </c>
      <c r="V2396" cm="1">
        <f t="array" ref="V2396">IF(VLOOKUP(U2396,$A$2:$F$198,COLUMN($F:$F),FALSE)=0,NA(),VLOOKUP(U2396,$A$2:$F$198,COLUMN($F:$F),FALSE))</f>
        <v>63809.64</v>
      </c>
    </row>
    <row r="2397" spans="12:22">
      <c r="L2397">
        <f>NAMS!B2397</f>
        <v>2499</v>
      </c>
      <c r="M2397" t="str">
        <f>NAMS!K2397</f>
        <v>USA</v>
      </c>
      <c r="N2397" cm="1">
        <f t="array" ref="N2397">IF(VLOOKUP(M2397,$A$2:$F$198,COLUMN($F:$F),FALSE)=0,NA(),VLOOKUP(M2397,$A$2:$F$198,COLUMN($F:$F),FALSE))</f>
        <v>63809.64</v>
      </c>
      <c r="T2397" s="75">
        <f>AAS!B2397</f>
        <v>2396</v>
      </c>
      <c r="U2397" s="75" t="str">
        <f>AAS!C2397</f>
        <v>USA</v>
      </c>
      <c r="V2397" cm="1">
        <f t="array" ref="V2397">IF(VLOOKUP(U2397,$A$2:$F$198,COLUMN($F:$F),FALSE)=0,NA(),VLOOKUP(U2397,$A$2:$F$198,COLUMN($F:$F),FALSE))</f>
        <v>63809.64</v>
      </c>
    </row>
    <row r="2398" spans="12:22">
      <c r="L2398">
        <f>NAMS!B2398</f>
        <v>2500</v>
      </c>
      <c r="M2398" t="str">
        <f>NAMS!K2398</f>
        <v>USA</v>
      </c>
      <c r="N2398" cm="1">
        <f t="array" ref="N2398">IF(VLOOKUP(M2398,$A$2:$F$198,COLUMN($F:$F),FALSE)=0,NA(),VLOOKUP(M2398,$A$2:$F$198,COLUMN($F:$F),FALSE))</f>
        <v>63809.64</v>
      </c>
      <c r="T2398" s="75">
        <f>AAS!B2398</f>
        <v>2397</v>
      </c>
      <c r="U2398" s="75" t="str">
        <f>AAS!C2398</f>
        <v>USA</v>
      </c>
      <c r="V2398" cm="1">
        <f t="array" ref="V2398">IF(VLOOKUP(U2398,$A$2:$F$198,COLUMN($F:$F),FALSE)=0,NA(),VLOOKUP(U2398,$A$2:$F$198,COLUMN($F:$F),FALSE))</f>
        <v>63809.64</v>
      </c>
    </row>
    <row r="2399" spans="12:22">
      <c r="L2399">
        <f>NAMS!B2399</f>
        <v>2501</v>
      </c>
      <c r="M2399" t="str">
        <f>NAMS!K2399</f>
        <v>USA</v>
      </c>
      <c r="N2399" cm="1">
        <f t="array" ref="N2399">IF(VLOOKUP(M2399,$A$2:$F$198,COLUMN($F:$F),FALSE)=0,NA(),VLOOKUP(M2399,$A$2:$F$198,COLUMN($F:$F),FALSE))</f>
        <v>63809.64</v>
      </c>
      <c r="T2399" s="75">
        <f>AAS!B2399</f>
        <v>2398</v>
      </c>
      <c r="U2399" s="75" t="str">
        <f>AAS!C2399</f>
        <v>USA</v>
      </c>
      <c r="V2399" cm="1">
        <f t="array" ref="V2399">IF(VLOOKUP(U2399,$A$2:$F$198,COLUMN($F:$F),FALSE)=0,NA(),VLOOKUP(U2399,$A$2:$F$198,COLUMN($F:$F),FALSE))</f>
        <v>63809.64</v>
      </c>
    </row>
    <row r="2400" spans="12:22">
      <c r="L2400">
        <f>NAMS!B2400</f>
        <v>2502</v>
      </c>
      <c r="M2400" t="str">
        <f>NAMS!K2400</f>
        <v>USA</v>
      </c>
      <c r="N2400" cm="1">
        <f t="array" ref="N2400">IF(VLOOKUP(M2400,$A$2:$F$198,COLUMN($F:$F),FALSE)=0,NA(),VLOOKUP(M2400,$A$2:$F$198,COLUMN($F:$F),FALSE))</f>
        <v>63809.64</v>
      </c>
      <c r="T2400" s="75">
        <f>AAS!B2400</f>
        <v>2399</v>
      </c>
      <c r="U2400" s="75" t="str">
        <f>AAS!C2400</f>
        <v>USA</v>
      </c>
      <c r="V2400" cm="1">
        <f t="array" ref="V2400">IF(VLOOKUP(U2400,$A$2:$F$198,COLUMN($F:$F),FALSE)=0,NA(),VLOOKUP(U2400,$A$2:$F$198,COLUMN($F:$F),FALSE))</f>
        <v>63809.64</v>
      </c>
    </row>
    <row r="2401" spans="12:22">
      <c r="L2401">
        <f>NAMS!B2401</f>
        <v>2503</v>
      </c>
      <c r="M2401" t="str">
        <f>NAMS!K2401</f>
        <v>USA</v>
      </c>
      <c r="N2401" cm="1">
        <f t="array" ref="N2401">IF(VLOOKUP(M2401,$A$2:$F$198,COLUMN($F:$F),FALSE)=0,NA(),VLOOKUP(M2401,$A$2:$F$198,COLUMN($F:$F),FALSE))</f>
        <v>63809.64</v>
      </c>
      <c r="T2401" s="75">
        <f>AAS!B2401</f>
        <v>2400</v>
      </c>
      <c r="U2401" s="75" t="str">
        <f>AAS!C2401</f>
        <v>USA</v>
      </c>
      <c r="V2401" cm="1">
        <f t="array" ref="V2401">IF(VLOOKUP(U2401,$A$2:$F$198,COLUMN($F:$F),FALSE)=0,NA(),VLOOKUP(U2401,$A$2:$F$198,COLUMN($F:$F),FALSE))</f>
        <v>63809.64</v>
      </c>
    </row>
    <row r="2402" spans="12:22">
      <c r="L2402">
        <f>NAMS!B2402</f>
        <v>2504</v>
      </c>
      <c r="M2402" t="str">
        <f>NAMS!K2402</f>
        <v>USA</v>
      </c>
      <c r="N2402" cm="1">
        <f t="array" ref="N2402">IF(VLOOKUP(M2402,$A$2:$F$198,COLUMN($F:$F),FALSE)=0,NA(),VLOOKUP(M2402,$A$2:$F$198,COLUMN($F:$F),FALSE))</f>
        <v>63809.64</v>
      </c>
      <c r="T2402" s="75">
        <f>AAS!B2402</f>
        <v>2401</v>
      </c>
      <c r="U2402" s="75" t="str">
        <f>AAS!C2402</f>
        <v>USA</v>
      </c>
      <c r="V2402" cm="1">
        <f t="array" ref="V2402">IF(VLOOKUP(U2402,$A$2:$F$198,COLUMN($F:$F),FALSE)=0,NA(),VLOOKUP(U2402,$A$2:$F$198,COLUMN($F:$F),FALSE))</f>
        <v>63809.64</v>
      </c>
    </row>
    <row r="2403" spans="12:22">
      <c r="L2403">
        <f>NAMS!B2403</f>
        <v>2505</v>
      </c>
      <c r="M2403" t="str">
        <f>NAMS!K2403</f>
        <v>USA</v>
      </c>
      <c r="N2403" cm="1">
        <f t="array" ref="N2403">IF(VLOOKUP(M2403,$A$2:$F$198,COLUMN($F:$F),FALSE)=0,NA(),VLOOKUP(M2403,$A$2:$F$198,COLUMN($F:$F),FALSE))</f>
        <v>63809.64</v>
      </c>
      <c r="T2403" s="75">
        <f>AAS!B2403</f>
        <v>2402</v>
      </c>
      <c r="U2403" s="75" t="str">
        <f>AAS!C2403</f>
        <v>USA</v>
      </c>
      <c r="V2403" cm="1">
        <f t="array" ref="V2403">IF(VLOOKUP(U2403,$A$2:$F$198,COLUMN($F:$F),FALSE)=0,NA(),VLOOKUP(U2403,$A$2:$F$198,COLUMN($F:$F),FALSE))</f>
        <v>63809.64</v>
      </c>
    </row>
    <row r="2404" spans="12:22">
      <c r="L2404">
        <f>NAMS!B2404</f>
        <v>2506</v>
      </c>
      <c r="M2404" t="str">
        <f>NAMS!K2404</f>
        <v>USA</v>
      </c>
      <c r="N2404" cm="1">
        <f t="array" ref="N2404">IF(VLOOKUP(M2404,$A$2:$F$198,COLUMN($F:$F),FALSE)=0,NA(),VLOOKUP(M2404,$A$2:$F$198,COLUMN($F:$F),FALSE))</f>
        <v>63809.64</v>
      </c>
      <c r="T2404" s="75">
        <f>AAS!B2404</f>
        <v>2403</v>
      </c>
      <c r="U2404" s="75" t="str">
        <f>AAS!C2404</f>
        <v>USA</v>
      </c>
      <c r="V2404" cm="1">
        <f t="array" ref="V2404">IF(VLOOKUP(U2404,$A$2:$F$198,COLUMN($F:$F),FALSE)=0,NA(),VLOOKUP(U2404,$A$2:$F$198,COLUMN($F:$F),FALSE))</f>
        <v>63809.64</v>
      </c>
    </row>
    <row r="2405" spans="12:22">
      <c r="L2405">
        <f>NAMS!B2405</f>
        <v>2507</v>
      </c>
      <c r="M2405" t="str">
        <f>NAMS!K2405</f>
        <v>Sweden</v>
      </c>
      <c r="N2405" cm="1">
        <f t="array" ref="N2405">IF(VLOOKUP(M2405,$A$2:$F$198,COLUMN($F:$F),FALSE)=0,NA(),VLOOKUP(M2405,$A$2:$F$198,COLUMN($F:$F),FALSE))</f>
        <v>59852.58</v>
      </c>
      <c r="T2405" s="75">
        <f>AAS!B2405</f>
        <v>2404</v>
      </c>
      <c r="U2405" s="75" t="str">
        <f>AAS!C2405</f>
        <v>USA</v>
      </c>
      <c r="V2405" cm="1">
        <f t="array" ref="V2405">IF(VLOOKUP(U2405,$A$2:$F$198,COLUMN($F:$F),FALSE)=0,NA(),VLOOKUP(U2405,$A$2:$F$198,COLUMN($F:$F),FALSE))</f>
        <v>63809.64</v>
      </c>
    </row>
    <row r="2406" spans="12:22">
      <c r="L2406">
        <f>NAMS!B2406</f>
        <v>2508</v>
      </c>
      <c r="M2406" t="str">
        <f>NAMS!K2406</f>
        <v>South Korea</v>
      </c>
      <c r="N2406" cm="1">
        <f t="array" ref="N2406">IF(VLOOKUP(M2406,$A$2:$F$198,COLUMN($F:$F),FALSE)=0,NA(),VLOOKUP(M2406,$A$2:$F$198,COLUMN($F:$F),FALSE))</f>
        <v>32154.02</v>
      </c>
      <c r="T2406" s="75">
        <f>AAS!B2406</f>
        <v>2405</v>
      </c>
      <c r="U2406" s="75" t="str">
        <f>AAS!C2406</f>
        <v>USA</v>
      </c>
      <c r="V2406" cm="1">
        <f t="array" ref="V2406">IF(VLOOKUP(U2406,$A$2:$F$198,COLUMN($F:$F),FALSE)=0,NA(),VLOOKUP(U2406,$A$2:$F$198,COLUMN($F:$F),FALSE))</f>
        <v>63809.64</v>
      </c>
    </row>
    <row r="2407" spans="12:22">
      <c r="L2407">
        <f>NAMS!B2407</f>
        <v>2509</v>
      </c>
      <c r="M2407" t="str">
        <f>NAMS!K2407</f>
        <v>Singapore</v>
      </c>
      <c r="N2407" cm="1">
        <f t="array" ref="N2407">IF(VLOOKUP(M2407,$A$2:$F$198,COLUMN($F:$F),FALSE)=0,NA(),VLOOKUP(M2407,$A$2:$F$198,COLUMN($F:$F),FALSE))</f>
        <v>56679.16</v>
      </c>
      <c r="T2407" s="75">
        <f>AAS!B2407</f>
        <v>2406</v>
      </c>
      <c r="U2407" s="75" t="str">
        <f>AAS!C2407</f>
        <v>USA</v>
      </c>
      <c r="V2407" cm="1">
        <f t="array" ref="V2407">IF(VLOOKUP(U2407,$A$2:$F$198,COLUMN($F:$F),FALSE)=0,NA(),VLOOKUP(U2407,$A$2:$F$198,COLUMN($F:$F),FALSE))</f>
        <v>63809.64</v>
      </c>
    </row>
    <row r="2408" spans="12:22">
      <c r="L2408">
        <f>NAMS!B2408</f>
        <v>2510</v>
      </c>
      <c r="M2408" t="str">
        <f>NAMS!K2408</f>
        <v>United Kingdom</v>
      </c>
      <c r="N2408" cm="1">
        <f t="array" ref="N2408">IF(VLOOKUP(M2408,$A$2:$F$198,COLUMN($F:$F),FALSE)=0,NA(),VLOOKUP(M2408,$A$2:$F$198,COLUMN($F:$F),FALSE))</f>
        <v>40800.480000000003</v>
      </c>
      <c r="T2408" s="75">
        <f>AAS!B2408</f>
        <v>2407</v>
      </c>
      <c r="U2408" s="75" t="str">
        <f>AAS!C2408</f>
        <v>USA</v>
      </c>
      <c r="V2408" cm="1">
        <f t="array" ref="V2408">IF(VLOOKUP(U2408,$A$2:$F$198,COLUMN($F:$F),FALSE)=0,NA(),VLOOKUP(U2408,$A$2:$F$198,COLUMN($F:$F),FALSE))</f>
        <v>63809.64</v>
      </c>
    </row>
    <row r="2409" spans="12:22">
      <c r="L2409">
        <f>NAMS!B2409</f>
        <v>2511</v>
      </c>
      <c r="M2409" t="str">
        <f>NAMS!K2409</f>
        <v>USA</v>
      </c>
      <c r="N2409" cm="1">
        <f t="array" ref="N2409">IF(VLOOKUP(M2409,$A$2:$F$198,COLUMN($F:$F),FALSE)=0,NA(),VLOOKUP(M2409,$A$2:$F$198,COLUMN($F:$F),FALSE))</f>
        <v>63809.64</v>
      </c>
      <c r="T2409" s="75">
        <f>AAS!B2409</f>
        <v>2408</v>
      </c>
      <c r="U2409" s="75" t="str">
        <f>AAS!C2409</f>
        <v>USA</v>
      </c>
      <c r="V2409" cm="1">
        <f t="array" ref="V2409">IF(VLOOKUP(U2409,$A$2:$F$198,COLUMN($F:$F),FALSE)=0,NA(),VLOOKUP(U2409,$A$2:$F$198,COLUMN($F:$F),FALSE))</f>
        <v>63809.64</v>
      </c>
    </row>
    <row r="2410" spans="12:22">
      <c r="L2410">
        <f>NAMS!B2410</f>
        <v>2512</v>
      </c>
      <c r="M2410" t="str">
        <f>NAMS!K2410</f>
        <v>USA</v>
      </c>
      <c r="N2410" cm="1">
        <f t="array" ref="N2410">IF(VLOOKUP(M2410,$A$2:$F$198,COLUMN($F:$F),FALSE)=0,NA(),VLOOKUP(M2410,$A$2:$F$198,COLUMN($F:$F),FALSE))</f>
        <v>63809.64</v>
      </c>
      <c r="T2410" s="75">
        <f>AAS!B2410</f>
        <v>2409</v>
      </c>
      <c r="U2410" s="75" t="str">
        <f>AAS!C2410</f>
        <v>USA</v>
      </c>
      <c r="V2410" cm="1">
        <f t="array" ref="V2410">IF(VLOOKUP(U2410,$A$2:$F$198,COLUMN($F:$F),FALSE)=0,NA(),VLOOKUP(U2410,$A$2:$F$198,COLUMN($F:$F),FALSE))</f>
        <v>63809.64</v>
      </c>
    </row>
    <row r="2411" spans="12:22">
      <c r="L2411">
        <f>NAMS!B2411</f>
        <v>2513</v>
      </c>
      <c r="M2411" t="str">
        <f>NAMS!K2411</f>
        <v>USA</v>
      </c>
      <c r="N2411" cm="1">
        <f t="array" ref="N2411">IF(VLOOKUP(M2411,$A$2:$F$198,COLUMN($F:$F),FALSE)=0,NA(),VLOOKUP(M2411,$A$2:$F$198,COLUMN($F:$F),FALSE))</f>
        <v>63809.64</v>
      </c>
      <c r="T2411" s="75">
        <f>AAS!B2411</f>
        <v>2410</v>
      </c>
      <c r="U2411" s="75" t="str">
        <f>AAS!C2411</f>
        <v>USA</v>
      </c>
      <c r="V2411" cm="1">
        <f t="array" ref="V2411">IF(VLOOKUP(U2411,$A$2:$F$198,COLUMN($F:$F),FALSE)=0,NA(),VLOOKUP(U2411,$A$2:$F$198,COLUMN($F:$F),FALSE))</f>
        <v>63809.64</v>
      </c>
    </row>
    <row r="2412" spans="12:22">
      <c r="L2412">
        <f>NAMS!B2412</f>
        <v>2514</v>
      </c>
      <c r="M2412" t="str">
        <f>NAMS!K2412</f>
        <v>USA</v>
      </c>
      <c r="N2412" cm="1">
        <f t="array" ref="N2412">IF(VLOOKUP(M2412,$A$2:$F$198,COLUMN($F:$F),FALSE)=0,NA(),VLOOKUP(M2412,$A$2:$F$198,COLUMN($F:$F),FALSE))</f>
        <v>63809.64</v>
      </c>
      <c r="T2412" s="75">
        <f>AAS!B2412</f>
        <v>2411</v>
      </c>
      <c r="U2412" s="75" t="str">
        <f>AAS!C2412</f>
        <v>USA</v>
      </c>
      <c r="V2412" cm="1">
        <f t="array" ref="V2412">IF(VLOOKUP(U2412,$A$2:$F$198,COLUMN($F:$F),FALSE)=0,NA(),VLOOKUP(U2412,$A$2:$F$198,COLUMN($F:$F),FALSE))</f>
        <v>63809.64</v>
      </c>
    </row>
    <row r="2413" spans="12:22">
      <c r="L2413">
        <f>NAMS!B2413</f>
        <v>2515</v>
      </c>
      <c r="M2413" t="str">
        <f>NAMS!K2413</f>
        <v>USA</v>
      </c>
      <c r="N2413" cm="1">
        <f t="array" ref="N2413">IF(VLOOKUP(M2413,$A$2:$F$198,COLUMN($F:$F),FALSE)=0,NA(),VLOOKUP(M2413,$A$2:$F$198,COLUMN($F:$F),FALSE))</f>
        <v>63809.64</v>
      </c>
      <c r="T2413" s="75">
        <f>AAS!B2413</f>
        <v>2412</v>
      </c>
      <c r="U2413" s="75" t="str">
        <f>AAS!C2413</f>
        <v>USA</v>
      </c>
      <c r="V2413" cm="1">
        <f t="array" ref="V2413">IF(VLOOKUP(U2413,$A$2:$F$198,COLUMN($F:$F),FALSE)=0,NA(),VLOOKUP(U2413,$A$2:$F$198,COLUMN($F:$F),FALSE))</f>
        <v>63809.64</v>
      </c>
    </row>
    <row r="2414" spans="12:22">
      <c r="L2414">
        <f>NAMS!B2414</f>
        <v>2516</v>
      </c>
      <c r="M2414" t="str">
        <f>NAMS!K2414</f>
        <v>Japan</v>
      </c>
      <c r="N2414" cm="1">
        <f t="array" ref="N2414">IF(VLOOKUP(M2414,$A$2:$F$198,COLUMN($F:$F),FALSE)=0,NA(),VLOOKUP(M2414,$A$2:$F$198,COLUMN($F:$F),FALSE))</f>
        <v>41314.410000000003</v>
      </c>
      <c r="T2414" s="75">
        <f>AAS!B2414</f>
        <v>2413</v>
      </c>
      <c r="U2414" s="75" t="str">
        <f>AAS!C2414</f>
        <v>USA</v>
      </c>
      <c r="V2414" cm="1">
        <f t="array" ref="V2414">IF(VLOOKUP(U2414,$A$2:$F$198,COLUMN($F:$F),FALSE)=0,NA(),VLOOKUP(U2414,$A$2:$F$198,COLUMN($F:$F),FALSE))</f>
        <v>63809.64</v>
      </c>
    </row>
    <row r="2415" spans="12:22">
      <c r="L2415">
        <f>NAMS!B2415</f>
        <v>2517</v>
      </c>
      <c r="M2415" t="str">
        <f>NAMS!K2415</f>
        <v>USA</v>
      </c>
      <c r="N2415" cm="1">
        <f t="array" ref="N2415">IF(VLOOKUP(M2415,$A$2:$F$198,COLUMN($F:$F),FALSE)=0,NA(),VLOOKUP(M2415,$A$2:$F$198,COLUMN($F:$F),FALSE))</f>
        <v>63809.64</v>
      </c>
      <c r="T2415" s="75">
        <f>AAS!B2415</f>
        <v>2414</v>
      </c>
      <c r="U2415" s="75" t="str">
        <f>AAS!C2415</f>
        <v>USA</v>
      </c>
      <c r="V2415" cm="1">
        <f t="array" ref="V2415">IF(VLOOKUP(U2415,$A$2:$F$198,COLUMN($F:$F),FALSE)=0,NA(),VLOOKUP(U2415,$A$2:$F$198,COLUMN($F:$F),FALSE))</f>
        <v>63809.64</v>
      </c>
    </row>
    <row r="2416" spans="12:22">
      <c r="L2416">
        <f>NAMS!B2416</f>
        <v>2518</v>
      </c>
      <c r="M2416" t="str">
        <f>NAMS!K2416</f>
        <v>USA</v>
      </c>
      <c r="N2416" cm="1">
        <f t="array" ref="N2416">IF(VLOOKUP(M2416,$A$2:$F$198,COLUMN($F:$F),FALSE)=0,NA(),VLOOKUP(M2416,$A$2:$F$198,COLUMN($F:$F),FALSE))</f>
        <v>63809.64</v>
      </c>
      <c r="T2416" s="75">
        <f>AAS!B2416</f>
        <v>2415</v>
      </c>
      <c r="U2416" s="75" t="str">
        <f>AAS!C2416</f>
        <v>USA</v>
      </c>
      <c r="V2416" cm="1">
        <f t="array" ref="V2416">IF(VLOOKUP(U2416,$A$2:$F$198,COLUMN($F:$F),FALSE)=0,NA(),VLOOKUP(U2416,$A$2:$F$198,COLUMN($F:$F),FALSE))</f>
        <v>63809.64</v>
      </c>
    </row>
    <row r="2417" spans="12:22">
      <c r="L2417">
        <f>NAMS!B2417</f>
        <v>2519</v>
      </c>
      <c r="M2417" t="str">
        <f>NAMS!K2417</f>
        <v>USA</v>
      </c>
      <c r="N2417" cm="1">
        <f t="array" ref="N2417">IF(VLOOKUP(M2417,$A$2:$F$198,COLUMN($F:$F),FALSE)=0,NA(),VLOOKUP(M2417,$A$2:$F$198,COLUMN($F:$F),FALSE))</f>
        <v>63809.64</v>
      </c>
      <c r="T2417" s="75">
        <f>AAS!B2417</f>
        <v>2416</v>
      </c>
      <c r="U2417" s="75" t="str">
        <f>AAS!C2417</f>
        <v>USA</v>
      </c>
      <c r="V2417" cm="1">
        <f t="array" ref="V2417">IF(VLOOKUP(U2417,$A$2:$F$198,COLUMN($F:$F),FALSE)=0,NA(),VLOOKUP(U2417,$A$2:$F$198,COLUMN($F:$F),FALSE))</f>
        <v>63809.64</v>
      </c>
    </row>
    <row r="2418" spans="12:22">
      <c r="L2418">
        <f>NAMS!B2418</f>
        <v>2520</v>
      </c>
      <c r="M2418" t="str">
        <f>NAMS!K2418</f>
        <v>USA</v>
      </c>
      <c r="N2418" cm="1">
        <f t="array" ref="N2418">IF(VLOOKUP(M2418,$A$2:$F$198,COLUMN($F:$F),FALSE)=0,NA(),VLOOKUP(M2418,$A$2:$F$198,COLUMN($F:$F),FALSE))</f>
        <v>63809.64</v>
      </c>
      <c r="T2418" s="75">
        <f>AAS!B2418</f>
        <v>2417</v>
      </c>
      <c r="U2418" s="75" t="str">
        <f>AAS!C2418</f>
        <v>USA</v>
      </c>
      <c r="V2418" cm="1">
        <f t="array" ref="V2418">IF(VLOOKUP(U2418,$A$2:$F$198,COLUMN($F:$F),FALSE)=0,NA(),VLOOKUP(U2418,$A$2:$F$198,COLUMN($F:$F),FALSE))</f>
        <v>63809.64</v>
      </c>
    </row>
    <row r="2419" spans="12:22">
      <c r="L2419">
        <f>NAMS!B2419</f>
        <v>2521</v>
      </c>
      <c r="M2419" t="str">
        <f>NAMS!K2419</f>
        <v>USA</v>
      </c>
      <c r="N2419" cm="1">
        <f t="array" ref="N2419">IF(VLOOKUP(M2419,$A$2:$F$198,COLUMN($F:$F),FALSE)=0,NA(),VLOOKUP(M2419,$A$2:$F$198,COLUMN($F:$F),FALSE))</f>
        <v>63809.64</v>
      </c>
      <c r="T2419" s="75">
        <f>AAS!B2419</f>
        <v>2418</v>
      </c>
      <c r="U2419" s="75" t="str">
        <f>AAS!C2419</f>
        <v>USA</v>
      </c>
      <c r="V2419" cm="1">
        <f t="array" ref="V2419">IF(VLOOKUP(U2419,$A$2:$F$198,COLUMN($F:$F),FALSE)=0,NA(),VLOOKUP(U2419,$A$2:$F$198,COLUMN($F:$F),FALSE))</f>
        <v>63809.64</v>
      </c>
    </row>
    <row r="2420" spans="12:22">
      <c r="L2420">
        <f>NAMS!B2420</f>
        <v>2522</v>
      </c>
      <c r="M2420" t="str">
        <f>NAMS!K2420</f>
        <v>USA</v>
      </c>
      <c r="N2420" cm="1">
        <f t="array" ref="N2420">IF(VLOOKUP(M2420,$A$2:$F$198,COLUMN($F:$F),FALSE)=0,NA(),VLOOKUP(M2420,$A$2:$F$198,COLUMN($F:$F),FALSE))</f>
        <v>63809.64</v>
      </c>
      <c r="T2420" s="75">
        <f>AAS!B2420</f>
        <v>2419</v>
      </c>
      <c r="U2420" s="75" t="str">
        <f>AAS!C2420</f>
        <v>USA</v>
      </c>
      <c r="V2420" cm="1">
        <f t="array" ref="V2420">IF(VLOOKUP(U2420,$A$2:$F$198,COLUMN($F:$F),FALSE)=0,NA(),VLOOKUP(U2420,$A$2:$F$198,COLUMN($F:$F),FALSE))</f>
        <v>63809.64</v>
      </c>
    </row>
    <row r="2421" spans="12:22">
      <c r="L2421">
        <f>NAMS!B2421</f>
        <v>2523</v>
      </c>
      <c r="M2421" t="str">
        <f>NAMS!K2421</f>
        <v>USA</v>
      </c>
      <c r="N2421" cm="1">
        <f t="array" ref="N2421">IF(VLOOKUP(M2421,$A$2:$F$198,COLUMN($F:$F),FALSE)=0,NA(),VLOOKUP(M2421,$A$2:$F$198,COLUMN($F:$F),FALSE))</f>
        <v>63809.64</v>
      </c>
      <c r="T2421" s="75">
        <f>AAS!B2421</f>
        <v>2420</v>
      </c>
      <c r="U2421" s="75" t="str">
        <f>AAS!C2421</f>
        <v>USA</v>
      </c>
      <c r="V2421" cm="1">
        <f t="array" ref="V2421">IF(VLOOKUP(U2421,$A$2:$F$198,COLUMN($F:$F),FALSE)=0,NA(),VLOOKUP(U2421,$A$2:$F$198,COLUMN($F:$F),FALSE))</f>
        <v>63809.64</v>
      </c>
    </row>
    <row r="2422" spans="12:22">
      <c r="L2422">
        <f>NAMS!B2422</f>
        <v>2524</v>
      </c>
      <c r="M2422" t="str">
        <f>NAMS!K2422</f>
        <v>Singapore</v>
      </c>
      <c r="N2422" cm="1">
        <f t="array" ref="N2422">IF(VLOOKUP(M2422,$A$2:$F$198,COLUMN($F:$F),FALSE)=0,NA(),VLOOKUP(M2422,$A$2:$F$198,COLUMN($F:$F),FALSE))</f>
        <v>56679.16</v>
      </c>
      <c r="T2422" s="75">
        <f>AAS!B2422</f>
        <v>2421</v>
      </c>
      <c r="U2422" s="75" t="str">
        <f>AAS!C2422</f>
        <v>USA</v>
      </c>
      <c r="V2422" cm="1">
        <f t="array" ref="V2422">IF(VLOOKUP(U2422,$A$2:$F$198,COLUMN($F:$F),FALSE)=0,NA(),VLOOKUP(U2422,$A$2:$F$198,COLUMN($F:$F),FALSE))</f>
        <v>63809.64</v>
      </c>
    </row>
    <row r="2423" spans="12:22">
      <c r="L2423">
        <f>NAMS!B2423</f>
        <v>2525</v>
      </c>
      <c r="M2423" t="str">
        <f>NAMS!K2423</f>
        <v>South Korea</v>
      </c>
      <c r="N2423" cm="1">
        <f t="array" ref="N2423">IF(VLOOKUP(M2423,$A$2:$F$198,COLUMN($F:$F),FALSE)=0,NA(),VLOOKUP(M2423,$A$2:$F$198,COLUMN($F:$F),FALSE))</f>
        <v>32154.02</v>
      </c>
      <c r="T2423" s="75">
        <f>AAS!B2423</f>
        <v>2422</v>
      </c>
      <c r="U2423" s="75" t="str">
        <f>AAS!C2423</f>
        <v>USA</v>
      </c>
      <c r="V2423" cm="1">
        <f t="array" ref="V2423">IF(VLOOKUP(U2423,$A$2:$F$198,COLUMN($F:$F),FALSE)=0,NA(),VLOOKUP(U2423,$A$2:$F$198,COLUMN($F:$F),FALSE))</f>
        <v>63809.64</v>
      </c>
    </row>
    <row r="2424" spans="12:22">
      <c r="L2424">
        <f>NAMS!B2424</f>
        <v>2526</v>
      </c>
      <c r="M2424" t="str">
        <f>NAMS!K2424</f>
        <v>USA</v>
      </c>
      <c r="N2424" cm="1">
        <f t="array" ref="N2424">IF(VLOOKUP(M2424,$A$2:$F$198,COLUMN($F:$F),FALSE)=0,NA(),VLOOKUP(M2424,$A$2:$F$198,COLUMN($F:$F),FALSE))</f>
        <v>63809.64</v>
      </c>
      <c r="T2424" s="75">
        <f>AAS!B2424</f>
        <v>2423</v>
      </c>
      <c r="U2424" s="75" t="str">
        <f>AAS!C2424</f>
        <v>USA</v>
      </c>
      <c r="V2424" cm="1">
        <f t="array" ref="V2424">IF(VLOOKUP(U2424,$A$2:$F$198,COLUMN($F:$F),FALSE)=0,NA(),VLOOKUP(U2424,$A$2:$F$198,COLUMN($F:$F),FALSE))</f>
        <v>63809.64</v>
      </c>
    </row>
    <row r="2425" spans="12:22">
      <c r="L2425">
        <f>NAMS!B2425</f>
        <v>2527</v>
      </c>
      <c r="M2425" t="str">
        <f>NAMS!K2425</f>
        <v>USA</v>
      </c>
      <c r="N2425" cm="1">
        <f t="array" ref="N2425">IF(VLOOKUP(M2425,$A$2:$F$198,COLUMN($F:$F),FALSE)=0,NA(),VLOOKUP(M2425,$A$2:$F$198,COLUMN($F:$F),FALSE))</f>
        <v>63809.64</v>
      </c>
      <c r="T2425" s="75">
        <f>AAS!B2425</f>
        <v>2424</v>
      </c>
      <c r="U2425" s="75" t="str">
        <f>AAS!C2425</f>
        <v>USA</v>
      </c>
      <c r="V2425" cm="1">
        <f t="array" ref="V2425">IF(VLOOKUP(U2425,$A$2:$F$198,COLUMN($F:$F),FALSE)=0,NA(),VLOOKUP(U2425,$A$2:$F$198,COLUMN($F:$F),FALSE))</f>
        <v>63809.64</v>
      </c>
    </row>
    <row r="2426" spans="12:22">
      <c r="L2426">
        <f>NAMS!B2426</f>
        <v>2528</v>
      </c>
      <c r="M2426" t="str">
        <f>NAMS!K2426</f>
        <v>USA</v>
      </c>
      <c r="N2426" cm="1">
        <f t="array" ref="N2426">IF(VLOOKUP(M2426,$A$2:$F$198,COLUMN($F:$F),FALSE)=0,NA(),VLOOKUP(M2426,$A$2:$F$198,COLUMN($F:$F),FALSE))</f>
        <v>63809.64</v>
      </c>
      <c r="T2426" s="75">
        <f>AAS!B2426</f>
        <v>2425</v>
      </c>
      <c r="U2426" s="75" t="str">
        <f>AAS!C2426</f>
        <v>USA</v>
      </c>
      <c r="V2426" cm="1">
        <f t="array" ref="V2426">IF(VLOOKUP(U2426,$A$2:$F$198,COLUMN($F:$F),FALSE)=0,NA(),VLOOKUP(U2426,$A$2:$F$198,COLUMN($F:$F),FALSE))</f>
        <v>63809.64</v>
      </c>
    </row>
    <row r="2427" spans="12:22">
      <c r="L2427">
        <f>NAMS!B2427</f>
        <v>2529</v>
      </c>
      <c r="M2427" t="str">
        <f>NAMS!K2427</f>
        <v>China</v>
      </c>
      <c r="N2427" cm="1">
        <f t="array" ref="N2427">IF(VLOOKUP(M2427,$A$2:$F$198,COLUMN($F:$F),FALSE)=0,NA(),VLOOKUP(M2427,$A$2:$F$198,COLUMN($F:$F),FALSE))</f>
        <v>10121.299999999999</v>
      </c>
      <c r="T2427" s="75">
        <f>AAS!B2427</f>
        <v>2426</v>
      </c>
      <c r="U2427" s="75" t="str">
        <f>AAS!C2427</f>
        <v>USA</v>
      </c>
      <c r="V2427" cm="1">
        <f t="array" ref="V2427">IF(VLOOKUP(U2427,$A$2:$F$198,COLUMN($F:$F),FALSE)=0,NA(),VLOOKUP(U2427,$A$2:$F$198,COLUMN($F:$F),FALSE))</f>
        <v>63809.64</v>
      </c>
    </row>
    <row r="2428" spans="12:22">
      <c r="L2428">
        <f>NAMS!B2428</f>
        <v>2530</v>
      </c>
      <c r="M2428" t="str">
        <f>NAMS!K2428</f>
        <v>USA</v>
      </c>
      <c r="N2428" cm="1">
        <f t="array" ref="N2428">IF(VLOOKUP(M2428,$A$2:$F$198,COLUMN($F:$F),FALSE)=0,NA(),VLOOKUP(M2428,$A$2:$F$198,COLUMN($F:$F),FALSE))</f>
        <v>63809.64</v>
      </c>
      <c r="T2428" s="75">
        <f>AAS!B2428</f>
        <v>2427</v>
      </c>
      <c r="U2428" s="75" t="str">
        <f>AAS!C2428</f>
        <v>USA</v>
      </c>
      <c r="V2428" cm="1">
        <f t="array" ref="V2428">IF(VLOOKUP(U2428,$A$2:$F$198,COLUMN($F:$F),FALSE)=0,NA(),VLOOKUP(U2428,$A$2:$F$198,COLUMN($F:$F),FALSE))</f>
        <v>63809.64</v>
      </c>
    </row>
    <row r="2429" spans="12:22">
      <c r="L2429">
        <f>NAMS!B2429</f>
        <v>2531</v>
      </c>
      <c r="M2429" t="str">
        <f>NAMS!K2429</f>
        <v>USA</v>
      </c>
      <c r="N2429" cm="1">
        <f t="array" ref="N2429">IF(VLOOKUP(M2429,$A$2:$F$198,COLUMN($F:$F),FALSE)=0,NA(),VLOOKUP(M2429,$A$2:$F$198,COLUMN($F:$F),FALSE))</f>
        <v>63809.64</v>
      </c>
      <c r="T2429" s="75">
        <f>AAS!B2429</f>
        <v>2428</v>
      </c>
      <c r="U2429" s="75" t="str">
        <f>AAS!C2429</f>
        <v>USA</v>
      </c>
      <c r="V2429" cm="1">
        <f t="array" ref="V2429">IF(VLOOKUP(U2429,$A$2:$F$198,COLUMN($F:$F),FALSE)=0,NA(),VLOOKUP(U2429,$A$2:$F$198,COLUMN($F:$F),FALSE))</f>
        <v>63809.64</v>
      </c>
    </row>
    <row r="2430" spans="12:22">
      <c r="L2430">
        <f>NAMS!B2430</f>
        <v>2532</v>
      </c>
      <c r="M2430" t="str">
        <f>NAMS!K2430</f>
        <v>USA</v>
      </c>
      <c r="N2430" cm="1">
        <f t="array" ref="N2430">IF(VLOOKUP(M2430,$A$2:$F$198,COLUMN($F:$F),FALSE)=0,NA(),VLOOKUP(M2430,$A$2:$F$198,COLUMN($F:$F),FALSE))</f>
        <v>63809.64</v>
      </c>
      <c r="T2430" s="75">
        <f>AAS!B2430</f>
        <v>2429</v>
      </c>
      <c r="U2430" s="75" t="str">
        <f>AAS!C2430</f>
        <v>USA</v>
      </c>
      <c r="V2430" cm="1">
        <f t="array" ref="V2430">IF(VLOOKUP(U2430,$A$2:$F$198,COLUMN($F:$F),FALSE)=0,NA(),VLOOKUP(U2430,$A$2:$F$198,COLUMN($F:$F),FALSE))</f>
        <v>63809.64</v>
      </c>
    </row>
    <row r="2431" spans="12:22">
      <c r="L2431">
        <f>NAMS!B2431</f>
        <v>2533</v>
      </c>
      <c r="M2431" t="str">
        <f>NAMS!K2431</f>
        <v>Australia</v>
      </c>
      <c r="N2431" cm="1">
        <f t="array" ref="N2431">IF(VLOOKUP(M2431,$A$2:$F$198,COLUMN($F:$F),FALSE)=0,NA(),VLOOKUP(M2431,$A$2:$F$198,COLUMN($F:$F),FALSE))</f>
        <v>61250.7</v>
      </c>
      <c r="T2431" s="75">
        <f>AAS!B2431</f>
        <v>2430</v>
      </c>
      <c r="U2431" s="75" t="str">
        <f>AAS!C2431</f>
        <v>USA</v>
      </c>
      <c r="V2431" cm="1">
        <f t="array" ref="V2431">IF(VLOOKUP(U2431,$A$2:$F$198,COLUMN($F:$F),FALSE)=0,NA(),VLOOKUP(U2431,$A$2:$F$198,COLUMN($F:$F),FALSE))</f>
        <v>63809.64</v>
      </c>
    </row>
    <row r="2432" spans="12:22">
      <c r="L2432">
        <f>NAMS!B2432</f>
        <v>2534</v>
      </c>
      <c r="M2432" t="str">
        <f>NAMS!K2432</f>
        <v>USA</v>
      </c>
      <c r="N2432" cm="1">
        <f t="array" ref="N2432">IF(VLOOKUP(M2432,$A$2:$F$198,COLUMN($F:$F),FALSE)=0,NA(),VLOOKUP(M2432,$A$2:$F$198,COLUMN($F:$F),FALSE))</f>
        <v>63809.64</v>
      </c>
      <c r="T2432" s="75">
        <f>AAS!B2432</f>
        <v>2431</v>
      </c>
      <c r="U2432" s="75" t="str">
        <f>AAS!C2432</f>
        <v>USA</v>
      </c>
      <c r="V2432" cm="1">
        <f t="array" ref="V2432">IF(VLOOKUP(U2432,$A$2:$F$198,COLUMN($F:$F),FALSE)=0,NA(),VLOOKUP(U2432,$A$2:$F$198,COLUMN($F:$F),FALSE))</f>
        <v>63809.64</v>
      </c>
    </row>
    <row r="2433" spans="12:22">
      <c r="L2433">
        <f>NAMS!B2433</f>
        <v>2535</v>
      </c>
      <c r="M2433" t="str">
        <f>NAMS!K2433</f>
        <v>USA</v>
      </c>
      <c r="N2433" cm="1">
        <f t="array" ref="N2433">IF(VLOOKUP(M2433,$A$2:$F$198,COLUMN($F:$F),FALSE)=0,NA(),VLOOKUP(M2433,$A$2:$F$198,COLUMN($F:$F),FALSE))</f>
        <v>63809.64</v>
      </c>
      <c r="T2433" s="75">
        <f>AAS!B2433</f>
        <v>2432</v>
      </c>
      <c r="U2433" s="75" t="str">
        <f>AAS!C2433</f>
        <v>USA</v>
      </c>
      <c r="V2433" cm="1">
        <f t="array" ref="V2433">IF(VLOOKUP(U2433,$A$2:$F$198,COLUMN($F:$F),FALSE)=0,NA(),VLOOKUP(U2433,$A$2:$F$198,COLUMN($F:$F),FALSE))</f>
        <v>63809.64</v>
      </c>
    </row>
    <row r="2434" spans="12:22">
      <c r="L2434">
        <f>NAMS!B2434</f>
        <v>2536</v>
      </c>
      <c r="M2434" t="str">
        <f>NAMS!K2434</f>
        <v>USA</v>
      </c>
      <c r="N2434" cm="1">
        <f t="array" ref="N2434">IF(VLOOKUP(M2434,$A$2:$F$198,COLUMN($F:$F),FALSE)=0,NA(),VLOOKUP(M2434,$A$2:$F$198,COLUMN($F:$F),FALSE))</f>
        <v>63809.64</v>
      </c>
      <c r="T2434" s="75">
        <f>AAS!B2434</f>
        <v>2433</v>
      </c>
      <c r="U2434" s="75" t="str">
        <f>AAS!C2434</f>
        <v>USA</v>
      </c>
      <c r="V2434" cm="1">
        <f t="array" ref="V2434">IF(VLOOKUP(U2434,$A$2:$F$198,COLUMN($F:$F),FALSE)=0,NA(),VLOOKUP(U2434,$A$2:$F$198,COLUMN($F:$F),FALSE))</f>
        <v>63809.64</v>
      </c>
    </row>
    <row r="2435" spans="12:22">
      <c r="L2435">
        <f>NAMS!B2435</f>
        <v>2537</v>
      </c>
      <c r="M2435" t="str">
        <f>NAMS!K2435</f>
        <v>USA</v>
      </c>
      <c r="N2435" cm="1">
        <f t="array" ref="N2435">IF(VLOOKUP(M2435,$A$2:$F$198,COLUMN($F:$F),FALSE)=0,NA(),VLOOKUP(M2435,$A$2:$F$198,COLUMN($F:$F),FALSE))</f>
        <v>63809.64</v>
      </c>
      <c r="T2435" s="75">
        <f>AAS!B2435</f>
        <v>2434</v>
      </c>
      <c r="U2435" s="75" t="str">
        <f>AAS!C2435</f>
        <v>Canada</v>
      </c>
      <c r="V2435" cm="1">
        <f t="array" ref="V2435">IF(VLOOKUP(U2435,$A$2:$F$198,COLUMN($F:$F),FALSE)=0,NA(),VLOOKUP(U2435,$A$2:$F$198,COLUMN($F:$F),FALSE))</f>
        <v>49196.49</v>
      </c>
    </row>
    <row r="2436" spans="12:22">
      <c r="T2436" s="75">
        <f>AAS!B2436</f>
        <v>2435</v>
      </c>
      <c r="U2436" s="75" t="str">
        <f>AAS!C2436</f>
        <v>USA</v>
      </c>
      <c r="V2436" cm="1">
        <f t="array" ref="V2436">IF(VLOOKUP(U2436,$A$2:$F$198,COLUMN($F:$F),FALSE)=0,NA(),VLOOKUP(U2436,$A$2:$F$198,COLUMN($F:$F),FALSE))</f>
        <v>63809.64</v>
      </c>
    </row>
    <row r="2437" spans="12:22">
      <c r="T2437" s="75">
        <f>AAS!B2437</f>
        <v>2436</v>
      </c>
      <c r="U2437" s="75" t="str">
        <f>AAS!C2437</f>
        <v>Germany</v>
      </c>
      <c r="V2437" cm="1">
        <f t="array" ref="V2437">IF(VLOOKUP(U2437,$A$2:$F$198,COLUMN($F:$F),FALSE)=0,NA(),VLOOKUP(U2437,$A$2:$F$198,COLUMN($F:$F),FALSE))</f>
        <v>49180.54</v>
      </c>
    </row>
    <row r="2438" spans="12:22">
      <c r="T2438" s="75">
        <f>AAS!B2438</f>
        <v>2437</v>
      </c>
      <c r="U2438" s="75" t="str">
        <f>AAS!C2438</f>
        <v>USA</v>
      </c>
      <c r="V2438" cm="1">
        <f t="array" ref="V2438">IF(VLOOKUP(U2438,$A$2:$F$198,COLUMN($F:$F),FALSE)=0,NA(),VLOOKUP(U2438,$A$2:$F$198,COLUMN($F:$F),FALSE))</f>
        <v>63809.64</v>
      </c>
    </row>
    <row r="2439" spans="12:22">
      <c r="T2439" s="75">
        <f>AAS!B2439</f>
        <v>2438</v>
      </c>
      <c r="U2439" s="75" t="str">
        <f>AAS!C2439</f>
        <v>Japan</v>
      </c>
      <c r="V2439" cm="1">
        <f t="array" ref="V2439">IF(VLOOKUP(U2439,$A$2:$F$198,COLUMN($F:$F),FALSE)=0,NA(),VLOOKUP(U2439,$A$2:$F$198,COLUMN($F:$F),FALSE))</f>
        <v>41314.410000000003</v>
      </c>
    </row>
    <row r="2440" spans="12:22">
      <c r="T2440" s="75">
        <f>AAS!B2440</f>
        <v>2439</v>
      </c>
      <c r="U2440" s="75" t="str">
        <f>AAS!C2440</f>
        <v>USA</v>
      </c>
      <c r="V2440" cm="1">
        <f t="array" ref="V2440">IF(VLOOKUP(U2440,$A$2:$F$198,COLUMN($F:$F),FALSE)=0,NA(),VLOOKUP(U2440,$A$2:$F$198,COLUMN($F:$F),FALSE))</f>
        <v>63809.64</v>
      </c>
    </row>
    <row r="2441" spans="12:22">
      <c r="T2441" s="75">
        <f>AAS!B2441</f>
        <v>2440</v>
      </c>
      <c r="U2441" s="75" t="str">
        <f>AAS!C2441</f>
        <v>USA</v>
      </c>
      <c r="V2441" cm="1">
        <f t="array" ref="V2441">IF(VLOOKUP(U2441,$A$2:$F$198,COLUMN($F:$F),FALSE)=0,NA(),VLOOKUP(U2441,$A$2:$F$198,COLUMN($F:$F),FALSE))</f>
        <v>63809.64</v>
      </c>
    </row>
    <row r="2442" spans="12:22">
      <c r="T2442" s="75">
        <f>AAS!B2442</f>
        <v>2441</v>
      </c>
      <c r="U2442" s="75" t="str">
        <f>AAS!C2442</f>
        <v>USA</v>
      </c>
      <c r="V2442" cm="1">
        <f t="array" ref="V2442">IF(VLOOKUP(U2442,$A$2:$F$198,COLUMN($F:$F),FALSE)=0,NA(),VLOOKUP(U2442,$A$2:$F$198,COLUMN($F:$F),FALSE))</f>
        <v>63809.64</v>
      </c>
    </row>
    <row r="2443" spans="12:22">
      <c r="T2443" s="75">
        <f>AAS!B2443</f>
        <v>2442</v>
      </c>
      <c r="U2443" s="75" t="str">
        <f>AAS!C2443</f>
        <v>USA</v>
      </c>
      <c r="V2443" cm="1">
        <f t="array" ref="V2443">IF(VLOOKUP(U2443,$A$2:$F$198,COLUMN($F:$F),FALSE)=0,NA(),VLOOKUP(U2443,$A$2:$F$198,COLUMN($F:$F),FALSE))</f>
        <v>63809.64</v>
      </c>
    </row>
    <row r="2444" spans="12:22">
      <c r="T2444" s="75">
        <f>AAS!B2444</f>
        <v>2443</v>
      </c>
      <c r="U2444" s="75" t="str">
        <f>AAS!C2444</f>
        <v>USA</v>
      </c>
      <c r="V2444" cm="1">
        <f t="array" ref="V2444">IF(VLOOKUP(U2444,$A$2:$F$198,COLUMN($F:$F),FALSE)=0,NA(),VLOOKUP(U2444,$A$2:$F$198,COLUMN($F:$F),FALSE))</f>
        <v>63809.64</v>
      </c>
    </row>
    <row r="2445" spans="12:22">
      <c r="T2445" s="75">
        <f>AAS!B2445</f>
        <v>2444</v>
      </c>
      <c r="U2445" s="75" t="str">
        <f>AAS!C2445</f>
        <v>USA</v>
      </c>
      <c r="V2445" cm="1">
        <f t="array" ref="V2445">IF(VLOOKUP(U2445,$A$2:$F$198,COLUMN($F:$F),FALSE)=0,NA(),VLOOKUP(U2445,$A$2:$F$198,COLUMN($F:$F),FALSE))</f>
        <v>63809.64</v>
      </c>
    </row>
    <row r="2446" spans="12:22">
      <c r="T2446" s="75">
        <f>AAS!B2446</f>
        <v>2445</v>
      </c>
      <c r="U2446" s="75" t="str">
        <f>AAS!C2446</f>
        <v>USA</v>
      </c>
      <c r="V2446" cm="1">
        <f t="array" ref="V2446">IF(VLOOKUP(U2446,$A$2:$F$198,COLUMN($F:$F),FALSE)=0,NA(),VLOOKUP(U2446,$A$2:$F$198,COLUMN($F:$F),FALSE))</f>
        <v>63809.64</v>
      </c>
    </row>
    <row r="2447" spans="12:22">
      <c r="T2447" s="75">
        <f>AAS!B2447</f>
        <v>2446</v>
      </c>
      <c r="U2447" s="75" t="str">
        <f>AAS!C2447</f>
        <v>USA</v>
      </c>
      <c r="V2447" cm="1">
        <f t="array" ref="V2447">IF(VLOOKUP(U2447,$A$2:$F$198,COLUMN($F:$F),FALSE)=0,NA(),VLOOKUP(U2447,$A$2:$F$198,COLUMN($F:$F),FALSE))</f>
        <v>63809.64</v>
      </c>
    </row>
    <row r="2448" spans="12:22">
      <c r="T2448" s="75">
        <f>AAS!B2448</f>
        <v>2447</v>
      </c>
      <c r="U2448" s="75" t="str">
        <f>AAS!C2448</f>
        <v>USA</v>
      </c>
      <c r="V2448" cm="1">
        <f t="array" ref="V2448">IF(VLOOKUP(U2448,$A$2:$F$198,COLUMN($F:$F),FALSE)=0,NA(),VLOOKUP(U2448,$A$2:$F$198,COLUMN($F:$F),FALSE))</f>
        <v>63809.64</v>
      </c>
    </row>
    <row r="2449" spans="20:22">
      <c r="T2449" s="75">
        <f>AAS!B2449</f>
        <v>2448</v>
      </c>
      <c r="U2449" s="75" t="str">
        <f>AAS!C2449</f>
        <v>South Korea</v>
      </c>
      <c r="V2449" cm="1">
        <f t="array" ref="V2449">IF(VLOOKUP(U2449,$A$2:$F$198,COLUMN($F:$F),FALSE)=0,NA(),VLOOKUP(U2449,$A$2:$F$198,COLUMN($F:$F),FALSE))</f>
        <v>32154.02</v>
      </c>
    </row>
    <row r="2450" spans="20:22">
      <c r="T2450" s="75">
        <f>AAS!B2450</f>
        <v>2449</v>
      </c>
      <c r="U2450" s="75" t="str">
        <f>AAS!C2450</f>
        <v>USA</v>
      </c>
      <c r="V2450" cm="1">
        <f t="array" ref="V2450">IF(VLOOKUP(U2450,$A$2:$F$198,COLUMN($F:$F),FALSE)=0,NA(),VLOOKUP(U2450,$A$2:$F$198,COLUMN($F:$F),FALSE))</f>
        <v>63809.64</v>
      </c>
    </row>
    <row r="2451" spans="20:22">
      <c r="T2451" s="75">
        <f>AAS!B2451</f>
        <v>2450</v>
      </c>
      <c r="U2451" s="75" t="str">
        <f>AAS!C2451</f>
        <v>USA</v>
      </c>
      <c r="V2451" cm="1">
        <f t="array" ref="V2451">IF(VLOOKUP(U2451,$A$2:$F$198,COLUMN($F:$F),FALSE)=0,NA(),VLOOKUP(U2451,$A$2:$F$198,COLUMN($F:$F),FALSE))</f>
        <v>63809.64</v>
      </c>
    </row>
    <row r="2452" spans="20:22">
      <c r="T2452" s="75">
        <f>AAS!B2452</f>
        <v>2451</v>
      </c>
      <c r="U2452" s="75" t="str">
        <f>AAS!C2452</f>
        <v>USA</v>
      </c>
      <c r="V2452" cm="1">
        <f t="array" ref="V2452">IF(VLOOKUP(U2452,$A$2:$F$198,COLUMN($F:$F),FALSE)=0,NA(),VLOOKUP(U2452,$A$2:$F$198,COLUMN($F:$F),FALSE))</f>
        <v>63809.64</v>
      </c>
    </row>
    <row r="2453" spans="20:22">
      <c r="T2453" s="75">
        <f>AAS!B2453</f>
        <v>2452</v>
      </c>
      <c r="U2453" s="75" t="str">
        <f>AAS!C2453</f>
        <v>USA</v>
      </c>
      <c r="V2453" cm="1">
        <f t="array" ref="V2453">IF(VLOOKUP(U2453,$A$2:$F$198,COLUMN($F:$F),FALSE)=0,NA(),VLOOKUP(U2453,$A$2:$F$198,COLUMN($F:$F),FALSE))</f>
        <v>63809.64</v>
      </c>
    </row>
    <row r="2454" spans="20:22">
      <c r="T2454" s="75">
        <f>AAS!B2454</f>
        <v>2453</v>
      </c>
      <c r="U2454" s="75" t="str">
        <f>AAS!C2454</f>
        <v>USA</v>
      </c>
      <c r="V2454" cm="1">
        <f t="array" ref="V2454">IF(VLOOKUP(U2454,$A$2:$F$198,COLUMN($F:$F),FALSE)=0,NA(),VLOOKUP(U2454,$A$2:$F$198,COLUMN($F:$F),FALSE))</f>
        <v>63809.64</v>
      </c>
    </row>
    <row r="2455" spans="20:22">
      <c r="T2455" s="75">
        <f>AAS!B2455</f>
        <v>2454</v>
      </c>
      <c r="U2455" s="75" t="str">
        <f>AAS!C2455</f>
        <v>USA</v>
      </c>
      <c r="V2455" cm="1">
        <f t="array" ref="V2455">IF(VLOOKUP(U2455,$A$2:$F$198,COLUMN($F:$F),FALSE)=0,NA(),VLOOKUP(U2455,$A$2:$F$198,COLUMN($F:$F),FALSE))</f>
        <v>63809.64</v>
      </c>
    </row>
    <row r="2456" spans="20:22">
      <c r="T2456" s="75">
        <f>AAS!B2456</f>
        <v>2455</v>
      </c>
      <c r="U2456" s="75" t="str">
        <f>AAS!C2456</f>
        <v>Netherlands</v>
      </c>
      <c r="V2456" cm="1">
        <f t="array" ref="V2456">IF(VLOOKUP(U2456,$A$2:$F$198,COLUMN($F:$F),FALSE)=0,NA(),VLOOKUP(U2456,$A$2:$F$198,COLUMN($F:$F),FALSE))</f>
        <v>53666.48</v>
      </c>
    </row>
    <row r="2457" spans="20:22">
      <c r="T2457" s="75">
        <f>AAS!B2457</f>
        <v>2456</v>
      </c>
      <c r="U2457" s="75" t="str">
        <f>AAS!C2457</f>
        <v>USA</v>
      </c>
      <c r="V2457" cm="1">
        <f t="array" ref="V2457">IF(VLOOKUP(U2457,$A$2:$F$198,COLUMN($F:$F),FALSE)=0,NA(),VLOOKUP(U2457,$A$2:$F$198,COLUMN($F:$F),FALSE))</f>
        <v>63809.64</v>
      </c>
    </row>
    <row r="2458" spans="20:22">
      <c r="T2458" s="75">
        <f>AAS!B2458</f>
        <v>2457</v>
      </c>
      <c r="U2458" s="75" t="str">
        <f>AAS!C2458</f>
        <v>USA</v>
      </c>
      <c r="V2458" cm="1">
        <f t="array" ref="V2458">IF(VLOOKUP(U2458,$A$2:$F$198,COLUMN($F:$F),FALSE)=0,NA(),VLOOKUP(U2458,$A$2:$F$198,COLUMN($F:$F),FALSE))</f>
        <v>63809.64</v>
      </c>
    </row>
    <row r="2459" spans="20:22">
      <c r="T2459" s="75">
        <f>AAS!B2459</f>
        <v>2458</v>
      </c>
      <c r="U2459" s="75" t="str">
        <f>AAS!C2459</f>
        <v>USA</v>
      </c>
      <c r="V2459" cm="1">
        <f t="array" ref="V2459">IF(VLOOKUP(U2459,$A$2:$F$198,COLUMN($F:$F),FALSE)=0,NA(),VLOOKUP(U2459,$A$2:$F$198,COLUMN($F:$F),FALSE))</f>
        <v>63809.64</v>
      </c>
    </row>
    <row r="2460" spans="20:22">
      <c r="T2460" s="75">
        <f>AAS!B2460</f>
        <v>2459</v>
      </c>
      <c r="U2460" s="75" t="str">
        <f>AAS!C2460</f>
        <v>USA</v>
      </c>
      <c r="V2460" cm="1">
        <f t="array" ref="V2460">IF(VLOOKUP(U2460,$A$2:$F$198,COLUMN($F:$F),FALSE)=0,NA(),VLOOKUP(U2460,$A$2:$F$198,COLUMN($F:$F),FALSE))</f>
        <v>63809.64</v>
      </c>
    </row>
    <row r="2461" spans="20:22">
      <c r="T2461" s="75">
        <f>AAS!B2461</f>
        <v>2460</v>
      </c>
      <c r="U2461" s="75" t="str">
        <f>AAS!C2461</f>
        <v>USA</v>
      </c>
      <c r="V2461" cm="1">
        <f t="array" ref="V2461">IF(VLOOKUP(U2461,$A$2:$F$198,COLUMN($F:$F),FALSE)=0,NA(),VLOOKUP(U2461,$A$2:$F$198,COLUMN($F:$F),FALSE))</f>
        <v>63809.64</v>
      </c>
    </row>
    <row r="2462" spans="20:22">
      <c r="T2462" s="75">
        <f>AAS!B2462</f>
        <v>2461</v>
      </c>
      <c r="U2462" s="75" t="str">
        <f>AAS!C2462</f>
        <v>USA</v>
      </c>
      <c r="V2462" cm="1">
        <f t="array" ref="V2462">IF(VLOOKUP(U2462,$A$2:$F$198,COLUMN($F:$F),FALSE)=0,NA(),VLOOKUP(U2462,$A$2:$F$198,COLUMN($F:$F),FALSE))</f>
        <v>63809.64</v>
      </c>
    </row>
    <row r="2463" spans="20:22">
      <c r="T2463" s="75">
        <f>AAS!B2463</f>
        <v>2462</v>
      </c>
      <c r="U2463" s="75" t="str">
        <f>AAS!C2463</f>
        <v>USA</v>
      </c>
      <c r="V2463" cm="1">
        <f t="array" ref="V2463">IF(VLOOKUP(U2463,$A$2:$F$198,COLUMN($F:$F),FALSE)=0,NA(),VLOOKUP(U2463,$A$2:$F$198,COLUMN($F:$F),FALSE))</f>
        <v>63809.64</v>
      </c>
    </row>
    <row r="2464" spans="20:22">
      <c r="T2464" s="75">
        <f>AAS!B2464</f>
        <v>2463</v>
      </c>
      <c r="U2464" s="75" t="str">
        <f>AAS!C2464</f>
        <v>USA</v>
      </c>
      <c r="V2464" cm="1">
        <f t="array" ref="V2464">IF(VLOOKUP(U2464,$A$2:$F$198,COLUMN($F:$F),FALSE)=0,NA(),VLOOKUP(U2464,$A$2:$F$198,COLUMN($F:$F),FALSE))</f>
        <v>63809.64</v>
      </c>
    </row>
    <row r="2465" spans="20:22">
      <c r="T2465" s="75">
        <f>AAS!B2465</f>
        <v>2464</v>
      </c>
      <c r="U2465" s="75" t="str">
        <f>AAS!C2465</f>
        <v>USA</v>
      </c>
      <c r="V2465" cm="1">
        <f t="array" ref="V2465">IF(VLOOKUP(U2465,$A$2:$F$198,COLUMN($F:$F),FALSE)=0,NA(),VLOOKUP(U2465,$A$2:$F$198,COLUMN($F:$F),FALSE))</f>
        <v>63809.64</v>
      </c>
    </row>
    <row r="2466" spans="20:22">
      <c r="T2466" s="75">
        <f>AAS!B2466</f>
        <v>2465</v>
      </c>
      <c r="U2466" s="75" t="str">
        <f>AAS!C2466</f>
        <v>USA</v>
      </c>
      <c r="V2466" cm="1">
        <f t="array" ref="V2466">IF(VLOOKUP(U2466,$A$2:$F$198,COLUMN($F:$F),FALSE)=0,NA(),VLOOKUP(U2466,$A$2:$F$198,COLUMN($F:$F),FALSE))</f>
        <v>63809.64</v>
      </c>
    </row>
    <row r="2467" spans="20:22">
      <c r="T2467" s="75">
        <f>AAS!B2467</f>
        <v>2466</v>
      </c>
      <c r="U2467" s="75" t="str">
        <f>AAS!C2467</f>
        <v>USA</v>
      </c>
      <c r="V2467" cm="1">
        <f t="array" ref="V2467">IF(VLOOKUP(U2467,$A$2:$F$198,COLUMN($F:$F),FALSE)=0,NA(),VLOOKUP(U2467,$A$2:$F$198,COLUMN($F:$F),FALSE))</f>
        <v>63809.64</v>
      </c>
    </row>
    <row r="2468" spans="20:22">
      <c r="T2468" s="75">
        <f>AAS!B2468</f>
        <v>2467</v>
      </c>
      <c r="U2468" s="75" t="str">
        <f>AAS!C2468</f>
        <v>USA</v>
      </c>
      <c r="V2468" cm="1">
        <f t="array" ref="V2468">IF(VLOOKUP(U2468,$A$2:$F$198,COLUMN($F:$F),FALSE)=0,NA(),VLOOKUP(U2468,$A$2:$F$198,COLUMN($F:$F),FALSE))</f>
        <v>63809.64</v>
      </c>
    </row>
    <row r="2469" spans="20:22">
      <c r="T2469" s="75">
        <f>AAS!B2469</f>
        <v>2468</v>
      </c>
      <c r="U2469" s="75" t="str">
        <f>AAS!C2469</f>
        <v>Switzerland</v>
      </c>
      <c r="V2469" cm="1">
        <f t="array" ref="V2469">IF(VLOOKUP(U2469,$A$2:$F$198,COLUMN($F:$F),FALSE)=0,NA(),VLOOKUP(U2469,$A$2:$F$198,COLUMN($F:$F),FALSE))</f>
        <v>84665.279999999999</v>
      </c>
    </row>
    <row r="2470" spans="20:22">
      <c r="T2470" s="75">
        <f>AAS!B2470</f>
        <v>2469</v>
      </c>
      <c r="U2470" s="75" t="str">
        <f>AAS!C2470</f>
        <v>Germany</v>
      </c>
      <c r="V2470" cm="1">
        <f t="array" ref="V2470">IF(VLOOKUP(U2470,$A$2:$F$198,COLUMN($F:$F),FALSE)=0,NA(),VLOOKUP(U2470,$A$2:$F$198,COLUMN($F:$F),FALSE))</f>
        <v>49180.54</v>
      </c>
    </row>
    <row r="2471" spans="20:22">
      <c r="T2471" s="75">
        <f>AAS!B2471</f>
        <v>2470</v>
      </c>
      <c r="U2471" s="75" t="str">
        <f>AAS!C2471</f>
        <v>USA</v>
      </c>
      <c r="V2471" cm="1">
        <f t="array" ref="V2471">IF(VLOOKUP(U2471,$A$2:$F$198,COLUMN($F:$F),FALSE)=0,NA(),VLOOKUP(U2471,$A$2:$F$198,COLUMN($F:$F),FALSE))</f>
        <v>63809.64</v>
      </c>
    </row>
    <row r="2472" spans="20:22">
      <c r="T2472" s="75">
        <f>AAS!B2472</f>
        <v>2471</v>
      </c>
      <c r="U2472" s="75" t="str">
        <f>AAS!C2472</f>
        <v>USA</v>
      </c>
      <c r="V2472" cm="1">
        <f t="array" ref="V2472">IF(VLOOKUP(U2472,$A$2:$F$198,COLUMN($F:$F),FALSE)=0,NA(),VLOOKUP(U2472,$A$2:$F$198,COLUMN($F:$F),FALSE))</f>
        <v>63809.64</v>
      </c>
    </row>
    <row r="2473" spans="20:22">
      <c r="T2473" s="75">
        <f>AAS!B2473</f>
        <v>2472</v>
      </c>
      <c r="U2473" s="75" t="str">
        <f>AAS!C2473</f>
        <v>USA</v>
      </c>
      <c r="V2473" cm="1">
        <f t="array" ref="V2473">IF(VLOOKUP(U2473,$A$2:$F$198,COLUMN($F:$F),FALSE)=0,NA(),VLOOKUP(U2473,$A$2:$F$198,COLUMN($F:$F),FALSE))</f>
        <v>63809.64</v>
      </c>
    </row>
    <row r="2474" spans="20:22">
      <c r="T2474" s="75">
        <f>AAS!B2474</f>
        <v>2473</v>
      </c>
      <c r="U2474" s="75" t="str">
        <f>AAS!C2474</f>
        <v>USA</v>
      </c>
      <c r="V2474" cm="1">
        <f t="array" ref="V2474">IF(VLOOKUP(U2474,$A$2:$F$198,COLUMN($F:$F),FALSE)=0,NA(),VLOOKUP(U2474,$A$2:$F$198,COLUMN($F:$F),FALSE))</f>
        <v>63809.64</v>
      </c>
    </row>
    <row r="2475" spans="20:22">
      <c r="T2475" s="75">
        <f>AAS!B2475</f>
        <v>2474</v>
      </c>
      <c r="U2475" s="75" t="str">
        <f>AAS!C2475</f>
        <v>Unknown</v>
      </c>
      <c r="V2475" t="e" cm="1">
        <f t="array" ref="V2475">IF(VLOOKUP(U2475,$A$2:$F$198,COLUMN($F:$F),FALSE)=0,NA(),VLOOKUP(U2475,$A$2:$F$198,COLUMN($F:$F),FALSE))</f>
        <v>#N/A</v>
      </c>
    </row>
    <row r="2476" spans="20:22">
      <c r="T2476" s="75">
        <f>AAS!B2476</f>
        <v>2475</v>
      </c>
      <c r="U2476" s="75" t="str">
        <f>AAS!C2476</f>
        <v>USA</v>
      </c>
      <c r="V2476" cm="1">
        <f t="array" ref="V2476">IF(VLOOKUP(U2476,$A$2:$F$198,COLUMN($F:$F),FALSE)=0,NA(),VLOOKUP(U2476,$A$2:$F$198,COLUMN($F:$F),FALSE))</f>
        <v>63809.64</v>
      </c>
    </row>
    <row r="2477" spans="20:22">
      <c r="T2477" s="75">
        <f>AAS!B2477</f>
        <v>2476</v>
      </c>
      <c r="U2477" s="75" t="str">
        <f>AAS!C2477</f>
        <v>USA</v>
      </c>
      <c r="V2477" cm="1">
        <f t="array" ref="V2477">IF(VLOOKUP(U2477,$A$2:$F$198,COLUMN($F:$F),FALSE)=0,NA(),VLOOKUP(U2477,$A$2:$F$198,COLUMN($F:$F),FALSE))</f>
        <v>63809.64</v>
      </c>
    </row>
    <row r="2478" spans="20:22">
      <c r="T2478" s="75">
        <f>AAS!B2478</f>
        <v>2477</v>
      </c>
      <c r="U2478" s="75" t="str">
        <f>AAS!C2478</f>
        <v>USA</v>
      </c>
      <c r="V2478" cm="1">
        <f t="array" ref="V2478">IF(VLOOKUP(U2478,$A$2:$F$198,COLUMN($F:$F),FALSE)=0,NA(),VLOOKUP(U2478,$A$2:$F$198,COLUMN($F:$F),FALSE))</f>
        <v>63809.64</v>
      </c>
    </row>
    <row r="2479" spans="20:22">
      <c r="T2479" s="75">
        <f>AAS!B2479</f>
        <v>2478</v>
      </c>
      <c r="U2479" s="75" t="str">
        <f>AAS!C2479</f>
        <v>USA</v>
      </c>
      <c r="V2479" cm="1">
        <f t="array" ref="V2479">IF(VLOOKUP(U2479,$A$2:$F$198,COLUMN($F:$F),FALSE)=0,NA(),VLOOKUP(U2479,$A$2:$F$198,COLUMN($F:$F),FALSE))</f>
        <v>63809.64</v>
      </c>
    </row>
    <row r="2480" spans="20:22">
      <c r="T2480" s="75">
        <f>AAS!B2480</f>
        <v>2479</v>
      </c>
      <c r="U2480" s="75" t="str">
        <f>AAS!C2480</f>
        <v>USA</v>
      </c>
      <c r="V2480" cm="1">
        <f t="array" ref="V2480">IF(VLOOKUP(U2480,$A$2:$F$198,COLUMN($F:$F),FALSE)=0,NA(),VLOOKUP(U2480,$A$2:$F$198,COLUMN($F:$F),FALSE))</f>
        <v>63809.64</v>
      </c>
    </row>
    <row r="2481" spans="20:22">
      <c r="T2481" s="75">
        <f>AAS!B2481</f>
        <v>2480</v>
      </c>
      <c r="U2481" s="75" t="str">
        <f>AAS!C2481</f>
        <v>USA</v>
      </c>
      <c r="V2481" cm="1">
        <f t="array" ref="V2481">IF(VLOOKUP(U2481,$A$2:$F$198,COLUMN($F:$F),FALSE)=0,NA(),VLOOKUP(U2481,$A$2:$F$198,COLUMN($F:$F),FALSE))</f>
        <v>63809.64</v>
      </c>
    </row>
    <row r="2482" spans="20:22">
      <c r="T2482" s="75">
        <f>AAS!B2482</f>
        <v>2481</v>
      </c>
      <c r="U2482" s="75" t="str">
        <f>AAS!C2482</f>
        <v>USA</v>
      </c>
      <c r="V2482" cm="1">
        <f t="array" ref="V2482">IF(VLOOKUP(U2482,$A$2:$F$198,COLUMN($F:$F),FALSE)=0,NA(),VLOOKUP(U2482,$A$2:$F$198,COLUMN($F:$F),FALSE))</f>
        <v>63809.64</v>
      </c>
    </row>
    <row r="2483" spans="20:22">
      <c r="T2483" s="75">
        <f>AAS!B2483</f>
        <v>2482</v>
      </c>
      <c r="U2483" s="75" t="str">
        <f>AAS!C2483</f>
        <v>USA</v>
      </c>
      <c r="V2483" cm="1">
        <f t="array" ref="V2483">IF(VLOOKUP(U2483,$A$2:$F$198,COLUMN($F:$F),FALSE)=0,NA(),VLOOKUP(U2483,$A$2:$F$198,COLUMN($F:$F),FALSE))</f>
        <v>63809.64</v>
      </c>
    </row>
    <row r="2484" spans="20:22">
      <c r="T2484" s="75">
        <f>AAS!B2484</f>
        <v>2483</v>
      </c>
      <c r="U2484" s="75" t="str">
        <f>AAS!C2484</f>
        <v>USA</v>
      </c>
      <c r="V2484" cm="1">
        <f t="array" ref="V2484">IF(VLOOKUP(U2484,$A$2:$F$198,COLUMN($F:$F),FALSE)=0,NA(),VLOOKUP(U2484,$A$2:$F$198,COLUMN($F:$F),FALSE))</f>
        <v>63809.64</v>
      </c>
    </row>
    <row r="2485" spans="20:22">
      <c r="T2485" s="75">
        <f>AAS!B2485</f>
        <v>2484</v>
      </c>
      <c r="U2485" s="75" t="str">
        <f>AAS!C2485</f>
        <v>USA</v>
      </c>
      <c r="V2485" cm="1">
        <f t="array" ref="V2485">IF(VLOOKUP(U2485,$A$2:$F$198,COLUMN($F:$F),FALSE)=0,NA(),VLOOKUP(U2485,$A$2:$F$198,COLUMN($F:$F),FALSE))</f>
        <v>63809.64</v>
      </c>
    </row>
    <row r="2486" spans="20:22">
      <c r="T2486" s="75">
        <f>AAS!B2486</f>
        <v>2485</v>
      </c>
      <c r="U2486" s="75" t="str">
        <f>AAS!C2486</f>
        <v>USA</v>
      </c>
      <c r="V2486" cm="1">
        <f t="array" ref="V2486">IF(VLOOKUP(U2486,$A$2:$F$198,COLUMN($F:$F),FALSE)=0,NA(),VLOOKUP(U2486,$A$2:$F$198,COLUMN($F:$F),FALSE))</f>
        <v>63809.64</v>
      </c>
    </row>
    <row r="2487" spans="20:22">
      <c r="T2487" s="75">
        <f>AAS!B2487</f>
        <v>2486</v>
      </c>
      <c r="U2487" s="75" t="str">
        <f>AAS!C2487</f>
        <v>USA</v>
      </c>
      <c r="V2487" cm="1">
        <f t="array" ref="V2487">IF(VLOOKUP(U2487,$A$2:$F$198,COLUMN($F:$F),FALSE)=0,NA(),VLOOKUP(U2487,$A$2:$F$198,COLUMN($F:$F),FALSE))</f>
        <v>63809.64</v>
      </c>
    </row>
    <row r="2488" spans="20:22">
      <c r="T2488" s="75">
        <f>AAS!B2488</f>
        <v>2487</v>
      </c>
      <c r="U2488" s="75" t="str">
        <f>AAS!C2488</f>
        <v>USA</v>
      </c>
      <c r="V2488" cm="1">
        <f t="array" ref="V2488">IF(VLOOKUP(U2488,$A$2:$F$198,COLUMN($F:$F),FALSE)=0,NA(),VLOOKUP(U2488,$A$2:$F$198,COLUMN($F:$F),FALSE))</f>
        <v>63809.64</v>
      </c>
    </row>
    <row r="2489" spans="20:22">
      <c r="T2489" s="75">
        <f>AAS!B2489</f>
        <v>2488</v>
      </c>
      <c r="U2489" s="75" t="str">
        <f>AAS!C2489</f>
        <v>USA</v>
      </c>
      <c r="V2489" cm="1">
        <f t="array" ref="V2489">IF(VLOOKUP(U2489,$A$2:$F$198,COLUMN($F:$F),FALSE)=0,NA(),VLOOKUP(U2489,$A$2:$F$198,COLUMN($F:$F),FALSE))</f>
        <v>63809.64</v>
      </c>
    </row>
    <row r="2490" spans="20:22">
      <c r="T2490" s="75">
        <f>AAS!B2490</f>
        <v>2489</v>
      </c>
      <c r="U2490" s="75" t="str">
        <f>AAS!C2490</f>
        <v>USA</v>
      </c>
      <c r="V2490" cm="1">
        <f t="array" ref="V2490">IF(VLOOKUP(U2490,$A$2:$F$198,COLUMN($F:$F),FALSE)=0,NA(),VLOOKUP(U2490,$A$2:$F$198,COLUMN($F:$F),FALSE))</f>
        <v>63809.64</v>
      </c>
    </row>
    <row r="2491" spans="20:22">
      <c r="T2491" s="75">
        <f>AAS!B2491</f>
        <v>2490</v>
      </c>
      <c r="U2491" s="75" t="str">
        <f>AAS!C2491</f>
        <v>Unknown</v>
      </c>
      <c r="V2491" t="e" cm="1">
        <f t="array" ref="V2491">IF(VLOOKUP(U2491,$A$2:$F$198,COLUMN($F:$F),FALSE)=0,NA(),VLOOKUP(U2491,$A$2:$F$198,COLUMN($F:$F),FALSE))</f>
        <v>#N/A</v>
      </c>
    </row>
    <row r="2492" spans="20:22">
      <c r="T2492" s="75">
        <f>AAS!B2492</f>
        <v>2491</v>
      </c>
      <c r="U2492" s="75" t="str">
        <f>AAS!C2492</f>
        <v>Unknown</v>
      </c>
      <c r="V2492" t="e" cm="1">
        <f t="array" ref="V2492">IF(VLOOKUP(U2492,$A$2:$F$198,COLUMN($F:$F),FALSE)=0,NA(),VLOOKUP(U2492,$A$2:$F$198,COLUMN($F:$F),FALSE))</f>
        <v>#N/A</v>
      </c>
    </row>
    <row r="2493" spans="20:22">
      <c r="T2493" s="75">
        <f>AAS!B2493</f>
        <v>2492</v>
      </c>
      <c r="U2493" s="75" t="str">
        <f>AAS!C2493</f>
        <v>Unknown</v>
      </c>
      <c r="V2493" t="e" cm="1">
        <f t="array" ref="V2493">IF(VLOOKUP(U2493,$A$2:$F$198,COLUMN($F:$F),FALSE)=0,NA(),VLOOKUP(U2493,$A$2:$F$198,COLUMN($F:$F),FALSE))</f>
        <v>#N/A</v>
      </c>
    </row>
    <row r="2494" spans="20:22">
      <c r="T2494" s="75">
        <f>AAS!B2494</f>
        <v>2493</v>
      </c>
      <c r="U2494" s="75" t="str">
        <f>AAS!C2494</f>
        <v>USA</v>
      </c>
      <c r="V2494" cm="1">
        <f t="array" ref="V2494">IF(VLOOKUP(U2494,$A$2:$F$198,COLUMN($F:$F),FALSE)=0,NA(),VLOOKUP(U2494,$A$2:$F$198,COLUMN($F:$F),FALSE))</f>
        <v>63809.64</v>
      </c>
    </row>
    <row r="2495" spans="20:22">
      <c r="T2495" s="75">
        <f>AAS!B2495</f>
        <v>2494</v>
      </c>
      <c r="U2495" s="75" t="str">
        <f>AAS!C2495</f>
        <v>USA</v>
      </c>
      <c r="V2495" cm="1">
        <f t="array" ref="V2495">IF(VLOOKUP(U2495,$A$2:$F$198,COLUMN($F:$F),FALSE)=0,NA(),VLOOKUP(U2495,$A$2:$F$198,COLUMN($F:$F),FALSE))</f>
        <v>63809.64</v>
      </c>
    </row>
    <row r="2496" spans="20:22">
      <c r="T2496" s="75">
        <f>AAS!B2496</f>
        <v>2495</v>
      </c>
      <c r="U2496" s="75" t="str">
        <f>AAS!C2496</f>
        <v>Unknown</v>
      </c>
      <c r="V2496" t="e" cm="1">
        <f t="array" ref="V2496">IF(VLOOKUP(U2496,$A$2:$F$198,COLUMN($F:$F),FALSE)=0,NA(),VLOOKUP(U2496,$A$2:$F$198,COLUMN($F:$F),FALSE))</f>
        <v>#N/A</v>
      </c>
    </row>
    <row r="2497" spans="20:22">
      <c r="T2497" s="75">
        <f>AAS!B2497</f>
        <v>2496</v>
      </c>
      <c r="U2497" s="75" t="str">
        <f>AAS!C2497</f>
        <v>Unknown</v>
      </c>
      <c r="V2497" t="e" cm="1">
        <f t="array" ref="V2497">IF(VLOOKUP(U2497,$A$2:$F$198,COLUMN($F:$F),FALSE)=0,NA(),VLOOKUP(U2497,$A$2:$F$198,COLUMN($F:$F),FALSE))</f>
        <v>#N/A</v>
      </c>
    </row>
    <row r="2498" spans="20:22">
      <c r="T2498" s="75">
        <f>AAS!B2498</f>
        <v>2497</v>
      </c>
      <c r="U2498" s="75" t="str">
        <f>AAS!C2498</f>
        <v>USA</v>
      </c>
      <c r="V2498" cm="1">
        <f t="array" ref="V2498">IF(VLOOKUP(U2498,$A$2:$F$198,COLUMN($F:$F),FALSE)=0,NA(),VLOOKUP(U2498,$A$2:$F$198,COLUMN($F:$F),FALSE))</f>
        <v>63809.64</v>
      </c>
    </row>
    <row r="2499" spans="20:22">
      <c r="T2499" s="75">
        <f>AAS!B2499</f>
        <v>2498</v>
      </c>
      <c r="U2499" s="75" t="str">
        <f>AAS!C2499</f>
        <v>USA</v>
      </c>
      <c r="V2499" cm="1">
        <f t="array" ref="V2499">IF(VLOOKUP(U2499,$A$2:$F$198,COLUMN($F:$F),FALSE)=0,NA(),VLOOKUP(U2499,$A$2:$F$198,COLUMN($F:$F),FALSE))</f>
        <v>63809.64</v>
      </c>
    </row>
    <row r="2500" spans="20:22">
      <c r="T2500" s="75">
        <f>AAS!B2500</f>
        <v>2499</v>
      </c>
      <c r="U2500" s="75" t="str">
        <f>AAS!C2500</f>
        <v>USA</v>
      </c>
      <c r="V2500" cm="1">
        <f t="array" ref="V2500">IF(VLOOKUP(U2500,$A$2:$F$198,COLUMN($F:$F),FALSE)=0,NA(),VLOOKUP(U2500,$A$2:$F$198,COLUMN($F:$F),FALSE))</f>
        <v>63809.64</v>
      </c>
    </row>
    <row r="2501" spans="20:22">
      <c r="T2501" s="75">
        <f>AAS!B2501</f>
        <v>2500</v>
      </c>
      <c r="U2501" s="75" t="str">
        <f>AAS!C2501</f>
        <v>USA</v>
      </c>
      <c r="V2501" cm="1">
        <f t="array" ref="V2501">IF(VLOOKUP(U2501,$A$2:$F$198,COLUMN($F:$F),FALSE)=0,NA(),VLOOKUP(U2501,$A$2:$F$198,COLUMN($F:$F),FALSE))</f>
        <v>63809.64</v>
      </c>
    </row>
    <row r="2502" spans="20:22">
      <c r="T2502" s="75">
        <f>AAS!B2502</f>
        <v>2501</v>
      </c>
      <c r="U2502" s="75" t="str">
        <f>AAS!C2502</f>
        <v>USA</v>
      </c>
      <c r="V2502" cm="1">
        <f t="array" ref="V2502">IF(VLOOKUP(U2502,$A$2:$F$198,COLUMN($F:$F),FALSE)=0,NA(),VLOOKUP(U2502,$A$2:$F$198,COLUMN($F:$F),FALSE))</f>
        <v>63809.64</v>
      </c>
    </row>
    <row r="2503" spans="20:22">
      <c r="T2503" s="75">
        <f>AAS!B2503</f>
        <v>2502</v>
      </c>
      <c r="U2503" s="75" t="str">
        <f>AAS!C2503</f>
        <v>USA</v>
      </c>
      <c r="V2503" cm="1">
        <f t="array" ref="V2503">IF(VLOOKUP(U2503,$A$2:$F$198,COLUMN($F:$F),FALSE)=0,NA(),VLOOKUP(U2503,$A$2:$F$198,COLUMN($F:$F),FALSE))</f>
        <v>63809.64</v>
      </c>
    </row>
    <row r="2504" spans="20:22">
      <c r="T2504" s="75">
        <f>AAS!B2504</f>
        <v>2503</v>
      </c>
      <c r="U2504" s="75" t="str">
        <f>AAS!C2504</f>
        <v>Netherlands</v>
      </c>
      <c r="V2504" cm="1">
        <f t="array" ref="V2504">IF(VLOOKUP(U2504,$A$2:$F$198,COLUMN($F:$F),FALSE)=0,NA(),VLOOKUP(U2504,$A$2:$F$198,COLUMN($F:$F),FALSE))</f>
        <v>53666.48</v>
      </c>
    </row>
    <row r="2505" spans="20:22">
      <c r="T2505" s="75">
        <f>AAS!B2505</f>
        <v>2504</v>
      </c>
      <c r="U2505" s="75" t="str">
        <f>AAS!C2505</f>
        <v>USA</v>
      </c>
      <c r="V2505" cm="1">
        <f t="array" ref="V2505">IF(VLOOKUP(U2505,$A$2:$F$198,COLUMN($F:$F),FALSE)=0,NA(),VLOOKUP(U2505,$A$2:$F$198,COLUMN($F:$F),FALSE))</f>
        <v>63809.64</v>
      </c>
    </row>
    <row r="2506" spans="20:22">
      <c r="T2506" s="75">
        <f>AAS!B2506</f>
        <v>2505</v>
      </c>
      <c r="U2506" s="75" t="str">
        <f>AAS!C2506</f>
        <v>USA</v>
      </c>
      <c r="V2506" cm="1">
        <f t="array" ref="V2506">IF(VLOOKUP(U2506,$A$2:$F$198,COLUMN($F:$F),FALSE)=0,NA(),VLOOKUP(U2506,$A$2:$F$198,COLUMN($F:$F),FALSE))</f>
        <v>63809.64</v>
      </c>
    </row>
    <row r="2507" spans="20:22">
      <c r="T2507" s="75">
        <f>AAS!B2507</f>
        <v>2506</v>
      </c>
      <c r="U2507" s="75" t="str">
        <f>AAS!C2507</f>
        <v>USA</v>
      </c>
      <c r="V2507" cm="1">
        <f t="array" ref="V2507">IF(VLOOKUP(U2507,$A$2:$F$198,COLUMN($F:$F),FALSE)=0,NA(),VLOOKUP(U2507,$A$2:$F$198,COLUMN($F:$F),FALSE))</f>
        <v>63809.64</v>
      </c>
    </row>
    <row r="2508" spans="20:22">
      <c r="T2508" s="75">
        <f>AAS!B2508</f>
        <v>2507</v>
      </c>
      <c r="U2508" s="75" t="str">
        <f>AAS!C2508</f>
        <v>USA</v>
      </c>
      <c r="V2508" cm="1">
        <f t="array" ref="V2508">IF(VLOOKUP(U2508,$A$2:$F$198,COLUMN($F:$F),FALSE)=0,NA(),VLOOKUP(U2508,$A$2:$F$198,COLUMN($F:$F),FALSE))</f>
        <v>63809.64</v>
      </c>
    </row>
    <row r="2509" spans="20:22">
      <c r="T2509" s="75">
        <f>AAS!B2509</f>
        <v>2508</v>
      </c>
      <c r="U2509" s="75" t="str">
        <f>AAS!C2509</f>
        <v>South Africa</v>
      </c>
      <c r="V2509" cm="1">
        <f t="array" ref="V2509">IF(VLOOKUP(U2509,$A$2:$F$198,COLUMN($F:$F),FALSE)=0,NA(),VLOOKUP(U2509,$A$2:$F$198,COLUMN($F:$F),FALSE))</f>
        <v>6417.94</v>
      </c>
    </row>
    <row r="2510" spans="20:22">
      <c r="T2510" s="75">
        <f>AAS!B2510</f>
        <v>2509</v>
      </c>
      <c r="U2510" s="75" t="str">
        <f>AAS!C2510</f>
        <v>USA</v>
      </c>
      <c r="V2510" cm="1">
        <f t="array" ref="V2510">IF(VLOOKUP(U2510,$A$2:$F$198,COLUMN($F:$F),FALSE)=0,NA(),VLOOKUP(U2510,$A$2:$F$198,COLUMN($F:$F),FALSE))</f>
        <v>63809.64</v>
      </c>
    </row>
    <row r="2511" spans="20:22">
      <c r="T2511" s="75">
        <f>AAS!B2511</f>
        <v>2510</v>
      </c>
      <c r="U2511" s="75" t="str">
        <f>AAS!C2511</f>
        <v>USA</v>
      </c>
      <c r="V2511" cm="1">
        <f t="array" ref="V2511">IF(VLOOKUP(U2511,$A$2:$F$198,COLUMN($F:$F),FALSE)=0,NA(),VLOOKUP(U2511,$A$2:$F$198,COLUMN($F:$F),FALSE))</f>
        <v>63809.64</v>
      </c>
    </row>
    <row r="2512" spans="20:22">
      <c r="T2512" s="75">
        <f>AAS!B2512</f>
        <v>2511</v>
      </c>
      <c r="U2512" s="75" t="str">
        <f>AAS!C2512</f>
        <v>USA</v>
      </c>
      <c r="V2512" cm="1">
        <f t="array" ref="V2512">IF(VLOOKUP(U2512,$A$2:$F$198,COLUMN($F:$F),FALSE)=0,NA(),VLOOKUP(U2512,$A$2:$F$198,COLUMN($F:$F),FALSE))</f>
        <v>63809.64</v>
      </c>
    </row>
    <row r="2513" spans="20:22">
      <c r="T2513" s="75">
        <f>AAS!B2513</f>
        <v>2512</v>
      </c>
      <c r="U2513" s="75" t="str">
        <f>AAS!C2513</f>
        <v>USA</v>
      </c>
      <c r="V2513" cm="1">
        <f t="array" ref="V2513">IF(VLOOKUP(U2513,$A$2:$F$198,COLUMN($F:$F),FALSE)=0,NA(),VLOOKUP(U2513,$A$2:$F$198,COLUMN($F:$F),FALSE))</f>
        <v>63809.64</v>
      </c>
    </row>
    <row r="2514" spans="20:22">
      <c r="T2514" s="75">
        <f>AAS!B2514</f>
        <v>2513</v>
      </c>
      <c r="U2514" s="75" t="str">
        <f>AAS!C2514</f>
        <v>USA</v>
      </c>
      <c r="V2514" cm="1">
        <f t="array" ref="V2514">IF(VLOOKUP(U2514,$A$2:$F$198,COLUMN($F:$F),FALSE)=0,NA(),VLOOKUP(U2514,$A$2:$F$198,COLUMN($F:$F),FALSE))</f>
        <v>63809.64</v>
      </c>
    </row>
    <row r="2515" spans="20:22">
      <c r="T2515" s="75">
        <f>AAS!B2515</f>
        <v>2514</v>
      </c>
      <c r="U2515" s="75" t="str">
        <f>AAS!C2515</f>
        <v>USA</v>
      </c>
      <c r="V2515" cm="1">
        <f t="array" ref="V2515">IF(VLOOKUP(U2515,$A$2:$F$198,COLUMN($F:$F),FALSE)=0,NA(),VLOOKUP(U2515,$A$2:$F$198,COLUMN($F:$F),FALSE))</f>
        <v>63809.64</v>
      </c>
    </row>
    <row r="2516" spans="20:22">
      <c r="T2516" s="75">
        <f>AAS!B2516</f>
        <v>2515</v>
      </c>
      <c r="U2516" s="75" t="str">
        <f>AAS!C2516</f>
        <v>USA</v>
      </c>
      <c r="V2516" cm="1">
        <f t="array" ref="V2516">IF(VLOOKUP(U2516,$A$2:$F$198,COLUMN($F:$F),FALSE)=0,NA(),VLOOKUP(U2516,$A$2:$F$198,COLUMN($F:$F),FALSE))</f>
        <v>63809.64</v>
      </c>
    </row>
    <row r="2517" spans="20:22">
      <c r="T2517" s="75">
        <f>AAS!B2517</f>
        <v>2516</v>
      </c>
      <c r="U2517" s="75" t="str">
        <f>AAS!C2517</f>
        <v>Australia</v>
      </c>
      <c r="V2517" cm="1">
        <f t="array" ref="V2517">IF(VLOOKUP(U2517,$A$2:$F$198,COLUMN($F:$F),FALSE)=0,NA(),VLOOKUP(U2517,$A$2:$F$198,COLUMN($F:$F),FALSE))</f>
        <v>61250.7</v>
      </c>
    </row>
    <row r="2518" spans="20:22">
      <c r="T2518" s="75">
        <f>AAS!B2518</f>
        <v>2517</v>
      </c>
      <c r="U2518" s="75" t="str">
        <f>AAS!C2518</f>
        <v>USA</v>
      </c>
      <c r="V2518" cm="1">
        <f t="array" ref="V2518">IF(VLOOKUP(U2518,$A$2:$F$198,COLUMN($F:$F),FALSE)=0,NA(),VLOOKUP(U2518,$A$2:$F$198,COLUMN($F:$F),FALSE))</f>
        <v>63809.64</v>
      </c>
    </row>
    <row r="2519" spans="20:22">
      <c r="T2519" s="75">
        <f>AAS!B2519</f>
        <v>2518</v>
      </c>
      <c r="U2519" s="75" t="str">
        <f>AAS!C2519</f>
        <v>USA</v>
      </c>
      <c r="V2519" cm="1">
        <f t="array" ref="V2519">IF(VLOOKUP(U2519,$A$2:$F$198,COLUMN($F:$F),FALSE)=0,NA(),VLOOKUP(U2519,$A$2:$F$198,COLUMN($F:$F),FALSE))</f>
        <v>63809.64</v>
      </c>
    </row>
    <row r="2520" spans="20:22">
      <c r="T2520" s="75">
        <f>AAS!B2520</f>
        <v>2519</v>
      </c>
      <c r="U2520" s="75" t="str">
        <f>AAS!C2520</f>
        <v>USA</v>
      </c>
      <c r="V2520" cm="1">
        <f t="array" ref="V2520">IF(VLOOKUP(U2520,$A$2:$F$198,COLUMN($F:$F),FALSE)=0,NA(),VLOOKUP(U2520,$A$2:$F$198,COLUMN($F:$F),FALSE))</f>
        <v>63809.64</v>
      </c>
    </row>
    <row r="2521" spans="20:22">
      <c r="T2521" s="75">
        <f>AAS!B2521</f>
        <v>2520</v>
      </c>
      <c r="U2521" s="75" t="str">
        <f>AAS!C2521</f>
        <v>USA</v>
      </c>
      <c r="V2521" cm="1">
        <f t="array" ref="V2521">IF(VLOOKUP(U2521,$A$2:$F$198,COLUMN($F:$F),FALSE)=0,NA(),VLOOKUP(U2521,$A$2:$F$198,COLUMN($F:$F),FALSE))</f>
        <v>63809.64</v>
      </c>
    </row>
    <row r="2522" spans="20:22">
      <c r="T2522" s="75">
        <f>AAS!B2522</f>
        <v>2521</v>
      </c>
      <c r="U2522" s="75" t="str">
        <f>AAS!C2522</f>
        <v>USA</v>
      </c>
      <c r="V2522" cm="1">
        <f t="array" ref="V2522">IF(VLOOKUP(U2522,$A$2:$F$198,COLUMN($F:$F),FALSE)=0,NA(),VLOOKUP(U2522,$A$2:$F$198,COLUMN($F:$F),FALSE))</f>
        <v>63809.64</v>
      </c>
    </row>
    <row r="2523" spans="20:22">
      <c r="T2523" s="75">
        <f>AAS!B2523</f>
        <v>2522</v>
      </c>
      <c r="U2523" s="75" t="str">
        <f>AAS!C2523</f>
        <v>USA</v>
      </c>
      <c r="V2523" cm="1">
        <f t="array" ref="V2523">IF(VLOOKUP(U2523,$A$2:$F$198,COLUMN($F:$F),FALSE)=0,NA(),VLOOKUP(U2523,$A$2:$F$198,COLUMN($F:$F),FALSE))</f>
        <v>63809.64</v>
      </c>
    </row>
    <row r="2524" spans="20:22">
      <c r="T2524" s="75">
        <f>AAS!B2524</f>
        <v>2523</v>
      </c>
      <c r="U2524" s="75" t="str">
        <f>AAS!C2524</f>
        <v>USA</v>
      </c>
      <c r="V2524" cm="1">
        <f t="array" ref="V2524">IF(VLOOKUP(U2524,$A$2:$F$198,COLUMN($F:$F),FALSE)=0,NA(),VLOOKUP(U2524,$A$2:$F$198,COLUMN($F:$F),FALSE))</f>
        <v>63809.64</v>
      </c>
    </row>
    <row r="2525" spans="20:22">
      <c r="T2525" s="75">
        <f>AAS!B2525</f>
        <v>2524</v>
      </c>
      <c r="U2525" s="75" t="str">
        <f>AAS!C2525</f>
        <v>USA</v>
      </c>
      <c r="V2525" cm="1">
        <f t="array" ref="V2525">IF(VLOOKUP(U2525,$A$2:$F$198,COLUMN($F:$F),FALSE)=0,NA(),VLOOKUP(U2525,$A$2:$F$198,COLUMN($F:$F),FALSE))</f>
        <v>63809.64</v>
      </c>
    </row>
    <row r="2526" spans="20:22">
      <c r="T2526" s="75">
        <f>AAS!B2526</f>
        <v>2525</v>
      </c>
      <c r="U2526" s="75" t="str">
        <f>AAS!C2526</f>
        <v>USA</v>
      </c>
      <c r="V2526" cm="1">
        <f t="array" ref="V2526">IF(VLOOKUP(U2526,$A$2:$F$198,COLUMN($F:$F),FALSE)=0,NA(),VLOOKUP(U2526,$A$2:$F$198,COLUMN($F:$F),FALSE))</f>
        <v>63809.64</v>
      </c>
    </row>
    <row r="2527" spans="20:22">
      <c r="T2527" s="75">
        <f>AAS!B2527</f>
        <v>2526</v>
      </c>
      <c r="U2527" s="75" t="str">
        <f>AAS!C2527</f>
        <v>USA</v>
      </c>
      <c r="V2527" cm="1">
        <f t="array" ref="V2527">IF(VLOOKUP(U2527,$A$2:$F$198,COLUMN($F:$F),FALSE)=0,NA(),VLOOKUP(U2527,$A$2:$F$198,COLUMN($F:$F),FALSE))</f>
        <v>63809.64</v>
      </c>
    </row>
    <row r="2528" spans="20:22">
      <c r="T2528" s="75">
        <f>AAS!B2528</f>
        <v>2527</v>
      </c>
      <c r="U2528" s="75" t="str">
        <f>AAS!C2528</f>
        <v>USA</v>
      </c>
      <c r="V2528" cm="1">
        <f t="array" ref="V2528">IF(VLOOKUP(U2528,$A$2:$F$198,COLUMN($F:$F),FALSE)=0,NA(),VLOOKUP(U2528,$A$2:$F$198,COLUMN($F:$F),FALSE))</f>
        <v>63809.64</v>
      </c>
    </row>
    <row r="2529" spans="20:22">
      <c r="T2529" s="75">
        <f>AAS!B2529</f>
        <v>2528</v>
      </c>
      <c r="U2529" s="75" t="str">
        <f>AAS!C2529</f>
        <v>USA</v>
      </c>
      <c r="V2529" cm="1">
        <f t="array" ref="V2529">IF(VLOOKUP(U2529,$A$2:$F$198,COLUMN($F:$F),FALSE)=0,NA(),VLOOKUP(U2529,$A$2:$F$198,COLUMN($F:$F),FALSE))</f>
        <v>63809.64</v>
      </c>
    </row>
    <row r="2530" spans="20:22">
      <c r="T2530" s="75">
        <f>AAS!B2530</f>
        <v>2529</v>
      </c>
      <c r="U2530" s="75" t="str">
        <f>AAS!C2530</f>
        <v>USA</v>
      </c>
      <c r="V2530" cm="1">
        <f t="array" ref="V2530">IF(VLOOKUP(U2530,$A$2:$F$198,COLUMN($F:$F),FALSE)=0,NA(),VLOOKUP(U2530,$A$2:$F$198,COLUMN($F:$F),FALSE))</f>
        <v>63809.64</v>
      </c>
    </row>
    <row r="2531" spans="20:22">
      <c r="T2531" s="75">
        <f>AAS!B2531</f>
        <v>2530</v>
      </c>
      <c r="U2531" s="75" t="str">
        <f>AAS!C2531</f>
        <v>USA</v>
      </c>
      <c r="V2531" cm="1">
        <f t="array" ref="V2531">IF(VLOOKUP(U2531,$A$2:$F$198,COLUMN($F:$F),FALSE)=0,NA(),VLOOKUP(U2531,$A$2:$F$198,COLUMN($F:$F),FALSE))</f>
        <v>63809.64</v>
      </c>
    </row>
    <row r="2532" spans="20:22">
      <c r="T2532" s="75">
        <f>AAS!B2532</f>
        <v>2531</v>
      </c>
      <c r="U2532" s="75" t="str">
        <f>AAS!C2532</f>
        <v>USA</v>
      </c>
      <c r="V2532" cm="1">
        <f t="array" ref="V2532">IF(VLOOKUP(U2532,$A$2:$F$198,COLUMN($F:$F),FALSE)=0,NA(),VLOOKUP(U2532,$A$2:$F$198,COLUMN($F:$F),FALSE))</f>
        <v>63809.64</v>
      </c>
    </row>
    <row r="2533" spans="20:22">
      <c r="T2533" s="75">
        <f>AAS!B2533</f>
        <v>2532</v>
      </c>
      <c r="U2533" s="75" t="str">
        <f>AAS!C2533</f>
        <v>USA</v>
      </c>
      <c r="V2533" cm="1">
        <f t="array" ref="V2533">IF(VLOOKUP(U2533,$A$2:$F$198,COLUMN($F:$F),FALSE)=0,NA(),VLOOKUP(U2533,$A$2:$F$198,COLUMN($F:$F),FALSE))</f>
        <v>63809.64</v>
      </c>
    </row>
    <row r="2534" spans="20:22">
      <c r="T2534" s="75">
        <f>AAS!B2534</f>
        <v>2533</v>
      </c>
      <c r="U2534" s="75" t="str">
        <f>AAS!C2534</f>
        <v>USA</v>
      </c>
      <c r="V2534" cm="1">
        <f t="array" ref="V2534">IF(VLOOKUP(U2534,$A$2:$F$198,COLUMN($F:$F),FALSE)=0,NA(),VLOOKUP(U2534,$A$2:$F$198,COLUMN($F:$F),FALSE))</f>
        <v>63809.64</v>
      </c>
    </row>
    <row r="2535" spans="20:22">
      <c r="T2535" s="75">
        <f>AAS!B2535</f>
        <v>2534</v>
      </c>
      <c r="U2535" s="75" t="str">
        <f>AAS!C2535</f>
        <v>USA</v>
      </c>
      <c r="V2535" cm="1">
        <f t="array" ref="V2535">IF(VLOOKUP(U2535,$A$2:$F$198,COLUMN($F:$F),FALSE)=0,NA(),VLOOKUP(U2535,$A$2:$F$198,COLUMN($F:$F),FALSE))</f>
        <v>63809.64</v>
      </c>
    </row>
    <row r="2536" spans="20:22">
      <c r="T2536" s="75">
        <f>AAS!B2536</f>
        <v>2535</v>
      </c>
      <c r="U2536" s="75" t="str">
        <f>AAS!C2536</f>
        <v>USA</v>
      </c>
      <c r="V2536" cm="1">
        <f t="array" ref="V2536">IF(VLOOKUP(U2536,$A$2:$F$198,COLUMN($F:$F),FALSE)=0,NA(),VLOOKUP(U2536,$A$2:$F$198,COLUMN($F:$F),FALSE))</f>
        <v>63809.64</v>
      </c>
    </row>
    <row r="2537" spans="20:22">
      <c r="T2537" s="75">
        <f>AAS!B2537</f>
        <v>2536</v>
      </c>
      <c r="U2537" s="75" t="str">
        <f>AAS!C2537</f>
        <v>USA</v>
      </c>
      <c r="V2537" cm="1">
        <f t="array" ref="V2537">IF(VLOOKUP(U2537,$A$2:$F$198,COLUMN($F:$F),FALSE)=0,NA(),VLOOKUP(U2537,$A$2:$F$198,COLUMN($F:$F),FALSE))</f>
        <v>63809.64</v>
      </c>
    </row>
    <row r="2538" spans="20:22">
      <c r="T2538" s="75">
        <f>AAS!B2538</f>
        <v>2537</v>
      </c>
      <c r="U2538" s="75" t="str">
        <f>AAS!C2538</f>
        <v>USA</v>
      </c>
      <c r="V2538" cm="1">
        <f t="array" ref="V2538">IF(VLOOKUP(U2538,$A$2:$F$198,COLUMN($F:$F),FALSE)=0,NA(),VLOOKUP(U2538,$A$2:$F$198,COLUMN($F:$F),FALSE))</f>
        <v>63809.64</v>
      </c>
    </row>
    <row r="2539" spans="20:22">
      <c r="T2539" s="75">
        <f>AAS!B2539</f>
        <v>2538</v>
      </c>
      <c r="U2539" s="75" t="str">
        <f>AAS!C2539</f>
        <v>USA</v>
      </c>
      <c r="V2539" cm="1">
        <f t="array" ref="V2539">IF(VLOOKUP(U2539,$A$2:$F$198,COLUMN($F:$F),FALSE)=0,NA(),VLOOKUP(U2539,$A$2:$F$198,COLUMN($F:$F),FALSE))</f>
        <v>63809.64</v>
      </c>
    </row>
    <row r="2540" spans="20:22">
      <c r="T2540" s="75">
        <f>AAS!B2540</f>
        <v>2539</v>
      </c>
      <c r="U2540" s="75" t="str">
        <f>AAS!C2540</f>
        <v>USA</v>
      </c>
      <c r="V2540" cm="1">
        <f t="array" ref="V2540">IF(VLOOKUP(U2540,$A$2:$F$198,COLUMN($F:$F),FALSE)=0,NA(),VLOOKUP(U2540,$A$2:$F$198,COLUMN($F:$F),FALSE))</f>
        <v>63809.64</v>
      </c>
    </row>
    <row r="2541" spans="20:22">
      <c r="T2541" s="75">
        <f>AAS!B2541</f>
        <v>2540</v>
      </c>
      <c r="U2541" s="75" t="str">
        <f>AAS!C2541</f>
        <v>USA</v>
      </c>
      <c r="V2541" cm="1">
        <f t="array" ref="V2541">IF(VLOOKUP(U2541,$A$2:$F$198,COLUMN($F:$F),FALSE)=0,NA(),VLOOKUP(U2541,$A$2:$F$198,COLUMN($F:$F),FALSE))</f>
        <v>63809.64</v>
      </c>
    </row>
    <row r="2542" spans="20:22">
      <c r="T2542" s="75">
        <f>AAS!B2542</f>
        <v>2541</v>
      </c>
      <c r="U2542" s="75" t="str">
        <f>AAS!C2542</f>
        <v>USA</v>
      </c>
      <c r="V2542" cm="1">
        <f t="array" ref="V2542">IF(VLOOKUP(U2542,$A$2:$F$198,COLUMN($F:$F),FALSE)=0,NA(),VLOOKUP(U2542,$A$2:$F$198,COLUMN($F:$F),FALSE))</f>
        <v>63809.64</v>
      </c>
    </row>
    <row r="2543" spans="20:22">
      <c r="T2543" s="75">
        <f>AAS!B2543</f>
        <v>2542</v>
      </c>
      <c r="U2543" s="75" t="str">
        <f>AAS!C2543</f>
        <v>USA</v>
      </c>
      <c r="V2543" cm="1">
        <f t="array" ref="V2543">IF(VLOOKUP(U2543,$A$2:$F$198,COLUMN($F:$F),FALSE)=0,NA(),VLOOKUP(U2543,$A$2:$F$198,COLUMN($F:$F),FALSE))</f>
        <v>63809.64</v>
      </c>
    </row>
    <row r="2544" spans="20:22">
      <c r="T2544" s="75">
        <f>AAS!B2544</f>
        <v>2543</v>
      </c>
      <c r="U2544" s="75" t="str">
        <f>AAS!C2544</f>
        <v>USA</v>
      </c>
      <c r="V2544" cm="1">
        <f t="array" ref="V2544">IF(VLOOKUP(U2544,$A$2:$F$198,COLUMN($F:$F),FALSE)=0,NA(),VLOOKUP(U2544,$A$2:$F$198,COLUMN($F:$F),FALSE))</f>
        <v>63809.64</v>
      </c>
    </row>
    <row r="2545" spans="20:22">
      <c r="T2545" s="75">
        <f>AAS!B2545</f>
        <v>2544</v>
      </c>
      <c r="U2545" s="75" t="str">
        <f>AAS!C2545</f>
        <v>USA</v>
      </c>
      <c r="V2545" cm="1">
        <f t="array" ref="V2545">IF(VLOOKUP(U2545,$A$2:$F$198,COLUMN($F:$F),FALSE)=0,NA(),VLOOKUP(U2545,$A$2:$F$198,COLUMN($F:$F),FALSE))</f>
        <v>63809.64</v>
      </c>
    </row>
    <row r="2546" spans="20:22">
      <c r="T2546" s="75">
        <f>AAS!B2546</f>
        <v>2545</v>
      </c>
      <c r="U2546" s="75" t="str">
        <f>AAS!C2546</f>
        <v>USA</v>
      </c>
      <c r="V2546" cm="1">
        <f t="array" ref="V2546">IF(VLOOKUP(U2546,$A$2:$F$198,COLUMN($F:$F),FALSE)=0,NA(),VLOOKUP(U2546,$A$2:$F$198,COLUMN($F:$F),FALSE))</f>
        <v>63809.64</v>
      </c>
    </row>
    <row r="2547" spans="20:22">
      <c r="T2547" s="75">
        <f>AAS!B2547</f>
        <v>2546</v>
      </c>
      <c r="U2547" s="75" t="str">
        <f>AAS!C2547</f>
        <v>USA</v>
      </c>
      <c r="V2547" cm="1">
        <f t="array" ref="V2547">IF(VLOOKUP(U2547,$A$2:$F$198,COLUMN($F:$F),FALSE)=0,NA(),VLOOKUP(U2547,$A$2:$F$198,COLUMN($F:$F),FALSE))</f>
        <v>63809.64</v>
      </c>
    </row>
    <row r="2548" spans="20:22">
      <c r="T2548" s="75">
        <f>AAS!B2548</f>
        <v>2547</v>
      </c>
      <c r="U2548" s="75" t="str">
        <f>AAS!C2548</f>
        <v>USA</v>
      </c>
      <c r="V2548" cm="1">
        <f t="array" ref="V2548">IF(VLOOKUP(U2548,$A$2:$F$198,COLUMN($F:$F),FALSE)=0,NA(),VLOOKUP(U2548,$A$2:$F$198,COLUMN($F:$F),FALSE))</f>
        <v>63809.64</v>
      </c>
    </row>
    <row r="2549" spans="20:22">
      <c r="T2549" s="75">
        <f>AAS!B2549</f>
        <v>2548</v>
      </c>
      <c r="U2549" s="75" t="str">
        <f>AAS!C2549</f>
        <v>USA</v>
      </c>
      <c r="V2549" cm="1">
        <f t="array" ref="V2549">IF(VLOOKUP(U2549,$A$2:$F$198,COLUMN($F:$F),FALSE)=0,NA(),VLOOKUP(U2549,$A$2:$F$198,COLUMN($F:$F),FALSE))</f>
        <v>63809.64</v>
      </c>
    </row>
    <row r="2550" spans="20:22">
      <c r="T2550" s="75">
        <f>AAS!B2550</f>
        <v>2549</v>
      </c>
      <c r="U2550" s="75" t="str">
        <f>AAS!C2550</f>
        <v>USA</v>
      </c>
      <c r="V2550" cm="1">
        <f t="array" ref="V2550">IF(VLOOKUP(U2550,$A$2:$F$198,COLUMN($F:$F),FALSE)=0,NA(),VLOOKUP(U2550,$A$2:$F$198,COLUMN($F:$F),FALSE))</f>
        <v>63809.64</v>
      </c>
    </row>
    <row r="2551" spans="20:22">
      <c r="T2551" s="75">
        <f>AAS!B2551</f>
        <v>2550</v>
      </c>
      <c r="U2551" s="75" t="str">
        <f>AAS!C2551</f>
        <v>USA</v>
      </c>
      <c r="V2551" cm="1">
        <f t="array" ref="V2551">IF(VLOOKUP(U2551,$A$2:$F$198,COLUMN($F:$F),FALSE)=0,NA(),VLOOKUP(U2551,$A$2:$F$198,COLUMN($F:$F),FALSE))</f>
        <v>63809.64</v>
      </c>
    </row>
    <row r="2552" spans="20:22">
      <c r="T2552" s="75">
        <f>AAS!B2552</f>
        <v>2551</v>
      </c>
      <c r="U2552" s="75" t="str">
        <f>AAS!C2552</f>
        <v>Canada</v>
      </c>
      <c r="V2552" cm="1">
        <f t="array" ref="V2552">IF(VLOOKUP(U2552,$A$2:$F$198,COLUMN($F:$F),FALSE)=0,NA(),VLOOKUP(U2552,$A$2:$F$198,COLUMN($F:$F),FALSE))</f>
        <v>49196.49</v>
      </c>
    </row>
    <row r="2553" spans="20:22">
      <c r="T2553" s="75">
        <f>AAS!B2553</f>
        <v>2552</v>
      </c>
      <c r="U2553" s="75" t="str">
        <f>AAS!C2553</f>
        <v>USA</v>
      </c>
      <c r="V2553" cm="1">
        <f t="array" ref="V2553">IF(VLOOKUP(U2553,$A$2:$F$198,COLUMN($F:$F),FALSE)=0,NA(),VLOOKUP(U2553,$A$2:$F$198,COLUMN($F:$F),FALSE))</f>
        <v>63809.64</v>
      </c>
    </row>
    <row r="2554" spans="20:22">
      <c r="T2554" s="75">
        <f>AAS!B2554</f>
        <v>2553</v>
      </c>
      <c r="U2554" s="75" t="str">
        <f>AAS!C2554</f>
        <v>USA</v>
      </c>
      <c r="V2554" cm="1">
        <f t="array" ref="V2554">IF(VLOOKUP(U2554,$A$2:$F$198,COLUMN($F:$F),FALSE)=0,NA(),VLOOKUP(U2554,$A$2:$F$198,COLUMN($F:$F),FALSE))</f>
        <v>63809.64</v>
      </c>
    </row>
    <row r="2555" spans="20:22">
      <c r="T2555" s="75">
        <f>AAS!B2555</f>
        <v>2554</v>
      </c>
      <c r="U2555" s="75" t="str">
        <f>AAS!C2555</f>
        <v>USA</v>
      </c>
      <c r="V2555" cm="1">
        <f t="array" ref="V2555">IF(VLOOKUP(U2555,$A$2:$F$198,COLUMN($F:$F),FALSE)=0,NA(),VLOOKUP(U2555,$A$2:$F$198,COLUMN($F:$F),FALSE))</f>
        <v>63809.64</v>
      </c>
    </row>
    <row r="2556" spans="20:22">
      <c r="T2556" s="75">
        <f>AAS!B2556</f>
        <v>2555</v>
      </c>
      <c r="U2556" s="75" t="str">
        <f>AAS!C2556</f>
        <v>USA</v>
      </c>
      <c r="V2556" cm="1">
        <f t="array" ref="V2556">IF(VLOOKUP(U2556,$A$2:$F$198,COLUMN($F:$F),FALSE)=0,NA(),VLOOKUP(U2556,$A$2:$F$198,COLUMN($F:$F),FALSE))</f>
        <v>63809.64</v>
      </c>
    </row>
    <row r="2557" spans="20:22">
      <c r="T2557" s="75">
        <f>AAS!B2557</f>
        <v>2556</v>
      </c>
      <c r="U2557" s="75" t="str">
        <f>AAS!C2557</f>
        <v>USA</v>
      </c>
      <c r="V2557" cm="1">
        <f t="array" ref="V2557">IF(VLOOKUP(U2557,$A$2:$F$198,COLUMN($F:$F),FALSE)=0,NA(),VLOOKUP(U2557,$A$2:$F$198,COLUMN($F:$F),FALSE))</f>
        <v>63809.64</v>
      </c>
    </row>
    <row r="2558" spans="20:22">
      <c r="T2558" s="75">
        <f>AAS!B2558</f>
        <v>2557</v>
      </c>
      <c r="U2558" s="75" t="str">
        <f>AAS!C2558</f>
        <v>USA</v>
      </c>
      <c r="V2558" cm="1">
        <f t="array" ref="V2558">IF(VLOOKUP(U2558,$A$2:$F$198,COLUMN($F:$F),FALSE)=0,NA(),VLOOKUP(U2558,$A$2:$F$198,COLUMN($F:$F),FALSE))</f>
        <v>63809.64</v>
      </c>
    </row>
    <row r="2559" spans="20:22">
      <c r="T2559" s="75">
        <f>AAS!B2559</f>
        <v>2558</v>
      </c>
      <c r="U2559" s="75" t="str">
        <f>AAS!C2559</f>
        <v>USA</v>
      </c>
      <c r="V2559" cm="1">
        <f t="array" ref="V2559">IF(VLOOKUP(U2559,$A$2:$F$198,COLUMN($F:$F),FALSE)=0,NA(),VLOOKUP(U2559,$A$2:$F$198,COLUMN($F:$F),FALSE))</f>
        <v>63809.64</v>
      </c>
    </row>
    <row r="2560" spans="20:22">
      <c r="T2560" s="75">
        <f>AAS!B2560</f>
        <v>2559</v>
      </c>
      <c r="U2560" s="75" t="str">
        <f>AAS!C2560</f>
        <v>USA</v>
      </c>
      <c r="V2560" cm="1">
        <f t="array" ref="V2560">IF(VLOOKUP(U2560,$A$2:$F$198,COLUMN($F:$F),FALSE)=0,NA(),VLOOKUP(U2560,$A$2:$F$198,COLUMN($F:$F),FALSE))</f>
        <v>63809.64</v>
      </c>
    </row>
    <row r="2561" spans="20:22">
      <c r="T2561" s="75">
        <f>AAS!B2561</f>
        <v>2560</v>
      </c>
      <c r="U2561" s="75" t="str">
        <f>AAS!C2561</f>
        <v>USA</v>
      </c>
      <c r="V2561" cm="1">
        <f t="array" ref="V2561">IF(VLOOKUP(U2561,$A$2:$F$198,COLUMN($F:$F),FALSE)=0,NA(),VLOOKUP(U2561,$A$2:$F$198,COLUMN($F:$F),FALSE))</f>
        <v>63809.64</v>
      </c>
    </row>
    <row r="2562" spans="20:22">
      <c r="T2562" s="75">
        <f>AAS!B2562</f>
        <v>2561</v>
      </c>
      <c r="U2562" s="75" t="str">
        <f>AAS!C2562</f>
        <v>Russia</v>
      </c>
      <c r="V2562" cm="1">
        <f t="array" ref="V2562">IF(VLOOKUP(U2562,$A$2:$F$198,COLUMN($F:$F),FALSE)=0,NA(),VLOOKUP(U2562,$A$2:$F$198,COLUMN($F:$F),FALSE))</f>
        <v>11082.17</v>
      </c>
    </row>
    <row r="2563" spans="20:22">
      <c r="T2563" s="75">
        <f>AAS!B2563</f>
        <v>2562</v>
      </c>
      <c r="U2563" s="75" t="str">
        <f>AAS!C2563</f>
        <v>USA</v>
      </c>
      <c r="V2563" cm="1">
        <f t="array" ref="V2563">IF(VLOOKUP(U2563,$A$2:$F$198,COLUMN($F:$F),FALSE)=0,NA(),VLOOKUP(U2563,$A$2:$F$198,COLUMN($F:$F),FALSE))</f>
        <v>63809.64</v>
      </c>
    </row>
    <row r="2564" spans="20:22">
      <c r="T2564" s="75">
        <f>AAS!B2564</f>
        <v>2563</v>
      </c>
      <c r="U2564" s="75" t="str">
        <f>AAS!C2564</f>
        <v>USA</v>
      </c>
      <c r="V2564" cm="1">
        <f t="array" ref="V2564">IF(VLOOKUP(U2564,$A$2:$F$198,COLUMN($F:$F),FALSE)=0,NA(),VLOOKUP(U2564,$A$2:$F$198,COLUMN($F:$F),FALSE))</f>
        <v>63809.64</v>
      </c>
    </row>
    <row r="2565" spans="20:22">
      <c r="T2565" s="75">
        <f>AAS!B2565</f>
        <v>2564</v>
      </c>
      <c r="U2565" s="75" t="str">
        <f>AAS!C2565</f>
        <v>USA</v>
      </c>
      <c r="V2565" cm="1">
        <f t="array" ref="V2565">IF(VLOOKUP(U2565,$A$2:$F$198,COLUMN($F:$F),FALSE)=0,NA(),VLOOKUP(U2565,$A$2:$F$198,COLUMN($F:$F),FALSE))</f>
        <v>63809.64</v>
      </c>
    </row>
    <row r="2566" spans="20:22">
      <c r="T2566" s="75">
        <f>AAS!B2566</f>
        <v>2565</v>
      </c>
      <c r="U2566" s="75" t="str">
        <f>AAS!C2566</f>
        <v>USA</v>
      </c>
      <c r="V2566" cm="1">
        <f t="array" ref="V2566">IF(VLOOKUP(U2566,$A$2:$F$198,COLUMN($F:$F),FALSE)=0,NA(),VLOOKUP(U2566,$A$2:$F$198,COLUMN($F:$F),FALSE))</f>
        <v>63809.64</v>
      </c>
    </row>
    <row r="2567" spans="20:22">
      <c r="T2567" s="75">
        <f>AAS!B2567</f>
        <v>2566</v>
      </c>
      <c r="U2567" s="75" t="str">
        <f>AAS!C2567</f>
        <v>USA</v>
      </c>
      <c r="V2567" cm="1">
        <f t="array" ref="V2567">IF(VLOOKUP(U2567,$A$2:$F$198,COLUMN($F:$F),FALSE)=0,NA(),VLOOKUP(U2567,$A$2:$F$198,COLUMN($F:$F),FALSE))</f>
        <v>63809.64</v>
      </c>
    </row>
    <row r="2568" spans="20:22">
      <c r="T2568" s="75">
        <f>AAS!B2568</f>
        <v>2567</v>
      </c>
      <c r="U2568" s="75" t="str">
        <f>AAS!C2568</f>
        <v>USA</v>
      </c>
      <c r="V2568" cm="1">
        <f t="array" ref="V2568">IF(VLOOKUP(U2568,$A$2:$F$198,COLUMN($F:$F),FALSE)=0,NA(),VLOOKUP(U2568,$A$2:$F$198,COLUMN($F:$F),FALSE))</f>
        <v>63809.64</v>
      </c>
    </row>
    <row r="2569" spans="20:22">
      <c r="T2569" s="75">
        <f>AAS!B2569</f>
        <v>2568</v>
      </c>
      <c r="U2569" s="75" t="str">
        <f>AAS!C2569</f>
        <v>USA</v>
      </c>
      <c r="V2569" cm="1">
        <f t="array" ref="V2569">IF(VLOOKUP(U2569,$A$2:$F$198,COLUMN($F:$F),FALSE)=0,NA(),VLOOKUP(U2569,$A$2:$F$198,COLUMN($F:$F),FALSE))</f>
        <v>63809.64</v>
      </c>
    </row>
    <row r="2570" spans="20:22">
      <c r="T2570" s="75">
        <f>AAS!B2570</f>
        <v>2569</v>
      </c>
      <c r="U2570" s="75" t="str">
        <f>AAS!C2570</f>
        <v>USA</v>
      </c>
      <c r="V2570" cm="1">
        <f t="array" ref="V2570">IF(VLOOKUP(U2570,$A$2:$F$198,COLUMN($F:$F),FALSE)=0,NA(),VLOOKUP(U2570,$A$2:$F$198,COLUMN($F:$F),FALSE))</f>
        <v>63809.64</v>
      </c>
    </row>
    <row r="2571" spans="20:22">
      <c r="T2571" s="75">
        <f>AAS!B2571</f>
        <v>2570</v>
      </c>
      <c r="U2571" s="75" t="str">
        <f>AAS!C2571</f>
        <v>USA</v>
      </c>
      <c r="V2571" cm="1">
        <f t="array" ref="V2571">IF(VLOOKUP(U2571,$A$2:$F$198,COLUMN($F:$F),FALSE)=0,NA(),VLOOKUP(U2571,$A$2:$F$198,COLUMN($F:$F),FALSE))</f>
        <v>63809.64</v>
      </c>
    </row>
    <row r="2572" spans="20:22">
      <c r="T2572" s="75">
        <f>AAS!B2572</f>
        <v>2571</v>
      </c>
      <c r="U2572" s="75" t="str">
        <f>AAS!C2572</f>
        <v>USA</v>
      </c>
      <c r="V2572" cm="1">
        <f t="array" ref="V2572">IF(VLOOKUP(U2572,$A$2:$F$198,COLUMN($F:$F),FALSE)=0,NA(),VLOOKUP(U2572,$A$2:$F$198,COLUMN($F:$F),FALSE))</f>
        <v>63809.64</v>
      </c>
    </row>
    <row r="2573" spans="20:22">
      <c r="T2573" s="75">
        <f>AAS!B2573</f>
        <v>2572</v>
      </c>
      <c r="U2573" s="75" t="str">
        <f>AAS!C2573</f>
        <v>USA</v>
      </c>
      <c r="V2573" cm="1">
        <f t="array" ref="V2573">IF(VLOOKUP(U2573,$A$2:$F$198,COLUMN($F:$F),FALSE)=0,NA(),VLOOKUP(U2573,$A$2:$F$198,COLUMN($F:$F),FALSE))</f>
        <v>63809.64</v>
      </c>
    </row>
    <row r="2574" spans="20:22">
      <c r="T2574" s="75">
        <f>AAS!B2574</f>
        <v>2573</v>
      </c>
      <c r="U2574" s="75" t="str">
        <f>AAS!C2574</f>
        <v>USA</v>
      </c>
      <c r="V2574" cm="1">
        <f t="array" ref="V2574">IF(VLOOKUP(U2574,$A$2:$F$198,COLUMN($F:$F),FALSE)=0,NA(),VLOOKUP(U2574,$A$2:$F$198,COLUMN($F:$F),FALSE))</f>
        <v>63809.64</v>
      </c>
    </row>
    <row r="2575" spans="20:22">
      <c r="T2575" s="75">
        <f>AAS!B2575</f>
        <v>2574</v>
      </c>
      <c r="U2575" s="75" t="str">
        <f>AAS!C2575</f>
        <v>USA</v>
      </c>
      <c r="V2575" cm="1">
        <f t="array" ref="V2575">IF(VLOOKUP(U2575,$A$2:$F$198,COLUMN($F:$F),FALSE)=0,NA(),VLOOKUP(U2575,$A$2:$F$198,COLUMN($F:$F),FALSE))</f>
        <v>63809.64</v>
      </c>
    </row>
    <row r="2576" spans="20:22">
      <c r="T2576" s="75">
        <f>AAS!B2576</f>
        <v>2575</v>
      </c>
      <c r="U2576" s="75" t="str">
        <f>AAS!C2576</f>
        <v>USA</v>
      </c>
      <c r="V2576" cm="1">
        <f t="array" ref="V2576">IF(VLOOKUP(U2576,$A$2:$F$198,COLUMN($F:$F),FALSE)=0,NA(),VLOOKUP(U2576,$A$2:$F$198,COLUMN($F:$F),FALSE))</f>
        <v>63809.64</v>
      </c>
    </row>
    <row r="2577" spans="20:22">
      <c r="T2577" s="75">
        <f>AAS!B2577</f>
        <v>2576</v>
      </c>
      <c r="U2577" s="75" t="str">
        <f>AAS!C2577</f>
        <v>USA</v>
      </c>
      <c r="V2577" cm="1">
        <f t="array" ref="V2577">IF(VLOOKUP(U2577,$A$2:$F$198,COLUMN($F:$F),FALSE)=0,NA(),VLOOKUP(U2577,$A$2:$F$198,COLUMN($F:$F),FALSE))</f>
        <v>63809.64</v>
      </c>
    </row>
    <row r="2578" spans="20:22">
      <c r="T2578" s="75">
        <f>AAS!B2578</f>
        <v>2577</v>
      </c>
      <c r="U2578" s="75" t="str">
        <f>AAS!C2578</f>
        <v>USA</v>
      </c>
      <c r="V2578" cm="1">
        <f t="array" ref="V2578">IF(VLOOKUP(U2578,$A$2:$F$198,COLUMN($F:$F),FALSE)=0,NA(),VLOOKUP(U2578,$A$2:$F$198,COLUMN($F:$F),FALSE))</f>
        <v>63809.64</v>
      </c>
    </row>
    <row r="2579" spans="20:22">
      <c r="T2579" s="75">
        <f>AAS!B2579</f>
        <v>2578</v>
      </c>
      <c r="U2579" s="75" t="str">
        <f>AAS!C2579</f>
        <v>USA</v>
      </c>
      <c r="V2579" cm="1">
        <f t="array" ref="V2579">IF(VLOOKUP(U2579,$A$2:$F$198,COLUMN($F:$F),FALSE)=0,NA(),VLOOKUP(U2579,$A$2:$F$198,COLUMN($F:$F),FALSE))</f>
        <v>63809.64</v>
      </c>
    </row>
    <row r="2580" spans="20:22">
      <c r="T2580" s="75">
        <f>AAS!B2580</f>
        <v>2579</v>
      </c>
      <c r="U2580" s="75" t="str">
        <f>AAS!C2580</f>
        <v>USA</v>
      </c>
      <c r="V2580" cm="1">
        <f t="array" ref="V2580">IF(VLOOKUP(U2580,$A$2:$F$198,COLUMN($F:$F),FALSE)=0,NA(),VLOOKUP(U2580,$A$2:$F$198,COLUMN($F:$F),FALSE))</f>
        <v>63809.64</v>
      </c>
    </row>
    <row r="2581" spans="20:22">
      <c r="T2581" s="75">
        <f>AAS!B2581</f>
        <v>2580</v>
      </c>
      <c r="U2581" s="75" t="str">
        <f>AAS!C2581</f>
        <v>Italy</v>
      </c>
      <c r="V2581" cm="1">
        <f t="array" ref="V2581">IF(VLOOKUP(U2581,$A$2:$F$198,COLUMN($F:$F),FALSE)=0,NA(),VLOOKUP(U2581,$A$2:$F$198,COLUMN($F:$F),FALSE))</f>
        <v>34671.17</v>
      </c>
    </row>
    <row r="2582" spans="20:22">
      <c r="T2582" s="75">
        <f>AAS!B2582</f>
        <v>2581</v>
      </c>
      <c r="U2582" s="75" t="str">
        <f>AAS!C2582</f>
        <v>USA</v>
      </c>
      <c r="V2582" cm="1">
        <f t="array" ref="V2582">IF(VLOOKUP(U2582,$A$2:$F$198,COLUMN($F:$F),FALSE)=0,NA(),VLOOKUP(U2582,$A$2:$F$198,COLUMN($F:$F),FALSE))</f>
        <v>63809.64</v>
      </c>
    </row>
    <row r="2583" spans="20:22">
      <c r="T2583" s="75">
        <f>AAS!B2583</f>
        <v>2582</v>
      </c>
      <c r="U2583" s="75" t="str">
        <f>AAS!C2583</f>
        <v>USA</v>
      </c>
      <c r="V2583" cm="1">
        <f t="array" ref="V2583">IF(VLOOKUP(U2583,$A$2:$F$198,COLUMN($F:$F),FALSE)=0,NA(),VLOOKUP(U2583,$A$2:$F$198,COLUMN($F:$F),FALSE))</f>
        <v>63809.64</v>
      </c>
    </row>
    <row r="2584" spans="20:22">
      <c r="T2584" s="75">
        <f>AAS!B2584</f>
        <v>2583</v>
      </c>
      <c r="U2584" s="75" t="str">
        <f>AAS!C2584</f>
        <v>Germany</v>
      </c>
      <c r="V2584" cm="1">
        <f t="array" ref="V2584">IF(VLOOKUP(U2584,$A$2:$F$198,COLUMN($F:$F),FALSE)=0,NA(),VLOOKUP(U2584,$A$2:$F$198,COLUMN($F:$F),FALSE))</f>
        <v>49180.54</v>
      </c>
    </row>
    <row r="2585" spans="20:22">
      <c r="T2585" s="75">
        <f>AAS!B2585</f>
        <v>2584</v>
      </c>
      <c r="U2585" s="75" t="str">
        <f>AAS!C2585</f>
        <v>USA</v>
      </c>
      <c r="V2585" cm="1">
        <f t="array" ref="V2585">IF(VLOOKUP(U2585,$A$2:$F$198,COLUMN($F:$F),FALSE)=0,NA(),VLOOKUP(U2585,$A$2:$F$198,COLUMN($F:$F),FALSE))</f>
        <v>63809.64</v>
      </c>
    </row>
    <row r="2586" spans="20:22">
      <c r="T2586" s="75">
        <f>AAS!B2586</f>
        <v>2585</v>
      </c>
      <c r="U2586" s="75" t="str">
        <f>AAS!C2586</f>
        <v>Germany</v>
      </c>
      <c r="V2586" cm="1">
        <f t="array" ref="V2586">IF(VLOOKUP(U2586,$A$2:$F$198,COLUMN($F:$F),FALSE)=0,NA(),VLOOKUP(U2586,$A$2:$F$198,COLUMN($F:$F),FALSE))</f>
        <v>49180.54</v>
      </c>
    </row>
    <row r="2587" spans="20:22">
      <c r="T2587" s="75">
        <f>AAS!B2587</f>
        <v>2586</v>
      </c>
      <c r="U2587" s="75" t="str">
        <f>AAS!C2587</f>
        <v>USA</v>
      </c>
      <c r="V2587" cm="1">
        <f t="array" ref="V2587">IF(VLOOKUP(U2587,$A$2:$F$198,COLUMN($F:$F),FALSE)=0,NA(),VLOOKUP(U2587,$A$2:$F$198,COLUMN($F:$F),FALSE))</f>
        <v>63809.64</v>
      </c>
    </row>
    <row r="2588" spans="20:22">
      <c r="T2588" s="75">
        <f>AAS!B2588</f>
        <v>2587</v>
      </c>
      <c r="U2588" s="75" t="str">
        <f>AAS!C2588</f>
        <v>USA</v>
      </c>
      <c r="V2588" cm="1">
        <f t="array" ref="V2588">IF(VLOOKUP(U2588,$A$2:$F$198,COLUMN($F:$F),FALSE)=0,NA(),VLOOKUP(U2588,$A$2:$F$198,COLUMN($F:$F),FALSE))</f>
        <v>63809.64</v>
      </c>
    </row>
    <row r="2589" spans="20:22">
      <c r="T2589" s="75">
        <f>AAS!B2589</f>
        <v>2588</v>
      </c>
      <c r="U2589" s="75" t="str">
        <f>AAS!C2589</f>
        <v>USA</v>
      </c>
      <c r="V2589" cm="1">
        <f t="array" ref="V2589">IF(VLOOKUP(U2589,$A$2:$F$198,COLUMN($F:$F),FALSE)=0,NA(),VLOOKUP(U2589,$A$2:$F$198,COLUMN($F:$F),FALSE))</f>
        <v>63809.64</v>
      </c>
    </row>
    <row r="2590" spans="20:22">
      <c r="T2590" s="75">
        <f>AAS!B2590</f>
        <v>2589</v>
      </c>
      <c r="U2590" s="75" t="str">
        <f>AAS!C2590</f>
        <v>South Korea</v>
      </c>
      <c r="V2590" cm="1">
        <f t="array" ref="V2590">IF(VLOOKUP(U2590,$A$2:$F$198,COLUMN($F:$F),FALSE)=0,NA(),VLOOKUP(U2590,$A$2:$F$198,COLUMN($F:$F),FALSE))</f>
        <v>32154.02</v>
      </c>
    </row>
    <row r="2591" spans="20:22">
      <c r="T2591" s="75">
        <f>AAS!B2591</f>
        <v>2590</v>
      </c>
      <c r="U2591" s="75" t="str">
        <f>AAS!C2591</f>
        <v>USA</v>
      </c>
      <c r="V2591" cm="1">
        <f t="array" ref="V2591">IF(VLOOKUP(U2591,$A$2:$F$198,COLUMN($F:$F),FALSE)=0,NA(),VLOOKUP(U2591,$A$2:$F$198,COLUMN($F:$F),FALSE))</f>
        <v>63809.64</v>
      </c>
    </row>
    <row r="2592" spans="20:22">
      <c r="T2592" s="75">
        <f>AAS!B2592</f>
        <v>2591</v>
      </c>
      <c r="U2592" s="75" t="str">
        <f>AAS!C2592</f>
        <v>USA</v>
      </c>
      <c r="V2592" cm="1">
        <f t="array" ref="V2592">IF(VLOOKUP(U2592,$A$2:$F$198,COLUMN($F:$F),FALSE)=0,NA(),VLOOKUP(U2592,$A$2:$F$198,COLUMN($F:$F),FALSE))</f>
        <v>63809.64</v>
      </c>
    </row>
    <row r="2593" spans="20:22">
      <c r="T2593" s="75">
        <f>AAS!B2593</f>
        <v>2592</v>
      </c>
      <c r="U2593" s="75" t="str">
        <f>AAS!C2593</f>
        <v>USA</v>
      </c>
      <c r="V2593" cm="1">
        <f t="array" ref="V2593">IF(VLOOKUP(U2593,$A$2:$F$198,COLUMN($F:$F),FALSE)=0,NA(),VLOOKUP(U2593,$A$2:$F$198,COLUMN($F:$F),FALSE))</f>
        <v>63809.64</v>
      </c>
    </row>
    <row r="2594" spans="20:22">
      <c r="T2594" s="75">
        <f>AAS!B2594</f>
        <v>2593</v>
      </c>
      <c r="U2594" s="75" t="str">
        <f>AAS!C2594</f>
        <v>USA</v>
      </c>
      <c r="V2594" cm="1">
        <f t="array" ref="V2594">IF(VLOOKUP(U2594,$A$2:$F$198,COLUMN($F:$F),FALSE)=0,NA(),VLOOKUP(U2594,$A$2:$F$198,COLUMN($F:$F),FALSE))</f>
        <v>63809.64</v>
      </c>
    </row>
    <row r="2595" spans="20:22">
      <c r="T2595" s="75">
        <f>AAS!B2595</f>
        <v>2594</v>
      </c>
      <c r="U2595" s="75" t="str">
        <f>AAS!C2595</f>
        <v>USA</v>
      </c>
      <c r="V2595" cm="1">
        <f t="array" ref="V2595">IF(VLOOKUP(U2595,$A$2:$F$198,COLUMN($F:$F),FALSE)=0,NA(),VLOOKUP(U2595,$A$2:$F$198,COLUMN($F:$F),FALSE))</f>
        <v>63809.64</v>
      </c>
    </row>
    <row r="2596" spans="20:22">
      <c r="T2596" s="75">
        <f>AAS!B2596</f>
        <v>2595</v>
      </c>
      <c r="U2596" s="75" t="str">
        <f>AAS!C2596</f>
        <v>USA</v>
      </c>
      <c r="V2596" cm="1">
        <f t="array" ref="V2596">IF(VLOOKUP(U2596,$A$2:$F$198,COLUMN($F:$F),FALSE)=0,NA(),VLOOKUP(U2596,$A$2:$F$198,COLUMN($F:$F),FALSE))</f>
        <v>63809.64</v>
      </c>
    </row>
    <row r="2597" spans="20:22">
      <c r="T2597" s="75">
        <f>AAS!B2597</f>
        <v>2596</v>
      </c>
      <c r="U2597" s="75" t="str">
        <f>AAS!C2597</f>
        <v>USA</v>
      </c>
      <c r="V2597" cm="1">
        <f t="array" ref="V2597">IF(VLOOKUP(U2597,$A$2:$F$198,COLUMN($F:$F),FALSE)=0,NA(),VLOOKUP(U2597,$A$2:$F$198,COLUMN($F:$F),FALSE))</f>
        <v>63809.64</v>
      </c>
    </row>
    <row r="2598" spans="20:22">
      <c r="T2598" s="75">
        <f>AAS!B2598</f>
        <v>2597</v>
      </c>
      <c r="U2598" s="75" t="str">
        <f>AAS!C2598</f>
        <v>USA</v>
      </c>
      <c r="V2598" cm="1">
        <f t="array" ref="V2598">IF(VLOOKUP(U2598,$A$2:$F$198,COLUMN($F:$F),FALSE)=0,NA(),VLOOKUP(U2598,$A$2:$F$198,COLUMN($F:$F),FALSE))</f>
        <v>63809.64</v>
      </c>
    </row>
    <row r="2599" spans="20:22">
      <c r="T2599" s="75">
        <f>AAS!B2599</f>
        <v>2598</v>
      </c>
      <c r="U2599" s="75" t="str">
        <f>AAS!C2599</f>
        <v>USA</v>
      </c>
      <c r="V2599" cm="1">
        <f t="array" ref="V2599">IF(VLOOKUP(U2599,$A$2:$F$198,COLUMN($F:$F),FALSE)=0,NA(),VLOOKUP(U2599,$A$2:$F$198,COLUMN($F:$F),FALSE))</f>
        <v>63809.64</v>
      </c>
    </row>
    <row r="2600" spans="20:22">
      <c r="T2600" s="75">
        <f>AAS!B2600</f>
        <v>2599</v>
      </c>
      <c r="U2600" s="75" t="str">
        <f>AAS!C2600</f>
        <v>USA</v>
      </c>
      <c r="V2600" cm="1">
        <f t="array" ref="V2600">IF(VLOOKUP(U2600,$A$2:$F$198,COLUMN($F:$F),FALSE)=0,NA(),VLOOKUP(U2600,$A$2:$F$198,COLUMN($F:$F),FALSE))</f>
        <v>63809.64</v>
      </c>
    </row>
    <row r="2601" spans="20:22">
      <c r="T2601" s="75">
        <f>AAS!B2601</f>
        <v>2600</v>
      </c>
      <c r="U2601" s="75" t="str">
        <f>AAS!C2601</f>
        <v>USA</v>
      </c>
      <c r="V2601" cm="1">
        <f t="array" ref="V2601">IF(VLOOKUP(U2601,$A$2:$F$198,COLUMN($F:$F),FALSE)=0,NA(),VLOOKUP(U2601,$A$2:$F$198,COLUMN($F:$F),FALSE))</f>
        <v>63809.64</v>
      </c>
    </row>
    <row r="2602" spans="20:22">
      <c r="T2602" s="75">
        <f>AAS!B2602</f>
        <v>2601</v>
      </c>
      <c r="U2602" s="75" t="str">
        <f>AAS!C2602</f>
        <v>USA</v>
      </c>
      <c r="V2602" cm="1">
        <f t="array" ref="V2602">IF(VLOOKUP(U2602,$A$2:$F$198,COLUMN($F:$F),FALSE)=0,NA(),VLOOKUP(U2602,$A$2:$F$198,COLUMN($F:$F),FALSE))</f>
        <v>63809.64</v>
      </c>
    </row>
    <row r="2603" spans="20:22">
      <c r="T2603" s="75">
        <f>AAS!B2603</f>
        <v>2602</v>
      </c>
      <c r="U2603" s="75" t="str">
        <f>AAS!C2603</f>
        <v>USA</v>
      </c>
      <c r="V2603" cm="1">
        <f t="array" ref="V2603">IF(VLOOKUP(U2603,$A$2:$F$198,COLUMN($F:$F),FALSE)=0,NA(),VLOOKUP(U2603,$A$2:$F$198,COLUMN($F:$F),FALSE))</f>
        <v>63809.64</v>
      </c>
    </row>
    <row r="2604" spans="20:22">
      <c r="T2604" s="75">
        <f>AAS!B2604</f>
        <v>2603</v>
      </c>
      <c r="U2604" s="75" t="str">
        <f>AAS!C2604</f>
        <v>Australia</v>
      </c>
      <c r="V2604" cm="1">
        <f t="array" ref="V2604">IF(VLOOKUP(U2604,$A$2:$F$198,COLUMN($F:$F),FALSE)=0,NA(),VLOOKUP(U2604,$A$2:$F$198,COLUMN($F:$F),FALSE))</f>
        <v>61250.7</v>
      </c>
    </row>
    <row r="2605" spans="20:22">
      <c r="T2605" s="75">
        <f>AAS!B2605</f>
        <v>2604</v>
      </c>
      <c r="U2605" s="75" t="str">
        <f>AAS!C2605</f>
        <v>USA</v>
      </c>
      <c r="V2605" cm="1">
        <f t="array" ref="V2605">IF(VLOOKUP(U2605,$A$2:$F$198,COLUMN($F:$F),FALSE)=0,NA(),VLOOKUP(U2605,$A$2:$F$198,COLUMN($F:$F),FALSE))</f>
        <v>63809.64</v>
      </c>
    </row>
    <row r="2606" spans="20:22">
      <c r="T2606" s="75">
        <f>AAS!B2606</f>
        <v>2605</v>
      </c>
      <c r="U2606" s="75" t="str">
        <f>AAS!C2606</f>
        <v>USA</v>
      </c>
      <c r="V2606" cm="1">
        <f t="array" ref="V2606">IF(VLOOKUP(U2606,$A$2:$F$198,COLUMN($F:$F),FALSE)=0,NA(),VLOOKUP(U2606,$A$2:$F$198,COLUMN($F:$F),FALSE))</f>
        <v>63809.64</v>
      </c>
    </row>
    <row r="2607" spans="20:22">
      <c r="T2607" s="75">
        <f>AAS!B2607</f>
        <v>2606</v>
      </c>
      <c r="U2607" s="75" t="str">
        <f>AAS!C2607</f>
        <v>USA</v>
      </c>
      <c r="V2607" cm="1">
        <f t="array" ref="V2607">IF(VLOOKUP(U2607,$A$2:$F$198,COLUMN($F:$F),FALSE)=0,NA(),VLOOKUP(U2607,$A$2:$F$198,COLUMN($F:$F),FALSE))</f>
        <v>63809.64</v>
      </c>
    </row>
    <row r="2608" spans="20:22">
      <c r="T2608" s="75">
        <f>AAS!B2608</f>
        <v>2607</v>
      </c>
      <c r="U2608" s="75" t="str">
        <f>AAS!C2608</f>
        <v>USA</v>
      </c>
      <c r="V2608" cm="1">
        <f t="array" ref="V2608">IF(VLOOKUP(U2608,$A$2:$F$198,COLUMN($F:$F),FALSE)=0,NA(),VLOOKUP(U2608,$A$2:$F$198,COLUMN($F:$F),FALSE))</f>
        <v>63809.64</v>
      </c>
    </row>
    <row r="2609" spans="20:22">
      <c r="T2609" s="75">
        <f>AAS!B2609</f>
        <v>2608</v>
      </c>
      <c r="U2609" s="75" t="str">
        <f>AAS!C2609</f>
        <v>USA</v>
      </c>
      <c r="V2609" cm="1">
        <f t="array" ref="V2609">IF(VLOOKUP(U2609,$A$2:$F$198,COLUMN($F:$F),FALSE)=0,NA(),VLOOKUP(U2609,$A$2:$F$198,COLUMN($F:$F),FALSE))</f>
        <v>63809.64</v>
      </c>
    </row>
    <row r="2610" spans="20:22">
      <c r="T2610" s="75">
        <f>AAS!B2610</f>
        <v>2609</v>
      </c>
      <c r="U2610" s="75" t="str">
        <f>AAS!C2610</f>
        <v>USA</v>
      </c>
      <c r="V2610" cm="1">
        <f t="array" ref="V2610">IF(VLOOKUP(U2610,$A$2:$F$198,COLUMN($F:$F),FALSE)=0,NA(),VLOOKUP(U2610,$A$2:$F$198,COLUMN($F:$F),FALSE))</f>
        <v>63809.64</v>
      </c>
    </row>
    <row r="2611" spans="20:22">
      <c r="T2611" s="75">
        <f>AAS!B2611</f>
        <v>2610</v>
      </c>
      <c r="U2611" s="75" t="str">
        <f>AAS!C2611</f>
        <v>USA</v>
      </c>
      <c r="V2611" cm="1">
        <f t="array" ref="V2611">IF(VLOOKUP(U2611,$A$2:$F$198,COLUMN($F:$F),FALSE)=0,NA(),VLOOKUP(U2611,$A$2:$F$198,COLUMN($F:$F),FALSE))</f>
        <v>63809.64</v>
      </c>
    </row>
    <row r="2612" spans="20:22">
      <c r="T2612" s="75">
        <f>AAS!B2612</f>
        <v>2611</v>
      </c>
      <c r="U2612" s="75" t="str">
        <f>AAS!C2612</f>
        <v>USA</v>
      </c>
      <c r="V2612" cm="1">
        <f t="array" ref="V2612">IF(VLOOKUP(U2612,$A$2:$F$198,COLUMN($F:$F),FALSE)=0,NA(),VLOOKUP(U2612,$A$2:$F$198,COLUMN($F:$F),FALSE))</f>
        <v>63809.64</v>
      </c>
    </row>
    <row r="2613" spans="20:22">
      <c r="T2613" s="75">
        <f>AAS!B2613</f>
        <v>2612</v>
      </c>
      <c r="U2613" s="75" t="str">
        <f>AAS!C2613</f>
        <v>USA</v>
      </c>
      <c r="V2613" cm="1">
        <f t="array" ref="V2613">IF(VLOOKUP(U2613,$A$2:$F$198,COLUMN($F:$F),FALSE)=0,NA(),VLOOKUP(U2613,$A$2:$F$198,COLUMN($F:$F),FALSE))</f>
        <v>63809.64</v>
      </c>
    </row>
    <row r="2614" spans="20:22">
      <c r="T2614" s="75">
        <f>AAS!B2614</f>
        <v>2613</v>
      </c>
      <c r="U2614" s="75" t="str">
        <f>AAS!C2614</f>
        <v>USA</v>
      </c>
      <c r="V2614" cm="1">
        <f t="array" ref="V2614">IF(VLOOKUP(U2614,$A$2:$F$198,COLUMN($F:$F),FALSE)=0,NA(),VLOOKUP(U2614,$A$2:$F$198,COLUMN($F:$F),FALSE))</f>
        <v>63809.64</v>
      </c>
    </row>
    <row r="2615" spans="20:22">
      <c r="T2615" s="75">
        <f>AAS!B2615</f>
        <v>2614</v>
      </c>
      <c r="U2615" s="75" t="str">
        <f>AAS!C2615</f>
        <v>USA</v>
      </c>
      <c r="V2615" cm="1">
        <f t="array" ref="V2615">IF(VLOOKUP(U2615,$A$2:$F$198,COLUMN($F:$F),FALSE)=0,NA(),VLOOKUP(U2615,$A$2:$F$198,COLUMN($F:$F),FALSE))</f>
        <v>63809.64</v>
      </c>
    </row>
    <row r="2616" spans="20:22">
      <c r="T2616" s="75">
        <f>AAS!B2616</f>
        <v>2615</v>
      </c>
      <c r="U2616" s="75" t="str">
        <f>AAS!C2616</f>
        <v>USA</v>
      </c>
      <c r="V2616" cm="1">
        <f t="array" ref="V2616">IF(VLOOKUP(U2616,$A$2:$F$198,COLUMN($F:$F),FALSE)=0,NA(),VLOOKUP(U2616,$A$2:$F$198,COLUMN($F:$F),FALSE))</f>
        <v>63809.64</v>
      </c>
    </row>
    <row r="2617" spans="20:22">
      <c r="T2617" s="75">
        <f>AAS!B2617</f>
        <v>2616</v>
      </c>
      <c r="U2617" s="75" t="str">
        <f>AAS!C2617</f>
        <v>USA</v>
      </c>
      <c r="V2617" cm="1">
        <f t="array" ref="V2617">IF(VLOOKUP(U2617,$A$2:$F$198,COLUMN($F:$F),FALSE)=0,NA(),VLOOKUP(U2617,$A$2:$F$198,COLUMN($F:$F),FALSE))</f>
        <v>63809.64</v>
      </c>
    </row>
    <row r="2618" spans="20:22">
      <c r="T2618" s="75">
        <f>AAS!B2618</f>
        <v>2617</v>
      </c>
      <c r="U2618" s="75" t="str">
        <f>AAS!C2618</f>
        <v>USA</v>
      </c>
      <c r="V2618" cm="1">
        <f t="array" ref="V2618">IF(VLOOKUP(U2618,$A$2:$F$198,COLUMN($F:$F),FALSE)=0,NA(),VLOOKUP(U2618,$A$2:$F$198,COLUMN($F:$F),FALSE))</f>
        <v>63809.64</v>
      </c>
    </row>
    <row r="2619" spans="20:22">
      <c r="T2619" s="75">
        <f>AAS!B2619</f>
        <v>2618</v>
      </c>
      <c r="U2619" s="75" t="str">
        <f>AAS!C2619</f>
        <v>USA</v>
      </c>
      <c r="V2619" cm="1">
        <f t="array" ref="V2619">IF(VLOOKUP(U2619,$A$2:$F$198,COLUMN($F:$F),FALSE)=0,NA(),VLOOKUP(U2619,$A$2:$F$198,COLUMN($F:$F),FALSE))</f>
        <v>63809.64</v>
      </c>
    </row>
    <row r="2620" spans="20:22">
      <c r="T2620" s="75">
        <f>AAS!B2620</f>
        <v>2619</v>
      </c>
      <c r="U2620" s="75" t="str">
        <f>AAS!C2620</f>
        <v>USA</v>
      </c>
      <c r="V2620" cm="1">
        <f t="array" ref="V2620">IF(VLOOKUP(U2620,$A$2:$F$198,COLUMN($F:$F),FALSE)=0,NA(),VLOOKUP(U2620,$A$2:$F$198,COLUMN($F:$F),FALSE))</f>
        <v>63809.64</v>
      </c>
    </row>
    <row r="2621" spans="20:22">
      <c r="T2621" s="75">
        <f>AAS!B2621</f>
        <v>2620</v>
      </c>
      <c r="U2621" s="75" t="str">
        <f>AAS!C2621</f>
        <v>Unknown</v>
      </c>
      <c r="V2621" t="e" cm="1">
        <f t="array" ref="V2621">IF(VLOOKUP(U2621,$A$2:$F$198,COLUMN($F:$F),FALSE)=0,NA(),VLOOKUP(U2621,$A$2:$F$198,COLUMN($F:$F),FALSE))</f>
        <v>#N/A</v>
      </c>
    </row>
    <row r="2622" spans="20:22">
      <c r="T2622" s="75">
        <f>AAS!B2622</f>
        <v>2621</v>
      </c>
      <c r="U2622" s="75" t="str">
        <f>AAS!C2622</f>
        <v>USA</v>
      </c>
      <c r="V2622" cm="1">
        <f t="array" ref="V2622">IF(VLOOKUP(U2622,$A$2:$F$198,COLUMN($F:$F),FALSE)=0,NA(),VLOOKUP(U2622,$A$2:$F$198,COLUMN($F:$F),FALSE))</f>
        <v>63809.64</v>
      </c>
    </row>
    <row r="2623" spans="20:22">
      <c r="T2623" s="75">
        <f>AAS!B2623</f>
        <v>2622</v>
      </c>
      <c r="U2623" s="75" t="str">
        <f>AAS!C2623</f>
        <v>USA</v>
      </c>
      <c r="V2623" cm="1">
        <f t="array" ref="V2623">IF(VLOOKUP(U2623,$A$2:$F$198,COLUMN($F:$F),FALSE)=0,NA(),VLOOKUP(U2623,$A$2:$F$198,COLUMN($F:$F),FALSE))</f>
        <v>63809.64</v>
      </c>
    </row>
    <row r="2624" spans="20:22">
      <c r="T2624" s="75">
        <f>AAS!B2624</f>
        <v>2623</v>
      </c>
      <c r="U2624" s="75" t="str">
        <f>AAS!C2624</f>
        <v>USA</v>
      </c>
      <c r="V2624" cm="1">
        <f t="array" ref="V2624">IF(VLOOKUP(U2624,$A$2:$F$198,COLUMN($F:$F),FALSE)=0,NA(),VLOOKUP(U2624,$A$2:$F$198,COLUMN($F:$F),FALSE))</f>
        <v>63809.64</v>
      </c>
    </row>
    <row r="2625" spans="20:22">
      <c r="T2625" s="75">
        <f>AAS!B2625</f>
        <v>2624</v>
      </c>
      <c r="U2625" s="75" t="str">
        <f>AAS!C2625</f>
        <v>USA</v>
      </c>
      <c r="V2625" cm="1">
        <f t="array" ref="V2625">IF(VLOOKUP(U2625,$A$2:$F$198,COLUMN($F:$F),FALSE)=0,NA(),VLOOKUP(U2625,$A$2:$F$198,COLUMN($F:$F),FALSE))</f>
        <v>63809.64</v>
      </c>
    </row>
    <row r="2626" spans="20:22">
      <c r="T2626" s="75">
        <f>AAS!B2626</f>
        <v>2625</v>
      </c>
      <c r="U2626" s="75" t="str">
        <f>AAS!C2626</f>
        <v>USA</v>
      </c>
      <c r="V2626" cm="1">
        <f t="array" ref="V2626">IF(VLOOKUP(U2626,$A$2:$F$198,COLUMN($F:$F),FALSE)=0,NA(),VLOOKUP(U2626,$A$2:$F$198,COLUMN($F:$F),FALSE))</f>
        <v>63809.64</v>
      </c>
    </row>
    <row r="2627" spans="20:22">
      <c r="T2627" s="75">
        <f>AAS!B2627</f>
        <v>2626</v>
      </c>
      <c r="U2627" s="75" t="str">
        <f>AAS!C2627</f>
        <v>USA</v>
      </c>
      <c r="V2627" cm="1">
        <f t="array" ref="V2627">IF(VLOOKUP(U2627,$A$2:$F$198,COLUMN($F:$F),FALSE)=0,NA(),VLOOKUP(U2627,$A$2:$F$198,COLUMN($F:$F),FALSE))</f>
        <v>63809.64</v>
      </c>
    </row>
    <row r="2628" spans="20:22">
      <c r="T2628" s="75">
        <f>AAS!B2628</f>
        <v>2627</v>
      </c>
      <c r="U2628" s="75" t="str">
        <f>AAS!C2628</f>
        <v>USA</v>
      </c>
      <c r="V2628" cm="1">
        <f t="array" ref="V2628">IF(VLOOKUP(U2628,$A$2:$F$198,COLUMN($F:$F),FALSE)=0,NA(),VLOOKUP(U2628,$A$2:$F$198,COLUMN($F:$F),FALSE))</f>
        <v>63809.64</v>
      </c>
    </row>
    <row r="2629" spans="20:22">
      <c r="T2629" s="75">
        <f>AAS!B2629</f>
        <v>2628</v>
      </c>
      <c r="U2629" s="75" t="str">
        <f>AAS!C2629</f>
        <v>USA</v>
      </c>
      <c r="V2629" cm="1">
        <f t="array" ref="V2629">IF(VLOOKUP(U2629,$A$2:$F$198,COLUMN($F:$F),FALSE)=0,NA(),VLOOKUP(U2629,$A$2:$F$198,COLUMN($F:$F),FALSE))</f>
        <v>63809.64</v>
      </c>
    </row>
    <row r="2630" spans="20:22">
      <c r="T2630" s="75">
        <f>AAS!B2630</f>
        <v>2629</v>
      </c>
      <c r="U2630" s="75" t="str">
        <f>AAS!C2630</f>
        <v>USA</v>
      </c>
      <c r="V2630" cm="1">
        <f t="array" ref="V2630">IF(VLOOKUP(U2630,$A$2:$F$198,COLUMN($F:$F),FALSE)=0,NA(),VLOOKUP(U2630,$A$2:$F$198,COLUMN($F:$F),FALSE))</f>
        <v>63809.64</v>
      </c>
    </row>
    <row r="2631" spans="20:22">
      <c r="T2631" s="75">
        <f>AAS!B2631</f>
        <v>2630</v>
      </c>
      <c r="U2631" s="75" t="str">
        <f>AAS!C2631</f>
        <v>USA</v>
      </c>
      <c r="V2631" cm="1">
        <f t="array" ref="V2631">IF(VLOOKUP(U2631,$A$2:$F$198,COLUMN($F:$F),FALSE)=0,NA(),VLOOKUP(U2631,$A$2:$F$198,COLUMN($F:$F),FALSE))</f>
        <v>63809.64</v>
      </c>
    </row>
    <row r="2632" spans="20:22">
      <c r="T2632" s="75">
        <f>AAS!B2632</f>
        <v>2631</v>
      </c>
      <c r="U2632" s="75" t="str">
        <f>AAS!C2632</f>
        <v>USA</v>
      </c>
      <c r="V2632" cm="1">
        <f t="array" ref="V2632">IF(VLOOKUP(U2632,$A$2:$F$198,COLUMN($F:$F),FALSE)=0,NA(),VLOOKUP(U2632,$A$2:$F$198,COLUMN($F:$F),FALSE))</f>
        <v>63809.64</v>
      </c>
    </row>
    <row r="2633" spans="20:22">
      <c r="T2633" s="75">
        <f>AAS!B2633</f>
        <v>2632</v>
      </c>
      <c r="U2633" s="75" t="str">
        <f>AAS!C2633</f>
        <v>USA</v>
      </c>
      <c r="V2633" cm="1">
        <f t="array" ref="V2633">IF(VLOOKUP(U2633,$A$2:$F$198,COLUMN($F:$F),FALSE)=0,NA(),VLOOKUP(U2633,$A$2:$F$198,COLUMN($F:$F),FALSE))</f>
        <v>63809.64</v>
      </c>
    </row>
    <row r="2634" spans="20:22">
      <c r="T2634" s="75">
        <f>AAS!B2634</f>
        <v>2633</v>
      </c>
      <c r="U2634" s="75" t="str">
        <f>AAS!C2634</f>
        <v>USA</v>
      </c>
      <c r="V2634" cm="1">
        <f t="array" ref="V2634">IF(VLOOKUP(U2634,$A$2:$F$198,COLUMN($F:$F),FALSE)=0,NA(),VLOOKUP(U2634,$A$2:$F$198,COLUMN($F:$F),FALSE))</f>
        <v>63809.64</v>
      </c>
    </row>
    <row r="2635" spans="20:22">
      <c r="T2635" s="75">
        <f>AAS!B2635</f>
        <v>2634</v>
      </c>
      <c r="U2635" s="75" t="str">
        <f>AAS!C2635</f>
        <v>USA</v>
      </c>
      <c r="V2635" cm="1">
        <f t="array" ref="V2635">IF(VLOOKUP(U2635,$A$2:$F$198,COLUMN($F:$F),FALSE)=0,NA(),VLOOKUP(U2635,$A$2:$F$198,COLUMN($F:$F),FALSE))</f>
        <v>63809.64</v>
      </c>
    </row>
    <row r="2636" spans="20:22">
      <c r="T2636" s="75">
        <f>AAS!B2636</f>
        <v>2635</v>
      </c>
      <c r="U2636" s="75" t="str">
        <f>AAS!C2636</f>
        <v>Chile</v>
      </c>
      <c r="V2636" cm="1">
        <f t="array" ref="V2636">IF(VLOOKUP(U2636,$A$2:$F$198,COLUMN($F:$F),FALSE)=0,NA(),VLOOKUP(U2636,$A$2:$F$198,COLUMN($F:$F),FALSE))</f>
        <v>14757.2</v>
      </c>
    </row>
    <row r="2637" spans="20:22">
      <c r="T2637" s="75">
        <f>AAS!B2637</f>
        <v>2636</v>
      </c>
      <c r="U2637" s="75" t="str">
        <f>AAS!C2637</f>
        <v>USA</v>
      </c>
      <c r="V2637" cm="1">
        <f t="array" ref="V2637">IF(VLOOKUP(U2637,$A$2:$F$198,COLUMN($F:$F),FALSE)=0,NA(),VLOOKUP(U2637,$A$2:$F$198,COLUMN($F:$F),FALSE))</f>
        <v>63809.64</v>
      </c>
    </row>
    <row r="2638" spans="20:22">
      <c r="T2638" s="75">
        <f>AAS!B2638</f>
        <v>2637</v>
      </c>
      <c r="U2638" s="75" t="str">
        <f>AAS!C2638</f>
        <v>USA</v>
      </c>
      <c r="V2638" cm="1">
        <f t="array" ref="V2638">IF(VLOOKUP(U2638,$A$2:$F$198,COLUMN($F:$F),FALSE)=0,NA(),VLOOKUP(U2638,$A$2:$F$198,COLUMN($F:$F),FALSE))</f>
        <v>63809.64</v>
      </c>
    </row>
    <row r="2639" spans="20:22">
      <c r="T2639" s="75">
        <f>AAS!B2639</f>
        <v>2638</v>
      </c>
      <c r="U2639" s="75" t="str">
        <f>AAS!C2639</f>
        <v>USA</v>
      </c>
      <c r="V2639" cm="1">
        <f t="array" ref="V2639">IF(VLOOKUP(U2639,$A$2:$F$198,COLUMN($F:$F),FALSE)=0,NA(),VLOOKUP(U2639,$A$2:$F$198,COLUMN($F:$F),FALSE))</f>
        <v>63809.64</v>
      </c>
    </row>
    <row r="2640" spans="20:22">
      <c r="T2640" s="75">
        <f>AAS!B2640</f>
        <v>2639</v>
      </c>
      <c r="U2640" s="75" t="str">
        <f>AAS!C2640</f>
        <v>USA</v>
      </c>
      <c r="V2640" cm="1">
        <f t="array" ref="V2640">IF(VLOOKUP(U2640,$A$2:$F$198,COLUMN($F:$F),FALSE)=0,NA(),VLOOKUP(U2640,$A$2:$F$198,COLUMN($F:$F),FALSE))</f>
        <v>63809.64</v>
      </c>
    </row>
    <row r="2641" spans="20:22">
      <c r="T2641" s="75">
        <f>AAS!B2641</f>
        <v>2640</v>
      </c>
      <c r="U2641" s="75" t="str">
        <f>AAS!C2641</f>
        <v>USA</v>
      </c>
      <c r="V2641" cm="1">
        <f t="array" ref="V2641">IF(VLOOKUP(U2641,$A$2:$F$198,COLUMN($F:$F),FALSE)=0,NA(),VLOOKUP(U2641,$A$2:$F$198,COLUMN($F:$F),FALSE))</f>
        <v>63809.64</v>
      </c>
    </row>
    <row r="2642" spans="20:22">
      <c r="T2642" s="75">
        <f>AAS!B2642</f>
        <v>2641</v>
      </c>
      <c r="U2642" s="75" t="str">
        <f>AAS!C2642</f>
        <v>USA</v>
      </c>
      <c r="V2642" cm="1">
        <f t="array" ref="V2642">IF(VLOOKUP(U2642,$A$2:$F$198,COLUMN($F:$F),FALSE)=0,NA(),VLOOKUP(U2642,$A$2:$F$198,COLUMN($F:$F),FALSE))</f>
        <v>63809.64</v>
      </c>
    </row>
    <row r="2643" spans="20:22">
      <c r="T2643" s="75">
        <f>AAS!B2643</f>
        <v>2642</v>
      </c>
      <c r="U2643" s="75" t="str">
        <f>AAS!C2643</f>
        <v>USA</v>
      </c>
      <c r="V2643" cm="1">
        <f t="array" ref="V2643">IF(VLOOKUP(U2643,$A$2:$F$198,COLUMN($F:$F),FALSE)=0,NA(),VLOOKUP(U2643,$A$2:$F$198,COLUMN($F:$F),FALSE))</f>
        <v>63809.64</v>
      </c>
    </row>
    <row r="2644" spans="20:22">
      <c r="T2644" s="75">
        <f>AAS!B2644</f>
        <v>2643</v>
      </c>
      <c r="U2644" s="75" t="str">
        <f>AAS!C2644</f>
        <v>Canada</v>
      </c>
      <c r="V2644" cm="1">
        <f t="array" ref="V2644">IF(VLOOKUP(U2644,$A$2:$F$198,COLUMN($F:$F),FALSE)=0,NA(),VLOOKUP(U2644,$A$2:$F$198,COLUMN($F:$F),FALSE))</f>
        <v>49196.49</v>
      </c>
    </row>
    <row r="2645" spans="20:22">
      <c r="T2645" s="75">
        <f>AAS!B2645</f>
        <v>2644</v>
      </c>
      <c r="U2645" s="75" t="str">
        <f>AAS!C2645</f>
        <v>USA</v>
      </c>
      <c r="V2645" cm="1">
        <f t="array" ref="V2645">IF(VLOOKUP(U2645,$A$2:$F$198,COLUMN($F:$F),FALSE)=0,NA(),VLOOKUP(U2645,$A$2:$F$198,COLUMN($F:$F),FALSE))</f>
        <v>63809.64</v>
      </c>
    </row>
    <row r="2646" spans="20:22">
      <c r="T2646" s="75">
        <f>AAS!B2646</f>
        <v>2645</v>
      </c>
      <c r="U2646" s="75" t="str">
        <f>AAS!C2646</f>
        <v>USA</v>
      </c>
      <c r="V2646" cm="1">
        <f t="array" ref="V2646">IF(VLOOKUP(U2646,$A$2:$F$198,COLUMN($F:$F),FALSE)=0,NA(),VLOOKUP(U2646,$A$2:$F$198,COLUMN($F:$F),FALSE))</f>
        <v>63809.64</v>
      </c>
    </row>
    <row r="2647" spans="20:22">
      <c r="T2647" s="75">
        <f>AAS!B2647</f>
        <v>2646</v>
      </c>
      <c r="U2647" s="75" t="str">
        <f>AAS!C2647</f>
        <v>USA</v>
      </c>
      <c r="V2647" cm="1">
        <f t="array" ref="V2647">IF(VLOOKUP(U2647,$A$2:$F$198,COLUMN($F:$F),FALSE)=0,NA(),VLOOKUP(U2647,$A$2:$F$198,COLUMN($F:$F),FALSE))</f>
        <v>63809.64</v>
      </c>
    </row>
    <row r="2648" spans="20:22">
      <c r="T2648" s="75">
        <f>AAS!B2648</f>
        <v>2647</v>
      </c>
      <c r="U2648" s="75" t="str">
        <f>AAS!C2648</f>
        <v>USA</v>
      </c>
      <c r="V2648" cm="1">
        <f t="array" ref="V2648">IF(VLOOKUP(U2648,$A$2:$F$198,COLUMN($F:$F),FALSE)=0,NA(),VLOOKUP(U2648,$A$2:$F$198,COLUMN($F:$F),FALSE))</f>
        <v>63809.64</v>
      </c>
    </row>
    <row r="2649" spans="20:22">
      <c r="T2649" s="75">
        <f>AAS!B2649</f>
        <v>2648</v>
      </c>
      <c r="U2649" s="75" t="str">
        <f>AAS!C2649</f>
        <v>Japan</v>
      </c>
      <c r="V2649" cm="1">
        <f t="array" ref="V2649">IF(VLOOKUP(U2649,$A$2:$F$198,COLUMN($F:$F),FALSE)=0,NA(),VLOOKUP(U2649,$A$2:$F$198,COLUMN($F:$F),FALSE))</f>
        <v>41314.410000000003</v>
      </c>
    </row>
    <row r="2650" spans="20:22">
      <c r="T2650" s="75">
        <f>AAS!B2650</f>
        <v>2649</v>
      </c>
      <c r="U2650" s="75" t="str">
        <f>AAS!C2650</f>
        <v>USA</v>
      </c>
      <c r="V2650" cm="1">
        <f t="array" ref="V2650">IF(VLOOKUP(U2650,$A$2:$F$198,COLUMN($F:$F),FALSE)=0,NA(),VLOOKUP(U2650,$A$2:$F$198,COLUMN($F:$F),FALSE))</f>
        <v>63809.64</v>
      </c>
    </row>
    <row r="2651" spans="20:22">
      <c r="T2651" s="75">
        <f>AAS!B2651</f>
        <v>2650</v>
      </c>
      <c r="U2651" s="75" t="str">
        <f>AAS!C2651</f>
        <v>USA</v>
      </c>
      <c r="V2651" cm="1">
        <f t="array" ref="V2651">IF(VLOOKUP(U2651,$A$2:$F$198,COLUMN($F:$F),FALSE)=0,NA(),VLOOKUP(U2651,$A$2:$F$198,COLUMN($F:$F),FALSE))</f>
        <v>63809.64</v>
      </c>
    </row>
    <row r="2652" spans="20:22">
      <c r="T2652" s="75">
        <f>AAS!B2652</f>
        <v>2651</v>
      </c>
      <c r="U2652" s="75" t="str">
        <f>AAS!C2652</f>
        <v>USA</v>
      </c>
      <c r="V2652" cm="1">
        <f t="array" ref="V2652">IF(VLOOKUP(U2652,$A$2:$F$198,COLUMN($F:$F),FALSE)=0,NA(),VLOOKUP(U2652,$A$2:$F$198,COLUMN($F:$F),FALSE))</f>
        <v>63809.64</v>
      </c>
    </row>
    <row r="2653" spans="20:22">
      <c r="T2653" s="75">
        <f>AAS!B2653</f>
        <v>2652</v>
      </c>
      <c r="U2653" s="75" t="str">
        <f>AAS!C2653</f>
        <v>USA</v>
      </c>
      <c r="V2653" cm="1">
        <f t="array" ref="V2653">IF(VLOOKUP(U2653,$A$2:$F$198,COLUMN($F:$F),FALSE)=0,NA(),VLOOKUP(U2653,$A$2:$F$198,COLUMN($F:$F),FALSE))</f>
        <v>63809.64</v>
      </c>
    </row>
    <row r="2654" spans="20:22">
      <c r="T2654" s="75">
        <f>AAS!B2654</f>
        <v>2653</v>
      </c>
      <c r="U2654" s="75" t="str">
        <f>AAS!C2654</f>
        <v>USA</v>
      </c>
      <c r="V2654" cm="1">
        <f t="array" ref="V2654">IF(VLOOKUP(U2654,$A$2:$F$198,COLUMN($F:$F),FALSE)=0,NA(),VLOOKUP(U2654,$A$2:$F$198,COLUMN($F:$F),FALSE))</f>
        <v>63809.64</v>
      </c>
    </row>
    <row r="2655" spans="20:22">
      <c r="T2655" s="75">
        <f>AAS!B2655</f>
        <v>2654</v>
      </c>
      <c r="U2655" s="75" t="str">
        <f>AAS!C2655</f>
        <v>Hungary</v>
      </c>
      <c r="V2655" cm="1">
        <f t="array" ref="V2655">IF(VLOOKUP(U2655,$A$2:$F$198,COLUMN($F:$F),FALSE)=0,NA(),VLOOKUP(U2655,$A$2:$F$198,COLUMN($F:$F),FALSE))</f>
        <v>15459.9</v>
      </c>
    </row>
    <row r="2656" spans="20:22">
      <c r="T2656" s="75">
        <f>AAS!B2656</f>
        <v>2655</v>
      </c>
      <c r="U2656" s="75" t="str">
        <f>AAS!C2656</f>
        <v>USA</v>
      </c>
      <c r="V2656" cm="1">
        <f t="array" ref="V2656">IF(VLOOKUP(U2656,$A$2:$F$198,COLUMN($F:$F),FALSE)=0,NA(),VLOOKUP(U2656,$A$2:$F$198,COLUMN($F:$F),FALSE))</f>
        <v>63809.64</v>
      </c>
    </row>
    <row r="2657" spans="20:22">
      <c r="T2657" s="75">
        <f>AAS!B2657</f>
        <v>2656</v>
      </c>
      <c r="U2657" s="75" t="str">
        <f>AAS!C2657</f>
        <v>USA</v>
      </c>
      <c r="V2657" cm="1">
        <f t="array" ref="V2657">IF(VLOOKUP(U2657,$A$2:$F$198,COLUMN($F:$F),FALSE)=0,NA(),VLOOKUP(U2657,$A$2:$F$198,COLUMN($F:$F),FALSE))</f>
        <v>63809.64</v>
      </c>
    </row>
    <row r="2658" spans="20:22">
      <c r="T2658" s="75">
        <f>AAS!B2658</f>
        <v>2657</v>
      </c>
      <c r="U2658" s="75" t="str">
        <f>AAS!C2658</f>
        <v>USA</v>
      </c>
      <c r="V2658" cm="1">
        <f t="array" ref="V2658">IF(VLOOKUP(U2658,$A$2:$F$198,COLUMN($F:$F),FALSE)=0,NA(),VLOOKUP(U2658,$A$2:$F$198,COLUMN($F:$F),FALSE))</f>
        <v>63809.64</v>
      </c>
    </row>
    <row r="2659" spans="20:22">
      <c r="T2659" s="75">
        <f>AAS!B2659</f>
        <v>2658</v>
      </c>
      <c r="U2659" s="75" t="str">
        <f>AAS!C2659</f>
        <v>USA</v>
      </c>
      <c r="V2659" cm="1">
        <f t="array" ref="V2659">IF(VLOOKUP(U2659,$A$2:$F$198,COLUMN($F:$F),FALSE)=0,NA(),VLOOKUP(U2659,$A$2:$F$198,COLUMN($F:$F),FALSE))</f>
        <v>63809.64</v>
      </c>
    </row>
    <row r="2660" spans="20:22">
      <c r="T2660" s="75">
        <f>AAS!B2660</f>
        <v>2659</v>
      </c>
      <c r="U2660" s="75" t="str">
        <f>AAS!C2660</f>
        <v>Russia</v>
      </c>
      <c r="V2660" cm="1">
        <f t="array" ref="V2660">IF(VLOOKUP(U2660,$A$2:$F$198,COLUMN($F:$F),FALSE)=0,NA(),VLOOKUP(U2660,$A$2:$F$198,COLUMN($F:$F),FALSE))</f>
        <v>11082.17</v>
      </c>
    </row>
    <row r="2661" spans="20:22">
      <c r="T2661" s="75">
        <f>AAS!B2661</f>
        <v>2660</v>
      </c>
      <c r="U2661" s="75" t="str">
        <f>AAS!C2661</f>
        <v>USA</v>
      </c>
      <c r="V2661" cm="1">
        <f t="array" ref="V2661">IF(VLOOKUP(U2661,$A$2:$F$198,COLUMN($F:$F),FALSE)=0,NA(),VLOOKUP(U2661,$A$2:$F$198,COLUMN($F:$F),FALSE))</f>
        <v>63809.64</v>
      </c>
    </row>
    <row r="2662" spans="20:22">
      <c r="T2662" s="75">
        <f>AAS!B2662</f>
        <v>2661</v>
      </c>
      <c r="U2662" s="75" t="str">
        <f>AAS!C2662</f>
        <v>USA</v>
      </c>
      <c r="V2662" cm="1">
        <f t="array" ref="V2662">IF(VLOOKUP(U2662,$A$2:$F$198,COLUMN($F:$F),FALSE)=0,NA(),VLOOKUP(U2662,$A$2:$F$198,COLUMN($F:$F),FALSE))</f>
        <v>63809.64</v>
      </c>
    </row>
    <row r="2663" spans="20:22">
      <c r="T2663" s="75">
        <f>AAS!B2663</f>
        <v>2662</v>
      </c>
      <c r="U2663" s="75" t="str">
        <f>AAS!C2663</f>
        <v>USA</v>
      </c>
      <c r="V2663" cm="1">
        <f t="array" ref="V2663">IF(VLOOKUP(U2663,$A$2:$F$198,COLUMN($F:$F),FALSE)=0,NA(),VLOOKUP(U2663,$A$2:$F$198,COLUMN($F:$F),FALSE))</f>
        <v>63809.64</v>
      </c>
    </row>
    <row r="2664" spans="20:22">
      <c r="T2664" s="75">
        <f>AAS!B2664</f>
        <v>2663</v>
      </c>
      <c r="U2664" s="75" t="str">
        <f>AAS!C2664</f>
        <v>USA</v>
      </c>
      <c r="V2664" cm="1">
        <f t="array" ref="V2664">IF(VLOOKUP(U2664,$A$2:$F$198,COLUMN($F:$F),FALSE)=0,NA(),VLOOKUP(U2664,$A$2:$F$198,COLUMN($F:$F),FALSE))</f>
        <v>63809.64</v>
      </c>
    </row>
    <row r="2665" spans="20:22">
      <c r="T2665" s="75">
        <f>AAS!B2665</f>
        <v>2664</v>
      </c>
      <c r="U2665" s="75" t="str">
        <f>AAS!C2665</f>
        <v>USA</v>
      </c>
      <c r="V2665" cm="1">
        <f t="array" ref="V2665">IF(VLOOKUP(U2665,$A$2:$F$198,COLUMN($F:$F),FALSE)=0,NA(),VLOOKUP(U2665,$A$2:$F$198,COLUMN($F:$F),FALSE))</f>
        <v>63809.64</v>
      </c>
    </row>
    <row r="2666" spans="20:22">
      <c r="T2666" s="75">
        <f>AAS!B2666</f>
        <v>2665</v>
      </c>
      <c r="U2666" s="75" t="str">
        <f>AAS!C2666</f>
        <v>USA</v>
      </c>
      <c r="V2666" cm="1">
        <f t="array" ref="V2666">IF(VLOOKUP(U2666,$A$2:$F$198,COLUMN($F:$F),FALSE)=0,NA(),VLOOKUP(U2666,$A$2:$F$198,COLUMN($F:$F),FALSE))</f>
        <v>63809.64</v>
      </c>
    </row>
    <row r="2667" spans="20:22">
      <c r="T2667" s="75">
        <f>AAS!B2667</f>
        <v>2666</v>
      </c>
      <c r="U2667" s="75" t="str">
        <f>AAS!C2667</f>
        <v>USA</v>
      </c>
      <c r="V2667" cm="1">
        <f t="array" ref="V2667">IF(VLOOKUP(U2667,$A$2:$F$198,COLUMN($F:$F),FALSE)=0,NA(),VLOOKUP(U2667,$A$2:$F$198,COLUMN($F:$F),FALSE))</f>
        <v>63809.64</v>
      </c>
    </row>
    <row r="2668" spans="20:22">
      <c r="T2668" s="75">
        <f>AAS!B2668</f>
        <v>2667</v>
      </c>
      <c r="U2668" s="75" t="str">
        <f>AAS!C2668</f>
        <v>USA</v>
      </c>
      <c r="V2668" cm="1">
        <f t="array" ref="V2668">IF(VLOOKUP(U2668,$A$2:$F$198,COLUMN($F:$F),FALSE)=0,NA(),VLOOKUP(U2668,$A$2:$F$198,COLUMN($F:$F),FALSE))</f>
        <v>63809.64</v>
      </c>
    </row>
    <row r="2669" spans="20:22">
      <c r="T2669" s="75">
        <f>AAS!B2669</f>
        <v>2668</v>
      </c>
      <c r="U2669" s="75" t="str">
        <f>AAS!C2669</f>
        <v>USA</v>
      </c>
      <c r="V2669" cm="1">
        <f t="array" ref="V2669">IF(VLOOKUP(U2669,$A$2:$F$198,COLUMN($F:$F),FALSE)=0,NA(),VLOOKUP(U2669,$A$2:$F$198,COLUMN($F:$F),FALSE))</f>
        <v>63809.64</v>
      </c>
    </row>
    <row r="2670" spans="20:22">
      <c r="T2670" s="75">
        <f>AAS!B2670</f>
        <v>2669</v>
      </c>
      <c r="U2670" s="75" t="str">
        <f>AAS!C2670</f>
        <v>USA</v>
      </c>
      <c r="V2670" cm="1">
        <f t="array" ref="V2670">IF(VLOOKUP(U2670,$A$2:$F$198,COLUMN($F:$F),FALSE)=0,NA(),VLOOKUP(U2670,$A$2:$F$198,COLUMN($F:$F),FALSE))</f>
        <v>63809.64</v>
      </c>
    </row>
    <row r="2671" spans="20:22">
      <c r="T2671" s="75">
        <f>AAS!B2671</f>
        <v>2670</v>
      </c>
      <c r="U2671" s="75" t="str">
        <f>AAS!C2671</f>
        <v>USA</v>
      </c>
      <c r="V2671" cm="1">
        <f t="array" ref="V2671">IF(VLOOKUP(U2671,$A$2:$F$198,COLUMN($F:$F),FALSE)=0,NA(),VLOOKUP(U2671,$A$2:$F$198,COLUMN($F:$F),FALSE))</f>
        <v>63809.64</v>
      </c>
    </row>
    <row r="2672" spans="20:22">
      <c r="T2672" s="75">
        <f>AAS!B2672</f>
        <v>2671</v>
      </c>
      <c r="U2672" s="75" t="str">
        <f>AAS!C2672</f>
        <v>USA</v>
      </c>
      <c r="V2672" cm="1">
        <f t="array" ref="V2672">IF(VLOOKUP(U2672,$A$2:$F$198,COLUMN($F:$F),FALSE)=0,NA(),VLOOKUP(U2672,$A$2:$F$198,COLUMN($F:$F),FALSE))</f>
        <v>63809.64</v>
      </c>
    </row>
    <row r="2673" spans="20:22">
      <c r="T2673" s="75">
        <f>AAS!B2673</f>
        <v>2672</v>
      </c>
      <c r="U2673" s="75" t="str">
        <f>AAS!C2673</f>
        <v>USA</v>
      </c>
      <c r="V2673" cm="1">
        <f t="array" ref="V2673">IF(VLOOKUP(U2673,$A$2:$F$198,COLUMN($F:$F),FALSE)=0,NA(),VLOOKUP(U2673,$A$2:$F$198,COLUMN($F:$F),FALSE))</f>
        <v>63809.64</v>
      </c>
    </row>
    <row r="2674" spans="20:22">
      <c r="T2674" s="75">
        <f>AAS!B2674</f>
        <v>2673</v>
      </c>
      <c r="U2674" s="75" t="str">
        <f>AAS!C2674</f>
        <v>USA</v>
      </c>
      <c r="V2674" cm="1">
        <f t="array" ref="V2674">IF(VLOOKUP(U2674,$A$2:$F$198,COLUMN($F:$F),FALSE)=0,NA(),VLOOKUP(U2674,$A$2:$F$198,COLUMN($F:$F),FALSE))</f>
        <v>63809.64</v>
      </c>
    </row>
    <row r="2675" spans="20:22">
      <c r="T2675" s="75">
        <f>AAS!B2675</f>
        <v>2674</v>
      </c>
      <c r="U2675" s="75" t="str">
        <f>AAS!C2675</f>
        <v>USA</v>
      </c>
      <c r="V2675" cm="1">
        <f t="array" ref="V2675">IF(VLOOKUP(U2675,$A$2:$F$198,COLUMN($F:$F),FALSE)=0,NA(),VLOOKUP(U2675,$A$2:$F$198,COLUMN($F:$F),FALSE))</f>
        <v>63809.64</v>
      </c>
    </row>
    <row r="2676" spans="20:22">
      <c r="T2676" s="75">
        <f>AAS!B2676</f>
        <v>2675</v>
      </c>
      <c r="U2676" s="75" t="str">
        <f>AAS!C2676</f>
        <v>USA</v>
      </c>
      <c r="V2676" cm="1">
        <f t="array" ref="V2676">IF(VLOOKUP(U2676,$A$2:$F$198,COLUMN($F:$F),FALSE)=0,NA(),VLOOKUP(U2676,$A$2:$F$198,COLUMN($F:$F),FALSE))</f>
        <v>63809.64</v>
      </c>
    </row>
    <row r="2677" spans="20:22">
      <c r="T2677" s="75">
        <f>AAS!B2677</f>
        <v>2676</v>
      </c>
      <c r="U2677" s="75" t="str">
        <f>AAS!C2677</f>
        <v>USA</v>
      </c>
      <c r="V2677" cm="1">
        <f t="array" ref="V2677">IF(VLOOKUP(U2677,$A$2:$F$198,COLUMN($F:$F),FALSE)=0,NA(),VLOOKUP(U2677,$A$2:$F$198,COLUMN($F:$F),FALSE))</f>
        <v>63809.64</v>
      </c>
    </row>
    <row r="2678" spans="20:22">
      <c r="T2678" s="75">
        <f>AAS!B2678</f>
        <v>2677</v>
      </c>
      <c r="U2678" s="75" t="str">
        <f>AAS!C2678</f>
        <v>USA</v>
      </c>
      <c r="V2678" cm="1">
        <f t="array" ref="V2678">IF(VLOOKUP(U2678,$A$2:$F$198,COLUMN($F:$F),FALSE)=0,NA(),VLOOKUP(U2678,$A$2:$F$198,COLUMN($F:$F),FALSE))</f>
        <v>63809.64</v>
      </c>
    </row>
    <row r="2679" spans="20:22">
      <c r="T2679" s="75">
        <f>AAS!B2679</f>
        <v>2678</v>
      </c>
      <c r="U2679" s="75" t="str">
        <f>AAS!C2679</f>
        <v>Switzerland</v>
      </c>
      <c r="V2679" cm="1">
        <f t="array" ref="V2679">IF(VLOOKUP(U2679,$A$2:$F$198,COLUMN($F:$F),FALSE)=0,NA(),VLOOKUP(U2679,$A$2:$F$198,COLUMN($F:$F),FALSE))</f>
        <v>84665.279999999999</v>
      </c>
    </row>
    <row r="2680" spans="20:22">
      <c r="T2680" s="75">
        <f>AAS!B2680</f>
        <v>2679</v>
      </c>
      <c r="U2680" s="75" t="str">
        <f>AAS!C2680</f>
        <v>USA</v>
      </c>
      <c r="V2680" cm="1">
        <f t="array" ref="V2680">IF(VLOOKUP(U2680,$A$2:$F$198,COLUMN($F:$F),FALSE)=0,NA(),VLOOKUP(U2680,$A$2:$F$198,COLUMN($F:$F),FALSE))</f>
        <v>63809.64</v>
      </c>
    </row>
    <row r="2681" spans="20:22">
      <c r="T2681" s="75">
        <f>AAS!B2681</f>
        <v>2680</v>
      </c>
      <c r="U2681" s="75" t="str">
        <f>AAS!C2681</f>
        <v>USA</v>
      </c>
      <c r="V2681" cm="1">
        <f t="array" ref="V2681">IF(VLOOKUP(U2681,$A$2:$F$198,COLUMN($F:$F),FALSE)=0,NA(),VLOOKUP(U2681,$A$2:$F$198,COLUMN($F:$F),FALSE))</f>
        <v>63809.64</v>
      </c>
    </row>
    <row r="2682" spans="20:22">
      <c r="T2682" s="75">
        <f>AAS!B2682</f>
        <v>2681</v>
      </c>
      <c r="U2682" s="75" t="str">
        <f>AAS!C2682</f>
        <v>USA</v>
      </c>
      <c r="V2682" cm="1">
        <f t="array" ref="V2682">IF(VLOOKUP(U2682,$A$2:$F$198,COLUMN($F:$F),FALSE)=0,NA(),VLOOKUP(U2682,$A$2:$F$198,COLUMN($F:$F),FALSE))</f>
        <v>63809.64</v>
      </c>
    </row>
    <row r="2683" spans="20:22">
      <c r="T2683" s="75">
        <f>AAS!B2683</f>
        <v>2682</v>
      </c>
      <c r="U2683" s="75" t="str">
        <f>AAS!C2683</f>
        <v>USA</v>
      </c>
      <c r="V2683" cm="1">
        <f t="array" ref="V2683">IF(VLOOKUP(U2683,$A$2:$F$198,COLUMN($F:$F),FALSE)=0,NA(),VLOOKUP(U2683,$A$2:$F$198,COLUMN($F:$F),FALSE))</f>
        <v>63809.64</v>
      </c>
    </row>
    <row r="2684" spans="20:22">
      <c r="T2684" s="75">
        <f>AAS!B2684</f>
        <v>2683</v>
      </c>
      <c r="U2684" s="75" t="str">
        <f>AAS!C2684</f>
        <v>USA</v>
      </c>
      <c r="V2684" cm="1">
        <f t="array" ref="V2684">IF(VLOOKUP(U2684,$A$2:$F$198,COLUMN($F:$F),FALSE)=0,NA(),VLOOKUP(U2684,$A$2:$F$198,COLUMN($F:$F),FALSE))</f>
        <v>63809.64</v>
      </c>
    </row>
    <row r="2685" spans="20:22">
      <c r="T2685" s="75">
        <f>AAS!B2685</f>
        <v>2684</v>
      </c>
      <c r="U2685" s="75" t="str">
        <f>AAS!C2685</f>
        <v>USA</v>
      </c>
      <c r="V2685" cm="1">
        <f t="array" ref="V2685">IF(VLOOKUP(U2685,$A$2:$F$198,COLUMN($F:$F),FALSE)=0,NA(),VLOOKUP(U2685,$A$2:$F$198,COLUMN($F:$F),FALSE))</f>
        <v>63809.64</v>
      </c>
    </row>
    <row r="2686" spans="20:22">
      <c r="T2686" s="75">
        <f>AAS!B2686</f>
        <v>2685</v>
      </c>
      <c r="U2686" s="75" t="str">
        <f>AAS!C2686</f>
        <v>USA</v>
      </c>
      <c r="V2686" cm="1">
        <f t="array" ref="V2686">IF(VLOOKUP(U2686,$A$2:$F$198,COLUMN($F:$F),FALSE)=0,NA(),VLOOKUP(U2686,$A$2:$F$198,COLUMN($F:$F),FALSE))</f>
        <v>63809.64</v>
      </c>
    </row>
    <row r="2687" spans="20:22">
      <c r="T2687" s="75">
        <f>AAS!B2687</f>
        <v>2686</v>
      </c>
      <c r="U2687" s="75" t="str">
        <f>AAS!C2687</f>
        <v>USA</v>
      </c>
      <c r="V2687" cm="1">
        <f t="array" ref="V2687">IF(VLOOKUP(U2687,$A$2:$F$198,COLUMN($F:$F),FALSE)=0,NA(),VLOOKUP(U2687,$A$2:$F$198,COLUMN($F:$F),FALSE))</f>
        <v>63809.64</v>
      </c>
    </row>
    <row r="2688" spans="20:22">
      <c r="T2688" s="75">
        <f>AAS!B2688</f>
        <v>2687</v>
      </c>
      <c r="U2688" s="75" t="str">
        <f>AAS!C2688</f>
        <v>USA</v>
      </c>
      <c r="V2688" cm="1">
        <f t="array" ref="V2688">IF(VLOOKUP(U2688,$A$2:$F$198,COLUMN($F:$F),FALSE)=0,NA(),VLOOKUP(U2688,$A$2:$F$198,COLUMN($F:$F),FALSE))</f>
        <v>63809.64</v>
      </c>
    </row>
    <row r="2689" spans="20:22">
      <c r="T2689" s="75">
        <f>AAS!B2689</f>
        <v>2688</v>
      </c>
      <c r="U2689" s="75" t="str">
        <f>AAS!C2689</f>
        <v>USA</v>
      </c>
      <c r="V2689" cm="1">
        <f t="array" ref="V2689">IF(VLOOKUP(U2689,$A$2:$F$198,COLUMN($F:$F),FALSE)=0,NA(),VLOOKUP(U2689,$A$2:$F$198,COLUMN($F:$F),FALSE))</f>
        <v>63809.64</v>
      </c>
    </row>
    <row r="2690" spans="20:22">
      <c r="T2690" s="75">
        <f>AAS!B2690</f>
        <v>2689</v>
      </c>
      <c r="U2690" s="75" t="str">
        <f>AAS!C2690</f>
        <v>USA</v>
      </c>
      <c r="V2690" cm="1">
        <f t="array" ref="V2690">IF(VLOOKUP(U2690,$A$2:$F$198,COLUMN($F:$F),FALSE)=0,NA(),VLOOKUP(U2690,$A$2:$F$198,COLUMN($F:$F),FALSE))</f>
        <v>63809.64</v>
      </c>
    </row>
    <row r="2691" spans="20:22">
      <c r="T2691" s="75">
        <f>AAS!B2691</f>
        <v>2690</v>
      </c>
      <c r="U2691" s="75" t="str">
        <f>AAS!C2691</f>
        <v>USA</v>
      </c>
      <c r="V2691" cm="1">
        <f t="array" ref="V2691">IF(VLOOKUP(U2691,$A$2:$F$198,COLUMN($F:$F),FALSE)=0,NA(),VLOOKUP(U2691,$A$2:$F$198,COLUMN($F:$F),FALSE))</f>
        <v>63809.64</v>
      </c>
    </row>
    <row r="2692" spans="20:22">
      <c r="T2692" s="75">
        <f>AAS!B2692</f>
        <v>2691</v>
      </c>
      <c r="U2692" s="75" t="str">
        <f>AAS!C2692</f>
        <v>USA</v>
      </c>
      <c r="V2692" cm="1">
        <f t="array" ref="V2692">IF(VLOOKUP(U2692,$A$2:$F$198,COLUMN($F:$F),FALSE)=0,NA(),VLOOKUP(U2692,$A$2:$F$198,COLUMN($F:$F),FALSE))</f>
        <v>63809.64</v>
      </c>
    </row>
    <row r="2693" spans="20:22">
      <c r="T2693" s="75">
        <f>AAS!B2693</f>
        <v>2692</v>
      </c>
      <c r="U2693" s="75" t="str">
        <f>AAS!C2693</f>
        <v>USA</v>
      </c>
      <c r="V2693" cm="1">
        <f t="array" ref="V2693">IF(VLOOKUP(U2693,$A$2:$F$198,COLUMN($F:$F),FALSE)=0,NA(),VLOOKUP(U2693,$A$2:$F$198,COLUMN($F:$F),FALSE))</f>
        <v>63809.64</v>
      </c>
    </row>
    <row r="2694" spans="20:22">
      <c r="T2694" s="75">
        <f>AAS!B2694</f>
        <v>2693</v>
      </c>
      <c r="U2694" s="75" t="str">
        <f>AAS!C2694</f>
        <v>USA</v>
      </c>
      <c r="V2694" cm="1">
        <f t="array" ref="V2694">IF(VLOOKUP(U2694,$A$2:$F$198,COLUMN($F:$F),FALSE)=0,NA(),VLOOKUP(U2694,$A$2:$F$198,COLUMN($F:$F),FALSE))</f>
        <v>63809.64</v>
      </c>
    </row>
    <row r="2695" spans="20:22">
      <c r="T2695" s="75">
        <f>AAS!B2695</f>
        <v>2694</v>
      </c>
      <c r="U2695" s="75" t="str">
        <f>AAS!C2695</f>
        <v>USA</v>
      </c>
      <c r="V2695" cm="1">
        <f t="array" ref="V2695">IF(VLOOKUP(U2695,$A$2:$F$198,COLUMN($F:$F),FALSE)=0,NA(),VLOOKUP(U2695,$A$2:$F$198,COLUMN($F:$F),FALSE))</f>
        <v>63809.64</v>
      </c>
    </row>
    <row r="2696" spans="20:22">
      <c r="T2696" s="75">
        <f>AAS!B2696</f>
        <v>2695</v>
      </c>
      <c r="U2696" s="75" t="str">
        <f>AAS!C2696</f>
        <v>USA</v>
      </c>
      <c r="V2696" cm="1">
        <f t="array" ref="V2696">IF(VLOOKUP(U2696,$A$2:$F$198,COLUMN($F:$F),FALSE)=0,NA(),VLOOKUP(U2696,$A$2:$F$198,COLUMN($F:$F),FALSE))</f>
        <v>63809.64</v>
      </c>
    </row>
    <row r="2697" spans="20:22">
      <c r="T2697" s="75">
        <f>AAS!B2697</f>
        <v>2696</v>
      </c>
      <c r="U2697" s="75" t="str">
        <f>AAS!C2697</f>
        <v>USA</v>
      </c>
      <c r="V2697" cm="1">
        <f t="array" ref="V2697">IF(VLOOKUP(U2697,$A$2:$F$198,COLUMN($F:$F),FALSE)=0,NA(),VLOOKUP(U2697,$A$2:$F$198,COLUMN($F:$F),FALSE))</f>
        <v>63809.64</v>
      </c>
    </row>
    <row r="2698" spans="20:22">
      <c r="T2698" s="75">
        <f>AAS!B2698</f>
        <v>2697</v>
      </c>
      <c r="U2698" s="75" t="str">
        <f>AAS!C2698</f>
        <v>USA</v>
      </c>
      <c r="V2698" cm="1">
        <f t="array" ref="V2698">IF(VLOOKUP(U2698,$A$2:$F$198,COLUMN($F:$F),FALSE)=0,NA(),VLOOKUP(U2698,$A$2:$F$198,COLUMN($F:$F),FALSE))</f>
        <v>63809.64</v>
      </c>
    </row>
    <row r="2699" spans="20:22">
      <c r="T2699" s="75">
        <f>AAS!B2699</f>
        <v>2698</v>
      </c>
      <c r="U2699" s="75" t="str">
        <f>AAS!C2699</f>
        <v>USA</v>
      </c>
      <c r="V2699" cm="1">
        <f t="array" ref="V2699">IF(VLOOKUP(U2699,$A$2:$F$198,COLUMN($F:$F),FALSE)=0,NA(),VLOOKUP(U2699,$A$2:$F$198,COLUMN($F:$F),FALSE))</f>
        <v>63809.64</v>
      </c>
    </row>
    <row r="2700" spans="20:22">
      <c r="T2700" s="75">
        <f>AAS!B2700</f>
        <v>2699</v>
      </c>
      <c r="U2700" s="75" t="str">
        <f>AAS!C2700</f>
        <v>USA</v>
      </c>
      <c r="V2700" cm="1">
        <f t="array" ref="V2700">IF(VLOOKUP(U2700,$A$2:$F$198,COLUMN($F:$F),FALSE)=0,NA(),VLOOKUP(U2700,$A$2:$F$198,COLUMN($F:$F),FALSE))</f>
        <v>63809.64</v>
      </c>
    </row>
    <row r="2701" spans="20:22">
      <c r="T2701" s="75">
        <f>AAS!B2701</f>
        <v>2700</v>
      </c>
      <c r="U2701" s="75" t="str">
        <f>AAS!C2701</f>
        <v>USA</v>
      </c>
      <c r="V2701" cm="1">
        <f t="array" ref="V2701">IF(VLOOKUP(U2701,$A$2:$F$198,COLUMN($F:$F),FALSE)=0,NA(),VLOOKUP(U2701,$A$2:$F$198,COLUMN($F:$F),FALSE))</f>
        <v>63809.64</v>
      </c>
    </row>
    <row r="2702" spans="20:22">
      <c r="T2702" s="75">
        <f>AAS!B2702</f>
        <v>2701</v>
      </c>
      <c r="U2702" s="75" t="str">
        <f>AAS!C2702</f>
        <v>USA</v>
      </c>
      <c r="V2702" cm="1">
        <f t="array" ref="V2702">IF(VLOOKUP(U2702,$A$2:$F$198,COLUMN($F:$F),FALSE)=0,NA(),VLOOKUP(U2702,$A$2:$F$198,COLUMN($F:$F),FALSE))</f>
        <v>63809.64</v>
      </c>
    </row>
    <row r="2703" spans="20:22">
      <c r="T2703" s="75">
        <f>AAS!B2703</f>
        <v>2702</v>
      </c>
      <c r="U2703" s="75" t="str">
        <f>AAS!C2703</f>
        <v>USA</v>
      </c>
      <c r="V2703" cm="1">
        <f t="array" ref="V2703">IF(VLOOKUP(U2703,$A$2:$F$198,COLUMN($F:$F),FALSE)=0,NA(),VLOOKUP(U2703,$A$2:$F$198,COLUMN($F:$F),FALSE))</f>
        <v>63809.64</v>
      </c>
    </row>
    <row r="2704" spans="20:22">
      <c r="T2704" s="75">
        <f>AAS!B2704</f>
        <v>2703</v>
      </c>
      <c r="U2704" s="75" t="str">
        <f>AAS!C2704</f>
        <v>USA</v>
      </c>
      <c r="V2704" cm="1">
        <f t="array" ref="V2704">IF(VLOOKUP(U2704,$A$2:$F$198,COLUMN($F:$F),FALSE)=0,NA(),VLOOKUP(U2704,$A$2:$F$198,COLUMN($F:$F),FALSE))</f>
        <v>63809.64</v>
      </c>
    </row>
    <row r="2705" spans="20:22">
      <c r="T2705" s="75">
        <f>AAS!B2705</f>
        <v>2704</v>
      </c>
      <c r="U2705" s="75" t="str">
        <f>AAS!C2705</f>
        <v>USA</v>
      </c>
      <c r="V2705" cm="1">
        <f t="array" ref="V2705">IF(VLOOKUP(U2705,$A$2:$F$198,COLUMN($F:$F),FALSE)=0,NA(),VLOOKUP(U2705,$A$2:$F$198,COLUMN($F:$F),FALSE))</f>
        <v>63809.64</v>
      </c>
    </row>
    <row r="2706" spans="20:22">
      <c r="T2706" s="75">
        <f>AAS!B2706</f>
        <v>2705</v>
      </c>
      <c r="U2706" s="75" t="str">
        <f>AAS!C2706</f>
        <v>USA</v>
      </c>
      <c r="V2706" cm="1">
        <f t="array" ref="V2706">IF(VLOOKUP(U2706,$A$2:$F$198,COLUMN($F:$F),FALSE)=0,NA(),VLOOKUP(U2706,$A$2:$F$198,COLUMN($F:$F),FALSE))</f>
        <v>63809.64</v>
      </c>
    </row>
    <row r="2707" spans="20:22">
      <c r="T2707" s="75">
        <f>AAS!B2707</f>
        <v>2706</v>
      </c>
      <c r="U2707" s="75" t="str">
        <f>AAS!C2707</f>
        <v>USA</v>
      </c>
      <c r="V2707" cm="1">
        <f t="array" ref="V2707">IF(VLOOKUP(U2707,$A$2:$F$198,COLUMN($F:$F),FALSE)=0,NA(),VLOOKUP(U2707,$A$2:$F$198,COLUMN($F:$F),FALSE))</f>
        <v>63809.64</v>
      </c>
    </row>
    <row r="2708" spans="20:22">
      <c r="T2708" s="75">
        <f>AAS!B2708</f>
        <v>2707</v>
      </c>
      <c r="U2708" s="75" t="str">
        <f>AAS!C2708</f>
        <v>USA</v>
      </c>
      <c r="V2708" cm="1">
        <f t="array" ref="V2708">IF(VLOOKUP(U2708,$A$2:$F$198,COLUMN($F:$F),FALSE)=0,NA(),VLOOKUP(U2708,$A$2:$F$198,COLUMN($F:$F),FALSE))</f>
        <v>63809.64</v>
      </c>
    </row>
    <row r="2709" spans="20:22">
      <c r="T2709" s="75">
        <f>AAS!B2709</f>
        <v>2708</v>
      </c>
      <c r="U2709" s="75" t="str">
        <f>AAS!C2709</f>
        <v>USA</v>
      </c>
      <c r="V2709" cm="1">
        <f t="array" ref="V2709">IF(VLOOKUP(U2709,$A$2:$F$198,COLUMN($F:$F),FALSE)=0,NA(),VLOOKUP(U2709,$A$2:$F$198,COLUMN($F:$F),FALSE))</f>
        <v>63809.64</v>
      </c>
    </row>
    <row r="2710" spans="20:22">
      <c r="T2710" s="75">
        <f>AAS!B2710</f>
        <v>2709</v>
      </c>
      <c r="U2710" s="75" t="str">
        <f>AAS!C2710</f>
        <v>USA</v>
      </c>
      <c r="V2710" cm="1">
        <f t="array" ref="V2710">IF(VLOOKUP(U2710,$A$2:$F$198,COLUMN($F:$F),FALSE)=0,NA(),VLOOKUP(U2710,$A$2:$F$198,COLUMN($F:$F),FALSE))</f>
        <v>63809.64</v>
      </c>
    </row>
    <row r="2711" spans="20:22">
      <c r="T2711" s="75">
        <f>AAS!B2711</f>
        <v>2710</v>
      </c>
      <c r="U2711" s="75" t="str">
        <f>AAS!C2711</f>
        <v>USA</v>
      </c>
      <c r="V2711" cm="1">
        <f t="array" ref="V2711">IF(VLOOKUP(U2711,$A$2:$F$198,COLUMN($F:$F),FALSE)=0,NA(),VLOOKUP(U2711,$A$2:$F$198,COLUMN($F:$F),FALSE))</f>
        <v>63809.64</v>
      </c>
    </row>
    <row r="2712" spans="20:22">
      <c r="T2712" s="75">
        <f>AAS!B2712</f>
        <v>2711</v>
      </c>
      <c r="U2712" s="75" t="str">
        <f>AAS!C2712</f>
        <v>USA</v>
      </c>
      <c r="V2712" cm="1">
        <f t="array" ref="V2712">IF(VLOOKUP(U2712,$A$2:$F$198,COLUMN($F:$F),FALSE)=0,NA(),VLOOKUP(U2712,$A$2:$F$198,COLUMN($F:$F),FALSE))</f>
        <v>63809.64</v>
      </c>
    </row>
    <row r="2713" spans="20:22">
      <c r="T2713" s="75">
        <f>AAS!B2713</f>
        <v>2712</v>
      </c>
      <c r="U2713" s="75" t="str">
        <f>AAS!C2713</f>
        <v>USA</v>
      </c>
      <c r="V2713" cm="1">
        <f t="array" ref="V2713">IF(VLOOKUP(U2713,$A$2:$F$198,COLUMN($F:$F),FALSE)=0,NA(),VLOOKUP(U2713,$A$2:$F$198,COLUMN($F:$F),FALSE))</f>
        <v>63809.64</v>
      </c>
    </row>
    <row r="2714" spans="20:22">
      <c r="T2714" s="75">
        <f>AAS!B2714</f>
        <v>2713</v>
      </c>
      <c r="U2714" s="75" t="str">
        <f>AAS!C2714</f>
        <v>USA</v>
      </c>
      <c r="V2714" cm="1">
        <f t="array" ref="V2714">IF(VLOOKUP(U2714,$A$2:$F$198,COLUMN($F:$F),FALSE)=0,NA(),VLOOKUP(U2714,$A$2:$F$198,COLUMN($F:$F),FALSE))</f>
        <v>63809.64</v>
      </c>
    </row>
    <row r="2715" spans="20:22">
      <c r="T2715" s="75">
        <f>AAS!B2715</f>
        <v>2714</v>
      </c>
      <c r="U2715" s="75" t="str">
        <f>AAS!C2715</f>
        <v>USA</v>
      </c>
      <c r="V2715" cm="1">
        <f t="array" ref="V2715">IF(VLOOKUP(U2715,$A$2:$F$198,COLUMN($F:$F),FALSE)=0,NA(),VLOOKUP(U2715,$A$2:$F$198,COLUMN($F:$F),FALSE))</f>
        <v>63809.64</v>
      </c>
    </row>
    <row r="2716" spans="20:22">
      <c r="T2716" s="75">
        <f>AAS!B2716</f>
        <v>2715</v>
      </c>
      <c r="U2716" s="75" t="str">
        <f>AAS!C2716</f>
        <v>USA</v>
      </c>
      <c r="V2716" cm="1">
        <f t="array" ref="V2716">IF(VLOOKUP(U2716,$A$2:$F$198,COLUMN($F:$F),FALSE)=0,NA(),VLOOKUP(U2716,$A$2:$F$198,COLUMN($F:$F),FALSE))</f>
        <v>63809.64</v>
      </c>
    </row>
    <row r="2717" spans="20:22">
      <c r="T2717" s="75">
        <f>AAS!B2717</f>
        <v>2716</v>
      </c>
      <c r="U2717" s="75" t="str">
        <f>AAS!C2717</f>
        <v>USA</v>
      </c>
      <c r="V2717" cm="1">
        <f t="array" ref="V2717">IF(VLOOKUP(U2717,$A$2:$F$198,COLUMN($F:$F),FALSE)=0,NA(),VLOOKUP(U2717,$A$2:$F$198,COLUMN($F:$F),FALSE))</f>
        <v>63809.64</v>
      </c>
    </row>
    <row r="2718" spans="20:22">
      <c r="T2718" s="75">
        <f>AAS!B2718</f>
        <v>2717</v>
      </c>
      <c r="U2718" s="75" t="str">
        <f>AAS!C2718</f>
        <v>USA</v>
      </c>
      <c r="V2718" cm="1">
        <f t="array" ref="V2718">IF(VLOOKUP(U2718,$A$2:$F$198,COLUMN($F:$F),FALSE)=0,NA(),VLOOKUP(U2718,$A$2:$F$198,COLUMN($F:$F),FALSE))</f>
        <v>63809.64</v>
      </c>
    </row>
    <row r="2719" spans="20:22">
      <c r="T2719" s="75">
        <f>AAS!B2719</f>
        <v>2718</v>
      </c>
      <c r="U2719" s="75" t="str">
        <f>AAS!C2719</f>
        <v>USA</v>
      </c>
      <c r="V2719" cm="1">
        <f t="array" ref="V2719">IF(VLOOKUP(U2719,$A$2:$F$198,COLUMN($F:$F),FALSE)=0,NA(),VLOOKUP(U2719,$A$2:$F$198,COLUMN($F:$F),FALSE))</f>
        <v>63809.64</v>
      </c>
    </row>
    <row r="2720" spans="20:22">
      <c r="T2720" s="75">
        <f>AAS!B2720</f>
        <v>2719</v>
      </c>
      <c r="U2720" s="75" t="str">
        <f>AAS!C2720</f>
        <v>USA</v>
      </c>
      <c r="V2720" cm="1">
        <f t="array" ref="V2720">IF(VLOOKUP(U2720,$A$2:$F$198,COLUMN($F:$F),FALSE)=0,NA(),VLOOKUP(U2720,$A$2:$F$198,COLUMN($F:$F),FALSE))</f>
        <v>63809.64</v>
      </c>
    </row>
    <row r="2721" spans="20:22">
      <c r="T2721" s="75">
        <f>AAS!B2721</f>
        <v>2720</v>
      </c>
      <c r="U2721" s="75" t="str">
        <f>AAS!C2721</f>
        <v>USA</v>
      </c>
      <c r="V2721" cm="1">
        <f t="array" ref="V2721">IF(VLOOKUP(U2721,$A$2:$F$198,COLUMN($F:$F),FALSE)=0,NA(),VLOOKUP(U2721,$A$2:$F$198,COLUMN($F:$F),FALSE))</f>
        <v>63809.64</v>
      </c>
    </row>
    <row r="2722" spans="20:22">
      <c r="T2722" s="75">
        <f>AAS!B2722</f>
        <v>2721</v>
      </c>
      <c r="U2722" s="75" t="str">
        <f>AAS!C2722</f>
        <v>USA</v>
      </c>
      <c r="V2722" cm="1">
        <f t="array" ref="V2722">IF(VLOOKUP(U2722,$A$2:$F$198,COLUMN($F:$F),FALSE)=0,NA(),VLOOKUP(U2722,$A$2:$F$198,COLUMN($F:$F),FALSE))</f>
        <v>63809.64</v>
      </c>
    </row>
    <row r="2723" spans="20:22">
      <c r="T2723" s="75">
        <f>AAS!B2723</f>
        <v>2722</v>
      </c>
      <c r="U2723" s="75" t="str">
        <f>AAS!C2723</f>
        <v>USA</v>
      </c>
      <c r="V2723" cm="1">
        <f t="array" ref="V2723">IF(VLOOKUP(U2723,$A$2:$F$198,COLUMN($F:$F),FALSE)=0,NA(),VLOOKUP(U2723,$A$2:$F$198,COLUMN($F:$F),FALSE))</f>
        <v>63809.64</v>
      </c>
    </row>
    <row r="2724" spans="20:22">
      <c r="T2724" s="75">
        <f>AAS!B2724</f>
        <v>2723</v>
      </c>
      <c r="U2724" s="75" t="str">
        <f>AAS!C2724</f>
        <v>USA</v>
      </c>
      <c r="V2724" cm="1">
        <f t="array" ref="V2724">IF(VLOOKUP(U2724,$A$2:$F$198,COLUMN($F:$F),FALSE)=0,NA(),VLOOKUP(U2724,$A$2:$F$198,COLUMN($F:$F),FALSE))</f>
        <v>63809.64</v>
      </c>
    </row>
    <row r="2725" spans="20:22">
      <c r="T2725" s="75">
        <f>AAS!B2725</f>
        <v>2724</v>
      </c>
      <c r="U2725" s="75" t="str">
        <f>AAS!C2725</f>
        <v>USA</v>
      </c>
      <c r="V2725" cm="1">
        <f t="array" ref="V2725">IF(VLOOKUP(U2725,$A$2:$F$198,COLUMN($F:$F),FALSE)=0,NA(),VLOOKUP(U2725,$A$2:$F$198,COLUMN($F:$F),FALSE))</f>
        <v>63809.64</v>
      </c>
    </row>
    <row r="2726" spans="20:22">
      <c r="T2726" s="75">
        <f>AAS!B2726</f>
        <v>2725</v>
      </c>
      <c r="U2726" s="75" t="str">
        <f>AAS!C2726</f>
        <v>USA</v>
      </c>
      <c r="V2726" cm="1">
        <f t="array" ref="V2726">IF(VLOOKUP(U2726,$A$2:$F$198,COLUMN($F:$F),FALSE)=0,NA(),VLOOKUP(U2726,$A$2:$F$198,COLUMN($F:$F),FALSE))</f>
        <v>63809.64</v>
      </c>
    </row>
    <row r="2727" spans="20:22">
      <c r="T2727" s="75">
        <f>AAS!B2727</f>
        <v>2726</v>
      </c>
      <c r="U2727" s="75" t="str">
        <f>AAS!C2727</f>
        <v>USA</v>
      </c>
      <c r="V2727" cm="1">
        <f t="array" ref="V2727">IF(VLOOKUP(U2727,$A$2:$F$198,COLUMN($F:$F),FALSE)=0,NA(),VLOOKUP(U2727,$A$2:$F$198,COLUMN($F:$F),FALSE))</f>
        <v>63809.64</v>
      </c>
    </row>
    <row r="2728" spans="20:22">
      <c r="T2728" s="75">
        <f>AAS!B2728</f>
        <v>2727</v>
      </c>
      <c r="U2728" s="75" t="str">
        <f>AAS!C2728</f>
        <v>USA</v>
      </c>
      <c r="V2728" cm="1">
        <f t="array" ref="V2728">IF(VLOOKUP(U2728,$A$2:$F$198,COLUMN($F:$F),FALSE)=0,NA(),VLOOKUP(U2728,$A$2:$F$198,COLUMN($F:$F),FALSE))</f>
        <v>63809.64</v>
      </c>
    </row>
    <row r="2729" spans="20:22">
      <c r="T2729" s="75">
        <f>AAS!B2729</f>
        <v>2728</v>
      </c>
      <c r="U2729" s="75" t="str">
        <f>AAS!C2729</f>
        <v>USA</v>
      </c>
      <c r="V2729" cm="1">
        <f t="array" ref="V2729">IF(VLOOKUP(U2729,$A$2:$F$198,COLUMN($F:$F),FALSE)=0,NA(),VLOOKUP(U2729,$A$2:$F$198,COLUMN($F:$F),FALSE))</f>
        <v>63809.64</v>
      </c>
    </row>
    <row r="2730" spans="20:22">
      <c r="T2730" s="75">
        <f>AAS!B2730</f>
        <v>2729</v>
      </c>
      <c r="U2730" s="75" t="str">
        <f>AAS!C2730</f>
        <v>USA</v>
      </c>
      <c r="V2730" cm="1">
        <f t="array" ref="V2730">IF(VLOOKUP(U2730,$A$2:$F$198,COLUMN($F:$F),FALSE)=0,NA(),VLOOKUP(U2730,$A$2:$F$198,COLUMN($F:$F),FALSE))</f>
        <v>63809.64</v>
      </c>
    </row>
    <row r="2731" spans="20:22">
      <c r="T2731" s="75">
        <f>AAS!B2731</f>
        <v>2730</v>
      </c>
      <c r="U2731" s="75" t="str">
        <f>AAS!C2731</f>
        <v>USA</v>
      </c>
      <c r="V2731" cm="1">
        <f t="array" ref="V2731">IF(VLOOKUP(U2731,$A$2:$F$198,COLUMN($F:$F),FALSE)=0,NA(),VLOOKUP(U2731,$A$2:$F$198,COLUMN($F:$F),FALSE))</f>
        <v>63809.64</v>
      </c>
    </row>
    <row r="2732" spans="20:22">
      <c r="T2732" s="75">
        <f>AAS!B2732</f>
        <v>2731</v>
      </c>
      <c r="U2732" s="75" t="str">
        <f>AAS!C2732</f>
        <v>USA</v>
      </c>
      <c r="V2732" cm="1">
        <f t="array" ref="V2732">IF(VLOOKUP(U2732,$A$2:$F$198,COLUMN($F:$F),FALSE)=0,NA(),VLOOKUP(U2732,$A$2:$F$198,COLUMN($F:$F),FALSE))</f>
        <v>63809.64</v>
      </c>
    </row>
    <row r="2733" spans="20:22">
      <c r="T2733" s="75">
        <f>AAS!B2733</f>
        <v>2732</v>
      </c>
      <c r="U2733" s="75" t="str">
        <f>AAS!C2733</f>
        <v>USA</v>
      </c>
      <c r="V2733" cm="1">
        <f t="array" ref="V2733">IF(VLOOKUP(U2733,$A$2:$F$198,COLUMN($F:$F),FALSE)=0,NA(),VLOOKUP(U2733,$A$2:$F$198,COLUMN($F:$F),FALSE))</f>
        <v>63809.64</v>
      </c>
    </row>
    <row r="2734" spans="20:22">
      <c r="T2734" s="75">
        <f>AAS!B2734</f>
        <v>2733</v>
      </c>
      <c r="U2734" s="75" t="str">
        <f>AAS!C2734</f>
        <v>USA</v>
      </c>
      <c r="V2734" cm="1">
        <f t="array" ref="V2734">IF(VLOOKUP(U2734,$A$2:$F$198,COLUMN($F:$F),FALSE)=0,NA(),VLOOKUP(U2734,$A$2:$F$198,COLUMN($F:$F),FALSE))</f>
        <v>63809.64</v>
      </c>
    </row>
    <row r="2735" spans="20:22">
      <c r="T2735" s="75">
        <f>AAS!B2735</f>
        <v>2734</v>
      </c>
      <c r="U2735" s="75" t="str">
        <f>AAS!C2735</f>
        <v>USA</v>
      </c>
      <c r="V2735" cm="1">
        <f t="array" ref="V2735">IF(VLOOKUP(U2735,$A$2:$F$198,COLUMN($F:$F),FALSE)=0,NA(),VLOOKUP(U2735,$A$2:$F$198,COLUMN($F:$F),FALSE))</f>
        <v>63809.64</v>
      </c>
    </row>
    <row r="2736" spans="20:22">
      <c r="T2736" s="75">
        <f>AAS!B2736</f>
        <v>2735</v>
      </c>
      <c r="U2736" s="75" t="str">
        <f>AAS!C2736</f>
        <v>USA</v>
      </c>
      <c r="V2736" cm="1">
        <f t="array" ref="V2736">IF(VLOOKUP(U2736,$A$2:$F$198,COLUMN($F:$F),FALSE)=0,NA(),VLOOKUP(U2736,$A$2:$F$198,COLUMN($F:$F),FALSE))</f>
        <v>63809.64</v>
      </c>
    </row>
    <row r="2737" spans="20:22">
      <c r="T2737" s="75">
        <f>AAS!B2737</f>
        <v>2736</v>
      </c>
      <c r="U2737" s="75" t="str">
        <f>AAS!C2737</f>
        <v>USA</v>
      </c>
      <c r="V2737" cm="1">
        <f t="array" ref="V2737">IF(VLOOKUP(U2737,$A$2:$F$198,COLUMN($F:$F),FALSE)=0,NA(),VLOOKUP(U2737,$A$2:$F$198,COLUMN($F:$F),FALSE))</f>
        <v>63809.64</v>
      </c>
    </row>
    <row r="2738" spans="20:22">
      <c r="T2738" s="75">
        <f>AAS!B2738</f>
        <v>2737</v>
      </c>
      <c r="U2738" s="75" t="str">
        <f>AAS!C2738</f>
        <v>USA</v>
      </c>
      <c r="V2738" cm="1">
        <f t="array" ref="V2738">IF(VLOOKUP(U2738,$A$2:$F$198,COLUMN($F:$F),FALSE)=0,NA(),VLOOKUP(U2738,$A$2:$F$198,COLUMN($F:$F),FALSE))</f>
        <v>63809.64</v>
      </c>
    </row>
    <row r="2739" spans="20:22">
      <c r="T2739" s="75">
        <f>AAS!B2739</f>
        <v>2738</v>
      </c>
      <c r="U2739" s="75" t="str">
        <f>AAS!C2739</f>
        <v>USA</v>
      </c>
      <c r="V2739" cm="1">
        <f t="array" ref="V2739">IF(VLOOKUP(U2739,$A$2:$F$198,COLUMN($F:$F),FALSE)=0,NA(),VLOOKUP(U2739,$A$2:$F$198,COLUMN($F:$F),FALSE))</f>
        <v>63809.64</v>
      </c>
    </row>
    <row r="2740" spans="20:22">
      <c r="T2740" s="75">
        <f>AAS!B2740</f>
        <v>2739</v>
      </c>
      <c r="U2740" s="75" t="str">
        <f>AAS!C2740</f>
        <v>USA</v>
      </c>
      <c r="V2740" cm="1">
        <f t="array" ref="V2740">IF(VLOOKUP(U2740,$A$2:$F$198,COLUMN($F:$F),FALSE)=0,NA(),VLOOKUP(U2740,$A$2:$F$198,COLUMN($F:$F),FALSE))</f>
        <v>63809.64</v>
      </c>
    </row>
    <row r="2741" spans="20:22">
      <c r="T2741" s="75">
        <f>AAS!B2741</f>
        <v>2740</v>
      </c>
      <c r="U2741" s="75" t="str">
        <f>AAS!C2741</f>
        <v>USA</v>
      </c>
      <c r="V2741" cm="1">
        <f t="array" ref="V2741">IF(VLOOKUP(U2741,$A$2:$F$198,COLUMN($F:$F),FALSE)=0,NA(),VLOOKUP(U2741,$A$2:$F$198,COLUMN($F:$F),FALSE))</f>
        <v>63809.64</v>
      </c>
    </row>
    <row r="2742" spans="20:22">
      <c r="T2742" s="75">
        <f>AAS!B2742</f>
        <v>2741</v>
      </c>
      <c r="U2742" s="75" t="str">
        <f>AAS!C2742</f>
        <v>USA</v>
      </c>
      <c r="V2742" cm="1">
        <f t="array" ref="V2742">IF(VLOOKUP(U2742,$A$2:$F$198,COLUMN($F:$F),FALSE)=0,NA(),VLOOKUP(U2742,$A$2:$F$198,COLUMN($F:$F),FALSE))</f>
        <v>63809.64</v>
      </c>
    </row>
    <row r="2743" spans="20:22">
      <c r="T2743" s="75">
        <f>AAS!B2743</f>
        <v>2742</v>
      </c>
      <c r="U2743" s="75" t="str">
        <f>AAS!C2743</f>
        <v>USA</v>
      </c>
      <c r="V2743" cm="1">
        <f t="array" ref="V2743">IF(VLOOKUP(U2743,$A$2:$F$198,COLUMN($F:$F),FALSE)=0,NA(),VLOOKUP(U2743,$A$2:$F$198,COLUMN($F:$F),FALSE))</f>
        <v>63809.64</v>
      </c>
    </row>
    <row r="2744" spans="20:22">
      <c r="T2744" s="75">
        <f>AAS!B2744</f>
        <v>2743</v>
      </c>
      <c r="U2744" s="75" t="str">
        <f>AAS!C2744</f>
        <v>USA</v>
      </c>
      <c r="V2744" cm="1">
        <f t="array" ref="V2744">IF(VLOOKUP(U2744,$A$2:$F$198,COLUMN($F:$F),FALSE)=0,NA(),VLOOKUP(U2744,$A$2:$F$198,COLUMN($F:$F),FALSE))</f>
        <v>63809.64</v>
      </c>
    </row>
    <row r="2745" spans="20:22">
      <c r="T2745" s="75">
        <f>AAS!B2745</f>
        <v>2744</v>
      </c>
      <c r="U2745" s="75" t="str">
        <f>AAS!C2745</f>
        <v>USA</v>
      </c>
      <c r="V2745" cm="1">
        <f t="array" ref="V2745">IF(VLOOKUP(U2745,$A$2:$F$198,COLUMN($F:$F),FALSE)=0,NA(),VLOOKUP(U2745,$A$2:$F$198,COLUMN($F:$F),FALSE))</f>
        <v>63809.64</v>
      </c>
    </row>
    <row r="2746" spans="20:22">
      <c r="T2746" s="75">
        <f>AAS!B2746</f>
        <v>2745</v>
      </c>
      <c r="U2746" s="75" t="str">
        <f>AAS!C2746</f>
        <v>USA</v>
      </c>
      <c r="V2746" cm="1">
        <f t="array" ref="V2746">IF(VLOOKUP(U2746,$A$2:$F$198,COLUMN($F:$F),FALSE)=0,NA(),VLOOKUP(U2746,$A$2:$F$198,COLUMN($F:$F),FALSE))</f>
        <v>63809.64</v>
      </c>
    </row>
    <row r="2747" spans="20:22">
      <c r="T2747" s="75">
        <f>AAS!B2747</f>
        <v>2746</v>
      </c>
      <c r="U2747" s="75" t="str">
        <f>AAS!C2747</f>
        <v>USA</v>
      </c>
      <c r="V2747" cm="1">
        <f t="array" ref="V2747">IF(VLOOKUP(U2747,$A$2:$F$198,COLUMN($F:$F),FALSE)=0,NA(),VLOOKUP(U2747,$A$2:$F$198,COLUMN($F:$F),FALSE))</f>
        <v>63809.64</v>
      </c>
    </row>
    <row r="2748" spans="20:22">
      <c r="T2748" s="75">
        <f>AAS!B2748</f>
        <v>2747</v>
      </c>
      <c r="U2748" s="75" t="str">
        <f>AAS!C2748</f>
        <v>USA</v>
      </c>
      <c r="V2748" cm="1">
        <f t="array" ref="V2748">IF(VLOOKUP(U2748,$A$2:$F$198,COLUMN($F:$F),FALSE)=0,NA(),VLOOKUP(U2748,$A$2:$F$198,COLUMN($F:$F),FALSE))</f>
        <v>63809.64</v>
      </c>
    </row>
    <row r="2749" spans="20:22">
      <c r="T2749" s="75">
        <f>AAS!B2749</f>
        <v>2748</v>
      </c>
      <c r="U2749" s="75" t="str">
        <f>AAS!C2749</f>
        <v>USA</v>
      </c>
      <c r="V2749" cm="1">
        <f t="array" ref="V2749">IF(VLOOKUP(U2749,$A$2:$F$198,COLUMN($F:$F),FALSE)=0,NA(),VLOOKUP(U2749,$A$2:$F$198,COLUMN($F:$F),FALSE))</f>
        <v>63809.64</v>
      </c>
    </row>
    <row r="2750" spans="20:22">
      <c r="T2750" s="75">
        <f>AAS!B2750</f>
        <v>2749</v>
      </c>
      <c r="U2750" s="75" t="str">
        <f>AAS!C2750</f>
        <v>USA</v>
      </c>
      <c r="V2750" cm="1">
        <f t="array" ref="V2750">IF(VLOOKUP(U2750,$A$2:$F$198,COLUMN($F:$F),FALSE)=0,NA(),VLOOKUP(U2750,$A$2:$F$198,COLUMN($F:$F),FALSE))</f>
        <v>63809.64</v>
      </c>
    </row>
    <row r="2751" spans="20:22">
      <c r="T2751" s="75">
        <f>AAS!B2751</f>
        <v>2750</v>
      </c>
      <c r="U2751" s="75" t="str">
        <f>AAS!C2751</f>
        <v>USA</v>
      </c>
      <c r="V2751" cm="1">
        <f t="array" ref="V2751">IF(VLOOKUP(U2751,$A$2:$F$198,COLUMN($F:$F),FALSE)=0,NA(),VLOOKUP(U2751,$A$2:$F$198,COLUMN($F:$F),FALSE))</f>
        <v>63809.64</v>
      </c>
    </row>
    <row r="2752" spans="20:22">
      <c r="T2752" s="75">
        <f>AAS!B2752</f>
        <v>2751</v>
      </c>
      <c r="U2752" s="75" t="str">
        <f>AAS!C2752</f>
        <v>USA</v>
      </c>
      <c r="V2752" cm="1">
        <f t="array" ref="V2752">IF(VLOOKUP(U2752,$A$2:$F$198,COLUMN($F:$F),FALSE)=0,NA(),VLOOKUP(U2752,$A$2:$F$198,COLUMN($F:$F),FALSE))</f>
        <v>63809.64</v>
      </c>
    </row>
    <row r="2753" spans="20:22">
      <c r="T2753" s="75">
        <f>AAS!B2753</f>
        <v>2752</v>
      </c>
      <c r="U2753" s="75" t="str">
        <f>AAS!C2753</f>
        <v>USA</v>
      </c>
      <c r="V2753" cm="1">
        <f t="array" ref="V2753">IF(VLOOKUP(U2753,$A$2:$F$198,COLUMN($F:$F),FALSE)=0,NA(),VLOOKUP(U2753,$A$2:$F$198,COLUMN($F:$F),FALSE))</f>
        <v>63809.64</v>
      </c>
    </row>
    <row r="2754" spans="20:22">
      <c r="T2754" s="75">
        <f>AAS!B2754</f>
        <v>2753</v>
      </c>
      <c r="U2754" s="75" t="str">
        <f>AAS!C2754</f>
        <v>USA</v>
      </c>
      <c r="V2754" cm="1">
        <f t="array" ref="V2754">IF(VLOOKUP(U2754,$A$2:$F$198,COLUMN($F:$F),FALSE)=0,NA(),VLOOKUP(U2754,$A$2:$F$198,COLUMN($F:$F),FALSE))</f>
        <v>63809.64</v>
      </c>
    </row>
    <row r="2755" spans="20:22">
      <c r="T2755" s="75">
        <f>AAS!B2755</f>
        <v>2754</v>
      </c>
      <c r="U2755" s="75" t="str">
        <f>AAS!C2755</f>
        <v>USA</v>
      </c>
      <c r="V2755" cm="1">
        <f t="array" ref="V2755">IF(VLOOKUP(U2755,$A$2:$F$198,COLUMN($F:$F),FALSE)=0,NA(),VLOOKUP(U2755,$A$2:$F$198,COLUMN($F:$F),FALSE))</f>
        <v>63809.64</v>
      </c>
    </row>
    <row r="2756" spans="20:22">
      <c r="T2756" s="75">
        <f>AAS!B2756</f>
        <v>2755</v>
      </c>
      <c r="U2756" s="75" t="str">
        <f>AAS!C2756</f>
        <v>USA</v>
      </c>
      <c r="V2756" cm="1">
        <f t="array" ref="V2756">IF(VLOOKUP(U2756,$A$2:$F$198,COLUMN($F:$F),FALSE)=0,NA(),VLOOKUP(U2756,$A$2:$F$198,COLUMN($F:$F),FALSE))</f>
        <v>63809.64</v>
      </c>
    </row>
    <row r="2757" spans="20:22">
      <c r="T2757" s="75">
        <f>AAS!B2757</f>
        <v>2756</v>
      </c>
      <c r="U2757" s="75" t="str">
        <f>AAS!C2757</f>
        <v>USA</v>
      </c>
      <c r="V2757" cm="1">
        <f t="array" ref="V2757">IF(VLOOKUP(U2757,$A$2:$F$198,COLUMN($F:$F),FALSE)=0,NA(),VLOOKUP(U2757,$A$2:$F$198,COLUMN($F:$F),FALSE))</f>
        <v>63809.64</v>
      </c>
    </row>
    <row r="2758" spans="20:22">
      <c r="T2758" s="75">
        <f>AAS!B2758</f>
        <v>2757</v>
      </c>
      <c r="U2758" s="75" t="str">
        <f>AAS!C2758</f>
        <v>USA</v>
      </c>
      <c r="V2758" cm="1">
        <f t="array" ref="V2758">IF(VLOOKUP(U2758,$A$2:$F$198,COLUMN($F:$F),FALSE)=0,NA(),VLOOKUP(U2758,$A$2:$F$198,COLUMN($F:$F),FALSE))</f>
        <v>63809.64</v>
      </c>
    </row>
    <row r="2759" spans="20:22">
      <c r="T2759" s="75">
        <f>AAS!B2759</f>
        <v>2758</v>
      </c>
      <c r="U2759" s="75" t="str">
        <f>AAS!C2759</f>
        <v>USA</v>
      </c>
      <c r="V2759" cm="1">
        <f t="array" ref="V2759">IF(VLOOKUP(U2759,$A$2:$F$198,COLUMN($F:$F),FALSE)=0,NA(),VLOOKUP(U2759,$A$2:$F$198,COLUMN($F:$F),FALSE))</f>
        <v>63809.64</v>
      </c>
    </row>
    <row r="2760" spans="20:22">
      <c r="T2760" s="75">
        <f>AAS!B2760</f>
        <v>2759</v>
      </c>
      <c r="U2760" s="75" t="str">
        <f>AAS!C2760</f>
        <v>USA</v>
      </c>
      <c r="V2760" cm="1">
        <f t="array" ref="V2760">IF(VLOOKUP(U2760,$A$2:$F$198,COLUMN($F:$F),FALSE)=0,NA(),VLOOKUP(U2760,$A$2:$F$198,COLUMN($F:$F),FALSE))</f>
        <v>63809.64</v>
      </c>
    </row>
    <row r="2761" spans="20:22">
      <c r="T2761" s="75">
        <f>AAS!B2761</f>
        <v>2760</v>
      </c>
      <c r="U2761" s="75" t="str">
        <f>AAS!C2761</f>
        <v>USA</v>
      </c>
      <c r="V2761" cm="1">
        <f t="array" ref="V2761">IF(VLOOKUP(U2761,$A$2:$F$198,COLUMN($F:$F),FALSE)=0,NA(),VLOOKUP(U2761,$A$2:$F$198,COLUMN($F:$F),FALSE))</f>
        <v>63809.64</v>
      </c>
    </row>
    <row r="2762" spans="20:22">
      <c r="T2762" s="75">
        <f>AAS!B2762</f>
        <v>2761</v>
      </c>
      <c r="U2762" s="75" t="str">
        <f>AAS!C2762</f>
        <v>USA</v>
      </c>
      <c r="V2762" cm="1">
        <f t="array" ref="V2762">IF(VLOOKUP(U2762,$A$2:$F$198,COLUMN($F:$F),FALSE)=0,NA(),VLOOKUP(U2762,$A$2:$F$198,COLUMN($F:$F),FALSE))</f>
        <v>63809.64</v>
      </c>
    </row>
    <row r="2763" spans="20:22">
      <c r="T2763" s="75">
        <f>AAS!B2763</f>
        <v>2762</v>
      </c>
      <c r="U2763" s="75" t="str">
        <f>AAS!C2763</f>
        <v>USA</v>
      </c>
      <c r="V2763" cm="1">
        <f t="array" ref="V2763">IF(VLOOKUP(U2763,$A$2:$F$198,COLUMN($F:$F),FALSE)=0,NA(),VLOOKUP(U2763,$A$2:$F$198,COLUMN($F:$F),FALSE))</f>
        <v>63809.64</v>
      </c>
    </row>
    <row r="2764" spans="20:22">
      <c r="T2764" s="75">
        <f>AAS!B2764</f>
        <v>2763</v>
      </c>
      <c r="U2764" s="75" t="str">
        <f>AAS!C2764</f>
        <v>USA</v>
      </c>
      <c r="V2764" cm="1">
        <f t="array" ref="V2764">IF(VLOOKUP(U2764,$A$2:$F$198,COLUMN($F:$F),FALSE)=0,NA(),VLOOKUP(U2764,$A$2:$F$198,COLUMN($F:$F),FALSE))</f>
        <v>63809.64</v>
      </c>
    </row>
    <row r="2765" spans="20:22">
      <c r="T2765" s="75">
        <f>AAS!B2765</f>
        <v>2764</v>
      </c>
      <c r="U2765" s="75" t="str">
        <f>AAS!C2765</f>
        <v>USA</v>
      </c>
      <c r="V2765" cm="1">
        <f t="array" ref="V2765">IF(VLOOKUP(U2765,$A$2:$F$198,COLUMN($F:$F),FALSE)=0,NA(),VLOOKUP(U2765,$A$2:$F$198,COLUMN($F:$F),FALSE))</f>
        <v>63809.64</v>
      </c>
    </row>
    <row r="2766" spans="20:22">
      <c r="T2766" s="75">
        <f>AAS!B2766</f>
        <v>2765</v>
      </c>
      <c r="U2766" s="75" t="str">
        <f>AAS!C2766</f>
        <v>Unknown</v>
      </c>
      <c r="V2766" t="e" cm="1">
        <f t="array" ref="V2766">IF(VLOOKUP(U2766,$A$2:$F$198,COLUMN($F:$F),FALSE)=0,NA(),VLOOKUP(U2766,$A$2:$F$198,COLUMN($F:$F),FALSE))</f>
        <v>#N/A</v>
      </c>
    </row>
    <row r="2767" spans="20:22">
      <c r="T2767" s="75">
        <f>AAS!B2767</f>
        <v>2766</v>
      </c>
      <c r="U2767" s="75" t="str">
        <f>AAS!C2767</f>
        <v>Unknown</v>
      </c>
      <c r="V2767" t="e" cm="1">
        <f t="array" ref="V2767">IF(VLOOKUP(U2767,$A$2:$F$198,COLUMN($F:$F),FALSE)=0,NA(),VLOOKUP(U2767,$A$2:$F$198,COLUMN($F:$F),FALSE))</f>
        <v>#N/A</v>
      </c>
    </row>
    <row r="2768" spans="20:22">
      <c r="T2768" s="75">
        <f>AAS!B2768</f>
        <v>2767</v>
      </c>
      <c r="U2768" s="75" t="str">
        <f>AAS!C2768</f>
        <v>USA</v>
      </c>
      <c r="V2768" cm="1">
        <f t="array" ref="V2768">IF(VLOOKUP(U2768,$A$2:$F$198,COLUMN($F:$F),FALSE)=0,NA(),VLOOKUP(U2768,$A$2:$F$198,COLUMN($F:$F),FALSE))</f>
        <v>63809.64</v>
      </c>
    </row>
    <row r="2769" spans="20:22">
      <c r="T2769" s="75">
        <f>AAS!B2769</f>
        <v>2768</v>
      </c>
      <c r="U2769" s="75" t="str">
        <f>AAS!C2769</f>
        <v>USA</v>
      </c>
      <c r="V2769" cm="1">
        <f t="array" ref="V2769">IF(VLOOKUP(U2769,$A$2:$F$198,COLUMN($F:$F),FALSE)=0,NA(),VLOOKUP(U2769,$A$2:$F$198,COLUMN($F:$F),FALSE))</f>
        <v>63809.64</v>
      </c>
    </row>
    <row r="2770" spans="20:22">
      <c r="T2770" s="75">
        <f>AAS!B2770</f>
        <v>2769</v>
      </c>
      <c r="U2770" s="75" t="str">
        <f>AAS!C2770</f>
        <v>USA</v>
      </c>
      <c r="V2770" cm="1">
        <f t="array" ref="V2770">IF(VLOOKUP(U2770,$A$2:$F$198,COLUMN($F:$F),FALSE)=0,NA(),VLOOKUP(U2770,$A$2:$F$198,COLUMN($F:$F),FALSE))</f>
        <v>63809.64</v>
      </c>
    </row>
    <row r="2771" spans="20:22">
      <c r="T2771" s="75">
        <f>AAS!B2771</f>
        <v>2770</v>
      </c>
      <c r="U2771" s="75" t="str">
        <f>AAS!C2771</f>
        <v>USA</v>
      </c>
      <c r="V2771" cm="1">
        <f t="array" ref="V2771">IF(VLOOKUP(U2771,$A$2:$F$198,COLUMN($F:$F),FALSE)=0,NA(),VLOOKUP(U2771,$A$2:$F$198,COLUMN($F:$F),FALSE))</f>
        <v>63809.64</v>
      </c>
    </row>
    <row r="2772" spans="20:22">
      <c r="T2772" s="75">
        <f>AAS!B2772</f>
        <v>2771</v>
      </c>
      <c r="U2772" s="75" t="str">
        <f>AAS!C2772</f>
        <v>USA</v>
      </c>
      <c r="V2772" cm="1">
        <f t="array" ref="V2772">IF(VLOOKUP(U2772,$A$2:$F$198,COLUMN($F:$F),FALSE)=0,NA(),VLOOKUP(U2772,$A$2:$F$198,COLUMN($F:$F),FALSE))</f>
        <v>63809.64</v>
      </c>
    </row>
    <row r="2773" spans="20:22">
      <c r="T2773" s="75">
        <f>AAS!B2773</f>
        <v>2772</v>
      </c>
      <c r="U2773" s="75" t="str">
        <f>AAS!C2773</f>
        <v>USA</v>
      </c>
      <c r="V2773" cm="1">
        <f t="array" ref="V2773">IF(VLOOKUP(U2773,$A$2:$F$198,COLUMN($F:$F),FALSE)=0,NA(),VLOOKUP(U2773,$A$2:$F$198,COLUMN($F:$F),FALSE))</f>
        <v>63809.64</v>
      </c>
    </row>
    <row r="2774" spans="20:22">
      <c r="T2774" s="75">
        <f>AAS!B2774</f>
        <v>2773</v>
      </c>
      <c r="U2774" s="75" t="str">
        <f>AAS!C2774</f>
        <v>USA</v>
      </c>
      <c r="V2774" cm="1">
        <f t="array" ref="V2774">IF(VLOOKUP(U2774,$A$2:$F$198,COLUMN($F:$F),FALSE)=0,NA(),VLOOKUP(U2774,$A$2:$F$198,COLUMN($F:$F),FALSE))</f>
        <v>63809.64</v>
      </c>
    </row>
    <row r="2775" spans="20:22">
      <c r="T2775" s="75">
        <f>AAS!B2775</f>
        <v>2774</v>
      </c>
      <c r="U2775" s="75" t="str">
        <f>AAS!C2775</f>
        <v>USA</v>
      </c>
      <c r="V2775" cm="1">
        <f t="array" ref="V2775">IF(VLOOKUP(U2775,$A$2:$F$198,COLUMN($F:$F),FALSE)=0,NA(),VLOOKUP(U2775,$A$2:$F$198,COLUMN($F:$F),FALSE))</f>
        <v>63809.64</v>
      </c>
    </row>
    <row r="2776" spans="20:22">
      <c r="T2776" s="75">
        <f>AAS!B2776</f>
        <v>2775</v>
      </c>
      <c r="U2776" s="75" t="str">
        <f>AAS!C2776</f>
        <v>USA</v>
      </c>
      <c r="V2776" cm="1">
        <f t="array" ref="V2776">IF(VLOOKUP(U2776,$A$2:$F$198,COLUMN($F:$F),FALSE)=0,NA(),VLOOKUP(U2776,$A$2:$F$198,COLUMN($F:$F),FALSE))</f>
        <v>63809.64</v>
      </c>
    </row>
    <row r="2777" spans="20:22">
      <c r="T2777" s="75">
        <f>AAS!B2777</f>
        <v>2776</v>
      </c>
      <c r="U2777" s="75" t="str">
        <f>AAS!C2777</f>
        <v>USA</v>
      </c>
      <c r="V2777" cm="1">
        <f t="array" ref="V2777">IF(VLOOKUP(U2777,$A$2:$F$198,COLUMN($F:$F),FALSE)=0,NA(),VLOOKUP(U2777,$A$2:$F$198,COLUMN($F:$F),FALSE))</f>
        <v>63809.64</v>
      </c>
    </row>
    <row r="2778" spans="20:22">
      <c r="T2778" s="75">
        <f>AAS!B2778</f>
        <v>2777</v>
      </c>
      <c r="U2778" s="75" t="str">
        <f>AAS!C2778</f>
        <v>USA</v>
      </c>
      <c r="V2778" cm="1">
        <f t="array" ref="V2778">IF(VLOOKUP(U2778,$A$2:$F$198,COLUMN($F:$F),FALSE)=0,NA(),VLOOKUP(U2778,$A$2:$F$198,COLUMN($F:$F),FALSE))</f>
        <v>63809.64</v>
      </c>
    </row>
    <row r="2779" spans="20:22">
      <c r="T2779" s="75">
        <f>AAS!B2779</f>
        <v>2778</v>
      </c>
      <c r="U2779" s="75" t="str">
        <f>AAS!C2779</f>
        <v>USA</v>
      </c>
      <c r="V2779" cm="1">
        <f t="array" ref="V2779">IF(VLOOKUP(U2779,$A$2:$F$198,COLUMN($F:$F),FALSE)=0,NA(),VLOOKUP(U2779,$A$2:$F$198,COLUMN($F:$F),FALSE))</f>
        <v>63809.64</v>
      </c>
    </row>
    <row r="2780" spans="20:22">
      <c r="T2780" s="75">
        <f>AAS!B2780</f>
        <v>2779</v>
      </c>
      <c r="U2780" s="75" t="str">
        <f>AAS!C2780</f>
        <v>USA</v>
      </c>
      <c r="V2780" cm="1">
        <f t="array" ref="V2780">IF(VLOOKUP(U2780,$A$2:$F$198,COLUMN($F:$F),FALSE)=0,NA(),VLOOKUP(U2780,$A$2:$F$198,COLUMN($F:$F),FALSE))</f>
        <v>63809.64</v>
      </c>
    </row>
    <row r="2781" spans="20:22">
      <c r="T2781" s="75">
        <f>AAS!B2781</f>
        <v>2780</v>
      </c>
      <c r="U2781" s="75" t="str">
        <f>AAS!C2781</f>
        <v>USA</v>
      </c>
      <c r="V2781" cm="1">
        <f t="array" ref="V2781">IF(VLOOKUP(U2781,$A$2:$F$198,COLUMN($F:$F),FALSE)=0,NA(),VLOOKUP(U2781,$A$2:$F$198,COLUMN($F:$F),FALSE))</f>
        <v>63809.64</v>
      </c>
    </row>
    <row r="2782" spans="20:22">
      <c r="T2782" s="75">
        <f>AAS!B2782</f>
        <v>2781</v>
      </c>
      <c r="U2782" s="75" t="str">
        <f>AAS!C2782</f>
        <v>USA</v>
      </c>
      <c r="V2782" cm="1">
        <f t="array" ref="V2782">IF(VLOOKUP(U2782,$A$2:$F$198,COLUMN($F:$F),FALSE)=0,NA(),VLOOKUP(U2782,$A$2:$F$198,COLUMN($F:$F),FALSE))</f>
        <v>63809.64</v>
      </c>
    </row>
    <row r="2783" spans="20:22">
      <c r="T2783" s="75">
        <f>AAS!B2783</f>
        <v>2782</v>
      </c>
      <c r="U2783" s="75" t="str">
        <f>AAS!C2783</f>
        <v>USA</v>
      </c>
      <c r="V2783" cm="1">
        <f t="array" ref="V2783">IF(VLOOKUP(U2783,$A$2:$F$198,COLUMN($F:$F),FALSE)=0,NA(),VLOOKUP(U2783,$A$2:$F$198,COLUMN($F:$F),FALSE))</f>
        <v>63809.64</v>
      </c>
    </row>
    <row r="2784" spans="20:22">
      <c r="T2784" s="75">
        <f>AAS!B2784</f>
        <v>2783</v>
      </c>
      <c r="U2784" s="75" t="str">
        <f>AAS!C2784</f>
        <v>USA</v>
      </c>
      <c r="V2784" cm="1">
        <f t="array" ref="V2784">IF(VLOOKUP(U2784,$A$2:$F$198,COLUMN($F:$F),FALSE)=0,NA(),VLOOKUP(U2784,$A$2:$F$198,COLUMN($F:$F),FALSE))</f>
        <v>63809.64</v>
      </c>
    </row>
    <row r="2785" spans="20:22">
      <c r="T2785" s="75">
        <f>AAS!B2785</f>
        <v>2784</v>
      </c>
      <c r="U2785" s="75" t="str">
        <f>AAS!C2785</f>
        <v>USA</v>
      </c>
      <c r="V2785" cm="1">
        <f t="array" ref="V2785">IF(VLOOKUP(U2785,$A$2:$F$198,COLUMN($F:$F),FALSE)=0,NA(),VLOOKUP(U2785,$A$2:$F$198,COLUMN($F:$F),FALSE))</f>
        <v>63809.64</v>
      </c>
    </row>
    <row r="2786" spans="20:22">
      <c r="T2786" s="75">
        <f>AAS!B2786</f>
        <v>2785</v>
      </c>
      <c r="U2786" s="75" t="str">
        <f>AAS!C2786</f>
        <v>USA</v>
      </c>
      <c r="V2786" cm="1">
        <f t="array" ref="V2786">IF(VLOOKUP(U2786,$A$2:$F$198,COLUMN($F:$F),FALSE)=0,NA(),VLOOKUP(U2786,$A$2:$F$198,COLUMN($F:$F),FALSE))</f>
        <v>63809.64</v>
      </c>
    </row>
    <row r="2787" spans="20:22">
      <c r="T2787" s="75">
        <f>AAS!B2787</f>
        <v>2786</v>
      </c>
      <c r="U2787" s="75" t="str">
        <f>AAS!C2787</f>
        <v>USA</v>
      </c>
      <c r="V2787" cm="1">
        <f t="array" ref="V2787">IF(VLOOKUP(U2787,$A$2:$F$198,COLUMN($F:$F),FALSE)=0,NA(),VLOOKUP(U2787,$A$2:$F$198,COLUMN($F:$F),FALSE))</f>
        <v>63809.64</v>
      </c>
    </row>
    <row r="2788" spans="20:22">
      <c r="T2788" s="75">
        <f>AAS!B2788</f>
        <v>2787</v>
      </c>
      <c r="U2788" s="75" t="str">
        <f>AAS!C2788</f>
        <v>USA</v>
      </c>
      <c r="V2788" cm="1">
        <f t="array" ref="V2788">IF(VLOOKUP(U2788,$A$2:$F$198,COLUMN($F:$F),FALSE)=0,NA(),VLOOKUP(U2788,$A$2:$F$198,COLUMN($F:$F),FALSE))</f>
        <v>63809.64</v>
      </c>
    </row>
    <row r="2789" spans="20:22">
      <c r="T2789" s="75">
        <f>AAS!B2789</f>
        <v>2788</v>
      </c>
      <c r="U2789" s="75" t="str">
        <f>AAS!C2789</f>
        <v>USA</v>
      </c>
      <c r="V2789" cm="1">
        <f t="array" ref="V2789">IF(VLOOKUP(U2789,$A$2:$F$198,COLUMN($F:$F),FALSE)=0,NA(),VLOOKUP(U2789,$A$2:$F$198,COLUMN($F:$F),FALSE))</f>
        <v>63809.64</v>
      </c>
    </row>
    <row r="2790" spans="20:22">
      <c r="T2790" s="75">
        <f>AAS!B2790</f>
        <v>2789</v>
      </c>
      <c r="U2790" s="75" t="str">
        <f>AAS!C2790</f>
        <v>USA</v>
      </c>
      <c r="V2790" cm="1">
        <f t="array" ref="V2790">IF(VLOOKUP(U2790,$A$2:$F$198,COLUMN($F:$F),FALSE)=0,NA(),VLOOKUP(U2790,$A$2:$F$198,COLUMN($F:$F),FALSE))</f>
        <v>63809.64</v>
      </c>
    </row>
    <row r="2791" spans="20:22">
      <c r="T2791" s="75">
        <f>AAS!B2791</f>
        <v>2790</v>
      </c>
      <c r="U2791" s="75" t="str">
        <f>AAS!C2791</f>
        <v>USA</v>
      </c>
      <c r="V2791" cm="1">
        <f t="array" ref="V2791">IF(VLOOKUP(U2791,$A$2:$F$198,COLUMN($F:$F),FALSE)=0,NA(),VLOOKUP(U2791,$A$2:$F$198,COLUMN($F:$F),FALSE))</f>
        <v>63809.64</v>
      </c>
    </row>
    <row r="2792" spans="20:22">
      <c r="T2792" s="75">
        <f>AAS!B2792</f>
        <v>2791</v>
      </c>
      <c r="U2792" s="75" t="str">
        <f>AAS!C2792</f>
        <v>USA</v>
      </c>
      <c r="V2792" cm="1">
        <f t="array" ref="V2792">IF(VLOOKUP(U2792,$A$2:$F$198,COLUMN($F:$F),FALSE)=0,NA(),VLOOKUP(U2792,$A$2:$F$198,COLUMN($F:$F),FALSE))</f>
        <v>63809.64</v>
      </c>
    </row>
    <row r="2793" spans="20:22">
      <c r="T2793" s="75">
        <f>AAS!B2793</f>
        <v>2792</v>
      </c>
      <c r="U2793" s="75" t="str">
        <f>AAS!C2793</f>
        <v>USA</v>
      </c>
      <c r="V2793" cm="1">
        <f t="array" ref="V2793">IF(VLOOKUP(U2793,$A$2:$F$198,COLUMN($F:$F),FALSE)=0,NA(),VLOOKUP(U2793,$A$2:$F$198,COLUMN($F:$F),FALSE))</f>
        <v>63809.64</v>
      </c>
    </row>
    <row r="2794" spans="20:22">
      <c r="T2794" s="75">
        <f>AAS!B2794</f>
        <v>2793</v>
      </c>
      <c r="U2794" s="75" t="str">
        <f>AAS!C2794</f>
        <v>USA</v>
      </c>
      <c r="V2794" cm="1">
        <f t="array" ref="V2794">IF(VLOOKUP(U2794,$A$2:$F$198,COLUMN($F:$F),FALSE)=0,NA(),VLOOKUP(U2794,$A$2:$F$198,COLUMN($F:$F),FALSE))</f>
        <v>63809.64</v>
      </c>
    </row>
    <row r="2795" spans="20:22">
      <c r="T2795" s="75">
        <f>AAS!B2795</f>
        <v>2794</v>
      </c>
      <c r="U2795" s="75" t="str">
        <f>AAS!C2795</f>
        <v>USA</v>
      </c>
      <c r="V2795" cm="1">
        <f t="array" ref="V2795">IF(VLOOKUP(U2795,$A$2:$F$198,COLUMN($F:$F),FALSE)=0,NA(),VLOOKUP(U2795,$A$2:$F$198,COLUMN($F:$F),FALSE))</f>
        <v>63809.64</v>
      </c>
    </row>
    <row r="2796" spans="20:22">
      <c r="T2796" s="75">
        <f>AAS!B2796</f>
        <v>2795</v>
      </c>
      <c r="U2796" s="75" t="str">
        <f>AAS!C2796</f>
        <v>USA</v>
      </c>
      <c r="V2796" cm="1">
        <f t="array" ref="V2796">IF(VLOOKUP(U2796,$A$2:$F$198,COLUMN($F:$F),FALSE)=0,NA(),VLOOKUP(U2796,$A$2:$F$198,COLUMN($F:$F),FALSE))</f>
        <v>63809.64</v>
      </c>
    </row>
    <row r="2797" spans="20:22">
      <c r="T2797" s="75">
        <f>AAS!B2797</f>
        <v>2796</v>
      </c>
      <c r="U2797" s="75" t="str">
        <f>AAS!C2797</f>
        <v>USA</v>
      </c>
      <c r="V2797" cm="1">
        <f t="array" ref="V2797">IF(VLOOKUP(U2797,$A$2:$F$198,COLUMN($F:$F),FALSE)=0,NA(),VLOOKUP(U2797,$A$2:$F$198,COLUMN($F:$F),FALSE))</f>
        <v>63809.64</v>
      </c>
    </row>
    <row r="2798" spans="20:22">
      <c r="T2798" s="75">
        <f>AAS!B2798</f>
        <v>2797</v>
      </c>
      <c r="U2798" s="75" t="str">
        <f>AAS!C2798</f>
        <v>USA</v>
      </c>
      <c r="V2798" cm="1">
        <f t="array" ref="V2798">IF(VLOOKUP(U2798,$A$2:$F$198,COLUMN($F:$F),FALSE)=0,NA(),VLOOKUP(U2798,$A$2:$F$198,COLUMN($F:$F),FALSE))</f>
        <v>63809.64</v>
      </c>
    </row>
    <row r="2799" spans="20:22">
      <c r="T2799" s="75">
        <f>AAS!B2799</f>
        <v>2798</v>
      </c>
      <c r="U2799" s="75" t="str">
        <f>AAS!C2799</f>
        <v>USA</v>
      </c>
      <c r="V2799" cm="1">
        <f t="array" ref="V2799">IF(VLOOKUP(U2799,$A$2:$F$198,COLUMN($F:$F),FALSE)=0,NA(),VLOOKUP(U2799,$A$2:$F$198,COLUMN($F:$F),FALSE))</f>
        <v>63809.64</v>
      </c>
    </row>
    <row r="2800" spans="20:22">
      <c r="T2800" s="75">
        <f>AAS!B2800</f>
        <v>2799</v>
      </c>
      <c r="U2800" s="75" t="str">
        <f>AAS!C2800</f>
        <v>USA</v>
      </c>
      <c r="V2800" cm="1">
        <f t="array" ref="V2800">IF(VLOOKUP(U2800,$A$2:$F$198,COLUMN($F:$F),FALSE)=0,NA(),VLOOKUP(U2800,$A$2:$F$198,COLUMN($F:$F),FALSE))</f>
        <v>63809.64</v>
      </c>
    </row>
    <row r="2801" spans="20:22">
      <c r="T2801" s="75">
        <f>AAS!B2801</f>
        <v>2800</v>
      </c>
      <c r="U2801" s="75" t="str">
        <f>AAS!C2801</f>
        <v>USA</v>
      </c>
      <c r="V2801" cm="1">
        <f t="array" ref="V2801">IF(VLOOKUP(U2801,$A$2:$F$198,COLUMN($F:$F),FALSE)=0,NA(),VLOOKUP(U2801,$A$2:$F$198,COLUMN($F:$F),FALSE))</f>
        <v>63809.64</v>
      </c>
    </row>
    <row r="2802" spans="20:22">
      <c r="T2802" s="75">
        <f>AAS!B2802</f>
        <v>2801</v>
      </c>
      <c r="U2802" s="75" t="str">
        <f>AAS!C2802</f>
        <v>USA</v>
      </c>
      <c r="V2802" cm="1">
        <f t="array" ref="V2802">IF(VLOOKUP(U2802,$A$2:$F$198,COLUMN($F:$F),FALSE)=0,NA(),VLOOKUP(U2802,$A$2:$F$198,COLUMN($F:$F),FALSE))</f>
        <v>63809.64</v>
      </c>
    </row>
    <row r="2803" spans="20:22">
      <c r="T2803" s="75">
        <f>AAS!B2803</f>
        <v>2802</v>
      </c>
      <c r="U2803" s="75" t="str">
        <f>AAS!C2803</f>
        <v>USA</v>
      </c>
      <c r="V2803" cm="1">
        <f t="array" ref="V2803">IF(VLOOKUP(U2803,$A$2:$F$198,COLUMN($F:$F),FALSE)=0,NA(),VLOOKUP(U2803,$A$2:$F$198,COLUMN($F:$F),FALSE))</f>
        <v>63809.64</v>
      </c>
    </row>
    <row r="2804" spans="20:22">
      <c r="T2804" s="75">
        <f>AAS!B2804</f>
        <v>2803</v>
      </c>
      <c r="U2804" s="75" t="str">
        <f>AAS!C2804</f>
        <v>USA</v>
      </c>
      <c r="V2804" cm="1">
        <f t="array" ref="V2804">IF(VLOOKUP(U2804,$A$2:$F$198,COLUMN($F:$F),FALSE)=0,NA(),VLOOKUP(U2804,$A$2:$F$198,COLUMN($F:$F),FALSE))</f>
        <v>63809.64</v>
      </c>
    </row>
    <row r="2805" spans="20:22">
      <c r="T2805" s="75">
        <f>AAS!B2805</f>
        <v>2804</v>
      </c>
      <c r="U2805" s="75" t="str">
        <f>AAS!C2805</f>
        <v>USA</v>
      </c>
      <c r="V2805" cm="1">
        <f t="array" ref="V2805">IF(VLOOKUP(U2805,$A$2:$F$198,COLUMN($F:$F),FALSE)=0,NA(),VLOOKUP(U2805,$A$2:$F$198,COLUMN($F:$F),FALSE))</f>
        <v>63809.64</v>
      </c>
    </row>
    <row r="2806" spans="20:22">
      <c r="T2806" s="75">
        <f>AAS!B2806</f>
        <v>2805</v>
      </c>
      <c r="U2806" s="75" t="str">
        <f>AAS!C2806</f>
        <v>USA</v>
      </c>
      <c r="V2806" cm="1">
        <f t="array" ref="V2806">IF(VLOOKUP(U2806,$A$2:$F$198,COLUMN($F:$F),FALSE)=0,NA(),VLOOKUP(U2806,$A$2:$F$198,COLUMN($F:$F),FALSE))</f>
        <v>63809.64</v>
      </c>
    </row>
    <row r="2807" spans="20:22">
      <c r="T2807" s="75">
        <f>AAS!B2807</f>
        <v>2806</v>
      </c>
      <c r="U2807" s="75" t="str">
        <f>AAS!C2807</f>
        <v>USA</v>
      </c>
      <c r="V2807" cm="1">
        <f t="array" ref="V2807">IF(VLOOKUP(U2807,$A$2:$F$198,COLUMN($F:$F),FALSE)=0,NA(),VLOOKUP(U2807,$A$2:$F$198,COLUMN($F:$F),FALSE))</f>
        <v>63809.64</v>
      </c>
    </row>
    <row r="2808" spans="20:22">
      <c r="T2808" s="75">
        <f>AAS!B2808</f>
        <v>2807</v>
      </c>
      <c r="U2808" s="75" t="str">
        <f>AAS!C2808</f>
        <v>USA</v>
      </c>
      <c r="V2808" cm="1">
        <f t="array" ref="V2808">IF(VLOOKUP(U2808,$A$2:$F$198,COLUMN($F:$F),FALSE)=0,NA(),VLOOKUP(U2808,$A$2:$F$198,COLUMN($F:$F),FALSE))</f>
        <v>63809.64</v>
      </c>
    </row>
    <row r="2809" spans="20:22">
      <c r="T2809" s="75">
        <f>AAS!B2809</f>
        <v>2808</v>
      </c>
      <c r="U2809" s="75" t="str">
        <f>AAS!C2809</f>
        <v>USA</v>
      </c>
      <c r="V2809" cm="1">
        <f t="array" ref="V2809">IF(VLOOKUP(U2809,$A$2:$F$198,COLUMN($F:$F),FALSE)=0,NA(),VLOOKUP(U2809,$A$2:$F$198,COLUMN($F:$F),FALSE))</f>
        <v>63809.64</v>
      </c>
    </row>
    <row r="2810" spans="20:22">
      <c r="T2810" s="75">
        <f>AAS!B2810</f>
        <v>2809</v>
      </c>
      <c r="U2810" s="75" t="str">
        <f>AAS!C2810</f>
        <v>USA</v>
      </c>
      <c r="V2810" cm="1">
        <f t="array" ref="V2810">IF(VLOOKUP(U2810,$A$2:$F$198,COLUMN($F:$F),FALSE)=0,NA(),VLOOKUP(U2810,$A$2:$F$198,COLUMN($F:$F),FALSE))</f>
        <v>63809.64</v>
      </c>
    </row>
    <row r="2811" spans="20:22">
      <c r="T2811" s="75">
        <f>AAS!B2811</f>
        <v>2810</v>
      </c>
      <c r="U2811" s="75" t="str">
        <f>AAS!C2811</f>
        <v>USA</v>
      </c>
      <c r="V2811" cm="1">
        <f t="array" ref="V2811">IF(VLOOKUP(U2811,$A$2:$F$198,COLUMN($F:$F),FALSE)=0,NA(),VLOOKUP(U2811,$A$2:$F$198,COLUMN($F:$F),FALSE))</f>
        <v>63809.64</v>
      </c>
    </row>
    <row r="2812" spans="20:22">
      <c r="T2812" s="75">
        <f>AAS!B2812</f>
        <v>2811</v>
      </c>
      <c r="U2812" s="75" t="str">
        <f>AAS!C2812</f>
        <v>USA</v>
      </c>
      <c r="V2812" cm="1">
        <f t="array" ref="V2812">IF(VLOOKUP(U2812,$A$2:$F$198,COLUMN($F:$F),FALSE)=0,NA(),VLOOKUP(U2812,$A$2:$F$198,COLUMN($F:$F),FALSE))</f>
        <v>63809.64</v>
      </c>
    </row>
    <row r="2813" spans="20:22">
      <c r="T2813" s="75">
        <f>AAS!B2813</f>
        <v>2812</v>
      </c>
      <c r="U2813" s="75" t="str">
        <f>AAS!C2813</f>
        <v>USA</v>
      </c>
      <c r="V2813" cm="1">
        <f t="array" ref="V2813">IF(VLOOKUP(U2813,$A$2:$F$198,COLUMN($F:$F),FALSE)=0,NA(),VLOOKUP(U2813,$A$2:$F$198,COLUMN($F:$F),FALSE))</f>
        <v>63809.64</v>
      </c>
    </row>
    <row r="2814" spans="20:22">
      <c r="T2814" s="75">
        <f>AAS!B2814</f>
        <v>2813</v>
      </c>
      <c r="U2814" s="75" t="str">
        <f>AAS!C2814</f>
        <v>USA</v>
      </c>
      <c r="V2814" cm="1">
        <f t="array" ref="V2814">IF(VLOOKUP(U2814,$A$2:$F$198,COLUMN($F:$F),FALSE)=0,NA(),VLOOKUP(U2814,$A$2:$F$198,COLUMN($F:$F),FALSE))</f>
        <v>63809.64</v>
      </c>
    </row>
    <row r="2815" spans="20:22">
      <c r="T2815" s="75">
        <f>AAS!B2815</f>
        <v>2814</v>
      </c>
      <c r="U2815" s="75" t="str">
        <f>AAS!C2815</f>
        <v>USA</v>
      </c>
      <c r="V2815" cm="1">
        <f t="array" ref="V2815">IF(VLOOKUP(U2815,$A$2:$F$198,COLUMN($F:$F),FALSE)=0,NA(),VLOOKUP(U2815,$A$2:$F$198,COLUMN($F:$F),FALSE))</f>
        <v>63809.64</v>
      </c>
    </row>
    <row r="2816" spans="20:22">
      <c r="T2816" s="75">
        <f>AAS!B2816</f>
        <v>2815</v>
      </c>
      <c r="U2816" s="75" t="str">
        <f>AAS!C2816</f>
        <v>USA</v>
      </c>
      <c r="V2816" cm="1">
        <f t="array" ref="V2816">IF(VLOOKUP(U2816,$A$2:$F$198,COLUMN($F:$F),FALSE)=0,NA(),VLOOKUP(U2816,$A$2:$F$198,COLUMN($F:$F),FALSE))</f>
        <v>63809.64</v>
      </c>
    </row>
    <row r="2817" spans="20:22">
      <c r="T2817" s="75">
        <f>AAS!B2817</f>
        <v>2816</v>
      </c>
      <c r="U2817" s="75" t="str">
        <f>AAS!C2817</f>
        <v>France</v>
      </c>
      <c r="V2817" cm="1">
        <f t="array" ref="V2817">IF(VLOOKUP(U2817,$A$2:$F$198,COLUMN($F:$F),FALSE)=0,NA(),VLOOKUP(U2817,$A$2:$F$198,COLUMN($F:$F),FALSE))</f>
        <v>43830.65</v>
      </c>
    </row>
    <row r="2818" spans="20:22">
      <c r="T2818" s="75">
        <f>AAS!B2818</f>
        <v>2817</v>
      </c>
      <c r="U2818" s="75" t="str">
        <f>AAS!C2818</f>
        <v>USA</v>
      </c>
      <c r="V2818" cm="1">
        <f t="array" ref="V2818">IF(VLOOKUP(U2818,$A$2:$F$198,COLUMN($F:$F),FALSE)=0,NA(),VLOOKUP(U2818,$A$2:$F$198,COLUMN($F:$F),FALSE))</f>
        <v>63809.64</v>
      </c>
    </row>
    <row r="2819" spans="20:22">
      <c r="T2819" s="75">
        <f>AAS!B2819</f>
        <v>2818</v>
      </c>
      <c r="U2819" s="75" t="str">
        <f>AAS!C2819</f>
        <v>USA</v>
      </c>
      <c r="V2819" cm="1">
        <f t="array" ref="V2819">IF(VLOOKUP(U2819,$A$2:$F$198,COLUMN($F:$F),FALSE)=0,NA(),VLOOKUP(U2819,$A$2:$F$198,COLUMN($F:$F),FALSE))</f>
        <v>63809.64</v>
      </c>
    </row>
    <row r="2820" spans="20:22">
      <c r="T2820" s="75">
        <f>AAS!B2820</f>
        <v>2819</v>
      </c>
      <c r="U2820" s="75" t="str">
        <f>AAS!C2820</f>
        <v>USA</v>
      </c>
      <c r="V2820" cm="1">
        <f t="array" ref="V2820">IF(VLOOKUP(U2820,$A$2:$F$198,COLUMN($F:$F),FALSE)=0,NA(),VLOOKUP(U2820,$A$2:$F$198,COLUMN($F:$F),FALSE))</f>
        <v>63809.64</v>
      </c>
    </row>
    <row r="2821" spans="20:22">
      <c r="T2821" s="75">
        <f>AAS!B2821</f>
        <v>2820</v>
      </c>
      <c r="U2821" s="75" t="str">
        <f>AAS!C2821</f>
        <v>USA</v>
      </c>
      <c r="V2821" cm="1">
        <f t="array" ref="V2821">IF(VLOOKUP(U2821,$A$2:$F$198,COLUMN($F:$F),FALSE)=0,NA(),VLOOKUP(U2821,$A$2:$F$198,COLUMN($F:$F),FALSE))</f>
        <v>63809.64</v>
      </c>
    </row>
    <row r="2822" spans="20:22">
      <c r="T2822" s="75">
        <f>AAS!B2822</f>
        <v>2821</v>
      </c>
      <c r="U2822" s="75" t="str">
        <f>AAS!C2822</f>
        <v>USA</v>
      </c>
      <c r="V2822" cm="1">
        <f t="array" ref="V2822">IF(VLOOKUP(U2822,$A$2:$F$198,COLUMN($F:$F),FALSE)=0,NA(),VLOOKUP(U2822,$A$2:$F$198,COLUMN($F:$F),FALSE))</f>
        <v>63809.64</v>
      </c>
    </row>
    <row r="2823" spans="20:22">
      <c r="T2823" s="75">
        <f>AAS!B2823</f>
        <v>2822</v>
      </c>
      <c r="U2823" s="75" t="str">
        <f>AAS!C2823</f>
        <v>USA</v>
      </c>
      <c r="V2823" cm="1">
        <f t="array" ref="V2823">IF(VLOOKUP(U2823,$A$2:$F$198,COLUMN($F:$F),FALSE)=0,NA(),VLOOKUP(U2823,$A$2:$F$198,COLUMN($F:$F),FALSE))</f>
        <v>63809.64</v>
      </c>
    </row>
    <row r="2824" spans="20:22">
      <c r="T2824" s="75">
        <f>AAS!B2824</f>
        <v>2823</v>
      </c>
      <c r="U2824" s="75" t="str">
        <f>AAS!C2824</f>
        <v>USA</v>
      </c>
      <c r="V2824" cm="1">
        <f t="array" ref="V2824">IF(VLOOKUP(U2824,$A$2:$F$198,COLUMN($F:$F),FALSE)=0,NA(),VLOOKUP(U2824,$A$2:$F$198,COLUMN($F:$F),FALSE))</f>
        <v>63809.64</v>
      </c>
    </row>
    <row r="2825" spans="20:22">
      <c r="T2825" s="75">
        <f>AAS!B2825</f>
        <v>2824</v>
      </c>
      <c r="U2825" s="75" t="str">
        <f>AAS!C2825</f>
        <v>USA</v>
      </c>
      <c r="V2825" cm="1">
        <f t="array" ref="V2825">IF(VLOOKUP(U2825,$A$2:$F$198,COLUMN($F:$F),FALSE)=0,NA(),VLOOKUP(U2825,$A$2:$F$198,COLUMN($F:$F),FALSE))</f>
        <v>63809.64</v>
      </c>
    </row>
    <row r="2826" spans="20:22">
      <c r="T2826" s="75">
        <f>AAS!B2826</f>
        <v>2825</v>
      </c>
      <c r="U2826" s="75" t="str">
        <f>AAS!C2826</f>
        <v>USA</v>
      </c>
      <c r="V2826" cm="1">
        <f t="array" ref="V2826">IF(VLOOKUP(U2826,$A$2:$F$198,COLUMN($F:$F),FALSE)=0,NA(),VLOOKUP(U2826,$A$2:$F$198,COLUMN($F:$F),FALSE))</f>
        <v>63809.64</v>
      </c>
    </row>
    <row r="2827" spans="20:22">
      <c r="T2827" s="75">
        <f>AAS!B2827</f>
        <v>2826</v>
      </c>
      <c r="U2827" s="75" t="str">
        <f>AAS!C2827</f>
        <v>USA</v>
      </c>
      <c r="V2827" cm="1">
        <f t="array" ref="V2827">IF(VLOOKUP(U2827,$A$2:$F$198,COLUMN($F:$F),FALSE)=0,NA(),VLOOKUP(U2827,$A$2:$F$198,COLUMN($F:$F),FALSE))</f>
        <v>63809.64</v>
      </c>
    </row>
    <row r="2828" spans="20:22">
      <c r="T2828" s="75">
        <f>AAS!B2828</f>
        <v>2827</v>
      </c>
      <c r="U2828" s="75" t="str">
        <f>AAS!C2828</f>
        <v>USA</v>
      </c>
      <c r="V2828" cm="1">
        <f t="array" ref="V2828">IF(VLOOKUP(U2828,$A$2:$F$198,COLUMN($F:$F),FALSE)=0,NA(),VLOOKUP(U2828,$A$2:$F$198,COLUMN($F:$F),FALSE))</f>
        <v>63809.64</v>
      </c>
    </row>
    <row r="2829" spans="20:22">
      <c r="T2829" s="75">
        <f>AAS!B2829</f>
        <v>2828</v>
      </c>
      <c r="U2829" s="75" t="str">
        <f>AAS!C2829</f>
        <v>United Kingdom</v>
      </c>
      <c r="V2829" cm="1">
        <f t="array" ref="V2829">IF(VLOOKUP(U2829,$A$2:$F$198,COLUMN($F:$F),FALSE)=0,NA(),VLOOKUP(U2829,$A$2:$F$198,COLUMN($F:$F),FALSE))</f>
        <v>40800.480000000003</v>
      </c>
    </row>
    <row r="2830" spans="20:22">
      <c r="T2830" s="75">
        <f>AAS!B2830</f>
        <v>2829</v>
      </c>
      <c r="U2830" s="75" t="str">
        <f>AAS!C2830</f>
        <v>USA</v>
      </c>
      <c r="V2830" cm="1">
        <f t="array" ref="V2830">IF(VLOOKUP(U2830,$A$2:$F$198,COLUMN($F:$F),FALSE)=0,NA(),VLOOKUP(U2830,$A$2:$F$198,COLUMN($F:$F),FALSE))</f>
        <v>63809.64</v>
      </c>
    </row>
    <row r="2831" spans="20:22">
      <c r="T2831" s="75">
        <f>AAS!B2831</f>
        <v>2830</v>
      </c>
      <c r="U2831" s="75" t="str">
        <f>AAS!C2831</f>
        <v>USA</v>
      </c>
      <c r="V2831" cm="1">
        <f t="array" ref="V2831">IF(VLOOKUP(U2831,$A$2:$F$198,COLUMN($F:$F),FALSE)=0,NA(),VLOOKUP(U2831,$A$2:$F$198,COLUMN($F:$F),FALSE))</f>
        <v>63809.64</v>
      </c>
    </row>
    <row r="2832" spans="20:22">
      <c r="T2832" s="75">
        <f>AAS!B2832</f>
        <v>2831</v>
      </c>
      <c r="U2832" s="75" t="str">
        <f>AAS!C2832</f>
        <v>USA</v>
      </c>
      <c r="V2832" cm="1">
        <f t="array" ref="V2832">IF(VLOOKUP(U2832,$A$2:$F$198,COLUMN($F:$F),FALSE)=0,NA(),VLOOKUP(U2832,$A$2:$F$198,COLUMN($F:$F),FALSE))</f>
        <v>63809.64</v>
      </c>
    </row>
    <row r="2833" spans="20:22">
      <c r="T2833" s="75">
        <f>AAS!B2833</f>
        <v>2832</v>
      </c>
      <c r="U2833" s="75" t="str">
        <f>AAS!C2833</f>
        <v>USA</v>
      </c>
      <c r="V2833" cm="1">
        <f t="array" ref="V2833">IF(VLOOKUP(U2833,$A$2:$F$198,COLUMN($F:$F),FALSE)=0,NA(),VLOOKUP(U2833,$A$2:$F$198,COLUMN($F:$F),FALSE))</f>
        <v>63809.64</v>
      </c>
    </row>
    <row r="2834" spans="20:22">
      <c r="T2834" s="75">
        <f>AAS!B2834</f>
        <v>2833</v>
      </c>
      <c r="U2834" s="75" t="str">
        <f>AAS!C2834</f>
        <v>USA</v>
      </c>
      <c r="V2834" cm="1">
        <f t="array" ref="V2834">IF(VLOOKUP(U2834,$A$2:$F$198,COLUMN($F:$F),FALSE)=0,NA(),VLOOKUP(U2834,$A$2:$F$198,COLUMN($F:$F),FALSE))</f>
        <v>63809.64</v>
      </c>
    </row>
    <row r="2835" spans="20:22">
      <c r="T2835" s="75">
        <f>AAS!B2835</f>
        <v>2834</v>
      </c>
      <c r="U2835" s="75" t="str">
        <f>AAS!C2835</f>
        <v>USA</v>
      </c>
      <c r="V2835" cm="1">
        <f t="array" ref="V2835">IF(VLOOKUP(U2835,$A$2:$F$198,COLUMN($F:$F),FALSE)=0,NA(),VLOOKUP(U2835,$A$2:$F$198,COLUMN($F:$F),FALSE))</f>
        <v>63809.64</v>
      </c>
    </row>
    <row r="2836" spans="20:22">
      <c r="T2836" s="75">
        <f>AAS!B2836</f>
        <v>2835</v>
      </c>
      <c r="U2836" s="75" t="str">
        <f>AAS!C2836</f>
        <v>USA</v>
      </c>
      <c r="V2836" cm="1">
        <f t="array" ref="V2836">IF(VLOOKUP(U2836,$A$2:$F$198,COLUMN($F:$F),FALSE)=0,NA(),VLOOKUP(U2836,$A$2:$F$198,COLUMN($F:$F),FALSE))</f>
        <v>63809.64</v>
      </c>
    </row>
    <row r="2837" spans="20:22">
      <c r="T2837" s="75">
        <f>AAS!B2837</f>
        <v>2836</v>
      </c>
      <c r="U2837" s="75" t="str">
        <f>AAS!C2837</f>
        <v>USA</v>
      </c>
      <c r="V2837" cm="1">
        <f t="array" ref="V2837">IF(VLOOKUP(U2837,$A$2:$F$198,COLUMN($F:$F),FALSE)=0,NA(),VLOOKUP(U2837,$A$2:$F$198,COLUMN($F:$F),FALSE))</f>
        <v>63809.64</v>
      </c>
    </row>
    <row r="2838" spans="20:22">
      <c r="T2838" s="75">
        <f>AAS!B2838</f>
        <v>2837</v>
      </c>
      <c r="U2838" s="75" t="str">
        <f>AAS!C2838</f>
        <v>USA</v>
      </c>
      <c r="V2838" cm="1">
        <f t="array" ref="V2838">IF(VLOOKUP(U2838,$A$2:$F$198,COLUMN($F:$F),FALSE)=0,NA(),VLOOKUP(U2838,$A$2:$F$198,COLUMN($F:$F),FALSE))</f>
        <v>63809.64</v>
      </c>
    </row>
    <row r="2839" spans="20:22">
      <c r="T2839" s="75">
        <f>AAS!B2839</f>
        <v>2838</v>
      </c>
      <c r="U2839" s="75" t="str">
        <f>AAS!C2839</f>
        <v>USA</v>
      </c>
      <c r="V2839" cm="1">
        <f t="array" ref="V2839">IF(VLOOKUP(U2839,$A$2:$F$198,COLUMN($F:$F),FALSE)=0,NA(),VLOOKUP(U2839,$A$2:$F$198,COLUMN($F:$F),FALSE))</f>
        <v>63809.64</v>
      </c>
    </row>
    <row r="2840" spans="20:22">
      <c r="T2840" s="75">
        <f>AAS!B2840</f>
        <v>2839</v>
      </c>
      <c r="U2840" s="75" t="str">
        <f>AAS!C2840</f>
        <v>USA</v>
      </c>
      <c r="V2840" cm="1">
        <f t="array" ref="V2840">IF(VLOOKUP(U2840,$A$2:$F$198,COLUMN($F:$F),FALSE)=0,NA(),VLOOKUP(U2840,$A$2:$F$198,COLUMN($F:$F),FALSE))</f>
        <v>63809.64</v>
      </c>
    </row>
    <row r="2841" spans="20:22">
      <c r="T2841" s="75">
        <f>AAS!B2841</f>
        <v>2840</v>
      </c>
      <c r="U2841" s="75" t="str">
        <f>AAS!C2841</f>
        <v>USA</v>
      </c>
      <c r="V2841" cm="1">
        <f t="array" ref="V2841">IF(VLOOKUP(U2841,$A$2:$F$198,COLUMN($F:$F),FALSE)=0,NA(),VLOOKUP(U2841,$A$2:$F$198,COLUMN($F:$F),FALSE))</f>
        <v>63809.64</v>
      </c>
    </row>
    <row r="2842" spans="20:22">
      <c r="T2842" s="75">
        <f>AAS!B2842</f>
        <v>2841</v>
      </c>
      <c r="U2842" s="75" t="str">
        <f>AAS!C2842</f>
        <v>USA</v>
      </c>
      <c r="V2842" cm="1">
        <f t="array" ref="V2842">IF(VLOOKUP(U2842,$A$2:$F$198,COLUMN($F:$F),FALSE)=0,NA(),VLOOKUP(U2842,$A$2:$F$198,COLUMN($F:$F),FALSE))</f>
        <v>63809.64</v>
      </c>
    </row>
    <row r="2843" spans="20:22">
      <c r="T2843" s="75">
        <f>AAS!B2843</f>
        <v>2842</v>
      </c>
      <c r="U2843" s="75" t="str">
        <f>AAS!C2843</f>
        <v>USA</v>
      </c>
      <c r="V2843" cm="1">
        <f t="array" ref="V2843">IF(VLOOKUP(U2843,$A$2:$F$198,COLUMN($F:$F),FALSE)=0,NA(),VLOOKUP(U2843,$A$2:$F$198,COLUMN($F:$F),FALSE))</f>
        <v>63809.64</v>
      </c>
    </row>
    <row r="2844" spans="20:22">
      <c r="T2844" s="75">
        <f>AAS!B2844</f>
        <v>2843</v>
      </c>
      <c r="U2844" s="75" t="str">
        <f>AAS!C2844</f>
        <v>USA</v>
      </c>
      <c r="V2844" cm="1">
        <f t="array" ref="V2844">IF(VLOOKUP(U2844,$A$2:$F$198,COLUMN($F:$F),FALSE)=0,NA(),VLOOKUP(U2844,$A$2:$F$198,COLUMN($F:$F),FALSE))</f>
        <v>63809.64</v>
      </c>
    </row>
    <row r="2845" spans="20:22">
      <c r="T2845" s="75">
        <f>AAS!B2845</f>
        <v>2844</v>
      </c>
      <c r="U2845" s="75" t="str">
        <f>AAS!C2845</f>
        <v>USA</v>
      </c>
      <c r="V2845" cm="1">
        <f t="array" ref="V2845">IF(VLOOKUP(U2845,$A$2:$F$198,COLUMN($F:$F),FALSE)=0,NA(),VLOOKUP(U2845,$A$2:$F$198,COLUMN($F:$F),FALSE))</f>
        <v>63809.64</v>
      </c>
    </row>
    <row r="2846" spans="20:22">
      <c r="T2846" s="75">
        <f>AAS!B2846</f>
        <v>2845</v>
      </c>
      <c r="U2846" s="75" t="str">
        <f>AAS!C2846</f>
        <v>USA</v>
      </c>
      <c r="V2846" cm="1">
        <f t="array" ref="V2846">IF(VLOOKUP(U2846,$A$2:$F$198,COLUMN($F:$F),FALSE)=0,NA(),VLOOKUP(U2846,$A$2:$F$198,COLUMN($F:$F),FALSE))</f>
        <v>63809.64</v>
      </c>
    </row>
    <row r="2847" spans="20:22">
      <c r="T2847" s="75">
        <f>AAS!B2847</f>
        <v>2846</v>
      </c>
      <c r="U2847" s="75" t="str">
        <f>AAS!C2847</f>
        <v>USA</v>
      </c>
      <c r="V2847" cm="1">
        <f t="array" ref="V2847">IF(VLOOKUP(U2847,$A$2:$F$198,COLUMN($F:$F),FALSE)=0,NA(),VLOOKUP(U2847,$A$2:$F$198,COLUMN($F:$F),FALSE))</f>
        <v>63809.64</v>
      </c>
    </row>
    <row r="2848" spans="20:22">
      <c r="T2848" s="75">
        <f>AAS!B2848</f>
        <v>2847</v>
      </c>
      <c r="U2848" s="75" t="str">
        <f>AAS!C2848</f>
        <v>USA</v>
      </c>
      <c r="V2848" cm="1">
        <f t="array" ref="V2848">IF(VLOOKUP(U2848,$A$2:$F$198,COLUMN($F:$F),FALSE)=0,NA(),VLOOKUP(U2848,$A$2:$F$198,COLUMN($F:$F),FALSE))</f>
        <v>63809.64</v>
      </c>
    </row>
    <row r="2849" spans="20:22">
      <c r="T2849" s="75">
        <f>AAS!B2849</f>
        <v>2848</v>
      </c>
      <c r="U2849" s="75" t="str">
        <f>AAS!C2849</f>
        <v>USA</v>
      </c>
      <c r="V2849" cm="1">
        <f t="array" ref="V2849">IF(VLOOKUP(U2849,$A$2:$F$198,COLUMN($F:$F),FALSE)=0,NA(),VLOOKUP(U2849,$A$2:$F$198,COLUMN($F:$F),FALSE))</f>
        <v>63809.64</v>
      </c>
    </row>
    <row r="2850" spans="20:22">
      <c r="T2850" s="75">
        <f>AAS!B2850</f>
        <v>2849</v>
      </c>
      <c r="U2850" s="75" t="str">
        <f>AAS!C2850</f>
        <v>USA</v>
      </c>
      <c r="V2850" cm="1">
        <f t="array" ref="V2850">IF(VLOOKUP(U2850,$A$2:$F$198,COLUMN($F:$F),FALSE)=0,NA(),VLOOKUP(U2850,$A$2:$F$198,COLUMN($F:$F),FALSE))</f>
        <v>63809.64</v>
      </c>
    </row>
    <row r="2851" spans="20:22">
      <c r="T2851" s="75">
        <f>AAS!B2851</f>
        <v>2850</v>
      </c>
      <c r="U2851" s="75" t="str">
        <f>AAS!C2851</f>
        <v>USA</v>
      </c>
      <c r="V2851" cm="1">
        <f t="array" ref="V2851">IF(VLOOKUP(U2851,$A$2:$F$198,COLUMN($F:$F),FALSE)=0,NA(),VLOOKUP(U2851,$A$2:$F$198,COLUMN($F:$F),FALSE))</f>
        <v>63809.64</v>
      </c>
    </row>
    <row r="2852" spans="20:22">
      <c r="T2852" s="75">
        <f>AAS!B2852</f>
        <v>2851</v>
      </c>
      <c r="U2852" s="75" t="str">
        <f>AAS!C2852</f>
        <v>USA</v>
      </c>
      <c r="V2852" cm="1">
        <f t="array" ref="V2852">IF(VLOOKUP(U2852,$A$2:$F$198,COLUMN($F:$F),FALSE)=0,NA(),VLOOKUP(U2852,$A$2:$F$198,COLUMN($F:$F),FALSE))</f>
        <v>63809.64</v>
      </c>
    </row>
    <row r="2853" spans="20:22">
      <c r="T2853" s="75">
        <f>AAS!B2853</f>
        <v>2852</v>
      </c>
      <c r="U2853" s="75" t="str">
        <f>AAS!C2853</f>
        <v>USA</v>
      </c>
      <c r="V2853" cm="1">
        <f t="array" ref="V2853">IF(VLOOKUP(U2853,$A$2:$F$198,COLUMN($F:$F),FALSE)=0,NA(),VLOOKUP(U2853,$A$2:$F$198,COLUMN($F:$F),FALSE))</f>
        <v>63809.64</v>
      </c>
    </row>
    <row r="2854" spans="20:22">
      <c r="T2854" s="75">
        <f>AAS!B2854</f>
        <v>2853</v>
      </c>
      <c r="U2854" s="75" t="str">
        <f>AAS!C2854</f>
        <v>USA</v>
      </c>
      <c r="V2854" cm="1">
        <f t="array" ref="V2854">IF(VLOOKUP(U2854,$A$2:$F$198,COLUMN($F:$F),FALSE)=0,NA(),VLOOKUP(U2854,$A$2:$F$198,COLUMN($F:$F),FALSE))</f>
        <v>63809.64</v>
      </c>
    </row>
    <row r="2855" spans="20:22">
      <c r="T2855" s="75">
        <f>AAS!B2855</f>
        <v>2854</v>
      </c>
      <c r="U2855" s="75" t="str">
        <f>AAS!C2855</f>
        <v>USA</v>
      </c>
      <c r="V2855" cm="1">
        <f t="array" ref="V2855">IF(VLOOKUP(U2855,$A$2:$F$198,COLUMN($F:$F),FALSE)=0,NA(),VLOOKUP(U2855,$A$2:$F$198,COLUMN($F:$F),FALSE))</f>
        <v>63809.64</v>
      </c>
    </row>
    <row r="2856" spans="20:22">
      <c r="T2856" s="75">
        <f>AAS!B2856</f>
        <v>2855</v>
      </c>
      <c r="U2856" s="75" t="str">
        <f>AAS!C2856</f>
        <v>USA</v>
      </c>
      <c r="V2856" cm="1">
        <f t="array" ref="V2856">IF(VLOOKUP(U2856,$A$2:$F$198,COLUMN($F:$F),FALSE)=0,NA(),VLOOKUP(U2856,$A$2:$F$198,COLUMN($F:$F),FALSE))</f>
        <v>63809.64</v>
      </c>
    </row>
    <row r="2857" spans="20:22">
      <c r="T2857" s="75">
        <f>AAS!B2857</f>
        <v>2856</v>
      </c>
      <c r="U2857" s="75" t="str">
        <f>AAS!C2857</f>
        <v>USA</v>
      </c>
      <c r="V2857" cm="1">
        <f t="array" ref="V2857">IF(VLOOKUP(U2857,$A$2:$F$198,COLUMN($F:$F),FALSE)=0,NA(),VLOOKUP(U2857,$A$2:$F$198,COLUMN($F:$F),FALSE))</f>
        <v>63809.64</v>
      </c>
    </row>
    <row r="2858" spans="20:22">
      <c r="T2858" s="75">
        <f>AAS!B2858</f>
        <v>2857</v>
      </c>
      <c r="U2858" s="75" t="str">
        <f>AAS!C2858</f>
        <v>USA</v>
      </c>
      <c r="V2858" cm="1">
        <f t="array" ref="V2858">IF(VLOOKUP(U2858,$A$2:$F$198,COLUMN($F:$F),FALSE)=0,NA(),VLOOKUP(U2858,$A$2:$F$198,COLUMN($F:$F),FALSE))</f>
        <v>63809.64</v>
      </c>
    </row>
    <row r="2859" spans="20:22">
      <c r="T2859" s="75">
        <f>AAS!B2859</f>
        <v>2858</v>
      </c>
      <c r="U2859" s="75" t="str">
        <f>AAS!C2859</f>
        <v>United Kingdom</v>
      </c>
      <c r="V2859" cm="1">
        <f t="array" ref="V2859">IF(VLOOKUP(U2859,$A$2:$F$198,COLUMN($F:$F),FALSE)=0,NA(),VLOOKUP(U2859,$A$2:$F$198,COLUMN($F:$F),FALSE))</f>
        <v>40800.480000000003</v>
      </c>
    </row>
    <row r="2860" spans="20:22">
      <c r="T2860" s="75">
        <f>AAS!B2860</f>
        <v>2859</v>
      </c>
      <c r="U2860" s="75" t="str">
        <f>AAS!C2860</f>
        <v>USA</v>
      </c>
      <c r="V2860" cm="1">
        <f t="array" ref="V2860">IF(VLOOKUP(U2860,$A$2:$F$198,COLUMN($F:$F),FALSE)=0,NA(),VLOOKUP(U2860,$A$2:$F$198,COLUMN($F:$F),FALSE))</f>
        <v>63809.64</v>
      </c>
    </row>
    <row r="2861" spans="20:22">
      <c r="T2861" s="75">
        <f>AAS!B2861</f>
        <v>2860</v>
      </c>
      <c r="U2861" s="75" t="str">
        <f>AAS!C2861</f>
        <v>USA</v>
      </c>
      <c r="V2861" cm="1">
        <f t="array" ref="V2861">IF(VLOOKUP(U2861,$A$2:$F$198,COLUMN($F:$F),FALSE)=0,NA(),VLOOKUP(U2861,$A$2:$F$198,COLUMN($F:$F),FALSE))</f>
        <v>63809.64</v>
      </c>
    </row>
    <row r="2862" spans="20:22">
      <c r="T2862" s="75">
        <f>AAS!B2862</f>
        <v>2861</v>
      </c>
      <c r="U2862" s="75" t="str">
        <f>AAS!C2862</f>
        <v>USA</v>
      </c>
      <c r="V2862" cm="1">
        <f t="array" ref="V2862">IF(VLOOKUP(U2862,$A$2:$F$198,COLUMN($F:$F),FALSE)=0,NA(),VLOOKUP(U2862,$A$2:$F$198,COLUMN($F:$F),FALSE))</f>
        <v>63809.64</v>
      </c>
    </row>
    <row r="2863" spans="20:22">
      <c r="T2863" s="75">
        <f>AAS!B2863</f>
        <v>2862</v>
      </c>
      <c r="U2863" s="75" t="str">
        <f>AAS!C2863</f>
        <v>USA</v>
      </c>
      <c r="V2863" cm="1">
        <f t="array" ref="V2863">IF(VLOOKUP(U2863,$A$2:$F$198,COLUMN($F:$F),FALSE)=0,NA(),VLOOKUP(U2863,$A$2:$F$198,COLUMN($F:$F),FALSE))</f>
        <v>63809.64</v>
      </c>
    </row>
    <row r="2864" spans="20:22">
      <c r="T2864" s="75">
        <f>AAS!B2864</f>
        <v>2863</v>
      </c>
      <c r="U2864" s="75" t="str">
        <f>AAS!C2864</f>
        <v>USA</v>
      </c>
      <c r="V2864" cm="1">
        <f t="array" ref="V2864">IF(VLOOKUP(U2864,$A$2:$F$198,COLUMN($F:$F),FALSE)=0,NA(),VLOOKUP(U2864,$A$2:$F$198,COLUMN($F:$F),FALSE))</f>
        <v>63809.64</v>
      </c>
    </row>
    <row r="2865" spans="20:22">
      <c r="T2865" s="75">
        <f>AAS!B2865</f>
        <v>2864</v>
      </c>
      <c r="U2865" s="75" t="str">
        <f>AAS!C2865</f>
        <v>USA</v>
      </c>
      <c r="V2865" cm="1">
        <f t="array" ref="V2865">IF(VLOOKUP(U2865,$A$2:$F$198,COLUMN($F:$F),FALSE)=0,NA(),VLOOKUP(U2865,$A$2:$F$198,COLUMN($F:$F),FALSE))</f>
        <v>63809.64</v>
      </c>
    </row>
    <row r="2866" spans="20:22">
      <c r="T2866" s="75">
        <f>AAS!B2866</f>
        <v>2865</v>
      </c>
      <c r="U2866" s="75" t="str">
        <f>AAS!C2866</f>
        <v>United Kingdom</v>
      </c>
      <c r="V2866" cm="1">
        <f t="array" ref="V2866">IF(VLOOKUP(U2866,$A$2:$F$198,COLUMN($F:$F),FALSE)=0,NA(),VLOOKUP(U2866,$A$2:$F$198,COLUMN($F:$F),FALSE))</f>
        <v>40800.480000000003</v>
      </c>
    </row>
    <row r="2867" spans="20:22">
      <c r="T2867" s="75">
        <f>AAS!B2867</f>
        <v>2866</v>
      </c>
      <c r="U2867" s="75" t="str">
        <f>AAS!C2867</f>
        <v>USA</v>
      </c>
      <c r="V2867" cm="1">
        <f t="array" ref="V2867">IF(VLOOKUP(U2867,$A$2:$F$198,COLUMN($F:$F),FALSE)=0,NA(),VLOOKUP(U2867,$A$2:$F$198,COLUMN($F:$F),FALSE))</f>
        <v>63809.64</v>
      </c>
    </row>
    <row r="2868" spans="20:22">
      <c r="T2868" s="75">
        <f>AAS!B2868</f>
        <v>2867</v>
      </c>
      <c r="U2868" s="75" t="str">
        <f>AAS!C2868</f>
        <v>USA</v>
      </c>
      <c r="V2868" cm="1">
        <f t="array" ref="V2868">IF(VLOOKUP(U2868,$A$2:$F$198,COLUMN($F:$F),FALSE)=0,NA(),VLOOKUP(U2868,$A$2:$F$198,COLUMN($F:$F),FALSE))</f>
        <v>63809.64</v>
      </c>
    </row>
    <row r="2869" spans="20:22">
      <c r="T2869" s="75">
        <f>AAS!B2869</f>
        <v>2868</v>
      </c>
      <c r="U2869" s="75" t="str">
        <f>AAS!C2869</f>
        <v>USA</v>
      </c>
      <c r="V2869" cm="1">
        <f t="array" ref="V2869">IF(VLOOKUP(U2869,$A$2:$F$198,COLUMN($F:$F),FALSE)=0,NA(),VLOOKUP(U2869,$A$2:$F$198,COLUMN($F:$F),FALSE))</f>
        <v>63809.64</v>
      </c>
    </row>
    <row r="2870" spans="20:22">
      <c r="T2870" s="75">
        <f>AAS!B2870</f>
        <v>2869</v>
      </c>
      <c r="U2870" s="75" t="str">
        <f>AAS!C2870</f>
        <v>USA</v>
      </c>
      <c r="V2870" cm="1">
        <f t="array" ref="V2870">IF(VLOOKUP(U2870,$A$2:$F$198,COLUMN($F:$F),FALSE)=0,NA(),VLOOKUP(U2870,$A$2:$F$198,COLUMN($F:$F),FALSE))</f>
        <v>63809.64</v>
      </c>
    </row>
    <row r="2871" spans="20:22">
      <c r="T2871" s="75">
        <f>AAS!B2871</f>
        <v>2870</v>
      </c>
      <c r="U2871" s="75" t="str">
        <f>AAS!C2871</f>
        <v>USA</v>
      </c>
      <c r="V2871" cm="1">
        <f t="array" ref="V2871">IF(VLOOKUP(U2871,$A$2:$F$198,COLUMN($F:$F),FALSE)=0,NA(),VLOOKUP(U2871,$A$2:$F$198,COLUMN($F:$F),FALSE))</f>
        <v>63809.64</v>
      </c>
    </row>
    <row r="2872" spans="20:22">
      <c r="T2872" s="75">
        <f>AAS!B2872</f>
        <v>2871</v>
      </c>
      <c r="U2872" s="75" t="str">
        <f>AAS!C2872</f>
        <v>USA</v>
      </c>
      <c r="V2872" cm="1">
        <f t="array" ref="V2872">IF(VLOOKUP(U2872,$A$2:$F$198,COLUMN($F:$F),FALSE)=0,NA(),VLOOKUP(U2872,$A$2:$F$198,COLUMN($F:$F),FALSE))</f>
        <v>63809.64</v>
      </c>
    </row>
    <row r="2873" spans="20:22">
      <c r="T2873" s="75">
        <f>AAS!B2873</f>
        <v>2872</v>
      </c>
      <c r="U2873" s="75" t="str">
        <f>AAS!C2873</f>
        <v>USA</v>
      </c>
      <c r="V2873" cm="1">
        <f t="array" ref="V2873">IF(VLOOKUP(U2873,$A$2:$F$198,COLUMN($F:$F),FALSE)=0,NA(),VLOOKUP(U2873,$A$2:$F$198,COLUMN($F:$F),FALSE))</f>
        <v>63809.64</v>
      </c>
    </row>
    <row r="2874" spans="20:22">
      <c r="T2874" s="75">
        <f>AAS!B2874</f>
        <v>2873</v>
      </c>
      <c r="U2874" s="75" t="str">
        <f>AAS!C2874</f>
        <v>USA</v>
      </c>
      <c r="V2874" cm="1">
        <f t="array" ref="V2874">IF(VLOOKUP(U2874,$A$2:$F$198,COLUMN($F:$F),FALSE)=0,NA(),VLOOKUP(U2874,$A$2:$F$198,COLUMN($F:$F),FALSE))</f>
        <v>63809.64</v>
      </c>
    </row>
    <row r="2875" spans="20:22">
      <c r="T2875" s="75">
        <f>AAS!B2875</f>
        <v>2874</v>
      </c>
      <c r="U2875" s="75" t="str">
        <f>AAS!C2875</f>
        <v>USA</v>
      </c>
      <c r="V2875" cm="1">
        <f t="array" ref="V2875">IF(VLOOKUP(U2875,$A$2:$F$198,COLUMN($F:$F),FALSE)=0,NA(),VLOOKUP(U2875,$A$2:$F$198,COLUMN($F:$F),FALSE))</f>
        <v>63809.64</v>
      </c>
    </row>
    <row r="2876" spans="20:22">
      <c r="T2876" s="75">
        <f>AAS!B2876</f>
        <v>2875</v>
      </c>
      <c r="U2876" s="75" t="str">
        <f>AAS!C2876</f>
        <v>USA</v>
      </c>
      <c r="V2876" cm="1">
        <f t="array" ref="V2876">IF(VLOOKUP(U2876,$A$2:$F$198,COLUMN($F:$F),FALSE)=0,NA(),VLOOKUP(U2876,$A$2:$F$198,COLUMN($F:$F),FALSE))</f>
        <v>63809.64</v>
      </c>
    </row>
    <row r="2877" spans="20:22">
      <c r="T2877" s="75">
        <f>AAS!B2877</f>
        <v>2876</v>
      </c>
      <c r="U2877" s="75" t="str">
        <f>AAS!C2877</f>
        <v>USA</v>
      </c>
      <c r="V2877" cm="1">
        <f t="array" ref="V2877">IF(VLOOKUP(U2877,$A$2:$F$198,COLUMN($F:$F),FALSE)=0,NA(),VLOOKUP(U2877,$A$2:$F$198,COLUMN($F:$F),FALSE))</f>
        <v>63809.64</v>
      </c>
    </row>
    <row r="2878" spans="20:22">
      <c r="T2878" s="75">
        <f>AAS!B2878</f>
        <v>2877</v>
      </c>
      <c r="U2878" s="75" t="str">
        <f>AAS!C2878</f>
        <v>USA</v>
      </c>
      <c r="V2878" cm="1">
        <f t="array" ref="V2878">IF(VLOOKUP(U2878,$A$2:$F$198,COLUMN($F:$F),FALSE)=0,NA(),VLOOKUP(U2878,$A$2:$F$198,COLUMN($F:$F),FALSE))</f>
        <v>63809.64</v>
      </c>
    </row>
    <row r="2879" spans="20:22">
      <c r="T2879" s="75">
        <f>AAS!B2879</f>
        <v>2878</v>
      </c>
      <c r="U2879" s="75" t="str">
        <f>AAS!C2879</f>
        <v>USA</v>
      </c>
      <c r="V2879" cm="1">
        <f t="array" ref="V2879">IF(VLOOKUP(U2879,$A$2:$F$198,COLUMN($F:$F),FALSE)=0,NA(),VLOOKUP(U2879,$A$2:$F$198,COLUMN($F:$F),FALSE))</f>
        <v>63809.64</v>
      </c>
    </row>
    <row r="2880" spans="20:22">
      <c r="T2880" s="75">
        <f>AAS!B2880</f>
        <v>2879</v>
      </c>
      <c r="U2880" s="75" t="str">
        <f>AAS!C2880</f>
        <v>USA</v>
      </c>
      <c r="V2880" cm="1">
        <f t="array" ref="V2880">IF(VLOOKUP(U2880,$A$2:$F$198,COLUMN($F:$F),FALSE)=0,NA(),VLOOKUP(U2880,$A$2:$F$198,COLUMN($F:$F),FALSE))</f>
        <v>63809.64</v>
      </c>
    </row>
    <row r="2881" spans="20:22">
      <c r="T2881" s="75">
        <f>AAS!B2881</f>
        <v>2880</v>
      </c>
      <c r="U2881" s="75" t="str">
        <f>AAS!C2881</f>
        <v>USA</v>
      </c>
      <c r="V2881" cm="1">
        <f t="array" ref="V2881">IF(VLOOKUP(U2881,$A$2:$F$198,COLUMN($F:$F),FALSE)=0,NA(),VLOOKUP(U2881,$A$2:$F$198,COLUMN($F:$F),FALSE))</f>
        <v>63809.64</v>
      </c>
    </row>
    <row r="2882" spans="20:22">
      <c r="T2882" s="75">
        <f>AAS!B2882</f>
        <v>2881</v>
      </c>
      <c r="U2882" s="75" t="str">
        <f>AAS!C2882</f>
        <v>USA</v>
      </c>
      <c r="V2882" cm="1">
        <f t="array" ref="V2882">IF(VLOOKUP(U2882,$A$2:$F$198,COLUMN($F:$F),FALSE)=0,NA(),VLOOKUP(U2882,$A$2:$F$198,COLUMN($F:$F),FALSE))</f>
        <v>63809.64</v>
      </c>
    </row>
    <row r="2883" spans="20:22">
      <c r="T2883" s="75">
        <f>AAS!B2883</f>
        <v>2882</v>
      </c>
      <c r="U2883" s="75" t="str">
        <f>AAS!C2883</f>
        <v>USA</v>
      </c>
      <c r="V2883" cm="1">
        <f t="array" ref="V2883">IF(VLOOKUP(U2883,$A$2:$F$198,COLUMN($F:$F),FALSE)=0,NA(),VLOOKUP(U2883,$A$2:$F$198,COLUMN($F:$F),FALSE))</f>
        <v>63809.64</v>
      </c>
    </row>
    <row r="2884" spans="20:22">
      <c r="T2884" s="75">
        <f>AAS!B2884</f>
        <v>2883</v>
      </c>
      <c r="U2884" s="75" t="str">
        <f>AAS!C2884</f>
        <v>USA</v>
      </c>
      <c r="V2884" cm="1">
        <f t="array" ref="V2884">IF(VLOOKUP(U2884,$A$2:$F$198,COLUMN($F:$F),FALSE)=0,NA(),VLOOKUP(U2884,$A$2:$F$198,COLUMN($F:$F),FALSE))</f>
        <v>63809.64</v>
      </c>
    </row>
    <row r="2885" spans="20:22">
      <c r="T2885" s="75">
        <f>AAS!B2885</f>
        <v>2884</v>
      </c>
      <c r="U2885" s="75" t="str">
        <f>AAS!C2885</f>
        <v>USA</v>
      </c>
      <c r="V2885" cm="1">
        <f t="array" ref="V2885">IF(VLOOKUP(U2885,$A$2:$F$198,COLUMN($F:$F),FALSE)=0,NA(),VLOOKUP(U2885,$A$2:$F$198,COLUMN($F:$F),FALSE))</f>
        <v>63809.64</v>
      </c>
    </row>
    <row r="2886" spans="20:22">
      <c r="T2886" s="75">
        <f>AAS!B2886</f>
        <v>2885</v>
      </c>
      <c r="U2886" s="75" t="str">
        <f>AAS!C2886</f>
        <v>USA</v>
      </c>
      <c r="V2886" cm="1">
        <f t="array" ref="V2886">IF(VLOOKUP(U2886,$A$2:$F$198,COLUMN($F:$F),FALSE)=0,NA(),VLOOKUP(U2886,$A$2:$F$198,COLUMN($F:$F),FALSE))</f>
        <v>63809.64</v>
      </c>
    </row>
    <row r="2887" spans="20:22">
      <c r="T2887" s="75">
        <f>AAS!B2887</f>
        <v>2886</v>
      </c>
      <c r="U2887" s="75" t="str">
        <f>AAS!C2887</f>
        <v>Colombia</v>
      </c>
      <c r="V2887" cm="1">
        <f t="array" ref="V2887">IF(VLOOKUP(U2887,$A$2:$F$198,COLUMN($F:$F),FALSE)=0,NA(),VLOOKUP(U2887,$A$2:$F$198,COLUMN($F:$F),FALSE))</f>
        <v>6766.95</v>
      </c>
    </row>
    <row r="2888" spans="20:22">
      <c r="T2888" s="75">
        <f>AAS!B2888</f>
        <v>2887</v>
      </c>
      <c r="U2888" s="75" t="str">
        <f>AAS!C2888</f>
        <v>USA</v>
      </c>
      <c r="V2888" cm="1">
        <f t="array" ref="V2888">IF(VLOOKUP(U2888,$A$2:$F$198,COLUMN($F:$F),FALSE)=0,NA(),VLOOKUP(U2888,$A$2:$F$198,COLUMN($F:$F),FALSE))</f>
        <v>63809.64</v>
      </c>
    </row>
    <row r="2889" spans="20:22">
      <c r="T2889" s="75">
        <f>AAS!B2889</f>
        <v>2888</v>
      </c>
      <c r="U2889" s="75" t="str">
        <f>AAS!C2889</f>
        <v>USA</v>
      </c>
      <c r="V2889" cm="1">
        <f t="array" ref="V2889">IF(VLOOKUP(U2889,$A$2:$F$198,COLUMN($F:$F),FALSE)=0,NA(),VLOOKUP(U2889,$A$2:$F$198,COLUMN($F:$F),FALSE))</f>
        <v>63809.64</v>
      </c>
    </row>
    <row r="2890" spans="20:22">
      <c r="T2890" s="75">
        <f>AAS!B2890</f>
        <v>2889</v>
      </c>
      <c r="U2890" s="75" t="str">
        <f>AAS!C2890</f>
        <v>USA</v>
      </c>
      <c r="V2890" cm="1">
        <f t="array" ref="V2890">IF(VLOOKUP(U2890,$A$2:$F$198,COLUMN($F:$F),FALSE)=0,NA(),VLOOKUP(U2890,$A$2:$F$198,COLUMN($F:$F),FALSE))</f>
        <v>63809.64</v>
      </c>
    </row>
    <row r="2891" spans="20:22">
      <c r="T2891" s="75">
        <f>AAS!B2891</f>
        <v>2890</v>
      </c>
      <c r="U2891" s="75" t="str">
        <f>AAS!C2891</f>
        <v>USA</v>
      </c>
      <c r="V2891" cm="1">
        <f t="array" ref="V2891">IF(VLOOKUP(U2891,$A$2:$F$198,COLUMN($F:$F),FALSE)=0,NA(),VLOOKUP(U2891,$A$2:$F$198,COLUMN($F:$F),FALSE))</f>
        <v>63809.64</v>
      </c>
    </row>
    <row r="2892" spans="20:22">
      <c r="T2892" s="75">
        <f>AAS!B2892</f>
        <v>2891</v>
      </c>
      <c r="U2892" s="75" t="str">
        <f>AAS!C2892</f>
        <v>Netherlands</v>
      </c>
      <c r="V2892" cm="1">
        <f t="array" ref="V2892">IF(VLOOKUP(U2892,$A$2:$F$198,COLUMN($F:$F),FALSE)=0,NA(),VLOOKUP(U2892,$A$2:$F$198,COLUMN($F:$F),FALSE))</f>
        <v>53666.48</v>
      </c>
    </row>
    <row r="2893" spans="20:22">
      <c r="T2893" s="75">
        <f>AAS!B2893</f>
        <v>2892</v>
      </c>
      <c r="U2893" s="75" t="str">
        <f>AAS!C2893</f>
        <v>USA</v>
      </c>
      <c r="V2893" cm="1">
        <f t="array" ref="V2893">IF(VLOOKUP(U2893,$A$2:$F$198,COLUMN($F:$F),FALSE)=0,NA(),VLOOKUP(U2893,$A$2:$F$198,COLUMN($F:$F),FALSE))</f>
        <v>63809.64</v>
      </c>
    </row>
    <row r="2894" spans="20:22">
      <c r="T2894" s="75">
        <f>AAS!B2894</f>
        <v>2893</v>
      </c>
      <c r="U2894" s="75" t="str">
        <f>AAS!C2894</f>
        <v>USA</v>
      </c>
      <c r="V2894" cm="1">
        <f t="array" ref="V2894">IF(VLOOKUP(U2894,$A$2:$F$198,COLUMN($F:$F),FALSE)=0,NA(),VLOOKUP(U2894,$A$2:$F$198,COLUMN($F:$F),FALSE))</f>
        <v>63809.64</v>
      </c>
    </row>
    <row r="2895" spans="20:22">
      <c r="T2895" s="75">
        <f>AAS!B2895</f>
        <v>2894</v>
      </c>
      <c r="U2895" s="75" t="str">
        <f>AAS!C2895</f>
        <v>Unknown</v>
      </c>
      <c r="V2895" t="e" cm="1">
        <f t="array" ref="V2895">IF(VLOOKUP(U2895,$A$2:$F$198,COLUMN($F:$F),FALSE)=0,NA(),VLOOKUP(U2895,$A$2:$F$198,COLUMN($F:$F),FALSE))</f>
        <v>#N/A</v>
      </c>
    </row>
    <row r="2896" spans="20:22">
      <c r="T2896" s="75">
        <f>AAS!B2896</f>
        <v>2895</v>
      </c>
      <c r="U2896" s="75" t="str">
        <f>AAS!C2896</f>
        <v>USA</v>
      </c>
      <c r="V2896" cm="1">
        <f t="array" ref="V2896">IF(VLOOKUP(U2896,$A$2:$F$198,COLUMN($F:$F),FALSE)=0,NA(),VLOOKUP(U2896,$A$2:$F$198,COLUMN($F:$F),FALSE))</f>
        <v>63809.64</v>
      </c>
    </row>
    <row r="2897" spans="20:22">
      <c r="T2897" s="75">
        <f>AAS!B2897</f>
        <v>2896</v>
      </c>
      <c r="U2897" s="75" t="str">
        <f>AAS!C2897</f>
        <v>Unknown</v>
      </c>
      <c r="V2897" t="e" cm="1">
        <f t="array" ref="V2897">IF(VLOOKUP(U2897,$A$2:$F$198,COLUMN($F:$F),FALSE)=0,NA(),VLOOKUP(U2897,$A$2:$F$198,COLUMN($F:$F),FALSE))</f>
        <v>#N/A</v>
      </c>
    </row>
    <row r="2898" spans="20:22">
      <c r="T2898" s="75">
        <f>AAS!B2898</f>
        <v>2897</v>
      </c>
      <c r="U2898" s="75" t="str">
        <f>AAS!C2898</f>
        <v>USA</v>
      </c>
      <c r="V2898" cm="1">
        <f t="array" ref="V2898">IF(VLOOKUP(U2898,$A$2:$F$198,COLUMN($F:$F),FALSE)=0,NA(),VLOOKUP(U2898,$A$2:$F$198,COLUMN($F:$F),FALSE))</f>
        <v>63809.64</v>
      </c>
    </row>
    <row r="2899" spans="20:22">
      <c r="T2899" s="75">
        <f>AAS!B2899</f>
        <v>2898</v>
      </c>
      <c r="U2899" s="75" t="str">
        <f>AAS!C2899</f>
        <v>USA</v>
      </c>
      <c r="V2899" cm="1">
        <f t="array" ref="V2899">IF(VLOOKUP(U2899,$A$2:$F$198,COLUMN($F:$F),FALSE)=0,NA(),VLOOKUP(U2899,$A$2:$F$198,COLUMN($F:$F),FALSE))</f>
        <v>63809.64</v>
      </c>
    </row>
    <row r="2900" spans="20:22">
      <c r="T2900" s="75">
        <f>AAS!B2900</f>
        <v>2899</v>
      </c>
      <c r="U2900" s="75" t="str">
        <f>AAS!C2900</f>
        <v>Unknown</v>
      </c>
      <c r="V2900" t="e" cm="1">
        <f t="array" ref="V2900">IF(VLOOKUP(U2900,$A$2:$F$198,COLUMN($F:$F),FALSE)=0,NA(),VLOOKUP(U2900,$A$2:$F$198,COLUMN($F:$F),FALSE))</f>
        <v>#N/A</v>
      </c>
    </row>
    <row r="2901" spans="20:22">
      <c r="T2901" s="75">
        <f>AAS!B2901</f>
        <v>2900</v>
      </c>
      <c r="U2901" s="75" t="str">
        <f>AAS!C2901</f>
        <v>Unknown</v>
      </c>
      <c r="V2901" t="e" cm="1">
        <f t="array" ref="V2901">IF(VLOOKUP(U2901,$A$2:$F$198,COLUMN($F:$F),FALSE)=0,NA(),VLOOKUP(U2901,$A$2:$F$198,COLUMN($F:$F),FALSE))</f>
        <v>#N/A</v>
      </c>
    </row>
    <row r="2902" spans="20:22">
      <c r="T2902" s="75">
        <f>AAS!B2902</f>
        <v>2901</v>
      </c>
      <c r="U2902" s="75" t="str">
        <f>AAS!C2902</f>
        <v>USA</v>
      </c>
      <c r="V2902" cm="1">
        <f t="array" ref="V2902">IF(VLOOKUP(U2902,$A$2:$F$198,COLUMN($F:$F),FALSE)=0,NA(),VLOOKUP(U2902,$A$2:$F$198,COLUMN($F:$F),FALSE))</f>
        <v>63809.64</v>
      </c>
    </row>
    <row r="2903" spans="20:22">
      <c r="T2903" s="75">
        <f>AAS!B2903</f>
        <v>2902</v>
      </c>
      <c r="U2903" s="75" t="str">
        <f>AAS!C2903</f>
        <v>USA</v>
      </c>
      <c r="V2903" cm="1">
        <f t="array" ref="V2903">IF(VLOOKUP(U2903,$A$2:$F$198,COLUMN($F:$F),FALSE)=0,NA(),VLOOKUP(U2903,$A$2:$F$198,COLUMN($F:$F),FALSE))</f>
        <v>63809.64</v>
      </c>
    </row>
    <row r="2904" spans="20:22">
      <c r="T2904" s="75">
        <f>AAS!B2904</f>
        <v>2903</v>
      </c>
      <c r="U2904" s="75" t="str">
        <f>AAS!C2904</f>
        <v>USA</v>
      </c>
      <c r="V2904" cm="1">
        <f t="array" ref="V2904">IF(VLOOKUP(U2904,$A$2:$F$198,COLUMN($F:$F),FALSE)=0,NA(),VLOOKUP(U2904,$A$2:$F$198,COLUMN($F:$F),FALSE))</f>
        <v>63809.64</v>
      </c>
    </row>
    <row r="2905" spans="20:22">
      <c r="T2905" s="75">
        <f>AAS!B2905</f>
        <v>2904</v>
      </c>
      <c r="U2905" s="75" t="str">
        <f>AAS!C2905</f>
        <v>USA</v>
      </c>
      <c r="V2905" cm="1">
        <f t="array" ref="V2905">IF(VLOOKUP(U2905,$A$2:$F$198,COLUMN($F:$F),FALSE)=0,NA(),VLOOKUP(U2905,$A$2:$F$198,COLUMN($F:$F),FALSE))</f>
        <v>63809.64</v>
      </c>
    </row>
    <row r="2906" spans="20:22">
      <c r="T2906" s="75">
        <f>AAS!B2906</f>
        <v>2905</v>
      </c>
      <c r="U2906" s="75" t="str">
        <f>AAS!C2906</f>
        <v>USA</v>
      </c>
      <c r="V2906" cm="1">
        <f t="array" ref="V2906">IF(VLOOKUP(U2906,$A$2:$F$198,COLUMN($F:$F),FALSE)=0,NA(),VLOOKUP(U2906,$A$2:$F$198,COLUMN($F:$F),FALSE))</f>
        <v>63809.64</v>
      </c>
    </row>
    <row r="2907" spans="20:22">
      <c r="T2907" s="75">
        <f>AAS!B2907</f>
        <v>2906</v>
      </c>
      <c r="U2907" s="75" t="str">
        <f>AAS!C2907</f>
        <v>USA</v>
      </c>
      <c r="V2907" cm="1">
        <f t="array" ref="V2907">IF(VLOOKUP(U2907,$A$2:$F$198,COLUMN($F:$F),FALSE)=0,NA(),VLOOKUP(U2907,$A$2:$F$198,COLUMN($F:$F),FALSE))</f>
        <v>63809.64</v>
      </c>
    </row>
    <row r="2908" spans="20:22">
      <c r="T2908" s="75">
        <f>AAS!B2908</f>
        <v>2907</v>
      </c>
      <c r="U2908" s="75" t="str">
        <f>AAS!C2908</f>
        <v>Unknown</v>
      </c>
      <c r="V2908" t="e" cm="1">
        <f t="array" ref="V2908">IF(VLOOKUP(U2908,$A$2:$F$198,COLUMN($F:$F),FALSE)=0,NA(),VLOOKUP(U2908,$A$2:$F$198,COLUMN($F:$F),FALSE))</f>
        <v>#N/A</v>
      </c>
    </row>
    <row r="2909" spans="20:22">
      <c r="T2909" s="75">
        <f>AAS!B2909</f>
        <v>2908</v>
      </c>
      <c r="U2909" s="75" t="str">
        <f>AAS!C2909</f>
        <v>USA</v>
      </c>
      <c r="V2909" cm="1">
        <f t="array" ref="V2909">IF(VLOOKUP(U2909,$A$2:$F$198,COLUMN($F:$F),FALSE)=0,NA(),VLOOKUP(U2909,$A$2:$F$198,COLUMN($F:$F),FALSE))</f>
        <v>63809.64</v>
      </c>
    </row>
    <row r="2910" spans="20:22">
      <c r="T2910" s="75">
        <f>AAS!B2910</f>
        <v>2909</v>
      </c>
      <c r="U2910" s="75" t="str">
        <f>AAS!C2910</f>
        <v>USA</v>
      </c>
      <c r="V2910" cm="1">
        <f t="array" ref="V2910">IF(VLOOKUP(U2910,$A$2:$F$198,COLUMN($F:$F),FALSE)=0,NA(),VLOOKUP(U2910,$A$2:$F$198,COLUMN($F:$F),FALSE))</f>
        <v>63809.64</v>
      </c>
    </row>
    <row r="2911" spans="20:22">
      <c r="T2911" s="75">
        <f>AAS!B2911</f>
        <v>2910</v>
      </c>
      <c r="U2911" s="75" t="str">
        <f>AAS!C2911</f>
        <v>USA</v>
      </c>
      <c r="V2911" cm="1">
        <f t="array" ref="V2911">IF(VLOOKUP(U2911,$A$2:$F$198,COLUMN($F:$F),FALSE)=0,NA(),VLOOKUP(U2911,$A$2:$F$198,COLUMN($F:$F),FALSE))</f>
        <v>63809.64</v>
      </c>
    </row>
    <row r="2912" spans="20:22">
      <c r="T2912" s="75">
        <f>AAS!B2912</f>
        <v>2911</v>
      </c>
      <c r="U2912" s="75" t="str">
        <f>AAS!C2912</f>
        <v>USA</v>
      </c>
      <c r="V2912" cm="1">
        <f t="array" ref="V2912">IF(VLOOKUP(U2912,$A$2:$F$198,COLUMN($F:$F),FALSE)=0,NA(),VLOOKUP(U2912,$A$2:$F$198,COLUMN($F:$F),FALSE))</f>
        <v>63809.64</v>
      </c>
    </row>
    <row r="2913" spans="20:22">
      <c r="T2913" s="75">
        <f>AAS!B2913</f>
        <v>2912</v>
      </c>
      <c r="U2913" s="75" t="str">
        <f>AAS!C2913</f>
        <v>USA</v>
      </c>
      <c r="V2913" cm="1">
        <f t="array" ref="V2913">IF(VLOOKUP(U2913,$A$2:$F$198,COLUMN($F:$F),FALSE)=0,NA(),VLOOKUP(U2913,$A$2:$F$198,COLUMN($F:$F),FALSE))</f>
        <v>63809.64</v>
      </c>
    </row>
    <row r="2914" spans="20:22">
      <c r="T2914" s="75">
        <f>AAS!B2914</f>
        <v>2913</v>
      </c>
      <c r="U2914" s="75" t="str">
        <f>AAS!C2914</f>
        <v>USA</v>
      </c>
      <c r="V2914" cm="1">
        <f t="array" ref="V2914">IF(VLOOKUP(U2914,$A$2:$F$198,COLUMN($F:$F),FALSE)=0,NA(),VLOOKUP(U2914,$A$2:$F$198,COLUMN($F:$F),FALSE))</f>
        <v>63809.64</v>
      </c>
    </row>
    <row r="2915" spans="20:22">
      <c r="T2915" s="75">
        <f>AAS!B2915</f>
        <v>2914</v>
      </c>
      <c r="U2915" s="75" t="str">
        <f>AAS!C2915</f>
        <v>USA</v>
      </c>
      <c r="V2915" cm="1">
        <f t="array" ref="V2915">IF(VLOOKUP(U2915,$A$2:$F$198,COLUMN($F:$F),FALSE)=0,NA(),VLOOKUP(U2915,$A$2:$F$198,COLUMN($F:$F),FALSE))</f>
        <v>63809.64</v>
      </c>
    </row>
    <row r="2916" spans="20:22">
      <c r="T2916" s="75">
        <f>AAS!B2916</f>
        <v>2915</v>
      </c>
      <c r="U2916" s="75" t="str">
        <f>AAS!C2916</f>
        <v>USA</v>
      </c>
      <c r="V2916" cm="1">
        <f t="array" ref="V2916">IF(VLOOKUP(U2916,$A$2:$F$198,COLUMN($F:$F),FALSE)=0,NA(),VLOOKUP(U2916,$A$2:$F$198,COLUMN($F:$F),FALSE))</f>
        <v>63809.64</v>
      </c>
    </row>
    <row r="2917" spans="20:22">
      <c r="T2917" s="75">
        <f>AAS!B2917</f>
        <v>2916</v>
      </c>
      <c r="U2917" s="75" t="str">
        <f>AAS!C2917</f>
        <v>USA</v>
      </c>
      <c r="V2917" cm="1">
        <f t="array" ref="V2917">IF(VLOOKUP(U2917,$A$2:$F$198,COLUMN($F:$F),FALSE)=0,NA(),VLOOKUP(U2917,$A$2:$F$198,COLUMN($F:$F),FALSE))</f>
        <v>63809.64</v>
      </c>
    </row>
    <row r="2918" spans="20:22">
      <c r="T2918" s="75">
        <f>AAS!B2918</f>
        <v>2917</v>
      </c>
      <c r="U2918" s="75" t="str">
        <f>AAS!C2918</f>
        <v>USA</v>
      </c>
      <c r="V2918" cm="1">
        <f t="array" ref="V2918">IF(VLOOKUP(U2918,$A$2:$F$198,COLUMN($F:$F),FALSE)=0,NA(),VLOOKUP(U2918,$A$2:$F$198,COLUMN($F:$F),FALSE))</f>
        <v>63809.64</v>
      </c>
    </row>
    <row r="2919" spans="20:22">
      <c r="T2919" s="75">
        <f>AAS!B2919</f>
        <v>2918</v>
      </c>
      <c r="U2919" s="75" t="str">
        <f>AAS!C2919</f>
        <v>USA</v>
      </c>
      <c r="V2919" cm="1">
        <f t="array" ref="V2919">IF(VLOOKUP(U2919,$A$2:$F$198,COLUMN($F:$F),FALSE)=0,NA(),VLOOKUP(U2919,$A$2:$F$198,COLUMN($F:$F),FALSE))</f>
        <v>63809.64</v>
      </c>
    </row>
    <row r="2920" spans="20:22">
      <c r="T2920" s="75">
        <f>AAS!B2920</f>
        <v>2919</v>
      </c>
      <c r="U2920" s="75" t="str">
        <f>AAS!C2920</f>
        <v>USA</v>
      </c>
      <c r="V2920" cm="1">
        <f t="array" ref="V2920">IF(VLOOKUP(U2920,$A$2:$F$198,COLUMN($F:$F),FALSE)=0,NA(),VLOOKUP(U2920,$A$2:$F$198,COLUMN($F:$F),FALSE))</f>
        <v>63809.64</v>
      </c>
    </row>
    <row r="2921" spans="20:22">
      <c r="T2921" s="75">
        <f>AAS!B2921</f>
        <v>2920</v>
      </c>
      <c r="U2921" s="75" t="str">
        <f>AAS!C2921</f>
        <v>Unknown</v>
      </c>
      <c r="V2921" t="e" cm="1">
        <f t="array" ref="V2921">IF(VLOOKUP(U2921,$A$2:$F$198,COLUMN($F:$F),FALSE)=0,NA(),VLOOKUP(U2921,$A$2:$F$198,COLUMN($F:$F),FALSE))</f>
        <v>#N/A</v>
      </c>
    </row>
    <row r="2922" spans="20:22">
      <c r="T2922" s="75">
        <f>AAS!B2922</f>
        <v>2921</v>
      </c>
      <c r="U2922" s="75" t="str">
        <f>AAS!C2922</f>
        <v>Unknown</v>
      </c>
      <c r="V2922" t="e" cm="1">
        <f t="array" ref="V2922">IF(VLOOKUP(U2922,$A$2:$F$198,COLUMN($F:$F),FALSE)=0,NA(),VLOOKUP(U2922,$A$2:$F$198,COLUMN($F:$F),FALSE))</f>
        <v>#N/A</v>
      </c>
    </row>
    <row r="2923" spans="20:22">
      <c r="T2923" s="75">
        <f>AAS!B2923</f>
        <v>2922</v>
      </c>
      <c r="U2923" s="75" t="str">
        <f>AAS!C2923</f>
        <v>Unknown</v>
      </c>
      <c r="V2923" t="e" cm="1">
        <f t="array" ref="V2923">IF(VLOOKUP(U2923,$A$2:$F$198,COLUMN($F:$F),FALSE)=0,NA(),VLOOKUP(U2923,$A$2:$F$198,COLUMN($F:$F),FALSE))</f>
        <v>#N/A</v>
      </c>
    </row>
    <row r="2924" spans="20:22">
      <c r="T2924" s="75">
        <f>AAS!B2924</f>
        <v>2923</v>
      </c>
      <c r="U2924" s="75" t="str">
        <f>AAS!C2924</f>
        <v>USA</v>
      </c>
      <c r="V2924" cm="1">
        <f t="array" ref="V2924">IF(VLOOKUP(U2924,$A$2:$F$198,COLUMN($F:$F),FALSE)=0,NA(),VLOOKUP(U2924,$A$2:$F$198,COLUMN($F:$F),FALSE))</f>
        <v>63809.64</v>
      </c>
    </row>
    <row r="2925" spans="20:22">
      <c r="T2925" s="75">
        <f>AAS!B2925</f>
        <v>2924</v>
      </c>
      <c r="U2925" s="75" t="str">
        <f>AAS!C2925</f>
        <v>Unknown</v>
      </c>
      <c r="V2925" t="e" cm="1">
        <f t="array" ref="V2925">IF(VLOOKUP(U2925,$A$2:$F$198,COLUMN($F:$F),FALSE)=0,NA(),VLOOKUP(U2925,$A$2:$F$198,COLUMN($F:$F),FALSE))</f>
        <v>#N/A</v>
      </c>
    </row>
    <row r="2926" spans="20:22">
      <c r="T2926" s="75">
        <f>AAS!B2926</f>
        <v>2925</v>
      </c>
      <c r="U2926" s="75" t="str">
        <f>AAS!C2926</f>
        <v>USA</v>
      </c>
      <c r="V2926" cm="1">
        <f t="array" ref="V2926">IF(VLOOKUP(U2926,$A$2:$F$198,COLUMN($F:$F),FALSE)=0,NA(),VLOOKUP(U2926,$A$2:$F$198,COLUMN($F:$F),FALSE))</f>
        <v>63809.64</v>
      </c>
    </row>
    <row r="2927" spans="20:22">
      <c r="T2927" s="75">
        <f>AAS!B2927</f>
        <v>2926</v>
      </c>
      <c r="U2927" s="75" t="str">
        <f>AAS!C2927</f>
        <v>Unknown</v>
      </c>
      <c r="V2927" t="e" cm="1">
        <f t="array" ref="V2927">IF(VLOOKUP(U2927,$A$2:$F$198,COLUMN($F:$F),FALSE)=0,NA(),VLOOKUP(U2927,$A$2:$F$198,COLUMN($F:$F),FALSE))</f>
        <v>#N/A</v>
      </c>
    </row>
    <row r="2928" spans="20:22">
      <c r="T2928" s="75">
        <f>AAS!B2928</f>
        <v>2927</v>
      </c>
      <c r="U2928" s="75" t="str">
        <f>AAS!C2928</f>
        <v>USA</v>
      </c>
      <c r="V2928" cm="1">
        <f t="array" ref="V2928">IF(VLOOKUP(U2928,$A$2:$F$198,COLUMN($F:$F),FALSE)=0,NA(),VLOOKUP(U2928,$A$2:$F$198,COLUMN($F:$F),FALSE))</f>
        <v>63809.64</v>
      </c>
    </row>
    <row r="2929" spans="20:22">
      <c r="T2929" s="75">
        <f>AAS!B2929</f>
        <v>2928</v>
      </c>
      <c r="U2929" s="75" t="str">
        <f>AAS!C2929</f>
        <v>USA</v>
      </c>
      <c r="V2929" cm="1">
        <f t="array" ref="V2929">IF(VLOOKUP(U2929,$A$2:$F$198,COLUMN($F:$F),FALSE)=0,NA(),VLOOKUP(U2929,$A$2:$F$198,COLUMN($F:$F),FALSE))</f>
        <v>63809.64</v>
      </c>
    </row>
    <row r="2930" spans="20:22">
      <c r="T2930" s="75">
        <f>AAS!B2930</f>
        <v>2929</v>
      </c>
      <c r="U2930" s="75" t="str">
        <f>AAS!C2930</f>
        <v>USA</v>
      </c>
      <c r="V2930" cm="1">
        <f t="array" ref="V2930">IF(VLOOKUP(U2930,$A$2:$F$198,COLUMN($F:$F),FALSE)=0,NA(),VLOOKUP(U2930,$A$2:$F$198,COLUMN($F:$F),FALSE))</f>
        <v>63809.64</v>
      </c>
    </row>
    <row r="2931" spans="20:22">
      <c r="T2931" s="75">
        <f>AAS!B2931</f>
        <v>2930</v>
      </c>
      <c r="U2931" s="75" t="str">
        <f>AAS!C2931</f>
        <v>USA</v>
      </c>
      <c r="V2931" cm="1">
        <f t="array" ref="V2931">IF(VLOOKUP(U2931,$A$2:$F$198,COLUMN($F:$F),FALSE)=0,NA(),VLOOKUP(U2931,$A$2:$F$198,COLUMN($F:$F),FALSE))</f>
        <v>63809.64</v>
      </c>
    </row>
    <row r="2932" spans="20:22">
      <c r="T2932" s="75">
        <f>AAS!B2932</f>
        <v>2931</v>
      </c>
      <c r="U2932" s="75" t="str">
        <f>AAS!C2932</f>
        <v>USA</v>
      </c>
      <c r="V2932" cm="1">
        <f t="array" ref="V2932">IF(VLOOKUP(U2932,$A$2:$F$198,COLUMN($F:$F),FALSE)=0,NA(),VLOOKUP(U2932,$A$2:$F$198,COLUMN($F:$F),FALSE))</f>
        <v>63809.64</v>
      </c>
    </row>
    <row r="2933" spans="20:22">
      <c r="T2933" s="75">
        <f>AAS!B2933</f>
        <v>2932</v>
      </c>
      <c r="U2933" s="75" t="str">
        <f>AAS!C2933</f>
        <v>Unknown</v>
      </c>
      <c r="V2933" t="e" cm="1">
        <f t="array" ref="V2933">IF(VLOOKUP(U2933,$A$2:$F$198,COLUMN($F:$F),FALSE)=0,NA(),VLOOKUP(U2933,$A$2:$F$198,COLUMN($F:$F),FALSE))</f>
        <v>#N/A</v>
      </c>
    </row>
    <row r="2934" spans="20:22">
      <c r="T2934" s="75">
        <f>AAS!B2934</f>
        <v>2933</v>
      </c>
      <c r="U2934" s="75" t="str">
        <f>AAS!C2934</f>
        <v>Unknown</v>
      </c>
      <c r="V2934" t="e" cm="1">
        <f t="array" ref="V2934">IF(VLOOKUP(U2934,$A$2:$F$198,COLUMN($F:$F),FALSE)=0,NA(),VLOOKUP(U2934,$A$2:$F$198,COLUMN($F:$F),FALSE))</f>
        <v>#N/A</v>
      </c>
    </row>
    <row r="2935" spans="20:22">
      <c r="T2935" s="75">
        <f>AAS!B2935</f>
        <v>2934</v>
      </c>
      <c r="U2935" s="75" t="str">
        <f>AAS!C2935</f>
        <v>Unknown</v>
      </c>
      <c r="V2935" t="e" cm="1">
        <f t="array" ref="V2935">IF(VLOOKUP(U2935,$A$2:$F$198,COLUMN($F:$F),FALSE)=0,NA(),VLOOKUP(U2935,$A$2:$F$198,COLUMN($F:$F),FALSE))</f>
        <v>#N/A</v>
      </c>
    </row>
    <row r="2936" spans="20:22">
      <c r="T2936" s="75">
        <f>AAS!B2936</f>
        <v>2935</v>
      </c>
      <c r="U2936" s="75" t="str">
        <f>AAS!C2936</f>
        <v>Unknown</v>
      </c>
      <c r="V2936" t="e" cm="1">
        <f t="array" ref="V2936">IF(VLOOKUP(U2936,$A$2:$F$198,COLUMN($F:$F),FALSE)=0,NA(),VLOOKUP(U2936,$A$2:$F$198,COLUMN($F:$F),FALSE))</f>
        <v>#N/A</v>
      </c>
    </row>
    <row r="2937" spans="20:22">
      <c r="T2937" s="75">
        <f>AAS!B2937</f>
        <v>2936</v>
      </c>
      <c r="U2937" s="75" t="str">
        <f>AAS!C2937</f>
        <v>USA</v>
      </c>
      <c r="V2937" cm="1">
        <f t="array" ref="V2937">IF(VLOOKUP(U2937,$A$2:$F$198,COLUMN($F:$F),FALSE)=0,NA(),VLOOKUP(U2937,$A$2:$F$198,COLUMN($F:$F),FALSE))</f>
        <v>63809.64</v>
      </c>
    </row>
    <row r="2938" spans="20:22">
      <c r="T2938" s="75">
        <f>AAS!B2938</f>
        <v>2937</v>
      </c>
      <c r="U2938" s="75" t="str">
        <f>AAS!C2938</f>
        <v>USA</v>
      </c>
      <c r="V2938" cm="1">
        <f t="array" ref="V2938">IF(VLOOKUP(U2938,$A$2:$F$198,COLUMN($F:$F),FALSE)=0,NA(),VLOOKUP(U2938,$A$2:$F$198,COLUMN($F:$F),FALSE))</f>
        <v>63809.64</v>
      </c>
    </row>
    <row r="2939" spans="20:22">
      <c r="T2939" s="75">
        <f>AAS!B2939</f>
        <v>2938</v>
      </c>
      <c r="U2939" s="75" t="str">
        <f>AAS!C2939</f>
        <v>USA</v>
      </c>
      <c r="V2939" cm="1">
        <f t="array" ref="V2939">IF(VLOOKUP(U2939,$A$2:$F$198,COLUMN($F:$F),FALSE)=0,NA(),VLOOKUP(U2939,$A$2:$F$198,COLUMN($F:$F),FALSE))</f>
        <v>63809.64</v>
      </c>
    </row>
    <row r="2940" spans="20:22">
      <c r="T2940" s="75">
        <f>AAS!B2940</f>
        <v>2939</v>
      </c>
      <c r="U2940" s="75" t="str">
        <f>AAS!C2940</f>
        <v>USA</v>
      </c>
      <c r="V2940" cm="1">
        <f t="array" ref="V2940">IF(VLOOKUP(U2940,$A$2:$F$198,COLUMN($F:$F),FALSE)=0,NA(),VLOOKUP(U2940,$A$2:$F$198,COLUMN($F:$F),FALSE))</f>
        <v>63809.64</v>
      </c>
    </row>
    <row r="2941" spans="20:22">
      <c r="T2941" s="75">
        <f>AAS!B2941</f>
        <v>2940</v>
      </c>
      <c r="U2941" s="75" t="str">
        <f>AAS!C2941</f>
        <v>Canada</v>
      </c>
      <c r="V2941" cm="1">
        <f t="array" ref="V2941">IF(VLOOKUP(U2941,$A$2:$F$198,COLUMN($F:$F),FALSE)=0,NA(),VLOOKUP(U2941,$A$2:$F$198,COLUMN($F:$F),FALSE))</f>
        <v>49196.49</v>
      </c>
    </row>
    <row r="2942" spans="20:22">
      <c r="T2942" s="75">
        <f>AAS!B2942</f>
        <v>2941</v>
      </c>
      <c r="U2942" s="75" t="str">
        <f>AAS!C2942</f>
        <v>USA</v>
      </c>
      <c r="V2942" cm="1">
        <f t="array" ref="V2942">IF(VLOOKUP(U2942,$A$2:$F$198,COLUMN($F:$F),FALSE)=0,NA(),VLOOKUP(U2942,$A$2:$F$198,COLUMN($F:$F),FALSE))</f>
        <v>63809.64</v>
      </c>
    </row>
    <row r="2943" spans="20:22">
      <c r="T2943" s="75">
        <f>AAS!B2943</f>
        <v>2942</v>
      </c>
      <c r="U2943" s="75" t="str">
        <f>AAS!C2943</f>
        <v>USA</v>
      </c>
      <c r="V2943" cm="1">
        <f t="array" ref="V2943">IF(VLOOKUP(U2943,$A$2:$F$198,COLUMN($F:$F),FALSE)=0,NA(),VLOOKUP(U2943,$A$2:$F$198,COLUMN($F:$F),FALSE))</f>
        <v>63809.64</v>
      </c>
    </row>
    <row r="2944" spans="20:22">
      <c r="T2944" s="75">
        <f>AAS!B2944</f>
        <v>2943</v>
      </c>
      <c r="U2944" s="75" t="str">
        <f>AAS!C2944</f>
        <v>USA</v>
      </c>
      <c r="V2944" cm="1">
        <f t="array" ref="V2944">IF(VLOOKUP(U2944,$A$2:$F$198,COLUMN($F:$F),FALSE)=0,NA(),VLOOKUP(U2944,$A$2:$F$198,COLUMN($F:$F),FALSE))</f>
        <v>63809.64</v>
      </c>
    </row>
    <row r="2945" spans="20:22">
      <c r="T2945" s="75">
        <f>AAS!B2945</f>
        <v>2944</v>
      </c>
      <c r="U2945" s="75" t="str">
        <f>AAS!C2945</f>
        <v>USA</v>
      </c>
      <c r="V2945" cm="1">
        <f t="array" ref="V2945">IF(VLOOKUP(U2945,$A$2:$F$198,COLUMN($F:$F),FALSE)=0,NA(),VLOOKUP(U2945,$A$2:$F$198,COLUMN($F:$F),FALSE))</f>
        <v>63809.64</v>
      </c>
    </row>
    <row r="2946" spans="20:22">
      <c r="T2946" s="75">
        <f>AAS!B2946</f>
        <v>2945</v>
      </c>
      <c r="U2946" s="75" t="str">
        <f>AAS!C2946</f>
        <v>Canada</v>
      </c>
      <c r="V2946" cm="1">
        <f t="array" ref="V2946">IF(VLOOKUP(U2946,$A$2:$F$198,COLUMN($F:$F),FALSE)=0,NA(),VLOOKUP(U2946,$A$2:$F$198,COLUMN($F:$F),FALSE))</f>
        <v>49196.49</v>
      </c>
    </row>
    <row r="2947" spans="20:22">
      <c r="T2947" s="75">
        <f>AAS!B2947</f>
        <v>2946</v>
      </c>
      <c r="U2947" s="75" t="str">
        <f>AAS!C2947</f>
        <v>USA</v>
      </c>
      <c r="V2947" cm="1">
        <f t="array" ref="V2947">IF(VLOOKUP(U2947,$A$2:$F$198,COLUMN($F:$F),FALSE)=0,NA(),VLOOKUP(U2947,$A$2:$F$198,COLUMN($F:$F),FALSE))</f>
        <v>63809.64</v>
      </c>
    </row>
    <row r="2948" spans="20:22">
      <c r="T2948" s="75">
        <f>AAS!B2948</f>
        <v>2947</v>
      </c>
      <c r="U2948" s="75" t="str">
        <f>AAS!C2948</f>
        <v>USA</v>
      </c>
      <c r="V2948" cm="1">
        <f t="array" ref="V2948">IF(VLOOKUP(U2948,$A$2:$F$198,COLUMN($F:$F),FALSE)=0,NA(),VLOOKUP(U2948,$A$2:$F$198,COLUMN($F:$F),FALSE))</f>
        <v>63809.64</v>
      </c>
    </row>
    <row r="2949" spans="20:22">
      <c r="T2949" s="75">
        <f>AAS!B2949</f>
        <v>2948</v>
      </c>
      <c r="U2949" s="75" t="str">
        <f>AAS!C2949</f>
        <v>Unknown</v>
      </c>
      <c r="V2949" t="e" cm="1">
        <f t="array" ref="V2949">IF(VLOOKUP(U2949,$A$2:$F$198,COLUMN($F:$F),FALSE)=0,NA(),VLOOKUP(U2949,$A$2:$F$198,COLUMN($F:$F),FALSE))</f>
        <v>#N/A</v>
      </c>
    </row>
    <row r="2950" spans="20:22">
      <c r="T2950" s="75">
        <f>AAS!B2950</f>
        <v>2949</v>
      </c>
      <c r="U2950" s="75" t="str">
        <f>AAS!C2950</f>
        <v>Unknown</v>
      </c>
      <c r="V2950" t="e" cm="1">
        <f t="array" ref="V2950">IF(VLOOKUP(U2950,$A$2:$F$198,COLUMN($F:$F),FALSE)=0,NA(),VLOOKUP(U2950,$A$2:$F$198,COLUMN($F:$F),FALSE))</f>
        <v>#N/A</v>
      </c>
    </row>
    <row r="2951" spans="20:22">
      <c r="T2951" s="75">
        <f>AAS!B2951</f>
        <v>2950</v>
      </c>
      <c r="U2951" s="75" t="str">
        <f>AAS!C2951</f>
        <v>Unknown</v>
      </c>
      <c r="V2951" t="e" cm="1">
        <f t="array" ref="V2951">IF(VLOOKUP(U2951,$A$2:$F$198,COLUMN($F:$F),FALSE)=0,NA(),VLOOKUP(U2951,$A$2:$F$198,COLUMN($F:$F),FALSE))</f>
        <v>#N/A</v>
      </c>
    </row>
    <row r="2952" spans="20:22">
      <c r="T2952" s="75">
        <f>AAS!B2952</f>
        <v>2951</v>
      </c>
      <c r="U2952" s="75" t="str">
        <f>AAS!C2952</f>
        <v>Unknown</v>
      </c>
      <c r="V2952" t="e" cm="1">
        <f t="array" ref="V2952">IF(VLOOKUP(U2952,$A$2:$F$198,COLUMN($F:$F),FALSE)=0,NA(),VLOOKUP(U2952,$A$2:$F$198,COLUMN($F:$F),FALSE))</f>
        <v>#N/A</v>
      </c>
    </row>
    <row r="2953" spans="20:22">
      <c r="T2953" s="75">
        <f>AAS!B2953</f>
        <v>2952</v>
      </c>
      <c r="U2953" s="75" t="str">
        <f>AAS!C2953</f>
        <v>USA</v>
      </c>
      <c r="V2953" cm="1">
        <f t="array" ref="V2953">IF(VLOOKUP(U2953,$A$2:$F$198,COLUMN($F:$F),FALSE)=0,NA(),VLOOKUP(U2953,$A$2:$F$198,COLUMN($F:$F),FALSE))</f>
        <v>63809.64</v>
      </c>
    </row>
    <row r="2954" spans="20:22">
      <c r="T2954" s="75">
        <f>AAS!B2954</f>
        <v>2953</v>
      </c>
      <c r="U2954" s="75" t="str">
        <f>AAS!C2954</f>
        <v>USA</v>
      </c>
      <c r="V2954" cm="1">
        <f t="array" ref="V2954">IF(VLOOKUP(U2954,$A$2:$F$198,COLUMN($F:$F),FALSE)=0,NA(),VLOOKUP(U2954,$A$2:$F$198,COLUMN($F:$F),FALSE))</f>
        <v>63809.64</v>
      </c>
    </row>
    <row r="2955" spans="20:22">
      <c r="T2955" s="75">
        <f>AAS!B2955</f>
        <v>2954</v>
      </c>
      <c r="U2955" s="75" t="str">
        <f>AAS!C2955</f>
        <v>USA</v>
      </c>
      <c r="V2955" cm="1">
        <f t="array" ref="V2955">IF(VLOOKUP(U2955,$A$2:$F$198,COLUMN($F:$F),FALSE)=0,NA(),VLOOKUP(U2955,$A$2:$F$198,COLUMN($F:$F),FALSE))</f>
        <v>63809.64</v>
      </c>
    </row>
    <row r="2956" spans="20:22">
      <c r="T2956" s="75">
        <f>AAS!B2956</f>
        <v>2955</v>
      </c>
      <c r="U2956" s="75" t="str">
        <f>AAS!C2956</f>
        <v>USA</v>
      </c>
      <c r="V2956" cm="1">
        <f t="array" ref="V2956">IF(VLOOKUP(U2956,$A$2:$F$198,COLUMN($F:$F),FALSE)=0,NA(),VLOOKUP(U2956,$A$2:$F$198,COLUMN($F:$F),FALSE))</f>
        <v>63809.64</v>
      </c>
    </row>
    <row r="2957" spans="20:22">
      <c r="T2957" s="75">
        <f>AAS!B2957</f>
        <v>2956</v>
      </c>
      <c r="U2957" s="75" t="str">
        <f>AAS!C2957</f>
        <v>USA</v>
      </c>
      <c r="V2957" cm="1">
        <f t="array" ref="V2957">IF(VLOOKUP(U2957,$A$2:$F$198,COLUMN($F:$F),FALSE)=0,NA(),VLOOKUP(U2957,$A$2:$F$198,COLUMN($F:$F),FALSE))</f>
        <v>63809.64</v>
      </c>
    </row>
    <row r="2958" spans="20:22">
      <c r="T2958" s="75">
        <f>AAS!B2958</f>
        <v>2957</v>
      </c>
      <c r="U2958" s="75" t="str">
        <f>AAS!C2958</f>
        <v>USA</v>
      </c>
      <c r="V2958" cm="1">
        <f t="array" ref="V2958">IF(VLOOKUP(U2958,$A$2:$F$198,COLUMN($F:$F),FALSE)=0,NA(),VLOOKUP(U2958,$A$2:$F$198,COLUMN($F:$F),FALSE))</f>
        <v>63809.64</v>
      </c>
    </row>
    <row r="2959" spans="20:22">
      <c r="T2959" s="75">
        <f>AAS!B2959</f>
        <v>2958</v>
      </c>
      <c r="U2959" s="75" t="str">
        <f>AAS!C2959</f>
        <v>Taiwan</v>
      </c>
      <c r="V2959" cm="1">
        <f t="array" ref="V2959">IF(VLOOKUP(U2959,$A$2:$F$198,COLUMN($F:$F),FALSE)=0,NA(),VLOOKUP(U2959,$A$2:$F$198,COLUMN($F:$F),FALSE))</f>
        <v>10121.299999999999</v>
      </c>
    </row>
    <row r="2960" spans="20:22">
      <c r="T2960" s="75">
        <f>AAS!B2960</f>
        <v>2959</v>
      </c>
      <c r="U2960" s="75" t="str">
        <f>AAS!C2960</f>
        <v>USA</v>
      </c>
      <c r="V2960" cm="1">
        <f t="array" ref="V2960">IF(VLOOKUP(U2960,$A$2:$F$198,COLUMN($F:$F),FALSE)=0,NA(),VLOOKUP(U2960,$A$2:$F$198,COLUMN($F:$F),FALSE))</f>
        <v>63809.64</v>
      </c>
    </row>
    <row r="2961" spans="20:22">
      <c r="T2961" s="75">
        <f>AAS!B2961</f>
        <v>2960</v>
      </c>
      <c r="U2961" s="75" t="str">
        <f>AAS!C2961</f>
        <v>USA</v>
      </c>
      <c r="V2961" cm="1">
        <f t="array" ref="V2961">IF(VLOOKUP(U2961,$A$2:$F$198,COLUMN($F:$F),FALSE)=0,NA(),VLOOKUP(U2961,$A$2:$F$198,COLUMN($F:$F),FALSE))</f>
        <v>63809.64</v>
      </c>
    </row>
    <row r="2962" spans="20:22">
      <c r="T2962" s="75">
        <f>AAS!B2962</f>
        <v>2961</v>
      </c>
      <c r="U2962" s="75" t="str">
        <f>AAS!C2962</f>
        <v>USA</v>
      </c>
      <c r="V2962" cm="1">
        <f t="array" ref="V2962">IF(VLOOKUP(U2962,$A$2:$F$198,COLUMN($F:$F),FALSE)=0,NA(),VLOOKUP(U2962,$A$2:$F$198,COLUMN($F:$F),FALSE))</f>
        <v>63809.64</v>
      </c>
    </row>
    <row r="2963" spans="20:22">
      <c r="T2963" s="75">
        <f>AAS!B2963</f>
        <v>2962</v>
      </c>
      <c r="U2963" s="75" t="str">
        <f>AAS!C2963</f>
        <v>South Korea</v>
      </c>
      <c r="V2963" cm="1">
        <f t="array" ref="V2963">IF(VLOOKUP(U2963,$A$2:$F$198,COLUMN($F:$F),FALSE)=0,NA(),VLOOKUP(U2963,$A$2:$F$198,COLUMN($F:$F),FALSE))</f>
        <v>32154.02</v>
      </c>
    </row>
    <row r="2964" spans="20:22">
      <c r="T2964" s="75">
        <f>AAS!B2964</f>
        <v>2963</v>
      </c>
      <c r="U2964" s="75" t="str">
        <f>AAS!C2964</f>
        <v>USA</v>
      </c>
      <c r="V2964" cm="1">
        <f t="array" ref="V2964">IF(VLOOKUP(U2964,$A$2:$F$198,COLUMN($F:$F),FALSE)=0,NA(),VLOOKUP(U2964,$A$2:$F$198,COLUMN($F:$F),FALSE))</f>
        <v>63809.64</v>
      </c>
    </row>
    <row r="2965" spans="20:22">
      <c r="T2965" s="75">
        <f>AAS!B2965</f>
        <v>2964</v>
      </c>
      <c r="U2965" s="75" t="str">
        <f>AAS!C2965</f>
        <v>USA</v>
      </c>
      <c r="V2965" cm="1">
        <f t="array" ref="V2965">IF(VLOOKUP(U2965,$A$2:$F$198,COLUMN($F:$F),FALSE)=0,NA(),VLOOKUP(U2965,$A$2:$F$198,COLUMN($F:$F),FALSE))</f>
        <v>63809.64</v>
      </c>
    </row>
    <row r="2966" spans="20:22">
      <c r="T2966" s="75">
        <f>AAS!B2966</f>
        <v>2965</v>
      </c>
      <c r="U2966" s="75" t="str">
        <f>AAS!C2966</f>
        <v>USA</v>
      </c>
      <c r="V2966" cm="1">
        <f t="array" ref="V2966">IF(VLOOKUP(U2966,$A$2:$F$198,COLUMN($F:$F),FALSE)=0,NA(),VLOOKUP(U2966,$A$2:$F$198,COLUMN($F:$F),FALSE))</f>
        <v>63809.64</v>
      </c>
    </row>
    <row r="2967" spans="20:22">
      <c r="T2967" s="75">
        <f>AAS!B2967</f>
        <v>2966</v>
      </c>
      <c r="U2967" s="75" t="str">
        <f>AAS!C2967</f>
        <v>USA</v>
      </c>
      <c r="V2967" cm="1">
        <f t="array" ref="V2967">IF(VLOOKUP(U2967,$A$2:$F$198,COLUMN($F:$F),FALSE)=0,NA(),VLOOKUP(U2967,$A$2:$F$198,COLUMN($F:$F),FALSE))</f>
        <v>63809.64</v>
      </c>
    </row>
    <row r="2968" spans="20:22">
      <c r="T2968" s="75">
        <f>AAS!B2968</f>
        <v>2967</v>
      </c>
      <c r="U2968" s="75" t="str">
        <f>AAS!C2968</f>
        <v>USA</v>
      </c>
      <c r="V2968" cm="1">
        <f t="array" ref="V2968">IF(VLOOKUP(U2968,$A$2:$F$198,COLUMN($F:$F),FALSE)=0,NA(),VLOOKUP(U2968,$A$2:$F$198,COLUMN($F:$F),FALSE))</f>
        <v>63809.64</v>
      </c>
    </row>
    <row r="2969" spans="20:22">
      <c r="T2969" s="75">
        <f>AAS!B2969</f>
        <v>2968</v>
      </c>
      <c r="U2969" s="75" t="str">
        <f>AAS!C2969</f>
        <v>USA</v>
      </c>
      <c r="V2969" cm="1">
        <f t="array" ref="V2969">IF(VLOOKUP(U2969,$A$2:$F$198,COLUMN($F:$F),FALSE)=0,NA(),VLOOKUP(U2969,$A$2:$F$198,COLUMN($F:$F),FALSE))</f>
        <v>63809.64</v>
      </c>
    </row>
    <row r="2970" spans="20:22">
      <c r="T2970" s="75">
        <f>AAS!B2970</f>
        <v>2969</v>
      </c>
      <c r="U2970" s="75" t="str">
        <f>AAS!C2970</f>
        <v>USA</v>
      </c>
      <c r="V2970" cm="1">
        <f t="array" ref="V2970">IF(VLOOKUP(U2970,$A$2:$F$198,COLUMN($F:$F),FALSE)=0,NA(),VLOOKUP(U2970,$A$2:$F$198,COLUMN($F:$F),FALSE))</f>
        <v>63809.64</v>
      </c>
    </row>
    <row r="2971" spans="20:22">
      <c r="T2971" s="75">
        <f>AAS!B2971</f>
        <v>2970</v>
      </c>
      <c r="U2971" s="75" t="str">
        <f>AAS!C2971</f>
        <v>USA</v>
      </c>
      <c r="V2971" cm="1">
        <f t="array" ref="V2971">IF(VLOOKUP(U2971,$A$2:$F$198,COLUMN($F:$F),FALSE)=0,NA(),VLOOKUP(U2971,$A$2:$F$198,COLUMN($F:$F),FALSE))</f>
        <v>63809.64</v>
      </c>
    </row>
    <row r="2972" spans="20:22">
      <c r="T2972" s="75">
        <f>AAS!B2972</f>
        <v>2971</v>
      </c>
      <c r="U2972" s="75" t="str">
        <f>AAS!C2972</f>
        <v>USA</v>
      </c>
      <c r="V2972" cm="1">
        <f t="array" ref="V2972">IF(VLOOKUP(U2972,$A$2:$F$198,COLUMN($F:$F),FALSE)=0,NA(),VLOOKUP(U2972,$A$2:$F$198,COLUMN($F:$F),FALSE))</f>
        <v>63809.64</v>
      </c>
    </row>
    <row r="2973" spans="20:22">
      <c r="T2973" s="75">
        <f>AAS!B2973</f>
        <v>2972</v>
      </c>
      <c r="U2973" s="75" t="str">
        <f>AAS!C2973</f>
        <v>USA</v>
      </c>
      <c r="V2973" cm="1">
        <f t="array" ref="V2973">IF(VLOOKUP(U2973,$A$2:$F$198,COLUMN($F:$F),FALSE)=0,NA(),VLOOKUP(U2973,$A$2:$F$198,COLUMN($F:$F),FALSE))</f>
        <v>63809.64</v>
      </c>
    </row>
    <row r="2974" spans="20:22">
      <c r="T2974" s="75">
        <f>AAS!B2974</f>
        <v>2973</v>
      </c>
      <c r="U2974" s="75" t="str">
        <f>AAS!C2974</f>
        <v>USA</v>
      </c>
      <c r="V2974" cm="1">
        <f t="array" ref="V2974">IF(VLOOKUP(U2974,$A$2:$F$198,COLUMN($F:$F),FALSE)=0,NA(),VLOOKUP(U2974,$A$2:$F$198,COLUMN($F:$F),FALSE))</f>
        <v>63809.64</v>
      </c>
    </row>
    <row r="2975" spans="20:22">
      <c r="T2975" s="75">
        <f>AAS!B2975</f>
        <v>2974</v>
      </c>
      <c r="U2975" s="75" t="str">
        <f>AAS!C2975</f>
        <v>USA</v>
      </c>
      <c r="V2975" cm="1">
        <f t="array" ref="V2975">IF(VLOOKUP(U2975,$A$2:$F$198,COLUMN($F:$F),FALSE)=0,NA(),VLOOKUP(U2975,$A$2:$F$198,COLUMN($F:$F),FALSE))</f>
        <v>63809.64</v>
      </c>
    </row>
    <row r="2976" spans="20:22">
      <c r="T2976" s="75">
        <f>AAS!B2976</f>
        <v>2975</v>
      </c>
      <c r="U2976" s="75" t="str">
        <f>AAS!C2976</f>
        <v>USA</v>
      </c>
      <c r="V2976" cm="1">
        <f t="array" ref="V2976">IF(VLOOKUP(U2976,$A$2:$F$198,COLUMN($F:$F),FALSE)=0,NA(),VLOOKUP(U2976,$A$2:$F$198,COLUMN($F:$F),FALSE))</f>
        <v>63809.64</v>
      </c>
    </row>
    <row r="2977" spans="20:22">
      <c r="T2977" s="75">
        <f>AAS!B2977</f>
        <v>2976</v>
      </c>
      <c r="U2977" s="75" t="str">
        <f>AAS!C2977</f>
        <v>USA</v>
      </c>
      <c r="V2977" cm="1">
        <f t="array" ref="V2977">IF(VLOOKUP(U2977,$A$2:$F$198,COLUMN($F:$F),FALSE)=0,NA(),VLOOKUP(U2977,$A$2:$F$198,COLUMN($F:$F),FALSE))</f>
        <v>63809.64</v>
      </c>
    </row>
    <row r="2978" spans="20:22">
      <c r="T2978" s="75">
        <f>AAS!B2978</f>
        <v>2977</v>
      </c>
      <c r="U2978" s="75" t="str">
        <f>AAS!C2978</f>
        <v>USA</v>
      </c>
      <c r="V2978" cm="1">
        <f t="array" ref="V2978">IF(VLOOKUP(U2978,$A$2:$F$198,COLUMN($F:$F),FALSE)=0,NA(),VLOOKUP(U2978,$A$2:$F$198,COLUMN($F:$F),FALSE))</f>
        <v>63809.64</v>
      </c>
    </row>
    <row r="2979" spans="20:22">
      <c r="T2979" s="75">
        <f>AAS!B2979</f>
        <v>2978</v>
      </c>
      <c r="U2979" s="75" t="str">
        <f>AAS!C2979</f>
        <v>USA</v>
      </c>
      <c r="V2979" cm="1">
        <f t="array" ref="V2979">IF(VLOOKUP(U2979,$A$2:$F$198,COLUMN($F:$F),FALSE)=0,NA(),VLOOKUP(U2979,$A$2:$F$198,COLUMN($F:$F),FALSE))</f>
        <v>63809.64</v>
      </c>
    </row>
    <row r="2980" spans="20:22">
      <c r="T2980" s="75">
        <f>AAS!B2980</f>
        <v>2979</v>
      </c>
      <c r="U2980" s="75" t="str">
        <f>AAS!C2980</f>
        <v>Unknown</v>
      </c>
      <c r="V2980" t="e" cm="1">
        <f t="array" ref="V2980">IF(VLOOKUP(U2980,$A$2:$F$198,COLUMN($F:$F),FALSE)=0,NA(),VLOOKUP(U2980,$A$2:$F$198,COLUMN($F:$F),FALSE))</f>
        <v>#N/A</v>
      </c>
    </row>
    <row r="2981" spans="20:22">
      <c r="T2981" s="75">
        <f>AAS!B2981</f>
        <v>2980</v>
      </c>
      <c r="U2981" s="75" t="str">
        <f>AAS!C2981</f>
        <v>USA</v>
      </c>
      <c r="V2981" cm="1">
        <f t="array" ref="V2981">IF(VLOOKUP(U2981,$A$2:$F$198,COLUMN($F:$F),FALSE)=0,NA(),VLOOKUP(U2981,$A$2:$F$198,COLUMN($F:$F),FALSE))</f>
        <v>63809.64</v>
      </c>
    </row>
    <row r="2982" spans="20:22">
      <c r="T2982" s="75">
        <f>AAS!B2982</f>
        <v>2981</v>
      </c>
      <c r="U2982" s="75" t="str">
        <f>AAS!C2982</f>
        <v>USA</v>
      </c>
      <c r="V2982" cm="1">
        <f t="array" ref="V2982">IF(VLOOKUP(U2982,$A$2:$F$198,COLUMN($F:$F),FALSE)=0,NA(),VLOOKUP(U2982,$A$2:$F$198,COLUMN($F:$F),FALSE))</f>
        <v>63809.64</v>
      </c>
    </row>
    <row r="2983" spans="20:22">
      <c r="T2983" s="75">
        <f>AAS!B2983</f>
        <v>2982</v>
      </c>
      <c r="U2983" s="75" t="str">
        <f>AAS!C2983</f>
        <v>USA</v>
      </c>
      <c r="V2983" cm="1">
        <f t="array" ref="V2983">IF(VLOOKUP(U2983,$A$2:$F$198,COLUMN($F:$F),FALSE)=0,NA(),VLOOKUP(U2983,$A$2:$F$198,COLUMN($F:$F),FALSE))</f>
        <v>63809.64</v>
      </c>
    </row>
    <row r="2984" spans="20:22">
      <c r="T2984" s="75">
        <f>AAS!B2984</f>
        <v>2983</v>
      </c>
      <c r="U2984" s="75" t="str">
        <f>AAS!C2984</f>
        <v>USA</v>
      </c>
      <c r="V2984" cm="1">
        <f t="array" ref="V2984">IF(VLOOKUP(U2984,$A$2:$F$198,COLUMN($F:$F),FALSE)=0,NA(),VLOOKUP(U2984,$A$2:$F$198,COLUMN($F:$F),FALSE))</f>
        <v>63809.64</v>
      </c>
    </row>
    <row r="2985" spans="20:22">
      <c r="T2985" s="75">
        <f>AAS!B2985</f>
        <v>2984</v>
      </c>
      <c r="U2985" s="75" t="str">
        <f>AAS!C2985</f>
        <v>USA</v>
      </c>
      <c r="V2985" cm="1">
        <f t="array" ref="V2985">IF(VLOOKUP(U2985,$A$2:$F$198,COLUMN($F:$F),FALSE)=0,NA(),VLOOKUP(U2985,$A$2:$F$198,COLUMN($F:$F),FALSE))</f>
        <v>63809.64</v>
      </c>
    </row>
    <row r="2986" spans="20:22">
      <c r="T2986" s="75">
        <f>AAS!B2986</f>
        <v>2985</v>
      </c>
      <c r="U2986" s="75" t="str">
        <f>AAS!C2986</f>
        <v>Germany</v>
      </c>
      <c r="V2986" cm="1">
        <f t="array" ref="V2986">IF(VLOOKUP(U2986,$A$2:$F$198,COLUMN($F:$F),FALSE)=0,NA(),VLOOKUP(U2986,$A$2:$F$198,COLUMN($F:$F),FALSE))</f>
        <v>49180.54</v>
      </c>
    </row>
    <row r="2987" spans="20:22">
      <c r="T2987" s="75">
        <f>AAS!B2987</f>
        <v>2986</v>
      </c>
      <c r="U2987" s="75" t="str">
        <f>AAS!C2987</f>
        <v>USA</v>
      </c>
      <c r="V2987" cm="1">
        <f t="array" ref="V2987">IF(VLOOKUP(U2987,$A$2:$F$198,COLUMN($F:$F),FALSE)=0,NA(),VLOOKUP(U2987,$A$2:$F$198,COLUMN($F:$F),FALSE))</f>
        <v>63809.64</v>
      </c>
    </row>
    <row r="2988" spans="20:22">
      <c r="T2988" s="75">
        <f>AAS!B2988</f>
        <v>2987</v>
      </c>
      <c r="U2988" s="75" t="str">
        <f>AAS!C2988</f>
        <v>USA</v>
      </c>
      <c r="V2988" cm="1">
        <f t="array" ref="V2988">IF(VLOOKUP(U2988,$A$2:$F$198,COLUMN($F:$F),FALSE)=0,NA(),VLOOKUP(U2988,$A$2:$F$198,COLUMN($F:$F),FALSE))</f>
        <v>63809.64</v>
      </c>
    </row>
    <row r="2989" spans="20:22">
      <c r="T2989" s="75">
        <f>AAS!B2989</f>
        <v>2988</v>
      </c>
      <c r="U2989" s="75" t="str">
        <f>AAS!C2989</f>
        <v>USA</v>
      </c>
      <c r="V2989" cm="1">
        <f t="array" ref="V2989">IF(VLOOKUP(U2989,$A$2:$F$198,COLUMN($F:$F),FALSE)=0,NA(),VLOOKUP(U2989,$A$2:$F$198,COLUMN($F:$F),FALSE))</f>
        <v>63809.64</v>
      </c>
    </row>
    <row r="2990" spans="20:22">
      <c r="T2990" s="75">
        <f>AAS!B2990</f>
        <v>2989</v>
      </c>
      <c r="U2990" s="75" t="str">
        <f>AAS!C2990</f>
        <v>USA</v>
      </c>
      <c r="V2990" cm="1">
        <f t="array" ref="V2990">IF(VLOOKUP(U2990,$A$2:$F$198,COLUMN($F:$F),FALSE)=0,NA(),VLOOKUP(U2990,$A$2:$F$198,COLUMN($F:$F),FALSE))</f>
        <v>63809.64</v>
      </c>
    </row>
    <row r="2991" spans="20:22">
      <c r="T2991" s="75">
        <f>AAS!B2991</f>
        <v>2990</v>
      </c>
      <c r="U2991" s="75" t="str">
        <f>AAS!C2991</f>
        <v>USA</v>
      </c>
      <c r="V2991" cm="1">
        <f t="array" ref="V2991">IF(VLOOKUP(U2991,$A$2:$F$198,COLUMN($F:$F),FALSE)=0,NA(),VLOOKUP(U2991,$A$2:$F$198,COLUMN($F:$F),FALSE))</f>
        <v>63809.64</v>
      </c>
    </row>
    <row r="2992" spans="20:22">
      <c r="T2992" s="75">
        <f>AAS!B2992</f>
        <v>2991</v>
      </c>
      <c r="U2992" s="75" t="str">
        <f>AAS!C2992</f>
        <v>USA</v>
      </c>
      <c r="V2992" cm="1">
        <f t="array" ref="V2992">IF(VLOOKUP(U2992,$A$2:$F$198,COLUMN($F:$F),FALSE)=0,NA(),VLOOKUP(U2992,$A$2:$F$198,COLUMN($F:$F),FALSE))</f>
        <v>63809.64</v>
      </c>
    </row>
    <row r="2993" spans="20:22">
      <c r="T2993" s="75">
        <f>AAS!B2993</f>
        <v>2992</v>
      </c>
      <c r="U2993" s="75" t="str">
        <f>AAS!C2993</f>
        <v>USA</v>
      </c>
      <c r="V2993" cm="1">
        <f t="array" ref="V2993">IF(VLOOKUP(U2993,$A$2:$F$198,COLUMN($F:$F),FALSE)=0,NA(),VLOOKUP(U2993,$A$2:$F$198,COLUMN($F:$F),FALSE))</f>
        <v>63809.64</v>
      </c>
    </row>
    <row r="2994" spans="20:22">
      <c r="T2994" s="75">
        <f>AAS!B2994</f>
        <v>2993</v>
      </c>
      <c r="U2994" s="75" t="str">
        <f>AAS!C2994</f>
        <v>USA</v>
      </c>
      <c r="V2994" cm="1">
        <f t="array" ref="V2994">IF(VLOOKUP(U2994,$A$2:$F$198,COLUMN($F:$F),FALSE)=0,NA(),VLOOKUP(U2994,$A$2:$F$198,COLUMN($F:$F),FALSE))</f>
        <v>63809.64</v>
      </c>
    </row>
    <row r="2995" spans="20:22">
      <c r="T2995" s="75">
        <f>AAS!B2995</f>
        <v>2994</v>
      </c>
      <c r="U2995" s="75" t="str">
        <f>AAS!C2995</f>
        <v>USA</v>
      </c>
      <c r="V2995" cm="1">
        <f t="array" ref="V2995">IF(VLOOKUP(U2995,$A$2:$F$198,COLUMN($F:$F),FALSE)=0,NA(),VLOOKUP(U2995,$A$2:$F$198,COLUMN($F:$F),FALSE))</f>
        <v>63809.64</v>
      </c>
    </row>
    <row r="2996" spans="20:22">
      <c r="T2996" s="75">
        <f>AAS!B2996</f>
        <v>2995</v>
      </c>
      <c r="U2996" s="75" t="str">
        <f>AAS!C2996</f>
        <v>USA</v>
      </c>
      <c r="V2996" cm="1">
        <f t="array" ref="V2996">IF(VLOOKUP(U2996,$A$2:$F$198,COLUMN($F:$F),FALSE)=0,NA(),VLOOKUP(U2996,$A$2:$F$198,COLUMN($F:$F),FALSE))</f>
        <v>63809.64</v>
      </c>
    </row>
    <row r="2997" spans="20:22">
      <c r="T2997" s="75">
        <f>AAS!B2997</f>
        <v>2996</v>
      </c>
      <c r="U2997" s="75" t="str">
        <f>AAS!C2997</f>
        <v>USA</v>
      </c>
      <c r="V2997" cm="1">
        <f t="array" ref="V2997">IF(VLOOKUP(U2997,$A$2:$F$198,COLUMN($F:$F),FALSE)=0,NA(),VLOOKUP(U2997,$A$2:$F$198,COLUMN($F:$F),FALSE))</f>
        <v>63809.64</v>
      </c>
    </row>
    <row r="2998" spans="20:22">
      <c r="T2998" s="75">
        <f>AAS!B2998</f>
        <v>2997</v>
      </c>
      <c r="U2998" s="75" t="str">
        <f>AAS!C2998</f>
        <v>USA</v>
      </c>
      <c r="V2998" cm="1">
        <f t="array" ref="V2998">IF(VLOOKUP(U2998,$A$2:$F$198,COLUMN($F:$F),FALSE)=0,NA(),VLOOKUP(U2998,$A$2:$F$198,COLUMN($F:$F),FALSE))</f>
        <v>63809.64</v>
      </c>
    </row>
    <row r="2999" spans="20:22">
      <c r="T2999" s="75">
        <f>AAS!B2999</f>
        <v>2998</v>
      </c>
      <c r="U2999" s="75" t="str">
        <f>AAS!C2999</f>
        <v>USA</v>
      </c>
      <c r="V2999" cm="1">
        <f t="array" ref="V2999">IF(VLOOKUP(U2999,$A$2:$F$198,COLUMN($F:$F),FALSE)=0,NA(),VLOOKUP(U2999,$A$2:$F$198,COLUMN($F:$F),FALSE))</f>
        <v>63809.64</v>
      </c>
    </row>
    <row r="3000" spans="20:22">
      <c r="T3000" s="75">
        <f>AAS!B3000</f>
        <v>2999</v>
      </c>
      <c r="U3000" s="75" t="str">
        <f>AAS!C3000</f>
        <v>USA</v>
      </c>
      <c r="V3000" cm="1">
        <f t="array" ref="V3000">IF(VLOOKUP(U3000,$A$2:$F$198,COLUMN($F:$F),FALSE)=0,NA(),VLOOKUP(U3000,$A$2:$F$198,COLUMN($F:$F),FALSE))</f>
        <v>63809.64</v>
      </c>
    </row>
    <row r="3001" spans="20:22">
      <c r="T3001" s="75">
        <f>AAS!B3001</f>
        <v>3000</v>
      </c>
      <c r="U3001" s="75" t="str">
        <f>AAS!C3001</f>
        <v>USA</v>
      </c>
      <c r="V3001" cm="1">
        <f t="array" ref="V3001">IF(VLOOKUP(U3001,$A$2:$F$198,COLUMN($F:$F),FALSE)=0,NA(),VLOOKUP(U3001,$A$2:$F$198,COLUMN($F:$F),FALSE))</f>
        <v>63809.64</v>
      </c>
    </row>
    <row r="3002" spans="20:22">
      <c r="T3002" s="75">
        <f>AAS!B3002</f>
        <v>3001</v>
      </c>
      <c r="U3002" s="75" t="str">
        <f>AAS!C3002</f>
        <v>USA</v>
      </c>
      <c r="V3002" cm="1">
        <f t="array" ref="V3002">IF(VLOOKUP(U3002,$A$2:$F$198,COLUMN($F:$F),FALSE)=0,NA(),VLOOKUP(U3002,$A$2:$F$198,COLUMN($F:$F),FALSE))</f>
        <v>63809.64</v>
      </c>
    </row>
    <row r="3003" spans="20:22">
      <c r="T3003" s="75">
        <f>AAS!B3003</f>
        <v>3002</v>
      </c>
      <c r="U3003" s="75" t="str">
        <f>AAS!C3003</f>
        <v>USA</v>
      </c>
      <c r="V3003" cm="1">
        <f t="array" ref="V3003">IF(VLOOKUP(U3003,$A$2:$F$198,COLUMN($F:$F),FALSE)=0,NA(),VLOOKUP(U3003,$A$2:$F$198,COLUMN($F:$F),FALSE))</f>
        <v>63809.64</v>
      </c>
    </row>
    <row r="3004" spans="20:22">
      <c r="T3004" s="75">
        <f>AAS!B3004</f>
        <v>3003</v>
      </c>
      <c r="U3004" s="75" t="str">
        <f>AAS!C3004</f>
        <v>USA</v>
      </c>
      <c r="V3004" cm="1">
        <f t="array" ref="V3004">IF(VLOOKUP(U3004,$A$2:$F$198,COLUMN($F:$F),FALSE)=0,NA(),VLOOKUP(U3004,$A$2:$F$198,COLUMN($F:$F),FALSE))</f>
        <v>63809.64</v>
      </c>
    </row>
    <row r="3005" spans="20:22">
      <c r="T3005" s="75">
        <f>AAS!B3005</f>
        <v>3004</v>
      </c>
      <c r="U3005" s="75" t="str">
        <f>AAS!C3005</f>
        <v>Unknown</v>
      </c>
      <c r="V3005" t="e" cm="1">
        <f t="array" ref="V3005">IF(VLOOKUP(U3005,$A$2:$F$198,COLUMN($F:$F),FALSE)=0,NA(),VLOOKUP(U3005,$A$2:$F$198,COLUMN($F:$F),FALSE))</f>
        <v>#N/A</v>
      </c>
    </row>
    <row r="3006" spans="20:22">
      <c r="T3006" s="75">
        <f>AAS!B3006</f>
        <v>3005</v>
      </c>
      <c r="U3006" s="75" t="str">
        <f>AAS!C3006</f>
        <v>USA</v>
      </c>
      <c r="V3006" cm="1">
        <f t="array" ref="V3006">IF(VLOOKUP(U3006,$A$2:$F$198,COLUMN($F:$F),FALSE)=0,NA(),VLOOKUP(U3006,$A$2:$F$198,COLUMN($F:$F),FALSE))</f>
        <v>63809.64</v>
      </c>
    </row>
    <row r="3007" spans="20:22">
      <c r="T3007" s="75">
        <f>AAS!B3007</f>
        <v>3006</v>
      </c>
      <c r="U3007" s="75" t="str">
        <f>AAS!C3007</f>
        <v>USA</v>
      </c>
      <c r="V3007" cm="1">
        <f t="array" ref="V3007">IF(VLOOKUP(U3007,$A$2:$F$198,COLUMN($F:$F),FALSE)=0,NA(),VLOOKUP(U3007,$A$2:$F$198,COLUMN($F:$F),FALSE))</f>
        <v>63809.64</v>
      </c>
    </row>
    <row r="3008" spans="20:22">
      <c r="T3008" s="75">
        <f>AAS!B3008</f>
        <v>3007</v>
      </c>
      <c r="U3008" s="75" t="str">
        <f>AAS!C3008</f>
        <v>USA</v>
      </c>
      <c r="V3008" cm="1">
        <f t="array" ref="V3008">IF(VLOOKUP(U3008,$A$2:$F$198,COLUMN($F:$F),FALSE)=0,NA(),VLOOKUP(U3008,$A$2:$F$198,COLUMN($F:$F),FALSE))</f>
        <v>63809.64</v>
      </c>
    </row>
    <row r="3009" spans="20:22">
      <c r="T3009" s="75">
        <f>AAS!B3009</f>
        <v>3008</v>
      </c>
      <c r="U3009" s="75" t="str">
        <f>AAS!C3009</f>
        <v>USA</v>
      </c>
      <c r="V3009" cm="1">
        <f t="array" ref="V3009">IF(VLOOKUP(U3009,$A$2:$F$198,COLUMN($F:$F),FALSE)=0,NA(),VLOOKUP(U3009,$A$2:$F$198,COLUMN($F:$F),FALSE))</f>
        <v>63809.64</v>
      </c>
    </row>
    <row r="3010" spans="20:22">
      <c r="T3010" s="75">
        <f>AAS!B3010</f>
        <v>3009</v>
      </c>
      <c r="U3010" s="75" t="str">
        <f>AAS!C3010</f>
        <v>USA</v>
      </c>
      <c r="V3010" cm="1">
        <f t="array" ref="V3010">IF(VLOOKUP(U3010,$A$2:$F$198,COLUMN($F:$F),FALSE)=0,NA(),VLOOKUP(U3010,$A$2:$F$198,COLUMN($F:$F),FALSE))</f>
        <v>63809.64</v>
      </c>
    </row>
    <row r="3011" spans="20:22">
      <c r="T3011" s="75">
        <f>AAS!B3011</f>
        <v>3010</v>
      </c>
      <c r="U3011" s="75" t="str">
        <f>AAS!C3011</f>
        <v>USA</v>
      </c>
      <c r="V3011" cm="1">
        <f t="array" ref="V3011">IF(VLOOKUP(U3011,$A$2:$F$198,COLUMN($F:$F),FALSE)=0,NA(),VLOOKUP(U3011,$A$2:$F$198,COLUMN($F:$F),FALSE))</f>
        <v>63809.64</v>
      </c>
    </row>
    <row r="3012" spans="20:22">
      <c r="T3012" s="75">
        <f>AAS!B3012</f>
        <v>3011</v>
      </c>
      <c r="U3012" s="75" t="str">
        <f>AAS!C3012</f>
        <v>USA</v>
      </c>
      <c r="V3012" cm="1">
        <f t="array" ref="V3012">IF(VLOOKUP(U3012,$A$2:$F$198,COLUMN($F:$F),FALSE)=0,NA(),VLOOKUP(U3012,$A$2:$F$198,COLUMN($F:$F),FALSE))</f>
        <v>63809.64</v>
      </c>
    </row>
    <row r="3013" spans="20:22">
      <c r="T3013" s="75">
        <f>AAS!B3013</f>
        <v>3012</v>
      </c>
      <c r="U3013" s="75" t="str">
        <f>AAS!C3013</f>
        <v>USA</v>
      </c>
      <c r="V3013" cm="1">
        <f t="array" ref="V3013">IF(VLOOKUP(U3013,$A$2:$F$198,COLUMN($F:$F),FALSE)=0,NA(),VLOOKUP(U3013,$A$2:$F$198,COLUMN($F:$F),FALSE))</f>
        <v>63809.64</v>
      </c>
    </row>
    <row r="3014" spans="20:22">
      <c r="T3014" s="75">
        <f>AAS!B3014</f>
        <v>3013</v>
      </c>
      <c r="U3014" s="75" t="str">
        <f>AAS!C3014</f>
        <v>USA</v>
      </c>
      <c r="V3014" cm="1">
        <f t="array" ref="V3014">IF(VLOOKUP(U3014,$A$2:$F$198,COLUMN($F:$F),FALSE)=0,NA(),VLOOKUP(U3014,$A$2:$F$198,COLUMN($F:$F),FALSE))</f>
        <v>63809.64</v>
      </c>
    </row>
    <row r="3015" spans="20:22">
      <c r="T3015" s="75">
        <f>AAS!B3015</f>
        <v>3014</v>
      </c>
      <c r="U3015" s="75" t="str">
        <f>AAS!C3015</f>
        <v>USA</v>
      </c>
      <c r="V3015" cm="1">
        <f t="array" ref="V3015">IF(VLOOKUP(U3015,$A$2:$F$198,COLUMN($F:$F),FALSE)=0,NA(),VLOOKUP(U3015,$A$2:$F$198,COLUMN($F:$F),FALSE))</f>
        <v>63809.64</v>
      </c>
    </row>
    <row r="3016" spans="20:22">
      <c r="T3016" s="75">
        <f>AAS!B3016</f>
        <v>3015</v>
      </c>
      <c r="U3016" s="75" t="str">
        <f>AAS!C3016</f>
        <v>USA</v>
      </c>
      <c r="V3016" cm="1">
        <f t="array" ref="V3016">IF(VLOOKUP(U3016,$A$2:$F$198,COLUMN($F:$F),FALSE)=0,NA(),VLOOKUP(U3016,$A$2:$F$198,COLUMN($F:$F),FALSE))</f>
        <v>63809.64</v>
      </c>
    </row>
    <row r="3017" spans="20:22">
      <c r="T3017" s="75">
        <f>AAS!B3017</f>
        <v>3016</v>
      </c>
      <c r="U3017" s="75" t="str">
        <f>AAS!C3017</f>
        <v>USA</v>
      </c>
      <c r="V3017" cm="1">
        <f t="array" ref="V3017">IF(VLOOKUP(U3017,$A$2:$F$198,COLUMN($F:$F),FALSE)=0,NA(),VLOOKUP(U3017,$A$2:$F$198,COLUMN($F:$F),FALSE))</f>
        <v>63809.64</v>
      </c>
    </row>
    <row r="3018" spans="20:22">
      <c r="T3018" s="75">
        <f>AAS!B3018</f>
        <v>3017</v>
      </c>
      <c r="U3018" s="75" t="str">
        <f>AAS!C3018</f>
        <v>Unknown</v>
      </c>
      <c r="V3018" t="e" cm="1">
        <f t="array" ref="V3018">IF(VLOOKUP(U3018,$A$2:$F$198,COLUMN($F:$F),FALSE)=0,NA(),VLOOKUP(U3018,$A$2:$F$198,COLUMN($F:$F),FALSE))</f>
        <v>#N/A</v>
      </c>
    </row>
    <row r="3019" spans="20:22">
      <c r="T3019" s="75">
        <f>AAS!B3019</f>
        <v>3018</v>
      </c>
      <c r="U3019" s="75" t="str">
        <f>AAS!C3019</f>
        <v>Unknown</v>
      </c>
      <c r="V3019" t="e" cm="1">
        <f t="array" ref="V3019">IF(VLOOKUP(U3019,$A$2:$F$198,COLUMN($F:$F),FALSE)=0,NA(),VLOOKUP(U3019,$A$2:$F$198,COLUMN($F:$F),FALSE))</f>
        <v>#N/A</v>
      </c>
    </row>
    <row r="3020" spans="20:22">
      <c r="T3020" s="75">
        <f>AAS!B3020</f>
        <v>3019</v>
      </c>
      <c r="U3020" s="75" t="str">
        <f>AAS!C3020</f>
        <v>Unknown</v>
      </c>
      <c r="V3020" t="e" cm="1">
        <f t="array" ref="V3020">IF(VLOOKUP(U3020,$A$2:$F$198,COLUMN($F:$F),FALSE)=0,NA(),VLOOKUP(U3020,$A$2:$F$198,COLUMN($F:$F),FALSE))</f>
        <v>#N/A</v>
      </c>
    </row>
    <row r="3021" spans="20:22">
      <c r="T3021" s="75">
        <f>AAS!B3021</f>
        <v>3020</v>
      </c>
      <c r="U3021" s="75" t="str">
        <f>AAS!C3021</f>
        <v>Unknown</v>
      </c>
      <c r="V3021" t="e" cm="1">
        <f t="array" ref="V3021">IF(VLOOKUP(U3021,$A$2:$F$198,COLUMN($F:$F),FALSE)=0,NA(),VLOOKUP(U3021,$A$2:$F$198,COLUMN($F:$F),FALSE))</f>
        <v>#N/A</v>
      </c>
    </row>
    <row r="3022" spans="20:22">
      <c r="T3022" s="75">
        <f>AAS!B3022</f>
        <v>3021</v>
      </c>
      <c r="U3022" s="75" t="str">
        <f>AAS!C3022</f>
        <v>Unknown</v>
      </c>
      <c r="V3022" t="e" cm="1">
        <f t="array" ref="V3022">IF(VLOOKUP(U3022,$A$2:$F$198,COLUMN($F:$F),FALSE)=0,NA(),VLOOKUP(U3022,$A$2:$F$198,COLUMN($F:$F),FALSE))</f>
        <v>#N/A</v>
      </c>
    </row>
    <row r="3023" spans="20:22">
      <c r="T3023" s="75">
        <f>AAS!B3023</f>
        <v>3022</v>
      </c>
      <c r="U3023" s="75" t="str">
        <f>AAS!C3023</f>
        <v>USA</v>
      </c>
      <c r="V3023" cm="1">
        <f t="array" ref="V3023">IF(VLOOKUP(U3023,$A$2:$F$198,COLUMN($F:$F),FALSE)=0,NA(),VLOOKUP(U3023,$A$2:$F$198,COLUMN($F:$F),FALSE))</f>
        <v>63809.64</v>
      </c>
    </row>
    <row r="3024" spans="20:22">
      <c r="T3024" s="75">
        <f>AAS!B3024</f>
        <v>3023</v>
      </c>
      <c r="U3024" s="75" t="str">
        <f>AAS!C3024</f>
        <v>Unknown</v>
      </c>
      <c r="V3024" t="e" cm="1">
        <f t="array" ref="V3024">IF(VLOOKUP(U3024,$A$2:$F$198,COLUMN($F:$F),FALSE)=0,NA(),VLOOKUP(U3024,$A$2:$F$198,COLUMN($F:$F),FALSE))</f>
        <v>#N/A</v>
      </c>
    </row>
    <row r="3025" spans="20:22">
      <c r="T3025" s="75">
        <f>AAS!B3025</f>
        <v>3024</v>
      </c>
      <c r="U3025" s="75" t="str">
        <f>AAS!C3025</f>
        <v>USA</v>
      </c>
      <c r="V3025" cm="1">
        <f t="array" ref="V3025">IF(VLOOKUP(U3025,$A$2:$F$198,COLUMN($F:$F),FALSE)=0,NA(),VLOOKUP(U3025,$A$2:$F$198,COLUMN($F:$F),FALSE))</f>
        <v>63809.64</v>
      </c>
    </row>
    <row r="3026" spans="20:22">
      <c r="T3026" s="75">
        <f>AAS!B3026</f>
        <v>3025</v>
      </c>
      <c r="U3026" s="75" t="str">
        <f>AAS!C3026</f>
        <v>USA</v>
      </c>
      <c r="V3026" cm="1">
        <f t="array" ref="V3026">IF(VLOOKUP(U3026,$A$2:$F$198,COLUMN($F:$F),FALSE)=0,NA(),VLOOKUP(U3026,$A$2:$F$198,COLUMN($F:$F),FALSE))</f>
        <v>63809.64</v>
      </c>
    </row>
    <row r="3027" spans="20:22">
      <c r="T3027" s="75">
        <f>AAS!B3027</f>
        <v>3026</v>
      </c>
      <c r="U3027" s="75" t="str">
        <f>AAS!C3027</f>
        <v>USA</v>
      </c>
      <c r="V3027" cm="1">
        <f t="array" ref="V3027">IF(VLOOKUP(U3027,$A$2:$F$198,COLUMN($F:$F),FALSE)=0,NA(),VLOOKUP(U3027,$A$2:$F$198,COLUMN($F:$F),FALSE))</f>
        <v>63809.64</v>
      </c>
    </row>
    <row r="3028" spans="20:22">
      <c r="T3028" s="75">
        <f>AAS!B3028</f>
        <v>3027</v>
      </c>
      <c r="U3028" s="75" t="str">
        <f>AAS!C3028</f>
        <v>USA</v>
      </c>
      <c r="V3028" cm="1">
        <f t="array" ref="V3028">IF(VLOOKUP(U3028,$A$2:$F$198,COLUMN($F:$F),FALSE)=0,NA(),VLOOKUP(U3028,$A$2:$F$198,COLUMN($F:$F),FALSE))</f>
        <v>63809.64</v>
      </c>
    </row>
    <row r="3029" spans="20:22">
      <c r="T3029" s="75">
        <f>AAS!B3029</f>
        <v>3028</v>
      </c>
      <c r="U3029" s="75" t="str">
        <f>AAS!C3029</f>
        <v>USA</v>
      </c>
      <c r="V3029" cm="1">
        <f t="array" ref="V3029">IF(VLOOKUP(U3029,$A$2:$F$198,COLUMN($F:$F),FALSE)=0,NA(),VLOOKUP(U3029,$A$2:$F$198,COLUMN($F:$F),FALSE))</f>
        <v>63809.64</v>
      </c>
    </row>
    <row r="3030" spans="20:22">
      <c r="T3030" s="75">
        <f>AAS!B3030</f>
        <v>3029</v>
      </c>
      <c r="U3030" s="75" t="str">
        <f>AAS!C3030</f>
        <v>USA</v>
      </c>
      <c r="V3030" cm="1">
        <f t="array" ref="V3030">IF(VLOOKUP(U3030,$A$2:$F$198,COLUMN($F:$F),FALSE)=0,NA(),VLOOKUP(U3030,$A$2:$F$198,COLUMN($F:$F),FALSE))</f>
        <v>63809.64</v>
      </c>
    </row>
    <row r="3031" spans="20:22">
      <c r="T3031" s="75">
        <f>AAS!B3031</f>
        <v>3030</v>
      </c>
      <c r="U3031" s="75" t="str">
        <f>AAS!C3031</f>
        <v>USA</v>
      </c>
      <c r="V3031" cm="1">
        <f t="array" ref="V3031">IF(VLOOKUP(U3031,$A$2:$F$198,COLUMN($F:$F),FALSE)=0,NA(),VLOOKUP(U3031,$A$2:$F$198,COLUMN($F:$F),FALSE))</f>
        <v>63809.64</v>
      </c>
    </row>
    <row r="3032" spans="20:22">
      <c r="T3032" s="75">
        <f>AAS!B3032</f>
        <v>3031</v>
      </c>
      <c r="U3032" s="75" t="str">
        <f>AAS!C3032</f>
        <v>USA</v>
      </c>
      <c r="V3032" cm="1">
        <f t="array" ref="V3032">IF(VLOOKUP(U3032,$A$2:$F$198,COLUMN($F:$F),FALSE)=0,NA(),VLOOKUP(U3032,$A$2:$F$198,COLUMN($F:$F),FALSE))</f>
        <v>63809.64</v>
      </c>
    </row>
    <row r="3033" spans="20:22">
      <c r="T3033" s="75">
        <f>AAS!B3033</f>
        <v>3032</v>
      </c>
      <c r="U3033" s="75" t="str">
        <f>AAS!C3033</f>
        <v>USA</v>
      </c>
      <c r="V3033" cm="1">
        <f t="array" ref="V3033">IF(VLOOKUP(U3033,$A$2:$F$198,COLUMN($F:$F),FALSE)=0,NA(),VLOOKUP(U3033,$A$2:$F$198,COLUMN($F:$F),FALSE))</f>
        <v>63809.64</v>
      </c>
    </row>
    <row r="3034" spans="20:22">
      <c r="T3034" s="75">
        <f>AAS!B3034</f>
        <v>3033</v>
      </c>
      <c r="U3034" s="75" t="str">
        <f>AAS!C3034</f>
        <v>Unknown</v>
      </c>
      <c r="V3034" t="e" cm="1">
        <f t="array" ref="V3034">IF(VLOOKUP(U3034,$A$2:$F$198,COLUMN($F:$F),FALSE)=0,NA(),VLOOKUP(U3034,$A$2:$F$198,COLUMN($F:$F),FALSE))</f>
        <v>#N/A</v>
      </c>
    </row>
    <row r="3035" spans="20:22">
      <c r="T3035" s="75">
        <f>AAS!B3035</f>
        <v>3034</v>
      </c>
      <c r="U3035" s="75" t="str">
        <f>AAS!C3035</f>
        <v>USA</v>
      </c>
      <c r="V3035" cm="1">
        <f t="array" ref="V3035">IF(VLOOKUP(U3035,$A$2:$F$198,COLUMN($F:$F),FALSE)=0,NA(),VLOOKUP(U3035,$A$2:$F$198,COLUMN($F:$F),FALSE))</f>
        <v>63809.64</v>
      </c>
    </row>
    <row r="3036" spans="20:22">
      <c r="T3036" s="75">
        <f>AAS!B3036</f>
        <v>3035</v>
      </c>
      <c r="U3036" s="75" t="str">
        <f>AAS!C3036</f>
        <v>Unknown</v>
      </c>
      <c r="V3036" t="e" cm="1">
        <f t="array" ref="V3036">IF(VLOOKUP(U3036,$A$2:$F$198,COLUMN($F:$F),FALSE)=0,NA(),VLOOKUP(U3036,$A$2:$F$198,COLUMN($F:$F),FALSE))</f>
        <v>#N/A</v>
      </c>
    </row>
    <row r="3037" spans="20:22">
      <c r="T3037" s="75">
        <f>AAS!B3037</f>
        <v>3036</v>
      </c>
      <c r="U3037" s="75" t="str">
        <f>AAS!C3037</f>
        <v>Unknown</v>
      </c>
      <c r="V3037" t="e" cm="1">
        <f t="array" ref="V3037">IF(VLOOKUP(U3037,$A$2:$F$198,COLUMN($F:$F),FALSE)=0,NA(),VLOOKUP(U3037,$A$2:$F$198,COLUMN($F:$F),FALSE))</f>
        <v>#N/A</v>
      </c>
    </row>
    <row r="3038" spans="20:22">
      <c r="T3038" s="75">
        <f>AAS!B3038</f>
        <v>3037</v>
      </c>
      <c r="U3038" s="75" t="str">
        <f>AAS!C3038</f>
        <v>Unknown</v>
      </c>
      <c r="V3038" t="e" cm="1">
        <f t="array" ref="V3038">IF(VLOOKUP(U3038,$A$2:$F$198,COLUMN($F:$F),FALSE)=0,NA(),VLOOKUP(U3038,$A$2:$F$198,COLUMN($F:$F),FALSE))</f>
        <v>#N/A</v>
      </c>
    </row>
    <row r="3039" spans="20:22">
      <c r="T3039" s="75">
        <f>AAS!B3039</f>
        <v>3038</v>
      </c>
      <c r="U3039" s="75" t="str">
        <f>AAS!C3039</f>
        <v>USA</v>
      </c>
      <c r="V3039" cm="1">
        <f t="array" ref="V3039">IF(VLOOKUP(U3039,$A$2:$F$198,COLUMN($F:$F),FALSE)=0,NA(),VLOOKUP(U3039,$A$2:$F$198,COLUMN($F:$F),FALSE))</f>
        <v>63809.64</v>
      </c>
    </row>
    <row r="3040" spans="20:22">
      <c r="T3040" s="75">
        <f>AAS!B3040</f>
        <v>3039</v>
      </c>
      <c r="U3040" s="75" t="str">
        <f>AAS!C3040</f>
        <v>USA</v>
      </c>
      <c r="V3040" cm="1">
        <f t="array" ref="V3040">IF(VLOOKUP(U3040,$A$2:$F$198,COLUMN($F:$F),FALSE)=0,NA(),VLOOKUP(U3040,$A$2:$F$198,COLUMN($F:$F),FALSE))</f>
        <v>63809.64</v>
      </c>
    </row>
    <row r="3041" spans="20:22">
      <c r="T3041" s="75">
        <f>AAS!B3041</f>
        <v>3040</v>
      </c>
      <c r="U3041" s="75" t="str">
        <f>AAS!C3041</f>
        <v>USA</v>
      </c>
      <c r="V3041" cm="1">
        <f t="array" ref="V3041">IF(VLOOKUP(U3041,$A$2:$F$198,COLUMN($F:$F),FALSE)=0,NA(),VLOOKUP(U3041,$A$2:$F$198,COLUMN($F:$F),FALSE))</f>
        <v>63809.64</v>
      </c>
    </row>
    <row r="3042" spans="20:22">
      <c r="T3042" s="75">
        <f>AAS!B3042</f>
        <v>3041</v>
      </c>
      <c r="U3042" s="75" t="str">
        <f>AAS!C3042</f>
        <v>Unknown</v>
      </c>
      <c r="V3042" t="e" cm="1">
        <f t="array" ref="V3042">IF(VLOOKUP(U3042,$A$2:$F$198,COLUMN($F:$F),FALSE)=0,NA(),VLOOKUP(U3042,$A$2:$F$198,COLUMN($F:$F),FALSE))</f>
        <v>#N/A</v>
      </c>
    </row>
    <row r="3043" spans="20:22">
      <c r="T3043" s="75">
        <f>AAS!B3043</f>
        <v>3042</v>
      </c>
      <c r="U3043" s="75" t="str">
        <f>AAS!C3043</f>
        <v>USA</v>
      </c>
      <c r="V3043" cm="1">
        <f t="array" ref="V3043">IF(VLOOKUP(U3043,$A$2:$F$198,COLUMN($F:$F),FALSE)=0,NA(),VLOOKUP(U3043,$A$2:$F$198,COLUMN($F:$F),FALSE))</f>
        <v>63809.64</v>
      </c>
    </row>
    <row r="3044" spans="20:22">
      <c r="T3044" s="75">
        <f>AAS!B3044</f>
        <v>3043</v>
      </c>
      <c r="U3044" s="75" t="str">
        <f>AAS!C3044</f>
        <v>South Korea</v>
      </c>
      <c r="V3044" cm="1">
        <f t="array" ref="V3044">IF(VLOOKUP(U3044,$A$2:$F$198,COLUMN($F:$F),FALSE)=0,NA(),VLOOKUP(U3044,$A$2:$F$198,COLUMN($F:$F),FALSE))</f>
        <v>32154.02</v>
      </c>
    </row>
    <row r="3045" spans="20:22">
      <c r="T3045" s="75">
        <f>AAS!B3045</f>
        <v>3044</v>
      </c>
      <c r="U3045" s="75" t="str">
        <f>AAS!C3045</f>
        <v>Unknown</v>
      </c>
      <c r="V3045" t="e" cm="1">
        <f t="array" ref="V3045">IF(VLOOKUP(U3045,$A$2:$F$198,COLUMN($F:$F),FALSE)=0,NA(),VLOOKUP(U3045,$A$2:$F$198,COLUMN($F:$F),FALSE))</f>
        <v>#N/A</v>
      </c>
    </row>
    <row r="3046" spans="20:22">
      <c r="T3046" s="75">
        <f>AAS!B3046</f>
        <v>3045</v>
      </c>
      <c r="U3046" s="75" t="str">
        <f>AAS!C3046</f>
        <v>USA</v>
      </c>
      <c r="V3046" cm="1">
        <f t="array" ref="V3046">IF(VLOOKUP(U3046,$A$2:$F$198,COLUMN($F:$F),FALSE)=0,NA(),VLOOKUP(U3046,$A$2:$F$198,COLUMN($F:$F),FALSE))</f>
        <v>63809.64</v>
      </c>
    </row>
    <row r="3047" spans="20:22">
      <c r="T3047" s="75">
        <f>AAS!B3047</f>
        <v>3046</v>
      </c>
      <c r="U3047" s="75" t="str">
        <f>AAS!C3047</f>
        <v>USA</v>
      </c>
      <c r="V3047" cm="1">
        <f t="array" ref="V3047">IF(VLOOKUP(U3047,$A$2:$F$198,COLUMN($F:$F),FALSE)=0,NA(),VLOOKUP(U3047,$A$2:$F$198,COLUMN($F:$F),FALSE))</f>
        <v>63809.64</v>
      </c>
    </row>
    <row r="3048" spans="20:22">
      <c r="T3048" s="75">
        <f>AAS!B3048</f>
        <v>3047</v>
      </c>
      <c r="U3048" s="75" t="str">
        <f>AAS!C3048</f>
        <v>USA</v>
      </c>
      <c r="V3048" cm="1">
        <f t="array" ref="V3048">IF(VLOOKUP(U3048,$A$2:$F$198,COLUMN($F:$F),FALSE)=0,NA(),VLOOKUP(U3048,$A$2:$F$198,COLUMN($F:$F),FALSE))</f>
        <v>63809.64</v>
      </c>
    </row>
    <row r="3049" spans="20:22">
      <c r="T3049" s="75">
        <f>AAS!B3049</f>
        <v>3048</v>
      </c>
      <c r="U3049" s="75" t="str">
        <f>AAS!C3049</f>
        <v>USA</v>
      </c>
      <c r="V3049" cm="1">
        <f t="array" ref="V3049">IF(VLOOKUP(U3049,$A$2:$F$198,COLUMN($F:$F),FALSE)=0,NA(),VLOOKUP(U3049,$A$2:$F$198,COLUMN($F:$F),FALSE))</f>
        <v>63809.64</v>
      </c>
    </row>
    <row r="3050" spans="20:22">
      <c r="T3050" s="75">
        <f>AAS!B3050</f>
        <v>3049</v>
      </c>
      <c r="U3050" s="75" t="str">
        <f>AAS!C3050</f>
        <v>USA</v>
      </c>
      <c r="V3050" cm="1">
        <f t="array" ref="V3050">IF(VLOOKUP(U3050,$A$2:$F$198,COLUMN($F:$F),FALSE)=0,NA(),VLOOKUP(U3050,$A$2:$F$198,COLUMN($F:$F),FALSE))</f>
        <v>63809.64</v>
      </c>
    </row>
    <row r="3051" spans="20:22">
      <c r="T3051" s="75">
        <f>AAS!B3051</f>
        <v>3050</v>
      </c>
      <c r="U3051" s="75" t="str">
        <f>AAS!C3051</f>
        <v>Unknown</v>
      </c>
      <c r="V3051" t="e" cm="1">
        <f t="array" ref="V3051">IF(VLOOKUP(U3051,$A$2:$F$198,COLUMN($F:$F),FALSE)=0,NA(),VLOOKUP(U3051,$A$2:$F$198,COLUMN($F:$F),FALSE))</f>
        <v>#N/A</v>
      </c>
    </row>
    <row r="3052" spans="20:22">
      <c r="T3052" s="75">
        <f>AAS!B3052</f>
        <v>3051</v>
      </c>
      <c r="U3052" s="75" t="str">
        <f>AAS!C3052</f>
        <v>Unknown</v>
      </c>
      <c r="V3052" t="e" cm="1">
        <f t="array" ref="V3052">IF(VLOOKUP(U3052,$A$2:$F$198,COLUMN($F:$F),FALSE)=0,NA(),VLOOKUP(U3052,$A$2:$F$198,COLUMN($F:$F),FALSE))</f>
        <v>#N/A</v>
      </c>
    </row>
    <row r="3053" spans="20:22">
      <c r="T3053" s="75">
        <f>AAS!B3053</f>
        <v>3052</v>
      </c>
      <c r="U3053" s="75" t="str">
        <f>AAS!C3053</f>
        <v>USA</v>
      </c>
      <c r="V3053" cm="1">
        <f t="array" ref="V3053">IF(VLOOKUP(U3053,$A$2:$F$198,COLUMN($F:$F),FALSE)=0,NA(),VLOOKUP(U3053,$A$2:$F$198,COLUMN($F:$F),FALSE))</f>
        <v>63809.64</v>
      </c>
    </row>
    <row r="3054" spans="20:22">
      <c r="T3054" s="75">
        <f>AAS!B3054</f>
        <v>3053</v>
      </c>
      <c r="U3054" s="75" t="str">
        <f>AAS!C3054</f>
        <v>Unknown</v>
      </c>
      <c r="V3054" t="e" cm="1">
        <f t="array" ref="V3054">IF(VLOOKUP(U3054,$A$2:$F$198,COLUMN($F:$F),FALSE)=0,NA(),VLOOKUP(U3054,$A$2:$F$198,COLUMN($F:$F),FALSE))</f>
        <v>#N/A</v>
      </c>
    </row>
    <row r="3055" spans="20:22">
      <c r="T3055" s="75">
        <f>AAS!B3055</f>
        <v>3054</v>
      </c>
      <c r="U3055" s="75" t="str">
        <f>AAS!C3055</f>
        <v>Unknown</v>
      </c>
      <c r="V3055" t="e" cm="1">
        <f t="array" ref="V3055">IF(VLOOKUP(U3055,$A$2:$F$198,COLUMN($F:$F),FALSE)=0,NA(),VLOOKUP(U3055,$A$2:$F$198,COLUMN($F:$F),FALSE))</f>
        <v>#N/A</v>
      </c>
    </row>
    <row r="3056" spans="20:22">
      <c r="T3056" s="75">
        <f>AAS!B3056</f>
        <v>3055</v>
      </c>
      <c r="U3056" s="75" t="str">
        <f>AAS!C3056</f>
        <v>Unknown</v>
      </c>
      <c r="V3056" t="e" cm="1">
        <f t="array" ref="V3056">IF(VLOOKUP(U3056,$A$2:$F$198,COLUMN($F:$F),FALSE)=0,NA(),VLOOKUP(U3056,$A$2:$F$198,COLUMN($F:$F),FALSE))</f>
        <v>#N/A</v>
      </c>
    </row>
    <row r="3057" spans="20:22">
      <c r="T3057" s="75">
        <f>AAS!B3057</f>
        <v>3056</v>
      </c>
      <c r="U3057" s="75" t="str">
        <f>AAS!C3057</f>
        <v>Unknown</v>
      </c>
      <c r="V3057" t="e" cm="1">
        <f t="array" ref="V3057">IF(VLOOKUP(U3057,$A$2:$F$198,COLUMN($F:$F),FALSE)=0,NA(),VLOOKUP(U3057,$A$2:$F$198,COLUMN($F:$F),FALSE))</f>
        <v>#N/A</v>
      </c>
    </row>
    <row r="3058" spans="20:22">
      <c r="T3058" s="75">
        <f>AAS!B3058</f>
        <v>3057</v>
      </c>
      <c r="U3058" s="75" t="str">
        <f>AAS!C3058</f>
        <v>USA</v>
      </c>
      <c r="V3058" cm="1">
        <f t="array" ref="V3058">IF(VLOOKUP(U3058,$A$2:$F$198,COLUMN($F:$F),FALSE)=0,NA(),VLOOKUP(U3058,$A$2:$F$198,COLUMN($F:$F),FALSE))</f>
        <v>63809.64</v>
      </c>
    </row>
    <row r="3059" spans="20:22">
      <c r="T3059" s="75">
        <f>AAS!B3059</f>
        <v>3058</v>
      </c>
      <c r="U3059" s="75" t="str">
        <f>AAS!C3059</f>
        <v>USA</v>
      </c>
      <c r="V3059" cm="1">
        <f t="array" ref="V3059">IF(VLOOKUP(U3059,$A$2:$F$198,COLUMN($F:$F),FALSE)=0,NA(),VLOOKUP(U3059,$A$2:$F$198,COLUMN($F:$F),FALSE))</f>
        <v>63809.64</v>
      </c>
    </row>
    <row r="3060" spans="20:22">
      <c r="T3060" s="75">
        <f>AAS!B3060</f>
        <v>3059</v>
      </c>
      <c r="U3060" s="75" t="str">
        <f>AAS!C3060</f>
        <v>USA</v>
      </c>
      <c r="V3060" cm="1">
        <f t="array" ref="V3060">IF(VLOOKUP(U3060,$A$2:$F$198,COLUMN($F:$F),FALSE)=0,NA(),VLOOKUP(U3060,$A$2:$F$198,COLUMN($F:$F),FALSE))</f>
        <v>63809.64</v>
      </c>
    </row>
    <row r="3061" spans="20:22">
      <c r="T3061" s="75">
        <f>AAS!B3061</f>
        <v>3060</v>
      </c>
      <c r="U3061" s="75" t="str">
        <f>AAS!C3061</f>
        <v>Unknown</v>
      </c>
      <c r="V3061" t="e" cm="1">
        <f t="array" ref="V3061">IF(VLOOKUP(U3061,$A$2:$F$198,COLUMN($F:$F),FALSE)=0,NA(),VLOOKUP(U3061,$A$2:$F$198,COLUMN($F:$F),FALSE))</f>
        <v>#N/A</v>
      </c>
    </row>
    <row r="3062" spans="20:22">
      <c r="T3062" s="75">
        <f>AAS!B3062</f>
        <v>3061</v>
      </c>
      <c r="U3062" s="75" t="str">
        <f>AAS!C3062</f>
        <v>USA</v>
      </c>
      <c r="V3062" cm="1">
        <f t="array" ref="V3062">IF(VLOOKUP(U3062,$A$2:$F$198,COLUMN($F:$F),FALSE)=0,NA(),VLOOKUP(U3062,$A$2:$F$198,COLUMN($F:$F),FALSE))</f>
        <v>63809.64</v>
      </c>
    </row>
    <row r="3063" spans="20:22">
      <c r="T3063" s="75">
        <f>AAS!B3063</f>
        <v>3062</v>
      </c>
      <c r="U3063" s="75" t="str">
        <f>AAS!C3063</f>
        <v>USA</v>
      </c>
      <c r="V3063" cm="1">
        <f t="array" ref="V3063">IF(VLOOKUP(U3063,$A$2:$F$198,COLUMN($F:$F),FALSE)=0,NA(),VLOOKUP(U3063,$A$2:$F$198,COLUMN($F:$F),FALSE))</f>
        <v>63809.64</v>
      </c>
    </row>
    <row r="3064" spans="20:22">
      <c r="T3064" s="75">
        <f>AAS!B3064</f>
        <v>3063</v>
      </c>
      <c r="U3064" s="75" t="str">
        <f>AAS!C3064</f>
        <v>South Africa</v>
      </c>
      <c r="V3064" cm="1">
        <f t="array" ref="V3064">IF(VLOOKUP(U3064,$A$2:$F$198,COLUMN($F:$F),FALSE)=0,NA(),VLOOKUP(U3064,$A$2:$F$198,COLUMN($F:$F),FALSE))</f>
        <v>6417.94</v>
      </c>
    </row>
    <row r="3065" spans="20:22">
      <c r="T3065" s="75">
        <f>AAS!B3065</f>
        <v>3064</v>
      </c>
      <c r="U3065" s="75" t="str">
        <f>AAS!C3065</f>
        <v>USA</v>
      </c>
      <c r="V3065" cm="1">
        <f t="array" ref="V3065">IF(VLOOKUP(U3065,$A$2:$F$198,COLUMN($F:$F),FALSE)=0,NA(),VLOOKUP(U3065,$A$2:$F$198,COLUMN($F:$F),FALSE))</f>
        <v>63809.64</v>
      </c>
    </row>
    <row r="3066" spans="20:22">
      <c r="T3066" s="75">
        <f>AAS!B3066</f>
        <v>3065</v>
      </c>
      <c r="U3066" s="75" t="str">
        <f>AAS!C3066</f>
        <v>USA</v>
      </c>
      <c r="V3066" cm="1">
        <f t="array" ref="V3066">IF(VLOOKUP(U3066,$A$2:$F$198,COLUMN($F:$F),FALSE)=0,NA(),VLOOKUP(U3066,$A$2:$F$198,COLUMN($F:$F),FALSE))</f>
        <v>63809.64</v>
      </c>
    </row>
    <row r="3067" spans="20:22">
      <c r="T3067" s="75">
        <f>AAS!B3067</f>
        <v>3066</v>
      </c>
      <c r="U3067" s="75" t="str">
        <f>AAS!C3067</f>
        <v>USA</v>
      </c>
      <c r="V3067" cm="1">
        <f t="array" ref="V3067">IF(VLOOKUP(U3067,$A$2:$F$198,COLUMN($F:$F),FALSE)=0,NA(),VLOOKUP(U3067,$A$2:$F$198,COLUMN($F:$F),FALSE))</f>
        <v>63809.64</v>
      </c>
    </row>
    <row r="3068" spans="20:22">
      <c r="T3068" s="75">
        <f>AAS!B3068</f>
        <v>3067</v>
      </c>
      <c r="U3068" s="75" t="str">
        <f>AAS!C3068</f>
        <v>USA</v>
      </c>
      <c r="V3068" cm="1">
        <f t="array" ref="V3068">IF(VLOOKUP(U3068,$A$2:$F$198,COLUMN($F:$F),FALSE)=0,NA(),VLOOKUP(U3068,$A$2:$F$198,COLUMN($F:$F),FALSE))</f>
        <v>63809.64</v>
      </c>
    </row>
    <row r="3069" spans="20:22">
      <c r="T3069" s="75">
        <f>AAS!B3069</f>
        <v>3068</v>
      </c>
      <c r="U3069" s="75" t="str">
        <f>AAS!C3069</f>
        <v>USA</v>
      </c>
      <c r="V3069" cm="1">
        <f t="array" ref="V3069">IF(VLOOKUP(U3069,$A$2:$F$198,COLUMN($F:$F),FALSE)=0,NA(),VLOOKUP(U3069,$A$2:$F$198,COLUMN($F:$F),FALSE))</f>
        <v>63809.64</v>
      </c>
    </row>
    <row r="3070" spans="20:22">
      <c r="T3070" s="75">
        <f>AAS!B3070</f>
        <v>3069</v>
      </c>
      <c r="U3070" s="75" t="str">
        <f>AAS!C3070</f>
        <v>USA</v>
      </c>
      <c r="V3070" cm="1">
        <f t="array" ref="V3070">IF(VLOOKUP(U3070,$A$2:$F$198,COLUMN($F:$F),FALSE)=0,NA(),VLOOKUP(U3070,$A$2:$F$198,COLUMN($F:$F),FALSE))</f>
        <v>63809.64</v>
      </c>
    </row>
    <row r="3071" spans="20:22">
      <c r="T3071" s="75">
        <f>AAS!B3071</f>
        <v>3070</v>
      </c>
      <c r="U3071" s="75" t="str">
        <f>AAS!C3071</f>
        <v>USA</v>
      </c>
      <c r="V3071" cm="1">
        <f t="array" ref="V3071">IF(VLOOKUP(U3071,$A$2:$F$198,COLUMN($F:$F),FALSE)=0,NA(),VLOOKUP(U3071,$A$2:$F$198,COLUMN($F:$F),FALSE))</f>
        <v>63809.64</v>
      </c>
    </row>
    <row r="3072" spans="20:22">
      <c r="T3072" s="75">
        <f>AAS!B3072</f>
        <v>3071</v>
      </c>
      <c r="U3072" s="75" t="str">
        <f>AAS!C3072</f>
        <v>USA</v>
      </c>
      <c r="V3072" cm="1">
        <f t="array" ref="V3072">IF(VLOOKUP(U3072,$A$2:$F$198,COLUMN($F:$F),FALSE)=0,NA(),VLOOKUP(U3072,$A$2:$F$198,COLUMN($F:$F),FALSE))</f>
        <v>63809.64</v>
      </c>
    </row>
    <row r="3073" spans="20:22">
      <c r="T3073" s="75">
        <f>AAS!B3073</f>
        <v>3072</v>
      </c>
      <c r="U3073" s="75" t="str">
        <f>AAS!C3073</f>
        <v>USA</v>
      </c>
      <c r="V3073" cm="1">
        <f t="array" ref="V3073">IF(VLOOKUP(U3073,$A$2:$F$198,COLUMN($F:$F),FALSE)=0,NA(),VLOOKUP(U3073,$A$2:$F$198,COLUMN($F:$F),FALSE))</f>
        <v>63809.64</v>
      </c>
    </row>
    <row r="3074" spans="20:22">
      <c r="T3074" s="75">
        <f>AAS!B3074</f>
        <v>3073</v>
      </c>
      <c r="U3074" s="75" t="str">
        <f>AAS!C3074</f>
        <v>USA</v>
      </c>
      <c r="V3074" cm="1">
        <f t="array" ref="V3074">IF(VLOOKUP(U3074,$A$2:$F$198,COLUMN($F:$F),FALSE)=0,NA(),VLOOKUP(U3074,$A$2:$F$198,COLUMN($F:$F),FALSE))</f>
        <v>63809.64</v>
      </c>
    </row>
    <row r="3075" spans="20:22">
      <c r="T3075" s="75">
        <f>AAS!B3075</f>
        <v>3074</v>
      </c>
      <c r="U3075" s="75" t="str">
        <f>AAS!C3075</f>
        <v>USA</v>
      </c>
      <c r="V3075" cm="1">
        <f t="array" ref="V3075">IF(VLOOKUP(U3075,$A$2:$F$198,COLUMN($F:$F),FALSE)=0,NA(),VLOOKUP(U3075,$A$2:$F$198,COLUMN($F:$F),FALSE))</f>
        <v>63809.64</v>
      </c>
    </row>
    <row r="3076" spans="20:22">
      <c r="T3076" s="75">
        <f>AAS!B3076</f>
        <v>3075</v>
      </c>
      <c r="U3076" s="75" t="str">
        <f>AAS!C3076</f>
        <v>USA</v>
      </c>
      <c r="V3076" cm="1">
        <f t="array" ref="V3076">IF(VLOOKUP(U3076,$A$2:$F$198,COLUMN($F:$F),FALSE)=0,NA(),VLOOKUP(U3076,$A$2:$F$198,COLUMN($F:$F),FALSE))</f>
        <v>63809.64</v>
      </c>
    </row>
    <row r="3077" spans="20:22">
      <c r="T3077" s="75">
        <f>AAS!B3077</f>
        <v>3076</v>
      </c>
      <c r="U3077" s="75" t="str">
        <f>AAS!C3077</f>
        <v>USA</v>
      </c>
      <c r="V3077" cm="1">
        <f t="array" ref="V3077">IF(VLOOKUP(U3077,$A$2:$F$198,COLUMN($F:$F),FALSE)=0,NA(),VLOOKUP(U3077,$A$2:$F$198,COLUMN($F:$F),FALSE))</f>
        <v>63809.64</v>
      </c>
    </row>
    <row r="3078" spans="20:22">
      <c r="T3078" s="75">
        <f>AAS!B3078</f>
        <v>3077</v>
      </c>
      <c r="U3078" s="75" t="str">
        <f>AAS!C3078</f>
        <v>USA</v>
      </c>
      <c r="V3078" cm="1">
        <f t="array" ref="V3078">IF(VLOOKUP(U3078,$A$2:$F$198,COLUMN($F:$F),FALSE)=0,NA(),VLOOKUP(U3078,$A$2:$F$198,COLUMN($F:$F),FALSE))</f>
        <v>63809.64</v>
      </c>
    </row>
    <row r="3079" spans="20:22">
      <c r="T3079" s="75">
        <f>AAS!B3079</f>
        <v>3078</v>
      </c>
      <c r="U3079" s="75" t="str">
        <f>AAS!C3079</f>
        <v>USA</v>
      </c>
      <c r="V3079" cm="1">
        <f t="array" ref="V3079">IF(VLOOKUP(U3079,$A$2:$F$198,COLUMN($F:$F),FALSE)=0,NA(),VLOOKUP(U3079,$A$2:$F$198,COLUMN($F:$F),FALSE))</f>
        <v>63809.64</v>
      </c>
    </row>
    <row r="3080" spans="20:22">
      <c r="T3080" s="75">
        <f>AAS!B3080</f>
        <v>3079</v>
      </c>
      <c r="U3080" s="75" t="str">
        <f>AAS!C3080</f>
        <v>USA</v>
      </c>
      <c r="V3080" cm="1">
        <f t="array" ref="V3080">IF(VLOOKUP(U3080,$A$2:$F$198,COLUMN($F:$F),FALSE)=0,NA(),VLOOKUP(U3080,$A$2:$F$198,COLUMN($F:$F),FALSE))</f>
        <v>63809.64</v>
      </c>
    </row>
    <row r="3081" spans="20:22">
      <c r="T3081" s="75">
        <f>AAS!B3081</f>
        <v>3080</v>
      </c>
      <c r="U3081" s="75" t="str">
        <f>AAS!C3081</f>
        <v>USA</v>
      </c>
      <c r="V3081" cm="1">
        <f t="array" ref="V3081">IF(VLOOKUP(U3081,$A$2:$F$198,COLUMN($F:$F),FALSE)=0,NA(),VLOOKUP(U3081,$A$2:$F$198,COLUMN($F:$F),FALSE))</f>
        <v>63809.64</v>
      </c>
    </row>
    <row r="3082" spans="20:22">
      <c r="T3082" s="75">
        <f>AAS!B3082</f>
        <v>3081</v>
      </c>
      <c r="U3082" s="75" t="str">
        <f>AAS!C3082</f>
        <v>USA</v>
      </c>
      <c r="V3082" cm="1">
        <f t="array" ref="V3082">IF(VLOOKUP(U3082,$A$2:$F$198,COLUMN($F:$F),FALSE)=0,NA(),VLOOKUP(U3082,$A$2:$F$198,COLUMN($F:$F),FALSE))</f>
        <v>63809.64</v>
      </c>
    </row>
    <row r="3083" spans="20:22">
      <c r="T3083" s="75">
        <f>AAS!B3083</f>
        <v>3082</v>
      </c>
      <c r="U3083" s="75" t="str">
        <f>AAS!C3083</f>
        <v>Spain</v>
      </c>
      <c r="V3083" cm="1">
        <f t="array" ref="V3083">IF(VLOOKUP(U3083,$A$2:$F$198,COLUMN($F:$F),FALSE)=0,NA(),VLOOKUP(U3083,$A$2:$F$198,COLUMN($F:$F),FALSE))</f>
        <v>32023.79</v>
      </c>
    </row>
    <row r="3084" spans="20:22">
      <c r="T3084" s="75">
        <f>AAS!B3084</f>
        <v>3083</v>
      </c>
      <c r="U3084" s="75" t="str">
        <f>AAS!C3084</f>
        <v>USA</v>
      </c>
      <c r="V3084" cm="1">
        <f t="array" ref="V3084">IF(VLOOKUP(U3084,$A$2:$F$198,COLUMN($F:$F),FALSE)=0,NA(),VLOOKUP(U3084,$A$2:$F$198,COLUMN($F:$F),FALSE))</f>
        <v>63809.64</v>
      </c>
    </row>
    <row r="3085" spans="20:22">
      <c r="T3085" s="75">
        <f>AAS!B3085</f>
        <v>3084</v>
      </c>
      <c r="U3085" s="75" t="str">
        <f>AAS!C3085</f>
        <v>USA</v>
      </c>
      <c r="V3085" cm="1">
        <f t="array" ref="V3085">IF(VLOOKUP(U3085,$A$2:$F$198,COLUMN($F:$F),FALSE)=0,NA(),VLOOKUP(U3085,$A$2:$F$198,COLUMN($F:$F),FALSE))</f>
        <v>63809.64</v>
      </c>
    </row>
    <row r="3086" spans="20:22">
      <c r="T3086" s="75">
        <f>AAS!B3086</f>
        <v>3085</v>
      </c>
      <c r="U3086" s="75" t="str">
        <f>AAS!C3086</f>
        <v>USA</v>
      </c>
      <c r="V3086" cm="1">
        <f t="array" ref="V3086">IF(VLOOKUP(U3086,$A$2:$F$198,COLUMN($F:$F),FALSE)=0,NA(),VLOOKUP(U3086,$A$2:$F$198,COLUMN($F:$F),FALSE))</f>
        <v>63809.64</v>
      </c>
    </row>
    <row r="3087" spans="20:22">
      <c r="T3087" s="75">
        <f>AAS!B3087</f>
        <v>3086</v>
      </c>
      <c r="U3087" s="75" t="str">
        <f>AAS!C3087</f>
        <v>USA</v>
      </c>
      <c r="V3087" cm="1">
        <f t="array" ref="V3087">IF(VLOOKUP(U3087,$A$2:$F$198,COLUMN($F:$F),FALSE)=0,NA(),VLOOKUP(U3087,$A$2:$F$198,COLUMN($F:$F),FALSE))</f>
        <v>63809.64</v>
      </c>
    </row>
    <row r="3088" spans="20:22">
      <c r="T3088" s="75">
        <f>AAS!B3088</f>
        <v>3087</v>
      </c>
      <c r="U3088" s="75" t="str">
        <f>AAS!C3088</f>
        <v>USA</v>
      </c>
      <c r="V3088" cm="1">
        <f t="array" ref="V3088">IF(VLOOKUP(U3088,$A$2:$F$198,COLUMN($F:$F),FALSE)=0,NA(),VLOOKUP(U3088,$A$2:$F$198,COLUMN($F:$F),FALSE))</f>
        <v>63809.64</v>
      </c>
    </row>
    <row r="3089" spans="20:22">
      <c r="T3089" s="75">
        <f>AAS!B3089</f>
        <v>3088</v>
      </c>
      <c r="U3089" s="75" t="str">
        <f>AAS!C3089</f>
        <v>USA</v>
      </c>
      <c r="V3089" cm="1">
        <f t="array" ref="V3089">IF(VLOOKUP(U3089,$A$2:$F$198,COLUMN($F:$F),FALSE)=0,NA(),VLOOKUP(U3089,$A$2:$F$198,COLUMN($F:$F),FALSE))</f>
        <v>63809.64</v>
      </c>
    </row>
    <row r="3090" spans="20:22">
      <c r="T3090" s="75">
        <f>AAS!B3090</f>
        <v>3089</v>
      </c>
      <c r="U3090" s="75" t="str">
        <f>AAS!C3090</f>
        <v>USA</v>
      </c>
      <c r="V3090" cm="1">
        <f t="array" ref="V3090">IF(VLOOKUP(U3090,$A$2:$F$198,COLUMN($F:$F),FALSE)=0,NA(),VLOOKUP(U3090,$A$2:$F$198,COLUMN($F:$F),FALSE))</f>
        <v>63809.64</v>
      </c>
    </row>
    <row r="3091" spans="20:22">
      <c r="T3091" s="75">
        <f>AAS!B3091</f>
        <v>3090</v>
      </c>
      <c r="U3091" s="75" t="str">
        <f>AAS!C3091</f>
        <v>USA</v>
      </c>
      <c r="V3091" cm="1">
        <f t="array" ref="V3091">IF(VLOOKUP(U3091,$A$2:$F$198,COLUMN($F:$F),FALSE)=0,NA(),VLOOKUP(U3091,$A$2:$F$198,COLUMN($F:$F),FALSE))</f>
        <v>63809.64</v>
      </c>
    </row>
    <row r="3092" spans="20:22">
      <c r="T3092" s="75">
        <f>AAS!B3092</f>
        <v>3091</v>
      </c>
      <c r="U3092" s="75" t="str">
        <f>AAS!C3092</f>
        <v>USA</v>
      </c>
      <c r="V3092" cm="1">
        <f t="array" ref="V3092">IF(VLOOKUP(U3092,$A$2:$F$198,COLUMN($F:$F),FALSE)=0,NA(),VLOOKUP(U3092,$A$2:$F$198,COLUMN($F:$F),FALSE))</f>
        <v>63809.64</v>
      </c>
    </row>
    <row r="3093" spans="20:22">
      <c r="T3093" s="75">
        <f>AAS!B3093</f>
        <v>3092</v>
      </c>
      <c r="U3093" s="75" t="str">
        <f>AAS!C3093</f>
        <v>USA</v>
      </c>
      <c r="V3093" cm="1">
        <f t="array" ref="V3093">IF(VLOOKUP(U3093,$A$2:$F$198,COLUMN($F:$F),FALSE)=0,NA(),VLOOKUP(U3093,$A$2:$F$198,COLUMN($F:$F),FALSE))</f>
        <v>63809.64</v>
      </c>
    </row>
    <row r="3094" spans="20:22">
      <c r="T3094" s="75">
        <f>AAS!B3094</f>
        <v>3093</v>
      </c>
      <c r="U3094" s="75" t="str">
        <f>AAS!C3094</f>
        <v>USA</v>
      </c>
      <c r="V3094" cm="1">
        <f t="array" ref="V3094">IF(VLOOKUP(U3094,$A$2:$F$198,COLUMN($F:$F),FALSE)=0,NA(),VLOOKUP(U3094,$A$2:$F$198,COLUMN($F:$F),FALSE))</f>
        <v>63809.64</v>
      </c>
    </row>
    <row r="3095" spans="20:22">
      <c r="T3095" s="75">
        <f>AAS!B3095</f>
        <v>3094</v>
      </c>
      <c r="U3095" s="75" t="str">
        <f>AAS!C3095</f>
        <v>USA</v>
      </c>
      <c r="V3095" cm="1">
        <f t="array" ref="V3095">IF(VLOOKUP(U3095,$A$2:$F$198,COLUMN($F:$F),FALSE)=0,NA(),VLOOKUP(U3095,$A$2:$F$198,COLUMN($F:$F),FALSE))</f>
        <v>63809.64</v>
      </c>
    </row>
    <row r="3096" spans="20:22">
      <c r="T3096" s="75">
        <f>AAS!B3096</f>
        <v>3095</v>
      </c>
      <c r="U3096" s="75" t="str">
        <f>AAS!C3096</f>
        <v>USA</v>
      </c>
      <c r="V3096" cm="1">
        <f t="array" ref="V3096">IF(VLOOKUP(U3096,$A$2:$F$198,COLUMN($F:$F),FALSE)=0,NA(),VLOOKUP(U3096,$A$2:$F$198,COLUMN($F:$F),FALSE))</f>
        <v>63809.64</v>
      </c>
    </row>
    <row r="3097" spans="20:22">
      <c r="T3097" s="75">
        <f>AAS!B3097</f>
        <v>3096</v>
      </c>
      <c r="U3097" s="75" t="str">
        <f>AAS!C3097</f>
        <v>Germany</v>
      </c>
      <c r="V3097" cm="1">
        <f t="array" ref="V3097">IF(VLOOKUP(U3097,$A$2:$F$198,COLUMN($F:$F),FALSE)=0,NA(),VLOOKUP(U3097,$A$2:$F$198,COLUMN($F:$F),FALSE))</f>
        <v>49180.54</v>
      </c>
    </row>
    <row r="3098" spans="20:22">
      <c r="T3098" s="75">
        <f>AAS!B3098</f>
        <v>3097</v>
      </c>
      <c r="U3098" s="75" t="str">
        <f>AAS!C3098</f>
        <v>USA</v>
      </c>
      <c r="V3098" cm="1">
        <f t="array" ref="V3098">IF(VLOOKUP(U3098,$A$2:$F$198,COLUMN($F:$F),FALSE)=0,NA(),VLOOKUP(U3098,$A$2:$F$198,COLUMN($F:$F),FALSE))</f>
        <v>63809.64</v>
      </c>
    </row>
    <row r="3099" spans="20:22">
      <c r="T3099" s="75">
        <f>AAS!B3099</f>
        <v>3098</v>
      </c>
      <c r="U3099" s="75" t="str">
        <f>AAS!C3099</f>
        <v>USA</v>
      </c>
      <c r="V3099" cm="1">
        <f t="array" ref="V3099">IF(VLOOKUP(U3099,$A$2:$F$198,COLUMN($F:$F),FALSE)=0,NA(),VLOOKUP(U3099,$A$2:$F$198,COLUMN($F:$F),FALSE))</f>
        <v>63809.64</v>
      </c>
    </row>
    <row r="3100" spans="20:22">
      <c r="T3100" s="75">
        <f>AAS!B3100</f>
        <v>3099</v>
      </c>
      <c r="U3100" s="75" t="str">
        <f>AAS!C3100</f>
        <v>USA</v>
      </c>
      <c r="V3100" cm="1">
        <f t="array" ref="V3100">IF(VLOOKUP(U3100,$A$2:$F$198,COLUMN($F:$F),FALSE)=0,NA(),VLOOKUP(U3100,$A$2:$F$198,COLUMN($F:$F),FALSE))</f>
        <v>63809.64</v>
      </c>
    </row>
    <row r="3101" spans="20:22">
      <c r="T3101" s="75">
        <f>AAS!B3101</f>
        <v>3100</v>
      </c>
      <c r="U3101" s="75" t="str">
        <f>AAS!C3101</f>
        <v>USA</v>
      </c>
      <c r="V3101" cm="1">
        <f t="array" ref="V3101">IF(VLOOKUP(U3101,$A$2:$F$198,COLUMN($F:$F),FALSE)=0,NA(),VLOOKUP(U3101,$A$2:$F$198,COLUMN($F:$F),FALSE))</f>
        <v>63809.64</v>
      </c>
    </row>
    <row r="3102" spans="20:22">
      <c r="T3102" s="75">
        <f>AAS!B3102</f>
        <v>3101</v>
      </c>
      <c r="U3102" s="75" t="str">
        <f>AAS!C3102</f>
        <v>USA</v>
      </c>
      <c r="V3102" cm="1">
        <f t="array" ref="V3102">IF(VLOOKUP(U3102,$A$2:$F$198,COLUMN($F:$F),FALSE)=0,NA(),VLOOKUP(U3102,$A$2:$F$198,COLUMN($F:$F),FALSE))</f>
        <v>63809.64</v>
      </c>
    </row>
    <row r="3103" spans="20:22">
      <c r="T3103" s="75">
        <f>AAS!B3103</f>
        <v>3102</v>
      </c>
      <c r="U3103" s="75" t="str">
        <f>AAS!C3103</f>
        <v>USA</v>
      </c>
      <c r="V3103" cm="1">
        <f t="array" ref="V3103">IF(VLOOKUP(U3103,$A$2:$F$198,COLUMN($F:$F),FALSE)=0,NA(),VLOOKUP(U3103,$A$2:$F$198,COLUMN($F:$F),FALSE))</f>
        <v>63809.64</v>
      </c>
    </row>
    <row r="3104" spans="20:22">
      <c r="T3104" s="75">
        <f>AAS!B3104</f>
        <v>3103</v>
      </c>
      <c r="U3104" s="75" t="str">
        <f>AAS!C3104</f>
        <v>USA</v>
      </c>
      <c r="V3104" cm="1">
        <f t="array" ref="V3104">IF(VLOOKUP(U3104,$A$2:$F$198,COLUMN($F:$F),FALSE)=0,NA(),VLOOKUP(U3104,$A$2:$F$198,COLUMN($F:$F),FALSE))</f>
        <v>63809.64</v>
      </c>
    </row>
    <row r="3105" spans="20:22">
      <c r="T3105" s="75">
        <f>AAS!B3105</f>
        <v>3104</v>
      </c>
      <c r="U3105" s="75" t="str">
        <f>AAS!C3105</f>
        <v>USA</v>
      </c>
      <c r="V3105" cm="1">
        <f t="array" ref="V3105">IF(VLOOKUP(U3105,$A$2:$F$198,COLUMN($F:$F),FALSE)=0,NA(),VLOOKUP(U3105,$A$2:$F$198,COLUMN($F:$F),FALSE))</f>
        <v>63809.64</v>
      </c>
    </row>
    <row r="3106" spans="20:22">
      <c r="T3106" s="75">
        <f>AAS!B3106</f>
        <v>3105</v>
      </c>
      <c r="U3106" s="75" t="str">
        <f>AAS!C3106</f>
        <v>United Kingdom</v>
      </c>
      <c r="V3106" cm="1">
        <f t="array" ref="V3106">IF(VLOOKUP(U3106,$A$2:$F$198,COLUMN($F:$F),FALSE)=0,NA(),VLOOKUP(U3106,$A$2:$F$198,COLUMN($F:$F),FALSE))</f>
        <v>40800.480000000003</v>
      </c>
    </row>
    <row r="3107" spans="20:22">
      <c r="T3107" s="75">
        <f>AAS!B3107</f>
        <v>3106</v>
      </c>
      <c r="U3107" s="75" t="str">
        <f>AAS!C3107</f>
        <v>South Korea</v>
      </c>
      <c r="V3107" cm="1">
        <f t="array" ref="V3107">IF(VLOOKUP(U3107,$A$2:$F$198,COLUMN($F:$F),FALSE)=0,NA(),VLOOKUP(U3107,$A$2:$F$198,COLUMN($F:$F),FALSE))</f>
        <v>32154.02</v>
      </c>
    </row>
    <row r="3108" spans="20:22">
      <c r="T3108" s="75">
        <f>AAS!B3108</f>
        <v>3107</v>
      </c>
      <c r="U3108" s="75" t="str">
        <f>AAS!C3108</f>
        <v>USA</v>
      </c>
      <c r="V3108" cm="1">
        <f t="array" ref="V3108">IF(VLOOKUP(U3108,$A$2:$F$198,COLUMN($F:$F),FALSE)=0,NA(),VLOOKUP(U3108,$A$2:$F$198,COLUMN($F:$F),FALSE))</f>
        <v>63809.64</v>
      </c>
    </row>
    <row r="3109" spans="20:22">
      <c r="T3109" s="75">
        <f>AAS!B3109</f>
        <v>3108</v>
      </c>
      <c r="U3109" s="75" t="str">
        <f>AAS!C3109</f>
        <v>USA</v>
      </c>
      <c r="V3109" cm="1">
        <f t="array" ref="V3109">IF(VLOOKUP(U3109,$A$2:$F$198,COLUMN($F:$F),FALSE)=0,NA(),VLOOKUP(U3109,$A$2:$F$198,COLUMN($F:$F),FALSE))</f>
        <v>63809.64</v>
      </c>
    </row>
    <row r="3110" spans="20:22">
      <c r="T3110" s="75">
        <f>AAS!B3110</f>
        <v>3109</v>
      </c>
      <c r="U3110" s="75" t="str">
        <f>AAS!C3110</f>
        <v>USA</v>
      </c>
      <c r="V3110" cm="1">
        <f t="array" ref="V3110">IF(VLOOKUP(U3110,$A$2:$F$198,COLUMN($F:$F),FALSE)=0,NA(),VLOOKUP(U3110,$A$2:$F$198,COLUMN($F:$F),FALSE))</f>
        <v>63809.64</v>
      </c>
    </row>
    <row r="3111" spans="20:22">
      <c r="T3111" s="75">
        <f>AAS!B3111</f>
        <v>3110</v>
      </c>
      <c r="U3111" s="75" t="str">
        <f>AAS!C3111</f>
        <v>USA</v>
      </c>
      <c r="V3111" cm="1">
        <f t="array" ref="V3111">IF(VLOOKUP(U3111,$A$2:$F$198,COLUMN($F:$F),FALSE)=0,NA(),VLOOKUP(U3111,$A$2:$F$198,COLUMN($F:$F),FALSE))</f>
        <v>63809.64</v>
      </c>
    </row>
    <row r="3112" spans="20:22">
      <c r="T3112" s="75">
        <f>AAS!B3112</f>
        <v>3111</v>
      </c>
      <c r="U3112" s="75" t="str">
        <f>AAS!C3112</f>
        <v>USA</v>
      </c>
      <c r="V3112" cm="1">
        <f t="array" ref="V3112">IF(VLOOKUP(U3112,$A$2:$F$198,COLUMN($F:$F),FALSE)=0,NA(),VLOOKUP(U3112,$A$2:$F$198,COLUMN($F:$F),FALSE))</f>
        <v>63809.64</v>
      </c>
    </row>
    <row r="3113" spans="20:22">
      <c r="T3113" s="75">
        <f>AAS!B3113</f>
        <v>3112</v>
      </c>
      <c r="U3113" s="75" t="str">
        <f>AAS!C3113</f>
        <v>USA</v>
      </c>
      <c r="V3113" cm="1">
        <f t="array" ref="V3113">IF(VLOOKUP(U3113,$A$2:$F$198,COLUMN($F:$F),FALSE)=0,NA(),VLOOKUP(U3113,$A$2:$F$198,COLUMN($F:$F),FALSE))</f>
        <v>63809.64</v>
      </c>
    </row>
    <row r="3114" spans="20:22">
      <c r="T3114" s="75">
        <f>AAS!B3114</f>
        <v>3113</v>
      </c>
      <c r="U3114" s="75" t="str">
        <f>AAS!C3114</f>
        <v>USA</v>
      </c>
      <c r="V3114" cm="1">
        <f t="array" ref="V3114">IF(VLOOKUP(U3114,$A$2:$F$198,COLUMN($F:$F),FALSE)=0,NA(),VLOOKUP(U3114,$A$2:$F$198,COLUMN($F:$F),FALSE))</f>
        <v>63809.64</v>
      </c>
    </row>
    <row r="3115" spans="20:22">
      <c r="T3115" s="75">
        <f>AAS!B3115</f>
        <v>3114</v>
      </c>
      <c r="U3115" s="75" t="str">
        <f>AAS!C3115</f>
        <v>USA</v>
      </c>
      <c r="V3115" cm="1">
        <f t="array" ref="V3115">IF(VLOOKUP(U3115,$A$2:$F$198,COLUMN($F:$F),FALSE)=0,NA(),VLOOKUP(U3115,$A$2:$F$198,COLUMN($F:$F),FALSE))</f>
        <v>63809.64</v>
      </c>
    </row>
    <row r="3116" spans="20:22">
      <c r="T3116" s="75">
        <f>AAS!B3116</f>
        <v>3115</v>
      </c>
      <c r="U3116" s="75" t="str">
        <f>AAS!C3116</f>
        <v>USA</v>
      </c>
      <c r="V3116" cm="1">
        <f t="array" ref="V3116">IF(VLOOKUP(U3116,$A$2:$F$198,COLUMN($F:$F),FALSE)=0,NA(),VLOOKUP(U3116,$A$2:$F$198,COLUMN($F:$F),FALSE))</f>
        <v>63809.64</v>
      </c>
    </row>
    <row r="3117" spans="20:22">
      <c r="T3117" s="75">
        <f>AAS!B3117</f>
        <v>3116</v>
      </c>
      <c r="U3117" s="75" t="str">
        <f>AAS!C3117</f>
        <v>USA</v>
      </c>
      <c r="V3117" cm="1">
        <f t="array" ref="V3117">IF(VLOOKUP(U3117,$A$2:$F$198,COLUMN($F:$F),FALSE)=0,NA(),VLOOKUP(U3117,$A$2:$F$198,COLUMN($F:$F),FALSE))</f>
        <v>63809.64</v>
      </c>
    </row>
    <row r="3118" spans="20:22">
      <c r="T3118" s="75">
        <f>AAS!B3118</f>
        <v>3117</v>
      </c>
      <c r="U3118" s="75" t="str">
        <f>AAS!C3118</f>
        <v>Germany</v>
      </c>
      <c r="V3118" cm="1">
        <f t="array" ref="V3118">IF(VLOOKUP(U3118,$A$2:$F$198,COLUMN($F:$F),FALSE)=0,NA(),VLOOKUP(U3118,$A$2:$F$198,COLUMN($F:$F),FALSE))</f>
        <v>49180.54</v>
      </c>
    </row>
    <row r="3119" spans="20:22">
      <c r="T3119" s="75">
        <f>AAS!B3119</f>
        <v>3118</v>
      </c>
      <c r="U3119" s="75" t="str">
        <f>AAS!C3119</f>
        <v>South Korea</v>
      </c>
      <c r="V3119" cm="1">
        <f t="array" ref="V3119">IF(VLOOKUP(U3119,$A$2:$F$198,COLUMN($F:$F),FALSE)=0,NA(),VLOOKUP(U3119,$A$2:$F$198,COLUMN($F:$F),FALSE))</f>
        <v>32154.02</v>
      </c>
    </row>
    <row r="3120" spans="20:22">
      <c r="T3120" s="75">
        <f>AAS!B3120</f>
        <v>3119</v>
      </c>
      <c r="U3120" s="75" t="str">
        <f>AAS!C3120</f>
        <v>USA</v>
      </c>
      <c r="V3120" cm="1">
        <f t="array" ref="V3120">IF(VLOOKUP(U3120,$A$2:$F$198,COLUMN($F:$F),FALSE)=0,NA(),VLOOKUP(U3120,$A$2:$F$198,COLUMN($F:$F),FALSE))</f>
        <v>63809.64</v>
      </c>
    </row>
    <row r="3121" spans="20:22">
      <c r="T3121" s="75">
        <f>AAS!B3121</f>
        <v>3120</v>
      </c>
      <c r="U3121" s="75" t="str">
        <f>AAS!C3121</f>
        <v>USA</v>
      </c>
      <c r="V3121" cm="1">
        <f t="array" ref="V3121">IF(VLOOKUP(U3121,$A$2:$F$198,COLUMN($F:$F),FALSE)=0,NA(),VLOOKUP(U3121,$A$2:$F$198,COLUMN($F:$F),FALSE))</f>
        <v>63809.64</v>
      </c>
    </row>
    <row r="3122" spans="20:22">
      <c r="T3122" s="75">
        <f>AAS!B3122</f>
        <v>3121</v>
      </c>
      <c r="U3122" s="75" t="str">
        <f>AAS!C3122</f>
        <v>USA</v>
      </c>
      <c r="V3122" cm="1">
        <f t="array" ref="V3122">IF(VLOOKUP(U3122,$A$2:$F$198,COLUMN($F:$F),FALSE)=0,NA(),VLOOKUP(U3122,$A$2:$F$198,COLUMN($F:$F),FALSE))</f>
        <v>63809.64</v>
      </c>
    </row>
    <row r="3123" spans="20:22">
      <c r="T3123" s="75">
        <f>AAS!B3123</f>
        <v>3122</v>
      </c>
      <c r="U3123" s="75" t="str">
        <f>AAS!C3123</f>
        <v>USA</v>
      </c>
      <c r="V3123" cm="1">
        <f t="array" ref="V3123">IF(VLOOKUP(U3123,$A$2:$F$198,COLUMN($F:$F),FALSE)=0,NA(),VLOOKUP(U3123,$A$2:$F$198,COLUMN($F:$F),FALSE))</f>
        <v>63809.64</v>
      </c>
    </row>
    <row r="3124" spans="20:22">
      <c r="T3124" s="75">
        <f>AAS!B3124</f>
        <v>3123</v>
      </c>
      <c r="U3124" s="75" t="str">
        <f>AAS!C3124</f>
        <v>Unknown</v>
      </c>
      <c r="V3124" t="e" cm="1">
        <f t="array" ref="V3124">IF(VLOOKUP(U3124,$A$2:$F$198,COLUMN($F:$F),FALSE)=0,NA(),VLOOKUP(U3124,$A$2:$F$198,COLUMN($F:$F),FALSE))</f>
        <v>#N/A</v>
      </c>
    </row>
    <row r="3125" spans="20:22">
      <c r="T3125" s="75">
        <f>AAS!B3125</f>
        <v>3124</v>
      </c>
      <c r="U3125" s="75" t="str">
        <f>AAS!C3125</f>
        <v>Unknown</v>
      </c>
      <c r="V3125" t="e" cm="1">
        <f t="array" ref="V3125">IF(VLOOKUP(U3125,$A$2:$F$198,COLUMN($F:$F),FALSE)=0,NA(),VLOOKUP(U3125,$A$2:$F$198,COLUMN($F:$F),FALSE))</f>
        <v>#N/A</v>
      </c>
    </row>
    <row r="3126" spans="20:22">
      <c r="T3126" s="75">
        <f>AAS!B3126</f>
        <v>3125</v>
      </c>
      <c r="U3126" s="75" t="str">
        <f>AAS!C3126</f>
        <v>USA</v>
      </c>
      <c r="V3126" cm="1">
        <f t="array" ref="V3126">IF(VLOOKUP(U3126,$A$2:$F$198,COLUMN($F:$F),FALSE)=0,NA(),VLOOKUP(U3126,$A$2:$F$198,COLUMN($F:$F),FALSE))</f>
        <v>63809.64</v>
      </c>
    </row>
    <row r="3127" spans="20:22">
      <c r="T3127" s="75">
        <f>AAS!B3127</f>
        <v>3126</v>
      </c>
      <c r="U3127" s="75" t="str">
        <f>AAS!C3127</f>
        <v>USA</v>
      </c>
      <c r="V3127" cm="1">
        <f t="array" ref="V3127">IF(VLOOKUP(U3127,$A$2:$F$198,COLUMN($F:$F),FALSE)=0,NA(),VLOOKUP(U3127,$A$2:$F$198,COLUMN($F:$F),FALSE))</f>
        <v>63809.64</v>
      </c>
    </row>
    <row r="3128" spans="20:22">
      <c r="T3128" s="75">
        <f>AAS!B3128</f>
        <v>3127</v>
      </c>
      <c r="U3128" s="75" t="str">
        <f>AAS!C3128</f>
        <v>Unknown</v>
      </c>
      <c r="V3128" t="e" cm="1">
        <f t="array" ref="V3128">IF(VLOOKUP(U3128,$A$2:$F$198,COLUMN($F:$F),FALSE)=0,NA(),VLOOKUP(U3128,$A$2:$F$198,COLUMN($F:$F),FALSE))</f>
        <v>#N/A</v>
      </c>
    </row>
    <row r="3129" spans="20:22">
      <c r="T3129" s="75">
        <f>AAS!B3129</f>
        <v>3128</v>
      </c>
      <c r="U3129" s="75" t="str">
        <f>AAS!C3129</f>
        <v>USA</v>
      </c>
      <c r="V3129" cm="1">
        <f t="array" ref="V3129">IF(VLOOKUP(U3129,$A$2:$F$198,COLUMN($F:$F),FALSE)=0,NA(),VLOOKUP(U3129,$A$2:$F$198,COLUMN($F:$F),FALSE))</f>
        <v>63809.64</v>
      </c>
    </row>
    <row r="3130" spans="20:22">
      <c r="T3130" s="75">
        <f>AAS!B3130</f>
        <v>3129</v>
      </c>
      <c r="U3130" s="75" t="str">
        <f>AAS!C3130</f>
        <v>USA</v>
      </c>
      <c r="V3130" cm="1">
        <f t="array" ref="V3130">IF(VLOOKUP(U3130,$A$2:$F$198,COLUMN($F:$F),FALSE)=0,NA(),VLOOKUP(U3130,$A$2:$F$198,COLUMN($F:$F),FALSE))</f>
        <v>63809.64</v>
      </c>
    </row>
    <row r="3131" spans="20:22">
      <c r="T3131" s="75">
        <f>AAS!B3131</f>
        <v>3130</v>
      </c>
      <c r="U3131" s="75" t="str">
        <f>AAS!C3131</f>
        <v>China</v>
      </c>
      <c r="V3131" cm="1">
        <f t="array" ref="V3131">IF(VLOOKUP(U3131,$A$2:$F$198,COLUMN($F:$F),FALSE)=0,NA(),VLOOKUP(U3131,$A$2:$F$198,COLUMN($F:$F),FALSE))</f>
        <v>10121.299999999999</v>
      </c>
    </row>
    <row r="3132" spans="20:22">
      <c r="T3132" s="75">
        <f>AAS!B3132</f>
        <v>3131</v>
      </c>
      <c r="U3132" s="75" t="str">
        <f>AAS!C3132</f>
        <v>USA</v>
      </c>
      <c r="V3132" cm="1">
        <f t="array" ref="V3132">IF(VLOOKUP(U3132,$A$2:$F$198,COLUMN($F:$F),FALSE)=0,NA(),VLOOKUP(U3132,$A$2:$F$198,COLUMN($F:$F),FALSE))</f>
        <v>63809.64</v>
      </c>
    </row>
    <row r="3133" spans="20:22">
      <c r="T3133" s="75">
        <f>AAS!B3133</f>
        <v>3132</v>
      </c>
      <c r="U3133" s="75" t="str">
        <f>AAS!C3133</f>
        <v>USA</v>
      </c>
      <c r="V3133" cm="1">
        <f t="array" ref="V3133">IF(VLOOKUP(U3133,$A$2:$F$198,COLUMN($F:$F),FALSE)=0,NA(),VLOOKUP(U3133,$A$2:$F$198,COLUMN($F:$F),FALSE))</f>
        <v>63809.64</v>
      </c>
    </row>
    <row r="3134" spans="20:22">
      <c r="T3134" s="75">
        <f>AAS!B3134</f>
        <v>3133</v>
      </c>
      <c r="U3134" s="75" t="str">
        <f>AAS!C3134</f>
        <v>United Kingdom</v>
      </c>
      <c r="V3134" cm="1">
        <f t="array" ref="V3134">IF(VLOOKUP(U3134,$A$2:$F$198,COLUMN($F:$F),FALSE)=0,NA(),VLOOKUP(U3134,$A$2:$F$198,COLUMN($F:$F),FALSE))</f>
        <v>40800.480000000003</v>
      </c>
    </row>
    <row r="3135" spans="20:22">
      <c r="T3135" s="75">
        <f>AAS!B3135</f>
        <v>3134</v>
      </c>
      <c r="U3135" s="75" t="str">
        <f>AAS!C3135</f>
        <v>USA</v>
      </c>
      <c r="V3135" cm="1">
        <f t="array" ref="V3135">IF(VLOOKUP(U3135,$A$2:$F$198,COLUMN($F:$F),FALSE)=0,NA(),VLOOKUP(U3135,$A$2:$F$198,COLUMN($F:$F),FALSE))</f>
        <v>63809.64</v>
      </c>
    </row>
    <row r="3136" spans="20:22">
      <c r="T3136" s="75">
        <f>AAS!B3136</f>
        <v>3135</v>
      </c>
      <c r="U3136" s="75" t="str">
        <f>AAS!C3136</f>
        <v>USA</v>
      </c>
      <c r="V3136" cm="1">
        <f t="array" ref="V3136">IF(VLOOKUP(U3136,$A$2:$F$198,COLUMN($F:$F),FALSE)=0,NA(),VLOOKUP(U3136,$A$2:$F$198,COLUMN($F:$F),FALSE))</f>
        <v>63809.64</v>
      </c>
    </row>
    <row r="3137" spans="20:22">
      <c r="T3137" s="75">
        <f>AAS!B3137</f>
        <v>3136</v>
      </c>
      <c r="U3137" s="75" t="str">
        <f>AAS!C3137</f>
        <v>USA</v>
      </c>
      <c r="V3137" cm="1">
        <f t="array" ref="V3137">IF(VLOOKUP(U3137,$A$2:$F$198,COLUMN($F:$F),FALSE)=0,NA(),VLOOKUP(U3137,$A$2:$F$198,COLUMN($F:$F),FALSE))</f>
        <v>63809.64</v>
      </c>
    </row>
    <row r="3138" spans="20:22">
      <c r="T3138" s="75">
        <f>AAS!B3138</f>
        <v>3137</v>
      </c>
      <c r="U3138" s="75" t="str">
        <f>AAS!C3138</f>
        <v>USA</v>
      </c>
      <c r="V3138" cm="1">
        <f t="array" ref="V3138">IF(VLOOKUP(U3138,$A$2:$F$198,COLUMN($F:$F),FALSE)=0,NA(),VLOOKUP(U3138,$A$2:$F$198,COLUMN($F:$F),FALSE))</f>
        <v>63809.64</v>
      </c>
    </row>
    <row r="3139" spans="20:22">
      <c r="T3139" s="75">
        <f>AAS!B3139</f>
        <v>3138</v>
      </c>
      <c r="U3139" s="75" t="str">
        <f>AAS!C3139</f>
        <v>USA</v>
      </c>
      <c r="V3139" cm="1">
        <f t="array" ref="V3139">IF(VLOOKUP(U3139,$A$2:$F$198,COLUMN($F:$F),FALSE)=0,NA(),VLOOKUP(U3139,$A$2:$F$198,COLUMN($F:$F),FALSE))</f>
        <v>63809.64</v>
      </c>
    </row>
    <row r="3140" spans="20:22">
      <c r="T3140" s="75">
        <f>AAS!B3140</f>
        <v>3139</v>
      </c>
      <c r="U3140" s="75" t="str">
        <f>AAS!C3140</f>
        <v>USA</v>
      </c>
      <c r="V3140" cm="1">
        <f t="array" ref="V3140">IF(VLOOKUP(U3140,$A$2:$F$198,COLUMN($F:$F),FALSE)=0,NA(),VLOOKUP(U3140,$A$2:$F$198,COLUMN($F:$F),FALSE))</f>
        <v>63809.64</v>
      </c>
    </row>
    <row r="3141" spans="20:22">
      <c r="T3141" s="75">
        <f>AAS!B3141</f>
        <v>3140</v>
      </c>
      <c r="U3141" s="75" t="str">
        <f>AAS!C3141</f>
        <v>USA</v>
      </c>
      <c r="V3141" cm="1">
        <f t="array" ref="V3141">IF(VLOOKUP(U3141,$A$2:$F$198,COLUMN($F:$F),FALSE)=0,NA(),VLOOKUP(U3141,$A$2:$F$198,COLUMN($F:$F),FALSE))</f>
        <v>63809.64</v>
      </c>
    </row>
    <row r="3142" spans="20:22">
      <c r="T3142" s="75">
        <f>AAS!B3142</f>
        <v>3141</v>
      </c>
      <c r="U3142" s="75" t="str">
        <f>AAS!C3142</f>
        <v>USA</v>
      </c>
      <c r="V3142" cm="1">
        <f t="array" ref="V3142">IF(VLOOKUP(U3142,$A$2:$F$198,COLUMN($F:$F),FALSE)=0,NA(),VLOOKUP(U3142,$A$2:$F$198,COLUMN($F:$F),FALSE))</f>
        <v>63809.64</v>
      </c>
    </row>
    <row r="3143" spans="20:22">
      <c r="T3143" s="75">
        <f>AAS!B3143</f>
        <v>3142</v>
      </c>
      <c r="U3143" s="75" t="str">
        <f>AAS!C3143</f>
        <v>USA</v>
      </c>
      <c r="V3143" cm="1">
        <f t="array" ref="V3143">IF(VLOOKUP(U3143,$A$2:$F$198,COLUMN($F:$F),FALSE)=0,NA(),VLOOKUP(U3143,$A$2:$F$198,COLUMN($F:$F),FALSE))</f>
        <v>63809.64</v>
      </c>
    </row>
    <row r="3144" spans="20:22">
      <c r="T3144" s="75">
        <f>AAS!B3144</f>
        <v>3143</v>
      </c>
      <c r="U3144" s="75" t="str">
        <f>AAS!C3144</f>
        <v>USA</v>
      </c>
      <c r="V3144" cm="1">
        <f t="array" ref="V3144">IF(VLOOKUP(U3144,$A$2:$F$198,COLUMN($F:$F),FALSE)=0,NA(),VLOOKUP(U3144,$A$2:$F$198,COLUMN($F:$F),FALSE))</f>
        <v>63809.64</v>
      </c>
    </row>
    <row r="3145" spans="20:22">
      <c r="T3145" s="75">
        <f>AAS!B3145</f>
        <v>3144</v>
      </c>
      <c r="U3145" s="75" t="str">
        <f>AAS!C3145</f>
        <v>USA</v>
      </c>
      <c r="V3145" cm="1">
        <f t="array" ref="V3145">IF(VLOOKUP(U3145,$A$2:$F$198,COLUMN($F:$F),FALSE)=0,NA(),VLOOKUP(U3145,$A$2:$F$198,COLUMN($F:$F),FALSE))</f>
        <v>63809.64</v>
      </c>
    </row>
    <row r="3146" spans="20:22">
      <c r="T3146" s="75">
        <f>AAS!B3146</f>
        <v>3145</v>
      </c>
      <c r="U3146" s="75" t="str">
        <f>AAS!C3146</f>
        <v>USA</v>
      </c>
      <c r="V3146" cm="1">
        <f t="array" ref="V3146">IF(VLOOKUP(U3146,$A$2:$F$198,COLUMN($F:$F),FALSE)=0,NA(),VLOOKUP(U3146,$A$2:$F$198,COLUMN($F:$F),FALSE))</f>
        <v>63809.64</v>
      </c>
    </row>
    <row r="3147" spans="20:22">
      <c r="T3147" s="75">
        <f>AAS!B3147</f>
        <v>3146</v>
      </c>
      <c r="U3147" s="75" t="str">
        <f>AAS!C3147</f>
        <v>USA</v>
      </c>
      <c r="V3147" cm="1">
        <f t="array" ref="V3147">IF(VLOOKUP(U3147,$A$2:$F$198,COLUMN($F:$F),FALSE)=0,NA(),VLOOKUP(U3147,$A$2:$F$198,COLUMN($F:$F),FALSE))</f>
        <v>63809.64</v>
      </c>
    </row>
    <row r="3148" spans="20:22">
      <c r="T3148" s="75">
        <f>AAS!B3148</f>
        <v>3147</v>
      </c>
      <c r="U3148" s="75" t="str">
        <f>AAS!C3148</f>
        <v>USA</v>
      </c>
      <c r="V3148" cm="1">
        <f t="array" ref="V3148">IF(VLOOKUP(U3148,$A$2:$F$198,COLUMN($F:$F),FALSE)=0,NA(),VLOOKUP(U3148,$A$2:$F$198,COLUMN($F:$F),FALSE))</f>
        <v>63809.64</v>
      </c>
    </row>
    <row r="3149" spans="20:22">
      <c r="T3149" s="75">
        <f>AAS!B3149</f>
        <v>3148</v>
      </c>
      <c r="U3149" s="75" t="str">
        <f>AAS!C3149</f>
        <v>USA</v>
      </c>
      <c r="V3149" cm="1">
        <f t="array" ref="V3149">IF(VLOOKUP(U3149,$A$2:$F$198,COLUMN($F:$F),FALSE)=0,NA(),VLOOKUP(U3149,$A$2:$F$198,COLUMN($F:$F),FALSE))</f>
        <v>63809.64</v>
      </c>
    </row>
    <row r="3150" spans="20:22">
      <c r="T3150" s="75">
        <f>AAS!B3150</f>
        <v>3149</v>
      </c>
      <c r="U3150" s="75" t="str">
        <f>AAS!C3150</f>
        <v>USA</v>
      </c>
      <c r="V3150" cm="1">
        <f t="array" ref="V3150">IF(VLOOKUP(U3150,$A$2:$F$198,COLUMN($F:$F),FALSE)=0,NA(),VLOOKUP(U3150,$A$2:$F$198,COLUMN($F:$F),FALSE))</f>
        <v>63809.64</v>
      </c>
    </row>
    <row r="3151" spans="20:22">
      <c r="T3151" s="75">
        <f>AAS!B3151</f>
        <v>3150</v>
      </c>
      <c r="U3151" s="75" t="str">
        <f>AAS!C3151</f>
        <v>USA</v>
      </c>
      <c r="V3151" cm="1">
        <f t="array" ref="V3151">IF(VLOOKUP(U3151,$A$2:$F$198,COLUMN($F:$F),FALSE)=0,NA(),VLOOKUP(U3151,$A$2:$F$198,COLUMN($F:$F),FALSE))</f>
        <v>63809.64</v>
      </c>
    </row>
    <row r="3152" spans="20:22">
      <c r="T3152" s="75">
        <f>AAS!B3152</f>
        <v>3151</v>
      </c>
      <c r="U3152" s="75" t="str">
        <f>AAS!C3152</f>
        <v>USA</v>
      </c>
      <c r="V3152" cm="1">
        <f t="array" ref="V3152">IF(VLOOKUP(U3152,$A$2:$F$198,COLUMN($F:$F),FALSE)=0,NA(),VLOOKUP(U3152,$A$2:$F$198,COLUMN($F:$F),FALSE))</f>
        <v>63809.64</v>
      </c>
    </row>
    <row r="3153" spans="20:22">
      <c r="T3153" s="75">
        <f>AAS!B3153</f>
        <v>3152</v>
      </c>
      <c r="U3153" s="75" t="str">
        <f>AAS!C3153</f>
        <v>USA</v>
      </c>
      <c r="V3153" cm="1">
        <f t="array" ref="V3153">IF(VLOOKUP(U3153,$A$2:$F$198,COLUMN($F:$F),FALSE)=0,NA(),VLOOKUP(U3153,$A$2:$F$198,COLUMN($F:$F),FALSE))</f>
        <v>63809.64</v>
      </c>
    </row>
    <row r="3154" spans="20:22">
      <c r="T3154" s="75">
        <f>AAS!B3154</f>
        <v>3153</v>
      </c>
      <c r="U3154" s="75" t="str">
        <f>AAS!C3154</f>
        <v>USA</v>
      </c>
      <c r="V3154" cm="1">
        <f t="array" ref="V3154">IF(VLOOKUP(U3154,$A$2:$F$198,COLUMN($F:$F),FALSE)=0,NA(),VLOOKUP(U3154,$A$2:$F$198,COLUMN($F:$F),FALSE))</f>
        <v>63809.64</v>
      </c>
    </row>
    <row r="3155" spans="20:22">
      <c r="T3155" s="75">
        <f>AAS!B3155</f>
        <v>3154</v>
      </c>
      <c r="U3155" s="75" t="str">
        <f>AAS!C3155</f>
        <v>USA</v>
      </c>
      <c r="V3155" cm="1">
        <f t="array" ref="V3155">IF(VLOOKUP(U3155,$A$2:$F$198,COLUMN($F:$F),FALSE)=0,NA(),VLOOKUP(U3155,$A$2:$F$198,COLUMN($F:$F),FALSE))</f>
        <v>63809.64</v>
      </c>
    </row>
    <row r="3156" spans="20:22">
      <c r="T3156" s="75">
        <f>AAS!B3156</f>
        <v>3155</v>
      </c>
      <c r="U3156" s="75" t="str">
        <f>AAS!C3156</f>
        <v>USA</v>
      </c>
      <c r="V3156" cm="1">
        <f t="array" ref="V3156">IF(VLOOKUP(U3156,$A$2:$F$198,COLUMN($F:$F),FALSE)=0,NA(),VLOOKUP(U3156,$A$2:$F$198,COLUMN($F:$F),FALSE))</f>
        <v>63809.64</v>
      </c>
    </row>
    <row r="3157" spans="20:22">
      <c r="T3157" s="75">
        <f>AAS!B3157</f>
        <v>3156</v>
      </c>
      <c r="U3157" s="75" t="str">
        <f>AAS!C3157</f>
        <v>USA</v>
      </c>
      <c r="V3157" cm="1">
        <f t="array" ref="V3157">IF(VLOOKUP(U3157,$A$2:$F$198,COLUMN($F:$F),FALSE)=0,NA(),VLOOKUP(U3157,$A$2:$F$198,COLUMN($F:$F),FALSE))</f>
        <v>63809.64</v>
      </c>
    </row>
    <row r="3158" spans="20:22">
      <c r="T3158" s="75">
        <f>AAS!B3158</f>
        <v>3157</v>
      </c>
      <c r="U3158" s="75" t="str">
        <f>AAS!C3158</f>
        <v>USA</v>
      </c>
      <c r="V3158" cm="1">
        <f t="array" ref="V3158">IF(VLOOKUP(U3158,$A$2:$F$198,COLUMN($F:$F),FALSE)=0,NA(),VLOOKUP(U3158,$A$2:$F$198,COLUMN($F:$F),FALSE))</f>
        <v>63809.64</v>
      </c>
    </row>
    <row r="3159" spans="20:22">
      <c r="T3159" s="75">
        <f>AAS!B3159</f>
        <v>3158</v>
      </c>
      <c r="U3159" s="75" t="str">
        <f>AAS!C3159</f>
        <v>USA</v>
      </c>
      <c r="V3159" cm="1">
        <f t="array" ref="V3159">IF(VLOOKUP(U3159,$A$2:$F$198,COLUMN($F:$F),FALSE)=0,NA(),VLOOKUP(U3159,$A$2:$F$198,COLUMN($F:$F),FALSE))</f>
        <v>63809.64</v>
      </c>
    </row>
    <row r="3160" spans="20:22">
      <c r="T3160" s="75">
        <f>AAS!B3160</f>
        <v>3159</v>
      </c>
      <c r="U3160" s="75" t="str">
        <f>AAS!C3160</f>
        <v>USA</v>
      </c>
      <c r="V3160" cm="1">
        <f t="array" ref="V3160">IF(VLOOKUP(U3160,$A$2:$F$198,COLUMN($F:$F),FALSE)=0,NA(),VLOOKUP(U3160,$A$2:$F$198,COLUMN($F:$F),FALSE))</f>
        <v>63809.64</v>
      </c>
    </row>
    <row r="3161" spans="20:22">
      <c r="T3161" s="75">
        <f>AAS!B3161</f>
        <v>3160</v>
      </c>
      <c r="U3161" s="75" t="str">
        <f>AAS!C3161</f>
        <v>USA</v>
      </c>
      <c r="V3161" cm="1">
        <f t="array" ref="V3161">IF(VLOOKUP(U3161,$A$2:$F$198,COLUMN($F:$F),FALSE)=0,NA(),VLOOKUP(U3161,$A$2:$F$198,COLUMN($F:$F),FALSE))</f>
        <v>63809.64</v>
      </c>
    </row>
    <row r="3162" spans="20:22">
      <c r="T3162" s="75">
        <f>AAS!B3162</f>
        <v>3161</v>
      </c>
      <c r="U3162" s="75" t="str">
        <f>AAS!C3162</f>
        <v>USA</v>
      </c>
      <c r="V3162" cm="1">
        <f t="array" ref="V3162">IF(VLOOKUP(U3162,$A$2:$F$198,COLUMN($F:$F),FALSE)=0,NA(),VLOOKUP(U3162,$A$2:$F$198,COLUMN($F:$F),FALSE))</f>
        <v>63809.64</v>
      </c>
    </row>
    <row r="3163" spans="20:22">
      <c r="T3163" s="75">
        <f>AAS!B3163</f>
        <v>3162</v>
      </c>
      <c r="U3163" s="75" t="str">
        <f>AAS!C3163</f>
        <v>USA</v>
      </c>
      <c r="V3163" cm="1">
        <f t="array" ref="V3163">IF(VLOOKUP(U3163,$A$2:$F$198,COLUMN($F:$F),FALSE)=0,NA(),VLOOKUP(U3163,$A$2:$F$198,COLUMN($F:$F),FALSE))</f>
        <v>63809.64</v>
      </c>
    </row>
    <row r="3164" spans="20:22">
      <c r="T3164" s="75">
        <f>AAS!B3164</f>
        <v>3163</v>
      </c>
      <c r="U3164" s="75" t="str">
        <f>AAS!C3164</f>
        <v>USA</v>
      </c>
      <c r="V3164" cm="1">
        <f t="array" ref="V3164">IF(VLOOKUP(U3164,$A$2:$F$198,COLUMN($F:$F),FALSE)=0,NA(),VLOOKUP(U3164,$A$2:$F$198,COLUMN($F:$F),FALSE))</f>
        <v>63809.64</v>
      </c>
    </row>
    <row r="3165" spans="20:22">
      <c r="T3165" s="75">
        <f>AAS!B3165</f>
        <v>3164</v>
      </c>
      <c r="U3165" s="75" t="str">
        <f>AAS!C3165</f>
        <v>USA</v>
      </c>
      <c r="V3165" cm="1">
        <f t="array" ref="V3165">IF(VLOOKUP(U3165,$A$2:$F$198,COLUMN($F:$F),FALSE)=0,NA(),VLOOKUP(U3165,$A$2:$F$198,COLUMN($F:$F),FALSE))</f>
        <v>63809.64</v>
      </c>
    </row>
    <row r="3166" spans="20:22">
      <c r="T3166" s="75">
        <f>AAS!B3166</f>
        <v>3165</v>
      </c>
      <c r="U3166" s="75" t="str">
        <f>AAS!C3166</f>
        <v>USA</v>
      </c>
      <c r="V3166" cm="1">
        <f t="array" ref="V3166">IF(VLOOKUP(U3166,$A$2:$F$198,COLUMN($F:$F),FALSE)=0,NA(),VLOOKUP(U3166,$A$2:$F$198,COLUMN($F:$F),FALSE))</f>
        <v>63809.64</v>
      </c>
    </row>
    <row r="3167" spans="20:22">
      <c r="T3167" s="75">
        <f>AAS!B3167</f>
        <v>3166</v>
      </c>
      <c r="U3167" s="75" t="str">
        <f>AAS!C3167</f>
        <v>USA</v>
      </c>
      <c r="V3167" cm="1">
        <f t="array" ref="V3167">IF(VLOOKUP(U3167,$A$2:$F$198,COLUMN($F:$F),FALSE)=0,NA(),VLOOKUP(U3167,$A$2:$F$198,COLUMN($F:$F),FALSE))</f>
        <v>63809.64</v>
      </c>
    </row>
    <row r="3168" spans="20:22">
      <c r="T3168" s="75">
        <f>AAS!B3168</f>
        <v>3167</v>
      </c>
      <c r="U3168" s="75" t="str">
        <f>AAS!C3168</f>
        <v>USA</v>
      </c>
      <c r="V3168" cm="1">
        <f t="array" ref="V3168">IF(VLOOKUP(U3168,$A$2:$F$198,COLUMN($F:$F),FALSE)=0,NA(),VLOOKUP(U3168,$A$2:$F$198,COLUMN($F:$F),FALSE))</f>
        <v>63809.64</v>
      </c>
    </row>
    <row r="3169" spans="20:22">
      <c r="T3169" s="75">
        <f>AAS!B3169</f>
        <v>3168</v>
      </c>
      <c r="U3169" s="75" t="str">
        <f>AAS!C3169</f>
        <v>USA</v>
      </c>
      <c r="V3169" cm="1">
        <f t="array" ref="V3169">IF(VLOOKUP(U3169,$A$2:$F$198,COLUMN($F:$F),FALSE)=0,NA(),VLOOKUP(U3169,$A$2:$F$198,COLUMN($F:$F),FALSE))</f>
        <v>63809.64</v>
      </c>
    </row>
    <row r="3170" spans="20:22">
      <c r="T3170" s="75">
        <f>AAS!B3170</f>
        <v>3169</v>
      </c>
      <c r="U3170" s="75" t="str">
        <f>AAS!C3170</f>
        <v>USA</v>
      </c>
      <c r="V3170" cm="1">
        <f t="array" ref="V3170">IF(VLOOKUP(U3170,$A$2:$F$198,COLUMN($F:$F),FALSE)=0,NA(),VLOOKUP(U3170,$A$2:$F$198,COLUMN($F:$F),FALSE))</f>
        <v>63809.64</v>
      </c>
    </row>
    <row r="3171" spans="20:22">
      <c r="T3171" s="75">
        <f>AAS!B3171</f>
        <v>3170</v>
      </c>
      <c r="U3171" s="75" t="str">
        <f>AAS!C3171</f>
        <v>Canada</v>
      </c>
      <c r="V3171" cm="1">
        <f t="array" ref="V3171">IF(VLOOKUP(U3171,$A$2:$F$198,COLUMN($F:$F),FALSE)=0,NA(),VLOOKUP(U3171,$A$2:$F$198,COLUMN($F:$F),FALSE))</f>
        <v>49196.49</v>
      </c>
    </row>
    <row r="3172" spans="20:22">
      <c r="T3172" s="75">
        <f>AAS!B3172</f>
        <v>3171</v>
      </c>
      <c r="U3172" s="75" t="str">
        <f>AAS!C3172</f>
        <v>USA</v>
      </c>
      <c r="V3172" cm="1">
        <f t="array" ref="V3172">IF(VLOOKUP(U3172,$A$2:$F$198,COLUMN($F:$F),FALSE)=0,NA(),VLOOKUP(U3172,$A$2:$F$198,COLUMN($F:$F),FALSE))</f>
        <v>63809.64</v>
      </c>
    </row>
    <row r="3173" spans="20:22">
      <c r="T3173" s="75">
        <f>AAS!B3173</f>
        <v>3172</v>
      </c>
      <c r="U3173" s="75" t="str">
        <f>AAS!C3173</f>
        <v>USA</v>
      </c>
      <c r="V3173" cm="1">
        <f t="array" ref="V3173">IF(VLOOKUP(U3173,$A$2:$F$198,COLUMN($F:$F),FALSE)=0,NA(),VLOOKUP(U3173,$A$2:$F$198,COLUMN($F:$F),FALSE))</f>
        <v>63809.64</v>
      </c>
    </row>
    <row r="3174" spans="20:22">
      <c r="T3174" s="75">
        <f>AAS!B3174</f>
        <v>3173</v>
      </c>
      <c r="U3174" s="75" t="str">
        <f>AAS!C3174</f>
        <v>USA</v>
      </c>
      <c r="V3174" cm="1">
        <f t="array" ref="V3174">IF(VLOOKUP(U3174,$A$2:$F$198,COLUMN($F:$F),FALSE)=0,NA(),VLOOKUP(U3174,$A$2:$F$198,COLUMN($F:$F),FALSE))</f>
        <v>63809.64</v>
      </c>
    </row>
    <row r="3175" spans="20:22">
      <c r="T3175" s="75">
        <f>AAS!B3175</f>
        <v>3174</v>
      </c>
      <c r="U3175" s="75" t="str">
        <f>AAS!C3175</f>
        <v>USA</v>
      </c>
      <c r="V3175" cm="1">
        <f t="array" ref="V3175">IF(VLOOKUP(U3175,$A$2:$F$198,COLUMN($F:$F),FALSE)=0,NA(),VLOOKUP(U3175,$A$2:$F$198,COLUMN($F:$F),FALSE))</f>
        <v>63809.64</v>
      </c>
    </row>
    <row r="3176" spans="20:22">
      <c r="T3176" s="75">
        <f>AAS!B3176</f>
        <v>3175</v>
      </c>
      <c r="U3176" s="75" t="str">
        <f>AAS!C3176</f>
        <v>USA</v>
      </c>
      <c r="V3176" cm="1">
        <f t="array" ref="V3176">IF(VLOOKUP(U3176,$A$2:$F$198,COLUMN($F:$F),FALSE)=0,NA(),VLOOKUP(U3176,$A$2:$F$198,COLUMN($F:$F),FALSE))</f>
        <v>63809.64</v>
      </c>
    </row>
    <row r="3177" spans="20:22">
      <c r="T3177" s="75">
        <f>AAS!B3177</f>
        <v>3176</v>
      </c>
      <c r="U3177" s="75" t="str">
        <f>AAS!C3177</f>
        <v>USA</v>
      </c>
      <c r="V3177" cm="1">
        <f t="array" ref="V3177">IF(VLOOKUP(U3177,$A$2:$F$198,COLUMN($F:$F),FALSE)=0,NA(),VLOOKUP(U3177,$A$2:$F$198,COLUMN($F:$F),FALSE))</f>
        <v>63809.64</v>
      </c>
    </row>
    <row r="3178" spans="20:22">
      <c r="T3178" s="75">
        <f>AAS!B3178</f>
        <v>3177</v>
      </c>
      <c r="U3178" s="75" t="str">
        <f>AAS!C3178</f>
        <v>USA</v>
      </c>
      <c r="V3178" cm="1">
        <f t="array" ref="V3178">IF(VLOOKUP(U3178,$A$2:$F$198,COLUMN($F:$F),FALSE)=0,NA(),VLOOKUP(U3178,$A$2:$F$198,COLUMN($F:$F),FALSE))</f>
        <v>63809.64</v>
      </c>
    </row>
    <row r="3179" spans="20:22">
      <c r="T3179" s="75">
        <f>AAS!B3179</f>
        <v>3178</v>
      </c>
      <c r="U3179" s="75" t="str">
        <f>AAS!C3179</f>
        <v>USA</v>
      </c>
      <c r="V3179" cm="1">
        <f t="array" ref="V3179">IF(VLOOKUP(U3179,$A$2:$F$198,COLUMN($F:$F),FALSE)=0,NA(),VLOOKUP(U3179,$A$2:$F$198,COLUMN($F:$F),FALSE))</f>
        <v>63809.64</v>
      </c>
    </row>
    <row r="3180" spans="20:22">
      <c r="T3180" s="75">
        <f>AAS!B3180</f>
        <v>3179</v>
      </c>
      <c r="U3180" s="75" t="str">
        <f>AAS!C3180</f>
        <v>Canada</v>
      </c>
      <c r="V3180" cm="1">
        <f t="array" ref="V3180">IF(VLOOKUP(U3180,$A$2:$F$198,COLUMN($F:$F),FALSE)=0,NA(),VLOOKUP(U3180,$A$2:$F$198,COLUMN($F:$F),FALSE))</f>
        <v>49196.49</v>
      </c>
    </row>
    <row r="3181" spans="20:22">
      <c r="T3181" s="75">
        <f>AAS!B3181</f>
        <v>3180</v>
      </c>
      <c r="U3181" s="75" t="str">
        <f>AAS!C3181</f>
        <v>USA</v>
      </c>
      <c r="V3181" cm="1">
        <f t="array" ref="V3181">IF(VLOOKUP(U3181,$A$2:$F$198,COLUMN($F:$F),FALSE)=0,NA(),VLOOKUP(U3181,$A$2:$F$198,COLUMN($F:$F),FALSE))</f>
        <v>63809.64</v>
      </c>
    </row>
    <row r="3182" spans="20:22">
      <c r="T3182" s="75">
        <f>AAS!B3182</f>
        <v>3181</v>
      </c>
      <c r="U3182" s="75" t="str">
        <f>AAS!C3182</f>
        <v>USA</v>
      </c>
      <c r="V3182" cm="1">
        <f t="array" ref="V3182">IF(VLOOKUP(U3182,$A$2:$F$198,COLUMN($F:$F),FALSE)=0,NA(),VLOOKUP(U3182,$A$2:$F$198,COLUMN($F:$F),FALSE))</f>
        <v>63809.64</v>
      </c>
    </row>
    <row r="3183" spans="20:22">
      <c r="T3183" s="75">
        <f>AAS!B3183</f>
        <v>3182</v>
      </c>
      <c r="U3183" s="75" t="str">
        <f>AAS!C3183</f>
        <v>USA</v>
      </c>
      <c r="V3183" cm="1">
        <f t="array" ref="V3183">IF(VLOOKUP(U3183,$A$2:$F$198,COLUMN($F:$F),FALSE)=0,NA(),VLOOKUP(U3183,$A$2:$F$198,COLUMN($F:$F),FALSE))</f>
        <v>63809.64</v>
      </c>
    </row>
    <row r="3184" spans="20:22">
      <c r="T3184" s="75">
        <f>AAS!B3184</f>
        <v>3183</v>
      </c>
      <c r="U3184" s="75" t="str">
        <f>AAS!C3184</f>
        <v>Unknown</v>
      </c>
      <c r="V3184" t="e" cm="1">
        <f t="array" ref="V3184">IF(VLOOKUP(U3184,$A$2:$F$198,COLUMN($F:$F),FALSE)=0,NA(),VLOOKUP(U3184,$A$2:$F$198,COLUMN($F:$F),FALSE))</f>
        <v>#N/A</v>
      </c>
    </row>
    <row r="3185" spans="20:22">
      <c r="T3185" s="75">
        <f>AAS!B3185</f>
        <v>3184</v>
      </c>
      <c r="U3185" s="75" t="str">
        <f>AAS!C3185</f>
        <v>USA</v>
      </c>
      <c r="V3185" cm="1">
        <f t="array" ref="V3185">IF(VLOOKUP(U3185,$A$2:$F$198,COLUMN($F:$F),FALSE)=0,NA(),VLOOKUP(U3185,$A$2:$F$198,COLUMN($F:$F),FALSE))</f>
        <v>63809.64</v>
      </c>
    </row>
    <row r="3186" spans="20:22">
      <c r="T3186" s="75">
        <f>AAS!B3186</f>
        <v>3185</v>
      </c>
      <c r="U3186" s="75" t="str">
        <f>AAS!C3186</f>
        <v>USA</v>
      </c>
      <c r="V3186" cm="1">
        <f t="array" ref="V3186">IF(VLOOKUP(U3186,$A$2:$F$198,COLUMN($F:$F),FALSE)=0,NA(),VLOOKUP(U3186,$A$2:$F$198,COLUMN($F:$F),FALSE))</f>
        <v>63809.64</v>
      </c>
    </row>
    <row r="3187" spans="20:22">
      <c r="T3187" s="75">
        <f>AAS!B3187</f>
        <v>3186</v>
      </c>
      <c r="U3187" s="75" t="str">
        <f>AAS!C3187</f>
        <v>USA</v>
      </c>
      <c r="V3187" cm="1">
        <f t="array" ref="V3187">IF(VLOOKUP(U3187,$A$2:$F$198,COLUMN($F:$F),FALSE)=0,NA(),VLOOKUP(U3187,$A$2:$F$198,COLUMN($F:$F),FALSE))</f>
        <v>63809.64</v>
      </c>
    </row>
    <row r="3188" spans="20:22">
      <c r="T3188" s="75">
        <f>AAS!B3188</f>
        <v>3187</v>
      </c>
      <c r="U3188" s="75" t="str">
        <f>AAS!C3188</f>
        <v>France</v>
      </c>
      <c r="V3188" cm="1">
        <f t="array" ref="V3188">IF(VLOOKUP(U3188,$A$2:$F$198,COLUMN($F:$F),FALSE)=0,NA(),VLOOKUP(U3188,$A$2:$F$198,COLUMN($F:$F),FALSE))</f>
        <v>43830.65</v>
      </c>
    </row>
    <row r="3189" spans="20:22">
      <c r="T3189" s="75">
        <f>AAS!B3189</f>
        <v>3188</v>
      </c>
      <c r="U3189" s="75" t="str">
        <f>AAS!C3189</f>
        <v>USA</v>
      </c>
      <c r="V3189" cm="1">
        <f t="array" ref="V3189">IF(VLOOKUP(U3189,$A$2:$F$198,COLUMN($F:$F),FALSE)=0,NA(),VLOOKUP(U3189,$A$2:$F$198,COLUMN($F:$F),FALSE))</f>
        <v>63809.64</v>
      </c>
    </row>
    <row r="3190" spans="20:22">
      <c r="T3190" s="75">
        <f>AAS!B3190</f>
        <v>3189</v>
      </c>
      <c r="U3190" s="75" t="str">
        <f>AAS!C3190</f>
        <v>United Kingdom</v>
      </c>
      <c r="V3190" cm="1">
        <f t="array" ref="V3190">IF(VLOOKUP(U3190,$A$2:$F$198,COLUMN($F:$F),FALSE)=0,NA(),VLOOKUP(U3190,$A$2:$F$198,COLUMN($F:$F),FALSE))</f>
        <v>40800.480000000003</v>
      </c>
    </row>
    <row r="3191" spans="20:22">
      <c r="T3191" s="75">
        <f>AAS!B3191</f>
        <v>3190</v>
      </c>
      <c r="U3191" s="75" t="str">
        <f>AAS!C3191</f>
        <v>USA</v>
      </c>
      <c r="V3191" cm="1">
        <f t="array" ref="V3191">IF(VLOOKUP(U3191,$A$2:$F$198,COLUMN($F:$F),FALSE)=0,NA(),VLOOKUP(U3191,$A$2:$F$198,COLUMN($F:$F),FALSE))</f>
        <v>63809.64</v>
      </c>
    </row>
    <row r="3192" spans="20:22">
      <c r="T3192" s="75">
        <f>AAS!B3192</f>
        <v>3191</v>
      </c>
      <c r="U3192" s="75" t="str">
        <f>AAS!C3192</f>
        <v>USA</v>
      </c>
      <c r="V3192" cm="1">
        <f t="array" ref="V3192">IF(VLOOKUP(U3192,$A$2:$F$198,COLUMN($F:$F),FALSE)=0,NA(),VLOOKUP(U3192,$A$2:$F$198,COLUMN($F:$F),FALSE))</f>
        <v>63809.64</v>
      </c>
    </row>
    <row r="3193" spans="20:22">
      <c r="T3193" s="75">
        <f>AAS!B3193</f>
        <v>3192</v>
      </c>
      <c r="U3193" s="75" t="str">
        <f>AAS!C3193</f>
        <v>Unknown</v>
      </c>
      <c r="V3193" t="e" cm="1">
        <f t="array" ref="V3193">IF(VLOOKUP(U3193,$A$2:$F$198,COLUMN($F:$F),FALSE)=0,NA(),VLOOKUP(U3193,$A$2:$F$198,COLUMN($F:$F),FALSE))</f>
        <v>#N/A</v>
      </c>
    </row>
    <row r="3194" spans="20:22">
      <c r="T3194" s="75">
        <f>AAS!B3194</f>
        <v>3193</v>
      </c>
      <c r="U3194" s="75" t="str">
        <f>AAS!C3194</f>
        <v>USA</v>
      </c>
      <c r="V3194" cm="1">
        <f t="array" ref="V3194">IF(VLOOKUP(U3194,$A$2:$F$198,COLUMN($F:$F),FALSE)=0,NA(),VLOOKUP(U3194,$A$2:$F$198,COLUMN($F:$F),FALSE))</f>
        <v>63809.64</v>
      </c>
    </row>
    <row r="3195" spans="20:22">
      <c r="T3195" s="75">
        <f>AAS!B3195</f>
        <v>3194</v>
      </c>
      <c r="U3195" s="75" t="str">
        <f>AAS!C3195</f>
        <v>China</v>
      </c>
      <c r="V3195" cm="1">
        <f t="array" ref="V3195">IF(VLOOKUP(U3195,$A$2:$F$198,COLUMN($F:$F),FALSE)=0,NA(),VLOOKUP(U3195,$A$2:$F$198,COLUMN($F:$F),FALSE))</f>
        <v>10121.299999999999</v>
      </c>
    </row>
    <row r="3196" spans="20:22">
      <c r="T3196" s="75">
        <f>AAS!B3196</f>
        <v>3195</v>
      </c>
      <c r="U3196" s="75" t="str">
        <f>AAS!C3196</f>
        <v>USA</v>
      </c>
      <c r="V3196" cm="1">
        <f t="array" ref="V3196">IF(VLOOKUP(U3196,$A$2:$F$198,COLUMN($F:$F),FALSE)=0,NA(),VLOOKUP(U3196,$A$2:$F$198,COLUMN($F:$F),FALSE))</f>
        <v>63809.64</v>
      </c>
    </row>
    <row r="3197" spans="20:22">
      <c r="T3197" s="75">
        <f>AAS!B3197</f>
        <v>3196</v>
      </c>
      <c r="U3197" s="75" t="str">
        <f>AAS!C3197</f>
        <v>USA</v>
      </c>
      <c r="V3197" cm="1">
        <f t="array" ref="V3197">IF(VLOOKUP(U3197,$A$2:$F$198,COLUMN($F:$F),FALSE)=0,NA(),VLOOKUP(U3197,$A$2:$F$198,COLUMN($F:$F),FALSE))</f>
        <v>63809.64</v>
      </c>
    </row>
    <row r="3198" spans="20:22">
      <c r="T3198" s="75">
        <f>AAS!B3198</f>
        <v>3197</v>
      </c>
      <c r="U3198" s="75" t="str">
        <f>AAS!C3198</f>
        <v>USA</v>
      </c>
      <c r="V3198" cm="1">
        <f t="array" ref="V3198">IF(VLOOKUP(U3198,$A$2:$F$198,COLUMN($F:$F),FALSE)=0,NA(),VLOOKUP(U3198,$A$2:$F$198,COLUMN($F:$F),FALSE))</f>
        <v>63809.64</v>
      </c>
    </row>
    <row r="3199" spans="20:22">
      <c r="T3199" s="75">
        <f>AAS!B3199</f>
        <v>3198</v>
      </c>
      <c r="U3199" s="75" t="str">
        <f>AAS!C3199</f>
        <v>USA</v>
      </c>
      <c r="V3199" cm="1">
        <f t="array" ref="V3199">IF(VLOOKUP(U3199,$A$2:$F$198,COLUMN($F:$F),FALSE)=0,NA(),VLOOKUP(U3199,$A$2:$F$198,COLUMN($F:$F),FALSE))</f>
        <v>63809.64</v>
      </c>
    </row>
    <row r="3200" spans="20:22">
      <c r="T3200" s="75">
        <f>AAS!B3200</f>
        <v>3199</v>
      </c>
      <c r="U3200" s="75" t="str">
        <f>AAS!C3200</f>
        <v>USA</v>
      </c>
      <c r="V3200" cm="1">
        <f t="array" ref="V3200">IF(VLOOKUP(U3200,$A$2:$F$198,COLUMN($F:$F),FALSE)=0,NA(),VLOOKUP(U3200,$A$2:$F$198,COLUMN($F:$F),FALSE))</f>
        <v>63809.64</v>
      </c>
    </row>
    <row r="3201" spans="20:22">
      <c r="T3201" s="75">
        <f>AAS!B3201</f>
        <v>3200</v>
      </c>
      <c r="U3201" s="75" t="str">
        <f>AAS!C3201</f>
        <v>USA</v>
      </c>
      <c r="V3201" cm="1">
        <f t="array" ref="V3201">IF(VLOOKUP(U3201,$A$2:$F$198,COLUMN($F:$F),FALSE)=0,NA(),VLOOKUP(U3201,$A$2:$F$198,COLUMN($F:$F),FALSE))</f>
        <v>63809.64</v>
      </c>
    </row>
    <row r="3202" spans="20:22">
      <c r="T3202" s="75">
        <f>AAS!B3202</f>
        <v>3201</v>
      </c>
      <c r="U3202" s="75" t="str">
        <f>AAS!C3202</f>
        <v>South Korea</v>
      </c>
      <c r="V3202" cm="1">
        <f t="array" ref="V3202">IF(VLOOKUP(U3202,$A$2:$F$198,COLUMN($F:$F),FALSE)=0,NA(),VLOOKUP(U3202,$A$2:$F$198,COLUMN($F:$F),FALSE))</f>
        <v>32154.02</v>
      </c>
    </row>
    <row r="3203" spans="20:22">
      <c r="T3203" s="75">
        <f>AAS!B3203</f>
        <v>3202</v>
      </c>
      <c r="U3203" s="75" t="str">
        <f>AAS!C3203</f>
        <v>USA</v>
      </c>
      <c r="V3203" cm="1">
        <f t="array" ref="V3203">IF(VLOOKUP(U3203,$A$2:$F$198,COLUMN($F:$F),FALSE)=0,NA(),VLOOKUP(U3203,$A$2:$F$198,COLUMN($F:$F),FALSE))</f>
        <v>63809.64</v>
      </c>
    </row>
    <row r="3204" spans="20:22">
      <c r="T3204" s="75">
        <f>AAS!B3204</f>
        <v>3203</v>
      </c>
      <c r="U3204" s="75" t="str">
        <f>AAS!C3204</f>
        <v>USA</v>
      </c>
      <c r="V3204" cm="1">
        <f t="array" ref="V3204">IF(VLOOKUP(U3204,$A$2:$F$198,COLUMN($F:$F),FALSE)=0,NA(),VLOOKUP(U3204,$A$2:$F$198,COLUMN($F:$F),FALSE))</f>
        <v>63809.64</v>
      </c>
    </row>
    <row r="3205" spans="20:22">
      <c r="T3205" s="75">
        <f>AAS!B3205</f>
        <v>3204</v>
      </c>
      <c r="U3205" s="75" t="str">
        <f>AAS!C3205</f>
        <v>USA</v>
      </c>
      <c r="V3205" cm="1">
        <f t="array" ref="V3205">IF(VLOOKUP(U3205,$A$2:$F$198,COLUMN($F:$F),FALSE)=0,NA(),VLOOKUP(U3205,$A$2:$F$198,COLUMN($F:$F),FALSE))</f>
        <v>63809.64</v>
      </c>
    </row>
    <row r="3206" spans="20:22">
      <c r="T3206" s="75">
        <f>AAS!B3206</f>
        <v>3205</v>
      </c>
      <c r="U3206" s="75" t="str">
        <f>AAS!C3206</f>
        <v>USA</v>
      </c>
      <c r="V3206" cm="1">
        <f t="array" ref="V3206">IF(VLOOKUP(U3206,$A$2:$F$198,COLUMN($F:$F),FALSE)=0,NA(),VLOOKUP(U3206,$A$2:$F$198,COLUMN($F:$F),FALSE))</f>
        <v>63809.64</v>
      </c>
    </row>
    <row r="3207" spans="20:22">
      <c r="T3207" s="75">
        <f>AAS!B3207</f>
        <v>3206</v>
      </c>
      <c r="U3207" s="75" t="str">
        <f>AAS!C3207</f>
        <v>USA</v>
      </c>
      <c r="V3207" cm="1">
        <f t="array" ref="V3207">IF(VLOOKUP(U3207,$A$2:$F$198,COLUMN($F:$F),FALSE)=0,NA(),VLOOKUP(U3207,$A$2:$F$198,COLUMN($F:$F),FALSE))</f>
        <v>63809.64</v>
      </c>
    </row>
    <row r="3208" spans="20:22">
      <c r="T3208" s="75">
        <f>AAS!B3208</f>
        <v>3207</v>
      </c>
      <c r="U3208" s="75" t="str">
        <f>AAS!C3208</f>
        <v>USA</v>
      </c>
      <c r="V3208" cm="1">
        <f t="array" ref="V3208">IF(VLOOKUP(U3208,$A$2:$F$198,COLUMN($F:$F),FALSE)=0,NA(),VLOOKUP(U3208,$A$2:$F$198,COLUMN($F:$F),FALSE))</f>
        <v>63809.64</v>
      </c>
    </row>
    <row r="3209" spans="20:22">
      <c r="T3209" s="75">
        <f>AAS!B3209</f>
        <v>3208</v>
      </c>
      <c r="U3209" s="75" t="str">
        <f>AAS!C3209</f>
        <v>USA</v>
      </c>
      <c r="V3209" cm="1">
        <f t="array" ref="V3209">IF(VLOOKUP(U3209,$A$2:$F$198,COLUMN($F:$F),FALSE)=0,NA(),VLOOKUP(U3209,$A$2:$F$198,COLUMN($F:$F),FALSE))</f>
        <v>63809.64</v>
      </c>
    </row>
    <row r="3210" spans="20:22">
      <c r="T3210" s="75">
        <f>AAS!B3210</f>
        <v>3209</v>
      </c>
      <c r="U3210" s="75" t="str">
        <f>AAS!C3210</f>
        <v>USA</v>
      </c>
      <c r="V3210" cm="1">
        <f t="array" ref="V3210">IF(VLOOKUP(U3210,$A$2:$F$198,COLUMN($F:$F),FALSE)=0,NA(),VLOOKUP(U3210,$A$2:$F$198,COLUMN($F:$F),FALSE))</f>
        <v>63809.64</v>
      </c>
    </row>
    <row r="3211" spans="20:22">
      <c r="T3211" s="75">
        <f>AAS!B3211</f>
        <v>3210</v>
      </c>
      <c r="U3211" s="75" t="str">
        <f>AAS!C3211</f>
        <v>USA</v>
      </c>
      <c r="V3211" cm="1">
        <f t="array" ref="V3211">IF(VLOOKUP(U3211,$A$2:$F$198,COLUMN($F:$F),FALSE)=0,NA(),VLOOKUP(U3211,$A$2:$F$198,COLUMN($F:$F),FALSE))</f>
        <v>63809.64</v>
      </c>
    </row>
    <row r="3212" spans="20:22">
      <c r="T3212" s="75">
        <f>AAS!B3212</f>
        <v>3211</v>
      </c>
      <c r="U3212" s="75" t="str">
        <f>AAS!C3212</f>
        <v>USA</v>
      </c>
      <c r="V3212" cm="1">
        <f t="array" ref="V3212">IF(VLOOKUP(U3212,$A$2:$F$198,COLUMN($F:$F),FALSE)=0,NA(),VLOOKUP(U3212,$A$2:$F$198,COLUMN($F:$F),FALSE))</f>
        <v>63809.64</v>
      </c>
    </row>
    <row r="3213" spans="20:22">
      <c r="T3213" s="75">
        <f>AAS!B3213</f>
        <v>3212</v>
      </c>
      <c r="U3213" s="75" t="str">
        <f>AAS!C3213</f>
        <v>China</v>
      </c>
      <c r="V3213" cm="1">
        <f t="array" ref="V3213">IF(VLOOKUP(U3213,$A$2:$F$198,COLUMN($F:$F),FALSE)=0,NA(),VLOOKUP(U3213,$A$2:$F$198,COLUMN($F:$F),FALSE))</f>
        <v>10121.299999999999</v>
      </c>
    </row>
    <row r="3214" spans="20:22">
      <c r="T3214" s="75">
        <f>AAS!B3214</f>
        <v>3213</v>
      </c>
      <c r="U3214" s="75" t="str">
        <f>AAS!C3214</f>
        <v>USA</v>
      </c>
      <c r="V3214" cm="1">
        <f t="array" ref="V3214">IF(VLOOKUP(U3214,$A$2:$F$198,COLUMN($F:$F),FALSE)=0,NA(),VLOOKUP(U3214,$A$2:$F$198,COLUMN($F:$F),FALSE))</f>
        <v>63809.64</v>
      </c>
    </row>
    <row r="3215" spans="20:22">
      <c r="T3215" s="75">
        <f>AAS!B3215</f>
        <v>3214</v>
      </c>
      <c r="U3215" s="75" t="str">
        <f>AAS!C3215</f>
        <v>USA</v>
      </c>
      <c r="V3215" cm="1">
        <f t="array" ref="V3215">IF(VLOOKUP(U3215,$A$2:$F$198,COLUMN($F:$F),FALSE)=0,NA(),VLOOKUP(U3215,$A$2:$F$198,COLUMN($F:$F),FALSE))</f>
        <v>63809.64</v>
      </c>
    </row>
    <row r="3216" spans="20:22">
      <c r="T3216" s="75">
        <f>AAS!B3216</f>
        <v>3215</v>
      </c>
      <c r="U3216" s="75" t="str">
        <f>AAS!C3216</f>
        <v>USA</v>
      </c>
      <c r="V3216" cm="1">
        <f t="array" ref="V3216">IF(VLOOKUP(U3216,$A$2:$F$198,COLUMN($F:$F),FALSE)=0,NA(),VLOOKUP(U3216,$A$2:$F$198,COLUMN($F:$F),FALSE))</f>
        <v>63809.64</v>
      </c>
    </row>
    <row r="3217" spans="20:22">
      <c r="T3217" s="75">
        <f>AAS!B3217</f>
        <v>3216</v>
      </c>
      <c r="U3217" s="75" t="str">
        <f>AAS!C3217</f>
        <v>USA</v>
      </c>
      <c r="V3217" cm="1">
        <f t="array" ref="V3217">IF(VLOOKUP(U3217,$A$2:$F$198,COLUMN($F:$F),FALSE)=0,NA(),VLOOKUP(U3217,$A$2:$F$198,COLUMN($F:$F),FALSE))</f>
        <v>63809.64</v>
      </c>
    </row>
    <row r="3218" spans="20:22">
      <c r="T3218" s="75">
        <f>AAS!B3218</f>
        <v>3217</v>
      </c>
      <c r="U3218" s="75" t="str">
        <f>AAS!C3218</f>
        <v>USA</v>
      </c>
      <c r="V3218" cm="1">
        <f t="array" ref="V3218">IF(VLOOKUP(U3218,$A$2:$F$198,COLUMN($F:$F),FALSE)=0,NA(),VLOOKUP(U3218,$A$2:$F$198,COLUMN($F:$F),FALSE))</f>
        <v>63809.64</v>
      </c>
    </row>
    <row r="3219" spans="20:22">
      <c r="T3219" s="75">
        <f>AAS!B3219</f>
        <v>3218</v>
      </c>
      <c r="U3219" s="75" t="str">
        <f>AAS!C3219</f>
        <v>USA</v>
      </c>
      <c r="V3219" cm="1">
        <f t="array" ref="V3219">IF(VLOOKUP(U3219,$A$2:$F$198,COLUMN($F:$F),FALSE)=0,NA(),VLOOKUP(U3219,$A$2:$F$198,COLUMN($F:$F),FALSE))</f>
        <v>63809.64</v>
      </c>
    </row>
    <row r="3220" spans="20:22">
      <c r="T3220" s="75">
        <f>AAS!B3220</f>
        <v>3219</v>
      </c>
      <c r="U3220" s="75" t="str">
        <f>AAS!C3220</f>
        <v>USA</v>
      </c>
      <c r="V3220" cm="1">
        <f t="array" ref="V3220">IF(VLOOKUP(U3220,$A$2:$F$198,COLUMN($F:$F),FALSE)=0,NA(),VLOOKUP(U3220,$A$2:$F$198,COLUMN($F:$F),FALSE))</f>
        <v>63809.64</v>
      </c>
    </row>
    <row r="3221" spans="20:22">
      <c r="T3221" s="75">
        <f>AAS!B3221</f>
        <v>3220</v>
      </c>
      <c r="U3221" s="75" t="str">
        <f>AAS!C3221</f>
        <v>USA</v>
      </c>
      <c r="V3221" cm="1">
        <f t="array" ref="V3221">IF(VLOOKUP(U3221,$A$2:$F$198,COLUMN($F:$F),FALSE)=0,NA(),VLOOKUP(U3221,$A$2:$F$198,COLUMN($F:$F),FALSE))</f>
        <v>63809.64</v>
      </c>
    </row>
    <row r="3222" spans="20:22">
      <c r="T3222" s="75">
        <f>AAS!B3222</f>
        <v>3221</v>
      </c>
      <c r="U3222" s="75" t="str">
        <f>AAS!C3222</f>
        <v>USA</v>
      </c>
      <c r="V3222" cm="1">
        <f t="array" ref="V3222">IF(VLOOKUP(U3222,$A$2:$F$198,COLUMN($F:$F),FALSE)=0,NA(),VLOOKUP(U3222,$A$2:$F$198,COLUMN($F:$F),FALSE))</f>
        <v>63809.64</v>
      </c>
    </row>
    <row r="3223" spans="20:22">
      <c r="T3223" s="75">
        <f>AAS!B3223</f>
        <v>3222</v>
      </c>
      <c r="U3223" s="75" t="str">
        <f>AAS!C3223</f>
        <v>USA</v>
      </c>
      <c r="V3223" cm="1">
        <f t="array" ref="V3223">IF(VLOOKUP(U3223,$A$2:$F$198,COLUMN($F:$F),FALSE)=0,NA(),VLOOKUP(U3223,$A$2:$F$198,COLUMN($F:$F),FALSE))</f>
        <v>63809.64</v>
      </c>
    </row>
    <row r="3224" spans="20:22">
      <c r="T3224" s="75">
        <f>AAS!B3224</f>
        <v>3223</v>
      </c>
      <c r="U3224" s="75" t="str">
        <f>AAS!C3224</f>
        <v>Unknown</v>
      </c>
      <c r="V3224" t="e" cm="1">
        <f t="array" ref="V3224">IF(VLOOKUP(U3224,$A$2:$F$198,COLUMN($F:$F),FALSE)=0,NA(),VLOOKUP(U3224,$A$2:$F$198,COLUMN($F:$F),FALSE))</f>
        <v>#N/A</v>
      </c>
    </row>
    <row r="3225" spans="20:22">
      <c r="T3225" s="75">
        <f>AAS!B3225</f>
        <v>3224</v>
      </c>
      <c r="U3225" s="75" t="str">
        <f>AAS!C3225</f>
        <v>USA</v>
      </c>
      <c r="V3225" cm="1">
        <f t="array" ref="V3225">IF(VLOOKUP(U3225,$A$2:$F$198,COLUMN($F:$F),FALSE)=0,NA(),VLOOKUP(U3225,$A$2:$F$198,COLUMN($F:$F),FALSE))</f>
        <v>63809.64</v>
      </c>
    </row>
    <row r="3226" spans="20:22">
      <c r="T3226" s="75">
        <f>AAS!B3226</f>
        <v>3225</v>
      </c>
      <c r="U3226" s="75" t="str">
        <f>AAS!C3226</f>
        <v>USA</v>
      </c>
      <c r="V3226" cm="1">
        <f t="array" ref="V3226">IF(VLOOKUP(U3226,$A$2:$F$198,COLUMN($F:$F),FALSE)=0,NA(),VLOOKUP(U3226,$A$2:$F$198,COLUMN($F:$F),FALSE))</f>
        <v>63809.64</v>
      </c>
    </row>
    <row r="3227" spans="20:22">
      <c r="T3227" s="75">
        <f>AAS!B3227</f>
        <v>3226</v>
      </c>
      <c r="U3227" s="75" t="str">
        <f>AAS!C3227</f>
        <v>USA</v>
      </c>
      <c r="V3227" cm="1">
        <f t="array" ref="V3227">IF(VLOOKUP(U3227,$A$2:$F$198,COLUMN($F:$F),FALSE)=0,NA(),VLOOKUP(U3227,$A$2:$F$198,COLUMN($F:$F),FALSE))</f>
        <v>63809.64</v>
      </c>
    </row>
    <row r="3228" spans="20:22">
      <c r="T3228" s="75">
        <f>AAS!B3228</f>
        <v>3227</v>
      </c>
      <c r="U3228" s="75" t="str">
        <f>AAS!C3228</f>
        <v>USA</v>
      </c>
      <c r="V3228" cm="1">
        <f t="array" ref="V3228">IF(VLOOKUP(U3228,$A$2:$F$198,COLUMN($F:$F),FALSE)=0,NA(),VLOOKUP(U3228,$A$2:$F$198,COLUMN($F:$F),FALSE))</f>
        <v>63809.64</v>
      </c>
    </row>
    <row r="3229" spans="20:22">
      <c r="T3229" s="75">
        <f>AAS!B3229</f>
        <v>3228</v>
      </c>
      <c r="U3229" s="75" t="str">
        <f>AAS!C3229</f>
        <v>USA</v>
      </c>
      <c r="V3229" cm="1">
        <f t="array" ref="V3229">IF(VLOOKUP(U3229,$A$2:$F$198,COLUMN($F:$F),FALSE)=0,NA(),VLOOKUP(U3229,$A$2:$F$198,COLUMN($F:$F),FALSE))</f>
        <v>63809.64</v>
      </c>
    </row>
    <row r="3230" spans="20:22">
      <c r="T3230" s="75">
        <f>AAS!B3230</f>
        <v>3229</v>
      </c>
      <c r="U3230" s="75" t="str">
        <f>AAS!C3230</f>
        <v>USA</v>
      </c>
      <c r="V3230" cm="1">
        <f t="array" ref="V3230">IF(VLOOKUP(U3230,$A$2:$F$198,COLUMN($F:$F),FALSE)=0,NA(),VLOOKUP(U3230,$A$2:$F$198,COLUMN($F:$F),FALSE))</f>
        <v>63809.64</v>
      </c>
    </row>
    <row r="3231" spans="20:22">
      <c r="T3231" s="75">
        <f>AAS!B3231</f>
        <v>3230</v>
      </c>
      <c r="U3231" s="75" t="str">
        <f>AAS!C3231</f>
        <v>USA</v>
      </c>
      <c r="V3231" cm="1">
        <f t="array" ref="V3231">IF(VLOOKUP(U3231,$A$2:$F$198,COLUMN($F:$F),FALSE)=0,NA(),VLOOKUP(U3231,$A$2:$F$198,COLUMN($F:$F),FALSE))</f>
        <v>63809.64</v>
      </c>
    </row>
    <row r="3232" spans="20:22">
      <c r="T3232" s="75">
        <f>AAS!B3232</f>
        <v>3231</v>
      </c>
      <c r="U3232" s="75" t="str">
        <f>AAS!C3232</f>
        <v>USA</v>
      </c>
      <c r="V3232" cm="1">
        <f t="array" ref="V3232">IF(VLOOKUP(U3232,$A$2:$F$198,COLUMN($F:$F),FALSE)=0,NA(),VLOOKUP(U3232,$A$2:$F$198,COLUMN($F:$F),FALSE))</f>
        <v>63809.64</v>
      </c>
    </row>
    <row r="3233" spans="20:22">
      <c r="T3233" s="75">
        <f>AAS!B3233</f>
        <v>3232</v>
      </c>
      <c r="U3233" s="75" t="str">
        <f>AAS!C3233</f>
        <v>USA</v>
      </c>
      <c r="V3233" cm="1">
        <f t="array" ref="V3233">IF(VLOOKUP(U3233,$A$2:$F$198,COLUMN($F:$F),FALSE)=0,NA(),VLOOKUP(U3233,$A$2:$F$198,COLUMN($F:$F),FALSE))</f>
        <v>63809.64</v>
      </c>
    </row>
    <row r="3234" spans="20:22">
      <c r="T3234" s="75">
        <f>AAS!B3234</f>
        <v>3233</v>
      </c>
      <c r="U3234" s="75" t="str">
        <f>AAS!C3234</f>
        <v>USA</v>
      </c>
      <c r="V3234" cm="1">
        <f t="array" ref="V3234">IF(VLOOKUP(U3234,$A$2:$F$198,COLUMN($F:$F),FALSE)=0,NA(),VLOOKUP(U3234,$A$2:$F$198,COLUMN($F:$F),FALSE))</f>
        <v>63809.64</v>
      </c>
    </row>
    <row r="3235" spans="20:22">
      <c r="T3235" s="75">
        <f>AAS!B3235</f>
        <v>3234</v>
      </c>
      <c r="U3235" s="75" t="str">
        <f>AAS!C3235</f>
        <v>USA</v>
      </c>
      <c r="V3235" cm="1">
        <f t="array" ref="V3235">IF(VLOOKUP(U3235,$A$2:$F$198,COLUMN($F:$F),FALSE)=0,NA(),VLOOKUP(U3235,$A$2:$F$198,COLUMN($F:$F),FALSE))</f>
        <v>63809.64</v>
      </c>
    </row>
    <row r="3236" spans="20:22">
      <c r="T3236" s="75">
        <f>AAS!B3236</f>
        <v>3235</v>
      </c>
      <c r="U3236" s="75" t="str">
        <f>AAS!C3236</f>
        <v>Canada</v>
      </c>
      <c r="V3236" cm="1">
        <f t="array" ref="V3236">IF(VLOOKUP(U3236,$A$2:$F$198,COLUMN($F:$F),FALSE)=0,NA(),VLOOKUP(U3236,$A$2:$F$198,COLUMN($F:$F),FALSE))</f>
        <v>49196.49</v>
      </c>
    </row>
    <row r="3237" spans="20:22">
      <c r="T3237" s="75">
        <f>AAS!B3237</f>
        <v>3236</v>
      </c>
      <c r="U3237" s="75" t="str">
        <f>AAS!C3237</f>
        <v>USA</v>
      </c>
      <c r="V3237" cm="1">
        <f t="array" ref="V3237">IF(VLOOKUP(U3237,$A$2:$F$198,COLUMN($F:$F),FALSE)=0,NA(),VLOOKUP(U3237,$A$2:$F$198,COLUMN($F:$F),FALSE))</f>
        <v>63809.64</v>
      </c>
    </row>
    <row r="3238" spans="20:22">
      <c r="T3238" s="75">
        <f>AAS!B3238</f>
        <v>3237</v>
      </c>
      <c r="U3238" s="75" t="str">
        <f>AAS!C3238</f>
        <v>USA</v>
      </c>
      <c r="V3238" cm="1">
        <f t="array" ref="V3238">IF(VLOOKUP(U3238,$A$2:$F$198,COLUMN($F:$F),FALSE)=0,NA(),VLOOKUP(U3238,$A$2:$F$198,COLUMN($F:$F),FALSE))</f>
        <v>63809.64</v>
      </c>
    </row>
    <row r="3239" spans="20:22">
      <c r="T3239" s="75">
        <f>AAS!B3239</f>
        <v>3238</v>
      </c>
      <c r="U3239" s="75" t="str">
        <f>AAS!C3239</f>
        <v>USA</v>
      </c>
      <c r="V3239" cm="1">
        <f t="array" ref="V3239">IF(VLOOKUP(U3239,$A$2:$F$198,COLUMN($F:$F),FALSE)=0,NA(),VLOOKUP(U3239,$A$2:$F$198,COLUMN($F:$F),FALSE))</f>
        <v>63809.64</v>
      </c>
    </row>
    <row r="3240" spans="20:22">
      <c r="T3240" s="75">
        <f>AAS!B3240</f>
        <v>3239</v>
      </c>
      <c r="U3240" s="75" t="str">
        <f>AAS!C3240</f>
        <v>USA</v>
      </c>
      <c r="V3240" cm="1">
        <f t="array" ref="V3240">IF(VLOOKUP(U3240,$A$2:$F$198,COLUMN($F:$F),FALSE)=0,NA(),VLOOKUP(U3240,$A$2:$F$198,COLUMN($F:$F),FALSE))</f>
        <v>63809.64</v>
      </c>
    </row>
    <row r="3241" spans="20:22">
      <c r="T3241" s="75">
        <f>AAS!B3241</f>
        <v>3240</v>
      </c>
      <c r="U3241" s="75" t="str">
        <f>AAS!C3241</f>
        <v>USA</v>
      </c>
      <c r="V3241" cm="1">
        <f t="array" ref="V3241">IF(VLOOKUP(U3241,$A$2:$F$198,COLUMN($F:$F),FALSE)=0,NA(),VLOOKUP(U3241,$A$2:$F$198,COLUMN($F:$F),FALSE))</f>
        <v>63809.64</v>
      </c>
    </row>
    <row r="3242" spans="20:22">
      <c r="T3242" s="75">
        <f>AAS!B3242</f>
        <v>3241</v>
      </c>
      <c r="U3242" s="75" t="str">
        <f>AAS!C3242</f>
        <v>USA</v>
      </c>
      <c r="V3242" cm="1">
        <f t="array" ref="V3242">IF(VLOOKUP(U3242,$A$2:$F$198,COLUMN($F:$F),FALSE)=0,NA(),VLOOKUP(U3242,$A$2:$F$198,COLUMN($F:$F),FALSE))</f>
        <v>63809.64</v>
      </c>
    </row>
    <row r="3243" spans="20:22">
      <c r="T3243" s="75">
        <f>AAS!B3243</f>
        <v>3242</v>
      </c>
      <c r="U3243" s="75" t="str">
        <f>AAS!C3243</f>
        <v>USA</v>
      </c>
      <c r="V3243" cm="1">
        <f t="array" ref="V3243">IF(VLOOKUP(U3243,$A$2:$F$198,COLUMN($F:$F),FALSE)=0,NA(),VLOOKUP(U3243,$A$2:$F$198,COLUMN($F:$F),FALSE))</f>
        <v>63809.64</v>
      </c>
    </row>
    <row r="3244" spans="20:22">
      <c r="T3244" s="75">
        <f>AAS!B3244</f>
        <v>3243</v>
      </c>
      <c r="U3244" s="75" t="str">
        <f>AAS!C3244</f>
        <v>USA</v>
      </c>
      <c r="V3244" cm="1">
        <f t="array" ref="V3244">IF(VLOOKUP(U3244,$A$2:$F$198,COLUMN($F:$F),FALSE)=0,NA(),VLOOKUP(U3244,$A$2:$F$198,COLUMN($F:$F),FALSE))</f>
        <v>63809.64</v>
      </c>
    </row>
    <row r="3245" spans="20:22">
      <c r="T3245" s="75">
        <f>AAS!B3245</f>
        <v>3244</v>
      </c>
      <c r="U3245" s="75" t="str">
        <f>AAS!C3245</f>
        <v>USA</v>
      </c>
      <c r="V3245" cm="1">
        <f t="array" ref="V3245">IF(VLOOKUP(U3245,$A$2:$F$198,COLUMN($F:$F),FALSE)=0,NA(),VLOOKUP(U3245,$A$2:$F$198,COLUMN($F:$F),FALSE))</f>
        <v>63809.64</v>
      </c>
    </row>
    <row r="3246" spans="20:22">
      <c r="T3246" s="75">
        <f>AAS!B3246</f>
        <v>3245</v>
      </c>
      <c r="U3246" s="75" t="str">
        <f>AAS!C3246</f>
        <v>USA</v>
      </c>
      <c r="V3246" cm="1">
        <f t="array" ref="V3246">IF(VLOOKUP(U3246,$A$2:$F$198,COLUMN($F:$F),FALSE)=0,NA(),VLOOKUP(U3246,$A$2:$F$198,COLUMN($F:$F),FALSE))</f>
        <v>63809.64</v>
      </c>
    </row>
    <row r="3247" spans="20:22">
      <c r="T3247" s="75">
        <f>AAS!B3247</f>
        <v>3246</v>
      </c>
      <c r="U3247" s="75" t="str">
        <f>AAS!C3247</f>
        <v>USA</v>
      </c>
      <c r="V3247" cm="1">
        <f t="array" ref="V3247">IF(VLOOKUP(U3247,$A$2:$F$198,COLUMN($F:$F),FALSE)=0,NA(),VLOOKUP(U3247,$A$2:$F$198,COLUMN($F:$F),FALSE))</f>
        <v>63809.64</v>
      </c>
    </row>
    <row r="3248" spans="20:22">
      <c r="T3248" s="75">
        <f>AAS!B3248</f>
        <v>3247</v>
      </c>
      <c r="U3248" s="75" t="str">
        <f>AAS!C3248</f>
        <v>USA</v>
      </c>
      <c r="V3248" cm="1">
        <f t="array" ref="V3248">IF(VLOOKUP(U3248,$A$2:$F$198,COLUMN($F:$F),FALSE)=0,NA(),VLOOKUP(U3248,$A$2:$F$198,COLUMN($F:$F),FALSE))</f>
        <v>63809.64</v>
      </c>
    </row>
    <row r="3249" spans="20:22">
      <c r="T3249" s="75">
        <f>AAS!B3249</f>
        <v>3248</v>
      </c>
      <c r="U3249" s="75" t="str">
        <f>AAS!C3249</f>
        <v>USA</v>
      </c>
      <c r="V3249" cm="1">
        <f t="array" ref="V3249">IF(VLOOKUP(U3249,$A$2:$F$198,COLUMN($F:$F),FALSE)=0,NA(),VLOOKUP(U3249,$A$2:$F$198,COLUMN($F:$F),FALSE))</f>
        <v>63809.64</v>
      </c>
    </row>
    <row r="3250" spans="20:22">
      <c r="T3250" s="75">
        <f>AAS!B3250</f>
        <v>3249</v>
      </c>
      <c r="U3250" s="75" t="str">
        <f>AAS!C3250</f>
        <v>USA</v>
      </c>
      <c r="V3250" cm="1">
        <f t="array" ref="V3250">IF(VLOOKUP(U3250,$A$2:$F$198,COLUMN($F:$F),FALSE)=0,NA(),VLOOKUP(U3250,$A$2:$F$198,COLUMN($F:$F),FALSE))</f>
        <v>63809.64</v>
      </c>
    </row>
    <row r="3251" spans="20:22">
      <c r="T3251" s="75">
        <f>AAS!B3251</f>
        <v>3250</v>
      </c>
      <c r="U3251" s="75" t="str">
        <f>AAS!C3251</f>
        <v>Slovakia</v>
      </c>
      <c r="V3251" t="e" cm="1">
        <f t="array" ref="V3251">IF(VLOOKUP(U3251,$A$2:$F$198,COLUMN($F:$F),FALSE)=0,NA(),VLOOKUP(U3251,$A$2:$F$198,COLUMN($F:$F),FALSE))</f>
        <v>#N/A</v>
      </c>
    </row>
    <row r="3252" spans="20:22">
      <c r="T3252" s="75">
        <f>AAS!B3252</f>
        <v>3251</v>
      </c>
      <c r="U3252" s="75" t="str">
        <f>AAS!C3252</f>
        <v>USA</v>
      </c>
      <c r="V3252" cm="1">
        <f t="array" ref="V3252">IF(VLOOKUP(U3252,$A$2:$F$198,COLUMN($F:$F),FALSE)=0,NA(),VLOOKUP(U3252,$A$2:$F$198,COLUMN($F:$F),FALSE))</f>
        <v>63809.64</v>
      </c>
    </row>
    <row r="3253" spans="20:22">
      <c r="T3253" s="75">
        <f>AAS!B3253</f>
        <v>3252</v>
      </c>
      <c r="U3253" s="75" t="str">
        <f>AAS!C3253</f>
        <v>USA</v>
      </c>
      <c r="V3253" cm="1">
        <f t="array" ref="V3253">IF(VLOOKUP(U3253,$A$2:$F$198,COLUMN($F:$F),FALSE)=0,NA(),VLOOKUP(U3253,$A$2:$F$198,COLUMN($F:$F),FALSE))</f>
        <v>63809.64</v>
      </c>
    </row>
    <row r="3254" spans="20:22">
      <c r="T3254" s="75">
        <f>AAS!B3254</f>
        <v>3253</v>
      </c>
      <c r="U3254" s="75" t="str">
        <f>AAS!C3254</f>
        <v>USA</v>
      </c>
      <c r="V3254" cm="1">
        <f t="array" ref="V3254">IF(VLOOKUP(U3254,$A$2:$F$198,COLUMN($F:$F),FALSE)=0,NA(),VLOOKUP(U3254,$A$2:$F$198,COLUMN($F:$F),FALSE))</f>
        <v>63809.64</v>
      </c>
    </row>
    <row r="3255" spans="20:22">
      <c r="T3255" s="75">
        <f>AAS!B3255</f>
        <v>3254</v>
      </c>
      <c r="U3255" s="75" t="str">
        <f>AAS!C3255</f>
        <v>USA</v>
      </c>
      <c r="V3255" cm="1">
        <f t="array" ref="V3255">IF(VLOOKUP(U3255,$A$2:$F$198,COLUMN($F:$F),FALSE)=0,NA(),VLOOKUP(U3255,$A$2:$F$198,COLUMN($F:$F),FALSE))</f>
        <v>63809.64</v>
      </c>
    </row>
    <row r="3256" spans="20:22">
      <c r="T3256" s="75">
        <f>AAS!B3256</f>
        <v>3255</v>
      </c>
      <c r="U3256" s="75" t="str">
        <f>AAS!C3256</f>
        <v>Netherlands</v>
      </c>
      <c r="V3256" cm="1">
        <f t="array" ref="V3256">IF(VLOOKUP(U3256,$A$2:$F$198,COLUMN($F:$F),FALSE)=0,NA(),VLOOKUP(U3256,$A$2:$F$198,COLUMN($F:$F),FALSE))</f>
        <v>53666.48</v>
      </c>
    </row>
    <row r="3257" spans="20:22">
      <c r="T3257" s="75">
        <f>AAS!B3257</f>
        <v>3256</v>
      </c>
      <c r="U3257" s="75" t="str">
        <f>AAS!C3257</f>
        <v>USA</v>
      </c>
      <c r="V3257" cm="1">
        <f t="array" ref="V3257">IF(VLOOKUP(U3257,$A$2:$F$198,COLUMN($F:$F),FALSE)=0,NA(),VLOOKUP(U3257,$A$2:$F$198,COLUMN($F:$F),FALSE))</f>
        <v>63809.64</v>
      </c>
    </row>
    <row r="3258" spans="20:22">
      <c r="T3258" s="75">
        <f>AAS!B3258</f>
        <v>3257</v>
      </c>
      <c r="U3258" s="75" t="str">
        <f>AAS!C3258</f>
        <v>USA</v>
      </c>
      <c r="V3258" cm="1">
        <f t="array" ref="V3258">IF(VLOOKUP(U3258,$A$2:$F$198,COLUMN($F:$F),FALSE)=0,NA(),VLOOKUP(U3258,$A$2:$F$198,COLUMN($F:$F),FALSE))</f>
        <v>63809.64</v>
      </c>
    </row>
    <row r="3259" spans="20:22">
      <c r="T3259" s="75">
        <f>AAS!B3259</f>
        <v>3258</v>
      </c>
      <c r="U3259" s="75" t="str">
        <f>AAS!C3259</f>
        <v>USA</v>
      </c>
      <c r="V3259" cm="1">
        <f t="array" ref="V3259">IF(VLOOKUP(U3259,$A$2:$F$198,COLUMN($F:$F),FALSE)=0,NA(),VLOOKUP(U3259,$A$2:$F$198,COLUMN($F:$F),FALSE))</f>
        <v>63809.64</v>
      </c>
    </row>
    <row r="3260" spans="20:22">
      <c r="T3260" s="75">
        <f>AAS!B3260</f>
        <v>3259</v>
      </c>
      <c r="U3260" s="75" t="str">
        <f>AAS!C3260</f>
        <v>USA</v>
      </c>
      <c r="V3260" cm="1">
        <f t="array" ref="V3260">IF(VLOOKUP(U3260,$A$2:$F$198,COLUMN($F:$F),FALSE)=0,NA(),VLOOKUP(U3260,$A$2:$F$198,COLUMN($F:$F),FALSE))</f>
        <v>63809.64</v>
      </c>
    </row>
    <row r="3261" spans="20:22">
      <c r="T3261" s="75">
        <f>AAS!B3261</f>
        <v>3260</v>
      </c>
      <c r="U3261" s="75" t="str">
        <f>AAS!C3261</f>
        <v>USA</v>
      </c>
      <c r="V3261" cm="1">
        <f t="array" ref="V3261">IF(VLOOKUP(U3261,$A$2:$F$198,COLUMN($F:$F),FALSE)=0,NA(),VLOOKUP(U3261,$A$2:$F$198,COLUMN($F:$F),FALSE))</f>
        <v>63809.64</v>
      </c>
    </row>
    <row r="3262" spans="20:22">
      <c r="T3262" s="75">
        <f>AAS!B3262</f>
        <v>3261</v>
      </c>
      <c r="U3262" s="75" t="str">
        <f>AAS!C3262</f>
        <v>USA</v>
      </c>
      <c r="V3262" cm="1">
        <f t="array" ref="V3262">IF(VLOOKUP(U3262,$A$2:$F$198,COLUMN($F:$F),FALSE)=0,NA(),VLOOKUP(U3262,$A$2:$F$198,COLUMN($F:$F),FALSE))</f>
        <v>63809.64</v>
      </c>
    </row>
    <row r="3263" spans="20:22">
      <c r="T3263" s="75">
        <f>AAS!B3263</f>
        <v>3262</v>
      </c>
      <c r="U3263" s="75" t="str">
        <f>AAS!C3263</f>
        <v>USA</v>
      </c>
      <c r="V3263" cm="1">
        <f t="array" ref="V3263">IF(VLOOKUP(U3263,$A$2:$F$198,COLUMN($F:$F),FALSE)=0,NA(),VLOOKUP(U3263,$A$2:$F$198,COLUMN($F:$F),FALSE))</f>
        <v>63809.64</v>
      </c>
    </row>
    <row r="3264" spans="20:22">
      <c r="T3264" s="75">
        <f>AAS!B3264</f>
        <v>3263</v>
      </c>
      <c r="U3264" s="75" t="str">
        <f>AAS!C3264</f>
        <v>USA</v>
      </c>
      <c r="V3264" cm="1">
        <f t="array" ref="V3264">IF(VLOOKUP(U3264,$A$2:$F$198,COLUMN($F:$F),FALSE)=0,NA(),VLOOKUP(U3264,$A$2:$F$198,COLUMN($F:$F),FALSE))</f>
        <v>63809.64</v>
      </c>
    </row>
    <row r="3265" spans="20:22">
      <c r="T3265" s="75">
        <f>AAS!B3265</f>
        <v>3264</v>
      </c>
      <c r="U3265" s="75" t="str">
        <f>AAS!C3265</f>
        <v>USA</v>
      </c>
      <c r="V3265" cm="1">
        <f t="array" ref="V3265">IF(VLOOKUP(U3265,$A$2:$F$198,COLUMN($F:$F),FALSE)=0,NA(),VLOOKUP(U3265,$A$2:$F$198,COLUMN($F:$F),FALSE))</f>
        <v>63809.64</v>
      </c>
    </row>
    <row r="3266" spans="20:22">
      <c r="T3266" s="75">
        <f>AAS!B3266</f>
        <v>3265</v>
      </c>
      <c r="U3266" s="75" t="str">
        <f>AAS!C3266</f>
        <v>USA</v>
      </c>
      <c r="V3266" cm="1">
        <f t="array" ref="V3266">IF(VLOOKUP(U3266,$A$2:$F$198,COLUMN($F:$F),FALSE)=0,NA(),VLOOKUP(U3266,$A$2:$F$198,COLUMN($F:$F),FALSE))</f>
        <v>63809.64</v>
      </c>
    </row>
    <row r="3267" spans="20:22">
      <c r="T3267" s="75">
        <f>AAS!B3267</f>
        <v>3266</v>
      </c>
      <c r="U3267" s="75" t="str">
        <f>AAS!C3267</f>
        <v>USA</v>
      </c>
      <c r="V3267" cm="1">
        <f t="array" ref="V3267">IF(VLOOKUP(U3267,$A$2:$F$198,COLUMN($F:$F),FALSE)=0,NA(),VLOOKUP(U3267,$A$2:$F$198,COLUMN($F:$F),FALSE))</f>
        <v>63809.64</v>
      </c>
    </row>
    <row r="3268" spans="20:22">
      <c r="T3268" s="75">
        <f>AAS!B3268</f>
        <v>3267</v>
      </c>
      <c r="U3268" s="75" t="str">
        <f>AAS!C3268</f>
        <v>USA</v>
      </c>
      <c r="V3268" cm="1">
        <f t="array" ref="V3268">IF(VLOOKUP(U3268,$A$2:$F$198,COLUMN($F:$F),FALSE)=0,NA(),VLOOKUP(U3268,$A$2:$F$198,COLUMN($F:$F),FALSE))</f>
        <v>63809.64</v>
      </c>
    </row>
    <row r="3269" spans="20:22">
      <c r="T3269" s="75">
        <f>AAS!B3269</f>
        <v>3268</v>
      </c>
      <c r="U3269" s="75" t="str">
        <f>AAS!C3269</f>
        <v>USA</v>
      </c>
      <c r="V3269" cm="1">
        <f t="array" ref="V3269">IF(VLOOKUP(U3269,$A$2:$F$198,COLUMN($F:$F),FALSE)=0,NA(),VLOOKUP(U3269,$A$2:$F$198,COLUMN($F:$F),FALSE))</f>
        <v>63809.64</v>
      </c>
    </row>
    <row r="3270" spans="20:22">
      <c r="T3270" s="75">
        <f>AAS!B3270</f>
        <v>3269</v>
      </c>
      <c r="U3270" s="75" t="str">
        <f>AAS!C3270</f>
        <v>USA</v>
      </c>
      <c r="V3270" cm="1">
        <f t="array" ref="V3270">IF(VLOOKUP(U3270,$A$2:$F$198,COLUMN($F:$F),FALSE)=0,NA(),VLOOKUP(U3270,$A$2:$F$198,COLUMN($F:$F),FALSE))</f>
        <v>63809.64</v>
      </c>
    </row>
    <row r="3271" spans="20:22">
      <c r="T3271" s="75">
        <f>AAS!B3271</f>
        <v>3270</v>
      </c>
      <c r="U3271" s="75" t="str">
        <f>AAS!C3271</f>
        <v>USA</v>
      </c>
      <c r="V3271" cm="1">
        <f t="array" ref="V3271">IF(VLOOKUP(U3271,$A$2:$F$198,COLUMN($F:$F),FALSE)=0,NA(),VLOOKUP(U3271,$A$2:$F$198,COLUMN($F:$F),FALSE))</f>
        <v>63809.64</v>
      </c>
    </row>
    <row r="3272" spans="20:22">
      <c r="T3272" s="75">
        <f>AAS!B3272</f>
        <v>3271</v>
      </c>
      <c r="U3272" s="75" t="str">
        <f>AAS!C3272</f>
        <v>USA</v>
      </c>
      <c r="V3272" cm="1">
        <f t="array" ref="V3272">IF(VLOOKUP(U3272,$A$2:$F$198,COLUMN($F:$F),FALSE)=0,NA(),VLOOKUP(U3272,$A$2:$F$198,COLUMN($F:$F),FALSE))</f>
        <v>63809.64</v>
      </c>
    </row>
    <row r="3273" spans="20:22">
      <c r="T3273" s="75">
        <f>AAS!B3273</f>
        <v>3272</v>
      </c>
      <c r="U3273" s="75" t="str">
        <f>AAS!C3273</f>
        <v>USA</v>
      </c>
      <c r="V3273" cm="1">
        <f t="array" ref="V3273">IF(VLOOKUP(U3273,$A$2:$F$198,COLUMN($F:$F),FALSE)=0,NA(),VLOOKUP(U3273,$A$2:$F$198,COLUMN($F:$F),FALSE))</f>
        <v>63809.64</v>
      </c>
    </row>
    <row r="3274" spans="20:22">
      <c r="T3274" s="75">
        <f>AAS!B3274</f>
        <v>3273</v>
      </c>
      <c r="U3274" s="75" t="str">
        <f>AAS!C3274</f>
        <v>USA</v>
      </c>
      <c r="V3274" cm="1">
        <f t="array" ref="V3274">IF(VLOOKUP(U3274,$A$2:$F$198,COLUMN($F:$F),FALSE)=0,NA(),VLOOKUP(U3274,$A$2:$F$198,COLUMN($F:$F),FALSE))</f>
        <v>63809.64</v>
      </c>
    </row>
    <row r="3275" spans="20:22">
      <c r="T3275" s="75">
        <f>AAS!B3275</f>
        <v>3274</v>
      </c>
      <c r="U3275" s="75" t="str">
        <f>AAS!C3275</f>
        <v>USA</v>
      </c>
      <c r="V3275" cm="1">
        <f t="array" ref="V3275">IF(VLOOKUP(U3275,$A$2:$F$198,COLUMN($F:$F),FALSE)=0,NA(),VLOOKUP(U3275,$A$2:$F$198,COLUMN($F:$F),FALSE))</f>
        <v>63809.64</v>
      </c>
    </row>
    <row r="3276" spans="20:22">
      <c r="T3276" s="75">
        <f>AAS!B3276</f>
        <v>3275</v>
      </c>
      <c r="U3276" s="75" t="str">
        <f>AAS!C3276</f>
        <v>USA</v>
      </c>
      <c r="V3276" cm="1">
        <f t="array" ref="V3276">IF(VLOOKUP(U3276,$A$2:$F$198,COLUMN($F:$F),FALSE)=0,NA(),VLOOKUP(U3276,$A$2:$F$198,COLUMN($F:$F),FALSE))</f>
        <v>63809.64</v>
      </c>
    </row>
    <row r="3277" spans="20:22">
      <c r="T3277" s="75">
        <f>AAS!B3277</f>
        <v>3276</v>
      </c>
      <c r="U3277" s="75" t="str">
        <f>AAS!C3277</f>
        <v>USA</v>
      </c>
      <c r="V3277" cm="1">
        <f t="array" ref="V3277">IF(VLOOKUP(U3277,$A$2:$F$198,COLUMN($F:$F),FALSE)=0,NA(),VLOOKUP(U3277,$A$2:$F$198,COLUMN($F:$F),FALSE))</f>
        <v>63809.64</v>
      </c>
    </row>
    <row r="3278" spans="20:22">
      <c r="T3278" s="75">
        <f>AAS!B3278</f>
        <v>3277</v>
      </c>
      <c r="U3278" s="75" t="str">
        <f>AAS!C3278</f>
        <v>USA</v>
      </c>
      <c r="V3278" cm="1">
        <f t="array" ref="V3278">IF(VLOOKUP(U3278,$A$2:$F$198,COLUMN($F:$F),FALSE)=0,NA(),VLOOKUP(U3278,$A$2:$F$198,COLUMN($F:$F),FALSE))</f>
        <v>63809.64</v>
      </c>
    </row>
    <row r="3279" spans="20:22">
      <c r="T3279" s="75">
        <f>AAS!B3279</f>
        <v>3278</v>
      </c>
      <c r="U3279" s="75" t="str">
        <f>AAS!C3279</f>
        <v>USA</v>
      </c>
      <c r="V3279" cm="1">
        <f t="array" ref="V3279">IF(VLOOKUP(U3279,$A$2:$F$198,COLUMN($F:$F),FALSE)=0,NA(),VLOOKUP(U3279,$A$2:$F$198,COLUMN($F:$F),FALSE))</f>
        <v>63809.64</v>
      </c>
    </row>
    <row r="3280" spans="20:22">
      <c r="T3280" s="75">
        <f>AAS!B3280</f>
        <v>3279</v>
      </c>
      <c r="U3280" s="75" t="str">
        <f>AAS!C3280</f>
        <v>USA</v>
      </c>
      <c r="V3280" cm="1">
        <f t="array" ref="V3280">IF(VLOOKUP(U3280,$A$2:$F$198,COLUMN($F:$F),FALSE)=0,NA(),VLOOKUP(U3280,$A$2:$F$198,COLUMN($F:$F),FALSE))</f>
        <v>63809.64</v>
      </c>
    </row>
    <row r="3281" spans="20:22">
      <c r="T3281" s="75">
        <f>AAS!B3281</f>
        <v>3280</v>
      </c>
      <c r="U3281" s="75" t="str">
        <f>AAS!C3281</f>
        <v>USA</v>
      </c>
      <c r="V3281" cm="1">
        <f t="array" ref="V3281">IF(VLOOKUP(U3281,$A$2:$F$198,COLUMN($F:$F),FALSE)=0,NA(),VLOOKUP(U3281,$A$2:$F$198,COLUMN($F:$F),FALSE))</f>
        <v>63809.64</v>
      </c>
    </row>
    <row r="3282" spans="20:22">
      <c r="T3282" s="75">
        <f>AAS!B3282</f>
        <v>3281</v>
      </c>
      <c r="U3282" s="75" t="str">
        <f>AAS!C3282</f>
        <v>USA</v>
      </c>
      <c r="V3282" cm="1">
        <f t="array" ref="V3282">IF(VLOOKUP(U3282,$A$2:$F$198,COLUMN($F:$F),FALSE)=0,NA(),VLOOKUP(U3282,$A$2:$F$198,COLUMN($F:$F),FALSE))</f>
        <v>63809.64</v>
      </c>
    </row>
    <row r="3283" spans="20:22">
      <c r="T3283" s="75">
        <f>AAS!B3283</f>
        <v>3282</v>
      </c>
      <c r="U3283" s="75" t="str">
        <f>AAS!C3283</f>
        <v>USA</v>
      </c>
      <c r="V3283" cm="1">
        <f t="array" ref="V3283">IF(VLOOKUP(U3283,$A$2:$F$198,COLUMN($F:$F),FALSE)=0,NA(),VLOOKUP(U3283,$A$2:$F$198,COLUMN($F:$F),FALSE))</f>
        <v>63809.64</v>
      </c>
    </row>
    <row r="3284" spans="20:22">
      <c r="T3284" s="75">
        <f>AAS!B3284</f>
        <v>3283</v>
      </c>
      <c r="U3284" s="75" t="str">
        <f>AAS!C3284</f>
        <v>Unknown</v>
      </c>
      <c r="V3284" t="e" cm="1">
        <f t="array" ref="V3284">IF(VLOOKUP(U3284,$A$2:$F$198,COLUMN($F:$F),FALSE)=0,NA(),VLOOKUP(U3284,$A$2:$F$198,COLUMN($F:$F),FALSE))</f>
        <v>#N/A</v>
      </c>
    </row>
    <row r="3285" spans="20:22">
      <c r="T3285" s="75">
        <f>AAS!B3285</f>
        <v>3284</v>
      </c>
      <c r="U3285" s="75" t="str">
        <f>AAS!C3285</f>
        <v>Hungary</v>
      </c>
      <c r="V3285" cm="1">
        <f t="array" ref="V3285">IF(VLOOKUP(U3285,$A$2:$F$198,COLUMN($F:$F),FALSE)=0,NA(),VLOOKUP(U3285,$A$2:$F$198,COLUMN($F:$F),FALSE))</f>
        <v>15459.9</v>
      </c>
    </row>
    <row r="3286" spans="20:22">
      <c r="T3286" s="75">
        <f>AAS!B3286</f>
        <v>3285</v>
      </c>
      <c r="U3286" s="75" t="str">
        <f>AAS!C3286</f>
        <v>USA</v>
      </c>
      <c r="V3286" cm="1">
        <f t="array" ref="V3286">IF(VLOOKUP(U3286,$A$2:$F$198,COLUMN($F:$F),FALSE)=0,NA(),VLOOKUP(U3286,$A$2:$F$198,COLUMN($F:$F),FALSE))</f>
        <v>63809.64</v>
      </c>
    </row>
    <row r="3287" spans="20:22">
      <c r="T3287" s="75">
        <f>AAS!B3287</f>
        <v>3286</v>
      </c>
      <c r="U3287" s="75" t="str">
        <f>AAS!C3287</f>
        <v>USA</v>
      </c>
      <c r="V3287" cm="1">
        <f t="array" ref="V3287">IF(VLOOKUP(U3287,$A$2:$F$198,COLUMN($F:$F),FALSE)=0,NA(),VLOOKUP(U3287,$A$2:$F$198,COLUMN($F:$F),FALSE))</f>
        <v>63809.64</v>
      </c>
    </row>
    <row r="3288" spans="20:22">
      <c r="T3288" s="75">
        <f>AAS!B3288</f>
        <v>3287</v>
      </c>
      <c r="U3288" s="75" t="str">
        <f>AAS!C3288</f>
        <v>China</v>
      </c>
      <c r="V3288" cm="1">
        <f t="array" ref="V3288">IF(VLOOKUP(U3288,$A$2:$F$198,COLUMN($F:$F),FALSE)=0,NA(),VLOOKUP(U3288,$A$2:$F$198,COLUMN($F:$F),FALSE))</f>
        <v>10121.299999999999</v>
      </c>
    </row>
    <row r="3289" spans="20:22">
      <c r="T3289" s="75">
        <f>AAS!B3289</f>
        <v>3288</v>
      </c>
      <c r="U3289" s="75" t="str">
        <f>AAS!C3289</f>
        <v>China</v>
      </c>
      <c r="V3289" cm="1">
        <f t="array" ref="V3289">IF(VLOOKUP(U3289,$A$2:$F$198,COLUMN($F:$F),FALSE)=0,NA(),VLOOKUP(U3289,$A$2:$F$198,COLUMN($F:$F),FALSE))</f>
        <v>10121.299999999999</v>
      </c>
    </row>
    <row r="3290" spans="20:22">
      <c r="T3290" s="75">
        <f>AAS!B3290</f>
        <v>3289</v>
      </c>
      <c r="U3290" s="75" t="str">
        <f>AAS!C3290</f>
        <v>USA</v>
      </c>
      <c r="V3290" cm="1">
        <f t="array" ref="V3290">IF(VLOOKUP(U3290,$A$2:$F$198,COLUMN($F:$F),FALSE)=0,NA(),VLOOKUP(U3290,$A$2:$F$198,COLUMN($F:$F),FALSE))</f>
        <v>63809.64</v>
      </c>
    </row>
    <row r="3291" spans="20:22">
      <c r="T3291" s="75">
        <f>AAS!B3291</f>
        <v>3290</v>
      </c>
      <c r="U3291" s="75" t="str">
        <f>AAS!C3291</f>
        <v>USA</v>
      </c>
      <c r="V3291" cm="1">
        <f t="array" ref="V3291">IF(VLOOKUP(U3291,$A$2:$F$198,COLUMN($F:$F),FALSE)=0,NA(),VLOOKUP(U3291,$A$2:$F$198,COLUMN($F:$F),FALSE))</f>
        <v>63809.64</v>
      </c>
    </row>
    <row r="3292" spans="20:22">
      <c r="T3292" s="75">
        <f>AAS!B3292</f>
        <v>3291</v>
      </c>
      <c r="U3292" s="75" t="str">
        <f>AAS!C3292</f>
        <v>China</v>
      </c>
      <c r="V3292" cm="1">
        <f t="array" ref="V3292">IF(VLOOKUP(U3292,$A$2:$F$198,COLUMN($F:$F),FALSE)=0,NA(),VLOOKUP(U3292,$A$2:$F$198,COLUMN($F:$F),FALSE))</f>
        <v>10121.299999999999</v>
      </c>
    </row>
    <row r="3293" spans="20:22">
      <c r="T3293" s="75">
        <f>AAS!B3293</f>
        <v>3292</v>
      </c>
      <c r="U3293" s="75" t="str">
        <f>AAS!C3293</f>
        <v>USA</v>
      </c>
      <c r="V3293" cm="1">
        <f t="array" ref="V3293">IF(VLOOKUP(U3293,$A$2:$F$198,COLUMN($F:$F),FALSE)=0,NA(),VLOOKUP(U3293,$A$2:$F$198,COLUMN($F:$F),FALSE))</f>
        <v>63809.64</v>
      </c>
    </row>
    <row r="3294" spans="20:22">
      <c r="T3294" s="75">
        <f>AAS!B3294</f>
        <v>3293</v>
      </c>
      <c r="U3294" s="75" t="str">
        <f>AAS!C3294</f>
        <v>USA</v>
      </c>
      <c r="V3294" cm="1">
        <f t="array" ref="V3294">IF(VLOOKUP(U3294,$A$2:$F$198,COLUMN($F:$F),FALSE)=0,NA(),VLOOKUP(U3294,$A$2:$F$198,COLUMN($F:$F),FALSE))</f>
        <v>63809.64</v>
      </c>
    </row>
    <row r="3295" spans="20:22">
      <c r="T3295" s="75">
        <f>AAS!B3295</f>
        <v>3294</v>
      </c>
      <c r="U3295" s="75" t="str">
        <f>AAS!C3295</f>
        <v>USA</v>
      </c>
      <c r="V3295" cm="1">
        <f t="array" ref="V3295">IF(VLOOKUP(U3295,$A$2:$F$198,COLUMN($F:$F),FALSE)=0,NA(),VLOOKUP(U3295,$A$2:$F$198,COLUMN($F:$F),FALSE))</f>
        <v>63809.64</v>
      </c>
    </row>
    <row r="3296" spans="20:22">
      <c r="T3296" s="75">
        <f>AAS!B3296</f>
        <v>3295</v>
      </c>
      <c r="U3296" s="75" t="str">
        <f>AAS!C3296</f>
        <v>Australia</v>
      </c>
      <c r="V3296" cm="1">
        <f t="array" ref="V3296">IF(VLOOKUP(U3296,$A$2:$F$198,COLUMN($F:$F),FALSE)=0,NA(),VLOOKUP(U3296,$A$2:$F$198,COLUMN($F:$F),FALSE))</f>
        <v>61250.7</v>
      </c>
    </row>
    <row r="3297" spans="20:22">
      <c r="T3297" s="75">
        <f>AAS!B3297</f>
        <v>3296</v>
      </c>
      <c r="U3297" s="75" t="str">
        <f>AAS!C3297</f>
        <v>China</v>
      </c>
      <c r="V3297" cm="1">
        <f t="array" ref="V3297">IF(VLOOKUP(U3297,$A$2:$F$198,COLUMN($F:$F),FALSE)=0,NA(),VLOOKUP(U3297,$A$2:$F$198,COLUMN($F:$F),FALSE))</f>
        <v>10121.299999999999</v>
      </c>
    </row>
    <row r="3298" spans="20:22">
      <c r="T3298" s="75">
        <f>AAS!B3298</f>
        <v>3297</v>
      </c>
      <c r="U3298" s="75" t="str">
        <f>AAS!C3298</f>
        <v>USA</v>
      </c>
      <c r="V3298" cm="1">
        <f t="array" ref="V3298">IF(VLOOKUP(U3298,$A$2:$F$198,COLUMN($F:$F),FALSE)=0,NA(),VLOOKUP(U3298,$A$2:$F$198,COLUMN($F:$F),FALSE))</f>
        <v>63809.64</v>
      </c>
    </row>
    <row r="3299" spans="20:22">
      <c r="T3299" s="75">
        <f>AAS!B3299</f>
        <v>3298</v>
      </c>
      <c r="U3299" s="75" t="str">
        <f>AAS!C3299</f>
        <v>USA</v>
      </c>
      <c r="V3299" cm="1">
        <f t="array" ref="V3299">IF(VLOOKUP(U3299,$A$2:$F$198,COLUMN($F:$F),FALSE)=0,NA(),VLOOKUP(U3299,$A$2:$F$198,COLUMN($F:$F),FALSE))</f>
        <v>63809.64</v>
      </c>
    </row>
    <row r="3300" spans="20:22">
      <c r="T3300" s="75">
        <f>AAS!B3300</f>
        <v>3299</v>
      </c>
      <c r="U3300" s="75" t="str">
        <f>AAS!C3300</f>
        <v>USA</v>
      </c>
      <c r="V3300" cm="1">
        <f t="array" ref="V3300">IF(VLOOKUP(U3300,$A$2:$F$198,COLUMN($F:$F),FALSE)=0,NA(),VLOOKUP(U3300,$A$2:$F$198,COLUMN($F:$F),FALSE))</f>
        <v>63809.64</v>
      </c>
    </row>
    <row r="3301" spans="20:22">
      <c r="T3301" s="75">
        <f>AAS!B3301</f>
        <v>3300</v>
      </c>
      <c r="U3301" s="75" t="str">
        <f>AAS!C3301</f>
        <v>USA</v>
      </c>
      <c r="V3301" cm="1">
        <f t="array" ref="V3301">IF(VLOOKUP(U3301,$A$2:$F$198,COLUMN($F:$F),FALSE)=0,NA(),VLOOKUP(U3301,$A$2:$F$198,COLUMN($F:$F),FALSE))</f>
        <v>63809.64</v>
      </c>
    </row>
    <row r="3302" spans="20:22">
      <c r="T3302" s="75">
        <f>AAS!B3302</f>
        <v>3301</v>
      </c>
      <c r="U3302" s="75" t="str">
        <f>AAS!C3302</f>
        <v>USA</v>
      </c>
      <c r="V3302" cm="1">
        <f t="array" ref="V3302">IF(VLOOKUP(U3302,$A$2:$F$198,COLUMN($F:$F),FALSE)=0,NA(),VLOOKUP(U3302,$A$2:$F$198,COLUMN($F:$F),FALSE))</f>
        <v>63809.64</v>
      </c>
    </row>
    <row r="3303" spans="20:22">
      <c r="T3303" s="75">
        <f>AAS!B3303</f>
        <v>3302</v>
      </c>
      <c r="U3303" s="75" t="str">
        <f>AAS!C3303</f>
        <v>USA</v>
      </c>
      <c r="V3303" cm="1">
        <f t="array" ref="V3303">IF(VLOOKUP(U3303,$A$2:$F$198,COLUMN($F:$F),FALSE)=0,NA(),VLOOKUP(U3303,$A$2:$F$198,COLUMN($F:$F),FALSE))</f>
        <v>63809.64</v>
      </c>
    </row>
    <row r="3304" spans="20:22">
      <c r="T3304" s="75">
        <f>AAS!B3304</f>
        <v>3303</v>
      </c>
      <c r="U3304" s="75" t="str">
        <f>AAS!C3304</f>
        <v>USA</v>
      </c>
      <c r="V3304" cm="1">
        <f t="array" ref="V3304">IF(VLOOKUP(U3304,$A$2:$F$198,COLUMN($F:$F),FALSE)=0,NA(),VLOOKUP(U3304,$A$2:$F$198,COLUMN($F:$F),FALSE))</f>
        <v>63809.64</v>
      </c>
    </row>
    <row r="3305" spans="20:22">
      <c r="T3305" s="75">
        <f>AAS!B3305</f>
        <v>3304</v>
      </c>
      <c r="U3305" s="75" t="str">
        <f>AAS!C3305</f>
        <v>USA</v>
      </c>
      <c r="V3305" cm="1">
        <f t="array" ref="V3305">IF(VLOOKUP(U3305,$A$2:$F$198,COLUMN($F:$F),FALSE)=0,NA(),VLOOKUP(U3305,$A$2:$F$198,COLUMN($F:$F),FALSE))</f>
        <v>63809.64</v>
      </c>
    </row>
    <row r="3306" spans="20:22">
      <c r="T3306" s="75">
        <f>AAS!B3306</f>
        <v>3305</v>
      </c>
      <c r="U3306" s="75" t="str">
        <f>AAS!C3306</f>
        <v>USA</v>
      </c>
      <c r="V3306" cm="1">
        <f t="array" ref="V3306">IF(VLOOKUP(U3306,$A$2:$F$198,COLUMN($F:$F),FALSE)=0,NA(),VLOOKUP(U3306,$A$2:$F$198,COLUMN($F:$F),FALSE))</f>
        <v>63809.64</v>
      </c>
    </row>
    <row r="3307" spans="20:22">
      <c r="T3307" s="75">
        <f>AAS!B3307</f>
        <v>3306</v>
      </c>
      <c r="U3307" s="75" t="str">
        <f>AAS!C3307</f>
        <v>USA</v>
      </c>
      <c r="V3307" cm="1">
        <f t="array" ref="V3307">IF(VLOOKUP(U3307,$A$2:$F$198,COLUMN($F:$F),FALSE)=0,NA(),VLOOKUP(U3307,$A$2:$F$198,COLUMN($F:$F),FALSE))</f>
        <v>63809.64</v>
      </c>
    </row>
    <row r="3308" spans="20:22">
      <c r="T3308" s="75">
        <f>AAS!B3308</f>
        <v>3307</v>
      </c>
      <c r="U3308" s="75" t="str">
        <f>AAS!C3308</f>
        <v>USA</v>
      </c>
      <c r="V3308" cm="1">
        <f t="array" ref="V3308">IF(VLOOKUP(U3308,$A$2:$F$198,COLUMN($F:$F),FALSE)=0,NA(),VLOOKUP(U3308,$A$2:$F$198,COLUMN($F:$F),FALSE))</f>
        <v>63809.64</v>
      </c>
    </row>
    <row r="3309" spans="20:22">
      <c r="T3309" s="75">
        <f>AAS!B3309</f>
        <v>3308</v>
      </c>
      <c r="U3309" s="75" t="str">
        <f>AAS!C3309</f>
        <v>USA</v>
      </c>
      <c r="V3309" cm="1">
        <f t="array" ref="V3309">IF(VLOOKUP(U3309,$A$2:$F$198,COLUMN($F:$F),FALSE)=0,NA(),VLOOKUP(U3309,$A$2:$F$198,COLUMN($F:$F),FALSE))</f>
        <v>63809.64</v>
      </c>
    </row>
    <row r="3310" spans="20:22">
      <c r="T3310" s="75">
        <f>AAS!B3310</f>
        <v>3309</v>
      </c>
      <c r="U3310" s="75" t="str">
        <f>AAS!C3310</f>
        <v>USA</v>
      </c>
      <c r="V3310" cm="1">
        <f t="array" ref="V3310">IF(VLOOKUP(U3310,$A$2:$F$198,COLUMN($F:$F),FALSE)=0,NA(),VLOOKUP(U3310,$A$2:$F$198,COLUMN($F:$F),FALSE))</f>
        <v>63809.64</v>
      </c>
    </row>
    <row r="3311" spans="20:22">
      <c r="T3311" s="75">
        <f>AAS!B3311</f>
        <v>3310</v>
      </c>
      <c r="U3311" s="75" t="str">
        <f>AAS!C3311</f>
        <v>USA</v>
      </c>
      <c r="V3311" cm="1">
        <f t="array" ref="V3311">IF(VLOOKUP(U3311,$A$2:$F$198,COLUMN($F:$F),FALSE)=0,NA(),VLOOKUP(U3311,$A$2:$F$198,COLUMN($F:$F),FALSE))</f>
        <v>63809.64</v>
      </c>
    </row>
    <row r="3312" spans="20:22">
      <c r="T3312" s="75">
        <f>AAS!B3312</f>
        <v>3311</v>
      </c>
      <c r="U3312" s="75" t="str">
        <f>AAS!C3312</f>
        <v>USA</v>
      </c>
      <c r="V3312" cm="1">
        <f t="array" ref="V3312">IF(VLOOKUP(U3312,$A$2:$F$198,COLUMN($F:$F),FALSE)=0,NA(),VLOOKUP(U3312,$A$2:$F$198,COLUMN($F:$F),FALSE))</f>
        <v>63809.64</v>
      </c>
    </row>
    <row r="3313" spans="20:22">
      <c r="T3313" s="75">
        <f>AAS!B3313</f>
        <v>3312</v>
      </c>
      <c r="U3313" s="75" t="str">
        <f>AAS!C3313</f>
        <v>USA</v>
      </c>
      <c r="V3313" cm="1">
        <f t="array" ref="V3313">IF(VLOOKUP(U3313,$A$2:$F$198,COLUMN($F:$F),FALSE)=0,NA(),VLOOKUP(U3313,$A$2:$F$198,COLUMN($F:$F),FALSE))</f>
        <v>63809.64</v>
      </c>
    </row>
    <row r="3314" spans="20:22">
      <c r="T3314" s="75">
        <f>AAS!B3314</f>
        <v>3313</v>
      </c>
      <c r="U3314" s="75" t="str">
        <f>AAS!C3314</f>
        <v>USA</v>
      </c>
      <c r="V3314" cm="1">
        <f t="array" ref="V3314">IF(VLOOKUP(U3314,$A$2:$F$198,COLUMN($F:$F),FALSE)=0,NA(),VLOOKUP(U3314,$A$2:$F$198,COLUMN($F:$F),FALSE))</f>
        <v>63809.64</v>
      </c>
    </row>
    <row r="3315" spans="20:22">
      <c r="T3315" s="75">
        <f>AAS!B3315</f>
        <v>3314</v>
      </c>
      <c r="U3315" s="75" t="str">
        <f>AAS!C3315</f>
        <v>USA</v>
      </c>
      <c r="V3315" cm="1">
        <f t="array" ref="V3315">IF(VLOOKUP(U3315,$A$2:$F$198,COLUMN($F:$F),FALSE)=0,NA(),VLOOKUP(U3315,$A$2:$F$198,COLUMN($F:$F),FALSE))</f>
        <v>63809.64</v>
      </c>
    </row>
    <row r="3316" spans="20:22">
      <c r="T3316" s="75">
        <f>AAS!B3316</f>
        <v>3315</v>
      </c>
      <c r="U3316" s="75" t="str">
        <f>AAS!C3316</f>
        <v>Unknown</v>
      </c>
      <c r="V3316" t="e" cm="1">
        <f t="array" ref="V3316">IF(VLOOKUP(U3316,$A$2:$F$198,COLUMN($F:$F),FALSE)=0,NA(),VLOOKUP(U3316,$A$2:$F$198,COLUMN($F:$F),FALSE))</f>
        <v>#N/A</v>
      </c>
    </row>
    <row r="3317" spans="20:22">
      <c r="T3317" s="75">
        <f>AAS!B3317</f>
        <v>3316</v>
      </c>
      <c r="U3317" s="75" t="str">
        <f>AAS!C3317</f>
        <v>USA</v>
      </c>
      <c r="V3317" cm="1">
        <f t="array" ref="V3317">IF(VLOOKUP(U3317,$A$2:$F$198,COLUMN($F:$F),FALSE)=0,NA(),VLOOKUP(U3317,$A$2:$F$198,COLUMN($F:$F),FALSE))</f>
        <v>63809.64</v>
      </c>
    </row>
    <row r="3318" spans="20:22">
      <c r="T3318" s="75">
        <f>AAS!B3318</f>
        <v>3317</v>
      </c>
      <c r="U3318" s="75" t="str">
        <f>AAS!C3318</f>
        <v>USA</v>
      </c>
      <c r="V3318" cm="1">
        <f t="array" ref="V3318">IF(VLOOKUP(U3318,$A$2:$F$198,COLUMN($F:$F),FALSE)=0,NA(),VLOOKUP(U3318,$A$2:$F$198,COLUMN($F:$F),FALSE))</f>
        <v>63809.64</v>
      </c>
    </row>
    <row r="3319" spans="20:22">
      <c r="T3319" s="75">
        <f>AAS!B3319</f>
        <v>3318</v>
      </c>
      <c r="U3319" s="75" t="str">
        <f>AAS!C3319</f>
        <v>USA</v>
      </c>
      <c r="V3319" cm="1">
        <f t="array" ref="V3319">IF(VLOOKUP(U3319,$A$2:$F$198,COLUMN($F:$F),FALSE)=0,NA(),VLOOKUP(U3319,$A$2:$F$198,COLUMN($F:$F),FALSE))</f>
        <v>63809.64</v>
      </c>
    </row>
    <row r="3320" spans="20:22">
      <c r="T3320" s="75">
        <f>AAS!B3320</f>
        <v>3319</v>
      </c>
      <c r="U3320" s="75" t="str">
        <f>AAS!C3320</f>
        <v>USA</v>
      </c>
      <c r="V3320" cm="1">
        <f t="array" ref="V3320">IF(VLOOKUP(U3320,$A$2:$F$198,COLUMN($F:$F),FALSE)=0,NA(),VLOOKUP(U3320,$A$2:$F$198,COLUMN($F:$F),FALSE))</f>
        <v>63809.64</v>
      </c>
    </row>
    <row r="3321" spans="20:22">
      <c r="T3321" s="75">
        <f>AAS!B3321</f>
        <v>3320</v>
      </c>
      <c r="U3321" s="75" t="str">
        <f>AAS!C3321</f>
        <v>USA</v>
      </c>
      <c r="V3321" cm="1">
        <f t="array" ref="V3321">IF(VLOOKUP(U3321,$A$2:$F$198,COLUMN($F:$F),FALSE)=0,NA(),VLOOKUP(U3321,$A$2:$F$198,COLUMN($F:$F),FALSE))</f>
        <v>63809.64</v>
      </c>
    </row>
    <row r="3322" spans="20:22">
      <c r="T3322" s="75">
        <f>AAS!B3322</f>
        <v>3321</v>
      </c>
      <c r="U3322" s="75" t="str">
        <f>AAS!C3322</f>
        <v>USA</v>
      </c>
      <c r="V3322" cm="1">
        <f t="array" ref="V3322">IF(VLOOKUP(U3322,$A$2:$F$198,COLUMN($F:$F),FALSE)=0,NA(),VLOOKUP(U3322,$A$2:$F$198,COLUMN($F:$F),FALSE))</f>
        <v>63809.64</v>
      </c>
    </row>
    <row r="3323" spans="20:22">
      <c r="T3323" s="75">
        <f>AAS!B3323</f>
        <v>3322</v>
      </c>
      <c r="U3323" s="75" t="str">
        <f>AAS!C3323</f>
        <v>USA</v>
      </c>
      <c r="V3323" cm="1">
        <f t="array" ref="V3323">IF(VLOOKUP(U3323,$A$2:$F$198,COLUMN($F:$F),FALSE)=0,NA(),VLOOKUP(U3323,$A$2:$F$198,COLUMN($F:$F),FALSE))</f>
        <v>63809.64</v>
      </c>
    </row>
    <row r="3324" spans="20:22">
      <c r="T3324" s="75">
        <f>AAS!B3324</f>
        <v>3323</v>
      </c>
      <c r="U3324" s="75" t="str">
        <f>AAS!C3324</f>
        <v>USA</v>
      </c>
      <c r="V3324" cm="1">
        <f t="array" ref="V3324">IF(VLOOKUP(U3324,$A$2:$F$198,COLUMN($F:$F),FALSE)=0,NA(),VLOOKUP(U3324,$A$2:$F$198,COLUMN($F:$F),FALSE))</f>
        <v>63809.64</v>
      </c>
    </row>
    <row r="3325" spans="20:22">
      <c r="T3325" s="75">
        <f>AAS!B3325</f>
        <v>3324</v>
      </c>
      <c r="U3325" s="75" t="str">
        <f>AAS!C3325</f>
        <v>USA</v>
      </c>
      <c r="V3325" cm="1">
        <f t="array" ref="V3325">IF(VLOOKUP(U3325,$A$2:$F$198,COLUMN($F:$F),FALSE)=0,NA(),VLOOKUP(U3325,$A$2:$F$198,COLUMN($F:$F),FALSE))</f>
        <v>63809.64</v>
      </c>
    </row>
    <row r="3326" spans="20:22">
      <c r="T3326" s="75">
        <f>AAS!B3326</f>
        <v>3325</v>
      </c>
      <c r="U3326" s="75" t="str">
        <f>AAS!C3326</f>
        <v>USA</v>
      </c>
      <c r="V3326" cm="1">
        <f t="array" ref="V3326">IF(VLOOKUP(U3326,$A$2:$F$198,COLUMN($F:$F),FALSE)=0,NA(),VLOOKUP(U3326,$A$2:$F$198,COLUMN($F:$F),FALSE))</f>
        <v>63809.64</v>
      </c>
    </row>
    <row r="3327" spans="20:22">
      <c r="T3327" s="75">
        <f>AAS!B3327</f>
        <v>3326</v>
      </c>
      <c r="U3327" s="75" t="str">
        <f>AAS!C3327</f>
        <v>USA</v>
      </c>
      <c r="V3327" cm="1">
        <f t="array" ref="V3327">IF(VLOOKUP(U3327,$A$2:$F$198,COLUMN($F:$F),FALSE)=0,NA(),VLOOKUP(U3327,$A$2:$F$198,COLUMN($F:$F),FALSE))</f>
        <v>63809.64</v>
      </c>
    </row>
    <row r="3328" spans="20:22">
      <c r="T3328" s="75">
        <f>AAS!B3328</f>
        <v>3327</v>
      </c>
      <c r="U3328" s="75" t="str">
        <f>AAS!C3328</f>
        <v>USA</v>
      </c>
      <c r="V3328" cm="1">
        <f t="array" ref="V3328">IF(VLOOKUP(U3328,$A$2:$F$198,COLUMN($F:$F),FALSE)=0,NA(),VLOOKUP(U3328,$A$2:$F$198,COLUMN($F:$F),FALSE))</f>
        <v>63809.64</v>
      </c>
    </row>
    <row r="3329" spans="20:22">
      <c r="T3329" s="75">
        <f>AAS!B3329</f>
        <v>3328</v>
      </c>
      <c r="U3329" s="75" t="str">
        <f>AAS!C3329</f>
        <v>USA</v>
      </c>
      <c r="V3329" cm="1">
        <f t="array" ref="V3329">IF(VLOOKUP(U3329,$A$2:$F$198,COLUMN($F:$F),FALSE)=0,NA(),VLOOKUP(U3329,$A$2:$F$198,COLUMN($F:$F),FALSE))</f>
        <v>63809.64</v>
      </c>
    </row>
    <row r="3330" spans="20:22">
      <c r="T3330" s="75">
        <f>AAS!B3330</f>
        <v>3329</v>
      </c>
      <c r="U3330" s="75" t="str">
        <f>AAS!C3330</f>
        <v>USA</v>
      </c>
      <c r="V3330" cm="1">
        <f t="array" ref="V3330">IF(VLOOKUP(U3330,$A$2:$F$198,COLUMN($F:$F),FALSE)=0,NA(),VLOOKUP(U3330,$A$2:$F$198,COLUMN($F:$F),FALSE))</f>
        <v>63809.64</v>
      </c>
    </row>
    <row r="3331" spans="20:22">
      <c r="T3331" s="75">
        <f>AAS!B3331</f>
        <v>3330</v>
      </c>
      <c r="U3331" s="75" t="str">
        <f>AAS!C3331</f>
        <v>USA</v>
      </c>
      <c r="V3331" cm="1">
        <f t="array" ref="V3331">IF(VLOOKUP(U3331,$A$2:$F$198,COLUMN($F:$F),FALSE)=0,NA(),VLOOKUP(U3331,$A$2:$F$198,COLUMN($F:$F),FALSE))</f>
        <v>63809.64</v>
      </c>
    </row>
    <row r="3332" spans="20:22">
      <c r="T3332" s="75">
        <f>AAS!B3332</f>
        <v>3331</v>
      </c>
      <c r="U3332" s="75" t="str">
        <f>AAS!C3332</f>
        <v>USA</v>
      </c>
      <c r="V3332" cm="1">
        <f t="array" ref="V3332">IF(VLOOKUP(U3332,$A$2:$F$198,COLUMN($F:$F),FALSE)=0,NA(),VLOOKUP(U3332,$A$2:$F$198,COLUMN($F:$F),FALSE))</f>
        <v>63809.64</v>
      </c>
    </row>
    <row r="3333" spans="20:22">
      <c r="T3333" s="75">
        <f>AAS!B3333</f>
        <v>3332</v>
      </c>
      <c r="U3333" s="75" t="str">
        <f>AAS!C3333</f>
        <v>USA</v>
      </c>
      <c r="V3333" cm="1">
        <f t="array" ref="V3333">IF(VLOOKUP(U3333,$A$2:$F$198,COLUMN($F:$F),FALSE)=0,NA(),VLOOKUP(U3333,$A$2:$F$198,COLUMN($F:$F),FALSE))</f>
        <v>63809.64</v>
      </c>
    </row>
    <row r="3334" spans="20:22">
      <c r="T3334" s="75">
        <f>AAS!B3334</f>
        <v>3333</v>
      </c>
      <c r="U3334" s="75" t="str">
        <f>AAS!C3334</f>
        <v>Canada</v>
      </c>
      <c r="V3334" cm="1">
        <f t="array" ref="V3334">IF(VLOOKUP(U3334,$A$2:$F$198,COLUMN($F:$F),FALSE)=0,NA(),VLOOKUP(U3334,$A$2:$F$198,COLUMN($F:$F),FALSE))</f>
        <v>49196.49</v>
      </c>
    </row>
    <row r="3335" spans="20:22">
      <c r="T3335" s="75">
        <f>AAS!B3335</f>
        <v>3334</v>
      </c>
      <c r="U3335" s="75" t="str">
        <f>AAS!C3335</f>
        <v>Canada</v>
      </c>
      <c r="V3335" cm="1">
        <f t="array" ref="V3335">IF(VLOOKUP(U3335,$A$2:$F$198,COLUMN($F:$F),FALSE)=0,NA(),VLOOKUP(U3335,$A$2:$F$198,COLUMN($F:$F),FALSE))</f>
        <v>49196.49</v>
      </c>
    </row>
    <row r="3336" spans="20:22">
      <c r="T3336" s="75">
        <f>AAS!B3336</f>
        <v>3335</v>
      </c>
      <c r="U3336" s="75" t="str">
        <f>AAS!C3336</f>
        <v>Unknown</v>
      </c>
      <c r="V3336" t="e" cm="1">
        <f t="array" ref="V3336">IF(VLOOKUP(U3336,$A$2:$F$198,COLUMN($F:$F),FALSE)=0,NA(),VLOOKUP(U3336,$A$2:$F$198,COLUMN($F:$F),FALSE))</f>
        <v>#N/A</v>
      </c>
    </row>
    <row r="3337" spans="20:22">
      <c r="T3337" s="75">
        <f>AAS!B3337</f>
        <v>3336</v>
      </c>
      <c r="U3337" s="75" t="str">
        <f>AAS!C3337</f>
        <v>Unknown</v>
      </c>
      <c r="V3337" t="e" cm="1">
        <f t="array" ref="V3337">IF(VLOOKUP(U3337,$A$2:$F$198,COLUMN($F:$F),FALSE)=0,NA(),VLOOKUP(U3337,$A$2:$F$198,COLUMN($F:$F),FALSE))</f>
        <v>#N/A</v>
      </c>
    </row>
    <row r="3338" spans="20:22">
      <c r="T3338" s="75">
        <f>AAS!B3338</f>
        <v>3337</v>
      </c>
      <c r="U3338" s="75" t="str">
        <f>AAS!C3338</f>
        <v>USA</v>
      </c>
      <c r="V3338" cm="1">
        <f t="array" ref="V3338">IF(VLOOKUP(U3338,$A$2:$F$198,COLUMN($F:$F),FALSE)=0,NA(),VLOOKUP(U3338,$A$2:$F$198,COLUMN($F:$F),FALSE))</f>
        <v>63809.64</v>
      </c>
    </row>
    <row r="3339" spans="20:22">
      <c r="T3339" s="75">
        <f>AAS!B3339</f>
        <v>3338</v>
      </c>
      <c r="U3339" s="75" t="str">
        <f>AAS!C3339</f>
        <v>USA</v>
      </c>
      <c r="V3339" cm="1">
        <f t="array" ref="V3339">IF(VLOOKUP(U3339,$A$2:$F$198,COLUMN($F:$F),FALSE)=0,NA(),VLOOKUP(U3339,$A$2:$F$198,COLUMN($F:$F),FALSE))</f>
        <v>63809.64</v>
      </c>
    </row>
    <row r="3340" spans="20:22">
      <c r="T3340" s="75">
        <f>AAS!B3340</f>
        <v>3339</v>
      </c>
      <c r="U3340" s="75" t="str">
        <f>AAS!C3340</f>
        <v>USA</v>
      </c>
      <c r="V3340" cm="1">
        <f t="array" ref="V3340">IF(VLOOKUP(U3340,$A$2:$F$198,COLUMN($F:$F),FALSE)=0,NA(),VLOOKUP(U3340,$A$2:$F$198,COLUMN($F:$F),FALSE))</f>
        <v>63809.64</v>
      </c>
    </row>
    <row r="3341" spans="20:22">
      <c r="T3341" s="75">
        <f>AAS!B3341</f>
        <v>3340</v>
      </c>
      <c r="U3341" s="75" t="str">
        <f>AAS!C3341</f>
        <v>France</v>
      </c>
      <c r="V3341" cm="1">
        <f t="array" ref="V3341">IF(VLOOKUP(U3341,$A$2:$F$198,COLUMN($F:$F),FALSE)=0,NA(),VLOOKUP(U3341,$A$2:$F$198,COLUMN($F:$F),FALSE))</f>
        <v>43830.65</v>
      </c>
    </row>
    <row r="3342" spans="20:22">
      <c r="T3342" s="75">
        <f>AAS!B3342</f>
        <v>3341</v>
      </c>
      <c r="U3342" s="75" t="str">
        <f>AAS!C3342</f>
        <v>USA</v>
      </c>
      <c r="V3342" cm="1">
        <f t="array" ref="V3342">IF(VLOOKUP(U3342,$A$2:$F$198,COLUMN($F:$F),FALSE)=0,NA(),VLOOKUP(U3342,$A$2:$F$198,COLUMN($F:$F),FALSE))</f>
        <v>63809.64</v>
      </c>
    </row>
    <row r="3343" spans="20:22">
      <c r="T3343" s="75">
        <f>AAS!B3343</f>
        <v>3342</v>
      </c>
      <c r="U3343" s="75" t="str">
        <f>AAS!C3343</f>
        <v>USA</v>
      </c>
      <c r="V3343" cm="1">
        <f t="array" ref="V3343">IF(VLOOKUP(U3343,$A$2:$F$198,COLUMN($F:$F),FALSE)=0,NA(),VLOOKUP(U3343,$A$2:$F$198,COLUMN($F:$F),FALSE))</f>
        <v>63809.64</v>
      </c>
    </row>
    <row r="3344" spans="20:22">
      <c r="T3344" s="75">
        <f>AAS!B3344</f>
        <v>3343</v>
      </c>
      <c r="U3344" s="75" t="str">
        <f>AAS!C3344</f>
        <v>USA</v>
      </c>
      <c r="V3344" cm="1">
        <f t="array" ref="V3344">IF(VLOOKUP(U3344,$A$2:$F$198,COLUMN($F:$F),FALSE)=0,NA(),VLOOKUP(U3344,$A$2:$F$198,COLUMN($F:$F),FALSE))</f>
        <v>63809.64</v>
      </c>
    </row>
    <row r="3345" spans="20:22">
      <c r="T3345" s="75">
        <f>AAS!B3345</f>
        <v>3344</v>
      </c>
      <c r="U3345" s="75" t="str">
        <f>AAS!C3345</f>
        <v>Japan</v>
      </c>
      <c r="V3345" cm="1">
        <f t="array" ref="V3345">IF(VLOOKUP(U3345,$A$2:$F$198,COLUMN($F:$F),FALSE)=0,NA(),VLOOKUP(U3345,$A$2:$F$198,COLUMN($F:$F),FALSE))</f>
        <v>41314.410000000003</v>
      </c>
    </row>
    <row r="3346" spans="20:22">
      <c r="T3346" s="75">
        <f>AAS!B3346</f>
        <v>3345</v>
      </c>
      <c r="U3346" s="75" t="str">
        <f>AAS!C3346</f>
        <v>USA</v>
      </c>
      <c r="V3346" cm="1">
        <f t="array" ref="V3346">IF(VLOOKUP(U3346,$A$2:$F$198,COLUMN($F:$F),FALSE)=0,NA(),VLOOKUP(U3346,$A$2:$F$198,COLUMN($F:$F),FALSE))</f>
        <v>63809.64</v>
      </c>
    </row>
    <row r="3347" spans="20:22">
      <c r="T3347" s="75">
        <f>AAS!B3347</f>
        <v>3346</v>
      </c>
      <c r="U3347" s="75" t="str">
        <f>AAS!C3347</f>
        <v>USA</v>
      </c>
      <c r="V3347" cm="1">
        <f t="array" ref="V3347">IF(VLOOKUP(U3347,$A$2:$F$198,COLUMN($F:$F),FALSE)=0,NA(),VLOOKUP(U3347,$A$2:$F$198,COLUMN($F:$F),FALSE))</f>
        <v>63809.64</v>
      </c>
    </row>
    <row r="3348" spans="20:22">
      <c r="T3348" s="75">
        <f>AAS!B3348</f>
        <v>3347</v>
      </c>
      <c r="U3348" s="75" t="str">
        <f>AAS!C3348</f>
        <v>USA</v>
      </c>
      <c r="V3348" cm="1">
        <f t="array" ref="V3348">IF(VLOOKUP(U3348,$A$2:$F$198,COLUMN($F:$F),FALSE)=0,NA(),VLOOKUP(U3348,$A$2:$F$198,COLUMN($F:$F),FALSE))</f>
        <v>63809.64</v>
      </c>
    </row>
    <row r="3349" spans="20:22">
      <c r="T3349" s="75">
        <f>AAS!B3349</f>
        <v>3348</v>
      </c>
      <c r="U3349" s="75" t="str">
        <f>AAS!C3349</f>
        <v>USA</v>
      </c>
      <c r="V3349" cm="1">
        <f t="array" ref="V3349">IF(VLOOKUP(U3349,$A$2:$F$198,COLUMN($F:$F),FALSE)=0,NA(),VLOOKUP(U3349,$A$2:$F$198,COLUMN($F:$F),FALSE))</f>
        <v>63809.64</v>
      </c>
    </row>
    <row r="3350" spans="20:22">
      <c r="T3350" s="75">
        <f>AAS!B3350</f>
        <v>3349</v>
      </c>
      <c r="U3350" s="75" t="str">
        <f>AAS!C3350</f>
        <v>USA</v>
      </c>
      <c r="V3350" cm="1">
        <f t="array" ref="V3350">IF(VLOOKUP(U3350,$A$2:$F$198,COLUMN($F:$F),FALSE)=0,NA(),VLOOKUP(U3350,$A$2:$F$198,COLUMN($F:$F),FALSE))</f>
        <v>63809.64</v>
      </c>
    </row>
    <row r="3351" spans="20:22">
      <c r="T3351" s="75">
        <f>AAS!B3351</f>
        <v>3350</v>
      </c>
      <c r="U3351" s="75" t="str">
        <f>AAS!C3351</f>
        <v>USA</v>
      </c>
      <c r="V3351" cm="1">
        <f t="array" ref="V3351">IF(VLOOKUP(U3351,$A$2:$F$198,COLUMN($F:$F),FALSE)=0,NA(),VLOOKUP(U3351,$A$2:$F$198,COLUMN($F:$F),FALSE))</f>
        <v>63809.64</v>
      </c>
    </row>
    <row r="3352" spans="20:22">
      <c r="T3352" s="75">
        <f>AAS!B3352</f>
        <v>3351</v>
      </c>
      <c r="U3352" s="75" t="str">
        <f>AAS!C3352</f>
        <v>USA</v>
      </c>
      <c r="V3352" cm="1">
        <f t="array" ref="V3352">IF(VLOOKUP(U3352,$A$2:$F$198,COLUMN($F:$F),FALSE)=0,NA(),VLOOKUP(U3352,$A$2:$F$198,COLUMN($F:$F),FALSE))</f>
        <v>63809.64</v>
      </c>
    </row>
    <row r="3353" spans="20:22">
      <c r="T3353" s="75">
        <f>AAS!B3353</f>
        <v>3352</v>
      </c>
      <c r="U3353" s="75" t="str">
        <f>AAS!C3353</f>
        <v>USA</v>
      </c>
      <c r="V3353" cm="1">
        <f t="array" ref="V3353">IF(VLOOKUP(U3353,$A$2:$F$198,COLUMN($F:$F),FALSE)=0,NA(),VLOOKUP(U3353,$A$2:$F$198,COLUMN($F:$F),FALSE))</f>
        <v>63809.64</v>
      </c>
    </row>
    <row r="3354" spans="20:22">
      <c r="T3354" s="75">
        <f>AAS!B3354</f>
        <v>3353</v>
      </c>
      <c r="U3354" s="75" t="str">
        <f>AAS!C3354</f>
        <v>USA</v>
      </c>
      <c r="V3354" cm="1">
        <f t="array" ref="V3354">IF(VLOOKUP(U3354,$A$2:$F$198,COLUMN($F:$F),FALSE)=0,NA(),VLOOKUP(U3354,$A$2:$F$198,COLUMN($F:$F),FALSE))</f>
        <v>63809.64</v>
      </c>
    </row>
    <row r="3355" spans="20:22">
      <c r="T3355" s="75">
        <f>AAS!B3355</f>
        <v>3354</v>
      </c>
      <c r="U3355" s="75" t="str">
        <f>AAS!C3355</f>
        <v>USA</v>
      </c>
      <c r="V3355" cm="1">
        <f t="array" ref="V3355">IF(VLOOKUP(U3355,$A$2:$F$198,COLUMN($F:$F),FALSE)=0,NA(),VLOOKUP(U3355,$A$2:$F$198,COLUMN($F:$F),FALSE))</f>
        <v>63809.64</v>
      </c>
    </row>
    <row r="3356" spans="20:22">
      <c r="T3356" s="75">
        <f>AAS!B3356</f>
        <v>3355</v>
      </c>
      <c r="U3356" s="75" t="str">
        <f>AAS!C3356</f>
        <v>USA</v>
      </c>
      <c r="V3356" cm="1">
        <f t="array" ref="V3356">IF(VLOOKUP(U3356,$A$2:$F$198,COLUMN($F:$F),FALSE)=0,NA(),VLOOKUP(U3356,$A$2:$F$198,COLUMN($F:$F),FALSE))</f>
        <v>63809.64</v>
      </c>
    </row>
    <row r="3357" spans="20:22">
      <c r="T3357" s="75">
        <f>AAS!B3357</f>
        <v>3356</v>
      </c>
      <c r="U3357" s="75" t="str">
        <f>AAS!C3357</f>
        <v>USA</v>
      </c>
      <c r="V3357" cm="1">
        <f t="array" ref="V3357">IF(VLOOKUP(U3357,$A$2:$F$198,COLUMN($F:$F),FALSE)=0,NA(),VLOOKUP(U3357,$A$2:$F$198,COLUMN($F:$F),FALSE))</f>
        <v>63809.64</v>
      </c>
    </row>
    <row r="3358" spans="20:22">
      <c r="T3358" s="75">
        <f>AAS!B3358</f>
        <v>3357</v>
      </c>
      <c r="U3358" s="75" t="str">
        <f>AAS!C3358</f>
        <v>USA</v>
      </c>
      <c r="V3358" cm="1">
        <f t="array" ref="V3358">IF(VLOOKUP(U3358,$A$2:$F$198,COLUMN($F:$F),FALSE)=0,NA(),VLOOKUP(U3358,$A$2:$F$198,COLUMN($F:$F),FALSE))</f>
        <v>63809.64</v>
      </c>
    </row>
    <row r="3359" spans="20:22">
      <c r="T3359" s="75">
        <f>AAS!B3359</f>
        <v>3358</v>
      </c>
      <c r="U3359" s="75" t="str">
        <f>AAS!C3359</f>
        <v>USA</v>
      </c>
      <c r="V3359" cm="1">
        <f t="array" ref="V3359">IF(VLOOKUP(U3359,$A$2:$F$198,COLUMN($F:$F),FALSE)=0,NA(),VLOOKUP(U3359,$A$2:$F$198,COLUMN($F:$F),FALSE))</f>
        <v>63809.64</v>
      </c>
    </row>
    <row r="3360" spans="20:22">
      <c r="T3360" s="75">
        <f>AAS!B3360</f>
        <v>3359</v>
      </c>
      <c r="U3360" s="75" t="str">
        <f>AAS!C3360</f>
        <v>USA</v>
      </c>
      <c r="V3360" cm="1">
        <f t="array" ref="V3360">IF(VLOOKUP(U3360,$A$2:$F$198,COLUMN($F:$F),FALSE)=0,NA(),VLOOKUP(U3360,$A$2:$F$198,COLUMN($F:$F),FALSE))</f>
        <v>63809.64</v>
      </c>
    </row>
    <row r="3361" spans="20:22">
      <c r="T3361" s="75">
        <f>AAS!B3361</f>
        <v>3360</v>
      </c>
      <c r="U3361" s="75" t="str">
        <f>AAS!C3361</f>
        <v>USA</v>
      </c>
      <c r="V3361" cm="1">
        <f t="array" ref="V3361">IF(VLOOKUP(U3361,$A$2:$F$198,COLUMN($F:$F),FALSE)=0,NA(),VLOOKUP(U3361,$A$2:$F$198,COLUMN($F:$F),FALSE))</f>
        <v>63809.64</v>
      </c>
    </row>
    <row r="3362" spans="20:22">
      <c r="T3362" s="75">
        <f>AAS!B3362</f>
        <v>3361</v>
      </c>
      <c r="U3362" s="75" t="str">
        <f>AAS!C3362</f>
        <v>USA</v>
      </c>
      <c r="V3362" cm="1">
        <f t="array" ref="V3362">IF(VLOOKUP(U3362,$A$2:$F$198,COLUMN($F:$F),FALSE)=0,NA(),VLOOKUP(U3362,$A$2:$F$198,COLUMN($F:$F),FALSE))</f>
        <v>63809.64</v>
      </c>
    </row>
    <row r="3363" spans="20:22">
      <c r="T3363" s="75">
        <f>AAS!B3363</f>
        <v>3362</v>
      </c>
      <c r="U3363" s="75" t="str">
        <f>AAS!C3363</f>
        <v>USA</v>
      </c>
      <c r="V3363" cm="1">
        <f t="array" ref="V3363">IF(VLOOKUP(U3363,$A$2:$F$198,COLUMN($F:$F),FALSE)=0,NA(),VLOOKUP(U3363,$A$2:$F$198,COLUMN($F:$F),FALSE))</f>
        <v>63809.64</v>
      </c>
    </row>
    <row r="3364" spans="20:22">
      <c r="T3364" s="75">
        <f>AAS!B3364</f>
        <v>3363</v>
      </c>
      <c r="U3364" s="75" t="str">
        <f>AAS!C3364</f>
        <v>USA</v>
      </c>
      <c r="V3364" cm="1">
        <f t="array" ref="V3364">IF(VLOOKUP(U3364,$A$2:$F$198,COLUMN($F:$F),FALSE)=0,NA(),VLOOKUP(U3364,$A$2:$F$198,COLUMN($F:$F),FALSE))</f>
        <v>63809.64</v>
      </c>
    </row>
    <row r="3365" spans="20:22">
      <c r="T3365" s="75">
        <f>AAS!B3365</f>
        <v>3364</v>
      </c>
      <c r="U3365" s="75" t="str">
        <f>AAS!C3365</f>
        <v>USA</v>
      </c>
      <c r="V3365" cm="1">
        <f t="array" ref="V3365">IF(VLOOKUP(U3365,$A$2:$F$198,COLUMN($F:$F),FALSE)=0,NA(),VLOOKUP(U3365,$A$2:$F$198,COLUMN($F:$F),FALSE))</f>
        <v>63809.64</v>
      </c>
    </row>
    <row r="3366" spans="20:22">
      <c r="T3366" s="75">
        <f>AAS!B3366</f>
        <v>3365</v>
      </c>
      <c r="U3366" s="75" t="str">
        <f>AAS!C3366</f>
        <v>USA</v>
      </c>
      <c r="V3366" cm="1">
        <f t="array" ref="V3366">IF(VLOOKUP(U3366,$A$2:$F$198,COLUMN($F:$F),FALSE)=0,NA(),VLOOKUP(U3366,$A$2:$F$198,COLUMN($F:$F),FALSE))</f>
        <v>63809.64</v>
      </c>
    </row>
    <row r="3367" spans="20:22">
      <c r="T3367" s="75">
        <f>AAS!B3367</f>
        <v>3366</v>
      </c>
      <c r="U3367" s="75" t="str">
        <f>AAS!C3367</f>
        <v>USA</v>
      </c>
      <c r="V3367" cm="1">
        <f t="array" ref="V3367">IF(VLOOKUP(U3367,$A$2:$F$198,COLUMN($F:$F),FALSE)=0,NA(),VLOOKUP(U3367,$A$2:$F$198,COLUMN($F:$F),FALSE))</f>
        <v>63809.64</v>
      </c>
    </row>
    <row r="3368" spans="20:22">
      <c r="T3368" s="75">
        <f>AAS!B3368</f>
        <v>3367</v>
      </c>
      <c r="U3368" s="75" t="str">
        <f>AAS!C3368</f>
        <v>USA</v>
      </c>
      <c r="V3368" cm="1">
        <f t="array" ref="V3368">IF(VLOOKUP(U3368,$A$2:$F$198,COLUMN($F:$F),FALSE)=0,NA(),VLOOKUP(U3368,$A$2:$F$198,COLUMN($F:$F),FALSE))</f>
        <v>63809.64</v>
      </c>
    </row>
    <row r="3369" spans="20:22">
      <c r="T3369" s="75">
        <f>AAS!B3369</f>
        <v>3368</v>
      </c>
      <c r="U3369" s="75" t="str">
        <f>AAS!C3369</f>
        <v>USA</v>
      </c>
      <c r="V3369" cm="1">
        <f t="array" ref="V3369">IF(VLOOKUP(U3369,$A$2:$F$198,COLUMN($F:$F),FALSE)=0,NA(),VLOOKUP(U3369,$A$2:$F$198,COLUMN($F:$F),FALSE))</f>
        <v>63809.64</v>
      </c>
    </row>
    <row r="3370" spans="20:22">
      <c r="T3370" s="75">
        <f>AAS!B3370</f>
        <v>3369</v>
      </c>
      <c r="U3370" s="75" t="str">
        <f>AAS!C3370</f>
        <v>USA</v>
      </c>
      <c r="V3370" cm="1">
        <f t="array" ref="V3370">IF(VLOOKUP(U3370,$A$2:$F$198,COLUMN($F:$F),FALSE)=0,NA(),VLOOKUP(U3370,$A$2:$F$198,COLUMN($F:$F),FALSE))</f>
        <v>63809.64</v>
      </c>
    </row>
    <row r="3371" spans="20:22">
      <c r="T3371" s="75">
        <f>AAS!B3371</f>
        <v>3370</v>
      </c>
      <c r="U3371" s="75" t="str">
        <f>AAS!C3371</f>
        <v>USA</v>
      </c>
      <c r="V3371" cm="1">
        <f t="array" ref="V3371">IF(VLOOKUP(U3371,$A$2:$F$198,COLUMN($F:$F),FALSE)=0,NA(),VLOOKUP(U3371,$A$2:$F$198,COLUMN($F:$F),FALSE))</f>
        <v>63809.64</v>
      </c>
    </row>
    <row r="3372" spans="20:22">
      <c r="T3372" s="75">
        <f>AAS!B3372</f>
        <v>3371</v>
      </c>
      <c r="U3372" s="75" t="str">
        <f>AAS!C3372</f>
        <v>United Kingdom</v>
      </c>
      <c r="V3372" cm="1">
        <f t="array" ref="V3372">IF(VLOOKUP(U3372,$A$2:$F$198,COLUMN($F:$F),FALSE)=0,NA(),VLOOKUP(U3372,$A$2:$F$198,COLUMN($F:$F),FALSE))</f>
        <v>40800.480000000003</v>
      </c>
    </row>
    <row r="3373" spans="20:22">
      <c r="T3373" s="75">
        <f>AAS!B3373</f>
        <v>3372</v>
      </c>
      <c r="U3373" s="75" t="str">
        <f>AAS!C3373</f>
        <v>USA</v>
      </c>
      <c r="V3373" cm="1">
        <f t="array" ref="V3373">IF(VLOOKUP(U3373,$A$2:$F$198,COLUMN($F:$F),FALSE)=0,NA(),VLOOKUP(U3373,$A$2:$F$198,COLUMN($F:$F),FALSE))</f>
        <v>63809.64</v>
      </c>
    </row>
    <row r="3374" spans="20:22">
      <c r="T3374" s="75">
        <f>AAS!B3374</f>
        <v>3373</v>
      </c>
      <c r="U3374" s="75" t="str">
        <f>AAS!C3374</f>
        <v>USA</v>
      </c>
      <c r="V3374" cm="1">
        <f t="array" ref="V3374">IF(VLOOKUP(U3374,$A$2:$F$198,COLUMN($F:$F),FALSE)=0,NA(),VLOOKUP(U3374,$A$2:$F$198,COLUMN($F:$F),FALSE))</f>
        <v>63809.64</v>
      </c>
    </row>
    <row r="3375" spans="20:22">
      <c r="T3375" s="75">
        <f>AAS!B3375</f>
        <v>3374</v>
      </c>
      <c r="U3375" s="75" t="str">
        <f>AAS!C3375</f>
        <v>USA</v>
      </c>
      <c r="V3375" cm="1">
        <f t="array" ref="V3375">IF(VLOOKUP(U3375,$A$2:$F$198,COLUMN($F:$F),FALSE)=0,NA(),VLOOKUP(U3375,$A$2:$F$198,COLUMN($F:$F),FALSE))</f>
        <v>63809.64</v>
      </c>
    </row>
    <row r="3376" spans="20:22">
      <c r="T3376" s="75">
        <f>AAS!B3376</f>
        <v>3375</v>
      </c>
      <c r="U3376" s="75" t="str">
        <f>AAS!C3376</f>
        <v>USA</v>
      </c>
      <c r="V3376" cm="1">
        <f t="array" ref="V3376">IF(VLOOKUP(U3376,$A$2:$F$198,COLUMN($F:$F),FALSE)=0,NA(),VLOOKUP(U3376,$A$2:$F$198,COLUMN($F:$F),FALSE))</f>
        <v>63809.64</v>
      </c>
    </row>
    <row r="3377" spans="20:22">
      <c r="T3377" s="75">
        <f>AAS!B3377</f>
        <v>3376</v>
      </c>
      <c r="U3377" s="75" t="str">
        <f>AAS!C3377</f>
        <v>USA</v>
      </c>
      <c r="V3377" cm="1">
        <f t="array" ref="V3377">IF(VLOOKUP(U3377,$A$2:$F$198,COLUMN($F:$F),FALSE)=0,NA(),VLOOKUP(U3377,$A$2:$F$198,COLUMN($F:$F),FALSE))</f>
        <v>63809.64</v>
      </c>
    </row>
    <row r="3378" spans="20:22">
      <c r="T3378" s="75">
        <f>AAS!B3378</f>
        <v>3377</v>
      </c>
      <c r="U3378" s="75" t="str">
        <f>AAS!C3378</f>
        <v>USA</v>
      </c>
      <c r="V3378" cm="1">
        <f t="array" ref="V3378">IF(VLOOKUP(U3378,$A$2:$F$198,COLUMN($F:$F),FALSE)=0,NA(),VLOOKUP(U3378,$A$2:$F$198,COLUMN($F:$F),FALSE))</f>
        <v>63809.64</v>
      </c>
    </row>
    <row r="3379" spans="20:22">
      <c r="T3379" s="75">
        <f>AAS!B3379</f>
        <v>3378</v>
      </c>
      <c r="U3379" s="75" t="str">
        <f>AAS!C3379</f>
        <v>USA</v>
      </c>
      <c r="V3379" cm="1">
        <f t="array" ref="V3379">IF(VLOOKUP(U3379,$A$2:$F$198,COLUMN($F:$F),FALSE)=0,NA(),VLOOKUP(U3379,$A$2:$F$198,COLUMN($F:$F),FALSE))</f>
        <v>63809.64</v>
      </c>
    </row>
    <row r="3380" spans="20:22">
      <c r="T3380" s="75">
        <f>AAS!B3380</f>
        <v>3379</v>
      </c>
      <c r="U3380" s="75" t="str">
        <f>AAS!C3380</f>
        <v>USA</v>
      </c>
      <c r="V3380" cm="1">
        <f t="array" ref="V3380">IF(VLOOKUP(U3380,$A$2:$F$198,COLUMN($F:$F),FALSE)=0,NA(),VLOOKUP(U3380,$A$2:$F$198,COLUMN($F:$F),FALSE))</f>
        <v>63809.64</v>
      </c>
    </row>
    <row r="3381" spans="20:22">
      <c r="T3381" s="75">
        <f>AAS!B3381</f>
        <v>3380</v>
      </c>
      <c r="U3381" s="75" t="str">
        <f>AAS!C3381</f>
        <v>USA</v>
      </c>
      <c r="V3381" cm="1">
        <f t="array" ref="V3381">IF(VLOOKUP(U3381,$A$2:$F$198,COLUMN($F:$F),FALSE)=0,NA(),VLOOKUP(U3381,$A$2:$F$198,COLUMN($F:$F),FALSE))</f>
        <v>63809.64</v>
      </c>
    </row>
    <row r="3382" spans="20:22">
      <c r="T3382" s="75">
        <f>AAS!B3382</f>
        <v>3381</v>
      </c>
      <c r="U3382" s="75" t="str">
        <f>AAS!C3382</f>
        <v>USA</v>
      </c>
      <c r="V3382" cm="1">
        <f t="array" ref="V3382">IF(VLOOKUP(U3382,$A$2:$F$198,COLUMN($F:$F),FALSE)=0,NA(),VLOOKUP(U3382,$A$2:$F$198,COLUMN($F:$F),FALSE))</f>
        <v>63809.64</v>
      </c>
    </row>
    <row r="3383" spans="20:22">
      <c r="T3383" s="75">
        <f>AAS!B3383</f>
        <v>3382</v>
      </c>
      <c r="U3383" s="75" t="str">
        <f>AAS!C3383</f>
        <v>USA</v>
      </c>
      <c r="V3383" cm="1">
        <f t="array" ref="V3383">IF(VLOOKUP(U3383,$A$2:$F$198,COLUMN($F:$F),FALSE)=0,NA(),VLOOKUP(U3383,$A$2:$F$198,COLUMN($F:$F),FALSE))</f>
        <v>63809.64</v>
      </c>
    </row>
    <row r="3384" spans="20:22">
      <c r="T3384" s="75">
        <f>AAS!B3384</f>
        <v>3383</v>
      </c>
      <c r="U3384" s="75" t="str">
        <f>AAS!C3384</f>
        <v>USA</v>
      </c>
      <c r="V3384" cm="1">
        <f t="array" ref="V3384">IF(VLOOKUP(U3384,$A$2:$F$198,COLUMN($F:$F),FALSE)=0,NA(),VLOOKUP(U3384,$A$2:$F$198,COLUMN($F:$F),FALSE))</f>
        <v>63809.64</v>
      </c>
    </row>
    <row r="3385" spans="20:22">
      <c r="T3385" s="75">
        <f>AAS!B3385</f>
        <v>3384</v>
      </c>
      <c r="U3385" s="75" t="str">
        <f>AAS!C3385</f>
        <v>USA</v>
      </c>
      <c r="V3385" cm="1">
        <f t="array" ref="V3385">IF(VLOOKUP(U3385,$A$2:$F$198,COLUMN($F:$F),FALSE)=0,NA(),VLOOKUP(U3385,$A$2:$F$198,COLUMN($F:$F),FALSE))</f>
        <v>63809.64</v>
      </c>
    </row>
    <row r="3386" spans="20:22">
      <c r="T3386" s="75">
        <f>AAS!B3386</f>
        <v>3385</v>
      </c>
      <c r="U3386" s="75" t="str">
        <f>AAS!C3386</f>
        <v>USA</v>
      </c>
      <c r="V3386" cm="1">
        <f t="array" ref="V3386">IF(VLOOKUP(U3386,$A$2:$F$198,COLUMN($F:$F),FALSE)=0,NA(),VLOOKUP(U3386,$A$2:$F$198,COLUMN($F:$F),FALSE))</f>
        <v>63809.64</v>
      </c>
    </row>
    <row r="3387" spans="20:22">
      <c r="T3387" s="75">
        <f>AAS!B3387</f>
        <v>3386</v>
      </c>
      <c r="U3387" s="75" t="str">
        <f>AAS!C3387</f>
        <v>USA</v>
      </c>
      <c r="V3387" cm="1">
        <f t="array" ref="V3387">IF(VLOOKUP(U3387,$A$2:$F$198,COLUMN($F:$F),FALSE)=0,NA(),VLOOKUP(U3387,$A$2:$F$198,COLUMN($F:$F),FALSE))</f>
        <v>63809.64</v>
      </c>
    </row>
    <row r="3388" spans="20:22">
      <c r="T3388" s="75">
        <f>AAS!B3388</f>
        <v>3387</v>
      </c>
      <c r="U3388" s="75" t="str">
        <f>AAS!C3388</f>
        <v>USA</v>
      </c>
      <c r="V3388" cm="1">
        <f t="array" ref="V3388">IF(VLOOKUP(U3388,$A$2:$F$198,COLUMN($F:$F),FALSE)=0,NA(),VLOOKUP(U3388,$A$2:$F$198,COLUMN($F:$F),FALSE))</f>
        <v>63809.64</v>
      </c>
    </row>
    <row r="3389" spans="20:22">
      <c r="T3389" s="75">
        <f>AAS!B3389</f>
        <v>3388</v>
      </c>
      <c r="U3389" s="75" t="str">
        <f>AAS!C3389</f>
        <v>USA</v>
      </c>
      <c r="V3389" cm="1">
        <f t="array" ref="V3389">IF(VLOOKUP(U3389,$A$2:$F$198,COLUMN($F:$F),FALSE)=0,NA(),VLOOKUP(U3389,$A$2:$F$198,COLUMN($F:$F),FALSE))</f>
        <v>63809.64</v>
      </c>
    </row>
    <row r="3390" spans="20:22">
      <c r="T3390" s="75">
        <f>AAS!B3390</f>
        <v>3389</v>
      </c>
      <c r="U3390" s="75" t="str">
        <f>AAS!C3390</f>
        <v>USA</v>
      </c>
      <c r="V3390" cm="1">
        <f t="array" ref="V3390">IF(VLOOKUP(U3390,$A$2:$F$198,COLUMN($F:$F),FALSE)=0,NA(),VLOOKUP(U3390,$A$2:$F$198,COLUMN($F:$F),FALSE))</f>
        <v>63809.64</v>
      </c>
    </row>
    <row r="3391" spans="20:22">
      <c r="T3391" s="75">
        <f>AAS!B3391</f>
        <v>3390</v>
      </c>
      <c r="U3391" s="75" t="str">
        <f>AAS!C3391</f>
        <v>USA</v>
      </c>
      <c r="V3391" cm="1">
        <f t="array" ref="V3391">IF(VLOOKUP(U3391,$A$2:$F$198,COLUMN($F:$F),FALSE)=0,NA(),VLOOKUP(U3391,$A$2:$F$198,COLUMN($F:$F),FALSE))</f>
        <v>63809.64</v>
      </c>
    </row>
    <row r="3392" spans="20:22">
      <c r="T3392" s="75">
        <f>AAS!B3392</f>
        <v>3391</v>
      </c>
      <c r="U3392" s="75" t="str">
        <f>AAS!C3392</f>
        <v>USA</v>
      </c>
      <c r="V3392" cm="1">
        <f t="array" ref="V3392">IF(VLOOKUP(U3392,$A$2:$F$198,COLUMN($F:$F),FALSE)=0,NA(),VLOOKUP(U3392,$A$2:$F$198,COLUMN($F:$F),FALSE))</f>
        <v>63809.64</v>
      </c>
    </row>
    <row r="3393" spans="20:22">
      <c r="T3393" s="75">
        <f>AAS!B3393</f>
        <v>3392</v>
      </c>
      <c r="U3393" s="75" t="str">
        <f>AAS!C3393</f>
        <v>USA</v>
      </c>
      <c r="V3393" cm="1">
        <f t="array" ref="V3393">IF(VLOOKUP(U3393,$A$2:$F$198,COLUMN($F:$F),FALSE)=0,NA(),VLOOKUP(U3393,$A$2:$F$198,COLUMN($F:$F),FALSE))</f>
        <v>63809.64</v>
      </c>
    </row>
    <row r="3394" spans="20:22">
      <c r="T3394" s="75">
        <f>AAS!B3394</f>
        <v>3393</v>
      </c>
      <c r="U3394" s="75" t="str">
        <f>AAS!C3394</f>
        <v>USA</v>
      </c>
      <c r="V3394" cm="1">
        <f t="array" ref="V3394">IF(VLOOKUP(U3394,$A$2:$F$198,COLUMN($F:$F),FALSE)=0,NA(),VLOOKUP(U3394,$A$2:$F$198,COLUMN($F:$F),FALSE))</f>
        <v>63809.64</v>
      </c>
    </row>
    <row r="3395" spans="20:22">
      <c r="T3395" s="75">
        <f>AAS!B3395</f>
        <v>3394</v>
      </c>
      <c r="U3395" s="75" t="str">
        <f>AAS!C3395</f>
        <v>USA</v>
      </c>
      <c r="V3395" cm="1">
        <f t="array" ref="V3395">IF(VLOOKUP(U3395,$A$2:$F$198,COLUMN($F:$F),FALSE)=0,NA(),VLOOKUP(U3395,$A$2:$F$198,COLUMN($F:$F),FALSE))</f>
        <v>63809.64</v>
      </c>
    </row>
    <row r="3396" spans="20:22">
      <c r="T3396" s="75">
        <f>AAS!B3396</f>
        <v>3395</v>
      </c>
      <c r="U3396" s="75" t="str">
        <f>AAS!C3396</f>
        <v>USA</v>
      </c>
      <c r="V3396" cm="1">
        <f t="array" ref="V3396">IF(VLOOKUP(U3396,$A$2:$F$198,COLUMN($F:$F),FALSE)=0,NA(),VLOOKUP(U3396,$A$2:$F$198,COLUMN($F:$F),FALSE))</f>
        <v>63809.64</v>
      </c>
    </row>
    <row r="3397" spans="20:22">
      <c r="T3397" s="75">
        <f>AAS!B3397</f>
        <v>3396</v>
      </c>
      <c r="U3397" s="75" t="str">
        <f>AAS!C3397</f>
        <v>USA</v>
      </c>
      <c r="V3397" cm="1">
        <f t="array" ref="V3397">IF(VLOOKUP(U3397,$A$2:$F$198,COLUMN($F:$F),FALSE)=0,NA(),VLOOKUP(U3397,$A$2:$F$198,COLUMN($F:$F),FALSE))</f>
        <v>63809.64</v>
      </c>
    </row>
    <row r="3398" spans="20:22">
      <c r="T3398" s="75">
        <f>AAS!B3398</f>
        <v>3397</v>
      </c>
      <c r="U3398" s="75" t="str">
        <f>AAS!C3398</f>
        <v>USA</v>
      </c>
      <c r="V3398" cm="1">
        <f t="array" ref="V3398">IF(VLOOKUP(U3398,$A$2:$F$198,COLUMN($F:$F),FALSE)=0,NA(),VLOOKUP(U3398,$A$2:$F$198,COLUMN($F:$F),FALSE))</f>
        <v>63809.64</v>
      </c>
    </row>
    <row r="3399" spans="20:22">
      <c r="T3399" s="75">
        <f>AAS!B3399</f>
        <v>3398</v>
      </c>
      <c r="U3399" s="75" t="str">
        <f>AAS!C3399</f>
        <v>Unknown</v>
      </c>
      <c r="V3399" t="e" cm="1">
        <f t="array" ref="V3399">IF(VLOOKUP(U3399,$A$2:$F$198,COLUMN($F:$F),FALSE)=0,NA(),VLOOKUP(U3399,$A$2:$F$198,COLUMN($F:$F),FALSE))</f>
        <v>#N/A</v>
      </c>
    </row>
    <row r="3400" spans="20:22">
      <c r="T3400" s="75">
        <f>AAS!B3400</f>
        <v>3399</v>
      </c>
      <c r="U3400" s="75" t="str">
        <f>AAS!C3400</f>
        <v>USA</v>
      </c>
      <c r="V3400" cm="1">
        <f t="array" ref="V3400">IF(VLOOKUP(U3400,$A$2:$F$198,COLUMN($F:$F),FALSE)=0,NA(),VLOOKUP(U3400,$A$2:$F$198,COLUMN($F:$F),FALSE))</f>
        <v>63809.64</v>
      </c>
    </row>
    <row r="3401" spans="20:22">
      <c r="T3401" s="75">
        <f>AAS!B3401</f>
        <v>3400</v>
      </c>
      <c r="U3401" s="75" t="str">
        <f>AAS!C3401</f>
        <v>USA</v>
      </c>
      <c r="V3401" cm="1">
        <f t="array" ref="V3401">IF(VLOOKUP(U3401,$A$2:$F$198,COLUMN($F:$F),FALSE)=0,NA(),VLOOKUP(U3401,$A$2:$F$198,COLUMN($F:$F),FALSE))</f>
        <v>63809.64</v>
      </c>
    </row>
    <row r="3402" spans="20:22">
      <c r="T3402" s="75">
        <f>AAS!B3402</f>
        <v>3401</v>
      </c>
      <c r="U3402" s="75" t="str">
        <f>AAS!C3402</f>
        <v>USA</v>
      </c>
      <c r="V3402" cm="1">
        <f t="array" ref="V3402">IF(VLOOKUP(U3402,$A$2:$F$198,COLUMN($F:$F),FALSE)=0,NA(),VLOOKUP(U3402,$A$2:$F$198,COLUMN($F:$F),FALSE))</f>
        <v>63809.64</v>
      </c>
    </row>
    <row r="3403" spans="20:22">
      <c r="T3403" s="75">
        <f>AAS!B3403</f>
        <v>3402</v>
      </c>
      <c r="U3403" s="75" t="str">
        <f>AAS!C3403</f>
        <v>USA</v>
      </c>
      <c r="V3403" cm="1">
        <f t="array" ref="V3403">IF(VLOOKUP(U3403,$A$2:$F$198,COLUMN($F:$F),FALSE)=0,NA(),VLOOKUP(U3403,$A$2:$F$198,COLUMN($F:$F),FALSE))</f>
        <v>63809.64</v>
      </c>
    </row>
    <row r="3404" spans="20:22">
      <c r="T3404" s="75">
        <f>AAS!B3404</f>
        <v>3403</v>
      </c>
      <c r="U3404" s="75" t="str">
        <f>AAS!C3404</f>
        <v>USA</v>
      </c>
      <c r="V3404" cm="1">
        <f t="array" ref="V3404">IF(VLOOKUP(U3404,$A$2:$F$198,COLUMN($F:$F),FALSE)=0,NA(),VLOOKUP(U3404,$A$2:$F$198,COLUMN($F:$F),FALSE))</f>
        <v>63809.64</v>
      </c>
    </row>
    <row r="3405" spans="20:22">
      <c r="T3405" s="75">
        <f>AAS!B3405</f>
        <v>3404</v>
      </c>
      <c r="U3405" s="75" t="str">
        <f>AAS!C3405</f>
        <v>USA</v>
      </c>
      <c r="V3405" cm="1">
        <f t="array" ref="V3405">IF(VLOOKUP(U3405,$A$2:$F$198,COLUMN($F:$F),FALSE)=0,NA(),VLOOKUP(U3405,$A$2:$F$198,COLUMN($F:$F),FALSE))</f>
        <v>63809.64</v>
      </c>
    </row>
    <row r="3406" spans="20:22">
      <c r="T3406" s="75">
        <f>AAS!B3406</f>
        <v>3405</v>
      </c>
      <c r="U3406" s="75" t="str">
        <f>AAS!C3406</f>
        <v>USA</v>
      </c>
      <c r="V3406" cm="1">
        <f t="array" ref="V3406">IF(VLOOKUP(U3406,$A$2:$F$198,COLUMN($F:$F),FALSE)=0,NA(),VLOOKUP(U3406,$A$2:$F$198,COLUMN($F:$F),FALSE))</f>
        <v>63809.64</v>
      </c>
    </row>
    <row r="3407" spans="20:22">
      <c r="T3407" s="75">
        <f>AAS!B3407</f>
        <v>3406</v>
      </c>
      <c r="U3407" s="75" t="str">
        <f>AAS!C3407</f>
        <v>USA</v>
      </c>
      <c r="V3407" cm="1">
        <f t="array" ref="V3407">IF(VLOOKUP(U3407,$A$2:$F$198,COLUMN($F:$F),FALSE)=0,NA(),VLOOKUP(U3407,$A$2:$F$198,COLUMN($F:$F),FALSE))</f>
        <v>63809.64</v>
      </c>
    </row>
    <row r="3408" spans="20:22">
      <c r="T3408" s="75">
        <f>AAS!B3408</f>
        <v>3407</v>
      </c>
      <c r="U3408" s="75" t="str">
        <f>AAS!C3408</f>
        <v>Belgium</v>
      </c>
      <c r="V3408" cm="1">
        <f t="array" ref="V3408">IF(VLOOKUP(U3408,$A$2:$F$198,COLUMN($F:$F),FALSE)=0,NA(),VLOOKUP(U3408,$A$2:$F$198,COLUMN($F:$F),FALSE))</f>
        <v>47811.55</v>
      </c>
    </row>
    <row r="3409" spans="20:22">
      <c r="T3409" s="75">
        <f>AAS!B3409</f>
        <v>3408</v>
      </c>
      <c r="U3409" s="75" t="str">
        <f>AAS!C3409</f>
        <v>USA</v>
      </c>
      <c r="V3409" cm="1">
        <f t="array" ref="V3409">IF(VLOOKUP(U3409,$A$2:$F$198,COLUMN($F:$F),FALSE)=0,NA(),VLOOKUP(U3409,$A$2:$F$198,COLUMN($F:$F),FALSE))</f>
        <v>63809.64</v>
      </c>
    </row>
    <row r="3410" spans="20:22">
      <c r="T3410" s="75">
        <f>AAS!B3410</f>
        <v>3409</v>
      </c>
      <c r="U3410" s="75" t="str">
        <f>AAS!C3410</f>
        <v>USA</v>
      </c>
      <c r="V3410" cm="1">
        <f t="array" ref="V3410">IF(VLOOKUP(U3410,$A$2:$F$198,COLUMN($F:$F),FALSE)=0,NA(),VLOOKUP(U3410,$A$2:$F$198,COLUMN($F:$F),FALSE))</f>
        <v>63809.64</v>
      </c>
    </row>
    <row r="3411" spans="20:22">
      <c r="T3411" s="75">
        <f>AAS!B3411</f>
        <v>3410</v>
      </c>
      <c r="U3411" s="75" t="str">
        <f>AAS!C3411</f>
        <v>USA</v>
      </c>
      <c r="V3411" cm="1">
        <f t="array" ref="V3411">IF(VLOOKUP(U3411,$A$2:$F$198,COLUMN($F:$F),FALSE)=0,NA(),VLOOKUP(U3411,$A$2:$F$198,COLUMN($F:$F),FALSE))</f>
        <v>63809.64</v>
      </c>
    </row>
    <row r="3412" spans="20:22">
      <c r="T3412" s="75">
        <f>AAS!B3412</f>
        <v>3411</v>
      </c>
      <c r="U3412" s="75" t="str">
        <f>AAS!C3412</f>
        <v>USA</v>
      </c>
      <c r="V3412" cm="1">
        <f t="array" ref="V3412">IF(VLOOKUP(U3412,$A$2:$F$198,COLUMN($F:$F),FALSE)=0,NA(),VLOOKUP(U3412,$A$2:$F$198,COLUMN($F:$F),FALSE))</f>
        <v>63809.64</v>
      </c>
    </row>
    <row r="3413" spans="20:22">
      <c r="T3413" s="75">
        <f>AAS!B3413</f>
        <v>3412</v>
      </c>
      <c r="U3413" s="75" t="str">
        <f>AAS!C3413</f>
        <v>USA</v>
      </c>
      <c r="V3413" cm="1">
        <f t="array" ref="V3413">IF(VLOOKUP(U3413,$A$2:$F$198,COLUMN($F:$F),FALSE)=0,NA(),VLOOKUP(U3413,$A$2:$F$198,COLUMN($F:$F),FALSE))</f>
        <v>63809.64</v>
      </c>
    </row>
    <row r="3414" spans="20:22">
      <c r="T3414" s="75">
        <f>AAS!B3414</f>
        <v>3413</v>
      </c>
      <c r="U3414" s="75" t="str">
        <f>AAS!C3414</f>
        <v>USA</v>
      </c>
      <c r="V3414" cm="1">
        <f t="array" ref="V3414">IF(VLOOKUP(U3414,$A$2:$F$198,COLUMN($F:$F),FALSE)=0,NA(),VLOOKUP(U3414,$A$2:$F$198,COLUMN($F:$F),FALSE))</f>
        <v>63809.64</v>
      </c>
    </row>
    <row r="3415" spans="20:22">
      <c r="T3415" s="75">
        <f>AAS!B3415</f>
        <v>3414</v>
      </c>
      <c r="U3415" s="75" t="str">
        <f>AAS!C3415</f>
        <v>USA</v>
      </c>
      <c r="V3415" cm="1">
        <f t="array" ref="V3415">IF(VLOOKUP(U3415,$A$2:$F$198,COLUMN($F:$F),FALSE)=0,NA(),VLOOKUP(U3415,$A$2:$F$198,COLUMN($F:$F),FALSE))</f>
        <v>63809.64</v>
      </c>
    </row>
    <row r="3416" spans="20:22">
      <c r="T3416" s="75">
        <f>AAS!B3416</f>
        <v>3415</v>
      </c>
      <c r="U3416" s="75" t="str">
        <f>AAS!C3416</f>
        <v>USA</v>
      </c>
      <c r="V3416" cm="1">
        <f t="array" ref="V3416">IF(VLOOKUP(U3416,$A$2:$F$198,COLUMN($F:$F),FALSE)=0,NA(),VLOOKUP(U3416,$A$2:$F$198,COLUMN($F:$F),FALSE))</f>
        <v>63809.64</v>
      </c>
    </row>
    <row r="3417" spans="20:22">
      <c r="T3417" s="75">
        <f>AAS!B3417</f>
        <v>3416</v>
      </c>
      <c r="U3417" s="75" t="str">
        <f>AAS!C3417</f>
        <v>USA</v>
      </c>
      <c r="V3417" cm="1">
        <f t="array" ref="V3417">IF(VLOOKUP(U3417,$A$2:$F$198,COLUMN($F:$F),FALSE)=0,NA(),VLOOKUP(U3417,$A$2:$F$198,COLUMN($F:$F),FALSE))</f>
        <v>63809.64</v>
      </c>
    </row>
    <row r="3418" spans="20:22">
      <c r="T3418" s="75">
        <f>AAS!B3418</f>
        <v>3417</v>
      </c>
      <c r="U3418" s="75" t="str">
        <f>AAS!C3418</f>
        <v>USA</v>
      </c>
      <c r="V3418" cm="1">
        <f t="array" ref="V3418">IF(VLOOKUP(U3418,$A$2:$F$198,COLUMN($F:$F),FALSE)=0,NA(),VLOOKUP(U3418,$A$2:$F$198,COLUMN($F:$F),FALSE))</f>
        <v>63809.64</v>
      </c>
    </row>
    <row r="3419" spans="20:22">
      <c r="T3419" s="75">
        <f>AAS!B3419</f>
        <v>3418</v>
      </c>
      <c r="U3419" s="75" t="str">
        <f>AAS!C3419</f>
        <v>USA</v>
      </c>
      <c r="V3419" cm="1">
        <f t="array" ref="V3419">IF(VLOOKUP(U3419,$A$2:$F$198,COLUMN($F:$F),FALSE)=0,NA(),VLOOKUP(U3419,$A$2:$F$198,COLUMN($F:$F),FALSE))</f>
        <v>63809.64</v>
      </c>
    </row>
    <row r="3420" spans="20:22">
      <c r="T3420" s="75">
        <f>AAS!B3420</f>
        <v>3419</v>
      </c>
      <c r="U3420" s="75" t="str">
        <f>AAS!C3420</f>
        <v>USA</v>
      </c>
      <c r="V3420" cm="1">
        <f t="array" ref="V3420">IF(VLOOKUP(U3420,$A$2:$F$198,COLUMN($F:$F),FALSE)=0,NA(),VLOOKUP(U3420,$A$2:$F$198,COLUMN($F:$F),FALSE))</f>
        <v>63809.64</v>
      </c>
    </row>
    <row r="3421" spans="20:22">
      <c r="T3421" s="75">
        <f>AAS!B3421</f>
        <v>3420</v>
      </c>
      <c r="U3421" s="75" t="str">
        <f>AAS!C3421</f>
        <v>USA</v>
      </c>
      <c r="V3421" cm="1">
        <f t="array" ref="V3421">IF(VLOOKUP(U3421,$A$2:$F$198,COLUMN($F:$F),FALSE)=0,NA(),VLOOKUP(U3421,$A$2:$F$198,COLUMN($F:$F),FALSE))</f>
        <v>63809.64</v>
      </c>
    </row>
    <row r="3422" spans="20:22">
      <c r="T3422" s="75">
        <f>AAS!B3422</f>
        <v>3421</v>
      </c>
      <c r="U3422" s="75" t="str">
        <f>AAS!C3422</f>
        <v>USA</v>
      </c>
      <c r="V3422" cm="1">
        <f t="array" ref="V3422">IF(VLOOKUP(U3422,$A$2:$F$198,COLUMN($F:$F),FALSE)=0,NA(),VLOOKUP(U3422,$A$2:$F$198,COLUMN($F:$F),FALSE))</f>
        <v>63809.64</v>
      </c>
    </row>
    <row r="3423" spans="20:22">
      <c r="T3423" s="75">
        <f>AAS!B3423</f>
        <v>3422</v>
      </c>
      <c r="U3423" s="75" t="str">
        <f>AAS!C3423</f>
        <v>USA</v>
      </c>
      <c r="V3423" cm="1">
        <f t="array" ref="V3423">IF(VLOOKUP(U3423,$A$2:$F$198,COLUMN($F:$F),FALSE)=0,NA(),VLOOKUP(U3423,$A$2:$F$198,COLUMN($F:$F),FALSE))</f>
        <v>63809.64</v>
      </c>
    </row>
    <row r="3424" spans="20:22">
      <c r="T3424" s="75">
        <f>AAS!B3424</f>
        <v>3423</v>
      </c>
      <c r="U3424" s="75" t="str">
        <f>AAS!C3424</f>
        <v>USA</v>
      </c>
      <c r="V3424" cm="1">
        <f t="array" ref="V3424">IF(VLOOKUP(U3424,$A$2:$F$198,COLUMN($F:$F),FALSE)=0,NA(),VLOOKUP(U3424,$A$2:$F$198,COLUMN($F:$F),FALSE))</f>
        <v>63809.64</v>
      </c>
    </row>
    <row r="3425" spans="20:22">
      <c r="T3425" s="75">
        <f>AAS!B3425</f>
        <v>3424</v>
      </c>
      <c r="U3425" s="75" t="str">
        <f>AAS!C3425</f>
        <v>USA</v>
      </c>
      <c r="V3425" cm="1">
        <f t="array" ref="V3425">IF(VLOOKUP(U3425,$A$2:$F$198,COLUMN($F:$F),FALSE)=0,NA(),VLOOKUP(U3425,$A$2:$F$198,COLUMN($F:$F),FALSE))</f>
        <v>63809.64</v>
      </c>
    </row>
    <row r="3426" spans="20:22">
      <c r="T3426" s="75">
        <f>AAS!B3426</f>
        <v>3425</v>
      </c>
      <c r="U3426" s="75" t="str">
        <f>AAS!C3426</f>
        <v>USA</v>
      </c>
      <c r="V3426" cm="1">
        <f t="array" ref="V3426">IF(VLOOKUP(U3426,$A$2:$F$198,COLUMN($F:$F),FALSE)=0,NA(),VLOOKUP(U3426,$A$2:$F$198,COLUMN($F:$F),FALSE))</f>
        <v>63809.64</v>
      </c>
    </row>
    <row r="3427" spans="20:22">
      <c r="T3427" s="75">
        <f>AAS!B3427</f>
        <v>3426</v>
      </c>
      <c r="U3427" s="75" t="str">
        <f>AAS!C3427</f>
        <v>USA</v>
      </c>
      <c r="V3427" cm="1">
        <f t="array" ref="V3427">IF(VLOOKUP(U3427,$A$2:$F$198,COLUMN($F:$F),FALSE)=0,NA(),VLOOKUP(U3427,$A$2:$F$198,COLUMN($F:$F),FALSE))</f>
        <v>63809.64</v>
      </c>
    </row>
    <row r="3428" spans="20:22">
      <c r="T3428" s="75">
        <f>AAS!B3428</f>
        <v>3427</v>
      </c>
      <c r="U3428" s="75" t="str">
        <f>AAS!C3428</f>
        <v>USA</v>
      </c>
      <c r="V3428" cm="1">
        <f t="array" ref="V3428">IF(VLOOKUP(U3428,$A$2:$F$198,COLUMN($F:$F),FALSE)=0,NA(),VLOOKUP(U3428,$A$2:$F$198,COLUMN($F:$F),FALSE))</f>
        <v>63809.64</v>
      </c>
    </row>
    <row r="3429" spans="20:22">
      <c r="T3429" s="75">
        <f>AAS!B3429</f>
        <v>3428</v>
      </c>
      <c r="U3429" s="75" t="str">
        <f>AAS!C3429</f>
        <v>USA</v>
      </c>
      <c r="V3429" cm="1">
        <f t="array" ref="V3429">IF(VLOOKUP(U3429,$A$2:$F$198,COLUMN($F:$F),FALSE)=0,NA(),VLOOKUP(U3429,$A$2:$F$198,COLUMN($F:$F),FALSE))</f>
        <v>63809.64</v>
      </c>
    </row>
    <row r="3430" spans="20:22">
      <c r="T3430" s="75">
        <f>AAS!B3430</f>
        <v>3429</v>
      </c>
      <c r="U3430" s="75" t="str">
        <f>AAS!C3430</f>
        <v>USA</v>
      </c>
      <c r="V3430" cm="1">
        <f t="array" ref="V3430">IF(VLOOKUP(U3430,$A$2:$F$198,COLUMN($F:$F),FALSE)=0,NA(),VLOOKUP(U3430,$A$2:$F$198,COLUMN($F:$F),FALSE))</f>
        <v>63809.64</v>
      </c>
    </row>
    <row r="3431" spans="20:22">
      <c r="T3431" s="75">
        <f>AAS!B3431</f>
        <v>3430</v>
      </c>
      <c r="U3431" s="75" t="str">
        <f>AAS!C3431</f>
        <v>USA</v>
      </c>
      <c r="V3431" cm="1">
        <f t="array" ref="V3431">IF(VLOOKUP(U3431,$A$2:$F$198,COLUMN($F:$F),FALSE)=0,NA(),VLOOKUP(U3431,$A$2:$F$198,COLUMN($F:$F),FALSE))</f>
        <v>63809.64</v>
      </c>
    </row>
    <row r="3432" spans="20:22">
      <c r="T3432" s="75">
        <f>AAS!B3432</f>
        <v>3431</v>
      </c>
      <c r="U3432" s="75" t="str">
        <f>AAS!C3432</f>
        <v>USA</v>
      </c>
      <c r="V3432" cm="1">
        <f t="array" ref="V3432">IF(VLOOKUP(U3432,$A$2:$F$198,COLUMN($F:$F),FALSE)=0,NA(),VLOOKUP(U3432,$A$2:$F$198,COLUMN($F:$F),FALSE))</f>
        <v>63809.64</v>
      </c>
    </row>
    <row r="3433" spans="20:22">
      <c r="T3433" s="75">
        <f>AAS!B3433</f>
        <v>3432</v>
      </c>
      <c r="U3433" s="75" t="str">
        <f>AAS!C3433</f>
        <v>USA</v>
      </c>
      <c r="V3433" cm="1">
        <f t="array" ref="V3433">IF(VLOOKUP(U3433,$A$2:$F$198,COLUMN($F:$F),FALSE)=0,NA(),VLOOKUP(U3433,$A$2:$F$198,COLUMN($F:$F),FALSE))</f>
        <v>63809.64</v>
      </c>
    </row>
    <row r="3434" spans="20:22">
      <c r="T3434" s="75">
        <f>AAS!B3434</f>
        <v>3433</v>
      </c>
      <c r="U3434" s="75" t="str">
        <f>AAS!C3434</f>
        <v>USA</v>
      </c>
      <c r="V3434" cm="1">
        <f t="array" ref="V3434">IF(VLOOKUP(U3434,$A$2:$F$198,COLUMN($F:$F),FALSE)=0,NA(),VLOOKUP(U3434,$A$2:$F$198,COLUMN($F:$F),FALSE))</f>
        <v>63809.64</v>
      </c>
    </row>
    <row r="3435" spans="20:22">
      <c r="T3435" s="75">
        <f>AAS!B3435</f>
        <v>3434</v>
      </c>
      <c r="U3435" s="75" t="str">
        <f>AAS!C3435</f>
        <v>USA</v>
      </c>
      <c r="V3435" cm="1">
        <f t="array" ref="V3435">IF(VLOOKUP(U3435,$A$2:$F$198,COLUMN($F:$F),FALSE)=0,NA(),VLOOKUP(U3435,$A$2:$F$198,COLUMN($F:$F),FALSE))</f>
        <v>63809.64</v>
      </c>
    </row>
    <row r="3436" spans="20:22">
      <c r="T3436" s="75">
        <f>AAS!B3436</f>
        <v>3435</v>
      </c>
      <c r="U3436" s="75" t="str">
        <f>AAS!C3436</f>
        <v>USA</v>
      </c>
      <c r="V3436" cm="1">
        <f t="array" ref="V3436">IF(VLOOKUP(U3436,$A$2:$F$198,COLUMN($F:$F),FALSE)=0,NA(),VLOOKUP(U3436,$A$2:$F$198,COLUMN($F:$F),FALSE))</f>
        <v>63809.64</v>
      </c>
    </row>
    <row r="3437" spans="20:22">
      <c r="T3437" s="75">
        <f>AAS!B3437</f>
        <v>3436</v>
      </c>
      <c r="U3437" s="75" t="str">
        <f>AAS!C3437</f>
        <v>USA</v>
      </c>
      <c r="V3437" cm="1">
        <f t="array" ref="V3437">IF(VLOOKUP(U3437,$A$2:$F$198,COLUMN($F:$F),FALSE)=0,NA(),VLOOKUP(U3437,$A$2:$F$198,COLUMN($F:$F),FALSE))</f>
        <v>63809.64</v>
      </c>
    </row>
    <row r="3438" spans="20:22">
      <c r="T3438" s="75">
        <f>AAS!B3438</f>
        <v>3437</v>
      </c>
      <c r="U3438" s="75" t="str">
        <f>AAS!C3438</f>
        <v>USA</v>
      </c>
      <c r="V3438" cm="1">
        <f t="array" ref="V3438">IF(VLOOKUP(U3438,$A$2:$F$198,COLUMN($F:$F),FALSE)=0,NA(),VLOOKUP(U3438,$A$2:$F$198,COLUMN($F:$F),FALSE))</f>
        <v>63809.64</v>
      </c>
    </row>
    <row r="3439" spans="20:22">
      <c r="T3439" s="75">
        <f>AAS!B3439</f>
        <v>3438</v>
      </c>
      <c r="U3439" s="75" t="str">
        <f>AAS!C3439</f>
        <v>USA</v>
      </c>
      <c r="V3439" cm="1">
        <f t="array" ref="V3439">IF(VLOOKUP(U3439,$A$2:$F$198,COLUMN($F:$F),FALSE)=0,NA(),VLOOKUP(U3439,$A$2:$F$198,COLUMN($F:$F),FALSE))</f>
        <v>63809.64</v>
      </c>
    </row>
    <row r="3440" spans="20:22">
      <c r="T3440" s="75">
        <f>AAS!B3440</f>
        <v>3439</v>
      </c>
      <c r="U3440" s="75" t="str">
        <f>AAS!C3440</f>
        <v>USA</v>
      </c>
      <c r="V3440" cm="1">
        <f t="array" ref="V3440">IF(VLOOKUP(U3440,$A$2:$F$198,COLUMN($F:$F),FALSE)=0,NA(),VLOOKUP(U3440,$A$2:$F$198,COLUMN($F:$F),FALSE))</f>
        <v>63809.64</v>
      </c>
    </row>
    <row r="3441" spans="20:22">
      <c r="T3441" s="75">
        <f>AAS!B3441</f>
        <v>3440</v>
      </c>
      <c r="U3441" s="75" t="str">
        <f>AAS!C3441</f>
        <v>USA</v>
      </c>
      <c r="V3441" cm="1">
        <f t="array" ref="V3441">IF(VLOOKUP(U3441,$A$2:$F$198,COLUMN($F:$F),FALSE)=0,NA(),VLOOKUP(U3441,$A$2:$F$198,COLUMN($F:$F),FALSE))</f>
        <v>63809.64</v>
      </c>
    </row>
    <row r="3442" spans="20:22">
      <c r="T3442" s="75">
        <f>AAS!B3442</f>
        <v>3441</v>
      </c>
      <c r="U3442" s="75" t="str">
        <f>AAS!C3442</f>
        <v>USA</v>
      </c>
      <c r="V3442" cm="1">
        <f t="array" ref="V3442">IF(VLOOKUP(U3442,$A$2:$F$198,COLUMN($F:$F),FALSE)=0,NA(),VLOOKUP(U3442,$A$2:$F$198,COLUMN($F:$F),FALSE))</f>
        <v>63809.64</v>
      </c>
    </row>
    <row r="3443" spans="20:22">
      <c r="T3443" s="75">
        <f>AAS!B3443</f>
        <v>3442</v>
      </c>
      <c r="U3443" s="75" t="str">
        <f>AAS!C3443</f>
        <v>USA</v>
      </c>
      <c r="V3443" cm="1">
        <f t="array" ref="V3443">IF(VLOOKUP(U3443,$A$2:$F$198,COLUMN($F:$F),FALSE)=0,NA(),VLOOKUP(U3443,$A$2:$F$198,COLUMN($F:$F),FALSE))</f>
        <v>63809.64</v>
      </c>
    </row>
    <row r="3444" spans="20:22">
      <c r="T3444" s="75">
        <f>AAS!B3444</f>
        <v>3443</v>
      </c>
      <c r="U3444" s="75" t="str">
        <f>AAS!C3444</f>
        <v>USA</v>
      </c>
      <c r="V3444" cm="1">
        <f t="array" ref="V3444">IF(VLOOKUP(U3444,$A$2:$F$198,COLUMN($F:$F),FALSE)=0,NA(),VLOOKUP(U3444,$A$2:$F$198,COLUMN($F:$F),FALSE))</f>
        <v>63809.64</v>
      </c>
    </row>
    <row r="3445" spans="20:22">
      <c r="T3445" s="75">
        <f>AAS!B3445</f>
        <v>3444</v>
      </c>
      <c r="U3445" s="75" t="str">
        <f>AAS!C3445</f>
        <v>USA</v>
      </c>
      <c r="V3445" cm="1">
        <f t="array" ref="V3445">IF(VLOOKUP(U3445,$A$2:$F$198,COLUMN($F:$F),FALSE)=0,NA(),VLOOKUP(U3445,$A$2:$F$198,COLUMN($F:$F),FALSE))</f>
        <v>63809.64</v>
      </c>
    </row>
    <row r="3446" spans="20:22">
      <c r="T3446" s="75">
        <f>AAS!B3446</f>
        <v>3445</v>
      </c>
      <c r="U3446" s="75" t="str">
        <f>AAS!C3446</f>
        <v>USA</v>
      </c>
      <c r="V3446" cm="1">
        <f t="array" ref="V3446">IF(VLOOKUP(U3446,$A$2:$F$198,COLUMN($F:$F),FALSE)=0,NA(),VLOOKUP(U3446,$A$2:$F$198,COLUMN($F:$F),FALSE))</f>
        <v>63809.64</v>
      </c>
    </row>
    <row r="3447" spans="20:22">
      <c r="T3447" s="75">
        <f>AAS!B3447</f>
        <v>3446</v>
      </c>
      <c r="U3447" s="75" t="str">
        <f>AAS!C3447</f>
        <v>USA</v>
      </c>
      <c r="V3447" cm="1">
        <f t="array" ref="V3447">IF(VLOOKUP(U3447,$A$2:$F$198,COLUMN($F:$F),FALSE)=0,NA(),VLOOKUP(U3447,$A$2:$F$198,COLUMN($F:$F),FALSE))</f>
        <v>63809.64</v>
      </c>
    </row>
    <row r="3448" spans="20:22">
      <c r="T3448" s="75">
        <f>AAS!B3448</f>
        <v>3447</v>
      </c>
      <c r="U3448" s="75" t="str">
        <f>AAS!C3448</f>
        <v>USA</v>
      </c>
      <c r="V3448" cm="1">
        <f t="array" ref="V3448">IF(VLOOKUP(U3448,$A$2:$F$198,COLUMN($F:$F),FALSE)=0,NA(),VLOOKUP(U3448,$A$2:$F$198,COLUMN($F:$F),FALSE))</f>
        <v>63809.64</v>
      </c>
    </row>
    <row r="3449" spans="20:22">
      <c r="T3449" s="75">
        <f>AAS!B3449</f>
        <v>3448</v>
      </c>
      <c r="U3449" s="75" t="str">
        <f>AAS!C3449</f>
        <v>USA</v>
      </c>
      <c r="V3449" cm="1">
        <f t="array" ref="V3449">IF(VLOOKUP(U3449,$A$2:$F$198,COLUMN($F:$F),FALSE)=0,NA(),VLOOKUP(U3449,$A$2:$F$198,COLUMN($F:$F),FALSE))</f>
        <v>63809.64</v>
      </c>
    </row>
    <row r="3450" spans="20:22">
      <c r="T3450" s="75">
        <f>AAS!B3450</f>
        <v>3449</v>
      </c>
      <c r="U3450" s="75" t="str">
        <f>AAS!C3450</f>
        <v>Colombia</v>
      </c>
      <c r="V3450" cm="1">
        <f t="array" ref="V3450">IF(VLOOKUP(U3450,$A$2:$F$198,COLUMN($F:$F),FALSE)=0,NA(),VLOOKUP(U3450,$A$2:$F$198,COLUMN($F:$F),FALSE))</f>
        <v>6766.95</v>
      </c>
    </row>
    <row r="3451" spans="20:22">
      <c r="T3451" s="75">
        <f>AAS!B3451</f>
        <v>3450</v>
      </c>
      <c r="U3451" s="75" t="str">
        <f>AAS!C3451</f>
        <v>USA</v>
      </c>
      <c r="V3451" cm="1">
        <f t="array" ref="V3451">IF(VLOOKUP(U3451,$A$2:$F$198,COLUMN($F:$F),FALSE)=0,NA(),VLOOKUP(U3451,$A$2:$F$198,COLUMN($F:$F),FALSE))</f>
        <v>63809.64</v>
      </c>
    </row>
    <row r="3452" spans="20:22">
      <c r="T3452" s="75">
        <f>AAS!B3452</f>
        <v>3451</v>
      </c>
      <c r="U3452" s="75" t="str">
        <f>AAS!C3452</f>
        <v>USA</v>
      </c>
      <c r="V3452" cm="1">
        <f t="array" ref="V3452">IF(VLOOKUP(U3452,$A$2:$F$198,COLUMN($F:$F),FALSE)=0,NA(),VLOOKUP(U3452,$A$2:$F$198,COLUMN($F:$F),FALSE))</f>
        <v>63809.64</v>
      </c>
    </row>
    <row r="3453" spans="20:22">
      <c r="T3453" s="75">
        <f>AAS!B3453</f>
        <v>3452</v>
      </c>
      <c r="U3453" s="75" t="str">
        <f>AAS!C3453</f>
        <v>USA</v>
      </c>
      <c r="V3453" cm="1">
        <f t="array" ref="V3453">IF(VLOOKUP(U3453,$A$2:$F$198,COLUMN($F:$F),FALSE)=0,NA(),VLOOKUP(U3453,$A$2:$F$198,COLUMN($F:$F),FALSE))</f>
        <v>63809.64</v>
      </c>
    </row>
    <row r="3454" spans="20:22">
      <c r="T3454" s="75">
        <f>AAS!B3454</f>
        <v>3453</v>
      </c>
      <c r="U3454" s="75" t="str">
        <f>AAS!C3454</f>
        <v>USA</v>
      </c>
      <c r="V3454" cm="1">
        <f t="array" ref="V3454">IF(VLOOKUP(U3454,$A$2:$F$198,COLUMN($F:$F),FALSE)=0,NA(),VLOOKUP(U3454,$A$2:$F$198,COLUMN($F:$F),FALSE))</f>
        <v>63809.64</v>
      </c>
    </row>
    <row r="3455" spans="20:22">
      <c r="T3455" s="75">
        <f>AAS!B3455</f>
        <v>3454</v>
      </c>
      <c r="U3455" s="75" t="str">
        <f>AAS!C3455</f>
        <v>USA</v>
      </c>
      <c r="V3455" cm="1">
        <f t="array" ref="V3455">IF(VLOOKUP(U3455,$A$2:$F$198,COLUMN($F:$F),FALSE)=0,NA(),VLOOKUP(U3455,$A$2:$F$198,COLUMN($F:$F),FALSE))</f>
        <v>63809.64</v>
      </c>
    </row>
    <row r="3456" spans="20:22">
      <c r="T3456" s="75">
        <f>AAS!B3456</f>
        <v>3455</v>
      </c>
      <c r="U3456" s="75" t="str">
        <f>AAS!C3456</f>
        <v>Finland</v>
      </c>
      <c r="V3456" cm="1">
        <f t="array" ref="V3456">IF(VLOOKUP(U3456,$A$2:$F$198,COLUMN($F:$F),FALSE)=0,NA(),VLOOKUP(U3456,$A$2:$F$198,COLUMN($F:$F),FALSE))</f>
        <v>51018.720000000001</v>
      </c>
    </row>
    <row r="3457" spans="20:22">
      <c r="T3457" s="75">
        <f>AAS!B3457</f>
        <v>3456</v>
      </c>
      <c r="U3457" s="75" t="str">
        <f>AAS!C3457</f>
        <v>USA</v>
      </c>
      <c r="V3457" cm="1">
        <f t="array" ref="V3457">IF(VLOOKUP(U3457,$A$2:$F$198,COLUMN($F:$F),FALSE)=0,NA(),VLOOKUP(U3457,$A$2:$F$198,COLUMN($F:$F),FALSE))</f>
        <v>63809.64</v>
      </c>
    </row>
    <row r="3458" spans="20:22">
      <c r="T3458" s="75">
        <f>AAS!B3458</f>
        <v>3457</v>
      </c>
      <c r="U3458" s="75" t="str">
        <f>AAS!C3458</f>
        <v>Uruguay</v>
      </c>
      <c r="V3458" cm="1">
        <f t="array" ref="V3458">IF(VLOOKUP(U3458,$A$2:$F$198,COLUMN($F:$F),FALSE)=0,NA(),VLOOKUP(U3458,$A$2:$F$198,COLUMN($F:$F),FALSE))</f>
        <v>19765.599999999999</v>
      </c>
    </row>
    <row r="3459" spans="20:22">
      <c r="T3459" s="75">
        <f>AAS!B3459</f>
        <v>3458</v>
      </c>
      <c r="U3459" s="75" t="str">
        <f>AAS!C3459</f>
        <v>USA</v>
      </c>
      <c r="V3459" cm="1">
        <f t="array" ref="V3459">IF(VLOOKUP(U3459,$A$2:$F$198,COLUMN($F:$F),FALSE)=0,NA(),VLOOKUP(U3459,$A$2:$F$198,COLUMN($F:$F),FALSE))</f>
        <v>63809.64</v>
      </c>
    </row>
    <row r="3460" spans="20:22">
      <c r="T3460" s="75">
        <f>AAS!B3460</f>
        <v>3459</v>
      </c>
      <c r="U3460" s="75" t="str">
        <f>AAS!C3460</f>
        <v>Chile</v>
      </c>
      <c r="V3460" cm="1">
        <f t="array" ref="V3460">IF(VLOOKUP(U3460,$A$2:$F$198,COLUMN($F:$F),FALSE)=0,NA(),VLOOKUP(U3460,$A$2:$F$198,COLUMN($F:$F),FALSE))</f>
        <v>14757.2</v>
      </c>
    </row>
    <row r="3461" spans="20:22">
      <c r="T3461" s="75">
        <f>AAS!B3461</f>
        <v>3460</v>
      </c>
      <c r="U3461" s="75" t="str">
        <f>AAS!C3461</f>
        <v>USA</v>
      </c>
      <c r="V3461" cm="1">
        <f t="array" ref="V3461">IF(VLOOKUP(U3461,$A$2:$F$198,COLUMN($F:$F),FALSE)=0,NA(),VLOOKUP(U3461,$A$2:$F$198,COLUMN($F:$F),FALSE))</f>
        <v>63809.64</v>
      </c>
    </row>
    <row r="3462" spans="20:22">
      <c r="T3462" s="75">
        <f>AAS!B3462</f>
        <v>3461</v>
      </c>
      <c r="U3462" s="75" t="str">
        <f>AAS!C3462</f>
        <v>USA</v>
      </c>
      <c r="V3462" cm="1">
        <f t="array" ref="V3462">IF(VLOOKUP(U3462,$A$2:$F$198,COLUMN($F:$F),FALSE)=0,NA(),VLOOKUP(U3462,$A$2:$F$198,COLUMN($F:$F),FALSE))</f>
        <v>63809.64</v>
      </c>
    </row>
    <row r="3463" spans="20:22">
      <c r="T3463" s="75">
        <f>AAS!B3463</f>
        <v>3462</v>
      </c>
      <c r="U3463" s="75" t="str">
        <f>AAS!C3463</f>
        <v>USA</v>
      </c>
      <c r="V3463" cm="1">
        <f t="array" ref="V3463">IF(VLOOKUP(U3463,$A$2:$F$198,COLUMN($F:$F),FALSE)=0,NA(),VLOOKUP(U3463,$A$2:$F$198,COLUMN($F:$F),FALSE))</f>
        <v>63809.64</v>
      </c>
    </row>
    <row r="3464" spans="20:22">
      <c r="T3464" s="75">
        <f>AAS!B3464</f>
        <v>3463</v>
      </c>
      <c r="U3464" s="75" t="str">
        <f>AAS!C3464</f>
        <v>USA</v>
      </c>
      <c r="V3464" cm="1">
        <f t="array" ref="V3464">IF(VLOOKUP(U3464,$A$2:$F$198,COLUMN($F:$F),FALSE)=0,NA(),VLOOKUP(U3464,$A$2:$F$198,COLUMN($F:$F),FALSE))</f>
        <v>63809.64</v>
      </c>
    </row>
    <row r="3465" spans="20:22">
      <c r="T3465" s="75">
        <f>AAS!B3465</f>
        <v>3464</v>
      </c>
      <c r="U3465" s="75" t="str">
        <f>AAS!C3465</f>
        <v>USA</v>
      </c>
      <c r="V3465" cm="1">
        <f t="array" ref="V3465">IF(VLOOKUP(U3465,$A$2:$F$198,COLUMN($F:$F),FALSE)=0,NA(),VLOOKUP(U3465,$A$2:$F$198,COLUMN($F:$F),FALSE))</f>
        <v>63809.64</v>
      </c>
    </row>
    <row r="3466" spans="20:22">
      <c r="T3466" s="75">
        <f>AAS!B3466</f>
        <v>3465</v>
      </c>
      <c r="U3466" s="75" t="str">
        <f>AAS!C3466</f>
        <v>USA</v>
      </c>
      <c r="V3466" cm="1">
        <f t="array" ref="V3466">IF(VLOOKUP(U3466,$A$2:$F$198,COLUMN($F:$F),FALSE)=0,NA(),VLOOKUP(U3466,$A$2:$F$198,COLUMN($F:$F),FALSE))</f>
        <v>63809.64</v>
      </c>
    </row>
    <row r="3467" spans="20:22">
      <c r="T3467" s="75">
        <f>AAS!B3467</f>
        <v>3466</v>
      </c>
      <c r="U3467" s="75" t="str">
        <f>AAS!C3467</f>
        <v>USA</v>
      </c>
      <c r="V3467" cm="1">
        <f t="array" ref="V3467">IF(VLOOKUP(U3467,$A$2:$F$198,COLUMN($F:$F),FALSE)=0,NA(),VLOOKUP(U3467,$A$2:$F$198,COLUMN($F:$F),FALSE))</f>
        <v>63809.64</v>
      </c>
    </row>
    <row r="3468" spans="20:22">
      <c r="T3468" s="75">
        <f>AAS!B3468</f>
        <v>3467</v>
      </c>
      <c r="U3468" s="75" t="str">
        <f>AAS!C3468</f>
        <v>USA</v>
      </c>
      <c r="V3468" cm="1">
        <f t="array" ref="V3468">IF(VLOOKUP(U3468,$A$2:$F$198,COLUMN($F:$F),FALSE)=0,NA(),VLOOKUP(U3468,$A$2:$F$198,COLUMN($F:$F),FALSE))</f>
        <v>63809.64</v>
      </c>
    </row>
    <row r="3469" spans="20:22">
      <c r="T3469" s="75">
        <f>AAS!B3469</f>
        <v>3468</v>
      </c>
      <c r="U3469" s="75" t="str">
        <f>AAS!C3469</f>
        <v>USA</v>
      </c>
      <c r="V3469" cm="1">
        <f t="array" ref="V3469">IF(VLOOKUP(U3469,$A$2:$F$198,COLUMN($F:$F),FALSE)=0,NA(),VLOOKUP(U3469,$A$2:$F$198,COLUMN($F:$F),FALSE))</f>
        <v>63809.64</v>
      </c>
    </row>
    <row r="3470" spans="20:22">
      <c r="T3470" s="75">
        <f>AAS!B3470</f>
        <v>3469</v>
      </c>
      <c r="U3470" s="75" t="str">
        <f>AAS!C3470</f>
        <v>Germany</v>
      </c>
      <c r="V3470" cm="1">
        <f t="array" ref="V3470">IF(VLOOKUP(U3470,$A$2:$F$198,COLUMN($F:$F),FALSE)=0,NA(),VLOOKUP(U3470,$A$2:$F$198,COLUMN($F:$F),FALSE))</f>
        <v>49180.54</v>
      </c>
    </row>
    <row r="3471" spans="20:22">
      <c r="T3471" s="75">
        <f>AAS!B3471</f>
        <v>3470</v>
      </c>
      <c r="U3471" s="75" t="str">
        <f>AAS!C3471</f>
        <v>USA</v>
      </c>
      <c r="V3471" cm="1">
        <f t="array" ref="V3471">IF(VLOOKUP(U3471,$A$2:$F$198,COLUMN($F:$F),FALSE)=0,NA(),VLOOKUP(U3471,$A$2:$F$198,COLUMN($F:$F),FALSE))</f>
        <v>63809.64</v>
      </c>
    </row>
    <row r="3472" spans="20:22">
      <c r="T3472" s="75">
        <f>AAS!B3472</f>
        <v>3471</v>
      </c>
      <c r="U3472" s="75" t="str">
        <f>AAS!C3472</f>
        <v>USA</v>
      </c>
      <c r="V3472" cm="1">
        <f t="array" ref="V3472">IF(VLOOKUP(U3472,$A$2:$F$198,COLUMN($F:$F),FALSE)=0,NA(),VLOOKUP(U3472,$A$2:$F$198,COLUMN($F:$F),FALSE))</f>
        <v>63809.64</v>
      </c>
    </row>
    <row r="3473" spans="20:22">
      <c r="T3473" s="75">
        <f>AAS!B3473</f>
        <v>3472</v>
      </c>
      <c r="U3473" s="75" t="str">
        <f>AAS!C3473</f>
        <v>USA</v>
      </c>
      <c r="V3473" cm="1">
        <f t="array" ref="V3473">IF(VLOOKUP(U3473,$A$2:$F$198,COLUMN($F:$F),FALSE)=0,NA(),VLOOKUP(U3473,$A$2:$F$198,COLUMN($F:$F),FALSE))</f>
        <v>63809.64</v>
      </c>
    </row>
    <row r="3474" spans="20:22">
      <c r="T3474" s="75">
        <f>AAS!B3474</f>
        <v>3473</v>
      </c>
      <c r="U3474" s="75" t="str">
        <f>AAS!C3474</f>
        <v>USA</v>
      </c>
      <c r="V3474" cm="1">
        <f t="array" ref="V3474">IF(VLOOKUP(U3474,$A$2:$F$198,COLUMN($F:$F),FALSE)=0,NA(),VLOOKUP(U3474,$A$2:$F$198,COLUMN($F:$F),FALSE))</f>
        <v>63809.64</v>
      </c>
    </row>
    <row r="3475" spans="20:22">
      <c r="T3475" s="75">
        <f>AAS!B3475</f>
        <v>3474</v>
      </c>
      <c r="U3475" s="75" t="str">
        <f>AAS!C3475</f>
        <v>USA</v>
      </c>
      <c r="V3475" cm="1">
        <f t="array" ref="V3475">IF(VLOOKUP(U3475,$A$2:$F$198,COLUMN($F:$F),FALSE)=0,NA(),VLOOKUP(U3475,$A$2:$F$198,COLUMN($F:$F),FALSE))</f>
        <v>63809.64</v>
      </c>
    </row>
    <row r="3476" spans="20:22">
      <c r="T3476" s="75">
        <f>AAS!B3476</f>
        <v>3475</v>
      </c>
      <c r="U3476" s="75" t="str">
        <f>AAS!C3476</f>
        <v>USA</v>
      </c>
      <c r="V3476" cm="1">
        <f t="array" ref="V3476">IF(VLOOKUP(U3476,$A$2:$F$198,COLUMN($F:$F),FALSE)=0,NA(),VLOOKUP(U3476,$A$2:$F$198,COLUMN($F:$F),FALSE))</f>
        <v>63809.64</v>
      </c>
    </row>
    <row r="3477" spans="20:22">
      <c r="T3477" s="75">
        <f>AAS!B3477</f>
        <v>3476</v>
      </c>
      <c r="U3477" s="75" t="str">
        <f>AAS!C3477</f>
        <v>USA</v>
      </c>
      <c r="V3477" cm="1">
        <f t="array" ref="V3477">IF(VLOOKUP(U3477,$A$2:$F$198,COLUMN($F:$F),FALSE)=0,NA(),VLOOKUP(U3477,$A$2:$F$198,COLUMN($F:$F),FALSE))</f>
        <v>63809.64</v>
      </c>
    </row>
    <row r="3478" spans="20:22">
      <c r="T3478" s="75">
        <f>AAS!B3478</f>
        <v>3477</v>
      </c>
      <c r="U3478" s="75" t="str">
        <f>AAS!C3478</f>
        <v>USA</v>
      </c>
      <c r="V3478" cm="1">
        <f t="array" ref="V3478">IF(VLOOKUP(U3478,$A$2:$F$198,COLUMN($F:$F),FALSE)=0,NA(),VLOOKUP(U3478,$A$2:$F$198,COLUMN($F:$F),FALSE))</f>
        <v>63809.64</v>
      </c>
    </row>
    <row r="3479" spans="20:22">
      <c r="T3479" s="75">
        <f>AAS!B3479</f>
        <v>3478</v>
      </c>
      <c r="U3479" s="75" t="str">
        <f>AAS!C3479</f>
        <v>USA</v>
      </c>
      <c r="V3479" cm="1">
        <f t="array" ref="V3479">IF(VLOOKUP(U3479,$A$2:$F$198,COLUMN($F:$F),FALSE)=0,NA(),VLOOKUP(U3479,$A$2:$F$198,COLUMN($F:$F),FALSE))</f>
        <v>63809.64</v>
      </c>
    </row>
    <row r="3480" spans="20:22">
      <c r="T3480" s="75">
        <f>AAS!B3480</f>
        <v>3479</v>
      </c>
      <c r="U3480" s="75" t="str">
        <f>AAS!C3480</f>
        <v>USA</v>
      </c>
      <c r="V3480" cm="1">
        <f t="array" ref="V3480">IF(VLOOKUP(U3480,$A$2:$F$198,COLUMN($F:$F),FALSE)=0,NA(),VLOOKUP(U3480,$A$2:$F$198,COLUMN($F:$F),FALSE))</f>
        <v>63809.64</v>
      </c>
    </row>
    <row r="3481" spans="20:22">
      <c r="T3481" s="75">
        <f>AAS!B3481</f>
        <v>3480</v>
      </c>
      <c r="U3481" s="75" t="str">
        <f>AAS!C3481</f>
        <v>USA</v>
      </c>
      <c r="V3481" cm="1">
        <f t="array" ref="V3481">IF(VLOOKUP(U3481,$A$2:$F$198,COLUMN($F:$F),FALSE)=0,NA(),VLOOKUP(U3481,$A$2:$F$198,COLUMN($F:$F),FALSE))</f>
        <v>63809.64</v>
      </c>
    </row>
    <row r="3482" spans="20:22">
      <c r="T3482" s="75">
        <f>AAS!B3482</f>
        <v>3481</v>
      </c>
      <c r="U3482" s="75" t="str">
        <f>AAS!C3482</f>
        <v>USA</v>
      </c>
      <c r="V3482" cm="1">
        <f t="array" ref="V3482">IF(VLOOKUP(U3482,$A$2:$F$198,COLUMN($F:$F),FALSE)=0,NA(),VLOOKUP(U3482,$A$2:$F$198,COLUMN($F:$F),FALSE))</f>
        <v>63809.64</v>
      </c>
    </row>
    <row r="3483" spans="20:22">
      <c r="T3483" s="75">
        <f>AAS!B3483</f>
        <v>3482</v>
      </c>
      <c r="U3483" s="75" t="str">
        <f>AAS!C3483</f>
        <v>USA</v>
      </c>
      <c r="V3483" cm="1">
        <f t="array" ref="V3483">IF(VLOOKUP(U3483,$A$2:$F$198,COLUMN($F:$F),FALSE)=0,NA(),VLOOKUP(U3483,$A$2:$F$198,COLUMN($F:$F),FALSE))</f>
        <v>63809.64</v>
      </c>
    </row>
    <row r="3484" spans="20:22">
      <c r="T3484" s="75">
        <f>AAS!B3484</f>
        <v>3483</v>
      </c>
      <c r="U3484" s="75" t="str">
        <f>AAS!C3484</f>
        <v>USA</v>
      </c>
      <c r="V3484" cm="1">
        <f t="array" ref="V3484">IF(VLOOKUP(U3484,$A$2:$F$198,COLUMN($F:$F),FALSE)=0,NA(),VLOOKUP(U3484,$A$2:$F$198,COLUMN($F:$F),FALSE))</f>
        <v>63809.64</v>
      </c>
    </row>
    <row r="3485" spans="20:22">
      <c r="T3485" s="75">
        <f>AAS!B3485</f>
        <v>3484</v>
      </c>
      <c r="U3485" s="75" t="str">
        <f>AAS!C3485</f>
        <v>USA</v>
      </c>
      <c r="V3485" cm="1">
        <f t="array" ref="V3485">IF(VLOOKUP(U3485,$A$2:$F$198,COLUMN($F:$F),FALSE)=0,NA(),VLOOKUP(U3485,$A$2:$F$198,COLUMN($F:$F),FALSE))</f>
        <v>63809.64</v>
      </c>
    </row>
    <row r="3486" spans="20:22">
      <c r="T3486" s="75">
        <f>AAS!B3486</f>
        <v>3485</v>
      </c>
      <c r="U3486" s="75" t="str">
        <f>AAS!C3486</f>
        <v>USA</v>
      </c>
      <c r="V3486" cm="1">
        <f t="array" ref="V3486">IF(VLOOKUP(U3486,$A$2:$F$198,COLUMN($F:$F),FALSE)=0,NA(),VLOOKUP(U3486,$A$2:$F$198,COLUMN($F:$F),FALSE))</f>
        <v>63809.64</v>
      </c>
    </row>
    <row r="3487" spans="20:22">
      <c r="T3487" s="75">
        <f>AAS!B3487</f>
        <v>3486</v>
      </c>
      <c r="U3487" s="75" t="str">
        <f>AAS!C3487</f>
        <v>USA</v>
      </c>
      <c r="V3487" cm="1">
        <f t="array" ref="V3487">IF(VLOOKUP(U3487,$A$2:$F$198,COLUMN($F:$F),FALSE)=0,NA(),VLOOKUP(U3487,$A$2:$F$198,COLUMN($F:$F),FALSE))</f>
        <v>63809.64</v>
      </c>
    </row>
    <row r="3488" spans="20:22">
      <c r="T3488" s="75">
        <f>AAS!B3488</f>
        <v>3487</v>
      </c>
      <c r="U3488" s="75" t="str">
        <f>AAS!C3488</f>
        <v>USA</v>
      </c>
      <c r="V3488" cm="1">
        <f t="array" ref="V3488">IF(VLOOKUP(U3488,$A$2:$F$198,COLUMN($F:$F),FALSE)=0,NA(),VLOOKUP(U3488,$A$2:$F$198,COLUMN($F:$F),FALSE))</f>
        <v>63809.64</v>
      </c>
    </row>
    <row r="3489" spans="20:22">
      <c r="T3489" s="75">
        <f>AAS!B3489</f>
        <v>3488</v>
      </c>
      <c r="U3489" s="75" t="str">
        <f>AAS!C3489</f>
        <v>USA</v>
      </c>
      <c r="V3489" cm="1">
        <f t="array" ref="V3489">IF(VLOOKUP(U3489,$A$2:$F$198,COLUMN($F:$F),FALSE)=0,NA(),VLOOKUP(U3489,$A$2:$F$198,COLUMN($F:$F),FALSE))</f>
        <v>63809.64</v>
      </c>
    </row>
    <row r="3490" spans="20:22">
      <c r="T3490" s="75">
        <f>AAS!B3490</f>
        <v>3489</v>
      </c>
      <c r="U3490" s="75" t="str">
        <f>AAS!C3490</f>
        <v>USA</v>
      </c>
      <c r="V3490" cm="1">
        <f t="array" ref="V3490">IF(VLOOKUP(U3490,$A$2:$F$198,COLUMN($F:$F),FALSE)=0,NA(),VLOOKUP(U3490,$A$2:$F$198,COLUMN($F:$F),FALSE))</f>
        <v>63809.64</v>
      </c>
    </row>
    <row r="3491" spans="20:22">
      <c r="T3491" s="75">
        <f>AAS!B3491</f>
        <v>3490</v>
      </c>
      <c r="U3491" s="75" t="str">
        <f>AAS!C3491</f>
        <v>USA</v>
      </c>
      <c r="V3491" cm="1">
        <f t="array" ref="V3491">IF(VLOOKUP(U3491,$A$2:$F$198,COLUMN($F:$F),FALSE)=0,NA(),VLOOKUP(U3491,$A$2:$F$198,COLUMN($F:$F),FALSE))</f>
        <v>63809.64</v>
      </c>
    </row>
    <row r="3492" spans="20:22">
      <c r="T3492" s="75">
        <f>AAS!B3492</f>
        <v>3491</v>
      </c>
      <c r="U3492" s="75" t="str">
        <f>AAS!C3492</f>
        <v>France</v>
      </c>
      <c r="V3492" cm="1">
        <f t="array" ref="V3492">IF(VLOOKUP(U3492,$A$2:$F$198,COLUMN($F:$F),FALSE)=0,NA(),VLOOKUP(U3492,$A$2:$F$198,COLUMN($F:$F),FALSE))</f>
        <v>43830.65</v>
      </c>
    </row>
    <row r="3493" spans="20:22">
      <c r="T3493" s="75">
        <f>AAS!B3493</f>
        <v>3492</v>
      </c>
      <c r="U3493" s="75" t="str">
        <f>AAS!C3493</f>
        <v>USA</v>
      </c>
      <c r="V3493" cm="1">
        <f t="array" ref="V3493">IF(VLOOKUP(U3493,$A$2:$F$198,COLUMN($F:$F),FALSE)=0,NA(),VLOOKUP(U3493,$A$2:$F$198,COLUMN($F:$F),FALSE))</f>
        <v>63809.64</v>
      </c>
    </row>
    <row r="3494" spans="20:22">
      <c r="T3494" s="75">
        <f>AAS!B3494</f>
        <v>3493</v>
      </c>
      <c r="U3494" s="75" t="str">
        <f>AAS!C3494</f>
        <v>USA</v>
      </c>
      <c r="V3494" cm="1">
        <f t="array" ref="V3494">IF(VLOOKUP(U3494,$A$2:$F$198,COLUMN($F:$F),FALSE)=0,NA(),VLOOKUP(U3494,$A$2:$F$198,COLUMN($F:$F),FALSE))</f>
        <v>63809.64</v>
      </c>
    </row>
    <row r="3495" spans="20:22">
      <c r="T3495" s="75">
        <f>AAS!B3495</f>
        <v>3494</v>
      </c>
      <c r="U3495" s="75" t="str">
        <f>AAS!C3495</f>
        <v>USA</v>
      </c>
      <c r="V3495" cm="1">
        <f t="array" ref="V3495">IF(VLOOKUP(U3495,$A$2:$F$198,COLUMN($F:$F),FALSE)=0,NA(),VLOOKUP(U3495,$A$2:$F$198,COLUMN($F:$F),FALSE))</f>
        <v>63809.64</v>
      </c>
    </row>
    <row r="3496" spans="20:22">
      <c r="T3496" s="75">
        <f>AAS!B3496</f>
        <v>3495</v>
      </c>
      <c r="U3496" s="75" t="str">
        <f>AAS!C3496</f>
        <v>USA</v>
      </c>
      <c r="V3496" cm="1">
        <f t="array" ref="V3496">IF(VLOOKUP(U3496,$A$2:$F$198,COLUMN($F:$F),FALSE)=0,NA(),VLOOKUP(U3496,$A$2:$F$198,COLUMN($F:$F),FALSE))</f>
        <v>63809.64</v>
      </c>
    </row>
    <row r="3497" spans="20:22">
      <c r="T3497" s="75">
        <f>AAS!B3497</f>
        <v>3496</v>
      </c>
      <c r="U3497" s="75" t="str">
        <f>AAS!C3497</f>
        <v>USA</v>
      </c>
      <c r="V3497" cm="1">
        <f t="array" ref="V3497">IF(VLOOKUP(U3497,$A$2:$F$198,COLUMN($F:$F),FALSE)=0,NA(),VLOOKUP(U3497,$A$2:$F$198,COLUMN($F:$F),FALSE))</f>
        <v>63809.64</v>
      </c>
    </row>
    <row r="3498" spans="20:22">
      <c r="T3498" s="75">
        <f>AAS!B3498</f>
        <v>3497</v>
      </c>
      <c r="U3498" s="75" t="str">
        <f>AAS!C3498</f>
        <v>USA</v>
      </c>
      <c r="V3498" cm="1">
        <f t="array" ref="V3498">IF(VLOOKUP(U3498,$A$2:$F$198,COLUMN($F:$F),FALSE)=0,NA(),VLOOKUP(U3498,$A$2:$F$198,COLUMN($F:$F),FALSE))</f>
        <v>63809.64</v>
      </c>
    </row>
    <row r="3499" spans="20:22">
      <c r="T3499" s="75">
        <f>AAS!B3499</f>
        <v>3498</v>
      </c>
      <c r="U3499" s="75" t="str">
        <f>AAS!C3499</f>
        <v>USA</v>
      </c>
      <c r="V3499" cm="1">
        <f t="array" ref="V3499">IF(VLOOKUP(U3499,$A$2:$F$198,COLUMN($F:$F),FALSE)=0,NA(),VLOOKUP(U3499,$A$2:$F$198,COLUMN($F:$F),FALSE))</f>
        <v>63809.64</v>
      </c>
    </row>
    <row r="3500" spans="20:22">
      <c r="T3500" s="75">
        <f>AAS!B3500</f>
        <v>3499</v>
      </c>
      <c r="U3500" s="75" t="str">
        <f>AAS!C3500</f>
        <v>USA</v>
      </c>
      <c r="V3500" cm="1">
        <f t="array" ref="V3500">IF(VLOOKUP(U3500,$A$2:$F$198,COLUMN($F:$F),FALSE)=0,NA(),VLOOKUP(U3500,$A$2:$F$198,COLUMN($F:$F),FALSE))</f>
        <v>63809.64</v>
      </c>
    </row>
    <row r="3501" spans="20:22">
      <c r="T3501" s="75">
        <f>AAS!B3501</f>
        <v>3500</v>
      </c>
      <c r="U3501" s="75" t="str">
        <f>AAS!C3501</f>
        <v>USA</v>
      </c>
      <c r="V3501" cm="1">
        <f t="array" ref="V3501">IF(VLOOKUP(U3501,$A$2:$F$198,COLUMN($F:$F),FALSE)=0,NA(),VLOOKUP(U3501,$A$2:$F$198,COLUMN($F:$F),FALSE))</f>
        <v>63809.64</v>
      </c>
    </row>
    <row r="3502" spans="20:22">
      <c r="T3502" s="75">
        <f>AAS!B3502</f>
        <v>3501</v>
      </c>
      <c r="U3502" s="75" t="str">
        <f>AAS!C3502</f>
        <v>USA</v>
      </c>
      <c r="V3502" cm="1">
        <f t="array" ref="V3502">IF(VLOOKUP(U3502,$A$2:$F$198,COLUMN($F:$F),FALSE)=0,NA(),VLOOKUP(U3502,$A$2:$F$198,COLUMN($F:$F),FALSE))</f>
        <v>63809.64</v>
      </c>
    </row>
    <row r="3503" spans="20:22">
      <c r="T3503" s="75">
        <f>AAS!B3503</f>
        <v>3502</v>
      </c>
      <c r="U3503" s="75" t="str">
        <f>AAS!C3503</f>
        <v>USA</v>
      </c>
      <c r="V3503" cm="1">
        <f t="array" ref="V3503">IF(VLOOKUP(U3503,$A$2:$F$198,COLUMN($F:$F),FALSE)=0,NA(),VLOOKUP(U3503,$A$2:$F$198,COLUMN($F:$F),FALSE))</f>
        <v>63809.64</v>
      </c>
    </row>
    <row r="3504" spans="20:22">
      <c r="T3504" s="75">
        <f>AAS!B3504</f>
        <v>3503</v>
      </c>
      <c r="U3504" s="75" t="str">
        <f>AAS!C3504</f>
        <v>USA</v>
      </c>
      <c r="V3504" cm="1">
        <f t="array" ref="V3504">IF(VLOOKUP(U3504,$A$2:$F$198,COLUMN($F:$F),FALSE)=0,NA(),VLOOKUP(U3504,$A$2:$F$198,COLUMN($F:$F),FALSE))</f>
        <v>63809.64</v>
      </c>
    </row>
    <row r="3505" spans="20:22">
      <c r="T3505" s="75">
        <f>AAS!B3505</f>
        <v>3504</v>
      </c>
      <c r="U3505" s="75" t="str">
        <f>AAS!C3505</f>
        <v>USA</v>
      </c>
      <c r="V3505" cm="1">
        <f t="array" ref="V3505">IF(VLOOKUP(U3505,$A$2:$F$198,COLUMN($F:$F),FALSE)=0,NA(),VLOOKUP(U3505,$A$2:$F$198,COLUMN($F:$F),FALSE))</f>
        <v>63809.64</v>
      </c>
    </row>
    <row r="3506" spans="20:22">
      <c r="T3506" s="75">
        <f>AAS!B3506</f>
        <v>3505</v>
      </c>
      <c r="U3506" s="75" t="str">
        <f>AAS!C3506</f>
        <v>USA</v>
      </c>
      <c r="V3506" cm="1">
        <f t="array" ref="V3506">IF(VLOOKUP(U3506,$A$2:$F$198,COLUMN($F:$F),FALSE)=0,NA(),VLOOKUP(U3506,$A$2:$F$198,COLUMN($F:$F),FALSE))</f>
        <v>63809.64</v>
      </c>
    </row>
    <row r="3507" spans="20:22">
      <c r="T3507" s="75">
        <f>AAS!B3507</f>
        <v>3506</v>
      </c>
      <c r="U3507" s="75" t="str">
        <f>AAS!C3507</f>
        <v>USA</v>
      </c>
      <c r="V3507" cm="1">
        <f t="array" ref="V3507">IF(VLOOKUP(U3507,$A$2:$F$198,COLUMN($F:$F),FALSE)=0,NA(),VLOOKUP(U3507,$A$2:$F$198,COLUMN($F:$F),FALSE))</f>
        <v>63809.64</v>
      </c>
    </row>
    <row r="3508" spans="20:22">
      <c r="T3508" s="75">
        <f>AAS!B3508</f>
        <v>3507</v>
      </c>
      <c r="U3508" s="75" t="str">
        <f>AAS!C3508</f>
        <v>USA</v>
      </c>
      <c r="V3508" cm="1">
        <f t="array" ref="V3508">IF(VLOOKUP(U3508,$A$2:$F$198,COLUMN($F:$F),FALSE)=0,NA(),VLOOKUP(U3508,$A$2:$F$198,COLUMN($F:$F),FALSE))</f>
        <v>63809.64</v>
      </c>
    </row>
    <row r="3509" spans="20:22">
      <c r="T3509" s="75">
        <f>AAS!B3509</f>
        <v>3508</v>
      </c>
      <c r="U3509" s="75" t="str">
        <f>AAS!C3509</f>
        <v>USA</v>
      </c>
      <c r="V3509" cm="1">
        <f t="array" ref="V3509">IF(VLOOKUP(U3509,$A$2:$F$198,COLUMN($F:$F),FALSE)=0,NA(),VLOOKUP(U3509,$A$2:$F$198,COLUMN($F:$F),FALSE))</f>
        <v>63809.64</v>
      </c>
    </row>
    <row r="3510" spans="20:22">
      <c r="T3510" s="75">
        <f>AAS!B3510</f>
        <v>3509</v>
      </c>
      <c r="U3510" s="75" t="str">
        <f>AAS!C3510</f>
        <v>Unknown</v>
      </c>
      <c r="V3510" t="e" cm="1">
        <f t="array" ref="V3510">IF(VLOOKUP(U3510,$A$2:$F$198,COLUMN($F:$F),FALSE)=0,NA(),VLOOKUP(U3510,$A$2:$F$198,COLUMN($F:$F),FALSE))</f>
        <v>#N/A</v>
      </c>
    </row>
    <row r="3511" spans="20:22">
      <c r="T3511" s="75">
        <f>AAS!B3511</f>
        <v>3510</v>
      </c>
      <c r="U3511" s="75" t="str">
        <f>AAS!C3511</f>
        <v>Unknown</v>
      </c>
      <c r="V3511" t="e" cm="1">
        <f t="array" ref="V3511">IF(VLOOKUP(U3511,$A$2:$F$198,COLUMN($F:$F),FALSE)=0,NA(),VLOOKUP(U3511,$A$2:$F$198,COLUMN($F:$F),FALSE))</f>
        <v>#N/A</v>
      </c>
    </row>
    <row r="3512" spans="20:22">
      <c r="T3512" s="75">
        <f>AAS!B3512</f>
        <v>3511</v>
      </c>
      <c r="U3512" s="75" t="str">
        <f>AAS!C3512</f>
        <v>Unknown</v>
      </c>
      <c r="V3512" t="e" cm="1">
        <f t="array" ref="V3512">IF(VLOOKUP(U3512,$A$2:$F$198,COLUMN($F:$F),FALSE)=0,NA(),VLOOKUP(U3512,$A$2:$F$198,COLUMN($F:$F),FALSE))</f>
        <v>#N/A</v>
      </c>
    </row>
    <row r="3513" spans="20:22">
      <c r="T3513" s="75">
        <f>AAS!B3513</f>
        <v>3512</v>
      </c>
      <c r="U3513" s="75" t="str">
        <f>AAS!C3513</f>
        <v>Unknown</v>
      </c>
      <c r="V3513" t="e" cm="1">
        <f t="array" ref="V3513">IF(VLOOKUP(U3513,$A$2:$F$198,COLUMN($F:$F),FALSE)=0,NA(),VLOOKUP(U3513,$A$2:$F$198,COLUMN($F:$F),FALSE))</f>
        <v>#N/A</v>
      </c>
    </row>
    <row r="3514" spans="20:22">
      <c r="T3514" s="75">
        <f>AAS!B3514</f>
        <v>3513</v>
      </c>
      <c r="U3514" s="75" t="str">
        <f>AAS!C3514</f>
        <v>Unknown</v>
      </c>
      <c r="V3514" t="e" cm="1">
        <f t="array" ref="V3514">IF(VLOOKUP(U3514,$A$2:$F$198,COLUMN($F:$F),FALSE)=0,NA(),VLOOKUP(U3514,$A$2:$F$198,COLUMN($F:$F),FALSE))</f>
        <v>#N/A</v>
      </c>
    </row>
    <row r="3515" spans="20:22">
      <c r="T3515" s="75">
        <f>AAS!B3515</f>
        <v>3514</v>
      </c>
      <c r="U3515" s="75" t="str">
        <f>AAS!C3515</f>
        <v>Unknown</v>
      </c>
      <c r="V3515" t="e" cm="1">
        <f t="array" ref="V3515">IF(VLOOKUP(U3515,$A$2:$F$198,COLUMN($F:$F),FALSE)=0,NA(),VLOOKUP(U3515,$A$2:$F$198,COLUMN($F:$F),FALSE))</f>
        <v>#N/A</v>
      </c>
    </row>
    <row r="3516" spans="20:22">
      <c r="T3516" s="75">
        <f>AAS!B3516</f>
        <v>3515</v>
      </c>
      <c r="U3516" s="75" t="str">
        <f>AAS!C3516</f>
        <v>USA</v>
      </c>
      <c r="V3516" cm="1">
        <f t="array" ref="V3516">IF(VLOOKUP(U3516,$A$2:$F$198,COLUMN($F:$F),FALSE)=0,NA(),VLOOKUP(U3516,$A$2:$F$198,COLUMN($F:$F),FALSE))</f>
        <v>63809.64</v>
      </c>
    </row>
    <row r="3517" spans="20:22">
      <c r="T3517" s="75">
        <f>AAS!B3517</f>
        <v>3516</v>
      </c>
      <c r="U3517" s="75" t="str">
        <f>AAS!C3517</f>
        <v>Unknown</v>
      </c>
      <c r="V3517" t="e" cm="1">
        <f t="array" ref="V3517">IF(VLOOKUP(U3517,$A$2:$F$198,COLUMN($F:$F),FALSE)=0,NA(),VLOOKUP(U3517,$A$2:$F$198,COLUMN($F:$F),FALSE))</f>
        <v>#N/A</v>
      </c>
    </row>
    <row r="3518" spans="20:22">
      <c r="T3518" s="75">
        <f>AAS!B3518</f>
        <v>3517</v>
      </c>
      <c r="U3518" s="75" t="str">
        <f>AAS!C3518</f>
        <v>USA</v>
      </c>
      <c r="V3518" cm="1">
        <f t="array" ref="V3518">IF(VLOOKUP(U3518,$A$2:$F$198,COLUMN($F:$F),FALSE)=0,NA(),VLOOKUP(U3518,$A$2:$F$198,COLUMN($F:$F),FALSE))</f>
        <v>63809.64</v>
      </c>
    </row>
    <row r="3519" spans="20:22">
      <c r="T3519" s="75">
        <f>AAS!B3519</f>
        <v>3518</v>
      </c>
      <c r="U3519" s="75" t="str">
        <f>AAS!C3519</f>
        <v>USA</v>
      </c>
      <c r="V3519" cm="1">
        <f t="array" ref="V3519">IF(VLOOKUP(U3519,$A$2:$F$198,COLUMN($F:$F),FALSE)=0,NA(),VLOOKUP(U3519,$A$2:$F$198,COLUMN($F:$F),FALSE))</f>
        <v>63809.64</v>
      </c>
    </row>
    <row r="3520" spans="20:22">
      <c r="T3520" s="75">
        <f>AAS!B3520</f>
        <v>3519</v>
      </c>
      <c r="U3520" s="75" t="str">
        <f>AAS!C3520</f>
        <v>USA</v>
      </c>
      <c r="V3520" cm="1">
        <f t="array" ref="V3520">IF(VLOOKUP(U3520,$A$2:$F$198,COLUMN($F:$F),FALSE)=0,NA(),VLOOKUP(U3520,$A$2:$F$198,COLUMN($F:$F),FALSE))</f>
        <v>63809.64</v>
      </c>
    </row>
    <row r="3521" spans="20:22">
      <c r="T3521" s="75">
        <f>AAS!B3521</f>
        <v>3520</v>
      </c>
      <c r="U3521" s="75" t="str">
        <f>AAS!C3521</f>
        <v>Unknown</v>
      </c>
      <c r="V3521" t="e" cm="1">
        <f t="array" ref="V3521">IF(VLOOKUP(U3521,$A$2:$F$198,COLUMN($F:$F),FALSE)=0,NA(),VLOOKUP(U3521,$A$2:$F$198,COLUMN($F:$F),FALSE))</f>
        <v>#N/A</v>
      </c>
    </row>
    <row r="3522" spans="20:22">
      <c r="T3522" s="75">
        <f>AAS!B3522</f>
        <v>3521</v>
      </c>
      <c r="U3522" s="75" t="str">
        <f>AAS!C3522</f>
        <v>Unknown</v>
      </c>
      <c r="V3522" t="e" cm="1">
        <f t="array" ref="V3522">IF(VLOOKUP(U3522,$A$2:$F$198,COLUMN($F:$F),FALSE)=0,NA(),VLOOKUP(U3522,$A$2:$F$198,COLUMN($F:$F),FALSE))</f>
        <v>#N/A</v>
      </c>
    </row>
    <row r="3523" spans="20:22">
      <c r="T3523" s="75">
        <f>AAS!B3523</f>
        <v>3522</v>
      </c>
      <c r="U3523" s="75" t="str">
        <f>AAS!C3523</f>
        <v>Unknown</v>
      </c>
      <c r="V3523" t="e" cm="1">
        <f t="array" ref="V3523">IF(VLOOKUP(U3523,$A$2:$F$198,COLUMN($F:$F),FALSE)=0,NA(),VLOOKUP(U3523,$A$2:$F$198,COLUMN($F:$F),FALSE))</f>
        <v>#N/A</v>
      </c>
    </row>
    <row r="3524" spans="20:22">
      <c r="T3524" s="75">
        <f>AAS!B3524</f>
        <v>3523</v>
      </c>
      <c r="U3524" s="75" t="str">
        <f>AAS!C3524</f>
        <v>USA</v>
      </c>
      <c r="V3524" cm="1">
        <f t="array" ref="V3524">IF(VLOOKUP(U3524,$A$2:$F$198,COLUMN($F:$F),FALSE)=0,NA(),VLOOKUP(U3524,$A$2:$F$198,COLUMN($F:$F),FALSE))</f>
        <v>63809.64</v>
      </c>
    </row>
    <row r="3525" spans="20:22">
      <c r="T3525" s="75">
        <f>AAS!B3525</f>
        <v>3524</v>
      </c>
      <c r="U3525" s="75" t="str">
        <f>AAS!C3525</f>
        <v>USA</v>
      </c>
      <c r="V3525" cm="1">
        <f t="array" ref="V3525">IF(VLOOKUP(U3525,$A$2:$F$198,COLUMN($F:$F),FALSE)=0,NA(),VLOOKUP(U3525,$A$2:$F$198,COLUMN($F:$F),FALSE))</f>
        <v>63809.64</v>
      </c>
    </row>
    <row r="3526" spans="20:22">
      <c r="T3526" s="75">
        <f>AAS!B3526</f>
        <v>3525</v>
      </c>
      <c r="U3526" s="75" t="str">
        <f>AAS!C3526</f>
        <v>USA</v>
      </c>
      <c r="V3526" cm="1">
        <f t="array" ref="V3526">IF(VLOOKUP(U3526,$A$2:$F$198,COLUMN($F:$F),FALSE)=0,NA(),VLOOKUP(U3526,$A$2:$F$198,COLUMN($F:$F),FALSE))</f>
        <v>63809.64</v>
      </c>
    </row>
    <row r="3527" spans="20:22">
      <c r="T3527" s="75">
        <f>AAS!B3527</f>
        <v>3526</v>
      </c>
      <c r="U3527" s="75" t="str">
        <f>AAS!C3527</f>
        <v>USA</v>
      </c>
      <c r="V3527" cm="1">
        <f t="array" ref="V3527">IF(VLOOKUP(U3527,$A$2:$F$198,COLUMN($F:$F),FALSE)=0,NA(),VLOOKUP(U3527,$A$2:$F$198,COLUMN($F:$F),FALSE))</f>
        <v>63809.64</v>
      </c>
    </row>
    <row r="3528" spans="20:22">
      <c r="T3528" s="75">
        <f>AAS!B3528</f>
        <v>3527</v>
      </c>
      <c r="U3528" s="75" t="str">
        <f>AAS!C3528</f>
        <v>USA</v>
      </c>
      <c r="V3528" cm="1">
        <f t="array" ref="V3528">IF(VLOOKUP(U3528,$A$2:$F$198,COLUMN($F:$F),FALSE)=0,NA(),VLOOKUP(U3528,$A$2:$F$198,COLUMN($F:$F),FALSE))</f>
        <v>63809.64</v>
      </c>
    </row>
    <row r="3529" spans="20:22">
      <c r="T3529" s="75">
        <f>AAS!B3529</f>
        <v>3528</v>
      </c>
      <c r="U3529" s="75" t="str">
        <f>AAS!C3529</f>
        <v>USA</v>
      </c>
      <c r="V3529" cm="1">
        <f t="array" ref="V3529">IF(VLOOKUP(U3529,$A$2:$F$198,COLUMN($F:$F),FALSE)=0,NA(),VLOOKUP(U3529,$A$2:$F$198,COLUMN($F:$F),FALSE))</f>
        <v>63809.64</v>
      </c>
    </row>
    <row r="3530" spans="20:22">
      <c r="T3530" s="75">
        <f>AAS!B3530</f>
        <v>3529</v>
      </c>
      <c r="U3530" s="75" t="str">
        <f>AAS!C3530</f>
        <v>USA</v>
      </c>
      <c r="V3530" cm="1">
        <f t="array" ref="V3530">IF(VLOOKUP(U3530,$A$2:$F$198,COLUMN($F:$F),FALSE)=0,NA(),VLOOKUP(U3530,$A$2:$F$198,COLUMN($F:$F),FALSE))</f>
        <v>63809.64</v>
      </c>
    </row>
    <row r="3531" spans="20:22">
      <c r="T3531" s="75">
        <f>AAS!B3531</f>
        <v>3530</v>
      </c>
      <c r="U3531" s="75" t="str">
        <f>AAS!C3531</f>
        <v>USA</v>
      </c>
      <c r="V3531" cm="1">
        <f t="array" ref="V3531">IF(VLOOKUP(U3531,$A$2:$F$198,COLUMN($F:$F),FALSE)=0,NA(),VLOOKUP(U3531,$A$2:$F$198,COLUMN($F:$F),FALSE))</f>
        <v>63809.64</v>
      </c>
    </row>
    <row r="3532" spans="20:22">
      <c r="T3532" s="75">
        <f>AAS!B3532</f>
        <v>3531</v>
      </c>
      <c r="U3532" s="75" t="str">
        <f>AAS!C3532</f>
        <v>USA</v>
      </c>
      <c r="V3532" cm="1">
        <f t="array" ref="V3532">IF(VLOOKUP(U3532,$A$2:$F$198,COLUMN($F:$F),FALSE)=0,NA(),VLOOKUP(U3532,$A$2:$F$198,COLUMN($F:$F),FALSE))</f>
        <v>63809.64</v>
      </c>
    </row>
    <row r="3533" spans="20:22">
      <c r="T3533" s="75">
        <f>AAS!B3533</f>
        <v>3532</v>
      </c>
      <c r="U3533" s="75" t="str">
        <f>AAS!C3533</f>
        <v>USA</v>
      </c>
      <c r="V3533" cm="1">
        <f t="array" ref="V3533">IF(VLOOKUP(U3533,$A$2:$F$198,COLUMN($F:$F),FALSE)=0,NA(),VLOOKUP(U3533,$A$2:$F$198,COLUMN($F:$F),FALSE))</f>
        <v>63809.64</v>
      </c>
    </row>
    <row r="3534" spans="20:22">
      <c r="T3534" s="75">
        <f>AAS!B3534</f>
        <v>3533</v>
      </c>
      <c r="U3534" s="75" t="str">
        <f>AAS!C3534</f>
        <v>USA</v>
      </c>
      <c r="V3534" cm="1">
        <f t="array" ref="V3534">IF(VLOOKUP(U3534,$A$2:$F$198,COLUMN($F:$F),FALSE)=0,NA(),VLOOKUP(U3534,$A$2:$F$198,COLUMN($F:$F),FALSE))</f>
        <v>63809.64</v>
      </c>
    </row>
    <row r="3535" spans="20:22">
      <c r="T3535" s="75">
        <f>AAS!B3535</f>
        <v>3534</v>
      </c>
      <c r="U3535" s="75" t="str">
        <f>AAS!C3535</f>
        <v>USA</v>
      </c>
      <c r="V3535" cm="1">
        <f t="array" ref="V3535">IF(VLOOKUP(U3535,$A$2:$F$198,COLUMN($F:$F),FALSE)=0,NA(),VLOOKUP(U3535,$A$2:$F$198,COLUMN($F:$F),FALSE))</f>
        <v>63809.64</v>
      </c>
    </row>
    <row r="3536" spans="20:22">
      <c r="T3536" s="75">
        <f>AAS!B3536</f>
        <v>3535</v>
      </c>
      <c r="U3536" s="75" t="str">
        <f>AAS!C3536</f>
        <v>USA</v>
      </c>
      <c r="V3536" cm="1">
        <f t="array" ref="V3536">IF(VLOOKUP(U3536,$A$2:$F$198,COLUMN($F:$F),FALSE)=0,NA(),VLOOKUP(U3536,$A$2:$F$198,COLUMN($F:$F),FALSE))</f>
        <v>63809.64</v>
      </c>
    </row>
    <row r="3537" spans="20:22">
      <c r="T3537" s="75">
        <f>AAS!B3537</f>
        <v>3536</v>
      </c>
      <c r="U3537" s="75" t="str">
        <f>AAS!C3537</f>
        <v>USA</v>
      </c>
      <c r="V3537" cm="1">
        <f t="array" ref="V3537">IF(VLOOKUP(U3537,$A$2:$F$198,COLUMN($F:$F),FALSE)=0,NA(),VLOOKUP(U3537,$A$2:$F$198,COLUMN($F:$F),FALSE))</f>
        <v>63809.64</v>
      </c>
    </row>
    <row r="3538" spans="20:22">
      <c r="T3538" s="75">
        <f>AAS!B3538</f>
        <v>3537</v>
      </c>
      <c r="U3538" s="75" t="str">
        <f>AAS!C3538</f>
        <v>USA</v>
      </c>
      <c r="V3538" cm="1">
        <f t="array" ref="V3538">IF(VLOOKUP(U3538,$A$2:$F$198,COLUMN($F:$F),FALSE)=0,NA(),VLOOKUP(U3538,$A$2:$F$198,COLUMN($F:$F),FALSE))</f>
        <v>63809.64</v>
      </c>
    </row>
    <row r="3539" spans="20:22">
      <c r="T3539" s="75">
        <f>AAS!B3539</f>
        <v>3538</v>
      </c>
      <c r="U3539" s="75" t="str">
        <f>AAS!C3539</f>
        <v>USA</v>
      </c>
      <c r="V3539" cm="1">
        <f t="array" ref="V3539">IF(VLOOKUP(U3539,$A$2:$F$198,COLUMN($F:$F),FALSE)=0,NA(),VLOOKUP(U3539,$A$2:$F$198,COLUMN($F:$F),FALSE))</f>
        <v>63809.64</v>
      </c>
    </row>
    <row r="3540" spans="20:22">
      <c r="T3540" s="75">
        <f>AAS!B3540</f>
        <v>3539</v>
      </c>
      <c r="U3540" s="75" t="str">
        <f>AAS!C3540</f>
        <v>Unknown</v>
      </c>
      <c r="V3540" t="e" cm="1">
        <f t="array" ref="V3540">IF(VLOOKUP(U3540,$A$2:$F$198,COLUMN($F:$F),FALSE)=0,NA(),VLOOKUP(U3540,$A$2:$F$198,COLUMN($F:$F),FALSE))</f>
        <v>#N/A</v>
      </c>
    </row>
    <row r="3541" spans="20:22">
      <c r="T3541" s="75">
        <f>AAS!B3541</f>
        <v>3540</v>
      </c>
      <c r="U3541" s="75" t="str">
        <f>AAS!C3541</f>
        <v>USA</v>
      </c>
      <c r="V3541" cm="1">
        <f t="array" ref="V3541">IF(VLOOKUP(U3541,$A$2:$F$198,COLUMN($F:$F),FALSE)=0,NA(),VLOOKUP(U3541,$A$2:$F$198,COLUMN($F:$F),FALSE))</f>
        <v>63809.64</v>
      </c>
    </row>
    <row r="3542" spans="20:22">
      <c r="T3542" s="75">
        <f>AAS!B3542</f>
        <v>3541</v>
      </c>
      <c r="U3542" s="75" t="str">
        <f>AAS!C3542</f>
        <v>USA</v>
      </c>
      <c r="V3542" cm="1">
        <f t="array" ref="V3542">IF(VLOOKUP(U3542,$A$2:$F$198,COLUMN($F:$F),FALSE)=0,NA(),VLOOKUP(U3542,$A$2:$F$198,COLUMN($F:$F),FALSE))</f>
        <v>63809.64</v>
      </c>
    </row>
    <row r="3543" spans="20:22">
      <c r="T3543" s="75">
        <f>AAS!B3543</f>
        <v>3542</v>
      </c>
      <c r="U3543" s="75" t="str">
        <f>AAS!C3543</f>
        <v>USA</v>
      </c>
      <c r="V3543" cm="1">
        <f t="array" ref="V3543">IF(VLOOKUP(U3543,$A$2:$F$198,COLUMN($F:$F),FALSE)=0,NA(),VLOOKUP(U3543,$A$2:$F$198,COLUMN($F:$F),FALSE))</f>
        <v>63809.64</v>
      </c>
    </row>
    <row r="3544" spans="20:22">
      <c r="T3544" s="75">
        <f>AAS!B3544</f>
        <v>3543</v>
      </c>
      <c r="U3544" s="75" t="str">
        <f>AAS!C3544</f>
        <v>USA</v>
      </c>
      <c r="V3544" cm="1">
        <f t="array" ref="V3544">IF(VLOOKUP(U3544,$A$2:$F$198,COLUMN($F:$F),FALSE)=0,NA(),VLOOKUP(U3544,$A$2:$F$198,COLUMN($F:$F),FALSE))</f>
        <v>63809.64</v>
      </c>
    </row>
    <row r="3545" spans="20:22">
      <c r="T3545" s="75">
        <f>AAS!B3545</f>
        <v>3544</v>
      </c>
      <c r="U3545" s="75" t="str">
        <f>AAS!C3545</f>
        <v>United Kingdom</v>
      </c>
      <c r="V3545" cm="1">
        <f t="array" ref="V3545">IF(VLOOKUP(U3545,$A$2:$F$198,COLUMN($F:$F),FALSE)=0,NA(),VLOOKUP(U3545,$A$2:$F$198,COLUMN($F:$F),FALSE))</f>
        <v>40800.480000000003</v>
      </c>
    </row>
    <row r="3546" spans="20:22">
      <c r="T3546" s="75">
        <f>AAS!B3546</f>
        <v>3545</v>
      </c>
      <c r="U3546" s="75" t="str">
        <f>AAS!C3546</f>
        <v>USA</v>
      </c>
      <c r="V3546" cm="1">
        <f t="array" ref="V3546">IF(VLOOKUP(U3546,$A$2:$F$198,COLUMN($F:$F),FALSE)=0,NA(),VLOOKUP(U3546,$A$2:$F$198,COLUMN($F:$F),FALSE))</f>
        <v>63809.64</v>
      </c>
    </row>
    <row r="3547" spans="20:22">
      <c r="T3547" s="75">
        <f>AAS!B3547</f>
        <v>3546</v>
      </c>
      <c r="U3547" s="75" t="str">
        <f>AAS!C3547</f>
        <v>USA</v>
      </c>
      <c r="V3547" cm="1">
        <f t="array" ref="V3547">IF(VLOOKUP(U3547,$A$2:$F$198,COLUMN($F:$F),FALSE)=0,NA(),VLOOKUP(U3547,$A$2:$F$198,COLUMN($F:$F),FALSE))</f>
        <v>63809.64</v>
      </c>
    </row>
    <row r="3548" spans="20:22">
      <c r="T3548" s="75">
        <f>AAS!B3548</f>
        <v>3547</v>
      </c>
      <c r="U3548" s="75" t="str">
        <f>AAS!C3548</f>
        <v>USA</v>
      </c>
      <c r="V3548" cm="1">
        <f t="array" ref="V3548">IF(VLOOKUP(U3548,$A$2:$F$198,COLUMN($F:$F),FALSE)=0,NA(),VLOOKUP(U3548,$A$2:$F$198,COLUMN($F:$F),FALSE))</f>
        <v>63809.64</v>
      </c>
    </row>
    <row r="3549" spans="20:22">
      <c r="T3549" s="75">
        <f>AAS!B3549</f>
        <v>3548</v>
      </c>
      <c r="U3549" s="75" t="str">
        <f>AAS!C3549</f>
        <v>USA</v>
      </c>
      <c r="V3549" cm="1">
        <f t="array" ref="V3549">IF(VLOOKUP(U3549,$A$2:$F$198,COLUMN($F:$F),FALSE)=0,NA(),VLOOKUP(U3549,$A$2:$F$198,COLUMN($F:$F),FALSE))</f>
        <v>63809.64</v>
      </c>
    </row>
    <row r="3550" spans="20:22">
      <c r="T3550" s="75">
        <f>AAS!B3550</f>
        <v>3549</v>
      </c>
      <c r="U3550" s="75" t="str">
        <f>AAS!C3550</f>
        <v>USA</v>
      </c>
      <c r="V3550" cm="1">
        <f t="array" ref="V3550">IF(VLOOKUP(U3550,$A$2:$F$198,COLUMN($F:$F),FALSE)=0,NA(),VLOOKUP(U3550,$A$2:$F$198,COLUMN($F:$F),FALSE))</f>
        <v>63809.64</v>
      </c>
    </row>
    <row r="3551" spans="20:22">
      <c r="T3551" s="75">
        <f>AAS!B3551</f>
        <v>3550</v>
      </c>
      <c r="U3551" s="75" t="str">
        <f>AAS!C3551</f>
        <v>USA</v>
      </c>
      <c r="V3551" cm="1">
        <f t="array" ref="V3551">IF(VLOOKUP(U3551,$A$2:$F$198,COLUMN($F:$F),FALSE)=0,NA(),VLOOKUP(U3551,$A$2:$F$198,COLUMN($F:$F),FALSE))</f>
        <v>63809.64</v>
      </c>
    </row>
    <row r="3552" spans="20:22">
      <c r="T3552" s="75">
        <f>AAS!B3552</f>
        <v>3551</v>
      </c>
      <c r="U3552" s="75" t="str">
        <f>AAS!C3552</f>
        <v>USA</v>
      </c>
      <c r="V3552" cm="1">
        <f t="array" ref="V3552">IF(VLOOKUP(U3552,$A$2:$F$198,COLUMN($F:$F),FALSE)=0,NA(),VLOOKUP(U3552,$A$2:$F$198,COLUMN($F:$F),FALSE))</f>
        <v>63809.64</v>
      </c>
    </row>
    <row r="3553" spans="20:22">
      <c r="T3553" s="75">
        <f>AAS!B3553</f>
        <v>3552</v>
      </c>
      <c r="U3553" s="75" t="str">
        <f>AAS!C3553</f>
        <v>USA</v>
      </c>
      <c r="V3553" cm="1">
        <f t="array" ref="V3553">IF(VLOOKUP(U3553,$A$2:$F$198,COLUMN($F:$F),FALSE)=0,NA(),VLOOKUP(U3553,$A$2:$F$198,COLUMN($F:$F),FALSE))</f>
        <v>63809.64</v>
      </c>
    </row>
    <row r="3554" spans="20:22">
      <c r="T3554" s="75">
        <f>AAS!B3554</f>
        <v>3553</v>
      </c>
      <c r="U3554" s="75" t="str">
        <f>AAS!C3554</f>
        <v>USA</v>
      </c>
      <c r="V3554" cm="1">
        <f t="array" ref="V3554">IF(VLOOKUP(U3554,$A$2:$F$198,COLUMN($F:$F),FALSE)=0,NA(),VLOOKUP(U3554,$A$2:$F$198,COLUMN($F:$F),FALSE))</f>
        <v>63809.64</v>
      </c>
    </row>
    <row r="3555" spans="20:22">
      <c r="T3555" s="75">
        <f>AAS!B3555</f>
        <v>3554</v>
      </c>
      <c r="U3555" s="75" t="str">
        <f>AAS!C3555</f>
        <v>USA</v>
      </c>
      <c r="V3555" cm="1">
        <f t="array" ref="V3555">IF(VLOOKUP(U3555,$A$2:$F$198,COLUMN($F:$F),FALSE)=0,NA(),VLOOKUP(U3555,$A$2:$F$198,COLUMN($F:$F),FALSE))</f>
        <v>63809.64</v>
      </c>
    </row>
    <row r="3556" spans="20:22">
      <c r="T3556" s="75">
        <f>AAS!B3556</f>
        <v>3555</v>
      </c>
      <c r="U3556" s="75" t="str">
        <f>AAS!C3556</f>
        <v>Unknown</v>
      </c>
      <c r="V3556" t="e" cm="1">
        <f t="array" ref="V3556">IF(VLOOKUP(U3556,$A$2:$F$198,COLUMN($F:$F),FALSE)=0,NA(),VLOOKUP(U3556,$A$2:$F$198,COLUMN($F:$F),FALSE))</f>
        <v>#N/A</v>
      </c>
    </row>
    <row r="3557" spans="20:22">
      <c r="T3557" s="75">
        <f>AAS!B3557</f>
        <v>3556</v>
      </c>
      <c r="U3557" s="75" t="str">
        <f>AAS!C3557</f>
        <v>Unknown</v>
      </c>
      <c r="V3557" t="e" cm="1">
        <f t="array" ref="V3557">IF(VLOOKUP(U3557,$A$2:$F$198,COLUMN($F:$F),FALSE)=0,NA(),VLOOKUP(U3557,$A$2:$F$198,COLUMN($F:$F),FALSE))</f>
        <v>#N/A</v>
      </c>
    </row>
    <row r="3558" spans="20:22">
      <c r="T3558" s="75">
        <f>AAS!B3558</f>
        <v>3557</v>
      </c>
      <c r="U3558" s="75" t="str">
        <f>AAS!C3558</f>
        <v>Unknown</v>
      </c>
      <c r="V3558" t="e" cm="1">
        <f t="array" ref="V3558">IF(VLOOKUP(U3558,$A$2:$F$198,COLUMN($F:$F),FALSE)=0,NA(),VLOOKUP(U3558,$A$2:$F$198,COLUMN($F:$F),FALSE))</f>
        <v>#N/A</v>
      </c>
    </row>
    <row r="3559" spans="20:22">
      <c r="T3559" s="75">
        <f>AAS!B3559</f>
        <v>3558</v>
      </c>
      <c r="U3559" s="75" t="str">
        <f>AAS!C3559</f>
        <v>USA</v>
      </c>
      <c r="V3559" cm="1">
        <f t="array" ref="V3559">IF(VLOOKUP(U3559,$A$2:$F$198,COLUMN($F:$F),FALSE)=0,NA(),VLOOKUP(U3559,$A$2:$F$198,COLUMN($F:$F),FALSE))</f>
        <v>63809.64</v>
      </c>
    </row>
    <row r="3560" spans="20:22">
      <c r="T3560" s="75">
        <f>AAS!B3560</f>
        <v>3559</v>
      </c>
      <c r="U3560" s="75" t="str">
        <f>AAS!C3560</f>
        <v>Unknown</v>
      </c>
      <c r="V3560" t="e" cm="1">
        <f t="array" ref="V3560">IF(VLOOKUP(U3560,$A$2:$F$198,COLUMN($F:$F),FALSE)=0,NA(),VLOOKUP(U3560,$A$2:$F$198,COLUMN($F:$F),FALSE))</f>
        <v>#N/A</v>
      </c>
    </row>
    <row r="3561" spans="20:22">
      <c r="T3561" s="75">
        <f>AAS!B3561</f>
        <v>3560</v>
      </c>
      <c r="U3561" s="75" t="str">
        <f>AAS!C3561</f>
        <v>Unknown</v>
      </c>
      <c r="V3561" t="e" cm="1">
        <f t="array" ref="V3561">IF(VLOOKUP(U3561,$A$2:$F$198,COLUMN($F:$F),FALSE)=0,NA(),VLOOKUP(U3561,$A$2:$F$198,COLUMN($F:$F),FALSE))</f>
        <v>#N/A</v>
      </c>
    </row>
    <row r="3562" spans="20:22">
      <c r="T3562" s="75">
        <f>AAS!B3562</f>
        <v>3561</v>
      </c>
      <c r="U3562" s="75" t="str">
        <f>AAS!C3562</f>
        <v>Unknown</v>
      </c>
      <c r="V3562" t="e" cm="1">
        <f t="array" ref="V3562">IF(VLOOKUP(U3562,$A$2:$F$198,COLUMN($F:$F),FALSE)=0,NA(),VLOOKUP(U3562,$A$2:$F$198,COLUMN($F:$F),FALSE))</f>
        <v>#N/A</v>
      </c>
    </row>
    <row r="3563" spans="20:22">
      <c r="T3563" s="75">
        <f>AAS!B3563</f>
        <v>3562</v>
      </c>
      <c r="U3563" s="75" t="str">
        <f>AAS!C3563</f>
        <v>USA</v>
      </c>
      <c r="V3563" cm="1">
        <f t="array" ref="V3563">IF(VLOOKUP(U3563,$A$2:$F$198,COLUMN($F:$F),FALSE)=0,NA(),VLOOKUP(U3563,$A$2:$F$198,COLUMN($F:$F),FALSE))</f>
        <v>63809.64</v>
      </c>
    </row>
    <row r="3564" spans="20:22">
      <c r="T3564" s="75">
        <f>AAS!B3564</f>
        <v>3563</v>
      </c>
      <c r="U3564" s="75" t="str">
        <f>AAS!C3564</f>
        <v>USA</v>
      </c>
      <c r="V3564" cm="1">
        <f t="array" ref="V3564">IF(VLOOKUP(U3564,$A$2:$F$198,COLUMN($F:$F),FALSE)=0,NA(),VLOOKUP(U3564,$A$2:$F$198,COLUMN($F:$F),FALSE))</f>
        <v>63809.64</v>
      </c>
    </row>
    <row r="3565" spans="20:22">
      <c r="T3565" s="75">
        <f>AAS!B3565</f>
        <v>3564</v>
      </c>
      <c r="U3565" s="75" t="str">
        <f>AAS!C3565</f>
        <v>USA</v>
      </c>
      <c r="V3565" cm="1">
        <f t="array" ref="V3565">IF(VLOOKUP(U3565,$A$2:$F$198,COLUMN($F:$F),FALSE)=0,NA(),VLOOKUP(U3565,$A$2:$F$198,COLUMN($F:$F),FALSE))</f>
        <v>63809.64</v>
      </c>
    </row>
    <row r="3566" spans="20:22">
      <c r="T3566" s="75">
        <f>AAS!B3566</f>
        <v>3565</v>
      </c>
      <c r="U3566" s="75" t="str">
        <f>AAS!C3566</f>
        <v>USA</v>
      </c>
      <c r="V3566" cm="1">
        <f t="array" ref="V3566">IF(VLOOKUP(U3566,$A$2:$F$198,COLUMN($F:$F),FALSE)=0,NA(),VLOOKUP(U3566,$A$2:$F$198,COLUMN($F:$F),FALSE))</f>
        <v>63809.64</v>
      </c>
    </row>
    <row r="3567" spans="20:22">
      <c r="T3567" s="75">
        <f>AAS!B3567</f>
        <v>3566</v>
      </c>
      <c r="U3567" s="75" t="str">
        <f>AAS!C3567</f>
        <v>USA</v>
      </c>
      <c r="V3567" cm="1">
        <f t="array" ref="V3567">IF(VLOOKUP(U3567,$A$2:$F$198,COLUMN($F:$F),FALSE)=0,NA(),VLOOKUP(U3567,$A$2:$F$198,COLUMN($F:$F),FALSE))</f>
        <v>63809.64</v>
      </c>
    </row>
    <row r="3568" spans="20:22">
      <c r="T3568" s="75">
        <f>AAS!B3568</f>
        <v>3567</v>
      </c>
      <c r="U3568" s="75" t="str">
        <f>AAS!C3568</f>
        <v>USA</v>
      </c>
      <c r="V3568" cm="1">
        <f t="array" ref="V3568">IF(VLOOKUP(U3568,$A$2:$F$198,COLUMN($F:$F),FALSE)=0,NA(),VLOOKUP(U3568,$A$2:$F$198,COLUMN($F:$F),FALSE))</f>
        <v>63809.64</v>
      </c>
    </row>
    <row r="3569" spans="20:22">
      <c r="T3569" s="75">
        <f>AAS!B3569</f>
        <v>3568</v>
      </c>
      <c r="U3569" s="75" t="str">
        <f>AAS!C3569</f>
        <v>USA</v>
      </c>
      <c r="V3569" cm="1">
        <f t="array" ref="V3569">IF(VLOOKUP(U3569,$A$2:$F$198,COLUMN($F:$F),FALSE)=0,NA(),VLOOKUP(U3569,$A$2:$F$198,COLUMN($F:$F),FALSE))</f>
        <v>63809.64</v>
      </c>
    </row>
    <row r="3570" spans="20:22">
      <c r="T3570" s="75">
        <f>AAS!B3570</f>
        <v>3569</v>
      </c>
      <c r="U3570" s="75" t="str">
        <f>AAS!C3570</f>
        <v>USA</v>
      </c>
      <c r="V3570" cm="1">
        <f t="array" ref="V3570">IF(VLOOKUP(U3570,$A$2:$F$198,COLUMN($F:$F),FALSE)=0,NA(),VLOOKUP(U3570,$A$2:$F$198,COLUMN($F:$F),FALSE))</f>
        <v>63809.64</v>
      </c>
    </row>
    <row r="3571" spans="20:22">
      <c r="T3571" s="75">
        <f>AAS!B3571</f>
        <v>3570</v>
      </c>
      <c r="U3571" s="75" t="str">
        <f>AAS!C3571</f>
        <v>USA</v>
      </c>
      <c r="V3571" cm="1">
        <f t="array" ref="V3571">IF(VLOOKUP(U3571,$A$2:$F$198,COLUMN($F:$F),FALSE)=0,NA(),VLOOKUP(U3571,$A$2:$F$198,COLUMN($F:$F),FALSE))</f>
        <v>63809.64</v>
      </c>
    </row>
    <row r="3572" spans="20:22">
      <c r="T3572" s="75">
        <f>AAS!B3572</f>
        <v>3571</v>
      </c>
      <c r="U3572" s="75" t="str">
        <f>AAS!C3572</f>
        <v>USA</v>
      </c>
      <c r="V3572" cm="1">
        <f t="array" ref="V3572">IF(VLOOKUP(U3572,$A$2:$F$198,COLUMN($F:$F),FALSE)=0,NA(),VLOOKUP(U3572,$A$2:$F$198,COLUMN($F:$F),FALSE))</f>
        <v>63809.64</v>
      </c>
    </row>
    <row r="3573" spans="20:22">
      <c r="T3573" s="75">
        <f>AAS!B3573</f>
        <v>3572</v>
      </c>
      <c r="U3573" s="75" t="str">
        <f>AAS!C3573</f>
        <v>USA</v>
      </c>
      <c r="V3573" cm="1">
        <f t="array" ref="V3573">IF(VLOOKUP(U3573,$A$2:$F$198,COLUMN($F:$F),FALSE)=0,NA(),VLOOKUP(U3573,$A$2:$F$198,COLUMN($F:$F),FALSE))</f>
        <v>63809.64</v>
      </c>
    </row>
    <row r="3574" spans="20:22">
      <c r="T3574" s="75">
        <f>AAS!B3574</f>
        <v>3573</v>
      </c>
      <c r="U3574" s="75" t="str">
        <f>AAS!C3574</f>
        <v>USA</v>
      </c>
      <c r="V3574" cm="1">
        <f t="array" ref="V3574">IF(VLOOKUP(U3574,$A$2:$F$198,COLUMN($F:$F),FALSE)=0,NA(),VLOOKUP(U3574,$A$2:$F$198,COLUMN($F:$F),FALSE))</f>
        <v>63809.64</v>
      </c>
    </row>
    <row r="3575" spans="20:22">
      <c r="T3575" s="75">
        <f>AAS!B3575</f>
        <v>3574</v>
      </c>
      <c r="U3575" s="75" t="str">
        <f>AAS!C3575</f>
        <v>USA</v>
      </c>
      <c r="V3575" cm="1">
        <f t="array" ref="V3575">IF(VLOOKUP(U3575,$A$2:$F$198,COLUMN($F:$F),FALSE)=0,NA(),VLOOKUP(U3575,$A$2:$F$198,COLUMN($F:$F),FALSE))</f>
        <v>63809.64</v>
      </c>
    </row>
    <row r="3576" spans="20:22">
      <c r="T3576" s="75">
        <f>AAS!B3576</f>
        <v>3575</v>
      </c>
      <c r="U3576" s="75" t="str">
        <f>AAS!C3576</f>
        <v>USA</v>
      </c>
      <c r="V3576" cm="1">
        <f t="array" ref="V3576">IF(VLOOKUP(U3576,$A$2:$F$198,COLUMN($F:$F),FALSE)=0,NA(),VLOOKUP(U3576,$A$2:$F$198,COLUMN($F:$F),FALSE))</f>
        <v>63809.64</v>
      </c>
    </row>
    <row r="3577" spans="20:22">
      <c r="T3577" s="75">
        <f>AAS!B3577</f>
        <v>3576</v>
      </c>
      <c r="U3577" s="75" t="str">
        <f>AAS!C3577</f>
        <v>USA</v>
      </c>
      <c r="V3577" cm="1">
        <f t="array" ref="V3577">IF(VLOOKUP(U3577,$A$2:$F$198,COLUMN($F:$F),FALSE)=0,NA(),VLOOKUP(U3577,$A$2:$F$198,COLUMN($F:$F),FALSE))</f>
        <v>63809.64</v>
      </c>
    </row>
    <row r="3578" spans="20:22">
      <c r="T3578" s="75">
        <f>AAS!B3578</f>
        <v>3577</v>
      </c>
      <c r="U3578" s="75" t="str">
        <f>AAS!C3578</f>
        <v>Unknown</v>
      </c>
      <c r="V3578" t="e" cm="1">
        <f t="array" ref="V3578">IF(VLOOKUP(U3578,$A$2:$F$198,COLUMN($F:$F),FALSE)=0,NA(),VLOOKUP(U3578,$A$2:$F$198,COLUMN($F:$F),FALSE))</f>
        <v>#N/A</v>
      </c>
    </row>
    <row r="3579" spans="20:22">
      <c r="T3579" s="75">
        <f>AAS!B3579</f>
        <v>3578</v>
      </c>
      <c r="U3579" s="75" t="str">
        <f>AAS!C3579</f>
        <v>Unknown</v>
      </c>
      <c r="V3579" t="e" cm="1">
        <f t="array" ref="V3579">IF(VLOOKUP(U3579,$A$2:$F$198,COLUMN($F:$F),FALSE)=0,NA(),VLOOKUP(U3579,$A$2:$F$198,COLUMN($F:$F),FALSE))</f>
        <v>#N/A</v>
      </c>
    </row>
    <row r="3580" spans="20:22">
      <c r="T3580" s="75">
        <f>AAS!B3580</f>
        <v>3579</v>
      </c>
      <c r="U3580" s="75" t="str">
        <f>AAS!C3580</f>
        <v>Unknown</v>
      </c>
      <c r="V3580" t="e" cm="1">
        <f t="array" ref="V3580">IF(VLOOKUP(U3580,$A$2:$F$198,COLUMN($F:$F),FALSE)=0,NA(),VLOOKUP(U3580,$A$2:$F$198,COLUMN($F:$F),FALSE))</f>
        <v>#N/A</v>
      </c>
    </row>
    <row r="3581" spans="20:22">
      <c r="T3581" s="75">
        <f>AAS!B3581</f>
        <v>3580</v>
      </c>
      <c r="U3581" s="75" t="str">
        <f>AAS!C3581</f>
        <v>USA</v>
      </c>
      <c r="V3581" cm="1">
        <f t="array" ref="V3581">IF(VLOOKUP(U3581,$A$2:$F$198,COLUMN($F:$F),FALSE)=0,NA(),VLOOKUP(U3581,$A$2:$F$198,COLUMN($F:$F),FALSE))</f>
        <v>63809.64</v>
      </c>
    </row>
    <row r="3582" spans="20:22">
      <c r="T3582" s="75">
        <f>AAS!B3582</f>
        <v>3581</v>
      </c>
      <c r="U3582" s="75" t="str">
        <f>AAS!C3582</f>
        <v>USA</v>
      </c>
      <c r="V3582" cm="1">
        <f t="array" ref="V3582">IF(VLOOKUP(U3582,$A$2:$F$198,COLUMN($F:$F),FALSE)=0,NA(),VLOOKUP(U3582,$A$2:$F$198,COLUMN($F:$F),FALSE))</f>
        <v>63809.64</v>
      </c>
    </row>
    <row r="3583" spans="20:22">
      <c r="T3583" s="75">
        <f>AAS!B3583</f>
        <v>3582</v>
      </c>
      <c r="U3583" s="75" t="str">
        <f>AAS!C3583</f>
        <v>USA</v>
      </c>
      <c r="V3583" cm="1">
        <f t="array" ref="V3583">IF(VLOOKUP(U3583,$A$2:$F$198,COLUMN($F:$F),FALSE)=0,NA(),VLOOKUP(U3583,$A$2:$F$198,COLUMN($F:$F),FALSE))</f>
        <v>63809.64</v>
      </c>
    </row>
    <row r="3584" spans="20:22">
      <c r="T3584" s="75">
        <f>AAS!B3584</f>
        <v>3583</v>
      </c>
      <c r="U3584" s="75" t="str">
        <f>AAS!C3584</f>
        <v>USA</v>
      </c>
      <c r="V3584" cm="1">
        <f t="array" ref="V3584">IF(VLOOKUP(U3584,$A$2:$F$198,COLUMN($F:$F),FALSE)=0,NA(),VLOOKUP(U3584,$A$2:$F$198,COLUMN($F:$F),FALSE))</f>
        <v>63809.64</v>
      </c>
    </row>
    <row r="3585" spans="20:22">
      <c r="T3585" s="75">
        <f>AAS!B3585</f>
        <v>3584</v>
      </c>
      <c r="U3585" s="75" t="str">
        <f>AAS!C3585</f>
        <v>USA</v>
      </c>
      <c r="V3585" cm="1">
        <f t="array" ref="V3585">IF(VLOOKUP(U3585,$A$2:$F$198,COLUMN($F:$F),FALSE)=0,NA(),VLOOKUP(U3585,$A$2:$F$198,COLUMN($F:$F),FALSE))</f>
        <v>63809.64</v>
      </c>
    </row>
    <row r="3586" spans="20:22">
      <c r="T3586" s="75">
        <f>AAS!B3586</f>
        <v>3585</v>
      </c>
      <c r="U3586" s="75" t="str">
        <f>AAS!C3586</f>
        <v>Unknown</v>
      </c>
      <c r="V3586" t="e" cm="1">
        <f t="array" ref="V3586">IF(VLOOKUP(U3586,$A$2:$F$198,COLUMN($F:$F),FALSE)=0,NA(),VLOOKUP(U3586,$A$2:$F$198,COLUMN($F:$F),FALSE))</f>
        <v>#N/A</v>
      </c>
    </row>
    <row r="3587" spans="20:22">
      <c r="T3587" s="75">
        <f>AAS!B3587</f>
        <v>3586</v>
      </c>
      <c r="U3587" s="75" t="str">
        <f>AAS!C3587</f>
        <v>USA</v>
      </c>
      <c r="V3587" cm="1">
        <f t="array" ref="V3587">IF(VLOOKUP(U3587,$A$2:$F$198,COLUMN($F:$F),FALSE)=0,NA(),VLOOKUP(U3587,$A$2:$F$198,COLUMN($F:$F),FALSE))</f>
        <v>63809.64</v>
      </c>
    </row>
    <row r="3588" spans="20:22">
      <c r="T3588" s="75">
        <f>AAS!B3588</f>
        <v>3587</v>
      </c>
      <c r="U3588" s="75" t="str">
        <f>AAS!C3588</f>
        <v>USA</v>
      </c>
      <c r="V3588" cm="1">
        <f t="array" ref="V3588">IF(VLOOKUP(U3588,$A$2:$F$198,COLUMN($F:$F),FALSE)=0,NA(),VLOOKUP(U3588,$A$2:$F$198,COLUMN($F:$F),FALSE))</f>
        <v>63809.64</v>
      </c>
    </row>
    <row r="3589" spans="20:22">
      <c r="T3589" s="75">
        <f>AAS!B3589</f>
        <v>3588</v>
      </c>
      <c r="U3589" s="75" t="str">
        <f>AAS!C3589</f>
        <v>USA</v>
      </c>
      <c r="V3589" cm="1">
        <f t="array" ref="V3589">IF(VLOOKUP(U3589,$A$2:$F$198,COLUMN($F:$F),FALSE)=0,NA(),VLOOKUP(U3589,$A$2:$F$198,COLUMN($F:$F),FALSE))</f>
        <v>63809.64</v>
      </c>
    </row>
    <row r="3590" spans="20:22">
      <c r="T3590" s="75">
        <f>AAS!B3590</f>
        <v>3589</v>
      </c>
      <c r="U3590" s="75" t="str">
        <f>AAS!C3590</f>
        <v>USA</v>
      </c>
      <c r="V3590" cm="1">
        <f t="array" ref="V3590">IF(VLOOKUP(U3590,$A$2:$F$198,COLUMN($F:$F),FALSE)=0,NA(),VLOOKUP(U3590,$A$2:$F$198,COLUMN($F:$F),FALSE))</f>
        <v>63809.64</v>
      </c>
    </row>
    <row r="3591" spans="20:22">
      <c r="T3591" s="75">
        <f>AAS!B3591</f>
        <v>3590</v>
      </c>
      <c r="U3591" s="75" t="str">
        <f>AAS!C3591</f>
        <v>USA</v>
      </c>
      <c r="V3591" cm="1">
        <f t="array" ref="V3591">IF(VLOOKUP(U3591,$A$2:$F$198,COLUMN($F:$F),FALSE)=0,NA(),VLOOKUP(U3591,$A$2:$F$198,COLUMN($F:$F),FALSE))</f>
        <v>63809.64</v>
      </c>
    </row>
    <row r="3592" spans="20:22">
      <c r="T3592" s="75">
        <f>AAS!B3592</f>
        <v>3591</v>
      </c>
      <c r="U3592" s="75" t="str">
        <f>AAS!C3592</f>
        <v>USA</v>
      </c>
      <c r="V3592" cm="1">
        <f t="array" ref="V3592">IF(VLOOKUP(U3592,$A$2:$F$198,COLUMN($F:$F),FALSE)=0,NA(),VLOOKUP(U3592,$A$2:$F$198,COLUMN($F:$F),FALSE))</f>
        <v>63809.64</v>
      </c>
    </row>
    <row r="3593" spans="20:22">
      <c r="T3593" s="75">
        <f>AAS!B3593</f>
        <v>3592</v>
      </c>
      <c r="U3593" s="75" t="str">
        <f>AAS!C3593</f>
        <v>Unknown</v>
      </c>
      <c r="V3593" t="e" cm="1">
        <f t="array" ref="V3593">IF(VLOOKUP(U3593,$A$2:$F$198,COLUMN($F:$F),FALSE)=0,NA(),VLOOKUP(U3593,$A$2:$F$198,COLUMN($F:$F),FALSE))</f>
        <v>#N/A</v>
      </c>
    </row>
    <row r="3594" spans="20:22">
      <c r="T3594" s="75">
        <f>AAS!B3594</f>
        <v>3593</v>
      </c>
      <c r="U3594" s="75" t="str">
        <f>AAS!C3594</f>
        <v>Unknown</v>
      </c>
      <c r="V3594" t="e" cm="1">
        <f t="array" ref="V3594">IF(VLOOKUP(U3594,$A$2:$F$198,COLUMN($F:$F),FALSE)=0,NA(),VLOOKUP(U3594,$A$2:$F$198,COLUMN($F:$F),FALSE))</f>
        <v>#N/A</v>
      </c>
    </row>
    <row r="3595" spans="20:22">
      <c r="T3595" s="75">
        <f>AAS!B3595</f>
        <v>3594</v>
      </c>
      <c r="U3595" s="75" t="str">
        <f>AAS!C3595</f>
        <v>Unknown</v>
      </c>
      <c r="V3595" t="e" cm="1">
        <f t="array" ref="V3595">IF(VLOOKUP(U3595,$A$2:$F$198,COLUMN($F:$F),FALSE)=0,NA(),VLOOKUP(U3595,$A$2:$F$198,COLUMN($F:$F),FALSE))</f>
        <v>#N/A</v>
      </c>
    </row>
    <row r="3596" spans="20:22">
      <c r="T3596" s="75">
        <f>AAS!B3596</f>
        <v>3595</v>
      </c>
      <c r="U3596" s="75" t="str">
        <f>AAS!C3596</f>
        <v>USA</v>
      </c>
      <c r="V3596" cm="1">
        <f t="array" ref="V3596">IF(VLOOKUP(U3596,$A$2:$F$198,COLUMN($F:$F),FALSE)=0,NA(),VLOOKUP(U3596,$A$2:$F$198,COLUMN($F:$F),FALSE))</f>
        <v>63809.64</v>
      </c>
    </row>
    <row r="3597" spans="20:22">
      <c r="T3597" s="75">
        <f>AAS!B3597</f>
        <v>3596</v>
      </c>
      <c r="U3597" s="75" t="str">
        <f>AAS!C3597</f>
        <v>USA</v>
      </c>
      <c r="V3597" cm="1">
        <f t="array" ref="V3597">IF(VLOOKUP(U3597,$A$2:$F$198,COLUMN($F:$F),FALSE)=0,NA(),VLOOKUP(U3597,$A$2:$F$198,COLUMN($F:$F),FALSE))</f>
        <v>63809.64</v>
      </c>
    </row>
    <row r="3598" spans="20:22">
      <c r="T3598" s="75">
        <f>AAS!B3598</f>
        <v>3597</v>
      </c>
      <c r="U3598" s="75" t="str">
        <f>AAS!C3598</f>
        <v>Unknown</v>
      </c>
      <c r="V3598" t="e" cm="1">
        <f t="array" ref="V3598">IF(VLOOKUP(U3598,$A$2:$F$198,COLUMN($F:$F),FALSE)=0,NA(),VLOOKUP(U3598,$A$2:$F$198,COLUMN($F:$F),FALSE))</f>
        <v>#N/A</v>
      </c>
    </row>
    <row r="3599" spans="20:22">
      <c r="T3599" s="75">
        <f>AAS!B3599</f>
        <v>3598</v>
      </c>
      <c r="U3599" s="75" t="str">
        <f>AAS!C3599</f>
        <v>USA</v>
      </c>
      <c r="V3599" cm="1">
        <f t="array" ref="V3599">IF(VLOOKUP(U3599,$A$2:$F$198,COLUMN($F:$F),FALSE)=0,NA(),VLOOKUP(U3599,$A$2:$F$198,COLUMN($F:$F),FALSE))</f>
        <v>63809.64</v>
      </c>
    </row>
    <row r="3600" spans="20:22">
      <c r="T3600" s="75">
        <f>AAS!B3600</f>
        <v>3599</v>
      </c>
      <c r="U3600" s="75" t="str">
        <f>AAS!C3600</f>
        <v>USA</v>
      </c>
      <c r="V3600" cm="1">
        <f t="array" ref="V3600">IF(VLOOKUP(U3600,$A$2:$F$198,COLUMN($F:$F),FALSE)=0,NA(),VLOOKUP(U3600,$A$2:$F$198,COLUMN($F:$F),FALSE))</f>
        <v>63809.64</v>
      </c>
    </row>
    <row r="3601" spans="20:22">
      <c r="T3601" s="75">
        <f>AAS!B3601</f>
        <v>3600</v>
      </c>
      <c r="U3601" s="75" t="str">
        <f>AAS!C3601</f>
        <v>USA</v>
      </c>
      <c r="V3601" cm="1">
        <f t="array" ref="V3601">IF(VLOOKUP(U3601,$A$2:$F$198,COLUMN($F:$F),FALSE)=0,NA(),VLOOKUP(U3601,$A$2:$F$198,COLUMN($F:$F),FALSE))</f>
        <v>63809.64</v>
      </c>
    </row>
    <row r="3602" spans="20:22">
      <c r="T3602" s="75">
        <f>AAS!B3602</f>
        <v>3601</v>
      </c>
      <c r="U3602" s="75" t="str">
        <f>AAS!C3602</f>
        <v>USA</v>
      </c>
      <c r="V3602" cm="1">
        <f t="array" ref="V3602">IF(VLOOKUP(U3602,$A$2:$F$198,COLUMN($F:$F),FALSE)=0,NA(),VLOOKUP(U3602,$A$2:$F$198,COLUMN($F:$F),FALSE))</f>
        <v>63809.64</v>
      </c>
    </row>
    <row r="3603" spans="20:22">
      <c r="T3603" s="75">
        <f>AAS!B3603</f>
        <v>3602</v>
      </c>
      <c r="U3603" s="75" t="str">
        <f>AAS!C3603</f>
        <v>USA</v>
      </c>
      <c r="V3603" cm="1">
        <f t="array" ref="V3603">IF(VLOOKUP(U3603,$A$2:$F$198,COLUMN($F:$F),FALSE)=0,NA(),VLOOKUP(U3603,$A$2:$F$198,COLUMN($F:$F),FALSE))</f>
        <v>63809.64</v>
      </c>
    </row>
    <row r="3604" spans="20:22">
      <c r="T3604" s="75">
        <f>AAS!B3604</f>
        <v>3603</v>
      </c>
      <c r="U3604" s="75" t="str">
        <f>AAS!C3604</f>
        <v>USA</v>
      </c>
      <c r="V3604" cm="1">
        <f t="array" ref="V3604">IF(VLOOKUP(U3604,$A$2:$F$198,COLUMN($F:$F),FALSE)=0,NA(),VLOOKUP(U3604,$A$2:$F$198,COLUMN($F:$F),FALSE))</f>
        <v>63809.64</v>
      </c>
    </row>
    <row r="3605" spans="20:22">
      <c r="T3605" s="75">
        <f>AAS!B3605</f>
        <v>3604</v>
      </c>
      <c r="U3605" s="75" t="str">
        <f>AAS!C3605</f>
        <v>USA</v>
      </c>
      <c r="V3605" cm="1">
        <f t="array" ref="V3605">IF(VLOOKUP(U3605,$A$2:$F$198,COLUMN($F:$F),FALSE)=0,NA(),VLOOKUP(U3605,$A$2:$F$198,COLUMN($F:$F),FALSE))</f>
        <v>63809.64</v>
      </c>
    </row>
    <row r="3606" spans="20:22">
      <c r="T3606" s="75">
        <f>AAS!B3606</f>
        <v>3605</v>
      </c>
      <c r="U3606" s="75" t="str">
        <f>AAS!C3606</f>
        <v>USA</v>
      </c>
      <c r="V3606" cm="1">
        <f t="array" ref="V3606">IF(VLOOKUP(U3606,$A$2:$F$198,COLUMN($F:$F),FALSE)=0,NA(),VLOOKUP(U3606,$A$2:$F$198,COLUMN($F:$F),FALSE))</f>
        <v>63809.64</v>
      </c>
    </row>
    <row r="3607" spans="20:22">
      <c r="T3607" s="75">
        <f>AAS!B3607</f>
        <v>3606</v>
      </c>
      <c r="U3607" s="75" t="str">
        <f>AAS!C3607</f>
        <v>USA</v>
      </c>
      <c r="V3607" cm="1">
        <f t="array" ref="V3607">IF(VLOOKUP(U3607,$A$2:$F$198,COLUMN($F:$F),FALSE)=0,NA(),VLOOKUP(U3607,$A$2:$F$198,COLUMN($F:$F),FALSE))</f>
        <v>63809.64</v>
      </c>
    </row>
    <row r="3608" spans="20:22">
      <c r="T3608" s="75">
        <f>AAS!B3608</f>
        <v>3607</v>
      </c>
      <c r="U3608" s="75" t="str">
        <f>AAS!C3608</f>
        <v>USA</v>
      </c>
      <c r="V3608" cm="1">
        <f t="array" ref="V3608">IF(VLOOKUP(U3608,$A$2:$F$198,COLUMN($F:$F),FALSE)=0,NA(),VLOOKUP(U3608,$A$2:$F$198,COLUMN($F:$F),FALSE))</f>
        <v>63809.64</v>
      </c>
    </row>
    <row r="3609" spans="20:22">
      <c r="T3609" s="75">
        <f>AAS!B3609</f>
        <v>3608</v>
      </c>
      <c r="U3609" s="75" t="str">
        <f>AAS!C3609</f>
        <v>United Kingdom</v>
      </c>
      <c r="V3609" cm="1">
        <f t="array" ref="V3609">IF(VLOOKUP(U3609,$A$2:$F$198,COLUMN($F:$F),FALSE)=0,NA(),VLOOKUP(U3609,$A$2:$F$198,COLUMN($F:$F),FALSE))</f>
        <v>40800.480000000003</v>
      </c>
    </row>
    <row r="3610" spans="20:22">
      <c r="T3610" s="75">
        <f>AAS!B3610</f>
        <v>3609</v>
      </c>
      <c r="U3610" s="75" t="str">
        <f>AAS!C3610</f>
        <v>USA</v>
      </c>
      <c r="V3610" cm="1">
        <f t="array" ref="V3610">IF(VLOOKUP(U3610,$A$2:$F$198,COLUMN($F:$F),FALSE)=0,NA(),VLOOKUP(U3610,$A$2:$F$198,COLUMN($F:$F),FALSE))</f>
        <v>63809.64</v>
      </c>
    </row>
    <row r="3611" spans="20:22">
      <c r="T3611" s="75">
        <f>AAS!B3611</f>
        <v>3610</v>
      </c>
      <c r="U3611" s="75" t="str">
        <f>AAS!C3611</f>
        <v>USA</v>
      </c>
      <c r="V3611" cm="1">
        <f t="array" ref="V3611">IF(VLOOKUP(U3611,$A$2:$F$198,COLUMN($F:$F),FALSE)=0,NA(),VLOOKUP(U3611,$A$2:$F$198,COLUMN($F:$F),FALSE))</f>
        <v>63809.64</v>
      </c>
    </row>
    <row r="3612" spans="20:22">
      <c r="T3612" s="75">
        <f>AAS!B3612</f>
        <v>3611</v>
      </c>
      <c r="U3612" s="75" t="str">
        <f>AAS!C3612</f>
        <v>USA</v>
      </c>
      <c r="V3612" cm="1">
        <f t="array" ref="V3612">IF(VLOOKUP(U3612,$A$2:$F$198,COLUMN($F:$F),FALSE)=0,NA(),VLOOKUP(U3612,$A$2:$F$198,COLUMN($F:$F),FALSE))</f>
        <v>63809.64</v>
      </c>
    </row>
    <row r="3613" spans="20:22">
      <c r="T3613" s="75">
        <f>AAS!B3613</f>
        <v>3612</v>
      </c>
      <c r="U3613" s="75" t="str">
        <f>AAS!C3613</f>
        <v>USA</v>
      </c>
      <c r="V3613" cm="1">
        <f t="array" ref="V3613">IF(VLOOKUP(U3613,$A$2:$F$198,COLUMN($F:$F),FALSE)=0,NA(),VLOOKUP(U3613,$A$2:$F$198,COLUMN($F:$F),FALSE))</f>
        <v>63809.64</v>
      </c>
    </row>
    <row r="3614" spans="20:22">
      <c r="T3614" s="75">
        <f>AAS!B3614</f>
        <v>3613</v>
      </c>
      <c r="U3614" s="75" t="str">
        <f>AAS!C3614</f>
        <v>USA</v>
      </c>
      <c r="V3614" cm="1">
        <f t="array" ref="V3614">IF(VLOOKUP(U3614,$A$2:$F$198,COLUMN($F:$F),FALSE)=0,NA(),VLOOKUP(U3614,$A$2:$F$198,COLUMN($F:$F),FALSE))</f>
        <v>63809.64</v>
      </c>
    </row>
    <row r="3615" spans="20:22">
      <c r="T3615" s="75">
        <f>AAS!B3615</f>
        <v>3614</v>
      </c>
      <c r="U3615" s="75" t="str">
        <f>AAS!C3615</f>
        <v>Unknown</v>
      </c>
      <c r="V3615" t="e" cm="1">
        <f t="array" ref="V3615">IF(VLOOKUP(U3615,$A$2:$F$198,COLUMN($F:$F),FALSE)=0,NA(),VLOOKUP(U3615,$A$2:$F$198,COLUMN($F:$F),FALSE))</f>
        <v>#N/A</v>
      </c>
    </row>
    <row r="3616" spans="20:22">
      <c r="T3616" s="75">
        <f>AAS!B3616</f>
        <v>3615</v>
      </c>
      <c r="U3616" s="75" t="str">
        <f>AAS!C3616</f>
        <v>Unknown</v>
      </c>
      <c r="V3616" t="e" cm="1">
        <f t="array" ref="V3616">IF(VLOOKUP(U3616,$A$2:$F$198,COLUMN($F:$F),FALSE)=0,NA(),VLOOKUP(U3616,$A$2:$F$198,COLUMN($F:$F),FALSE))</f>
        <v>#N/A</v>
      </c>
    </row>
    <row r="3617" spans="20:22">
      <c r="T3617" s="75">
        <f>AAS!B3617</f>
        <v>3616</v>
      </c>
      <c r="U3617" s="75" t="str">
        <f>AAS!C3617</f>
        <v>Unknown</v>
      </c>
      <c r="V3617" t="e" cm="1">
        <f t="array" ref="V3617">IF(VLOOKUP(U3617,$A$2:$F$198,COLUMN($F:$F),FALSE)=0,NA(),VLOOKUP(U3617,$A$2:$F$198,COLUMN($F:$F),FALSE))</f>
        <v>#N/A</v>
      </c>
    </row>
    <row r="3618" spans="20:22">
      <c r="T3618" s="75">
        <f>AAS!B3618</f>
        <v>3617</v>
      </c>
      <c r="U3618" s="75" t="str">
        <f>AAS!C3618</f>
        <v>Unknown</v>
      </c>
      <c r="V3618" t="e" cm="1">
        <f t="array" ref="V3618">IF(VLOOKUP(U3618,$A$2:$F$198,COLUMN($F:$F),FALSE)=0,NA(),VLOOKUP(U3618,$A$2:$F$198,COLUMN($F:$F),FALSE))</f>
        <v>#N/A</v>
      </c>
    </row>
    <row r="3619" spans="20:22">
      <c r="T3619" s="75">
        <f>AAS!B3619</f>
        <v>3618</v>
      </c>
      <c r="U3619" s="75" t="str">
        <f>AAS!C3619</f>
        <v>Unknown</v>
      </c>
      <c r="V3619" t="e" cm="1">
        <f t="array" ref="V3619">IF(VLOOKUP(U3619,$A$2:$F$198,COLUMN($F:$F),FALSE)=0,NA(),VLOOKUP(U3619,$A$2:$F$198,COLUMN($F:$F),FALSE))</f>
        <v>#N/A</v>
      </c>
    </row>
    <row r="3620" spans="20:22">
      <c r="T3620" s="75">
        <f>AAS!B3620</f>
        <v>3619</v>
      </c>
      <c r="U3620" s="75" t="str">
        <f>AAS!C3620</f>
        <v>Unknown</v>
      </c>
      <c r="V3620" t="e" cm="1">
        <f t="array" ref="V3620">IF(VLOOKUP(U3620,$A$2:$F$198,COLUMN($F:$F),FALSE)=0,NA(),VLOOKUP(U3620,$A$2:$F$198,COLUMN($F:$F),FALSE))</f>
        <v>#N/A</v>
      </c>
    </row>
    <row r="3621" spans="20:22">
      <c r="T3621" s="75">
        <f>AAS!B3621</f>
        <v>3620</v>
      </c>
      <c r="U3621" s="75" t="str">
        <f>AAS!C3621</f>
        <v>Unknown</v>
      </c>
      <c r="V3621" t="e" cm="1">
        <f t="array" ref="V3621">IF(VLOOKUP(U3621,$A$2:$F$198,COLUMN($F:$F),FALSE)=0,NA(),VLOOKUP(U3621,$A$2:$F$198,COLUMN($F:$F),FALSE))</f>
        <v>#N/A</v>
      </c>
    </row>
    <row r="3622" spans="20:22">
      <c r="T3622" s="75">
        <f>AAS!B3622</f>
        <v>3621</v>
      </c>
      <c r="U3622" s="75" t="str">
        <f>AAS!C3622</f>
        <v>Unknown</v>
      </c>
      <c r="V3622" t="e" cm="1">
        <f t="array" ref="V3622">IF(VLOOKUP(U3622,$A$2:$F$198,COLUMN($F:$F),FALSE)=0,NA(),VLOOKUP(U3622,$A$2:$F$198,COLUMN($F:$F),FALSE))</f>
        <v>#N/A</v>
      </c>
    </row>
    <row r="3623" spans="20:22">
      <c r="T3623" s="75">
        <f>AAS!B3623</f>
        <v>3622</v>
      </c>
      <c r="U3623" s="75" t="str">
        <f>AAS!C3623</f>
        <v>Unknown</v>
      </c>
      <c r="V3623" t="e" cm="1">
        <f t="array" ref="V3623">IF(VLOOKUP(U3623,$A$2:$F$198,COLUMN($F:$F),FALSE)=0,NA(),VLOOKUP(U3623,$A$2:$F$198,COLUMN($F:$F),FALSE))</f>
        <v>#N/A</v>
      </c>
    </row>
    <row r="3624" spans="20:22">
      <c r="T3624" s="75">
        <f>AAS!B3624</f>
        <v>3623</v>
      </c>
      <c r="U3624" s="75" t="str">
        <f>AAS!C3624</f>
        <v>Unknown</v>
      </c>
      <c r="V3624" t="e" cm="1">
        <f t="array" ref="V3624">IF(VLOOKUP(U3624,$A$2:$F$198,COLUMN($F:$F),FALSE)=0,NA(),VLOOKUP(U3624,$A$2:$F$198,COLUMN($F:$F),FALSE))</f>
        <v>#N/A</v>
      </c>
    </row>
    <row r="3625" spans="20:22">
      <c r="T3625" s="75">
        <f>AAS!B3625</f>
        <v>3624</v>
      </c>
      <c r="U3625" s="75" t="str">
        <f>AAS!C3625</f>
        <v>Unknown</v>
      </c>
      <c r="V3625" t="e" cm="1">
        <f t="array" ref="V3625">IF(VLOOKUP(U3625,$A$2:$F$198,COLUMN($F:$F),FALSE)=0,NA(),VLOOKUP(U3625,$A$2:$F$198,COLUMN($F:$F),FALSE))</f>
        <v>#N/A</v>
      </c>
    </row>
    <row r="3626" spans="20:22">
      <c r="T3626" s="75">
        <f>AAS!B3626</f>
        <v>3625</v>
      </c>
      <c r="U3626" s="75" t="str">
        <f>AAS!C3626</f>
        <v>USA</v>
      </c>
      <c r="V3626" cm="1">
        <f t="array" ref="V3626">IF(VLOOKUP(U3626,$A$2:$F$198,COLUMN($F:$F),FALSE)=0,NA(),VLOOKUP(U3626,$A$2:$F$198,COLUMN($F:$F),FALSE))</f>
        <v>63809.64</v>
      </c>
    </row>
    <row r="3627" spans="20:22">
      <c r="T3627" s="75">
        <f>AAS!B3627</f>
        <v>3626</v>
      </c>
      <c r="U3627" s="75" t="str">
        <f>AAS!C3627</f>
        <v>Unknown</v>
      </c>
      <c r="V3627" t="e" cm="1">
        <f t="array" ref="V3627">IF(VLOOKUP(U3627,$A$2:$F$198,COLUMN($F:$F),FALSE)=0,NA(),VLOOKUP(U3627,$A$2:$F$198,COLUMN($F:$F),FALSE))</f>
        <v>#N/A</v>
      </c>
    </row>
    <row r="3628" spans="20:22">
      <c r="T3628" s="75">
        <f>AAS!B3628</f>
        <v>3627</v>
      </c>
      <c r="U3628" s="75" t="str">
        <f>AAS!C3628</f>
        <v>Unknown</v>
      </c>
      <c r="V3628" t="e" cm="1">
        <f t="array" ref="V3628">IF(VLOOKUP(U3628,$A$2:$F$198,COLUMN($F:$F),FALSE)=0,NA(),VLOOKUP(U3628,$A$2:$F$198,COLUMN($F:$F),FALSE))</f>
        <v>#N/A</v>
      </c>
    </row>
    <row r="3629" spans="20:22">
      <c r="T3629" s="75">
        <f>AAS!B3629</f>
        <v>3628</v>
      </c>
      <c r="U3629" s="75" t="str">
        <f>AAS!C3629</f>
        <v>USA</v>
      </c>
      <c r="V3629" cm="1">
        <f t="array" ref="V3629">IF(VLOOKUP(U3629,$A$2:$F$198,COLUMN($F:$F),FALSE)=0,NA(),VLOOKUP(U3629,$A$2:$F$198,COLUMN($F:$F),FALSE))</f>
        <v>63809.64</v>
      </c>
    </row>
    <row r="3630" spans="20:22">
      <c r="T3630" s="75">
        <f>AAS!B3630</f>
        <v>3629</v>
      </c>
      <c r="U3630" s="75" t="str">
        <f>AAS!C3630</f>
        <v>USA</v>
      </c>
      <c r="V3630" cm="1">
        <f t="array" ref="V3630">IF(VLOOKUP(U3630,$A$2:$F$198,COLUMN($F:$F),FALSE)=0,NA(),VLOOKUP(U3630,$A$2:$F$198,COLUMN($F:$F),FALSE))</f>
        <v>63809.64</v>
      </c>
    </row>
    <row r="3631" spans="20:22">
      <c r="T3631" s="75">
        <f>AAS!B3631</f>
        <v>3630</v>
      </c>
      <c r="U3631" s="75" t="str">
        <f>AAS!C3631</f>
        <v>USA</v>
      </c>
      <c r="V3631" cm="1">
        <f t="array" ref="V3631">IF(VLOOKUP(U3631,$A$2:$F$198,COLUMN($F:$F),FALSE)=0,NA(),VLOOKUP(U3631,$A$2:$F$198,COLUMN($F:$F),FALSE))</f>
        <v>63809.64</v>
      </c>
    </row>
    <row r="3632" spans="20:22">
      <c r="T3632" s="75">
        <f>AAS!B3632</f>
        <v>3631</v>
      </c>
      <c r="U3632" s="75" t="str">
        <f>AAS!C3632</f>
        <v>USA</v>
      </c>
      <c r="V3632" cm="1">
        <f t="array" ref="V3632">IF(VLOOKUP(U3632,$A$2:$F$198,COLUMN($F:$F),FALSE)=0,NA(),VLOOKUP(U3632,$A$2:$F$198,COLUMN($F:$F),FALSE))</f>
        <v>63809.64</v>
      </c>
    </row>
    <row r="3633" spans="20:22">
      <c r="T3633" s="75">
        <f>AAS!B3633</f>
        <v>3632</v>
      </c>
      <c r="U3633" s="75" t="str">
        <f>AAS!C3633</f>
        <v>USA</v>
      </c>
      <c r="V3633" cm="1">
        <f t="array" ref="V3633">IF(VLOOKUP(U3633,$A$2:$F$198,COLUMN($F:$F),FALSE)=0,NA(),VLOOKUP(U3633,$A$2:$F$198,COLUMN($F:$F),FALSE))</f>
        <v>63809.64</v>
      </c>
    </row>
    <row r="3634" spans="20:22">
      <c r="T3634" s="75">
        <f>AAS!B3634</f>
        <v>3633</v>
      </c>
      <c r="U3634" s="75" t="str">
        <f>AAS!C3634</f>
        <v>USA</v>
      </c>
      <c r="V3634" cm="1">
        <f t="array" ref="V3634">IF(VLOOKUP(U3634,$A$2:$F$198,COLUMN($F:$F),FALSE)=0,NA(),VLOOKUP(U3634,$A$2:$F$198,COLUMN($F:$F),FALSE))</f>
        <v>63809.64</v>
      </c>
    </row>
    <row r="3635" spans="20:22">
      <c r="T3635" s="75">
        <f>AAS!B3635</f>
        <v>3634</v>
      </c>
      <c r="U3635" s="75" t="str">
        <f>AAS!C3635</f>
        <v>USA</v>
      </c>
      <c r="V3635" cm="1">
        <f t="array" ref="V3635">IF(VLOOKUP(U3635,$A$2:$F$198,COLUMN($F:$F),FALSE)=0,NA(),VLOOKUP(U3635,$A$2:$F$198,COLUMN($F:$F),FALSE))</f>
        <v>63809.64</v>
      </c>
    </row>
    <row r="3636" spans="20:22">
      <c r="T3636" s="75">
        <f>AAS!B3636</f>
        <v>3635</v>
      </c>
      <c r="U3636" s="75" t="str">
        <f>AAS!C3636</f>
        <v>USA</v>
      </c>
      <c r="V3636" cm="1">
        <f t="array" ref="V3636">IF(VLOOKUP(U3636,$A$2:$F$198,COLUMN($F:$F),FALSE)=0,NA(),VLOOKUP(U3636,$A$2:$F$198,COLUMN($F:$F),FALSE))</f>
        <v>63809.64</v>
      </c>
    </row>
    <row r="3637" spans="20:22">
      <c r="T3637" s="75">
        <f>AAS!B3637</f>
        <v>3636</v>
      </c>
      <c r="U3637" s="75" t="str">
        <f>AAS!C3637</f>
        <v>USA</v>
      </c>
      <c r="V3637" cm="1">
        <f t="array" ref="V3637">IF(VLOOKUP(U3637,$A$2:$F$198,COLUMN($F:$F),FALSE)=0,NA(),VLOOKUP(U3637,$A$2:$F$198,COLUMN($F:$F),FALSE))</f>
        <v>63809.64</v>
      </c>
    </row>
    <row r="3638" spans="20:22">
      <c r="T3638" s="75">
        <f>AAS!B3638</f>
        <v>3637</v>
      </c>
      <c r="U3638" s="75" t="str">
        <f>AAS!C3638</f>
        <v>USA</v>
      </c>
      <c r="V3638" cm="1">
        <f t="array" ref="V3638">IF(VLOOKUP(U3638,$A$2:$F$198,COLUMN($F:$F),FALSE)=0,NA(),VLOOKUP(U3638,$A$2:$F$198,COLUMN($F:$F),FALSE))</f>
        <v>63809.64</v>
      </c>
    </row>
    <row r="3639" spans="20:22">
      <c r="T3639" s="75">
        <f>AAS!B3639</f>
        <v>3638</v>
      </c>
      <c r="U3639" s="75" t="str">
        <f>AAS!C3639</f>
        <v>USA</v>
      </c>
      <c r="V3639" cm="1">
        <f t="array" ref="V3639">IF(VLOOKUP(U3639,$A$2:$F$198,COLUMN($F:$F),FALSE)=0,NA(),VLOOKUP(U3639,$A$2:$F$198,COLUMN($F:$F),FALSE))</f>
        <v>63809.64</v>
      </c>
    </row>
    <row r="3640" spans="20:22">
      <c r="T3640" s="75">
        <f>AAS!B3640</f>
        <v>3639</v>
      </c>
      <c r="U3640" s="75" t="str">
        <f>AAS!C3640</f>
        <v>USA</v>
      </c>
      <c r="V3640" cm="1">
        <f t="array" ref="V3640">IF(VLOOKUP(U3640,$A$2:$F$198,COLUMN($F:$F),FALSE)=0,NA(),VLOOKUP(U3640,$A$2:$F$198,COLUMN($F:$F),FALSE))</f>
        <v>63809.64</v>
      </c>
    </row>
    <row r="3641" spans="20:22">
      <c r="T3641" s="75">
        <f>AAS!B3641</f>
        <v>3640</v>
      </c>
      <c r="U3641" s="75" t="str">
        <f>AAS!C3641</f>
        <v>Unknown</v>
      </c>
      <c r="V3641" t="e" cm="1">
        <f t="array" ref="V3641">IF(VLOOKUP(U3641,$A$2:$F$198,COLUMN($F:$F),FALSE)=0,NA(),VLOOKUP(U3641,$A$2:$F$198,COLUMN($F:$F),FALSE))</f>
        <v>#N/A</v>
      </c>
    </row>
    <row r="3642" spans="20:22">
      <c r="T3642" s="75">
        <f>AAS!B3642</f>
        <v>3641</v>
      </c>
      <c r="U3642" s="75" t="str">
        <f>AAS!C3642</f>
        <v>USA</v>
      </c>
      <c r="V3642" cm="1">
        <f t="array" ref="V3642">IF(VLOOKUP(U3642,$A$2:$F$198,COLUMN($F:$F),FALSE)=0,NA(),VLOOKUP(U3642,$A$2:$F$198,COLUMN($F:$F),FALSE))</f>
        <v>63809.64</v>
      </c>
    </row>
    <row r="3643" spans="20:22">
      <c r="T3643" s="75">
        <f>AAS!B3643</f>
        <v>3642</v>
      </c>
      <c r="U3643" s="75" t="str">
        <f>AAS!C3643</f>
        <v>USA</v>
      </c>
      <c r="V3643" cm="1">
        <f t="array" ref="V3643">IF(VLOOKUP(U3643,$A$2:$F$198,COLUMN($F:$F),FALSE)=0,NA(),VLOOKUP(U3643,$A$2:$F$198,COLUMN($F:$F),FALSE))</f>
        <v>63809.64</v>
      </c>
    </row>
    <row r="3644" spans="20:22">
      <c r="T3644" s="75">
        <f>AAS!B3644</f>
        <v>3643</v>
      </c>
      <c r="U3644" s="75" t="str">
        <f>AAS!C3644</f>
        <v>USA</v>
      </c>
      <c r="V3644" cm="1">
        <f t="array" ref="V3644">IF(VLOOKUP(U3644,$A$2:$F$198,COLUMN($F:$F),FALSE)=0,NA(),VLOOKUP(U3644,$A$2:$F$198,COLUMN($F:$F),FALSE))</f>
        <v>63809.64</v>
      </c>
    </row>
    <row r="3645" spans="20:22">
      <c r="T3645" s="75">
        <f>AAS!B3645</f>
        <v>3644</v>
      </c>
      <c r="U3645" s="75" t="str">
        <f>AAS!C3645</f>
        <v>Mexico</v>
      </c>
      <c r="V3645" cm="1">
        <f t="array" ref="V3645">IF(VLOOKUP(U3645,$A$2:$F$198,COLUMN($F:$F),FALSE)=0,NA(),VLOOKUP(U3645,$A$2:$F$198,COLUMN($F:$F),FALSE))</f>
        <v>10492.69</v>
      </c>
    </row>
    <row r="3646" spans="20:22">
      <c r="T3646" s="75">
        <f>AAS!B3646</f>
        <v>3645</v>
      </c>
      <c r="U3646" s="75" t="str">
        <f>AAS!C3646</f>
        <v>USA</v>
      </c>
      <c r="V3646" cm="1">
        <f t="array" ref="V3646">IF(VLOOKUP(U3646,$A$2:$F$198,COLUMN($F:$F),FALSE)=0,NA(),VLOOKUP(U3646,$A$2:$F$198,COLUMN($F:$F),FALSE))</f>
        <v>63809.64</v>
      </c>
    </row>
    <row r="3647" spans="20:22">
      <c r="T3647" s="75">
        <f>AAS!B3647</f>
        <v>3646</v>
      </c>
      <c r="U3647" s="75" t="str">
        <f>AAS!C3647</f>
        <v>USA</v>
      </c>
      <c r="V3647" cm="1">
        <f t="array" ref="V3647">IF(VLOOKUP(U3647,$A$2:$F$198,COLUMN($F:$F),FALSE)=0,NA(),VLOOKUP(U3647,$A$2:$F$198,COLUMN($F:$F),FALSE))</f>
        <v>63809.64</v>
      </c>
    </row>
    <row r="3648" spans="20:22">
      <c r="T3648" s="75">
        <f>AAS!B3648</f>
        <v>3647</v>
      </c>
      <c r="U3648" s="75" t="str">
        <f>AAS!C3648</f>
        <v>USA</v>
      </c>
      <c r="V3648" cm="1">
        <f t="array" ref="V3648">IF(VLOOKUP(U3648,$A$2:$F$198,COLUMN($F:$F),FALSE)=0,NA(),VLOOKUP(U3648,$A$2:$F$198,COLUMN($F:$F),FALSE))</f>
        <v>63809.64</v>
      </c>
    </row>
    <row r="3649" spans="20:22">
      <c r="T3649" s="75">
        <f>AAS!B3649</f>
        <v>3648</v>
      </c>
      <c r="U3649" s="75" t="str">
        <f>AAS!C3649</f>
        <v>Ethiopia</v>
      </c>
      <c r="V3649" cm="1">
        <f t="array" ref="V3649">IF(VLOOKUP(U3649,$A$2:$F$198,COLUMN($F:$F),FALSE)=0,NA(),VLOOKUP(U3649,$A$2:$F$198,COLUMN($F:$F),FALSE))</f>
        <v>993.625</v>
      </c>
    </row>
    <row r="3650" spans="20:22">
      <c r="T3650" s="75">
        <f>AAS!B3650</f>
        <v>3649</v>
      </c>
      <c r="U3650" s="75" t="str">
        <f>AAS!C3650</f>
        <v>USA</v>
      </c>
      <c r="V3650" cm="1">
        <f t="array" ref="V3650">IF(VLOOKUP(U3650,$A$2:$F$198,COLUMN($F:$F),FALSE)=0,NA(),VLOOKUP(U3650,$A$2:$F$198,COLUMN($F:$F),FALSE))</f>
        <v>63809.64</v>
      </c>
    </row>
    <row r="3651" spans="20:22">
      <c r="T3651" s="75">
        <f>AAS!B3651</f>
        <v>3650</v>
      </c>
      <c r="U3651" s="75" t="str">
        <f>AAS!C3651</f>
        <v>USA</v>
      </c>
      <c r="V3651" cm="1">
        <f t="array" ref="V3651">IF(VLOOKUP(U3651,$A$2:$F$198,COLUMN($F:$F),FALSE)=0,NA(),VLOOKUP(U3651,$A$2:$F$198,COLUMN($F:$F),FALSE))</f>
        <v>63809.64</v>
      </c>
    </row>
    <row r="3652" spans="20:22">
      <c r="T3652" s="75">
        <f>AAS!B3652</f>
        <v>3651</v>
      </c>
      <c r="U3652" s="75" t="str">
        <f>AAS!C3652</f>
        <v>USA</v>
      </c>
      <c r="V3652" cm="1">
        <f t="array" ref="V3652">IF(VLOOKUP(U3652,$A$2:$F$198,COLUMN($F:$F),FALSE)=0,NA(),VLOOKUP(U3652,$A$2:$F$198,COLUMN($F:$F),FALSE))</f>
        <v>63809.64</v>
      </c>
    </row>
    <row r="3653" spans="20:22">
      <c r="T3653" s="75">
        <f>AAS!B3653</f>
        <v>3652</v>
      </c>
      <c r="U3653" s="75" t="str">
        <f>AAS!C3653</f>
        <v>USA</v>
      </c>
      <c r="V3653" cm="1">
        <f t="array" ref="V3653">IF(VLOOKUP(U3653,$A$2:$F$198,COLUMN($F:$F),FALSE)=0,NA(),VLOOKUP(U3653,$A$2:$F$198,COLUMN($F:$F),FALSE))</f>
        <v>63809.64</v>
      </c>
    </row>
    <row r="3654" spans="20:22">
      <c r="T3654" s="75">
        <f>AAS!B3654</f>
        <v>3653</v>
      </c>
      <c r="U3654" s="75" t="str">
        <f>AAS!C3654</f>
        <v>USA</v>
      </c>
      <c r="V3654" cm="1">
        <f t="array" ref="V3654">IF(VLOOKUP(U3654,$A$2:$F$198,COLUMN($F:$F),FALSE)=0,NA(),VLOOKUP(U3654,$A$2:$F$198,COLUMN($F:$F),FALSE))</f>
        <v>63809.64</v>
      </c>
    </row>
    <row r="3655" spans="20:22">
      <c r="T3655" s="75">
        <f>AAS!B3655</f>
        <v>3654</v>
      </c>
      <c r="U3655" s="75" t="str">
        <f>AAS!C3655</f>
        <v>USA</v>
      </c>
      <c r="V3655" cm="1">
        <f t="array" ref="V3655">IF(VLOOKUP(U3655,$A$2:$F$198,COLUMN($F:$F),FALSE)=0,NA(),VLOOKUP(U3655,$A$2:$F$198,COLUMN($F:$F),FALSE))</f>
        <v>63809.64</v>
      </c>
    </row>
    <row r="3656" spans="20:22">
      <c r="T3656" s="75">
        <f>AAS!B3656</f>
        <v>3655</v>
      </c>
      <c r="U3656" s="75" t="str">
        <f>AAS!C3656</f>
        <v>USA</v>
      </c>
      <c r="V3656" cm="1">
        <f t="array" ref="V3656">IF(VLOOKUP(U3656,$A$2:$F$198,COLUMN($F:$F),FALSE)=0,NA(),VLOOKUP(U3656,$A$2:$F$198,COLUMN($F:$F),FALSE))</f>
        <v>63809.64</v>
      </c>
    </row>
    <row r="3657" spans="20:22">
      <c r="T3657" s="75">
        <f>AAS!B3657</f>
        <v>3656</v>
      </c>
      <c r="U3657" s="75" t="str">
        <f>AAS!C3657</f>
        <v>USA</v>
      </c>
      <c r="V3657" cm="1">
        <f t="array" ref="V3657">IF(VLOOKUP(U3657,$A$2:$F$198,COLUMN($F:$F),FALSE)=0,NA(),VLOOKUP(U3657,$A$2:$F$198,COLUMN($F:$F),FALSE))</f>
        <v>63809.64</v>
      </c>
    </row>
    <row r="3658" spans="20:22">
      <c r="T3658" s="75">
        <f>AAS!B3658</f>
        <v>3657</v>
      </c>
      <c r="U3658" s="75" t="str">
        <f>AAS!C3658</f>
        <v>USA</v>
      </c>
      <c r="V3658" cm="1">
        <f t="array" ref="V3658">IF(VLOOKUP(U3658,$A$2:$F$198,COLUMN($F:$F),FALSE)=0,NA(),VLOOKUP(U3658,$A$2:$F$198,COLUMN($F:$F),FALSE))</f>
        <v>63809.64</v>
      </c>
    </row>
    <row r="3659" spans="20:22">
      <c r="T3659" s="75">
        <f>AAS!B3659</f>
        <v>3658</v>
      </c>
      <c r="U3659" s="75" t="str">
        <f>AAS!C3659</f>
        <v>USA</v>
      </c>
      <c r="V3659" cm="1">
        <f t="array" ref="V3659">IF(VLOOKUP(U3659,$A$2:$F$198,COLUMN($F:$F),FALSE)=0,NA(),VLOOKUP(U3659,$A$2:$F$198,COLUMN($F:$F),FALSE))</f>
        <v>63809.64</v>
      </c>
    </row>
    <row r="3660" spans="20:22">
      <c r="T3660" s="75">
        <f>AAS!B3660</f>
        <v>3659</v>
      </c>
      <c r="U3660" s="75" t="str">
        <f>AAS!C3660</f>
        <v>USA</v>
      </c>
      <c r="V3660" cm="1">
        <f t="array" ref="V3660">IF(VLOOKUP(U3660,$A$2:$F$198,COLUMN($F:$F),FALSE)=0,NA(),VLOOKUP(U3660,$A$2:$F$198,COLUMN($F:$F),FALSE))</f>
        <v>63809.64</v>
      </c>
    </row>
    <row r="3661" spans="20:22">
      <c r="T3661" s="75">
        <f>AAS!B3661</f>
        <v>3660</v>
      </c>
      <c r="U3661" s="75" t="str">
        <f>AAS!C3661</f>
        <v>USA</v>
      </c>
      <c r="V3661" cm="1">
        <f t="array" ref="V3661">IF(VLOOKUP(U3661,$A$2:$F$198,COLUMN($F:$F),FALSE)=0,NA(),VLOOKUP(U3661,$A$2:$F$198,COLUMN($F:$F),FALSE))</f>
        <v>63809.64</v>
      </c>
    </row>
    <row r="3662" spans="20:22">
      <c r="T3662" s="75">
        <f>AAS!B3662</f>
        <v>3661</v>
      </c>
      <c r="U3662" s="75" t="str">
        <f>AAS!C3662</f>
        <v>USA</v>
      </c>
      <c r="V3662" cm="1">
        <f t="array" ref="V3662">IF(VLOOKUP(U3662,$A$2:$F$198,COLUMN($F:$F),FALSE)=0,NA(),VLOOKUP(U3662,$A$2:$F$198,COLUMN($F:$F),FALSE))</f>
        <v>63809.64</v>
      </c>
    </row>
    <row r="3663" spans="20:22">
      <c r="T3663" s="75">
        <f>AAS!B3663</f>
        <v>3662</v>
      </c>
      <c r="U3663" s="75" t="str">
        <f>AAS!C3663</f>
        <v>USA</v>
      </c>
      <c r="V3663" cm="1">
        <f t="array" ref="V3663">IF(VLOOKUP(U3663,$A$2:$F$198,COLUMN($F:$F),FALSE)=0,NA(),VLOOKUP(U3663,$A$2:$F$198,COLUMN($F:$F),FALSE))</f>
        <v>63809.64</v>
      </c>
    </row>
    <row r="3664" spans="20:22">
      <c r="T3664" s="75">
        <f>AAS!B3664</f>
        <v>3663</v>
      </c>
      <c r="U3664" s="75" t="str">
        <f>AAS!C3664</f>
        <v>USA</v>
      </c>
      <c r="V3664" cm="1">
        <f t="array" ref="V3664">IF(VLOOKUP(U3664,$A$2:$F$198,COLUMN($F:$F),FALSE)=0,NA(),VLOOKUP(U3664,$A$2:$F$198,COLUMN($F:$F),FALSE))</f>
        <v>63809.64</v>
      </c>
    </row>
    <row r="3665" spans="20:22">
      <c r="T3665" s="75">
        <f>AAS!B3665</f>
        <v>3664</v>
      </c>
      <c r="U3665" s="75" t="str">
        <f>AAS!C3665</f>
        <v>Japan</v>
      </c>
      <c r="V3665" cm="1">
        <f t="array" ref="V3665">IF(VLOOKUP(U3665,$A$2:$F$198,COLUMN($F:$F),FALSE)=0,NA(),VLOOKUP(U3665,$A$2:$F$198,COLUMN($F:$F),FALSE))</f>
        <v>41314.410000000003</v>
      </c>
    </row>
    <row r="3666" spans="20:22">
      <c r="T3666" s="75">
        <f>AAS!B3666</f>
        <v>3665</v>
      </c>
      <c r="U3666" s="75" t="str">
        <f>AAS!C3666</f>
        <v>USA</v>
      </c>
      <c r="V3666" cm="1">
        <f t="array" ref="V3666">IF(VLOOKUP(U3666,$A$2:$F$198,COLUMN($F:$F),FALSE)=0,NA(),VLOOKUP(U3666,$A$2:$F$198,COLUMN($F:$F),FALSE))</f>
        <v>63809.64</v>
      </c>
    </row>
    <row r="3667" spans="20:22">
      <c r="T3667" s="75">
        <f>AAS!B3667</f>
        <v>3666</v>
      </c>
      <c r="U3667" s="75" t="str">
        <f>AAS!C3667</f>
        <v>USA</v>
      </c>
      <c r="V3667" cm="1">
        <f t="array" ref="V3667">IF(VLOOKUP(U3667,$A$2:$F$198,COLUMN($F:$F),FALSE)=0,NA(),VLOOKUP(U3667,$A$2:$F$198,COLUMN($F:$F),FALSE))</f>
        <v>63809.64</v>
      </c>
    </row>
    <row r="3668" spans="20:22">
      <c r="T3668" s="75">
        <f>AAS!B3668</f>
        <v>3667</v>
      </c>
      <c r="U3668" s="75" t="str">
        <f>AAS!C3668</f>
        <v>USA</v>
      </c>
      <c r="V3668" cm="1">
        <f t="array" ref="V3668">IF(VLOOKUP(U3668,$A$2:$F$198,COLUMN($F:$F),FALSE)=0,NA(),VLOOKUP(U3668,$A$2:$F$198,COLUMN($F:$F),FALSE))</f>
        <v>63809.64</v>
      </c>
    </row>
    <row r="3669" spans="20:22">
      <c r="T3669" s="75">
        <f>AAS!B3669</f>
        <v>3668</v>
      </c>
      <c r="U3669" s="75" t="str">
        <f>AAS!C3669</f>
        <v>USA</v>
      </c>
      <c r="V3669" cm="1">
        <f t="array" ref="V3669">IF(VLOOKUP(U3669,$A$2:$F$198,COLUMN($F:$F),FALSE)=0,NA(),VLOOKUP(U3669,$A$2:$F$198,COLUMN($F:$F),FALSE))</f>
        <v>63809.64</v>
      </c>
    </row>
    <row r="3670" spans="20:22">
      <c r="T3670" s="75">
        <f>AAS!B3670</f>
        <v>3669</v>
      </c>
      <c r="U3670" s="75" t="str">
        <f>AAS!C3670</f>
        <v>USA</v>
      </c>
      <c r="V3670" cm="1">
        <f t="array" ref="V3670">IF(VLOOKUP(U3670,$A$2:$F$198,COLUMN($F:$F),FALSE)=0,NA(),VLOOKUP(U3670,$A$2:$F$198,COLUMN($F:$F),FALSE))</f>
        <v>63809.64</v>
      </c>
    </row>
    <row r="3671" spans="20:22">
      <c r="T3671" s="75">
        <f>AAS!B3671</f>
        <v>3670</v>
      </c>
      <c r="U3671" s="75" t="str">
        <f>AAS!C3671</f>
        <v>USA</v>
      </c>
      <c r="V3671" cm="1">
        <f t="array" ref="V3671">IF(VLOOKUP(U3671,$A$2:$F$198,COLUMN($F:$F),FALSE)=0,NA(),VLOOKUP(U3671,$A$2:$F$198,COLUMN($F:$F),FALSE))</f>
        <v>63809.64</v>
      </c>
    </row>
    <row r="3672" spans="20:22">
      <c r="T3672" s="75">
        <f>AAS!B3672</f>
        <v>3671</v>
      </c>
      <c r="U3672" s="75" t="str">
        <f>AAS!C3672</f>
        <v>USA</v>
      </c>
      <c r="V3672" cm="1">
        <f t="array" ref="V3672">IF(VLOOKUP(U3672,$A$2:$F$198,COLUMN($F:$F),FALSE)=0,NA(),VLOOKUP(U3672,$A$2:$F$198,COLUMN($F:$F),FALSE))</f>
        <v>63809.64</v>
      </c>
    </row>
    <row r="3673" spans="20:22">
      <c r="T3673" s="75">
        <f>AAS!B3673</f>
        <v>3672</v>
      </c>
      <c r="U3673" s="75" t="str">
        <f>AAS!C3673</f>
        <v>USA</v>
      </c>
      <c r="V3673" cm="1">
        <f t="array" ref="V3673">IF(VLOOKUP(U3673,$A$2:$F$198,COLUMN($F:$F),FALSE)=0,NA(),VLOOKUP(U3673,$A$2:$F$198,COLUMN($F:$F),FALSE))</f>
        <v>63809.64</v>
      </c>
    </row>
    <row r="3674" spans="20:22">
      <c r="T3674" s="75">
        <f>AAS!B3674</f>
        <v>3673</v>
      </c>
      <c r="U3674" s="75" t="str">
        <f>AAS!C3674</f>
        <v>USA</v>
      </c>
      <c r="V3674" cm="1">
        <f t="array" ref="V3674">IF(VLOOKUP(U3674,$A$2:$F$198,COLUMN($F:$F),FALSE)=0,NA(),VLOOKUP(U3674,$A$2:$F$198,COLUMN($F:$F),FALSE))</f>
        <v>63809.64</v>
      </c>
    </row>
    <row r="3675" spans="20:22">
      <c r="T3675" s="75">
        <f>AAS!B3675</f>
        <v>3674</v>
      </c>
      <c r="U3675" s="75" t="str">
        <f>AAS!C3675</f>
        <v>USA</v>
      </c>
      <c r="V3675" cm="1">
        <f t="array" ref="V3675">IF(VLOOKUP(U3675,$A$2:$F$198,COLUMN($F:$F),FALSE)=0,NA(),VLOOKUP(U3675,$A$2:$F$198,COLUMN($F:$F),FALSE))</f>
        <v>63809.64</v>
      </c>
    </row>
    <row r="3676" spans="20:22">
      <c r="T3676" s="75">
        <f>AAS!B3676</f>
        <v>3675</v>
      </c>
      <c r="U3676" s="75" t="str">
        <f>AAS!C3676</f>
        <v>USA</v>
      </c>
      <c r="V3676" cm="1">
        <f t="array" ref="V3676">IF(VLOOKUP(U3676,$A$2:$F$198,COLUMN($F:$F),FALSE)=0,NA(),VLOOKUP(U3676,$A$2:$F$198,COLUMN($F:$F),FALSE))</f>
        <v>63809.64</v>
      </c>
    </row>
    <row r="3677" spans="20:22">
      <c r="T3677" s="75">
        <f>AAS!B3677</f>
        <v>3676</v>
      </c>
      <c r="U3677" s="75" t="str">
        <f>AAS!C3677</f>
        <v>USA</v>
      </c>
      <c r="V3677" cm="1">
        <f t="array" ref="V3677">IF(VLOOKUP(U3677,$A$2:$F$198,COLUMN($F:$F),FALSE)=0,NA(),VLOOKUP(U3677,$A$2:$F$198,COLUMN($F:$F),FALSE))</f>
        <v>63809.64</v>
      </c>
    </row>
    <row r="3678" spans="20:22">
      <c r="T3678" s="75">
        <f>AAS!B3678</f>
        <v>3677</v>
      </c>
      <c r="U3678" s="75" t="str">
        <f>AAS!C3678</f>
        <v>USA</v>
      </c>
      <c r="V3678" cm="1">
        <f t="array" ref="V3678">IF(VLOOKUP(U3678,$A$2:$F$198,COLUMN($F:$F),FALSE)=0,NA(),VLOOKUP(U3678,$A$2:$F$198,COLUMN($F:$F),FALSE))</f>
        <v>63809.64</v>
      </c>
    </row>
    <row r="3679" spans="20:22">
      <c r="T3679" s="75">
        <f>AAS!B3679</f>
        <v>3678</v>
      </c>
      <c r="U3679" s="75" t="str">
        <f>AAS!C3679</f>
        <v>USA</v>
      </c>
      <c r="V3679" cm="1">
        <f t="array" ref="V3679">IF(VLOOKUP(U3679,$A$2:$F$198,COLUMN($F:$F),FALSE)=0,NA(),VLOOKUP(U3679,$A$2:$F$198,COLUMN($F:$F),FALSE))</f>
        <v>63809.64</v>
      </c>
    </row>
    <row r="3680" spans="20:22">
      <c r="T3680" s="75">
        <f>AAS!B3680</f>
        <v>3679</v>
      </c>
      <c r="U3680" s="75" t="str">
        <f>AAS!C3680</f>
        <v>USA</v>
      </c>
      <c r="V3680" cm="1">
        <f t="array" ref="V3680">IF(VLOOKUP(U3680,$A$2:$F$198,COLUMN($F:$F),FALSE)=0,NA(),VLOOKUP(U3680,$A$2:$F$198,COLUMN($F:$F),FALSE))</f>
        <v>63809.64</v>
      </c>
    </row>
    <row r="3681" spans="20:22">
      <c r="T3681" s="75">
        <f>AAS!B3681</f>
        <v>3680</v>
      </c>
      <c r="U3681" s="75" t="str">
        <f>AAS!C3681</f>
        <v>USA</v>
      </c>
      <c r="V3681" cm="1">
        <f t="array" ref="V3681">IF(VLOOKUP(U3681,$A$2:$F$198,COLUMN($F:$F),FALSE)=0,NA(),VLOOKUP(U3681,$A$2:$F$198,COLUMN($F:$F),FALSE))</f>
        <v>63809.64</v>
      </c>
    </row>
    <row r="3682" spans="20:22">
      <c r="T3682" s="75">
        <f>AAS!B3682</f>
        <v>3681</v>
      </c>
      <c r="U3682" s="75" t="str">
        <f>AAS!C3682</f>
        <v>USA</v>
      </c>
      <c r="V3682" cm="1">
        <f t="array" ref="V3682">IF(VLOOKUP(U3682,$A$2:$F$198,COLUMN($F:$F),FALSE)=0,NA(),VLOOKUP(U3682,$A$2:$F$198,COLUMN($F:$F),FALSE))</f>
        <v>63809.64</v>
      </c>
    </row>
    <row r="3683" spans="20:22">
      <c r="T3683" s="75">
        <f>AAS!B3683</f>
        <v>3682</v>
      </c>
      <c r="U3683" s="75" t="str">
        <f>AAS!C3683</f>
        <v>USA</v>
      </c>
      <c r="V3683" cm="1">
        <f t="array" ref="V3683">IF(VLOOKUP(U3683,$A$2:$F$198,COLUMN($F:$F),FALSE)=0,NA(),VLOOKUP(U3683,$A$2:$F$198,COLUMN($F:$F),FALSE))</f>
        <v>63809.64</v>
      </c>
    </row>
    <row r="3684" spans="20:22">
      <c r="T3684" s="75">
        <f>AAS!B3684</f>
        <v>3683</v>
      </c>
      <c r="U3684" s="75" t="str">
        <f>AAS!C3684</f>
        <v>Unknown</v>
      </c>
      <c r="V3684" t="e" cm="1">
        <f t="array" ref="V3684">IF(VLOOKUP(U3684,$A$2:$F$198,COLUMN($F:$F),FALSE)=0,NA(),VLOOKUP(U3684,$A$2:$F$198,COLUMN($F:$F),FALSE))</f>
        <v>#N/A</v>
      </c>
    </row>
    <row r="3685" spans="20:22">
      <c r="T3685" s="75">
        <f>AAS!B3685</f>
        <v>3684</v>
      </c>
      <c r="U3685" s="75" t="str">
        <f>AAS!C3685</f>
        <v>USA</v>
      </c>
      <c r="V3685" cm="1">
        <f t="array" ref="V3685">IF(VLOOKUP(U3685,$A$2:$F$198,COLUMN($F:$F),FALSE)=0,NA(),VLOOKUP(U3685,$A$2:$F$198,COLUMN($F:$F),FALSE))</f>
        <v>63809.64</v>
      </c>
    </row>
    <row r="3686" spans="20:22">
      <c r="T3686" s="75">
        <f>AAS!B3686</f>
        <v>3685</v>
      </c>
      <c r="U3686" s="75" t="str">
        <f>AAS!C3686</f>
        <v>Unknown</v>
      </c>
      <c r="V3686" t="e" cm="1">
        <f t="array" ref="V3686">IF(VLOOKUP(U3686,$A$2:$F$198,COLUMN($F:$F),FALSE)=0,NA(),VLOOKUP(U3686,$A$2:$F$198,COLUMN($F:$F),FALSE))</f>
        <v>#N/A</v>
      </c>
    </row>
    <row r="3687" spans="20:22">
      <c r="T3687" s="75">
        <f>AAS!B3687</f>
        <v>3686</v>
      </c>
      <c r="U3687" s="75" t="str">
        <f>AAS!C3687</f>
        <v>USA</v>
      </c>
      <c r="V3687" cm="1">
        <f t="array" ref="V3687">IF(VLOOKUP(U3687,$A$2:$F$198,COLUMN($F:$F),FALSE)=0,NA(),VLOOKUP(U3687,$A$2:$F$198,COLUMN($F:$F),FALSE))</f>
        <v>63809.64</v>
      </c>
    </row>
    <row r="3688" spans="20:22">
      <c r="T3688" s="75">
        <f>AAS!B3688</f>
        <v>3687</v>
      </c>
      <c r="U3688" s="75" t="str">
        <f>AAS!C3688</f>
        <v>USA</v>
      </c>
      <c r="V3688" cm="1">
        <f t="array" ref="V3688">IF(VLOOKUP(U3688,$A$2:$F$198,COLUMN($F:$F),FALSE)=0,NA(),VLOOKUP(U3688,$A$2:$F$198,COLUMN($F:$F),FALSE))</f>
        <v>63809.64</v>
      </c>
    </row>
    <row r="3689" spans="20:22">
      <c r="T3689" s="75">
        <f>AAS!B3689</f>
        <v>3688</v>
      </c>
      <c r="U3689" s="75" t="str">
        <f>AAS!C3689</f>
        <v>USA</v>
      </c>
      <c r="V3689" cm="1">
        <f t="array" ref="V3689">IF(VLOOKUP(U3689,$A$2:$F$198,COLUMN($F:$F),FALSE)=0,NA(),VLOOKUP(U3689,$A$2:$F$198,COLUMN($F:$F),FALSE))</f>
        <v>63809.64</v>
      </c>
    </row>
    <row r="3690" spans="20:22">
      <c r="T3690" s="75">
        <f>AAS!B3690</f>
        <v>3689</v>
      </c>
      <c r="U3690" s="75" t="str">
        <f>AAS!C3690</f>
        <v>USA</v>
      </c>
      <c r="V3690" cm="1">
        <f t="array" ref="V3690">IF(VLOOKUP(U3690,$A$2:$F$198,COLUMN($F:$F),FALSE)=0,NA(),VLOOKUP(U3690,$A$2:$F$198,COLUMN($F:$F),FALSE))</f>
        <v>63809.64</v>
      </c>
    </row>
    <row r="3691" spans="20:22">
      <c r="T3691" s="75">
        <f>AAS!B3691</f>
        <v>3690</v>
      </c>
      <c r="U3691" s="75" t="str">
        <f>AAS!C3691</f>
        <v>Unknown</v>
      </c>
      <c r="V3691" t="e" cm="1">
        <f t="array" ref="V3691">IF(VLOOKUP(U3691,$A$2:$F$198,COLUMN($F:$F),FALSE)=0,NA(),VLOOKUP(U3691,$A$2:$F$198,COLUMN($F:$F),FALSE))</f>
        <v>#N/A</v>
      </c>
    </row>
    <row r="3692" spans="20:22">
      <c r="T3692" s="75">
        <f>AAS!B3692</f>
        <v>3691</v>
      </c>
      <c r="U3692" s="75" t="str">
        <f>AAS!C3692</f>
        <v>USA</v>
      </c>
      <c r="V3692" cm="1">
        <f t="array" ref="V3692">IF(VLOOKUP(U3692,$A$2:$F$198,COLUMN($F:$F),FALSE)=0,NA(),VLOOKUP(U3692,$A$2:$F$198,COLUMN($F:$F),FALSE))</f>
        <v>63809.64</v>
      </c>
    </row>
    <row r="3693" spans="20:22">
      <c r="T3693" s="75">
        <f>AAS!B3693</f>
        <v>3692</v>
      </c>
      <c r="U3693" s="75" t="str">
        <f>AAS!C3693</f>
        <v>USA</v>
      </c>
      <c r="V3693" cm="1">
        <f t="array" ref="V3693">IF(VLOOKUP(U3693,$A$2:$F$198,COLUMN($F:$F),FALSE)=0,NA(),VLOOKUP(U3693,$A$2:$F$198,COLUMN($F:$F),FALSE))</f>
        <v>63809.64</v>
      </c>
    </row>
    <row r="3694" spans="20:22">
      <c r="T3694" s="75">
        <f>AAS!B3694</f>
        <v>3693</v>
      </c>
      <c r="U3694" s="75" t="str">
        <f>AAS!C3694</f>
        <v>USA</v>
      </c>
      <c r="V3694" cm="1">
        <f t="array" ref="V3694">IF(VLOOKUP(U3694,$A$2:$F$198,COLUMN($F:$F),FALSE)=0,NA(),VLOOKUP(U3694,$A$2:$F$198,COLUMN($F:$F),FALSE))</f>
        <v>63809.64</v>
      </c>
    </row>
    <row r="3695" spans="20:22">
      <c r="T3695" s="75">
        <f>AAS!B3695</f>
        <v>3694</v>
      </c>
      <c r="U3695" s="75" t="str">
        <f>AAS!C3695</f>
        <v>USA</v>
      </c>
      <c r="V3695" cm="1">
        <f t="array" ref="V3695">IF(VLOOKUP(U3695,$A$2:$F$198,COLUMN($F:$F),FALSE)=0,NA(),VLOOKUP(U3695,$A$2:$F$198,COLUMN($F:$F),FALSE))</f>
        <v>63809.64</v>
      </c>
    </row>
    <row r="3696" spans="20:22">
      <c r="T3696" s="75">
        <f>AAS!B3696</f>
        <v>3695</v>
      </c>
      <c r="U3696" s="75" t="str">
        <f>AAS!C3696</f>
        <v>USA</v>
      </c>
      <c r="V3696" cm="1">
        <f t="array" ref="V3696">IF(VLOOKUP(U3696,$A$2:$F$198,COLUMN($F:$F),FALSE)=0,NA(),VLOOKUP(U3696,$A$2:$F$198,COLUMN($F:$F),FALSE))</f>
        <v>63809.64</v>
      </c>
    </row>
    <row r="3697" spans="20:22">
      <c r="T3697" s="75">
        <f>AAS!B3697</f>
        <v>3696</v>
      </c>
      <c r="U3697" s="75" t="str">
        <f>AAS!C3697</f>
        <v>USA</v>
      </c>
      <c r="V3697" cm="1">
        <f t="array" ref="V3697">IF(VLOOKUP(U3697,$A$2:$F$198,COLUMN($F:$F),FALSE)=0,NA(),VLOOKUP(U3697,$A$2:$F$198,COLUMN($F:$F),FALSE))</f>
        <v>63809.64</v>
      </c>
    </row>
    <row r="3698" spans="20:22">
      <c r="T3698" s="75">
        <f>AAS!B3698</f>
        <v>3697</v>
      </c>
      <c r="U3698" s="75" t="str">
        <f>AAS!C3698</f>
        <v>USA</v>
      </c>
      <c r="V3698" cm="1">
        <f t="array" ref="V3698">IF(VLOOKUP(U3698,$A$2:$F$198,COLUMN($F:$F),FALSE)=0,NA(),VLOOKUP(U3698,$A$2:$F$198,COLUMN($F:$F),FALSE))</f>
        <v>63809.64</v>
      </c>
    </row>
    <row r="3699" spans="20:22">
      <c r="T3699" s="75">
        <f>AAS!B3699</f>
        <v>3698</v>
      </c>
      <c r="U3699" s="75" t="str">
        <f>AAS!C3699</f>
        <v>USA</v>
      </c>
      <c r="V3699" cm="1">
        <f t="array" ref="V3699">IF(VLOOKUP(U3699,$A$2:$F$198,COLUMN($F:$F),FALSE)=0,NA(),VLOOKUP(U3699,$A$2:$F$198,COLUMN($F:$F),FALSE))</f>
        <v>63809.64</v>
      </c>
    </row>
    <row r="3700" spans="20:22">
      <c r="T3700" s="75">
        <f>AAS!B3700</f>
        <v>3699</v>
      </c>
      <c r="U3700" s="75" t="str">
        <f>AAS!C3700</f>
        <v>USA</v>
      </c>
      <c r="V3700" cm="1">
        <f t="array" ref="V3700">IF(VLOOKUP(U3700,$A$2:$F$198,COLUMN($F:$F),FALSE)=0,NA(),VLOOKUP(U3700,$A$2:$F$198,COLUMN($F:$F),FALSE))</f>
        <v>63809.64</v>
      </c>
    </row>
    <row r="3701" spans="20:22">
      <c r="T3701" s="75">
        <f>AAS!B3701</f>
        <v>3700</v>
      </c>
      <c r="U3701" s="75" t="str">
        <f>AAS!C3701</f>
        <v>USA</v>
      </c>
      <c r="V3701" cm="1">
        <f t="array" ref="V3701">IF(VLOOKUP(U3701,$A$2:$F$198,COLUMN($F:$F),FALSE)=0,NA(),VLOOKUP(U3701,$A$2:$F$198,COLUMN($F:$F),FALSE))</f>
        <v>63809.64</v>
      </c>
    </row>
    <row r="3702" spans="20:22">
      <c r="T3702" s="75">
        <f>AAS!B3702</f>
        <v>3701</v>
      </c>
      <c r="U3702" s="75" t="str">
        <f>AAS!C3702</f>
        <v>USA</v>
      </c>
      <c r="V3702" cm="1">
        <f t="array" ref="V3702">IF(VLOOKUP(U3702,$A$2:$F$198,COLUMN($F:$F),FALSE)=0,NA(),VLOOKUP(U3702,$A$2:$F$198,COLUMN($F:$F),FALSE))</f>
        <v>63809.64</v>
      </c>
    </row>
    <row r="3703" spans="20:22">
      <c r="T3703" s="75">
        <f>AAS!B3703</f>
        <v>3702</v>
      </c>
      <c r="U3703" s="75" t="str">
        <f>AAS!C3703</f>
        <v>USA</v>
      </c>
      <c r="V3703" cm="1">
        <f t="array" ref="V3703">IF(VLOOKUP(U3703,$A$2:$F$198,COLUMN($F:$F),FALSE)=0,NA(),VLOOKUP(U3703,$A$2:$F$198,COLUMN($F:$F),FALSE))</f>
        <v>63809.64</v>
      </c>
    </row>
    <row r="3704" spans="20:22">
      <c r="T3704" s="75">
        <f>AAS!B3704</f>
        <v>3703</v>
      </c>
      <c r="U3704" s="75" t="str">
        <f>AAS!C3704</f>
        <v>USA</v>
      </c>
      <c r="V3704" cm="1">
        <f t="array" ref="V3704">IF(VLOOKUP(U3704,$A$2:$F$198,COLUMN($F:$F),FALSE)=0,NA(),VLOOKUP(U3704,$A$2:$F$198,COLUMN($F:$F),FALSE))</f>
        <v>63809.64</v>
      </c>
    </row>
    <row r="3705" spans="20:22">
      <c r="T3705" s="75">
        <f>AAS!B3705</f>
        <v>3704</v>
      </c>
      <c r="U3705" s="75" t="str">
        <f>AAS!C3705</f>
        <v>USA</v>
      </c>
      <c r="V3705" cm="1">
        <f t="array" ref="V3705">IF(VLOOKUP(U3705,$A$2:$F$198,COLUMN($F:$F),FALSE)=0,NA(),VLOOKUP(U3705,$A$2:$F$198,COLUMN($F:$F),FALSE))</f>
        <v>63809.64</v>
      </c>
    </row>
    <row r="3706" spans="20:22">
      <c r="T3706" s="75">
        <f>AAS!B3706</f>
        <v>3705</v>
      </c>
      <c r="U3706" s="75" t="str">
        <f>AAS!C3706</f>
        <v>USA</v>
      </c>
      <c r="V3706" cm="1">
        <f t="array" ref="V3706">IF(VLOOKUP(U3706,$A$2:$F$198,COLUMN($F:$F),FALSE)=0,NA(),VLOOKUP(U3706,$A$2:$F$198,COLUMN($F:$F),FALSE))</f>
        <v>63809.64</v>
      </c>
    </row>
    <row r="3707" spans="20:22">
      <c r="T3707" s="75">
        <f>AAS!B3707</f>
        <v>3706</v>
      </c>
      <c r="U3707" s="75" t="str">
        <f>AAS!C3707</f>
        <v>USA</v>
      </c>
      <c r="V3707" cm="1">
        <f t="array" ref="V3707">IF(VLOOKUP(U3707,$A$2:$F$198,COLUMN($F:$F),FALSE)=0,NA(),VLOOKUP(U3707,$A$2:$F$198,COLUMN($F:$F),FALSE))</f>
        <v>63809.64</v>
      </c>
    </row>
    <row r="3708" spans="20:22">
      <c r="T3708" s="75">
        <f>AAS!B3708</f>
        <v>3707</v>
      </c>
      <c r="U3708" s="75" t="str">
        <f>AAS!C3708</f>
        <v>USA</v>
      </c>
      <c r="V3708" cm="1">
        <f t="array" ref="V3708">IF(VLOOKUP(U3708,$A$2:$F$198,COLUMN($F:$F),FALSE)=0,NA(),VLOOKUP(U3708,$A$2:$F$198,COLUMN($F:$F),FALSE))</f>
        <v>63809.64</v>
      </c>
    </row>
    <row r="3709" spans="20:22">
      <c r="T3709" s="75">
        <f>AAS!B3709</f>
        <v>3708</v>
      </c>
      <c r="U3709" s="75" t="str">
        <f>AAS!C3709</f>
        <v>USA</v>
      </c>
      <c r="V3709" cm="1">
        <f t="array" ref="V3709">IF(VLOOKUP(U3709,$A$2:$F$198,COLUMN($F:$F),FALSE)=0,NA(),VLOOKUP(U3709,$A$2:$F$198,COLUMN($F:$F),FALSE))</f>
        <v>63809.64</v>
      </c>
    </row>
    <row r="3710" spans="20:22">
      <c r="T3710" s="75">
        <f>AAS!B3710</f>
        <v>3709</v>
      </c>
      <c r="U3710" s="75" t="str">
        <f>AAS!C3710</f>
        <v>USA</v>
      </c>
      <c r="V3710" cm="1">
        <f t="array" ref="V3710">IF(VLOOKUP(U3710,$A$2:$F$198,COLUMN($F:$F),FALSE)=0,NA(),VLOOKUP(U3710,$A$2:$F$198,COLUMN($F:$F),FALSE))</f>
        <v>63809.64</v>
      </c>
    </row>
    <row r="3711" spans="20:22">
      <c r="T3711" s="75">
        <f>AAS!B3711</f>
        <v>3710</v>
      </c>
      <c r="U3711" s="75" t="str">
        <f>AAS!C3711</f>
        <v>USA</v>
      </c>
      <c r="V3711" cm="1">
        <f t="array" ref="V3711">IF(VLOOKUP(U3711,$A$2:$F$198,COLUMN($F:$F),FALSE)=0,NA(),VLOOKUP(U3711,$A$2:$F$198,COLUMN($F:$F),FALSE))</f>
        <v>63809.64</v>
      </c>
    </row>
    <row r="3712" spans="20:22">
      <c r="T3712" s="75">
        <f>AAS!B3712</f>
        <v>3711</v>
      </c>
      <c r="U3712" s="75" t="str">
        <f>AAS!C3712</f>
        <v>USA</v>
      </c>
      <c r="V3712" cm="1">
        <f t="array" ref="V3712">IF(VLOOKUP(U3712,$A$2:$F$198,COLUMN($F:$F),FALSE)=0,NA(),VLOOKUP(U3712,$A$2:$F$198,COLUMN($F:$F),FALSE))</f>
        <v>63809.64</v>
      </c>
    </row>
    <row r="3713" spans="20:22">
      <c r="T3713" s="75">
        <f>AAS!B3713</f>
        <v>3712</v>
      </c>
      <c r="U3713" s="75" t="str">
        <f>AAS!C3713</f>
        <v>China</v>
      </c>
      <c r="V3713" cm="1">
        <f t="array" ref="V3713">IF(VLOOKUP(U3713,$A$2:$F$198,COLUMN($F:$F),FALSE)=0,NA(),VLOOKUP(U3713,$A$2:$F$198,COLUMN($F:$F),FALSE))</f>
        <v>10121.299999999999</v>
      </c>
    </row>
    <row r="3714" spans="20:22">
      <c r="T3714" s="75">
        <f>AAS!B3714</f>
        <v>3713</v>
      </c>
      <c r="U3714" s="75" t="str">
        <f>AAS!C3714</f>
        <v>USA</v>
      </c>
      <c r="V3714" cm="1">
        <f t="array" ref="V3714">IF(VLOOKUP(U3714,$A$2:$F$198,COLUMN($F:$F),FALSE)=0,NA(),VLOOKUP(U3714,$A$2:$F$198,COLUMN($F:$F),FALSE))</f>
        <v>63809.64</v>
      </c>
    </row>
    <row r="3715" spans="20:22">
      <c r="T3715" s="75">
        <f>AAS!B3715</f>
        <v>3714</v>
      </c>
      <c r="U3715" s="75" t="str">
        <f>AAS!C3715</f>
        <v>USA</v>
      </c>
      <c r="V3715" cm="1">
        <f t="array" ref="V3715">IF(VLOOKUP(U3715,$A$2:$F$198,COLUMN($F:$F),FALSE)=0,NA(),VLOOKUP(U3715,$A$2:$F$198,COLUMN($F:$F),FALSE))</f>
        <v>63809.64</v>
      </c>
    </row>
    <row r="3716" spans="20:22">
      <c r="T3716" s="75">
        <f>AAS!B3716</f>
        <v>3715</v>
      </c>
      <c r="U3716" s="75" t="str">
        <f>AAS!C3716</f>
        <v>USA</v>
      </c>
      <c r="V3716" cm="1">
        <f t="array" ref="V3716">IF(VLOOKUP(U3716,$A$2:$F$198,COLUMN($F:$F),FALSE)=0,NA(),VLOOKUP(U3716,$A$2:$F$198,COLUMN($F:$F),FALSE))</f>
        <v>63809.64</v>
      </c>
    </row>
    <row r="3717" spans="20:22">
      <c r="T3717" s="75">
        <f>AAS!B3717</f>
        <v>3716</v>
      </c>
      <c r="U3717" s="75" t="str">
        <f>AAS!C3717</f>
        <v>USA</v>
      </c>
      <c r="V3717" cm="1">
        <f t="array" ref="V3717">IF(VLOOKUP(U3717,$A$2:$F$198,COLUMN($F:$F),FALSE)=0,NA(),VLOOKUP(U3717,$A$2:$F$198,COLUMN($F:$F),FALSE))</f>
        <v>63809.64</v>
      </c>
    </row>
    <row r="3718" spans="20:22">
      <c r="T3718" s="75">
        <f>AAS!B3718</f>
        <v>3717</v>
      </c>
      <c r="U3718" s="75" t="str">
        <f>AAS!C3718</f>
        <v>USA</v>
      </c>
      <c r="V3718" cm="1">
        <f t="array" ref="V3718">IF(VLOOKUP(U3718,$A$2:$F$198,COLUMN($F:$F),FALSE)=0,NA(),VLOOKUP(U3718,$A$2:$F$198,COLUMN($F:$F),FALSE))</f>
        <v>63809.64</v>
      </c>
    </row>
    <row r="3719" spans="20:22">
      <c r="T3719" s="75">
        <f>AAS!B3719</f>
        <v>3718</v>
      </c>
      <c r="U3719" s="75" t="str">
        <f>AAS!C3719</f>
        <v>USA</v>
      </c>
      <c r="V3719" cm="1">
        <f t="array" ref="V3719">IF(VLOOKUP(U3719,$A$2:$F$198,COLUMN($F:$F),FALSE)=0,NA(),VLOOKUP(U3719,$A$2:$F$198,COLUMN($F:$F),FALSE))</f>
        <v>63809.64</v>
      </c>
    </row>
    <row r="3720" spans="20:22">
      <c r="T3720" s="75">
        <f>AAS!B3720</f>
        <v>3719</v>
      </c>
      <c r="U3720" s="75" t="str">
        <f>AAS!C3720</f>
        <v>USA</v>
      </c>
      <c r="V3720" cm="1">
        <f t="array" ref="V3720">IF(VLOOKUP(U3720,$A$2:$F$198,COLUMN($F:$F),FALSE)=0,NA(),VLOOKUP(U3720,$A$2:$F$198,COLUMN($F:$F),FALSE))</f>
        <v>63809.64</v>
      </c>
    </row>
    <row r="3721" spans="20:22">
      <c r="T3721" s="75">
        <f>AAS!B3721</f>
        <v>3720</v>
      </c>
      <c r="U3721" s="75" t="str">
        <f>AAS!C3721</f>
        <v>USA</v>
      </c>
      <c r="V3721" cm="1">
        <f t="array" ref="V3721">IF(VLOOKUP(U3721,$A$2:$F$198,COLUMN($F:$F),FALSE)=0,NA(),VLOOKUP(U3721,$A$2:$F$198,COLUMN($F:$F),FALSE))</f>
        <v>63809.64</v>
      </c>
    </row>
    <row r="3722" spans="20:22">
      <c r="T3722" s="75">
        <f>AAS!B3722</f>
        <v>3721</v>
      </c>
      <c r="U3722" s="75" t="str">
        <f>AAS!C3722</f>
        <v>USA</v>
      </c>
      <c r="V3722" cm="1">
        <f t="array" ref="V3722">IF(VLOOKUP(U3722,$A$2:$F$198,COLUMN($F:$F),FALSE)=0,NA(),VLOOKUP(U3722,$A$2:$F$198,COLUMN($F:$F),FALSE))</f>
        <v>63809.64</v>
      </c>
    </row>
    <row r="3723" spans="20:22">
      <c r="T3723" s="75">
        <f>AAS!B3723</f>
        <v>3722</v>
      </c>
      <c r="U3723" s="75" t="str">
        <f>AAS!C3723</f>
        <v>USA</v>
      </c>
      <c r="V3723" cm="1">
        <f t="array" ref="V3723">IF(VLOOKUP(U3723,$A$2:$F$198,COLUMN($F:$F),FALSE)=0,NA(),VLOOKUP(U3723,$A$2:$F$198,COLUMN($F:$F),FALSE))</f>
        <v>63809.64</v>
      </c>
    </row>
    <row r="3724" spans="20:22">
      <c r="T3724" s="75">
        <f>AAS!B3724</f>
        <v>3723</v>
      </c>
      <c r="U3724" s="75" t="str">
        <f>AAS!C3724</f>
        <v>USA</v>
      </c>
      <c r="V3724" cm="1">
        <f t="array" ref="V3724">IF(VLOOKUP(U3724,$A$2:$F$198,COLUMN($F:$F),FALSE)=0,NA(),VLOOKUP(U3724,$A$2:$F$198,COLUMN($F:$F),FALSE))</f>
        <v>63809.64</v>
      </c>
    </row>
    <row r="3725" spans="20:22">
      <c r="T3725" s="75">
        <f>AAS!B3725</f>
        <v>3724</v>
      </c>
      <c r="U3725" s="75" t="str">
        <f>AAS!C3725</f>
        <v>USA</v>
      </c>
      <c r="V3725" cm="1">
        <f t="array" ref="V3725">IF(VLOOKUP(U3725,$A$2:$F$198,COLUMN($F:$F),FALSE)=0,NA(),VLOOKUP(U3725,$A$2:$F$198,COLUMN($F:$F),FALSE))</f>
        <v>63809.64</v>
      </c>
    </row>
    <row r="3726" spans="20:22">
      <c r="T3726" s="75">
        <f>AAS!B3726</f>
        <v>3725</v>
      </c>
      <c r="U3726" s="75" t="str">
        <f>AAS!C3726</f>
        <v>USA</v>
      </c>
      <c r="V3726" cm="1">
        <f t="array" ref="V3726">IF(VLOOKUP(U3726,$A$2:$F$198,COLUMN($F:$F),FALSE)=0,NA(),VLOOKUP(U3726,$A$2:$F$198,COLUMN($F:$F),FALSE))</f>
        <v>63809.64</v>
      </c>
    </row>
    <row r="3727" spans="20:22">
      <c r="T3727" s="75">
        <f>AAS!B3727</f>
        <v>3726</v>
      </c>
      <c r="U3727" s="75" t="str">
        <f>AAS!C3727</f>
        <v>USA</v>
      </c>
      <c r="V3727" cm="1">
        <f t="array" ref="V3727">IF(VLOOKUP(U3727,$A$2:$F$198,COLUMN($F:$F),FALSE)=0,NA(),VLOOKUP(U3727,$A$2:$F$198,COLUMN($F:$F),FALSE))</f>
        <v>63809.64</v>
      </c>
    </row>
    <row r="3728" spans="20:22">
      <c r="T3728" s="75">
        <f>AAS!B3728</f>
        <v>3727</v>
      </c>
      <c r="U3728" s="75" t="str">
        <f>AAS!C3728</f>
        <v>USA</v>
      </c>
      <c r="V3728" cm="1">
        <f t="array" ref="V3728">IF(VLOOKUP(U3728,$A$2:$F$198,COLUMN($F:$F),FALSE)=0,NA(),VLOOKUP(U3728,$A$2:$F$198,COLUMN($F:$F),FALSE))</f>
        <v>63809.64</v>
      </c>
    </row>
    <row r="3729" spans="20:22">
      <c r="T3729" s="75">
        <f>AAS!B3729</f>
        <v>3728</v>
      </c>
      <c r="U3729" s="75" t="str">
        <f>AAS!C3729</f>
        <v>USA</v>
      </c>
      <c r="V3729" cm="1">
        <f t="array" ref="V3729">IF(VLOOKUP(U3729,$A$2:$F$198,COLUMN($F:$F),FALSE)=0,NA(),VLOOKUP(U3729,$A$2:$F$198,COLUMN($F:$F),FALSE))</f>
        <v>63809.64</v>
      </c>
    </row>
    <row r="3730" spans="20:22">
      <c r="T3730" s="75">
        <f>AAS!B3730</f>
        <v>3729</v>
      </c>
      <c r="U3730" s="75" t="str">
        <f>AAS!C3730</f>
        <v>China</v>
      </c>
      <c r="V3730" cm="1">
        <f t="array" ref="V3730">IF(VLOOKUP(U3730,$A$2:$F$198,COLUMN($F:$F),FALSE)=0,NA(),VLOOKUP(U3730,$A$2:$F$198,COLUMN($F:$F),FALSE))</f>
        <v>10121.299999999999</v>
      </c>
    </row>
    <row r="3731" spans="20:22">
      <c r="T3731" s="75">
        <f>AAS!B3731</f>
        <v>3730</v>
      </c>
      <c r="U3731" s="75" t="str">
        <f>AAS!C3731</f>
        <v>USA</v>
      </c>
      <c r="V3731" cm="1">
        <f t="array" ref="V3731">IF(VLOOKUP(U3731,$A$2:$F$198,COLUMN($F:$F),FALSE)=0,NA(),VLOOKUP(U3731,$A$2:$F$198,COLUMN($F:$F),FALSE))</f>
        <v>63809.64</v>
      </c>
    </row>
    <row r="3732" spans="20:22">
      <c r="T3732" s="75">
        <f>AAS!B3732</f>
        <v>3731</v>
      </c>
      <c r="U3732" s="75" t="str">
        <f>AAS!C3732</f>
        <v>USA</v>
      </c>
      <c r="V3732" cm="1">
        <f t="array" ref="V3732">IF(VLOOKUP(U3732,$A$2:$F$198,COLUMN($F:$F),FALSE)=0,NA(),VLOOKUP(U3732,$A$2:$F$198,COLUMN($F:$F),FALSE))</f>
        <v>63809.64</v>
      </c>
    </row>
    <row r="3733" spans="20:22">
      <c r="T3733" s="75">
        <f>AAS!B3733</f>
        <v>3732</v>
      </c>
      <c r="U3733" s="75" t="str">
        <f>AAS!C3733</f>
        <v>USA</v>
      </c>
      <c r="V3733" cm="1">
        <f t="array" ref="V3733">IF(VLOOKUP(U3733,$A$2:$F$198,COLUMN($F:$F),FALSE)=0,NA(),VLOOKUP(U3733,$A$2:$F$198,COLUMN($F:$F),FALSE))</f>
        <v>63809.64</v>
      </c>
    </row>
    <row r="3734" spans="20:22">
      <c r="T3734" s="75">
        <f>AAS!B3734</f>
        <v>3733</v>
      </c>
      <c r="U3734" s="75" t="str">
        <f>AAS!C3734</f>
        <v>Germany</v>
      </c>
      <c r="V3734" cm="1">
        <f t="array" ref="V3734">IF(VLOOKUP(U3734,$A$2:$F$198,COLUMN($F:$F),FALSE)=0,NA(),VLOOKUP(U3734,$A$2:$F$198,COLUMN($F:$F),FALSE))</f>
        <v>49180.54</v>
      </c>
    </row>
    <row r="3735" spans="20:22">
      <c r="T3735" s="75">
        <f>AAS!B3735</f>
        <v>3734</v>
      </c>
      <c r="U3735" s="75" t="str">
        <f>AAS!C3735</f>
        <v>USA</v>
      </c>
      <c r="V3735" cm="1">
        <f t="array" ref="V3735">IF(VLOOKUP(U3735,$A$2:$F$198,COLUMN($F:$F),FALSE)=0,NA(),VLOOKUP(U3735,$A$2:$F$198,COLUMN($F:$F),FALSE))</f>
        <v>63809.64</v>
      </c>
    </row>
    <row r="3736" spans="20:22">
      <c r="T3736" s="75">
        <f>AAS!B3736</f>
        <v>3735</v>
      </c>
      <c r="U3736" s="75" t="str">
        <f>AAS!C3736</f>
        <v>USA</v>
      </c>
      <c r="V3736" cm="1">
        <f t="array" ref="V3736">IF(VLOOKUP(U3736,$A$2:$F$198,COLUMN($F:$F),FALSE)=0,NA(),VLOOKUP(U3736,$A$2:$F$198,COLUMN($F:$F),FALSE))</f>
        <v>63809.64</v>
      </c>
    </row>
    <row r="3737" spans="20:22">
      <c r="T3737" s="75">
        <f>AAS!B3737</f>
        <v>3736</v>
      </c>
      <c r="U3737" s="75" t="str">
        <f>AAS!C3737</f>
        <v>South Korea</v>
      </c>
      <c r="V3737" cm="1">
        <f t="array" ref="V3737">IF(VLOOKUP(U3737,$A$2:$F$198,COLUMN($F:$F),FALSE)=0,NA(),VLOOKUP(U3737,$A$2:$F$198,COLUMN($F:$F),FALSE))</f>
        <v>32154.02</v>
      </c>
    </row>
    <row r="3738" spans="20:22">
      <c r="T3738" s="75">
        <f>AAS!B3738</f>
        <v>3737</v>
      </c>
      <c r="U3738" s="75" t="str">
        <f>AAS!C3738</f>
        <v>USA</v>
      </c>
      <c r="V3738" cm="1">
        <f t="array" ref="V3738">IF(VLOOKUP(U3738,$A$2:$F$198,COLUMN($F:$F),FALSE)=0,NA(),VLOOKUP(U3738,$A$2:$F$198,COLUMN($F:$F),FALSE))</f>
        <v>63809.64</v>
      </c>
    </row>
    <row r="3739" spans="20:22">
      <c r="T3739" s="75">
        <f>AAS!B3739</f>
        <v>3738</v>
      </c>
      <c r="U3739" s="75" t="str">
        <f>AAS!C3739</f>
        <v>USA</v>
      </c>
      <c r="V3739" cm="1">
        <f t="array" ref="V3739">IF(VLOOKUP(U3739,$A$2:$F$198,COLUMN($F:$F),FALSE)=0,NA(),VLOOKUP(U3739,$A$2:$F$198,COLUMN($F:$F),FALSE))</f>
        <v>63809.64</v>
      </c>
    </row>
    <row r="3740" spans="20:22">
      <c r="T3740" s="75">
        <f>AAS!B3740</f>
        <v>3739</v>
      </c>
      <c r="U3740" s="75" t="str">
        <f>AAS!C3740</f>
        <v>USA</v>
      </c>
      <c r="V3740" cm="1">
        <f t="array" ref="V3740">IF(VLOOKUP(U3740,$A$2:$F$198,COLUMN($F:$F),FALSE)=0,NA(),VLOOKUP(U3740,$A$2:$F$198,COLUMN($F:$F),FALSE))</f>
        <v>63809.64</v>
      </c>
    </row>
    <row r="3741" spans="20:22">
      <c r="T3741" s="75">
        <f>AAS!B3741</f>
        <v>3740</v>
      </c>
      <c r="U3741" s="75" t="str">
        <f>AAS!C3741</f>
        <v>USA</v>
      </c>
      <c r="V3741" cm="1">
        <f t="array" ref="V3741">IF(VLOOKUP(U3741,$A$2:$F$198,COLUMN($F:$F),FALSE)=0,NA(),VLOOKUP(U3741,$A$2:$F$198,COLUMN($F:$F),FALSE))</f>
        <v>63809.64</v>
      </c>
    </row>
    <row r="3742" spans="20:22">
      <c r="T3742" s="75">
        <f>AAS!B3742</f>
        <v>3741</v>
      </c>
      <c r="U3742" s="75" t="str">
        <f>AAS!C3742</f>
        <v>USA</v>
      </c>
      <c r="V3742" cm="1">
        <f t="array" ref="V3742">IF(VLOOKUP(U3742,$A$2:$F$198,COLUMN($F:$F),FALSE)=0,NA(),VLOOKUP(U3742,$A$2:$F$198,COLUMN($F:$F),FALSE))</f>
        <v>63809.64</v>
      </c>
    </row>
    <row r="3743" spans="20:22">
      <c r="T3743" s="75">
        <f>AAS!B3743</f>
        <v>3742</v>
      </c>
      <c r="U3743" s="75" t="str">
        <f>AAS!C3743</f>
        <v>USA</v>
      </c>
      <c r="V3743" cm="1">
        <f t="array" ref="V3743">IF(VLOOKUP(U3743,$A$2:$F$198,COLUMN($F:$F),FALSE)=0,NA(),VLOOKUP(U3743,$A$2:$F$198,COLUMN($F:$F),FALSE))</f>
        <v>63809.64</v>
      </c>
    </row>
    <row r="3744" spans="20:22">
      <c r="T3744" s="75">
        <f>AAS!B3744</f>
        <v>3743</v>
      </c>
      <c r="U3744" s="75" t="str">
        <f>AAS!C3744</f>
        <v>USA</v>
      </c>
      <c r="V3744" cm="1">
        <f t="array" ref="V3744">IF(VLOOKUP(U3744,$A$2:$F$198,COLUMN($F:$F),FALSE)=0,NA(),VLOOKUP(U3744,$A$2:$F$198,COLUMN($F:$F),FALSE))</f>
        <v>63809.64</v>
      </c>
    </row>
    <row r="3745" spans="20:22">
      <c r="T3745" s="75">
        <f>AAS!B3745</f>
        <v>3744</v>
      </c>
      <c r="U3745" s="75" t="str">
        <f>AAS!C3745</f>
        <v>USA</v>
      </c>
      <c r="V3745" cm="1">
        <f t="array" ref="V3745">IF(VLOOKUP(U3745,$A$2:$F$198,COLUMN($F:$F),FALSE)=0,NA(),VLOOKUP(U3745,$A$2:$F$198,COLUMN($F:$F),FALSE))</f>
        <v>63809.64</v>
      </c>
    </row>
    <row r="3746" spans="20:22">
      <c r="T3746" s="75">
        <f>AAS!B3746</f>
        <v>3745</v>
      </c>
      <c r="U3746" s="75" t="str">
        <f>AAS!C3746</f>
        <v>USA</v>
      </c>
      <c r="V3746" cm="1">
        <f t="array" ref="V3746">IF(VLOOKUP(U3746,$A$2:$F$198,COLUMN($F:$F),FALSE)=0,NA(),VLOOKUP(U3746,$A$2:$F$198,COLUMN($F:$F),FALSE))</f>
        <v>63809.64</v>
      </c>
    </row>
    <row r="3747" spans="20:22">
      <c r="T3747" s="75">
        <f>AAS!B3747</f>
        <v>3746</v>
      </c>
      <c r="U3747" s="75" t="str">
        <f>AAS!C3747</f>
        <v>South Korea</v>
      </c>
      <c r="V3747" cm="1">
        <f t="array" ref="V3747">IF(VLOOKUP(U3747,$A$2:$F$198,COLUMN($F:$F),FALSE)=0,NA(),VLOOKUP(U3747,$A$2:$F$198,COLUMN($F:$F),FALSE))</f>
        <v>32154.02</v>
      </c>
    </row>
    <row r="3748" spans="20:22">
      <c r="T3748" s="75">
        <f>AAS!B3748</f>
        <v>3747</v>
      </c>
      <c r="U3748" s="75" t="str">
        <f>AAS!C3748</f>
        <v>USA</v>
      </c>
      <c r="V3748" cm="1">
        <f t="array" ref="V3748">IF(VLOOKUP(U3748,$A$2:$F$198,COLUMN($F:$F),FALSE)=0,NA(),VLOOKUP(U3748,$A$2:$F$198,COLUMN($F:$F),FALSE))</f>
        <v>63809.64</v>
      </c>
    </row>
    <row r="3749" spans="20:22">
      <c r="T3749" s="75">
        <f>AAS!B3749</f>
        <v>3748</v>
      </c>
      <c r="U3749" s="75" t="str">
        <f>AAS!C3749</f>
        <v>USA</v>
      </c>
      <c r="V3749" cm="1">
        <f t="array" ref="V3749">IF(VLOOKUP(U3749,$A$2:$F$198,COLUMN($F:$F),FALSE)=0,NA(),VLOOKUP(U3749,$A$2:$F$198,COLUMN($F:$F),FALSE))</f>
        <v>63809.64</v>
      </c>
    </row>
    <row r="3750" spans="20:22">
      <c r="T3750" s="75">
        <f>AAS!B3750</f>
        <v>3749</v>
      </c>
      <c r="U3750" s="75" t="str">
        <f>AAS!C3750</f>
        <v>USA</v>
      </c>
      <c r="V3750" cm="1">
        <f t="array" ref="V3750">IF(VLOOKUP(U3750,$A$2:$F$198,COLUMN($F:$F),FALSE)=0,NA(),VLOOKUP(U3750,$A$2:$F$198,COLUMN($F:$F),FALSE))</f>
        <v>63809.64</v>
      </c>
    </row>
    <row r="3751" spans="20:22">
      <c r="T3751" s="75">
        <f>AAS!B3751</f>
        <v>3750</v>
      </c>
      <c r="U3751" s="75" t="str">
        <f>AAS!C3751</f>
        <v>Switzerland</v>
      </c>
      <c r="V3751" cm="1">
        <f t="array" ref="V3751">IF(VLOOKUP(U3751,$A$2:$F$198,COLUMN($F:$F),FALSE)=0,NA(),VLOOKUP(U3751,$A$2:$F$198,COLUMN($F:$F),FALSE))</f>
        <v>84665.279999999999</v>
      </c>
    </row>
    <row r="3752" spans="20:22">
      <c r="T3752" s="75">
        <f>AAS!B3752</f>
        <v>3751</v>
      </c>
      <c r="U3752" s="75" t="str">
        <f>AAS!C3752</f>
        <v>USA</v>
      </c>
      <c r="V3752" cm="1">
        <f t="array" ref="V3752">IF(VLOOKUP(U3752,$A$2:$F$198,COLUMN($F:$F),FALSE)=0,NA(),VLOOKUP(U3752,$A$2:$F$198,COLUMN($F:$F),FALSE))</f>
        <v>63809.64</v>
      </c>
    </row>
    <row r="3753" spans="20:22">
      <c r="T3753" s="75">
        <f>AAS!B3753</f>
        <v>3752</v>
      </c>
      <c r="U3753" s="75" t="str">
        <f>AAS!C3753</f>
        <v>USA</v>
      </c>
      <c r="V3753" cm="1">
        <f t="array" ref="V3753">IF(VLOOKUP(U3753,$A$2:$F$198,COLUMN($F:$F),FALSE)=0,NA(),VLOOKUP(U3753,$A$2:$F$198,COLUMN($F:$F),FALSE))</f>
        <v>63809.64</v>
      </c>
    </row>
    <row r="3754" spans="20:22">
      <c r="T3754" s="75">
        <f>AAS!B3754</f>
        <v>3753</v>
      </c>
      <c r="U3754" s="75" t="str">
        <f>AAS!C3754</f>
        <v>USA</v>
      </c>
      <c r="V3754" cm="1">
        <f t="array" ref="V3754">IF(VLOOKUP(U3754,$A$2:$F$198,COLUMN($F:$F),FALSE)=0,NA(),VLOOKUP(U3754,$A$2:$F$198,COLUMN($F:$F),FALSE))</f>
        <v>63809.64</v>
      </c>
    </row>
    <row r="3755" spans="20:22">
      <c r="T3755" s="75">
        <f>AAS!B3755</f>
        <v>3754</v>
      </c>
      <c r="U3755" s="75" t="str">
        <f>AAS!C3755</f>
        <v>USA</v>
      </c>
      <c r="V3755" cm="1">
        <f t="array" ref="V3755">IF(VLOOKUP(U3755,$A$2:$F$198,COLUMN($F:$F),FALSE)=0,NA(),VLOOKUP(U3755,$A$2:$F$198,COLUMN($F:$F),FALSE))</f>
        <v>63809.64</v>
      </c>
    </row>
    <row r="3756" spans="20:22">
      <c r="T3756" s="75">
        <f>AAS!B3756</f>
        <v>3755</v>
      </c>
      <c r="U3756" s="75" t="str">
        <f>AAS!C3756</f>
        <v>USA</v>
      </c>
      <c r="V3756" cm="1">
        <f t="array" ref="V3756">IF(VLOOKUP(U3756,$A$2:$F$198,COLUMN($F:$F),FALSE)=0,NA(),VLOOKUP(U3756,$A$2:$F$198,COLUMN($F:$F),FALSE))</f>
        <v>63809.64</v>
      </c>
    </row>
    <row r="3757" spans="20:22">
      <c r="T3757" s="75">
        <f>AAS!B3757</f>
        <v>3756</v>
      </c>
      <c r="U3757" s="75" t="str">
        <f>AAS!C3757</f>
        <v>USA</v>
      </c>
      <c r="V3757" cm="1">
        <f t="array" ref="V3757">IF(VLOOKUP(U3757,$A$2:$F$198,COLUMN($F:$F),FALSE)=0,NA(),VLOOKUP(U3757,$A$2:$F$198,COLUMN($F:$F),FALSE))</f>
        <v>63809.64</v>
      </c>
    </row>
    <row r="3758" spans="20:22">
      <c r="T3758" s="75">
        <f>AAS!B3758</f>
        <v>3757</v>
      </c>
      <c r="U3758" s="75" t="str">
        <f>AAS!C3758</f>
        <v>USA</v>
      </c>
      <c r="V3758" cm="1">
        <f t="array" ref="V3758">IF(VLOOKUP(U3758,$A$2:$F$198,COLUMN($F:$F),FALSE)=0,NA(),VLOOKUP(U3758,$A$2:$F$198,COLUMN($F:$F),FALSE))</f>
        <v>63809.64</v>
      </c>
    </row>
    <row r="3759" spans="20:22">
      <c r="T3759" s="75">
        <f>AAS!B3759</f>
        <v>3758</v>
      </c>
      <c r="U3759" s="75" t="str">
        <f>AAS!C3759</f>
        <v>USA</v>
      </c>
      <c r="V3759" cm="1">
        <f t="array" ref="V3759">IF(VLOOKUP(U3759,$A$2:$F$198,COLUMN($F:$F),FALSE)=0,NA(),VLOOKUP(U3759,$A$2:$F$198,COLUMN($F:$F),FALSE))</f>
        <v>63809.64</v>
      </c>
    </row>
    <row r="3760" spans="20:22">
      <c r="T3760" s="75">
        <f>AAS!B3760</f>
        <v>3759</v>
      </c>
      <c r="U3760" s="75" t="str">
        <f>AAS!C3760</f>
        <v>USA</v>
      </c>
      <c r="V3760" cm="1">
        <f t="array" ref="V3760">IF(VLOOKUP(U3760,$A$2:$F$198,COLUMN($F:$F),FALSE)=0,NA(),VLOOKUP(U3760,$A$2:$F$198,COLUMN($F:$F),FALSE))</f>
        <v>63809.64</v>
      </c>
    </row>
    <row r="3761" spans="20:22">
      <c r="T3761" s="75">
        <f>AAS!B3761</f>
        <v>3760</v>
      </c>
      <c r="U3761" s="75" t="str">
        <f>AAS!C3761</f>
        <v>USA</v>
      </c>
      <c r="V3761" cm="1">
        <f t="array" ref="V3761">IF(VLOOKUP(U3761,$A$2:$F$198,COLUMN($F:$F),FALSE)=0,NA(),VLOOKUP(U3761,$A$2:$F$198,COLUMN($F:$F),FALSE))</f>
        <v>63809.64</v>
      </c>
    </row>
    <row r="3762" spans="20:22">
      <c r="T3762" s="75">
        <f>AAS!B3762</f>
        <v>3761</v>
      </c>
      <c r="U3762" s="75" t="str">
        <f>AAS!C3762</f>
        <v>United Kingdom</v>
      </c>
      <c r="V3762" cm="1">
        <f t="array" ref="V3762">IF(VLOOKUP(U3762,$A$2:$F$198,COLUMN($F:$F),FALSE)=0,NA(),VLOOKUP(U3762,$A$2:$F$198,COLUMN($F:$F),FALSE))</f>
        <v>40800.480000000003</v>
      </c>
    </row>
    <row r="3763" spans="20:22">
      <c r="T3763" s="75">
        <f>AAS!B3763</f>
        <v>3762</v>
      </c>
      <c r="U3763" s="75" t="str">
        <f>AAS!C3763</f>
        <v>USA</v>
      </c>
      <c r="V3763" cm="1">
        <f t="array" ref="V3763">IF(VLOOKUP(U3763,$A$2:$F$198,COLUMN($F:$F),FALSE)=0,NA(),VLOOKUP(U3763,$A$2:$F$198,COLUMN($F:$F),FALSE))</f>
        <v>63809.64</v>
      </c>
    </row>
    <row r="3764" spans="20:22">
      <c r="T3764" s="75">
        <f>AAS!B3764</f>
        <v>3763</v>
      </c>
      <c r="U3764" s="75" t="str">
        <f>AAS!C3764</f>
        <v>USA</v>
      </c>
      <c r="V3764" cm="1">
        <f t="array" ref="V3764">IF(VLOOKUP(U3764,$A$2:$F$198,COLUMN($F:$F),FALSE)=0,NA(),VLOOKUP(U3764,$A$2:$F$198,COLUMN($F:$F),FALSE))</f>
        <v>63809.64</v>
      </c>
    </row>
    <row r="3765" spans="20:22">
      <c r="T3765" s="75">
        <f>AAS!B3765</f>
        <v>3764</v>
      </c>
      <c r="U3765" s="75" t="str">
        <f>AAS!C3765</f>
        <v>Unknown</v>
      </c>
      <c r="V3765" t="e" cm="1">
        <f t="array" ref="V3765">IF(VLOOKUP(U3765,$A$2:$F$198,COLUMN($F:$F),FALSE)=0,NA(),VLOOKUP(U3765,$A$2:$F$198,COLUMN($F:$F),FALSE))</f>
        <v>#N/A</v>
      </c>
    </row>
    <row r="3766" spans="20:22">
      <c r="T3766" s="75">
        <f>AAS!B3766</f>
        <v>3765</v>
      </c>
      <c r="U3766" s="75" t="str">
        <f>AAS!C3766</f>
        <v>USA</v>
      </c>
      <c r="V3766" cm="1">
        <f t="array" ref="V3766">IF(VLOOKUP(U3766,$A$2:$F$198,COLUMN($F:$F),FALSE)=0,NA(),VLOOKUP(U3766,$A$2:$F$198,COLUMN($F:$F),FALSE))</f>
        <v>63809.64</v>
      </c>
    </row>
    <row r="3767" spans="20:22">
      <c r="T3767" s="75">
        <f>AAS!B3767</f>
        <v>3766</v>
      </c>
      <c r="U3767" s="75" t="str">
        <f>AAS!C3767</f>
        <v>USA</v>
      </c>
      <c r="V3767" cm="1">
        <f t="array" ref="V3767">IF(VLOOKUP(U3767,$A$2:$F$198,COLUMN($F:$F),FALSE)=0,NA(),VLOOKUP(U3767,$A$2:$F$198,COLUMN($F:$F),FALSE))</f>
        <v>63809.64</v>
      </c>
    </row>
    <row r="3768" spans="20:22">
      <c r="T3768" s="75">
        <f>AAS!B3768</f>
        <v>3767</v>
      </c>
      <c r="U3768" s="75" t="str">
        <f>AAS!C3768</f>
        <v>USA</v>
      </c>
      <c r="V3768" cm="1">
        <f t="array" ref="V3768">IF(VLOOKUP(U3768,$A$2:$F$198,COLUMN($F:$F),FALSE)=0,NA(),VLOOKUP(U3768,$A$2:$F$198,COLUMN($F:$F),FALSE))</f>
        <v>63809.64</v>
      </c>
    </row>
    <row r="3769" spans="20:22">
      <c r="T3769" s="75">
        <f>AAS!B3769</f>
        <v>3768</v>
      </c>
      <c r="U3769" s="75" t="str">
        <f>AAS!C3769</f>
        <v>USA</v>
      </c>
      <c r="V3769" cm="1">
        <f t="array" ref="V3769">IF(VLOOKUP(U3769,$A$2:$F$198,COLUMN($F:$F),FALSE)=0,NA(),VLOOKUP(U3769,$A$2:$F$198,COLUMN($F:$F),FALSE))</f>
        <v>63809.64</v>
      </c>
    </row>
    <row r="3770" spans="20:22">
      <c r="T3770" s="75">
        <f>AAS!B3770</f>
        <v>3769</v>
      </c>
      <c r="U3770" s="75" t="str">
        <f>AAS!C3770</f>
        <v>USA</v>
      </c>
      <c r="V3770" cm="1">
        <f t="array" ref="V3770">IF(VLOOKUP(U3770,$A$2:$F$198,COLUMN($F:$F),FALSE)=0,NA(),VLOOKUP(U3770,$A$2:$F$198,COLUMN($F:$F),FALSE))</f>
        <v>63809.64</v>
      </c>
    </row>
    <row r="3771" spans="20:22">
      <c r="T3771" s="75">
        <f>AAS!B3771</f>
        <v>3770</v>
      </c>
      <c r="U3771" s="75" t="str">
        <f>AAS!C3771</f>
        <v>USA</v>
      </c>
      <c r="V3771" cm="1">
        <f t="array" ref="V3771">IF(VLOOKUP(U3771,$A$2:$F$198,COLUMN($F:$F),FALSE)=0,NA(),VLOOKUP(U3771,$A$2:$F$198,COLUMN($F:$F),FALSE))</f>
        <v>63809.64</v>
      </c>
    </row>
    <row r="3772" spans="20:22">
      <c r="T3772" s="75">
        <f>AAS!B3772</f>
        <v>3771</v>
      </c>
      <c r="U3772" s="75" t="str">
        <f>AAS!C3772</f>
        <v>USA</v>
      </c>
      <c r="V3772" cm="1">
        <f t="array" ref="V3772">IF(VLOOKUP(U3772,$A$2:$F$198,COLUMN($F:$F),FALSE)=0,NA(),VLOOKUP(U3772,$A$2:$F$198,COLUMN($F:$F),FALSE))</f>
        <v>63809.64</v>
      </c>
    </row>
    <row r="3773" spans="20:22">
      <c r="T3773" s="75">
        <f>AAS!B3773</f>
        <v>3772</v>
      </c>
      <c r="U3773" s="75" t="str">
        <f>AAS!C3773</f>
        <v>Unknown</v>
      </c>
      <c r="V3773" t="e" cm="1">
        <f t="array" ref="V3773">IF(VLOOKUP(U3773,$A$2:$F$198,COLUMN($F:$F),FALSE)=0,NA(),VLOOKUP(U3773,$A$2:$F$198,COLUMN($F:$F),FALSE))</f>
        <v>#N/A</v>
      </c>
    </row>
    <row r="3774" spans="20:22">
      <c r="T3774" s="75">
        <f>AAS!B3774</f>
        <v>3773</v>
      </c>
      <c r="U3774" s="75" t="str">
        <f>AAS!C3774</f>
        <v>USA</v>
      </c>
      <c r="V3774" cm="1">
        <f t="array" ref="V3774">IF(VLOOKUP(U3774,$A$2:$F$198,COLUMN($F:$F),FALSE)=0,NA(),VLOOKUP(U3774,$A$2:$F$198,COLUMN($F:$F),FALSE))</f>
        <v>63809.64</v>
      </c>
    </row>
    <row r="3775" spans="20:22">
      <c r="T3775" s="75">
        <f>AAS!B3775</f>
        <v>3774</v>
      </c>
      <c r="U3775" s="75" t="str">
        <f>AAS!C3775</f>
        <v>USA</v>
      </c>
      <c r="V3775" cm="1">
        <f t="array" ref="V3775">IF(VLOOKUP(U3775,$A$2:$F$198,COLUMN($F:$F),FALSE)=0,NA(),VLOOKUP(U3775,$A$2:$F$198,COLUMN($F:$F),FALSE))</f>
        <v>63809.64</v>
      </c>
    </row>
    <row r="3776" spans="20:22">
      <c r="T3776" s="75">
        <f>AAS!B3776</f>
        <v>3775</v>
      </c>
      <c r="U3776" s="75" t="str">
        <f>AAS!C3776</f>
        <v>United Kingdom</v>
      </c>
      <c r="V3776" cm="1">
        <f t="array" ref="V3776">IF(VLOOKUP(U3776,$A$2:$F$198,COLUMN($F:$F),FALSE)=0,NA(),VLOOKUP(U3776,$A$2:$F$198,COLUMN($F:$F),FALSE))</f>
        <v>40800.480000000003</v>
      </c>
    </row>
    <row r="3777" spans="20:22">
      <c r="T3777" s="75">
        <f>AAS!B3777</f>
        <v>3776</v>
      </c>
      <c r="U3777" s="75" t="str">
        <f>AAS!C3777</f>
        <v>China</v>
      </c>
      <c r="V3777" cm="1">
        <f t="array" ref="V3777">IF(VLOOKUP(U3777,$A$2:$F$198,COLUMN($F:$F),FALSE)=0,NA(),VLOOKUP(U3777,$A$2:$F$198,COLUMN($F:$F),FALSE))</f>
        <v>10121.299999999999</v>
      </c>
    </row>
    <row r="3778" spans="20:22">
      <c r="T3778" s="75">
        <f>AAS!B3778</f>
        <v>3777</v>
      </c>
      <c r="U3778" s="75" t="str">
        <f>AAS!C3778</f>
        <v>USA</v>
      </c>
      <c r="V3778" cm="1">
        <f t="array" ref="V3778">IF(VLOOKUP(U3778,$A$2:$F$198,COLUMN($F:$F),FALSE)=0,NA(),VLOOKUP(U3778,$A$2:$F$198,COLUMN($F:$F),FALSE))</f>
        <v>63809.64</v>
      </c>
    </row>
    <row r="3779" spans="20:22">
      <c r="T3779" s="75">
        <f>AAS!B3779</f>
        <v>3778</v>
      </c>
      <c r="U3779" s="75" t="str">
        <f>AAS!C3779</f>
        <v>USA</v>
      </c>
      <c r="V3779" cm="1">
        <f t="array" ref="V3779">IF(VLOOKUP(U3779,$A$2:$F$198,COLUMN($F:$F),FALSE)=0,NA(),VLOOKUP(U3779,$A$2:$F$198,COLUMN($F:$F),FALSE))</f>
        <v>63809.64</v>
      </c>
    </row>
    <row r="3780" spans="20:22">
      <c r="T3780" s="75">
        <f>AAS!B3780</f>
        <v>3779</v>
      </c>
      <c r="U3780" s="75" t="str">
        <f>AAS!C3780</f>
        <v>Australia</v>
      </c>
      <c r="V3780" cm="1">
        <f t="array" ref="V3780">IF(VLOOKUP(U3780,$A$2:$F$198,COLUMN($F:$F),FALSE)=0,NA(),VLOOKUP(U3780,$A$2:$F$198,COLUMN($F:$F),FALSE))</f>
        <v>61250.7</v>
      </c>
    </row>
    <row r="3781" spans="20:22">
      <c r="T3781" s="75">
        <f>AAS!B3781</f>
        <v>3780</v>
      </c>
      <c r="U3781" s="75" t="str">
        <f>AAS!C3781</f>
        <v>USA</v>
      </c>
      <c r="V3781" cm="1">
        <f t="array" ref="V3781">IF(VLOOKUP(U3781,$A$2:$F$198,COLUMN($F:$F),FALSE)=0,NA(),VLOOKUP(U3781,$A$2:$F$198,COLUMN($F:$F),FALSE))</f>
        <v>63809.64</v>
      </c>
    </row>
    <row r="3782" spans="20:22">
      <c r="T3782" s="75">
        <f>AAS!B3782</f>
        <v>3781</v>
      </c>
      <c r="U3782" s="75" t="str">
        <f>AAS!C3782</f>
        <v>USA</v>
      </c>
      <c r="V3782" cm="1">
        <f t="array" ref="V3782">IF(VLOOKUP(U3782,$A$2:$F$198,COLUMN($F:$F),FALSE)=0,NA(),VLOOKUP(U3782,$A$2:$F$198,COLUMN($F:$F),FALSE))</f>
        <v>63809.64</v>
      </c>
    </row>
    <row r="3783" spans="20:22">
      <c r="T3783" s="75">
        <f>AAS!B3783</f>
        <v>3782</v>
      </c>
      <c r="U3783" s="75" t="str">
        <f>AAS!C3783</f>
        <v>USA</v>
      </c>
      <c r="V3783" cm="1">
        <f t="array" ref="V3783">IF(VLOOKUP(U3783,$A$2:$F$198,COLUMN($F:$F),FALSE)=0,NA(),VLOOKUP(U3783,$A$2:$F$198,COLUMN($F:$F),FALSE))</f>
        <v>63809.64</v>
      </c>
    </row>
    <row r="3784" spans="20:22">
      <c r="T3784" s="75">
        <f>AAS!B3784</f>
        <v>3783</v>
      </c>
      <c r="U3784" s="75" t="str">
        <f>AAS!C3784</f>
        <v>USA</v>
      </c>
      <c r="V3784" cm="1">
        <f t="array" ref="V3784">IF(VLOOKUP(U3784,$A$2:$F$198,COLUMN($F:$F),FALSE)=0,NA(),VLOOKUP(U3784,$A$2:$F$198,COLUMN($F:$F),FALSE))</f>
        <v>63809.64</v>
      </c>
    </row>
    <row r="3785" spans="20:22">
      <c r="T3785" s="75">
        <f>AAS!B3785</f>
        <v>3784</v>
      </c>
      <c r="U3785" s="75" t="str">
        <f>AAS!C3785</f>
        <v>USA</v>
      </c>
      <c r="V3785" cm="1">
        <f t="array" ref="V3785">IF(VLOOKUP(U3785,$A$2:$F$198,COLUMN($F:$F),FALSE)=0,NA(),VLOOKUP(U3785,$A$2:$F$198,COLUMN($F:$F),FALSE))</f>
        <v>63809.64</v>
      </c>
    </row>
    <row r="3786" spans="20:22">
      <c r="T3786" s="75">
        <f>AAS!B3786</f>
        <v>3785</v>
      </c>
      <c r="U3786" s="75" t="str">
        <f>AAS!C3786</f>
        <v>USA</v>
      </c>
      <c r="V3786" cm="1">
        <f t="array" ref="V3786">IF(VLOOKUP(U3786,$A$2:$F$198,COLUMN($F:$F),FALSE)=0,NA(),VLOOKUP(U3786,$A$2:$F$198,COLUMN($F:$F),FALSE))</f>
        <v>63809.64</v>
      </c>
    </row>
    <row r="3787" spans="20:22">
      <c r="T3787" s="75">
        <f>AAS!B3787</f>
        <v>3786</v>
      </c>
      <c r="U3787" s="75" t="str">
        <f>AAS!C3787</f>
        <v>Canada</v>
      </c>
      <c r="V3787" cm="1">
        <f t="array" ref="V3787">IF(VLOOKUP(U3787,$A$2:$F$198,COLUMN($F:$F),FALSE)=0,NA(),VLOOKUP(U3787,$A$2:$F$198,COLUMN($F:$F),FALSE))</f>
        <v>49196.49</v>
      </c>
    </row>
    <row r="3788" spans="20:22">
      <c r="T3788" s="75">
        <f>AAS!B3788</f>
        <v>3787</v>
      </c>
      <c r="U3788" s="75" t="str">
        <f>AAS!C3788</f>
        <v>USA</v>
      </c>
      <c r="V3788" cm="1">
        <f t="array" ref="V3788">IF(VLOOKUP(U3788,$A$2:$F$198,COLUMN($F:$F),FALSE)=0,NA(),VLOOKUP(U3788,$A$2:$F$198,COLUMN($F:$F),FALSE))</f>
        <v>63809.64</v>
      </c>
    </row>
    <row r="3789" spans="20:22">
      <c r="T3789" s="75">
        <f>AAS!B3789</f>
        <v>3788</v>
      </c>
      <c r="U3789" s="75" t="str">
        <f>AAS!C3789</f>
        <v>USA</v>
      </c>
      <c r="V3789" cm="1">
        <f t="array" ref="V3789">IF(VLOOKUP(U3789,$A$2:$F$198,COLUMN($F:$F),FALSE)=0,NA(),VLOOKUP(U3789,$A$2:$F$198,COLUMN($F:$F),FALSE))</f>
        <v>63809.64</v>
      </c>
    </row>
    <row r="3790" spans="20:22">
      <c r="T3790" s="75">
        <f>AAS!B3790</f>
        <v>3789</v>
      </c>
      <c r="U3790" s="75" t="str">
        <f>AAS!C3790</f>
        <v>USA</v>
      </c>
      <c r="V3790" cm="1">
        <f t="array" ref="V3790">IF(VLOOKUP(U3790,$A$2:$F$198,COLUMN($F:$F),FALSE)=0,NA(),VLOOKUP(U3790,$A$2:$F$198,COLUMN($F:$F),FALSE))</f>
        <v>63809.64</v>
      </c>
    </row>
    <row r="3791" spans="20:22">
      <c r="T3791" s="75">
        <f>AAS!B3791</f>
        <v>3790</v>
      </c>
      <c r="U3791" s="75" t="str">
        <f>AAS!C3791</f>
        <v>USA</v>
      </c>
      <c r="V3791" cm="1">
        <f t="array" ref="V3791">IF(VLOOKUP(U3791,$A$2:$F$198,COLUMN($F:$F),FALSE)=0,NA(),VLOOKUP(U3791,$A$2:$F$198,COLUMN($F:$F),FALSE))</f>
        <v>63809.64</v>
      </c>
    </row>
    <row r="3792" spans="20:22">
      <c r="T3792" s="75">
        <f>AAS!B3792</f>
        <v>3791</v>
      </c>
      <c r="U3792" s="75" t="str">
        <f>AAS!C3792</f>
        <v>USA</v>
      </c>
      <c r="V3792" cm="1">
        <f t="array" ref="V3792">IF(VLOOKUP(U3792,$A$2:$F$198,COLUMN($F:$F),FALSE)=0,NA(),VLOOKUP(U3792,$A$2:$F$198,COLUMN($F:$F),FALSE))</f>
        <v>63809.64</v>
      </c>
    </row>
    <row r="3793" spans="20:22">
      <c r="T3793" s="75">
        <f>AAS!B3793</f>
        <v>3792</v>
      </c>
      <c r="U3793" s="75" t="str">
        <f>AAS!C3793</f>
        <v>USA</v>
      </c>
      <c r="V3793" cm="1">
        <f t="array" ref="V3793">IF(VLOOKUP(U3793,$A$2:$F$198,COLUMN($F:$F),FALSE)=0,NA(),VLOOKUP(U3793,$A$2:$F$198,COLUMN($F:$F),FALSE))</f>
        <v>63809.64</v>
      </c>
    </row>
    <row r="3794" spans="20:22">
      <c r="T3794" s="75">
        <f>AAS!B3794</f>
        <v>3793</v>
      </c>
      <c r="U3794" s="75" t="str">
        <f>AAS!C3794</f>
        <v>USA</v>
      </c>
      <c r="V3794" cm="1">
        <f t="array" ref="V3794">IF(VLOOKUP(U3794,$A$2:$F$198,COLUMN($F:$F),FALSE)=0,NA(),VLOOKUP(U3794,$A$2:$F$198,COLUMN($F:$F),FALSE))</f>
        <v>63809.64</v>
      </c>
    </row>
    <row r="3795" spans="20:22">
      <c r="T3795" s="75">
        <f>AAS!B3795</f>
        <v>3794</v>
      </c>
      <c r="U3795" s="75" t="str">
        <f>AAS!C3795</f>
        <v>USA</v>
      </c>
      <c r="V3795" cm="1">
        <f t="array" ref="V3795">IF(VLOOKUP(U3795,$A$2:$F$198,COLUMN($F:$F),FALSE)=0,NA(),VLOOKUP(U3795,$A$2:$F$198,COLUMN($F:$F),FALSE))</f>
        <v>63809.64</v>
      </c>
    </row>
    <row r="3796" spans="20:22">
      <c r="T3796" s="75">
        <f>AAS!B3796</f>
        <v>3795</v>
      </c>
      <c r="U3796" s="75" t="str">
        <f>AAS!C3796</f>
        <v>USA</v>
      </c>
      <c r="V3796" cm="1">
        <f t="array" ref="V3796">IF(VLOOKUP(U3796,$A$2:$F$198,COLUMN($F:$F),FALSE)=0,NA(),VLOOKUP(U3796,$A$2:$F$198,COLUMN($F:$F),FALSE))</f>
        <v>63809.64</v>
      </c>
    </row>
    <row r="3797" spans="20:22">
      <c r="T3797" s="75">
        <f>AAS!B3797</f>
        <v>3796</v>
      </c>
      <c r="U3797" s="75" t="str">
        <f>AAS!C3797</f>
        <v>USA</v>
      </c>
      <c r="V3797" cm="1">
        <f t="array" ref="V3797">IF(VLOOKUP(U3797,$A$2:$F$198,COLUMN($F:$F),FALSE)=0,NA(),VLOOKUP(U3797,$A$2:$F$198,COLUMN($F:$F),FALSE))</f>
        <v>63809.64</v>
      </c>
    </row>
    <row r="3798" spans="20:22">
      <c r="T3798" s="75">
        <f>AAS!B3798</f>
        <v>3797</v>
      </c>
      <c r="U3798" s="75" t="str">
        <f>AAS!C3798</f>
        <v>USA</v>
      </c>
      <c r="V3798" cm="1">
        <f t="array" ref="V3798">IF(VLOOKUP(U3798,$A$2:$F$198,COLUMN($F:$F),FALSE)=0,NA(),VLOOKUP(U3798,$A$2:$F$198,COLUMN($F:$F),FALSE))</f>
        <v>63809.64</v>
      </c>
    </row>
    <row r="3799" spans="20:22">
      <c r="T3799" s="75">
        <f>AAS!B3799</f>
        <v>3798</v>
      </c>
      <c r="U3799" s="75" t="str">
        <f>AAS!C3799</f>
        <v>USA</v>
      </c>
      <c r="V3799" cm="1">
        <f t="array" ref="V3799">IF(VLOOKUP(U3799,$A$2:$F$198,COLUMN($F:$F),FALSE)=0,NA(),VLOOKUP(U3799,$A$2:$F$198,COLUMN($F:$F),FALSE))</f>
        <v>63809.64</v>
      </c>
    </row>
    <row r="3800" spans="20:22">
      <c r="T3800" s="75">
        <f>AAS!B3800</f>
        <v>3799</v>
      </c>
      <c r="U3800" s="75" t="str">
        <f>AAS!C3800</f>
        <v>USA</v>
      </c>
      <c r="V3800" cm="1">
        <f t="array" ref="V3800">IF(VLOOKUP(U3800,$A$2:$F$198,COLUMN($F:$F),FALSE)=0,NA(),VLOOKUP(U3800,$A$2:$F$198,COLUMN($F:$F),FALSE))</f>
        <v>63809.64</v>
      </c>
    </row>
    <row r="3801" spans="20:22">
      <c r="T3801" s="75">
        <f>AAS!B3801</f>
        <v>3800</v>
      </c>
      <c r="U3801" s="75" t="str">
        <f>AAS!C3801</f>
        <v>USA</v>
      </c>
      <c r="V3801" cm="1">
        <f t="array" ref="V3801">IF(VLOOKUP(U3801,$A$2:$F$198,COLUMN($F:$F),FALSE)=0,NA(),VLOOKUP(U3801,$A$2:$F$198,COLUMN($F:$F),FALSE))</f>
        <v>63809.64</v>
      </c>
    </row>
    <row r="3802" spans="20:22">
      <c r="T3802" s="75">
        <f>AAS!B3802</f>
        <v>3801</v>
      </c>
      <c r="U3802" s="75" t="str">
        <f>AAS!C3802</f>
        <v>USA</v>
      </c>
      <c r="V3802" cm="1">
        <f t="array" ref="V3802">IF(VLOOKUP(U3802,$A$2:$F$198,COLUMN($F:$F),FALSE)=0,NA(),VLOOKUP(U3802,$A$2:$F$198,COLUMN($F:$F),FALSE))</f>
        <v>63809.64</v>
      </c>
    </row>
    <row r="3803" spans="20:22">
      <c r="T3803" s="75">
        <f>AAS!B3803</f>
        <v>3802</v>
      </c>
      <c r="U3803" s="75" t="str">
        <f>AAS!C3803</f>
        <v>USA</v>
      </c>
      <c r="V3803" cm="1">
        <f t="array" ref="V3803">IF(VLOOKUP(U3803,$A$2:$F$198,COLUMN($F:$F),FALSE)=0,NA(),VLOOKUP(U3803,$A$2:$F$198,COLUMN($F:$F),FALSE))</f>
        <v>63809.64</v>
      </c>
    </row>
    <row r="3804" spans="20:22">
      <c r="T3804" s="75">
        <f>AAS!B3804</f>
        <v>3803</v>
      </c>
      <c r="U3804" s="75" t="str">
        <f>AAS!C3804</f>
        <v>USA</v>
      </c>
      <c r="V3804" cm="1">
        <f t="array" ref="V3804">IF(VLOOKUP(U3804,$A$2:$F$198,COLUMN($F:$F),FALSE)=0,NA(),VLOOKUP(U3804,$A$2:$F$198,COLUMN($F:$F),FALSE))</f>
        <v>63809.64</v>
      </c>
    </row>
    <row r="3805" spans="20:22">
      <c r="T3805" s="75">
        <f>AAS!B3805</f>
        <v>3804</v>
      </c>
      <c r="U3805" s="75" t="str">
        <f>AAS!C3805</f>
        <v>Germany</v>
      </c>
      <c r="V3805" cm="1">
        <f t="array" ref="V3805">IF(VLOOKUP(U3805,$A$2:$F$198,COLUMN($F:$F),FALSE)=0,NA(),VLOOKUP(U3805,$A$2:$F$198,COLUMN($F:$F),FALSE))</f>
        <v>49180.54</v>
      </c>
    </row>
    <row r="3806" spans="20:22">
      <c r="T3806" s="75">
        <f>AAS!B3806</f>
        <v>3805</v>
      </c>
      <c r="U3806" s="75" t="str">
        <f>AAS!C3806</f>
        <v>USA</v>
      </c>
      <c r="V3806" cm="1">
        <f t="array" ref="V3806">IF(VLOOKUP(U3806,$A$2:$F$198,COLUMN($F:$F),FALSE)=0,NA(),VLOOKUP(U3806,$A$2:$F$198,COLUMN($F:$F),FALSE))</f>
        <v>63809.64</v>
      </c>
    </row>
    <row r="3807" spans="20:22">
      <c r="T3807" s="75">
        <f>AAS!B3807</f>
        <v>3806</v>
      </c>
      <c r="U3807" s="75" t="str">
        <f>AAS!C3807</f>
        <v>USA</v>
      </c>
      <c r="V3807" cm="1">
        <f t="array" ref="V3807">IF(VLOOKUP(U3807,$A$2:$F$198,COLUMN($F:$F),FALSE)=0,NA(),VLOOKUP(U3807,$A$2:$F$198,COLUMN($F:$F),FALSE))</f>
        <v>63809.64</v>
      </c>
    </row>
    <row r="3808" spans="20:22">
      <c r="T3808" s="75">
        <f>AAS!B3808</f>
        <v>3807</v>
      </c>
      <c r="U3808" s="75" t="str">
        <f>AAS!C3808</f>
        <v>USA</v>
      </c>
      <c r="V3808" cm="1">
        <f t="array" ref="V3808">IF(VLOOKUP(U3808,$A$2:$F$198,COLUMN($F:$F),FALSE)=0,NA(),VLOOKUP(U3808,$A$2:$F$198,COLUMN($F:$F),FALSE))</f>
        <v>63809.64</v>
      </c>
    </row>
    <row r="3809" spans="20:22">
      <c r="T3809" s="75">
        <f>AAS!B3809</f>
        <v>3808</v>
      </c>
      <c r="U3809" s="75" t="str">
        <f>AAS!C3809</f>
        <v>South Korea</v>
      </c>
      <c r="V3809" cm="1">
        <f t="array" ref="V3809">IF(VLOOKUP(U3809,$A$2:$F$198,COLUMN($F:$F),FALSE)=0,NA(),VLOOKUP(U3809,$A$2:$F$198,COLUMN($F:$F),FALSE))</f>
        <v>32154.02</v>
      </c>
    </row>
    <row r="3810" spans="20:22">
      <c r="T3810" s="75">
        <f>AAS!B3810</f>
        <v>3809</v>
      </c>
      <c r="U3810" s="75" t="str">
        <f>AAS!C3810</f>
        <v>USA</v>
      </c>
      <c r="V3810" cm="1">
        <f t="array" ref="V3810">IF(VLOOKUP(U3810,$A$2:$F$198,COLUMN($F:$F),FALSE)=0,NA(),VLOOKUP(U3810,$A$2:$F$198,COLUMN($F:$F),FALSE))</f>
        <v>63809.64</v>
      </c>
    </row>
    <row r="3811" spans="20:22">
      <c r="T3811" s="75">
        <f>AAS!B3811</f>
        <v>3810</v>
      </c>
      <c r="U3811" s="75" t="str">
        <f>AAS!C3811</f>
        <v>USA</v>
      </c>
      <c r="V3811" cm="1">
        <f t="array" ref="V3811">IF(VLOOKUP(U3811,$A$2:$F$198,COLUMN($F:$F),FALSE)=0,NA(),VLOOKUP(U3811,$A$2:$F$198,COLUMN($F:$F),FALSE))</f>
        <v>63809.64</v>
      </c>
    </row>
    <row r="3812" spans="20:22">
      <c r="T3812" s="75">
        <f>AAS!B3812</f>
        <v>3811</v>
      </c>
      <c r="U3812" s="75" t="str">
        <f>AAS!C3812</f>
        <v>USA</v>
      </c>
      <c r="V3812" cm="1">
        <f t="array" ref="V3812">IF(VLOOKUP(U3812,$A$2:$F$198,COLUMN($F:$F),FALSE)=0,NA(),VLOOKUP(U3812,$A$2:$F$198,COLUMN($F:$F),FALSE))</f>
        <v>63809.64</v>
      </c>
    </row>
    <row r="3813" spans="20:22">
      <c r="T3813" s="75">
        <f>AAS!B3813</f>
        <v>3812</v>
      </c>
      <c r="U3813" s="75" t="str">
        <f>AAS!C3813</f>
        <v>USA</v>
      </c>
      <c r="V3813" cm="1">
        <f t="array" ref="V3813">IF(VLOOKUP(U3813,$A$2:$F$198,COLUMN($F:$F),FALSE)=0,NA(),VLOOKUP(U3813,$A$2:$F$198,COLUMN($F:$F),FALSE))</f>
        <v>63809.64</v>
      </c>
    </row>
    <row r="3814" spans="20:22">
      <c r="T3814" s="75">
        <f>AAS!B3814</f>
        <v>3813</v>
      </c>
      <c r="U3814" s="75" t="str">
        <f>AAS!C3814</f>
        <v>USA</v>
      </c>
      <c r="V3814" cm="1">
        <f t="array" ref="V3814">IF(VLOOKUP(U3814,$A$2:$F$198,COLUMN($F:$F),FALSE)=0,NA(),VLOOKUP(U3814,$A$2:$F$198,COLUMN($F:$F),FALSE))</f>
        <v>63809.64</v>
      </c>
    </row>
    <row r="3815" spans="20:22">
      <c r="T3815" s="75">
        <f>AAS!B3815</f>
        <v>3814</v>
      </c>
      <c r="U3815" s="75" t="str">
        <f>AAS!C3815</f>
        <v>USA</v>
      </c>
      <c r="V3815" cm="1">
        <f t="array" ref="V3815">IF(VLOOKUP(U3815,$A$2:$F$198,COLUMN($F:$F),FALSE)=0,NA(),VLOOKUP(U3815,$A$2:$F$198,COLUMN($F:$F),FALSE))</f>
        <v>63809.64</v>
      </c>
    </row>
    <row r="3816" spans="20:22">
      <c r="T3816" s="75">
        <f>AAS!B3816</f>
        <v>3815</v>
      </c>
      <c r="U3816" s="75" t="str">
        <f>AAS!C3816</f>
        <v>USA</v>
      </c>
      <c r="V3816" cm="1">
        <f t="array" ref="V3816">IF(VLOOKUP(U3816,$A$2:$F$198,COLUMN($F:$F),FALSE)=0,NA(),VLOOKUP(U3816,$A$2:$F$198,COLUMN($F:$F),FALSE))</f>
        <v>63809.64</v>
      </c>
    </row>
    <row r="3817" spans="20:22">
      <c r="T3817" s="75">
        <f>AAS!B3817</f>
        <v>3816</v>
      </c>
      <c r="U3817" s="75" t="str">
        <f>AAS!C3817</f>
        <v>Germany</v>
      </c>
      <c r="V3817" cm="1">
        <f t="array" ref="V3817">IF(VLOOKUP(U3817,$A$2:$F$198,COLUMN($F:$F),FALSE)=0,NA(),VLOOKUP(U3817,$A$2:$F$198,COLUMN($F:$F),FALSE))</f>
        <v>49180.54</v>
      </c>
    </row>
    <row r="3818" spans="20:22">
      <c r="T3818" s="75">
        <f>AAS!B3818</f>
        <v>3817</v>
      </c>
      <c r="U3818" s="75" t="str">
        <f>AAS!C3818</f>
        <v>USA</v>
      </c>
      <c r="V3818" cm="1">
        <f t="array" ref="V3818">IF(VLOOKUP(U3818,$A$2:$F$198,COLUMN($F:$F),FALSE)=0,NA(),VLOOKUP(U3818,$A$2:$F$198,COLUMN($F:$F),FALSE))</f>
        <v>63809.64</v>
      </c>
    </row>
    <row r="3819" spans="20:22">
      <c r="T3819" s="75">
        <f>AAS!B3819</f>
        <v>3818</v>
      </c>
      <c r="U3819" s="75" t="str">
        <f>AAS!C3819</f>
        <v>USA</v>
      </c>
      <c r="V3819" cm="1">
        <f t="array" ref="V3819">IF(VLOOKUP(U3819,$A$2:$F$198,COLUMN($F:$F),FALSE)=0,NA(),VLOOKUP(U3819,$A$2:$F$198,COLUMN($F:$F),FALSE))</f>
        <v>63809.64</v>
      </c>
    </row>
    <row r="3820" spans="20:22">
      <c r="T3820" s="75">
        <f>AAS!B3820</f>
        <v>3819</v>
      </c>
      <c r="U3820" s="75" t="str">
        <f>AAS!C3820</f>
        <v>USA</v>
      </c>
      <c r="V3820" cm="1">
        <f t="array" ref="V3820">IF(VLOOKUP(U3820,$A$2:$F$198,COLUMN($F:$F),FALSE)=0,NA(),VLOOKUP(U3820,$A$2:$F$198,COLUMN($F:$F),FALSE))</f>
        <v>63809.64</v>
      </c>
    </row>
    <row r="3821" spans="20:22">
      <c r="T3821" s="75">
        <f>AAS!B3821</f>
        <v>3820</v>
      </c>
      <c r="U3821" s="75" t="str">
        <f>AAS!C3821</f>
        <v>USA</v>
      </c>
      <c r="V3821" cm="1">
        <f t="array" ref="V3821">IF(VLOOKUP(U3821,$A$2:$F$198,COLUMN($F:$F),FALSE)=0,NA(),VLOOKUP(U3821,$A$2:$F$198,COLUMN($F:$F),FALSE))</f>
        <v>63809.64</v>
      </c>
    </row>
    <row r="3822" spans="20:22">
      <c r="T3822" s="75">
        <f>AAS!B3822</f>
        <v>3821</v>
      </c>
      <c r="U3822" s="75" t="str">
        <f>AAS!C3822</f>
        <v>USA</v>
      </c>
      <c r="V3822" cm="1">
        <f t="array" ref="V3822">IF(VLOOKUP(U3822,$A$2:$F$198,COLUMN($F:$F),FALSE)=0,NA(),VLOOKUP(U3822,$A$2:$F$198,COLUMN($F:$F),FALSE))</f>
        <v>63809.64</v>
      </c>
    </row>
    <row r="3823" spans="20:22">
      <c r="T3823" s="75">
        <f>AAS!B3823</f>
        <v>3822</v>
      </c>
      <c r="U3823" s="75" t="str">
        <f>AAS!C3823</f>
        <v>USA</v>
      </c>
      <c r="V3823" cm="1">
        <f t="array" ref="V3823">IF(VLOOKUP(U3823,$A$2:$F$198,COLUMN($F:$F),FALSE)=0,NA(),VLOOKUP(U3823,$A$2:$F$198,COLUMN($F:$F),FALSE))</f>
        <v>63809.64</v>
      </c>
    </row>
    <row r="3824" spans="20:22">
      <c r="T3824" s="75">
        <f>AAS!B3824</f>
        <v>3823</v>
      </c>
      <c r="U3824" s="75" t="str">
        <f>AAS!C3824</f>
        <v>USA</v>
      </c>
      <c r="V3824" cm="1">
        <f t="array" ref="V3824">IF(VLOOKUP(U3824,$A$2:$F$198,COLUMN($F:$F),FALSE)=0,NA(),VLOOKUP(U3824,$A$2:$F$198,COLUMN($F:$F),FALSE))</f>
        <v>63809.64</v>
      </c>
    </row>
    <row r="3825" spans="20:22">
      <c r="T3825" s="75">
        <f>AAS!B3825</f>
        <v>3824</v>
      </c>
      <c r="U3825" s="75" t="str">
        <f>AAS!C3825</f>
        <v>USA</v>
      </c>
      <c r="V3825" cm="1">
        <f t="array" ref="V3825">IF(VLOOKUP(U3825,$A$2:$F$198,COLUMN($F:$F),FALSE)=0,NA(),VLOOKUP(U3825,$A$2:$F$198,COLUMN($F:$F),FALSE))</f>
        <v>63809.64</v>
      </c>
    </row>
    <row r="3826" spans="20:22">
      <c r="T3826" s="75">
        <f>AAS!B3826</f>
        <v>3825</v>
      </c>
      <c r="U3826" s="75" t="str">
        <f>AAS!C3826</f>
        <v>USA</v>
      </c>
      <c r="V3826" cm="1">
        <f t="array" ref="V3826">IF(VLOOKUP(U3826,$A$2:$F$198,COLUMN($F:$F),FALSE)=0,NA(),VLOOKUP(U3826,$A$2:$F$198,COLUMN($F:$F),FALSE))</f>
        <v>63809.64</v>
      </c>
    </row>
    <row r="3827" spans="20:22">
      <c r="T3827" s="75">
        <f>AAS!B3827</f>
        <v>3826</v>
      </c>
      <c r="U3827" s="75" t="str">
        <f>AAS!C3827</f>
        <v>USA</v>
      </c>
      <c r="V3827" cm="1">
        <f t="array" ref="V3827">IF(VLOOKUP(U3827,$A$2:$F$198,COLUMN($F:$F),FALSE)=0,NA(),VLOOKUP(U3827,$A$2:$F$198,COLUMN($F:$F),FALSE))</f>
        <v>63809.64</v>
      </c>
    </row>
    <row r="3828" spans="20:22">
      <c r="T3828" s="75">
        <f>AAS!B3828</f>
        <v>3827</v>
      </c>
      <c r="U3828" s="75" t="str">
        <f>AAS!C3828</f>
        <v>USA</v>
      </c>
      <c r="V3828" cm="1">
        <f t="array" ref="V3828">IF(VLOOKUP(U3828,$A$2:$F$198,COLUMN($F:$F),FALSE)=0,NA(),VLOOKUP(U3828,$A$2:$F$198,COLUMN($F:$F),FALSE))</f>
        <v>63809.64</v>
      </c>
    </row>
    <row r="3829" spans="20:22">
      <c r="T3829" s="75">
        <f>AAS!B3829</f>
        <v>3828</v>
      </c>
      <c r="U3829" s="75" t="str">
        <f>AAS!C3829</f>
        <v>USA</v>
      </c>
      <c r="V3829" cm="1">
        <f t="array" ref="V3829">IF(VLOOKUP(U3829,$A$2:$F$198,COLUMN($F:$F),FALSE)=0,NA(),VLOOKUP(U3829,$A$2:$F$198,COLUMN($F:$F),FALSE))</f>
        <v>63809.64</v>
      </c>
    </row>
    <row r="3830" spans="20:22">
      <c r="T3830" s="75">
        <f>AAS!B3830</f>
        <v>3829</v>
      </c>
      <c r="U3830" s="75" t="str">
        <f>AAS!C3830</f>
        <v>USA</v>
      </c>
      <c r="V3830" cm="1">
        <f t="array" ref="V3830">IF(VLOOKUP(U3830,$A$2:$F$198,COLUMN($F:$F),FALSE)=0,NA(),VLOOKUP(U3830,$A$2:$F$198,COLUMN($F:$F),FALSE))</f>
        <v>63809.64</v>
      </c>
    </row>
    <row r="3831" spans="20:22">
      <c r="T3831" s="75">
        <f>AAS!B3831</f>
        <v>3830</v>
      </c>
      <c r="U3831" s="75" t="str">
        <f>AAS!C3831</f>
        <v>USA</v>
      </c>
      <c r="V3831" cm="1">
        <f t="array" ref="V3831">IF(VLOOKUP(U3831,$A$2:$F$198,COLUMN($F:$F),FALSE)=0,NA(),VLOOKUP(U3831,$A$2:$F$198,COLUMN($F:$F),FALSE))</f>
        <v>63809.64</v>
      </c>
    </row>
    <row r="3832" spans="20:22">
      <c r="T3832" s="75">
        <f>AAS!B3832</f>
        <v>3831</v>
      </c>
      <c r="U3832" s="75" t="str">
        <f>AAS!C3832</f>
        <v>USA</v>
      </c>
      <c r="V3832" cm="1">
        <f t="array" ref="V3832">IF(VLOOKUP(U3832,$A$2:$F$198,COLUMN($F:$F),FALSE)=0,NA(),VLOOKUP(U3832,$A$2:$F$198,COLUMN($F:$F),FALSE))</f>
        <v>63809.64</v>
      </c>
    </row>
    <row r="3833" spans="20:22">
      <c r="T3833" s="75">
        <f>AAS!B3833</f>
        <v>3832</v>
      </c>
      <c r="U3833" s="75" t="str">
        <f>AAS!C3833</f>
        <v>USA</v>
      </c>
      <c r="V3833" cm="1">
        <f t="array" ref="V3833">IF(VLOOKUP(U3833,$A$2:$F$198,COLUMN($F:$F),FALSE)=0,NA(),VLOOKUP(U3833,$A$2:$F$198,COLUMN($F:$F),FALSE))</f>
        <v>63809.64</v>
      </c>
    </row>
    <row r="3834" spans="20:22">
      <c r="T3834" s="75">
        <f>AAS!B3834</f>
        <v>3833</v>
      </c>
      <c r="U3834" s="75" t="str">
        <f>AAS!C3834</f>
        <v>USA</v>
      </c>
      <c r="V3834" cm="1">
        <f t="array" ref="V3834">IF(VLOOKUP(U3834,$A$2:$F$198,COLUMN($F:$F),FALSE)=0,NA(),VLOOKUP(U3834,$A$2:$F$198,COLUMN($F:$F),FALSE))</f>
        <v>63809.64</v>
      </c>
    </row>
    <row r="3835" spans="20:22">
      <c r="T3835" s="75">
        <f>AAS!B3835</f>
        <v>3834</v>
      </c>
      <c r="U3835" s="75" t="str">
        <f>AAS!C3835</f>
        <v>USA</v>
      </c>
      <c r="V3835" cm="1">
        <f t="array" ref="V3835">IF(VLOOKUP(U3835,$A$2:$F$198,COLUMN($F:$F),FALSE)=0,NA(),VLOOKUP(U3835,$A$2:$F$198,COLUMN($F:$F),FALSE))</f>
        <v>63809.64</v>
      </c>
    </row>
    <row r="3836" spans="20:22">
      <c r="T3836" s="75">
        <f>AAS!B3836</f>
        <v>3835</v>
      </c>
      <c r="U3836" s="75" t="str">
        <f>AAS!C3836</f>
        <v>USA</v>
      </c>
      <c r="V3836" cm="1">
        <f t="array" ref="V3836">IF(VLOOKUP(U3836,$A$2:$F$198,COLUMN($F:$F),FALSE)=0,NA(),VLOOKUP(U3836,$A$2:$F$198,COLUMN($F:$F),FALSE))</f>
        <v>63809.64</v>
      </c>
    </row>
    <row r="3837" spans="20:22">
      <c r="T3837" s="75">
        <f>AAS!B3837</f>
        <v>3836</v>
      </c>
      <c r="U3837" s="75" t="str">
        <f>AAS!C3837</f>
        <v>USA</v>
      </c>
      <c r="V3837" cm="1">
        <f t="array" ref="V3837">IF(VLOOKUP(U3837,$A$2:$F$198,COLUMN($F:$F),FALSE)=0,NA(),VLOOKUP(U3837,$A$2:$F$198,COLUMN($F:$F),FALSE))</f>
        <v>63809.64</v>
      </c>
    </row>
    <row r="3838" spans="20:22">
      <c r="T3838" s="75">
        <f>AAS!B3838</f>
        <v>3837</v>
      </c>
      <c r="U3838" s="75" t="str">
        <f>AAS!C3838</f>
        <v>USA</v>
      </c>
      <c r="V3838" cm="1">
        <f t="array" ref="V3838">IF(VLOOKUP(U3838,$A$2:$F$198,COLUMN($F:$F),FALSE)=0,NA(),VLOOKUP(U3838,$A$2:$F$198,COLUMN($F:$F),FALSE))</f>
        <v>63809.64</v>
      </c>
    </row>
    <row r="3839" spans="20:22">
      <c r="T3839" s="75">
        <f>AAS!B3839</f>
        <v>3838</v>
      </c>
      <c r="U3839" s="75" t="str">
        <f>AAS!C3839</f>
        <v>USA</v>
      </c>
      <c r="V3839" cm="1">
        <f t="array" ref="V3839">IF(VLOOKUP(U3839,$A$2:$F$198,COLUMN($F:$F),FALSE)=0,NA(),VLOOKUP(U3839,$A$2:$F$198,COLUMN($F:$F),FALSE))</f>
        <v>63809.64</v>
      </c>
    </row>
    <row r="3840" spans="20:22">
      <c r="T3840" s="75">
        <f>AAS!B3840</f>
        <v>3839</v>
      </c>
      <c r="U3840" s="75" t="str">
        <f>AAS!C3840</f>
        <v>Chile</v>
      </c>
      <c r="V3840" cm="1">
        <f t="array" ref="V3840">IF(VLOOKUP(U3840,$A$2:$F$198,COLUMN($F:$F),FALSE)=0,NA(),VLOOKUP(U3840,$A$2:$F$198,COLUMN($F:$F),FALSE))</f>
        <v>14757.2</v>
      </c>
    </row>
    <row r="3841" spans="20:22">
      <c r="T3841" s="75">
        <f>AAS!B3841</f>
        <v>3840</v>
      </c>
      <c r="U3841" s="75" t="str">
        <f>AAS!C3841</f>
        <v>USA</v>
      </c>
      <c r="V3841" cm="1">
        <f t="array" ref="V3841">IF(VLOOKUP(U3841,$A$2:$F$198,COLUMN($F:$F),FALSE)=0,NA(),VLOOKUP(U3841,$A$2:$F$198,COLUMN($F:$F),FALSE))</f>
        <v>63809.64</v>
      </c>
    </row>
    <row r="3842" spans="20:22">
      <c r="T3842" s="75">
        <f>AAS!B3842</f>
        <v>3841</v>
      </c>
      <c r="U3842" s="75" t="str">
        <f>AAS!C3842</f>
        <v>USA</v>
      </c>
      <c r="V3842" cm="1">
        <f t="array" ref="V3842">IF(VLOOKUP(U3842,$A$2:$F$198,COLUMN($F:$F),FALSE)=0,NA(),VLOOKUP(U3842,$A$2:$F$198,COLUMN($F:$F),FALSE))</f>
        <v>63809.64</v>
      </c>
    </row>
    <row r="3843" spans="20:22">
      <c r="T3843" s="75">
        <f>AAS!B3843</f>
        <v>3842</v>
      </c>
      <c r="U3843" s="75" t="str">
        <f>AAS!C3843</f>
        <v>USA</v>
      </c>
      <c r="V3843" cm="1">
        <f t="array" ref="V3843">IF(VLOOKUP(U3843,$A$2:$F$198,COLUMN($F:$F),FALSE)=0,NA(),VLOOKUP(U3843,$A$2:$F$198,COLUMN($F:$F),FALSE))</f>
        <v>63809.64</v>
      </c>
    </row>
    <row r="3844" spans="20:22">
      <c r="T3844" s="75">
        <f>AAS!B3844</f>
        <v>3843</v>
      </c>
      <c r="U3844" s="75" t="str">
        <f>AAS!C3844</f>
        <v>USA</v>
      </c>
      <c r="V3844" cm="1">
        <f t="array" ref="V3844">IF(VLOOKUP(U3844,$A$2:$F$198,COLUMN($F:$F),FALSE)=0,NA(),VLOOKUP(U3844,$A$2:$F$198,COLUMN($F:$F),FALSE))</f>
        <v>63809.64</v>
      </c>
    </row>
    <row r="3845" spans="20:22">
      <c r="T3845" s="75">
        <f>AAS!B3845</f>
        <v>3844</v>
      </c>
      <c r="U3845" s="75" t="str">
        <f>AAS!C3845</f>
        <v>USA</v>
      </c>
      <c r="V3845" cm="1">
        <f t="array" ref="V3845">IF(VLOOKUP(U3845,$A$2:$F$198,COLUMN($F:$F),FALSE)=0,NA(),VLOOKUP(U3845,$A$2:$F$198,COLUMN($F:$F),FALSE))</f>
        <v>63809.64</v>
      </c>
    </row>
    <row r="3846" spans="20:22">
      <c r="T3846" s="75">
        <f>AAS!B3846</f>
        <v>3845</v>
      </c>
      <c r="U3846" s="75" t="str">
        <f>AAS!C3846</f>
        <v>USA</v>
      </c>
      <c r="V3846" cm="1">
        <f t="array" ref="V3846">IF(VLOOKUP(U3846,$A$2:$F$198,COLUMN($F:$F),FALSE)=0,NA(),VLOOKUP(U3846,$A$2:$F$198,COLUMN($F:$F),FALSE))</f>
        <v>63809.64</v>
      </c>
    </row>
    <row r="3847" spans="20:22">
      <c r="T3847" s="75">
        <f>AAS!B3847</f>
        <v>3846</v>
      </c>
      <c r="U3847" s="75" t="str">
        <f>AAS!C3847</f>
        <v>USA</v>
      </c>
      <c r="V3847" cm="1">
        <f t="array" ref="V3847">IF(VLOOKUP(U3847,$A$2:$F$198,COLUMN($F:$F),FALSE)=0,NA(),VLOOKUP(U3847,$A$2:$F$198,COLUMN($F:$F),FALSE))</f>
        <v>63809.64</v>
      </c>
    </row>
    <row r="3848" spans="20:22">
      <c r="T3848" s="75">
        <f>AAS!B3848</f>
        <v>3847</v>
      </c>
      <c r="U3848" s="75" t="str">
        <f>AAS!C3848</f>
        <v>USA</v>
      </c>
      <c r="V3848" cm="1">
        <f t="array" ref="V3848">IF(VLOOKUP(U3848,$A$2:$F$198,COLUMN($F:$F),FALSE)=0,NA(),VLOOKUP(U3848,$A$2:$F$198,COLUMN($F:$F),FALSE))</f>
        <v>63809.64</v>
      </c>
    </row>
    <row r="3849" spans="20:22">
      <c r="T3849" s="75">
        <f>AAS!B3849</f>
        <v>3848</v>
      </c>
      <c r="U3849" s="75" t="str">
        <f>AAS!C3849</f>
        <v>USA</v>
      </c>
      <c r="V3849" cm="1">
        <f t="array" ref="V3849">IF(VLOOKUP(U3849,$A$2:$F$198,COLUMN($F:$F),FALSE)=0,NA(),VLOOKUP(U3849,$A$2:$F$198,COLUMN($F:$F),FALSE))</f>
        <v>63809.64</v>
      </c>
    </row>
    <row r="3850" spans="20:22">
      <c r="T3850" s="75">
        <f>AAS!B3850</f>
        <v>3849</v>
      </c>
      <c r="U3850" s="75" t="str">
        <f>AAS!C3850</f>
        <v>USA</v>
      </c>
      <c r="V3850" cm="1">
        <f t="array" ref="V3850">IF(VLOOKUP(U3850,$A$2:$F$198,COLUMN($F:$F),FALSE)=0,NA(),VLOOKUP(U3850,$A$2:$F$198,COLUMN($F:$F),FALSE))</f>
        <v>63809.64</v>
      </c>
    </row>
    <row r="3851" spans="20:22">
      <c r="T3851" s="75">
        <f>AAS!B3851</f>
        <v>3850</v>
      </c>
      <c r="U3851" s="75" t="str">
        <f>AAS!C3851</f>
        <v>USA</v>
      </c>
      <c r="V3851" cm="1">
        <f t="array" ref="V3851">IF(VLOOKUP(U3851,$A$2:$F$198,COLUMN($F:$F),FALSE)=0,NA(),VLOOKUP(U3851,$A$2:$F$198,COLUMN($F:$F),FALSE))</f>
        <v>63809.64</v>
      </c>
    </row>
    <row r="3852" spans="20:22">
      <c r="T3852" s="75">
        <f>AAS!B3852</f>
        <v>3851</v>
      </c>
      <c r="U3852" s="75" t="str">
        <f>AAS!C3852</f>
        <v>USA</v>
      </c>
      <c r="V3852" cm="1">
        <f t="array" ref="V3852">IF(VLOOKUP(U3852,$A$2:$F$198,COLUMN($F:$F),FALSE)=0,NA(),VLOOKUP(U3852,$A$2:$F$198,COLUMN($F:$F),FALSE))</f>
        <v>63809.64</v>
      </c>
    </row>
    <row r="3853" spans="20:22">
      <c r="T3853" s="75">
        <f>AAS!B3853</f>
        <v>3852</v>
      </c>
      <c r="U3853" s="75" t="str">
        <f>AAS!C3853</f>
        <v>USA</v>
      </c>
      <c r="V3853" cm="1">
        <f t="array" ref="V3853">IF(VLOOKUP(U3853,$A$2:$F$198,COLUMN($F:$F),FALSE)=0,NA(),VLOOKUP(U3853,$A$2:$F$198,COLUMN($F:$F),FALSE))</f>
        <v>63809.64</v>
      </c>
    </row>
    <row r="3854" spans="20:22">
      <c r="T3854" s="75">
        <f>AAS!B3854</f>
        <v>3853</v>
      </c>
      <c r="U3854" s="75" t="str">
        <f>AAS!C3854</f>
        <v>USA</v>
      </c>
      <c r="V3854" cm="1">
        <f t="array" ref="V3854">IF(VLOOKUP(U3854,$A$2:$F$198,COLUMN($F:$F),FALSE)=0,NA(),VLOOKUP(U3854,$A$2:$F$198,COLUMN($F:$F),FALSE))</f>
        <v>63809.64</v>
      </c>
    </row>
    <row r="3855" spans="20:22">
      <c r="T3855" s="75">
        <f>AAS!B3855</f>
        <v>3854</v>
      </c>
      <c r="U3855" s="75" t="str">
        <f>AAS!C3855</f>
        <v>USA</v>
      </c>
      <c r="V3855" cm="1">
        <f t="array" ref="V3855">IF(VLOOKUP(U3855,$A$2:$F$198,COLUMN($F:$F),FALSE)=0,NA(),VLOOKUP(U3855,$A$2:$F$198,COLUMN($F:$F),FALSE))</f>
        <v>63809.64</v>
      </c>
    </row>
    <row r="3856" spans="20:22">
      <c r="T3856" s="75">
        <f>AAS!B3856</f>
        <v>3855</v>
      </c>
      <c r="U3856" s="75" t="str">
        <f>AAS!C3856</f>
        <v>Netherlands</v>
      </c>
      <c r="V3856" cm="1">
        <f t="array" ref="V3856">IF(VLOOKUP(U3856,$A$2:$F$198,COLUMN($F:$F),FALSE)=0,NA(),VLOOKUP(U3856,$A$2:$F$198,COLUMN($F:$F),FALSE))</f>
        <v>53666.48</v>
      </c>
    </row>
    <row r="3857" spans="20:22">
      <c r="T3857" s="75">
        <f>AAS!B3857</f>
        <v>3856</v>
      </c>
      <c r="U3857" s="75" t="str">
        <f>AAS!C3857</f>
        <v>South Korea</v>
      </c>
      <c r="V3857" cm="1">
        <f t="array" ref="V3857">IF(VLOOKUP(U3857,$A$2:$F$198,COLUMN($F:$F),FALSE)=0,NA(),VLOOKUP(U3857,$A$2:$F$198,COLUMN($F:$F),FALSE))</f>
        <v>32154.02</v>
      </c>
    </row>
    <row r="3858" spans="20:22">
      <c r="T3858" s="75">
        <f>AAS!B3858</f>
        <v>3857</v>
      </c>
      <c r="U3858" s="75" t="str">
        <f>AAS!C3858</f>
        <v>USA</v>
      </c>
      <c r="V3858" cm="1">
        <f t="array" ref="V3858">IF(VLOOKUP(U3858,$A$2:$F$198,COLUMN($F:$F),FALSE)=0,NA(),VLOOKUP(U3858,$A$2:$F$198,COLUMN($F:$F),FALSE))</f>
        <v>63809.64</v>
      </c>
    </row>
    <row r="3859" spans="20:22">
      <c r="T3859" s="75">
        <f>AAS!B3859</f>
        <v>3858</v>
      </c>
      <c r="U3859" s="75" t="str">
        <f>AAS!C3859</f>
        <v>USA</v>
      </c>
      <c r="V3859" cm="1">
        <f t="array" ref="V3859">IF(VLOOKUP(U3859,$A$2:$F$198,COLUMN($F:$F),FALSE)=0,NA(),VLOOKUP(U3859,$A$2:$F$198,COLUMN($F:$F),FALSE))</f>
        <v>63809.64</v>
      </c>
    </row>
    <row r="3860" spans="20:22">
      <c r="T3860" s="75">
        <f>AAS!B3860</f>
        <v>3859</v>
      </c>
      <c r="U3860" s="75" t="str">
        <f>AAS!C3860</f>
        <v>USA</v>
      </c>
      <c r="V3860" cm="1">
        <f t="array" ref="V3860">IF(VLOOKUP(U3860,$A$2:$F$198,COLUMN($F:$F),FALSE)=0,NA(),VLOOKUP(U3860,$A$2:$F$198,COLUMN($F:$F),FALSE))</f>
        <v>63809.64</v>
      </c>
    </row>
    <row r="3861" spans="20:22">
      <c r="T3861" s="75">
        <f>AAS!B3861</f>
        <v>3860</v>
      </c>
      <c r="U3861" s="75" t="str">
        <f>AAS!C3861</f>
        <v>USA</v>
      </c>
      <c r="V3861" cm="1">
        <f t="array" ref="V3861">IF(VLOOKUP(U3861,$A$2:$F$198,COLUMN($F:$F),FALSE)=0,NA(),VLOOKUP(U3861,$A$2:$F$198,COLUMN($F:$F),FALSE))</f>
        <v>63809.64</v>
      </c>
    </row>
    <row r="3862" spans="20:22">
      <c r="T3862" s="75">
        <f>AAS!B3862</f>
        <v>3861</v>
      </c>
      <c r="U3862" s="75" t="str">
        <f>AAS!C3862</f>
        <v>USA</v>
      </c>
      <c r="V3862" cm="1">
        <f t="array" ref="V3862">IF(VLOOKUP(U3862,$A$2:$F$198,COLUMN($F:$F),FALSE)=0,NA(),VLOOKUP(U3862,$A$2:$F$198,COLUMN($F:$F),FALSE))</f>
        <v>63809.64</v>
      </c>
    </row>
    <row r="3863" spans="20:22">
      <c r="T3863" s="75">
        <f>AAS!B3863</f>
        <v>3862</v>
      </c>
      <c r="U3863" s="75" t="str">
        <f>AAS!C3863</f>
        <v>USA</v>
      </c>
      <c r="V3863" cm="1">
        <f t="array" ref="V3863">IF(VLOOKUP(U3863,$A$2:$F$198,COLUMN($F:$F),FALSE)=0,NA(),VLOOKUP(U3863,$A$2:$F$198,COLUMN($F:$F),FALSE))</f>
        <v>63809.64</v>
      </c>
    </row>
    <row r="3864" spans="20:22">
      <c r="T3864" s="75">
        <f>AAS!B3864</f>
        <v>3863</v>
      </c>
      <c r="U3864" s="75" t="str">
        <f>AAS!C3864</f>
        <v>USA</v>
      </c>
      <c r="V3864" cm="1">
        <f t="array" ref="V3864">IF(VLOOKUP(U3864,$A$2:$F$198,COLUMN($F:$F),FALSE)=0,NA(),VLOOKUP(U3864,$A$2:$F$198,COLUMN($F:$F),FALSE))</f>
        <v>63809.64</v>
      </c>
    </row>
    <row r="3865" spans="20:22">
      <c r="T3865" s="75">
        <f>AAS!B3865</f>
        <v>3864</v>
      </c>
      <c r="U3865" s="75" t="str">
        <f>AAS!C3865</f>
        <v>USA</v>
      </c>
      <c r="V3865" cm="1">
        <f t="array" ref="V3865">IF(VLOOKUP(U3865,$A$2:$F$198,COLUMN($F:$F),FALSE)=0,NA(),VLOOKUP(U3865,$A$2:$F$198,COLUMN($F:$F),FALSE))</f>
        <v>63809.64</v>
      </c>
    </row>
    <row r="3866" spans="20:22">
      <c r="T3866" s="75">
        <f>AAS!B3866</f>
        <v>3865</v>
      </c>
      <c r="U3866" s="75" t="str">
        <f>AAS!C3866</f>
        <v>USA</v>
      </c>
      <c r="V3866" cm="1">
        <f t="array" ref="V3866">IF(VLOOKUP(U3866,$A$2:$F$198,COLUMN($F:$F),FALSE)=0,NA(),VLOOKUP(U3866,$A$2:$F$198,COLUMN($F:$F),FALSE))</f>
        <v>63809.64</v>
      </c>
    </row>
    <row r="3867" spans="20:22">
      <c r="T3867" s="75">
        <f>AAS!B3867</f>
        <v>3866</v>
      </c>
      <c r="U3867" s="75" t="str">
        <f>AAS!C3867</f>
        <v>USA</v>
      </c>
      <c r="V3867" cm="1">
        <f t="array" ref="V3867">IF(VLOOKUP(U3867,$A$2:$F$198,COLUMN($F:$F),FALSE)=0,NA(),VLOOKUP(U3867,$A$2:$F$198,COLUMN($F:$F),FALSE))</f>
        <v>63809.64</v>
      </c>
    </row>
    <row r="3868" spans="20:22">
      <c r="T3868" s="75">
        <f>AAS!B3868</f>
        <v>3867</v>
      </c>
      <c r="U3868" s="75" t="str">
        <f>AAS!C3868</f>
        <v>USA</v>
      </c>
      <c r="V3868" cm="1">
        <f t="array" ref="V3868">IF(VLOOKUP(U3868,$A$2:$F$198,COLUMN($F:$F),FALSE)=0,NA(),VLOOKUP(U3868,$A$2:$F$198,COLUMN($F:$F),FALSE))</f>
        <v>63809.64</v>
      </c>
    </row>
    <row r="3869" spans="20:22">
      <c r="T3869" s="75">
        <f>AAS!B3869</f>
        <v>3868</v>
      </c>
      <c r="U3869" s="75" t="str">
        <f>AAS!C3869</f>
        <v>USA</v>
      </c>
      <c r="V3869" cm="1">
        <f t="array" ref="V3869">IF(VLOOKUP(U3869,$A$2:$F$198,COLUMN($F:$F),FALSE)=0,NA(),VLOOKUP(U3869,$A$2:$F$198,COLUMN($F:$F),FALSE))</f>
        <v>63809.64</v>
      </c>
    </row>
    <row r="3870" spans="20:22">
      <c r="T3870" s="75">
        <f>AAS!B3870</f>
        <v>3869</v>
      </c>
      <c r="U3870" s="75" t="str">
        <f>AAS!C3870</f>
        <v>USA</v>
      </c>
      <c r="V3870" cm="1">
        <f t="array" ref="V3870">IF(VLOOKUP(U3870,$A$2:$F$198,COLUMN($F:$F),FALSE)=0,NA(),VLOOKUP(U3870,$A$2:$F$198,COLUMN($F:$F),FALSE))</f>
        <v>63809.64</v>
      </c>
    </row>
    <row r="3871" spans="20:22">
      <c r="T3871" s="75">
        <f>AAS!B3871</f>
        <v>3870</v>
      </c>
      <c r="U3871" s="75" t="str">
        <f>AAS!C3871</f>
        <v>USA</v>
      </c>
      <c r="V3871" cm="1">
        <f t="array" ref="V3871">IF(VLOOKUP(U3871,$A$2:$F$198,COLUMN($F:$F),FALSE)=0,NA(),VLOOKUP(U3871,$A$2:$F$198,COLUMN($F:$F),FALSE))</f>
        <v>63809.64</v>
      </c>
    </row>
    <row r="3872" spans="20:22">
      <c r="T3872" s="75">
        <f>AAS!B3872</f>
        <v>3871</v>
      </c>
      <c r="U3872" s="75" t="str">
        <f>AAS!C3872</f>
        <v>France</v>
      </c>
      <c r="V3872" cm="1">
        <f t="array" ref="V3872">IF(VLOOKUP(U3872,$A$2:$F$198,COLUMN($F:$F),FALSE)=0,NA(),VLOOKUP(U3872,$A$2:$F$198,COLUMN($F:$F),FALSE))</f>
        <v>43830.65</v>
      </c>
    </row>
    <row r="3873" spans="20:22">
      <c r="T3873" s="75">
        <f>AAS!B3873</f>
        <v>3872</v>
      </c>
      <c r="U3873" s="75" t="str">
        <f>AAS!C3873</f>
        <v>USA</v>
      </c>
      <c r="V3873" cm="1">
        <f t="array" ref="V3873">IF(VLOOKUP(U3873,$A$2:$F$198,COLUMN($F:$F),FALSE)=0,NA(),VLOOKUP(U3873,$A$2:$F$198,COLUMN($F:$F),FALSE))</f>
        <v>63809.64</v>
      </c>
    </row>
    <row r="3874" spans="20:22">
      <c r="T3874" s="75">
        <f>AAS!B3874</f>
        <v>3873</v>
      </c>
      <c r="U3874" s="75" t="str">
        <f>AAS!C3874</f>
        <v>USA</v>
      </c>
      <c r="V3874" cm="1">
        <f t="array" ref="V3874">IF(VLOOKUP(U3874,$A$2:$F$198,COLUMN($F:$F),FALSE)=0,NA(),VLOOKUP(U3874,$A$2:$F$198,COLUMN($F:$F),FALSE))</f>
        <v>63809.64</v>
      </c>
    </row>
    <row r="3875" spans="20:22">
      <c r="T3875" s="75">
        <f>AAS!B3875</f>
        <v>3874</v>
      </c>
      <c r="U3875" s="75" t="str">
        <f>AAS!C3875</f>
        <v>USA</v>
      </c>
      <c r="V3875" cm="1">
        <f t="array" ref="V3875">IF(VLOOKUP(U3875,$A$2:$F$198,COLUMN($F:$F),FALSE)=0,NA(),VLOOKUP(U3875,$A$2:$F$198,COLUMN($F:$F),FALSE))</f>
        <v>63809.64</v>
      </c>
    </row>
    <row r="3876" spans="20:22">
      <c r="T3876" s="75">
        <f>AAS!B3876</f>
        <v>3875</v>
      </c>
      <c r="U3876" s="75" t="str">
        <f>AAS!C3876</f>
        <v>USA</v>
      </c>
      <c r="V3876" cm="1">
        <f t="array" ref="V3876">IF(VLOOKUP(U3876,$A$2:$F$198,COLUMN($F:$F),FALSE)=0,NA(),VLOOKUP(U3876,$A$2:$F$198,COLUMN($F:$F),FALSE))</f>
        <v>63809.64</v>
      </c>
    </row>
    <row r="3877" spans="20:22">
      <c r="T3877" s="75">
        <f>AAS!B3877</f>
        <v>3876</v>
      </c>
      <c r="U3877" s="75" t="str">
        <f>AAS!C3877</f>
        <v>USA</v>
      </c>
      <c r="V3877" cm="1">
        <f t="array" ref="V3877">IF(VLOOKUP(U3877,$A$2:$F$198,COLUMN($F:$F),FALSE)=0,NA(),VLOOKUP(U3877,$A$2:$F$198,COLUMN($F:$F),FALSE))</f>
        <v>63809.64</v>
      </c>
    </row>
    <row r="3878" spans="20:22">
      <c r="T3878" s="75">
        <f>AAS!B3878</f>
        <v>3877</v>
      </c>
      <c r="U3878" s="75" t="str">
        <f>AAS!C3878</f>
        <v>USA</v>
      </c>
      <c r="V3878" cm="1">
        <f t="array" ref="V3878">IF(VLOOKUP(U3878,$A$2:$F$198,COLUMN($F:$F),FALSE)=0,NA(),VLOOKUP(U3878,$A$2:$F$198,COLUMN($F:$F),FALSE))</f>
        <v>63809.64</v>
      </c>
    </row>
    <row r="3879" spans="20:22">
      <c r="T3879" s="75">
        <f>AAS!B3879</f>
        <v>3878</v>
      </c>
      <c r="U3879" s="75" t="str">
        <f>AAS!C3879</f>
        <v>USA</v>
      </c>
      <c r="V3879" cm="1">
        <f t="array" ref="V3879">IF(VLOOKUP(U3879,$A$2:$F$198,COLUMN($F:$F),FALSE)=0,NA(),VLOOKUP(U3879,$A$2:$F$198,COLUMN($F:$F),FALSE))</f>
        <v>63809.64</v>
      </c>
    </row>
    <row r="3880" spans="20:22">
      <c r="T3880" s="75">
        <f>AAS!B3880</f>
        <v>3879</v>
      </c>
      <c r="U3880" s="75" t="str">
        <f>AAS!C3880</f>
        <v>USA</v>
      </c>
      <c r="V3880" cm="1">
        <f t="array" ref="V3880">IF(VLOOKUP(U3880,$A$2:$F$198,COLUMN($F:$F),FALSE)=0,NA(),VLOOKUP(U3880,$A$2:$F$198,COLUMN($F:$F),FALSE))</f>
        <v>63809.64</v>
      </c>
    </row>
    <row r="3881" spans="20:22">
      <c r="T3881" s="75">
        <f>AAS!B3881</f>
        <v>3880</v>
      </c>
      <c r="U3881" s="75" t="str">
        <f>AAS!C3881</f>
        <v>USA</v>
      </c>
      <c r="V3881" cm="1">
        <f t="array" ref="V3881">IF(VLOOKUP(U3881,$A$2:$F$198,COLUMN($F:$F),FALSE)=0,NA(),VLOOKUP(U3881,$A$2:$F$198,COLUMN($F:$F),FALSE))</f>
        <v>63809.64</v>
      </c>
    </row>
    <row r="3882" spans="20:22">
      <c r="T3882" s="75">
        <f>AAS!B3882</f>
        <v>3881</v>
      </c>
      <c r="U3882" s="75" t="str">
        <f>AAS!C3882</f>
        <v>USA</v>
      </c>
      <c r="V3882" cm="1">
        <f t="array" ref="V3882">IF(VLOOKUP(U3882,$A$2:$F$198,COLUMN($F:$F),FALSE)=0,NA(),VLOOKUP(U3882,$A$2:$F$198,COLUMN($F:$F),FALSE))</f>
        <v>63809.64</v>
      </c>
    </row>
    <row r="3883" spans="20:22">
      <c r="T3883" s="75">
        <f>AAS!B3883</f>
        <v>3882</v>
      </c>
      <c r="U3883" s="75" t="str">
        <f>AAS!C3883</f>
        <v>USA</v>
      </c>
      <c r="V3883" cm="1">
        <f t="array" ref="V3883">IF(VLOOKUP(U3883,$A$2:$F$198,COLUMN($F:$F),FALSE)=0,NA(),VLOOKUP(U3883,$A$2:$F$198,COLUMN($F:$F),FALSE))</f>
        <v>63809.64</v>
      </c>
    </row>
    <row r="3884" spans="20:22">
      <c r="T3884" s="75">
        <f>AAS!B3884</f>
        <v>3883</v>
      </c>
      <c r="U3884" s="75" t="str">
        <f>AAS!C3884</f>
        <v>USA</v>
      </c>
      <c r="V3884" cm="1">
        <f t="array" ref="V3884">IF(VLOOKUP(U3884,$A$2:$F$198,COLUMN($F:$F),FALSE)=0,NA(),VLOOKUP(U3884,$A$2:$F$198,COLUMN($F:$F),FALSE))</f>
        <v>63809.64</v>
      </c>
    </row>
    <row r="3885" spans="20:22">
      <c r="T3885" s="75">
        <f>AAS!B3885</f>
        <v>3884</v>
      </c>
      <c r="U3885" s="75" t="str">
        <f>AAS!C3885</f>
        <v>USA</v>
      </c>
      <c r="V3885" cm="1">
        <f t="array" ref="V3885">IF(VLOOKUP(U3885,$A$2:$F$198,COLUMN($F:$F),FALSE)=0,NA(),VLOOKUP(U3885,$A$2:$F$198,COLUMN($F:$F),FALSE))</f>
        <v>63809.64</v>
      </c>
    </row>
    <row r="3886" spans="20:22">
      <c r="T3886" s="75">
        <f>AAS!B3886</f>
        <v>3885</v>
      </c>
      <c r="U3886" s="75" t="str">
        <f>AAS!C3886</f>
        <v>Unknown</v>
      </c>
      <c r="V3886" t="e" cm="1">
        <f t="array" ref="V3886">IF(VLOOKUP(U3886,$A$2:$F$198,COLUMN($F:$F),FALSE)=0,NA(),VLOOKUP(U3886,$A$2:$F$198,COLUMN($F:$F),FALSE))</f>
        <v>#N/A</v>
      </c>
    </row>
    <row r="3887" spans="20:22">
      <c r="T3887" s="75">
        <f>AAS!B3887</f>
        <v>3886</v>
      </c>
      <c r="U3887" s="75" t="str">
        <f>AAS!C3887</f>
        <v>USA</v>
      </c>
      <c r="V3887" cm="1">
        <f t="array" ref="V3887">IF(VLOOKUP(U3887,$A$2:$F$198,COLUMN($F:$F),FALSE)=0,NA(),VLOOKUP(U3887,$A$2:$F$198,COLUMN($F:$F),FALSE))</f>
        <v>63809.64</v>
      </c>
    </row>
    <row r="3888" spans="20:22">
      <c r="T3888" s="75">
        <f>AAS!B3888</f>
        <v>3887</v>
      </c>
      <c r="U3888" s="75" t="str">
        <f>AAS!C3888</f>
        <v>USA</v>
      </c>
      <c r="V3888" cm="1">
        <f t="array" ref="V3888">IF(VLOOKUP(U3888,$A$2:$F$198,COLUMN($F:$F),FALSE)=0,NA(),VLOOKUP(U3888,$A$2:$F$198,COLUMN($F:$F),FALSE))</f>
        <v>63809.64</v>
      </c>
    </row>
    <row r="3889" spans="20:22">
      <c r="T3889" s="75">
        <f>AAS!B3889</f>
        <v>3888</v>
      </c>
      <c r="U3889" s="75" t="str">
        <f>AAS!C3889</f>
        <v>USA</v>
      </c>
      <c r="V3889" cm="1">
        <f t="array" ref="V3889">IF(VLOOKUP(U3889,$A$2:$F$198,COLUMN($F:$F),FALSE)=0,NA(),VLOOKUP(U3889,$A$2:$F$198,COLUMN($F:$F),FALSE))</f>
        <v>63809.64</v>
      </c>
    </row>
    <row r="3890" spans="20:22">
      <c r="T3890" s="75">
        <f>AAS!B3890</f>
        <v>3889</v>
      </c>
      <c r="U3890" s="75" t="str">
        <f>AAS!C3890</f>
        <v>Taiwan</v>
      </c>
      <c r="V3890" cm="1">
        <f t="array" ref="V3890">IF(VLOOKUP(U3890,$A$2:$F$198,COLUMN($F:$F),FALSE)=0,NA(),VLOOKUP(U3890,$A$2:$F$198,COLUMN($F:$F),FALSE))</f>
        <v>10121.299999999999</v>
      </c>
    </row>
    <row r="3891" spans="20:22">
      <c r="T3891" s="75">
        <f>AAS!B3891</f>
        <v>3890</v>
      </c>
      <c r="U3891" s="75" t="str">
        <f>AAS!C3891</f>
        <v>USA</v>
      </c>
      <c r="V3891" cm="1">
        <f t="array" ref="V3891">IF(VLOOKUP(U3891,$A$2:$F$198,COLUMN($F:$F),FALSE)=0,NA(),VLOOKUP(U3891,$A$2:$F$198,COLUMN($F:$F),FALSE))</f>
        <v>63809.64</v>
      </c>
    </row>
    <row r="3892" spans="20:22">
      <c r="T3892" s="75">
        <f>AAS!B3892</f>
        <v>3891</v>
      </c>
      <c r="U3892" s="75" t="str">
        <f>AAS!C3892</f>
        <v>USA</v>
      </c>
      <c r="V3892" cm="1">
        <f t="array" ref="V3892">IF(VLOOKUP(U3892,$A$2:$F$198,COLUMN($F:$F),FALSE)=0,NA(),VLOOKUP(U3892,$A$2:$F$198,COLUMN($F:$F),FALSE))</f>
        <v>63809.64</v>
      </c>
    </row>
    <row r="3893" spans="20:22">
      <c r="T3893" s="75">
        <f>AAS!B3893</f>
        <v>3892</v>
      </c>
      <c r="U3893" s="75" t="str">
        <f>AAS!C3893</f>
        <v>USA</v>
      </c>
      <c r="V3893" cm="1">
        <f t="array" ref="V3893">IF(VLOOKUP(U3893,$A$2:$F$198,COLUMN($F:$F),FALSE)=0,NA(),VLOOKUP(U3893,$A$2:$F$198,COLUMN($F:$F),FALSE))</f>
        <v>63809.64</v>
      </c>
    </row>
    <row r="3894" spans="20:22">
      <c r="T3894" s="75">
        <f>AAS!B3894</f>
        <v>3893</v>
      </c>
      <c r="U3894" s="75" t="str">
        <f>AAS!C3894</f>
        <v>USA</v>
      </c>
      <c r="V3894" cm="1">
        <f t="array" ref="V3894">IF(VLOOKUP(U3894,$A$2:$F$198,COLUMN($F:$F),FALSE)=0,NA(),VLOOKUP(U3894,$A$2:$F$198,COLUMN($F:$F),FALSE))</f>
        <v>63809.64</v>
      </c>
    </row>
    <row r="3895" spans="20:22">
      <c r="T3895" s="75">
        <f>AAS!B3895</f>
        <v>3894</v>
      </c>
      <c r="U3895" s="75" t="str">
        <f>AAS!C3895</f>
        <v>USA</v>
      </c>
      <c r="V3895" cm="1">
        <f t="array" ref="V3895">IF(VLOOKUP(U3895,$A$2:$F$198,COLUMN($F:$F),FALSE)=0,NA(),VLOOKUP(U3895,$A$2:$F$198,COLUMN($F:$F),FALSE))</f>
        <v>63809.64</v>
      </c>
    </row>
    <row r="3896" spans="20:22">
      <c r="T3896" s="75">
        <f>AAS!B3896</f>
        <v>3895</v>
      </c>
      <c r="U3896" s="75" t="str">
        <f>AAS!C3896</f>
        <v>USA</v>
      </c>
      <c r="V3896" cm="1">
        <f t="array" ref="V3896">IF(VLOOKUP(U3896,$A$2:$F$198,COLUMN($F:$F),FALSE)=0,NA(),VLOOKUP(U3896,$A$2:$F$198,COLUMN($F:$F),FALSE))</f>
        <v>63809.64</v>
      </c>
    </row>
    <row r="3897" spans="20:22">
      <c r="T3897" s="75">
        <f>AAS!B3897</f>
        <v>3896</v>
      </c>
      <c r="U3897" s="75" t="str">
        <f>AAS!C3897</f>
        <v>USA</v>
      </c>
      <c r="V3897" cm="1">
        <f t="array" ref="V3897">IF(VLOOKUP(U3897,$A$2:$F$198,COLUMN($F:$F),FALSE)=0,NA(),VLOOKUP(U3897,$A$2:$F$198,COLUMN($F:$F),FALSE))</f>
        <v>63809.64</v>
      </c>
    </row>
    <row r="3898" spans="20:22">
      <c r="T3898" s="75">
        <f>AAS!B3898</f>
        <v>3897</v>
      </c>
      <c r="U3898" s="75" t="str">
        <f>AAS!C3898</f>
        <v>USA</v>
      </c>
      <c r="V3898" cm="1">
        <f t="array" ref="V3898">IF(VLOOKUP(U3898,$A$2:$F$198,COLUMN($F:$F),FALSE)=0,NA(),VLOOKUP(U3898,$A$2:$F$198,COLUMN($F:$F),FALSE))</f>
        <v>63809.64</v>
      </c>
    </row>
    <row r="3899" spans="20:22">
      <c r="T3899" s="75">
        <f>AAS!B3899</f>
        <v>3898</v>
      </c>
      <c r="U3899" s="75" t="str">
        <f>AAS!C3899</f>
        <v>USA</v>
      </c>
      <c r="V3899" cm="1">
        <f t="array" ref="V3899">IF(VLOOKUP(U3899,$A$2:$F$198,COLUMN($F:$F),FALSE)=0,NA(),VLOOKUP(U3899,$A$2:$F$198,COLUMN($F:$F),FALSE))</f>
        <v>63809.64</v>
      </c>
    </row>
    <row r="3900" spans="20:22">
      <c r="T3900" s="75">
        <f>AAS!B3900</f>
        <v>3899</v>
      </c>
      <c r="U3900" s="75" t="str">
        <f>AAS!C3900</f>
        <v>USA</v>
      </c>
      <c r="V3900" cm="1">
        <f t="array" ref="V3900">IF(VLOOKUP(U3900,$A$2:$F$198,COLUMN($F:$F),FALSE)=0,NA(),VLOOKUP(U3900,$A$2:$F$198,COLUMN($F:$F),FALSE))</f>
        <v>63809.64</v>
      </c>
    </row>
    <row r="3901" spans="20:22">
      <c r="T3901" s="75">
        <f>AAS!B3901</f>
        <v>3900</v>
      </c>
      <c r="U3901" s="75" t="str">
        <f>AAS!C3901</f>
        <v>USA</v>
      </c>
      <c r="V3901" cm="1">
        <f t="array" ref="V3901">IF(VLOOKUP(U3901,$A$2:$F$198,COLUMN($F:$F),FALSE)=0,NA(),VLOOKUP(U3901,$A$2:$F$198,COLUMN($F:$F),FALSE))</f>
        <v>63809.64</v>
      </c>
    </row>
    <row r="3902" spans="20:22">
      <c r="T3902" s="75">
        <f>AAS!B3902</f>
        <v>3901</v>
      </c>
      <c r="U3902" s="75" t="str">
        <f>AAS!C3902</f>
        <v>USA</v>
      </c>
      <c r="V3902" cm="1">
        <f t="array" ref="V3902">IF(VLOOKUP(U3902,$A$2:$F$198,COLUMN($F:$F),FALSE)=0,NA(),VLOOKUP(U3902,$A$2:$F$198,COLUMN($F:$F),FALSE))</f>
        <v>63809.64</v>
      </c>
    </row>
    <row r="3903" spans="20:22">
      <c r="T3903" s="75">
        <f>AAS!B3903</f>
        <v>3902</v>
      </c>
      <c r="U3903" s="75" t="str">
        <f>AAS!C3903</f>
        <v>USA</v>
      </c>
      <c r="V3903" cm="1">
        <f t="array" ref="V3903">IF(VLOOKUP(U3903,$A$2:$F$198,COLUMN($F:$F),FALSE)=0,NA(),VLOOKUP(U3903,$A$2:$F$198,COLUMN($F:$F),FALSE))</f>
        <v>63809.64</v>
      </c>
    </row>
    <row r="3904" spans="20:22">
      <c r="T3904" s="75">
        <f>AAS!B3904</f>
        <v>3903</v>
      </c>
      <c r="U3904" s="75" t="str">
        <f>AAS!C3904</f>
        <v>USA</v>
      </c>
      <c r="V3904" cm="1">
        <f t="array" ref="V3904">IF(VLOOKUP(U3904,$A$2:$F$198,COLUMN($F:$F),FALSE)=0,NA(),VLOOKUP(U3904,$A$2:$F$198,COLUMN($F:$F),FALSE))</f>
        <v>63809.64</v>
      </c>
    </row>
    <row r="3905" spans="20:22">
      <c r="T3905" s="75">
        <f>AAS!B3905</f>
        <v>3904</v>
      </c>
      <c r="U3905" s="75" t="str">
        <f>AAS!C3905</f>
        <v>Finland</v>
      </c>
      <c r="V3905" cm="1">
        <f t="array" ref="V3905">IF(VLOOKUP(U3905,$A$2:$F$198,COLUMN($F:$F),FALSE)=0,NA(),VLOOKUP(U3905,$A$2:$F$198,COLUMN($F:$F),FALSE))</f>
        <v>51018.720000000001</v>
      </c>
    </row>
    <row r="3906" spans="20:22">
      <c r="T3906" s="75">
        <f>AAS!B3906</f>
        <v>3905</v>
      </c>
      <c r="U3906" s="75" t="str">
        <f>AAS!C3906</f>
        <v>USA</v>
      </c>
      <c r="V3906" cm="1">
        <f t="array" ref="V3906">IF(VLOOKUP(U3906,$A$2:$F$198,COLUMN($F:$F),FALSE)=0,NA(),VLOOKUP(U3906,$A$2:$F$198,COLUMN($F:$F),FALSE))</f>
        <v>63809.64</v>
      </c>
    </row>
    <row r="3907" spans="20:22">
      <c r="T3907" s="75">
        <f>AAS!B3907</f>
        <v>3906</v>
      </c>
      <c r="U3907" s="75" t="str">
        <f>AAS!C3907</f>
        <v>USA</v>
      </c>
      <c r="V3907" cm="1">
        <f t="array" ref="V3907">IF(VLOOKUP(U3907,$A$2:$F$198,COLUMN($F:$F),FALSE)=0,NA(),VLOOKUP(U3907,$A$2:$F$198,COLUMN($F:$F),FALSE))</f>
        <v>63809.64</v>
      </c>
    </row>
    <row r="3908" spans="20:22">
      <c r="T3908" s="75">
        <f>AAS!B3908</f>
        <v>3907</v>
      </c>
      <c r="U3908" s="75" t="str">
        <f>AAS!C3908</f>
        <v>Netherlands</v>
      </c>
      <c r="V3908" cm="1">
        <f t="array" ref="V3908">IF(VLOOKUP(U3908,$A$2:$F$198,COLUMN($F:$F),FALSE)=0,NA(),VLOOKUP(U3908,$A$2:$F$198,COLUMN($F:$F),FALSE))</f>
        <v>53666.48</v>
      </c>
    </row>
    <row r="3909" spans="20:22">
      <c r="T3909" s="75">
        <f>AAS!B3909</f>
        <v>3908</v>
      </c>
      <c r="U3909" s="75" t="str">
        <f>AAS!C3909</f>
        <v>USA</v>
      </c>
      <c r="V3909" cm="1">
        <f t="array" ref="V3909">IF(VLOOKUP(U3909,$A$2:$F$198,COLUMN($F:$F),FALSE)=0,NA(),VLOOKUP(U3909,$A$2:$F$198,COLUMN($F:$F),FALSE))</f>
        <v>63809.64</v>
      </c>
    </row>
    <row r="3910" spans="20:22">
      <c r="T3910" s="75">
        <f>AAS!B3910</f>
        <v>3909</v>
      </c>
      <c r="U3910" s="75" t="str">
        <f>AAS!C3910</f>
        <v>USA</v>
      </c>
      <c r="V3910" cm="1">
        <f t="array" ref="V3910">IF(VLOOKUP(U3910,$A$2:$F$198,COLUMN($F:$F),FALSE)=0,NA(),VLOOKUP(U3910,$A$2:$F$198,COLUMN($F:$F),FALSE))</f>
        <v>63809.64</v>
      </c>
    </row>
    <row r="3911" spans="20:22">
      <c r="T3911" s="75">
        <f>AAS!B3911</f>
        <v>3910</v>
      </c>
      <c r="U3911" s="75" t="str">
        <f>AAS!C3911</f>
        <v>USA</v>
      </c>
      <c r="V3911" cm="1">
        <f t="array" ref="V3911">IF(VLOOKUP(U3911,$A$2:$F$198,COLUMN($F:$F),FALSE)=0,NA(),VLOOKUP(U3911,$A$2:$F$198,COLUMN($F:$F),FALSE))</f>
        <v>63809.64</v>
      </c>
    </row>
    <row r="3912" spans="20:22">
      <c r="T3912" s="75">
        <f>AAS!B3912</f>
        <v>3911</v>
      </c>
      <c r="U3912" s="75" t="str">
        <f>AAS!C3912</f>
        <v>USA</v>
      </c>
      <c r="V3912" cm="1">
        <f t="array" ref="V3912">IF(VLOOKUP(U3912,$A$2:$F$198,COLUMN($F:$F),FALSE)=0,NA(),VLOOKUP(U3912,$A$2:$F$198,COLUMN($F:$F),FALSE))</f>
        <v>63809.64</v>
      </c>
    </row>
    <row r="3913" spans="20:22">
      <c r="T3913" s="75">
        <f>AAS!B3913</f>
        <v>3912</v>
      </c>
      <c r="U3913" s="75" t="str">
        <f>AAS!C3913</f>
        <v>USA</v>
      </c>
      <c r="V3913" cm="1">
        <f t="array" ref="V3913">IF(VLOOKUP(U3913,$A$2:$F$198,COLUMN($F:$F),FALSE)=0,NA(),VLOOKUP(U3913,$A$2:$F$198,COLUMN($F:$F),FALSE))</f>
        <v>63809.64</v>
      </c>
    </row>
    <row r="3914" spans="20:22">
      <c r="T3914" s="75">
        <f>AAS!B3914</f>
        <v>3913</v>
      </c>
      <c r="U3914" s="75" t="str">
        <f>AAS!C3914</f>
        <v>USA</v>
      </c>
      <c r="V3914" cm="1">
        <f t="array" ref="V3914">IF(VLOOKUP(U3914,$A$2:$F$198,COLUMN($F:$F),FALSE)=0,NA(),VLOOKUP(U3914,$A$2:$F$198,COLUMN($F:$F),FALSE))</f>
        <v>63809.64</v>
      </c>
    </row>
    <row r="3915" spans="20:22">
      <c r="T3915" s="75">
        <f>AAS!B3915</f>
        <v>3914</v>
      </c>
      <c r="U3915" s="75" t="str">
        <f>AAS!C3915</f>
        <v>USA</v>
      </c>
      <c r="V3915" cm="1">
        <f t="array" ref="V3915">IF(VLOOKUP(U3915,$A$2:$F$198,COLUMN($F:$F),FALSE)=0,NA(),VLOOKUP(U3915,$A$2:$F$198,COLUMN($F:$F),FALSE))</f>
        <v>63809.64</v>
      </c>
    </row>
    <row r="3916" spans="20:22">
      <c r="T3916" s="75">
        <f>AAS!B3916</f>
        <v>3915</v>
      </c>
      <c r="U3916" s="75" t="str">
        <f>AAS!C3916</f>
        <v>USA</v>
      </c>
      <c r="V3916" cm="1">
        <f t="array" ref="V3916">IF(VLOOKUP(U3916,$A$2:$F$198,COLUMN($F:$F),FALSE)=0,NA(),VLOOKUP(U3916,$A$2:$F$198,COLUMN($F:$F),FALSE))</f>
        <v>63809.64</v>
      </c>
    </row>
    <row r="3917" spans="20:22">
      <c r="T3917" s="75">
        <f>AAS!B3917</f>
        <v>3916</v>
      </c>
      <c r="U3917" s="75" t="str">
        <f>AAS!C3917</f>
        <v>USA</v>
      </c>
      <c r="V3917" cm="1">
        <f t="array" ref="V3917">IF(VLOOKUP(U3917,$A$2:$F$198,COLUMN($F:$F),FALSE)=0,NA(),VLOOKUP(U3917,$A$2:$F$198,COLUMN($F:$F),FALSE))</f>
        <v>63809.64</v>
      </c>
    </row>
    <row r="3918" spans="20:22">
      <c r="T3918" s="75">
        <f>AAS!B3918</f>
        <v>3917</v>
      </c>
      <c r="U3918" s="75" t="str">
        <f>AAS!C3918</f>
        <v>USA</v>
      </c>
      <c r="V3918" cm="1">
        <f t="array" ref="V3918">IF(VLOOKUP(U3918,$A$2:$F$198,COLUMN($F:$F),FALSE)=0,NA(),VLOOKUP(U3918,$A$2:$F$198,COLUMN($F:$F),FALSE))</f>
        <v>63809.64</v>
      </c>
    </row>
    <row r="3919" spans="20:22">
      <c r="T3919" s="75">
        <f>AAS!B3919</f>
        <v>3918</v>
      </c>
      <c r="U3919" s="75" t="str">
        <f>AAS!C3919</f>
        <v>USA</v>
      </c>
      <c r="V3919" cm="1">
        <f t="array" ref="V3919">IF(VLOOKUP(U3919,$A$2:$F$198,COLUMN($F:$F),FALSE)=0,NA(),VLOOKUP(U3919,$A$2:$F$198,COLUMN($F:$F),FALSE))</f>
        <v>63809.64</v>
      </c>
    </row>
    <row r="3920" spans="20:22">
      <c r="T3920" s="75">
        <f>AAS!B3920</f>
        <v>3919</v>
      </c>
      <c r="U3920" s="75" t="str">
        <f>AAS!C3920</f>
        <v>USA</v>
      </c>
      <c r="V3920" cm="1">
        <f t="array" ref="V3920">IF(VLOOKUP(U3920,$A$2:$F$198,COLUMN($F:$F),FALSE)=0,NA(),VLOOKUP(U3920,$A$2:$F$198,COLUMN($F:$F),FALSE))</f>
        <v>63809.64</v>
      </c>
    </row>
    <row r="3921" spans="20:22">
      <c r="T3921" s="75">
        <f>AAS!B3921</f>
        <v>3920</v>
      </c>
      <c r="U3921" s="75" t="str">
        <f>AAS!C3921</f>
        <v>USA</v>
      </c>
      <c r="V3921" cm="1">
        <f t="array" ref="V3921">IF(VLOOKUP(U3921,$A$2:$F$198,COLUMN($F:$F),FALSE)=0,NA(),VLOOKUP(U3921,$A$2:$F$198,COLUMN($F:$F),FALSE))</f>
        <v>63809.64</v>
      </c>
    </row>
    <row r="3922" spans="20:22">
      <c r="T3922" s="75">
        <f>AAS!B3922</f>
        <v>3921</v>
      </c>
      <c r="U3922" s="75" t="str">
        <f>AAS!C3922</f>
        <v>USA</v>
      </c>
      <c r="V3922" cm="1">
        <f t="array" ref="V3922">IF(VLOOKUP(U3922,$A$2:$F$198,COLUMN($F:$F),FALSE)=0,NA(),VLOOKUP(U3922,$A$2:$F$198,COLUMN($F:$F),FALSE))</f>
        <v>63809.64</v>
      </c>
    </row>
    <row r="3923" spans="20:22">
      <c r="T3923" s="75">
        <f>AAS!B3923</f>
        <v>3922</v>
      </c>
      <c r="U3923" s="75" t="str">
        <f>AAS!C3923</f>
        <v>USA</v>
      </c>
      <c r="V3923" cm="1">
        <f t="array" ref="V3923">IF(VLOOKUP(U3923,$A$2:$F$198,COLUMN($F:$F),FALSE)=0,NA(),VLOOKUP(U3923,$A$2:$F$198,COLUMN($F:$F),FALSE))</f>
        <v>63809.64</v>
      </c>
    </row>
    <row r="3924" spans="20:22">
      <c r="T3924" s="75">
        <f>AAS!B3924</f>
        <v>3923</v>
      </c>
      <c r="U3924" s="75" t="str">
        <f>AAS!C3924</f>
        <v>USA</v>
      </c>
      <c r="V3924" cm="1">
        <f t="array" ref="V3924">IF(VLOOKUP(U3924,$A$2:$F$198,COLUMN($F:$F),FALSE)=0,NA(),VLOOKUP(U3924,$A$2:$F$198,COLUMN($F:$F),FALSE))</f>
        <v>63809.64</v>
      </c>
    </row>
    <row r="3925" spans="20:22">
      <c r="T3925" s="75">
        <f>AAS!B3925</f>
        <v>3924</v>
      </c>
      <c r="U3925" s="75" t="str">
        <f>AAS!C3925</f>
        <v>USA</v>
      </c>
      <c r="V3925" cm="1">
        <f t="array" ref="V3925">IF(VLOOKUP(U3925,$A$2:$F$198,COLUMN($F:$F),FALSE)=0,NA(),VLOOKUP(U3925,$A$2:$F$198,COLUMN($F:$F),FALSE))</f>
        <v>63809.64</v>
      </c>
    </row>
    <row r="3926" spans="20:22">
      <c r="T3926" s="75">
        <f>AAS!B3926</f>
        <v>3925</v>
      </c>
      <c r="U3926" s="75" t="str">
        <f>AAS!C3926</f>
        <v>USA</v>
      </c>
      <c r="V3926" cm="1">
        <f t="array" ref="V3926">IF(VLOOKUP(U3926,$A$2:$F$198,COLUMN($F:$F),FALSE)=0,NA(),VLOOKUP(U3926,$A$2:$F$198,COLUMN($F:$F),FALSE))</f>
        <v>63809.64</v>
      </c>
    </row>
    <row r="3927" spans="20:22">
      <c r="T3927" s="75">
        <f>AAS!B3927</f>
        <v>3926</v>
      </c>
      <c r="U3927" s="75" t="str">
        <f>AAS!C3927</f>
        <v>USA</v>
      </c>
      <c r="V3927" cm="1">
        <f t="array" ref="V3927">IF(VLOOKUP(U3927,$A$2:$F$198,COLUMN($F:$F),FALSE)=0,NA(),VLOOKUP(U3927,$A$2:$F$198,COLUMN($F:$F),FALSE))</f>
        <v>63809.64</v>
      </c>
    </row>
    <row r="3928" spans="20:22">
      <c r="T3928" s="75">
        <f>AAS!B3928</f>
        <v>3927</v>
      </c>
      <c r="U3928" s="75" t="str">
        <f>AAS!C3928</f>
        <v>USA</v>
      </c>
      <c r="V3928" cm="1">
        <f t="array" ref="V3928">IF(VLOOKUP(U3928,$A$2:$F$198,COLUMN($F:$F),FALSE)=0,NA(),VLOOKUP(U3928,$A$2:$F$198,COLUMN($F:$F),FALSE))</f>
        <v>63809.64</v>
      </c>
    </row>
    <row r="3929" spans="20:22">
      <c r="T3929" s="75">
        <f>AAS!B3929</f>
        <v>3928</v>
      </c>
      <c r="U3929" s="75" t="str">
        <f>AAS!C3929</f>
        <v>USA</v>
      </c>
      <c r="V3929" cm="1">
        <f t="array" ref="V3929">IF(VLOOKUP(U3929,$A$2:$F$198,COLUMN($F:$F),FALSE)=0,NA(),VLOOKUP(U3929,$A$2:$F$198,COLUMN($F:$F),FALSE))</f>
        <v>63809.64</v>
      </c>
    </row>
    <row r="3930" spans="20:22">
      <c r="T3930" s="75">
        <f>AAS!B3930</f>
        <v>3929</v>
      </c>
      <c r="U3930" s="75" t="str">
        <f>AAS!C3930</f>
        <v>USA</v>
      </c>
      <c r="V3930" cm="1">
        <f t="array" ref="V3930">IF(VLOOKUP(U3930,$A$2:$F$198,COLUMN($F:$F),FALSE)=0,NA(),VLOOKUP(U3930,$A$2:$F$198,COLUMN($F:$F),FALSE))</f>
        <v>63809.64</v>
      </c>
    </row>
    <row r="3931" spans="20:22">
      <c r="T3931" s="75">
        <f>AAS!B3931</f>
        <v>3930</v>
      </c>
      <c r="U3931" s="75" t="str">
        <f>AAS!C3931</f>
        <v>USA</v>
      </c>
      <c r="V3931" cm="1">
        <f t="array" ref="V3931">IF(VLOOKUP(U3931,$A$2:$F$198,COLUMN($F:$F),FALSE)=0,NA(),VLOOKUP(U3931,$A$2:$F$198,COLUMN($F:$F),FALSE))</f>
        <v>63809.64</v>
      </c>
    </row>
    <row r="3932" spans="20:22">
      <c r="T3932" s="75">
        <f>AAS!B3932</f>
        <v>3931</v>
      </c>
      <c r="U3932" s="75" t="str">
        <f>AAS!C3932</f>
        <v>USA</v>
      </c>
      <c r="V3932" cm="1">
        <f t="array" ref="V3932">IF(VLOOKUP(U3932,$A$2:$F$198,COLUMN($F:$F),FALSE)=0,NA(),VLOOKUP(U3932,$A$2:$F$198,COLUMN($F:$F),FALSE))</f>
        <v>63809.64</v>
      </c>
    </row>
    <row r="3933" spans="20:22">
      <c r="T3933" s="75">
        <f>AAS!B3933</f>
        <v>3932</v>
      </c>
      <c r="U3933" s="75" t="str">
        <f>AAS!C3933</f>
        <v>USA</v>
      </c>
      <c r="V3933" cm="1">
        <f t="array" ref="V3933">IF(VLOOKUP(U3933,$A$2:$F$198,COLUMN($F:$F),FALSE)=0,NA(),VLOOKUP(U3933,$A$2:$F$198,COLUMN($F:$F),FALSE))</f>
        <v>63809.64</v>
      </c>
    </row>
    <row r="3934" spans="20:22">
      <c r="T3934" s="75">
        <f>AAS!B3934</f>
        <v>3933</v>
      </c>
      <c r="U3934" s="75" t="str">
        <f>AAS!C3934</f>
        <v>USA</v>
      </c>
      <c r="V3934" cm="1">
        <f t="array" ref="V3934">IF(VLOOKUP(U3934,$A$2:$F$198,COLUMN($F:$F),FALSE)=0,NA(),VLOOKUP(U3934,$A$2:$F$198,COLUMN($F:$F),FALSE))</f>
        <v>63809.64</v>
      </c>
    </row>
    <row r="3935" spans="20:22">
      <c r="T3935" s="75">
        <f>AAS!B3935</f>
        <v>3934</v>
      </c>
      <c r="U3935" s="75" t="str">
        <f>AAS!C3935</f>
        <v>USA</v>
      </c>
      <c r="V3935" cm="1">
        <f t="array" ref="V3935">IF(VLOOKUP(U3935,$A$2:$F$198,COLUMN($F:$F),FALSE)=0,NA(),VLOOKUP(U3935,$A$2:$F$198,COLUMN($F:$F),FALSE))</f>
        <v>63809.64</v>
      </c>
    </row>
    <row r="3936" spans="20:22">
      <c r="T3936" s="75">
        <f>AAS!B3936</f>
        <v>3935</v>
      </c>
      <c r="U3936" s="75" t="str">
        <f>AAS!C3936</f>
        <v>USA</v>
      </c>
      <c r="V3936" cm="1">
        <f t="array" ref="V3936">IF(VLOOKUP(U3936,$A$2:$F$198,COLUMN($F:$F),FALSE)=0,NA(),VLOOKUP(U3936,$A$2:$F$198,COLUMN($F:$F),FALSE))</f>
        <v>63809.64</v>
      </c>
    </row>
    <row r="3937" spans="20:22">
      <c r="T3937" s="75">
        <f>AAS!B3937</f>
        <v>3936</v>
      </c>
      <c r="U3937" s="75" t="str">
        <f>AAS!C3937</f>
        <v>USA</v>
      </c>
      <c r="V3937" cm="1">
        <f t="array" ref="V3937">IF(VLOOKUP(U3937,$A$2:$F$198,COLUMN($F:$F),FALSE)=0,NA(),VLOOKUP(U3937,$A$2:$F$198,COLUMN($F:$F),FALSE))</f>
        <v>63809.64</v>
      </c>
    </row>
    <row r="3938" spans="20:22">
      <c r="T3938" s="75">
        <f>AAS!B3938</f>
        <v>3937</v>
      </c>
      <c r="U3938" s="75" t="str">
        <f>AAS!C3938</f>
        <v>USA</v>
      </c>
      <c r="V3938" cm="1">
        <f t="array" ref="V3938">IF(VLOOKUP(U3938,$A$2:$F$198,COLUMN($F:$F),FALSE)=0,NA(),VLOOKUP(U3938,$A$2:$F$198,COLUMN($F:$F),FALSE))</f>
        <v>63809.64</v>
      </c>
    </row>
    <row r="3939" spans="20:22">
      <c r="T3939" s="75">
        <f>AAS!B3939</f>
        <v>3938</v>
      </c>
      <c r="U3939" s="75" t="str">
        <f>AAS!C3939</f>
        <v>USA</v>
      </c>
      <c r="V3939" cm="1">
        <f t="array" ref="V3939">IF(VLOOKUP(U3939,$A$2:$F$198,COLUMN($F:$F),FALSE)=0,NA(),VLOOKUP(U3939,$A$2:$F$198,COLUMN($F:$F),FALSE))</f>
        <v>63809.64</v>
      </c>
    </row>
    <row r="3940" spans="20:22">
      <c r="T3940" s="75">
        <f>AAS!B3940</f>
        <v>3939</v>
      </c>
      <c r="U3940" s="75" t="str">
        <f>AAS!C3940</f>
        <v>USA</v>
      </c>
      <c r="V3940" cm="1">
        <f t="array" ref="V3940">IF(VLOOKUP(U3940,$A$2:$F$198,COLUMN($F:$F),FALSE)=0,NA(),VLOOKUP(U3940,$A$2:$F$198,COLUMN($F:$F),FALSE))</f>
        <v>63809.64</v>
      </c>
    </row>
    <row r="3941" spans="20:22">
      <c r="T3941" s="75">
        <f>AAS!B3941</f>
        <v>3940</v>
      </c>
      <c r="U3941" s="75" t="str">
        <f>AAS!C3941</f>
        <v>USA</v>
      </c>
      <c r="V3941" cm="1">
        <f t="array" ref="V3941">IF(VLOOKUP(U3941,$A$2:$F$198,COLUMN($F:$F),FALSE)=0,NA(),VLOOKUP(U3941,$A$2:$F$198,COLUMN($F:$F),FALSE))</f>
        <v>63809.64</v>
      </c>
    </row>
    <row r="3942" spans="20:22">
      <c r="T3942" s="75">
        <f>AAS!B3942</f>
        <v>3941</v>
      </c>
      <c r="U3942" s="75" t="str">
        <f>AAS!C3942</f>
        <v>USA</v>
      </c>
      <c r="V3942" cm="1">
        <f t="array" ref="V3942">IF(VLOOKUP(U3942,$A$2:$F$198,COLUMN($F:$F),FALSE)=0,NA(),VLOOKUP(U3942,$A$2:$F$198,COLUMN($F:$F),FALSE))</f>
        <v>63809.64</v>
      </c>
    </row>
    <row r="3943" spans="20:22">
      <c r="T3943" s="75">
        <f>AAS!B3943</f>
        <v>3942</v>
      </c>
      <c r="U3943" s="75" t="str">
        <f>AAS!C3943</f>
        <v>USA</v>
      </c>
      <c r="V3943" cm="1">
        <f t="array" ref="V3943">IF(VLOOKUP(U3943,$A$2:$F$198,COLUMN($F:$F),FALSE)=0,NA(),VLOOKUP(U3943,$A$2:$F$198,COLUMN($F:$F),FALSE))</f>
        <v>63809.64</v>
      </c>
    </row>
    <row r="3944" spans="20:22">
      <c r="T3944" s="75">
        <f>AAS!B3944</f>
        <v>3943</v>
      </c>
      <c r="U3944" s="75" t="str">
        <f>AAS!C3944</f>
        <v>USA</v>
      </c>
      <c r="V3944" cm="1">
        <f t="array" ref="V3944">IF(VLOOKUP(U3944,$A$2:$F$198,COLUMN($F:$F),FALSE)=0,NA(),VLOOKUP(U3944,$A$2:$F$198,COLUMN($F:$F),FALSE))</f>
        <v>63809.64</v>
      </c>
    </row>
    <row r="3945" spans="20:22">
      <c r="T3945" s="75">
        <f>AAS!B3945</f>
        <v>3944</v>
      </c>
      <c r="U3945" s="75" t="str">
        <f>AAS!C3945</f>
        <v>USA</v>
      </c>
      <c r="V3945" cm="1">
        <f t="array" ref="V3945">IF(VLOOKUP(U3945,$A$2:$F$198,COLUMN($F:$F),FALSE)=0,NA(),VLOOKUP(U3945,$A$2:$F$198,COLUMN($F:$F),FALSE))</f>
        <v>63809.64</v>
      </c>
    </row>
    <row r="3946" spans="20:22">
      <c r="T3946" s="75">
        <f>AAS!B3946</f>
        <v>3945</v>
      </c>
      <c r="U3946" s="75" t="str">
        <f>AAS!C3946</f>
        <v>USA</v>
      </c>
      <c r="V3946" cm="1">
        <f t="array" ref="V3946">IF(VLOOKUP(U3946,$A$2:$F$198,COLUMN($F:$F),FALSE)=0,NA(),VLOOKUP(U3946,$A$2:$F$198,COLUMN($F:$F),FALSE))</f>
        <v>63809.64</v>
      </c>
    </row>
    <row r="3947" spans="20:22">
      <c r="T3947" s="75">
        <f>AAS!B3947</f>
        <v>3946</v>
      </c>
      <c r="U3947" s="75" t="str">
        <f>AAS!C3947</f>
        <v>USA</v>
      </c>
      <c r="V3947" cm="1">
        <f t="array" ref="V3947">IF(VLOOKUP(U3947,$A$2:$F$198,COLUMN($F:$F),FALSE)=0,NA(),VLOOKUP(U3947,$A$2:$F$198,COLUMN($F:$F),FALSE))</f>
        <v>63809.64</v>
      </c>
    </row>
    <row r="3948" spans="20:22">
      <c r="T3948" s="75">
        <f>AAS!B3948</f>
        <v>3947</v>
      </c>
      <c r="U3948" s="75" t="str">
        <f>AAS!C3948</f>
        <v>USA</v>
      </c>
      <c r="V3948" cm="1">
        <f t="array" ref="V3948">IF(VLOOKUP(U3948,$A$2:$F$198,COLUMN($F:$F),FALSE)=0,NA(),VLOOKUP(U3948,$A$2:$F$198,COLUMN($F:$F),FALSE))</f>
        <v>63809.64</v>
      </c>
    </row>
    <row r="3949" spans="20:22">
      <c r="T3949" s="75">
        <f>AAS!B3949</f>
        <v>3948</v>
      </c>
      <c r="U3949" s="75" t="str">
        <f>AAS!C3949</f>
        <v>USA</v>
      </c>
      <c r="V3949" cm="1">
        <f t="array" ref="V3949">IF(VLOOKUP(U3949,$A$2:$F$198,COLUMN($F:$F),FALSE)=0,NA(),VLOOKUP(U3949,$A$2:$F$198,COLUMN($F:$F),FALSE))</f>
        <v>63809.64</v>
      </c>
    </row>
    <row r="3950" spans="20:22">
      <c r="T3950" s="75">
        <f>AAS!B3950</f>
        <v>3949</v>
      </c>
      <c r="U3950" s="75" t="str">
        <f>AAS!C3950</f>
        <v>USA</v>
      </c>
      <c r="V3950" cm="1">
        <f t="array" ref="V3950">IF(VLOOKUP(U3950,$A$2:$F$198,COLUMN($F:$F),FALSE)=0,NA(),VLOOKUP(U3950,$A$2:$F$198,COLUMN($F:$F),FALSE))</f>
        <v>63809.64</v>
      </c>
    </row>
    <row r="3951" spans="20:22">
      <c r="T3951" s="75">
        <f>AAS!B3951</f>
        <v>3950</v>
      </c>
      <c r="U3951" s="75" t="str">
        <f>AAS!C3951</f>
        <v>USA</v>
      </c>
      <c r="V3951" cm="1">
        <f t="array" ref="V3951">IF(VLOOKUP(U3951,$A$2:$F$198,COLUMN($F:$F),FALSE)=0,NA(),VLOOKUP(U3951,$A$2:$F$198,COLUMN($F:$F),FALSE))</f>
        <v>63809.64</v>
      </c>
    </row>
    <row r="3952" spans="20:22">
      <c r="T3952" s="75">
        <f>AAS!B3952</f>
        <v>3951</v>
      </c>
      <c r="U3952" s="75" t="str">
        <f>AAS!C3952</f>
        <v>USA</v>
      </c>
      <c r="V3952" cm="1">
        <f t="array" ref="V3952">IF(VLOOKUP(U3952,$A$2:$F$198,COLUMN($F:$F),FALSE)=0,NA(),VLOOKUP(U3952,$A$2:$F$198,COLUMN($F:$F),FALSE))</f>
        <v>63809.64</v>
      </c>
    </row>
    <row r="3953" spans="20:22">
      <c r="T3953" s="75">
        <f>AAS!B3953</f>
        <v>3952</v>
      </c>
      <c r="U3953" s="75" t="str">
        <f>AAS!C3953</f>
        <v>USA</v>
      </c>
      <c r="V3953" cm="1">
        <f t="array" ref="V3953">IF(VLOOKUP(U3953,$A$2:$F$198,COLUMN($F:$F),FALSE)=0,NA(),VLOOKUP(U3953,$A$2:$F$198,COLUMN($F:$F),FALSE))</f>
        <v>63809.64</v>
      </c>
    </row>
    <row r="3954" spans="20:22">
      <c r="T3954" s="75">
        <f>AAS!B3954</f>
        <v>3953</v>
      </c>
      <c r="U3954" s="75" t="str">
        <f>AAS!C3954</f>
        <v>Mexico</v>
      </c>
      <c r="V3954" cm="1">
        <f t="array" ref="V3954">IF(VLOOKUP(U3954,$A$2:$F$198,COLUMN($F:$F),FALSE)=0,NA(),VLOOKUP(U3954,$A$2:$F$198,COLUMN($F:$F),FALSE))</f>
        <v>10492.69</v>
      </c>
    </row>
    <row r="3955" spans="20:22">
      <c r="T3955" s="75">
        <f>AAS!B3955</f>
        <v>3954</v>
      </c>
      <c r="U3955" s="75" t="str">
        <f>AAS!C3955</f>
        <v>USA</v>
      </c>
      <c r="V3955" cm="1">
        <f t="array" ref="V3955">IF(VLOOKUP(U3955,$A$2:$F$198,COLUMN($F:$F),FALSE)=0,NA(),VLOOKUP(U3955,$A$2:$F$198,COLUMN($F:$F),FALSE))</f>
        <v>63809.64</v>
      </c>
    </row>
    <row r="3956" spans="20:22">
      <c r="T3956" s="75">
        <f>AAS!B3956</f>
        <v>3955</v>
      </c>
      <c r="U3956" s="75" t="str">
        <f>AAS!C3956</f>
        <v>USA</v>
      </c>
      <c r="V3956" cm="1">
        <f t="array" ref="V3956">IF(VLOOKUP(U3956,$A$2:$F$198,COLUMN($F:$F),FALSE)=0,NA(),VLOOKUP(U3956,$A$2:$F$198,COLUMN($F:$F),FALSE))</f>
        <v>63809.64</v>
      </c>
    </row>
    <row r="3957" spans="20:22">
      <c r="T3957" s="75">
        <f>AAS!B3957</f>
        <v>3956</v>
      </c>
      <c r="U3957" s="75" t="str">
        <f>AAS!C3957</f>
        <v>USA</v>
      </c>
      <c r="V3957" cm="1">
        <f t="array" ref="V3957">IF(VLOOKUP(U3957,$A$2:$F$198,COLUMN($F:$F),FALSE)=0,NA(),VLOOKUP(U3957,$A$2:$F$198,COLUMN($F:$F),FALSE))</f>
        <v>63809.64</v>
      </c>
    </row>
    <row r="3958" spans="20:22">
      <c r="T3958" s="75">
        <f>AAS!B3958</f>
        <v>3957</v>
      </c>
      <c r="U3958" s="75" t="str">
        <f>AAS!C3958</f>
        <v>USA</v>
      </c>
      <c r="V3958" cm="1">
        <f t="array" ref="V3958">IF(VLOOKUP(U3958,$A$2:$F$198,COLUMN($F:$F),FALSE)=0,NA(),VLOOKUP(U3958,$A$2:$F$198,COLUMN($F:$F),FALSE))</f>
        <v>63809.64</v>
      </c>
    </row>
    <row r="3959" spans="20:22">
      <c r="T3959" s="75">
        <f>AAS!B3959</f>
        <v>3958</v>
      </c>
      <c r="U3959" s="75" t="str">
        <f>AAS!C3959</f>
        <v>USA</v>
      </c>
      <c r="V3959" cm="1">
        <f t="array" ref="V3959">IF(VLOOKUP(U3959,$A$2:$F$198,COLUMN($F:$F),FALSE)=0,NA(),VLOOKUP(U3959,$A$2:$F$198,COLUMN($F:$F),FALSE))</f>
        <v>63809.64</v>
      </c>
    </row>
    <row r="3960" spans="20:22">
      <c r="T3960" s="75">
        <f>AAS!B3960</f>
        <v>3959</v>
      </c>
      <c r="U3960" s="75" t="str">
        <f>AAS!C3960</f>
        <v>USA</v>
      </c>
      <c r="V3960" cm="1">
        <f t="array" ref="V3960">IF(VLOOKUP(U3960,$A$2:$F$198,COLUMN($F:$F),FALSE)=0,NA(),VLOOKUP(U3960,$A$2:$F$198,COLUMN($F:$F),FALSE))</f>
        <v>63809.64</v>
      </c>
    </row>
    <row r="3961" spans="20:22">
      <c r="T3961" s="75">
        <f>AAS!B3961</f>
        <v>3960</v>
      </c>
      <c r="U3961" s="75" t="str">
        <f>AAS!C3961</f>
        <v>USA</v>
      </c>
      <c r="V3961" cm="1">
        <f t="array" ref="V3961">IF(VLOOKUP(U3961,$A$2:$F$198,COLUMN($F:$F),FALSE)=0,NA(),VLOOKUP(U3961,$A$2:$F$198,COLUMN($F:$F),FALSE))</f>
        <v>63809.64</v>
      </c>
    </row>
    <row r="3962" spans="20:22">
      <c r="T3962" s="75">
        <f>AAS!B3962</f>
        <v>3961</v>
      </c>
      <c r="U3962" s="75" t="str">
        <f>AAS!C3962</f>
        <v>USA</v>
      </c>
      <c r="V3962" cm="1">
        <f t="array" ref="V3962">IF(VLOOKUP(U3962,$A$2:$F$198,COLUMN($F:$F),FALSE)=0,NA(),VLOOKUP(U3962,$A$2:$F$198,COLUMN($F:$F),FALSE))</f>
        <v>63809.64</v>
      </c>
    </row>
    <row r="3963" spans="20:22">
      <c r="T3963" s="75">
        <f>AAS!B3963</f>
        <v>3962</v>
      </c>
      <c r="U3963" s="75" t="str">
        <f>AAS!C3963</f>
        <v>USA</v>
      </c>
      <c r="V3963" cm="1">
        <f t="array" ref="V3963">IF(VLOOKUP(U3963,$A$2:$F$198,COLUMN($F:$F),FALSE)=0,NA(),VLOOKUP(U3963,$A$2:$F$198,COLUMN($F:$F),FALSE))</f>
        <v>63809.64</v>
      </c>
    </row>
    <row r="3964" spans="20:22">
      <c r="T3964" s="75">
        <f>AAS!B3964</f>
        <v>3963</v>
      </c>
      <c r="U3964" s="75" t="str">
        <f>AAS!C3964</f>
        <v>USA</v>
      </c>
      <c r="V3964" cm="1">
        <f t="array" ref="V3964">IF(VLOOKUP(U3964,$A$2:$F$198,COLUMN($F:$F),FALSE)=0,NA(),VLOOKUP(U3964,$A$2:$F$198,COLUMN($F:$F),FALSE))</f>
        <v>63809.64</v>
      </c>
    </row>
    <row r="3965" spans="20:22">
      <c r="T3965" s="75">
        <f>AAS!B3965</f>
        <v>3964</v>
      </c>
      <c r="U3965" s="75" t="str">
        <f>AAS!C3965</f>
        <v>USA</v>
      </c>
      <c r="V3965" cm="1">
        <f t="array" ref="V3965">IF(VLOOKUP(U3965,$A$2:$F$198,COLUMN($F:$F),FALSE)=0,NA(),VLOOKUP(U3965,$A$2:$F$198,COLUMN($F:$F),FALSE))</f>
        <v>63809.64</v>
      </c>
    </row>
    <row r="3966" spans="20:22">
      <c r="T3966" s="75">
        <f>AAS!B3966</f>
        <v>3965</v>
      </c>
      <c r="U3966" s="75" t="str">
        <f>AAS!C3966</f>
        <v>USA</v>
      </c>
      <c r="V3966" cm="1">
        <f t="array" ref="V3966">IF(VLOOKUP(U3966,$A$2:$F$198,COLUMN($F:$F),FALSE)=0,NA(),VLOOKUP(U3966,$A$2:$F$198,COLUMN($F:$F),FALSE))</f>
        <v>63809.64</v>
      </c>
    </row>
    <row r="3967" spans="20:22">
      <c r="T3967" s="75">
        <f>AAS!B3967</f>
        <v>3966</v>
      </c>
      <c r="U3967" s="75" t="str">
        <f>AAS!C3967</f>
        <v>USA</v>
      </c>
      <c r="V3967" cm="1">
        <f t="array" ref="V3967">IF(VLOOKUP(U3967,$A$2:$F$198,COLUMN($F:$F),FALSE)=0,NA(),VLOOKUP(U3967,$A$2:$F$198,COLUMN($F:$F),FALSE))</f>
        <v>63809.64</v>
      </c>
    </row>
    <row r="3968" spans="20:22">
      <c r="T3968" s="75">
        <f>AAS!B3968</f>
        <v>3967</v>
      </c>
      <c r="U3968" s="75" t="str">
        <f>AAS!C3968</f>
        <v>USA</v>
      </c>
      <c r="V3968" cm="1">
        <f t="array" ref="V3968">IF(VLOOKUP(U3968,$A$2:$F$198,COLUMN($F:$F),FALSE)=0,NA(),VLOOKUP(U3968,$A$2:$F$198,COLUMN($F:$F),FALSE))</f>
        <v>63809.64</v>
      </c>
    </row>
    <row r="3969" spans="20:22">
      <c r="T3969" s="75">
        <f>AAS!B3969</f>
        <v>3968</v>
      </c>
      <c r="U3969" s="75" t="str">
        <f>AAS!C3969</f>
        <v>USA</v>
      </c>
      <c r="V3969" cm="1">
        <f t="array" ref="V3969">IF(VLOOKUP(U3969,$A$2:$F$198,COLUMN($F:$F),FALSE)=0,NA(),VLOOKUP(U3969,$A$2:$F$198,COLUMN($F:$F),FALSE))</f>
        <v>63809.64</v>
      </c>
    </row>
    <row r="3970" spans="20:22">
      <c r="T3970" s="75">
        <f>AAS!B3970</f>
        <v>3969</v>
      </c>
      <c r="U3970" s="75" t="str">
        <f>AAS!C3970</f>
        <v>Unknown</v>
      </c>
      <c r="V3970" t="e" cm="1">
        <f t="array" ref="V3970">IF(VLOOKUP(U3970,$A$2:$F$198,COLUMN($F:$F),FALSE)=0,NA(),VLOOKUP(U3970,$A$2:$F$198,COLUMN($F:$F),FALSE))</f>
        <v>#N/A</v>
      </c>
    </row>
    <row r="3971" spans="20:22">
      <c r="T3971" s="75">
        <f>AAS!B3971</f>
        <v>3970</v>
      </c>
      <c r="U3971" s="75" t="str">
        <f>AAS!C3971</f>
        <v>Unknown</v>
      </c>
      <c r="V3971" t="e" cm="1">
        <f t="array" ref="V3971">IF(VLOOKUP(U3971,$A$2:$F$198,COLUMN($F:$F),FALSE)=0,NA(),VLOOKUP(U3971,$A$2:$F$198,COLUMN($F:$F),FALSE))</f>
        <v>#N/A</v>
      </c>
    </row>
    <row r="3972" spans="20:22">
      <c r="T3972" s="75">
        <f>AAS!B3972</f>
        <v>3971</v>
      </c>
      <c r="U3972" s="75" t="str">
        <f>AAS!C3972</f>
        <v>USA</v>
      </c>
      <c r="V3972" cm="1">
        <f t="array" ref="V3972">IF(VLOOKUP(U3972,$A$2:$F$198,COLUMN($F:$F),FALSE)=0,NA(),VLOOKUP(U3972,$A$2:$F$198,COLUMN($F:$F),FALSE))</f>
        <v>63809.64</v>
      </c>
    </row>
    <row r="3973" spans="20:22">
      <c r="T3973" s="75">
        <f>AAS!B3973</f>
        <v>3972</v>
      </c>
      <c r="U3973" s="75" t="str">
        <f>AAS!C3973</f>
        <v>USA</v>
      </c>
      <c r="V3973" cm="1">
        <f t="array" ref="V3973">IF(VLOOKUP(U3973,$A$2:$F$198,COLUMN($F:$F),FALSE)=0,NA(),VLOOKUP(U3973,$A$2:$F$198,COLUMN($F:$F),FALSE))</f>
        <v>63809.64</v>
      </c>
    </row>
    <row r="3974" spans="20:22">
      <c r="T3974" s="75">
        <f>AAS!B3974</f>
        <v>3973</v>
      </c>
      <c r="U3974" s="75" t="str">
        <f>AAS!C3974</f>
        <v>USA</v>
      </c>
      <c r="V3974" cm="1">
        <f t="array" ref="V3974">IF(VLOOKUP(U3974,$A$2:$F$198,COLUMN($F:$F),FALSE)=0,NA(),VLOOKUP(U3974,$A$2:$F$198,COLUMN($F:$F),FALSE))</f>
        <v>63809.64</v>
      </c>
    </row>
    <row r="3975" spans="20:22">
      <c r="T3975" s="75">
        <f>AAS!B3975</f>
        <v>3974</v>
      </c>
      <c r="U3975" s="75" t="str">
        <f>AAS!C3975</f>
        <v>USA</v>
      </c>
      <c r="V3975" cm="1">
        <f t="array" ref="V3975">IF(VLOOKUP(U3975,$A$2:$F$198,COLUMN($F:$F),FALSE)=0,NA(),VLOOKUP(U3975,$A$2:$F$198,COLUMN($F:$F),FALSE))</f>
        <v>63809.64</v>
      </c>
    </row>
    <row r="3976" spans="20:22">
      <c r="T3976" s="75">
        <f>AAS!B3976</f>
        <v>3975</v>
      </c>
      <c r="U3976" s="75" t="str">
        <f>AAS!C3976</f>
        <v>USA</v>
      </c>
      <c r="V3976" cm="1">
        <f t="array" ref="V3976">IF(VLOOKUP(U3976,$A$2:$F$198,COLUMN($F:$F),FALSE)=0,NA(),VLOOKUP(U3976,$A$2:$F$198,COLUMN($F:$F),FALSE))</f>
        <v>63809.64</v>
      </c>
    </row>
    <row r="3977" spans="20:22">
      <c r="T3977" s="75">
        <f>AAS!B3977</f>
        <v>3976</v>
      </c>
      <c r="U3977" s="75" t="str">
        <f>AAS!C3977</f>
        <v>USA</v>
      </c>
      <c r="V3977" cm="1">
        <f t="array" ref="V3977">IF(VLOOKUP(U3977,$A$2:$F$198,COLUMN($F:$F),FALSE)=0,NA(),VLOOKUP(U3977,$A$2:$F$198,COLUMN($F:$F),FALSE))</f>
        <v>63809.64</v>
      </c>
    </row>
    <row r="3978" spans="20:22">
      <c r="T3978" s="75">
        <f>AAS!B3978</f>
        <v>3977</v>
      </c>
      <c r="U3978" s="75" t="str">
        <f>AAS!C3978</f>
        <v>USA</v>
      </c>
      <c r="V3978" cm="1">
        <f t="array" ref="V3978">IF(VLOOKUP(U3978,$A$2:$F$198,COLUMN($F:$F),FALSE)=0,NA(),VLOOKUP(U3978,$A$2:$F$198,COLUMN($F:$F),FALSE))</f>
        <v>63809.64</v>
      </c>
    </row>
    <row r="3979" spans="20:22">
      <c r="T3979" s="75">
        <f>AAS!B3979</f>
        <v>3978</v>
      </c>
      <c r="U3979" s="75" t="str">
        <f>AAS!C3979</f>
        <v>USA</v>
      </c>
      <c r="V3979" cm="1">
        <f t="array" ref="V3979">IF(VLOOKUP(U3979,$A$2:$F$198,COLUMN($F:$F),FALSE)=0,NA(),VLOOKUP(U3979,$A$2:$F$198,COLUMN($F:$F),FALSE))</f>
        <v>63809.64</v>
      </c>
    </row>
    <row r="3980" spans="20:22">
      <c r="T3980" s="75">
        <f>AAS!B3980</f>
        <v>3979</v>
      </c>
      <c r="U3980" s="75" t="str">
        <f>AAS!C3980</f>
        <v>USA</v>
      </c>
      <c r="V3980" cm="1">
        <f t="array" ref="V3980">IF(VLOOKUP(U3980,$A$2:$F$198,COLUMN($F:$F),FALSE)=0,NA(),VLOOKUP(U3980,$A$2:$F$198,COLUMN($F:$F),FALSE))</f>
        <v>63809.64</v>
      </c>
    </row>
    <row r="3981" spans="20:22">
      <c r="T3981" s="75">
        <f>AAS!B3981</f>
        <v>3980</v>
      </c>
      <c r="U3981" s="75" t="str">
        <f>AAS!C3981</f>
        <v>USA</v>
      </c>
      <c r="V3981" cm="1">
        <f t="array" ref="V3981">IF(VLOOKUP(U3981,$A$2:$F$198,COLUMN($F:$F),FALSE)=0,NA(),VLOOKUP(U3981,$A$2:$F$198,COLUMN($F:$F),FALSE))</f>
        <v>63809.64</v>
      </c>
    </row>
    <row r="3982" spans="20:22">
      <c r="T3982" s="75">
        <f>AAS!B3982</f>
        <v>3981</v>
      </c>
      <c r="U3982" s="75" t="str">
        <f>AAS!C3982</f>
        <v>Unknown</v>
      </c>
      <c r="V3982" t="e" cm="1">
        <f t="array" ref="V3982">IF(VLOOKUP(U3982,$A$2:$F$198,COLUMN($F:$F),FALSE)=0,NA(),VLOOKUP(U3982,$A$2:$F$198,COLUMN($F:$F),FALSE))</f>
        <v>#N/A</v>
      </c>
    </row>
    <row r="3983" spans="20:22">
      <c r="T3983" s="75">
        <f>AAS!B3983</f>
        <v>3982</v>
      </c>
      <c r="U3983" s="75" t="str">
        <f>AAS!C3983</f>
        <v>Unknown</v>
      </c>
      <c r="V3983" t="e" cm="1">
        <f t="array" ref="V3983">IF(VLOOKUP(U3983,$A$2:$F$198,COLUMN($F:$F),FALSE)=0,NA(),VLOOKUP(U3983,$A$2:$F$198,COLUMN($F:$F),FALSE))</f>
        <v>#N/A</v>
      </c>
    </row>
    <row r="3984" spans="20:22">
      <c r="T3984" s="75">
        <f>AAS!B3984</f>
        <v>3983</v>
      </c>
      <c r="U3984" s="75" t="str">
        <f>AAS!C3984</f>
        <v>USA</v>
      </c>
      <c r="V3984" cm="1">
        <f t="array" ref="V3984">IF(VLOOKUP(U3984,$A$2:$F$198,COLUMN($F:$F),FALSE)=0,NA(),VLOOKUP(U3984,$A$2:$F$198,COLUMN($F:$F),FALSE))</f>
        <v>63809.64</v>
      </c>
    </row>
    <row r="3985" spans="20:22">
      <c r="T3985" s="75">
        <f>AAS!B3985</f>
        <v>3984</v>
      </c>
      <c r="U3985" s="75" t="str">
        <f>AAS!C3985</f>
        <v>Unknown</v>
      </c>
      <c r="V3985" t="e" cm="1">
        <f t="array" ref="V3985">IF(VLOOKUP(U3985,$A$2:$F$198,COLUMN($F:$F),FALSE)=0,NA(),VLOOKUP(U3985,$A$2:$F$198,COLUMN($F:$F),FALSE))</f>
        <v>#N/A</v>
      </c>
    </row>
    <row r="3986" spans="20:22">
      <c r="T3986" s="75">
        <f>AAS!B3986</f>
        <v>3985</v>
      </c>
      <c r="U3986" s="75" t="str">
        <f>AAS!C3986</f>
        <v>USA</v>
      </c>
      <c r="V3986" cm="1">
        <f t="array" ref="V3986">IF(VLOOKUP(U3986,$A$2:$F$198,COLUMN($F:$F),FALSE)=0,NA(),VLOOKUP(U3986,$A$2:$F$198,COLUMN($F:$F),FALSE))</f>
        <v>63809.64</v>
      </c>
    </row>
    <row r="3987" spans="20:22">
      <c r="T3987" s="75">
        <f>AAS!B3987</f>
        <v>3986</v>
      </c>
      <c r="U3987" s="75" t="str">
        <f>AAS!C3987</f>
        <v>USA</v>
      </c>
      <c r="V3987" cm="1">
        <f t="array" ref="V3987">IF(VLOOKUP(U3987,$A$2:$F$198,COLUMN($F:$F),FALSE)=0,NA(),VLOOKUP(U3987,$A$2:$F$198,COLUMN($F:$F),FALSE))</f>
        <v>63809.64</v>
      </c>
    </row>
    <row r="3988" spans="20:22">
      <c r="T3988" s="75">
        <f>AAS!B3988</f>
        <v>3987</v>
      </c>
      <c r="U3988" s="75" t="str">
        <f>AAS!C3988</f>
        <v>USA</v>
      </c>
      <c r="V3988" cm="1">
        <f t="array" ref="V3988">IF(VLOOKUP(U3988,$A$2:$F$198,COLUMN($F:$F),FALSE)=0,NA(),VLOOKUP(U3988,$A$2:$F$198,COLUMN($F:$F),FALSE))</f>
        <v>63809.64</v>
      </c>
    </row>
    <row r="3989" spans="20:22">
      <c r="T3989" s="75">
        <f>AAS!B3989</f>
        <v>3988</v>
      </c>
      <c r="U3989" s="75" t="str">
        <f>AAS!C3989</f>
        <v>USA</v>
      </c>
      <c r="V3989" cm="1">
        <f t="array" ref="V3989">IF(VLOOKUP(U3989,$A$2:$F$198,COLUMN($F:$F),FALSE)=0,NA(),VLOOKUP(U3989,$A$2:$F$198,COLUMN($F:$F),FALSE))</f>
        <v>63809.64</v>
      </c>
    </row>
    <row r="3990" spans="20:22">
      <c r="T3990" s="75">
        <f>AAS!B3990</f>
        <v>3989</v>
      </c>
      <c r="U3990" s="75" t="str">
        <f>AAS!C3990</f>
        <v>USA</v>
      </c>
      <c r="V3990" cm="1">
        <f t="array" ref="V3990">IF(VLOOKUP(U3990,$A$2:$F$198,COLUMN($F:$F),FALSE)=0,NA(),VLOOKUP(U3990,$A$2:$F$198,COLUMN($F:$F),FALSE))</f>
        <v>63809.64</v>
      </c>
    </row>
    <row r="3991" spans="20:22">
      <c r="T3991" s="75">
        <f>AAS!B3991</f>
        <v>3990</v>
      </c>
      <c r="U3991" s="75" t="str">
        <f>AAS!C3991</f>
        <v>USA</v>
      </c>
      <c r="V3991" cm="1">
        <f t="array" ref="V3991">IF(VLOOKUP(U3991,$A$2:$F$198,COLUMN($F:$F),FALSE)=0,NA(),VLOOKUP(U3991,$A$2:$F$198,COLUMN($F:$F),FALSE))</f>
        <v>63809.64</v>
      </c>
    </row>
    <row r="3992" spans="20:22">
      <c r="T3992" s="75">
        <f>AAS!B3992</f>
        <v>3991</v>
      </c>
      <c r="U3992" s="75" t="str">
        <f>AAS!C3992</f>
        <v>USA</v>
      </c>
      <c r="V3992" cm="1">
        <f t="array" ref="V3992">IF(VLOOKUP(U3992,$A$2:$F$198,COLUMN($F:$F),FALSE)=0,NA(),VLOOKUP(U3992,$A$2:$F$198,COLUMN($F:$F),FALSE))</f>
        <v>63809.64</v>
      </c>
    </row>
    <row r="3993" spans="20:22">
      <c r="T3993" s="75">
        <f>AAS!B3993</f>
        <v>3992</v>
      </c>
      <c r="U3993" s="75" t="str">
        <f>AAS!C3993</f>
        <v>USA</v>
      </c>
      <c r="V3993" cm="1">
        <f t="array" ref="V3993">IF(VLOOKUP(U3993,$A$2:$F$198,COLUMN($F:$F),FALSE)=0,NA(),VLOOKUP(U3993,$A$2:$F$198,COLUMN($F:$F),FALSE))</f>
        <v>63809.64</v>
      </c>
    </row>
    <row r="3994" spans="20:22">
      <c r="T3994" s="75">
        <f>AAS!B3994</f>
        <v>3993</v>
      </c>
      <c r="U3994" s="75" t="str">
        <f>AAS!C3994</f>
        <v>USA</v>
      </c>
      <c r="V3994" cm="1">
        <f t="array" ref="V3994">IF(VLOOKUP(U3994,$A$2:$F$198,COLUMN($F:$F),FALSE)=0,NA(),VLOOKUP(U3994,$A$2:$F$198,COLUMN($F:$F),FALSE))</f>
        <v>63809.64</v>
      </c>
    </row>
    <row r="3995" spans="20:22">
      <c r="T3995" s="75">
        <f>AAS!B3995</f>
        <v>3994</v>
      </c>
      <c r="U3995" s="75" t="str">
        <f>AAS!C3995</f>
        <v>USA</v>
      </c>
      <c r="V3995" cm="1">
        <f t="array" ref="V3995">IF(VLOOKUP(U3995,$A$2:$F$198,COLUMN($F:$F),FALSE)=0,NA(),VLOOKUP(U3995,$A$2:$F$198,COLUMN($F:$F),FALSE))</f>
        <v>63809.64</v>
      </c>
    </row>
    <row r="3996" spans="20:22">
      <c r="T3996" s="75">
        <f>AAS!B3996</f>
        <v>3995</v>
      </c>
      <c r="U3996" s="75" t="str">
        <f>AAS!C3996</f>
        <v>USA</v>
      </c>
      <c r="V3996" cm="1">
        <f t="array" ref="V3996">IF(VLOOKUP(U3996,$A$2:$F$198,COLUMN($F:$F),FALSE)=0,NA(),VLOOKUP(U3996,$A$2:$F$198,COLUMN($F:$F),FALSE))</f>
        <v>63809.64</v>
      </c>
    </row>
    <row r="3997" spans="20:22">
      <c r="T3997" s="75">
        <f>AAS!B3997</f>
        <v>3996</v>
      </c>
      <c r="U3997" s="75" t="str">
        <f>AAS!C3997</f>
        <v>USA</v>
      </c>
      <c r="V3997" cm="1">
        <f t="array" ref="V3997">IF(VLOOKUP(U3997,$A$2:$F$198,COLUMN($F:$F),FALSE)=0,NA(),VLOOKUP(U3997,$A$2:$F$198,COLUMN($F:$F),FALSE))</f>
        <v>63809.64</v>
      </c>
    </row>
    <row r="3998" spans="20:22">
      <c r="T3998" s="75">
        <f>AAS!B3998</f>
        <v>3997</v>
      </c>
      <c r="U3998" s="75" t="str">
        <f>AAS!C3998</f>
        <v>USA</v>
      </c>
      <c r="V3998" cm="1">
        <f t="array" ref="V3998">IF(VLOOKUP(U3998,$A$2:$F$198,COLUMN($F:$F),FALSE)=0,NA(),VLOOKUP(U3998,$A$2:$F$198,COLUMN($F:$F),FALSE))</f>
        <v>63809.64</v>
      </c>
    </row>
    <row r="3999" spans="20:22">
      <c r="T3999" s="75">
        <f>AAS!B3999</f>
        <v>3998</v>
      </c>
      <c r="U3999" s="75" t="str">
        <f>AAS!C3999</f>
        <v>USA</v>
      </c>
      <c r="V3999" cm="1">
        <f t="array" ref="V3999">IF(VLOOKUP(U3999,$A$2:$F$198,COLUMN($F:$F),FALSE)=0,NA(),VLOOKUP(U3999,$A$2:$F$198,COLUMN($F:$F),FALSE))</f>
        <v>63809.64</v>
      </c>
    </row>
    <row r="4000" spans="20:22">
      <c r="T4000" s="75">
        <f>AAS!B4000</f>
        <v>3999</v>
      </c>
      <c r="U4000" s="75" t="str">
        <f>AAS!C4000</f>
        <v>Germany</v>
      </c>
      <c r="V4000" cm="1">
        <f t="array" ref="V4000">IF(VLOOKUP(U4000,$A$2:$F$198,COLUMN($F:$F),FALSE)=0,NA(),VLOOKUP(U4000,$A$2:$F$198,COLUMN($F:$F),FALSE))</f>
        <v>49180.54</v>
      </c>
    </row>
    <row r="4001" spans="20:22">
      <c r="T4001" s="75">
        <f>AAS!B4001</f>
        <v>4000</v>
      </c>
      <c r="U4001" s="75" t="str">
        <f>AAS!C4001</f>
        <v>USA</v>
      </c>
      <c r="V4001" cm="1">
        <f t="array" ref="V4001">IF(VLOOKUP(U4001,$A$2:$F$198,COLUMN($F:$F),FALSE)=0,NA(),VLOOKUP(U4001,$A$2:$F$198,COLUMN($F:$F),FALSE))</f>
        <v>63809.64</v>
      </c>
    </row>
    <row r="4002" spans="20:22">
      <c r="T4002" s="75">
        <f>AAS!B4002</f>
        <v>4001</v>
      </c>
      <c r="U4002" s="75" t="str">
        <f>AAS!C4002</f>
        <v>USA</v>
      </c>
      <c r="V4002" cm="1">
        <f t="array" ref="V4002">IF(VLOOKUP(U4002,$A$2:$F$198,COLUMN($F:$F),FALSE)=0,NA(),VLOOKUP(U4002,$A$2:$F$198,COLUMN($F:$F),FALSE))</f>
        <v>63809.64</v>
      </c>
    </row>
    <row r="4003" spans="20:22">
      <c r="T4003" s="75">
        <f>AAS!B4003</f>
        <v>4002</v>
      </c>
      <c r="U4003" s="75" t="str">
        <f>AAS!C4003</f>
        <v>USA</v>
      </c>
      <c r="V4003" cm="1">
        <f t="array" ref="V4003">IF(VLOOKUP(U4003,$A$2:$F$198,COLUMN($F:$F),FALSE)=0,NA(),VLOOKUP(U4003,$A$2:$F$198,COLUMN($F:$F),FALSE))</f>
        <v>63809.64</v>
      </c>
    </row>
    <row r="4004" spans="20:22">
      <c r="T4004" s="75">
        <f>AAS!B4004</f>
        <v>4003</v>
      </c>
      <c r="U4004" s="75" t="str">
        <f>AAS!C4004</f>
        <v>USA</v>
      </c>
      <c r="V4004" cm="1">
        <f t="array" ref="V4004">IF(VLOOKUP(U4004,$A$2:$F$198,COLUMN($F:$F),FALSE)=0,NA(),VLOOKUP(U4004,$A$2:$F$198,COLUMN($F:$F),FALSE))</f>
        <v>63809.64</v>
      </c>
    </row>
    <row r="4005" spans="20:22">
      <c r="T4005" s="75">
        <f>AAS!B4005</f>
        <v>4004</v>
      </c>
      <c r="U4005" s="75" t="str">
        <f>AAS!C4005</f>
        <v>USA</v>
      </c>
      <c r="V4005" cm="1">
        <f t="array" ref="V4005">IF(VLOOKUP(U4005,$A$2:$F$198,COLUMN($F:$F),FALSE)=0,NA(),VLOOKUP(U4005,$A$2:$F$198,COLUMN($F:$F),FALSE))</f>
        <v>63809.64</v>
      </c>
    </row>
    <row r="4006" spans="20:22">
      <c r="T4006" s="75">
        <f>AAS!B4006</f>
        <v>4005</v>
      </c>
      <c r="U4006" s="75" t="str">
        <f>AAS!C4006</f>
        <v>USA</v>
      </c>
      <c r="V4006" cm="1">
        <f t="array" ref="V4006">IF(VLOOKUP(U4006,$A$2:$F$198,COLUMN($F:$F),FALSE)=0,NA(),VLOOKUP(U4006,$A$2:$F$198,COLUMN($F:$F),FALSE))</f>
        <v>63809.64</v>
      </c>
    </row>
    <row r="4007" spans="20:22">
      <c r="T4007" s="75">
        <f>AAS!B4007</f>
        <v>4006</v>
      </c>
      <c r="U4007" s="75" t="str">
        <f>AAS!C4007</f>
        <v>USA</v>
      </c>
      <c r="V4007" cm="1">
        <f t="array" ref="V4007">IF(VLOOKUP(U4007,$A$2:$F$198,COLUMN($F:$F),FALSE)=0,NA(),VLOOKUP(U4007,$A$2:$F$198,COLUMN($F:$F),FALSE))</f>
        <v>63809.64</v>
      </c>
    </row>
    <row r="4008" spans="20:22">
      <c r="T4008" s="75">
        <f>AAS!B4008</f>
        <v>4007</v>
      </c>
      <c r="U4008" s="75" t="str">
        <f>AAS!C4008</f>
        <v>USA</v>
      </c>
      <c r="V4008" cm="1">
        <f t="array" ref="V4008">IF(VLOOKUP(U4008,$A$2:$F$198,COLUMN($F:$F),FALSE)=0,NA(),VLOOKUP(U4008,$A$2:$F$198,COLUMN($F:$F),FALSE))</f>
        <v>63809.64</v>
      </c>
    </row>
    <row r="4009" spans="20:22">
      <c r="T4009" s="75">
        <f>AAS!B4009</f>
        <v>4008</v>
      </c>
      <c r="U4009" s="75" t="str">
        <f>AAS!C4009</f>
        <v>USA</v>
      </c>
      <c r="V4009" cm="1">
        <f t="array" ref="V4009">IF(VLOOKUP(U4009,$A$2:$F$198,COLUMN($F:$F),FALSE)=0,NA(),VLOOKUP(U4009,$A$2:$F$198,COLUMN($F:$F),FALSE))</f>
        <v>63809.64</v>
      </c>
    </row>
    <row r="4010" spans="20:22">
      <c r="T4010" s="75">
        <f>AAS!B4010</f>
        <v>4009</v>
      </c>
      <c r="U4010" s="75" t="str">
        <f>AAS!C4010</f>
        <v>USA</v>
      </c>
      <c r="V4010" cm="1">
        <f t="array" ref="V4010">IF(VLOOKUP(U4010,$A$2:$F$198,COLUMN($F:$F),FALSE)=0,NA(),VLOOKUP(U4010,$A$2:$F$198,COLUMN($F:$F),FALSE))</f>
        <v>63809.64</v>
      </c>
    </row>
    <row r="4011" spans="20:22">
      <c r="T4011" s="75">
        <f>AAS!B4011</f>
        <v>4010</v>
      </c>
      <c r="U4011" s="75" t="str">
        <f>AAS!C4011</f>
        <v>USA</v>
      </c>
      <c r="V4011" cm="1">
        <f t="array" ref="V4011">IF(VLOOKUP(U4011,$A$2:$F$198,COLUMN($F:$F),FALSE)=0,NA(),VLOOKUP(U4011,$A$2:$F$198,COLUMN($F:$F),FALSE))</f>
        <v>63809.64</v>
      </c>
    </row>
    <row r="4012" spans="20:22">
      <c r="T4012" s="75">
        <f>AAS!B4012</f>
        <v>4011</v>
      </c>
      <c r="U4012" s="75" t="str">
        <f>AAS!C4012</f>
        <v>South Korea</v>
      </c>
      <c r="V4012" cm="1">
        <f t="array" ref="V4012">IF(VLOOKUP(U4012,$A$2:$F$198,COLUMN($F:$F),FALSE)=0,NA(),VLOOKUP(U4012,$A$2:$F$198,COLUMN($F:$F),FALSE))</f>
        <v>32154.02</v>
      </c>
    </row>
    <row r="4013" spans="20:22">
      <c r="T4013" s="75">
        <f>AAS!B4013</f>
        <v>4012</v>
      </c>
      <c r="U4013" s="75" t="str">
        <f>AAS!C4013</f>
        <v>USA</v>
      </c>
      <c r="V4013" cm="1">
        <f t="array" ref="V4013">IF(VLOOKUP(U4013,$A$2:$F$198,COLUMN($F:$F),FALSE)=0,NA(),VLOOKUP(U4013,$A$2:$F$198,COLUMN($F:$F),FALSE))</f>
        <v>63809.64</v>
      </c>
    </row>
    <row r="4014" spans="20:22">
      <c r="T4014" s="75">
        <f>AAS!B4014</f>
        <v>4013</v>
      </c>
      <c r="U4014" s="75" t="str">
        <f>AAS!C4014</f>
        <v>USA</v>
      </c>
      <c r="V4014" cm="1">
        <f t="array" ref="V4014">IF(VLOOKUP(U4014,$A$2:$F$198,COLUMN($F:$F),FALSE)=0,NA(),VLOOKUP(U4014,$A$2:$F$198,COLUMN($F:$F),FALSE))</f>
        <v>63809.64</v>
      </c>
    </row>
    <row r="4015" spans="20:22">
      <c r="T4015" s="75">
        <f>AAS!B4015</f>
        <v>4014</v>
      </c>
      <c r="U4015" s="75" t="str">
        <f>AAS!C4015</f>
        <v>Unknown</v>
      </c>
      <c r="V4015" t="e" cm="1">
        <f t="array" ref="V4015">IF(VLOOKUP(U4015,$A$2:$F$198,COLUMN($F:$F),FALSE)=0,NA(),VLOOKUP(U4015,$A$2:$F$198,COLUMN($F:$F),FALSE))</f>
        <v>#N/A</v>
      </c>
    </row>
    <row r="4016" spans="20:22">
      <c r="T4016" s="75">
        <f>AAS!B4016</f>
        <v>4015</v>
      </c>
      <c r="U4016" s="75" t="str">
        <f>AAS!C4016</f>
        <v>USA</v>
      </c>
      <c r="V4016" cm="1">
        <f t="array" ref="V4016">IF(VLOOKUP(U4016,$A$2:$F$198,COLUMN($F:$F),FALSE)=0,NA(),VLOOKUP(U4016,$A$2:$F$198,COLUMN($F:$F),FALSE))</f>
        <v>63809.64</v>
      </c>
    </row>
    <row r="4017" spans="20:22">
      <c r="T4017" s="75">
        <f>AAS!B4017</f>
        <v>4016</v>
      </c>
      <c r="U4017" s="75" t="str">
        <f>AAS!C4017</f>
        <v>USA</v>
      </c>
      <c r="V4017" cm="1">
        <f t="array" ref="V4017">IF(VLOOKUP(U4017,$A$2:$F$198,COLUMN($F:$F),FALSE)=0,NA(),VLOOKUP(U4017,$A$2:$F$198,COLUMN($F:$F),FALSE))</f>
        <v>63809.64</v>
      </c>
    </row>
    <row r="4018" spans="20:22">
      <c r="T4018" s="75">
        <f>AAS!B4018</f>
        <v>4017</v>
      </c>
      <c r="U4018" s="75" t="str">
        <f>AAS!C4018</f>
        <v>USA</v>
      </c>
      <c r="V4018" cm="1">
        <f t="array" ref="V4018">IF(VLOOKUP(U4018,$A$2:$F$198,COLUMN($F:$F),FALSE)=0,NA(),VLOOKUP(U4018,$A$2:$F$198,COLUMN($F:$F),FALSE))</f>
        <v>63809.64</v>
      </c>
    </row>
    <row r="4019" spans="20:22">
      <c r="T4019" s="75">
        <f>AAS!B4019</f>
        <v>4018</v>
      </c>
      <c r="U4019" s="75" t="str">
        <f>AAS!C4019</f>
        <v>USA</v>
      </c>
      <c r="V4019" cm="1">
        <f t="array" ref="V4019">IF(VLOOKUP(U4019,$A$2:$F$198,COLUMN($F:$F),FALSE)=0,NA(),VLOOKUP(U4019,$A$2:$F$198,COLUMN($F:$F),FALSE))</f>
        <v>63809.64</v>
      </c>
    </row>
    <row r="4020" spans="20:22">
      <c r="T4020" s="75">
        <f>AAS!B4020</f>
        <v>4019</v>
      </c>
      <c r="U4020" s="75" t="str">
        <f>AAS!C4020</f>
        <v>USA</v>
      </c>
      <c r="V4020" cm="1">
        <f t="array" ref="V4020">IF(VLOOKUP(U4020,$A$2:$F$198,COLUMN($F:$F),FALSE)=0,NA(),VLOOKUP(U4020,$A$2:$F$198,COLUMN($F:$F),FALSE))</f>
        <v>63809.64</v>
      </c>
    </row>
    <row r="4021" spans="20:22">
      <c r="T4021" s="75">
        <f>AAS!B4021</f>
        <v>4020</v>
      </c>
      <c r="U4021" s="75" t="str">
        <f>AAS!C4021</f>
        <v>USA</v>
      </c>
      <c r="V4021" cm="1">
        <f t="array" ref="V4021">IF(VLOOKUP(U4021,$A$2:$F$198,COLUMN($F:$F),FALSE)=0,NA(),VLOOKUP(U4021,$A$2:$F$198,COLUMN($F:$F),FALSE))</f>
        <v>63809.64</v>
      </c>
    </row>
    <row r="4022" spans="20:22">
      <c r="T4022" s="75">
        <f>AAS!B4022</f>
        <v>4021</v>
      </c>
      <c r="U4022" s="75" t="str">
        <f>AAS!C4022</f>
        <v>USA</v>
      </c>
      <c r="V4022" cm="1">
        <f t="array" ref="V4022">IF(VLOOKUP(U4022,$A$2:$F$198,COLUMN($F:$F),FALSE)=0,NA(),VLOOKUP(U4022,$A$2:$F$198,COLUMN($F:$F),FALSE))</f>
        <v>63809.64</v>
      </c>
    </row>
    <row r="4023" spans="20:22">
      <c r="T4023" s="75">
        <f>AAS!B4023</f>
        <v>4022</v>
      </c>
      <c r="U4023" s="75" t="str">
        <f>AAS!C4023</f>
        <v>USA</v>
      </c>
      <c r="V4023" cm="1">
        <f t="array" ref="V4023">IF(VLOOKUP(U4023,$A$2:$F$198,COLUMN($F:$F),FALSE)=0,NA(),VLOOKUP(U4023,$A$2:$F$198,COLUMN($F:$F),FALSE))</f>
        <v>63809.64</v>
      </c>
    </row>
    <row r="4024" spans="20:22">
      <c r="T4024" s="75">
        <f>AAS!B4024</f>
        <v>4023</v>
      </c>
      <c r="U4024" s="75" t="str">
        <f>AAS!C4024</f>
        <v>USA</v>
      </c>
      <c r="V4024" cm="1">
        <f t="array" ref="V4024">IF(VLOOKUP(U4024,$A$2:$F$198,COLUMN($F:$F),FALSE)=0,NA(),VLOOKUP(U4024,$A$2:$F$198,COLUMN($F:$F),FALSE))</f>
        <v>63809.64</v>
      </c>
    </row>
    <row r="4025" spans="20:22">
      <c r="T4025" s="75">
        <f>AAS!B4025</f>
        <v>4024</v>
      </c>
      <c r="U4025" s="75" t="str">
        <f>AAS!C4025</f>
        <v>USA</v>
      </c>
      <c r="V4025" cm="1">
        <f t="array" ref="V4025">IF(VLOOKUP(U4025,$A$2:$F$198,COLUMN($F:$F),FALSE)=0,NA(),VLOOKUP(U4025,$A$2:$F$198,COLUMN($F:$F),FALSE))</f>
        <v>63809.64</v>
      </c>
    </row>
    <row r="4026" spans="20:22">
      <c r="T4026" s="75">
        <f>AAS!B4026</f>
        <v>4025</v>
      </c>
      <c r="U4026" s="75" t="str">
        <f>AAS!C4026</f>
        <v>USA</v>
      </c>
      <c r="V4026" cm="1">
        <f t="array" ref="V4026">IF(VLOOKUP(U4026,$A$2:$F$198,COLUMN($F:$F),FALSE)=0,NA(),VLOOKUP(U4026,$A$2:$F$198,COLUMN($F:$F),FALSE))</f>
        <v>63809.64</v>
      </c>
    </row>
    <row r="4027" spans="20:22">
      <c r="T4027" s="75">
        <f>AAS!B4027</f>
        <v>4026</v>
      </c>
      <c r="U4027" s="75" t="str">
        <f>AAS!C4027</f>
        <v>USA</v>
      </c>
      <c r="V4027" cm="1">
        <f t="array" ref="V4027">IF(VLOOKUP(U4027,$A$2:$F$198,COLUMN($F:$F),FALSE)=0,NA(),VLOOKUP(U4027,$A$2:$F$198,COLUMN($F:$F),FALSE))</f>
        <v>63809.64</v>
      </c>
    </row>
    <row r="4028" spans="20:22">
      <c r="T4028" s="75">
        <f>AAS!B4028</f>
        <v>4027</v>
      </c>
      <c r="U4028" s="75" t="str">
        <f>AAS!C4028</f>
        <v>USA</v>
      </c>
      <c r="V4028" cm="1">
        <f t="array" ref="V4028">IF(VLOOKUP(U4028,$A$2:$F$198,COLUMN($F:$F),FALSE)=0,NA(),VLOOKUP(U4028,$A$2:$F$198,COLUMN($F:$F),FALSE))</f>
        <v>63809.64</v>
      </c>
    </row>
    <row r="4029" spans="20:22">
      <c r="T4029" s="75">
        <f>AAS!B4029</f>
        <v>4028</v>
      </c>
      <c r="U4029" s="75" t="str">
        <f>AAS!C4029</f>
        <v>USA</v>
      </c>
      <c r="V4029" cm="1">
        <f t="array" ref="V4029">IF(VLOOKUP(U4029,$A$2:$F$198,COLUMN($F:$F),FALSE)=0,NA(),VLOOKUP(U4029,$A$2:$F$198,COLUMN($F:$F),FALSE))</f>
        <v>63809.64</v>
      </c>
    </row>
    <row r="4030" spans="20:22">
      <c r="T4030" s="75">
        <f>AAS!B4030</f>
        <v>4029</v>
      </c>
      <c r="U4030" s="75" t="str">
        <f>AAS!C4030</f>
        <v>Switzerland</v>
      </c>
      <c r="V4030" cm="1">
        <f t="array" ref="V4030">IF(VLOOKUP(U4030,$A$2:$F$198,COLUMN($F:$F),FALSE)=0,NA(),VLOOKUP(U4030,$A$2:$F$198,COLUMN($F:$F),FALSE))</f>
        <v>84665.279999999999</v>
      </c>
    </row>
    <row r="4031" spans="20:22">
      <c r="T4031" s="75">
        <f>AAS!B4031</f>
        <v>4030</v>
      </c>
      <c r="U4031" s="75" t="str">
        <f>AAS!C4031</f>
        <v>USA</v>
      </c>
      <c r="V4031" cm="1">
        <f t="array" ref="V4031">IF(VLOOKUP(U4031,$A$2:$F$198,COLUMN($F:$F),FALSE)=0,NA(),VLOOKUP(U4031,$A$2:$F$198,COLUMN($F:$F),FALSE))</f>
        <v>63809.64</v>
      </c>
    </row>
    <row r="4032" spans="20:22">
      <c r="T4032" s="75">
        <f>AAS!B4032</f>
        <v>4031</v>
      </c>
      <c r="U4032" s="75" t="str">
        <f>AAS!C4032</f>
        <v>USA</v>
      </c>
      <c r="V4032" cm="1">
        <f t="array" ref="V4032">IF(VLOOKUP(U4032,$A$2:$F$198,COLUMN($F:$F),FALSE)=0,NA(),VLOOKUP(U4032,$A$2:$F$198,COLUMN($F:$F),FALSE))</f>
        <v>63809.64</v>
      </c>
    </row>
    <row r="4033" spans="20:22">
      <c r="T4033" s="75">
        <f>AAS!B4033</f>
        <v>4032</v>
      </c>
      <c r="U4033" s="75" t="str">
        <f>AAS!C4033</f>
        <v>Canada</v>
      </c>
      <c r="V4033" cm="1">
        <f t="array" ref="V4033">IF(VLOOKUP(U4033,$A$2:$F$198,COLUMN($F:$F),FALSE)=0,NA(),VLOOKUP(U4033,$A$2:$F$198,COLUMN($F:$F),FALSE))</f>
        <v>49196.49</v>
      </c>
    </row>
    <row r="4034" spans="20:22">
      <c r="T4034" s="75">
        <f>AAS!B4034</f>
        <v>4033</v>
      </c>
      <c r="U4034" s="75" t="str">
        <f>AAS!C4034</f>
        <v>USA</v>
      </c>
      <c r="V4034" cm="1">
        <f t="array" ref="V4034">IF(VLOOKUP(U4034,$A$2:$F$198,COLUMN($F:$F),FALSE)=0,NA(),VLOOKUP(U4034,$A$2:$F$198,COLUMN($F:$F),FALSE))</f>
        <v>63809.64</v>
      </c>
    </row>
    <row r="4035" spans="20:22">
      <c r="T4035" s="75">
        <f>AAS!B4035</f>
        <v>4034</v>
      </c>
      <c r="U4035" s="75" t="str">
        <f>AAS!C4035</f>
        <v>USA</v>
      </c>
      <c r="V4035" cm="1">
        <f t="array" ref="V4035">IF(VLOOKUP(U4035,$A$2:$F$198,COLUMN($F:$F),FALSE)=0,NA(),VLOOKUP(U4035,$A$2:$F$198,COLUMN($F:$F),FALSE))</f>
        <v>63809.64</v>
      </c>
    </row>
    <row r="4036" spans="20:22">
      <c r="T4036" s="75">
        <f>AAS!B4036</f>
        <v>4035</v>
      </c>
      <c r="U4036" s="75" t="str">
        <f>AAS!C4036</f>
        <v>USA</v>
      </c>
      <c r="V4036" cm="1">
        <f t="array" ref="V4036">IF(VLOOKUP(U4036,$A$2:$F$198,COLUMN($F:$F),FALSE)=0,NA(),VLOOKUP(U4036,$A$2:$F$198,COLUMN($F:$F),FALSE))</f>
        <v>63809.64</v>
      </c>
    </row>
    <row r="4037" spans="20:22">
      <c r="T4037" s="75">
        <f>AAS!B4037</f>
        <v>4036</v>
      </c>
      <c r="U4037" s="75" t="str">
        <f>AAS!C4037</f>
        <v>Unknown</v>
      </c>
      <c r="V4037" t="e" cm="1">
        <f t="array" ref="V4037">IF(VLOOKUP(U4037,$A$2:$F$198,COLUMN($F:$F),FALSE)=0,NA(),VLOOKUP(U4037,$A$2:$F$198,COLUMN($F:$F),FALSE))</f>
        <v>#N/A</v>
      </c>
    </row>
    <row r="4038" spans="20:22">
      <c r="T4038" s="75">
        <f>AAS!B4038</f>
        <v>4037</v>
      </c>
      <c r="U4038" s="75" t="str">
        <f>AAS!C4038</f>
        <v>Unknown</v>
      </c>
      <c r="V4038" t="e" cm="1">
        <f t="array" ref="V4038">IF(VLOOKUP(U4038,$A$2:$F$198,COLUMN($F:$F),FALSE)=0,NA(),VLOOKUP(U4038,$A$2:$F$198,COLUMN($F:$F),FALSE))</f>
        <v>#N/A</v>
      </c>
    </row>
    <row r="4039" spans="20:22">
      <c r="T4039" s="75">
        <f>AAS!B4039</f>
        <v>4038</v>
      </c>
      <c r="U4039" s="75" t="str">
        <f>AAS!C4039</f>
        <v>Unknown</v>
      </c>
      <c r="V4039" t="e" cm="1">
        <f t="array" ref="V4039">IF(VLOOKUP(U4039,$A$2:$F$198,COLUMN($F:$F),FALSE)=0,NA(),VLOOKUP(U4039,$A$2:$F$198,COLUMN($F:$F),FALSE))</f>
        <v>#N/A</v>
      </c>
    </row>
    <row r="4040" spans="20:22">
      <c r="T4040" s="75">
        <f>AAS!B4040</f>
        <v>4039</v>
      </c>
      <c r="U4040" s="75" t="str">
        <f>AAS!C4040</f>
        <v>Unknown</v>
      </c>
      <c r="V4040" t="e" cm="1">
        <f t="array" ref="V4040">IF(VLOOKUP(U4040,$A$2:$F$198,COLUMN($F:$F),FALSE)=0,NA(),VLOOKUP(U4040,$A$2:$F$198,COLUMN($F:$F),FALSE))</f>
        <v>#N/A</v>
      </c>
    </row>
    <row r="4041" spans="20:22">
      <c r="T4041" s="75">
        <f>AAS!B4041</f>
        <v>4040</v>
      </c>
      <c r="U4041" s="75" t="str">
        <f>AAS!C4041</f>
        <v>Unknown</v>
      </c>
      <c r="V4041" t="e" cm="1">
        <f t="array" ref="V4041">IF(VLOOKUP(U4041,$A$2:$F$198,COLUMN($F:$F),FALSE)=0,NA(),VLOOKUP(U4041,$A$2:$F$198,COLUMN($F:$F),FALSE))</f>
        <v>#N/A</v>
      </c>
    </row>
    <row r="4042" spans="20:22">
      <c r="T4042" s="75">
        <f>AAS!B4042</f>
        <v>4041</v>
      </c>
      <c r="U4042" s="75" t="str">
        <f>AAS!C4042</f>
        <v>Unknown</v>
      </c>
      <c r="V4042" t="e" cm="1">
        <f t="array" ref="V4042">IF(VLOOKUP(U4042,$A$2:$F$198,COLUMN($F:$F),FALSE)=0,NA(),VLOOKUP(U4042,$A$2:$F$198,COLUMN($F:$F),FALSE))</f>
        <v>#N/A</v>
      </c>
    </row>
    <row r="4043" spans="20:22">
      <c r="T4043" s="75">
        <f>AAS!B4043</f>
        <v>4042</v>
      </c>
      <c r="U4043" s="75" t="str">
        <f>AAS!C4043</f>
        <v>Unknown</v>
      </c>
      <c r="V4043" t="e" cm="1">
        <f t="array" ref="V4043">IF(VLOOKUP(U4043,$A$2:$F$198,COLUMN($F:$F),FALSE)=0,NA(),VLOOKUP(U4043,$A$2:$F$198,COLUMN($F:$F),FALSE))</f>
        <v>#N/A</v>
      </c>
    </row>
    <row r="4044" spans="20:22">
      <c r="T4044" s="75">
        <f>AAS!B4044</f>
        <v>4043</v>
      </c>
      <c r="U4044" s="75" t="str">
        <f>AAS!C4044</f>
        <v>USA</v>
      </c>
      <c r="V4044" cm="1">
        <f t="array" ref="V4044">IF(VLOOKUP(U4044,$A$2:$F$198,COLUMN($F:$F),FALSE)=0,NA(),VLOOKUP(U4044,$A$2:$F$198,COLUMN($F:$F),FALSE))</f>
        <v>63809.64</v>
      </c>
    </row>
    <row r="4045" spans="20:22">
      <c r="T4045" s="75">
        <f>AAS!B4045</f>
        <v>4044</v>
      </c>
      <c r="U4045" s="75" t="str">
        <f>AAS!C4045</f>
        <v>Unknown</v>
      </c>
      <c r="V4045" t="e" cm="1">
        <f t="array" ref="V4045">IF(VLOOKUP(U4045,$A$2:$F$198,COLUMN($F:$F),FALSE)=0,NA(),VLOOKUP(U4045,$A$2:$F$198,COLUMN($F:$F),FALSE))</f>
        <v>#N/A</v>
      </c>
    </row>
    <row r="4046" spans="20:22">
      <c r="T4046" s="75">
        <f>AAS!B4046</f>
        <v>4045</v>
      </c>
      <c r="U4046" s="75" t="str">
        <f>AAS!C4046</f>
        <v>Unknown</v>
      </c>
      <c r="V4046" t="e" cm="1">
        <f t="array" ref="V4046">IF(VLOOKUP(U4046,$A$2:$F$198,COLUMN($F:$F),FALSE)=0,NA(),VLOOKUP(U4046,$A$2:$F$198,COLUMN($F:$F),FALSE))</f>
        <v>#N/A</v>
      </c>
    </row>
    <row r="4047" spans="20:22">
      <c r="T4047" s="75">
        <f>AAS!B4047</f>
        <v>4046</v>
      </c>
      <c r="U4047" s="75" t="str">
        <f>AAS!C4047</f>
        <v>USA</v>
      </c>
      <c r="V4047" cm="1">
        <f t="array" ref="V4047">IF(VLOOKUP(U4047,$A$2:$F$198,COLUMN($F:$F),FALSE)=0,NA(),VLOOKUP(U4047,$A$2:$F$198,COLUMN($F:$F),FALSE))</f>
        <v>63809.64</v>
      </c>
    </row>
    <row r="4048" spans="20:22">
      <c r="T4048" s="75">
        <f>AAS!B4048</f>
        <v>4047</v>
      </c>
      <c r="U4048" s="75" t="str">
        <f>AAS!C4048</f>
        <v>USA</v>
      </c>
      <c r="V4048" cm="1">
        <f t="array" ref="V4048">IF(VLOOKUP(U4048,$A$2:$F$198,COLUMN($F:$F),FALSE)=0,NA(),VLOOKUP(U4048,$A$2:$F$198,COLUMN($F:$F),FALSE))</f>
        <v>63809.64</v>
      </c>
    </row>
    <row r="4049" spans="20:22">
      <c r="T4049" s="75">
        <f>AAS!B4049</f>
        <v>4048</v>
      </c>
      <c r="U4049" s="75" t="str">
        <f>AAS!C4049</f>
        <v>USA</v>
      </c>
      <c r="V4049" cm="1">
        <f t="array" ref="V4049">IF(VLOOKUP(U4049,$A$2:$F$198,COLUMN($F:$F),FALSE)=0,NA(),VLOOKUP(U4049,$A$2:$F$198,COLUMN($F:$F),FALSE))</f>
        <v>63809.64</v>
      </c>
    </row>
    <row r="4050" spans="20:22">
      <c r="T4050" s="75">
        <f>AAS!B4050</f>
        <v>4049</v>
      </c>
      <c r="U4050" s="75" t="str">
        <f>AAS!C4050</f>
        <v>USA</v>
      </c>
      <c r="V4050" cm="1">
        <f t="array" ref="V4050">IF(VLOOKUP(U4050,$A$2:$F$198,COLUMN($F:$F),FALSE)=0,NA(),VLOOKUP(U4050,$A$2:$F$198,COLUMN($F:$F),FALSE))</f>
        <v>63809.64</v>
      </c>
    </row>
    <row r="4051" spans="20:22">
      <c r="T4051" s="75">
        <f>AAS!B4051</f>
        <v>4050</v>
      </c>
      <c r="U4051" s="75" t="str">
        <f>AAS!C4051</f>
        <v>USA</v>
      </c>
      <c r="V4051" cm="1">
        <f t="array" ref="V4051">IF(VLOOKUP(U4051,$A$2:$F$198,COLUMN($F:$F),FALSE)=0,NA(),VLOOKUP(U4051,$A$2:$F$198,COLUMN($F:$F),FALSE))</f>
        <v>63809.64</v>
      </c>
    </row>
    <row r="4052" spans="20:22">
      <c r="T4052" s="75">
        <f>AAS!B4052</f>
        <v>4051</v>
      </c>
      <c r="U4052" s="75" t="str">
        <f>AAS!C4052</f>
        <v>USA</v>
      </c>
      <c r="V4052" cm="1">
        <f t="array" ref="V4052">IF(VLOOKUP(U4052,$A$2:$F$198,COLUMN($F:$F),FALSE)=0,NA(),VLOOKUP(U4052,$A$2:$F$198,COLUMN($F:$F),FALSE))</f>
        <v>63809.64</v>
      </c>
    </row>
    <row r="4053" spans="20:22">
      <c r="T4053" s="75">
        <f>AAS!B4053</f>
        <v>4052</v>
      </c>
      <c r="U4053" s="75" t="str">
        <f>AAS!C4053</f>
        <v>USA</v>
      </c>
      <c r="V4053" cm="1">
        <f t="array" ref="V4053">IF(VLOOKUP(U4053,$A$2:$F$198,COLUMN($F:$F),FALSE)=0,NA(),VLOOKUP(U4053,$A$2:$F$198,COLUMN($F:$F),FALSE))</f>
        <v>63809.64</v>
      </c>
    </row>
    <row r="4054" spans="20:22">
      <c r="T4054" s="75">
        <f>AAS!B4054</f>
        <v>4053</v>
      </c>
      <c r="U4054" s="75" t="str">
        <f>AAS!C4054</f>
        <v>USA</v>
      </c>
      <c r="V4054" cm="1">
        <f t="array" ref="V4054">IF(VLOOKUP(U4054,$A$2:$F$198,COLUMN($F:$F),FALSE)=0,NA(),VLOOKUP(U4054,$A$2:$F$198,COLUMN($F:$F),FALSE))</f>
        <v>63809.64</v>
      </c>
    </row>
    <row r="4055" spans="20:22">
      <c r="T4055" s="75">
        <f>AAS!B4055</f>
        <v>4054</v>
      </c>
      <c r="U4055" s="75" t="str">
        <f>AAS!C4055</f>
        <v>USA</v>
      </c>
      <c r="V4055" cm="1">
        <f t="array" ref="V4055">IF(VLOOKUP(U4055,$A$2:$F$198,COLUMN($F:$F),FALSE)=0,NA(),VLOOKUP(U4055,$A$2:$F$198,COLUMN($F:$F),FALSE))</f>
        <v>63809.64</v>
      </c>
    </row>
    <row r="4056" spans="20:22">
      <c r="T4056" s="75">
        <f>AAS!B4056</f>
        <v>4055</v>
      </c>
      <c r="U4056" s="75" t="str">
        <f>AAS!C4056</f>
        <v>USA</v>
      </c>
      <c r="V4056" cm="1">
        <f t="array" ref="V4056">IF(VLOOKUP(U4056,$A$2:$F$198,COLUMN($F:$F),FALSE)=0,NA(),VLOOKUP(U4056,$A$2:$F$198,COLUMN($F:$F),FALSE))</f>
        <v>63809.64</v>
      </c>
    </row>
    <row r="4057" spans="20:22">
      <c r="T4057" s="75">
        <f>AAS!B4057</f>
        <v>4056</v>
      </c>
      <c r="U4057" s="75" t="str">
        <f>AAS!C4057</f>
        <v>USA</v>
      </c>
      <c r="V4057" cm="1">
        <f t="array" ref="V4057">IF(VLOOKUP(U4057,$A$2:$F$198,COLUMN($F:$F),FALSE)=0,NA(),VLOOKUP(U4057,$A$2:$F$198,COLUMN($F:$F),FALSE))</f>
        <v>63809.64</v>
      </c>
    </row>
    <row r="4058" spans="20:22">
      <c r="T4058" s="75">
        <f>AAS!B4058</f>
        <v>4057</v>
      </c>
      <c r="U4058" s="75" t="str">
        <f>AAS!C4058</f>
        <v>USA</v>
      </c>
      <c r="V4058" cm="1">
        <f t="array" ref="V4058">IF(VLOOKUP(U4058,$A$2:$F$198,COLUMN($F:$F),FALSE)=0,NA(),VLOOKUP(U4058,$A$2:$F$198,COLUMN($F:$F),FALSE))</f>
        <v>63809.64</v>
      </c>
    </row>
    <row r="4059" spans="20:22">
      <c r="T4059" s="75">
        <f>AAS!B4059</f>
        <v>4058</v>
      </c>
      <c r="U4059" s="75" t="str">
        <f>AAS!C4059</f>
        <v>USA</v>
      </c>
      <c r="V4059" cm="1">
        <f t="array" ref="V4059">IF(VLOOKUP(U4059,$A$2:$F$198,COLUMN($F:$F),FALSE)=0,NA(),VLOOKUP(U4059,$A$2:$F$198,COLUMN($F:$F),FALSE))</f>
        <v>63809.64</v>
      </c>
    </row>
    <row r="4060" spans="20:22">
      <c r="T4060" s="75">
        <f>AAS!B4060</f>
        <v>4059</v>
      </c>
      <c r="U4060" s="75" t="str">
        <f>AAS!C4060</f>
        <v>Australia</v>
      </c>
      <c r="V4060" cm="1">
        <f t="array" ref="V4060">IF(VLOOKUP(U4060,$A$2:$F$198,COLUMN($F:$F),FALSE)=0,NA(),VLOOKUP(U4060,$A$2:$F$198,COLUMN($F:$F),FALSE))</f>
        <v>61250.7</v>
      </c>
    </row>
    <row r="4061" spans="20:22">
      <c r="T4061" s="75">
        <f>AAS!B4061</f>
        <v>4060</v>
      </c>
      <c r="U4061" s="75" t="str">
        <f>AAS!C4061</f>
        <v>USA</v>
      </c>
      <c r="V4061" cm="1">
        <f t="array" ref="V4061">IF(VLOOKUP(U4061,$A$2:$F$198,COLUMN($F:$F),FALSE)=0,NA(),VLOOKUP(U4061,$A$2:$F$198,COLUMN($F:$F),FALSE))</f>
        <v>63809.64</v>
      </c>
    </row>
    <row r="4062" spans="20:22">
      <c r="T4062" s="75">
        <f>AAS!B4062</f>
        <v>4061</v>
      </c>
      <c r="U4062" s="75" t="str">
        <f>AAS!C4062</f>
        <v>USA</v>
      </c>
      <c r="V4062" cm="1">
        <f t="array" ref="V4062">IF(VLOOKUP(U4062,$A$2:$F$198,COLUMN($F:$F),FALSE)=0,NA(),VLOOKUP(U4062,$A$2:$F$198,COLUMN($F:$F),FALSE))</f>
        <v>63809.64</v>
      </c>
    </row>
    <row r="4063" spans="20:22">
      <c r="T4063" s="75">
        <f>AAS!B4063</f>
        <v>4062</v>
      </c>
      <c r="U4063" s="75" t="str">
        <f>AAS!C4063</f>
        <v>USA</v>
      </c>
      <c r="V4063" cm="1">
        <f t="array" ref="V4063">IF(VLOOKUP(U4063,$A$2:$F$198,COLUMN($F:$F),FALSE)=0,NA(),VLOOKUP(U4063,$A$2:$F$198,COLUMN($F:$F),FALSE))</f>
        <v>63809.64</v>
      </c>
    </row>
    <row r="4064" spans="20:22">
      <c r="T4064" s="75">
        <f>AAS!B4064</f>
        <v>4063</v>
      </c>
      <c r="U4064" s="75" t="str">
        <f>AAS!C4064</f>
        <v>Australia</v>
      </c>
      <c r="V4064" cm="1">
        <f t="array" ref="V4064">IF(VLOOKUP(U4064,$A$2:$F$198,COLUMN($F:$F),FALSE)=0,NA(),VLOOKUP(U4064,$A$2:$F$198,COLUMN($F:$F),FALSE))</f>
        <v>61250.7</v>
      </c>
    </row>
    <row r="4065" spans="20:22">
      <c r="T4065" s="75">
        <f>AAS!B4065</f>
        <v>4064</v>
      </c>
      <c r="U4065" s="75" t="str">
        <f>AAS!C4065</f>
        <v>USA</v>
      </c>
      <c r="V4065" cm="1">
        <f t="array" ref="V4065">IF(VLOOKUP(U4065,$A$2:$F$198,COLUMN($F:$F),FALSE)=0,NA(),VLOOKUP(U4065,$A$2:$F$198,COLUMN($F:$F),FALSE))</f>
        <v>63809.64</v>
      </c>
    </row>
    <row r="4066" spans="20:22">
      <c r="T4066" s="75">
        <f>AAS!B4066</f>
        <v>4065</v>
      </c>
      <c r="U4066" s="75" t="str">
        <f>AAS!C4066</f>
        <v>USA</v>
      </c>
      <c r="V4066" cm="1">
        <f t="array" ref="V4066">IF(VLOOKUP(U4066,$A$2:$F$198,COLUMN($F:$F),FALSE)=0,NA(),VLOOKUP(U4066,$A$2:$F$198,COLUMN($F:$F),FALSE))</f>
        <v>63809.64</v>
      </c>
    </row>
    <row r="4067" spans="20:22">
      <c r="T4067" s="75">
        <f>AAS!B4067</f>
        <v>4066</v>
      </c>
      <c r="U4067" s="75" t="str">
        <f>AAS!C4067</f>
        <v>USA</v>
      </c>
      <c r="V4067" cm="1">
        <f t="array" ref="V4067">IF(VLOOKUP(U4067,$A$2:$F$198,COLUMN($F:$F),FALSE)=0,NA(),VLOOKUP(U4067,$A$2:$F$198,COLUMN($F:$F),FALSE))</f>
        <v>63809.64</v>
      </c>
    </row>
    <row r="4068" spans="20:22">
      <c r="T4068" s="75">
        <f>AAS!B4068</f>
        <v>4067</v>
      </c>
      <c r="U4068" s="75" t="str">
        <f>AAS!C4068</f>
        <v>USA</v>
      </c>
      <c r="V4068" cm="1">
        <f t="array" ref="V4068">IF(VLOOKUP(U4068,$A$2:$F$198,COLUMN($F:$F),FALSE)=0,NA(),VLOOKUP(U4068,$A$2:$F$198,COLUMN($F:$F),FALSE))</f>
        <v>63809.64</v>
      </c>
    </row>
    <row r="4069" spans="20:22">
      <c r="T4069" s="75">
        <f>AAS!B4069</f>
        <v>4068</v>
      </c>
      <c r="U4069" s="75" t="str">
        <f>AAS!C4069</f>
        <v>USA</v>
      </c>
      <c r="V4069" cm="1">
        <f t="array" ref="V4069">IF(VLOOKUP(U4069,$A$2:$F$198,COLUMN($F:$F),FALSE)=0,NA(),VLOOKUP(U4069,$A$2:$F$198,COLUMN($F:$F),FALSE))</f>
        <v>63809.64</v>
      </c>
    </row>
    <row r="4070" spans="20:22">
      <c r="T4070" s="75">
        <f>AAS!B4070</f>
        <v>4069</v>
      </c>
      <c r="U4070" s="75" t="str">
        <f>AAS!C4070</f>
        <v>Italy</v>
      </c>
      <c r="V4070" cm="1">
        <f t="array" ref="V4070">IF(VLOOKUP(U4070,$A$2:$F$198,COLUMN($F:$F),FALSE)=0,NA(),VLOOKUP(U4070,$A$2:$F$198,COLUMN($F:$F),FALSE))</f>
        <v>34671.17</v>
      </c>
    </row>
    <row r="4071" spans="20:22">
      <c r="T4071" s="75">
        <f>AAS!B4071</f>
        <v>4070</v>
      </c>
      <c r="U4071" s="75" t="str">
        <f>AAS!C4071</f>
        <v>USA</v>
      </c>
      <c r="V4071" cm="1">
        <f t="array" ref="V4071">IF(VLOOKUP(U4071,$A$2:$F$198,COLUMN($F:$F),FALSE)=0,NA(),VLOOKUP(U4071,$A$2:$F$198,COLUMN($F:$F),FALSE))</f>
        <v>63809.64</v>
      </c>
    </row>
    <row r="4072" spans="20:22">
      <c r="T4072" s="75">
        <f>AAS!B4072</f>
        <v>4071</v>
      </c>
      <c r="U4072" s="75" t="str">
        <f>AAS!C4072</f>
        <v>USA</v>
      </c>
      <c r="V4072" cm="1">
        <f t="array" ref="V4072">IF(VLOOKUP(U4072,$A$2:$F$198,COLUMN($F:$F),FALSE)=0,NA(),VLOOKUP(U4072,$A$2:$F$198,COLUMN($F:$F),FALSE))</f>
        <v>63809.64</v>
      </c>
    </row>
    <row r="4073" spans="20:22">
      <c r="T4073" s="75">
        <f>AAS!B4073</f>
        <v>4072</v>
      </c>
      <c r="U4073" s="75" t="str">
        <f>AAS!C4073</f>
        <v>USA</v>
      </c>
      <c r="V4073" cm="1">
        <f t="array" ref="V4073">IF(VLOOKUP(U4073,$A$2:$F$198,COLUMN($F:$F),FALSE)=0,NA(),VLOOKUP(U4073,$A$2:$F$198,COLUMN($F:$F),FALSE))</f>
        <v>63809.64</v>
      </c>
    </row>
    <row r="4074" spans="20:22">
      <c r="T4074" s="75">
        <f>AAS!B4074</f>
        <v>4073</v>
      </c>
      <c r="U4074" s="75" t="str">
        <f>AAS!C4074</f>
        <v>USA</v>
      </c>
      <c r="V4074" cm="1">
        <f t="array" ref="V4074">IF(VLOOKUP(U4074,$A$2:$F$198,COLUMN($F:$F),FALSE)=0,NA(),VLOOKUP(U4074,$A$2:$F$198,COLUMN($F:$F),FALSE))</f>
        <v>63809.64</v>
      </c>
    </row>
    <row r="4075" spans="20:22">
      <c r="T4075" s="75">
        <f>AAS!B4075</f>
        <v>4074</v>
      </c>
      <c r="U4075" s="75" t="str">
        <f>AAS!C4075</f>
        <v>USA</v>
      </c>
      <c r="V4075" cm="1">
        <f t="array" ref="V4075">IF(VLOOKUP(U4075,$A$2:$F$198,COLUMN($F:$F),FALSE)=0,NA(),VLOOKUP(U4075,$A$2:$F$198,COLUMN($F:$F),FALSE))</f>
        <v>63809.64</v>
      </c>
    </row>
    <row r="4076" spans="20:22">
      <c r="T4076" s="75">
        <f>AAS!B4076</f>
        <v>4075</v>
      </c>
      <c r="U4076" s="75" t="str">
        <f>AAS!C4076</f>
        <v>USA</v>
      </c>
      <c r="V4076" cm="1">
        <f t="array" ref="V4076">IF(VLOOKUP(U4076,$A$2:$F$198,COLUMN($F:$F),FALSE)=0,NA(),VLOOKUP(U4076,$A$2:$F$198,COLUMN($F:$F),FALSE))</f>
        <v>63809.64</v>
      </c>
    </row>
    <row r="4077" spans="20:22">
      <c r="T4077" s="75">
        <f>AAS!B4077</f>
        <v>4076</v>
      </c>
      <c r="U4077" s="75" t="str">
        <f>AAS!C4077</f>
        <v>USA</v>
      </c>
      <c r="V4077" cm="1">
        <f t="array" ref="V4077">IF(VLOOKUP(U4077,$A$2:$F$198,COLUMN($F:$F),FALSE)=0,NA(),VLOOKUP(U4077,$A$2:$F$198,COLUMN($F:$F),FALSE))</f>
        <v>63809.64</v>
      </c>
    </row>
    <row r="4078" spans="20:22">
      <c r="T4078" s="75">
        <f>AAS!B4078</f>
        <v>4077</v>
      </c>
      <c r="U4078" s="75" t="str">
        <f>AAS!C4078</f>
        <v>USA</v>
      </c>
      <c r="V4078" cm="1">
        <f t="array" ref="V4078">IF(VLOOKUP(U4078,$A$2:$F$198,COLUMN($F:$F),FALSE)=0,NA(),VLOOKUP(U4078,$A$2:$F$198,COLUMN($F:$F),FALSE))</f>
        <v>63809.64</v>
      </c>
    </row>
    <row r="4079" spans="20:22">
      <c r="T4079" s="75">
        <f>AAS!B4079</f>
        <v>4078</v>
      </c>
      <c r="U4079" s="75" t="str">
        <f>AAS!C4079</f>
        <v>USA</v>
      </c>
      <c r="V4079" cm="1">
        <f t="array" ref="V4079">IF(VLOOKUP(U4079,$A$2:$F$198,COLUMN($F:$F),FALSE)=0,NA(),VLOOKUP(U4079,$A$2:$F$198,COLUMN($F:$F),FALSE))</f>
        <v>63809.64</v>
      </c>
    </row>
    <row r="4080" spans="20:22">
      <c r="T4080" s="75">
        <f>AAS!B4080</f>
        <v>4079</v>
      </c>
      <c r="U4080" s="75" t="str">
        <f>AAS!C4080</f>
        <v>USA</v>
      </c>
      <c r="V4080" cm="1">
        <f t="array" ref="V4080">IF(VLOOKUP(U4080,$A$2:$F$198,COLUMN($F:$F),FALSE)=0,NA(),VLOOKUP(U4080,$A$2:$F$198,COLUMN($F:$F),FALSE))</f>
        <v>63809.64</v>
      </c>
    </row>
    <row r="4081" spans="20:22">
      <c r="T4081" s="75">
        <f>AAS!B4081</f>
        <v>4080</v>
      </c>
      <c r="U4081" s="75" t="str">
        <f>AAS!C4081</f>
        <v>USA</v>
      </c>
      <c r="V4081" cm="1">
        <f t="array" ref="V4081">IF(VLOOKUP(U4081,$A$2:$F$198,COLUMN($F:$F),FALSE)=0,NA(),VLOOKUP(U4081,$A$2:$F$198,COLUMN($F:$F),FALSE))</f>
        <v>63809.64</v>
      </c>
    </row>
    <row r="4082" spans="20:22">
      <c r="T4082" s="75">
        <f>AAS!B4082</f>
        <v>4081</v>
      </c>
      <c r="U4082" s="75" t="str">
        <f>AAS!C4082</f>
        <v>USA</v>
      </c>
      <c r="V4082" cm="1">
        <f t="array" ref="V4082">IF(VLOOKUP(U4082,$A$2:$F$198,COLUMN($F:$F),FALSE)=0,NA(),VLOOKUP(U4082,$A$2:$F$198,COLUMN($F:$F),FALSE))</f>
        <v>63809.64</v>
      </c>
    </row>
    <row r="4083" spans="20:22">
      <c r="T4083" s="75">
        <f>AAS!B4083</f>
        <v>4082</v>
      </c>
      <c r="U4083" s="75" t="str">
        <f>AAS!C4083</f>
        <v>USA</v>
      </c>
      <c r="V4083" cm="1">
        <f t="array" ref="V4083">IF(VLOOKUP(U4083,$A$2:$F$198,COLUMN($F:$F),FALSE)=0,NA(),VLOOKUP(U4083,$A$2:$F$198,COLUMN($F:$F),FALSE))</f>
        <v>63809.64</v>
      </c>
    </row>
    <row r="4084" spans="20:22">
      <c r="T4084" s="75">
        <f>AAS!B4084</f>
        <v>4083</v>
      </c>
      <c r="U4084" s="75" t="str">
        <f>AAS!C4084</f>
        <v>USA</v>
      </c>
      <c r="V4084" cm="1">
        <f t="array" ref="V4084">IF(VLOOKUP(U4084,$A$2:$F$198,COLUMN($F:$F),FALSE)=0,NA(),VLOOKUP(U4084,$A$2:$F$198,COLUMN($F:$F),FALSE))</f>
        <v>63809.64</v>
      </c>
    </row>
    <row r="4085" spans="20:22">
      <c r="T4085" s="75">
        <f>AAS!B4085</f>
        <v>4084</v>
      </c>
      <c r="U4085" s="75" t="str">
        <f>AAS!C4085</f>
        <v>USA</v>
      </c>
      <c r="V4085" cm="1">
        <f t="array" ref="V4085">IF(VLOOKUP(U4085,$A$2:$F$198,COLUMN($F:$F),FALSE)=0,NA(),VLOOKUP(U4085,$A$2:$F$198,COLUMN($F:$F),FALSE))</f>
        <v>63809.64</v>
      </c>
    </row>
    <row r="4086" spans="20:22">
      <c r="T4086" s="75">
        <f>AAS!B4086</f>
        <v>4085</v>
      </c>
      <c r="U4086" s="75" t="str">
        <f>AAS!C4086</f>
        <v>USA</v>
      </c>
      <c r="V4086" cm="1">
        <f t="array" ref="V4086">IF(VLOOKUP(U4086,$A$2:$F$198,COLUMN($F:$F),FALSE)=0,NA(),VLOOKUP(U4086,$A$2:$F$198,COLUMN($F:$F),FALSE))</f>
        <v>63809.64</v>
      </c>
    </row>
    <row r="4087" spans="20:22">
      <c r="T4087" s="75">
        <f>AAS!B4087</f>
        <v>4086</v>
      </c>
      <c r="U4087" s="75" t="str">
        <f>AAS!C4087</f>
        <v>USA</v>
      </c>
      <c r="V4087" cm="1">
        <f t="array" ref="V4087">IF(VLOOKUP(U4087,$A$2:$F$198,COLUMN($F:$F),FALSE)=0,NA(),VLOOKUP(U4087,$A$2:$F$198,COLUMN($F:$F),FALSE))</f>
        <v>63809.64</v>
      </c>
    </row>
    <row r="4088" spans="20:22">
      <c r="T4088" s="75">
        <f>AAS!B4088</f>
        <v>4087</v>
      </c>
      <c r="U4088" s="75" t="str">
        <f>AAS!C4088</f>
        <v>USA</v>
      </c>
      <c r="V4088" cm="1">
        <f t="array" ref="V4088">IF(VLOOKUP(U4088,$A$2:$F$198,COLUMN($F:$F),FALSE)=0,NA(),VLOOKUP(U4088,$A$2:$F$198,COLUMN($F:$F),FALSE))</f>
        <v>63809.64</v>
      </c>
    </row>
    <row r="4089" spans="20:22">
      <c r="T4089" s="75">
        <f>AAS!B4089</f>
        <v>4088</v>
      </c>
      <c r="U4089" s="75" t="str">
        <f>AAS!C4089</f>
        <v>USA</v>
      </c>
      <c r="V4089" cm="1">
        <f t="array" ref="V4089">IF(VLOOKUP(U4089,$A$2:$F$198,COLUMN($F:$F),FALSE)=0,NA(),VLOOKUP(U4089,$A$2:$F$198,COLUMN($F:$F),FALSE))</f>
        <v>63809.64</v>
      </c>
    </row>
    <row r="4090" spans="20:22">
      <c r="T4090" s="75">
        <f>AAS!B4090</f>
        <v>4089</v>
      </c>
      <c r="U4090" s="75" t="str">
        <f>AAS!C4090</f>
        <v>USA</v>
      </c>
      <c r="V4090" cm="1">
        <f t="array" ref="V4090">IF(VLOOKUP(U4090,$A$2:$F$198,COLUMN($F:$F),FALSE)=0,NA(),VLOOKUP(U4090,$A$2:$F$198,COLUMN($F:$F),FALSE))</f>
        <v>63809.64</v>
      </c>
    </row>
    <row r="4091" spans="20:22">
      <c r="T4091" s="75">
        <f>AAS!B4091</f>
        <v>4090</v>
      </c>
      <c r="U4091" s="75" t="str">
        <f>AAS!C4091</f>
        <v>USA</v>
      </c>
      <c r="V4091" cm="1">
        <f t="array" ref="V4091">IF(VLOOKUP(U4091,$A$2:$F$198,COLUMN($F:$F),FALSE)=0,NA(),VLOOKUP(U4091,$A$2:$F$198,COLUMN($F:$F),FALSE))</f>
        <v>63809.64</v>
      </c>
    </row>
    <row r="4092" spans="20:22">
      <c r="T4092" s="75">
        <f>AAS!B4092</f>
        <v>4091</v>
      </c>
      <c r="U4092" s="75" t="str">
        <f>AAS!C4092</f>
        <v>USA</v>
      </c>
      <c r="V4092" cm="1">
        <f t="array" ref="V4092">IF(VLOOKUP(U4092,$A$2:$F$198,COLUMN($F:$F),FALSE)=0,NA(),VLOOKUP(U4092,$A$2:$F$198,COLUMN($F:$F),FALSE))</f>
        <v>63809.64</v>
      </c>
    </row>
    <row r="4093" spans="20:22">
      <c r="T4093" s="75">
        <f>AAS!B4093</f>
        <v>4092</v>
      </c>
      <c r="U4093" s="75" t="str">
        <f>AAS!C4093</f>
        <v>USA</v>
      </c>
      <c r="V4093" cm="1">
        <f t="array" ref="V4093">IF(VLOOKUP(U4093,$A$2:$F$198,COLUMN($F:$F),FALSE)=0,NA(),VLOOKUP(U4093,$A$2:$F$198,COLUMN($F:$F),FALSE))</f>
        <v>63809.64</v>
      </c>
    </row>
    <row r="4094" spans="20:22">
      <c r="T4094" s="75">
        <f>AAS!B4094</f>
        <v>4093</v>
      </c>
      <c r="U4094" s="75" t="str">
        <f>AAS!C4094</f>
        <v>Israel</v>
      </c>
      <c r="V4094" cm="1">
        <f t="array" ref="V4094">IF(VLOOKUP(U4094,$A$2:$F$198,COLUMN($F:$F),FALSE)=0,NA(),VLOOKUP(U4094,$A$2:$F$198,COLUMN($F:$F),FALSE))</f>
        <v>41377.49</v>
      </c>
    </row>
    <row r="4095" spans="20:22">
      <c r="T4095" s="75">
        <f>AAS!B4095</f>
        <v>4094</v>
      </c>
      <c r="U4095" s="75" t="str">
        <f>AAS!C4095</f>
        <v>USA</v>
      </c>
      <c r="V4095" cm="1">
        <f t="array" ref="V4095">IF(VLOOKUP(U4095,$A$2:$F$198,COLUMN($F:$F),FALSE)=0,NA(),VLOOKUP(U4095,$A$2:$F$198,COLUMN($F:$F),FALSE))</f>
        <v>63809.64</v>
      </c>
    </row>
    <row r="4096" spans="20:22">
      <c r="T4096" s="75">
        <f>AAS!B4096</f>
        <v>4095</v>
      </c>
      <c r="U4096" s="75" t="str">
        <f>AAS!C4096</f>
        <v>USA</v>
      </c>
      <c r="V4096" cm="1">
        <f t="array" ref="V4096">IF(VLOOKUP(U4096,$A$2:$F$198,COLUMN($F:$F),FALSE)=0,NA(),VLOOKUP(U4096,$A$2:$F$198,COLUMN($F:$F),FALSE))</f>
        <v>63809.64</v>
      </c>
    </row>
    <row r="4097" spans="20:22">
      <c r="T4097" s="75">
        <f>AAS!B4097</f>
        <v>4096</v>
      </c>
      <c r="U4097" s="75" t="str">
        <f>AAS!C4097</f>
        <v>USA</v>
      </c>
      <c r="V4097" cm="1">
        <f t="array" ref="V4097">IF(VLOOKUP(U4097,$A$2:$F$198,COLUMN($F:$F),FALSE)=0,NA(),VLOOKUP(U4097,$A$2:$F$198,COLUMN($F:$F),FALSE))</f>
        <v>63809.64</v>
      </c>
    </row>
    <row r="4098" spans="20:22">
      <c r="T4098" s="75">
        <f>AAS!B4098</f>
        <v>4097</v>
      </c>
      <c r="U4098" s="75" t="str">
        <f>AAS!C4098</f>
        <v>USA</v>
      </c>
      <c r="V4098" cm="1">
        <f t="array" ref="V4098">IF(VLOOKUP(U4098,$A$2:$F$198,COLUMN($F:$F),FALSE)=0,NA(),VLOOKUP(U4098,$A$2:$F$198,COLUMN($F:$F),FALSE))</f>
        <v>63809.64</v>
      </c>
    </row>
    <row r="4099" spans="20:22">
      <c r="T4099" s="75">
        <f>AAS!B4099</f>
        <v>4098</v>
      </c>
      <c r="U4099" s="75" t="str">
        <f>AAS!C4099</f>
        <v>USA</v>
      </c>
      <c r="V4099" cm="1">
        <f t="array" ref="V4099">IF(VLOOKUP(U4099,$A$2:$F$198,COLUMN($F:$F),FALSE)=0,NA(),VLOOKUP(U4099,$A$2:$F$198,COLUMN($F:$F),FALSE))</f>
        <v>63809.64</v>
      </c>
    </row>
    <row r="4100" spans="20:22">
      <c r="T4100" s="75">
        <f>AAS!B4100</f>
        <v>4099</v>
      </c>
      <c r="U4100" s="75" t="str">
        <f>AAS!C4100</f>
        <v>Iceland</v>
      </c>
      <c r="V4100" cm="1">
        <f t="array" ref="V4100">IF(VLOOKUP(U4100,$A$2:$F$198,COLUMN($F:$F),FALSE)=0,NA(),VLOOKUP(U4100,$A$2:$F$198,COLUMN($F:$F),FALSE))</f>
        <v>89388.88</v>
      </c>
    </row>
    <row r="4101" spans="20:22">
      <c r="T4101" s="75">
        <f>AAS!B4101</f>
        <v>4100</v>
      </c>
      <c r="U4101" s="75" t="str">
        <f>AAS!C4101</f>
        <v>USA</v>
      </c>
      <c r="V4101" cm="1">
        <f t="array" ref="V4101">IF(VLOOKUP(U4101,$A$2:$F$198,COLUMN($F:$F),FALSE)=0,NA(),VLOOKUP(U4101,$A$2:$F$198,COLUMN($F:$F),FALSE))</f>
        <v>63809.64</v>
      </c>
    </row>
    <row r="4102" spans="20:22">
      <c r="T4102" s="75">
        <f>AAS!B4102</f>
        <v>4101</v>
      </c>
      <c r="U4102" s="75" t="str">
        <f>AAS!C4102</f>
        <v>USA</v>
      </c>
      <c r="V4102" cm="1">
        <f t="array" ref="V4102">IF(VLOOKUP(U4102,$A$2:$F$198,COLUMN($F:$F),FALSE)=0,NA(),VLOOKUP(U4102,$A$2:$F$198,COLUMN($F:$F),FALSE))</f>
        <v>63809.64</v>
      </c>
    </row>
    <row r="4103" spans="20:22">
      <c r="T4103" s="75">
        <f>AAS!B4103</f>
        <v>4102</v>
      </c>
      <c r="U4103" s="75" t="str">
        <f>AAS!C4103</f>
        <v>USA</v>
      </c>
      <c r="V4103" cm="1">
        <f t="array" ref="V4103">IF(VLOOKUP(U4103,$A$2:$F$198,COLUMN($F:$F),FALSE)=0,NA(),VLOOKUP(U4103,$A$2:$F$198,COLUMN($F:$F),FALSE))</f>
        <v>63809.64</v>
      </c>
    </row>
    <row r="4104" spans="20:22">
      <c r="T4104" s="75">
        <f>AAS!B4104</f>
        <v>4103</v>
      </c>
      <c r="U4104" s="75" t="str">
        <f>AAS!C4104</f>
        <v>Canada</v>
      </c>
      <c r="V4104" cm="1">
        <f t="array" ref="V4104">IF(VLOOKUP(U4104,$A$2:$F$198,COLUMN($F:$F),FALSE)=0,NA(),VLOOKUP(U4104,$A$2:$F$198,COLUMN($F:$F),FALSE))</f>
        <v>49196.49</v>
      </c>
    </row>
    <row r="4105" spans="20:22">
      <c r="T4105" s="75">
        <f>AAS!B4105</f>
        <v>4104</v>
      </c>
      <c r="U4105" s="75" t="str">
        <f>AAS!C4105</f>
        <v>USA</v>
      </c>
      <c r="V4105" cm="1">
        <f t="array" ref="V4105">IF(VLOOKUP(U4105,$A$2:$F$198,COLUMN($F:$F),FALSE)=0,NA(),VLOOKUP(U4105,$A$2:$F$198,COLUMN($F:$F),FALSE))</f>
        <v>63809.64</v>
      </c>
    </row>
    <row r="4106" spans="20:22">
      <c r="T4106" s="75">
        <f>AAS!B4106</f>
        <v>4105</v>
      </c>
      <c r="U4106" s="75" t="str">
        <f>AAS!C4106</f>
        <v>USA</v>
      </c>
      <c r="V4106" cm="1">
        <f t="array" ref="V4106">IF(VLOOKUP(U4106,$A$2:$F$198,COLUMN($F:$F),FALSE)=0,NA(),VLOOKUP(U4106,$A$2:$F$198,COLUMN($F:$F),FALSE))</f>
        <v>63809.64</v>
      </c>
    </row>
    <row r="4107" spans="20:22">
      <c r="T4107" s="75">
        <f>AAS!B4107</f>
        <v>4106</v>
      </c>
      <c r="U4107" s="75" t="str">
        <f>AAS!C4107</f>
        <v>USA</v>
      </c>
      <c r="V4107" cm="1">
        <f t="array" ref="V4107">IF(VLOOKUP(U4107,$A$2:$F$198,COLUMN($F:$F),FALSE)=0,NA(),VLOOKUP(U4107,$A$2:$F$198,COLUMN($F:$F),FALSE))</f>
        <v>63809.64</v>
      </c>
    </row>
    <row r="4108" spans="20:22">
      <c r="T4108" s="75">
        <f>AAS!B4108</f>
        <v>4107</v>
      </c>
      <c r="U4108" s="75" t="str">
        <f>AAS!C4108</f>
        <v>USA</v>
      </c>
      <c r="V4108" cm="1">
        <f t="array" ref="V4108">IF(VLOOKUP(U4108,$A$2:$F$198,COLUMN($F:$F),FALSE)=0,NA(),VLOOKUP(U4108,$A$2:$F$198,COLUMN($F:$F),FALSE))</f>
        <v>63809.64</v>
      </c>
    </row>
    <row r="4109" spans="20:22">
      <c r="T4109" s="75">
        <f>AAS!B4109</f>
        <v>4108</v>
      </c>
      <c r="U4109" s="75" t="str">
        <f>AAS!C4109</f>
        <v>USA</v>
      </c>
      <c r="V4109" cm="1">
        <f t="array" ref="V4109">IF(VLOOKUP(U4109,$A$2:$F$198,COLUMN($F:$F),FALSE)=0,NA(),VLOOKUP(U4109,$A$2:$F$198,COLUMN($F:$F),FALSE))</f>
        <v>63809.64</v>
      </c>
    </row>
    <row r="4110" spans="20:22">
      <c r="T4110" s="75">
        <f>AAS!B4110</f>
        <v>4109</v>
      </c>
      <c r="U4110" s="75" t="str">
        <f>AAS!C4110</f>
        <v>USA</v>
      </c>
      <c r="V4110" cm="1">
        <f t="array" ref="V4110">IF(VLOOKUP(U4110,$A$2:$F$198,COLUMN($F:$F),FALSE)=0,NA(),VLOOKUP(U4110,$A$2:$F$198,COLUMN($F:$F),FALSE))</f>
        <v>63809.64</v>
      </c>
    </row>
    <row r="4111" spans="20:22">
      <c r="T4111" s="75">
        <f>AAS!B4111</f>
        <v>4110</v>
      </c>
      <c r="U4111" s="75" t="str">
        <f>AAS!C4111</f>
        <v>USA</v>
      </c>
      <c r="V4111" cm="1">
        <f t="array" ref="V4111">IF(VLOOKUP(U4111,$A$2:$F$198,COLUMN($F:$F),FALSE)=0,NA(),VLOOKUP(U4111,$A$2:$F$198,COLUMN($F:$F),FALSE))</f>
        <v>63809.64</v>
      </c>
    </row>
    <row r="4112" spans="20:22">
      <c r="T4112" s="75">
        <f>AAS!B4112</f>
        <v>4111</v>
      </c>
      <c r="U4112" s="75" t="str">
        <f>AAS!C4112</f>
        <v>USA</v>
      </c>
      <c r="V4112" cm="1">
        <f t="array" ref="V4112">IF(VLOOKUP(U4112,$A$2:$F$198,COLUMN($F:$F),FALSE)=0,NA(),VLOOKUP(U4112,$A$2:$F$198,COLUMN($F:$F),FALSE))</f>
        <v>63809.64</v>
      </c>
    </row>
    <row r="4113" spans="20:22">
      <c r="T4113" s="75">
        <f>AAS!B4113</f>
        <v>4112</v>
      </c>
      <c r="U4113" s="75" t="str">
        <f>AAS!C4113</f>
        <v>USA</v>
      </c>
      <c r="V4113" cm="1">
        <f t="array" ref="V4113">IF(VLOOKUP(U4113,$A$2:$F$198,COLUMN($F:$F),FALSE)=0,NA(),VLOOKUP(U4113,$A$2:$F$198,COLUMN($F:$F),FALSE))</f>
        <v>63809.64</v>
      </c>
    </row>
    <row r="4114" spans="20:22">
      <c r="T4114" s="75">
        <f>AAS!B4114</f>
        <v>4113</v>
      </c>
      <c r="U4114" s="75" t="str">
        <f>AAS!C4114</f>
        <v>USA</v>
      </c>
      <c r="V4114" cm="1">
        <f t="array" ref="V4114">IF(VLOOKUP(U4114,$A$2:$F$198,COLUMN($F:$F),FALSE)=0,NA(),VLOOKUP(U4114,$A$2:$F$198,COLUMN($F:$F),FALSE))</f>
        <v>63809.64</v>
      </c>
    </row>
    <row r="4115" spans="20:22">
      <c r="T4115" s="75">
        <f>AAS!B4115</f>
        <v>4114</v>
      </c>
      <c r="U4115" s="75" t="str">
        <f>AAS!C4115</f>
        <v>USA</v>
      </c>
      <c r="V4115" cm="1">
        <f t="array" ref="V4115">IF(VLOOKUP(U4115,$A$2:$F$198,COLUMN($F:$F),FALSE)=0,NA(),VLOOKUP(U4115,$A$2:$F$198,COLUMN($F:$F),FALSE))</f>
        <v>63809.64</v>
      </c>
    </row>
    <row r="4116" spans="20:22">
      <c r="T4116" s="75">
        <f>AAS!B4116</f>
        <v>4115</v>
      </c>
      <c r="U4116" s="75" t="str">
        <f>AAS!C4116</f>
        <v>USA</v>
      </c>
      <c r="V4116" cm="1">
        <f t="array" ref="V4116">IF(VLOOKUP(U4116,$A$2:$F$198,COLUMN($F:$F),FALSE)=0,NA(),VLOOKUP(U4116,$A$2:$F$198,COLUMN($F:$F),FALSE))</f>
        <v>63809.64</v>
      </c>
    </row>
    <row r="4117" spans="20:22">
      <c r="T4117" s="75">
        <f>AAS!B4117</f>
        <v>4116</v>
      </c>
      <c r="U4117" s="75" t="str">
        <f>AAS!C4117</f>
        <v>USA</v>
      </c>
      <c r="V4117" cm="1">
        <f t="array" ref="V4117">IF(VLOOKUP(U4117,$A$2:$F$198,COLUMN($F:$F),FALSE)=0,NA(),VLOOKUP(U4117,$A$2:$F$198,COLUMN($F:$F),FALSE))</f>
        <v>63809.64</v>
      </c>
    </row>
    <row r="4118" spans="20:22">
      <c r="T4118" s="75">
        <f>AAS!B4118</f>
        <v>4117</v>
      </c>
      <c r="U4118" s="75" t="str">
        <f>AAS!C4118</f>
        <v>USA</v>
      </c>
      <c r="V4118" cm="1">
        <f t="array" ref="V4118">IF(VLOOKUP(U4118,$A$2:$F$198,COLUMN($F:$F),FALSE)=0,NA(),VLOOKUP(U4118,$A$2:$F$198,COLUMN($F:$F),FALSE))</f>
        <v>63809.64</v>
      </c>
    </row>
    <row r="4119" spans="20:22">
      <c r="T4119" s="75">
        <f>AAS!B4119</f>
        <v>4118</v>
      </c>
      <c r="U4119" s="75" t="str">
        <f>AAS!C4119</f>
        <v>USA</v>
      </c>
      <c r="V4119" cm="1">
        <f t="array" ref="V4119">IF(VLOOKUP(U4119,$A$2:$F$198,COLUMN($F:$F),FALSE)=0,NA(),VLOOKUP(U4119,$A$2:$F$198,COLUMN($F:$F),FALSE))</f>
        <v>63809.64</v>
      </c>
    </row>
    <row r="4120" spans="20:22">
      <c r="T4120" s="75">
        <f>AAS!B4120</f>
        <v>4119</v>
      </c>
      <c r="U4120" s="75" t="str">
        <f>AAS!C4120</f>
        <v>USA</v>
      </c>
      <c r="V4120" cm="1">
        <f t="array" ref="V4120">IF(VLOOKUP(U4120,$A$2:$F$198,COLUMN($F:$F),FALSE)=0,NA(),VLOOKUP(U4120,$A$2:$F$198,COLUMN($F:$F),FALSE))</f>
        <v>63809.64</v>
      </c>
    </row>
    <row r="4121" spans="20:22">
      <c r="T4121" s="75">
        <f>AAS!B4121</f>
        <v>4120</v>
      </c>
      <c r="U4121" s="75" t="str">
        <f>AAS!C4121</f>
        <v>USA</v>
      </c>
      <c r="V4121" cm="1">
        <f t="array" ref="V4121">IF(VLOOKUP(U4121,$A$2:$F$198,COLUMN($F:$F),FALSE)=0,NA(),VLOOKUP(U4121,$A$2:$F$198,COLUMN($F:$F),FALSE))</f>
        <v>63809.64</v>
      </c>
    </row>
    <row r="4122" spans="20:22">
      <c r="T4122" s="75">
        <f>AAS!B4122</f>
        <v>4121</v>
      </c>
      <c r="U4122" s="75" t="str">
        <f>AAS!C4122</f>
        <v>USA</v>
      </c>
      <c r="V4122" cm="1">
        <f t="array" ref="V4122">IF(VLOOKUP(U4122,$A$2:$F$198,COLUMN($F:$F),FALSE)=0,NA(),VLOOKUP(U4122,$A$2:$F$198,COLUMN($F:$F),FALSE))</f>
        <v>63809.64</v>
      </c>
    </row>
    <row r="4123" spans="20:22">
      <c r="T4123" s="75">
        <f>AAS!B4123</f>
        <v>4122</v>
      </c>
      <c r="U4123" s="75" t="str">
        <f>AAS!C4123</f>
        <v>Canada</v>
      </c>
      <c r="V4123" cm="1">
        <f t="array" ref="V4123">IF(VLOOKUP(U4123,$A$2:$F$198,COLUMN($F:$F),FALSE)=0,NA(),VLOOKUP(U4123,$A$2:$F$198,COLUMN($F:$F),FALSE))</f>
        <v>49196.49</v>
      </c>
    </row>
    <row r="4124" spans="20:22">
      <c r="T4124" s="75">
        <f>AAS!B4124</f>
        <v>4123</v>
      </c>
      <c r="U4124" s="75" t="str">
        <f>AAS!C4124</f>
        <v>USA</v>
      </c>
      <c r="V4124" cm="1">
        <f t="array" ref="V4124">IF(VLOOKUP(U4124,$A$2:$F$198,COLUMN($F:$F),FALSE)=0,NA(),VLOOKUP(U4124,$A$2:$F$198,COLUMN($F:$F),FALSE))</f>
        <v>63809.64</v>
      </c>
    </row>
    <row r="4125" spans="20:22">
      <c r="T4125" s="75">
        <f>AAS!B4125</f>
        <v>4124</v>
      </c>
      <c r="U4125" s="75" t="str">
        <f>AAS!C4125</f>
        <v>USA</v>
      </c>
      <c r="V4125" cm="1">
        <f t="array" ref="V4125">IF(VLOOKUP(U4125,$A$2:$F$198,COLUMN($F:$F),FALSE)=0,NA(),VLOOKUP(U4125,$A$2:$F$198,COLUMN($F:$F),FALSE))</f>
        <v>63809.64</v>
      </c>
    </row>
    <row r="4126" spans="20:22">
      <c r="T4126" s="75">
        <f>AAS!B4126</f>
        <v>4125</v>
      </c>
      <c r="U4126" s="75" t="str">
        <f>AAS!C4126</f>
        <v>USA</v>
      </c>
      <c r="V4126" cm="1">
        <f t="array" ref="V4126">IF(VLOOKUP(U4126,$A$2:$F$198,COLUMN($F:$F),FALSE)=0,NA(),VLOOKUP(U4126,$A$2:$F$198,COLUMN($F:$F),FALSE))</f>
        <v>63809.64</v>
      </c>
    </row>
    <row r="4127" spans="20:22">
      <c r="T4127" s="75">
        <f>AAS!B4127</f>
        <v>4126</v>
      </c>
      <c r="U4127" s="75" t="str">
        <f>AAS!C4127</f>
        <v>USA</v>
      </c>
      <c r="V4127" cm="1">
        <f t="array" ref="V4127">IF(VLOOKUP(U4127,$A$2:$F$198,COLUMN($F:$F),FALSE)=0,NA(),VLOOKUP(U4127,$A$2:$F$198,COLUMN($F:$F),FALSE))</f>
        <v>63809.64</v>
      </c>
    </row>
    <row r="4128" spans="20:22">
      <c r="T4128" s="75">
        <f>AAS!B4128</f>
        <v>4127</v>
      </c>
      <c r="U4128" s="75" t="str">
        <f>AAS!C4128</f>
        <v>USA</v>
      </c>
      <c r="V4128" cm="1">
        <f t="array" ref="V4128">IF(VLOOKUP(U4128,$A$2:$F$198,COLUMN($F:$F),FALSE)=0,NA(),VLOOKUP(U4128,$A$2:$F$198,COLUMN($F:$F),FALSE))</f>
        <v>63809.64</v>
      </c>
    </row>
    <row r="4129" spans="20:22">
      <c r="T4129" s="75">
        <f>AAS!B4129</f>
        <v>4128</v>
      </c>
      <c r="U4129" s="75" t="str">
        <f>AAS!C4129</f>
        <v>USA</v>
      </c>
      <c r="V4129" cm="1">
        <f t="array" ref="V4129">IF(VLOOKUP(U4129,$A$2:$F$198,COLUMN($F:$F),FALSE)=0,NA(),VLOOKUP(U4129,$A$2:$F$198,COLUMN($F:$F),FALSE))</f>
        <v>63809.64</v>
      </c>
    </row>
    <row r="4130" spans="20:22">
      <c r="T4130" s="75">
        <f>AAS!B4130</f>
        <v>4129</v>
      </c>
      <c r="U4130" s="75" t="str">
        <f>AAS!C4130</f>
        <v>USA</v>
      </c>
      <c r="V4130" cm="1">
        <f t="array" ref="V4130">IF(VLOOKUP(U4130,$A$2:$F$198,COLUMN($F:$F),FALSE)=0,NA(),VLOOKUP(U4130,$A$2:$F$198,COLUMN($F:$F),FALSE))</f>
        <v>63809.64</v>
      </c>
    </row>
    <row r="4131" spans="20:22">
      <c r="T4131" s="75">
        <f>AAS!B4131</f>
        <v>4130</v>
      </c>
      <c r="U4131" s="75" t="str">
        <f>AAS!C4131</f>
        <v>USA</v>
      </c>
      <c r="V4131" cm="1">
        <f t="array" ref="V4131">IF(VLOOKUP(U4131,$A$2:$F$198,COLUMN($F:$F),FALSE)=0,NA(),VLOOKUP(U4131,$A$2:$F$198,COLUMN($F:$F),FALSE))</f>
        <v>63809.64</v>
      </c>
    </row>
    <row r="4132" spans="20:22">
      <c r="T4132" s="75">
        <f>AAS!B4132</f>
        <v>4131</v>
      </c>
      <c r="U4132" s="75" t="str">
        <f>AAS!C4132</f>
        <v>USA</v>
      </c>
      <c r="V4132" cm="1">
        <f t="array" ref="V4132">IF(VLOOKUP(U4132,$A$2:$F$198,COLUMN($F:$F),FALSE)=0,NA(),VLOOKUP(U4132,$A$2:$F$198,COLUMN($F:$F),FALSE))</f>
        <v>63809.64</v>
      </c>
    </row>
    <row r="4133" spans="20:22">
      <c r="T4133" s="75">
        <f>AAS!B4133</f>
        <v>4132</v>
      </c>
      <c r="U4133" s="75" t="str">
        <f>AAS!C4133</f>
        <v>USA</v>
      </c>
      <c r="V4133" cm="1">
        <f t="array" ref="V4133">IF(VLOOKUP(U4133,$A$2:$F$198,COLUMN($F:$F),FALSE)=0,NA(),VLOOKUP(U4133,$A$2:$F$198,COLUMN($F:$F),FALSE))</f>
        <v>63809.64</v>
      </c>
    </row>
    <row r="4134" spans="20:22">
      <c r="T4134" s="75">
        <f>AAS!B4134</f>
        <v>4133</v>
      </c>
      <c r="U4134" s="75" t="str">
        <f>AAS!C4134</f>
        <v>USA</v>
      </c>
      <c r="V4134" cm="1">
        <f t="array" ref="V4134">IF(VLOOKUP(U4134,$A$2:$F$198,COLUMN($F:$F),FALSE)=0,NA(),VLOOKUP(U4134,$A$2:$F$198,COLUMN($F:$F),FALSE))</f>
        <v>63809.64</v>
      </c>
    </row>
    <row r="4135" spans="20:22">
      <c r="T4135" s="75">
        <f>AAS!B4135</f>
        <v>4134</v>
      </c>
      <c r="U4135" s="75" t="str">
        <f>AAS!C4135</f>
        <v>USA</v>
      </c>
      <c r="V4135" cm="1">
        <f t="array" ref="V4135">IF(VLOOKUP(U4135,$A$2:$F$198,COLUMN($F:$F),FALSE)=0,NA(),VLOOKUP(U4135,$A$2:$F$198,COLUMN($F:$F),FALSE))</f>
        <v>63809.64</v>
      </c>
    </row>
    <row r="4136" spans="20:22">
      <c r="T4136" s="75">
        <f>AAS!B4136</f>
        <v>4135</v>
      </c>
      <c r="U4136" s="75" t="str">
        <f>AAS!C4136</f>
        <v>USA</v>
      </c>
      <c r="V4136" cm="1">
        <f t="array" ref="V4136">IF(VLOOKUP(U4136,$A$2:$F$198,COLUMN($F:$F),FALSE)=0,NA(),VLOOKUP(U4136,$A$2:$F$198,COLUMN($F:$F),FALSE))</f>
        <v>63809.64</v>
      </c>
    </row>
    <row r="4137" spans="20:22">
      <c r="T4137" s="75">
        <f>AAS!B4137</f>
        <v>4136</v>
      </c>
      <c r="U4137" s="75" t="str">
        <f>AAS!C4137</f>
        <v>United Kingdom</v>
      </c>
      <c r="V4137" cm="1">
        <f t="array" ref="V4137">IF(VLOOKUP(U4137,$A$2:$F$198,COLUMN($F:$F),FALSE)=0,NA(),VLOOKUP(U4137,$A$2:$F$198,COLUMN($F:$F),FALSE))</f>
        <v>40800.480000000003</v>
      </c>
    </row>
    <row r="4138" spans="20:22">
      <c r="T4138" s="75">
        <f>AAS!B4138</f>
        <v>4137</v>
      </c>
      <c r="U4138" s="75" t="str">
        <f>AAS!C4138</f>
        <v>USA</v>
      </c>
      <c r="V4138" cm="1">
        <f t="array" ref="V4138">IF(VLOOKUP(U4138,$A$2:$F$198,COLUMN($F:$F),FALSE)=0,NA(),VLOOKUP(U4138,$A$2:$F$198,COLUMN($F:$F),FALSE))</f>
        <v>63809.64</v>
      </c>
    </row>
    <row r="4139" spans="20:22">
      <c r="T4139" s="75">
        <f>AAS!B4139</f>
        <v>4138</v>
      </c>
      <c r="U4139" s="75" t="str">
        <f>AAS!C4139</f>
        <v>USA</v>
      </c>
      <c r="V4139" cm="1">
        <f t="array" ref="V4139">IF(VLOOKUP(U4139,$A$2:$F$198,COLUMN($F:$F),FALSE)=0,NA(),VLOOKUP(U4139,$A$2:$F$198,COLUMN($F:$F),FALSE))</f>
        <v>63809.64</v>
      </c>
    </row>
    <row r="4140" spans="20:22">
      <c r="T4140" s="75">
        <f>AAS!B4140</f>
        <v>4139</v>
      </c>
      <c r="U4140" s="75" t="str">
        <f>AAS!C4140</f>
        <v>USA</v>
      </c>
      <c r="V4140" cm="1">
        <f t="array" ref="V4140">IF(VLOOKUP(U4140,$A$2:$F$198,COLUMN($F:$F),FALSE)=0,NA(),VLOOKUP(U4140,$A$2:$F$198,COLUMN($F:$F),FALSE))</f>
        <v>63809.64</v>
      </c>
    </row>
    <row r="4141" spans="20:22">
      <c r="T4141" s="75">
        <f>AAS!B4141</f>
        <v>4140</v>
      </c>
      <c r="U4141" s="75" t="str">
        <f>AAS!C4141</f>
        <v>USA</v>
      </c>
      <c r="V4141" cm="1">
        <f t="array" ref="V4141">IF(VLOOKUP(U4141,$A$2:$F$198,COLUMN($F:$F),FALSE)=0,NA(),VLOOKUP(U4141,$A$2:$F$198,COLUMN($F:$F),FALSE))</f>
        <v>63809.64</v>
      </c>
    </row>
    <row r="4142" spans="20:22">
      <c r="T4142" s="75">
        <f>AAS!B4142</f>
        <v>4141</v>
      </c>
      <c r="U4142" s="75" t="str">
        <f>AAS!C4142</f>
        <v>USA</v>
      </c>
      <c r="V4142" cm="1">
        <f t="array" ref="V4142">IF(VLOOKUP(U4142,$A$2:$F$198,COLUMN($F:$F),FALSE)=0,NA(),VLOOKUP(U4142,$A$2:$F$198,COLUMN($F:$F),FALSE))</f>
        <v>63809.64</v>
      </c>
    </row>
    <row r="4143" spans="20:22">
      <c r="T4143" s="75">
        <f>AAS!B4143</f>
        <v>4142</v>
      </c>
      <c r="U4143" s="75" t="str">
        <f>AAS!C4143</f>
        <v>South Korea</v>
      </c>
      <c r="V4143" cm="1">
        <f t="array" ref="V4143">IF(VLOOKUP(U4143,$A$2:$F$198,COLUMN($F:$F),FALSE)=0,NA(),VLOOKUP(U4143,$A$2:$F$198,COLUMN($F:$F),FALSE))</f>
        <v>32154.02</v>
      </c>
    </row>
    <row r="4144" spans="20:22">
      <c r="T4144" s="75">
        <f>AAS!B4144</f>
        <v>4143</v>
      </c>
      <c r="U4144" s="75" t="str">
        <f>AAS!C4144</f>
        <v>USA</v>
      </c>
      <c r="V4144" cm="1">
        <f t="array" ref="V4144">IF(VLOOKUP(U4144,$A$2:$F$198,COLUMN($F:$F),FALSE)=0,NA(),VLOOKUP(U4144,$A$2:$F$198,COLUMN($F:$F),FALSE))</f>
        <v>63809.64</v>
      </c>
    </row>
    <row r="4145" spans="20:22">
      <c r="T4145" s="75">
        <f>AAS!B4145</f>
        <v>4144</v>
      </c>
      <c r="U4145" s="75" t="str">
        <f>AAS!C4145</f>
        <v>USA</v>
      </c>
      <c r="V4145" cm="1">
        <f t="array" ref="V4145">IF(VLOOKUP(U4145,$A$2:$F$198,COLUMN($F:$F),FALSE)=0,NA(),VLOOKUP(U4145,$A$2:$F$198,COLUMN($F:$F),FALSE))</f>
        <v>63809.64</v>
      </c>
    </row>
    <row r="4146" spans="20:22">
      <c r="T4146" s="75">
        <f>AAS!B4146</f>
        <v>4145</v>
      </c>
      <c r="U4146" s="75" t="str">
        <f>AAS!C4146</f>
        <v>USA</v>
      </c>
      <c r="V4146" cm="1">
        <f t="array" ref="V4146">IF(VLOOKUP(U4146,$A$2:$F$198,COLUMN($F:$F),FALSE)=0,NA(),VLOOKUP(U4146,$A$2:$F$198,COLUMN($F:$F),FALSE))</f>
        <v>63809.64</v>
      </c>
    </row>
    <row r="4147" spans="20:22">
      <c r="T4147" s="75">
        <f>AAS!B4147</f>
        <v>4146</v>
      </c>
      <c r="U4147" s="75" t="str">
        <f>AAS!C4147</f>
        <v>USA</v>
      </c>
      <c r="V4147" cm="1">
        <f t="array" ref="V4147">IF(VLOOKUP(U4147,$A$2:$F$198,COLUMN($F:$F),FALSE)=0,NA(),VLOOKUP(U4147,$A$2:$F$198,COLUMN($F:$F),FALSE))</f>
        <v>63809.64</v>
      </c>
    </row>
    <row r="4148" spans="20:22">
      <c r="T4148" s="75">
        <f>AAS!B4148</f>
        <v>4147</v>
      </c>
      <c r="U4148" s="75" t="str">
        <f>AAS!C4148</f>
        <v>USA</v>
      </c>
      <c r="V4148" cm="1">
        <f t="array" ref="V4148">IF(VLOOKUP(U4148,$A$2:$F$198,COLUMN($F:$F),FALSE)=0,NA(),VLOOKUP(U4148,$A$2:$F$198,COLUMN($F:$F),FALSE))</f>
        <v>63809.64</v>
      </c>
    </row>
    <row r="4149" spans="20:22">
      <c r="T4149" s="75">
        <f>AAS!B4149</f>
        <v>4148</v>
      </c>
      <c r="U4149" s="75" t="str">
        <f>AAS!C4149</f>
        <v>USA</v>
      </c>
      <c r="V4149" cm="1">
        <f t="array" ref="V4149">IF(VLOOKUP(U4149,$A$2:$F$198,COLUMN($F:$F),FALSE)=0,NA(),VLOOKUP(U4149,$A$2:$F$198,COLUMN($F:$F),FALSE))</f>
        <v>63809.64</v>
      </c>
    </row>
    <row r="4150" spans="20:22">
      <c r="T4150" s="75">
        <f>AAS!B4150</f>
        <v>4149</v>
      </c>
      <c r="U4150" s="75" t="str">
        <f>AAS!C4150</f>
        <v>USA</v>
      </c>
      <c r="V4150" cm="1">
        <f t="array" ref="V4150">IF(VLOOKUP(U4150,$A$2:$F$198,COLUMN($F:$F),FALSE)=0,NA(),VLOOKUP(U4150,$A$2:$F$198,COLUMN($F:$F),FALSE))</f>
        <v>63809.64</v>
      </c>
    </row>
    <row r="4151" spans="20:22">
      <c r="T4151" s="75">
        <f>AAS!B4151</f>
        <v>4150</v>
      </c>
      <c r="U4151" s="75" t="str">
        <f>AAS!C4151</f>
        <v>USA</v>
      </c>
      <c r="V4151" cm="1">
        <f t="array" ref="V4151">IF(VLOOKUP(U4151,$A$2:$F$198,COLUMN($F:$F),FALSE)=0,NA(),VLOOKUP(U4151,$A$2:$F$198,COLUMN($F:$F),FALSE))</f>
        <v>63809.64</v>
      </c>
    </row>
    <row r="4152" spans="20:22">
      <c r="T4152" s="75">
        <f>AAS!B4152</f>
        <v>4151</v>
      </c>
      <c r="U4152" s="75" t="str">
        <f>AAS!C4152</f>
        <v>USA</v>
      </c>
      <c r="V4152" cm="1">
        <f t="array" ref="V4152">IF(VLOOKUP(U4152,$A$2:$F$198,COLUMN($F:$F),FALSE)=0,NA(),VLOOKUP(U4152,$A$2:$F$198,COLUMN($F:$F),FALSE))</f>
        <v>63809.64</v>
      </c>
    </row>
    <row r="4153" spans="20:22">
      <c r="T4153" s="75">
        <f>AAS!B4153</f>
        <v>4152</v>
      </c>
      <c r="U4153" s="75" t="str">
        <f>AAS!C4153</f>
        <v>USA</v>
      </c>
      <c r="V4153" cm="1">
        <f t="array" ref="V4153">IF(VLOOKUP(U4153,$A$2:$F$198,COLUMN($F:$F),FALSE)=0,NA(),VLOOKUP(U4153,$A$2:$F$198,COLUMN($F:$F),FALSE))</f>
        <v>63809.64</v>
      </c>
    </row>
    <row r="4154" spans="20:22">
      <c r="T4154" s="75">
        <f>AAS!B4154</f>
        <v>4153</v>
      </c>
      <c r="U4154" s="75" t="str">
        <f>AAS!C4154</f>
        <v>France</v>
      </c>
      <c r="V4154" cm="1">
        <f t="array" ref="V4154">IF(VLOOKUP(U4154,$A$2:$F$198,COLUMN($F:$F),FALSE)=0,NA(),VLOOKUP(U4154,$A$2:$F$198,COLUMN($F:$F),FALSE))</f>
        <v>43830.65</v>
      </c>
    </row>
    <row r="4155" spans="20:22">
      <c r="T4155" s="75">
        <f>AAS!B4155</f>
        <v>4154</v>
      </c>
      <c r="U4155" s="75" t="str">
        <f>AAS!C4155</f>
        <v>USA</v>
      </c>
      <c r="V4155" cm="1">
        <f t="array" ref="V4155">IF(VLOOKUP(U4155,$A$2:$F$198,COLUMN($F:$F),FALSE)=0,NA(),VLOOKUP(U4155,$A$2:$F$198,COLUMN($F:$F),FALSE))</f>
        <v>63809.64</v>
      </c>
    </row>
    <row r="4156" spans="20:22">
      <c r="T4156" s="75">
        <f>AAS!B4156</f>
        <v>4155</v>
      </c>
      <c r="U4156" s="75" t="str">
        <f>AAS!C4156</f>
        <v>USA</v>
      </c>
      <c r="V4156" cm="1">
        <f t="array" ref="V4156">IF(VLOOKUP(U4156,$A$2:$F$198,COLUMN($F:$F),FALSE)=0,NA(),VLOOKUP(U4156,$A$2:$F$198,COLUMN($F:$F),FALSE))</f>
        <v>63809.64</v>
      </c>
    </row>
    <row r="4157" spans="20:22">
      <c r="T4157" s="75">
        <f>AAS!B4157</f>
        <v>4156</v>
      </c>
      <c r="U4157" s="75" t="str">
        <f>AAS!C4157</f>
        <v>USA</v>
      </c>
      <c r="V4157" cm="1">
        <f t="array" ref="V4157">IF(VLOOKUP(U4157,$A$2:$F$198,COLUMN($F:$F),FALSE)=0,NA(),VLOOKUP(U4157,$A$2:$F$198,COLUMN($F:$F),FALSE))</f>
        <v>63809.64</v>
      </c>
    </row>
    <row r="4158" spans="20:22">
      <c r="T4158" s="75">
        <f>AAS!B4158</f>
        <v>4157</v>
      </c>
      <c r="U4158" s="75" t="str">
        <f>AAS!C4158</f>
        <v>USA</v>
      </c>
      <c r="V4158" cm="1">
        <f t="array" ref="V4158">IF(VLOOKUP(U4158,$A$2:$F$198,COLUMN($F:$F),FALSE)=0,NA(),VLOOKUP(U4158,$A$2:$F$198,COLUMN($F:$F),FALSE))</f>
        <v>63809.64</v>
      </c>
    </row>
    <row r="4159" spans="20:22">
      <c r="T4159" s="75">
        <f>AAS!B4159</f>
        <v>4158</v>
      </c>
      <c r="U4159" s="75" t="str">
        <f>AAS!C4159</f>
        <v>Unknown</v>
      </c>
      <c r="V4159" t="e" cm="1">
        <f t="array" ref="V4159">IF(VLOOKUP(U4159,$A$2:$F$198,COLUMN($F:$F),FALSE)=0,NA(),VLOOKUP(U4159,$A$2:$F$198,COLUMN($F:$F),FALSE))</f>
        <v>#N/A</v>
      </c>
    </row>
    <row r="4160" spans="20:22">
      <c r="T4160" s="75">
        <f>AAS!B4160</f>
        <v>4159</v>
      </c>
      <c r="U4160" s="75" t="str">
        <f>AAS!C4160</f>
        <v>Unknown</v>
      </c>
      <c r="V4160" t="e" cm="1">
        <f t="array" ref="V4160">IF(VLOOKUP(U4160,$A$2:$F$198,COLUMN($F:$F),FALSE)=0,NA(),VLOOKUP(U4160,$A$2:$F$198,COLUMN($F:$F),FALSE))</f>
        <v>#N/A</v>
      </c>
    </row>
    <row r="4161" spans="20:22">
      <c r="T4161" s="75">
        <f>AAS!B4161</f>
        <v>4160</v>
      </c>
      <c r="U4161" s="75" t="str">
        <f>AAS!C4161</f>
        <v>Unknown</v>
      </c>
      <c r="V4161" t="e" cm="1">
        <f t="array" ref="V4161">IF(VLOOKUP(U4161,$A$2:$F$198,COLUMN($F:$F),FALSE)=0,NA(),VLOOKUP(U4161,$A$2:$F$198,COLUMN($F:$F),FALSE))</f>
        <v>#N/A</v>
      </c>
    </row>
    <row r="4162" spans="20:22">
      <c r="T4162" s="75">
        <f>AAS!B4162</f>
        <v>4161</v>
      </c>
      <c r="U4162" s="75" t="str">
        <f>AAS!C4162</f>
        <v>USA</v>
      </c>
      <c r="V4162" cm="1">
        <f t="array" ref="V4162">IF(VLOOKUP(U4162,$A$2:$F$198,COLUMN($F:$F),FALSE)=0,NA(),VLOOKUP(U4162,$A$2:$F$198,COLUMN($F:$F),FALSE))</f>
        <v>63809.64</v>
      </c>
    </row>
    <row r="4163" spans="20:22">
      <c r="T4163" s="75">
        <f>AAS!B4163</f>
        <v>4162</v>
      </c>
      <c r="U4163" s="75" t="str">
        <f>AAS!C4163</f>
        <v>USA</v>
      </c>
      <c r="V4163" cm="1">
        <f t="array" ref="V4163">IF(VLOOKUP(U4163,$A$2:$F$198,COLUMN($F:$F),FALSE)=0,NA(),VLOOKUP(U4163,$A$2:$F$198,COLUMN($F:$F),FALSE))</f>
        <v>63809.64</v>
      </c>
    </row>
    <row r="4164" spans="20:22">
      <c r="T4164" s="75">
        <f>AAS!B4164</f>
        <v>4163</v>
      </c>
      <c r="U4164" s="75" t="str">
        <f>AAS!C4164</f>
        <v>USA</v>
      </c>
      <c r="V4164" cm="1">
        <f t="array" ref="V4164">IF(VLOOKUP(U4164,$A$2:$F$198,COLUMN($F:$F),FALSE)=0,NA(),VLOOKUP(U4164,$A$2:$F$198,COLUMN($F:$F),FALSE))</f>
        <v>63809.64</v>
      </c>
    </row>
    <row r="4165" spans="20:22">
      <c r="T4165" s="75">
        <f>AAS!B4165</f>
        <v>4164</v>
      </c>
      <c r="U4165" s="75" t="str">
        <f>AAS!C4165</f>
        <v>Austria</v>
      </c>
      <c r="V4165" cm="1">
        <f t="array" ref="V4165">IF(VLOOKUP(U4165,$A$2:$F$198,COLUMN($F:$F),FALSE)=0,NA(),VLOOKUP(U4165,$A$2:$F$198,COLUMN($F:$F),FALSE))</f>
        <v>51375.45</v>
      </c>
    </row>
    <row r="4166" spans="20:22">
      <c r="T4166" s="75">
        <f>AAS!B4166</f>
        <v>4165</v>
      </c>
      <c r="U4166" s="75" t="str">
        <f>AAS!C4166</f>
        <v>Switzerland</v>
      </c>
      <c r="V4166" cm="1">
        <f t="array" ref="V4166">IF(VLOOKUP(U4166,$A$2:$F$198,COLUMN($F:$F),FALSE)=0,NA(),VLOOKUP(U4166,$A$2:$F$198,COLUMN($F:$F),FALSE))</f>
        <v>84665.279999999999</v>
      </c>
    </row>
    <row r="4167" spans="20:22">
      <c r="T4167" s="75">
        <f>AAS!B4167</f>
        <v>4166</v>
      </c>
      <c r="U4167" s="75" t="str">
        <f>AAS!C4167</f>
        <v>USA</v>
      </c>
      <c r="V4167" cm="1">
        <f t="array" ref="V4167">IF(VLOOKUP(U4167,$A$2:$F$198,COLUMN($F:$F),FALSE)=0,NA(),VLOOKUP(U4167,$A$2:$F$198,COLUMN($F:$F),FALSE))</f>
        <v>63809.64</v>
      </c>
    </row>
    <row r="4168" spans="20:22">
      <c r="T4168" s="75">
        <f>AAS!B4168</f>
        <v>4167</v>
      </c>
      <c r="U4168" s="75" t="str">
        <f>AAS!C4168</f>
        <v>USA</v>
      </c>
      <c r="V4168" cm="1">
        <f t="array" ref="V4168">IF(VLOOKUP(U4168,$A$2:$F$198,COLUMN($F:$F),FALSE)=0,NA(),VLOOKUP(U4168,$A$2:$F$198,COLUMN($F:$F),FALSE))</f>
        <v>63809.64</v>
      </c>
    </row>
    <row r="4169" spans="20:22">
      <c r="T4169" s="75">
        <f>AAS!B4169</f>
        <v>4168</v>
      </c>
      <c r="U4169" s="75" t="str">
        <f>AAS!C4169</f>
        <v>USA</v>
      </c>
      <c r="V4169" cm="1">
        <f t="array" ref="V4169">IF(VLOOKUP(U4169,$A$2:$F$198,COLUMN($F:$F),FALSE)=0,NA(),VLOOKUP(U4169,$A$2:$F$198,COLUMN($F:$F),FALSE))</f>
        <v>63809.64</v>
      </c>
    </row>
    <row r="4170" spans="20:22">
      <c r="T4170" s="75">
        <f>AAS!B4170</f>
        <v>4169</v>
      </c>
      <c r="U4170" s="75" t="str">
        <f>AAS!C4170</f>
        <v>USA</v>
      </c>
      <c r="V4170" cm="1">
        <f t="array" ref="V4170">IF(VLOOKUP(U4170,$A$2:$F$198,COLUMN($F:$F),FALSE)=0,NA(),VLOOKUP(U4170,$A$2:$F$198,COLUMN($F:$F),FALSE))</f>
        <v>63809.64</v>
      </c>
    </row>
    <row r="4171" spans="20:22">
      <c r="T4171" s="75">
        <f>AAS!B4171</f>
        <v>4170</v>
      </c>
      <c r="U4171" s="75" t="str">
        <f>AAS!C4171</f>
        <v>USA</v>
      </c>
      <c r="V4171" cm="1">
        <f t="array" ref="V4171">IF(VLOOKUP(U4171,$A$2:$F$198,COLUMN($F:$F),FALSE)=0,NA(),VLOOKUP(U4171,$A$2:$F$198,COLUMN($F:$F),FALSE))</f>
        <v>63809.64</v>
      </c>
    </row>
    <row r="4172" spans="20:22">
      <c r="T4172" s="75">
        <f>AAS!B4172</f>
        <v>4171</v>
      </c>
      <c r="U4172" s="75" t="str">
        <f>AAS!C4172</f>
        <v>USA</v>
      </c>
      <c r="V4172" cm="1">
        <f t="array" ref="V4172">IF(VLOOKUP(U4172,$A$2:$F$198,COLUMN($F:$F),FALSE)=0,NA(),VLOOKUP(U4172,$A$2:$F$198,COLUMN($F:$F),FALSE))</f>
        <v>63809.64</v>
      </c>
    </row>
    <row r="4173" spans="20:22">
      <c r="T4173" s="75">
        <f>AAS!B4173</f>
        <v>4172</v>
      </c>
      <c r="U4173" s="75" t="str">
        <f>AAS!C4173</f>
        <v>USA</v>
      </c>
      <c r="V4173" cm="1">
        <f t="array" ref="V4173">IF(VLOOKUP(U4173,$A$2:$F$198,COLUMN($F:$F),FALSE)=0,NA(),VLOOKUP(U4173,$A$2:$F$198,COLUMN($F:$F),FALSE))</f>
        <v>63809.64</v>
      </c>
    </row>
    <row r="4174" spans="20:22">
      <c r="T4174" s="75">
        <f>AAS!B4174</f>
        <v>4173</v>
      </c>
      <c r="U4174" s="75" t="str">
        <f>AAS!C4174</f>
        <v>USA</v>
      </c>
      <c r="V4174" cm="1">
        <f t="array" ref="V4174">IF(VLOOKUP(U4174,$A$2:$F$198,COLUMN($F:$F),FALSE)=0,NA(),VLOOKUP(U4174,$A$2:$F$198,COLUMN($F:$F),FALSE))</f>
        <v>63809.64</v>
      </c>
    </row>
    <row r="4175" spans="20:22">
      <c r="T4175" s="75">
        <f>AAS!B4175</f>
        <v>4174</v>
      </c>
      <c r="U4175" s="75" t="str">
        <f>AAS!C4175</f>
        <v>USA</v>
      </c>
      <c r="V4175" cm="1">
        <f t="array" ref="V4175">IF(VLOOKUP(U4175,$A$2:$F$198,COLUMN($F:$F),FALSE)=0,NA(),VLOOKUP(U4175,$A$2:$F$198,COLUMN($F:$F),FALSE))</f>
        <v>63809.64</v>
      </c>
    </row>
    <row r="4176" spans="20:22">
      <c r="T4176" s="75">
        <f>AAS!B4176</f>
        <v>4175</v>
      </c>
      <c r="U4176" s="75" t="str">
        <f>AAS!C4176</f>
        <v>USA</v>
      </c>
      <c r="V4176" cm="1">
        <f t="array" ref="V4176">IF(VLOOKUP(U4176,$A$2:$F$198,COLUMN($F:$F),FALSE)=0,NA(),VLOOKUP(U4176,$A$2:$F$198,COLUMN($F:$F),FALSE))</f>
        <v>63809.64</v>
      </c>
    </row>
    <row r="4177" spans="20:22">
      <c r="T4177" s="75">
        <f>AAS!B4177</f>
        <v>4176</v>
      </c>
      <c r="U4177" s="75" t="str">
        <f>AAS!C4177</f>
        <v>USA</v>
      </c>
      <c r="V4177" cm="1">
        <f t="array" ref="V4177">IF(VLOOKUP(U4177,$A$2:$F$198,COLUMN($F:$F),FALSE)=0,NA(),VLOOKUP(U4177,$A$2:$F$198,COLUMN($F:$F),FALSE))</f>
        <v>63809.64</v>
      </c>
    </row>
    <row r="4178" spans="20:22">
      <c r="T4178" s="75">
        <f>AAS!B4178</f>
        <v>4177</v>
      </c>
      <c r="U4178" s="75" t="str">
        <f>AAS!C4178</f>
        <v>USA</v>
      </c>
      <c r="V4178" cm="1">
        <f t="array" ref="V4178">IF(VLOOKUP(U4178,$A$2:$F$198,COLUMN($F:$F),FALSE)=0,NA(),VLOOKUP(U4178,$A$2:$F$198,COLUMN($F:$F),FALSE))</f>
        <v>63809.64</v>
      </c>
    </row>
    <row r="4179" spans="20:22">
      <c r="T4179" s="75">
        <f>AAS!B4179</f>
        <v>4178</v>
      </c>
      <c r="U4179" s="75" t="str">
        <f>AAS!C4179</f>
        <v>USA</v>
      </c>
      <c r="V4179" cm="1">
        <f t="array" ref="V4179">IF(VLOOKUP(U4179,$A$2:$F$198,COLUMN($F:$F),FALSE)=0,NA(),VLOOKUP(U4179,$A$2:$F$198,COLUMN($F:$F),FALSE))</f>
        <v>63809.64</v>
      </c>
    </row>
    <row r="4180" spans="20:22">
      <c r="T4180" s="75">
        <f>AAS!B4180</f>
        <v>4179</v>
      </c>
      <c r="U4180" s="75" t="str">
        <f>AAS!C4180</f>
        <v>USA</v>
      </c>
      <c r="V4180" cm="1">
        <f t="array" ref="V4180">IF(VLOOKUP(U4180,$A$2:$F$198,COLUMN($F:$F),FALSE)=0,NA(),VLOOKUP(U4180,$A$2:$F$198,COLUMN($F:$F),FALSE))</f>
        <v>63809.64</v>
      </c>
    </row>
    <row r="4181" spans="20:22">
      <c r="T4181" s="75">
        <f>AAS!B4181</f>
        <v>4180</v>
      </c>
      <c r="U4181" s="75" t="str">
        <f>AAS!C4181</f>
        <v>USA</v>
      </c>
      <c r="V4181" cm="1">
        <f t="array" ref="V4181">IF(VLOOKUP(U4181,$A$2:$F$198,COLUMN($F:$F),FALSE)=0,NA(),VLOOKUP(U4181,$A$2:$F$198,COLUMN($F:$F),FALSE))</f>
        <v>63809.64</v>
      </c>
    </row>
    <row r="4182" spans="20:22">
      <c r="T4182" s="75">
        <f>AAS!B4182</f>
        <v>4181</v>
      </c>
      <c r="U4182" s="75" t="str">
        <f>AAS!C4182</f>
        <v>Switzerland</v>
      </c>
      <c r="V4182" cm="1">
        <f t="array" ref="V4182">IF(VLOOKUP(U4182,$A$2:$F$198,COLUMN($F:$F),FALSE)=0,NA(),VLOOKUP(U4182,$A$2:$F$198,COLUMN($F:$F),FALSE))</f>
        <v>84665.279999999999</v>
      </c>
    </row>
    <row r="4183" spans="20:22">
      <c r="T4183" s="75">
        <f>AAS!B4183</f>
        <v>4182</v>
      </c>
      <c r="U4183" s="75" t="str">
        <f>AAS!C4183</f>
        <v>USA</v>
      </c>
      <c r="V4183" cm="1">
        <f t="array" ref="V4183">IF(VLOOKUP(U4183,$A$2:$F$198,COLUMN($F:$F),FALSE)=0,NA(),VLOOKUP(U4183,$A$2:$F$198,COLUMN($F:$F),FALSE))</f>
        <v>63809.64</v>
      </c>
    </row>
    <row r="4184" spans="20:22">
      <c r="T4184" s="75">
        <f>AAS!B4184</f>
        <v>4183</v>
      </c>
      <c r="U4184" s="75" t="str">
        <f>AAS!C4184</f>
        <v>USA</v>
      </c>
      <c r="V4184" cm="1">
        <f t="array" ref="V4184">IF(VLOOKUP(U4184,$A$2:$F$198,COLUMN($F:$F),FALSE)=0,NA(),VLOOKUP(U4184,$A$2:$F$198,COLUMN($F:$F),FALSE))</f>
        <v>63809.64</v>
      </c>
    </row>
    <row r="4185" spans="20:22">
      <c r="T4185" s="75">
        <f>AAS!B4185</f>
        <v>4184</v>
      </c>
      <c r="U4185" s="75" t="str">
        <f>AAS!C4185</f>
        <v>USA</v>
      </c>
      <c r="V4185" cm="1">
        <f t="array" ref="V4185">IF(VLOOKUP(U4185,$A$2:$F$198,COLUMN($F:$F),FALSE)=0,NA(),VLOOKUP(U4185,$A$2:$F$198,COLUMN($F:$F),FALSE))</f>
        <v>63809.64</v>
      </c>
    </row>
    <row r="4186" spans="20:22">
      <c r="T4186" s="75">
        <f>AAS!B4186</f>
        <v>4185</v>
      </c>
      <c r="U4186" s="75" t="str">
        <f>AAS!C4186</f>
        <v>USA</v>
      </c>
      <c r="V4186" cm="1">
        <f t="array" ref="V4186">IF(VLOOKUP(U4186,$A$2:$F$198,COLUMN($F:$F),FALSE)=0,NA(),VLOOKUP(U4186,$A$2:$F$198,COLUMN($F:$F),FALSE))</f>
        <v>63809.64</v>
      </c>
    </row>
    <row r="4187" spans="20:22">
      <c r="T4187" s="75">
        <f>AAS!B4187</f>
        <v>4186</v>
      </c>
      <c r="U4187" s="75" t="str">
        <f>AAS!C4187</f>
        <v>USA</v>
      </c>
      <c r="V4187" cm="1">
        <f t="array" ref="V4187">IF(VLOOKUP(U4187,$A$2:$F$198,COLUMN($F:$F),FALSE)=0,NA(),VLOOKUP(U4187,$A$2:$F$198,COLUMN($F:$F),FALSE))</f>
        <v>63809.64</v>
      </c>
    </row>
    <row r="4188" spans="20:22">
      <c r="T4188" s="75">
        <f>AAS!B4188</f>
        <v>4187</v>
      </c>
      <c r="U4188" s="75" t="str">
        <f>AAS!C4188</f>
        <v>USA</v>
      </c>
      <c r="V4188" cm="1">
        <f t="array" ref="V4188">IF(VLOOKUP(U4188,$A$2:$F$198,COLUMN($F:$F),FALSE)=0,NA(),VLOOKUP(U4188,$A$2:$F$198,COLUMN($F:$F),FALSE))</f>
        <v>63809.64</v>
      </c>
    </row>
    <row r="4189" spans="20:22">
      <c r="T4189" s="75">
        <f>AAS!B4189</f>
        <v>4188</v>
      </c>
      <c r="U4189" s="75" t="str">
        <f>AAS!C4189</f>
        <v>Germany</v>
      </c>
      <c r="V4189" cm="1">
        <f t="array" ref="V4189">IF(VLOOKUP(U4189,$A$2:$F$198,COLUMN($F:$F),FALSE)=0,NA(),VLOOKUP(U4189,$A$2:$F$198,COLUMN($F:$F),FALSE))</f>
        <v>49180.54</v>
      </c>
    </row>
    <row r="4190" spans="20:22">
      <c r="T4190" s="75">
        <f>AAS!B4190</f>
        <v>4189</v>
      </c>
      <c r="U4190" s="75" t="str">
        <f>AAS!C4190</f>
        <v>USA</v>
      </c>
      <c r="V4190" cm="1">
        <f t="array" ref="V4190">IF(VLOOKUP(U4190,$A$2:$F$198,COLUMN($F:$F),FALSE)=0,NA(),VLOOKUP(U4190,$A$2:$F$198,COLUMN($F:$F),FALSE))</f>
        <v>63809.64</v>
      </c>
    </row>
    <row r="4191" spans="20:22">
      <c r="T4191" s="75">
        <f>AAS!B4191</f>
        <v>4190</v>
      </c>
      <c r="U4191" s="75" t="str">
        <f>AAS!C4191</f>
        <v>USA</v>
      </c>
      <c r="V4191" cm="1">
        <f t="array" ref="V4191">IF(VLOOKUP(U4191,$A$2:$F$198,COLUMN($F:$F),FALSE)=0,NA(),VLOOKUP(U4191,$A$2:$F$198,COLUMN($F:$F),FALSE))</f>
        <v>63809.64</v>
      </c>
    </row>
    <row r="4192" spans="20:22">
      <c r="T4192" s="75">
        <f>AAS!B4192</f>
        <v>4191</v>
      </c>
      <c r="U4192" s="75" t="str">
        <f>AAS!C4192</f>
        <v>USA</v>
      </c>
      <c r="V4192" cm="1">
        <f t="array" ref="V4192">IF(VLOOKUP(U4192,$A$2:$F$198,COLUMN($F:$F),FALSE)=0,NA(),VLOOKUP(U4192,$A$2:$F$198,COLUMN($F:$F),FALSE))</f>
        <v>63809.64</v>
      </c>
    </row>
    <row r="4193" spans="20:22">
      <c r="T4193" s="75">
        <f>AAS!B4193</f>
        <v>4192</v>
      </c>
      <c r="U4193" s="75" t="str">
        <f>AAS!C4193</f>
        <v>USA</v>
      </c>
      <c r="V4193" cm="1">
        <f t="array" ref="V4193">IF(VLOOKUP(U4193,$A$2:$F$198,COLUMN($F:$F),FALSE)=0,NA(),VLOOKUP(U4193,$A$2:$F$198,COLUMN($F:$F),FALSE))</f>
        <v>63809.64</v>
      </c>
    </row>
    <row r="4194" spans="20:22">
      <c r="T4194" s="75">
        <f>AAS!B4194</f>
        <v>4193</v>
      </c>
      <c r="U4194" s="75" t="str">
        <f>AAS!C4194</f>
        <v>USA</v>
      </c>
      <c r="V4194" cm="1">
        <f t="array" ref="V4194">IF(VLOOKUP(U4194,$A$2:$F$198,COLUMN($F:$F),FALSE)=0,NA(),VLOOKUP(U4194,$A$2:$F$198,COLUMN($F:$F),FALSE))</f>
        <v>63809.64</v>
      </c>
    </row>
    <row r="4195" spans="20:22">
      <c r="T4195" s="75">
        <f>AAS!B4195</f>
        <v>4194</v>
      </c>
      <c r="U4195" s="75" t="str">
        <f>AAS!C4195</f>
        <v>USA</v>
      </c>
      <c r="V4195" cm="1">
        <f t="array" ref="V4195">IF(VLOOKUP(U4195,$A$2:$F$198,COLUMN($F:$F),FALSE)=0,NA(),VLOOKUP(U4195,$A$2:$F$198,COLUMN($F:$F),FALSE))</f>
        <v>63809.64</v>
      </c>
    </row>
    <row r="4196" spans="20:22">
      <c r="T4196" s="75">
        <f>AAS!B4196</f>
        <v>4195</v>
      </c>
      <c r="U4196" s="75" t="str">
        <f>AAS!C4196</f>
        <v>USA</v>
      </c>
      <c r="V4196" cm="1">
        <f t="array" ref="V4196">IF(VLOOKUP(U4196,$A$2:$F$198,COLUMN($F:$F),FALSE)=0,NA(),VLOOKUP(U4196,$A$2:$F$198,COLUMN($F:$F),FALSE))</f>
        <v>63809.64</v>
      </c>
    </row>
    <row r="4197" spans="20:22">
      <c r="T4197" s="75">
        <f>AAS!B4197</f>
        <v>4196</v>
      </c>
      <c r="U4197" s="75" t="str">
        <f>AAS!C4197</f>
        <v>USA</v>
      </c>
      <c r="V4197" cm="1">
        <f t="array" ref="V4197">IF(VLOOKUP(U4197,$A$2:$F$198,COLUMN($F:$F),FALSE)=0,NA(),VLOOKUP(U4197,$A$2:$F$198,COLUMN($F:$F),FALSE))</f>
        <v>63809.64</v>
      </c>
    </row>
    <row r="4198" spans="20:22">
      <c r="T4198" s="75">
        <f>AAS!B4198</f>
        <v>4197</v>
      </c>
      <c r="U4198" s="75" t="str">
        <f>AAS!C4198</f>
        <v>USA</v>
      </c>
      <c r="V4198" cm="1">
        <f t="array" ref="V4198">IF(VLOOKUP(U4198,$A$2:$F$198,COLUMN($F:$F),FALSE)=0,NA(),VLOOKUP(U4198,$A$2:$F$198,COLUMN($F:$F),FALSE))</f>
        <v>63809.64</v>
      </c>
    </row>
    <row r="4199" spans="20:22">
      <c r="T4199" s="75">
        <f>AAS!B4199</f>
        <v>4198</v>
      </c>
      <c r="U4199" s="75" t="str">
        <f>AAS!C4199</f>
        <v>USA</v>
      </c>
      <c r="V4199" cm="1">
        <f t="array" ref="V4199">IF(VLOOKUP(U4199,$A$2:$F$198,COLUMN($F:$F),FALSE)=0,NA(),VLOOKUP(U4199,$A$2:$F$198,COLUMN($F:$F),FALSE))</f>
        <v>63809.64</v>
      </c>
    </row>
    <row r="4200" spans="20:22">
      <c r="T4200" s="75">
        <f>AAS!B4200</f>
        <v>4199</v>
      </c>
      <c r="U4200" s="75" t="str">
        <f>AAS!C4200</f>
        <v>USA</v>
      </c>
      <c r="V4200" cm="1">
        <f t="array" ref="V4200">IF(VLOOKUP(U4200,$A$2:$F$198,COLUMN($F:$F),FALSE)=0,NA(),VLOOKUP(U4200,$A$2:$F$198,COLUMN($F:$F),FALSE))</f>
        <v>63809.64</v>
      </c>
    </row>
    <row r="4201" spans="20:22">
      <c r="T4201" s="75">
        <f>AAS!B4201</f>
        <v>4200</v>
      </c>
      <c r="U4201" s="75" t="str">
        <f>AAS!C4201</f>
        <v>USA</v>
      </c>
      <c r="V4201" cm="1">
        <f t="array" ref="V4201">IF(VLOOKUP(U4201,$A$2:$F$198,COLUMN($F:$F),FALSE)=0,NA(),VLOOKUP(U4201,$A$2:$F$198,COLUMN($F:$F),FALSE))</f>
        <v>63809.64</v>
      </c>
    </row>
    <row r="4202" spans="20:22">
      <c r="T4202" s="75">
        <f>AAS!B4202</f>
        <v>4201</v>
      </c>
      <c r="U4202" s="75" t="str">
        <f>AAS!C4202</f>
        <v>USA</v>
      </c>
      <c r="V4202" cm="1">
        <f t="array" ref="V4202">IF(VLOOKUP(U4202,$A$2:$F$198,COLUMN($F:$F),FALSE)=0,NA(),VLOOKUP(U4202,$A$2:$F$198,COLUMN($F:$F),FALSE))</f>
        <v>63809.64</v>
      </c>
    </row>
    <row r="4203" spans="20:22">
      <c r="T4203" s="75">
        <f>AAS!B4203</f>
        <v>4202</v>
      </c>
      <c r="U4203" s="75" t="str">
        <f>AAS!C4203</f>
        <v>USA</v>
      </c>
      <c r="V4203" cm="1">
        <f t="array" ref="V4203">IF(VLOOKUP(U4203,$A$2:$F$198,COLUMN($F:$F),FALSE)=0,NA(),VLOOKUP(U4203,$A$2:$F$198,COLUMN($F:$F),FALSE))</f>
        <v>63809.64</v>
      </c>
    </row>
    <row r="4204" spans="20:22">
      <c r="T4204" s="75">
        <f>AAS!B4204</f>
        <v>4203</v>
      </c>
      <c r="U4204" s="75" t="str">
        <f>AAS!C4204</f>
        <v>USA</v>
      </c>
      <c r="V4204" cm="1">
        <f t="array" ref="V4204">IF(VLOOKUP(U4204,$A$2:$F$198,COLUMN($F:$F),FALSE)=0,NA(),VLOOKUP(U4204,$A$2:$F$198,COLUMN($F:$F),FALSE))</f>
        <v>63809.64</v>
      </c>
    </row>
    <row r="4205" spans="20:22">
      <c r="T4205" s="75">
        <f>AAS!B4205</f>
        <v>4204</v>
      </c>
      <c r="U4205" s="75" t="str">
        <f>AAS!C4205</f>
        <v>USA</v>
      </c>
      <c r="V4205" cm="1">
        <f t="array" ref="V4205">IF(VLOOKUP(U4205,$A$2:$F$198,COLUMN($F:$F),FALSE)=0,NA(),VLOOKUP(U4205,$A$2:$F$198,COLUMN($F:$F),FALSE))</f>
        <v>63809.64</v>
      </c>
    </row>
    <row r="4206" spans="20:22">
      <c r="T4206" s="75">
        <f>AAS!B4206</f>
        <v>4205</v>
      </c>
      <c r="U4206" s="75" t="str">
        <f>AAS!C4206</f>
        <v>USA</v>
      </c>
      <c r="V4206" cm="1">
        <f t="array" ref="V4206">IF(VLOOKUP(U4206,$A$2:$F$198,COLUMN($F:$F),FALSE)=0,NA(),VLOOKUP(U4206,$A$2:$F$198,COLUMN($F:$F),FALSE))</f>
        <v>63809.64</v>
      </c>
    </row>
    <row r="4207" spans="20:22">
      <c r="T4207" s="75">
        <f>AAS!B4207</f>
        <v>4206</v>
      </c>
      <c r="U4207" s="75" t="str">
        <f>AAS!C4207</f>
        <v>USA</v>
      </c>
      <c r="V4207" cm="1">
        <f t="array" ref="V4207">IF(VLOOKUP(U4207,$A$2:$F$198,COLUMN($F:$F),FALSE)=0,NA(),VLOOKUP(U4207,$A$2:$F$198,COLUMN($F:$F),FALSE))</f>
        <v>63809.64</v>
      </c>
    </row>
    <row r="4208" spans="20:22">
      <c r="T4208" s="75">
        <f>AAS!B4208</f>
        <v>4207</v>
      </c>
      <c r="U4208" s="75" t="str">
        <f>AAS!C4208</f>
        <v>USA</v>
      </c>
      <c r="V4208" cm="1">
        <f t="array" ref="V4208">IF(VLOOKUP(U4208,$A$2:$F$198,COLUMN($F:$F),FALSE)=0,NA(),VLOOKUP(U4208,$A$2:$F$198,COLUMN($F:$F),FALSE))</f>
        <v>63809.64</v>
      </c>
    </row>
    <row r="4209" spans="20:22">
      <c r="T4209" s="75">
        <f>AAS!B4209</f>
        <v>4208</v>
      </c>
      <c r="U4209" s="75" t="str">
        <f>AAS!C4209</f>
        <v>USA</v>
      </c>
      <c r="V4209" cm="1">
        <f t="array" ref="V4209">IF(VLOOKUP(U4209,$A$2:$F$198,COLUMN($F:$F),FALSE)=0,NA(),VLOOKUP(U4209,$A$2:$F$198,COLUMN($F:$F),FALSE))</f>
        <v>63809.64</v>
      </c>
    </row>
    <row r="4210" spans="20:22">
      <c r="T4210" s="75">
        <f>AAS!B4210</f>
        <v>4209</v>
      </c>
      <c r="U4210" s="75" t="str">
        <f>AAS!C4210</f>
        <v>USA</v>
      </c>
      <c r="V4210" cm="1">
        <f t="array" ref="V4210">IF(VLOOKUP(U4210,$A$2:$F$198,COLUMN($F:$F),FALSE)=0,NA(),VLOOKUP(U4210,$A$2:$F$198,COLUMN($F:$F),FALSE))</f>
        <v>63809.64</v>
      </c>
    </row>
    <row r="4211" spans="20:22">
      <c r="T4211" s="75">
        <f>AAS!B4211</f>
        <v>4210</v>
      </c>
      <c r="U4211" s="75" t="str">
        <f>AAS!C4211</f>
        <v>USA</v>
      </c>
      <c r="V4211" cm="1">
        <f t="array" ref="V4211">IF(VLOOKUP(U4211,$A$2:$F$198,COLUMN($F:$F),FALSE)=0,NA(),VLOOKUP(U4211,$A$2:$F$198,COLUMN($F:$F),FALSE))</f>
        <v>63809.64</v>
      </c>
    </row>
    <row r="4212" spans="20:22">
      <c r="T4212" s="75">
        <f>AAS!B4212</f>
        <v>4211</v>
      </c>
      <c r="U4212" s="75" t="str">
        <f>AAS!C4212</f>
        <v>USA</v>
      </c>
      <c r="V4212" cm="1">
        <f t="array" ref="V4212">IF(VLOOKUP(U4212,$A$2:$F$198,COLUMN($F:$F),FALSE)=0,NA(),VLOOKUP(U4212,$A$2:$F$198,COLUMN($F:$F),FALSE))</f>
        <v>63809.64</v>
      </c>
    </row>
    <row r="4213" spans="20:22">
      <c r="T4213" s="75">
        <f>AAS!B4213</f>
        <v>4212</v>
      </c>
      <c r="U4213" s="75" t="str">
        <f>AAS!C4213</f>
        <v>USA</v>
      </c>
      <c r="V4213" cm="1">
        <f t="array" ref="V4213">IF(VLOOKUP(U4213,$A$2:$F$198,COLUMN($F:$F),FALSE)=0,NA(),VLOOKUP(U4213,$A$2:$F$198,COLUMN($F:$F),FALSE))</f>
        <v>63809.64</v>
      </c>
    </row>
    <row r="4214" spans="20:22">
      <c r="T4214" s="75">
        <f>AAS!B4214</f>
        <v>4213</v>
      </c>
      <c r="U4214" s="75" t="str">
        <f>AAS!C4214</f>
        <v>USA</v>
      </c>
      <c r="V4214" cm="1">
        <f t="array" ref="V4214">IF(VLOOKUP(U4214,$A$2:$F$198,COLUMN($F:$F),FALSE)=0,NA(),VLOOKUP(U4214,$A$2:$F$198,COLUMN($F:$F),FALSE))</f>
        <v>63809.64</v>
      </c>
    </row>
    <row r="4215" spans="20:22">
      <c r="T4215" s="75">
        <f>AAS!B4215</f>
        <v>4214</v>
      </c>
      <c r="U4215" s="75" t="str">
        <f>AAS!C4215</f>
        <v>USA</v>
      </c>
      <c r="V4215" cm="1">
        <f t="array" ref="V4215">IF(VLOOKUP(U4215,$A$2:$F$198,COLUMN($F:$F),FALSE)=0,NA(),VLOOKUP(U4215,$A$2:$F$198,COLUMN($F:$F),FALSE))</f>
        <v>63809.64</v>
      </c>
    </row>
    <row r="4216" spans="20:22">
      <c r="T4216" s="75">
        <f>AAS!B4216</f>
        <v>4215</v>
      </c>
      <c r="U4216" s="75" t="str">
        <f>AAS!C4216</f>
        <v>USA</v>
      </c>
      <c r="V4216" cm="1">
        <f t="array" ref="V4216">IF(VLOOKUP(U4216,$A$2:$F$198,COLUMN($F:$F),FALSE)=0,NA(),VLOOKUP(U4216,$A$2:$F$198,COLUMN($F:$F),FALSE))</f>
        <v>63809.64</v>
      </c>
    </row>
    <row r="4217" spans="20:22">
      <c r="T4217" s="75">
        <f>AAS!B4217</f>
        <v>4216</v>
      </c>
      <c r="U4217" s="75" t="str">
        <f>AAS!C4217</f>
        <v>USA</v>
      </c>
      <c r="V4217" cm="1">
        <f t="array" ref="V4217">IF(VLOOKUP(U4217,$A$2:$F$198,COLUMN($F:$F),FALSE)=0,NA(),VLOOKUP(U4217,$A$2:$F$198,COLUMN($F:$F),FALSE))</f>
        <v>63809.64</v>
      </c>
    </row>
    <row r="4218" spans="20:22">
      <c r="T4218" s="75">
        <f>AAS!B4218</f>
        <v>4217</v>
      </c>
      <c r="U4218" s="75" t="str">
        <f>AAS!C4218</f>
        <v>USA</v>
      </c>
      <c r="V4218" cm="1">
        <f t="array" ref="V4218">IF(VLOOKUP(U4218,$A$2:$F$198,COLUMN($F:$F),FALSE)=0,NA(),VLOOKUP(U4218,$A$2:$F$198,COLUMN($F:$F),FALSE))</f>
        <v>63809.64</v>
      </c>
    </row>
    <row r="4219" spans="20:22">
      <c r="T4219" s="75">
        <f>AAS!B4219</f>
        <v>4218</v>
      </c>
      <c r="U4219" s="75" t="str">
        <f>AAS!C4219</f>
        <v>USA</v>
      </c>
      <c r="V4219" cm="1">
        <f t="array" ref="V4219">IF(VLOOKUP(U4219,$A$2:$F$198,COLUMN($F:$F),FALSE)=0,NA(),VLOOKUP(U4219,$A$2:$F$198,COLUMN($F:$F),FALSE))</f>
        <v>63809.64</v>
      </c>
    </row>
    <row r="4220" spans="20:22">
      <c r="T4220" s="75">
        <f>AAS!B4220</f>
        <v>4219</v>
      </c>
      <c r="U4220" s="75" t="str">
        <f>AAS!C4220</f>
        <v>USA</v>
      </c>
      <c r="V4220" cm="1">
        <f t="array" ref="V4220">IF(VLOOKUP(U4220,$A$2:$F$198,COLUMN($F:$F),FALSE)=0,NA(),VLOOKUP(U4220,$A$2:$F$198,COLUMN($F:$F),FALSE))</f>
        <v>63809.64</v>
      </c>
    </row>
    <row r="4221" spans="20:22">
      <c r="T4221" s="75">
        <f>AAS!B4221</f>
        <v>4220</v>
      </c>
      <c r="U4221" s="75" t="str">
        <f>AAS!C4221</f>
        <v>USA</v>
      </c>
      <c r="V4221" cm="1">
        <f t="array" ref="V4221">IF(VLOOKUP(U4221,$A$2:$F$198,COLUMN($F:$F),FALSE)=0,NA(),VLOOKUP(U4221,$A$2:$F$198,COLUMN($F:$F),FALSE))</f>
        <v>63809.64</v>
      </c>
    </row>
    <row r="4222" spans="20:22">
      <c r="T4222" s="75">
        <f>AAS!B4222</f>
        <v>4221</v>
      </c>
      <c r="U4222" s="75" t="str">
        <f>AAS!C4222</f>
        <v>USA</v>
      </c>
      <c r="V4222" cm="1">
        <f t="array" ref="V4222">IF(VLOOKUP(U4222,$A$2:$F$198,COLUMN($F:$F),FALSE)=0,NA(),VLOOKUP(U4222,$A$2:$F$198,COLUMN($F:$F),FALSE))</f>
        <v>63809.64</v>
      </c>
    </row>
    <row r="4223" spans="20:22">
      <c r="T4223" s="75">
        <f>AAS!B4223</f>
        <v>4222</v>
      </c>
      <c r="U4223" s="75" t="str">
        <f>AAS!C4223</f>
        <v>USA</v>
      </c>
      <c r="V4223" cm="1">
        <f t="array" ref="V4223">IF(VLOOKUP(U4223,$A$2:$F$198,COLUMN($F:$F),FALSE)=0,NA(),VLOOKUP(U4223,$A$2:$F$198,COLUMN($F:$F),FALSE))</f>
        <v>63809.64</v>
      </c>
    </row>
    <row r="4224" spans="20:22">
      <c r="T4224" s="75">
        <f>AAS!B4224</f>
        <v>4223</v>
      </c>
      <c r="U4224" s="75" t="str">
        <f>AAS!C4224</f>
        <v>USA</v>
      </c>
      <c r="V4224" cm="1">
        <f t="array" ref="V4224">IF(VLOOKUP(U4224,$A$2:$F$198,COLUMN($F:$F),FALSE)=0,NA(),VLOOKUP(U4224,$A$2:$F$198,COLUMN($F:$F),FALSE))</f>
        <v>63809.64</v>
      </c>
    </row>
    <row r="4225" spans="20:22">
      <c r="T4225" s="75">
        <f>AAS!B4225</f>
        <v>4224</v>
      </c>
      <c r="U4225" s="75" t="str">
        <f>AAS!C4225</f>
        <v>USA</v>
      </c>
      <c r="V4225" cm="1">
        <f t="array" ref="V4225">IF(VLOOKUP(U4225,$A$2:$F$198,COLUMN($F:$F),FALSE)=0,NA(),VLOOKUP(U4225,$A$2:$F$198,COLUMN($F:$F),FALSE))</f>
        <v>63809.64</v>
      </c>
    </row>
    <row r="4226" spans="20:22">
      <c r="T4226" s="75">
        <f>AAS!B4226</f>
        <v>4225</v>
      </c>
      <c r="U4226" s="75" t="str">
        <f>AAS!C4226</f>
        <v>USA</v>
      </c>
      <c r="V4226" cm="1">
        <f t="array" ref="V4226">IF(VLOOKUP(U4226,$A$2:$F$198,COLUMN($F:$F),FALSE)=0,NA(),VLOOKUP(U4226,$A$2:$F$198,COLUMN($F:$F),FALSE))</f>
        <v>63809.64</v>
      </c>
    </row>
    <row r="4227" spans="20:22">
      <c r="T4227" s="75">
        <f>AAS!B4227</f>
        <v>4226</v>
      </c>
      <c r="U4227" s="75" t="str">
        <f>AAS!C4227</f>
        <v>USA</v>
      </c>
      <c r="V4227" cm="1">
        <f t="array" ref="V4227">IF(VLOOKUP(U4227,$A$2:$F$198,COLUMN($F:$F),FALSE)=0,NA(),VLOOKUP(U4227,$A$2:$F$198,COLUMN($F:$F),FALSE))</f>
        <v>63809.64</v>
      </c>
    </row>
    <row r="4228" spans="20:22">
      <c r="T4228" s="75">
        <f>AAS!B4228</f>
        <v>4227</v>
      </c>
      <c r="U4228" s="75" t="str">
        <f>AAS!C4228</f>
        <v>USA</v>
      </c>
      <c r="V4228" cm="1">
        <f t="array" ref="V4228">IF(VLOOKUP(U4228,$A$2:$F$198,COLUMN($F:$F),FALSE)=0,NA(),VLOOKUP(U4228,$A$2:$F$198,COLUMN($F:$F),FALSE))</f>
        <v>63809.64</v>
      </c>
    </row>
    <row r="4229" spans="20:22">
      <c r="T4229" s="75">
        <f>AAS!B4229</f>
        <v>4228</v>
      </c>
      <c r="U4229" s="75" t="str">
        <f>AAS!C4229</f>
        <v>USA</v>
      </c>
      <c r="V4229" cm="1">
        <f t="array" ref="V4229">IF(VLOOKUP(U4229,$A$2:$F$198,COLUMN($F:$F),FALSE)=0,NA(),VLOOKUP(U4229,$A$2:$F$198,COLUMN($F:$F),FALSE))</f>
        <v>63809.64</v>
      </c>
    </row>
    <row r="4230" spans="20:22">
      <c r="T4230" s="75">
        <f>AAS!B4230</f>
        <v>4229</v>
      </c>
      <c r="U4230" s="75" t="str">
        <f>AAS!C4230</f>
        <v>USA</v>
      </c>
      <c r="V4230" cm="1">
        <f t="array" ref="V4230">IF(VLOOKUP(U4230,$A$2:$F$198,COLUMN($F:$F),FALSE)=0,NA(),VLOOKUP(U4230,$A$2:$F$198,COLUMN($F:$F),FALSE))</f>
        <v>63809.64</v>
      </c>
    </row>
    <row r="4231" spans="20:22">
      <c r="T4231" s="75">
        <f>AAS!B4231</f>
        <v>4230</v>
      </c>
      <c r="U4231" s="75" t="str">
        <f>AAS!C4231</f>
        <v>USA</v>
      </c>
      <c r="V4231" cm="1">
        <f t="array" ref="V4231">IF(VLOOKUP(U4231,$A$2:$F$198,COLUMN($F:$F),FALSE)=0,NA(),VLOOKUP(U4231,$A$2:$F$198,COLUMN($F:$F),FALSE))</f>
        <v>63809.64</v>
      </c>
    </row>
    <row r="4232" spans="20:22">
      <c r="T4232" s="75">
        <f>AAS!B4232</f>
        <v>4231</v>
      </c>
      <c r="U4232" s="75" t="str">
        <f>AAS!C4232</f>
        <v>USA</v>
      </c>
      <c r="V4232" cm="1">
        <f t="array" ref="V4232">IF(VLOOKUP(U4232,$A$2:$F$198,COLUMN($F:$F),FALSE)=0,NA(),VLOOKUP(U4232,$A$2:$F$198,COLUMN($F:$F),FALSE))</f>
        <v>63809.64</v>
      </c>
    </row>
    <row r="4233" spans="20:22">
      <c r="T4233" s="75">
        <f>AAS!B4233</f>
        <v>4232</v>
      </c>
      <c r="U4233" s="75" t="str">
        <f>AAS!C4233</f>
        <v>USA</v>
      </c>
      <c r="V4233" cm="1">
        <f t="array" ref="V4233">IF(VLOOKUP(U4233,$A$2:$F$198,COLUMN($F:$F),FALSE)=0,NA(),VLOOKUP(U4233,$A$2:$F$198,COLUMN($F:$F),FALSE))</f>
        <v>63809.64</v>
      </c>
    </row>
    <row r="4234" spans="20:22">
      <c r="T4234" s="75">
        <f>AAS!B4234</f>
        <v>4233</v>
      </c>
      <c r="U4234" s="75" t="str">
        <f>AAS!C4234</f>
        <v>USA</v>
      </c>
      <c r="V4234" cm="1">
        <f t="array" ref="V4234">IF(VLOOKUP(U4234,$A$2:$F$198,COLUMN($F:$F),FALSE)=0,NA(),VLOOKUP(U4234,$A$2:$F$198,COLUMN($F:$F),FALSE))</f>
        <v>63809.64</v>
      </c>
    </row>
    <row r="4235" spans="20:22">
      <c r="T4235" s="75">
        <f>AAS!B4235</f>
        <v>4234</v>
      </c>
      <c r="U4235" s="75" t="str">
        <f>AAS!C4235</f>
        <v>USA</v>
      </c>
      <c r="V4235" cm="1">
        <f t="array" ref="V4235">IF(VLOOKUP(U4235,$A$2:$F$198,COLUMN($F:$F),FALSE)=0,NA(),VLOOKUP(U4235,$A$2:$F$198,COLUMN($F:$F),FALSE))</f>
        <v>63809.64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90F6-D199-4655-90D4-8E7B35C8B4D0}">
  <dimension ref="A1:CP2538"/>
  <sheetViews>
    <sheetView topLeftCell="AR1" zoomScale="75" zoomScaleNormal="85" workbookViewId="0">
      <pane ySplit="1" topLeftCell="A34" activePane="bottomLeft" state="frozen"/>
      <selection pane="bottomLeft" activeCell="H2" sqref="H2"/>
    </sheetView>
  </sheetViews>
  <sheetFormatPr baseColWidth="10" defaultColWidth="8.83203125" defaultRowHeight="15"/>
  <cols>
    <col min="1" max="1" width="25.5" style="77" bestFit="1" customWidth="1"/>
    <col min="2" max="6" width="8.83203125" style="77" customWidth="1"/>
    <col min="7" max="7" width="9" style="77" customWidth="1"/>
    <col min="8" max="19" width="8.83203125" style="77" customWidth="1"/>
    <col min="20" max="22" width="14.5" style="77" customWidth="1"/>
    <col min="23" max="25" width="14.6640625" style="77" customWidth="1"/>
    <col min="26" max="30" width="8.83203125" style="77"/>
    <col min="31" max="31" width="12.6640625" style="87" customWidth="1"/>
    <col min="32" max="32" width="10.6640625" style="82" bestFit="1" customWidth="1"/>
    <col min="33" max="33" width="17.1640625" style="82" bestFit="1" customWidth="1"/>
    <col min="34" max="34" width="17.1640625" style="82" customWidth="1"/>
    <col min="35" max="38" width="8.83203125" style="82"/>
    <col min="39" max="39" width="8.83203125" style="82" customWidth="1"/>
    <col min="40" max="40" width="12" style="82" bestFit="1" customWidth="1"/>
    <col min="41" max="41" width="30" style="82" bestFit="1" customWidth="1"/>
    <col min="42" max="42" width="19" style="82" bestFit="1" customWidth="1"/>
    <col min="43" max="43" width="19" style="82" customWidth="1"/>
    <col min="44" max="44" width="24" style="82" bestFit="1" customWidth="1"/>
    <col min="45" max="45" width="19" style="82" bestFit="1" customWidth="1"/>
    <col min="46" max="47" width="21.6640625" style="82" bestFit="1" customWidth="1"/>
    <col min="48" max="48" width="17.6640625" style="82" bestFit="1" customWidth="1"/>
    <col min="49" max="49" width="22.83203125" style="82" bestFit="1" customWidth="1"/>
    <col min="50" max="52" width="12.1640625" style="82" customWidth="1"/>
    <col min="53" max="62" width="14.33203125" style="82" customWidth="1"/>
    <col min="63" max="63" width="15.6640625" style="82" bestFit="1" customWidth="1"/>
    <col min="64" max="64" width="15.6640625" style="82" customWidth="1"/>
    <col min="65" max="65" width="21.5" style="82" bestFit="1" customWidth="1"/>
    <col min="66" max="66" width="20.6640625" style="82" bestFit="1" customWidth="1"/>
    <col min="67" max="69" width="27.33203125" style="82" bestFit="1" customWidth="1"/>
    <col min="70" max="91" width="27.33203125" style="82" customWidth="1"/>
    <col min="92" max="94" width="8.83203125" style="82"/>
    <col min="95" max="95" width="63.1640625" style="82" bestFit="1" customWidth="1"/>
    <col min="96" max="16384" width="8.83203125" style="82"/>
  </cols>
  <sheetData>
    <row r="1" spans="1:94" s="79" customFormat="1" ht="47" customHeight="1">
      <c r="A1" s="76" t="s">
        <v>2</v>
      </c>
      <c r="B1" s="76" t="s">
        <v>0</v>
      </c>
      <c r="C1" s="76" t="s">
        <v>3</v>
      </c>
      <c r="D1" s="76" t="s">
        <v>4</v>
      </c>
      <c r="E1" s="76" t="s">
        <v>36</v>
      </c>
      <c r="F1" s="76" t="s">
        <v>56</v>
      </c>
      <c r="G1" s="76" t="s">
        <v>57</v>
      </c>
      <c r="H1" s="76" t="s">
        <v>58</v>
      </c>
      <c r="I1" s="76" t="s">
        <v>1</v>
      </c>
      <c r="J1" s="76" t="s">
        <v>59</v>
      </c>
      <c r="K1" s="76" t="s">
        <v>568</v>
      </c>
      <c r="L1" s="76" t="s">
        <v>27</v>
      </c>
      <c r="M1" s="76" t="s">
        <v>840</v>
      </c>
      <c r="N1" s="76" t="s">
        <v>77</v>
      </c>
      <c r="O1" s="76" t="s">
        <v>1907</v>
      </c>
      <c r="P1" s="76" t="s">
        <v>5</v>
      </c>
      <c r="Q1" s="76" t="s">
        <v>6</v>
      </c>
      <c r="R1" s="77" t="s">
        <v>7</v>
      </c>
      <c r="S1" s="77" t="s">
        <v>78</v>
      </c>
      <c r="T1" s="76" t="s">
        <v>842</v>
      </c>
      <c r="U1" s="76" t="s">
        <v>53</v>
      </c>
      <c r="V1" s="76" t="s">
        <v>47</v>
      </c>
      <c r="W1" s="76" t="s">
        <v>1922</v>
      </c>
      <c r="X1" s="76" t="s">
        <v>45</v>
      </c>
      <c r="Y1" s="76" t="s">
        <v>46</v>
      </c>
      <c r="Z1" s="76" t="s">
        <v>54</v>
      </c>
      <c r="AA1" s="76" t="s">
        <v>50</v>
      </c>
      <c r="AB1" s="76" t="s">
        <v>1923</v>
      </c>
      <c r="AC1" s="76" t="s">
        <v>52</v>
      </c>
      <c r="AD1" s="76"/>
      <c r="AE1" s="78" t="s">
        <v>1919</v>
      </c>
      <c r="AF1" s="79" t="s">
        <v>61</v>
      </c>
      <c r="AI1" s="79" t="s">
        <v>805</v>
      </c>
      <c r="AJ1" s="79" t="s">
        <v>805</v>
      </c>
      <c r="AK1" s="79" t="s">
        <v>805</v>
      </c>
      <c r="AL1" s="79" t="s">
        <v>815</v>
      </c>
      <c r="AO1" s="80" t="s">
        <v>838</v>
      </c>
      <c r="AP1" s="81" t="s">
        <v>814</v>
      </c>
      <c r="AQ1" s="81" t="s">
        <v>57</v>
      </c>
      <c r="AR1" s="79" t="s">
        <v>59</v>
      </c>
      <c r="AS1" s="79" t="s">
        <v>78</v>
      </c>
      <c r="AT1" s="79" t="s">
        <v>49</v>
      </c>
      <c r="AU1" s="79" t="s">
        <v>53</v>
      </c>
      <c r="AV1" s="82" t="s">
        <v>47</v>
      </c>
      <c r="AW1" s="82" t="s">
        <v>48</v>
      </c>
      <c r="AX1" s="79" t="s">
        <v>50</v>
      </c>
      <c r="AY1" s="79" t="s">
        <v>51</v>
      </c>
      <c r="AZ1" s="79" t="s">
        <v>52</v>
      </c>
      <c r="BA1" s="83" t="s">
        <v>1924</v>
      </c>
      <c r="BB1" s="79" t="s">
        <v>839</v>
      </c>
      <c r="BC1" s="84" t="s">
        <v>806</v>
      </c>
      <c r="BD1" s="84" t="s">
        <v>807</v>
      </c>
      <c r="BE1" s="84" t="s">
        <v>808</v>
      </c>
      <c r="BF1" s="84" t="s">
        <v>809</v>
      </c>
      <c r="BG1" s="84" t="s">
        <v>810</v>
      </c>
      <c r="BH1" s="84" t="s">
        <v>811</v>
      </c>
      <c r="BI1" s="84" t="s">
        <v>812</v>
      </c>
      <c r="BJ1" s="84" t="s">
        <v>813</v>
      </c>
      <c r="BK1" s="84"/>
      <c r="BL1" s="84"/>
      <c r="BM1" s="85"/>
      <c r="BN1" s="86"/>
      <c r="BO1" s="84"/>
      <c r="BP1" s="84"/>
      <c r="BQ1" s="84"/>
      <c r="BR1" s="84"/>
      <c r="BS1" s="84"/>
      <c r="BT1" s="82"/>
      <c r="BU1" s="82"/>
      <c r="BV1" s="82"/>
      <c r="BW1" s="82"/>
      <c r="BX1" s="82"/>
      <c r="BY1" s="82"/>
      <c r="BZ1" s="84"/>
      <c r="CA1" s="84"/>
      <c r="CB1" s="84"/>
      <c r="CC1" s="84"/>
      <c r="CD1" s="84"/>
      <c r="CE1" s="84"/>
      <c r="CF1" s="84"/>
      <c r="CG1" s="84"/>
      <c r="CH1" s="84"/>
      <c r="CI1" s="84"/>
      <c r="CJ1" s="84"/>
      <c r="CK1" s="84"/>
      <c r="CL1" s="84"/>
      <c r="CM1" s="84"/>
      <c r="CN1" s="84"/>
      <c r="CO1" s="84"/>
      <c r="CP1" s="25"/>
    </row>
    <row r="2" spans="1:94" ht="16">
      <c r="A2" s="77" t="s">
        <v>122</v>
      </c>
      <c r="B2" s="77">
        <v>104</v>
      </c>
      <c r="C2" s="77">
        <v>30.595528899999898</v>
      </c>
      <c r="D2" s="77">
        <v>-96.307104199999998</v>
      </c>
      <c r="E2" s="77" t="s">
        <v>38</v>
      </c>
      <c r="G2" s="77">
        <v>50</v>
      </c>
      <c r="H2" s="77" t="s">
        <v>61</v>
      </c>
      <c r="I2" s="77">
        <v>2020</v>
      </c>
      <c r="J2" s="77">
        <v>291.01289134438298</v>
      </c>
      <c r="K2" s="77" t="s">
        <v>29</v>
      </c>
      <c r="L2" s="77" t="s">
        <v>29</v>
      </c>
      <c r="M2" s="77" t="s">
        <v>841</v>
      </c>
      <c r="N2" s="77">
        <v>1</v>
      </c>
      <c r="O2" s="77">
        <v>0</v>
      </c>
      <c r="P2" s="77" t="s">
        <v>8</v>
      </c>
      <c r="Q2" s="77">
        <v>33.425505600000001</v>
      </c>
      <c r="R2" s="77">
        <v>-111.94001249999999</v>
      </c>
      <c r="S2" s="77">
        <v>3011.2582144889898</v>
      </c>
      <c r="T2" s="77">
        <v>0.564717295668417</v>
      </c>
      <c r="U2" s="77">
        <v>181</v>
      </c>
      <c r="V2" s="77">
        <v>318</v>
      </c>
      <c r="W2" s="77">
        <v>7.3801999999999895E-2</v>
      </c>
      <c r="X2" s="77">
        <v>0</v>
      </c>
      <c r="Y2" s="77">
        <v>0</v>
      </c>
      <c r="Z2" s="77">
        <v>0</v>
      </c>
      <c r="AA2" s="77">
        <v>578.16157718188595</v>
      </c>
      <c r="AB2" s="77">
        <v>0.63851929566841703</v>
      </c>
      <c r="AC2" s="77">
        <v>1368.1744685262699</v>
      </c>
      <c r="AE2" s="87" t="str">
        <f>IF(K2&lt;&gt;"USA",IF(K2&lt;&gt;"Unknown","International","Unknown"),"Domestic")</f>
        <v>Domestic</v>
      </c>
      <c r="AF2" s="82" t="str">
        <f>IF(E2="Undergraduate Student","student",IF(E2="Graduate Student","student","non-student"))</f>
        <v>student</v>
      </c>
      <c r="AI2" s="82">
        <f>'GDP per Capita'!N2</f>
        <v>63809.64</v>
      </c>
      <c r="AJ2" s="82">
        <f>IFERROR(AI2,"")</f>
        <v>63809.64</v>
      </c>
      <c r="AK2" s="82">
        <f>IFERROR(AI2,AVERAGE(AJ$2:AJ$2538))</f>
        <v>63809.64</v>
      </c>
      <c r="AL2" s="88">
        <f>AC2/AK2</f>
        <v>2.1441501135663357E-2</v>
      </c>
      <c r="AO2" s="25">
        <v>2015</v>
      </c>
      <c r="AP2" s="34">
        <f>COUNTIF($I$2:$I$2538,AO2)</f>
        <v>456</v>
      </c>
      <c r="AQ2" s="34">
        <f>SUMIF($I$2:$I$2538,$AO2,G$2:G$2538)</f>
        <v>0</v>
      </c>
      <c r="AR2" s="34">
        <f>SUMIF($I$2:$I$2538,$AO2,J$2:J$2538)</f>
        <v>207355.44920993233</v>
      </c>
      <c r="AS2" s="34">
        <f>SUMIF($I$2:$I$2538,$AO2,S$2:S$2538)</f>
        <v>2902317.8640087335</v>
      </c>
      <c r="AT2" s="34">
        <f>SUMIF($I$2:$I$2538,$AO2,T$2:T$2538)</f>
        <v>485.89560282299141</v>
      </c>
      <c r="AU2" s="34">
        <f>SUMIF($I$2:$I$2538,$AO2,U$2:U$2538)</f>
        <v>95076.510067114083</v>
      </c>
      <c r="AV2" s="34">
        <f>SUMIF($I$2:$I$2538,$AO2,V$2:V$2538)</f>
        <v>262077.70909090902</v>
      </c>
      <c r="AW2" s="34">
        <f>SUMIF($I$2:$I$2538,$AO2,W$2:W$2538)</f>
        <v>34.110315163636457</v>
      </c>
      <c r="AX2" s="34">
        <f>SUMIF($I$2:$I$2538,$AO2,AA$2:AA$2538)</f>
        <v>323303.67640174407</v>
      </c>
      <c r="AY2" s="34">
        <f>SUMIF($I$2:$I$2538,$AO2,AB$2:AB$2538)</f>
        <v>520.00591798662799</v>
      </c>
      <c r="AZ2" s="34">
        <f>SUMIF($I$2:$I$2538,$AO2,AC$2:AC$2538)</f>
        <v>887813.34476969717</v>
      </c>
      <c r="BA2" s="34">
        <f t="shared" ref="BA2:BB6" si="0">AQ2/$AP2</f>
        <v>0</v>
      </c>
      <c r="BB2" s="34">
        <f t="shared" si="0"/>
        <v>454.72686230248314</v>
      </c>
      <c r="BC2" s="34">
        <f t="shared" ref="BC2:BJ6" si="1">AS2/$AP2</f>
        <v>6364.7321579138898</v>
      </c>
      <c r="BD2" s="34">
        <f t="shared" si="1"/>
        <v>1.06556053250656</v>
      </c>
      <c r="BE2" s="34">
        <f t="shared" si="1"/>
        <v>208.50111856823264</v>
      </c>
      <c r="BF2" s="34">
        <f t="shared" si="1"/>
        <v>574.73181818181797</v>
      </c>
      <c r="BG2" s="34">
        <f t="shared" si="1"/>
        <v>7.4803322727272928E-2</v>
      </c>
      <c r="BH2" s="34">
        <f t="shared" si="1"/>
        <v>708.99929035470188</v>
      </c>
      <c r="BI2" s="34">
        <f t="shared" si="1"/>
        <v>1.1403638552338333</v>
      </c>
      <c r="BJ2" s="34">
        <f t="shared" si="1"/>
        <v>1946.9590894072307</v>
      </c>
      <c r="BK2" s="34"/>
      <c r="BL2" s="25"/>
      <c r="BM2" s="25"/>
      <c r="BN2" s="25"/>
      <c r="BO2" s="25"/>
      <c r="BP2" s="25"/>
      <c r="BQ2" s="25"/>
      <c r="BR2" s="25"/>
      <c r="BS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</row>
    <row r="3" spans="1:94" ht="16">
      <c r="A3" s="77" t="s">
        <v>123</v>
      </c>
      <c r="B3" s="77">
        <v>105</v>
      </c>
      <c r="C3" s="77">
        <v>33.563520599999997</v>
      </c>
      <c r="D3" s="77">
        <v>-101.879336</v>
      </c>
      <c r="E3" s="77" t="s">
        <v>39</v>
      </c>
      <c r="G3" s="77">
        <v>50</v>
      </c>
      <c r="H3" s="77" t="s">
        <v>61</v>
      </c>
      <c r="I3" s="77">
        <v>2020</v>
      </c>
      <c r="J3" s="77">
        <v>291.01289134438298</v>
      </c>
      <c r="K3" s="77" t="s">
        <v>29</v>
      </c>
      <c r="L3" s="77" t="s">
        <v>29</v>
      </c>
      <c r="M3" s="77" t="s">
        <v>841</v>
      </c>
      <c r="N3" s="77">
        <v>1</v>
      </c>
      <c r="O3" s="77">
        <v>0</v>
      </c>
      <c r="P3" s="77" t="s">
        <v>8</v>
      </c>
      <c r="Q3" s="77">
        <v>33.425505600000001</v>
      </c>
      <c r="R3" s="77">
        <v>-111.94001249999999</v>
      </c>
      <c r="S3" s="77">
        <v>1865.37066074518</v>
      </c>
      <c r="T3" s="77">
        <v>0.40794415086022201</v>
      </c>
      <c r="U3" s="77">
        <v>181</v>
      </c>
      <c r="V3" s="77">
        <v>636</v>
      </c>
      <c r="W3" s="77">
        <v>0.14760399999999901</v>
      </c>
      <c r="X3" s="77">
        <v>0</v>
      </c>
      <c r="Y3" s="77">
        <v>0</v>
      </c>
      <c r="Z3" s="77">
        <v>0</v>
      </c>
      <c r="AA3" s="77">
        <v>358.15116686307601</v>
      </c>
      <c r="AB3" s="77">
        <v>0.55554815086022202</v>
      </c>
      <c r="AC3" s="77">
        <v>1466.1640582074499</v>
      </c>
      <c r="AE3" s="87" t="str">
        <f t="shared" ref="AE3:AE66" si="2">IF(K3&lt;&gt;"USA",IF(K3&lt;&gt;"Unknown","International","Unknown"),"Domestic")</f>
        <v>Domestic</v>
      </c>
      <c r="AF3" s="82" t="str">
        <f t="shared" ref="AF3:AF66" si="3">IF(E3="Undergraduate Student","student",IF(E3="Graduate Student","student","non-student"))</f>
        <v>non-student</v>
      </c>
      <c r="AI3" s="82">
        <f>'GDP per Capita'!N3</f>
        <v>63809.64</v>
      </c>
      <c r="AJ3" s="82">
        <f t="shared" ref="AJ3:AJ66" si="4">IFERROR(AI3,"")</f>
        <v>63809.64</v>
      </c>
      <c r="AK3" s="82">
        <f t="shared" ref="AK3:AK66" si="5">IFERROR(AI3,AVERAGE(AJ$2:AJ$2538))</f>
        <v>63809.64</v>
      </c>
      <c r="AL3" s="88">
        <f t="shared" ref="AL3:AL66" si="6">AC3/AK3</f>
        <v>2.2977156088131039E-2</v>
      </c>
      <c r="AO3" s="25">
        <v>2016</v>
      </c>
      <c r="AP3" s="34">
        <f t="shared" ref="AP3:AP6" si="7">COUNTIF($I$2:$I$2538,AO3)</f>
        <v>362</v>
      </c>
      <c r="AQ3" s="34">
        <f t="shared" ref="AQ3:AQ6" si="8">SUMIF($I$2:$I$2538,$AO3,G$2:G$2538)</f>
        <v>0</v>
      </c>
      <c r="AR3" s="34">
        <f t="shared" ref="AR3:AR6" si="9">SUMIF($I$2:$I$2538,$AO3,J$2:J$2538)</f>
        <v>183375</v>
      </c>
      <c r="AS3" s="34">
        <f t="shared" ref="AS3:AS6" si="10">SUMIF($I$2:$I$2538,$AO3,S$2:S$2538)</f>
        <v>3309723.9313223199</v>
      </c>
      <c r="AT3" s="34">
        <f t="shared" ref="AT3:AT6" si="11">SUMIF($I$2:$I$2538,$AO3,T$2:T$2538)</f>
        <v>534.5848177304166</v>
      </c>
      <c r="AU3" s="34">
        <f t="shared" ref="AU3:AU6" si="12">SUMIF($I$2:$I$2538,$AO3,U$2:U$2538)</f>
        <v>87711.484593837522</v>
      </c>
      <c r="AV3" s="34">
        <f t="shared" ref="AV3:AV6" si="13">SUMIF($I$2:$I$2538,$AO3,V$2:V$2538)</f>
        <v>243326.41379310342</v>
      </c>
      <c r="AW3" s="34">
        <f t="shared" ref="AW3:AW6" si="14">SUMIF($I$2:$I$2538,$AO3,W$2:W$2538)</f>
        <v>25.934741034482837</v>
      </c>
      <c r="AX3" s="34">
        <f t="shared" ref="AX3:AX6" si="15">SUMIF($I$2:$I$2538,$AO3,AA$2:AA$2538)</f>
        <v>367376.67837437545</v>
      </c>
      <c r="AY3" s="34">
        <f t="shared" ref="AY3:AY6" si="16">SUMIF($I$2:$I$2538,$AO3,AB$2:AB$2538)</f>
        <v>560.51955876489967</v>
      </c>
      <c r="AZ3" s="34">
        <f t="shared" ref="AZ3:AZ6" si="17">SUMIF($I$2:$I$2538,$AO3,AC$2:AC$2538)</f>
        <v>881789.57676131406</v>
      </c>
      <c r="BA3" s="34">
        <f t="shared" si="0"/>
        <v>0</v>
      </c>
      <c r="BB3" s="34">
        <f t="shared" si="0"/>
        <v>506.56077348066299</v>
      </c>
      <c r="BC3" s="34">
        <f t="shared" si="1"/>
        <v>9142.8837881832042</v>
      </c>
      <c r="BD3" s="34">
        <f t="shared" si="1"/>
        <v>1.4767536401392725</v>
      </c>
      <c r="BE3" s="34">
        <f t="shared" si="1"/>
        <v>242.29691876750698</v>
      </c>
      <c r="BF3" s="34">
        <f t="shared" si="1"/>
        <v>672.17241379310337</v>
      </c>
      <c r="BG3" s="34">
        <f t="shared" si="1"/>
        <v>7.1642931034482979E-2</v>
      </c>
      <c r="BH3" s="34">
        <f t="shared" si="1"/>
        <v>1014.8527026916449</v>
      </c>
      <c r="BI3" s="34">
        <f t="shared" si="1"/>
        <v>1.548396571173756</v>
      </c>
      <c r="BJ3" s="34">
        <f t="shared" si="1"/>
        <v>2435.8828087329116</v>
      </c>
      <c r="BK3" s="34"/>
      <c r="BL3" s="25"/>
      <c r="BM3" s="25"/>
      <c r="BN3" s="25"/>
      <c r="BO3" s="25"/>
      <c r="BP3" s="25"/>
      <c r="BQ3" s="25"/>
      <c r="BR3" s="25"/>
      <c r="BS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</row>
    <row r="4" spans="1:94" ht="16">
      <c r="A4" s="77" t="s">
        <v>87</v>
      </c>
      <c r="B4" s="77">
        <v>106</v>
      </c>
      <c r="C4" s="77">
        <v>32.314035400000002</v>
      </c>
      <c r="D4" s="77">
        <v>-106.7798078</v>
      </c>
      <c r="E4" s="77" t="s">
        <v>39</v>
      </c>
      <c r="G4" s="77">
        <v>50</v>
      </c>
      <c r="H4" s="77" t="s">
        <v>61</v>
      </c>
      <c r="I4" s="77">
        <v>2020</v>
      </c>
      <c r="J4" s="77">
        <v>291.01289134438298</v>
      </c>
      <c r="K4" s="77" t="s">
        <v>29</v>
      </c>
      <c r="L4" s="77" t="s">
        <v>29</v>
      </c>
      <c r="M4" s="77" t="s">
        <v>841</v>
      </c>
      <c r="N4" s="77">
        <v>1</v>
      </c>
      <c r="O4" s="77">
        <v>0</v>
      </c>
      <c r="P4" s="77" t="s">
        <v>8</v>
      </c>
      <c r="Q4" s="77">
        <v>33.425505600000001</v>
      </c>
      <c r="R4" s="77">
        <v>-111.94001249999999</v>
      </c>
      <c r="S4" s="77">
        <v>994.92253090161705</v>
      </c>
      <c r="T4" s="77">
        <v>0.29300602307673701</v>
      </c>
      <c r="U4" s="77">
        <v>181</v>
      </c>
      <c r="V4" s="77">
        <v>636</v>
      </c>
      <c r="W4" s="77">
        <v>0.14760399999999901</v>
      </c>
      <c r="X4" s="77">
        <v>0</v>
      </c>
      <c r="Y4" s="77">
        <v>0</v>
      </c>
      <c r="Z4" s="77">
        <v>0</v>
      </c>
      <c r="AA4" s="77">
        <v>191.02512593310999</v>
      </c>
      <c r="AB4" s="77">
        <v>0.44061002307673702</v>
      </c>
      <c r="AC4" s="77">
        <v>1299.0380172774901</v>
      </c>
      <c r="AE4" s="87" t="str">
        <f t="shared" si="2"/>
        <v>Domestic</v>
      </c>
      <c r="AF4" s="82" t="str">
        <f t="shared" si="3"/>
        <v>non-student</v>
      </c>
      <c r="AI4" s="82">
        <f>'GDP per Capita'!N4</f>
        <v>63809.64</v>
      </c>
      <c r="AJ4" s="82">
        <f t="shared" si="4"/>
        <v>63809.64</v>
      </c>
      <c r="AK4" s="82">
        <f t="shared" si="5"/>
        <v>63809.64</v>
      </c>
      <c r="AL4" s="88">
        <f t="shared" si="6"/>
        <v>2.0358021409891829E-2</v>
      </c>
      <c r="AO4" s="25">
        <v>2018</v>
      </c>
      <c r="AP4" s="34">
        <f t="shared" si="7"/>
        <v>428</v>
      </c>
      <c r="AQ4" s="34">
        <f t="shared" si="8"/>
        <v>0</v>
      </c>
      <c r="AR4" s="34">
        <f t="shared" si="9"/>
        <v>182805</v>
      </c>
      <c r="AS4" s="34">
        <f t="shared" si="10"/>
        <v>2557156.4389120135</v>
      </c>
      <c r="AT4" s="34">
        <f t="shared" si="11"/>
        <v>433.34307346891148</v>
      </c>
      <c r="AU4" s="34">
        <f t="shared" si="12"/>
        <v>69814.534939759047</v>
      </c>
      <c r="AV4" s="34">
        <f t="shared" si="13"/>
        <v>175823.64963503648</v>
      </c>
      <c r="AW4" s="34">
        <f t="shared" si="14"/>
        <v>37.488488759124088</v>
      </c>
      <c r="AX4" s="34">
        <f t="shared" si="15"/>
        <v>286809.94429939688</v>
      </c>
      <c r="AY4" s="34">
        <f t="shared" si="16"/>
        <v>470.83156222803575</v>
      </c>
      <c r="AZ4" s="34">
        <f t="shared" si="17"/>
        <v>715253.12887419167</v>
      </c>
      <c r="BA4" s="34">
        <f t="shared" si="0"/>
        <v>0</v>
      </c>
      <c r="BB4" s="34">
        <f t="shared" si="0"/>
        <v>427.11448598130841</v>
      </c>
      <c r="BC4" s="34">
        <f t="shared" si="1"/>
        <v>5974.6645768972276</v>
      </c>
      <c r="BD4" s="34">
        <f t="shared" si="1"/>
        <v>1.0124838165161483</v>
      </c>
      <c r="BE4" s="34">
        <f t="shared" si="1"/>
        <v>163.11807228915666</v>
      </c>
      <c r="BF4" s="34">
        <f t="shared" si="1"/>
        <v>410.80291970802915</v>
      </c>
      <c r="BG4" s="34">
        <f t="shared" si="1"/>
        <v>8.758992700729927E-2</v>
      </c>
      <c r="BH4" s="34">
        <f t="shared" si="1"/>
        <v>670.11669228831045</v>
      </c>
      <c r="BI4" s="34">
        <f t="shared" si="1"/>
        <v>1.100073743523448</v>
      </c>
      <c r="BJ4" s="34">
        <f t="shared" si="1"/>
        <v>1671.1521702668031</v>
      </c>
      <c r="BK4" s="34"/>
      <c r="BL4" s="25"/>
      <c r="BM4" s="25"/>
      <c r="BN4" s="25"/>
      <c r="BO4" s="25"/>
      <c r="BP4" s="25"/>
      <c r="BQ4" s="25"/>
      <c r="BR4" s="25"/>
      <c r="BS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</row>
    <row r="5" spans="1:94" ht="16">
      <c r="A5" s="77" t="s">
        <v>124</v>
      </c>
      <c r="B5" s="77">
        <v>107</v>
      </c>
      <c r="C5" s="77">
        <v>32.222876499999998</v>
      </c>
      <c r="D5" s="77">
        <v>-110.9748477</v>
      </c>
      <c r="E5" s="77" t="s">
        <v>37</v>
      </c>
      <c r="G5" s="77">
        <v>100</v>
      </c>
      <c r="H5" s="77" t="s">
        <v>60</v>
      </c>
      <c r="I5" s="77">
        <v>2020</v>
      </c>
      <c r="J5" s="77">
        <v>565.76006783165496</v>
      </c>
      <c r="K5" s="77" t="s">
        <v>29</v>
      </c>
      <c r="L5" s="77" t="s">
        <v>29</v>
      </c>
      <c r="M5" s="77" t="s">
        <v>841</v>
      </c>
      <c r="N5" s="77">
        <v>1</v>
      </c>
      <c r="O5" s="77">
        <v>0</v>
      </c>
      <c r="P5" s="77" t="s">
        <v>8</v>
      </c>
      <c r="Q5" s="77">
        <v>33.425505600000001</v>
      </c>
      <c r="R5" s="77">
        <v>-111.94001249999999</v>
      </c>
      <c r="S5" s="77">
        <v>322.58714994298202</v>
      </c>
      <c r="T5" s="77">
        <v>0.20422764871930199</v>
      </c>
      <c r="U5" s="77">
        <v>181</v>
      </c>
      <c r="V5" s="77">
        <v>636</v>
      </c>
      <c r="W5" s="77">
        <v>0.14760399999999901</v>
      </c>
      <c r="X5" s="77">
        <v>0</v>
      </c>
      <c r="Y5" s="77">
        <v>0</v>
      </c>
      <c r="Z5" s="77">
        <v>0</v>
      </c>
      <c r="AA5" s="77">
        <v>61.936732789052598</v>
      </c>
      <c r="AB5" s="77">
        <v>0.351831648719302</v>
      </c>
      <c r="AC5" s="77">
        <v>1444.6968006207001</v>
      </c>
      <c r="AE5" s="87" t="str">
        <f t="shared" si="2"/>
        <v>Domestic</v>
      </c>
      <c r="AF5" s="82" t="str">
        <f t="shared" si="3"/>
        <v>non-student</v>
      </c>
      <c r="AI5" s="82">
        <f>'GDP per Capita'!N5</f>
        <v>63809.64</v>
      </c>
      <c r="AJ5" s="82">
        <f t="shared" si="4"/>
        <v>63809.64</v>
      </c>
      <c r="AK5" s="82">
        <f t="shared" si="5"/>
        <v>63809.64</v>
      </c>
      <c r="AL5" s="88">
        <f t="shared" si="6"/>
        <v>2.2640729529593021E-2</v>
      </c>
      <c r="AO5" s="22">
        <v>2019</v>
      </c>
      <c r="AP5" s="34">
        <f t="shared" si="7"/>
        <v>553</v>
      </c>
      <c r="AQ5" s="34">
        <f t="shared" si="8"/>
        <v>0</v>
      </c>
      <c r="AR5" s="34">
        <f t="shared" si="9"/>
        <v>283340</v>
      </c>
      <c r="AS5" s="34">
        <f t="shared" si="10"/>
        <v>3267176.3760891156</v>
      </c>
      <c r="AT5" s="34">
        <f t="shared" si="11"/>
        <v>558.7895038634872</v>
      </c>
      <c r="AU5" s="34">
        <f t="shared" si="12"/>
        <v>94969.409506398544</v>
      </c>
      <c r="AV5" s="34">
        <f t="shared" si="13"/>
        <v>301196.59300184168</v>
      </c>
      <c r="AW5" s="34">
        <f t="shared" si="14"/>
        <v>64.810734346224649</v>
      </c>
      <c r="AX5" s="34">
        <f t="shared" si="15"/>
        <v>370618.14543202287</v>
      </c>
      <c r="AY5" s="34">
        <f t="shared" si="16"/>
        <v>623.60023820971116</v>
      </c>
      <c r="AZ5" s="34">
        <f t="shared" si="17"/>
        <v>1050124.1479402622</v>
      </c>
      <c r="BA5" s="34">
        <f t="shared" si="0"/>
        <v>0</v>
      </c>
      <c r="BB5" s="34">
        <f t="shared" si="0"/>
        <v>512.36889692585896</v>
      </c>
      <c r="BC5" s="34">
        <f t="shared" si="1"/>
        <v>5908.0947126385454</v>
      </c>
      <c r="BD5" s="34">
        <f t="shared" si="1"/>
        <v>1.0104692655759262</v>
      </c>
      <c r="BE5" s="34">
        <f t="shared" si="1"/>
        <v>171.73491773308959</v>
      </c>
      <c r="BF5" s="34">
        <f t="shared" si="1"/>
        <v>544.65930018416213</v>
      </c>
      <c r="BG5" s="34">
        <f t="shared" si="1"/>
        <v>0.11719843462246772</v>
      </c>
      <c r="BH5" s="34">
        <f t="shared" si="1"/>
        <v>670.19556135989671</v>
      </c>
      <c r="BI5" s="34">
        <f t="shared" si="1"/>
        <v>1.1276677001983928</v>
      </c>
      <c r="BJ5" s="34">
        <f t="shared" si="1"/>
        <v>1898.9586762030058</v>
      </c>
      <c r="BK5" s="34"/>
      <c r="BL5" s="25"/>
      <c r="BM5" s="22"/>
      <c r="BN5" s="25"/>
      <c r="BO5" s="25"/>
      <c r="BP5" s="25"/>
      <c r="BQ5" s="25"/>
      <c r="BR5" s="25"/>
      <c r="BS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</row>
    <row r="6" spans="1:94" ht="16">
      <c r="A6" s="77" t="s">
        <v>125</v>
      </c>
      <c r="B6" s="77">
        <v>108</v>
      </c>
      <c r="C6" s="77">
        <v>42.3750997</v>
      </c>
      <c r="D6" s="77">
        <v>-71.105615700000001</v>
      </c>
      <c r="E6" s="77" t="s">
        <v>43</v>
      </c>
      <c r="G6" s="77">
        <v>100</v>
      </c>
      <c r="H6" s="77" t="s">
        <v>60</v>
      </c>
      <c r="I6" s="77">
        <v>2020</v>
      </c>
      <c r="J6" s="77">
        <v>565.76006783165496</v>
      </c>
      <c r="K6" s="77" t="s">
        <v>29</v>
      </c>
      <c r="L6" s="77" t="s">
        <v>29</v>
      </c>
      <c r="M6" s="77" t="s">
        <v>841</v>
      </c>
      <c r="N6" s="77">
        <v>1</v>
      </c>
      <c r="O6" s="77">
        <v>0</v>
      </c>
      <c r="P6" s="77" t="s">
        <v>8</v>
      </c>
      <c r="Q6" s="77">
        <v>33.425505600000001</v>
      </c>
      <c r="R6" s="77">
        <v>-111.94001249999999</v>
      </c>
      <c r="S6" s="77">
        <v>7360.2404365880802</v>
      </c>
      <c r="T6" s="77">
        <v>1.19951818644415</v>
      </c>
      <c r="U6" s="77">
        <v>181</v>
      </c>
      <c r="V6" s="77">
        <v>636</v>
      </c>
      <c r="W6" s="77">
        <v>0.14760399999999901</v>
      </c>
      <c r="X6" s="77">
        <v>0</v>
      </c>
      <c r="Y6" s="77">
        <v>0</v>
      </c>
      <c r="Z6" s="77">
        <v>0</v>
      </c>
      <c r="AA6" s="77">
        <v>883.22885239056995</v>
      </c>
      <c r="AB6" s="77">
        <v>1.34712218644415</v>
      </c>
      <c r="AC6" s="77">
        <v>2265.9889202222198</v>
      </c>
      <c r="AE6" s="87" t="str">
        <f t="shared" si="2"/>
        <v>Domestic</v>
      </c>
      <c r="AF6" s="82" t="str">
        <f t="shared" si="3"/>
        <v>non-student</v>
      </c>
      <c r="AI6" s="82">
        <f>'GDP per Capita'!N6</f>
        <v>63809.64</v>
      </c>
      <c r="AJ6" s="82">
        <f t="shared" si="4"/>
        <v>63809.64</v>
      </c>
      <c r="AK6" s="82">
        <f t="shared" si="5"/>
        <v>63809.64</v>
      </c>
      <c r="AL6" s="88">
        <f t="shared" si="6"/>
        <v>3.5511701997099805E-2</v>
      </c>
      <c r="AO6" s="22">
        <v>2020</v>
      </c>
      <c r="AP6" s="34">
        <f t="shared" si="7"/>
        <v>635</v>
      </c>
      <c r="AQ6" s="34">
        <f t="shared" si="8"/>
        <v>45550</v>
      </c>
      <c r="AR6" s="34">
        <f t="shared" si="9"/>
        <v>260200.49812788542</v>
      </c>
      <c r="AS6" s="34">
        <f t="shared" si="10"/>
        <v>4744237.038202025</v>
      </c>
      <c r="AT6" s="34">
        <f t="shared" si="11"/>
        <v>785.70790850921787</v>
      </c>
      <c r="AU6" s="34">
        <f t="shared" si="12"/>
        <v>112582</v>
      </c>
      <c r="AV6" s="34">
        <f t="shared" si="13"/>
        <v>312426.0959999999</v>
      </c>
      <c r="AW6" s="34">
        <f t="shared" si="14"/>
        <v>72.508398544000087</v>
      </c>
      <c r="AX6" s="34">
        <f t="shared" si="15"/>
        <v>542689.62391360686</v>
      </c>
      <c r="AY6" s="34">
        <f t="shared" si="16"/>
        <v>858.21630705321775</v>
      </c>
      <c r="AZ6" s="34">
        <f t="shared" si="17"/>
        <v>1227898.2180414903</v>
      </c>
      <c r="BA6" s="34">
        <f t="shared" si="0"/>
        <v>71.732283464566933</v>
      </c>
      <c r="BB6" s="34">
        <f t="shared" si="0"/>
        <v>409.76456398092193</v>
      </c>
      <c r="BC6" s="34">
        <f t="shared" si="1"/>
        <v>7471.2394302394096</v>
      </c>
      <c r="BD6" s="34">
        <f t="shared" si="1"/>
        <v>1.2373352889908942</v>
      </c>
      <c r="BE6" s="34">
        <f t="shared" si="1"/>
        <v>177.29448818897637</v>
      </c>
      <c r="BF6" s="34">
        <f t="shared" si="1"/>
        <v>492.00959999999986</v>
      </c>
      <c r="BG6" s="34">
        <f t="shared" si="1"/>
        <v>0.11418645440000014</v>
      </c>
      <c r="BH6" s="34">
        <f t="shared" si="1"/>
        <v>854.62932899780606</v>
      </c>
      <c r="BI6" s="34">
        <f t="shared" si="1"/>
        <v>1.3515217433908941</v>
      </c>
      <c r="BJ6" s="34">
        <f t="shared" si="1"/>
        <v>1933.6979811677013</v>
      </c>
      <c r="BK6" s="34"/>
      <c r="BL6" s="25"/>
      <c r="BM6" s="22"/>
      <c r="BN6" s="25"/>
      <c r="BO6" s="25"/>
      <c r="BP6" s="25"/>
      <c r="BQ6" s="25"/>
      <c r="BR6" s="25"/>
      <c r="BS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</row>
    <row r="7" spans="1:94" ht="16">
      <c r="A7" s="77" t="s">
        <v>126</v>
      </c>
      <c r="B7" s="77">
        <v>109</v>
      </c>
      <c r="C7" s="77">
        <v>39.606507299999997</v>
      </c>
      <c r="D7" s="77">
        <v>-75.833093399999996</v>
      </c>
      <c r="E7" s="77" t="s">
        <v>42</v>
      </c>
      <c r="G7" s="77">
        <v>100</v>
      </c>
      <c r="H7" s="77" t="s">
        <v>60</v>
      </c>
      <c r="I7" s="77">
        <v>2020</v>
      </c>
      <c r="J7" s="77">
        <v>565.76006783165496</v>
      </c>
      <c r="K7" s="77" t="s">
        <v>29</v>
      </c>
      <c r="L7" s="77" t="s">
        <v>29</v>
      </c>
      <c r="M7" s="77" t="s">
        <v>841</v>
      </c>
      <c r="N7" s="77">
        <v>1</v>
      </c>
      <c r="O7" s="77">
        <v>0</v>
      </c>
      <c r="P7" s="77" t="s">
        <v>8</v>
      </c>
      <c r="Q7" s="77">
        <v>33.425505600000001</v>
      </c>
      <c r="R7" s="77">
        <v>-111.94001249999999</v>
      </c>
      <c r="S7" s="77">
        <v>6552.2130549216299</v>
      </c>
      <c r="T7" s="77">
        <v>1.0878748683085999</v>
      </c>
      <c r="U7" s="77">
        <v>181</v>
      </c>
      <c r="V7" s="77">
        <v>636</v>
      </c>
      <c r="W7" s="77">
        <v>0.14760399999999901</v>
      </c>
      <c r="X7" s="77">
        <v>0</v>
      </c>
      <c r="Y7" s="77">
        <v>0</v>
      </c>
      <c r="Z7" s="77">
        <v>0</v>
      </c>
      <c r="AA7" s="77">
        <v>786.26556659059497</v>
      </c>
      <c r="AB7" s="77">
        <v>1.2354788683086</v>
      </c>
      <c r="AC7" s="77">
        <v>2169.0256344222498</v>
      </c>
      <c r="AE7" s="87" t="str">
        <f t="shared" si="2"/>
        <v>Domestic</v>
      </c>
      <c r="AF7" s="82" t="str">
        <f t="shared" si="3"/>
        <v>non-student</v>
      </c>
      <c r="AI7" s="82">
        <f>'GDP per Capita'!N7</f>
        <v>63809.64</v>
      </c>
      <c r="AJ7" s="82">
        <f t="shared" si="4"/>
        <v>63809.64</v>
      </c>
      <c r="AK7" s="82">
        <f t="shared" si="5"/>
        <v>63809.64</v>
      </c>
      <c r="AL7" s="88">
        <f t="shared" si="6"/>
        <v>3.3992130882140217E-2</v>
      </c>
      <c r="AO7" s="82" t="s">
        <v>819</v>
      </c>
      <c r="AP7" s="34">
        <f>AVERAGE(AP2:AP4)</f>
        <v>415.33333333333331</v>
      </c>
      <c r="AQ7" s="34">
        <f>AVERAGE(AQ2:AQ4)</f>
        <v>0</v>
      </c>
      <c r="AR7" s="34">
        <f>AVERAGE(AR2:AR4)</f>
        <v>191178.48306997746</v>
      </c>
      <c r="AS7" s="34">
        <f t="shared" ref="AS7:AZ7" si="18">AVERAGE(AS2:AS4)</f>
        <v>2923066.0780810225</v>
      </c>
      <c r="AT7" s="34">
        <f t="shared" si="18"/>
        <v>484.6078313407732</v>
      </c>
      <c r="AU7" s="34">
        <f t="shared" si="18"/>
        <v>84200.843200236894</v>
      </c>
      <c r="AV7" s="34">
        <f t="shared" si="18"/>
        <v>227075.9241730163</v>
      </c>
      <c r="AW7" s="34">
        <f t="shared" si="18"/>
        <v>32.511181652414457</v>
      </c>
      <c r="AX7" s="34">
        <f t="shared" si="18"/>
        <v>325830.09969183878</v>
      </c>
      <c r="AY7" s="34">
        <f t="shared" si="18"/>
        <v>517.11901299318777</v>
      </c>
      <c r="AZ7" s="34">
        <f t="shared" si="18"/>
        <v>828285.35013506759</v>
      </c>
      <c r="BA7" s="34">
        <f t="shared" ref="BA7:BB7" si="19">SUM(AQ2:AQ4)/SUM($AP2:$AP4)</f>
        <v>0</v>
      </c>
      <c r="BB7" s="34">
        <f t="shared" si="19"/>
        <v>460.30132360347699</v>
      </c>
      <c r="BC7" s="34">
        <f t="shared" ref="BC7:BJ7" si="20">SUM(AS2:AS4)/SUM($AP2:$AP4)</f>
        <v>7037.8798027632965</v>
      </c>
      <c r="BD7" s="34">
        <f t="shared" si="20"/>
        <v>1.1667925313180736</v>
      </c>
      <c r="BE7" s="34">
        <f t="shared" si="20"/>
        <v>202.73076211935046</v>
      </c>
      <c r="BF7" s="34">
        <f t="shared" si="20"/>
        <v>546.73175964610664</v>
      </c>
      <c r="BG7" s="34">
        <f t="shared" si="20"/>
        <v>7.8277323400676863E-2</v>
      </c>
      <c r="BH7" s="34">
        <f t="shared" si="20"/>
        <v>784.50264773315928</v>
      </c>
      <c r="BI7" s="34">
        <f t="shared" si="20"/>
        <v>1.2450698547187506</v>
      </c>
      <c r="BJ7" s="34">
        <f t="shared" si="20"/>
        <v>1994.266493102089</v>
      </c>
      <c r="BK7" s="34"/>
      <c r="BM7" s="22"/>
      <c r="BN7" s="25"/>
      <c r="BO7" s="25"/>
      <c r="BP7" s="25"/>
      <c r="BQ7" s="25"/>
      <c r="BR7" s="25"/>
      <c r="BS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</row>
    <row r="8" spans="1:94" ht="16">
      <c r="A8" s="77" t="s">
        <v>127</v>
      </c>
      <c r="B8" s="77">
        <v>110</v>
      </c>
      <c r="C8" s="77">
        <v>40.014985600000003</v>
      </c>
      <c r="D8" s="77">
        <v>-105.27054560000001</v>
      </c>
      <c r="E8" s="77" t="s">
        <v>43</v>
      </c>
      <c r="G8" s="77">
        <v>50</v>
      </c>
      <c r="H8" s="77" t="s">
        <v>61</v>
      </c>
      <c r="I8" s="77">
        <v>2020</v>
      </c>
      <c r="J8" s="77">
        <v>291.01289134438298</v>
      </c>
      <c r="K8" s="77" t="s">
        <v>29</v>
      </c>
      <c r="L8" s="77" t="s">
        <v>29</v>
      </c>
      <c r="M8" s="77" t="s">
        <v>841</v>
      </c>
      <c r="N8" s="77">
        <v>1</v>
      </c>
      <c r="O8" s="77">
        <v>0</v>
      </c>
      <c r="P8" s="77" t="s">
        <v>8</v>
      </c>
      <c r="Q8" s="77">
        <v>33.425505600000001</v>
      </c>
      <c r="R8" s="77">
        <v>-111.94001249999999</v>
      </c>
      <c r="S8" s="77">
        <v>1885.80224014141</v>
      </c>
      <c r="T8" s="77">
        <v>0.41064203417221601</v>
      </c>
      <c r="U8" s="77">
        <v>181</v>
      </c>
      <c r="V8" s="77">
        <v>636</v>
      </c>
      <c r="W8" s="77">
        <v>0.14760399999999901</v>
      </c>
      <c r="X8" s="77">
        <v>0</v>
      </c>
      <c r="Y8" s="77">
        <v>0</v>
      </c>
      <c r="Z8" s="77">
        <v>0</v>
      </c>
      <c r="AA8" s="77">
        <v>362.07403010715097</v>
      </c>
      <c r="AB8" s="77">
        <v>0.55824603417221597</v>
      </c>
      <c r="AC8" s="77">
        <v>1470.0869214515301</v>
      </c>
      <c r="AE8" s="87" t="str">
        <f t="shared" si="2"/>
        <v>Domestic</v>
      </c>
      <c r="AF8" s="82" t="str">
        <f t="shared" si="3"/>
        <v>non-student</v>
      </c>
      <c r="AI8" s="82">
        <f>'GDP per Capita'!N8</f>
        <v>63809.64</v>
      </c>
      <c r="AJ8" s="82">
        <f t="shared" si="4"/>
        <v>63809.64</v>
      </c>
      <c r="AK8" s="82">
        <f t="shared" si="5"/>
        <v>63809.64</v>
      </c>
      <c r="AL8" s="88">
        <f t="shared" si="6"/>
        <v>2.3038633683743242E-2</v>
      </c>
      <c r="AO8" s="82" t="s">
        <v>75</v>
      </c>
      <c r="AP8" s="34">
        <f>AVERAGE(AP2:AP5)</f>
        <v>449.75</v>
      </c>
      <c r="AQ8" s="34">
        <f>AVERAGE(AQ2:AQ5)</f>
        <v>0</v>
      </c>
      <c r="AR8" s="34">
        <f>AVERAGE(AR2:AR5)</f>
        <v>214218.86230248309</v>
      </c>
      <c r="AS8" s="34">
        <f t="shared" ref="AS8:AZ8" si="21">AVERAGE(AS2:AS5)</f>
        <v>3009093.6525830459</v>
      </c>
      <c r="AT8" s="34">
        <f t="shared" si="21"/>
        <v>503.15324947145172</v>
      </c>
      <c r="AU8" s="34">
        <f t="shared" si="21"/>
        <v>86892.984776777303</v>
      </c>
      <c r="AV8" s="34">
        <f t="shared" si="21"/>
        <v>245606.09138022264</v>
      </c>
      <c r="AW8" s="34">
        <f t="shared" si="21"/>
        <v>40.586069825867007</v>
      </c>
      <c r="AX8" s="34">
        <f t="shared" si="21"/>
        <v>337027.11112688482</v>
      </c>
      <c r="AY8" s="34">
        <f t="shared" si="21"/>
        <v>543.73931929731862</v>
      </c>
      <c r="AZ8" s="34">
        <f t="shared" si="21"/>
        <v>883745.04958636628</v>
      </c>
      <c r="BA8" s="34">
        <f>SUM(AQ2:AQ5)/SUM($AP2:$AP5)</f>
        <v>0</v>
      </c>
      <c r="BB8" s="34">
        <f>SUM(AR2:AR5)/SUM($AP2:$AP5)</f>
        <v>476.3065309671664</v>
      </c>
      <c r="BC8" s="34">
        <f t="shared" ref="BC8:BJ8" si="22">SUM(AS2:AS5)/SUM($AP$2:$AP$5)</f>
        <v>6690.5917789506302</v>
      </c>
      <c r="BD8" s="34">
        <f t="shared" si="22"/>
        <v>1.1187398543000595</v>
      </c>
      <c r="BE8" s="34">
        <f t="shared" si="22"/>
        <v>193.20285664653096</v>
      </c>
      <c r="BF8" s="34">
        <f t="shared" si="22"/>
        <v>546.09470012278518</v>
      </c>
      <c r="BG8" s="34">
        <f t="shared" si="22"/>
        <v>9.0241400391032817E-2</v>
      </c>
      <c r="BH8" s="34">
        <f t="shared" si="22"/>
        <v>749.3654499763976</v>
      </c>
      <c r="BI8" s="34">
        <f t="shared" si="22"/>
        <v>1.2089812546910921</v>
      </c>
      <c r="BJ8" s="34">
        <f t="shared" si="22"/>
        <v>1964.9695377128767</v>
      </c>
      <c r="BK8" s="34"/>
      <c r="BN8" s="25"/>
      <c r="BO8" s="25"/>
      <c r="BP8" s="25"/>
      <c r="BQ8" s="25"/>
      <c r="BR8" s="25"/>
      <c r="BS8" s="25"/>
    </row>
    <row r="9" spans="1:94" ht="16">
      <c r="A9" s="77" t="s">
        <v>128</v>
      </c>
      <c r="B9" s="77">
        <v>111</v>
      </c>
      <c r="C9" s="77">
        <v>46.230215149999999</v>
      </c>
      <c r="D9" s="77">
        <v>7.3637051847831998</v>
      </c>
      <c r="E9" s="77" t="s">
        <v>37</v>
      </c>
      <c r="G9" s="77">
        <v>100</v>
      </c>
      <c r="H9" s="77" t="s">
        <v>60</v>
      </c>
      <c r="I9" s="77">
        <v>2020</v>
      </c>
      <c r="J9" s="77">
        <v>565.76006783165496</v>
      </c>
      <c r="K9" s="77" t="s">
        <v>575</v>
      </c>
      <c r="L9" s="77" t="s">
        <v>31</v>
      </c>
      <c r="M9" s="77" t="s">
        <v>841</v>
      </c>
      <c r="N9" s="77">
        <v>1</v>
      </c>
      <c r="O9" s="77">
        <v>0</v>
      </c>
      <c r="P9" s="77" t="s">
        <v>8</v>
      </c>
      <c r="Q9" s="77">
        <v>33.425505600000001</v>
      </c>
      <c r="R9" s="77">
        <v>-111.94001249999999</v>
      </c>
      <c r="S9" s="77">
        <v>18543.862771567201</v>
      </c>
      <c r="T9" s="77">
        <v>2.8629052529625598</v>
      </c>
      <c r="U9" s="77">
        <v>181</v>
      </c>
      <c r="V9" s="77">
        <v>636</v>
      </c>
      <c r="W9" s="77">
        <v>0.14760399999999901</v>
      </c>
      <c r="X9" s="77">
        <v>0</v>
      </c>
      <c r="Y9" s="77">
        <v>0</v>
      </c>
      <c r="Z9" s="77">
        <v>0</v>
      </c>
      <c r="AA9" s="77">
        <v>1947.1055910145501</v>
      </c>
      <c r="AB9" s="77">
        <v>3.0105092529625601</v>
      </c>
      <c r="AC9" s="77">
        <v>3329.86565884621</v>
      </c>
      <c r="AE9" s="87" t="str">
        <f t="shared" si="2"/>
        <v>International</v>
      </c>
      <c r="AF9" s="82" t="str">
        <f t="shared" si="3"/>
        <v>non-student</v>
      </c>
      <c r="AI9" s="82">
        <f>'GDP per Capita'!N9</f>
        <v>84665.279999999999</v>
      </c>
      <c r="AJ9" s="82">
        <f t="shared" si="4"/>
        <v>84665.279999999999</v>
      </c>
      <c r="AK9" s="82">
        <f t="shared" si="5"/>
        <v>84665.279999999999</v>
      </c>
      <c r="AL9" s="88">
        <f t="shared" si="6"/>
        <v>3.9329766095927518E-2</v>
      </c>
      <c r="AO9" s="82" t="s">
        <v>820</v>
      </c>
      <c r="AP9" s="26">
        <f t="shared" ref="AP9:AZ9" si="23">(AP5-AP7)/AP7</f>
        <v>0.33146067415730346</v>
      </c>
      <c r="AQ9" s="26" t="e">
        <f t="shared" ref="AQ9" si="24">(AQ5-AQ7)/AQ7</f>
        <v>#DIV/0!</v>
      </c>
      <c r="AR9" s="26">
        <f t="shared" si="23"/>
        <v>0.48207055234499618</v>
      </c>
      <c r="AS9" s="26">
        <f t="shared" si="23"/>
        <v>0.11772238082075782</v>
      </c>
      <c r="AT9" s="26">
        <f t="shared" si="23"/>
        <v>0.15307567836341857</v>
      </c>
      <c r="AU9" s="26">
        <f t="shared" si="23"/>
        <v>0.12789143073725601</v>
      </c>
      <c r="AV9" s="26">
        <f t="shared" si="23"/>
        <v>0.3264135953591914</v>
      </c>
      <c r="AW9" s="26">
        <f t="shared" si="23"/>
        <v>0.99349057930693363</v>
      </c>
      <c r="AX9" s="26">
        <f t="shared" si="23"/>
        <v>0.13745828203883986</v>
      </c>
      <c r="AY9" s="26">
        <f t="shared" si="23"/>
        <v>0.20591241579030112</v>
      </c>
      <c r="AZ9" s="26">
        <f t="shared" si="23"/>
        <v>0.26782895262969414</v>
      </c>
      <c r="BA9" s="26"/>
      <c r="BB9" s="26"/>
      <c r="BC9" s="88"/>
      <c r="BD9" s="88"/>
      <c r="BE9" s="88"/>
      <c r="BF9" s="88"/>
      <c r="BG9" s="88"/>
      <c r="BH9" s="88"/>
      <c r="BI9" s="88"/>
      <c r="BJ9" s="88"/>
      <c r="BK9" s="88"/>
    </row>
    <row r="10" spans="1:94" ht="16">
      <c r="A10" s="77" t="s">
        <v>83</v>
      </c>
      <c r="B10" s="77">
        <v>112</v>
      </c>
      <c r="C10" s="77">
        <v>22.283345399999899</v>
      </c>
      <c r="D10" s="77">
        <v>39.112814499999999</v>
      </c>
      <c r="E10" s="77" t="s">
        <v>43</v>
      </c>
      <c r="G10" s="77">
        <v>100</v>
      </c>
      <c r="H10" s="77" t="s">
        <v>60</v>
      </c>
      <c r="I10" s="77">
        <v>2020</v>
      </c>
      <c r="J10" s="77">
        <v>565.76006783165496</v>
      </c>
      <c r="K10" s="77" t="s">
        <v>570</v>
      </c>
      <c r="L10" s="77" t="s">
        <v>32</v>
      </c>
      <c r="M10" s="77" t="s">
        <v>841</v>
      </c>
      <c r="N10" s="77">
        <v>1</v>
      </c>
      <c r="O10" s="77">
        <v>0</v>
      </c>
      <c r="P10" s="77" t="s">
        <v>8</v>
      </c>
      <c r="Q10" s="77">
        <v>33.425505600000001</v>
      </c>
      <c r="R10" s="77">
        <v>-111.94001249999999</v>
      </c>
      <c r="S10" s="77">
        <v>26205.178499588201</v>
      </c>
      <c r="T10" s="77">
        <v>4.1296228348213599</v>
      </c>
      <c r="U10" s="77">
        <v>181</v>
      </c>
      <c r="V10" s="77">
        <v>636</v>
      </c>
      <c r="W10" s="77">
        <v>0.14760399999999901</v>
      </c>
      <c r="X10" s="77">
        <v>0</v>
      </c>
      <c r="Y10" s="77">
        <v>0</v>
      </c>
      <c r="Z10" s="77">
        <v>0</v>
      </c>
      <c r="AA10" s="77">
        <v>2397.7738327123202</v>
      </c>
      <c r="AB10" s="77">
        <v>4.2772268348213602</v>
      </c>
      <c r="AC10" s="77">
        <v>3780.5339005439801</v>
      </c>
      <c r="AE10" s="87" t="str">
        <f t="shared" si="2"/>
        <v>International</v>
      </c>
      <c r="AF10" s="82" t="str">
        <f t="shared" si="3"/>
        <v>non-student</v>
      </c>
      <c r="AI10" s="82">
        <f>'GDP per Capita'!N10</f>
        <v>21764.39</v>
      </c>
      <c r="AJ10" s="82">
        <f t="shared" si="4"/>
        <v>21764.39</v>
      </c>
      <c r="AK10" s="82">
        <f t="shared" si="5"/>
        <v>21764.39</v>
      </c>
      <c r="AL10" s="88">
        <f t="shared" si="6"/>
        <v>0.17370272727808958</v>
      </c>
      <c r="AO10" s="89" t="s">
        <v>821</v>
      </c>
      <c r="AP10" s="26"/>
      <c r="AQ10" s="26"/>
      <c r="AR10" s="26"/>
      <c r="AS10" s="26"/>
      <c r="AT10" s="26">
        <f>AT5/$AY$5</f>
        <v>0.89607006159540836</v>
      </c>
      <c r="AU10" s="26"/>
      <c r="AV10" s="26"/>
      <c r="AW10" s="26">
        <f>AW5/$AY$5</f>
        <v>0.10392993840459275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N10" s="86"/>
      <c r="BO10" s="86"/>
      <c r="BP10" s="86"/>
      <c r="BQ10" s="86"/>
      <c r="BR10" s="86"/>
      <c r="BS10" s="86"/>
    </row>
    <row r="11" spans="1:94" ht="16">
      <c r="A11" s="77" t="s">
        <v>83</v>
      </c>
      <c r="B11" s="77">
        <v>113</v>
      </c>
      <c r="C11" s="77">
        <v>22.283345399999899</v>
      </c>
      <c r="D11" s="77">
        <v>39.112814499999999</v>
      </c>
      <c r="E11" s="77" t="s">
        <v>38</v>
      </c>
      <c r="G11" s="77">
        <v>50</v>
      </c>
      <c r="H11" s="77" t="s">
        <v>61</v>
      </c>
      <c r="I11" s="77">
        <v>2020</v>
      </c>
      <c r="J11" s="77">
        <v>291.01289134438298</v>
      </c>
      <c r="K11" s="77" t="s">
        <v>570</v>
      </c>
      <c r="L11" s="77" t="s">
        <v>32</v>
      </c>
      <c r="M11" s="77" t="s">
        <v>841</v>
      </c>
      <c r="N11" s="77">
        <v>1</v>
      </c>
      <c r="O11" s="77">
        <v>0</v>
      </c>
      <c r="P11" s="77" t="s">
        <v>8</v>
      </c>
      <c r="Q11" s="77">
        <v>33.425505600000001</v>
      </c>
      <c r="R11" s="77">
        <v>-111.94001249999999</v>
      </c>
      <c r="S11" s="77">
        <v>26205.178499588201</v>
      </c>
      <c r="T11" s="77">
        <v>4.1296228348213599</v>
      </c>
      <c r="U11" s="77">
        <v>181</v>
      </c>
      <c r="V11" s="77">
        <v>318</v>
      </c>
      <c r="W11" s="77">
        <v>7.3801999999999895E-2</v>
      </c>
      <c r="X11" s="77">
        <v>0</v>
      </c>
      <c r="Y11" s="77">
        <v>0</v>
      </c>
      <c r="Z11" s="77">
        <v>0</v>
      </c>
      <c r="AA11" s="77">
        <v>2397.7738327123202</v>
      </c>
      <c r="AB11" s="77">
        <v>4.2034248348213596</v>
      </c>
      <c r="AC11" s="77">
        <v>3187.7867240567002</v>
      </c>
      <c r="AE11" s="87" t="str">
        <f t="shared" si="2"/>
        <v>International</v>
      </c>
      <c r="AF11" s="82" t="str">
        <f t="shared" si="3"/>
        <v>student</v>
      </c>
      <c r="AI11" s="82">
        <f>'GDP per Capita'!N11</f>
        <v>21764.39</v>
      </c>
      <c r="AJ11" s="82">
        <f t="shared" si="4"/>
        <v>21764.39</v>
      </c>
      <c r="AK11" s="82">
        <f t="shared" si="5"/>
        <v>21764.39</v>
      </c>
      <c r="AL11" s="88">
        <f t="shared" si="6"/>
        <v>0.14646800227604359</v>
      </c>
      <c r="AO11" s="89"/>
      <c r="AP11" s="26"/>
      <c r="AQ11" s="26"/>
      <c r="AR11" s="26"/>
      <c r="AS11" s="26"/>
      <c r="AT11" s="26"/>
      <c r="AU11" s="26"/>
      <c r="AV11" s="26"/>
      <c r="AW11" s="26"/>
      <c r="BM11" s="25"/>
      <c r="BN11" s="25"/>
      <c r="BO11" s="25"/>
      <c r="BP11" s="25"/>
      <c r="BQ11" s="25"/>
      <c r="BR11" s="25"/>
      <c r="BS11" s="25"/>
    </row>
    <row r="12" spans="1:94" ht="16">
      <c r="A12" s="77" t="s">
        <v>129</v>
      </c>
      <c r="B12" s="77">
        <v>114</v>
      </c>
      <c r="C12" s="77">
        <v>45.4972159</v>
      </c>
      <c r="D12" s="77">
        <v>-73.610364199999907</v>
      </c>
      <c r="E12" s="77" t="s">
        <v>38</v>
      </c>
      <c r="G12" s="77">
        <v>50</v>
      </c>
      <c r="H12" s="77" t="s">
        <v>61</v>
      </c>
      <c r="I12" s="77">
        <v>2020</v>
      </c>
      <c r="J12" s="77">
        <v>291.01289134438298</v>
      </c>
      <c r="K12" s="77" t="s">
        <v>320</v>
      </c>
      <c r="L12" s="77" t="s">
        <v>28</v>
      </c>
      <c r="M12" s="77" t="s">
        <v>841</v>
      </c>
      <c r="N12" s="77">
        <v>1</v>
      </c>
      <c r="O12" s="77">
        <v>0</v>
      </c>
      <c r="P12" s="77" t="s">
        <v>8</v>
      </c>
      <c r="Q12" s="77">
        <v>33.425505600000001</v>
      </c>
      <c r="R12" s="77">
        <v>-111.94001249999999</v>
      </c>
      <c r="S12" s="77">
        <v>7025.9706666532702</v>
      </c>
      <c r="T12" s="77">
        <v>1.15319334580872</v>
      </c>
      <c r="U12" s="77">
        <v>181</v>
      </c>
      <c r="V12" s="77">
        <v>318</v>
      </c>
      <c r="W12" s="77">
        <v>7.3801999999999895E-2</v>
      </c>
      <c r="X12" s="77">
        <v>0</v>
      </c>
      <c r="Y12" s="77">
        <v>0</v>
      </c>
      <c r="Z12" s="77">
        <v>0</v>
      </c>
      <c r="AA12" s="77">
        <v>843.11647999839204</v>
      </c>
      <c r="AB12" s="77">
        <v>1.2269953458087199</v>
      </c>
      <c r="AC12" s="77">
        <v>1633.1293713427699</v>
      </c>
      <c r="AE12" s="87" t="str">
        <f t="shared" si="2"/>
        <v>International</v>
      </c>
      <c r="AF12" s="82" t="str">
        <f t="shared" si="3"/>
        <v>student</v>
      </c>
      <c r="AI12" s="82">
        <f>'GDP per Capita'!N12</f>
        <v>49196.49</v>
      </c>
      <c r="AJ12" s="82">
        <f t="shared" si="4"/>
        <v>49196.49</v>
      </c>
      <c r="AK12" s="82">
        <f t="shared" si="5"/>
        <v>49196.49</v>
      </c>
      <c r="AL12" s="88">
        <f t="shared" si="6"/>
        <v>3.319605466452525E-2</v>
      </c>
      <c r="AO12" s="89"/>
      <c r="AP12" s="26"/>
      <c r="AQ12" s="26"/>
      <c r="AR12" s="26"/>
      <c r="AS12" s="26"/>
      <c r="AT12" s="26"/>
      <c r="AU12" s="26"/>
      <c r="AV12" s="26"/>
      <c r="AW12" s="26"/>
      <c r="BM12" s="25"/>
      <c r="BN12" s="25"/>
      <c r="BO12" s="25"/>
      <c r="BP12" s="25"/>
      <c r="BQ12" s="25"/>
      <c r="BR12" s="25"/>
      <c r="BS12" s="25"/>
    </row>
    <row r="13" spans="1:94" ht="64">
      <c r="A13" s="77" t="s">
        <v>130</v>
      </c>
      <c r="B13" s="77">
        <v>115</v>
      </c>
      <c r="C13" s="77">
        <v>42.8867166</v>
      </c>
      <c r="D13" s="77">
        <v>-78.878392199999993</v>
      </c>
      <c r="E13" s="77" t="s">
        <v>38</v>
      </c>
      <c r="G13" s="77">
        <v>50</v>
      </c>
      <c r="H13" s="77" t="s">
        <v>61</v>
      </c>
      <c r="I13" s="77">
        <v>2020</v>
      </c>
      <c r="J13" s="77">
        <v>291.01289134438298</v>
      </c>
      <c r="K13" s="77" t="s">
        <v>29</v>
      </c>
      <c r="L13" s="77" t="s">
        <v>29</v>
      </c>
      <c r="M13" s="77" t="s">
        <v>841</v>
      </c>
      <c r="N13" s="77">
        <v>1</v>
      </c>
      <c r="O13" s="77">
        <v>0</v>
      </c>
      <c r="P13" s="77" t="s">
        <v>8</v>
      </c>
      <c r="Q13" s="77">
        <v>33.425505600000001</v>
      </c>
      <c r="R13" s="77">
        <v>-111.94001249999999</v>
      </c>
      <c r="S13" s="77">
        <v>6105.4401344014104</v>
      </c>
      <c r="T13" s="77">
        <v>1.02663924581437</v>
      </c>
      <c r="U13" s="77">
        <v>181</v>
      </c>
      <c r="V13" s="77">
        <v>318</v>
      </c>
      <c r="W13" s="77">
        <v>7.3801999999999895E-2</v>
      </c>
      <c r="X13" s="77">
        <v>0</v>
      </c>
      <c r="Y13" s="77">
        <v>0</v>
      </c>
      <c r="Z13" s="77">
        <v>0</v>
      </c>
      <c r="AA13" s="77">
        <v>732.65281612817</v>
      </c>
      <c r="AB13" s="77">
        <v>1.10044124581437</v>
      </c>
      <c r="AC13" s="77">
        <v>1522.6657074725499</v>
      </c>
      <c r="AE13" s="87" t="str">
        <f t="shared" si="2"/>
        <v>Domestic</v>
      </c>
      <c r="AF13" s="82" t="str">
        <f t="shared" si="3"/>
        <v>student</v>
      </c>
      <c r="AI13" s="82">
        <f>'GDP per Capita'!N13</f>
        <v>63809.64</v>
      </c>
      <c r="AJ13" s="82">
        <f t="shared" si="4"/>
        <v>63809.64</v>
      </c>
      <c r="AK13" s="82">
        <f t="shared" si="5"/>
        <v>63809.64</v>
      </c>
      <c r="AL13" s="88">
        <f t="shared" si="6"/>
        <v>2.3862628083664943E-2</v>
      </c>
      <c r="AO13" s="80" t="s">
        <v>829</v>
      </c>
      <c r="AP13" s="81" t="s">
        <v>814</v>
      </c>
      <c r="AQ13" s="81" t="s">
        <v>57</v>
      </c>
      <c r="AR13" s="79" t="s">
        <v>59</v>
      </c>
      <c r="AS13" s="79" t="s">
        <v>78</v>
      </c>
      <c r="AT13" s="79" t="s">
        <v>49</v>
      </c>
      <c r="AU13" s="79" t="s">
        <v>53</v>
      </c>
      <c r="AV13" s="82" t="s">
        <v>47</v>
      </c>
      <c r="AW13" s="82" t="s">
        <v>48</v>
      </c>
      <c r="AX13" s="79" t="s">
        <v>50</v>
      </c>
      <c r="AY13" s="79" t="s">
        <v>51</v>
      </c>
      <c r="AZ13" s="79" t="s">
        <v>52</v>
      </c>
      <c r="BA13" s="83" t="s">
        <v>1924</v>
      </c>
      <c r="BB13" s="79" t="s">
        <v>839</v>
      </c>
      <c r="BC13" s="84" t="s">
        <v>806</v>
      </c>
      <c r="BD13" s="84" t="s">
        <v>807</v>
      </c>
      <c r="BE13" s="84" t="s">
        <v>808</v>
      </c>
      <c r="BF13" s="84" t="s">
        <v>809</v>
      </c>
      <c r="BG13" s="84" t="s">
        <v>810</v>
      </c>
      <c r="BH13" s="84" t="s">
        <v>811</v>
      </c>
      <c r="BI13" s="84" t="s">
        <v>812</v>
      </c>
      <c r="BJ13" s="84" t="s">
        <v>813</v>
      </c>
      <c r="BK13" s="84"/>
      <c r="BM13" s="25"/>
      <c r="BN13" s="25"/>
      <c r="BO13" s="25"/>
      <c r="BP13" s="25"/>
      <c r="BQ13" s="25"/>
      <c r="BR13" s="25"/>
      <c r="BS13" s="25"/>
    </row>
    <row r="14" spans="1:94" ht="16">
      <c r="A14" s="77" t="s">
        <v>83</v>
      </c>
      <c r="B14" s="77">
        <v>116</v>
      </c>
      <c r="C14" s="77">
        <v>22.283345399999899</v>
      </c>
      <c r="D14" s="77">
        <v>39.112814499999999</v>
      </c>
      <c r="E14" s="77" t="s">
        <v>38</v>
      </c>
      <c r="G14" s="77">
        <v>50</v>
      </c>
      <c r="H14" s="77" t="s">
        <v>61</v>
      </c>
      <c r="I14" s="77">
        <v>2020</v>
      </c>
      <c r="J14" s="77">
        <v>291.01289134438298</v>
      </c>
      <c r="K14" s="77" t="s">
        <v>570</v>
      </c>
      <c r="L14" s="77" t="s">
        <v>32</v>
      </c>
      <c r="M14" s="77" t="s">
        <v>841</v>
      </c>
      <c r="N14" s="77">
        <v>1</v>
      </c>
      <c r="O14" s="77">
        <v>0</v>
      </c>
      <c r="P14" s="77" t="s">
        <v>8</v>
      </c>
      <c r="Q14" s="77">
        <v>33.425505600000001</v>
      </c>
      <c r="R14" s="77">
        <v>-111.94001249999999</v>
      </c>
      <c r="S14" s="77">
        <v>26205.178499588201</v>
      </c>
      <c r="T14" s="77">
        <v>4.1296228348213599</v>
      </c>
      <c r="U14" s="77">
        <v>181</v>
      </c>
      <c r="V14" s="77">
        <v>318</v>
      </c>
      <c r="W14" s="77">
        <v>7.3801999999999895E-2</v>
      </c>
      <c r="X14" s="77">
        <v>0</v>
      </c>
      <c r="Y14" s="77">
        <v>0</v>
      </c>
      <c r="Z14" s="77">
        <v>0</v>
      </c>
      <c r="AA14" s="77">
        <v>2397.7738327123202</v>
      </c>
      <c r="AB14" s="77">
        <v>4.2034248348213596</v>
      </c>
      <c r="AC14" s="77">
        <v>3187.7867240567002</v>
      </c>
      <c r="AE14" s="87" t="str">
        <f t="shared" si="2"/>
        <v>International</v>
      </c>
      <c r="AF14" s="82" t="str">
        <f t="shared" si="3"/>
        <v>student</v>
      </c>
      <c r="AI14" s="82">
        <f>'GDP per Capita'!N14</f>
        <v>21764.39</v>
      </c>
      <c r="AJ14" s="82">
        <f t="shared" si="4"/>
        <v>21764.39</v>
      </c>
      <c r="AK14" s="82">
        <f t="shared" si="5"/>
        <v>21764.39</v>
      </c>
      <c r="AL14" s="88">
        <f t="shared" si="6"/>
        <v>0.14646800227604359</v>
      </c>
      <c r="AO14" s="25">
        <v>2015</v>
      </c>
      <c r="AP14" s="34">
        <f>COUNTIFS($AE$2:$AE$2538,"International",$I$2:$I$2538,$AO14)</f>
        <v>102</v>
      </c>
      <c r="AQ14" s="34">
        <f>SUMIFS(G$2:G$2538,$AE$2:$AE$2538,"International",$I$2:$I$2538,$AO14)</f>
        <v>0</v>
      </c>
      <c r="AR14" s="34">
        <f>SUMIFS(J$2:J$2538,$AE$2:$AE$2538,"International",$I$2:$I$2538,$AO14)</f>
        <v>56660</v>
      </c>
      <c r="AS14" s="34">
        <f>SUMIFS(S$2:S$2538,$AE$2:$AE$2538,"International",$I$2:$I$2538,$AO14)</f>
        <v>1880862.0561647993</v>
      </c>
      <c r="AT14" s="34">
        <f>SUMIFS(T$2:T$2538,$AE$2:$AE$2538,"International",$I$2:$I$2538,$AO14)</f>
        <v>294.8621181567965</v>
      </c>
      <c r="AU14" s="34">
        <f>SUMIFS(U$2:U$2538,$AE$2:$AE$2538,"International",$I$2:$I$2538,$AO14)</f>
        <v>23766</v>
      </c>
      <c r="AV14" s="34">
        <f>SUMIFS(V$2:V$2538,$AE$2:$AE$2538,"International",$I$2:$I$2538,$AO14)</f>
        <v>64487.659090909096</v>
      </c>
      <c r="AW14" s="34">
        <f>SUMIFS(W$2:W$2538,$AE$2:$AE$2538,"International",$I$2:$I$2538,$AO14)</f>
        <v>8.3932906136363634</v>
      </c>
      <c r="AX14" s="34">
        <f>SUMIFS(AA$2:AA$2538,$AE$2:$AE$2538,"International",$I$2:$I$2538,$AO14)</f>
        <v>178934.8003402121</v>
      </c>
      <c r="AY14" s="34">
        <f>SUMIFS(AB$2:AB$2538,$AE$2:$AE$2538,"International",$I$2:$I$2538,$AO14)</f>
        <v>303.25540877043306</v>
      </c>
      <c r="AZ14" s="34">
        <f>SUMIFS(AC$2:AC$2538,$AE$2:$AE$2538,"International",$I$2:$I$2538,$AO14)</f>
        <v>323848.45943112124</v>
      </c>
      <c r="BA14" s="34">
        <f t="shared" ref="BA14:BB18" si="25">AQ14/$AP14</f>
        <v>0</v>
      </c>
      <c r="BB14" s="34">
        <f t="shared" si="25"/>
        <v>555.49019607843138</v>
      </c>
      <c r="BC14" s="34">
        <f t="shared" ref="BC14:BJ18" si="26">AS14/$AP14</f>
        <v>18439.824080047052</v>
      </c>
      <c r="BD14" s="34">
        <f t="shared" si="26"/>
        <v>2.8908050799685929</v>
      </c>
      <c r="BE14" s="34">
        <f t="shared" si="26"/>
        <v>233</v>
      </c>
      <c r="BF14" s="34">
        <f t="shared" si="26"/>
        <v>632.23195187165777</v>
      </c>
      <c r="BG14" s="34">
        <f t="shared" si="26"/>
        <v>8.2287162878787873E-2</v>
      </c>
      <c r="BH14" s="34">
        <f t="shared" si="26"/>
        <v>1754.2627484334519</v>
      </c>
      <c r="BI14" s="34">
        <f t="shared" si="26"/>
        <v>2.9730922428473829</v>
      </c>
      <c r="BJ14" s="34">
        <f t="shared" si="26"/>
        <v>3174.9848963835416</v>
      </c>
      <c r="BK14" s="34"/>
      <c r="BM14" s="22"/>
      <c r="BN14" s="25"/>
      <c r="BO14" s="25"/>
      <c r="BP14" s="25"/>
      <c r="BQ14" s="25"/>
      <c r="BR14" s="25"/>
      <c r="BS14" s="25"/>
    </row>
    <row r="15" spans="1:94" ht="16">
      <c r="A15" s="77" t="s">
        <v>83</v>
      </c>
      <c r="B15" s="77">
        <v>117</v>
      </c>
      <c r="C15" s="77">
        <v>22.283345399999899</v>
      </c>
      <c r="D15" s="77">
        <v>39.112814499999999</v>
      </c>
      <c r="E15" s="77" t="s">
        <v>43</v>
      </c>
      <c r="G15" s="77">
        <v>100</v>
      </c>
      <c r="H15" s="77" t="s">
        <v>60</v>
      </c>
      <c r="I15" s="77">
        <v>2020</v>
      </c>
      <c r="J15" s="77">
        <v>565.76006783165496</v>
      </c>
      <c r="K15" s="77" t="s">
        <v>570</v>
      </c>
      <c r="L15" s="77" t="s">
        <v>32</v>
      </c>
      <c r="M15" s="77" t="s">
        <v>841</v>
      </c>
      <c r="N15" s="77">
        <v>1</v>
      </c>
      <c r="O15" s="77">
        <v>0</v>
      </c>
      <c r="P15" s="77" t="s">
        <v>8</v>
      </c>
      <c r="Q15" s="77">
        <v>33.425505600000001</v>
      </c>
      <c r="R15" s="77">
        <v>-111.94001249999999</v>
      </c>
      <c r="S15" s="77">
        <v>26205.178499588201</v>
      </c>
      <c r="T15" s="77">
        <v>4.1296228348213599</v>
      </c>
      <c r="U15" s="77">
        <v>181</v>
      </c>
      <c r="V15" s="77">
        <v>636</v>
      </c>
      <c r="W15" s="77">
        <v>0.14760399999999901</v>
      </c>
      <c r="X15" s="77">
        <v>0</v>
      </c>
      <c r="Y15" s="77">
        <v>0</v>
      </c>
      <c r="Z15" s="77">
        <v>0</v>
      </c>
      <c r="AA15" s="77">
        <v>2397.7738327123202</v>
      </c>
      <c r="AB15" s="77">
        <v>4.2772268348213602</v>
      </c>
      <c r="AC15" s="77">
        <v>3780.5339005439801</v>
      </c>
      <c r="AE15" s="87" t="str">
        <f t="shared" si="2"/>
        <v>International</v>
      </c>
      <c r="AF15" s="82" t="str">
        <f t="shared" si="3"/>
        <v>non-student</v>
      </c>
      <c r="AI15" s="82">
        <f>'GDP per Capita'!N15</f>
        <v>21764.39</v>
      </c>
      <c r="AJ15" s="82">
        <f t="shared" si="4"/>
        <v>21764.39</v>
      </c>
      <c r="AK15" s="82">
        <f t="shared" si="5"/>
        <v>21764.39</v>
      </c>
      <c r="AL15" s="88">
        <f t="shared" si="6"/>
        <v>0.17370272727808958</v>
      </c>
      <c r="AO15" s="25">
        <v>2016</v>
      </c>
      <c r="AP15" s="34">
        <f t="shared" ref="AP15:AP18" si="27">COUNTIFS($AE$2:$AE$2538,"International",$I$2:$I$2538,$AO15)</f>
        <v>100</v>
      </c>
      <c r="AQ15" s="34">
        <f t="shared" ref="AQ15:AQ18" si="28">SUMIFS(G$2:G$2538,$AE$2:$AE$2538,"International",$I$2:$I$2538,$AO15)</f>
        <v>0</v>
      </c>
      <c r="AR15" s="34">
        <f t="shared" ref="AR15:AR18" si="29">SUMIFS(J$2:J$2538,$AE$2:$AE$2538,"International",$I$2:$I$2538,$AO15)</f>
        <v>64180</v>
      </c>
      <c r="AS15" s="34">
        <f t="shared" ref="AS15:AS18" si="30">SUMIFS(S$2:S$2538,$AE$2:$AE$2538,"International",$I$2:$I$2538,$AO15)</f>
        <v>1819741.718113998</v>
      </c>
      <c r="AT15" s="34">
        <f t="shared" ref="AT15:AT18" si="31">SUMIFS(T$2:T$2538,$AE$2:$AE$2538,"International",$I$2:$I$2538,$AO15)</f>
        <v>284.02780308979413</v>
      </c>
      <c r="AU15" s="34">
        <f t="shared" ref="AU15:AU18" si="32">SUMIFS(U$2:U$2538,$AE$2:$AE$2538,"International",$I$2:$I$2538,$AO15)</f>
        <v>25000</v>
      </c>
      <c r="AV15" s="34">
        <f t="shared" ref="AV15:AV18" si="33">SUMIFS(V$2:V$2538,$AE$2:$AE$2538,"International",$I$2:$I$2538,$AO15)</f>
        <v>72981.20689655171</v>
      </c>
      <c r="AW15" s="34">
        <f t="shared" ref="AW15:AW18" si="34">SUMIFS(W$2:W$2538,$AE$2:$AE$2538,"International",$I$2:$I$2538,$AO15)</f>
        <v>7.7786405172413904</v>
      </c>
      <c r="AX15" s="34">
        <f t="shared" ref="AX15:AX18" si="35">SUMIFS(AA$2:AA$2538,$AE$2:$AE$2538,"International",$I$2:$I$2538,$AO15)</f>
        <v>180399.79666356713</v>
      </c>
      <c r="AY15" s="34">
        <f t="shared" ref="AY15:AY18" si="36">SUMIFS(AB$2:AB$2538,$AE$2:$AE$2538,"International",$I$2:$I$2538,$AO15)</f>
        <v>291.80644360703525</v>
      </c>
      <c r="AZ15" s="34">
        <f t="shared" ref="AZ15:AZ18" si="37">SUMIFS(AC$2:AC$2538,$AE$2:$AE$2538,"International",$I$2:$I$2538,$AO15)</f>
        <v>342561.00356011873</v>
      </c>
      <c r="BA15" s="34">
        <f t="shared" si="25"/>
        <v>0</v>
      </c>
      <c r="BB15" s="34">
        <f t="shared" si="25"/>
        <v>641.79999999999995</v>
      </c>
      <c r="BC15" s="34">
        <f t="shared" si="26"/>
        <v>18197.417181139979</v>
      </c>
      <c r="BD15" s="34">
        <f t="shared" si="26"/>
        <v>2.8402780308979412</v>
      </c>
      <c r="BE15" s="34">
        <f t="shared" si="26"/>
        <v>250</v>
      </c>
      <c r="BF15" s="34">
        <f t="shared" si="26"/>
        <v>729.81206896551714</v>
      </c>
      <c r="BG15" s="34">
        <f t="shared" si="26"/>
        <v>7.7786405172413906E-2</v>
      </c>
      <c r="BH15" s="34">
        <f t="shared" si="26"/>
        <v>1803.9979666356712</v>
      </c>
      <c r="BI15" s="34">
        <f t="shared" si="26"/>
        <v>2.9180644360703525</v>
      </c>
      <c r="BJ15" s="34">
        <f t="shared" si="26"/>
        <v>3425.6100356011871</v>
      </c>
      <c r="BK15" s="34"/>
      <c r="BM15" s="22"/>
      <c r="BN15" s="25"/>
      <c r="BO15" s="25"/>
      <c r="BP15" s="25"/>
      <c r="BQ15" s="25"/>
      <c r="BR15" s="25"/>
      <c r="BS15" s="25"/>
    </row>
    <row r="16" spans="1:94" ht="16">
      <c r="A16" s="77" t="s">
        <v>92</v>
      </c>
      <c r="B16" s="77">
        <v>118</v>
      </c>
      <c r="C16" s="77">
        <v>40.425868600000001</v>
      </c>
      <c r="D16" s="77">
        <v>-86.908065500000006</v>
      </c>
      <c r="E16" s="77" t="s">
        <v>38</v>
      </c>
      <c r="G16" s="77">
        <v>50</v>
      </c>
      <c r="H16" s="77" t="s">
        <v>61</v>
      </c>
      <c r="I16" s="77">
        <v>2020</v>
      </c>
      <c r="J16" s="77">
        <v>291.01289134438298</v>
      </c>
      <c r="K16" s="77" t="s">
        <v>29</v>
      </c>
      <c r="L16" s="77" t="s">
        <v>29</v>
      </c>
      <c r="M16" s="77" t="s">
        <v>841</v>
      </c>
      <c r="N16" s="77">
        <v>1</v>
      </c>
      <c r="O16" s="77">
        <v>0</v>
      </c>
      <c r="P16" s="77" t="s">
        <v>8</v>
      </c>
      <c r="Q16" s="77">
        <v>33.425505600000001</v>
      </c>
      <c r="R16" s="77">
        <v>-111.94001249999999</v>
      </c>
      <c r="S16" s="77">
        <v>4695.4100965696198</v>
      </c>
      <c r="T16" s="77">
        <v>0.83282982466415201</v>
      </c>
      <c r="U16" s="77">
        <v>181</v>
      </c>
      <c r="V16" s="77">
        <v>318</v>
      </c>
      <c r="W16" s="77">
        <v>7.3801999999999895E-2</v>
      </c>
      <c r="X16" s="77">
        <v>0</v>
      </c>
      <c r="Y16" s="77">
        <v>0</v>
      </c>
      <c r="Z16" s="77">
        <v>0</v>
      </c>
      <c r="AA16" s="77">
        <v>563.44921158835496</v>
      </c>
      <c r="AB16" s="77">
        <v>0.90663182466415204</v>
      </c>
      <c r="AC16" s="77">
        <v>1353.46210293273</v>
      </c>
      <c r="AE16" s="87" t="str">
        <f t="shared" si="2"/>
        <v>Domestic</v>
      </c>
      <c r="AF16" s="82" t="str">
        <f t="shared" si="3"/>
        <v>student</v>
      </c>
      <c r="AI16" s="82">
        <f>'GDP per Capita'!N16</f>
        <v>63809.64</v>
      </c>
      <c r="AJ16" s="82">
        <f t="shared" si="4"/>
        <v>63809.64</v>
      </c>
      <c r="AK16" s="82">
        <f t="shared" si="5"/>
        <v>63809.64</v>
      </c>
      <c r="AL16" s="88">
        <f t="shared" si="6"/>
        <v>2.121093463202002E-2</v>
      </c>
      <c r="AO16" s="25">
        <v>2018</v>
      </c>
      <c r="AP16" s="34">
        <f t="shared" si="27"/>
        <v>105</v>
      </c>
      <c r="AQ16" s="34">
        <f t="shared" si="28"/>
        <v>0</v>
      </c>
      <c r="AR16" s="34">
        <f t="shared" si="29"/>
        <v>53805</v>
      </c>
      <c r="AS16" s="34">
        <f t="shared" si="30"/>
        <v>1870643.1718907652</v>
      </c>
      <c r="AT16" s="34">
        <f t="shared" si="31"/>
        <v>293.49742462810593</v>
      </c>
      <c r="AU16" s="34">
        <f t="shared" si="32"/>
        <v>19005</v>
      </c>
      <c r="AV16" s="34">
        <f t="shared" si="33"/>
        <v>50812.40875912409</v>
      </c>
      <c r="AW16" s="34">
        <f t="shared" si="34"/>
        <v>10.834039781021882</v>
      </c>
      <c r="AX16" s="34">
        <f t="shared" si="35"/>
        <v>179656.5630922798</v>
      </c>
      <c r="AY16" s="34">
        <f t="shared" si="36"/>
        <v>304.33146440912788</v>
      </c>
      <c r="AZ16" s="34">
        <f t="shared" si="37"/>
        <v>303278.97185140394</v>
      </c>
      <c r="BA16" s="34">
        <f t="shared" si="25"/>
        <v>0</v>
      </c>
      <c r="BB16" s="34">
        <f t="shared" si="25"/>
        <v>512.42857142857144</v>
      </c>
      <c r="BC16" s="34">
        <f t="shared" si="26"/>
        <v>17815.649256102526</v>
      </c>
      <c r="BD16" s="34">
        <f t="shared" si="26"/>
        <v>2.7952135678867234</v>
      </c>
      <c r="BE16" s="34">
        <f t="shared" si="26"/>
        <v>181</v>
      </c>
      <c r="BF16" s="34">
        <f t="shared" si="26"/>
        <v>483.92770246784846</v>
      </c>
      <c r="BG16" s="34">
        <f t="shared" si="26"/>
        <v>0.10318133124782745</v>
      </c>
      <c r="BH16" s="34">
        <f t="shared" si="26"/>
        <v>1711.014886593141</v>
      </c>
      <c r="BI16" s="34">
        <f t="shared" si="26"/>
        <v>2.8983948991345514</v>
      </c>
      <c r="BJ16" s="34">
        <f t="shared" si="26"/>
        <v>2888.3711604895611</v>
      </c>
      <c r="BK16" s="34"/>
      <c r="BM16" s="22"/>
      <c r="BN16" s="25"/>
      <c r="BO16" s="25"/>
      <c r="BP16" s="25"/>
      <c r="BQ16" s="25"/>
      <c r="BR16" s="25"/>
      <c r="BS16" s="25"/>
    </row>
    <row r="17" spans="1:71" ht="16">
      <c r="A17" s="77" t="s">
        <v>131</v>
      </c>
      <c r="B17" s="77">
        <v>119</v>
      </c>
      <c r="C17" s="77">
        <v>41.319776300000001</v>
      </c>
      <c r="D17" s="77">
        <v>-81.626790400000004</v>
      </c>
      <c r="E17" s="77" t="s">
        <v>42</v>
      </c>
      <c r="G17" s="77">
        <v>100</v>
      </c>
      <c r="H17" s="77" t="s">
        <v>60</v>
      </c>
      <c r="I17" s="77">
        <v>2020</v>
      </c>
      <c r="J17" s="77">
        <v>565.76006783165496</v>
      </c>
      <c r="K17" s="77" t="s">
        <v>29</v>
      </c>
      <c r="L17" s="77" t="s">
        <v>29</v>
      </c>
      <c r="M17" s="77" t="s">
        <v>841</v>
      </c>
      <c r="N17" s="77">
        <v>1</v>
      </c>
      <c r="O17" s="77">
        <v>0</v>
      </c>
      <c r="P17" s="77" t="s">
        <v>8</v>
      </c>
      <c r="Q17" s="77">
        <v>33.425505600000001</v>
      </c>
      <c r="R17" s="77">
        <v>-111.94001249999999</v>
      </c>
      <c r="S17" s="77">
        <v>5604.3168056990498</v>
      </c>
      <c r="T17" s="77">
        <v>0.95837280182970896</v>
      </c>
      <c r="U17" s="77">
        <v>181</v>
      </c>
      <c r="V17" s="77">
        <v>636</v>
      </c>
      <c r="W17" s="77">
        <v>0.14760399999999901</v>
      </c>
      <c r="X17" s="77">
        <v>0</v>
      </c>
      <c r="Y17" s="77">
        <v>0</v>
      </c>
      <c r="Z17" s="77">
        <v>0</v>
      </c>
      <c r="AA17" s="77">
        <v>672.51801668388703</v>
      </c>
      <c r="AB17" s="77">
        <v>1.1059768018297</v>
      </c>
      <c r="AC17" s="77">
        <v>2055.2780845155398</v>
      </c>
      <c r="AE17" s="87" t="str">
        <f t="shared" si="2"/>
        <v>Domestic</v>
      </c>
      <c r="AF17" s="82" t="str">
        <f t="shared" si="3"/>
        <v>non-student</v>
      </c>
      <c r="AI17" s="82">
        <f>'GDP per Capita'!N17</f>
        <v>63809.64</v>
      </c>
      <c r="AJ17" s="82">
        <f t="shared" si="4"/>
        <v>63809.64</v>
      </c>
      <c r="AK17" s="82">
        <f t="shared" si="5"/>
        <v>63809.64</v>
      </c>
      <c r="AL17" s="88">
        <f t="shared" si="6"/>
        <v>3.2209523271335486E-2</v>
      </c>
      <c r="AO17" s="22">
        <v>2019</v>
      </c>
      <c r="AP17" s="34">
        <f t="shared" si="27"/>
        <v>153</v>
      </c>
      <c r="AQ17" s="34">
        <f t="shared" si="28"/>
        <v>0</v>
      </c>
      <c r="AR17" s="34">
        <f t="shared" si="29"/>
        <v>86935</v>
      </c>
      <c r="AS17" s="34">
        <f t="shared" si="30"/>
        <v>2318929.0448459084</v>
      </c>
      <c r="AT17" s="34">
        <f t="shared" si="31"/>
        <v>367.91378851140723</v>
      </c>
      <c r="AU17" s="34">
        <f t="shared" si="32"/>
        <v>27693</v>
      </c>
      <c r="AV17" s="34">
        <f t="shared" si="33"/>
        <v>90659.318600368337</v>
      </c>
      <c r="AW17" s="34">
        <f t="shared" si="34"/>
        <v>19.507846869244926</v>
      </c>
      <c r="AX17" s="34">
        <f t="shared" si="35"/>
        <v>226964.15898427399</v>
      </c>
      <c r="AY17" s="34">
        <f t="shared" si="36"/>
        <v>387.42163538065228</v>
      </c>
      <c r="AZ17" s="34">
        <f t="shared" si="37"/>
        <v>432251.47758464242</v>
      </c>
      <c r="BA17" s="34">
        <f t="shared" si="25"/>
        <v>0</v>
      </c>
      <c r="BB17" s="34">
        <f t="shared" si="25"/>
        <v>568.20261437908493</v>
      </c>
      <c r="BC17" s="34">
        <f t="shared" si="26"/>
        <v>15156.398985920971</v>
      </c>
      <c r="BD17" s="34">
        <f t="shared" si="26"/>
        <v>2.4046652843882828</v>
      </c>
      <c r="BE17" s="34">
        <f t="shared" si="26"/>
        <v>181</v>
      </c>
      <c r="BF17" s="34">
        <f t="shared" si="26"/>
        <v>592.54456601547929</v>
      </c>
      <c r="BG17" s="34">
        <f t="shared" si="26"/>
        <v>0.12750226711924789</v>
      </c>
      <c r="BH17" s="34">
        <f t="shared" si="26"/>
        <v>1483.425875714209</v>
      </c>
      <c r="BI17" s="34">
        <f t="shared" si="26"/>
        <v>2.532167551507531</v>
      </c>
      <c r="BJ17" s="34">
        <f t="shared" si="26"/>
        <v>2825.1730561087738</v>
      </c>
      <c r="BK17" s="34"/>
      <c r="BN17" s="25"/>
      <c r="BO17" s="25"/>
      <c r="BP17" s="25"/>
      <c r="BQ17" s="25"/>
      <c r="BR17" s="25"/>
      <c r="BS17" s="25"/>
    </row>
    <row r="18" spans="1:71" ht="16">
      <c r="A18" s="77" t="s">
        <v>106</v>
      </c>
      <c r="B18" s="77">
        <v>120</v>
      </c>
      <c r="C18" s="77">
        <v>34.053690899999999</v>
      </c>
      <c r="D18" s="77">
        <v>-118.2427666</v>
      </c>
      <c r="E18" s="77" t="s">
        <v>38</v>
      </c>
      <c r="G18" s="77">
        <v>50</v>
      </c>
      <c r="H18" s="77" t="s">
        <v>61</v>
      </c>
      <c r="I18" s="77">
        <v>2020</v>
      </c>
      <c r="J18" s="77">
        <v>291.01289134438298</v>
      </c>
      <c r="K18" s="77" t="s">
        <v>29</v>
      </c>
      <c r="L18" s="77" t="s">
        <v>29</v>
      </c>
      <c r="M18" s="77" t="s">
        <v>841</v>
      </c>
      <c r="N18" s="77">
        <v>1</v>
      </c>
      <c r="O18" s="77">
        <v>0</v>
      </c>
      <c r="P18" s="77" t="s">
        <v>8</v>
      </c>
      <c r="Q18" s="77">
        <v>33.425505600000001</v>
      </c>
      <c r="R18" s="77">
        <v>-111.94001249999999</v>
      </c>
      <c r="S18" s="77">
        <v>1173.73630041981</v>
      </c>
      <c r="T18" s="77">
        <v>0.31661744710727902</v>
      </c>
      <c r="U18" s="77">
        <v>181</v>
      </c>
      <c r="V18" s="77">
        <v>318</v>
      </c>
      <c r="W18" s="77">
        <v>7.3801999999999895E-2</v>
      </c>
      <c r="X18" s="77">
        <v>0</v>
      </c>
      <c r="Y18" s="77">
        <v>0</v>
      </c>
      <c r="Z18" s="77">
        <v>0</v>
      </c>
      <c r="AA18" s="77">
        <v>225.35736968060399</v>
      </c>
      <c r="AB18" s="77">
        <v>0.39041944710727899</v>
      </c>
      <c r="AC18" s="77">
        <v>1015.37026102498</v>
      </c>
      <c r="AE18" s="87" t="str">
        <f t="shared" si="2"/>
        <v>Domestic</v>
      </c>
      <c r="AF18" s="82" t="str">
        <f t="shared" si="3"/>
        <v>student</v>
      </c>
      <c r="AI18" s="82">
        <f>'GDP per Capita'!N18</f>
        <v>63809.64</v>
      </c>
      <c r="AJ18" s="82">
        <f t="shared" si="4"/>
        <v>63809.64</v>
      </c>
      <c r="AK18" s="82">
        <f t="shared" si="5"/>
        <v>63809.64</v>
      </c>
      <c r="AL18" s="88">
        <f t="shared" si="6"/>
        <v>1.5912490041081254E-2</v>
      </c>
      <c r="AO18" s="22">
        <v>2020</v>
      </c>
      <c r="AP18" s="34">
        <f t="shared" si="27"/>
        <v>135</v>
      </c>
      <c r="AQ18" s="34">
        <f t="shared" si="28"/>
        <v>9850</v>
      </c>
      <c r="AR18" s="34">
        <f t="shared" si="29"/>
        <v>56288.533843988349</v>
      </c>
      <c r="AS18" s="34">
        <f t="shared" si="30"/>
        <v>2505659.0500518321</v>
      </c>
      <c r="AT18" s="34">
        <f t="shared" si="31"/>
        <v>392.69800159660161</v>
      </c>
      <c r="AU18" s="34">
        <f t="shared" si="32"/>
        <v>24435</v>
      </c>
      <c r="AV18" s="34">
        <f t="shared" si="33"/>
        <v>68256.0288</v>
      </c>
      <c r="AW18" s="34">
        <f t="shared" si="34"/>
        <v>15.840979363199954</v>
      </c>
      <c r="AX18" s="34">
        <f t="shared" si="35"/>
        <v>247223.37971784154</v>
      </c>
      <c r="AY18" s="34">
        <f t="shared" si="36"/>
        <v>408.53898095980162</v>
      </c>
      <c r="AZ18" s="34">
        <f t="shared" si="37"/>
        <v>396202.94236182974</v>
      </c>
      <c r="BA18" s="34">
        <f t="shared" si="25"/>
        <v>72.962962962962962</v>
      </c>
      <c r="BB18" s="34">
        <f t="shared" si="25"/>
        <v>416.95210254806182</v>
      </c>
      <c r="BC18" s="34">
        <f t="shared" si="26"/>
        <v>18560.437407791349</v>
      </c>
      <c r="BD18" s="34">
        <f t="shared" si="26"/>
        <v>2.9088740859007527</v>
      </c>
      <c r="BE18" s="34">
        <f t="shared" si="26"/>
        <v>181</v>
      </c>
      <c r="BF18" s="34">
        <f t="shared" si="26"/>
        <v>505.60021333333333</v>
      </c>
      <c r="BG18" s="34">
        <f t="shared" si="26"/>
        <v>0.11734058787555522</v>
      </c>
      <c r="BH18" s="34">
        <f t="shared" si="26"/>
        <v>1831.2842942062337</v>
      </c>
      <c r="BI18" s="34">
        <f t="shared" si="26"/>
        <v>3.0262146737763085</v>
      </c>
      <c r="BJ18" s="34">
        <f t="shared" si="26"/>
        <v>2934.8366100876278</v>
      </c>
      <c r="BK18" s="34"/>
    </row>
    <row r="19" spans="1:71" ht="16">
      <c r="A19" s="77" t="s">
        <v>132</v>
      </c>
      <c r="B19" s="77">
        <v>121</v>
      </c>
      <c r="C19" s="77">
        <v>39.9527237</v>
      </c>
      <c r="D19" s="77">
        <v>-75.163526199999893</v>
      </c>
      <c r="E19" s="77" t="s">
        <v>38</v>
      </c>
      <c r="G19" s="77">
        <v>50</v>
      </c>
      <c r="H19" s="77" t="s">
        <v>61</v>
      </c>
      <c r="I19" s="77">
        <v>2020</v>
      </c>
      <c r="J19" s="77">
        <v>291.01289134438298</v>
      </c>
      <c r="K19" s="77" t="s">
        <v>29</v>
      </c>
      <c r="L19" s="77" t="s">
        <v>29</v>
      </c>
      <c r="M19" s="77" t="s">
        <v>841</v>
      </c>
      <c r="N19" s="77">
        <v>1</v>
      </c>
      <c r="O19" s="77">
        <v>0</v>
      </c>
      <c r="P19" s="77" t="s">
        <v>8</v>
      </c>
      <c r="Q19" s="77">
        <v>33.425505600000001</v>
      </c>
      <c r="R19" s="77">
        <v>-111.94001249999999</v>
      </c>
      <c r="S19" s="77">
        <v>6667.6091953403602</v>
      </c>
      <c r="T19" s="77">
        <v>1.10374846464106</v>
      </c>
      <c r="U19" s="77">
        <v>181</v>
      </c>
      <c r="V19" s="77">
        <v>318</v>
      </c>
      <c r="W19" s="77">
        <v>7.3801999999999895E-2</v>
      </c>
      <c r="X19" s="77">
        <v>0</v>
      </c>
      <c r="Y19" s="77">
        <v>0</v>
      </c>
      <c r="Z19" s="77">
        <v>0</v>
      </c>
      <c r="AA19" s="77">
        <v>800.11310344084302</v>
      </c>
      <c r="AB19" s="77">
        <v>1.1775504646410599</v>
      </c>
      <c r="AC19" s="77">
        <v>1590.12599478522</v>
      </c>
      <c r="AE19" s="87" t="str">
        <f t="shared" si="2"/>
        <v>Domestic</v>
      </c>
      <c r="AF19" s="82" t="str">
        <f t="shared" si="3"/>
        <v>student</v>
      </c>
      <c r="AI19" s="82">
        <f>'GDP per Capita'!N19</f>
        <v>63809.64</v>
      </c>
      <c r="AJ19" s="82">
        <f t="shared" si="4"/>
        <v>63809.64</v>
      </c>
      <c r="AK19" s="82">
        <f t="shared" si="5"/>
        <v>63809.64</v>
      </c>
      <c r="AL19" s="88">
        <f t="shared" si="6"/>
        <v>2.4919839616478326E-2</v>
      </c>
      <c r="AO19" s="82" t="s">
        <v>819</v>
      </c>
      <c r="AP19" s="34">
        <f>AVERAGE(AP14:AP16)</f>
        <v>102.33333333333333</v>
      </c>
      <c r="AQ19" s="34">
        <f>AVERAGE(AQ14:AQ16)</f>
        <v>0</v>
      </c>
      <c r="AR19" s="34">
        <f>AVERAGE(AR14:AR16)</f>
        <v>58215</v>
      </c>
      <c r="AS19" s="34">
        <f t="shared" ref="AS19:AZ19" si="38">AVERAGE(AS14:AS16)</f>
        <v>1857082.3153898541</v>
      </c>
      <c r="AT19" s="34">
        <f t="shared" si="38"/>
        <v>290.79578195823217</v>
      </c>
      <c r="AU19" s="34">
        <f t="shared" si="38"/>
        <v>22590.333333333332</v>
      </c>
      <c r="AV19" s="34">
        <f t="shared" si="38"/>
        <v>62760.424915528296</v>
      </c>
      <c r="AW19" s="34">
        <f t="shared" si="38"/>
        <v>9.0019903039665454</v>
      </c>
      <c r="AX19" s="34">
        <f t="shared" si="38"/>
        <v>179663.72003201969</v>
      </c>
      <c r="AY19" s="34">
        <f t="shared" si="38"/>
        <v>299.79777226219875</v>
      </c>
      <c r="AZ19" s="34">
        <f t="shared" si="38"/>
        <v>323229.4782808813</v>
      </c>
      <c r="BA19" s="34">
        <f t="shared" ref="BA19:BB19" si="39">SUM(AQ14:AQ16)/SUM($AP14:$AP16)</f>
        <v>0</v>
      </c>
      <c r="BB19" s="34">
        <f t="shared" si="39"/>
        <v>568.87622149837136</v>
      </c>
      <c r="BC19" s="34">
        <f t="shared" ref="BC19:BJ19" si="40">SUM(AS14:AS16)/SUM($AP14:$AP16)</f>
        <v>18147.384189477401</v>
      </c>
      <c r="BD19" s="34">
        <f t="shared" si="40"/>
        <v>2.8416525924257217</v>
      </c>
      <c r="BE19" s="34">
        <f t="shared" si="40"/>
        <v>220.75244299674267</v>
      </c>
      <c r="BF19" s="34">
        <f t="shared" si="40"/>
        <v>613.29405454913638</v>
      </c>
      <c r="BG19" s="34">
        <f t="shared" si="40"/>
        <v>8.7967331960585135E-2</v>
      </c>
      <c r="BH19" s="34">
        <f t="shared" si="40"/>
        <v>1755.6715312575216</v>
      </c>
      <c r="BI19" s="34">
        <f t="shared" si="40"/>
        <v>2.9296199243863068</v>
      </c>
      <c r="BJ19" s="34">
        <f t="shared" si="40"/>
        <v>3158.5942503017718</v>
      </c>
      <c r="BK19" s="34"/>
      <c r="BN19" s="86"/>
      <c r="BO19" s="86"/>
      <c r="BP19" s="86"/>
      <c r="BQ19" s="86"/>
      <c r="BR19" s="86"/>
      <c r="BS19" s="86"/>
    </row>
    <row r="20" spans="1:71" ht="16">
      <c r="A20" s="77" t="s">
        <v>133</v>
      </c>
      <c r="B20" s="77">
        <v>122</v>
      </c>
      <c r="C20" s="77">
        <v>30.445959599999998</v>
      </c>
      <c r="D20" s="77">
        <v>-91.187380000000005</v>
      </c>
      <c r="E20" s="77" t="s">
        <v>37</v>
      </c>
      <c r="G20" s="77">
        <v>100</v>
      </c>
      <c r="H20" s="77" t="s">
        <v>60</v>
      </c>
      <c r="I20" s="77">
        <v>2020</v>
      </c>
      <c r="J20" s="77">
        <v>565.76006783165496</v>
      </c>
      <c r="K20" s="77" t="s">
        <v>29</v>
      </c>
      <c r="L20" s="77" t="s">
        <v>29</v>
      </c>
      <c r="M20" s="77" t="s">
        <v>841</v>
      </c>
      <c r="N20" s="77">
        <v>1</v>
      </c>
      <c r="O20" s="77">
        <v>0</v>
      </c>
      <c r="P20" s="77" t="s">
        <v>8</v>
      </c>
      <c r="Q20" s="77">
        <v>33.425505600000001</v>
      </c>
      <c r="R20" s="77">
        <v>-111.94001249999999</v>
      </c>
      <c r="S20" s="77">
        <v>3965.3870957273102</v>
      </c>
      <c r="T20" s="77">
        <v>0.71661209212860399</v>
      </c>
      <c r="U20" s="77">
        <v>181</v>
      </c>
      <c r="V20" s="77">
        <v>636</v>
      </c>
      <c r="W20" s="77">
        <v>0.14760399999999901</v>
      </c>
      <c r="X20" s="77">
        <v>0</v>
      </c>
      <c r="Y20" s="77">
        <v>0</v>
      </c>
      <c r="Z20" s="77">
        <v>0</v>
      </c>
      <c r="AA20" s="77">
        <v>761.35432237964505</v>
      </c>
      <c r="AB20" s="77">
        <v>0.86421609212860395</v>
      </c>
      <c r="AC20" s="77">
        <v>2144.1143902112999</v>
      </c>
      <c r="AE20" s="87" t="str">
        <f t="shared" si="2"/>
        <v>Domestic</v>
      </c>
      <c r="AF20" s="82" t="str">
        <f t="shared" si="3"/>
        <v>non-student</v>
      </c>
      <c r="AI20" s="82">
        <f>'GDP per Capita'!N20</f>
        <v>63809.64</v>
      </c>
      <c r="AJ20" s="82">
        <f t="shared" si="4"/>
        <v>63809.64</v>
      </c>
      <c r="AK20" s="82">
        <f t="shared" si="5"/>
        <v>63809.64</v>
      </c>
      <c r="AL20" s="88">
        <f t="shared" si="6"/>
        <v>3.3601731497173465E-2</v>
      </c>
      <c r="AO20" s="82" t="s">
        <v>75</v>
      </c>
      <c r="AP20" s="34">
        <f>AVERAGE(AP14:AP17)</f>
        <v>115</v>
      </c>
      <c r="AQ20" s="34">
        <f>AVERAGE(AQ14:AQ17)</f>
        <v>0</v>
      </c>
      <c r="AR20" s="34">
        <f>AVERAGE(AR14:AR17)</f>
        <v>65395</v>
      </c>
      <c r="AS20" s="34">
        <f t="shared" ref="AS20:AZ20" si="41">AVERAGE(AS14:AS17)</f>
        <v>1972543.9977538679</v>
      </c>
      <c r="AT20" s="34">
        <f t="shared" si="41"/>
        <v>310.07528359652594</v>
      </c>
      <c r="AU20" s="34">
        <f t="shared" si="41"/>
        <v>23866</v>
      </c>
      <c r="AV20" s="34">
        <f t="shared" si="41"/>
        <v>69735.148336738304</v>
      </c>
      <c r="AW20" s="34">
        <f t="shared" si="41"/>
        <v>11.62845444528614</v>
      </c>
      <c r="AX20" s="34">
        <f t="shared" si="41"/>
        <v>191488.82977008328</v>
      </c>
      <c r="AY20" s="34">
        <f t="shared" si="41"/>
        <v>321.70373804181213</v>
      </c>
      <c r="AZ20" s="34">
        <f t="shared" si="41"/>
        <v>350484.9781068216</v>
      </c>
      <c r="BA20" s="34">
        <f t="shared" ref="BA20:BB20" si="42">SUM(AQ14:AQ17)/SUM($AP14:$AP17)</f>
        <v>0</v>
      </c>
      <c r="BB20" s="34">
        <f t="shared" si="42"/>
        <v>568.6521739130435</v>
      </c>
      <c r="BC20" s="34">
        <f t="shared" ref="BC20:BJ20" si="43">SUM(AS14:AS17)/SUM($AP14:$AP17)</f>
        <v>17152.556502207546</v>
      </c>
      <c r="BD20" s="34">
        <f t="shared" si="43"/>
        <v>2.6963068138828343</v>
      </c>
      <c r="BE20" s="34">
        <f t="shared" si="43"/>
        <v>207.53043478260869</v>
      </c>
      <c r="BF20" s="34">
        <f t="shared" si="43"/>
        <v>606.39259423250701</v>
      </c>
      <c r="BG20" s="34">
        <f t="shared" si="43"/>
        <v>0.10111699517640121</v>
      </c>
      <c r="BH20" s="34">
        <f t="shared" si="43"/>
        <v>1665.1202588702893</v>
      </c>
      <c r="BI20" s="34">
        <f t="shared" si="43"/>
        <v>2.7974238090592358</v>
      </c>
      <c r="BJ20" s="34">
        <f t="shared" si="43"/>
        <v>3047.6954617984488</v>
      </c>
      <c r="BK20" s="34"/>
      <c r="BM20" s="25"/>
      <c r="BN20" s="25"/>
      <c r="BO20" s="25"/>
      <c r="BP20" s="25"/>
      <c r="BQ20" s="25"/>
      <c r="BR20" s="25"/>
      <c r="BS20" s="25"/>
    </row>
    <row r="21" spans="1:71" ht="16">
      <c r="A21" s="77" t="s">
        <v>83</v>
      </c>
      <c r="B21" s="77">
        <v>123</v>
      </c>
      <c r="C21" s="77">
        <v>22.283345399999899</v>
      </c>
      <c r="D21" s="77">
        <v>39.112814499999999</v>
      </c>
      <c r="E21" s="77" t="s">
        <v>38</v>
      </c>
      <c r="G21" s="77">
        <v>50</v>
      </c>
      <c r="H21" s="77" t="s">
        <v>61</v>
      </c>
      <c r="I21" s="77">
        <v>2020</v>
      </c>
      <c r="J21" s="77">
        <v>291.01289134438298</v>
      </c>
      <c r="K21" s="77" t="s">
        <v>570</v>
      </c>
      <c r="L21" s="77" t="s">
        <v>32</v>
      </c>
      <c r="M21" s="77" t="s">
        <v>841</v>
      </c>
      <c r="N21" s="77">
        <v>1</v>
      </c>
      <c r="O21" s="77">
        <v>0</v>
      </c>
      <c r="P21" s="77" t="s">
        <v>8</v>
      </c>
      <c r="Q21" s="77">
        <v>33.425505600000001</v>
      </c>
      <c r="R21" s="77">
        <v>-111.94001249999999</v>
      </c>
      <c r="S21" s="77">
        <v>26205.178499588201</v>
      </c>
      <c r="T21" s="77">
        <v>4.1296228348213599</v>
      </c>
      <c r="U21" s="77">
        <v>181</v>
      </c>
      <c r="V21" s="77">
        <v>318</v>
      </c>
      <c r="W21" s="77">
        <v>7.3801999999999895E-2</v>
      </c>
      <c r="X21" s="77">
        <v>0</v>
      </c>
      <c r="Y21" s="77">
        <v>0</v>
      </c>
      <c r="Z21" s="77">
        <v>0</v>
      </c>
      <c r="AA21" s="77">
        <v>2397.7738327123202</v>
      </c>
      <c r="AB21" s="77">
        <v>4.2034248348213596</v>
      </c>
      <c r="AC21" s="77">
        <v>3187.7867240567002</v>
      </c>
      <c r="AE21" s="87" t="str">
        <f t="shared" si="2"/>
        <v>International</v>
      </c>
      <c r="AF21" s="82" t="str">
        <f t="shared" si="3"/>
        <v>student</v>
      </c>
      <c r="AI21" s="82">
        <f>'GDP per Capita'!N21</f>
        <v>21764.39</v>
      </c>
      <c r="AJ21" s="82">
        <f t="shared" si="4"/>
        <v>21764.39</v>
      </c>
      <c r="AK21" s="82">
        <f t="shared" si="5"/>
        <v>21764.39</v>
      </c>
      <c r="AL21" s="88">
        <f t="shared" si="6"/>
        <v>0.14646800227604359</v>
      </c>
      <c r="AO21" s="82" t="s">
        <v>820</v>
      </c>
      <c r="AP21" s="26">
        <f t="shared" ref="AP21:AZ21" si="44">(AP17-AP19)/AP19</f>
        <v>0.49511400651465803</v>
      </c>
      <c r="AQ21" s="26" t="e">
        <f t="shared" ref="AQ21" si="45">(AQ17-AQ19)/AQ19</f>
        <v>#DIV/0!</v>
      </c>
      <c r="AR21" s="26">
        <f t="shared" si="44"/>
        <v>0.49334363995533798</v>
      </c>
      <c r="AS21" s="26">
        <f t="shared" si="44"/>
        <v>0.2486948077792123</v>
      </c>
      <c r="AT21" s="26">
        <f t="shared" si="44"/>
        <v>0.26519644141279786</v>
      </c>
      <c r="AU21" s="26">
        <f t="shared" si="44"/>
        <v>0.22587832553747184</v>
      </c>
      <c r="AV21" s="26">
        <f t="shared" si="44"/>
        <v>0.44453003182164957</v>
      </c>
      <c r="AW21" s="26">
        <f t="shared" si="44"/>
        <v>1.1670593069456192</v>
      </c>
      <c r="AX21" s="26">
        <f t="shared" si="44"/>
        <v>0.26327206708079082</v>
      </c>
      <c r="AY21" s="26">
        <f t="shared" si="44"/>
        <v>0.29227656515679168</v>
      </c>
      <c r="AZ21" s="26">
        <f t="shared" si="44"/>
        <v>0.33728977902511331</v>
      </c>
      <c r="BA21" s="26"/>
      <c r="BB21" s="26"/>
      <c r="BC21" s="88"/>
      <c r="BD21" s="88"/>
      <c r="BE21" s="88"/>
      <c r="BF21" s="88"/>
      <c r="BG21" s="88"/>
      <c r="BH21" s="90"/>
      <c r="BI21" s="90"/>
      <c r="BJ21" s="90"/>
      <c r="BK21" s="90"/>
      <c r="BM21" s="25"/>
      <c r="BN21" s="25"/>
      <c r="BO21" s="25"/>
      <c r="BP21" s="25"/>
      <c r="BQ21" s="25"/>
      <c r="BR21" s="25"/>
      <c r="BS21" s="25"/>
    </row>
    <row r="22" spans="1:71" ht="16">
      <c r="A22" s="77" t="s">
        <v>134</v>
      </c>
      <c r="B22" s="77">
        <v>124</v>
      </c>
      <c r="C22" s="77">
        <v>35.913154200000001</v>
      </c>
      <c r="D22" s="77">
        <v>-79.055779999999999</v>
      </c>
      <c r="E22" s="77" t="s">
        <v>38</v>
      </c>
      <c r="G22" s="77">
        <v>50</v>
      </c>
      <c r="H22" s="77" t="s">
        <v>61</v>
      </c>
      <c r="I22" s="77">
        <v>2020</v>
      </c>
      <c r="J22" s="77">
        <v>291.01289134438298</v>
      </c>
      <c r="K22" s="77" t="s">
        <v>29</v>
      </c>
      <c r="L22" s="77" t="s">
        <v>29</v>
      </c>
      <c r="M22" s="77" t="s">
        <v>841</v>
      </c>
      <c r="N22" s="77">
        <v>1</v>
      </c>
      <c r="O22" s="77">
        <v>0</v>
      </c>
      <c r="P22" s="77" t="s">
        <v>8</v>
      </c>
      <c r="Q22" s="77">
        <v>33.425505600000001</v>
      </c>
      <c r="R22" s="77">
        <v>-111.94001249999999</v>
      </c>
      <c r="S22" s="77">
        <v>6011.7422971886799</v>
      </c>
      <c r="T22" s="77">
        <v>1.0138414483574001</v>
      </c>
      <c r="U22" s="77">
        <v>181</v>
      </c>
      <c r="V22" s="77">
        <v>318</v>
      </c>
      <c r="W22" s="77">
        <v>7.3801999999999895E-2</v>
      </c>
      <c r="X22" s="77">
        <v>0</v>
      </c>
      <c r="Y22" s="77">
        <v>0</v>
      </c>
      <c r="Z22" s="77">
        <v>0</v>
      </c>
      <c r="AA22" s="77">
        <v>721.40907566264195</v>
      </c>
      <c r="AB22" s="77">
        <v>1.0876434483574</v>
      </c>
      <c r="AC22" s="77">
        <v>1511.4219670070199</v>
      </c>
      <c r="AE22" s="87" t="str">
        <f t="shared" si="2"/>
        <v>Domestic</v>
      </c>
      <c r="AF22" s="82" t="str">
        <f t="shared" si="3"/>
        <v>student</v>
      </c>
      <c r="AI22" s="82">
        <f>'GDP per Capita'!N22</f>
        <v>63809.64</v>
      </c>
      <c r="AJ22" s="82">
        <f t="shared" si="4"/>
        <v>63809.64</v>
      </c>
      <c r="AK22" s="82">
        <f t="shared" si="5"/>
        <v>63809.64</v>
      </c>
      <c r="AL22" s="88">
        <f t="shared" si="6"/>
        <v>2.3686420531553225E-2</v>
      </c>
      <c r="AO22" s="89"/>
      <c r="AP22" s="26"/>
      <c r="AQ22" s="26"/>
      <c r="AR22" s="26"/>
      <c r="AS22" s="26"/>
      <c r="AT22" s="26"/>
      <c r="AU22" s="26"/>
      <c r="AV22" s="26"/>
      <c r="AW22" s="26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M22" s="25"/>
      <c r="BN22" s="25"/>
      <c r="BO22" s="25"/>
      <c r="BP22" s="25"/>
      <c r="BQ22" s="25"/>
      <c r="BR22" s="25"/>
      <c r="BS22" s="25"/>
    </row>
    <row r="23" spans="1:71" ht="16">
      <c r="A23" s="77" t="s">
        <v>135</v>
      </c>
      <c r="B23" s="77">
        <v>125</v>
      </c>
      <c r="C23" s="77">
        <v>30.851592699999902</v>
      </c>
      <c r="D23" s="77">
        <v>34.782575899999998</v>
      </c>
      <c r="E23" s="77" t="s">
        <v>37</v>
      </c>
      <c r="G23" s="77">
        <v>100</v>
      </c>
      <c r="H23" s="77" t="s">
        <v>60</v>
      </c>
      <c r="I23" s="77">
        <v>2020</v>
      </c>
      <c r="J23" s="77">
        <v>565.76006783165496</v>
      </c>
      <c r="K23" s="77" t="s">
        <v>518</v>
      </c>
      <c r="L23" s="77" t="s">
        <v>32</v>
      </c>
      <c r="M23" s="77" t="s">
        <v>841</v>
      </c>
      <c r="N23" s="77">
        <v>1</v>
      </c>
      <c r="O23" s="77">
        <v>0</v>
      </c>
      <c r="P23" s="77" t="s">
        <v>8</v>
      </c>
      <c r="Q23" s="77">
        <v>33.425505600000001</v>
      </c>
      <c r="R23" s="77">
        <v>-111.94001249999999</v>
      </c>
      <c r="S23" s="77">
        <v>24118.917758929201</v>
      </c>
      <c r="T23" s="77">
        <v>3.77443298814844</v>
      </c>
      <c r="U23" s="77">
        <v>181</v>
      </c>
      <c r="V23" s="77">
        <v>636</v>
      </c>
      <c r="W23" s="77">
        <v>0.14760399999999901</v>
      </c>
      <c r="X23" s="77">
        <v>0</v>
      </c>
      <c r="Y23" s="77">
        <v>0</v>
      </c>
      <c r="Z23" s="77">
        <v>0</v>
      </c>
      <c r="AA23" s="77">
        <v>2206.8809749420202</v>
      </c>
      <c r="AB23" s="77">
        <v>3.9220369881484398</v>
      </c>
      <c r="AC23" s="77">
        <v>3589.6410427736801</v>
      </c>
      <c r="AE23" s="87" t="str">
        <f t="shared" si="2"/>
        <v>International</v>
      </c>
      <c r="AF23" s="82" t="str">
        <f t="shared" si="3"/>
        <v>non-student</v>
      </c>
      <c r="AI23" s="82">
        <f>'GDP per Capita'!N23</f>
        <v>41377.49</v>
      </c>
      <c r="AJ23" s="82">
        <f t="shared" si="4"/>
        <v>41377.49</v>
      </c>
      <c r="AK23" s="82">
        <f t="shared" si="5"/>
        <v>41377.49</v>
      </c>
      <c r="AL23" s="88">
        <f t="shared" si="6"/>
        <v>8.6753474963650046E-2</v>
      </c>
      <c r="AO23" s="89"/>
      <c r="AP23" s="26"/>
      <c r="AQ23" s="26"/>
      <c r="AR23" s="26"/>
      <c r="AS23" s="26"/>
      <c r="AT23" s="26"/>
      <c r="AU23" s="26"/>
      <c r="AV23" s="26"/>
      <c r="AW23" s="26"/>
      <c r="BM23" s="22"/>
      <c r="BN23" s="25"/>
      <c r="BO23" s="25"/>
      <c r="BP23" s="25"/>
      <c r="BQ23" s="25"/>
      <c r="BR23" s="25"/>
      <c r="BS23" s="25"/>
    </row>
    <row r="24" spans="1:71" ht="64">
      <c r="A24" s="77" t="s">
        <v>136</v>
      </c>
      <c r="B24" s="77">
        <v>126</v>
      </c>
      <c r="C24" s="77">
        <v>42.418429600000003</v>
      </c>
      <c r="D24" s="77">
        <v>-71.106163899999999</v>
      </c>
      <c r="E24" s="77" t="s">
        <v>37</v>
      </c>
      <c r="G24" s="77">
        <v>100</v>
      </c>
      <c r="H24" s="77" t="s">
        <v>60</v>
      </c>
      <c r="I24" s="77">
        <v>2020</v>
      </c>
      <c r="J24" s="77">
        <v>565.76006783165496</v>
      </c>
      <c r="K24" s="77" t="s">
        <v>29</v>
      </c>
      <c r="L24" s="77" t="s">
        <v>29</v>
      </c>
      <c r="M24" s="77" t="s">
        <v>841</v>
      </c>
      <c r="N24" s="77">
        <v>1</v>
      </c>
      <c r="O24" s="77">
        <v>0</v>
      </c>
      <c r="P24" s="77" t="s">
        <v>8</v>
      </c>
      <c r="Q24" s="77">
        <v>33.425505600000001</v>
      </c>
      <c r="R24" s="77">
        <v>-111.94001249999999</v>
      </c>
      <c r="S24" s="77">
        <v>7360.4852443584095</v>
      </c>
      <c r="T24" s="77">
        <v>1.1995521853352999</v>
      </c>
      <c r="U24" s="77">
        <v>181</v>
      </c>
      <c r="V24" s="77">
        <v>636</v>
      </c>
      <c r="W24" s="77">
        <v>0.14760399999999901</v>
      </c>
      <c r="X24" s="77">
        <v>0</v>
      </c>
      <c r="Y24" s="77">
        <v>0</v>
      </c>
      <c r="Z24" s="77">
        <v>0</v>
      </c>
      <c r="AA24" s="77">
        <v>883.258229323009</v>
      </c>
      <c r="AB24" s="77">
        <v>1.3471561853353</v>
      </c>
      <c r="AC24" s="77">
        <v>2266.0182971546601</v>
      </c>
      <c r="AE24" s="87" t="str">
        <f t="shared" si="2"/>
        <v>Domestic</v>
      </c>
      <c r="AF24" s="82" t="str">
        <f t="shared" si="3"/>
        <v>non-student</v>
      </c>
      <c r="AI24" s="82">
        <f>'GDP per Capita'!N24</f>
        <v>63809.64</v>
      </c>
      <c r="AJ24" s="82">
        <f t="shared" si="4"/>
        <v>63809.64</v>
      </c>
      <c r="AK24" s="82">
        <f t="shared" si="5"/>
        <v>63809.64</v>
      </c>
      <c r="AL24" s="88">
        <f t="shared" si="6"/>
        <v>3.5512162381023622E-2</v>
      </c>
      <c r="AO24" s="80" t="s">
        <v>830</v>
      </c>
      <c r="AP24" s="81" t="s">
        <v>814</v>
      </c>
      <c r="AQ24" s="81" t="s">
        <v>57</v>
      </c>
      <c r="AR24" s="79" t="s">
        <v>59</v>
      </c>
      <c r="AS24" s="79" t="s">
        <v>78</v>
      </c>
      <c r="AT24" s="79" t="s">
        <v>49</v>
      </c>
      <c r="AU24" s="79" t="s">
        <v>53</v>
      </c>
      <c r="AV24" s="82" t="s">
        <v>47</v>
      </c>
      <c r="AW24" s="82" t="s">
        <v>48</v>
      </c>
      <c r="AX24" s="79" t="s">
        <v>50</v>
      </c>
      <c r="AY24" s="79" t="s">
        <v>51</v>
      </c>
      <c r="AZ24" s="79" t="s">
        <v>52</v>
      </c>
      <c r="BA24" s="83" t="s">
        <v>1924</v>
      </c>
      <c r="BB24" s="79" t="s">
        <v>839</v>
      </c>
      <c r="BC24" s="84" t="s">
        <v>806</v>
      </c>
      <c r="BD24" s="84" t="s">
        <v>807</v>
      </c>
      <c r="BE24" s="84" t="s">
        <v>808</v>
      </c>
      <c r="BF24" s="84" t="s">
        <v>809</v>
      </c>
      <c r="BG24" s="84" t="s">
        <v>810</v>
      </c>
      <c r="BH24" s="84" t="s">
        <v>811</v>
      </c>
      <c r="BI24" s="84" t="s">
        <v>812</v>
      </c>
      <c r="BJ24" s="84" t="s">
        <v>813</v>
      </c>
      <c r="BK24" s="84"/>
      <c r="BM24" s="22"/>
      <c r="BN24" s="25"/>
      <c r="BO24" s="25"/>
      <c r="BP24" s="25"/>
      <c r="BQ24" s="25"/>
      <c r="BR24" s="25"/>
      <c r="BS24" s="25"/>
    </row>
    <row r="25" spans="1:71" ht="16">
      <c r="A25" s="77" t="s">
        <v>137</v>
      </c>
      <c r="B25" s="77">
        <v>127</v>
      </c>
      <c r="C25" s="77">
        <v>40.7127281</v>
      </c>
      <c r="D25" s="77">
        <v>-74.006015199999993</v>
      </c>
      <c r="E25" s="77" t="s">
        <v>38</v>
      </c>
      <c r="G25" s="77">
        <v>50</v>
      </c>
      <c r="H25" s="77" t="s">
        <v>61</v>
      </c>
      <c r="I25" s="77">
        <v>2020</v>
      </c>
      <c r="J25" s="77">
        <v>291.01289134438298</v>
      </c>
      <c r="K25" s="77" t="s">
        <v>29</v>
      </c>
      <c r="L25" s="77" t="s">
        <v>29</v>
      </c>
      <c r="M25" s="77" t="s">
        <v>841</v>
      </c>
      <c r="N25" s="77">
        <v>1</v>
      </c>
      <c r="O25" s="77">
        <v>0</v>
      </c>
      <c r="P25" s="77" t="s">
        <v>8</v>
      </c>
      <c r="Q25" s="77">
        <v>33.425505600000001</v>
      </c>
      <c r="R25" s="77">
        <v>-111.94001249999999</v>
      </c>
      <c r="S25" s="77">
        <v>6866.9533945017802</v>
      </c>
      <c r="T25" s="77">
        <v>1.1312250249362501</v>
      </c>
      <c r="U25" s="77">
        <v>181</v>
      </c>
      <c r="V25" s="77">
        <v>318</v>
      </c>
      <c r="W25" s="77">
        <v>7.3801999999999895E-2</v>
      </c>
      <c r="X25" s="77">
        <v>0</v>
      </c>
      <c r="Y25" s="77">
        <v>0</v>
      </c>
      <c r="Z25" s="77">
        <v>0</v>
      </c>
      <c r="AA25" s="77">
        <v>824.03440734021399</v>
      </c>
      <c r="AB25" s="77">
        <v>1.20502702493625</v>
      </c>
      <c r="AC25" s="77">
        <v>1614.04729868459</v>
      </c>
      <c r="AE25" s="87" t="str">
        <f t="shared" si="2"/>
        <v>Domestic</v>
      </c>
      <c r="AF25" s="82" t="str">
        <f t="shared" si="3"/>
        <v>student</v>
      </c>
      <c r="AI25" s="82">
        <f>'GDP per Capita'!N25</f>
        <v>63809.64</v>
      </c>
      <c r="AJ25" s="82">
        <f t="shared" si="4"/>
        <v>63809.64</v>
      </c>
      <c r="AK25" s="82">
        <f t="shared" si="5"/>
        <v>63809.64</v>
      </c>
      <c r="AL25" s="88">
        <f t="shared" si="6"/>
        <v>2.5294725039736787E-2</v>
      </c>
      <c r="AO25" s="25">
        <v>2015</v>
      </c>
      <c r="AP25" s="34">
        <f>COUNTIFS($AE$2:$AE$2538,"Domestic",$I$2:$I$2538,$AO25)</f>
        <v>345</v>
      </c>
      <c r="AQ25" s="34">
        <f>SUMIFS(G$2:G$2538,$AE$2:$AE$2538,"Domestic",$I$2:$I$2538,$AO25)</f>
        <v>0</v>
      </c>
      <c r="AR25" s="34">
        <f>SUMIFS(J$2:J$2538,$AE$2:$AE$2538,"Domestic",$I$2:$I$2538,$AO25)</f>
        <v>150240.72234762984</v>
      </c>
      <c r="AS25" s="34">
        <f>SUMIFS(S$2:S$2538,$AE$2:$AE$2538,"Domestic",$I$2:$I$2538,$AO25)</f>
        <v>964173.21842270857</v>
      </c>
      <c r="AT25" s="34">
        <f>SUMIFS(T$2:T$2538,$AE$2:$AE$2538,"Domestic",$I$2:$I$2538,$AO25)</f>
        <v>181.44343987363638</v>
      </c>
      <c r="AU25" s="34">
        <f>SUMIFS(U$2:U$2538,$AE$2:$AE$2538,"Domestic",$I$2:$I$2538,$AO25)</f>
        <v>69434</v>
      </c>
      <c r="AV25" s="34">
        <f>SUMIFS(V$2:V$2538,$AE$2:$AE$2538,"Domestic",$I$2:$I$2538,$AO25)</f>
        <v>192417.46363636362</v>
      </c>
      <c r="AW25" s="34">
        <f>SUMIFS(W$2:W$2538,$AE$2:$AE$2538,"Domestic",$I$2:$I$2538,$AO25)</f>
        <v>25.043794645454604</v>
      </c>
      <c r="AX25" s="34">
        <f>SUMIFS(AA$2:AA$2538,$AE$2:$AE$2538,"Domestic",$I$2:$I$2538,$AO25)</f>
        <v>137494.96533098514</v>
      </c>
      <c r="AY25" s="34">
        <f>SUMIFS(AB$2:AB$2538,$AE$2:$AE$2538,"Domestic",$I$2:$I$2538,$AO25)</f>
        <v>206.48723451909095</v>
      </c>
      <c r="AZ25" s="34">
        <f>SUMIFS(AC$2:AC$2538,$AE$2:$AE$2538,"Domestic",$I$2:$I$2538,$AO25)</f>
        <v>549587.15131497744</v>
      </c>
      <c r="BA25" s="34">
        <f t="shared" ref="BA25:BB29" si="46">AQ25/$AP25</f>
        <v>0</v>
      </c>
      <c r="BB25" s="34">
        <f t="shared" si="46"/>
        <v>435.48035463081112</v>
      </c>
      <c r="BC25" s="34">
        <f t="shared" ref="BC25:BJ29" si="47">AS25/$AP25</f>
        <v>2794.7049809353871</v>
      </c>
      <c r="BD25" s="34">
        <f t="shared" si="47"/>
        <v>0.52592301412648224</v>
      </c>
      <c r="BE25" s="34">
        <f t="shared" si="47"/>
        <v>201.25797101449277</v>
      </c>
      <c r="BF25" s="34">
        <f t="shared" si="47"/>
        <v>557.73177865612649</v>
      </c>
      <c r="BG25" s="34">
        <f t="shared" si="47"/>
        <v>7.2590709117259719E-2</v>
      </c>
      <c r="BH25" s="34">
        <f t="shared" si="47"/>
        <v>398.53613139415984</v>
      </c>
      <c r="BI25" s="34">
        <f t="shared" si="47"/>
        <v>0.59851372324374186</v>
      </c>
      <c r="BJ25" s="34">
        <f t="shared" si="47"/>
        <v>1593.0062356955868</v>
      </c>
      <c r="BK25" s="34"/>
      <c r="BM25" s="22"/>
      <c r="BN25" s="25"/>
      <c r="BO25" s="25"/>
      <c r="BP25" s="25"/>
      <c r="BQ25" s="25"/>
      <c r="BR25" s="25"/>
      <c r="BS25" s="25"/>
    </row>
    <row r="26" spans="1:71" ht="16">
      <c r="A26" s="77" t="s">
        <v>127</v>
      </c>
      <c r="B26" s="77">
        <v>128</v>
      </c>
      <c r="C26" s="77">
        <v>40.014985600000003</v>
      </c>
      <c r="D26" s="77">
        <v>-105.27054560000001</v>
      </c>
      <c r="E26" s="77" t="s">
        <v>40</v>
      </c>
      <c r="G26" s="77">
        <v>50</v>
      </c>
      <c r="H26" s="77" t="s">
        <v>61</v>
      </c>
      <c r="I26" s="77">
        <v>2020</v>
      </c>
      <c r="J26" s="77">
        <v>291.01289134438298</v>
      </c>
      <c r="K26" s="77" t="s">
        <v>29</v>
      </c>
      <c r="L26" s="77" t="s">
        <v>29</v>
      </c>
      <c r="M26" s="77" t="s">
        <v>841</v>
      </c>
      <c r="N26" s="77">
        <v>1</v>
      </c>
      <c r="O26" s="77">
        <v>0</v>
      </c>
      <c r="P26" s="77" t="s">
        <v>8</v>
      </c>
      <c r="Q26" s="77">
        <v>33.425505600000001</v>
      </c>
      <c r="R26" s="77">
        <v>-111.94001249999999</v>
      </c>
      <c r="S26" s="77">
        <v>1885.80224014141</v>
      </c>
      <c r="T26" s="77">
        <v>0.41064203417221601</v>
      </c>
      <c r="U26" s="77">
        <v>181</v>
      </c>
      <c r="V26" s="77">
        <v>492.00959999999998</v>
      </c>
      <c r="W26" s="77">
        <v>0.1141864544</v>
      </c>
      <c r="X26" s="77">
        <v>1</v>
      </c>
      <c r="Y26" s="77">
        <v>0</v>
      </c>
      <c r="Z26" s="77">
        <v>0</v>
      </c>
      <c r="AA26" s="77">
        <v>362.07403010715097</v>
      </c>
      <c r="AB26" s="77">
        <v>0.52482848857221698</v>
      </c>
      <c r="AC26" s="77">
        <v>1326.09652145153</v>
      </c>
      <c r="AE26" s="87" t="str">
        <f t="shared" si="2"/>
        <v>Domestic</v>
      </c>
      <c r="AF26" s="82" t="str">
        <f t="shared" si="3"/>
        <v>non-student</v>
      </c>
      <c r="AI26" s="82">
        <f>'GDP per Capita'!N26</f>
        <v>63809.64</v>
      </c>
      <c r="AJ26" s="82">
        <f t="shared" si="4"/>
        <v>63809.64</v>
      </c>
      <c r="AK26" s="82">
        <f t="shared" si="5"/>
        <v>63809.64</v>
      </c>
      <c r="AL26" s="88">
        <f t="shared" si="6"/>
        <v>2.0782071822557376E-2</v>
      </c>
      <c r="AO26" s="25">
        <v>2016</v>
      </c>
      <c r="AP26" s="34">
        <f t="shared" ref="AP26:AP29" si="48">COUNTIFS($AE$2:$AE$2538,"Domestic",$I$2:$I$2538,$AO26)</f>
        <v>257</v>
      </c>
      <c r="AQ26" s="34">
        <f t="shared" ref="AQ26:AQ29" si="49">SUMIFS(G$2:G$2538,$AE$2:$AE$2538,"Domestic",$I$2:$I$2538,$AO26)</f>
        <v>0</v>
      </c>
      <c r="AR26" s="34">
        <f t="shared" ref="AR26:AR29" si="50">SUMIFS(J$2:J$2538,$AE$2:$AE$2538,"Domestic",$I$2:$I$2538,$AO26)</f>
        <v>119045</v>
      </c>
      <c r="AS26" s="34">
        <f t="shared" ref="AS26:AS29" si="51">SUMIFS(S$2:S$2538,$AE$2:$AE$2538,"Domestic",$I$2:$I$2538,$AO26)</f>
        <v>1444267.7942674044</v>
      </c>
      <c r="AT26" s="34">
        <f t="shared" ref="AT26:AT29" si="52">SUMIFS(T$2:T$2538,$AE$2:$AE$2538,"Domestic",$I$2:$I$2538,$AO26)</f>
        <v>243.17324643992652</v>
      </c>
      <c r="AU26" s="34">
        <f t="shared" ref="AU26:AU29" si="53">SUMIFS(U$2:U$2538,$AE$2:$AE$2538,"Domestic",$I$2:$I$2538,$AO26)</f>
        <v>61500</v>
      </c>
      <c r="AV26" s="34">
        <f t="shared" ref="AV26:AV29" si="54">SUMIFS(V$2:V$2538,$AE$2:$AE$2538,"Domestic",$I$2:$I$2538,$AO26)</f>
        <v>166984.3448275862</v>
      </c>
      <c r="AW26" s="34">
        <f t="shared" ref="AW26:AW29" si="55">SUMIFS(W$2:W$2538,$AE$2:$AE$2538,"Domestic",$I$2:$I$2538,$AO26)</f>
        <v>17.797885862068966</v>
      </c>
      <c r="AX26" s="34">
        <f t="shared" ref="AX26:AX29" si="56">SUMIFS(AA$2:AA$2538,$AE$2:$AE$2538,"Domestic",$I$2:$I$2538,$AO26)</f>
        <v>182176.86772201228</v>
      </c>
      <c r="AY26" s="34">
        <f t="shared" ref="AY26:AY29" si="57">SUMIFS(AB$2:AB$2538,$AE$2:$AE$2538,"Domestic",$I$2:$I$2538,$AO26)</f>
        <v>260.97113230199517</v>
      </c>
      <c r="AZ26" s="34">
        <f t="shared" ref="AZ26:AZ29" si="58">SUMIFS(AC$2:AC$2538,$AE$2:$AE$2538,"Domestic",$I$2:$I$2538,$AO26)</f>
        <v>529706.21254959749</v>
      </c>
      <c r="BA26" s="34">
        <f t="shared" si="46"/>
        <v>0</v>
      </c>
      <c r="BB26" s="34">
        <f t="shared" si="46"/>
        <v>463.21011673151753</v>
      </c>
      <c r="BC26" s="34">
        <f t="shared" si="47"/>
        <v>5619.7190438420403</v>
      </c>
      <c r="BD26" s="34">
        <f t="shared" si="47"/>
        <v>0.94619940248998646</v>
      </c>
      <c r="BE26" s="34">
        <f t="shared" si="47"/>
        <v>239.29961089494162</v>
      </c>
      <c r="BF26" s="34">
        <f t="shared" si="47"/>
        <v>649.74453240305911</v>
      </c>
      <c r="BG26" s="34">
        <f t="shared" si="47"/>
        <v>6.9252474171474579E-2</v>
      </c>
      <c r="BH26" s="34">
        <f t="shared" si="47"/>
        <v>708.85940747864697</v>
      </c>
      <c r="BI26" s="34">
        <f t="shared" si="47"/>
        <v>1.0154518766614598</v>
      </c>
      <c r="BJ26" s="34">
        <f t="shared" si="47"/>
        <v>2061.1136675081616</v>
      </c>
      <c r="BK26" s="34"/>
      <c r="BN26" s="25"/>
      <c r="BO26" s="25"/>
      <c r="BP26" s="25"/>
      <c r="BQ26" s="25"/>
      <c r="BR26" s="25"/>
      <c r="BS26" s="25"/>
    </row>
    <row r="27" spans="1:71" ht="16">
      <c r="A27" s="77" t="s">
        <v>128</v>
      </c>
      <c r="B27" s="77">
        <v>129</v>
      </c>
      <c r="C27" s="77">
        <v>46.230215149999999</v>
      </c>
      <c r="D27" s="77">
        <v>7.3637051847831998</v>
      </c>
      <c r="E27" s="77" t="s">
        <v>39</v>
      </c>
      <c r="G27" s="77">
        <v>100</v>
      </c>
      <c r="H27" s="77" t="s">
        <v>60</v>
      </c>
      <c r="I27" s="77">
        <v>2020</v>
      </c>
      <c r="J27" s="77">
        <v>565.76006783165496</v>
      </c>
      <c r="K27" s="77" t="s">
        <v>575</v>
      </c>
      <c r="L27" s="77" t="s">
        <v>31</v>
      </c>
      <c r="M27" s="77" t="s">
        <v>841</v>
      </c>
      <c r="N27" s="77">
        <v>1</v>
      </c>
      <c r="O27" s="77">
        <v>0</v>
      </c>
      <c r="P27" s="77" t="s">
        <v>8</v>
      </c>
      <c r="Q27" s="77">
        <v>33.425505600000001</v>
      </c>
      <c r="R27" s="77">
        <v>-111.94001249999999</v>
      </c>
      <c r="S27" s="77">
        <v>18543.862771567201</v>
      </c>
      <c r="T27" s="77">
        <v>2.8629052529625598</v>
      </c>
      <c r="U27" s="77">
        <v>181</v>
      </c>
      <c r="V27" s="77">
        <v>636</v>
      </c>
      <c r="W27" s="77">
        <v>0.14760399999999901</v>
      </c>
      <c r="X27" s="77">
        <v>0</v>
      </c>
      <c r="Y27" s="77">
        <v>0</v>
      </c>
      <c r="Z27" s="77">
        <v>0</v>
      </c>
      <c r="AA27" s="77">
        <v>1947.1055910145501</v>
      </c>
      <c r="AB27" s="77">
        <v>3.0105092529625601</v>
      </c>
      <c r="AC27" s="77">
        <v>3329.86565884621</v>
      </c>
      <c r="AE27" s="87" t="str">
        <f t="shared" si="2"/>
        <v>International</v>
      </c>
      <c r="AF27" s="82" t="str">
        <f t="shared" si="3"/>
        <v>non-student</v>
      </c>
      <c r="AI27" s="82">
        <f>'GDP per Capita'!N27</f>
        <v>84665.279999999999</v>
      </c>
      <c r="AJ27" s="82">
        <f t="shared" si="4"/>
        <v>84665.279999999999</v>
      </c>
      <c r="AK27" s="82">
        <f t="shared" si="5"/>
        <v>84665.279999999999</v>
      </c>
      <c r="AL27" s="88">
        <f t="shared" si="6"/>
        <v>3.9329766095927518E-2</v>
      </c>
      <c r="AO27" s="25">
        <v>2018</v>
      </c>
      <c r="AP27" s="34">
        <f t="shared" si="48"/>
        <v>310</v>
      </c>
      <c r="AQ27" s="34">
        <f t="shared" si="49"/>
        <v>0</v>
      </c>
      <c r="AR27" s="34">
        <f t="shared" si="50"/>
        <v>127635</v>
      </c>
      <c r="AS27" s="34">
        <f t="shared" si="51"/>
        <v>608842.62752158195</v>
      </c>
      <c r="AT27" s="34">
        <f t="shared" si="52"/>
        <v>126.68335922609626</v>
      </c>
      <c r="AU27" s="34">
        <f t="shared" si="53"/>
        <v>48689</v>
      </c>
      <c r="AV27" s="34">
        <f t="shared" si="54"/>
        <v>119670.80291970803</v>
      </c>
      <c r="AW27" s="34">
        <f t="shared" si="55"/>
        <v>25.515779927007337</v>
      </c>
      <c r="AX27" s="34">
        <f t="shared" si="56"/>
        <v>97832.904467157263</v>
      </c>
      <c r="AY27" s="34">
        <f t="shared" si="57"/>
        <v>152.1991391531036</v>
      </c>
      <c r="AZ27" s="34">
        <f t="shared" si="58"/>
        <v>393827.70738686464</v>
      </c>
      <c r="BA27" s="34">
        <f t="shared" si="46"/>
        <v>0</v>
      </c>
      <c r="BB27" s="34">
        <f t="shared" si="46"/>
        <v>411.72580645161293</v>
      </c>
      <c r="BC27" s="34">
        <f t="shared" si="47"/>
        <v>1964.0084758760709</v>
      </c>
      <c r="BD27" s="34">
        <f t="shared" si="47"/>
        <v>0.40865599750353632</v>
      </c>
      <c r="BE27" s="34">
        <f t="shared" si="47"/>
        <v>157.06129032258065</v>
      </c>
      <c r="BF27" s="34">
        <f t="shared" si="47"/>
        <v>386.0348481280904</v>
      </c>
      <c r="BG27" s="34">
        <f t="shared" si="47"/>
        <v>8.2308967506475275E-2</v>
      </c>
      <c r="BH27" s="34">
        <f t="shared" si="47"/>
        <v>315.59001441018472</v>
      </c>
      <c r="BI27" s="34">
        <f t="shared" si="47"/>
        <v>0.49096496501001163</v>
      </c>
      <c r="BJ27" s="34">
        <f t="shared" si="47"/>
        <v>1270.4119593124665</v>
      </c>
      <c r="BK27" s="34"/>
    </row>
    <row r="28" spans="1:71" ht="16">
      <c r="A28" s="77" t="s">
        <v>118</v>
      </c>
      <c r="B28" s="77">
        <v>130</v>
      </c>
      <c r="C28" s="77">
        <v>37.548269699999999</v>
      </c>
      <c r="D28" s="77">
        <v>-121.9885719</v>
      </c>
      <c r="E28" s="77" t="s">
        <v>42</v>
      </c>
      <c r="G28" s="77">
        <v>100</v>
      </c>
      <c r="H28" s="77" t="s">
        <v>60</v>
      </c>
      <c r="I28" s="77">
        <v>2020</v>
      </c>
      <c r="J28" s="77">
        <v>565.76006783165496</v>
      </c>
      <c r="K28" s="77" t="s">
        <v>29</v>
      </c>
      <c r="L28" s="77" t="s">
        <v>29</v>
      </c>
      <c r="M28" s="77" t="s">
        <v>841</v>
      </c>
      <c r="N28" s="77">
        <v>1</v>
      </c>
      <c r="O28" s="77">
        <v>0</v>
      </c>
      <c r="P28" s="77" t="s">
        <v>8</v>
      </c>
      <c r="Q28" s="77">
        <v>33.425505600000001</v>
      </c>
      <c r="R28" s="77">
        <v>-111.94001249999999</v>
      </c>
      <c r="S28" s="77">
        <v>2035.95484153078</v>
      </c>
      <c r="T28" s="77">
        <v>0.43046890069511301</v>
      </c>
      <c r="U28" s="77">
        <v>181</v>
      </c>
      <c r="V28" s="77">
        <v>636</v>
      </c>
      <c r="W28" s="77">
        <v>0.14760399999999901</v>
      </c>
      <c r="X28" s="77">
        <v>0</v>
      </c>
      <c r="Y28" s="77">
        <v>0</v>
      </c>
      <c r="Z28" s="77">
        <v>0</v>
      </c>
      <c r="AA28" s="77">
        <v>390.90332957391001</v>
      </c>
      <c r="AB28" s="77">
        <v>0.57807290069511297</v>
      </c>
      <c r="AC28" s="77">
        <v>1773.6633974055601</v>
      </c>
      <c r="AE28" s="87" t="str">
        <f t="shared" si="2"/>
        <v>Domestic</v>
      </c>
      <c r="AF28" s="82" t="str">
        <f t="shared" si="3"/>
        <v>non-student</v>
      </c>
      <c r="AI28" s="82">
        <f>'GDP per Capita'!N28</f>
        <v>63809.64</v>
      </c>
      <c r="AJ28" s="82">
        <f t="shared" si="4"/>
        <v>63809.64</v>
      </c>
      <c r="AK28" s="82">
        <f t="shared" si="5"/>
        <v>63809.64</v>
      </c>
      <c r="AL28" s="88">
        <f t="shared" si="6"/>
        <v>2.7796166808111755E-2</v>
      </c>
      <c r="AO28" s="22">
        <v>2019</v>
      </c>
      <c r="AP28" s="34">
        <f t="shared" si="48"/>
        <v>394</v>
      </c>
      <c r="AQ28" s="34">
        <f t="shared" si="49"/>
        <v>0</v>
      </c>
      <c r="AR28" s="34">
        <f t="shared" si="50"/>
        <v>195080</v>
      </c>
      <c r="AS28" s="34">
        <f t="shared" si="51"/>
        <v>912798.76296737336</v>
      </c>
      <c r="AT28" s="34">
        <f t="shared" si="52"/>
        <v>184.81289975862384</v>
      </c>
      <c r="AU28" s="34">
        <f t="shared" si="53"/>
        <v>66246</v>
      </c>
      <c r="AV28" s="34">
        <f t="shared" si="54"/>
        <v>207269.31860036834</v>
      </c>
      <c r="AW28" s="34">
        <f t="shared" si="55"/>
        <v>44.599696869244916</v>
      </c>
      <c r="AX28" s="34">
        <f t="shared" si="56"/>
        <v>139400.15825464885</v>
      </c>
      <c r="AY28" s="34">
        <f t="shared" si="57"/>
        <v>229.41259662786902</v>
      </c>
      <c r="AZ28" s="34">
        <f t="shared" si="58"/>
        <v>607995.47685501573</v>
      </c>
      <c r="BA28" s="34">
        <f t="shared" si="46"/>
        <v>0</v>
      </c>
      <c r="BB28" s="34">
        <f t="shared" si="46"/>
        <v>495.12690355329948</v>
      </c>
      <c r="BC28" s="34">
        <f t="shared" si="47"/>
        <v>2316.7481293588157</v>
      </c>
      <c r="BD28" s="34">
        <f t="shared" si="47"/>
        <v>0.46906827349904529</v>
      </c>
      <c r="BE28" s="34">
        <f t="shared" si="47"/>
        <v>168.13705583756345</v>
      </c>
      <c r="BF28" s="34">
        <f t="shared" si="47"/>
        <v>526.06426040702627</v>
      </c>
      <c r="BG28" s="34">
        <f t="shared" si="47"/>
        <v>0.11319720017574851</v>
      </c>
      <c r="BH28" s="34">
        <f t="shared" si="47"/>
        <v>353.80750826053008</v>
      </c>
      <c r="BI28" s="34">
        <f t="shared" si="47"/>
        <v>0.58226547367479442</v>
      </c>
      <c r="BJ28" s="34">
        <f t="shared" si="47"/>
        <v>1543.1357280584155</v>
      </c>
      <c r="BK28" s="34"/>
    </row>
    <row r="29" spans="1:71" ht="16">
      <c r="A29" s="77" t="s">
        <v>138</v>
      </c>
      <c r="B29" s="77">
        <v>131</v>
      </c>
      <c r="C29" s="77">
        <v>42.728411700000002</v>
      </c>
      <c r="D29" s="77">
        <v>-73.6917878</v>
      </c>
      <c r="E29" s="77" t="s">
        <v>37</v>
      </c>
      <c r="G29" s="77">
        <v>100</v>
      </c>
      <c r="H29" s="77" t="s">
        <v>60</v>
      </c>
      <c r="I29" s="77">
        <v>2020</v>
      </c>
      <c r="J29" s="77">
        <v>565.76006783165496</v>
      </c>
      <c r="K29" s="77" t="s">
        <v>29</v>
      </c>
      <c r="L29" s="77" t="s">
        <v>29</v>
      </c>
      <c r="M29" s="77" t="s">
        <v>841</v>
      </c>
      <c r="N29" s="77">
        <v>1</v>
      </c>
      <c r="O29" s="77">
        <v>0</v>
      </c>
      <c r="P29" s="77" t="s">
        <v>8</v>
      </c>
      <c r="Q29" s="77">
        <v>33.425505600000001</v>
      </c>
      <c r="R29" s="77">
        <v>-111.94001249999999</v>
      </c>
      <c r="S29" s="77">
        <v>6941.6002951498904</v>
      </c>
      <c r="T29" s="77">
        <v>1.1415319845556</v>
      </c>
      <c r="U29" s="77">
        <v>181</v>
      </c>
      <c r="V29" s="77">
        <v>636</v>
      </c>
      <c r="W29" s="77">
        <v>0.14760399999999901</v>
      </c>
      <c r="X29" s="77">
        <v>0</v>
      </c>
      <c r="Y29" s="77">
        <v>0</v>
      </c>
      <c r="Z29" s="77">
        <v>0</v>
      </c>
      <c r="AA29" s="77">
        <v>832.99203541798602</v>
      </c>
      <c r="AB29" s="77">
        <v>1.2891359845556001</v>
      </c>
      <c r="AC29" s="77">
        <v>2215.7521032496402</v>
      </c>
      <c r="AE29" s="87" t="str">
        <f t="shared" si="2"/>
        <v>Domestic</v>
      </c>
      <c r="AF29" s="82" t="str">
        <f t="shared" si="3"/>
        <v>non-student</v>
      </c>
      <c r="AI29" s="82">
        <f>'GDP per Capita'!N29</f>
        <v>63809.64</v>
      </c>
      <c r="AJ29" s="82">
        <f t="shared" si="4"/>
        <v>63809.64</v>
      </c>
      <c r="AK29" s="82">
        <f t="shared" si="5"/>
        <v>63809.64</v>
      </c>
      <c r="AL29" s="88">
        <f t="shared" si="6"/>
        <v>3.4724410030359677E-2</v>
      </c>
      <c r="AO29" s="22">
        <v>2020</v>
      </c>
      <c r="AP29" s="34">
        <f t="shared" si="48"/>
        <v>500</v>
      </c>
      <c r="AQ29" s="34">
        <f t="shared" si="49"/>
        <v>35700</v>
      </c>
      <c r="AR29" s="34">
        <f t="shared" si="50"/>
        <v>203911.96428389676</v>
      </c>
      <c r="AS29" s="34">
        <f t="shared" si="51"/>
        <v>2238577.988150191</v>
      </c>
      <c r="AT29" s="34">
        <f t="shared" si="52"/>
        <v>393.00990691261563</v>
      </c>
      <c r="AU29" s="34">
        <f t="shared" si="53"/>
        <v>88147</v>
      </c>
      <c r="AV29" s="34">
        <f t="shared" si="54"/>
        <v>244170.06719999996</v>
      </c>
      <c r="AW29" s="34">
        <f t="shared" si="55"/>
        <v>56.667419180799989</v>
      </c>
      <c r="AX29" s="34">
        <f t="shared" si="56"/>
        <v>295466.24419576494</v>
      </c>
      <c r="AY29" s="34">
        <f t="shared" si="57"/>
        <v>449.6773260934155</v>
      </c>
      <c r="AZ29" s="34">
        <f t="shared" si="58"/>
        <v>831695.27567966038</v>
      </c>
      <c r="BA29" s="34">
        <f t="shared" si="46"/>
        <v>71.400000000000006</v>
      </c>
      <c r="BB29" s="34">
        <f t="shared" si="46"/>
        <v>407.82392856779353</v>
      </c>
      <c r="BC29" s="34">
        <f t="shared" si="47"/>
        <v>4477.1559763003825</v>
      </c>
      <c r="BD29" s="34">
        <f t="shared" si="47"/>
        <v>0.78601981382523123</v>
      </c>
      <c r="BE29" s="34">
        <f t="shared" si="47"/>
        <v>176.29400000000001</v>
      </c>
      <c r="BF29" s="34">
        <f t="shared" si="47"/>
        <v>488.3401343999999</v>
      </c>
      <c r="BG29" s="34">
        <f t="shared" si="47"/>
        <v>0.11333483836159998</v>
      </c>
      <c r="BH29" s="34">
        <f t="shared" si="47"/>
        <v>590.93248839152989</v>
      </c>
      <c r="BI29" s="34">
        <f t="shared" si="47"/>
        <v>0.89935465218683097</v>
      </c>
      <c r="BJ29" s="34">
        <f t="shared" si="47"/>
        <v>1663.3905513593209</v>
      </c>
      <c r="BK29" s="34"/>
    </row>
    <row r="30" spans="1:71" ht="16">
      <c r="A30" s="77" t="s">
        <v>139</v>
      </c>
      <c r="B30" s="77">
        <v>132</v>
      </c>
      <c r="C30" s="77">
        <v>37.566679100000002</v>
      </c>
      <c r="D30" s="77">
        <v>126.9782914</v>
      </c>
      <c r="E30" s="77" t="s">
        <v>37</v>
      </c>
      <c r="G30" s="77">
        <v>100</v>
      </c>
      <c r="H30" s="77" t="s">
        <v>60</v>
      </c>
      <c r="I30" s="77">
        <v>2020</v>
      </c>
      <c r="J30" s="77">
        <v>565.76006783165496</v>
      </c>
      <c r="K30" s="77" t="s">
        <v>317</v>
      </c>
      <c r="L30" s="77" t="s">
        <v>30</v>
      </c>
      <c r="M30" s="77" t="s">
        <v>841</v>
      </c>
      <c r="N30" s="77">
        <v>1</v>
      </c>
      <c r="O30" s="77">
        <v>0</v>
      </c>
      <c r="P30" s="77" t="s">
        <v>8</v>
      </c>
      <c r="Q30" s="77">
        <v>33.425505600000001</v>
      </c>
      <c r="R30" s="77">
        <v>-111.94001249999999</v>
      </c>
      <c r="S30" s="77">
        <v>20087.516699367301</v>
      </c>
      <c r="T30" s="77">
        <v>3.10981091905958</v>
      </c>
      <c r="U30" s="77">
        <v>181</v>
      </c>
      <c r="V30" s="77">
        <v>636</v>
      </c>
      <c r="W30" s="77">
        <v>0.14760399999999901</v>
      </c>
      <c r="X30" s="77">
        <v>0</v>
      </c>
      <c r="Y30" s="77">
        <v>0</v>
      </c>
      <c r="Z30" s="77">
        <v>0</v>
      </c>
      <c r="AA30" s="77">
        <v>1838.0077779921</v>
      </c>
      <c r="AB30" s="77">
        <v>3.2574149190595798</v>
      </c>
      <c r="AC30" s="77">
        <v>3220.7678458237601</v>
      </c>
      <c r="AE30" s="87" t="str">
        <f t="shared" si="2"/>
        <v>International</v>
      </c>
      <c r="AF30" s="82" t="str">
        <f t="shared" si="3"/>
        <v>non-student</v>
      </c>
      <c r="AI30" s="82">
        <f>'GDP per Capita'!N30</f>
        <v>32154.02</v>
      </c>
      <c r="AJ30" s="82">
        <f t="shared" si="4"/>
        <v>32154.02</v>
      </c>
      <c r="AK30" s="82">
        <f t="shared" si="5"/>
        <v>32154.02</v>
      </c>
      <c r="AL30" s="88">
        <f t="shared" si="6"/>
        <v>0.10016687947024229</v>
      </c>
      <c r="AO30" s="82" t="s">
        <v>819</v>
      </c>
      <c r="AP30" s="34">
        <f>AVERAGE(AP25:AP27)</f>
        <v>304</v>
      </c>
      <c r="AQ30" s="34">
        <f>AVERAGE(AQ25:AQ27)</f>
        <v>0</v>
      </c>
      <c r="AR30" s="34">
        <f>AVERAGE(AR25:AR27)</f>
        <v>132306.90744920995</v>
      </c>
      <c r="AS30" s="34">
        <f t="shared" ref="AS30:AZ30" si="59">AVERAGE(AS25:AS27)</f>
        <v>1005761.2134038983</v>
      </c>
      <c r="AT30" s="34">
        <f t="shared" si="59"/>
        <v>183.76668184655307</v>
      </c>
      <c r="AU30" s="34">
        <f t="shared" si="59"/>
        <v>59874.333333333336</v>
      </c>
      <c r="AV30" s="34">
        <f t="shared" si="59"/>
        <v>159690.87046121928</v>
      </c>
      <c r="AW30" s="34">
        <f t="shared" si="59"/>
        <v>22.785820144843637</v>
      </c>
      <c r="AX30" s="34">
        <f t="shared" si="59"/>
        <v>139168.24584005156</v>
      </c>
      <c r="AY30" s="34">
        <f t="shared" si="59"/>
        <v>206.55250199139655</v>
      </c>
      <c r="AZ30" s="34">
        <f t="shared" si="59"/>
        <v>491040.35708381323</v>
      </c>
      <c r="BA30" s="34"/>
      <c r="BB30" s="34"/>
      <c r="BC30" s="90"/>
      <c r="BD30" s="90"/>
      <c r="BE30" s="90"/>
      <c r="BF30" s="90"/>
      <c r="BG30" s="90"/>
      <c r="BH30" s="90"/>
      <c r="BI30" s="90"/>
      <c r="BJ30" s="90"/>
      <c r="BK30" s="90"/>
    </row>
    <row r="31" spans="1:71" ht="16">
      <c r="A31" s="77" t="s">
        <v>105</v>
      </c>
      <c r="B31" s="77">
        <v>133</v>
      </c>
      <c r="C31" s="77">
        <v>30.271128600000001</v>
      </c>
      <c r="D31" s="77">
        <v>-97.743699500000005</v>
      </c>
      <c r="E31" s="77" t="s">
        <v>38</v>
      </c>
      <c r="G31" s="77">
        <v>50</v>
      </c>
      <c r="H31" s="77" t="s">
        <v>61</v>
      </c>
      <c r="I31" s="77">
        <v>2020</v>
      </c>
      <c r="J31" s="77">
        <v>291.01289134438298</v>
      </c>
      <c r="K31" s="77" t="s">
        <v>29</v>
      </c>
      <c r="L31" s="77" t="s">
        <v>29</v>
      </c>
      <c r="M31" s="77" t="s">
        <v>841</v>
      </c>
      <c r="N31" s="77">
        <v>1</v>
      </c>
      <c r="O31" s="77">
        <v>0</v>
      </c>
      <c r="P31" s="77" t="s">
        <v>8</v>
      </c>
      <c r="Q31" s="77">
        <v>33.425505600000001</v>
      </c>
      <c r="R31" s="77">
        <v>-111.94001249999999</v>
      </c>
      <c r="S31" s="77">
        <v>2769.4765726196601</v>
      </c>
      <c r="T31" s="77">
        <v>0.52732661291170302</v>
      </c>
      <c r="U31" s="77">
        <v>181</v>
      </c>
      <c r="V31" s="77">
        <v>318</v>
      </c>
      <c r="W31" s="77">
        <v>7.3801999999999895E-2</v>
      </c>
      <c r="X31" s="77">
        <v>0</v>
      </c>
      <c r="Y31" s="77">
        <v>0</v>
      </c>
      <c r="Z31" s="77">
        <v>0</v>
      </c>
      <c r="AA31" s="77">
        <v>531.73950194297595</v>
      </c>
      <c r="AB31" s="77">
        <v>0.60112861291170305</v>
      </c>
      <c r="AC31" s="77">
        <v>1321.7523932873501</v>
      </c>
      <c r="AE31" s="87" t="str">
        <f t="shared" si="2"/>
        <v>Domestic</v>
      </c>
      <c r="AF31" s="82" t="str">
        <f t="shared" si="3"/>
        <v>student</v>
      </c>
      <c r="AI31" s="82">
        <f>'GDP per Capita'!N31</f>
        <v>63809.64</v>
      </c>
      <c r="AJ31" s="82">
        <f t="shared" si="4"/>
        <v>63809.64</v>
      </c>
      <c r="AK31" s="82">
        <f t="shared" si="5"/>
        <v>63809.64</v>
      </c>
      <c r="AL31" s="88">
        <f t="shared" si="6"/>
        <v>2.0713992326039609E-2</v>
      </c>
      <c r="AO31" s="82" t="s">
        <v>75</v>
      </c>
      <c r="AP31" s="34">
        <f>AVERAGE(AP25:AP28)</f>
        <v>326.5</v>
      </c>
      <c r="AQ31" s="34">
        <f>AVERAGE(AQ25:AQ28)</f>
        <v>0</v>
      </c>
      <c r="AR31" s="34">
        <f>AVERAGE(AR25:AR28)</f>
        <v>148000.18058690746</v>
      </c>
      <c r="AS31" s="34">
        <f t="shared" ref="AS31:AZ31" si="60">AVERAGE(AS25:AS28)</f>
        <v>982520.60079476703</v>
      </c>
      <c r="AT31" s="34">
        <f t="shared" si="60"/>
        <v>184.02823632457077</v>
      </c>
      <c r="AU31" s="34">
        <f t="shared" si="60"/>
        <v>61467.25</v>
      </c>
      <c r="AV31" s="34">
        <f t="shared" si="60"/>
        <v>171585.48249600653</v>
      </c>
      <c r="AW31" s="34">
        <f t="shared" si="60"/>
        <v>28.239289325943957</v>
      </c>
      <c r="AX31" s="34">
        <f t="shared" si="60"/>
        <v>139226.2239437009</v>
      </c>
      <c r="AY31" s="34">
        <f t="shared" si="60"/>
        <v>212.26752565051467</v>
      </c>
      <c r="AZ31" s="34">
        <f t="shared" si="60"/>
        <v>520279.13702661381</v>
      </c>
      <c r="BA31" s="34">
        <f t="shared" ref="BA31:BB31" si="61">SUM(AQ25:AQ28)/SUM($AP25:$AP28)</f>
        <v>0</v>
      </c>
      <c r="BB31" s="34">
        <f t="shared" si="61"/>
        <v>453.29304927077322</v>
      </c>
      <c r="BC31" s="34">
        <f t="shared" ref="BC31:BJ31" si="62">SUM(AS25:AS28)/SUM($AP25:$AP28)</f>
        <v>3009.2514572580922</v>
      </c>
      <c r="BD31" s="34">
        <f t="shared" si="62"/>
        <v>0.56363931492977259</v>
      </c>
      <c r="BE31" s="34">
        <f t="shared" si="62"/>
        <v>188.26110260336907</v>
      </c>
      <c r="BF31" s="34">
        <f t="shared" si="62"/>
        <v>525.52980856357283</v>
      </c>
      <c r="BG31" s="34">
        <f t="shared" si="62"/>
        <v>8.6490932085586392E-2</v>
      </c>
      <c r="BH31" s="34">
        <f t="shared" si="62"/>
        <v>426.42028772955865</v>
      </c>
      <c r="BI31" s="34">
        <f t="shared" si="62"/>
        <v>0.65013024701535882</v>
      </c>
      <c r="BJ31" s="34">
        <f t="shared" si="62"/>
        <v>1593.5042481672706</v>
      </c>
      <c r="BK31" s="34"/>
    </row>
    <row r="32" spans="1:71" ht="16">
      <c r="A32" s="77" t="s">
        <v>140</v>
      </c>
      <c r="B32" s="77">
        <v>134</v>
      </c>
      <c r="C32" s="77">
        <v>52.223363249999998</v>
      </c>
      <c r="D32" s="77">
        <v>6.8705956640979799</v>
      </c>
      <c r="E32" s="77" t="s">
        <v>38</v>
      </c>
      <c r="G32" s="77">
        <v>50</v>
      </c>
      <c r="H32" s="77" t="s">
        <v>61</v>
      </c>
      <c r="I32" s="77">
        <v>2020</v>
      </c>
      <c r="J32" s="77">
        <v>291.01289134438298</v>
      </c>
      <c r="K32" s="77" t="s">
        <v>328</v>
      </c>
      <c r="L32" s="77" t="s">
        <v>31</v>
      </c>
      <c r="M32" s="77" t="s">
        <v>841</v>
      </c>
      <c r="N32" s="77">
        <v>1</v>
      </c>
      <c r="O32" s="77">
        <v>0</v>
      </c>
      <c r="P32" s="77" t="s">
        <v>8</v>
      </c>
      <c r="Q32" s="77">
        <v>33.425505600000001</v>
      </c>
      <c r="R32" s="77">
        <v>-111.94001249999999</v>
      </c>
      <c r="S32" s="77">
        <v>17592.175574196899</v>
      </c>
      <c r="T32" s="77">
        <v>2.7127765263635499</v>
      </c>
      <c r="U32" s="77">
        <v>181</v>
      </c>
      <c r="V32" s="77">
        <v>318</v>
      </c>
      <c r="W32" s="77">
        <v>7.3801999999999895E-2</v>
      </c>
      <c r="X32" s="77">
        <v>0</v>
      </c>
      <c r="Y32" s="77">
        <v>0</v>
      </c>
      <c r="Z32" s="77">
        <v>0</v>
      </c>
      <c r="AA32" s="77">
        <v>1847.17843529068</v>
      </c>
      <c r="AB32" s="77">
        <v>2.7865785263635501</v>
      </c>
      <c r="AC32" s="77">
        <v>2637.1913266350598</v>
      </c>
      <c r="AE32" s="87" t="str">
        <f t="shared" si="2"/>
        <v>International</v>
      </c>
      <c r="AF32" s="82" t="str">
        <f t="shared" si="3"/>
        <v>student</v>
      </c>
      <c r="AI32" s="82">
        <f>'GDP per Capita'!N32</f>
        <v>53666.48</v>
      </c>
      <c r="AJ32" s="82">
        <f t="shared" si="4"/>
        <v>53666.48</v>
      </c>
      <c r="AK32" s="82">
        <f t="shared" si="5"/>
        <v>53666.48</v>
      </c>
      <c r="AL32" s="88">
        <f t="shared" si="6"/>
        <v>4.9140381978379423E-2</v>
      </c>
      <c r="AO32" s="82" t="s">
        <v>820</v>
      </c>
      <c r="AP32" s="26">
        <f t="shared" ref="AP32:AZ32" si="63">(AP28-AP30)/AP30</f>
        <v>0.29605263157894735</v>
      </c>
      <c r="AQ32" s="26" t="e">
        <f t="shared" ref="AQ32" si="64">(AQ28-AQ30)/AQ30</f>
        <v>#DIV/0!</v>
      </c>
      <c r="AR32" s="26">
        <f t="shared" si="63"/>
        <v>0.47445060700921776</v>
      </c>
      <c r="AS32" s="26">
        <f t="shared" si="63"/>
        <v>-9.24299418168084E-2</v>
      </c>
      <c r="AT32" s="26">
        <f t="shared" si="63"/>
        <v>5.6931860637521609E-3</v>
      </c>
      <c r="AU32" s="26">
        <f t="shared" si="63"/>
        <v>0.10641732962927905</v>
      </c>
      <c r="AV32" s="26">
        <f t="shared" si="63"/>
        <v>0.29794094052924219</v>
      </c>
      <c r="AW32" s="26">
        <f t="shared" si="63"/>
        <v>0.95734437407721285</v>
      </c>
      <c r="AX32" s="26">
        <f t="shared" si="63"/>
        <v>1.6664176026464405E-3</v>
      </c>
      <c r="AY32" s="26">
        <f t="shared" si="63"/>
        <v>0.1106744988130168</v>
      </c>
      <c r="AZ32" s="26">
        <f t="shared" si="63"/>
        <v>0.2381782232030269</v>
      </c>
      <c r="BA32" s="26"/>
      <c r="BB32" s="26"/>
      <c r="BC32" s="88"/>
      <c r="BD32" s="88"/>
      <c r="BE32" s="88"/>
      <c r="BF32" s="88"/>
      <c r="BG32" s="88"/>
      <c r="BH32" s="90"/>
      <c r="BI32" s="90"/>
      <c r="BJ32" s="90"/>
      <c r="BK32" s="90"/>
    </row>
    <row r="33" spans="1:64" ht="16">
      <c r="A33" s="77" t="s">
        <v>141</v>
      </c>
      <c r="B33" s="77">
        <v>135</v>
      </c>
      <c r="C33" s="77">
        <v>32.591963</v>
      </c>
      <c r="D33" s="77">
        <v>-85.495986066916203</v>
      </c>
      <c r="E33" s="77" t="s">
        <v>44</v>
      </c>
      <c r="G33" s="77">
        <v>50</v>
      </c>
      <c r="H33" s="77" t="s">
        <v>61</v>
      </c>
      <c r="I33" s="77">
        <v>2020</v>
      </c>
      <c r="J33" s="77">
        <v>291.01289134438298</v>
      </c>
      <c r="K33" s="77" t="s">
        <v>29</v>
      </c>
      <c r="L33" s="77" t="s">
        <v>29</v>
      </c>
      <c r="M33" s="77" t="s">
        <v>841</v>
      </c>
      <c r="N33" s="77">
        <v>1</v>
      </c>
      <c r="O33" s="77">
        <v>0</v>
      </c>
      <c r="P33" s="77" t="s">
        <v>8</v>
      </c>
      <c r="Q33" s="77">
        <v>33.425505600000001</v>
      </c>
      <c r="R33" s="77">
        <v>-111.94001249999999</v>
      </c>
      <c r="S33" s="77">
        <v>4921.8586703915298</v>
      </c>
      <c r="T33" s="77">
        <v>0.86611543656221801</v>
      </c>
      <c r="U33" s="77">
        <v>181</v>
      </c>
      <c r="V33" s="77">
        <v>636</v>
      </c>
      <c r="W33" s="77">
        <v>0.14760399999999901</v>
      </c>
      <c r="X33" s="77">
        <v>0</v>
      </c>
      <c r="Y33" s="77">
        <v>0</v>
      </c>
      <c r="Z33" s="77">
        <v>0</v>
      </c>
      <c r="AA33" s="77">
        <v>590.62304044698305</v>
      </c>
      <c r="AB33" s="77">
        <v>1.01371943656221</v>
      </c>
      <c r="AC33" s="77">
        <v>1698.63593179136</v>
      </c>
      <c r="AE33" s="87" t="str">
        <f t="shared" si="2"/>
        <v>Domestic</v>
      </c>
      <c r="AF33" s="82" t="str">
        <f t="shared" si="3"/>
        <v>student</v>
      </c>
      <c r="AI33" s="82">
        <f>'GDP per Capita'!N33</f>
        <v>63809.64</v>
      </c>
      <c r="AJ33" s="82">
        <f t="shared" si="4"/>
        <v>63809.64</v>
      </c>
      <c r="AK33" s="82">
        <f t="shared" si="5"/>
        <v>63809.64</v>
      </c>
      <c r="AL33" s="88">
        <f t="shared" si="6"/>
        <v>2.662036538352763E-2</v>
      </c>
      <c r="AO33" s="89"/>
      <c r="AP33" s="26"/>
      <c r="AQ33" s="26"/>
      <c r="AR33" s="26"/>
      <c r="AS33" s="26"/>
      <c r="AT33" s="26"/>
      <c r="AU33" s="26"/>
      <c r="AV33" s="26"/>
      <c r="AW33" s="26"/>
      <c r="AX33" s="88"/>
      <c r="AY33" s="88"/>
      <c r="AZ33" s="88"/>
      <c r="BA33" s="88"/>
      <c r="BB33" s="88"/>
      <c r="BC33" s="88"/>
      <c r="BD33" s="88"/>
      <c r="BE33" s="88"/>
      <c r="BF33" s="88"/>
      <c r="BG33" s="88"/>
    </row>
    <row r="34" spans="1:64" ht="16">
      <c r="A34" s="77" t="s">
        <v>142</v>
      </c>
      <c r="B34" s="77">
        <v>136</v>
      </c>
      <c r="C34" s="77">
        <v>40.441694099999999</v>
      </c>
      <c r="D34" s="77">
        <v>-79.9900860999999</v>
      </c>
      <c r="E34" s="77" t="s">
        <v>43</v>
      </c>
      <c r="G34" s="77">
        <v>100</v>
      </c>
      <c r="H34" s="77" t="s">
        <v>60</v>
      </c>
      <c r="I34" s="77">
        <v>2020</v>
      </c>
      <c r="J34" s="77">
        <v>565.76006783165496</v>
      </c>
      <c r="K34" s="77" t="s">
        <v>29</v>
      </c>
      <c r="L34" s="77" t="s">
        <v>29</v>
      </c>
      <c r="M34" s="77" t="s">
        <v>841</v>
      </c>
      <c r="N34" s="77">
        <v>1</v>
      </c>
      <c r="O34" s="77">
        <v>0</v>
      </c>
      <c r="P34" s="77" t="s">
        <v>8</v>
      </c>
      <c r="Q34" s="77">
        <v>33.425505600000001</v>
      </c>
      <c r="R34" s="77">
        <v>-111.94001249999999</v>
      </c>
      <c r="S34" s="77">
        <v>5854.5770348624001</v>
      </c>
      <c r="T34" s="77">
        <v>0.99240964067114201</v>
      </c>
      <c r="U34" s="77">
        <v>181</v>
      </c>
      <c r="V34" s="77">
        <v>636</v>
      </c>
      <c r="W34" s="77">
        <v>0.14760399999999901</v>
      </c>
      <c r="X34" s="77">
        <v>0</v>
      </c>
      <c r="Y34" s="77">
        <v>0</v>
      </c>
      <c r="Z34" s="77">
        <v>0</v>
      </c>
      <c r="AA34" s="77">
        <v>702.54924418348799</v>
      </c>
      <c r="AB34" s="77">
        <v>1.1400136406711401</v>
      </c>
      <c r="AC34" s="77">
        <v>2085.3093120151402</v>
      </c>
      <c r="AE34" s="87" t="str">
        <f t="shared" si="2"/>
        <v>Domestic</v>
      </c>
      <c r="AF34" s="82" t="str">
        <f t="shared" si="3"/>
        <v>non-student</v>
      </c>
      <c r="AI34" s="82">
        <f>'GDP per Capita'!N34</f>
        <v>63809.64</v>
      </c>
      <c r="AJ34" s="82">
        <f t="shared" si="4"/>
        <v>63809.64</v>
      </c>
      <c r="AK34" s="82">
        <f t="shared" si="5"/>
        <v>63809.64</v>
      </c>
      <c r="AL34" s="88">
        <f t="shared" si="6"/>
        <v>3.2680161054272371E-2</v>
      </c>
      <c r="AO34" s="89"/>
      <c r="AP34" s="26"/>
      <c r="AQ34" s="26"/>
      <c r="AR34" s="26"/>
      <c r="AS34" s="26"/>
      <c r="AT34" s="26"/>
      <c r="AU34" s="26"/>
      <c r="AV34" s="26"/>
      <c r="AW34" s="26"/>
    </row>
    <row r="35" spans="1:64" ht="64">
      <c r="A35" s="77" t="s">
        <v>143</v>
      </c>
      <c r="B35" s="77">
        <v>137</v>
      </c>
      <c r="C35" s="77">
        <v>39.526120599999999</v>
      </c>
      <c r="D35" s="77">
        <v>-119.81265809999999</v>
      </c>
      <c r="E35" s="77" t="s">
        <v>38</v>
      </c>
      <c r="G35" s="77">
        <v>50</v>
      </c>
      <c r="H35" s="77" t="s">
        <v>61</v>
      </c>
      <c r="I35" s="77">
        <v>2020</v>
      </c>
      <c r="J35" s="77">
        <v>291.01289134438298</v>
      </c>
      <c r="K35" s="77" t="s">
        <v>29</v>
      </c>
      <c r="L35" s="77" t="s">
        <v>29</v>
      </c>
      <c r="M35" s="77" t="s">
        <v>841</v>
      </c>
      <c r="N35" s="77">
        <v>1</v>
      </c>
      <c r="O35" s="77">
        <v>0</v>
      </c>
      <c r="P35" s="77" t="s">
        <v>8</v>
      </c>
      <c r="Q35" s="77">
        <v>33.425505600000001</v>
      </c>
      <c r="R35" s="77">
        <v>-111.94001249999999</v>
      </c>
      <c r="S35" s="77">
        <v>1953.6169752658</v>
      </c>
      <c r="T35" s="77">
        <v>0.41959661563904099</v>
      </c>
      <c r="U35" s="77">
        <v>181</v>
      </c>
      <c r="V35" s="77">
        <v>318</v>
      </c>
      <c r="W35" s="77">
        <v>7.3801999999999895E-2</v>
      </c>
      <c r="X35" s="77">
        <v>0</v>
      </c>
      <c r="Y35" s="77">
        <v>0</v>
      </c>
      <c r="Z35" s="77">
        <v>0</v>
      </c>
      <c r="AA35" s="77">
        <v>375.09445925103398</v>
      </c>
      <c r="AB35" s="77">
        <v>0.49339861563904103</v>
      </c>
      <c r="AC35" s="77">
        <v>1165.10735059541</v>
      </c>
      <c r="AE35" s="87" t="str">
        <f t="shared" si="2"/>
        <v>Domestic</v>
      </c>
      <c r="AF35" s="82" t="str">
        <f t="shared" si="3"/>
        <v>student</v>
      </c>
      <c r="AI35" s="82">
        <f>'GDP per Capita'!N35</f>
        <v>63809.64</v>
      </c>
      <c r="AJ35" s="82">
        <f t="shared" si="4"/>
        <v>63809.64</v>
      </c>
      <c r="AK35" s="82">
        <f t="shared" si="5"/>
        <v>63809.64</v>
      </c>
      <c r="AL35" s="88">
        <f t="shared" si="6"/>
        <v>1.8259111798709569E-2</v>
      </c>
      <c r="AO35" s="80" t="s">
        <v>1917</v>
      </c>
      <c r="AP35" s="81" t="s">
        <v>814</v>
      </c>
      <c r="AQ35" s="81" t="s">
        <v>57</v>
      </c>
      <c r="AR35" s="79" t="s">
        <v>59</v>
      </c>
      <c r="AS35" s="79" t="s">
        <v>78</v>
      </c>
      <c r="AT35" s="79" t="s">
        <v>49</v>
      </c>
      <c r="AU35" s="79" t="s">
        <v>53</v>
      </c>
      <c r="AV35" s="82" t="s">
        <v>47</v>
      </c>
      <c r="AW35" s="82" t="s">
        <v>48</v>
      </c>
      <c r="AX35" s="79" t="s">
        <v>50</v>
      </c>
      <c r="AY35" s="79" t="s">
        <v>51</v>
      </c>
      <c r="AZ35" s="79" t="s">
        <v>52</v>
      </c>
      <c r="BA35" s="83" t="s">
        <v>1924</v>
      </c>
      <c r="BB35" s="79" t="s">
        <v>839</v>
      </c>
      <c r="BC35" s="84" t="s">
        <v>806</v>
      </c>
      <c r="BD35" s="84" t="s">
        <v>807</v>
      </c>
      <c r="BE35" s="84" t="s">
        <v>808</v>
      </c>
      <c r="BF35" s="84" t="s">
        <v>809</v>
      </c>
      <c r="BG35" s="84" t="s">
        <v>810</v>
      </c>
      <c r="BH35" s="84" t="s">
        <v>811</v>
      </c>
      <c r="BI35" s="84" t="s">
        <v>812</v>
      </c>
      <c r="BJ35" s="84" t="s">
        <v>813</v>
      </c>
      <c r="BK35" s="84"/>
    </row>
    <row r="36" spans="1:64" ht="16">
      <c r="A36" s="77" t="s">
        <v>100</v>
      </c>
      <c r="B36" s="77">
        <v>138</v>
      </c>
      <c r="C36" s="77">
        <v>33.425505600000001</v>
      </c>
      <c r="D36" s="77">
        <v>-111.94001249999999</v>
      </c>
      <c r="E36" s="77" t="s">
        <v>40</v>
      </c>
      <c r="G36" s="77">
        <v>50</v>
      </c>
      <c r="H36" s="77" t="s">
        <v>61</v>
      </c>
      <c r="I36" s="77">
        <v>2020</v>
      </c>
      <c r="J36" s="77">
        <v>291.01289134438298</v>
      </c>
      <c r="K36" s="77" t="s">
        <v>29</v>
      </c>
      <c r="L36" s="77" t="s">
        <v>29</v>
      </c>
      <c r="M36" s="77" t="s">
        <v>841</v>
      </c>
      <c r="N36" s="77">
        <v>1</v>
      </c>
      <c r="O36" s="77">
        <v>1</v>
      </c>
      <c r="P36" s="77" t="s">
        <v>8</v>
      </c>
      <c r="Q36" s="77">
        <v>33.425505600000001</v>
      </c>
      <c r="R36" s="77">
        <v>-111.94001249999999</v>
      </c>
      <c r="S36" s="77">
        <v>0</v>
      </c>
      <c r="T36" s="77">
        <v>0</v>
      </c>
      <c r="U36" s="77">
        <v>0</v>
      </c>
      <c r="V36" s="77">
        <v>0</v>
      </c>
      <c r="W36" s="77">
        <v>0</v>
      </c>
      <c r="X36" s="77">
        <v>0</v>
      </c>
      <c r="Y36" s="77">
        <v>0</v>
      </c>
      <c r="Z36" s="77">
        <v>0</v>
      </c>
      <c r="AA36" s="77">
        <v>0</v>
      </c>
      <c r="AB36" s="77">
        <v>0</v>
      </c>
      <c r="AC36" s="77">
        <v>291.01289134438298</v>
      </c>
      <c r="AE36" s="87" t="str">
        <f t="shared" si="2"/>
        <v>Domestic</v>
      </c>
      <c r="AF36" s="82" t="str">
        <f t="shared" si="3"/>
        <v>non-student</v>
      </c>
      <c r="AI36" s="82">
        <f>'GDP per Capita'!N36</f>
        <v>63809.64</v>
      </c>
      <c r="AJ36" s="82">
        <f t="shared" si="4"/>
        <v>63809.64</v>
      </c>
      <c r="AK36" s="82">
        <f t="shared" si="5"/>
        <v>63809.64</v>
      </c>
      <c r="AL36" s="88">
        <f t="shared" si="6"/>
        <v>4.5606414852737455E-3</v>
      </c>
      <c r="AO36" s="25">
        <v>2015</v>
      </c>
      <c r="AP36" s="34">
        <f>COUNTIFS($AE$2:$AE$2538,"Unknown",$I$2:$I$2538,$AO36)</f>
        <v>9</v>
      </c>
      <c r="AQ36" s="34">
        <f>SUMIFS(G$2:G$2538,$AE$2:$AE$2538,"Unknown",$I$2:$I$2538,$AO36)</f>
        <v>0</v>
      </c>
      <c r="AR36" s="34">
        <f>SUMIFS(J$2:J$2538,$AE$2:$AE$2538,"Unknown",$I$2:$I$2538,$AO36)</f>
        <v>454.72686230248303</v>
      </c>
      <c r="AS36" s="34">
        <f>SUMIFS(S$2:S$2538,$AE$2:$AE$2538,"Unknown",$I$2:$I$2538,$AO36)</f>
        <v>57282.589421225108</v>
      </c>
      <c r="AT36" s="34">
        <f>SUMIFS(T$2:T$2538,$AE$2:$AE$2538,"Unknown",$I$2:$I$2538,$AO36)</f>
        <v>9.5900447925590395</v>
      </c>
      <c r="AU36" s="34">
        <f>SUMIFS(U$2:U$2538,$AE$2:$AE$2538,"Unknown",$I$2:$I$2538,$AO36)</f>
        <v>1876.5100671140879</v>
      </c>
      <c r="AV36" s="34">
        <f>SUMIFS(V$2:V$2538,$AE$2:$AE$2538,"Unknown",$I$2:$I$2538,$AO36)</f>
        <v>5172.5863636363629</v>
      </c>
      <c r="AW36" s="34">
        <f>SUMIFS(W$2:W$2538,$AE$2:$AE$2538,"Unknown",$I$2:$I$2538,$AO36)</f>
        <v>0.67322990454545684</v>
      </c>
      <c r="AX36" s="34">
        <f>SUMIFS(AA$2:AA$2538,$AE$2:$AE$2538,"Unknown",$I$2:$I$2538,$AO36)</f>
        <v>6873.9107305470125</v>
      </c>
      <c r="AY36" s="34">
        <f>SUMIFS(AB$2:AB$2538,$AE$2:$AE$2538,"Unknown",$I$2:$I$2538,$AO36)</f>
        <v>10.263274697104469</v>
      </c>
      <c r="AZ36" s="34">
        <f>SUMIFS(AC$2:AC$2538,$AE$2:$AE$2538,"Unknown",$I$2:$I$2538,$AO36)</f>
        <v>14377.734023599882</v>
      </c>
      <c r="BA36" s="34">
        <f t="shared" ref="BA36:BB40" si="65">AQ36/$AP36</f>
        <v>0</v>
      </c>
      <c r="BB36" s="34">
        <f t="shared" si="65"/>
        <v>50.525206922498114</v>
      </c>
      <c r="BC36" s="34">
        <f t="shared" ref="BC36:BJ40" si="66">AS36/$AP36</f>
        <v>6364.7321579139007</v>
      </c>
      <c r="BD36" s="34">
        <f t="shared" si="66"/>
        <v>1.06556053250656</v>
      </c>
      <c r="BE36" s="34">
        <f t="shared" si="66"/>
        <v>208.50111856823199</v>
      </c>
      <c r="BF36" s="34">
        <f t="shared" si="66"/>
        <v>574.73181818181808</v>
      </c>
      <c r="BG36" s="34">
        <f t="shared" si="66"/>
        <v>7.4803322727272983E-2</v>
      </c>
      <c r="BH36" s="34">
        <f t="shared" si="66"/>
        <v>763.76785894966804</v>
      </c>
      <c r="BI36" s="34">
        <f t="shared" si="66"/>
        <v>1.14036385523383</v>
      </c>
      <c r="BJ36" s="34">
        <f t="shared" si="66"/>
        <v>1597.526002622209</v>
      </c>
      <c r="BK36" s="34"/>
    </row>
    <row r="37" spans="1:64" ht="16">
      <c r="A37" s="77" t="s">
        <v>99</v>
      </c>
      <c r="B37" s="77">
        <v>139</v>
      </c>
      <c r="C37" s="77">
        <v>33.209561399999998</v>
      </c>
      <c r="D37" s="77">
        <v>-87.567525799999999</v>
      </c>
      <c r="E37" s="77" t="s">
        <v>37</v>
      </c>
      <c r="G37" s="77">
        <v>100</v>
      </c>
      <c r="H37" s="77" t="s">
        <v>60</v>
      </c>
      <c r="I37" s="77">
        <v>2020</v>
      </c>
      <c r="J37" s="77">
        <v>565.76006783165496</v>
      </c>
      <c r="K37" s="77" t="s">
        <v>29</v>
      </c>
      <c r="L37" s="77" t="s">
        <v>29</v>
      </c>
      <c r="M37" s="77" t="s">
        <v>841</v>
      </c>
      <c r="N37" s="77">
        <v>1</v>
      </c>
      <c r="O37" s="77">
        <v>0</v>
      </c>
      <c r="P37" s="77" t="s">
        <v>8</v>
      </c>
      <c r="Q37" s="77">
        <v>33.425505600000001</v>
      </c>
      <c r="R37" s="77">
        <v>-111.94001249999999</v>
      </c>
      <c r="S37" s="77">
        <v>4519.1550187433104</v>
      </c>
      <c r="T37" s="77">
        <v>0.80477048205547397</v>
      </c>
      <c r="U37" s="77">
        <v>181</v>
      </c>
      <c r="V37" s="77">
        <v>636</v>
      </c>
      <c r="W37" s="77">
        <v>0.14760399999999901</v>
      </c>
      <c r="X37" s="77">
        <v>0</v>
      </c>
      <c r="Y37" s="77">
        <v>0</v>
      </c>
      <c r="Z37" s="77">
        <v>0</v>
      </c>
      <c r="AA37" s="77">
        <v>542.29860224919798</v>
      </c>
      <c r="AB37" s="77">
        <v>0.95237448205547404</v>
      </c>
      <c r="AC37" s="77">
        <v>1925.0586700808501</v>
      </c>
      <c r="AE37" s="87" t="str">
        <f t="shared" si="2"/>
        <v>Domestic</v>
      </c>
      <c r="AF37" s="82" t="str">
        <f t="shared" si="3"/>
        <v>non-student</v>
      </c>
      <c r="AI37" s="82">
        <f>'GDP per Capita'!N37</f>
        <v>63809.64</v>
      </c>
      <c r="AJ37" s="82">
        <f t="shared" si="4"/>
        <v>63809.64</v>
      </c>
      <c r="AK37" s="82">
        <f t="shared" si="5"/>
        <v>63809.64</v>
      </c>
      <c r="AL37" s="88">
        <f t="shared" si="6"/>
        <v>3.0168774970064871E-2</v>
      </c>
      <c r="AO37" s="25">
        <v>2016</v>
      </c>
      <c r="AP37" s="34">
        <f t="shared" ref="AP37:AP40" si="67">COUNTIFS($AE$2:$AE$2538,"Unknown",$I$2:$I$2538,$AO37)</f>
        <v>5</v>
      </c>
      <c r="AQ37" s="34">
        <f t="shared" ref="AQ37:AQ40" si="68">SUMIFS(G$2:G$2538,$AE$2:$AE$2538,"Unknown",$I$2:$I$2538,$AO37)</f>
        <v>0</v>
      </c>
      <c r="AR37" s="34">
        <f t="shared" ref="AR37:AR40" si="69">SUMIFS(J$2:J$2538,$AE$2:$AE$2538,"Unknown",$I$2:$I$2538,$AO37)</f>
        <v>150</v>
      </c>
      <c r="AS37" s="34">
        <f t="shared" ref="AS37:AS40" si="70">SUMIFS(S$2:S$2538,$AE$2:$AE$2538,"Unknown",$I$2:$I$2538,$AO37)</f>
        <v>45714.418940916046</v>
      </c>
      <c r="AT37" s="34">
        <f t="shared" ref="AT37:AT40" si="71">SUMIFS(T$2:T$2538,$AE$2:$AE$2538,"Unknown",$I$2:$I$2538,$AO37)</f>
        <v>7.3837682006963501</v>
      </c>
      <c r="AU37" s="34">
        <f t="shared" ref="AU37:AU40" si="72">SUMIFS(U$2:U$2538,$AE$2:$AE$2538,"Unknown",$I$2:$I$2538,$AO37)</f>
        <v>1211.4845938375352</v>
      </c>
      <c r="AV37" s="34">
        <f t="shared" ref="AV37:AV40" si="73">SUMIFS(V$2:V$2538,$AE$2:$AE$2538,"Unknown",$I$2:$I$2538,$AO37)</f>
        <v>3360.8620689655154</v>
      </c>
      <c r="AW37" s="34">
        <f t="shared" ref="AW37:AW40" si="74">SUMIFS(W$2:W$2538,$AE$2:$AE$2538,"Unknown",$I$2:$I$2538,$AO37)</f>
        <v>0.35821465517241446</v>
      </c>
      <c r="AX37" s="34">
        <f t="shared" ref="AX37:AX40" si="75">SUMIFS(AA$2:AA$2538,$AE$2:$AE$2538,"Unknown",$I$2:$I$2538,$AO37)</f>
        <v>4800.0139887961896</v>
      </c>
      <c r="AY37" s="34">
        <f t="shared" ref="AY37:AY40" si="76">SUMIFS(AB$2:AB$2538,$AE$2:$AE$2538,"Unknown",$I$2:$I$2538,$AO37)</f>
        <v>7.7419828558687502</v>
      </c>
      <c r="AZ37" s="34">
        <f t="shared" ref="AZ37:AZ40" si="77">SUMIFS(AC$2:AC$2538,$AE$2:$AE$2538,"Unknown",$I$2:$I$2538,$AO37)</f>
        <v>9522.3606515991996</v>
      </c>
      <c r="BA37" s="34">
        <f t="shared" si="65"/>
        <v>0</v>
      </c>
      <c r="BB37" s="34">
        <f t="shared" si="65"/>
        <v>30</v>
      </c>
      <c r="BC37" s="34">
        <f t="shared" si="66"/>
        <v>9142.8837881832096</v>
      </c>
      <c r="BD37" s="34">
        <f t="shared" si="66"/>
        <v>1.47675364013927</v>
      </c>
      <c r="BE37" s="34">
        <f t="shared" si="66"/>
        <v>242.29691876750704</v>
      </c>
      <c r="BF37" s="34">
        <f t="shared" si="66"/>
        <v>672.17241379310303</v>
      </c>
      <c r="BG37" s="34">
        <f t="shared" si="66"/>
        <v>7.1642931034482896E-2</v>
      </c>
      <c r="BH37" s="34">
        <f t="shared" si="66"/>
        <v>960.00279775923786</v>
      </c>
      <c r="BI37" s="34">
        <f t="shared" si="66"/>
        <v>1.54839657117375</v>
      </c>
      <c r="BJ37" s="34">
        <f t="shared" si="66"/>
        <v>1904.4721303198398</v>
      </c>
      <c r="BK37" s="34"/>
    </row>
    <row r="38" spans="1:64" ht="16">
      <c r="A38" s="77" t="s">
        <v>144</v>
      </c>
      <c r="B38" s="77">
        <v>140</v>
      </c>
      <c r="C38" s="77">
        <v>43.6112422</v>
      </c>
      <c r="D38" s="77">
        <v>3.8767336999999999</v>
      </c>
      <c r="E38" s="77" t="s">
        <v>39</v>
      </c>
      <c r="G38" s="77">
        <v>100</v>
      </c>
      <c r="H38" s="77" t="s">
        <v>60</v>
      </c>
      <c r="I38" s="77">
        <v>2020</v>
      </c>
      <c r="J38" s="77">
        <v>565.76006783165496</v>
      </c>
      <c r="K38" s="77" t="s">
        <v>572</v>
      </c>
      <c r="L38" s="77" t="s">
        <v>31</v>
      </c>
      <c r="M38" s="77" t="s">
        <v>841</v>
      </c>
      <c r="N38" s="77">
        <v>1</v>
      </c>
      <c r="O38" s="77">
        <v>0</v>
      </c>
      <c r="P38" s="77" t="s">
        <v>8</v>
      </c>
      <c r="Q38" s="77">
        <v>33.425505600000001</v>
      </c>
      <c r="R38" s="77">
        <v>-111.94001249999999</v>
      </c>
      <c r="S38" s="77">
        <v>18523.505478216601</v>
      </c>
      <c r="T38" s="77">
        <v>2.8596771823579501</v>
      </c>
      <c r="U38" s="77">
        <v>181</v>
      </c>
      <c r="V38" s="77">
        <v>636</v>
      </c>
      <c r="W38" s="77">
        <v>0.14760399999999901</v>
      </c>
      <c r="X38" s="77">
        <v>0</v>
      </c>
      <c r="Y38" s="77">
        <v>0</v>
      </c>
      <c r="Z38" s="77">
        <v>0</v>
      </c>
      <c r="AA38" s="77">
        <v>1944.9680752127399</v>
      </c>
      <c r="AB38" s="77">
        <v>3.0072811823579499</v>
      </c>
      <c r="AC38" s="77">
        <v>3327.7281430444</v>
      </c>
      <c r="AE38" s="87" t="str">
        <f t="shared" si="2"/>
        <v>International</v>
      </c>
      <c r="AF38" s="82" t="str">
        <f t="shared" si="3"/>
        <v>non-student</v>
      </c>
      <c r="AI38" s="82">
        <f>'GDP per Capita'!N38</f>
        <v>43830.65</v>
      </c>
      <c r="AJ38" s="82">
        <f t="shared" si="4"/>
        <v>43830.65</v>
      </c>
      <c r="AK38" s="82">
        <f t="shared" si="5"/>
        <v>43830.65</v>
      </c>
      <c r="AL38" s="88">
        <f t="shared" si="6"/>
        <v>7.5922400033866716E-2</v>
      </c>
      <c r="AO38" s="25">
        <v>2018</v>
      </c>
      <c r="AP38" s="34">
        <f t="shared" si="67"/>
        <v>13</v>
      </c>
      <c r="AQ38" s="34">
        <f t="shared" si="68"/>
        <v>0</v>
      </c>
      <c r="AR38" s="34">
        <f t="shared" si="69"/>
        <v>1365</v>
      </c>
      <c r="AS38" s="34">
        <f t="shared" si="70"/>
        <v>77670.639499663986</v>
      </c>
      <c r="AT38" s="34">
        <f t="shared" si="71"/>
        <v>13.162289614709952</v>
      </c>
      <c r="AU38" s="34">
        <f t="shared" si="72"/>
        <v>2120.5349397590285</v>
      </c>
      <c r="AV38" s="34">
        <f t="shared" si="73"/>
        <v>5340.437956204376</v>
      </c>
      <c r="AW38" s="34">
        <f t="shared" si="74"/>
        <v>1.1386690510948909</v>
      </c>
      <c r="AX38" s="34">
        <f t="shared" si="75"/>
        <v>9320.476739959684</v>
      </c>
      <c r="AY38" s="34">
        <f t="shared" si="76"/>
        <v>14.300958665804721</v>
      </c>
      <c r="AZ38" s="34">
        <f t="shared" si="77"/>
        <v>18146.449635923051</v>
      </c>
      <c r="BA38" s="34">
        <f t="shared" si="65"/>
        <v>0</v>
      </c>
      <c r="BB38" s="34">
        <f t="shared" si="65"/>
        <v>105</v>
      </c>
      <c r="BC38" s="34">
        <f t="shared" si="66"/>
        <v>5974.6645768972294</v>
      </c>
      <c r="BD38" s="34">
        <f t="shared" si="66"/>
        <v>1.01248381651615</v>
      </c>
      <c r="BE38" s="34">
        <f t="shared" si="66"/>
        <v>163.11807228915603</v>
      </c>
      <c r="BF38" s="34">
        <f t="shared" si="66"/>
        <v>410.80291970802892</v>
      </c>
      <c r="BG38" s="34">
        <f t="shared" si="66"/>
        <v>8.7589927007299298E-2</v>
      </c>
      <c r="BH38" s="34">
        <f t="shared" si="66"/>
        <v>716.959749227668</v>
      </c>
      <c r="BI38" s="34">
        <f t="shared" si="66"/>
        <v>1.10007374352344</v>
      </c>
      <c r="BJ38" s="34">
        <f t="shared" si="66"/>
        <v>1395.88074122485</v>
      </c>
      <c r="BK38" s="34"/>
    </row>
    <row r="39" spans="1:64" ht="16">
      <c r="A39" s="77" t="s">
        <v>142</v>
      </c>
      <c r="B39" s="77">
        <v>141</v>
      </c>
      <c r="C39" s="77">
        <v>40.441694099999999</v>
      </c>
      <c r="D39" s="77">
        <v>-79.9900860999999</v>
      </c>
      <c r="E39" s="77" t="s">
        <v>41</v>
      </c>
      <c r="G39" s="77">
        <v>100</v>
      </c>
      <c r="H39" s="77" t="s">
        <v>60</v>
      </c>
      <c r="I39" s="77">
        <v>2020</v>
      </c>
      <c r="J39" s="77">
        <v>565.76006783165496</v>
      </c>
      <c r="K39" s="77" t="s">
        <v>29</v>
      </c>
      <c r="L39" s="77" t="s">
        <v>29</v>
      </c>
      <c r="M39" s="77" t="s">
        <v>841</v>
      </c>
      <c r="N39" s="77">
        <v>1</v>
      </c>
      <c r="O39" s="77">
        <v>0</v>
      </c>
      <c r="P39" s="77" t="s">
        <v>8</v>
      </c>
      <c r="Q39" s="77">
        <v>33.425505600000001</v>
      </c>
      <c r="R39" s="77">
        <v>-111.94001249999999</v>
      </c>
      <c r="S39" s="77">
        <v>5854.5770348624001</v>
      </c>
      <c r="T39" s="77">
        <v>0.99240964067114201</v>
      </c>
      <c r="U39" s="77">
        <v>181</v>
      </c>
      <c r="V39" s="77">
        <v>636</v>
      </c>
      <c r="W39" s="77">
        <v>0.14760399999999901</v>
      </c>
      <c r="X39" s="77">
        <v>0</v>
      </c>
      <c r="Y39" s="77">
        <v>0</v>
      </c>
      <c r="Z39" s="77">
        <v>0</v>
      </c>
      <c r="AA39" s="77">
        <v>702.54924418348799</v>
      </c>
      <c r="AB39" s="77">
        <v>1.1400136406711401</v>
      </c>
      <c r="AC39" s="77">
        <v>2085.3093120151402</v>
      </c>
      <c r="AE39" s="87" t="str">
        <f t="shared" si="2"/>
        <v>Domestic</v>
      </c>
      <c r="AF39" s="82" t="str">
        <f t="shared" si="3"/>
        <v>non-student</v>
      </c>
      <c r="AI39" s="82">
        <f>'GDP per Capita'!N39</f>
        <v>63809.64</v>
      </c>
      <c r="AJ39" s="82">
        <f t="shared" si="4"/>
        <v>63809.64</v>
      </c>
      <c r="AK39" s="82">
        <f t="shared" si="5"/>
        <v>63809.64</v>
      </c>
      <c r="AL39" s="88">
        <f t="shared" si="6"/>
        <v>3.2680161054272371E-2</v>
      </c>
      <c r="AO39" s="22">
        <v>2019</v>
      </c>
      <c r="AP39" s="34">
        <f t="shared" si="67"/>
        <v>6</v>
      </c>
      <c r="AQ39" s="34">
        <f t="shared" si="68"/>
        <v>0</v>
      </c>
      <c r="AR39" s="34">
        <f t="shared" si="69"/>
        <v>1325</v>
      </c>
      <c r="AS39" s="34">
        <f t="shared" si="70"/>
        <v>35448.568275831298</v>
      </c>
      <c r="AT39" s="34">
        <f t="shared" si="71"/>
        <v>6.0628155934555199</v>
      </c>
      <c r="AU39" s="34">
        <f t="shared" si="72"/>
        <v>1030.4095063985339</v>
      </c>
      <c r="AV39" s="34">
        <f t="shared" si="73"/>
        <v>3267.9558011049721</v>
      </c>
      <c r="AW39" s="34">
        <f t="shared" si="74"/>
        <v>0.70319060773480202</v>
      </c>
      <c r="AX39" s="34">
        <f t="shared" si="75"/>
        <v>4253.8281930997555</v>
      </c>
      <c r="AY39" s="34">
        <f t="shared" si="76"/>
        <v>6.766006201190339</v>
      </c>
      <c r="AZ39" s="34">
        <f t="shared" si="77"/>
        <v>9877.1935006032199</v>
      </c>
      <c r="BA39" s="34">
        <f t="shared" si="65"/>
        <v>0</v>
      </c>
      <c r="BB39" s="34">
        <f t="shared" si="65"/>
        <v>220.83333333333334</v>
      </c>
      <c r="BC39" s="34">
        <f t="shared" si="66"/>
        <v>5908.0947126385499</v>
      </c>
      <c r="BD39" s="34">
        <f t="shared" si="66"/>
        <v>1.01046926557592</v>
      </c>
      <c r="BE39" s="34">
        <f t="shared" si="66"/>
        <v>171.73491773308899</v>
      </c>
      <c r="BF39" s="34">
        <f t="shared" si="66"/>
        <v>544.65930018416202</v>
      </c>
      <c r="BG39" s="34">
        <f t="shared" si="66"/>
        <v>0.117198434622467</v>
      </c>
      <c r="BH39" s="34">
        <f t="shared" si="66"/>
        <v>708.97136551662595</v>
      </c>
      <c r="BI39" s="34">
        <f t="shared" si="66"/>
        <v>1.1276677001983899</v>
      </c>
      <c r="BJ39" s="34">
        <f t="shared" si="66"/>
        <v>1646.1989167672034</v>
      </c>
      <c r="BK39" s="34"/>
    </row>
    <row r="40" spans="1:64" ht="16">
      <c r="A40" s="77" t="s">
        <v>145</v>
      </c>
      <c r="B40" s="77">
        <v>142</v>
      </c>
      <c r="C40" s="77">
        <v>39.651927499999999</v>
      </c>
      <c r="D40" s="77">
        <v>-121.5858444</v>
      </c>
      <c r="E40" s="77" t="s">
        <v>38</v>
      </c>
      <c r="G40" s="77">
        <v>50</v>
      </c>
      <c r="H40" s="77" t="s">
        <v>61</v>
      </c>
      <c r="I40" s="77">
        <v>2020</v>
      </c>
      <c r="J40" s="77">
        <v>291.01289134438298</v>
      </c>
      <c r="K40" s="77" t="s">
        <v>29</v>
      </c>
      <c r="L40" s="77" t="s">
        <v>29</v>
      </c>
      <c r="M40" s="77" t="s">
        <v>841</v>
      </c>
      <c r="N40" s="77">
        <v>1</v>
      </c>
      <c r="O40" s="77">
        <v>0</v>
      </c>
      <c r="P40" s="77" t="s">
        <v>8</v>
      </c>
      <c r="Q40" s="77">
        <v>33.425505600000001</v>
      </c>
      <c r="R40" s="77">
        <v>-111.94001249999999</v>
      </c>
      <c r="S40" s="77">
        <v>2208.54471350221</v>
      </c>
      <c r="T40" s="77">
        <v>0.45325849157211601</v>
      </c>
      <c r="U40" s="77">
        <v>181</v>
      </c>
      <c r="V40" s="77">
        <v>318</v>
      </c>
      <c r="W40" s="77">
        <v>7.3801999999999895E-2</v>
      </c>
      <c r="X40" s="77">
        <v>0</v>
      </c>
      <c r="Y40" s="77">
        <v>0</v>
      </c>
      <c r="Z40" s="77">
        <v>0</v>
      </c>
      <c r="AA40" s="77">
        <v>424.04058499242399</v>
      </c>
      <c r="AB40" s="77">
        <v>0.52706049157211599</v>
      </c>
      <c r="AC40" s="77">
        <v>1214.0534763368</v>
      </c>
      <c r="AE40" s="87" t="str">
        <f t="shared" si="2"/>
        <v>Domestic</v>
      </c>
      <c r="AF40" s="82" t="str">
        <f t="shared" si="3"/>
        <v>student</v>
      </c>
      <c r="AI40" s="82">
        <f>'GDP per Capita'!N40</f>
        <v>63809.64</v>
      </c>
      <c r="AJ40" s="82">
        <f t="shared" si="4"/>
        <v>63809.64</v>
      </c>
      <c r="AK40" s="82">
        <f t="shared" si="5"/>
        <v>63809.64</v>
      </c>
      <c r="AL40" s="88">
        <f t="shared" si="6"/>
        <v>1.9026176551643296E-2</v>
      </c>
      <c r="AO40" s="22">
        <v>2020</v>
      </c>
      <c r="AP40" s="34">
        <f t="shared" si="67"/>
        <v>0</v>
      </c>
      <c r="AQ40" s="34">
        <f t="shared" si="68"/>
        <v>0</v>
      </c>
      <c r="AR40" s="34">
        <f t="shared" si="69"/>
        <v>0</v>
      </c>
      <c r="AS40" s="34">
        <f t="shared" si="70"/>
        <v>0</v>
      </c>
      <c r="AT40" s="34">
        <f t="shared" si="71"/>
        <v>0</v>
      </c>
      <c r="AU40" s="34">
        <f t="shared" si="72"/>
        <v>0</v>
      </c>
      <c r="AV40" s="34">
        <f t="shared" si="73"/>
        <v>0</v>
      </c>
      <c r="AW40" s="34">
        <f t="shared" si="74"/>
        <v>0</v>
      </c>
      <c r="AX40" s="34">
        <f t="shared" si="75"/>
        <v>0</v>
      </c>
      <c r="AY40" s="34">
        <f t="shared" si="76"/>
        <v>0</v>
      </c>
      <c r="AZ40" s="34">
        <f t="shared" si="77"/>
        <v>0</v>
      </c>
      <c r="BA40" s="34" t="e">
        <f t="shared" si="65"/>
        <v>#DIV/0!</v>
      </c>
      <c r="BB40" s="34" t="e">
        <f t="shared" si="65"/>
        <v>#DIV/0!</v>
      </c>
      <c r="BC40" s="34" t="e">
        <f t="shared" si="66"/>
        <v>#DIV/0!</v>
      </c>
      <c r="BD40" s="34" t="e">
        <f t="shared" si="66"/>
        <v>#DIV/0!</v>
      </c>
      <c r="BE40" s="34" t="e">
        <f t="shared" si="66"/>
        <v>#DIV/0!</v>
      </c>
      <c r="BF40" s="34" t="e">
        <f t="shared" si="66"/>
        <v>#DIV/0!</v>
      </c>
      <c r="BG40" s="34" t="e">
        <f t="shared" si="66"/>
        <v>#DIV/0!</v>
      </c>
      <c r="BH40" s="34" t="e">
        <f t="shared" si="66"/>
        <v>#DIV/0!</v>
      </c>
      <c r="BI40" s="34" t="e">
        <f t="shared" si="66"/>
        <v>#DIV/0!</v>
      </c>
      <c r="BJ40" s="34" t="e">
        <f t="shared" si="66"/>
        <v>#DIV/0!</v>
      </c>
      <c r="BK40" s="34"/>
    </row>
    <row r="41" spans="1:64" ht="16">
      <c r="A41" s="77" t="s">
        <v>97</v>
      </c>
      <c r="B41" s="77">
        <v>143</v>
      </c>
      <c r="C41" s="77">
        <v>32.541477999999998</v>
      </c>
      <c r="D41" s="77">
        <v>-85.534735487261102</v>
      </c>
      <c r="E41" s="77" t="s">
        <v>37</v>
      </c>
      <c r="G41" s="77">
        <v>100</v>
      </c>
      <c r="H41" s="77" t="s">
        <v>60</v>
      </c>
      <c r="I41" s="77">
        <v>2020</v>
      </c>
      <c r="J41" s="77">
        <v>565.76006783165496</v>
      </c>
      <c r="K41" s="77" t="s">
        <v>29</v>
      </c>
      <c r="L41" s="77" t="s">
        <v>29</v>
      </c>
      <c r="M41" s="77" t="s">
        <v>841</v>
      </c>
      <c r="N41" s="77">
        <v>1</v>
      </c>
      <c r="O41" s="77">
        <v>0</v>
      </c>
      <c r="P41" s="77" t="s">
        <v>8</v>
      </c>
      <c r="Q41" s="77">
        <v>33.425505600000001</v>
      </c>
      <c r="R41" s="77">
        <v>-111.94001249999999</v>
      </c>
      <c r="S41" s="77">
        <v>4916.5414783636197</v>
      </c>
      <c r="T41" s="77">
        <v>0.86539986010459502</v>
      </c>
      <c r="U41" s="77">
        <v>181</v>
      </c>
      <c r="V41" s="77">
        <v>636</v>
      </c>
      <c r="W41" s="77">
        <v>0.14760399999999901</v>
      </c>
      <c r="X41" s="77">
        <v>0</v>
      </c>
      <c r="Y41" s="77">
        <v>0</v>
      </c>
      <c r="Z41" s="77">
        <v>0</v>
      </c>
      <c r="AA41" s="77">
        <v>589.98497740363496</v>
      </c>
      <c r="AB41" s="77">
        <v>1.0130038601045901</v>
      </c>
      <c r="AC41" s="77">
        <v>1972.74504523529</v>
      </c>
      <c r="AE41" s="87" t="str">
        <f t="shared" si="2"/>
        <v>Domestic</v>
      </c>
      <c r="AF41" s="82" t="str">
        <f t="shared" si="3"/>
        <v>non-student</v>
      </c>
      <c r="AI41" s="82">
        <f>'GDP per Capita'!N41</f>
        <v>63809.64</v>
      </c>
      <c r="AJ41" s="82">
        <f t="shared" si="4"/>
        <v>63809.64</v>
      </c>
      <c r="AK41" s="82">
        <f t="shared" si="5"/>
        <v>63809.64</v>
      </c>
      <c r="AL41" s="88">
        <f t="shared" si="6"/>
        <v>3.0916097399002564E-2</v>
      </c>
      <c r="AO41" s="82" t="s">
        <v>819</v>
      </c>
      <c r="AP41" s="34">
        <f>AVERAGE(AP36:AP38)</f>
        <v>9</v>
      </c>
      <c r="AQ41" s="34">
        <f>AVERAGE(AQ36:AQ38)</f>
        <v>0</v>
      </c>
      <c r="AR41" s="34">
        <f>AVERAGE(AR36:AR38)</f>
        <v>656.57562076749434</v>
      </c>
      <c r="AS41" s="34">
        <f t="shared" ref="AS41:AZ41" si="78">AVERAGE(AS36:AS38)</f>
        <v>60222.549287268375</v>
      </c>
      <c r="AT41" s="34">
        <f t="shared" si="78"/>
        <v>10.045367535988447</v>
      </c>
      <c r="AU41" s="34">
        <f t="shared" si="78"/>
        <v>1736.1765335702173</v>
      </c>
      <c r="AV41" s="34">
        <f t="shared" si="78"/>
        <v>4624.628796268752</v>
      </c>
      <c r="AW41" s="34">
        <f t="shared" si="78"/>
        <v>0.723371203604254</v>
      </c>
      <c r="AX41" s="34">
        <f t="shared" si="78"/>
        <v>6998.1338197676278</v>
      </c>
      <c r="AY41" s="34">
        <f t="shared" si="78"/>
        <v>10.768738739592647</v>
      </c>
      <c r="AZ41" s="34">
        <f t="shared" si="78"/>
        <v>14015.514770374044</v>
      </c>
      <c r="BA41" s="34"/>
      <c r="BB41" s="34"/>
      <c r="BC41" s="90"/>
      <c r="BD41" s="90"/>
      <c r="BE41" s="90"/>
      <c r="BF41" s="90"/>
      <c r="BG41" s="90"/>
      <c r="BH41" s="90"/>
      <c r="BI41" s="90"/>
      <c r="BJ41" s="90"/>
      <c r="BK41" s="90"/>
    </row>
    <row r="42" spans="1:64" ht="16">
      <c r="A42" s="77" t="s">
        <v>146</v>
      </c>
      <c r="B42" s="77">
        <v>144</v>
      </c>
      <c r="C42" s="77">
        <v>38.626417799999999</v>
      </c>
      <c r="D42" s="77">
        <v>-90.199837799999997</v>
      </c>
      <c r="E42" s="77" t="s">
        <v>42</v>
      </c>
      <c r="G42" s="77">
        <v>100</v>
      </c>
      <c r="H42" s="77" t="s">
        <v>60</v>
      </c>
      <c r="I42" s="77">
        <v>2020</v>
      </c>
      <c r="J42" s="77">
        <v>565.76006783165496</v>
      </c>
      <c r="K42" s="77" t="s">
        <v>29</v>
      </c>
      <c r="L42" s="77" t="s">
        <v>29</v>
      </c>
      <c r="M42" s="77" t="s">
        <v>841</v>
      </c>
      <c r="N42" s="77">
        <v>1</v>
      </c>
      <c r="O42" s="77">
        <v>0</v>
      </c>
      <c r="P42" s="77" t="s">
        <v>8</v>
      </c>
      <c r="Q42" s="77">
        <v>33.425505600000001</v>
      </c>
      <c r="R42" s="77">
        <v>-111.94001249999999</v>
      </c>
      <c r="S42" s="77">
        <v>4066.4363499382598</v>
      </c>
      <c r="T42" s="77">
        <v>0.73269886636072401</v>
      </c>
      <c r="U42" s="77">
        <v>181</v>
      </c>
      <c r="V42" s="77">
        <v>636</v>
      </c>
      <c r="W42" s="77">
        <v>0.14760399999999901</v>
      </c>
      <c r="X42" s="77">
        <v>0</v>
      </c>
      <c r="Y42" s="77">
        <v>0</v>
      </c>
      <c r="Z42" s="77">
        <v>0</v>
      </c>
      <c r="AA42" s="77">
        <v>487.97236199259203</v>
      </c>
      <c r="AB42" s="77">
        <v>0.88030286636072397</v>
      </c>
      <c r="AC42" s="77">
        <v>1870.7324298242399</v>
      </c>
      <c r="AE42" s="87" t="str">
        <f t="shared" si="2"/>
        <v>Domestic</v>
      </c>
      <c r="AF42" s="82" t="str">
        <f t="shared" si="3"/>
        <v>non-student</v>
      </c>
      <c r="AI42" s="82">
        <f>'GDP per Capita'!N42</f>
        <v>63809.64</v>
      </c>
      <c r="AJ42" s="82">
        <f t="shared" si="4"/>
        <v>63809.64</v>
      </c>
      <c r="AK42" s="82">
        <f t="shared" si="5"/>
        <v>63809.64</v>
      </c>
      <c r="AL42" s="88">
        <f t="shared" si="6"/>
        <v>2.9317395143182753E-2</v>
      </c>
      <c r="AO42" s="82" t="s">
        <v>75</v>
      </c>
      <c r="AP42" s="34">
        <f>AVERAGE(AP36:AP39)</f>
        <v>8.25</v>
      </c>
      <c r="AQ42" s="34">
        <f>AVERAGE(AQ36:AQ39)</f>
        <v>0</v>
      </c>
      <c r="AR42" s="34">
        <f>AVERAGE(AR36:AR39)</f>
        <v>823.68171557562073</v>
      </c>
      <c r="AS42" s="34">
        <f t="shared" ref="AS42:AZ42" si="79">AVERAGE(AS36:AS39)</f>
        <v>54029.054034409106</v>
      </c>
      <c r="AT42" s="34">
        <f t="shared" si="79"/>
        <v>9.0497295503552149</v>
      </c>
      <c r="AU42" s="34">
        <f t="shared" si="79"/>
        <v>1559.7347767772965</v>
      </c>
      <c r="AV42" s="34">
        <f t="shared" si="79"/>
        <v>4285.4605474778073</v>
      </c>
      <c r="AW42" s="34">
        <f t="shared" si="79"/>
        <v>0.71832605463689103</v>
      </c>
      <c r="AX42" s="34">
        <f t="shared" si="79"/>
        <v>6312.0574131006597</v>
      </c>
      <c r="AY42" s="34">
        <f t="shared" si="79"/>
        <v>9.7680556049920693</v>
      </c>
      <c r="AZ42" s="34">
        <f t="shared" si="79"/>
        <v>12980.934452931338</v>
      </c>
      <c r="BA42" s="34">
        <f t="shared" ref="BA42:BB42" si="80">SUM(AQ36:AQ39)/SUM($AP36:$AP39)</f>
        <v>0</v>
      </c>
      <c r="BB42" s="34">
        <f t="shared" si="80"/>
        <v>99.840207948560092</v>
      </c>
      <c r="BC42" s="34">
        <f t="shared" ref="BC42:BJ42" si="81">SUM(AS36:AS39)/SUM($AP36:$AP39)</f>
        <v>6548.9762465950434</v>
      </c>
      <c r="BD42" s="34">
        <f t="shared" si="81"/>
        <v>1.0969369151945716</v>
      </c>
      <c r="BE42" s="34">
        <f t="shared" si="81"/>
        <v>189.05876082149049</v>
      </c>
      <c r="BF42" s="34">
        <f t="shared" si="81"/>
        <v>519.44976333064335</v>
      </c>
      <c r="BG42" s="34">
        <f t="shared" si="81"/>
        <v>8.7069824804471646E-2</v>
      </c>
      <c r="BH42" s="34">
        <f t="shared" si="81"/>
        <v>765.09786825462538</v>
      </c>
      <c r="BI42" s="34">
        <f t="shared" si="81"/>
        <v>1.1840067399990386</v>
      </c>
      <c r="BJ42" s="34">
        <f t="shared" si="81"/>
        <v>1573.4466003553136</v>
      </c>
      <c r="BK42" s="34"/>
    </row>
    <row r="43" spans="1:64" ht="16">
      <c r="A43" s="77" t="s">
        <v>147</v>
      </c>
      <c r="B43" s="77">
        <v>145</v>
      </c>
      <c r="C43" s="77">
        <v>47.603832099999998</v>
      </c>
      <c r="D43" s="77">
        <v>-122.3300624</v>
      </c>
      <c r="E43" s="77" t="s">
        <v>44</v>
      </c>
      <c r="G43" s="77">
        <v>50</v>
      </c>
      <c r="H43" s="77" t="s">
        <v>61</v>
      </c>
      <c r="I43" s="77">
        <v>2020</v>
      </c>
      <c r="J43" s="77">
        <v>291.01289134438298</v>
      </c>
      <c r="K43" s="77" t="s">
        <v>29</v>
      </c>
      <c r="L43" s="77" t="s">
        <v>29</v>
      </c>
      <c r="M43" s="77" t="s">
        <v>841</v>
      </c>
      <c r="N43" s="77">
        <v>1</v>
      </c>
      <c r="O43" s="77">
        <v>0</v>
      </c>
      <c r="P43" s="77" t="s">
        <v>8</v>
      </c>
      <c r="Q43" s="77">
        <v>33.425505600000001</v>
      </c>
      <c r="R43" s="77">
        <v>-111.94001249999999</v>
      </c>
      <c r="S43" s="77">
        <v>3601.93784949057</v>
      </c>
      <c r="T43" s="77">
        <v>0.65875193259848996</v>
      </c>
      <c r="U43" s="77">
        <v>181</v>
      </c>
      <c r="V43" s="77">
        <v>636</v>
      </c>
      <c r="W43" s="77">
        <v>0.14760399999999901</v>
      </c>
      <c r="X43" s="77">
        <v>0</v>
      </c>
      <c r="Y43" s="77">
        <v>0</v>
      </c>
      <c r="Z43" s="77">
        <v>0</v>
      </c>
      <c r="AA43" s="77">
        <v>691.57206710218895</v>
      </c>
      <c r="AB43" s="77">
        <v>0.80635593259849003</v>
      </c>
      <c r="AC43" s="77">
        <v>1799.58495844657</v>
      </c>
      <c r="AE43" s="87" t="str">
        <f t="shared" si="2"/>
        <v>Domestic</v>
      </c>
      <c r="AF43" s="82" t="str">
        <f t="shared" si="3"/>
        <v>student</v>
      </c>
      <c r="AI43" s="82">
        <f>'GDP per Capita'!N43</f>
        <v>63809.64</v>
      </c>
      <c r="AJ43" s="82">
        <f t="shared" si="4"/>
        <v>63809.64</v>
      </c>
      <c r="AK43" s="82">
        <f t="shared" si="5"/>
        <v>63809.64</v>
      </c>
      <c r="AL43" s="88">
        <f t="shared" si="6"/>
        <v>2.8202399487703894E-2</v>
      </c>
      <c r="AO43" s="82" t="s">
        <v>820</v>
      </c>
      <c r="AP43" s="26">
        <f t="shared" ref="AP43:AZ43" si="82">(AP39-AP41)/AP41</f>
        <v>-0.33333333333333331</v>
      </c>
      <c r="AQ43" s="26" t="e">
        <f t="shared" ref="AQ43" si="83">(AQ39-AQ41)/AQ41</f>
        <v>#DIV/0!</v>
      </c>
      <c r="AR43" s="26">
        <f t="shared" si="82"/>
        <v>1.0180462967101351</v>
      </c>
      <c r="AS43" s="26">
        <f t="shared" si="82"/>
        <v>-0.41137383429689078</v>
      </c>
      <c r="AT43" s="26">
        <f t="shared" si="82"/>
        <v>-0.39645656848941274</v>
      </c>
      <c r="AU43" s="26">
        <f t="shared" si="82"/>
        <v>-0.40650648913009257</v>
      </c>
      <c r="AV43" s="26">
        <f t="shared" si="82"/>
        <v>-0.29335824666800764</v>
      </c>
      <c r="AW43" s="26">
        <f t="shared" si="82"/>
        <v>-2.7897980689444879E-2</v>
      </c>
      <c r="AX43" s="26">
        <f t="shared" si="82"/>
        <v>-0.3921482065570156</v>
      </c>
      <c r="AY43" s="26">
        <f t="shared" si="82"/>
        <v>-0.37169928950785569</v>
      </c>
      <c r="AZ43" s="26">
        <f t="shared" si="82"/>
        <v>-0.29526716196813518</v>
      </c>
      <c r="BA43" s="26"/>
      <c r="BB43" s="26"/>
      <c r="BC43" s="88"/>
      <c r="BD43" s="88"/>
      <c r="BE43" s="88"/>
      <c r="BF43" s="88"/>
      <c r="BG43" s="88"/>
      <c r="BH43" s="90"/>
      <c r="BI43" s="90"/>
      <c r="BJ43" s="90"/>
      <c r="BK43" s="90"/>
    </row>
    <row r="44" spans="1:64" ht="16">
      <c r="A44" s="77" t="s">
        <v>125</v>
      </c>
      <c r="B44" s="77">
        <v>146</v>
      </c>
      <c r="C44" s="77">
        <v>42.3750997</v>
      </c>
      <c r="D44" s="77">
        <v>-71.105615700000001</v>
      </c>
      <c r="E44" s="77" t="s">
        <v>43</v>
      </c>
      <c r="G44" s="77">
        <v>100</v>
      </c>
      <c r="H44" s="77" t="s">
        <v>60</v>
      </c>
      <c r="I44" s="77">
        <v>2020</v>
      </c>
      <c r="J44" s="77">
        <v>565.76006783165496</v>
      </c>
      <c r="K44" s="77" t="s">
        <v>29</v>
      </c>
      <c r="L44" s="77" t="s">
        <v>29</v>
      </c>
      <c r="M44" s="77" t="s">
        <v>841</v>
      </c>
      <c r="N44" s="77">
        <v>1</v>
      </c>
      <c r="O44" s="77">
        <v>0</v>
      </c>
      <c r="P44" s="77" t="s">
        <v>8</v>
      </c>
      <c r="Q44" s="77">
        <v>33.425505600000001</v>
      </c>
      <c r="R44" s="77">
        <v>-111.94001249999999</v>
      </c>
      <c r="S44" s="77">
        <v>7360.2404365880802</v>
      </c>
      <c r="T44" s="77">
        <v>1.19951818644415</v>
      </c>
      <c r="U44" s="77">
        <v>181</v>
      </c>
      <c r="V44" s="77">
        <v>636</v>
      </c>
      <c r="W44" s="77">
        <v>0.14760399999999901</v>
      </c>
      <c r="X44" s="77">
        <v>0</v>
      </c>
      <c r="Y44" s="77">
        <v>0</v>
      </c>
      <c r="Z44" s="77">
        <v>0</v>
      </c>
      <c r="AA44" s="77">
        <v>883.22885239056995</v>
      </c>
      <c r="AB44" s="77">
        <v>1.34712218644415</v>
      </c>
      <c r="AC44" s="77">
        <v>2265.9889202222198</v>
      </c>
      <c r="AE44" s="87" t="str">
        <f t="shared" si="2"/>
        <v>Domestic</v>
      </c>
      <c r="AF44" s="82" t="str">
        <f t="shared" si="3"/>
        <v>non-student</v>
      </c>
      <c r="AI44" s="82">
        <f>'GDP per Capita'!N44</f>
        <v>63809.64</v>
      </c>
      <c r="AJ44" s="82">
        <f t="shared" si="4"/>
        <v>63809.64</v>
      </c>
      <c r="AK44" s="82">
        <f t="shared" si="5"/>
        <v>63809.64</v>
      </c>
      <c r="AL44" s="88">
        <f t="shared" si="6"/>
        <v>3.5511701997099805E-2</v>
      </c>
      <c r="AO44" s="89"/>
      <c r="AP44" s="26"/>
      <c r="AQ44" s="26"/>
      <c r="AR44" s="26"/>
      <c r="AS44" s="26"/>
      <c r="AT44" s="26"/>
      <c r="AU44" s="26"/>
      <c r="AV44" s="26"/>
      <c r="AW44" s="26"/>
    </row>
    <row r="45" spans="1:64" ht="64">
      <c r="A45" s="77" t="s">
        <v>125</v>
      </c>
      <c r="B45" s="77">
        <v>147</v>
      </c>
      <c r="C45" s="77">
        <v>42.3750997</v>
      </c>
      <c r="D45" s="77">
        <v>-71.105615700000001</v>
      </c>
      <c r="E45" s="77" t="s">
        <v>43</v>
      </c>
      <c r="G45" s="77">
        <v>100</v>
      </c>
      <c r="H45" s="77" t="s">
        <v>60</v>
      </c>
      <c r="I45" s="77">
        <v>2020</v>
      </c>
      <c r="J45" s="77">
        <v>565.76006783165496</v>
      </c>
      <c r="K45" s="77" t="s">
        <v>29</v>
      </c>
      <c r="L45" s="77" t="s">
        <v>29</v>
      </c>
      <c r="M45" s="77" t="s">
        <v>841</v>
      </c>
      <c r="N45" s="77">
        <v>1</v>
      </c>
      <c r="O45" s="77">
        <v>0</v>
      </c>
      <c r="P45" s="77" t="s">
        <v>8</v>
      </c>
      <c r="Q45" s="77">
        <v>33.425505600000001</v>
      </c>
      <c r="R45" s="77">
        <v>-111.94001249999999</v>
      </c>
      <c r="S45" s="77">
        <v>7360.2404365880802</v>
      </c>
      <c r="T45" s="77">
        <v>1.19951818644415</v>
      </c>
      <c r="U45" s="77">
        <v>181</v>
      </c>
      <c r="V45" s="77">
        <v>636</v>
      </c>
      <c r="W45" s="77">
        <v>0.14760399999999901</v>
      </c>
      <c r="X45" s="77">
        <v>0</v>
      </c>
      <c r="Y45" s="77">
        <v>0</v>
      </c>
      <c r="Z45" s="77">
        <v>0</v>
      </c>
      <c r="AA45" s="77">
        <v>883.22885239056995</v>
      </c>
      <c r="AB45" s="77">
        <v>1.34712218644415</v>
      </c>
      <c r="AC45" s="77">
        <v>2265.9889202222198</v>
      </c>
      <c r="AE45" s="87" t="str">
        <f t="shared" si="2"/>
        <v>Domestic</v>
      </c>
      <c r="AF45" s="82" t="str">
        <f t="shared" si="3"/>
        <v>non-student</v>
      </c>
      <c r="AI45" s="82">
        <f>'GDP per Capita'!N45</f>
        <v>63809.64</v>
      </c>
      <c r="AJ45" s="82">
        <f t="shared" si="4"/>
        <v>63809.64</v>
      </c>
      <c r="AK45" s="82">
        <f t="shared" si="5"/>
        <v>63809.64</v>
      </c>
      <c r="AL45" s="88">
        <f t="shared" si="6"/>
        <v>3.5511701997099805E-2</v>
      </c>
      <c r="AO45" s="80" t="s">
        <v>832</v>
      </c>
      <c r="AP45" s="81" t="s">
        <v>814</v>
      </c>
      <c r="AQ45" s="81" t="s">
        <v>57</v>
      </c>
      <c r="AR45" s="79" t="s">
        <v>59</v>
      </c>
      <c r="AS45" s="79" t="s">
        <v>78</v>
      </c>
      <c r="AT45" s="79" t="s">
        <v>49</v>
      </c>
      <c r="AU45" s="79" t="s">
        <v>53</v>
      </c>
      <c r="AV45" s="82" t="s">
        <v>47</v>
      </c>
      <c r="AW45" s="82" t="s">
        <v>48</v>
      </c>
      <c r="AX45" s="79" t="s">
        <v>50</v>
      </c>
      <c r="AY45" s="79" t="s">
        <v>51</v>
      </c>
      <c r="AZ45" s="79" t="s">
        <v>52</v>
      </c>
      <c r="BA45" s="83" t="s">
        <v>1924</v>
      </c>
      <c r="BB45" s="79" t="s">
        <v>839</v>
      </c>
      <c r="BC45" s="84" t="s">
        <v>806</v>
      </c>
      <c r="BD45" s="84" t="s">
        <v>807</v>
      </c>
      <c r="BE45" s="84" t="s">
        <v>808</v>
      </c>
      <c r="BF45" s="84" t="s">
        <v>809</v>
      </c>
      <c r="BG45" s="84" t="s">
        <v>810</v>
      </c>
      <c r="BH45" s="84" t="s">
        <v>811</v>
      </c>
      <c r="BI45" s="84" t="s">
        <v>812</v>
      </c>
      <c r="BJ45" s="84" t="s">
        <v>813</v>
      </c>
      <c r="BK45" s="84"/>
    </row>
    <row r="46" spans="1:64" ht="16">
      <c r="A46" s="77" t="s">
        <v>148</v>
      </c>
      <c r="B46" s="77">
        <v>148</v>
      </c>
      <c r="C46" s="77">
        <v>30.851592699999902</v>
      </c>
      <c r="D46" s="77">
        <v>34.782575899999998</v>
      </c>
      <c r="E46" s="77" t="s">
        <v>39</v>
      </c>
      <c r="G46" s="77">
        <v>100</v>
      </c>
      <c r="H46" s="77" t="s">
        <v>60</v>
      </c>
      <c r="I46" s="77">
        <v>2020</v>
      </c>
      <c r="J46" s="77">
        <v>565.76006783165496</v>
      </c>
      <c r="K46" s="77" t="s">
        <v>518</v>
      </c>
      <c r="L46" s="77" t="s">
        <v>32</v>
      </c>
      <c r="M46" s="77" t="s">
        <v>841</v>
      </c>
      <c r="N46" s="77">
        <v>1</v>
      </c>
      <c r="O46" s="77">
        <v>0</v>
      </c>
      <c r="P46" s="77" t="s">
        <v>8</v>
      </c>
      <c r="Q46" s="77">
        <v>33.425505600000001</v>
      </c>
      <c r="R46" s="77">
        <v>-111.94001249999999</v>
      </c>
      <c r="S46" s="77">
        <v>24118.917758929201</v>
      </c>
      <c r="T46" s="77">
        <v>3.77443298814844</v>
      </c>
      <c r="U46" s="77">
        <v>181</v>
      </c>
      <c r="V46" s="77">
        <v>636</v>
      </c>
      <c r="W46" s="77">
        <v>0.14760399999999901</v>
      </c>
      <c r="X46" s="77">
        <v>0</v>
      </c>
      <c r="Y46" s="77">
        <v>0</v>
      </c>
      <c r="Z46" s="77">
        <v>0</v>
      </c>
      <c r="AA46" s="77">
        <v>2206.8809749420202</v>
      </c>
      <c r="AB46" s="77">
        <v>3.9220369881484398</v>
      </c>
      <c r="AC46" s="77">
        <v>3589.6410427736801</v>
      </c>
      <c r="AE46" s="87" t="str">
        <f t="shared" si="2"/>
        <v>International</v>
      </c>
      <c r="AF46" s="82" t="str">
        <f t="shared" si="3"/>
        <v>non-student</v>
      </c>
      <c r="AI46" s="82">
        <f>'GDP per Capita'!N46</f>
        <v>41377.49</v>
      </c>
      <c r="AJ46" s="82">
        <f t="shared" si="4"/>
        <v>41377.49</v>
      </c>
      <c r="AK46" s="82">
        <f t="shared" si="5"/>
        <v>41377.49</v>
      </c>
      <c r="AL46" s="88">
        <f t="shared" si="6"/>
        <v>8.6753474963650046E-2</v>
      </c>
      <c r="AO46" s="25">
        <v>2015</v>
      </c>
      <c r="AP46" s="34">
        <f>COUNTIFS($I$2:$I$2538,$AO46,$AF$2:$AF$2538,"student")</f>
        <v>133</v>
      </c>
      <c r="AQ46" s="34">
        <f>SUMIFS(G$2:G$2538,$AF$2:$AF$2538,"student",$I$2:$I$2538,$AO46)</f>
        <v>0</v>
      </c>
      <c r="AR46" s="34">
        <f>SUMIFS(J$2:J$2538,$AF$2:$AF$2538,"student",$I$2:$I$2538,$AO46)</f>
        <v>32375</v>
      </c>
      <c r="AS46" s="34">
        <f>SUMIFS(S$2:S$2538,$AF$2:$AF$2538,"student",$I$2:$I$2538,$AO46)</f>
        <v>863669.3382066366</v>
      </c>
      <c r="AT46" s="34">
        <f>SUMIFS(T$2:T$2538,$AF$2:$AF$2538,"student",$I$2:$I$2538,$AO46)</f>
        <v>144.85950812321968</v>
      </c>
      <c r="AU46" s="34">
        <f>SUMIFS(U$2:U$2538,$AF$2:$AF$2538,"student",$I$2:$I$2538,$AO46)</f>
        <v>28144.002237136465</v>
      </c>
      <c r="AV46" s="34">
        <f>SUMIFS(V$2:V$2538,$AF$2:$AF$2538,"student",$I$2:$I$2538,$AO46)</f>
        <v>46887.463636363638</v>
      </c>
      <c r="AW46" s="34">
        <f>SUMIFS(W$2:W$2538,$AF$2:$AF$2538,"student",$I$2:$I$2538,$AO46)</f>
        <v>6.1025646454545344</v>
      </c>
      <c r="AX46" s="34">
        <f>SUMIFS(AA$2:AA$2538,$AF$2:$AF$2538,"student",$I$2:$I$2538,$AO46)</f>
        <v>95766.064333528644</v>
      </c>
      <c r="AY46" s="34">
        <f>SUMIFS(AB$2:AB$2538,$AF$2:$AF$2538,"student",$I$2:$I$2538,$AO46)</f>
        <v>150.96207276867418</v>
      </c>
      <c r="AZ46" s="34">
        <f>SUMIFS(AC$2:AC$2538,$AF$2:$AF$2538,"student",$I$2:$I$2538,$AO46)</f>
        <v>203172.53020702855</v>
      </c>
      <c r="BA46" s="34">
        <f t="shared" ref="BA46:BB50" si="84">AQ46/$AP46</f>
        <v>0</v>
      </c>
      <c r="BB46" s="34">
        <f t="shared" si="84"/>
        <v>243.42105263157896</v>
      </c>
      <c r="BC46" s="34">
        <f t="shared" ref="BC46:BJ50" si="85">AS46/$AP46</f>
        <v>6493.7544226062901</v>
      </c>
      <c r="BD46" s="34">
        <f t="shared" si="85"/>
        <v>1.0891692340091705</v>
      </c>
      <c r="BE46" s="34">
        <f t="shared" si="85"/>
        <v>211.60903937696591</v>
      </c>
      <c r="BF46" s="34">
        <f t="shared" si="85"/>
        <v>352.53732057416272</v>
      </c>
      <c r="BG46" s="34">
        <f t="shared" si="85"/>
        <v>4.5883944702665672E-2</v>
      </c>
      <c r="BH46" s="34">
        <f t="shared" si="85"/>
        <v>720.04559649269652</v>
      </c>
      <c r="BI46" s="34">
        <f t="shared" si="85"/>
        <v>1.1350531787118359</v>
      </c>
      <c r="BJ46" s="34">
        <f t="shared" si="85"/>
        <v>1527.6130090754027</v>
      </c>
      <c r="BK46" s="34"/>
      <c r="BL46" s="90"/>
    </row>
    <row r="47" spans="1:64" ht="16">
      <c r="A47" s="77" t="s">
        <v>126</v>
      </c>
      <c r="B47" s="77">
        <v>149</v>
      </c>
      <c r="C47" s="77">
        <v>39.606507299999997</v>
      </c>
      <c r="D47" s="77">
        <v>-75.833093399999996</v>
      </c>
      <c r="E47" s="77" t="s">
        <v>42</v>
      </c>
      <c r="G47" s="77">
        <v>100</v>
      </c>
      <c r="H47" s="77" t="s">
        <v>60</v>
      </c>
      <c r="I47" s="77">
        <v>2020</v>
      </c>
      <c r="J47" s="77">
        <v>565.76006783165496</v>
      </c>
      <c r="K47" s="77" t="s">
        <v>29</v>
      </c>
      <c r="L47" s="77" t="s">
        <v>29</v>
      </c>
      <c r="M47" s="77" t="s">
        <v>841</v>
      </c>
      <c r="N47" s="77">
        <v>1</v>
      </c>
      <c r="O47" s="77">
        <v>0</v>
      </c>
      <c r="P47" s="77" t="s">
        <v>8</v>
      </c>
      <c r="Q47" s="77">
        <v>33.425505600000001</v>
      </c>
      <c r="R47" s="77">
        <v>-111.94001249999999</v>
      </c>
      <c r="S47" s="77">
        <v>6552.2130549216299</v>
      </c>
      <c r="T47" s="77">
        <v>1.0878748683085999</v>
      </c>
      <c r="U47" s="77">
        <v>181</v>
      </c>
      <c r="V47" s="77">
        <v>636</v>
      </c>
      <c r="W47" s="77">
        <v>0.14760399999999901</v>
      </c>
      <c r="X47" s="77">
        <v>0</v>
      </c>
      <c r="Y47" s="77">
        <v>0</v>
      </c>
      <c r="Z47" s="77">
        <v>0</v>
      </c>
      <c r="AA47" s="77">
        <v>786.26556659059497</v>
      </c>
      <c r="AB47" s="77">
        <v>1.2354788683086</v>
      </c>
      <c r="AC47" s="77">
        <v>2169.0256344222498</v>
      </c>
      <c r="AE47" s="87" t="str">
        <f t="shared" si="2"/>
        <v>Domestic</v>
      </c>
      <c r="AF47" s="82" t="str">
        <f t="shared" si="3"/>
        <v>non-student</v>
      </c>
      <c r="AI47" s="82">
        <f>'GDP per Capita'!N47</f>
        <v>63809.64</v>
      </c>
      <c r="AJ47" s="82">
        <f t="shared" si="4"/>
        <v>63809.64</v>
      </c>
      <c r="AK47" s="82">
        <f t="shared" si="5"/>
        <v>63809.64</v>
      </c>
      <c r="AL47" s="88">
        <f t="shared" si="6"/>
        <v>3.3992130882140217E-2</v>
      </c>
      <c r="AO47" s="25">
        <v>2016</v>
      </c>
      <c r="AP47" s="34">
        <f t="shared" ref="AP47:AP50" si="86">COUNTIFS($I$2:$I$2538,$AO47,$AF$2:$AF$2538,"student")</f>
        <v>103</v>
      </c>
      <c r="AQ47" s="34">
        <f t="shared" ref="AQ47:AQ50" si="87">SUMIFS(G$2:G$2538,$AF$2:$AF$2538,"student",$I$2:$I$2538,$AO47)</f>
        <v>0</v>
      </c>
      <c r="AR47" s="34">
        <f t="shared" ref="AR47:AR50" si="88">SUMIFS(J$2:J$2538,$AF$2:$AF$2538,"student",$I$2:$I$2538,$AO47)</f>
        <v>34135</v>
      </c>
      <c r="AS47" s="34">
        <f t="shared" ref="AS47:AS50" si="89">SUMIFS(S$2:S$2538,$AF$2:$AF$2538,"student",$I$2:$I$2538,$AO47)</f>
        <v>806652.4459743707</v>
      </c>
      <c r="AT47" s="34">
        <f t="shared" ref="AT47:AT50" si="90">SUMIFS(T$2:T$2538,$AF$2:$AF$2538,"student",$I$2:$I$2538,$AO47)</f>
        <v>131.97521188569385</v>
      </c>
      <c r="AU47" s="34">
        <f t="shared" ref="AU47:AU50" si="91">SUMIFS(U$2:U$2538,$AF$2:$AF$2538,"student",$I$2:$I$2538,$AO47)</f>
        <v>24250</v>
      </c>
      <c r="AV47" s="34">
        <f t="shared" ref="AV47:AV50" si="92">SUMIFS(V$2:V$2538,$AF$2:$AF$2538,"student",$I$2:$I$2538,$AO47)</f>
        <v>39996</v>
      </c>
      <c r="AW47" s="34">
        <f t="shared" ref="AW47:AW50" si="93">SUMIFS(W$2:W$2538,$AF$2:$AF$2538,"student",$I$2:$I$2538,$AO47)</f>
        <v>4.2629400000000039</v>
      </c>
      <c r="AX47" s="34">
        <f t="shared" ref="AX47:AX50" si="94">SUMIFS(AA$2:AA$2538,$AF$2:$AF$2538,"student",$I$2:$I$2538,$AO47)</f>
        <v>91065.00435309438</v>
      </c>
      <c r="AY47" s="34">
        <f t="shared" ref="AY47:AY50" si="95">SUMIFS(AB$2:AB$2538,$AF$2:$AF$2538,"student",$I$2:$I$2538,$AO47)</f>
        <v>136.23815188569372</v>
      </c>
      <c r="AZ47" s="34">
        <f t="shared" ref="AZ47:AZ50" si="96">SUMIFS(AC$2:AC$2538,$AF$2:$AF$2538,"student",$I$2:$I$2538,$AO47)</f>
        <v>189446.00435309406</v>
      </c>
      <c r="BA47" s="34">
        <f t="shared" si="84"/>
        <v>0</v>
      </c>
      <c r="BB47" s="34">
        <f t="shared" si="84"/>
        <v>331.40776699029124</v>
      </c>
      <c r="BC47" s="34">
        <f t="shared" si="85"/>
        <v>7831.5771453822399</v>
      </c>
      <c r="BD47" s="34">
        <f t="shared" si="85"/>
        <v>1.2813127367543093</v>
      </c>
      <c r="BE47" s="34">
        <f t="shared" si="85"/>
        <v>235.4368932038835</v>
      </c>
      <c r="BF47" s="34">
        <f t="shared" si="85"/>
        <v>388.31067961165047</v>
      </c>
      <c r="BG47" s="34">
        <f t="shared" si="85"/>
        <v>4.13877669902913E-2</v>
      </c>
      <c r="BH47" s="34">
        <f t="shared" si="85"/>
        <v>884.12625585528519</v>
      </c>
      <c r="BI47" s="34">
        <f t="shared" si="85"/>
        <v>1.3227005037445994</v>
      </c>
      <c r="BJ47" s="34">
        <f t="shared" si="85"/>
        <v>1839.2815956611073</v>
      </c>
      <c r="BK47" s="34"/>
      <c r="BL47" s="90"/>
    </row>
    <row r="48" spans="1:64" ht="16">
      <c r="A48" s="77" t="s">
        <v>149</v>
      </c>
      <c r="B48" s="77">
        <v>150</v>
      </c>
      <c r="C48" s="77">
        <v>38.046406599999997</v>
      </c>
      <c r="D48" s="77">
        <v>-84.497039299999997</v>
      </c>
      <c r="E48" s="77" t="s">
        <v>37</v>
      </c>
      <c r="G48" s="77">
        <v>100</v>
      </c>
      <c r="H48" s="77" t="s">
        <v>60</v>
      </c>
      <c r="I48" s="77">
        <v>2020</v>
      </c>
      <c r="J48" s="77">
        <v>565.76006783165496</v>
      </c>
      <c r="K48" s="77" t="s">
        <v>29</v>
      </c>
      <c r="L48" s="77" t="s">
        <v>29</v>
      </c>
      <c r="M48" s="77" t="s">
        <v>841</v>
      </c>
      <c r="N48" s="77">
        <v>1</v>
      </c>
      <c r="O48" s="77">
        <v>0</v>
      </c>
      <c r="P48" s="77" t="s">
        <v>8</v>
      </c>
      <c r="Q48" s="77">
        <v>33.425505600000001</v>
      </c>
      <c r="R48" s="77">
        <v>-111.94001249999999</v>
      </c>
      <c r="S48" s="77">
        <v>5039.9946331133797</v>
      </c>
      <c r="T48" s="77">
        <v>0.88202677550859998</v>
      </c>
      <c r="U48" s="77">
        <v>181</v>
      </c>
      <c r="V48" s="77">
        <v>636</v>
      </c>
      <c r="W48" s="77">
        <v>0.14760399999999901</v>
      </c>
      <c r="X48" s="77">
        <v>0</v>
      </c>
      <c r="Y48" s="77">
        <v>0</v>
      </c>
      <c r="Z48" s="77">
        <v>0</v>
      </c>
      <c r="AA48" s="77">
        <v>604.79935597360497</v>
      </c>
      <c r="AB48" s="77">
        <v>1.0296307755086</v>
      </c>
      <c r="AC48" s="77">
        <v>1987.5594238052599</v>
      </c>
      <c r="AE48" s="87" t="str">
        <f t="shared" si="2"/>
        <v>Domestic</v>
      </c>
      <c r="AF48" s="82" t="str">
        <f t="shared" si="3"/>
        <v>non-student</v>
      </c>
      <c r="AI48" s="82">
        <f>'GDP per Capita'!N48</f>
        <v>63809.64</v>
      </c>
      <c r="AJ48" s="82">
        <f t="shared" si="4"/>
        <v>63809.64</v>
      </c>
      <c r="AK48" s="82">
        <f t="shared" si="5"/>
        <v>63809.64</v>
      </c>
      <c r="AL48" s="88">
        <f t="shared" si="6"/>
        <v>3.1148262610559471E-2</v>
      </c>
      <c r="AO48" s="25">
        <v>2018</v>
      </c>
      <c r="AP48" s="34">
        <f t="shared" si="86"/>
        <v>133</v>
      </c>
      <c r="AQ48" s="34">
        <f t="shared" si="87"/>
        <v>0</v>
      </c>
      <c r="AR48" s="34">
        <f t="shared" si="88"/>
        <v>34085</v>
      </c>
      <c r="AS48" s="34">
        <f t="shared" si="89"/>
        <v>444724.53251862066</v>
      </c>
      <c r="AT48" s="34">
        <f t="shared" si="90"/>
        <v>81.016574894609917</v>
      </c>
      <c r="AU48" s="34">
        <f t="shared" si="91"/>
        <v>20073.118072289155</v>
      </c>
      <c r="AV48" s="34">
        <f t="shared" si="92"/>
        <v>29890.802919708029</v>
      </c>
      <c r="AW48" s="34">
        <f t="shared" si="93"/>
        <v>6.3732099270072862</v>
      </c>
      <c r="AX48" s="34">
        <f t="shared" si="94"/>
        <v>56361.360325706184</v>
      </c>
      <c r="AY48" s="34">
        <f t="shared" si="95"/>
        <v>87.389784821617226</v>
      </c>
      <c r="AZ48" s="34">
        <f t="shared" si="96"/>
        <v>140410.28131770308</v>
      </c>
      <c r="BA48" s="34">
        <f t="shared" si="84"/>
        <v>0</v>
      </c>
      <c r="BB48" s="34">
        <f t="shared" si="84"/>
        <v>256.27819548872179</v>
      </c>
      <c r="BC48" s="34">
        <f t="shared" si="85"/>
        <v>3343.7934775836138</v>
      </c>
      <c r="BD48" s="34">
        <f t="shared" si="85"/>
        <v>0.60914717965872123</v>
      </c>
      <c r="BE48" s="34">
        <f t="shared" si="85"/>
        <v>150.92569979164779</v>
      </c>
      <c r="BF48" s="34">
        <f t="shared" si="85"/>
        <v>224.74287909554909</v>
      </c>
      <c r="BG48" s="34">
        <f t="shared" si="85"/>
        <v>4.7918871631633733E-2</v>
      </c>
      <c r="BH48" s="34">
        <f t="shared" si="85"/>
        <v>423.76962650906904</v>
      </c>
      <c r="BI48" s="34">
        <f t="shared" si="85"/>
        <v>0.65706605129035511</v>
      </c>
      <c r="BJ48" s="34">
        <f t="shared" si="85"/>
        <v>1055.7164008849854</v>
      </c>
      <c r="BK48" s="34"/>
      <c r="BL48" s="90"/>
    </row>
    <row r="49" spans="1:64" ht="16">
      <c r="A49" s="77" t="s">
        <v>150</v>
      </c>
      <c r="B49" s="77">
        <v>151</v>
      </c>
      <c r="C49" s="77">
        <v>43.157284999999902</v>
      </c>
      <c r="D49" s="77">
        <v>-77.615213999999995</v>
      </c>
      <c r="E49" s="77" t="s">
        <v>38</v>
      </c>
      <c r="G49" s="77">
        <v>50</v>
      </c>
      <c r="H49" s="77" t="s">
        <v>61</v>
      </c>
      <c r="I49" s="77">
        <v>2020</v>
      </c>
      <c r="J49" s="77">
        <v>291.01289134438298</v>
      </c>
      <c r="K49" s="77" t="s">
        <v>29</v>
      </c>
      <c r="L49" s="77" t="s">
        <v>29</v>
      </c>
      <c r="M49" s="77" t="s">
        <v>841</v>
      </c>
      <c r="N49" s="77">
        <v>1</v>
      </c>
      <c r="O49" s="77">
        <v>0</v>
      </c>
      <c r="P49" s="77" t="s">
        <v>8</v>
      </c>
      <c r="Q49" s="77">
        <v>33.425505600000001</v>
      </c>
      <c r="R49" s="77">
        <v>-111.94001249999999</v>
      </c>
      <c r="S49" s="77">
        <v>6317.5670073171495</v>
      </c>
      <c r="T49" s="77">
        <v>1.05566993562845</v>
      </c>
      <c r="U49" s="77">
        <v>181</v>
      </c>
      <c r="V49" s="77">
        <v>318</v>
      </c>
      <c r="W49" s="77">
        <v>7.3801999999999895E-2</v>
      </c>
      <c r="X49" s="77">
        <v>0</v>
      </c>
      <c r="Y49" s="77">
        <v>0</v>
      </c>
      <c r="Z49" s="77">
        <v>0</v>
      </c>
      <c r="AA49" s="77">
        <v>758.10804087805798</v>
      </c>
      <c r="AB49" s="77">
        <v>1.1294719356284499</v>
      </c>
      <c r="AC49" s="77">
        <v>1548.1209322224399</v>
      </c>
      <c r="AE49" s="87" t="str">
        <f t="shared" si="2"/>
        <v>Domestic</v>
      </c>
      <c r="AF49" s="82" t="str">
        <f t="shared" si="3"/>
        <v>student</v>
      </c>
      <c r="AI49" s="82">
        <f>'GDP per Capita'!N49</f>
        <v>63809.64</v>
      </c>
      <c r="AJ49" s="82">
        <f t="shared" si="4"/>
        <v>63809.64</v>
      </c>
      <c r="AK49" s="82">
        <f t="shared" si="5"/>
        <v>63809.64</v>
      </c>
      <c r="AL49" s="88">
        <f t="shared" si="6"/>
        <v>2.4261552521256034E-2</v>
      </c>
      <c r="AO49" s="22">
        <v>2019</v>
      </c>
      <c r="AP49" s="34">
        <f t="shared" si="86"/>
        <v>174</v>
      </c>
      <c r="AQ49" s="34">
        <f t="shared" si="87"/>
        <v>0</v>
      </c>
      <c r="AR49" s="34">
        <f t="shared" si="88"/>
        <v>57425</v>
      </c>
      <c r="AS49" s="34">
        <f t="shared" si="89"/>
        <v>640715.18817669002</v>
      </c>
      <c r="AT49" s="34">
        <f t="shared" si="90"/>
        <v>118.3228583928925</v>
      </c>
      <c r="AU49" s="34">
        <f t="shared" si="91"/>
        <v>30579.734917733091</v>
      </c>
      <c r="AV49" s="34">
        <f t="shared" si="92"/>
        <v>61722.659300184161</v>
      </c>
      <c r="AW49" s="34">
        <f t="shared" si="93"/>
        <v>13.281328434622461</v>
      </c>
      <c r="AX49" s="34">
        <f t="shared" si="94"/>
        <v>83583.483267713935</v>
      </c>
      <c r="AY49" s="34">
        <f t="shared" si="95"/>
        <v>131.60418682751484</v>
      </c>
      <c r="AZ49" s="34">
        <f t="shared" si="96"/>
        <v>233310.87748563077</v>
      </c>
      <c r="BA49" s="34">
        <f t="shared" si="84"/>
        <v>0</v>
      </c>
      <c r="BB49" s="34">
        <f t="shared" si="84"/>
        <v>330.0287356321839</v>
      </c>
      <c r="BC49" s="34">
        <f t="shared" si="85"/>
        <v>3682.2711964177588</v>
      </c>
      <c r="BD49" s="34">
        <f t="shared" si="85"/>
        <v>0.68001642754535918</v>
      </c>
      <c r="BE49" s="34">
        <f t="shared" si="85"/>
        <v>175.74560297547754</v>
      </c>
      <c r="BF49" s="34">
        <f t="shared" si="85"/>
        <v>354.72792701255264</v>
      </c>
      <c r="BG49" s="34">
        <f t="shared" si="85"/>
        <v>7.632947376219805E-2</v>
      </c>
      <c r="BH49" s="34">
        <f t="shared" si="85"/>
        <v>480.36484636617206</v>
      </c>
      <c r="BI49" s="34">
        <f t="shared" si="85"/>
        <v>0.75634590130755652</v>
      </c>
      <c r="BJ49" s="34">
        <f t="shared" si="85"/>
        <v>1340.8671119863836</v>
      </c>
      <c r="BK49" s="34"/>
      <c r="BL49" s="90"/>
    </row>
    <row r="50" spans="1:64" ht="16">
      <c r="A50" s="77" t="s">
        <v>151</v>
      </c>
      <c r="B50" s="77">
        <v>152</v>
      </c>
      <c r="C50" s="77">
        <v>37.538508700000001</v>
      </c>
      <c r="D50" s="77">
        <v>-77.434280000000001</v>
      </c>
      <c r="E50" s="77" t="s">
        <v>42</v>
      </c>
      <c r="G50" s="77">
        <v>100</v>
      </c>
      <c r="H50" s="77" t="s">
        <v>60</v>
      </c>
      <c r="I50" s="77">
        <v>2020</v>
      </c>
      <c r="J50" s="77">
        <v>565.76006783165496</v>
      </c>
      <c r="K50" s="77" t="s">
        <v>29</v>
      </c>
      <c r="L50" s="77" t="s">
        <v>29</v>
      </c>
      <c r="M50" s="77" t="s">
        <v>841</v>
      </c>
      <c r="N50" s="77">
        <v>1</v>
      </c>
      <c r="O50" s="77">
        <v>0</v>
      </c>
      <c r="P50" s="77" t="s">
        <v>8</v>
      </c>
      <c r="Q50" s="77">
        <v>33.425505600000001</v>
      </c>
      <c r="R50" s="77">
        <v>-111.94001249999999</v>
      </c>
      <c r="S50" s="77">
        <v>6279.7168614726597</v>
      </c>
      <c r="T50" s="77">
        <v>1.0504841296076299</v>
      </c>
      <c r="U50" s="77">
        <v>181</v>
      </c>
      <c r="V50" s="77">
        <v>636</v>
      </c>
      <c r="W50" s="77">
        <v>0.14760399999999901</v>
      </c>
      <c r="X50" s="77">
        <v>0</v>
      </c>
      <c r="Y50" s="77">
        <v>0</v>
      </c>
      <c r="Z50" s="77">
        <v>0</v>
      </c>
      <c r="AA50" s="77">
        <v>753.56602337671995</v>
      </c>
      <c r="AB50" s="77">
        <v>1.19808812960763</v>
      </c>
      <c r="AC50" s="77">
        <v>2136.3260912083701</v>
      </c>
      <c r="AE50" s="87" t="str">
        <f t="shared" si="2"/>
        <v>Domestic</v>
      </c>
      <c r="AF50" s="82" t="str">
        <f t="shared" si="3"/>
        <v>non-student</v>
      </c>
      <c r="AI50" s="82">
        <f>'GDP per Capita'!N50</f>
        <v>63809.64</v>
      </c>
      <c r="AJ50" s="82">
        <f t="shared" si="4"/>
        <v>63809.64</v>
      </c>
      <c r="AK50" s="82">
        <f t="shared" si="5"/>
        <v>63809.64</v>
      </c>
      <c r="AL50" s="88">
        <f t="shared" si="6"/>
        <v>3.3479676287287784E-2</v>
      </c>
      <c r="AO50" s="22">
        <v>2020</v>
      </c>
      <c r="AP50" s="34">
        <f t="shared" si="86"/>
        <v>282</v>
      </c>
      <c r="AQ50" s="34">
        <f t="shared" si="87"/>
        <v>13650</v>
      </c>
      <c r="AR50" s="34">
        <f t="shared" si="88"/>
        <v>79430.253622159318</v>
      </c>
      <c r="AS50" s="34">
        <f t="shared" si="89"/>
        <v>1934096.5943646242</v>
      </c>
      <c r="AT50" s="34">
        <f t="shared" si="90"/>
        <v>322.84938674404833</v>
      </c>
      <c r="AU50" s="34">
        <f t="shared" si="91"/>
        <v>50137</v>
      </c>
      <c r="AV50" s="34">
        <f t="shared" si="92"/>
        <v>94446</v>
      </c>
      <c r="AW50" s="34">
        <f t="shared" si="93"/>
        <v>21.919194000000051</v>
      </c>
      <c r="AX50" s="34">
        <f t="shared" si="94"/>
        <v>228851.18650680385</v>
      </c>
      <c r="AY50" s="34">
        <f t="shared" si="95"/>
        <v>344.76858074404834</v>
      </c>
      <c r="AZ50" s="34">
        <f t="shared" si="96"/>
        <v>452864.44012896228</v>
      </c>
      <c r="BA50" s="34">
        <f t="shared" si="84"/>
        <v>48.404255319148938</v>
      </c>
      <c r="BB50" s="34">
        <f t="shared" si="84"/>
        <v>281.66756603602596</v>
      </c>
      <c r="BC50" s="34">
        <f t="shared" si="85"/>
        <v>6858.4985615766818</v>
      </c>
      <c r="BD50" s="34">
        <f t="shared" si="85"/>
        <v>1.1448559813618735</v>
      </c>
      <c r="BE50" s="34">
        <f t="shared" si="85"/>
        <v>177.79078014184398</v>
      </c>
      <c r="BF50" s="34">
        <f t="shared" si="85"/>
        <v>334.91489361702128</v>
      </c>
      <c r="BG50" s="34">
        <f t="shared" si="85"/>
        <v>7.772763829787252E-2</v>
      </c>
      <c r="BH50" s="34">
        <f t="shared" si="85"/>
        <v>811.52903016597111</v>
      </c>
      <c r="BI50" s="34">
        <f t="shared" si="85"/>
        <v>1.2225836196597459</v>
      </c>
      <c r="BJ50" s="34">
        <f t="shared" si="85"/>
        <v>1605.902269960859</v>
      </c>
      <c r="BK50" s="34"/>
      <c r="BL50" s="90"/>
    </row>
    <row r="51" spans="1:64" ht="16">
      <c r="A51" s="77" t="s">
        <v>152</v>
      </c>
      <c r="B51" s="77">
        <v>153</v>
      </c>
      <c r="C51" s="77">
        <v>30.811898899999999</v>
      </c>
      <c r="D51" s="77">
        <v>-93.740504000000001</v>
      </c>
      <c r="E51" s="77" t="s">
        <v>42</v>
      </c>
      <c r="G51" s="77">
        <v>100</v>
      </c>
      <c r="H51" s="77" t="s">
        <v>60</v>
      </c>
      <c r="I51" s="77">
        <v>2020</v>
      </c>
      <c r="J51" s="77">
        <v>565.76006783165496</v>
      </c>
      <c r="K51" s="77" t="s">
        <v>29</v>
      </c>
      <c r="L51" s="77" t="s">
        <v>29</v>
      </c>
      <c r="M51" s="77" t="s">
        <v>841</v>
      </c>
      <c r="N51" s="77">
        <v>1</v>
      </c>
      <c r="O51" s="77">
        <v>0</v>
      </c>
      <c r="P51" s="77" t="s">
        <v>8</v>
      </c>
      <c r="Q51" s="77">
        <v>33.425505600000001</v>
      </c>
      <c r="R51" s="77">
        <v>-111.94001249999999</v>
      </c>
      <c r="S51" s="77">
        <v>3472.1751169715499</v>
      </c>
      <c r="T51" s="77">
        <v>0.638094048499528</v>
      </c>
      <c r="U51" s="77">
        <v>181</v>
      </c>
      <c r="V51" s="77">
        <v>636</v>
      </c>
      <c r="W51" s="77">
        <v>0.14760399999999901</v>
      </c>
      <c r="X51" s="77">
        <v>0</v>
      </c>
      <c r="Y51" s="77">
        <v>0</v>
      </c>
      <c r="Z51" s="77">
        <v>0</v>
      </c>
      <c r="AA51" s="77">
        <v>666.65762245853898</v>
      </c>
      <c r="AB51" s="77">
        <v>0.78569804849952796</v>
      </c>
      <c r="AC51" s="77">
        <v>2049.41769029019</v>
      </c>
      <c r="AE51" s="87" t="str">
        <f t="shared" si="2"/>
        <v>Domestic</v>
      </c>
      <c r="AF51" s="82" t="str">
        <f t="shared" si="3"/>
        <v>non-student</v>
      </c>
      <c r="AI51" s="82">
        <f>'GDP per Capita'!N51</f>
        <v>63809.64</v>
      </c>
      <c r="AJ51" s="82">
        <f t="shared" si="4"/>
        <v>63809.64</v>
      </c>
      <c r="AK51" s="82">
        <f t="shared" si="5"/>
        <v>63809.64</v>
      </c>
      <c r="AL51" s="88">
        <f t="shared" si="6"/>
        <v>3.2117681439515877E-2</v>
      </c>
      <c r="AO51" s="82" t="s">
        <v>819</v>
      </c>
      <c r="AP51" s="34">
        <f>AVERAGE(AP46:AP48)</f>
        <v>123</v>
      </c>
      <c r="AQ51" s="34">
        <f>AVERAGE(AQ46:AQ48)</f>
        <v>0</v>
      </c>
      <c r="AR51" s="34">
        <f>AVERAGE(AR46:AR48)</f>
        <v>33531.666666666664</v>
      </c>
      <c r="AS51" s="34">
        <f t="shared" ref="AS51:AZ51" si="97">AVERAGE(AS46:AS48)</f>
        <v>705015.43889987597</v>
      </c>
      <c r="AT51" s="34">
        <f t="shared" si="97"/>
        <v>119.28376496784115</v>
      </c>
      <c r="AU51" s="34">
        <f t="shared" si="97"/>
        <v>24155.706769808541</v>
      </c>
      <c r="AV51" s="34">
        <f t="shared" si="97"/>
        <v>38924.755518690559</v>
      </c>
      <c r="AW51" s="34">
        <f t="shared" si="97"/>
        <v>5.5795715241539412</v>
      </c>
      <c r="AX51" s="34">
        <f t="shared" si="97"/>
        <v>81064.143004109734</v>
      </c>
      <c r="AY51" s="34">
        <f t="shared" si="97"/>
        <v>124.86333649199504</v>
      </c>
      <c r="AZ51" s="34">
        <f t="shared" si="97"/>
        <v>177676.27195927524</v>
      </c>
      <c r="BA51" s="34"/>
      <c r="BB51" s="34"/>
      <c r="BC51" s="90"/>
      <c r="BD51" s="90"/>
      <c r="BE51" s="90"/>
      <c r="BF51" s="90"/>
      <c r="BG51" s="90"/>
      <c r="BH51" s="90"/>
      <c r="BI51" s="90"/>
      <c r="BJ51" s="90"/>
      <c r="BK51" s="90"/>
      <c r="BL51" s="90"/>
    </row>
    <row r="52" spans="1:64" ht="16">
      <c r="A52" s="77" t="s">
        <v>137</v>
      </c>
      <c r="B52" s="77">
        <v>154</v>
      </c>
      <c r="C52" s="77">
        <v>40.7127281</v>
      </c>
      <c r="D52" s="77">
        <v>-74.006015199999993</v>
      </c>
      <c r="E52" s="77" t="s">
        <v>38</v>
      </c>
      <c r="G52" s="77">
        <v>50</v>
      </c>
      <c r="H52" s="77" t="s">
        <v>61</v>
      </c>
      <c r="I52" s="77">
        <v>2020</v>
      </c>
      <c r="J52" s="77">
        <v>291.01289134438298</v>
      </c>
      <c r="K52" s="77" t="s">
        <v>29</v>
      </c>
      <c r="L52" s="77" t="s">
        <v>29</v>
      </c>
      <c r="M52" s="77" t="s">
        <v>841</v>
      </c>
      <c r="N52" s="77">
        <v>1</v>
      </c>
      <c r="O52" s="77">
        <v>0</v>
      </c>
      <c r="P52" s="77" t="s">
        <v>8</v>
      </c>
      <c r="Q52" s="77">
        <v>33.425505600000001</v>
      </c>
      <c r="R52" s="77">
        <v>-111.94001249999999</v>
      </c>
      <c r="S52" s="77">
        <v>6866.9533945017802</v>
      </c>
      <c r="T52" s="77">
        <v>1.1312250249362501</v>
      </c>
      <c r="U52" s="77">
        <v>181</v>
      </c>
      <c r="V52" s="77">
        <v>318</v>
      </c>
      <c r="W52" s="77">
        <v>7.3801999999999895E-2</v>
      </c>
      <c r="X52" s="77">
        <v>0</v>
      </c>
      <c r="Y52" s="77">
        <v>0</v>
      </c>
      <c r="Z52" s="77">
        <v>0</v>
      </c>
      <c r="AA52" s="77">
        <v>824.03440734021399</v>
      </c>
      <c r="AB52" s="77">
        <v>1.20502702493625</v>
      </c>
      <c r="AC52" s="77">
        <v>1614.04729868459</v>
      </c>
      <c r="AE52" s="87" t="str">
        <f t="shared" si="2"/>
        <v>Domestic</v>
      </c>
      <c r="AF52" s="82" t="str">
        <f t="shared" si="3"/>
        <v>student</v>
      </c>
      <c r="AI52" s="82">
        <f>'GDP per Capita'!N52</f>
        <v>63809.64</v>
      </c>
      <c r="AJ52" s="82">
        <f t="shared" si="4"/>
        <v>63809.64</v>
      </c>
      <c r="AK52" s="82">
        <f t="shared" si="5"/>
        <v>63809.64</v>
      </c>
      <c r="AL52" s="88">
        <f t="shared" si="6"/>
        <v>2.5294725039736787E-2</v>
      </c>
      <c r="AO52" s="82" t="s">
        <v>75</v>
      </c>
      <c r="AP52" s="34">
        <f>AVERAGE(AP46:AP49)</f>
        <v>135.75</v>
      </c>
      <c r="AQ52" s="34">
        <f>AVERAGE(AQ46:AQ49)</f>
        <v>0</v>
      </c>
      <c r="AR52" s="34">
        <f>AVERAGE(AR46:AR49)</f>
        <v>39505</v>
      </c>
      <c r="AS52" s="34">
        <f t="shared" ref="AS52:AZ52" si="98">AVERAGE(AS46:AS49)</f>
        <v>688940.37621907948</v>
      </c>
      <c r="AT52" s="34">
        <f t="shared" si="98"/>
        <v>119.04353832410399</v>
      </c>
      <c r="AU52" s="34">
        <f t="shared" si="98"/>
        <v>25761.713806789678</v>
      </c>
      <c r="AV52" s="34">
        <f t="shared" si="98"/>
        <v>44624.23146406396</v>
      </c>
      <c r="AW52" s="34">
        <f t="shared" si="98"/>
        <v>7.5050107517710707</v>
      </c>
      <c r="AX52" s="34">
        <f t="shared" si="98"/>
        <v>81693.97807001078</v>
      </c>
      <c r="AY52" s="34">
        <f t="shared" si="98"/>
        <v>126.548549075875</v>
      </c>
      <c r="AZ52" s="34">
        <f t="shared" si="98"/>
        <v>191584.92334086413</v>
      </c>
      <c r="BA52" s="34">
        <f t="shared" ref="BA52:BB52" si="99">SUM(AQ46:AQ49)/SUM($AP46:$AP49)</f>
        <v>0</v>
      </c>
      <c r="BB52" s="34">
        <f t="shared" si="99"/>
        <v>291.01289134438304</v>
      </c>
      <c r="BC52" s="34">
        <f t="shared" ref="BC52:BJ52" si="100">SUM(AS46:AS49)/SUM($AP46:$AP49)</f>
        <v>5075.0672281331817</v>
      </c>
      <c r="BD52" s="34">
        <f t="shared" si="100"/>
        <v>0.87693214235067396</v>
      </c>
      <c r="BE52" s="34">
        <f t="shared" si="100"/>
        <v>189.77321404633281</v>
      </c>
      <c r="BF52" s="34">
        <f t="shared" si="100"/>
        <v>328.7236203614288</v>
      </c>
      <c r="BG52" s="34">
        <f t="shared" si="100"/>
        <v>5.528553039978689E-2</v>
      </c>
      <c r="BH52" s="34">
        <f t="shared" si="100"/>
        <v>601.79726018424151</v>
      </c>
      <c r="BI52" s="34">
        <f t="shared" si="100"/>
        <v>0.93221767275046041</v>
      </c>
      <c r="BJ52" s="34">
        <f t="shared" si="100"/>
        <v>1411.3069859363841</v>
      </c>
      <c r="BK52" s="34"/>
      <c r="BL52" s="90"/>
    </row>
    <row r="53" spans="1:64" ht="16">
      <c r="A53" s="77" t="s">
        <v>153</v>
      </c>
      <c r="B53" s="77">
        <v>155</v>
      </c>
      <c r="C53" s="77">
        <v>34.685074899999996</v>
      </c>
      <c r="D53" s="77">
        <v>-82.836411099999907</v>
      </c>
      <c r="E53" s="77" t="s">
        <v>38</v>
      </c>
      <c r="G53" s="77">
        <v>50</v>
      </c>
      <c r="H53" s="77" t="s">
        <v>61</v>
      </c>
      <c r="I53" s="77">
        <v>2020</v>
      </c>
      <c r="J53" s="77">
        <v>291.01289134438298</v>
      </c>
      <c r="K53" s="77" t="s">
        <v>29</v>
      </c>
      <c r="L53" s="77" t="s">
        <v>29</v>
      </c>
      <c r="M53" s="77" t="s">
        <v>841</v>
      </c>
      <c r="N53" s="77">
        <v>1</v>
      </c>
      <c r="O53" s="77">
        <v>0</v>
      </c>
      <c r="P53" s="77" t="s">
        <v>8</v>
      </c>
      <c r="Q53" s="77">
        <v>33.425505600000001</v>
      </c>
      <c r="R53" s="77">
        <v>-111.94001249999999</v>
      </c>
      <c r="S53" s="77">
        <v>5351.0251878197896</v>
      </c>
      <c r="T53" s="77">
        <v>0.92403606339659605</v>
      </c>
      <c r="U53" s="77">
        <v>181</v>
      </c>
      <c r="V53" s="77">
        <v>318</v>
      </c>
      <c r="W53" s="77">
        <v>7.3801999999999895E-2</v>
      </c>
      <c r="X53" s="77">
        <v>0</v>
      </c>
      <c r="Y53" s="77">
        <v>0</v>
      </c>
      <c r="Z53" s="77">
        <v>0</v>
      </c>
      <c r="AA53" s="77">
        <v>642.12302253837504</v>
      </c>
      <c r="AB53" s="77">
        <v>0.99783806339659598</v>
      </c>
      <c r="AC53" s="77">
        <v>1432.1359138827499</v>
      </c>
      <c r="AE53" s="87" t="str">
        <f t="shared" si="2"/>
        <v>Domestic</v>
      </c>
      <c r="AF53" s="82" t="str">
        <f t="shared" si="3"/>
        <v>student</v>
      </c>
      <c r="AI53" s="82">
        <f>'GDP per Capita'!N53</f>
        <v>63809.64</v>
      </c>
      <c r="AJ53" s="82">
        <f t="shared" si="4"/>
        <v>63809.64</v>
      </c>
      <c r="AK53" s="82">
        <f t="shared" si="5"/>
        <v>63809.64</v>
      </c>
      <c r="AL53" s="88">
        <f t="shared" si="6"/>
        <v>2.24438801705001E-2</v>
      </c>
      <c r="AO53" s="82" t="s">
        <v>820</v>
      </c>
      <c r="AP53" s="26">
        <f t="shared" ref="AP53:AZ53" si="101">(AP49-AP51)/AP51</f>
        <v>0.41463414634146339</v>
      </c>
      <c r="AQ53" s="26" t="e">
        <f t="shared" ref="AQ53" si="102">(AQ49-AQ51)/AQ51</f>
        <v>#DIV/0!</v>
      </c>
      <c r="AR53" s="26">
        <f t="shared" si="101"/>
        <v>0.71256026641483183</v>
      </c>
      <c r="AS53" s="26">
        <f t="shared" si="101"/>
        <v>-9.1204032103923416E-2</v>
      </c>
      <c r="AT53" s="26">
        <f t="shared" si="101"/>
        <v>-8.0556358630003988E-3</v>
      </c>
      <c r="AU53" s="26">
        <f t="shared" si="101"/>
        <v>0.2659424627539253</v>
      </c>
      <c r="AV53" s="26">
        <f t="shared" si="101"/>
        <v>0.58569163704950433</v>
      </c>
      <c r="AW53" s="26">
        <f t="shared" si="101"/>
        <v>1.3803491678756419</v>
      </c>
      <c r="AX53" s="26">
        <f t="shared" si="101"/>
        <v>3.1078355611265481E-2</v>
      </c>
      <c r="AY53" s="26">
        <f t="shared" si="101"/>
        <v>5.3985825822874346E-2</v>
      </c>
      <c r="AZ53" s="26">
        <f t="shared" si="101"/>
        <v>0.31312344024815769</v>
      </c>
      <c r="BA53" s="26"/>
      <c r="BB53" s="26"/>
      <c r="BC53" s="88"/>
      <c r="BD53" s="88"/>
      <c r="BE53" s="88"/>
      <c r="BF53" s="88"/>
      <c r="BG53" s="88"/>
      <c r="BH53" s="90"/>
      <c r="BI53" s="90"/>
      <c r="BJ53" s="90"/>
      <c r="BK53" s="90"/>
      <c r="BL53" s="90"/>
    </row>
    <row r="54" spans="1:64" ht="16">
      <c r="A54" s="77" t="s">
        <v>124</v>
      </c>
      <c r="B54" s="77">
        <v>156</v>
      </c>
      <c r="C54" s="77">
        <v>32.222876499999998</v>
      </c>
      <c r="D54" s="77">
        <v>-110.9748477</v>
      </c>
      <c r="E54" s="77" t="s">
        <v>38</v>
      </c>
      <c r="G54" s="77">
        <v>50</v>
      </c>
      <c r="H54" s="77" t="s">
        <v>61</v>
      </c>
      <c r="I54" s="77">
        <v>2020</v>
      </c>
      <c r="J54" s="77">
        <v>291.01289134438298</v>
      </c>
      <c r="K54" s="77" t="s">
        <v>29</v>
      </c>
      <c r="L54" s="77" t="s">
        <v>29</v>
      </c>
      <c r="M54" s="77" t="s">
        <v>841</v>
      </c>
      <c r="N54" s="77">
        <v>1</v>
      </c>
      <c r="O54" s="77">
        <v>0</v>
      </c>
      <c r="P54" s="77" t="s">
        <v>8</v>
      </c>
      <c r="Q54" s="77">
        <v>33.425505600000001</v>
      </c>
      <c r="R54" s="77">
        <v>-111.94001249999999</v>
      </c>
      <c r="S54" s="77">
        <v>322.58714994298202</v>
      </c>
      <c r="T54" s="77">
        <v>0.20422764871930199</v>
      </c>
      <c r="U54" s="77">
        <v>181</v>
      </c>
      <c r="V54" s="77">
        <v>318</v>
      </c>
      <c r="W54" s="77">
        <v>7.3801999999999895E-2</v>
      </c>
      <c r="X54" s="77">
        <v>0</v>
      </c>
      <c r="Y54" s="77">
        <v>0</v>
      </c>
      <c r="Z54" s="77">
        <v>0</v>
      </c>
      <c r="AA54" s="77">
        <v>61.936732789052598</v>
      </c>
      <c r="AB54" s="77">
        <v>0.27802964871930202</v>
      </c>
      <c r="AC54" s="77">
        <v>851.94962413343501</v>
      </c>
      <c r="AE54" s="87" t="str">
        <f t="shared" si="2"/>
        <v>Domestic</v>
      </c>
      <c r="AF54" s="82" t="str">
        <f t="shared" si="3"/>
        <v>student</v>
      </c>
      <c r="AI54" s="82">
        <f>'GDP per Capita'!N54</f>
        <v>63809.64</v>
      </c>
      <c r="AJ54" s="82">
        <f t="shared" si="4"/>
        <v>63809.64</v>
      </c>
      <c r="AK54" s="82">
        <f t="shared" si="5"/>
        <v>63809.64</v>
      </c>
      <c r="AL54" s="88">
        <f t="shared" si="6"/>
        <v>1.335142502188439E-2</v>
      </c>
      <c r="AO54" s="89"/>
      <c r="AP54" s="26"/>
      <c r="AQ54" s="26"/>
      <c r="AR54" s="26"/>
      <c r="AS54" s="26"/>
      <c r="AT54" s="26"/>
      <c r="AU54" s="26"/>
      <c r="AV54" s="26"/>
      <c r="AW54" s="26"/>
      <c r="AX54" s="88"/>
      <c r="AY54" s="88"/>
      <c r="AZ54" s="88"/>
      <c r="BA54" s="88"/>
      <c r="BB54" s="88"/>
      <c r="BC54" s="88"/>
      <c r="BD54" s="88"/>
      <c r="BE54" s="88"/>
      <c r="BF54" s="88"/>
      <c r="BG54" s="88"/>
    </row>
    <row r="55" spans="1:64" ht="16">
      <c r="A55" s="77" t="s">
        <v>145</v>
      </c>
      <c r="B55" s="77">
        <v>157</v>
      </c>
      <c r="C55" s="77">
        <v>39.651927499999999</v>
      </c>
      <c r="D55" s="77">
        <v>-121.5858444</v>
      </c>
      <c r="E55" s="77" t="s">
        <v>44</v>
      </c>
      <c r="G55" s="77">
        <v>50</v>
      </c>
      <c r="H55" s="77" t="s">
        <v>61</v>
      </c>
      <c r="I55" s="77">
        <v>2020</v>
      </c>
      <c r="J55" s="77">
        <v>291.01289134438298</v>
      </c>
      <c r="K55" s="77" t="s">
        <v>29</v>
      </c>
      <c r="L55" s="77" t="s">
        <v>29</v>
      </c>
      <c r="M55" s="77" t="s">
        <v>841</v>
      </c>
      <c r="N55" s="77">
        <v>1</v>
      </c>
      <c r="O55" s="77">
        <v>0</v>
      </c>
      <c r="P55" s="77" t="s">
        <v>8</v>
      </c>
      <c r="Q55" s="77">
        <v>33.425505600000001</v>
      </c>
      <c r="R55" s="77">
        <v>-111.94001249999999</v>
      </c>
      <c r="S55" s="77">
        <v>2208.54471350221</v>
      </c>
      <c r="T55" s="77">
        <v>0.45325849157211601</v>
      </c>
      <c r="U55" s="77">
        <v>181</v>
      </c>
      <c r="V55" s="77">
        <v>636</v>
      </c>
      <c r="W55" s="77">
        <v>0.14760399999999901</v>
      </c>
      <c r="X55" s="77">
        <v>0</v>
      </c>
      <c r="Y55" s="77">
        <v>0</v>
      </c>
      <c r="Z55" s="77">
        <v>0</v>
      </c>
      <c r="AA55" s="77">
        <v>424.04058499242399</v>
      </c>
      <c r="AB55" s="77">
        <v>0.60086249157211602</v>
      </c>
      <c r="AC55" s="77">
        <v>1532.0534763368</v>
      </c>
      <c r="AE55" s="87" t="str">
        <f t="shared" si="2"/>
        <v>Domestic</v>
      </c>
      <c r="AF55" s="82" t="str">
        <f t="shared" si="3"/>
        <v>student</v>
      </c>
      <c r="AI55" s="82">
        <f>'GDP per Capita'!N55</f>
        <v>63809.64</v>
      </c>
      <c r="AJ55" s="82">
        <f t="shared" si="4"/>
        <v>63809.64</v>
      </c>
      <c r="AK55" s="82">
        <f t="shared" si="5"/>
        <v>63809.64</v>
      </c>
      <c r="AL55" s="88">
        <f t="shared" si="6"/>
        <v>2.4009749566629743E-2</v>
      </c>
      <c r="AO55" s="89"/>
      <c r="AP55" s="26"/>
      <c r="AQ55" s="26"/>
      <c r="AR55" s="26"/>
      <c r="AS55" s="26"/>
      <c r="AT55" s="26"/>
      <c r="AU55" s="26"/>
      <c r="AV55" s="26"/>
      <c r="AW55" s="26"/>
    </row>
    <row r="56" spans="1:64" ht="64">
      <c r="A56" s="77" t="s">
        <v>154</v>
      </c>
      <c r="B56" s="77">
        <v>158</v>
      </c>
      <c r="C56" s="77">
        <v>37.451967099999997</v>
      </c>
      <c r="D56" s="77">
        <v>-122.1779927</v>
      </c>
      <c r="E56" s="77" t="s">
        <v>39</v>
      </c>
      <c r="G56" s="77">
        <v>100</v>
      </c>
      <c r="H56" s="77" t="s">
        <v>60</v>
      </c>
      <c r="I56" s="77">
        <v>2020</v>
      </c>
      <c r="J56" s="77">
        <v>565.76006783165496</v>
      </c>
      <c r="K56" s="77" t="s">
        <v>29</v>
      </c>
      <c r="L56" s="77" t="s">
        <v>29</v>
      </c>
      <c r="M56" s="77" t="s">
        <v>841</v>
      </c>
      <c r="N56" s="77">
        <v>1</v>
      </c>
      <c r="O56" s="77">
        <v>0</v>
      </c>
      <c r="P56" s="77" t="s">
        <v>8</v>
      </c>
      <c r="Q56" s="77">
        <v>33.425505600000001</v>
      </c>
      <c r="R56" s="77">
        <v>-111.94001249999999</v>
      </c>
      <c r="S56" s="77">
        <v>2058.2125439410802</v>
      </c>
      <c r="T56" s="77">
        <v>0.43340791401031398</v>
      </c>
      <c r="U56" s="77">
        <v>181</v>
      </c>
      <c r="V56" s="77">
        <v>636</v>
      </c>
      <c r="W56" s="77">
        <v>0.14760399999999901</v>
      </c>
      <c r="X56" s="77">
        <v>0</v>
      </c>
      <c r="Y56" s="77">
        <v>0</v>
      </c>
      <c r="Z56" s="77">
        <v>0</v>
      </c>
      <c r="AA56" s="77">
        <v>395.176808436687</v>
      </c>
      <c r="AB56" s="77">
        <v>0.58101191401031405</v>
      </c>
      <c r="AC56" s="77">
        <v>1777.93687626834</v>
      </c>
      <c r="AE56" s="87" t="str">
        <f t="shared" si="2"/>
        <v>Domestic</v>
      </c>
      <c r="AF56" s="82" t="str">
        <f t="shared" si="3"/>
        <v>non-student</v>
      </c>
      <c r="AI56" s="82">
        <f>'GDP per Capita'!N56</f>
        <v>63809.64</v>
      </c>
      <c r="AJ56" s="82">
        <f t="shared" si="4"/>
        <v>63809.64</v>
      </c>
      <c r="AK56" s="82">
        <f t="shared" si="5"/>
        <v>63809.64</v>
      </c>
      <c r="AL56" s="88">
        <f t="shared" si="6"/>
        <v>2.7863139116101266E-2</v>
      </c>
      <c r="AO56" s="80" t="s">
        <v>831</v>
      </c>
      <c r="AP56" s="81" t="s">
        <v>814</v>
      </c>
      <c r="AQ56" s="81" t="s">
        <v>57</v>
      </c>
      <c r="AR56" s="79" t="s">
        <v>59</v>
      </c>
      <c r="AS56" s="79" t="s">
        <v>78</v>
      </c>
      <c r="AT56" s="79" t="s">
        <v>49</v>
      </c>
      <c r="AU56" s="79" t="s">
        <v>53</v>
      </c>
      <c r="AV56" s="82" t="s">
        <v>47</v>
      </c>
      <c r="AW56" s="82" t="s">
        <v>48</v>
      </c>
      <c r="AX56" s="79" t="s">
        <v>50</v>
      </c>
      <c r="AY56" s="79" t="s">
        <v>51</v>
      </c>
      <c r="AZ56" s="79" t="s">
        <v>52</v>
      </c>
      <c r="BA56" s="83" t="s">
        <v>1924</v>
      </c>
      <c r="BB56" s="79" t="s">
        <v>839</v>
      </c>
      <c r="BC56" s="84" t="s">
        <v>806</v>
      </c>
      <c r="BD56" s="84" t="s">
        <v>807</v>
      </c>
      <c r="BE56" s="84" t="s">
        <v>808</v>
      </c>
      <c r="BF56" s="84" t="s">
        <v>809</v>
      </c>
      <c r="BG56" s="84" t="s">
        <v>810</v>
      </c>
      <c r="BH56" s="84" t="s">
        <v>811</v>
      </c>
      <c r="BI56" s="84" t="s">
        <v>812</v>
      </c>
      <c r="BJ56" s="84" t="s">
        <v>813</v>
      </c>
      <c r="BK56" s="84"/>
    </row>
    <row r="57" spans="1:64" ht="16">
      <c r="A57" s="77" t="s">
        <v>98</v>
      </c>
      <c r="B57" s="77">
        <v>159</v>
      </c>
      <c r="C57" s="77">
        <v>41.311366999999997</v>
      </c>
      <c r="D57" s="77">
        <v>-105.59110099999999</v>
      </c>
      <c r="E57" s="77" t="s">
        <v>37</v>
      </c>
      <c r="G57" s="77">
        <v>100</v>
      </c>
      <c r="H57" s="77" t="s">
        <v>60</v>
      </c>
      <c r="I57" s="77">
        <v>2020</v>
      </c>
      <c r="J57" s="77">
        <v>565.76006783165496</v>
      </c>
      <c r="K57" s="77" t="s">
        <v>29</v>
      </c>
      <c r="L57" s="77" t="s">
        <v>29</v>
      </c>
      <c r="M57" s="77" t="s">
        <v>841</v>
      </c>
      <c r="N57" s="77">
        <v>1</v>
      </c>
      <c r="O57" s="77">
        <v>0</v>
      </c>
      <c r="P57" s="77" t="s">
        <v>8</v>
      </c>
      <c r="Q57" s="77">
        <v>33.425505600000001</v>
      </c>
      <c r="R57" s="77">
        <v>-111.94001249999999</v>
      </c>
      <c r="S57" s="77">
        <v>2080.5854351872099</v>
      </c>
      <c r="T57" s="77">
        <v>0.436362137409468</v>
      </c>
      <c r="U57" s="77">
        <v>181</v>
      </c>
      <c r="V57" s="77">
        <v>636</v>
      </c>
      <c r="W57" s="77">
        <v>0.14760399999999901</v>
      </c>
      <c r="X57" s="77">
        <v>0</v>
      </c>
      <c r="Y57" s="77">
        <v>0</v>
      </c>
      <c r="Z57" s="77">
        <v>0</v>
      </c>
      <c r="AA57" s="77">
        <v>399.47240355594499</v>
      </c>
      <c r="AB57" s="77">
        <v>0.58396613740946801</v>
      </c>
      <c r="AC57" s="77">
        <v>1782.2324713876001</v>
      </c>
      <c r="AE57" s="87" t="str">
        <f t="shared" si="2"/>
        <v>Domestic</v>
      </c>
      <c r="AF57" s="82" t="str">
        <f t="shared" si="3"/>
        <v>non-student</v>
      </c>
      <c r="AI57" s="82">
        <f>'GDP per Capita'!N57</f>
        <v>63809.64</v>
      </c>
      <c r="AJ57" s="82">
        <f t="shared" si="4"/>
        <v>63809.64</v>
      </c>
      <c r="AK57" s="82">
        <f t="shared" si="5"/>
        <v>63809.64</v>
      </c>
      <c r="AL57" s="88">
        <f t="shared" si="6"/>
        <v>2.7930458021508977E-2</v>
      </c>
      <c r="AO57" s="25">
        <v>2015</v>
      </c>
      <c r="AP57" s="34">
        <f>COUNTIFS($I$2:$I$2538,$AO57,$AF$2:$AF$2538,"non-student")</f>
        <v>323</v>
      </c>
      <c r="AQ57" s="34">
        <f>SUMIFS(G$2:G$2538,$AF$2:$AF$2538,"non-student",$I$2:$I$2538,$AO57)</f>
        <v>0</v>
      </c>
      <c r="AR57" s="34">
        <f>SUMIFS(J$2:J$2538,$AF$2:$AF$2538,"non-student",$I$2:$I$2538,$AO57)</f>
        <v>174980.44920993233</v>
      </c>
      <c r="AS57" s="34">
        <f>SUMIFS(S$2:S$2538,$AF$2:$AF$2538,"non-student",$I$2:$I$2538,$AO57)</f>
        <v>2038648.5258020966</v>
      </c>
      <c r="AT57" s="34">
        <f>SUMIFS(T$2:T$2538,$AF$2:$AF$2538,"non-student",$I$2:$I$2538,$AO57)</f>
        <v>341.03609469977226</v>
      </c>
      <c r="AU57" s="34">
        <f>SUMIFS(U$2:U$2538,$AF$2:$AF$2538,"non-student",$I$2:$I$2538,$AO57)</f>
        <v>66932.507829977621</v>
      </c>
      <c r="AV57" s="34">
        <f>SUMIFS(V$2:V$2538,$AF$2:$AF$2538,"non-student",$I$2:$I$2538,$AO57)</f>
        <v>215190.24545454539</v>
      </c>
      <c r="AW57" s="34">
        <f>SUMIFS(W$2:W$2538,$AF$2:$AF$2538,"non-student",$I$2:$I$2538,$AO57)</f>
        <v>28.007750518181901</v>
      </c>
      <c r="AX57" s="34">
        <f>SUMIFS(AA$2:AA$2538,$AF$2:$AF$2538,"non-student",$I$2:$I$2538,$AO57)</f>
        <v>227537.61206821527</v>
      </c>
      <c r="AY57" s="34">
        <f>SUMIFS(AB$2:AB$2538,$AF$2:$AF$2538,"non-student",$I$2:$I$2538,$AO57)</f>
        <v>369.04384521795419</v>
      </c>
      <c r="AZ57" s="34">
        <f>SUMIFS(AC$2:AC$2538,$AF$2:$AF$2538,"non-student",$I$2:$I$2538,$AO57)</f>
        <v>684640.81456266984</v>
      </c>
      <c r="BA57" s="34">
        <f t="shared" ref="BA57:BB61" si="103">AQ57/$AP57</f>
        <v>0</v>
      </c>
      <c r="BB57" s="34">
        <f t="shared" si="103"/>
        <v>541.73513687285549</v>
      </c>
      <c r="BC57" s="34">
        <f t="shared" ref="BC57:BJ61" si="104">AS57/$AP57</f>
        <v>6311.6053430405464</v>
      </c>
      <c r="BD57" s="34">
        <f t="shared" si="104"/>
        <v>1.055839302476075</v>
      </c>
      <c r="BE57" s="34">
        <f t="shared" si="104"/>
        <v>207.22138647051895</v>
      </c>
      <c r="BF57" s="34">
        <f t="shared" si="104"/>
        <v>666.22367013791143</v>
      </c>
      <c r="BG57" s="34">
        <f t="shared" si="104"/>
        <v>8.6711301913875855E-2</v>
      </c>
      <c r="BH57" s="34">
        <f t="shared" si="104"/>
        <v>704.45081135670364</v>
      </c>
      <c r="BI57" s="34">
        <f t="shared" si="104"/>
        <v>1.1425506043899509</v>
      </c>
      <c r="BJ57" s="34">
        <f t="shared" si="104"/>
        <v>2119.6310048379869</v>
      </c>
      <c r="BK57" s="34"/>
    </row>
    <row r="58" spans="1:64" ht="16">
      <c r="A58" s="77" t="s">
        <v>155</v>
      </c>
      <c r="B58" s="77">
        <v>160</v>
      </c>
      <c r="C58" s="77">
        <v>44.476297500000001</v>
      </c>
      <c r="D58" s="77">
        <v>-73.213547199999994</v>
      </c>
      <c r="E58" s="77" t="s">
        <v>42</v>
      </c>
      <c r="G58" s="77">
        <v>100</v>
      </c>
      <c r="H58" s="77" t="s">
        <v>60</v>
      </c>
      <c r="I58" s="77">
        <v>2020</v>
      </c>
      <c r="J58" s="77">
        <v>565.76006783165496</v>
      </c>
      <c r="K58" s="77" t="s">
        <v>29</v>
      </c>
      <c r="L58" s="77" t="s">
        <v>29</v>
      </c>
      <c r="M58" s="77" t="s">
        <v>841</v>
      </c>
      <c r="N58" s="77">
        <v>1</v>
      </c>
      <c r="O58" s="77">
        <v>0</v>
      </c>
      <c r="P58" s="77" t="s">
        <v>8</v>
      </c>
      <c r="Q58" s="77">
        <v>33.425505600000001</v>
      </c>
      <c r="R58" s="77">
        <v>-111.94001249999999</v>
      </c>
      <c r="S58" s="77">
        <v>7056.6563205322</v>
      </c>
      <c r="T58" s="77">
        <v>1.1574377145608601</v>
      </c>
      <c r="U58" s="77">
        <v>181</v>
      </c>
      <c r="V58" s="77">
        <v>636</v>
      </c>
      <c r="W58" s="77">
        <v>0.14760399999999901</v>
      </c>
      <c r="X58" s="77">
        <v>0</v>
      </c>
      <c r="Y58" s="77">
        <v>0</v>
      </c>
      <c r="Z58" s="77">
        <v>0</v>
      </c>
      <c r="AA58" s="77">
        <v>846.79875846386403</v>
      </c>
      <c r="AB58" s="77">
        <v>1.3050417145608599</v>
      </c>
      <c r="AC58" s="77">
        <v>2229.5588262955198</v>
      </c>
      <c r="AE58" s="87" t="str">
        <f t="shared" si="2"/>
        <v>Domestic</v>
      </c>
      <c r="AF58" s="82" t="str">
        <f t="shared" si="3"/>
        <v>non-student</v>
      </c>
      <c r="AI58" s="82">
        <f>'GDP per Capita'!N58</f>
        <v>63809.64</v>
      </c>
      <c r="AJ58" s="82">
        <f t="shared" si="4"/>
        <v>63809.64</v>
      </c>
      <c r="AK58" s="82">
        <f t="shared" si="5"/>
        <v>63809.64</v>
      </c>
      <c r="AL58" s="88">
        <f t="shared" si="6"/>
        <v>3.4940783654249102E-2</v>
      </c>
      <c r="AO58" s="25">
        <v>2016</v>
      </c>
      <c r="AP58" s="34">
        <f t="shared" ref="AP58:AP61" si="105">COUNTIFS($I$2:$I$2538,$AO58,$AF$2:$AF$2538,"non-student")</f>
        <v>259</v>
      </c>
      <c r="AQ58" s="34">
        <f t="shared" ref="AQ58:AQ61" si="106">SUMIFS(G$2:G$2538,$AF$2:$AF$2538,"non-student",$I$2:$I$2538,$AO58)</f>
        <v>0</v>
      </c>
      <c r="AR58" s="34">
        <f t="shared" ref="AR58:AR61" si="107">SUMIFS(J$2:J$2538,$AF$2:$AF$2538,"non-student",$I$2:$I$2538,$AO58)</f>
        <v>149240</v>
      </c>
      <c r="AS58" s="34">
        <f t="shared" ref="AS58:AS61" si="108">SUMIFS(S$2:S$2538,$AF$2:$AF$2538,"non-student",$I$2:$I$2538,$AO58)</f>
        <v>2503071.4853479499</v>
      </c>
      <c r="AT58" s="34">
        <f t="shared" ref="AT58:AT61" si="109">SUMIFS(T$2:T$2538,$AF$2:$AF$2538,"non-student",$I$2:$I$2538,$AO58)</f>
        <v>402.60960584472292</v>
      </c>
      <c r="AU58" s="34">
        <f t="shared" ref="AU58:AU61" si="110">SUMIFS(U$2:U$2538,$AF$2:$AF$2538,"non-student",$I$2:$I$2538,$AO58)</f>
        <v>63461.484593837529</v>
      </c>
      <c r="AV58" s="34">
        <f t="shared" ref="AV58:AV61" si="111">SUMIFS(V$2:V$2538,$AF$2:$AF$2538,"non-student",$I$2:$I$2538,$AO58)</f>
        <v>203330.41379310342</v>
      </c>
      <c r="AW58" s="34">
        <f t="shared" ref="AW58:AW61" si="112">SUMIFS(W$2:W$2538,$AF$2:$AF$2538,"non-student",$I$2:$I$2538,$AO58)</f>
        <v>21.671801034482769</v>
      </c>
      <c r="AX58" s="34">
        <f t="shared" ref="AX58:AX61" si="113">SUMIFS(AA$2:AA$2538,$AF$2:$AF$2538,"non-student",$I$2:$I$2538,$AO58)</f>
        <v>276311.67402128119</v>
      </c>
      <c r="AY58" s="34">
        <f t="shared" ref="AY58:AY61" si="114">SUMIFS(AB$2:AB$2538,$AF$2:$AF$2538,"non-student",$I$2:$I$2538,$AO58)</f>
        <v>424.28140687920563</v>
      </c>
      <c r="AZ58" s="34">
        <f t="shared" ref="AZ58:AZ61" si="115">SUMIFS(AC$2:AC$2538,$AF$2:$AF$2538,"non-student",$I$2:$I$2538,$AO58)</f>
        <v>692343.57240822038</v>
      </c>
      <c r="BA58" s="34">
        <f t="shared" si="103"/>
        <v>0</v>
      </c>
      <c r="BB58" s="34">
        <f t="shared" si="103"/>
        <v>576.21621621621625</v>
      </c>
      <c r="BC58" s="34">
        <f t="shared" si="104"/>
        <v>9664.3686692971041</v>
      </c>
      <c r="BD58" s="34">
        <f t="shared" si="104"/>
        <v>1.5544772426437179</v>
      </c>
      <c r="BE58" s="34">
        <f t="shared" si="104"/>
        <v>245.02503704184375</v>
      </c>
      <c r="BF58" s="34">
        <f t="shared" si="104"/>
        <v>785.05951271468507</v>
      </c>
      <c r="BG58" s="34">
        <f t="shared" si="104"/>
        <v>8.3674907469045434E-2</v>
      </c>
      <c r="BH58" s="34">
        <f t="shared" si="104"/>
        <v>1066.8404402366068</v>
      </c>
      <c r="BI58" s="34">
        <f t="shared" si="104"/>
        <v>1.6381521501127632</v>
      </c>
      <c r="BJ58" s="34">
        <f t="shared" si="104"/>
        <v>2673.141206209345</v>
      </c>
      <c r="BK58" s="34"/>
    </row>
    <row r="59" spans="1:64" ht="16">
      <c r="A59" s="77" t="s">
        <v>156</v>
      </c>
      <c r="B59" s="77">
        <v>161</v>
      </c>
      <c r="C59" s="77">
        <v>41.440034400000002</v>
      </c>
      <c r="D59" s="77">
        <v>-87.683376999999993</v>
      </c>
      <c r="E59" s="77" t="s">
        <v>38</v>
      </c>
      <c r="G59" s="77">
        <v>50</v>
      </c>
      <c r="H59" s="77" t="s">
        <v>61</v>
      </c>
      <c r="I59" s="77">
        <v>2020</v>
      </c>
      <c r="J59" s="77">
        <v>291.01289134438298</v>
      </c>
      <c r="K59" s="77" t="s">
        <v>29</v>
      </c>
      <c r="L59" s="77" t="s">
        <v>29</v>
      </c>
      <c r="M59" s="77" t="s">
        <v>841</v>
      </c>
      <c r="N59" s="77">
        <v>1</v>
      </c>
      <c r="O59" s="77">
        <v>0</v>
      </c>
      <c r="P59" s="77" t="s">
        <v>8</v>
      </c>
      <c r="Q59" s="77">
        <v>33.425505600000001</v>
      </c>
      <c r="R59" s="77">
        <v>-111.94001249999999</v>
      </c>
      <c r="S59" s="77">
        <v>4619.5958733200496</v>
      </c>
      <c r="T59" s="77">
        <v>0.820760400673616</v>
      </c>
      <c r="U59" s="77">
        <v>181</v>
      </c>
      <c r="V59" s="77">
        <v>318</v>
      </c>
      <c r="W59" s="77">
        <v>7.3801999999999895E-2</v>
      </c>
      <c r="X59" s="77">
        <v>0</v>
      </c>
      <c r="Y59" s="77">
        <v>0</v>
      </c>
      <c r="Z59" s="77">
        <v>0</v>
      </c>
      <c r="AA59" s="77">
        <v>554.35150479840604</v>
      </c>
      <c r="AB59" s="77">
        <v>0.89456240067361603</v>
      </c>
      <c r="AC59" s="77">
        <v>1344.3643961427799</v>
      </c>
      <c r="AE59" s="87" t="str">
        <f t="shared" si="2"/>
        <v>Domestic</v>
      </c>
      <c r="AF59" s="82" t="str">
        <f t="shared" si="3"/>
        <v>student</v>
      </c>
      <c r="AI59" s="82">
        <f>'GDP per Capita'!N59</f>
        <v>63809.64</v>
      </c>
      <c r="AJ59" s="82">
        <f t="shared" si="4"/>
        <v>63809.64</v>
      </c>
      <c r="AK59" s="82">
        <f t="shared" si="5"/>
        <v>63809.64</v>
      </c>
      <c r="AL59" s="88">
        <f t="shared" si="6"/>
        <v>2.1068358889703497E-2</v>
      </c>
      <c r="AO59" s="25">
        <v>2018</v>
      </c>
      <c r="AP59" s="34">
        <f t="shared" si="105"/>
        <v>295</v>
      </c>
      <c r="AQ59" s="34">
        <f t="shared" si="106"/>
        <v>0</v>
      </c>
      <c r="AR59" s="34">
        <f t="shared" si="107"/>
        <v>148720</v>
      </c>
      <c r="AS59" s="34">
        <f t="shared" si="108"/>
        <v>2112431.9063933906</v>
      </c>
      <c r="AT59" s="34">
        <f t="shared" si="109"/>
        <v>352.32649857430209</v>
      </c>
      <c r="AU59" s="34">
        <f t="shared" si="110"/>
        <v>49741.416867469874</v>
      </c>
      <c r="AV59" s="34">
        <f t="shared" si="111"/>
        <v>145932.84671532852</v>
      </c>
      <c r="AW59" s="34">
        <f t="shared" si="112"/>
        <v>31.115278832116932</v>
      </c>
      <c r="AX59" s="34">
        <f t="shared" si="113"/>
        <v>230448.58397369058</v>
      </c>
      <c r="AY59" s="34">
        <f t="shared" si="114"/>
        <v>383.44177740641891</v>
      </c>
      <c r="AZ59" s="34">
        <f t="shared" si="115"/>
        <v>574842.84755648836</v>
      </c>
      <c r="BA59" s="34">
        <f t="shared" si="103"/>
        <v>0</v>
      </c>
      <c r="BB59" s="34">
        <f t="shared" si="103"/>
        <v>504.13559322033899</v>
      </c>
      <c r="BC59" s="34">
        <f t="shared" si="104"/>
        <v>7160.7861233674257</v>
      </c>
      <c r="BD59" s="34">
        <f t="shared" si="104"/>
        <v>1.1943271138111935</v>
      </c>
      <c r="BE59" s="34">
        <f t="shared" si="104"/>
        <v>168.61497243210127</v>
      </c>
      <c r="BF59" s="34">
        <f t="shared" si="104"/>
        <v>494.68761598416444</v>
      </c>
      <c r="BG59" s="34">
        <f t="shared" si="104"/>
        <v>0.10547552146480316</v>
      </c>
      <c r="BH59" s="34">
        <f t="shared" si="104"/>
        <v>781.18164058878165</v>
      </c>
      <c r="BI59" s="34">
        <f t="shared" si="104"/>
        <v>1.2998026352759964</v>
      </c>
      <c r="BJ59" s="34">
        <f t="shared" si="104"/>
        <v>1948.6198222253843</v>
      </c>
      <c r="BK59" s="34"/>
    </row>
    <row r="60" spans="1:64" ht="16">
      <c r="A60" s="77" t="s">
        <v>105</v>
      </c>
      <c r="B60" s="77">
        <v>162</v>
      </c>
      <c r="C60" s="77">
        <v>30.271128600000001</v>
      </c>
      <c r="D60" s="77">
        <v>-97.743699500000005</v>
      </c>
      <c r="E60" s="77" t="s">
        <v>38</v>
      </c>
      <c r="G60" s="77">
        <v>50</v>
      </c>
      <c r="H60" s="77" t="s">
        <v>61</v>
      </c>
      <c r="I60" s="77">
        <v>2020</v>
      </c>
      <c r="J60" s="77">
        <v>291.01289134438298</v>
      </c>
      <c r="K60" s="77" t="s">
        <v>29</v>
      </c>
      <c r="L60" s="77" t="s">
        <v>29</v>
      </c>
      <c r="M60" s="77" t="s">
        <v>841</v>
      </c>
      <c r="N60" s="77">
        <v>1</v>
      </c>
      <c r="O60" s="77">
        <v>0</v>
      </c>
      <c r="P60" s="77" t="s">
        <v>8</v>
      </c>
      <c r="Q60" s="77">
        <v>33.425505600000001</v>
      </c>
      <c r="R60" s="77">
        <v>-111.94001249999999</v>
      </c>
      <c r="S60" s="77">
        <v>2769.4765726196601</v>
      </c>
      <c r="T60" s="77">
        <v>0.52732661291170302</v>
      </c>
      <c r="U60" s="77">
        <v>181</v>
      </c>
      <c r="V60" s="77">
        <v>318</v>
      </c>
      <c r="W60" s="77">
        <v>7.3801999999999895E-2</v>
      </c>
      <c r="X60" s="77">
        <v>0</v>
      </c>
      <c r="Y60" s="77">
        <v>0</v>
      </c>
      <c r="Z60" s="77">
        <v>0</v>
      </c>
      <c r="AA60" s="77">
        <v>531.73950194297595</v>
      </c>
      <c r="AB60" s="77">
        <v>0.60112861291170305</v>
      </c>
      <c r="AC60" s="77">
        <v>1321.7523932873501</v>
      </c>
      <c r="AE60" s="87" t="str">
        <f t="shared" si="2"/>
        <v>Domestic</v>
      </c>
      <c r="AF60" s="82" t="str">
        <f t="shared" si="3"/>
        <v>student</v>
      </c>
      <c r="AI60" s="82">
        <f>'GDP per Capita'!N60</f>
        <v>63809.64</v>
      </c>
      <c r="AJ60" s="82">
        <f t="shared" si="4"/>
        <v>63809.64</v>
      </c>
      <c r="AK60" s="82">
        <f t="shared" si="5"/>
        <v>63809.64</v>
      </c>
      <c r="AL60" s="88">
        <f t="shared" si="6"/>
        <v>2.0713992326039609E-2</v>
      </c>
      <c r="AO60" s="22">
        <v>2019</v>
      </c>
      <c r="AP60" s="34">
        <f t="shared" si="105"/>
        <v>379</v>
      </c>
      <c r="AQ60" s="34">
        <f t="shared" si="106"/>
        <v>0</v>
      </c>
      <c r="AR60" s="34">
        <f t="shared" si="107"/>
        <v>225915</v>
      </c>
      <c r="AS60" s="34">
        <f t="shared" si="108"/>
        <v>2626461.1879124269</v>
      </c>
      <c r="AT60" s="34">
        <f t="shared" si="109"/>
        <v>440.46664547059413</v>
      </c>
      <c r="AU60" s="34">
        <f t="shared" si="110"/>
        <v>64389.674588665453</v>
      </c>
      <c r="AV60" s="34">
        <f t="shared" si="111"/>
        <v>239473.93370165749</v>
      </c>
      <c r="AW60" s="34">
        <f t="shared" si="112"/>
        <v>51.529405911602176</v>
      </c>
      <c r="AX60" s="34">
        <f t="shared" si="113"/>
        <v>287034.66216430895</v>
      </c>
      <c r="AY60" s="34">
        <f t="shared" si="114"/>
        <v>491.9960513821967</v>
      </c>
      <c r="AZ60" s="34">
        <f t="shared" si="115"/>
        <v>816813.27045463177</v>
      </c>
      <c r="BA60" s="34">
        <f t="shared" si="103"/>
        <v>0</v>
      </c>
      <c r="BB60" s="34">
        <f t="shared" si="103"/>
        <v>596.08179419525061</v>
      </c>
      <c r="BC60" s="34">
        <f t="shared" si="104"/>
        <v>6929.9767491093062</v>
      </c>
      <c r="BD60" s="34">
        <f t="shared" si="104"/>
        <v>1.1621811226137049</v>
      </c>
      <c r="BE60" s="34">
        <f t="shared" si="104"/>
        <v>169.89360049779802</v>
      </c>
      <c r="BF60" s="34">
        <f t="shared" si="104"/>
        <v>631.85734485925457</v>
      </c>
      <c r="BG60" s="34">
        <f t="shared" si="104"/>
        <v>0.13596149317045428</v>
      </c>
      <c r="BH60" s="34">
        <f t="shared" si="104"/>
        <v>757.34739357337457</v>
      </c>
      <c r="BI60" s="34">
        <f t="shared" si="104"/>
        <v>1.2981426157841602</v>
      </c>
      <c r="BJ60" s="34">
        <f t="shared" si="104"/>
        <v>2155.1801331256775</v>
      </c>
      <c r="BK60" s="34"/>
    </row>
    <row r="61" spans="1:64" ht="16">
      <c r="A61" s="77" t="s">
        <v>157</v>
      </c>
      <c r="B61" s="77">
        <v>163</v>
      </c>
      <c r="C61" s="77">
        <v>38.5800713</v>
      </c>
      <c r="D61" s="77">
        <v>-90.406917699999994</v>
      </c>
      <c r="E61" s="77" t="s">
        <v>44</v>
      </c>
      <c r="G61" s="77">
        <v>0</v>
      </c>
      <c r="H61" s="77" t="s">
        <v>62</v>
      </c>
      <c r="I61" s="77">
        <v>2020</v>
      </c>
      <c r="J61" s="77">
        <v>0</v>
      </c>
      <c r="K61" s="77" t="s">
        <v>29</v>
      </c>
      <c r="L61" s="77" t="s">
        <v>29</v>
      </c>
      <c r="M61" s="77" t="s">
        <v>841</v>
      </c>
      <c r="N61" s="77">
        <v>0</v>
      </c>
      <c r="O61" s="77">
        <v>0</v>
      </c>
      <c r="P61" s="77" t="s">
        <v>8</v>
      </c>
      <c r="Q61" s="77">
        <v>33.425505600000001</v>
      </c>
      <c r="R61" s="77">
        <v>-111.94001249999999</v>
      </c>
      <c r="S61" s="77">
        <v>4029.2127273375499</v>
      </c>
      <c r="T61" s="77">
        <v>0.72677296401186298</v>
      </c>
      <c r="U61" s="77">
        <v>181</v>
      </c>
      <c r="V61" s="77">
        <v>636</v>
      </c>
      <c r="W61" s="77">
        <v>0.14760399999999901</v>
      </c>
      <c r="X61" s="77">
        <v>0</v>
      </c>
      <c r="Y61" s="77">
        <v>0</v>
      </c>
      <c r="Z61" s="77">
        <v>0</v>
      </c>
      <c r="AA61" s="77">
        <v>483.50552728050599</v>
      </c>
      <c r="AB61" s="77">
        <v>0.87437696401186304</v>
      </c>
      <c r="AC61" s="77">
        <v>1300.5055272805</v>
      </c>
      <c r="AE61" s="87" t="str">
        <f t="shared" si="2"/>
        <v>Domestic</v>
      </c>
      <c r="AF61" s="82" t="str">
        <f t="shared" si="3"/>
        <v>student</v>
      </c>
      <c r="AI61" s="82">
        <f>'GDP per Capita'!N61</f>
        <v>63809.64</v>
      </c>
      <c r="AJ61" s="82">
        <f t="shared" si="4"/>
        <v>63809.64</v>
      </c>
      <c r="AK61" s="82">
        <f t="shared" si="5"/>
        <v>63809.64</v>
      </c>
      <c r="AL61" s="88">
        <f t="shared" si="6"/>
        <v>2.0381019659106367E-2</v>
      </c>
      <c r="AO61" s="22">
        <v>2020</v>
      </c>
      <c r="AP61" s="34">
        <f t="shared" si="105"/>
        <v>353</v>
      </c>
      <c r="AQ61" s="34">
        <f t="shared" si="106"/>
        <v>31900</v>
      </c>
      <c r="AR61" s="34">
        <f t="shared" si="107"/>
        <v>180770.2445057263</v>
      </c>
      <c r="AS61" s="34">
        <f t="shared" si="108"/>
        <v>2810140.4438373968</v>
      </c>
      <c r="AT61" s="34">
        <f t="shared" si="109"/>
        <v>462.85852176516903</v>
      </c>
      <c r="AU61" s="34">
        <f t="shared" si="110"/>
        <v>62445</v>
      </c>
      <c r="AV61" s="34">
        <f t="shared" si="111"/>
        <v>217980.09599999996</v>
      </c>
      <c r="AW61" s="34">
        <f t="shared" si="112"/>
        <v>50.589204543999806</v>
      </c>
      <c r="AX61" s="34">
        <f t="shared" si="113"/>
        <v>313838.43740680255</v>
      </c>
      <c r="AY61" s="34">
        <f t="shared" si="114"/>
        <v>513.44772630916907</v>
      </c>
      <c r="AZ61" s="34">
        <f t="shared" si="115"/>
        <v>775033.77791252825</v>
      </c>
      <c r="BA61" s="34">
        <f t="shared" si="103"/>
        <v>90.368271954674228</v>
      </c>
      <c r="BB61" s="34">
        <f t="shared" si="103"/>
        <v>512.09700993123602</v>
      </c>
      <c r="BC61" s="34">
        <f t="shared" si="104"/>
        <v>7960.7378012390845</v>
      </c>
      <c r="BD61" s="34">
        <f t="shared" si="104"/>
        <v>1.3112139426775327</v>
      </c>
      <c r="BE61" s="34">
        <f t="shared" si="104"/>
        <v>176.89801699716713</v>
      </c>
      <c r="BF61" s="34">
        <f t="shared" si="104"/>
        <v>617.50735410764867</v>
      </c>
      <c r="BG61" s="34">
        <f t="shared" si="104"/>
        <v>0.14331219417563684</v>
      </c>
      <c r="BH61" s="34">
        <f t="shared" si="104"/>
        <v>889.0607291977409</v>
      </c>
      <c r="BI61" s="34">
        <f t="shared" si="104"/>
        <v>1.4545261368531701</v>
      </c>
      <c r="BJ61" s="34">
        <f t="shared" si="104"/>
        <v>2195.5631102337911</v>
      </c>
      <c r="BK61" s="34"/>
    </row>
    <row r="62" spans="1:64" ht="16">
      <c r="A62" s="77" t="s">
        <v>127</v>
      </c>
      <c r="B62" s="77">
        <v>164</v>
      </c>
      <c r="C62" s="77">
        <v>40.014985600000003</v>
      </c>
      <c r="D62" s="77">
        <v>-105.27054560000001</v>
      </c>
      <c r="E62" s="77" t="s">
        <v>38</v>
      </c>
      <c r="G62" s="77">
        <v>50</v>
      </c>
      <c r="H62" s="77" t="s">
        <v>61</v>
      </c>
      <c r="I62" s="77">
        <v>2020</v>
      </c>
      <c r="J62" s="77">
        <v>291.01289134438298</v>
      </c>
      <c r="K62" s="77" t="s">
        <v>29</v>
      </c>
      <c r="L62" s="77" t="s">
        <v>29</v>
      </c>
      <c r="M62" s="77" t="s">
        <v>841</v>
      </c>
      <c r="N62" s="77">
        <v>1</v>
      </c>
      <c r="O62" s="77">
        <v>0</v>
      </c>
      <c r="P62" s="77" t="s">
        <v>8</v>
      </c>
      <c r="Q62" s="77">
        <v>33.425505600000001</v>
      </c>
      <c r="R62" s="77">
        <v>-111.94001249999999</v>
      </c>
      <c r="S62" s="77">
        <v>1885.80224014141</v>
      </c>
      <c r="T62" s="77">
        <v>0.41064203417221601</v>
      </c>
      <c r="U62" s="77">
        <v>181</v>
      </c>
      <c r="V62" s="77">
        <v>318</v>
      </c>
      <c r="W62" s="77">
        <v>7.3801999999999895E-2</v>
      </c>
      <c r="X62" s="77">
        <v>0</v>
      </c>
      <c r="Y62" s="77">
        <v>0</v>
      </c>
      <c r="Z62" s="77">
        <v>0</v>
      </c>
      <c r="AA62" s="77">
        <v>362.07403010715097</v>
      </c>
      <c r="AB62" s="77">
        <v>0.48444403417221599</v>
      </c>
      <c r="AC62" s="77">
        <v>1152.0869214515301</v>
      </c>
      <c r="AE62" s="87" t="str">
        <f t="shared" si="2"/>
        <v>Domestic</v>
      </c>
      <c r="AF62" s="82" t="str">
        <f t="shared" si="3"/>
        <v>student</v>
      </c>
      <c r="AI62" s="82">
        <f>'GDP per Capita'!N62</f>
        <v>63809.64</v>
      </c>
      <c r="AJ62" s="82">
        <f t="shared" si="4"/>
        <v>63809.64</v>
      </c>
      <c r="AK62" s="82">
        <f t="shared" si="5"/>
        <v>63809.64</v>
      </c>
      <c r="AL62" s="88">
        <f t="shared" si="6"/>
        <v>1.8055060668756791E-2</v>
      </c>
      <c r="AO62" s="82" t="s">
        <v>819</v>
      </c>
      <c r="AP62" s="34">
        <f>AVERAGE(AP57:AP59)</f>
        <v>292.33333333333331</v>
      </c>
      <c r="AQ62" s="34">
        <f>AVERAGE(AQ57:AQ59)</f>
        <v>0</v>
      </c>
      <c r="AR62" s="34">
        <f>AVERAGE(AR57:AR59)</f>
        <v>157646.81640331078</v>
      </c>
      <c r="AS62" s="34">
        <f t="shared" ref="AS62:AZ62" si="116">AVERAGE(AS57:AS59)</f>
        <v>2218050.6391811459</v>
      </c>
      <c r="AT62" s="34">
        <f t="shared" si="116"/>
        <v>365.32406637293246</v>
      </c>
      <c r="AU62" s="34">
        <f t="shared" si="116"/>
        <v>60045.136430428342</v>
      </c>
      <c r="AV62" s="34">
        <f t="shared" si="116"/>
        <v>188151.16865432577</v>
      </c>
      <c r="AW62" s="34">
        <f t="shared" si="116"/>
        <v>26.931610128260534</v>
      </c>
      <c r="AX62" s="34">
        <f t="shared" si="116"/>
        <v>244765.95668772902</v>
      </c>
      <c r="AY62" s="34">
        <f t="shared" si="116"/>
        <v>392.25567650119291</v>
      </c>
      <c r="AZ62" s="34">
        <f t="shared" si="116"/>
        <v>650609.07817579282</v>
      </c>
      <c r="BA62" s="34"/>
      <c r="BB62" s="34"/>
      <c r="BC62" s="90"/>
      <c r="BD62" s="90"/>
      <c r="BE62" s="90"/>
      <c r="BF62" s="90"/>
      <c r="BG62" s="90"/>
      <c r="BH62" s="90"/>
      <c r="BI62" s="90"/>
      <c r="BJ62" s="90"/>
      <c r="BK62" s="90"/>
    </row>
    <row r="63" spans="1:64" ht="16">
      <c r="A63" s="77" t="s">
        <v>158</v>
      </c>
      <c r="B63" s="77">
        <v>165</v>
      </c>
      <c r="C63" s="77">
        <v>40.109213500000003</v>
      </c>
      <c r="D63" s="77">
        <v>-91.0176357</v>
      </c>
      <c r="E63" s="77" t="s">
        <v>41</v>
      </c>
      <c r="G63" s="77">
        <v>100</v>
      </c>
      <c r="H63" s="77" t="s">
        <v>60</v>
      </c>
      <c r="I63" s="77">
        <v>2020</v>
      </c>
      <c r="J63" s="77">
        <v>565.76006783165496</v>
      </c>
      <c r="K63" s="77" t="s">
        <v>29</v>
      </c>
      <c r="L63" s="77" t="s">
        <v>29</v>
      </c>
      <c r="M63" s="77" t="s">
        <v>841</v>
      </c>
      <c r="N63" s="77">
        <v>1</v>
      </c>
      <c r="O63" s="77">
        <v>0</v>
      </c>
      <c r="P63" s="77" t="s">
        <v>8</v>
      </c>
      <c r="Q63" s="77">
        <v>33.425505600000001</v>
      </c>
      <c r="R63" s="77">
        <v>-111.94001249999999</v>
      </c>
      <c r="S63" s="77">
        <v>4000.5583938043501</v>
      </c>
      <c r="T63" s="77">
        <v>0.722211269836881</v>
      </c>
      <c r="U63" s="77">
        <v>181</v>
      </c>
      <c r="V63" s="77">
        <v>636</v>
      </c>
      <c r="W63" s="77">
        <v>0.14760399999999901</v>
      </c>
      <c r="X63" s="77">
        <v>0</v>
      </c>
      <c r="Y63" s="77">
        <v>0</v>
      </c>
      <c r="Z63" s="77">
        <v>0</v>
      </c>
      <c r="AA63" s="77">
        <v>480.067007256522</v>
      </c>
      <c r="AB63" s="77">
        <v>0.86981526983688096</v>
      </c>
      <c r="AC63" s="77">
        <v>1862.82707508817</v>
      </c>
      <c r="AE63" s="87" t="str">
        <f t="shared" si="2"/>
        <v>Domestic</v>
      </c>
      <c r="AF63" s="82" t="str">
        <f t="shared" si="3"/>
        <v>non-student</v>
      </c>
      <c r="AI63" s="82">
        <f>'GDP per Capita'!N63</f>
        <v>63809.64</v>
      </c>
      <c r="AJ63" s="82">
        <f t="shared" si="4"/>
        <v>63809.64</v>
      </c>
      <c r="AK63" s="82">
        <f t="shared" si="5"/>
        <v>63809.64</v>
      </c>
      <c r="AL63" s="88">
        <f t="shared" si="6"/>
        <v>2.9193505481118057E-2</v>
      </c>
      <c r="AO63" s="82" t="s">
        <v>75</v>
      </c>
      <c r="AP63" s="34">
        <f>AVERAGE(AP57:AP60)</f>
        <v>314</v>
      </c>
      <c r="AQ63" s="34">
        <f>AVERAGE(AQ57:AQ60)</f>
        <v>0</v>
      </c>
      <c r="AR63" s="34">
        <f>AVERAGE(AR57:AR60)</f>
        <v>174713.86230248309</v>
      </c>
      <c r="AS63" s="34">
        <f t="shared" ref="AS63:AZ63" si="117">AVERAGE(AS57:AS60)</f>
        <v>2320153.2763639661</v>
      </c>
      <c r="AT63" s="34">
        <f t="shared" si="117"/>
        <v>384.10971114734787</v>
      </c>
      <c r="AU63" s="34">
        <f t="shared" si="117"/>
        <v>61131.270969987621</v>
      </c>
      <c r="AV63" s="34">
        <f t="shared" si="117"/>
        <v>200981.85991615869</v>
      </c>
      <c r="AW63" s="34">
        <f t="shared" si="117"/>
        <v>33.081059074095947</v>
      </c>
      <c r="AX63" s="34">
        <f t="shared" si="117"/>
        <v>255333.13305687401</v>
      </c>
      <c r="AY63" s="34">
        <f t="shared" si="117"/>
        <v>417.19077022144381</v>
      </c>
      <c r="AZ63" s="34">
        <f t="shared" si="117"/>
        <v>692160.12624550262</v>
      </c>
      <c r="BA63" s="34">
        <f t="shared" ref="BA63:BB63" si="118">SUM(AQ57:AQ60)/SUM($AP57:$AP60)</f>
        <v>0</v>
      </c>
      <c r="BB63" s="34">
        <f t="shared" si="118"/>
        <v>556.41357421172961</v>
      </c>
      <c r="BC63" s="34">
        <f t="shared" ref="BC63:BJ63" si="119">SUM(AS57:AS60)/SUM($AP57:$AP60)</f>
        <v>7389.0231731336498</v>
      </c>
      <c r="BD63" s="34">
        <f t="shared" si="119"/>
        <v>1.2232793348641651</v>
      </c>
      <c r="BE63" s="34">
        <f t="shared" si="119"/>
        <v>194.6855763375402</v>
      </c>
      <c r="BF63" s="34">
        <f t="shared" si="119"/>
        <v>640.0696175673844</v>
      </c>
      <c r="BG63" s="34">
        <f t="shared" si="119"/>
        <v>0.10535369131877691</v>
      </c>
      <c r="BH63" s="34">
        <f t="shared" si="119"/>
        <v>813.16284413017195</v>
      </c>
      <c r="BI63" s="34">
        <f t="shared" si="119"/>
        <v>1.328633026182942</v>
      </c>
      <c r="BJ63" s="34">
        <f t="shared" si="119"/>
        <v>2204.3316122468236</v>
      </c>
      <c r="BK63" s="34"/>
    </row>
    <row r="64" spans="1:64" ht="16">
      <c r="A64" s="77" t="s">
        <v>145</v>
      </c>
      <c r="B64" s="77">
        <v>166</v>
      </c>
      <c r="C64" s="77">
        <v>39.651927499999999</v>
      </c>
      <c r="D64" s="77">
        <v>-121.5858444</v>
      </c>
      <c r="E64" s="77" t="s">
        <v>44</v>
      </c>
      <c r="G64" s="77">
        <v>50</v>
      </c>
      <c r="H64" s="77" t="s">
        <v>61</v>
      </c>
      <c r="I64" s="77">
        <v>2020</v>
      </c>
      <c r="J64" s="77">
        <v>291.01289134438298</v>
      </c>
      <c r="K64" s="77" t="s">
        <v>29</v>
      </c>
      <c r="L64" s="77" t="s">
        <v>29</v>
      </c>
      <c r="M64" s="77" t="s">
        <v>841</v>
      </c>
      <c r="N64" s="77">
        <v>1</v>
      </c>
      <c r="O64" s="77">
        <v>0</v>
      </c>
      <c r="P64" s="77" t="s">
        <v>8</v>
      </c>
      <c r="Q64" s="77">
        <v>33.425505600000001</v>
      </c>
      <c r="R64" s="77">
        <v>-111.94001249999999</v>
      </c>
      <c r="S64" s="77">
        <v>2208.54471350221</v>
      </c>
      <c r="T64" s="77">
        <v>0.45325849157211601</v>
      </c>
      <c r="U64" s="77">
        <v>181</v>
      </c>
      <c r="V64" s="77">
        <v>636</v>
      </c>
      <c r="W64" s="77">
        <v>0.14760399999999901</v>
      </c>
      <c r="X64" s="77">
        <v>0</v>
      </c>
      <c r="Y64" s="77">
        <v>0</v>
      </c>
      <c r="Z64" s="77">
        <v>0</v>
      </c>
      <c r="AA64" s="77">
        <v>424.04058499242399</v>
      </c>
      <c r="AB64" s="77">
        <v>0.60086249157211602</v>
      </c>
      <c r="AC64" s="77">
        <v>1532.0534763368</v>
      </c>
      <c r="AE64" s="87" t="str">
        <f t="shared" si="2"/>
        <v>Domestic</v>
      </c>
      <c r="AF64" s="82" t="str">
        <f t="shared" si="3"/>
        <v>student</v>
      </c>
      <c r="AI64" s="82">
        <f>'GDP per Capita'!N64</f>
        <v>63809.64</v>
      </c>
      <c r="AJ64" s="82">
        <f t="shared" si="4"/>
        <v>63809.64</v>
      </c>
      <c r="AK64" s="82">
        <f t="shared" si="5"/>
        <v>63809.64</v>
      </c>
      <c r="AL64" s="88">
        <f t="shared" si="6"/>
        <v>2.4009749566629743E-2</v>
      </c>
      <c r="AO64" s="82" t="s">
        <v>820</v>
      </c>
      <c r="AP64" s="26">
        <f t="shared" ref="AP64:AZ64" si="120">(AP60-AP62)/AP62</f>
        <v>0.29646522234891687</v>
      </c>
      <c r="AQ64" s="26" t="e">
        <f t="shared" ref="AQ64" si="121">(AQ60-AQ62)/AQ62</f>
        <v>#DIV/0!</v>
      </c>
      <c r="AR64" s="26">
        <f t="shared" si="120"/>
        <v>0.43304511409883129</v>
      </c>
      <c r="AS64" s="26">
        <f t="shared" si="120"/>
        <v>0.18413039879110105</v>
      </c>
      <c r="AT64" s="26">
        <f t="shared" si="120"/>
        <v>0.20568745947592224</v>
      </c>
      <c r="AU64" s="26">
        <f t="shared" si="120"/>
        <v>7.2354538877115168E-2</v>
      </c>
      <c r="AV64" s="26">
        <f t="shared" si="120"/>
        <v>0.27277409656499502</v>
      </c>
      <c r="AW64" s="26">
        <f t="shared" si="120"/>
        <v>0.91334293293998348</v>
      </c>
      <c r="AX64" s="26">
        <f t="shared" si="120"/>
        <v>0.17269029585885629</v>
      </c>
      <c r="AY64" s="26">
        <f t="shared" si="120"/>
        <v>0.25427388526447614</v>
      </c>
      <c r="AZ64" s="26">
        <f t="shared" si="120"/>
        <v>0.25545938083872083</v>
      </c>
      <c r="BA64" s="26"/>
      <c r="BB64" s="26"/>
      <c r="BC64" s="88"/>
      <c r="BD64" s="88"/>
      <c r="BE64" s="88"/>
      <c r="BF64" s="88"/>
      <c r="BG64" s="88"/>
      <c r="BH64" s="90"/>
      <c r="BI64" s="90"/>
      <c r="BJ64" s="90"/>
      <c r="BK64" s="90"/>
    </row>
    <row r="65" spans="1:75" ht="16">
      <c r="A65" s="77" t="s">
        <v>159</v>
      </c>
      <c r="B65" s="77">
        <v>167</v>
      </c>
      <c r="C65" s="77">
        <v>37.692236100000002</v>
      </c>
      <c r="D65" s="77">
        <v>-97.337544800000003</v>
      </c>
      <c r="E65" s="77" t="s">
        <v>38</v>
      </c>
      <c r="G65" s="77">
        <v>0</v>
      </c>
      <c r="H65" s="77" t="s">
        <v>62</v>
      </c>
      <c r="I65" s="77">
        <v>2020</v>
      </c>
      <c r="J65" s="77">
        <v>0</v>
      </c>
      <c r="K65" s="77" t="s">
        <v>29</v>
      </c>
      <c r="L65" s="77" t="s">
        <v>29</v>
      </c>
      <c r="M65" s="77" t="s">
        <v>841</v>
      </c>
      <c r="N65" s="77">
        <v>0</v>
      </c>
      <c r="O65" s="77">
        <v>0</v>
      </c>
      <c r="P65" s="77" t="s">
        <v>8</v>
      </c>
      <c r="Q65" s="77">
        <v>33.425505600000001</v>
      </c>
      <c r="R65" s="77">
        <v>-111.94001249999999</v>
      </c>
      <c r="S65" s="77">
        <v>2803.3511472899499</v>
      </c>
      <c r="T65" s="77">
        <v>0.53179957351507001</v>
      </c>
      <c r="U65" s="77">
        <v>181</v>
      </c>
      <c r="V65" s="77">
        <v>318</v>
      </c>
      <c r="W65" s="77">
        <v>7.3801999999999895E-2</v>
      </c>
      <c r="X65" s="77">
        <v>0</v>
      </c>
      <c r="Y65" s="77">
        <v>0</v>
      </c>
      <c r="Z65" s="77">
        <v>0</v>
      </c>
      <c r="AA65" s="77">
        <v>538.243420279671</v>
      </c>
      <c r="AB65" s="77">
        <v>0.60560157351507005</v>
      </c>
      <c r="AC65" s="77">
        <v>1037.2434202796701</v>
      </c>
      <c r="AE65" s="87" t="str">
        <f t="shared" si="2"/>
        <v>Domestic</v>
      </c>
      <c r="AF65" s="82" t="str">
        <f t="shared" si="3"/>
        <v>student</v>
      </c>
      <c r="AI65" s="82">
        <f>'GDP per Capita'!N65</f>
        <v>63809.64</v>
      </c>
      <c r="AJ65" s="82">
        <f t="shared" si="4"/>
        <v>63809.64</v>
      </c>
      <c r="AK65" s="82">
        <f t="shared" si="5"/>
        <v>63809.64</v>
      </c>
      <c r="AL65" s="88">
        <f t="shared" si="6"/>
        <v>1.6255277733578658E-2</v>
      </c>
      <c r="AO65" s="89"/>
      <c r="AP65" s="26"/>
      <c r="AQ65" s="26"/>
      <c r="AR65" s="26"/>
      <c r="AS65" s="26"/>
      <c r="AT65" s="26"/>
      <c r="AU65" s="26"/>
      <c r="AV65" s="26"/>
      <c r="AW65" s="26"/>
      <c r="AX65" s="88"/>
      <c r="AY65" s="88"/>
      <c r="AZ65" s="88"/>
      <c r="BA65" s="88"/>
      <c r="BB65" s="88"/>
      <c r="BC65" s="88"/>
      <c r="BD65" s="88"/>
      <c r="BE65" s="88"/>
      <c r="BF65" s="88"/>
      <c r="BG65" s="88"/>
    </row>
    <row r="66" spans="1:75" ht="16">
      <c r="A66" s="77" t="s">
        <v>80</v>
      </c>
      <c r="B66" s="77">
        <v>168</v>
      </c>
      <c r="C66" s="77">
        <v>33.749098699999998</v>
      </c>
      <c r="D66" s="77">
        <v>-84.390184899999994</v>
      </c>
      <c r="E66" s="77" t="s">
        <v>38</v>
      </c>
      <c r="G66" s="77">
        <v>50</v>
      </c>
      <c r="H66" s="77" t="s">
        <v>61</v>
      </c>
      <c r="I66" s="77">
        <v>2020</v>
      </c>
      <c r="J66" s="77">
        <v>291.01289134438298</v>
      </c>
      <c r="K66" s="77" t="s">
        <v>29</v>
      </c>
      <c r="L66" s="77" t="s">
        <v>29</v>
      </c>
      <c r="M66" s="77" t="s">
        <v>841</v>
      </c>
      <c r="N66" s="77">
        <v>1</v>
      </c>
      <c r="O66" s="77">
        <v>0</v>
      </c>
      <c r="P66" s="77" t="s">
        <v>8</v>
      </c>
      <c r="Q66" s="77">
        <v>33.425505600000001</v>
      </c>
      <c r="R66" s="77">
        <v>-111.94001249999999</v>
      </c>
      <c r="S66" s="77">
        <v>5089.1168420128497</v>
      </c>
      <c r="T66" s="77">
        <v>0.88865012166530999</v>
      </c>
      <c r="U66" s="77">
        <v>181</v>
      </c>
      <c r="V66" s="77">
        <v>318</v>
      </c>
      <c r="W66" s="77">
        <v>7.3801999999999895E-2</v>
      </c>
      <c r="X66" s="77">
        <v>0</v>
      </c>
      <c r="Y66" s="77">
        <v>0</v>
      </c>
      <c r="Z66" s="77">
        <v>0</v>
      </c>
      <c r="AA66" s="77">
        <v>610.69402104154199</v>
      </c>
      <c r="AB66" s="77">
        <v>0.96245212166531002</v>
      </c>
      <c r="AC66" s="77">
        <v>1400.7069123859201</v>
      </c>
      <c r="AE66" s="87" t="str">
        <f t="shared" si="2"/>
        <v>Domestic</v>
      </c>
      <c r="AF66" s="82" t="str">
        <f t="shared" si="3"/>
        <v>student</v>
      </c>
      <c r="AI66" s="82">
        <f>'GDP per Capita'!N66</f>
        <v>63809.64</v>
      </c>
      <c r="AJ66" s="82">
        <f t="shared" si="4"/>
        <v>63809.64</v>
      </c>
      <c r="AK66" s="82">
        <f t="shared" si="5"/>
        <v>63809.64</v>
      </c>
      <c r="AL66" s="88">
        <f t="shared" si="6"/>
        <v>2.1951337014061198E-2</v>
      </c>
      <c r="AO66" s="89"/>
      <c r="AP66" s="26"/>
      <c r="AQ66" s="26"/>
      <c r="AR66" s="26"/>
      <c r="AS66" s="26"/>
      <c r="AT66" s="26"/>
      <c r="AU66" s="26"/>
      <c r="AV66" s="26"/>
    </row>
    <row r="67" spans="1:75" ht="16">
      <c r="A67" s="77" t="s">
        <v>160</v>
      </c>
      <c r="B67" s="77">
        <v>169</v>
      </c>
      <c r="C67" s="77">
        <v>27.515868900000001</v>
      </c>
      <c r="D67" s="77">
        <v>-97.856109000000004</v>
      </c>
      <c r="E67" s="77" t="s">
        <v>37</v>
      </c>
      <c r="G67" s="77">
        <v>100</v>
      </c>
      <c r="H67" s="77" t="s">
        <v>60</v>
      </c>
      <c r="I67" s="77">
        <v>2020</v>
      </c>
      <c r="J67" s="77">
        <v>565.76006783165496</v>
      </c>
      <c r="K67" s="77" t="s">
        <v>29</v>
      </c>
      <c r="L67" s="77" t="s">
        <v>29</v>
      </c>
      <c r="M67" s="77" t="s">
        <v>841</v>
      </c>
      <c r="N67" s="77">
        <v>1</v>
      </c>
      <c r="O67" s="77">
        <v>0</v>
      </c>
      <c r="P67" s="77" t="s">
        <v>8</v>
      </c>
      <c r="Q67" s="77">
        <v>33.425505600000001</v>
      </c>
      <c r="R67" s="77">
        <v>-111.94001249999999</v>
      </c>
      <c r="S67" s="77">
        <v>2998.6821451360101</v>
      </c>
      <c r="T67" s="77">
        <v>0.56271521866162799</v>
      </c>
      <c r="U67" s="77">
        <v>181</v>
      </c>
      <c r="V67" s="77">
        <v>636</v>
      </c>
      <c r="W67" s="77">
        <v>0.14760399999999901</v>
      </c>
      <c r="X67" s="77">
        <v>0</v>
      </c>
      <c r="Y67" s="77">
        <v>0</v>
      </c>
      <c r="Z67" s="77">
        <v>0</v>
      </c>
      <c r="AA67" s="77">
        <v>575.746971866114</v>
      </c>
      <c r="AB67" s="77">
        <v>0.71031921866162795</v>
      </c>
      <c r="AC67" s="77">
        <v>1958.5070396977601</v>
      </c>
      <c r="AE67" s="87" t="str">
        <f t="shared" ref="AE67:AE130" si="122">IF(K67&lt;&gt;"USA",IF(K67&lt;&gt;"Unknown","International","Unknown"),"Domestic")</f>
        <v>Domestic</v>
      </c>
      <c r="AF67" s="82" t="str">
        <f t="shared" ref="AF67:AF130" si="123">IF(E67="Undergraduate Student","student",IF(E67="Graduate Student","student","non-student"))</f>
        <v>non-student</v>
      </c>
      <c r="AI67" s="82">
        <f>'GDP per Capita'!N67</f>
        <v>63809.64</v>
      </c>
      <c r="AJ67" s="82">
        <f t="shared" ref="AJ67:AJ130" si="124">IFERROR(AI67,"")</f>
        <v>63809.64</v>
      </c>
      <c r="AK67" s="82">
        <f t="shared" ref="AK67:AK130" si="125">IFERROR(AI67,AVERAGE(AJ$2:AJ$2538))</f>
        <v>63809.64</v>
      </c>
      <c r="AL67" s="88">
        <f t="shared" ref="AL67:AL130" si="126">AC67/AK67</f>
        <v>3.0692964882700485E-2</v>
      </c>
      <c r="AO67" s="89"/>
      <c r="AP67" s="91" t="s">
        <v>35</v>
      </c>
      <c r="AQ67" s="91"/>
      <c r="AR67" s="26"/>
      <c r="AT67" s="91" t="s">
        <v>30</v>
      </c>
      <c r="AX67" s="91" t="s">
        <v>31</v>
      </c>
      <c r="BB67" s="82" t="s">
        <v>32</v>
      </c>
      <c r="BF67" s="91" t="s">
        <v>816</v>
      </c>
      <c r="BJ67" s="82" t="s">
        <v>28</v>
      </c>
      <c r="BN67" s="82" t="s">
        <v>29</v>
      </c>
      <c r="BR67" s="82" t="s">
        <v>674</v>
      </c>
    </row>
    <row r="68" spans="1:75" ht="34">
      <c r="A68" s="77" t="s">
        <v>161</v>
      </c>
      <c r="B68" s="77">
        <v>170</v>
      </c>
      <c r="C68" s="77">
        <v>41.308213799999997</v>
      </c>
      <c r="D68" s="77">
        <v>-72.925051799999906</v>
      </c>
      <c r="E68" s="77" t="s">
        <v>38</v>
      </c>
      <c r="G68" s="77">
        <v>50</v>
      </c>
      <c r="H68" s="77" t="s">
        <v>61</v>
      </c>
      <c r="I68" s="77">
        <v>2020</v>
      </c>
      <c r="J68" s="77">
        <v>291.01289134438298</v>
      </c>
      <c r="K68" s="77" t="s">
        <v>29</v>
      </c>
      <c r="L68" s="77" t="s">
        <v>29</v>
      </c>
      <c r="M68" s="77" t="s">
        <v>841</v>
      </c>
      <c r="N68" s="77">
        <v>1</v>
      </c>
      <c r="O68" s="77">
        <v>0</v>
      </c>
      <c r="P68" s="77" t="s">
        <v>8</v>
      </c>
      <c r="Q68" s="77">
        <v>33.425505600000001</v>
      </c>
      <c r="R68" s="77">
        <v>-111.94001249999999</v>
      </c>
      <c r="S68" s="77">
        <v>7051.6282286968999</v>
      </c>
      <c r="T68" s="77">
        <v>1.1567421268384599</v>
      </c>
      <c r="U68" s="77">
        <v>181</v>
      </c>
      <c r="V68" s="77">
        <v>318</v>
      </c>
      <c r="W68" s="77">
        <v>7.3801999999999895E-2</v>
      </c>
      <c r="X68" s="77">
        <v>0</v>
      </c>
      <c r="Y68" s="77">
        <v>0</v>
      </c>
      <c r="Z68" s="77">
        <v>0</v>
      </c>
      <c r="AA68" s="77">
        <v>846.19538744362796</v>
      </c>
      <c r="AB68" s="77">
        <v>1.23054412683846</v>
      </c>
      <c r="AC68" s="77">
        <v>1636.2082787880099</v>
      </c>
      <c r="AE68" s="87" t="str">
        <f t="shared" si="122"/>
        <v>Domestic</v>
      </c>
      <c r="AF68" s="82" t="str">
        <f t="shared" si="123"/>
        <v>student</v>
      </c>
      <c r="AI68" s="82">
        <f>'GDP per Capita'!N68</f>
        <v>63809.64</v>
      </c>
      <c r="AJ68" s="82">
        <f t="shared" si="124"/>
        <v>63809.64</v>
      </c>
      <c r="AK68" s="82">
        <f t="shared" si="125"/>
        <v>63809.64</v>
      </c>
      <c r="AL68" s="88">
        <f t="shared" si="126"/>
        <v>2.5642023349262116E-2</v>
      </c>
      <c r="AO68" s="80" t="s">
        <v>27</v>
      </c>
      <c r="AP68" s="81" t="s">
        <v>814</v>
      </c>
      <c r="AQ68" s="79" t="s">
        <v>52</v>
      </c>
      <c r="AR68" s="92" t="s">
        <v>653</v>
      </c>
      <c r="AS68" s="92" t="s">
        <v>879</v>
      </c>
      <c r="AT68" s="81" t="s">
        <v>814</v>
      </c>
      <c r="AU68" s="79" t="s">
        <v>52</v>
      </c>
      <c r="AV68" s="92" t="s">
        <v>653</v>
      </c>
      <c r="AW68" s="92" t="s">
        <v>879</v>
      </c>
      <c r="AX68" s="81" t="s">
        <v>814</v>
      </c>
      <c r="AY68" s="79" t="s">
        <v>52</v>
      </c>
      <c r="AZ68" s="92" t="s">
        <v>653</v>
      </c>
      <c r="BA68" s="92" t="s">
        <v>879</v>
      </c>
      <c r="BB68" s="81" t="s">
        <v>814</v>
      </c>
      <c r="BC68" s="79" t="s">
        <v>52</v>
      </c>
      <c r="BD68" s="92" t="s">
        <v>653</v>
      </c>
      <c r="BE68" s="92" t="s">
        <v>879</v>
      </c>
      <c r="BF68" s="81" t="s">
        <v>814</v>
      </c>
      <c r="BG68" s="79" t="s">
        <v>52</v>
      </c>
      <c r="BH68" s="92" t="s">
        <v>653</v>
      </c>
      <c r="BI68" s="92" t="s">
        <v>879</v>
      </c>
      <c r="BJ68" s="81" t="s">
        <v>814</v>
      </c>
      <c r="BK68" s="79" t="s">
        <v>52</v>
      </c>
      <c r="BL68" s="92" t="s">
        <v>653</v>
      </c>
      <c r="BM68" s="92" t="s">
        <v>879</v>
      </c>
      <c r="BN68" s="81" t="s">
        <v>814</v>
      </c>
      <c r="BO68" s="79" t="s">
        <v>52</v>
      </c>
      <c r="BP68" s="92" t="s">
        <v>653</v>
      </c>
      <c r="BQ68" s="92" t="s">
        <v>879</v>
      </c>
      <c r="BR68" s="81" t="s">
        <v>814</v>
      </c>
      <c r="BS68" s="79" t="s">
        <v>52</v>
      </c>
      <c r="BT68" s="92" t="s">
        <v>653</v>
      </c>
      <c r="BU68" s="92" t="s">
        <v>879</v>
      </c>
      <c r="BV68" s="165" t="s">
        <v>849</v>
      </c>
    </row>
    <row r="69" spans="1:75" ht="16">
      <c r="A69" s="77" t="s">
        <v>162</v>
      </c>
      <c r="B69" s="77">
        <v>171</v>
      </c>
      <c r="C69" s="77">
        <v>40.027145300000001</v>
      </c>
      <c r="D69" s="77">
        <v>-78.523744699999995</v>
      </c>
      <c r="E69" s="77" t="s">
        <v>42</v>
      </c>
      <c r="G69" s="77">
        <v>100</v>
      </c>
      <c r="H69" s="77" t="s">
        <v>60</v>
      </c>
      <c r="I69" s="77">
        <v>2020</v>
      </c>
      <c r="J69" s="77">
        <v>565.76006783165496</v>
      </c>
      <c r="K69" s="77" t="s">
        <v>29</v>
      </c>
      <c r="L69" s="77" t="s">
        <v>29</v>
      </c>
      <c r="M69" s="77" t="s">
        <v>841</v>
      </c>
      <c r="N69" s="77">
        <v>1</v>
      </c>
      <c r="O69" s="77">
        <v>0</v>
      </c>
      <c r="P69" s="77" t="s">
        <v>8</v>
      </c>
      <c r="Q69" s="77">
        <v>33.425505600000001</v>
      </c>
      <c r="R69" s="77">
        <v>-111.94001249999999</v>
      </c>
      <c r="S69" s="77">
        <v>6096.0555670572003</v>
      </c>
      <c r="T69" s="77">
        <v>1.0253567496301299</v>
      </c>
      <c r="U69" s="77">
        <v>181</v>
      </c>
      <c r="V69" s="77">
        <v>636</v>
      </c>
      <c r="W69" s="77">
        <v>0.14760399999999901</v>
      </c>
      <c r="X69" s="77">
        <v>0</v>
      </c>
      <c r="Y69" s="77">
        <v>0</v>
      </c>
      <c r="Z69" s="77">
        <v>0</v>
      </c>
      <c r="AA69" s="77">
        <v>731.52666804686396</v>
      </c>
      <c r="AB69" s="77">
        <v>1.17296074963013</v>
      </c>
      <c r="AC69" s="77">
        <v>2114.2867358785202</v>
      </c>
      <c r="AE69" s="87" t="str">
        <f t="shared" si="122"/>
        <v>Domestic</v>
      </c>
      <c r="AF69" s="82" t="str">
        <f t="shared" si="123"/>
        <v>non-student</v>
      </c>
      <c r="AI69" s="82">
        <f>'GDP per Capita'!N69</f>
        <v>63809.64</v>
      </c>
      <c r="AJ69" s="82">
        <f t="shared" si="124"/>
        <v>63809.64</v>
      </c>
      <c r="AK69" s="82">
        <f t="shared" si="125"/>
        <v>63809.64</v>
      </c>
      <c r="AL69" s="88">
        <f t="shared" si="126"/>
        <v>3.313428403417603E-2</v>
      </c>
      <c r="AO69" s="25">
        <v>2015</v>
      </c>
      <c r="AP69" s="34">
        <f>COUNTIFS($L$2:$L$2538,AP$67,$I$2:$I$2538,$AO69)</f>
        <v>2</v>
      </c>
      <c r="AQ69" s="34">
        <f>SUMIFS($AC$2:$AC$2538,$L$2:$L$2538,AP$67,$I$2:$I$2538,$AO69)</f>
        <v>6738.5185702750605</v>
      </c>
      <c r="AR69" s="93">
        <f>AQ69/AP69</f>
        <v>3369.2592851375302</v>
      </c>
      <c r="AS69" s="26">
        <f t="shared" ref="AS69:AS75" si="127">(AR69-$BP69)/$BP69</f>
        <v>1.115032075606623</v>
      </c>
      <c r="AT69" s="34">
        <f>COUNTIFS($L$2:$L$2538,AT$67,$I$2:$I$2538,$AO69)</f>
        <v>38</v>
      </c>
      <c r="AU69" s="34">
        <f>SUMIFS($AC$2:$AC$2538,$L$2:$L$2538,AT$67,$I$2:$I$2538,$AO69)</f>
        <v>140415.47986502707</v>
      </c>
      <c r="AV69" s="93">
        <f>AU69/AT69</f>
        <v>3695.1442069743966</v>
      </c>
      <c r="AW69" s="26">
        <f t="shared" ref="AW69:AW73" si="128">(AV69-$BP69)/$BP69</f>
        <v>1.3196043582095021</v>
      </c>
      <c r="AX69" s="34">
        <f>COUNTIFS($L$2:$L$2538,AX$67,$I$2:$I$2538,$AO69)</f>
        <v>22</v>
      </c>
      <c r="AY69" s="34">
        <f>SUMIFS($AC$2:$AC$2538,$L$2:$L$2538,AX$67,$I$2:$I$2538,$AO69)</f>
        <v>59460.200514075732</v>
      </c>
      <c r="AZ69" s="93">
        <f>AY69/AX69</f>
        <v>2702.7363870034424</v>
      </c>
      <c r="BA69" s="26">
        <f t="shared" ref="BA69:BA73" si="129">(AZ69-$BP69)/$BP69</f>
        <v>0.69662636996727845</v>
      </c>
      <c r="BB69" s="34">
        <f>COUNTIFS($L$2:$L$2538,BB$67,$I$2:$I$2538,$AO69)</f>
        <v>28</v>
      </c>
      <c r="BC69" s="34">
        <f>SUMIFS($AC$2:$AC$2538,$L$2:$L$2538,BB$67,$I$2:$I$2538,$AO69)</f>
        <v>91705.194309660801</v>
      </c>
      <c r="BD69" s="93">
        <f>BC69/BB69</f>
        <v>3275.1855110593142</v>
      </c>
      <c r="BE69" s="26">
        <f t="shared" ref="BE69:BE73" si="130">(BD69-$BP69)/$BP69</f>
        <v>1.0559778346562485</v>
      </c>
      <c r="BF69" s="34">
        <f>COUNTIFS($L$2:$L$2538,BF$67,$I$2:$I$2538,$AO69)</f>
        <v>2</v>
      </c>
      <c r="BG69" s="34">
        <f>SUMIFS($AC$2:$AC$2538,$L$2:$L$2538,BF$67,$I$2:$I$2538,$AO69)</f>
        <v>7853.0754198696595</v>
      </c>
      <c r="BH69" s="93">
        <f>BG69/BF69</f>
        <v>3926.5377099348298</v>
      </c>
      <c r="BI69" s="26">
        <f t="shared" ref="BI69:BI73" si="131">(BH69-$BP69)/$BP69</f>
        <v>1.4648602258736956</v>
      </c>
      <c r="BJ69" s="34">
        <f>COUNTIFS($L$2:$L$2538,BJ$67,$I$2:$I$2538,$AO69)</f>
        <v>10</v>
      </c>
      <c r="BK69" s="34">
        <f>SUMIFS($AC$2:$AC$2538,$L$2:$L$2538,BJ$67,$I$2:$I$2538,$AO69)</f>
        <v>17675.99075221274</v>
      </c>
      <c r="BL69" s="93">
        <f>BK69/BJ69</f>
        <v>1767.599075221274</v>
      </c>
      <c r="BM69" s="26">
        <f t="shared" ref="BM69:BM73" si="132">(BL69-$BP69)/$BP69</f>
        <v>0.10959959579157022</v>
      </c>
      <c r="BN69" s="34">
        <f>COUNTIFS($L$2:$L$2538,BN$67,$I$2:$I$2538,$AO69)</f>
        <v>345</v>
      </c>
      <c r="BO69" s="34">
        <f>SUMIFS($AC$2:$AC$2538,$L$2:$L$2538,BN$67,$I$2:$I$2538,$AO69)</f>
        <v>549587.15131497744</v>
      </c>
      <c r="BP69" s="93">
        <f>BO69/BN69</f>
        <v>1593.0062356955868</v>
      </c>
      <c r="BQ69" s="26">
        <f t="shared" ref="BQ69:BQ73" si="133">(BP69-$BP69)/$BP69</f>
        <v>0</v>
      </c>
      <c r="BR69" s="34">
        <f>AP2</f>
        <v>456</v>
      </c>
      <c r="BS69" s="34">
        <f>AZ2</f>
        <v>887813.34476969717</v>
      </c>
      <c r="BT69" s="34">
        <f>BJ2</f>
        <v>1946.9590894072307</v>
      </c>
      <c r="BU69" s="26">
        <f t="shared" ref="BU69:BU75" si="134">(BT69-$BP69)/$BP69</f>
        <v>0.22219175655460649</v>
      </c>
      <c r="BV69" s="90">
        <f>SUM(AP69,AT69,AX69,BB69,BF69,BJ69,BN69)+AP36-BR69</f>
        <v>0</v>
      </c>
      <c r="BW69" s="90">
        <f>SUM(AQ69,AU69,AY69,BC69,BG69,BK69,BO69)+AZ36-BS69</f>
        <v>1.1641532182693481E-9</v>
      </c>
    </row>
    <row r="70" spans="1:75" ht="16">
      <c r="A70" s="77" t="s">
        <v>162</v>
      </c>
      <c r="B70" s="77">
        <v>172</v>
      </c>
      <c r="C70" s="77">
        <v>40.027145300000001</v>
      </c>
      <c r="D70" s="77">
        <v>-78.523744699999995</v>
      </c>
      <c r="E70" s="77" t="s">
        <v>42</v>
      </c>
      <c r="G70" s="77">
        <v>100</v>
      </c>
      <c r="H70" s="77" t="s">
        <v>60</v>
      </c>
      <c r="I70" s="77">
        <v>2020</v>
      </c>
      <c r="J70" s="77">
        <v>565.76006783165496</v>
      </c>
      <c r="K70" s="77" t="s">
        <v>29</v>
      </c>
      <c r="L70" s="77" t="s">
        <v>29</v>
      </c>
      <c r="M70" s="77" t="s">
        <v>841</v>
      </c>
      <c r="N70" s="77">
        <v>1</v>
      </c>
      <c r="O70" s="77">
        <v>0</v>
      </c>
      <c r="P70" s="77" t="s">
        <v>8</v>
      </c>
      <c r="Q70" s="77">
        <v>33.425505600000001</v>
      </c>
      <c r="R70" s="77">
        <v>-111.94001249999999</v>
      </c>
      <c r="S70" s="77">
        <v>6096.0555670572003</v>
      </c>
      <c r="T70" s="77">
        <v>1.0253567496301299</v>
      </c>
      <c r="U70" s="77">
        <v>181</v>
      </c>
      <c r="V70" s="77">
        <v>636</v>
      </c>
      <c r="W70" s="77">
        <v>0.14760399999999901</v>
      </c>
      <c r="X70" s="77">
        <v>0</v>
      </c>
      <c r="Y70" s="77">
        <v>0</v>
      </c>
      <c r="Z70" s="77">
        <v>0</v>
      </c>
      <c r="AA70" s="77">
        <v>731.52666804686396</v>
      </c>
      <c r="AB70" s="77">
        <v>1.17296074963013</v>
      </c>
      <c r="AC70" s="77">
        <v>2114.2867358785202</v>
      </c>
      <c r="AE70" s="87" t="str">
        <f t="shared" si="122"/>
        <v>Domestic</v>
      </c>
      <c r="AF70" s="82" t="str">
        <f t="shared" si="123"/>
        <v>non-student</v>
      </c>
      <c r="AI70" s="82">
        <f>'GDP per Capita'!N70</f>
        <v>63809.64</v>
      </c>
      <c r="AJ70" s="82">
        <f t="shared" si="124"/>
        <v>63809.64</v>
      </c>
      <c r="AK70" s="82">
        <f t="shared" si="125"/>
        <v>63809.64</v>
      </c>
      <c r="AL70" s="88">
        <f t="shared" si="126"/>
        <v>3.313428403417603E-2</v>
      </c>
      <c r="AO70" s="25">
        <v>2016</v>
      </c>
      <c r="AP70" s="34">
        <f t="shared" ref="AP70:AP73" si="135">COUNTIFS($L$2:$L$2538,AP$67,$I$2:$I$2538,$AO70)</f>
        <v>1</v>
      </c>
      <c r="AQ70" s="34">
        <f t="shared" ref="AQ70:AQ73" si="136">SUMIFS($AC$2:$AC$2538,$L$2:$L$2538,AP$67,$I$2:$I$2538,$AO70)</f>
        <v>5411.6573815855199</v>
      </c>
      <c r="AR70" s="93">
        <f>AQ70/AP70</f>
        <v>5411.6573815855199</v>
      </c>
      <c r="AS70" s="26">
        <f t="shared" si="127"/>
        <v>1.6255987075802993</v>
      </c>
      <c r="AT70" s="34">
        <f t="shared" ref="AT70:AT73" si="137">COUNTIFS($L$2:$L$2538,AT$67,$I$2:$I$2538,$AO70)</f>
        <v>49</v>
      </c>
      <c r="AU70" s="34">
        <f t="shared" ref="AU70:AU73" si="138">SUMIFS($AC$2:$AC$2538,$L$2:$L$2538,AT$67,$I$2:$I$2538,$AO70)</f>
        <v>172325.63048617385</v>
      </c>
      <c r="AV70" s="93">
        <f>AU70/AT70</f>
        <v>3516.8496017586499</v>
      </c>
      <c r="AW70" s="26">
        <f t="shared" si="128"/>
        <v>0.70628610017924875</v>
      </c>
      <c r="AX70" s="34">
        <f t="shared" ref="AX70:AX73" si="139">COUNTIFS($L$2:$L$2538,AX$67,$I$2:$I$2538,$AO70)</f>
        <v>17</v>
      </c>
      <c r="AY70" s="34">
        <f t="shared" ref="AY70:AY73" si="140">SUMIFS($AC$2:$AC$2538,$L$2:$L$2538,AX$67,$I$2:$I$2538,$AO70)</f>
        <v>59387.936784920137</v>
      </c>
      <c r="AZ70" s="93">
        <f>AY70/AX70</f>
        <v>3493.4080461717726</v>
      </c>
      <c r="BA70" s="26">
        <f t="shared" si="129"/>
        <v>0.69491285281477055</v>
      </c>
      <c r="BB70" s="34">
        <f t="shared" ref="BB70:BB73" si="141">COUNTIFS($L$2:$L$2538,BB$67,$I$2:$I$2538,$AO70)</f>
        <v>20</v>
      </c>
      <c r="BC70" s="34">
        <f t="shared" ref="BC70:BC73" si="142">SUMIFS($AC$2:$AC$2538,$L$2:$L$2538,BB$67,$I$2:$I$2538,$AO70)</f>
        <v>71939.340444336704</v>
      </c>
      <c r="BD70" s="93">
        <f>BC70/BB70</f>
        <v>3596.9670222168352</v>
      </c>
      <c r="BE70" s="26">
        <f t="shared" si="130"/>
        <v>0.74515703763465146</v>
      </c>
      <c r="BF70" s="34">
        <f t="shared" ref="BF70:BF73" si="143">COUNTIFS($L$2:$L$2538,BF$67,$I$2:$I$2538,$AO70)</f>
        <v>4</v>
      </c>
      <c r="BG70" s="34">
        <f t="shared" ref="BG70:BG73" si="144">SUMIFS($AC$2:$AC$2538,$L$2:$L$2538,BF$67,$I$2:$I$2538,$AO70)</f>
        <v>15706.11669981621</v>
      </c>
      <c r="BH70" s="93">
        <f>BG70/BF70</f>
        <v>3926.5291749540525</v>
      </c>
      <c r="BI70" s="26">
        <f t="shared" si="131"/>
        <v>0.90505222339393576</v>
      </c>
      <c r="BJ70" s="34">
        <f t="shared" ref="BJ70:BJ73" si="145">COUNTIFS($L$2:$L$2538,BJ$67,$I$2:$I$2538,$AO70)</f>
        <v>9</v>
      </c>
      <c r="BK70" s="34">
        <f t="shared" ref="BK70:BK73" si="146">SUMIFS($AC$2:$AC$2538,$L$2:$L$2538,BJ$67,$I$2:$I$2538,$AO70)</f>
        <v>17790.321763286251</v>
      </c>
      <c r="BL70" s="93">
        <f>BK70/BJ70</f>
        <v>1976.7024181429167</v>
      </c>
      <c r="BM70" s="26">
        <f t="shared" si="132"/>
        <v>-4.0954194179545718E-2</v>
      </c>
      <c r="BN70" s="34">
        <f t="shared" ref="BN70:BN73" si="147">COUNTIFS($L$2:$L$2538,BN$67,$I$2:$I$2538,$AO70)</f>
        <v>257</v>
      </c>
      <c r="BO70" s="34">
        <f t="shared" ref="BO70:BO73" si="148">SUMIFS($AC$2:$AC$2538,$L$2:$L$2538,BN$67,$I$2:$I$2538,$AO70)</f>
        <v>529706.21254959749</v>
      </c>
      <c r="BP70" s="93">
        <f>BO70/BN70</f>
        <v>2061.1136675081616</v>
      </c>
      <c r="BQ70" s="26">
        <f t="shared" si="133"/>
        <v>0</v>
      </c>
      <c r="BR70" s="34">
        <f>AP3</f>
        <v>362</v>
      </c>
      <c r="BS70" s="34">
        <f>AZ3</f>
        <v>881789.57676131406</v>
      </c>
      <c r="BT70" s="34">
        <f>BJ3</f>
        <v>2435.8828087329116</v>
      </c>
      <c r="BU70" s="26">
        <f t="shared" si="134"/>
        <v>0.18182846833374172</v>
      </c>
      <c r="BV70" s="90">
        <f t="shared" ref="BV70:BV72" si="149">SUM(AP70,AT70,AX70,BB70,BF70,BJ70,BN70)+AP37-BR70</f>
        <v>0</v>
      </c>
      <c r="BW70" s="90">
        <f t="shared" ref="BW70:BW73" si="150">SUM(AQ70,AU70,AY70,BC70,BG70,BK70,BO70)+AZ37-BS70</f>
        <v>1.280568540096283E-9</v>
      </c>
    </row>
    <row r="71" spans="1:75" ht="16">
      <c r="A71" s="77" t="s">
        <v>162</v>
      </c>
      <c r="B71" s="77">
        <v>173</v>
      </c>
      <c r="C71" s="77">
        <v>40.027145300000001</v>
      </c>
      <c r="D71" s="77">
        <v>-78.523744699999995</v>
      </c>
      <c r="E71" s="77" t="s">
        <v>42</v>
      </c>
      <c r="G71" s="77">
        <v>100</v>
      </c>
      <c r="H71" s="77" t="s">
        <v>60</v>
      </c>
      <c r="I71" s="77">
        <v>2020</v>
      </c>
      <c r="J71" s="77">
        <v>565.76006783165496</v>
      </c>
      <c r="K71" s="77" t="s">
        <v>29</v>
      </c>
      <c r="L71" s="77" t="s">
        <v>29</v>
      </c>
      <c r="M71" s="77" t="s">
        <v>841</v>
      </c>
      <c r="N71" s="77">
        <v>1</v>
      </c>
      <c r="O71" s="77">
        <v>0</v>
      </c>
      <c r="P71" s="77" t="s">
        <v>8</v>
      </c>
      <c r="Q71" s="77">
        <v>33.425505600000001</v>
      </c>
      <c r="R71" s="77">
        <v>-111.94001249999999</v>
      </c>
      <c r="S71" s="77">
        <v>6096.0555670572003</v>
      </c>
      <c r="T71" s="77">
        <v>1.0253567496301299</v>
      </c>
      <c r="U71" s="77">
        <v>181</v>
      </c>
      <c r="V71" s="77">
        <v>636</v>
      </c>
      <c r="W71" s="77">
        <v>0.14760399999999901</v>
      </c>
      <c r="X71" s="77">
        <v>0</v>
      </c>
      <c r="Y71" s="77">
        <v>0</v>
      </c>
      <c r="Z71" s="77">
        <v>0</v>
      </c>
      <c r="AA71" s="77">
        <v>731.52666804686396</v>
      </c>
      <c r="AB71" s="77">
        <v>1.17296074963013</v>
      </c>
      <c r="AC71" s="77">
        <v>2114.2867358785202</v>
      </c>
      <c r="AE71" s="87" t="str">
        <f t="shared" si="122"/>
        <v>Domestic</v>
      </c>
      <c r="AF71" s="82" t="str">
        <f t="shared" si="123"/>
        <v>non-student</v>
      </c>
      <c r="AI71" s="82">
        <f>'GDP per Capita'!N71</f>
        <v>63809.64</v>
      </c>
      <c r="AJ71" s="82">
        <f t="shared" si="124"/>
        <v>63809.64</v>
      </c>
      <c r="AK71" s="82">
        <f t="shared" si="125"/>
        <v>63809.64</v>
      </c>
      <c r="AL71" s="88">
        <f t="shared" si="126"/>
        <v>3.313428403417603E-2</v>
      </c>
      <c r="AO71" s="25">
        <v>2018</v>
      </c>
      <c r="AP71" s="34">
        <f t="shared" si="135"/>
        <v>0</v>
      </c>
      <c r="AQ71" s="34">
        <f t="shared" si="136"/>
        <v>0</v>
      </c>
      <c r="AR71" s="93" t="e">
        <f>AQ71/AP71</f>
        <v>#DIV/0!</v>
      </c>
      <c r="AS71" s="26" t="e">
        <f t="shared" si="127"/>
        <v>#DIV/0!</v>
      </c>
      <c r="AT71" s="34">
        <f t="shared" si="137"/>
        <v>39</v>
      </c>
      <c r="AU71" s="34">
        <f t="shared" si="138"/>
        <v>130610.57861427289</v>
      </c>
      <c r="AV71" s="93">
        <f>AU71/AT71</f>
        <v>3348.9891952377666</v>
      </c>
      <c r="AW71" s="26">
        <f t="shared" si="128"/>
        <v>1.6361442606776184</v>
      </c>
      <c r="AX71" s="34">
        <f t="shared" si="139"/>
        <v>26</v>
      </c>
      <c r="AY71" s="34">
        <f t="shared" si="140"/>
        <v>68535.948317627073</v>
      </c>
      <c r="AZ71" s="93">
        <f>AY71/AX71</f>
        <v>2635.9980122164261</v>
      </c>
      <c r="BA71" s="26">
        <f t="shared" si="129"/>
        <v>1.0749159301389137</v>
      </c>
      <c r="BB71" s="34">
        <f t="shared" si="141"/>
        <v>21</v>
      </c>
      <c r="BC71" s="34">
        <f t="shared" si="142"/>
        <v>64131.918951452484</v>
      </c>
      <c r="BD71" s="93">
        <f>BC71/BB71</f>
        <v>3053.9009024501183</v>
      </c>
      <c r="BE71" s="26">
        <f t="shared" si="130"/>
        <v>1.4038666198505068</v>
      </c>
      <c r="BF71" s="34">
        <f t="shared" si="143"/>
        <v>3</v>
      </c>
      <c r="BG71" s="34">
        <f t="shared" si="144"/>
        <v>13516.01535579747</v>
      </c>
      <c r="BH71" s="93">
        <f>BG71/BF71</f>
        <v>4505.33845193249</v>
      </c>
      <c r="BI71" s="26">
        <f t="shared" si="131"/>
        <v>2.5463602329206121</v>
      </c>
      <c r="BJ71" s="34">
        <f t="shared" si="145"/>
        <v>16</v>
      </c>
      <c r="BK71" s="34">
        <f t="shared" si="146"/>
        <v>26484.51061225386</v>
      </c>
      <c r="BL71" s="93">
        <f>BK71/BJ71</f>
        <v>1655.2819132658663</v>
      </c>
      <c r="BM71" s="26">
        <f t="shared" si="132"/>
        <v>0.30294893804501599</v>
      </c>
      <c r="BN71" s="34">
        <f t="shared" si="147"/>
        <v>310</v>
      </c>
      <c r="BO71" s="34">
        <f t="shared" si="148"/>
        <v>393827.70738686464</v>
      </c>
      <c r="BP71" s="93">
        <f>BO71/BN71</f>
        <v>1270.4119593124665</v>
      </c>
      <c r="BQ71" s="26">
        <f t="shared" si="133"/>
        <v>0</v>
      </c>
      <c r="BR71" s="34">
        <f>AP4</f>
        <v>428</v>
      </c>
      <c r="BS71" s="34">
        <f>AZ4</f>
        <v>715253.12887419167</v>
      </c>
      <c r="BT71" s="34">
        <f>BJ4</f>
        <v>1671.1521702668031</v>
      </c>
      <c r="BU71" s="26">
        <f t="shared" si="134"/>
        <v>0.3154411512083159</v>
      </c>
      <c r="BV71" s="90">
        <f t="shared" si="149"/>
        <v>0</v>
      </c>
      <c r="BW71" s="90">
        <f t="shared" si="150"/>
        <v>0</v>
      </c>
    </row>
    <row r="72" spans="1:75" ht="16">
      <c r="A72" s="77" t="s">
        <v>163</v>
      </c>
      <c r="B72" s="77">
        <v>174</v>
      </c>
      <c r="C72" s="77">
        <v>39.101874199999997</v>
      </c>
      <c r="D72" s="77">
        <v>-84.512833200000003</v>
      </c>
      <c r="E72" s="77" t="s">
        <v>37</v>
      </c>
      <c r="G72" s="77">
        <v>100</v>
      </c>
      <c r="H72" s="77" t="s">
        <v>60</v>
      </c>
      <c r="I72" s="77">
        <v>2020</v>
      </c>
      <c r="J72" s="77">
        <v>565.76006783165496</v>
      </c>
      <c r="K72" s="77" t="s">
        <v>29</v>
      </c>
      <c r="L72" s="77" t="s">
        <v>29</v>
      </c>
      <c r="M72" s="77" t="s">
        <v>841</v>
      </c>
      <c r="N72" s="77">
        <v>1</v>
      </c>
      <c r="O72" s="77">
        <v>0</v>
      </c>
      <c r="P72" s="77" t="s">
        <v>8</v>
      </c>
      <c r="Q72" s="77">
        <v>33.425505600000001</v>
      </c>
      <c r="R72" s="77">
        <v>-111.94001249999999</v>
      </c>
      <c r="S72" s="77">
        <v>5056.2434835980603</v>
      </c>
      <c r="T72" s="77">
        <v>0.88421720308588203</v>
      </c>
      <c r="U72" s="77">
        <v>181</v>
      </c>
      <c r="V72" s="77">
        <v>636</v>
      </c>
      <c r="W72" s="77">
        <v>0.14760399999999901</v>
      </c>
      <c r="X72" s="77">
        <v>0</v>
      </c>
      <c r="Y72" s="77">
        <v>0</v>
      </c>
      <c r="Z72" s="77">
        <v>0</v>
      </c>
      <c r="AA72" s="77">
        <v>606.74921803176699</v>
      </c>
      <c r="AB72" s="77">
        <v>1.03182120308588</v>
      </c>
      <c r="AC72" s="77">
        <v>1989.50928586342</v>
      </c>
      <c r="AE72" s="87" t="str">
        <f t="shared" si="122"/>
        <v>Domestic</v>
      </c>
      <c r="AF72" s="82" t="str">
        <f t="shared" si="123"/>
        <v>non-student</v>
      </c>
      <c r="AI72" s="82">
        <f>'GDP per Capita'!N72</f>
        <v>63809.64</v>
      </c>
      <c r="AJ72" s="82">
        <f t="shared" si="124"/>
        <v>63809.64</v>
      </c>
      <c r="AK72" s="82">
        <f t="shared" si="125"/>
        <v>63809.64</v>
      </c>
      <c r="AL72" s="88">
        <f t="shared" si="126"/>
        <v>3.1178820094634917E-2</v>
      </c>
      <c r="AO72" s="22">
        <v>2019</v>
      </c>
      <c r="AP72" s="34">
        <f t="shared" si="135"/>
        <v>2</v>
      </c>
      <c r="AQ72" s="34">
        <f t="shared" si="136"/>
        <v>7758.9989868636003</v>
      </c>
      <c r="AR72" s="93">
        <f>AQ72/AP72</f>
        <v>3879.4994934318001</v>
      </c>
      <c r="AS72" s="26">
        <f t="shared" si="127"/>
        <v>1.5140364667163884</v>
      </c>
      <c r="AT72" s="34">
        <f t="shared" si="137"/>
        <v>44</v>
      </c>
      <c r="AU72" s="34">
        <f t="shared" si="138"/>
        <v>161734.82718575161</v>
      </c>
      <c r="AV72" s="93">
        <f>AU72/AT72</f>
        <v>3675.7915269489004</v>
      </c>
      <c r="AW72" s="26">
        <f t="shared" si="128"/>
        <v>1.3820273616331908</v>
      </c>
      <c r="AX72" s="34">
        <f t="shared" si="139"/>
        <v>42</v>
      </c>
      <c r="AY72" s="34">
        <f t="shared" si="140"/>
        <v>118868.97293078076</v>
      </c>
      <c r="AZ72" s="93">
        <f>AY72/AX72</f>
        <v>2830.2136412090658</v>
      </c>
      <c r="BA72" s="26">
        <f t="shared" si="129"/>
        <v>0.83406656313379579</v>
      </c>
      <c r="BB72" s="34">
        <f t="shared" si="141"/>
        <v>15</v>
      </c>
      <c r="BC72" s="34">
        <f t="shared" si="142"/>
        <v>48213.823289996362</v>
      </c>
      <c r="BD72" s="93">
        <f>BC72/BB72</f>
        <v>3214.2548859997573</v>
      </c>
      <c r="BE72" s="26">
        <f t="shared" si="130"/>
        <v>1.0829372475510992</v>
      </c>
      <c r="BF72" s="34">
        <f t="shared" si="143"/>
        <v>5</v>
      </c>
      <c r="BG72" s="34">
        <f t="shared" si="144"/>
        <v>23590.186032090227</v>
      </c>
      <c r="BH72" s="93">
        <f>BG72/BF72</f>
        <v>4718.0372064180456</v>
      </c>
      <c r="BI72" s="26">
        <f t="shared" si="131"/>
        <v>2.0574350140634192</v>
      </c>
      <c r="BJ72" s="34">
        <f t="shared" si="145"/>
        <v>45</v>
      </c>
      <c r="BK72" s="34">
        <f t="shared" si="146"/>
        <v>72084.669159159661</v>
      </c>
      <c r="BL72" s="93">
        <f>BK72/BJ72</f>
        <v>1601.8815368702146</v>
      </c>
      <c r="BM72" s="26">
        <f t="shared" si="132"/>
        <v>3.8069113263104588E-2</v>
      </c>
      <c r="BN72" s="34">
        <f t="shared" si="147"/>
        <v>394</v>
      </c>
      <c r="BO72" s="34">
        <f t="shared" si="148"/>
        <v>607995.47685501573</v>
      </c>
      <c r="BP72" s="93">
        <f>BO72/BN72</f>
        <v>1543.1357280584155</v>
      </c>
      <c r="BQ72" s="26">
        <f t="shared" si="133"/>
        <v>0</v>
      </c>
      <c r="BR72" s="34">
        <f>AP5</f>
        <v>553</v>
      </c>
      <c r="BS72" s="34">
        <f>AZ5</f>
        <v>1050124.1479402622</v>
      </c>
      <c r="BT72" s="34">
        <f>BJ5</f>
        <v>1898.9586762030058</v>
      </c>
      <c r="BU72" s="26">
        <f t="shared" si="134"/>
        <v>0.23058434956482365</v>
      </c>
      <c r="BV72" s="90">
        <f t="shared" si="149"/>
        <v>0</v>
      </c>
      <c r="BW72" s="90">
        <f t="shared" si="150"/>
        <v>0</v>
      </c>
    </row>
    <row r="73" spans="1:75" ht="16">
      <c r="A73" s="77" t="s">
        <v>164</v>
      </c>
      <c r="B73" s="77">
        <v>175</v>
      </c>
      <c r="C73" s="77">
        <v>39.745946799999999</v>
      </c>
      <c r="D73" s="77">
        <v>-75.546588999999997</v>
      </c>
      <c r="E73" s="77" t="s">
        <v>42</v>
      </c>
      <c r="G73" s="77">
        <v>100</v>
      </c>
      <c r="H73" s="77" t="s">
        <v>60</v>
      </c>
      <c r="I73" s="77">
        <v>2020</v>
      </c>
      <c r="J73" s="77">
        <v>565.76006783165496</v>
      </c>
      <c r="K73" s="77" t="s">
        <v>29</v>
      </c>
      <c r="L73" s="77" t="s">
        <v>29</v>
      </c>
      <c r="M73" s="77" t="s">
        <v>841</v>
      </c>
      <c r="N73" s="77">
        <v>1</v>
      </c>
      <c r="O73" s="77">
        <v>0</v>
      </c>
      <c r="P73" s="77" t="s">
        <v>8</v>
      </c>
      <c r="Q73" s="77">
        <v>33.425505600000001</v>
      </c>
      <c r="R73" s="77">
        <v>-111.94001249999999</v>
      </c>
      <c r="S73" s="77">
        <v>6601.6102088097496</v>
      </c>
      <c r="T73" s="77">
        <v>1.0946669410766201</v>
      </c>
      <c r="U73" s="77">
        <v>181</v>
      </c>
      <c r="V73" s="77">
        <v>636</v>
      </c>
      <c r="W73" s="77">
        <v>0.14760399999999901</v>
      </c>
      <c r="X73" s="77">
        <v>0</v>
      </c>
      <c r="Y73" s="77">
        <v>0</v>
      </c>
      <c r="Z73" s="77">
        <v>0</v>
      </c>
      <c r="AA73" s="77">
        <v>792.19322505717003</v>
      </c>
      <c r="AB73" s="77">
        <v>1.24227094107662</v>
      </c>
      <c r="AC73" s="77">
        <v>2174.9532928888202</v>
      </c>
      <c r="AE73" s="87" t="str">
        <f t="shared" si="122"/>
        <v>Domestic</v>
      </c>
      <c r="AF73" s="82" t="str">
        <f t="shared" si="123"/>
        <v>non-student</v>
      </c>
      <c r="AI73" s="82">
        <f>'GDP per Capita'!N73</f>
        <v>63809.64</v>
      </c>
      <c r="AJ73" s="82">
        <f t="shared" si="124"/>
        <v>63809.64</v>
      </c>
      <c r="AK73" s="82">
        <f t="shared" si="125"/>
        <v>63809.64</v>
      </c>
      <c r="AL73" s="88">
        <f t="shared" si="126"/>
        <v>3.4085026853134109E-2</v>
      </c>
      <c r="AO73" s="22">
        <v>2020</v>
      </c>
      <c r="AP73" s="34">
        <f t="shared" si="135"/>
        <v>0</v>
      </c>
      <c r="AQ73" s="34">
        <f t="shared" si="136"/>
        <v>0</v>
      </c>
      <c r="AR73" s="93" t="e">
        <f>AQ73/AP73</f>
        <v>#DIV/0!</v>
      </c>
      <c r="AS73" s="26" t="e">
        <f t="shared" si="127"/>
        <v>#DIV/0!</v>
      </c>
      <c r="AT73" s="34">
        <f t="shared" si="137"/>
        <v>16</v>
      </c>
      <c r="AU73" s="34">
        <f t="shared" si="138"/>
        <v>55131.117760034031</v>
      </c>
      <c r="AV73" s="93">
        <f>AU73/AT73</f>
        <v>3445.6948600021269</v>
      </c>
      <c r="AW73" s="26">
        <f t="shared" si="128"/>
        <v>1.0714887776573632</v>
      </c>
      <c r="AX73" s="34">
        <f t="shared" si="139"/>
        <v>54</v>
      </c>
      <c r="AY73" s="34">
        <f t="shared" si="140"/>
        <v>157944.03967879302</v>
      </c>
      <c r="AZ73" s="93">
        <f>AY73/AX73</f>
        <v>2924.8896236813521</v>
      </c>
      <c r="BA73" s="26">
        <f t="shared" si="129"/>
        <v>0.75839018761477006</v>
      </c>
      <c r="BB73" s="34">
        <f t="shared" si="141"/>
        <v>37</v>
      </c>
      <c r="BC73" s="34">
        <f t="shared" si="142"/>
        <v>128022.08901667698</v>
      </c>
      <c r="BD73" s="93">
        <f>BC73/BB73</f>
        <v>3460.0564599101886</v>
      </c>
      <c r="BE73" s="26">
        <f t="shared" si="130"/>
        <v>1.0801227090550889</v>
      </c>
      <c r="BF73" s="34">
        <f t="shared" si="143"/>
        <v>4</v>
      </c>
      <c r="BG73" s="34">
        <f t="shared" si="144"/>
        <v>12934.34028701343</v>
      </c>
      <c r="BH73" s="93">
        <f>BG73/BF73</f>
        <v>3233.5850717533576</v>
      </c>
      <c r="BI73" s="26">
        <f t="shared" si="131"/>
        <v>0.94397224939799951</v>
      </c>
      <c r="BJ73" s="34">
        <f t="shared" si="145"/>
        <v>24</v>
      </c>
      <c r="BK73" s="34">
        <f t="shared" si="146"/>
        <v>42171.355619312431</v>
      </c>
      <c r="BL73" s="93">
        <f>BK73/BJ73</f>
        <v>1757.1398174713513</v>
      </c>
      <c r="BM73" s="26">
        <f t="shared" si="132"/>
        <v>5.6360345461514534E-2</v>
      </c>
      <c r="BN73" s="34">
        <f t="shared" si="147"/>
        <v>500</v>
      </c>
      <c r="BO73" s="34">
        <f t="shared" si="148"/>
        <v>831695.27567966038</v>
      </c>
      <c r="BP73" s="93">
        <f>BO73/BN73</f>
        <v>1663.3905513593209</v>
      </c>
      <c r="BQ73" s="26">
        <f t="shared" si="133"/>
        <v>0</v>
      </c>
      <c r="BR73" s="34">
        <f>AP6</f>
        <v>635</v>
      </c>
      <c r="BS73" s="34">
        <f>AZ6</f>
        <v>1227898.2180414903</v>
      </c>
      <c r="BT73" s="34">
        <f>BJ6</f>
        <v>1933.6979811677013</v>
      </c>
      <c r="BU73" s="26">
        <f t="shared" si="134"/>
        <v>0.16250388676759378</v>
      </c>
      <c r="BV73" s="90">
        <f>SUM(AP73,AT73,AX73,BB73,BF73,BJ73,BN73)+AP40-BR73</f>
        <v>0</v>
      </c>
      <c r="BW73" s="90">
        <f t="shared" si="150"/>
        <v>0</v>
      </c>
    </row>
    <row r="74" spans="1:75" ht="16">
      <c r="A74" s="77" t="s">
        <v>165</v>
      </c>
      <c r="B74" s="77">
        <v>176</v>
      </c>
      <c r="C74" s="77">
        <v>42.344020499999999</v>
      </c>
      <c r="D74" s="77">
        <v>-91.248479900000007</v>
      </c>
      <c r="E74" s="77" t="s">
        <v>42</v>
      </c>
      <c r="G74" s="77">
        <v>100</v>
      </c>
      <c r="H74" s="77" t="s">
        <v>60</v>
      </c>
      <c r="I74" s="77">
        <v>2020</v>
      </c>
      <c r="J74" s="77">
        <v>565.76006783165496</v>
      </c>
      <c r="K74" s="77" t="s">
        <v>29</v>
      </c>
      <c r="L74" s="77" t="s">
        <v>29</v>
      </c>
      <c r="M74" s="77" t="s">
        <v>841</v>
      </c>
      <c r="N74" s="77">
        <v>1</v>
      </c>
      <c r="O74" s="77">
        <v>0</v>
      </c>
      <c r="P74" s="77" t="s">
        <v>8</v>
      </c>
      <c r="Q74" s="77">
        <v>33.425505600000001</v>
      </c>
      <c r="R74" s="77">
        <v>-111.94001249999999</v>
      </c>
      <c r="S74" s="77">
        <v>4122.4033033047599</v>
      </c>
      <c r="T74" s="77">
        <v>0.74160865743535098</v>
      </c>
      <c r="U74" s="77">
        <v>181</v>
      </c>
      <c r="V74" s="77">
        <v>636</v>
      </c>
      <c r="W74" s="77">
        <v>0.14760399999999901</v>
      </c>
      <c r="X74" s="77">
        <v>0</v>
      </c>
      <c r="Y74" s="77">
        <v>0</v>
      </c>
      <c r="Z74" s="77">
        <v>0</v>
      </c>
      <c r="AA74" s="77">
        <v>494.68839639657199</v>
      </c>
      <c r="AB74" s="77">
        <v>0.88921265743535105</v>
      </c>
      <c r="AC74" s="77">
        <v>1877.44846422822</v>
      </c>
      <c r="AE74" s="87" t="str">
        <f t="shared" si="122"/>
        <v>Domestic</v>
      </c>
      <c r="AF74" s="82" t="str">
        <f t="shared" si="123"/>
        <v>non-student</v>
      </c>
      <c r="AI74" s="82">
        <f>'GDP per Capita'!N74</f>
        <v>63809.64</v>
      </c>
      <c r="AJ74" s="82">
        <f t="shared" si="124"/>
        <v>63809.64</v>
      </c>
      <c r="AK74" s="82">
        <f t="shared" si="125"/>
        <v>63809.64</v>
      </c>
      <c r="AL74" s="88">
        <f t="shared" si="126"/>
        <v>2.9422646236967016E-2</v>
      </c>
      <c r="AO74" s="82" t="s">
        <v>819</v>
      </c>
      <c r="AP74" s="34">
        <f>AVERAGE(AP69:AP71)</f>
        <v>1</v>
      </c>
      <c r="AQ74" s="34">
        <f t="shared" ref="AQ74" si="151">AVERAGE(AQ69:AQ71)</f>
        <v>4050.058650620193</v>
      </c>
      <c r="AR74" s="34">
        <f>SUM(AQ69:AQ71)/SUM(AP69:AP71)</f>
        <v>4050.058650620193</v>
      </c>
      <c r="AS74" s="26">
        <f t="shared" si="127"/>
        <v>1.5073658652019684</v>
      </c>
      <c r="AT74" s="34">
        <f>AVERAGE(AT69:AT71)</f>
        <v>42</v>
      </c>
      <c r="AU74" s="34">
        <f t="shared" ref="AU74" si="152">AVERAGE(AU69:AU71)</f>
        <v>147783.89632182461</v>
      </c>
      <c r="AV74" s="34">
        <f>SUM(AU69:AU71)/SUM(AT69:AT71)</f>
        <v>3518.6641981386811</v>
      </c>
      <c r="AW74" s="26">
        <f t="shared" ref="AW74:AW75" si="153">(AV74-$BP74)/$BP74</f>
        <v>1.1783828982748596</v>
      </c>
      <c r="AX74" s="34">
        <f>AVERAGE(AX69:AX71)</f>
        <v>21.666666666666668</v>
      </c>
      <c r="AY74" s="34">
        <f t="shared" ref="AY74" si="154">AVERAGE(AY69:AY71)</f>
        <v>62461.361872207643</v>
      </c>
      <c r="AZ74" s="34">
        <f>SUM(AY69:AY71)/SUM(AX69:AX71)</f>
        <v>2882.8320864095836</v>
      </c>
      <c r="BA74" s="26">
        <f t="shared" ref="BA74:BA75" si="155">(AZ74-$BP74)/$BP74</f>
        <v>0.78474323266046409</v>
      </c>
      <c r="BB74" s="34">
        <f>AVERAGE(BB69:BB71)</f>
        <v>23</v>
      </c>
      <c r="BC74" s="34">
        <f t="shared" ref="BC74" si="156">AVERAGE(BC69:BC71)</f>
        <v>75925.484568483327</v>
      </c>
      <c r="BD74" s="34">
        <f>SUM(BC69:BC71)/SUM(BB69:BB71)</f>
        <v>3301.1080247166665</v>
      </c>
      <c r="BE74" s="26">
        <f t="shared" ref="BE74:BE75" si="157">(BD74-$BP74)/$BP74</f>
        <v>1.0436952381544842</v>
      </c>
      <c r="BF74" s="34">
        <f>AVERAGE(BF69:BF71)</f>
        <v>3</v>
      </c>
      <c r="BG74" s="34">
        <f t="shared" ref="BG74" si="158">AVERAGE(BG69:BG71)</f>
        <v>12358.402491827779</v>
      </c>
      <c r="BH74" s="34">
        <f>SUM(BG69:BG71)/SUM(BF69:BF71)</f>
        <v>4119.4674972759267</v>
      </c>
      <c r="BI74" s="26">
        <f t="shared" ref="BI74:BI75" si="159">(BH74-$BP74)/$BP74</f>
        <v>1.5503364460899693</v>
      </c>
      <c r="BJ74" s="34">
        <f>AVERAGE(BJ69:BJ71)</f>
        <v>11.666666666666666</v>
      </c>
      <c r="BK74" s="34">
        <f t="shared" ref="BK74" si="160">AVERAGE(BK69:BK71)</f>
        <v>20650.274375917619</v>
      </c>
      <c r="BL74" s="34">
        <f>SUM(BK69:BK71)/SUM(BJ69:BJ71)</f>
        <v>1770.0235179357958</v>
      </c>
      <c r="BM74" s="26">
        <f t="shared" ref="BM74:BM75" si="161">(BL74-$BP74)/$BP74</f>
        <v>9.5810439386428137E-2</v>
      </c>
      <c r="BN74" s="34">
        <f>AVERAGE(BN69:BN71)</f>
        <v>304</v>
      </c>
      <c r="BO74" s="34">
        <f t="shared" ref="BO74" si="162">AVERAGE(BO69:BO71)</f>
        <v>491040.35708381323</v>
      </c>
      <c r="BP74" s="34">
        <f>SUM(BO69:BO71)/SUM(BN69:BN71)</f>
        <v>1615.2643325125434</v>
      </c>
      <c r="BQ74" s="26">
        <f t="shared" ref="BQ74:BQ75" si="163">(BP74-$BP74)/$BP74</f>
        <v>0</v>
      </c>
      <c r="BR74" s="34">
        <f>AVERAGE(BR69:BR71)</f>
        <v>415.33333333333331</v>
      </c>
      <c r="BS74" s="34">
        <f t="shared" ref="BS74" si="164">AVERAGE(BS69:BS71)</f>
        <v>828285.35013506759</v>
      </c>
      <c r="BT74" s="34">
        <f>SUM(BS69:BS71)/SUM(BR69:BR71)</f>
        <v>1994.266493102089</v>
      </c>
      <c r="BU74" s="26">
        <f t="shared" si="134"/>
        <v>0.23463785645536284</v>
      </c>
    </row>
    <row r="75" spans="1:75" ht="16">
      <c r="A75" s="77" t="s">
        <v>124</v>
      </c>
      <c r="B75" s="77">
        <v>177</v>
      </c>
      <c r="C75" s="77">
        <v>32.222876499999998</v>
      </c>
      <c r="D75" s="77">
        <v>-110.9748477</v>
      </c>
      <c r="E75" s="77" t="s">
        <v>43</v>
      </c>
      <c r="G75" s="77">
        <v>50</v>
      </c>
      <c r="H75" s="77" t="s">
        <v>61</v>
      </c>
      <c r="I75" s="77">
        <v>2020</v>
      </c>
      <c r="J75" s="77">
        <v>291.01289134438298</v>
      </c>
      <c r="K75" s="77" t="s">
        <v>29</v>
      </c>
      <c r="L75" s="77" t="s">
        <v>29</v>
      </c>
      <c r="M75" s="77" t="s">
        <v>841</v>
      </c>
      <c r="N75" s="77">
        <v>1</v>
      </c>
      <c r="O75" s="77">
        <v>0</v>
      </c>
      <c r="P75" s="77" t="s">
        <v>8</v>
      </c>
      <c r="Q75" s="77">
        <v>33.425505600000001</v>
      </c>
      <c r="R75" s="77">
        <v>-111.94001249999999</v>
      </c>
      <c r="S75" s="77">
        <v>322.58714994298202</v>
      </c>
      <c r="T75" s="77">
        <v>0.20422764871930199</v>
      </c>
      <c r="U75" s="77">
        <v>181</v>
      </c>
      <c r="V75" s="77">
        <v>636</v>
      </c>
      <c r="W75" s="77">
        <v>0.14760399999999901</v>
      </c>
      <c r="X75" s="77">
        <v>0</v>
      </c>
      <c r="Y75" s="77">
        <v>0</v>
      </c>
      <c r="Z75" s="77">
        <v>0</v>
      </c>
      <c r="AA75" s="77">
        <v>61.936732789052598</v>
      </c>
      <c r="AB75" s="77">
        <v>0.351831648719302</v>
      </c>
      <c r="AC75" s="77">
        <v>1169.94962413343</v>
      </c>
      <c r="AE75" s="87" t="str">
        <f t="shared" si="122"/>
        <v>Domestic</v>
      </c>
      <c r="AF75" s="82" t="str">
        <f t="shared" si="123"/>
        <v>non-student</v>
      </c>
      <c r="AI75" s="82">
        <f>'GDP per Capita'!N75</f>
        <v>63809.64</v>
      </c>
      <c r="AJ75" s="82">
        <f t="shared" si="124"/>
        <v>63809.64</v>
      </c>
      <c r="AK75" s="82">
        <f t="shared" si="125"/>
        <v>63809.64</v>
      </c>
      <c r="AL75" s="88">
        <f t="shared" si="126"/>
        <v>1.8334998036870762E-2</v>
      </c>
      <c r="AO75" s="82" t="s">
        <v>75</v>
      </c>
      <c r="AP75" s="34">
        <f>AVERAGE(AP69:AP72)</f>
        <v>1.25</v>
      </c>
      <c r="AQ75" s="34">
        <f t="shared" ref="AQ75" si="165">AVERAGE(AQ69:AQ72)</f>
        <v>4977.293734681045</v>
      </c>
      <c r="AR75" s="34">
        <f>SUM(AQ69:AQ72)/SUM(AP69:AP72)</f>
        <v>3981.8349877448359</v>
      </c>
      <c r="AS75" s="26">
        <f t="shared" si="127"/>
        <v>1.4987915735552289</v>
      </c>
      <c r="AT75" s="34">
        <f>AVERAGE(AT69:AT72)</f>
        <v>42.5</v>
      </c>
      <c r="AU75" s="34">
        <f t="shared" ref="AU75" si="166">AVERAGE(AU69:AU72)</f>
        <v>151271.62903780636</v>
      </c>
      <c r="AV75" s="34">
        <f>SUM(AU69:AU72)/SUM(AT69:AT72)</f>
        <v>3559.3324479483849</v>
      </c>
      <c r="AW75" s="26">
        <f t="shared" si="153"/>
        <v>1.233651056808956</v>
      </c>
      <c r="AX75" s="34">
        <f>AVERAGE(AX69:AX72)</f>
        <v>26.75</v>
      </c>
      <c r="AY75" s="34">
        <f t="shared" ref="AY75" si="167">AVERAGE(AY69:AY72)</f>
        <v>76563.264636850916</v>
      </c>
      <c r="AZ75" s="34">
        <f>SUM(AY69:AY72)/SUM(AX69:AX72)</f>
        <v>2862.1781172654546</v>
      </c>
      <c r="BA75" s="26">
        <f t="shared" si="155"/>
        <v>0.79615342761546937</v>
      </c>
      <c r="BB75" s="34">
        <f>AVERAGE(BB69:BB72)</f>
        <v>21</v>
      </c>
      <c r="BC75" s="34">
        <f t="shared" ref="BC75" si="168">AVERAGE(BC69:BC72)</f>
        <v>68997.56924886159</v>
      </c>
      <c r="BD75" s="34">
        <f>SUM(BC69:BC72)/SUM(BB69:BB72)</f>
        <v>3285.5985356600759</v>
      </c>
      <c r="BE75" s="26">
        <f t="shared" si="157"/>
        <v>1.0618699570075985</v>
      </c>
      <c r="BF75" s="34">
        <f>AVERAGE(BF69:BF72)</f>
        <v>3.5</v>
      </c>
      <c r="BG75" s="34">
        <f t="shared" ref="BG75" si="169">AVERAGE(BG69:BG72)</f>
        <v>15166.348376893391</v>
      </c>
      <c r="BH75" s="34">
        <f>SUM(BG69:BG72)/SUM(BF69:BF72)</f>
        <v>4333.2423933981117</v>
      </c>
      <c r="BI75" s="26">
        <f t="shared" si="159"/>
        <v>1.7193164990817458</v>
      </c>
      <c r="BJ75" s="34">
        <f>AVERAGE(BJ69:BJ72)</f>
        <v>20</v>
      </c>
      <c r="BK75" s="34">
        <f t="shared" ref="BK75" si="170">AVERAGE(BK69:BK72)</f>
        <v>33508.873071728129</v>
      </c>
      <c r="BL75" s="34">
        <f>SUM(BK69:BK72)/SUM(BJ69:BJ72)</f>
        <v>1675.4436535864065</v>
      </c>
      <c r="BM75" s="26">
        <f t="shared" si="161"/>
        <v>5.1420889221586018E-2</v>
      </c>
      <c r="BN75" s="34">
        <f>AVERAGE(BN69:BN72)</f>
        <v>326.5</v>
      </c>
      <c r="BO75" s="34">
        <f t="shared" ref="BO75" si="171">AVERAGE(BO69:BO72)</f>
        <v>520279.13702661381</v>
      </c>
      <c r="BP75" s="34">
        <f>SUM(BO69:BO72)/SUM(BN69:BN72)</f>
        <v>1593.5042481672706</v>
      </c>
      <c r="BQ75" s="26">
        <f t="shared" si="163"/>
        <v>0</v>
      </c>
      <c r="BR75" s="34">
        <f>AVERAGE(BR69:BR72)</f>
        <v>449.75</v>
      </c>
      <c r="BS75" s="34">
        <f t="shared" ref="BS75" si="172">AVERAGE(BS69:BS72)</f>
        <v>883745.04958636628</v>
      </c>
      <c r="BT75" s="34">
        <f>SUM(BS69:BS72)/SUM(BR69:BR72)</f>
        <v>1964.9695377128767</v>
      </c>
      <c r="BU75" s="26">
        <f t="shared" si="134"/>
        <v>0.2331122053630153</v>
      </c>
    </row>
    <row r="76" spans="1:75" ht="16">
      <c r="A76" s="77" t="s">
        <v>116</v>
      </c>
      <c r="B76" s="77">
        <v>178</v>
      </c>
      <c r="C76" s="77">
        <v>29.758938199999999</v>
      </c>
      <c r="D76" s="77">
        <v>-95.367697399999997</v>
      </c>
      <c r="E76" s="77" t="s">
        <v>42</v>
      </c>
      <c r="G76" s="77">
        <v>100</v>
      </c>
      <c r="H76" s="77" t="s">
        <v>60</v>
      </c>
      <c r="I76" s="77">
        <v>2020</v>
      </c>
      <c r="J76" s="77">
        <v>565.76006783165496</v>
      </c>
      <c r="K76" s="77" t="s">
        <v>29</v>
      </c>
      <c r="L76" s="77" t="s">
        <v>29</v>
      </c>
      <c r="M76" s="77" t="s">
        <v>841</v>
      </c>
      <c r="N76" s="77">
        <v>1</v>
      </c>
      <c r="O76" s="77">
        <v>0</v>
      </c>
      <c r="P76" s="77" t="s">
        <v>8</v>
      </c>
      <c r="Q76" s="77">
        <v>33.425505600000001</v>
      </c>
      <c r="R76" s="77">
        <v>-111.94001249999999</v>
      </c>
      <c r="S76" s="77">
        <v>3239.45460107082</v>
      </c>
      <c r="T76" s="77">
        <v>0.60104555736804199</v>
      </c>
      <c r="U76" s="77">
        <v>181</v>
      </c>
      <c r="V76" s="77">
        <v>636</v>
      </c>
      <c r="W76" s="77">
        <v>0.14760399999999901</v>
      </c>
      <c r="X76" s="77">
        <v>0</v>
      </c>
      <c r="Y76" s="77">
        <v>0</v>
      </c>
      <c r="Z76" s="77">
        <v>0</v>
      </c>
      <c r="AA76" s="77">
        <v>621.975283405597</v>
      </c>
      <c r="AB76" s="77">
        <v>0.74864955736804195</v>
      </c>
      <c r="AC76" s="77">
        <v>2004.7353512372499</v>
      </c>
      <c r="AE76" s="87" t="str">
        <f t="shared" si="122"/>
        <v>Domestic</v>
      </c>
      <c r="AF76" s="82" t="str">
        <f t="shared" si="123"/>
        <v>non-student</v>
      </c>
      <c r="AI76" s="82">
        <f>'GDP per Capita'!N76</f>
        <v>63809.64</v>
      </c>
      <c r="AJ76" s="82">
        <f t="shared" si="124"/>
        <v>63809.64</v>
      </c>
      <c r="AK76" s="82">
        <f t="shared" si="125"/>
        <v>63809.64</v>
      </c>
      <c r="AL76" s="88">
        <f t="shared" si="126"/>
        <v>3.1417437102563971E-2</v>
      </c>
      <c r="AO76" s="82" t="s">
        <v>820</v>
      </c>
      <c r="AP76" s="26">
        <f t="shared" ref="AP76:AS76" si="173">(AP72-AP74)/AP74</f>
        <v>1</v>
      </c>
      <c r="AQ76" s="26">
        <f t="shared" si="173"/>
        <v>0.91577447543270774</v>
      </c>
      <c r="AR76" s="26">
        <f t="shared" si="173"/>
        <v>-4.2112762283646146E-2</v>
      </c>
      <c r="AS76" s="26">
        <f t="shared" si="173"/>
        <v>4.4253367204426025E-3</v>
      </c>
      <c r="AT76" s="26">
        <f t="shared" ref="AT76:BQ76" si="174">(AT72-AT74)/AT74</f>
        <v>4.7619047619047616E-2</v>
      </c>
      <c r="AU76" s="26">
        <f t="shared" si="174"/>
        <v>9.4400886775555526E-2</v>
      </c>
      <c r="AV76" s="26">
        <f t="shared" si="174"/>
        <v>4.465539192212125E-2</v>
      </c>
      <c r="AW76" s="26">
        <f t="shared" si="174"/>
        <v>0.17281688630789244</v>
      </c>
      <c r="AX76" s="26">
        <f t="shared" si="174"/>
        <v>0.93846153846153835</v>
      </c>
      <c r="AY76" s="26">
        <f t="shared" si="174"/>
        <v>0.90308007010765867</v>
      </c>
      <c r="AZ76" s="26">
        <f t="shared" si="174"/>
        <v>-1.8252344785731605E-2</v>
      </c>
      <c r="BA76" s="26">
        <f t="shared" si="174"/>
        <v>6.2852826785283658E-2</v>
      </c>
      <c r="BB76" s="26">
        <f t="shared" si="174"/>
        <v>-0.34782608695652173</v>
      </c>
      <c r="BC76" s="26">
        <f t="shared" si="174"/>
        <v>-0.36498497752084252</v>
      </c>
      <c r="BD76" s="26">
        <f t="shared" si="174"/>
        <v>-2.6310298865291976E-2</v>
      </c>
      <c r="BE76" s="26">
        <f t="shared" si="174"/>
        <v>3.7599107442518168E-2</v>
      </c>
      <c r="BF76" s="26">
        <f t="shared" si="174"/>
        <v>0.66666666666666663</v>
      </c>
      <c r="BG76" s="26">
        <f t="shared" si="174"/>
        <v>0.90883781683673692</v>
      </c>
      <c r="BH76" s="26">
        <f t="shared" si="174"/>
        <v>0.14530269010204208</v>
      </c>
      <c r="BI76" s="26">
        <f t="shared" si="174"/>
        <v>0.32708936776425485</v>
      </c>
      <c r="BJ76" s="26">
        <f t="shared" si="174"/>
        <v>2.8571428571428577</v>
      </c>
      <c r="BK76" s="26">
        <f t="shared" si="174"/>
        <v>2.4907366288181092</v>
      </c>
      <c r="BL76" s="26">
        <f t="shared" si="174"/>
        <v>-9.4994207343453041E-2</v>
      </c>
      <c r="BM76" s="26">
        <f t="shared" si="174"/>
        <v>-0.60266215762186348</v>
      </c>
      <c r="BN76" s="26">
        <f t="shared" si="174"/>
        <v>0.29605263157894735</v>
      </c>
      <c r="BO76" s="26">
        <f t="shared" si="174"/>
        <v>0.2381782232030269</v>
      </c>
      <c r="BP76" s="26">
        <f t="shared" si="174"/>
        <v>-4.4654365853502097E-2</v>
      </c>
      <c r="BQ76" s="26" t="e">
        <f t="shared" si="174"/>
        <v>#DIV/0!</v>
      </c>
      <c r="BR76" s="26">
        <f t="shared" ref="BR76:BU76" si="175">(BR72-BR74)/BR74</f>
        <v>0.33146067415730346</v>
      </c>
      <c r="BS76" s="26">
        <f t="shared" si="175"/>
        <v>0.26782895262969414</v>
      </c>
      <c r="BT76" s="26">
        <f t="shared" si="175"/>
        <v>-4.7790913214828971E-2</v>
      </c>
      <c r="BU76" s="26">
        <f t="shared" si="175"/>
        <v>-1.7275587800599925E-2</v>
      </c>
    </row>
    <row r="77" spans="1:75" ht="16">
      <c r="A77" s="77" t="s">
        <v>137</v>
      </c>
      <c r="B77" s="77">
        <v>179</v>
      </c>
      <c r="C77" s="77">
        <v>40.7127281</v>
      </c>
      <c r="D77" s="77">
        <v>-74.006015199999993</v>
      </c>
      <c r="E77" s="77" t="s">
        <v>38</v>
      </c>
      <c r="G77" s="77">
        <v>50</v>
      </c>
      <c r="H77" s="77" t="s">
        <v>61</v>
      </c>
      <c r="I77" s="77">
        <v>2020</v>
      </c>
      <c r="J77" s="77">
        <v>291.01289134438298</v>
      </c>
      <c r="K77" s="77" t="s">
        <v>29</v>
      </c>
      <c r="L77" s="77" t="s">
        <v>29</v>
      </c>
      <c r="M77" s="77" t="s">
        <v>841</v>
      </c>
      <c r="N77" s="77">
        <v>1</v>
      </c>
      <c r="O77" s="77">
        <v>0</v>
      </c>
      <c r="P77" s="77" t="s">
        <v>8</v>
      </c>
      <c r="Q77" s="77">
        <v>33.425505600000001</v>
      </c>
      <c r="R77" s="77">
        <v>-111.94001249999999</v>
      </c>
      <c r="S77" s="77">
        <v>6866.9533945017802</v>
      </c>
      <c r="T77" s="77">
        <v>1.1312250249362501</v>
      </c>
      <c r="U77" s="77">
        <v>181</v>
      </c>
      <c r="V77" s="77">
        <v>318</v>
      </c>
      <c r="W77" s="77">
        <v>7.3801999999999895E-2</v>
      </c>
      <c r="X77" s="77">
        <v>0</v>
      </c>
      <c r="Y77" s="77">
        <v>0</v>
      </c>
      <c r="Z77" s="77">
        <v>0</v>
      </c>
      <c r="AA77" s="77">
        <v>824.03440734021399</v>
      </c>
      <c r="AB77" s="77">
        <v>1.20502702493625</v>
      </c>
      <c r="AC77" s="77">
        <v>1614.04729868459</v>
      </c>
      <c r="AE77" s="87" t="str">
        <f t="shared" si="122"/>
        <v>Domestic</v>
      </c>
      <c r="AF77" s="82" t="str">
        <f t="shared" si="123"/>
        <v>student</v>
      </c>
      <c r="AI77" s="82">
        <f>'GDP per Capita'!N77</f>
        <v>63809.64</v>
      </c>
      <c r="AJ77" s="82">
        <f t="shared" si="124"/>
        <v>63809.64</v>
      </c>
      <c r="AK77" s="82">
        <f t="shared" si="125"/>
        <v>63809.64</v>
      </c>
      <c r="AL77" s="88">
        <f t="shared" si="126"/>
        <v>2.5294725039736787E-2</v>
      </c>
      <c r="AO77" s="89"/>
      <c r="AP77" s="26"/>
      <c r="AQ77" s="26"/>
      <c r="AR77" s="26"/>
      <c r="AS77" s="26"/>
      <c r="AT77" s="26"/>
      <c r="AU77" s="26"/>
      <c r="AV77" s="26"/>
    </row>
    <row r="78" spans="1:75" ht="16">
      <c r="A78" s="77" t="s">
        <v>130</v>
      </c>
      <c r="B78" s="77">
        <v>180</v>
      </c>
      <c r="C78" s="77">
        <v>42.8867166</v>
      </c>
      <c r="D78" s="77">
        <v>-78.878392199999993</v>
      </c>
      <c r="E78" s="77" t="s">
        <v>38</v>
      </c>
      <c r="G78" s="77">
        <v>50</v>
      </c>
      <c r="H78" s="77" t="s">
        <v>61</v>
      </c>
      <c r="I78" s="77">
        <v>2020</v>
      </c>
      <c r="J78" s="77">
        <v>291.01289134438298</v>
      </c>
      <c r="K78" s="77" t="s">
        <v>29</v>
      </c>
      <c r="L78" s="77" t="s">
        <v>29</v>
      </c>
      <c r="M78" s="77" t="s">
        <v>841</v>
      </c>
      <c r="N78" s="77">
        <v>1</v>
      </c>
      <c r="O78" s="77">
        <v>0</v>
      </c>
      <c r="P78" s="77" t="s">
        <v>8</v>
      </c>
      <c r="Q78" s="77">
        <v>33.425505600000001</v>
      </c>
      <c r="R78" s="77">
        <v>-111.94001249999999</v>
      </c>
      <c r="S78" s="77">
        <v>6105.4401344014104</v>
      </c>
      <c r="T78" s="77">
        <v>1.02663924581437</v>
      </c>
      <c r="U78" s="77">
        <v>181</v>
      </c>
      <c r="V78" s="77">
        <v>318</v>
      </c>
      <c r="W78" s="77">
        <v>7.3801999999999895E-2</v>
      </c>
      <c r="X78" s="77">
        <v>0</v>
      </c>
      <c r="Y78" s="77">
        <v>0</v>
      </c>
      <c r="Z78" s="77">
        <v>0</v>
      </c>
      <c r="AA78" s="77">
        <v>732.65281612817</v>
      </c>
      <c r="AB78" s="77">
        <v>1.10044124581437</v>
      </c>
      <c r="AC78" s="77">
        <v>1522.6657074725499</v>
      </c>
      <c r="AE78" s="87" t="str">
        <f t="shared" si="122"/>
        <v>Domestic</v>
      </c>
      <c r="AF78" s="82" t="str">
        <f t="shared" si="123"/>
        <v>student</v>
      </c>
      <c r="AI78" s="82">
        <f>'GDP per Capita'!N78</f>
        <v>63809.64</v>
      </c>
      <c r="AJ78" s="82">
        <f t="shared" si="124"/>
        <v>63809.64</v>
      </c>
      <c r="AK78" s="82">
        <f t="shared" si="125"/>
        <v>63809.64</v>
      </c>
      <c r="AL78" s="88">
        <f t="shared" si="126"/>
        <v>2.3862628083664943E-2</v>
      </c>
      <c r="AO78" s="89"/>
      <c r="AP78" s="26"/>
      <c r="AQ78" s="26"/>
      <c r="AR78" s="26"/>
      <c r="AS78" s="26"/>
      <c r="AT78" s="26"/>
      <c r="AU78" s="26"/>
      <c r="AV78" s="26"/>
    </row>
    <row r="79" spans="1:75" ht="16">
      <c r="A79" s="77" t="s">
        <v>106</v>
      </c>
      <c r="B79" s="77">
        <v>181</v>
      </c>
      <c r="C79" s="77">
        <v>34.053690899999999</v>
      </c>
      <c r="D79" s="77">
        <v>-118.2427666</v>
      </c>
      <c r="E79" s="77" t="s">
        <v>38</v>
      </c>
      <c r="G79" s="77">
        <v>50</v>
      </c>
      <c r="H79" s="77" t="s">
        <v>61</v>
      </c>
      <c r="I79" s="77">
        <v>2020</v>
      </c>
      <c r="J79" s="77">
        <v>291.01289134438298</v>
      </c>
      <c r="K79" s="77" t="s">
        <v>29</v>
      </c>
      <c r="L79" s="77" t="s">
        <v>29</v>
      </c>
      <c r="M79" s="77" t="s">
        <v>841</v>
      </c>
      <c r="N79" s="77">
        <v>1</v>
      </c>
      <c r="O79" s="77">
        <v>0</v>
      </c>
      <c r="P79" s="77" t="s">
        <v>8</v>
      </c>
      <c r="Q79" s="77">
        <v>33.425505600000001</v>
      </c>
      <c r="R79" s="77">
        <v>-111.94001249999999</v>
      </c>
      <c r="S79" s="77">
        <v>1173.73630041981</v>
      </c>
      <c r="T79" s="77">
        <v>0.31661744710727902</v>
      </c>
      <c r="U79" s="77">
        <v>181</v>
      </c>
      <c r="V79" s="77">
        <v>318</v>
      </c>
      <c r="W79" s="77">
        <v>7.3801999999999895E-2</v>
      </c>
      <c r="X79" s="77">
        <v>0</v>
      </c>
      <c r="Y79" s="77">
        <v>0</v>
      </c>
      <c r="Z79" s="77">
        <v>0</v>
      </c>
      <c r="AA79" s="77">
        <v>225.35736968060399</v>
      </c>
      <c r="AB79" s="77">
        <v>0.39041944710727899</v>
      </c>
      <c r="AC79" s="77">
        <v>1015.37026102498</v>
      </c>
      <c r="AE79" s="87" t="str">
        <f t="shared" si="122"/>
        <v>Domestic</v>
      </c>
      <c r="AF79" s="82" t="str">
        <f t="shared" si="123"/>
        <v>student</v>
      </c>
      <c r="AI79" s="82">
        <f>'GDP per Capita'!N79</f>
        <v>63809.64</v>
      </c>
      <c r="AJ79" s="82">
        <f t="shared" si="124"/>
        <v>63809.64</v>
      </c>
      <c r="AK79" s="82">
        <f t="shared" si="125"/>
        <v>63809.64</v>
      </c>
      <c r="AL79" s="88">
        <f t="shared" si="126"/>
        <v>1.5912490041081254E-2</v>
      </c>
      <c r="AO79" s="89"/>
      <c r="AP79" s="26"/>
      <c r="AQ79" s="26"/>
      <c r="AR79" s="26"/>
      <c r="AS79" s="26"/>
      <c r="AT79" s="26"/>
      <c r="AU79" s="26"/>
      <c r="AV79" s="26"/>
    </row>
    <row r="80" spans="1:75" ht="16">
      <c r="A80" s="77" t="s">
        <v>166</v>
      </c>
      <c r="B80" s="77">
        <v>182</v>
      </c>
      <c r="C80" s="77">
        <v>44.912722899999999</v>
      </c>
      <c r="D80" s="77">
        <v>-93.499059000000003</v>
      </c>
      <c r="E80" s="77" t="s">
        <v>42</v>
      </c>
      <c r="G80" s="77">
        <v>100</v>
      </c>
      <c r="H80" s="77" t="s">
        <v>60</v>
      </c>
      <c r="I80" s="77">
        <v>2020</v>
      </c>
      <c r="J80" s="77">
        <v>565.76006783165496</v>
      </c>
      <c r="K80" s="77" t="s">
        <v>29</v>
      </c>
      <c r="L80" s="77" t="s">
        <v>29</v>
      </c>
      <c r="M80" s="77" t="s">
        <v>841</v>
      </c>
      <c r="N80" s="77">
        <v>1</v>
      </c>
      <c r="O80" s="77">
        <v>0</v>
      </c>
      <c r="P80" s="77" t="s">
        <v>8</v>
      </c>
      <c r="Q80" s="77">
        <v>33.425505600000001</v>
      </c>
      <c r="R80" s="77">
        <v>-111.94001249999999</v>
      </c>
      <c r="S80" s="77">
        <v>4061.88951563712</v>
      </c>
      <c r="T80" s="77">
        <v>0.731975022355694</v>
      </c>
      <c r="U80" s="77">
        <v>181</v>
      </c>
      <c r="V80" s="77">
        <v>636</v>
      </c>
      <c r="W80" s="77">
        <v>0.14760399999999901</v>
      </c>
      <c r="X80" s="77">
        <v>0</v>
      </c>
      <c r="Y80" s="77">
        <v>0</v>
      </c>
      <c r="Z80" s="77">
        <v>0</v>
      </c>
      <c r="AA80" s="77">
        <v>487.42674187645503</v>
      </c>
      <c r="AB80" s="77">
        <v>0.87957902235569396</v>
      </c>
      <c r="AC80" s="77">
        <v>1870.1868097081101</v>
      </c>
      <c r="AE80" s="87" t="str">
        <f t="shared" si="122"/>
        <v>Domestic</v>
      </c>
      <c r="AF80" s="82" t="str">
        <f t="shared" si="123"/>
        <v>non-student</v>
      </c>
      <c r="AI80" s="82">
        <f>'GDP per Capita'!N80</f>
        <v>63809.64</v>
      </c>
      <c r="AJ80" s="82">
        <f t="shared" si="124"/>
        <v>63809.64</v>
      </c>
      <c r="AK80" s="82">
        <f t="shared" si="125"/>
        <v>63809.64</v>
      </c>
      <c r="AL80" s="88">
        <f t="shared" si="126"/>
        <v>2.9308844395738796E-2</v>
      </c>
      <c r="AO80" s="89"/>
      <c r="AP80" s="26"/>
      <c r="AQ80" s="26"/>
      <c r="AR80" s="26"/>
      <c r="AS80" s="26"/>
      <c r="AT80" s="26"/>
      <c r="AU80" s="26"/>
      <c r="AV80" s="26"/>
    </row>
    <row r="81" spans="1:62" ht="34">
      <c r="A81" s="77" t="s">
        <v>105</v>
      </c>
      <c r="B81" s="77">
        <v>183</v>
      </c>
      <c r="C81" s="77">
        <v>30.271128600000001</v>
      </c>
      <c r="D81" s="77">
        <v>-97.743699500000005</v>
      </c>
      <c r="E81" s="77" t="s">
        <v>38</v>
      </c>
      <c r="G81" s="77">
        <v>50</v>
      </c>
      <c r="H81" s="77" t="s">
        <v>61</v>
      </c>
      <c r="I81" s="77">
        <v>2020</v>
      </c>
      <c r="J81" s="77">
        <v>291.01289134438298</v>
      </c>
      <c r="K81" s="77" t="s">
        <v>29</v>
      </c>
      <c r="L81" s="77" t="s">
        <v>29</v>
      </c>
      <c r="M81" s="77" t="s">
        <v>841</v>
      </c>
      <c r="N81" s="77">
        <v>1</v>
      </c>
      <c r="O81" s="77">
        <v>0</v>
      </c>
      <c r="P81" s="77" t="s">
        <v>8</v>
      </c>
      <c r="Q81" s="77">
        <v>33.425505600000001</v>
      </c>
      <c r="R81" s="77">
        <v>-111.94001249999999</v>
      </c>
      <c r="S81" s="77">
        <v>2769.4765726196601</v>
      </c>
      <c r="T81" s="77">
        <v>0.52732661291170302</v>
      </c>
      <c r="U81" s="77">
        <v>181</v>
      </c>
      <c r="V81" s="77">
        <v>318</v>
      </c>
      <c r="W81" s="77">
        <v>7.3801999999999895E-2</v>
      </c>
      <c r="X81" s="77">
        <v>0</v>
      </c>
      <c r="Y81" s="77">
        <v>0</v>
      </c>
      <c r="Z81" s="77">
        <v>0</v>
      </c>
      <c r="AA81" s="77">
        <v>531.73950194297595</v>
      </c>
      <c r="AB81" s="77">
        <v>0.60112861291170305</v>
      </c>
      <c r="AC81" s="77">
        <v>1321.7523932873501</v>
      </c>
      <c r="AE81" s="87" t="str">
        <f t="shared" si="122"/>
        <v>Domestic</v>
      </c>
      <c r="AF81" s="82" t="str">
        <f t="shared" si="123"/>
        <v>student</v>
      </c>
      <c r="AI81" s="82">
        <f>'GDP per Capita'!N81</f>
        <v>63809.64</v>
      </c>
      <c r="AJ81" s="82">
        <f t="shared" si="124"/>
        <v>63809.64</v>
      </c>
      <c r="AK81" s="82">
        <f t="shared" si="125"/>
        <v>63809.64</v>
      </c>
      <c r="AL81" s="88">
        <f t="shared" si="126"/>
        <v>2.0713992326039609E-2</v>
      </c>
      <c r="AO81" s="80" t="s">
        <v>1925</v>
      </c>
      <c r="AP81" s="81" t="s">
        <v>814</v>
      </c>
      <c r="AQ81" s="81" t="s">
        <v>57</v>
      </c>
      <c r="AR81" s="79" t="s">
        <v>59</v>
      </c>
      <c r="AS81" s="79" t="s">
        <v>78</v>
      </c>
      <c r="AT81" s="79" t="s">
        <v>49</v>
      </c>
      <c r="AU81" s="79" t="s">
        <v>53</v>
      </c>
      <c r="AV81" s="82" t="s">
        <v>47</v>
      </c>
      <c r="AW81" s="82" t="s">
        <v>48</v>
      </c>
      <c r="AX81" s="79" t="s">
        <v>50</v>
      </c>
      <c r="AY81" s="79" t="s">
        <v>51</v>
      </c>
      <c r="AZ81" s="79" t="s">
        <v>52</v>
      </c>
      <c r="BA81" s="83"/>
      <c r="BB81" s="79"/>
      <c r="BC81" s="84"/>
      <c r="BD81" s="84"/>
      <c r="BE81" s="84"/>
      <c r="BF81" s="84"/>
      <c r="BG81" s="84"/>
      <c r="BH81" s="84"/>
      <c r="BI81" s="84"/>
      <c r="BJ81" s="84"/>
    </row>
    <row r="82" spans="1:62" ht="16">
      <c r="A82" s="77" t="s">
        <v>167</v>
      </c>
      <c r="B82" s="77">
        <v>184</v>
      </c>
      <c r="C82" s="77">
        <v>47.603832099999998</v>
      </c>
      <c r="D82" s="77">
        <v>-122.3300624</v>
      </c>
      <c r="E82" s="77" t="s">
        <v>42</v>
      </c>
      <c r="G82" s="77">
        <v>100</v>
      </c>
      <c r="H82" s="77" t="s">
        <v>60</v>
      </c>
      <c r="I82" s="77">
        <v>2020</v>
      </c>
      <c r="J82" s="77">
        <v>565.76006783165496</v>
      </c>
      <c r="K82" s="77" t="s">
        <v>29</v>
      </c>
      <c r="L82" s="77" t="s">
        <v>29</v>
      </c>
      <c r="M82" s="77" t="s">
        <v>841</v>
      </c>
      <c r="N82" s="77">
        <v>1</v>
      </c>
      <c r="O82" s="77">
        <v>0</v>
      </c>
      <c r="P82" s="77" t="s">
        <v>8</v>
      </c>
      <c r="Q82" s="77">
        <v>33.425505600000001</v>
      </c>
      <c r="R82" s="77">
        <v>-111.94001249999999</v>
      </c>
      <c r="S82" s="77">
        <v>3601.93784949057</v>
      </c>
      <c r="T82" s="77">
        <v>0.65875193259848996</v>
      </c>
      <c r="U82" s="77">
        <v>181</v>
      </c>
      <c r="V82" s="77">
        <v>636</v>
      </c>
      <c r="W82" s="77">
        <v>0.14760399999999901</v>
      </c>
      <c r="X82" s="77">
        <v>0</v>
      </c>
      <c r="Y82" s="77">
        <v>0</v>
      </c>
      <c r="Z82" s="77">
        <v>0</v>
      </c>
      <c r="AA82" s="77">
        <v>691.57206710218895</v>
      </c>
      <c r="AB82" s="77">
        <v>0.80635593259849003</v>
      </c>
      <c r="AC82" s="77">
        <v>2074.3321349338398</v>
      </c>
      <c r="AE82" s="87" t="str">
        <f t="shared" si="122"/>
        <v>Domestic</v>
      </c>
      <c r="AF82" s="82" t="str">
        <f t="shared" si="123"/>
        <v>non-student</v>
      </c>
      <c r="AI82" s="82">
        <f>'GDP per Capita'!N82</f>
        <v>63809.64</v>
      </c>
      <c r="AJ82" s="82">
        <f t="shared" si="124"/>
        <v>63809.64</v>
      </c>
      <c r="AK82" s="82">
        <f t="shared" si="125"/>
        <v>63809.64</v>
      </c>
      <c r="AL82" s="88">
        <f t="shared" si="126"/>
        <v>3.2508130980426153E-2</v>
      </c>
      <c r="AO82" s="25">
        <v>2015</v>
      </c>
      <c r="AP82" s="34">
        <f>AP2-SUM(AP14,AP25,AP36)</f>
        <v>0</v>
      </c>
      <c r="AQ82" s="34">
        <f t="shared" ref="AQ82:AZ82" si="176">AQ2-SUM(AQ14,AQ25,AQ36)</f>
        <v>0</v>
      </c>
      <c r="AR82" s="34">
        <f t="shared" si="176"/>
        <v>0</v>
      </c>
      <c r="AS82" s="34">
        <f t="shared" si="176"/>
        <v>0</v>
      </c>
      <c r="AT82" s="34">
        <f t="shared" si="176"/>
        <v>-4.5474735088646412E-13</v>
      </c>
      <c r="AU82" s="34">
        <f t="shared" si="176"/>
        <v>0</v>
      </c>
      <c r="AV82" s="34">
        <f t="shared" si="176"/>
        <v>0</v>
      </c>
      <c r="AW82" s="34">
        <f t="shared" si="176"/>
        <v>0</v>
      </c>
      <c r="AX82" s="34">
        <f t="shared" si="176"/>
        <v>0</v>
      </c>
      <c r="AY82" s="34">
        <f t="shared" si="176"/>
        <v>0</v>
      </c>
      <c r="AZ82" s="34">
        <f t="shared" si="176"/>
        <v>-1.3969838619232178E-9</v>
      </c>
      <c r="BA82" s="34"/>
      <c r="BB82" s="34"/>
      <c r="BC82" s="34"/>
      <c r="BD82" s="34"/>
      <c r="BE82" s="34"/>
      <c r="BF82" s="34"/>
      <c r="BG82" s="34"/>
      <c r="BH82" s="34"/>
      <c r="BI82" s="34"/>
      <c r="BJ82" s="34"/>
    </row>
    <row r="83" spans="1:62" ht="16">
      <c r="A83" s="77" t="s">
        <v>150</v>
      </c>
      <c r="B83" s="77">
        <v>185</v>
      </c>
      <c r="C83" s="77">
        <v>43.157284999999902</v>
      </c>
      <c r="D83" s="77">
        <v>-77.615213999999995</v>
      </c>
      <c r="E83" s="77" t="s">
        <v>38</v>
      </c>
      <c r="G83" s="77">
        <v>50</v>
      </c>
      <c r="H83" s="77" t="s">
        <v>61</v>
      </c>
      <c r="I83" s="77">
        <v>2020</v>
      </c>
      <c r="J83" s="77">
        <v>291.01289134438298</v>
      </c>
      <c r="K83" s="77" t="s">
        <v>29</v>
      </c>
      <c r="L83" s="77" t="s">
        <v>29</v>
      </c>
      <c r="M83" s="77" t="s">
        <v>841</v>
      </c>
      <c r="N83" s="77">
        <v>1</v>
      </c>
      <c r="O83" s="77">
        <v>0</v>
      </c>
      <c r="P83" s="77" t="s">
        <v>8</v>
      </c>
      <c r="Q83" s="77">
        <v>33.425505600000001</v>
      </c>
      <c r="R83" s="77">
        <v>-111.94001249999999</v>
      </c>
      <c r="S83" s="77">
        <v>6317.5670073171495</v>
      </c>
      <c r="T83" s="77">
        <v>1.05566993562845</v>
      </c>
      <c r="U83" s="77">
        <v>181</v>
      </c>
      <c r="V83" s="77">
        <v>318</v>
      </c>
      <c r="W83" s="77">
        <v>7.3801999999999895E-2</v>
      </c>
      <c r="X83" s="77">
        <v>0</v>
      </c>
      <c r="Y83" s="77">
        <v>0</v>
      </c>
      <c r="Z83" s="77">
        <v>0</v>
      </c>
      <c r="AA83" s="77">
        <v>758.10804087805798</v>
      </c>
      <c r="AB83" s="77">
        <v>1.1294719356284499</v>
      </c>
      <c r="AC83" s="77">
        <v>1548.1209322224399</v>
      </c>
      <c r="AE83" s="87" t="str">
        <f t="shared" si="122"/>
        <v>Domestic</v>
      </c>
      <c r="AF83" s="82" t="str">
        <f t="shared" si="123"/>
        <v>student</v>
      </c>
      <c r="AI83" s="82">
        <f>'GDP per Capita'!N83</f>
        <v>63809.64</v>
      </c>
      <c r="AJ83" s="82">
        <f t="shared" si="124"/>
        <v>63809.64</v>
      </c>
      <c r="AK83" s="82">
        <f t="shared" si="125"/>
        <v>63809.64</v>
      </c>
      <c r="AL83" s="88">
        <f t="shared" si="126"/>
        <v>2.4261552521256034E-2</v>
      </c>
      <c r="AO83" s="25">
        <v>2016</v>
      </c>
      <c r="AP83" s="34">
        <f t="shared" ref="AP83:AZ83" si="177">AP3-SUM(AP15,AP26,AP37)</f>
        <v>0</v>
      </c>
      <c r="AQ83" s="34">
        <f t="shared" si="177"/>
        <v>0</v>
      </c>
      <c r="AR83" s="34">
        <f>AR3-SUM(AR15,AR26,AR37)</f>
        <v>0</v>
      </c>
      <c r="AS83" s="34">
        <f t="shared" si="177"/>
        <v>0</v>
      </c>
      <c r="AT83" s="34">
        <f t="shared" si="177"/>
        <v>0</v>
      </c>
      <c r="AU83" s="34">
        <f t="shared" si="177"/>
        <v>0</v>
      </c>
      <c r="AV83" s="34">
        <f t="shared" si="177"/>
        <v>0</v>
      </c>
      <c r="AW83" s="34">
        <f t="shared" si="177"/>
        <v>6.3948846218409017E-14</v>
      </c>
      <c r="AX83" s="34">
        <f t="shared" si="177"/>
        <v>0</v>
      </c>
      <c r="AY83" s="34">
        <f t="shared" si="177"/>
        <v>0</v>
      </c>
      <c r="AZ83" s="34">
        <f t="shared" si="177"/>
        <v>-1.3969838619232178E-9</v>
      </c>
      <c r="BA83" s="34"/>
      <c r="BB83" s="34"/>
      <c r="BC83" s="34"/>
      <c r="BD83" s="34"/>
      <c r="BE83" s="34"/>
      <c r="BF83" s="34"/>
      <c r="BG83" s="34"/>
      <c r="BH83" s="34"/>
      <c r="BI83" s="34"/>
      <c r="BJ83" s="34"/>
    </row>
    <row r="84" spans="1:62" ht="16">
      <c r="A84" s="77" t="s">
        <v>168</v>
      </c>
      <c r="B84" s="77">
        <v>186</v>
      </c>
      <c r="C84" s="77">
        <v>37.4443292999999</v>
      </c>
      <c r="D84" s="77">
        <v>-122.1598465</v>
      </c>
      <c r="E84" s="77" t="s">
        <v>42</v>
      </c>
      <c r="G84" s="77">
        <v>100</v>
      </c>
      <c r="H84" s="77" t="s">
        <v>60</v>
      </c>
      <c r="I84" s="77">
        <v>2020</v>
      </c>
      <c r="J84" s="77">
        <v>565.76006783165496</v>
      </c>
      <c r="K84" s="77" t="s">
        <v>29</v>
      </c>
      <c r="L84" s="77" t="s">
        <v>29</v>
      </c>
      <c r="M84" s="77" t="s">
        <v>841</v>
      </c>
      <c r="N84" s="77">
        <v>1</v>
      </c>
      <c r="O84" s="77">
        <v>0</v>
      </c>
      <c r="P84" s="77" t="s">
        <v>8</v>
      </c>
      <c r="Q84" s="77">
        <v>33.425505600000001</v>
      </c>
      <c r="R84" s="77">
        <v>-111.94001249999999</v>
      </c>
      <c r="S84" s="77">
        <v>2054.6012357294298</v>
      </c>
      <c r="T84" s="77">
        <v>0.432931059628686</v>
      </c>
      <c r="U84" s="77">
        <v>181</v>
      </c>
      <c r="V84" s="77">
        <v>636</v>
      </c>
      <c r="W84" s="77">
        <v>0.14760399999999901</v>
      </c>
      <c r="X84" s="77">
        <v>0</v>
      </c>
      <c r="Y84" s="77">
        <v>0</v>
      </c>
      <c r="Z84" s="77">
        <v>0</v>
      </c>
      <c r="AA84" s="77">
        <v>394.48343726005203</v>
      </c>
      <c r="AB84" s="77">
        <v>0.58053505962868601</v>
      </c>
      <c r="AC84" s="77">
        <v>1777.2435050916999</v>
      </c>
      <c r="AE84" s="87" t="str">
        <f t="shared" si="122"/>
        <v>Domestic</v>
      </c>
      <c r="AF84" s="82" t="str">
        <f t="shared" si="123"/>
        <v>non-student</v>
      </c>
      <c r="AI84" s="82">
        <f>'GDP per Capita'!N84</f>
        <v>63809.64</v>
      </c>
      <c r="AJ84" s="82">
        <f t="shared" si="124"/>
        <v>63809.64</v>
      </c>
      <c r="AK84" s="82">
        <f t="shared" si="125"/>
        <v>63809.64</v>
      </c>
      <c r="AL84" s="88">
        <f t="shared" si="126"/>
        <v>2.7852272871179026E-2</v>
      </c>
      <c r="AO84" s="25">
        <v>2018</v>
      </c>
      <c r="AP84" s="34">
        <f t="shared" ref="AP84:AZ84" si="178">AP4-SUM(AP16,AP27,AP38)</f>
        <v>0</v>
      </c>
      <c r="AQ84" s="34">
        <f t="shared" si="178"/>
        <v>0</v>
      </c>
      <c r="AR84" s="34">
        <f t="shared" si="178"/>
        <v>0</v>
      </c>
      <c r="AS84" s="34">
        <f t="shared" si="178"/>
        <v>0</v>
      </c>
      <c r="AT84" s="34">
        <f t="shared" si="178"/>
        <v>-6.8212102632969618E-13</v>
      </c>
      <c r="AU84" s="34">
        <f t="shared" si="178"/>
        <v>0</v>
      </c>
      <c r="AV84" s="34">
        <f t="shared" si="178"/>
        <v>0</v>
      </c>
      <c r="AW84" s="34">
        <f t="shared" si="178"/>
        <v>0</v>
      </c>
      <c r="AX84" s="34">
        <f t="shared" si="178"/>
        <v>0</v>
      </c>
      <c r="AY84" s="34">
        <f t="shared" si="178"/>
        <v>-4.5474735088646412E-13</v>
      </c>
      <c r="AZ84" s="34">
        <f t="shared" si="178"/>
        <v>0</v>
      </c>
      <c r="BA84" s="34"/>
      <c r="BB84" s="34"/>
      <c r="BC84" s="34"/>
      <c r="BD84" s="34"/>
      <c r="BE84" s="34"/>
      <c r="BF84" s="34"/>
      <c r="BG84" s="34"/>
      <c r="BH84" s="34"/>
      <c r="BI84" s="34"/>
      <c r="BJ84" s="34"/>
    </row>
    <row r="85" spans="1:62" ht="16">
      <c r="A85" s="77" t="s">
        <v>83</v>
      </c>
      <c r="B85" s="77">
        <v>187</v>
      </c>
      <c r="C85" s="77">
        <v>22.283345399999899</v>
      </c>
      <c r="D85" s="77">
        <v>39.112814499999999</v>
      </c>
      <c r="E85" s="77" t="s">
        <v>39</v>
      </c>
      <c r="G85" s="77">
        <v>100</v>
      </c>
      <c r="H85" s="77" t="s">
        <v>60</v>
      </c>
      <c r="I85" s="77">
        <v>2020</v>
      </c>
      <c r="J85" s="77">
        <v>565.76006783165496</v>
      </c>
      <c r="K85" s="77" t="s">
        <v>570</v>
      </c>
      <c r="L85" s="77" t="s">
        <v>32</v>
      </c>
      <c r="M85" s="77" t="s">
        <v>841</v>
      </c>
      <c r="N85" s="77">
        <v>1</v>
      </c>
      <c r="O85" s="77">
        <v>0</v>
      </c>
      <c r="P85" s="77" t="s">
        <v>8</v>
      </c>
      <c r="Q85" s="77">
        <v>33.425505600000001</v>
      </c>
      <c r="R85" s="77">
        <v>-111.94001249999999</v>
      </c>
      <c r="S85" s="77">
        <v>26205.178499588201</v>
      </c>
      <c r="T85" s="77">
        <v>4.1296228348213599</v>
      </c>
      <c r="U85" s="77">
        <v>181</v>
      </c>
      <c r="V85" s="77">
        <v>636</v>
      </c>
      <c r="W85" s="77">
        <v>0.14760399999999901</v>
      </c>
      <c r="X85" s="77">
        <v>0</v>
      </c>
      <c r="Y85" s="77">
        <v>0</v>
      </c>
      <c r="Z85" s="77">
        <v>0</v>
      </c>
      <c r="AA85" s="77">
        <v>2397.7738327123202</v>
      </c>
      <c r="AB85" s="77">
        <v>4.2772268348213602</v>
      </c>
      <c r="AC85" s="77">
        <v>3780.5339005439801</v>
      </c>
      <c r="AE85" s="87" t="str">
        <f t="shared" si="122"/>
        <v>International</v>
      </c>
      <c r="AF85" s="82" t="str">
        <f t="shared" si="123"/>
        <v>non-student</v>
      </c>
      <c r="AI85" s="82">
        <f>'GDP per Capita'!N85</f>
        <v>21764.39</v>
      </c>
      <c r="AJ85" s="82">
        <f t="shared" si="124"/>
        <v>21764.39</v>
      </c>
      <c r="AK85" s="82">
        <f t="shared" si="125"/>
        <v>21764.39</v>
      </c>
      <c r="AL85" s="88">
        <f t="shared" si="126"/>
        <v>0.17370272727808958</v>
      </c>
      <c r="AO85" s="22">
        <v>2019</v>
      </c>
      <c r="AP85" s="34">
        <f t="shared" ref="AP85:AZ85" si="179">AP5-SUM(AP17,AP28,AP39)</f>
        <v>0</v>
      </c>
      <c r="AQ85" s="34">
        <f t="shared" si="179"/>
        <v>0</v>
      </c>
      <c r="AR85" s="34">
        <f t="shared" si="179"/>
        <v>0</v>
      </c>
      <c r="AS85" s="34">
        <f t="shared" si="179"/>
        <v>0</v>
      </c>
      <c r="AT85" s="34">
        <f t="shared" si="179"/>
        <v>0</v>
      </c>
      <c r="AU85" s="34">
        <f t="shared" si="179"/>
        <v>0</v>
      </c>
      <c r="AV85" s="34">
        <f t="shared" si="179"/>
        <v>0</v>
      </c>
      <c r="AW85" s="34">
        <f t="shared" si="179"/>
        <v>0</v>
      </c>
      <c r="AX85" s="34">
        <f t="shared" si="179"/>
        <v>0</v>
      </c>
      <c r="AY85" s="34">
        <f t="shared" si="179"/>
        <v>0</v>
      </c>
      <c r="AZ85" s="34">
        <f t="shared" si="179"/>
        <v>0</v>
      </c>
      <c r="BA85" s="34"/>
      <c r="BB85" s="34"/>
      <c r="BC85" s="34"/>
      <c r="BD85" s="34"/>
      <c r="BE85" s="34"/>
      <c r="BF85" s="34"/>
      <c r="BG85" s="34"/>
      <c r="BH85" s="34"/>
      <c r="BI85" s="34"/>
      <c r="BJ85" s="34"/>
    </row>
    <row r="86" spans="1:62" ht="16">
      <c r="A86" s="77" t="s">
        <v>169</v>
      </c>
      <c r="B86" s="77">
        <v>188</v>
      </c>
      <c r="C86" s="77">
        <v>40.794450399999903</v>
      </c>
      <c r="D86" s="77">
        <v>-77.861638599999907</v>
      </c>
      <c r="E86" s="77" t="s">
        <v>38</v>
      </c>
      <c r="G86" s="77">
        <v>50</v>
      </c>
      <c r="H86" s="77" t="s">
        <v>61</v>
      </c>
      <c r="I86" s="77">
        <v>2020</v>
      </c>
      <c r="J86" s="77">
        <v>291.01289134438298</v>
      </c>
      <c r="K86" s="77" t="s">
        <v>29</v>
      </c>
      <c r="L86" s="77" t="s">
        <v>29</v>
      </c>
      <c r="M86" s="77" t="s">
        <v>841</v>
      </c>
      <c r="N86" s="77">
        <v>1</v>
      </c>
      <c r="O86" s="77">
        <v>0</v>
      </c>
      <c r="P86" s="77" t="s">
        <v>8</v>
      </c>
      <c r="Q86" s="77">
        <v>33.425505600000001</v>
      </c>
      <c r="R86" s="77">
        <v>-111.94001249999999</v>
      </c>
      <c r="S86" s="77">
        <v>6219.10258720824</v>
      </c>
      <c r="T86" s="77">
        <v>1.04218469490634</v>
      </c>
      <c r="U86" s="77">
        <v>181</v>
      </c>
      <c r="V86" s="77">
        <v>318</v>
      </c>
      <c r="W86" s="77">
        <v>7.3801999999999895E-2</v>
      </c>
      <c r="X86" s="77">
        <v>0</v>
      </c>
      <c r="Y86" s="77">
        <v>0</v>
      </c>
      <c r="Z86" s="77">
        <v>0</v>
      </c>
      <c r="AA86" s="77">
        <v>746.29231046498899</v>
      </c>
      <c r="AB86" s="77">
        <v>1.1159866949063399</v>
      </c>
      <c r="AC86" s="77">
        <v>1536.3052018093699</v>
      </c>
      <c r="AE86" s="87" t="str">
        <f t="shared" si="122"/>
        <v>Domestic</v>
      </c>
      <c r="AF86" s="82" t="str">
        <f t="shared" si="123"/>
        <v>student</v>
      </c>
      <c r="AI86" s="82">
        <f>'GDP per Capita'!N86</f>
        <v>63809.64</v>
      </c>
      <c r="AJ86" s="82">
        <f t="shared" si="124"/>
        <v>63809.64</v>
      </c>
      <c r="AK86" s="82">
        <f t="shared" si="125"/>
        <v>63809.64</v>
      </c>
      <c r="AL86" s="88">
        <f t="shared" si="126"/>
        <v>2.4076380963900908E-2</v>
      </c>
      <c r="AO86" s="22">
        <v>2020</v>
      </c>
      <c r="AP86" s="34">
        <f t="shared" ref="AP86:AZ86" si="180">AP6-SUM(AP18,AP29,AP40)</f>
        <v>0</v>
      </c>
      <c r="AQ86" s="34">
        <f t="shared" si="180"/>
        <v>0</v>
      </c>
      <c r="AR86" s="34">
        <f t="shared" si="180"/>
        <v>3.2014213502407074E-10</v>
      </c>
      <c r="AS86" s="34">
        <f t="shared" si="180"/>
        <v>0</v>
      </c>
      <c r="AT86" s="34">
        <f t="shared" si="180"/>
        <v>0</v>
      </c>
      <c r="AU86" s="34">
        <f t="shared" si="180"/>
        <v>0</v>
      </c>
      <c r="AV86" s="34">
        <f t="shared" si="180"/>
        <v>0</v>
      </c>
      <c r="AW86" s="34">
        <f t="shared" si="180"/>
        <v>1.4210854715202004E-13</v>
      </c>
      <c r="AX86" s="34">
        <f t="shared" si="180"/>
        <v>0</v>
      </c>
      <c r="AY86" s="34">
        <f t="shared" si="180"/>
        <v>0</v>
      </c>
      <c r="AZ86" s="34">
        <f t="shared" si="180"/>
        <v>0</v>
      </c>
      <c r="BA86" s="34"/>
      <c r="BB86" s="34"/>
      <c r="BC86" s="34"/>
      <c r="BD86" s="34"/>
      <c r="BE86" s="34"/>
      <c r="BF86" s="34"/>
      <c r="BG86" s="34"/>
      <c r="BH86" s="34"/>
      <c r="BI86" s="34"/>
      <c r="BJ86" s="34"/>
    </row>
    <row r="87" spans="1:62" ht="16">
      <c r="A87" s="77" t="s">
        <v>105</v>
      </c>
      <c r="B87" s="77">
        <v>189</v>
      </c>
      <c r="C87" s="77">
        <v>30.271128600000001</v>
      </c>
      <c r="D87" s="77">
        <v>-97.743699500000005</v>
      </c>
      <c r="E87" s="77" t="s">
        <v>44</v>
      </c>
      <c r="G87" s="77">
        <v>0</v>
      </c>
      <c r="H87" s="77" t="s">
        <v>62</v>
      </c>
      <c r="I87" s="77">
        <v>2020</v>
      </c>
      <c r="J87" s="77">
        <v>0</v>
      </c>
      <c r="K87" s="77" t="s">
        <v>29</v>
      </c>
      <c r="L87" s="77" t="s">
        <v>29</v>
      </c>
      <c r="M87" s="77" t="s">
        <v>841</v>
      </c>
      <c r="N87" s="77">
        <v>0</v>
      </c>
      <c r="O87" s="77">
        <v>0</v>
      </c>
      <c r="P87" s="77" t="s">
        <v>8</v>
      </c>
      <c r="Q87" s="77">
        <v>33.425505600000001</v>
      </c>
      <c r="R87" s="77">
        <v>-111.94001249999999</v>
      </c>
      <c r="S87" s="77">
        <v>2769.4765726196601</v>
      </c>
      <c r="T87" s="77">
        <v>0.52732661291170302</v>
      </c>
      <c r="U87" s="77">
        <v>181</v>
      </c>
      <c r="V87" s="77">
        <v>636</v>
      </c>
      <c r="W87" s="77">
        <v>0.14760399999999901</v>
      </c>
      <c r="X87" s="77">
        <v>0</v>
      </c>
      <c r="Y87" s="77">
        <v>0</v>
      </c>
      <c r="Z87" s="77">
        <v>0</v>
      </c>
      <c r="AA87" s="77">
        <v>531.73950194297595</v>
      </c>
      <c r="AB87" s="77">
        <v>0.67493061291170298</v>
      </c>
      <c r="AC87" s="77">
        <v>1348.73950194297</v>
      </c>
      <c r="AE87" s="87" t="str">
        <f t="shared" si="122"/>
        <v>Domestic</v>
      </c>
      <c r="AF87" s="82" t="str">
        <f t="shared" si="123"/>
        <v>student</v>
      </c>
      <c r="AI87" s="82">
        <f>'GDP per Capita'!N87</f>
        <v>63809.64</v>
      </c>
      <c r="AJ87" s="82">
        <f t="shared" si="124"/>
        <v>63809.64</v>
      </c>
      <c r="AK87" s="82">
        <f t="shared" si="125"/>
        <v>63809.64</v>
      </c>
      <c r="AL87" s="88">
        <f t="shared" si="126"/>
        <v>2.113692385575236E-2</v>
      </c>
      <c r="AO87" s="82" t="s">
        <v>819</v>
      </c>
      <c r="AP87" s="34">
        <f t="shared" ref="AP87:AZ87" si="181">AP7-SUM(AP19,AP30,AP41)</f>
        <v>0</v>
      </c>
      <c r="AQ87" s="34">
        <f t="shared" si="181"/>
        <v>0</v>
      </c>
      <c r="AR87" s="34">
        <f t="shared" si="181"/>
        <v>0</v>
      </c>
      <c r="AS87" s="34">
        <f t="shared" si="181"/>
        <v>0</v>
      </c>
      <c r="AT87" s="34">
        <f t="shared" si="181"/>
        <v>-5.1159076974727213E-13</v>
      </c>
      <c r="AU87" s="34">
        <f t="shared" si="181"/>
        <v>0</v>
      </c>
      <c r="AV87" s="34">
        <f t="shared" si="181"/>
        <v>0</v>
      </c>
      <c r="AW87" s="34">
        <f t="shared" si="181"/>
        <v>0</v>
      </c>
      <c r="AX87" s="34">
        <f t="shared" si="181"/>
        <v>0</v>
      </c>
      <c r="AY87" s="34">
        <f t="shared" si="181"/>
        <v>0</v>
      </c>
      <c r="AZ87" s="34">
        <f t="shared" si="181"/>
        <v>-9.3132257461547852E-10</v>
      </c>
      <c r="BA87" s="34"/>
      <c r="BB87" s="34"/>
      <c r="BC87" s="90"/>
      <c r="BD87" s="90"/>
      <c r="BE87" s="90"/>
      <c r="BF87" s="90"/>
      <c r="BG87" s="90"/>
      <c r="BH87" s="90"/>
      <c r="BI87" s="90"/>
      <c r="BJ87" s="90"/>
    </row>
    <row r="88" spans="1:62" ht="16">
      <c r="A88" s="77" t="s">
        <v>170</v>
      </c>
      <c r="B88" s="77">
        <v>190</v>
      </c>
      <c r="C88" s="77">
        <v>37.426540699999997</v>
      </c>
      <c r="D88" s="77">
        <v>-122.170292584091</v>
      </c>
      <c r="E88" s="77" t="s">
        <v>38</v>
      </c>
      <c r="G88" s="77">
        <v>50</v>
      </c>
      <c r="H88" s="77" t="s">
        <v>61</v>
      </c>
      <c r="I88" s="77">
        <v>2020</v>
      </c>
      <c r="J88" s="77">
        <v>291.01289134438298</v>
      </c>
      <c r="K88" s="77" t="s">
        <v>29</v>
      </c>
      <c r="L88" s="77" t="s">
        <v>29</v>
      </c>
      <c r="M88" s="77" t="s">
        <v>841</v>
      </c>
      <c r="N88" s="77">
        <v>1</v>
      </c>
      <c r="O88" s="77">
        <v>0</v>
      </c>
      <c r="P88" s="77" t="s">
        <v>8</v>
      </c>
      <c r="Q88" s="77">
        <v>33.425505600000001</v>
      </c>
      <c r="R88" s="77">
        <v>-111.94001249999999</v>
      </c>
      <c r="S88" s="77">
        <v>2054.77890157519</v>
      </c>
      <c r="T88" s="77">
        <v>0.43295451947538099</v>
      </c>
      <c r="U88" s="77">
        <v>181</v>
      </c>
      <c r="V88" s="77">
        <v>318</v>
      </c>
      <c r="W88" s="77">
        <v>7.3801999999999895E-2</v>
      </c>
      <c r="X88" s="77">
        <v>0</v>
      </c>
      <c r="Y88" s="77">
        <v>0</v>
      </c>
      <c r="Z88" s="77">
        <v>0</v>
      </c>
      <c r="AA88" s="77">
        <v>394.51754910243699</v>
      </c>
      <c r="AB88" s="77">
        <v>0.50675651947538103</v>
      </c>
      <c r="AC88" s="77">
        <v>1184.53044044682</v>
      </c>
      <c r="AE88" s="87" t="str">
        <f t="shared" si="122"/>
        <v>Domestic</v>
      </c>
      <c r="AF88" s="82" t="str">
        <f t="shared" si="123"/>
        <v>student</v>
      </c>
      <c r="AI88" s="82">
        <f>'GDP per Capita'!N88</f>
        <v>63809.64</v>
      </c>
      <c r="AJ88" s="82">
        <f t="shared" si="124"/>
        <v>63809.64</v>
      </c>
      <c r="AK88" s="82">
        <f t="shared" si="125"/>
        <v>63809.64</v>
      </c>
      <c r="AL88" s="88">
        <f t="shared" si="126"/>
        <v>1.8563502951071655E-2</v>
      </c>
      <c r="AO88" s="82" t="s">
        <v>75</v>
      </c>
      <c r="AP88" s="34">
        <f t="shared" ref="AP88:AZ88" si="182">AP8-SUM(AP20,AP31,AP42)</f>
        <v>0</v>
      </c>
      <c r="AQ88" s="34">
        <f t="shared" si="182"/>
        <v>0</v>
      </c>
      <c r="AR88" s="34">
        <f t="shared" si="182"/>
        <v>0</v>
      </c>
      <c r="AS88" s="34">
        <f t="shared" si="182"/>
        <v>0</v>
      </c>
      <c r="AT88" s="34">
        <f t="shared" si="182"/>
        <v>0</v>
      </c>
      <c r="AU88" s="34">
        <f t="shared" si="182"/>
        <v>0</v>
      </c>
      <c r="AV88" s="34">
        <f t="shared" si="182"/>
        <v>0</v>
      </c>
      <c r="AW88" s="34">
        <f t="shared" si="182"/>
        <v>0</v>
      </c>
      <c r="AX88" s="34">
        <f t="shared" si="182"/>
        <v>0</v>
      </c>
      <c r="AY88" s="34">
        <f t="shared" si="182"/>
        <v>0</v>
      </c>
      <c r="AZ88" s="34">
        <f t="shared" si="182"/>
        <v>0</v>
      </c>
      <c r="BA88" s="34"/>
      <c r="BB88" s="34"/>
      <c r="BC88" s="34"/>
      <c r="BD88" s="34"/>
      <c r="BE88" s="34"/>
      <c r="BF88" s="34"/>
      <c r="BG88" s="34"/>
      <c r="BH88" s="34"/>
      <c r="BI88" s="34"/>
      <c r="BJ88" s="34"/>
    </row>
    <row r="89" spans="1:62" ht="16">
      <c r="A89" s="77" t="s">
        <v>106</v>
      </c>
      <c r="B89" s="77">
        <v>191</v>
      </c>
      <c r="C89" s="77">
        <v>34.053690899999999</v>
      </c>
      <c r="D89" s="77">
        <v>-118.2427666</v>
      </c>
      <c r="E89" s="77" t="s">
        <v>37</v>
      </c>
      <c r="G89" s="77">
        <v>100</v>
      </c>
      <c r="H89" s="77" t="s">
        <v>60</v>
      </c>
      <c r="I89" s="77">
        <v>2020</v>
      </c>
      <c r="J89" s="77">
        <v>565.76006783165496</v>
      </c>
      <c r="K89" s="77" t="s">
        <v>29</v>
      </c>
      <c r="L89" s="77" t="s">
        <v>29</v>
      </c>
      <c r="M89" s="77" t="s">
        <v>841</v>
      </c>
      <c r="N89" s="77">
        <v>1</v>
      </c>
      <c r="O89" s="77">
        <v>0</v>
      </c>
      <c r="P89" s="77" t="s">
        <v>8</v>
      </c>
      <c r="Q89" s="77">
        <v>33.425505600000001</v>
      </c>
      <c r="R89" s="77">
        <v>-111.94001249999999</v>
      </c>
      <c r="S89" s="77">
        <v>1173.73630041981</v>
      </c>
      <c r="T89" s="77">
        <v>0.31661744710727902</v>
      </c>
      <c r="U89" s="77">
        <v>181</v>
      </c>
      <c r="V89" s="77">
        <v>636</v>
      </c>
      <c r="W89" s="77">
        <v>0.14760399999999901</v>
      </c>
      <c r="X89" s="77">
        <v>0</v>
      </c>
      <c r="Y89" s="77">
        <v>0</v>
      </c>
      <c r="Z89" s="77">
        <v>0</v>
      </c>
      <c r="AA89" s="77">
        <v>225.35736968060399</v>
      </c>
      <c r="AB89" s="77">
        <v>0.46422144710727897</v>
      </c>
      <c r="AC89" s="77">
        <v>1608.11743751226</v>
      </c>
      <c r="AE89" s="87" t="str">
        <f t="shared" si="122"/>
        <v>Domestic</v>
      </c>
      <c r="AF89" s="82" t="str">
        <f t="shared" si="123"/>
        <v>non-student</v>
      </c>
      <c r="AI89" s="82">
        <f>'GDP per Capita'!N89</f>
        <v>63809.64</v>
      </c>
      <c r="AJ89" s="82">
        <f t="shared" si="124"/>
        <v>63809.64</v>
      </c>
      <c r="AK89" s="82">
        <f t="shared" si="125"/>
        <v>63809.64</v>
      </c>
      <c r="AL89" s="88">
        <f t="shared" si="126"/>
        <v>2.5201794548790121E-2</v>
      </c>
      <c r="AO89" s="89"/>
      <c r="AP89" s="26"/>
      <c r="AQ89" s="26"/>
      <c r="AR89" s="26"/>
      <c r="AS89" s="26"/>
      <c r="AT89" s="26"/>
    </row>
    <row r="90" spans="1:62" ht="16">
      <c r="A90" s="77" t="s">
        <v>112</v>
      </c>
      <c r="B90" s="77">
        <v>192</v>
      </c>
      <c r="C90" s="77">
        <v>40.735657000000003</v>
      </c>
      <c r="D90" s="77">
        <v>-74.172366699999998</v>
      </c>
      <c r="E90" s="77" t="s">
        <v>42</v>
      </c>
      <c r="G90" s="77">
        <v>100</v>
      </c>
      <c r="H90" s="77" t="s">
        <v>60</v>
      </c>
      <c r="I90" s="77">
        <v>2020</v>
      </c>
      <c r="J90" s="77">
        <v>565.76006783165496</v>
      </c>
      <c r="K90" s="77" t="s">
        <v>29</v>
      </c>
      <c r="L90" s="77" t="s">
        <v>29</v>
      </c>
      <c r="M90" s="77" t="s">
        <v>841</v>
      </c>
      <c r="N90" s="77">
        <v>1</v>
      </c>
      <c r="O90" s="77">
        <v>0</v>
      </c>
      <c r="P90" s="77" t="s">
        <v>8</v>
      </c>
      <c r="Q90" s="77">
        <v>33.425505600000001</v>
      </c>
      <c r="R90" s="77">
        <v>-111.94001249999999</v>
      </c>
      <c r="S90" s="77">
        <v>6839.0490433003897</v>
      </c>
      <c r="T90" s="77">
        <v>1.1273746199691499</v>
      </c>
      <c r="U90" s="77">
        <v>181</v>
      </c>
      <c r="V90" s="77">
        <v>636</v>
      </c>
      <c r="W90" s="77">
        <v>0.14760399999999901</v>
      </c>
      <c r="X90" s="77">
        <v>0</v>
      </c>
      <c r="Y90" s="77">
        <v>0</v>
      </c>
      <c r="Z90" s="77">
        <v>0</v>
      </c>
      <c r="AA90" s="77">
        <v>820.68588519604702</v>
      </c>
      <c r="AB90" s="77">
        <v>1.27497861996915</v>
      </c>
      <c r="AC90" s="77">
        <v>2203.4459530276999</v>
      </c>
      <c r="AE90" s="87" t="str">
        <f t="shared" si="122"/>
        <v>Domestic</v>
      </c>
      <c r="AF90" s="82" t="str">
        <f t="shared" si="123"/>
        <v>non-student</v>
      </c>
      <c r="AI90" s="82">
        <f>'GDP per Capita'!N90</f>
        <v>63809.64</v>
      </c>
      <c r="AJ90" s="82">
        <f t="shared" si="124"/>
        <v>63809.64</v>
      </c>
      <c r="AK90" s="82">
        <f t="shared" si="125"/>
        <v>63809.64</v>
      </c>
      <c r="AL90" s="88">
        <f t="shared" si="126"/>
        <v>3.4531552803427505E-2</v>
      </c>
      <c r="AO90" s="89"/>
      <c r="AP90" s="26"/>
      <c r="AQ90" s="26"/>
      <c r="AR90" s="26"/>
      <c r="AS90" s="26"/>
      <c r="AT90" s="26"/>
    </row>
    <row r="91" spans="1:62" ht="34">
      <c r="A91" s="77" t="s">
        <v>171</v>
      </c>
      <c r="B91" s="77">
        <v>193</v>
      </c>
      <c r="C91" s="77">
        <v>37.8708393</v>
      </c>
      <c r="D91" s="77">
        <v>-122.272863899999</v>
      </c>
      <c r="E91" s="77" t="s">
        <v>38</v>
      </c>
      <c r="G91" s="77">
        <v>50</v>
      </c>
      <c r="H91" s="77" t="s">
        <v>61</v>
      </c>
      <c r="I91" s="77">
        <v>2020</v>
      </c>
      <c r="J91" s="77">
        <v>291.01289134438298</v>
      </c>
      <c r="K91" s="77" t="s">
        <v>29</v>
      </c>
      <c r="L91" s="77" t="s">
        <v>29</v>
      </c>
      <c r="M91" s="77" t="s">
        <v>841</v>
      </c>
      <c r="N91" s="77">
        <v>1</v>
      </c>
      <c r="O91" s="77">
        <v>0</v>
      </c>
      <c r="P91" s="77" t="s">
        <v>8</v>
      </c>
      <c r="Q91" s="77">
        <v>33.425505600000001</v>
      </c>
      <c r="R91" s="77">
        <v>-111.94001249999999</v>
      </c>
      <c r="S91" s="77">
        <v>2111.0518604254498</v>
      </c>
      <c r="T91" s="77">
        <v>0.440385069686625</v>
      </c>
      <c r="U91" s="77">
        <v>181</v>
      </c>
      <c r="V91" s="77">
        <v>318</v>
      </c>
      <c r="W91" s="77">
        <v>7.3801999999999895E-2</v>
      </c>
      <c r="X91" s="77">
        <v>0</v>
      </c>
      <c r="Y91" s="77">
        <v>0</v>
      </c>
      <c r="Z91" s="77">
        <v>0</v>
      </c>
      <c r="AA91" s="77">
        <v>405.32195720168602</v>
      </c>
      <c r="AB91" s="77">
        <v>0.51418706968662498</v>
      </c>
      <c r="AC91" s="77">
        <v>1195.3348485460599</v>
      </c>
      <c r="AE91" s="87" t="str">
        <f t="shared" si="122"/>
        <v>Domestic</v>
      </c>
      <c r="AF91" s="82" t="str">
        <f t="shared" si="123"/>
        <v>student</v>
      </c>
      <c r="AI91" s="82">
        <f>'GDP per Capita'!N91</f>
        <v>63809.64</v>
      </c>
      <c r="AJ91" s="82">
        <f t="shared" si="124"/>
        <v>63809.64</v>
      </c>
      <c r="AK91" s="82">
        <f t="shared" si="125"/>
        <v>63809.64</v>
      </c>
      <c r="AL91" s="88">
        <f t="shared" si="126"/>
        <v>1.8732825456248617E-2</v>
      </c>
      <c r="AO91" s="80" t="s">
        <v>1926</v>
      </c>
      <c r="AP91" s="81" t="s">
        <v>814</v>
      </c>
      <c r="AQ91" s="81" t="s">
        <v>57</v>
      </c>
      <c r="AR91" s="79" t="s">
        <v>59</v>
      </c>
      <c r="AS91" s="79" t="s">
        <v>78</v>
      </c>
      <c r="AT91" s="79" t="s">
        <v>49</v>
      </c>
      <c r="AU91" s="79" t="s">
        <v>53</v>
      </c>
      <c r="AV91" s="82" t="s">
        <v>47</v>
      </c>
      <c r="AW91" s="82" t="s">
        <v>48</v>
      </c>
      <c r="AX91" s="79" t="s">
        <v>50</v>
      </c>
      <c r="AY91" s="79" t="s">
        <v>51</v>
      </c>
      <c r="AZ91" s="79" t="s">
        <v>52</v>
      </c>
    </row>
    <row r="92" spans="1:62" ht="16">
      <c r="A92" s="77" t="s">
        <v>134</v>
      </c>
      <c r="B92" s="77">
        <v>194</v>
      </c>
      <c r="C92" s="77">
        <v>35.913154200000001</v>
      </c>
      <c r="D92" s="77">
        <v>-79.055779999999999</v>
      </c>
      <c r="E92" s="77" t="s">
        <v>37</v>
      </c>
      <c r="G92" s="77">
        <v>100</v>
      </c>
      <c r="H92" s="77" t="s">
        <v>60</v>
      </c>
      <c r="I92" s="77">
        <v>2020</v>
      </c>
      <c r="J92" s="77">
        <v>565.76006783165496</v>
      </c>
      <c r="K92" s="77" t="s">
        <v>29</v>
      </c>
      <c r="L92" s="77" t="s">
        <v>29</v>
      </c>
      <c r="M92" s="77" t="s">
        <v>841</v>
      </c>
      <c r="N92" s="77">
        <v>1</v>
      </c>
      <c r="O92" s="77">
        <v>0</v>
      </c>
      <c r="P92" s="77" t="s">
        <v>8</v>
      </c>
      <c r="Q92" s="77">
        <v>33.425505600000001</v>
      </c>
      <c r="R92" s="77">
        <v>-111.94001249999999</v>
      </c>
      <c r="S92" s="77">
        <v>6011.7422971886799</v>
      </c>
      <c r="T92" s="77">
        <v>1.0138414483574001</v>
      </c>
      <c r="U92" s="77">
        <v>181</v>
      </c>
      <c r="V92" s="77">
        <v>636</v>
      </c>
      <c r="W92" s="77">
        <v>0.14760399999999901</v>
      </c>
      <c r="X92" s="77">
        <v>0</v>
      </c>
      <c r="Y92" s="77">
        <v>0</v>
      </c>
      <c r="Z92" s="77">
        <v>0</v>
      </c>
      <c r="AA92" s="77">
        <v>721.40907566264195</v>
      </c>
      <c r="AB92" s="77">
        <v>1.1614454483573999</v>
      </c>
      <c r="AC92" s="77">
        <v>2104.16914349429</v>
      </c>
      <c r="AE92" s="87" t="str">
        <f t="shared" si="122"/>
        <v>Domestic</v>
      </c>
      <c r="AF92" s="82" t="str">
        <f t="shared" si="123"/>
        <v>non-student</v>
      </c>
      <c r="AI92" s="82">
        <f>'GDP per Capita'!N92</f>
        <v>63809.64</v>
      </c>
      <c r="AJ92" s="82">
        <f t="shared" si="124"/>
        <v>63809.64</v>
      </c>
      <c r="AK92" s="82">
        <f t="shared" si="125"/>
        <v>63809.64</v>
      </c>
      <c r="AL92" s="88">
        <f t="shared" si="126"/>
        <v>3.2975725039261938E-2</v>
      </c>
      <c r="AO92" s="25">
        <v>2015</v>
      </c>
      <c r="AP92" s="34">
        <f>AP2-SUM(AP46,AP57)</f>
        <v>0</v>
      </c>
      <c r="AQ92" s="34">
        <f t="shared" ref="AQ92:AZ92" si="183">AQ2-SUM(AQ46,AQ57)</f>
        <v>0</v>
      </c>
      <c r="AR92" s="34">
        <f t="shared" si="183"/>
        <v>0</v>
      </c>
      <c r="AS92" s="34">
        <f t="shared" si="183"/>
        <v>0</v>
      </c>
      <c r="AT92" s="34">
        <f t="shared" si="183"/>
        <v>-5.1159076974727213E-13</v>
      </c>
      <c r="AU92" s="34">
        <f t="shared" si="183"/>
        <v>0</v>
      </c>
      <c r="AV92" s="34">
        <f t="shared" si="183"/>
        <v>0</v>
      </c>
      <c r="AW92" s="34">
        <f t="shared" si="183"/>
        <v>0</v>
      </c>
      <c r="AX92" s="34">
        <f t="shared" si="183"/>
        <v>0</v>
      </c>
      <c r="AY92" s="34">
        <f t="shared" si="183"/>
        <v>0</v>
      </c>
      <c r="AZ92" s="34">
        <f t="shared" si="183"/>
        <v>-1.1641532182693481E-9</v>
      </c>
    </row>
    <row r="93" spans="1:62" ht="16">
      <c r="A93" s="77" t="s">
        <v>172</v>
      </c>
      <c r="B93" s="77">
        <v>195</v>
      </c>
      <c r="C93" s="77">
        <v>40.090811100000003</v>
      </c>
      <c r="D93" s="77">
        <v>-75.383248399999999</v>
      </c>
      <c r="E93" s="77" t="s">
        <v>42</v>
      </c>
      <c r="G93" s="77">
        <v>100</v>
      </c>
      <c r="H93" s="77" t="s">
        <v>60</v>
      </c>
      <c r="I93" s="77">
        <v>2020</v>
      </c>
      <c r="J93" s="77">
        <v>565.76006783165496</v>
      </c>
      <c r="K93" s="77" t="s">
        <v>29</v>
      </c>
      <c r="L93" s="77" t="s">
        <v>29</v>
      </c>
      <c r="M93" s="77" t="s">
        <v>841</v>
      </c>
      <c r="N93" s="77">
        <v>1</v>
      </c>
      <c r="O93" s="77">
        <v>0</v>
      </c>
      <c r="P93" s="77" t="s">
        <v>8</v>
      </c>
      <c r="Q93" s="77">
        <v>33.425505600000001</v>
      </c>
      <c r="R93" s="77">
        <v>-111.94001249999999</v>
      </c>
      <c r="S93" s="77">
        <v>6630.7290028314501</v>
      </c>
      <c r="T93" s="77">
        <v>1.09867276866354</v>
      </c>
      <c r="U93" s="77">
        <v>181</v>
      </c>
      <c r="V93" s="77">
        <v>636</v>
      </c>
      <c r="W93" s="77">
        <v>0.14760399999999901</v>
      </c>
      <c r="X93" s="77">
        <v>0</v>
      </c>
      <c r="Y93" s="77">
        <v>0</v>
      </c>
      <c r="Z93" s="77">
        <v>0</v>
      </c>
      <c r="AA93" s="77">
        <v>795.68748033977397</v>
      </c>
      <c r="AB93" s="77">
        <v>1.2462767686635401</v>
      </c>
      <c r="AC93" s="77">
        <v>2178.4475481714298</v>
      </c>
      <c r="AE93" s="87" t="str">
        <f t="shared" si="122"/>
        <v>Domestic</v>
      </c>
      <c r="AF93" s="82" t="str">
        <f t="shared" si="123"/>
        <v>non-student</v>
      </c>
      <c r="AI93" s="82">
        <f>'GDP per Capita'!N93</f>
        <v>63809.64</v>
      </c>
      <c r="AJ93" s="82">
        <f t="shared" si="124"/>
        <v>63809.64</v>
      </c>
      <c r="AK93" s="82">
        <f t="shared" si="125"/>
        <v>63809.64</v>
      </c>
      <c r="AL93" s="88">
        <f t="shared" si="126"/>
        <v>3.4139787470536267E-2</v>
      </c>
      <c r="AO93" s="25">
        <v>2016</v>
      </c>
      <c r="AP93" s="34">
        <f t="shared" ref="AP93:AZ93" si="184">AP3-SUM(AP47,AP58)</f>
        <v>0</v>
      </c>
      <c r="AQ93" s="34">
        <f t="shared" si="184"/>
        <v>0</v>
      </c>
      <c r="AR93" s="34">
        <f t="shared" si="184"/>
        <v>0</v>
      </c>
      <c r="AS93" s="34">
        <f t="shared" si="184"/>
        <v>0</v>
      </c>
      <c r="AT93" s="34">
        <f t="shared" si="184"/>
        <v>0</v>
      </c>
      <c r="AU93" s="34">
        <f t="shared" si="184"/>
        <v>0</v>
      </c>
      <c r="AV93" s="34">
        <f t="shared" si="184"/>
        <v>0</v>
      </c>
      <c r="AW93" s="34">
        <f t="shared" si="184"/>
        <v>6.3948846218409017E-14</v>
      </c>
      <c r="AX93" s="34">
        <f t="shared" si="184"/>
        <v>0</v>
      </c>
      <c r="AY93" s="34">
        <f t="shared" si="184"/>
        <v>0</v>
      </c>
      <c r="AZ93" s="34">
        <f t="shared" si="184"/>
        <v>0</v>
      </c>
    </row>
    <row r="94" spans="1:62" ht="16">
      <c r="A94" s="77" t="s">
        <v>82</v>
      </c>
      <c r="B94" s="77">
        <v>196</v>
      </c>
      <c r="C94" s="77">
        <v>53.479489199999897</v>
      </c>
      <c r="D94" s="77">
        <v>-2.2451147999999899</v>
      </c>
      <c r="E94" s="77" t="s">
        <v>38</v>
      </c>
      <c r="G94" s="77">
        <v>50</v>
      </c>
      <c r="H94" s="77" t="s">
        <v>61</v>
      </c>
      <c r="I94" s="77">
        <v>2020</v>
      </c>
      <c r="J94" s="77">
        <v>291.01289134438298</v>
      </c>
      <c r="K94" s="77" t="s">
        <v>416</v>
      </c>
      <c r="L94" s="77" t="s">
        <v>31</v>
      </c>
      <c r="M94" s="77" t="s">
        <v>841</v>
      </c>
      <c r="N94" s="77">
        <v>1</v>
      </c>
      <c r="O94" s="77">
        <v>0</v>
      </c>
      <c r="P94" s="77" t="s">
        <v>8</v>
      </c>
      <c r="Q94" s="77">
        <v>33.425505600000001</v>
      </c>
      <c r="R94" s="77">
        <v>-111.94001249999999</v>
      </c>
      <c r="S94" s="77">
        <v>16461.317817508301</v>
      </c>
      <c r="T94" s="77">
        <v>2.53645879592358</v>
      </c>
      <c r="U94" s="77">
        <v>181</v>
      </c>
      <c r="V94" s="77">
        <v>318</v>
      </c>
      <c r="W94" s="77">
        <v>7.3801999999999895E-2</v>
      </c>
      <c r="X94" s="77">
        <v>0</v>
      </c>
      <c r="Y94" s="77">
        <v>0</v>
      </c>
      <c r="Z94" s="77">
        <v>0</v>
      </c>
      <c r="AA94" s="77">
        <v>1728.43837083837</v>
      </c>
      <c r="AB94" s="77">
        <v>2.6102607959235802</v>
      </c>
      <c r="AC94" s="77">
        <v>2518.4512621827498</v>
      </c>
      <c r="AE94" s="87" t="str">
        <f t="shared" si="122"/>
        <v>International</v>
      </c>
      <c r="AF94" s="82" t="str">
        <f t="shared" si="123"/>
        <v>student</v>
      </c>
      <c r="AI94" s="82">
        <f>'GDP per Capita'!N94</f>
        <v>40800.480000000003</v>
      </c>
      <c r="AJ94" s="82">
        <f t="shared" si="124"/>
        <v>40800.480000000003</v>
      </c>
      <c r="AK94" s="82">
        <f t="shared" si="125"/>
        <v>40800.480000000003</v>
      </c>
      <c r="AL94" s="88">
        <f t="shared" si="126"/>
        <v>6.1726020433650525E-2</v>
      </c>
      <c r="AO94" s="25">
        <v>2018</v>
      </c>
      <c r="AP94" s="34">
        <f t="shared" ref="AP94:AZ94" si="185">AP4-SUM(AP48,AP59)</f>
        <v>0</v>
      </c>
      <c r="AQ94" s="34">
        <f t="shared" si="185"/>
        <v>0</v>
      </c>
      <c r="AR94" s="34">
        <f t="shared" si="185"/>
        <v>0</v>
      </c>
      <c r="AS94" s="34">
        <f t="shared" si="185"/>
        <v>0</v>
      </c>
      <c r="AT94" s="34">
        <f t="shared" si="185"/>
        <v>-5.1159076974727213E-13</v>
      </c>
      <c r="AU94" s="34">
        <f t="shared" si="185"/>
        <v>0</v>
      </c>
      <c r="AV94" s="34">
        <f t="shared" si="185"/>
        <v>0</v>
      </c>
      <c r="AW94" s="34">
        <f t="shared" si="185"/>
        <v>-1.2789769243681803E-13</v>
      </c>
      <c r="AX94" s="34">
        <f t="shared" si="185"/>
        <v>0</v>
      </c>
      <c r="AY94" s="34">
        <f t="shared" si="185"/>
        <v>0</v>
      </c>
      <c r="AZ94" s="34">
        <f t="shared" si="185"/>
        <v>0</v>
      </c>
    </row>
    <row r="95" spans="1:62" ht="16">
      <c r="A95" s="77" t="s">
        <v>162</v>
      </c>
      <c r="B95" s="77">
        <v>197</v>
      </c>
      <c r="C95" s="77">
        <v>40.027145300000001</v>
      </c>
      <c r="D95" s="77">
        <v>-78.523744699999995</v>
      </c>
      <c r="E95" s="77" t="s">
        <v>42</v>
      </c>
      <c r="G95" s="77">
        <v>100</v>
      </c>
      <c r="H95" s="77" t="s">
        <v>60</v>
      </c>
      <c r="I95" s="77">
        <v>2020</v>
      </c>
      <c r="J95" s="77">
        <v>565.76006783165496</v>
      </c>
      <c r="K95" s="77" t="s">
        <v>29</v>
      </c>
      <c r="L95" s="77" t="s">
        <v>29</v>
      </c>
      <c r="M95" s="77" t="s">
        <v>841</v>
      </c>
      <c r="N95" s="77">
        <v>1</v>
      </c>
      <c r="O95" s="77">
        <v>0</v>
      </c>
      <c r="P95" s="77" t="s">
        <v>8</v>
      </c>
      <c r="Q95" s="77">
        <v>33.425505600000001</v>
      </c>
      <c r="R95" s="77">
        <v>-111.94001249999999</v>
      </c>
      <c r="S95" s="77">
        <v>6096.0555670572003</v>
      </c>
      <c r="T95" s="77">
        <v>1.0253567496301299</v>
      </c>
      <c r="U95" s="77">
        <v>181</v>
      </c>
      <c r="V95" s="77">
        <v>636</v>
      </c>
      <c r="W95" s="77">
        <v>0.14760399999999901</v>
      </c>
      <c r="X95" s="77">
        <v>0</v>
      </c>
      <c r="Y95" s="77">
        <v>0</v>
      </c>
      <c r="Z95" s="77">
        <v>0</v>
      </c>
      <c r="AA95" s="77">
        <v>731.52666804686396</v>
      </c>
      <c r="AB95" s="77">
        <v>1.17296074963013</v>
      </c>
      <c r="AC95" s="77">
        <v>2114.2867358785202</v>
      </c>
      <c r="AE95" s="87" t="str">
        <f t="shared" si="122"/>
        <v>Domestic</v>
      </c>
      <c r="AF95" s="82" t="str">
        <f t="shared" si="123"/>
        <v>non-student</v>
      </c>
      <c r="AI95" s="82">
        <f>'GDP per Capita'!N95</f>
        <v>63809.64</v>
      </c>
      <c r="AJ95" s="82">
        <f t="shared" si="124"/>
        <v>63809.64</v>
      </c>
      <c r="AK95" s="82">
        <f t="shared" si="125"/>
        <v>63809.64</v>
      </c>
      <c r="AL95" s="88">
        <f t="shared" si="126"/>
        <v>3.313428403417603E-2</v>
      </c>
      <c r="AO95" s="22">
        <v>2019</v>
      </c>
      <c r="AP95" s="34">
        <f t="shared" ref="AP95:AZ95" si="186">AP5-SUM(AP49,AP60)</f>
        <v>0</v>
      </c>
      <c r="AQ95" s="34">
        <f t="shared" si="186"/>
        <v>0</v>
      </c>
      <c r="AR95" s="34">
        <f t="shared" si="186"/>
        <v>0</v>
      </c>
      <c r="AS95" s="34">
        <f t="shared" si="186"/>
        <v>0</v>
      </c>
      <c r="AT95" s="34">
        <f t="shared" si="186"/>
        <v>0</v>
      </c>
      <c r="AU95" s="34">
        <f t="shared" si="186"/>
        <v>0</v>
      </c>
      <c r="AV95" s="34">
        <f t="shared" si="186"/>
        <v>0</v>
      </c>
      <c r="AW95" s="34">
        <f t="shared" si="186"/>
        <v>0</v>
      </c>
      <c r="AX95" s="34">
        <f t="shared" si="186"/>
        <v>0</v>
      </c>
      <c r="AY95" s="34">
        <f t="shared" si="186"/>
        <v>0</v>
      </c>
      <c r="AZ95" s="34">
        <f t="shared" si="186"/>
        <v>0</v>
      </c>
    </row>
    <row r="96" spans="1:62" ht="16">
      <c r="A96" s="77" t="s">
        <v>173</v>
      </c>
      <c r="B96" s="77">
        <v>198</v>
      </c>
      <c r="C96" s="77">
        <v>52.215645700000003</v>
      </c>
      <c r="D96" s="77">
        <v>5.9639484999999999</v>
      </c>
      <c r="E96" s="77" t="s">
        <v>42</v>
      </c>
      <c r="G96" s="77">
        <v>100</v>
      </c>
      <c r="H96" s="77" t="s">
        <v>60</v>
      </c>
      <c r="I96" s="77">
        <v>2020</v>
      </c>
      <c r="J96" s="77">
        <v>565.76006783165496</v>
      </c>
      <c r="K96" s="77" t="s">
        <v>328</v>
      </c>
      <c r="L96" s="77" t="s">
        <v>31</v>
      </c>
      <c r="M96" s="77" t="s">
        <v>841</v>
      </c>
      <c r="N96" s="77">
        <v>1</v>
      </c>
      <c r="O96" s="77">
        <v>0</v>
      </c>
      <c r="P96" s="77" t="s">
        <v>8</v>
      </c>
      <c r="Q96" s="77">
        <v>33.425505600000001</v>
      </c>
      <c r="R96" s="77">
        <v>-111.94001249999999</v>
      </c>
      <c r="S96" s="77">
        <v>17500.8609990568</v>
      </c>
      <c r="T96" s="77">
        <v>2.6984555672354098</v>
      </c>
      <c r="U96" s="77">
        <v>181</v>
      </c>
      <c r="V96" s="77">
        <v>636</v>
      </c>
      <c r="W96" s="77">
        <v>0.14760399999999901</v>
      </c>
      <c r="X96" s="77">
        <v>0</v>
      </c>
      <c r="Y96" s="77">
        <v>0</v>
      </c>
      <c r="Z96" s="77">
        <v>0</v>
      </c>
      <c r="AA96" s="77">
        <v>1837.59040490096</v>
      </c>
      <c r="AB96" s="77">
        <v>2.8460595672354101</v>
      </c>
      <c r="AC96" s="77">
        <v>3220.3504727326199</v>
      </c>
      <c r="AE96" s="87" t="str">
        <f t="shared" si="122"/>
        <v>International</v>
      </c>
      <c r="AF96" s="82" t="str">
        <f t="shared" si="123"/>
        <v>non-student</v>
      </c>
      <c r="AI96" s="82">
        <f>'GDP per Capita'!N96</f>
        <v>53666.48</v>
      </c>
      <c r="AJ96" s="82">
        <f t="shared" si="124"/>
        <v>53666.48</v>
      </c>
      <c r="AK96" s="82">
        <f t="shared" si="125"/>
        <v>53666.48</v>
      </c>
      <c r="AL96" s="88">
        <f t="shared" si="126"/>
        <v>6.000673926690589E-2</v>
      </c>
      <c r="AO96" s="22">
        <v>2020</v>
      </c>
      <c r="AP96" s="34">
        <f t="shared" ref="AP96:AZ96" si="187">AP6-SUM(AP50,AP61)</f>
        <v>0</v>
      </c>
      <c r="AQ96" s="34">
        <f t="shared" si="187"/>
        <v>0</v>
      </c>
      <c r="AR96" s="34">
        <f t="shared" si="187"/>
        <v>0</v>
      </c>
      <c r="AS96" s="34">
        <f t="shared" si="187"/>
        <v>0</v>
      </c>
      <c r="AT96" s="34">
        <f t="shared" si="187"/>
        <v>0</v>
      </c>
      <c r="AU96" s="34">
        <f t="shared" si="187"/>
        <v>0</v>
      </c>
      <c r="AV96" s="34">
        <f t="shared" si="187"/>
        <v>0</v>
      </c>
      <c r="AW96" s="34">
        <f t="shared" si="187"/>
        <v>2.2737367544323206E-13</v>
      </c>
      <c r="AX96" s="34">
        <f t="shared" si="187"/>
        <v>0</v>
      </c>
      <c r="AY96" s="34">
        <f t="shared" si="187"/>
        <v>0</v>
      </c>
      <c r="AZ96" s="34">
        <f t="shared" si="187"/>
        <v>0</v>
      </c>
    </row>
    <row r="97" spans="1:52" ht="16">
      <c r="A97" s="77" t="s">
        <v>174</v>
      </c>
      <c r="B97" s="77">
        <v>199</v>
      </c>
      <c r="C97" s="77">
        <v>41.678675399999896</v>
      </c>
      <c r="D97" s="77">
        <v>-83.512728299999907</v>
      </c>
      <c r="E97" s="77" t="s">
        <v>38</v>
      </c>
      <c r="G97" s="77">
        <v>50</v>
      </c>
      <c r="H97" s="77" t="s">
        <v>61</v>
      </c>
      <c r="I97" s="77">
        <v>2020</v>
      </c>
      <c r="J97" s="77">
        <v>291.01289134438298</v>
      </c>
      <c r="K97" s="77" t="s">
        <v>29</v>
      </c>
      <c r="L97" s="77" t="s">
        <v>29</v>
      </c>
      <c r="M97" s="77" t="s">
        <v>841</v>
      </c>
      <c r="N97" s="77">
        <v>1</v>
      </c>
      <c r="O97" s="77">
        <v>0</v>
      </c>
      <c r="P97" s="77" t="s">
        <v>8</v>
      </c>
      <c r="Q97" s="77">
        <v>33.425505600000001</v>
      </c>
      <c r="R97" s="77">
        <v>-111.94001249999999</v>
      </c>
      <c r="S97" s="77">
        <v>5307.9862347988001</v>
      </c>
      <c r="T97" s="77">
        <v>0.91821285141265596</v>
      </c>
      <c r="U97" s="77">
        <v>181</v>
      </c>
      <c r="V97" s="77">
        <v>318</v>
      </c>
      <c r="W97" s="77">
        <v>7.3801999999999895E-2</v>
      </c>
      <c r="X97" s="77">
        <v>0</v>
      </c>
      <c r="Y97" s="77">
        <v>0</v>
      </c>
      <c r="Z97" s="77">
        <v>0</v>
      </c>
      <c r="AA97" s="77">
        <v>636.95834817585603</v>
      </c>
      <c r="AB97" s="77">
        <v>0.992014851412656</v>
      </c>
      <c r="AC97" s="77">
        <v>1426.97123952023</v>
      </c>
      <c r="AE97" s="87" t="str">
        <f t="shared" si="122"/>
        <v>Domestic</v>
      </c>
      <c r="AF97" s="82" t="str">
        <f t="shared" si="123"/>
        <v>student</v>
      </c>
      <c r="AI97" s="82">
        <f>'GDP per Capita'!N97</f>
        <v>63809.64</v>
      </c>
      <c r="AJ97" s="82">
        <f t="shared" si="124"/>
        <v>63809.64</v>
      </c>
      <c r="AK97" s="82">
        <f t="shared" si="125"/>
        <v>63809.64</v>
      </c>
      <c r="AL97" s="88">
        <f t="shared" si="126"/>
        <v>2.2362941391304354E-2</v>
      </c>
      <c r="AO97" s="82" t="s">
        <v>819</v>
      </c>
      <c r="AP97" s="34">
        <f t="shared" ref="AP97:AZ97" si="188">AP7-SUM(AP51,AP62)</f>
        <v>0</v>
      </c>
      <c r="AQ97" s="34">
        <f t="shared" si="188"/>
        <v>0</v>
      </c>
      <c r="AR97" s="34">
        <f t="shared" si="188"/>
        <v>0</v>
      </c>
      <c r="AS97" s="34">
        <f t="shared" si="188"/>
        <v>0</v>
      </c>
      <c r="AT97" s="34">
        <f t="shared" si="188"/>
        <v>0</v>
      </c>
      <c r="AU97" s="34">
        <f t="shared" si="188"/>
        <v>0</v>
      </c>
      <c r="AV97" s="34">
        <f t="shared" si="188"/>
        <v>0</v>
      </c>
      <c r="AW97" s="34">
        <f t="shared" si="188"/>
        <v>0</v>
      </c>
      <c r="AX97" s="34">
        <f t="shared" si="188"/>
        <v>0</v>
      </c>
      <c r="AY97" s="34">
        <f t="shared" si="188"/>
        <v>0</v>
      </c>
      <c r="AZ97" s="34">
        <f t="shared" si="188"/>
        <v>0</v>
      </c>
    </row>
    <row r="98" spans="1:52" ht="16">
      <c r="A98" s="77" t="s">
        <v>175</v>
      </c>
      <c r="B98" s="77">
        <v>200</v>
      </c>
      <c r="C98" s="77">
        <v>52.0191005</v>
      </c>
      <c r="D98" s="77">
        <v>8.5310070000000007</v>
      </c>
      <c r="E98" s="77" t="s">
        <v>37</v>
      </c>
      <c r="G98" s="77">
        <v>50</v>
      </c>
      <c r="H98" s="77" t="s">
        <v>61</v>
      </c>
      <c r="I98" s="77">
        <v>2020</v>
      </c>
      <c r="J98" s="77">
        <v>291.01289134438298</v>
      </c>
      <c r="K98" s="77" t="s">
        <v>224</v>
      </c>
      <c r="L98" s="77" t="s">
        <v>31</v>
      </c>
      <c r="M98" s="77" t="s">
        <v>841</v>
      </c>
      <c r="N98" s="77">
        <v>1</v>
      </c>
      <c r="O98" s="77">
        <v>0</v>
      </c>
      <c r="P98" s="77" t="s">
        <v>8</v>
      </c>
      <c r="Q98" s="77">
        <v>33.425505600000001</v>
      </c>
      <c r="R98" s="77">
        <v>-111.94001249999999</v>
      </c>
      <c r="S98" s="77">
        <v>17790.078105639801</v>
      </c>
      <c r="T98" s="77">
        <v>2.74386421902221</v>
      </c>
      <c r="U98" s="77">
        <v>181</v>
      </c>
      <c r="V98" s="77">
        <v>636</v>
      </c>
      <c r="W98" s="77">
        <v>0.14760399999999901</v>
      </c>
      <c r="X98" s="77">
        <v>0</v>
      </c>
      <c r="Y98" s="77">
        <v>0</v>
      </c>
      <c r="Z98" s="77">
        <v>0</v>
      </c>
      <c r="AA98" s="77">
        <v>1867.9582010921799</v>
      </c>
      <c r="AB98" s="77">
        <v>2.8914682190222099</v>
      </c>
      <c r="AC98" s="77">
        <v>2975.97109243656</v>
      </c>
      <c r="AE98" s="87" t="str">
        <f t="shared" si="122"/>
        <v>International</v>
      </c>
      <c r="AF98" s="82" t="str">
        <f t="shared" si="123"/>
        <v>non-student</v>
      </c>
      <c r="AI98" s="82">
        <f>'GDP per Capita'!N98</f>
        <v>49180.54</v>
      </c>
      <c r="AJ98" s="82">
        <f t="shared" si="124"/>
        <v>49180.54</v>
      </c>
      <c r="AK98" s="82">
        <f t="shared" si="125"/>
        <v>49180.54</v>
      </c>
      <c r="AL98" s="88">
        <f t="shared" si="126"/>
        <v>6.0511151208111173E-2</v>
      </c>
      <c r="AO98" s="82" t="s">
        <v>75</v>
      </c>
      <c r="AP98" s="34">
        <f t="shared" ref="AP98:AZ98" si="189">AP8-SUM(AP52,AP63)</f>
        <v>0</v>
      </c>
      <c r="AQ98" s="34">
        <f t="shared" si="189"/>
        <v>0</v>
      </c>
      <c r="AR98" s="34">
        <f t="shared" si="189"/>
        <v>0</v>
      </c>
      <c r="AS98" s="34">
        <f t="shared" si="189"/>
        <v>0</v>
      </c>
      <c r="AT98" s="34">
        <f t="shared" si="189"/>
        <v>0</v>
      </c>
      <c r="AU98" s="34">
        <f t="shared" si="189"/>
        <v>0</v>
      </c>
      <c r="AV98" s="34">
        <f t="shared" si="189"/>
        <v>0</v>
      </c>
      <c r="AW98" s="34">
        <f t="shared" si="189"/>
        <v>0</v>
      </c>
      <c r="AX98" s="34">
        <f t="shared" si="189"/>
        <v>0</v>
      </c>
      <c r="AY98" s="34">
        <f t="shared" si="189"/>
        <v>0</v>
      </c>
      <c r="AZ98" s="34">
        <f t="shared" si="189"/>
        <v>0</v>
      </c>
    </row>
    <row r="99" spans="1:52" ht="16">
      <c r="A99" s="77" t="s">
        <v>85</v>
      </c>
      <c r="B99" s="77">
        <v>201</v>
      </c>
      <c r="C99" s="77">
        <v>36.062584299999997</v>
      </c>
      <c r="D99" s="77">
        <v>-94.157432799999995</v>
      </c>
      <c r="E99" s="77" t="s">
        <v>38</v>
      </c>
      <c r="G99" s="77">
        <v>50</v>
      </c>
      <c r="H99" s="77" t="s">
        <v>61</v>
      </c>
      <c r="I99" s="77">
        <v>2020</v>
      </c>
      <c r="J99" s="77">
        <v>291.01289134438298</v>
      </c>
      <c r="K99" s="77" t="s">
        <v>29</v>
      </c>
      <c r="L99" s="77" t="s">
        <v>29</v>
      </c>
      <c r="M99" s="77" t="s">
        <v>841</v>
      </c>
      <c r="N99" s="77">
        <v>1</v>
      </c>
      <c r="O99" s="77">
        <v>0</v>
      </c>
      <c r="P99" s="77" t="s">
        <v>8</v>
      </c>
      <c r="Q99" s="77">
        <v>33.425505600000001</v>
      </c>
      <c r="R99" s="77">
        <v>-111.94001249999999</v>
      </c>
      <c r="S99" s="77">
        <v>3297.1878285582902</v>
      </c>
      <c r="T99" s="77">
        <v>0.61023653461507699</v>
      </c>
      <c r="U99" s="77">
        <v>181</v>
      </c>
      <c r="V99" s="77">
        <v>318</v>
      </c>
      <c r="W99" s="77">
        <v>7.3801999999999895E-2</v>
      </c>
      <c r="X99" s="77">
        <v>0</v>
      </c>
      <c r="Y99" s="77">
        <v>0</v>
      </c>
      <c r="Z99" s="77">
        <v>0</v>
      </c>
      <c r="AA99" s="77">
        <v>633.06006308319195</v>
      </c>
      <c r="AB99" s="77">
        <v>0.68403853461507702</v>
      </c>
      <c r="AC99" s="77">
        <v>1423.07295442757</v>
      </c>
      <c r="AE99" s="87" t="str">
        <f t="shared" si="122"/>
        <v>Domestic</v>
      </c>
      <c r="AF99" s="82" t="str">
        <f t="shared" si="123"/>
        <v>student</v>
      </c>
      <c r="AI99" s="82">
        <f>'GDP per Capita'!N99</f>
        <v>63809.64</v>
      </c>
      <c r="AJ99" s="82">
        <f t="shared" si="124"/>
        <v>63809.64</v>
      </c>
      <c r="AK99" s="82">
        <f t="shared" si="125"/>
        <v>63809.64</v>
      </c>
      <c r="AL99" s="88">
        <f t="shared" si="126"/>
        <v>2.2301848974975724E-2</v>
      </c>
      <c r="AO99" s="89"/>
      <c r="AP99" s="26"/>
      <c r="AQ99" s="26"/>
      <c r="AR99" s="26"/>
      <c r="AS99" s="26"/>
      <c r="AT99" s="26"/>
    </row>
    <row r="100" spans="1:52" ht="16">
      <c r="A100" s="77" t="s">
        <v>176</v>
      </c>
      <c r="B100" s="77">
        <v>202</v>
      </c>
      <c r="C100" s="77">
        <v>34.685074899999996</v>
      </c>
      <c r="D100" s="77">
        <v>-82.836411099999907</v>
      </c>
      <c r="E100" s="77" t="s">
        <v>38</v>
      </c>
      <c r="G100" s="77">
        <v>50</v>
      </c>
      <c r="H100" s="77" t="s">
        <v>61</v>
      </c>
      <c r="I100" s="77">
        <v>2020</v>
      </c>
      <c r="J100" s="77">
        <v>291.01289134438298</v>
      </c>
      <c r="K100" s="77" t="s">
        <v>29</v>
      </c>
      <c r="L100" s="77" t="s">
        <v>29</v>
      </c>
      <c r="M100" s="77" t="s">
        <v>841</v>
      </c>
      <c r="N100" s="77">
        <v>1</v>
      </c>
      <c r="O100" s="77">
        <v>0</v>
      </c>
      <c r="P100" s="77" t="s">
        <v>8</v>
      </c>
      <c r="Q100" s="77">
        <v>33.425505600000001</v>
      </c>
      <c r="R100" s="77">
        <v>-111.94001249999999</v>
      </c>
      <c r="S100" s="77">
        <v>5351.0251878197896</v>
      </c>
      <c r="T100" s="77">
        <v>0.92403606339659605</v>
      </c>
      <c r="U100" s="77">
        <v>181</v>
      </c>
      <c r="V100" s="77">
        <v>318</v>
      </c>
      <c r="W100" s="77">
        <v>7.3801999999999895E-2</v>
      </c>
      <c r="X100" s="77">
        <v>0</v>
      </c>
      <c r="Y100" s="77">
        <v>0</v>
      </c>
      <c r="Z100" s="77">
        <v>0</v>
      </c>
      <c r="AA100" s="77">
        <v>642.12302253837504</v>
      </c>
      <c r="AB100" s="77">
        <v>0.99783806339659598</v>
      </c>
      <c r="AC100" s="77">
        <v>1432.1359138827499</v>
      </c>
      <c r="AE100" s="87" t="str">
        <f t="shared" si="122"/>
        <v>Domestic</v>
      </c>
      <c r="AF100" s="82" t="str">
        <f t="shared" si="123"/>
        <v>student</v>
      </c>
      <c r="AI100" s="82">
        <f>'GDP per Capita'!N100</f>
        <v>63809.64</v>
      </c>
      <c r="AJ100" s="82">
        <f t="shared" si="124"/>
        <v>63809.64</v>
      </c>
      <c r="AK100" s="82">
        <f t="shared" si="125"/>
        <v>63809.64</v>
      </c>
      <c r="AL100" s="88">
        <f t="shared" si="126"/>
        <v>2.24438801705001E-2</v>
      </c>
      <c r="AO100" s="89"/>
      <c r="AP100" s="26"/>
      <c r="AQ100" s="26"/>
      <c r="AR100" s="26"/>
      <c r="AS100" s="26"/>
      <c r="AT100" s="26"/>
    </row>
    <row r="101" spans="1:52" ht="34">
      <c r="A101" s="77" t="s">
        <v>92</v>
      </c>
      <c r="B101" s="77">
        <v>203</v>
      </c>
      <c r="C101" s="77">
        <v>40.425868600000001</v>
      </c>
      <c r="D101" s="77">
        <v>-86.908065500000006</v>
      </c>
      <c r="E101" s="77" t="s">
        <v>38</v>
      </c>
      <c r="G101" s="77">
        <v>50</v>
      </c>
      <c r="H101" s="77" t="s">
        <v>61</v>
      </c>
      <c r="I101" s="77">
        <v>2020</v>
      </c>
      <c r="J101" s="77">
        <v>291.01289134438298</v>
      </c>
      <c r="K101" s="77" t="s">
        <v>29</v>
      </c>
      <c r="L101" s="77" t="s">
        <v>29</v>
      </c>
      <c r="M101" s="77" t="s">
        <v>841</v>
      </c>
      <c r="N101" s="77">
        <v>1</v>
      </c>
      <c r="O101" s="77">
        <v>0</v>
      </c>
      <c r="P101" s="77" t="s">
        <v>8</v>
      </c>
      <c r="Q101" s="77">
        <v>33.425505600000001</v>
      </c>
      <c r="R101" s="77">
        <v>-111.94001249999999</v>
      </c>
      <c r="S101" s="77">
        <v>4695.4100965696198</v>
      </c>
      <c r="T101" s="77">
        <v>0.83282982466415201</v>
      </c>
      <c r="U101" s="77">
        <v>181</v>
      </c>
      <c r="V101" s="77">
        <v>318</v>
      </c>
      <c r="W101" s="77">
        <v>7.3801999999999895E-2</v>
      </c>
      <c r="X101" s="77">
        <v>0</v>
      </c>
      <c r="Y101" s="77">
        <v>0</v>
      </c>
      <c r="Z101" s="77">
        <v>0</v>
      </c>
      <c r="AA101" s="77">
        <v>563.44921158835496</v>
      </c>
      <c r="AB101" s="77">
        <v>0.90663182466415204</v>
      </c>
      <c r="AC101" s="77">
        <v>1353.46210293273</v>
      </c>
      <c r="AE101" s="87" t="str">
        <f t="shared" si="122"/>
        <v>Domestic</v>
      </c>
      <c r="AF101" s="82" t="str">
        <f t="shared" si="123"/>
        <v>student</v>
      </c>
      <c r="AI101" s="82">
        <f>'GDP per Capita'!N101</f>
        <v>63809.64</v>
      </c>
      <c r="AJ101" s="82">
        <f t="shared" si="124"/>
        <v>63809.64</v>
      </c>
      <c r="AK101" s="82">
        <f t="shared" si="125"/>
        <v>63809.64</v>
      </c>
      <c r="AL101" s="88">
        <f t="shared" si="126"/>
        <v>2.121093463202002E-2</v>
      </c>
      <c r="AO101" s="80" t="s">
        <v>849</v>
      </c>
      <c r="AP101" s="81" t="s">
        <v>814</v>
      </c>
      <c r="AQ101" s="81" t="s">
        <v>57</v>
      </c>
      <c r="AR101" s="79" t="s">
        <v>59</v>
      </c>
      <c r="AS101" s="79" t="s">
        <v>78</v>
      </c>
      <c r="AT101" s="79" t="s">
        <v>49</v>
      </c>
      <c r="AU101" s="79" t="s">
        <v>53</v>
      </c>
      <c r="AV101" s="82" t="s">
        <v>47</v>
      </c>
      <c r="AW101" s="82" t="s">
        <v>48</v>
      </c>
      <c r="AX101" s="79" t="s">
        <v>50</v>
      </c>
      <c r="AY101" s="79" t="s">
        <v>51</v>
      </c>
      <c r="AZ101" s="79" t="s">
        <v>52</v>
      </c>
    </row>
    <row r="102" spans="1:52" ht="16">
      <c r="A102" s="77" t="s">
        <v>105</v>
      </c>
      <c r="B102" s="77">
        <v>204</v>
      </c>
      <c r="C102" s="77">
        <v>30.271128600000001</v>
      </c>
      <c r="D102" s="77">
        <v>-97.743699500000005</v>
      </c>
      <c r="E102" s="77" t="s">
        <v>38</v>
      </c>
      <c r="G102" s="77">
        <v>50</v>
      </c>
      <c r="H102" s="77" t="s">
        <v>61</v>
      </c>
      <c r="I102" s="77">
        <v>2020</v>
      </c>
      <c r="J102" s="77">
        <v>291.01289134438298</v>
      </c>
      <c r="K102" s="77" t="s">
        <v>29</v>
      </c>
      <c r="L102" s="77" t="s">
        <v>29</v>
      </c>
      <c r="M102" s="77" t="s">
        <v>841</v>
      </c>
      <c r="N102" s="77">
        <v>1</v>
      </c>
      <c r="O102" s="77">
        <v>0</v>
      </c>
      <c r="P102" s="77" t="s">
        <v>8</v>
      </c>
      <c r="Q102" s="77">
        <v>33.425505600000001</v>
      </c>
      <c r="R102" s="77">
        <v>-111.94001249999999</v>
      </c>
      <c r="S102" s="77">
        <v>2769.4765726196601</v>
      </c>
      <c r="T102" s="77">
        <v>0.52732661291170302</v>
      </c>
      <c r="U102" s="77">
        <v>181</v>
      </c>
      <c r="V102" s="77">
        <v>318</v>
      </c>
      <c r="W102" s="77">
        <v>7.3801999999999895E-2</v>
      </c>
      <c r="X102" s="77">
        <v>0</v>
      </c>
      <c r="Y102" s="77">
        <v>0</v>
      </c>
      <c r="Z102" s="77">
        <v>0</v>
      </c>
      <c r="AA102" s="77">
        <v>531.73950194297595</v>
      </c>
      <c r="AB102" s="77">
        <v>0.60112861291170305</v>
      </c>
      <c r="AC102" s="77">
        <v>1321.7523932873501</v>
      </c>
      <c r="AE102" s="87" t="str">
        <f t="shared" si="122"/>
        <v>Domestic</v>
      </c>
      <c r="AF102" s="82" t="str">
        <f t="shared" si="123"/>
        <v>student</v>
      </c>
      <c r="AI102" s="82">
        <f>'GDP per Capita'!N102</f>
        <v>63809.64</v>
      </c>
      <c r="AJ102" s="82">
        <f t="shared" si="124"/>
        <v>63809.64</v>
      </c>
      <c r="AK102" s="82">
        <f t="shared" si="125"/>
        <v>63809.64</v>
      </c>
      <c r="AL102" s="88">
        <f t="shared" si="126"/>
        <v>2.0713992326039609E-2</v>
      </c>
      <c r="AO102" s="25">
        <v>2015</v>
      </c>
      <c r="AP102" s="34">
        <f>COUNT(I2:I2435)-SUM(AP2:AP6)</f>
        <v>0</v>
      </c>
      <c r="AQ102" s="34">
        <f>SUM(G2:G2435)-SUM(AQ2:AQ6)</f>
        <v>0</v>
      </c>
      <c r="AR102" s="34">
        <f>SUM(J2:J2435)-SUM(AR2:AR6)</f>
        <v>0</v>
      </c>
      <c r="AS102" s="34">
        <f>SUM(S2:S2435)-SUM(AS2:AS6)</f>
        <v>0</v>
      </c>
      <c r="AT102" s="34">
        <f>SUM(T2:T2435)-SUM(AT2:AT6)</f>
        <v>0</v>
      </c>
      <c r="AU102" s="34">
        <f>SUM(U2:U2435)-SUM(AU2:AU6)</f>
        <v>0</v>
      </c>
      <c r="AV102" s="34">
        <f>SUM(V2:V2435)-SUM(AV2:AV6)</f>
        <v>3.0267983675003052E-9</v>
      </c>
      <c r="AW102" s="34">
        <f>SUM(W2:W2435)-SUM(AW2:AW6)</f>
        <v>0</v>
      </c>
      <c r="AX102" s="34">
        <f>SUM(AA2:AA2435)-SUM(AX2:AX6)</f>
        <v>5.5879354476928711E-9</v>
      </c>
      <c r="AY102" s="34">
        <f>SUM(AB2:AB2435)-SUM(AY2:AY6)</f>
        <v>0</v>
      </c>
      <c r="AZ102" s="34">
        <f>SUM(J2:J2435,U2:U2435,V2:V2435,AA2:AA2435)-SUM(AZ2:AZ6)</f>
        <v>1.7695128917694092E-8</v>
      </c>
    </row>
    <row r="103" spans="1:52" ht="16">
      <c r="A103" s="77" t="s">
        <v>105</v>
      </c>
      <c r="B103" s="77">
        <v>205</v>
      </c>
      <c r="C103" s="77">
        <v>30.271128600000001</v>
      </c>
      <c r="D103" s="77">
        <v>-97.743699500000005</v>
      </c>
      <c r="E103" s="77" t="s">
        <v>38</v>
      </c>
      <c r="G103" s="77">
        <v>50</v>
      </c>
      <c r="H103" s="77" t="s">
        <v>61</v>
      </c>
      <c r="I103" s="77">
        <v>2020</v>
      </c>
      <c r="J103" s="77">
        <v>291.01289134438298</v>
      </c>
      <c r="K103" s="77" t="s">
        <v>29</v>
      </c>
      <c r="L103" s="77" t="s">
        <v>29</v>
      </c>
      <c r="M103" s="77" t="s">
        <v>841</v>
      </c>
      <c r="N103" s="77">
        <v>1</v>
      </c>
      <c r="O103" s="77">
        <v>0</v>
      </c>
      <c r="P103" s="77" t="s">
        <v>8</v>
      </c>
      <c r="Q103" s="77">
        <v>33.425505600000001</v>
      </c>
      <c r="R103" s="77">
        <v>-111.94001249999999</v>
      </c>
      <c r="S103" s="77">
        <v>2769.4765726196601</v>
      </c>
      <c r="T103" s="77">
        <v>0.52732661291170302</v>
      </c>
      <c r="U103" s="77">
        <v>181</v>
      </c>
      <c r="V103" s="77">
        <v>318</v>
      </c>
      <c r="W103" s="77">
        <v>7.3801999999999895E-2</v>
      </c>
      <c r="X103" s="77">
        <v>0</v>
      </c>
      <c r="Y103" s="77">
        <v>0</v>
      </c>
      <c r="Z103" s="77">
        <v>0</v>
      </c>
      <c r="AA103" s="77">
        <v>531.73950194297595</v>
      </c>
      <c r="AB103" s="77">
        <v>0.60112861291170305</v>
      </c>
      <c r="AC103" s="77">
        <v>1321.7523932873501</v>
      </c>
      <c r="AE103" s="87" t="str">
        <f t="shared" si="122"/>
        <v>Domestic</v>
      </c>
      <c r="AF103" s="82" t="str">
        <f t="shared" si="123"/>
        <v>student</v>
      </c>
      <c r="AI103" s="82">
        <f>'GDP per Capita'!N103</f>
        <v>63809.64</v>
      </c>
      <c r="AJ103" s="82">
        <f t="shared" si="124"/>
        <v>63809.64</v>
      </c>
      <c r="AK103" s="82">
        <f t="shared" si="125"/>
        <v>63809.64</v>
      </c>
      <c r="AL103" s="88">
        <f t="shared" si="126"/>
        <v>2.0713992326039609E-2</v>
      </c>
      <c r="AO103" s="25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</row>
    <row r="104" spans="1:52" ht="16">
      <c r="A104" s="77" t="s">
        <v>90</v>
      </c>
      <c r="B104" s="77">
        <v>206</v>
      </c>
      <c r="C104" s="77">
        <v>1.3408629999999999</v>
      </c>
      <c r="D104" s="77">
        <v>103.83039182212001</v>
      </c>
      <c r="E104" s="77" t="s">
        <v>42</v>
      </c>
      <c r="G104" s="77">
        <v>100</v>
      </c>
      <c r="H104" s="77" t="s">
        <v>60</v>
      </c>
      <c r="I104" s="77">
        <v>2020</v>
      </c>
      <c r="J104" s="77">
        <v>565.76006783165496</v>
      </c>
      <c r="K104" s="77" t="s">
        <v>573</v>
      </c>
      <c r="L104" s="77" t="s">
        <v>30</v>
      </c>
      <c r="M104" s="77" t="s">
        <v>841</v>
      </c>
      <c r="N104" s="77">
        <v>1</v>
      </c>
      <c r="O104" s="77">
        <v>0</v>
      </c>
      <c r="P104" s="77" t="s">
        <v>8</v>
      </c>
      <c r="Q104" s="77">
        <v>33.425505600000001</v>
      </c>
      <c r="R104" s="77">
        <v>-111.94001249999999</v>
      </c>
      <c r="S104" s="77">
        <v>29269.381635411599</v>
      </c>
      <c r="T104" s="77">
        <v>4.6652156128142099</v>
      </c>
      <c r="U104" s="77">
        <v>181</v>
      </c>
      <c r="V104" s="77">
        <v>636</v>
      </c>
      <c r="W104" s="77">
        <v>0.14760399999999901</v>
      </c>
      <c r="X104" s="77">
        <v>0</v>
      </c>
      <c r="Y104" s="77">
        <v>0</v>
      </c>
      <c r="Z104" s="77">
        <v>0</v>
      </c>
      <c r="AA104" s="77">
        <v>2678.1484196401698</v>
      </c>
      <c r="AB104" s="77">
        <v>4.8128196128142102</v>
      </c>
      <c r="AC104" s="77">
        <v>4060.9084874718201</v>
      </c>
      <c r="AE104" s="87" t="str">
        <f t="shared" si="122"/>
        <v>International</v>
      </c>
      <c r="AF104" s="82" t="str">
        <f t="shared" si="123"/>
        <v>non-student</v>
      </c>
      <c r="AI104" s="82">
        <f>'GDP per Capita'!N104</f>
        <v>56679.16</v>
      </c>
      <c r="AJ104" s="82">
        <f t="shared" si="124"/>
        <v>56679.16</v>
      </c>
      <c r="AK104" s="82">
        <f t="shared" si="125"/>
        <v>56679.16</v>
      </c>
      <c r="AL104" s="88">
        <f t="shared" si="126"/>
        <v>7.1647294834147501E-2</v>
      </c>
      <c r="AO104" s="25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</row>
    <row r="105" spans="1:52" ht="16">
      <c r="A105" s="77" t="s">
        <v>105</v>
      </c>
      <c r="B105" s="77">
        <v>207</v>
      </c>
      <c r="C105" s="77">
        <v>30.271128600000001</v>
      </c>
      <c r="D105" s="77">
        <v>-97.743699500000005</v>
      </c>
      <c r="E105" s="77" t="s">
        <v>39</v>
      </c>
      <c r="G105" s="77">
        <v>100</v>
      </c>
      <c r="H105" s="77" t="s">
        <v>60</v>
      </c>
      <c r="I105" s="77">
        <v>2020</v>
      </c>
      <c r="J105" s="77">
        <v>565.76006783165496</v>
      </c>
      <c r="K105" s="77" t="s">
        <v>29</v>
      </c>
      <c r="L105" s="77" t="s">
        <v>29</v>
      </c>
      <c r="M105" s="77" t="s">
        <v>841</v>
      </c>
      <c r="N105" s="77">
        <v>1</v>
      </c>
      <c r="O105" s="77">
        <v>0</v>
      </c>
      <c r="P105" s="77" t="s">
        <v>8</v>
      </c>
      <c r="Q105" s="77">
        <v>33.425505600000001</v>
      </c>
      <c r="R105" s="77">
        <v>-111.94001249999999</v>
      </c>
      <c r="S105" s="77">
        <v>2769.4765726196601</v>
      </c>
      <c r="T105" s="77">
        <v>0.52732661291170302</v>
      </c>
      <c r="U105" s="77">
        <v>181</v>
      </c>
      <c r="V105" s="77">
        <v>636</v>
      </c>
      <c r="W105" s="77">
        <v>0.14760399999999901</v>
      </c>
      <c r="X105" s="77">
        <v>0</v>
      </c>
      <c r="Y105" s="77">
        <v>0</v>
      </c>
      <c r="Z105" s="77">
        <v>0</v>
      </c>
      <c r="AA105" s="77">
        <v>531.73950194297595</v>
      </c>
      <c r="AB105" s="77">
        <v>0.67493061291170298</v>
      </c>
      <c r="AC105" s="77">
        <v>1914.4995697746299</v>
      </c>
      <c r="AE105" s="87" t="str">
        <f t="shared" si="122"/>
        <v>Domestic</v>
      </c>
      <c r="AF105" s="82" t="str">
        <f t="shared" si="123"/>
        <v>non-student</v>
      </c>
      <c r="AI105" s="82">
        <f>'GDP per Capita'!N105</f>
        <v>63809.64</v>
      </c>
      <c r="AJ105" s="82">
        <f t="shared" si="124"/>
        <v>63809.64</v>
      </c>
      <c r="AK105" s="82">
        <f t="shared" si="125"/>
        <v>63809.64</v>
      </c>
      <c r="AL105" s="88">
        <f t="shared" si="126"/>
        <v>3.0003296833748472E-2</v>
      </c>
      <c r="AO105" s="22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</row>
    <row r="106" spans="1:52" ht="16">
      <c r="A106" s="77" t="s">
        <v>105</v>
      </c>
      <c r="B106" s="77">
        <v>208</v>
      </c>
      <c r="C106" s="77">
        <v>30.271128600000001</v>
      </c>
      <c r="D106" s="77">
        <v>-97.743699500000005</v>
      </c>
      <c r="E106" s="77" t="s">
        <v>38</v>
      </c>
      <c r="G106" s="77">
        <v>50</v>
      </c>
      <c r="H106" s="77" t="s">
        <v>61</v>
      </c>
      <c r="I106" s="77">
        <v>2020</v>
      </c>
      <c r="J106" s="77">
        <v>291.01289134438298</v>
      </c>
      <c r="K106" s="77" t="s">
        <v>29</v>
      </c>
      <c r="L106" s="77" t="s">
        <v>29</v>
      </c>
      <c r="M106" s="77" t="s">
        <v>841</v>
      </c>
      <c r="N106" s="77">
        <v>1</v>
      </c>
      <c r="O106" s="77">
        <v>0</v>
      </c>
      <c r="P106" s="77" t="s">
        <v>8</v>
      </c>
      <c r="Q106" s="77">
        <v>33.425505600000001</v>
      </c>
      <c r="R106" s="77">
        <v>-111.94001249999999</v>
      </c>
      <c r="S106" s="77">
        <v>2769.4765726196601</v>
      </c>
      <c r="T106" s="77">
        <v>0.52732661291170302</v>
      </c>
      <c r="U106" s="77">
        <v>181</v>
      </c>
      <c r="V106" s="77">
        <v>318</v>
      </c>
      <c r="W106" s="77">
        <v>7.3801999999999895E-2</v>
      </c>
      <c r="X106" s="77">
        <v>0</v>
      </c>
      <c r="Y106" s="77">
        <v>0</v>
      </c>
      <c r="Z106" s="77">
        <v>0</v>
      </c>
      <c r="AA106" s="77">
        <v>531.73950194297595</v>
      </c>
      <c r="AB106" s="77">
        <v>0.60112861291170305</v>
      </c>
      <c r="AC106" s="77">
        <v>1321.7523932873501</v>
      </c>
      <c r="AE106" s="87" t="str">
        <f t="shared" si="122"/>
        <v>Domestic</v>
      </c>
      <c r="AF106" s="82" t="str">
        <f t="shared" si="123"/>
        <v>student</v>
      </c>
      <c r="AI106" s="82">
        <f>'GDP per Capita'!N106</f>
        <v>63809.64</v>
      </c>
      <c r="AJ106" s="82">
        <f t="shared" si="124"/>
        <v>63809.64</v>
      </c>
      <c r="AK106" s="82">
        <f t="shared" si="125"/>
        <v>63809.64</v>
      </c>
      <c r="AL106" s="88">
        <f t="shared" si="126"/>
        <v>2.0713992326039609E-2</v>
      </c>
      <c r="AO106" s="22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</row>
    <row r="107" spans="1:52" ht="16">
      <c r="A107" s="77" t="s">
        <v>177</v>
      </c>
      <c r="B107" s="77">
        <v>209</v>
      </c>
      <c r="C107" s="77">
        <v>41.5236436</v>
      </c>
      <c r="D107" s="77">
        <v>-90.577636799999993</v>
      </c>
      <c r="E107" s="77" t="s">
        <v>42</v>
      </c>
      <c r="G107" s="77">
        <v>100</v>
      </c>
      <c r="H107" s="77" t="s">
        <v>60</v>
      </c>
      <c r="I107" s="77">
        <v>2020</v>
      </c>
      <c r="J107" s="77">
        <v>565.76006783165496</v>
      </c>
      <c r="K107" s="77" t="s">
        <v>29</v>
      </c>
      <c r="L107" s="77" t="s">
        <v>29</v>
      </c>
      <c r="M107" s="77" t="s">
        <v>841</v>
      </c>
      <c r="N107" s="77">
        <v>1</v>
      </c>
      <c r="O107" s="77">
        <v>0</v>
      </c>
      <c r="P107" s="77" t="s">
        <v>8</v>
      </c>
      <c r="Q107" s="77">
        <v>33.425505600000001</v>
      </c>
      <c r="R107" s="77">
        <v>-111.94001249999999</v>
      </c>
      <c r="S107" s="77">
        <v>4163.1600044734796</v>
      </c>
      <c r="T107" s="77">
        <v>0.74809701655553196</v>
      </c>
      <c r="U107" s="77">
        <v>181</v>
      </c>
      <c r="V107" s="77">
        <v>636</v>
      </c>
      <c r="W107" s="77">
        <v>0.14760399999999901</v>
      </c>
      <c r="X107" s="77">
        <v>0</v>
      </c>
      <c r="Y107" s="77">
        <v>0</v>
      </c>
      <c r="Z107" s="77">
        <v>0</v>
      </c>
      <c r="AA107" s="77">
        <v>499.57920053681698</v>
      </c>
      <c r="AB107" s="77">
        <v>0.89570101655553203</v>
      </c>
      <c r="AC107" s="77">
        <v>1882.3392683684699</v>
      </c>
      <c r="AE107" s="87" t="str">
        <f t="shared" si="122"/>
        <v>Domestic</v>
      </c>
      <c r="AF107" s="82" t="str">
        <f t="shared" si="123"/>
        <v>non-student</v>
      </c>
      <c r="AI107" s="82">
        <f>'GDP per Capita'!N107</f>
        <v>63809.64</v>
      </c>
      <c r="AJ107" s="82">
        <f t="shared" si="124"/>
        <v>63809.64</v>
      </c>
      <c r="AK107" s="82">
        <f t="shared" si="125"/>
        <v>63809.64</v>
      </c>
      <c r="AL107" s="88">
        <f t="shared" si="126"/>
        <v>2.9499293027957372E-2</v>
      </c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</row>
    <row r="108" spans="1:52" ht="16">
      <c r="A108" s="77" t="s">
        <v>130</v>
      </c>
      <c r="B108" s="77">
        <v>210</v>
      </c>
      <c r="C108" s="77">
        <v>42.8867166</v>
      </c>
      <c r="D108" s="77">
        <v>-78.878392199999993</v>
      </c>
      <c r="E108" s="77" t="s">
        <v>38</v>
      </c>
      <c r="G108" s="77">
        <v>50</v>
      </c>
      <c r="H108" s="77" t="s">
        <v>61</v>
      </c>
      <c r="I108" s="77">
        <v>2020</v>
      </c>
      <c r="J108" s="77">
        <v>291.01289134438298</v>
      </c>
      <c r="K108" s="77" t="s">
        <v>29</v>
      </c>
      <c r="L108" s="77" t="s">
        <v>29</v>
      </c>
      <c r="M108" s="77" t="s">
        <v>841</v>
      </c>
      <c r="N108" s="77">
        <v>1</v>
      </c>
      <c r="O108" s="77">
        <v>0</v>
      </c>
      <c r="P108" s="77" t="s">
        <v>8</v>
      </c>
      <c r="Q108" s="77">
        <v>33.425505600000001</v>
      </c>
      <c r="R108" s="77">
        <v>-111.94001249999999</v>
      </c>
      <c r="S108" s="77">
        <v>6105.4401344014104</v>
      </c>
      <c r="T108" s="77">
        <v>1.02663924581437</v>
      </c>
      <c r="U108" s="77">
        <v>181</v>
      </c>
      <c r="V108" s="77">
        <v>318</v>
      </c>
      <c r="W108" s="77">
        <v>7.3801999999999895E-2</v>
      </c>
      <c r="X108" s="77">
        <v>0</v>
      </c>
      <c r="Y108" s="77">
        <v>0</v>
      </c>
      <c r="Z108" s="77">
        <v>0</v>
      </c>
      <c r="AA108" s="77">
        <v>732.65281612817</v>
      </c>
      <c r="AB108" s="77">
        <v>1.10044124581437</v>
      </c>
      <c r="AC108" s="77">
        <v>1522.6657074725499</v>
      </c>
      <c r="AE108" s="87" t="str">
        <f t="shared" si="122"/>
        <v>Domestic</v>
      </c>
      <c r="AF108" s="82" t="str">
        <f t="shared" si="123"/>
        <v>student</v>
      </c>
      <c r="AI108" s="82">
        <f>'GDP per Capita'!N108</f>
        <v>63809.64</v>
      </c>
      <c r="AJ108" s="82">
        <f t="shared" si="124"/>
        <v>63809.64</v>
      </c>
      <c r="AK108" s="82">
        <f t="shared" si="125"/>
        <v>63809.64</v>
      </c>
      <c r="AL108" s="88">
        <f t="shared" si="126"/>
        <v>2.3862628083664943E-2</v>
      </c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</row>
    <row r="109" spans="1:52" ht="16">
      <c r="A109" s="77" t="s">
        <v>178</v>
      </c>
      <c r="B109" s="77">
        <v>211</v>
      </c>
      <c r="C109" s="77">
        <v>63.430565799999997</v>
      </c>
      <c r="D109" s="77">
        <v>10.3951929</v>
      </c>
      <c r="E109" s="77" t="s">
        <v>37</v>
      </c>
      <c r="G109" s="77">
        <v>100</v>
      </c>
      <c r="H109" s="77" t="s">
        <v>60</v>
      </c>
      <c r="I109" s="77">
        <v>2020</v>
      </c>
      <c r="J109" s="77">
        <v>565.76006783165496</v>
      </c>
      <c r="K109" s="77" t="s">
        <v>579</v>
      </c>
      <c r="L109" s="77" t="s">
        <v>31</v>
      </c>
      <c r="M109" s="77" t="s">
        <v>841</v>
      </c>
      <c r="N109" s="77">
        <v>1</v>
      </c>
      <c r="O109" s="77">
        <v>0</v>
      </c>
      <c r="P109" s="77" t="s">
        <v>8</v>
      </c>
      <c r="Q109" s="77">
        <v>33.425505600000001</v>
      </c>
      <c r="R109" s="77">
        <v>-111.94001249999999</v>
      </c>
      <c r="S109" s="77">
        <v>16225.9848182158</v>
      </c>
      <c r="T109" s="77">
        <v>2.50005014097533</v>
      </c>
      <c r="U109" s="77">
        <v>181</v>
      </c>
      <c r="V109" s="77">
        <v>636</v>
      </c>
      <c r="W109" s="77">
        <v>0.14760399999999901</v>
      </c>
      <c r="X109" s="77">
        <v>0</v>
      </c>
      <c r="Y109" s="77">
        <v>0</v>
      </c>
      <c r="Z109" s="77">
        <v>0</v>
      </c>
      <c r="AA109" s="77">
        <v>1703.72840591266</v>
      </c>
      <c r="AB109" s="77">
        <v>2.6476541409753298</v>
      </c>
      <c r="AC109" s="77">
        <v>3086.4884737443099</v>
      </c>
      <c r="AE109" s="87" t="str">
        <f t="shared" si="122"/>
        <v>International</v>
      </c>
      <c r="AF109" s="82" t="str">
        <f t="shared" si="123"/>
        <v>non-student</v>
      </c>
      <c r="AI109" s="82">
        <f>'GDP per Capita'!N109</f>
        <v>76817.740000000005</v>
      </c>
      <c r="AJ109" s="82">
        <f t="shared" si="124"/>
        <v>76817.740000000005</v>
      </c>
      <c r="AK109" s="82">
        <f t="shared" si="125"/>
        <v>76817.740000000005</v>
      </c>
      <c r="AL109" s="88">
        <f t="shared" si="126"/>
        <v>4.0179370985716445E-2</v>
      </c>
      <c r="AO109" s="89"/>
      <c r="AP109" s="26"/>
      <c r="AQ109" s="26"/>
      <c r="AR109" s="26"/>
      <c r="AS109" s="26"/>
      <c r="AT109" s="26"/>
    </row>
    <row r="110" spans="1:52" ht="16">
      <c r="A110" s="77" t="s">
        <v>99</v>
      </c>
      <c r="B110" s="77">
        <v>212</v>
      </c>
      <c r="C110" s="77">
        <v>33.209561399999998</v>
      </c>
      <c r="D110" s="77">
        <v>-87.567525799999999</v>
      </c>
      <c r="E110" s="77" t="s">
        <v>38</v>
      </c>
      <c r="G110" s="77">
        <v>50</v>
      </c>
      <c r="H110" s="77" t="s">
        <v>61</v>
      </c>
      <c r="I110" s="77">
        <v>2020</v>
      </c>
      <c r="J110" s="77">
        <v>291.01289134438298</v>
      </c>
      <c r="K110" s="77" t="s">
        <v>29</v>
      </c>
      <c r="L110" s="77" t="s">
        <v>29</v>
      </c>
      <c r="M110" s="77" t="s">
        <v>841</v>
      </c>
      <c r="N110" s="77">
        <v>1</v>
      </c>
      <c r="O110" s="77">
        <v>0</v>
      </c>
      <c r="P110" s="77" t="s">
        <v>8</v>
      </c>
      <c r="Q110" s="77">
        <v>33.425505600000001</v>
      </c>
      <c r="R110" s="77">
        <v>-111.94001249999999</v>
      </c>
      <c r="S110" s="77">
        <v>4519.1550187433104</v>
      </c>
      <c r="T110" s="77">
        <v>0.80477048205547397</v>
      </c>
      <c r="U110" s="77">
        <v>181</v>
      </c>
      <c r="V110" s="77">
        <v>318</v>
      </c>
      <c r="W110" s="77">
        <v>7.3801999999999895E-2</v>
      </c>
      <c r="X110" s="77">
        <v>0</v>
      </c>
      <c r="Y110" s="77">
        <v>0</v>
      </c>
      <c r="Z110" s="77">
        <v>0</v>
      </c>
      <c r="AA110" s="77">
        <v>542.29860224919798</v>
      </c>
      <c r="AB110" s="77">
        <v>0.878572482055474</v>
      </c>
      <c r="AC110" s="77">
        <v>1332.3114935935801</v>
      </c>
      <c r="AE110" s="87" t="str">
        <f t="shared" si="122"/>
        <v>Domestic</v>
      </c>
      <c r="AF110" s="82" t="str">
        <f t="shared" si="123"/>
        <v>student</v>
      </c>
      <c r="AI110" s="82">
        <f>'GDP per Capita'!N110</f>
        <v>63809.64</v>
      </c>
      <c r="AJ110" s="82">
        <f t="shared" si="124"/>
        <v>63809.64</v>
      </c>
      <c r="AK110" s="82">
        <f t="shared" si="125"/>
        <v>63809.64</v>
      </c>
      <c r="AL110" s="88">
        <f t="shared" si="126"/>
        <v>2.0879470462356158E-2</v>
      </c>
      <c r="AO110" s="89"/>
      <c r="AP110" s="26"/>
      <c r="AQ110" s="26"/>
      <c r="AR110" s="26"/>
      <c r="AS110" s="26"/>
      <c r="AT110" s="26"/>
    </row>
    <row r="111" spans="1:52" ht="16">
      <c r="A111" s="77" t="s">
        <v>96</v>
      </c>
      <c r="B111" s="77">
        <v>213</v>
      </c>
      <c r="C111" s="77">
        <v>38.046406599999997</v>
      </c>
      <c r="D111" s="77">
        <v>-84.497039299999997</v>
      </c>
      <c r="E111" s="77" t="s">
        <v>38</v>
      </c>
      <c r="G111" s="77">
        <v>50</v>
      </c>
      <c r="H111" s="77" t="s">
        <v>61</v>
      </c>
      <c r="I111" s="77">
        <v>2020</v>
      </c>
      <c r="J111" s="77">
        <v>291.01289134438298</v>
      </c>
      <c r="K111" s="77" t="s">
        <v>29</v>
      </c>
      <c r="L111" s="77" t="s">
        <v>29</v>
      </c>
      <c r="M111" s="77" t="s">
        <v>841</v>
      </c>
      <c r="N111" s="77">
        <v>1</v>
      </c>
      <c r="O111" s="77">
        <v>0</v>
      </c>
      <c r="P111" s="77" t="s">
        <v>8</v>
      </c>
      <c r="Q111" s="77">
        <v>33.425505600000001</v>
      </c>
      <c r="R111" s="77">
        <v>-111.94001249999999</v>
      </c>
      <c r="S111" s="77">
        <v>5039.9946331133797</v>
      </c>
      <c r="T111" s="77">
        <v>0.88202677550859998</v>
      </c>
      <c r="U111" s="77">
        <v>181</v>
      </c>
      <c r="V111" s="77">
        <v>318</v>
      </c>
      <c r="W111" s="77">
        <v>7.3801999999999895E-2</v>
      </c>
      <c r="X111" s="77">
        <v>0</v>
      </c>
      <c r="Y111" s="77">
        <v>0</v>
      </c>
      <c r="Z111" s="77">
        <v>0</v>
      </c>
      <c r="AA111" s="77">
        <v>604.79935597360497</v>
      </c>
      <c r="AB111" s="77">
        <v>0.95582877550860001</v>
      </c>
      <c r="AC111" s="77">
        <v>1394.8122473179801</v>
      </c>
      <c r="AE111" s="87" t="str">
        <f t="shared" si="122"/>
        <v>Domestic</v>
      </c>
      <c r="AF111" s="82" t="str">
        <f t="shared" si="123"/>
        <v>student</v>
      </c>
      <c r="AI111" s="82">
        <f>'GDP per Capita'!N111</f>
        <v>63809.64</v>
      </c>
      <c r="AJ111" s="82">
        <f t="shared" si="124"/>
        <v>63809.64</v>
      </c>
      <c r="AK111" s="82">
        <f t="shared" si="125"/>
        <v>63809.64</v>
      </c>
      <c r="AL111" s="88">
        <f t="shared" si="126"/>
        <v>2.1858958102850604E-2</v>
      </c>
      <c r="AO111" s="89"/>
      <c r="AP111" s="26"/>
      <c r="AQ111" s="26"/>
      <c r="AR111" s="26"/>
      <c r="AS111" s="26"/>
      <c r="AT111" s="26"/>
    </row>
    <row r="112" spans="1:52" ht="16">
      <c r="A112" s="77" t="s">
        <v>179</v>
      </c>
      <c r="B112" s="77">
        <v>214</v>
      </c>
      <c r="C112" s="77">
        <v>43.6534817</v>
      </c>
      <c r="D112" s="77">
        <v>-79.383934699999998</v>
      </c>
      <c r="E112" s="77" t="s">
        <v>39</v>
      </c>
      <c r="G112" s="77">
        <v>50</v>
      </c>
      <c r="H112" s="77" t="s">
        <v>61</v>
      </c>
      <c r="I112" s="77">
        <v>2020</v>
      </c>
      <c r="J112" s="77">
        <v>291.01289134438298</v>
      </c>
      <c r="K112" s="77" t="s">
        <v>320</v>
      </c>
      <c r="L112" s="77" t="s">
        <v>28</v>
      </c>
      <c r="M112" s="77" t="s">
        <v>841</v>
      </c>
      <c r="N112" s="77">
        <v>1</v>
      </c>
      <c r="O112" s="77">
        <v>0</v>
      </c>
      <c r="P112" s="77" t="s">
        <v>8</v>
      </c>
      <c r="Q112" s="77">
        <v>33.425505600000001</v>
      </c>
      <c r="R112" s="77">
        <v>-111.94001249999999</v>
      </c>
      <c r="S112" s="77">
        <v>6054.4328544851296</v>
      </c>
      <c r="T112" s="77">
        <v>1.01967045509665</v>
      </c>
      <c r="U112" s="77">
        <v>181</v>
      </c>
      <c r="V112" s="77">
        <v>636</v>
      </c>
      <c r="W112" s="77">
        <v>0.14760399999999901</v>
      </c>
      <c r="X112" s="77">
        <v>0</v>
      </c>
      <c r="Y112" s="77">
        <v>0</v>
      </c>
      <c r="Z112" s="77">
        <v>0</v>
      </c>
      <c r="AA112" s="77">
        <v>726.53194253821596</v>
      </c>
      <c r="AB112" s="77">
        <v>1.1672744550966501</v>
      </c>
      <c r="AC112" s="77">
        <v>1834.54483388259</v>
      </c>
      <c r="AE112" s="87" t="str">
        <f t="shared" si="122"/>
        <v>International</v>
      </c>
      <c r="AF112" s="82" t="str">
        <f t="shared" si="123"/>
        <v>non-student</v>
      </c>
      <c r="AI112" s="82">
        <f>'GDP per Capita'!N112</f>
        <v>49196.49</v>
      </c>
      <c r="AJ112" s="82">
        <f t="shared" si="124"/>
        <v>49196.49</v>
      </c>
      <c r="AK112" s="82">
        <f t="shared" si="125"/>
        <v>49196.49</v>
      </c>
      <c r="AL112" s="88">
        <f t="shared" si="126"/>
        <v>3.729015695799822E-2</v>
      </c>
      <c r="AO112" s="89"/>
      <c r="AP112" s="26"/>
      <c r="AQ112" s="26"/>
      <c r="AR112" s="26"/>
      <c r="AS112" s="26"/>
      <c r="AT112" s="26"/>
    </row>
    <row r="113" spans="1:50" ht="16">
      <c r="A113" s="77" t="s">
        <v>127</v>
      </c>
      <c r="B113" s="77">
        <v>215</v>
      </c>
      <c r="C113" s="77">
        <v>40.014985600000003</v>
      </c>
      <c r="D113" s="77">
        <v>-105.27054560000001</v>
      </c>
      <c r="E113" s="77" t="s">
        <v>37</v>
      </c>
      <c r="G113" s="77">
        <v>100</v>
      </c>
      <c r="H113" s="77" t="s">
        <v>60</v>
      </c>
      <c r="I113" s="77">
        <v>2020</v>
      </c>
      <c r="J113" s="77">
        <v>565.76006783165496</v>
      </c>
      <c r="K113" s="77" t="s">
        <v>29</v>
      </c>
      <c r="L113" s="77" t="s">
        <v>29</v>
      </c>
      <c r="M113" s="77" t="s">
        <v>841</v>
      </c>
      <c r="N113" s="77">
        <v>1</v>
      </c>
      <c r="O113" s="77">
        <v>0</v>
      </c>
      <c r="P113" s="77" t="s">
        <v>8</v>
      </c>
      <c r="Q113" s="77">
        <v>33.425505600000001</v>
      </c>
      <c r="R113" s="77">
        <v>-111.94001249999999</v>
      </c>
      <c r="S113" s="77">
        <v>1885.80224014141</v>
      </c>
      <c r="T113" s="77">
        <v>0.41064203417221601</v>
      </c>
      <c r="U113" s="77">
        <v>181</v>
      </c>
      <c r="V113" s="77">
        <v>636</v>
      </c>
      <c r="W113" s="77">
        <v>0.14760399999999901</v>
      </c>
      <c r="X113" s="77">
        <v>0</v>
      </c>
      <c r="Y113" s="77">
        <v>0</v>
      </c>
      <c r="Z113" s="77">
        <v>0</v>
      </c>
      <c r="AA113" s="77">
        <v>362.07403010715097</v>
      </c>
      <c r="AB113" s="77">
        <v>0.55824603417221597</v>
      </c>
      <c r="AC113" s="77">
        <v>1744.8340979387999</v>
      </c>
      <c r="AE113" s="87" t="str">
        <f t="shared" si="122"/>
        <v>Domestic</v>
      </c>
      <c r="AF113" s="82" t="str">
        <f t="shared" si="123"/>
        <v>non-student</v>
      </c>
      <c r="AI113" s="82">
        <f>'GDP per Capita'!N113</f>
        <v>63809.64</v>
      </c>
      <c r="AJ113" s="82">
        <f t="shared" si="124"/>
        <v>63809.64</v>
      </c>
      <c r="AK113" s="82">
        <f t="shared" si="125"/>
        <v>63809.64</v>
      </c>
      <c r="AL113" s="88">
        <f t="shared" si="126"/>
        <v>2.7344365176465497E-2</v>
      </c>
      <c r="AO113" s="89"/>
      <c r="AP113" s="26"/>
      <c r="AQ113" s="26"/>
      <c r="AR113" s="26"/>
      <c r="AS113" s="26"/>
      <c r="AT113" s="26"/>
    </row>
    <row r="114" spans="1:50" ht="16">
      <c r="A114" s="77" t="s">
        <v>171</v>
      </c>
      <c r="B114" s="77">
        <v>216</v>
      </c>
      <c r="C114" s="77">
        <v>37.8708393</v>
      </c>
      <c r="D114" s="77">
        <v>-122.272863899999</v>
      </c>
      <c r="E114" s="77" t="s">
        <v>43</v>
      </c>
      <c r="G114" s="77">
        <v>100</v>
      </c>
      <c r="H114" s="77" t="s">
        <v>60</v>
      </c>
      <c r="I114" s="77">
        <v>2020</v>
      </c>
      <c r="J114" s="77">
        <v>565.76006783165496</v>
      </c>
      <c r="K114" s="77" t="s">
        <v>29</v>
      </c>
      <c r="L114" s="77" t="s">
        <v>29</v>
      </c>
      <c r="M114" s="77" t="s">
        <v>841</v>
      </c>
      <c r="N114" s="77">
        <v>1</v>
      </c>
      <c r="O114" s="77">
        <v>0</v>
      </c>
      <c r="P114" s="77" t="s">
        <v>8</v>
      </c>
      <c r="Q114" s="77">
        <v>33.425505600000001</v>
      </c>
      <c r="R114" s="77">
        <v>-111.94001249999999</v>
      </c>
      <c r="S114" s="77">
        <v>2111.0518604254498</v>
      </c>
      <c r="T114" s="77">
        <v>0.440385069686625</v>
      </c>
      <c r="U114" s="77">
        <v>181</v>
      </c>
      <c r="V114" s="77">
        <v>636</v>
      </c>
      <c r="W114" s="77">
        <v>0.14760399999999901</v>
      </c>
      <c r="X114" s="77">
        <v>0</v>
      </c>
      <c r="Y114" s="77">
        <v>0</v>
      </c>
      <c r="Z114" s="77">
        <v>0</v>
      </c>
      <c r="AA114" s="77">
        <v>405.32195720168602</v>
      </c>
      <c r="AB114" s="77">
        <v>0.58798906968662501</v>
      </c>
      <c r="AC114" s="77">
        <v>1788.08202503334</v>
      </c>
      <c r="AE114" s="87" t="str">
        <f t="shared" si="122"/>
        <v>Domestic</v>
      </c>
      <c r="AF114" s="82" t="str">
        <f t="shared" si="123"/>
        <v>non-student</v>
      </c>
      <c r="AI114" s="82">
        <f>'GDP per Capita'!N114</f>
        <v>63809.64</v>
      </c>
      <c r="AJ114" s="82">
        <f t="shared" si="124"/>
        <v>63809.64</v>
      </c>
      <c r="AK114" s="82">
        <f t="shared" si="125"/>
        <v>63809.64</v>
      </c>
      <c r="AL114" s="88">
        <f t="shared" si="126"/>
        <v>2.8022129963957483E-2</v>
      </c>
      <c r="AP114" s="26"/>
      <c r="AQ114" s="26"/>
      <c r="AR114" s="26"/>
    </row>
    <row r="115" spans="1:50" ht="16">
      <c r="A115" s="77" t="s">
        <v>180</v>
      </c>
      <c r="B115" s="77">
        <v>217</v>
      </c>
      <c r="C115" s="77">
        <v>40.808886100000002</v>
      </c>
      <c r="D115" s="77">
        <v>-96.707775099999907</v>
      </c>
      <c r="E115" s="77" t="s">
        <v>37</v>
      </c>
      <c r="G115" s="77">
        <v>100</v>
      </c>
      <c r="H115" s="77" t="s">
        <v>60</v>
      </c>
      <c r="I115" s="77">
        <v>2020</v>
      </c>
      <c r="J115" s="77">
        <v>565.76006783165496</v>
      </c>
      <c r="K115" s="77" t="s">
        <v>29</v>
      </c>
      <c r="L115" s="77" t="s">
        <v>29</v>
      </c>
      <c r="M115" s="77" t="s">
        <v>841</v>
      </c>
      <c r="N115" s="77">
        <v>1</v>
      </c>
      <c r="O115" s="77">
        <v>0</v>
      </c>
      <c r="P115" s="77" t="s">
        <v>8</v>
      </c>
      <c r="Q115" s="77">
        <v>33.425505600000001</v>
      </c>
      <c r="R115" s="77">
        <v>-111.94001249999999</v>
      </c>
      <c r="S115" s="77">
        <v>3154.27271267994</v>
      </c>
      <c r="T115" s="77">
        <v>0.58748482584251305</v>
      </c>
      <c r="U115" s="77">
        <v>181</v>
      </c>
      <c r="V115" s="77">
        <v>636</v>
      </c>
      <c r="W115" s="77">
        <v>0.14760399999999901</v>
      </c>
      <c r="X115" s="77">
        <v>0</v>
      </c>
      <c r="Y115" s="77">
        <v>0</v>
      </c>
      <c r="Z115" s="77">
        <v>0</v>
      </c>
      <c r="AA115" s="77">
        <v>605.62036083454802</v>
      </c>
      <c r="AB115" s="77">
        <v>0.73508882584251301</v>
      </c>
      <c r="AC115" s="77">
        <v>1988.3804286662</v>
      </c>
      <c r="AE115" s="87" t="str">
        <f t="shared" si="122"/>
        <v>Domestic</v>
      </c>
      <c r="AF115" s="82" t="str">
        <f t="shared" si="123"/>
        <v>non-student</v>
      </c>
      <c r="AI115" s="82">
        <f>'GDP per Capita'!N115</f>
        <v>63809.64</v>
      </c>
      <c r="AJ115" s="82">
        <f t="shared" si="124"/>
        <v>63809.64</v>
      </c>
      <c r="AK115" s="82">
        <f t="shared" si="125"/>
        <v>63809.64</v>
      </c>
      <c r="AL115" s="88">
        <f t="shared" si="126"/>
        <v>3.1161129081220332E-2</v>
      </c>
      <c r="AP115" s="82">
        <v>2019</v>
      </c>
      <c r="AQ115" s="94" t="s">
        <v>76</v>
      </c>
      <c r="AS115" s="82">
        <v>2019</v>
      </c>
      <c r="AU115" s="82" t="s">
        <v>76</v>
      </c>
    </row>
    <row r="116" spans="1:50">
      <c r="A116" s="77" t="s">
        <v>96</v>
      </c>
      <c r="B116" s="77">
        <v>218</v>
      </c>
      <c r="C116" s="77">
        <v>38.046406599999997</v>
      </c>
      <c r="D116" s="77">
        <v>-84.497039299999997</v>
      </c>
      <c r="E116" s="77" t="s">
        <v>38</v>
      </c>
      <c r="G116" s="77">
        <v>50</v>
      </c>
      <c r="H116" s="77" t="s">
        <v>61</v>
      </c>
      <c r="I116" s="77">
        <v>2020</v>
      </c>
      <c r="J116" s="77">
        <v>291.01289134438298</v>
      </c>
      <c r="K116" s="77" t="s">
        <v>29</v>
      </c>
      <c r="L116" s="77" t="s">
        <v>29</v>
      </c>
      <c r="M116" s="77" t="s">
        <v>841</v>
      </c>
      <c r="N116" s="77">
        <v>1</v>
      </c>
      <c r="O116" s="77">
        <v>0</v>
      </c>
      <c r="P116" s="77" t="s">
        <v>8</v>
      </c>
      <c r="Q116" s="77">
        <v>33.425505600000001</v>
      </c>
      <c r="R116" s="77">
        <v>-111.94001249999999</v>
      </c>
      <c r="S116" s="77">
        <v>5039.9946331133797</v>
      </c>
      <c r="T116" s="77">
        <v>0.88202677550859998</v>
      </c>
      <c r="U116" s="77">
        <v>181</v>
      </c>
      <c r="V116" s="77">
        <v>318</v>
      </c>
      <c r="W116" s="77">
        <v>7.3801999999999895E-2</v>
      </c>
      <c r="X116" s="77">
        <v>0</v>
      </c>
      <c r="Y116" s="77">
        <v>0</v>
      </c>
      <c r="Z116" s="77">
        <v>0</v>
      </c>
      <c r="AA116" s="77">
        <v>604.79935597360497</v>
      </c>
      <c r="AB116" s="77">
        <v>0.95582877550860001</v>
      </c>
      <c r="AC116" s="77">
        <v>1394.8122473179801</v>
      </c>
      <c r="AE116" s="87" t="str">
        <f t="shared" si="122"/>
        <v>Domestic</v>
      </c>
      <c r="AF116" s="82" t="str">
        <f t="shared" si="123"/>
        <v>student</v>
      </c>
      <c r="AI116" s="82">
        <f>'GDP per Capita'!N116</f>
        <v>63809.64</v>
      </c>
      <c r="AJ116" s="82">
        <f t="shared" si="124"/>
        <v>63809.64</v>
      </c>
      <c r="AK116" s="82">
        <f t="shared" si="125"/>
        <v>63809.64</v>
      </c>
      <c r="AL116" s="88">
        <f t="shared" si="126"/>
        <v>2.1858958102850604E-2</v>
      </c>
      <c r="AO116" s="82" t="s">
        <v>27</v>
      </c>
      <c r="AP116" s="82" t="s">
        <v>817</v>
      </c>
      <c r="AQ116" s="82" t="s">
        <v>817</v>
      </c>
      <c r="AS116" s="82" t="s">
        <v>1952</v>
      </c>
      <c r="AT116" s="82" t="s">
        <v>1953</v>
      </c>
      <c r="AU116" s="82" t="s">
        <v>1952</v>
      </c>
      <c r="AV116" s="82" t="s">
        <v>1953</v>
      </c>
      <c r="AW116" s="82" t="s">
        <v>849</v>
      </c>
      <c r="AX116" s="82" t="s">
        <v>849</v>
      </c>
    </row>
    <row r="117" spans="1:50">
      <c r="A117" s="77" t="s">
        <v>161</v>
      </c>
      <c r="B117" s="77">
        <v>219</v>
      </c>
      <c r="C117" s="77">
        <v>41.308213799999997</v>
      </c>
      <c r="D117" s="77">
        <v>-72.925051799999906</v>
      </c>
      <c r="E117" s="77" t="s">
        <v>38</v>
      </c>
      <c r="G117" s="77">
        <v>50</v>
      </c>
      <c r="H117" s="77" t="s">
        <v>61</v>
      </c>
      <c r="I117" s="77">
        <v>2020</v>
      </c>
      <c r="J117" s="77">
        <v>291.01289134438298</v>
      </c>
      <c r="K117" s="77" t="s">
        <v>29</v>
      </c>
      <c r="L117" s="77" t="s">
        <v>29</v>
      </c>
      <c r="M117" s="77" t="s">
        <v>841</v>
      </c>
      <c r="N117" s="77">
        <v>1</v>
      </c>
      <c r="O117" s="77">
        <v>0</v>
      </c>
      <c r="P117" s="77" t="s">
        <v>8</v>
      </c>
      <c r="Q117" s="77">
        <v>33.425505600000001</v>
      </c>
      <c r="R117" s="77">
        <v>-111.94001249999999</v>
      </c>
      <c r="S117" s="77">
        <v>7051.6282286968999</v>
      </c>
      <c r="T117" s="77">
        <v>1.1567421268384599</v>
      </c>
      <c r="U117" s="77">
        <v>181</v>
      </c>
      <c r="V117" s="77">
        <v>318</v>
      </c>
      <c r="W117" s="77">
        <v>7.3801999999999895E-2</v>
      </c>
      <c r="X117" s="77">
        <v>0</v>
      </c>
      <c r="Y117" s="77">
        <v>0</v>
      </c>
      <c r="Z117" s="77">
        <v>0</v>
      </c>
      <c r="AA117" s="77">
        <v>846.19538744362796</v>
      </c>
      <c r="AB117" s="77">
        <v>1.23054412683846</v>
      </c>
      <c r="AC117" s="77">
        <v>1636.2082787880099</v>
      </c>
      <c r="AE117" s="87" t="str">
        <f t="shared" si="122"/>
        <v>Domestic</v>
      </c>
      <c r="AF117" s="82" t="str">
        <f t="shared" si="123"/>
        <v>student</v>
      </c>
      <c r="AI117" s="82">
        <f>'GDP per Capita'!N117</f>
        <v>63809.64</v>
      </c>
      <c r="AJ117" s="82">
        <f t="shared" si="124"/>
        <v>63809.64</v>
      </c>
      <c r="AK117" s="82">
        <f t="shared" si="125"/>
        <v>63809.64</v>
      </c>
      <c r="AL117" s="88">
        <f t="shared" si="126"/>
        <v>2.5642023349262116E-2</v>
      </c>
      <c r="AO117" s="82" t="s">
        <v>28</v>
      </c>
      <c r="AP117" s="88">
        <f>SUMIFS($AC$2:$AC$2538,$L$2:$L$2538,$AO117,$I$2:$I$2538,"2019")/SUMIFS($AK$2:$AK$2538,$L$2:$L$2538,$AO117,$I$2:$I$2538,"2019")</f>
        <v>3.4897732404392603E-2</v>
      </c>
      <c r="AQ117" s="88">
        <f>SUMIFS($AC$2:$AC$2538,$L$2:$L$2538,$AO117,$I$2:$I$2538,"&lt;&gt;2020")/SUMIFS($AK$2:$AK$2538,$L$2:$L$2538,$AO117,$I$2:$I$2538,"&lt;&gt;2020")</f>
        <v>3.7272881432790478E-2</v>
      </c>
      <c r="AR117" s="88"/>
      <c r="AS117" s="153">
        <f>SUMIFS($AC$2:$AC$2538,$L$2:$L$2538,$AO117,$I$2:$I$2538,"2019")</f>
        <v>72084.669159159661</v>
      </c>
      <c r="AT117" s="153">
        <f>SUMIFS($AK$2:$AK$2538,$L$2:$L$2538,$AO117,$I$2:$I$2538,"2019")</f>
        <v>2065597.5099999995</v>
      </c>
      <c r="AU117" s="153">
        <f>SUMIFS($AC$2:$AC$2538,$L$2:$L$2538,$AO117,$I$2:$I$2538,"&lt;&gt;2020")</f>
        <v>134035.49228691254</v>
      </c>
      <c r="AV117" s="153">
        <f>SUMIFS($AK$2:$AK$2538,$L$2:$L$2538,$AO117,$I$2:$I$2538,"&lt;&gt;2020")</f>
        <v>3596059.3100000056</v>
      </c>
      <c r="AW117" s="88">
        <f>AS117/AT117-AP117</f>
        <v>0</v>
      </c>
      <c r="AX117" s="88">
        <f>AU117/AV117-AQ117</f>
        <v>0</v>
      </c>
    </row>
    <row r="118" spans="1:50">
      <c r="A118" s="77" t="s">
        <v>161</v>
      </c>
      <c r="B118" s="77">
        <v>220</v>
      </c>
      <c r="C118" s="77">
        <v>41.308213799999997</v>
      </c>
      <c r="D118" s="77">
        <v>-72.925051799999906</v>
      </c>
      <c r="E118" s="77" t="s">
        <v>38</v>
      </c>
      <c r="G118" s="77">
        <v>50</v>
      </c>
      <c r="H118" s="77" t="s">
        <v>61</v>
      </c>
      <c r="I118" s="77">
        <v>2020</v>
      </c>
      <c r="J118" s="77">
        <v>291.01289134438298</v>
      </c>
      <c r="K118" s="77" t="s">
        <v>29</v>
      </c>
      <c r="L118" s="77" t="s">
        <v>29</v>
      </c>
      <c r="M118" s="77" t="s">
        <v>841</v>
      </c>
      <c r="N118" s="77">
        <v>1</v>
      </c>
      <c r="O118" s="77">
        <v>0</v>
      </c>
      <c r="P118" s="77" t="s">
        <v>8</v>
      </c>
      <c r="Q118" s="77">
        <v>33.425505600000001</v>
      </c>
      <c r="R118" s="77">
        <v>-111.94001249999999</v>
      </c>
      <c r="S118" s="77">
        <v>7051.6282286968999</v>
      </c>
      <c r="T118" s="77">
        <v>1.1567421268384599</v>
      </c>
      <c r="U118" s="77">
        <v>181</v>
      </c>
      <c r="V118" s="77">
        <v>318</v>
      </c>
      <c r="W118" s="77">
        <v>7.3801999999999895E-2</v>
      </c>
      <c r="X118" s="77">
        <v>0</v>
      </c>
      <c r="Y118" s="77">
        <v>0</v>
      </c>
      <c r="Z118" s="77">
        <v>0</v>
      </c>
      <c r="AA118" s="77">
        <v>846.19538744362796</v>
      </c>
      <c r="AB118" s="77">
        <v>1.23054412683846</v>
      </c>
      <c r="AC118" s="77">
        <v>1636.2082787880099</v>
      </c>
      <c r="AE118" s="87" t="str">
        <f t="shared" si="122"/>
        <v>Domestic</v>
      </c>
      <c r="AF118" s="82" t="str">
        <f t="shared" si="123"/>
        <v>student</v>
      </c>
      <c r="AI118" s="82">
        <f>'GDP per Capita'!N118</f>
        <v>63809.64</v>
      </c>
      <c r="AJ118" s="82">
        <f t="shared" si="124"/>
        <v>63809.64</v>
      </c>
      <c r="AK118" s="82">
        <f t="shared" si="125"/>
        <v>63809.64</v>
      </c>
      <c r="AL118" s="88">
        <f t="shared" si="126"/>
        <v>2.5642023349262116E-2</v>
      </c>
      <c r="AO118" s="82" t="s">
        <v>29</v>
      </c>
      <c r="AP118" s="88">
        <f t="shared" ref="AP118:AP124" si="190">SUMIFS($AC$2:$AC$2538,$L$2:$L$2538,$AO118,$I$2:$I$2538,"2019")/SUMIFS($AK$2:$AK$2538,$L$2:$L$2538,$AO118,$I$2:$I$2538,"2019")</f>
        <v>2.4183426329601718E-2</v>
      </c>
      <c r="AQ118" s="88">
        <f t="shared" ref="AQ118:AQ124" si="191">SUMIFS($AC$2:$AC$2538,$L$2:$L$2538,$AO118,$I$2:$I$2538,"&lt;&gt;2020")/SUMIFS($AK$2:$AK$2538,$L$2:$L$2538,$AO118,$I$2:$I$2538,"&lt;&gt;2020")</f>
        <v>2.4972782296957999E-2</v>
      </c>
      <c r="AR118" s="88"/>
      <c r="AS118" s="153">
        <f t="shared" ref="AS118:AS124" si="192">SUMIFS($AC$2:$AC$2538,$L$2:$L$2538,$AO118,$I$2:$I$2538,"2019")</f>
        <v>607995.47685501573</v>
      </c>
      <c r="AT118" s="153">
        <f t="shared" ref="AT118:AT124" si="193">SUMIFS($AK$2:$AK$2538,$L$2:$L$2538,$AO118,$I$2:$I$2538,"2019")</f>
        <v>25140998.160000138</v>
      </c>
      <c r="AU118" s="153">
        <f t="shared" ref="AU118:AU124" si="194">SUMIFS($AC$2:$AC$2538,$L$2:$L$2538,$AO118,$I$2:$I$2538,"&lt;&gt;2020")</f>
        <v>2081116.5481064622</v>
      </c>
      <c r="AV118" s="153">
        <f t="shared" ref="AV118:AV124" si="195">SUMIFS($AK$2:$AK$2538,$L$2:$L$2538,$AO118,$I$2:$I$2538,"&lt;&gt;2020")</f>
        <v>83335389.840000674</v>
      </c>
      <c r="AW118" s="88">
        <f t="shared" ref="AW118:AW124" si="196">AS118/AT118-AP118</f>
        <v>0</v>
      </c>
      <c r="AX118" s="88">
        <f t="shared" ref="AX118:AX124" si="197">AU118/AV118-AQ118</f>
        <v>0</v>
      </c>
    </row>
    <row r="119" spans="1:50">
      <c r="A119" s="77" t="s">
        <v>154</v>
      </c>
      <c r="B119" s="77">
        <v>221</v>
      </c>
      <c r="C119" s="77">
        <v>37.451967099999997</v>
      </c>
      <c r="D119" s="77">
        <v>-122.1779927</v>
      </c>
      <c r="E119" s="77" t="s">
        <v>43</v>
      </c>
      <c r="G119" s="77">
        <v>100</v>
      </c>
      <c r="H119" s="77" t="s">
        <v>60</v>
      </c>
      <c r="I119" s="77">
        <v>2020</v>
      </c>
      <c r="J119" s="77">
        <v>565.76006783165496</v>
      </c>
      <c r="K119" s="77" t="s">
        <v>29</v>
      </c>
      <c r="L119" s="77" t="s">
        <v>29</v>
      </c>
      <c r="M119" s="77" t="s">
        <v>841</v>
      </c>
      <c r="N119" s="77">
        <v>1</v>
      </c>
      <c r="O119" s="77">
        <v>0</v>
      </c>
      <c r="P119" s="77" t="s">
        <v>8</v>
      </c>
      <c r="Q119" s="77">
        <v>33.425505600000001</v>
      </c>
      <c r="R119" s="77">
        <v>-111.94001249999999</v>
      </c>
      <c r="S119" s="77">
        <v>2058.2125439410802</v>
      </c>
      <c r="T119" s="77">
        <v>0.43340791401031398</v>
      </c>
      <c r="U119" s="77">
        <v>181</v>
      </c>
      <c r="V119" s="77">
        <v>636</v>
      </c>
      <c r="W119" s="77">
        <v>0.14760399999999901</v>
      </c>
      <c r="X119" s="77">
        <v>0</v>
      </c>
      <c r="Y119" s="77">
        <v>0</v>
      </c>
      <c r="Z119" s="77">
        <v>0</v>
      </c>
      <c r="AA119" s="77">
        <v>395.176808436687</v>
      </c>
      <c r="AB119" s="77">
        <v>0.58101191401031405</v>
      </c>
      <c r="AC119" s="77">
        <v>1777.93687626834</v>
      </c>
      <c r="AE119" s="87" t="str">
        <f t="shared" si="122"/>
        <v>Domestic</v>
      </c>
      <c r="AF119" s="82" t="str">
        <f t="shared" si="123"/>
        <v>non-student</v>
      </c>
      <c r="AI119" s="82">
        <f>'GDP per Capita'!N119</f>
        <v>63809.64</v>
      </c>
      <c r="AJ119" s="82">
        <f t="shared" si="124"/>
        <v>63809.64</v>
      </c>
      <c r="AK119" s="82">
        <f t="shared" si="125"/>
        <v>63809.64</v>
      </c>
      <c r="AL119" s="88">
        <f t="shared" si="126"/>
        <v>2.7863139116101266E-2</v>
      </c>
      <c r="AO119" s="82" t="s">
        <v>30</v>
      </c>
      <c r="AP119" s="88">
        <f t="shared" si="190"/>
        <v>0.11088825449233085</v>
      </c>
      <c r="AQ119" s="88">
        <f t="shared" si="191"/>
        <v>0.11420070365606391</v>
      </c>
      <c r="AR119" s="88"/>
      <c r="AS119" s="153">
        <f t="shared" si="192"/>
        <v>161734.82718575161</v>
      </c>
      <c r="AT119" s="153">
        <f t="shared" si="193"/>
        <v>1458538.8500000003</v>
      </c>
      <c r="AU119" s="153">
        <f t="shared" si="194"/>
        <v>605086.51615122554</v>
      </c>
      <c r="AV119" s="153">
        <f t="shared" si="195"/>
        <v>5298448.229999993</v>
      </c>
      <c r="AW119" s="88">
        <f t="shared" si="196"/>
        <v>0</v>
      </c>
      <c r="AX119" s="88">
        <f t="shared" si="197"/>
        <v>0</v>
      </c>
    </row>
    <row r="120" spans="1:50">
      <c r="A120" s="77" t="s">
        <v>158</v>
      </c>
      <c r="B120" s="77">
        <v>222</v>
      </c>
      <c r="C120" s="77">
        <v>40.109213500000003</v>
      </c>
      <c r="D120" s="77">
        <v>-91.0176357</v>
      </c>
      <c r="E120" s="77" t="s">
        <v>38</v>
      </c>
      <c r="G120" s="77">
        <v>50</v>
      </c>
      <c r="H120" s="77" t="s">
        <v>61</v>
      </c>
      <c r="I120" s="77">
        <v>2020</v>
      </c>
      <c r="J120" s="77">
        <v>291.01289134438298</v>
      </c>
      <c r="K120" s="77" t="s">
        <v>29</v>
      </c>
      <c r="L120" s="77" t="s">
        <v>29</v>
      </c>
      <c r="M120" s="77" t="s">
        <v>841</v>
      </c>
      <c r="N120" s="77">
        <v>1</v>
      </c>
      <c r="O120" s="77">
        <v>0</v>
      </c>
      <c r="P120" s="77" t="s">
        <v>8</v>
      </c>
      <c r="Q120" s="77">
        <v>33.425505600000001</v>
      </c>
      <c r="R120" s="77">
        <v>-111.94001249999999</v>
      </c>
      <c r="S120" s="77">
        <v>4000.5583938043501</v>
      </c>
      <c r="T120" s="77">
        <v>0.722211269836881</v>
      </c>
      <c r="U120" s="77">
        <v>181</v>
      </c>
      <c r="V120" s="77">
        <v>318</v>
      </c>
      <c r="W120" s="77">
        <v>7.3801999999999895E-2</v>
      </c>
      <c r="X120" s="77">
        <v>0</v>
      </c>
      <c r="Y120" s="77">
        <v>0</v>
      </c>
      <c r="Z120" s="77">
        <v>0</v>
      </c>
      <c r="AA120" s="77">
        <v>480.067007256522</v>
      </c>
      <c r="AB120" s="77">
        <v>0.79601326983688103</v>
      </c>
      <c r="AC120" s="77">
        <v>1270.0798986008999</v>
      </c>
      <c r="AE120" s="87" t="str">
        <f t="shared" si="122"/>
        <v>Domestic</v>
      </c>
      <c r="AF120" s="82" t="str">
        <f t="shared" si="123"/>
        <v>student</v>
      </c>
      <c r="AI120" s="82">
        <f>'GDP per Capita'!N120</f>
        <v>63809.64</v>
      </c>
      <c r="AJ120" s="82">
        <f t="shared" si="124"/>
        <v>63809.64</v>
      </c>
      <c r="AK120" s="82">
        <f t="shared" si="125"/>
        <v>63809.64</v>
      </c>
      <c r="AL120" s="88">
        <f t="shared" si="126"/>
        <v>1.9904200973409347E-2</v>
      </c>
      <c r="AO120" s="82" t="s">
        <v>31</v>
      </c>
      <c r="AP120" s="88">
        <f t="shared" si="190"/>
        <v>5.9978931117561231E-2</v>
      </c>
      <c r="AQ120" s="88">
        <f t="shared" si="191"/>
        <v>6.1008036435648248E-2</v>
      </c>
      <c r="AR120" s="88"/>
      <c r="AS120" s="153">
        <f t="shared" si="192"/>
        <v>118868.97293078076</v>
      </c>
      <c r="AT120" s="153">
        <f t="shared" si="193"/>
        <v>1981845.47</v>
      </c>
      <c r="AU120" s="153">
        <f t="shared" si="194"/>
        <v>306253.05854740384</v>
      </c>
      <c r="AV120" s="153">
        <f t="shared" si="195"/>
        <v>5019880.6000000006</v>
      </c>
      <c r="AW120" s="88">
        <f t="shared" si="196"/>
        <v>0</v>
      </c>
      <c r="AX120" s="88">
        <f t="shared" si="197"/>
        <v>0</v>
      </c>
    </row>
    <row r="121" spans="1:50">
      <c r="A121" s="77" t="s">
        <v>81</v>
      </c>
      <c r="B121" s="77">
        <v>223</v>
      </c>
      <c r="C121" s="77">
        <v>41.704567750000002</v>
      </c>
      <c r="D121" s="77">
        <v>-86.238220260172596</v>
      </c>
      <c r="E121" s="77" t="s">
        <v>38</v>
      </c>
      <c r="G121" s="77">
        <v>50</v>
      </c>
      <c r="H121" s="77" t="s">
        <v>61</v>
      </c>
      <c r="I121" s="77">
        <v>2020</v>
      </c>
      <c r="J121" s="77">
        <v>291.01289134438298</v>
      </c>
      <c r="K121" s="77" t="s">
        <v>29</v>
      </c>
      <c r="L121" s="77" t="s">
        <v>29</v>
      </c>
      <c r="M121" s="77" t="s">
        <v>841</v>
      </c>
      <c r="N121" s="77">
        <v>1</v>
      </c>
      <c r="O121" s="77">
        <v>0</v>
      </c>
      <c r="P121" s="77" t="s">
        <v>8</v>
      </c>
      <c r="Q121" s="77">
        <v>33.425505600000001</v>
      </c>
      <c r="R121" s="77">
        <v>-111.94001249999999</v>
      </c>
      <c r="S121" s="77">
        <v>4867.1097617662499</v>
      </c>
      <c r="T121" s="77">
        <v>0.85874982891715101</v>
      </c>
      <c r="U121" s="77">
        <v>181</v>
      </c>
      <c r="V121" s="77">
        <v>318</v>
      </c>
      <c r="W121" s="77">
        <v>7.3801999999999895E-2</v>
      </c>
      <c r="X121" s="77">
        <v>0</v>
      </c>
      <c r="Y121" s="77">
        <v>0</v>
      </c>
      <c r="Z121" s="77">
        <v>0</v>
      </c>
      <c r="AA121" s="77">
        <v>584.05317141194996</v>
      </c>
      <c r="AB121" s="77">
        <v>0.93255182891715105</v>
      </c>
      <c r="AC121" s="77">
        <v>1374.06606275633</v>
      </c>
      <c r="AE121" s="87" t="str">
        <f t="shared" si="122"/>
        <v>Domestic</v>
      </c>
      <c r="AF121" s="82" t="str">
        <f t="shared" si="123"/>
        <v>student</v>
      </c>
      <c r="AI121" s="82">
        <f>'GDP per Capita'!N121</f>
        <v>63809.64</v>
      </c>
      <c r="AJ121" s="82">
        <f t="shared" si="124"/>
        <v>63809.64</v>
      </c>
      <c r="AK121" s="82">
        <f t="shared" si="125"/>
        <v>63809.64</v>
      </c>
      <c r="AL121" s="88">
        <f t="shared" si="126"/>
        <v>2.1533831921890328E-2</v>
      </c>
      <c r="AO121" s="82" t="s">
        <v>32</v>
      </c>
      <c r="AP121" s="88">
        <f t="shared" si="190"/>
        <v>9.6245056234008947E-2</v>
      </c>
      <c r="AQ121" s="88">
        <f t="shared" si="191"/>
        <v>0.11641386378835172</v>
      </c>
      <c r="AR121" s="88"/>
      <c r="AS121" s="153">
        <f t="shared" si="192"/>
        <v>48213.823289996362</v>
      </c>
      <c r="AT121" s="153">
        <f t="shared" si="193"/>
        <v>500948.56999999995</v>
      </c>
      <c r="AU121" s="153">
        <f t="shared" si="194"/>
        <v>275990.27699544659</v>
      </c>
      <c r="AV121" s="153">
        <f t="shared" si="195"/>
        <v>2370768.1199999992</v>
      </c>
      <c r="AW121" s="88">
        <f t="shared" si="196"/>
        <v>0</v>
      </c>
      <c r="AX121" s="88">
        <f t="shared" si="197"/>
        <v>0</v>
      </c>
    </row>
    <row r="122" spans="1:50">
      <c r="A122" s="77" t="s">
        <v>140</v>
      </c>
      <c r="B122" s="77">
        <v>224</v>
      </c>
      <c r="C122" s="77">
        <v>52.223363249999998</v>
      </c>
      <c r="D122" s="77">
        <v>6.8705956640979799</v>
      </c>
      <c r="E122" s="77" t="s">
        <v>38</v>
      </c>
      <c r="G122" s="77">
        <v>50</v>
      </c>
      <c r="H122" s="77" t="s">
        <v>61</v>
      </c>
      <c r="I122" s="77">
        <v>2020</v>
      </c>
      <c r="J122" s="77">
        <v>291.01289134438298</v>
      </c>
      <c r="K122" s="77" t="s">
        <v>328</v>
      </c>
      <c r="L122" s="77" t="s">
        <v>31</v>
      </c>
      <c r="M122" s="77" t="s">
        <v>841</v>
      </c>
      <c r="N122" s="77">
        <v>1</v>
      </c>
      <c r="O122" s="77">
        <v>0</v>
      </c>
      <c r="P122" s="77" t="s">
        <v>8</v>
      </c>
      <c r="Q122" s="77">
        <v>33.425505600000001</v>
      </c>
      <c r="R122" s="77">
        <v>-111.94001249999999</v>
      </c>
      <c r="S122" s="77">
        <v>17592.175574196899</v>
      </c>
      <c r="T122" s="77">
        <v>2.7127765263635499</v>
      </c>
      <c r="U122" s="77">
        <v>181</v>
      </c>
      <c r="V122" s="77">
        <v>318</v>
      </c>
      <c r="W122" s="77">
        <v>7.3801999999999895E-2</v>
      </c>
      <c r="X122" s="77">
        <v>0</v>
      </c>
      <c r="Y122" s="77">
        <v>0</v>
      </c>
      <c r="Z122" s="77">
        <v>0</v>
      </c>
      <c r="AA122" s="77">
        <v>1847.17843529068</v>
      </c>
      <c r="AB122" s="77">
        <v>2.7865785263635501</v>
      </c>
      <c r="AC122" s="77">
        <v>2637.1913266350598</v>
      </c>
      <c r="AE122" s="87" t="str">
        <f t="shared" si="122"/>
        <v>International</v>
      </c>
      <c r="AF122" s="82" t="str">
        <f t="shared" si="123"/>
        <v>student</v>
      </c>
      <c r="AI122" s="82">
        <f>'GDP per Capita'!N122</f>
        <v>53666.48</v>
      </c>
      <c r="AJ122" s="82">
        <f t="shared" si="124"/>
        <v>53666.48</v>
      </c>
      <c r="AK122" s="82">
        <f t="shared" si="125"/>
        <v>53666.48</v>
      </c>
      <c r="AL122" s="88">
        <f t="shared" si="126"/>
        <v>4.9140381978379423E-2</v>
      </c>
      <c r="AO122" s="82" t="s">
        <v>35</v>
      </c>
      <c r="AP122" s="88">
        <f t="shared" si="190"/>
        <v>0.60447737022032</v>
      </c>
      <c r="AQ122" s="88">
        <f t="shared" si="191"/>
        <v>0.68096146230218235</v>
      </c>
      <c r="AR122" s="88"/>
      <c r="AS122" s="153">
        <f t="shared" si="192"/>
        <v>7758.9989868636003</v>
      </c>
      <c r="AT122" s="153">
        <f t="shared" si="193"/>
        <v>12835.88</v>
      </c>
      <c r="AU122" s="153">
        <f t="shared" si="194"/>
        <v>19909.17493872418</v>
      </c>
      <c r="AV122" s="153">
        <f t="shared" si="195"/>
        <v>29236.859999999997</v>
      </c>
      <c r="AW122" s="88">
        <f t="shared" si="196"/>
        <v>0</v>
      </c>
      <c r="AX122" s="88">
        <f t="shared" si="197"/>
        <v>0</v>
      </c>
    </row>
    <row r="123" spans="1:50">
      <c r="A123" s="77" t="s">
        <v>181</v>
      </c>
      <c r="B123" s="77">
        <v>225</v>
      </c>
      <c r="C123" s="77">
        <v>50.060674200000001</v>
      </c>
      <c r="D123" s="77">
        <v>19.937139299999998</v>
      </c>
      <c r="E123" s="77" t="s">
        <v>42</v>
      </c>
      <c r="G123" s="77">
        <v>100</v>
      </c>
      <c r="H123" s="77" t="s">
        <v>60</v>
      </c>
      <c r="I123" s="77">
        <v>2020</v>
      </c>
      <c r="J123" s="77">
        <v>565.76006783165496</v>
      </c>
      <c r="K123" s="77" t="s">
        <v>580</v>
      </c>
      <c r="L123" s="77" t="s">
        <v>31</v>
      </c>
      <c r="M123" s="77" t="s">
        <v>841</v>
      </c>
      <c r="N123" s="77">
        <v>1</v>
      </c>
      <c r="O123" s="77">
        <v>0</v>
      </c>
      <c r="P123" s="77" t="s">
        <v>8</v>
      </c>
      <c r="Q123" s="77">
        <v>33.425505600000001</v>
      </c>
      <c r="R123" s="77">
        <v>-111.94001249999999</v>
      </c>
      <c r="S123" s="77">
        <v>19190.260079383199</v>
      </c>
      <c r="T123" s="77">
        <v>2.9657847034220901</v>
      </c>
      <c r="U123" s="77">
        <v>181</v>
      </c>
      <c r="V123" s="77">
        <v>636</v>
      </c>
      <c r="W123" s="77">
        <v>0.14760399999999901</v>
      </c>
      <c r="X123" s="77">
        <v>0</v>
      </c>
      <c r="Y123" s="77">
        <v>0</v>
      </c>
      <c r="Z123" s="77">
        <v>0</v>
      </c>
      <c r="AA123" s="77">
        <v>1755.90879726356</v>
      </c>
      <c r="AB123" s="77">
        <v>3.11338870342209</v>
      </c>
      <c r="AC123" s="77">
        <v>3138.6688650952201</v>
      </c>
      <c r="AE123" s="87" t="str">
        <f t="shared" si="122"/>
        <v>International</v>
      </c>
      <c r="AF123" s="82" t="str">
        <f t="shared" si="123"/>
        <v>non-student</v>
      </c>
      <c r="AI123" s="82">
        <f>'GDP per Capita'!N123</f>
        <v>15834.73</v>
      </c>
      <c r="AJ123" s="82">
        <f t="shared" si="124"/>
        <v>15834.73</v>
      </c>
      <c r="AK123" s="82">
        <f t="shared" si="125"/>
        <v>15834.73</v>
      </c>
      <c r="AL123" s="88">
        <f t="shared" si="126"/>
        <v>0.19821423321365253</v>
      </c>
      <c r="AO123" s="82" t="s">
        <v>816</v>
      </c>
      <c r="AP123" s="88">
        <f t="shared" si="190"/>
        <v>7.7028298556882535E-2</v>
      </c>
      <c r="AQ123" s="88">
        <f t="shared" si="191"/>
        <v>7.0746006060308078E-2</v>
      </c>
      <c r="AR123" s="88"/>
      <c r="AS123" s="153">
        <f t="shared" si="192"/>
        <v>23590.186032090227</v>
      </c>
      <c r="AT123" s="153">
        <f t="shared" si="193"/>
        <v>306253.5</v>
      </c>
      <c r="AU123" s="153">
        <f t="shared" si="194"/>
        <v>60665.393507573557</v>
      </c>
      <c r="AV123" s="153">
        <f t="shared" si="195"/>
        <v>857509.79999999981</v>
      </c>
      <c r="AW123" s="88">
        <f t="shared" si="196"/>
        <v>0</v>
      </c>
      <c r="AX123" s="88">
        <f t="shared" si="197"/>
        <v>0</v>
      </c>
    </row>
    <row r="124" spans="1:50">
      <c r="A124" s="77" t="s">
        <v>182</v>
      </c>
      <c r="B124" s="77">
        <v>226</v>
      </c>
      <c r="C124" s="77">
        <v>49.260872399999997</v>
      </c>
      <c r="D124" s="77">
        <v>-123.1139529</v>
      </c>
      <c r="E124" s="77" t="s">
        <v>38</v>
      </c>
      <c r="G124" s="77">
        <v>50</v>
      </c>
      <c r="H124" s="77" t="s">
        <v>61</v>
      </c>
      <c r="I124" s="77">
        <v>2020</v>
      </c>
      <c r="J124" s="77">
        <v>291.01289134438298</v>
      </c>
      <c r="K124" s="77" t="s">
        <v>320</v>
      </c>
      <c r="L124" s="77" t="s">
        <v>28</v>
      </c>
      <c r="M124" s="77" t="s">
        <v>841</v>
      </c>
      <c r="N124" s="77">
        <v>1</v>
      </c>
      <c r="O124" s="77">
        <v>0</v>
      </c>
      <c r="P124" s="77" t="s">
        <v>8</v>
      </c>
      <c r="Q124" s="77">
        <v>33.425505600000001</v>
      </c>
      <c r="R124" s="77">
        <v>-111.94001249999999</v>
      </c>
      <c r="S124" s="77">
        <v>3975.38497051887</v>
      </c>
      <c r="T124" s="77">
        <v>0.71820372737449201</v>
      </c>
      <c r="U124" s="77">
        <v>181</v>
      </c>
      <c r="V124" s="77">
        <v>318</v>
      </c>
      <c r="W124" s="77">
        <v>7.3801999999999895E-2</v>
      </c>
      <c r="X124" s="77">
        <v>0</v>
      </c>
      <c r="Y124" s="77">
        <v>0</v>
      </c>
      <c r="Z124" s="77">
        <v>0</v>
      </c>
      <c r="AA124" s="77">
        <v>763.27391433962396</v>
      </c>
      <c r="AB124" s="77">
        <v>0.79200572737449204</v>
      </c>
      <c r="AC124" s="77">
        <v>1553.286805684</v>
      </c>
      <c r="AE124" s="87" t="str">
        <f t="shared" si="122"/>
        <v>International</v>
      </c>
      <c r="AF124" s="82" t="str">
        <f t="shared" si="123"/>
        <v>student</v>
      </c>
      <c r="AI124" s="82">
        <f>'GDP per Capita'!N124</f>
        <v>49196.49</v>
      </c>
      <c r="AJ124" s="82">
        <f t="shared" si="124"/>
        <v>49196.49</v>
      </c>
      <c r="AK124" s="82">
        <f t="shared" si="125"/>
        <v>49196.49</v>
      </c>
      <c r="AL124" s="88">
        <f t="shared" si="126"/>
        <v>3.157312250699186E-2</v>
      </c>
      <c r="AO124" s="82" t="s">
        <v>34</v>
      </c>
      <c r="AP124" s="88">
        <f t="shared" si="190"/>
        <v>2.8604253780797496E-2</v>
      </c>
      <c r="AQ124" s="88">
        <f t="shared" si="191"/>
        <v>2.7340113888230152E-2</v>
      </c>
      <c r="AR124" s="88"/>
      <c r="AS124" s="153">
        <f t="shared" si="192"/>
        <v>9877.1935006032199</v>
      </c>
      <c r="AT124" s="153">
        <f t="shared" si="193"/>
        <v>345305.05764264829</v>
      </c>
      <c r="AU124" s="153">
        <f t="shared" si="194"/>
        <v>51923.737811725317</v>
      </c>
      <c r="AV124" s="153">
        <f t="shared" si="195"/>
        <v>1899177.8170345644</v>
      </c>
      <c r="AW124" s="88">
        <f t="shared" si="196"/>
        <v>0</v>
      </c>
      <c r="AX124" s="88">
        <f t="shared" si="197"/>
        <v>0</v>
      </c>
    </row>
    <row r="125" spans="1:50">
      <c r="A125" s="77" t="s">
        <v>182</v>
      </c>
      <c r="B125" s="77">
        <v>227</v>
      </c>
      <c r="C125" s="77">
        <v>49.260872399999997</v>
      </c>
      <c r="D125" s="77">
        <v>-123.1139529</v>
      </c>
      <c r="E125" s="77" t="s">
        <v>38</v>
      </c>
      <c r="G125" s="77">
        <v>50</v>
      </c>
      <c r="H125" s="77" t="s">
        <v>61</v>
      </c>
      <c r="I125" s="77">
        <v>2020</v>
      </c>
      <c r="J125" s="77">
        <v>291.01289134438298</v>
      </c>
      <c r="K125" s="77" t="s">
        <v>320</v>
      </c>
      <c r="L125" s="77" t="s">
        <v>28</v>
      </c>
      <c r="M125" s="77" t="s">
        <v>841</v>
      </c>
      <c r="N125" s="77">
        <v>1</v>
      </c>
      <c r="O125" s="77">
        <v>0</v>
      </c>
      <c r="P125" s="77" t="s">
        <v>8</v>
      </c>
      <c r="Q125" s="77">
        <v>33.425505600000001</v>
      </c>
      <c r="R125" s="77">
        <v>-111.94001249999999</v>
      </c>
      <c r="S125" s="77">
        <v>3975.38497051887</v>
      </c>
      <c r="T125" s="77">
        <v>0.71820372737449201</v>
      </c>
      <c r="U125" s="77">
        <v>181</v>
      </c>
      <c r="V125" s="77">
        <v>318</v>
      </c>
      <c r="W125" s="77">
        <v>7.3801999999999895E-2</v>
      </c>
      <c r="X125" s="77">
        <v>0</v>
      </c>
      <c r="Y125" s="77">
        <v>0</v>
      </c>
      <c r="Z125" s="77">
        <v>0</v>
      </c>
      <c r="AA125" s="77">
        <v>763.27391433962396</v>
      </c>
      <c r="AB125" s="77">
        <v>0.79200572737449204</v>
      </c>
      <c r="AC125" s="77">
        <v>1553.286805684</v>
      </c>
      <c r="AE125" s="87" t="str">
        <f t="shared" si="122"/>
        <v>International</v>
      </c>
      <c r="AF125" s="82" t="str">
        <f t="shared" si="123"/>
        <v>student</v>
      </c>
      <c r="AI125" s="82">
        <f>'GDP per Capita'!N125</f>
        <v>49196.49</v>
      </c>
      <c r="AJ125" s="82">
        <f t="shared" si="124"/>
        <v>49196.49</v>
      </c>
      <c r="AK125" s="82">
        <f t="shared" si="125"/>
        <v>49196.49</v>
      </c>
      <c r="AL125" s="88">
        <f t="shared" si="126"/>
        <v>3.157312250699186E-2</v>
      </c>
    </row>
    <row r="126" spans="1:50">
      <c r="A126" s="77" t="s">
        <v>183</v>
      </c>
      <c r="B126" s="77">
        <v>228</v>
      </c>
      <c r="C126" s="77">
        <v>41.505161299999997</v>
      </c>
      <c r="D126" s="77">
        <v>-81.693444600000007</v>
      </c>
      <c r="E126" s="77" t="s">
        <v>37</v>
      </c>
      <c r="G126" s="77">
        <v>100</v>
      </c>
      <c r="H126" s="77" t="s">
        <v>60</v>
      </c>
      <c r="I126" s="77">
        <v>2020</v>
      </c>
      <c r="J126" s="77">
        <v>565.76006783165496</v>
      </c>
      <c r="K126" s="77" t="s">
        <v>29</v>
      </c>
      <c r="L126" s="77" t="s">
        <v>29</v>
      </c>
      <c r="M126" s="77" t="s">
        <v>841</v>
      </c>
      <c r="N126" s="77">
        <v>1</v>
      </c>
      <c r="O126" s="77">
        <v>0</v>
      </c>
      <c r="P126" s="77" t="s">
        <v>8</v>
      </c>
      <c r="Q126" s="77">
        <v>33.425505600000001</v>
      </c>
      <c r="R126" s="77">
        <v>-111.94001249999999</v>
      </c>
      <c r="S126" s="77">
        <v>5599.4885603852899</v>
      </c>
      <c r="T126" s="77">
        <v>0.95771721778893504</v>
      </c>
      <c r="U126" s="77">
        <v>181</v>
      </c>
      <c r="V126" s="77">
        <v>636</v>
      </c>
      <c r="W126" s="77">
        <v>0.14760399999999901</v>
      </c>
      <c r="X126" s="77">
        <v>0</v>
      </c>
      <c r="Y126" s="77">
        <v>0</v>
      </c>
      <c r="Z126" s="77">
        <v>0</v>
      </c>
      <c r="AA126" s="77">
        <v>671.938627246235</v>
      </c>
      <c r="AB126" s="77">
        <v>1.10532121778893</v>
      </c>
      <c r="AC126" s="77">
        <v>2054.6986950778901</v>
      </c>
      <c r="AE126" s="87" t="str">
        <f t="shared" si="122"/>
        <v>Domestic</v>
      </c>
      <c r="AF126" s="82" t="str">
        <f t="shared" si="123"/>
        <v>non-student</v>
      </c>
      <c r="AI126" s="82">
        <f>'GDP per Capita'!N126</f>
        <v>63809.64</v>
      </c>
      <c r="AJ126" s="82">
        <f t="shared" si="124"/>
        <v>63809.64</v>
      </c>
      <c r="AK126" s="82">
        <f t="shared" si="125"/>
        <v>63809.64</v>
      </c>
      <c r="AL126" s="88">
        <f t="shared" si="126"/>
        <v>3.2200443304144802E-2</v>
      </c>
    </row>
    <row r="127" spans="1:50">
      <c r="A127" s="77" t="s">
        <v>81</v>
      </c>
      <c r="B127" s="77">
        <v>229</v>
      </c>
      <c r="C127" s="77">
        <v>41.704567750000002</v>
      </c>
      <c r="D127" s="77">
        <v>-86.238220260172596</v>
      </c>
      <c r="E127" s="77" t="s">
        <v>38</v>
      </c>
      <c r="G127" s="77">
        <v>50</v>
      </c>
      <c r="H127" s="77" t="s">
        <v>61</v>
      </c>
      <c r="I127" s="77">
        <v>2020</v>
      </c>
      <c r="J127" s="77">
        <v>291.01289134438298</v>
      </c>
      <c r="K127" s="77" t="s">
        <v>29</v>
      </c>
      <c r="L127" s="77" t="s">
        <v>29</v>
      </c>
      <c r="M127" s="77" t="s">
        <v>841</v>
      </c>
      <c r="N127" s="77">
        <v>1</v>
      </c>
      <c r="O127" s="77">
        <v>0</v>
      </c>
      <c r="P127" s="77" t="s">
        <v>8</v>
      </c>
      <c r="Q127" s="77">
        <v>33.425505600000001</v>
      </c>
      <c r="R127" s="77">
        <v>-111.94001249999999</v>
      </c>
      <c r="S127" s="77">
        <v>4867.1097617662499</v>
      </c>
      <c r="T127" s="77">
        <v>0.85874982891715101</v>
      </c>
      <c r="U127" s="77">
        <v>181</v>
      </c>
      <c r="V127" s="77">
        <v>318</v>
      </c>
      <c r="W127" s="77">
        <v>7.3801999999999895E-2</v>
      </c>
      <c r="X127" s="77">
        <v>0</v>
      </c>
      <c r="Y127" s="77">
        <v>0</v>
      </c>
      <c r="Z127" s="77">
        <v>0</v>
      </c>
      <c r="AA127" s="77">
        <v>584.05317141194996</v>
      </c>
      <c r="AB127" s="77">
        <v>0.93255182891715105</v>
      </c>
      <c r="AC127" s="77">
        <v>1374.06606275633</v>
      </c>
      <c r="AE127" s="87" t="str">
        <f t="shared" si="122"/>
        <v>Domestic</v>
      </c>
      <c r="AF127" s="82" t="str">
        <f t="shared" si="123"/>
        <v>student</v>
      </c>
      <c r="AI127" s="82">
        <f>'GDP per Capita'!N127</f>
        <v>63809.64</v>
      </c>
      <c r="AJ127" s="82">
        <f t="shared" si="124"/>
        <v>63809.64</v>
      </c>
      <c r="AK127" s="82">
        <f t="shared" si="125"/>
        <v>63809.64</v>
      </c>
      <c r="AL127" s="88">
        <f t="shared" si="126"/>
        <v>2.1533831921890328E-2</v>
      </c>
    </row>
    <row r="128" spans="1:50">
      <c r="A128" s="77" t="s">
        <v>96</v>
      </c>
      <c r="B128" s="77">
        <v>230</v>
      </c>
      <c r="C128" s="77">
        <v>38.046406599999997</v>
      </c>
      <c r="D128" s="77">
        <v>-84.497039299999997</v>
      </c>
      <c r="E128" s="77" t="s">
        <v>38</v>
      </c>
      <c r="G128" s="77">
        <v>50</v>
      </c>
      <c r="H128" s="77" t="s">
        <v>61</v>
      </c>
      <c r="I128" s="77">
        <v>2020</v>
      </c>
      <c r="J128" s="77">
        <v>291.01289134438298</v>
      </c>
      <c r="K128" s="77" t="s">
        <v>29</v>
      </c>
      <c r="L128" s="77" t="s">
        <v>29</v>
      </c>
      <c r="M128" s="77" t="s">
        <v>841</v>
      </c>
      <c r="N128" s="77">
        <v>1</v>
      </c>
      <c r="O128" s="77">
        <v>0</v>
      </c>
      <c r="P128" s="77" t="s">
        <v>8</v>
      </c>
      <c r="Q128" s="77">
        <v>33.425505600000001</v>
      </c>
      <c r="R128" s="77">
        <v>-111.94001249999999</v>
      </c>
      <c r="S128" s="77">
        <v>5039.9946331133797</v>
      </c>
      <c r="T128" s="77">
        <v>0.88202677550859998</v>
      </c>
      <c r="U128" s="77">
        <v>181</v>
      </c>
      <c r="V128" s="77">
        <v>318</v>
      </c>
      <c r="W128" s="77">
        <v>7.3801999999999895E-2</v>
      </c>
      <c r="X128" s="77">
        <v>0</v>
      </c>
      <c r="Y128" s="77">
        <v>0</v>
      </c>
      <c r="Z128" s="77">
        <v>0</v>
      </c>
      <c r="AA128" s="77">
        <v>604.79935597360497</v>
      </c>
      <c r="AB128" s="77">
        <v>0.95582877550860001</v>
      </c>
      <c r="AC128" s="77">
        <v>1394.8122473179801</v>
      </c>
      <c r="AE128" s="87" t="str">
        <f t="shared" si="122"/>
        <v>Domestic</v>
      </c>
      <c r="AF128" s="82" t="str">
        <f t="shared" si="123"/>
        <v>student</v>
      </c>
      <c r="AI128" s="82">
        <f>'GDP per Capita'!N128</f>
        <v>63809.64</v>
      </c>
      <c r="AJ128" s="82">
        <f t="shared" si="124"/>
        <v>63809.64</v>
      </c>
      <c r="AK128" s="82">
        <f t="shared" si="125"/>
        <v>63809.64</v>
      </c>
      <c r="AL128" s="88">
        <f t="shared" si="126"/>
        <v>2.1858958102850604E-2</v>
      </c>
    </row>
    <row r="129" spans="1:38">
      <c r="A129" s="77" t="s">
        <v>162</v>
      </c>
      <c r="B129" s="77">
        <v>231</v>
      </c>
      <c r="C129" s="77">
        <v>40.027145300000001</v>
      </c>
      <c r="D129" s="77">
        <v>-78.523744699999995</v>
      </c>
      <c r="E129" s="77" t="s">
        <v>42</v>
      </c>
      <c r="G129" s="77">
        <v>100</v>
      </c>
      <c r="H129" s="77" t="s">
        <v>60</v>
      </c>
      <c r="I129" s="77">
        <v>2020</v>
      </c>
      <c r="J129" s="77">
        <v>565.76006783165496</v>
      </c>
      <c r="K129" s="77" t="s">
        <v>29</v>
      </c>
      <c r="L129" s="77" t="s">
        <v>29</v>
      </c>
      <c r="M129" s="77" t="s">
        <v>841</v>
      </c>
      <c r="N129" s="77">
        <v>1</v>
      </c>
      <c r="O129" s="77">
        <v>0</v>
      </c>
      <c r="P129" s="77" t="s">
        <v>8</v>
      </c>
      <c r="Q129" s="77">
        <v>33.425505600000001</v>
      </c>
      <c r="R129" s="77">
        <v>-111.94001249999999</v>
      </c>
      <c r="S129" s="77">
        <v>6096.0555670572003</v>
      </c>
      <c r="T129" s="77">
        <v>1.0253567496301299</v>
      </c>
      <c r="U129" s="77">
        <v>181</v>
      </c>
      <c r="V129" s="77">
        <v>636</v>
      </c>
      <c r="W129" s="77">
        <v>0.14760399999999901</v>
      </c>
      <c r="X129" s="77">
        <v>0</v>
      </c>
      <c r="Y129" s="77">
        <v>0</v>
      </c>
      <c r="Z129" s="77">
        <v>0</v>
      </c>
      <c r="AA129" s="77">
        <v>731.52666804686396</v>
      </c>
      <c r="AB129" s="77">
        <v>1.17296074963013</v>
      </c>
      <c r="AC129" s="77">
        <v>2114.2867358785202</v>
      </c>
      <c r="AE129" s="87" t="str">
        <f t="shared" si="122"/>
        <v>Domestic</v>
      </c>
      <c r="AF129" s="82" t="str">
        <f t="shared" si="123"/>
        <v>non-student</v>
      </c>
      <c r="AI129" s="82">
        <f>'GDP per Capita'!N129</f>
        <v>63809.64</v>
      </c>
      <c r="AJ129" s="82">
        <f t="shared" si="124"/>
        <v>63809.64</v>
      </c>
      <c r="AK129" s="82">
        <f t="shared" si="125"/>
        <v>63809.64</v>
      </c>
      <c r="AL129" s="88">
        <f t="shared" si="126"/>
        <v>3.313428403417603E-2</v>
      </c>
    </row>
    <row r="130" spans="1:38">
      <c r="A130" s="77" t="s">
        <v>161</v>
      </c>
      <c r="B130" s="77">
        <v>232</v>
      </c>
      <c r="C130" s="77">
        <v>41.308213799999997</v>
      </c>
      <c r="D130" s="77">
        <v>-72.925051799999906</v>
      </c>
      <c r="E130" s="77" t="s">
        <v>37</v>
      </c>
      <c r="G130" s="77">
        <v>100</v>
      </c>
      <c r="H130" s="77" t="s">
        <v>60</v>
      </c>
      <c r="I130" s="77">
        <v>2020</v>
      </c>
      <c r="J130" s="77">
        <v>565.76006783165496</v>
      </c>
      <c r="K130" s="77" t="s">
        <v>29</v>
      </c>
      <c r="L130" s="77" t="s">
        <v>29</v>
      </c>
      <c r="M130" s="77" t="s">
        <v>841</v>
      </c>
      <c r="N130" s="77">
        <v>1</v>
      </c>
      <c r="O130" s="77">
        <v>0</v>
      </c>
      <c r="P130" s="77" t="s">
        <v>8</v>
      </c>
      <c r="Q130" s="77">
        <v>33.425505600000001</v>
      </c>
      <c r="R130" s="77">
        <v>-111.94001249999999</v>
      </c>
      <c r="S130" s="77">
        <v>7051.6282286968999</v>
      </c>
      <c r="T130" s="77">
        <v>1.1567421268384599</v>
      </c>
      <c r="U130" s="77">
        <v>181</v>
      </c>
      <c r="V130" s="77">
        <v>636</v>
      </c>
      <c r="W130" s="77">
        <v>0.14760399999999901</v>
      </c>
      <c r="X130" s="77">
        <v>0</v>
      </c>
      <c r="Y130" s="77">
        <v>0</v>
      </c>
      <c r="Z130" s="77">
        <v>0</v>
      </c>
      <c r="AA130" s="77">
        <v>846.19538744362796</v>
      </c>
      <c r="AB130" s="77">
        <v>1.30434612683846</v>
      </c>
      <c r="AC130" s="77">
        <v>2228.9554552752802</v>
      </c>
      <c r="AE130" s="87" t="str">
        <f t="shared" si="122"/>
        <v>Domestic</v>
      </c>
      <c r="AF130" s="82" t="str">
        <f t="shared" si="123"/>
        <v>non-student</v>
      </c>
      <c r="AI130" s="82">
        <f>'GDP per Capita'!N130</f>
        <v>63809.64</v>
      </c>
      <c r="AJ130" s="82">
        <f t="shared" si="124"/>
        <v>63809.64</v>
      </c>
      <c r="AK130" s="82">
        <f t="shared" si="125"/>
        <v>63809.64</v>
      </c>
      <c r="AL130" s="88">
        <f t="shared" si="126"/>
        <v>3.4931327856970833E-2</v>
      </c>
    </row>
    <row r="131" spans="1:38">
      <c r="A131" s="77" t="s">
        <v>85</v>
      </c>
      <c r="B131" s="77">
        <v>233</v>
      </c>
      <c r="C131" s="77">
        <v>36.062584299999997</v>
      </c>
      <c r="D131" s="77">
        <v>-94.157432799999995</v>
      </c>
      <c r="E131" s="77" t="s">
        <v>38</v>
      </c>
      <c r="G131" s="77">
        <v>50</v>
      </c>
      <c r="H131" s="77" t="s">
        <v>61</v>
      </c>
      <c r="I131" s="77">
        <v>2020</v>
      </c>
      <c r="J131" s="77">
        <v>291.01289134438298</v>
      </c>
      <c r="K131" s="77" t="s">
        <v>29</v>
      </c>
      <c r="L131" s="77" t="s">
        <v>29</v>
      </c>
      <c r="M131" s="77" t="s">
        <v>841</v>
      </c>
      <c r="N131" s="77">
        <v>1</v>
      </c>
      <c r="O131" s="77">
        <v>0</v>
      </c>
      <c r="P131" s="77" t="s">
        <v>8</v>
      </c>
      <c r="Q131" s="77">
        <v>33.425505600000001</v>
      </c>
      <c r="R131" s="77">
        <v>-111.94001249999999</v>
      </c>
      <c r="S131" s="77">
        <v>3297.1878285582902</v>
      </c>
      <c r="T131" s="77">
        <v>0.61023653461507699</v>
      </c>
      <c r="U131" s="77">
        <v>181</v>
      </c>
      <c r="V131" s="77">
        <v>318</v>
      </c>
      <c r="W131" s="77">
        <v>7.3801999999999895E-2</v>
      </c>
      <c r="X131" s="77">
        <v>0</v>
      </c>
      <c r="Y131" s="77">
        <v>0</v>
      </c>
      <c r="Z131" s="77">
        <v>0</v>
      </c>
      <c r="AA131" s="77">
        <v>633.06006308319195</v>
      </c>
      <c r="AB131" s="77">
        <v>0.68403853461507702</v>
      </c>
      <c r="AC131" s="77">
        <v>1423.07295442757</v>
      </c>
      <c r="AE131" s="87" t="str">
        <f t="shared" ref="AE131:AE194" si="198">IF(K131&lt;&gt;"USA",IF(K131&lt;&gt;"Unknown","International","Unknown"),"Domestic")</f>
        <v>Domestic</v>
      </c>
      <c r="AF131" s="82" t="str">
        <f t="shared" ref="AF131:AF194" si="199">IF(E131="Undergraduate Student","student",IF(E131="Graduate Student","student","non-student"))</f>
        <v>student</v>
      </c>
      <c r="AI131" s="82">
        <f>'GDP per Capita'!N131</f>
        <v>63809.64</v>
      </c>
      <c r="AJ131" s="82">
        <f t="shared" ref="AJ131:AJ194" si="200">IFERROR(AI131,"")</f>
        <v>63809.64</v>
      </c>
      <c r="AK131" s="82">
        <f t="shared" ref="AK131:AK194" si="201">IFERROR(AI131,AVERAGE(AJ$2:AJ$2538))</f>
        <v>63809.64</v>
      </c>
      <c r="AL131" s="88">
        <f t="shared" ref="AL131:AL194" si="202">AC131/AK131</f>
        <v>2.2301848974975724E-2</v>
      </c>
    </row>
    <row r="132" spans="1:38">
      <c r="A132" s="77" t="s">
        <v>94</v>
      </c>
      <c r="B132" s="77">
        <v>234</v>
      </c>
      <c r="C132" s="77">
        <v>32.819121799999998</v>
      </c>
      <c r="D132" s="77">
        <v>34.998385599999999</v>
      </c>
      <c r="E132" s="77" t="s">
        <v>38</v>
      </c>
      <c r="G132" s="77">
        <v>50</v>
      </c>
      <c r="H132" s="77" t="s">
        <v>61</v>
      </c>
      <c r="I132" s="77">
        <v>2020</v>
      </c>
      <c r="J132" s="77">
        <v>291.01289134438298</v>
      </c>
      <c r="K132" s="77" t="s">
        <v>518</v>
      </c>
      <c r="L132" s="77" t="s">
        <v>32</v>
      </c>
      <c r="M132" s="77" t="s">
        <v>841</v>
      </c>
      <c r="N132" s="77">
        <v>1</v>
      </c>
      <c r="O132" s="77">
        <v>0</v>
      </c>
      <c r="P132" s="77" t="s">
        <v>8</v>
      </c>
      <c r="Q132" s="77">
        <v>33.425505600000001</v>
      </c>
      <c r="R132" s="77">
        <v>-111.94001249999999</v>
      </c>
      <c r="S132" s="77">
        <v>23754.399167585299</v>
      </c>
      <c r="T132" s="77">
        <v>3.71316018715107</v>
      </c>
      <c r="U132" s="77">
        <v>181</v>
      </c>
      <c r="V132" s="77">
        <v>318</v>
      </c>
      <c r="W132" s="77">
        <v>7.3801999999999895E-2</v>
      </c>
      <c r="X132" s="77">
        <v>0</v>
      </c>
      <c r="Y132" s="77">
        <v>0</v>
      </c>
      <c r="Z132" s="77">
        <v>0</v>
      </c>
      <c r="AA132" s="77">
        <v>2173.52752383405</v>
      </c>
      <c r="AB132" s="77">
        <v>3.7869621871510701</v>
      </c>
      <c r="AC132" s="77">
        <v>2963.5404151784401</v>
      </c>
      <c r="AE132" s="87" t="str">
        <f t="shared" si="198"/>
        <v>International</v>
      </c>
      <c r="AF132" s="82" t="str">
        <f t="shared" si="199"/>
        <v>student</v>
      </c>
      <c r="AI132" s="82">
        <f>'GDP per Capita'!N132</f>
        <v>41377.49</v>
      </c>
      <c r="AJ132" s="82">
        <f t="shared" si="200"/>
        <v>41377.49</v>
      </c>
      <c r="AK132" s="82">
        <f t="shared" si="201"/>
        <v>41377.49</v>
      </c>
      <c r="AL132" s="88">
        <f t="shared" si="202"/>
        <v>7.1622044139904098E-2</v>
      </c>
    </row>
    <row r="133" spans="1:38">
      <c r="A133" s="77" t="s">
        <v>94</v>
      </c>
      <c r="B133" s="77">
        <v>235</v>
      </c>
      <c r="C133" s="77">
        <v>32.819121799999998</v>
      </c>
      <c r="D133" s="77">
        <v>34.998385599999999</v>
      </c>
      <c r="E133" s="77" t="s">
        <v>37</v>
      </c>
      <c r="G133" s="77">
        <v>100</v>
      </c>
      <c r="H133" s="77" t="s">
        <v>60</v>
      </c>
      <c r="I133" s="77">
        <v>2020</v>
      </c>
      <c r="J133" s="77">
        <v>565.76006783165496</v>
      </c>
      <c r="K133" s="77" t="s">
        <v>518</v>
      </c>
      <c r="L133" s="77" t="s">
        <v>32</v>
      </c>
      <c r="M133" s="77" t="s">
        <v>841</v>
      </c>
      <c r="N133" s="77">
        <v>1</v>
      </c>
      <c r="O133" s="77">
        <v>0</v>
      </c>
      <c r="P133" s="77" t="s">
        <v>8</v>
      </c>
      <c r="Q133" s="77">
        <v>33.425505600000001</v>
      </c>
      <c r="R133" s="77">
        <v>-111.94001249999999</v>
      </c>
      <c r="S133" s="77">
        <v>23754.399167585299</v>
      </c>
      <c r="T133" s="77">
        <v>3.71316018715107</v>
      </c>
      <c r="U133" s="77">
        <v>181</v>
      </c>
      <c r="V133" s="77">
        <v>636</v>
      </c>
      <c r="W133" s="77">
        <v>0.14760399999999901</v>
      </c>
      <c r="X133" s="77">
        <v>0</v>
      </c>
      <c r="Y133" s="77">
        <v>0</v>
      </c>
      <c r="Z133" s="77">
        <v>0</v>
      </c>
      <c r="AA133" s="77">
        <v>2173.52752383405</v>
      </c>
      <c r="AB133" s="77">
        <v>3.8607641871510698</v>
      </c>
      <c r="AC133" s="77">
        <v>3556.2875916657099</v>
      </c>
      <c r="AE133" s="87" t="str">
        <f t="shared" si="198"/>
        <v>International</v>
      </c>
      <c r="AF133" s="82" t="str">
        <f t="shared" si="199"/>
        <v>non-student</v>
      </c>
      <c r="AI133" s="82">
        <f>'GDP per Capita'!N133</f>
        <v>41377.49</v>
      </c>
      <c r="AJ133" s="82">
        <f t="shared" si="200"/>
        <v>41377.49</v>
      </c>
      <c r="AK133" s="82">
        <f t="shared" si="201"/>
        <v>41377.49</v>
      </c>
      <c r="AL133" s="88">
        <f t="shared" si="202"/>
        <v>8.5947397767861464E-2</v>
      </c>
    </row>
    <row r="134" spans="1:38">
      <c r="A134" s="77" t="s">
        <v>126</v>
      </c>
      <c r="B134" s="77">
        <v>236</v>
      </c>
      <c r="C134" s="77">
        <v>39.606507299999997</v>
      </c>
      <c r="D134" s="77">
        <v>-75.833093399999996</v>
      </c>
      <c r="E134" s="77" t="s">
        <v>42</v>
      </c>
      <c r="G134" s="77">
        <v>100</v>
      </c>
      <c r="H134" s="77" t="s">
        <v>60</v>
      </c>
      <c r="I134" s="77">
        <v>2020</v>
      </c>
      <c r="J134" s="77">
        <v>565.76006783165496</v>
      </c>
      <c r="K134" s="77" t="s">
        <v>29</v>
      </c>
      <c r="L134" s="77" t="s">
        <v>29</v>
      </c>
      <c r="M134" s="77" t="s">
        <v>841</v>
      </c>
      <c r="N134" s="77">
        <v>1</v>
      </c>
      <c r="O134" s="77">
        <v>0</v>
      </c>
      <c r="P134" s="77" t="s">
        <v>8</v>
      </c>
      <c r="Q134" s="77">
        <v>33.425505600000001</v>
      </c>
      <c r="R134" s="77">
        <v>-111.94001249999999</v>
      </c>
      <c r="S134" s="77">
        <v>6552.2130549216299</v>
      </c>
      <c r="T134" s="77">
        <v>1.0878748683085999</v>
      </c>
      <c r="U134" s="77">
        <v>181</v>
      </c>
      <c r="V134" s="77">
        <v>636</v>
      </c>
      <c r="W134" s="77">
        <v>0.14760399999999901</v>
      </c>
      <c r="X134" s="77">
        <v>0</v>
      </c>
      <c r="Y134" s="77">
        <v>0</v>
      </c>
      <c r="Z134" s="77">
        <v>0</v>
      </c>
      <c r="AA134" s="77">
        <v>786.26556659059497</v>
      </c>
      <c r="AB134" s="77">
        <v>1.2354788683086</v>
      </c>
      <c r="AC134" s="77">
        <v>2169.0256344222498</v>
      </c>
      <c r="AE134" s="87" t="str">
        <f t="shared" si="198"/>
        <v>Domestic</v>
      </c>
      <c r="AF134" s="82" t="str">
        <f t="shared" si="199"/>
        <v>non-student</v>
      </c>
      <c r="AI134" s="82">
        <f>'GDP per Capita'!N134</f>
        <v>63809.64</v>
      </c>
      <c r="AJ134" s="82">
        <f t="shared" si="200"/>
        <v>63809.64</v>
      </c>
      <c r="AK134" s="82">
        <f t="shared" si="201"/>
        <v>63809.64</v>
      </c>
      <c r="AL134" s="88">
        <f t="shared" si="202"/>
        <v>3.3992130882140217E-2</v>
      </c>
    </row>
    <row r="135" spans="1:38">
      <c r="A135" s="77" t="s">
        <v>96</v>
      </c>
      <c r="B135" s="77">
        <v>237</v>
      </c>
      <c r="C135" s="77">
        <v>38.046406599999997</v>
      </c>
      <c r="D135" s="77">
        <v>-84.497039299999997</v>
      </c>
      <c r="E135" s="77" t="s">
        <v>37</v>
      </c>
      <c r="G135" s="77">
        <v>100</v>
      </c>
      <c r="H135" s="77" t="s">
        <v>60</v>
      </c>
      <c r="I135" s="77">
        <v>2020</v>
      </c>
      <c r="J135" s="77">
        <v>565.76006783165496</v>
      </c>
      <c r="K135" s="77" t="s">
        <v>29</v>
      </c>
      <c r="L135" s="77" t="s">
        <v>29</v>
      </c>
      <c r="M135" s="77" t="s">
        <v>841</v>
      </c>
      <c r="N135" s="77">
        <v>1</v>
      </c>
      <c r="O135" s="77">
        <v>0</v>
      </c>
      <c r="P135" s="77" t="s">
        <v>8</v>
      </c>
      <c r="Q135" s="77">
        <v>33.425505600000001</v>
      </c>
      <c r="R135" s="77">
        <v>-111.94001249999999</v>
      </c>
      <c r="S135" s="77">
        <v>5039.9946331133797</v>
      </c>
      <c r="T135" s="77">
        <v>0.88202677550859998</v>
      </c>
      <c r="U135" s="77">
        <v>181</v>
      </c>
      <c r="V135" s="77">
        <v>636</v>
      </c>
      <c r="W135" s="77">
        <v>0.14760399999999901</v>
      </c>
      <c r="X135" s="77">
        <v>0</v>
      </c>
      <c r="Y135" s="77">
        <v>0</v>
      </c>
      <c r="Z135" s="77">
        <v>0</v>
      </c>
      <c r="AA135" s="77">
        <v>604.79935597360497</v>
      </c>
      <c r="AB135" s="77">
        <v>1.0296307755086</v>
      </c>
      <c r="AC135" s="77">
        <v>1987.5594238052599</v>
      </c>
      <c r="AE135" s="87" t="str">
        <f t="shared" si="198"/>
        <v>Domestic</v>
      </c>
      <c r="AF135" s="82" t="str">
        <f t="shared" si="199"/>
        <v>non-student</v>
      </c>
      <c r="AI135" s="82">
        <f>'GDP per Capita'!N135</f>
        <v>63809.64</v>
      </c>
      <c r="AJ135" s="82">
        <f t="shared" si="200"/>
        <v>63809.64</v>
      </c>
      <c r="AK135" s="82">
        <f t="shared" si="201"/>
        <v>63809.64</v>
      </c>
      <c r="AL135" s="88">
        <f t="shared" si="202"/>
        <v>3.1148262610559471E-2</v>
      </c>
    </row>
    <row r="136" spans="1:38">
      <c r="A136" s="77" t="s">
        <v>99</v>
      </c>
      <c r="B136" s="77">
        <v>238</v>
      </c>
      <c r="C136" s="77">
        <v>33.209561399999998</v>
      </c>
      <c r="D136" s="77">
        <v>-87.567525799999999</v>
      </c>
      <c r="E136" s="77" t="s">
        <v>37</v>
      </c>
      <c r="G136" s="77">
        <v>100</v>
      </c>
      <c r="H136" s="77" t="s">
        <v>60</v>
      </c>
      <c r="I136" s="77">
        <v>2020</v>
      </c>
      <c r="J136" s="77">
        <v>565.76006783165496</v>
      </c>
      <c r="K136" s="77" t="s">
        <v>29</v>
      </c>
      <c r="L136" s="77" t="s">
        <v>29</v>
      </c>
      <c r="M136" s="77" t="s">
        <v>841</v>
      </c>
      <c r="N136" s="77">
        <v>1</v>
      </c>
      <c r="O136" s="77">
        <v>0</v>
      </c>
      <c r="P136" s="77" t="s">
        <v>8</v>
      </c>
      <c r="Q136" s="77">
        <v>33.425505600000001</v>
      </c>
      <c r="R136" s="77">
        <v>-111.94001249999999</v>
      </c>
      <c r="S136" s="77">
        <v>4519.1550187433104</v>
      </c>
      <c r="T136" s="77">
        <v>0.80477048205547397</v>
      </c>
      <c r="U136" s="77">
        <v>181</v>
      </c>
      <c r="V136" s="77">
        <v>636</v>
      </c>
      <c r="W136" s="77">
        <v>0.14760399999999901</v>
      </c>
      <c r="X136" s="77">
        <v>0</v>
      </c>
      <c r="Y136" s="77">
        <v>0</v>
      </c>
      <c r="Z136" s="77">
        <v>0</v>
      </c>
      <c r="AA136" s="77">
        <v>542.29860224919798</v>
      </c>
      <c r="AB136" s="77">
        <v>0.95237448205547404</v>
      </c>
      <c r="AC136" s="77">
        <v>1925.0586700808501</v>
      </c>
      <c r="AE136" s="87" t="str">
        <f t="shared" si="198"/>
        <v>Domestic</v>
      </c>
      <c r="AF136" s="82" t="str">
        <f t="shared" si="199"/>
        <v>non-student</v>
      </c>
      <c r="AI136" s="82">
        <f>'GDP per Capita'!N136</f>
        <v>63809.64</v>
      </c>
      <c r="AJ136" s="82">
        <f t="shared" si="200"/>
        <v>63809.64</v>
      </c>
      <c r="AK136" s="82">
        <f t="shared" si="201"/>
        <v>63809.64</v>
      </c>
      <c r="AL136" s="88">
        <f t="shared" si="202"/>
        <v>3.0168774970064871E-2</v>
      </c>
    </row>
    <row r="137" spans="1:38">
      <c r="A137" s="77" t="s">
        <v>142</v>
      </c>
      <c r="B137" s="77">
        <v>239</v>
      </c>
      <c r="C137" s="77">
        <v>40.441694099999999</v>
      </c>
      <c r="D137" s="77">
        <v>-79.9900860999999</v>
      </c>
      <c r="E137" s="77" t="s">
        <v>38</v>
      </c>
      <c r="G137" s="77">
        <v>50</v>
      </c>
      <c r="H137" s="77" t="s">
        <v>61</v>
      </c>
      <c r="I137" s="77">
        <v>2020</v>
      </c>
      <c r="J137" s="77">
        <v>291.01289134438298</v>
      </c>
      <c r="K137" s="77" t="s">
        <v>29</v>
      </c>
      <c r="L137" s="77" t="s">
        <v>29</v>
      </c>
      <c r="M137" s="77" t="s">
        <v>841</v>
      </c>
      <c r="N137" s="77">
        <v>1</v>
      </c>
      <c r="O137" s="77">
        <v>0</v>
      </c>
      <c r="P137" s="77" t="s">
        <v>8</v>
      </c>
      <c r="Q137" s="77">
        <v>33.425505600000001</v>
      </c>
      <c r="R137" s="77">
        <v>-111.94001249999999</v>
      </c>
      <c r="S137" s="77">
        <v>5854.5770348624001</v>
      </c>
      <c r="T137" s="77">
        <v>0.99240964067114201</v>
      </c>
      <c r="U137" s="77">
        <v>181</v>
      </c>
      <c r="V137" s="77">
        <v>318</v>
      </c>
      <c r="W137" s="77">
        <v>7.3801999999999895E-2</v>
      </c>
      <c r="X137" s="77">
        <v>0</v>
      </c>
      <c r="Y137" s="77">
        <v>0</v>
      </c>
      <c r="Z137" s="77">
        <v>0</v>
      </c>
      <c r="AA137" s="77">
        <v>702.54924418348799</v>
      </c>
      <c r="AB137" s="77">
        <v>1.0662116406711399</v>
      </c>
      <c r="AC137" s="77">
        <v>1492.5621355278699</v>
      </c>
      <c r="AE137" s="87" t="str">
        <f t="shared" si="198"/>
        <v>Domestic</v>
      </c>
      <c r="AF137" s="82" t="str">
        <f t="shared" si="199"/>
        <v>student</v>
      </c>
      <c r="AI137" s="82">
        <f>'GDP per Capita'!N137</f>
        <v>63809.64</v>
      </c>
      <c r="AJ137" s="82">
        <f t="shared" si="200"/>
        <v>63809.64</v>
      </c>
      <c r="AK137" s="82">
        <f t="shared" si="201"/>
        <v>63809.64</v>
      </c>
      <c r="AL137" s="88">
        <f t="shared" si="202"/>
        <v>2.3390856546563654E-2</v>
      </c>
    </row>
    <row r="138" spans="1:38">
      <c r="A138" s="77" t="s">
        <v>174</v>
      </c>
      <c r="B138" s="77">
        <v>240</v>
      </c>
      <c r="C138" s="77">
        <v>41.678675399999896</v>
      </c>
      <c r="D138" s="77">
        <v>-83.512728299999907</v>
      </c>
      <c r="E138" s="77" t="s">
        <v>44</v>
      </c>
      <c r="G138" s="77">
        <v>50</v>
      </c>
      <c r="H138" s="77" t="s">
        <v>61</v>
      </c>
      <c r="I138" s="77">
        <v>2020</v>
      </c>
      <c r="J138" s="77">
        <v>291.01289134438298</v>
      </c>
      <c r="K138" s="77" t="s">
        <v>29</v>
      </c>
      <c r="L138" s="77" t="s">
        <v>29</v>
      </c>
      <c r="M138" s="77" t="s">
        <v>841</v>
      </c>
      <c r="N138" s="77">
        <v>1</v>
      </c>
      <c r="O138" s="77">
        <v>0</v>
      </c>
      <c r="P138" s="77" t="s">
        <v>8</v>
      </c>
      <c r="Q138" s="77">
        <v>33.425505600000001</v>
      </c>
      <c r="R138" s="77">
        <v>-111.94001249999999</v>
      </c>
      <c r="S138" s="77">
        <v>5307.9862347988001</v>
      </c>
      <c r="T138" s="77">
        <v>0.91821285141265596</v>
      </c>
      <c r="U138" s="77">
        <v>181</v>
      </c>
      <c r="V138" s="77">
        <v>636</v>
      </c>
      <c r="W138" s="77">
        <v>0.14760399999999901</v>
      </c>
      <c r="X138" s="77">
        <v>0</v>
      </c>
      <c r="Y138" s="77">
        <v>0</v>
      </c>
      <c r="Z138" s="77">
        <v>0</v>
      </c>
      <c r="AA138" s="77">
        <v>636.95834817585603</v>
      </c>
      <c r="AB138" s="77">
        <v>1.06581685141265</v>
      </c>
      <c r="AC138" s="77">
        <v>1744.97123952023</v>
      </c>
      <c r="AE138" s="87" t="str">
        <f t="shared" si="198"/>
        <v>Domestic</v>
      </c>
      <c r="AF138" s="82" t="str">
        <f t="shared" si="199"/>
        <v>student</v>
      </c>
      <c r="AI138" s="82">
        <f>'GDP per Capita'!N138</f>
        <v>63809.64</v>
      </c>
      <c r="AJ138" s="82">
        <f t="shared" si="200"/>
        <v>63809.64</v>
      </c>
      <c r="AK138" s="82">
        <f t="shared" si="201"/>
        <v>63809.64</v>
      </c>
      <c r="AL138" s="88">
        <f t="shared" si="202"/>
        <v>2.7346514406290805E-2</v>
      </c>
    </row>
    <row r="139" spans="1:38">
      <c r="A139" s="77" t="s">
        <v>83</v>
      </c>
      <c r="B139" s="77">
        <v>241</v>
      </c>
      <c r="C139" s="77">
        <v>22.283345399999899</v>
      </c>
      <c r="D139" s="77">
        <v>39.112814499999999</v>
      </c>
      <c r="E139" s="77" t="s">
        <v>38</v>
      </c>
      <c r="G139" s="77">
        <v>50</v>
      </c>
      <c r="H139" s="77" t="s">
        <v>61</v>
      </c>
      <c r="I139" s="77">
        <v>2020</v>
      </c>
      <c r="J139" s="77">
        <v>291.01289134438298</v>
      </c>
      <c r="K139" s="77" t="s">
        <v>570</v>
      </c>
      <c r="L139" s="77" t="s">
        <v>32</v>
      </c>
      <c r="M139" s="77" t="s">
        <v>841</v>
      </c>
      <c r="N139" s="77">
        <v>1</v>
      </c>
      <c r="O139" s="77">
        <v>0</v>
      </c>
      <c r="P139" s="77" t="s">
        <v>8</v>
      </c>
      <c r="Q139" s="77">
        <v>33.425505600000001</v>
      </c>
      <c r="R139" s="77">
        <v>-111.94001249999999</v>
      </c>
      <c r="S139" s="77">
        <v>26205.178499588201</v>
      </c>
      <c r="T139" s="77">
        <v>4.1296228348213599</v>
      </c>
      <c r="U139" s="77">
        <v>181</v>
      </c>
      <c r="V139" s="77">
        <v>318</v>
      </c>
      <c r="W139" s="77">
        <v>7.3801999999999895E-2</v>
      </c>
      <c r="X139" s="77">
        <v>0</v>
      </c>
      <c r="Y139" s="77">
        <v>0</v>
      </c>
      <c r="Z139" s="77">
        <v>0</v>
      </c>
      <c r="AA139" s="77">
        <v>2397.7738327123202</v>
      </c>
      <c r="AB139" s="77">
        <v>4.2034248348213596</v>
      </c>
      <c r="AC139" s="77">
        <v>3187.7867240567002</v>
      </c>
      <c r="AE139" s="87" t="str">
        <f t="shared" si="198"/>
        <v>International</v>
      </c>
      <c r="AF139" s="82" t="str">
        <f t="shared" si="199"/>
        <v>student</v>
      </c>
      <c r="AI139" s="82">
        <f>'GDP per Capita'!N139</f>
        <v>21764.39</v>
      </c>
      <c r="AJ139" s="82">
        <f t="shared" si="200"/>
        <v>21764.39</v>
      </c>
      <c r="AK139" s="82">
        <f t="shared" si="201"/>
        <v>21764.39</v>
      </c>
      <c r="AL139" s="88">
        <f t="shared" si="202"/>
        <v>0.14646800227604359</v>
      </c>
    </row>
    <row r="140" spans="1:38">
      <c r="A140" s="77" t="s">
        <v>184</v>
      </c>
      <c r="B140" s="77">
        <v>242</v>
      </c>
      <c r="C140" s="77">
        <v>40.7127281</v>
      </c>
      <c r="D140" s="77">
        <v>-74.006015199999993</v>
      </c>
      <c r="E140" s="77" t="s">
        <v>38</v>
      </c>
      <c r="G140" s="77">
        <v>50</v>
      </c>
      <c r="H140" s="77" t="s">
        <v>61</v>
      </c>
      <c r="I140" s="77">
        <v>2020</v>
      </c>
      <c r="J140" s="77">
        <v>291.01289134438298</v>
      </c>
      <c r="K140" s="77" t="s">
        <v>29</v>
      </c>
      <c r="L140" s="77" t="s">
        <v>29</v>
      </c>
      <c r="M140" s="77" t="s">
        <v>841</v>
      </c>
      <c r="N140" s="77">
        <v>1</v>
      </c>
      <c r="O140" s="77">
        <v>0</v>
      </c>
      <c r="P140" s="77" t="s">
        <v>8</v>
      </c>
      <c r="Q140" s="77">
        <v>33.425505600000001</v>
      </c>
      <c r="R140" s="77">
        <v>-111.94001249999999</v>
      </c>
      <c r="S140" s="77">
        <v>6866.9533945017802</v>
      </c>
      <c r="T140" s="77">
        <v>1.1312250249362501</v>
      </c>
      <c r="U140" s="77">
        <v>181</v>
      </c>
      <c r="V140" s="77">
        <v>318</v>
      </c>
      <c r="W140" s="77">
        <v>7.3801999999999895E-2</v>
      </c>
      <c r="X140" s="77">
        <v>0</v>
      </c>
      <c r="Y140" s="77">
        <v>0</v>
      </c>
      <c r="Z140" s="77">
        <v>0</v>
      </c>
      <c r="AA140" s="77">
        <v>824.03440734021399</v>
      </c>
      <c r="AB140" s="77">
        <v>1.20502702493625</v>
      </c>
      <c r="AC140" s="77">
        <v>1614.04729868459</v>
      </c>
      <c r="AE140" s="87" t="str">
        <f t="shared" si="198"/>
        <v>Domestic</v>
      </c>
      <c r="AF140" s="82" t="str">
        <f t="shared" si="199"/>
        <v>student</v>
      </c>
      <c r="AI140" s="82">
        <f>'GDP per Capita'!N140</f>
        <v>63809.64</v>
      </c>
      <c r="AJ140" s="82">
        <f t="shared" si="200"/>
        <v>63809.64</v>
      </c>
      <c r="AK140" s="82">
        <f t="shared" si="201"/>
        <v>63809.64</v>
      </c>
      <c r="AL140" s="88">
        <f t="shared" si="202"/>
        <v>2.5294725039736787E-2</v>
      </c>
    </row>
    <row r="141" spans="1:38">
      <c r="A141" s="77" t="s">
        <v>127</v>
      </c>
      <c r="B141" s="77">
        <v>243</v>
      </c>
      <c r="C141" s="77">
        <v>40.014985600000003</v>
      </c>
      <c r="D141" s="77">
        <v>-105.27054560000001</v>
      </c>
      <c r="E141" s="77" t="s">
        <v>38</v>
      </c>
      <c r="G141" s="77">
        <v>50</v>
      </c>
      <c r="H141" s="77" t="s">
        <v>61</v>
      </c>
      <c r="I141" s="77">
        <v>2020</v>
      </c>
      <c r="J141" s="77">
        <v>291.01289134438298</v>
      </c>
      <c r="K141" s="77" t="s">
        <v>29</v>
      </c>
      <c r="L141" s="77" t="s">
        <v>29</v>
      </c>
      <c r="M141" s="77" t="s">
        <v>841</v>
      </c>
      <c r="N141" s="77">
        <v>1</v>
      </c>
      <c r="O141" s="77">
        <v>0</v>
      </c>
      <c r="P141" s="77" t="s">
        <v>8</v>
      </c>
      <c r="Q141" s="77">
        <v>33.425505600000001</v>
      </c>
      <c r="R141" s="77">
        <v>-111.94001249999999</v>
      </c>
      <c r="S141" s="77">
        <v>1885.80224014141</v>
      </c>
      <c r="T141" s="77">
        <v>0.41064203417221601</v>
      </c>
      <c r="U141" s="77">
        <v>181</v>
      </c>
      <c r="V141" s="77">
        <v>318</v>
      </c>
      <c r="W141" s="77">
        <v>7.3801999999999895E-2</v>
      </c>
      <c r="X141" s="77">
        <v>0</v>
      </c>
      <c r="Y141" s="77">
        <v>0</v>
      </c>
      <c r="Z141" s="77">
        <v>0</v>
      </c>
      <c r="AA141" s="77">
        <v>362.07403010715097</v>
      </c>
      <c r="AB141" s="77">
        <v>0.48444403417221599</v>
      </c>
      <c r="AC141" s="77">
        <v>1152.0869214515301</v>
      </c>
      <c r="AE141" s="87" t="str">
        <f t="shared" si="198"/>
        <v>Domestic</v>
      </c>
      <c r="AF141" s="82" t="str">
        <f t="shared" si="199"/>
        <v>student</v>
      </c>
      <c r="AI141" s="82">
        <f>'GDP per Capita'!N141</f>
        <v>63809.64</v>
      </c>
      <c r="AJ141" s="82">
        <f t="shared" si="200"/>
        <v>63809.64</v>
      </c>
      <c r="AK141" s="82">
        <f t="shared" si="201"/>
        <v>63809.64</v>
      </c>
      <c r="AL141" s="88">
        <f t="shared" si="202"/>
        <v>1.8055060668756791E-2</v>
      </c>
    </row>
    <row r="142" spans="1:38">
      <c r="A142" s="77" t="s">
        <v>185</v>
      </c>
      <c r="B142" s="77">
        <v>244</v>
      </c>
      <c r="C142" s="77">
        <v>47.583778799999997</v>
      </c>
      <c r="D142" s="77">
        <v>18.398030800000001</v>
      </c>
      <c r="E142" s="77" t="s">
        <v>42</v>
      </c>
      <c r="G142" s="77">
        <v>100</v>
      </c>
      <c r="H142" s="77" t="s">
        <v>60</v>
      </c>
      <c r="I142" s="77">
        <v>2020</v>
      </c>
      <c r="J142" s="77">
        <v>565.76006783165496</v>
      </c>
      <c r="K142" s="77" t="s">
        <v>581</v>
      </c>
      <c r="L142" s="77" t="s">
        <v>31</v>
      </c>
      <c r="M142" s="77" t="s">
        <v>841</v>
      </c>
      <c r="N142" s="77">
        <v>1</v>
      </c>
      <c r="O142" s="77">
        <v>0</v>
      </c>
      <c r="P142" s="77" t="s">
        <v>8</v>
      </c>
      <c r="Q142" s="77">
        <v>33.425505600000001</v>
      </c>
      <c r="R142" s="77">
        <v>-111.94001249999999</v>
      </c>
      <c r="S142" s="77">
        <v>19476.2224490505</v>
      </c>
      <c r="T142" s="77">
        <v>3.0115328998976398</v>
      </c>
      <c r="U142" s="77">
        <v>181</v>
      </c>
      <c r="V142" s="77">
        <v>636</v>
      </c>
      <c r="W142" s="77">
        <v>0.14760399999999901</v>
      </c>
      <c r="X142" s="77">
        <v>0</v>
      </c>
      <c r="Y142" s="77">
        <v>0</v>
      </c>
      <c r="Z142" s="77">
        <v>0</v>
      </c>
      <c r="AA142" s="77">
        <v>1782.0743540881199</v>
      </c>
      <c r="AB142" s="77">
        <v>3.1591368998976401</v>
      </c>
      <c r="AC142" s="77">
        <v>3164.8344219197702</v>
      </c>
      <c r="AE142" s="87" t="str">
        <f t="shared" si="198"/>
        <v>International</v>
      </c>
      <c r="AF142" s="82" t="str">
        <f t="shared" si="199"/>
        <v>non-student</v>
      </c>
      <c r="AI142" s="82">
        <f>'GDP per Capita'!N142</f>
        <v>15459.9</v>
      </c>
      <c r="AJ142" s="82">
        <f t="shared" si="200"/>
        <v>15459.9</v>
      </c>
      <c r="AK142" s="82">
        <f t="shared" si="201"/>
        <v>15459.9</v>
      </c>
      <c r="AL142" s="88">
        <f t="shared" si="202"/>
        <v>0.20471247691898203</v>
      </c>
    </row>
    <row r="143" spans="1:38">
      <c r="A143" s="77" t="s">
        <v>80</v>
      </c>
      <c r="B143" s="77">
        <v>245</v>
      </c>
      <c r="C143" s="77">
        <v>33.749098699999998</v>
      </c>
      <c r="D143" s="77">
        <v>-84.390184899999994</v>
      </c>
      <c r="E143" s="77" t="s">
        <v>38</v>
      </c>
      <c r="G143" s="77">
        <v>50</v>
      </c>
      <c r="H143" s="77" t="s">
        <v>61</v>
      </c>
      <c r="I143" s="77">
        <v>2020</v>
      </c>
      <c r="J143" s="77">
        <v>291.01289134438298</v>
      </c>
      <c r="K143" s="77" t="s">
        <v>29</v>
      </c>
      <c r="L143" s="77" t="s">
        <v>29</v>
      </c>
      <c r="M143" s="77" t="s">
        <v>841</v>
      </c>
      <c r="N143" s="77">
        <v>1</v>
      </c>
      <c r="O143" s="77">
        <v>0</v>
      </c>
      <c r="P143" s="77" t="s">
        <v>8</v>
      </c>
      <c r="Q143" s="77">
        <v>33.425505600000001</v>
      </c>
      <c r="R143" s="77">
        <v>-111.94001249999999</v>
      </c>
      <c r="S143" s="77">
        <v>5089.1168420128497</v>
      </c>
      <c r="T143" s="77">
        <v>0.88865012166530999</v>
      </c>
      <c r="U143" s="77">
        <v>181</v>
      </c>
      <c r="V143" s="77">
        <v>318</v>
      </c>
      <c r="W143" s="77">
        <v>7.3801999999999895E-2</v>
      </c>
      <c r="X143" s="77">
        <v>0</v>
      </c>
      <c r="Y143" s="77">
        <v>0</v>
      </c>
      <c r="Z143" s="77">
        <v>0</v>
      </c>
      <c r="AA143" s="77">
        <v>610.69402104154199</v>
      </c>
      <c r="AB143" s="77">
        <v>0.96245212166531002</v>
      </c>
      <c r="AC143" s="77">
        <v>1400.7069123859201</v>
      </c>
      <c r="AE143" s="87" t="str">
        <f t="shared" si="198"/>
        <v>Domestic</v>
      </c>
      <c r="AF143" s="82" t="str">
        <f t="shared" si="199"/>
        <v>student</v>
      </c>
      <c r="AI143" s="82">
        <f>'GDP per Capita'!N143</f>
        <v>63809.64</v>
      </c>
      <c r="AJ143" s="82">
        <f t="shared" si="200"/>
        <v>63809.64</v>
      </c>
      <c r="AK143" s="82">
        <f t="shared" si="201"/>
        <v>63809.64</v>
      </c>
      <c r="AL143" s="88">
        <f t="shared" si="202"/>
        <v>2.1951337014061198E-2</v>
      </c>
    </row>
    <row r="144" spans="1:38">
      <c r="A144" s="77" t="s">
        <v>186</v>
      </c>
      <c r="B144" s="77">
        <v>246</v>
      </c>
      <c r="C144" s="77">
        <v>55.953345599999999</v>
      </c>
      <c r="D144" s="77">
        <v>-3.1883748999999999</v>
      </c>
      <c r="E144" s="77" t="s">
        <v>39</v>
      </c>
      <c r="G144" s="77">
        <v>100</v>
      </c>
      <c r="H144" s="77" t="s">
        <v>60</v>
      </c>
      <c r="I144" s="77">
        <v>2020</v>
      </c>
      <c r="J144" s="77">
        <v>565.76006783165496</v>
      </c>
      <c r="K144" s="77" t="s">
        <v>416</v>
      </c>
      <c r="L144" s="77" t="s">
        <v>31</v>
      </c>
      <c r="M144" s="77" t="s">
        <v>841</v>
      </c>
      <c r="N144" s="77">
        <v>1</v>
      </c>
      <c r="O144" s="77">
        <v>0</v>
      </c>
      <c r="P144" s="77" t="s">
        <v>8</v>
      </c>
      <c r="Q144" s="77">
        <v>33.425505600000001</v>
      </c>
      <c r="R144" s="77">
        <v>-111.94001249999999</v>
      </c>
      <c r="S144" s="77">
        <v>16049.607342880199</v>
      </c>
      <c r="T144" s="77">
        <v>2.4728265530042401</v>
      </c>
      <c r="U144" s="77">
        <v>181</v>
      </c>
      <c r="V144" s="77">
        <v>636</v>
      </c>
      <c r="W144" s="77">
        <v>0.14760399999999901</v>
      </c>
      <c r="X144" s="77">
        <v>0</v>
      </c>
      <c r="Y144" s="77">
        <v>0</v>
      </c>
      <c r="Z144" s="77">
        <v>0</v>
      </c>
      <c r="AA144" s="77">
        <v>1685.20877100242</v>
      </c>
      <c r="AB144" s="77">
        <v>2.62043055300424</v>
      </c>
      <c r="AC144" s="77">
        <v>3067.9688388340801</v>
      </c>
      <c r="AE144" s="87" t="str">
        <f t="shared" si="198"/>
        <v>International</v>
      </c>
      <c r="AF144" s="82" t="str">
        <f t="shared" si="199"/>
        <v>non-student</v>
      </c>
      <c r="AI144" s="82">
        <f>'GDP per Capita'!N144</f>
        <v>40800.480000000003</v>
      </c>
      <c r="AJ144" s="82">
        <f t="shared" si="200"/>
        <v>40800.480000000003</v>
      </c>
      <c r="AK144" s="82">
        <f t="shared" si="201"/>
        <v>40800.480000000003</v>
      </c>
      <c r="AL144" s="88">
        <f t="shared" si="202"/>
        <v>7.5194430036952503E-2</v>
      </c>
    </row>
    <row r="145" spans="1:38">
      <c r="A145" s="77" t="s">
        <v>171</v>
      </c>
      <c r="B145" s="77">
        <v>247</v>
      </c>
      <c r="C145" s="77">
        <v>37.8708393</v>
      </c>
      <c r="D145" s="77">
        <v>-122.272863899999</v>
      </c>
      <c r="E145" s="77" t="s">
        <v>41</v>
      </c>
      <c r="G145" s="77">
        <v>100</v>
      </c>
      <c r="H145" s="77" t="s">
        <v>60</v>
      </c>
      <c r="I145" s="77">
        <v>2020</v>
      </c>
      <c r="J145" s="77">
        <v>565.76006783165496</v>
      </c>
      <c r="K145" s="77" t="s">
        <v>29</v>
      </c>
      <c r="L145" s="77" t="s">
        <v>29</v>
      </c>
      <c r="M145" s="77" t="s">
        <v>841</v>
      </c>
      <c r="N145" s="77">
        <v>1</v>
      </c>
      <c r="O145" s="77">
        <v>0</v>
      </c>
      <c r="P145" s="77" t="s">
        <v>8</v>
      </c>
      <c r="Q145" s="77">
        <v>33.425505600000001</v>
      </c>
      <c r="R145" s="77">
        <v>-111.94001249999999</v>
      </c>
      <c r="S145" s="77">
        <v>2111.0518604254498</v>
      </c>
      <c r="T145" s="77">
        <v>0.440385069686625</v>
      </c>
      <c r="U145" s="77">
        <v>181</v>
      </c>
      <c r="V145" s="77">
        <v>636</v>
      </c>
      <c r="W145" s="77">
        <v>0.14760399999999901</v>
      </c>
      <c r="X145" s="77">
        <v>0</v>
      </c>
      <c r="Y145" s="77">
        <v>0</v>
      </c>
      <c r="Z145" s="77">
        <v>0</v>
      </c>
      <c r="AA145" s="77">
        <v>405.32195720168602</v>
      </c>
      <c r="AB145" s="77">
        <v>0.58798906968662501</v>
      </c>
      <c r="AC145" s="77">
        <v>1788.08202503334</v>
      </c>
      <c r="AE145" s="87" t="str">
        <f t="shared" si="198"/>
        <v>Domestic</v>
      </c>
      <c r="AF145" s="82" t="str">
        <f t="shared" si="199"/>
        <v>non-student</v>
      </c>
      <c r="AI145" s="82">
        <f>'GDP per Capita'!N145</f>
        <v>63809.64</v>
      </c>
      <c r="AJ145" s="82">
        <f t="shared" si="200"/>
        <v>63809.64</v>
      </c>
      <c r="AK145" s="82">
        <f t="shared" si="201"/>
        <v>63809.64</v>
      </c>
      <c r="AL145" s="88">
        <f t="shared" si="202"/>
        <v>2.8022129963957483E-2</v>
      </c>
    </row>
    <row r="146" spans="1:38">
      <c r="A146" s="77" t="s">
        <v>172</v>
      </c>
      <c r="B146" s="77">
        <v>248</v>
      </c>
      <c r="C146" s="77">
        <v>40.090811100000003</v>
      </c>
      <c r="D146" s="77">
        <v>-75.383248399999999</v>
      </c>
      <c r="E146" s="77" t="s">
        <v>42</v>
      </c>
      <c r="G146" s="77">
        <v>100</v>
      </c>
      <c r="H146" s="77" t="s">
        <v>60</v>
      </c>
      <c r="I146" s="77">
        <v>2020</v>
      </c>
      <c r="J146" s="77">
        <v>565.76006783165496</v>
      </c>
      <c r="K146" s="77" t="s">
        <v>29</v>
      </c>
      <c r="L146" s="77" t="s">
        <v>29</v>
      </c>
      <c r="M146" s="77" t="s">
        <v>841</v>
      </c>
      <c r="N146" s="77">
        <v>1</v>
      </c>
      <c r="O146" s="77">
        <v>0</v>
      </c>
      <c r="P146" s="77" t="s">
        <v>8</v>
      </c>
      <c r="Q146" s="77">
        <v>33.425505600000001</v>
      </c>
      <c r="R146" s="77">
        <v>-111.94001249999999</v>
      </c>
      <c r="S146" s="77">
        <v>6630.7290028314501</v>
      </c>
      <c r="T146" s="77">
        <v>1.09867276866354</v>
      </c>
      <c r="U146" s="77">
        <v>181</v>
      </c>
      <c r="V146" s="77">
        <v>636</v>
      </c>
      <c r="W146" s="77">
        <v>0.14760399999999901</v>
      </c>
      <c r="X146" s="77">
        <v>0</v>
      </c>
      <c r="Y146" s="77">
        <v>0</v>
      </c>
      <c r="Z146" s="77">
        <v>0</v>
      </c>
      <c r="AA146" s="77">
        <v>795.68748033977397</v>
      </c>
      <c r="AB146" s="77">
        <v>1.2462767686635401</v>
      </c>
      <c r="AC146" s="77">
        <v>2178.4475481714298</v>
      </c>
      <c r="AE146" s="87" t="str">
        <f t="shared" si="198"/>
        <v>Domestic</v>
      </c>
      <c r="AF146" s="82" t="str">
        <f t="shared" si="199"/>
        <v>non-student</v>
      </c>
      <c r="AI146" s="82">
        <f>'GDP per Capita'!N146</f>
        <v>63809.64</v>
      </c>
      <c r="AJ146" s="82">
        <f t="shared" si="200"/>
        <v>63809.64</v>
      </c>
      <c r="AK146" s="82">
        <f t="shared" si="201"/>
        <v>63809.64</v>
      </c>
      <c r="AL146" s="88">
        <f t="shared" si="202"/>
        <v>3.4139787470536267E-2</v>
      </c>
    </row>
    <row r="147" spans="1:38">
      <c r="A147" s="77" t="s">
        <v>187</v>
      </c>
      <c r="B147" s="77">
        <v>249</v>
      </c>
      <c r="C147" s="77">
        <v>38.593602799999999</v>
      </c>
      <c r="D147" s="77">
        <v>-90.538554899999994</v>
      </c>
      <c r="E147" s="77" t="s">
        <v>38</v>
      </c>
      <c r="G147" s="77">
        <v>50</v>
      </c>
      <c r="H147" s="77" t="s">
        <v>61</v>
      </c>
      <c r="I147" s="77">
        <v>2020</v>
      </c>
      <c r="J147" s="77">
        <v>291.01289134438298</v>
      </c>
      <c r="K147" s="77" t="s">
        <v>29</v>
      </c>
      <c r="L147" s="77" t="s">
        <v>29</v>
      </c>
      <c r="M147" s="77" t="s">
        <v>841</v>
      </c>
      <c r="N147" s="77">
        <v>1</v>
      </c>
      <c r="O147" s="77">
        <v>0</v>
      </c>
      <c r="P147" s="77" t="s">
        <v>8</v>
      </c>
      <c r="Q147" s="77">
        <v>33.425505600000001</v>
      </c>
      <c r="R147" s="77">
        <v>-111.94001249999999</v>
      </c>
      <c r="S147" s="77">
        <v>4007.1996920698698</v>
      </c>
      <c r="T147" s="77">
        <v>0.72326854697009402</v>
      </c>
      <c r="U147" s="77">
        <v>181</v>
      </c>
      <c r="V147" s="77">
        <v>318</v>
      </c>
      <c r="W147" s="77">
        <v>7.3801999999999895E-2</v>
      </c>
      <c r="X147" s="77">
        <v>0</v>
      </c>
      <c r="Y147" s="77">
        <v>0</v>
      </c>
      <c r="Z147" s="77">
        <v>0</v>
      </c>
      <c r="AA147" s="77">
        <v>480.86396304838399</v>
      </c>
      <c r="AB147" s="77">
        <v>0.79707054697009405</v>
      </c>
      <c r="AC147" s="77">
        <v>1270.8768543927599</v>
      </c>
      <c r="AE147" s="87" t="str">
        <f t="shared" si="198"/>
        <v>Domestic</v>
      </c>
      <c r="AF147" s="82" t="str">
        <f t="shared" si="199"/>
        <v>student</v>
      </c>
      <c r="AI147" s="82">
        <f>'GDP per Capita'!N147</f>
        <v>63809.64</v>
      </c>
      <c r="AJ147" s="82">
        <f t="shared" si="200"/>
        <v>63809.64</v>
      </c>
      <c r="AK147" s="82">
        <f t="shared" si="201"/>
        <v>63809.64</v>
      </c>
      <c r="AL147" s="88">
        <f t="shared" si="202"/>
        <v>1.9916690556360448E-2</v>
      </c>
    </row>
    <row r="148" spans="1:38">
      <c r="A148" s="77" t="s">
        <v>188</v>
      </c>
      <c r="B148" s="77">
        <v>250</v>
      </c>
      <c r="C148" s="77">
        <v>51.814955599999998</v>
      </c>
      <c r="D148" s="77">
        <v>-8.3922675000000009</v>
      </c>
      <c r="E148" s="77" t="s">
        <v>42</v>
      </c>
      <c r="G148" s="77">
        <v>100</v>
      </c>
      <c r="H148" s="77" t="s">
        <v>60</v>
      </c>
      <c r="I148" s="77">
        <v>2020</v>
      </c>
      <c r="J148" s="77">
        <v>565.76006783165496</v>
      </c>
      <c r="K148" s="77" t="s">
        <v>583</v>
      </c>
      <c r="L148" s="77" t="s">
        <v>31</v>
      </c>
      <c r="M148" s="77" t="s">
        <v>841</v>
      </c>
      <c r="N148" s="77">
        <v>1</v>
      </c>
      <c r="O148" s="77">
        <v>0</v>
      </c>
      <c r="P148" s="77" t="s">
        <v>8</v>
      </c>
      <c r="Q148" s="77">
        <v>33.425505600000001</v>
      </c>
      <c r="R148" s="77">
        <v>-111.94001249999999</v>
      </c>
      <c r="S148" s="77">
        <v>15970.5653554242</v>
      </c>
      <c r="T148" s="77">
        <v>2.4606443350702598</v>
      </c>
      <c r="U148" s="77">
        <v>181</v>
      </c>
      <c r="V148" s="77">
        <v>636</v>
      </c>
      <c r="W148" s="77">
        <v>0.14760399999999901</v>
      </c>
      <c r="X148" s="77">
        <v>0</v>
      </c>
      <c r="Y148" s="77">
        <v>0</v>
      </c>
      <c r="Z148" s="77">
        <v>0</v>
      </c>
      <c r="AA148" s="77">
        <v>1676.9093623195399</v>
      </c>
      <c r="AB148" s="77">
        <v>2.6082483350702601</v>
      </c>
      <c r="AC148" s="77">
        <v>3059.6694301511998</v>
      </c>
      <c r="AE148" s="87" t="str">
        <f t="shared" si="198"/>
        <v>International</v>
      </c>
      <c r="AF148" s="82" t="str">
        <f t="shared" si="199"/>
        <v>non-student</v>
      </c>
      <c r="AI148" s="82">
        <f>'GDP per Capita'!N148</f>
        <v>77742.080000000002</v>
      </c>
      <c r="AJ148" s="82">
        <f t="shared" si="200"/>
        <v>77742.080000000002</v>
      </c>
      <c r="AK148" s="82">
        <f t="shared" si="201"/>
        <v>77742.080000000002</v>
      </c>
      <c r="AL148" s="88">
        <f t="shared" si="202"/>
        <v>3.9356670546391345E-2</v>
      </c>
    </row>
    <row r="149" spans="1:38">
      <c r="A149" s="77" t="s">
        <v>92</v>
      </c>
      <c r="B149" s="77">
        <v>251</v>
      </c>
      <c r="C149" s="77">
        <v>40.425868600000001</v>
      </c>
      <c r="D149" s="77">
        <v>-86.908065500000006</v>
      </c>
      <c r="E149" s="77" t="s">
        <v>38</v>
      </c>
      <c r="G149" s="77">
        <v>50</v>
      </c>
      <c r="H149" s="77" t="s">
        <v>61</v>
      </c>
      <c r="I149" s="77">
        <v>2020</v>
      </c>
      <c r="J149" s="77">
        <v>291.01289134438298</v>
      </c>
      <c r="K149" s="77" t="s">
        <v>29</v>
      </c>
      <c r="L149" s="77" t="s">
        <v>29</v>
      </c>
      <c r="M149" s="77" t="s">
        <v>841</v>
      </c>
      <c r="N149" s="77">
        <v>1</v>
      </c>
      <c r="O149" s="77">
        <v>0</v>
      </c>
      <c r="P149" s="77" t="s">
        <v>8</v>
      </c>
      <c r="Q149" s="77">
        <v>33.425505600000001</v>
      </c>
      <c r="R149" s="77">
        <v>-111.94001249999999</v>
      </c>
      <c r="S149" s="77">
        <v>4695.4100965696198</v>
      </c>
      <c r="T149" s="77">
        <v>0.83282982466415201</v>
      </c>
      <c r="U149" s="77">
        <v>181</v>
      </c>
      <c r="V149" s="77">
        <v>318</v>
      </c>
      <c r="W149" s="77">
        <v>7.3801999999999895E-2</v>
      </c>
      <c r="X149" s="77">
        <v>0</v>
      </c>
      <c r="Y149" s="77">
        <v>0</v>
      </c>
      <c r="Z149" s="77">
        <v>0</v>
      </c>
      <c r="AA149" s="77">
        <v>563.44921158835496</v>
      </c>
      <c r="AB149" s="77">
        <v>0.90663182466415204</v>
      </c>
      <c r="AC149" s="77">
        <v>1353.46210293273</v>
      </c>
      <c r="AE149" s="87" t="str">
        <f t="shared" si="198"/>
        <v>Domestic</v>
      </c>
      <c r="AF149" s="82" t="str">
        <f t="shared" si="199"/>
        <v>student</v>
      </c>
      <c r="AI149" s="82">
        <f>'GDP per Capita'!N149</f>
        <v>63809.64</v>
      </c>
      <c r="AJ149" s="82">
        <f t="shared" si="200"/>
        <v>63809.64</v>
      </c>
      <c r="AK149" s="82">
        <f t="shared" si="201"/>
        <v>63809.64</v>
      </c>
      <c r="AL149" s="88">
        <f t="shared" si="202"/>
        <v>2.121093463202002E-2</v>
      </c>
    </row>
    <row r="150" spans="1:38">
      <c r="A150" s="77" t="s">
        <v>131</v>
      </c>
      <c r="B150" s="77">
        <v>252</v>
      </c>
      <c r="C150" s="77">
        <v>41.319776300000001</v>
      </c>
      <c r="D150" s="77">
        <v>-81.626790400000004</v>
      </c>
      <c r="E150" s="77" t="s">
        <v>42</v>
      </c>
      <c r="G150" s="77">
        <v>100</v>
      </c>
      <c r="H150" s="77" t="s">
        <v>60</v>
      </c>
      <c r="I150" s="77">
        <v>2020</v>
      </c>
      <c r="J150" s="77">
        <v>565.76006783165496</v>
      </c>
      <c r="K150" s="77" t="s">
        <v>29</v>
      </c>
      <c r="L150" s="77" t="s">
        <v>29</v>
      </c>
      <c r="M150" s="77" t="s">
        <v>841</v>
      </c>
      <c r="N150" s="77">
        <v>1</v>
      </c>
      <c r="O150" s="77">
        <v>0</v>
      </c>
      <c r="P150" s="77" t="s">
        <v>8</v>
      </c>
      <c r="Q150" s="77">
        <v>33.425505600000001</v>
      </c>
      <c r="R150" s="77">
        <v>-111.94001249999999</v>
      </c>
      <c r="S150" s="77">
        <v>5604.3168056990498</v>
      </c>
      <c r="T150" s="77">
        <v>0.95837280182970896</v>
      </c>
      <c r="U150" s="77">
        <v>181</v>
      </c>
      <c r="V150" s="77">
        <v>636</v>
      </c>
      <c r="W150" s="77">
        <v>0.14760399999999901</v>
      </c>
      <c r="X150" s="77">
        <v>0</v>
      </c>
      <c r="Y150" s="77">
        <v>0</v>
      </c>
      <c r="Z150" s="77">
        <v>0</v>
      </c>
      <c r="AA150" s="77">
        <v>672.51801668388703</v>
      </c>
      <c r="AB150" s="77">
        <v>1.1059768018297</v>
      </c>
      <c r="AC150" s="77">
        <v>2055.2780845155398</v>
      </c>
      <c r="AE150" s="87" t="str">
        <f t="shared" si="198"/>
        <v>Domestic</v>
      </c>
      <c r="AF150" s="82" t="str">
        <f t="shared" si="199"/>
        <v>non-student</v>
      </c>
      <c r="AI150" s="82">
        <f>'GDP per Capita'!N150</f>
        <v>63809.64</v>
      </c>
      <c r="AJ150" s="82">
        <f t="shared" si="200"/>
        <v>63809.64</v>
      </c>
      <c r="AK150" s="82">
        <f t="shared" si="201"/>
        <v>63809.64</v>
      </c>
      <c r="AL150" s="88">
        <f t="shared" si="202"/>
        <v>3.2209523271335486E-2</v>
      </c>
    </row>
    <row r="151" spans="1:38">
      <c r="A151" s="77" t="s">
        <v>189</v>
      </c>
      <c r="B151" s="77">
        <v>253</v>
      </c>
      <c r="C151" s="77">
        <v>34.826927599999998</v>
      </c>
      <c r="D151" s="77">
        <v>-82.581705299999996</v>
      </c>
      <c r="E151" s="77" t="s">
        <v>38</v>
      </c>
      <c r="G151" s="77">
        <v>50</v>
      </c>
      <c r="H151" s="77" t="s">
        <v>61</v>
      </c>
      <c r="I151" s="77">
        <v>2020</v>
      </c>
      <c r="J151" s="77">
        <v>291.01289134438298</v>
      </c>
      <c r="K151" s="77" t="s">
        <v>29</v>
      </c>
      <c r="L151" s="77" t="s">
        <v>29</v>
      </c>
      <c r="M151" s="77" t="s">
        <v>841</v>
      </c>
      <c r="N151" s="77">
        <v>1</v>
      </c>
      <c r="O151" s="77">
        <v>0</v>
      </c>
      <c r="P151" s="77" t="s">
        <v>8</v>
      </c>
      <c r="Q151" s="77">
        <v>33.425505600000001</v>
      </c>
      <c r="R151" s="77">
        <v>-111.94001249999999</v>
      </c>
      <c r="S151" s="77">
        <v>5394.4882752734902</v>
      </c>
      <c r="T151" s="77">
        <v>0.929919973995181</v>
      </c>
      <c r="U151" s="77">
        <v>181</v>
      </c>
      <c r="V151" s="77">
        <v>318</v>
      </c>
      <c r="W151" s="77">
        <v>7.3801999999999895E-2</v>
      </c>
      <c r="X151" s="77">
        <v>0</v>
      </c>
      <c r="Y151" s="77">
        <v>0</v>
      </c>
      <c r="Z151" s="77">
        <v>0</v>
      </c>
      <c r="AA151" s="77">
        <v>647.33859303281895</v>
      </c>
      <c r="AB151" s="77">
        <v>1.0037219739951799</v>
      </c>
      <c r="AC151" s="77">
        <v>1437.3514843772</v>
      </c>
      <c r="AE151" s="87" t="str">
        <f t="shared" si="198"/>
        <v>Domestic</v>
      </c>
      <c r="AF151" s="82" t="str">
        <f t="shared" si="199"/>
        <v>student</v>
      </c>
      <c r="AI151" s="82">
        <f>'GDP per Capita'!N151</f>
        <v>63809.64</v>
      </c>
      <c r="AJ151" s="82">
        <f t="shared" si="200"/>
        <v>63809.64</v>
      </c>
      <c r="AK151" s="82">
        <f t="shared" si="201"/>
        <v>63809.64</v>
      </c>
      <c r="AL151" s="88">
        <f t="shared" si="202"/>
        <v>2.2525616574191613E-2</v>
      </c>
    </row>
    <row r="152" spans="1:38">
      <c r="A152" s="77" t="s">
        <v>171</v>
      </c>
      <c r="B152" s="77">
        <v>254</v>
      </c>
      <c r="C152" s="77">
        <v>37.8708393</v>
      </c>
      <c r="D152" s="77">
        <v>-122.272863899999</v>
      </c>
      <c r="E152" s="77" t="s">
        <v>41</v>
      </c>
      <c r="G152" s="77">
        <v>100</v>
      </c>
      <c r="H152" s="77" t="s">
        <v>60</v>
      </c>
      <c r="I152" s="77">
        <v>2020</v>
      </c>
      <c r="J152" s="77">
        <v>565.76006783165496</v>
      </c>
      <c r="K152" s="77" t="s">
        <v>29</v>
      </c>
      <c r="L152" s="77" t="s">
        <v>29</v>
      </c>
      <c r="M152" s="77" t="s">
        <v>841</v>
      </c>
      <c r="N152" s="77">
        <v>1</v>
      </c>
      <c r="O152" s="77">
        <v>0</v>
      </c>
      <c r="P152" s="77" t="s">
        <v>8</v>
      </c>
      <c r="Q152" s="77">
        <v>33.425505600000001</v>
      </c>
      <c r="R152" s="77">
        <v>-111.94001249999999</v>
      </c>
      <c r="S152" s="77">
        <v>2111.0518604254498</v>
      </c>
      <c r="T152" s="77">
        <v>0.440385069686625</v>
      </c>
      <c r="U152" s="77">
        <v>181</v>
      </c>
      <c r="V152" s="77">
        <v>636</v>
      </c>
      <c r="W152" s="77">
        <v>0.14760399999999901</v>
      </c>
      <c r="X152" s="77">
        <v>0</v>
      </c>
      <c r="Y152" s="77">
        <v>0</v>
      </c>
      <c r="Z152" s="77">
        <v>0</v>
      </c>
      <c r="AA152" s="77">
        <v>405.32195720168602</v>
      </c>
      <c r="AB152" s="77">
        <v>0.58798906968662501</v>
      </c>
      <c r="AC152" s="77">
        <v>1788.08202503334</v>
      </c>
      <c r="AE152" s="87" t="str">
        <f t="shared" si="198"/>
        <v>Domestic</v>
      </c>
      <c r="AF152" s="82" t="str">
        <f t="shared" si="199"/>
        <v>non-student</v>
      </c>
      <c r="AI152" s="82">
        <f>'GDP per Capita'!N152</f>
        <v>63809.64</v>
      </c>
      <c r="AJ152" s="82">
        <f t="shared" si="200"/>
        <v>63809.64</v>
      </c>
      <c r="AK152" s="82">
        <f t="shared" si="201"/>
        <v>63809.64</v>
      </c>
      <c r="AL152" s="88">
        <f t="shared" si="202"/>
        <v>2.8022129963957483E-2</v>
      </c>
    </row>
    <row r="153" spans="1:38">
      <c r="A153" s="77" t="s">
        <v>87</v>
      </c>
      <c r="B153" s="77">
        <v>255</v>
      </c>
      <c r="C153" s="77">
        <v>32.314035400000002</v>
      </c>
      <c r="D153" s="77">
        <v>-106.7798078</v>
      </c>
      <c r="E153" s="77" t="s">
        <v>37</v>
      </c>
      <c r="G153" s="77">
        <v>100</v>
      </c>
      <c r="H153" s="77" t="s">
        <v>60</v>
      </c>
      <c r="I153" s="77">
        <v>2020</v>
      </c>
      <c r="J153" s="77">
        <v>565.76006783165496</v>
      </c>
      <c r="K153" s="77" t="s">
        <v>29</v>
      </c>
      <c r="L153" s="77" t="s">
        <v>29</v>
      </c>
      <c r="M153" s="77" t="s">
        <v>841</v>
      </c>
      <c r="N153" s="77">
        <v>1</v>
      </c>
      <c r="O153" s="77">
        <v>0</v>
      </c>
      <c r="P153" s="77" t="s">
        <v>8</v>
      </c>
      <c r="Q153" s="77">
        <v>33.425505600000001</v>
      </c>
      <c r="R153" s="77">
        <v>-111.94001249999999</v>
      </c>
      <c r="S153" s="77">
        <v>994.92253090161705</v>
      </c>
      <c r="T153" s="77">
        <v>0.29300602307673701</v>
      </c>
      <c r="U153" s="77">
        <v>181</v>
      </c>
      <c r="V153" s="77">
        <v>636</v>
      </c>
      <c r="W153" s="77">
        <v>0.14760399999999901</v>
      </c>
      <c r="X153" s="77">
        <v>0</v>
      </c>
      <c r="Y153" s="77">
        <v>0</v>
      </c>
      <c r="Z153" s="77">
        <v>0</v>
      </c>
      <c r="AA153" s="77">
        <v>191.02512593310999</v>
      </c>
      <c r="AB153" s="77">
        <v>0.44061002307673702</v>
      </c>
      <c r="AC153" s="77">
        <v>1573.7851937647599</v>
      </c>
      <c r="AE153" s="87" t="str">
        <f t="shared" si="198"/>
        <v>Domestic</v>
      </c>
      <c r="AF153" s="82" t="str">
        <f t="shared" si="199"/>
        <v>non-student</v>
      </c>
      <c r="AI153" s="82">
        <f>'GDP per Capita'!N153</f>
        <v>63809.64</v>
      </c>
      <c r="AJ153" s="82">
        <f t="shared" si="200"/>
        <v>63809.64</v>
      </c>
      <c r="AK153" s="82">
        <f t="shared" si="201"/>
        <v>63809.64</v>
      </c>
      <c r="AL153" s="88">
        <f t="shared" si="202"/>
        <v>2.4663752902614088E-2</v>
      </c>
    </row>
    <row r="154" spans="1:38">
      <c r="A154" s="77" t="s">
        <v>134</v>
      </c>
      <c r="B154" s="77">
        <v>256</v>
      </c>
      <c r="C154" s="77">
        <v>35.913154200000001</v>
      </c>
      <c r="D154" s="77">
        <v>-79.055779999999999</v>
      </c>
      <c r="E154" s="77" t="s">
        <v>38</v>
      </c>
      <c r="G154" s="77">
        <v>50</v>
      </c>
      <c r="H154" s="77" t="s">
        <v>61</v>
      </c>
      <c r="I154" s="77">
        <v>2020</v>
      </c>
      <c r="J154" s="77">
        <v>291.01289134438298</v>
      </c>
      <c r="K154" s="77" t="s">
        <v>29</v>
      </c>
      <c r="L154" s="77" t="s">
        <v>29</v>
      </c>
      <c r="M154" s="77" t="s">
        <v>841</v>
      </c>
      <c r="N154" s="77">
        <v>1</v>
      </c>
      <c r="O154" s="77">
        <v>0</v>
      </c>
      <c r="P154" s="77" t="s">
        <v>8</v>
      </c>
      <c r="Q154" s="77">
        <v>33.425505600000001</v>
      </c>
      <c r="R154" s="77">
        <v>-111.94001249999999</v>
      </c>
      <c r="S154" s="77">
        <v>6011.7422971886799</v>
      </c>
      <c r="T154" s="77">
        <v>1.0138414483574001</v>
      </c>
      <c r="U154" s="77">
        <v>181</v>
      </c>
      <c r="V154" s="77">
        <v>318</v>
      </c>
      <c r="W154" s="77">
        <v>7.3801999999999895E-2</v>
      </c>
      <c r="X154" s="77">
        <v>0</v>
      </c>
      <c r="Y154" s="77">
        <v>0</v>
      </c>
      <c r="Z154" s="77">
        <v>0</v>
      </c>
      <c r="AA154" s="77">
        <v>721.40907566264195</v>
      </c>
      <c r="AB154" s="77">
        <v>1.0876434483574</v>
      </c>
      <c r="AC154" s="77">
        <v>1511.4219670070199</v>
      </c>
      <c r="AE154" s="87" t="str">
        <f t="shared" si="198"/>
        <v>Domestic</v>
      </c>
      <c r="AF154" s="82" t="str">
        <f t="shared" si="199"/>
        <v>student</v>
      </c>
      <c r="AI154" s="82">
        <f>'GDP per Capita'!N154</f>
        <v>63809.64</v>
      </c>
      <c r="AJ154" s="82">
        <f t="shared" si="200"/>
        <v>63809.64</v>
      </c>
      <c r="AK154" s="82">
        <f t="shared" si="201"/>
        <v>63809.64</v>
      </c>
      <c r="AL154" s="88">
        <f t="shared" si="202"/>
        <v>2.3686420531553225E-2</v>
      </c>
    </row>
    <row r="155" spans="1:38">
      <c r="A155" s="77" t="s">
        <v>94</v>
      </c>
      <c r="B155" s="77">
        <v>257</v>
      </c>
      <c r="C155" s="77">
        <v>32.819121799999998</v>
      </c>
      <c r="D155" s="77">
        <v>34.998385599999999</v>
      </c>
      <c r="E155" s="77" t="s">
        <v>37</v>
      </c>
      <c r="G155" s="77">
        <v>100</v>
      </c>
      <c r="H155" s="77" t="s">
        <v>60</v>
      </c>
      <c r="I155" s="77">
        <v>2020</v>
      </c>
      <c r="J155" s="77">
        <v>565.76006783165496</v>
      </c>
      <c r="K155" s="77" t="s">
        <v>518</v>
      </c>
      <c r="L155" s="77" t="s">
        <v>32</v>
      </c>
      <c r="M155" s="77" t="s">
        <v>841</v>
      </c>
      <c r="N155" s="77">
        <v>1</v>
      </c>
      <c r="O155" s="77">
        <v>0</v>
      </c>
      <c r="P155" s="77" t="s">
        <v>8</v>
      </c>
      <c r="Q155" s="77">
        <v>33.425505600000001</v>
      </c>
      <c r="R155" s="77">
        <v>-111.94001249999999</v>
      </c>
      <c r="S155" s="77">
        <v>23754.399167585299</v>
      </c>
      <c r="T155" s="77">
        <v>3.71316018715107</v>
      </c>
      <c r="U155" s="77">
        <v>181</v>
      </c>
      <c r="V155" s="77">
        <v>636</v>
      </c>
      <c r="W155" s="77">
        <v>0.14760399999999901</v>
      </c>
      <c r="X155" s="77">
        <v>0</v>
      </c>
      <c r="Y155" s="77">
        <v>0</v>
      </c>
      <c r="Z155" s="77">
        <v>0</v>
      </c>
      <c r="AA155" s="77">
        <v>2173.52752383405</v>
      </c>
      <c r="AB155" s="77">
        <v>3.8607641871510698</v>
      </c>
      <c r="AC155" s="77">
        <v>3556.2875916657099</v>
      </c>
      <c r="AE155" s="87" t="str">
        <f t="shared" si="198"/>
        <v>International</v>
      </c>
      <c r="AF155" s="82" t="str">
        <f t="shared" si="199"/>
        <v>non-student</v>
      </c>
      <c r="AI155" s="82">
        <f>'GDP per Capita'!N155</f>
        <v>41377.49</v>
      </c>
      <c r="AJ155" s="82">
        <f t="shared" si="200"/>
        <v>41377.49</v>
      </c>
      <c r="AK155" s="82">
        <f t="shared" si="201"/>
        <v>41377.49</v>
      </c>
      <c r="AL155" s="88">
        <f t="shared" si="202"/>
        <v>8.5947397767861464E-2</v>
      </c>
    </row>
    <row r="156" spans="1:38">
      <c r="A156" s="77" t="s">
        <v>111</v>
      </c>
      <c r="B156" s="77">
        <v>258</v>
      </c>
      <c r="C156" s="77">
        <v>22.555454000000001</v>
      </c>
      <c r="D156" s="77">
        <v>114.0543297</v>
      </c>
      <c r="E156" s="77" t="s">
        <v>43</v>
      </c>
      <c r="G156" s="77">
        <v>100</v>
      </c>
      <c r="H156" s="77" t="s">
        <v>60</v>
      </c>
      <c r="I156" s="77">
        <v>2020</v>
      </c>
      <c r="J156" s="77">
        <v>565.76006783165496</v>
      </c>
      <c r="K156" s="77" t="s">
        <v>574</v>
      </c>
      <c r="L156" s="77" t="s">
        <v>30</v>
      </c>
      <c r="M156" s="77" t="s">
        <v>841</v>
      </c>
      <c r="N156" s="77">
        <v>1</v>
      </c>
      <c r="O156" s="77">
        <v>0</v>
      </c>
      <c r="P156" s="77" t="s">
        <v>8</v>
      </c>
      <c r="Q156" s="77">
        <v>33.425505600000001</v>
      </c>
      <c r="R156" s="77">
        <v>-111.94001249999999</v>
      </c>
      <c r="S156" s="77">
        <v>24221.7871583862</v>
      </c>
      <c r="T156" s="77">
        <v>3.7917669169691202</v>
      </c>
      <c r="U156" s="77">
        <v>181</v>
      </c>
      <c r="V156" s="77">
        <v>636</v>
      </c>
      <c r="W156" s="77">
        <v>0.14760399999999901</v>
      </c>
      <c r="X156" s="77">
        <v>0</v>
      </c>
      <c r="Y156" s="77">
        <v>0</v>
      </c>
      <c r="Z156" s="77">
        <v>0</v>
      </c>
      <c r="AA156" s="77">
        <v>2216.2935249923298</v>
      </c>
      <c r="AB156" s="77">
        <v>3.93937091696912</v>
      </c>
      <c r="AC156" s="77">
        <v>3599.0535928239901</v>
      </c>
      <c r="AE156" s="87" t="str">
        <f t="shared" si="198"/>
        <v>International</v>
      </c>
      <c r="AF156" s="82" t="str">
        <f t="shared" si="199"/>
        <v>non-student</v>
      </c>
      <c r="AI156" s="82">
        <f>'GDP per Capita'!N156</f>
        <v>10121.299999999999</v>
      </c>
      <c r="AJ156" s="82">
        <f t="shared" si="200"/>
        <v>10121.299999999999</v>
      </c>
      <c r="AK156" s="82">
        <f t="shared" si="201"/>
        <v>10121.299999999999</v>
      </c>
      <c r="AL156" s="88">
        <f t="shared" si="202"/>
        <v>0.35559202798296569</v>
      </c>
    </row>
    <row r="157" spans="1:38">
      <c r="A157" s="77" t="s">
        <v>182</v>
      </c>
      <c r="B157" s="77">
        <v>259</v>
      </c>
      <c r="C157" s="77">
        <v>49.260872399999997</v>
      </c>
      <c r="D157" s="77">
        <v>-123.1139529</v>
      </c>
      <c r="E157" s="77" t="s">
        <v>38</v>
      </c>
      <c r="G157" s="77">
        <v>50</v>
      </c>
      <c r="H157" s="77" t="s">
        <v>61</v>
      </c>
      <c r="I157" s="77">
        <v>2020</v>
      </c>
      <c r="J157" s="77">
        <v>291.01289134438298</v>
      </c>
      <c r="K157" s="77" t="s">
        <v>320</v>
      </c>
      <c r="L157" s="77" t="s">
        <v>28</v>
      </c>
      <c r="M157" s="77" t="s">
        <v>841</v>
      </c>
      <c r="N157" s="77">
        <v>1</v>
      </c>
      <c r="O157" s="77">
        <v>0</v>
      </c>
      <c r="P157" s="77" t="s">
        <v>8</v>
      </c>
      <c r="Q157" s="77">
        <v>33.425505600000001</v>
      </c>
      <c r="R157" s="77">
        <v>-111.94001249999999</v>
      </c>
      <c r="S157" s="77">
        <v>3975.38497051887</v>
      </c>
      <c r="T157" s="77">
        <v>0.71820372737449201</v>
      </c>
      <c r="U157" s="77">
        <v>181</v>
      </c>
      <c r="V157" s="77">
        <v>318</v>
      </c>
      <c r="W157" s="77">
        <v>7.3801999999999895E-2</v>
      </c>
      <c r="X157" s="77">
        <v>0</v>
      </c>
      <c r="Y157" s="77">
        <v>0</v>
      </c>
      <c r="Z157" s="77">
        <v>0</v>
      </c>
      <c r="AA157" s="77">
        <v>763.27391433962396</v>
      </c>
      <c r="AB157" s="77">
        <v>0.79200572737449204</v>
      </c>
      <c r="AC157" s="77">
        <v>1553.286805684</v>
      </c>
      <c r="AE157" s="87" t="str">
        <f t="shared" si="198"/>
        <v>International</v>
      </c>
      <c r="AF157" s="82" t="str">
        <f t="shared" si="199"/>
        <v>student</v>
      </c>
      <c r="AI157" s="82">
        <f>'GDP per Capita'!N157</f>
        <v>49196.49</v>
      </c>
      <c r="AJ157" s="82">
        <f t="shared" si="200"/>
        <v>49196.49</v>
      </c>
      <c r="AK157" s="82">
        <f t="shared" si="201"/>
        <v>49196.49</v>
      </c>
      <c r="AL157" s="88">
        <f t="shared" si="202"/>
        <v>3.157312250699186E-2</v>
      </c>
    </row>
    <row r="158" spans="1:38">
      <c r="A158" s="77" t="s">
        <v>190</v>
      </c>
      <c r="B158" s="77">
        <v>260</v>
      </c>
      <c r="C158" s="77">
        <v>44.974199499999997</v>
      </c>
      <c r="D158" s="77">
        <v>-93.506994199999994</v>
      </c>
      <c r="E158" s="77" t="s">
        <v>42</v>
      </c>
      <c r="G158" s="77">
        <v>100</v>
      </c>
      <c r="H158" s="77" t="s">
        <v>60</v>
      </c>
      <c r="I158" s="77">
        <v>2020</v>
      </c>
      <c r="J158" s="77">
        <v>565.76006783165496</v>
      </c>
      <c r="K158" s="77" t="s">
        <v>29</v>
      </c>
      <c r="L158" s="77" t="s">
        <v>29</v>
      </c>
      <c r="M158" s="77" t="s">
        <v>841</v>
      </c>
      <c r="N158" s="77">
        <v>1</v>
      </c>
      <c r="O158" s="77">
        <v>0</v>
      </c>
      <c r="P158" s="77" t="s">
        <v>8</v>
      </c>
      <c r="Q158" s="77">
        <v>33.425505600000001</v>
      </c>
      <c r="R158" s="77">
        <v>-111.94001249999999</v>
      </c>
      <c r="S158" s="77">
        <v>4068.2231141811699</v>
      </c>
      <c r="T158" s="77">
        <v>0.73298331450639398</v>
      </c>
      <c r="U158" s="77">
        <v>181</v>
      </c>
      <c r="V158" s="77">
        <v>636</v>
      </c>
      <c r="W158" s="77">
        <v>0.14760399999999901</v>
      </c>
      <c r="X158" s="77">
        <v>0</v>
      </c>
      <c r="Y158" s="77">
        <v>0</v>
      </c>
      <c r="Z158" s="77">
        <v>0</v>
      </c>
      <c r="AA158" s="77">
        <v>488.18677370173998</v>
      </c>
      <c r="AB158" s="77">
        <v>0.88058731450639405</v>
      </c>
      <c r="AC158" s="77">
        <v>1870.9468415333899</v>
      </c>
      <c r="AE158" s="87" t="str">
        <f t="shared" si="198"/>
        <v>Domestic</v>
      </c>
      <c r="AF158" s="82" t="str">
        <f t="shared" si="199"/>
        <v>non-student</v>
      </c>
      <c r="AI158" s="82">
        <f>'GDP per Capita'!N158</f>
        <v>63809.64</v>
      </c>
      <c r="AJ158" s="82">
        <f t="shared" si="200"/>
        <v>63809.64</v>
      </c>
      <c r="AK158" s="82">
        <f t="shared" si="201"/>
        <v>63809.64</v>
      </c>
      <c r="AL158" s="88">
        <f t="shared" si="202"/>
        <v>2.9320755320565828E-2</v>
      </c>
    </row>
    <row r="159" spans="1:38">
      <c r="A159" s="77" t="s">
        <v>150</v>
      </c>
      <c r="B159" s="77">
        <v>261</v>
      </c>
      <c r="C159" s="77">
        <v>43.157284999999902</v>
      </c>
      <c r="D159" s="77">
        <v>-77.615213999999995</v>
      </c>
      <c r="E159" s="77" t="s">
        <v>37</v>
      </c>
      <c r="G159" s="77">
        <v>100</v>
      </c>
      <c r="H159" s="77" t="s">
        <v>60</v>
      </c>
      <c r="I159" s="77">
        <v>2020</v>
      </c>
      <c r="J159" s="77">
        <v>565.76006783165496</v>
      </c>
      <c r="K159" s="77" t="s">
        <v>29</v>
      </c>
      <c r="L159" s="77" t="s">
        <v>29</v>
      </c>
      <c r="M159" s="77" t="s">
        <v>841</v>
      </c>
      <c r="N159" s="77">
        <v>1</v>
      </c>
      <c r="O159" s="77">
        <v>0</v>
      </c>
      <c r="P159" s="77" t="s">
        <v>8</v>
      </c>
      <c r="Q159" s="77">
        <v>33.425505600000001</v>
      </c>
      <c r="R159" s="77">
        <v>-111.94001249999999</v>
      </c>
      <c r="S159" s="77">
        <v>6317.5670073171495</v>
      </c>
      <c r="T159" s="77">
        <v>1.05566993562845</v>
      </c>
      <c r="U159" s="77">
        <v>181</v>
      </c>
      <c r="V159" s="77">
        <v>636</v>
      </c>
      <c r="W159" s="77">
        <v>0.14760399999999901</v>
      </c>
      <c r="X159" s="77">
        <v>0</v>
      </c>
      <c r="Y159" s="77">
        <v>0</v>
      </c>
      <c r="Z159" s="77">
        <v>0</v>
      </c>
      <c r="AA159" s="77">
        <v>758.10804087805798</v>
      </c>
      <c r="AB159" s="77">
        <v>1.2032739356284501</v>
      </c>
      <c r="AC159" s="77">
        <v>2140.8681087097102</v>
      </c>
      <c r="AE159" s="87" t="str">
        <f t="shared" si="198"/>
        <v>Domestic</v>
      </c>
      <c r="AF159" s="82" t="str">
        <f t="shared" si="199"/>
        <v>non-student</v>
      </c>
      <c r="AI159" s="82">
        <f>'GDP per Capita'!N159</f>
        <v>63809.64</v>
      </c>
      <c r="AJ159" s="82">
        <f t="shared" si="200"/>
        <v>63809.64</v>
      </c>
      <c r="AK159" s="82">
        <f t="shared" si="201"/>
        <v>63809.64</v>
      </c>
      <c r="AL159" s="88">
        <f t="shared" si="202"/>
        <v>3.3550857028964751E-2</v>
      </c>
    </row>
    <row r="160" spans="1:38">
      <c r="A160" s="77" t="s">
        <v>191</v>
      </c>
      <c r="B160" s="77">
        <v>262</v>
      </c>
      <c r="C160" s="77">
        <v>35.222571700000003</v>
      </c>
      <c r="D160" s="77">
        <v>-97.439481599999993</v>
      </c>
      <c r="E160" s="77" t="s">
        <v>37</v>
      </c>
      <c r="G160" s="77">
        <v>100</v>
      </c>
      <c r="H160" s="77" t="s">
        <v>60</v>
      </c>
      <c r="I160" s="77">
        <v>2020</v>
      </c>
      <c r="J160" s="77">
        <v>565.76006783165496</v>
      </c>
      <c r="K160" s="77" t="s">
        <v>29</v>
      </c>
      <c r="L160" s="77" t="s">
        <v>29</v>
      </c>
      <c r="M160" s="77" t="s">
        <v>841</v>
      </c>
      <c r="N160" s="77">
        <v>1</v>
      </c>
      <c r="O160" s="77">
        <v>0</v>
      </c>
      <c r="P160" s="77" t="s">
        <v>8</v>
      </c>
      <c r="Q160" s="77">
        <v>33.425505600000001</v>
      </c>
      <c r="R160" s="77">
        <v>-111.94001249999999</v>
      </c>
      <c r="S160" s="77">
        <v>2690.5348030192999</v>
      </c>
      <c r="T160" s="77">
        <v>0.51690276467687202</v>
      </c>
      <c r="U160" s="77">
        <v>181</v>
      </c>
      <c r="V160" s="77">
        <v>636</v>
      </c>
      <c r="W160" s="77">
        <v>0.14760399999999901</v>
      </c>
      <c r="X160" s="77">
        <v>0</v>
      </c>
      <c r="Y160" s="77">
        <v>0</v>
      </c>
      <c r="Z160" s="77">
        <v>0</v>
      </c>
      <c r="AA160" s="77">
        <v>516.58268217970499</v>
      </c>
      <c r="AB160" s="77">
        <v>0.66450676467687197</v>
      </c>
      <c r="AC160" s="77">
        <v>1899.3427500113601</v>
      </c>
      <c r="AE160" s="87" t="str">
        <f t="shared" si="198"/>
        <v>Domestic</v>
      </c>
      <c r="AF160" s="82" t="str">
        <f t="shared" si="199"/>
        <v>non-student</v>
      </c>
      <c r="AI160" s="82">
        <f>'GDP per Capita'!N160</f>
        <v>63809.64</v>
      </c>
      <c r="AJ160" s="82">
        <f t="shared" si="200"/>
        <v>63809.64</v>
      </c>
      <c r="AK160" s="82">
        <f t="shared" si="201"/>
        <v>63809.64</v>
      </c>
      <c r="AL160" s="88">
        <f t="shared" si="202"/>
        <v>2.9765765016247704E-2</v>
      </c>
    </row>
    <row r="161" spans="1:38">
      <c r="A161" s="77" t="s">
        <v>126</v>
      </c>
      <c r="B161" s="77">
        <v>263</v>
      </c>
      <c r="C161" s="77">
        <v>39.606507299999997</v>
      </c>
      <c r="D161" s="77">
        <v>-75.833093399999996</v>
      </c>
      <c r="E161" s="77" t="s">
        <v>42</v>
      </c>
      <c r="G161" s="77">
        <v>100</v>
      </c>
      <c r="H161" s="77" t="s">
        <v>60</v>
      </c>
      <c r="I161" s="77">
        <v>2020</v>
      </c>
      <c r="J161" s="77">
        <v>565.76006783165496</v>
      </c>
      <c r="K161" s="77" t="s">
        <v>29</v>
      </c>
      <c r="L161" s="77" t="s">
        <v>29</v>
      </c>
      <c r="M161" s="77" t="s">
        <v>841</v>
      </c>
      <c r="N161" s="77">
        <v>1</v>
      </c>
      <c r="O161" s="77">
        <v>0</v>
      </c>
      <c r="P161" s="77" t="s">
        <v>8</v>
      </c>
      <c r="Q161" s="77">
        <v>33.425505600000001</v>
      </c>
      <c r="R161" s="77">
        <v>-111.94001249999999</v>
      </c>
      <c r="S161" s="77">
        <v>6552.2130549216299</v>
      </c>
      <c r="T161" s="77">
        <v>1.0878748683085999</v>
      </c>
      <c r="U161" s="77">
        <v>181</v>
      </c>
      <c r="V161" s="77">
        <v>636</v>
      </c>
      <c r="W161" s="77">
        <v>0.14760399999999901</v>
      </c>
      <c r="X161" s="77">
        <v>0</v>
      </c>
      <c r="Y161" s="77">
        <v>0</v>
      </c>
      <c r="Z161" s="77">
        <v>0</v>
      </c>
      <c r="AA161" s="77">
        <v>786.26556659059497</v>
      </c>
      <c r="AB161" s="77">
        <v>1.2354788683086</v>
      </c>
      <c r="AC161" s="77">
        <v>2169.0256344222498</v>
      </c>
      <c r="AE161" s="87" t="str">
        <f t="shared" si="198"/>
        <v>Domestic</v>
      </c>
      <c r="AF161" s="82" t="str">
        <f t="shared" si="199"/>
        <v>non-student</v>
      </c>
      <c r="AI161" s="82">
        <f>'GDP per Capita'!N161</f>
        <v>63809.64</v>
      </c>
      <c r="AJ161" s="82">
        <f t="shared" si="200"/>
        <v>63809.64</v>
      </c>
      <c r="AK161" s="82">
        <f t="shared" si="201"/>
        <v>63809.64</v>
      </c>
      <c r="AL161" s="88">
        <f t="shared" si="202"/>
        <v>3.3992130882140217E-2</v>
      </c>
    </row>
    <row r="162" spans="1:38">
      <c r="A162" s="77" t="s">
        <v>83</v>
      </c>
      <c r="B162" s="77">
        <v>264</v>
      </c>
      <c r="C162" s="77">
        <v>22.283345399999899</v>
      </c>
      <c r="D162" s="77">
        <v>39.112814499999999</v>
      </c>
      <c r="E162" s="77" t="s">
        <v>43</v>
      </c>
      <c r="G162" s="77">
        <v>100</v>
      </c>
      <c r="H162" s="77" t="s">
        <v>60</v>
      </c>
      <c r="I162" s="77">
        <v>2020</v>
      </c>
      <c r="J162" s="77">
        <v>565.76006783165496</v>
      </c>
      <c r="K162" s="77" t="s">
        <v>570</v>
      </c>
      <c r="L162" s="77" t="s">
        <v>32</v>
      </c>
      <c r="M162" s="77" t="s">
        <v>841</v>
      </c>
      <c r="N162" s="77">
        <v>1</v>
      </c>
      <c r="O162" s="77">
        <v>0</v>
      </c>
      <c r="P162" s="77" t="s">
        <v>8</v>
      </c>
      <c r="Q162" s="77">
        <v>33.425505600000001</v>
      </c>
      <c r="R162" s="77">
        <v>-111.94001249999999</v>
      </c>
      <c r="S162" s="77">
        <v>26205.178499588201</v>
      </c>
      <c r="T162" s="77">
        <v>4.1296228348213599</v>
      </c>
      <c r="U162" s="77">
        <v>181</v>
      </c>
      <c r="V162" s="77">
        <v>636</v>
      </c>
      <c r="W162" s="77">
        <v>0.14760399999999901</v>
      </c>
      <c r="X162" s="77">
        <v>0</v>
      </c>
      <c r="Y162" s="77">
        <v>0</v>
      </c>
      <c r="Z162" s="77">
        <v>0</v>
      </c>
      <c r="AA162" s="77">
        <v>2397.7738327123202</v>
      </c>
      <c r="AB162" s="77">
        <v>4.2772268348213602</v>
      </c>
      <c r="AC162" s="77">
        <v>3780.5339005439801</v>
      </c>
      <c r="AE162" s="87" t="str">
        <f t="shared" si="198"/>
        <v>International</v>
      </c>
      <c r="AF162" s="82" t="str">
        <f t="shared" si="199"/>
        <v>non-student</v>
      </c>
      <c r="AI162" s="82">
        <f>'GDP per Capita'!N162</f>
        <v>21764.39</v>
      </c>
      <c r="AJ162" s="82">
        <f t="shared" si="200"/>
        <v>21764.39</v>
      </c>
      <c r="AK162" s="82">
        <f t="shared" si="201"/>
        <v>21764.39</v>
      </c>
      <c r="AL162" s="88">
        <f t="shared" si="202"/>
        <v>0.17370272727808958</v>
      </c>
    </row>
    <row r="163" spans="1:38">
      <c r="A163" s="77" t="s">
        <v>192</v>
      </c>
      <c r="B163" s="77">
        <v>265</v>
      </c>
      <c r="C163" s="77">
        <v>38.029305999999998</v>
      </c>
      <c r="D163" s="77">
        <v>-78.476678100000001</v>
      </c>
      <c r="E163" s="77" t="s">
        <v>37</v>
      </c>
      <c r="G163" s="77">
        <v>100</v>
      </c>
      <c r="H163" s="77" t="s">
        <v>60</v>
      </c>
      <c r="I163" s="77">
        <v>2020</v>
      </c>
      <c r="J163" s="77">
        <v>565.76006783165496</v>
      </c>
      <c r="K163" s="77" t="s">
        <v>29</v>
      </c>
      <c r="L163" s="77" t="s">
        <v>29</v>
      </c>
      <c r="M163" s="77" t="s">
        <v>841</v>
      </c>
      <c r="N163" s="77">
        <v>1</v>
      </c>
      <c r="O163" s="77">
        <v>0</v>
      </c>
      <c r="P163" s="77" t="s">
        <v>8</v>
      </c>
      <c r="Q163" s="77">
        <v>33.425505600000001</v>
      </c>
      <c r="R163" s="77">
        <v>-111.94001249999999</v>
      </c>
      <c r="S163" s="77">
        <v>6093.91595902276</v>
      </c>
      <c r="T163" s="77">
        <v>1.02506437224678</v>
      </c>
      <c r="U163" s="77">
        <v>181</v>
      </c>
      <c r="V163" s="77">
        <v>636</v>
      </c>
      <c r="W163" s="77">
        <v>0.14760399999999901</v>
      </c>
      <c r="X163" s="77">
        <v>0</v>
      </c>
      <c r="Y163" s="77">
        <v>0</v>
      </c>
      <c r="Z163" s="77">
        <v>0</v>
      </c>
      <c r="AA163" s="77">
        <v>731.26991508273204</v>
      </c>
      <c r="AB163" s="77">
        <v>1.1726683722467801</v>
      </c>
      <c r="AC163" s="77">
        <v>2114.0299829143801</v>
      </c>
      <c r="AE163" s="87" t="str">
        <f t="shared" si="198"/>
        <v>Domestic</v>
      </c>
      <c r="AF163" s="82" t="str">
        <f t="shared" si="199"/>
        <v>non-student</v>
      </c>
      <c r="AI163" s="82">
        <f>'GDP per Capita'!N163</f>
        <v>63809.64</v>
      </c>
      <c r="AJ163" s="82">
        <f t="shared" si="200"/>
        <v>63809.64</v>
      </c>
      <c r="AK163" s="82">
        <f t="shared" si="201"/>
        <v>63809.64</v>
      </c>
      <c r="AL163" s="88">
        <f t="shared" si="202"/>
        <v>3.3130260301020037E-2</v>
      </c>
    </row>
    <row r="164" spans="1:38">
      <c r="A164" s="77" t="s">
        <v>156</v>
      </c>
      <c r="B164" s="77">
        <v>266</v>
      </c>
      <c r="C164" s="77">
        <v>41.440034400000002</v>
      </c>
      <c r="D164" s="77">
        <v>-87.683376999999993</v>
      </c>
      <c r="E164" s="77" t="s">
        <v>38</v>
      </c>
      <c r="G164" s="77">
        <v>50</v>
      </c>
      <c r="H164" s="77" t="s">
        <v>61</v>
      </c>
      <c r="I164" s="77">
        <v>2020</v>
      </c>
      <c r="J164" s="77">
        <v>291.01289134438298</v>
      </c>
      <c r="K164" s="77" t="s">
        <v>29</v>
      </c>
      <c r="L164" s="77" t="s">
        <v>29</v>
      </c>
      <c r="M164" s="77" t="s">
        <v>841</v>
      </c>
      <c r="N164" s="77">
        <v>1</v>
      </c>
      <c r="O164" s="77">
        <v>0</v>
      </c>
      <c r="P164" s="77" t="s">
        <v>8</v>
      </c>
      <c r="Q164" s="77">
        <v>33.425505600000001</v>
      </c>
      <c r="R164" s="77">
        <v>-111.94001249999999</v>
      </c>
      <c r="S164" s="77">
        <v>4619.5958733200496</v>
      </c>
      <c r="T164" s="77">
        <v>0.820760400673616</v>
      </c>
      <c r="U164" s="77">
        <v>181</v>
      </c>
      <c r="V164" s="77">
        <v>318</v>
      </c>
      <c r="W164" s="77">
        <v>7.3801999999999895E-2</v>
      </c>
      <c r="X164" s="77">
        <v>0</v>
      </c>
      <c r="Y164" s="77">
        <v>0</v>
      </c>
      <c r="Z164" s="77">
        <v>0</v>
      </c>
      <c r="AA164" s="77">
        <v>554.35150479840604</v>
      </c>
      <c r="AB164" s="77">
        <v>0.89456240067361603</v>
      </c>
      <c r="AC164" s="77">
        <v>1344.3643961427799</v>
      </c>
      <c r="AE164" s="87" t="str">
        <f t="shared" si="198"/>
        <v>Domestic</v>
      </c>
      <c r="AF164" s="82" t="str">
        <f t="shared" si="199"/>
        <v>student</v>
      </c>
      <c r="AI164" s="82">
        <f>'GDP per Capita'!N164</f>
        <v>63809.64</v>
      </c>
      <c r="AJ164" s="82">
        <f t="shared" si="200"/>
        <v>63809.64</v>
      </c>
      <c r="AK164" s="82">
        <f t="shared" si="201"/>
        <v>63809.64</v>
      </c>
      <c r="AL164" s="88">
        <f t="shared" si="202"/>
        <v>2.1068358889703497E-2</v>
      </c>
    </row>
    <row r="165" spans="1:38">
      <c r="A165" s="77" t="s">
        <v>95</v>
      </c>
      <c r="B165" s="77">
        <v>267</v>
      </c>
      <c r="C165" s="77">
        <v>43.2560802</v>
      </c>
      <c r="D165" s="77">
        <v>-79.872858300000004</v>
      </c>
      <c r="E165" s="77" t="s">
        <v>44</v>
      </c>
      <c r="G165" s="77">
        <v>50</v>
      </c>
      <c r="H165" s="77" t="s">
        <v>61</v>
      </c>
      <c r="I165" s="77">
        <v>2020</v>
      </c>
      <c r="J165" s="77">
        <v>291.01289134438298</v>
      </c>
      <c r="K165" s="77" t="s">
        <v>320</v>
      </c>
      <c r="L165" s="77" t="s">
        <v>28</v>
      </c>
      <c r="M165" s="77" t="s">
        <v>841</v>
      </c>
      <c r="N165" s="77">
        <v>1</v>
      </c>
      <c r="O165" s="77">
        <v>0</v>
      </c>
      <c r="P165" s="77" t="s">
        <v>8</v>
      </c>
      <c r="Q165" s="77">
        <v>33.425505600000001</v>
      </c>
      <c r="R165" s="77">
        <v>-111.94001249999999</v>
      </c>
      <c r="S165" s="77">
        <v>5960.3156951098399</v>
      </c>
      <c r="T165" s="77">
        <v>1.0068238791594799</v>
      </c>
      <c r="U165" s="77">
        <v>181</v>
      </c>
      <c r="V165" s="77">
        <v>636</v>
      </c>
      <c r="W165" s="77">
        <v>0.14760399999999901</v>
      </c>
      <c r="X165" s="77">
        <v>0</v>
      </c>
      <c r="Y165" s="77">
        <v>0</v>
      </c>
      <c r="Z165" s="77">
        <v>0</v>
      </c>
      <c r="AA165" s="77">
        <v>715.23788341318095</v>
      </c>
      <c r="AB165" s="77">
        <v>1.15442787915948</v>
      </c>
      <c r="AC165" s="77">
        <v>1823.2507747575601</v>
      </c>
      <c r="AE165" s="87" t="str">
        <f t="shared" si="198"/>
        <v>International</v>
      </c>
      <c r="AF165" s="82" t="str">
        <f t="shared" si="199"/>
        <v>student</v>
      </c>
      <c r="AI165" s="82">
        <f>'GDP per Capita'!N165</f>
        <v>49196.49</v>
      </c>
      <c r="AJ165" s="82">
        <f t="shared" si="200"/>
        <v>49196.49</v>
      </c>
      <c r="AK165" s="82">
        <f t="shared" si="201"/>
        <v>49196.49</v>
      </c>
      <c r="AL165" s="88">
        <f t="shared" si="202"/>
        <v>3.7060586532851429E-2</v>
      </c>
    </row>
    <row r="166" spans="1:38">
      <c r="A166" s="77" t="s">
        <v>83</v>
      </c>
      <c r="B166" s="77">
        <v>268</v>
      </c>
      <c r="C166" s="77">
        <v>22.283345399999899</v>
      </c>
      <c r="D166" s="77">
        <v>39.112814499999999</v>
      </c>
      <c r="E166" s="77" t="s">
        <v>39</v>
      </c>
      <c r="G166" s="77">
        <v>0</v>
      </c>
      <c r="H166" s="77" t="s">
        <v>63</v>
      </c>
      <c r="I166" s="77">
        <v>2020</v>
      </c>
      <c r="J166" s="77">
        <v>0</v>
      </c>
      <c r="K166" s="77" t="s">
        <v>570</v>
      </c>
      <c r="L166" s="77" t="s">
        <v>32</v>
      </c>
      <c r="M166" s="77" t="s">
        <v>841</v>
      </c>
      <c r="N166" s="77">
        <v>0</v>
      </c>
      <c r="O166" s="77">
        <v>0</v>
      </c>
      <c r="P166" s="77" t="s">
        <v>8</v>
      </c>
      <c r="Q166" s="77">
        <v>33.425505600000001</v>
      </c>
      <c r="R166" s="77">
        <v>-111.94001249999999</v>
      </c>
      <c r="S166" s="77">
        <v>26205.178499588201</v>
      </c>
      <c r="T166" s="77">
        <v>4.1296228348213599</v>
      </c>
      <c r="U166" s="77">
        <v>181</v>
      </c>
      <c r="V166" s="77">
        <v>636</v>
      </c>
      <c r="W166" s="77">
        <v>0.14760399999999901</v>
      </c>
      <c r="X166" s="77">
        <v>0</v>
      </c>
      <c r="Y166" s="77">
        <v>0</v>
      </c>
      <c r="Z166" s="77">
        <v>0</v>
      </c>
      <c r="AA166" s="77">
        <v>2397.7738327123202</v>
      </c>
      <c r="AB166" s="77">
        <v>4.2772268348213602</v>
      </c>
      <c r="AC166" s="77">
        <v>3214.7738327123202</v>
      </c>
      <c r="AE166" s="87" t="str">
        <f t="shared" si="198"/>
        <v>International</v>
      </c>
      <c r="AF166" s="82" t="str">
        <f t="shared" si="199"/>
        <v>non-student</v>
      </c>
      <c r="AI166" s="82">
        <f>'GDP per Capita'!N166</f>
        <v>21764.39</v>
      </c>
      <c r="AJ166" s="82">
        <f t="shared" si="200"/>
        <v>21764.39</v>
      </c>
      <c r="AK166" s="82">
        <f t="shared" si="201"/>
        <v>21764.39</v>
      </c>
      <c r="AL166" s="88">
        <f t="shared" si="202"/>
        <v>0.14770796850783874</v>
      </c>
    </row>
    <row r="167" spans="1:38">
      <c r="A167" s="77" t="s">
        <v>193</v>
      </c>
      <c r="B167" s="77">
        <v>269</v>
      </c>
      <c r="C167" s="77">
        <v>40.650103799999997</v>
      </c>
      <c r="D167" s="77">
        <v>-73.949582300000003</v>
      </c>
      <c r="E167" s="77" t="s">
        <v>42</v>
      </c>
      <c r="G167" s="77">
        <v>100</v>
      </c>
      <c r="H167" s="77" t="s">
        <v>60</v>
      </c>
      <c r="I167" s="77">
        <v>2020</v>
      </c>
      <c r="J167" s="77">
        <v>565.76006783165496</v>
      </c>
      <c r="K167" s="77" t="s">
        <v>29</v>
      </c>
      <c r="L167" s="77" t="s">
        <v>29</v>
      </c>
      <c r="M167" s="77" t="s">
        <v>841</v>
      </c>
      <c r="N167" s="77">
        <v>1</v>
      </c>
      <c r="O167" s="77">
        <v>0</v>
      </c>
      <c r="P167" s="77" t="s">
        <v>8</v>
      </c>
      <c r="Q167" s="77">
        <v>33.425505600000001</v>
      </c>
      <c r="R167" s="77">
        <v>-111.94001249999999</v>
      </c>
      <c r="S167" s="77">
        <v>6876.1649269898098</v>
      </c>
      <c r="T167" s="77">
        <v>1.1324963871215199</v>
      </c>
      <c r="U167" s="77">
        <v>181</v>
      </c>
      <c r="V167" s="77">
        <v>636</v>
      </c>
      <c r="W167" s="77">
        <v>0.14760399999999901</v>
      </c>
      <c r="X167" s="77">
        <v>0</v>
      </c>
      <c r="Y167" s="77">
        <v>0</v>
      </c>
      <c r="Z167" s="77">
        <v>0</v>
      </c>
      <c r="AA167" s="77">
        <v>825.13979123877698</v>
      </c>
      <c r="AB167" s="77">
        <v>1.28010038712152</v>
      </c>
      <c r="AC167" s="77">
        <v>2207.89985907043</v>
      </c>
      <c r="AE167" s="87" t="str">
        <f t="shared" si="198"/>
        <v>Domestic</v>
      </c>
      <c r="AF167" s="82" t="str">
        <f t="shared" si="199"/>
        <v>non-student</v>
      </c>
      <c r="AI167" s="82">
        <f>'GDP per Capita'!N167</f>
        <v>63809.64</v>
      </c>
      <c r="AJ167" s="82">
        <f t="shared" si="200"/>
        <v>63809.64</v>
      </c>
      <c r="AK167" s="82">
        <f t="shared" si="201"/>
        <v>63809.64</v>
      </c>
      <c r="AL167" s="88">
        <f t="shared" si="202"/>
        <v>3.4601352696401827E-2</v>
      </c>
    </row>
    <row r="168" spans="1:38">
      <c r="A168" s="77" t="s">
        <v>125</v>
      </c>
      <c r="B168" s="77">
        <v>270</v>
      </c>
      <c r="C168" s="77">
        <v>42.3750997</v>
      </c>
      <c r="D168" s="77">
        <v>-71.105615700000001</v>
      </c>
      <c r="E168" s="77" t="s">
        <v>43</v>
      </c>
      <c r="G168" s="77">
        <v>100</v>
      </c>
      <c r="H168" s="77" t="s">
        <v>60</v>
      </c>
      <c r="I168" s="77">
        <v>2020</v>
      </c>
      <c r="J168" s="77">
        <v>565.76006783165496</v>
      </c>
      <c r="K168" s="77" t="s">
        <v>29</v>
      </c>
      <c r="L168" s="77" t="s">
        <v>29</v>
      </c>
      <c r="M168" s="77" t="s">
        <v>841</v>
      </c>
      <c r="N168" s="77">
        <v>1</v>
      </c>
      <c r="O168" s="77">
        <v>0</v>
      </c>
      <c r="P168" s="77" t="s">
        <v>8</v>
      </c>
      <c r="Q168" s="77">
        <v>33.425505600000001</v>
      </c>
      <c r="R168" s="77">
        <v>-111.94001249999999</v>
      </c>
      <c r="S168" s="77">
        <v>7360.2404365880802</v>
      </c>
      <c r="T168" s="77">
        <v>1.19951818644415</v>
      </c>
      <c r="U168" s="77">
        <v>181</v>
      </c>
      <c r="V168" s="77">
        <v>636</v>
      </c>
      <c r="W168" s="77">
        <v>0.14760399999999901</v>
      </c>
      <c r="X168" s="77">
        <v>0</v>
      </c>
      <c r="Y168" s="77">
        <v>0</v>
      </c>
      <c r="Z168" s="77">
        <v>0</v>
      </c>
      <c r="AA168" s="77">
        <v>883.22885239056995</v>
      </c>
      <c r="AB168" s="77">
        <v>1.34712218644415</v>
      </c>
      <c r="AC168" s="77">
        <v>2265.9889202222198</v>
      </c>
      <c r="AE168" s="87" t="str">
        <f t="shared" si="198"/>
        <v>Domestic</v>
      </c>
      <c r="AF168" s="82" t="str">
        <f t="shared" si="199"/>
        <v>non-student</v>
      </c>
      <c r="AI168" s="82">
        <f>'GDP per Capita'!N168</f>
        <v>63809.64</v>
      </c>
      <c r="AJ168" s="82">
        <f t="shared" si="200"/>
        <v>63809.64</v>
      </c>
      <c r="AK168" s="82">
        <f t="shared" si="201"/>
        <v>63809.64</v>
      </c>
      <c r="AL168" s="88">
        <f t="shared" si="202"/>
        <v>3.5511701997099805E-2</v>
      </c>
    </row>
    <row r="169" spans="1:38">
      <c r="A169" s="77" t="s">
        <v>194</v>
      </c>
      <c r="B169" s="77">
        <v>271</v>
      </c>
      <c r="C169" s="77">
        <v>30.854710999999899</v>
      </c>
      <c r="D169" s="77">
        <v>34.770750999999997</v>
      </c>
      <c r="E169" s="77" t="s">
        <v>37</v>
      </c>
      <c r="G169" s="77">
        <v>100</v>
      </c>
      <c r="H169" s="77" t="s">
        <v>60</v>
      </c>
      <c r="I169" s="77">
        <v>2020</v>
      </c>
      <c r="J169" s="77">
        <v>565.76006783165496</v>
      </c>
      <c r="K169" s="77" t="s">
        <v>518</v>
      </c>
      <c r="L169" s="77" t="s">
        <v>32</v>
      </c>
      <c r="M169" s="77" t="s">
        <v>841</v>
      </c>
      <c r="N169" s="77">
        <v>1</v>
      </c>
      <c r="O169" s="77">
        <v>0</v>
      </c>
      <c r="P169" s="77" t="s">
        <v>8</v>
      </c>
      <c r="Q169" s="77">
        <v>33.425505600000001</v>
      </c>
      <c r="R169" s="77">
        <v>-111.94001249999999</v>
      </c>
      <c r="S169" s="77">
        <v>24117.220438951099</v>
      </c>
      <c r="T169" s="77">
        <v>3.7741471389440102</v>
      </c>
      <c r="U169" s="77">
        <v>181</v>
      </c>
      <c r="V169" s="77">
        <v>636</v>
      </c>
      <c r="W169" s="77">
        <v>0.14760399999999901</v>
      </c>
      <c r="X169" s="77">
        <v>0</v>
      </c>
      <c r="Y169" s="77">
        <v>0</v>
      </c>
      <c r="Z169" s="77">
        <v>0</v>
      </c>
      <c r="AA169" s="77">
        <v>2206.7256701640199</v>
      </c>
      <c r="AB169" s="77">
        <v>3.9217511389440101</v>
      </c>
      <c r="AC169" s="77">
        <v>3589.4857379956802</v>
      </c>
      <c r="AE169" s="87" t="str">
        <f t="shared" si="198"/>
        <v>International</v>
      </c>
      <c r="AF169" s="82" t="str">
        <f t="shared" si="199"/>
        <v>non-student</v>
      </c>
      <c r="AI169" s="82">
        <f>'GDP per Capita'!N169</f>
        <v>41377.49</v>
      </c>
      <c r="AJ169" s="82">
        <f t="shared" si="200"/>
        <v>41377.49</v>
      </c>
      <c r="AK169" s="82">
        <f t="shared" si="201"/>
        <v>41377.49</v>
      </c>
      <c r="AL169" s="88">
        <f t="shared" si="202"/>
        <v>8.6749721599731655E-2</v>
      </c>
    </row>
    <row r="170" spans="1:38">
      <c r="A170" s="77" t="s">
        <v>195</v>
      </c>
      <c r="B170" s="77">
        <v>272</v>
      </c>
      <c r="C170" s="77">
        <v>39.331993400000002</v>
      </c>
      <c r="D170" s="77">
        <v>16.184382800000002</v>
      </c>
      <c r="E170" s="77" t="s">
        <v>39</v>
      </c>
      <c r="G170" s="77">
        <v>100</v>
      </c>
      <c r="H170" s="77" t="s">
        <v>60</v>
      </c>
      <c r="I170" s="77">
        <v>2020</v>
      </c>
      <c r="J170" s="77">
        <v>565.76006783165496</v>
      </c>
      <c r="K170" s="77" t="s">
        <v>557</v>
      </c>
      <c r="L170" s="77" t="s">
        <v>31</v>
      </c>
      <c r="M170" s="77" t="s">
        <v>841</v>
      </c>
      <c r="N170" s="77">
        <v>1</v>
      </c>
      <c r="O170" s="77">
        <v>0</v>
      </c>
      <c r="P170" s="77" t="s">
        <v>8</v>
      </c>
      <c r="Q170" s="77">
        <v>33.425505600000001</v>
      </c>
      <c r="R170" s="77">
        <v>-111.94001249999999</v>
      </c>
      <c r="S170" s="77">
        <v>20644.940164706899</v>
      </c>
      <c r="T170" s="77">
        <v>3.2000021547763899</v>
      </c>
      <c r="U170" s="77">
        <v>181</v>
      </c>
      <c r="V170" s="77">
        <v>636</v>
      </c>
      <c r="W170" s="77">
        <v>0.14760399999999901</v>
      </c>
      <c r="X170" s="77">
        <v>0</v>
      </c>
      <c r="Y170" s="77">
        <v>0</v>
      </c>
      <c r="Z170" s="77">
        <v>0</v>
      </c>
      <c r="AA170" s="77">
        <v>1889.01202507068</v>
      </c>
      <c r="AB170" s="77">
        <v>3.3476061547763898</v>
      </c>
      <c r="AC170" s="77">
        <v>3271.7720929023399</v>
      </c>
      <c r="AE170" s="87" t="str">
        <f t="shared" si="198"/>
        <v>International</v>
      </c>
      <c r="AF170" s="82" t="str">
        <f t="shared" si="199"/>
        <v>non-student</v>
      </c>
      <c r="AI170" s="82">
        <f>'GDP per Capita'!N170</f>
        <v>34671.17</v>
      </c>
      <c r="AJ170" s="82">
        <f t="shared" si="200"/>
        <v>34671.17</v>
      </c>
      <c r="AK170" s="82">
        <f t="shared" si="201"/>
        <v>34671.17</v>
      </c>
      <c r="AL170" s="88">
        <f t="shared" si="202"/>
        <v>9.4365782663300368E-2</v>
      </c>
    </row>
    <row r="171" spans="1:38">
      <c r="A171" s="77" t="s">
        <v>105</v>
      </c>
      <c r="B171" s="77">
        <v>273</v>
      </c>
      <c r="C171" s="77">
        <v>30.271128600000001</v>
      </c>
      <c r="D171" s="77">
        <v>-97.743699500000005</v>
      </c>
      <c r="E171" s="77" t="s">
        <v>42</v>
      </c>
      <c r="G171" s="77">
        <v>100</v>
      </c>
      <c r="H171" s="77" t="s">
        <v>60</v>
      </c>
      <c r="I171" s="77">
        <v>2020</v>
      </c>
      <c r="J171" s="77">
        <v>565.76006783165496</v>
      </c>
      <c r="K171" s="77" t="s">
        <v>29</v>
      </c>
      <c r="L171" s="77" t="s">
        <v>29</v>
      </c>
      <c r="M171" s="77" t="s">
        <v>841</v>
      </c>
      <c r="N171" s="77">
        <v>1</v>
      </c>
      <c r="O171" s="77">
        <v>0</v>
      </c>
      <c r="P171" s="77" t="s">
        <v>8</v>
      </c>
      <c r="Q171" s="77">
        <v>33.425505600000001</v>
      </c>
      <c r="R171" s="77">
        <v>-111.94001249999999</v>
      </c>
      <c r="S171" s="77">
        <v>2769.4765726196601</v>
      </c>
      <c r="T171" s="77">
        <v>0.52732661291170302</v>
      </c>
      <c r="U171" s="77">
        <v>181</v>
      </c>
      <c r="V171" s="77">
        <v>636</v>
      </c>
      <c r="W171" s="77">
        <v>0.14760399999999901</v>
      </c>
      <c r="X171" s="77">
        <v>0</v>
      </c>
      <c r="Y171" s="77">
        <v>0</v>
      </c>
      <c r="Z171" s="77">
        <v>0</v>
      </c>
      <c r="AA171" s="77">
        <v>531.73950194297595</v>
      </c>
      <c r="AB171" s="77">
        <v>0.67493061291170298</v>
      </c>
      <c r="AC171" s="77">
        <v>1914.4995697746299</v>
      </c>
      <c r="AE171" s="87" t="str">
        <f t="shared" si="198"/>
        <v>Domestic</v>
      </c>
      <c r="AF171" s="82" t="str">
        <f t="shared" si="199"/>
        <v>non-student</v>
      </c>
      <c r="AI171" s="82">
        <f>'GDP per Capita'!N171</f>
        <v>63809.64</v>
      </c>
      <c r="AJ171" s="82">
        <f t="shared" si="200"/>
        <v>63809.64</v>
      </c>
      <c r="AK171" s="82">
        <f t="shared" si="201"/>
        <v>63809.64</v>
      </c>
      <c r="AL171" s="88">
        <f t="shared" si="202"/>
        <v>3.0003296833748472E-2</v>
      </c>
    </row>
    <row r="172" spans="1:38">
      <c r="A172" s="77" t="s">
        <v>175</v>
      </c>
      <c r="B172" s="77">
        <v>274</v>
      </c>
      <c r="C172" s="77">
        <v>52.0191005</v>
      </c>
      <c r="D172" s="77">
        <v>8.5310070000000007</v>
      </c>
      <c r="E172" s="77" t="s">
        <v>37</v>
      </c>
      <c r="G172" s="77">
        <v>100</v>
      </c>
      <c r="H172" s="77" t="s">
        <v>60</v>
      </c>
      <c r="I172" s="77">
        <v>2020</v>
      </c>
      <c r="J172" s="77">
        <v>565.76006783165496</v>
      </c>
      <c r="K172" s="77" t="s">
        <v>224</v>
      </c>
      <c r="L172" s="77" t="s">
        <v>31</v>
      </c>
      <c r="M172" s="77" t="s">
        <v>841</v>
      </c>
      <c r="N172" s="77">
        <v>1</v>
      </c>
      <c r="O172" s="77">
        <v>0</v>
      </c>
      <c r="P172" s="77" t="s">
        <v>8</v>
      </c>
      <c r="Q172" s="77">
        <v>33.425505600000001</v>
      </c>
      <c r="R172" s="77">
        <v>-111.94001249999999</v>
      </c>
      <c r="S172" s="77">
        <v>17790.078105639801</v>
      </c>
      <c r="T172" s="77">
        <v>2.74386421902221</v>
      </c>
      <c r="U172" s="77">
        <v>181</v>
      </c>
      <c r="V172" s="77">
        <v>636</v>
      </c>
      <c r="W172" s="77">
        <v>0.14760399999999901</v>
      </c>
      <c r="X172" s="77">
        <v>0</v>
      </c>
      <c r="Y172" s="77">
        <v>0</v>
      </c>
      <c r="Z172" s="77">
        <v>0</v>
      </c>
      <c r="AA172" s="77">
        <v>1867.9582010921799</v>
      </c>
      <c r="AB172" s="77">
        <v>2.8914682190222099</v>
      </c>
      <c r="AC172" s="77">
        <v>3250.7182689238298</v>
      </c>
      <c r="AE172" s="87" t="str">
        <f t="shared" si="198"/>
        <v>International</v>
      </c>
      <c r="AF172" s="82" t="str">
        <f t="shared" si="199"/>
        <v>non-student</v>
      </c>
      <c r="AI172" s="82">
        <f>'GDP per Capita'!N172</f>
        <v>49180.54</v>
      </c>
      <c r="AJ172" s="82">
        <f t="shared" si="200"/>
        <v>49180.54</v>
      </c>
      <c r="AK172" s="82">
        <f t="shared" si="201"/>
        <v>49180.54</v>
      </c>
      <c r="AL172" s="88">
        <f t="shared" si="202"/>
        <v>6.6097653033574455E-2</v>
      </c>
    </row>
    <row r="173" spans="1:38">
      <c r="A173" s="77" t="s">
        <v>162</v>
      </c>
      <c r="B173" s="77">
        <v>275</v>
      </c>
      <c r="C173" s="77">
        <v>40.027145300000001</v>
      </c>
      <c r="D173" s="77">
        <v>-78.523744699999995</v>
      </c>
      <c r="E173" s="77" t="s">
        <v>42</v>
      </c>
      <c r="G173" s="77">
        <v>100</v>
      </c>
      <c r="H173" s="77" t="s">
        <v>60</v>
      </c>
      <c r="I173" s="77">
        <v>2020</v>
      </c>
      <c r="J173" s="77">
        <v>565.76006783165496</v>
      </c>
      <c r="K173" s="77" t="s">
        <v>29</v>
      </c>
      <c r="L173" s="77" t="s">
        <v>29</v>
      </c>
      <c r="M173" s="77" t="s">
        <v>841</v>
      </c>
      <c r="N173" s="77">
        <v>1</v>
      </c>
      <c r="O173" s="77">
        <v>0</v>
      </c>
      <c r="P173" s="77" t="s">
        <v>8</v>
      </c>
      <c r="Q173" s="77">
        <v>33.425505600000001</v>
      </c>
      <c r="R173" s="77">
        <v>-111.94001249999999</v>
      </c>
      <c r="S173" s="77">
        <v>6096.0555670572003</v>
      </c>
      <c r="T173" s="77">
        <v>1.0253567496301299</v>
      </c>
      <c r="U173" s="77">
        <v>181</v>
      </c>
      <c r="V173" s="77">
        <v>636</v>
      </c>
      <c r="W173" s="77">
        <v>0.14760399999999901</v>
      </c>
      <c r="X173" s="77">
        <v>0</v>
      </c>
      <c r="Y173" s="77">
        <v>0</v>
      </c>
      <c r="Z173" s="77">
        <v>0</v>
      </c>
      <c r="AA173" s="77">
        <v>731.52666804686396</v>
      </c>
      <c r="AB173" s="77">
        <v>1.17296074963013</v>
      </c>
      <c r="AC173" s="77">
        <v>2114.2867358785202</v>
      </c>
      <c r="AE173" s="87" t="str">
        <f t="shared" si="198"/>
        <v>Domestic</v>
      </c>
      <c r="AF173" s="82" t="str">
        <f t="shared" si="199"/>
        <v>non-student</v>
      </c>
      <c r="AI173" s="82">
        <f>'GDP per Capita'!N173</f>
        <v>63809.64</v>
      </c>
      <c r="AJ173" s="82">
        <f t="shared" si="200"/>
        <v>63809.64</v>
      </c>
      <c r="AK173" s="82">
        <f t="shared" si="201"/>
        <v>63809.64</v>
      </c>
      <c r="AL173" s="88">
        <f t="shared" si="202"/>
        <v>3.313428403417603E-2</v>
      </c>
    </row>
    <row r="174" spans="1:38">
      <c r="A174" s="77" t="s">
        <v>100</v>
      </c>
      <c r="B174" s="77">
        <v>276</v>
      </c>
      <c r="C174" s="77">
        <v>33.425505600000001</v>
      </c>
      <c r="D174" s="77">
        <v>-111.94001249999999</v>
      </c>
      <c r="E174" s="77" t="s">
        <v>37</v>
      </c>
      <c r="G174" s="77">
        <v>100</v>
      </c>
      <c r="H174" s="77" t="s">
        <v>60</v>
      </c>
      <c r="I174" s="77">
        <v>2020</v>
      </c>
      <c r="J174" s="77">
        <v>565.76006783165496</v>
      </c>
      <c r="K174" s="77" t="s">
        <v>29</v>
      </c>
      <c r="L174" s="77" t="s">
        <v>29</v>
      </c>
      <c r="M174" s="77" t="s">
        <v>841</v>
      </c>
      <c r="N174" s="77">
        <v>1</v>
      </c>
      <c r="O174" s="77">
        <v>1</v>
      </c>
      <c r="P174" s="77" t="s">
        <v>8</v>
      </c>
      <c r="Q174" s="77">
        <v>33.425505600000001</v>
      </c>
      <c r="R174" s="77">
        <v>-111.94001249999999</v>
      </c>
      <c r="S174" s="77">
        <v>0</v>
      </c>
      <c r="T174" s="77">
        <v>0</v>
      </c>
      <c r="U174" s="77">
        <v>0</v>
      </c>
      <c r="V174" s="77">
        <v>0</v>
      </c>
      <c r="W174" s="77">
        <v>0</v>
      </c>
      <c r="X174" s="77">
        <v>0</v>
      </c>
      <c r="Y174" s="77">
        <v>0</v>
      </c>
      <c r="Z174" s="77">
        <v>0</v>
      </c>
      <c r="AA174" s="77">
        <v>0</v>
      </c>
      <c r="AB174" s="77">
        <v>0</v>
      </c>
      <c r="AC174" s="77">
        <v>565.76006783165496</v>
      </c>
      <c r="AE174" s="87" t="str">
        <f t="shared" si="198"/>
        <v>Domestic</v>
      </c>
      <c r="AF174" s="82" t="str">
        <f t="shared" si="199"/>
        <v>non-student</v>
      </c>
      <c r="AI174" s="82">
        <f>'GDP per Capita'!N174</f>
        <v>63809.64</v>
      </c>
      <c r="AJ174" s="82">
        <f t="shared" si="200"/>
        <v>63809.64</v>
      </c>
      <c r="AK174" s="82">
        <f t="shared" si="201"/>
        <v>63809.64</v>
      </c>
      <c r="AL174" s="88">
        <f t="shared" si="202"/>
        <v>8.8663729779960357E-3</v>
      </c>
    </row>
    <row r="175" spans="1:38">
      <c r="A175" s="77" t="s">
        <v>85</v>
      </c>
      <c r="B175" s="77">
        <v>277</v>
      </c>
      <c r="C175" s="77">
        <v>36.062584299999997</v>
      </c>
      <c r="D175" s="77">
        <v>-94.157432799999995</v>
      </c>
      <c r="E175" s="77" t="s">
        <v>37</v>
      </c>
      <c r="G175" s="77">
        <v>100</v>
      </c>
      <c r="H175" s="77" t="s">
        <v>60</v>
      </c>
      <c r="I175" s="77">
        <v>2020</v>
      </c>
      <c r="J175" s="77">
        <v>565.76006783165496</v>
      </c>
      <c r="K175" s="77" t="s">
        <v>29</v>
      </c>
      <c r="L175" s="77" t="s">
        <v>29</v>
      </c>
      <c r="M175" s="77" t="s">
        <v>841</v>
      </c>
      <c r="N175" s="77">
        <v>1</v>
      </c>
      <c r="O175" s="77">
        <v>0</v>
      </c>
      <c r="P175" s="77" t="s">
        <v>8</v>
      </c>
      <c r="Q175" s="77">
        <v>33.425505600000001</v>
      </c>
      <c r="R175" s="77">
        <v>-111.94001249999999</v>
      </c>
      <c r="S175" s="77">
        <v>3297.1878285582902</v>
      </c>
      <c r="T175" s="77">
        <v>0.61023653461507699</v>
      </c>
      <c r="U175" s="77">
        <v>181</v>
      </c>
      <c r="V175" s="77">
        <v>636</v>
      </c>
      <c r="W175" s="77">
        <v>0.14760399999999901</v>
      </c>
      <c r="X175" s="77">
        <v>0</v>
      </c>
      <c r="Y175" s="77">
        <v>0</v>
      </c>
      <c r="Z175" s="77">
        <v>0</v>
      </c>
      <c r="AA175" s="77">
        <v>633.06006308319195</v>
      </c>
      <c r="AB175" s="77">
        <v>0.75784053461507705</v>
      </c>
      <c r="AC175" s="77">
        <v>2015.8201309148401</v>
      </c>
      <c r="AE175" s="87" t="str">
        <f t="shared" si="198"/>
        <v>Domestic</v>
      </c>
      <c r="AF175" s="82" t="str">
        <f t="shared" si="199"/>
        <v>non-student</v>
      </c>
      <c r="AI175" s="82">
        <f>'GDP per Capita'!N175</f>
        <v>63809.64</v>
      </c>
      <c r="AJ175" s="82">
        <f t="shared" si="200"/>
        <v>63809.64</v>
      </c>
      <c r="AK175" s="82">
        <f t="shared" si="201"/>
        <v>63809.64</v>
      </c>
      <c r="AL175" s="88">
        <f t="shared" si="202"/>
        <v>3.1591153482684438E-2</v>
      </c>
    </row>
    <row r="176" spans="1:38">
      <c r="A176" s="77" t="s">
        <v>125</v>
      </c>
      <c r="B176" s="77">
        <v>278</v>
      </c>
      <c r="C176" s="77">
        <v>42.3750997</v>
      </c>
      <c r="D176" s="77">
        <v>-71.105615700000001</v>
      </c>
      <c r="E176" s="77" t="s">
        <v>38</v>
      </c>
      <c r="G176" s="77">
        <v>50</v>
      </c>
      <c r="H176" s="77" t="s">
        <v>61</v>
      </c>
      <c r="I176" s="77">
        <v>2020</v>
      </c>
      <c r="J176" s="77">
        <v>291.01289134438298</v>
      </c>
      <c r="K176" s="77" t="s">
        <v>29</v>
      </c>
      <c r="L176" s="77" t="s">
        <v>29</v>
      </c>
      <c r="M176" s="77" t="s">
        <v>841</v>
      </c>
      <c r="N176" s="77">
        <v>1</v>
      </c>
      <c r="O176" s="77">
        <v>0</v>
      </c>
      <c r="P176" s="77" t="s">
        <v>8</v>
      </c>
      <c r="Q176" s="77">
        <v>33.425505600000001</v>
      </c>
      <c r="R176" s="77">
        <v>-111.94001249999999</v>
      </c>
      <c r="S176" s="77">
        <v>7360.2404365880802</v>
      </c>
      <c r="T176" s="77">
        <v>1.19951818644415</v>
      </c>
      <c r="U176" s="77">
        <v>181</v>
      </c>
      <c r="V176" s="77">
        <v>318</v>
      </c>
      <c r="W176" s="77">
        <v>7.3801999999999895E-2</v>
      </c>
      <c r="X176" s="77">
        <v>0</v>
      </c>
      <c r="Y176" s="77">
        <v>0</v>
      </c>
      <c r="Z176" s="77">
        <v>0</v>
      </c>
      <c r="AA176" s="77">
        <v>883.22885239056995</v>
      </c>
      <c r="AB176" s="77">
        <v>1.2733201864441499</v>
      </c>
      <c r="AC176" s="77">
        <v>1673.24174373495</v>
      </c>
      <c r="AE176" s="87" t="str">
        <f t="shared" si="198"/>
        <v>Domestic</v>
      </c>
      <c r="AF176" s="82" t="str">
        <f t="shared" si="199"/>
        <v>student</v>
      </c>
      <c r="AI176" s="82">
        <f>'GDP per Capita'!N176</f>
        <v>63809.64</v>
      </c>
      <c r="AJ176" s="82">
        <f t="shared" si="200"/>
        <v>63809.64</v>
      </c>
      <c r="AK176" s="82">
        <f t="shared" si="201"/>
        <v>63809.64</v>
      </c>
      <c r="AL176" s="88">
        <f t="shared" si="202"/>
        <v>2.6222397489391102E-2</v>
      </c>
    </row>
    <row r="177" spans="1:38">
      <c r="A177" s="77" t="s">
        <v>81</v>
      </c>
      <c r="B177" s="77">
        <v>279</v>
      </c>
      <c r="C177" s="77">
        <v>41.704567750000002</v>
      </c>
      <c r="D177" s="77">
        <v>-86.238220260172596</v>
      </c>
      <c r="E177" s="77" t="s">
        <v>37</v>
      </c>
      <c r="G177" s="77">
        <v>100</v>
      </c>
      <c r="H177" s="77" t="s">
        <v>60</v>
      </c>
      <c r="I177" s="77">
        <v>2020</v>
      </c>
      <c r="J177" s="77">
        <v>565.76006783165496</v>
      </c>
      <c r="K177" s="77" t="s">
        <v>29</v>
      </c>
      <c r="L177" s="77" t="s">
        <v>29</v>
      </c>
      <c r="M177" s="77" t="s">
        <v>841</v>
      </c>
      <c r="N177" s="77">
        <v>1</v>
      </c>
      <c r="O177" s="77">
        <v>0</v>
      </c>
      <c r="P177" s="77" t="s">
        <v>8</v>
      </c>
      <c r="Q177" s="77">
        <v>33.425505600000001</v>
      </c>
      <c r="R177" s="77">
        <v>-111.94001249999999</v>
      </c>
      <c r="S177" s="77">
        <v>4867.1097617662499</v>
      </c>
      <c r="T177" s="77">
        <v>0.85874982891715101</v>
      </c>
      <c r="U177" s="77">
        <v>181</v>
      </c>
      <c r="V177" s="77">
        <v>636</v>
      </c>
      <c r="W177" s="77">
        <v>0.14760399999999901</v>
      </c>
      <c r="X177" s="77">
        <v>0</v>
      </c>
      <c r="Y177" s="77">
        <v>0</v>
      </c>
      <c r="Z177" s="77">
        <v>0</v>
      </c>
      <c r="AA177" s="77">
        <v>584.05317141194996</v>
      </c>
      <c r="AB177" s="77">
        <v>1.0063538289171501</v>
      </c>
      <c r="AC177" s="77">
        <v>1966.8132392436</v>
      </c>
      <c r="AE177" s="87" t="str">
        <f t="shared" si="198"/>
        <v>Domestic</v>
      </c>
      <c r="AF177" s="82" t="str">
        <f t="shared" si="199"/>
        <v>non-student</v>
      </c>
      <c r="AI177" s="82">
        <f>'GDP per Capita'!N177</f>
        <v>63809.64</v>
      </c>
      <c r="AJ177" s="82">
        <f t="shared" si="200"/>
        <v>63809.64</v>
      </c>
      <c r="AK177" s="82">
        <f t="shared" si="201"/>
        <v>63809.64</v>
      </c>
      <c r="AL177" s="88">
        <f t="shared" si="202"/>
        <v>3.0823136429599038E-2</v>
      </c>
    </row>
    <row r="178" spans="1:38">
      <c r="A178" s="77" t="s">
        <v>196</v>
      </c>
      <c r="B178" s="77">
        <v>280</v>
      </c>
      <c r="C178" s="77">
        <v>32.172648799999997</v>
      </c>
      <c r="D178" s="77">
        <v>34.8328214</v>
      </c>
      <c r="E178" s="77" t="s">
        <v>43</v>
      </c>
      <c r="G178" s="77">
        <v>50</v>
      </c>
      <c r="H178" s="77" t="s">
        <v>61</v>
      </c>
      <c r="I178" s="77">
        <v>2020</v>
      </c>
      <c r="J178" s="77">
        <v>291.01289134438298</v>
      </c>
      <c r="K178" s="77" t="s">
        <v>518</v>
      </c>
      <c r="L178" s="77" t="s">
        <v>32</v>
      </c>
      <c r="M178" s="77" t="s">
        <v>841</v>
      </c>
      <c r="N178" s="77">
        <v>1</v>
      </c>
      <c r="O178" s="77">
        <v>0</v>
      </c>
      <c r="P178" s="77" t="s">
        <v>8</v>
      </c>
      <c r="Q178" s="77">
        <v>33.425505600000001</v>
      </c>
      <c r="R178" s="77">
        <v>-111.94001249999999</v>
      </c>
      <c r="S178" s="77">
        <v>23865.9082843836</v>
      </c>
      <c r="T178" s="77">
        <v>3.7318791612408302</v>
      </c>
      <c r="U178" s="77">
        <v>181</v>
      </c>
      <c r="V178" s="77">
        <v>636</v>
      </c>
      <c r="W178" s="77">
        <v>0.14760399999999901</v>
      </c>
      <c r="X178" s="77">
        <v>0</v>
      </c>
      <c r="Y178" s="77">
        <v>0</v>
      </c>
      <c r="Z178" s="77">
        <v>0</v>
      </c>
      <c r="AA178" s="77">
        <v>2183.7306080210901</v>
      </c>
      <c r="AB178" s="77">
        <v>3.87948316124083</v>
      </c>
      <c r="AC178" s="77">
        <v>3291.7434993654801</v>
      </c>
      <c r="AE178" s="87" t="str">
        <f t="shared" si="198"/>
        <v>International</v>
      </c>
      <c r="AF178" s="82" t="str">
        <f t="shared" si="199"/>
        <v>non-student</v>
      </c>
      <c r="AI178" s="82">
        <f>'GDP per Capita'!N178</f>
        <v>41377.49</v>
      </c>
      <c r="AJ178" s="82">
        <f t="shared" si="200"/>
        <v>41377.49</v>
      </c>
      <c r="AK178" s="82">
        <f t="shared" si="201"/>
        <v>41377.49</v>
      </c>
      <c r="AL178" s="88">
        <f t="shared" si="202"/>
        <v>7.9553967612957674E-2</v>
      </c>
    </row>
    <row r="179" spans="1:38">
      <c r="A179" s="77" t="s">
        <v>122</v>
      </c>
      <c r="B179" s="77">
        <v>281</v>
      </c>
      <c r="C179" s="77">
        <v>30.595528899999898</v>
      </c>
      <c r="D179" s="77">
        <v>-96.307104199999998</v>
      </c>
      <c r="E179" s="77" t="s">
        <v>38</v>
      </c>
      <c r="G179" s="77">
        <v>50</v>
      </c>
      <c r="H179" s="77" t="s">
        <v>61</v>
      </c>
      <c r="I179" s="77">
        <v>2020</v>
      </c>
      <c r="J179" s="77">
        <v>291.01289134438298</v>
      </c>
      <c r="K179" s="77" t="s">
        <v>29</v>
      </c>
      <c r="L179" s="77" t="s">
        <v>29</v>
      </c>
      <c r="M179" s="77" t="s">
        <v>841</v>
      </c>
      <c r="N179" s="77">
        <v>1</v>
      </c>
      <c r="O179" s="77">
        <v>0</v>
      </c>
      <c r="P179" s="77" t="s">
        <v>8</v>
      </c>
      <c r="Q179" s="77">
        <v>33.425505600000001</v>
      </c>
      <c r="R179" s="77">
        <v>-111.94001249999999</v>
      </c>
      <c r="S179" s="77">
        <v>3011.2582144889898</v>
      </c>
      <c r="T179" s="77">
        <v>0.564717295668417</v>
      </c>
      <c r="U179" s="77">
        <v>181</v>
      </c>
      <c r="V179" s="77">
        <v>318</v>
      </c>
      <c r="W179" s="77">
        <v>7.3801999999999895E-2</v>
      </c>
      <c r="X179" s="77">
        <v>0</v>
      </c>
      <c r="Y179" s="77">
        <v>0</v>
      </c>
      <c r="Z179" s="77">
        <v>0</v>
      </c>
      <c r="AA179" s="77">
        <v>578.16157718188595</v>
      </c>
      <c r="AB179" s="77">
        <v>0.63851929566841703</v>
      </c>
      <c r="AC179" s="77">
        <v>1368.1744685262699</v>
      </c>
      <c r="AE179" s="87" t="str">
        <f t="shared" si="198"/>
        <v>Domestic</v>
      </c>
      <c r="AF179" s="82" t="str">
        <f t="shared" si="199"/>
        <v>student</v>
      </c>
      <c r="AI179" s="82">
        <f>'GDP per Capita'!N179</f>
        <v>63809.64</v>
      </c>
      <c r="AJ179" s="82">
        <f t="shared" si="200"/>
        <v>63809.64</v>
      </c>
      <c r="AK179" s="82">
        <f t="shared" si="201"/>
        <v>63809.64</v>
      </c>
      <c r="AL179" s="88">
        <f t="shared" si="202"/>
        <v>2.1441501135663357E-2</v>
      </c>
    </row>
    <row r="180" spans="1:38">
      <c r="A180" s="77" t="s">
        <v>178</v>
      </c>
      <c r="B180" s="77">
        <v>282</v>
      </c>
      <c r="C180" s="77">
        <v>63.430565799999997</v>
      </c>
      <c r="D180" s="77">
        <v>10.3951929</v>
      </c>
      <c r="E180" s="77" t="s">
        <v>39</v>
      </c>
      <c r="G180" s="77">
        <v>100</v>
      </c>
      <c r="H180" s="77" t="s">
        <v>60</v>
      </c>
      <c r="I180" s="77">
        <v>2020</v>
      </c>
      <c r="J180" s="77">
        <v>565.76006783165496</v>
      </c>
      <c r="K180" s="77" t="s">
        <v>579</v>
      </c>
      <c r="L180" s="77" t="s">
        <v>31</v>
      </c>
      <c r="M180" s="77" t="s">
        <v>841</v>
      </c>
      <c r="N180" s="77">
        <v>1</v>
      </c>
      <c r="O180" s="77">
        <v>0</v>
      </c>
      <c r="P180" s="77" t="s">
        <v>8</v>
      </c>
      <c r="Q180" s="77">
        <v>33.425505600000001</v>
      </c>
      <c r="R180" s="77">
        <v>-111.94001249999999</v>
      </c>
      <c r="S180" s="77">
        <v>16225.9848182158</v>
      </c>
      <c r="T180" s="77">
        <v>2.50005014097533</v>
      </c>
      <c r="U180" s="77">
        <v>181</v>
      </c>
      <c r="V180" s="77">
        <v>636</v>
      </c>
      <c r="W180" s="77">
        <v>0.14760399999999901</v>
      </c>
      <c r="X180" s="77">
        <v>0</v>
      </c>
      <c r="Y180" s="77">
        <v>0</v>
      </c>
      <c r="Z180" s="77">
        <v>0</v>
      </c>
      <c r="AA180" s="77">
        <v>1703.72840591266</v>
      </c>
      <c r="AB180" s="77">
        <v>2.6476541409753298</v>
      </c>
      <c r="AC180" s="77">
        <v>3086.4884737443099</v>
      </c>
      <c r="AE180" s="87" t="str">
        <f t="shared" si="198"/>
        <v>International</v>
      </c>
      <c r="AF180" s="82" t="str">
        <f t="shared" si="199"/>
        <v>non-student</v>
      </c>
      <c r="AI180" s="82">
        <f>'GDP per Capita'!N180</f>
        <v>76817.740000000005</v>
      </c>
      <c r="AJ180" s="82">
        <f t="shared" si="200"/>
        <v>76817.740000000005</v>
      </c>
      <c r="AK180" s="82">
        <f t="shared" si="201"/>
        <v>76817.740000000005</v>
      </c>
      <c r="AL180" s="88">
        <f t="shared" si="202"/>
        <v>4.0179370985716445E-2</v>
      </c>
    </row>
    <row r="181" spans="1:38">
      <c r="A181" s="77" t="s">
        <v>142</v>
      </c>
      <c r="B181" s="77">
        <v>283</v>
      </c>
      <c r="C181" s="77">
        <v>40.441694099999999</v>
      </c>
      <c r="D181" s="77">
        <v>-79.9900860999999</v>
      </c>
      <c r="E181" s="77" t="s">
        <v>38</v>
      </c>
      <c r="G181" s="77">
        <v>50</v>
      </c>
      <c r="H181" s="77" t="s">
        <v>61</v>
      </c>
      <c r="I181" s="77">
        <v>2020</v>
      </c>
      <c r="J181" s="77">
        <v>291.01289134438298</v>
      </c>
      <c r="K181" s="77" t="s">
        <v>29</v>
      </c>
      <c r="L181" s="77" t="s">
        <v>29</v>
      </c>
      <c r="M181" s="77" t="s">
        <v>841</v>
      </c>
      <c r="N181" s="77">
        <v>1</v>
      </c>
      <c r="O181" s="77">
        <v>0</v>
      </c>
      <c r="P181" s="77" t="s">
        <v>8</v>
      </c>
      <c r="Q181" s="77">
        <v>33.425505600000001</v>
      </c>
      <c r="R181" s="77">
        <v>-111.94001249999999</v>
      </c>
      <c r="S181" s="77">
        <v>5854.5770348624001</v>
      </c>
      <c r="T181" s="77">
        <v>0.99240964067114201</v>
      </c>
      <c r="U181" s="77">
        <v>181</v>
      </c>
      <c r="V181" s="77">
        <v>318</v>
      </c>
      <c r="W181" s="77">
        <v>7.3801999999999895E-2</v>
      </c>
      <c r="X181" s="77">
        <v>0</v>
      </c>
      <c r="Y181" s="77">
        <v>0</v>
      </c>
      <c r="Z181" s="77">
        <v>0</v>
      </c>
      <c r="AA181" s="77">
        <v>702.54924418348799</v>
      </c>
      <c r="AB181" s="77">
        <v>1.0662116406711399</v>
      </c>
      <c r="AC181" s="77">
        <v>1492.5621355278699</v>
      </c>
      <c r="AE181" s="87" t="str">
        <f t="shared" si="198"/>
        <v>Domestic</v>
      </c>
      <c r="AF181" s="82" t="str">
        <f t="shared" si="199"/>
        <v>student</v>
      </c>
      <c r="AI181" s="82">
        <f>'GDP per Capita'!N181</f>
        <v>63809.64</v>
      </c>
      <c r="AJ181" s="82">
        <f t="shared" si="200"/>
        <v>63809.64</v>
      </c>
      <c r="AK181" s="82">
        <f t="shared" si="201"/>
        <v>63809.64</v>
      </c>
      <c r="AL181" s="88">
        <f t="shared" si="202"/>
        <v>2.3390856546563654E-2</v>
      </c>
    </row>
    <row r="182" spans="1:38">
      <c r="A182" s="77" t="s">
        <v>99</v>
      </c>
      <c r="B182" s="77">
        <v>284</v>
      </c>
      <c r="C182" s="77">
        <v>33.209561399999998</v>
      </c>
      <c r="D182" s="77">
        <v>-87.567525799999999</v>
      </c>
      <c r="E182" s="77" t="s">
        <v>38</v>
      </c>
      <c r="G182" s="77">
        <v>50</v>
      </c>
      <c r="H182" s="77" t="s">
        <v>61</v>
      </c>
      <c r="I182" s="77">
        <v>2020</v>
      </c>
      <c r="J182" s="77">
        <v>291.01289134438298</v>
      </c>
      <c r="K182" s="77" t="s">
        <v>29</v>
      </c>
      <c r="L182" s="77" t="s">
        <v>29</v>
      </c>
      <c r="M182" s="77" t="s">
        <v>841</v>
      </c>
      <c r="N182" s="77">
        <v>1</v>
      </c>
      <c r="O182" s="77">
        <v>0</v>
      </c>
      <c r="P182" s="77" t="s">
        <v>8</v>
      </c>
      <c r="Q182" s="77">
        <v>33.425505600000001</v>
      </c>
      <c r="R182" s="77">
        <v>-111.94001249999999</v>
      </c>
      <c r="S182" s="77">
        <v>4519.1550187433104</v>
      </c>
      <c r="T182" s="77">
        <v>0.80477048205547397</v>
      </c>
      <c r="U182" s="77">
        <v>181</v>
      </c>
      <c r="V182" s="77">
        <v>318</v>
      </c>
      <c r="W182" s="77">
        <v>7.3801999999999895E-2</v>
      </c>
      <c r="X182" s="77">
        <v>0</v>
      </c>
      <c r="Y182" s="77">
        <v>0</v>
      </c>
      <c r="Z182" s="77">
        <v>0</v>
      </c>
      <c r="AA182" s="77">
        <v>542.29860224919798</v>
      </c>
      <c r="AB182" s="77">
        <v>0.878572482055474</v>
      </c>
      <c r="AC182" s="77">
        <v>1332.3114935935801</v>
      </c>
      <c r="AE182" s="87" t="str">
        <f t="shared" si="198"/>
        <v>Domestic</v>
      </c>
      <c r="AF182" s="82" t="str">
        <f t="shared" si="199"/>
        <v>student</v>
      </c>
      <c r="AI182" s="82">
        <f>'GDP per Capita'!N182</f>
        <v>63809.64</v>
      </c>
      <c r="AJ182" s="82">
        <f t="shared" si="200"/>
        <v>63809.64</v>
      </c>
      <c r="AK182" s="82">
        <f t="shared" si="201"/>
        <v>63809.64</v>
      </c>
      <c r="AL182" s="88">
        <f t="shared" si="202"/>
        <v>2.0879470462356158E-2</v>
      </c>
    </row>
    <row r="183" spans="1:38">
      <c r="A183" s="77" t="s">
        <v>134</v>
      </c>
      <c r="B183" s="77">
        <v>285</v>
      </c>
      <c r="C183" s="77">
        <v>35.913154200000001</v>
      </c>
      <c r="D183" s="77">
        <v>-79.055779999999999</v>
      </c>
      <c r="E183" s="77" t="s">
        <v>38</v>
      </c>
      <c r="G183" s="77">
        <v>50</v>
      </c>
      <c r="H183" s="77" t="s">
        <v>61</v>
      </c>
      <c r="I183" s="77">
        <v>2020</v>
      </c>
      <c r="J183" s="77">
        <v>291.01289134438298</v>
      </c>
      <c r="K183" s="77" t="s">
        <v>29</v>
      </c>
      <c r="L183" s="77" t="s">
        <v>29</v>
      </c>
      <c r="M183" s="77" t="s">
        <v>841</v>
      </c>
      <c r="N183" s="77">
        <v>1</v>
      </c>
      <c r="O183" s="77">
        <v>0</v>
      </c>
      <c r="P183" s="77" t="s">
        <v>8</v>
      </c>
      <c r="Q183" s="77">
        <v>33.425505600000001</v>
      </c>
      <c r="R183" s="77">
        <v>-111.94001249999999</v>
      </c>
      <c r="S183" s="77">
        <v>6011.7422971886799</v>
      </c>
      <c r="T183" s="77">
        <v>1.0138414483574001</v>
      </c>
      <c r="U183" s="77">
        <v>181</v>
      </c>
      <c r="V183" s="77">
        <v>318</v>
      </c>
      <c r="W183" s="77">
        <v>7.3801999999999895E-2</v>
      </c>
      <c r="X183" s="77">
        <v>0</v>
      </c>
      <c r="Y183" s="77">
        <v>0</v>
      </c>
      <c r="Z183" s="77">
        <v>0</v>
      </c>
      <c r="AA183" s="77">
        <v>721.40907566264195</v>
      </c>
      <c r="AB183" s="77">
        <v>1.0876434483574</v>
      </c>
      <c r="AC183" s="77">
        <v>1511.4219670070199</v>
      </c>
      <c r="AE183" s="87" t="str">
        <f t="shared" si="198"/>
        <v>Domestic</v>
      </c>
      <c r="AF183" s="82" t="str">
        <f t="shared" si="199"/>
        <v>student</v>
      </c>
      <c r="AI183" s="82">
        <f>'GDP per Capita'!N183</f>
        <v>63809.64</v>
      </c>
      <c r="AJ183" s="82">
        <f t="shared" si="200"/>
        <v>63809.64</v>
      </c>
      <c r="AK183" s="82">
        <f t="shared" si="201"/>
        <v>63809.64</v>
      </c>
      <c r="AL183" s="88">
        <f t="shared" si="202"/>
        <v>2.3686420531553225E-2</v>
      </c>
    </row>
    <row r="184" spans="1:38">
      <c r="A184" s="77" t="s">
        <v>126</v>
      </c>
      <c r="B184" s="77">
        <v>286</v>
      </c>
      <c r="C184" s="77">
        <v>39.606507299999997</v>
      </c>
      <c r="D184" s="77">
        <v>-75.833093399999996</v>
      </c>
      <c r="E184" s="77" t="s">
        <v>42</v>
      </c>
      <c r="G184" s="77">
        <v>100</v>
      </c>
      <c r="H184" s="77" t="s">
        <v>60</v>
      </c>
      <c r="I184" s="77">
        <v>2020</v>
      </c>
      <c r="J184" s="77">
        <v>565.76006783165496</v>
      </c>
      <c r="K184" s="77" t="s">
        <v>29</v>
      </c>
      <c r="L184" s="77" t="s">
        <v>29</v>
      </c>
      <c r="M184" s="77" t="s">
        <v>841</v>
      </c>
      <c r="N184" s="77">
        <v>1</v>
      </c>
      <c r="O184" s="77">
        <v>0</v>
      </c>
      <c r="P184" s="77" t="s">
        <v>8</v>
      </c>
      <c r="Q184" s="77">
        <v>33.425505600000001</v>
      </c>
      <c r="R184" s="77">
        <v>-111.94001249999999</v>
      </c>
      <c r="S184" s="77">
        <v>6552.2130549216299</v>
      </c>
      <c r="T184" s="77">
        <v>1.0878748683085999</v>
      </c>
      <c r="U184" s="77">
        <v>181</v>
      </c>
      <c r="V184" s="77">
        <v>636</v>
      </c>
      <c r="W184" s="77">
        <v>0.14760399999999901</v>
      </c>
      <c r="X184" s="77">
        <v>0</v>
      </c>
      <c r="Y184" s="77">
        <v>0</v>
      </c>
      <c r="Z184" s="77">
        <v>0</v>
      </c>
      <c r="AA184" s="77">
        <v>786.26556659059497</v>
      </c>
      <c r="AB184" s="77">
        <v>1.2354788683086</v>
      </c>
      <c r="AC184" s="77">
        <v>2169.0256344222498</v>
      </c>
      <c r="AE184" s="87" t="str">
        <f t="shared" si="198"/>
        <v>Domestic</v>
      </c>
      <c r="AF184" s="82" t="str">
        <f t="shared" si="199"/>
        <v>non-student</v>
      </c>
      <c r="AI184" s="82">
        <f>'GDP per Capita'!N184</f>
        <v>63809.64</v>
      </c>
      <c r="AJ184" s="82">
        <f t="shared" si="200"/>
        <v>63809.64</v>
      </c>
      <c r="AK184" s="82">
        <f t="shared" si="201"/>
        <v>63809.64</v>
      </c>
      <c r="AL184" s="88">
        <f t="shared" si="202"/>
        <v>3.3992130882140217E-2</v>
      </c>
    </row>
    <row r="185" spans="1:38">
      <c r="A185" s="77" t="s">
        <v>125</v>
      </c>
      <c r="B185" s="77">
        <v>287</v>
      </c>
      <c r="C185" s="77">
        <v>42.3750997</v>
      </c>
      <c r="D185" s="77">
        <v>-71.105615700000001</v>
      </c>
      <c r="E185" s="77" t="s">
        <v>43</v>
      </c>
      <c r="G185" s="77">
        <v>100</v>
      </c>
      <c r="H185" s="77" t="s">
        <v>60</v>
      </c>
      <c r="I185" s="77">
        <v>2020</v>
      </c>
      <c r="J185" s="77">
        <v>565.76006783165496</v>
      </c>
      <c r="K185" s="77" t="s">
        <v>29</v>
      </c>
      <c r="L185" s="77" t="s">
        <v>29</v>
      </c>
      <c r="M185" s="77" t="s">
        <v>841</v>
      </c>
      <c r="N185" s="77">
        <v>1</v>
      </c>
      <c r="O185" s="77">
        <v>0</v>
      </c>
      <c r="P185" s="77" t="s">
        <v>8</v>
      </c>
      <c r="Q185" s="77">
        <v>33.425505600000001</v>
      </c>
      <c r="R185" s="77">
        <v>-111.94001249999999</v>
      </c>
      <c r="S185" s="77">
        <v>7360.2404365880802</v>
      </c>
      <c r="T185" s="77">
        <v>1.19951818644415</v>
      </c>
      <c r="U185" s="77">
        <v>181</v>
      </c>
      <c r="V185" s="77">
        <v>636</v>
      </c>
      <c r="W185" s="77">
        <v>0.14760399999999901</v>
      </c>
      <c r="X185" s="77">
        <v>0</v>
      </c>
      <c r="Y185" s="77">
        <v>0</v>
      </c>
      <c r="Z185" s="77">
        <v>0</v>
      </c>
      <c r="AA185" s="77">
        <v>883.22885239056995</v>
      </c>
      <c r="AB185" s="77">
        <v>1.34712218644415</v>
      </c>
      <c r="AC185" s="77">
        <v>2265.9889202222198</v>
      </c>
      <c r="AE185" s="87" t="str">
        <f t="shared" si="198"/>
        <v>Domestic</v>
      </c>
      <c r="AF185" s="82" t="str">
        <f t="shared" si="199"/>
        <v>non-student</v>
      </c>
      <c r="AI185" s="82">
        <f>'GDP per Capita'!N185</f>
        <v>63809.64</v>
      </c>
      <c r="AJ185" s="82">
        <f t="shared" si="200"/>
        <v>63809.64</v>
      </c>
      <c r="AK185" s="82">
        <f t="shared" si="201"/>
        <v>63809.64</v>
      </c>
      <c r="AL185" s="88">
        <f t="shared" si="202"/>
        <v>3.5511701997099805E-2</v>
      </c>
    </row>
    <row r="186" spans="1:38">
      <c r="A186" s="77" t="s">
        <v>112</v>
      </c>
      <c r="B186" s="77">
        <v>288</v>
      </c>
      <c r="C186" s="77">
        <v>40.735657000000003</v>
      </c>
      <c r="D186" s="77">
        <v>-74.172366699999998</v>
      </c>
      <c r="E186" s="77" t="s">
        <v>42</v>
      </c>
      <c r="G186" s="77">
        <v>100</v>
      </c>
      <c r="H186" s="77" t="s">
        <v>60</v>
      </c>
      <c r="I186" s="77">
        <v>2020</v>
      </c>
      <c r="J186" s="77">
        <v>565.76006783165496</v>
      </c>
      <c r="K186" s="77" t="s">
        <v>29</v>
      </c>
      <c r="L186" s="77" t="s">
        <v>29</v>
      </c>
      <c r="M186" s="77" t="s">
        <v>841</v>
      </c>
      <c r="N186" s="77">
        <v>1</v>
      </c>
      <c r="O186" s="77">
        <v>0</v>
      </c>
      <c r="P186" s="77" t="s">
        <v>8</v>
      </c>
      <c r="Q186" s="77">
        <v>33.425505600000001</v>
      </c>
      <c r="R186" s="77">
        <v>-111.94001249999999</v>
      </c>
      <c r="S186" s="77">
        <v>6839.0490433003897</v>
      </c>
      <c r="T186" s="77">
        <v>1.1273746199691499</v>
      </c>
      <c r="U186" s="77">
        <v>181</v>
      </c>
      <c r="V186" s="77">
        <v>636</v>
      </c>
      <c r="W186" s="77">
        <v>0.14760399999999901</v>
      </c>
      <c r="X186" s="77">
        <v>0</v>
      </c>
      <c r="Y186" s="77">
        <v>0</v>
      </c>
      <c r="Z186" s="77">
        <v>0</v>
      </c>
      <c r="AA186" s="77">
        <v>820.68588519604702</v>
      </c>
      <c r="AB186" s="77">
        <v>1.27497861996915</v>
      </c>
      <c r="AC186" s="77">
        <v>2203.4459530276999</v>
      </c>
      <c r="AE186" s="87" t="str">
        <f t="shared" si="198"/>
        <v>Domestic</v>
      </c>
      <c r="AF186" s="82" t="str">
        <f t="shared" si="199"/>
        <v>non-student</v>
      </c>
      <c r="AI186" s="82">
        <f>'GDP per Capita'!N186</f>
        <v>63809.64</v>
      </c>
      <c r="AJ186" s="82">
        <f t="shared" si="200"/>
        <v>63809.64</v>
      </c>
      <c r="AK186" s="82">
        <f t="shared" si="201"/>
        <v>63809.64</v>
      </c>
      <c r="AL186" s="88">
        <f t="shared" si="202"/>
        <v>3.4531552803427505E-2</v>
      </c>
    </row>
    <row r="187" spans="1:38">
      <c r="A187" s="77" t="s">
        <v>124</v>
      </c>
      <c r="B187" s="77">
        <v>289</v>
      </c>
      <c r="C187" s="77">
        <v>32.222876499999998</v>
      </c>
      <c r="D187" s="77">
        <v>-110.9748477</v>
      </c>
      <c r="E187" s="77" t="s">
        <v>38</v>
      </c>
      <c r="G187" s="77">
        <v>50</v>
      </c>
      <c r="H187" s="77" t="s">
        <v>61</v>
      </c>
      <c r="I187" s="77">
        <v>2020</v>
      </c>
      <c r="J187" s="77">
        <v>291.01289134438298</v>
      </c>
      <c r="K187" s="77" t="s">
        <v>29</v>
      </c>
      <c r="L187" s="77" t="s">
        <v>29</v>
      </c>
      <c r="M187" s="77" t="s">
        <v>841</v>
      </c>
      <c r="N187" s="77">
        <v>1</v>
      </c>
      <c r="O187" s="77">
        <v>0</v>
      </c>
      <c r="P187" s="77" t="s">
        <v>8</v>
      </c>
      <c r="Q187" s="77">
        <v>33.425505600000001</v>
      </c>
      <c r="R187" s="77">
        <v>-111.94001249999999</v>
      </c>
      <c r="S187" s="77">
        <v>322.58714994298202</v>
      </c>
      <c r="T187" s="77">
        <v>0.20422764871930199</v>
      </c>
      <c r="U187" s="77">
        <v>181</v>
      </c>
      <c r="V187" s="77">
        <v>318</v>
      </c>
      <c r="W187" s="77">
        <v>7.3801999999999895E-2</v>
      </c>
      <c r="X187" s="77">
        <v>0</v>
      </c>
      <c r="Y187" s="77">
        <v>0</v>
      </c>
      <c r="Z187" s="77">
        <v>0</v>
      </c>
      <c r="AA187" s="77">
        <v>61.936732789052598</v>
      </c>
      <c r="AB187" s="77">
        <v>0.27802964871930202</v>
      </c>
      <c r="AC187" s="77">
        <v>851.94962413343501</v>
      </c>
      <c r="AE187" s="87" t="str">
        <f t="shared" si="198"/>
        <v>Domestic</v>
      </c>
      <c r="AF187" s="82" t="str">
        <f t="shared" si="199"/>
        <v>student</v>
      </c>
      <c r="AI187" s="82">
        <f>'GDP per Capita'!N187</f>
        <v>63809.64</v>
      </c>
      <c r="AJ187" s="82">
        <f t="shared" si="200"/>
        <v>63809.64</v>
      </c>
      <c r="AK187" s="82">
        <f t="shared" si="201"/>
        <v>63809.64</v>
      </c>
      <c r="AL187" s="88">
        <f t="shared" si="202"/>
        <v>1.335142502188439E-2</v>
      </c>
    </row>
    <row r="188" spans="1:38">
      <c r="A188" s="77" t="s">
        <v>166</v>
      </c>
      <c r="B188" s="77">
        <v>290</v>
      </c>
      <c r="C188" s="77">
        <v>44.912722899999999</v>
      </c>
      <c r="D188" s="77">
        <v>-93.499059000000003</v>
      </c>
      <c r="E188" s="77" t="s">
        <v>42</v>
      </c>
      <c r="G188" s="77">
        <v>100</v>
      </c>
      <c r="H188" s="77" t="s">
        <v>60</v>
      </c>
      <c r="I188" s="77">
        <v>2020</v>
      </c>
      <c r="J188" s="77">
        <v>565.76006783165496</v>
      </c>
      <c r="K188" s="77" t="s">
        <v>29</v>
      </c>
      <c r="L188" s="77" t="s">
        <v>29</v>
      </c>
      <c r="M188" s="77" t="s">
        <v>841</v>
      </c>
      <c r="N188" s="77">
        <v>1</v>
      </c>
      <c r="O188" s="77">
        <v>0</v>
      </c>
      <c r="P188" s="77" t="s">
        <v>8</v>
      </c>
      <c r="Q188" s="77">
        <v>33.425505600000001</v>
      </c>
      <c r="R188" s="77">
        <v>-111.94001249999999</v>
      </c>
      <c r="S188" s="77">
        <v>4061.88951563712</v>
      </c>
      <c r="T188" s="77">
        <v>0.731975022355694</v>
      </c>
      <c r="U188" s="77">
        <v>181</v>
      </c>
      <c r="V188" s="77">
        <v>636</v>
      </c>
      <c r="W188" s="77">
        <v>0.14760399999999901</v>
      </c>
      <c r="X188" s="77">
        <v>0</v>
      </c>
      <c r="Y188" s="77">
        <v>0</v>
      </c>
      <c r="Z188" s="77">
        <v>0</v>
      </c>
      <c r="AA188" s="77">
        <v>487.42674187645503</v>
      </c>
      <c r="AB188" s="77">
        <v>0.87957902235569396</v>
      </c>
      <c r="AC188" s="77">
        <v>1870.1868097081101</v>
      </c>
      <c r="AE188" s="87" t="str">
        <f t="shared" si="198"/>
        <v>Domestic</v>
      </c>
      <c r="AF188" s="82" t="str">
        <f t="shared" si="199"/>
        <v>non-student</v>
      </c>
      <c r="AI188" s="82">
        <f>'GDP per Capita'!N188</f>
        <v>63809.64</v>
      </c>
      <c r="AJ188" s="82">
        <f t="shared" si="200"/>
        <v>63809.64</v>
      </c>
      <c r="AK188" s="82">
        <f t="shared" si="201"/>
        <v>63809.64</v>
      </c>
      <c r="AL188" s="88">
        <f t="shared" si="202"/>
        <v>2.9308844395738796E-2</v>
      </c>
    </row>
    <row r="189" spans="1:38">
      <c r="A189" s="77" t="s">
        <v>126</v>
      </c>
      <c r="B189" s="77">
        <v>291</v>
      </c>
      <c r="C189" s="77">
        <v>39.606507299999997</v>
      </c>
      <c r="D189" s="77">
        <v>-75.833093399999996</v>
      </c>
      <c r="E189" s="77" t="s">
        <v>42</v>
      </c>
      <c r="G189" s="77">
        <v>100</v>
      </c>
      <c r="H189" s="77" t="s">
        <v>60</v>
      </c>
      <c r="I189" s="77">
        <v>2020</v>
      </c>
      <c r="J189" s="77">
        <v>565.76006783165496</v>
      </c>
      <c r="K189" s="77" t="s">
        <v>29</v>
      </c>
      <c r="L189" s="77" t="s">
        <v>29</v>
      </c>
      <c r="M189" s="77" t="s">
        <v>841</v>
      </c>
      <c r="N189" s="77">
        <v>1</v>
      </c>
      <c r="O189" s="77">
        <v>0</v>
      </c>
      <c r="P189" s="77" t="s">
        <v>8</v>
      </c>
      <c r="Q189" s="77">
        <v>33.425505600000001</v>
      </c>
      <c r="R189" s="77">
        <v>-111.94001249999999</v>
      </c>
      <c r="S189" s="77">
        <v>6552.2130549216299</v>
      </c>
      <c r="T189" s="77">
        <v>1.0878748683085999</v>
      </c>
      <c r="U189" s="77">
        <v>181</v>
      </c>
      <c r="V189" s="77">
        <v>636</v>
      </c>
      <c r="W189" s="77">
        <v>0.14760399999999901</v>
      </c>
      <c r="X189" s="77">
        <v>0</v>
      </c>
      <c r="Y189" s="77">
        <v>0</v>
      </c>
      <c r="Z189" s="77">
        <v>0</v>
      </c>
      <c r="AA189" s="77">
        <v>786.26556659059497</v>
      </c>
      <c r="AB189" s="77">
        <v>1.2354788683086</v>
      </c>
      <c r="AC189" s="77">
        <v>2169.0256344222498</v>
      </c>
      <c r="AE189" s="87" t="str">
        <f t="shared" si="198"/>
        <v>Domestic</v>
      </c>
      <c r="AF189" s="82" t="str">
        <f t="shared" si="199"/>
        <v>non-student</v>
      </c>
      <c r="AI189" s="82">
        <f>'GDP per Capita'!N189</f>
        <v>63809.64</v>
      </c>
      <c r="AJ189" s="82">
        <f t="shared" si="200"/>
        <v>63809.64</v>
      </c>
      <c r="AK189" s="82">
        <f t="shared" si="201"/>
        <v>63809.64</v>
      </c>
      <c r="AL189" s="88">
        <f t="shared" si="202"/>
        <v>3.3992130882140217E-2</v>
      </c>
    </row>
    <row r="190" spans="1:38">
      <c r="A190" s="77" t="s">
        <v>112</v>
      </c>
      <c r="B190" s="77">
        <v>292</v>
      </c>
      <c r="C190" s="77">
        <v>40.735657000000003</v>
      </c>
      <c r="D190" s="77">
        <v>-74.172366699999998</v>
      </c>
      <c r="E190" s="77" t="s">
        <v>42</v>
      </c>
      <c r="G190" s="77">
        <v>100</v>
      </c>
      <c r="H190" s="77" t="s">
        <v>60</v>
      </c>
      <c r="I190" s="77">
        <v>2020</v>
      </c>
      <c r="J190" s="77">
        <v>565.76006783165496</v>
      </c>
      <c r="K190" s="77" t="s">
        <v>29</v>
      </c>
      <c r="L190" s="77" t="s">
        <v>29</v>
      </c>
      <c r="M190" s="77" t="s">
        <v>841</v>
      </c>
      <c r="N190" s="77">
        <v>1</v>
      </c>
      <c r="O190" s="77">
        <v>0</v>
      </c>
      <c r="P190" s="77" t="s">
        <v>8</v>
      </c>
      <c r="Q190" s="77">
        <v>33.425505600000001</v>
      </c>
      <c r="R190" s="77">
        <v>-111.94001249999999</v>
      </c>
      <c r="S190" s="77">
        <v>6839.0490433003897</v>
      </c>
      <c r="T190" s="77">
        <v>1.1273746199691499</v>
      </c>
      <c r="U190" s="77">
        <v>181</v>
      </c>
      <c r="V190" s="77">
        <v>636</v>
      </c>
      <c r="W190" s="77">
        <v>0.14760399999999901</v>
      </c>
      <c r="X190" s="77">
        <v>0</v>
      </c>
      <c r="Y190" s="77">
        <v>0</v>
      </c>
      <c r="Z190" s="77">
        <v>0</v>
      </c>
      <c r="AA190" s="77">
        <v>820.68588519604702</v>
      </c>
      <c r="AB190" s="77">
        <v>1.27497861996915</v>
      </c>
      <c r="AC190" s="77">
        <v>2203.4459530276999</v>
      </c>
      <c r="AE190" s="87" t="str">
        <f t="shared" si="198"/>
        <v>Domestic</v>
      </c>
      <c r="AF190" s="82" t="str">
        <f t="shared" si="199"/>
        <v>non-student</v>
      </c>
      <c r="AI190" s="82">
        <f>'GDP per Capita'!N190</f>
        <v>63809.64</v>
      </c>
      <c r="AJ190" s="82">
        <f t="shared" si="200"/>
        <v>63809.64</v>
      </c>
      <c r="AK190" s="82">
        <f t="shared" si="201"/>
        <v>63809.64</v>
      </c>
      <c r="AL190" s="88">
        <f t="shared" si="202"/>
        <v>3.4531552803427505E-2</v>
      </c>
    </row>
    <row r="191" spans="1:38">
      <c r="A191" s="77" t="s">
        <v>151</v>
      </c>
      <c r="B191" s="77">
        <v>293</v>
      </c>
      <c r="C191" s="77">
        <v>37.538508700000001</v>
      </c>
      <c r="D191" s="77">
        <v>-77.434280000000001</v>
      </c>
      <c r="E191" s="77" t="s">
        <v>42</v>
      </c>
      <c r="G191" s="77">
        <v>100</v>
      </c>
      <c r="H191" s="77" t="s">
        <v>60</v>
      </c>
      <c r="I191" s="77">
        <v>2020</v>
      </c>
      <c r="J191" s="77">
        <v>565.76006783165496</v>
      </c>
      <c r="K191" s="77" t="s">
        <v>29</v>
      </c>
      <c r="L191" s="77" t="s">
        <v>29</v>
      </c>
      <c r="M191" s="77" t="s">
        <v>841</v>
      </c>
      <c r="N191" s="77">
        <v>1</v>
      </c>
      <c r="O191" s="77">
        <v>0</v>
      </c>
      <c r="P191" s="77" t="s">
        <v>8</v>
      </c>
      <c r="Q191" s="77">
        <v>33.425505600000001</v>
      </c>
      <c r="R191" s="77">
        <v>-111.94001249999999</v>
      </c>
      <c r="S191" s="77">
        <v>6279.7168614726597</v>
      </c>
      <c r="T191" s="77">
        <v>1.0504841296076299</v>
      </c>
      <c r="U191" s="77">
        <v>181</v>
      </c>
      <c r="V191" s="77">
        <v>636</v>
      </c>
      <c r="W191" s="77">
        <v>0.14760399999999901</v>
      </c>
      <c r="X191" s="77">
        <v>0</v>
      </c>
      <c r="Y191" s="77">
        <v>0</v>
      </c>
      <c r="Z191" s="77">
        <v>0</v>
      </c>
      <c r="AA191" s="77">
        <v>753.56602337671995</v>
      </c>
      <c r="AB191" s="77">
        <v>1.19808812960763</v>
      </c>
      <c r="AC191" s="77">
        <v>2136.3260912083701</v>
      </c>
      <c r="AE191" s="87" t="str">
        <f t="shared" si="198"/>
        <v>Domestic</v>
      </c>
      <c r="AF191" s="82" t="str">
        <f t="shared" si="199"/>
        <v>non-student</v>
      </c>
      <c r="AI191" s="82">
        <f>'GDP per Capita'!N191</f>
        <v>63809.64</v>
      </c>
      <c r="AJ191" s="82">
        <f t="shared" si="200"/>
        <v>63809.64</v>
      </c>
      <c r="AK191" s="82">
        <f t="shared" si="201"/>
        <v>63809.64</v>
      </c>
      <c r="AL191" s="88">
        <f t="shared" si="202"/>
        <v>3.3479676287287784E-2</v>
      </c>
    </row>
    <row r="192" spans="1:38">
      <c r="A192" s="77" t="s">
        <v>80</v>
      </c>
      <c r="B192" s="77">
        <v>294</v>
      </c>
      <c r="C192" s="77">
        <v>33.749098699999998</v>
      </c>
      <c r="D192" s="77">
        <v>-84.390184899999994</v>
      </c>
      <c r="E192" s="77" t="s">
        <v>37</v>
      </c>
      <c r="G192" s="77">
        <v>100</v>
      </c>
      <c r="H192" s="77" t="s">
        <v>60</v>
      </c>
      <c r="I192" s="77">
        <v>2020</v>
      </c>
      <c r="J192" s="77">
        <v>565.76006783165496</v>
      </c>
      <c r="K192" s="77" t="s">
        <v>29</v>
      </c>
      <c r="L192" s="77" t="s">
        <v>29</v>
      </c>
      <c r="M192" s="77" t="s">
        <v>841</v>
      </c>
      <c r="N192" s="77">
        <v>1</v>
      </c>
      <c r="O192" s="77">
        <v>0</v>
      </c>
      <c r="P192" s="77" t="s">
        <v>8</v>
      </c>
      <c r="Q192" s="77">
        <v>33.425505600000001</v>
      </c>
      <c r="R192" s="77">
        <v>-111.94001249999999</v>
      </c>
      <c r="S192" s="77">
        <v>5089.1168420128497</v>
      </c>
      <c r="T192" s="77">
        <v>0.88865012166530999</v>
      </c>
      <c r="U192" s="77">
        <v>181</v>
      </c>
      <c r="V192" s="77">
        <v>636</v>
      </c>
      <c r="W192" s="77">
        <v>0.14760399999999901</v>
      </c>
      <c r="X192" s="77">
        <v>0</v>
      </c>
      <c r="Y192" s="77">
        <v>0</v>
      </c>
      <c r="Z192" s="77">
        <v>0</v>
      </c>
      <c r="AA192" s="77">
        <v>610.69402104154199</v>
      </c>
      <c r="AB192" s="77">
        <v>1.0362541216653101</v>
      </c>
      <c r="AC192" s="77">
        <v>1993.4540888731899</v>
      </c>
      <c r="AE192" s="87" t="str">
        <f t="shared" si="198"/>
        <v>Domestic</v>
      </c>
      <c r="AF192" s="82" t="str">
        <f t="shared" si="199"/>
        <v>non-student</v>
      </c>
      <c r="AI192" s="82">
        <f>'GDP per Capita'!N192</f>
        <v>63809.64</v>
      </c>
      <c r="AJ192" s="82">
        <f t="shared" si="200"/>
        <v>63809.64</v>
      </c>
      <c r="AK192" s="82">
        <f t="shared" si="201"/>
        <v>63809.64</v>
      </c>
      <c r="AL192" s="88">
        <f t="shared" si="202"/>
        <v>3.1240641521769908E-2</v>
      </c>
    </row>
    <row r="193" spans="1:38">
      <c r="A193" s="77" t="s">
        <v>161</v>
      </c>
      <c r="B193" s="77">
        <v>295</v>
      </c>
      <c r="C193" s="77">
        <v>41.308213799999997</v>
      </c>
      <c r="D193" s="77">
        <v>-72.925051799999906</v>
      </c>
      <c r="E193" s="77" t="s">
        <v>38</v>
      </c>
      <c r="G193" s="77">
        <v>50</v>
      </c>
      <c r="H193" s="77" t="s">
        <v>61</v>
      </c>
      <c r="I193" s="77">
        <v>2020</v>
      </c>
      <c r="J193" s="77">
        <v>291.01289134438298</v>
      </c>
      <c r="K193" s="77" t="s">
        <v>29</v>
      </c>
      <c r="L193" s="77" t="s">
        <v>29</v>
      </c>
      <c r="M193" s="77" t="s">
        <v>841</v>
      </c>
      <c r="N193" s="77">
        <v>1</v>
      </c>
      <c r="O193" s="77">
        <v>0</v>
      </c>
      <c r="P193" s="77" t="s">
        <v>8</v>
      </c>
      <c r="Q193" s="77">
        <v>33.425505600000001</v>
      </c>
      <c r="R193" s="77">
        <v>-111.94001249999999</v>
      </c>
      <c r="S193" s="77">
        <v>7051.6282286968999</v>
      </c>
      <c r="T193" s="77">
        <v>1.1567421268384599</v>
      </c>
      <c r="U193" s="77">
        <v>181</v>
      </c>
      <c r="V193" s="77">
        <v>318</v>
      </c>
      <c r="W193" s="77">
        <v>7.3801999999999895E-2</v>
      </c>
      <c r="X193" s="77">
        <v>0</v>
      </c>
      <c r="Y193" s="77">
        <v>0</v>
      </c>
      <c r="Z193" s="77">
        <v>0</v>
      </c>
      <c r="AA193" s="77">
        <v>846.19538744362796</v>
      </c>
      <c r="AB193" s="77">
        <v>1.23054412683846</v>
      </c>
      <c r="AC193" s="77">
        <v>1636.2082787880099</v>
      </c>
      <c r="AE193" s="87" t="str">
        <f t="shared" si="198"/>
        <v>Domestic</v>
      </c>
      <c r="AF193" s="82" t="str">
        <f t="shared" si="199"/>
        <v>student</v>
      </c>
      <c r="AI193" s="82">
        <f>'GDP per Capita'!N193</f>
        <v>63809.64</v>
      </c>
      <c r="AJ193" s="82">
        <f t="shared" si="200"/>
        <v>63809.64</v>
      </c>
      <c r="AK193" s="82">
        <f t="shared" si="201"/>
        <v>63809.64</v>
      </c>
      <c r="AL193" s="88">
        <f t="shared" si="202"/>
        <v>2.5642023349262116E-2</v>
      </c>
    </row>
    <row r="194" spans="1:38">
      <c r="A194" s="77" t="s">
        <v>197</v>
      </c>
      <c r="B194" s="77">
        <v>296</v>
      </c>
      <c r="C194" s="77">
        <v>53.200593599999998</v>
      </c>
      <c r="D194" s="77">
        <v>5.7918547999999896</v>
      </c>
      <c r="E194" s="77" t="s">
        <v>38</v>
      </c>
      <c r="G194" s="77">
        <v>50</v>
      </c>
      <c r="H194" s="77" t="s">
        <v>61</v>
      </c>
      <c r="I194" s="77">
        <v>2020</v>
      </c>
      <c r="J194" s="77">
        <v>291.01289134438298</v>
      </c>
      <c r="K194" s="77" t="s">
        <v>328</v>
      </c>
      <c r="L194" s="77" t="s">
        <v>31</v>
      </c>
      <c r="M194" s="77" t="s">
        <v>841</v>
      </c>
      <c r="N194" s="77">
        <v>1</v>
      </c>
      <c r="O194" s="77">
        <v>0</v>
      </c>
      <c r="P194" s="77" t="s">
        <v>8</v>
      </c>
      <c r="Q194" s="77">
        <v>33.425505600000001</v>
      </c>
      <c r="R194" s="77">
        <v>-111.94001249999999</v>
      </c>
      <c r="S194" s="77">
        <v>17339.433887871801</v>
      </c>
      <c r="T194" s="77">
        <v>2.6731747370641701</v>
      </c>
      <c r="U194" s="77">
        <v>181</v>
      </c>
      <c r="V194" s="77">
        <v>318</v>
      </c>
      <c r="W194" s="77">
        <v>7.3801999999999895E-2</v>
      </c>
      <c r="X194" s="77">
        <v>0</v>
      </c>
      <c r="Y194" s="77">
        <v>0</v>
      </c>
      <c r="Z194" s="77">
        <v>0</v>
      </c>
      <c r="AA194" s="77">
        <v>1820.64055822654</v>
      </c>
      <c r="AB194" s="77">
        <v>2.7469767370641698</v>
      </c>
      <c r="AC194" s="77">
        <v>2610.6534495709202</v>
      </c>
      <c r="AE194" s="87" t="str">
        <f t="shared" si="198"/>
        <v>International</v>
      </c>
      <c r="AF194" s="82" t="str">
        <f t="shared" si="199"/>
        <v>student</v>
      </c>
      <c r="AI194" s="82">
        <f>'GDP per Capita'!N194</f>
        <v>53666.48</v>
      </c>
      <c r="AJ194" s="82">
        <f t="shared" si="200"/>
        <v>53666.48</v>
      </c>
      <c r="AK194" s="82">
        <f t="shared" si="201"/>
        <v>53666.48</v>
      </c>
      <c r="AL194" s="88">
        <f t="shared" si="202"/>
        <v>4.864588565471259E-2</v>
      </c>
    </row>
    <row r="195" spans="1:38">
      <c r="A195" s="77" t="s">
        <v>198</v>
      </c>
      <c r="B195" s="77">
        <v>297</v>
      </c>
      <c r="C195" s="77">
        <v>4.5980800000000004</v>
      </c>
      <c r="D195" s="77">
        <v>-74.076043900000002</v>
      </c>
      <c r="E195" s="77" t="s">
        <v>42</v>
      </c>
      <c r="G195" s="77">
        <v>100</v>
      </c>
      <c r="H195" s="77" t="s">
        <v>60</v>
      </c>
      <c r="I195" s="77">
        <v>2020</v>
      </c>
      <c r="J195" s="77">
        <v>565.76006783165496</v>
      </c>
      <c r="K195" s="77" t="s">
        <v>584</v>
      </c>
      <c r="L195" s="77" t="s">
        <v>28</v>
      </c>
      <c r="M195" s="77" t="s">
        <v>841</v>
      </c>
      <c r="N195" s="77">
        <v>1</v>
      </c>
      <c r="O195" s="77">
        <v>0</v>
      </c>
      <c r="P195" s="77" t="s">
        <v>8</v>
      </c>
      <c r="Q195" s="77">
        <v>33.425505600000001</v>
      </c>
      <c r="R195" s="77">
        <v>-111.94001249999999</v>
      </c>
      <c r="S195" s="77">
        <v>10118.3327240213</v>
      </c>
      <c r="T195" s="77">
        <v>1.5892642931716501</v>
      </c>
      <c r="U195" s="77">
        <v>181</v>
      </c>
      <c r="V195" s="77">
        <v>636</v>
      </c>
      <c r="W195" s="77">
        <v>0.14760399999999901</v>
      </c>
      <c r="X195" s="77">
        <v>0</v>
      </c>
      <c r="Y195" s="77">
        <v>0</v>
      </c>
      <c r="Z195" s="77">
        <v>0</v>
      </c>
      <c r="AA195" s="77">
        <v>1062.42493602224</v>
      </c>
      <c r="AB195" s="77">
        <v>1.7368682931716499</v>
      </c>
      <c r="AC195" s="77">
        <v>2445.1850038538901</v>
      </c>
      <c r="AE195" s="87" t="str">
        <f t="shared" ref="AE195:AE258" si="203">IF(K195&lt;&gt;"USA",IF(K195&lt;&gt;"Unknown","International","Unknown"),"Domestic")</f>
        <v>International</v>
      </c>
      <c r="AF195" s="82" t="str">
        <f t="shared" ref="AF195:AF258" si="204">IF(E195="Undergraduate Student","student",IF(E195="Graduate Student","student","non-student"))</f>
        <v>non-student</v>
      </c>
      <c r="AI195" s="82">
        <f>'GDP per Capita'!N195</f>
        <v>6766.95</v>
      </c>
      <c r="AJ195" s="82">
        <f t="shared" ref="AJ195:AJ258" si="205">IFERROR(AI195,"")</f>
        <v>6766.95</v>
      </c>
      <c r="AK195" s="82">
        <f t="shared" ref="AK195:AK258" si="206">IFERROR(AI195,AVERAGE(AJ$2:AJ$2538))</f>
        <v>6766.95</v>
      </c>
      <c r="AL195" s="88">
        <f t="shared" ref="AL195:AL258" si="207">AC195/AK195</f>
        <v>0.36134225963748662</v>
      </c>
    </row>
    <row r="196" spans="1:38">
      <c r="A196" s="77" t="s">
        <v>162</v>
      </c>
      <c r="B196" s="77">
        <v>298</v>
      </c>
      <c r="C196" s="77">
        <v>40.027145300000001</v>
      </c>
      <c r="D196" s="77">
        <v>-78.523744699999995</v>
      </c>
      <c r="E196" s="77" t="s">
        <v>42</v>
      </c>
      <c r="G196" s="77">
        <v>100</v>
      </c>
      <c r="H196" s="77" t="s">
        <v>60</v>
      </c>
      <c r="I196" s="77">
        <v>2020</v>
      </c>
      <c r="J196" s="77">
        <v>565.76006783165496</v>
      </c>
      <c r="K196" s="77" t="s">
        <v>29</v>
      </c>
      <c r="L196" s="77" t="s">
        <v>29</v>
      </c>
      <c r="M196" s="77" t="s">
        <v>841</v>
      </c>
      <c r="N196" s="77">
        <v>1</v>
      </c>
      <c r="O196" s="77">
        <v>0</v>
      </c>
      <c r="P196" s="77" t="s">
        <v>8</v>
      </c>
      <c r="Q196" s="77">
        <v>33.425505600000001</v>
      </c>
      <c r="R196" s="77">
        <v>-111.94001249999999</v>
      </c>
      <c r="S196" s="77">
        <v>6096.0555670572003</v>
      </c>
      <c r="T196" s="77">
        <v>1.0253567496301299</v>
      </c>
      <c r="U196" s="77">
        <v>181</v>
      </c>
      <c r="V196" s="77">
        <v>636</v>
      </c>
      <c r="W196" s="77">
        <v>0.14760399999999901</v>
      </c>
      <c r="X196" s="77">
        <v>0</v>
      </c>
      <c r="Y196" s="77">
        <v>0</v>
      </c>
      <c r="Z196" s="77">
        <v>0</v>
      </c>
      <c r="AA196" s="77">
        <v>731.52666804686396</v>
      </c>
      <c r="AB196" s="77">
        <v>1.17296074963013</v>
      </c>
      <c r="AC196" s="77">
        <v>2114.2867358785202</v>
      </c>
      <c r="AE196" s="87" t="str">
        <f t="shared" si="203"/>
        <v>Domestic</v>
      </c>
      <c r="AF196" s="82" t="str">
        <f t="shared" si="204"/>
        <v>non-student</v>
      </c>
      <c r="AI196" s="82">
        <f>'GDP per Capita'!N196</f>
        <v>63809.64</v>
      </c>
      <c r="AJ196" s="82">
        <f t="shared" si="205"/>
        <v>63809.64</v>
      </c>
      <c r="AK196" s="82">
        <f t="shared" si="206"/>
        <v>63809.64</v>
      </c>
      <c r="AL196" s="88">
        <f t="shared" si="207"/>
        <v>3.313428403417603E-2</v>
      </c>
    </row>
    <row r="197" spans="1:38">
      <c r="A197" s="77" t="s">
        <v>85</v>
      </c>
      <c r="B197" s="77">
        <v>299</v>
      </c>
      <c r="C197" s="77">
        <v>36.062584299999997</v>
      </c>
      <c r="D197" s="77">
        <v>-94.157432799999995</v>
      </c>
      <c r="E197" s="77" t="s">
        <v>37</v>
      </c>
      <c r="G197" s="77">
        <v>100</v>
      </c>
      <c r="H197" s="77" t="s">
        <v>60</v>
      </c>
      <c r="I197" s="77">
        <v>2020</v>
      </c>
      <c r="J197" s="77">
        <v>565.76006783165496</v>
      </c>
      <c r="K197" s="77" t="s">
        <v>29</v>
      </c>
      <c r="L197" s="77" t="s">
        <v>29</v>
      </c>
      <c r="M197" s="77" t="s">
        <v>841</v>
      </c>
      <c r="N197" s="77">
        <v>1</v>
      </c>
      <c r="O197" s="77">
        <v>0</v>
      </c>
      <c r="P197" s="77" t="s">
        <v>8</v>
      </c>
      <c r="Q197" s="77">
        <v>33.425505600000001</v>
      </c>
      <c r="R197" s="77">
        <v>-111.94001249999999</v>
      </c>
      <c r="S197" s="77">
        <v>3297.1878285582902</v>
      </c>
      <c r="T197" s="77">
        <v>0.61023653461507699</v>
      </c>
      <c r="U197" s="77">
        <v>181</v>
      </c>
      <c r="V197" s="77">
        <v>636</v>
      </c>
      <c r="W197" s="77">
        <v>0.14760399999999901</v>
      </c>
      <c r="X197" s="77">
        <v>0</v>
      </c>
      <c r="Y197" s="77">
        <v>0</v>
      </c>
      <c r="Z197" s="77">
        <v>0</v>
      </c>
      <c r="AA197" s="77">
        <v>633.06006308319195</v>
      </c>
      <c r="AB197" s="77">
        <v>0.75784053461507705</v>
      </c>
      <c r="AC197" s="77">
        <v>2015.8201309148401</v>
      </c>
      <c r="AE197" s="87" t="str">
        <f t="shared" si="203"/>
        <v>Domestic</v>
      </c>
      <c r="AF197" s="82" t="str">
        <f t="shared" si="204"/>
        <v>non-student</v>
      </c>
      <c r="AI197" s="82">
        <f>'GDP per Capita'!N197</f>
        <v>63809.64</v>
      </c>
      <c r="AJ197" s="82">
        <f t="shared" si="205"/>
        <v>63809.64</v>
      </c>
      <c r="AK197" s="82">
        <f t="shared" si="206"/>
        <v>63809.64</v>
      </c>
      <c r="AL197" s="88">
        <f t="shared" si="207"/>
        <v>3.1591153482684438E-2</v>
      </c>
    </row>
    <row r="198" spans="1:38">
      <c r="A198" s="77" t="s">
        <v>124</v>
      </c>
      <c r="B198" s="77">
        <v>300</v>
      </c>
      <c r="C198" s="77">
        <v>32.222876499999998</v>
      </c>
      <c r="D198" s="77">
        <v>-110.9748477</v>
      </c>
      <c r="E198" s="77" t="s">
        <v>37</v>
      </c>
      <c r="G198" s="77">
        <v>100</v>
      </c>
      <c r="H198" s="77" t="s">
        <v>60</v>
      </c>
      <c r="I198" s="77">
        <v>2020</v>
      </c>
      <c r="J198" s="77">
        <v>565.76006783165496</v>
      </c>
      <c r="K198" s="77" t="s">
        <v>29</v>
      </c>
      <c r="L198" s="77" t="s">
        <v>29</v>
      </c>
      <c r="M198" s="77" t="s">
        <v>841</v>
      </c>
      <c r="N198" s="77">
        <v>1</v>
      </c>
      <c r="O198" s="77">
        <v>0</v>
      </c>
      <c r="P198" s="77" t="s">
        <v>8</v>
      </c>
      <c r="Q198" s="77">
        <v>33.425505600000001</v>
      </c>
      <c r="R198" s="77">
        <v>-111.94001249999999</v>
      </c>
      <c r="S198" s="77">
        <v>322.58714994298202</v>
      </c>
      <c r="T198" s="77">
        <v>0.20422764871930199</v>
      </c>
      <c r="U198" s="77">
        <v>181</v>
      </c>
      <c r="V198" s="77">
        <v>636</v>
      </c>
      <c r="W198" s="77">
        <v>0.14760399999999901</v>
      </c>
      <c r="X198" s="77">
        <v>0</v>
      </c>
      <c r="Y198" s="77">
        <v>0</v>
      </c>
      <c r="Z198" s="77">
        <v>0</v>
      </c>
      <c r="AA198" s="77">
        <v>61.936732789052598</v>
      </c>
      <c r="AB198" s="77">
        <v>0.351831648719302</v>
      </c>
      <c r="AC198" s="77">
        <v>1444.6968006207001</v>
      </c>
      <c r="AE198" s="87" t="str">
        <f t="shared" si="203"/>
        <v>Domestic</v>
      </c>
      <c r="AF198" s="82" t="str">
        <f t="shared" si="204"/>
        <v>non-student</v>
      </c>
      <c r="AI198" s="82">
        <f>'GDP per Capita'!N198</f>
        <v>63809.64</v>
      </c>
      <c r="AJ198" s="82">
        <f t="shared" si="205"/>
        <v>63809.64</v>
      </c>
      <c r="AK198" s="82">
        <f t="shared" si="206"/>
        <v>63809.64</v>
      </c>
      <c r="AL198" s="88">
        <f t="shared" si="207"/>
        <v>2.2640729529593021E-2</v>
      </c>
    </row>
    <row r="199" spans="1:38">
      <c r="A199" s="77" t="s">
        <v>112</v>
      </c>
      <c r="B199" s="77">
        <v>301</v>
      </c>
      <c r="C199" s="77">
        <v>40.735657000000003</v>
      </c>
      <c r="D199" s="77">
        <v>-74.172366699999998</v>
      </c>
      <c r="E199" s="77" t="s">
        <v>42</v>
      </c>
      <c r="G199" s="77">
        <v>100</v>
      </c>
      <c r="H199" s="77" t="s">
        <v>60</v>
      </c>
      <c r="I199" s="77">
        <v>2020</v>
      </c>
      <c r="J199" s="77">
        <v>565.76006783165496</v>
      </c>
      <c r="K199" s="77" t="s">
        <v>29</v>
      </c>
      <c r="L199" s="77" t="s">
        <v>29</v>
      </c>
      <c r="M199" s="77" t="s">
        <v>841</v>
      </c>
      <c r="N199" s="77">
        <v>1</v>
      </c>
      <c r="O199" s="77">
        <v>0</v>
      </c>
      <c r="P199" s="77" t="s">
        <v>8</v>
      </c>
      <c r="Q199" s="77">
        <v>33.425505600000001</v>
      </c>
      <c r="R199" s="77">
        <v>-111.94001249999999</v>
      </c>
      <c r="S199" s="77">
        <v>6839.0490433003897</v>
      </c>
      <c r="T199" s="77">
        <v>1.1273746199691499</v>
      </c>
      <c r="U199" s="77">
        <v>181</v>
      </c>
      <c r="V199" s="77">
        <v>636</v>
      </c>
      <c r="W199" s="77">
        <v>0.14760399999999901</v>
      </c>
      <c r="X199" s="77">
        <v>0</v>
      </c>
      <c r="Y199" s="77">
        <v>0</v>
      </c>
      <c r="Z199" s="77">
        <v>0</v>
      </c>
      <c r="AA199" s="77">
        <v>820.68588519604702</v>
      </c>
      <c r="AB199" s="77">
        <v>1.27497861996915</v>
      </c>
      <c r="AC199" s="77">
        <v>2203.4459530276999</v>
      </c>
      <c r="AE199" s="87" t="str">
        <f t="shared" si="203"/>
        <v>Domestic</v>
      </c>
      <c r="AF199" s="82" t="str">
        <f t="shared" si="204"/>
        <v>non-student</v>
      </c>
      <c r="AI199" s="82">
        <f>'GDP per Capita'!N199</f>
        <v>63809.64</v>
      </c>
      <c r="AJ199" s="82">
        <f t="shared" si="205"/>
        <v>63809.64</v>
      </c>
      <c r="AK199" s="82">
        <f t="shared" si="206"/>
        <v>63809.64</v>
      </c>
      <c r="AL199" s="88">
        <f t="shared" si="207"/>
        <v>3.4531552803427505E-2</v>
      </c>
    </row>
    <row r="200" spans="1:38">
      <c r="A200" s="77" t="s">
        <v>143</v>
      </c>
      <c r="B200" s="77">
        <v>302</v>
      </c>
      <c r="C200" s="77">
        <v>39.526120599999999</v>
      </c>
      <c r="D200" s="77">
        <v>-119.81265809999999</v>
      </c>
      <c r="E200" s="77" t="s">
        <v>37</v>
      </c>
      <c r="G200" s="77">
        <v>100</v>
      </c>
      <c r="H200" s="77" t="s">
        <v>60</v>
      </c>
      <c r="I200" s="77">
        <v>2020</v>
      </c>
      <c r="J200" s="77">
        <v>565.76006783165496</v>
      </c>
      <c r="K200" s="77" t="s">
        <v>29</v>
      </c>
      <c r="L200" s="77" t="s">
        <v>29</v>
      </c>
      <c r="M200" s="77" t="s">
        <v>841</v>
      </c>
      <c r="N200" s="77">
        <v>1</v>
      </c>
      <c r="O200" s="77">
        <v>0</v>
      </c>
      <c r="P200" s="77" t="s">
        <v>8</v>
      </c>
      <c r="Q200" s="77">
        <v>33.425505600000001</v>
      </c>
      <c r="R200" s="77">
        <v>-111.94001249999999</v>
      </c>
      <c r="S200" s="77">
        <v>1953.6169752658</v>
      </c>
      <c r="T200" s="77">
        <v>0.41959661563904099</v>
      </c>
      <c r="U200" s="77">
        <v>181</v>
      </c>
      <c r="V200" s="77">
        <v>636</v>
      </c>
      <c r="W200" s="77">
        <v>0.14760399999999901</v>
      </c>
      <c r="X200" s="77">
        <v>0</v>
      </c>
      <c r="Y200" s="77">
        <v>0</v>
      </c>
      <c r="Z200" s="77">
        <v>0</v>
      </c>
      <c r="AA200" s="77">
        <v>375.09445925103398</v>
      </c>
      <c r="AB200" s="77">
        <v>0.56720061563904101</v>
      </c>
      <c r="AC200" s="77">
        <v>1757.8545270826901</v>
      </c>
      <c r="AE200" s="87" t="str">
        <f t="shared" si="203"/>
        <v>Domestic</v>
      </c>
      <c r="AF200" s="82" t="str">
        <f t="shared" si="204"/>
        <v>non-student</v>
      </c>
      <c r="AI200" s="82">
        <f>'GDP per Capita'!N200</f>
        <v>63809.64</v>
      </c>
      <c r="AJ200" s="82">
        <f t="shared" si="205"/>
        <v>63809.64</v>
      </c>
      <c r="AK200" s="82">
        <f t="shared" si="206"/>
        <v>63809.64</v>
      </c>
      <c r="AL200" s="88">
        <f t="shared" si="207"/>
        <v>2.7548416306418435E-2</v>
      </c>
    </row>
    <row r="201" spans="1:38">
      <c r="A201" s="77" t="s">
        <v>142</v>
      </c>
      <c r="B201" s="77">
        <v>303</v>
      </c>
      <c r="C201" s="77">
        <v>40.441694099999999</v>
      </c>
      <c r="D201" s="77">
        <v>-79.9900860999999</v>
      </c>
      <c r="E201" s="77" t="s">
        <v>44</v>
      </c>
      <c r="G201" s="77">
        <v>50</v>
      </c>
      <c r="H201" s="77" t="s">
        <v>61</v>
      </c>
      <c r="I201" s="77">
        <v>2020</v>
      </c>
      <c r="J201" s="77">
        <v>291.01289134438298</v>
      </c>
      <c r="K201" s="77" t="s">
        <v>29</v>
      </c>
      <c r="L201" s="77" t="s">
        <v>29</v>
      </c>
      <c r="M201" s="77" t="s">
        <v>841</v>
      </c>
      <c r="N201" s="77">
        <v>1</v>
      </c>
      <c r="O201" s="77">
        <v>0</v>
      </c>
      <c r="P201" s="77" t="s">
        <v>8</v>
      </c>
      <c r="Q201" s="77">
        <v>33.425505600000001</v>
      </c>
      <c r="R201" s="77">
        <v>-111.94001249999999</v>
      </c>
      <c r="S201" s="77">
        <v>5854.5770348624001</v>
      </c>
      <c r="T201" s="77">
        <v>0.99240964067114201</v>
      </c>
      <c r="U201" s="77">
        <v>181</v>
      </c>
      <c r="V201" s="77">
        <v>636</v>
      </c>
      <c r="W201" s="77">
        <v>0.14760399999999901</v>
      </c>
      <c r="X201" s="77">
        <v>0</v>
      </c>
      <c r="Y201" s="77">
        <v>0</v>
      </c>
      <c r="Z201" s="77">
        <v>0</v>
      </c>
      <c r="AA201" s="77">
        <v>702.54924418348799</v>
      </c>
      <c r="AB201" s="77">
        <v>1.1400136406711401</v>
      </c>
      <c r="AC201" s="77">
        <v>1810.5621355278699</v>
      </c>
      <c r="AE201" s="87" t="str">
        <f t="shared" si="203"/>
        <v>Domestic</v>
      </c>
      <c r="AF201" s="82" t="str">
        <f t="shared" si="204"/>
        <v>student</v>
      </c>
      <c r="AI201" s="82">
        <f>'GDP per Capita'!N201</f>
        <v>63809.64</v>
      </c>
      <c r="AJ201" s="82">
        <f t="shared" si="205"/>
        <v>63809.64</v>
      </c>
      <c r="AK201" s="82">
        <f t="shared" si="206"/>
        <v>63809.64</v>
      </c>
      <c r="AL201" s="88">
        <f t="shared" si="207"/>
        <v>2.8374429561550105E-2</v>
      </c>
    </row>
    <row r="202" spans="1:38">
      <c r="A202" s="77" t="s">
        <v>199</v>
      </c>
      <c r="B202" s="77">
        <v>304</v>
      </c>
      <c r="C202" s="77">
        <v>36.1623886</v>
      </c>
      <c r="D202" s="77">
        <v>-85.499705700000007</v>
      </c>
      <c r="E202" s="77" t="s">
        <v>38</v>
      </c>
      <c r="G202" s="77">
        <v>50</v>
      </c>
      <c r="H202" s="77" t="s">
        <v>61</v>
      </c>
      <c r="I202" s="77">
        <v>2020</v>
      </c>
      <c r="J202" s="77">
        <v>291.01289134438298</v>
      </c>
      <c r="K202" s="77" t="s">
        <v>29</v>
      </c>
      <c r="L202" s="77" t="s">
        <v>29</v>
      </c>
      <c r="M202" s="77" t="s">
        <v>841</v>
      </c>
      <c r="N202" s="77">
        <v>1</v>
      </c>
      <c r="O202" s="77">
        <v>0</v>
      </c>
      <c r="P202" s="77" t="s">
        <v>8</v>
      </c>
      <c r="Q202" s="77">
        <v>33.425505600000001</v>
      </c>
      <c r="R202" s="77">
        <v>-111.94001249999999</v>
      </c>
      <c r="S202" s="77">
        <v>4851.8218184872703</v>
      </c>
      <c r="T202" s="77">
        <v>0.85669401920305099</v>
      </c>
      <c r="U202" s="77">
        <v>181</v>
      </c>
      <c r="V202" s="77">
        <v>318</v>
      </c>
      <c r="W202" s="77">
        <v>7.3801999999999895E-2</v>
      </c>
      <c r="X202" s="77">
        <v>0</v>
      </c>
      <c r="Y202" s="77">
        <v>0</v>
      </c>
      <c r="Z202" s="77">
        <v>0</v>
      </c>
      <c r="AA202" s="77">
        <v>582.21861821847301</v>
      </c>
      <c r="AB202" s="77">
        <v>0.93049601920305103</v>
      </c>
      <c r="AC202" s="77">
        <v>1372.2315095628501</v>
      </c>
      <c r="AE202" s="87" t="str">
        <f t="shared" si="203"/>
        <v>Domestic</v>
      </c>
      <c r="AF202" s="82" t="str">
        <f t="shared" si="204"/>
        <v>student</v>
      </c>
      <c r="AI202" s="82">
        <f>'GDP per Capita'!N202</f>
        <v>63809.64</v>
      </c>
      <c r="AJ202" s="82">
        <f t="shared" si="205"/>
        <v>63809.64</v>
      </c>
      <c r="AK202" s="82">
        <f t="shared" si="206"/>
        <v>63809.64</v>
      </c>
      <c r="AL202" s="88">
        <f t="shared" si="207"/>
        <v>2.1505081513746985E-2</v>
      </c>
    </row>
    <row r="203" spans="1:38">
      <c r="A203" s="77" t="s">
        <v>167</v>
      </c>
      <c r="B203" s="77">
        <v>305</v>
      </c>
      <c r="C203" s="77">
        <v>47.603832099999998</v>
      </c>
      <c r="D203" s="77">
        <v>-122.3300624</v>
      </c>
      <c r="E203" s="77" t="s">
        <v>37</v>
      </c>
      <c r="G203" s="77">
        <v>100</v>
      </c>
      <c r="H203" s="77" t="s">
        <v>60</v>
      </c>
      <c r="I203" s="77">
        <v>2020</v>
      </c>
      <c r="J203" s="77">
        <v>565.76006783165496</v>
      </c>
      <c r="K203" s="77" t="s">
        <v>29</v>
      </c>
      <c r="L203" s="77" t="s">
        <v>29</v>
      </c>
      <c r="M203" s="77" t="s">
        <v>841</v>
      </c>
      <c r="N203" s="77">
        <v>1</v>
      </c>
      <c r="O203" s="77">
        <v>0</v>
      </c>
      <c r="P203" s="77" t="s">
        <v>8</v>
      </c>
      <c r="Q203" s="77">
        <v>33.425505600000001</v>
      </c>
      <c r="R203" s="77">
        <v>-111.94001249999999</v>
      </c>
      <c r="S203" s="77">
        <v>3601.93784949057</v>
      </c>
      <c r="T203" s="77">
        <v>0.65875193259848996</v>
      </c>
      <c r="U203" s="77">
        <v>181</v>
      </c>
      <c r="V203" s="77">
        <v>636</v>
      </c>
      <c r="W203" s="77">
        <v>0.14760399999999901</v>
      </c>
      <c r="X203" s="77">
        <v>0</v>
      </c>
      <c r="Y203" s="77">
        <v>0</v>
      </c>
      <c r="Z203" s="77">
        <v>0</v>
      </c>
      <c r="AA203" s="77">
        <v>691.57206710218895</v>
      </c>
      <c r="AB203" s="77">
        <v>0.80635593259849003</v>
      </c>
      <c r="AC203" s="77">
        <v>2074.3321349338398</v>
      </c>
      <c r="AE203" s="87" t="str">
        <f t="shared" si="203"/>
        <v>Domestic</v>
      </c>
      <c r="AF203" s="82" t="str">
        <f t="shared" si="204"/>
        <v>non-student</v>
      </c>
      <c r="AI203" s="82">
        <f>'GDP per Capita'!N203</f>
        <v>63809.64</v>
      </c>
      <c r="AJ203" s="82">
        <f t="shared" si="205"/>
        <v>63809.64</v>
      </c>
      <c r="AK203" s="82">
        <f t="shared" si="206"/>
        <v>63809.64</v>
      </c>
      <c r="AL203" s="88">
        <f t="shared" si="207"/>
        <v>3.2508130980426153E-2</v>
      </c>
    </row>
    <row r="204" spans="1:38">
      <c r="A204" s="77" t="s">
        <v>89</v>
      </c>
      <c r="B204" s="77">
        <v>306</v>
      </c>
      <c r="C204" s="77">
        <v>39.962260100000002</v>
      </c>
      <c r="D204" s="77">
        <v>-83.000706499999893</v>
      </c>
      <c r="E204" s="77" t="s">
        <v>37</v>
      </c>
      <c r="G204" s="77">
        <v>100</v>
      </c>
      <c r="H204" s="77" t="s">
        <v>60</v>
      </c>
      <c r="I204" s="77">
        <v>2020</v>
      </c>
      <c r="J204" s="77">
        <v>565.76006783165496</v>
      </c>
      <c r="K204" s="77" t="s">
        <v>29</v>
      </c>
      <c r="L204" s="77" t="s">
        <v>29</v>
      </c>
      <c r="M204" s="77" t="s">
        <v>841</v>
      </c>
      <c r="N204" s="77">
        <v>1</v>
      </c>
      <c r="O204" s="77">
        <v>0</v>
      </c>
      <c r="P204" s="77" t="s">
        <v>8</v>
      </c>
      <c r="Q204" s="77">
        <v>33.425505600000001</v>
      </c>
      <c r="R204" s="77">
        <v>-111.94001249999999</v>
      </c>
      <c r="S204" s="77">
        <v>5334.9665669544702</v>
      </c>
      <c r="T204" s="77">
        <v>0.921862934683221</v>
      </c>
      <c r="U204" s="77">
        <v>181</v>
      </c>
      <c r="V204" s="77">
        <v>636</v>
      </c>
      <c r="W204" s="77">
        <v>0.14760399999999901</v>
      </c>
      <c r="X204" s="77">
        <v>0</v>
      </c>
      <c r="Y204" s="77">
        <v>0</v>
      </c>
      <c r="Z204" s="77">
        <v>0</v>
      </c>
      <c r="AA204" s="77">
        <v>640.19598803453698</v>
      </c>
      <c r="AB204" s="77">
        <v>1.06946693468322</v>
      </c>
      <c r="AC204" s="77">
        <v>2022.9560558661899</v>
      </c>
      <c r="AE204" s="87" t="str">
        <f t="shared" si="203"/>
        <v>Domestic</v>
      </c>
      <c r="AF204" s="82" t="str">
        <f t="shared" si="204"/>
        <v>non-student</v>
      </c>
      <c r="AI204" s="82">
        <f>'GDP per Capita'!N204</f>
        <v>63809.64</v>
      </c>
      <c r="AJ204" s="82">
        <f t="shared" si="205"/>
        <v>63809.64</v>
      </c>
      <c r="AK204" s="82">
        <f t="shared" si="206"/>
        <v>63809.64</v>
      </c>
      <c r="AL204" s="88">
        <f t="shared" si="207"/>
        <v>3.170298493873637E-2</v>
      </c>
    </row>
    <row r="205" spans="1:38">
      <c r="A205" s="77" t="s">
        <v>200</v>
      </c>
      <c r="B205" s="77">
        <v>307</v>
      </c>
      <c r="C205" s="77">
        <v>30.2240897</v>
      </c>
      <c r="D205" s="77">
        <v>-92.019842699999998</v>
      </c>
      <c r="E205" s="77" t="s">
        <v>38</v>
      </c>
      <c r="G205" s="77">
        <v>50</v>
      </c>
      <c r="H205" s="77" t="s">
        <v>61</v>
      </c>
      <c r="I205" s="77">
        <v>2020</v>
      </c>
      <c r="J205" s="77">
        <v>291.01289134438298</v>
      </c>
      <c r="K205" s="77" t="s">
        <v>29</v>
      </c>
      <c r="L205" s="77" t="s">
        <v>29</v>
      </c>
      <c r="M205" s="77" t="s">
        <v>841</v>
      </c>
      <c r="N205" s="77">
        <v>1</v>
      </c>
      <c r="O205" s="77">
        <v>0</v>
      </c>
      <c r="P205" s="77" t="s">
        <v>8</v>
      </c>
      <c r="Q205" s="77">
        <v>33.425505600000001</v>
      </c>
      <c r="R205" s="77">
        <v>-111.94001249999999</v>
      </c>
      <c r="S205" s="77">
        <v>3824.5342891247001</v>
      </c>
      <c r="T205" s="77">
        <v>0.69418869754276802</v>
      </c>
      <c r="U205" s="77">
        <v>181</v>
      </c>
      <c r="V205" s="77">
        <v>318</v>
      </c>
      <c r="W205" s="77">
        <v>7.3801999999999895E-2</v>
      </c>
      <c r="X205" s="77">
        <v>0</v>
      </c>
      <c r="Y205" s="77">
        <v>0</v>
      </c>
      <c r="Z205" s="77">
        <v>0</v>
      </c>
      <c r="AA205" s="77">
        <v>734.31058351194304</v>
      </c>
      <c r="AB205" s="77">
        <v>0.76799069754276805</v>
      </c>
      <c r="AC205" s="77">
        <v>1524.32347485632</v>
      </c>
      <c r="AE205" s="87" t="str">
        <f t="shared" si="203"/>
        <v>Domestic</v>
      </c>
      <c r="AF205" s="82" t="str">
        <f t="shared" si="204"/>
        <v>student</v>
      </c>
      <c r="AI205" s="82">
        <f>'GDP per Capita'!N205</f>
        <v>63809.64</v>
      </c>
      <c r="AJ205" s="82">
        <f t="shared" si="205"/>
        <v>63809.64</v>
      </c>
      <c r="AK205" s="82">
        <f t="shared" si="206"/>
        <v>63809.64</v>
      </c>
      <c r="AL205" s="88">
        <f t="shared" si="207"/>
        <v>2.38886079729696E-2</v>
      </c>
    </row>
    <row r="206" spans="1:38">
      <c r="A206" s="77" t="s">
        <v>80</v>
      </c>
      <c r="B206" s="77">
        <v>308</v>
      </c>
      <c r="C206" s="77">
        <v>33.749098699999998</v>
      </c>
      <c r="D206" s="77">
        <v>-84.390184899999994</v>
      </c>
      <c r="E206" s="77" t="s">
        <v>38</v>
      </c>
      <c r="G206" s="77">
        <v>50</v>
      </c>
      <c r="H206" s="77" t="s">
        <v>61</v>
      </c>
      <c r="I206" s="77">
        <v>2020</v>
      </c>
      <c r="J206" s="77">
        <v>291.01289134438298</v>
      </c>
      <c r="K206" s="77" t="s">
        <v>29</v>
      </c>
      <c r="L206" s="77" t="s">
        <v>29</v>
      </c>
      <c r="M206" s="77" t="s">
        <v>841</v>
      </c>
      <c r="N206" s="77">
        <v>1</v>
      </c>
      <c r="O206" s="77">
        <v>0</v>
      </c>
      <c r="P206" s="77" t="s">
        <v>8</v>
      </c>
      <c r="Q206" s="77">
        <v>33.425505600000001</v>
      </c>
      <c r="R206" s="77">
        <v>-111.94001249999999</v>
      </c>
      <c r="S206" s="77">
        <v>5089.1168420128497</v>
      </c>
      <c r="T206" s="77">
        <v>0.88865012166530999</v>
      </c>
      <c r="U206" s="77">
        <v>181</v>
      </c>
      <c r="V206" s="77">
        <v>318</v>
      </c>
      <c r="W206" s="77">
        <v>7.3801999999999895E-2</v>
      </c>
      <c r="X206" s="77">
        <v>0</v>
      </c>
      <c r="Y206" s="77">
        <v>0</v>
      </c>
      <c r="Z206" s="77">
        <v>0</v>
      </c>
      <c r="AA206" s="77">
        <v>610.69402104154199</v>
      </c>
      <c r="AB206" s="77">
        <v>0.96245212166531002</v>
      </c>
      <c r="AC206" s="77">
        <v>1400.7069123859201</v>
      </c>
      <c r="AE206" s="87" t="str">
        <f t="shared" si="203"/>
        <v>Domestic</v>
      </c>
      <c r="AF206" s="82" t="str">
        <f t="shared" si="204"/>
        <v>student</v>
      </c>
      <c r="AI206" s="82">
        <f>'GDP per Capita'!N206</f>
        <v>63809.64</v>
      </c>
      <c r="AJ206" s="82">
        <f t="shared" si="205"/>
        <v>63809.64</v>
      </c>
      <c r="AK206" s="82">
        <f t="shared" si="206"/>
        <v>63809.64</v>
      </c>
      <c r="AL206" s="88">
        <f t="shared" si="207"/>
        <v>2.1951337014061198E-2</v>
      </c>
    </row>
    <row r="207" spans="1:38">
      <c r="A207" s="77" t="s">
        <v>201</v>
      </c>
      <c r="B207" s="77">
        <v>309</v>
      </c>
      <c r="C207" s="77">
        <v>39.629680899999997</v>
      </c>
      <c r="D207" s="77">
        <v>-79.955943700000006</v>
      </c>
      <c r="E207" s="77" t="s">
        <v>41</v>
      </c>
      <c r="G207" s="77">
        <v>100</v>
      </c>
      <c r="H207" s="77" t="s">
        <v>60</v>
      </c>
      <c r="I207" s="77">
        <v>2020</v>
      </c>
      <c r="J207" s="77">
        <v>565.76006783165496</v>
      </c>
      <c r="K207" s="77" t="s">
        <v>29</v>
      </c>
      <c r="L207" s="77" t="s">
        <v>29</v>
      </c>
      <c r="M207" s="77" t="s">
        <v>841</v>
      </c>
      <c r="N207" s="77">
        <v>1</v>
      </c>
      <c r="O207" s="77">
        <v>0</v>
      </c>
      <c r="P207" s="77" t="s">
        <v>8</v>
      </c>
      <c r="Q207" s="77">
        <v>33.425505600000001</v>
      </c>
      <c r="R207" s="77">
        <v>-111.94001249999999</v>
      </c>
      <c r="S207" s="77">
        <v>5846.6420716847797</v>
      </c>
      <c r="T207" s="77">
        <v>0.99132874546359195</v>
      </c>
      <c r="U207" s="77">
        <v>181</v>
      </c>
      <c r="V207" s="77">
        <v>636</v>
      </c>
      <c r="W207" s="77">
        <v>0.14760399999999901</v>
      </c>
      <c r="X207" s="77">
        <v>0</v>
      </c>
      <c r="Y207" s="77">
        <v>0</v>
      </c>
      <c r="Z207" s="77">
        <v>0</v>
      </c>
      <c r="AA207" s="77">
        <v>701.59704860217403</v>
      </c>
      <c r="AB207" s="77">
        <v>1.13893274546359</v>
      </c>
      <c r="AC207" s="77">
        <v>2084.35711643383</v>
      </c>
      <c r="AE207" s="87" t="str">
        <f t="shared" si="203"/>
        <v>Domestic</v>
      </c>
      <c r="AF207" s="82" t="str">
        <f t="shared" si="204"/>
        <v>non-student</v>
      </c>
      <c r="AI207" s="82">
        <f>'GDP per Capita'!N207</f>
        <v>63809.64</v>
      </c>
      <c r="AJ207" s="82">
        <f t="shared" si="205"/>
        <v>63809.64</v>
      </c>
      <c r="AK207" s="82">
        <f t="shared" si="206"/>
        <v>63809.64</v>
      </c>
      <c r="AL207" s="88">
        <f t="shared" si="207"/>
        <v>3.2665238613379263E-2</v>
      </c>
    </row>
    <row r="208" spans="1:38">
      <c r="A208" s="77" t="s">
        <v>142</v>
      </c>
      <c r="B208" s="77">
        <v>310</v>
      </c>
      <c r="C208" s="77">
        <v>40.441694099999999</v>
      </c>
      <c r="D208" s="77">
        <v>-79.9900860999999</v>
      </c>
      <c r="E208" s="77" t="s">
        <v>37</v>
      </c>
      <c r="G208" s="77">
        <v>100</v>
      </c>
      <c r="H208" s="77" t="s">
        <v>60</v>
      </c>
      <c r="I208" s="77">
        <v>2020</v>
      </c>
      <c r="J208" s="77">
        <v>565.76006783165496</v>
      </c>
      <c r="K208" s="77" t="s">
        <v>29</v>
      </c>
      <c r="L208" s="77" t="s">
        <v>29</v>
      </c>
      <c r="M208" s="77" t="s">
        <v>841</v>
      </c>
      <c r="N208" s="77">
        <v>1</v>
      </c>
      <c r="O208" s="77">
        <v>0</v>
      </c>
      <c r="P208" s="77" t="s">
        <v>8</v>
      </c>
      <c r="Q208" s="77">
        <v>33.425505600000001</v>
      </c>
      <c r="R208" s="77">
        <v>-111.94001249999999</v>
      </c>
      <c r="S208" s="77">
        <v>5854.5770348624001</v>
      </c>
      <c r="T208" s="77">
        <v>0.99240964067114201</v>
      </c>
      <c r="U208" s="77">
        <v>181</v>
      </c>
      <c r="V208" s="77">
        <v>636</v>
      </c>
      <c r="W208" s="77">
        <v>0.14760399999999901</v>
      </c>
      <c r="X208" s="77">
        <v>0</v>
      </c>
      <c r="Y208" s="77">
        <v>0</v>
      </c>
      <c r="Z208" s="77">
        <v>0</v>
      </c>
      <c r="AA208" s="77">
        <v>702.54924418348799</v>
      </c>
      <c r="AB208" s="77">
        <v>1.1400136406711401</v>
      </c>
      <c r="AC208" s="77">
        <v>2085.3093120151402</v>
      </c>
      <c r="AE208" s="87" t="str">
        <f t="shared" si="203"/>
        <v>Domestic</v>
      </c>
      <c r="AF208" s="82" t="str">
        <f t="shared" si="204"/>
        <v>non-student</v>
      </c>
      <c r="AI208" s="82">
        <f>'GDP per Capita'!N208</f>
        <v>63809.64</v>
      </c>
      <c r="AJ208" s="82">
        <f t="shared" si="205"/>
        <v>63809.64</v>
      </c>
      <c r="AK208" s="82">
        <f t="shared" si="206"/>
        <v>63809.64</v>
      </c>
      <c r="AL208" s="88">
        <f t="shared" si="207"/>
        <v>3.2680161054272371E-2</v>
      </c>
    </row>
    <row r="209" spans="1:38">
      <c r="A209" s="77" t="s">
        <v>202</v>
      </c>
      <c r="B209" s="77">
        <v>311</v>
      </c>
      <c r="C209" s="77">
        <v>40.857877199999997</v>
      </c>
      <c r="D209" s="77">
        <v>-74.425986599999902</v>
      </c>
      <c r="E209" s="77" t="s">
        <v>42</v>
      </c>
      <c r="G209" s="77">
        <v>100</v>
      </c>
      <c r="H209" s="77" t="s">
        <v>60</v>
      </c>
      <c r="I209" s="77">
        <v>2020</v>
      </c>
      <c r="J209" s="77">
        <v>565.76006783165496</v>
      </c>
      <c r="K209" s="77" t="s">
        <v>29</v>
      </c>
      <c r="L209" s="77" t="s">
        <v>29</v>
      </c>
      <c r="M209" s="77" t="s">
        <v>841</v>
      </c>
      <c r="N209" s="77">
        <v>1</v>
      </c>
      <c r="O209" s="77">
        <v>0</v>
      </c>
      <c r="P209" s="77" t="s">
        <v>8</v>
      </c>
      <c r="Q209" s="77">
        <v>33.425505600000001</v>
      </c>
      <c r="R209" s="77">
        <v>-111.94001249999999</v>
      </c>
      <c r="S209" s="77">
        <v>6797.1572318130702</v>
      </c>
      <c r="T209" s="77">
        <v>1.1215967201185699</v>
      </c>
      <c r="U209" s="77">
        <v>181</v>
      </c>
      <c r="V209" s="77">
        <v>636</v>
      </c>
      <c r="W209" s="77">
        <v>0.14760399999999901</v>
      </c>
      <c r="X209" s="77">
        <v>0</v>
      </c>
      <c r="Y209" s="77">
        <v>0</v>
      </c>
      <c r="Z209" s="77">
        <v>0</v>
      </c>
      <c r="AA209" s="77">
        <v>815.65886781756899</v>
      </c>
      <c r="AB209" s="77">
        <v>1.26920072011857</v>
      </c>
      <c r="AC209" s="77">
        <v>2198.4189356492202</v>
      </c>
      <c r="AE209" s="87" t="str">
        <f t="shared" si="203"/>
        <v>Domestic</v>
      </c>
      <c r="AF209" s="82" t="str">
        <f t="shared" si="204"/>
        <v>non-student</v>
      </c>
      <c r="AI209" s="82">
        <f>'GDP per Capita'!N209</f>
        <v>63809.64</v>
      </c>
      <c r="AJ209" s="82">
        <f t="shared" si="205"/>
        <v>63809.64</v>
      </c>
      <c r="AK209" s="82">
        <f t="shared" si="206"/>
        <v>63809.64</v>
      </c>
      <c r="AL209" s="88">
        <f t="shared" si="207"/>
        <v>3.4452771331247446E-2</v>
      </c>
    </row>
    <row r="210" spans="1:38">
      <c r="A210" s="77" t="s">
        <v>128</v>
      </c>
      <c r="B210" s="77">
        <v>312</v>
      </c>
      <c r="C210" s="77">
        <v>46.230215149999999</v>
      </c>
      <c r="D210" s="77">
        <v>7.3637051847831998</v>
      </c>
      <c r="E210" s="77" t="s">
        <v>38</v>
      </c>
      <c r="G210" s="77">
        <v>50</v>
      </c>
      <c r="H210" s="77" t="s">
        <v>61</v>
      </c>
      <c r="I210" s="77">
        <v>2020</v>
      </c>
      <c r="J210" s="77">
        <v>291.01289134438298</v>
      </c>
      <c r="K210" s="77" t="s">
        <v>575</v>
      </c>
      <c r="L210" s="77" t="s">
        <v>31</v>
      </c>
      <c r="M210" s="77" t="s">
        <v>841</v>
      </c>
      <c r="N210" s="77">
        <v>1</v>
      </c>
      <c r="O210" s="77">
        <v>0</v>
      </c>
      <c r="P210" s="77" t="s">
        <v>8</v>
      </c>
      <c r="Q210" s="77">
        <v>33.425505600000001</v>
      </c>
      <c r="R210" s="77">
        <v>-111.94001249999999</v>
      </c>
      <c r="S210" s="77">
        <v>18543.862771567201</v>
      </c>
      <c r="T210" s="77">
        <v>2.8629052529625598</v>
      </c>
      <c r="U210" s="77">
        <v>181</v>
      </c>
      <c r="V210" s="77">
        <v>318</v>
      </c>
      <c r="W210" s="77">
        <v>7.3801999999999895E-2</v>
      </c>
      <c r="X210" s="77">
        <v>0</v>
      </c>
      <c r="Y210" s="77">
        <v>0</v>
      </c>
      <c r="Z210" s="77">
        <v>0</v>
      </c>
      <c r="AA210" s="77">
        <v>1947.1055910145501</v>
      </c>
      <c r="AB210" s="77">
        <v>2.93670725296256</v>
      </c>
      <c r="AC210" s="77">
        <v>2737.1184823589401</v>
      </c>
      <c r="AE210" s="87" t="str">
        <f t="shared" si="203"/>
        <v>International</v>
      </c>
      <c r="AF210" s="82" t="str">
        <f t="shared" si="204"/>
        <v>student</v>
      </c>
      <c r="AI210" s="82">
        <f>'GDP per Capita'!N210</f>
        <v>84665.279999999999</v>
      </c>
      <c r="AJ210" s="82">
        <f t="shared" si="205"/>
        <v>84665.279999999999</v>
      </c>
      <c r="AK210" s="82">
        <f t="shared" si="206"/>
        <v>84665.279999999999</v>
      </c>
      <c r="AL210" s="88">
        <f t="shared" si="207"/>
        <v>3.2328700529413473E-2</v>
      </c>
    </row>
    <row r="211" spans="1:38">
      <c r="A211" s="77" t="s">
        <v>91</v>
      </c>
      <c r="B211" s="77">
        <v>313</v>
      </c>
      <c r="C211" s="77">
        <v>39.906216999999998</v>
      </c>
      <c r="D211" s="77">
        <v>116.39127569999999</v>
      </c>
      <c r="E211" s="77" t="s">
        <v>38</v>
      </c>
      <c r="G211" s="77">
        <v>50</v>
      </c>
      <c r="H211" s="77" t="s">
        <v>61</v>
      </c>
      <c r="I211" s="77">
        <v>2020</v>
      </c>
      <c r="J211" s="77">
        <v>291.01289134438298</v>
      </c>
      <c r="K211" s="77" t="s">
        <v>574</v>
      </c>
      <c r="L211" s="77" t="s">
        <v>30</v>
      </c>
      <c r="M211" s="77" t="s">
        <v>841</v>
      </c>
      <c r="N211" s="77">
        <v>1</v>
      </c>
      <c r="O211" s="77">
        <v>0</v>
      </c>
      <c r="P211" s="77" t="s">
        <v>8</v>
      </c>
      <c r="Q211" s="77">
        <v>33.425505600000001</v>
      </c>
      <c r="R211" s="77">
        <v>-111.94001249999999</v>
      </c>
      <c r="S211" s="77">
        <v>20936.437123345801</v>
      </c>
      <c r="T211" s="77">
        <v>3.24738447254144</v>
      </c>
      <c r="U211" s="77">
        <v>181</v>
      </c>
      <c r="V211" s="77">
        <v>318</v>
      </c>
      <c r="W211" s="77">
        <v>7.3801999999999895E-2</v>
      </c>
      <c r="X211" s="77">
        <v>0</v>
      </c>
      <c r="Y211" s="77">
        <v>0</v>
      </c>
      <c r="Z211" s="77">
        <v>0</v>
      </c>
      <c r="AA211" s="77">
        <v>1915.6839967861399</v>
      </c>
      <c r="AB211" s="77">
        <v>3.3211864725414402</v>
      </c>
      <c r="AC211" s="77">
        <v>2705.6968881305202</v>
      </c>
      <c r="AE211" s="87" t="str">
        <f t="shared" si="203"/>
        <v>International</v>
      </c>
      <c r="AF211" s="82" t="str">
        <f t="shared" si="204"/>
        <v>student</v>
      </c>
      <c r="AI211" s="82">
        <f>'GDP per Capita'!N211</f>
        <v>10121.299999999999</v>
      </c>
      <c r="AJ211" s="82">
        <f t="shared" si="205"/>
        <v>10121.299999999999</v>
      </c>
      <c r="AK211" s="82">
        <f t="shared" si="206"/>
        <v>10121.299999999999</v>
      </c>
      <c r="AL211" s="88">
        <f t="shared" si="207"/>
        <v>0.26732701215560456</v>
      </c>
    </row>
    <row r="212" spans="1:38">
      <c r="A212" s="77" t="s">
        <v>128</v>
      </c>
      <c r="B212" s="77">
        <v>314</v>
      </c>
      <c r="C212" s="77">
        <v>46.230215149999999</v>
      </c>
      <c r="D212" s="77">
        <v>7.3637051847831998</v>
      </c>
      <c r="E212" s="77" t="s">
        <v>38</v>
      </c>
      <c r="G212" s="77">
        <v>50</v>
      </c>
      <c r="H212" s="77" t="s">
        <v>61</v>
      </c>
      <c r="I212" s="77">
        <v>2020</v>
      </c>
      <c r="J212" s="77">
        <v>291.01289134438298</v>
      </c>
      <c r="K212" s="77" t="s">
        <v>575</v>
      </c>
      <c r="L212" s="77" t="s">
        <v>31</v>
      </c>
      <c r="M212" s="77" t="s">
        <v>841</v>
      </c>
      <c r="N212" s="77">
        <v>1</v>
      </c>
      <c r="O212" s="77">
        <v>0</v>
      </c>
      <c r="P212" s="77" t="s">
        <v>8</v>
      </c>
      <c r="Q212" s="77">
        <v>33.425505600000001</v>
      </c>
      <c r="R212" s="77">
        <v>-111.94001249999999</v>
      </c>
      <c r="S212" s="77">
        <v>18543.862771567201</v>
      </c>
      <c r="T212" s="77">
        <v>2.8629052529625598</v>
      </c>
      <c r="U212" s="77">
        <v>181</v>
      </c>
      <c r="V212" s="77">
        <v>318</v>
      </c>
      <c r="W212" s="77">
        <v>7.3801999999999895E-2</v>
      </c>
      <c r="X212" s="77">
        <v>0</v>
      </c>
      <c r="Y212" s="77">
        <v>0</v>
      </c>
      <c r="Z212" s="77">
        <v>0</v>
      </c>
      <c r="AA212" s="77">
        <v>1947.1055910145501</v>
      </c>
      <c r="AB212" s="77">
        <v>2.93670725296256</v>
      </c>
      <c r="AC212" s="77">
        <v>2737.1184823589401</v>
      </c>
      <c r="AE212" s="87" t="str">
        <f t="shared" si="203"/>
        <v>International</v>
      </c>
      <c r="AF212" s="82" t="str">
        <f t="shared" si="204"/>
        <v>student</v>
      </c>
      <c r="AI212" s="82">
        <f>'GDP per Capita'!N212</f>
        <v>84665.279999999999</v>
      </c>
      <c r="AJ212" s="82">
        <f t="shared" si="205"/>
        <v>84665.279999999999</v>
      </c>
      <c r="AK212" s="82">
        <f t="shared" si="206"/>
        <v>84665.279999999999</v>
      </c>
      <c r="AL212" s="88">
        <f t="shared" si="207"/>
        <v>3.2328700529413473E-2</v>
      </c>
    </row>
    <row r="213" spans="1:38">
      <c r="A213" s="77" t="s">
        <v>83</v>
      </c>
      <c r="B213" s="77">
        <v>315</v>
      </c>
      <c r="C213" s="77">
        <v>22.283345399999899</v>
      </c>
      <c r="D213" s="77">
        <v>39.112814499999999</v>
      </c>
      <c r="E213" s="77" t="s">
        <v>43</v>
      </c>
      <c r="G213" s="77">
        <v>100</v>
      </c>
      <c r="H213" s="77" t="s">
        <v>60</v>
      </c>
      <c r="I213" s="77">
        <v>2020</v>
      </c>
      <c r="J213" s="77">
        <v>565.76006783165496</v>
      </c>
      <c r="K213" s="77" t="s">
        <v>570</v>
      </c>
      <c r="L213" s="77" t="s">
        <v>32</v>
      </c>
      <c r="M213" s="77" t="s">
        <v>841</v>
      </c>
      <c r="N213" s="77">
        <v>1</v>
      </c>
      <c r="O213" s="77">
        <v>0</v>
      </c>
      <c r="P213" s="77" t="s">
        <v>8</v>
      </c>
      <c r="Q213" s="77">
        <v>33.425505600000001</v>
      </c>
      <c r="R213" s="77">
        <v>-111.94001249999999</v>
      </c>
      <c r="S213" s="77">
        <v>26205.178499588201</v>
      </c>
      <c r="T213" s="77">
        <v>4.1296228348213599</v>
      </c>
      <c r="U213" s="77">
        <v>181</v>
      </c>
      <c r="V213" s="77">
        <v>636</v>
      </c>
      <c r="W213" s="77">
        <v>0.14760399999999901</v>
      </c>
      <c r="X213" s="77">
        <v>0</v>
      </c>
      <c r="Y213" s="77">
        <v>0</v>
      </c>
      <c r="Z213" s="77">
        <v>0</v>
      </c>
      <c r="AA213" s="77">
        <v>2397.7738327123202</v>
      </c>
      <c r="AB213" s="77">
        <v>4.2772268348213602</v>
      </c>
      <c r="AC213" s="77">
        <v>3780.5339005439801</v>
      </c>
      <c r="AE213" s="87" t="str">
        <f t="shared" si="203"/>
        <v>International</v>
      </c>
      <c r="AF213" s="82" t="str">
        <f t="shared" si="204"/>
        <v>non-student</v>
      </c>
      <c r="AI213" s="82">
        <f>'GDP per Capita'!N213</f>
        <v>21764.39</v>
      </c>
      <c r="AJ213" s="82">
        <f t="shared" si="205"/>
        <v>21764.39</v>
      </c>
      <c r="AK213" s="82">
        <f t="shared" si="206"/>
        <v>21764.39</v>
      </c>
      <c r="AL213" s="88">
        <f t="shared" si="207"/>
        <v>0.17370272727808958</v>
      </c>
    </row>
    <row r="214" spans="1:38">
      <c r="A214" s="77" t="s">
        <v>203</v>
      </c>
      <c r="B214" s="77">
        <v>316</v>
      </c>
      <c r="C214" s="77">
        <v>33.195869600000002</v>
      </c>
      <c r="D214" s="77">
        <v>-117.3794834</v>
      </c>
      <c r="E214" s="77" t="s">
        <v>42</v>
      </c>
      <c r="G214" s="77">
        <v>100</v>
      </c>
      <c r="H214" s="77" t="s">
        <v>60</v>
      </c>
      <c r="I214" s="77">
        <v>2020</v>
      </c>
      <c r="J214" s="77">
        <v>565.76006783165496</v>
      </c>
      <c r="K214" s="77" t="s">
        <v>29</v>
      </c>
      <c r="L214" s="77" t="s">
        <v>29</v>
      </c>
      <c r="M214" s="77" t="s">
        <v>841</v>
      </c>
      <c r="N214" s="77">
        <v>1</v>
      </c>
      <c r="O214" s="77">
        <v>0</v>
      </c>
      <c r="P214" s="77" t="s">
        <v>8</v>
      </c>
      <c r="Q214" s="77">
        <v>33.425505600000001</v>
      </c>
      <c r="R214" s="77">
        <v>-111.94001249999999</v>
      </c>
      <c r="S214" s="77">
        <v>1012.11269759422</v>
      </c>
      <c r="T214" s="77">
        <v>0.295275894776375</v>
      </c>
      <c r="U214" s="77">
        <v>181</v>
      </c>
      <c r="V214" s="77">
        <v>636</v>
      </c>
      <c r="W214" s="77">
        <v>0.14760399999999901</v>
      </c>
      <c r="X214" s="77">
        <v>0</v>
      </c>
      <c r="Y214" s="77">
        <v>0</v>
      </c>
      <c r="Z214" s="77">
        <v>0</v>
      </c>
      <c r="AA214" s="77">
        <v>194.325637938092</v>
      </c>
      <c r="AB214" s="77">
        <v>0.44287989477637502</v>
      </c>
      <c r="AC214" s="77">
        <v>1577.0857057697399</v>
      </c>
      <c r="AE214" s="87" t="str">
        <f t="shared" si="203"/>
        <v>Domestic</v>
      </c>
      <c r="AF214" s="82" t="str">
        <f t="shared" si="204"/>
        <v>non-student</v>
      </c>
      <c r="AI214" s="82">
        <f>'GDP per Capita'!N214</f>
        <v>63809.64</v>
      </c>
      <c r="AJ214" s="82">
        <f t="shared" si="205"/>
        <v>63809.64</v>
      </c>
      <c r="AK214" s="82">
        <f t="shared" si="206"/>
        <v>63809.64</v>
      </c>
      <c r="AL214" s="88">
        <f t="shared" si="207"/>
        <v>2.4715477250298542E-2</v>
      </c>
    </row>
    <row r="215" spans="1:38">
      <c r="A215" s="77" t="s">
        <v>137</v>
      </c>
      <c r="B215" s="77">
        <v>317</v>
      </c>
      <c r="C215" s="77">
        <v>40.7127281</v>
      </c>
      <c r="D215" s="77">
        <v>-74.006015199999993</v>
      </c>
      <c r="E215" s="77" t="s">
        <v>38</v>
      </c>
      <c r="G215" s="77">
        <v>50</v>
      </c>
      <c r="H215" s="77" t="s">
        <v>61</v>
      </c>
      <c r="I215" s="77">
        <v>2020</v>
      </c>
      <c r="J215" s="77">
        <v>291.01289134438298</v>
      </c>
      <c r="K215" s="77" t="s">
        <v>29</v>
      </c>
      <c r="L215" s="77" t="s">
        <v>29</v>
      </c>
      <c r="M215" s="77" t="s">
        <v>841</v>
      </c>
      <c r="N215" s="77">
        <v>1</v>
      </c>
      <c r="O215" s="77">
        <v>0</v>
      </c>
      <c r="P215" s="77" t="s">
        <v>8</v>
      </c>
      <c r="Q215" s="77">
        <v>33.425505600000001</v>
      </c>
      <c r="R215" s="77">
        <v>-111.94001249999999</v>
      </c>
      <c r="S215" s="77">
        <v>6866.9533945017802</v>
      </c>
      <c r="T215" s="77">
        <v>1.1312250249362501</v>
      </c>
      <c r="U215" s="77">
        <v>181</v>
      </c>
      <c r="V215" s="77">
        <v>318</v>
      </c>
      <c r="W215" s="77">
        <v>7.3801999999999895E-2</v>
      </c>
      <c r="X215" s="77">
        <v>0</v>
      </c>
      <c r="Y215" s="77">
        <v>0</v>
      </c>
      <c r="Z215" s="77">
        <v>0</v>
      </c>
      <c r="AA215" s="77">
        <v>824.03440734021399</v>
      </c>
      <c r="AB215" s="77">
        <v>1.20502702493625</v>
      </c>
      <c r="AC215" s="77">
        <v>1614.04729868459</v>
      </c>
      <c r="AE215" s="87" t="str">
        <f t="shared" si="203"/>
        <v>Domestic</v>
      </c>
      <c r="AF215" s="82" t="str">
        <f t="shared" si="204"/>
        <v>student</v>
      </c>
      <c r="AI215" s="82">
        <f>'GDP per Capita'!N215</f>
        <v>63809.64</v>
      </c>
      <c r="AJ215" s="82">
        <f t="shared" si="205"/>
        <v>63809.64</v>
      </c>
      <c r="AK215" s="82">
        <f t="shared" si="206"/>
        <v>63809.64</v>
      </c>
      <c r="AL215" s="88">
        <f t="shared" si="207"/>
        <v>2.5294725039736787E-2</v>
      </c>
    </row>
    <row r="216" spans="1:38">
      <c r="A216" s="77" t="s">
        <v>81</v>
      </c>
      <c r="B216" s="77">
        <v>318</v>
      </c>
      <c r="C216" s="77">
        <v>41.704567750000002</v>
      </c>
      <c r="D216" s="77">
        <v>-86.238220260172596</v>
      </c>
      <c r="E216" s="77" t="s">
        <v>38</v>
      </c>
      <c r="G216" s="77">
        <v>50</v>
      </c>
      <c r="H216" s="77" t="s">
        <v>61</v>
      </c>
      <c r="I216" s="77">
        <v>2020</v>
      </c>
      <c r="J216" s="77">
        <v>291.01289134438298</v>
      </c>
      <c r="K216" s="77" t="s">
        <v>29</v>
      </c>
      <c r="L216" s="77" t="s">
        <v>29</v>
      </c>
      <c r="M216" s="77" t="s">
        <v>841</v>
      </c>
      <c r="N216" s="77">
        <v>1</v>
      </c>
      <c r="O216" s="77">
        <v>0</v>
      </c>
      <c r="P216" s="77" t="s">
        <v>8</v>
      </c>
      <c r="Q216" s="77">
        <v>33.425505600000001</v>
      </c>
      <c r="R216" s="77">
        <v>-111.94001249999999</v>
      </c>
      <c r="S216" s="77">
        <v>4867.1097617662499</v>
      </c>
      <c r="T216" s="77">
        <v>0.85874982891715101</v>
      </c>
      <c r="U216" s="77">
        <v>181</v>
      </c>
      <c r="V216" s="77">
        <v>318</v>
      </c>
      <c r="W216" s="77">
        <v>7.3801999999999895E-2</v>
      </c>
      <c r="X216" s="77">
        <v>0</v>
      </c>
      <c r="Y216" s="77">
        <v>0</v>
      </c>
      <c r="Z216" s="77">
        <v>0</v>
      </c>
      <c r="AA216" s="77">
        <v>584.05317141194996</v>
      </c>
      <c r="AB216" s="77">
        <v>0.93255182891715105</v>
      </c>
      <c r="AC216" s="77">
        <v>1374.06606275633</v>
      </c>
      <c r="AE216" s="87" t="str">
        <f t="shared" si="203"/>
        <v>Domestic</v>
      </c>
      <c r="AF216" s="82" t="str">
        <f t="shared" si="204"/>
        <v>student</v>
      </c>
      <c r="AI216" s="82">
        <f>'GDP per Capita'!N216</f>
        <v>63809.64</v>
      </c>
      <c r="AJ216" s="82">
        <f t="shared" si="205"/>
        <v>63809.64</v>
      </c>
      <c r="AK216" s="82">
        <f t="shared" si="206"/>
        <v>63809.64</v>
      </c>
      <c r="AL216" s="88">
        <f t="shared" si="207"/>
        <v>2.1533831921890328E-2</v>
      </c>
    </row>
    <row r="217" spans="1:38">
      <c r="A217" s="77" t="s">
        <v>176</v>
      </c>
      <c r="B217" s="77">
        <v>319</v>
      </c>
      <c r="C217" s="77">
        <v>34.685074899999996</v>
      </c>
      <c r="D217" s="77">
        <v>-82.836411099999907</v>
      </c>
      <c r="E217" s="77" t="s">
        <v>37</v>
      </c>
      <c r="G217" s="77">
        <v>100</v>
      </c>
      <c r="H217" s="77" t="s">
        <v>60</v>
      </c>
      <c r="I217" s="77">
        <v>2020</v>
      </c>
      <c r="J217" s="77">
        <v>565.76006783165496</v>
      </c>
      <c r="K217" s="77" t="s">
        <v>29</v>
      </c>
      <c r="L217" s="77" t="s">
        <v>29</v>
      </c>
      <c r="M217" s="77" t="s">
        <v>841</v>
      </c>
      <c r="N217" s="77">
        <v>1</v>
      </c>
      <c r="O217" s="77">
        <v>0</v>
      </c>
      <c r="P217" s="77" t="s">
        <v>8</v>
      </c>
      <c r="Q217" s="77">
        <v>33.425505600000001</v>
      </c>
      <c r="R217" s="77">
        <v>-111.94001249999999</v>
      </c>
      <c r="S217" s="77">
        <v>5351.0251878197896</v>
      </c>
      <c r="T217" s="77">
        <v>0.92403606339659605</v>
      </c>
      <c r="U217" s="77">
        <v>181</v>
      </c>
      <c r="V217" s="77">
        <v>636</v>
      </c>
      <c r="W217" s="77">
        <v>0.14760399999999901</v>
      </c>
      <c r="X217" s="77">
        <v>0</v>
      </c>
      <c r="Y217" s="77">
        <v>0</v>
      </c>
      <c r="Z217" s="77">
        <v>0</v>
      </c>
      <c r="AA217" s="77">
        <v>642.12302253837504</v>
      </c>
      <c r="AB217" s="77">
        <v>1.0716400633965899</v>
      </c>
      <c r="AC217" s="77">
        <v>2024.88309037003</v>
      </c>
      <c r="AE217" s="87" t="str">
        <f t="shared" si="203"/>
        <v>Domestic</v>
      </c>
      <c r="AF217" s="82" t="str">
        <f t="shared" si="204"/>
        <v>non-student</v>
      </c>
      <c r="AI217" s="82">
        <f>'GDP per Capita'!N217</f>
        <v>63809.64</v>
      </c>
      <c r="AJ217" s="82">
        <f t="shared" si="205"/>
        <v>63809.64</v>
      </c>
      <c r="AK217" s="82">
        <f t="shared" si="206"/>
        <v>63809.64</v>
      </c>
      <c r="AL217" s="88">
        <f t="shared" si="207"/>
        <v>3.1733184678208966E-2</v>
      </c>
    </row>
    <row r="218" spans="1:38">
      <c r="A218" s="77" t="s">
        <v>127</v>
      </c>
      <c r="B218" s="77">
        <v>320</v>
      </c>
      <c r="C218" s="77">
        <v>40.014985600000003</v>
      </c>
      <c r="D218" s="77">
        <v>-105.27054560000001</v>
      </c>
      <c r="E218" s="77" t="s">
        <v>38</v>
      </c>
      <c r="G218" s="77">
        <v>50</v>
      </c>
      <c r="H218" s="77" t="s">
        <v>61</v>
      </c>
      <c r="I218" s="77">
        <v>2020</v>
      </c>
      <c r="J218" s="77">
        <v>291.01289134438298</v>
      </c>
      <c r="K218" s="77" t="s">
        <v>29</v>
      </c>
      <c r="L218" s="77" t="s">
        <v>29</v>
      </c>
      <c r="M218" s="77" t="s">
        <v>841</v>
      </c>
      <c r="N218" s="77">
        <v>1</v>
      </c>
      <c r="O218" s="77">
        <v>0</v>
      </c>
      <c r="P218" s="77" t="s">
        <v>8</v>
      </c>
      <c r="Q218" s="77">
        <v>33.425505600000001</v>
      </c>
      <c r="R218" s="77">
        <v>-111.94001249999999</v>
      </c>
      <c r="S218" s="77">
        <v>1885.80224014141</v>
      </c>
      <c r="T218" s="77">
        <v>0.41064203417221601</v>
      </c>
      <c r="U218" s="77">
        <v>181</v>
      </c>
      <c r="V218" s="77">
        <v>318</v>
      </c>
      <c r="W218" s="77">
        <v>7.3801999999999895E-2</v>
      </c>
      <c r="X218" s="77">
        <v>0</v>
      </c>
      <c r="Y218" s="77">
        <v>0</v>
      </c>
      <c r="Z218" s="77">
        <v>0</v>
      </c>
      <c r="AA218" s="77">
        <v>362.07403010715097</v>
      </c>
      <c r="AB218" s="77">
        <v>0.48444403417221599</v>
      </c>
      <c r="AC218" s="77">
        <v>1152.0869214515301</v>
      </c>
      <c r="AE218" s="87" t="str">
        <f t="shared" si="203"/>
        <v>Domestic</v>
      </c>
      <c r="AF218" s="82" t="str">
        <f t="shared" si="204"/>
        <v>student</v>
      </c>
      <c r="AI218" s="82">
        <f>'GDP per Capita'!N218</f>
        <v>63809.64</v>
      </c>
      <c r="AJ218" s="82">
        <f t="shared" si="205"/>
        <v>63809.64</v>
      </c>
      <c r="AK218" s="82">
        <f t="shared" si="206"/>
        <v>63809.64</v>
      </c>
      <c r="AL218" s="88">
        <f t="shared" si="207"/>
        <v>1.8055060668756791E-2</v>
      </c>
    </row>
    <row r="219" spans="1:38">
      <c r="A219" s="77" t="s">
        <v>176</v>
      </c>
      <c r="B219" s="77">
        <v>321</v>
      </c>
      <c r="C219" s="77">
        <v>34.685074899999996</v>
      </c>
      <c r="D219" s="77">
        <v>-82.836411099999907</v>
      </c>
      <c r="E219" s="77" t="s">
        <v>38</v>
      </c>
      <c r="G219" s="77">
        <v>0</v>
      </c>
      <c r="H219" s="77" t="s">
        <v>62</v>
      </c>
      <c r="I219" s="77">
        <v>2020</v>
      </c>
      <c r="J219" s="77">
        <v>0</v>
      </c>
      <c r="K219" s="77" t="s">
        <v>29</v>
      </c>
      <c r="L219" s="77" t="s">
        <v>29</v>
      </c>
      <c r="M219" s="77" t="s">
        <v>841</v>
      </c>
      <c r="N219" s="77">
        <v>0</v>
      </c>
      <c r="O219" s="77">
        <v>0</v>
      </c>
      <c r="P219" s="77" t="s">
        <v>8</v>
      </c>
      <c r="Q219" s="77">
        <v>33.425505600000001</v>
      </c>
      <c r="R219" s="77">
        <v>-111.94001249999999</v>
      </c>
      <c r="S219" s="77">
        <v>5351.0251878197896</v>
      </c>
      <c r="T219" s="77">
        <v>0.92403606339659605</v>
      </c>
      <c r="U219" s="77">
        <v>181</v>
      </c>
      <c r="V219" s="77">
        <v>318</v>
      </c>
      <c r="W219" s="77">
        <v>7.3801999999999895E-2</v>
      </c>
      <c r="X219" s="77">
        <v>0</v>
      </c>
      <c r="Y219" s="77">
        <v>0</v>
      </c>
      <c r="Z219" s="77">
        <v>0</v>
      </c>
      <c r="AA219" s="77">
        <v>642.12302253837504</v>
      </c>
      <c r="AB219" s="77">
        <v>0.99783806339659598</v>
      </c>
      <c r="AC219" s="77">
        <v>1141.1230225383699</v>
      </c>
      <c r="AE219" s="87" t="str">
        <f t="shared" si="203"/>
        <v>Domestic</v>
      </c>
      <c r="AF219" s="82" t="str">
        <f t="shared" si="204"/>
        <v>student</v>
      </c>
      <c r="AI219" s="82">
        <f>'GDP per Capita'!N219</f>
        <v>63809.64</v>
      </c>
      <c r="AJ219" s="82">
        <f t="shared" si="205"/>
        <v>63809.64</v>
      </c>
      <c r="AK219" s="82">
        <f t="shared" si="206"/>
        <v>63809.64</v>
      </c>
      <c r="AL219" s="88">
        <f t="shared" si="207"/>
        <v>1.7883238685226399E-2</v>
      </c>
    </row>
    <row r="220" spans="1:38">
      <c r="A220" s="77" t="s">
        <v>83</v>
      </c>
      <c r="B220" s="77">
        <v>322</v>
      </c>
      <c r="C220" s="77">
        <v>22.283345399999899</v>
      </c>
      <c r="D220" s="77">
        <v>39.112814499999999</v>
      </c>
      <c r="E220" s="77" t="s">
        <v>38</v>
      </c>
      <c r="G220" s="77">
        <v>50</v>
      </c>
      <c r="H220" s="77" t="s">
        <v>61</v>
      </c>
      <c r="I220" s="77">
        <v>2020</v>
      </c>
      <c r="J220" s="77">
        <v>291.01289134438298</v>
      </c>
      <c r="K220" s="77" t="s">
        <v>570</v>
      </c>
      <c r="L220" s="77" t="s">
        <v>32</v>
      </c>
      <c r="M220" s="77" t="s">
        <v>841</v>
      </c>
      <c r="N220" s="77">
        <v>1</v>
      </c>
      <c r="O220" s="77">
        <v>0</v>
      </c>
      <c r="P220" s="77" t="s">
        <v>8</v>
      </c>
      <c r="Q220" s="77">
        <v>33.425505600000001</v>
      </c>
      <c r="R220" s="77">
        <v>-111.94001249999999</v>
      </c>
      <c r="S220" s="77">
        <v>26205.178499588201</v>
      </c>
      <c r="T220" s="77">
        <v>4.1296228348213599</v>
      </c>
      <c r="U220" s="77">
        <v>181</v>
      </c>
      <c r="V220" s="77">
        <v>318</v>
      </c>
      <c r="W220" s="77">
        <v>7.3801999999999895E-2</v>
      </c>
      <c r="X220" s="77">
        <v>0</v>
      </c>
      <c r="Y220" s="77">
        <v>0</v>
      </c>
      <c r="Z220" s="77">
        <v>0</v>
      </c>
      <c r="AA220" s="77">
        <v>2397.7738327123202</v>
      </c>
      <c r="AB220" s="77">
        <v>4.2034248348213596</v>
      </c>
      <c r="AC220" s="77">
        <v>3187.7867240567002</v>
      </c>
      <c r="AE220" s="87" t="str">
        <f t="shared" si="203"/>
        <v>International</v>
      </c>
      <c r="AF220" s="82" t="str">
        <f t="shared" si="204"/>
        <v>student</v>
      </c>
      <c r="AI220" s="82">
        <f>'GDP per Capita'!N220</f>
        <v>21764.39</v>
      </c>
      <c r="AJ220" s="82">
        <f t="shared" si="205"/>
        <v>21764.39</v>
      </c>
      <c r="AK220" s="82">
        <f t="shared" si="206"/>
        <v>21764.39</v>
      </c>
      <c r="AL220" s="88">
        <f t="shared" si="207"/>
        <v>0.14646800227604359</v>
      </c>
    </row>
    <row r="221" spans="1:38">
      <c r="A221" s="77" t="s">
        <v>85</v>
      </c>
      <c r="B221" s="77">
        <v>323</v>
      </c>
      <c r="C221" s="77">
        <v>36.062584299999997</v>
      </c>
      <c r="D221" s="77">
        <v>-94.157432799999995</v>
      </c>
      <c r="E221" s="77" t="s">
        <v>40</v>
      </c>
      <c r="G221" s="77">
        <v>0</v>
      </c>
      <c r="H221" s="77" t="s">
        <v>62</v>
      </c>
      <c r="I221" s="77">
        <v>2020</v>
      </c>
      <c r="J221" s="77">
        <v>0</v>
      </c>
      <c r="K221" s="77" t="s">
        <v>29</v>
      </c>
      <c r="L221" s="77" t="s">
        <v>29</v>
      </c>
      <c r="M221" s="77" t="s">
        <v>841</v>
      </c>
      <c r="N221" s="77">
        <v>0</v>
      </c>
      <c r="O221" s="77">
        <v>0</v>
      </c>
      <c r="P221" s="77" t="s">
        <v>8</v>
      </c>
      <c r="Q221" s="77">
        <v>33.425505600000001</v>
      </c>
      <c r="R221" s="77">
        <v>-111.94001249999999</v>
      </c>
      <c r="S221" s="77">
        <v>3297.1878285582902</v>
      </c>
      <c r="T221" s="77">
        <v>0.61023653461507699</v>
      </c>
      <c r="U221" s="77">
        <v>181</v>
      </c>
      <c r="V221" s="77">
        <v>492.00959999999998</v>
      </c>
      <c r="W221" s="77">
        <v>0.1141864544</v>
      </c>
      <c r="X221" s="77">
        <v>1</v>
      </c>
      <c r="Y221" s="77">
        <v>0</v>
      </c>
      <c r="Z221" s="77">
        <v>0</v>
      </c>
      <c r="AA221" s="77">
        <v>633.06006308319195</v>
      </c>
      <c r="AB221" s="77">
        <v>0.72442298901507796</v>
      </c>
      <c r="AC221" s="77">
        <v>1306.0696630831901</v>
      </c>
      <c r="AE221" s="87" t="str">
        <f t="shared" si="203"/>
        <v>Domestic</v>
      </c>
      <c r="AF221" s="82" t="str">
        <f t="shared" si="204"/>
        <v>non-student</v>
      </c>
      <c r="AI221" s="82">
        <f>'GDP per Capita'!N221</f>
        <v>63809.64</v>
      </c>
      <c r="AJ221" s="82">
        <f t="shared" si="205"/>
        <v>63809.64</v>
      </c>
      <c r="AK221" s="82">
        <f t="shared" si="206"/>
        <v>63809.64</v>
      </c>
      <c r="AL221" s="88">
        <f t="shared" si="207"/>
        <v>2.0468218643502612E-2</v>
      </c>
    </row>
    <row r="222" spans="1:38">
      <c r="A222" s="77" t="s">
        <v>204</v>
      </c>
      <c r="B222" s="77">
        <v>324</v>
      </c>
      <c r="C222" s="77">
        <v>36.010356199999997</v>
      </c>
      <c r="D222" s="77">
        <v>-84.269644900000003</v>
      </c>
      <c r="E222" s="77" t="s">
        <v>43</v>
      </c>
      <c r="G222" s="77">
        <v>100</v>
      </c>
      <c r="H222" s="77" t="s">
        <v>60</v>
      </c>
      <c r="I222" s="77">
        <v>2020</v>
      </c>
      <c r="J222" s="77">
        <v>565.76006783165496</v>
      </c>
      <c r="K222" s="77" t="s">
        <v>29</v>
      </c>
      <c r="L222" s="77" t="s">
        <v>29</v>
      </c>
      <c r="M222" s="77" t="s">
        <v>841</v>
      </c>
      <c r="N222" s="77">
        <v>1</v>
      </c>
      <c r="O222" s="77">
        <v>0</v>
      </c>
      <c r="P222" s="77" t="s">
        <v>8</v>
      </c>
      <c r="Q222" s="77">
        <v>33.425505600000001</v>
      </c>
      <c r="R222" s="77">
        <v>-111.94001249999999</v>
      </c>
      <c r="S222" s="77">
        <v>5073.4987371158604</v>
      </c>
      <c r="T222" s="77">
        <v>0.88654380831639901</v>
      </c>
      <c r="U222" s="77">
        <v>181</v>
      </c>
      <c r="V222" s="77">
        <v>636</v>
      </c>
      <c r="W222" s="77">
        <v>0.14760399999999901</v>
      </c>
      <c r="X222" s="77">
        <v>0</v>
      </c>
      <c r="Y222" s="77">
        <v>0</v>
      </c>
      <c r="Z222" s="77">
        <v>0</v>
      </c>
      <c r="AA222" s="77">
        <v>608.81984845390298</v>
      </c>
      <c r="AB222" s="77">
        <v>1.03414780831639</v>
      </c>
      <c r="AC222" s="77">
        <v>1991.5799162855501</v>
      </c>
      <c r="AE222" s="87" t="str">
        <f t="shared" si="203"/>
        <v>Domestic</v>
      </c>
      <c r="AF222" s="82" t="str">
        <f t="shared" si="204"/>
        <v>non-student</v>
      </c>
      <c r="AI222" s="82">
        <f>'GDP per Capita'!N222</f>
        <v>63809.64</v>
      </c>
      <c r="AJ222" s="82">
        <f t="shared" si="205"/>
        <v>63809.64</v>
      </c>
      <c r="AK222" s="82">
        <f t="shared" si="206"/>
        <v>63809.64</v>
      </c>
      <c r="AL222" s="88">
        <f t="shared" si="207"/>
        <v>3.1211270213803904E-2</v>
      </c>
    </row>
    <row r="223" spans="1:38">
      <c r="A223" s="77" t="s">
        <v>85</v>
      </c>
      <c r="B223" s="77">
        <v>325</v>
      </c>
      <c r="C223" s="77">
        <v>36.062584299999997</v>
      </c>
      <c r="D223" s="77">
        <v>-94.157432799999995</v>
      </c>
      <c r="E223" s="77" t="s">
        <v>38</v>
      </c>
      <c r="G223" s="77">
        <v>50</v>
      </c>
      <c r="H223" s="77" t="s">
        <v>61</v>
      </c>
      <c r="I223" s="77">
        <v>2020</v>
      </c>
      <c r="J223" s="77">
        <v>291.01289134438298</v>
      </c>
      <c r="K223" s="77" t="s">
        <v>29</v>
      </c>
      <c r="L223" s="77" t="s">
        <v>29</v>
      </c>
      <c r="M223" s="77" t="s">
        <v>841</v>
      </c>
      <c r="N223" s="77">
        <v>1</v>
      </c>
      <c r="O223" s="77">
        <v>0</v>
      </c>
      <c r="P223" s="77" t="s">
        <v>8</v>
      </c>
      <c r="Q223" s="77">
        <v>33.425505600000001</v>
      </c>
      <c r="R223" s="77">
        <v>-111.94001249999999</v>
      </c>
      <c r="S223" s="77">
        <v>3297.1878285582902</v>
      </c>
      <c r="T223" s="77">
        <v>0.61023653461507699</v>
      </c>
      <c r="U223" s="77">
        <v>181</v>
      </c>
      <c r="V223" s="77">
        <v>318</v>
      </c>
      <c r="W223" s="77">
        <v>7.3801999999999895E-2</v>
      </c>
      <c r="X223" s="77">
        <v>0</v>
      </c>
      <c r="Y223" s="77">
        <v>0</v>
      </c>
      <c r="Z223" s="77">
        <v>0</v>
      </c>
      <c r="AA223" s="77">
        <v>633.06006308319195</v>
      </c>
      <c r="AB223" s="77">
        <v>0.68403853461507702</v>
      </c>
      <c r="AC223" s="77">
        <v>1423.07295442757</v>
      </c>
      <c r="AE223" s="87" t="str">
        <f t="shared" si="203"/>
        <v>Domestic</v>
      </c>
      <c r="AF223" s="82" t="str">
        <f t="shared" si="204"/>
        <v>student</v>
      </c>
      <c r="AI223" s="82">
        <f>'GDP per Capita'!N223</f>
        <v>63809.64</v>
      </c>
      <c r="AJ223" s="82">
        <f t="shared" si="205"/>
        <v>63809.64</v>
      </c>
      <c r="AK223" s="82">
        <f t="shared" si="206"/>
        <v>63809.64</v>
      </c>
      <c r="AL223" s="88">
        <f t="shared" si="207"/>
        <v>2.2301848974975724E-2</v>
      </c>
    </row>
    <row r="224" spans="1:38">
      <c r="A224" s="77" t="s">
        <v>126</v>
      </c>
      <c r="B224" s="77">
        <v>326</v>
      </c>
      <c r="C224" s="77">
        <v>39.606507299999997</v>
      </c>
      <c r="D224" s="77">
        <v>-75.833093399999996</v>
      </c>
      <c r="E224" s="77" t="s">
        <v>42</v>
      </c>
      <c r="G224" s="77">
        <v>100</v>
      </c>
      <c r="H224" s="77" t="s">
        <v>60</v>
      </c>
      <c r="I224" s="77">
        <v>2020</v>
      </c>
      <c r="J224" s="77">
        <v>565.76006783165496</v>
      </c>
      <c r="K224" s="77" t="s">
        <v>29</v>
      </c>
      <c r="L224" s="77" t="s">
        <v>29</v>
      </c>
      <c r="M224" s="77" t="s">
        <v>841</v>
      </c>
      <c r="N224" s="77">
        <v>1</v>
      </c>
      <c r="O224" s="77">
        <v>0</v>
      </c>
      <c r="P224" s="77" t="s">
        <v>8</v>
      </c>
      <c r="Q224" s="77">
        <v>33.425505600000001</v>
      </c>
      <c r="R224" s="77">
        <v>-111.94001249999999</v>
      </c>
      <c r="S224" s="77">
        <v>6552.2130549216299</v>
      </c>
      <c r="T224" s="77">
        <v>1.0878748683085999</v>
      </c>
      <c r="U224" s="77">
        <v>181</v>
      </c>
      <c r="V224" s="77">
        <v>636</v>
      </c>
      <c r="W224" s="77">
        <v>0.14760399999999901</v>
      </c>
      <c r="X224" s="77">
        <v>0</v>
      </c>
      <c r="Y224" s="77">
        <v>0</v>
      </c>
      <c r="Z224" s="77">
        <v>0</v>
      </c>
      <c r="AA224" s="77">
        <v>786.26556659059497</v>
      </c>
      <c r="AB224" s="77">
        <v>1.2354788683086</v>
      </c>
      <c r="AC224" s="77">
        <v>2169.0256344222498</v>
      </c>
      <c r="AE224" s="87" t="str">
        <f t="shared" si="203"/>
        <v>Domestic</v>
      </c>
      <c r="AF224" s="82" t="str">
        <f t="shared" si="204"/>
        <v>non-student</v>
      </c>
      <c r="AI224" s="82">
        <f>'GDP per Capita'!N224</f>
        <v>63809.64</v>
      </c>
      <c r="AJ224" s="82">
        <f t="shared" si="205"/>
        <v>63809.64</v>
      </c>
      <c r="AK224" s="82">
        <f t="shared" si="206"/>
        <v>63809.64</v>
      </c>
      <c r="AL224" s="88">
        <f t="shared" si="207"/>
        <v>3.3992130882140217E-2</v>
      </c>
    </row>
    <row r="225" spans="1:38">
      <c r="A225" s="77" t="s">
        <v>205</v>
      </c>
      <c r="B225" s="77">
        <v>327</v>
      </c>
      <c r="C225" s="77">
        <v>39.167039600000003</v>
      </c>
      <c r="D225" s="77">
        <v>-86.534288099999998</v>
      </c>
      <c r="E225" s="77" t="s">
        <v>42</v>
      </c>
      <c r="G225" s="77">
        <v>100</v>
      </c>
      <c r="H225" s="77" t="s">
        <v>60</v>
      </c>
      <c r="I225" s="77">
        <v>2020</v>
      </c>
      <c r="J225" s="77">
        <v>565.76006783165496</v>
      </c>
      <c r="K225" s="77" t="s">
        <v>29</v>
      </c>
      <c r="L225" s="77" t="s">
        <v>29</v>
      </c>
      <c r="M225" s="77" t="s">
        <v>841</v>
      </c>
      <c r="N225" s="77">
        <v>1</v>
      </c>
      <c r="O225" s="77">
        <v>0</v>
      </c>
      <c r="P225" s="77" t="s">
        <v>8</v>
      </c>
      <c r="Q225" s="77">
        <v>33.425505600000001</v>
      </c>
      <c r="R225" s="77">
        <v>-111.94001249999999</v>
      </c>
      <c r="S225" s="77">
        <v>4711.76215787211</v>
      </c>
      <c r="T225" s="77">
        <v>0.83543302961066102</v>
      </c>
      <c r="U225" s="77">
        <v>181</v>
      </c>
      <c r="V225" s="77">
        <v>636</v>
      </c>
      <c r="W225" s="77">
        <v>0.14760399999999901</v>
      </c>
      <c r="X225" s="77">
        <v>0</v>
      </c>
      <c r="Y225" s="77">
        <v>0</v>
      </c>
      <c r="Z225" s="77">
        <v>0</v>
      </c>
      <c r="AA225" s="77">
        <v>565.41145894465399</v>
      </c>
      <c r="AB225" s="77">
        <v>0.98303702961066097</v>
      </c>
      <c r="AC225" s="77">
        <v>1948.17152677631</v>
      </c>
      <c r="AE225" s="87" t="str">
        <f t="shared" si="203"/>
        <v>Domestic</v>
      </c>
      <c r="AF225" s="82" t="str">
        <f t="shared" si="204"/>
        <v>non-student</v>
      </c>
      <c r="AI225" s="82">
        <f>'GDP per Capita'!N225</f>
        <v>63809.64</v>
      </c>
      <c r="AJ225" s="82">
        <f t="shared" si="205"/>
        <v>63809.64</v>
      </c>
      <c r="AK225" s="82">
        <f t="shared" si="206"/>
        <v>63809.64</v>
      </c>
      <c r="AL225" s="88">
        <f t="shared" si="207"/>
        <v>3.0530990721406828E-2</v>
      </c>
    </row>
    <row r="226" spans="1:38">
      <c r="A226" s="77" t="s">
        <v>206</v>
      </c>
      <c r="B226" s="77">
        <v>328</v>
      </c>
      <c r="C226" s="77">
        <v>63.430565799999997</v>
      </c>
      <c r="D226" s="77">
        <v>10.3951929</v>
      </c>
      <c r="E226" s="77" t="s">
        <v>38</v>
      </c>
      <c r="G226" s="77">
        <v>50</v>
      </c>
      <c r="H226" s="77" t="s">
        <v>61</v>
      </c>
      <c r="I226" s="77">
        <v>2020</v>
      </c>
      <c r="J226" s="77">
        <v>291.01289134438298</v>
      </c>
      <c r="K226" s="77" t="s">
        <v>579</v>
      </c>
      <c r="L226" s="77" t="s">
        <v>31</v>
      </c>
      <c r="M226" s="77" t="s">
        <v>841</v>
      </c>
      <c r="N226" s="77">
        <v>1</v>
      </c>
      <c r="O226" s="77">
        <v>0</v>
      </c>
      <c r="P226" s="77" t="s">
        <v>8</v>
      </c>
      <c r="Q226" s="77">
        <v>33.425505600000001</v>
      </c>
      <c r="R226" s="77">
        <v>-111.94001249999999</v>
      </c>
      <c r="S226" s="77">
        <v>16225.9848182158</v>
      </c>
      <c r="T226" s="77">
        <v>2.50005014097533</v>
      </c>
      <c r="U226" s="77">
        <v>181</v>
      </c>
      <c r="V226" s="77">
        <v>318</v>
      </c>
      <c r="W226" s="77">
        <v>7.3801999999999895E-2</v>
      </c>
      <c r="X226" s="77">
        <v>0</v>
      </c>
      <c r="Y226" s="77">
        <v>0</v>
      </c>
      <c r="Z226" s="77">
        <v>0</v>
      </c>
      <c r="AA226" s="77">
        <v>1703.72840591266</v>
      </c>
      <c r="AB226" s="77">
        <v>2.5738521409753301</v>
      </c>
      <c r="AC226" s="77">
        <v>2493.7412972570401</v>
      </c>
      <c r="AE226" s="87" t="str">
        <f t="shared" si="203"/>
        <v>International</v>
      </c>
      <c r="AF226" s="82" t="str">
        <f t="shared" si="204"/>
        <v>student</v>
      </c>
      <c r="AI226" s="82">
        <f>'GDP per Capita'!N226</f>
        <v>76817.740000000005</v>
      </c>
      <c r="AJ226" s="82">
        <f t="shared" si="205"/>
        <v>76817.740000000005</v>
      </c>
      <c r="AK226" s="82">
        <f t="shared" si="206"/>
        <v>76817.740000000005</v>
      </c>
      <c r="AL226" s="88">
        <f t="shared" si="207"/>
        <v>3.2463091172130809E-2</v>
      </c>
    </row>
    <row r="227" spans="1:38">
      <c r="A227" s="77" t="s">
        <v>207</v>
      </c>
      <c r="B227" s="77">
        <v>329</v>
      </c>
      <c r="C227" s="77">
        <v>33.749098699999998</v>
      </c>
      <c r="D227" s="77">
        <v>-84.390184899999994</v>
      </c>
      <c r="E227" s="77" t="s">
        <v>38</v>
      </c>
      <c r="G227" s="77">
        <v>50</v>
      </c>
      <c r="H227" s="77" t="s">
        <v>61</v>
      </c>
      <c r="I227" s="77">
        <v>2020</v>
      </c>
      <c r="J227" s="77">
        <v>291.01289134438298</v>
      </c>
      <c r="K227" s="77" t="s">
        <v>29</v>
      </c>
      <c r="L227" s="77" t="s">
        <v>29</v>
      </c>
      <c r="M227" s="77" t="s">
        <v>841</v>
      </c>
      <c r="N227" s="77">
        <v>1</v>
      </c>
      <c r="O227" s="77">
        <v>0</v>
      </c>
      <c r="P227" s="77" t="s">
        <v>8</v>
      </c>
      <c r="Q227" s="77">
        <v>33.425505600000001</v>
      </c>
      <c r="R227" s="77">
        <v>-111.94001249999999</v>
      </c>
      <c r="S227" s="77">
        <v>5089.1168420128497</v>
      </c>
      <c r="T227" s="77">
        <v>0.88865012166530999</v>
      </c>
      <c r="U227" s="77">
        <v>181</v>
      </c>
      <c r="V227" s="77">
        <v>318</v>
      </c>
      <c r="W227" s="77">
        <v>7.3801999999999895E-2</v>
      </c>
      <c r="X227" s="77">
        <v>0</v>
      </c>
      <c r="Y227" s="77">
        <v>0</v>
      </c>
      <c r="Z227" s="77">
        <v>0</v>
      </c>
      <c r="AA227" s="77">
        <v>610.69402104154199</v>
      </c>
      <c r="AB227" s="77">
        <v>0.96245212166531002</v>
      </c>
      <c r="AC227" s="77">
        <v>1400.7069123859201</v>
      </c>
      <c r="AE227" s="87" t="str">
        <f t="shared" si="203"/>
        <v>Domestic</v>
      </c>
      <c r="AF227" s="82" t="str">
        <f t="shared" si="204"/>
        <v>student</v>
      </c>
      <c r="AI227" s="82">
        <f>'GDP per Capita'!N227</f>
        <v>63809.64</v>
      </c>
      <c r="AJ227" s="82">
        <f t="shared" si="205"/>
        <v>63809.64</v>
      </c>
      <c r="AK227" s="82">
        <f t="shared" si="206"/>
        <v>63809.64</v>
      </c>
      <c r="AL227" s="88">
        <f t="shared" si="207"/>
        <v>2.1951337014061198E-2</v>
      </c>
    </row>
    <row r="228" spans="1:38">
      <c r="A228" s="77" t="s">
        <v>106</v>
      </c>
      <c r="B228" s="77">
        <v>330</v>
      </c>
      <c r="C228" s="77">
        <v>34.053690899999999</v>
      </c>
      <c r="D228" s="77">
        <v>-118.2427666</v>
      </c>
      <c r="E228" s="77" t="s">
        <v>37</v>
      </c>
      <c r="G228" s="77">
        <v>100</v>
      </c>
      <c r="H228" s="77" t="s">
        <v>60</v>
      </c>
      <c r="I228" s="77">
        <v>2020</v>
      </c>
      <c r="J228" s="77">
        <v>565.76006783165496</v>
      </c>
      <c r="K228" s="77" t="s">
        <v>29</v>
      </c>
      <c r="L228" s="77" t="s">
        <v>29</v>
      </c>
      <c r="M228" s="77" t="s">
        <v>841</v>
      </c>
      <c r="N228" s="77">
        <v>1</v>
      </c>
      <c r="O228" s="77">
        <v>0</v>
      </c>
      <c r="P228" s="77" t="s">
        <v>8</v>
      </c>
      <c r="Q228" s="77">
        <v>33.425505600000001</v>
      </c>
      <c r="R228" s="77">
        <v>-111.94001249999999</v>
      </c>
      <c r="S228" s="77">
        <v>1173.73630041981</v>
      </c>
      <c r="T228" s="77">
        <v>0.31661744710727902</v>
      </c>
      <c r="U228" s="77">
        <v>181</v>
      </c>
      <c r="V228" s="77">
        <v>636</v>
      </c>
      <c r="W228" s="77">
        <v>0.14760399999999901</v>
      </c>
      <c r="X228" s="77">
        <v>0</v>
      </c>
      <c r="Y228" s="77">
        <v>0</v>
      </c>
      <c r="Z228" s="77">
        <v>0</v>
      </c>
      <c r="AA228" s="77">
        <v>225.35736968060399</v>
      </c>
      <c r="AB228" s="77">
        <v>0.46422144710727897</v>
      </c>
      <c r="AC228" s="77">
        <v>1608.11743751226</v>
      </c>
      <c r="AE228" s="87" t="str">
        <f t="shared" si="203"/>
        <v>Domestic</v>
      </c>
      <c r="AF228" s="82" t="str">
        <f t="shared" si="204"/>
        <v>non-student</v>
      </c>
      <c r="AI228" s="82">
        <f>'GDP per Capita'!N228</f>
        <v>63809.64</v>
      </c>
      <c r="AJ228" s="82">
        <f t="shared" si="205"/>
        <v>63809.64</v>
      </c>
      <c r="AK228" s="82">
        <f t="shared" si="206"/>
        <v>63809.64</v>
      </c>
      <c r="AL228" s="88">
        <f t="shared" si="207"/>
        <v>2.5201794548790121E-2</v>
      </c>
    </row>
    <row r="229" spans="1:38">
      <c r="A229" s="77" t="s">
        <v>85</v>
      </c>
      <c r="B229" s="77">
        <v>331</v>
      </c>
      <c r="C229" s="77">
        <v>36.062584299999997</v>
      </c>
      <c r="D229" s="77">
        <v>-94.157432799999995</v>
      </c>
      <c r="E229" s="77" t="s">
        <v>38</v>
      </c>
      <c r="G229" s="77">
        <v>50</v>
      </c>
      <c r="H229" s="77" t="s">
        <v>61</v>
      </c>
      <c r="I229" s="77">
        <v>2020</v>
      </c>
      <c r="J229" s="77">
        <v>291.01289134438298</v>
      </c>
      <c r="K229" s="77" t="s">
        <v>29</v>
      </c>
      <c r="L229" s="77" t="s">
        <v>29</v>
      </c>
      <c r="M229" s="77" t="s">
        <v>841</v>
      </c>
      <c r="N229" s="77">
        <v>1</v>
      </c>
      <c r="O229" s="77">
        <v>0</v>
      </c>
      <c r="P229" s="77" t="s">
        <v>8</v>
      </c>
      <c r="Q229" s="77">
        <v>33.425505600000001</v>
      </c>
      <c r="R229" s="77">
        <v>-111.94001249999999</v>
      </c>
      <c r="S229" s="77">
        <v>3297.1878285582902</v>
      </c>
      <c r="T229" s="77">
        <v>0.61023653461507699</v>
      </c>
      <c r="U229" s="77">
        <v>181</v>
      </c>
      <c r="V229" s="77">
        <v>318</v>
      </c>
      <c r="W229" s="77">
        <v>7.3801999999999895E-2</v>
      </c>
      <c r="X229" s="77">
        <v>0</v>
      </c>
      <c r="Y229" s="77">
        <v>0</v>
      </c>
      <c r="Z229" s="77">
        <v>0</v>
      </c>
      <c r="AA229" s="77">
        <v>633.06006308319195</v>
      </c>
      <c r="AB229" s="77">
        <v>0.68403853461507702</v>
      </c>
      <c r="AC229" s="77">
        <v>1423.07295442757</v>
      </c>
      <c r="AE229" s="87" t="str">
        <f t="shared" si="203"/>
        <v>Domestic</v>
      </c>
      <c r="AF229" s="82" t="str">
        <f t="shared" si="204"/>
        <v>student</v>
      </c>
      <c r="AI229" s="82">
        <f>'GDP per Capita'!N229</f>
        <v>63809.64</v>
      </c>
      <c r="AJ229" s="82">
        <f t="shared" si="205"/>
        <v>63809.64</v>
      </c>
      <c r="AK229" s="82">
        <f t="shared" si="206"/>
        <v>63809.64</v>
      </c>
      <c r="AL229" s="88">
        <f t="shared" si="207"/>
        <v>2.2301848974975724E-2</v>
      </c>
    </row>
    <row r="230" spans="1:38">
      <c r="A230" s="77" t="s">
        <v>182</v>
      </c>
      <c r="B230" s="77">
        <v>332</v>
      </c>
      <c r="C230" s="77">
        <v>49.260872399999997</v>
      </c>
      <c r="D230" s="77">
        <v>-123.1139529</v>
      </c>
      <c r="E230" s="77" t="s">
        <v>38</v>
      </c>
      <c r="G230" s="77">
        <v>50</v>
      </c>
      <c r="H230" s="77" t="s">
        <v>61</v>
      </c>
      <c r="I230" s="77">
        <v>2020</v>
      </c>
      <c r="J230" s="77">
        <v>291.01289134438298</v>
      </c>
      <c r="K230" s="77" t="s">
        <v>320</v>
      </c>
      <c r="L230" s="77" t="s">
        <v>28</v>
      </c>
      <c r="M230" s="77" t="s">
        <v>841</v>
      </c>
      <c r="N230" s="77">
        <v>1</v>
      </c>
      <c r="O230" s="77">
        <v>0</v>
      </c>
      <c r="P230" s="77" t="s">
        <v>8</v>
      </c>
      <c r="Q230" s="77">
        <v>33.425505600000001</v>
      </c>
      <c r="R230" s="77">
        <v>-111.94001249999999</v>
      </c>
      <c r="S230" s="77">
        <v>3975.38497051887</v>
      </c>
      <c r="T230" s="77">
        <v>0.71820372737449201</v>
      </c>
      <c r="U230" s="77">
        <v>181</v>
      </c>
      <c r="V230" s="77">
        <v>318</v>
      </c>
      <c r="W230" s="77">
        <v>7.3801999999999895E-2</v>
      </c>
      <c r="X230" s="77">
        <v>0</v>
      </c>
      <c r="Y230" s="77">
        <v>0</v>
      </c>
      <c r="Z230" s="77">
        <v>0</v>
      </c>
      <c r="AA230" s="77">
        <v>763.27391433962396</v>
      </c>
      <c r="AB230" s="77">
        <v>0.79200572737449204</v>
      </c>
      <c r="AC230" s="77">
        <v>1553.286805684</v>
      </c>
      <c r="AE230" s="87" t="str">
        <f t="shared" si="203"/>
        <v>International</v>
      </c>
      <c r="AF230" s="82" t="str">
        <f t="shared" si="204"/>
        <v>student</v>
      </c>
      <c r="AI230" s="82">
        <f>'GDP per Capita'!N230</f>
        <v>49196.49</v>
      </c>
      <c r="AJ230" s="82">
        <f t="shared" si="205"/>
        <v>49196.49</v>
      </c>
      <c r="AK230" s="82">
        <f t="shared" si="206"/>
        <v>49196.49</v>
      </c>
      <c r="AL230" s="88">
        <f t="shared" si="207"/>
        <v>3.157312250699186E-2</v>
      </c>
    </row>
    <row r="231" spans="1:38">
      <c r="A231" s="77" t="s">
        <v>124</v>
      </c>
      <c r="B231" s="77">
        <v>333</v>
      </c>
      <c r="C231" s="77">
        <v>32.222876499999998</v>
      </c>
      <c r="D231" s="77">
        <v>-110.9748477</v>
      </c>
      <c r="E231" s="77" t="s">
        <v>38</v>
      </c>
      <c r="G231" s="77">
        <v>50</v>
      </c>
      <c r="H231" s="77" t="s">
        <v>61</v>
      </c>
      <c r="I231" s="77">
        <v>2020</v>
      </c>
      <c r="J231" s="77">
        <v>291.01289134438298</v>
      </c>
      <c r="K231" s="77" t="s">
        <v>29</v>
      </c>
      <c r="L231" s="77" t="s">
        <v>29</v>
      </c>
      <c r="M231" s="77" t="s">
        <v>841</v>
      </c>
      <c r="N231" s="77">
        <v>1</v>
      </c>
      <c r="O231" s="77">
        <v>0</v>
      </c>
      <c r="P231" s="77" t="s">
        <v>8</v>
      </c>
      <c r="Q231" s="77">
        <v>33.425505600000001</v>
      </c>
      <c r="R231" s="77">
        <v>-111.94001249999999</v>
      </c>
      <c r="S231" s="77">
        <v>322.58714994298202</v>
      </c>
      <c r="T231" s="77">
        <v>0.20422764871930199</v>
      </c>
      <c r="U231" s="77">
        <v>181</v>
      </c>
      <c r="V231" s="77">
        <v>318</v>
      </c>
      <c r="W231" s="77">
        <v>7.3801999999999895E-2</v>
      </c>
      <c r="X231" s="77">
        <v>0</v>
      </c>
      <c r="Y231" s="77">
        <v>0</v>
      </c>
      <c r="Z231" s="77">
        <v>0</v>
      </c>
      <c r="AA231" s="77">
        <v>61.936732789052598</v>
      </c>
      <c r="AB231" s="77">
        <v>0.27802964871930202</v>
      </c>
      <c r="AC231" s="77">
        <v>851.94962413343501</v>
      </c>
      <c r="AE231" s="87" t="str">
        <f t="shared" si="203"/>
        <v>Domestic</v>
      </c>
      <c r="AF231" s="82" t="str">
        <f t="shared" si="204"/>
        <v>student</v>
      </c>
      <c r="AI231" s="82">
        <f>'GDP per Capita'!N231</f>
        <v>63809.64</v>
      </c>
      <c r="AJ231" s="82">
        <f t="shared" si="205"/>
        <v>63809.64</v>
      </c>
      <c r="AK231" s="82">
        <f t="shared" si="206"/>
        <v>63809.64</v>
      </c>
      <c r="AL231" s="88">
        <f t="shared" si="207"/>
        <v>1.335142502188439E-2</v>
      </c>
    </row>
    <row r="232" spans="1:38">
      <c r="A232" s="77" t="s">
        <v>208</v>
      </c>
      <c r="B232" s="77">
        <v>334</v>
      </c>
      <c r="C232" s="77">
        <v>-33.879472799999903</v>
      </c>
      <c r="D232" s="77">
        <v>151.19843459999899</v>
      </c>
      <c r="E232" s="77" t="s">
        <v>38</v>
      </c>
      <c r="G232" s="77">
        <v>50</v>
      </c>
      <c r="H232" s="77" t="s">
        <v>61</v>
      </c>
      <c r="I232" s="77">
        <v>2020</v>
      </c>
      <c r="J232" s="77">
        <v>291.01289134438298</v>
      </c>
      <c r="K232" s="77" t="s">
        <v>33</v>
      </c>
      <c r="L232" s="77" t="s">
        <v>816</v>
      </c>
      <c r="M232" s="77" t="s">
        <v>841</v>
      </c>
      <c r="N232" s="77">
        <v>1</v>
      </c>
      <c r="O232" s="77">
        <v>0</v>
      </c>
      <c r="P232" s="77" t="s">
        <v>8</v>
      </c>
      <c r="Q232" s="77">
        <v>33.425505600000001</v>
      </c>
      <c r="R232" s="77">
        <v>-111.94001249999999</v>
      </c>
      <c r="S232" s="77">
        <v>25117.925500788599</v>
      </c>
      <c r="T232" s="77">
        <v>3.9435588668987598</v>
      </c>
      <c r="U232" s="77">
        <v>181</v>
      </c>
      <c r="V232" s="77">
        <v>318</v>
      </c>
      <c r="W232" s="77">
        <v>7.3801999999999895E-2</v>
      </c>
      <c r="X232" s="77">
        <v>0</v>
      </c>
      <c r="Y232" s="77">
        <v>0</v>
      </c>
      <c r="Z232" s="77">
        <v>0</v>
      </c>
      <c r="AA232" s="77">
        <v>2298.2901833221599</v>
      </c>
      <c r="AB232" s="77">
        <v>4.0173608668987599</v>
      </c>
      <c r="AC232" s="77">
        <v>3088.3030746665399</v>
      </c>
      <c r="AE232" s="87" t="str">
        <f t="shared" si="203"/>
        <v>International</v>
      </c>
      <c r="AF232" s="82" t="str">
        <f t="shared" si="204"/>
        <v>student</v>
      </c>
      <c r="AI232" s="82">
        <f>'GDP per Capita'!N232</f>
        <v>61250.7</v>
      </c>
      <c r="AJ232" s="82">
        <f t="shared" si="205"/>
        <v>61250.7</v>
      </c>
      <c r="AK232" s="82">
        <f t="shared" si="206"/>
        <v>61250.7</v>
      </c>
      <c r="AL232" s="88">
        <f t="shared" si="207"/>
        <v>5.0420698451879568E-2</v>
      </c>
    </row>
    <row r="233" spans="1:38">
      <c r="A233" s="77" t="s">
        <v>119</v>
      </c>
      <c r="B233" s="77">
        <v>335</v>
      </c>
      <c r="C233" s="77">
        <v>51.507321900000001</v>
      </c>
      <c r="D233" s="77">
        <v>-0.12764739999999999</v>
      </c>
      <c r="E233" s="77" t="s">
        <v>39</v>
      </c>
      <c r="G233" s="77">
        <v>100</v>
      </c>
      <c r="H233" s="77" t="s">
        <v>60</v>
      </c>
      <c r="I233" s="77">
        <v>2020</v>
      </c>
      <c r="J233" s="77">
        <v>565.76006783165496</v>
      </c>
      <c r="K233" s="77" t="s">
        <v>416</v>
      </c>
      <c r="L233" s="77" t="s">
        <v>31</v>
      </c>
      <c r="M233" s="77" t="s">
        <v>841</v>
      </c>
      <c r="N233" s="77">
        <v>1</v>
      </c>
      <c r="O233" s="77">
        <v>0</v>
      </c>
      <c r="P233" s="77" t="s">
        <v>8</v>
      </c>
      <c r="Q233" s="77">
        <v>33.425505600000001</v>
      </c>
      <c r="R233" s="77">
        <v>-111.94001249999999</v>
      </c>
      <c r="S233" s="77">
        <v>16951.460930654201</v>
      </c>
      <c r="T233" s="77">
        <v>2.6126027598769999</v>
      </c>
      <c r="U233" s="77">
        <v>181</v>
      </c>
      <c r="V233" s="77">
        <v>636</v>
      </c>
      <c r="W233" s="77">
        <v>0.14760399999999901</v>
      </c>
      <c r="X233" s="77">
        <v>0</v>
      </c>
      <c r="Y233" s="77">
        <v>0</v>
      </c>
      <c r="Z233" s="77">
        <v>0</v>
      </c>
      <c r="AA233" s="77">
        <v>1779.90339771869</v>
      </c>
      <c r="AB233" s="77">
        <v>2.7602067598769899</v>
      </c>
      <c r="AC233" s="77">
        <v>3162.6634655503499</v>
      </c>
      <c r="AE233" s="87" t="str">
        <f t="shared" si="203"/>
        <v>International</v>
      </c>
      <c r="AF233" s="82" t="str">
        <f t="shared" si="204"/>
        <v>non-student</v>
      </c>
      <c r="AI233" s="82">
        <f>'GDP per Capita'!N233</f>
        <v>40800.480000000003</v>
      </c>
      <c r="AJ233" s="82">
        <f t="shared" si="205"/>
        <v>40800.480000000003</v>
      </c>
      <c r="AK233" s="82">
        <f t="shared" si="206"/>
        <v>40800.480000000003</v>
      </c>
      <c r="AL233" s="88">
        <f t="shared" si="207"/>
        <v>7.7515349465259953E-2</v>
      </c>
    </row>
    <row r="234" spans="1:38">
      <c r="A234" s="77" t="s">
        <v>209</v>
      </c>
      <c r="B234" s="77">
        <v>336</v>
      </c>
      <c r="C234" s="77">
        <v>38.626417799999999</v>
      </c>
      <c r="D234" s="77">
        <v>-90.199837799999997</v>
      </c>
      <c r="E234" s="77" t="s">
        <v>42</v>
      </c>
      <c r="G234" s="77">
        <v>0</v>
      </c>
      <c r="H234" s="77" t="s">
        <v>63</v>
      </c>
      <c r="I234" s="77">
        <v>2020</v>
      </c>
      <c r="J234" s="77">
        <v>0</v>
      </c>
      <c r="K234" s="77" t="s">
        <v>29</v>
      </c>
      <c r="L234" s="77" t="s">
        <v>29</v>
      </c>
      <c r="M234" s="77" t="s">
        <v>841</v>
      </c>
      <c r="N234" s="77">
        <v>0</v>
      </c>
      <c r="O234" s="77">
        <v>0</v>
      </c>
      <c r="P234" s="77" t="s">
        <v>8</v>
      </c>
      <c r="Q234" s="77">
        <v>33.425505600000001</v>
      </c>
      <c r="R234" s="77">
        <v>-111.94001249999999</v>
      </c>
      <c r="S234" s="77">
        <v>4066.4363499382598</v>
      </c>
      <c r="T234" s="77">
        <v>0.73269886636072401</v>
      </c>
      <c r="U234" s="77">
        <v>181</v>
      </c>
      <c r="V234" s="77">
        <v>636</v>
      </c>
      <c r="W234" s="77">
        <v>0.14760399999999901</v>
      </c>
      <c r="X234" s="77">
        <v>0</v>
      </c>
      <c r="Y234" s="77">
        <v>0</v>
      </c>
      <c r="Z234" s="77">
        <v>0</v>
      </c>
      <c r="AA234" s="77">
        <v>487.97236199259203</v>
      </c>
      <c r="AB234" s="77">
        <v>0.88030286636072397</v>
      </c>
      <c r="AC234" s="77">
        <v>1304.9723619925901</v>
      </c>
      <c r="AE234" s="87" t="str">
        <f t="shared" si="203"/>
        <v>Domestic</v>
      </c>
      <c r="AF234" s="82" t="str">
        <f t="shared" si="204"/>
        <v>non-student</v>
      </c>
      <c r="AI234" s="82">
        <f>'GDP per Capita'!N234</f>
        <v>63809.64</v>
      </c>
      <c r="AJ234" s="82">
        <f t="shared" si="205"/>
        <v>63809.64</v>
      </c>
      <c r="AK234" s="82">
        <f t="shared" si="206"/>
        <v>63809.64</v>
      </c>
      <c r="AL234" s="88">
        <f t="shared" si="207"/>
        <v>2.0451022165186798E-2</v>
      </c>
    </row>
    <row r="235" spans="1:38">
      <c r="A235" s="77" t="s">
        <v>210</v>
      </c>
      <c r="B235" s="77">
        <v>337</v>
      </c>
      <c r="C235" s="77">
        <v>41.683381299999901</v>
      </c>
      <c r="D235" s="77">
        <v>-86.250006600000006</v>
      </c>
      <c r="E235" s="77" t="s">
        <v>43</v>
      </c>
      <c r="G235" s="77">
        <v>100</v>
      </c>
      <c r="H235" s="77" t="s">
        <v>60</v>
      </c>
      <c r="I235" s="77">
        <v>2020</v>
      </c>
      <c r="J235" s="77">
        <v>565.76006783165496</v>
      </c>
      <c r="K235" s="77" t="s">
        <v>29</v>
      </c>
      <c r="L235" s="77" t="s">
        <v>29</v>
      </c>
      <c r="M235" s="77" t="s">
        <v>841</v>
      </c>
      <c r="N235" s="77">
        <v>1</v>
      </c>
      <c r="O235" s="77">
        <v>0</v>
      </c>
      <c r="P235" s="77" t="s">
        <v>8</v>
      </c>
      <c r="Q235" s="77">
        <v>33.425505600000001</v>
      </c>
      <c r="R235" s="77">
        <v>-111.94001249999999</v>
      </c>
      <c r="S235" s="77">
        <v>4864.0848367982699</v>
      </c>
      <c r="T235" s="77">
        <v>0.85834302665981499</v>
      </c>
      <c r="U235" s="77">
        <v>181</v>
      </c>
      <c r="V235" s="77">
        <v>636</v>
      </c>
      <c r="W235" s="77">
        <v>0.14760399999999901</v>
      </c>
      <c r="X235" s="77">
        <v>0</v>
      </c>
      <c r="Y235" s="77">
        <v>0</v>
      </c>
      <c r="Z235" s="77">
        <v>0</v>
      </c>
      <c r="AA235" s="77">
        <v>583.69018041579295</v>
      </c>
      <c r="AB235" s="77">
        <v>1.0059470266598101</v>
      </c>
      <c r="AC235" s="77">
        <v>1966.45024824744</v>
      </c>
      <c r="AE235" s="87" t="str">
        <f t="shared" si="203"/>
        <v>Domestic</v>
      </c>
      <c r="AF235" s="82" t="str">
        <f t="shared" si="204"/>
        <v>non-student</v>
      </c>
      <c r="AI235" s="82">
        <f>'GDP per Capita'!N235</f>
        <v>63809.64</v>
      </c>
      <c r="AJ235" s="82">
        <f t="shared" si="205"/>
        <v>63809.64</v>
      </c>
      <c r="AK235" s="82">
        <f t="shared" si="206"/>
        <v>63809.64</v>
      </c>
      <c r="AL235" s="88">
        <f t="shared" si="207"/>
        <v>3.081744777509229E-2</v>
      </c>
    </row>
    <row r="236" spans="1:38">
      <c r="A236" s="77" t="s">
        <v>211</v>
      </c>
      <c r="B236" s="77">
        <v>338</v>
      </c>
      <c r="C236" s="77">
        <v>45.262742799999998</v>
      </c>
      <c r="D236" s="77">
        <v>-94.124427099999906</v>
      </c>
      <c r="E236" s="77" t="s">
        <v>42</v>
      </c>
      <c r="G236" s="77">
        <v>0</v>
      </c>
      <c r="H236" s="77" t="s">
        <v>63</v>
      </c>
      <c r="I236" s="77">
        <v>2020</v>
      </c>
      <c r="J236" s="77">
        <v>0</v>
      </c>
      <c r="K236" s="77" t="s">
        <v>29</v>
      </c>
      <c r="L236" s="77" t="s">
        <v>29</v>
      </c>
      <c r="M236" s="77" t="s">
        <v>841</v>
      </c>
      <c r="N236" s="77">
        <v>0</v>
      </c>
      <c r="O236" s="77">
        <v>0</v>
      </c>
      <c r="P236" s="77" t="s">
        <v>8</v>
      </c>
      <c r="Q236" s="77">
        <v>33.425505600000001</v>
      </c>
      <c r="R236" s="77">
        <v>-111.94001249999999</v>
      </c>
      <c r="S236" s="77">
        <v>4023.2711289938002</v>
      </c>
      <c r="T236" s="77">
        <v>0.72582707725713003</v>
      </c>
      <c r="U236" s="77">
        <v>181</v>
      </c>
      <c r="V236" s="77">
        <v>636</v>
      </c>
      <c r="W236" s="77">
        <v>0.14760399999999901</v>
      </c>
      <c r="X236" s="77">
        <v>0</v>
      </c>
      <c r="Y236" s="77">
        <v>0</v>
      </c>
      <c r="Z236" s="77">
        <v>0</v>
      </c>
      <c r="AA236" s="77">
        <v>482.792535479256</v>
      </c>
      <c r="AB236" s="77">
        <v>0.87343107725712998</v>
      </c>
      <c r="AC236" s="77">
        <v>1299.7925354792501</v>
      </c>
      <c r="AE236" s="87" t="str">
        <f t="shared" si="203"/>
        <v>Domestic</v>
      </c>
      <c r="AF236" s="82" t="str">
        <f t="shared" si="204"/>
        <v>non-student</v>
      </c>
      <c r="AI236" s="82">
        <f>'GDP per Capita'!N236</f>
        <v>63809.64</v>
      </c>
      <c r="AJ236" s="82">
        <f t="shared" si="205"/>
        <v>63809.64</v>
      </c>
      <c r="AK236" s="82">
        <f t="shared" si="206"/>
        <v>63809.64</v>
      </c>
      <c r="AL236" s="88">
        <f t="shared" si="207"/>
        <v>2.0369845927343425E-2</v>
      </c>
    </row>
    <row r="237" spans="1:38">
      <c r="A237" s="77" t="s">
        <v>158</v>
      </c>
      <c r="B237" s="77">
        <v>339</v>
      </c>
      <c r="C237" s="77">
        <v>40.109213500000003</v>
      </c>
      <c r="D237" s="77">
        <v>-91.0176357</v>
      </c>
      <c r="E237" s="77" t="s">
        <v>38</v>
      </c>
      <c r="G237" s="77">
        <v>50</v>
      </c>
      <c r="H237" s="77" t="s">
        <v>61</v>
      </c>
      <c r="I237" s="77">
        <v>2020</v>
      </c>
      <c r="J237" s="77">
        <v>291.01289134438298</v>
      </c>
      <c r="K237" s="77" t="s">
        <v>29</v>
      </c>
      <c r="L237" s="77" t="s">
        <v>29</v>
      </c>
      <c r="M237" s="77" t="s">
        <v>841</v>
      </c>
      <c r="N237" s="77">
        <v>1</v>
      </c>
      <c r="O237" s="77">
        <v>0</v>
      </c>
      <c r="P237" s="77" t="s">
        <v>8</v>
      </c>
      <c r="Q237" s="77">
        <v>33.425505600000001</v>
      </c>
      <c r="R237" s="77">
        <v>-111.94001249999999</v>
      </c>
      <c r="S237" s="77">
        <v>4000.5583938043501</v>
      </c>
      <c r="T237" s="77">
        <v>0.722211269836881</v>
      </c>
      <c r="U237" s="77">
        <v>181</v>
      </c>
      <c r="V237" s="77">
        <v>318</v>
      </c>
      <c r="W237" s="77">
        <v>7.3801999999999895E-2</v>
      </c>
      <c r="X237" s="77">
        <v>0</v>
      </c>
      <c r="Y237" s="77">
        <v>0</v>
      </c>
      <c r="Z237" s="77">
        <v>0</v>
      </c>
      <c r="AA237" s="77">
        <v>480.067007256522</v>
      </c>
      <c r="AB237" s="77">
        <v>0.79601326983688103</v>
      </c>
      <c r="AC237" s="77">
        <v>1270.0798986008999</v>
      </c>
      <c r="AE237" s="87" t="str">
        <f t="shared" si="203"/>
        <v>Domestic</v>
      </c>
      <c r="AF237" s="82" t="str">
        <f t="shared" si="204"/>
        <v>student</v>
      </c>
      <c r="AI237" s="82">
        <f>'GDP per Capita'!N237</f>
        <v>63809.64</v>
      </c>
      <c r="AJ237" s="82">
        <f t="shared" si="205"/>
        <v>63809.64</v>
      </c>
      <c r="AK237" s="82">
        <f t="shared" si="206"/>
        <v>63809.64</v>
      </c>
      <c r="AL237" s="88">
        <f t="shared" si="207"/>
        <v>1.9904200973409347E-2</v>
      </c>
    </row>
    <row r="238" spans="1:38">
      <c r="A238" s="77" t="s">
        <v>212</v>
      </c>
      <c r="B238" s="77">
        <v>340</v>
      </c>
      <c r="C238" s="77">
        <v>32.701939000000003</v>
      </c>
      <c r="D238" s="77">
        <v>-97.105623790337006</v>
      </c>
      <c r="E238" s="77" t="s">
        <v>42</v>
      </c>
      <c r="G238" s="77">
        <v>100</v>
      </c>
      <c r="H238" s="77" t="s">
        <v>60</v>
      </c>
      <c r="I238" s="77">
        <v>2020</v>
      </c>
      <c r="J238" s="77">
        <v>565.76006783165496</v>
      </c>
      <c r="K238" s="77" t="s">
        <v>29</v>
      </c>
      <c r="L238" s="77" t="s">
        <v>29</v>
      </c>
      <c r="M238" s="77" t="s">
        <v>841</v>
      </c>
      <c r="N238" s="77">
        <v>1</v>
      </c>
      <c r="O238" s="77">
        <v>0</v>
      </c>
      <c r="P238" s="77" t="s">
        <v>8</v>
      </c>
      <c r="Q238" s="77">
        <v>33.425505600000001</v>
      </c>
      <c r="R238" s="77">
        <v>-111.94001249999999</v>
      </c>
      <c r="S238" s="77">
        <v>2767.1248901675899</v>
      </c>
      <c r="T238" s="77">
        <v>0.52701608553055801</v>
      </c>
      <c r="U238" s="77">
        <v>181</v>
      </c>
      <c r="V238" s="77">
        <v>636</v>
      </c>
      <c r="W238" s="77">
        <v>0.14760399999999901</v>
      </c>
      <c r="X238" s="77">
        <v>0</v>
      </c>
      <c r="Y238" s="77">
        <v>0</v>
      </c>
      <c r="Z238" s="77">
        <v>0</v>
      </c>
      <c r="AA238" s="77">
        <v>531.28797891217698</v>
      </c>
      <c r="AB238" s="77">
        <v>0.67462008553055797</v>
      </c>
      <c r="AC238" s="77">
        <v>1914.0480467438299</v>
      </c>
      <c r="AE238" s="87" t="str">
        <f t="shared" si="203"/>
        <v>Domestic</v>
      </c>
      <c r="AF238" s="82" t="str">
        <f t="shared" si="204"/>
        <v>non-student</v>
      </c>
      <c r="AI238" s="82">
        <f>'GDP per Capita'!N238</f>
        <v>63809.64</v>
      </c>
      <c r="AJ238" s="82">
        <f t="shared" si="205"/>
        <v>63809.64</v>
      </c>
      <c r="AK238" s="82">
        <f t="shared" si="206"/>
        <v>63809.64</v>
      </c>
      <c r="AL238" s="88">
        <f t="shared" si="207"/>
        <v>2.9996220739434198E-2</v>
      </c>
    </row>
    <row r="239" spans="1:38">
      <c r="A239" s="77" t="s">
        <v>213</v>
      </c>
      <c r="B239" s="77">
        <v>341</v>
      </c>
      <c r="C239" s="77">
        <v>44.854685600000003</v>
      </c>
      <c r="D239" s="77">
        <v>-93.470786000000004</v>
      </c>
      <c r="E239" s="77" t="s">
        <v>42</v>
      </c>
      <c r="G239" s="77">
        <v>100</v>
      </c>
      <c r="H239" s="77" t="s">
        <v>60</v>
      </c>
      <c r="I239" s="77">
        <v>2020</v>
      </c>
      <c r="J239" s="77">
        <v>565.76006783165496</v>
      </c>
      <c r="K239" s="77" t="s">
        <v>29</v>
      </c>
      <c r="L239" s="77" t="s">
        <v>29</v>
      </c>
      <c r="M239" s="77" t="s">
        <v>841</v>
      </c>
      <c r="N239" s="77">
        <v>1</v>
      </c>
      <c r="O239" s="77">
        <v>0</v>
      </c>
      <c r="P239" s="77" t="s">
        <v>8</v>
      </c>
      <c r="Q239" s="77">
        <v>33.425505600000001</v>
      </c>
      <c r="R239" s="77">
        <v>-111.94001249999999</v>
      </c>
      <c r="S239" s="77">
        <v>4058.7102501013101</v>
      </c>
      <c r="T239" s="77">
        <v>0.73146889168409401</v>
      </c>
      <c r="U239" s="77">
        <v>181</v>
      </c>
      <c r="V239" s="77">
        <v>636</v>
      </c>
      <c r="W239" s="77">
        <v>0.14760399999999901</v>
      </c>
      <c r="X239" s="77">
        <v>0</v>
      </c>
      <c r="Y239" s="77">
        <v>0</v>
      </c>
      <c r="Z239" s="77">
        <v>0</v>
      </c>
      <c r="AA239" s="77">
        <v>487.04523001215802</v>
      </c>
      <c r="AB239" s="77">
        <v>0.87907289168409397</v>
      </c>
      <c r="AC239" s="77">
        <v>1869.80529784381</v>
      </c>
      <c r="AE239" s="87" t="str">
        <f t="shared" si="203"/>
        <v>Domestic</v>
      </c>
      <c r="AF239" s="82" t="str">
        <f t="shared" si="204"/>
        <v>non-student</v>
      </c>
      <c r="AI239" s="82">
        <f>'GDP per Capita'!N239</f>
        <v>63809.64</v>
      </c>
      <c r="AJ239" s="82">
        <f t="shared" si="205"/>
        <v>63809.64</v>
      </c>
      <c r="AK239" s="82">
        <f t="shared" si="206"/>
        <v>63809.64</v>
      </c>
      <c r="AL239" s="88">
        <f t="shared" si="207"/>
        <v>2.9302865489349416E-2</v>
      </c>
    </row>
    <row r="240" spans="1:38">
      <c r="A240" s="77" t="s">
        <v>125</v>
      </c>
      <c r="B240" s="77">
        <v>342</v>
      </c>
      <c r="C240" s="77">
        <v>42.3750997</v>
      </c>
      <c r="D240" s="77">
        <v>-71.105615700000001</v>
      </c>
      <c r="E240" s="77" t="s">
        <v>38</v>
      </c>
      <c r="G240" s="77">
        <v>50</v>
      </c>
      <c r="H240" s="77" t="s">
        <v>61</v>
      </c>
      <c r="I240" s="77">
        <v>2020</v>
      </c>
      <c r="J240" s="77">
        <v>291.01289134438298</v>
      </c>
      <c r="K240" s="77" t="s">
        <v>29</v>
      </c>
      <c r="L240" s="77" t="s">
        <v>29</v>
      </c>
      <c r="M240" s="77" t="s">
        <v>841</v>
      </c>
      <c r="N240" s="77">
        <v>1</v>
      </c>
      <c r="O240" s="77">
        <v>0</v>
      </c>
      <c r="P240" s="77" t="s">
        <v>8</v>
      </c>
      <c r="Q240" s="77">
        <v>33.425505600000001</v>
      </c>
      <c r="R240" s="77">
        <v>-111.94001249999999</v>
      </c>
      <c r="S240" s="77">
        <v>7360.2404365880802</v>
      </c>
      <c r="T240" s="77">
        <v>1.19951818644415</v>
      </c>
      <c r="U240" s="77">
        <v>181</v>
      </c>
      <c r="V240" s="77">
        <v>318</v>
      </c>
      <c r="W240" s="77">
        <v>7.3801999999999895E-2</v>
      </c>
      <c r="X240" s="77">
        <v>0</v>
      </c>
      <c r="Y240" s="77">
        <v>0</v>
      </c>
      <c r="Z240" s="77">
        <v>0</v>
      </c>
      <c r="AA240" s="77">
        <v>883.22885239056995</v>
      </c>
      <c r="AB240" s="77">
        <v>1.2733201864441499</v>
      </c>
      <c r="AC240" s="77">
        <v>1673.24174373495</v>
      </c>
      <c r="AE240" s="87" t="str">
        <f t="shared" si="203"/>
        <v>Domestic</v>
      </c>
      <c r="AF240" s="82" t="str">
        <f t="shared" si="204"/>
        <v>student</v>
      </c>
      <c r="AI240" s="82">
        <f>'GDP per Capita'!N240</f>
        <v>63809.64</v>
      </c>
      <c r="AJ240" s="82">
        <f t="shared" si="205"/>
        <v>63809.64</v>
      </c>
      <c r="AK240" s="82">
        <f t="shared" si="206"/>
        <v>63809.64</v>
      </c>
      <c r="AL240" s="88">
        <f t="shared" si="207"/>
        <v>2.6222397489391102E-2</v>
      </c>
    </row>
    <row r="241" spans="1:38">
      <c r="A241" s="77" t="s">
        <v>214</v>
      </c>
      <c r="B241" s="77">
        <v>343</v>
      </c>
      <c r="C241" s="77">
        <v>37.682058300000001</v>
      </c>
      <c r="D241" s="77">
        <v>-121.76805309999899</v>
      </c>
      <c r="E241" s="77" t="s">
        <v>41</v>
      </c>
      <c r="G241" s="77">
        <v>100</v>
      </c>
      <c r="H241" s="77" t="s">
        <v>60</v>
      </c>
      <c r="I241" s="77">
        <v>2020</v>
      </c>
      <c r="J241" s="77">
        <v>565.76006783165496</v>
      </c>
      <c r="K241" s="77" t="s">
        <v>29</v>
      </c>
      <c r="L241" s="77" t="s">
        <v>29</v>
      </c>
      <c r="M241" s="77" t="s">
        <v>841</v>
      </c>
      <c r="N241" s="77">
        <v>1</v>
      </c>
      <c r="O241" s="77">
        <v>0</v>
      </c>
      <c r="P241" s="77" t="s">
        <v>8</v>
      </c>
      <c r="Q241" s="77">
        <v>33.425505600000001</v>
      </c>
      <c r="R241" s="77">
        <v>-111.94001249999999</v>
      </c>
      <c r="S241" s="77">
        <v>2012.88850413719</v>
      </c>
      <c r="T241" s="77">
        <v>0.42742311135518102</v>
      </c>
      <c r="U241" s="77">
        <v>181</v>
      </c>
      <c r="V241" s="77">
        <v>636</v>
      </c>
      <c r="W241" s="77">
        <v>0.14760399999999901</v>
      </c>
      <c r="X241" s="77">
        <v>0</v>
      </c>
      <c r="Y241" s="77">
        <v>0</v>
      </c>
      <c r="Z241" s="77">
        <v>0</v>
      </c>
      <c r="AA241" s="77">
        <v>386.47459279434099</v>
      </c>
      <c r="AB241" s="77">
        <v>0.57502711135518103</v>
      </c>
      <c r="AC241" s="77">
        <v>1769.23466062599</v>
      </c>
      <c r="AE241" s="87" t="str">
        <f t="shared" si="203"/>
        <v>Domestic</v>
      </c>
      <c r="AF241" s="82" t="str">
        <f t="shared" si="204"/>
        <v>non-student</v>
      </c>
      <c r="AI241" s="82">
        <f>'GDP per Capita'!N241</f>
        <v>63809.64</v>
      </c>
      <c r="AJ241" s="82">
        <f t="shared" si="205"/>
        <v>63809.64</v>
      </c>
      <c r="AK241" s="82">
        <f t="shared" si="206"/>
        <v>63809.64</v>
      </c>
      <c r="AL241" s="88">
        <f t="shared" si="207"/>
        <v>2.772676135809558E-2</v>
      </c>
    </row>
    <row r="242" spans="1:38">
      <c r="A242" s="77" t="s">
        <v>106</v>
      </c>
      <c r="B242" s="77">
        <v>344</v>
      </c>
      <c r="C242" s="77">
        <v>34.053690899999999</v>
      </c>
      <c r="D242" s="77">
        <v>-118.2427666</v>
      </c>
      <c r="E242" s="77" t="s">
        <v>38</v>
      </c>
      <c r="G242" s="77">
        <v>50</v>
      </c>
      <c r="H242" s="77" t="s">
        <v>61</v>
      </c>
      <c r="I242" s="77">
        <v>2020</v>
      </c>
      <c r="J242" s="77">
        <v>291.01289134438298</v>
      </c>
      <c r="K242" s="77" t="s">
        <v>29</v>
      </c>
      <c r="L242" s="77" t="s">
        <v>29</v>
      </c>
      <c r="M242" s="77" t="s">
        <v>841</v>
      </c>
      <c r="N242" s="77">
        <v>1</v>
      </c>
      <c r="O242" s="77">
        <v>0</v>
      </c>
      <c r="P242" s="77" t="s">
        <v>8</v>
      </c>
      <c r="Q242" s="77">
        <v>33.425505600000001</v>
      </c>
      <c r="R242" s="77">
        <v>-111.94001249999999</v>
      </c>
      <c r="S242" s="77">
        <v>1173.73630041981</v>
      </c>
      <c r="T242" s="77">
        <v>0.31661744710727902</v>
      </c>
      <c r="U242" s="77">
        <v>181</v>
      </c>
      <c r="V242" s="77">
        <v>318</v>
      </c>
      <c r="W242" s="77">
        <v>7.3801999999999895E-2</v>
      </c>
      <c r="X242" s="77">
        <v>0</v>
      </c>
      <c r="Y242" s="77">
        <v>0</v>
      </c>
      <c r="Z242" s="77">
        <v>0</v>
      </c>
      <c r="AA242" s="77">
        <v>225.35736968060399</v>
      </c>
      <c r="AB242" s="77">
        <v>0.39041944710727899</v>
      </c>
      <c r="AC242" s="77">
        <v>1015.37026102498</v>
      </c>
      <c r="AE242" s="87" t="str">
        <f t="shared" si="203"/>
        <v>Domestic</v>
      </c>
      <c r="AF242" s="82" t="str">
        <f t="shared" si="204"/>
        <v>student</v>
      </c>
      <c r="AI242" s="82">
        <f>'GDP per Capita'!N242</f>
        <v>63809.64</v>
      </c>
      <c r="AJ242" s="82">
        <f t="shared" si="205"/>
        <v>63809.64</v>
      </c>
      <c r="AK242" s="82">
        <f t="shared" si="206"/>
        <v>63809.64</v>
      </c>
      <c r="AL242" s="88">
        <f t="shared" si="207"/>
        <v>1.5912490041081254E-2</v>
      </c>
    </row>
    <row r="243" spans="1:38">
      <c r="A243" s="77" t="s">
        <v>182</v>
      </c>
      <c r="B243" s="77">
        <v>345</v>
      </c>
      <c r="C243" s="77">
        <v>49.260872399999997</v>
      </c>
      <c r="D243" s="77">
        <v>-123.1139529</v>
      </c>
      <c r="E243" s="77" t="s">
        <v>39</v>
      </c>
      <c r="G243" s="77">
        <v>50</v>
      </c>
      <c r="H243" s="77" t="s">
        <v>61</v>
      </c>
      <c r="I243" s="77">
        <v>2020</v>
      </c>
      <c r="J243" s="77">
        <v>291.01289134438298</v>
      </c>
      <c r="K243" s="77" t="s">
        <v>320</v>
      </c>
      <c r="L243" s="77" t="s">
        <v>28</v>
      </c>
      <c r="M243" s="77" t="s">
        <v>841</v>
      </c>
      <c r="N243" s="77">
        <v>1</v>
      </c>
      <c r="O243" s="77">
        <v>0</v>
      </c>
      <c r="P243" s="77" t="s">
        <v>8</v>
      </c>
      <c r="Q243" s="77">
        <v>33.425505600000001</v>
      </c>
      <c r="R243" s="77">
        <v>-111.94001249999999</v>
      </c>
      <c r="S243" s="77">
        <v>3975.38497051887</v>
      </c>
      <c r="T243" s="77">
        <v>0.71820372737449201</v>
      </c>
      <c r="U243" s="77">
        <v>181</v>
      </c>
      <c r="V243" s="77">
        <v>636</v>
      </c>
      <c r="W243" s="77">
        <v>0.14760399999999901</v>
      </c>
      <c r="X243" s="77">
        <v>0</v>
      </c>
      <c r="Y243" s="77">
        <v>0</v>
      </c>
      <c r="Z243" s="77">
        <v>0</v>
      </c>
      <c r="AA243" s="77">
        <v>763.27391433962396</v>
      </c>
      <c r="AB243" s="77">
        <v>0.86580772737449196</v>
      </c>
      <c r="AC243" s="77">
        <v>1871.286805684</v>
      </c>
      <c r="AE243" s="87" t="str">
        <f t="shared" si="203"/>
        <v>International</v>
      </c>
      <c r="AF243" s="82" t="str">
        <f t="shared" si="204"/>
        <v>non-student</v>
      </c>
      <c r="AI243" s="82">
        <f>'GDP per Capita'!N243</f>
        <v>49196.49</v>
      </c>
      <c r="AJ243" s="82">
        <f t="shared" si="205"/>
        <v>49196.49</v>
      </c>
      <c r="AK243" s="82">
        <f t="shared" si="206"/>
        <v>49196.49</v>
      </c>
      <c r="AL243" s="88">
        <f t="shared" si="207"/>
        <v>3.8036998283495431E-2</v>
      </c>
    </row>
    <row r="244" spans="1:38">
      <c r="A244" s="77" t="s">
        <v>215</v>
      </c>
      <c r="B244" s="77">
        <v>346</v>
      </c>
      <c r="C244" s="77">
        <v>38.626417799999999</v>
      </c>
      <c r="D244" s="77">
        <v>-90.199837799999997</v>
      </c>
      <c r="E244" s="77" t="s">
        <v>42</v>
      </c>
      <c r="G244" s="77">
        <v>0</v>
      </c>
      <c r="H244" s="77" t="s">
        <v>63</v>
      </c>
      <c r="I244" s="77">
        <v>2020</v>
      </c>
      <c r="J244" s="77">
        <v>0</v>
      </c>
      <c r="K244" s="77" t="s">
        <v>29</v>
      </c>
      <c r="L244" s="77" t="s">
        <v>29</v>
      </c>
      <c r="M244" s="77" t="s">
        <v>841</v>
      </c>
      <c r="N244" s="77">
        <v>0</v>
      </c>
      <c r="O244" s="77">
        <v>0</v>
      </c>
      <c r="P244" s="77" t="s">
        <v>8</v>
      </c>
      <c r="Q244" s="77">
        <v>33.425505600000001</v>
      </c>
      <c r="R244" s="77">
        <v>-111.94001249999999</v>
      </c>
      <c r="S244" s="77">
        <v>4066.4363499382598</v>
      </c>
      <c r="T244" s="77">
        <v>0.73269886636072401</v>
      </c>
      <c r="U244" s="77">
        <v>181</v>
      </c>
      <c r="V244" s="77">
        <v>636</v>
      </c>
      <c r="W244" s="77">
        <v>0.14760399999999901</v>
      </c>
      <c r="X244" s="77">
        <v>0</v>
      </c>
      <c r="Y244" s="77">
        <v>0</v>
      </c>
      <c r="Z244" s="77">
        <v>0</v>
      </c>
      <c r="AA244" s="77">
        <v>487.97236199259203</v>
      </c>
      <c r="AB244" s="77">
        <v>0.88030286636072397</v>
      </c>
      <c r="AC244" s="77">
        <v>1304.9723619925901</v>
      </c>
      <c r="AE244" s="87" t="str">
        <f t="shared" si="203"/>
        <v>Domestic</v>
      </c>
      <c r="AF244" s="82" t="str">
        <f t="shared" si="204"/>
        <v>non-student</v>
      </c>
      <c r="AI244" s="82">
        <f>'GDP per Capita'!N244</f>
        <v>63809.64</v>
      </c>
      <c r="AJ244" s="82">
        <f t="shared" si="205"/>
        <v>63809.64</v>
      </c>
      <c r="AK244" s="82">
        <f t="shared" si="206"/>
        <v>63809.64</v>
      </c>
      <c r="AL244" s="88">
        <f t="shared" si="207"/>
        <v>2.0451022165186798E-2</v>
      </c>
    </row>
    <row r="245" spans="1:38">
      <c r="A245" s="77" t="s">
        <v>216</v>
      </c>
      <c r="B245" s="77">
        <v>347</v>
      </c>
      <c r="C245" s="77">
        <v>42.268156899999902</v>
      </c>
      <c r="D245" s="77">
        <v>-83.731229099999993</v>
      </c>
      <c r="E245" s="77" t="s">
        <v>37</v>
      </c>
      <c r="G245" s="77">
        <v>100</v>
      </c>
      <c r="H245" s="77" t="s">
        <v>60</v>
      </c>
      <c r="I245" s="77">
        <v>2020</v>
      </c>
      <c r="J245" s="77">
        <v>565.76006783165496</v>
      </c>
      <c r="K245" s="77" t="s">
        <v>29</v>
      </c>
      <c r="L245" s="77" t="s">
        <v>29</v>
      </c>
      <c r="M245" s="77" t="s">
        <v>841</v>
      </c>
      <c r="N245" s="77">
        <v>1</v>
      </c>
      <c r="O245" s="77">
        <v>0</v>
      </c>
      <c r="P245" s="77" t="s">
        <v>8</v>
      </c>
      <c r="Q245" s="77">
        <v>33.425505600000001</v>
      </c>
      <c r="R245" s="77">
        <v>-111.94001249999999</v>
      </c>
      <c r="S245" s="77">
        <v>5299.1467194678398</v>
      </c>
      <c r="T245" s="77">
        <v>0.91701726051481702</v>
      </c>
      <c r="U245" s="77">
        <v>181</v>
      </c>
      <c r="V245" s="77">
        <v>636</v>
      </c>
      <c r="W245" s="77">
        <v>0.14760399999999901</v>
      </c>
      <c r="X245" s="77">
        <v>0</v>
      </c>
      <c r="Y245" s="77">
        <v>0</v>
      </c>
      <c r="Z245" s="77">
        <v>0</v>
      </c>
      <c r="AA245" s="77">
        <v>635.89760633614105</v>
      </c>
      <c r="AB245" s="77">
        <v>1.06462126051481</v>
      </c>
      <c r="AC245" s="77">
        <v>2018.65767416779</v>
      </c>
      <c r="AE245" s="87" t="str">
        <f t="shared" si="203"/>
        <v>Domestic</v>
      </c>
      <c r="AF245" s="82" t="str">
        <f t="shared" si="204"/>
        <v>non-student</v>
      </c>
      <c r="AI245" s="82">
        <f>'GDP per Capita'!N245</f>
        <v>63809.64</v>
      </c>
      <c r="AJ245" s="82">
        <f t="shared" si="205"/>
        <v>63809.64</v>
      </c>
      <c r="AK245" s="82">
        <f t="shared" si="206"/>
        <v>63809.64</v>
      </c>
      <c r="AL245" s="88">
        <f t="shared" si="207"/>
        <v>3.1635622363138077E-2</v>
      </c>
    </row>
    <row r="246" spans="1:38">
      <c r="A246" s="77" t="s">
        <v>99</v>
      </c>
      <c r="B246" s="77">
        <v>348</v>
      </c>
      <c r="C246" s="77">
        <v>33.209561399999998</v>
      </c>
      <c r="D246" s="77">
        <v>-87.567525799999999</v>
      </c>
      <c r="E246" s="77" t="s">
        <v>43</v>
      </c>
      <c r="G246" s="77">
        <v>100</v>
      </c>
      <c r="H246" s="77" t="s">
        <v>60</v>
      </c>
      <c r="I246" s="77">
        <v>2020</v>
      </c>
      <c r="J246" s="77">
        <v>565.76006783165496</v>
      </c>
      <c r="K246" s="77" t="s">
        <v>29</v>
      </c>
      <c r="L246" s="77" t="s">
        <v>29</v>
      </c>
      <c r="M246" s="77" t="s">
        <v>841</v>
      </c>
      <c r="N246" s="77">
        <v>1</v>
      </c>
      <c r="O246" s="77">
        <v>0</v>
      </c>
      <c r="P246" s="77" t="s">
        <v>8</v>
      </c>
      <c r="Q246" s="77">
        <v>33.425505600000001</v>
      </c>
      <c r="R246" s="77">
        <v>-111.94001249999999</v>
      </c>
      <c r="S246" s="77">
        <v>4519.1550187433104</v>
      </c>
      <c r="T246" s="77">
        <v>0.80477048205547397</v>
      </c>
      <c r="U246" s="77">
        <v>181</v>
      </c>
      <c r="V246" s="77">
        <v>636</v>
      </c>
      <c r="W246" s="77">
        <v>0.14760399999999901</v>
      </c>
      <c r="X246" s="77">
        <v>0</v>
      </c>
      <c r="Y246" s="77">
        <v>0</v>
      </c>
      <c r="Z246" s="77">
        <v>0</v>
      </c>
      <c r="AA246" s="77">
        <v>542.29860224919798</v>
      </c>
      <c r="AB246" s="77">
        <v>0.95237448205547404</v>
      </c>
      <c r="AC246" s="77">
        <v>1925.0586700808501</v>
      </c>
      <c r="AE246" s="87" t="str">
        <f t="shared" si="203"/>
        <v>Domestic</v>
      </c>
      <c r="AF246" s="82" t="str">
        <f t="shared" si="204"/>
        <v>non-student</v>
      </c>
      <c r="AI246" s="82">
        <f>'GDP per Capita'!N246</f>
        <v>63809.64</v>
      </c>
      <c r="AJ246" s="82">
        <f t="shared" si="205"/>
        <v>63809.64</v>
      </c>
      <c r="AK246" s="82">
        <f t="shared" si="206"/>
        <v>63809.64</v>
      </c>
      <c r="AL246" s="88">
        <f t="shared" si="207"/>
        <v>3.0168774970064871E-2</v>
      </c>
    </row>
    <row r="247" spans="1:38">
      <c r="A247" s="77" t="s">
        <v>112</v>
      </c>
      <c r="B247" s="77">
        <v>349</v>
      </c>
      <c r="C247" s="77">
        <v>40.735657000000003</v>
      </c>
      <c r="D247" s="77">
        <v>-74.172366699999998</v>
      </c>
      <c r="E247" s="77" t="s">
        <v>42</v>
      </c>
      <c r="G247" s="77">
        <v>100</v>
      </c>
      <c r="H247" s="77" t="s">
        <v>60</v>
      </c>
      <c r="I247" s="77">
        <v>2020</v>
      </c>
      <c r="J247" s="77">
        <v>565.76006783165496</v>
      </c>
      <c r="K247" s="77" t="s">
        <v>29</v>
      </c>
      <c r="L247" s="77" t="s">
        <v>29</v>
      </c>
      <c r="M247" s="77" t="s">
        <v>841</v>
      </c>
      <c r="N247" s="77">
        <v>1</v>
      </c>
      <c r="O247" s="77">
        <v>0</v>
      </c>
      <c r="P247" s="77" t="s">
        <v>8</v>
      </c>
      <c r="Q247" s="77">
        <v>33.425505600000001</v>
      </c>
      <c r="R247" s="77">
        <v>-111.94001249999999</v>
      </c>
      <c r="S247" s="77">
        <v>6839.0490433003897</v>
      </c>
      <c r="T247" s="77">
        <v>1.1273746199691499</v>
      </c>
      <c r="U247" s="77">
        <v>181</v>
      </c>
      <c r="V247" s="77">
        <v>636</v>
      </c>
      <c r="W247" s="77">
        <v>0.14760399999999901</v>
      </c>
      <c r="X247" s="77">
        <v>0</v>
      </c>
      <c r="Y247" s="77">
        <v>0</v>
      </c>
      <c r="Z247" s="77">
        <v>0</v>
      </c>
      <c r="AA247" s="77">
        <v>820.68588519604702</v>
      </c>
      <c r="AB247" s="77">
        <v>1.27497861996915</v>
      </c>
      <c r="AC247" s="77">
        <v>2203.4459530276999</v>
      </c>
      <c r="AE247" s="87" t="str">
        <f t="shared" si="203"/>
        <v>Domestic</v>
      </c>
      <c r="AF247" s="82" t="str">
        <f t="shared" si="204"/>
        <v>non-student</v>
      </c>
      <c r="AI247" s="82">
        <f>'GDP per Capita'!N247</f>
        <v>63809.64</v>
      </c>
      <c r="AJ247" s="82">
        <f t="shared" si="205"/>
        <v>63809.64</v>
      </c>
      <c r="AK247" s="82">
        <f t="shared" si="206"/>
        <v>63809.64</v>
      </c>
      <c r="AL247" s="88">
        <f t="shared" si="207"/>
        <v>3.4531552803427505E-2</v>
      </c>
    </row>
    <row r="248" spans="1:38">
      <c r="A248" s="77" t="s">
        <v>167</v>
      </c>
      <c r="B248" s="77">
        <v>350</v>
      </c>
      <c r="C248" s="77">
        <v>47.603832099999998</v>
      </c>
      <c r="D248" s="77">
        <v>-122.3300624</v>
      </c>
      <c r="E248" s="77" t="s">
        <v>38</v>
      </c>
      <c r="G248" s="77">
        <v>50</v>
      </c>
      <c r="H248" s="77" t="s">
        <v>61</v>
      </c>
      <c r="I248" s="77">
        <v>2020</v>
      </c>
      <c r="J248" s="77">
        <v>291.01289134438298</v>
      </c>
      <c r="K248" s="77" t="s">
        <v>29</v>
      </c>
      <c r="L248" s="77" t="s">
        <v>29</v>
      </c>
      <c r="M248" s="77" t="s">
        <v>841</v>
      </c>
      <c r="N248" s="77">
        <v>1</v>
      </c>
      <c r="O248" s="77">
        <v>0</v>
      </c>
      <c r="P248" s="77" t="s">
        <v>8</v>
      </c>
      <c r="Q248" s="77">
        <v>33.425505600000001</v>
      </c>
      <c r="R248" s="77">
        <v>-111.94001249999999</v>
      </c>
      <c r="S248" s="77">
        <v>3601.93784949057</v>
      </c>
      <c r="T248" s="77">
        <v>0.65875193259848996</v>
      </c>
      <c r="U248" s="77">
        <v>181</v>
      </c>
      <c r="V248" s="77">
        <v>318</v>
      </c>
      <c r="W248" s="77">
        <v>7.3801999999999895E-2</v>
      </c>
      <c r="X248" s="77">
        <v>0</v>
      </c>
      <c r="Y248" s="77">
        <v>0</v>
      </c>
      <c r="Z248" s="77">
        <v>0</v>
      </c>
      <c r="AA248" s="77">
        <v>691.57206710218895</v>
      </c>
      <c r="AB248" s="77">
        <v>0.73255393259849</v>
      </c>
      <c r="AC248" s="77">
        <v>1481.58495844657</v>
      </c>
      <c r="AE248" s="87" t="str">
        <f t="shared" si="203"/>
        <v>Domestic</v>
      </c>
      <c r="AF248" s="82" t="str">
        <f t="shared" si="204"/>
        <v>student</v>
      </c>
      <c r="AI248" s="82">
        <f>'GDP per Capita'!N248</f>
        <v>63809.64</v>
      </c>
      <c r="AJ248" s="82">
        <f t="shared" si="205"/>
        <v>63809.64</v>
      </c>
      <c r="AK248" s="82">
        <f t="shared" si="206"/>
        <v>63809.64</v>
      </c>
      <c r="AL248" s="88">
        <f t="shared" si="207"/>
        <v>2.3218826472717446E-2</v>
      </c>
    </row>
    <row r="249" spans="1:38">
      <c r="A249" s="77" t="s">
        <v>124</v>
      </c>
      <c r="B249" s="77">
        <v>351</v>
      </c>
      <c r="C249" s="77">
        <v>32.222876499999998</v>
      </c>
      <c r="D249" s="77">
        <v>-110.9748477</v>
      </c>
      <c r="E249" s="77" t="s">
        <v>37</v>
      </c>
      <c r="G249" s="77">
        <v>100</v>
      </c>
      <c r="H249" s="77" t="s">
        <v>60</v>
      </c>
      <c r="I249" s="77">
        <v>2020</v>
      </c>
      <c r="J249" s="77">
        <v>565.76006783165496</v>
      </c>
      <c r="K249" s="77" t="s">
        <v>29</v>
      </c>
      <c r="L249" s="77" t="s">
        <v>29</v>
      </c>
      <c r="M249" s="77" t="s">
        <v>841</v>
      </c>
      <c r="N249" s="77">
        <v>1</v>
      </c>
      <c r="O249" s="77">
        <v>0</v>
      </c>
      <c r="P249" s="77" t="s">
        <v>8</v>
      </c>
      <c r="Q249" s="77">
        <v>33.425505600000001</v>
      </c>
      <c r="R249" s="77">
        <v>-111.94001249999999</v>
      </c>
      <c r="S249" s="77">
        <v>322.58714994298202</v>
      </c>
      <c r="T249" s="77">
        <v>0.20422764871930199</v>
      </c>
      <c r="U249" s="77">
        <v>181</v>
      </c>
      <c r="V249" s="77">
        <v>636</v>
      </c>
      <c r="W249" s="77">
        <v>0.14760399999999901</v>
      </c>
      <c r="X249" s="77">
        <v>0</v>
      </c>
      <c r="Y249" s="77">
        <v>0</v>
      </c>
      <c r="Z249" s="77">
        <v>0</v>
      </c>
      <c r="AA249" s="77">
        <v>61.936732789052598</v>
      </c>
      <c r="AB249" s="77">
        <v>0.351831648719302</v>
      </c>
      <c r="AC249" s="77">
        <v>1444.6968006207001</v>
      </c>
      <c r="AE249" s="87" t="str">
        <f t="shared" si="203"/>
        <v>Domestic</v>
      </c>
      <c r="AF249" s="82" t="str">
        <f t="shared" si="204"/>
        <v>non-student</v>
      </c>
      <c r="AI249" s="82">
        <f>'GDP per Capita'!N249</f>
        <v>63809.64</v>
      </c>
      <c r="AJ249" s="82">
        <f t="shared" si="205"/>
        <v>63809.64</v>
      </c>
      <c r="AK249" s="82">
        <f t="shared" si="206"/>
        <v>63809.64</v>
      </c>
      <c r="AL249" s="88">
        <f t="shared" si="207"/>
        <v>2.2640729529593021E-2</v>
      </c>
    </row>
    <row r="250" spans="1:38">
      <c r="A250" s="77" t="s">
        <v>140</v>
      </c>
      <c r="B250" s="77">
        <v>352</v>
      </c>
      <c r="C250" s="77">
        <v>52.223363249999998</v>
      </c>
      <c r="D250" s="77">
        <v>6.8705956640979799</v>
      </c>
      <c r="E250" s="77" t="s">
        <v>39</v>
      </c>
      <c r="G250" s="77">
        <v>100</v>
      </c>
      <c r="H250" s="77" t="s">
        <v>60</v>
      </c>
      <c r="I250" s="77">
        <v>2020</v>
      </c>
      <c r="J250" s="77">
        <v>565.76006783165496</v>
      </c>
      <c r="K250" s="77" t="s">
        <v>328</v>
      </c>
      <c r="L250" s="77" t="s">
        <v>31</v>
      </c>
      <c r="M250" s="77" t="s">
        <v>841</v>
      </c>
      <c r="N250" s="77">
        <v>1</v>
      </c>
      <c r="O250" s="77">
        <v>0</v>
      </c>
      <c r="P250" s="77" t="s">
        <v>8</v>
      </c>
      <c r="Q250" s="77">
        <v>33.425505600000001</v>
      </c>
      <c r="R250" s="77">
        <v>-111.94001249999999</v>
      </c>
      <c r="S250" s="77">
        <v>17592.175574196899</v>
      </c>
      <c r="T250" s="77">
        <v>2.7127765263635499</v>
      </c>
      <c r="U250" s="77">
        <v>181</v>
      </c>
      <c r="V250" s="77">
        <v>636</v>
      </c>
      <c r="W250" s="77">
        <v>0.14760399999999901</v>
      </c>
      <c r="X250" s="77">
        <v>0</v>
      </c>
      <c r="Y250" s="77">
        <v>0</v>
      </c>
      <c r="Z250" s="77">
        <v>0</v>
      </c>
      <c r="AA250" s="77">
        <v>1847.17843529068</v>
      </c>
      <c r="AB250" s="77">
        <v>2.8603805263635498</v>
      </c>
      <c r="AC250" s="77">
        <v>3229.9385031223301</v>
      </c>
      <c r="AE250" s="87" t="str">
        <f t="shared" si="203"/>
        <v>International</v>
      </c>
      <c r="AF250" s="82" t="str">
        <f t="shared" si="204"/>
        <v>non-student</v>
      </c>
      <c r="AI250" s="82">
        <f>'GDP per Capita'!N250</f>
        <v>53666.48</v>
      </c>
      <c r="AJ250" s="82">
        <f t="shared" si="205"/>
        <v>53666.48</v>
      </c>
      <c r="AK250" s="82">
        <f t="shared" si="206"/>
        <v>53666.48</v>
      </c>
      <c r="AL250" s="88">
        <f t="shared" si="207"/>
        <v>6.0185398839691553E-2</v>
      </c>
    </row>
    <row r="251" spans="1:38">
      <c r="A251" s="77" t="s">
        <v>162</v>
      </c>
      <c r="B251" s="77">
        <v>353</v>
      </c>
      <c r="C251" s="77">
        <v>40.027145300000001</v>
      </c>
      <c r="D251" s="77">
        <v>-78.523744699999995</v>
      </c>
      <c r="E251" s="77" t="s">
        <v>42</v>
      </c>
      <c r="G251" s="77">
        <v>100</v>
      </c>
      <c r="H251" s="77" t="s">
        <v>60</v>
      </c>
      <c r="I251" s="77">
        <v>2020</v>
      </c>
      <c r="J251" s="77">
        <v>565.76006783165496</v>
      </c>
      <c r="K251" s="77" t="s">
        <v>29</v>
      </c>
      <c r="L251" s="77" t="s">
        <v>29</v>
      </c>
      <c r="M251" s="77" t="s">
        <v>841</v>
      </c>
      <c r="N251" s="77">
        <v>1</v>
      </c>
      <c r="O251" s="77">
        <v>0</v>
      </c>
      <c r="P251" s="77" t="s">
        <v>8</v>
      </c>
      <c r="Q251" s="77">
        <v>33.425505600000001</v>
      </c>
      <c r="R251" s="77">
        <v>-111.94001249999999</v>
      </c>
      <c r="S251" s="77">
        <v>6096.0555670572003</v>
      </c>
      <c r="T251" s="77">
        <v>1.0253567496301299</v>
      </c>
      <c r="U251" s="77">
        <v>181</v>
      </c>
      <c r="V251" s="77">
        <v>636</v>
      </c>
      <c r="W251" s="77">
        <v>0.14760399999999901</v>
      </c>
      <c r="X251" s="77">
        <v>0</v>
      </c>
      <c r="Y251" s="77">
        <v>0</v>
      </c>
      <c r="Z251" s="77">
        <v>0</v>
      </c>
      <c r="AA251" s="77">
        <v>731.52666804686396</v>
      </c>
      <c r="AB251" s="77">
        <v>1.17296074963013</v>
      </c>
      <c r="AC251" s="77">
        <v>2114.2867358785202</v>
      </c>
      <c r="AE251" s="87" t="str">
        <f t="shared" si="203"/>
        <v>Domestic</v>
      </c>
      <c r="AF251" s="82" t="str">
        <f t="shared" si="204"/>
        <v>non-student</v>
      </c>
      <c r="AI251" s="82">
        <f>'GDP per Capita'!N251</f>
        <v>63809.64</v>
      </c>
      <c r="AJ251" s="82">
        <f t="shared" si="205"/>
        <v>63809.64</v>
      </c>
      <c r="AK251" s="82">
        <f t="shared" si="206"/>
        <v>63809.64</v>
      </c>
      <c r="AL251" s="88">
        <f t="shared" si="207"/>
        <v>3.313428403417603E-2</v>
      </c>
    </row>
    <row r="252" spans="1:38">
      <c r="A252" s="77" t="s">
        <v>148</v>
      </c>
      <c r="B252" s="77">
        <v>354</v>
      </c>
      <c r="C252" s="77">
        <v>30.851592699999902</v>
      </c>
      <c r="D252" s="77">
        <v>34.782575899999998</v>
      </c>
      <c r="E252" s="77" t="s">
        <v>37</v>
      </c>
      <c r="G252" s="77">
        <v>100</v>
      </c>
      <c r="H252" s="77" t="s">
        <v>60</v>
      </c>
      <c r="I252" s="77">
        <v>2020</v>
      </c>
      <c r="J252" s="77">
        <v>565.76006783165496</v>
      </c>
      <c r="K252" s="77" t="s">
        <v>518</v>
      </c>
      <c r="L252" s="77" t="s">
        <v>32</v>
      </c>
      <c r="M252" s="77" t="s">
        <v>841</v>
      </c>
      <c r="N252" s="77">
        <v>1</v>
      </c>
      <c r="O252" s="77">
        <v>0</v>
      </c>
      <c r="P252" s="77" t="s">
        <v>8</v>
      </c>
      <c r="Q252" s="77">
        <v>33.425505600000001</v>
      </c>
      <c r="R252" s="77">
        <v>-111.94001249999999</v>
      </c>
      <c r="S252" s="77">
        <v>24118.917758929201</v>
      </c>
      <c r="T252" s="77">
        <v>3.77443298814844</v>
      </c>
      <c r="U252" s="77">
        <v>181</v>
      </c>
      <c r="V252" s="77">
        <v>636</v>
      </c>
      <c r="W252" s="77">
        <v>0.14760399999999901</v>
      </c>
      <c r="X252" s="77">
        <v>0</v>
      </c>
      <c r="Y252" s="77">
        <v>0</v>
      </c>
      <c r="Z252" s="77">
        <v>0</v>
      </c>
      <c r="AA252" s="77">
        <v>2206.8809749420202</v>
      </c>
      <c r="AB252" s="77">
        <v>3.9220369881484398</v>
      </c>
      <c r="AC252" s="77">
        <v>3589.6410427736801</v>
      </c>
      <c r="AE252" s="87" t="str">
        <f t="shared" si="203"/>
        <v>International</v>
      </c>
      <c r="AF252" s="82" t="str">
        <f t="shared" si="204"/>
        <v>non-student</v>
      </c>
      <c r="AI252" s="82">
        <f>'GDP per Capita'!N252</f>
        <v>41377.49</v>
      </c>
      <c r="AJ252" s="82">
        <f t="shared" si="205"/>
        <v>41377.49</v>
      </c>
      <c r="AK252" s="82">
        <f t="shared" si="206"/>
        <v>41377.49</v>
      </c>
      <c r="AL252" s="88">
        <f t="shared" si="207"/>
        <v>8.6753474963650046E-2</v>
      </c>
    </row>
    <row r="253" spans="1:38">
      <c r="A253" s="77" t="s">
        <v>217</v>
      </c>
      <c r="B253" s="77">
        <v>355</v>
      </c>
      <c r="C253" s="77">
        <v>35.751733000000002</v>
      </c>
      <c r="D253" s="77">
        <v>139.86381599999899</v>
      </c>
      <c r="E253" s="77" t="s">
        <v>42</v>
      </c>
      <c r="G253" s="77">
        <v>100</v>
      </c>
      <c r="H253" s="77" t="s">
        <v>60</v>
      </c>
      <c r="I253" s="77">
        <v>2020</v>
      </c>
      <c r="J253" s="77">
        <v>565.76006783165496</v>
      </c>
      <c r="K253" s="77" t="s">
        <v>585</v>
      </c>
      <c r="L253" s="77" t="s">
        <v>30</v>
      </c>
      <c r="M253" s="77" t="s">
        <v>841</v>
      </c>
      <c r="N253" s="77">
        <v>1</v>
      </c>
      <c r="O253" s="77">
        <v>0</v>
      </c>
      <c r="P253" s="77" t="s">
        <v>8</v>
      </c>
      <c r="Q253" s="77">
        <v>33.425505600000001</v>
      </c>
      <c r="R253" s="77">
        <v>-111.94001249999999</v>
      </c>
      <c r="S253" s="77">
        <v>18606.3063366887</v>
      </c>
      <c r="T253" s="77">
        <v>2.87281152974766</v>
      </c>
      <c r="U253" s="77">
        <v>181</v>
      </c>
      <c r="V253" s="77">
        <v>636</v>
      </c>
      <c r="W253" s="77">
        <v>0.14760399999999901</v>
      </c>
      <c r="X253" s="77">
        <v>0</v>
      </c>
      <c r="Y253" s="77">
        <v>0</v>
      </c>
      <c r="Z253" s="77">
        <v>0</v>
      </c>
      <c r="AA253" s="77">
        <v>1953.66216535232</v>
      </c>
      <c r="AB253" s="77">
        <v>3.0204155297476598</v>
      </c>
      <c r="AC253" s="77">
        <v>3336.4222331839701</v>
      </c>
      <c r="AE253" s="87" t="str">
        <f t="shared" si="203"/>
        <v>International</v>
      </c>
      <c r="AF253" s="82" t="str">
        <f t="shared" si="204"/>
        <v>non-student</v>
      </c>
      <c r="AI253" s="82">
        <f>'GDP per Capita'!N253</f>
        <v>41314.410000000003</v>
      </c>
      <c r="AJ253" s="82">
        <f t="shared" si="205"/>
        <v>41314.410000000003</v>
      </c>
      <c r="AK253" s="82">
        <f t="shared" si="206"/>
        <v>41314.410000000003</v>
      </c>
      <c r="AL253" s="88">
        <f t="shared" si="207"/>
        <v>8.0756865054686003E-2</v>
      </c>
    </row>
    <row r="254" spans="1:38">
      <c r="A254" s="77" t="s">
        <v>132</v>
      </c>
      <c r="B254" s="77">
        <v>356</v>
      </c>
      <c r="C254" s="77">
        <v>39.9527237</v>
      </c>
      <c r="D254" s="77">
        <v>-75.163526199999893</v>
      </c>
      <c r="E254" s="77" t="s">
        <v>38</v>
      </c>
      <c r="G254" s="77">
        <v>50</v>
      </c>
      <c r="H254" s="77" t="s">
        <v>61</v>
      </c>
      <c r="I254" s="77">
        <v>2020</v>
      </c>
      <c r="J254" s="77">
        <v>291.01289134438298</v>
      </c>
      <c r="K254" s="77" t="s">
        <v>29</v>
      </c>
      <c r="L254" s="77" t="s">
        <v>29</v>
      </c>
      <c r="M254" s="77" t="s">
        <v>841</v>
      </c>
      <c r="N254" s="77">
        <v>1</v>
      </c>
      <c r="O254" s="77">
        <v>0</v>
      </c>
      <c r="P254" s="77" t="s">
        <v>8</v>
      </c>
      <c r="Q254" s="77">
        <v>33.425505600000001</v>
      </c>
      <c r="R254" s="77">
        <v>-111.94001249999999</v>
      </c>
      <c r="S254" s="77">
        <v>6667.6091953403602</v>
      </c>
      <c r="T254" s="77">
        <v>1.10374846464106</v>
      </c>
      <c r="U254" s="77">
        <v>181</v>
      </c>
      <c r="V254" s="77">
        <v>318</v>
      </c>
      <c r="W254" s="77">
        <v>7.3801999999999895E-2</v>
      </c>
      <c r="X254" s="77">
        <v>0</v>
      </c>
      <c r="Y254" s="77">
        <v>0</v>
      </c>
      <c r="Z254" s="77">
        <v>0</v>
      </c>
      <c r="AA254" s="77">
        <v>800.11310344084302</v>
      </c>
      <c r="AB254" s="77">
        <v>1.1775504646410599</v>
      </c>
      <c r="AC254" s="77">
        <v>1590.12599478522</v>
      </c>
      <c r="AE254" s="87" t="str">
        <f t="shared" si="203"/>
        <v>Domestic</v>
      </c>
      <c r="AF254" s="82" t="str">
        <f t="shared" si="204"/>
        <v>student</v>
      </c>
      <c r="AI254" s="82">
        <f>'GDP per Capita'!N254</f>
        <v>63809.64</v>
      </c>
      <c r="AJ254" s="82">
        <f t="shared" si="205"/>
        <v>63809.64</v>
      </c>
      <c r="AK254" s="82">
        <f t="shared" si="206"/>
        <v>63809.64</v>
      </c>
      <c r="AL254" s="88">
        <f t="shared" si="207"/>
        <v>2.4919839616478326E-2</v>
      </c>
    </row>
    <row r="255" spans="1:38">
      <c r="A255" s="77" t="s">
        <v>106</v>
      </c>
      <c r="B255" s="77">
        <v>357</v>
      </c>
      <c r="C255" s="77">
        <v>34.053690899999999</v>
      </c>
      <c r="D255" s="77">
        <v>-118.2427666</v>
      </c>
      <c r="E255" s="77" t="s">
        <v>38</v>
      </c>
      <c r="G255" s="77">
        <v>50</v>
      </c>
      <c r="H255" s="77" t="s">
        <v>61</v>
      </c>
      <c r="I255" s="77">
        <v>2020</v>
      </c>
      <c r="J255" s="77">
        <v>291.01289134438298</v>
      </c>
      <c r="K255" s="77" t="s">
        <v>29</v>
      </c>
      <c r="L255" s="77" t="s">
        <v>29</v>
      </c>
      <c r="M255" s="77" t="s">
        <v>841</v>
      </c>
      <c r="N255" s="77">
        <v>1</v>
      </c>
      <c r="O255" s="77">
        <v>0</v>
      </c>
      <c r="P255" s="77" t="s">
        <v>8</v>
      </c>
      <c r="Q255" s="77">
        <v>33.425505600000001</v>
      </c>
      <c r="R255" s="77">
        <v>-111.94001249999999</v>
      </c>
      <c r="S255" s="77">
        <v>1173.73630041981</v>
      </c>
      <c r="T255" s="77">
        <v>0.31661744710727902</v>
      </c>
      <c r="U255" s="77">
        <v>181</v>
      </c>
      <c r="V255" s="77">
        <v>318</v>
      </c>
      <c r="W255" s="77">
        <v>7.3801999999999895E-2</v>
      </c>
      <c r="X255" s="77">
        <v>0</v>
      </c>
      <c r="Y255" s="77">
        <v>0</v>
      </c>
      <c r="Z255" s="77">
        <v>0</v>
      </c>
      <c r="AA255" s="77">
        <v>225.35736968060399</v>
      </c>
      <c r="AB255" s="77">
        <v>0.39041944710727899</v>
      </c>
      <c r="AC255" s="77">
        <v>1015.37026102498</v>
      </c>
      <c r="AE255" s="87" t="str">
        <f t="shared" si="203"/>
        <v>Domestic</v>
      </c>
      <c r="AF255" s="82" t="str">
        <f t="shared" si="204"/>
        <v>student</v>
      </c>
      <c r="AI255" s="82">
        <f>'GDP per Capita'!N255</f>
        <v>63809.64</v>
      </c>
      <c r="AJ255" s="82">
        <f t="shared" si="205"/>
        <v>63809.64</v>
      </c>
      <c r="AK255" s="82">
        <f t="shared" si="206"/>
        <v>63809.64</v>
      </c>
      <c r="AL255" s="88">
        <f t="shared" si="207"/>
        <v>1.5912490041081254E-2</v>
      </c>
    </row>
    <row r="256" spans="1:38">
      <c r="A256" s="77" t="s">
        <v>103</v>
      </c>
      <c r="B256" s="77">
        <v>358</v>
      </c>
      <c r="C256" s="77">
        <v>36.162229600000003</v>
      </c>
      <c r="D256" s="77">
        <v>-86.774353099999999</v>
      </c>
      <c r="E256" s="77" t="s">
        <v>37</v>
      </c>
      <c r="G256" s="77">
        <v>100</v>
      </c>
      <c r="H256" s="77" t="s">
        <v>60</v>
      </c>
      <c r="I256" s="77">
        <v>2020</v>
      </c>
      <c r="J256" s="77">
        <v>565.76006783165496</v>
      </c>
      <c r="K256" s="77" t="s">
        <v>29</v>
      </c>
      <c r="L256" s="77" t="s">
        <v>29</v>
      </c>
      <c r="M256" s="77" t="s">
        <v>841</v>
      </c>
      <c r="N256" s="77">
        <v>1</v>
      </c>
      <c r="O256" s="77">
        <v>0</v>
      </c>
      <c r="P256" s="77" t="s">
        <v>8</v>
      </c>
      <c r="Q256" s="77">
        <v>33.425505600000001</v>
      </c>
      <c r="R256" s="77">
        <v>-111.94001249999999</v>
      </c>
      <c r="S256" s="77">
        <v>4622.9667618602198</v>
      </c>
      <c r="T256" s="77">
        <v>0.82129703722111802</v>
      </c>
      <c r="U256" s="77">
        <v>181</v>
      </c>
      <c r="V256" s="77">
        <v>636</v>
      </c>
      <c r="W256" s="77">
        <v>0.14760399999999901</v>
      </c>
      <c r="X256" s="77">
        <v>0</v>
      </c>
      <c r="Y256" s="77">
        <v>0</v>
      </c>
      <c r="Z256" s="77">
        <v>0</v>
      </c>
      <c r="AA256" s="77">
        <v>554.75601142322705</v>
      </c>
      <c r="AB256" s="77">
        <v>0.96890103722111798</v>
      </c>
      <c r="AC256" s="77">
        <v>1937.51607925488</v>
      </c>
      <c r="AE256" s="87" t="str">
        <f t="shared" si="203"/>
        <v>Domestic</v>
      </c>
      <c r="AF256" s="82" t="str">
        <f t="shared" si="204"/>
        <v>non-student</v>
      </c>
      <c r="AI256" s="82">
        <f>'GDP per Capita'!N256</f>
        <v>63809.64</v>
      </c>
      <c r="AJ256" s="82">
        <f t="shared" si="205"/>
        <v>63809.64</v>
      </c>
      <c r="AK256" s="82">
        <f t="shared" si="206"/>
        <v>63809.64</v>
      </c>
      <c r="AL256" s="88">
        <f t="shared" si="207"/>
        <v>3.0364002668795499E-2</v>
      </c>
    </row>
    <row r="257" spans="1:38">
      <c r="A257" s="77" t="s">
        <v>218</v>
      </c>
      <c r="B257" s="77">
        <v>359</v>
      </c>
      <c r="C257" s="77">
        <v>21.304546999999999</v>
      </c>
      <c r="D257" s="77">
        <v>-157.85567639999999</v>
      </c>
      <c r="E257" s="77" t="s">
        <v>37</v>
      </c>
      <c r="G257" s="77">
        <v>0</v>
      </c>
      <c r="H257" s="77" t="s">
        <v>63</v>
      </c>
      <c r="I257" s="77">
        <v>2020</v>
      </c>
      <c r="J257" s="77">
        <v>0</v>
      </c>
      <c r="K257" s="77" t="s">
        <v>29</v>
      </c>
      <c r="L257" s="77" t="s">
        <v>29</v>
      </c>
      <c r="M257" s="77" t="s">
        <v>841</v>
      </c>
      <c r="N257" s="77">
        <v>0</v>
      </c>
      <c r="O257" s="77">
        <v>0</v>
      </c>
      <c r="P257" s="77" t="s">
        <v>8</v>
      </c>
      <c r="Q257" s="77">
        <v>33.425505600000001</v>
      </c>
      <c r="R257" s="77">
        <v>-111.94001249999999</v>
      </c>
      <c r="S257" s="77">
        <v>9379.1587088352208</v>
      </c>
      <c r="T257" s="77">
        <v>1.4834966204034301</v>
      </c>
      <c r="U257" s="77">
        <v>181</v>
      </c>
      <c r="V257" s="77">
        <v>636</v>
      </c>
      <c r="W257" s="77">
        <v>0.14760399999999901</v>
      </c>
      <c r="X257" s="77">
        <v>0</v>
      </c>
      <c r="Y257" s="77">
        <v>0</v>
      </c>
      <c r="Z257" s="77">
        <v>0</v>
      </c>
      <c r="AA257" s="77">
        <v>984.81166442769904</v>
      </c>
      <c r="AB257" s="77">
        <v>1.63110062040343</v>
      </c>
      <c r="AC257" s="77">
        <v>1801.8116644276899</v>
      </c>
      <c r="AE257" s="87" t="str">
        <f t="shared" si="203"/>
        <v>Domestic</v>
      </c>
      <c r="AF257" s="82" t="str">
        <f t="shared" si="204"/>
        <v>non-student</v>
      </c>
      <c r="AI257" s="82">
        <f>'GDP per Capita'!N257</f>
        <v>63809.64</v>
      </c>
      <c r="AJ257" s="82">
        <f t="shared" si="205"/>
        <v>63809.64</v>
      </c>
      <c r="AK257" s="82">
        <f t="shared" si="206"/>
        <v>63809.64</v>
      </c>
      <c r="AL257" s="88">
        <f t="shared" si="207"/>
        <v>2.8237295562671877E-2</v>
      </c>
    </row>
    <row r="258" spans="1:38">
      <c r="A258" s="77" t="s">
        <v>163</v>
      </c>
      <c r="B258" s="77">
        <v>360</v>
      </c>
      <c r="C258" s="77">
        <v>39.101874199999997</v>
      </c>
      <c r="D258" s="77">
        <v>-84.512833200000003</v>
      </c>
      <c r="E258" s="77" t="s">
        <v>38</v>
      </c>
      <c r="G258" s="77">
        <v>50</v>
      </c>
      <c r="H258" s="77" t="s">
        <v>61</v>
      </c>
      <c r="I258" s="77">
        <v>2020</v>
      </c>
      <c r="J258" s="77">
        <v>291.01289134438298</v>
      </c>
      <c r="K258" s="77" t="s">
        <v>29</v>
      </c>
      <c r="L258" s="77" t="s">
        <v>29</v>
      </c>
      <c r="M258" s="77" t="s">
        <v>841</v>
      </c>
      <c r="N258" s="77">
        <v>1</v>
      </c>
      <c r="O258" s="77">
        <v>0</v>
      </c>
      <c r="P258" s="77" t="s">
        <v>8</v>
      </c>
      <c r="Q258" s="77">
        <v>33.425505600000001</v>
      </c>
      <c r="R258" s="77">
        <v>-111.94001249999999</v>
      </c>
      <c r="S258" s="77">
        <v>5056.2434835980603</v>
      </c>
      <c r="T258" s="77">
        <v>0.88421720308588203</v>
      </c>
      <c r="U258" s="77">
        <v>181</v>
      </c>
      <c r="V258" s="77">
        <v>318</v>
      </c>
      <c r="W258" s="77">
        <v>7.3801999999999895E-2</v>
      </c>
      <c r="X258" s="77">
        <v>0</v>
      </c>
      <c r="Y258" s="77">
        <v>0</v>
      </c>
      <c r="Z258" s="77">
        <v>0</v>
      </c>
      <c r="AA258" s="77">
        <v>606.74921803176699</v>
      </c>
      <c r="AB258" s="77">
        <v>0.95801920308588195</v>
      </c>
      <c r="AC258" s="77">
        <v>1396.76210937615</v>
      </c>
      <c r="AE258" s="87" t="str">
        <f t="shared" si="203"/>
        <v>Domestic</v>
      </c>
      <c r="AF258" s="82" t="str">
        <f t="shared" si="204"/>
        <v>student</v>
      </c>
      <c r="AI258" s="82">
        <f>'GDP per Capita'!N258</f>
        <v>63809.64</v>
      </c>
      <c r="AJ258" s="82">
        <f t="shared" si="205"/>
        <v>63809.64</v>
      </c>
      <c r="AK258" s="82">
        <f t="shared" si="206"/>
        <v>63809.64</v>
      </c>
      <c r="AL258" s="88">
        <f t="shared" si="207"/>
        <v>2.1889515586926207E-2</v>
      </c>
    </row>
    <row r="259" spans="1:38">
      <c r="A259" s="77" t="s">
        <v>119</v>
      </c>
      <c r="B259" s="77">
        <v>361</v>
      </c>
      <c r="C259" s="77">
        <v>51.507321900000001</v>
      </c>
      <c r="D259" s="77">
        <v>-0.12764739999999999</v>
      </c>
      <c r="E259" s="77" t="s">
        <v>43</v>
      </c>
      <c r="G259" s="77">
        <v>100</v>
      </c>
      <c r="H259" s="77" t="s">
        <v>60</v>
      </c>
      <c r="I259" s="77">
        <v>2020</v>
      </c>
      <c r="J259" s="77">
        <v>565.76006783165496</v>
      </c>
      <c r="K259" s="77" t="s">
        <v>416</v>
      </c>
      <c r="L259" s="77" t="s">
        <v>31</v>
      </c>
      <c r="M259" s="77" t="s">
        <v>841</v>
      </c>
      <c r="N259" s="77">
        <v>1</v>
      </c>
      <c r="O259" s="77">
        <v>0</v>
      </c>
      <c r="P259" s="77" t="s">
        <v>8</v>
      </c>
      <c r="Q259" s="77">
        <v>33.425505600000001</v>
      </c>
      <c r="R259" s="77">
        <v>-111.94001249999999</v>
      </c>
      <c r="S259" s="77">
        <v>16951.460930654201</v>
      </c>
      <c r="T259" s="77">
        <v>2.6126027598769999</v>
      </c>
      <c r="U259" s="77">
        <v>181</v>
      </c>
      <c r="V259" s="77">
        <v>636</v>
      </c>
      <c r="W259" s="77">
        <v>0.14760399999999901</v>
      </c>
      <c r="X259" s="77">
        <v>0</v>
      </c>
      <c r="Y259" s="77">
        <v>0</v>
      </c>
      <c r="Z259" s="77">
        <v>0</v>
      </c>
      <c r="AA259" s="77">
        <v>1779.90339771869</v>
      </c>
      <c r="AB259" s="77">
        <v>2.7602067598769899</v>
      </c>
      <c r="AC259" s="77">
        <v>3162.6634655503499</v>
      </c>
      <c r="AE259" s="87" t="str">
        <f t="shared" ref="AE259:AE322" si="208">IF(K259&lt;&gt;"USA",IF(K259&lt;&gt;"Unknown","International","Unknown"),"Domestic")</f>
        <v>International</v>
      </c>
      <c r="AF259" s="82" t="str">
        <f t="shared" ref="AF259:AF322" si="209">IF(E259="Undergraduate Student","student",IF(E259="Graduate Student","student","non-student"))</f>
        <v>non-student</v>
      </c>
      <c r="AI259" s="82">
        <f>'GDP per Capita'!N259</f>
        <v>40800.480000000003</v>
      </c>
      <c r="AJ259" s="82">
        <f t="shared" ref="AJ259:AJ322" si="210">IFERROR(AI259,"")</f>
        <v>40800.480000000003</v>
      </c>
      <c r="AK259" s="82">
        <f t="shared" ref="AK259:AK322" si="211">IFERROR(AI259,AVERAGE(AJ$2:AJ$2538))</f>
        <v>40800.480000000003</v>
      </c>
      <c r="AL259" s="88">
        <f t="shared" ref="AL259:AL322" si="212">AC259/AK259</f>
        <v>7.7515349465259953E-2</v>
      </c>
    </row>
    <row r="260" spans="1:38">
      <c r="A260" s="77" t="s">
        <v>97</v>
      </c>
      <c r="B260" s="77">
        <v>362</v>
      </c>
      <c r="C260" s="77">
        <v>32.541477999999998</v>
      </c>
      <c r="D260" s="77">
        <v>-85.534735487261102</v>
      </c>
      <c r="E260" s="77" t="s">
        <v>38</v>
      </c>
      <c r="G260" s="77">
        <v>50</v>
      </c>
      <c r="H260" s="77" t="s">
        <v>61</v>
      </c>
      <c r="I260" s="77">
        <v>2020</v>
      </c>
      <c r="J260" s="77">
        <v>291.01289134438298</v>
      </c>
      <c r="K260" s="77" t="s">
        <v>29</v>
      </c>
      <c r="L260" s="77" t="s">
        <v>29</v>
      </c>
      <c r="M260" s="77" t="s">
        <v>841</v>
      </c>
      <c r="N260" s="77">
        <v>1</v>
      </c>
      <c r="O260" s="77">
        <v>0</v>
      </c>
      <c r="P260" s="77" t="s">
        <v>8</v>
      </c>
      <c r="Q260" s="77">
        <v>33.425505600000001</v>
      </c>
      <c r="R260" s="77">
        <v>-111.94001249999999</v>
      </c>
      <c r="S260" s="77">
        <v>4916.5414783636197</v>
      </c>
      <c r="T260" s="77">
        <v>0.86539986010459502</v>
      </c>
      <c r="U260" s="77">
        <v>181</v>
      </c>
      <c r="V260" s="77">
        <v>318</v>
      </c>
      <c r="W260" s="77">
        <v>7.3801999999999895E-2</v>
      </c>
      <c r="X260" s="77">
        <v>0</v>
      </c>
      <c r="Y260" s="77">
        <v>0</v>
      </c>
      <c r="Z260" s="77">
        <v>0</v>
      </c>
      <c r="AA260" s="77">
        <v>589.98497740363496</v>
      </c>
      <c r="AB260" s="77">
        <v>0.93920186010459505</v>
      </c>
      <c r="AC260" s="77">
        <v>1379.99786874801</v>
      </c>
      <c r="AE260" s="87" t="str">
        <f t="shared" si="208"/>
        <v>Domestic</v>
      </c>
      <c r="AF260" s="82" t="str">
        <f t="shared" si="209"/>
        <v>student</v>
      </c>
      <c r="AI260" s="82">
        <f>'GDP per Capita'!N260</f>
        <v>63809.64</v>
      </c>
      <c r="AJ260" s="82">
        <f t="shared" si="210"/>
        <v>63809.64</v>
      </c>
      <c r="AK260" s="82">
        <f t="shared" si="211"/>
        <v>63809.64</v>
      </c>
      <c r="AL260" s="88">
        <f t="shared" si="212"/>
        <v>2.1626792891293697E-2</v>
      </c>
    </row>
    <row r="261" spans="1:38">
      <c r="A261" s="77" t="s">
        <v>171</v>
      </c>
      <c r="B261" s="77">
        <v>363</v>
      </c>
      <c r="C261" s="77">
        <v>37.8708393</v>
      </c>
      <c r="D261" s="77">
        <v>-122.272863899999</v>
      </c>
      <c r="E261" s="77" t="s">
        <v>43</v>
      </c>
      <c r="G261" s="77">
        <v>100</v>
      </c>
      <c r="H261" s="77" t="s">
        <v>60</v>
      </c>
      <c r="I261" s="77">
        <v>2020</v>
      </c>
      <c r="J261" s="77">
        <v>565.76006783165496</v>
      </c>
      <c r="K261" s="77" t="s">
        <v>29</v>
      </c>
      <c r="L261" s="77" t="s">
        <v>29</v>
      </c>
      <c r="M261" s="77" t="s">
        <v>841</v>
      </c>
      <c r="N261" s="77">
        <v>1</v>
      </c>
      <c r="O261" s="77">
        <v>0</v>
      </c>
      <c r="P261" s="77" t="s">
        <v>8</v>
      </c>
      <c r="Q261" s="77">
        <v>33.425505600000001</v>
      </c>
      <c r="R261" s="77">
        <v>-111.94001249999999</v>
      </c>
      <c r="S261" s="77">
        <v>2111.0518604254498</v>
      </c>
      <c r="T261" s="77">
        <v>0.440385069686625</v>
      </c>
      <c r="U261" s="77">
        <v>181</v>
      </c>
      <c r="V261" s="77">
        <v>636</v>
      </c>
      <c r="W261" s="77">
        <v>0.14760399999999901</v>
      </c>
      <c r="X261" s="77">
        <v>0</v>
      </c>
      <c r="Y261" s="77">
        <v>0</v>
      </c>
      <c r="Z261" s="77">
        <v>0</v>
      </c>
      <c r="AA261" s="77">
        <v>405.32195720168602</v>
      </c>
      <c r="AB261" s="77">
        <v>0.58798906968662501</v>
      </c>
      <c r="AC261" s="77">
        <v>1788.08202503334</v>
      </c>
      <c r="AE261" s="87" t="str">
        <f t="shared" si="208"/>
        <v>Domestic</v>
      </c>
      <c r="AF261" s="82" t="str">
        <f t="shared" si="209"/>
        <v>non-student</v>
      </c>
      <c r="AI261" s="82">
        <f>'GDP per Capita'!N261</f>
        <v>63809.64</v>
      </c>
      <c r="AJ261" s="82">
        <f t="shared" si="210"/>
        <v>63809.64</v>
      </c>
      <c r="AK261" s="82">
        <f t="shared" si="211"/>
        <v>63809.64</v>
      </c>
      <c r="AL261" s="88">
        <f t="shared" si="212"/>
        <v>2.8022129963957483E-2</v>
      </c>
    </row>
    <row r="262" spans="1:38">
      <c r="A262" s="77" t="s">
        <v>219</v>
      </c>
      <c r="B262" s="77">
        <v>364</v>
      </c>
      <c r="C262" s="77">
        <v>47.498381500000001</v>
      </c>
      <c r="D262" s="77">
        <v>19.0404707</v>
      </c>
      <c r="E262" s="77" t="s">
        <v>38</v>
      </c>
      <c r="G262" s="77">
        <v>50</v>
      </c>
      <c r="H262" s="77" t="s">
        <v>61</v>
      </c>
      <c r="I262" s="77">
        <v>2020</v>
      </c>
      <c r="J262" s="77">
        <v>291.01289134438298</v>
      </c>
      <c r="K262" s="77" t="s">
        <v>581</v>
      </c>
      <c r="L262" s="77" t="s">
        <v>31</v>
      </c>
      <c r="M262" s="77" t="s">
        <v>841</v>
      </c>
      <c r="N262" s="77">
        <v>1</v>
      </c>
      <c r="O262" s="77">
        <v>0</v>
      </c>
      <c r="P262" s="77" t="s">
        <v>8</v>
      </c>
      <c r="Q262" s="77">
        <v>33.425505600000001</v>
      </c>
      <c r="R262" s="77">
        <v>-111.94001249999999</v>
      </c>
      <c r="S262" s="77">
        <v>19552.0257066292</v>
      </c>
      <c r="T262" s="77">
        <v>3.0236840520475199</v>
      </c>
      <c r="U262" s="77">
        <v>181</v>
      </c>
      <c r="V262" s="77">
        <v>318</v>
      </c>
      <c r="W262" s="77">
        <v>7.3801999999999895E-2</v>
      </c>
      <c r="X262" s="77">
        <v>0</v>
      </c>
      <c r="Y262" s="77">
        <v>0</v>
      </c>
      <c r="Z262" s="77">
        <v>0</v>
      </c>
      <c r="AA262" s="77">
        <v>1789.01035215657</v>
      </c>
      <c r="AB262" s="77">
        <v>3.09748605204752</v>
      </c>
      <c r="AC262" s="77">
        <v>2579.0232435009598</v>
      </c>
      <c r="AE262" s="87" t="str">
        <f t="shared" si="208"/>
        <v>International</v>
      </c>
      <c r="AF262" s="82" t="str">
        <f t="shared" si="209"/>
        <v>student</v>
      </c>
      <c r="AI262" s="82">
        <f>'GDP per Capita'!N262</f>
        <v>15459.9</v>
      </c>
      <c r="AJ262" s="82">
        <f t="shared" si="210"/>
        <v>15459.9</v>
      </c>
      <c r="AK262" s="82">
        <f t="shared" si="211"/>
        <v>15459.9</v>
      </c>
      <c r="AL262" s="88">
        <f t="shared" si="212"/>
        <v>0.16682017629486348</v>
      </c>
    </row>
    <row r="263" spans="1:38">
      <c r="A263" s="77" t="s">
        <v>150</v>
      </c>
      <c r="B263" s="77">
        <v>365</v>
      </c>
      <c r="C263" s="77">
        <v>43.157284999999902</v>
      </c>
      <c r="D263" s="77">
        <v>-77.615213999999995</v>
      </c>
      <c r="E263" s="77" t="s">
        <v>38</v>
      </c>
      <c r="G263" s="77">
        <v>50</v>
      </c>
      <c r="H263" s="77" t="s">
        <v>61</v>
      </c>
      <c r="I263" s="77">
        <v>2020</v>
      </c>
      <c r="J263" s="77">
        <v>291.01289134438298</v>
      </c>
      <c r="K263" s="77" t="s">
        <v>29</v>
      </c>
      <c r="L263" s="77" t="s">
        <v>29</v>
      </c>
      <c r="M263" s="77" t="s">
        <v>841</v>
      </c>
      <c r="N263" s="77">
        <v>1</v>
      </c>
      <c r="O263" s="77">
        <v>0</v>
      </c>
      <c r="P263" s="77" t="s">
        <v>8</v>
      </c>
      <c r="Q263" s="77">
        <v>33.425505600000001</v>
      </c>
      <c r="R263" s="77">
        <v>-111.94001249999999</v>
      </c>
      <c r="S263" s="77">
        <v>6317.5670073171495</v>
      </c>
      <c r="T263" s="77">
        <v>1.05566993562845</v>
      </c>
      <c r="U263" s="77">
        <v>181</v>
      </c>
      <c r="V263" s="77">
        <v>318</v>
      </c>
      <c r="W263" s="77">
        <v>7.3801999999999895E-2</v>
      </c>
      <c r="X263" s="77">
        <v>0</v>
      </c>
      <c r="Y263" s="77">
        <v>0</v>
      </c>
      <c r="Z263" s="77">
        <v>0</v>
      </c>
      <c r="AA263" s="77">
        <v>758.10804087805798</v>
      </c>
      <c r="AB263" s="77">
        <v>1.1294719356284499</v>
      </c>
      <c r="AC263" s="77">
        <v>1548.1209322224399</v>
      </c>
      <c r="AE263" s="87" t="str">
        <f t="shared" si="208"/>
        <v>Domestic</v>
      </c>
      <c r="AF263" s="82" t="str">
        <f t="shared" si="209"/>
        <v>student</v>
      </c>
      <c r="AI263" s="82">
        <f>'GDP per Capita'!N263</f>
        <v>63809.64</v>
      </c>
      <c r="AJ263" s="82">
        <f t="shared" si="210"/>
        <v>63809.64</v>
      </c>
      <c r="AK263" s="82">
        <f t="shared" si="211"/>
        <v>63809.64</v>
      </c>
      <c r="AL263" s="88">
        <f t="shared" si="212"/>
        <v>2.4261552521256034E-2</v>
      </c>
    </row>
    <row r="264" spans="1:38">
      <c r="A264" s="77" t="s">
        <v>148</v>
      </c>
      <c r="B264" s="77">
        <v>366</v>
      </c>
      <c r="C264" s="77">
        <v>30.851592699999902</v>
      </c>
      <c r="D264" s="77">
        <v>34.782575899999998</v>
      </c>
      <c r="E264" s="77" t="s">
        <v>38</v>
      </c>
      <c r="G264" s="77">
        <v>50</v>
      </c>
      <c r="H264" s="77" t="s">
        <v>61</v>
      </c>
      <c r="I264" s="77">
        <v>2020</v>
      </c>
      <c r="J264" s="77">
        <v>291.01289134438298</v>
      </c>
      <c r="K264" s="77" t="s">
        <v>518</v>
      </c>
      <c r="L264" s="77" t="s">
        <v>32</v>
      </c>
      <c r="M264" s="77" t="s">
        <v>841</v>
      </c>
      <c r="N264" s="77">
        <v>1</v>
      </c>
      <c r="O264" s="77">
        <v>0</v>
      </c>
      <c r="P264" s="77" t="s">
        <v>8</v>
      </c>
      <c r="Q264" s="77">
        <v>33.425505600000001</v>
      </c>
      <c r="R264" s="77">
        <v>-111.94001249999999</v>
      </c>
      <c r="S264" s="77">
        <v>24118.917758929201</v>
      </c>
      <c r="T264" s="77">
        <v>3.77443298814844</v>
      </c>
      <c r="U264" s="77">
        <v>181</v>
      </c>
      <c r="V264" s="77">
        <v>318</v>
      </c>
      <c r="W264" s="77">
        <v>7.3801999999999895E-2</v>
      </c>
      <c r="X264" s="77">
        <v>0</v>
      </c>
      <c r="Y264" s="77">
        <v>0</v>
      </c>
      <c r="Z264" s="77">
        <v>0</v>
      </c>
      <c r="AA264" s="77">
        <v>2206.8809749420202</v>
      </c>
      <c r="AB264" s="77">
        <v>3.8482349881484401</v>
      </c>
      <c r="AC264" s="77">
        <v>2996.8938662864098</v>
      </c>
      <c r="AE264" s="87" t="str">
        <f t="shared" si="208"/>
        <v>International</v>
      </c>
      <c r="AF264" s="82" t="str">
        <f t="shared" si="209"/>
        <v>student</v>
      </c>
      <c r="AI264" s="82">
        <f>'GDP per Capita'!N264</f>
        <v>41377.49</v>
      </c>
      <c r="AJ264" s="82">
        <f t="shared" si="210"/>
        <v>41377.49</v>
      </c>
      <c r="AK264" s="82">
        <f t="shared" si="211"/>
        <v>41377.49</v>
      </c>
      <c r="AL264" s="88">
        <f t="shared" si="212"/>
        <v>7.2428121335692666E-2</v>
      </c>
    </row>
    <row r="265" spans="1:38">
      <c r="A265" s="77" t="s">
        <v>105</v>
      </c>
      <c r="B265" s="77">
        <v>367</v>
      </c>
      <c r="C265" s="77">
        <v>30.271128600000001</v>
      </c>
      <c r="D265" s="77">
        <v>-97.743699500000005</v>
      </c>
      <c r="E265" s="77" t="s">
        <v>38</v>
      </c>
      <c r="G265" s="77">
        <v>50</v>
      </c>
      <c r="H265" s="77" t="s">
        <v>61</v>
      </c>
      <c r="I265" s="77">
        <v>2020</v>
      </c>
      <c r="J265" s="77">
        <v>291.01289134438298</v>
      </c>
      <c r="K265" s="77" t="s">
        <v>29</v>
      </c>
      <c r="L265" s="77" t="s">
        <v>29</v>
      </c>
      <c r="M265" s="77" t="s">
        <v>841</v>
      </c>
      <c r="N265" s="77">
        <v>1</v>
      </c>
      <c r="O265" s="77">
        <v>0</v>
      </c>
      <c r="P265" s="77" t="s">
        <v>8</v>
      </c>
      <c r="Q265" s="77">
        <v>33.425505600000001</v>
      </c>
      <c r="R265" s="77">
        <v>-111.94001249999999</v>
      </c>
      <c r="S265" s="77">
        <v>2769.4765726196601</v>
      </c>
      <c r="T265" s="77">
        <v>0.52732661291170302</v>
      </c>
      <c r="U265" s="77">
        <v>181</v>
      </c>
      <c r="V265" s="77">
        <v>318</v>
      </c>
      <c r="W265" s="77">
        <v>7.3801999999999895E-2</v>
      </c>
      <c r="X265" s="77">
        <v>0</v>
      </c>
      <c r="Y265" s="77">
        <v>0</v>
      </c>
      <c r="Z265" s="77">
        <v>0</v>
      </c>
      <c r="AA265" s="77">
        <v>531.73950194297595</v>
      </c>
      <c r="AB265" s="77">
        <v>0.60112861291170305</v>
      </c>
      <c r="AC265" s="77">
        <v>1321.7523932873501</v>
      </c>
      <c r="AE265" s="87" t="str">
        <f t="shared" si="208"/>
        <v>Domestic</v>
      </c>
      <c r="AF265" s="82" t="str">
        <f t="shared" si="209"/>
        <v>student</v>
      </c>
      <c r="AI265" s="82">
        <f>'GDP per Capita'!N265</f>
        <v>63809.64</v>
      </c>
      <c r="AJ265" s="82">
        <f t="shared" si="210"/>
        <v>63809.64</v>
      </c>
      <c r="AK265" s="82">
        <f t="shared" si="211"/>
        <v>63809.64</v>
      </c>
      <c r="AL265" s="88">
        <f t="shared" si="212"/>
        <v>2.0713992326039609E-2</v>
      </c>
    </row>
    <row r="266" spans="1:38">
      <c r="A266" s="77" t="s">
        <v>220</v>
      </c>
      <c r="B266" s="77">
        <v>368</v>
      </c>
      <c r="C266" s="77">
        <v>42.066416699999998</v>
      </c>
      <c r="D266" s="77">
        <v>-87.9372908</v>
      </c>
      <c r="E266" s="77" t="s">
        <v>42</v>
      </c>
      <c r="G266" s="77">
        <v>100</v>
      </c>
      <c r="H266" s="77" t="s">
        <v>60</v>
      </c>
      <c r="I266" s="77">
        <v>2020</v>
      </c>
      <c r="J266" s="77">
        <v>565.76006783165496</v>
      </c>
      <c r="K266" s="77" t="s">
        <v>29</v>
      </c>
      <c r="L266" s="77" t="s">
        <v>29</v>
      </c>
      <c r="M266" s="77" t="s">
        <v>841</v>
      </c>
      <c r="N266" s="77">
        <v>1</v>
      </c>
      <c r="O266" s="77">
        <v>0</v>
      </c>
      <c r="P266" s="77" t="s">
        <v>8</v>
      </c>
      <c r="Q266" s="77">
        <v>33.425505600000001</v>
      </c>
      <c r="R266" s="77">
        <v>-111.94001249999999</v>
      </c>
      <c r="S266" s="77">
        <v>4616.8822121103603</v>
      </c>
      <c r="T266" s="77">
        <v>0.82032839298030302</v>
      </c>
      <c r="U266" s="77">
        <v>181</v>
      </c>
      <c r="V266" s="77">
        <v>636</v>
      </c>
      <c r="W266" s="77">
        <v>0.14760399999999901</v>
      </c>
      <c r="X266" s="77">
        <v>0</v>
      </c>
      <c r="Y266" s="77">
        <v>0</v>
      </c>
      <c r="Z266" s="77">
        <v>0</v>
      </c>
      <c r="AA266" s="77">
        <v>554.025865453243</v>
      </c>
      <c r="AB266" s="77">
        <v>0.96793239298030298</v>
      </c>
      <c r="AC266" s="77">
        <v>1936.78593328489</v>
      </c>
      <c r="AE266" s="87" t="str">
        <f t="shared" si="208"/>
        <v>Domestic</v>
      </c>
      <c r="AF266" s="82" t="str">
        <f t="shared" si="209"/>
        <v>non-student</v>
      </c>
      <c r="AI266" s="82">
        <f>'GDP per Capita'!N266</f>
        <v>63809.64</v>
      </c>
      <c r="AJ266" s="82">
        <f t="shared" si="210"/>
        <v>63809.64</v>
      </c>
      <c r="AK266" s="82">
        <f t="shared" si="211"/>
        <v>63809.64</v>
      </c>
      <c r="AL266" s="88">
        <f t="shared" si="212"/>
        <v>3.0352560103534355E-2</v>
      </c>
    </row>
    <row r="267" spans="1:38">
      <c r="A267" s="77" t="s">
        <v>221</v>
      </c>
      <c r="B267" s="77">
        <v>369</v>
      </c>
      <c r="C267" s="77">
        <v>30.445959599999998</v>
      </c>
      <c r="D267" s="77">
        <v>-91.187380000000005</v>
      </c>
      <c r="E267" s="77" t="s">
        <v>38</v>
      </c>
      <c r="G267" s="77">
        <v>50</v>
      </c>
      <c r="H267" s="77" t="s">
        <v>61</v>
      </c>
      <c r="I267" s="77">
        <v>2020</v>
      </c>
      <c r="J267" s="77">
        <v>291.01289134438298</v>
      </c>
      <c r="K267" s="77" t="s">
        <v>29</v>
      </c>
      <c r="L267" s="77" t="s">
        <v>29</v>
      </c>
      <c r="M267" s="77" t="s">
        <v>841</v>
      </c>
      <c r="N267" s="77">
        <v>1</v>
      </c>
      <c r="O267" s="77">
        <v>0</v>
      </c>
      <c r="P267" s="77" t="s">
        <v>8</v>
      </c>
      <c r="Q267" s="77">
        <v>33.425505600000001</v>
      </c>
      <c r="R267" s="77">
        <v>-111.94001249999999</v>
      </c>
      <c r="S267" s="77">
        <v>3965.3870957273102</v>
      </c>
      <c r="T267" s="77">
        <v>0.71661209212860399</v>
      </c>
      <c r="U267" s="77">
        <v>181</v>
      </c>
      <c r="V267" s="77">
        <v>318</v>
      </c>
      <c r="W267" s="77">
        <v>7.3801999999999895E-2</v>
      </c>
      <c r="X267" s="77">
        <v>0</v>
      </c>
      <c r="Y267" s="77">
        <v>0</v>
      </c>
      <c r="Z267" s="77">
        <v>0</v>
      </c>
      <c r="AA267" s="77">
        <v>761.35432237964505</v>
      </c>
      <c r="AB267" s="77">
        <v>0.79041409212860403</v>
      </c>
      <c r="AC267" s="77">
        <v>1551.3672137240201</v>
      </c>
      <c r="AE267" s="87" t="str">
        <f t="shared" si="208"/>
        <v>Domestic</v>
      </c>
      <c r="AF267" s="82" t="str">
        <f t="shared" si="209"/>
        <v>student</v>
      </c>
      <c r="AI267" s="82">
        <f>'GDP per Capita'!N267</f>
        <v>63809.64</v>
      </c>
      <c r="AJ267" s="82">
        <f t="shared" si="210"/>
        <v>63809.64</v>
      </c>
      <c r="AK267" s="82">
        <f t="shared" si="211"/>
        <v>63809.64</v>
      </c>
      <c r="AL267" s="88">
        <f t="shared" si="212"/>
        <v>2.4312426989464602E-2</v>
      </c>
    </row>
    <row r="268" spans="1:38">
      <c r="A268" s="77" t="s">
        <v>222</v>
      </c>
      <c r="B268" s="77">
        <v>370</v>
      </c>
      <c r="C268" s="77">
        <v>42.558426399999902</v>
      </c>
      <c r="D268" s="77">
        <v>-71.268946999999997</v>
      </c>
      <c r="E268" s="77" t="s">
        <v>42</v>
      </c>
      <c r="G268" s="77">
        <v>100</v>
      </c>
      <c r="H268" s="77" t="s">
        <v>60</v>
      </c>
      <c r="I268" s="77">
        <v>2020</v>
      </c>
      <c r="J268" s="77">
        <v>565.76006783165496</v>
      </c>
      <c r="K268" s="77" t="s">
        <v>29</v>
      </c>
      <c r="L268" s="77" t="s">
        <v>29</v>
      </c>
      <c r="M268" s="77" t="s">
        <v>841</v>
      </c>
      <c r="N268" s="77">
        <v>1</v>
      </c>
      <c r="O268" s="77">
        <v>0</v>
      </c>
      <c r="P268" s="77" t="s">
        <v>8</v>
      </c>
      <c r="Q268" s="77">
        <v>33.425505600000001</v>
      </c>
      <c r="R268" s="77">
        <v>-111.94001249999999</v>
      </c>
      <c r="S268" s="77">
        <v>7334.9992954624104</v>
      </c>
      <c r="T268" s="77">
        <v>1.1960132648406101</v>
      </c>
      <c r="U268" s="77">
        <v>181</v>
      </c>
      <c r="V268" s="77">
        <v>636</v>
      </c>
      <c r="W268" s="77">
        <v>0.14760399999999901</v>
      </c>
      <c r="X268" s="77">
        <v>0</v>
      </c>
      <c r="Y268" s="77">
        <v>0</v>
      </c>
      <c r="Z268" s="77">
        <v>0</v>
      </c>
      <c r="AA268" s="77">
        <v>880.19991545548999</v>
      </c>
      <c r="AB268" s="77">
        <v>1.3436172648406199</v>
      </c>
      <c r="AC268" s="77">
        <v>2262.9599832871399</v>
      </c>
      <c r="AE268" s="87" t="str">
        <f t="shared" si="208"/>
        <v>Domestic</v>
      </c>
      <c r="AF268" s="82" t="str">
        <f t="shared" si="209"/>
        <v>non-student</v>
      </c>
      <c r="AI268" s="82">
        <f>'GDP per Capita'!N268</f>
        <v>63809.64</v>
      </c>
      <c r="AJ268" s="82">
        <f t="shared" si="210"/>
        <v>63809.64</v>
      </c>
      <c r="AK268" s="82">
        <f t="shared" si="211"/>
        <v>63809.64</v>
      </c>
      <c r="AL268" s="88">
        <f t="shared" si="212"/>
        <v>3.5464233668880435E-2</v>
      </c>
    </row>
    <row r="269" spans="1:38">
      <c r="A269" s="77" t="s">
        <v>175</v>
      </c>
      <c r="B269" s="77">
        <v>371</v>
      </c>
      <c r="C269" s="77">
        <v>52.0191005</v>
      </c>
      <c r="D269" s="77">
        <v>8.5310070000000007</v>
      </c>
      <c r="E269" s="77" t="s">
        <v>38</v>
      </c>
      <c r="G269" s="77">
        <v>50</v>
      </c>
      <c r="H269" s="77" t="s">
        <v>61</v>
      </c>
      <c r="I269" s="77">
        <v>2020</v>
      </c>
      <c r="J269" s="77">
        <v>291.01289134438298</v>
      </c>
      <c r="K269" s="77" t="s">
        <v>224</v>
      </c>
      <c r="L269" s="77" t="s">
        <v>31</v>
      </c>
      <c r="M269" s="77" t="s">
        <v>841</v>
      </c>
      <c r="N269" s="77">
        <v>1</v>
      </c>
      <c r="O269" s="77">
        <v>0</v>
      </c>
      <c r="P269" s="77" t="s">
        <v>8</v>
      </c>
      <c r="Q269" s="77">
        <v>33.425505600000001</v>
      </c>
      <c r="R269" s="77">
        <v>-111.94001249999999</v>
      </c>
      <c r="S269" s="77">
        <v>17790.078105639801</v>
      </c>
      <c r="T269" s="77">
        <v>2.74386421902221</v>
      </c>
      <c r="U269" s="77">
        <v>181</v>
      </c>
      <c r="V269" s="77">
        <v>318</v>
      </c>
      <c r="W269" s="77">
        <v>7.3801999999999895E-2</v>
      </c>
      <c r="X269" s="77">
        <v>0</v>
      </c>
      <c r="Y269" s="77">
        <v>0</v>
      </c>
      <c r="Z269" s="77">
        <v>0</v>
      </c>
      <c r="AA269" s="77">
        <v>1867.9582010921799</v>
      </c>
      <c r="AB269" s="77">
        <v>2.8176662190222102</v>
      </c>
      <c r="AC269" s="77">
        <v>2657.97109243656</v>
      </c>
      <c r="AE269" s="87" t="str">
        <f t="shared" si="208"/>
        <v>International</v>
      </c>
      <c r="AF269" s="82" t="str">
        <f t="shared" si="209"/>
        <v>student</v>
      </c>
      <c r="AI269" s="82">
        <f>'GDP per Capita'!N269</f>
        <v>49180.54</v>
      </c>
      <c r="AJ269" s="82">
        <f t="shared" si="210"/>
        <v>49180.54</v>
      </c>
      <c r="AK269" s="82">
        <f t="shared" si="211"/>
        <v>49180.54</v>
      </c>
      <c r="AL269" s="88">
        <f t="shared" si="212"/>
        <v>5.4045179098004208E-2</v>
      </c>
    </row>
    <row r="270" spans="1:38">
      <c r="A270" s="77" t="s">
        <v>172</v>
      </c>
      <c r="B270" s="77">
        <v>372</v>
      </c>
      <c r="C270" s="77">
        <v>40.090811100000003</v>
      </c>
      <c r="D270" s="77">
        <v>-75.383248399999999</v>
      </c>
      <c r="E270" s="77" t="s">
        <v>42</v>
      </c>
      <c r="G270" s="77">
        <v>100</v>
      </c>
      <c r="H270" s="77" t="s">
        <v>60</v>
      </c>
      <c r="I270" s="77">
        <v>2020</v>
      </c>
      <c r="J270" s="77">
        <v>565.76006783165496</v>
      </c>
      <c r="K270" s="77" t="s">
        <v>29</v>
      </c>
      <c r="L270" s="77" t="s">
        <v>29</v>
      </c>
      <c r="M270" s="77" t="s">
        <v>841</v>
      </c>
      <c r="N270" s="77">
        <v>1</v>
      </c>
      <c r="O270" s="77">
        <v>0</v>
      </c>
      <c r="P270" s="77" t="s">
        <v>8</v>
      </c>
      <c r="Q270" s="77">
        <v>33.425505600000001</v>
      </c>
      <c r="R270" s="77">
        <v>-111.94001249999999</v>
      </c>
      <c r="S270" s="77">
        <v>6630.7290028314501</v>
      </c>
      <c r="T270" s="77">
        <v>1.09867276866354</v>
      </c>
      <c r="U270" s="77">
        <v>181</v>
      </c>
      <c r="V270" s="77">
        <v>636</v>
      </c>
      <c r="W270" s="77">
        <v>0.14760399999999901</v>
      </c>
      <c r="X270" s="77">
        <v>0</v>
      </c>
      <c r="Y270" s="77">
        <v>0</v>
      </c>
      <c r="Z270" s="77">
        <v>0</v>
      </c>
      <c r="AA270" s="77">
        <v>795.68748033977397</v>
      </c>
      <c r="AB270" s="77">
        <v>1.2462767686635401</v>
      </c>
      <c r="AC270" s="77">
        <v>2178.4475481714298</v>
      </c>
      <c r="AE270" s="87" t="str">
        <f t="shared" si="208"/>
        <v>Domestic</v>
      </c>
      <c r="AF270" s="82" t="str">
        <f t="shared" si="209"/>
        <v>non-student</v>
      </c>
      <c r="AI270" s="82">
        <f>'GDP per Capita'!N270</f>
        <v>63809.64</v>
      </c>
      <c r="AJ270" s="82">
        <f t="shared" si="210"/>
        <v>63809.64</v>
      </c>
      <c r="AK270" s="82">
        <f t="shared" si="211"/>
        <v>63809.64</v>
      </c>
      <c r="AL270" s="88">
        <f t="shared" si="212"/>
        <v>3.4139787470536267E-2</v>
      </c>
    </row>
    <row r="271" spans="1:38">
      <c r="A271" s="77" t="s">
        <v>209</v>
      </c>
      <c r="B271" s="77">
        <v>373</v>
      </c>
      <c r="C271" s="77">
        <v>38.626417799999999</v>
      </c>
      <c r="D271" s="77">
        <v>-90.199837799999997</v>
      </c>
      <c r="E271" s="77" t="s">
        <v>42</v>
      </c>
      <c r="G271" s="77">
        <v>100</v>
      </c>
      <c r="H271" s="77" t="s">
        <v>60</v>
      </c>
      <c r="I271" s="77">
        <v>2020</v>
      </c>
      <c r="J271" s="77">
        <v>565.76006783165496</v>
      </c>
      <c r="K271" s="77" t="s">
        <v>29</v>
      </c>
      <c r="L271" s="77" t="s">
        <v>29</v>
      </c>
      <c r="M271" s="77" t="s">
        <v>841</v>
      </c>
      <c r="N271" s="77">
        <v>1</v>
      </c>
      <c r="O271" s="77">
        <v>0</v>
      </c>
      <c r="P271" s="77" t="s">
        <v>8</v>
      </c>
      <c r="Q271" s="77">
        <v>33.425505600000001</v>
      </c>
      <c r="R271" s="77">
        <v>-111.94001249999999</v>
      </c>
      <c r="S271" s="77">
        <v>4066.4363499382598</v>
      </c>
      <c r="T271" s="77">
        <v>0.73269886636072401</v>
      </c>
      <c r="U271" s="77">
        <v>181</v>
      </c>
      <c r="V271" s="77">
        <v>636</v>
      </c>
      <c r="W271" s="77">
        <v>0.14760399999999901</v>
      </c>
      <c r="X271" s="77">
        <v>0</v>
      </c>
      <c r="Y271" s="77">
        <v>0</v>
      </c>
      <c r="Z271" s="77">
        <v>0</v>
      </c>
      <c r="AA271" s="77">
        <v>487.97236199259203</v>
      </c>
      <c r="AB271" s="77">
        <v>0.88030286636072397</v>
      </c>
      <c r="AC271" s="77">
        <v>1870.7324298242399</v>
      </c>
      <c r="AE271" s="87" t="str">
        <f t="shared" si="208"/>
        <v>Domestic</v>
      </c>
      <c r="AF271" s="82" t="str">
        <f t="shared" si="209"/>
        <v>non-student</v>
      </c>
      <c r="AI271" s="82">
        <f>'GDP per Capita'!N271</f>
        <v>63809.64</v>
      </c>
      <c r="AJ271" s="82">
        <f t="shared" si="210"/>
        <v>63809.64</v>
      </c>
      <c r="AK271" s="82">
        <f t="shared" si="211"/>
        <v>63809.64</v>
      </c>
      <c r="AL271" s="88">
        <f t="shared" si="212"/>
        <v>2.9317395143182753E-2</v>
      </c>
    </row>
    <row r="272" spans="1:38">
      <c r="A272" s="77" t="s">
        <v>223</v>
      </c>
      <c r="B272" s="77">
        <v>374</v>
      </c>
      <c r="C272" s="77">
        <v>33.724427050000003</v>
      </c>
      <c r="D272" s="77">
        <v>-117.830307289752</v>
      </c>
      <c r="E272" s="77" t="s">
        <v>42</v>
      </c>
      <c r="G272" s="77">
        <v>100</v>
      </c>
      <c r="H272" s="77" t="s">
        <v>60</v>
      </c>
      <c r="I272" s="77">
        <v>2020</v>
      </c>
      <c r="J272" s="77">
        <v>565.76006783165496</v>
      </c>
      <c r="K272" s="77" t="s">
        <v>29</v>
      </c>
      <c r="L272" s="77" t="s">
        <v>29</v>
      </c>
      <c r="M272" s="77" t="s">
        <v>841</v>
      </c>
      <c r="N272" s="77">
        <v>1</v>
      </c>
      <c r="O272" s="77">
        <v>0</v>
      </c>
      <c r="P272" s="77" t="s">
        <v>8</v>
      </c>
      <c r="Q272" s="77">
        <v>33.425505600000001</v>
      </c>
      <c r="R272" s="77">
        <v>-111.94001249999999</v>
      </c>
      <c r="S272" s="77">
        <v>1093.2695144961699</v>
      </c>
      <c r="T272" s="77">
        <v>0.305992228434594</v>
      </c>
      <c r="U272" s="77">
        <v>181</v>
      </c>
      <c r="V272" s="77">
        <v>636</v>
      </c>
      <c r="W272" s="77">
        <v>0.14760399999999901</v>
      </c>
      <c r="X272" s="77">
        <v>0</v>
      </c>
      <c r="Y272" s="77">
        <v>0</v>
      </c>
      <c r="Z272" s="77">
        <v>0</v>
      </c>
      <c r="AA272" s="77">
        <v>209.907746783265</v>
      </c>
      <c r="AB272" s="77">
        <v>0.45359622843459402</v>
      </c>
      <c r="AC272" s="77">
        <v>1592.66781461492</v>
      </c>
      <c r="AE272" s="87" t="str">
        <f t="shared" si="208"/>
        <v>Domestic</v>
      </c>
      <c r="AF272" s="82" t="str">
        <f t="shared" si="209"/>
        <v>non-student</v>
      </c>
      <c r="AI272" s="82">
        <f>'GDP per Capita'!N272</f>
        <v>63809.64</v>
      </c>
      <c r="AJ272" s="82">
        <f t="shared" si="210"/>
        <v>63809.64</v>
      </c>
      <c r="AK272" s="82">
        <f t="shared" si="211"/>
        <v>63809.64</v>
      </c>
      <c r="AL272" s="88">
        <f t="shared" si="212"/>
        <v>2.4959674033812447E-2</v>
      </c>
    </row>
    <row r="273" spans="1:38">
      <c r="A273" s="77" t="s">
        <v>199</v>
      </c>
      <c r="B273" s="77">
        <v>375</v>
      </c>
      <c r="C273" s="77">
        <v>36.1623886</v>
      </c>
      <c r="D273" s="77">
        <v>-85.499705700000007</v>
      </c>
      <c r="E273" s="77" t="s">
        <v>38</v>
      </c>
      <c r="G273" s="77">
        <v>50</v>
      </c>
      <c r="H273" s="77" t="s">
        <v>61</v>
      </c>
      <c r="I273" s="77">
        <v>2020</v>
      </c>
      <c r="J273" s="77">
        <v>291.01289134438298</v>
      </c>
      <c r="K273" s="77" t="s">
        <v>29</v>
      </c>
      <c r="L273" s="77" t="s">
        <v>29</v>
      </c>
      <c r="M273" s="77" t="s">
        <v>841</v>
      </c>
      <c r="N273" s="77">
        <v>1</v>
      </c>
      <c r="O273" s="77">
        <v>0</v>
      </c>
      <c r="P273" s="77" t="s">
        <v>8</v>
      </c>
      <c r="Q273" s="77">
        <v>33.425505600000001</v>
      </c>
      <c r="R273" s="77">
        <v>-111.94001249999999</v>
      </c>
      <c r="S273" s="77">
        <v>4851.8218184872703</v>
      </c>
      <c r="T273" s="77">
        <v>0.85669401920305099</v>
      </c>
      <c r="U273" s="77">
        <v>181</v>
      </c>
      <c r="V273" s="77">
        <v>318</v>
      </c>
      <c r="W273" s="77">
        <v>7.3801999999999895E-2</v>
      </c>
      <c r="X273" s="77">
        <v>0</v>
      </c>
      <c r="Y273" s="77">
        <v>0</v>
      </c>
      <c r="Z273" s="77">
        <v>0</v>
      </c>
      <c r="AA273" s="77">
        <v>582.21861821847301</v>
      </c>
      <c r="AB273" s="77">
        <v>0.93049601920305103</v>
      </c>
      <c r="AC273" s="77">
        <v>1372.2315095628501</v>
      </c>
      <c r="AE273" s="87" t="str">
        <f t="shared" si="208"/>
        <v>Domestic</v>
      </c>
      <c r="AF273" s="82" t="str">
        <f t="shared" si="209"/>
        <v>student</v>
      </c>
      <c r="AI273" s="82">
        <f>'GDP per Capita'!N273</f>
        <v>63809.64</v>
      </c>
      <c r="AJ273" s="82">
        <f t="shared" si="210"/>
        <v>63809.64</v>
      </c>
      <c r="AK273" s="82">
        <f t="shared" si="211"/>
        <v>63809.64</v>
      </c>
      <c r="AL273" s="88">
        <f t="shared" si="212"/>
        <v>2.1505081513746985E-2</v>
      </c>
    </row>
    <row r="274" spans="1:38">
      <c r="A274" s="77" t="s">
        <v>116</v>
      </c>
      <c r="B274" s="77">
        <v>376</v>
      </c>
      <c r="C274" s="77">
        <v>29.758938199999999</v>
      </c>
      <c r="D274" s="77">
        <v>-95.367697399999997</v>
      </c>
      <c r="E274" s="77" t="s">
        <v>42</v>
      </c>
      <c r="G274" s="77">
        <v>100</v>
      </c>
      <c r="H274" s="77" t="s">
        <v>60</v>
      </c>
      <c r="I274" s="77">
        <v>2020</v>
      </c>
      <c r="J274" s="77">
        <v>565.76006783165496</v>
      </c>
      <c r="K274" s="77" t="s">
        <v>29</v>
      </c>
      <c r="L274" s="77" t="s">
        <v>29</v>
      </c>
      <c r="M274" s="77" t="s">
        <v>841</v>
      </c>
      <c r="N274" s="77">
        <v>1</v>
      </c>
      <c r="O274" s="77">
        <v>0</v>
      </c>
      <c r="P274" s="77" t="s">
        <v>8</v>
      </c>
      <c r="Q274" s="77">
        <v>33.425505600000001</v>
      </c>
      <c r="R274" s="77">
        <v>-111.94001249999999</v>
      </c>
      <c r="S274" s="77">
        <v>3239.45460107082</v>
      </c>
      <c r="T274" s="77">
        <v>0.60104555736804199</v>
      </c>
      <c r="U274" s="77">
        <v>181</v>
      </c>
      <c r="V274" s="77">
        <v>636</v>
      </c>
      <c r="W274" s="77">
        <v>0.14760399999999901</v>
      </c>
      <c r="X274" s="77">
        <v>0</v>
      </c>
      <c r="Y274" s="77">
        <v>0</v>
      </c>
      <c r="Z274" s="77">
        <v>0</v>
      </c>
      <c r="AA274" s="77">
        <v>621.975283405597</v>
      </c>
      <c r="AB274" s="77">
        <v>0.74864955736804195</v>
      </c>
      <c r="AC274" s="77">
        <v>2004.7353512372499</v>
      </c>
      <c r="AE274" s="87" t="str">
        <f t="shared" si="208"/>
        <v>Domestic</v>
      </c>
      <c r="AF274" s="82" t="str">
        <f t="shared" si="209"/>
        <v>non-student</v>
      </c>
      <c r="AI274" s="82">
        <f>'GDP per Capita'!N274</f>
        <v>63809.64</v>
      </c>
      <c r="AJ274" s="82">
        <f t="shared" si="210"/>
        <v>63809.64</v>
      </c>
      <c r="AK274" s="82">
        <f t="shared" si="211"/>
        <v>63809.64</v>
      </c>
      <c r="AL274" s="88">
        <f t="shared" si="212"/>
        <v>3.1417437102563971E-2</v>
      </c>
    </row>
    <row r="275" spans="1:38">
      <c r="A275" s="77" t="s">
        <v>105</v>
      </c>
      <c r="B275" s="77">
        <v>377</v>
      </c>
      <c r="C275" s="77">
        <v>30.271128600000001</v>
      </c>
      <c r="D275" s="77">
        <v>-97.743699500000005</v>
      </c>
      <c r="E275" s="77" t="s">
        <v>37</v>
      </c>
      <c r="G275" s="77">
        <v>100</v>
      </c>
      <c r="H275" s="77" t="s">
        <v>60</v>
      </c>
      <c r="I275" s="77">
        <v>2020</v>
      </c>
      <c r="J275" s="77">
        <v>565.76006783165496</v>
      </c>
      <c r="K275" s="77" t="s">
        <v>29</v>
      </c>
      <c r="L275" s="77" t="s">
        <v>29</v>
      </c>
      <c r="M275" s="77" t="s">
        <v>841</v>
      </c>
      <c r="N275" s="77">
        <v>1</v>
      </c>
      <c r="O275" s="77">
        <v>0</v>
      </c>
      <c r="P275" s="77" t="s">
        <v>8</v>
      </c>
      <c r="Q275" s="77">
        <v>33.425505600000001</v>
      </c>
      <c r="R275" s="77">
        <v>-111.94001249999999</v>
      </c>
      <c r="S275" s="77">
        <v>2769.4765726196601</v>
      </c>
      <c r="T275" s="77">
        <v>0.52732661291170302</v>
      </c>
      <c r="U275" s="77">
        <v>181</v>
      </c>
      <c r="V275" s="77">
        <v>636</v>
      </c>
      <c r="W275" s="77">
        <v>0.14760399999999901</v>
      </c>
      <c r="X275" s="77">
        <v>0</v>
      </c>
      <c r="Y275" s="77">
        <v>0</v>
      </c>
      <c r="Z275" s="77">
        <v>0</v>
      </c>
      <c r="AA275" s="77">
        <v>531.73950194297595</v>
      </c>
      <c r="AB275" s="77">
        <v>0.67493061291170298</v>
      </c>
      <c r="AC275" s="77">
        <v>1914.4995697746299</v>
      </c>
      <c r="AE275" s="87" t="str">
        <f t="shared" si="208"/>
        <v>Domestic</v>
      </c>
      <c r="AF275" s="82" t="str">
        <f t="shared" si="209"/>
        <v>non-student</v>
      </c>
      <c r="AI275" s="82">
        <f>'GDP per Capita'!N275</f>
        <v>63809.64</v>
      </c>
      <c r="AJ275" s="82">
        <f t="shared" si="210"/>
        <v>63809.64</v>
      </c>
      <c r="AK275" s="82">
        <f t="shared" si="211"/>
        <v>63809.64</v>
      </c>
      <c r="AL275" s="88">
        <f t="shared" si="212"/>
        <v>3.0003296833748472E-2</v>
      </c>
    </row>
    <row r="276" spans="1:38">
      <c r="A276" s="77" t="s">
        <v>203</v>
      </c>
      <c r="B276" s="77">
        <v>378</v>
      </c>
      <c r="C276" s="77">
        <v>33.195869600000002</v>
      </c>
      <c r="D276" s="77">
        <v>-117.3794834</v>
      </c>
      <c r="E276" s="77" t="s">
        <v>42</v>
      </c>
      <c r="G276" s="77">
        <v>100</v>
      </c>
      <c r="H276" s="77" t="s">
        <v>60</v>
      </c>
      <c r="I276" s="77">
        <v>2020</v>
      </c>
      <c r="J276" s="77">
        <v>565.76006783165496</v>
      </c>
      <c r="K276" s="77" t="s">
        <v>29</v>
      </c>
      <c r="L276" s="77" t="s">
        <v>29</v>
      </c>
      <c r="M276" s="77" t="s">
        <v>841</v>
      </c>
      <c r="N276" s="77">
        <v>1</v>
      </c>
      <c r="O276" s="77">
        <v>0</v>
      </c>
      <c r="P276" s="77" t="s">
        <v>8</v>
      </c>
      <c r="Q276" s="77">
        <v>33.425505600000001</v>
      </c>
      <c r="R276" s="77">
        <v>-111.94001249999999</v>
      </c>
      <c r="S276" s="77">
        <v>1012.11269759422</v>
      </c>
      <c r="T276" s="77">
        <v>0.295275894776375</v>
      </c>
      <c r="U276" s="77">
        <v>181</v>
      </c>
      <c r="V276" s="77">
        <v>636</v>
      </c>
      <c r="W276" s="77">
        <v>0.14760399999999901</v>
      </c>
      <c r="X276" s="77">
        <v>0</v>
      </c>
      <c r="Y276" s="77">
        <v>0</v>
      </c>
      <c r="Z276" s="77">
        <v>0</v>
      </c>
      <c r="AA276" s="77">
        <v>194.325637938092</v>
      </c>
      <c r="AB276" s="77">
        <v>0.44287989477637502</v>
      </c>
      <c r="AC276" s="77">
        <v>1577.0857057697399</v>
      </c>
      <c r="AE276" s="87" t="str">
        <f t="shared" si="208"/>
        <v>Domestic</v>
      </c>
      <c r="AF276" s="82" t="str">
        <f t="shared" si="209"/>
        <v>non-student</v>
      </c>
      <c r="AI276" s="82">
        <f>'GDP per Capita'!N276</f>
        <v>63809.64</v>
      </c>
      <c r="AJ276" s="82">
        <f t="shared" si="210"/>
        <v>63809.64</v>
      </c>
      <c r="AK276" s="82">
        <f t="shared" si="211"/>
        <v>63809.64</v>
      </c>
      <c r="AL276" s="88">
        <f t="shared" si="212"/>
        <v>2.4715477250298542E-2</v>
      </c>
    </row>
    <row r="277" spans="1:38">
      <c r="A277" s="77" t="s">
        <v>142</v>
      </c>
      <c r="B277" s="77">
        <v>379</v>
      </c>
      <c r="C277" s="77">
        <v>40.441694099999999</v>
      </c>
      <c r="D277" s="77">
        <v>-79.9900860999999</v>
      </c>
      <c r="E277" s="77" t="s">
        <v>41</v>
      </c>
      <c r="G277" s="77">
        <v>100</v>
      </c>
      <c r="H277" s="77" t="s">
        <v>60</v>
      </c>
      <c r="I277" s="77">
        <v>2020</v>
      </c>
      <c r="J277" s="77">
        <v>565.76006783165496</v>
      </c>
      <c r="K277" s="77" t="s">
        <v>29</v>
      </c>
      <c r="L277" s="77" t="s">
        <v>29</v>
      </c>
      <c r="M277" s="77" t="s">
        <v>841</v>
      </c>
      <c r="N277" s="77">
        <v>1</v>
      </c>
      <c r="O277" s="77">
        <v>0</v>
      </c>
      <c r="P277" s="77" t="s">
        <v>8</v>
      </c>
      <c r="Q277" s="77">
        <v>33.425505600000001</v>
      </c>
      <c r="R277" s="77">
        <v>-111.94001249999999</v>
      </c>
      <c r="S277" s="77">
        <v>5854.5770348624001</v>
      </c>
      <c r="T277" s="77">
        <v>0.99240964067114201</v>
      </c>
      <c r="U277" s="77">
        <v>181</v>
      </c>
      <c r="V277" s="77">
        <v>636</v>
      </c>
      <c r="W277" s="77">
        <v>0.14760399999999901</v>
      </c>
      <c r="X277" s="77">
        <v>0</v>
      </c>
      <c r="Y277" s="77">
        <v>0</v>
      </c>
      <c r="Z277" s="77">
        <v>0</v>
      </c>
      <c r="AA277" s="77">
        <v>702.54924418348799</v>
      </c>
      <c r="AB277" s="77">
        <v>1.1400136406711401</v>
      </c>
      <c r="AC277" s="77">
        <v>2085.3093120151402</v>
      </c>
      <c r="AE277" s="87" t="str">
        <f t="shared" si="208"/>
        <v>Domestic</v>
      </c>
      <c r="AF277" s="82" t="str">
        <f t="shared" si="209"/>
        <v>non-student</v>
      </c>
      <c r="AI277" s="82">
        <f>'GDP per Capita'!N277</f>
        <v>63809.64</v>
      </c>
      <c r="AJ277" s="82">
        <f t="shared" si="210"/>
        <v>63809.64</v>
      </c>
      <c r="AK277" s="82">
        <f t="shared" si="211"/>
        <v>63809.64</v>
      </c>
      <c r="AL277" s="88">
        <f t="shared" si="212"/>
        <v>3.2680161054272371E-2</v>
      </c>
    </row>
    <row r="278" spans="1:38">
      <c r="A278" s="77" t="s">
        <v>224</v>
      </c>
      <c r="B278" s="77">
        <v>380</v>
      </c>
      <c r="C278" s="77">
        <v>51.083419599999999</v>
      </c>
      <c r="D278" s="77">
        <v>10.4234469</v>
      </c>
      <c r="E278" s="77" t="s">
        <v>39</v>
      </c>
      <c r="G278" s="77">
        <v>100</v>
      </c>
      <c r="H278" s="77" t="s">
        <v>60</v>
      </c>
      <c r="I278" s="77">
        <v>2020</v>
      </c>
      <c r="J278" s="77">
        <v>565.76006783165496</v>
      </c>
      <c r="K278" s="77" t="s">
        <v>224</v>
      </c>
      <c r="L278" s="77" t="s">
        <v>31</v>
      </c>
      <c r="M278" s="77" t="s">
        <v>841</v>
      </c>
      <c r="N278" s="77">
        <v>1</v>
      </c>
      <c r="O278" s="77">
        <v>0</v>
      </c>
      <c r="P278" s="77" t="s">
        <v>8</v>
      </c>
      <c r="Q278" s="77">
        <v>33.425505600000001</v>
      </c>
      <c r="R278" s="77">
        <v>-111.94001249999999</v>
      </c>
      <c r="S278" s="77">
        <v>18122.962310532101</v>
      </c>
      <c r="T278" s="77">
        <v>2.79631131722316</v>
      </c>
      <c r="U278" s="77">
        <v>181</v>
      </c>
      <c r="V278" s="77">
        <v>636</v>
      </c>
      <c r="W278" s="77">
        <v>0.14760399999999901</v>
      </c>
      <c r="X278" s="77">
        <v>0</v>
      </c>
      <c r="Y278" s="77">
        <v>0</v>
      </c>
      <c r="Z278" s="77">
        <v>0</v>
      </c>
      <c r="AA278" s="77">
        <v>1902.9110426058701</v>
      </c>
      <c r="AB278" s="77">
        <v>2.9439153172231598</v>
      </c>
      <c r="AC278" s="77">
        <v>3285.6711104375299</v>
      </c>
      <c r="AE278" s="87" t="str">
        <f t="shared" si="208"/>
        <v>International</v>
      </c>
      <c r="AF278" s="82" t="str">
        <f t="shared" si="209"/>
        <v>non-student</v>
      </c>
      <c r="AI278" s="82">
        <f>'GDP per Capita'!N278</f>
        <v>49180.54</v>
      </c>
      <c r="AJ278" s="82">
        <f t="shared" si="210"/>
        <v>49180.54</v>
      </c>
      <c r="AK278" s="82">
        <f t="shared" si="211"/>
        <v>49180.54</v>
      </c>
      <c r="AL278" s="88">
        <f t="shared" si="212"/>
        <v>6.6808357745513372E-2</v>
      </c>
    </row>
    <row r="279" spans="1:38">
      <c r="A279" s="77" t="s">
        <v>225</v>
      </c>
      <c r="B279" s="77">
        <v>381</v>
      </c>
      <c r="C279" s="77">
        <v>31.781924199999899</v>
      </c>
      <c r="D279" s="77">
        <v>-95.625819899999996</v>
      </c>
      <c r="E279" s="77" t="s">
        <v>37</v>
      </c>
      <c r="G279" s="77">
        <v>100</v>
      </c>
      <c r="H279" s="77" t="s">
        <v>60</v>
      </c>
      <c r="I279" s="77">
        <v>2020</v>
      </c>
      <c r="J279" s="77">
        <v>565.76006783165496</v>
      </c>
      <c r="K279" s="77" t="s">
        <v>29</v>
      </c>
      <c r="L279" s="77" t="s">
        <v>29</v>
      </c>
      <c r="M279" s="77" t="s">
        <v>841</v>
      </c>
      <c r="N279" s="77">
        <v>1</v>
      </c>
      <c r="O279" s="77">
        <v>0</v>
      </c>
      <c r="P279" s="77" t="s">
        <v>8</v>
      </c>
      <c r="Q279" s="77">
        <v>33.425505600000001</v>
      </c>
      <c r="R279" s="77">
        <v>-111.94001249999999</v>
      </c>
      <c r="S279" s="77">
        <v>3074.9419321188502</v>
      </c>
      <c r="T279" s="77">
        <v>0.57485557522102904</v>
      </c>
      <c r="U279" s="77">
        <v>181</v>
      </c>
      <c r="V279" s="77">
        <v>636</v>
      </c>
      <c r="W279" s="77">
        <v>0.14760399999999901</v>
      </c>
      <c r="X279" s="77">
        <v>0</v>
      </c>
      <c r="Y279" s="77">
        <v>0</v>
      </c>
      <c r="Z279" s="77">
        <v>0</v>
      </c>
      <c r="AA279" s="77">
        <v>590.38885096681895</v>
      </c>
      <c r="AB279" s="77">
        <v>0.72245957522102899</v>
      </c>
      <c r="AC279" s="77">
        <v>1973.14891879847</v>
      </c>
      <c r="AE279" s="87" t="str">
        <f t="shared" si="208"/>
        <v>Domestic</v>
      </c>
      <c r="AF279" s="82" t="str">
        <f t="shared" si="209"/>
        <v>non-student</v>
      </c>
      <c r="AI279" s="82">
        <f>'GDP per Capita'!N279</f>
        <v>63809.64</v>
      </c>
      <c r="AJ279" s="82">
        <f t="shared" si="210"/>
        <v>63809.64</v>
      </c>
      <c r="AK279" s="82">
        <f t="shared" si="211"/>
        <v>63809.64</v>
      </c>
      <c r="AL279" s="88">
        <f t="shared" si="212"/>
        <v>3.0922426749288509E-2</v>
      </c>
    </row>
    <row r="280" spans="1:38">
      <c r="A280" s="77" t="s">
        <v>170</v>
      </c>
      <c r="B280" s="77">
        <v>382</v>
      </c>
      <c r="C280" s="77">
        <v>37.426540699999997</v>
      </c>
      <c r="D280" s="77">
        <v>-122.170292584091</v>
      </c>
      <c r="E280" s="77" t="s">
        <v>38</v>
      </c>
      <c r="G280" s="77">
        <v>50</v>
      </c>
      <c r="H280" s="77" t="s">
        <v>61</v>
      </c>
      <c r="I280" s="77">
        <v>2020</v>
      </c>
      <c r="J280" s="77">
        <v>291.01289134438298</v>
      </c>
      <c r="K280" s="77" t="s">
        <v>29</v>
      </c>
      <c r="L280" s="77" t="s">
        <v>29</v>
      </c>
      <c r="M280" s="77" t="s">
        <v>841</v>
      </c>
      <c r="N280" s="77">
        <v>1</v>
      </c>
      <c r="O280" s="77">
        <v>0</v>
      </c>
      <c r="P280" s="77" t="s">
        <v>8</v>
      </c>
      <c r="Q280" s="77">
        <v>33.425505600000001</v>
      </c>
      <c r="R280" s="77">
        <v>-111.94001249999999</v>
      </c>
      <c r="S280" s="77">
        <v>2054.77890157519</v>
      </c>
      <c r="T280" s="77">
        <v>0.43295451947538099</v>
      </c>
      <c r="U280" s="77">
        <v>181</v>
      </c>
      <c r="V280" s="77">
        <v>318</v>
      </c>
      <c r="W280" s="77">
        <v>7.3801999999999895E-2</v>
      </c>
      <c r="X280" s="77">
        <v>0</v>
      </c>
      <c r="Y280" s="77">
        <v>0</v>
      </c>
      <c r="Z280" s="77">
        <v>0</v>
      </c>
      <c r="AA280" s="77">
        <v>394.51754910243699</v>
      </c>
      <c r="AB280" s="77">
        <v>0.50675651947538103</v>
      </c>
      <c r="AC280" s="77">
        <v>1184.53044044682</v>
      </c>
      <c r="AE280" s="87" t="str">
        <f t="shared" si="208"/>
        <v>Domestic</v>
      </c>
      <c r="AF280" s="82" t="str">
        <f t="shared" si="209"/>
        <v>student</v>
      </c>
      <c r="AI280" s="82">
        <f>'GDP per Capita'!N280</f>
        <v>63809.64</v>
      </c>
      <c r="AJ280" s="82">
        <f t="shared" si="210"/>
        <v>63809.64</v>
      </c>
      <c r="AK280" s="82">
        <f t="shared" si="211"/>
        <v>63809.64</v>
      </c>
      <c r="AL280" s="88">
        <f t="shared" si="212"/>
        <v>1.8563502951071655E-2</v>
      </c>
    </row>
    <row r="281" spans="1:38">
      <c r="A281" s="77" t="s">
        <v>226</v>
      </c>
      <c r="B281" s="77">
        <v>383</v>
      </c>
      <c r="C281" s="77">
        <v>38.063079500000001</v>
      </c>
      <c r="D281" s="77">
        <v>-75.874587300000002</v>
      </c>
      <c r="E281" s="77" t="s">
        <v>42</v>
      </c>
      <c r="G281" s="77">
        <v>100</v>
      </c>
      <c r="H281" s="77" t="s">
        <v>60</v>
      </c>
      <c r="I281" s="77">
        <v>2020</v>
      </c>
      <c r="J281" s="77">
        <v>565.76006783165496</v>
      </c>
      <c r="K281" s="77" t="s">
        <v>29</v>
      </c>
      <c r="L281" s="77" t="s">
        <v>29</v>
      </c>
      <c r="M281" s="77" t="s">
        <v>841</v>
      </c>
      <c r="N281" s="77">
        <v>1</v>
      </c>
      <c r="O281" s="77">
        <v>0</v>
      </c>
      <c r="P281" s="77" t="s">
        <v>8</v>
      </c>
      <c r="Q281" s="77">
        <v>33.425505600000001</v>
      </c>
      <c r="R281" s="77">
        <v>-111.94001249999999</v>
      </c>
      <c r="S281" s="77">
        <v>6549.3181710866502</v>
      </c>
      <c r="T281" s="77">
        <v>1.08747695727278</v>
      </c>
      <c r="U281" s="77">
        <v>181</v>
      </c>
      <c r="V281" s="77">
        <v>636</v>
      </c>
      <c r="W281" s="77">
        <v>0.14760399999999901</v>
      </c>
      <c r="X281" s="77">
        <v>0</v>
      </c>
      <c r="Y281" s="77">
        <v>0</v>
      </c>
      <c r="Z281" s="77">
        <v>0</v>
      </c>
      <c r="AA281" s="77">
        <v>785.91818053039799</v>
      </c>
      <c r="AB281" s="77">
        <v>1.2350809572727799</v>
      </c>
      <c r="AC281" s="77">
        <v>2168.67824836205</v>
      </c>
      <c r="AE281" s="87" t="str">
        <f t="shared" si="208"/>
        <v>Domestic</v>
      </c>
      <c r="AF281" s="82" t="str">
        <f t="shared" si="209"/>
        <v>non-student</v>
      </c>
      <c r="AI281" s="82">
        <f>'GDP per Capita'!N281</f>
        <v>63809.64</v>
      </c>
      <c r="AJ281" s="82">
        <f t="shared" si="210"/>
        <v>63809.64</v>
      </c>
      <c r="AK281" s="82">
        <f t="shared" si="211"/>
        <v>63809.64</v>
      </c>
      <c r="AL281" s="88">
        <f t="shared" si="212"/>
        <v>3.3986686782154704E-2</v>
      </c>
    </row>
    <row r="282" spans="1:38">
      <c r="A282" s="77" t="s">
        <v>142</v>
      </c>
      <c r="B282" s="77">
        <v>384</v>
      </c>
      <c r="C282" s="77">
        <v>40.441694099999999</v>
      </c>
      <c r="D282" s="77">
        <v>-79.9900860999999</v>
      </c>
      <c r="E282" s="77" t="s">
        <v>38</v>
      </c>
      <c r="G282" s="77">
        <v>50</v>
      </c>
      <c r="H282" s="77" t="s">
        <v>61</v>
      </c>
      <c r="I282" s="77">
        <v>2020</v>
      </c>
      <c r="J282" s="77">
        <v>291.01289134438298</v>
      </c>
      <c r="K282" s="77" t="s">
        <v>29</v>
      </c>
      <c r="L282" s="77" t="s">
        <v>29</v>
      </c>
      <c r="M282" s="77" t="s">
        <v>841</v>
      </c>
      <c r="N282" s="77">
        <v>1</v>
      </c>
      <c r="O282" s="77">
        <v>0</v>
      </c>
      <c r="P282" s="77" t="s">
        <v>8</v>
      </c>
      <c r="Q282" s="77">
        <v>33.425505600000001</v>
      </c>
      <c r="R282" s="77">
        <v>-111.94001249999999</v>
      </c>
      <c r="S282" s="77">
        <v>5854.5770348624001</v>
      </c>
      <c r="T282" s="77">
        <v>0.99240964067114201</v>
      </c>
      <c r="U282" s="77">
        <v>181</v>
      </c>
      <c r="V282" s="77">
        <v>318</v>
      </c>
      <c r="W282" s="77">
        <v>7.3801999999999895E-2</v>
      </c>
      <c r="X282" s="77">
        <v>0</v>
      </c>
      <c r="Y282" s="77">
        <v>0</v>
      </c>
      <c r="Z282" s="77">
        <v>0</v>
      </c>
      <c r="AA282" s="77">
        <v>702.54924418348799</v>
      </c>
      <c r="AB282" s="77">
        <v>1.0662116406711399</v>
      </c>
      <c r="AC282" s="77">
        <v>1492.5621355278699</v>
      </c>
      <c r="AE282" s="87" t="str">
        <f t="shared" si="208"/>
        <v>Domestic</v>
      </c>
      <c r="AF282" s="82" t="str">
        <f t="shared" si="209"/>
        <v>student</v>
      </c>
      <c r="AI282" s="82">
        <f>'GDP per Capita'!N282</f>
        <v>63809.64</v>
      </c>
      <c r="AJ282" s="82">
        <f t="shared" si="210"/>
        <v>63809.64</v>
      </c>
      <c r="AK282" s="82">
        <f t="shared" si="211"/>
        <v>63809.64</v>
      </c>
      <c r="AL282" s="88">
        <f t="shared" si="212"/>
        <v>2.3390856546563654E-2</v>
      </c>
    </row>
    <row r="283" spans="1:38">
      <c r="A283" s="77" t="s">
        <v>95</v>
      </c>
      <c r="B283" s="77">
        <v>385</v>
      </c>
      <c r="C283" s="77">
        <v>43.2560802</v>
      </c>
      <c r="D283" s="77">
        <v>-79.872858300000004</v>
      </c>
      <c r="E283" s="77" t="s">
        <v>38</v>
      </c>
      <c r="G283" s="77">
        <v>50</v>
      </c>
      <c r="H283" s="77" t="s">
        <v>61</v>
      </c>
      <c r="I283" s="77">
        <v>2020</v>
      </c>
      <c r="J283" s="77">
        <v>291.01289134438298</v>
      </c>
      <c r="K283" s="77" t="s">
        <v>320</v>
      </c>
      <c r="L283" s="77" t="s">
        <v>28</v>
      </c>
      <c r="M283" s="77" t="s">
        <v>841</v>
      </c>
      <c r="N283" s="77">
        <v>1</v>
      </c>
      <c r="O283" s="77">
        <v>0</v>
      </c>
      <c r="P283" s="77" t="s">
        <v>8</v>
      </c>
      <c r="Q283" s="77">
        <v>33.425505600000001</v>
      </c>
      <c r="R283" s="77">
        <v>-111.94001249999999</v>
      </c>
      <c r="S283" s="77">
        <v>5960.3156951098399</v>
      </c>
      <c r="T283" s="77">
        <v>1.0068238791594799</v>
      </c>
      <c r="U283" s="77">
        <v>181</v>
      </c>
      <c r="V283" s="77">
        <v>318</v>
      </c>
      <c r="W283" s="77">
        <v>7.3801999999999895E-2</v>
      </c>
      <c r="X283" s="77">
        <v>0</v>
      </c>
      <c r="Y283" s="77">
        <v>0</v>
      </c>
      <c r="Z283" s="77">
        <v>0</v>
      </c>
      <c r="AA283" s="77">
        <v>715.23788341318095</v>
      </c>
      <c r="AB283" s="77">
        <v>1.0806258791594801</v>
      </c>
      <c r="AC283" s="77">
        <v>1505.2507747575601</v>
      </c>
      <c r="AE283" s="87" t="str">
        <f t="shared" si="208"/>
        <v>International</v>
      </c>
      <c r="AF283" s="82" t="str">
        <f t="shared" si="209"/>
        <v>student</v>
      </c>
      <c r="AI283" s="82">
        <f>'GDP per Capita'!N283</f>
        <v>49196.49</v>
      </c>
      <c r="AJ283" s="82">
        <f t="shared" si="210"/>
        <v>49196.49</v>
      </c>
      <c r="AK283" s="82">
        <f t="shared" si="211"/>
        <v>49196.49</v>
      </c>
      <c r="AL283" s="88">
        <f t="shared" si="212"/>
        <v>3.0596710756347865E-2</v>
      </c>
    </row>
    <row r="284" spans="1:38">
      <c r="A284" s="77" t="s">
        <v>95</v>
      </c>
      <c r="B284" s="77">
        <v>386</v>
      </c>
      <c r="C284" s="77">
        <v>43.2560802</v>
      </c>
      <c r="D284" s="77">
        <v>-79.872858300000004</v>
      </c>
      <c r="E284" s="77" t="s">
        <v>38</v>
      </c>
      <c r="G284" s="77">
        <v>50</v>
      </c>
      <c r="H284" s="77" t="s">
        <v>61</v>
      </c>
      <c r="I284" s="77">
        <v>2020</v>
      </c>
      <c r="J284" s="77">
        <v>291.01289134438298</v>
      </c>
      <c r="K284" s="77" t="s">
        <v>320</v>
      </c>
      <c r="L284" s="77" t="s">
        <v>28</v>
      </c>
      <c r="M284" s="77" t="s">
        <v>841</v>
      </c>
      <c r="N284" s="77">
        <v>1</v>
      </c>
      <c r="O284" s="77">
        <v>0</v>
      </c>
      <c r="P284" s="77" t="s">
        <v>8</v>
      </c>
      <c r="Q284" s="77">
        <v>33.425505600000001</v>
      </c>
      <c r="R284" s="77">
        <v>-111.94001249999999</v>
      </c>
      <c r="S284" s="77">
        <v>5960.3156951098399</v>
      </c>
      <c r="T284" s="77">
        <v>1.0068238791594799</v>
      </c>
      <c r="U284" s="77">
        <v>181</v>
      </c>
      <c r="V284" s="77">
        <v>318</v>
      </c>
      <c r="W284" s="77">
        <v>7.3801999999999895E-2</v>
      </c>
      <c r="X284" s="77">
        <v>0</v>
      </c>
      <c r="Y284" s="77">
        <v>0</v>
      </c>
      <c r="Z284" s="77">
        <v>0</v>
      </c>
      <c r="AA284" s="77">
        <v>715.23788341318095</v>
      </c>
      <c r="AB284" s="77">
        <v>1.0806258791594801</v>
      </c>
      <c r="AC284" s="77">
        <v>1505.2507747575601</v>
      </c>
      <c r="AE284" s="87" t="str">
        <f t="shared" si="208"/>
        <v>International</v>
      </c>
      <c r="AF284" s="82" t="str">
        <f t="shared" si="209"/>
        <v>student</v>
      </c>
      <c r="AI284" s="82">
        <f>'GDP per Capita'!N284</f>
        <v>49196.49</v>
      </c>
      <c r="AJ284" s="82">
        <f t="shared" si="210"/>
        <v>49196.49</v>
      </c>
      <c r="AK284" s="82">
        <f t="shared" si="211"/>
        <v>49196.49</v>
      </c>
      <c r="AL284" s="88">
        <f t="shared" si="212"/>
        <v>3.0596710756347865E-2</v>
      </c>
    </row>
    <row r="285" spans="1:38">
      <c r="A285" s="77" t="s">
        <v>186</v>
      </c>
      <c r="B285" s="77">
        <v>387</v>
      </c>
      <c r="C285" s="77">
        <v>55.953345599999999</v>
      </c>
      <c r="D285" s="77">
        <v>-3.1883748999999999</v>
      </c>
      <c r="E285" s="77" t="s">
        <v>39</v>
      </c>
      <c r="G285" s="77">
        <v>100</v>
      </c>
      <c r="H285" s="77" t="s">
        <v>60</v>
      </c>
      <c r="I285" s="77">
        <v>2020</v>
      </c>
      <c r="J285" s="77">
        <v>565.76006783165496</v>
      </c>
      <c r="K285" s="77" t="s">
        <v>416</v>
      </c>
      <c r="L285" s="77" t="s">
        <v>31</v>
      </c>
      <c r="M285" s="77" t="s">
        <v>841</v>
      </c>
      <c r="N285" s="77">
        <v>1</v>
      </c>
      <c r="O285" s="77">
        <v>0</v>
      </c>
      <c r="P285" s="77" t="s">
        <v>8</v>
      </c>
      <c r="Q285" s="77">
        <v>33.425505600000001</v>
      </c>
      <c r="R285" s="77">
        <v>-111.94001249999999</v>
      </c>
      <c r="S285" s="77">
        <v>16049.607342880199</v>
      </c>
      <c r="T285" s="77">
        <v>2.4728265530042401</v>
      </c>
      <c r="U285" s="77">
        <v>181</v>
      </c>
      <c r="V285" s="77">
        <v>636</v>
      </c>
      <c r="W285" s="77">
        <v>0.14760399999999901</v>
      </c>
      <c r="X285" s="77">
        <v>0</v>
      </c>
      <c r="Y285" s="77">
        <v>0</v>
      </c>
      <c r="Z285" s="77">
        <v>0</v>
      </c>
      <c r="AA285" s="77">
        <v>1685.20877100242</v>
      </c>
      <c r="AB285" s="77">
        <v>2.62043055300424</v>
      </c>
      <c r="AC285" s="77">
        <v>3067.9688388340801</v>
      </c>
      <c r="AE285" s="87" t="str">
        <f t="shared" si="208"/>
        <v>International</v>
      </c>
      <c r="AF285" s="82" t="str">
        <f t="shared" si="209"/>
        <v>non-student</v>
      </c>
      <c r="AI285" s="82">
        <f>'GDP per Capita'!N285</f>
        <v>40800.480000000003</v>
      </c>
      <c r="AJ285" s="82">
        <f t="shared" si="210"/>
        <v>40800.480000000003</v>
      </c>
      <c r="AK285" s="82">
        <f t="shared" si="211"/>
        <v>40800.480000000003</v>
      </c>
      <c r="AL285" s="88">
        <f t="shared" si="212"/>
        <v>7.5194430036952503E-2</v>
      </c>
    </row>
    <row r="286" spans="1:38">
      <c r="A286" s="77" t="s">
        <v>95</v>
      </c>
      <c r="B286" s="77">
        <v>388</v>
      </c>
      <c r="C286" s="77">
        <v>43.2560802</v>
      </c>
      <c r="D286" s="77">
        <v>-79.872858300000004</v>
      </c>
      <c r="E286" s="77" t="s">
        <v>37</v>
      </c>
      <c r="G286" s="77">
        <v>100</v>
      </c>
      <c r="H286" s="77" t="s">
        <v>60</v>
      </c>
      <c r="I286" s="77">
        <v>2020</v>
      </c>
      <c r="J286" s="77">
        <v>565.76006783165496</v>
      </c>
      <c r="K286" s="77" t="s">
        <v>320</v>
      </c>
      <c r="L286" s="77" t="s">
        <v>28</v>
      </c>
      <c r="M286" s="77" t="s">
        <v>841</v>
      </c>
      <c r="N286" s="77">
        <v>1</v>
      </c>
      <c r="O286" s="77">
        <v>0</v>
      </c>
      <c r="P286" s="77" t="s">
        <v>8</v>
      </c>
      <c r="Q286" s="77">
        <v>33.425505600000001</v>
      </c>
      <c r="R286" s="77">
        <v>-111.94001249999999</v>
      </c>
      <c r="S286" s="77">
        <v>5960.3156951098399</v>
      </c>
      <c r="T286" s="77">
        <v>1.0068238791594799</v>
      </c>
      <c r="U286" s="77">
        <v>181</v>
      </c>
      <c r="V286" s="77">
        <v>636</v>
      </c>
      <c r="W286" s="77">
        <v>0.14760399999999901</v>
      </c>
      <c r="X286" s="77">
        <v>0</v>
      </c>
      <c r="Y286" s="77">
        <v>0</v>
      </c>
      <c r="Z286" s="77">
        <v>0</v>
      </c>
      <c r="AA286" s="77">
        <v>715.23788341318095</v>
      </c>
      <c r="AB286" s="77">
        <v>1.15442787915948</v>
      </c>
      <c r="AC286" s="77">
        <v>2097.9979512448299</v>
      </c>
      <c r="AE286" s="87" t="str">
        <f t="shared" si="208"/>
        <v>International</v>
      </c>
      <c r="AF286" s="82" t="str">
        <f t="shared" si="209"/>
        <v>non-student</v>
      </c>
      <c r="AI286" s="82">
        <f>'GDP per Capita'!N286</f>
        <v>49196.49</v>
      </c>
      <c r="AJ286" s="82">
        <f t="shared" si="210"/>
        <v>49196.49</v>
      </c>
      <c r="AK286" s="82">
        <f t="shared" si="211"/>
        <v>49196.49</v>
      </c>
      <c r="AL286" s="88">
        <f t="shared" si="212"/>
        <v>4.264527715787915E-2</v>
      </c>
    </row>
    <row r="287" spans="1:38">
      <c r="A287" s="77" t="s">
        <v>227</v>
      </c>
      <c r="B287" s="77">
        <v>389</v>
      </c>
      <c r="C287" s="77">
        <v>43.816147700000002</v>
      </c>
      <c r="D287" s="77">
        <v>-79.424592500000003</v>
      </c>
      <c r="E287" s="77" t="s">
        <v>41</v>
      </c>
      <c r="G287" s="77">
        <v>100</v>
      </c>
      <c r="H287" s="77" t="s">
        <v>60</v>
      </c>
      <c r="I287" s="77">
        <v>2020</v>
      </c>
      <c r="J287" s="77">
        <v>565.76006783165496</v>
      </c>
      <c r="K287" s="77" t="s">
        <v>320</v>
      </c>
      <c r="L287" s="77" t="s">
        <v>28</v>
      </c>
      <c r="M287" s="77" t="s">
        <v>841</v>
      </c>
      <c r="N287" s="77">
        <v>1</v>
      </c>
      <c r="O287" s="77">
        <v>0</v>
      </c>
      <c r="P287" s="77" t="s">
        <v>8</v>
      </c>
      <c r="Q287" s="77">
        <v>33.425505600000001</v>
      </c>
      <c r="R287" s="77">
        <v>-111.94001249999999</v>
      </c>
      <c r="S287" s="77">
        <v>6055.0135221709097</v>
      </c>
      <c r="T287" s="77">
        <v>1.0197497621199401</v>
      </c>
      <c r="U287" s="77">
        <v>181</v>
      </c>
      <c r="V287" s="77">
        <v>636</v>
      </c>
      <c r="W287" s="77">
        <v>0.14760399999999901</v>
      </c>
      <c r="X287" s="77">
        <v>0</v>
      </c>
      <c r="Y287" s="77">
        <v>0</v>
      </c>
      <c r="Z287" s="77">
        <v>0</v>
      </c>
      <c r="AA287" s="77">
        <v>726.60162266050895</v>
      </c>
      <c r="AB287" s="77">
        <v>1.1673537621199399</v>
      </c>
      <c r="AC287" s="77">
        <v>2109.3616904921601</v>
      </c>
      <c r="AE287" s="87" t="str">
        <f t="shared" si="208"/>
        <v>International</v>
      </c>
      <c r="AF287" s="82" t="str">
        <f t="shared" si="209"/>
        <v>non-student</v>
      </c>
      <c r="AI287" s="82">
        <f>'GDP per Capita'!N287</f>
        <v>49196.49</v>
      </c>
      <c r="AJ287" s="82">
        <f t="shared" si="210"/>
        <v>49196.49</v>
      </c>
      <c r="AK287" s="82">
        <f t="shared" si="211"/>
        <v>49196.49</v>
      </c>
      <c r="AL287" s="88">
        <f t="shared" si="212"/>
        <v>4.2876263946719777E-2</v>
      </c>
    </row>
    <row r="288" spans="1:38">
      <c r="A288" s="77" t="s">
        <v>175</v>
      </c>
      <c r="B288" s="77">
        <v>390</v>
      </c>
      <c r="C288" s="77">
        <v>52.0191005</v>
      </c>
      <c r="D288" s="77">
        <v>8.5310070000000007</v>
      </c>
      <c r="E288" s="77" t="s">
        <v>38</v>
      </c>
      <c r="G288" s="77">
        <v>50</v>
      </c>
      <c r="H288" s="77" t="s">
        <v>61</v>
      </c>
      <c r="I288" s="77">
        <v>2020</v>
      </c>
      <c r="J288" s="77">
        <v>291.01289134438298</v>
      </c>
      <c r="K288" s="77" t="s">
        <v>224</v>
      </c>
      <c r="L288" s="77" t="s">
        <v>31</v>
      </c>
      <c r="M288" s="77" t="s">
        <v>841</v>
      </c>
      <c r="N288" s="77">
        <v>1</v>
      </c>
      <c r="O288" s="77">
        <v>0</v>
      </c>
      <c r="P288" s="77" t="s">
        <v>8</v>
      </c>
      <c r="Q288" s="77">
        <v>33.425505600000001</v>
      </c>
      <c r="R288" s="77">
        <v>-111.94001249999999</v>
      </c>
      <c r="S288" s="77">
        <v>17790.078105639801</v>
      </c>
      <c r="T288" s="77">
        <v>2.74386421902221</v>
      </c>
      <c r="U288" s="77">
        <v>181</v>
      </c>
      <c r="V288" s="77">
        <v>318</v>
      </c>
      <c r="W288" s="77">
        <v>7.3801999999999895E-2</v>
      </c>
      <c r="X288" s="77">
        <v>0</v>
      </c>
      <c r="Y288" s="77">
        <v>0</v>
      </c>
      <c r="Z288" s="77">
        <v>0</v>
      </c>
      <c r="AA288" s="77">
        <v>1867.9582010921799</v>
      </c>
      <c r="AB288" s="77">
        <v>2.8176662190222102</v>
      </c>
      <c r="AC288" s="77">
        <v>2657.97109243656</v>
      </c>
      <c r="AE288" s="87" t="str">
        <f t="shared" si="208"/>
        <v>International</v>
      </c>
      <c r="AF288" s="82" t="str">
        <f t="shared" si="209"/>
        <v>student</v>
      </c>
      <c r="AI288" s="82">
        <f>'GDP per Capita'!N288</f>
        <v>49180.54</v>
      </c>
      <c r="AJ288" s="82">
        <f t="shared" si="210"/>
        <v>49180.54</v>
      </c>
      <c r="AK288" s="82">
        <f t="shared" si="211"/>
        <v>49180.54</v>
      </c>
      <c r="AL288" s="88">
        <f t="shared" si="212"/>
        <v>5.4045179098004208E-2</v>
      </c>
    </row>
    <row r="289" spans="1:38">
      <c r="A289" s="77" t="s">
        <v>82</v>
      </c>
      <c r="B289" s="77">
        <v>391</v>
      </c>
      <c r="C289" s="77">
        <v>53.479489199999897</v>
      </c>
      <c r="D289" s="77">
        <v>-2.2451147999999899</v>
      </c>
      <c r="E289" s="77" t="s">
        <v>38</v>
      </c>
      <c r="G289" s="77">
        <v>50</v>
      </c>
      <c r="H289" s="77" t="s">
        <v>61</v>
      </c>
      <c r="I289" s="77">
        <v>2020</v>
      </c>
      <c r="J289" s="77">
        <v>291.01289134438298</v>
      </c>
      <c r="K289" s="77" t="s">
        <v>416</v>
      </c>
      <c r="L289" s="77" t="s">
        <v>31</v>
      </c>
      <c r="M289" s="77" t="s">
        <v>841</v>
      </c>
      <c r="N289" s="77">
        <v>1</v>
      </c>
      <c r="O289" s="77">
        <v>0</v>
      </c>
      <c r="P289" s="77" t="s">
        <v>8</v>
      </c>
      <c r="Q289" s="77">
        <v>33.425505600000001</v>
      </c>
      <c r="R289" s="77">
        <v>-111.94001249999999</v>
      </c>
      <c r="S289" s="77">
        <v>16461.317817508301</v>
      </c>
      <c r="T289" s="77">
        <v>2.53645879592358</v>
      </c>
      <c r="U289" s="77">
        <v>181</v>
      </c>
      <c r="V289" s="77">
        <v>318</v>
      </c>
      <c r="W289" s="77">
        <v>7.3801999999999895E-2</v>
      </c>
      <c r="X289" s="77">
        <v>0</v>
      </c>
      <c r="Y289" s="77">
        <v>0</v>
      </c>
      <c r="Z289" s="77">
        <v>0</v>
      </c>
      <c r="AA289" s="77">
        <v>1728.43837083837</v>
      </c>
      <c r="AB289" s="77">
        <v>2.6102607959235802</v>
      </c>
      <c r="AC289" s="77">
        <v>2518.4512621827498</v>
      </c>
      <c r="AE289" s="87" t="str">
        <f t="shared" si="208"/>
        <v>International</v>
      </c>
      <c r="AF289" s="82" t="str">
        <f t="shared" si="209"/>
        <v>student</v>
      </c>
      <c r="AI289" s="82">
        <f>'GDP per Capita'!N289</f>
        <v>40800.480000000003</v>
      </c>
      <c r="AJ289" s="82">
        <f t="shared" si="210"/>
        <v>40800.480000000003</v>
      </c>
      <c r="AK289" s="82">
        <f t="shared" si="211"/>
        <v>40800.480000000003</v>
      </c>
      <c r="AL289" s="88">
        <f t="shared" si="212"/>
        <v>6.1726020433650525E-2</v>
      </c>
    </row>
    <row r="290" spans="1:38">
      <c r="A290" s="77" t="s">
        <v>85</v>
      </c>
      <c r="B290" s="77">
        <v>392</v>
      </c>
      <c r="C290" s="77">
        <v>36.062584299999997</v>
      </c>
      <c r="D290" s="77">
        <v>-94.157432799999995</v>
      </c>
      <c r="E290" s="77" t="s">
        <v>38</v>
      </c>
      <c r="G290" s="77">
        <v>50</v>
      </c>
      <c r="H290" s="77" t="s">
        <v>61</v>
      </c>
      <c r="I290" s="77">
        <v>2020</v>
      </c>
      <c r="J290" s="77">
        <v>291.01289134438298</v>
      </c>
      <c r="K290" s="77" t="s">
        <v>29</v>
      </c>
      <c r="L290" s="77" t="s">
        <v>29</v>
      </c>
      <c r="M290" s="77" t="s">
        <v>841</v>
      </c>
      <c r="N290" s="77">
        <v>1</v>
      </c>
      <c r="O290" s="77">
        <v>0</v>
      </c>
      <c r="P290" s="77" t="s">
        <v>8</v>
      </c>
      <c r="Q290" s="77">
        <v>33.425505600000001</v>
      </c>
      <c r="R290" s="77">
        <v>-111.94001249999999</v>
      </c>
      <c r="S290" s="77">
        <v>3297.1878285582902</v>
      </c>
      <c r="T290" s="77">
        <v>0.61023653461507699</v>
      </c>
      <c r="U290" s="77">
        <v>181</v>
      </c>
      <c r="V290" s="77">
        <v>318</v>
      </c>
      <c r="W290" s="77">
        <v>7.3801999999999895E-2</v>
      </c>
      <c r="X290" s="77">
        <v>0</v>
      </c>
      <c r="Y290" s="77">
        <v>0</v>
      </c>
      <c r="Z290" s="77">
        <v>0</v>
      </c>
      <c r="AA290" s="77">
        <v>633.06006308319195</v>
      </c>
      <c r="AB290" s="77">
        <v>0.68403853461507702</v>
      </c>
      <c r="AC290" s="77">
        <v>1423.07295442757</v>
      </c>
      <c r="AE290" s="87" t="str">
        <f t="shared" si="208"/>
        <v>Domestic</v>
      </c>
      <c r="AF290" s="82" t="str">
        <f t="shared" si="209"/>
        <v>student</v>
      </c>
      <c r="AI290" s="82">
        <f>'GDP per Capita'!N290</f>
        <v>63809.64</v>
      </c>
      <c r="AJ290" s="82">
        <f t="shared" si="210"/>
        <v>63809.64</v>
      </c>
      <c r="AK290" s="82">
        <f t="shared" si="211"/>
        <v>63809.64</v>
      </c>
      <c r="AL290" s="88">
        <f t="shared" si="212"/>
        <v>2.2301848974975724E-2</v>
      </c>
    </row>
    <row r="291" spans="1:38">
      <c r="A291" s="77" t="s">
        <v>228</v>
      </c>
      <c r="B291" s="77">
        <v>393</v>
      </c>
      <c r="C291" s="77">
        <v>43.2560802</v>
      </c>
      <c r="D291" s="77">
        <v>-79.872858300000004</v>
      </c>
      <c r="E291" s="77" t="s">
        <v>43</v>
      </c>
      <c r="G291" s="77">
        <v>100</v>
      </c>
      <c r="H291" s="77" t="s">
        <v>60</v>
      </c>
      <c r="I291" s="77">
        <v>2020</v>
      </c>
      <c r="J291" s="77">
        <v>565.76006783165496</v>
      </c>
      <c r="K291" s="77" t="s">
        <v>320</v>
      </c>
      <c r="L291" s="77" t="s">
        <v>28</v>
      </c>
      <c r="M291" s="77" t="s">
        <v>841</v>
      </c>
      <c r="N291" s="77">
        <v>1</v>
      </c>
      <c r="O291" s="77">
        <v>0</v>
      </c>
      <c r="P291" s="77" t="s">
        <v>8</v>
      </c>
      <c r="Q291" s="77">
        <v>33.425505600000001</v>
      </c>
      <c r="R291" s="77">
        <v>-111.94001249999999</v>
      </c>
      <c r="S291" s="77">
        <v>5960.3156951098399</v>
      </c>
      <c r="T291" s="77">
        <v>1.0068238791594799</v>
      </c>
      <c r="U291" s="77">
        <v>181</v>
      </c>
      <c r="V291" s="77">
        <v>636</v>
      </c>
      <c r="W291" s="77">
        <v>0.14760399999999901</v>
      </c>
      <c r="X291" s="77">
        <v>0</v>
      </c>
      <c r="Y291" s="77">
        <v>0</v>
      </c>
      <c r="Z291" s="77">
        <v>0</v>
      </c>
      <c r="AA291" s="77">
        <v>715.23788341318095</v>
      </c>
      <c r="AB291" s="77">
        <v>1.15442787915948</v>
      </c>
      <c r="AC291" s="77">
        <v>2097.9979512448299</v>
      </c>
      <c r="AE291" s="87" t="str">
        <f t="shared" si="208"/>
        <v>International</v>
      </c>
      <c r="AF291" s="82" t="str">
        <f t="shared" si="209"/>
        <v>non-student</v>
      </c>
      <c r="AI291" s="82">
        <f>'GDP per Capita'!N291</f>
        <v>49196.49</v>
      </c>
      <c r="AJ291" s="82">
        <f t="shared" si="210"/>
        <v>49196.49</v>
      </c>
      <c r="AK291" s="82">
        <f t="shared" si="211"/>
        <v>49196.49</v>
      </c>
      <c r="AL291" s="88">
        <f t="shared" si="212"/>
        <v>4.264527715787915E-2</v>
      </c>
    </row>
    <row r="292" spans="1:38">
      <c r="A292" s="77" t="s">
        <v>125</v>
      </c>
      <c r="B292" s="77">
        <v>394</v>
      </c>
      <c r="C292" s="77">
        <v>42.3750997</v>
      </c>
      <c r="D292" s="77">
        <v>-71.105615700000001</v>
      </c>
      <c r="E292" s="77" t="s">
        <v>38</v>
      </c>
      <c r="G292" s="77">
        <v>50</v>
      </c>
      <c r="H292" s="77" t="s">
        <v>61</v>
      </c>
      <c r="I292" s="77">
        <v>2020</v>
      </c>
      <c r="J292" s="77">
        <v>291.01289134438298</v>
      </c>
      <c r="K292" s="77" t="s">
        <v>29</v>
      </c>
      <c r="L292" s="77" t="s">
        <v>29</v>
      </c>
      <c r="M292" s="77" t="s">
        <v>841</v>
      </c>
      <c r="N292" s="77">
        <v>1</v>
      </c>
      <c r="O292" s="77">
        <v>0</v>
      </c>
      <c r="P292" s="77" t="s">
        <v>8</v>
      </c>
      <c r="Q292" s="77">
        <v>33.425505600000001</v>
      </c>
      <c r="R292" s="77">
        <v>-111.94001249999999</v>
      </c>
      <c r="S292" s="77">
        <v>7360.2404365880802</v>
      </c>
      <c r="T292" s="77">
        <v>1.19951818644415</v>
      </c>
      <c r="U292" s="77">
        <v>181</v>
      </c>
      <c r="V292" s="77">
        <v>318</v>
      </c>
      <c r="W292" s="77">
        <v>7.3801999999999895E-2</v>
      </c>
      <c r="X292" s="77">
        <v>0</v>
      </c>
      <c r="Y292" s="77">
        <v>0</v>
      </c>
      <c r="Z292" s="77">
        <v>0</v>
      </c>
      <c r="AA292" s="77">
        <v>883.22885239056995</v>
      </c>
      <c r="AB292" s="77">
        <v>1.2733201864441499</v>
      </c>
      <c r="AC292" s="77">
        <v>1673.24174373495</v>
      </c>
      <c r="AE292" s="87" t="str">
        <f t="shared" si="208"/>
        <v>Domestic</v>
      </c>
      <c r="AF292" s="82" t="str">
        <f t="shared" si="209"/>
        <v>student</v>
      </c>
      <c r="AI292" s="82">
        <f>'GDP per Capita'!N292</f>
        <v>63809.64</v>
      </c>
      <c r="AJ292" s="82">
        <f t="shared" si="210"/>
        <v>63809.64</v>
      </c>
      <c r="AK292" s="82">
        <f t="shared" si="211"/>
        <v>63809.64</v>
      </c>
      <c r="AL292" s="88">
        <f t="shared" si="212"/>
        <v>2.6222397489391102E-2</v>
      </c>
    </row>
    <row r="293" spans="1:38">
      <c r="A293" s="77" t="s">
        <v>139</v>
      </c>
      <c r="B293" s="77">
        <v>395</v>
      </c>
      <c r="C293" s="77">
        <v>37.566679100000002</v>
      </c>
      <c r="D293" s="77">
        <v>126.9782914</v>
      </c>
      <c r="E293" s="77" t="s">
        <v>40</v>
      </c>
      <c r="G293" s="77">
        <v>50</v>
      </c>
      <c r="H293" s="77" t="s">
        <v>61</v>
      </c>
      <c r="I293" s="77">
        <v>2020</v>
      </c>
      <c r="J293" s="77">
        <v>291.01289134438298</v>
      </c>
      <c r="K293" s="77" t="s">
        <v>317</v>
      </c>
      <c r="L293" s="77" t="s">
        <v>30</v>
      </c>
      <c r="M293" s="77" t="s">
        <v>841</v>
      </c>
      <c r="N293" s="77">
        <v>1</v>
      </c>
      <c r="O293" s="77">
        <v>0</v>
      </c>
      <c r="P293" s="77" t="s">
        <v>8</v>
      </c>
      <c r="Q293" s="77">
        <v>33.425505600000001</v>
      </c>
      <c r="R293" s="77">
        <v>-111.94001249999999</v>
      </c>
      <c r="S293" s="77">
        <v>20087.516699367301</v>
      </c>
      <c r="T293" s="77">
        <v>3.10981091905958</v>
      </c>
      <c r="U293" s="77">
        <v>181</v>
      </c>
      <c r="V293" s="77">
        <v>492.00959999999998</v>
      </c>
      <c r="W293" s="77">
        <v>0.1141864544</v>
      </c>
      <c r="X293" s="77">
        <v>1</v>
      </c>
      <c r="Y293" s="77">
        <v>0</v>
      </c>
      <c r="Z293" s="77">
        <v>0</v>
      </c>
      <c r="AA293" s="77">
        <v>1838.0077779921</v>
      </c>
      <c r="AB293" s="77">
        <v>3.2239973734595799</v>
      </c>
      <c r="AC293" s="77">
        <v>2802.0302693364902</v>
      </c>
      <c r="AE293" s="87" t="str">
        <f t="shared" si="208"/>
        <v>International</v>
      </c>
      <c r="AF293" s="82" t="str">
        <f t="shared" si="209"/>
        <v>non-student</v>
      </c>
      <c r="AI293" s="82">
        <f>'GDP per Capita'!N293</f>
        <v>32154.02</v>
      </c>
      <c r="AJ293" s="82">
        <f t="shared" si="210"/>
        <v>32154.02</v>
      </c>
      <c r="AK293" s="82">
        <f t="shared" si="211"/>
        <v>32154.02</v>
      </c>
      <c r="AL293" s="88">
        <f t="shared" si="212"/>
        <v>8.7144010899305596E-2</v>
      </c>
    </row>
    <row r="294" spans="1:38">
      <c r="A294" s="77" t="s">
        <v>182</v>
      </c>
      <c r="B294" s="77">
        <v>396</v>
      </c>
      <c r="C294" s="77">
        <v>49.260872399999997</v>
      </c>
      <c r="D294" s="77">
        <v>-123.1139529</v>
      </c>
      <c r="E294" s="77" t="s">
        <v>37</v>
      </c>
      <c r="G294" s="77">
        <v>100</v>
      </c>
      <c r="H294" s="77" t="s">
        <v>60</v>
      </c>
      <c r="I294" s="77">
        <v>2020</v>
      </c>
      <c r="J294" s="77">
        <v>565.76006783165496</v>
      </c>
      <c r="K294" s="77" t="s">
        <v>320</v>
      </c>
      <c r="L294" s="77" t="s">
        <v>28</v>
      </c>
      <c r="M294" s="77" t="s">
        <v>841</v>
      </c>
      <c r="N294" s="77">
        <v>1</v>
      </c>
      <c r="O294" s="77">
        <v>0</v>
      </c>
      <c r="P294" s="77" t="s">
        <v>8</v>
      </c>
      <c r="Q294" s="77">
        <v>33.425505600000001</v>
      </c>
      <c r="R294" s="77">
        <v>-111.94001249999999</v>
      </c>
      <c r="S294" s="77">
        <v>3975.38497051887</v>
      </c>
      <c r="T294" s="77">
        <v>0.71820372737449201</v>
      </c>
      <c r="U294" s="77">
        <v>181</v>
      </c>
      <c r="V294" s="77">
        <v>636</v>
      </c>
      <c r="W294" s="77">
        <v>0.14760399999999901</v>
      </c>
      <c r="X294" s="77">
        <v>0</v>
      </c>
      <c r="Y294" s="77">
        <v>0</v>
      </c>
      <c r="Z294" s="77">
        <v>0</v>
      </c>
      <c r="AA294" s="77">
        <v>763.27391433962396</v>
      </c>
      <c r="AB294" s="77">
        <v>0.86580772737449196</v>
      </c>
      <c r="AC294" s="77">
        <v>2146.0339821712801</v>
      </c>
      <c r="AE294" s="87" t="str">
        <f t="shared" si="208"/>
        <v>International</v>
      </c>
      <c r="AF294" s="82" t="str">
        <f t="shared" si="209"/>
        <v>non-student</v>
      </c>
      <c r="AI294" s="82">
        <f>'GDP per Capita'!N294</f>
        <v>49196.49</v>
      </c>
      <c r="AJ294" s="82">
        <f t="shared" si="210"/>
        <v>49196.49</v>
      </c>
      <c r="AK294" s="82">
        <f t="shared" si="211"/>
        <v>49196.49</v>
      </c>
      <c r="AL294" s="88">
        <f t="shared" si="212"/>
        <v>4.3621688908523353E-2</v>
      </c>
    </row>
    <row r="295" spans="1:38">
      <c r="A295" s="77" t="s">
        <v>125</v>
      </c>
      <c r="B295" s="77">
        <v>397</v>
      </c>
      <c r="C295" s="77">
        <v>42.3750997</v>
      </c>
      <c r="D295" s="77">
        <v>-71.105615700000001</v>
      </c>
      <c r="E295" s="77" t="s">
        <v>43</v>
      </c>
      <c r="G295" s="77">
        <v>100</v>
      </c>
      <c r="H295" s="77" t="s">
        <v>60</v>
      </c>
      <c r="I295" s="77">
        <v>2020</v>
      </c>
      <c r="J295" s="77">
        <v>565.76006783165496</v>
      </c>
      <c r="K295" s="77" t="s">
        <v>29</v>
      </c>
      <c r="L295" s="77" t="s">
        <v>29</v>
      </c>
      <c r="M295" s="77" t="s">
        <v>841</v>
      </c>
      <c r="N295" s="77">
        <v>1</v>
      </c>
      <c r="O295" s="77">
        <v>0</v>
      </c>
      <c r="P295" s="77" t="s">
        <v>8</v>
      </c>
      <c r="Q295" s="77">
        <v>33.425505600000001</v>
      </c>
      <c r="R295" s="77">
        <v>-111.94001249999999</v>
      </c>
      <c r="S295" s="77">
        <v>7360.2404365880802</v>
      </c>
      <c r="T295" s="77">
        <v>1.19951818644415</v>
      </c>
      <c r="U295" s="77">
        <v>181</v>
      </c>
      <c r="V295" s="77">
        <v>636</v>
      </c>
      <c r="W295" s="77">
        <v>0.14760399999999901</v>
      </c>
      <c r="X295" s="77">
        <v>0</v>
      </c>
      <c r="Y295" s="77">
        <v>0</v>
      </c>
      <c r="Z295" s="77">
        <v>0</v>
      </c>
      <c r="AA295" s="77">
        <v>883.22885239056995</v>
      </c>
      <c r="AB295" s="77">
        <v>1.34712218644415</v>
      </c>
      <c r="AC295" s="77">
        <v>2265.9889202222198</v>
      </c>
      <c r="AE295" s="87" t="str">
        <f t="shared" si="208"/>
        <v>Domestic</v>
      </c>
      <c r="AF295" s="82" t="str">
        <f t="shared" si="209"/>
        <v>non-student</v>
      </c>
      <c r="AI295" s="82">
        <f>'GDP per Capita'!N295</f>
        <v>63809.64</v>
      </c>
      <c r="AJ295" s="82">
        <f t="shared" si="210"/>
        <v>63809.64</v>
      </c>
      <c r="AK295" s="82">
        <f t="shared" si="211"/>
        <v>63809.64</v>
      </c>
      <c r="AL295" s="88">
        <f t="shared" si="212"/>
        <v>3.5511701997099805E-2</v>
      </c>
    </row>
    <row r="296" spans="1:38">
      <c r="A296" s="77" t="s">
        <v>127</v>
      </c>
      <c r="B296" s="77">
        <v>398</v>
      </c>
      <c r="C296" s="77">
        <v>40.014985600000003</v>
      </c>
      <c r="D296" s="77">
        <v>-105.27054560000001</v>
      </c>
      <c r="E296" s="77" t="s">
        <v>38</v>
      </c>
      <c r="G296" s="77">
        <v>50</v>
      </c>
      <c r="H296" s="77" t="s">
        <v>61</v>
      </c>
      <c r="I296" s="77">
        <v>2020</v>
      </c>
      <c r="J296" s="77">
        <v>291.01289134438298</v>
      </c>
      <c r="K296" s="77" t="s">
        <v>29</v>
      </c>
      <c r="L296" s="77" t="s">
        <v>29</v>
      </c>
      <c r="M296" s="77" t="s">
        <v>841</v>
      </c>
      <c r="N296" s="77">
        <v>1</v>
      </c>
      <c r="O296" s="77">
        <v>0</v>
      </c>
      <c r="P296" s="77" t="s">
        <v>8</v>
      </c>
      <c r="Q296" s="77">
        <v>33.425505600000001</v>
      </c>
      <c r="R296" s="77">
        <v>-111.94001249999999</v>
      </c>
      <c r="S296" s="77">
        <v>1885.80224014141</v>
      </c>
      <c r="T296" s="77">
        <v>0.41064203417221601</v>
      </c>
      <c r="U296" s="77">
        <v>181</v>
      </c>
      <c r="V296" s="77">
        <v>318</v>
      </c>
      <c r="W296" s="77">
        <v>7.3801999999999895E-2</v>
      </c>
      <c r="X296" s="77">
        <v>0</v>
      </c>
      <c r="Y296" s="77">
        <v>0</v>
      </c>
      <c r="Z296" s="77">
        <v>0</v>
      </c>
      <c r="AA296" s="77">
        <v>362.07403010715097</v>
      </c>
      <c r="AB296" s="77">
        <v>0.48444403417221599</v>
      </c>
      <c r="AC296" s="77">
        <v>1152.0869214515301</v>
      </c>
      <c r="AE296" s="87" t="str">
        <f t="shared" si="208"/>
        <v>Domestic</v>
      </c>
      <c r="AF296" s="82" t="str">
        <f t="shared" si="209"/>
        <v>student</v>
      </c>
      <c r="AI296" s="82">
        <f>'GDP per Capita'!N296</f>
        <v>63809.64</v>
      </c>
      <c r="AJ296" s="82">
        <f t="shared" si="210"/>
        <v>63809.64</v>
      </c>
      <c r="AK296" s="82">
        <f t="shared" si="211"/>
        <v>63809.64</v>
      </c>
      <c r="AL296" s="88">
        <f t="shared" si="212"/>
        <v>1.8055060668756791E-2</v>
      </c>
    </row>
    <row r="297" spans="1:38">
      <c r="A297" s="77" t="s">
        <v>128</v>
      </c>
      <c r="B297" s="77">
        <v>399</v>
      </c>
      <c r="C297" s="77">
        <v>46.230215149999999</v>
      </c>
      <c r="D297" s="77">
        <v>7.3637051847831998</v>
      </c>
      <c r="E297" s="77" t="s">
        <v>38</v>
      </c>
      <c r="G297" s="77">
        <v>50</v>
      </c>
      <c r="H297" s="77" t="s">
        <v>61</v>
      </c>
      <c r="I297" s="77">
        <v>2020</v>
      </c>
      <c r="J297" s="77">
        <v>291.01289134438298</v>
      </c>
      <c r="K297" s="77" t="s">
        <v>575</v>
      </c>
      <c r="L297" s="77" t="s">
        <v>31</v>
      </c>
      <c r="M297" s="77" t="s">
        <v>841</v>
      </c>
      <c r="N297" s="77">
        <v>1</v>
      </c>
      <c r="O297" s="77">
        <v>0</v>
      </c>
      <c r="P297" s="77" t="s">
        <v>8</v>
      </c>
      <c r="Q297" s="77">
        <v>33.425505600000001</v>
      </c>
      <c r="R297" s="77">
        <v>-111.94001249999999</v>
      </c>
      <c r="S297" s="77">
        <v>18543.862771567201</v>
      </c>
      <c r="T297" s="77">
        <v>2.8629052529625598</v>
      </c>
      <c r="U297" s="77">
        <v>181</v>
      </c>
      <c r="V297" s="77">
        <v>318</v>
      </c>
      <c r="W297" s="77">
        <v>7.3801999999999895E-2</v>
      </c>
      <c r="X297" s="77">
        <v>0</v>
      </c>
      <c r="Y297" s="77">
        <v>0</v>
      </c>
      <c r="Z297" s="77">
        <v>0</v>
      </c>
      <c r="AA297" s="77">
        <v>1947.1055910145501</v>
      </c>
      <c r="AB297" s="77">
        <v>2.93670725296256</v>
      </c>
      <c r="AC297" s="77">
        <v>2737.1184823589401</v>
      </c>
      <c r="AE297" s="87" t="str">
        <f t="shared" si="208"/>
        <v>International</v>
      </c>
      <c r="AF297" s="82" t="str">
        <f t="shared" si="209"/>
        <v>student</v>
      </c>
      <c r="AI297" s="82">
        <f>'GDP per Capita'!N297</f>
        <v>84665.279999999999</v>
      </c>
      <c r="AJ297" s="82">
        <f t="shared" si="210"/>
        <v>84665.279999999999</v>
      </c>
      <c r="AK297" s="82">
        <f t="shared" si="211"/>
        <v>84665.279999999999</v>
      </c>
      <c r="AL297" s="88">
        <f t="shared" si="212"/>
        <v>3.2328700529413473E-2</v>
      </c>
    </row>
    <row r="298" spans="1:38">
      <c r="A298" s="77" t="s">
        <v>80</v>
      </c>
      <c r="B298" s="77">
        <v>400</v>
      </c>
      <c r="C298" s="77">
        <v>33.749098699999998</v>
      </c>
      <c r="D298" s="77">
        <v>-84.390184899999994</v>
      </c>
      <c r="E298" s="77" t="s">
        <v>38</v>
      </c>
      <c r="G298" s="77">
        <v>50</v>
      </c>
      <c r="H298" s="77" t="s">
        <v>61</v>
      </c>
      <c r="I298" s="77">
        <v>2020</v>
      </c>
      <c r="J298" s="77">
        <v>291.01289134438298</v>
      </c>
      <c r="K298" s="77" t="s">
        <v>29</v>
      </c>
      <c r="L298" s="77" t="s">
        <v>29</v>
      </c>
      <c r="M298" s="77" t="s">
        <v>841</v>
      </c>
      <c r="N298" s="77">
        <v>1</v>
      </c>
      <c r="O298" s="77">
        <v>0</v>
      </c>
      <c r="P298" s="77" t="s">
        <v>8</v>
      </c>
      <c r="Q298" s="77">
        <v>33.425505600000001</v>
      </c>
      <c r="R298" s="77">
        <v>-111.94001249999999</v>
      </c>
      <c r="S298" s="77">
        <v>5089.1168420128497</v>
      </c>
      <c r="T298" s="77">
        <v>0.88865012166530999</v>
      </c>
      <c r="U298" s="77">
        <v>181</v>
      </c>
      <c r="V298" s="77">
        <v>318</v>
      </c>
      <c r="W298" s="77">
        <v>7.3801999999999895E-2</v>
      </c>
      <c r="X298" s="77">
        <v>0</v>
      </c>
      <c r="Y298" s="77">
        <v>0</v>
      </c>
      <c r="Z298" s="77">
        <v>0</v>
      </c>
      <c r="AA298" s="77">
        <v>610.69402104154199</v>
      </c>
      <c r="AB298" s="77">
        <v>0.96245212166531002</v>
      </c>
      <c r="AC298" s="77">
        <v>1400.7069123859201</v>
      </c>
      <c r="AE298" s="87" t="str">
        <f t="shared" si="208"/>
        <v>Domestic</v>
      </c>
      <c r="AF298" s="82" t="str">
        <f t="shared" si="209"/>
        <v>student</v>
      </c>
      <c r="AI298" s="82">
        <f>'GDP per Capita'!N298</f>
        <v>63809.64</v>
      </c>
      <c r="AJ298" s="82">
        <f t="shared" si="210"/>
        <v>63809.64</v>
      </c>
      <c r="AK298" s="82">
        <f t="shared" si="211"/>
        <v>63809.64</v>
      </c>
      <c r="AL298" s="88">
        <f t="shared" si="212"/>
        <v>2.1951337014061198E-2</v>
      </c>
    </row>
    <row r="299" spans="1:38">
      <c r="A299" s="77" t="s">
        <v>229</v>
      </c>
      <c r="B299" s="77">
        <v>401</v>
      </c>
      <c r="C299" s="77">
        <v>35.960394799999897</v>
      </c>
      <c r="D299" s="77">
        <v>-83.921026099999906</v>
      </c>
      <c r="E299" s="77" t="s">
        <v>38</v>
      </c>
      <c r="G299" s="77">
        <v>50</v>
      </c>
      <c r="H299" s="77" t="s">
        <v>61</v>
      </c>
      <c r="I299" s="77">
        <v>2020</v>
      </c>
      <c r="J299" s="77">
        <v>291.01289134438298</v>
      </c>
      <c r="K299" s="77" t="s">
        <v>29</v>
      </c>
      <c r="L299" s="77" t="s">
        <v>29</v>
      </c>
      <c r="M299" s="77" t="s">
        <v>841</v>
      </c>
      <c r="N299" s="77">
        <v>1</v>
      </c>
      <c r="O299" s="77">
        <v>0</v>
      </c>
      <c r="P299" s="77" t="s">
        <v>8</v>
      </c>
      <c r="Q299" s="77">
        <v>33.425505600000001</v>
      </c>
      <c r="R299" s="77">
        <v>-111.94001249999999</v>
      </c>
      <c r="S299" s="77">
        <v>5136.5477456661702</v>
      </c>
      <c r="T299" s="77">
        <v>0.89504945761352805</v>
      </c>
      <c r="U299" s="77">
        <v>181</v>
      </c>
      <c r="V299" s="77">
        <v>318</v>
      </c>
      <c r="W299" s="77">
        <v>7.3801999999999895E-2</v>
      </c>
      <c r="X299" s="77">
        <v>0</v>
      </c>
      <c r="Y299" s="77">
        <v>0</v>
      </c>
      <c r="Z299" s="77">
        <v>0</v>
      </c>
      <c r="AA299" s="77">
        <v>616.38572947994101</v>
      </c>
      <c r="AB299" s="77">
        <v>0.96885145761352798</v>
      </c>
      <c r="AC299" s="77">
        <v>1406.39862082432</v>
      </c>
      <c r="AE299" s="87" t="str">
        <f t="shared" si="208"/>
        <v>Domestic</v>
      </c>
      <c r="AF299" s="82" t="str">
        <f t="shared" si="209"/>
        <v>student</v>
      </c>
      <c r="AI299" s="82">
        <f>'GDP per Capita'!N299</f>
        <v>63809.64</v>
      </c>
      <c r="AJ299" s="82">
        <f t="shared" si="210"/>
        <v>63809.64</v>
      </c>
      <c r="AK299" s="82">
        <f t="shared" si="211"/>
        <v>63809.64</v>
      </c>
      <c r="AL299" s="88">
        <f t="shared" si="212"/>
        <v>2.2040535267466171E-2</v>
      </c>
    </row>
    <row r="300" spans="1:38">
      <c r="A300" s="77" t="s">
        <v>170</v>
      </c>
      <c r="B300" s="77">
        <v>402</v>
      </c>
      <c r="C300" s="77">
        <v>37.426540699999997</v>
      </c>
      <c r="D300" s="77">
        <v>-122.170292584091</v>
      </c>
      <c r="E300" s="77" t="s">
        <v>38</v>
      </c>
      <c r="G300" s="77">
        <v>50</v>
      </c>
      <c r="H300" s="77" t="s">
        <v>61</v>
      </c>
      <c r="I300" s="77">
        <v>2020</v>
      </c>
      <c r="J300" s="77">
        <v>291.01289134438298</v>
      </c>
      <c r="K300" s="77" t="s">
        <v>29</v>
      </c>
      <c r="L300" s="77" t="s">
        <v>29</v>
      </c>
      <c r="M300" s="77" t="s">
        <v>841</v>
      </c>
      <c r="N300" s="77">
        <v>1</v>
      </c>
      <c r="O300" s="77">
        <v>0</v>
      </c>
      <c r="P300" s="77" t="s">
        <v>8</v>
      </c>
      <c r="Q300" s="77">
        <v>33.425505600000001</v>
      </c>
      <c r="R300" s="77">
        <v>-111.94001249999999</v>
      </c>
      <c r="S300" s="77">
        <v>2054.77890157519</v>
      </c>
      <c r="T300" s="77">
        <v>0.43295451947538099</v>
      </c>
      <c r="U300" s="77">
        <v>181</v>
      </c>
      <c r="V300" s="77">
        <v>318</v>
      </c>
      <c r="W300" s="77">
        <v>7.3801999999999895E-2</v>
      </c>
      <c r="X300" s="77">
        <v>0</v>
      </c>
      <c r="Y300" s="77">
        <v>0</v>
      </c>
      <c r="Z300" s="77">
        <v>0</v>
      </c>
      <c r="AA300" s="77">
        <v>394.51754910243699</v>
      </c>
      <c r="AB300" s="77">
        <v>0.50675651947538103</v>
      </c>
      <c r="AC300" s="77">
        <v>1184.53044044682</v>
      </c>
      <c r="AE300" s="87" t="str">
        <f t="shared" si="208"/>
        <v>Domestic</v>
      </c>
      <c r="AF300" s="82" t="str">
        <f t="shared" si="209"/>
        <v>student</v>
      </c>
      <c r="AI300" s="82">
        <f>'GDP per Capita'!N300</f>
        <v>63809.64</v>
      </c>
      <c r="AJ300" s="82">
        <f t="shared" si="210"/>
        <v>63809.64</v>
      </c>
      <c r="AK300" s="82">
        <f t="shared" si="211"/>
        <v>63809.64</v>
      </c>
      <c r="AL300" s="88">
        <f t="shared" si="212"/>
        <v>1.8563502951071655E-2</v>
      </c>
    </row>
    <row r="301" spans="1:38">
      <c r="A301" s="77" t="s">
        <v>230</v>
      </c>
      <c r="B301" s="77">
        <v>403</v>
      </c>
      <c r="C301" s="77">
        <v>38.046406599999997</v>
      </c>
      <c r="D301" s="77">
        <v>-84.497039299999997</v>
      </c>
      <c r="E301" s="77" t="s">
        <v>38</v>
      </c>
      <c r="G301" s="77">
        <v>50</v>
      </c>
      <c r="H301" s="77" t="s">
        <v>61</v>
      </c>
      <c r="I301" s="77">
        <v>2020</v>
      </c>
      <c r="J301" s="77">
        <v>291.01289134438298</v>
      </c>
      <c r="K301" s="77" t="s">
        <v>29</v>
      </c>
      <c r="L301" s="77" t="s">
        <v>29</v>
      </c>
      <c r="M301" s="77" t="s">
        <v>841</v>
      </c>
      <c r="N301" s="77">
        <v>1</v>
      </c>
      <c r="O301" s="77">
        <v>0</v>
      </c>
      <c r="P301" s="77" t="s">
        <v>8</v>
      </c>
      <c r="Q301" s="77">
        <v>33.425505600000001</v>
      </c>
      <c r="R301" s="77">
        <v>-111.94001249999999</v>
      </c>
      <c r="S301" s="77">
        <v>5039.9946331133797</v>
      </c>
      <c r="T301" s="77">
        <v>0.88202677550859998</v>
      </c>
      <c r="U301" s="77">
        <v>181</v>
      </c>
      <c r="V301" s="77">
        <v>318</v>
      </c>
      <c r="W301" s="77">
        <v>7.3801999999999895E-2</v>
      </c>
      <c r="X301" s="77">
        <v>0</v>
      </c>
      <c r="Y301" s="77">
        <v>0</v>
      </c>
      <c r="Z301" s="77">
        <v>0</v>
      </c>
      <c r="AA301" s="77">
        <v>604.79935597360497</v>
      </c>
      <c r="AB301" s="77">
        <v>0.95582877550860001</v>
      </c>
      <c r="AC301" s="77">
        <v>1394.8122473179801</v>
      </c>
      <c r="AE301" s="87" t="str">
        <f t="shared" si="208"/>
        <v>Domestic</v>
      </c>
      <c r="AF301" s="82" t="str">
        <f t="shared" si="209"/>
        <v>student</v>
      </c>
      <c r="AI301" s="82">
        <f>'GDP per Capita'!N301</f>
        <v>63809.64</v>
      </c>
      <c r="AJ301" s="82">
        <f t="shared" si="210"/>
        <v>63809.64</v>
      </c>
      <c r="AK301" s="82">
        <f t="shared" si="211"/>
        <v>63809.64</v>
      </c>
      <c r="AL301" s="88">
        <f t="shared" si="212"/>
        <v>2.1858958102850604E-2</v>
      </c>
    </row>
    <row r="302" spans="1:38">
      <c r="A302" s="77" t="s">
        <v>167</v>
      </c>
      <c r="B302" s="77">
        <v>404</v>
      </c>
      <c r="C302" s="77">
        <v>47.603832099999998</v>
      </c>
      <c r="D302" s="77">
        <v>-122.3300624</v>
      </c>
      <c r="E302" s="77" t="s">
        <v>42</v>
      </c>
      <c r="G302" s="77">
        <v>100</v>
      </c>
      <c r="H302" s="77" t="s">
        <v>60</v>
      </c>
      <c r="I302" s="77">
        <v>2020</v>
      </c>
      <c r="J302" s="77">
        <v>565.76006783165496</v>
      </c>
      <c r="K302" s="77" t="s">
        <v>29</v>
      </c>
      <c r="L302" s="77" t="s">
        <v>29</v>
      </c>
      <c r="M302" s="77" t="s">
        <v>841</v>
      </c>
      <c r="N302" s="77">
        <v>1</v>
      </c>
      <c r="O302" s="77">
        <v>0</v>
      </c>
      <c r="P302" s="77" t="s">
        <v>8</v>
      </c>
      <c r="Q302" s="77">
        <v>33.425505600000001</v>
      </c>
      <c r="R302" s="77">
        <v>-111.94001249999999</v>
      </c>
      <c r="S302" s="77">
        <v>3601.93784949057</v>
      </c>
      <c r="T302" s="77">
        <v>0.65875193259848996</v>
      </c>
      <c r="U302" s="77">
        <v>181</v>
      </c>
      <c r="V302" s="77">
        <v>636</v>
      </c>
      <c r="W302" s="77">
        <v>0.14760399999999901</v>
      </c>
      <c r="X302" s="77">
        <v>0</v>
      </c>
      <c r="Y302" s="77">
        <v>0</v>
      </c>
      <c r="Z302" s="77">
        <v>0</v>
      </c>
      <c r="AA302" s="77">
        <v>691.57206710218895</v>
      </c>
      <c r="AB302" s="77">
        <v>0.80635593259849003</v>
      </c>
      <c r="AC302" s="77">
        <v>2074.3321349338398</v>
      </c>
      <c r="AE302" s="87" t="str">
        <f t="shared" si="208"/>
        <v>Domestic</v>
      </c>
      <c r="AF302" s="82" t="str">
        <f t="shared" si="209"/>
        <v>non-student</v>
      </c>
      <c r="AI302" s="82">
        <f>'GDP per Capita'!N302</f>
        <v>63809.64</v>
      </c>
      <c r="AJ302" s="82">
        <f t="shared" si="210"/>
        <v>63809.64</v>
      </c>
      <c r="AK302" s="82">
        <f t="shared" si="211"/>
        <v>63809.64</v>
      </c>
      <c r="AL302" s="88">
        <f t="shared" si="212"/>
        <v>3.2508130980426153E-2</v>
      </c>
    </row>
    <row r="303" spans="1:38">
      <c r="A303" s="77" t="s">
        <v>231</v>
      </c>
      <c r="B303" s="77">
        <v>405</v>
      </c>
      <c r="C303" s="77">
        <v>35.881400899999903</v>
      </c>
      <c r="D303" s="77">
        <v>-106.29899579999901</v>
      </c>
      <c r="E303" s="77" t="s">
        <v>41</v>
      </c>
      <c r="G303" s="77">
        <v>50</v>
      </c>
      <c r="H303" s="77" t="s">
        <v>61</v>
      </c>
      <c r="I303" s="77">
        <v>2020</v>
      </c>
      <c r="J303" s="77">
        <v>291.01289134438298</v>
      </c>
      <c r="K303" s="77" t="s">
        <v>29</v>
      </c>
      <c r="L303" s="77" t="s">
        <v>29</v>
      </c>
      <c r="M303" s="77" t="s">
        <v>841</v>
      </c>
      <c r="N303" s="77">
        <v>1</v>
      </c>
      <c r="O303" s="77">
        <v>0</v>
      </c>
      <c r="P303" s="77" t="s">
        <v>8</v>
      </c>
      <c r="Q303" s="77">
        <v>33.425505600000001</v>
      </c>
      <c r="R303" s="77">
        <v>-111.94001249999999</v>
      </c>
      <c r="S303" s="77">
        <v>1167.29387852275</v>
      </c>
      <c r="T303" s="77">
        <v>0.31576675895499101</v>
      </c>
      <c r="U303" s="77">
        <v>181</v>
      </c>
      <c r="V303" s="77">
        <v>636</v>
      </c>
      <c r="W303" s="77">
        <v>0.14760399999999901</v>
      </c>
      <c r="X303" s="77">
        <v>0</v>
      </c>
      <c r="Y303" s="77">
        <v>0</v>
      </c>
      <c r="Z303" s="77">
        <v>0</v>
      </c>
      <c r="AA303" s="77">
        <v>224.120424676368</v>
      </c>
      <c r="AB303" s="77">
        <v>0.46337075895499102</v>
      </c>
      <c r="AC303" s="77">
        <v>1332.13331602075</v>
      </c>
      <c r="AE303" s="87" t="str">
        <f t="shared" si="208"/>
        <v>Domestic</v>
      </c>
      <c r="AF303" s="82" t="str">
        <f t="shared" si="209"/>
        <v>non-student</v>
      </c>
      <c r="AI303" s="82">
        <f>'GDP per Capita'!N303</f>
        <v>63809.64</v>
      </c>
      <c r="AJ303" s="82">
        <f t="shared" si="210"/>
        <v>63809.64</v>
      </c>
      <c r="AK303" s="82">
        <f t="shared" si="211"/>
        <v>63809.64</v>
      </c>
      <c r="AL303" s="88">
        <f t="shared" si="212"/>
        <v>2.0876678132344111E-2</v>
      </c>
    </row>
    <row r="304" spans="1:38">
      <c r="A304" s="77" t="s">
        <v>90</v>
      </c>
      <c r="B304" s="77">
        <v>406</v>
      </c>
      <c r="C304" s="77">
        <v>1.3408629999999999</v>
      </c>
      <c r="D304" s="77">
        <v>103.83039182212001</v>
      </c>
      <c r="E304" s="77" t="s">
        <v>38</v>
      </c>
      <c r="G304" s="77">
        <v>50</v>
      </c>
      <c r="H304" s="77" t="s">
        <v>61</v>
      </c>
      <c r="I304" s="77">
        <v>2020</v>
      </c>
      <c r="J304" s="77">
        <v>291.01289134438298</v>
      </c>
      <c r="K304" s="77" t="s">
        <v>573</v>
      </c>
      <c r="L304" s="77" t="s">
        <v>30</v>
      </c>
      <c r="M304" s="77" t="s">
        <v>841</v>
      </c>
      <c r="N304" s="77">
        <v>1</v>
      </c>
      <c r="O304" s="77">
        <v>0</v>
      </c>
      <c r="P304" s="77" t="s">
        <v>8</v>
      </c>
      <c r="Q304" s="77">
        <v>33.425505600000001</v>
      </c>
      <c r="R304" s="77">
        <v>-111.94001249999999</v>
      </c>
      <c r="S304" s="77">
        <v>29269.381635411599</v>
      </c>
      <c r="T304" s="77">
        <v>4.6652156128142099</v>
      </c>
      <c r="U304" s="77">
        <v>181</v>
      </c>
      <c r="V304" s="77">
        <v>318</v>
      </c>
      <c r="W304" s="77">
        <v>7.3801999999999895E-2</v>
      </c>
      <c r="X304" s="77">
        <v>0</v>
      </c>
      <c r="Y304" s="77">
        <v>0</v>
      </c>
      <c r="Z304" s="77">
        <v>0</v>
      </c>
      <c r="AA304" s="77">
        <v>2678.1484196401698</v>
      </c>
      <c r="AB304" s="77">
        <v>4.7390176128142096</v>
      </c>
      <c r="AC304" s="77">
        <v>3468.1613109845498</v>
      </c>
      <c r="AE304" s="87" t="str">
        <f t="shared" si="208"/>
        <v>International</v>
      </c>
      <c r="AF304" s="82" t="str">
        <f t="shared" si="209"/>
        <v>student</v>
      </c>
      <c r="AI304" s="82">
        <f>'GDP per Capita'!N304</f>
        <v>56679.16</v>
      </c>
      <c r="AJ304" s="82">
        <f t="shared" si="210"/>
        <v>56679.16</v>
      </c>
      <c r="AK304" s="82">
        <f t="shared" si="211"/>
        <v>56679.16</v>
      </c>
      <c r="AL304" s="88">
        <f t="shared" si="212"/>
        <v>6.1189356211075636E-2</v>
      </c>
    </row>
    <row r="305" spans="1:38">
      <c r="A305" s="77" t="s">
        <v>80</v>
      </c>
      <c r="B305" s="77">
        <v>407</v>
      </c>
      <c r="C305" s="77">
        <v>33.749098699999998</v>
      </c>
      <c r="D305" s="77">
        <v>-84.390184899999994</v>
      </c>
      <c r="E305" s="77" t="s">
        <v>38</v>
      </c>
      <c r="G305" s="77">
        <v>50</v>
      </c>
      <c r="H305" s="77" t="s">
        <v>61</v>
      </c>
      <c r="I305" s="77">
        <v>2020</v>
      </c>
      <c r="J305" s="77">
        <v>291.01289134438298</v>
      </c>
      <c r="K305" s="77" t="s">
        <v>29</v>
      </c>
      <c r="L305" s="77" t="s">
        <v>29</v>
      </c>
      <c r="M305" s="77" t="s">
        <v>841</v>
      </c>
      <c r="N305" s="77">
        <v>1</v>
      </c>
      <c r="O305" s="77">
        <v>0</v>
      </c>
      <c r="P305" s="77" t="s">
        <v>8</v>
      </c>
      <c r="Q305" s="77">
        <v>33.425505600000001</v>
      </c>
      <c r="R305" s="77">
        <v>-111.94001249999999</v>
      </c>
      <c r="S305" s="77">
        <v>5089.1168420128497</v>
      </c>
      <c r="T305" s="77">
        <v>0.88865012166530999</v>
      </c>
      <c r="U305" s="77">
        <v>181</v>
      </c>
      <c r="V305" s="77">
        <v>318</v>
      </c>
      <c r="W305" s="77">
        <v>7.3801999999999895E-2</v>
      </c>
      <c r="X305" s="77">
        <v>0</v>
      </c>
      <c r="Y305" s="77">
        <v>0</v>
      </c>
      <c r="Z305" s="77">
        <v>0</v>
      </c>
      <c r="AA305" s="77">
        <v>610.69402104154199</v>
      </c>
      <c r="AB305" s="77">
        <v>0.96245212166531002</v>
      </c>
      <c r="AC305" s="77">
        <v>1400.7069123859201</v>
      </c>
      <c r="AE305" s="87" t="str">
        <f t="shared" si="208"/>
        <v>Domestic</v>
      </c>
      <c r="AF305" s="82" t="str">
        <f t="shared" si="209"/>
        <v>student</v>
      </c>
      <c r="AI305" s="82">
        <f>'GDP per Capita'!N305</f>
        <v>63809.64</v>
      </c>
      <c r="AJ305" s="82">
        <f t="shared" si="210"/>
        <v>63809.64</v>
      </c>
      <c r="AK305" s="82">
        <f t="shared" si="211"/>
        <v>63809.64</v>
      </c>
      <c r="AL305" s="88">
        <f t="shared" si="212"/>
        <v>2.1951337014061198E-2</v>
      </c>
    </row>
    <row r="306" spans="1:38">
      <c r="A306" s="77" t="s">
        <v>232</v>
      </c>
      <c r="B306" s="77">
        <v>408</v>
      </c>
      <c r="C306" s="77">
        <v>39.739236400000003</v>
      </c>
      <c r="D306" s="77">
        <v>-104.98486229999899</v>
      </c>
      <c r="E306" s="77" t="s">
        <v>42</v>
      </c>
      <c r="G306" s="77">
        <v>100</v>
      </c>
      <c r="H306" s="77" t="s">
        <v>60</v>
      </c>
      <c r="I306" s="77">
        <v>2020</v>
      </c>
      <c r="J306" s="77">
        <v>565.76006783165496</v>
      </c>
      <c r="K306" s="77" t="s">
        <v>29</v>
      </c>
      <c r="L306" s="77" t="s">
        <v>29</v>
      </c>
      <c r="M306" s="77" t="s">
        <v>841</v>
      </c>
      <c r="N306" s="77">
        <v>1</v>
      </c>
      <c r="O306" s="77">
        <v>0</v>
      </c>
      <c r="P306" s="77" t="s">
        <v>8</v>
      </c>
      <c r="Q306" s="77">
        <v>33.425505600000001</v>
      </c>
      <c r="R306" s="77">
        <v>-111.94001249999999</v>
      </c>
      <c r="S306" s="77">
        <v>1873.3374875668801</v>
      </c>
      <c r="T306" s="77">
        <v>0.40899612871836899</v>
      </c>
      <c r="U306" s="77">
        <v>181</v>
      </c>
      <c r="V306" s="77">
        <v>636</v>
      </c>
      <c r="W306" s="77">
        <v>0.14760399999999901</v>
      </c>
      <c r="X306" s="77">
        <v>0</v>
      </c>
      <c r="Y306" s="77">
        <v>0</v>
      </c>
      <c r="Z306" s="77">
        <v>0</v>
      </c>
      <c r="AA306" s="77">
        <v>359.68079761284201</v>
      </c>
      <c r="AB306" s="77">
        <v>0.55660012871836895</v>
      </c>
      <c r="AC306" s="77">
        <v>1742.4408654444901</v>
      </c>
      <c r="AE306" s="87" t="str">
        <f t="shared" si="208"/>
        <v>Domestic</v>
      </c>
      <c r="AF306" s="82" t="str">
        <f t="shared" si="209"/>
        <v>non-student</v>
      </c>
      <c r="AI306" s="82">
        <f>'GDP per Capita'!N306</f>
        <v>63809.64</v>
      </c>
      <c r="AJ306" s="82">
        <f t="shared" si="210"/>
        <v>63809.64</v>
      </c>
      <c r="AK306" s="82">
        <f t="shared" si="211"/>
        <v>63809.64</v>
      </c>
      <c r="AL306" s="88">
        <f t="shared" si="212"/>
        <v>2.7306859362386155E-2</v>
      </c>
    </row>
    <row r="307" spans="1:38">
      <c r="A307" s="77" t="s">
        <v>210</v>
      </c>
      <c r="B307" s="77">
        <v>409</v>
      </c>
      <c r="C307" s="77">
        <v>41.683381299999901</v>
      </c>
      <c r="D307" s="77">
        <v>-86.250006600000006</v>
      </c>
      <c r="E307" s="77" t="s">
        <v>38</v>
      </c>
      <c r="G307" s="77">
        <v>50</v>
      </c>
      <c r="H307" s="77" t="s">
        <v>61</v>
      </c>
      <c r="I307" s="77">
        <v>2020</v>
      </c>
      <c r="J307" s="77">
        <v>291.01289134438298</v>
      </c>
      <c r="K307" s="77" t="s">
        <v>29</v>
      </c>
      <c r="L307" s="77" t="s">
        <v>29</v>
      </c>
      <c r="M307" s="77" t="s">
        <v>841</v>
      </c>
      <c r="N307" s="77">
        <v>1</v>
      </c>
      <c r="O307" s="77">
        <v>0</v>
      </c>
      <c r="P307" s="77" t="s">
        <v>8</v>
      </c>
      <c r="Q307" s="77">
        <v>33.425505600000001</v>
      </c>
      <c r="R307" s="77">
        <v>-111.94001249999999</v>
      </c>
      <c r="S307" s="77">
        <v>4864.0848367982699</v>
      </c>
      <c r="T307" s="77">
        <v>0.85834302665981499</v>
      </c>
      <c r="U307" s="77">
        <v>181</v>
      </c>
      <c r="V307" s="77">
        <v>318</v>
      </c>
      <c r="W307" s="77">
        <v>7.3801999999999895E-2</v>
      </c>
      <c r="X307" s="77">
        <v>0</v>
      </c>
      <c r="Y307" s="77">
        <v>0</v>
      </c>
      <c r="Z307" s="77">
        <v>0</v>
      </c>
      <c r="AA307" s="77">
        <v>583.69018041579295</v>
      </c>
      <c r="AB307" s="77">
        <v>0.93214502665981502</v>
      </c>
      <c r="AC307" s="77">
        <v>1373.7030717601699</v>
      </c>
      <c r="AE307" s="87" t="str">
        <f t="shared" si="208"/>
        <v>Domestic</v>
      </c>
      <c r="AF307" s="82" t="str">
        <f t="shared" si="209"/>
        <v>student</v>
      </c>
      <c r="AI307" s="82">
        <f>'GDP per Capita'!N307</f>
        <v>63809.64</v>
      </c>
      <c r="AJ307" s="82">
        <f t="shared" si="210"/>
        <v>63809.64</v>
      </c>
      <c r="AK307" s="82">
        <f t="shared" si="211"/>
        <v>63809.64</v>
      </c>
      <c r="AL307" s="88">
        <f t="shared" si="212"/>
        <v>2.152814326738358E-2</v>
      </c>
    </row>
    <row r="308" spans="1:38">
      <c r="A308" s="77" t="s">
        <v>119</v>
      </c>
      <c r="B308" s="77">
        <v>410</v>
      </c>
      <c r="C308" s="77">
        <v>51.507321900000001</v>
      </c>
      <c r="D308" s="77">
        <v>-0.12764739999999999</v>
      </c>
      <c r="E308" s="77" t="s">
        <v>38</v>
      </c>
      <c r="G308" s="77">
        <v>50</v>
      </c>
      <c r="H308" s="77" t="s">
        <v>61</v>
      </c>
      <c r="I308" s="77">
        <v>2020</v>
      </c>
      <c r="J308" s="77">
        <v>291.01289134438298</v>
      </c>
      <c r="K308" s="77" t="s">
        <v>416</v>
      </c>
      <c r="L308" s="77" t="s">
        <v>31</v>
      </c>
      <c r="M308" s="77" t="s">
        <v>841</v>
      </c>
      <c r="N308" s="77">
        <v>1</v>
      </c>
      <c r="O308" s="77">
        <v>0</v>
      </c>
      <c r="P308" s="77" t="s">
        <v>8</v>
      </c>
      <c r="Q308" s="77">
        <v>33.425505600000001</v>
      </c>
      <c r="R308" s="77">
        <v>-111.94001249999999</v>
      </c>
      <c r="S308" s="77">
        <v>16951.460930654201</v>
      </c>
      <c r="T308" s="77">
        <v>2.6126027598769999</v>
      </c>
      <c r="U308" s="77">
        <v>181</v>
      </c>
      <c r="V308" s="77">
        <v>318</v>
      </c>
      <c r="W308" s="77">
        <v>7.3801999999999895E-2</v>
      </c>
      <c r="X308" s="77">
        <v>0</v>
      </c>
      <c r="Y308" s="77">
        <v>0</v>
      </c>
      <c r="Z308" s="77">
        <v>0</v>
      </c>
      <c r="AA308" s="77">
        <v>1779.90339771869</v>
      </c>
      <c r="AB308" s="77">
        <v>2.686404759877</v>
      </c>
      <c r="AC308" s="77">
        <v>2569.9162890630701</v>
      </c>
      <c r="AE308" s="87" t="str">
        <f t="shared" si="208"/>
        <v>International</v>
      </c>
      <c r="AF308" s="82" t="str">
        <f t="shared" si="209"/>
        <v>student</v>
      </c>
      <c r="AI308" s="82">
        <f>'GDP per Capita'!N308</f>
        <v>40800.480000000003</v>
      </c>
      <c r="AJ308" s="82">
        <f t="shared" si="210"/>
        <v>40800.480000000003</v>
      </c>
      <c r="AK308" s="82">
        <f t="shared" si="211"/>
        <v>40800.480000000003</v>
      </c>
      <c r="AL308" s="88">
        <f t="shared" si="212"/>
        <v>6.2987403311506873E-2</v>
      </c>
    </row>
    <row r="309" spans="1:38">
      <c r="A309" s="77" t="s">
        <v>111</v>
      </c>
      <c r="B309" s="77">
        <v>411</v>
      </c>
      <c r="C309" s="77">
        <v>22.555454000000001</v>
      </c>
      <c r="D309" s="77">
        <v>114.0543297</v>
      </c>
      <c r="E309" s="77" t="s">
        <v>37</v>
      </c>
      <c r="G309" s="77">
        <v>100</v>
      </c>
      <c r="H309" s="77" t="s">
        <v>60</v>
      </c>
      <c r="I309" s="77">
        <v>2020</v>
      </c>
      <c r="J309" s="77">
        <v>565.76006783165496</v>
      </c>
      <c r="K309" s="77" t="s">
        <v>574</v>
      </c>
      <c r="L309" s="77" t="s">
        <v>30</v>
      </c>
      <c r="M309" s="77" t="s">
        <v>841</v>
      </c>
      <c r="N309" s="77">
        <v>1</v>
      </c>
      <c r="O309" s="77">
        <v>0</v>
      </c>
      <c r="P309" s="77" t="s">
        <v>8</v>
      </c>
      <c r="Q309" s="77">
        <v>33.425505600000001</v>
      </c>
      <c r="R309" s="77">
        <v>-111.94001249999999</v>
      </c>
      <c r="S309" s="77">
        <v>24221.7871583862</v>
      </c>
      <c r="T309" s="77">
        <v>3.7917669169691202</v>
      </c>
      <c r="U309" s="77">
        <v>181</v>
      </c>
      <c r="V309" s="77">
        <v>636</v>
      </c>
      <c r="W309" s="77">
        <v>0.14760399999999901</v>
      </c>
      <c r="X309" s="77">
        <v>0</v>
      </c>
      <c r="Y309" s="77">
        <v>0</v>
      </c>
      <c r="Z309" s="77">
        <v>0</v>
      </c>
      <c r="AA309" s="77">
        <v>2216.2935249923298</v>
      </c>
      <c r="AB309" s="77">
        <v>3.93937091696912</v>
      </c>
      <c r="AC309" s="77">
        <v>3599.0535928239901</v>
      </c>
      <c r="AE309" s="87" t="str">
        <f t="shared" si="208"/>
        <v>International</v>
      </c>
      <c r="AF309" s="82" t="str">
        <f t="shared" si="209"/>
        <v>non-student</v>
      </c>
      <c r="AI309" s="82">
        <f>'GDP per Capita'!N309</f>
        <v>10121.299999999999</v>
      </c>
      <c r="AJ309" s="82">
        <f t="shared" si="210"/>
        <v>10121.299999999999</v>
      </c>
      <c r="AK309" s="82">
        <f t="shared" si="211"/>
        <v>10121.299999999999</v>
      </c>
      <c r="AL309" s="88">
        <f t="shared" si="212"/>
        <v>0.35559202798296569</v>
      </c>
    </row>
    <row r="310" spans="1:38">
      <c r="A310" s="77" t="s">
        <v>142</v>
      </c>
      <c r="B310" s="77">
        <v>412</v>
      </c>
      <c r="C310" s="77">
        <v>40.441694099999999</v>
      </c>
      <c r="D310" s="77">
        <v>-79.9900860999999</v>
      </c>
      <c r="E310" s="77" t="s">
        <v>38</v>
      </c>
      <c r="G310" s="77">
        <v>50</v>
      </c>
      <c r="H310" s="77" t="s">
        <v>61</v>
      </c>
      <c r="I310" s="77">
        <v>2020</v>
      </c>
      <c r="J310" s="77">
        <v>291.01289134438298</v>
      </c>
      <c r="K310" s="77" t="s">
        <v>29</v>
      </c>
      <c r="L310" s="77" t="s">
        <v>29</v>
      </c>
      <c r="M310" s="77" t="s">
        <v>841</v>
      </c>
      <c r="N310" s="77">
        <v>1</v>
      </c>
      <c r="O310" s="77">
        <v>0</v>
      </c>
      <c r="P310" s="77" t="s">
        <v>8</v>
      </c>
      <c r="Q310" s="77">
        <v>33.425505600000001</v>
      </c>
      <c r="R310" s="77">
        <v>-111.94001249999999</v>
      </c>
      <c r="S310" s="77">
        <v>5854.5770348624001</v>
      </c>
      <c r="T310" s="77">
        <v>0.99240964067114201</v>
      </c>
      <c r="U310" s="77">
        <v>181</v>
      </c>
      <c r="V310" s="77">
        <v>318</v>
      </c>
      <c r="W310" s="77">
        <v>7.3801999999999895E-2</v>
      </c>
      <c r="X310" s="77">
        <v>0</v>
      </c>
      <c r="Y310" s="77">
        <v>0</v>
      </c>
      <c r="Z310" s="77">
        <v>0</v>
      </c>
      <c r="AA310" s="77">
        <v>702.54924418348799</v>
      </c>
      <c r="AB310" s="77">
        <v>1.0662116406711399</v>
      </c>
      <c r="AC310" s="77">
        <v>1492.5621355278699</v>
      </c>
      <c r="AE310" s="87" t="str">
        <f t="shared" si="208"/>
        <v>Domestic</v>
      </c>
      <c r="AF310" s="82" t="str">
        <f t="shared" si="209"/>
        <v>student</v>
      </c>
      <c r="AI310" s="82">
        <f>'GDP per Capita'!N310</f>
        <v>63809.64</v>
      </c>
      <c r="AJ310" s="82">
        <f t="shared" si="210"/>
        <v>63809.64</v>
      </c>
      <c r="AK310" s="82">
        <f t="shared" si="211"/>
        <v>63809.64</v>
      </c>
      <c r="AL310" s="88">
        <f t="shared" si="212"/>
        <v>2.3390856546563654E-2</v>
      </c>
    </row>
    <row r="311" spans="1:38">
      <c r="A311" s="77" t="s">
        <v>103</v>
      </c>
      <c r="B311" s="77">
        <v>413</v>
      </c>
      <c r="C311" s="77">
        <v>36.162229600000003</v>
      </c>
      <c r="D311" s="77">
        <v>-86.774353099999999</v>
      </c>
      <c r="E311" s="77" t="s">
        <v>40</v>
      </c>
      <c r="G311" s="77">
        <v>50</v>
      </c>
      <c r="H311" s="77" t="s">
        <v>61</v>
      </c>
      <c r="I311" s="77">
        <v>2020</v>
      </c>
      <c r="J311" s="77">
        <v>291.01289134438298</v>
      </c>
      <c r="K311" s="77" t="s">
        <v>29</v>
      </c>
      <c r="L311" s="77" t="s">
        <v>29</v>
      </c>
      <c r="M311" s="77" t="s">
        <v>841</v>
      </c>
      <c r="N311" s="77">
        <v>1</v>
      </c>
      <c r="O311" s="77">
        <v>0</v>
      </c>
      <c r="P311" s="77" t="s">
        <v>8</v>
      </c>
      <c r="Q311" s="77">
        <v>33.425505600000001</v>
      </c>
      <c r="R311" s="77">
        <v>-111.94001249999999</v>
      </c>
      <c r="S311" s="77">
        <v>4622.9667618602198</v>
      </c>
      <c r="T311" s="77">
        <v>0.82129703722111802</v>
      </c>
      <c r="U311" s="77">
        <v>181</v>
      </c>
      <c r="V311" s="77">
        <v>492.00959999999998</v>
      </c>
      <c r="W311" s="77">
        <v>0.1141864544</v>
      </c>
      <c r="X311" s="77">
        <v>1</v>
      </c>
      <c r="Y311" s="77">
        <v>0</v>
      </c>
      <c r="Z311" s="77">
        <v>0</v>
      </c>
      <c r="AA311" s="77">
        <v>554.75601142322705</v>
      </c>
      <c r="AB311" s="77">
        <v>0.93548349162111899</v>
      </c>
      <c r="AC311" s="77">
        <v>1518.77850276761</v>
      </c>
      <c r="AE311" s="87" t="str">
        <f t="shared" si="208"/>
        <v>Domestic</v>
      </c>
      <c r="AF311" s="82" t="str">
        <f t="shared" si="209"/>
        <v>non-student</v>
      </c>
      <c r="AI311" s="82">
        <f>'GDP per Capita'!N311</f>
        <v>63809.64</v>
      </c>
      <c r="AJ311" s="82">
        <f t="shared" si="210"/>
        <v>63809.64</v>
      </c>
      <c r="AK311" s="82">
        <f t="shared" si="211"/>
        <v>63809.64</v>
      </c>
      <c r="AL311" s="88">
        <f t="shared" si="212"/>
        <v>2.3801709314887374E-2</v>
      </c>
    </row>
    <row r="312" spans="1:38">
      <c r="A312" s="77" t="s">
        <v>100</v>
      </c>
      <c r="B312" s="77">
        <v>414</v>
      </c>
      <c r="C312" s="77">
        <v>33.425505600000001</v>
      </c>
      <c r="D312" s="77">
        <v>-111.94001249999999</v>
      </c>
      <c r="E312" s="77" t="s">
        <v>38</v>
      </c>
      <c r="G312" s="77">
        <v>50</v>
      </c>
      <c r="H312" s="77" t="s">
        <v>61</v>
      </c>
      <c r="I312" s="77">
        <v>2020</v>
      </c>
      <c r="J312" s="77">
        <v>291.01289134438298</v>
      </c>
      <c r="K312" s="77" t="s">
        <v>29</v>
      </c>
      <c r="L312" s="77" t="s">
        <v>29</v>
      </c>
      <c r="M312" s="77" t="s">
        <v>841</v>
      </c>
      <c r="N312" s="77">
        <v>1</v>
      </c>
      <c r="O312" s="77">
        <v>1</v>
      </c>
      <c r="P312" s="77" t="s">
        <v>8</v>
      </c>
      <c r="Q312" s="77">
        <v>33.425505600000001</v>
      </c>
      <c r="R312" s="77">
        <v>-111.94001249999999</v>
      </c>
      <c r="S312" s="77">
        <v>0</v>
      </c>
      <c r="T312" s="77">
        <v>0</v>
      </c>
      <c r="U312" s="77">
        <v>0</v>
      </c>
      <c r="V312" s="77">
        <v>0</v>
      </c>
      <c r="W312" s="77">
        <v>0</v>
      </c>
      <c r="X312" s="77">
        <v>0</v>
      </c>
      <c r="Y312" s="77">
        <v>0</v>
      </c>
      <c r="Z312" s="77">
        <v>0</v>
      </c>
      <c r="AA312" s="77">
        <v>0</v>
      </c>
      <c r="AB312" s="77">
        <v>0</v>
      </c>
      <c r="AC312" s="77">
        <v>291.01289134438298</v>
      </c>
      <c r="AE312" s="87" t="str">
        <f t="shared" si="208"/>
        <v>Domestic</v>
      </c>
      <c r="AF312" s="82" t="str">
        <f t="shared" si="209"/>
        <v>student</v>
      </c>
      <c r="AI312" s="82">
        <f>'GDP per Capita'!N312</f>
        <v>63809.64</v>
      </c>
      <c r="AJ312" s="82">
        <f t="shared" si="210"/>
        <v>63809.64</v>
      </c>
      <c r="AK312" s="82">
        <f t="shared" si="211"/>
        <v>63809.64</v>
      </c>
      <c r="AL312" s="88">
        <f t="shared" si="212"/>
        <v>4.5606414852737455E-3</v>
      </c>
    </row>
    <row r="313" spans="1:38">
      <c r="A313" s="77" t="s">
        <v>182</v>
      </c>
      <c r="B313" s="77">
        <v>415</v>
      </c>
      <c r="C313" s="77">
        <v>49.260872399999997</v>
      </c>
      <c r="D313" s="77">
        <v>-123.1139529</v>
      </c>
      <c r="E313" s="77" t="s">
        <v>44</v>
      </c>
      <c r="G313" s="77">
        <v>50</v>
      </c>
      <c r="H313" s="77" t="s">
        <v>61</v>
      </c>
      <c r="I313" s="77">
        <v>2020</v>
      </c>
      <c r="J313" s="77">
        <v>291.01289134438298</v>
      </c>
      <c r="K313" s="77" t="s">
        <v>320</v>
      </c>
      <c r="L313" s="77" t="s">
        <v>28</v>
      </c>
      <c r="M313" s="77" t="s">
        <v>841</v>
      </c>
      <c r="N313" s="77">
        <v>1</v>
      </c>
      <c r="O313" s="77">
        <v>0</v>
      </c>
      <c r="P313" s="77" t="s">
        <v>8</v>
      </c>
      <c r="Q313" s="77">
        <v>33.425505600000001</v>
      </c>
      <c r="R313" s="77">
        <v>-111.94001249999999</v>
      </c>
      <c r="S313" s="77">
        <v>3975.38497051887</v>
      </c>
      <c r="T313" s="77">
        <v>0.71820372737449201</v>
      </c>
      <c r="U313" s="77">
        <v>181</v>
      </c>
      <c r="V313" s="77">
        <v>636</v>
      </c>
      <c r="W313" s="77">
        <v>0.14760399999999901</v>
      </c>
      <c r="X313" s="77">
        <v>0</v>
      </c>
      <c r="Y313" s="77">
        <v>0</v>
      </c>
      <c r="Z313" s="77">
        <v>0</v>
      </c>
      <c r="AA313" s="77">
        <v>763.27391433962396</v>
      </c>
      <c r="AB313" s="77">
        <v>0.86580772737449196</v>
      </c>
      <c r="AC313" s="77">
        <v>1871.286805684</v>
      </c>
      <c r="AE313" s="87" t="str">
        <f t="shared" si="208"/>
        <v>International</v>
      </c>
      <c r="AF313" s="82" t="str">
        <f t="shared" si="209"/>
        <v>student</v>
      </c>
      <c r="AI313" s="82">
        <f>'GDP per Capita'!N313</f>
        <v>49196.49</v>
      </c>
      <c r="AJ313" s="82">
        <f t="shared" si="210"/>
        <v>49196.49</v>
      </c>
      <c r="AK313" s="82">
        <f t="shared" si="211"/>
        <v>49196.49</v>
      </c>
      <c r="AL313" s="88">
        <f t="shared" si="212"/>
        <v>3.8036998283495431E-2</v>
      </c>
    </row>
    <row r="314" spans="1:38">
      <c r="A314" s="77" t="s">
        <v>103</v>
      </c>
      <c r="B314" s="77">
        <v>416</v>
      </c>
      <c r="C314" s="77">
        <v>36.162229600000003</v>
      </c>
      <c r="D314" s="77">
        <v>-86.774353099999999</v>
      </c>
      <c r="E314" s="77" t="s">
        <v>38</v>
      </c>
      <c r="G314" s="77">
        <v>50</v>
      </c>
      <c r="H314" s="77" t="s">
        <v>61</v>
      </c>
      <c r="I314" s="77">
        <v>2020</v>
      </c>
      <c r="J314" s="77">
        <v>291.01289134438298</v>
      </c>
      <c r="K314" s="77" t="s">
        <v>29</v>
      </c>
      <c r="L314" s="77" t="s">
        <v>29</v>
      </c>
      <c r="M314" s="77" t="s">
        <v>841</v>
      </c>
      <c r="N314" s="77">
        <v>1</v>
      </c>
      <c r="O314" s="77">
        <v>0</v>
      </c>
      <c r="P314" s="77" t="s">
        <v>8</v>
      </c>
      <c r="Q314" s="77">
        <v>33.425505600000001</v>
      </c>
      <c r="R314" s="77">
        <v>-111.94001249999999</v>
      </c>
      <c r="S314" s="77">
        <v>4622.9667618602198</v>
      </c>
      <c r="T314" s="77">
        <v>0.82129703722111802</v>
      </c>
      <c r="U314" s="77">
        <v>181</v>
      </c>
      <c r="V314" s="77">
        <v>318</v>
      </c>
      <c r="W314" s="77">
        <v>7.3801999999999895E-2</v>
      </c>
      <c r="X314" s="77">
        <v>0</v>
      </c>
      <c r="Y314" s="77">
        <v>0</v>
      </c>
      <c r="Z314" s="77">
        <v>0</v>
      </c>
      <c r="AA314" s="77">
        <v>554.75601142322705</v>
      </c>
      <c r="AB314" s="77">
        <v>0.89509903722111805</v>
      </c>
      <c r="AC314" s="77">
        <v>1344.7689027676099</v>
      </c>
      <c r="AE314" s="87" t="str">
        <f t="shared" si="208"/>
        <v>Domestic</v>
      </c>
      <c r="AF314" s="82" t="str">
        <f t="shared" si="209"/>
        <v>student</v>
      </c>
      <c r="AI314" s="82">
        <f>'GDP per Capita'!N314</f>
        <v>63809.64</v>
      </c>
      <c r="AJ314" s="82">
        <f t="shared" si="210"/>
        <v>63809.64</v>
      </c>
      <c r="AK314" s="82">
        <f t="shared" si="211"/>
        <v>63809.64</v>
      </c>
      <c r="AL314" s="88">
        <f t="shared" si="212"/>
        <v>2.1074698161086789E-2</v>
      </c>
    </row>
    <row r="315" spans="1:38">
      <c r="A315" s="77" t="s">
        <v>142</v>
      </c>
      <c r="B315" s="77">
        <v>417</v>
      </c>
      <c r="C315" s="77">
        <v>40.441694099999999</v>
      </c>
      <c r="D315" s="77">
        <v>-79.9900860999999</v>
      </c>
      <c r="E315" s="77" t="s">
        <v>38</v>
      </c>
      <c r="G315" s="77">
        <v>50</v>
      </c>
      <c r="H315" s="77" t="s">
        <v>61</v>
      </c>
      <c r="I315" s="77">
        <v>2020</v>
      </c>
      <c r="J315" s="77">
        <v>291.01289134438298</v>
      </c>
      <c r="K315" s="77" t="s">
        <v>29</v>
      </c>
      <c r="L315" s="77" t="s">
        <v>29</v>
      </c>
      <c r="M315" s="77" t="s">
        <v>841</v>
      </c>
      <c r="N315" s="77">
        <v>1</v>
      </c>
      <c r="O315" s="77">
        <v>0</v>
      </c>
      <c r="P315" s="77" t="s">
        <v>8</v>
      </c>
      <c r="Q315" s="77">
        <v>33.425505600000001</v>
      </c>
      <c r="R315" s="77">
        <v>-111.94001249999999</v>
      </c>
      <c r="S315" s="77">
        <v>5854.5770348624001</v>
      </c>
      <c r="T315" s="77">
        <v>0.99240964067114201</v>
      </c>
      <c r="U315" s="77">
        <v>181</v>
      </c>
      <c r="V315" s="77">
        <v>318</v>
      </c>
      <c r="W315" s="77">
        <v>7.3801999999999895E-2</v>
      </c>
      <c r="X315" s="77">
        <v>0</v>
      </c>
      <c r="Y315" s="77">
        <v>0</v>
      </c>
      <c r="Z315" s="77">
        <v>0</v>
      </c>
      <c r="AA315" s="77">
        <v>702.54924418348799</v>
      </c>
      <c r="AB315" s="77">
        <v>1.0662116406711399</v>
      </c>
      <c r="AC315" s="77">
        <v>1492.5621355278699</v>
      </c>
      <c r="AE315" s="87" t="str">
        <f t="shared" si="208"/>
        <v>Domestic</v>
      </c>
      <c r="AF315" s="82" t="str">
        <f t="shared" si="209"/>
        <v>student</v>
      </c>
      <c r="AI315" s="82">
        <f>'GDP per Capita'!N315</f>
        <v>63809.64</v>
      </c>
      <c r="AJ315" s="82">
        <f t="shared" si="210"/>
        <v>63809.64</v>
      </c>
      <c r="AK315" s="82">
        <f t="shared" si="211"/>
        <v>63809.64</v>
      </c>
      <c r="AL315" s="88">
        <f t="shared" si="212"/>
        <v>2.3390856546563654E-2</v>
      </c>
    </row>
    <row r="316" spans="1:38">
      <c r="A316" s="77" t="s">
        <v>130</v>
      </c>
      <c r="B316" s="77">
        <v>418</v>
      </c>
      <c r="C316" s="77">
        <v>42.8867166</v>
      </c>
      <c r="D316" s="77">
        <v>-78.878392199999993</v>
      </c>
      <c r="E316" s="77" t="s">
        <v>37</v>
      </c>
      <c r="G316" s="77">
        <v>100</v>
      </c>
      <c r="H316" s="77" t="s">
        <v>60</v>
      </c>
      <c r="I316" s="77">
        <v>2020</v>
      </c>
      <c r="J316" s="77">
        <v>565.76006783165496</v>
      </c>
      <c r="K316" s="77" t="s">
        <v>29</v>
      </c>
      <c r="L316" s="77" t="s">
        <v>29</v>
      </c>
      <c r="M316" s="77" t="s">
        <v>841</v>
      </c>
      <c r="N316" s="77">
        <v>1</v>
      </c>
      <c r="O316" s="77">
        <v>0</v>
      </c>
      <c r="P316" s="77" t="s">
        <v>8</v>
      </c>
      <c r="Q316" s="77">
        <v>33.425505600000001</v>
      </c>
      <c r="R316" s="77">
        <v>-111.94001249999999</v>
      </c>
      <c r="S316" s="77">
        <v>6105.4401344014104</v>
      </c>
      <c r="T316" s="77">
        <v>1.02663924581437</v>
      </c>
      <c r="U316" s="77">
        <v>181</v>
      </c>
      <c r="V316" s="77">
        <v>636</v>
      </c>
      <c r="W316" s="77">
        <v>0.14760399999999901</v>
      </c>
      <c r="X316" s="77">
        <v>0</v>
      </c>
      <c r="Y316" s="77">
        <v>0</v>
      </c>
      <c r="Z316" s="77">
        <v>0</v>
      </c>
      <c r="AA316" s="77">
        <v>732.65281612817</v>
      </c>
      <c r="AB316" s="77">
        <v>1.1742432458143699</v>
      </c>
      <c r="AC316" s="77">
        <v>2115.4128839598202</v>
      </c>
      <c r="AE316" s="87" t="str">
        <f t="shared" si="208"/>
        <v>Domestic</v>
      </c>
      <c r="AF316" s="82" t="str">
        <f t="shared" si="209"/>
        <v>non-student</v>
      </c>
      <c r="AI316" s="82">
        <f>'GDP per Capita'!N316</f>
        <v>63809.64</v>
      </c>
      <c r="AJ316" s="82">
        <f t="shared" si="210"/>
        <v>63809.64</v>
      </c>
      <c r="AK316" s="82">
        <f t="shared" si="211"/>
        <v>63809.64</v>
      </c>
      <c r="AL316" s="88">
        <f t="shared" si="212"/>
        <v>3.315193259137366E-2</v>
      </c>
    </row>
    <row r="317" spans="1:38">
      <c r="A317" s="77" t="s">
        <v>100</v>
      </c>
      <c r="B317" s="77">
        <v>419</v>
      </c>
      <c r="C317" s="77">
        <v>33.425505600000001</v>
      </c>
      <c r="D317" s="77">
        <v>-111.94001249999999</v>
      </c>
      <c r="E317" s="77" t="s">
        <v>37</v>
      </c>
      <c r="G317" s="77">
        <v>100</v>
      </c>
      <c r="H317" s="77" t="s">
        <v>60</v>
      </c>
      <c r="I317" s="77">
        <v>2020</v>
      </c>
      <c r="J317" s="77">
        <v>565.76006783165496</v>
      </c>
      <c r="K317" s="77" t="s">
        <v>29</v>
      </c>
      <c r="L317" s="77" t="s">
        <v>29</v>
      </c>
      <c r="M317" s="77" t="s">
        <v>841</v>
      </c>
      <c r="N317" s="77">
        <v>1</v>
      </c>
      <c r="O317" s="77">
        <v>1</v>
      </c>
      <c r="P317" s="77" t="s">
        <v>8</v>
      </c>
      <c r="Q317" s="77">
        <v>33.425505600000001</v>
      </c>
      <c r="R317" s="77">
        <v>-111.94001249999999</v>
      </c>
      <c r="S317" s="77">
        <v>0</v>
      </c>
      <c r="T317" s="77">
        <v>0</v>
      </c>
      <c r="U317" s="77">
        <v>0</v>
      </c>
      <c r="V317" s="77">
        <v>0</v>
      </c>
      <c r="W317" s="77">
        <v>0</v>
      </c>
      <c r="X317" s="77">
        <v>0</v>
      </c>
      <c r="Y317" s="77">
        <v>0</v>
      </c>
      <c r="Z317" s="77">
        <v>0</v>
      </c>
      <c r="AA317" s="77">
        <v>0</v>
      </c>
      <c r="AB317" s="77">
        <v>0</v>
      </c>
      <c r="AC317" s="77">
        <v>565.76006783165496</v>
      </c>
      <c r="AE317" s="87" t="str">
        <f t="shared" si="208"/>
        <v>Domestic</v>
      </c>
      <c r="AF317" s="82" t="str">
        <f t="shared" si="209"/>
        <v>non-student</v>
      </c>
      <c r="AI317" s="82">
        <f>'GDP per Capita'!N317</f>
        <v>63809.64</v>
      </c>
      <c r="AJ317" s="82">
        <f t="shared" si="210"/>
        <v>63809.64</v>
      </c>
      <c r="AK317" s="82">
        <f t="shared" si="211"/>
        <v>63809.64</v>
      </c>
      <c r="AL317" s="88">
        <f t="shared" si="212"/>
        <v>8.8663729779960357E-3</v>
      </c>
    </row>
    <row r="318" spans="1:38">
      <c r="A318" s="77" t="s">
        <v>125</v>
      </c>
      <c r="B318" s="77">
        <v>420</v>
      </c>
      <c r="C318" s="77">
        <v>42.3750997</v>
      </c>
      <c r="D318" s="77">
        <v>-71.105615700000001</v>
      </c>
      <c r="E318" s="77" t="s">
        <v>38</v>
      </c>
      <c r="G318" s="77">
        <v>50</v>
      </c>
      <c r="H318" s="77" t="s">
        <v>61</v>
      </c>
      <c r="I318" s="77">
        <v>2020</v>
      </c>
      <c r="J318" s="77">
        <v>291.01289134438298</v>
      </c>
      <c r="K318" s="77" t="s">
        <v>29</v>
      </c>
      <c r="L318" s="77" t="s">
        <v>29</v>
      </c>
      <c r="M318" s="77" t="s">
        <v>841</v>
      </c>
      <c r="N318" s="77">
        <v>1</v>
      </c>
      <c r="O318" s="77">
        <v>0</v>
      </c>
      <c r="P318" s="77" t="s">
        <v>8</v>
      </c>
      <c r="Q318" s="77">
        <v>33.425505600000001</v>
      </c>
      <c r="R318" s="77">
        <v>-111.94001249999999</v>
      </c>
      <c r="S318" s="77">
        <v>7360.2404365880802</v>
      </c>
      <c r="T318" s="77">
        <v>1.19951818644415</v>
      </c>
      <c r="U318" s="77">
        <v>181</v>
      </c>
      <c r="V318" s="77">
        <v>318</v>
      </c>
      <c r="W318" s="77">
        <v>7.3801999999999895E-2</v>
      </c>
      <c r="X318" s="77">
        <v>0</v>
      </c>
      <c r="Y318" s="77">
        <v>0</v>
      </c>
      <c r="Z318" s="77">
        <v>0</v>
      </c>
      <c r="AA318" s="77">
        <v>883.22885239056995</v>
      </c>
      <c r="AB318" s="77">
        <v>1.2733201864441499</v>
      </c>
      <c r="AC318" s="77">
        <v>1673.24174373495</v>
      </c>
      <c r="AE318" s="87" t="str">
        <f t="shared" si="208"/>
        <v>Domestic</v>
      </c>
      <c r="AF318" s="82" t="str">
        <f t="shared" si="209"/>
        <v>student</v>
      </c>
      <c r="AI318" s="82">
        <f>'GDP per Capita'!N318</f>
        <v>63809.64</v>
      </c>
      <c r="AJ318" s="82">
        <f t="shared" si="210"/>
        <v>63809.64</v>
      </c>
      <c r="AK318" s="82">
        <f t="shared" si="211"/>
        <v>63809.64</v>
      </c>
      <c r="AL318" s="88">
        <f t="shared" si="212"/>
        <v>2.6222397489391102E-2</v>
      </c>
    </row>
    <row r="319" spans="1:38">
      <c r="A319" s="77" t="s">
        <v>103</v>
      </c>
      <c r="B319" s="77">
        <v>421</v>
      </c>
      <c r="C319" s="77">
        <v>36.162229600000003</v>
      </c>
      <c r="D319" s="77">
        <v>-86.774353099999999</v>
      </c>
      <c r="E319" s="77" t="s">
        <v>37</v>
      </c>
      <c r="G319" s="77">
        <v>100</v>
      </c>
      <c r="H319" s="77" t="s">
        <v>60</v>
      </c>
      <c r="I319" s="77">
        <v>2020</v>
      </c>
      <c r="J319" s="77">
        <v>565.76006783165496</v>
      </c>
      <c r="K319" s="77" t="s">
        <v>29</v>
      </c>
      <c r="L319" s="77" t="s">
        <v>29</v>
      </c>
      <c r="M319" s="77" t="s">
        <v>841</v>
      </c>
      <c r="N319" s="77">
        <v>1</v>
      </c>
      <c r="O319" s="77">
        <v>0</v>
      </c>
      <c r="P319" s="77" t="s">
        <v>8</v>
      </c>
      <c r="Q319" s="77">
        <v>33.425505600000001</v>
      </c>
      <c r="R319" s="77">
        <v>-111.94001249999999</v>
      </c>
      <c r="S319" s="77">
        <v>4622.9667618602198</v>
      </c>
      <c r="T319" s="77">
        <v>0.82129703722111802</v>
      </c>
      <c r="U319" s="77">
        <v>181</v>
      </c>
      <c r="V319" s="77">
        <v>636</v>
      </c>
      <c r="W319" s="77">
        <v>0.14760399999999901</v>
      </c>
      <c r="X319" s="77">
        <v>0</v>
      </c>
      <c r="Y319" s="77">
        <v>0</v>
      </c>
      <c r="Z319" s="77">
        <v>0</v>
      </c>
      <c r="AA319" s="77">
        <v>554.75601142322705</v>
      </c>
      <c r="AB319" s="77">
        <v>0.96890103722111798</v>
      </c>
      <c r="AC319" s="77">
        <v>1937.51607925488</v>
      </c>
      <c r="AE319" s="87" t="str">
        <f t="shared" si="208"/>
        <v>Domestic</v>
      </c>
      <c r="AF319" s="82" t="str">
        <f t="shared" si="209"/>
        <v>non-student</v>
      </c>
      <c r="AI319" s="82">
        <f>'GDP per Capita'!N319</f>
        <v>63809.64</v>
      </c>
      <c r="AJ319" s="82">
        <f t="shared" si="210"/>
        <v>63809.64</v>
      </c>
      <c r="AK319" s="82">
        <f t="shared" si="211"/>
        <v>63809.64</v>
      </c>
      <c r="AL319" s="88">
        <f t="shared" si="212"/>
        <v>3.0364002668795499E-2</v>
      </c>
    </row>
    <row r="320" spans="1:38">
      <c r="A320" s="77" t="s">
        <v>233</v>
      </c>
      <c r="B320" s="77">
        <v>422</v>
      </c>
      <c r="C320" s="77">
        <v>33.4942189</v>
      </c>
      <c r="D320" s="77">
        <v>-111.9260184</v>
      </c>
      <c r="E320" s="77" t="s">
        <v>37</v>
      </c>
      <c r="G320" s="77">
        <v>0</v>
      </c>
      <c r="H320" s="77" t="s">
        <v>63</v>
      </c>
      <c r="I320" s="77">
        <v>2020</v>
      </c>
      <c r="J320" s="77">
        <v>0</v>
      </c>
      <c r="K320" s="77" t="s">
        <v>29</v>
      </c>
      <c r="L320" s="77" t="s">
        <v>29</v>
      </c>
      <c r="M320" s="77" t="s">
        <v>841</v>
      </c>
      <c r="N320" s="77">
        <v>0</v>
      </c>
      <c r="O320" s="77">
        <v>1</v>
      </c>
      <c r="P320" s="77" t="s">
        <v>8</v>
      </c>
      <c r="Q320" s="77">
        <v>33.425505600000001</v>
      </c>
      <c r="R320" s="77">
        <v>-111.94001249999999</v>
      </c>
      <c r="S320" s="77">
        <v>15.500164889333499</v>
      </c>
      <c r="T320" s="77">
        <v>0</v>
      </c>
      <c r="U320" s="77">
        <v>0</v>
      </c>
      <c r="V320" s="77">
        <v>0</v>
      </c>
      <c r="W320" s="77">
        <v>0</v>
      </c>
      <c r="X320" s="77">
        <v>0</v>
      </c>
      <c r="Y320" s="77">
        <v>0</v>
      </c>
      <c r="Z320" s="77">
        <v>0</v>
      </c>
      <c r="AA320" s="77">
        <v>0</v>
      </c>
      <c r="AB320" s="77">
        <v>0</v>
      </c>
      <c r="AC320" s="77">
        <v>0</v>
      </c>
      <c r="AE320" s="87" t="str">
        <f t="shared" si="208"/>
        <v>Domestic</v>
      </c>
      <c r="AF320" s="82" t="str">
        <f t="shared" si="209"/>
        <v>non-student</v>
      </c>
      <c r="AI320" s="82">
        <f>'GDP per Capita'!N320</f>
        <v>63809.64</v>
      </c>
      <c r="AJ320" s="82">
        <f t="shared" si="210"/>
        <v>63809.64</v>
      </c>
      <c r="AK320" s="82">
        <f t="shared" si="211"/>
        <v>63809.64</v>
      </c>
      <c r="AL320" s="88">
        <f t="shared" si="212"/>
        <v>0</v>
      </c>
    </row>
    <row r="321" spans="1:38">
      <c r="A321" s="77" t="s">
        <v>234</v>
      </c>
      <c r="B321" s="77">
        <v>423</v>
      </c>
      <c r="C321" s="77">
        <v>37.426540699999997</v>
      </c>
      <c r="D321" s="77">
        <v>-122.170292584091</v>
      </c>
      <c r="E321" s="77" t="s">
        <v>43</v>
      </c>
      <c r="G321" s="77">
        <v>100</v>
      </c>
      <c r="H321" s="77" t="s">
        <v>60</v>
      </c>
      <c r="I321" s="77">
        <v>2020</v>
      </c>
      <c r="J321" s="77">
        <v>565.76006783165496</v>
      </c>
      <c r="K321" s="77" t="s">
        <v>29</v>
      </c>
      <c r="L321" s="77" t="s">
        <v>29</v>
      </c>
      <c r="M321" s="77" t="s">
        <v>841</v>
      </c>
      <c r="N321" s="77">
        <v>1</v>
      </c>
      <c r="O321" s="77">
        <v>0</v>
      </c>
      <c r="P321" s="77" t="s">
        <v>8</v>
      </c>
      <c r="Q321" s="77">
        <v>33.425505600000001</v>
      </c>
      <c r="R321" s="77">
        <v>-111.94001249999999</v>
      </c>
      <c r="S321" s="77">
        <v>2054.77890157519</v>
      </c>
      <c r="T321" s="77">
        <v>0.43295451947538099</v>
      </c>
      <c r="U321" s="77">
        <v>181</v>
      </c>
      <c r="V321" s="77">
        <v>636</v>
      </c>
      <c r="W321" s="77">
        <v>0.14760399999999901</v>
      </c>
      <c r="X321" s="77">
        <v>0</v>
      </c>
      <c r="Y321" s="77">
        <v>0</v>
      </c>
      <c r="Z321" s="77">
        <v>0</v>
      </c>
      <c r="AA321" s="77">
        <v>394.51754910243699</v>
      </c>
      <c r="AB321" s="77">
        <v>0.58055851947538095</v>
      </c>
      <c r="AC321" s="77">
        <v>1777.27761693409</v>
      </c>
      <c r="AE321" s="87" t="str">
        <f t="shared" si="208"/>
        <v>Domestic</v>
      </c>
      <c r="AF321" s="82" t="str">
        <f t="shared" si="209"/>
        <v>non-student</v>
      </c>
      <c r="AI321" s="82">
        <f>'GDP per Capita'!N321</f>
        <v>63809.64</v>
      </c>
      <c r="AJ321" s="82">
        <f t="shared" si="210"/>
        <v>63809.64</v>
      </c>
      <c r="AK321" s="82">
        <f t="shared" si="211"/>
        <v>63809.64</v>
      </c>
      <c r="AL321" s="88">
        <f t="shared" si="212"/>
        <v>2.7852807458780368E-2</v>
      </c>
    </row>
    <row r="322" spans="1:38">
      <c r="A322" s="77" t="s">
        <v>98</v>
      </c>
      <c r="B322" s="77">
        <v>424</v>
      </c>
      <c r="C322" s="77">
        <v>41.311366999999997</v>
      </c>
      <c r="D322" s="77">
        <v>-105.59110099999999</v>
      </c>
      <c r="E322" s="77" t="s">
        <v>37</v>
      </c>
      <c r="G322" s="77">
        <v>100</v>
      </c>
      <c r="H322" s="77" t="s">
        <v>60</v>
      </c>
      <c r="I322" s="77">
        <v>2020</v>
      </c>
      <c r="J322" s="77">
        <v>565.76006783165496</v>
      </c>
      <c r="K322" s="77" t="s">
        <v>29</v>
      </c>
      <c r="L322" s="77" t="s">
        <v>29</v>
      </c>
      <c r="M322" s="77" t="s">
        <v>841</v>
      </c>
      <c r="N322" s="77">
        <v>1</v>
      </c>
      <c r="O322" s="77">
        <v>0</v>
      </c>
      <c r="P322" s="77" t="s">
        <v>8</v>
      </c>
      <c r="Q322" s="77">
        <v>33.425505600000001</v>
      </c>
      <c r="R322" s="77">
        <v>-111.94001249999999</v>
      </c>
      <c r="S322" s="77">
        <v>2080.5854351872099</v>
      </c>
      <c r="T322" s="77">
        <v>0.436362137409468</v>
      </c>
      <c r="U322" s="77">
        <v>181</v>
      </c>
      <c r="V322" s="77">
        <v>636</v>
      </c>
      <c r="W322" s="77">
        <v>0.14760399999999901</v>
      </c>
      <c r="X322" s="77">
        <v>0</v>
      </c>
      <c r="Y322" s="77">
        <v>0</v>
      </c>
      <c r="Z322" s="77">
        <v>0</v>
      </c>
      <c r="AA322" s="77">
        <v>399.47240355594499</v>
      </c>
      <c r="AB322" s="77">
        <v>0.58396613740946801</v>
      </c>
      <c r="AC322" s="77">
        <v>1782.2324713876001</v>
      </c>
      <c r="AE322" s="87" t="str">
        <f t="shared" si="208"/>
        <v>Domestic</v>
      </c>
      <c r="AF322" s="82" t="str">
        <f t="shared" si="209"/>
        <v>non-student</v>
      </c>
      <c r="AI322" s="82">
        <f>'GDP per Capita'!N322</f>
        <v>63809.64</v>
      </c>
      <c r="AJ322" s="82">
        <f t="shared" si="210"/>
        <v>63809.64</v>
      </c>
      <c r="AK322" s="82">
        <f t="shared" si="211"/>
        <v>63809.64</v>
      </c>
      <c r="AL322" s="88">
        <f t="shared" si="212"/>
        <v>2.7930458021508977E-2</v>
      </c>
    </row>
    <row r="323" spans="1:38">
      <c r="A323" s="77" t="s">
        <v>174</v>
      </c>
      <c r="B323" s="77">
        <v>425</v>
      </c>
      <c r="C323" s="77">
        <v>41.678675399999896</v>
      </c>
      <c r="D323" s="77">
        <v>-83.512728299999907</v>
      </c>
      <c r="E323" s="77" t="s">
        <v>37</v>
      </c>
      <c r="G323" s="77">
        <v>100</v>
      </c>
      <c r="H323" s="77" t="s">
        <v>60</v>
      </c>
      <c r="I323" s="77">
        <v>2020</v>
      </c>
      <c r="J323" s="77">
        <v>565.76006783165496</v>
      </c>
      <c r="K323" s="77" t="s">
        <v>29</v>
      </c>
      <c r="L323" s="77" t="s">
        <v>29</v>
      </c>
      <c r="M323" s="77" t="s">
        <v>841</v>
      </c>
      <c r="N323" s="77">
        <v>1</v>
      </c>
      <c r="O323" s="77">
        <v>0</v>
      </c>
      <c r="P323" s="77" t="s">
        <v>8</v>
      </c>
      <c r="Q323" s="77">
        <v>33.425505600000001</v>
      </c>
      <c r="R323" s="77">
        <v>-111.94001249999999</v>
      </c>
      <c r="S323" s="77">
        <v>5307.9862347988001</v>
      </c>
      <c r="T323" s="77">
        <v>0.91821285141265596</v>
      </c>
      <c r="U323" s="77">
        <v>181</v>
      </c>
      <c r="V323" s="77">
        <v>636</v>
      </c>
      <c r="W323" s="77">
        <v>0.14760399999999901</v>
      </c>
      <c r="X323" s="77">
        <v>0</v>
      </c>
      <c r="Y323" s="77">
        <v>0</v>
      </c>
      <c r="Z323" s="77">
        <v>0</v>
      </c>
      <c r="AA323" s="77">
        <v>636.95834817585603</v>
      </c>
      <c r="AB323" s="77">
        <v>1.06581685141265</v>
      </c>
      <c r="AC323" s="77">
        <v>2019.7184160075101</v>
      </c>
      <c r="AE323" s="87" t="str">
        <f t="shared" ref="AE323:AE386" si="213">IF(K323&lt;&gt;"USA",IF(K323&lt;&gt;"Unknown","International","Unknown"),"Domestic")</f>
        <v>Domestic</v>
      </c>
      <c r="AF323" s="82" t="str">
        <f t="shared" ref="AF323:AF386" si="214">IF(E323="Undergraduate Student","student",IF(E323="Graduate Student","student","non-student"))</f>
        <v>non-student</v>
      </c>
      <c r="AI323" s="82">
        <f>'GDP per Capita'!N323</f>
        <v>63809.64</v>
      </c>
      <c r="AJ323" s="82">
        <f t="shared" ref="AJ323:AJ386" si="215">IFERROR(AI323,"")</f>
        <v>63809.64</v>
      </c>
      <c r="AK323" s="82">
        <f t="shared" ref="AK323:AK386" si="216">IFERROR(AI323,AVERAGE(AJ$2:AJ$2538))</f>
        <v>63809.64</v>
      </c>
      <c r="AL323" s="88">
        <f t="shared" ref="AL323:AL386" si="217">AC323/AK323</f>
        <v>3.165224589901322E-2</v>
      </c>
    </row>
    <row r="324" spans="1:38">
      <c r="A324" s="77" t="s">
        <v>235</v>
      </c>
      <c r="B324" s="77">
        <v>426</v>
      </c>
      <c r="C324" s="77">
        <v>30.6624205</v>
      </c>
      <c r="D324" s="77">
        <v>104.06332190000001</v>
      </c>
      <c r="E324" s="77" t="s">
        <v>37</v>
      </c>
      <c r="G324" s="77">
        <v>100</v>
      </c>
      <c r="H324" s="77" t="s">
        <v>60</v>
      </c>
      <c r="I324" s="77">
        <v>2020</v>
      </c>
      <c r="J324" s="77">
        <v>565.76006783165496</v>
      </c>
      <c r="K324" s="77" t="s">
        <v>574</v>
      </c>
      <c r="L324" s="77" t="s">
        <v>30</v>
      </c>
      <c r="M324" s="77" t="s">
        <v>841</v>
      </c>
      <c r="N324" s="77">
        <v>1</v>
      </c>
      <c r="O324" s="77">
        <v>0</v>
      </c>
      <c r="P324" s="77" t="s">
        <v>8</v>
      </c>
      <c r="Q324" s="77">
        <v>33.425505600000001</v>
      </c>
      <c r="R324" s="77">
        <v>-111.94001249999999</v>
      </c>
      <c r="S324" s="77">
        <v>23895.608830950601</v>
      </c>
      <c r="T324" s="77">
        <v>3.7368686712040899</v>
      </c>
      <c r="U324" s="77">
        <v>181</v>
      </c>
      <c r="V324" s="77">
        <v>636</v>
      </c>
      <c r="W324" s="77">
        <v>0.14760399999999901</v>
      </c>
      <c r="X324" s="77">
        <v>0</v>
      </c>
      <c r="Y324" s="77">
        <v>0</v>
      </c>
      <c r="Z324" s="77">
        <v>0</v>
      </c>
      <c r="AA324" s="77">
        <v>2186.4482080319799</v>
      </c>
      <c r="AB324" s="77">
        <v>3.8844726712040898</v>
      </c>
      <c r="AC324" s="77">
        <v>3569.2082758636402</v>
      </c>
      <c r="AE324" s="87" t="str">
        <f t="shared" si="213"/>
        <v>International</v>
      </c>
      <c r="AF324" s="82" t="str">
        <f t="shared" si="214"/>
        <v>non-student</v>
      </c>
      <c r="AI324" s="82">
        <f>'GDP per Capita'!N324</f>
        <v>10121.299999999999</v>
      </c>
      <c r="AJ324" s="82">
        <f t="shared" si="215"/>
        <v>10121.299999999999</v>
      </c>
      <c r="AK324" s="82">
        <f t="shared" si="216"/>
        <v>10121.299999999999</v>
      </c>
      <c r="AL324" s="88">
        <f t="shared" si="217"/>
        <v>0.35264326478452773</v>
      </c>
    </row>
    <row r="325" spans="1:38">
      <c r="A325" s="77" t="s">
        <v>232</v>
      </c>
      <c r="B325" s="77">
        <v>427</v>
      </c>
      <c r="C325" s="77">
        <v>39.739236400000003</v>
      </c>
      <c r="D325" s="77">
        <v>-104.98486229999899</v>
      </c>
      <c r="E325" s="77" t="s">
        <v>42</v>
      </c>
      <c r="G325" s="77">
        <v>100</v>
      </c>
      <c r="H325" s="77" t="s">
        <v>60</v>
      </c>
      <c r="I325" s="77">
        <v>2020</v>
      </c>
      <c r="J325" s="77">
        <v>565.76006783165496</v>
      </c>
      <c r="K325" s="77" t="s">
        <v>29</v>
      </c>
      <c r="L325" s="77" t="s">
        <v>29</v>
      </c>
      <c r="M325" s="77" t="s">
        <v>841</v>
      </c>
      <c r="N325" s="77">
        <v>1</v>
      </c>
      <c r="O325" s="77">
        <v>0</v>
      </c>
      <c r="P325" s="77" t="s">
        <v>8</v>
      </c>
      <c r="Q325" s="77">
        <v>33.425505600000001</v>
      </c>
      <c r="R325" s="77">
        <v>-111.94001249999999</v>
      </c>
      <c r="S325" s="77">
        <v>1873.3374875668801</v>
      </c>
      <c r="T325" s="77">
        <v>0.40899612871836899</v>
      </c>
      <c r="U325" s="77">
        <v>181</v>
      </c>
      <c r="V325" s="77">
        <v>636</v>
      </c>
      <c r="W325" s="77">
        <v>0.14760399999999901</v>
      </c>
      <c r="X325" s="77">
        <v>0</v>
      </c>
      <c r="Y325" s="77">
        <v>0</v>
      </c>
      <c r="Z325" s="77">
        <v>0</v>
      </c>
      <c r="AA325" s="77">
        <v>359.68079761284201</v>
      </c>
      <c r="AB325" s="77">
        <v>0.55660012871836895</v>
      </c>
      <c r="AC325" s="77">
        <v>1742.4408654444901</v>
      </c>
      <c r="AE325" s="87" t="str">
        <f t="shared" si="213"/>
        <v>Domestic</v>
      </c>
      <c r="AF325" s="82" t="str">
        <f t="shared" si="214"/>
        <v>non-student</v>
      </c>
      <c r="AI325" s="82">
        <f>'GDP per Capita'!N325</f>
        <v>63809.64</v>
      </c>
      <c r="AJ325" s="82">
        <f t="shared" si="215"/>
        <v>63809.64</v>
      </c>
      <c r="AK325" s="82">
        <f t="shared" si="216"/>
        <v>63809.64</v>
      </c>
      <c r="AL325" s="88">
        <f t="shared" si="217"/>
        <v>2.7306859362386155E-2</v>
      </c>
    </row>
    <row r="326" spans="1:38">
      <c r="A326" s="77" t="s">
        <v>236</v>
      </c>
      <c r="B326" s="77">
        <v>428</v>
      </c>
      <c r="C326" s="77">
        <v>42.041582299999902</v>
      </c>
      <c r="D326" s="77">
        <v>-87.887391600000001</v>
      </c>
      <c r="E326" s="77" t="s">
        <v>42</v>
      </c>
      <c r="G326" s="77">
        <v>0</v>
      </c>
      <c r="H326" s="77" t="s">
        <v>63</v>
      </c>
      <c r="I326" s="77">
        <v>2020</v>
      </c>
      <c r="J326" s="77">
        <v>0</v>
      </c>
      <c r="K326" s="77" t="s">
        <v>29</v>
      </c>
      <c r="L326" s="77" t="s">
        <v>29</v>
      </c>
      <c r="M326" s="77" t="s">
        <v>841</v>
      </c>
      <c r="N326" s="77">
        <v>0</v>
      </c>
      <c r="O326" s="77">
        <v>0</v>
      </c>
      <c r="P326" s="77" t="s">
        <v>8</v>
      </c>
      <c r="Q326" s="77">
        <v>33.425505600000001</v>
      </c>
      <c r="R326" s="77">
        <v>-111.94001249999999</v>
      </c>
      <c r="S326" s="77">
        <v>4623.1949780608002</v>
      </c>
      <c r="T326" s="77">
        <v>0.821333368637154</v>
      </c>
      <c r="U326" s="77">
        <v>181</v>
      </c>
      <c r="V326" s="77">
        <v>636</v>
      </c>
      <c r="W326" s="77">
        <v>0.14760399999999901</v>
      </c>
      <c r="X326" s="77">
        <v>0</v>
      </c>
      <c r="Y326" s="77">
        <v>0</v>
      </c>
      <c r="Z326" s="77">
        <v>0</v>
      </c>
      <c r="AA326" s="77">
        <v>554.78339736729595</v>
      </c>
      <c r="AB326" s="77">
        <v>0.96893736863715396</v>
      </c>
      <c r="AC326" s="77">
        <v>1371.78339736729</v>
      </c>
      <c r="AE326" s="87" t="str">
        <f t="shared" si="213"/>
        <v>Domestic</v>
      </c>
      <c r="AF326" s="82" t="str">
        <f t="shared" si="214"/>
        <v>non-student</v>
      </c>
      <c r="AI326" s="82">
        <f>'GDP per Capita'!N326</f>
        <v>63809.64</v>
      </c>
      <c r="AJ326" s="82">
        <f t="shared" si="215"/>
        <v>63809.64</v>
      </c>
      <c r="AK326" s="82">
        <f t="shared" si="216"/>
        <v>63809.64</v>
      </c>
      <c r="AL326" s="88">
        <f t="shared" si="217"/>
        <v>2.1498058872723463E-2</v>
      </c>
    </row>
    <row r="327" spans="1:38">
      <c r="A327" s="77" t="s">
        <v>134</v>
      </c>
      <c r="B327" s="77">
        <v>429</v>
      </c>
      <c r="C327" s="77">
        <v>35.913154200000001</v>
      </c>
      <c r="D327" s="77">
        <v>-79.055779999999999</v>
      </c>
      <c r="E327" s="77" t="s">
        <v>43</v>
      </c>
      <c r="G327" s="77">
        <v>100</v>
      </c>
      <c r="H327" s="77" t="s">
        <v>60</v>
      </c>
      <c r="I327" s="77">
        <v>2020</v>
      </c>
      <c r="J327" s="77">
        <v>565.76006783165496</v>
      </c>
      <c r="K327" s="77" t="s">
        <v>29</v>
      </c>
      <c r="L327" s="77" t="s">
        <v>29</v>
      </c>
      <c r="M327" s="77" t="s">
        <v>841</v>
      </c>
      <c r="N327" s="77">
        <v>1</v>
      </c>
      <c r="O327" s="77">
        <v>0</v>
      </c>
      <c r="P327" s="77" t="s">
        <v>8</v>
      </c>
      <c r="Q327" s="77">
        <v>33.425505600000001</v>
      </c>
      <c r="R327" s="77">
        <v>-111.94001249999999</v>
      </c>
      <c r="S327" s="77">
        <v>6011.7422971886799</v>
      </c>
      <c r="T327" s="77">
        <v>1.0138414483574001</v>
      </c>
      <c r="U327" s="77">
        <v>181</v>
      </c>
      <c r="V327" s="77">
        <v>636</v>
      </c>
      <c r="W327" s="77">
        <v>0.14760399999999901</v>
      </c>
      <c r="X327" s="77">
        <v>0</v>
      </c>
      <c r="Y327" s="77">
        <v>0</v>
      </c>
      <c r="Z327" s="77">
        <v>0</v>
      </c>
      <c r="AA327" s="77">
        <v>721.40907566264195</v>
      </c>
      <c r="AB327" s="77">
        <v>1.1614454483573999</v>
      </c>
      <c r="AC327" s="77">
        <v>2104.16914349429</v>
      </c>
      <c r="AE327" s="87" t="str">
        <f t="shared" si="213"/>
        <v>Domestic</v>
      </c>
      <c r="AF327" s="82" t="str">
        <f t="shared" si="214"/>
        <v>non-student</v>
      </c>
      <c r="AI327" s="82">
        <f>'GDP per Capita'!N327</f>
        <v>63809.64</v>
      </c>
      <c r="AJ327" s="82">
        <f t="shared" si="215"/>
        <v>63809.64</v>
      </c>
      <c r="AK327" s="82">
        <f t="shared" si="216"/>
        <v>63809.64</v>
      </c>
      <c r="AL327" s="88">
        <f t="shared" si="217"/>
        <v>3.2975725039261938E-2</v>
      </c>
    </row>
    <row r="328" spans="1:38">
      <c r="A328" s="77" t="s">
        <v>83</v>
      </c>
      <c r="B328" s="77">
        <v>430</v>
      </c>
      <c r="C328" s="77">
        <v>22.283345399999899</v>
      </c>
      <c r="D328" s="77">
        <v>39.112814499999999</v>
      </c>
      <c r="E328" s="77" t="s">
        <v>43</v>
      </c>
      <c r="G328" s="77">
        <v>100</v>
      </c>
      <c r="H328" s="77" t="s">
        <v>60</v>
      </c>
      <c r="I328" s="77">
        <v>2020</v>
      </c>
      <c r="J328" s="77">
        <v>565.76006783165496</v>
      </c>
      <c r="K328" s="77" t="s">
        <v>570</v>
      </c>
      <c r="L328" s="77" t="s">
        <v>32</v>
      </c>
      <c r="M328" s="77" t="s">
        <v>841</v>
      </c>
      <c r="N328" s="77">
        <v>1</v>
      </c>
      <c r="O328" s="77">
        <v>0</v>
      </c>
      <c r="P328" s="77" t="s">
        <v>8</v>
      </c>
      <c r="Q328" s="77">
        <v>33.425505600000001</v>
      </c>
      <c r="R328" s="77">
        <v>-111.94001249999999</v>
      </c>
      <c r="S328" s="77">
        <v>26205.178499588201</v>
      </c>
      <c r="T328" s="77">
        <v>4.1296228348213599</v>
      </c>
      <c r="U328" s="77">
        <v>181</v>
      </c>
      <c r="V328" s="77">
        <v>636</v>
      </c>
      <c r="W328" s="77">
        <v>0.14760399999999901</v>
      </c>
      <c r="X328" s="77">
        <v>0</v>
      </c>
      <c r="Y328" s="77">
        <v>0</v>
      </c>
      <c r="Z328" s="77">
        <v>0</v>
      </c>
      <c r="AA328" s="77">
        <v>2397.7738327123202</v>
      </c>
      <c r="AB328" s="77">
        <v>4.2772268348213602</v>
      </c>
      <c r="AC328" s="77">
        <v>3780.5339005439801</v>
      </c>
      <c r="AE328" s="87" t="str">
        <f t="shared" si="213"/>
        <v>International</v>
      </c>
      <c r="AF328" s="82" t="str">
        <f t="shared" si="214"/>
        <v>non-student</v>
      </c>
      <c r="AI328" s="82">
        <f>'GDP per Capita'!N328</f>
        <v>21764.39</v>
      </c>
      <c r="AJ328" s="82">
        <f t="shared" si="215"/>
        <v>21764.39</v>
      </c>
      <c r="AK328" s="82">
        <f t="shared" si="216"/>
        <v>21764.39</v>
      </c>
      <c r="AL328" s="88">
        <f t="shared" si="217"/>
        <v>0.17370272727808958</v>
      </c>
    </row>
    <row r="329" spans="1:38">
      <c r="A329" s="77" t="s">
        <v>237</v>
      </c>
      <c r="B329" s="77">
        <v>431</v>
      </c>
      <c r="C329" s="77">
        <v>42.296686100000002</v>
      </c>
      <c r="D329" s="77">
        <v>-89.621227099999999</v>
      </c>
      <c r="E329" s="77" t="s">
        <v>42</v>
      </c>
      <c r="G329" s="77">
        <v>100</v>
      </c>
      <c r="H329" s="77" t="s">
        <v>60</v>
      </c>
      <c r="I329" s="77">
        <v>2020</v>
      </c>
      <c r="J329" s="77">
        <v>565.76006783165496</v>
      </c>
      <c r="K329" s="77" t="s">
        <v>29</v>
      </c>
      <c r="L329" s="77" t="s">
        <v>29</v>
      </c>
      <c r="M329" s="77" t="s">
        <v>841</v>
      </c>
      <c r="N329" s="77">
        <v>1</v>
      </c>
      <c r="O329" s="77">
        <v>0</v>
      </c>
      <c r="P329" s="77" t="s">
        <v>8</v>
      </c>
      <c r="Q329" s="77">
        <v>33.425505600000001</v>
      </c>
      <c r="R329" s="77">
        <v>-111.94001249999999</v>
      </c>
      <c r="S329" s="77">
        <v>4368.9800688267997</v>
      </c>
      <c r="T329" s="77">
        <v>0.78086302688926701</v>
      </c>
      <c r="U329" s="77">
        <v>181</v>
      </c>
      <c r="V329" s="77">
        <v>636</v>
      </c>
      <c r="W329" s="77">
        <v>0.14760399999999901</v>
      </c>
      <c r="X329" s="77">
        <v>0</v>
      </c>
      <c r="Y329" s="77">
        <v>0</v>
      </c>
      <c r="Z329" s="77">
        <v>0</v>
      </c>
      <c r="AA329" s="77">
        <v>524.27760825921598</v>
      </c>
      <c r="AB329" s="77">
        <v>0.92846702688926697</v>
      </c>
      <c r="AC329" s="77">
        <v>1907.03767609087</v>
      </c>
      <c r="AE329" s="87" t="str">
        <f t="shared" si="213"/>
        <v>Domestic</v>
      </c>
      <c r="AF329" s="82" t="str">
        <f t="shared" si="214"/>
        <v>non-student</v>
      </c>
      <c r="AI329" s="82">
        <f>'GDP per Capita'!N329</f>
        <v>63809.64</v>
      </c>
      <c r="AJ329" s="82">
        <f t="shared" si="215"/>
        <v>63809.64</v>
      </c>
      <c r="AK329" s="82">
        <f t="shared" si="216"/>
        <v>63809.64</v>
      </c>
      <c r="AL329" s="88">
        <f t="shared" si="217"/>
        <v>2.9886356921789092E-2</v>
      </c>
    </row>
    <row r="330" spans="1:38">
      <c r="A330" s="77" t="s">
        <v>162</v>
      </c>
      <c r="B330" s="77">
        <v>432</v>
      </c>
      <c r="C330" s="77">
        <v>40.027145300000001</v>
      </c>
      <c r="D330" s="77">
        <v>-78.523744699999995</v>
      </c>
      <c r="E330" s="77" t="s">
        <v>42</v>
      </c>
      <c r="G330" s="77">
        <v>100</v>
      </c>
      <c r="H330" s="77" t="s">
        <v>60</v>
      </c>
      <c r="I330" s="77">
        <v>2020</v>
      </c>
      <c r="J330" s="77">
        <v>565.76006783165496</v>
      </c>
      <c r="K330" s="77" t="s">
        <v>29</v>
      </c>
      <c r="L330" s="77" t="s">
        <v>29</v>
      </c>
      <c r="M330" s="77" t="s">
        <v>841</v>
      </c>
      <c r="N330" s="77">
        <v>1</v>
      </c>
      <c r="O330" s="77">
        <v>0</v>
      </c>
      <c r="P330" s="77" t="s">
        <v>8</v>
      </c>
      <c r="Q330" s="77">
        <v>33.425505600000001</v>
      </c>
      <c r="R330" s="77">
        <v>-111.94001249999999</v>
      </c>
      <c r="S330" s="77">
        <v>6096.0555670572003</v>
      </c>
      <c r="T330" s="77">
        <v>1.0253567496301299</v>
      </c>
      <c r="U330" s="77">
        <v>181</v>
      </c>
      <c r="V330" s="77">
        <v>636</v>
      </c>
      <c r="W330" s="77">
        <v>0.14760399999999901</v>
      </c>
      <c r="X330" s="77">
        <v>0</v>
      </c>
      <c r="Y330" s="77">
        <v>0</v>
      </c>
      <c r="Z330" s="77">
        <v>0</v>
      </c>
      <c r="AA330" s="77">
        <v>731.52666804686396</v>
      </c>
      <c r="AB330" s="77">
        <v>1.17296074963013</v>
      </c>
      <c r="AC330" s="77">
        <v>2114.2867358785202</v>
      </c>
      <c r="AE330" s="87" t="str">
        <f t="shared" si="213"/>
        <v>Domestic</v>
      </c>
      <c r="AF330" s="82" t="str">
        <f t="shared" si="214"/>
        <v>non-student</v>
      </c>
      <c r="AI330" s="82">
        <f>'GDP per Capita'!N330</f>
        <v>63809.64</v>
      </c>
      <c r="AJ330" s="82">
        <f t="shared" si="215"/>
        <v>63809.64</v>
      </c>
      <c r="AK330" s="82">
        <f t="shared" si="216"/>
        <v>63809.64</v>
      </c>
      <c r="AL330" s="88">
        <f t="shared" si="217"/>
        <v>3.313428403417603E-2</v>
      </c>
    </row>
    <row r="331" spans="1:38">
      <c r="A331" s="77" t="s">
        <v>111</v>
      </c>
      <c r="B331" s="77">
        <v>433</v>
      </c>
      <c r="C331" s="77">
        <v>22.555454000000001</v>
      </c>
      <c r="D331" s="77">
        <v>114.0543297</v>
      </c>
      <c r="E331" s="77" t="s">
        <v>37</v>
      </c>
      <c r="G331" s="77">
        <v>100</v>
      </c>
      <c r="H331" s="77" t="s">
        <v>60</v>
      </c>
      <c r="I331" s="77">
        <v>2020</v>
      </c>
      <c r="J331" s="77">
        <v>565.76006783165496</v>
      </c>
      <c r="K331" s="77" t="s">
        <v>574</v>
      </c>
      <c r="L331" s="77" t="s">
        <v>30</v>
      </c>
      <c r="M331" s="77" t="s">
        <v>841</v>
      </c>
      <c r="N331" s="77">
        <v>1</v>
      </c>
      <c r="O331" s="77">
        <v>0</v>
      </c>
      <c r="P331" s="77" t="s">
        <v>8</v>
      </c>
      <c r="Q331" s="77">
        <v>33.425505600000001</v>
      </c>
      <c r="R331" s="77">
        <v>-111.94001249999999</v>
      </c>
      <c r="S331" s="77">
        <v>24221.7871583862</v>
      </c>
      <c r="T331" s="77">
        <v>3.7917669169691202</v>
      </c>
      <c r="U331" s="77">
        <v>181</v>
      </c>
      <c r="V331" s="77">
        <v>636</v>
      </c>
      <c r="W331" s="77">
        <v>0.14760399999999901</v>
      </c>
      <c r="X331" s="77">
        <v>0</v>
      </c>
      <c r="Y331" s="77">
        <v>0</v>
      </c>
      <c r="Z331" s="77">
        <v>0</v>
      </c>
      <c r="AA331" s="77">
        <v>2216.2935249923298</v>
      </c>
      <c r="AB331" s="77">
        <v>3.93937091696912</v>
      </c>
      <c r="AC331" s="77">
        <v>3599.0535928239901</v>
      </c>
      <c r="AE331" s="87" t="str">
        <f t="shared" si="213"/>
        <v>International</v>
      </c>
      <c r="AF331" s="82" t="str">
        <f t="shared" si="214"/>
        <v>non-student</v>
      </c>
      <c r="AI331" s="82">
        <f>'GDP per Capita'!N331</f>
        <v>10121.299999999999</v>
      </c>
      <c r="AJ331" s="82">
        <f t="shared" si="215"/>
        <v>10121.299999999999</v>
      </c>
      <c r="AK331" s="82">
        <f t="shared" si="216"/>
        <v>10121.299999999999</v>
      </c>
      <c r="AL331" s="88">
        <f t="shared" si="217"/>
        <v>0.35559202798296569</v>
      </c>
    </row>
    <row r="332" spans="1:38">
      <c r="A332" s="77" t="s">
        <v>81</v>
      </c>
      <c r="B332" s="77">
        <v>434</v>
      </c>
      <c r="C332" s="77">
        <v>41.704567750000002</v>
      </c>
      <c r="D332" s="77">
        <v>-86.238220260172596</v>
      </c>
      <c r="E332" s="77" t="s">
        <v>38</v>
      </c>
      <c r="G332" s="77">
        <v>50</v>
      </c>
      <c r="H332" s="77" t="s">
        <v>61</v>
      </c>
      <c r="I332" s="77">
        <v>2020</v>
      </c>
      <c r="J332" s="77">
        <v>291.01289134438298</v>
      </c>
      <c r="K332" s="77" t="s">
        <v>29</v>
      </c>
      <c r="L332" s="77" t="s">
        <v>29</v>
      </c>
      <c r="M332" s="77" t="s">
        <v>841</v>
      </c>
      <c r="N332" s="77">
        <v>1</v>
      </c>
      <c r="O332" s="77">
        <v>0</v>
      </c>
      <c r="P332" s="77" t="s">
        <v>8</v>
      </c>
      <c r="Q332" s="77">
        <v>33.425505600000001</v>
      </c>
      <c r="R332" s="77">
        <v>-111.94001249999999</v>
      </c>
      <c r="S332" s="77">
        <v>4867.1097617662499</v>
      </c>
      <c r="T332" s="77">
        <v>0.85874982891715101</v>
      </c>
      <c r="U332" s="77">
        <v>181</v>
      </c>
      <c r="V332" s="77">
        <v>318</v>
      </c>
      <c r="W332" s="77">
        <v>7.3801999999999895E-2</v>
      </c>
      <c r="X332" s="77">
        <v>0</v>
      </c>
      <c r="Y332" s="77">
        <v>0</v>
      </c>
      <c r="Z332" s="77">
        <v>0</v>
      </c>
      <c r="AA332" s="77">
        <v>584.05317141194996</v>
      </c>
      <c r="AB332" s="77">
        <v>0.93255182891715105</v>
      </c>
      <c r="AC332" s="77">
        <v>1374.06606275633</v>
      </c>
      <c r="AE332" s="87" t="str">
        <f t="shared" si="213"/>
        <v>Domestic</v>
      </c>
      <c r="AF332" s="82" t="str">
        <f t="shared" si="214"/>
        <v>student</v>
      </c>
      <c r="AI332" s="82">
        <f>'GDP per Capita'!N332</f>
        <v>63809.64</v>
      </c>
      <c r="AJ332" s="82">
        <f t="shared" si="215"/>
        <v>63809.64</v>
      </c>
      <c r="AK332" s="82">
        <f t="shared" si="216"/>
        <v>63809.64</v>
      </c>
      <c r="AL332" s="88">
        <f t="shared" si="217"/>
        <v>2.1533831921890328E-2</v>
      </c>
    </row>
    <row r="333" spans="1:38">
      <c r="A333" s="77" t="s">
        <v>238</v>
      </c>
      <c r="B333" s="77">
        <v>435</v>
      </c>
      <c r="C333" s="77">
        <v>39.845416299999997</v>
      </c>
      <c r="D333" s="77">
        <v>-88.952415099999996</v>
      </c>
      <c r="E333" s="77" t="s">
        <v>43</v>
      </c>
      <c r="G333" s="77">
        <v>100</v>
      </c>
      <c r="H333" s="77" t="s">
        <v>60</v>
      </c>
      <c r="I333" s="77">
        <v>2020</v>
      </c>
      <c r="J333" s="77">
        <v>565.76006783165496</v>
      </c>
      <c r="K333" s="77" t="s">
        <v>29</v>
      </c>
      <c r="L333" s="77" t="s">
        <v>29</v>
      </c>
      <c r="M333" s="77" t="s">
        <v>841</v>
      </c>
      <c r="N333" s="77">
        <v>1</v>
      </c>
      <c r="O333" s="77">
        <v>0</v>
      </c>
      <c r="P333" s="77" t="s">
        <v>8</v>
      </c>
      <c r="Q333" s="77">
        <v>33.425505600000001</v>
      </c>
      <c r="R333" s="77">
        <v>-111.94001249999999</v>
      </c>
      <c r="S333" s="77">
        <v>4328.8798106384602</v>
      </c>
      <c r="T333" s="77">
        <v>0.77447917175681102</v>
      </c>
      <c r="U333" s="77">
        <v>181</v>
      </c>
      <c r="V333" s="77">
        <v>636</v>
      </c>
      <c r="W333" s="77">
        <v>0.14760399999999901</v>
      </c>
      <c r="X333" s="77">
        <v>0</v>
      </c>
      <c r="Y333" s="77">
        <v>0</v>
      </c>
      <c r="Z333" s="77">
        <v>0</v>
      </c>
      <c r="AA333" s="77">
        <v>519.46557727661605</v>
      </c>
      <c r="AB333" s="77">
        <v>0.92208317175681098</v>
      </c>
      <c r="AC333" s="77">
        <v>1902.2256451082701</v>
      </c>
      <c r="AE333" s="87" t="str">
        <f t="shared" si="213"/>
        <v>Domestic</v>
      </c>
      <c r="AF333" s="82" t="str">
        <f t="shared" si="214"/>
        <v>non-student</v>
      </c>
      <c r="AI333" s="82">
        <f>'GDP per Capita'!N333</f>
        <v>63809.64</v>
      </c>
      <c r="AJ333" s="82">
        <f t="shared" si="215"/>
        <v>63809.64</v>
      </c>
      <c r="AK333" s="82">
        <f t="shared" si="216"/>
        <v>63809.64</v>
      </c>
      <c r="AL333" s="88">
        <f t="shared" si="217"/>
        <v>2.9810944633260273E-2</v>
      </c>
    </row>
    <row r="334" spans="1:38">
      <c r="A334" s="77" t="s">
        <v>106</v>
      </c>
      <c r="B334" s="77">
        <v>436</v>
      </c>
      <c r="C334" s="77">
        <v>34.053690899999999</v>
      </c>
      <c r="D334" s="77">
        <v>-118.2427666</v>
      </c>
      <c r="E334" s="77" t="s">
        <v>38</v>
      </c>
      <c r="G334" s="77">
        <v>50</v>
      </c>
      <c r="H334" s="77" t="s">
        <v>61</v>
      </c>
      <c r="I334" s="77">
        <v>2020</v>
      </c>
      <c r="J334" s="77">
        <v>291.01289134438298</v>
      </c>
      <c r="K334" s="77" t="s">
        <v>29</v>
      </c>
      <c r="L334" s="77" t="s">
        <v>29</v>
      </c>
      <c r="M334" s="77" t="s">
        <v>841</v>
      </c>
      <c r="N334" s="77">
        <v>1</v>
      </c>
      <c r="O334" s="77">
        <v>0</v>
      </c>
      <c r="P334" s="77" t="s">
        <v>8</v>
      </c>
      <c r="Q334" s="77">
        <v>33.425505600000001</v>
      </c>
      <c r="R334" s="77">
        <v>-111.94001249999999</v>
      </c>
      <c r="S334" s="77">
        <v>1173.73630041981</v>
      </c>
      <c r="T334" s="77">
        <v>0.31661744710727902</v>
      </c>
      <c r="U334" s="77">
        <v>181</v>
      </c>
      <c r="V334" s="77">
        <v>318</v>
      </c>
      <c r="W334" s="77">
        <v>7.3801999999999895E-2</v>
      </c>
      <c r="X334" s="77">
        <v>0</v>
      </c>
      <c r="Y334" s="77">
        <v>0</v>
      </c>
      <c r="Z334" s="77">
        <v>0</v>
      </c>
      <c r="AA334" s="77">
        <v>225.35736968060399</v>
      </c>
      <c r="AB334" s="77">
        <v>0.39041944710727899</v>
      </c>
      <c r="AC334" s="77">
        <v>1015.37026102498</v>
      </c>
      <c r="AE334" s="87" t="str">
        <f t="shared" si="213"/>
        <v>Domestic</v>
      </c>
      <c r="AF334" s="82" t="str">
        <f t="shared" si="214"/>
        <v>student</v>
      </c>
      <c r="AI334" s="82">
        <f>'GDP per Capita'!N334</f>
        <v>63809.64</v>
      </c>
      <c r="AJ334" s="82">
        <f t="shared" si="215"/>
        <v>63809.64</v>
      </c>
      <c r="AK334" s="82">
        <f t="shared" si="216"/>
        <v>63809.64</v>
      </c>
      <c r="AL334" s="88">
        <f t="shared" si="217"/>
        <v>1.5912490041081254E-2</v>
      </c>
    </row>
    <row r="335" spans="1:38">
      <c r="A335" s="77" t="s">
        <v>80</v>
      </c>
      <c r="B335" s="77">
        <v>437</v>
      </c>
      <c r="C335" s="77">
        <v>33.749098699999998</v>
      </c>
      <c r="D335" s="77">
        <v>-84.390184899999994</v>
      </c>
      <c r="E335" s="77" t="s">
        <v>43</v>
      </c>
      <c r="G335" s="77">
        <v>100</v>
      </c>
      <c r="H335" s="77" t="s">
        <v>60</v>
      </c>
      <c r="I335" s="77">
        <v>2020</v>
      </c>
      <c r="J335" s="77">
        <v>565.76006783165496</v>
      </c>
      <c r="K335" s="77" t="s">
        <v>29</v>
      </c>
      <c r="L335" s="77" t="s">
        <v>29</v>
      </c>
      <c r="M335" s="77" t="s">
        <v>841</v>
      </c>
      <c r="N335" s="77">
        <v>1</v>
      </c>
      <c r="O335" s="77">
        <v>0</v>
      </c>
      <c r="P335" s="77" t="s">
        <v>8</v>
      </c>
      <c r="Q335" s="77">
        <v>33.425505600000001</v>
      </c>
      <c r="R335" s="77">
        <v>-111.94001249999999</v>
      </c>
      <c r="S335" s="77">
        <v>5089.1168420128497</v>
      </c>
      <c r="T335" s="77">
        <v>0.88865012166530999</v>
      </c>
      <c r="U335" s="77">
        <v>181</v>
      </c>
      <c r="V335" s="77">
        <v>636</v>
      </c>
      <c r="W335" s="77">
        <v>0.14760399999999901</v>
      </c>
      <c r="X335" s="77">
        <v>0</v>
      </c>
      <c r="Y335" s="77">
        <v>0</v>
      </c>
      <c r="Z335" s="77">
        <v>0</v>
      </c>
      <c r="AA335" s="77">
        <v>610.69402104154199</v>
      </c>
      <c r="AB335" s="77">
        <v>1.0362541216653101</v>
      </c>
      <c r="AC335" s="77">
        <v>1993.4540888731899</v>
      </c>
      <c r="AE335" s="87" t="str">
        <f t="shared" si="213"/>
        <v>Domestic</v>
      </c>
      <c r="AF335" s="82" t="str">
        <f t="shared" si="214"/>
        <v>non-student</v>
      </c>
      <c r="AI335" s="82">
        <f>'GDP per Capita'!N335</f>
        <v>63809.64</v>
      </c>
      <c r="AJ335" s="82">
        <f t="shared" si="215"/>
        <v>63809.64</v>
      </c>
      <c r="AK335" s="82">
        <f>IFERROR(AI335,AVERAGE(AJ$2:AJ$2538))</f>
        <v>63809.64</v>
      </c>
      <c r="AL335" s="88">
        <f t="shared" si="217"/>
        <v>3.1240641521769908E-2</v>
      </c>
    </row>
    <row r="336" spans="1:38">
      <c r="A336" s="77" t="s">
        <v>80</v>
      </c>
      <c r="B336" s="77">
        <v>438</v>
      </c>
      <c r="C336" s="77">
        <v>33.749098699999998</v>
      </c>
      <c r="D336" s="77">
        <v>-84.390184899999994</v>
      </c>
      <c r="E336" s="77" t="s">
        <v>37</v>
      </c>
      <c r="G336" s="77">
        <v>100</v>
      </c>
      <c r="H336" s="77" t="s">
        <v>60</v>
      </c>
      <c r="I336" s="77">
        <v>2020</v>
      </c>
      <c r="J336" s="77">
        <v>565.76006783165496</v>
      </c>
      <c r="K336" s="77" t="s">
        <v>29</v>
      </c>
      <c r="L336" s="77" t="s">
        <v>29</v>
      </c>
      <c r="M336" s="77" t="s">
        <v>841</v>
      </c>
      <c r="N336" s="77">
        <v>1</v>
      </c>
      <c r="O336" s="77">
        <v>0</v>
      </c>
      <c r="P336" s="77" t="s">
        <v>8</v>
      </c>
      <c r="Q336" s="77">
        <v>33.425505600000001</v>
      </c>
      <c r="R336" s="77">
        <v>-111.94001249999999</v>
      </c>
      <c r="S336" s="77">
        <v>5089.1168420128497</v>
      </c>
      <c r="T336" s="77">
        <v>0.88865012166530999</v>
      </c>
      <c r="U336" s="77">
        <v>181</v>
      </c>
      <c r="V336" s="77">
        <v>636</v>
      </c>
      <c r="W336" s="77">
        <v>0.14760399999999901</v>
      </c>
      <c r="X336" s="77">
        <v>0</v>
      </c>
      <c r="Y336" s="77">
        <v>0</v>
      </c>
      <c r="Z336" s="77">
        <v>0</v>
      </c>
      <c r="AA336" s="77">
        <v>610.69402104154199</v>
      </c>
      <c r="AB336" s="77">
        <v>1.0362541216653101</v>
      </c>
      <c r="AC336" s="77">
        <v>1993.4540888731899</v>
      </c>
      <c r="AE336" s="87" t="str">
        <f t="shared" si="213"/>
        <v>Domestic</v>
      </c>
      <c r="AF336" s="82" t="str">
        <f t="shared" si="214"/>
        <v>non-student</v>
      </c>
      <c r="AI336" s="82">
        <f>'GDP per Capita'!N336</f>
        <v>63809.64</v>
      </c>
      <c r="AJ336" s="82">
        <f t="shared" si="215"/>
        <v>63809.64</v>
      </c>
      <c r="AK336" s="82">
        <f t="shared" si="216"/>
        <v>63809.64</v>
      </c>
      <c r="AL336" s="88">
        <f t="shared" si="217"/>
        <v>3.1240641521769908E-2</v>
      </c>
    </row>
    <row r="337" spans="1:38">
      <c r="A337" s="77" t="s">
        <v>126</v>
      </c>
      <c r="B337" s="77">
        <v>439</v>
      </c>
      <c r="C337" s="77">
        <v>39.606507299999997</v>
      </c>
      <c r="D337" s="77">
        <v>-75.833093399999996</v>
      </c>
      <c r="E337" s="77" t="s">
        <v>42</v>
      </c>
      <c r="G337" s="77">
        <v>100</v>
      </c>
      <c r="H337" s="77" t="s">
        <v>60</v>
      </c>
      <c r="I337" s="77">
        <v>2020</v>
      </c>
      <c r="J337" s="77">
        <v>565.76006783165496</v>
      </c>
      <c r="K337" s="77" t="s">
        <v>29</v>
      </c>
      <c r="L337" s="77" t="s">
        <v>29</v>
      </c>
      <c r="M337" s="77" t="s">
        <v>841</v>
      </c>
      <c r="N337" s="77">
        <v>1</v>
      </c>
      <c r="O337" s="77">
        <v>0</v>
      </c>
      <c r="P337" s="77" t="s">
        <v>8</v>
      </c>
      <c r="Q337" s="77">
        <v>33.425505600000001</v>
      </c>
      <c r="R337" s="77">
        <v>-111.94001249999999</v>
      </c>
      <c r="S337" s="77">
        <v>6552.2130549216299</v>
      </c>
      <c r="T337" s="77">
        <v>1.0878748683085999</v>
      </c>
      <c r="U337" s="77">
        <v>181</v>
      </c>
      <c r="V337" s="77">
        <v>636</v>
      </c>
      <c r="W337" s="77">
        <v>0.14760399999999901</v>
      </c>
      <c r="X337" s="77">
        <v>0</v>
      </c>
      <c r="Y337" s="77">
        <v>0</v>
      </c>
      <c r="Z337" s="77">
        <v>0</v>
      </c>
      <c r="AA337" s="77">
        <v>786.26556659059497</v>
      </c>
      <c r="AB337" s="77">
        <v>1.2354788683086</v>
      </c>
      <c r="AC337" s="77">
        <v>2169.0256344222498</v>
      </c>
      <c r="AE337" s="87" t="str">
        <f t="shared" si="213"/>
        <v>Domestic</v>
      </c>
      <c r="AF337" s="82" t="str">
        <f t="shared" si="214"/>
        <v>non-student</v>
      </c>
      <c r="AI337" s="82">
        <f>'GDP per Capita'!N337</f>
        <v>63809.64</v>
      </c>
      <c r="AJ337" s="82">
        <f t="shared" si="215"/>
        <v>63809.64</v>
      </c>
      <c r="AK337" s="82">
        <f t="shared" si="216"/>
        <v>63809.64</v>
      </c>
      <c r="AL337" s="88">
        <f t="shared" si="217"/>
        <v>3.3992130882140217E-2</v>
      </c>
    </row>
    <row r="338" spans="1:38">
      <c r="A338" s="77" t="s">
        <v>229</v>
      </c>
      <c r="B338" s="77">
        <v>440</v>
      </c>
      <c r="C338" s="77">
        <v>35.960394799999897</v>
      </c>
      <c r="D338" s="77">
        <v>-83.921026099999906</v>
      </c>
      <c r="E338" s="77" t="s">
        <v>37</v>
      </c>
      <c r="G338" s="77">
        <v>100</v>
      </c>
      <c r="H338" s="77" t="s">
        <v>60</v>
      </c>
      <c r="I338" s="77">
        <v>2020</v>
      </c>
      <c r="J338" s="77">
        <v>565.76006783165496</v>
      </c>
      <c r="K338" s="77" t="s">
        <v>29</v>
      </c>
      <c r="L338" s="77" t="s">
        <v>29</v>
      </c>
      <c r="M338" s="77" t="s">
        <v>841</v>
      </c>
      <c r="N338" s="77">
        <v>1</v>
      </c>
      <c r="O338" s="77">
        <v>0</v>
      </c>
      <c r="P338" s="77" t="s">
        <v>8</v>
      </c>
      <c r="Q338" s="77">
        <v>33.425505600000001</v>
      </c>
      <c r="R338" s="77">
        <v>-111.94001249999999</v>
      </c>
      <c r="S338" s="77">
        <v>5136.5477456661702</v>
      </c>
      <c r="T338" s="77">
        <v>0.89504945761352805</v>
      </c>
      <c r="U338" s="77">
        <v>181</v>
      </c>
      <c r="V338" s="77">
        <v>636</v>
      </c>
      <c r="W338" s="77">
        <v>0.14760399999999901</v>
      </c>
      <c r="X338" s="77">
        <v>0</v>
      </c>
      <c r="Y338" s="77">
        <v>0</v>
      </c>
      <c r="Z338" s="77">
        <v>0</v>
      </c>
      <c r="AA338" s="77">
        <v>616.38572947994101</v>
      </c>
      <c r="AB338" s="77">
        <v>1.04265345761352</v>
      </c>
      <c r="AC338" s="77">
        <v>1999.1457973115901</v>
      </c>
      <c r="AE338" s="87" t="str">
        <f t="shared" si="213"/>
        <v>Domestic</v>
      </c>
      <c r="AF338" s="82" t="str">
        <f t="shared" si="214"/>
        <v>non-student</v>
      </c>
      <c r="AI338" s="82">
        <f>'GDP per Capita'!N338</f>
        <v>63809.64</v>
      </c>
      <c r="AJ338" s="82">
        <f t="shared" si="215"/>
        <v>63809.64</v>
      </c>
      <c r="AK338" s="82">
        <f t="shared" si="216"/>
        <v>63809.64</v>
      </c>
      <c r="AL338" s="88">
        <f t="shared" si="217"/>
        <v>3.1329839775174881E-2</v>
      </c>
    </row>
    <row r="339" spans="1:38">
      <c r="A339" s="77" t="s">
        <v>239</v>
      </c>
      <c r="B339" s="77">
        <v>441</v>
      </c>
      <c r="C339" s="77">
        <v>36.729529499999998</v>
      </c>
      <c r="D339" s="77">
        <v>-119.708861260755</v>
      </c>
      <c r="E339" s="77" t="s">
        <v>37</v>
      </c>
      <c r="G339" s="77">
        <v>100</v>
      </c>
      <c r="H339" s="77" t="s">
        <v>60</v>
      </c>
      <c r="I339" s="77">
        <v>2020</v>
      </c>
      <c r="J339" s="77">
        <v>565.76006783165496</v>
      </c>
      <c r="K339" s="77" t="s">
        <v>29</v>
      </c>
      <c r="L339" s="77" t="s">
        <v>29</v>
      </c>
      <c r="M339" s="77" t="s">
        <v>841</v>
      </c>
      <c r="N339" s="77">
        <v>1</v>
      </c>
      <c r="O339" s="77">
        <v>0</v>
      </c>
      <c r="P339" s="77" t="s">
        <v>8</v>
      </c>
      <c r="Q339" s="77">
        <v>33.425505600000001</v>
      </c>
      <c r="R339" s="77">
        <v>-111.94001249999999</v>
      </c>
      <c r="S339" s="77">
        <v>1592.6981850838699</v>
      </c>
      <c r="T339" s="77">
        <v>0.37193917505973101</v>
      </c>
      <c r="U339" s="77">
        <v>181</v>
      </c>
      <c r="V339" s="77">
        <v>636</v>
      </c>
      <c r="W339" s="77">
        <v>0.14760399999999901</v>
      </c>
      <c r="X339" s="77">
        <v>0</v>
      </c>
      <c r="Y339" s="77">
        <v>0</v>
      </c>
      <c r="Z339" s="77">
        <v>0</v>
      </c>
      <c r="AA339" s="77">
        <v>305.798051536103</v>
      </c>
      <c r="AB339" s="77">
        <v>0.51954317505973102</v>
      </c>
      <c r="AC339" s="77">
        <v>1688.5581193677499</v>
      </c>
      <c r="AE339" s="87" t="str">
        <f t="shared" si="213"/>
        <v>Domestic</v>
      </c>
      <c r="AF339" s="82" t="str">
        <f t="shared" si="214"/>
        <v>non-student</v>
      </c>
      <c r="AI339" s="82">
        <f>'GDP per Capita'!N339</f>
        <v>63809.64</v>
      </c>
      <c r="AJ339" s="82">
        <f t="shared" si="215"/>
        <v>63809.64</v>
      </c>
      <c r="AK339" s="82">
        <f t="shared" si="216"/>
        <v>63809.64</v>
      </c>
      <c r="AL339" s="88">
        <f t="shared" si="217"/>
        <v>2.6462429804771662E-2</v>
      </c>
    </row>
    <row r="340" spans="1:38">
      <c r="A340" s="77" t="s">
        <v>105</v>
      </c>
      <c r="B340" s="77">
        <v>442</v>
      </c>
      <c r="C340" s="77">
        <v>30.271128600000001</v>
      </c>
      <c r="D340" s="77">
        <v>-97.743699500000005</v>
      </c>
      <c r="E340" s="77" t="s">
        <v>38</v>
      </c>
      <c r="G340" s="77">
        <v>50</v>
      </c>
      <c r="H340" s="77" t="s">
        <v>61</v>
      </c>
      <c r="I340" s="77">
        <v>2020</v>
      </c>
      <c r="J340" s="77">
        <v>291.01289134438298</v>
      </c>
      <c r="K340" s="77" t="s">
        <v>29</v>
      </c>
      <c r="L340" s="77" t="s">
        <v>29</v>
      </c>
      <c r="M340" s="77" t="s">
        <v>841</v>
      </c>
      <c r="N340" s="77">
        <v>1</v>
      </c>
      <c r="O340" s="77">
        <v>0</v>
      </c>
      <c r="P340" s="77" t="s">
        <v>8</v>
      </c>
      <c r="Q340" s="77">
        <v>33.425505600000001</v>
      </c>
      <c r="R340" s="77">
        <v>-111.94001249999999</v>
      </c>
      <c r="S340" s="77">
        <v>2769.4765726196601</v>
      </c>
      <c r="T340" s="77">
        <v>0.52732661291170302</v>
      </c>
      <c r="U340" s="77">
        <v>181</v>
      </c>
      <c r="V340" s="77">
        <v>318</v>
      </c>
      <c r="W340" s="77">
        <v>7.3801999999999895E-2</v>
      </c>
      <c r="X340" s="77">
        <v>0</v>
      </c>
      <c r="Y340" s="77">
        <v>0</v>
      </c>
      <c r="Z340" s="77">
        <v>0</v>
      </c>
      <c r="AA340" s="77">
        <v>531.73950194297595</v>
      </c>
      <c r="AB340" s="77">
        <v>0.60112861291170305</v>
      </c>
      <c r="AC340" s="77">
        <v>1321.7523932873501</v>
      </c>
      <c r="AE340" s="87" t="str">
        <f t="shared" si="213"/>
        <v>Domestic</v>
      </c>
      <c r="AF340" s="82" t="str">
        <f t="shared" si="214"/>
        <v>student</v>
      </c>
      <c r="AI340" s="82">
        <f>'GDP per Capita'!N340</f>
        <v>63809.64</v>
      </c>
      <c r="AJ340" s="82">
        <f t="shared" si="215"/>
        <v>63809.64</v>
      </c>
      <c r="AK340" s="82">
        <f t="shared" si="216"/>
        <v>63809.64</v>
      </c>
      <c r="AL340" s="88">
        <f t="shared" si="217"/>
        <v>2.0713992326039609E-2</v>
      </c>
    </row>
    <row r="341" spans="1:38">
      <c r="A341" s="77" t="s">
        <v>224</v>
      </c>
      <c r="B341" s="77">
        <v>443</v>
      </c>
      <c r="C341" s="77">
        <v>51.083419599999999</v>
      </c>
      <c r="D341" s="77">
        <v>10.4234469</v>
      </c>
      <c r="E341" s="77" t="s">
        <v>38</v>
      </c>
      <c r="G341" s="77">
        <v>50</v>
      </c>
      <c r="H341" s="77" t="s">
        <v>61</v>
      </c>
      <c r="I341" s="77">
        <v>2020</v>
      </c>
      <c r="J341" s="77">
        <v>291.01289134438298</v>
      </c>
      <c r="K341" s="77" t="s">
        <v>224</v>
      </c>
      <c r="L341" s="77" t="s">
        <v>31</v>
      </c>
      <c r="M341" s="77" t="s">
        <v>841</v>
      </c>
      <c r="N341" s="77">
        <v>1</v>
      </c>
      <c r="O341" s="77">
        <v>0</v>
      </c>
      <c r="P341" s="77" t="s">
        <v>8</v>
      </c>
      <c r="Q341" s="77">
        <v>33.425505600000001</v>
      </c>
      <c r="R341" s="77">
        <v>-111.94001249999999</v>
      </c>
      <c r="S341" s="77">
        <v>18122.962310532101</v>
      </c>
      <c r="T341" s="77">
        <v>2.79631131722316</v>
      </c>
      <c r="U341" s="77">
        <v>181</v>
      </c>
      <c r="V341" s="77">
        <v>318</v>
      </c>
      <c r="W341" s="77">
        <v>7.3801999999999895E-2</v>
      </c>
      <c r="X341" s="77">
        <v>0</v>
      </c>
      <c r="Y341" s="77">
        <v>0</v>
      </c>
      <c r="Z341" s="77">
        <v>0</v>
      </c>
      <c r="AA341" s="77">
        <v>1902.9110426058701</v>
      </c>
      <c r="AB341" s="77">
        <v>2.8701133172231601</v>
      </c>
      <c r="AC341" s="77">
        <v>2692.9239339502601</v>
      </c>
      <c r="AE341" s="87" t="str">
        <f t="shared" si="213"/>
        <v>International</v>
      </c>
      <c r="AF341" s="82" t="str">
        <f t="shared" si="214"/>
        <v>student</v>
      </c>
      <c r="AI341" s="82">
        <f>'GDP per Capita'!N341</f>
        <v>49180.54</v>
      </c>
      <c r="AJ341" s="82">
        <f t="shared" si="215"/>
        <v>49180.54</v>
      </c>
      <c r="AK341" s="82">
        <f t="shared" si="216"/>
        <v>49180.54</v>
      </c>
      <c r="AL341" s="88">
        <f t="shared" si="217"/>
        <v>5.4755883809943118E-2</v>
      </c>
    </row>
    <row r="342" spans="1:38">
      <c r="A342" s="77" t="s">
        <v>158</v>
      </c>
      <c r="B342" s="77">
        <v>444</v>
      </c>
      <c r="C342" s="77">
        <v>40.109213500000003</v>
      </c>
      <c r="D342" s="77">
        <v>-91.0176357</v>
      </c>
      <c r="E342" s="77" t="s">
        <v>38</v>
      </c>
      <c r="G342" s="77">
        <v>50</v>
      </c>
      <c r="H342" s="77" t="s">
        <v>61</v>
      </c>
      <c r="I342" s="77">
        <v>2020</v>
      </c>
      <c r="J342" s="77">
        <v>291.01289134438298</v>
      </c>
      <c r="K342" s="77" t="s">
        <v>29</v>
      </c>
      <c r="L342" s="77" t="s">
        <v>29</v>
      </c>
      <c r="M342" s="77" t="s">
        <v>841</v>
      </c>
      <c r="N342" s="77">
        <v>1</v>
      </c>
      <c r="O342" s="77">
        <v>0</v>
      </c>
      <c r="P342" s="77" t="s">
        <v>8</v>
      </c>
      <c r="Q342" s="77">
        <v>33.425505600000001</v>
      </c>
      <c r="R342" s="77">
        <v>-111.94001249999999</v>
      </c>
      <c r="S342" s="77">
        <v>4000.5583938043501</v>
      </c>
      <c r="T342" s="77">
        <v>0.722211269836881</v>
      </c>
      <c r="U342" s="77">
        <v>181</v>
      </c>
      <c r="V342" s="77">
        <v>318</v>
      </c>
      <c r="W342" s="77">
        <v>7.3801999999999895E-2</v>
      </c>
      <c r="X342" s="77">
        <v>0</v>
      </c>
      <c r="Y342" s="77">
        <v>0</v>
      </c>
      <c r="Z342" s="77">
        <v>0</v>
      </c>
      <c r="AA342" s="77">
        <v>480.067007256522</v>
      </c>
      <c r="AB342" s="77">
        <v>0.79601326983688103</v>
      </c>
      <c r="AC342" s="77">
        <v>1270.0798986008999</v>
      </c>
      <c r="AE342" s="87" t="str">
        <f t="shared" si="213"/>
        <v>Domestic</v>
      </c>
      <c r="AF342" s="82" t="str">
        <f t="shared" si="214"/>
        <v>student</v>
      </c>
      <c r="AI342" s="82">
        <f>'GDP per Capita'!N342</f>
        <v>63809.64</v>
      </c>
      <c r="AJ342" s="82">
        <f t="shared" si="215"/>
        <v>63809.64</v>
      </c>
      <c r="AK342" s="82">
        <f t="shared" si="216"/>
        <v>63809.64</v>
      </c>
      <c r="AL342" s="88">
        <f t="shared" si="217"/>
        <v>1.9904200973409347E-2</v>
      </c>
    </row>
    <row r="343" spans="1:38">
      <c r="A343" s="77" t="s">
        <v>136</v>
      </c>
      <c r="B343" s="77">
        <v>445</v>
      </c>
      <c r="C343" s="77">
        <v>42.418429600000003</v>
      </c>
      <c r="D343" s="77">
        <v>-71.106163899999999</v>
      </c>
      <c r="E343" s="77" t="s">
        <v>38</v>
      </c>
      <c r="G343" s="77">
        <v>50</v>
      </c>
      <c r="H343" s="77" t="s">
        <v>61</v>
      </c>
      <c r="I343" s="77">
        <v>2020</v>
      </c>
      <c r="J343" s="77">
        <v>291.01289134438298</v>
      </c>
      <c r="K343" s="77" t="s">
        <v>29</v>
      </c>
      <c r="L343" s="77" t="s">
        <v>29</v>
      </c>
      <c r="M343" s="77" t="s">
        <v>841</v>
      </c>
      <c r="N343" s="77">
        <v>1</v>
      </c>
      <c r="O343" s="77">
        <v>0</v>
      </c>
      <c r="P343" s="77" t="s">
        <v>8</v>
      </c>
      <c r="Q343" s="77">
        <v>33.425505600000001</v>
      </c>
      <c r="R343" s="77">
        <v>-111.94001249999999</v>
      </c>
      <c r="S343" s="77">
        <v>7360.4852443584095</v>
      </c>
      <c r="T343" s="77">
        <v>1.1995521853352999</v>
      </c>
      <c r="U343" s="77">
        <v>181</v>
      </c>
      <c r="V343" s="77">
        <v>318</v>
      </c>
      <c r="W343" s="77">
        <v>7.3801999999999895E-2</v>
      </c>
      <c r="X343" s="77">
        <v>0</v>
      </c>
      <c r="Y343" s="77">
        <v>0</v>
      </c>
      <c r="Z343" s="77">
        <v>0</v>
      </c>
      <c r="AA343" s="77">
        <v>883.258229323009</v>
      </c>
      <c r="AB343" s="77">
        <v>1.2733541853353001</v>
      </c>
      <c r="AC343" s="77">
        <v>1673.2711206673901</v>
      </c>
      <c r="AE343" s="87" t="str">
        <f t="shared" si="213"/>
        <v>Domestic</v>
      </c>
      <c r="AF343" s="82" t="str">
        <f t="shared" si="214"/>
        <v>student</v>
      </c>
      <c r="AI343" s="82">
        <f>'GDP per Capita'!N343</f>
        <v>63809.64</v>
      </c>
      <c r="AJ343" s="82">
        <f t="shared" si="215"/>
        <v>63809.64</v>
      </c>
      <c r="AK343" s="82">
        <f t="shared" si="216"/>
        <v>63809.64</v>
      </c>
      <c r="AL343" s="88">
        <f t="shared" si="217"/>
        <v>2.6222857873314912E-2</v>
      </c>
    </row>
    <row r="344" spans="1:38">
      <c r="A344" s="77" t="s">
        <v>124</v>
      </c>
      <c r="B344" s="77">
        <v>446</v>
      </c>
      <c r="C344" s="77">
        <v>32.222876499999998</v>
      </c>
      <c r="D344" s="77">
        <v>-110.9748477</v>
      </c>
      <c r="E344" s="77" t="s">
        <v>38</v>
      </c>
      <c r="G344" s="77">
        <v>0</v>
      </c>
      <c r="H344" s="77" t="s">
        <v>62</v>
      </c>
      <c r="I344" s="77">
        <v>2020</v>
      </c>
      <c r="J344" s="77">
        <v>0</v>
      </c>
      <c r="K344" s="77" t="s">
        <v>29</v>
      </c>
      <c r="L344" s="77" t="s">
        <v>29</v>
      </c>
      <c r="M344" s="77" t="s">
        <v>841</v>
      </c>
      <c r="N344" s="77">
        <v>0</v>
      </c>
      <c r="O344" s="77">
        <v>0</v>
      </c>
      <c r="P344" s="77" t="s">
        <v>8</v>
      </c>
      <c r="Q344" s="77">
        <v>33.425505600000001</v>
      </c>
      <c r="R344" s="77">
        <v>-111.94001249999999</v>
      </c>
      <c r="S344" s="77">
        <v>322.58714994298202</v>
      </c>
      <c r="T344" s="77">
        <v>0.20422764871930199</v>
      </c>
      <c r="U344" s="77">
        <v>181</v>
      </c>
      <c r="V344" s="77">
        <v>318</v>
      </c>
      <c r="W344" s="77">
        <v>7.3801999999999895E-2</v>
      </c>
      <c r="X344" s="77">
        <v>0</v>
      </c>
      <c r="Y344" s="77">
        <v>0</v>
      </c>
      <c r="Z344" s="77">
        <v>0</v>
      </c>
      <c r="AA344" s="77">
        <v>61.936732789052598</v>
      </c>
      <c r="AB344" s="77">
        <v>0.27802964871930202</v>
      </c>
      <c r="AC344" s="77">
        <v>560.93673278905203</v>
      </c>
      <c r="AE344" s="87" t="str">
        <f t="shared" si="213"/>
        <v>Domestic</v>
      </c>
      <c r="AF344" s="82" t="str">
        <f t="shared" si="214"/>
        <v>student</v>
      </c>
      <c r="AI344" s="82">
        <f>'GDP per Capita'!N344</f>
        <v>63809.64</v>
      </c>
      <c r="AJ344" s="82">
        <f t="shared" si="215"/>
        <v>63809.64</v>
      </c>
      <c r="AK344" s="82">
        <f t="shared" si="216"/>
        <v>63809.64</v>
      </c>
      <c r="AL344" s="88">
        <f t="shared" si="217"/>
        <v>8.7907835366106447E-3</v>
      </c>
    </row>
    <row r="345" spans="1:38">
      <c r="A345" s="77" t="s">
        <v>240</v>
      </c>
      <c r="B345" s="77">
        <v>447</v>
      </c>
      <c r="C345" s="77">
        <v>38.029305999999998</v>
      </c>
      <c r="D345" s="77">
        <v>-78.476678100000001</v>
      </c>
      <c r="E345" s="77" t="s">
        <v>38</v>
      </c>
      <c r="G345" s="77">
        <v>0</v>
      </c>
      <c r="H345" s="77" t="s">
        <v>62</v>
      </c>
      <c r="I345" s="77">
        <v>2020</v>
      </c>
      <c r="J345" s="77">
        <v>0</v>
      </c>
      <c r="K345" s="77" t="s">
        <v>29</v>
      </c>
      <c r="L345" s="77" t="s">
        <v>29</v>
      </c>
      <c r="M345" s="77" t="s">
        <v>841</v>
      </c>
      <c r="N345" s="77">
        <v>0</v>
      </c>
      <c r="O345" s="77">
        <v>0</v>
      </c>
      <c r="P345" s="77" t="s">
        <v>8</v>
      </c>
      <c r="Q345" s="77">
        <v>33.425505600000001</v>
      </c>
      <c r="R345" s="77">
        <v>-111.94001249999999</v>
      </c>
      <c r="S345" s="77">
        <v>6093.91595902276</v>
      </c>
      <c r="T345" s="77">
        <v>1.02506437224678</v>
      </c>
      <c r="U345" s="77">
        <v>181</v>
      </c>
      <c r="V345" s="77">
        <v>318</v>
      </c>
      <c r="W345" s="77">
        <v>7.3801999999999895E-2</v>
      </c>
      <c r="X345" s="77">
        <v>0</v>
      </c>
      <c r="Y345" s="77">
        <v>0</v>
      </c>
      <c r="Z345" s="77">
        <v>0</v>
      </c>
      <c r="AA345" s="77">
        <v>731.26991508273204</v>
      </c>
      <c r="AB345" s="77">
        <v>1.09886637224678</v>
      </c>
      <c r="AC345" s="77">
        <v>1230.26991508273</v>
      </c>
      <c r="AE345" s="87" t="str">
        <f t="shared" si="213"/>
        <v>Domestic</v>
      </c>
      <c r="AF345" s="82" t="str">
        <f t="shared" si="214"/>
        <v>student</v>
      </c>
      <c r="AI345" s="82">
        <f>'GDP per Capita'!N345</f>
        <v>63809.64</v>
      </c>
      <c r="AJ345" s="82">
        <f t="shared" si="215"/>
        <v>63809.64</v>
      </c>
      <c r="AK345" s="82">
        <f t="shared" si="216"/>
        <v>63809.64</v>
      </c>
      <c r="AL345" s="88">
        <f t="shared" si="217"/>
        <v>1.9280314308037626E-2</v>
      </c>
    </row>
    <row r="346" spans="1:38">
      <c r="A346" s="77" t="s">
        <v>241</v>
      </c>
      <c r="B346" s="77">
        <v>448</v>
      </c>
      <c r="C346" s="77">
        <v>41.308213799999997</v>
      </c>
      <c r="D346" s="77">
        <v>-72.925051799999906</v>
      </c>
      <c r="E346" s="77" t="s">
        <v>43</v>
      </c>
      <c r="G346" s="77">
        <v>50</v>
      </c>
      <c r="H346" s="77" t="s">
        <v>61</v>
      </c>
      <c r="I346" s="77">
        <v>2020</v>
      </c>
      <c r="J346" s="77">
        <v>291.01289134438298</v>
      </c>
      <c r="K346" s="77" t="s">
        <v>29</v>
      </c>
      <c r="L346" s="77" t="s">
        <v>29</v>
      </c>
      <c r="M346" s="77" t="s">
        <v>841</v>
      </c>
      <c r="N346" s="77">
        <v>1</v>
      </c>
      <c r="O346" s="77">
        <v>0</v>
      </c>
      <c r="P346" s="77" t="s">
        <v>8</v>
      </c>
      <c r="Q346" s="77">
        <v>33.425505600000001</v>
      </c>
      <c r="R346" s="77">
        <v>-111.94001249999999</v>
      </c>
      <c r="S346" s="77">
        <v>7051.6282286968999</v>
      </c>
      <c r="T346" s="77">
        <v>1.1567421268384599</v>
      </c>
      <c r="U346" s="77">
        <v>181</v>
      </c>
      <c r="V346" s="77">
        <v>636</v>
      </c>
      <c r="W346" s="77">
        <v>0.14760399999999901</v>
      </c>
      <c r="X346" s="77">
        <v>0</v>
      </c>
      <c r="Y346" s="77">
        <v>0</v>
      </c>
      <c r="Z346" s="77">
        <v>0</v>
      </c>
      <c r="AA346" s="77">
        <v>846.19538744362796</v>
      </c>
      <c r="AB346" s="77">
        <v>1.30434612683846</v>
      </c>
      <c r="AC346" s="77">
        <v>1954.2082787880099</v>
      </c>
      <c r="AE346" s="87" t="str">
        <f t="shared" si="213"/>
        <v>Domestic</v>
      </c>
      <c r="AF346" s="82" t="str">
        <f t="shared" si="214"/>
        <v>non-student</v>
      </c>
      <c r="AI346" s="82">
        <f>'GDP per Capita'!N346</f>
        <v>63809.64</v>
      </c>
      <c r="AJ346" s="82">
        <f t="shared" si="215"/>
        <v>63809.64</v>
      </c>
      <c r="AK346" s="82">
        <f t="shared" si="216"/>
        <v>63809.64</v>
      </c>
      <c r="AL346" s="88">
        <f t="shared" si="217"/>
        <v>3.0625596364248567E-2</v>
      </c>
    </row>
    <row r="347" spans="1:38">
      <c r="A347" s="77" t="s">
        <v>242</v>
      </c>
      <c r="B347" s="77">
        <v>449</v>
      </c>
      <c r="C347" s="77">
        <v>39.783730400000003</v>
      </c>
      <c r="D347" s="77">
        <v>-100.4458825</v>
      </c>
      <c r="E347" s="77" t="s">
        <v>38</v>
      </c>
      <c r="G347" s="77">
        <v>50</v>
      </c>
      <c r="H347" s="77" t="s">
        <v>61</v>
      </c>
      <c r="I347" s="77">
        <v>2020</v>
      </c>
      <c r="J347" s="77">
        <v>291.01289134438298</v>
      </c>
      <c r="K347" s="77" t="s">
        <v>29</v>
      </c>
      <c r="L347" s="77" t="s">
        <v>29</v>
      </c>
      <c r="M347" s="77" t="s">
        <v>841</v>
      </c>
      <c r="N347" s="77">
        <v>1</v>
      </c>
      <c r="O347" s="77">
        <v>0</v>
      </c>
      <c r="P347" s="77" t="s">
        <v>8</v>
      </c>
      <c r="Q347" s="77">
        <v>33.425505600000001</v>
      </c>
      <c r="R347" s="77">
        <v>-111.94001249999999</v>
      </c>
      <c r="S347" s="77">
        <v>2488.7147748237098</v>
      </c>
      <c r="T347" s="77">
        <v>0.49025348438698402</v>
      </c>
      <c r="U347" s="77">
        <v>181</v>
      </c>
      <c r="V347" s="77">
        <v>318</v>
      </c>
      <c r="W347" s="77">
        <v>7.3801999999999895E-2</v>
      </c>
      <c r="X347" s="77">
        <v>0</v>
      </c>
      <c r="Y347" s="77">
        <v>0</v>
      </c>
      <c r="Z347" s="77">
        <v>0</v>
      </c>
      <c r="AA347" s="77">
        <v>477.83323676615299</v>
      </c>
      <c r="AB347" s="77">
        <v>0.56405548438698405</v>
      </c>
      <c r="AC347" s="77">
        <v>1267.8461281105299</v>
      </c>
      <c r="AE347" s="87" t="str">
        <f t="shared" si="213"/>
        <v>Domestic</v>
      </c>
      <c r="AF347" s="82" t="str">
        <f t="shared" si="214"/>
        <v>student</v>
      </c>
      <c r="AI347" s="82">
        <f>'GDP per Capita'!N347</f>
        <v>63809.64</v>
      </c>
      <c r="AJ347" s="82">
        <f t="shared" si="215"/>
        <v>63809.64</v>
      </c>
      <c r="AK347" s="82">
        <f t="shared" si="216"/>
        <v>63809.64</v>
      </c>
      <c r="AL347" s="88">
        <f t="shared" si="217"/>
        <v>1.9869194186184564E-2</v>
      </c>
    </row>
    <row r="348" spans="1:38">
      <c r="A348" s="77" t="s">
        <v>161</v>
      </c>
      <c r="B348" s="77">
        <v>450</v>
      </c>
      <c r="C348" s="77">
        <v>41.308213799999997</v>
      </c>
      <c r="D348" s="77">
        <v>-72.925051799999906</v>
      </c>
      <c r="E348" s="77" t="s">
        <v>43</v>
      </c>
      <c r="G348" s="77">
        <v>50</v>
      </c>
      <c r="H348" s="77" t="s">
        <v>61</v>
      </c>
      <c r="I348" s="77">
        <v>2020</v>
      </c>
      <c r="J348" s="77">
        <v>291.01289134438298</v>
      </c>
      <c r="K348" s="77" t="s">
        <v>29</v>
      </c>
      <c r="L348" s="77" t="s">
        <v>29</v>
      </c>
      <c r="M348" s="77" t="s">
        <v>841</v>
      </c>
      <c r="N348" s="77">
        <v>1</v>
      </c>
      <c r="O348" s="77">
        <v>0</v>
      </c>
      <c r="P348" s="77" t="s">
        <v>8</v>
      </c>
      <c r="Q348" s="77">
        <v>33.425505600000001</v>
      </c>
      <c r="R348" s="77">
        <v>-111.94001249999999</v>
      </c>
      <c r="S348" s="77">
        <v>7051.6282286968999</v>
      </c>
      <c r="T348" s="77">
        <v>1.1567421268384599</v>
      </c>
      <c r="U348" s="77">
        <v>181</v>
      </c>
      <c r="V348" s="77">
        <v>636</v>
      </c>
      <c r="W348" s="77">
        <v>0.14760399999999901</v>
      </c>
      <c r="X348" s="77">
        <v>0</v>
      </c>
      <c r="Y348" s="77">
        <v>0</v>
      </c>
      <c r="Z348" s="77">
        <v>0</v>
      </c>
      <c r="AA348" s="77">
        <v>846.19538744362796</v>
      </c>
      <c r="AB348" s="77">
        <v>1.30434612683846</v>
      </c>
      <c r="AC348" s="77">
        <v>1954.2082787880099</v>
      </c>
      <c r="AE348" s="87" t="str">
        <f t="shared" si="213"/>
        <v>Domestic</v>
      </c>
      <c r="AF348" s="82" t="str">
        <f t="shared" si="214"/>
        <v>non-student</v>
      </c>
      <c r="AI348" s="82">
        <f>'GDP per Capita'!N348</f>
        <v>63809.64</v>
      </c>
      <c r="AJ348" s="82">
        <f t="shared" si="215"/>
        <v>63809.64</v>
      </c>
      <c r="AK348" s="82">
        <f t="shared" si="216"/>
        <v>63809.64</v>
      </c>
      <c r="AL348" s="88">
        <f t="shared" si="217"/>
        <v>3.0625596364248567E-2</v>
      </c>
    </row>
    <row r="349" spans="1:38">
      <c r="A349" s="77" t="s">
        <v>243</v>
      </c>
      <c r="B349" s="77">
        <v>451</v>
      </c>
      <c r="C349" s="77">
        <v>43.034993100000001</v>
      </c>
      <c r="D349" s="77">
        <v>-87.922496999999893</v>
      </c>
      <c r="E349" s="77" t="s">
        <v>37</v>
      </c>
      <c r="G349" s="77">
        <v>100</v>
      </c>
      <c r="H349" s="77" t="s">
        <v>60</v>
      </c>
      <c r="I349" s="77">
        <v>2020</v>
      </c>
      <c r="J349" s="77">
        <v>565.76006783165496</v>
      </c>
      <c r="K349" s="77" t="s">
        <v>29</v>
      </c>
      <c r="L349" s="77" t="s">
        <v>29</v>
      </c>
      <c r="M349" s="77" t="s">
        <v>841</v>
      </c>
      <c r="N349" s="77">
        <v>1</v>
      </c>
      <c r="O349" s="77">
        <v>0</v>
      </c>
      <c r="P349" s="77" t="s">
        <v>8</v>
      </c>
      <c r="Q349" s="77">
        <v>33.425505600000001</v>
      </c>
      <c r="R349" s="77">
        <v>-111.94001249999999</v>
      </c>
      <c r="S349" s="77">
        <v>4685.4162164329</v>
      </c>
      <c r="T349" s="77">
        <v>0.83123882535675897</v>
      </c>
      <c r="U349" s="77">
        <v>181</v>
      </c>
      <c r="V349" s="77">
        <v>636</v>
      </c>
      <c r="W349" s="77">
        <v>0.14760399999999901</v>
      </c>
      <c r="X349" s="77">
        <v>0</v>
      </c>
      <c r="Y349" s="77">
        <v>0</v>
      </c>
      <c r="Z349" s="77">
        <v>0</v>
      </c>
      <c r="AA349" s="77">
        <v>562.24994597194802</v>
      </c>
      <c r="AB349" s="77">
        <v>0.97884282535675904</v>
      </c>
      <c r="AC349" s="77">
        <v>1945.0100138036</v>
      </c>
      <c r="AE349" s="87" t="str">
        <f t="shared" si="213"/>
        <v>Domestic</v>
      </c>
      <c r="AF349" s="82" t="str">
        <f t="shared" si="214"/>
        <v>non-student</v>
      </c>
      <c r="AI349" s="82">
        <f>'GDP per Capita'!N349</f>
        <v>63809.64</v>
      </c>
      <c r="AJ349" s="82">
        <f t="shared" si="215"/>
        <v>63809.64</v>
      </c>
      <c r="AK349" s="82">
        <f t="shared" si="216"/>
        <v>63809.64</v>
      </c>
      <c r="AL349" s="88">
        <f t="shared" si="217"/>
        <v>3.0481444712798882E-2</v>
      </c>
    </row>
    <row r="350" spans="1:38">
      <c r="A350" s="77" t="s">
        <v>244</v>
      </c>
      <c r="B350" s="77">
        <v>452</v>
      </c>
      <c r="C350" s="77">
        <v>36.749486400000002</v>
      </c>
      <c r="D350" s="77">
        <v>-95.978296599999993</v>
      </c>
      <c r="E350" s="77" t="s">
        <v>42</v>
      </c>
      <c r="G350" s="77">
        <v>100</v>
      </c>
      <c r="H350" s="77" t="s">
        <v>60</v>
      </c>
      <c r="I350" s="77">
        <v>2020</v>
      </c>
      <c r="J350" s="77">
        <v>565.76006783165496</v>
      </c>
      <c r="K350" s="77" t="s">
        <v>29</v>
      </c>
      <c r="L350" s="77" t="s">
        <v>29</v>
      </c>
      <c r="M350" s="77" t="s">
        <v>841</v>
      </c>
      <c r="N350" s="77">
        <v>1</v>
      </c>
      <c r="O350" s="77">
        <v>0</v>
      </c>
      <c r="P350" s="77" t="s">
        <v>8</v>
      </c>
      <c r="Q350" s="77">
        <v>33.425505600000001</v>
      </c>
      <c r="R350" s="77">
        <v>-111.94001249999999</v>
      </c>
      <c r="S350" s="77">
        <v>2993.2395939134899</v>
      </c>
      <c r="T350" s="77">
        <v>0.56184877888978602</v>
      </c>
      <c r="U350" s="77">
        <v>181</v>
      </c>
      <c r="V350" s="77">
        <v>636</v>
      </c>
      <c r="W350" s="77">
        <v>0.14760399999999901</v>
      </c>
      <c r="X350" s="77">
        <v>0</v>
      </c>
      <c r="Y350" s="77">
        <v>0</v>
      </c>
      <c r="Z350" s="77">
        <v>0</v>
      </c>
      <c r="AA350" s="77">
        <v>574.70200203138995</v>
      </c>
      <c r="AB350" s="77">
        <v>0.70945277888978597</v>
      </c>
      <c r="AC350" s="77">
        <v>1957.4620698630399</v>
      </c>
      <c r="AE350" s="87" t="str">
        <f t="shared" si="213"/>
        <v>Domestic</v>
      </c>
      <c r="AF350" s="82" t="str">
        <f t="shared" si="214"/>
        <v>non-student</v>
      </c>
      <c r="AI350" s="82">
        <f>'GDP per Capita'!N350</f>
        <v>63809.64</v>
      </c>
      <c r="AJ350" s="82">
        <f t="shared" si="215"/>
        <v>63809.64</v>
      </c>
      <c r="AK350" s="82">
        <f t="shared" si="216"/>
        <v>63809.64</v>
      </c>
      <c r="AL350" s="88">
        <f t="shared" si="217"/>
        <v>3.0676588519587947E-2</v>
      </c>
    </row>
    <row r="351" spans="1:38">
      <c r="A351" s="77" t="s">
        <v>177</v>
      </c>
      <c r="B351" s="77">
        <v>453</v>
      </c>
      <c r="C351" s="77">
        <v>41.5236436</v>
      </c>
      <c r="D351" s="77">
        <v>-90.577636799999993</v>
      </c>
      <c r="E351" s="77" t="s">
        <v>42</v>
      </c>
      <c r="G351" s="77">
        <v>100</v>
      </c>
      <c r="H351" s="77" t="s">
        <v>60</v>
      </c>
      <c r="I351" s="77">
        <v>2020</v>
      </c>
      <c r="J351" s="77">
        <v>565.76006783165496</v>
      </c>
      <c r="K351" s="77" t="s">
        <v>29</v>
      </c>
      <c r="L351" s="77" t="s">
        <v>29</v>
      </c>
      <c r="M351" s="77" t="s">
        <v>841</v>
      </c>
      <c r="N351" s="77">
        <v>1</v>
      </c>
      <c r="O351" s="77">
        <v>0</v>
      </c>
      <c r="P351" s="77" t="s">
        <v>8</v>
      </c>
      <c r="Q351" s="77">
        <v>33.425505600000001</v>
      </c>
      <c r="R351" s="77">
        <v>-111.94001249999999</v>
      </c>
      <c r="S351" s="77">
        <v>4163.1600044734796</v>
      </c>
      <c r="T351" s="77">
        <v>0.74809701655553196</v>
      </c>
      <c r="U351" s="77">
        <v>181</v>
      </c>
      <c r="V351" s="77">
        <v>636</v>
      </c>
      <c r="W351" s="77">
        <v>0.14760399999999901</v>
      </c>
      <c r="X351" s="77">
        <v>0</v>
      </c>
      <c r="Y351" s="77">
        <v>0</v>
      </c>
      <c r="Z351" s="77">
        <v>0</v>
      </c>
      <c r="AA351" s="77">
        <v>499.57920053681698</v>
      </c>
      <c r="AB351" s="77">
        <v>0.89570101655553203</v>
      </c>
      <c r="AC351" s="77">
        <v>1882.3392683684699</v>
      </c>
      <c r="AE351" s="87" t="str">
        <f t="shared" si="213"/>
        <v>Domestic</v>
      </c>
      <c r="AF351" s="82" t="str">
        <f t="shared" si="214"/>
        <v>non-student</v>
      </c>
      <c r="AI351" s="82">
        <f>'GDP per Capita'!N351</f>
        <v>63809.64</v>
      </c>
      <c r="AJ351" s="82">
        <f t="shared" si="215"/>
        <v>63809.64</v>
      </c>
      <c r="AK351" s="82">
        <f t="shared" si="216"/>
        <v>63809.64</v>
      </c>
      <c r="AL351" s="88">
        <f t="shared" si="217"/>
        <v>2.9499293027957372E-2</v>
      </c>
    </row>
    <row r="352" spans="1:38">
      <c r="A352" s="77" t="s">
        <v>150</v>
      </c>
      <c r="B352" s="77">
        <v>454</v>
      </c>
      <c r="C352" s="77">
        <v>43.157284999999902</v>
      </c>
      <c r="D352" s="77">
        <v>-77.615213999999995</v>
      </c>
      <c r="E352" s="77" t="s">
        <v>37</v>
      </c>
      <c r="G352" s="77">
        <v>100</v>
      </c>
      <c r="H352" s="77" t="s">
        <v>60</v>
      </c>
      <c r="I352" s="77">
        <v>2020</v>
      </c>
      <c r="J352" s="77">
        <v>565.76006783165496</v>
      </c>
      <c r="K352" s="77" t="s">
        <v>29</v>
      </c>
      <c r="L352" s="77" t="s">
        <v>29</v>
      </c>
      <c r="M352" s="77" t="s">
        <v>841</v>
      </c>
      <c r="N352" s="77">
        <v>1</v>
      </c>
      <c r="O352" s="77">
        <v>0</v>
      </c>
      <c r="P352" s="77" t="s">
        <v>8</v>
      </c>
      <c r="Q352" s="77">
        <v>33.425505600000001</v>
      </c>
      <c r="R352" s="77">
        <v>-111.94001249999999</v>
      </c>
      <c r="S352" s="77">
        <v>6317.5670073171495</v>
      </c>
      <c r="T352" s="77">
        <v>1.05566993562845</v>
      </c>
      <c r="U352" s="77">
        <v>181</v>
      </c>
      <c r="V352" s="77">
        <v>636</v>
      </c>
      <c r="W352" s="77">
        <v>0.14760399999999901</v>
      </c>
      <c r="X352" s="77">
        <v>0</v>
      </c>
      <c r="Y352" s="77">
        <v>0</v>
      </c>
      <c r="Z352" s="77">
        <v>0</v>
      </c>
      <c r="AA352" s="77">
        <v>758.10804087805798</v>
      </c>
      <c r="AB352" s="77">
        <v>1.2032739356284501</v>
      </c>
      <c r="AC352" s="77">
        <v>2140.8681087097102</v>
      </c>
      <c r="AE352" s="87" t="str">
        <f t="shared" si="213"/>
        <v>Domestic</v>
      </c>
      <c r="AF352" s="82" t="str">
        <f t="shared" si="214"/>
        <v>non-student</v>
      </c>
      <c r="AI352" s="82">
        <f>'GDP per Capita'!N352</f>
        <v>63809.64</v>
      </c>
      <c r="AJ352" s="82">
        <f t="shared" si="215"/>
        <v>63809.64</v>
      </c>
      <c r="AK352" s="82">
        <f t="shared" si="216"/>
        <v>63809.64</v>
      </c>
      <c r="AL352" s="88">
        <f t="shared" si="217"/>
        <v>3.3550857028964751E-2</v>
      </c>
    </row>
    <row r="353" spans="1:38">
      <c r="A353" s="77" t="s">
        <v>176</v>
      </c>
      <c r="B353" s="77">
        <v>455</v>
      </c>
      <c r="C353" s="77">
        <v>34.685074899999996</v>
      </c>
      <c r="D353" s="77">
        <v>-82.836411099999907</v>
      </c>
      <c r="E353" s="77" t="s">
        <v>38</v>
      </c>
      <c r="G353" s="77">
        <v>50</v>
      </c>
      <c r="H353" s="77" t="s">
        <v>61</v>
      </c>
      <c r="I353" s="77">
        <v>2020</v>
      </c>
      <c r="J353" s="77">
        <v>291.01289134438298</v>
      </c>
      <c r="K353" s="77" t="s">
        <v>29</v>
      </c>
      <c r="L353" s="77" t="s">
        <v>29</v>
      </c>
      <c r="M353" s="77" t="s">
        <v>841</v>
      </c>
      <c r="N353" s="77">
        <v>1</v>
      </c>
      <c r="O353" s="77">
        <v>0</v>
      </c>
      <c r="P353" s="77" t="s">
        <v>8</v>
      </c>
      <c r="Q353" s="77">
        <v>33.425505600000001</v>
      </c>
      <c r="R353" s="77">
        <v>-111.94001249999999</v>
      </c>
      <c r="S353" s="77">
        <v>5351.0251878197896</v>
      </c>
      <c r="T353" s="77">
        <v>0.92403606339659605</v>
      </c>
      <c r="U353" s="77">
        <v>181</v>
      </c>
      <c r="V353" s="77">
        <v>318</v>
      </c>
      <c r="W353" s="77">
        <v>7.3801999999999895E-2</v>
      </c>
      <c r="X353" s="77">
        <v>0</v>
      </c>
      <c r="Y353" s="77">
        <v>0</v>
      </c>
      <c r="Z353" s="77">
        <v>0</v>
      </c>
      <c r="AA353" s="77">
        <v>642.12302253837504</v>
      </c>
      <c r="AB353" s="77">
        <v>0.99783806339659598</v>
      </c>
      <c r="AC353" s="77">
        <v>1432.1359138827499</v>
      </c>
      <c r="AE353" s="87" t="str">
        <f t="shared" si="213"/>
        <v>Domestic</v>
      </c>
      <c r="AF353" s="82" t="str">
        <f t="shared" si="214"/>
        <v>student</v>
      </c>
      <c r="AI353" s="82">
        <f>'GDP per Capita'!N353</f>
        <v>63809.64</v>
      </c>
      <c r="AJ353" s="82">
        <f t="shared" si="215"/>
        <v>63809.64</v>
      </c>
      <c r="AK353" s="82">
        <f t="shared" si="216"/>
        <v>63809.64</v>
      </c>
      <c r="AL353" s="88">
        <f t="shared" si="217"/>
        <v>2.24438801705001E-2</v>
      </c>
    </row>
    <row r="354" spans="1:38">
      <c r="A354" s="77" t="s">
        <v>245</v>
      </c>
      <c r="B354" s="77">
        <v>456</v>
      </c>
      <c r="C354" s="77">
        <v>50.44876</v>
      </c>
      <c r="D354" s="77">
        <v>-104.61731</v>
      </c>
      <c r="E354" s="77" t="s">
        <v>38</v>
      </c>
      <c r="G354" s="77">
        <v>100</v>
      </c>
      <c r="H354" s="77" t="s">
        <v>60</v>
      </c>
      <c r="I354" s="77">
        <v>2020</v>
      </c>
      <c r="J354" s="77">
        <v>565.76006783165496</v>
      </c>
      <c r="K354" s="77" t="s">
        <v>320</v>
      </c>
      <c r="L354" s="77" t="s">
        <v>28</v>
      </c>
      <c r="M354" s="77" t="s">
        <v>841</v>
      </c>
      <c r="N354" s="77">
        <v>1</v>
      </c>
      <c r="O354" s="77">
        <v>0</v>
      </c>
      <c r="P354" s="77" t="s">
        <v>8</v>
      </c>
      <c r="Q354" s="77">
        <v>33.425505600000001</v>
      </c>
      <c r="R354" s="77">
        <v>-111.94001249999999</v>
      </c>
      <c r="S354" s="77">
        <v>3970.1105267376602</v>
      </c>
      <c r="T354" s="77">
        <v>0.71736404986305602</v>
      </c>
      <c r="U354" s="77">
        <v>181</v>
      </c>
      <c r="V354" s="77">
        <v>318</v>
      </c>
      <c r="W354" s="77">
        <v>7.3801999999999895E-2</v>
      </c>
      <c r="X354" s="77">
        <v>0</v>
      </c>
      <c r="Y354" s="77">
        <v>0</v>
      </c>
      <c r="Z354" s="77">
        <v>0</v>
      </c>
      <c r="AA354" s="77">
        <v>762.26122113363203</v>
      </c>
      <c r="AB354" s="77">
        <v>0.79116604986305605</v>
      </c>
      <c r="AC354" s="77">
        <v>1827.0212889652801</v>
      </c>
      <c r="AE354" s="87" t="str">
        <f t="shared" si="213"/>
        <v>International</v>
      </c>
      <c r="AF354" s="82" t="str">
        <f t="shared" si="214"/>
        <v>student</v>
      </c>
      <c r="AI354" s="82">
        <f>'GDP per Capita'!N354</f>
        <v>49196.49</v>
      </c>
      <c r="AJ354" s="82">
        <f t="shared" si="215"/>
        <v>49196.49</v>
      </c>
      <c r="AK354" s="82">
        <f t="shared" si="216"/>
        <v>49196.49</v>
      </c>
      <c r="AL354" s="88">
        <f t="shared" si="217"/>
        <v>3.7137228468235847E-2</v>
      </c>
    </row>
    <row r="355" spans="1:38">
      <c r="A355" s="77" t="s">
        <v>83</v>
      </c>
      <c r="B355" s="77">
        <v>457</v>
      </c>
      <c r="C355" s="77">
        <v>22.283345399999899</v>
      </c>
      <c r="D355" s="77">
        <v>39.112814499999999</v>
      </c>
      <c r="E355" s="77" t="s">
        <v>43</v>
      </c>
      <c r="G355" s="77">
        <v>100</v>
      </c>
      <c r="H355" s="77" t="s">
        <v>60</v>
      </c>
      <c r="I355" s="77">
        <v>2020</v>
      </c>
      <c r="J355" s="77">
        <v>565.76006783165496</v>
      </c>
      <c r="K355" s="77" t="s">
        <v>570</v>
      </c>
      <c r="L355" s="77" t="s">
        <v>32</v>
      </c>
      <c r="M355" s="77" t="s">
        <v>841</v>
      </c>
      <c r="N355" s="77">
        <v>1</v>
      </c>
      <c r="O355" s="77">
        <v>0</v>
      </c>
      <c r="P355" s="77" t="s">
        <v>8</v>
      </c>
      <c r="Q355" s="77">
        <v>33.425505600000001</v>
      </c>
      <c r="R355" s="77">
        <v>-111.94001249999999</v>
      </c>
      <c r="S355" s="77">
        <v>26205.178499588201</v>
      </c>
      <c r="T355" s="77">
        <v>4.1296228348213599</v>
      </c>
      <c r="U355" s="77">
        <v>181</v>
      </c>
      <c r="V355" s="77">
        <v>636</v>
      </c>
      <c r="W355" s="77">
        <v>0.14760399999999901</v>
      </c>
      <c r="X355" s="77">
        <v>0</v>
      </c>
      <c r="Y355" s="77">
        <v>0</v>
      </c>
      <c r="Z355" s="77">
        <v>0</v>
      </c>
      <c r="AA355" s="77">
        <v>2397.7738327123202</v>
      </c>
      <c r="AB355" s="77">
        <v>4.2772268348213602</v>
      </c>
      <c r="AC355" s="77">
        <v>3780.5339005439801</v>
      </c>
      <c r="AE355" s="87" t="str">
        <f t="shared" si="213"/>
        <v>International</v>
      </c>
      <c r="AF355" s="82" t="str">
        <f t="shared" si="214"/>
        <v>non-student</v>
      </c>
      <c r="AI355" s="82">
        <f>'GDP per Capita'!N355</f>
        <v>21764.39</v>
      </c>
      <c r="AJ355" s="82">
        <f t="shared" si="215"/>
        <v>21764.39</v>
      </c>
      <c r="AK355" s="82">
        <f t="shared" si="216"/>
        <v>21764.39</v>
      </c>
      <c r="AL355" s="88">
        <f t="shared" si="217"/>
        <v>0.17370272727808958</v>
      </c>
    </row>
    <row r="356" spans="1:38">
      <c r="A356" s="77" t="s">
        <v>156</v>
      </c>
      <c r="B356" s="77">
        <v>458</v>
      </c>
      <c r="C356" s="77">
        <v>41.440034400000002</v>
      </c>
      <c r="D356" s="77">
        <v>-87.683376999999993</v>
      </c>
      <c r="E356" s="77" t="s">
        <v>38</v>
      </c>
      <c r="G356" s="77">
        <v>50</v>
      </c>
      <c r="H356" s="77" t="s">
        <v>61</v>
      </c>
      <c r="I356" s="77">
        <v>2020</v>
      </c>
      <c r="J356" s="77">
        <v>291.01289134438298</v>
      </c>
      <c r="K356" s="77" t="s">
        <v>29</v>
      </c>
      <c r="L356" s="77" t="s">
        <v>29</v>
      </c>
      <c r="M356" s="77" t="s">
        <v>841</v>
      </c>
      <c r="N356" s="77">
        <v>1</v>
      </c>
      <c r="O356" s="77">
        <v>0</v>
      </c>
      <c r="P356" s="77" t="s">
        <v>8</v>
      </c>
      <c r="Q356" s="77">
        <v>33.425505600000001</v>
      </c>
      <c r="R356" s="77">
        <v>-111.94001249999999</v>
      </c>
      <c r="S356" s="77">
        <v>4619.5958733200496</v>
      </c>
      <c r="T356" s="77">
        <v>0.820760400673616</v>
      </c>
      <c r="U356" s="77">
        <v>181</v>
      </c>
      <c r="V356" s="77">
        <v>318</v>
      </c>
      <c r="W356" s="77">
        <v>7.3801999999999895E-2</v>
      </c>
      <c r="X356" s="77">
        <v>0</v>
      </c>
      <c r="Y356" s="77">
        <v>0</v>
      </c>
      <c r="Z356" s="77">
        <v>0</v>
      </c>
      <c r="AA356" s="77">
        <v>554.35150479840604</v>
      </c>
      <c r="AB356" s="77">
        <v>0.89456240067361603</v>
      </c>
      <c r="AC356" s="77">
        <v>1344.3643961427799</v>
      </c>
      <c r="AE356" s="87" t="str">
        <f t="shared" si="213"/>
        <v>Domestic</v>
      </c>
      <c r="AF356" s="82" t="str">
        <f t="shared" si="214"/>
        <v>student</v>
      </c>
      <c r="AI356" s="82">
        <f>'GDP per Capita'!N356</f>
        <v>63809.64</v>
      </c>
      <c r="AJ356" s="82">
        <f t="shared" si="215"/>
        <v>63809.64</v>
      </c>
      <c r="AK356" s="82">
        <f t="shared" si="216"/>
        <v>63809.64</v>
      </c>
      <c r="AL356" s="88">
        <f t="shared" si="217"/>
        <v>2.1068358889703497E-2</v>
      </c>
    </row>
    <row r="357" spans="1:38">
      <c r="A357" s="77" t="s">
        <v>246</v>
      </c>
      <c r="B357" s="77">
        <v>459</v>
      </c>
      <c r="C357" s="77">
        <v>37.997421899999999</v>
      </c>
      <c r="D357" s="77">
        <v>-121.71245359999899</v>
      </c>
      <c r="E357" s="77" t="s">
        <v>41</v>
      </c>
      <c r="G357" s="77">
        <v>50</v>
      </c>
      <c r="H357" s="77" t="s">
        <v>61</v>
      </c>
      <c r="I357" s="77">
        <v>2020</v>
      </c>
      <c r="J357" s="77">
        <v>291.01289134438298</v>
      </c>
      <c r="K357" s="77" t="s">
        <v>29</v>
      </c>
      <c r="L357" s="77" t="s">
        <v>29</v>
      </c>
      <c r="M357" s="77" t="s">
        <v>841</v>
      </c>
      <c r="N357" s="77">
        <v>1</v>
      </c>
      <c r="O357" s="77">
        <v>0</v>
      </c>
      <c r="P357" s="77" t="s">
        <v>8</v>
      </c>
      <c r="Q357" s="77">
        <v>33.425505600000001</v>
      </c>
      <c r="R357" s="77">
        <v>-111.94001249999999</v>
      </c>
      <c r="S357" s="77">
        <v>2034.9328518104501</v>
      </c>
      <c r="T357" s="77">
        <v>0.43033395229205301</v>
      </c>
      <c r="U357" s="77">
        <v>181</v>
      </c>
      <c r="V357" s="77">
        <v>636</v>
      </c>
      <c r="W357" s="77">
        <v>0.14760399999999901</v>
      </c>
      <c r="X357" s="77">
        <v>0</v>
      </c>
      <c r="Y357" s="77">
        <v>0</v>
      </c>
      <c r="Z357" s="77">
        <v>0</v>
      </c>
      <c r="AA357" s="77">
        <v>390.70710754760597</v>
      </c>
      <c r="AB357" s="77">
        <v>0.57793795229205303</v>
      </c>
      <c r="AC357" s="77">
        <v>1498.7199988919799</v>
      </c>
      <c r="AE357" s="87" t="str">
        <f t="shared" si="213"/>
        <v>Domestic</v>
      </c>
      <c r="AF357" s="82" t="str">
        <f t="shared" si="214"/>
        <v>non-student</v>
      </c>
      <c r="AI357" s="82">
        <f>'GDP per Capita'!N357</f>
        <v>63809.64</v>
      </c>
      <c r="AJ357" s="82">
        <f t="shared" si="215"/>
        <v>63809.64</v>
      </c>
      <c r="AK357" s="82">
        <f t="shared" si="216"/>
        <v>63809.64</v>
      </c>
      <c r="AL357" s="88">
        <f t="shared" si="217"/>
        <v>2.3487360199681114E-2</v>
      </c>
    </row>
    <row r="358" spans="1:38">
      <c r="A358" s="77" t="s">
        <v>80</v>
      </c>
      <c r="B358" s="77">
        <v>460</v>
      </c>
      <c r="C358" s="77">
        <v>33.749098699999998</v>
      </c>
      <c r="D358" s="77">
        <v>-84.390184899999994</v>
      </c>
      <c r="E358" s="77" t="s">
        <v>38</v>
      </c>
      <c r="G358" s="77">
        <v>50</v>
      </c>
      <c r="H358" s="77" t="s">
        <v>61</v>
      </c>
      <c r="I358" s="77">
        <v>2020</v>
      </c>
      <c r="J358" s="77">
        <v>291.01289134438298</v>
      </c>
      <c r="K358" s="77" t="s">
        <v>29</v>
      </c>
      <c r="L358" s="77" t="s">
        <v>29</v>
      </c>
      <c r="M358" s="77" t="s">
        <v>841</v>
      </c>
      <c r="N358" s="77">
        <v>1</v>
      </c>
      <c r="O358" s="77">
        <v>0</v>
      </c>
      <c r="P358" s="77" t="s">
        <v>8</v>
      </c>
      <c r="Q358" s="77">
        <v>33.425505600000001</v>
      </c>
      <c r="R358" s="77">
        <v>-111.94001249999999</v>
      </c>
      <c r="S358" s="77">
        <v>5089.1168420128497</v>
      </c>
      <c r="T358" s="77">
        <v>0.88865012166530999</v>
      </c>
      <c r="U358" s="77">
        <v>181</v>
      </c>
      <c r="V358" s="77">
        <v>318</v>
      </c>
      <c r="W358" s="77">
        <v>7.3801999999999895E-2</v>
      </c>
      <c r="X358" s="77">
        <v>0</v>
      </c>
      <c r="Y358" s="77">
        <v>0</v>
      </c>
      <c r="Z358" s="77">
        <v>0</v>
      </c>
      <c r="AA358" s="77">
        <v>610.69402104154199</v>
      </c>
      <c r="AB358" s="77">
        <v>0.96245212166531002</v>
      </c>
      <c r="AC358" s="77">
        <v>1400.7069123859201</v>
      </c>
      <c r="AE358" s="87" t="str">
        <f t="shared" si="213"/>
        <v>Domestic</v>
      </c>
      <c r="AF358" s="82" t="str">
        <f t="shared" si="214"/>
        <v>student</v>
      </c>
      <c r="AI358" s="82">
        <f>'GDP per Capita'!N358</f>
        <v>63809.64</v>
      </c>
      <c r="AJ358" s="82">
        <f t="shared" si="215"/>
        <v>63809.64</v>
      </c>
      <c r="AK358" s="82">
        <f t="shared" si="216"/>
        <v>63809.64</v>
      </c>
      <c r="AL358" s="88">
        <f t="shared" si="217"/>
        <v>2.1951337014061198E-2</v>
      </c>
    </row>
    <row r="359" spans="1:38">
      <c r="A359" s="77" t="s">
        <v>170</v>
      </c>
      <c r="B359" s="77">
        <v>461</v>
      </c>
      <c r="C359" s="77">
        <v>37.426540699999997</v>
      </c>
      <c r="D359" s="77">
        <v>-122.170292584091</v>
      </c>
      <c r="E359" s="77" t="s">
        <v>37</v>
      </c>
      <c r="G359" s="77">
        <v>100</v>
      </c>
      <c r="H359" s="77" t="s">
        <v>60</v>
      </c>
      <c r="I359" s="77">
        <v>2020</v>
      </c>
      <c r="J359" s="77">
        <v>565.76006783165496</v>
      </c>
      <c r="K359" s="77" t="s">
        <v>29</v>
      </c>
      <c r="L359" s="77" t="s">
        <v>29</v>
      </c>
      <c r="M359" s="77" t="s">
        <v>841</v>
      </c>
      <c r="N359" s="77">
        <v>1</v>
      </c>
      <c r="O359" s="77">
        <v>0</v>
      </c>
      <c r="P359" s="77" t="s">
        <v>8</v>
      </c>
      <c r="Q359" s="77">
        <v>33.425505600000001</v>
      </c>
      <c r="R359" s="77">
        <v>-111.94001249999999</v>
      </c>
      <c r="S359" s="77">
        <v>2054.77890157519</v>
      </c>
      <c r="T359" s="77">
        <v>0.43295451947538099</v>
      </c>
      <c r="U359" s="77">
        <v>181</v>
      </c>
      <c r="V359" s="77">
        <v>636</v>
      </c>
      <c r="W359" s="77">
        <v>0.14760399999999901</v>
      </c>
      <c r="X359" s="77">
        <v>0</v>
      </c>
      <c r="Y359" s="77">
        <v>0</v>
      </c>
      <c r="Z359" s="77">
        <v>0</v>
      </c>
      <c r="AA359" s="77">
        <v>394.51754910243699</v>
      </c>
      <c r="AB359" s="77">
        <v>0.58055851947538095</v>
      </c>
      <c r="AC359" s="77">
        <v>1777.27761693409</v>
      </c>
      <c r="AE359" s="87" t="str">
        <f t="shared" si="213"/>
        <v>Domestic</v>
      </c>
      <c r="AF359" s="82" t="str">
        <f t="shared" si="214"/>
        <v>non-student</v>
      </c>
      <c r="AI359" s="82">
        <f>'GDP per Capita'!N359</f>
        <v>63809.64</v>
      </c>
      <c r="AJ359" s="82">
        <f t="shared" si="215"/>
        <v>63809.64</v>
      </c>
      <c r="AK359" s="82">
        <f t="shared" si="216"/>
        <v>63809.64</v>
      </c>
      <c r="AL359" s="88">
        <f t="shared" si="217"/>
        <v>2.7852807458780368E-2</v>
      </c>
    </row>
    <row r="360" spans="1:38">
      <c r="A360" s="77" t="s">
        <v>136</v>
      </c>
      <c r="B360" s="77">
        <v>462</v>
      </c>
      <c r="C360" s="77">
        <v>42.418429600000003</v>
      </c>
      <c r="D360" s="77">
        <v>-71.106163899999999</v>
      </c>
      <c r="E360" s="77" t="s">
        <v>38</v>
      </c>
      <c r="G360" s="77">
        <v>50</v>
      </c>
      <c r="H360" s="77" t="s">
        <v>61</v>
      </c>
      <c r="I360" s="77">
        <v>2020</v>
      </c>
      <c r="J360" s="77">
        <v>291.01289134438298</v>
      </c>
      <c r="K360" s="77" t="s">
        <v>29</v>
      </c>
      <c r="L360" s="77" t="s">
        <v>29</v>
      </c>
      <c r="M360" s="77" t="s">
        <v>841</v>
      </c>
      <c r="N360" s="77">
        <v>1</v>
      </c>
      <c r="O360" s="77">
        <v>0</v>
      </c>
      <c r="P360" s="77" t="s">
        <v>8</v>
      </c>
      <c r="Q360" s="77">
        <v>33.425505600000001</v>
      </c>
      <c r="R360" s="77">
        <v>-111.94001249999999</v>
      </c>
      <c r="S360" s="77">
        <v>7360.4852443584095</v>
      </c>
      <c r="T360" s="77">
        <v>1.1995521853352999</v>
      </c>
      <c r="U360" s="77">
        <v>181</v>
      </c>
      <c r="V360" s="77">
        <v>318</v>
      </c>
      <c r="W360" s="77">
        <v>7.3801999999999895E-2</v>
      </c>
      <c r="X360" s="77">
        <v>0</v>
      </c>
      <c r="Y360" s="77">
        <v>0</v>
      </c>
      <c r="Z360" s="77">
        <v>0</v>
      </c>
      <c r="AA360" s="77">
        <v>883.258229323009</v>
      </c>
      <c r="AB360" s="77">
        <v>1.2733541853353001</v>
      </c>
      <c r="AC360" s="77">
        <v>1673.2711206673901</v>
      </c>
      <c r="AE360" s="87" t="str">
        <f t="shared" si="213"/>
        <v>Domestic</v>
      </c>
      <c r="AF360" s="82" t="str">
        <f t="shared" si="214"/>
        <v>student</v>
      </c>
      <c r="AI360" s="82">
        <f>'GDP per Capita'!N360</f>
        <v>63809.64</v>
      </c>
      <c r="AJ360" s="82">
        <f t="shared" si="215"/>
        <v>63809.64</v>
      </c>
      <c r="AK360" s="82">
        <f t="shared" si="216"/>
        <v>63809.64</v>
      </c>
      <c r="AL360" s="88">
        <f t="shared" si="217"/>
        <v>2.6222857873314912E-2</v>
      </c>
    </row>
    <row r="361" spans="1:38">
      <c r="A361" s="77" t="s">
        <v>137</v>
      </c>
      <c r="B361" s="77">
        <v>463</v>
      </c>
      <c r="C361" s="77">
        <v>40.7127281</v>
      </c>
      <c r="D361" s="77">
        <v>-74.006015199999993</v>
      </c>
      <c r="E361" s="77" t="s">
        <v>38</v>
      </c>
      <c r="G361" s="77">
        <v>50</v>
      </c>
      <c r="H361" s="77" t="s">
        <v>61</v>
      </c>
      <c r="I361" s="77">
        <v>2020</v>
      </c>
      <c r="J361" s="77">
        <v>291.01289134438298</v>
      </c>
      <c r="K361" s="77" t="s">
        <v>29</v>
      </c>
      <c r="L361" s="77" t="s">
        <v>29</v>
      </c>
      <c r="M361" s="77" t="s">
        <v>841</v>
      </c>
      <c r="N361" s="77">
        <v>1</v>
      </c>
      <c r="O361" s="77">
        <v>0</v>
      </c>
      <c r="P361" s="77" t="s">
        <v>8</v>
      </c>
      <c r="Q361" s="77">
        <v>33.425505600000001</v>
      </c>
      <c r="R361" s="77">
        <v>-111.94001249999999</v>
      </c>
      <c r="S361" s="77">
        <v>6866.9533945017802</v>
      </c>
      <c r="T361" s="77">
        <v>1.1312250249362501</v>
      </c>
      <c r="U361" s="77">
        <v>181</v>
      </c>
      <c r="V361" s="77">
        <v>318</v>
      </c>
      <c r="W361" s="77">
        <v>7.3801999999999895E-2</v>
      </c>
      <c r="X361" s="77">
        <v>0</v>
      </c>
      <c r="Y361" s="77">
        <v>0</v>
      </c>
      <c r="Z361" s="77">
        <v>0</v>
      </c>
      <c r="AA361" s="77">
        <v>824.03440734021399</v>
      </c>
      <c r="AB361" s="77">
        <v>1.20502702493625</v>
      </c>
      <c r="AC361" s="77">
        <v>1614.04729868459</v>
      </c>
      <c r="AE361" s="87" t="str">
        <f t="shared" si="213"/>
        <v>Domestic</v>
      </c>
      <c r="AF361" s="82" t="str">
        <f t="shared" si="214"/>
        <v>student</v>
      </c>
      <c r="AI361" s="82">
        <f>'GDP per Capita'!N361</f>
        <v>63809.64</v>
      </c>
      <c r="AJ361" s="82">
        <f t="shared" si="215"/>
        <v>63809.64</v>
      </c>
      <c r="AK361" s="82">
        <f t="shared" si="216"/>
        <v>63809.64</v>
      </c>
      <c r="AL361" s="88">
        <f t="shared" si="217"/>
        <v>2.5294725039736787E-2</v>
      </c>
    </row>
    <row r="362" spans="1:38">
      <c r="A362" s="77" t="s">
        <v>247</v>
      </c>
      <c r="B362" s="77">
        <v>464</v>
      </c>
      <c r="C362" s="77">
        <v>41.8700166</v>
      </c>
      <c r="D362" s="77">
        <v>-72.367715299999901</v>
      </c>
      <c r="E362" s="77" t="s">
        <v>42</v>
      </c>
      <c r="G362" s="77">
        <v>100</v>
      </c>
      <c r="H362" s="77" t="s">
        <v>60</v>
      </c>
      <c r="I362" s="77">
        <v>2020</v>
      </c>
      <c r="J362" s="77">
        <v>565.76006783165496</v>
      </c>
      <c r="K362" s="77" t="s">
        <v>29</v>
      </c>
      <c r="L362" s="77" t="s">
        <v>29</v>
      </c>
      <c r="M362" s="77" t="s">
        <v>841</v>
      </c>
      <c r="N362" s="77">
        <v>1</v>
      </c>
      <c r="O362" s="77">
        <v>0</v>
      </c>
      <c r="P362" s="77" t="s">
        <v>8</v>
      </c>
      <c r="Q362" s="77">
        <v>33.425505600000001</v>
      </c>
      <c r="R362" s="77">
        <v>-111.94001249999999</v>
      </c>
      <c r="S362" s="77">
        <v>7148.2380232201303</v>
      </c>
      <c r="T362" s="77">
        <v>1.1701149507439199</v>
      </c>
      <c r="U362" s="77">
        <v>181</v>
      </c>
      <c r="V362" s="77">
        <v>636</v>
      </c>
      <c r="W362" s="77">
        <v>0.14760399999999901</v>
      </c>
      <c r="X362" s="77">
        <v>0</v>
      </c>
      <c r="Y362" s="77">
        <v>0</v>
      </c>
      <c r="Z362" s="77">
        <v>0</v>
      </c>
      <c r="AA362" s="77">
        <v>857.78856278641604</v>
      </c>
      <c r="AB362" s="77">
        <v>1.31771895074392</v>
      </c>
      <c r="AC362" s="77">
        <v>2240.5486306180701</v>
      </c>
      <c r="AE362" s="87" t="str">
        <f t="shared" si="213"/>
        <v>Domestic</v>
      </c>
      <c r="AF362" s="82" t="str">
        <f t="shared" si="214"/>
        <v>non-student</v>
      </c>
      <c r="AI362" s="82">
        <f>'GDP per Capita'!N362</f>
        <v>63809.64</v>
      </c>
      <c r="AJ362" s="82">
        <f t="shared" si="215"/>
        <v>63809.64</v>
      </c>
      <c r="AK362" s="82">
        <f t="shared" si="216"/>
        <v>63809.64</v>
      </c>
      <c r="AL362" s="88">
        <f t="shared" si="217"/>
        <v>3.511301161733666E-2</v>
      </c>
    </row>
    <row r="363" spans="1:38">
      <c r="A363" s="77" t="s">
        <v>106</v>
      </c>
      <c r="B363" s="77">
        <v>465</v>
      </c>
      <c r="C363" s="77">
        <v>34.053690899999999</v>
      </c>
      <c r="D363" s="77">
        <v>-118.2427666</v>
      </c>
      <c r="E363" s="77" t="s">
        <v>38</v>
      </c>
      <c r="G363" s="77">
        <v>50</v>
      </c>
      <c r="H363" s="77" t="s">
        <v>61</v>
      </c>
      <c r="I363" s="77">
        <v>2020</v>
      </c>
      <c r="J363" s="77">
        <v>291.01289134438298</v>
      </c>
      <c r="K363" s="77" t="s">
        <v>29</v>
      </c>
      <c r="L363" s="77" t="s">
        <v>29</v>
      </c>
      <c r="M363" s="77" t="s">
        <v>841</v>
      </c>
      <c r="N363" s="77">
        <v>1</v>
      </c>
      <c r="O363" s="77">
        <v>0</v>
      </c>
      <c r="P363" s="77" t="s">
        <v>8</v>
      </c>
      <c r="Q363" s="77">
        <v>33.425505600000001</v>
      </c>
      <c r="R363" s="77">
        <v>-111.94001249999999</v>
      </c>
      <c r="S363" s="77">
        <v>1173.73630041981</v>
      </c>
      <c r="T363" s="77">
        <v>0.31661744710727902</v>
      </c>
      <c r="U363" s="77">
        <v>181</v>
      </c>
      <c r="V363" s="77">
        <v>318</v>
      </c>
      <c r="W363" s="77">
        <v>7.3801999999999895E-2</v>
      </c>
      <c r="X363" s="77">
        <v>0</v>
      </c>
      <c r="Y363" s="77">
        <v>0</v>
      </c>
      <c r="Z363" s="77">
        <v>0</v>
      </c>
      <c r="AA363" s="77">
        <v>225.35736968060399</v>
      </c>
      <c r="AB363" s="77">
        <v>0.39041944710727899</v>
      </c>
      <c r="AC363" s="77">
        <v>1015.37026102498</v>
      </c>
      <c r="AE363" s="87" t="str">
        <f t="shared" si="213"/>
        <v>Domestic</v>
      </c>
      <c r="AF363" s="82" t="str">
        <f t="shared" si="214"/>
        <v>student</v>
      </c>
      <c r="AI363" s="82">
        <f>'GDP per Capita'!N363</f>
        <v>63809.64</v>
      </c>
      <c r="AJ363" s="82">
        <f t="shared" si="215"/>
        <v>63809.64</v>
      </c>
      <c r="AK363" s="82">
        <f t="shared" si="216"/>
        <v>63809.64</v>
      </c>
      <c r="AL363" s="88">
        <f t="shared" si="217"/>
        <v>1.5912490041081254E-2</v>
      </c>
    </row>
    <row r="364" spans="1:38">
      <c r="A364" s="77" t="s">
        <v>150</v>
      </c>
      <c r="B364" s="77">
        <v>466</v>
      </c>
      <c r="C364" s="77">
        <v>43.157284999999902</v>
      </c>
      <c r="D364" s="77">
        <v>-77.615213999999995</v>
      </c>
      <c r="E364" s="77" t="s">
        <v>37</v>
      </c>
      <c r="G364" s="77">
        <v>100</v>
      </c>
      <c r="H364" s="77" t="s">
        <v>60</v>
      </c>
      <c r="I364" s="77">
        <v>2020</v>
      </c>
      <c r="J364" s="77">
        <v>565.76006783165496</v>
      </c>
      <c r="K364" s="77" t="s">
        <v>29</v>
      </c>
      <c r="L364" s="77" t="s">
        <v>29</v>
      </c>
      <c r="M364" s="77" t="s">
        <v>841</v>
      </c>
      <c r="N364" s="77">
        <v>1</v>
      </c>
      <c r="O364" s="77">
        <v>0</v>
      </c>
      <c r="P364" s="77" t="s">
        <v>8</v>
      </c>
      <c r="Q364" s="77">
        <v>33.425505600000001</v>
      </c>
      <c r="R364" s="77">
        <v>-111.94001249999999</v>
      </c>
      <c r="S364" s="77">
        <v>6317.5670073171495</v>
      </c>
      <c r="T364" s="77">
        <v>1.05566993562845</v>
      </c>
      <c r="U364" s="77">
        <v>181</v>
      </c>
      <c r="V364" s="77">
        <v>636</v>
      </c>
      <c r="W364" s="77">
        <v>0.14760399999999901</v>
      </c>
      <c r="X364" s="77">
        <v>0</v>
      </c>
      <c r="Y364" s="77">
        <v>0</v>
      </c>
      <c r="Z364" s="77">
        <v>0</v>
      </c>
      <c r="AA364" s="77">
        <v>758.10804087805798</v>
      </c>
      <c r="AB364" s="77">
        <v>1.2032739356284501</v>
      </c>
      <c r="AC364" s="77">
        <v>2140.8681087097102</v>
      </c>
      <c r="AE364" s="87" t="str">
        <f t="shared" si="213"/>
        <v>Domestic</v>
      </c>
      <c r="AF364" s="82" t="str">
        <f t="shared" si="214"/>
        <v>non-student</v>
      </c>
      <c r="AI364" s="82">
        <f>'GDP per Capita'!N364</f>
        <v>63809.64</v>
      </c>
      <c r="AJ364" s="82">
        <f t="shared" si="215"/>
        <v>63809.64</v>
      </c>
      <c r="AK364" s="82">
        <f t="shared" si="216"/>
        <v>63809.64</v>
      </c>
      <c r="AL364" s="88">
        <f t="shared" si="217"/>
        <v>3.3550857028964751E-2</v>
      </c>
    </row>
    <row r="365" spans="1:38">
      <c r="A365" s="77" t="s">
        <v>127</v>
      </c>
      <c r="B365" s="77">
        <v>467</v>
      </c>
      <c r="C365" s="77">
        <v>40.014985600000003</v>
      </c>
      <c r="D365" s="77">
        <v>-105.27054560000001</v>
      </c>
      <c r="E365" s="77" t="s">
        <v>38</v>
      </c>
      <c r="G365" s="77">
        <v>50</v>
      </c>
      <c r="H365" s="77" t="s">
        <v>61</v>
      </c>
      <c r="I365" s="77">
        <v>2020</v>
      </c>
      <c r="J365" s="77">
        <v>291.01289134438298</v>
      </c>
      <c r="K365" s="77" t="s">
        <v>29</v>
      </c>
      <c r="L365" s="77" t="s">
        <v>29</v>
      </c>
      <c r="M365" s="77" t="s">
        <v>841</v>
      </c>
      <c r="N365" s="77">
        <v>1</v>
      </c>
      <c r="O365" s="77">
        <v>0</v>
      </c>
      <c r="P365" s="77" t="s">
        <v>8</v>
      </c>
      <c r="Q365" s="77">
        <v>33.425505600000001</v>
      </c>
      <c r="R365" s="77">
        <v>-111.94001249999999</v>
      </c>
      <c r="S365" s="77">
        <v>1885.80224014141</v>
      </c>
      <c r="T365" s="77">
        <v>0.41064203417221601</v>
      </c>
      <c r="U365" s="77">
        <v>181</v>
      </c>
      <c r="V365" s="77">
        <v>318</v>
      </c>
      <c r="W365" s="77">
        <v>7.3801999999999895E-2</v>
      </c>
      <c r="X365" s="77">
        <v>0</v>
      </c>
      <c r="Y365" s="77">
        <v>0</v>
      </c>
      <c r="Z365" s="77">
        <v>0</v>
      </c>
      <c r="AA365" s="77">
        <v>362.07403010715097</v>
      </c>
      <c r="AB365" s="77">
        <v>0.48444403417221599</v>
      </c>
      <c r="AC365" s="77">
        <v>1152.0869214515301</v>
      </c>
      <c r="AE365" s="87" t="str">
        <f t="shared" si="213"/>
        <v>Domestic</v>
      </c>
      <c r="AF365" s="82" t="str">
        <f t="shared" si="214"/>
        <v>student</v>
      </c>
      <c r="AI365" s="82">
        <f>'GDP per Capita'!N365</f>
        <v>63809.64</v>
      </c>
      <c r="AJ365" s="82">
        <f t="shared" si="215"/>
        <v>63809.64</v>
      </c>
      <c r="AK365" s="82">
        <f t="shared" si="216"/>
        <v>63809.64</v>
      </c>
      <c r="AL365" s="88">
        <f t="shared" si="217"/>
        <v>1.8055060668756791E-2</v>
      </c>
    </row>
    <row r="366" spans="1:38">
      <c r="A366" s="77" t="s">
        <v>119</v>
      </c>
      <c r="B366" s="77">
        <v>468</v>
      </c>
      <c r="C366" s="77">
        <v>51.507321900000001</v>
      </c>
      <c r="D366" s="77">
        <v>-0.12764739999999999</v>
      </c>
      <c r="E366" s="77" t="s">
        <v>38</v>
      </c>
      <c r="G366" s="77">
        <v>50</v>
      </c>
      <c r="H366" s="77" t="s">
        <v>61</v>
      </c>
      <c r="I366" s="77">
        <v>2020</v>
      </c>
      <c r="J366" s="77">
        <v>291.01289134438298</v>
      </c>
      <c r="K366" s="77" t="s">
        <v>416</v>
      </c>
      <c r="L366" s="77" t="s">
        <v>31</v>
      </c>
      <c r="M366" s="77" t="s">
        <v>841</v>
      </c>
      <c r="N366" s="77">
        <v>1</v>
      </c>
      <c r="O366" s="77">
        <v>0</v>
      </c>
      <c r="P366" s="77" t="s">
        <v>8</v>
      </c>
      <c r="Q366" s="77">
        <v>33.425505600000001</v>
      </c>
      <c r="R366" s="77">
        <v>-111.94001249999999</v>
      </c>
      <c r="S366" s="77">
        <v>16951.460930654201</v>
      </c>
      <c r="T366" s="77">
        <v>2.6126027598769999</v>
      </c>
      <c r="U366" s="77">
        <v>181</v>
      </c>
      <c r="V366" s="77">
        <v>318</v>
      </c>
      <c r="W366" s="77">
        <v>7.3801999999999895E-2</v>
      </c>
      <c r="X366" s="77">
        <v>0</v>
      </c>
      <c r="Y366" s="77">
        <v>0</v>
      </c>
      <c r="Z366" s="77">
        <v>0</v>
      </c>
      <c r="AA366" s="77">
        <v>1779.90339771869</v>
      </c>
      <c r="AB366" s="77">
        <v>2.686404759877</v>
      </c>
      <c r="AC366" s="77">
        <v>2569.9162890630701</v>
      </c>
      <c r="AE366" s="87" t="str">
        <f t="shared" si="213"/>
        <v>International</v>
      </c>
      <c r="AF366" s="82" t="str">
        <f t="shared" si="214"/>
        <v>student</v>
      </c>
      <c r="AI366" s="82">
        <f>'GDP per Capita'!N366</f>
        <v>40800.480000000003</v>
      </c>
      <c r="AJ366" s="82">
        <f t="shared" si="215"/>
        <v>40800.480000000003</v>
      </c>
      <c r="AK366" s="82">
        <f t="shared" si="216"/>
        <v>40800.480000000003</v>
      </c>
      <c r="AL366" s="88">
        <f t="shared" si="217"/>
        <v>6.2987403311506873E-2</v>
      </c>
    </row>
    <row r="367" spans="1:38">
      <c r="A367" s="77" t="s">
        <v>100</v>
      </c>
      <c r="B367" s="77">
        <v>469</v>
      </c>
      <c r="C367" s="77">
        <v>33.425505600000001</v>
      </c>
      <c r="D367" s="77">
        <v>-111.94001249999999</v>
      </c>
      <c r="E367" s="77" t="s">
        <v>43</v>
      </c>
      <c r="G367" s="77">
        <v>100</v>
      </c>
      <c r="H367" s="77" t="s">
        <v>60</v>
      </c>
      <c r="I367" s="77">
        <v>2020</v>
      </c>
      <c r="J367" s="77">
        <v>565.76006783165496</v>
      </c>
      <c r="K367" s="77" t="s">
        <v>29</v>
      </c>
      <c r="L367" s="77" t="s">
        <v>29</v>
      </c>
      <c r="M367" s="77" t="s">
        <v>841</v>
      </c>
      <c r="N367" s="77">
        <v>1</v>
      </c>
      <c r="O367" s="77">
        <v>1</v>
      </c>
      <c r="P367" s="77" t="s">
        <v>8</v>
      </c>
      <c r="Q367" s="77">
        <v>33.425505600000001</v>
      </c>
      <c r="R367" s="77">
        <v>-111.94001249999999</v>
      </c>
      <c r="S367" s="77">
        <v>0</v>
      </c>
      <c r="T367" s="77">
        <v>0</v>
      </c>
      <c r="U367" s="77">
        <v>0</v>
      </c>
      <c r="V367" s="77">
        <v>0</v>
      </c>
      <c r="W367" s="77">
        <v>0</v>
      </c>
      <c r="X367" s="77">
        <v>0</v>
      </c>
      <c r="Y367" s="77">
        <v>0</v>
      </c>
      <c r="Z367" s="77">
        <v>0</v>
      </c>
      <c r="AA367" s="77">
        <v>0</v>
      </c>
      <c r="AB367" s="77">
        <v>0</v>
      </c>
      <c r="AC367" s="77">
        <v>565.76006783165496</v>
      </c>
      <c r="AE367" s="87" t="str">
        <f t="shared" si="213"/>
        <v>Domestic</v>
      </c>
      <c r="AF367" s="82" t="str">
        <f t="shared" si="214"/>
        <v>non-student</v>
      </c>
      <c r="AI367" s="82">
        <f>'GDP per Capita'!N367</f>
        <v>63809.64</v>
      </c>
      <c r="AJ367" s="82">
        <f t="shared" si="215"/>
        <v>63809.64</v>
      </c>
      <c r="AK367" s="82">
        <f t="shared" si="216"/>
        <v>63809.64</v>
      </c>
      <c r="AL367" s="88">
        <f t="shared" si="217"/>
        <v>8.8663729779960357E-3</v>
      </c>
    </row>
    <row r="368" spans="1:38">
      <c r="A368" s="77" t="s">
        <v>105</v>
      </c>
      <c r="B368" s="77">
        <v>470</v>
      </c>
      <c r="C368" s="77">
        <v>30.271128600000001</v>
      </c>
      <c r="D368" s="77">
        <v>-97.743699500000005</v>
      </c>
      <c r="E368" s="77" t="s">
        <v>38</v>
      </c>
      <c r="G368" s="77">
        <v>50</v>
      </c>
      <c r="H368" s="77" t="s">
        <v>61</v>
      </c>
      <c r="I368" s="77">
        <v>2020</v>
      </c>
      <c r="J368" s="77">
        <v>291.01289134438298</v>
      </c>
      <c r="K368" s="77" t="s">
        <v>29</v>
      </c>
      <c r="L368" s="77" t="s">
        <v>29</v>
      </c>
      <c r="M368" s="77" t="s">
        <v>841</v>
      </c>
      <c r="N368" s="77">
        <v>1</v>
      </c>
      <c r="O368" s="77">
        <v>0</v>
      </c>
      <c r="P368" s="77" t="s">
        <v>8</v>
      </c>
      <c r="Q368" s="77">
        <v>33.425505600000001</v>
      </c>
      <c r="R368" s="77">
        <v>-111.94001249999999</v>
      </c>
      <c r="S368" s="77">
        <v>2769.4765726196601</v>
      </c>
      <c r="T368" s="77">
        <v>0.52732661291170302</v>
      </c>
      <c r="U368" s="77">
        <v>181</v>
      </c>
      <c r="V368" s="77">
        <v>318</v>
      </c>
      <c r="W368" s="77">
        <v>7.3801999999999895E-2</v>
      </c>
      <c r="X368" s="77">
        <v>0</v>
      </c>
      <c r="Y368" s="77">
        <v>0</v>
      </c>
      <c r="Z368" s="77">
        <v>0</v>
      </c>
      <c r="AA368" s="77">
        <v>531.73950194297595</v>
      </c>
      <c r="AB368" s="77">
        <v>0.60112861291170305</v>
      </c>
      <c r="AC368" s="77">
        <v>1321.7523932873501</v>
      </c>
      <c r="AE368" s="87" t="str">
        <f t="shared" si="213"/>
        <v>Domestic</v>
      </c>
      <c r="AF368" s="82" t="str">
        <f t="shared" si="214"/>
        <v>student</v>
      </c>
      <c r="AI368" s="82">
        <f>'GDP per Capita'!N368</f>
        <v>63809.64</v>
      </c>
      <c r="AJ368" s="82">
        <f t="shared" si="215"/>
        <v>63809.64</v>
      </c>
      <c r="AK368" s="82">
        <f t="shared" si="216"/>
        <v>63809.64</v>
      </c>
      <c r="AL368" s="88">
        <f t="shared" si="217"/>
        <v>2.0713992326039609E-2</v>
      </c>
    </row>
    <row r="369" spans="1:38">
      <c r="A369" s="77" t="s">
        <v>171</v>
      </c>
      <c r="B369" s="77">
        <v>471</v>
      </c>
      <c r="C369" s="77">
        <v>37.8708393</v>
      </c>
      <c r="D369" s="77">
        <v>-122.272863899999</v>
      </c>
      <c r="E369" s="77" t="s">
        <v>37</v>
      </c>
      <c r="G369" s="77">
        <v>100</v>
      </c>
      <c r="H369" s="77" t="s">
        <v>60</v>
      </c>
      <c r="I369" s="77">
        <v>2020</v>
      </c>
      <c r="J369" s="77">
        <v>565.76006783165496</v>
      </c>
      <c r="K369" s="77" t="s">
        <v>29</v>
      </c>
      <c r="L369" s="77" t="s">
        <v>29</v>
      </c>
      <c r="M369" s="77" t="s">
        <v>841</v>
      </c>
      <c r="N369" s="77">
        <v>1</v>
      </c>
      <c r="O369" s="77">
        <v>0</v>
      </c>
      <c r="P369" s="77" t="s">
        <v>8</v>
      </c>
      <c r="Q369" s="77">
        <v>33.425505600000001</v>
      </c>
      <c r="R369" s="77">
        <v>-111.94001249999999</v>
      </c>
      <c r="S369" s="77">
        <v>2111.0518604254498</v>
      </c>
      <c r="T369" s="77">
        <v>0.440385069686625</v>
      </c>
      <c r="U369" s="77">
        <v>181</v>
      </c>
      <c r="V369" s="77">
        <v>636</v>
      </c>
      <c r="W369" s="77">
        <v>0.14760399999999901</v>
      </c>
      <c r="X369" s="77">
        <v>0</v>
      </c>
      <c r="Y369" s="77">
        <v>0</v>
      </c>
      <c r="Z369" s="77">
        <v>0</v>
      </c>
      <c r="AA369" s="77">
        <v>405.32195720168602</v>
      </c>
      <c r="AB369" s="77">
        <v>0.58798906968662501</v>
      </c>
      <c r="AC369" s="77">
        <v>1788.08202503334</v>
      </c>
      <c r="AE369" s="87" t="str">
        <f t="shared" si="213"/>
        <v>Domestic</v>
      </c>
      <c r="AF369" s="82" t="str">
        <f t="shared" si="214"/>
        <v>non-student</v>
      </c>
      <c r="AI369" s="82">
        <f>'GDP per Capita'!N369</f>
        <v>63809.64</v>
      </c>
      <c r="AJ369" s="82">
        <f t="shared" si="215"/>
        <v>63809.64</v>
      </c>
      <c r="AK369" s="82">
        <f t="shared" si="216"/>
        <v>63809.64</v>
      </c>
      <c r="AL369" s="88">
        <f t="shared" si="217"/>
        <v>2.8022129963957483E-2</v>
      </c>
    </row>
    <row r="370" spans="1:38">
      <c r="A370" s="77" t="s">
        <v>167</v>
      </c>
      <c r="B370" s="77">
        <v>472</v>
      </c>
      <c r="C370" s="77">
        <v>47.603832099999998</v>
      </c>
      <c r="D370" s="77">
        <v>-122.3300624</v>
      </c>
      <c r="E370" s="77" t="s">
        <v>44</v>
      </c>
      <c r="G370" s="77">
        <v>50</v>
      </c>
      <c r="H370" s="77" t="s">
        <v>61</v>
      </c>
      <c r="I370" s="77">
        <v>2020</v>
      </c>
      <c r="J370" s="77">
        <v>291.01289134438298</v>
      </c>
      <c r="K370" s="77" t="s">
        <v>29</v>
      </c>
      <c r="L370" s="77" t="s">
        <v>29</v>
      </c>
      <c r="M370" s="77" t="s">
        <v>841</v>
      </c>
      <c r="N370" s="77">
        <v>1</v>
      </c>
      <c r="O370" s="77">
        <v>0</v>
      </c>
      <c r="P370" s="77" t="s">
        <v>8</v>
      </c>
      <c r="Q370" s="77">
        <v>33.425505600000001</v>
      </c>
      <c r="R370" s="77">
        <v>-111.94001249999999</v>
      </c>
      <c r="S370" s="77">
        <v>3601.93784949057</v>
      </c>
      <c r="T370" s="77">
        <v>0.65875193259848996</v>
      </c>
      <c r="U370" s="77">
        <v>181</v>
      </c>
      <c r="V370" s="77">
        <v>636</v>
      </c>
      <c r="W370" s="77">
        <v>0.14760399999999901</v>
      </c>
      <c r="X370" s="77">
        <v>0</v>
      </c>
      <c r="Y370" s="77">
        <v>0</v>
      </c>
      <c r="Z370" s="77">
        <v>0</v>
      </c>
      <c r="AA370" s="77">
        <v>691.57206710218895</v>
      </c>
      <c r="AB370" s="77">
        <v>0.80635593259849003</v>
      </c>
      <c r="AC370" s="77">
        <v>1799.58495844657</v>
      </c>
      <c r="AE370" s="87" t="str">
        <f t="shared" si="213"/>
        <v>Domestic</v>
      </c>
      <c r="AF370" s="82" t="str">
        <f t="shared" si="214"/>
        <v>student</v>
      </c>
      <c r="AI370" s="82">
        <f>'GDP per Capita'!N370</f>
        <v>63809.64</v>
      </c>
      <c r="AJ370" s="82">
        <f t="shared" si="215"/>
        <v>63809.64</v>
      </c>
      <c r="AK370" s="82">
        <f t="shared" si="216"/>
        <v>63809.64</v>
      </c>
      <c r="AL370" s="88">
        <f t="shared" si="217"/>
        <v>2.8202399487703894E-2</v>
      </c>
    </row>
    <row r="371" spans="1:38">
      <c r="A371" s="77" t="s">
        <v>171</v>
      </c>
      <c r="B371" s="77">
        <v>473</v>
      </c>
      <c r="C371" s="77">
        <v>37.8708393</v>
      </c>
      <c r="D371" s="77">
        <v>-122.272863899999</v>
      </c>
      <c r="E371" s="77" t="s">
        <v>41</v>
      </c>
      <c r="G371" s="77">
        <v>100</v>
      </c>
      <c r="H371" s="77" t="s">
        <v>60</v>
      </c>
      <c r="I371" s="77">
        <v>2020</v>
      </c>
      <c r="J371" s="77">
        <v>565.76006783165496</v>
      </c>
      <c r="K371" s="77" t="s">
        <v>29</v>
      </c>
      <c r="L371" s="77" t="s">
        <v>29</v>
      </c>
      <c r="M371" s="77" t="s">
        <v>841</v>
      </c>
      <c r="N371" s="77">
        <v>1</v>
      </c>
      <c r="O371" s="77">
        <v>0</v>
      </c>
      <c r="P371" s="77" t="s">
        <v>8</v>
      </c>
      <c r="Q371" s="77">
        <v>33.425505600000001</v>
      </c>
      <c r="R371" s="77">
        <v>-111.94001249999999</v>
      </c>
      <c r="S371" s="77">
        <v>2111.0518604254498</v>
      </c>
      <c r="T371" s="77">
        <v>0.440385069686625</v>
      </c>
      <c r="U371" s="77">
        <v>181</v>
      </c>
      <c r="V371" s="77">
        <v>636</v>
      </c>
      <c r="W371" s="77">
        <v>0.14760399999999901</v>
      </c>
      <c r="X371" s="77">
        <v>0</v>
      </c>
      <c r="Y371" s="77">
        <v>0</v>
      </c>
      <c r="Z371" s="77">
        <v>0</v>
      </c>
      <c r="AA371" s="77">
        <v>405.32195720168602</v>
      </c>
      <c r="AB371" s="77">
        <v>0.58798906968662501</v>
      </c>
      <c r="AC371" s="77">
        <v>1788.08202503334</v>
      </c>
      <c r="AE371" s="87" t="str">
        <f t="shared" si="213"/>
        <v>Domestic</v>
      </c>
      <c r="AF371" s="82" t="str">
        <f t="shared" si="214"/>
        <v>non-student</v>
      </c>
      <c r="AI371" s="82">
        <f>'GDP per Capita'!N371</f>
        <v>63809.64</v>
      </c>
      <c r="AJ371" s="82">
        <f t="shared" si="215"/>
        <v>63809.64</v>
      </c>
      <c r="AK371" s="82">
        <f t="shared" si="216"/>
        <v>63809.64</v>
      </c>
      <c r="AL371" s="88">
        <f t="shared" si="217"/>
        <v>2.8022129963957483E-2</v>
      </c>
    </row>
    <row r="372" spans="1:38">
      <c r="A372" s="77" t="s">
        <v>96</v>
      </c>
      <c r="B372" s="77">
        <v>474</v>
      </c>
      <c r="C372" s="77">
        <v>38.046406599999997</v>
      </c>
      <c r="D372" s="77">
        <v>-84.497039299999997</v>
      </c>
      <c r="E372" s="77" t="s">
        <v>44</v>
      </c>
      <c r="G372" s="77">
        <v>50</v>
      </c>
      <c r="H372" s="77" t="s">
        <v>61</v>
      </c>
      <c r="I372" s="77">
        <v>2020</v>
      </c>
      <c r="J372" s="77">
        <v>291.01289134438298</v>
      </c>
      <c r="K372" s="77" t="s">
        <v>29</v>
      </c>
      <c r="L372" s="77" t="s">
        <v>29</v>
      </c>
      <c r="M372" s="77" t="s">
        <v>841</v>
      </c>
      <c r="N372" s="77">
        <v>1</v>
      </c>
      <c r="O372" s="77">
        <v>0</v>
      </c>
      <c r="P372" s="77" t="s">
        <v>8</v>
      </c>
      <c r="Q372" s="77">
        <v>33.425505600000001</v>
      </c>
      <c r="R372" s="77">
        <v>-111.94001249999999</v>
      </c>
      <c r="S372" s="77">
        <v>5039.9946331133797</v>
      </c>
      <c r="T372" s="77">
        <v>0.88202677550859998</v>
      </c>
      <c r="U372" s="77">
        <v>181</v>
      </c>
      <c r="V372" s="77">
        <v>636</v>
      </c>
      <c r="W372" s="77">
        <v>0.14760399999999901</v>
      </c>
      <c r="X372" s="77">
        <v>0</v>
      </c>
      <c r="Y372" s="77">
        <v>0</v>
      </c>
      <c r="Z372" s="77">
        <v>0</v>
      </c>
      <c r="AA372" s="77">
        <v>604.79935597360497</v>
      </c>
      <c r="AB372" s="77">
        <v>1.0296307755086</v>
      </c>
      <c r="AC372" s="77">
        <v>1712.8122473179801</v>
      </c>
      <c r="AE372" s="87" t="str">
        <f t="shared" si="213"/>
        <v>Domestic</v>
      </c>
      <c r="AF372" s="82" t="str">
        <f t="shared" si="214"/>
        <v>student</v>
      </c>
      <c r="AI372" s="82">
        <f>'GDP per Capita'!N372</f>
        <v>63809.64</v>
      </c>
      <c r="AJ372" s="82">
        <f t="shared" si="215"/>
        <v>63809.64</v>
      </c>
      <c r="AK372" s="82">
        <f t="shared" si="216"/>
        <v>63809.64</v>
      </c>
      <c r="AL372" s="88">
        <f t="shared" si="217"/>
        <v>2.6842531117837055E-2</v>
      </c>
    </row>
    <row r="373" spans="1:38">
      <c r="A373" s="77" t="s">
        <v>100</v>
      </c>
      <c r="B373" s="77">
        <v>475</v>
      </c>
      <c r="C373" s="77">
        <v>33.425505600000001</v>
      </c>
      <c r="D373" s="77">
        <v>-111.94001249999999</v>
      </c>
      <c r="E373" s="77" t="s">
        <v>38</v>
      </c>
      <c r="G373" s="77">
        <v>50</v>
      </c>
      <c r="H373" s="77" t="s">
        <v>61</v>
      </c>
      <c r="I373" s="77">
        <v>2020</v>
      </c>
      <c r="J373" s="77">
        <v>291.01289134438298</v>
      </c>
      <c r="K373" s="77" t="s">
        <v>29</v>
      </c>
      <c r="L373" s="77" t="s">
        <v>29</v>
      </c>
      <c r="M373" s="77" t="s">
        <v>841</v>
      </c>
      <c r="N373" s="77">
        <v>1</v>
      </c>
      <c r="O373" s="77">
        <v>1</v>
      </c>
      <c r="P373" s="77" t="s">
        <v>8</v>
      </c>
      <c r="Q373" s="77">
        <v>33.425505600000001</v>
      </c>
      <c r="R373" s="77">
        <v>-111.94001249999999</v>
      </c>
      <c r="S373" s="77">
        <v>0</v>
      </c>
      <c r="T373" s="77">
        <v>0</v>
      </c>
      <c r="U373" s="77">
        <v>0</v>
      </c>
      <c r="V373" s="77">
        <v>0</v>
      </c>
      <c r="W373" s="77">
        <v>0</v>
      </c>
      <c r="X373" s="77">
        <v>0</v>
      </c>
      <c r="Y373" s="77">
        <v>0</v>
      </c>
      <c r="Z373" s="77">
        <v>0</v>
      </c>
      <c r="AA373" s="77">
        <v>0</v>
      </c>
      <c r="AB373" s="77">
        <v>0</v>
      </c>
      <c r="AC373" s="77">
        <v>291.01289134438298</v>
      </c>
      <c r="AE373" s="87" t="str">
        <f t="shared" si="213"/>
        <v>Domestic</v>
      </c>
      <c r="AF373" s="82" t="str">
        <f t="shared" si="214"/>
        <v>student</v>
      </c>
      <c r="AI373" s="82">
        <f>'GDP per Capita'!N373</f>
        <v>63809.64</v>
      </c>
      <c r="AJ373" s="82">
        <f t="shared" si="215"/>
        <v>63809.64</v>
      </c>
      <c r="AK373" s="82">
        <f t="shared" si="216"/>
        <v>63809.64</v>
      </c>
      <c r="AL373" s="88">
        <f t="shared" si="217"/>
        <v>4.5606414852737455E-3</v>
      </c>
    </row>
    <row r="374" spans="1:38">
      <c r="A374" s="77" t="s">
        <v>248</v>
      </c>
      <c r="B374" s="77">
        <v>476</v>
      </c>
      <c r="C374" s="77">
        <v>42.360253399999998</v>
      </c>
      <c r="D374" s="77">
        <v>-71.058291199999999</v>
      </c>
      <c r="E374" s="77" t="s">
        <v>38</v>
      </c>
      <c r="G374" s="77">
        <v>50</v>
      </c>
      <c r="H374" s="77" t="s">
        <v>61</v>
      </c>
      <c r="I374" s="77">
        <v>2020</v>
      </c>
      <c r="J374" s="77">
        <v>291.01289134438298</v>
      </c>
      <c r="K374" s="77" t="s">
        <v>29</v>
      </c>
      <c r="L374" s="77" t="s">
        <v>29</v>
      </c>
      <c r="M374" s="77" t="s">
        <v>841</v>
      </c>
      <c r="N374" s="77">
        <v>1</v>
      </c>
      <c r="O374" s="77">
        <v>0</v>
      </c>
      <c r="P374" s="77" t="s">
        <v>8</v>
      </c>
      <c r="Q374" s="77">
        <v>33.425505600000001</v>
      </c>
      <c r="R374" s="77">
        <v>-111.94001249999999</v>
      </c>
      <c r="S374" s="77">
        <v>7367.9007472103003</v>
      </c>
      <c r="T374" s="77">
        <v>1.2005821000619401</v>
      </c>
      <c r="U374" s="77">
        <v>181</v>
      </c>
      <c r="V374" s="77">
        <v>318</v>
      </c>
      <c r="W374" s="77">
        <v>7.3801999999999895E-2</v>
      </c>
      <c r="X374" s="77">
        <v>0</v>
      </c>
      <c r="Y374" s="77">
        <v>0</v>
      </c>
      <c r="Z374" s="77">
        <v>0</v>
      </c>
      <c r="AA374" s="77">
        <v>884.14808966523697</v>
      </c>
      <c r="AB374" s="77">
        <v>1.27438410006194</v>
      </c>
      <c r="AC374" s="77">
        <v>1674.1609810096199</v>
      </c>
      <c r="AE374" s="87" t="str">
        <f t="shared" si="213"/>
        <v>Domestic</v>
      </c>
      <c r="AF374" s="82" t="str">
        <f t="shared" si="214"/>
        <v>student</v>
      </c>
      <c r="AI374" s="82">
        <f>'GDP per Capita'!N374</f>
        <v>63809.64</v>
      </c>
      <c r="AJ374" s="82">
        <f t="shared" si="215"/>
        <v>63809.64</v>
      </c>
      <c r="AK374" s="82">
        <f t="shared" si="216"/>
        <v>63809.64</v>
      </c>
      <c r="AL374" s="88">
        <f t="shared" si="217"/>
        <v>2.6236803420449008E-2</v>
      </c>
    </row>
    <row r="375" spans="1:38">
      <c r="A375" s="77" t="s">
        <v>249</v>
      </c>
      <c r="B375" s="77">
        <v>477</v>
      </c>
      <c r="C375" s="77">
        <v>33.425505600000001</v>
      </c>
      <c r="D375" s="77">
        <v>-111.94001249999999</v>
      </c>
      <c r="E375" s="77" t="s">
        <v>38</v>
      </c>
      <c r="G375" s="77">
        <v>50</v>
      </c>
      <c r="H375" s="77" t="s">
        <v>61</v>
      </c>
      <c r="I375" s="77">
        <v>2020</v>
      </c>
      <c r="J375" s="77">
        <v>291.01289134438298</v>
      </c>
      <c r="K375" s="77" t="s">
        <v>29</v>
      </c>
      <c r="L375" s="77" t="s">
        <v>29</v>
      </c>
      <c r="M375" s="77" t="s">
        <v>841</v>
      </c>
      <c r="N375" s="77">
        <v>1</v>
      </c>
      <c r="O375" s="77">
        <v>1</v>
      </c>
      <c r="P375" s="77" t="s">
        <v>8</v>
      </c>
      <c r="Q375" s="77">
        <v>33.425505600000001</v>
      </c>
      <c r="R375" s="77">
        <v>-111.94001249999999</v>
      </c>
      <c r="S375" s="77">
        <v>0</v>
      </c>
      <c r="T375" s="77">
        <v>0</v>
      </c>
      <c r="U375" s="77">
        <v>0</v>
      </c>
      <c r="V375" s="77">
        <v>0</v>
      </c>
      <c r="W375" s="77">
        <v>0</v>
      </c>
      <c r="X375" s="77">
        <v>0</v>
      </c>
      <c r="Y375" s="77">
        <v>0</v>
      </c>
      <c r="Z375" s="77">
        <v>0</v>
      </c>
      <c r="AA375" s="77">
        <v>0</v>
      </c>
      <c r="AB375" s="77">
        <v>0</v>
      </c>
      <c r="AC375" s="77">
        <v>291.01289134438298</v>
      </c>
      <c r="AE375" s="87" t="str">
        <f t="shared" si="213"/>
        <v>Domestic</v>
      </c>
      <c r="AF375" s="82" t="str">
        <f t="shared" si="214"/>
        <v>student</v>
      </c>
      <c r="AI375" s="82">
        <f>'GDP per Capita'!N375</f>
        <v>63809.64</v>
      </c>
      <c r="AJ375" s="82">
        <f t="shared" si="215"/>
        <v>63809.64</v>
      </c>
      <c r="AK375" s="82">
        <f t="shared" si="216"/>
        <v>63809.64</v>
      </c>
      <c r="AL375" s="88">
        <f t="shared" si="217"/>
        <v>4.5606414852737455E-3</v>
      </c>
    </row>
    <row r="376" spans="1:38">
      <c r="A376" s="77" t="s">
        <v>85</v>
      </c>
      <c r="B376" s="77">
        <v>478</v>
      </c>
      <c r="C376" s="77">
        <v>36.062584299999997</v>
      </c>
      <c r="D376" s="77">
        <v>-94.157432799999995</v>
      </c>
      <c r="E376" s="77" t="s">
        <v>38</v>
      </c>
      <c r="G376" s="77">
        <v>50</v>
      </c>
      <c r="H376" s="77" t="s">
        <v>61</v>
      </c>
      <c r="I376" s="77">
        <v>2020</v>
      </c>
      <c r="J376" s="77">
        <v>291.01289134438298</v>
      </c>
      <c r="K376" s="77" t="s">
        <v>29</v>
      </c>
      <c r="L376" s="77" t="s">
        <v>29</v>
      </c>
      <c r="M376" s="77" t="s">
        <v>841</v>
      </c>
      <c r="N376" s="77">
        <v>1</v>
      </c>
      <c r="O376" s="77">
        <v>0</v>
      </c>
      <c r="P376" s="77" t="s">
        <v>8</v>
      </c>
      <c r="Q376" s="77">
        <v>33.425505600000001</v>
      </c>
      <c r="R376" s="77">
        <v>-111.94001249999999</v>
      </c>
      <c r="S376" s="77">
        <v>3297.1878285582902</v>
      </c>
      <c r="T376" s="77">
        <v>0.61023653461507699</v>
      </c>
      <c r="U376" s="77">
        <v>181</v>
      </c>
      <c r="V376" s="77">
        <v>318</v>
      </c>
      <c r="W376" s="77">
        <v>7.3801999999999895E-2</v>
      </c>
      <c r="X376" s="77">
        <v>0</v>
      </c>
      <c r="Y376" s="77">
        <v>0</v>
      </c>
      <c r="Z376" s="77">
        <v>0</v>
      </c>
      <c r="AA376" s="77">
        <v>633.06006308319195</v>
      </c>
      <c r="AB376" s="77">
        <v>0.68403853461507702</v>
      </c>
      <c r="AC376" s="77">
        <v>1423.07295442757</v>
      </c>
      <c r="AE376" s="87" t="str">
        <f t="shared" si="213"/>
        <v>Domestic</v>
      </c>
      <c r="AF376" s="82" t="str">
        <f t="shared" si="214"/>
        <v>student</v>
      </c>
      <c r="AI376" s="82">
        <f>'GDP per Capita'!N376</f>
        <v>63809.64</v>
      </c>
      <c r="AJ376" s="82">
        <f t="shared" si="215"/>
        <v>63809.64</v>
      </c>
      <c r="AK376" s="82">
        <f t="shared" si="216"/>
        <v>63809.64</v>
      </c>
      <c r="AL376" s="88">
        <f t="shared" si="217"/>
        <v>2.2301848974975724E-2</v>
      </c>
    </row>
    <row r="377" spans="1:38">
      <c r="A377" s="77" t="s">
        <v>250</v>
      </c>
      <c r="B377" s="77">
        <v>479</v>
      </c>
      <c r="C377" s="77">
        <v>41.822837799999903</v>
      </c>
      <c r="D377" s="77">
        <v>-87.848084999999998</v>
      </c>
      <c r="E377" s="77" t="s">
        <v>42</v>
      </c>
      <c r="G377" s="77">
        <v>100</v>
      </c>
      <c r="H377" s="77" t="s">
        <v>60</v>
      </c>
      <c r="I377" s="77">
        <v>2020</v>
      </c>
      <c r="J377" s="77">
        <v>565.76006783165496</v>
      </c>
      <c r="K377" s="77" t="s">
        <v>29</v>
      </c>
      <c r="L377" s="77" t="s">
        <v>29</v>
      </c>
      <c r="M377" s="77" t="s">
        <v>841</v>
      </c>
      <c r="N377" s="77">
        <v>1</v>
      </c>
      <c r="O377" s="77">
        <v>0</v>
      </c>
      <c r="P377" s="77" t="s">
        <v>8</v>
      </c>
      <c r="Q377" s="77">
        <v>33.425505600000001</v>
      </c>
      <c r="R377" s="77">
        <v>-111.94001249999999</v>
      </c>
      <c r="S377" s="77">
        <v>4615.7998481990098</v>
      </c>
      <c r="T377" s="77">
        <v>0.82015608350592994</v>
      </c>
      <c r="U377" s="77">
        <v>181</v>
      </c>
      <c r="V377" s="77">
        <v>636</v>
      </c>
      <c r="W377" s="77">
        <v>0.14760399999999901</v>
      </c>
      <c r="X377" s="77">
        <v>0</v>
      </c>
      <c r="Y377" s="77">
        <v>0</v>
      </c>
      <c r="Z377" s="77">
        <v>0</v>
      </c>
      <c r="AA377" s="77">
        <v>553.89598178388098</v>
      </c>
      <c r="AB377" s="77">
        <v>0.96776008350593001</v>
      </c>
      <c r="AC377" s="77">
        <v>1936.65604961553</v>
      </c>
      <c r="AE377" s="87" t="str">
        <f t="shared" si="213"/>
        <v>Domestic</v>
      </c>
      <c r="AF377" s="82" t="str">
        <f t="shared" si="214"/>
        <v>non-student</v>
      </c>
      <c r="AI377" s="82">
        <f>'GDP per Capita'!N377</f>
        <v>63809.64</v>
      </c>
      <c r="AJ377" s="82">
        <f t="shared" si="215"/>
        <v>63809.64</v>
      </c>
      <c r="AK377" s="82">
        <f t="shared" si="216"/>
        <v>63809.64</v>
      </c>
      <c r="AL377" s="88">
        <f t="shared" si="217"/>
        <v>3.0350524616900049E-2</v>
      </c>
    </row>
    <row r="378" spans="1:38">
      <c r="A378" s="77" t="s">
        <v>112</v>
      </c>
      <c r="B378" s="77">
        <v>480</v>
      </c>
      <c r="C378" s="77">
        <v>40.735657000000003</v>
      </c>
      <c r="D378" s="77">
        <v>-74.172366699999998</v>
      </c>
      <c r="E378" s="77" t="s">
        <v>42</v>
      </c>
      <c r="G378" s="77">
        <v>100</v>
      </c>
      <c r="H378" s="77" t="s">
        <v>60</v>
      </c>
      <c r="I378" s="77">
        <v>2020</v>
      </c>
      <c r="J378" s="77">
        <v>565.76006783165496</v>
      </c>
      <c r="K378" s="77" t="s">
        <v>29</v>
      </c>
      <c r="L378" s="77" t="s">
        <v>29</v>
      </c>
      <c r="M378" s="77" t="s">
        <v>841</v>
      </c>
      <c r="N378" s="77">
        <v>1</v>
      </c>
      <c r="O378" s="77">
        <v>0</v>
      </c>
      <c r="P378" s="77" t="s">
        <v>8</v>
      </c>
      <c r="Q378" s="77">
        <v>33.425505600000001</v>
      </c>
      <c r="R378" s="77">
        <v>-111.94001249999999</v>
      </c>
      <c r="S378" s="77">
        <v>6839.0490433003897</v>
      </c>
      <c r="T378" s="77">
        <v>1.1273746199691499</v>
      </c>
      <c r="U378" s="77">
        <v>181</v>
      </c>
      <c r="V378" s="77">
        <v>636</v>
      </c>
      <c r="W378" s="77">
        <v>0.14760399999999901</v>
      </c>
      <c r="X378" s="77">
        <v>0</v>
      </c>
      <c r="Y378" s="77">
        <v>0</v>
      </c>
      <c r="Z378" s="77">
        <v>0</v>
      </c>
      <c r="AA378" s="77">
        <v>820.68588519604702</v>
      </c>
      <c r="AB378" s="77">
        <v>1.27497861996915</v>
      </c>
      <c r="AC378" s="77">
        <v>2203.4459530276999</v>
      </c>
      <c r="AE378" s="87" t="str">
        <f t="shared" si="213"/>
        <v>Domestic</v>
      </c>
      <c r="AF378" s="82" t="str">
        <f t="shared" si="214"/>
        <v>non-student</v>
      </c>
      <c r="AI378" s="82">
        <f>'GDP per Capita'!N378</f>
        <v>63809.64</v>
      </c>
      <c r="AJ378" s="82">
        <f t="shared" si="215"/>
        <v>63809.64</v>
      </c>
      <c r="AK378" s="82">
        <f t="shared" si="216"/>
        <v>63809.64</v>
      </c>
      <c r="AL378" s="88">
        <f t="shared" si="217"/>
        <v>3.4531552803427505E-2</v>
      </c>
    </row>
    <row r="379" spans="1:38">
      <c r="A379" s="77" t="s">
        <v>150</v>
      </c>
      <c r="B379" s="77">
        <v>481</v>
      </c>
      <c r="C379" s="77">
        <v>43.157284999999902</v>
      </c>
      <c r="D379" s="77">
        <v>-77.615213999999995</v>
      </c>
      <c r="E379" s="77" t="s">
        <v>38</v>
      </c>
      <c r="G379" s="77">
        <v>50</v>
      </c>
      <c r="H379" s="77" t="s">
        <v>61</v>
      </c>
      <c r="I379" s="77">
        <v>2020</v>
      </c>
      <c r="J379" s="77">
        <v>291.01289134438298</v>
      </c>
      <c r="K379" s="77" t="s">
        <v>29</v>
      </c>
      <c r="L379" s="77" t="s">
        <v>29</v>
      </c>
      <c r="M379" s="77" t="s">
        <v>841</v>
      </c>
      <c r="N379" s="77">
        <v>1</v>
      </c>
      <c r="O379" s="77">
        <v>0</v>
      </c>
      <c r="P379" s="77" t="s">
        <v>8</v>
      </c>
      <c r="Q379" s="77">
        <v>33.425505600000001</v>
      </c>
      <c r="R379" s="77">
        <v>-111.94001249999999</v>
      </c>
      <c r="S379" s="77">
        <v>6317.5670073171495</v>
      </c>
      <c r="T379" s="77">
        <v>1.05566993562845</v>
      </c>
      <c r="U379" s="77">
        <v>181</v>
      </c>
      <c r="V379" s="77">
        <v>318</v>
      </c>
      <c r="W379" s="77">
        <v>7.3801999999999895E-2</v>
      </c>
      <c r="X379" s="77">
        <v>0</v>
      </c>
      <c r="Y379" s="77">
        <v>0</v>
      </c>
      <c r="Z379" s="77">
        <v>0</v>
      </c>
      <c r="AA379" s="77">
        <v>758.10804087805798</v>
      </c>
      <c r="AB379" s="77">
        <v>1.1294719356284499</v>
      </c>
      <c r="AC379" s="77">
        <v>1548.1209322224399</v>
      </c>
      <c r="AE379" s="87" t="str">
        <f t="shared" si="213"/>
        <v>Domestic</v>
      </c>
      <c r="AF379" s="82" t="str">
        <f t="shared" si="214"/>
        <v>student</v>
      </c>
      <c r="AI379" s="82">
        <f>'GDP per Capita'!N379</f>
        <v>63809.64</v>
      </c>
      <c r="AJ379" s="82">
        <f t="shared" si="215"/>
        <v>63809.64</v>
      </c>
      <c r="AK379" s="82">
        <f t="shared" si="216"/>
        <v>63809.64</v>
      </c>
      <c r="AL379" s="88">
        <f t="shared" si="217"/>
        <v>2.4261552521256034E-2</v>
      </c>
    </row>
    <row r="380" spans="1:38">
      <c r="A380" s="77" t="s">
        <v>251</v>
      </c>
      <c r="B380" s="77">
        <v>482</v>
      </c>
      <c r="C380" s="77">
        <v>41.489982699999999</v>
      </c>
      <c r="D380" s="77">
        <v>-71.313770700000006</v>
      </c>
      <c r="E380" s="77" t="s">
        <v>42</v>
      </c>
      <c r="G380" s="77">
        <v>100</v>
      </c>
      <c r="H380" s="77" t="s">
        <v>60</v>
      </c>
      <c r="I380" s="77">
        <v>2020</v>
      </c>
      <c r="J380" s="77">
        <v>565.76006783165496</v>
      </c>
      <c r="K380" s="77" t="s">
        <v>29</v>
      </c>
      <c r="L380" s="77" t="s">
        <v>29</v>
      </c>
      <c r="M380" s="77" t="s">
        <v>841</v>
      </c>
      <c r="N380" s="77">
        <v>1</v>
      </c>
      <c r="O380" s="77">
        <v>0</v>
      </c>
      <c r="P380" s="77" t="s">
        <v>8</v>
      </c>
      <c r="Q380" s="77">
        <v>33.425505600000001</v>
      </c>
      <c r="R380" s="77">
        <v>-111.94001249999999</v>
      </c>
      <c r="S380" s="77">
        <v>7321.1747213789204</v>
      </c>
      <c r="T380" s="77">
        <v>1.1940940950076</v>
      </c>
      <c r="U380" s="77">
        <v>181</v>
      </c>
      <c r="V380" s="77">
        <v>636</v>
      </c>
      <c r="W380" s="77">
        <v>0.14760399999999901</v>
      </c>
      <c r="X380" s="77">
        <v>0</v>
      </c>
      <c r="Y380" s="77">
        <v>0</v>
      </c>
      <c r="Z380" s="77">
        <v>0</v>
      </c>
      <c r="AA380" s="77">
        <v>878.54096656546994</v>
      </c>
      <c r="AB380" s="77">
        <v>1.3416980950076001</v>
      </c>
      <c r="AC380" s="77">
        <v>2261.30103439712</v>
      </c>
      <c r="AE380" s="87" t="str">
        <f t="shared" si="213"/>
        <v>Domestic</v>
      </c>
      <c r="AF380" s="82" t="str">
        <f t="shared" si="214"/>
        <v>non-student</v>
      </c>
      <c r="AI380" s="82">
        <f>'GDP per Capita'!N380</f>
        <v>63809.64</v>
      </c>
      <c r="AJ380" s="82">
        <f t="shared" si="215"/>
        <v>63809.64</v>
      </c>
      <c r="AK380" s="82">
        <f t="shared" si="216"/>
        <v>63809.64</v>
      </c>
      <c r="AL380" s="88">
        <f t="shared" si="217"/>
        <v>3.5438235263466775E-2</v>
      </c>
    </row>
    <row r="381" spans="1:38">
      <c r="A381" s="77" t="s">
        <v>83</v>
      </c>
      <c r="B381" s="77">
        <v>483</v>
      </c>
      <c r="C381" s="77">
        <v>22.283345399999899</v>
      </c>
      <c r="D381" s="77">
        <v>39.112814499999999</v>
      </c>
      <c r="E381" s="77" t="s">
        <v>43</v>
      </c>
      <c r="G381" s="77">
        <v>100</v>
      </c>
      <c r="H381" s="77" t="s">
        <v>60</v>
      </c>
      <c r="I381" s="77">
        <v>2020</v>
      </c>
      <c r="J381" s="77">
        <v>565.76006783165496</v>
      </c>
      <c r="K381" s="77" t="s">
        <v>570</v>
      </c>
      <c r="L381" s="77" t="s">
        <v>32</v>
      </c>
      <c r="M381" s="77" t="s">
        <v>841</v>
      </c>
      <c r="N381" s="77">
        <v>1</v>
      </c>
      <c r="O381" s="77">
        <v>0</v>
      </c>
      <c r="P381" s="77" t="s">
        <v>8</v>
      </c>
      <c r="Q381" s="77">
        <v>33.425505600000001</v>
      </c>
      <c r="R381" s="77">
        <v>-111.94001249999999</v>
      </c>
      <c r="S381" s="77">
        <v>26205.178499588201</v>
      </c>
      <c r="T381" s="77">
        <v>4.1296228348213599</v>
      </c>
      <c r="U381" s="77">
        <v>181</v>
      </c>
      <c r="V381" s="77">
        <v>636</v>
      </c>
      <c r="W381" s="77">
        <v>0.14760399999999901</v>
      </c>
      <c r="X381" s="77">
        <v>0</v>
      </c>
      <c r="Y381" s="77">
        <v>0</v>
      </c>
      <c r="Z381" s="77">
        <v>0</v>
      </c>
      <c r="AA381" s="77">
        <v>2397.7738327123202</v>
      </c>
      <c r="AB381" s="77">
        <v>4.2772268348213602</v>
      </c>
      <c r="AC381" s="77">
        <v>3780.5339005439801</v>
      </c>
      <c r="AE381" s="87" t="str">
        <f t="shared" si="213"/>
        <v>International</v>
      </c>
      <c r="AF381" s="82" t="str">
        <f t="shared" si="214"/>
        <v>non-student</v>
      </c>
      <c r="AI381" s="82">
        <f>'GDP per Capita'!N381</f>
        <v>21764.39</v>
      </c>
      <c r="AJ381" s="82">
        <f t="shared" si="215"/>
        <v>21764.39</v>
      </c>
      <c r="AK381" s="82">
        <f t="shared" si="216"/>
        <v>21764.39</v>
      </c>
      <c r="AL381" s="88">
        <f t="shared" si="217"/>
        <v>0.17370272727808958</v>
      </c>
    </row>
    <row r="382" spans="1:38">
      <c r="A382" s="77" t="s">
        <v>252</v>
      </c>
      <c r="B382" s="77">
        <v>484</v>
      </c>
      <c r="C382" s="77">
        <v>-37.907983999999999</v>
      </c>
      <c r="D382" s="77">
        <v>144.64167480741099</v>
      </c>
      <c r="E382" s="77" t="s">
        <v>38</v>
      </c>
      <c r="G382" s="77">
        <v>50</v>
      </c>
      <c r="H382" s="77" t="s">
        <v>61</v>
      </c>
      <c r="I382" s="77">
        <v>2020</v>
      </c>
      <c r="J382" s="77">
        <v>291.01289134438298</v>
      </c>
      <c r="K382" s="77" t="s">
        <v>33</v>
      </c>
      <c r="L382" s="77" t="s">
        <v>816</v>
      </c>
      <c r="M382" s="77" t="s">
        <v>841</v>
      </c>
      <c r="N382" s="77">
        <v>1</v>
      </c>
      <c r="O382" s="77">
        <v>0</v>
      </c>
      <c r="P382" s="77" t="s">
        <v>8</v>
      </c>
      <c r="Q382" s="77">
        <v>33.425505600000001</v>
      </c>
      <c r="R382" s="77">
        <v>-111.94001249999999</v>
      </c>
      <c r="S382" s="77">
        <v>26558.476759035599</v>
      </c>
      <c r="T382" s="77">
        <v>4.1905319902881697</v>
      </c>
      <c r="U382" s="77">
        <v>181</v>
      </c>
      <c r="V382" s="77">
        <v>318</v>
      </c>
      <c r="W382" s="77">
        <v>7.3801999999999895E-2</v>
      </c>
      <c r="X382" s="77">
        <v>0</v>
      </c>
      <c r="Y382" s="77">
        <v>0</v>
      </c>
      <c r="Z382" s="77">
        <v>0</v>
      </c>
      <c r="AA382" s="77">
        <v>2430.1006234517599</v>
      </c>
      <c r="AB382" s="77">
        <v>4.2643339902881703</v>
      </c>
      <c r="AC382" s="77">
        <v>3220.11351479614</v>
      </c>
      <c r="AE382" s="87" t="str">
        <f t="shared" si="213"/>
        <v>International</v>
      </c>
      <c r="AF382" s="82" t="str">
        <f t="shared" si="214"/>
        <v>student</v>
      </c>
      <c r="AI382" s="82">
        <f>'GDP per Capita'!N382</f>
        <v>61250.7</v>
      </c>
      <c r="AJ382" s="82">
        <f t="shared" si="215"/>
        <v>61250.7</v>
      </c>
      <c r="AK382" s="82">
        <f t="shared" si="216"/>
        <v>61250.7</v>
      </c>
      <c r="AL382" s="88">
        <f t="shared" si="217"/>
        <v>5.2572681043582196E-2</v>
      </c>
    </row>
    <row r="383" spans="1:38">
      <c r="A383" s="77" t="s">
        <v>80</v>
      </c>
      <c r="B383" s="77">
        <v>485</v>
      </c>
      <c r="C383" s="77">
        <v>33.749098699999998</v>
      </c>
      <c r="D383" s="77">
        <v>-84.390184899999994</v>
      </c>
      <c r="E383" s="77" t="s">
        <v>42</v>
      </c>
      <c r="G383" s="77">
        <v>50</v>
      </c>
      <c r="H383" s="77" t="s">
        <v>61</v>
      </c>
      <c r="I383" s="77">
        <v>2020</v>
      </c>
      <c r="J383" s="77">
        <v>291.01289134438298</v>
      </c>
      <c r="K383" s="77" t="s">
        <v>29</v>
      </c>
      <c r="L383" s="77" t="s">
        <v>29</v>
      </c>
      <c r="M383" s="77" t="s">
        <v>841</v>
      </c>
      <c r="N383" s="77">
        <v>1</v>
      </c>
      <c r="O383" s="77">
        <v>0</v>
      </c>
      <c r="P383" s="77" t="s">
        <v>8</v>
      </c>
      <c r="Q383" s="77">
        <v>33.425505600000001</v>
      </c>
      <c r="R383" s="77">
        <v>-111.94001249999999</v>
      </c>
      <c r="S383" s="77">
        <v>5089.1168420128497</v>
      </c>
      <c r="T383" s="77">
        <v>0.88865012166530999</v>
      </c>
      <c r="U383" s="77">
        <v>181</v>
      </c>
      <c r="V383" s="77">
        <v>636</v>
      </c>
      <c r="W383" s="77">
        <v>0.14760399999999901</v>
      </c>
      <c r="X383" s="77">
        <v>0</v>
      </c>
      <c r="Y383" s="77">
        <v>0</v>
      </c>
      <c r="Z383" s="77">
        <v>0</v>
      </c>
      <c r="AA383" s="77">
        <v>610.69402104154199</v>
      </c>
      <c r="AB383" s="77">
        <v>1.0362541216653101</v>
      </c>
      <c r="AC383" s="77">
        <v>1718.7069123859201</v>
      </c>
      <c r="AE383" s="87" t="str">
        <f t="shared" si="213"/>
        <v>Domestic</v>
      </c>
      <c r="AF383" s="82" t="str">
        <f t="shared" si="214"/>
        <v>non-student</v>
      </c>
      <c r="AI383" s="82">
        <f>'GDP per Capita'!N383</f>
        <v>63809.64</v>
      </c>
      <c r="AJ383" s="82">
        <f t="shared" si="215"/>
        <v>63809.64</v>
      </c>
      <c r="AK383" s="82">
        <f t="shared" si="216"/>
        <v>63809.64</v>
      </c>
      <c r="AL383" s="88">
        <f t="shared" si="217"/>
        <v>2.6934910029047649E-2</v>
      </c>
    </row>
    <row r="384" spans="1:38">
      <c r="A384" s="77" t="s">
        <v>105</v>
      </c>
      <c r="B384" s="77">
        <v>486</v>
      </c>
      <c r="C384" s="77">
        <v>30.271128600000001</v>
      </c>
      <c r="D384" s="77">
        <v>-97.743699500000005</v>
      </c>
      <c r="E384" s="77" t="s">
        <v>38</v>
      </c>
      <c r="G384" s="77">
        <v>50</v>
      </c>
      <c r="H384" s="77" t="s">
        <v>61</v>
      </c>
      <c r="I384" s="77">
        <v>2020</v>
      </c>
      <c r="J384" s="77">
        <v>291.01289134438298</v>
      </c>
      <c r="K384" s="77" t="s">
        <v>29</v>
      </c>
      <c r="L384" s="77" t="s">
        <v>29</v>
      </c>
      <c r="M384" s="77" t="s">
        <v>841</v>
      </c>
      <c r="N384" s="77">
        <v>1</v>
      </c>
      <c r="O384" s="77">
        <v>0</v>
      </c>
      <c r="P384" s="77" t="s">
        <v>8</v>
      </c>
      <c r="Q384" s="77">
        <v>33.425505600000001</v>
      </c>
      <c r="R384" s="77">
        <v>-111.94001249999999</v>
      </c>
      <c r="S384" s="77">
        <v>2769.4765726196601</v>
      </c>
      <c r="T384" s="77">
        <v>0.52732661291170302</v>
      </c>
      <c r="U384" s="77">
        <v>181</v>
      </c>
      <c r="V384" s="77">
        <v>318</v>
      </c>
      <c r="W384" s="77">
        <v>7.3801999999999895E-2</v>
      </c>
      <c r="X384" s="77">
        <v>0</v>
      </c>
      <c r="Y384" s="77">
        <v>0</v>
      </c>
      <c r="Z384" s="77">
        <v>0</v>
      </c>
      <c r="AA384" s="77">
        <v>531.73950194297595</v>
      </c>
      <c r="AB384" s="77">
        <v>0.60112861291170305</v>
      </c>
      <c r="AC384" s="77">
        <v>1321.7523932873501</v>
      </c>
      <c r="AE384" s="87" t="str">
        <f t="shared" si="213"/>
        <v>Domestic</v>
      </c>
      <c r="AF384" s="82" t="str">
        <f t="shared" si="214"/>
        <v>student</v>
      </c>
      <c r="AI384" s="82">
        <f>'GDP per Capita'!N384</f>
        <v>63809.64</v>
      </c>
      <c r="AJ384" s="82">
        <f t="shared" si="215"/>
        <v>63809.64</v>
      </c>
      <c r="AK384" s="82">
        <f t="shared" si="216"/>
        <v>63809.64</v>
      </c>
      <c r="AL384" s="88">
        <f t="shared" si="217"/>
        <v>2.0713992326039609E-2</v>
      </c>
    </row>
    <row r="385" spans="1:38">
      <c r="A385" s="77" t="s">
        <v>180</v>
      </c>
      <c r="B385" s="77">
        <v>487</v>
      </c>
      <c r="C385" s="77">
        <v>40.808886100000002</v>
      </c>
      <c r="D385" s="77">
        <v>-96.707775099999907</v>
      </c>
      <c r="E385" s="77" t="s">
        <v>37</v>
      </c>
      <c r="G385" s="77">
        <v>100</v>
      </c>
      <c r="H385" s="77" t="s">
        <v>60</v>
      </c>
      <c r="I385" s="77">
        <v>2020</v>
      </c>
      <c r="J385" s="77">
        <v>565.76006783165496</v>
      </c>
      <c r="K385" s="77" t="s">
        <v>29</v>
      </c>
      <c r="L385" s="77" t="s">
        <v>29</v>
      </c>
      <c r="M385" s="77" t="s">
        <v>841</v>
      </c>
      <c r="N385" s="77">
        <v>1</v>
      </c>
      <c r="O385" s="77">
        <v>0</v>
      </c>
      <c r="P385" s="77" t="s">
        <v>8</v>
      </c>
      <c r="Q385" s="77">
        <v>33.425505600000001</v>
      </c>
      <c r="R385" s="77">
        <v>-111.94001249999999</v>
      </c>
      <c r="S385" s="77">
        <v>3154.27271267994</v>
      </c>
      <c r="T385" s="77">
        <v>0.58748482584251305</v>
      </c>
      <c r="U385" s="77">
        <v>181</v>
      </c>
      <c r="V385" s="77">
        <v>636</v>
      </c>
      <c r="W385" s="77">
        <v>0.14760399999999901</v>
      </c>
      <c r="X385" s="77">
        <v>0</v>
      </c>
      <c r="Y385" s="77">
        <v>0</v>
      </c>
      <c r="Z385" s="77">
        <v>0</v>
      </c>
      <c r="AA385" s="77">
        <v>605.62036083454802</v>
      </c>
      <c r="AB385" s="77">
        <v>0.73508882584251301</v>
      </c>
      <c r="AC385" s="77">
        <v>1988.3804286662</v>
      </c>
      <c r="AE385" s="87" t="str">
        <f t="shared" si="213"/>
        <v>Domestic</v>
      </c>
      <c r="AF385" s="82" t="str">
        <f t="shared" si="214"/>
        <v>non-student</v>
      </c>
      <c r="AI385" s="82">
        <f>'GDP per Capita'!N385</f>
        <v>63809.64</v>
      </c>
      <c r="AJ385" s="82">
        <f t="shared" si="215"/>
        <v>63809.64</v>
      </c>
      <c r="AK385" s="82">
        <f t="shared" si="216"/>
        <v>63809.64</v>
      </c>
      <c r="AL385" s="88">
        <f t="shared" si="217"/>
        <v>3.1161129081220332E-2</v>
      </c>
    </row>
    <row r="386" spans="1:38">
      <c r="A386" s="77" t="s">
        <v>147</v>
      </c>
      <c r="B386" s="77">
        <v>488</v>
      </c>
      <c r="C386" s="77">
        <v>47.603832099999998</v>
      </c>
      <c r="D386" s="77">
        <v>-122.3300624</v>
      </c>
      <c r="E386" s="77" t="s">
        <v>42</v>
      </c>
      <c r="G386" s="77">
        <v>100</v>
      </c>
      <c r="H386" s="77" t="s">
        <v>60</v>
      </c>
      <c r="I386" s="77">
        <v>2020</v>
      </c>
      <c r="J386" s="77">
        <v>565.76006783165496</v>
      </c>
      <c r="K386" s="77" t="s">
        <v>29</v>
      </c>
      <c r="L386" s="77" t="s">
        <v>29</v>
      </c>
      <c r="M386" s="77" t="s">
        <v>841</v>
      </c>
      <c r="N386" s="77">
        <v>1</v>
      </c>
      <c r="O386" s="77">
        <v>0</v>
      </c>
      <c r="P386" s="77" t="s">
        <v>8</v>
      </c>
      <c r="Q386" s="77">
        <v>33.425505600000001</v>
      </c>
      <c r="R386" s="77">
        <v>-111.94001249999999</v>
      </c>
      <c r="S386" s="77">
        <v>3601.93784949057</v>
      </c>
      <c r="T386" s="77">
        <v>0.65875193259848996</v>
      </c>
      <c r="U386" s="77">
        <v>181</v>
      </c>
      <c r="V386" s="77">
        <v>636</v>
      </c>
      <c r="W386" s="77">
        <v>0.14760399999999901</v>
      </c>
      <c r="X386" s="77">
        <v>0</v>
      </c>
      <c r="Y386" s="77">
        <v>0</v>
      </c>
      <c r="Z386" s="77">
        <v>0</v>
      </c>
      <c r="AA386" s="77">
        <v>691.57206710218895</v>
      </c>
      <c r="AB386" s="77">
        <v>0.80635593259849003</v>
      </c>
      <c r="AC386" s="77">
        <v>2074.3321349338398</v>
      </c>
      <c r="AE386" s="87" t="str">
        <f t="shared" si="213"/>
        <v>Domestic</v>
      </c>
      <c r="AF386" s="82" t="str">
        <f t="shared" si="214"/>
        <v>non-student</v>
      </c>
      <c r="AI386" s="82">
        <f>'GDP per Capita'!N386</f>
        <v>63809.64</v>
      </c>
      <c r="AJ386" s="82">
        <f t="shared" si="215"/>
        <v>63809.64</v>
      </c>
      <c r="AK386" s="82">
        <f t="shared" si="216"/>
        <v>63809.64</v>
      </c>
      <c r="AL386" s="88">
        <f t="shared" si="217"/>
        <v>3.2508130980426153E-2</v>
      </c>
    </row>
    <row r="387" spans="1:38">
      <c r="A387" s="77" t="s">
        <v>127</v>
      </c>
      <c r="B387" s="77">
        <v>489</v>
      </c>
      <c r="C387" s="77">
        <v>40.014985600000003</v>
      </c>
      <c r="D387" s="77">
        <v>-105.27054560000001</v>
      </c>
      <c r="E387" s="77" t="s">
        <v>38</v>
      </c>
      <c r="G387" s="77">
        <v>50</v>
      </c>
      <c r="H387" s="77" t="s">
        <v>61</v>
      </c>
      <c r="I387" s="77">
        <v>2020</v>
      </c>
      <c r="J387" s="77">
        <v>291.01289134438298</v>
      </c>
      <c r="K387" s="77" t="s">
        <v>29</v>
      </c>
      <c r="L387" s="77" t="s">
        <v>29</v>
      </c>
      <c r="M387" s="77" t="s">
        <v>841</v>
      </c>
      <c r="N387" s="77">
        <v>1</v>
      </c>
      <c r="O387" s="77">
        <v>0</v>
      </c>
      <c r="P387" s="77" t="s">
        <v>8</v>
      </c>
      <c r="Q387" s="77">
        <v>33.425505600000001</v>
      </c>
      <c r="R387" s="77">
        <v>-111.94001249999999</v>
      </c>
      <c r="S387" s="77">
        <v>1885.80224014141</v>
      </c>
      <c r="T387" s="77">
        <v>0.41064203417221601</v>
      </c>
      <c r="U387" s="77">
        <v>181</v>
      </c>
      <c r="V387" s="77">
        <v>318</v>
      </c>
      <c r="W387" s="77">
        <v>7.3801999999999895E-2</v>
      </c>
      <c r="X387" s="77">
        <v>0</v>
      </c>
      <c r="Y387" s="77">
        <v>0</v>
      </c>
      <c r="Z387" s="77">
        <v>0</v>
      </c>
      <c r="AA387" s="77">
        <v>362.07403010715097</v>
      </c>
      <c r="AB387" s="77">
        <v>0.48444403417221599</v>
      </c>
      <c r="AC387" s="77">
        <v>1152.0869214515301</v>
      </c>
      <c r="AE387" s="87" t="str">
        <f t="shared" ref="AE387:AE450" si="218">IF(K387&lt;&gt;"USA",IF(K387&lt;&gt;"Unknown","International","Unknown"),"Domestic")</f>
        <v>Domestic</v>
      </c>
      <c r="AF387" s="82" t="str">
        <f t="shared" ref="AF387:AF450" si="219">IF(E387="Undergraduate Student","student",IF(E387="Graduate Student","student","non-student"))</f>
        <v>student</v>
      </c>
      <c r="AI387" s="82">
        <f>'GDP per Capita'!N387</f>
        <v>63809.64</v>
      </c>
      <c r="AJ387" s="82">
        <f t="shared" ref="AJ387:AJ450" si="220">IFERROR(AI387,"")</f>
        <v>63809.64</v>
      </c>
      <c r="AK387" s="82">
        <f t="shared" ref="AK387:AK450" si="221">IFERROR(AI387,AVERAGE(AJ$2:AJ$2538))</f>
        <v>63809.64</v>
      </c>
      <c r="AL387" s="88">
        <f t="shared" ref="AL387:AL450" si="222">AC387/AK387</f>
        <v>1.8055060668756791E-2</v>
      </c>
    </row>
    <row r="388" spans="1:38">
      <c r="A388" s="77" t="s">
        <v>224</v>
      </c>
      <c r="B388" s="77">
        <v>490</v>
      </c>
      <c r="C388" s="77">
        <v>51.083419599999999</v>
      </c>
      <c r="D388" s="77">
        <v>10.4234469</v>
      </c>
      <c r="E388" s="77" t="s">
        <v>38</v>
      </c>
      <c r="G388" s="77">
        <v>50</v>
      </c>
      <c r="H388" s="77" t="s">
        <v>61</v>
      </c>
      <c r="I388" s="77">
        <v>2020</v>
      </c>
      <c r="J388" s="77">
        <v>291.01289134438298</v>
      </c>
      <c r="K388" s="77" t="s">
        <v>224</v>
      </c>
      <c r="L388" s="77" t="s">
        <v>31</v>
      </c>
      <c r="M388" s="77" t="s">
        <v>841</v>
      </c>
      <c r="N388" s="77">
        <v>1</v>
      </c>
      <c r="O388" s="77">
        <v>0</v>
      </c>
      <c r="P388" s="77" t="s">
        <v>8</v>
      </c>
      <c r="Q388" s="77">
        <v>33.425505600000001</v>
      </c>
      <c r="R388" s="77">
        <v>-111.94001249999999</v>
      </c>
      <c r="S388" s="77">
        <v>18122.962310532101</v>
      </c>
      <c r="T388" s="77">
        <v>2.79631131722316</v>
      </c>
      <c r="U388" s="77">
        <v>181</v>
      </c>
      <c r="V388" s="77">
        <v>318</v>
      </c>
      <c r="W388" s="77">
        <v>7.3801999999999895E-2</v>
      </c>
      <c r="X388" s="77">
        <v>0</v>
      </c>
      <c r="Y388" s="77">
        <v>0</v>
      </c>
      <c r="Z388" s="77">
        <v>0</v>
      </c>
      <c r="AA388" s="77">
        <v>1902.9110426058701</v>
      </c>
      <c r="AB388" s="77">
        <v>2.8701133172231601</v>
      </c>
      <c r="AC388" s="77">
        <v>2692.9239339502601</v>
      </c>
      <c r="AE388" s="87" t="str">
        <f t="shared" si="218"/>
        <v>International</v>
      </c>
      <c r="AF388" s="82" t="str">
        <f t="shared" si="219"/>
        <v>student</v>
      </c>
      <c r="AI388" s="82">
        <f>'GDP per Capita'!N388</f>
        <v>49180.54</v>
      </c>
      <c r="AJ388" s="82">
        <f t="shared" si="220"/>
        <v>49180.54</v>
      </c>
      <c r="AK388" s="82">
        <f t="shared" si="221"/>
        <v>49180.54</v>
      </c>
      <c r="AL388" s="88">
        <f t="shared" si="222"/>
        <v>5.4755883809943118E-2</v>
      </c>
    </row>
    <row r="389" spans="1:38">
      <c r="A389" s="77" t="s">
        <v>112</v>
      </c>
      <c r="B389" s="77">
        <v>491</v>
      </c>
      <c r="C389" s="77">
        <v>40.735657000000003</v>
      </c>
      <c r="D389" s="77">
        <v>-74.172366699999998</v>
      </c>
      <c r="E389" s="77" t="s">
        <v>42</v>
      </c>
      <c r="G389" s="77">
        <v>100</v>
      </c>
      <c r="H389" s="77" t="s">
        <v>60</v>
      </c>
      <c r="I389" s="77">
        <v>2020</v>
      </c>
      <c r="J389" s="77">
        <v>565.76006783165496</v>
      </c>
      <c r="K389" s="77" t="s">
        <v>29</v>
      </c>
      <c r="L389" s="77" t="s">
        <v>29</v>
      </c>
      <c r="M389" s="77" t="s">
        <v>841</v>
      </c>
      <c r="N389" s="77">
        <v>1</v>
      </c>
      <c r="O389" s="77">
        <v>0</v>
      </c>
      <c r="P389" s="77" t="s">
        <v>8</v>
      </c>
      <c r="Q389" s="77">
        <v>33.425505600000001</v>
      </c>
      <c r="R389" s="77">
        <v>-111.94001249999999</v>
      </c>
      <c r="S389" s="77">
        <v>6839.0490433003897</v>
      </c>
      <c r="T389" s="77">
        <v>1.1273746199691499</v>
      </c>
      <c r="U389" s="77">
        <v>181</v>
      </c>
      <c r="V389" s="77">
        <v>636</v>
      </c>
      <c r="W389" s="77">
        <v>0.14760399999999901</v>
      </c>
      <c r="X389" s="77">
        <v>0</v>
      </c>
      <c r="Y389" s="77">
        <v>0</v>
      </c>
      <c r="Z389" s="77">
        <v>0</v>
      </c>
      <c r="AA389" s="77">
        <v>820.68588519604702</v>
      </c>
      <c r="AB389" s="77">
        <v>1.27497861996915</v>
      </c>
      <c r="AC389" s="77">
        <v>2203.4459530276999</v>
      </c>
      <c r="AE389" s="87" t="str">
        <f t="shared" si="218"/>
        <v>Domestic</v>
      </c>
      <c r="AF389" s="82" t="str">
        <f t="shared" si="219"/>
        <v>non-student</v>
      </c>
      <c r="AI389" s="82">
        <f>'GDP per Capita'!N389</f>
        <v>63809.64</v>
      </c>
      <c r="AJ389" s="82">
        <f t="shared" si="220"/>
        <v>63809.64</v>
      </c>
      <c r="AK389" s="82">
        <f t="shared" si="221"/>
        <v>63809.64</v>
      </c>
      <c r="AL389" s="88">
        <f t="shared" si="222"/>
        <v>3.4531552803427505E-2</v>
      </c>
    </row>
    <row r="390" spans="1:38">
      <c r="A390" s="77" t="s">
        <v>96</v>
      </c>
      <c r="B390" s="77">
        <v>492</v>
      </c>
      <c r="C390" s="77">
        <v>38.046406599999997</v>
      </c>
      <c r="D390" s="77">
        <v>-84.497039299999997</v>
      </c>
      <c r="E390" s="77" t="s">
        <v>44</v>
      </c>
      <c r="G390" s="77">
        <v>0</v>
      </c>
      <c r="H390" s="77" t="s">
        <v>62</v>
      </c>
      <c r="I390" s="77">
        <v>2020</v>
      </c>
      <c r="J390" s="77">
        <v>0</v>
      </c>
      <c r="K390" s="77" t="s">
        <v>29</v>
      </c>
      <c r="L390" s="77" t="s">
        <v>29</v>
      </c>
      <c r="M390" s="77" t="s">
        <v>841</v>
      </c>
      <c r="N390" s="77">
        <v>0</v>
      </c>
      <c r="O390" s="77">
        <v>0</v>
      </c>
      <c r="P390" s="77" t="s">
        <v>8</v>
      </c>
      <c r="Q390" s="77">
        <v>33.425505600000001</v>
      </c>
      <c r="R390" s="77">
        <v>-111.94001249999999</v>
      </c>
      <c r="S390" s="77">
        <v>5039.9946331133797</v>
      </c>
      <c r="T390" s="77">
        <v>0.88202677550859998</v>
      </c>
      <c r="U390" s="77">
        <v>181</v>
      </c>
      <c r="V390" s="77">
        <v>636</v>
      </c>
      <c r="W390" s="77">
        <v>0.14760399999999901</v>
      </c>
      <c r="X390" s="77">
        <v>0</v>
      </c>
      <c r="Y390" s="77">
        <v>0</v>
      </c>
      <c r="Z390" s="77">
        <v>0</v>
      </c>
      <c r="AA390" s="77">
        <v>604.79935597360497</v>
      </c>
      <c r="AB390" s="77">
        <v>1.0296307755086</v>
      </c>
      <c r="AC390" s="77">
        <v>1421.7993559736001</v>
      </c>
      <c r="AE390" s="87" t="str">
        <f t="shared" si="218"/>
        <v>Domestic</v>
      </c>
      <c r="AF390" s="82" t="str">
        <f t="shared" si="219"/>
        <v>student</v>
      </c>
      <c r="AI390" s="82">
        <f>'GDP per Capita'!N390</f>
        <v>63809.64</v>
      </c>
      <c r="AJ390" s="82">
        <f t="shared" si="220"/>
        <v>63809.64</v>
      </c>
      <c r="AK390" s="82">
        <f t="shared" si="221"/>
        <v>63809.64</v>
      </c>
      <c r="AL390" s="88">
        <f t="shared" si="222"/>
        <v>2.2281889632563358E-2</v>
      </c>
    </row>
    <row r="391" spans="1:38">
      <c r="A391" s="77" t="s">
        <v>140</v>
      </c>
      <c r="B391" s="77">
        <v>493</v>
      </c>
      <c r="C391" s="77">
        <v>52.223363249999998</v>
      </c>
      <c r="D391" s="77">
        <v>6.8705956640979799</v>
      </c>
      <c r="E391" s="77" t="s">
        <v>38</v>
      </c>
      <c r="G391" s="77">
        <v>50</v>
      </c>
      <c r="H391" s="77" t="s">
        <v>61</v>
      </c>
      <c r="I391" s="77">
        <v>2020</v>
      </c>
      <c r="J391" s="77">
        <v>291.01289134438298</v>
      </c>
      <c r="K391" s="77" t="s">
        <v>328</v>
      </c>
      <c r="L391" s="77" t="s">
        <v>31</v>
      </c>
      <c r="M391" s="77" t="s">
        <v>841</v>
      </c>
      <c r="N391" s="77">
        <v>1</v>
      </c>
      <c r="O391" s="77">
        <v>0</v>
      </c>
      <c r="P391" s="77" t="s">
        <v>8</v>
      </c>
      <c r="Q391" s="77">
        <v>33.425505600000001</v>
      </c>
      <c r="R391" s="77">
        <v>-111.94001249999999</v>
      </c>
      <c r="S391" s="77">
        <v>17592.175574196899</v>
      </c>
      <c r="T391" s="77">
        <v>2.7127765263635499</v>
      </c>
      <c r="U391" s="77">
        <v>181</v>
      </c>
      <c r="V391" s="77">
        <v>318</v>
      </c>
      <c r="W391" s="77">
        <v>7.3801999999999895E-2</v>
      </c>
      <c r="X391" s="77">
        <v>0</v>
      </c>
      <c r="Y391" s="77">
        <v>0</v>
      </c>
      <c r="Z391" s="77">
        <v>0</v>
      </c>
      <c r="AA391" s="77">
        <v>1847.17843529068</v>
      </c>
      <c r="AB391" s="77">
        <v>2.7865785263635501</v>
      </c>
      <c r="AC391" s="77">
        <v>2637.1913266350598</v>
      </c>
      <c r="AE391" s="87" t="str">
        <f t="shared" si="218"/>
        <v>International</v>
      </c>
      <c r="AF391" s="82" t="str">
        <f t="shared" si="219"/>
        <v>student</v>
      </c>
      <c r="AI391" s="82">
        <f>'GDP per Capita'!N391</f>
        <v>53666.48</v>
      </c>
      <c r="AJ391" s="82">
        <f t="shared" si="220"/>
        <v>53666.48</v>
      </c>
      <c r="AK391" s="82">
        <f t="shared" si="221"/>
        <v>53666.48</v>
      </c>
      <c r="AL391" s="88">
        <f t="shared" si="222"/>
        <v>4.9140381978379423E-2</v>
      </c>
    </row>
    <row r="392" spans="1:38">
      <c r="A392" s="77" t="s">
        <v>168</v>
      </c>
      <c r="B392" s="77">
        <v>494</v>
      </c>
      <c r="C392" s="77">
        <v>37.4443292999999</v>
      </c>
      <c r="D392" s="77">
        <v>-122.1598465</v>
      </c>
      <c r="E392" s="77" t="s">
        <v>38</v>
      </c>
      <c r="G392" s="77">
        <v>50</v>
      </c>
      <c r="H392" s="77" t="s">
        <v>61</v>
      </c>
      <c r="I392" s="77">
        <v>2020</v>
      </c>
      <c r="J392" s="77">
        <v>291.01289134438298</v>
      </c>
      <c r="K392" s="77" t="s">
        <v>29</v>
      </c>
      <c r="L392" s="77" t="s">
        <v>29</v>
      </c>
      <c r="M392" s="77" t="s">
        <v>841</v>
      </c>
      <c r="N392" s="77">
        <v>1</v>
      </c>
      <c r="O392" s="77">
        <v>0</v>
      </c>
      <c r="P392" s="77" t="s">
        <v>8</v>
      </c>
      <c r="Q392" s="77">
        <v>33.425505600000001</v>
      </c>
      <c r="R392" s="77">
        <v>-111.94001249999999</v>
      </c>
      <c r="S392" s="77">
        <v>2054.6012357294298</v>
      </c>
      <c r="T392" s="77">
        <v>0.432931059628686</v>
      </c>
      <c r="U392" s="77">
        <v>181</v>
      </c>
      <c r="V392" s="77">
        <v>318</v>
      </c>
      <c r="W392" s="77">
        <v>7.3801999999999895E-2</v>
      </c>
      <c r="X392" s="77">
        <v>0</v>
      </c>
      <c r="Y392" s="77">
        <v>0</v>
      </c>
      <c r="Z392" s="77">
        <v>0</v>
      </c>
      <c r="AA392" s="77">
        <v>394.48343726005203</v>
      </c>
      <c r="AB392" s="77">
        <v>0.50673305962868598</v>
      </c>
      <c r="AC392" s="77">
        <v>1184.4963286044299</v>
      </c>
      <c r="AE392" s="87" t="str">
        <f t="shared" si="218"/>
        <v>Domestic</v>
      </c>
      <c r="AF392" s="82" t="str">
        <f t="shared" si="219"/>
        <v>student</v>
      </c>
      <c r="AI392" s="82">
        <f>'GDP per Capita'!N392</f>
        <v>63809.64</v>
      </c>
      <c r="AJ392" s="82">
        <f t="shared" si="220"/>
        <v>63809.64</v>
      </c>
      <c r="AK392" s="82">
        <f t="shared" si="221"/>
        <v>63809.64</v>
      </c>
      <c r="AL392" s="88">
        <f t="shared" si="222"/>
        <v>1.8562968363470315E-2</v>
      </c>
    </row>
    <row r="393" spans="1:38">
      <c r="A393" s="77" t="s">
        <v>104</v>
      </c>
      <c r="B393" s="77">
        <v>495</v>
      </c>
      <c r="C393" s="77">
        <v>51.439264799999997</v>
      </c>
      <c r="D393" s="77">
        <v>5.4786330000000003</v>
      </c>
      <c r="E393" s="77" t="s">
        <v>37</v>
      </c>
      <c r="G393" s="77">
        <v>0</v>
      </c>
      <c r="H393" s="77" t="s">
        <v>63</v>
      </c>
      <c r="I393" s="77">
        <v>2020</v>
      </c>
      <c r="J393" s="77">
        <v>0</v>
      </c>
      <c r="K393" s="77" t="s">
        <v>328</v>
      </c>
      <c r="L393" s="77" t="s">
        <v>31</v>
      </c>
      <c r="M393" s="77" t="s">
        <v>841</v>
      </c>
      <c r="N393" s="77">
        <v>0</v>
      </c>
      <c r="O393" s="77">
        <v>0</v>
      </c>
      <c r="P393" s="77" t="s">
        <v>8</v>
      </c>
      <c r="Q393" s="77">
        <v>33.425505600000001</v>
      </c>
      <c r="R393" s="77">
        <v>-111.94001249999999</v>
      </c>
      <c r="S393" s="77">
        <v>17564.123027022099</v>
      </c>
      <c r="T393" s="77">
        <v>2.7083754526733901</v>
      </c>
      <c r="U393" s="77">
        <v>181</v>
      </c>
      <c r="V393" s="77">
        <v>636</v>
      </c>
      <c r="W393" s="77">
        <v>0.14760399999999901</v>
      </c>
      <c r="X393" s="77">
        <v>0</v>
      </c>
      <c r="Y393" s="77">
        <v>0</v>
      </c>
      <c r="Z393" s="77">
        <v>0</v>
      </c>
      <c r="AA393" s="77">
        <v>1844.23291783732</v>
      </c>
      <c r="AB393" s="77">
        <v>2.8559794526733899</v>
      </c>
      <c r="AC393" s="77">
        <v>2661.2329178373202</v>
      </c>
      <c r="AE393" s="87" t="str">
        <f t="shared" si="218"/>
        <v>International</v>
      </c>
      <c r="AF393" s="82" t="str">
        <f t="shared" si="219"/>
        <v>non-student</v>
      </c>
      <c r="AI393" s="82">
        <f>'GDP per Capita'!N393</f>
        <v>53666.48</v>
      </c>
      <c r="AJ393" s="82">
        <f t="shared" si="220"/>
        <v>53666.48</v>
      </c>
      <c r="AK393" s="82">
        <f t="shared" si="221"/>
        <v>53666.48</v>
      </c>
      <c r="AL393" s="88">
        <f t="shared" si="222"/>
        <v>4.9588363496866572E-2</v>
      </c>
    </row>
    <row r="394" spans="1:38">
      <c r="A394" s="77" t="s">
        <v>127</v>
      </c>
      <c r="B394" s="77">
        <v>496</v>
      </c>
      <c r="C394" s="77">
        <v>40.014985600000003</v>
      </c>
      <c r="D394" s="77">
        <v>-105.27054560000001</v>
      </c>
      <c r="E394" s="77" t="s">
        <v>37</v>
      </c>
      <c r="G394" s="77">
        <v>0</v>
      </c>
      <c r="H394" s="77" t="s">
        <v>63</v>
      </c>
      <c r="I394" s="77">
        <v>2020</v>
      </c>
      <c r="J394" s="77">
        <v>0</v>
      </c>
      <c r="K394" s="77" t="s">
        <v>29</v>
      </c>
      <c r="L394" s="77" t="s">
        <v>29</v>
      </c>
      <c r="M394" s="77" t="s">
        <v>841</v>
      </c>
      <c r="N394" s="77">
        <v>0</v>
      </c>
      <c r="O394" s="77">
        <v>0</v>
      </c>
      <c r="P394" s="77" t="s">
        <v>8</v>
      </c>
      <c r="Q394" s="77">
        <v>33.425505600000001</v>
      </c>
      <c r="R394" s="77">
        <v>-111.94001249999999</v>
      </c>
      <c r="S394" s="77">
        <v>1885.80224014141</v>
      </c>
      <c r="T394" s="77">
        <v>0.41064203417221601</v>
      </c>
      <c r="U394" s="77">
        <v>181</v>
      </c>
      <c r="V394" s="77">
        <v>636</v>
      </c>
      <c r="W394" s="77">
        <v>0.14760399999999901</v>
      </c>
      <c r="X394" s="77">
        <v>0</v>
      </c>
      <c r="Y394" s="77">
        <v>0</v>
      </c>
      <c r="Z394" s="77">
        <v>0</v>
      </c>
      <c r="AA394" s="77">
        <v>362.07403010715097</v>
      </c>
      <c r="AB394" s="77">
        <v>0.55824603417221597</v>
      </c>
      <c r="AC394" s="77">
        <v>1179.0740301071501</v>
      </c>
      <c r="AE394" s="87" t="str">
        <f t="shared" si="218"/>
        <v>Domestic</v>
      </c>
      <c r="AF394" s="82" t="str">
        <f t="shared" si="219"/>
        <v>non-student</v>
      </c>
      <c r="AI394" s="82">
        <f>'GDP per Capita'!N394</f>
        <v>63809.64</v>
      </c>
      <c r="AJ394" s="82">
        <f t="shared" si="220"/>
        <v>63809.64</v>
      </c>
      <c r="AK394" s="82">
        <f t="shared" si="221"/>
        <v>63809.64</v>
      </c>
      <c r="AL394" s="88">
        <f t="shared" si="222"/>
        <v>1.8477992198469542E-2</v>
      </c>
    </row>
    <row r="395" spans="1:38">
      <c r="A395" s="77" t="s">
        <v>100</v>
      </c>
      <c r="B395" s="77">
        <v>497</v>
      </c>
      <c r="C395" s="77">
        <v>33.425505600000001</v>
      </c>
      <c r="D395" s="77">
        <v>-111.94001249999999</v>
      </c>
      <c r="E395" s="77" t="s">
        <v>38</v>
      </c>
      <c r="G395" s="77">
        <v>50</v>
      </c>
      <c r="H395" s="77" t="s">
        <v>61</v>
      </c>
      <c r="I395" s="77">
        <v>2020</v>
      </c>
      <c r="J395" s="77">
        <v>291.01289134438298</v>
      </c>
      <c r="K395" s="77" t="s">
        <v>29</v>
      </c>
      <c r="L395" s="77" t="s">
        <v>29</v>
      </c>
      <c r="M395" s="77" t="s">
        <v>841</v>
      </c>
      <c r="N395" s="77">
        <v>1</v>
      </c>
      <c r="O395" s="77">
        <v>1</v>
      </c>
      <c r="P395" s="77" t="s">
        <v>8</v>
      </c>
      <c r="Q395" s="77">
        <v>33.425505600000001</v>
      </c>
      <c r="R395" s="77">
        <v>-111.94001249999999</v>
      </c>
      <c r="S395" s="77">
        <v>0</v>
      </c>
      <c r="T395" s="77">
        <v>0</v>
      </c>
      <c r="U395" s="77">
        <v>0</v>
      </c>
      <c r="V395" s="77">
        <v>0</v>
      </c>
      <c r="W395" s="77">
        <v>0</v>
      </c>
      <c r="X395" s="77">
        <v>0</v>
      </c>
      <c r="Y395" s="77">
        <v>0</v>
      </c>
      <c r="Z395" s="77">
        <v>0</v>
      </c>
      <c r="AA395" s="77">
        <v>0</v>
      </c>
      <c r="AB395" s="77">
        <v>0</v>
      </c>
      <c r="AC395" s="77">
        <v>291.01289134438298</v>
      </c>
      <c r="AE395" s="87" t="str">
        <f t="shared" si="218"/>
        <v>Domestic</v>
      </c>
      <c r="AF395" s="82" t="str">
        <f t="shared" si="219"/>
        <v>student</v>
      </c>
      <c r="AI395" s="82">
        <f>'GDP per Capita'!N395</f>
        <v>63809.64</v>
      </c>
      <c r="AJ395" s="82">
        <f t="shared" si="220"/>
        <v>63809.64</v>
      </c>
      <c r="AK395" s="82">
        <f t="shared" si="221"/>
        <v>63809.64</v>
      </c>
      <c r="AL395" s="88">
        <f t="shared" si="222"/>
        <v>4.5606414852737455E-3</v>
      </c>
    </row>
    <row r="396" spans="1:38">
      <c r="A396" s="77" t="s">
        <v>253</v>
      </c>
      <c r="B396" s="77">
        <v>498</v>
      </c>
      <c r="C396" s="77">
        <v>44.669799599999997</v>
      </c>
      <c r="D396" s="77">
        <v>-74.981334899999993</v>
      </c>
      <c r="E396" s="77" t="s">
        <v>38</v>
      </c>
      <c r="G396" s="77">
        <v>50</v>
      </c>
      <c r="H396" s="77" t="s">
        <v>61</v>
      </c>
      <c r="I396" s="77">
        <v>2020</v>
      </c>
      <c r="J396" s="77">
        <v>291.01289134438298</v>
      </c>
      <c r="K396" s="77" t="s">
        <v>29</v>
      </c>
      <c r="L396" s="77" t="s">
        <v>29</v>
      </c>
      <c r="M396" s="77" t="s">
        <v>841</v>
      </c>
      <c r="N396" s="77">
        <v>1</v>
      </c>
      <c r="O396" s="77">
        <v>0</v>
      </c>
      <c r="P396" s="77" t="s">
        <v>8</v>
      </c>
      <c r="Q396" s="77">
        <v>33.425505600000001</v>
      </c>
      <c r="R396" s="77">
        <v>-111.94001249999999</v>
      </c>
      <c r="S396" s="77">
        <v>6785.0526472230003</v>
      </c>
      <c r="T396" s="77">
        <v>1.1199277793751901</v>
      </c>
      <c r="U396" s="77">
        <v>181</v>
      </c>
      <c r="V396" s="77">
        <v>318</v>
      </c>
      <c r="W396" s="77">
        <v>7.3801999999999895E-2</v>
      </c>
      <c r="X396" s="77">
        <v>0</v>
      </c>
      <c r="Y396" s="77">
        <v>0</v>
      </c>
      <c r="Z396" s="77">
        <v>0</v>
      </c>
      <c r="AA396" s="77">
        <v>814.20631766676001</v>
      </c>
      <c r="AB396" s="77">
        <v>1.19372977937519</v>
      </c>
      <c r="AC396" s="77">
        <v>1604.21920901114</v>
      </c>
      <c r="AE396" s="87" t="str">
        <f t="shared" si="218"/>
        <v>Domestic</v>
      </c>
      <c r="AF396" s="82" t="str">
        <f t="shared" si="219"/>
        <v>student</v>
      </c>
      <c r="AI396" s="82">
        <f>'GDP per Capita'!N396</f>
        <v>63809.64</v>
      </c>
      <c r="AJ396" s="82">
        <f t="shared" si="220"/>
        <v>63809.64</v>
      </c>
      <c r="AK396" s="82">
        <f t="shared" si="221"/>
        <v>63809.64</v>
      </c>
      <c r="AL396" s="88">
        <f t="shared" si="222"/>
        <v>2.5140703019342219E-2</v>
      </c>
    </row>
    <row r="397" spans="1:38">
      <c r="A397" s="77" t="s">
        <v>83</v>
      </c>
      <c r="B397" s="77">
        <v>499</v>
      </c>
      <c r="C397" s="77">
        <v>22.283345399999899</v>
      </c>
      <c r="D397" s="77">
        <v>39.112814499999999</v>
      </c>
      <c r="E397" s="77" t="s">
        <v>37</v>
      </c>
      <c r="G397" s="77">
        <v>100</v>
      </c>
      <c r="H397" s="77" t="s">
        <v>60</v>
      </c>
      <c r="I397" s="77">
        <v>2020</v>
      </c>
      <c r="J397" s="77">
        <v>565.76006783165496</v>
      </c>
      <c r="K397" s="77" t="s">
        <v>570</v>
      </c>
      <c r="L397" s="77" t="s">
        <v>32</v>
      </c>
      <c r="M397" s="77" t="s">
        <v>841</v>
      </c>
      <c r="N397" s="77">
        <v>1</v>
      </c>
      <c r="O397" s="77">
        <v>0</v>
      </c>
      <c r="P397" s="77" t="s">
        <v>8</v>
      </c>
      <c r="Q397" s="77">
        <v>33.425505600000001</v>
      </c>
      <c r="R397" s="77">
        <v>-111.94001249999999</v>
      </c>
      <c r="S397" s="77">
        <v>26205.178499588201</v>
      </c>
      <c r="T397" s="77">
        <v>4.1296228348213599</v>
      </c>
      <c r="U397" s="77">
        <v>181</v>
      </c>
      <c r="V397" s="77">
        <v>636</v>
      </c>
      <c r="W397" s="77">
        <v>0.14760399999999901</v>
      </c>
      <c r="X397" s="77">
        <v>0</v>
      </c>
      <c r="Y397" s="77">
        <v>0</v>
      </c>
      <c r="Z397" s="77">
        <v>0</v>
      </c>
      <c r="AA397" s="77">
        <v>2397.7738327123202</v>
      </c>
      <c r="AB397" s="77">
        <v>4.2772268348213602</v>
      </c>
      <c r="AC397" s="77">
        <v>3780.5339005439801</v>
      </c>
      <c r="AE397" s="87" t="str">
        <f t="shared" si="218"/>
        <v>International</v>
      </c>
      <c r="AF397" s="82" t="str">
        <f t="shared" si="219"/>
        <v>non-student</v>
      </c>
      <c r="AI397" s="82">
        <f>'GDP per Capita'!N397</f>
        <v>21764.39</v>
      </c>
      <c r="AJ397" s="82">
        <f t="shared" si="220"/>
        <v>21764.39</v>
      </c>
      <c r="AK397" s="82">
        <f t="shared" si="221"/>
        <v>21764.39</v>
      </c>
      <c r="AL397" s="88">
        <f t="shared" si="222"/>
        <v>0.17370272727808958</v>
      </c>
    </row>
    <row r="398" spans="1:38">
      <c r="A398" s="77" t="s">
        <v>96</v>
      </c>
      <c r="B398" s="77">
        <v>500</v>
      </c>
      <c r="C398" s="77">
        <v>38.046406599999997</v>
      </c>
      <c r="D398" s="77">
        <v>-84.497039299999997</v>
      </c>
      <c r="E398" s="77" t="s">
        <v>39</v>
      </c>
      <c r="G398" s="77">
        <v>100</v>
      </c>
      <c r="H398" s="77" t="s">
        <v>60</v>
      </c>
      <c r="I398" s="77">
        <v>2020</v>
      </c>
      <c r="J398" s="77">
        <v>565.76006783165496</v>
      </c>
      <c r="K398" s="77" t="s">
        <v>29</v>
      </c>
      <c r="L398" s="77" t="s">
        <v>29</v>
      </c>
      <c r="M398" s="77" t="s">
        <v>841</v>
      </c>
      <c r="N398" s="77">
        <v>1</v>
      </c>
      <c r="O398" s="77">
        <v>0</v>
      </c>
      <c r="P398" s="77" t="s">
        <v>8</v>
      </c>
      <c r="Q398" s="77">
        <v>33.425505600000001</v>
      </c>
      <c r="R398" s="77">
        <v>-111.94001249999999</v>
      </c>
      <c r="S398" s="77">
        <v>5039.9946331133797</v>
      </c>
      <c r="T398" s="77">
        <v>0.88202677550859998</v>
      </c>
      <c r="U398" s="77">
        <v>181</v>
      </c>
      <c r="V398" s="77">
        <v>636</v>
      </c>
      <c r="W398" s="77">
        <v>0.14760399999999901</v>
      </c>
      <c r="X398" s="77">
        <v>0</v>
      </c>
      <c r="Y398" s="77">
        <v>0</v>
      </c>
      <c r="Z398" s="77">
        <v>0</v>
      </c>
      <c r="AA398" s="77">
        <v>604.79935597360497</v>
      </c>
      <c r="AB398" s="77">
        <v>1.0296307755086</v>
      </c>
      <c r="AC398" s="77">
        <v>1987.5594238052599</v>
      </c>
      <c r="AE398" s="87" t="str">
        <f t="shared" si="218"/>
        <v>Domestic</v>
      </c>
      <c r="AF398" s="82" t="str">
        <f t="shared" si="219"/>
        <v>non-student</v>
      </c>
      <c r="AI398" s="82">
        <f>'GDP per Capita'!N398</f>
        <v>63809.64</v>
      </c>
      <c r="AJ398" s="82">
        <f t="shared" si="220"/>
        <v>63809.64</v>
      </c>
      <c r="AK398" s="82">
        <f t="shared" si="221"/>
        <v>63809.64</v>
      </c>
      <c r="AL398" s="88">
        <f t="shared" si="222"/>
        <v>3.1148262610559471E-2</v>
      </c>
    </row>
    <row r="399" spans="1:38">
      <c r="A399" s="77" t="s">
        <v>81</v>
      </c>
      <c r="B399" s="77">
        <v>501</v>
      </c>
      <c r="C399" s="77">
        <v>41.704567750000002</v>
      </c>
      <c r="D399" s="77">
        <v>-86.238220260172596</v>
      </c>
      <c r="E399" s="77" t="s">
        <v>37</v>
      </c>
      <c r="G399" s="77">
        <v>100</v>
      </c>
      <c r="H399" s="77" t="s">
        <v>60</v>
      </c>
      <c r="I399" s="77">
        <v>2020</v>
      </c>
      <c r="J399" s="77">
        <v>565.76006783165496</v>
      </c>
      <c r="K399" s="77" t="s">
        <v>29</v>
      </c>
      <c r="L399" s="77" t="s">
        <v>29</v>
      </c>
      <c r="M399" s="77" t="s">
        <v>841</v>
      </c>
      <c r="N399" s="77">
        <v>1</v>
      </c>
      <c r="O399" s="77">
        <v>0</v>
      </c>
      <c r="P399" s="77" t="s">
        <v>8</v>
      </c>
      <c r="Q399" s="77">
        <v>33.425505600000001</v>
      </c>
      <c r="R399" s="77">
        <v>-111.94001249999999</v>
      </c>
      <c r="S399" s="77">
        <v>4867.1097617662499</v>
      </c>
      <c r="T399" s="77">
        <v>0.85874982891715101</v>
      </c>
      <c r="U399" s="77">
        <v>181</v>
      </c>
      <c r="V399" s="77">
        <v>636</v>
      </c>
      <c r="W399" s="77">
        <v>0.14760399999999901</v>
      </c>
      <c r="X399" s="77">
        <v>0</v>
      </c>
      <c r="Y399" s="77">
        <v>0</v>
      </c>
      <c r="Z399" s="77">
        <v>0</v>
      </c>
      <c r="AA399" s="77">
        <v>584.05317141194996</v>
      </c>
      <c r="AB399" s="77">
        <v>1.0063538289171501</v>
      </c>
      <c r="AC399" s="77">
        <v>1966.8132392436</v>
      </c>
      <c r="AE399" s="87" t="str">
        <f t="shared" si="218"/>
        <v>Domestic</v>
      </c>
      <c r="AF399" s="82" t="str">
        <f t="shared" si="219"/>
        <v>non-student</v>
      </c>
      <c r="AI399" s="82">
        <f>'GDP per Capita'!N399</f>
        <v>63809.64</v>
      </c>
      <c r="AJ399" s="82">
        <f t="shared" si="220"/>
        <v>63809.64</v>
      </c>
      <c r="AK399" s="82">
        <f t="shared" si="221"/>
        <v>63809.64</v>
      </c>
      <c r="AL399" s="88">
        <f t="shared" si="222"/>
        <v>3.0823136429599038E-2</v>
      </c>
    </row>
    <row r="400" spans="1:38">
      <c r="A400" s="77" t="s">
        <v>83</v>
      </c>
      <c r="B400" s="77">
        <v>502</v>
      </c>
      <c r="C400" s="77">
        <v>22.283345399999899</v>
      </c>
      <c r="D400" s="77">
        <v>39.112814499999999</v>
      </c>
      <c r="E400" s="77" t="s">
        <v>39</v>
      </c>
      <c r="G400" s="77">
        <v>100</v>
      </c>
      <c r="H400" s="77" t="s">
        <v>60</v>
      </c>
      <c r="I400" s="77">
        <v>2020</v>
      </c>
      <c r="J400" s="77">
        <v>565.76006783165496</v>
      </c>
      <c r="K400" s="77" t="s">
        <v>570</v>
      </c>
      <c r="L400" s="77" t="s">
        <v>32</v>
      </c>
      <c r="M400" s="77" t="s">
        <v>841</v>
      </c>
      <c r="N400" s="77">
        <v>1</v>
      </c>
      <c r="O400" s="77">
        <v>0</v>
      </c>
      <c r="P400" s="77" t="s">
        <v>8</v>
      </c>
      <c r="Q400" s="77">
        <v>33.425505600000001</v>
      </c>
      <c r="R400" s="77">
        <v>-111.94001249999999</v>
      </c>
      <c r="S400" s="77">
        <v>26205.178499588201</v>
      </c>
      <c r="T400" s="77">
        <v>4.1296228348213599</v>
      </c>
      <c r="U400" s="77">
        <v>181</v>
      </c>
      <c r="V400" s="77">
        <v>636</v>
      </c>
      <c r="W400" s="77">
        <v>0.14760399999999901</v>
      </c>
      <c r="X400" s="77">
        <v>0</v>
      </c>
      <c r="Y400" s="77">
        <v>0</v>
      </c>
      <c r="Z400" s="77">
        <v>0</v>
      </c>
      <c r="AA400" s="77">
        <v>2397.7738327123202</v>
      </c>
      <c r="AB400" s="77">
        <v>4.2772268348213602</v>
      </c>
      <c r="AC400" s="77">
        <v>3780.5339005439801</v>
      </c>
      <c r="AE400" s="87" t="str">
        <f t="shared" si="218"/>
        <v>International</v>
      </c>
      <c r="AF400" s="82" t="str">
        <f t="shared" si="219"/>
        <v>non-student</v>
      </c>
      <c r="AI400" s="82">
        <f>'GDP per Capita'!N400</f>
        <v>21764.39</v>
      </c>
      <c r="AJ400" s="82">
        <f t="shared" si="220"/>
        <v>21764.39</v>
      </c>
      <c r="AK400" s="82">
        <f t="shared" si="221"/>
        <v>21764.39</v>
      </c>
      <c r="AL400" s="88">
        <f t="shared" si="222"/>
        <v>0.17370272727808958</v>
      </c>
    </row>
    <row r="401" spans="1:38">
      <c r="A401" s="77" t="s">
        <v>169</v>
      </c>
      <c r="B401" s="77">
        <v>503</v>
      </c>
      <c r="C401" s="77">
        <v>40.794450399999903</v>
      </c>
      <c r="D401" s="77">
        <v>-77.861638599999907</v>
      </c>
      <c r="E401" s="77" t="s">
        <v>37</v>
      </c>
      <c r="G401" s="77">
        <v>0</v>
      </c>
      <c r="H401" s="77" t="s">
        <v>63</v>
      </c>
      <c r="I401" s="77">
        <v>2020</v>
      </c>
      <c r="J401" s="77">
        <v>0</v>
      </c>
      <c r="K401" s="77" t="s">
        <v>29</v>
      </c>
      <c r="L401" s="77" t="s">
        <v>29</v>
      </c>
      <c r="M401" s="77" t="s">
        <v>841</v>
      </c>
      <c r="N401" s="77">
        <v>0</v>
      </c>
      <c r="O401" s="77">
        <v>0</v>
      </c>
      <c r="P401" s="77" t="s">
        <v>8</v>
      </c>
      <c r="Q401" s="77">
        <v>33.425505600000001</v>
      </c>
      <c r="R401" s="77">
        <v>-111.94001249999999</v>
      </c>
      <c r="S401" s="77">
        <v>6219.10258720824</v>
      </c>
      <c r="T401" s="77">
        <v>1.04218469490634</v>
      </c>
      <c r="U401" s="77">
        <v>181</v>
      </c>
      <c r="V401" s="77">
        <v>636</v>
      </c>
      <c r="W401" s="77">
        <v>0.14760399999999901</v>
      </c>
      <c r="X401" s="77">
        <v>0</v>
      </c>
      <c r="Y401" s="77">
        <v>0</v>
      </c>
      <c r="Z401" s="77">
        <v>0</v>
      </c>
      <c r="AA401" s="77">
        <v>746.29231046498899</v>
      </c>
      <c r="AB401" s="77">
        <v>1.1897886949063401</v>
      </c>
      <c r="AC401" s="77">
        <v>1563.2923104649799</v>
      </c>
      <c r="AE401" s="87" t="str">
        <f t="shared" si="218"/>
        <v>Domestic</v>
      </c>
      <c r="AF401" s="82" t="str">
        <f t="shared" si="219"/>
        <v>non-student</v>
      </c>
      <c r="AI401" s="82">
        <f>'GDP per Capita'!N401</f>
        <v>63809.64</v>
      </c>
      <c r="AJ401" s="82">
        <f t="shared" si="220"/>
        <v>63809.64</v>
      </c>
      <c r="AK401" s="82">
        <f t="shared" si="221"/>
        <v>63809.64</v>
      </c>
      <c r="AL401" s="88">
        <f t="shared" si="222"/>
        <v>2.4499312493613503E-2</v>
      </c>
    </row>
    <row r="402" spans="1:38">
      <c r="A402" s="77" t="s">
        <v>105</v>
      </c>
      <c r="B402" s="77">
        <v>504</v>
      </c>
      <c r="C402" s="77">
        <v>30.271128600000001</v>
      </c>
      <c r="D402" s="77">
        <v>-97.743699500000005</v>
      </c>
      <c r="E402" s="77" t="s">
        <v>38</v>
      </c>
      <c r="G402" s="77">
        <v>50</v>
      </c>
      <c r="H402" s="77" t="s">
        <v>61</v>
      </c>
      <c r="I402" s="77">
        <v>2020</v>
      </c>
      <c r="J402" s="77">
        <v>291.01289134438298</v>
      </c>
      <c r="K402" s="77" t="s">
        <v>29</v>
      </c>
      <c r="L402" s="77" t="s">
        <v>29</v>
      </c>
      <c r="M402" s="77" t="s">
        <v>841</v>
      </c>
      <c r="N402" s="77">
        <v>1</v>
      </c>
      <c r="O402" s="77">
        <v>0</v>
      </c>
      <c r="P402" s="77" t="s">
        <v>8</v>
      </c>
      <c r="Q402" s="77">
        <v>33.425505600000001</v>
      </c>
      <c r="R402" s="77">
        <v>-111.94001249999999</v>
      </c>
      <c r="S402" s="77">
        <v>2769.4765726196601</v>
      </c>
      <c r="T402" s="77">
        <v>0.52732661291170302</v>
      </c>
      <c r="U402" s="77">
        <v>181</v>
      </c>
      <c r="V402" s="77">
        <v>318</v>
      </c>
      <c r="W402" s="77">
        <v>7.3801999999999895E-2</v>
      </c>
      <c r="X402" s="77">
        <v>0</v>
      </c>
      <c r="Y402" s="77">
        <v>0</v>
      </c>
      <c r="Z402" s="77">
        <v>0</v>
      </c>
      <c r="AA402" s="77">
        <v>531.73950194297595</v>
      </c>
      <c r="AB402" s="77">
        <v>0.60112861291170305</v>
      </c>
      <c r="AC402" s="77">
        <v>1321.7523932873501</v>
      </c>
      <c r="AE402" s="87" t="str">
        <f t="shared" si="218"/>
        <v>Domestic</v>
      </c>
      <c r="AF402" s="82" t="str">
        <f t="shared" si="219"/>
        <v>student</v>
      </c>
      <c r="AI402" s="82">
        <f>'GDP per Capita'!N402</f>
        <v>63809.64</v>
      </c>
      <c r="AJ402" s="82">
        <f t="shared" si="220"/>
        <v>63809.64</v>
      </c>
      <c r="AK402" s="82">
        <f t="shared" si="221"/>
        <v>63809.64</v>
      </c>
      <c r="AL402" s="88">
        <f t="shared" si="222"/>
        <v>2.0713992326039609E-2</v>
      </c>
    </row>
    <row r="403" spans="1:38">
      <c r="A403" s="77" t="s">
        <v>99</v>
      </c>
      <c r="B403" s="77">
        <v>505</v>
      </c>
      <c r="C403" s="77">
        <v>33.209561399999998</v>
      </c>
      <c r="D403" s="77">
        <v>-87.567525799999999</v>
      </c>
      <c r="E403" s="77" t="s">
        <v>38</v>
      </c>
      <c r="G403" s="77">
        <v>50</v>
      </c>
      <c r="H403" s="77" t="s">
        <v>61</v>
      </c>
      <c r="I403" s="77">
        <v>2020</v>
      </c>
      <c r="J403" s="77">
        <v>291.01289134438298</v>
      </c>
      <c r="K403" s="77" t="s">
        <v>29</v>
      </c>
      <c r="L403" s="77" t="s">
        <v>29</v>
      </c>
      <c r="M403" s="77" t="s">
        <v>841</v>
      </c>
      <c r="N403" s="77">
        <v>1</v>
      </c>
      <c r="O403" s="77">
        <v>0</v>
      </c>
      <c r="P403" s="77" t="s">
        <v>8</v>
      </c>
      <c r="Q403" s="77">
        <v>33.425505600000001</v>
      </c>
      <c r="R403" s="77">
        <v>-111.94001249999999</v>
      </c>
      <c r="S403" s="77">
        <v>4519.1550187433104</v>
      </c>
      <c r="T403" s="77">
        <v>0.80477048205547397</v>
      </c>
      <c r="U403" s="77">
        <v>181</v>
      </c>
      <c r="V403" s="77">
        <v>318</v>
      </c>
      <c r="W403" s="77">
        <v>7.3801999999999895E-2</v>
      </c>
      <c r="X403" s="77">
        <v>0</v>
      </c>
      <c r="Y403" s="77">
        <v>0</v>
      </c>
      <c r="Z403" s="77">
        <v>0</v>
      </c>
      <c r="AA403" s="77">
        <v>542.29860224919798</v>
      </c>
      <c r="AB403" s="77">
        <v>0.878572482055474</v>
      </c>
      <c r="AC403" s="77">
        <v>1332.3114935935801</v>
      </c>
      <c r="AE403" s="87" t="str">
        <f t="shared" si="218"/>
        <v>Domestic</v>
      </c>
      <c r="AF403" s="82" t="str">
        <f t="shared" si="219"/>
        <v>student</v>
      </c>
      <c r="AI403" s="82">
        <f>'GDP per Capita'!N403</f>
        <v>63809.64</v>
      </c>
      <c r="AJ403" s="82">
        <f t="shared" si="220"/>
        <v>63809.64</v>
      </c>
      <c r="AK403" s="82">
        <f t="shared" si="221"/>
        <v>63809.64</v>
      </c>
      <c r="AL403" s="88">
        <f t="shared" si="222"/>
        <v>2.0879470462356158E-2</v>
      </c>
    </row>
    <row r="404" spans="1:38">
      <c r="A404" s="77" t="s">
        <v>136</v>
      </c>
      <c r="B404" s="77">
        <v>506</v>
      </c>
      <c r="C404" s="77">
        <v>42.418429600000003</v>
      </c>
      <c r="D404" s="77">
        <v>-71.106163899999999</v>
      </c>
      <c r="E404" s="77" t="s">
        <v>38</v>
      </c>
      <c r="G404" s="77">
        <v>50</v>
      </c>
      <c r="H404" s="77" t="s">
        <v>61</v>
      </c>
      <c r="I404" s="77">
        <v>2020</v>
      </c>
      <c r="J404" s="77">
        <v>291.01289134438298</v>
      </c>
      <c r="K404" s="77" t="s">
        <v>29</v>
      </c>
      <c r="L404" s="77" t="s">
        <v>29</v>
      </c>
      <c r="M404" s="77" t="s">
        <v>841</v>
      </c>
      <c r="N404" s="77">
        <v>1</v>
      </c>
      <c r="O404" s="77">
        <v>0</v>
      </c>
      <c r="P404" s="77" t="s">
        <v>8</v>
      </c>
      <c r="Q404" s="77">
        <v>33.425505600000001</v>
      </c>
      <c r="R404" s="77">
        <v>-111.94001249999999</v>
      </c>
      <c r="S404" s="77">
        <v>7360.4852443584095</v>
      </c>
      <c r="T404" s="77">
        <v>1.1995521853352999</v>
      </c>
      <c r="U404" s="77">
        <v>181</v>
      </c>
      <c r="V404" s="77">
        <v>318</v>
      </c>
      <c r="W404" s="77">
        <v>7.3801999999999895E-2</v>
      </c>
      <c r="X404" s="77">
        <v>0</v>
      </c>
      <c r="Y404" s="77">
        <v>0</v>
      </c>
      <c r="Z404" s="77">
        <v>0</v>
      </c>
      <c r="AA404" s="77">
        <v>883.258229323009</v>
      </c>
      <c r="AB404" s="77">
        <v>1.2733541853353001</v>
      </c>
      <c r="AC404" s="77">
        <v>1673.2711206673901</v>
      </c>
      <c r="AE404" s="87" t="str">
        <f t="shared" si="218"/>
        <v>Domestic</v>
      </c>
      <c r="AF404" s="82" t="str">
        <f t="shared" si="219"/>
        <v>student</v>
      </c>
      <c r="AI404" s="82">
        <f>'GDP per Capita'!N404</f>
        <v>63809.64</v>
      </c>
      <c r="AJ404" s="82">
        <f t="shared" si="220"/>
        <v>63809.64</v>
      </c>
      <c r="AK404" s="82">
        <f t="shared" si="221"/>
        <v>63809.64</v>
      </c>
      <c r="AL404" s="88">
        <f t="shared" si="222"/>
        <v>2.6222857873314912E-2</v>
      </c>
    </row>
    <row r="405" spans="1:38">
      <c r="A405" s="77" t="s">
        <v>176</v>
      </c>
      <c r="B405" s="77">
        <v>507</v>
      </c>
      <c r="C405" s="77">
        <v>34.685074899999996</v>
      </c>
      <c r="D405" s="77">
        <v>-82.836411099999907</v>
      </c>
      <c r="E405" s="77" t="s">
        <v>44</v>
      </c>
      <c r="G405" s="77">
        <v>0</v>
      </c>
      <c r="H405" s="77" t="s">
        <v>62</v>
      </c>
      <c r="I405" s="77">
        <v>2020</v>
      </c>
      <c r="J405" s="77">
        <v>0</v>
      </c>
      <c r="K405" s="77" t="s">
        <v>29</v>
      </c>
      <c r="L405" s="77" t="s">
        <v>29</v>
      </c>
      <c r="M405" s="77" t="s">
        <v>841</v>
      </c>
      <c r="N405" s="77">
        <v>0</v>
      </c>
      <c r="O405" s="77">
        <v>0</v>
      </c>
      <c r="P405" s="77" t="s">
        <v>8</v>
      </c>
      <c r="Q405" s="77">
        <v>33.425505600000001</v>
      </c>
      <c r="R405" s="77">
        <v>-111.94001249999999</v>
      </c>
      <c r="S405" s="77">
        <v>5351.0251878197896</v>
      </c>
      <c r="T405" s="77">
        <v>0.92403606339659605</v>
      </c>
      <c r="U405" s="77">
        <v>181</v>
      </c>
      <c r="V405" s="77">
        <v>636</v>
      </c>
      <c r="W405" s="77">
        <v>0.14760399999999901</v>
      </c>
      <c r="X405" s="77">
        <v>0</v>
      </c>
      <c r="Y405" s="77">
        <v>0</v>
      </c>
      <c r="Z405" s="77">
        <v>0</v>
      </c>
      <c r="AA405" s="77">
        <v>642.12302253837504</v>
      </c>
      <c r="AB405" s="77">
        <v>1.0716400633965899</v>
      </c>
      <c r="AC405" s="77">
        <v>1459.1230225383699</v>
      </c>
      <c r="AE405" s="87" t="str">
        <f t="shared" si="218"/>
        <v>Domestic</v>
      </c>
      <c r="AF405" s="82" t="str">
        <f t="shared" si="219"/>
        <v>student</v>
      </c>
      <c r="AI405" s="82">
        <f>'GDP per Capita'!N405</f>
        <v>63809.64</v>
      </c>
      <c r="AJ405" s="82">
        <f t="shared" si="220"/>
        <v>63809.64</v>
      </c>
      <c r="AK405" s="82">
        <f t="shared" si="221"/>
        <v>63809.64</v>
      </c>
      <c r="AL405" s="88">
        <f t="shared" si="222"/>
        <v>2.286681170021285E-2</v>
      </c>
    </row>
    <row r="406" spans="1:38">
      <c r="A406" s="77" t="s">
        <v>174</v>
      </c>
      <c r="B406" s="77">
        <v>508</v>
      </c>
      <c r="C406" s="77">
        <v>41.678675399999896</v>
      </c>
      <c r="D406" s="77">
        <v>-83.512728299999907</v>
      </c>
      <c r="E406" s="77" t="s">
        <v>38</v>
      </c>
      <c r="G406" s="77">
        <v>50</v>
      </c>
      <c r="H406" s="77" t="s">
        <v>61</v>
      </c>
      <c r="I406" s="77">
        <v>2020</v>
      </c>
      <c r="J406" s="77">
        <v>291.01289134438298</v>
      </c>
      <c r="K406" s="77" t="s">
        <v>29</v>
      </c>
      <c r="L406" s="77" t="s">
        <v>29</v>
      </c>
      <c r="M406" s="77" t="s">
        <v>841</v>
      </c>
      <c r="N406" s="77">
        <v>1</v>
      </c>
      <c r="O406" s="77">
        <v>0</v>
      </c>
      <c r="P406" s="77" t="s">
        <v>8</v>
      </c>
      <c r="Q406" s="77">
        <v>33.425505600000001</v>
      </c>
      <c r="R406" s="77">
        <v>-111.94001249999999</v>
      </c>
      <c r="S406" s="77">
        <v>5307.9862347988001</v>
      </c>
      <c r="T406" s="77">
        <v>0.91821285141265596</v>
      </c>
      <c r="U406" s="77">
        <v>181</v>
      </c>
      <c r="V406" s="77">
        <v>318</v>
      </c>
      <c r="W406" s="77">
        <v>7.3801999999999895E-2</v>
      </c>
      <c r="X406" s="77">
        <v>0</v>
      </c>
      <c r="Y406" s="77">
        <v>0</v>
      </c>
      <c r="Z406" s="77">
        <v>0</v>
      </c>
      <c r="AA406" s="77">
        <v>636.95834817585603</v>
      </c>
      <c r="AB406" s="77">
        <v>0.992014851412656</v>
      </c>
      <c r="AC406" s="77">
        <v>1426.97123952023</v>
      </c>
      <c r="AE406" s="87" t="str">
        <f t="shared" si="218"/>
        <v>Domestic</v>
      </c>
      <c r="AF406" s="82" t="str">
        <f t="shared" si="219"/>
        <v>student</v>
      </c>
      <c r="AI406" s="82">
        <f>'GDP per Capita'!N406</f>
        <v>63809.64</v>
      </c>
      <c r="AJ406" s="82">
        <f t="shared" si="220"/>
        <v>63809.64</v>
      </c>
      <c r="AK406" s="82">
        <f t="shared" si="221"/>
        <v>63809.64</v>
      </c>
      <c r="AL406" s="88">
        <f t="shared" si="222"/>
        <v>2.2362941391304354E-2</v>
      </c>
    </row>
    <row r="407" spans="1:38">
      <c r="A407" s="77" t="s">
        <v>85</v>
      </c>
      <c r="B407" s="77">
        <v>509</v>
      </c>
      <c r="C407" s="77">
        <v>36.062584299999997</v>
      </c>
      <c r="D407" s="77">
        <v>-94.157432799999995</v>
      </c>
      <c r="E407" s="77" t="s">
        <v>38</v>
      </c>
      <c r="G407" s="77">
        <v>50</v>
      </c>
      <c r="H407" s="77" t="s">
        <v>61</v>
      </c>
      <c r="I407" s="77">
        <v>2020</v>
      </c>
      <c r="J407" s="77">
        <v>291.01289134438298</v>
      </c>
      <c r="K407" s="77" t="s">
        <v>29</v>
      </c>
      <c r="L407" s="77" t="s">
        <v>29</v>
      </c>
      <c r="M407" s="77" t="s">
        <v>841</v>
      </c>
      <c r="N407" s="77">
        <v>1</v>
      </c>
      <c r="O407" s="77">
        <v>0</v>
      </c>
      <c r="P407" s="77" t="s">
        <v>8</v>
      </c>
      <c r="Q407" s="77">
        <v>33.425505600000001</v>
      </c>
      <c r="R407" s="77">
        <v>-111.94001249999999</v>
      </c>
      <c r="S407" s="77">
        <v>3297.1878285582902</v>
      </c>
      <c r="T407" s="77">
        <v>0.61023653461507699</v>
      </c>
      <c r="U407" s="77">
        <v>181</v>
      </c>
      <c r="V407" s="77">
        <v>318</v>
      </c>
      <c r="W407" s="77">
        <v>7.3801999999999895E-2</v>
      </c>
      <c r="X407" s="77">
        <v>0</v>
      </c>
      <c r="Y407" s="77">
        <v>0</v>
      </c>
      <c r="Z407" s="77">
        <v>0</v>
      </c>
      <c r="AA407" s="77">
        <v>633.06006308319195</v>
      </c>
      <c r="AB407" s="77">
        <v>0.68403853461507702</v>
      </c>
      <c r="AC407" s="77">
        <v>1423.07295442757</v>
      </c>
      <c r="AE407" s="87" t="str">
        <f t="shared" si="218"/>
        <v>Domestic</v>
      </c>
      <c r="AF407" s="82" t="str">
        <f t="shared" si="219"/>
        <v>student</v>
      </c>
      <c r="AI407" s="82">
        <f>'GDP per Capita'!N407</f>
        <v>63809.64</v>
      </c>
      <c r="AJ407" s="82">
        <f t="shared" si="220"/>
        <v>63809.64</v>
      </c>
      <c r="AK407" s="82">
        <f t="shared" si="221"/>
        <v>63809.64</v>
      </c>
      <c r="AL407" s="88">
        <f t="shared" si="222"/>
        <v>2.2301848974975724E-2</v>
      </c>
    </row>
    <row r="408" spans="1:38">
      <c r="A408" s="77" t="s">
        <v>254</v>
      </c>
      <c r="B408" s="77">
        <v>510</v>
      </c>
      <c r="C408" s="77">
        <v>41.805813700000002</v>
      </c>
      <c r="D408" s="77">
        <v>-72.254236010227999</v>
      </c>
      <c r="E408" s="77" t="s">
        <v>37</v>
      </c>
      <c r="G408" s="77">
        <v>100</v>
      </c>
      <c r="H408" s="77" t="s">
        <v>60</v>
      </c>
      <c r="I408" s="77">
        <v>2020</v>
      </c>
      <c r="J408" s="77">
        <v>565.76006783165496</v>
      </c>
      <c r="K408" s="77" t="s">
        <v>29</v>
      </c>
      <c r="L408" s="77" t="s">
        <v>29</v>
      </c>
      <c r="M408" s="77" t="s">
        <v>841</v>
      </c>
      <c r="N408" s="77">
        <v>1</v>
      </c>
      <c r="O408" s="77">
        <v>0</v>
      </c>
      <c r="P408" s="77" t="s">
        <v>8</v>
      </c>
      <c r="Q408" s="77">
        <v>33.425505600000001</v>
      </c>
      <c r="R408" s="77">
        <v>-111.94001249999999</v>
      </c>
      <c r="S408" s="77">
        <v>7166.5368195184401</v>
      </c>
      <c r="T408" s="77">
        <v>1.17264974112516</v>
      </c>
      <c r="U408" s="77">
        <v>181</v>
      </c>
      <c r="V408" s="77">
        <v>636</v>
      </c>
      <c r="W408" s="77">
        <v>0.14760399999999901</v>
      </c>
      <c r="X408" s="77">
        <v>0</v>
      </c>
      <c r="Y408" s="77">
        <v>0</v>
      </c>
      <c r="Z408" s="77">
        <v>0</v>
      </c>
      <c r="AA408" s="77">
        <v>859.98441834221296</v>
      </c>
      <c r="AB408" s="77">
        <v>1.32025374112516</v>
      </c>
      <c r="AC408" s="77">
        <v>2242.74448617386</v>
      </c>
      <c r="AE408" s="87" t="str">
        <f t="shared" si="218"/>
        <v>Domestic</v>
      </c>
      <c r="AF408" s="82" t="str">
        <f t="shared" si="219"/>
        <v>non-student</v>
      </c>
      <c r="AI408" s="82">
        <f>'GDP per Capita'!N408</f>
        <v>63809.64</v>
      </c>
      <c r="AJ408" s="82">
        <f t="shared" si="220"/>
        <v>63809.64</v>
      </c>
      <c r="AK408" s="82">
        <f t="shared" si="221"/>
        <v>63809.64</v>
      </c>
      <c r="AL408" s="88">
        <f t="shared" si="222"/>
        <v>3.5147424216370127E-2</v>
      </c>
    </row>
    <row r="409" spans="1:38">
      <c r="A409" s="77" t="s">
        <v>176</v>
      </c>
      <c r="B409" s="77">
        <v>511</v>
      </c>
      <c r="C409" s="77">
        <v>34.685074899999996</v>
      </c>
      <c r="D409" s="77">
        <v>-82.836411099999907</v>
      </c>
      <c r="E409" s="77" t="s">
        <v>38</v>
      </c>
      <c r="G409" s="77">
        <v>50</v>
      </c>
      <c r="H409" s="77" t="s">
        <v>61</v>
      </c>
      <c r="I409" s="77">
        <v>2020</v>
      </c>
      <c r="J409" s="77">
        <v>291.01289134438298</v>
      </c>
      <c r="K409" s="77" t="s">
        <v>29</v>
      </c>
      <c r="L409" s="77" t="s">
        <v>29</v>
      </c>
      <c r="M409" s="77" t="s">
        <v>841</v>
      </c>
      <c r="N409" s="77">
        <v>1</v>
      </c>
      <c r="O409" s="77">
        <v>0</v>
      </c>
      <c r="P409" s="77" t="s">
        <v>8</v>
      </c>
      <c r="Q409" s="77">
        <v>33.425505600000001</v>
      </c>
      <c r="R409" s="77">
        <v>-111.94001249999999</v>
      </c>
      <c r="S409" s="77">
        <v>5351.0251878197896</v>
      </c>
      <c r="T409" s="77">
        <v>0.92403606339659605</v>
      </c>
      <c r="U409" s="77">
        <v>181</v>
      </c>
      <c r="V409" s="77">
        <v>318</v>
      </c>
      <c r="W409" s="77">
        <v>7.3801999999999895E-2</v>
      </c>
      <c r="X409" s="77">
        <v>0</v>
      </c>
      <c r="Y409" s="77">
        <v>0</v>
      </c>
      <c r="Z409" s="77">
        <v>0</v>
      </c>
      <c r="AA409" s="77">
        <v>642.12302253837504</v>
      </c>
      <c r="AB409" s="77">
        <v>0.99783806339659598</v>
      </c>
      <c r="AC409" s="77">
        <v>1432.1359138827499</v>
      </c>
      <c r="AE409" s="87" t="str">
        <f t="shared" si="218"/>
        <v>Domestic</v>
      </c>
      <c r="AF409" s="82" t="str">
        <f t="shared" si="219"/>
        <v>student</v>
      </c>
      <c r="AI409" s="82">
        <f>'GDP per Capita'!N409</f>
        <v>63809.64</v>
      </c>
      <c r="AJ409" s="82">
        <f t="shared" si="220"/>
        <v>63809.64</v>
      </c>
      <c r="AK409" s="82">
        <f t="shared" si="221"/>
        <v>63809.64</v>
      </c>
      <c r="AL409" s="88">
        <f t="shared" si="222"/>
        <v>2.24438801705001E-2</v>
      </c>
    </row>
    <row r="410" spans="1:38">
      <c r="A410" s="77" t="s">
        <v>81</v>
      </c>
      <c r="B410" s="77">
        <v>512</v>
      </c>
      <c r="C410" s="77">
        <v>41.704567750000002</v>
      </c>
      <c r="D410" s="77">
        <v>-86.238220260172596</v>
      </c>
      <c r="E410" s="77" t="s">
        <v>38</v>
      </c>
      <c r="G410" s="77">
        <v>50</v>
      </c>
      <c r="H410" s="77" t="s">
        <v>61</v>
      </c>
      <c r="I410" s="77">
        <v>2020</v>
      </c>
      <c r="J410" s="77">
        <v>291.01289134438298</v>
      </c>
      <c r="K410" s="77" t="s">
        <v>29</v>
      </c>
      <c r="L410" s="77" t="s">
        <v>29</v>
      </c>
      <c r="M410" s="77" t="s">
        <v>841</v>
      </c>
      <c r="N410" s="77">
        <v>1</v>
      </c>
      <c r="O410" s="77">
        <v>0</v>
      </c>
      <c r="P410" s="77" t="s">
        <v>8</v>
      </c>
      <c r="Q410" s="77">
        <v>33.425505600000001</v>
      </c>
      <c r="R410" s="77">
        <v>-111.94001249999999</v>
      </c>
      <c r="S410" s="77">
        <v>4867.1097617662499</v>
      </c>
      <c r="T410" s="77">
        <v>0.85874982891715101</v>
      </c>
      <c r="U410" s="77">
        <v>181</v>
      </c>
      <c r="V410" s="77">
        <v>318</v>
      </c>
      <c r="W410" s="77">
        <v>7.3801999999999895E-2</v>
      </c>
      <c r="X410" s="77">
        <v>0</v>
      </c>
      <c r="Y410" s="77">
        <v>0</v>
      </c>
      <c r="Z410" s="77">
        <v>0</v>
      </c>
      <c r="AA410" s="77">
        <v>584.05317141194996</v>
      </c>
      <c r="AB410" s="77">
        <v>0.93255182891715105</v>
      </c>
      <c r="AC410" s="77">
        <v>1374.06606275633</v>
      </c>
      <c r="AE410" s="87" t="str">
        <f t="shared" si="218"/>
        <v>Domestic</v>
      </c>
      <c r="AF410" s="82" t="str">
        <f t="shared" si="219"/>
        <v>student</v>
      </c>
      <c r="AI410" s="82">
        <f>'GDP per Capita'!N410</f>
        <v>63809.64</v>
      </c>
      <c r="AJ410" s="82">
        <f t="shared" si="220"/>
        <v>63809.64</v>
      </c>
      <c r="AK410" s="82">
        <f t="shared" si="221"/>
        <v>63809.64</v>
      </c>
      <c r="AL410" s="88">
        <f t="shared" si="222"/>
        <v>2.1533831921890328E-2</v>
      </c>
    </row>
    <row r="411" spans="1:38">
      <c r="A411" s="77" t="s">
        <v>100</v>
      </c>
      <c r="B411" s="77">
        <v>513</v>
      </c>
      <c r="C411" s="77">
        <v>33.425505600000001</v>
      </c>
      <c r="D411" s="77">
        <v>-111.94001249999999</v>
      </c>
      <c r="E411" s="77" t="s">
        <v>37</v>
      </c>
      <c r="G411" s="77">
        <v>100</v>
      </c>
      <c r="H411" s="77" t="s">
        <v>60</v>
      </c>
      <c r="I411" s="77">
        <v>2020</v>
      </c>
      <c r="J411" s="77">
        <v>565.76006783165496</v>
      </c>
      <c r="K411" s="77" t="s">
        <v>29</v>
      </c>
      <c r="L411" s="77" t="s">
        <v>29</v>
      </c>
      <c r="M411" s="77" t="s">
        <v>841</v>
      </c>
      <c r="N411" s="77">
        <v>1</v>
      </c>
      <c r="O411" s="77">
        <v>1</v>
      </c>
      <c r="P411" s="77" t="s">
        <v>8</v>
      </c>
      <c r="Q411" s="77">
        <v>33.425505600000001</v>
      </c>
      <c r="R411" s="77">
        <v>-111.94001249999999</v>
      </c>
      <c r="S411" s="77">
        <v>0</v>
      </c>
      <c r="T411" s="77">
        <v>0</v>
      </c>
      <c r="U411" s="77">
        <v>0</v>
      </c>
      <c r="V411" s="77">
        <v>0</v>
      </c>
      <c r="W411" s="77">
        <v>0</v>
      </c>
      <c r="X411" s="77">
        <v>0</v>
      </c>
      <c r="Y411" s="77">
        <v>0</v>
      </c>
      <c r="Z411" s="77">
        <v>0</v>
      </c>
      <c r="AA411" s="77">
        <v>0</v>
      </c>
      <c r="AB411" s="77">
        <v>0</v>
      </c>
      <c r="AC411" s="77">
        <v>565.76006783165496</v>
      </c>
      <c r="AE411" s="87" t="str">
        <f t="shared" si="218"/>
        <v>Domestic</v>
      </c>
      <c r="AF411" s="82" t="str">
        <f t="shared" si="219"/>
        <v>non-student</v>
      </c>
      <c r="AI411" s="82">
        <f>'GDP per Capita'!N411</f>
        <v>63809.64</v>
      </c>
      <c r="AJ411" s="82">
        <f t="shared" si="220"/>
        <v>63809.64</v>
      </c>
      <c r="AK411" s="82">
        <f t="shared" si="221"/>
        <v>63809.64</v>
      </c>
      <c r="AL411" s="88">
        <f t="shared" si="222"/>
        <v>8.8663729779960357E-3</v>
      </c>
    </row>
    <row r="412" spans="1:38">
      <c r="A412" s="77" t="s">
        <v>119</v>
      </c>
      <c r="B412" s="77">
        <v>514</v>
      </c>
      <c r="C412" s="77">
        <v>51.507321900000001</v>
      </c>
      <c r="D412" s="77">
        <v>-0.12764739999999999</v>
      </c>
      <c r="E412" s="77" t="s">
        <v>38</v>
      </c>
      <c r="G412" s="77">
        <v>50</v>
      </c>
      <c r="H412" s="77" t="s">
        <v>61</v>
      </c>
      <c r="I412" s="77">
        <v>2020</v>
      </c>
      <c r="J412" s="77">
        <v>291.01289134438298</v>
      </c>
      <c r="K412" s="77" t="s">
        <v>416</v>
      </c>
      <c r="L412" s="77" t="s">
        <v>31</v>
      </c>
      <c r="M412" s="77" t="s">
        <v>841</v>
      </c>
      <c r="N412" s="77">
        <v>1</v>
      </c>
      <c r="O412" s="77">
        <v>0</v>
      </c>
      <c r="P412" s="77" t="s">
        <v>8</v>
      </c>
      <c r="Q412" s="77">
        <v>33.425505600000001</v>
      </c>
      <c r="R412" s="77">
        <v>-111.94001249999999</v>
      </c>
      <c r="S412" s="77">
        <v>16951.460930654201</v>
      </c>
      <c r="T412" s="77">
        <v>2.6126027598769999</v>
      </c>
      <c r="U412" s="77">
        <v>181</v>
      </c>
      <c r="V412" s="77">
        <v>318</v>
      </c>
      <c r="W412" s="77">
        <v>7.3801999999999895E-2</v>
      </c>
      <c r="X412" s="77">
        <v>0</v>
      </c>
      <c r="Y412" s="77">
        <v>0</v>
      </c>
      <c r="Z412" s="77">
        <v>0</v>
      </c>
      <c r="AA412" s="77">
        <v>1779.90339771869</v>
      </c>
      <c r="AB412" s="77">
        <v>2.686404759877</v>
      </c>
      <c r="AC412" s="77">
        <v>2569.9162890630701</v>
      </c>
      <c r="AE412" s="87" t="str">
        <f t="shared" si="218"/>
        <v>International</v>
      </c>
      <c r="AF412" s="82" t="str">
        <f t="shared" si="219"/>
        <v>student</v>
      </c>
      <c r="AI412" s="82">
        <f>'GDP per Capita'!N412</f>
        <v>40800.480000000003</v>
      </c>
      <c r="AJ412" s="82">
        <f t="shared" si="220"/>
        <v>40800.480000000003</v>
      </c>
      <c r="AK412" s="82">
        <f t="shared" si="221"/>
        <v>40800.480000000003</v>
      </c>
      <c r="AL412" s="88">
        <f t="shared" si="222"/>
        <v>6.2987403311506873E-2</v>
      </c>
    </row>
    <row r="413" spans="1:38">
      <c r="A413" s="77" t="s">
        <v>211</v>
      </c>
      <c r="B413" s="77">
        <v>515</v>
      </c>
      <c r="C413" s="77">
        <v>45.262742799999998</v>
      </c>
      <c r="D413" s="77">
        <v>-94.124427099999906</v>
      </c>
      <c r="E413" s="77" t="s">
        <v>42</v>
      </c>
      <c r="G413" s="77">
        <v>100</v>
      </c>
      <c r="H413" s="77" t="s">
        <v>60</v>
      </c>
      <c r="I413" s="77">
        <v>2020</v>
      </c>
      <c r="J413" s="77">
        <v>565.76006783165496</v>
      </c>
      <c r="K413" s="77" t="s">
        <v>29</v>
      </c>
      <c r="L413" s="77" t="s">
        <v>29</v>
      </c>
      <c r="M413" s="77" t="s">
        <v>841</v>
      </c>
      <c r="N413" s="77">
        <v>1</v>
      </c>
      <c r="O413" s="77">
        <v>0</v>
      </c>
      <c r="P413" s="77" t="s">
        <v>8</v>
      </c>
      <c r="Q413" s="77">
        <v>33.425505600000001</v>
      </c>
      <c r="R413" s="77">
        <v>-111.94001249999999</v>
      </c>
      <c r="S413" s="77">
        <v>4023.2711289938002</v>
      </c>
      <c r="T413" s="77">
        <v>0.72582707725713003</v>
      </c>
      <c r="U413" s="77">
        <v>181</v>
      </c>
      <c r="V413" s="77">
        <v>636</v>
      </c>
      <c r="W413" s="77">
        <v>0.14760399999999901</v>
      </c>
      <c r="X413" s="77">
        <v>0</v>
      </c>
      <c r="Y413" s="77">
        <v>0</v>
      </c>
      <c r="Z413" s="77">
        <v>0</v>
      </c>
      <c r="AA413" s="77">
        <v>482.792535479256</v>
      </c>
      <c r="AB413" s="77">
        <v>0.87343107725712998</v>
      </c>
      <c r="AC413" s="77">
        <v>1865.5526033109099</v>
      </c>
      <c r="AE413" s="87" t="str">
        <f t="shared" si="218"/>
        <v>Domestic</v>
      </c>
      <c r="AF413" s="82" t="str">
        <f t="shared" si="219"/>
        <v>non-student</v>
      </c>
      <c r="AI413" s="82">
        <f>'GDP per Capita'!N413</f>
        <v>63809.64</v>
      </c>
      <c r="AJ413" s="82">
        <f t="shared" si="220"/>
        <v>63809.64</v>
      </c>
      <c r="AK413" s="82">
        <f t="shared" si="221"/>
        <v>63809.64</v>
      </c>
      <c r="AL413" s="88">
        <f t="shared" si="222"/>
        <v>2.9236218905339537E-2</v>
      </c>
    </row>
    <row r="414" spans="1:38">
      <c r="A414" s="77" t="s">
        <v>215</v>
      </c>
      <c r="B414" s="77">
        <v>516</v>
      </c>
      <c r="C414" s="77">
        <v>38.626417799999999</v>
      </c>
      <c r="D414" s="77">
        <v>-90.199837799999997</v>
      </c>
      <c r="E414" s="77" t="s">
        <v>42</v>
      </c>
      <c r="G414" s="77">
        <v>100</v>
      </c>
      <c r="H414" s="77" t="s">
        <v>60</v>
      </c>
      <c r="I414" s="77">
        <v>2020</v>
      </c>
      <c r="J414" s="77">
        <v>565.76006783165496</v>
      </c>
      <c r="K414" s="77" t="s">
        <v>29</v>
      </c>
      <c r="L414" s="77" t="s">
        <v>29</v>
      </c>
      <c r="M414" s="77" t="s">
        <v>841</v>
      </c>
      <c r="N414" s="77">
        <v>1</v>
      </c>
      <c r="O414" s="77">
        <v>0</v>
      </c>
      <c r="P414" s="77" t="s">
        <v>8</v>
      </c>
      <c r="Q414" s="77">
        <v>33.425505600000001</v>
      </c>
      <c r="R414" s="77">
        <v>-111.94001249999999</v>
      </c>
      <c r="S414" s="77">
        <v>4066.4363499382598</v>
      </c>
      <c r="T414" s="77">
        <v>0.73269886636072401</v>
      </c>
      <c r="U414" s="77">
        <v>181</v>
      </c>
      <c r="V414" s="77">
        <v>636</v>
      </c>
      <c r="W414" s="77">
        <v>0.14760399999999901</v>
      </c>
      <c r="X414" s="77">
        <v>0</v>
      </c>
      <c r="Y414" s="77">
        <v>0</v>
      </c>
      <c r="Z414" s="77">
        <v>0</v>
      </c>
      <c r="AA414" s="77">
        <v>487.97236199259203</v>
      </c>
      <c r="AB414" s="77">
        <v>0.88030286636072397</v>
      </c>
      <c r="AC414" s="77">
        <v>1870.7324298242399</v>
      </c>
      <c r="AE414" s="87" t="str">
        <f t="shared" si="218"/>
        <v>Domestic</v>
      </c>
      <c r="AF414" s="82" t="str">
        <f t="shared" si="219"/>
        <v>non-student</v>
      </c>
      <c r="AI414" s="82">
        <f>'GDP per Capita'!N414</f>
        <v>63809.64</v>
      </c>
      <c r="AJ414" s="82">
        <f t="shared" si="220"/>
        <v>63809.64</v>
      </c>
      <c r="AK414" s="82">
        <f t="shared" si="221"/>
        <v>63809.64</v>
      </c>
      <c r="AL414" s="88">
        <f t="shared" si="222"/>
        <v>2.9317395143182753E-2</v>
      </c>
    </row>
    <row r="415" spans="1:38">
      <c r="A415" s="77" t="s">
        <v>85</v>
      </c>
      <c r="B415" s="77">
        <v>517</v>
      </c>
      <c r="C415" s="77">
        <v>36.062584299999997</v>
      </c>
      <c r="D415" s="77">
        <v>-94.157432799999995</v>
      </c>
      <c r="E415" s="77" t="s">
        <v>38</v>
      </c>
      <c r="G415" s="77">
        <v>50</v>
      </c>
      <c r="H415" s="77" t="s">
        <v>61</v>
      </c>
      <c r="I415" s="77">
        <v>2020</v>
      </c>
      <c r="J415" s="77">
        <v>291.01289134438298</v>
      </c>
      <c r="K415" s="77" t="s">
        <v>29</v>
      </c>
      <c r="L415" s="77" t="s">
        <v>29</v>
      </c>
      <c r="M415" s="77" t="s">
        <v>841</v>
      </c>
      <c r="N415" s="77">
        <v>1</v>
      </c>
      <c r="O415" s="77">
        <v>0</v>
      </c>
      <c r="P415" s="77" t="s">
        <v>8</v>
      </c>
      <c r="Q415" s="77">
        <v>33.425505600000001</v>
      </c>
      <c r="R415" s="77">
        <v>-111.94001249999999</v>
      </c>
      <c r="S415" s="77">
        <v>3297.1878285582902</v>
      </c>
      <c r="T415" s="77">
        <v>0.61023653461507699</v>
      </c>
      <c r="U415" s="77">
        <v>181</v>
      </c>
      <c r="V415" s="77">
        <v>318</v>
      </c>
      <c r="W415" s="77">
        <v>7.3801999999999895E-2</v>
      </c>
      <c r="X415" s="77">
        <v>0</v>
      </c>
      <c r="Y415" s="77">
        <v>0</v>
      </c>
      <c r="Z415" s="77">
        <v>0</v>
      </c>
      <c r="AA415" s="77">
        <v>633.06006308319195</v>
      </c>
      <c r="AB415" s="77">
        <v>0.68403853461507702</v>
      </c>
      <c r="AC415" s="77">
        <v>1423.07295442757</v>
      </c>
      <c r="AE415" s="87" t="str">
        <f t="shared" si="218"/>
        <v>Domestic</v>
      </c>
      <c r="AF415" s="82" t="str">
        <f t="shared" si="219"/>
        <v>student</v>
      </c>
      <c r="AI415" s="82">
        <f>'GDP per Capita'!N415</f>
        <v>63809.64</v>
      </c>
      <c r="AJ415" s="82">
        <f t="shared" si="220"/>
        <v>63809.64</v>
      </c>
      <c r="AK415" s="82">
        <f t="shared" si="221"/>
        <v>63809.64</v>
      </c>
      <c r="AL415" s="88">
        <f t="shared" si="222"/>
        <v>2.2301848974975724E-2</v>
      </c>
    </row>
    <row r="416" spans="1:38">
      <c r="A416" s="77" t="s">
        <v>130</v>
      </c>
      <c r="B416" s="77">
        <v>518</v>
      </c>
      <c r="C416" s="77">
        <v>42.8867166</v>
      </c>
      <c r="D416" s="77">
        <v>-78.878392199999993</v>
      </c>
      <c r="E416" s="77" t="s">
        <v>38</v>
      </c>
      <c r="G416" s="77">
        <v>50</v>
      </c>
      <c r="H416" s="77" t="s">
        <v>61</v>
      </c>
      <c r="I416" s="77">
        <v>2020</v>
      </c>
      <c r="J416" s="77">
        <v>291.01289134438298</v>
      </c>
      <c r="K416" s="77" t="s">
        <v>29</v>
      </c>
      <c r="L416" s="77" t="s">
        <v>29</v>
      </c>
      <c r="M416" s="77" t="s">
        <v>841</v>
      </c>
      <c r="N416" s="77">
        <v>1</v>
      </c>
      <c r="O416" s="77">
        <v>0</v>
      </c>
      <c r="P416" s="77" t="s">
        <v>8</v>
      </c>
      <c r="Q416" s="77">
        <v>33.425505600000001</v>
      </c>
      <c r="R416" s="77">
        <v>-111.94001249999999</v>
      </c>
      <c r="S416" s="77">
        <v>6105.4401344014104</v>
      </c>
      <c r="T416" s="77">
        <v>1.02663924581437</v>
      </c>
      <c r="U416" s="77">
        <v>181</v>
      </c>
      <c r="V416" s="77">
        <v>318</v>
      </c>
      <c r="W416" s="77">
        <v>7.3801999999999895E-2</v>
      </c>
      <c r="X416" s="77">
        <v>0</v>
      </c>
      <c r="Y416" s="77">
        <v>0</v>
      </c>
      <c r="Z416" s="77">
        <v>0</v>
      </c>
      <c r="AA416" s="77">
        <v>732.65281612817</v>
      </c>
      <c r="AB416" s="77">
        <v>1.10044124581437</v>
      </c>
      <c r="AC416" s="77">
        <v>1522.6657074725499</v>
      </c>
      <c r="AE416" s="87" t="str">
        <f t="shared" si="218"/>
        <v>Domestic</v>
      </c>
      <c r="AF416" s="82" t="str">
        <f t="shared" si="219"/>
        <v>student</v>
      </c>
      <c r="AI416" s="82">
        <f>'GDP per Capita'!N416</f>
        <v>63809.64</v>
      </c>
      <c r="AJ416" s="82">
        <f t="shared" si="220"/>
        <v>63809.64</v>
      </c>
      <c r="AK416" s="82">
        <f t="shared" si="221"/>
        <v>63809.64</v>
      </c>
      <c r="AL416" s="88">
        <f t="shared" si="222"/>
        <v>2.3862628083664943E-2</v>
      </c>
    </row>
    <row r="417" spans="1:38">
      <c r="A417" s="77" t="s">
        <v>112</v>
      </c>
      <c r="B417" s="77">
        <v>519</v>
      </c>
      <c r="C417" s="77">
        <v>40.735657000000003</v>
      </c>
      <c r="D417" s="77">
        <v>-74.172366699999998</v>
      </c>
      <c r="E417" s="77" t="s">
        <v>42</v>
      </c>
      <c r="G417" s="77">
        <v>100</v>
      </c>
      <c r="H417" s="77" t="s">
        <v>60</v>
      </c>
      <c r="I417" s="77">
        <v>2020</v>
      </c>
      <c r="J417" s="77">
        <v>565.76006783165496</v>
      </c>
      <c r="K417" s="77" t="s">
        <v>29</v>
      </c>
      <c r="L417" s="77" t="s">
        <v>29</v>
      </c>
      <c r="M417" s="77" t="s">
        <v>841</v>
      </c>
      <c r="N417" s="77">
        <v>1</v>
      </c>
      <c r="O417" s="77">
        <v>0</v>
      </c>
      <c r="P417" s="77" t="s">
        <v>8</v>
      </c>
      <c r="Q417" s="77">
        <v>33.425505600000001</v>
      </c>
      <c r="R417" s="77">
        <v>-111.94001249999999</v>
      </c>
      <c r="S417" s="77">
        <v>6839.0490433003897</v>
      </c>
      <c r="T417" s="77">
        <v>1.1273746199691499</v>
      </c>
      <c r="U417" s="77">
        <v>181</v>
      </c>
      <c r="V417" s="77">
        <v>636</v>
      </c>
      <c r="W417" s="77">
        <v>0.14760399999999901</v>
      </c>
      <c r="X417" s="77">
        <v>0</v>
      </c>
      <c r="Y417" s="77">
        <v>0</v>
      </c>
      <c r="Z417" s="77">
        <v>0</v>
      </c>
      <c r="AA417" s="77">
        <v>820.68588519604702</v>
      </c>
      <c r="AB417" s="77">
        <v>1.27497861996915</v>
      </c>
      <c r="AC417" s="77">
        <v>2203.4459530276999</v>
      </c>
      <c r="AE417" s="87" t="str">
        <f t="shared" si="218"/>
        <v>Domestic</v>
      </c>
      <c r="AF417" s="82" t="str">
        <f t="shared" si="219"/>
        <v>non-student</v>
      </c>
      <c r="AI417" s="82">
        <f>'GDP per Capita'!N417</f>
        <v>63809.64</v>
      </c>
      <c r="AJ417" s="82">
        <f t="shared" si="220"/>
        <v>63809.64</v>
      </c>
      <c r="AK417" s="82">
        <f t="shared" si="221"/>
        <v>63809.64</v>
      </c>
      <c r="AL417" s="88">
        <f t="shared" si="222"/>
        <v>3.4531552803427505E-2</v>
      </c>
    </row>
    <row r="418" spans="1:38">
      <c r="A418" s="77" t="s">
        <v>255</v>
      </c>
      <c r="B418" s="77">
        <v>520</v>
      </c>
      <c r="C418" s="77">
        <v>40.441694099999999</v>
      </c>
      <c r="D418" s="77">
        <v>-79.9900860999999</v>
      </c>
      <c r="E418" s="77" t="s">
        <v>41</v>
      </c>
      <c r="G418" s="77">
        <v>100</v>
      </c>
      <c r="H418" s="77" t="s">
        <v>60</v>
      </c>
      <c r="I418" s="77">
        <v>2020</v>
      </c>
      <c r="J418" s="77">
        <v>565.76006783165496</v>
      </c>
      <c r="K418" s="77" t="s">
        <v>29</v>
      </c>
      <c r="L418" s="77" t="s">
        <v>29</v>
      </c>
      <c r="M418" s="77" t="s">
        <v>841</v>
      </c>
      <c r="N418" s="77">
        <v>1</v>
      </c>
      <c r="O418" s="77">
        <v>0</v>
      </c>
      <c r="P418" s="77" t="s">
        <v>8</v>
      </c>
      <c r="Q418" s="77">
        <v>33.425505600000001</v>
      </c>
      <c r="R418" s="77">
        <v>-111.94001249999999</v>
      </c>
      <c r="S418" s="77">
        <v>5854.5770348624001</v>
      </c>
      <c r="T418" s="77">
        <v>0.99240964067114201</v>
      </c>
      <c r="U418" s="77">
        <v>181</v>
      </c>
      <c r="V418" s="77">
        <v>636</v>
      </c>
      <c r="W418" s="77">
        <v>0.14760399999999901</v>
      </c>
      <c r="X418" s="77">
        <v>0</v>
      </c>
      <c r="Y418" s="77">
        <v>0</v>
      </c>
      <c r="Z418" s="77">
        <v>0</v>
      </c>
      <c r="AA418" s="77">
        <v>702.54924418348799</v>
      </c>
      <c r="AB418" s="77">
        <v>1.1400136406711401</v>
      </c>
      <c r="AC418" s="77">
        <v>2085.3093120151402</v>
      </c>
      <c r="AE418" s="87" t="str">
        <f t="shared" si="218"/>
        <v>Domestic</v>
      </c>
      <c r="AF418" s="82" t="str">
        <f t="shared" si="219"/>
        <v>non-student</v>
      </c>
      <c r="AI418" s="82">
        <f>'GDP per Capita'!N418</f>
        <v>63809.64</v>
      </c>
      <c r="AJ418" s="82">
        <f t="shared" si="220"/>
        <v>63809.64</v>
      </c>
      <c r="AK418" s="82">
        <f t="shared" si="221"/>
        <v>63809.64</v>
      </c>
      <c r="AL418" s="88">
        <f t="shared" si="222"/>
        <v>3.2680161054272371E-2</v>
      </c>
    </row>
    <row r="419" spans="1:38">
      <c r="A419" s="77" t="s">
        <v>81</v>
      </c>
      <c r="B419" s="77">
        <v>521</v>
      </c>
      <c r="C419" s="77">
        <v>41.704567750000002</v>
      </c>
      <c r="D419" s="77">
        <v>-86.238220260172596</v>
      </c>
      <c r="E419" s="77" t="s">
        <v>38</v>
      </c>
      <c r="G419" s="77">
        <v>50</v>
      </c>
      <c r="H419" s="77" t="s">
        <v>61</v>
      </c>
      <c r="I419" s="77">
        <v>2020</v>
      </c>
      <c r="J419" s="77">
        <v>291.01289134438298</v>
      </c>
      <c r="K419" s="77" t="s">
        <v>29</v>
      </c>
      <c r="L419" s="77" t="s">
        <v>29</v>
      </c>
      <c r="M419" s="77" t="s">
        <v>841</v>
      </c>
      <c r="N419" s="77">
        <v>1</v>
      </c>
      <c r="O419" s="77">
        <v>0</v>
      </c>
      <c r="P419" s="77" t="s">
        <v>8</v>
      </c>
      <c r="Q419" s="77">
        <v>33.425505600000001</v>
      </c>
      <c r="R419" s="77">
        <v>-111.94001249999999</v>
      </c>
      <c r="S419" s="77">
        <v>4867.1097617662499</v>
      </c>
      <c r="T419" s="77">
        <v>0.85874982891715101</v>
      </c>
      <c r="U419" s="77">
        <v>181</v>
      </c>
      <c r="V419" s="77">
        <v>318</v>
      </c>
      <c r="W419" s="77">
        <v>7.3801999999999895E-2</v>
      </c>
      <c r="X419" s="77">
        <v>0</v>
      </c>
      <c r="Y419" s="77">
        <v>0</v>
      </c>
      <c r="Z419" s="77">
        <v>0</v>
      </c>
      <c r="AA419" s="77">
        <v>584.05317141194996</v>
      </c>
      <c r="AB419" s="77">
        <v>0.93255182891715105</v>
      </c>
      <c r="AC419" s="77">
        <v>1374.06606275633</v>
      </c>
      <c r="AE419" s="87" t="str">
        <f t="shared" si="218"/>
        <v>Domestic</v>
      </c>
      <c r="AF419" s="82" t="str">
        <f t="shared" si="219"/>
        <v>student</v>
      </c>
      <c r="AI419" s="82">
        <f>'GDP per Capita'!N419</f>
        <v>63809.64</v>
      </c>
      <c r="AJ419" s="82">
        <f t="shared" si="220"/>
        <v>63809.64</v>
      </c>
      <c r="AK419" s="82">
        <f t="shared" si="221"/>
        <v>63809.64</v>
      </c>
      <c r="AL419" s="88">
        <f t="shared" si="222"/>
        <v>2.1533831921890328E-2</v>
      </c>
    </row>
    <row r="420" spans="1:38">
      <c r="A420" s="77" t="s">
        <v>161</v>
      </c>
      <c r="B420" s="77">
        <v>522</v>
      </c>
      <c r="C420" s="77">
        <v>41.308213799999997</v>
      </c>
      <c r="D420" s="77">
        <v>-72.925051799999906</v>
      </c>
      <c r="E420" s="77" t="s">
        <v>38</v>
      </c>
      <c r="G420" s="77">
        <v>50</v>
      </c>
      <c r="H420" s="77" t="s">
        <v>61</v>
      </c>
      <c r="I420" s="77">
        <v>2020</v>
      </c>
      <c r="J420" s="77">
        <v>291.01289134438298</v>
      </c>
      <c r="K420" s="77" t="s">
        <v>29</v>
      </c>
      <c r="L420" s="77" t="s">
        <v>29</v>
      </c>
      <c r="M420" s="77" t="s">
        <v>841</v>
      </c>
      <c r="N420" s="77">
        <v>1</v>
      </c>
      <c r="O420" s="77">
        <v>0</v>
      </c>
      <c r="P420" s="77" t="s">
        <v>8</v>
      </c>
      <c r="Q420" s="77">
        <v>33.425505600000001</v>
      </c>
      <c r="R420" s="77">
        <v>-111.94001249999999</v>
      </c>
      <c r="S420" s="77">
        <v>7051.6282286968999</v>
      </c>
      <c r="T420" s="77">
        <v>1.1567421268384599</v>
      </c>
      <c r="U420" s="77">
        <v>181</v>
      </c>
      <c r="V420" s="77">
        <v>318</v>
      </c>
      <c r="W420" s="77">
        <v>7.3801999999999895E-2</v>
      </c>
      <c r="X420" s="77">
        <v>0</v>
      </c>
      <c r="Y420" s="77">
        <v>0</v>
      </c>
      <c r="Z420" s="77">
        <v>0</v>
      </c>
      <c r="AA420" s="77">
        <v>846.19538744362796</v>
      </c>
      <c r="AB420" s="77">
        <v>1.23054412683846</v>
      </c>
      <c r="AC420" s="77">
        <v>1636.2082787880099</v>
      </c>
      <c r="AE420" s="87" t="str">
        <f t="shared" si="218"/>
        <v>Domestic</v>
      </c>
      <c r="AF420" s="82" t="str">
        <f t="shared" si="219"/>
        <v>student</v>
      </c>
      <c r="AI420" s="82">
        <f>'GDP per Capita'!N420</f>
        <v>63809.64</v>
      </c>
      <c r="AJ420" s="82">
        <f t="shared" si="220"/>
        <v>63809.64</v>
      </c>
      <c r="AK420" s="82">
        <f t="shared" si="221"/>
        <v>63809.64</v>
      </c>
      <c r="AL420" s="88">
        <f t="shared" si="222"/>
        <v>2.5642023349262116E-2</v>
      </c>
    </row>
    <row r="421" spans="1:38">
      <c r="A421" s="77" t="s">
        <v>256</v>
      </c>
      <c r="B421" s="77">
        <v>523</v>
      </c>
      <c r="C421" s="77">
        <v>30.079882600000001</v>
      </c>
      <c r="D421" s="77">
        <v>-95.417254900000003</v>
      </c>
      <c r="E421" s="77" t="s">
        <v>42</v>
      </c>
      <c r="G421" s="77">
        <v>100</v>
      </c>
      <c r="H421" s="77" t="s">
        <v>60</v>
      </c>
      <c r="I421" s="77">
        <v>2020</v>
      </c>
      <c r="J421" s="77">
        <v>565.76006783165496</v>
      </c>
      <c r="K421" s="77" t="s">
        <v>29</v>
      </c>
      <c r="L421" s="77" t="s">
        <v>29</v>
      </c>
      <c r="M421" s="77" t="s">
        <v>841</v>
      </c>
      <c r="N421" s="77">
        <v>1</v>
      </c>
      <c r="O421" s="77">
        <v>0</v>
      </c>
      <c r="P421" s="77" t="s">
        <v>8</v>
      </c>
      <c r="Q421" s="77">
        <v>33.425505600000001</v>
      </c>
      <c r="R421" s="77">
        <v>-111.94001249999999</v>
      </c>
      <c r="S421" s="77">
        <v>3208.0292827214598</v>
      </c>
      <c r="T421" s="77">
        <v>0.59604272973308303</v>
      </c>
      <c r="U421" s="77">
        <v>181</v>
      </c>
      <c r="V421" s="77">
        <v>636</v>
      </c>
      <c r="W421" s="77">
        <v>0.14760399999999901</v>
      </c>
      <c r="X421" s="77">
        <v>0</v>
      </c>
      <c r="Y421" s="77">
        <v>0</v>
      </c>
      <c r="Z421" s="77">
        <v>0</v>
      </c>
      <c r="AA421" s="77">
        <v>615.94162228252105</v>
      </c>
      <c r="AB421" s="77">
        <v>0.74364672973308299</v>
      </c>
      <c r="AC421" s="77">
        <v>1998.7016901141701</v>
      </c>
      <c r="AE421" s="87" t="str">
        <f t="shared" si="218"/>
        <v>Domestic</v>
      </c>
      <c r="AF421" s="82" t="str">
        <f t="shared" si="219"/>
        <v>non-student</v>
      </c>
      <c r="AI421" s="82">
        <f>'GDP per Capita'!N421</f>
        <v>63809.64</v>
      </c>
      <c r="AJ421" s="82">
        <f t="shared" si="220"/>
        <v>63809.64</v>
      </c>
      <c r="AK421" s="82">
        <f t="shared" si="221"/>
        <v>63809.64</v>
      </c>
      <c r="AL421" s="88">
        <f t="shared" si="222"/>
        <v>3.1322879898933301E-2</v>
      </c>
    </row>
    <row r="422" spans="1:38">
      <c r="A422" s="77" t="s">
        <v>257</v>
      </c>
      <c r="B422" s="77">
        <v>524</v>
      </c>
      <c r="C422" s="77">
        <v>43.324892400000003</v>
      </c>
      <c r="D422" s="77">
        <v>-79.7966835</v>
      </c>
      <c r="E422" s="77" t="s">
        <v>42</v>
      </c>
      <c r="G422" s="77">
        <v>100</v>
      </c>
      <c r="H422" s="77" t="s">
        <v>60</v>
      </c>
      <c r="I422" s="77">
        <v>2020</v>
      </c>
      <c r="J422" s="77">
        <v>565.76006783165496</v>
      </c>
      <c r="K422" s="77" t="s">
        <v>320</v>
      </c>
      <c r="L422" s="77" t="s">
        <v>28</v>
      </c>
      <c r="M422" s="77" t="s">
        <v>841</v>
      </c>
      <c r="N422" s="77">
        <v>1</v>
      </c>
      <c r="O422" s="77">
        <v>0</v>
      </c>
      <c r="P422" s="77" t="s">
        <v>8</v>
      </c>
      <c r="Q422" s="77">
        <v>33.425505600000001</v>
      </c>
      <c r="R422" s="77">
        <v>-111.94001249999999</v>
      </c>
      <c r="S422" s="77">
        <v>5975.2732379934096</v>
      </c>
      <c r="T422" s="77">
        <v>1.0088644742877799</v>
      </c>
      <c r="U422" s="77">
        <v>181</v>
      </c>
      <c r="V422" s="77">
        <v>636</v>
      </c>
      <c r="W422" s="77">
        <v>0.14760399999999901</v>
      </c>
      <c r="X422" s="77">
        <v>0</v>
      </c>
      <c r="Y422" s="77">
        <v>0</v>
      </c>
      <c r="Z422" s="77">
        <v>0</v>
      </c>
      <c r="AA422" s="77">
        <v>717.03278855920905</v>
      </c>
      <c r="AB422" s="77">
        <v>1.15646847428778</v>
      </c>
      <c r="AC422" s="77">
        <v>2099.7928563908599</v>
      </c>
      <c r="AE422" s="87" t="str">
        <f t="shared" si="218"/>
        <v>International</v>
      </c>
      <c r="AF422" s="82" t="str">
        <f t="shared" si="219"/>
        <v>non-student</v>
      </c>
      <c r="AI422" s="82">
        <f>'GDP per Capita'!N422</f>
        <v>49196.49</v>
      </c>
      <c r="AJ422" s="82">
        <f t="shared" si="220"/>
        <v>49196.49</v>
      </c>
      <c r="AK422" s="82">
        <f t="shared" si="221"/>
        <v>49196.49</v>
      </c>
      <c r="AL422" s="88">
        <f t="shared" si="222"/>
        <v>4.268176157264187E-2</v>
      </c>
    </row>
    <row r="423" spans="1:38">
      <c r="A423" s="77" t="s">
        <v>127</v>
      </c>
      <c r="B423" s="77">
        <v>525</v>
      </c>
      <c r="C423" s="77">
        <v>40.014985600000003</v>
      </c>
      <c r="D423" s="77">
        <v>-105.27054560000001</v>
      </c>
      <c r="E423" s="77" t="s">
        <v>37</v>
      </c>
      <c r="G423" s="77">
        <v>100</v>
      </c>
      <c r="H423" s="77" t="s">
        <v>60</v>
      </c>
      <c r="I423" s="77">
        <v>2020</v>
      </c>
      <c r="J423" s="77">
        <v>565.76006783165496</v>
      </c>
      <c r="K423" s="77" t="s">
        <v>29</v>
      </c>
      <c r="L423" s="77" t="s">
        <v>29</v>
      </c>
      <c r="M423" s="77" t="s">
        <v>841</v>
      </c>
      <c r="N423" s="77">
        <v>1</v>
      </c>
      <c r="O423" s="77">
        <v>0</v>
      </c>
      <c r="P423" s="77" t="s">
        <v>8</v>
      </c>
      <c r="Q423" s="77">
        <v>33.425505600000001</v>
      </c>
      <c r="R423" s="77">
        <v>-111.94001249999999</v>
      </c>
      <c r="S423" s="77">
        <v>1885.80224014141</v>
      </c>
      <c r="T423" s="77">
        <v>0.41064203417221601</v>
      </c>
      <c r="U423" s="77">
        <v>181</v>
      </c>
      <c r="V423" s="77">
        <v>636</v>
      </c>
      <c r="W423" s="77">
        <v>0.14760399999999901</v>
      </c>
      <c r="X423" s="77">
        <v>0</v>
      </c>
      <c r="Y423" s="77">
        <v>0</v>
      </c>
      <c r="Z423" s="77">
        <v>0</v>
      </c>
      <c r="AA423" s="77">
        <v>362.07403010715097</v>
      </c>
      <c r="AB423" s="77">
        <v>0.55824603417221597</v>
      </c>
      <c r="AC423" s="77">
        <v>1744.8340979387999</v>
      </c>
      <c r="AE423" s="87" t="str">
        <f t="shared" si="218"/>
        <v>Domestic</v>
      </c>
      <c r="AF423" s="82" t="str">
        <f t="shared" si="219"/>
        <v>non-student</v>
      </c>
      <c r="AI423" s="82">
        <f>'GDP per Capita'!N423</f>
        <v>63809.64</v>
      </c>
      <c r="AJ423" s="82">
        <f t="shared" si="220"/>
        <v>63809.64</v>
      </c>
      <c r="AK423" s="82">
        <f t="shared" si="221"/>
        <v>63809.64</v>
      </c>
      <c r="AL423" s="88">
        <f t="shared" si="222"/>
        <v>2.7344365176465497E-2</v>
      </c>
    </row>
    <row r="424" spans="1:38">
      <c r="A424" s="77" t="s">
        <v>112</v>
      </c>
      <c r="B424" s="77">
        <v>526</v>
      </c>
      <c r="C424" s="77">
        <v>40.735657000000003</v>
      </c>
      <c r="D424" s="77">
        <v>-74.172366699999998</v>
      </c>
      <c r="E424" s="77" t="s">
        <v>38</v>
      </c>
      <c r="G424" s="77">
        <v>50</v>
      </c>
      <c r="H424" s="77" t="s">
        <v>61</v>
      </c>
      <c r="I424" s="77">
        <v>2020</v>
      </c>
      <c r="J424" s="77">
        <v>291.01289134438298</v>
      </c>
      <c r="K424" s="77" t="s">
        <v>29</v>
      </c>
      <c r="L424" s="77" t="s">
        <v>29</v>
      </c>
      <c r="M424" s="77" t="s">
        <v>841</v>
      </c>
      <c r="N424" s="77">
        <v>1</v>
      </c>
      <c r="O424" s="77">
        <v>0</v>
      </c>
      <c r="P424" s="77" t="s">
        <v>8</v>
      </c>
      <c r="Q424" s="77">
        <v>33.425505600000001</v>
      </c>
      <c r="R424" s="77">
        <v>-111.94001249999999</v>
      </c>
      <c r="S424" s="77">
        <v>6839.0490433003897</v>
      </c>
      <c r="T424" s="77">
        <v>1.1273746199691499</v>
      </c>
      <c r="U424" s="77">
        <v>181</v>
      </c>
      <c r="V424" s="77">
        <v>318</v>
      </c>
      <c r="W424" s="77">
        <v>7.3801999999999895E-2</v>
      </c>
      <c r="X424" s="77">
        <v>0</v>
      </c>
      <c r="Y424" s="77">
        <v>0</v>
      </c>
      <c r="Z424" s="77">
        <v>0</v>
      </c>
      <c r="AA424" s="77">
        <v>820.68588519604702</v>
      </c>
      <c r="AB424" s="77">
        <v>1.20117661996915</v>
      </c>
      <c r="AC424" s="77">
        <v>1610.6987765404299</v>
      </c>
      <c r="AE424" s="87" t="str">
        <f t="shared" si="218"/>
        <v>Domestic</v>
      </c>
      <c r="AF424" s="82" t="str">
        <f t="shared" si="219"/>
        <v>student</v>
      </c>
      <c r="AI424" s="82">
        <f>'GDP per Capita'!N424</f>
        <v>63809.64</v>
      </c>
      <c r="AJ424" s="82">
        <f t="shared" si="220"/>
        <v>63809.64</v>
      </c>
      <c r="AK424" s="82">
        <f t="shared" si="221"/>
        <v>63809.64</v>
      </c>
      <c r="AL424" s="88">
        <f t="shared" si="222"/>
        <v>2.5242248295718795E-2</v>
      </c>
    </row>
    <row r="425" spans="1:38">
      <c r="A425" s="77" t="s">
        <v>100</v>
      </c>
      <c r="B425" s="77">
        <v>527</v>
      </c>
      <c r="C425" s="77">
        <v>33.425505600000001</v>
      </c>
      <c r="D425" s="77">
        <v>-111.94001249999999</v>
      </c>
      <c r="E425" s="77" t="s">
        <v>37</v>
      </c>
      <c r="G425" s="77">
        <v>100</v>
      </c>
      <c r="H425" s="77" t="s">
        <v>60</v>
      </c>
      <c r="I425" s="77">
        <v>2020</v>
      </c>
      <c r="J425" s="77">
        <v>565.76006783165496</v>
      </c>
      <c r="K425" s="77" t="s">
        <v>29</v>
      </c>
      <c r="L425" s="77" t="s">
        <v>29</v>
      </c>
      <c r="M425" s="77" t="s">
        <v>841</v>
      </c>
      <c r="N425" s="77">
        <v>1</v>
      </c>
      <c r="O425" s="77">
        <v>1</v>
      </c>
      <c r="P425" s="77" t="s">
        <v>8</v>
      </c>
      <c r="Q425" s="77">
        <v>33.425505600000001</v>
      </c>
      <c r="R425" s="77">
        <v>-111.94001249999999</v>
      </c>
      <c r="S425" s="77">
        <v>0</v>
      </c>
      <c r="T425" s="77">
        <v>0</v>
      </c>
      <c r="U425" s="77">
        <v>0</v>
      </c>
      <c r="V425" s="77">
        <v>0</v>
      </c>
      <c r="W425" s="77">
        <v>0</v>
      </c>
      <c r="X425" s="77">
        <v>0</v>
      </c>
      <c r="Y425" s="77">
        <v>0</v>
      </c>
      <c r="Z425" s="77">
        <v>0</v>
      </c>
      <c r="AA425" s="77">
        <v>0</v>
      </c>
      <c r="AB425" s="77">
        <v>0</v>
      </c>
      <c r="AC425" s="77">
        <v>565.76006783165496</v>
      </c>
      <c r="AE425" s="87" t="str">
        <f t="shared" si="218"/>
        <v>Domestic</v>
      </c>
      <c r="AF425" s="82" t="str">
        <f t="shared" si="219"/>
        <v>non-student</v>
      </c>
      <c r="AI425" s="82">
        <f>'GDP per Capita'!N425</f>
        <v>63809.64</v>
      </c>
      <c r="AJ425" s="82">
        <f t="shared" si="220"/>
        <v>63809.64</v>
      </c>
      <c r="AK425" s="82">
        <f t="shared" si="221"/>
        <v>63809.64</v>
      </c>
      <c r="AL425" s="88">
        <f t="shared" si="222"/>
        <v>8.8663729779960357E-3</v>
      </c>
    </row>
    <row r="426" spans="1:38">
      <c r="A426" s="77" t="s">
        <v>81</v>
      </c>
      <c r="B426" s="77">
        <v>528</v>
      </c>
      <c r="C426" s="77">
        <v>41.704567750000002</v>
      </c>
      <c r="D426" s="77">
        <v>-86.238220260172596</v>
      </c>
      <c r="E426" s="77" t="s">
        <v>37</v>
      </c>
      <c r="G426" s="77">
        <v>100</v>
      </c>
      <c r="H426" s="77" t="s">
        <v>60</v>
      </c>
      <c r="I426" s="77">
        <v>2020</v>
      </c>
      <c r="J426" s="77">
        <v>565.76006783165496</v>
      </c>
      <c r="K426" s="77" t="s">
        <v>29</v>
      </c>
      <c r="L426" s="77" t="s">
        <v>29</v>
      </c>
      <c r="M426" s="77" t="s">
        <v>841</v>
      </c>
      <c r="N426" s="77">
        <v>1</v>
      </c>
      <c r="O426" s="77">
        <v>0</v>
      </c>
      <c r="P426" s="77" t="s">
        <v>8</v>
      </c>
      <c r="Q426" s="77">
        <v>33.425505600000001</v>
      </c>
      <c r="R426" s="77">
        <v>-111.94001249999999</v>
      </c>
      <c r="S426" s="77">
        <v>4867.1097617662499</v>
      </c>
      <c r="T426" s="77">
        <v>0.85874982891715101</v>
      </c>
      <c r="U426" s="77">
        <v>181</v>
      </c>
      <c r="V426" s="77">
        <v>636</v>
      </c>
      <c r="W426" s="77">
        <v>0.14760399999999901</v>
      </c>
      <c r="X426" s="77">
        <v>0</v>
      </c>
      <c r="Y426" s="77">
        <v>0</v>
      </c>
      <c r="Z426" s="77">
        <v>0</v>
      </c>
      <c r="AA426" s="77">
        <v>584.05317141194996</v>
      </c>
      <c r="AB426" s="77">
        <v>1.0063538289171501</v>
      </c>
      <c r="AC426" s="77">
        <v>1966.8132392436</v>
      </c>
      <c r="AE426" s="87" t="str">
        <f t="shared" si="218"/>
        <v>Domestic</v>
      </c>
      <c r="AF426" s="82" t="str">
        <f t="shared" si="219"/>
        <v>non-student</v>
      </c>
      <c r="AI426" s="82">
        <f>'GDP per Capita'!N426</f>
        <v>63809.64</v>
      </c>
      <c r="AJ426" s="82">
        <f t="shared" si="220"/>
        <v>63809.64</v>
      </c>
      <c r="AK426" s="82">
        <f t="shared" si="221"/>
        <v>63809.64</v>
      </c>
      <c r="AL426" s="88">
        <f t="shared" si="222"/>
        <v>3.0823136429599038E-2</v>
      </c>
    </row>
    <row r="427" spans="1:38">
      <c r="A427" s="77" t="s">
        <v>87</v>
      </c>
      <c r="B427" s="77">
        <v>529</v>
      </c>
      <c r="C427" s="77">
        <v>32.314035400000002</v>
      </c>
      <c r="D427" s="77">
        <v>-106.7798078</v>
      </c>
      <c r="E427" s="77" t="s">
        <v>38</v>
      </c>
      <c r="G427" s="77">
        <v>50</v>
      </c>
      <c r="H427" s="77" t="s">
        <v>61</v>
      </c>
      <c r="I427" s="77">
        <v>2020</v>
      </c>
      <c r="J427" s="77">
        <v>291.01289134438298</v>
      </c>
      <c r="K427" s="77" t="s">
        <v>29</v>
      </c>
      <c r="L427" s="77" t="s">
        <v>29</v>
      </c>
      <c r="M427" s="77" t="s">
        <v>841</v>
      </c>
      <c r="N427" s="77">
        <v>1</v>
      </c>
      <c r="O427" s="77">
        <v>0</v>
      </c>
      <c r="P427" s="77" t="s">
        <v>8</v>
      </c>
      <c r="Q427" s="77">
        <v>33.425505600000001</v>
      </c>
      <c r="R427" s="77">
        <v>-111.94001249999999</v>
      </c>
      <c r="S427" s="77">
        <v>994.92253090161705</v>
      </c>
      <c r="T427" s="77">
        <v>0.29300602307673701</v>
      </c>
      <c r="U427" s="77">
        <v>181</v>
      </c>
      <c r="V427" s="77">
        <v>318</v>
      </c>
      <c r="W427" s="77">
        <v>7.3801999999999895E-2</v>
      </c>
      <c r="X427" s="77">
        <v>0</v>
      </c>
      <c r="Y427" s="77">
        <v>0</v>
      </c>
      <c r="Z427" s="77">
        <v>0</v>
      </c>
      <c r="AA427" s="77">
        <v>191.02512593310999</v>
      </c>
      <c r="AB427" s="77">
        <v>0.36680802307673699</v>
      </c>
      <c r="AC427" s="77">
        <v>981.03801727749305</v>
      </c>
      <c r="AE427" s="87" t="str">
        <f t="shared" si="218"/>
        <v>Domestic</v>
      </c>
      <c r="AF427" s="82" t="str">
        <f t="shared" si="219"/>
        <v>student</v>
      </c>
      <c r="AI427" s="82">
        <f>'GDP per Capita'!N427</f>
        <v>63809.64</v>
      </c>
      <c r="AJ427" s="82">
        <f t="shared" si="220"/>
        <v>63809.64</v>
      </c>
      <c r="AK427" s="82">
        <f t="shared" si="221"/>
        <v>63809.64</v>
      </c>
      <c r="AL427" s="88">
        <f t="shared" si="222"/>
        <v>1.5374448394905427E-2</v>
      </c>
    </row>
    <row r="428" spans="1:38">
      <c r="A428" s="77" t="s">
        <v>83</v>
      </c>
      <c r="B428" s="77">
        <v>530</v>
      </c>
      <c r="C428" s="77">
        <v>22.283345399999899</v>
      </c>
      <c r="D428" s="77">
        <v>39.112814499999999</v>
      </c>
      <c r="E428" s="77" t="s">
        <v>37</v>
      </c>
      <c r="G428" s="77">
        <v>100</v>
      </c>
      <c r="H428" s="77" t="s">
        <v>60</v>
      </c>
      <c r="I428" s="77">
        <v>2020</v>
      </c>
      <c r="J428" s="77">
        <v>565.76006783165496</v>
      </c>
      <c r="K428" s="77" t="s">
        <v>570</v>
      </c>
      <c r="L428" s="77" t="s">
        <v>32</v>
      </c>
      <c r="M428" s="77" t="s">
        <v>841</v>
      </c>
      <c r="N428" s="77">
        <v>1</v>
      </c>
      <c r="O428" s="77">
        <v>0</v>
      </c>
      <c r="P428" s="77" t="s">
        <v>8</v>
      </c>
      <c r="Q428" s="77">
        <v>33.425505600000001</v>
      </c>
      <c r="R428" s="77">
        <v>-111.94001249999999</v>
      </c>
      <c r="S428" s="77">
        <v>26205.178499588201</v>
      </c>
      <c r="T428" s="77">
        <v>4.1296228348213599</v>
      </c>
      <c r="U428" s="77">
        <v>181</v>
      </c>
      <c r="V428" s="77">
        <v>636</v>
      </c>
      <c r="W428" s="77">
        <v>0.14760399999999901</v>
      </c>
      <c r="X428" s="77">
        <v>0</v>
      </c>
      <c r="Y428" s="77">
        <v>0</v>
      </c>
      <c r="Z428" s="77">
        <v>0</v>
      </c>
      <c r="AA428" s="77">
        <v>2397.7738327123202</v>
      </c>
      <c r="AB428" s="77">
        <v>4.2772268348213602</v>
      </c>
      <c r="AC428" s="77">
        <v>3780.5339005439801</v>
      </c>
      <c r="AE428" s="87" t="str">
        <f t="shared" si="218"/>
        <v>International</v>
      </c>
      <c r="AF428" s="82" t="str">
        <f t="shared" si="219"/>
        <v>non-student</v>
      </c>
      <c r="AI428" s="82">
        <f>'GDP per Capita'!N428</f>
        <v>21764.39</v>
      </c>
      <c r="AJ428" s="82">
        <f t="shared" si="220"/>
        <v>21764.39</v>
      </c>
      <c r="AK428" s="82">
        <f t="shared" si="221"/>
        <v>21764.39</v>
      </c>
      <c r="AL428" s="88">
        <f t="shared" si="222"/>
        <v>0.17370272727808958</v>
      </c>
    </row>
    <row r="429" spans="1:38">
      <c r="A429" s="77" t="s">
        <v>126</v>
      </c>
      <c r="B429" s="77">
        <v>531</v>
      </c>
      <c r="C429" s="77">
        <v>39.606507299999997</v>
      </c>
      <c r="D429" s="77">
        <v>-75.833093399999996</v>
      </c>
      <c r="E429" s="77" t="s">
        <v>42</v>
      </c>
      <c r="G429" s="77">
        <v>100</v>
      </c>
      <c r="H429" s="77" t="s">
        <v>60</v>
      </c>
      <c r="I429" s="77">
        <v>2020</v>
      </c>
      <c r="J429" s="77">
        <v>565.76006783165496</v>
      </c>
      <c r="K429" s="77" t="s">
        <v>29</v>
      </c>
      <c r="L429" s="77" t="s">
        <v>29</v>
      </c>
      <c r="M429" s="77" t="s">
        <v>841</v>
      </c>
      <c r="N429" s="77">
        <v>1</v>
      </c>
      <c r="O429" s="77">
        <v>0</v>
      </c>
      <c r="P429" s="77" t="s">
        <v>8</v>
      </c>
      <c r="Q429" s="77">
        <v>33.425505600000001</v>
      </c>
      <c r="R429" s="77">
        <v>-111.94001249999999</v>
      </c>
      <c r="S429" s="77">
        <v>6552.2130549216299</v>
      </c>
      <c r="T429" s="77">
        <v>1.0878748683085999</v>
      </c>
      <c r="U429" s="77">
        <v>181</v>
      </c>
      <c r="V429" s="77">
        <v>636</v>
      </c>
      <c r="W429" s="77">
        <v>0.14760399999999901</v>
      </c>
      <c r="X429" s="77">
        <v>0</v>
      </c>
      <c r="Y429" s="77">
        <v>0</v>
      </c>
      <c r="Z429" s="77">
        <v>0</v>
      </c>
      <c r="AA429" s="77">
        <v>786.26556659059497</v>
      </c>
      <c r="AB429" s="77">
        <v>1.2354788683086</v>
      </c>
      <c r="AC429" s="77">
        <v>2169.0256344222498</v>
      </c>
      <c r="AE429" s="87" t="str">
        <f t="shared" si="218"/>
        <v>Domestic</v>
      </c>
      <c r="AF429" s="82" t="str">
        <f t="shared" si="219"/>
        <v>non-student</v>
      </c>
      <c r="AI429" s="82">
        <f>'GDP per Capita'!N429</f>
        <v>63809.64</v>
      </c>
      <c r="AJ429" s="82">
        <f t="shared" si="220"/>
        <v>63809.64</v>
      </c>
      <c r="AK429" s="82">
        <f t="shared" si="221"/>
        <v>63809.64</v>
      </c>
      <c r="AL429" s="88">
        <f t="shared" si="222"/>
        <v>3.3992130882140217E-2</v>
      </c>
    </row>
    <row r="430" spans="1:38">
      <c r="A430" s="77" t="s">
        <v>150</v>
      </c>
      <c r="B430" s="77">
        <v>532</v>
      </c>
      <c r="C430" s="77">
        <v>43.157284999999902</v>
      </c>
      <c r="D430" s="77">
        <v>-77.615213999999995</v>
      </c>
      <c r="E430" s="77" t="s">
        <v>39</v>
      </c>
      <c r="G430" s="77">
        <v>50</v>
      </c>
      <c r="H430" s="77" t="s">
        <v>61</v>
      </c>
      <c r="I430" s="77">
        <v>2020</v>
      </c>
      <c r="J430" s="77">
        <v>291.01289134438298</v>
      </c>
      <c r="K430" s="77" t="s">
        <v>29</v>
      </c>
      <c r="L430" s="77" t="s">
        <v>29</v>
      </c>
      <c r="M430" s="77" t="s">
        <v>841</v>
      </c>
      <c r="N430" s="77">
        <v>1</v>
      </c>
      <c r="O430" s="77">
        <v>0</v>
      </c>
      <c r="P430" s="77" t="s">
        <v>8</v>
      </c>
      <c r="Q430" s="77">
        <v>33.425505600000001</v>
      </c>
      <c r="R430" s="77">
        <v>-111.94001249999999</v>
      </c>
      <c r="S430" s="77">
        <v>6317.5670073171495</v>
      </c>
      <c r="T430" s="77">
        <v>1.05566993562845</v>
      </c>
      <c r="U430" s="77">
        <v>181</v>
      </c>
      <c r="V430" s="77">
        <v>636</v>
      </c>
      <c r="W430" s="77">
        <v>0.14760399999999901</v>
      </c>
      <c r="X430" s="77">
        <v>0</v>
      </c>
      <c r="Y430" s="77">
        <v>0</v>
      </c>
      <c r="Z430" s="77">
        <v>0</v>
      </c>
      <c r="AA430" s="77">
        <v>758.10804087805798</v>
      </c>
      <c r="AB430" s="77">
        <v>1.2032739356284501</v>
      </c>
      <c r="AC430" s="77">
        <v>1866.1209322224399</v>
      </c>
      <c r="AE430" s="87" t="str">
        <f t="shared" si="218"/>
        <v>Domestic</v>
      </c>
      <c r="AF430" s="82" t="str">
        <f t="shared" si="219"/>
        <v>non-student</v>
      </c>
      <c r="AI430" s="82">
        <f>'GDP per Capita'!N430</f>
        <v>63809.64</v>
      </c>
      <c r="AJ430" s="82">
        <f t="shared" si="220"/>
        <v>63809.64</v>
      </c>
      <c r="AK430" s="82">
        <f t="shared" si="221"/>
        <v>63809.64</v>
      </c>
      <c r="AL430" s="88">
        <f t="shared" si="222"/>
        <v>2.9245125536242485E-2</v>
      </c>
    </row>
    <row r="431" spans="1:38">
      <c r="A431" s="77" t="s">
        <v>258</v>
      </c>
      <c r="B431" s="77">
        <v>533</v>
      </c>
      <c r="C431" s="77">
        <v>35.373871200000004</v>
      </c>
      <c r="D431" s="77">
        <v>-119.019463899999</v>
      </c>
      <c r="E431" s="77" t="s">
        <v>42</v>
      </c>
      <c r="G431" s="77">
        <v>100</v>
      </c>
      <c r="H431" s="77" t="s">
        <v>60</v>
      </c>
      <c r="I431" s="77">
        <v>2020</v>
      </c>
      <c r="J431" s="77">
        <v>565.76006783165496</v>
      </c>
      <c r="K431" s="77" t="s">
        <v>29</v>
      </c>
      <c r="L431" s="77" t="s">
        <v>29</v>
      </c>
      <c r="M431" s="77" t="s">
        <v>841</v>
      </c>
      <c r="N431" s="77">
        <v>1</v>
      </c>
      <c r="O431" s="77">
        <v>0</v>
      </c>
      <c r="P431" s="77" t="s">
        <v>8</v>
      </c>
      <c r="Q431" s="77">
        <v>33.425505600000001</v>
      </c>
      <c r="R431" s="77">
        <v>-111.94001249999999</v>
      </c>
      <c r="S431" s="77">
        <v>1369.0274448515099</v>
      </c>
      <c r="T431" s="77">
        <v>0.34240462240709602</v>
      </c>
      <c r="U431" s="77">
        <v>181</v>
      </c>
      <c r="V431" s="77">
        <v>636</v>
      </c>
      <c r="W431" s="77">
        <v>0.14760399999999901</v>
      </c>
      <c r="X431" s="77">
        <v>0</v>
      </c>
      <c r="Y431" s="77">
        <v>0</v>
      </c>
      <c r="Z431" s="77">
        <v>0</v>
      </c>
      <c r="AA431" s="77">
        <v>262.853269411491</v>
      </c>
      <c r="AB431" s="77">
        <v>0.49000862240709597</v>
      </c>
      <c r="AC431" s="77">
        <v>1645.61333724314</v>
      </c>
      <c r="AE431" s="87" t="str">
        <f t="shared" si="218"/>
        <v>Domestic</v>
      </c>
      <c r="AF431" s="82" t="str">
        <f t="shared" si="219"/>
        <v>non-student</v>
      </c>
      <c r="AI431" s="82">
        <f>'GDP per Capita'!N431</f>
        <v>63809.64</v>
      </c>
      <c r="AJ431" s="82">
        <f t="shared" si="220"/>
        <v>63809.64</v>
      </c>
      <c r="AK431" s="82">
        <f t="shared" si="221"/>
        <v>63809.64</v>
      </c>
      <c r="AL431" s="88">
        <f t="shared" si="222"/>
        <v>2.5789415788008519E-2</v>
      </c>
    </row>
    <row r="432" spans="1:38">
      <c r="A432" s="77" t="s">
        <v>95</v>
      </c>
      <c r="B432" s="77">
        <v>534</v>
      </c>
      <c r="C432" s="77">
        <v>43.2560802</v>
      </c>
      <c r="D432" s="77">
        <v>-79.872858300000004</v>
      </c>
      <c r="E432" s="77" t="s">
        <v>38</v>
      </c>
      <c r="G432" s="77">
        <v>50</v>
      </c>
      <c r="H432" s="77" t="s">
        <v>61</v>
      </c>
      <c r="I432" s="77">
        <v>2020</v>
      </c>
      <c r="J432" s="77">
        <v>291.01289134438298</v>
      </c>
      <c r="K432" s="77" t="s">
        <v>320</v>
      </c>
      <c r="L432" s="77" t="s">
        <v>28</v>
      </c>
      <c r="M432" s="77" t="s">
        <v>841</v>
      </c>
      <c r="N432" s="77">
        <v>1</v>
      </c>
      <c r="O432" s="77">
        <v>0</v>
      </c>
      <c r="P432" s="77" t="s">
        <v>8</v>
      </c>
      <c r="Q432" s="77">
        <v>33.425505600000001</v>
      </c>
      <c r="R432" s="77">
        <v>-111.94001249999999</v>
      </c>
      <c r="S432" s="77">
        <v>5960.3156951098399</v>
      </c>
      <c r="T432" s="77">
        <v>1.0068238791594799</v>
      </c>
      <c r="U432" s="77">
        <v>181</v>
      </c>
      <c r="V432" s="77">
        <v>318</v>
      </c>
      <c r="W432" s="77">
        <v>7.3801999999999895E-2</v>
      </c>
      <c r="X432" s="77">
        <v>0</v>
      </c>
      <c r="Y432" s="77">
        <v>0</v>
      </c>
      <c r="Z432" s="77">
        <v>0</v>
      </c>
      <c r="AA432" s="77">
        <v>715.23788341318095</v>
      </c>
      <c r="AB432" s="77">
        <v>1.0806258791594801</v>
      </c>
      <c r="AC432" s="77">
        <v>1505.2507747575601</v>
      </c>
      <c r="AE432" s="87" t="str">
        <f t="shared" si="218"/>
        <v>International</v>
      </c>
      <c r="AF432" s="82" t="str">
        <f t="shared" si="219"/>
        <v>student</v>
      </c>
      <c r="AI432" s="82">
        <f>'GDP per Capita'!N432</f>
        <v>49196.49</v>
      </c>
      <c r="AJ432" s="82">
        <f t="shared" si="220"/>
        <v>49196.49</v>
      </c>
      <c r="AK432" s="82">
        <f t="shared" si="221"/>
        <v>49196.49</v>
      </c>
      <c r="AL432" s="88">
        <f t="shared" si="222"/>
        <v>3.0596710756347865E-2</v>
      </c>
    </row>
    <row r="433" spans="1:38">
      <c r="A433" s="77" t="s">
        <v>150</v>
      </c>
      <c r="B433" s="77">
        <v>535</v>
      </c>
      <c r="C433" s="77">
        <v>43.157284999999902</v>
      </c>
      <c r="D433" s="77">
        <v>-77.615213999999995</v>
      </c>
      <c r="E433" s="77" t="s">
        <v>38</v>
      </c>
      <c r="G433" s="77">
        <v>50</v>
      </c>
      <c r="H433" s="77" t="s">
        <v>61</v>
      </c>
      <c r="I433" s="77">
        <v>2020</v>
      </c>
      <c r="J433" s="77">
        <v>291.01289134438298</v>
      </c>
      <c r="K433" s="77" t="s">
        <v>29</v>
      </c>
      <c r="L433" s="77" t="s">
        <v>29</v>
      </c>
      <c r="M433" s="77" t="s">
        <v>841</v>
      </c>
      <c r="N433" s="77">
        <v>1</v>
      </c>
      <c r="O433" s="77">
        <v>0</v>
      </c>
      <c r="P433" s="77" t="s">
        <v>8</v>
      </c>
      <c r="Q433" s="77">
        <v>33.425505600000001</v>
      </c>
      <c r="R433" s="77">
        <v>-111.94001249999999</v>
      </c>
      <c r="S433" s="77">
        <v>6317.5670073171495</v>
      </c>
      <c r="T433" s="77">
        <v>1.05566993562845</v>
      </c>
      <c r="U433" s="77">
        <v>181</v>
      </c>
      <c r="V433" s="77">
        <v>318</v>
      </c>
      <c r="W433" s="77">
        <v>7.3801999999999895E-2</v>
      </c>
      <c r="X433" s="77">
        <v>0</v>
      </c>
      <c r="Y433" s="77">
        <v>0</v>
      </c>
      <c r="Z433" s="77">
        <v>0</v>
      </c>
      <c r="AA433" s="77">
        <v>758.10804087805798</v>
      </c>
      <c r="AB433" s="77">
        <v>1.1294719356284499</v>
      </c>
      <c r="AC433" s="77">
        <v>1548.1209322224399</v>
      </c>
      <c r="AE433" s="87" t="str">
        <f t="shared" si="218"/>
        <v>Domestic</v>
      </c>
      <c r="AF433" s="82" t="str">
        <f t="shared" si="219"/>
        <v>student</v>
      </c>
      <c r="AI433" s="82">
        <f>'GDP per Capita'!N433</f>
        <v>63809.64</v>
      </c>
      <c r="AJ433" s="82">
        <f t="shared" si="220"/>
        <v>63809.64</v>
      </c>
      <c r="AK433" s="82">
        <f t="shared" si="221"/>
        <v>63809.64</v>
      </c>
      <c r="AL433" s="88">
        <f t="shared" si="222"/>
        <v>2.4261552521256034E-2</v>
      </c>
    </row>
    <row r="434" spans="1:38">
      <c r="A434" s="77" t="s">
        <v>236</v>
      </c>
      <c r="B434" s="77">
        <v>536</v>
      </c>
      <c r="C434" s="77">
        <v>42.041582299999902</v>
      </c>
      <c r="D434" s="77">
        <v>-87.887391600000001</v>
      </c>
      <c r="E434" s="77" t="s">
        <v>42</v>
      </c>
      <c r="G434" s="77">
        <v>100</v>
      </c>
      <c r="H434" s="77" t="s">
        <v>60</v>
      </c>
      <c r="I434" s="77">
        <v>2020</v>
      </c>
      <c r="J434" s="77">
        <v>565.76006783165496</v>
      </c>
      <c r="K434" s="77" t="s">
        <v>29</v>
      </c>
      <c r="L434" s="77" t="s">
        <v>29</v>
      </c>
      <c r="M434" s="77" t="s">
        <v>841</v>
      </c>
      <c r="N434" s="77">
        <v>1</v>
      </c>
      <c r="O434" s="77">
        <v>0</v>
      </c>
      <c r="P434" s="77" t="s">
        <v>8</v>
      </c>
      <c r="Q434" s="77">
        <v>33.425505600000001</v>
      </c>
      <c r="R434" s="77">
        <v>-111.94001249999999</v>
      </c>
      <c r="S434" s="77">
        <v>4623.1949780608002</v>
      </c>
      <c r="T434" s="77">
        <v>0.821333368637154</v>
      </c>
      <c r="U434" s="77">
        <v>181</v>
      </c>
      <c r="V434" s="77">
        <v>636</v>
      </c>
      <c r="W434" s="77">
        <v>0.14760399999999901</v>
      </c>
      <c r="X434" s="77">
        <v>0</v>
      </c>
      <c r="Y434" s="77">
        <v>0</v>
      </c>
      <c r="Z434" s="77">
        <v>0</v>
      </c>
      <c r="AA434" s="77">
        <v>554.78339736729595</v>
      </c>
      <c r="AB434" s="77">
        <v>0.96893736863715396</v>
      </c>
      <c r="AC434" s="77">
        <v>1937.5434651989499</v>
      </c>
      <c r="AE434" s="87" t="str">
        <f t="shared" si="218"/>
        <v>Domestic</v>
      </c>
      <c r="AF434" s="82" t="str">
        <f t="shared" si="219"/>
        <v>non-student</v>
      </c>
      <c r="AI434" s="82">
        <f>'GDP per Capita'!N434</f>
        <v>63809.64</v>
      </c>
      <c r="AJ434" s="82">
        <f t="shared" si="220"/>
        <v>63809.64</v>
      </c>
      <c r="AK434" s="82">
        <f t="shared" si="221"/>
        <v>63809.64</v>
      </c>
      <c r="AL434" s="88">
        <f t="shared" si="222"/>
        <v>3.0364431850719575E-2</v>
      </c>
    </row>
    <row r="435" spans="1:38">
      <c r="A435" s="77" t="s">
        <v>259</v>
      </c>
      <c r="B435" s="77">
        <v>537</v>
      </c>
      <c r="C435" s="77">
        <v>22.283345399999899</v>
      </c>
      <c r="D435" s="77">
        <v>39.112814499999999</v>
      </c>
      <c r="E435" s="77" t="s">
        <v>40</v>
      </c>
      <c r="G435" s="77">
        <v>50</v>
      </c>
      <c r="H435" s="77" t="s">
        <v>61</v>
      </c>
      <c r="I435" s="77">
        <v>2020</v>
      </c>
      <c r="J435" s="77">
        <v>291.01289134438298</v>
      </c>
      <c r="K435" s="77" t="s">
        <v>570</v>
      </c>
      <c r="L435" s="77" t="s">
        <v>32</v>
      </c>
      <c r="M435" s="77" t="s">
        <v>841</v>
      </c>
      <c r="N435" s="77">
        <v>1</v>
      </c>
      <c r="O435" s="77">
        <v>0</v>
      </c>
      <c r="P435" s="77" t="s">
        <v>8</v>
      </c>
      <c r="Q435" s="77">
        <v>33.425505600000001</v>
      </c>
      <c r="R435" s="77">
        <v>-111.94001249999999</v>
      </c>
      <c r="S435" s="77">
        <v>26205.178499588201</v>
      </c>
      <c r="T435" s="77">
        <v>4.1296228348213599</v>
      </c>
      <c r="U435" s="77">
        <v>181</v>
      </c>
      <c r="V435" s="77">
        <v>492.00959999999998</v>
      </c>
      <c r="W435" s="77">
        <v>0.1141864544</v>
      </c>
      <c r="X435" s="77">
        <v>1</v>
      </c>
      <c r="Y435" s="77">
        <v>0</v>
      </c>
      <c r="Z435" s="77">
        <v>0</v>
      </c>
      <c r="AA435" s="77">
        <v>2397.7738327123202</v>
      </c>
      <c r="AB435" s="77">
        <v>4.2438092892213604</v>
      </c>
      <c r="AC435" s="77">
        <v>3361.7963240567001</v>
      </c>
      <c r="AE435" s="87" t="str">
        <f t="shared" si="218"/>
        <v>International</v>
      </c>
      <c r="AF435" s="82" t="str">
        <f t="shared" si="219"/>
        <v>non-student</v>
      </c>
      <c r="AI435" s="82">
        <f>'GDP per Capita'!N435</f>
        <v>21764.39</v>
      </c>
      <c r="AJ435" s="82">
        <f t="shared" si="220"/>
        <v>21764.39</v>
      </c>
      <c r="AK435" s="82">
        <f t="shared" si="221"/>
        <v>21764.39</v>
      </c>
      <c r="AL435" s="88">
        <f t="shared" si="222"/>
        <v>0.1544631539894617</v>
      </c>
    </row>
    <row r="436" spans="1:38">
      <c r="A436" s="77" t="s">
        <v>137</v>
      </c>
      <c r="B436" s="77">
        <v>538</v>
      </c>
      <c r="C436" s="77">
        <v>40.7127281</v>
      </c>
      <c r="D436" s="77">
        <v>-74.006015199999993</v>
      </c>
      <c r="E436" s="77" t="s">
        <v>38</v>
      </c>
      <c r="G436" s="77">
        <v>50</v>
      </c>
      <c r="H436" s="77" t="s">
        <v>61</v>
      </c>
      <c r="I436" s="77">
        <v>2020</v>
      </c>
      <c r="J436" s="77">
        <v>291.01289134438298</v>
      </c>
      <c r="K436" s="77" t="s">
        <v>29</v>
      </c>
      <c r="L436" s="77" t="s">
        <v>29</v>
      </c>
      <c r="M436" s="77" t="s">
        <v>841</v>
      </c>
      <c r="N436" s="77">
        <v>1</v>
      </c>
      <c r="O436" s="77">
        <v>0</v>
      </c>
      <c r="P436" s="77" t="s">
        <v>8</v>
      </c>
      <c r="Q436" s="77">
        <v>33.425505600000001</v>
      </c>
      <c r="R436" s="77">
        <v>-111.94001249999999</v>
      </c>
      <c r="S436" s="77">
        <v>6866.9533945017802</v>
      </c>
      <c r="T436" s="77">
        <v>1.1312250249362501</v>
      </c>
      <c r="U436" s="77">
        <v>181</v>
      </c>
      <c r="V436" s="77">
        <v>318</v>
      </c>
      <c r="W436" s="77">
        <v>7.3801999999999895E-2</v>
      </c>
      <c r="X436" s="77">
        <v>0</v>
      </c>
      <c r="Y436" s="77">
        <v>0</v>
      </c>
      <c r="Z436" s="77">
        <v>0</v>
      </c>
      <c r="AA436" s="77">
        <v>824.03440734021399</v>
      </c>
      <c r="AB436" s="77">
        <v>1.20502702493625</v>
      </c>
      <c r="AC436" s="77">
        <v>1614.04729868459</v>
      </c>
      <c r="AE436" s="87" t="str">
        <f t="shared" si="218"/>
        <v>Domestic</v>
      </c>
      <c r="AF436" s="82" t="str">
        <f t="shared" si="219"/>
        <v>student</v>
      </c>
      <c r="AI436" s="82">
        <f>'GDP per Capita'!N436</f>
        <v>63809.64</v>
      </c>
      <c r="AJ436" s="82">
        <f t="shared" si="220"/>
        <v>63809.64</v>
      </c>
      <c r="AK436" s="82">
        <f t="shared" si="221"/>
        <v>63809.64</v>
      </c>
      <c r="AL436" s="88">
        <f t="shared" si="222"/>
        <v>2.5294725039736787E-2</v>
      </c>
    </row>
    <row r="437" spans="1:38">
      <c r="A437" s="77" t="s">
        <v>125</v>
      </c>
      <c r="B437" s="77">
        <v>539</v>
      </c>
      <c r="C437" s="77">
        <v>42.3750997</v>
      </c>
      <c r="D437" s="77">
        <v>-71.105615700000001</v>
      </c>
      <c r="E437" s="77" t="s">
        <v>38</v>
      </c>
      <c r="G437" s="77">
        <v>50</v>
      </c>
      <c r="H437" s="77" t="s">
        <v>61</v>
      </c>
      <c r="I437" s="77">
        <v>2020</v>
      </c>
      <c r="J437" s="77">
        <v>291.01289134438298</v>
      </c>
      <c r="K437" s="77" t="s">
        <v>29</v>
      </c>
      <c r="L437" s="77" t="s">
        <v>29</v>
      </c>
      <c r="M437" s="77" t="s">
        <v>841</v>
      </c>
      <c r="N437" s="77">
        <v>1</v>
      </c>
      <c r="O437" s="77">
        <v>0</v>
      </c>
      <c r="P437" s="77" t="s">
        <v>8</v>
      </c>
      <c r="Q437" s="77">
        <v>33.425505600000001</v>
      </c>
      <c r="R437" s="77">
        <v>-111.94001249999999</v>
      </c>
      <c r="S437" s="77">
        <v>7360.2404365880802</v>
      </c>
      <c r="T437" s="77">
        <v>1.19951818644415</v>
      </c>
      <c r="U437" s="77">
        <v>181</v>
      </c>
      <c r="V437" s="77">
        <v>318</v>
      </c>
      <c r="W437" s="77">
        <v>7.3801999999999895E-2</v>
      </c>
      <c r="X437" s="77">
        <v>0</v>
      </c>
      <c r="Y437" s="77">
        <v>0</v>
      </c>
      <c r="Z437" s="77">
        <v>0</v>
      </c>
      <c r="AA437" s="77">
        <v>883.22885239056995</v>
      </c>
      <c r="AB437" s="77">
        <v>1.2733201864441499</v>
      </c>
      <c r="AC437" s="77">
        <v>1673.24174373495</v>
      </c>
      <c r="AE437" s="87" t="str">
        <f t="shared" si="218"/>
        <v>Domestic</v>
      </c>
      <c r="AF437" s="82" t="str">
        <f t="shared" si="219"/>
        <v>student</v>
      </c>
      <c r="AI437" s="82">
        <f>'GDP per Capita'!N437</f>
        <v>63809.64</v>
      </c>
      <c r="AJ437" s="82">
        <f t="shared" si="220"/>
        <v>63809.64</v>
      </c>
      <c r="AK437" s="82">
        <f t="shared" si="221"/>
        <v>63809.64</v>
      </c>
      <c r="AL437" s="88">
        <f t="shared" si="222"/>
        <v>2.6222397489391102E-2</v>
      </c>
    </row>
    <row r="438" spans="1:38">
      <c r="A438" s="77" t="s">
        <v>260</v>
      </c>
      <c r="B438" s="77">
        <v>540</v>
      </c>
      <c r="C438" s="77">
        <v>36.062584299999997</v>
      </c>
      <c r="D438" s="77">
        <v>-94.157432799999995</v>
      </c>
      <c r="E438" s="77" t="s">
        <v>37</v>
      </c>
      <c r="G438" s="77">
        <v>100</v>
      </c>
      <c r="H438" s="77" t="s">
        <v>60</v>
      </c>
      <c r="I438" s="77">
        <v>2020</v>
      </c>
      <c r="J438" s="77">
        <v>565.76006783165496</v>
      </c>
      <c r="K438" s="77" t="s">
        <v>29</v>
      </c>
      <c r="L438" s="77" t="s">
        <v>29</v>
      </c>
      <c r="M438" s="77" t="s">
        <v>841</v>
      </c>
      <c r="N438" s="77">
        <v>1</v>
      </c>
      <c r="O438" s="77">
        <v>0</v>
      </c>
      <c r="P438" s="77" t="s">
        <v>8</v>
      </c>
      <c r="Q438" s="77">
        <v>33.425505600000001</v>
      </c>
      <c r="R438" s="77">
        <v>-111.94001249999999</v>
      </c>
      <c r="S438" s="77">
        <v>3297.1878285582902</v>
      </c>
      <c r="T438" s="77">
        <v>0.61023653461507699</v>
      </c>
      <c r="U438" s="77">
        <v>181</v>
      </c>
      <c r="V438" s="77">
        <v>636</v>
      </c>
      <c r="W438" s="77">
        <v>0.14760399999999901</v>
      </c>
      <c r="X438" s="77">
        <v>0</v>
      </c>
      <c r="Y438" s="77">
        <v>0</v>
      </c>
      <c r="Z438" s="77">
        <v>0</v>
      </c>
      <c r="AA438" s="77">
        <v>633.06006308319195</v>
      </c>
      <c r="AB438" s="77">
        <v>0.75784053461507705</v>
      </c>
      <c r="AC438" s="77">
        <v>2015.8201309148401</v>
      </c>
      <c r="AE438" s="87" t="str">
        <f t="shared" si="218"/>
        <v>Domestic</v>
      </c>
      <c r="AF438" s="82" t="str">
        <f t="shared" si="219"/>
        <v>non-student</v>
      </c>
      <c r="AI438" s="82">
        <f>'GDP per Capita'!N438</f>
        <v>63809.64</v>
      </c>
      <c r="AJ438" s="82">
        <f t="shared" si="220"/>
        <v>63809.64</v>
      </c>
      <c r="AK438" s="82">
        <f t="shared" si="221"/>
        <v>63809.64</v>
      </c>
      <c r="AL438" s="88">
        <f t="shared" si="222"/>
        <v>3.1591153482684438E-2</v>
      </c>
    </row>
    <row r="439" spans="1:38">
      <c r="A439" s="77" t="s">
        <v>254</v>
      </c>
      <c r="B439" s="77">
        <v>541</v>
      </c>
      <c r="C439" s="77">
        <v>41.805813700000002</v>
      </c>
      <c r="D439" s="77">
        <v>-72.254236010227999</v>
      </c>
      <c r="E439" s="77" t="s">
        <v>38</v>
      </c>
      <c r="G439" s="77">
        <v>50</v>
      </c>
      <c r="H439" s="77" t="s">
        <v>61</v>
      </c>
      <c r="I439" s="77">
        <v>2020</v>
      </c>
      <c r="J439" s="77">
        <v>291.01289134438298</v>
      </c>
      <c r="K439" s="77" t="s">
        <v>29</v>
      </c>
      <c r="L439" s="77" t="s">
        <v>29</v>
      </c>
      <c r="M439" s="77" t="s">
        <v>841</v>
      </c>
      <c r="N439" s="77">
        <v>1</v>
      </c>
      <c r="O439" s="77">
        <v>0</v>
      </c>
      <c r="P439" s="77" t="s">
        <v>8</v>
      </c>
      <c r="Q439" s="77">
        <v>33.425505600000001</v>
      </c>
      <c r="R439" s="77">
        <v>-111.94001249999999</v>
      </c>
      <c r="S439" s="77">
        <v>7166.5368195184401</v>
      </c>
      <c r="T439" s="77">
        <v>1.17264974112516</v>
      </c>
      <c r="U439" s="77">
        <v>181</v>
      </c>
      <c r="V439" s="77">
        <v>318</v>
      </c>
      <c r="W439" s="77">
        <v>7.3801999999999895E-2</v>
      </c>
      <c r="X439" s="77">
        <v>0</v>
      </c>
      <c r="Y439" s="77">
        <v>0</v>
      </c>
      <c r="Z439" s="77">
        <v>0</v>
      </c>
      <c r="AA439" s="77">
        <v>859.98441834221296</v>
      </c>
      <c r="AB439" s="77">
        <v>1.2464517411251601</v>
      </c>
      <c r="AC439" s="77">
        <v>1649.9973096865899</v>
      </c>
      <c r="AE439" s="87" t="str">
        <f t="shared" si="218"/>
        <v>Domestic</v>
      </c>
      <c r="AF439" s="82" t="str">
        <f t="shared" si="219"/>
        <v>student</v>
      </c>
      <c r="AI439" s="82">
        <f>'GDP per Capita'!N439</f>
        <v>63809.64</v>
      </c>
      <c r="AJ439" s="82">
        <f t="shared" si="220"/>
        <v>63809.64</v>
      </c>
      <c r="AK439" s="82">
        <f t="shared" si="221"/>
        <v>63809.64</v>
      </c>
      <c r="AL439" s="88">
        <f t="shared" si="222"/>
        <v>2.5858119708661417E-2</v>
      </c>
    </row>
    <row r="440" spans="1:38">
      <c r="A440" s="77" t="s">
        <v>243</v>
      </c>
      <c r="B440" s="77">
        <v>542</v>
      </c>
      <c r="C440" s="77">
        <v>43.034993100000001</v>
      </c>
      <c r="D440" s="77">
        <v>-87.922496999999893</v>
      </c>
      <c r="E440" s="77" t="s">
        <v>40</v>
      </c>
      <c r="G440" s="77">
        <v>50</v>
      </c>
      <c r="H440" s="77" t="s">
        <v>61</v>
      </c>
      <c r="I440" s="77">
        <v>2020</v>
      </c>
      <c r="J440" s="77">
        <v>291.01289134438298</v>
      </c>
      <c r="K440" s="77" t="s">
        <v>29</v>
      </c>
      <c r="L440" s="77" t="s">
        <v>29</v>
      </c>
      <c r="M440" s="77" t="s">
        <v>841</v>
      </c>
      <c r="N440" s="77">
        <v>1</v>
      </c>
      <c r="O440" s="77">
        <v>0</v>
      </c>
      <c r="P440" s="77" t="s">
        <v>8</v>
      </c>
      <c r="Q440" s="77">
        <v>33.425505600000001</v>
      </c>
      <c r="R440" s="77">
        <v>-111.94001249999999</v>
      </c>
      <c r="S440" s="77">
        <v>4685.4162164329</v>
      </c>
      <c r="T440" s="77">
        <v>0.83123882535675897</v>
      </c>
      <c r="U440" s="77">
        <v>181</v>
      </c>
      <c r="V440" s="77">
        <v>492.00959999999998</v>
      </c>
      <c r="W440" s="77">
        <v>0.1141864544</v>
      </c>
      <c r="X440" s="77">
        <v>1</v>
      </c>
      <c r="Y440" s="77">
        <v>0</v>
      </c>
      <c r="Z440" s="77">
        <v>0</v>
      </c>
      <c r="AA440" s="77">
        <v>562.24994597194802</v>
      </c>
      <c r="AB440" s="77">
        <v>0.94542527975676005</v>
      </c>
      <c r="AC440" s="77">
        <v>1526.2724373163301</v>
      </c>
      <c r="AE440" s="87" t="str">
        <f t="shared" si="218"/>
        <v>Domestic</v>
      </c>
      <c r="AF440" s="82" t="str">
        <f t="shared" si="219"/>
        <v>non-student</v>
      </c>
      <c r="AI440" s="82">
        <f>'GDP per Capita'!N440</f>
        <v>63809.64</v>
      </c>
      <c r="AJ440" s="82">
        <f t="shared" si="220"/>
        <v>63809.64</v>
      </c>
      <c r="AK440" s="82">
        <f t="shared" si="221"/>
        <v>63809.64</v>
      </c>
      <c r="AL440" s="88">
        <f t="shared" si="222"/>
        <v>2.3919151358890757E-2</v>
      </c>
    </row>
    <row r="441" spans="1:38">
      <c r="A441" s="77" t="s">
        <v>261</v>
      </c>
      <c r="B441" s="77">
        <v>543</v>
      </c>
      <c r="C441" s="77">
        <v>43.074760999999903</v>
      </c>
      <c r="D441" s="77">
        <v>-89.383761300000003</v>
      </c>
      <c r="E441" s="77" t="s">
        <v>37</v>
      </c>
      <c r="G441" s="77">
        <v>100</v>
      </c>
      <c r="H441" s="77" t="s">
        <v>60</v>
      </c>
      <c r="I441" s="77">
        <v>2020</v>
      </c>
      <c r="J441" s="77">
        <v>565.76006783165496</v>
      </c>
      <c r="K441" s="77" t="s">
        <v>29</v>
      </c>
      <c r="L441" s="77" t="s">
        <v>29</v>
      </c>
      <c r="M441" s="77" t="s">
        <v>841</v>
      </c>
      <c r="N441" s="77">
        <v>1</v>
      </c>
      <c r="O441" s="77">
        <v>0</v>
      </c>
      <c r="P441" s="77" t="s">
        <v>8</v>
      </c>
      <c r="Q441" s="77">
        <v>33.425505600000001</v>
      </c>
      <c r="R441" s="77">
        <v>-111.94001249999999</v>
      </c>
      <c r="S441" s="77">
        <v>4465.5110464523696</v>
      </c>
      <c r="T441" s="77">
        <v>0.79623050342923796</v>
      </c>
      <c r="U441" s="77">
        <v>181</v>
      </c>
      <c r="V441" s="77">
        <v>636</v>
      </c>
      <c r="W441" s="77">
        <v>0.14760399999999901</v>
      </c>
      <c r="X441" s="77">
        <v>0</v>
      </c>
      <c r="Y441" s="77">
        <v>0</v>
      </c>
      <c r="Z441" s="77">
        <v>0</v>
      </c>
      <c r="AA441" s="77">
        <v>535.86132557428402</v>
      </c>
      <c r="AB441" s="77">
        <v>0.94383450342923803</v>
      </c>
      <c r="AC441" s="77">
        <v>1918.6213934059399</v>
      </c>
      <c r="AE441" s="87" t="str">
        <f t="shared" si="218"/>
        <v>Domestic</v>
      </c>
      <c r="AF441" s="82" t="str">
        <f t="shared" si="219"/>
        <v>non-student</v>
      </c>
      <c r="AI441" s="82">
        <f>'GDP per Capita'!N441</f>
        <v>63809.64</v>
      </c>
      <c r="AJ441" s="82">
        <f t="shared" si="220"/>
        <v>63809.64</v>
      </c>
      <c r="AK441" s="82">
        <f t="shared" si="221"/>
        <v>63809.64</v>
      </c>
      <c r="AL441" s="88">
        <f t="shared" si="222"/>
        <v>3.0067892459602341E-2</v>
      </c>
    </row>
    <row r="442" spans="1:38">
      <c r="A442" s="77" t="s">
        <v>262</v>
      </c>
      <c r="B442" s="77">
        <v>544</v>
      </c>
      <c r="C442" s="77">
        <v>37.996004900000003</v>
      </c>
      <c r="D442" s="77">
        <v>-101.35233559999899</v>
      </c>
      <c r="E442" s="77" t="s">
        <v>43</v>
      </c>
      <c r="G442" s="77">
        <v>100</v>
      </c>
      <c r="H442" s="77" t="s">
        <v>60</v>
      </c>
      <c r="I442" s="77">
        <v>2020</v>
      </c>
      <c r="J442" s="77">
        <v>565.76006783165496</v>
      </c>
      <c r="K442" s="77" t="s">
        <v>29</v>
      </c>
      <c r="L442" s="77" t="s">
        <v>29</v>
      </c>
      <c r="M442" s="77" t="s">
        <v>841</v>
      </c>
      <c r="N442" s="77">
        <v>1</v>
      </c>
      <c r="O442" s="77">
        <v>0</v>
      </c>
      <c r="P442" s="77" t="s">
        <v>8</v>
      </c>
      <c r="Q442" s="77">
        <v>33.425505600000001</v>
      </c>
      <c r="R442" s="77">
        <v>-111.94001249999999</v>
      </c>
      <c r="S442" s="77">
        <v>2163.3050013155398</v>
      </c>
      <c r="T442" s="77">
        <v>0.44728482393825703</v>
      </c>
      <c r="U442" s="77">
        <v>181</v>
      </c>
      <c r="V442" s="77">
        <v>636</v>
      </c>
      <c r="W442" s="77">
        <v>0.14760399999999901</v>
      </c>
      <c r="X442" s="77">
        <v>0</v>
      </c>
      <c r="Y442" s="77">
        <v>0</v>
      </c>
      <c r="Z442" s="77">
        <v>0</v>
      </c>
      <c r="AA442" s="77">
        <v>415.35456025258401</v>
      </c>
      <c r="AB442" s="77">
        <v>0.59488882393825704</v>
      </c>
      <c r="AC442" s="77">
        <v>1798.1146280842399</v>
      </c>
      <c r="AE442" s="87" t="str">
        <f t="shared" si="218"/>
        <v>Domestic</v>
      </c>
      <c r="AF442" s="82" t="str">
        <f t="shared" si="219"/>
        <v>non-student</v>
      </c>
      <c r="AI442" s="82">
        <f>'GDP per Capita'!N442</f>
        <v>63809.64</v>
      </c>
      <c r="AJ442" s="82">
        <f t="shared" si="220"/>
        <v>63809.64</v>
      </c>
      <c r="AK442" s="82">
        <f t="shared" si="221"/>
        <v>63809.64</v>
      </c>
      <c r="AL442" s="88">
        <f t="shared" si="222"/>
        <v>2.8179357038908854E-2</v>
      </c>
    </row>
    <row r="443" spans="1:38">
      <c r="A443" s="77" t="s">
        <v>263</v>
      </c>
      <c r="B443" s="77">
        <v>545</v>
      </c>
      <c r="C443" s="77">
        <v>32.060973599999997</v>
      </c>
      <c r="D443" s="77">
        <v>118.791645799999</v>
      </c>
      <c r="E443" s="77" t="s">
        <v>37</v>
      </c>
      <c r="G443" s="77">
        <v>100</v>
      </c>
      <c r="H443" s="77" t="s">
        <v>60</v>
      </c>
      <c r="I443" s="77">
        <v>2020</v>
      </c>
      <c r="J443" s="77">
        <v>565.76006783165496</v>
      </c>
      <c r="K443" s="77" t="s">
        <v>574</v>
      </c>
      <c r="L443" s="77" t="s">
        <v>30</v>
      </c>
      <c r="M443" s="77" t="s">
        <v>841</v>
      </c>
      <c r="N443" s="77">
        <v>1</v>
      </c>
      <c r="O443" s="77">
        <v>0</v>
      </c>
      <c r="P443" s="77" t="s">
        <v>8</v>
      </c>
      <c r="Q443" s="77">
        <v>33.425505600000001</v>
      </c>
      <c r="R443" s="77">
        <v>-111.94001249999999</v>
      </c>
      <c r="S443" s="77">
        <v>22001.879951283699</v>
      </c>
      <c r="T443" s="77">
        <v>3.4218442464522498</v>
      </c>
      <c r="U443" s="77">
        <v>181</v>
      </c>
      <c r="V443" s="77">
        <v>636</v>
      </c>
      <c r="W443" s="77">
        <v>0.14760399999999901</v>
      </c>
      <c r="X443" s="77">
        <v>0</v>
      </c>
      <c r="Y443" s="77">
        <v>0</v>
      </c>
      <c r="Z443" s="77">
        <v>0</v>
      </c>
      <c r="AA443" s="77">
        <v>2013.17201554246</v>
      </c>
      <c r="AB443" s="77">
        <v>3.5694482464522501</v>
      </c>
      <c r="AC443" s="77">
        <v>3395.9320833741099</v>
      </c>
      <c r="AE443" s="87" t="str">
        <f t="shared" si="218"/>
        <v>International</v>
      </c>
      <c r="AF443" s="82" t="str">
        <f t="shared" si="219"/>
        <v>non-student</v>
      </c>
      <c r="AI443" s="82">
        <f>'GDP per Capita'!N443</f>
        <v>10121.299999999999</v>
      </c>
      <c r="AJ443" s="82">
        <f t="shared" si="220"/>
        <v>10121.299999999999</v>
      </c>
      <c r="AK443" s="82">
        <f t="shared" si="221"/>
        <v>10121.299999999999</v>
      </c>
      <c r="AL443" s="88">
        <f t="shared" si="222"/>
        <v>0.33552331058007473</v>
      </c>
    </row>
    <row r="444" spans="1:38">
      <c r="A444" s="77" t="s">
        <v>264</v>
      </c>
      <c r="B444" s="77">
        <v>546</v>
      </c>
      <c r="C444" s="77">
        <v>40.602205900000001</v>
      </c>
      <c r="D444" s="77">
        <v>-75.4712794</v>
      </c>
      <c r="E444" s="77" t="s">
        <v>42</v>
      </c>
      <c r="G444" s="77">
        <v>100</v>
      </c>
      <c r="H444" s="77" t="s">
        <v>60</v>
      </c>
      <c r="I444" s="77">
        <v>2020</v>
      </c>
      <c r="J444" s="77">
        <v>565.76006783165496</v>
      </c>
      <c r="K444" s="77" t="s">
        <v>29</v>
      </c>
      <c r="L444" s="77" t="s">
        <v>29</v>
      </c>
      <c r="M444" s="77" t="s">
        <v>841</v>
      </c>
      <c r="N444" s="77">
        <v>1</v>
      </c>
      <c r="O444" s="77">
        <v>0</v>
      </c>
      <c r="P444" s="77" t="s">
        <v>8</v>
      </c>
      <c r="Q444" s="77">
        <v>33.425505600000001</v>
      </c>
      <c r="R444" s="77">
        <v>-111.94001249999999</v>
      </c>
      <c r="S444" s="77">
        <v>6619.1225197001604</v>
      </c>
      <c r="T444" s="77">
        <v>1.0970759035790201</v>
      </c>
      <c r="U444" s="77">
        <v>181</v>
      </c>
      <c r="V444" s="77">
        <v>636</v>
      </c>
      <c r="W444" s="77">
        <v>0.14760399999999901</v>
      </c>
      <c r="X444" s="77">
        <v>0</v>
      </c>
      <c r="Y444" s="77">
        <v>0</v>
      </c>
      <c r="Z444" s="77">
        <v>0</v>
      </c>
      <c r="AA444" s="77">
        <v>794.29470236402005</v>
      </c>
      <c r="AB444" s="77">
        <v>1.2446799035790199</v>
      </c>
      <c r="AC444" s="77">
        <v>2177.0547701956698</v>
      </c>
      <c r="AE444" s="87" t="str">
        <f t="shared" si="218"/>
        <v>Domestic</v>
      </c>
      <c r="AF444" s="82" t="str">
        <f t="shared" si="219"/>
        <v>non-student</v>
      </c>
      <c r="AI444" s="82">
        <f>'GDP per Capita'!N444</f>
        <v>63809.64</v>
      </c>
      <c r="AJ444" s="82">
        <f t="shared" si="220"/>
        <v>63809.64</v>
      </c>
      <c r="AK444" s="82">
        <f t="shared" si="221"/>
        <v>63809.64</v>
      </c>
      <c r="AL444" s="88">
        <f t="shared" si="222"/>
        <v>3.4117960392750529E-2</v>
      </c>
    </row>
    <row r="445" spans="1:38">
      <c r="A445" s="77" t="s">
        <v>100</v>
      </c>
      <c r="B445" s="77">
        <v>547</v>
      </c>
      <c r="C445" s="77">
        <v>33.425505600000001</v>
      </c>
      <c r="D445" s="77">
        <v>-111.94001249999999</v>
      </c>
      <c r="E445" s="77" t="s">
        <v>39</v>
      </c>
      <c r="G445" s="77">
        <v>50</v>
      </c>
      <c r="H445" s="77" t="s">
        <v>61</v>
      </c>
      <c r="I445" s="77">
        <v>2020</v>
      </c>
      <c r="J445" s="77">
        <v>291.01289134438298</v>
      </c>
      <c r="K445" s="77" t="s">
        <v>29</v>
      </c>
      <c r="L445" s="77" t="s">
        <v>29</v>
      </c>
      <c r="M445" s="77" t="s">
        <v>841</v>
      </c>
      <c r="N445" s="77">
        <v>1</v>
      </c>
      <c r="O445" s="77">
        <v>1</v>
      </c>
      <c r="P445" s="77" t="s">
        <v>8</v>
      </c>
      <c r="Q445" s="77">
        <v>33.425505600000001</v>
      </c>
      <c r="R445" s="77">
        <v>-111.94001249999999</v>
      </c>
      <c r="S445" s="77">
        <v>0</v>
      </c>
      <c r="T445" s="77">
        <v>0</v>
      </c>
      <c r="U445" s="77">
        <v>0</v>
      </c>
      <c r="V445" s="77">
        <v>0</v>
      </c>
      <c r="W445" s="77">
        <v>0</v>
      </c>
      <c r="X445" s="77">
        <v>0</v>
      </c>
      <c r="Y445" s="77">
        <v>0</v>
      </c>
      <c r="Z445" s="77">
        <v>0</v>
      </c>
      <c r="AA445" s="77">
        <v>0</v>
      </c>
      <c r="AB445" s="77">
        <v>0</v>
      </c>
      <c r="AC445" s="77">
        <v>291.01289134438298</v>
      </c>
      <c r="AE445" s="87" t="str">
        <f t="shared" si="218"/>
        <v>Domestic</v>
      </c>
      <c r="AF445" s="82" t="str">
        <f t="shared" si="219"/>
        <v>non-student</v>
      </c>
      <c r="AI445" s="82">
        <f>'GDP per Capita'!N445</f>
        <v>63809.64</v>
      </c>
      <c r="AJ445" s="82">
        <f t="shared" si="220"/>
        <v>63809.64</v>
      </c>
      <c r="AK445" s="82">
        <f t="shared" si="221"/>
        <v>63809.64</v>
      </c>
      <c r="AL445" s="88">
        <f t="shared" si="222"/>
        <v>4.5606414852737455E-3</v>
      </c>
    </row>
    <row r="446" spans="1:38">
      <c r="A446" s="77" t="s">
        <v>106</v>
      </c>
      <c r="B446" s="77">
        <v>548</v>
      </c>
      <c r="C446" s="77">
        <v>34.053690899999999</v>
      </c>
      <c r="D446" s="77">
        <v>-118.2427666</v>
      </c>
      <c r="E446" s="77" t="s">
        <v>37</v>
      </c>
      <c r="G446" s="77">
        <v>100</v>
      </c>
      <c r="H446" s="77" t="s">
        <v>60</v>
      </c>
      <c r="I446" s="77">
        <v>2020</v>
      </c>
      <c r="J446" s="77">
        <v>565.76006783165496</v>
      </c>
      <c r="K446" s="77" t="s">
        <v>29</v>
      </c>
      <c r="L446" s="77" t="s">
        <v>29</v>
      </c>
      <c r="M446" s="77" t="s">
        <v>841</v>
      </c>
      <c r="N446" s="77">
        <v>1</v>
      </c>
      <c r="O446" s="77">
        <v>0</v>
      </c>
      <c r="P446" s="77" t="s">
        <v>8</v>
      </c>
      <c r="Q446" s="77">
        <v>33.425505600000001</v>
      </c>
      <c r="R446" s="77">
        <v>-111.94001249999999</v>
      </c>
      <c r="S446" s="77">
        <v>1173.73630041981</v>
      </c>
      <c r="T446" s="77">
        <v>0.31661744710727902</v>
      </c>
      <c r="U446" s="77">
        <v>181</v>
      </c>
      <c r="V446" s="77">
        <v>636</v>
      </c>
      <c r="W446" s="77">
        <v>0.14760399999999901</v>
      </c>
      <c r="X446" s="77">
        <v>0</v>
      </c>
      <c r="Y446" s="77">
        <v>0</v>
      </c>
      <c r="Z446" s="77">
        <v>0</v>
      </c>
      <c r="AA446" s="77">
        <v>225.35736968060399</v>
      </c>
      <c r="AB446" s="77">
        <v>0.46422144710727897</v>
      </c>
      <c r="AC446" s="77">
        <v>1608.11743751226</v>
      </c>
      <c r="AE446" s="87" t="str">
        <f t="shared" si="218"/>
        <v>Domestic</v>
      </c>
      <c r="AF446" s="82" t="str">
        <f t="shared" si="219"/>
        <v>non-student</v>
      </c>
      <c r="AI446" s="82">
        <f>'GDP per Capita'!N446</f>
        <v>63809.64</v>
      </c>
      <c r="AJ446" s="82">
        <f t="shared" si="220"/>
        <v>63809.64</v>
      </c>
      <c r="AK446" s="82">
        <f t="shared" si="221"/>
        <v>63809.64</v>
      </c>
      <c r="AL446" s="88">
        <f t="shared" si="222"/>
        <v>2.5201794548790121E-2</v>
      </c>
    </row>
    <row r="447" spans="1:38">
      <c r="A447" s="77" t="s">
        <v>94</v>
      </c>
      <c r="B447" s="77">
        <v>549</v>
      </c>
      <c r="C447" s="77">
        <v>32.819121799999998</v>
      </c>
      <c r="D447" s="77">
        <v>34.998385599999999</v>
      </c>
      <c r="E447" s="77" t="s">
        <v>37</v>
      </c>
      <c r="G447" s="77">
        <v>100</v>
      </c>
      <c r="H447" s="77" t="s">
        <v>60</v>
      </c>
      <c r="I447" s="77">
        <v>2020</v>
      </c>
      <c r="J447" s="77">
        <v>565.76006783165496</v>
      </c>
      <c r="K447" s="77" t="s">
        <v>518</v>
      </c>
      <c r="L447" s="77" t="s">
        <v>32</v>
      </c>
      <c r="M447" s="77" t="s">
        <v>841</v>
      </c>
      <c r="N447" s="77">
        <v>1</v>
      </c>
      <c r="O447" s="77">
        <v>0</v>
      </c>
      <c r="P447" s="77" t="s">
        <v>8</v>
      </c>
      <c r="Q447" s="77">
        <v>33.425505600000001</v>
      </c>
      <c r="R447" s="77">
        <v>-111.94001249999999</v>
      </c>
      <c r="S447" s="77">
        <v>23754.399167585299</v>
      </c>
      <c r="T447" s="77">
        <v>3.71316018715107</v>
      </c>
      <c r="U447" s="77">
        <v>181</v>
      </c>
      <c r="V447" s="77">
        <v>636</v>
      </c>
      <c r="W447" s="77">
        <v>0.14760399999999901</v>
      </c>
      <c r="X447" s="77">
        <v>0</v>
      </c>
      <c r="Y447" s="77">
        <v>0</v>
      </c>
      <c r="Z447" s="77">
        <v>0</v>
      </c>
      <c r="AA447" s="77">
        <v>2173.52752383405</v>
      </c>
      <c r="AB447" s="77">
        <v>3.8607641871510698</v>
      </c>
      <c r="AC447" s="77">
        <v>3556.2875916657099</v>
      </c>
      <c r="AE447" s="87" t="str">
        <f t="shared" si="218"/>
        <v>International</v>
      </c>
      <c r="AF447" s="82" t="str">
        <f t="shared" si="219"/>
        <v>non-student</v>
      </c>
      <c r="AI447" s="82">
        <f>'GDP per Capita'!N447</f>
        <v>41377.49</v>
      </c>
      <c r="AJ447" s="82">
        <f t="shared" si="220"/>
        <v>41377.49</v>
      </c>
      <c r="AK447" s="82">
        <f t="shared" si="221"/>
        <v>41377.49</v>
      </c>
      <c r="AL447" s="88">
        <f t="shared" si="222"/>
        <v>8.5947397767861464E-2</v>
      </c>
    </row>
    <row r="448" spans="1:38">
      <c r="A448" s="77" t="s">
        <v>126</v>
      </c>
      <c r="B448" s="77">
        <v>550</v>
      </c>
      <c r="C448" s="77">
        <v>39.606507299999997</v>
      </c>
      <c r="D448" s="77">
        <v>-75.833093399999996</v>
      </c>
      <c r="E448" s="77" t="s">
        <v>42</v>
      </c>
      <c r="G448" s="77">
        <v>100</v>
      </c>
      <c r="H448" s="77" t="s">
        <v>60</v>
      </c>
      <c r="I448" s="77">
        <v>2020</v>
      </c>
      <c r="J448" s="77">
        <v>565.76006783165496</v>
      </c>
      <c r="K448" s="77" t="s">
        <v>29</v>
      </c>
      <c r="L448" s="77" t="s">
        <v>29</v>
      </c>
      <c r="M448" s="77" t="s">
        <v>841</v>
      </c>
      <c r="N448" s="77">
        <v>1</v>
      </c>
      <c r="O448" s="77">
        <v>0</v>
      </c>
      <c r="P448" s="77" t="s">
        <v>8</v>
      </c>
      <c r="Q448" s="77">
        <v>33.425505600000001</v>
      </c>
      <c r="R448" s="77">
        <v>-111.94001249999999</v>
      </c>
      <c r="S448" s="77">
        <v>6552.2130549216299</v>
      </c>
      <c r="T448" s="77">
        <v>1.0878748683085999</v>
      </c>
      <c r="U448" s="77">
        <v>181</v>
      </c>
      <c r="V448" s="77">
        <v>636</v>
      </c>
      <c r="W448" s="77">
        <v>0.14760399999999901</v>
      </c>
      <c r="X448" s="77">
        <v>0</v>
      </c>
      <c r="Y448" s="77">
        <v>0</v>
      </c>
      <c r="Z448" s="77">
        <v>0</v>
      </c>
      <c r="AA448" s="77">
        <v>786.26556659059497</v>
      </c>
      <c r="AB448" s="77">
        <v>1.2354788683086</v>
      </c>
      <c r="AC448" s="77">
        <v>2169.0256344222498</v>
      </c>
      <c r="AE448" s="87" t="str">
        <f t="shared" si="218"/>
        <v>Domestic</v>
      </c>
      <c r="AF448" s="82" t="str">
        <f t="shared" si="219"/>
        <v>non-student</v>
      </c>
      <c r="AI448" s="82">
        <f>'GDP per Capita'!N448</f>
        <v>63809.64</v>
      </c>
      <c r="AJ448" s="82">
        <f t="shared" si="220"/>
        <v>63809.64</v>
      </c>
      <c r="AK448" s="82">
        <f t="shared" si="221"/>
        <v>63809.64</v>
      </c>
      <c r="AL448" s="88">
        <f t="shared" si="222"/>
        <v>3.3992130882140217E-2</v>
      </c>
    </row>
    <row r="449" spans="1:38">
      <c r="A449" s="77" t="s">
        <v>211</v>
      </c>
      <c r="B449" s="77">
        <v>551</v>
      </c>
      <c r="C449" s="77">
        <v>45.262742799999998</v>
      </c>
      <c r="D449" s="77">
        <v>-94.124427099999906</v>
      </c>
      <c r="E449" s="77" t="s">
        <v>42</v>
      </c>
      <c r="G449" s="77">
        <v>100</v>
      </c>
      <c r="H449" s="77" t="s">
        <v>60</v>
      </c>
      <c r="I449" s="77">
        <v>2020</v>
      </c>
      <c r="J449" s="77">
        <v>565.76006783165496</v>
      </c>
      <c r="K449" s="77" t="s">
        <v>29</v>
      </c>
      <c r="L449" s="77" t="s">
        <v>29</v>
      </c>
      <c r="M449" s="77" t="s">
        <v>841</v>
      </c>
      <c r="N449" s="77">
        <v>1</v>
      </c>
      <c r="O449" s="77">
        <v>0</v>
      </c>
      <c r="P449" s="77" t="s">
        <v>8</v>
      </c>
      <c r="Q449" s="77">
        <v>33.425505600000001</v>
      </c>
      <c r="R449" s="77">
        <v>-111.94001249999999</v>
      </c>
      <c r="S449" s="77">
        <v>4023.2711289938002</v>
      </c>
      <c r="T449" s="77">
        <v>0.72582707725713003</v>
      </c>
      <c r="U449" s="77">
        <v>181</v>
      </c>
      <c r="V449" s="77">
        <v>636</v>
      </c>
      <c r="W449" s="77">
        <v>0.14760399999999901</v>
      </c>
      <c r="X449" s="77">
        <v>0</v>
      </c>
      <c r="Y449" s="77">
        <v>0</v>
      </c>
      <c r="Z449" s="77">
        <v>0</v>
      </c>
      <c r="AA449" s="77">
        <v>482.792535479256</v>
      </c>
      <c r="AB449" s="77">
        <v>0.87343107725712998</v>
      </c>
      <c r="AC449" s="77">
        <v>1865.5526033109099</v>
      </c>
      <c r="AE449" s="87" t="str">
        <f t="shared" si="218"/>
        <v>Domestic</v>
      </c>
      <c r="AF449" s="82" t="str">
        <f t="shared" si="219"/>
        <v>non-student</v>
      </c>
      <c r="AI449" s="82">
        <f>'GDP per Capita'!N449</f>
        <v>63809.64</v>
      </c>
      <c r="AJ449" s="82">
        <f t="shared" si="220"/>
        <v>63809.64</v>
      </c>
      <c r="AK449" s="82">
        <f t="shared" si="221"/>
        <v>63809.64</v>
      </c>
      <c r="AL449" s="88">
        <f t="shared" si="222"/>
        <v>2.9236218905339537E-2</v>
      </c>
    </row>
    <row r="450" spans="1:38">
      <c r="A450" s="77" t="s">
        <v>106</v>
      </c>
      <c r="B450" s="77">
        <v>552</v>
      </c>
      <c r="C450" s="77">
        <v>34.053690899999999</v>
      </c>
      <c r="D450" s="77">
        <v>-118.2427666</v>
      </c>
      <c r="E450" s="77" t="s">
        <v>38</v>
      </c>
      <c r="G450" s="77">
        <v>50</v>
      </c>
      <c r="H450" s="77" t="s">
        <v>61</v>
      </c>
      <c r="I450" s="77">
        <v>2020</v>
      </c>
      <c r="J450" s="77">
        <v>291.01289134438298</v>
      </c>
      <c r="K450" s="77" t="s">
        <v>29</v>
      </c>
      <c r="L450" s="77" t="s">
        <v>29</v>
      </c>
      <c r="M450" s="77" t="s">
        <v>841</v>
      </c>
      <c r="N450" s="77">
        <v>1</v>
      </c>
      <c r="O450" s="77">
        <v>0</v>
      </c>
      <c r="P450" s="77" t="s">
        <v>8</v>
      </c>
      <c r="Q450" s="77">
        <v>33.425505600000001</v>
      </c>
      <c r="R450" s="77">
        <v>-111.94001249999999</v>
      </c>
      <c r="S450" s="77">
        <v>1173.73630041981</v>
      </c>
      <c r="T450" s="77">
        <v>0.31661744710727902</v>
      </c>
      <c r="U450" s="77">
        <v>181</v>
      </c>
      <c r="V450" s="77">
        <v>318</v>
      </c>
      <c r="W450" s="77">
        <v>7.3801999999999895E-2</v>
      </c>
      <c r="X450" s="77">
        <v>0</v>
      </c>
      <c r="Y450" s="77">
        <v>0</v>
      </c>
      <c r="Z450" s="77">
        <v>0</v>
      </c>
      <c r="AA450" s="77">
        <v>225.35736968060399</v>
      </c>
      <c r="AB450" s="77">
        <v>0.39041944710727899</v>
      </c>
      <c r="AC450" s="77">
        <v>1015.37026102498</v>
      </c>
      <c r="AE450" s="87" t="str">
        <f t="shared" si="218"/>
        <v>Domestic</v>
      </c>
      <c r="AF450" s="82" t="str">
        <f t="shared" si="219"/>
        <v>student</v>
      </c>
      <c r="AI450" s="82">
        <f>'GDP per Capita'!N450</f>
        <v>63809.64</v>
      </c>
      <c r="AJ450" s="82">
        <f t="shared" si="220"/>
        <v>63809.64</v>
      </c>
      <c r="AK450" s="82">
        <f t="shared" si="221"/>
        <v>63809.64</v>
      </c>
      <c r="AL450" s="88">
        <f t="shared" si="222"/>
        <v>1.5912490041081254E-2</v>
      </c>
    </row>
    <row r="451" spans="1:38">
      <c r="A451" s="77" t="e">
        <v>#NAME?</v>
      </c>
      <c r="B451" s="77">
        <v>553</v>
      </c>
      <c r="C451" s="77">
        <v>39.783730400000003</v>
      </c>
      <c r="D451" s="77">
        <v>-100.4458825</v>
      </c>
      <c r="E451" s="77" t="s">
        <v>42</v>
      </c>
      <c r="G451" s="77">
        <v>50</v>
      </c>
      <c r="H451" s="77" t="s">
        <v>61</v>
      </c>
      <c r="I451" s="77">
        <v>2020</v>
      </c>
      <c r="J451" s="77">
        <v>291.01289134438298</v>
      </c>
      <c r="K451" s="77" t="s">
        <v>29</v>
      </c>
      <c r="L451" s="77" t="s">
        <v>29</v>
      </c>
      <c r="M451" s="77" t="s">
        <v>841</v>
      </c>
      <c r="N451" s="77">
        <v>1</v>
      </c>
      <c r="O451" s="77">
        <v>0</v>
      </c>
      <c r="P451" s="77" t="s">
        <v>8</v>
      </c>
      <c r="Q451" s="77">
        <v>33.425505600000001</v>
      </c>
      <c r="R451" s="77">
        <v>-111.94001249999999</v>
      </c>
      <c r="S451" s="77">
        <v>2488.7147748237098</v>
      </c>
      <c r="T451" s="77">
        <v>0.49025348438698402</v>
      </c>
      <c r="U451" s="77">
        <v>181</v>
      </c>
      <c r="V451" s="77">
        <v>636</v>
      </c>
      <c r="W451" s="77">
        <v>0.14760399999999901</v>
      </c>
      <c r="X451" s="77">
        <v>0</v>
      </c>
      <c r="Y451" s="77">
        <v>0</v>
      </c>
      <c r="Z451" s="77">
        <v>0</v>
      </c>
      <c r="AA451" s="77">
        <v>477.83323676615299</v>
      </c>
      <c r="AB451" s="77">
        <v>0.63785748438698397</v>
      </c>
      <c r="AC451" s="77">
        <v>1585.8461281105299</v>
      </c>
      <c r="AE451" s="87" t="str">
        <f t="shared" ref="AE451:AE514" si="223">IF(K451&lt;&gt;"USA",IF(K451&lt;&gt;"Unknown","International","Unknown"),"Domestic")</f>
        <v>Domestic</v>
      </c>
      <c r="AF451" s="82" t="str">
        <f t="shared" ref="AF451:AF514" si="224">IF(E451="Undergraduate Student","student",IF(E451="Graduate Student","student","non-student"))</f>
        <v>non-student</v>
      </c>
      <c r="AI451" s="82">
        <f>'GDP per Capita'!N451</f>
        <v>63809.64</v>
      </c>
      <c r="AJ451" s="82">
        <f t="shared" ref="AJ451:AJ514" si="225">IFERROR(AI451,"")</f>
        <v>63809.64</v>
      </c>
      <c r="AK451" s="82">
        <f t="shared" ref="AK451:AK514" si="226">IFERROR(AI451,AVERAGE(AJ$2:AJ$2538))</f>
        <v>63809.64</v>
      </c>
      <c r="AL451" s="88">
        <f t="shared" ref="AL451:AL514" si="227">AC451/AK451</f>
        <v>2.4852767201171012E-2</v>
      </c>
    </row>
    <row r="452" spans="1:38">
      <c r="A452" s="77" t="s">
        <v>265</v>
      </c>
      <c r="B452" s="77">
        <v>554</v>
      </c>
      <c r="C452" s="77">
        <v>39.331993400000002</v>
      </c>
      <c r="D452" s="77">
        <v>16.184382800000002</v>
      </c>
      <c r="E452" s="77" t="s">
        <v>38</v>
      </c>
      <c r="G452" s="77">
        <v>50</v>
      </c>
      <c r="H452" s="77" t="s">
        <v>61</v>
      </c>
      <c r="I452" s="77">
        <v>2020</v>
      </c>
      <c r="J452" s="77">
        <v>291.01289134438298</v>
      </c>
      <c r="K452" s="77" t="s">
        <v>557</v>
      </c>
      <c r="L452" s="77" t="s">
        <v>31</v>
      </c>
      <c r="M452" s="77" t="s">
        <v>841</v>
      </c>
      <c r="N452" s="77">
        <v>1</v>
      </c>
      <c r="O452" s="77">
        <v>0</v>
      </c>
      <c r="P452" s="77" t="s">
        <v>8</v>
      </c>
      <c r="Q452" s="77">
        <v>33.425505600000001</v>
      </c>
      <c r="R452" s="77">
        <v>-111.94001249999999</v>
      </c>
      <c r="S452" s="77">
        <v>20644.940164706899</v>
      </c>
      <c r="T452" s="77">
        <v>3.2000021547763899</v>
      </c>
      <c r="U452" s="77">
        <v>181</v>
      </c>
      <c r="V452" s="77">
        <v>318</v>
      </c>
      <c r="W452" s="77">
        <v>7.3801999999999895E-2</v>
      </c>
      <c r="X452" s="77">
        <v>0</v>
      </c>
      <c r="Y452" s="77">
        <v>0</v>
      </c>
      <c r="Z452" s="77">
        <v>0</v>
      </c>
      <c r="AA452" s="77">
        <v>1889.01202507068</v>
      </c>
      <c r="AB452" s="77">
        <v>3.2738041547763901</v>
      </c>
      <c r="AC452" s="77">
        <v>2679.02491641506</v>
      </c>
      <c r="AE452" s="87" t="str">
        <f t="shared" si="223"/>
        <v>International</v>
      </c>
      <c r="AF452" s="82" t="str">
        <f t="shared" si="224"/>
        <v>student</v>
      </c>
      <c r="AI452" s="82">
        <f>'GDP per Capita'!N452</f>
        <v>34671.17</v>
      </c>
      <c r="AJ452" s="82">
        <f t="shared" si="225"/>
        <v>34671.17</v>
      </c>
      <c r="AK452" s="82">
        <f t="shared" si="226"/>
        <v>34671.17</v>
      </c>
      <c r="AL452" s="88">
        <f t="shared" si="227"/>
        <v>7.7269527287803105E-2</v>
      </c>
    </row>
    <row r="453" spans="1:38">
      <c r="A453" s="77" t="s">
        <v>105</v>
      </c>
      <c r="B453" s="77">
        <v>555</v>
      </c>
      <c r="C453" s="77">
        <v>30.271128600000001</v>
      </c>
      <c r="D453" s="77">
        <v>-97.743699500000005</v>
      </c>
      <c r="E453" s="77" t="s">
        <v>38</v>
      </c>
      <c r="G453" s="77">
        <v>50</v>
      </c>
      <c r="H453" s="77" t="s">
        <v>61</v>
      </c>
      <c r="I453" s="77">
        <v>2020</v>
      </c>
      <c r="J453" s="77">
        <v>291.01289134438298</v>
      </c>
      <c r="K453" s="77" t="s">
        <v>29</v>
      </c>
      <c r="L453" s="77" t="s">
        <v>29</v>
      </c>
      <c r="M453" s="77" t="s">
        <v>841</v>
      </c>
      <c r="N453" s="77">
        <v>1</v>
      </c>
      <c r="O453" s="77">
        <v>0</v>
      </c>
      <c r="P453" s="77" t="s">
        <v>8</v>
      </c>
      <c r="Q453" s="77">
        <v>33.425505600000001</v>
      </c>
      <c r="R453" s="77">
        <v>-111.94001249999999</v>
      </c>
      <c r="S453" s="77">
        <v>2769.4765726196601</v>
      </c>
      <c r="T453" s="77">
        <v>0.52732661291170302</v>
      </c>
      <c r="U453" s="77">
        <v>181</v>
      </c>
      <c r="V453" s="77">
        <v>318</v>
      </c>
      <c r="W453" s="77">
        <v>7.3801999999999895E-2</v>
      </c>
      <c r="X453" s="77">
        <v>0</v>
      </c>
      <c r="Y453" s="77">
        <v>0</v>
      </c>
      <c r="Z453" s="77">
        <v>0</v>
      </c>
      <c r="AA453" s="77">
        <v>531.73950194297595</v>
      </c>
      <c r="AB453" s="77">
        <v>0.60112861291170305</v>
      </c>
      <c r="AC453" s="77">
        <v>1321.7523932873501</v>
      </c>
      <c r="AE453" s="87" t="str">
        <f t="shared" si="223"/>
        <v>Domestic</v>
      </c>
      <c r="AF453" s="82" t="str">
        <f t="shared" si="224"/>
        <v>student</v>
      </c>
      <c r="AI453" s="82">
        <f>'GDP per Capita'!N453</f>
        <v>63809.64</v>
      </c>
      <c r="AJ453" s="82">
        <f t="shared" si="225"/>
        <v>63809.64</v>
      </c>
      <c r="AK453" s="82">
        <f t="shared" si="226"/>
        <v>63809.64</v>
      </c>
      <c r="AL453" s="88">
        <f t="shared" si="227"/>
        <v>2.0713992326039609E-2</v>
      </c>
    </row>
    <row r="454" spans="1:38">
      <c r="A454" s="77" t="s">
        <v>80</v>
      </c>
      <c r="B454" s="77">
        <v>556</v>
      </c>
      <c r="C454" s="77">
        <v>33.749098699999998</v>
      </c>
      <c r="D454" s="77">
        <v>-84.390184899999994</v>
      </c>
      <c r="E454" s="77" t="s">
        <v>38</v>
      </c>
      <c r="G454" s="77">
        <v>50</v>
      </c>
      <c r="H454" s="77" t="s">
        <v>61</v>
      </c>
      <c r="I454" s="77">
        <v>2020</v>
      </c>
      <c r="J454" s="77">
        <v>291.01289134438298</v>
      </c>
      <c r="K454" s="77" t="s">
        <v>29</v>
      </c>
      <c r="L454" s="77" t="s">
        <v>29</v>
      </c>
      <c r="M454" s="77" t="s">
        <v>841</v>
      </c>
      <c r="N454" s="77">
        <v>1</v>
      </c>
      <c r="O454" s="77">
        <v>0</v>
      </c>
      <c r="P454" s="77" t="s">
        <v>8</v>
      </c>
      <c r="Q454" s="77">
        <v>33.425505600000001</v>
      </c>
      <c r="R454" s="77">
        <v>-111.94001249999999</v>
      </c>
      <c r="S454" s="77">
        <v>5089.1168420128497</v>
      </c>
      <c r="T454" s="77">
        <v>0.88865012166530999</v>
      </c>
      <c r="U454" s="77">
        <v>181</v>
      </c>
      <c r="V454" s="77">
        <v>318</v>
      </c>
      <c r="W454" s="77">
        <v>7.3801999999999895E-2</v>
      </c>
      <c r="X454" s="77">
        <v>0</v>
      </c>
      <c r="Y454" s="77">
        <v>0</v>
      </c>
      <c r="Z454" s="77">
        <v>0</v>
      </c>
      <c r="AA454" s="77">
        <v>610.69402104154199</v>
      </c>
      <c r="AB454" s="77">
        <v>0.96245212166531002</v>
      </c>
      <c r="AC454" s="77">
        <v>1400.7069123859201</v>
      </c>
      <c r="AE454" s="87" t="str">
        <f t="shared" si="223"/>
        <v>Domestic</v>
      </c>
      <c r="AF454" s="82" t="str">
        <f t="shared" si="224"/>
        <v>student</v>
      </c>
      <c r="AI454" s="82">
        <f>'GDP per Capita'!N454</f>
        <v>63809.64</v>
      </c>
      <c r="AJ454" s="82">
        <f t="shared" si="225"/>
        <v>63809.64</v>
      </c>
      <c r="AK454" s="82">
        <f t="shared" si="226"/>
        <v>63809.64</v>
      </c>
      <c r="AL454" s="88">
        <f t="shared" si="227"/>
        <v>2.1951337014061198E-2</v>
      </c>
    </row>
    <row r="455" spans="1:38">
      <c r="A455" s="77" t="s">
        <v>150</v>
      </c>
      <c r="B455" s="77">
        <v>557</v>
      </c>
      <c r="C455" s="77">
        <v>43.157284999999902</v>
      </c>
      <c r="D455" s="77">
        <v>-77.615213999999995</v>
      </c>
      <c r="E455" s="77" t="s">
        <v>38</v>
      </c>
      <c r="G455" s="77">
        <v>50</v>
      </c>
      <c r="H455" s="77" t="s">
        <v>61</v>
      </c>
      <c r="I455" s="77">
        <v>2020</v>
      </c>
      <c r="J455" s="77">
        <v>291.01289134438298</v>
      </c>
      <c r="K455" s="77" t="s">
        <v>29</v>
      </c>
      <c r="L455" s="77" t="s">
        <v>29</v>
      </c>
      <c r="M455" s="77" t="s">
        <v>841</v>
      </c>
      <c r="N455" s="77">
        <v>1</v>
      </c>
      <c r="O455" s="77">
        <v>0</v>
      </c>
      <c r="P455" s="77" t="s">
        <v>8</v>
      </c>
      <c r="Q455" s="77">
        <v>33.425505600000001</v>
      </c>
      <c r="R455" s="77">
        <v>-111.94001249999999</v>
      </c>
      <c r="S455" s="77">
        <v>6317.5670073171495</v>
      </c>
      <c r="T455" s="77">
        <v>1.05566993562845</v>
      </c>
      <c r="U455" s="77">
        <v>181</v>
      </c>
      <c r="V455" s="77">
        <v>318</v>
      </c>
      <c r="W455" s="77">
        <v>7.3801999999999895E-2</v>
      </c>
      <c r="X455" s="77">
        <v>0</v>
      </c>
      <c r="Y455" s="77">
        <v>0</v>
      </c>
      <c r="Z455" s="77">
        <v>0</v>
      </c>
      <c r="AA455" s="77">
        <v>758.10804087805798</v>
      </c>
      <c r="AB455" s="77">
        <v>1.1294719356284499</v>
      </c>
      <c r="AC455" s="77">
        <v>1548.1209322224399</v>
      </c>
      <c r="AE455" s="87" t="str">
        <f t="shared" si="223"/>
        <v>Domestic</v>
      </c>
      <c r="AF455" s="82" t="str">
        <f t="shared" si="224"/>
        <v>student</v>
      </c>
      <c r="AI455" s="82">
        <f>'GDP per Capita'!N455</f>
        <v>63809.64</v>
      </c>
      <c r="AJ455" s="82">
        <f t="shared" si="225"/>
        <v>63809.64</v>
      </c>
      <c r="AK455" s="82">
        <f t="shared" si="226"/>
        <v>63809.64</v>
      </c>
      <c r="AL455" s="88">
        <f t="shared" si="227"/>
        <v>2.4261552521256034E-2</v>
      </c>
    </row>
    <row r="456" spans="1:38">
      <c r="A456" s="77" t="s">
        <v>128</v>
      </c>
      <c r="B456" s="77">
        <v>558</v>
      </c>
      <c r="C456" s="77">
        <v>46.230215149999999</v>
      </c>
      <c r="D456" s="77">
        <v>7.3637051847831998</v>
      </c>
      <c r="E456" s="77" t="s">
        <v>42</v>
      </c>
      <c r="G456" s="77">
        <v>50</v>
      </c>
      <c r="H456" s="77" t="s">
        <v>61</v>
      </c>
      <c r="I456" s="77">
        <v>2020</v>
      </c>
      <c r="J456" s="77">
        <v>291.01289134438298</v>
      </c>
      <c r="K456" s="77" t="s">
        <v>575</v>
      </c>
      <c r="L456" s="77" t="s">
        <v>31</v>
      </c>
      <c r="M456" s="77" t="s">
        <v>841</v>
      </c>
      <c r="N456" s="77">
        <v>1</v>
      </c>
      <c r="O456" s="77">
        <v>0</v>
      </c>
      <c r="P456" s="77" t="s">
        <v>8</v>
      </c>
      <c r="Q456" s="77">
        <v>33.425505600000001</v>
      </c>
      <c r="R456" s="77">
        <v>-111.94001249999999</v>
      </c>
      <c r="S456" s="77">
        <v>18543.862771567201</v>
      </c>
      <c r="T456" s="77">
        <v>2.8629052529625598</v>
      </c>
      <c r="U456" s="77">
        <v>181</v>
      </c>
      <c r="V456" s="77">
        <v>636</v>
      </c>
      <c r="W456" s="77">
        <v>0.14760399999999901</v>
      </c>
      <c r="X456" s="77">
        <v>0</v>
      </c>
      <c r="Y456" s="77">
        <v>0</v>
      </c>
      <c r="Z456" s="77">
        <v>0</v>
      </c>
      <c r="AA456" s="77">
        <v>1947.1055910145501</v>
      </c>
      <c r="AB456" s="77">
        <v>3.0105092529625601</v>
      </c>
      <c r="AC456" s="77">
        <v>3055.1184823589401</v>
      </c>
      <c r="AE456" s="87" t="str">
        <f t="shared" si="223"/>
        <v>International</v>
      </c>
      <c r="AF456" s="82" t="str">
        <f t="shared" si="224"/>
        <v>non-student</v>
      </c>
      <c r="AI456" s="82">
        <f>'GDP per Capita'!N456</f>
        <v>84665.279999999999</v>
      </c>
      <c r="AJ456" s="82">
        <f t="shared" si="225"/>
        <v>84665.279999999999</v>
      </c>
      <c r="AK456" s="82">
        <f t="shared" si="226"/>
        <v>84665.279999999999</v>
      </c>
      <c r="AL456" s="88">
        <f t="shared" si="227"/>
        <v>3.608466755627502E-2</v>
      </c>
    </row>
    <row r="457" spans="1:38">
      <c r="A457" s="77" t="s">
        <v>105</v>
      </c>
      <c r="B457" s="77">
        <v>559</v>
      </c>
      <c r="C457" s="77">
        <v>30.271128600000001</v>
      </c>
      <c r="D457" s="77">
        <v>-97.743699500000005</v>
      </c>
      <c r="E457" s="77" t="s">
        <v>38</v>
      </c>
      <c r="G457" s="77">
        <v>50</v>
      </c>
      <c r="H457" s="77" t="s">
        <v>61</v>
      </c>
      <c r="I457" s="77">
        <v>2020</v>
      </c>
      <c r="J457" s="77">
        <v>291.01289134438298</v>
      </c>
      <c r="K457" s="77" t="s">
        <v>29</v>
      </c>
      <c r="L457" s="77" t="s">
        <v>29</v>
      </c>
      <c r="M457" s="77" t="s">
        <v>841</v>
      </c>
      <c r="N457" s="77">
        <v>1</v>
      </c>
      <c r="O457" s="77">
        <v>0</v>
      </c>
      <c r="P457" s="77" t="s">
        <v>8</v>
      </c>
      <c r="Q457" s="77">
        <v>33.425505600000001</v>
      </c>
      <c r="R457" s="77">
        <v>-111.94001249999999</v>
      </c>
      <c r="S457" s="77">
        <v>2769.4765726196601</v>
      </c>
      <c r="T457" s="77">
        <v>0.52732661291170302</v>
      </c>
      <c r="U457" s="77">
        <v>181</v>
      </c>
      <c r="V457" s="77">
        <v>318</v>
      </c>
      <c r="W457" s="77">
        <v>7.3801999999999895E-2</v>
      </c>
      <c r="X457" s="77">
        <v>0</v>
      </c>
      <c r="Y457" s="77">
        <v>0</v>
      </c>
      <c r="Z457" s="77">
        <v>0</v>
      </c>
      <c r="AA457" s="77">
        <v>531.73950194297595</v>
      </c>
      <c r="AB457" s="77">
        <v>0.60112861291170305</v>
      </c>
      <c r="AC457" s="77">
        <v>1321.7523932873501</v>
      </c>
      <c r="AE457" s="87" t="str">
        <f t="shared" si="223"/>
        <v>Domestic</v>
      </c>
      <c r="AF457" s="82" t="str">
        <f t="shared" si="224"/>
        <v>student</v>
      </c>
      <c r="AI457" s="82">
        <f>'GDP per Capita'!N457</f>
        <v>63809.64</v>
      </c>
      <c r="AJ457" s="82">
        <f t="shared" si="225"/>
        <v>63809.64</v>
      </c>
      <c r="AK457" s="82">
        <f t="shared" si="226"/>
        <v>63809.64</v>
      </c>
      <c r="AL457" s="88">
        <f t="shared" si="227"/>
        <v>2.0713992326039609E-2</v>
      </c>
    </row>
    <row r="458" spans="1:38">
      <c r="A458" s="77" t="s">
        <v>158</v>
      </c>
      <c r="B458" s="77">
        <v>560</v>
      </c>
      <c r="C458" s="77">
        <v>40.109213500000003</v>
      </c>
      <c r="D458" s="77">
        <v>-91.0176357</v>
      </c>
      <c r="E458" s="77" t="s">
        <v>41</v>
      </c>
      <c r="G458" s="77">
        <v>100</v>
      </c>
      <c r="H458" s="77" t="s">
        <v>60</v>
      </c>
      <c r="I458" s="77">
        <v>2020</v>
      </c>
      <c r="J458" s="77">
        <v>565.76006783165496</v>
      </c>
      <c r="K458" s="77" t="s">
        <v>29</v>
      </c>
      <c r="L458" s="77" t="s">
        <v>29</v>
      </c>
      <c r="M458" s="77" t="s">
        <v>841</v>
      </c>
      <c r="N458" s="77">
        <v>1</v>
      </c>
      <c r="O458" s="77">
        <v>0</v>
      </c>
      <c r="P458" s="77" t="s">
        <v>8</v>
      </c>
      <c r="Q458" s="77">
        <v>33.425505600000001</v>
      </c>
      <c r="R458" s="77">
        <v>-111.94001249999999</v>
      </c>
      <c r="S458" s="77">
        <v>4000.5583938043501</v>
      </c>
      <c r="T458" s="77">
        <v>0.722211269836881</v>
      </c>
      <c r="U458" s="77">
        <v>181</v>
      </c>
      <c r="V458" s="77">
        <v>636</v>
      </c>
      <c r="W458" s="77">
        <v>0.14760399999999901</v>
      </c>
      <c r="X458" s="77">
        <v>0</v>
      </c>
      <c r="Y458" s="77">
        <v>0</v>
      </c>
      <c r="Z458" s="77">
        <v>0</v>
      </c>
      <c r="AA458" s="77">
        <v>480.067007256522</v>
      </c>
      <c r="AB458" s="77">
        <v>0.86981526983688096</v>
      </c>
      <c r="AC458" s="77">
        <v>1862.82707508817</v>
      </c>
      <c r="AE458" s="87" t="str">
        <f t="shared" si="223"/>
        <v>Domestic</v>
      </c>
      <c r="AF458" s="82" t="str">
        <f t="shared" si="224"/>
        <v>non-student</v>
      </c>
      <c r="AI458" s="82">
        <f>'GDP per Capita'!N458</f>
        <v>63809.64</v>
      </c>
      <c r="AJ458" s="82">
        <f t="shared" si="225"/>
        <v>63809.64</v>
      </c>
      <c r="AK458" s="82">
        <f t="shared" si="226"/>
        <v>63809.64</v>
      </c>
      <c r="AL458" s="88">
        <f t="shared" si="227"/>
        <v>2.9193505481118057E-2</v>
      </c>
    </row>
    <row r="459" spans="1:38">
      <c r="A459" s="77" t="s">
        <v>241</v>
      </c>
      <c r="B459" s="77">
        <v>561</v>
      </c>
      <c r="C459" s="77">
        <v>41.308213799999997</v>
      </c>
      <c r="D459" s="77">
        <v>-72.925051799999906</v>
      </c>
      <c r="E459" s="77" t="s">
        <v>38</v>
      </c>
      <c r="G459" s="77">
        <v>50</v>
      </c>
      <c r="H459" s="77" t="s">
        <v>61</v>
      </c>
      <c r="I459" s="77">
        <v>2020</v>
      </c>
      <c r="J459" s="77">
        <v>291.01289134438298</v>
      </c>
      <c r="K459" s="77" t="s">
        <v>29</v>
      </c>
      <c r="L459" s="77" t="s">
        <v>29</v>
      </c>
      <c r="M459" s="77" t="s">
        <v>841</v>
      </c>
      <c r="N459" s="77">
        <v>1</v>
      </c>
      <c r="O459" s="77">
        <v>0</v>
      </c>
      <c r="P459" s="77" t="s">
        <v>8</v>
      </c>
      <c r="Q459" s="77">
        <v>33.425505600000001</v>
      </c>
      <c r="R459" s="77">
        <v>-111.94001249999999</v>
      </c>
      <c r="S459" s="77">
        <v>7051.6282286968999</v>
      </c>
      <c r="T459" s="77">
        <v>1.1567421268384599</v>
      </c>
      <c r="U459" s="77">
        <v>181</v>
      </c>
      <c r="V459" s="77">
        <v>318</v>
      </c>
      <c r="W459" s="77">
        <v>7.3801999999999895E-2</v>
      </c>
      <c r="X459" s="77">
        <v>0</v>
      </c>
      <c r="Y459" s="77">
        <v>0</v>
      </c>
      <c r="Z459" s="77">
        <v>0</v>
      </c>
      <c r="AA459" s="77">
        <v>846.19538744362796</v>
      </c>
      <c r="AB459" s="77">
        <v>1.23054412683846</v>
      </c>
      <c r="AC459" s="77">
        <v>1636.2082787880099</v>
      </c>
      <c r="AE459" s="87" t="str">
        <f t="shared" si="223"/>
        <v>Domestic</v>
      </c>
      <c r="AF459" s="82" t="str">
        <f t="shared" si="224"/>
        <v>student</v>
      </c>
      <c r="AI459" s="82">
        <f>'GDP per Capita'!N459</f>
        <v>63809.64</v>
      </c>
      <c r="AJ459" s="82">
        <f t="shared" si="225"/>
        <v>63809.64</v>
      </c>
      <c r="AK459" s="82">
        <f t="shared" si="226"/>
        <v>63809.64</v>
      </c>
      <c r="AL459" s="88">
        <f t="shared" si="227"/>
        <v>2.5642023349262116E-2</v>
      </c>
    </row>
    <row r="460" spans="1:38">
      <c r="A460" s="77" t="s">
        <v>80</v>
      </c>
      <c r="B460" s="77">
        <v>562</v>
      </c>
      <c r="C460" s="77">
        <v>33.749098699999998</v>
      </c>
      <c r="D460" s="77">
        <v>-84.390184899999994</v>
      </c>
      <c r="E460" s="77" t="s">
        <v>38</v>
      </c>
      <c r="G460" s="77">
        <v>50</v>
      </c>
      <c r="H460" s="77" t="s">
        <v>61</v>
      </c>
      <c r="I460" s="77">
        <v>2020</v>
      </c>
      <c r="J460" s="77">
        <v>291.01289134438298</v>
      </c>
      <c r="K460" s="77" t="s">
        <v>29</v>
      </c>
      <c r="L460" s="77" t="s">
        <v>29</v>
      </c>
      <c r="M460" s="77" t="s">
        <v>841</v>
      </c>
      <c r="N460" s="77">
        <v>1</v>
      </c>
      <c r="O460" s="77">
        <v>0</v>
      </c>
      <c r="P460" s="77" t="s">
        <v>8</v>
      </c>
      <c r="Q460" s="77">
        <v>33.425505600000001</v>
      </c>
      <c r="R460" s="77">
        <v>-111.94001249999999</v>
      </c>
      <c r="S460" s="77">
        <v>5089.1168420128497</v>
      </c>
      <c r="T460" s="77">
        <v>0.88865012166530999</v>
      </c>
      <c r="U460" s="77">
        <v>181</v>
      </c>
      <c r="V460" s="77">
        <v>318</v>
      </c>
      <c r="W460" s="77">
        <v>7.3801999999999895E-2</v>
      </c>
      <c r="X460" s="77">
        <v>0</v>
      </c>
      <c r="Y460" s="77">
        <v>0</v>
      </c>
      <c r="Z460" s="77">
        <v>0</v>
      </c>
      <c r="AA460" s="77">
        <v>610.69402104154199</v>
      </c>
      <c r="AB460" s="77">
        <v>0.96245212166531002</v>
      </c>
      <c r="AC460" s="77">
        <v>1400.7069123859201</v>
      </c>
      <c r="AE460" s="87" t="str">
        <f t="shared" si="223"/>
        <v>Domestic</v>
      </c>
      <c r="AF460" s="82" t="str">
        <f t="shared" si="224"/>
        <v>student</v>
      </c>
      <c r="AI460" s="82">
        <f>'GDP per Capita'!N460</f>
        <v>63809.64</v>
      </c>
      <c r="AJ460" s="82">
        <f t="shared" si="225"/>
        <v>63809.64</v>
      </c>
      <c r="AK460" s="82">
        <f t="shared" si="226"/>
        <v>63809.64</v>
      </c>
      <c r="AL460" s="88">
        <f t="shared" si="227"/>
        <v>2.1951337014061198E-2</v>
      </c>
    </row>
    <row r="461" spans="1:38">
      <c r="A461" s="77" t="s">
        <v>142</v>
      </c>
      <c r="B461" s="77">
        <v>563</v>
      </c>
      <c r="C461" s="77">
        <v>40.441694099999999</v>
      </c>
      <c r="D461" s="77">
        <v>-79.9900860999999</v>
      </c>
      <c r="E461" s="77" t="s">
        <v>38</v>
      </c>
      <c r="G461" s="77">
        <v>50</v>
      </c>
      <c r="H461" s="77" t="s">
        <v>61</v>
      </c>
      <c r="I461" s="77">
        <v>2020</v>
      </c>
      <c r="J461" s="77">
        <v>291.01289134438298</v>
      </c>
      <c r="K461" s="77" t="s">
        <v>29</v>
      </c>
      <c r="L461" s="77" t="s">
        <v>29</v>
      </c>
      <c r="M461" s="77" t="s">
        <v>841</v>
      </c>
      <c r="N461" s="77">
        <v>1</v>
      </c>
      <c r="O461" s="77">
        <v>0</v>
      </c>
      <c r="P461" s="77" t="s">
        <v>8</v>
      </c>
      <c r="Q461" s="77">
        <v>33.425505600000001</v>
      </c>
      <c r="R461" s="77">
        <v>-111.94001249999999</v>
      </c>
      <c r="S461" s="77">
        <v>5854.5770348624001</v>
      </c>
      <c r="T461" s="77">
        <v>0.99240964067114201</v>
      </c>
      <c r="U461" s="77">
        <v>181</v>
      </c>
      <c r="V461" s="77">
        <v>318</v>
      </c>
      <c r="W461" s="77">
        <v>7.3801999999999895E-2</v>
      </c>
      <c r="X461" s="77">
        <v>0</v>
      </c>
      <c r="Y461" s="77">
        <v>0</v>
      </c>
      <c r="Z461" s="77">
        <v>0</v>
      </c>
      <c r="AA461" s="77">
        <v>702.54924418348799</v>
      </c>
      <c r="AB461" s="77">
        <v>1.0662116406711399</v>
      </c>
      <c r="AC461" s="77">
        <v>1492.5621355278699</v>
      </c>
      <c r="AE461" s="87" t="str">
        <f t="shared" si="223"/>
        <v>Domestic</v>
      </c>
      <c r="AF461" s="82" t="str">
        <f t="shared" si="224"/>
        <v>student</v>
      </c>
      <c r="AI461" s="82">
        <f>'GDP per Capita'!N461</f>
        <v>63809.64</v>
      </c>
      <c r="AJ461" s="82">
        <f t="shared" si="225"/>
        <v>63809.64</v>
      </c>
      <c r="AK461" s="82">
        <f t="shared" si="226"/>
        <v>63809.64</v>
      </c>
      <c r="AL461" s="88">
        <f t="shared" si="227"/>
        <v>2.3390856546563654E-2</v>
      </c>
    </row>
    <row r="462" spans="1:38">
      <c r="A462" s="77" t="s">
        <v>266</v>
      </c>
      <c r="B462" s="77">
        <v>564</v>
      </c>
      <c r="C462" s="77">
        <v>34.685074899999996</v>
      </c>
      <c r="D462" s="77">
        <v>-82.836411099999907</v>
      </c>
      <c r="E462" s="77" t="s">
        <v>38</v>
      </c>
      <c r="G462" s="77">
        <v>50</v>
      </c>
      <c r="H462" s="77" t="s">
        <v>61</v>
      </c>
      <c r="I462" s="77">
        <v>2020</v>
      </c>
      <c r="J462" s="77">
        <v>291.01289134438298</v>
      </c>
      <c r="K462" s="77" t="s">
        <v>29</v>
      </c>
      <c r="L462" s="77" t="s">
        <v>29</v>
      </c>
      <c r="M462" s="77" t="s">
        <v>841</v>
      </c>
      <c r="N462" s="77">
        <v>1</v>
      </c>
      <c r="O462" s="77">
        <v>0</v>
      </c>
      <c r="P462" s="77" t="s">
        <v>8</v>
      </c>
      <c r="Q462" s="77">
        <v>33.425505600000001</v>
      </c>
      <c r="R462" s="77">
        <v>-111.94001249999999</v>
      </c>
      <c r="S462" s="77">
        <v>5351.0251878197896</v>
      </c>
      <c r="T462" s="77">
        <v>0.92403606339659605</v>
      </c>
      <c r="U462" s="77">
        <v>181</v>
      </c>
      <c r="V462" s="77">
        <v>318</v>
      </c>
      <c r="W462" s="77">
        <v>7.3801999999999895E-2</v>
      </c>
      <c r="X462" s="77">
        <v>0</v>
      </c>
      <c r="Y462" s="77">
        <v>0</v>
      </c>
      <c r="Z462" s="77">
        <v>0</v>
      </c>
      <c r="AA462" s="77">
        <v>642.12302253837504</v>
      </c>
      <c r="AB462" s="77">
        <v>0.99783806339659598</v>
      </c>
      <c r="AC462" s="77">
        <v>1432.1359138827499</v>
      </c>
      <c r="AE462" s="87" t="str">
        <f t="shared" si="223"/>
        <v>Domestic</v>
      </c>
      <c r="AF462" s="82" t="str">
        <f t="shared" si="224"/>
        <v>student</v>
      </c>
      <c r="AI462" s="82">
        <f>'GDP per Capita'!N462</f>
        <v>63809.64</v>
      </c>
      <c r="AJ462" s="82">
        <f t="shared" si="225"/>
        <v>63809.64</v>
      </c>
      <c r="AK462" s="82">
        <f t="shared" si="226"/>
        <v>63809.64</v>
      </c>
      <c r="AL462" s="88">
        <f t="shared" si="227"/>
        <v>2.24438801705001E-2</v>
      </c>
    </row>
    <row r="463" spans="1:38">
      <c r="A463" s="77" t="s">
        <v>186</v>
      </c>
      <c r="B463" s="77">
        <v>565</v>
      </c>
      <c r="C463" s="77">
        <v>55.953345599999999</v>
      </c>
      <c r="D463" s="77">
        <v>-3.1883748999999999</v>
      </c>
      <c r="E463" s="77" t="s">
        <v>39</v>
      </c>
      <c r="G463" s="77">
        <v>100</v>
      </c>
      <c r="H463" s="77" t="s">
        <v>60</v>
      </c>
      <c r="I463" s="77">
        <v>2020</v>
      </c>
      <c r="J463" s="77">
        <v>565.76006783165496</v>
      </c>
      <c r="K463" s="77" t="s">
        <v>416</v>
      </c>
      <c r="L463" s="77" t="s">
        <v>31</v>
      </c>
      <c r="M463" s="77" t="s">
        <v>841</v>
      </c>
      <c r="N463" s="77">
        <v>1</v>
      </c>
      <c r="O463" s="77">
        <v>0</v>
      </c>
      <c r="P463" s="77" t="s">
        <v>8</v>
      </c>
      <c r="Q463" s="77">
        <v>33.425505600000001</v>
      </c>
      <c r="R463" s="77">
        <v>-111.94001249999999</v>
      </c>
      <c r="S463" s="77">
        <v>16049.607342880199</v>
      </c>
      <c r="T463" s="77">
        <v>2.4728265530042401</v>
      </c>
      <c r="U463" s="77">
        <v>181</v>
      </c>
      <c r="V463" s="77">
        <v>636</v>
      </c>
      <c r="W463" s="77">
        <v>0.14760399999999901</v>
      </c>
      <c r="X463" s="77">
        <v>0</v>
      </c>
      <c r="Y463" s="77">
        <v>0</v>
      </c>
      <c r="Z463" s="77">
        <v>0</v>
      </c>
      <c r="AA463" s="77">
        <v>1685.20877100242</v>
      </c>
      <c r="AB463" s="77">
        <v>2.62043055300424</v>
      </c>
      <c r="AC463" s="77">
        <v>3067.9688388340801</v>
      </c>
      <c r="AE463" s="87" t="str">
        <f t="shared" si="223"/>
        <v>International</v>
      </c>
      <c r="AF463" s="82" t="str">
        <f t="shared" si="224"/>
        <v>non-student</v>
      </c>
      <c r="AI463" s="82">
        <f>'GDP per Capita'!N463</f>
        <v>40800.480000000003</v>
      </c>
      <c r="AJ463" s="82">
        <f t="shared" si="225"/>
        <v>40800.480000000003</v>
      </c>
      <c r="AK463" s="82">
        <f t="shared" si="226"/>
        <v>40800.480000000003</v>
      </c>
      <c r="AL463" s="88">
        <f t="shared" si="227"/>
        <v>7.5194430036952503E-2</v>
      </c>
    </row>
    <row r="464" spans="1:38">
      <c r="A464" s="77" t="s">
        <v>80</v>
      </c>
      <c r="B464" s="77">
        <v>566</v>
      </c>
      <c r="C464" s="77">
        <v>33.749098699999998</v>
      </c>
      <c r="D464" s="77">
        <v>-84.390184899999994</v>
      </c>
      <c r="E464" s="77" t="s">
        <v>38</v>
      </c>
      <c r="G464" s="77">
        <v>50</v>
      </c>
      <c r="H464" s="77" t="s">
        <v>61</v>
      </c>
      <c r="I464" s="77">
        <v>2020</v>
      </c>
      <c r="J464" s="77">
        <v>291.01289134438298</v>
      </c>
      <c r="K464" s="77" t="s">
        <v>29</v>
      </c>
      <c r="L464" s="77" t="s">
        <v>29</v>
      </c>
      <c r="M464" s="77" t="s">
        <v>841</v>
      </c>
      <c r="N464" s="77">
        <v>1</v>
      </c>
      <c r="O464" s="77">
        <v>0</v>
      </c>
      <c r="P464" s="77" t="s">
        <v>8</v>
      </c>
      <c r="Q464" s="77">
        <v>33.425505600000001</v>
      </c>
      <c r="R464" s="77">
        <v>-111.94001249999999</v>
      </c>
      <c r="S464" s="77">
        <v>5089.1168420128497</v>
      </c>
      <c r="T464" s="77">
        <v>0.88865012166530999</v>
      </c>
      <c r="U464" s="77">
        <v>181</v>
      </c>
      <c r="V464" s="77">
        <v>318</v>
      </c>
      <c r="W464" s="77">
        <v>7.3801999999999895E-2</v>
      </c>
      <c r="X464" s="77">
        <v>0</v>
      </c>
      <c r="Y464" s="77">
        <v>0</v>
      </c>
      <c r="Z464" s="77">
        <v>0</v>
      </c>
      <c r="AA464" s="77">
        <v>610.69402104154199</v>
      </c>
      <c r="AB464" s="77">
        <v>0.96245212166531002</v>
      </c>
      <c r="AC464" s="77">
        <v>1400.7069123859201</v>
      </c>
      <c r="AE464" s="87" t="str">
        <f t="shared" si="223"/>
        <v>Domestic</v>
      </c>
      <c r="AF464" s="82" t="str">
        <f t="shared" si="224"/>
        <v>student</v>
      </c>
      <c r="AI464" s="82">
        <f>'GDP per Capita'!N464</f>
        <v>63809.64</v>
      </c>
      <c r="AJ464" s="82">
        <f t="shared" si="225"/>
        <v>63809.64</v>
      </c>
      <c r="AK464" s="82">
        <f t="shared" si="226"/>
        <v>63809.64</v>
      </c>
      <c r="AL464" s="88">
        <f t="shared" si="227"/>
        <v>2.1951337014061198E-2</v>
      </c>
    </row>
    <row r="465" spans="1:38">
      <c r="A465" s="77" t="s">
        <v>267</v>
      </c>
      <c r="B465" s="77">
        <v>567</v>
      </c>
      <c r="C465" s="77">
        <v>49.260872399999997</v>
      </c>
      <c r="D465" s="77">
        <v>-123.1139529</v>
      </c>
      <c r="E465" s="77" t="s">
        <v>38</v>
      </c>
      <c r="G465" s="77">
        <v>50</v>
      </c>
      <c r="H465" s="77" t="s">
        <v>61</v>
      </c>
      <c r="I465" s="77">
        <v>2020</v>
      </c>
      <c r="J465" s="77">
        <v>291.01289134438298</v>
      </c>
      <c r="K465" s="77" t="s">
        <v>320</v>
      </c>
      <c r="L465" s="77" t="s">
        <v>28</v>
      </c>
      <c r="M465" s="77" t="s">
        <v>841</v>
      </c>
      <c r="N465" s="77">
        <v>1</v>
      </c>
      <c r="O465" s="77">
        <v>0</v>
      </c>
      <c r="P465" s="77" t="s">
        <v>8</v>
      </c>
      <c r="Q465" s="77">
        <v>33.425505600000001</v>
      </c>
      <c r="R465" s="77">
        <v>-111.94001249999999</v>
      </c>
      <c r="S465" s="77">
        <v>3975.38497051887</v>
      </c>
      <c r="T465" s="77">
        <v>0.71820372737449201</v>
      </c>
      <c r="U465" s="77">
        <v>181</v>
      </c>
      <c r="V465" s="77">
        <v>318</v>
      </c>
      <c r="W465" s="77">
        <v>7.3801999999999895E-2</v>
      </c>
      <c r="X465" s="77">
        <v>0</v>
      </c>
      <c r="Y465" s="77">
        <v>0</v>
      </c>
      <c r="Z465" s="77">
        <v>0</v>
      </c>
      <c r="AA465" s="77">
        <v>763.27391433962396</v>
      </c>
      <c r="AB465" s="77">
        <v>0.79200572737449204</v>
      </c>
      <c r="AC465" s="77">
        <v>1553.286805684</v>
      </c>
      <c r="AE465" s="87" t="str">
        <f t="shared" si="223"/>
        <v>International</v>
      </c>
      <c r="AF465" s="82" t="str">
        <f t="shared" si="224"/>
        <v>student</v>
      </c>
      <c r="AI465" s="82">
        <f>'GDP per Capita'!N465</f>
        <v>49196.49</v>
      </c>
      <c r="AJ465" s="82">
        <f t="shared" si="225"/>
        <v>49196.49</v>
      </c>
      <c r="AK465" s="82">
        <f t="shared" si="226"/>
        <v>49196.49</v>
      </c>
      <c r="AL465" s="88">
        <f t="shared" si="227"/>
        <v>3.157312250699186E-2</v>
      </c>
    </row>
    <row r="466" spans="1:38">
      <c r="A466" s="77" t="s">
        <v>176</v>
      </c>
      <c r="B466" s="77">
        <v>568</v>
      </c>
      <c r="C466" s="77">
        <v>34.685074899999996</v>
      </c>
      <c r="D466" s="77">
        <v>-82.836411099999907</v>
      </c>
      <c r="E466" s="77" t="s">
        <v>38</v>
      </c>
      <c r="G466" s="77">
        <v>50</v>
      </c>
      <c r="H466" s="77" t="s">
        <v>61</v>
      </c>
      <c r="I466" s="77">
        <v>2020</v>
      </c>
      <c r="J466" s="77">
        <v>291.01289134438298</v>
      </c>
      <c r="K466" s="77" t="s">
        <v>29</v>
      </c>
      <c r="L466" s="77" t="s">
        <v>29</v>
      </c>
      <c r="M466" s="77" t="s">
        <v>841</v>
      </c>
      <c r="N466" s="77">
        <v>1</v>
      </c>
      <c r="O466" s="77">
        <v>0</v>
      </c>
      <c r="P466" s="77" t="s">
        <v>8</v>
      </c>
      <c r="Q466" s="77">
        <v>33.425505600000001</v>
      </c>
      <c r="R466" s="77">
        <v>-111.94001249999999</v>
      </c>
      <c r="S466" s="77">
        <v>5351.0251878197896</v>
      </c>
      <c r="T466" s="77">
        <v>0.92403606339659605</v>
      </c>
      <c r="U466" s="77">
        <v>181</v>
      </c>
      <c r="V466" s="77">
        <v>318</v>
      </c>
      <c r="W466" s="77">
        <v>7.3801999999999895E-2</v>
      </c>
      <c r="X466" s="77">
        <v>0</v>
      </c>
      <c r="Y466" s="77">
        <v>0</v>
      </c>
      <c r="Z466" s="77">
        <v>0</v>
      </c>
      <c r="AA466" s="77">
        <v>642.12302253837504</v>
      </c>
      <c r="AB466" s="77">
        <v>0.99783806339659598</v>
      </c>
      <c r="AC466" s="77">
        <v>1432.1359138827499</v>
      </c>
      <c r="AE466" s="87" t="str">
        <f t="shared" si="223"/>
        <v>Domestic</v>
      </c>
      <c r="AF466" s="82" t="str">
        <f t="shared" si="224"/>
        <v>student</v>
      </c>
      <c r="AI466" s="82">
        <f>'GDP per Capita'!N466</f>
        <v>63809.64</v>
      </c>
      <c r="AJ466" s="82">
        <f t="shared" si="225"/>
        <v>63809.64</v>
      </c>
      <c r="AK466" s="82">
        <f t="shared" si="226"/>
        <v>63809.64</v>
      </c>
      <c r="AL466" s="88">
        <f t="shared" si="227"/>
        <v>2.24438801705001E-2</v>
      </c>
    </row>
    <row r="467" spans="1:38">
      <c r="A467" s="77" t="s">
        <v>83</v>
      </c>
      <c r="B467" s="77">
        <v>569</v>
      </c>
      <c r="C467" s="77">
        <v>22.283345399999899</v>
      </c>
      <c r="D467" s="77">
        <v>39.112814499999999</v>
      </c>
      <c r="E467" s="77" t="s">
        <v>38</v>
      </c>
      <c r="G467" s="77">
        <v>50</v>
      </c>
      <c r="H467" s="77" t="s">
        <v>61</v>
      </c>
      <c r="I467" s="77">
        <v>2020</v>
      </c>
      <c r="J467" s="77">
        <v>291.01289134438298</v>
      </c>
      <c r="K467" s="77" t="s">
        <v>570</v>
      </c>
      <c r="L467" s="77" t="s">
        <v>32</v>
      </c>
      <c r="M467" s="77" t="s">
        <v>841</v>
      </c>
      <c r="N467" s="77">
        <v>1</v>
      </c>
      <c r="O467" s="77">
        <v>0</v>
      </c>
      <c r="P467" s="77" t="s">
        <v>8</v>
      </c>
      <c r="Q467" s="77">
        <v>33.425505600000001</v>
      </c>
      <c r="R467" s="77">
        <v>-111.94001249999999</v>
      </c>
      <c r="S467" s="77">
        <v>26205.178499588201</v>
      </c>
      <c r="T467" s="77">
        <v>4.1296228348213599</v>
      </c>
      <c r="U467" s="77">
        <v>181</v>
      </c>
      <c r="V467" s="77">
        <v>318</v>
      </c>
      <c r="W467" s="77">
        <v>7.3801999999999895E-2</v>
      </c>
      <c r="X467" s="77">
        <v>0</v>
      </c>
      <c r="Y467" s="77">
        <v>0</v>
      </c>
      <c r="Z467" s="77">
        <v>0</v>
      </c>
      <c r="AA467" s="77">
        <v>2397.7738327123202</v>
      </c>
      <c r="AB467" s="77">
        <v>4.2034248348213596</v>
      </c>
      <c r="AC467" s="77">
        <v>3187.7867240567002</v>
      </c>
      <c r="AE467" s="87" t="str">
        <f t="shared" si="223"/>
        <v>International</v>
      </c>
      <c r="AF467" s="82" t="str">
        <f t="shared" si="224"/>
        <v>student</v>
      </c>
      <c r="AI467" s="82">
        <f>'GDP per Capita'!N467</f>
        <v>21764.39</v>
      </c>
      <c r="AJ467" s="82">
        <f t="shared" si="225"/>
        <v>21764.39</v>
      </c>
      <c r="AK467" s="82">
        <f t="shared" si="226"/>
        <v>21764.39</v>
      </c>
      <c r="AL467" s="88">
        <f t="shared" si="227"/>
        <v>0.14646800227604359</v>
      </c>
    </row>
    <row r="468" spans="1:38">
      <c r="A468" s="77" t="s">
        <v>268</v>
      </c>
      <c r="B468" s="77">
        <v>570</v>
      </c>
      <c r="C468" s="77">
        <v>40.109213500000003</v>
      </c>
      <c r="D468" s="77">
        <v>-91.0176357</v>
      </c>
      <c r="E468" s="77" t="s">
        <v>43</v>
      </c>
      <c r="G468" s="77">
        <v>100</v>
      </c>
      <c r="H468" s="77" t="s">
        <v>60</v>
      </c>
      <c r="I468" s="77">
        <v>2020</v>
      </c>
      <c r="J468" s="77">
        <v>565.76006783165496</v>
      </c>
      <c r="K468" s="77" t="s">
        <v>29</v>
      </c>
      <c r="L468" s="77" t="s">
        <v>29</v>
      </c>
      <c r="M468" s="77" t="s">
        <v>841</v>
      </c>
      <c r="N468" s="77">
        <v>1</v>
      </c>
      <c r="O468" s="77">
        <v>0</v>
      </c>
      <c r="P468" s="77" t="s">
        <v>8</v>
      </c>
      <c r="Q468" s="77">
        <v>33.425505600000001</v>
      </c>
      <c r="R468" s="77">
        <v>-111.94001249999999</v>
      </c>
      <c r="S468" s="77">
        <v>4000.5583938043501</v>
      </c>
      <c r="T468" s="77">
        <v>0.722211269836881</v>
      </c>
      <c r="U468" s="77">
        <v>181</v>
      </c>
      <c r="V468" s="77">
        <v>636</v>
      </c>
      <c r="W468" s="77">
        <v>0.14760399999999901</v>
      </c>
      <c r="X468" s="77">
        <v>0</v>
      </c>
      <c r="Y468" s="77">
        <v>0</v>
      </c>
      <c r="Z468" s="77">
        <v>0</v>
      </c>
      <c r="AA468" s="77">
        <v>480.067007256522</v>
      </c>
      <c r="AB468" s="77">
        <v>0.86981526983688096</v>
      </c>
      <c r="AC468" s="77">
        <v>1862.82707508817</v>
      </c>
      <c r="AE468" s="87" t="str">
        <f t="shared" si="223"/>
        <v>Domestic</v>
      </c>
      <c r="AF468" s="82" t="str">
        <f t="shared" si="224"/>
        <v>non-student</v>
      </c>
      <c r="AI468" s="82">
        <f>'GDP per Capita'!N468</f>
        <v>63809.64</v>
      </c>
      <c r="AJ468" s="82">
        <f t="shared" si="225"/>
        <v>63809.64</v>
      </c>
      <c r="AK468" s="82">
        <f t="shared" si="226"/>
        <v>63809.64</v>
      </c>
      <c r="AL468" s="88">
        <f t="shared" si="227"/>
        <v>2.9193505481118057E-2</v>
      </c>
    </row>
    <row r="469" spans="1:38">
      <c r="A469" s="77" t="s">
        <v>269</v>
      </c>
      <c r="B469" s="77">
        <v>571</v>
      </c>
      <c r="C469" s="77">
        <v>40.735657000000003</v>
      </c>
      <c r="D469" s="77">
        <v>-74.172366699999998</v>
      </c>
      <c r="E469" s="77" t="s">
        <v>42</v>
      </c>
      <c r="G469" s="77">
        <v>100</v>
      </c>
      <c r="H469" s="77" t="s">
        <v>60</v>
      </c>
      <c r="I469" s="77">
        <v>2020</v>
      </c>
      <c r="J469" s="77">
        <v>565.76006783165496</v>
      </c>
      <c r="K469" s="77" t="s">
        <v>29</v>
      </c>
      <c r="L469" s="77" t="s">
        <v>29</v>
      </c>
      <c r="M469" s="77" t="s">
        <v>841</v>
      </c>
      <c r="N469" s="77">
        <v>1</v>
      </c>
      <c r="O469" s="77">
        <v>0</v>
      </c>
      <c r="P469" s="77" t="s">
        <v>8</v>
      </c>
      <c r="Q469" s="77">
        <v>33.425505600000001</v>
      </c>
      <c r="R469" s="77">
        <v>-111.94001249999999</v>
      </c>
      <c r="S469" s="77">
        <v>6839.0490433003897</v>
      </c>
      <c r="T469" s="77">
        <v>1.1273746199691499</v>
      </c>
      <c r="U469" s="77">
        <v>181</v>
      </c>
      <c r="V469" s="77">
        <v>636</v>
      </c>
      <c r="W469" s="77">
        <v>0.14760399999999901</v>
      </c>
      <c r="X469" s="77">
        <v>0</v>
      </c>
      <c r="Y469" s="77">
        <v>0</v>
      </c>
      <c r="Z469" s="77">
        <v>0</v>
      </c>
      <c r="AA469" s="77">
        <v>820.68588519604702</v>
      </c>
      <c r="AB469" s="77">
        <v>1.27497861996915</v>
      </c>
      <c r="AC469" s="77">
        <v>2203.4459530276999</v>
      </c>
      <c r="AE469" s="87" t="str">
        <f t="shared" si="223"/>
        <v>Domestic</v>
      </c>
      <c r="AF469" s="82" t="str">
        <f t="shared" si="224"/>
        <v>non-student</v>
      </c>
      <c r="AI469" s="82">
        <f>'GDP per Capita'!N469</f>
        <v>63809.64</v>
      </c>
      <c r="AJ469" s="82">
        <f t="shared" si="225"/>
        <v>63809.64</v>
      </c>
      <c r="AK469" s="82">
        <f t="shared" si="226"/>
        <v>63809.64</v>
      </c>
      <c r="AL469" s="88">
        <f t="shared" si="227"/>
        <v>3.4531552803427505E-2</v>
      </c>
    </row>
    <row r="470" spans="1:38">
      <c r="A470" s="77" t="s">
        <v>105</v>
      </c>
      <c r="B470" s="77">
        <v>572</v>
      </c>
      <c r="C470" s="77">
        <v>30.271128600000001</v>
      </c>
      <c r="D470" s="77">
        <v>-97.743699500000005</v>
      </c>
      <c r="E470" s="77" t="s">
        <v>38</v>
      </c>
      <c r="G470" s="77">
        <v>50</v>
      </c>
      <c r="H470" s="77" t="s">
        <v>61</v>
      </c>
      <c r="I470" s="77">
        <v>2020</v>
      </c>
      <c r="J470" s="77">
        <v>291.01289134438298</v>
      </c>
      <c r="K470" s="77" t="s">
        <v>29</v>
      </c>
      <c r="L470" s="77" t="s">
        <v>29</v>
      </c>
      <c r="M470" s="77" t="s">
        <v>841</v>
      </c>
      <c r="N470" s="77">
        <v>1</v>
      </c>
      <c r="O470" s="77">
        <v>0</v>
      </c>
      <c r="P470" s="77" t="s">
        <v>8</v>
      </c>
      <c r="Q470" s="77">
        <v>33.425505600000001</v>
      </c>
      <c r="R470" s="77">
        <v>-111.94001249999999</v>
      </c>
      <c r="S470" s="77">
        <v>2769.4765726196601</v>
      </c>
      <c r="T470" s="77">
        <v>0.52732661291170302</v>
      </c>
      <c r="U470" s="77">
        <v>181</v>
      </c>
      <c r="V470" s="77">
        <v>318</v>
      </c>
      <c r="W470" s="77">
        <v>7.3801999999999895E-2</v>
      </c>
      <c r="X470" s="77">
        <v>0</v>
      </c>
      <c r="Y470" s="77">
        <v>0</v>
      </c>
      <c r="Z470" s="77">
        <v>0</v>
      </c>
      <c r="AA470" s="77">
        <v>531.73950194297595</v>
      </c>
      <c r="AB470" s="77">
        <v>0.60112861291170305</v>
      </c>
      <c r="AC470" s="77">
        <v>1321.7523932873501</v>
      </c>
      <c r="AE470" s="87" t="str">
        <f t="shared" si="223"/>
        <v>Domestic</v>
      </c>
      <c r="AF470" s="82" t="str">
        <f t="shared" si="224"/>
        <v>student</v>
      </c>
      <c r="AI470" s="82">
        <f>'GDP per Capita'!N470</f>
        <v>63809.64</v>
      </c>
      <c r="AJ470" s="82">
        <f t="shared" si="225"/>
        <v>63809.64</v>
      </c>
      <c r="AK470" s="82">
        <f t="shared" si="226"/>
        <v>63809.64</v>
      </c>
      <c r="AL470" s="88">
        <f t="shared" si="227"/>
        <v>2.0713992326039609E-2</v>
      </c>
    </row>
    <row r="471" spans="1:38">
      <c r="A471" s="77" t="s">
        <v>112</v>
      </c>
      <c r="B471" s="77">
        <v>573</v>
      </c>
      <c r="C471" s="77">
        <v>40.735657000000003</v>
      </c>
      <c r="D471" s="77">
        <v>-74.172366699999998</v>
      </c>
      <c r="E471" s="77" t="s">
        <v>42</v>
      </c>
      <c r="G471" s="77">
        <v>0</v>
      </c>
      <c r="H471" s="77" t="s">
        <v>63</v>
      </c>
      <c r="I471" s="77">
        <v>2020</v>
      </c>
      <c r="J471" s="77">
        <v>0</v>
      </c>
      <c r="K471" s="77" t="s">
        <v>29</v>
      </c>
      <c r="L471" s="77" t="s">
        <v>29</v>
      </c>
      <c r="M471" s="77" t="s">
        <v>841</v>
      </c>
      <c r="N471" s="77">
        <v>0</v>
      </c>
      <c r="O471" s="77">
        <v>0</v>
      </c>
      <c r="P471" s="77" t="s">
        <v>8</v>
      </c>
      <c r="Q471" s="77">
        <v>33.425505600000001</v>
      </c>
      <c r="R471" s="77">
        <v>-111.94001249999999</v>
      </c>
      <c r="S471" s="77">
        <v>6839.0490433003897</v>
      </c>
      <c r="T471" s="77">
        <v>1.1273746199691499</v>
      </c>
      <c r="U471" s="77">
        <v>181</v>
      </c>
      <c r="V471" s="77">
        <v>636</v>
      </c>
      <c r="W471" s="77">
        <v>0.14760399999999901</v>
      </c>
      <c r="X471" s="77">
        <v>0</v>
      </c>
      <c r="Y471" s="77">
        <v>0</v>
      </c>
      <c r="Z471" s="77">
        <v>0</v>
      </c>
      <c r="AA471" s="77">
        <v>820.68588519604702</v>
      </c>
      <c r="AB471" s="77">
        <v>1.27497861996915</v>
      </c>
      <c r="AC471" s="77">
        <v>1637.6858851960401</v>
      </c>
      <c r="AE471" s="87" t="str">
        <f t="shared" si="223"/>
        <v>Domestic</v>
      </c>
      <c r="AF471" s="82" t="str">
        <f t="shared" si="224"/>
        <v>non-student</v>
      </c>
      <c r="AI471" s="82">
        <f>'GDP per Capita'!N471</f>
        <v>63809.64</v>
      </c>
      <c r="AJ471" s="82">
        <f t="shared" si="225"/>
        <v>63809.64</v>
      </c>
      <c r="AK471" s="82">
        <f t="shared" si="226"/>
        <v>63809.64</v>
      </c>
      <c r="AL471" s="88">
        <f t="shared" si="227"/>
        <v>2.5665179825431393E-2</v>
      </c>
    </row>
    <row r="472" spans="1:38">
      <c r="A472" s="77" t="s">
        <v>96</v>
      </c>
      <c r="B472" s="77">
        <v>574</v>
      </c>
      <c r="C472" s="77">
        <v>38.046406599999997</v>
      </c>
      <c r="D472" s="77">
        <v>-84.497039299999997</v>
      </c>
      <c r="E472" s="77" t="s">
        <v>44</v>
      </c>
      <c r="G472" s="77">
        <v>50</v>
      </c>
      <c r="H472" s="77" t="s">
        <v>61</v>
      </c>
      <c r="I472" s="77">
        <v>2020</v>
      </c>
      <c r="J472" s="77">
        <v>291.01289134438298</v>
      </c>
      <c r="K472" s="77" t="s">
        <v>29</v>
      </c>
      <c r="L472" s="77" t="s">
        <v>29</v>
      </c>
      <c r="M472" s="77" t="s">
        <v>841</v>
      </c>
      <c r="N472" s="77">
        <v>1</v>
      </c>
      <c r="O472" s="77">
        <v>0</v>
      </c>
      <c r="P472" s="77" t="s">
        <v>8</v>
      </c>
      <c r="Q472" s="77">
        <v>33.425505600000001</v>
      </c>
      <c r="R472" s="77">
        <v>-111.94001249999999</v>
      </c>
      <c r="S472" s="77">
        <v>5039.9946331133797</v>
      </c>
      <c r="T472" s="77">
        <v>0.88202677550859998</v>
      </c>
      <c r="U472" s="77">
        <v>181</v>
      </c>
      <c r="V472" s="77">
        <v>636</v>
      </c>
      <c r="W472" s="77">
        <v>0.14760399999999901</v>
      </c>
      <c r="X472" s="77">
        <v>0</v>
      </c>
      <c r="Y472" s="77">
        <v>0</v>
      </c>
      <c r="Z472" s="77">
        <v>0</v>
      </c>
      <c r="AA472" s="77">
        <v>604.79935597360497</v>
      </c>
      <c r="AB472" s="77">
        <v>1.0296307755086</v>
      </c>
      <c r="AC472" s="77">
        <v>1712.8122473179801</v>
      </c>
      <c r="AE472" s="87" t="str">
        <f t="shared" si="223"/>
        <v>Domestic</v>
      </c>
      <c r="AF472" s="82" t="str">
        <f t="shared" si="224"/>
        <v>student</v>
      </c>
      <c r="AI472" s="82">
        <f>'GDP per Capita'!N472</f>
        <v>63809.64</v>
      </c>
      <c r="AJ472" s="82">
        <f t="shared" si="225"/>
        <v>63809.64</v>
      </c>
      <c r="AK472" s="82">
        <f t="shared" si="226"/>
        <v>63809.64</v>
      </c>
      <c r="AL472" s="88">
        <f t="shared" si="227"/>
        <v>2.6842531117837055E-2</v>
      </c>
    </row>
    <row r="473" spans="1:38">
      <c r="A473" s="77" t="s">
        <v>101</v>
      </c>
      <c r="B473" s="77">
        <v>575</v>
      </c>
      <c r="C473" s="77">
        <v>53.439712100000001</v>
      </c>
      <c r="D473" s="77">
        <v>10.3682538</v>
      </c>
      <c r="E473" s="77" t="s">
        <v>43</v>
      </c>
      <c r="G473" s="77">
        <v>50</v>
      </c>
      <c r="H473" s="77" t="s">
        <v>61</v>
      </c>
      <c r="I473" s="77">
        <v>2020</v>
      </c>
      <c r="J473" s="77">
        <v>291.01289134438298</v>
      </c>
      <c r="K473" s="77" t="s">
        <v>224</v>
      </c>
      <c r="L473" s="77" t="s">
        <v>31</v>
      </c>
      <c r="M473" s="77" t="s">
        <v>841</v>
      </c>
      <c r="N473" s="77">
        <v>1</v>
      </c>
      <c r="O473" s="77">
        <v>0</v>
      </c>
      <c r="P473" s="77" t="s">
        <v>8</v>
      </c>
      <c r="Q473" s="77">
        <v>33.425505600000001</v>
      </c>
      <c r="R473" s="77">
        <v>-111.94001249999999</v>
      </c>
      <c r="S473" s="77">
        <v>17751.076219504499</v>
      </c>
      <c r="T473" s="77">
        <v>2.7377321126775298</v>
      </c>
      <c r="U473" s="77">
        <v>181</v>
      </c>
      <c r="V473" s="77">
        <v>636</v>
      </c>
      <c r="W473" s="77">
        <v>0.14760399999999901</v>
      </c>
      <c r="X473" s="77">
        <v>0</v>
      </c>
      <c r="Y473" s="77">
        <v>0</v>
      </c>
      <c r="Z473" s="77">
        <v>0</v>
      </c>
      <c r="AA473" s="77">
        <v>1863.8630030479701</v>
      </c>
      <c r="AB473" s="77">
        <v>2.8853361126775301</v>
      </c>
      <c r="AC473" s="77">
        <v>2971.8758943923499</v>
      </c>
      <c r="AE473" s="87" t="str">
        <f t="shared" si="223"/>
        <v>International</v>
      </c>
      <c r="AF473" s="82" t="str">
        <f t="shared" si="224"/>
        <v>non-student</v>
      </c>
      <c r="AI473" s="82">
        <f>'GDP per Capita'!N473</f>
        <v>49180.54</v>
      </c>
      <c r="AJ473" s="82">
        <f t="shared" si="225"/>
        <v>49180.54</v>
      </c>
      <c r="AK473" s="82">
        <f t="shared" si="226"/>
        <v>49180.54</v>
      </c>
      <c r="AL473" s="88">
        <f t="shared" si="227"/>
        <v>6.0427882540377759E-2</v>
      </c>
    </row>
    <row r="474" spans="1:38">
      <c r="A474" s="77" t="s">
        <v>80</v>
      </c>
      <c r="B474" s="77">
        <v>576</v>
      </c>
      <c r="C474" s="77">
        <v>33.749098699999998</v>
      </c>
      <c r="D474" s="77">
        <v>-84.390184899999994</v>
      </c>
      <c r="E474" s="77" t="s">
        <v>43</v>
      </c>
      <c r="G474" s="77">
        <v>100</v>
      </c>
      <c r="H474" s="77" t="s">
        <v>60</v>
      </c>
      <c r="I474" s="77">
        <v>2020</v>
      </c>
      <c r="J474" s="77">
        <v>565.76006783165496</v>
      </c>
      <c r="K474" s="77" t="s">
        <v>29</v>
      </c>
      <c r="L474" s="77" t="s">
        <v>29</v>
      </c>
      <c r="M474" s="77" t="s">
        <v>841</v>
      </c>
      <c r="N474" s="77">
        <v>1</v>
      </c>
      <c r="O474" s="77">
        <v>0</v>
      </c>
      <c r="P474" s="77" t="s">
        <v>8</v>
      </c>
      <c r="Q474" s="77">
        <v>33.425505600000001</v>
      </c>
      <c r="R474" s="77">
        <v>-111.94001249999999</v>
      </c>
      <c r="S474" s="77">
        <v>5089.1168420128497</v>
      </c>
      <c r="T474" s="77">
        <v>0.88865012166530999</v>
      </c>
      <c r="U474" s="77">
        <v>181</v>
      </c>
      <c r="V474" s="77">
        <v>636</v>
      </c>
      <c r="W474" s="77">
        <v>0.14760399999999901</v>
      </c>
      <c r="X474" s="77">
        <v>0</v>
      </c>
      <c r="Y474" s="77">
        <v>0</v>
      </c>
      <c r="Z474" s="77">
        <v>0</v>
      </c>
      <c r="AA474" s="77">
        <v>610.69402104154199</v>
      </c>
      <c r="AB474" s="77">
        <v>1.0362541216653101</v>
      </c>
      <c r="AC474" s="77">
        <v>1993.4540888731899</v>
      </c>
      <c r="AE474" s="87" t="str">
        <f t="shared" si="223"/>
        <v>Domestic</v>
      </c>
      <c r="AF474" s="82" t="str">
        <f t="shared" si="224"/>
        <v>non-student</v>
      </c>
      <c r="AI474" s="82">
        <f>'GDP per Capita'!N474</f>
        <v>63809.64</v>
      </c>
      <c r="AJ474" s="82">
        <f t="shared" si="225"/>
        <v>63809.64</v>
      </c>
      <c r="AK474" s="82">
        <f t="shared" si="226"/>
        <v>63809.64</v>
      </c>
      <c r="AL474" s="88">
        <f t="shared" si="227"/>
        <v>3.1240641521769908E-2</v>
      </c>
    </row>
    <row r="475" spans="1:38">
      <c r="A475" s="77" t="s">
        <v>270</v>
      </c>
      <c r="B475" s="77">
        <v>577</v>
      </c>
      <c r="C475" s="77">
        <v>32.718561399999999</v>
      </c>
      <c r="D475" s="77">
        <v>74.858091700000003</v>
      </c>
      <c r="E475" s="77" t="s">
        <v>44</v>
      </c>
      <c r="G475" s="77">
        <v>50</v>
      </c>
      <c r="H475" s="77" t="s">
        <v>61</v>
      </c>
      <c r="I475" s="77">
        <v>2020</v>
      </c>
      <c r="J475" s="77">
        <v>291.01289134438298</v>
      </c>
      <c r="K475" s="77" t="s">
        <v>569</v>
      </c>
      <c r="L475" s="77" t="s">
        <v>30</v>
      </c>
      <c r="M475" s="77" t="s">
        <v>841</v>
      </c>
      <c r="N475" s="77">
        <v>1</v>
      </c>
      <c r="O475" s="77">
        <v>0</v>
      </c>
      <c r="P475" s="77" t="s">
        <v>8</v>
      </c>
      <c r="Q475" s="77">
        <v>33.425505600000001</v>
      </c>
      <c r="R475" s="77">
        <v>-111.94001249999999</v>
      </c>
      <c r="S475" s="77">
        <v>25251.7413645181</v>
      </c>
      <c r="T475" s="77">
        <v>3.9663466447356699</v>
      </c>
      <c r="U475" s="77">
        <v>181</v>
      </c>
      <c r="V475" s="77">
        <v>636</v>
      </c>
      <c r="W475" s="77">
        <v>0.14760399999999901</v>
      </c>
      <c r="X475" s="77">
        <v>0</v>
      </c>
      <c r="Y475" s="77">
        <v>0</v>
      </c>
      <c r="Z475" s="77">
        <v>0</v>
      </c>
      <c r="AA475" s="77">
        <v>2310.5343348534002</v>
      </c>
      <c r="AB475" s="77">
        <v>4.1139506447356702</v>
      </c>
      <c r="AC475" s="77">
        <v>3418.5472261977902</v>
      </c>
      <c r="AE475" s="87" t="str">
        <f t="shared" si="223"/>
        <v>International</v>
      </c>
      <c r="AF475" s="82" t="str">
        <f t="shared" si="224"/>
        <v>student</v>
      </c>
      <c r="AI475" s="82">
        <f>'GDP per Capita'!N475</f>
        <v>2164.7399999999998</v>
      </c>
      <c r="AJ475" s="82">
        <f t="shared" si="225"/>
        <v>2164.7399999999998</v>
      </c>
      <c r="AK475" s="82">
        <f t="shared" si="226"/>
        <v>2164.7399999999998</v>
      </c>
      <c r="AL475" s="88">
        <f t="shared" si="227"/>
        <v>1.5791952965241971</v>
      </c>
    </row>
    <row r="476" spans="1:38">
      <c r="A476" s="77" t="s">
        <v>162</v>
      </c>
      <c r="B476" s="77">
        <v>578</v>
      </c>
      <c r="C476" s="77">
        <v>40.027145300000001</v>
      </c>
      <c r="D476" s="77">
        <v>-78.523744699999995</v>
      </c>
      <c r="E476" s="77" t="s">
        <v>42</v>
      </c>
      <c r="G476" s="77">
        <v>100</v>
      </c>
      <c r="H476" s="77" t="s">
        <v>60</v>
      </c>
      <c r="I476" s="77">
        <v>2020</v>
      </c>
      <c r="J476" s="77">
        <v>565.76006783165496</v>
      </c>
      <c r="K476" s="77" t="s">
        <v>29</v>
      </c>
      <c r="L476" s="77" t="s">
        <v>29</v>
      </c>
      <c r="M476" s="77" t="s">
        <v>841</v>
      </c>
      <c r="N476" s="77">
        <v>1</v>
      </c>
      <c r="O476" s="77">
        <v>0</v>
      </c>
      <c r="P476" s="77" t="s">
        <v>8</v>
      </c>
      <c r="Q476" s="77">
        <v>33.425505600000001</v>
      </c>
      <c r="R476" s="77">
        <v>-111.94001249999999</v>
      </c>
      <c r="S476" s="77">
        <v>6096.0555670572003</v>
      </c>
      <c r="T476" s="77">
        <v>1.0253567496301299</v>
      </c>
      <c r="U476" s="77">
        <v>181</v>
      </c>
      <c r="V476" s="77">
        <v>636</v>
      </c>
      <c r="W476" s="77">
        <v>0.14760399999999901</v>
      </c>
      <c r="X476" s="77">
        <v>0</v>
      </c>
      <c r="Y476" s="77">
        <v>0</v>
      </c>
      <c r="Z476" s="77">
        <v>0</v>
      </c>
      <c r="AA476" s="77">
        <v>731.52666804686396</v>
      </c>
      <c r="AB476" s="77">
        <v>1.17296074963013</v>
      </c>
      <c r="AC476" s="77">
        <v>2114.2867358785202</v>
      </c>
      <c r="AE476" s="87" t="str">
        <f t="shared" si="223"/>
        <v>Domestic</v>
      </c>
      <c r="AF476" s="82" t="str">
        <f t="shared" si="224"/>
        <v>non-student</v>
      </c>
      <c r="AI476" s="82">
        <f>'GDP per Capita'!N476</f>
        <v>63809.64</v>
      </c>
      <c r="AJ476" s="82">
        <f t="shared" si="225"/>
        <v>63809.64</v>
      </c>
      <c r="AK476" s="82">
        <f t="shared" si="226"/>
        <v>63809.64</v>
      </c>
      <c r="AL476" s="88">
        <f t="shared" si="227"/>
        <v>3.313428403417603E-2</v>
      </c>
    </row>
    <row r="477" spans="1:38">
      <c r="A477" s="77" t="s">
        <v>271</v>
      </c>
      <c r="B477" s="77">
        <v>579</v>
      </c>
      <c r="C477" s="77">
        <v>39.326234499999998</v>
      </c>
      <c r="D477" s="77">
        <v>-4.8380649</v>
      </c>
      <c r="E477" s="77" t="s">
        <v>37</v>
      </c>
      <c r="G477" s="77">
        <v>100</v>
      </c>
      <c r="H477" s="77" t="s">
        <v>60</v>
      </c>
      <c r="I477" s="77">
        <v>2020</v>
      </c>
      <c r="J477" s="77">
        <v>565.76006783165496</v>
      </c>
      <c r="K477" s="77" t="s">
        <v>271</v>
      </c>
      <c r="L477" s="77" t="s">
        <v>31</v>
      </c>
      <c r="M477" s="77" t="s">
        <v>841</v>
      </c>
      <c r="N477" s="77">
        <v>1</v>
      </c>
      <c r="O477" s="77">
        <v>0</v>
      </c>
      <c r="P477" s="77" t="s">
        <v>8</v>
      </c>
      <c r="Q477" s="77">
        <v>33.425505600000001</v>
      </c>
      <c r="R477" s="77">
        <v>-111.94001249999999</v>
      </c>
      <c r="S477" s="77">
        <v>17977.414619569801</v>
      </c>
      <c r="T477" s="77">
        <v>2.7733557316410602</v>
      </c>
      <c r="U477" s="77">
        <v>181</v>
      </c>
      <c r="V477" s="77">
        <v>636</v>
      </c>
      <c r="W477" s="77">
        <v>0.14760399999999901</v>
      </c>
      <c r="X477" s="77">
        <v>0</v>
      </c>
      <c r="Y477" s="77">
        <v>0</v>
      </c>
      <c r="Z477" s="77">
        <v>0</v>
      </c>
      <c r="AA477" s="77">
        <v>1887.6285350548201</v>
      </c>
      <c r="AB477" s="77">
        <v>2.92095973164106</v>
      </c>
      <c r="AC477" s="77">
        <v>3270.3886028864799</v>
      </c>
      <c r="AE477" s="87" t="str">
        <f t="shared" si="223"/>
        <v>International</v>
      </c>
      <c r="AF477" s="82" t="str">
        <f t="shared" si="224"/>
        <v>non-student</v>
      </c>
      <c r="AI477" s="82">
        <f>'GDP per Capita'!N477</f>
        <v>32023.79</v>
      </c>
      <c r="AJ477" s="82">
        <f t="shared" si="225"/>
        <v>32023.79</v>
      </c>
      <c r="AK477" s="82">
        <f t="shared" si="226"/>
        <v>32023.79</v>
      </c>
      <c r="AL477" s="88">
        <f t="shared" si="227"/>
        <v>0.10212372123619597</v>
      </c>
    </row>
    <row r="478" spans="1:38">
      <c r="A478" s="77" t="s">
        <v>272</v>
      </c>
      <c r="B478" s="77">
        <v>580</v>
      </c>
      <c r="C478" s="77">
        <v>48.075307600000002</v>
      </c>
      <c r="D478" s="77">
        <v>11.7156264999999</v>
      </c>
      <c r="E478" s="77" t="s">
        <v>42</v>
      </c>
      <c r="G478" s="77">
        <v>100</v>
      </c>
      <c r="H478" s="77" t="s">
        <v>60</v>
      </c>
      <c r="I478" s="77">
        <v>2020</v>
      </c>
      <c r="J478" s="77">
        <v>565.76006783165496</v>
      </c>
      <c r="K478" s="77" t="s">
        <v>224</v>
      </c>
      <c r="L478" s="77" t="s">
        <v>31</v>
      </c>
      <c r="M478" s="77" t="s">
        <v>841</v>
      </c>
      <c r="N478" s="77">
        <v>1</v>
      </c>
      <c r="O478" s="77">
        <v>0</v>
      </c>
      <c r="P478" s="77" t="s">
        <v>8</v>
      </c>
      <c r="Q478" s="77">
        <v>33.425505600000001</v>
      </c>
      <c r="R478" s="77">
        <v>-111.94001249999999</v>
      </c>
      <c r="S478" s="77">
        <v>18728.514106041701</v>
      </c>
      <c r="T478" s="77">
        <v>2.89221890355511</v>
      </c>
      <c r="U478" s="77">
        <v>181</v>
      </c>
      <c r="V478" s="77">
        <v>636</v>
      </c>
      <c r="W478" s="77">
        <v>0.14760399999999901</v>
      </c>
      <c r="X478" s="77">
        <v>0</v>
      </c>
      <c r="Y478" s="77">
        <v>0</v>
      </c>
      <c r="Z478" s="77">
        <v>0</v>
      </c>
      <c r="AA478" s="77">
        <v>1966.49398113438</v>
      </c>
      <c r="AB478" s="77">
        <v>3.0398229035551099</v>
      </c>
      <c r="AC478" s="77">
        <v>3349.25404896603</v>
      </c>
      <c r="AE478" s="87" t="str">
        <f t="shared" si="223"/>
        <v>International</v>
      </c>
      <c r="AF478" s="82" t="str">
        <f t="shared" si="224"/>
        <v>non-student</v>
      </c>
      <c r="AI478" s="82">
        <f>'GDP per Capita'!N478</f>
        <v>49180.54</v>
      </c>
      <c r="AJ478" s="82">
        <f t="shared" si="225"/>
        <v>49180.54</v>
      </c>
      <c r="AK478" s="82">
        <f t="shared" si="226"/>
        <v>49180.54</v>
      </c>
      <c r="AL478" s="88">
        <f t="shared" si="227"/>
        <v>6.8101205252443953E-2</v>
      </c>
    </row>
    <row r="479" spans="1:38">
      <c r="A479" s="77" t="s">
        <v>175</v>
      </c>
      <c r="B479" s="77">
        <v>581</v>
      </c>
      <c r="C479" s="77">
        <v>52.0191005</v>
      </c>
      <c r="D479" s="77">
        <v>8.5310070000000007</v>
      </c>
      <c r="E479" s="77" t="s">
        <v>42</v>
      </c>
      <c r="G479" s="77">
        <v>100</v>
      </c>
      <c r="H479" s="77" t="s">
        <v>60</v>
      </c>
      <c r="I479" s="77">
        <v>2020</v>
      </c>
      <c r="J479" s="77">
        <v>565.76006783165496</v>
      </c>
      <c r="K479" s="77" t="s">
        <v>224</v>
      </c>
      <c r="L479" s="77" t="s">
        <v>31</v>
      </c>
      <c r="M479" s="77" t="s">
        <v>841</v>
      </c>
      <c r="N479" s="77">
        <v>1</v>
      </c>
      <c r="O479" s="77">
        <v>0</v>
      </c>
      <c r="P479" s="77" t="s">
        <v>8</v>
      </c>
      <c r="Q479" s="77">
        <v>33.425505600000001</v>
      </c>
      <c r="R479" s="77">
        <v>-111.94001249999999</v>
      </c>
      <c r="S479" s="77">
        <v>17790.078105639801</v>
      </c>
      <c r="T479" s="77">
        <v>2.74386421902221</v>
      </c>
      <c r="U479" s="77">
        <v>181</v>
      </c>
      <c r="V479" s="77">
        <v>636</v>
      </c>
      <c r="W479" s="77">
        <v>0.14760399999999901</v>
      </c>
      <c r="X479" s="77">
        <v>0</v>
      </c>
      <c r="Y479" s="77">
        <v>0</v>
      </c>
      <c r="Z479" s="77">
        <v>0</v>
      </c>
      <c r="AA479" s="77">
        <v>1867.9582010921799</v>
      </c>
      <c r="AB479" s="77">
        <v>2.8914682190222099</v>
      </c>
      <c r="AC479" s="77">
        <v>3250.7182689238298</v>
      </c>
      <c r="AE479" s="87" t="str">
        <f t="shared" si="223"/>
        <v>International</v>
      </c>
      <c r="AF479" s="82" t="str">
        <f t="shared" si="224"/>
        <v>non-student</v>
      </c>
      <c r="AI479" s="82">
        <f>'GDP per Capita'!N479</f>
        <v>49180.54</v>
      </c>
      <c r="AJ479" s="82">
        <f t="shared" si="225"/>
        <v>49180.54</v>
      </c>
      <c r="AK479" s="82">
        <f t="shared" si="226"/>
        <v>49180.54</v>
      </c>
      <c r="AL479" s="88">
        <f t="shared" si="227"/>
        <v>6.6097653033574455E-2</v>
      </c>
    </row>
    <row r="480" spans="1:38">
      <c r="A480" s="77" t="s">
        <v>96</v>
      </c>
      <c r="B480" s="77">
        <v>582</v>
      </c>
      <c r="C480" s="77">
        <v>38.046406599999997</v>
      </c>
      <c r="D480" s="77">
        <v>-84.497039299999997</v>
      </c>
      <c r="E480" s="77" t="s">
        <v>38</v>
      </c>
      <c r="G480" s="77">
        <v>50</v>
      </c>
      <c r="H480" s="77" t="s">
        <v>61</v>
      </c>
      <c r="I480" s="77">
        <v>2020</v>
      </c>
      <c r="J480" s="77">
        <v>291.01289134438298</v>
      </c>
      <c r="K480" s="77" t="s">
        <v>29</v>
      </c>
      <c r="L480" s="77" t="s">
        <v>29</v>
      </c>
      <c r="M480" s="77" t="s">
        <v>841</v>
      </c>
      <c r="N480" s="77">
        <v>1</v>
      </c>
      <c r="O480" s="77">
        <v>0</v>
      </c>
      <c r="P480" s="77" t="s">
        <v>8</v>
      </c>
      <c r="Q480" s="77">
        <v>33.425505600000001</v>
      </c>
      <c r="R480" s="77">
        <v>-111.94001249999999</v>
      </c>
      <c r="S480" s="77">
        <v>5039.9946331133797</v>
      </c>
      <c r="T480" s="77">
        <v>0.88202677550859998</v>
      </c>
      <c r="U480" s="77">
        <v>181</v>
      </c>
      <c r="V480" s="77">
        <v>318</v>
      </c>
      <c r="W480" s="77">
        <v>7.3801999999999895E-2</v>
      </c>
      <c r="X480" s="77">
        <v>0</v>
      </c>
      <c r="Y480" s="77">
        <v>0</v>
      </c>
      <c r="Z480" s="77">
        <v>0</v>
      </c>
      <c r="AA480" s="77">
        <v>604.79935597360497</v>
      </c>
      <c r="AB480" s="77">
        <v>0.95582877550860001</v>
      </c>
      <c r="AC480" s="77">
        <v>1394.8122473179801</v>
      </c>
      <c r="AE480" s="87" t="str">
        <f t="shared" si="223"/>
        <v>Domestic</v>
      </c>
      <c r="AF480" s="82" t="str">
        <f t="shared" si="224"/>
        <v>student</v>
      </c>
      <c r="AI480" s="82">
        <f>'GDP per Capita'!N480</f>
        <v>63809.64</v>
      </c>
      <c r="AJ480" s="82">
        <f t="shared" si="225"/>
        <v>63809.64</v>
      </c>
      <c r="AK480" s="82">
        <f t="shared" si="226"/>
        <v>63809.64</v>
      </c>
      <c r="AL480" s="88">
        <f t="shared" si="227"/>
        <v>2.1858958102850604E-2</v>
      </c>
    </row>
    <row r="481" spans="1:38">
      <c r="A481" s="77" t="s">
        <v>94</v>
      </c>
      <c r="B481" s="77">
        <v>583</v>
      </c>
      <c r="C481" s="77">
        <v>32.819121799999998</v>
      </c>
      <c r="D481" s="77">
        <v>34.998385599999999</v>
      </c>
      <c r="E481" s="77" t="s">
        <v>38</v>
      </c>
      <c r="G481" s="77">
        <v>50</v>
      </c>
      <c r="H481" s="77" t="s">
        <v>61</v>
      </c>
      <c r="I481" s="77">
        <v>2020</v>
      </c>
      <c r="J481" s="77">
        <v>291.01289134438298</v>
      </c>
      <c r="K481" s="77" t="s">
        <v>518</v>
      </c>
      <c r="L481" s="77" t="s">
        <v>32</v>
      </c>
      <c r="M481" s="77" t="s">
        <v>841</v>
      </c>
      <c r="N481" s="77">
        <v>1</v>
      </c>
      <c r="O481" s="77">
        <v>0</v>
      </c>
      <c r="P481" s="77" t="s">
        <v>8</v>
      </c>
      <c r="Q481" s="77">
        <v>33.425505600000001</v>
      </c>
      <c r="R481" s="77">
        <v>-111.94001249999999</v>
      </c>
      <c r="S481" s="77">
        <v>23754.399167585299</v>
      </c>
      <c r="T481" s="77">
        <v>3.71316018715107</v>
      </c>
      <c r="U481" s="77">
        <v>181</v>
      </c>
      <c r="V481" s="77">
        <v>318</v>
      </c>
      <c r="W481" s="77">
        <v>7.3801999999999895E-2</v>
      </c>
      <c r="X481" s="77">
        <v>0</v>
      </c>
      <c r="Y481" s="77">
        <v>0</v>
      </c>
      <c r="Z481" s="77">
        <v>0</v>
      </c>
      <c r="AA481" s="77">
        <v>2173.52752383405</v>
      </c>
      <c r="AB481" s="77">
        <v>3.7869621871510701</v>
      </c>
      <c r="AC481" s="77">
        <v>2963.5404151784401</v>
      </c>
      <c r="AE481" s="87" t="str">
        <f t="shared" si="223"/>
        <v>International</v>
      </c>
      <c r="AF481" s="82" t="str">
        <f t="shared" si="224"/>
        <v>student</v>
      </c>
      <c r="AI481" s="82">
        <f>'GDP per Capita'!N481</f>
        <v>41377.49</v>
      </c>
      <c r="AJ481" s="82">
        <f t="shared" si="225"/>
        <v>41377.49</v>
      </c>
      <c r="AK481" s="82">
        <f t="shared" si="226"/>
        <v>41377.49</v>
      </c>
      <c r="AL481" s="88">
        <f t="shared" si="227"/>
        <v>7.1622044139904098E-2</v>
      </c>
    </row>
    <row r="482" spans="1:38">
      <c r="A482" s="77" t="s">
        <v>231</v>
      </c>
      <c r="B482" s="77">
        <v>584</v>
      </c>
      <c r="C482" s="77">
        <v>35.881400899999903</v>
      </c>
      <c r="D482" s="77">
        <v>-106.29899579999901</v>
      </c>
      <c r="E482" s="77" t="s">
        <v>41</v>
      </c>
      <c r="G482" s="77">
        <v>100</v>
      </c>
      <c r="H482" s="77" t="s">
        <v>60</v>
      </c>
      <c r="I482" s="77">
        <v>2020</v>
      </c>
      <c r="J482" s="77">
        <v>565.76006783165496</v>
      </c>
      <c r="K482" s="77" t="s">
        <v>29</v>
      </c>
      <c r="L482" s="77" t="s">
        <v>29</v>
      </c>
      <c r="M482" s="77" t="s">
        <v>841</v>
      </c>
      <c r="N482" s="77">
        <v>1</v>
      </c>
      <c r="O482" s="77">
        <v>0</v>
      </c>
      <c r="P482" s="77" t="s">
        <v>8</v>
      </c>
      <c r="Q482" s="77">
        <v>33.425505600000001</v>
      </c>
      <c r="R482" s="77">
        <v>-111.94001249999999</v>
      </c>
      <c r="S482" s="77">
        <v>1167.29387852275</v>
      </c>
      <c r="T482" s="77">
        <v>0.31576675895499101</v>
      </c>
      <c r="U482" s="77">
        <v>181</v>
      </c>
      <c r="V482" s="77">
        <v>636</v>
      </c>
      <c r="W482" s="77">
        <v>0.14760399999999901</v>
      </c>
      <c r="X482" s="77">
        <v>0</v>
      </c>
      <c r="Y482" s="77">
        <v>0</v>
      </c>
      <c r="Z482" s="77">
        <v>0</v>
      </c>
      <c r="AA482" s="77">
        <v>224.120424676368</v>
      </c>
      <c r="AB482" s="77">
        <v>0.46337075895499102</v>
      </c>
      <c r="AC482" s="77">
        <v>1606.8804925080201</v>
      </c>
      <c r="AE482" s="87" t="str">
        <f t="shared" si="223"/>
        <v>Domestic</v>
      </c>
      <c r="AF482" s="82" t="str">
        <f t="shared" si="224"/>
        <v>non-student</v>
      </c>
      <c r="AI482" s="82">
        <f>'GDP per Capita'!N482</f>
        <v>63809.64</v>
      </c>
      <c r="AJ482" s="82">
        <f t="shared" si="225"/>
        <v>63809.64</v>
      </c>
      <c r="AK482" s="82">
        <f t="shared" si="226"/>
        <v>63809.64</v>
      </c>
      <c r="AL482" s="88">
        <f t="shared" si="227"/>
        <v>2.518240962506637E-2</v>
      </c>
    </row>
    <row r="483" spans="1:38">
      <c r="A483" s="77" t="s">
        <v>174</v>
      </c>
      <c r="B483" s="77">
        <v>585</v>
      </c>
      <c r="C483" s="77">
        <v>41.678675399999896</v>
      </c>
      <c r="D483" s="77">
        <v>-83.512728299999907</v>
      </c>
      <c r="E483" s="77" t="s">
        <v>38</v>
      </c>
      <c r="G483" s="77">
        <v>50</v>
      </c>
      <c r="H483" s="77" t="s">
        <v>61</v>
      </c>
      <c r="I483" s="77">
        <v>2020</v>
      </c>
      <c r="J483" s="77">
        <v>291.01289134438298</v>
      </c>
      <c r="K483" s="77" t="s">
        <v>29</v>
      </c>
      <c r="L483" s="77" t="s">
        <v>29</v>
      </c>
      <c r="M483" s="77" t="s">
        <v>841</v>
      </c>
      <c r="N483" s="77">
        <v>1</v>
      </c>
      <c r="O483" s="77">
        <v>0</v>
      </c>
      <c r="P483" s="77" t="s">
        <v>8</v>
      </c>
      <c r="Q483" s="77">
        <v>33.425505600000001</v>
      </c>
      <c r="R483" s="77">
        <v>-111.94001249999999</v>
      </c>
      <c r="S483" s="77">
        <v>5307.9862347988001</v>
      </c>
      <c r="T483" s="77">
        <v>0.91821285141265596</v>
      </c>
      <c r="U483" s="77">
        <v>181</v>
      </c>
      <c r="V483" s="77">
        <v>318</v>
      </c>
      <c r="W483" s="77">
        <v>7.3801999999999895E-2</v>
      </c>
      <c r="X483" s="77">
        <v>0</v>
      </c>
      <c r="Y483" s="77">
        <v>0</v>
      </c>
      <c r="Z483" s="77">
        <v>0</v>
      </c>
      <c r="AA483" s="77">
        <v>636.95834817585603</v>
      </c>
      <c r="AB483" s="77">
        <v>0.992014851412656</v>
      </c>
      <c r="AC483" s="77">
        <v>1426.97123952023</v>
      </c>
      <c r="AE483" s="87" t="str">
        <f t="shared" si="223"/>
        <v>Domestic</v>
      </c>
      <c r="AF483" s="82" t="str">
        <f t="shared" si="224"/>
        <v>student</v>
      </c>
      <c r="AI483" s="82">
        <f>'GDP per Capita'!N483</f>
        <v>63809.64</v>
      </c>
      <c r="AJ483" s="82">
        <f t="shared" si="225"/>
        <v>63809.64</v>
      </c>
      <c r="AK483" s="82">
        <f t="shared" si="226"/>
        <v>63809.64</v>
      </c>
      <c r="AL483" s="88">
        <f t="shared" si="227"/>
        <v>2.2362941391304354E-2</v>
      </c>
    </row>
    <row r="484" spans="1:38">
      <c r="A484" s="77" t="s">
        <v>183</v>
      </c>
      <c r="B484" s="77">
        <v>586</v>
      </c>
      <c r="C484" s="77">
        <v>41.505161299999997</v>
      </c>
      <c r="D484" s="77">
        <v>-81.693444600000007</v>
      </c>
      <c r="E484" s="77" t="s">
        <v>38</v>
      </c>
      <c r="G484" s="77">
        <v>50</v>
      </c>
      <c r="H484" s="77" t="s">
        <v>61</v>
      </c>
      <c r="I484" s="77">
        <v>2020</v>
      </c>
      <c r="J484" s="77">
        <v>291.01289134438298</v>
      </c>
      <c r="K484" s="77" t="s">
        <v>29</v>
      </c>
      <c r="L484" s="77" t="s">
        <v>29</v>
      </c>
      <c r="M484" s="77" t="s">
        <v>841</v>
      </c>
      <c r="N484" s="77">
        <v>1</v>
      </c>
      <c r="O484" s="77">
        <v>0</v>
      </c>
      <c r="P484" s="77" t="s">
        <v>8</v>
      </c>
      <c r="Q484" s="77">
        <v>33.425505600000001</v>
      </c>
      <c r="R484" s="77">
        <v>-111.94001249999999</v>
      </c>
      <c r="S484" s="77">
        <v>5599.4885603852899</v>
      </c>
      <c r="T484" s="77">
        <v>0.95771721778893504</v>
      </c>
      <c r="U484" s="77">
        <v>181</v>
      </c>
      <c r="V484" s="77">
        <v>318</v>
      </c>
      <c r="W484" s="77">
        <v>7.3801999999999895E-2</v>
      </c>
      <c r="X484" s="77">
        <v>0</v>
      </c>
      <c r="Y484" s="77">
        <v>0</v>
      </c>
      <c r="Z484" s="77">
        <v>0</v>
      </c>
      <c r="AA484" s="77">
        <v>671.938627246235</v>
      </c>
      <c r="AB484" s="77">
        <v>1.0315192177889301</v>
      </c>
      <c r="AC484" s="77">
        <v>1461.95151859061</v>
      </c>
      <c r="AE484" s="87" t="str">
        <f t="shared" si="223"/>
        <v>Domestic</v>
      </c>
      <c r="AF484" s="82" t="str">
        <f t="shared" si="224"/>
        <v>student</v>
      </c>
      <c r="AI484" s="82">
        <f>'GDP per Capita'!N484</f>
        <v>63809.64</v>
      </c>
      <c r="AJ484" s="82">
        <f t="shared" si="225"/>
        <v>63809.64</v>
      </c>
      <c r="AK484" s="82">
        <f t="shared" si="226"/>
        <v>63809.64</v>
      </c>
      <c r="AL484" s="88">
        <f t="shared" si="227"/>
        <v>2.2911138796435932E-2</v>
      </c>
    </row>
    <row r="485" spans="1:38">
      <c r="A485" s="77" t="s">
        <v>126</v>
      </c>
      <c r="B485" s="77">
        <v>587</v>
      </c>
      <c r="C485" s="77">
        <v>39.606507299999997</v>
      </c>
      <c r="D485" s="77">
        <v>-75.833093399999996</v>
      </c>
      <c r="E485" s="77" t="s">
        <v>42</v>
      </c>
      <c r="G485" s="77">
        <v>100</v>
      </c>
      <c r="H485" s="77" t="s">
        <v>60</v>
      </c>
      <c r="I485" s="77">
        <v>2020</v>
      </c>
      <c r="J485" s="77">
        <v>565.76006783165496</v>
      </c>
      <c r="K485" s="77" t="s">
        <v>29</v>
      </c>
      <c r="L485" s="77" t="s">
        <v>29</v>
      </c>
      <c r="M485" s="77" t="s">
        <v>841</v>
      </c>
      <c r="N485" s="77">
        <v>1</v>
      </c>
      <c r="O485" s="77">
        <v>0</v>
      </c>
      <c r="P485" s="77" t="s">
        <v>8</v>
      </c>
      <c r="Q485" s="77">
        <v>33.425505600000001</v>
      </c>
      <c r="R485" s="77">
        <v>-111.94001249999999</v>
      </c>
      <c r="S485" s="77">
        <v>6552.2130549216299</v>
      </c>
      <c r="T485" s="77">
        <v>1.0878748683085999</v>
      </c>
      <c r="U485" s="77">
        <v>181</v>
      </c>
      <c r="V485" s="77">
        <v>636</v>
      </c>
      <c r="W485" s="77">
        <v>0.14760399999999901</v>
      </c>
      <c r="X485" s="77">
        <v>0</v>
      </c>
      <c r="Y485" s="77">
        <v>0</v>
      </c>
      <c r="Z485" s="77">
        <v>0</v>
      </c>
      <c r="AA485" s="77">
        <v>786.26556659059497</v>
      </c>
      <c r="AB485" s="77">
        <v>1.2354788683086</v>
      </c>
      <c r="AC485" s="77">
        <v>2169.0256344222498</v>
      </c>
      <c r="AE485" s="87" t="str">
        <f t="shared" si="223"/>
        <v>Domestic</v>
      </c>
      <c r="AF485" s="82" t="str">
        <f t="shared" si="224"/>
        <v>non-student</v>
      </c>
      <c r="AI485" s="82">
        <f>'GDP per Capita'!N485</f>
        <v>63809.64</v>
      </c>
      <c r="AJ485" s="82">
        <f t="shared" si="225"/>
        <v>63809.64</v>
      </c>
      <c r="AK485" s="82">
        <f t="shared" si="226"/>
        <v>63809.64</v>
      </c>
      <c r="AL485" s="88">
        <f t="shared" si="227"/>
        <v>3.3992130882140217E-2</v>
      </c>
    </row>
    <row r="486" spans="1:38">
      <c r="A486" s="77" t="s">
        <v>116</v>
      </c>
      <c r="B486" s="77">
        <v>588</v>
      </c>
      <c r="C486" s="77">
        <v>29.758938199999999</v>
      </c>
      <c r="D486" s="77">
        <v>-95.367697399999997</v>
      </c>
      <c r="E486" s="77" t="s">
        <v>37</v>
      </c>
      <c r="G486" s="77">
        <v>100</v>
      </c>
      <c r="H486" s="77" t="s">
        <v>60</v>
      </c>
      <c r="I486" s="77">
        <v>2020</v>
      </c>
      <c r="J486" s="77">
        <v>565.76006783165496</v>
      </c>
      <c r="K486" s="77" t="s">
        <v>29</v>
      </c>
      <c r="L486" s="77" t="s">
        <v>29</v>
      </c>
      <c r="M486" s="77" t="s">
        <v>841</v>
      </c>
      <c r="N486" s="77">
        <v>1</v>
      </c>
      <c r="O486" s="77">
        <v>0</v>
      </c>
      <c r="P486" s="77" t="s">
        <v>8</v>
      </c>
      <c r="Q486" s="77">
        <v>33.425505600000001</v>
      </c>
      <c r="R486" s="77">
        <v>-111.94001249999999</v>
      </c>
      <c r="S486" s="77">
        <v>3239.45460107082</v>
      </c>
      <c r="T486" s="77">
        <v>0.60104555736804199</v>
      </c>
      <c r="U486" s="77">
        <v>181</v>
      </c>
      <c r="V486" s="77">
        <v>636</v>
      </c>
      <c r="W486" s="77">
        <v>0.14760399999999901</v>
      </c>
      <c r="X486" s="77">
        <v>0</v>
      </c>
      <c r="Y486" s="77">
        <v>0</v>
      </c>
      <c r="Z486" s="77">
        <v>0</v>
      </c>
      <c r="AA486" s="77">
        <v>621.975283405597</v>
      </c>
      <c r="AB486" s="77">
        <v>0.74864955736804195</v>
      </c>
      <c r="AC486" s="77">
        <v>2004.7353512372499</v>
      </c>
      <c r="AE486" s="87" t="str">
        <f t="shared" si="223"/>
        <v>Domestic</v>
      </c>
      <c r="AF486" s="82" t="str">
        <f t="shared" si="224"/>
        <v>non-student</v>
      </c>
      <c r="AI486" s="82">
        <f>'GDP per Capita'!N486</f>
        <v>63809.64</v>
      </c>
      <c r="AJ486" s="82">
        <f t="shared" si="225"/>
        <v>63809.64</v>
      </c>
      <c r="AK486" s="82">
        <f t="shared" si="226"/>
        <v>63809.64</v>
      </c>
      <c r="AL486" s="88">
        <f t="shared" si="227"/>
        <v>3.1417437102563971E-2</v>
      </c>
    </row>
    <row r="487" spans="1:38">
      <c r="A487" s="77" t="s">
        <v>160</v>
      </c>
      <c r="B487" s="77">
        <v>589</v>
      </c>
      <c r="C487" s="77">
        <v>27.515868900000001</v>
      </c>
      <c r="D487" s="77">
        <v>-97.856109000000004</v>
      </c>
      <c r="E487" s="77" t="s">
        <v>38</v>
      </c>
      <c r="G487" s="77">
        <v>50</v>
      </c>
      <c r="H487" s="77" t="s">
        <v>61</v>
      </c>
      <c r="I487" s="77">
        <v>2020</v>
      </c>
      <c r="J487" s="77">
        <v>291.01289134438298</v>
      </c>
      <c r="K487" s="77" t="s">
        <v>29</v>
      </c>
      <c r="L487" s="77" t="s">
        <v>29</v>
      </c>
      <c r="M487" s="77" t="s">
        <v>841</v>
      </c>
      <c r="N487" s="77">
        <v>1</v>
      </c>
      <c r="O487" s="77">
        <v>0</v>
      </c>
      <c r="P487" s="77" t="s">
        <v>8</v>
      </c>
      <c r="Q487" s="77">
        <v>33.425505600000001</v>
      </c>
      <c r="R487" s="77">
        <v>-111.94001249999999</v>
      </c>
      <c r="S487" s="77">
        <v>2998.6821451360101</v>
      </c>
      <c r="T487" s="77">
        <v>0.56271521866162799</v>
      </c>
      <c r="U487" s="77">
        <v>181</v>
      </c>
      <c r="V487" s="77">
        <v>318</v>
      </c>
      <c r="W487" s="77">
        <v>7.3801999999999895E-2</v>
      </c>
      <c r="X487" s="77">
        <v>0</v>
      </c>
      <c r="Y487" s="77">
        <v>0</v>
      </c>
      <c r="Z487" s="77">
        <v>0</v>
      </c>
      <c r="AA487" s="77">
        <v>575.746971866114</v>
      </c>
      <c r="AB487" s="77">
        <v>0.63651721866162803</v>
      </c>
      <c r="AC487" s="77">
        <v>1365.75986321049</v>
      </c>
      <c r="AE487" s="87" t="str">
        <f t="shared" si="223"/>
        <v>Domestic</v>
      </c>
      <c r="AF487" s="82" t="str">
        <f t="shared" si="224"/>
        <v>student</v>
      </c>
      <c r="AI487" s="82">
        <f>'GDP per Capita'!N487</f>
        <v>63809.64</v>
      </c>
      <c r="AJ487" s="82">
        <f t="shared" si="225"/>
        <v>63809.64</v>
      </c>
      <c r="AK487" s="82">
        <f t="shared" si="226"/>
        <v>63809.64</v>
      </c>
      <c r="AL487" s="88">
        <f t="shared" si="227"/>
        <v>2.1403660374991772E-2</v>
      </c>
    </row>
    <row r="488" spans="1:38">
      <c r="A488" s="77" t="s">
        <v>264</v>
      </c>
      <c r="B488" s="77">
        <v>590</v>
      </c>
      <c r="C488" s="77">
        <v>40.602205900000001</v>
      </c>
      <c r="D488" s="77">
        <v>-75.4712794</v>
      </c>
      <c r="E488" s="77" t="s">
        <v>42</v>
      </c>
      <c r="G488" s="77">
        <v>100</v>
      </c>
      <c r="H488" s="77" t="s">
        <v>60</v>
      </c>
      <c r="I488" s="77">
        <v>2020</v>
      </c>
      <c r="J488" s="77">
        <v>565.76006783165496</v>
      </c>
      <c r="K488" s="77" t="s">
        <v>29</v>
      </c>
      <c r="L488" s="77" t="s">
        <v>29</v>
      </c>
      <c r="M488" s="77" t="s">
        <v>841</v>
      </c>
      <c r="N488" s="77">
        <v>1</v>
      </c>
      <c r="O488" s="77">
        <v>0</v>
      </c>
      <c r="P488" s="77" t="s">
        <v>8</v>
      </c>
      <c r="Q488" s="77">
        <v>33.425505600000001</v>
      </c>
      <c r="R488" s="77">
        <v>-111.94001249999999</v>
      </c>
      <c r="S488" s="77">
        <v>6619.1225197001604</v>
      </c>
      <c r="T488" s="77">
        <v>1.0970759035790201</v>
      </c>
      <c r="U488" s="77">
        <v>181</v>
      </c>
      <c r="V488" s="77">
        <v>636</v>
      </c>
      <c r="W488" s="77">
        <v>0.14760399999999901</v>
      </c>
      <c r="X488" s="77">
        <v>0</v>
      </c>
      <c r="Y488" s="77">
        <v>0</v>
      </c>
      <c r="Z488" s="77">
        <v>0</v>
      </c>
      <c r="AA488" s="77">
        <v>794.29470236402005</v>
      </c>
      <c r="AB488" s="77">
        <v>1.2446799035790199</v>
      </c>
      <c r="AC488" s="77">
        <v>2177.0547701956698</v>
      </c>
      <c r="AE488" s="87" t="str">
        <f t="shared" si="223"/>
        <v>Domestic</v>
      </c>
      <c r="AF488" s="82" t="str">
        <f t="shared" si="224"/>
        <v>non-student</v>
      </c>
      <c r="AI488" s="82">
        <f>'GDP per Capita'!N488</f>
        <v>63809.64</v>
      </c>
      <c r="AJ488" s="82">
        <f t="shared" si="225"/>
        <v>63809.64</v>
      </c>
      <c r="AK488" s="82">
        <f t="shared" si="226"/>
        <v>63809.64</v>
      </c>
      <c r="AL488" s="88">
        <f t="shared" si="227"/>
        <v>3.4117960392750529E-2</v>
      </c>
    </row>
    <row r="489" spans="1:38">
      <c r="A489" s="77" t="s">
        <v>184</v>
      </c>
      <c r="B489" s="77">
        <v>591</v>
      </c>
      <c r="C489" s="77">
        <v>40.7127281</v>
      </c>
      <c r="D489" s="77">
        <v>-74.006015199999993</v>
      </c>
      <c r="E489" s="77" t="s">
        <v>38</v>
      </c>
      <c r="G489" s="77">
        <v>50</v>
      </c>
      <c r="H489" s="77" t="s">
        <v>61</v>
      </c>
      <c r="I489" s="77">
        <v>2020</v>
      </c>
      <c r="J489" s="77">
        <v>291.01289134438298</v>
      </c>
      <c r="K489" s="77" t="s">
        <v>29</v>
      </c>
      <c r="L489" s="77" t="s">
        <v>29</v>
      </c>
      <c r="M489" s="77" t="s">
        <v>841</v>
      </c>
      <c r="N489" s="77">
        <v>1</v>
      </c>
      <c r="O489" s="77">
        <v>0</v>
      </c>
      <c r="P489" s="77" t="s">
        <v>8</v>
      </c>
      <c r="Q489" s="77">
        <v>33.425505600000001</v>
      </c>
      <c r="R489" s="77">
        <v>-111.94001249999999</v>
      </c>
      <c r="S489" s="77">
        <v>6866.9533945017802</v>
      </c>
      <c r="T489" s="77">
        <v>1.1312250249362501</v>
      </c>
      <c r="U489" s="77">
        <v>181</v>
      </c>
      <c r="V489" s="77">
        <v>318</v>
      </c>
      <c r="W489" s="77">
        <v>7.3801999999999895E-2</v>
      </c>
      <c r="X489" s="77">
        <v>0</v>
      </c>
      <c r="Y489" s="77">
        <v>0</v>
      </c>
      <c r="Z489" s="77">
        <v>0</v>
      </c>
      <c r="AA489" s="77">
        <v>824.03440734021399</v>
      </c>
      <c r="AB489" s="77">
        <v>1.20502702493625</v>
      </c>
      <c r="AC489" s="77">
        <v>1614.04729868459</v>
      </c>
      <c r="AE489" s="87" t="str">
        <f t="shared" si="223"/>
        <v>Domestic</v>
      </c>
      <c r="AF489" s="82" t="str">
        <f t="shared" si="224"/>
        <v>student</v>
      </c>
      <c r="AI489" s="82">
        <f>'GDP per Capita'!N489</f>
        <v>63809.64</v>
      </c>
      <c r="AJ489" s="82">
        <f t="shared" si="225"/>
        <v>63809.64</v>
      </c>
      <c r="AK489" s="82">
        <f t="shared" si="226"/>
        <v>63809.64</v>
      </c>
      <c r="AL489" s="88">
        <f t="shared" si="227"/>
        <v>2.5294725039736787E-2</v>
      </c>
    </row>
    <row r="490" spans="1:38">
      <c r="A490" s="77" t="s">
        <v>162</v>
      </c>
      <c r="B490" s="77">
        <v>592</v>
      </c>
      <c r="C490" s="77">
        <v>40.027145300000001</v>
      </c>
      <c r="D490" s="77">
        <v>-78.523744699999995</v>
      </c>
      <c r="E490" s="77" t="s">
        <v>42</v>
      </c>
      <c r="G490" s="77">
        <v>100</v>
      </c>
      <c r="H490" s="77" t="s">
        <v>60</v>
      </c>
      <c r="I490" s="77">
        <v>2020</v>
      </c>
      <c r="J490" s="77">
        <v>565.76006783165496</v>
      </c>
      <c r="K490" s="77" t="s">
        <v>29</v>
      </c>
      <c r="L490" s="77" t="s">
        <v>29</v>
      </c>
      <c r="M490" s="77" t="s">
        <v>841</v>
      </c>
      <c r="N490" s="77">
        <v>1</v>
      </c>
      <c r="O490" s="77">
        <v>0</v>
      </c>
      <c r="P490" s="77" t="s">
        <v>8</v>
      </c>
      <c r="Q490" s="77">
        <v>33.425505600000001</v>
      </c>
      <c r="R490" s="77">
        <v>-111.94001249999999</v>
      </c>
      <c r="S490" s="77">
        <v>6096.0555670572003</v>
      </c>
      <c r="T490" s="77">
        <v>1.0253567496301299</v>
      </c>
      <c r="U490" s="77">
        <v>181</v>
      </c>
      <c r="V490" s="77">
        <v>636</v>
      </c>
      <c r="W490" s="77">
        <v>0.14760399999999901</v>
      </c>
      <c r="X490" s="77">
        <v>0</v>
      </c>
      <c r="Y490" s="77">
        <v>0</v>
      </c>
      <c r="Z490" s="77">
        <v>0</v>
      </c>
      <c r="AA490" s="77">
        <v>731.52666804686396</v>
      </c>
      <c r="AB490" s="77">
        <v>1.17296074963013</v>
      </c>
      <c r="AC490" s="77">
        <v>2114.2867358785202</v>
      </c>
      <c r="AE490" s="87" t="str">
        <f t="shared" si="223"/>
        <v>Domestic</v>
      </c>
      <c r="AF490" s="82" t="str">
        <f t="shared" si="224"/>
        <v>non-student</v>
      </c>
      <c r="AI490" s="82">
        <f>'GDP per Capita'!N490</f>
        <v>63809.64</v>
      </c>
      <c r="AJ490" s="82">
        <f t="shared" si="225"/>
        <v>63809.64</v>
      </c>
      <c r="AK490" s="82">
        <f t="shared" si="226"/>
        <v>63809.64</v>
      </c>
      <c r="AL490" s="88">
        <f t="shared" si="227"/>
        <v>3.313428403417603E-2</v>
      </c>
    </row>
    <row r="491" spans="1:38">
      <c r="A491" s="77" t="s">
        <v>9</v>
      </c>
      <c r="B491" s="77">
        <v>593</v>
      </c>
      <c r="C491" s="77">
        <v>-37.907983999999999</v>
      </c>
      <c r="D491" s="77">
        <v>144.64167480741099</v>
      </c>
      <c r="E491" s="77" t="s">
        <v>38</v>
      </c>
      <c r="G491" s="77">
        <v>50</v>
      </c>
      <c r="H491" s="77" t="s">
        <v>61</v>
      </c>
      <c r="I491" s="77">
        <v>2020</v>
      </c>
      <c r="J491" s="77">
        <v>291.01289134438298</v>
      </c>
      <c r="K491" s="77" t="s">
        <v>33</v>
      </c>
      <c r="L491" s="77" t="s">
        <v>816</v>
      </c>
      <c r="M491" s="77" t="s">
        <v>841</v>
      </c>
      <c r="N491" s="77">
        <v>1</v>
      </c>
      <c r="O491" s="77">
        <v>0</v>
      </c>
      <c r="P491" s="77" t="s">
        <v>8</v>
      </c>
      <c r="Q491" s="77">
        <v>33.425505600000001</v>
      </c>
      <c r="R491" s="77">
        <v>-111.94001249999999</v>
      </c>
      <c r="S491" s="77">
        <v>26558.476759035599</v>
      </c>
      <c r="T491" s="77">
        <v>4.1905319902881697</v>
      </c>
      <c r="U491" s="77">
        <v>181</v>
      </c>
      <c r="V491" s="77">
        <v>318</v>
      </c>
      <c r="W491" s="77">
        <v>7.3801999999999895E-2</v>
      </c>
      <c r="X491" s="77">
        <v>0</v>
      </c>
      <c r="Y491" s="77">
        <v>0</v>
      </c>
      <c r="Z491" s="77">
        <v>0</v>
      </c>
      <c r="AA491" s="77">
        <v>2430.1006234517599</v>
      </c>
      <c r="AB491" s="77">
        <v>4.2643339902881703</v>
      </c>
      <c r="AC491" s="77">
        <v>3220.11351479614</v>
      </c>
      <c r="AE491" s="87" t="str">
        <f t="shared" si="223"/>
        <v>International</v>
      </c>
      <c r="AF491" s="82" t="str">
        <f t="shared" si="224"/>
        <v>student</v>
      </c>
      <c r="AI491" s="82">
        <f>'GDP per Capita'!N491</f>
        <v>61250.7</v>
      </c>
      <c r="AJ491" s="82">
        <f t="shared" si="225"/>
        <v>61250.7</v>
      </c>
      <c r="AK491" s="82">
        <f t="shared" si="226"/>
        <v>61250.7</v>
      </c>
      <c r="AL491" s="88">
        <f t="shared" si="227"/>
        <v>5.2572681043582196E-2</v>
      </c>
    </row>
    <row r="492" spans="1:38">
      <c r="A492" s="77" t="s">
        <v>167</v>
      </c>
      <c r="B492" s="77">
        <v>594</v>
      </c>
      <c r="C492" s="77">
        <v>47.603832099999998</v>
      </c>
      <c r="D492" s="77">
        <v>-122.3300624</v>
      </c>
      <c r="E492" s="77" t="s">
        <v>39</v>
      </c>
      <c r="G492" s="77">
        <v>100</v>
      </c>
      <c r="H492" s="77" t="s">
        <v>60</v>
      </c>
      <c r="I492" s="77">
        <v>2020</v>
      </c>
      <c r="J492" s="77">
        <v>565.76006783165496</v>
      </c>
      <c r="K492" s="77" t="s">
        <v>29</v>
      </c>
      <c r="L492" s="77" t="s">
        <v>29</v>
      </c>
      <c r="M492" s="77" t="s">
        <v>841</v>
      </c>
      <c r="N492" s="77">
        <v>1</v>
      </c>
      <c r="O492" s="77">
        <v>0</v>
      </c>
      <c r="P492" s="77" t="s">
        <v>8</v>
      </c>
      <c r="Q492" s="77">
        <v>33.425505600000001</v>
      </c>
      <c r="R492" s="77">
        <v>-111.94001249999999</v>
      </c>
      <c r="S492" s="77">
        <v>3601.93784949057</v>
      </c>
      <c r="T492" s="77">
        <v>0.65875193259848996</v>
      </c>
      <c r="U492" s="77">
        <v>181</v>
      </c>
      <c r="V492" s="77">
        <v>636</v>
      </c>
      <c r="W492" s="77">
        <v>0.14760399999999901</v>
      </c>
      <c r="X492" s="77">
        <v>0</v>
      </c>
      <c r="Y492" s="77">
        <v>0</v>
      </c>
      <c r="Z492" s="77">
        <v>0</v>
      </c>
      <c r="AA492" s="77">
        <v>691.57206710218895</v>
      </c>
      <c r="AB492" s="77">
        <v>0.80635593259849003</v>
      </c>
      <c r="AC492" s="77">
        <v>2074.3321349338398</v>
      </c>
      <c r="AE492" s="87" t="str">
        <f t="shared" si="223"/>
        <v>Domestic</v>
      </c>
      <c r="AF492" s="82" t="str">
        <f t="shared" si="224"/>
        <v>non-student</v>
      </c>
      <c r="AI492" s="82">
        <f>'GDP per Capita'!N492</f>
        <v>63809.64</v>
      </c>
      <c r="AJ492" s="82">
        <f t="shared" si="225"/>
        <v>63809.64</v>
      </c>
      <c r="AK492" s="82">
        <f t="shared" si="226"/>
        <v>63809.64</v>
      </c>
      <c r="AL492" s="88">
        <f t="shared" si="227"/>
        <v>3.2508130980426153E-2</v>
      </c>
    </row>
    <row r="493" spans="1:38">
      <c r="A493" s="77" t="s">
        <v>126</v>
      </c>
      <c r="B493" s="77">
        <v>595</v>
      </c>
      <c r="C493" s="77">
        <v>39.606507299999997</v>
      </c>
      <c r="D493" s="77">
        <v>-75.833093399999996</v>
      </c>
      <c r="E493" s="77" t="s">
        <v>42</v>
      </c>
      <c r="G493" s="77">
        <v>100</v>
      </c>
      <c r="H493" s="77" t="s">
        <v>60</v>
      </c>
      <c r="I493" s="77">
        <v>2020</v>
      </c>
      <c r="J493" s="77">
        <v>565.76006783165496</v>
      </c>
      <c r="K493" s="77" t="s">
        <v>29</v>
      </c>
      <c r="L493" s="77" t="s">
        <v>29</v>
      </c>
      <c r="M493" s="77" t="s">
        <v>841</v>
      </c>
      <c r="N493" s="77">
        <v>1</v>
      </c>
      <c r="O493" s="77">
        <v>0</v>
      </c>
      <c r="P493" s="77" t="s">
        <v>8</v>
      </c>
      <c r="Q493" s="77">
        <v>33.425505600000001</v>
      </c>
      <c r="R493" s="77">
        <v>-111.94001249999999</v>
      </c>
      <c r="S493" s="77">
        <v>6552.2130549216299</v>
      </c>
      <c r="T493" s="77">
        <v>1.0878748683085999</v>
      </c>
      <c r="U493" s="77">
        <v>181</v>
      </c>
      <c r="V493" s="77">
        <v>636</v>
      </c>
      <c r="W493" s="77">
        <v>0.14760399999999901</v>
      </c>
      <c r="X493" s="77">
        <v>0</v>
      </c>
      <c r="Y493" s="77">
        <v>0</v>
      </c>
      <c r="Z493" s="77">
        <v>0</v>
      </c>
      <c r="AA493" s="77">
        <v>786.26556659059497</v>
      </c>
      <c r="AB493" s="77">
        <v>1.2354788683086</v>
      </c>
      <c r="AC493" s="77">
        <v>2169.0256344222498</v>
      </c>
      <c r="AE493" s="87" t="str">
        <f t="shared" si="223"/>
        <v>Domestic</v>
      </c>
      <c r="AF493" s="82" t="str">
        <f t="shared" si="224"/>
        <v>non-student</v>
      </c>
      <c r="AI493" s="82">
        <f>'GDP per Capita'!N493</f>
        <v>63809.64</v>
      </c>
      <c r="AJ493" s="82">
        <f t="shared" si="225"/>
        <v>63809.64</v>
      </c>
      <c r="AK493" s="82">
        <f t="shared" si="226"/>
        <v>63809.64</v>
      </c>
      <c r="AL493" s="88">
        <f t="shared" si="227"/>
        <v>3.3992130882140217E-2</v>
      </c>
    </row>
    <row r="494" spans="1:38">
      <c r="A494" s="77" t="s">
        <v>273</v>
      </c>
      <c r="B494" s="77">
        <v>596</v>
      </c>
      <c r="C494" s="77">
        <v>32.172648799999997</v>
      </c>
      <c r="D494" s="77">
        <v>34.8328214</v>
      </c>
      <c r="E494" s="77" t="s">
        <v>38</v>
      </c>
      <c r="G494" s="77">
        <v>50</v>
      </c>
      <c r="H494" s="77" t="s">
        <v>61</v>
      </c>
      <c r="I494" s="77">
        <v>2020</v>
      </c>
      <c r="J494" s="77">
        <v>291.01289134438298</v>
      </c>
      <c r="K494" s="77" t="s">
        <v>518</v>
      </c>
      <c r="L494" s="77" t="s">
        <v>32</v>
      </c>
      <c r="M494" s="77" t="s">
        <v>841</v>
      </c>
      <c r="N494" s="77">
        <v>1</v>
      </c>
      <c r="O494" s="77">
        <v>0</v>
      </c>
      <c r="P494" s="77" t="s">
        <v>8</v>
      </c>
      <c r="Q494" s="77">
        <v>33.425505600000001</v>
      </c>
      <c r="R494" s="77">
        <v>-111.94001249999999</v>
      </c>
      <c r="S494" s="77">
        <v>23865.9082843836</v>
      </c>
      <c r="T494" s="77">
        <v>3.7318791612408302</v>
      </c>
      <c r="U494" s="77">
        <v>181</v>
      </c>
      <c r="V494" s="77">
        <v>318</v>
      </c>
      <c r="W494" s="77">
        <v>7.3801999999999895E-2</v>
      </c>
      <c r="X494" s="77">
        <v>0</v>
      </c>
      <c r="Y494" s="77">
        <v>0</v>
      </c>
      <c r="Z494" s="77">
        <v>0</v>
      </c>
      <c r="AA494" s="77">
        <v>2183.7306080210901</v>
      </c>
      <c r="AB494" s="77">
        <v>3.8056811612408299</v>
      </c>
      <c r="AC494" s="77">
        <v>2973.7434993654801</v>
      </c>
      <c r="AE494" s="87" t="str">
        <f t="shared" si="223"/>
        <v>International</v>
      </c>
      <c r="AF494" s="82" t="str">
        <f t="shared" si="224"/>
        <v>student</v>
      </c>
      <c r="AI494" s="82">
        <f>'GDP per Capita'!N494</f>
        <v>41377.49</v>
      </c>
      <c r="AJ494" s="82">
        <f t="shared" si="225"/>
        <v>41377.49</v>
      </c>
      <c r="AK494" s="82">
        <f t="shared" si="226"/>
        <v>41377.49</v>
      </c>
      <c r="AL494" s="88">
        <f t="shared" si="227"/>
        <v>7.1868629522126165E-2</v>
      </c>
    </row>
    <row r="495" spans="1:38">
      <c r="A495" s="77" t="s">
        <v>174</v>
      </c>
      <c r="B495" s="77">
        <v>597</v>
      </c>
      <c r="C495" s="77">
        <v>41.678675399999896</v>
      </c>
      <c r="D495" s="77">
        <v>-83.512728299999907</v>
      </c>
      <c r="E495" s="77" t="s">
        <v>38</v>
      </c>
      <c r="G495" s="77">
        <v>50</v>
      </c>
      <c r="H495" s="77" t="s">
        <v>61</v>
      </c>
      <c r="I495" s="77">
        <v>2020</v>
      </c>
      <c r="J495" s="77">
        <v>291.01289134438298</v>
      </c>
      <c r="K495" s="77" t="s">
        <v>29</v>
      </c>
      <c r="L495" s="77" t="s">
        <v>29</v>
      </c>
      <c r="M495" s="77" t="s">
        <v>841</v>
      </c>
      <c r="N495" s="77">
        <v>1</v>
      </c>
      <c r="O495" s="77">
        <v>0</v>
      </c>
      <c r="P495" s="77" t="s">
        <v>8</v>
      </c>
      <c r="Q495" s="77">
        <v>33.425505600000001</v>
      </c>
      <c r="R495" s="77">
        <v>-111.94001249999999</v>
      </c>
      <c r="S495" s="77">
        <v>5307.9862347988001</v>
      </c>
      <c r="T495" s="77">
        <v>0.91821285141265596</v>
      </c>
      <c r="U495" s="77">
        <v>181</v>
      </c>
      <c r="V495" s="77">
        <v>318</v>
      </c>
      <c r="W495" s="77">
        <v>7.3801999999999895E-2</v>
      </c>
      <c r="X495" s="77">
        <v>0</v>
      </c>
      <c r="Y495" s="77">
        <v>0</v>
      </c>
      <c r="Z495" s="77">
        <v>0</v>
      </c>
      <c r="AA495" s="77">
        <v>636.95834817585603</v>
      </c>
      <c r="AB495" s="77">
        <v>0.992014851412656</v>
      </c>
      <c r="AC495" s="77">
        <v>1426.97123952023</v>
      </c>
      <c r="AE495" s="87" t="str">
        <f t="shared" si="223"/>
        <v>Domestic</v>
      </c>
      <c r="AF495" s="82" t="str">
        <f t="shared" si="224"/>
        <v>student</v>
      </c>
      <c r="AI495" s="82">
        <f>'GDP per Capita'!N495</f>
        <v>63809.64</v>
      </c>
      <c r="AJ495" s="82">
        <f t="shared" si="225"/>
        <v>63809.64</v>
      </c>
      <c r="AK495" s="82">
        <f t="shared" si="226"/>
        <v>63809.64</v>
      </c>
      <c r="AL495" s="88">
        <f t="shared" si="227"/>
        <v>2.2362941391304354E-2</v>
      </c>
    </row>
    <row r="496" spans="1:38">
      <c r="A496" s="77" t="s">
        <v>274</v>
      </c>
      <c r="B496" s="77">
        <v>598</v>
      </c>
      <c r="C496" s="77">
        <v>38.356577299999998</v>
      </c>
      <c r="D496" s="77">
        <v>-121.9877444</v>
      </c>
      <c r="E496" s="77" t="s">
        <v>42</v>
      </c>
      <c r="G496" s="77">
        <v>100</v>
      </c>
      <c r="H496" s="77" t="s">
        <v>60</v>
      </c>
      <c r="I496" s="77">
        <v>2020</v>
      </c>
      <c r="J496" s="77">
        <v>565.76006783165496</v>
      </c>
      <c r="K496" s="77" t="s">
        <v>29</v>
      </c>
      <c r="L496" s="77" t="s">
        <v>29</v>
      </c>
      <c r="M496" s="77" t="s">
        <v>841</v>
      </c>
      <c r="N496" s="77">
        <v>1</v>
      </c>
      <c r="O496" s="77">
        <v>0</v>
      </c>
      <c r="P496" s="77" t="s">
        <v>8</v>
      </c>
      <c r="Q496" s="77">
        <v>33.425505600000001</v>
      </c>
      <c r="R496" s="77">
        <v>-111.94001249999999</v>
      </c>
      <c r="S496" s="77">
        <v>2114.59520297672</v>
      </c>
      <c r="T496" s="77">
        <v>0.440852949557896</v>
      </c>
      <c r="U496" s="77">
        <v>181</v>
      </c>
      <c r="V496" s="77">
        <v>636</v>
      </c>
      <c r="W496" s="77">
        <v>0.14760399999999901</v>
      </c>
      <c r="X496" s="77">
        <v>0</v>
      </c>
      <c r="Y496" s="77">
        <v>0</v>
      </c>
      <c r="Z496" s="77">
        <v>0</v>
      </c>
      <c r="AA496" s="77">
        <v>406.00227897153098</v>
      </c>
      <c r="AB496" s="77">
        <v>0.58845694955789596</v>
      </c>
      <c r="AC496" s="77">
        <v>1788.76234680318</v>
      </c>
      <c r="AE496" s="87" t="str">
        <f t="shared" si="223"/>
        <v>Domestic</v>
      </c>
      <c r="AF496" s="82" t="str">
        <f t="shared" si="224"/>
        <v>non-student</v>
      </c>
      <c r="AI496" s="82">
        <f>'GDP per Capita'!N496</f>
        <v>63809.64</v>
      </c>
      <c r="AJ496" s="82">
        <f t="shared" si="225"/>
        <v>63809.64</v>
      </c>
      <c r="AK496" s="82">
        <f t="shared" si="226"/>
        <v>63809.64</v>
      </c>
      <c r="AL496" s="88">
        <f t="shared" si="227"/>
        <v>2.8032791703623151E-2</v>
      </c>
    </row>
    <row r="497" spans="1:38">
      <c r="A497" s="77" t="s">
        <v>161</v>
      </c>
      <c r="B497" s="77">
        <v>599</v>
      </c>
      <c r="C497" s="77">
        <v>41.308213799999997</v>
      </c>
      <c r="D497" s="77">
        <v>-72.925051799999906</v>
      </c>
      <c r="E497" s="77" t="s">
        <v>38</v>
      </c>
      <c r="G497" s="77">
        <v>50</v>
      </c>
      <c r="H497" s="77" t="s">
        <v>61</v>
      </c>
      <c r="I497" s="77">
        <v>2020</v>
      </c>
      <c r="J497" s="77">
        <v>291.01289134438298</v>
      </c>
      <c r="K497" s="77" t="s">
        <v>29</v>
      </c>
      <c r="L497" s="77" t="s">
        <v>29</v>
      </c>
      <c r="M497" s="77" t="s">
        <v>841</v>
      </c>
      <c r="N497" s="77">
        <v>1</v>
      </c>
      <c r="O497" s="77">
        <v>0</v>
      </c>
      <c r="P497" s="77" t="s">
        <v>8</v>
      </c>
      <c r="Q497" s="77">
        <v>33.425505600000001</v>
      </c>
      <c r="R497" s="77">
        <v>-111.94001249999999</v>
      </c>
      <c r="S497" s="77">
        <v>7051.6282286968999</v>
      </c>
      <c r="T497" s="77">
        <v>1.1567421268384599</v>
      </c>
      <c r="U497" s="77">
        <v>181</v>
      </c>
      <c r="V497" s="77">
        <v>318</v>
      </c>
      <c r="W497" s="77">
        <v>7.3801999999999895E-2</v>
      </c>
      <c r="X497" s="77">
        <v>0</v>
      </c>
      <c r="Y497" s="77">
        <v>0</v>
      </c>
      <c r="Z497" s="77">
        <v>0</v>
      </c>
      <c r="AA497" s="77">
        <v>846.19538744362796</v>
      </c>
      <c r="AB497" s="77">
        <v>1.23054412683846</v>
      </c>
      <c r="AC497" s="77">
        <v>1636.2082787880099</v>
      </c>
      <c r="AE497" s="87" t="str">
        <f t="shared" si="223"/>
        <v>Domestic</v>
      </c>
      <c r="AF497" s="82" t="str">
        <f t="shared" si="224"/>
        <v>student</v>
      </c>
      <c r="AI497" s="82">
        <f>'GDP per Capita'!N497</f>
        <v>63809.64</v>
      </c>
      <c r="AJ497" s="82">
        <f t="shared" si="225"/>
        <v>63809.64</v>
      </c>
      <c r="AK497" s="82">
        <f t="shared" si="226"/>
        <v>63809.64</v>
      </c>
      <c r="AL497" s="88">
        <f t="shared" si="227"/>
        <v>2.5642023349262116E-2</v>
      </c>
    </row>
    <row r="498" spans="1:38">
      <c r="A498" s="77" t="s">
        <v>83</v>
      </c>
      <c r="B498" s="77">
        <v>600</v>
      </c>
      <c r="C498" s="77">
        <v>22.283345399999899</v>
      </c>
      <c r="D498" s="77">
        <v>39.112814499999999</v>
      </c>
      <c r="E498" s="77" t="s">
        <v>43</v>
      </c>
      <c r="G498" s="77">
        <v>50</v>
      </c>
      <c r="H498" s="77" t="s">
        <v>61</v>
      </c>
      <c r="I498" s="77">
        <v>2020</v>
      </c>
      <c r="J498" s="77">
        <v>291.01289134438298</v>
      </c>
      <c r="K498" s="77" t="s">
        <v>570</v>
      </c>
      <c r="L498" s="77" t="s">
        <v>32</v>
      </c>
      <c r="M498" s="77" t="s">
        <v>841</v>
      </c>
      <c r="N498" s="77">
        <v>1</v>
      </c>
      <c r="O498" s="77">
        <v>0</v>
      </c>
      <c r="P498" s="77" t="s">
        <v>8</v>
      </c>
      <c r="Q498" s="77">
        <v>33.425505600000001</v>
      </c>
      <c r="R498" s="77">
        <v>-111.94001249999999</v>
      </c>
      <c r="S498" s="77">
        <v>26205.178499588201</v>
      </c>
      <c r="T498" s="77">
        <v>4.1296228348213599</v>
      </c>
      <c r="U498" s="77">
        <v>181</v>
      </c>
      <c r="V498" s="77">
        <v>636</v>
      </c>
      <c r="W498" s="77">
        <v>0.14760399999999901</v>
      </c>
      <c r="X498" s="77">
        <v>0</v>
      </c>
      <c r="Y498" s="77">
        <v>0</v>
      </c>
      <c r="Z498" s="77">
        <v>0</v>
      </c>
      <c r="AA498" s="77">
        <v>2397.7738327123202</v>
      </c>
      <c r="AB498" s="77">
        <v>4.2772268348213602</v>
      </c>
      <c r="AC498" s="77">
        <v>3505.7867240567002</v>
      </c>
      <c r="AE498" s="87" t="str">
        <f t="shared" si="223"/>
        <v>International</v>
      </c>
      <c r="AF498" s="82" t="str">
        <f t="shared" si="224"/>
        <v>non-student</v>
      </c>
      <c r="AI498" s="82">
        <f>'GDP per Capita'!N498</f>
        <v>21764.39</v>
      </c>
      <c r="AJ498" s="82">
        <f t="shared" si="225"/>
        <v>21764.39</v>
      </c>
      <c r="AK498" s="82">
        <f t="shared" si="226"/>
        <v>21764.39</v>
      </c>
      <c r="AL498" s="88">
        <f t="shared" si="227"/>
        <v>0.16107902514413225</v>
      </c>
    </row>
    <row r="499" spans="1:38">
      <c r="A499" s="77" t="s">
        <v>123</v>
      </c>
      <c r="B499" s="77">
        <v>601</v>
      </c>
      <c r="C499" s="77">
        <v>33.563520599999997</v>
      </c>
      <c r="D499" s="77">
        <v>-101.879336</v>
      </c>
      <c r="E499" s="77" t="s">
        <v>37</v>
      </c>
      <c r="G499" s="77">
        <v>100</v>
      </c>
      <c r="H499" s="77" t="s">
        <v>60</v>
      </c>
      <c r="I499" s="77">
        <v>2020</v>
      </c>
      <c r="J499" s="77">
        <v>565.76006783165496</v>
      </c>
      <c r="K499" s="77" t="s">
        <v>29</v>
      </c>
      <c r="L499" s="77" t="s">
        <v>29</v>
      </c>
      <c r="M499" s="77" t="s">
        <v>841</v>
      </c>
      <c r="N499" s="77">
        <v>1</v>
      </c>
      <c r="O499" s="77">
        <v>0</v>
      </c>
      <c r="P499" s="77" t="s">
        <v>8</v>
      </c>
      <c r="Q499" s="77">
        <v>33.425505600000001</v>
      </c>
      <c r="R499" s="77">
        <v>-111.94001249999999</v>
      </c>
      <c r="S499" s="77">
        <v>1865.37066074518</v>
      </c>
      <c r="T499" s="77">
        <v>0.40794415086022201</v>
      </c>
      <c r="U499" s="77">
        <v>181</v>
      </c>
      <c r="V499" s="77">
        <v>636</v>
      </c>
      <c r="W499" s="77">
        <v>0.14760399999999901</v>
      </c>
      <c r="X499" s="77">
        <v>0</v>
      </c>
      <c r="Y499" s="77">
        <v>0</v>
      </c>
      <c r="Z499" s="77">
        <v>0</v>
      </c>
      <c r="AA499" s="77">
        <v>358.15116686307601</v>
      </c>
      <c r="AB499" s="77">
        <v>0.55554815086022202</v>
      </c>
      <c r="AC499" s="77">
        <v>1740.91123469473</v>
      </c>
      <c r="AE499" s="87" t="str">
        <f t="shared" si="223"/>
        <v>Domestic</v>
      </c>
      <c r="AF499" s="82" t="str">
        <f t="shared" si="224"/>
        <v>non-student</v>
      </c>
      <c r="AI499" s="82">
        <f>'GDP per Capita'!N499</f>
        <v>63809.64</v>
      </c>
      <c r="AJ499" s="82">
        <f t="shared" si="225"/>
        <v>63809.64</v>
      </c>
      <c r="AK499" s="82">
        <f t="shared" si="226"/>
        <v>63809.64</v>
      </c>
      <c r="AL499" s="88">
        <f t="shared" si="227"/>
        <v>2.7282887580853458E-2</v>
      </c>
    </row>
    <row r="500" spans="1:38">
      <c r="A500" s="77" t="s">
        <v>90</v>
      </c>
      <c r="B500" s="77">
        <v>602</v>
      </c>
      <c r="C500" s="77">
        <v>1.3408629999999999</v>
      </c>
      <c r="D500" s="77">
        <v>103.83039182212001</v>
      </c>
      <c r="E500" s="77" t="s">
        <v>42</v>
      </c>
      <c r="G500" s="77">
        <v>100</v>
      </c>
      <c r="H500" s="77" t="s">
        <v>60</v>
      </c>
      <c r="I500" s="77">
        <v>2020</v>
      </c>
      <c r="J500" s="77">
        <v>565.76006783165496</v>
      </c>
      <c r="K500" s="77" t="s">
        <v>573</v>
      </c>
      <c r="L500" s="77" t="s">
        <v>30</v>
      </c>
      <c r="M500" s="77" t="s">
        <v>841</v>
      </c>
      <c r="N500" s="77">
        <v>1</v>
      </c>
      <c r="O500" s="77">
        <v>0</v>
      </c>
      <c r="P500" s="77" t="s">
        <v>8</v>
      </c>
      <c r="Q500" s="77">
        <v>33.425505600000001</v>
      </c>
      <c r="R500" s="77">
        <v>-111.94001249999999</v>
      </c>
      <c r="S500" s="77">
        <v>29269.381635411599</v>
      </c>
      <c r="T500" s="77">
        <v>4.6652156128142099</v>
      </c>
      <c r="U500" s="77">
        <v>181</v>
      </c>
      <c r="V500" s="77">
        <v>636</v>
      </c>
      <c r="W500" s="77">
        <v>0.14760399999999901</v>
      </c>
      <c r="X500" s="77">
        <v>0</v>
      </c>
      <c r="Y500" s="77">
        <v>0</v>
      </c>
      <c r="Z500" s="77">
        <v>0</v>
      </c>
      <c r="AA500" s="77">
        <v>2678.1484196401698</v>
      </c>
      <c r="AB500" s="77">
        <v>4.8128196128142102</v>
      </c>
      <c r="AC500" s="77">
        <v>4060.9084874718201</v>
      </c>
      <c r="AE500" s="87" t="str">
        <f t="shared" si="223"/>
        <v>International</v>
      </c>
      <c r="AF500" s="82" t="str">
        <f t="shared" si="224"/>
        <v>non-student</v>
      </c>
      <c r="AI500" s="82">
        <f>'GDP per Capita'!N500</f>
        <v>56679.16</v>
      </c>
      <c r="AJ500" s="82">
        <f t="shared" si="225"/>
        <v>56679.16</v>
      </c>
      <c r="AK500" s="82">
        <f t="shared" si="226"/>
        <v>56679.16</v>
      </c>
      <c r="AL500" s="88">
        <f t="shared" si="227"/>
        <v>7.1647294834147501E-2</v>
      </c>
    </row>
    <row r="501" spans="1:38">
      <c r="A501" s="77" t="s">
        <v>275</v>
      </c>
      <c r="B501" s="77">
        <v>603</v>
      </c>
      <c r="C501" s="77">
        <v>35.004709599999998</v>
      </c>
      <c r="D501" s="77">
        <v>135.8686739</v>
      </c>
      <c r="E501" s="77" t="s">
        <v>42</v>
      </c>
      <c r="G501" s="77">
        <v>100</v>
      </c>
      <c r="H501" s="77" t="s">
        <v>60</v>
      </c>
      <c r="I501" s="77">
        <v>2020</v>
      </c>
      <c r="J501" s="77">
        <v>565.76006783165496</v>
      </c>
      <c r="K501" s="77" t="s">
        <v>585</v>
      </c>
      <c r="L501" s="77" t="s">
        <v>30</v>
      </c>
      <c r="M501" s="77" t="s">
        <v>841</v>
      </c>
      <c r="N501" s="77">
        <v>1</v>
      </c>
      <c r="O501" s="77">
        <v>0</v>
      </c>
      <c r="P501" s="77" t="s">
        <v>8</v>
      </c>
      <c r="Q501" s="77">
        <v>33.425505600000001</v>
      </c>
      <c r="R501" s="77">
        <v>-111.94001249999999</v>
      </c>
      <c r="S501" s="77">
        <v>19278.385073397301</v>
      </c>
      <c r="T501" s="77">
        <v>2.9798675580649898</v>
      </c>
      <c r="U501" s="77">
        <v>181</v>
      </c>
      <c r="V501" s="77">
        <v>636</v>
      </c>
      <c r="W501" s="77">
        <v>0.14760399999999901</v>
      </c>
      <c r="X501" s="77">
        <v>0</v>
      </c>
      <c r="Y501" s="77">
        <v>0</v>
      </c>
      <c r="Z501" s="77">
        <v>0</v>
      </c>
      <c r="AA501" s="77">
        <v>1763.97223421585</v>
      </c>
      <c r="AB501" s="77">
        <v>3.1274715580649901</v>
      </c>
      <c r="AC501" s="77">
        <v>3146.7323020475101</v>
      </c>
      <c r="AE501" s="87" t="str">
        <f t="shared" si="223"/>
        <v>International</v>
      </c>
      <c r="AF501" s="82" t="str">
        <f t="shared" si="224"/>
        <v>non-student</v>
      </c>
      <c r="AI501" s="82">
        <f>'GDP per Capita'!N501</f>
        <v>41314.410000000003</v>
      </c>
      <c r="AJ501" s="82">
        <f t="shared" si="225"/>
        <v>41314.410000000003</v>
      </c>
      <c r="AK501" s="82">
        <f t="shared" si="226"/>
        <v>41314.410000000003</v>
      </c>
      <c r="AL501" s="88">
        <f t="shared" si="227"/>
        <v>7.6165490492240112E-2</v>
      </c>
    </row>
    <row r="502" spans="1:38">
      <c r="A502" s="77" t="s">
        <v>80</v>
      </c>
      <c r="B502" s="77">
        <v>604</v>
      </c>
      <c r="C502" s="77">
        <v>33.749098699999998</v>
      </c>
      <c r="D502" s="77">
        <v>-84.390184899999994</v>
      </c>
      <c r="E502" s="77" t="s">
        <v>37</v>
      </c>
      <c r="G502" s="77">
        <v>0</v>
      </c>
      <c r="H502" s="77" t="s">
        <v>63</v>
      </c>
      <c r="I502" s="77">
        <v>2020</v>
      </c>
      <c r="J502" s="77">
        <v>0</v>
      </c>
      <c r="K502" s="77" t="s">
        <v>29</v>
      </c>
      <c r="L502" s="77" t="s">
        <v>29</v>
      </c>
      <c r="M502" s="77" t="s">
        <v>841</v>
      </c>
      <c r="N502" s="77">
        <v>0</v>
      </c>
      <c r="O502" s="77">
        <v>0</v>
      </c>
      <c r="P502" s="77" t="s">
        <v>8</v>
      </c>
      <c r="Q502" s="77">
        <v>33.425505600000001</v>
      </c>
      <c r="R502" s="77">
        <v>-111.94001249999999</v>
      </c>
      <c r="S502" s="77">
        <v>5089.1168420128497</v>
      </c>
      <c r="T502" s="77">
        <v>0.88865012166530999</v>
      </c>
      <c r="U502" s="77">
        <v>181</v>
      </c>
      <c r="V502" s="77">
        <v>636</v>
      </c>
      <c r="W502" s="77">
        <v>0.14760399999999901</v>
      </c>
      <c r="X502" s="77">
        <v>0</v>
      </c>
      <c r="Y502" s="77">
        <v>0</v>
      </c>
      <c r="Z502" s="77">
        <v>0</v>
      </c>
      <c r="AA502" s="77">
        <v>610.69402104154199</v>
      </c>
      <c r="AB502" s="77">
        <v>1.0362541216653101</v>
      </c>
      <c r="AC502" s="77">
        <v>1427.6940210415401</v>
      </c>
      <c r="AE502" s="87" t="str">
        <f t="shared" si="223"/>
        <v>Domestic</v>
      </c>
      <c r="AF502" s="82" t="str">
        <f t="shared" si="224"/>
        <v>non-student</v>
      </c>
      <c r="AI502" s="82">
        <f>'GDP per Capita'!N502</f>
        <v>63809.64</v>
      </c>
      <c r="AJ502" s="82">
        <f t="shared" si="225"/>
        <v>63809.64</v>
      </c>
      <c r="AK502" s="82">
        <f t="shared" si="226"/>
        <v>63809.64</v>
      </c>
      <c r="AL502" s="88">
        <f t="shared" si="227"/>
        <v>2.2374268543773952E-2</v>
      </c>
    </row>
    <row r="503" spans="1:38">
      <c r="A503" s="77" t="s">
        <v>205</v>
      </c>
      <c r="B503" s="77">
        <v>605</v>
      </c>
      <c r="C503" s="77">
        <v>39.167039600000003</v>
      </c>
      <c r="D503" s="77">
        <v>-86.534288099999998</v>
      </c>
      <c r="E503" s="77" t="s">
        <v>42</v>
      </c>
      <c r="G503" s="77">
        <v>100</v>
      </c>
      <c r="H503" s="77" t="s">
        <v>60</v>
      </c>
      <c r="I503" s="77">
        <v>2020</v>
      </c>
      <c r="J503" s="77">
        <v>565.76006783165496</v>
      </c>
      <c r="K503" s="77" t="s">
        <v>29</v>
      </c>
      <c r="L503" s="77" t="s">
        <v>29</v>
      </c>
      <c r="M503" s="77" t="s">
        <v>841</v>
      </c>
      <c r="N503" s="77">
        <v>1</v>
      </c>
      <c r="O503" s="77">
        <v>0</v>
      </c>
      <c r="P503" s="77" t="s">
        <v>8</v>
      </c>
      <c r="Q503" s="77">
        <v>33.425505600000001</v>
      </c>
      <c r="R503" s="77">
        <v>-111.94001249999999</v>
      </c>
      <c r="S503" s="77">
        <v>4711.76215787211</v>
      </c>
      <c r="T503" s="77">
        <v>0.83543302961066102</v>
      </c>
      <c r="U503" s="77">
        <v>181</v>
      </c>
      <c r="V503" s="77">
        <v>636</v>
      </c>
      <c r="W503" s="77">
        <v>0.14760399999999901</v>
      </c>
      <c r="X503" s="77">
        <v>0</v>
      </c>
      <c r="Y503" s="77">
        <v>0</v>
      </c>
      <c r="Z503" s="77">
        <v>0</v>
      </c>
      <c r="AA503" s="77">
        <v>565.41145894465399</v>
      </c>
      <c r="AB503" s="77">
        <v>0.98303702961066097</v>
      </c>
      <c r="AC503" s="77">
        <v>1948.17152677631</v>
      </c>
      <c r="AE503" s="87" t="str">
        <f t="shared" si="223"/>
        <v>Domestic</v>
      </c>
      <c r="AF503" s="82" t="str">
        <f t="shared" si="224"/>
        <v>non-student</v>
      </c>
      <c r="AI503" s="82">
        <f>'GDP per Capita'!N503</f>
        <v>63809.64</v>
      </c>
      <c r="AJ503" s="82">
        <f t="shared" si="225"/>
        <v>63809.64</v>
      </c>
      <c r="AK503" s="82">
        <f t="shared" si="226"/>
        <v>63809.64</v>
      </c>
      <c r="AL503" s="88">
        <f t="shared" si="227"/>
        <v>3.0530990721406828E-2</v>
      </c>
    </row>
    <row r="504" spans="1:38">
      <c r="A504" s="77" t="s">
        <v>276</v>
      </c>
      <c r="B504" s="77">
        <v>606</v>
      </c>
      <c r="C504" s="77">
        <v>44.889702700000001</v>
      </c>
      <c r="D504" s="77">
        <v>-93.350122200000001</v>
      </c>
      <c r="E504" s="77" t="s">
        <v>42</v>
      </c>
      <c r="G504" s="77">
        <v>100</v>
      </c>
      <c r="H504" s="77" t="s">
        <v>60</v>
      </c>
      <c r="I504" s="77">
        <v>2020</v>
      </c>
      <c r="J504" s="77">
        <v>565.76006783165496</v>
      </c>
      <c r="K504" s="77" t="s">
        <v>29</v>
      </c>
      <c r="L504" s="77" t="s">
        <v>29</v>
      </c>
      <c r="M504" s="77" t="s">
        <v>841</v>
      </c>
      <c r="N504" s="77">
        <v>1</v>
      </c>
      <c r="O504" s="77">
        <v>0</v>
      </c>
      <c r="P504" s="77" t="s">
        <v>8</v>
      </c>
      <c r="Q504" s="77">
        <v>33.425505600000001</v>
      </c>
      <c r="R504" s="77">
        <v>-111.94001249999999</v>
      </c>
      <c r="S504" s="77">
        <v>4078.9434189185699</v>
      </c>
      <c r="T504" s="77">
        <v>0.734689958690528</v>
      </c>
      <c r="U504" s="77">
        <v>181</v>
      </c>
      <c r="V504" s="77">
        <v>636</v>
      </c>
      <c r="W504" s="77">
        <v>0.14760399999999901</v>
      </c>
      <c r="X504" s="77">
        <v>0</v>
      </c>
      <c r="Y504" s="77">
        <v>0</v>
      </c>
      <c r="Z504" s="77">
        <v>0</v>
      </c>
      <c r="AA504" s="77">
        <v>489.473210270229</v>
      </c>
      <c r="AB504" s="77">
        <v>0.88229395869052796</v>
      </c>
      <c r="AC504" s="77">
        <v>1872.2332781018799</v>
      </c>
      <c r="AE504" s="87" t="str">
        <f t="shared" si="223"/>
        <v>Domestic</v>
      </c>
      <c r="AF504" s="82" t="str">
        <f t="shared" si="224"/>
        <v>non-student</v>
      </c>
      <c r="AI504" s="82">
        <f>'GDP per Capita'!N504</f>
        <v>63809.64</v>
      </c>
      <c r="AJ504" s="82">
        <f t="shared" si="225"/>
        <v>63809.64</v>
      </c>
      <c r="AK504" s="82">
        <f t="shared" si="226"/>
        <v>63809.64</v>
      </c>
      <c r="AL504" s="88">
        <f t="shared" si="227"/>
        <v>2.9340915856943872E-2</v>
      </c>
    </row>
    <row r="505" spans="1:38">
      <c r="A505" s="77" t="s">
        <v>180</v>
      </c>
      <c r="B505" s="77">
        <v>607</v>
      </c>
      <c r="C505" s="77">
        <v>40.808886100000002</v>
      </c>
      <c r="D505" s="77">
        <v>-96.707775099999907</v>
      </c>
      <c r="E505" s="77" t="s">
        <v>38</v>
      </c>
      <c r="G505" s="77">
        <v>50</v>
      </c>
      <c r="H505" s="77" t="s">
        <v>61</v>
      </c>
      <c r="I505" s="77">
        <v>2020</v>
      </c>
      <c r="J505" s="77">
        <v>291.01289134438298</v>
      </c>
      <c r="K505" s="77" t="s">
        <v>29</v>
      </c>
      <c r="L505" s="77" t="s">
        <v>29</v>
      </c>
      <c r="M505" s="77" t="s">
        <v>841</v>
      </c>
      <c r="N505" s="77">
        <v>1</v>
      </c>
      <c r="O505" s="77">
        <v>0</v>
      </c>
      <c r="P505" s="77" t="s">
        <v>8</v>
      </c>
      <c r="Q505" s="77">
        <v>33.425505600000001</v>
      </c>
      <c r="R505" s="77">
        <v>-111.94001249999999</v>
      </c>
      <c r="S505" s="77">
        <v>3154.27271267994</v>
      </c>
      <c r="T505" s="77">
        <v>0.58748482584251305</v>
      </c>
      <c r="U505" s="77">
        <v>181</v>
      </c>
      <c r="V505" s="77">
        <v>318</v>
      </c>
      <c r="W505" s="77">
        <v>7.3801999999999895E-2</v>
      </c>
      <c r="X505" s="77">
        <v>0</v>
      </c>
      <c r="Y505" s="77">
        <v>0</v>
      </c>
      <c r="Z505" s="77">
        <v>0</v>
      </c>
      <c r="AA505" s="77">
        <v>605.62036083454802</v>
      </c>
      <c r="AB505" s="77">
        <v>0.66128682584251297</v>
      </c>
      <c r="AC505" s="77">
        <v>1395.63325217893</v>
      </c>
      <c r="AE505" s="87" t="str">
        <f t="shared" si="223"/>
        <v>Domestic</v>
      </c>
      <c r="AF505" s="82" t="str">
        <f t="shared" si="224"/>
        <v>student</v>
      </c>
      <c r="AI505" s="82">
        <f>'GDP per Capita'!N505</f>
        <v>63809.64</v>
      </c>
      <c r="AJ505" s="82">
        <f t="shared" si="225"/>
        <v>63809.64</v>
      </c>
      <c r="AK505" s="82">
        <f t="shared" si="226"/>
        <v>63809.64</v>
      </c>
      <c r="AL505" s="88">
        <f t="shared" si="227"/>
        <v>2.1871824573511618E-2</v>
      </c>
    </row>
    <row r="506" spans="1:38">
      <c r="A506" s="77" t="s">
        <v>143</v>
      </c>
      <c r="B506" s="77">
        <v>608</v>
      </c>
      <c r="C506" s="77">
        <v>39.526120599999999</v>
      </c>
      <c r="D506" s="77">
        <v>-119.81265809999999</v>
      </c>
      <c r="E506" s="77" t="s">
        <v>38</v>
      </c>
      <c r="G506" s="77">
        <v>50</v>
      </c>
      <c r="H506" s="77" t="s">
        <v>61</v>
      </c>
      <c r="I506" s="77">
        <v>2020</v>
      </c>
      <c r="J506" s="77">
        <v>291.01289134438298</v>
      </c>
      <c r="K506" s="77" t="s">
        <v>29</v>
      </c>
      <c r="L506" s="77" t="s">
        <v>29</v>
      </c>
      <c r="M506" s="77" t="s">
        <v>841</v>
      </c>
      <c r="N506" s="77">
        <v>1</v>
      </c>
      <c r="O506" s="77">
        <v>0</v>
      </c>
      <c r="P506" s="77" t="s">
        <v>8</v>
      </c>
      <c r="Q506" s="77">
        <v>33.425505600000001</v>
      </c>
      <c r="R506" s="77">
        <v>-111.94001249999999</v>
      </c>
      <c r="S506" s="77">
        <v>1953.6169752658</v>
      </c>
      <c r="T506" s="77">
        <v>0.41959661563904099</v>
      </c>
      <c r="U506" s="77">
        <v>181</v>
      </c>
      <c r="V506" s="77">
        <v>318</v>
      </c>
      <c r="W506" s="77">
        <v>7.3801999999999895E-2</v>
      </c>
      <c r="X506" s="77">
        <v>0</v>
      </c>
      <c r="Y506" s="77">
        <v>0</v>
      </c>
      <c r="Z506" s="77">
        <v>0</v>
      </c>
      <c r="AA506" s="77">
        <v>375.09445925103398</v>
      </c>
      <c r="AB506" s="77">
        <v>0.49339861563904103</v>
      </c>
      <c r="AC506" s="77">
        <v>1165.10735059541</v>
      </c>
      <c r="AE506" s="87" t="str">
        <f t="shared" si="223"/>
        <v>Domestic</v>
      </c>
      <c r="AF506" s="82" t="str">
        <f t="shared" si="224"/>
        <v>student</v>
      </c>
      <c r="AI506" s="82">
        <f>'GDP per Capita'!N506</f>
        <v>63809.64</v>
      </c>
      <c r="AJ506" s="82">
        <f t="shared" si="225"/>
        <v>63809.64</v>
      </c>
      <c r="AK506" s="82">
        <f t="shared" si="226"/>
        <v>63809.64</v>
      </c>
      <c r="AL506" s="88">
        <f t="shared" si="227"/>
        <v>1.8259111798709569E-2</v>
      </c>
    </row>
    <row r="507" spans="1:38">
      <c r="A507" s="77" t="s">
        <v>231</v>
      </c>
      <c r="B507" s="77">
        <v>609</v>
      </c>
      <c r="C507" s="77">
        <v>35.881400899999903</v>
      </c>
      <c r="D507" s="77">
        <v>-106.29899579999901</v>
      </c>
      <c r="E507" s="77" t="s">
        <v>41</v>
      </c>
      <c r="G507" s="77">
        <v>100</v>
      </c>
      <c r="H507" s="77" t="s">
        <v>60</v>
      </c>
      <c r="I507" s="77">
        <v>2020</v>
      </c>
      <c r="J507" s="77">
        <v>565.76006783165496</v>
      </c>
      <c r="K507" s="77" t="s">
        <v>29</v>
      </c>
      <c r="L507" s="77" t="s">
        <v>29</v>
      </c>
      <c r="M507" s="77" t="s">
        <v>841</v>
      </c>
      <c r="N507" s="77">
        <v>1</v>
      </c>
      <c r="O507" s="77">
        <v>0</v>
      </c>
      <c r="P507" s="77" t="s">
        <v>8</v>
      </c>
      <c r="Q507" s="77">
        <v>33.425505600000001</v>
      </c>
      <c r="R507" s="77">
        <v>-111.94001249999999</v>
      </c>
      <c r="S507" s="77">
        <v>1167.29387852275</v>
      </c>
      <c r="T507" s="77">
        <v>0.31576675895499101</v>
      </c>
      <c r="U507" s="77">
        <v>181</v>
      </c>
      <c r="V507" s="77">
        <v>636</v>
      </c>
      <c r="W507" s="77">
        <v>0.14760399999999901</v>
      </c>
      <c r="X507" s="77">
        <v>0</v>
      </c>
      <c r="Y507" s="77">
        <v>0</v>
      </c>
      <c r="Z507" s="77">
        <v>0</v>
      </c>
      <c r="AA507" s="77">
        <v>224.120424676368</v>
      </c>
      <c r="AB507" s="77">
        <v>0.46337075895499102</v>
      </c>
      <c r="AC507" s="77">
        <v>1606.8804925080201</v>
      </c>
      <c r="AE507" s="87" t="str">
        <f t="shared" si="223"/>
        <v>Domestic</v>
      </c>
      <c r="AF507" s="82" t="str">
        <f t="shared" si="224"/>
        <v>non-student</v>
      </c>
      <c r="AI507" s="82">
        <f>'GDP per Capita'!N507</f>
        <v>63809.64</v>
      </c>
      <c r="AJ507" s="82">
        <f t="shared" si="225"/>
        <v>63809.64</v>
      </c>
      <c r="AK507" s="82">
        <f t="shared" si="226"/>
        <v>63809.64</v>
      </c>
      <c r="AL507" s="88">
        <f t="shared" si="227"/>
        <v>2.518240962506637E-2</v>
      </c>
    </row>
    <row r="508" spans="1:38">
      <c r="A508" s="77" t="s">
        <v>112</v>
      </c>
      <c r="B508" s="77">
        <v>610</v>
      </c>
      <c r="C508" s="77">
        <v>40.735657000000003</v>
      </c>
      <c r="D508" s="77">
        <v>-74.172366699999998</v>
      </c>
      <c r="E508" s="77" t="s">
        <v>37</v>
      </c>
      <c r="G508" s="77">
        <v>100</v>
      </c>
      <c r="H508" s="77" t="s">
        <v>60</v>
      </c>
      <c r="I508" s="77">
        <v>2020</v>
      </c>
      <c r="J508" s="77">
        <v>565.76006783165496</v>
      </c>
      <c r="K508" s="77" t="s">
        <v>29</v>
      </c>
      <c r="L508" s="77" t="s">
        <v>29</v>
      </c>
      <c r="M508" s="77" t="s">
        <v>841</v>
      </c>
      <c r="N508" s="77">
        <v>1</v>
      </c>
      <c r="O508" s="77">
        <v>0</v>
      </c>
      <c r="P508" s="77" t="s">
        <v>8</v>
      </c>
      <c r="Q508" s="77">
        <v>33.425505600000001</v>
      </c>
      <c r="R508" s="77">
        <v>-111.94001249999999</v>
      </c>
      <c r="S508" s="77">
        <v>6839.0490433003897</v>
      </c>
      <c r="T508" s="77">
        <v>1.1273746199691499</v>
      </c>
      <c r="U508" s="77">
        <v>181</v>
      </c>
      <c r="V508" s="77">
        <v>636</v>
      </c>
      <c r="W508" s="77">
        <v>0.14760399999999901</v>
      </c>
      <c r="X508" s="77">
        <v>0</v>
      </c>
      <c r="Y508" s="77">
        <v>0</v>
      </c>
      <c r="Z508" s="77">
        <v>0</v>
      </c>
      <c r="AA508" s="77">
        <v>820.68588519604702</v>
      </c>
      <c r="AB508" s="77">
        <v>1.27497861996915</v>
      </c>
      <c r="AC508" s="77">
        <v>2203.4459530276999</v>
      </c>
      <c r="AE508" s="87" t="str">
        <f t="shared" si="223"/>
        <v>Domestic</v>
      </c>
      <c r="AF508" s="82" t="str">
        <f t="shared" si="224"/>
        <v>non-student</v>
      </c>
      <c r="AI508" s="82">
        <f>'GDP per Capita'!N508</f>
        <v>63809.64</v>
      </c>
      <c r="AJ508" s="82">
        <f t="shared" si="225"/>
        <v>63809.64</v>
      </c>
      <c r="AK508" s="82">
        <f t="shared" si="226"/>
        <v>63809.64</v>
      </c>
      <c r="AL508" s="88">
        <f t="shared" si="227"/>
        <v>3.4531552803427505E-2</v>
      </c>
    </row>
    <row r="509" spans="1:38">
      <c r="A509" s="77" t="s">
        <v>105</v>
      </c>
      <c r="B509" s="77">
        <v>611</v>
      </c>
      <c r="C509" s="77">
        <v>30.271128600000001</v>
      </c>
      <c r="D509" s="77">
        <v>-97.743699500000005</v>
      </c>
      <c r="E509" s="77" t="s">
        <v>38</v>
      </c>
      <c r="G509" s="77">
        <v>50</v>
      </c>
      <c r="H509" s="77" t="s">
        <v>61</v>
      </c>
      <c r="I509" s="77">
        <v>2020</v>
      </c>
      <c r="J509" s="77">
        <v>291.01289134438298</v>
      </c>
      <c r="K509" s="77" t="s">
        <v>29</v>
      </c>
      <c r="L509" s="77" t="s">
        <v>29</v>
      </c>
      <c r="M509" s="77" t="s">
        <v>841</v>
      </c>
      <c r="N509" s="77">
        <v>1</v>
      </c>
      <c r="O509" s="77">
        <v>0</v>
      </c>
      <c r="P509" s="77" t="s">
        <v>8</v>
      </c>
      <c r="Q509" s="77">
        <v>33.425505600000001</v>
      </c>
      <c r="R509" s="77">
        <v>-111.94001249999999</v>
      </c>
      <c r="S509" s="77">
        <v>2769.4765726196601</v>
      </c>
      <c r="T509" s="77">
        <v>0.52732661291170302</v>
      </c>
      <c r="U509" s="77">
        <v>181</v>
      </c>
      <c r="V509" s="77">
        <v>318</v>
      </c>
      <c r="W509" s="77">
        <v>7.3801999999999895E-2</v>
      </c>
      <c r="X509" s="77">
        <v>0</v>
      </c>
      <c r="Y509" s="77">
        <v>0</v>
      </c>
      <c r="Z509" s="77">
        <v>0</v>
      </c>
      <c r="AA509" s="77">
        <v>531.73950194297595</v>
      </c>
      <c r="AB509" s="77">
        <v>0.60112861291170305</v>
      </c>
      <c r="AC509" s="77">
        <v>1321.7523932873501</v>
      </c>
      <c r="AE509" s="87" t="str">
        <f t="shared" si="223"/>
        <v>Domestic</v>
      </c>
      <c r="AF509" s="82" t="str">
        <f t="shared" si="224"/>
        <v>student</v>
      </c>
      <c r="AI509" s="82">
        <f>'GDP per Capita'!N509</f>
        <v>63809.64</v>
      </c>
      <c r="AJ509" s="82">
        <f t="shared" si="225"/>
        <v>63809.64</v>
      </c>
      <c r="AK509" s="82">
        <f t="shared" si="226"/>
        <v>63809.64</v>
      </c>
      <c r="AL509" s="88">
        <f t="shared" si="227"/>
        <v>2.0713992326039609E-2</v>
      </c>
    </row>
    <row r="510" spans="1:38">
      <c r="A510" s="77" t="s">
        <v>162</v>
      </c>
      <c r="B510" s="77">
        <v>612</v>
      </c>
      <c r="C510" s="77">
        <v>40.027145300000001</v>
      </c>
      <c r="D510" s="77">
        <v>-78.523744699999995</v>
      </c>
      <c r="E510" s="77" t="s">
        <v>42</v>
      </c>
      <c r="G510" s="77">
        <v>100</v>
      </c>
      <c r="H510" s="77" t="s">
        <v>60</v>
      </c>
      <c r="I510" s="77">
        <v>2020</v>
      </c>
      <c r="J510" s="77">
        <v>565.76006783165496</v>
      </c>
      <c r="K510" s="77" t="s">
        <v>29</v>
      </c>
      <c r="L510" s="77" t="s">
        <v>29</v>
      </c>
      <c r="M510" s="77" t="s">
        <v>841</v>
      </c>
      <c r="N510" s="77">
        <v>1</v>
      </c>
      <c r="O510" s="77">
        <v>0</v>
      </c>
      <c r="P510" s="77" t="s">
        <v>8</v>
      </c>
      <c r="Q510" s="77">
        <v>33.425505600000001</v>
      </c>
      <c r="R510" s="77">
        <v>-111.94001249999999</v>
      </c>
      <c r="S510" s="77">
        <v>6096.0555670572003</v>
      </c>
      <c r="T510" s="77">
        <v>1.0253567496301299</v>
      </c>
      <c r="U510" s="77">
        <v>181</v>
      </c>
      <c r="V510" s="77">
        <v>636</v>
      </c>
      <c r="W510" s="77">
        <v>0.14760399999999901</v>
      </c>
      <c r="X510" s="77">
        <v>0</v>
      </c>
      <c r="Y510" s="77">
        <v>0</v>
      </c>
      <c r="Z510" s="77">
        <v>0</v>
      </c>
      <c r="AA510" s="77">
        <v>731.52666804686396</v>
      </c>
      <c r="AB510" s="77">
        <v>1.17296074963013</v>
      </c>
      <c r="AC510" s="77">
        <v>2114.2867358785202</v>
      </c>
      <c r="AE510" s="87" t="str">
        <f t="shared" si="223"/>
        <v>Domestic</v>
      </c>
      <c r="AF510" s="82" t="str">
        <f t="shared" si="224"/>
        <v>non-student</v>
      </c>
      <c r="AI510" s="82">
        <f>'GDP per Capita'!N510</f>
        <v>63809.64</v>
      </c>
      <c r="AJ510" s="82">
        <f t="shared" si="225"/>
        <v>63809.64</v>
      </c>
      <c r="AK510" s="82">
        <f t="shared" si="226"/>
        <v>63809.64</v>
      </c>
      <c r="AL510" s="88">
        <f t="shared" si="227"/>
        <v>3.313428403417603E-2</v>
      </c>
    </row>
    <row r="511" spans="1:38">
      <c r="A511" s="77" t="s">
        <v>125</v>
      </c>
      <c r="B511" s="77">
        <v>613</v>
      </c>
      <c r="C511" s="77">
        <v>42.3750997</v>
      </c>
      <c r="D511" s="77">
        <v>-71.105615700000001</v>
      </c>
      <c r="E511" s="77" t="s">
        <v>37</v>
      </c>
      <c r="G511" s="77">
        <v>100</v>
      </c>
      <c r="H511" s="77" t="s">
        <v>60</v>
      </c>
      <c r="I511" s="77">
        <v>2020</v>
      </c>
      <c r="J511" s="77">
        <v>565.76006783165496</v>
      </c>
      <c r="K511" s="77" t="s">
        <v>29</v>
      </c>
      <c r="L511" s="77" t="s">
        <v>29</v>
      </c>
      <c r="M511" s="77" t="s">
        <v>841</v>
      </c>
      <c r="N511" s="77">
        <v>1</v>
      </c>
      <c r="O511" s="77">
        <v>0</v>
      </c>
      <c r="P511" s="77" t="s">
        <v>8</v>
      </c>
      <c r="Q511" s="77">
        <v>33.425505600000001</v>
      </c>
      <c r="R511" s="77">
        <v>-111.94001249999999</v>
      </c>
      <c r="S511" s="77">
        <v>7360.2404365880802</v>
      </c>
      <c r="T511" s="77">
        <v>1.19951818644415</v>
      </c>
      <c r="U511" s="77">
        <v>181</v>
      </c>
      <c r="V511" s="77">
        <v>636</v>
      </c>
      <c r="W511" s="77">
        <v>0.14760399999999901</v>
      </c>
      <c r="X511" s="77">
        <v>0</v>
      </c>
      <c r="Y511" s="77">
        <v>0</v>
      </c>
      <c r="Z511" s="77">
        <v>0</v>
      </c>
      <c r="AA511" s="77">
        <v>883.22885239056995</v>
      </c>
      <c r="AB511" s="77">
        <v>1.34712218644415</v>
      </c>
      <c r="AC511" s="77">
        <v>2265.9889202222198</v>
      </c>
      <c r="AE511" s="87" t="str">
        <f t="shared" si="223"/>
        <v>Domestic</v>
      </c>
      <c r="AF511" s="82" t="str">
        <f t="shared" si="224"/>
        <v>non-student</v>
      </c>
      <c r="AI511" s="82">
        <f>'GDP per Capita'!N511</f>
        <v>63809.64</v>
      </c>
      <c r="AJ511" s="82">
        <f t="shared" si="225"/>
        <v>63809.64</v>
      </c>
      <c r="AK511" s="82">
        <f t="shared" si="226"/>
        <v>63809.64</v>
      </c>
      <c r="AL511" s="88">
        <f t="shared" si="227"/>
        <v>3.5511701997099805E-2</v>
      </c>
    </row>
    <row r="512" spans="1:38">
      <c r="A512" s="77" t="s">
        <v>142</v>
      </c>
      <c r="B512" s="77">
        <v>614</v>
      </c>
      <c r="C512" s="77">
        <v>40.441694099999999</v>
      </c>
      <c r="D512" s="77">
        <v>-79.9900860999999</v>
      </c>
      <c r="E512" s="77" t="s">
        <v>44</v>
      </c>
      <c r="G512" s="77">
        <v>50</v>
      </c>
      <c r="H512" s="77" t="s">
        <v>61</v>
      </c>
      <c r="I512" s="77">
        <v>2020</v>
      </c>
      <c r="J512" s="77">
        <v>291.01289134438298</v>
      </c>
      <c r="K512" s="77" t="s">
        <v>29</v>
      </c>
      <c r="L512" s="77" t="s">
        <v>29</v>
      </c>
      <c r="M512" s="77" t="s">
        <v>841</v>
      </c>
      <c r="N512" s="77">
        <v>1</v>
      </c>
      <c r="O512" s="77">
        <v>0</v>
      </c>
      <c r="P512" s="77" t="s">
        <v>8</v>
      </c>
      <c r="Q512" s="77">
        <v>33.425505600000001</v>
      </c>
      <c r="R512" s="77">
        <v>-111.94001249999999</v>
      </c>
      <c r="S512" s="77">
        <v>5854.5770348624001</v>
      </c>
      <c r="T512" s="77">
        <v>0.99240964067114201</v>
      </c>
      <c r="U512" s="77">
        <v>181</v>
      </c>
      <c r="V512" s="77">
        <v>636</v>
      </c>
      <c r="W512" s="77">
        <v>0.14760399999999901</v>
      </c>
      <c r="X512" s="77">
        <v>0</v>
      </c>
      <c r="Y512" s="77">
        <v>0</v>
      </c>
      <c r="Z512" s="77">
        <v>0</v>
      </c>
      <c r="AA512" s="77">
        <v>702.54924418348799</v>
      </c>
      <c r="AB512" s="77">
        <v>1.1400136406711401</v>
      </c>
      <c r="AC512" s="77">
        <v>1810.5621355278699</v>
      </c>
      <c r="AE512" s="87" t="str">
        <f t="shared" si="223"/>
        <v>Domestic</v>
      </c>
      <c r="AF512" s="82" t="str">
        <f t="shared" si="224"/>
        <v>student</v>
      </c>
      <c r="AI512" s="82">
        <f>'GDP per Capita'!N512</f>
        <v>63809.64</v>
      </c>
      <c r="AJ512" s="82">
        <f t="shared" si="225"/>
        <v>63809.64</v>
      </c>
      <c r="AK512" s="82">
        <f t="shared" si="226"/>
        <v>63809.64</v>
      </c>
      <c r="AL512" s="88">
        <f t="shared" si="227"/>
        <v>2.8374429561550105E-2</v>
      </c>
    </row>
    <row r="513" spans="1:38">
      <c r="A513" s="77" t="s">
        <v>105</v>
      </c>
      <c r="B513" s="77">
        <v>615</v>
      </c>
      <c r="C513" s="77">
        <v>30.271128600000001</v>
      </c>
      <c r="D513" s="77">
        <v>-97.743699500000005</v>
      </c>
      <c r="E513" s="77" t="s">
        <v>38</v>
      </c>
      <c r="G513" s="77">
        <v>50</v>
      </c>
      <c r="H513" s="77" t="s">
        <v>61</v>
      </c>
      <c r="I513" s="77">
        <v>2020</v>
      </c>
      <c r="J513" s="77">
        <v>291.01289134438298</v>
      </c>
      <c r="K513" s="77" t="s">
        <v>29</v>
      </c>
      <c r="L513" s="77" t="s">
        <v>29</v>
      </c>
      <c r="M513" s="77" t="s">
        <v>841</v>
      </c>
      <c r="N513" s="77">
        <v>1</v>
      </c>
      <c r="O513" s="77">
        <v>0</v>
      </c>
      <c r="P513" s="77" t="s">
        <v>8</v>
      </c>
      <c r="Q513" s="77">
        <v>33.425505600000001</v>
      </c>
      <c r="R513" s="77">
        <v>-111.94001249999999</v>
      </c>
      <c r="S513" s="77">
        <v>2769.4765726196601</v>
      </c>
      <c r="T513" s="77">
        <v>0.52732661291170302</v>
      </c>
      <c r="U513" s="77">
        <v>181</v>
      </c>
      <c r="V513" s="77">
        <v>318</v>
      </c>
      <c r="W513" s="77">
        <v>7.3801999999999895E-2</v>
      </c>
      <c r="X513" s="77">
        <v>0</v>
      </c>
      <c r="Y513" s="77">
        <v>0</v>
      </c>
      <c r="Z513" s="77">
        <v>0</v>
      </c>
      <c r="AA513" s="77">
        <v>531.73950194297595</v>
      </c>
      <c r="AB513" s="77">
        <v>0.60112861291170305</v>
      </c>
      <c r="AC513" s="77">
        <v>1321.7523932873501</v>
      </c>
      <c r="AE513" s="87" t="str">
        <f t="shared" si="223"/>
        <v>Domestic</v>
      </c>
      <c r="AF513" s="82" t="str">
        <f t="shared" si="224"/>
        <v>student</v>
      </c>
      <c r="AI513" s="82">
        <f>'GDP per Capita'!N513</f>
        <v>63809.64</v>
      </c>
      <c r="AJ513" s="82">
        <f t="shared" si="225"/>
        <v>63809.64</v>
      </c>
      <c r="AK513" s="82">
        <f t="shared" si="226"/>
        <v>63809.64</v>
      </c>
      <c r="AL513" s="88">
        <f t="shared" si="227"/>
        <v>2.0713992326039609E-2</v>
      </c>
    </row>
    <row r="514" spans="1:38">
      <c r="A514" s="77" t="s">
        <v>112</v>
      </c>
      <c r="B514" s="77">
        <v>616</v>
      </c>
      <c r="C514" s="77">
        <v>40.735657000000003</v>
      </c>
      <c r="D514" s="77">
        <v>-74.172366699999998</v>
      </c>
      <c r="E514" s="77" t="s">
        <v>38</v>
      </c>
      <c r="G514" s="77">
        <v>50</v>
      </c>
      <c r="H514" s="77" t="s">
        <v>61</v>
      </c>
      <c r="I514" s="77">
        <v>2020</v>
      </c>
      <c r="J514" s="77">
        <v>291.01289134438298</v>
      </c>
      <c r="K514" s="77" t="s">
        <v>29</v>
      </c>
      <c r="L514" s="77" t="s">
        <v>29</v>
      </c>
      <c r="M514" s="77" t="s">
        <v>841</v>
      </c>
      <c r="N514" s="77">
        <v>1</v>
      </c>
      <c r="O514" s="77">
        <v>0</v>
      </c>
      <c r="P514" s="77" t="s">
        <v>8</v>
      </c>
      <c r="Q514" s="77">
        <v>33.425505600000001</v>
      </c>
      <c r="R514" s="77">
        <v>-111.94001249999999</v>
      </c>
      <c r="S514" s="77">
        <v>6839.0490433003897</v>
      </c>
      <c r="T514" s="77">
        <v>1.1273746199691499</v>
      </c>
      <c r="U514" s="77">
        <v>181</v>
      </c>
      <c r="V514" s="77">
        <v>318</v>
      </c>
      <c r="W514" s="77">
        <v>7.3801999999999895E-2</v>
      </c>
      <c r="X514" s="77">
        <v>0</v>
      </c>
      <c r="Y514" s="77">
        <v>0</v>
      </c>
      <c r="Z514" s="77">
        <v>0</v>
      </c>
      <c r="AA514" s="77">
        <v>820.68588519604702</v>
      </c>
      <c r="AB514" s="77">
        <v>1.20117661996915</v>
      </c>
      <c r="AC514" s="77">
        <v>1610.6987765404299</v>
      </c>
      <c r="AE514" s="87" t="str">
        <f t="shared" si="223"/>
        <v>Domestic</v>
      </c>
      <c r="AF514" s="82" t="str">
        <f t="shared" si="224"/>
        <v>student</v>
      </c>
      <c r="AI514" s="82">
        <f>'GDP per Capita'!N514</f>
        <v>63809.64</v>
      </c>
      <c r="AJ514" s="82">
        <f t="shared" si="225"/>
        <v>63809.64</v>
      </c>
      <c r="AK514" s="82">
        <f t="shared" si="226"/>
        <v>63809.64</v>
      </c>
      <c r="AL514" s="88">
        <f t="shared" si="227"/>
        <v>2.5242248295718795E-2</v>
      </c>
    </row>
    <row r="515" spans="1:38">
      <c r="A515" s="77" t="s">
        <v>177</v>
      </c>
      <c r="B515" s="77">
        <v>617</v>
      </c>
      <c r="C515" s="77">
        <v>41.5236436</v>
      </c>
      <c r="D515" s="77">
        <v>-90.577636799999993</v>
      </c>
      <c r="E515" s="77" t="s">
        <v>42</v>
      </c>
      <c r="G515" s="77">
        <v>100</v>
      </c>
      <c r="H515" s="77" t="s">
        <v>60</v>
      </c>
      <c r="I515" s="77">
        <v>2020</v>
      </c>
      <c r="J515" s="77">
        <v>565.76006783165496</v>
      </c>
      <c r="K515" s="77" t="s">
        <v>29</v>
      </c>
      <c r="L515" s="77" t="s">
        <v>29</v>
      </c>
      <c r="M515" s="77" t="s">
        <v>841</v>
      </c>
      <c r="N515" s="77">
        <v>1</v>
      </c>
      <c r="O515" s="77">
        <v>0</v>
      </c>
      <c r="P515" s="77" t="s">
        <v>8</v>
      </c>
      <c r="Q515" s="77">
        <v>33.425505600000001</v>
      </c>
      <c r="R515" s="77">
        <v>-111.94001249999999</v>
      </c>
      <c r="S515" s="77">
        <v>4163.1600044734796</v>
      </c>
      <c r="T515" s="77">
        <v>0.74809701655553196</v>
      </c>
      <c r="U515" s="77">
        <v>181</v>
      </c>
      <c r="V515" s="77">
        <v>636</v>
      </c>
      <c r="W515" s="77">
        <v>0.14760399999999901</v>
      </c>
      <c r="X515" s="77">
        <v>0</v>
      </c>
      <c r="Y515" s="77">
        <v>0</v>
      </c>
      <c r="Z515" s="77">
        <v>0</v>
      </c>
      <c r="AA515" s="77">
        <v>499.57920053681698</v>
      </c>
      <c r="AB515" s="77">
        <v>0.89570101655553203</v>
      </c>
      <c r="AC515" s="77">
        <v>1882.3392683684699</v>
      </c>
      <c r="AE515" s="87" t="str">
        <f t="shared" ref="AE515:AE578" si="228">IF(K515&lt;&gt;"USA",IF(K515&lt;&gt;"Unknown","International","Unknown"),"Domestic")</f>
        <v>Domestic</v>
      </c>
      <c r="AF515" s="82" t="str">
        <f t="shared" ref="AF515:AF578" si="229">IF(E515="Undergraduate Student","student",IF(E515="Graduate Student","student","non-student"))</f>
        <v>non-student</v>
      </c>
      <c r="AI515" s="82">
        <f>'GDP per Capita'!N515</f>
        <v>63809.64</v>
      </c>
      <c r="AJ515" s="82">
        <f t="shared" ref="AJ515:AJ578" si="230">IFERROR(AI515,"")</f>
        <v>63809.64</v>
      </c>
      <c r="AK515" s="82">
        <f t="shared" ref="AK515:AK578" si="231">IFERROR(AI515,AVERAGE(AJ$2:AJ$2538))</f>
        <v>63809.64</v>
      </c>
      <c r="AL515" s="88">
        <f t="shared" ref="AL515:AL578" si="232">AC515/AK515</f>
        <v>2.9499293027957372E-2</v>
      </c>
    </row>
    <row r="516" spans="1:38">
      <c r="A516" s="77" t="s">
        <v>277</v>
      </c>
      <c r="B516" s="77">
        <v>618</v>
      </c>
      <c r="C516" s="77">
        <v>39.143440599999998</v>
      </c>
      <c r="D516" s="77">
        <v>-77.201370499999996</v>
      </c>
      <c r="E516" s="77" t="s">
        <v>41</v>
      </c>
      <c r="G516" s="77">
        <v>100</v>
      </c>
      <c r="H516" s="77" t="s">
        <v>60</v>
      </c>
      <c r="I516" s="77">
        <v>2020</v>
      </c>
      <c r="J516" s="77">
        <v>565.76006783165496</v>
      </c>
      <c r="K516" s="77" t="s">
        <v>29</v>
      </c>
      <c r="L516" s="77" t="s">
        <v>29</v>
      </c>
      <c r="M516" s="77" t="s">
        <v>841</v>
      </c>
      <c r="N516" s="77">
        <v>1</v>
      </c>
      <c r="O516" s="77">
        <v>0</v>
      </c>
      <c r="P516" s="77" t="s">
        <v>8</v>
      </c>
      <c r="Q516" s="77">
        <v>33.425505600000001</v>
      </c>
      <c r="R516" s="77">
        <v>-111.94001249999999</v>
      </c>
      <c r="S516" s="77">
        <v>6315.8104880912697</v>
      </c>
      <c r="T516" s="77">
        <v>1.0554292210356</v>
      </c>
      <c r="U516" s="77">
        <v>181</v>
      </c>
      <c r="V516" s="77">
        <v>636</v>
      </c>
      <c r="W516" s="77">
        <v>0.14760399999999901</v>
      </c>
      <c r="X516" s="77">
        <v>0</v>
      </c>
      <c r="Y516" s="77">
        <v>0</v>
      </c>
      <c r="Z516" s="77">
        <v>0</v>
      </c>
      <c r="AA516" s="77">
        <v>757.89725857095198</v>
      </c>
      <c r="AB516" s="77">
        <v>1.2030332210356001</v>
      </c>
      <c r="AC516" s="77">
        <v>2140.6573264026001</v>
      </c>
      <c r="AE516" s="87" t="str">
        <f t="shared" si="228"/>
        <v>Domestic</v>
      </c>
      <c r="AF516" s="82" t="str">
        <f t="shared" si="229"/>
        <v>non-student</v>
      </c>
      <c r="AI516" s="82">
        <f>'GDP per Capita'!N516</f>
        <v>63809.64</v>
      </c>
      <c r="AJ516" s="82">
        <f t="shared" si="230"/>
        <v>63809.64</v>
      </c>
      <c r="AK516" s="82">
        <f t="shared" si="231"/>
        <v>63809.64</v>
      </c>
      <c r="AL516" s="88">
        <f t="shared" si="232"/>
        <v>3.3547553730166789E-2</v>
      </c>
    </row>
    <row r="517" spans="1:38">
      <c r="A517" s="77" t="s">
        <v>142</v>
      </c>
      <c r="B517" s="77">
        <v>619</v>
      </c>
      <c r="C517" s="77">
        <v>40.441694099999999</v>
      </c>
      <c r="D517" s="77">
        <v>-79.9900860999999</v>
      </c>
      <c r="E517" s="77" t="s">
        <v>41</v>
      </c>
      <c r="G517" s="77">
        <v>100</v>
      </c>
      <c r="H517" s="77" t="s">
        <v>60</v>
      </c>
      <c r="I517" s="77">
        <v>2020</v>
      </c>
      <c r="J517" s="77">
        <v>565.76006783165496</v>
      </c>
      <c r="K517" s="77" t="s">
        <v>29</v>
      </c>
      <c r="L517" s="77" t="s">
        <v>29</v>
      </c>
      <c r="M517" s="77" t="s">
        <v>841</v>
      </c>
      <c r="N517" s="77">
        <v>1</v>
      </c>
      <c r="O517" s="77">
        <v>0</v>
      </c>
      <c r="P517" s="77" t="s">
        <v>8</v>
      </c>
      <c r="Q517" s="77">
        <v>33.425505600000001</v>
      </c>
      <c r="R517" s="77">
        <v>-111.94001249999999</v>
      </c>
      <c r="S517" s="77">
        <v>5854.5770348624001</v>
      </c>
      <c r="T517" s="77">
        <v>0.99240964067114201</v>
      </c>
      <c r="U517" s="77">
        <v>181</v>
      </c>
      <c r="V517" s="77">
        <v>636</v>
      </c>
      <c r="W517" s="77">
        <v>0.14760399999999901</v>
      </c>
      <c r="X517" s="77">
        <v>0</v>
      </c>
      <c r="Y517" s="77">
        <v>0</v>
      </c>
      <c r="Z517" s="77">
        <v>0</v>
      </c>
      <c r="AA517" s="77">
        <v>702.54924418348799</v>
      </c>
      <c r="AB517" s="77">
        <v>1.1400136406711401</v>
      </c>
      <c r="AC517" s="77">
        <v>2085.3093120151402</v>
      </c>
      <c r="AE517" s="87" t="str">
        <f t="shared" si="228"/>
        <v>Domestic</v>
      </c>
      <c r="AF517" s="82" t="str">
        <f t="shared" si="229"/>
        <v>non-student</v>
      </c>
      <c r="AI517" s="82">
        <f>'GDP per Capita'!N517</f>
        <v>63809.64</v>
      </c>
      <c r="AJ517" s="82">
        <f t="shared" si="230"/>
        <v>63809.64</v>
      </c>
      <c r="AK517" s="82">
        <f t="shared" si="231"/>
        <v>63809.64</v>
      </c>
      <c r="AL517" s="88">
        <f t="shared" si="232"/>
        <v>3.2680161054272371E-2</v>
      </c>
    </row>
    <row r="518" spans="1:38">
      <c r="A518" s="77" t="s">
        <v>85</v>
      </c>
      <c r="B518" s="77">
        <v>620</v>
      </c>
      <c r="C518" s="77">
        <v>36.062584299999997</v>
      </c>
      <c r="D518" s="77">
        <v>-94.157432799999995</v>
      </c>
      <c r="E518" s="77" t="s">
        <v>38</v>
      </c>
      <c r="G518" s="77">
        <v>50</v>
      </c>
      <c r="H518" s="77" t="s">
        <v>61</v>
      </c>
      <c r="I518" s="77">
        <v>2020</v>
      </c>
      <c r="J518" s="77">
        <v>291.01289134438298</v>
      </c>
      <c r="K518" s="77" t="s">
        <v>29</v>
      </c>
      <c r="L518" s="77" t="s">
        <v>29</v>
      </c>
      <c r="M518" s="77" t="s">
        <v>841</v>
      </c>
      <c r="N518" s="77">
        <v>1</v>
      </c>
      <c r="O518" s="77">
        <v>0</v>
      </c>
      <c r="P518" s="77" t="s">
        <v>8</v>
      </c>
      <c r="Q518" s="77">
        <v>33.425505600000001</v>
      </c>
      <c r="R518" s="77">
        <v>-111.94001249999999</v>
      </c>
      <c r="S518" s="77">
        <v>3297.1878285582902</v>
      </c>
      <c r="T518" s="77">
        <v>0.61023653461507699</v>
      </c>
      <c r="U518" s="77">
        <v>181</v>
      </c>
      <c r="V518" s="77">
        <v>318</v>
      </c>
      <c r="W518" s="77">
        <v>7.3801999999999895E-2</v>
      </c>
      <c r="X518" s="77">
        <v>0</v>
      </c>
      <c r="Y518" s="77">
        <v>0</v>
      </c>
      <c r="Z518" s="77">
        <v>0</v>
      </c>
      <c r="AA518" s="77">
        <v>633.06006308319195</v>
      </c>
      <c r="AB518" s="77">
        <v>0.68403853461507702</v>
      </c>
      <c r="AC518" s="77">
        <v>1423.07295442757</v>
      </c>
      <c r="AE518" s="87" t="str">
        <f t="shared" si="228"/>
        <v>Domestic</v>
      </c>
      <c r="AF518" s="82" t="str">
        <f t="shared" si="229"/>
        <v>student</v>
      </c>
      <c r="AI518" s="82">
        <f>'GDP per Capita'!N518</f>
        <v>63809.64</v>
      </c>
      <c r="AJ518" s="82">
        <f t="shared" si="230"/>
        <v>63809.64</v>
      </c>
      <c r="AK518" s="82">
        <f t="shared" si="231"/>
        <v>63809.64</v>
      </c>
      <c r="AL518" s="88">
        <f t="shared" si="232"/>
        <v>2.2301848974975724E-2</v>
      </c>
    </row>
    <row r="519" spans="1:38">
      <c r="A519" s="77" t="s">
        <v>94</v>
      </c>
      <c r="B519" s="77">
        <v>621</v>
      </c>
      <c r="C519" s="77">
        <v>32.819121799999998</v>
      </c>
      <c r="D519" s="77">
        <v>34.998385599999999</v>
      </c>
      <c r="E519" s="77" t="s">
        <v>43</v>
      </c>
      <c r="G519" s="77">
        <v>100</v>
      </c>
      <c r="H519" s="77" t="s">
        <v>60</v>
      </c>
      <c r="I519" s="77">
        <v>2020</v>
      </c>
      <c r="J519" s="77">
        <v>565.76006783165496</v>
      </c>
      <c r="K519" s="77" t="s">
        <v>518</v>
      </c>
      <c r="L519" s="77" t="s">
        <v>32</v>
      </c>
      <c r="M519" s="77" t="s">
        <v>841</v>
      </c>
      <c r="N519" s="77">
        <v>1</v>
      </c>
      <c r="O519" s="77">
        <v>0</v>
      </c>
      <c r="P519" s="77" t="s">
        <v>8</v>
      </c>
      <c r="Q519" s="77">
        <v>33.425505600000001</v>
      </c>
      <c r="R519" s="77">
        <v>-111.94001249999999</v>
      </c>
      <c r="S519" s="77">
        <v>23754.399167585299</v>
      </c>
      <c r="T519" s="77">
        <v>3.71316018715107</v>
      </c>
      <c r="U519" s="77">
        <v>181</v>
      </c>
      <c r="V519" s="77">
        <v>636</v>
      </c>
      <c r="W519" s="77">
        <v>0.14760399999999901</v>
      </c>
      <c r="X519" s="77">
        <v>0</v>
      </c>
      <c r="Y519" s="77">
        <v>0</v>
      </c>
      <c r="Z519" s="77">
        <v>0</v>
      </c>
      <c r="AA519" s="77">
        <v>2173.52752383405</v>
      </c>
      <c r="AB519" s="77">
        <v>3.8607641871510698</v>
      </c>
      <c r="AC519" s="77">
        <v>3556.2875916657099</v>
      </c>
      <c r="AE519" s="87" t="str">
        <f t="shared" si="228"/>
        <v>International</v>
      </c>
      <c r="AF519" s="82" t="str">
        <f t="shared" si="229"/>
        <v>non-student</v>
      </c>
      <c r="AI519" s="82">
        <f>'GDP per Capita'!N519</f>
        <v>41377.49</v>
      </c>
      <c r="AJ519" s="82">
        <f t="shared" si="230"/>
        <v>41377.49</v>
      </c>
      <c r="AK519" s="82">
        <f t="shared" si="231"/>
        <v>41377.49</v>
      </c>
      <c r="AL519" s="88">
        <f t="shared" si="232"/>
        <v>8.5947397767861464E-2</v>
      </c>
    </row>
    <row r="520" spans="1:38">
      <c r="A520" s="77" t="s">
        <v>125</v>
      </c>
      <c r="B520" s="77">
        <v>622</v>
      </c>
      <c r="C520" s="77">
        <v>42.3750997</v>
      </c>
      <c r="D520" s="77">
        <v>-71.105615700000001</v>
      </c>
      <c r="E520" s="77" t="s">
        <v>38</v>
      </c>
      <c r="G520" s="77">
        <v>50</v>
      </c>
      <c r="H520" s="77" t="s">
        <v>61</v>
      </c>
      <c r="I520" s="77">
        <v>2020</v>
      </c>
      <c r="J520" s="77">
        <v>291.01289134438298</v>
      </c>
      <c r="K520" s="77" t="s">
        <v>29</v>
      </c>
      <c r="L520" s="77" t="s">
        <v>29</v>
      </c>
      <c r="M520" s="77" t="s">
        <v>841</v>
      </c>
      <c r="N520" s="77">
        <v>1</v>
      </c>
      <c r="O520" s="77">
        <v>0</v>
      </c>
      <c r="P520" s="77" t="s">
        <v>8</v>
      </c>
      <c r="Q520" s="77">
        <v>33.425505600000001</v>
      </c>
      <c r="R520" s="77">
        <v>-111.94001249999999</v>
      </c>
      <c r="S520" s="77">
        <v>7360.2404365880802</v>
      </c>
      <c r="T520" s="77">
        <v>1.19951818644415</v>
      </c>
      <c r="U520" s="77">
        <v>181</v>
      </c>
      <c r="V520" s="77">
        <v>318</v>
      </c>
      <c r="W520" s="77">
        <v>7.3801999999999895E-2</v>
      </c>
      <c r="X520" s="77">
        <v>0</v>
      </c>
      <c r="Y520" s="77">
        <v>0</v>
      </c>
      <c r="Z520" s="77">
        <v>0</v>
      </c>
      <c r="AA520" s="77">
        <v>883.22885239056995</v>
      </c>
      <c r="AB520" s="77">
        <v>1.2733201864441499</v>
      </c>
      <c r="AC520" s="77">
        <v>1673.24174373495</v>
      </c>
      <c r="AE520" s="87" t="str">
        <f t="shared" si="228"/>
        <v>Domestic</v>
      </c>
      <c r="AF520" s="82" t="str">
        <f t="shared" si="229"/>
        <v>student</v>
      </c>
      <c r="AI520" s="82">
        <f>'GDP per Capita'!N520</f>
        <v>63809.64</v>
      </c>
      <c r="AJ520" s="82">
        <f t="shared" si="230"/>
        <v>63809.64</v>
      </c>
      <c r="AK520" s="82">
        <f t="shared" si="231"/>
        <v>63809.64</v>
      </c>
      <c r="AL520" s="88">
        <f t="shared" si="232"/>
        <v>2.6222397489391102E-2</v>
      </c>
    </row>
    <row r="521" spans="1:38">
      <c r="A521" s="77" t="s">
        <v>127</v>
      </c>
      <c r="B521" s="77">
        <v>623</v>
      </c>
      <c r="C521" s="77">
        <v>40.014985600000003</v>
      </c>
      <c r="D521" s="77">
        <v>-105.27054560000001</v>
      </c>
      <c r="E521" s="77" t="s">
        <v>37</v>
      </c>
      <c r="G521" s="77">
        <v>100</v>
      </c>
      <c r="H521" s="77" t="s">
        <v>60</v>
      </c>
      <c r="I521" s="77">
        <v>2020</v>
      </c>
      <c r="J521" s="77">
        <v>565.76006783165496</v>
      </c>
      <c r="K521" s="77" t="s">
        <v>29</v>
      </c>
      <c r="L521" s="77" t="s">
        <v>29</v>
      </c>
      <c r="M521" s="77" t="s">
        <v>841</v>
      </c>
      <c r="N521" s="77">
        <v>1</v>
      </c>
      <c r="O521" s="77">
        <v>0</v>
      </c>
      <c r="P521" s="77" t="s">
        <v>8</v>
      </c>
      <c r="Q521" s="77">
        <v>33.425505600000001</v>
      </c>
      <c r="R521" s="77">
        <v>-111.94001249999999</v>
      </c>
      <c r="S521" s="77">
        <v>1885.80224014141</v>
      </c>
      <c r="T521" s="77">
        <v>0.41064203417221601</v>
      </c>
      <c r="U521" s="77">
        <v>181</v>
      </c>
      <c r="V521" s="77">
        <v>636</v>
      </c>
      <c r="W521" s="77">
        <v>0.14760399999999901</v>
      </c>
      <c r="X521" s="77">
        <v>0</v>
      </c>
      <c r="Y521" s="77">
        <v>0</v>
      </c>
      <c r="Z521" s="77">
        <v>0</v>
      </c>
      <c r="AA521" s="77">
        <v>362.07403010715097</v>
      </c>
      <c r="AB521" s="77">
        <v>0.55824603417221597</v>
      </c>
      <c r="AC521" s="77">
        <v>1744.8340979387999</v>
      </c>
      <c r="AE521" s="87" t="str">
        <f t="shared" si="228"/>
        <v>Domestic</v>
      </c>
      <c r="AF521" s="82" t="str">
        <f t="shared" si="229"/>
        <v>non-student</v>
      </c>
      <c r="AI521" s="82">
        <f>'GDP per Capita'!N521</f>
        <v>63809.64</v>
      </c>
      <c r="AJ521" s="82">
        <f t="shared" si="230"/>
        <v>63809.64</v>
      </c>
      <c r="AK521" s="82">
        <f t="shared" si="231"/>
        <v>63809.64</v>
      </c>
      <c r="AL521" s="88">
        <f t="shared" si="232"/>
        <v>2.7344365176465497E-2</v>
      </c>
    </row>
    <row r="522" spans="1:38">
      <c r="A522" s="77" t="s">
        <v>125</v>
      </c>
      <c r="B522" s="77">
        <v>624</v>
      </c>
      <c r="C522" s="77">
        <v>42.3750997</v>
      </c>
      <c r="D522" s="77">
        <v>-71.105615700000001</v>
      </c>
      <c r="E522" s="77" t="s">
        <v>38</v>
      </c>
      <c r="G522" s="77">
        <v>50</v>
      </c>
      <c r="H522" s="77" t="s">
        <v>61</v>
      </c>
      <c r="I522" s="77">
        <v>2020</v>
      </c>
      <c r="J522" s="77">
        <v>291.01289134438298</v>
      </c>
      <c r="K522" s="77" t="s">
        <v>29</v>
      </c>
      <c r="L522" s="77" t="s">
        <v>29</v>
      </c>
      <c r="M522" s="77" t="s">
        <v>841</v>
      </c>
      <c r="N522" s="77">
        <v>1</v>
      </c>
      <c r="O522" s="77">
        <v>0</v>
      </c>
      <c r="P522" s="77" t="s">
        <v>8</v>
      </c>
      <c r="Q522" s="77">
        <v>33.425505600000001</v>
      </c>
      <c r="R522" s="77">
        <v>-111.94001249999999</v>
      </c>
      <c r="S522" s="77">
        <v>7360.2404365880802</v>
      </c>
      <c r="T522" s="77">
        <v>1.19951818644415</v>
      </c>
      <c r="U522" s="77">
        <v>181</v>
      </c>
      <c r="V522" s="77">
        <v>318</v>
      </c>
      <c r="W522" s="77">
        <v>7.3801999999999895E-2</v>
      </c>
      <c r="X522" s="77">
        <v>0</v>
      </c>
      <c r="Y522" s="77">
        <v>0</v>
      </c>
      <c r="Z522" s="77">
        <v>0</v>
      </c>
      <c r="AA522" s="77">
        <v>883.22885239056995</v>
      </c>
      <c r="AB522" s="77">
        <v>1.2733201864441499</v>
      </c>
      <c r="AC522" s="77">
        <v>1673.24174373495</v>
      </c>
      <c r="AE522" s="87" t="str">
        <f t="shared" si="228"/>
        <v>Domestic</v>
      </c>
      <c r="AF522" s="82" t="str">
        <f t="shared" si="229"/>
        <v>student</v>
      </c>
      <c r="AI522" s="82">
        <f>'GDP per Capita'!N522</f>
        <v>63809.64</v>
      </c>
      <c r="AJ522" s="82">
        <f t="shared" si="230"/>
        <v>63809.64</v>
      </c>
      <c r="AK522" s="82">
        <f t="shared" si="231"/>
        <v>63809.64</v>
      </c>
      <c r="AL522" s="88">
        <f t="shared" si="232"/>
        <v>2.6222397489391102E-2</v>
      </c>
    </row>
    <row r="523" spans="1:38">
      <c r="A523" s="77" t="s">
        <v>105</v>
      </c>
      <c r="B523" s="77">
        <v>625</v>
      </c>
      <c r="C523" s="77">
        <v>30.271128600000001</v>
      </c>
      <c r="D523" s="77">
        <v>-97.743699500000005</v>
      </c>
      <c r="E523" s="77" t="s">
        <v>38</v>
      </c>
      <c r="G523" s="77">
        <v>50</v>
      </c>
      <c r="H523" s="77" t="s">
        <v>61</v>
      </c>
      <c r="I523" s="77">
        <v>2020</v>
      </c>
      <c r="J523" s="77">
        <v>291.01289134438298</v>
      </c>
      <c r="K523" s="77" t="s">
        <v>29</v>
      </c>
      <c r="L523" s="77" t="s">
        <v>29</v>
      </c>
      <c r="M523" s="77" t="s">
        <v>841</v>
      </c>
      <c r="N523" s="77">
        <v>1</v>
      </c>
      <c r="O523" s="77">
        <v>0</v>
      </c>
      <c r="P523" s="77" t="s">
        <v>8</v>
      </c>
      <c r="Q523" s="77">
        <v>33.425505600000001</v>
      </c>
      <c r="R523" s="77">
        <v>-111.94001249999999</v>
      </c>
      <c r="S523" s="77">
        <v>2769.4765726196601</v>
      </c>
      <c r="T523" s="77">
        <v>0.52732661291170302</v>
      </c>
      <c r="U523" s="77">
        <v>181</v>
      </c>
      <c r="V523" s="77">
        <v>318</v>
      </c>
      <c r="W523" s="77">
        <v>7.3801999999999895E-2</v>
      </c>
      <c r="X523" s="77">
        <v>0</v>
      </c>
      <c r="Y523" s="77">
        <v>0</v>
      </c>
      <c r="Z523" s="77">
        <v>0</v>
      </c>
      <c r="AA523" s="77">
        <v>531.73950194297595</v>
      </c>
      <c r="AB523" s="77">
        <v>0.60112861291170305</v>
      </c>
      <c r="AC523" s="77">
        <v>1321.7523932873501</v>
      </c>
      <c r="AE523" s="87" t="str">
        <f t="shared" si="228"/>
        <v>Domestic</v>
      </c>
      <c r="AF523" s="82" t="str">
        <f t="shared" si="229"/>
        <v>student</v>
      </c>
      <c r="AI523" s="82">
        <f>'GDP per Capita'!N523</f>
        <v>63809.64</v>
      </c>
      <c r="AJ523" s="82">
        <f t="shared" si="230"/>
        <v>63809.64</v>
      </c>
      <c r="AK523" s="82">
        <f t="shared" si="231"/>
        <v>63809.64</v>
      </c>
      <c r="AL523" s="88">
        <f t="shared" si="232"/>
        <v>2.0713992326039609E-2</v>
      </c>
    </row>
    <row r="524" spans="1:38">
      <c r="A524" s="77" t="s">
        <v>174</v>
      </c>
      <c r="B524" s="77">
        <v>626</v>
      </c>
      <c r="C524" s="77">
        <v>41.678675399999896</v>
      </c>
      <c r="D524" s="77">
        <v>-83.512728299999907</v>
      </c>
      <c r="E524" s="77" t="s">
        <v>38</v>
      </c>
      <c r="G524" s="77">
        <v>50</v>
      </c>
      <c r="H524" s="77" t="s">
        <v>61</v>
      </c>
      <c r="I524" s="77">
        <v>2020</v>
      </c>
      <c r="J524" s="77">
        <v>291.01289134438298</v>
      </c>
      <c r="K524" s="77" t="s">
        <v>29</v>
      </c>
      <c r="L524" s="77" t="s">
        <v>29</v>
      </c>
      <c r="M524" s="77" t="s">
        <v>841</v>
      </c>
      <c r="N524" s="77">
        <v>1</v>
      </c>
      <c r="O524" s="77">
        <v>0</v>
      </c>
      <c r="P524" s="77" t="s">
        <v>8</v>
      </c>
      <c r="Q524" s="77">
        <v>33.425505600000001</v>
      </c>
      <c r="R524" s="77">
        <v>-111.94001249999999</v>
      </c>
      <c r="S524" s="77">
        <v>5307.9862347988001</v>
      </c>
      <c r="T524" s="77">
        <v>0.91821285141265596</v>
      </c>
      <c r="U524" s="77">
        <v>181</v>
      </c>
      <c r="V524" s="77">
        <v>318</v>
      </c>
      <c r="W524" s="77">
        <v>7.3801999999999895E-2</v>
      </c>
      <c r="X524" s="77">
        <v>0</v>
      </c>
      <c r="Y524" s="77">
        <v>0</v>
      </c>
      <c r="Z524" s="77">
        <v>0</v>
      </c>
      <c r="AA524" s="77">
        <v>636.95834817585603</v>
      </c>
      <c r="AB524" s="77">
        <v>0.992014851412656</v>
      </c>
      <c r="AC524" s="77">
        <v>1426.97123952023</v>
      </c>
      <c r="AE524" s="87" t="str">
        <f t="shared" si="228"/>
        <v>Domestic</v>
      </c>
      <c r="AF524" s="82" t="str">
        <f t="shared" si="229"/>
        <v>student</v>
      </c>
      <c r="AI524" s="82">
        <f>'GDP per Capita'!N524</f>
        <v>63809.64</v>
      </c>
      <c r="AJ524" s="82">
        <f t="shared" si="230"/>
        <v>63809.64</v>
      </c>
      <c r="AK524" s="82">
        <f t="shared" si="231"/>
        <v>63809.64</v>
      </c>
      <c r="AL524" s="88">
        <f t="shared" si="232"/>
        <v>2.2362941391304354E-2</v>
      </c>
    </row>
    <row r="525" spans="1:38">
      <c r="A525" s="77" t="s">
        <v>125</v>
      </c>
      <c r="B525" s="77">
        <v>627</v>
      </c>
      <c r="C525" s="77">
        <v>42.3750997</v>
      </c>
      <c r="D525" s="77">
        <v>-71.105615700000001</v>
      </c>
      <c r="E525" s="77" t="s">
        <v>42</v>
      </c>
      <c r="G525" s="77">
        <v>100</v>
      </c>
      <c r="H525" s="77" t="s">
        <v>60</v>
      </c>
      <c r="I525" s="77">
        <v>2020</v>
      </c>
      <c r="J525" s="77">
        <v>565.76006783165496</v>
      </c>
      <c r="K525" s="77" t="s">
        <v>29</v>
      </c>
      <c r="L525" s="77" t="s">
        <v>29</v>
      </c>
      <c r="M525" s="77" t="s">
        <v>841</v>
      </c>
      <c r="N525" s="77">
        <v>1</v>
      </c>
      <c r="O525" s="77">
        <v>0</v>
      </c>
      <c r="P525" s="77" t="s">
        <v>8</v>
      </c>
      <c r="Q525" s="77">
        <v>33.425505600000001</v>
      </c>
      <c r="R525" s="77">
        <v>-111.94001249999999</v>
      </c>
      <c r="S525" s="77">
        <v>7360.2404365880802</v>
      </c>
      <c r="T525" s="77">
        <v>1.19951818644415</v>
      </c>
      <c r="U525" s="77">
        <v>181</v>
      </c>
      <c r="V525" s="77">
        <v>636</v>
      </c>
      <c r="W525" s="77">
        <v>0.14760399999999901</v>
      </c>
      <c r="X525" s="77">
        <v>0</v>
      </c>
      <c r="Y525" s="77">
        <v>0</v>
      </c>
      <c r="Z525" s="77">
        <v>0</v>
      </c>
      <c r="AA525" s="77">
        <v>883.22885239056995</v>
      </c>
      <c r="AB525" s="77">
        <v>1.34712218644415</v>
      </c>
      <c r="AC525" s="77">
        <v>2265.9889202222198</v>
      </c>
      <c r="AE525" s="87" t="str">
        <f t="shared" si="228"/>
        <v>Domestic</v>
      </c>
      <c r="AF525" s="82" t="str">
        <f t="shared" si="229"/>
        <v>non-student</v>
      </c>
      <c r="AI525" s="82">
        <f>'GDP per Capita'!N525</f>
        <v>63809.64</v>
      </c>
      <c r="AJ525" s="82">
        <f t="shared" si="230"/>
        <v>63809.64</v>
      </c>
      <c r="AK525" s="82">
        <f t="shared" si="231"/>
        <v>63809.64</v>
      </c>
      <c r="AL525" s="88">
        <f t="shared" si="232"/>
        <v>3.5511701997099805E-2</v>
      </c>
    </row>
    <row r="526" spans="1:38">
      <c r="A526" s="77" t="s">
        <v>183</v>
      </c>
      <c r="B526" s="77">
        <v>628</v>
      </c>
      <c r="C526" s="77">
        <v>41.505161299999997</v>
      </c>
      <c r="D526" s="77">
        <v>-81.693444600000007</v>
      </c>
      <c r="E526" s="77" t="s">
        <v>38</v>
      </c>
      <c r="G526" s="77">
        <v>50</v>
      </c>
      <c r="H526" s="77" t="s">
        <v>61</v>
      </c>
      <c r="I526" s="77">
        <v>2020</v>
      </c>
      <c r="J526" s="77">
        <v>291.01289134438298</v>
      </c>
      <c r="K526" s="77" t="s">
        <v>29</v>
      </c>
      <c r="L526" s="77" t="s">
        <v>29</v>
      </c>
      <c r="M526" s="77" t="s">
        <v>841</v>
      </c>
      <c r="N526" s="77">
        <v>1</v>
      </c>
      <c r="O526" s="77">
        <v>0</v>
      </c>
      <c r="P526" s="77" t="s">
        <v>8</v>
      </c>
      <c r="Q526" s="77">
        <v>33.425505600000001</v>
      </c>
      <c r="R526" s="77">
        <v>-111.94001249999999</v>
      </c>
      <c r="S526" s="77">
        <v>5599.4885603852899</v>
      </c>
      <c r="T526" s="77">
        <v>0.95771721778893504</v>
      </c>
      <c r="U526" s="77">
        <v>181</v>
      </c>
      <c r="V526" s="77">
        <v>318</v>
      </c>
      <c r="W526" s="77">
        <v>7.3801999999999895E-2</v>
      </c>
      <c r="X526" s="77">
        <v>0</v>
      </c>
      <c r="Y526" s="77">
        <v>0</v>
      </c>
      <c r="Z526" s="77">
        <v>0</v>
      </c>
      <c r="AA526" s="77">
        <v>671.938627246235</v>
      </c>
      <c r="AB526" s="77">
        <v>1.0315192177889301</v>
      </c>
      <c r="AC526" s="77">
        <v>1461.95151859061</v>
      </c>
      <c r="AE526" s="87" t="str">
        <f t="shared" si="228"/>
        <v>Domestic</v>
      </c>
      <c r="AF526" s="82" t="str">
        <f t="shared" si="229"/>
        <v>student</v>
      </c>
      <c r="AI526" s="82">
        <f>'GDP per Capita'!N526</f>
        <v>63809.64</v>
      </c>
      <c r="AJ526" s="82">
        <f t="shared" si="230"/>
        <v>63809.64</v>
      </c>
      <c r="AK526" s="82">
        <f t="shared" si="231"/>
        <v>63809.64</v>
      </c>
      <c r="AL526" s="88">
        <f t="shared" si="232"/>
        <v>2.2911138796435932E-2</v>
      </c>
    </row>
    <row r="527" spans="1:38">
      <c r="A527" s="77" t="s">
        <v>90</v>
      </c>
      <c r="B527" s="77">
        <v>629</v>
      </c>
      <c r="C527" s="77">
        <v>1.3408629999999999</v>
      </c>
      <c r="D527" s="77">
        <v>103.83039182212001</v>
      </c>
      <c r="E527" s="77" t="s">
        <v>42</v>
      </c>
      <c r="G527" s="77">
        <v>100</v>
      </c>
      <c r="H527" s="77" t="s">
        <v>60</v>
      </c>
      <c r="I527" s="77">
        <v>2020</v>
      </c>
      <c r="J527" s="77">
        <v>565.76006783165496</v>
      </c>
      <c r="K527" s="77" t="s">
        <v>573</v>
      </c>
      <c r="L527" s="77" t="s">
        <v>30</v>
      </c>
      <c r="M527" s="77" t="s">
        <v>841</v>
      </c>
      <c r="N527" s="77">
        <v>1</v>
      </c>
      <c r="O527" s="77">
        <v>0</v>
      </c>
      <c r="P527" s="77" t="s">
        <v>8</v>
      </c>
      <c r="Q527" s="77">
        <v>33.425505600000001</v>
      </c>
      <c r="R527" s="77">
        <v>-111.94001249999999</v>
      </c>
      <c r="S527" s="77">
        <v>29269.381635411599</v>
      </c>
      <c r="T527" s="77">
        <v>4.6652156128142099</v>
      </c>
      <c r="U527" s="77">
        <v>181</v>
      </c>
      <c r="V527" s="77">
        <v>636</v>
      </c>
      <c r="W527" s="77">
        <v>0.14760399999999901</v>
      </c>
      <c r="X527" s="77">
        <v>0</v>
      </c>
      <c r="Y527" s="77">
        <v>0</v>
      </c>
      <c r="Z527" s="77">
        <v>0</v>
      </c>
      <c r="AA527" s="77">
        <v>2678.1484196401698</v>
      </c>
      <c r="AB527" s="77">
        <v>4.8128196128142102</v>
      </c>
      <c r="AC527" s="77">
        <v>4060.9084874718201</v>
      </c>
      <c r="AE527" s="87" t="str">
        <f t="shared" si="228"/>
        <v>International</v>
      </c>
      <c r="AF527" s="82" t="str">
        <f t="shared" si="229"/>
        <v>non-student</v>
      </c>
      <c r="AI527" s="82">
        <f>'GDP per Capita'!N527</f>
        <v>56679.16</v>
      </c>
      <c r="AJ527" s="82">
        <f t="shared" si="230"/>
        <v>56679.16</v>
      </c>
      <c r="AK527" s="82">
        <f t="shared" si="231"/>
        <v>56679.16</v>
      </c>
      <c r="AL527" s="88">
        <f t="shared" si="232"/>
        <v>7.1647294834147501E-2</v>
      </c>
    </row>
    <row r="528" spans="1:38">
      <c r="A528" s="77" t="s">
        <v>145</v>
      </c>
      <c r="B528" s="77">
        <v>630</v>
      </c>
      <c r="C528" s="77">
        <v>39.651927499999999</v>
      </c>
      <c r="D528" s="77">
        <v>-121.5858444</v>
      </c>
      <c r="E528" s="77" t="s">
        <v>38</v>
      </c>
      <c r="G528" s="77">
        <v>50</v>
      </c>
      <c r="H528" s="77" t="s">
        <v>61</v>
      </c>
      <c r="I528" s="77">
        <v>2020</v>
      </c>
      <c r="J528" s="77">
        <v>291.01289134438298</v>
      </c>
      <c r="K528" s="77" t="s">
        <v>29</v>
      </c>
      <c r="L528" s="77" t="s">
        <v>29</v>
      </c>
      <c r="M528" s="77" t="s">
        <v>841</v>
      </c>
      <c r="N528" s="77">
        <v>1</v>
      </c>
      <c r="O528" s="77">
        <v>0</v>
      </c>
      <c r="P528" s="77" t="s">
        <v>8</v>
      </c>
      <c r="Q528" s="77">
        <v>33.425505600000001</v>
      </c>
      <c r="R528" s="77">
        <v>-111.94001249999999</v>
      </c>
      <c r="S528" s="77">
        <v>2208.54471350221</v>
      </c>
      <c r="T528" s="77">
        <v>0.45325849157211601</v>
      </c>
      <c r="U528" s="77">
        <v>181</v>
      </c>
      <c r="V528" s="77">
        <v>318</v>
      </c>
      <c r="W528" s="77">
        <v>7.3801999999999895E-2</v>
      </c>
      <c r="X528" s="77">
        <v>0</v>
      </c>
      <c r="Y528" s="77">
        <v>0</v>
      </c>
      <c r="Z528" s="77">
        <v>0</v>
      </c>
      <c r="AA528" s="77">
        <v>424.04058499242399</v>
      </c>
      <c r="AB528" s="77">
        <v>0.52706049157211599</v>
      </c>
      <c r="AC528" s="77">
        <v>1214.0534763368</v>
      </c>
      <c r="AE528" s="87" t="str">
        <f t="shared" si="228"/>
        <v>Domestic</v>
      </c>
      <c r="AF528" s="82" t="str">
        <f t="shared" si="229"/>
        <v>student</v>
      </c>
      <c r="AI528" s="82">
        <f>'GDP per Capita'!N528</f>
        <v>63809.64</v>
      </c>
      <c r="AJ528" s="82">
        <f t="shared" si="230"/>
        <v>63809.64</v>
      </c>
      <c r="AK528" s="82">
        <f t="shared" si="231"/>
        <v>63809.64</v>
      </c>
      <c r="AL528" s="88">
        <f t="shared" si="232"/>
        <v>1.9026176551643296E-2</v>
      </c>
    </row>
    <row r="529" spans="1:38">
      <c r="A529" s="77" t="s">
        <v>154</v>
      </c>
      <c r="B529" s="77">
        <v>631</v>
      </c>
      <c r="C529" s="77">
        <v>37.451967099999997</v>
      </c>
      <c r="D529" s="77">
        <v>-122.1779927</v>
      </c>
      <c r="E529" s="77" t="s">
        <v>41</v>
      </c>
      <c r="G529" s="77">
        <v>100</v>
      </c>
      <c r="H529" s="77" t="s">
        <v>60</v>
      </c>
      <c r="I529" s="77">
        <v>2020</v>
      </c>
      <c r="J529" s="77">
        <v>565.76006783165496</v>
      </c>
      <c r="K529" s="77" t="s">
        <v>29</v>
      </c>
      <c r="L529" s="77" t="s">
        <v>29</v>
      </c>
      <c r="M529" s="77" t="s">
        <v>841</v>
      </c>
      <c r="N529" s="77">
        <v>1</v>
      </c>
      <c r="O529" s="77">
        <v>0</v>
      </c>
      <c r="P529" s="77" t="s">
        <v>8</v>
      </c>
      <c r="Q529" s="77">
        <v>33.425505600000001</v>
      </c>
      <c r="R529" s="77">
        <v>-111.94001249999999</v>
      </c>
      <c r="S529" s="77">
        <v>2058.2125439410802</v>
      </c>
      <c r="T529" s="77">
        <v>0.43340791401031398</v>
      </c>
      <c r="U529" s="77">
        <v>181</v>
      </c>
      <c r="V529" s="77">
        <v>636</v>
      </c>
      <c r="W529" s="77">
        <v>0.14760399999999901</v>
      </c>
      <c r="X529" s="77">
        <v>0</v>
      </c>
      <c r="Y529" s="77">
        <v>0</v>
      </c>
      <c r="Z529" s="77">
        <v>0</v>
      </c>
      <c r="AA529" s="77">
        <v>395.176808436687</v>
      </c>
      <c r="AB529" s="77">
        <v>0.58101191401031405</v>
      </c>
      <c r="AC529" s="77">
        <v>1777.93687626834</v>
      </c>
      <c r="AE529" s="87" t="str">
        <f t="shared" si="228"/>
        <v>Domestic</v>
      </c>
      <c r="AF529" s="82" t="str">
        <f t="shared" si="229"/>
        <v>non-student</v>
      </c>
      <c r="AI529" s="82">
        <f>'GDP per Capita'!N529</f>
        <v>63809.64</v>
      </c>
      <c r="AJ529" s="82">
        <f t="shared" si="230"/>
        <v>63809.64</v>
      </c>
      <c r="AK529" s="82">
        <f t="shared" si="231"/>
        <v>63809.64</v>
      </c>
      <c r="AL529" s="88">
        <f t="shared" si="232"/>
        <v>2.7863139116101266E-2</v>
      </c>
    </row>
    <row r="530" spans="1:38">
      <c r="A530" s="77" t="s">
        <v>244</v>
      </c>
      <c r="B530" s="77">
        <v>632</v>
      </c>
      <c r="C530" s="77">
        <v>36.749486400000002</v>
      </c>
      <c r="D530" s="77">
        <v>-95.978296599999993</v>
      </c>
      <c r="E530" s="77" t="s">
        <v>42</v>
      </c>
      <c r="G530" s="77">
        <v>100</v>
      </c>
      <c r="H530" s="77" t="s">
        <v>60</v>
      </c>
      <c r="I530" s="77">
        <v>2020</v>
      </c>
      <c r="J530" s="77">
        <v>565.76006783165496</v>
      </c>
      <c r="K530" s="77" t="s">
        <v>29</v>
      </c>
      <c r="L530" s="77" t="s">
        <v>29</v>
      </c>
      <c r="M530" s="77" t="s">
        <v>841</v>
      </c>
      <c r="N530" s="77">
        <v>1</v>
      </c>
      <c r="O530" s="77">
        <v>0</v>
      </c>
      <c r="P530" s="77" t="s">
        <v>8</v>
      </c>
      <c r="Q530" s="77">
        <v>33.425505600000001</v>
      </c>
      <c r="R530" s="77">
        <v>-111.94001249999999</v>
      </c>
      <c r="S530" s="77">
        <v>2993.2395939134899</v>
      </c>
      <c r="T530" s="77">
        <v>0.56184877888978602</v>
      </c>
      <c r="U530" s="77">
        <v>181</v>
      </c>
      <c r="V530" s="77">
        <v>636</v>
      </c>
      <c r="W530" s="77">
        <v>0.14760399999999901</v>
      </c>
      <c r="X530" s="77">
        <v>0</v>
      </c>
      <c r="Y530" s="77">
        <v>0</v>
      </c>
      <c r="Z530" s="77">
        <v>0</v>
      </c>
      <c r="AA530" s="77">
        <v>574.70200203138995</v>
      </c>
      <c r="AB530" s="77">
        <v>0.70945277888978597</v>
      </c>
      <c r="AC530" s="77">
        <v>1957.4620698630399</v>
      </c>
      <c r="AE530" s="87" t="str">
        <f t="shared" si="228"/>
        <v>Domestic</v>
      </c>
      <c r="AF530" s="82" t="str">
        <f t="shared" si="229"/>
        <v>non-student</v>
      </c>
      <c r="AI530" s="82">
        <f>'GDP per Capita'!N530</f>
        <v>63809.64</v>
      </c>
      <c r="AJ530" s="82">
        <f t="shared" si="230"/>
        <v>63809.64</v>
      </c>
      <c r="AK530" s="82">
        <f t="shared" si="231"/>
        <v>63809.64</v>
      </c>
      <c r="AL530" s="88">
        <f t="shared" si="232"/>
        <v>3.0676588519587947E-2</v>
      </c>
    </row>
    <row r="531" spans="1:38">
      <c r="A531" s="77" t="s">
        <v>106</v>
      </c>
      <c r="B531" s="77">
        <v>633</v>
      </c>
      <c r="C531" s="77">
        <v>34.053690899999999</v>
      </c>
      <c r="D531" s="77">
        <v>-118.2427666</v>
      </c>
      <c r="E531" s="77" t="s">
        <v>40</v>
      </c>
      <c r="G531" s="77">
        <v>0</v>
      </c>
      <c r="H531" s="77" t="s">
        <v>62</v>
      </c>
      <c r="I531" s="77">
        <v>2020</v>
      </c>
      <c r="J531" s="77">
        <v>0</v>
      </c>
      <c r="K531" s="77" t="s">
        <v>29</v>
      </c>
      <c r="L531" s="77" t="s">
        <v>29</v>
      </c>
      <c r="M531" s="77" t="s">
        <v>841</v>
      </c>
      <c r="N531" s="77">
        <v>0</v>
      </c>
      <c r="O531" s="77">
        <v>0</v>
      </c>
      <c r="P531" s="77" t="s">
        <v>8</v>
      </c>
      <c r="Q531" s="77">
        <v>33.425505600000001</v>
      </c>
      <c r="R531" s="77">
        <v>-111.94001249999999</v>
      </c>
      <c r="S531" s="77">
        <v>1173.73630041981</v>
      </c>
      <c r="T531" s="77">
        <v>0.31661744710727902</v>
      </c>
      <c r="U531" s="77">
        <v>181</v>
      </c>
      <c r="V531" s="77">
        <v>492.00959999999998</v>
      </c>
      <c r="W531" s="77">
        <v>0.1141864544</v>
      </c>
      <c r="X531" s="77">
        <v>1</v>
      </c>
      <c r="Y531" s="77">
        <v>0</v>
      </c>
      <c r="Z531" s="77">
        <v>0</v>
      </c>
      <c r="AA531" s="77">
        <v>225.35736968060399</v>
      </c>
      <c r="AB531" s="77">
        <v>0.43080390150727998</v>
      </c>
      <c r="AC531" s="77">
        <v>898.36696968060403</v>
      </c>
      <c r="AE531" s="87" t="str">
        <f t="shared" si="228"/>
        <v>Domestic</v>
      </c>
      <c r="AF531" s="82" t="str">
        <f t="shared" si="229"/>
        <v>non-student</v>
      </c>
      <c r="AI531" s="82">
        <f>'GDP per Capita'!N531</f>
        <v>63809.64</v>
      </c>
      <c r="AJ531" s="82">
        <f t="shared" si="230"/>
        <v>63809.64</v>
      </c>
      <c r="AK531" s="82">
        <f t="shared" si="231"/>
        <v>63809.64</v>
      </c>
      <c r="AL531" s="88">
        <f t="shared" si="232"/>
        <v>1.4078859709608205E-2</v>
      </c>
    </row>
    <row r="532" spans="1:38">
      <c r="A532" s="77" t="s">
        <v>81</v>
      </c>
      <c r="B532" s="77">
        <v>634</v>
      </c>
      <c r="C532" s="77">
        <v>41.704567750000002</v>
      </c>
      <c r="D532" s="77">
        <v>-86.238220260172596</v>
      </c>
      <c r="E532" s="77" t="s">
        <v>38</v>
      </c>
      <c r="G532" s="77">
        <v>50</v>
      </c>
      <c r="H532" s="77" t="s">
        <v>61</v>
      </c>
      <c r="I532" s="77">
        <v>2020</v>
      </c>
      <c r="J532" s="77">
        <v>291.01289134438298</v>
      </c>
      <c r="K532" s="77" t="s">
        <v>29</v>
      </c>
      <c r="L532" s="77" t="s">
        <v>29</v>
      </c>
      <c r="M532" s="77" t="s">
        <v>841</v>
      </c>
      <c r="N532" s="77">
        <v>1</v>
      </c>
      <c r="O532" s="77">
        <v>0</v>
      </c>
      <c r="P532" s="77" t="s">
        <v>8</v>
      </c>
      <c r="Q532" s="77">
        <v>33.425505600000001</v>
      </c>
      <c r="R532" s="77">
        <v>-111.94001249999999</v>
      </c>
      <c r="S532" s="77">
        <v>4867.1097617662499</v>
      </c>
      <c r="T532" s="77">
        <v>0.85874982891715101</v>
      </c>
      <c r="U532" s="77">
        <v>181</v>
      </c>
      <c r="V532" s="77">
        <v>318</v>
      </c>
      <c r="W532" s="77">
        <v>7.3801999999999895E-2</v>
      </c>
      <c r="X532" s="77">
        <v>0</v>
      </c>
      <c r="Y532" s="77">
        <v>0</v>
      </c>
      <c r="Z532" s="77">
        <v>0</v>
      </c>
      <c r="AA532" s="77">
        <v>584.05317141194996</v>
      </c>
      <c r="AB532" s="77">
        <v>0.93255182891715105</v>
      </c>
      <c r="AC532" s="77">
        <v>1374.06606275633</v>
      </c>
      <c r="AE532" s="87" t="str">
        <f t="shared" si="228"/>
        <v>Domestic</v>
      </c>
      <c r="AF532" s="82" t="str">
        <f t="shared" si="229"/>
        <v>student</v>
      </c>
      <c r="AI532" s="82">
        <f>'GDP per Capita'!N532</f>
        <v>63809.64</v>
      </c>
      <c r="AJ532" s="82">
        <f t="shared" si="230"/>
        <v>63809.64</v>
      </c>
      <c r="AK532" s="82">
        <f t="shared" si="231"/>
        <v>63809.64</v>
      </c>
      <c r="AL532" s="88">
        <f t="shared" si="232"/>
        <v>2.1533831921890328E-2</v>
      </c>
    </row>
    <row r="533" spans="1:38">
      <c r="A533" s="77" t="s">
        <v>167</v>
      </c>
      <c r="B533" s="77">
        <v>635</v>
      </c>
      <c r="C533" s="77">
        <v>47.603832099999998</v>
      </c>
      <c r="D533" s="77">
        <v>-122.3300624</v>
      </c>
      <c r="E533" s="77" t="s">
        <v>38</v>
      </c>
      <c r="G533" s="77">
        <v>50</v>
      </c>
      <c r="H533" s="77" t="s">
        <v>61</v>
      </c>
      <c r="I533" s="77">
        <v>2020</v>
      </c>
      <c r="J533" s="77">
        <v>291.01289134438298</v>
      </c>
      <c r="K533" s="77" t="s">
        <v>29</v>
      </c>
      <c r="L533" s="77" t="s">
        <v>29</v>
      </c>
      <c r="M533" s="77" t="s">
        <v>841</v>
      </c>
      <c r="N533" s="77">
        <v>1</v>
      </c>
      <c r="O533" s="77">
        <v>0</v>
      </c>
      <c r="P533" s="77" t="s">
        <v>8</v>
      </c>
      <c r="Q533" s="77">
        <v>33.425505600000001</v>
      </c>
      <c r="R533" s="77">
        <v>-111.94001249999999</v>
      </c>
      <c r="S533" s="77">
        <v>3601.93784949057</v>
      </c>
      <c r="T533" s="77">
        <v>0.65875193259848996</v>
      </c>
      <c r="U533" s="77">
        <v>181</v>
      </c>
      <c r="V533" s="77">
        <v>318</v>
      </c>
      <c r="W533" s="77">
        <v>7.3801999999999895E-2</v>
      </c>
      <c r="X533" s="77">
        <v>0</v>
      </c>
      <c r="Y533" s="77">
        <v>0</v>
      </c>
      <c r="Z533" s="77">
        <v>0</v>
      </c>
      <c r="AA533" s="77">
        <v>691.57206710218895</v>
      </c>
      <c r="AB533" s="77">
        <v>0.73255393259849</v>
      </c>
      <c r="AC533" s="77">
        <v>1481.58495844657</v>
      </c>
      <c r="AE533" s="87" t="str">
        <f t="shared" si="228"/>
        <v>Domestic</v>
      </c>
      <c r="AF533" s="82" t="str">
        <f t="shared" si="229"/>
        <v>student</v>
      </c>
      <c r="AI533" s="82">
        <f>'GDP per Capita'!N533</f>
        <v>63809.64</v>
      </c>
      <c r="AJ533" s="82">
        <f t="shared" si="230"/>
        <v>63809.64</v>
      </c>
      <c r="AK533" s="82">
        <f t="shared" si="231"/>
        <v>63809.64</v>
      </c>
      <c r="AL533" s="88">
        <f t="shared" si="232"/>
        <v>2.3218826472717446E-2</v>
      </c>
    </row>
    <row r="534" spans="1:38">
      <c r="A534" s="77" t="s">
        <v>224</v>
      </c>
      <c r="B534" s="77">
        <v>636</v>
      </c>
      <c r="C534" s="77">
        <v>51.083419599999999</v>
      </c>
      <c r="D534" s="77">
        <v>10.4234469</v>
      </c>
      <c r="E534" s="77" t="s">
        <v>38</v>
      </c>
      <c r="G534" s="77">
        <v>50</v>
      </c>
      <c r="H534" s="77" t="s">
        <v>61</v>
      </c>
      <c r="I534" s="77">
        <v>2020</v>
      </c>
      <c r="J534" s="77">
        <v>291.01289134438298</v>
      </c>
      <c r="K534" s="77" t="s">
        <v>224</v>
      </c>
      <c r="L534" s="77" t="s">
        <v>31</v>
      </c>
      <c r="M534" s="77" t="s">
        <v>841</v>
      </c>
      <c r="N534" s="77">
        <v>1</v>
      </c>
      <c r="O534" s="77">
        <v>0</v>
      </c>
      <c r="P534" s="77" t="s">
        <v>8</v>
      </c>
      <c r="Q534" s="77">
        <v>33.425505600000001</v>
      </c>
      <c r="R534" s="77">
        <v>-111.94001249999999</v>
      </c>
      <c r="S534" s="77">
        <v>18122.962310532101</v>
      </c>
      <c r="T534" s="77">
        <v>2.79631131722316</v>
      </c>
      <c r="U534" s="77">
        <v>181</v>
      </c>
      <c r="V534" s="77">
        <v>318</v>
      </c>
      <c r="W534" s="77">
        <v>7.3801999999999895E-2</v>
      </c>
      <c r="X534" s="77">
        <v>0</v>
      </c>
      <c r="Y534" s="77">
        <v>0</v>
      </c>
      <c r="Z534" s="77">
        <v>0</v>
      </c>
      <c r="AA534" s="77">
        <v>1902.9110426058701</v>
      </c>
      <c r="AB534" s="77">
        <v>2.8701133172231601</v>
      </c>
      <c r="AC534" s="77">
        <v>2692.9239339502601</v>
      </c>
      <c r="AE534" s="87" t="str">
        <f t="shared" si="228"/>
        <v>International</v>
      </c>
      <c r="AF534" s="82" t="str">
        <f t="shared" si="229"/>
        <v>student</v>
      </c>
      <c r="AI534" s="82">
        <f>'GDP per Capita'!N534</f>
        <v>49180.54</v>
      </c>
      <c r="AJ534" s="82">
        <f t="shared" si="230"/>
        <v>49180.54</v>
      </c>
      <c r="AK534" s="82">
        <f t="shared" si="231"/>
        <v>49180.54</v>
      </c>
      <c r="AL534" s="88">
        <f t="shared" si="232"/>
        <v>5.4755883809943118E-2</v>
      </c>
    </row>
    <row r="535" spans="1:38">
      <c r="A535" s="77" t="s">
        <v>278</v>
      </c>
      <c r="B535" s="77">
        <v>637</v>
      </c>
      <c r="C535" s="77">
        <v>42.735541599999998</v>
      </c>
      <c r="D535" s="77">
        <v>-84.485246900000007</v>
      </c>
      <c r="E535" s="77" t="s">
        <v>37</v>
      </c>
      <c r="G535" s="77">
        <v>100</v>
      </c>
      <c r="H535" s="77" t="s">
        <v>60</v>
      </c>
      <c r="I535" s="77">
        <v>2020</v>
      </c>
      <c r="J535" s="77">
        <v>565.76006783165496</v>
      </c>
      <c r="K535" s="77" t="s">
        <v>29</v>
      </c>
      <c r="L535" s="77" t="s">
        <v>29</v>
      </c>
      <c r="M535" s="77" t="s">
        <v>841</v>
      </c>
      <c r="N535" s="77">
        <v>1</v>
      </c>
      <c r="O535" s="77">
        <v>0</v>
      </c>
      <c r="P535" s="77" t="s">
        <v>8</v>
      </c>
      <c r="Q535" s="77">
        <v>33.425505600000001</v>
      </c>
      <c r="R535" s="77">
        <v>-111.94001249999999</v>
      </c>
      <c r="S535" s="77">
        <v>5202.8863752166899</v>
      </c>
      <c r="T535" s="77">
        <v>0.90400645769133403</v>
      </c>
      <c r="U535" s="77">
        <v>181</v>
      </c>
      <c r="V535" s="77">
        <v>636</v>
      </c>
      <c r="W535" s="77">
        <v>0.14760399999999901</v>
      </c>
      <c r="X535" s="77">
        <v>0</v>
      </c>
      <c r="Y535" s="77">
        <v>0</v>
      </c>
      <c r="Z535" s="77">
        <v>0</v>
      </c>
      <c r="AA535" s="77">
        <v>624.34636502600301</v>
      </c>
      <c r="AB535" s="77">
        <v>1.0516104576913301</v>
      </c>
      <c r="AC535" s="77">
        <v>2007.1064328576499</v>
      </c>
      <c r="AE535" s="87" t="str">
        <f t="shared" si="228"/>
        <v>Domestic</v>
      </c>
      <c r="AF535" s="82" t="str">
        <f t="shared" si="229"/>
        <v>non-student</v>
      </c>
      <c r="AI535" s="82">
        <f>'GDP per Capita'!N535</f>
        <v>63809.64</v>
      </c>
      <c r="AJ535" s="82">
        <f t="shared" si="230"/>
        <v>63809.64</v>
      </c>
      <c r="AK535" s="82">
        <f t="shared" si="231"/>
        <v>63809.64</v>
      </c>
      <c r="AL535" s="88">
        <f t="shared" si="232"/>
        <v>3.1454595776714146E-2</v>
      </c>
    </row>
    <row r="536" spans="1:38">
      <c r="A536" s="77" t="s">
        <v>170</v>
      </c>
      <c r="B536" s="77">
        <v>638</v>
      </c>
      <c r="C536" s="77">
        <v>37.426540699999997</v>
      </c>
      <c r="D536" s="77">
        <v>-122.170292584091</v>
      </c>
      <c r="E536" s="77" t="s">
        <v>37</v>
      </c>
      <c r="G536" s="77">
        <v>100</v>
      </c>
      <c r="H536" s="77" t="s">
        <v>60</v>
      </c>
      <c r="I536" s="77">
        <v>2020</v>
      </c>
      <c r="J536" s="77">
        <v>565.76006783165496</v>
      </c>
      <c r="K536" s="77" t="s">
        <v>29</v>
      </c>
      <c r="L536" s="77" t="s">
        <v>29</v>
      </c>
      <c r="M536" s="77" t="s">
        <v>841</v>
      </c>
      <c r="N536" s="77">
        <v>1</v>
      </c>
      <c r="O536" s="77">
        <v>0</v>
      </c>
      <c r="P536" s="77" t="s">
        <v>8</v>
      </c>
      <c r="Q536" s="77">
        <v>33.425505600000001</v>
      </c>
      <c r="R536" s="77">
        <v>-111.94001249999999</v>
      </c>
      <c r="S536" s="77">
        <v>2054.77890157519</v>
      </c>
      <c r="T536" s="77">
        <v>0.43295451947538099</v>
      </c>
      <c r="U536" s="77">
        <v>181</v>
      </c>
      <c r="V536" s="77">
        <v>636</v>
      </c>
      <c r="W536" s="77">
        <v>0.14760399999999901</v>
      </c>
      <c r="X536" s="77">
        <v>0</v>
      </c>
      <c r="Y536" s="77">
        <v>0</v>
      </c>
      <c r="Z536" s="77">
        <v>0</v>
      </c>
      <c r="AA536" s="77">
        <v>394.51754910243699</v>
      </c>
      <c r="AB536" s="77">
        <v>0.58055851947538095</v>
      </c>
      <c r="AC536" s="77">
        <v>1777.27761693409</v>
      </c>
      <c r="AE536" s="87" t="str">
        <f t="shared" si="228"/>
        <v>Domestic</v>
      </c>
      <c r="AF536" s="82" t="str">
        <f t="shared" si="229"/>
        <v>non-student</v>
      </c>
      <c r="AI536" s="82">
        <f>'GDP per Capita'!N536</f>
        <v>63809.64</v>
      </c>
      <c r="AJ536" s="82">
        <f t="shared" si="230"/>
        <v>63809.64</v>
      </c>
      <c r="AK536" s="82">
        <f t="shared" si="231"/>
        <v>63809.64</v>
      </c>
      <c r="AL536" s="88">
        <f t="shared" si="232"/>
        <v>2.7852807458780368E-2</v>
      </c>
    </row>
    <row r="537" spans="1:38">
      <c r="A537" s="77" t="s">
        <v>125</v>
      </c>
      <c r="B537" s="77">
        <v>639</v>
      </c>
      <c r="C537" s="77">
        <v>42.3750997</v>
      </c>
      <c r="D537" s="77">
        <v>-71.105615700000001</v>
      </c>
      <c r="E537" s="77" t="s">
        <v>43</v>
      </c>
      <c r="G537" s="77">
        <v>100</v>
      </c>
      <c r="H537" s="77" t="s">
        <v>60</v>
      </c>
      <c r="I537" s="77">
        <v>2020</v>
      </c>
      <c r="J537" s="77">
        <v>565.76006783165496</v>
      </c>
      <c r="K537" s="77" t="s">
        <v>29</v>
      </c>
      <c r="L537" s="77" t="s">
        <v>29</v>
      </c>
      <c r="M537" s="77" t="s">
        <v>841</v>
      </c>
      <c r="N537" s="77">
        <v>1</v>
      </c>
      <c r="O537" s="77">
        <v>0</v>
      </c>
      <c r="P537" s="77" t="s">
        <v>8</v>
      </c>
      <c r="Q537" s="77">
        <v>33.425505600000001</v>
      </c>
      <c r="R537" s="77">
        <v>-111.94001249999999</v>
      </c>
      <c r="S537" s="77">
        <v>7360.2404365880802</v>
      </c>
      <c r="T537" s="77">
        <v>1.19951818644415</v>
      </c>
      <c r="U537" s="77">
        <v>181</v>
      </c>
      <c r="V537" s="77">
        <v>636</v>
      </c>
      <c r="W537" s="77">
        <v>0.14760399999999901</v>
      </c>
      <c r="X537" s="77">
        <v>0</v>
      </c>
      <c r="Y537" s="77">
        <v>0</v>
      </c>
      <c r="Z537" s="77">
        <v>0</v>
      </c>
      <c r="AA537" s="77">
        <v>883.22885239056995</v>
      </c>
      <c r="AB537" s="77">
        <v>1.34712218644415</v>
      </c>
      <c r="AC537" s="77">
        <v>2265.9889202222198</v>
      </c>
      <c r="AE537" s="87" t="str">
        <f t="shared" si="228"/>
        <v>Domestic</v>
      </c>
      <c r="AF537" s="82" t="str">
        <f t="shared" si="229"/>
        <v>non-student</v>
      </c>
      <c r="AI537" s="82">
        <f>'GDP per Capita'!N537</f>
        <v>63809.64</v>
      </c>
      <c r="AJ537" s="82">
        <f t="shared" si="230"/>
        <v>63809.64</v>
      </c>
      <c r="AK537" s="82">
        <f t="shared" si="231"/>
        <v>63809.64</v>
      </c>
      <c r="AL537" s="88">
        <f t="shared" si="232"/>
        <v>3.5511701997099805E-2</v>
      </c>
    </row>
    <row r="538" spans="1:38">
      <c r="A538" s="77" t="s">
        <v>279</v>
      </c>
      <c r="B538" s="77">
        <v>640</v>
      </c>
      <c r="C538" s="77">
        <v>63.430565799999997</v>
      </c>
      <c r="D538" s="77">
        <v>10.3951929</v>
      </c>
      <c r="E538" s="77" t="s">
        <v>38</v>
      </c>
      <c r="G538" s="77">
        <v>50</v>
      </c>
      <c r="H538" s="77" t="s">
        <v>61</v>
      </c>
      <c r="I538" s="77">
        <v>2020</v>
      </c>
      <c r="J538" s="77">
        <v>291.01289134438298</v>
      </c>
      <c r="K538" s="77" t="s">
        <v>579</v>
      </c>
      <c r="L538" s="77" t="s">
        <v>31</v>
      </c>
      <c r="M538" s="77" t="s">
        <v>841</v>
      </c>
      <c r="N538" s="77">
        <v>1</v>
      </c>
      <c r="O538" s="77">
        <v>0</v>
      </c>
      <c r="P538" s="77" t="s">
        <v>8</v>
      </c>
      <c r="Q538" s="77">
        <v>33.425505600000001</v>
      </c>
      <c r="R538" s="77">
        <v>-111.94001249999999</v>
      </c>
      <c r="S538" s="77">
        <v>16225.9848182158</v>
      </c>
      <c r="T538" s="77">
        <v>2.50005014097533</v>
      </c>
      <c r="U538" s="77">
        <v>181</v>
      </c>
      <c r="V538" s="77">
        <v>318</v>
      </c>
      <c r="W538" s="77">
        <v>7.3801999999999895E-2</v>
      </c>
      <c r="X538" s="77">
        <v>0</v>
      </c>
      <c r="Y538" s="77">
        <v>0</v>
      </c>
      <c r="Z538" s="77">
        <v>0</v>
      </c>
      <c r="AA538" s="77">
        <v>1703.72840591266</v>
      </c>
      <c r="AB538" s="77">
        <v>2.5738521409753301</v>
      </c>
      <c r="AC538" s="77">
        <v>2493.7412972570401</v>
      </c>
      <c r="AE538" s="87" t="str">
        <f t="shared" si="228"/>
        <v>International</v>
      </c>
      <c r="AF538" s="82" t="str">
        <f t="shared" si="229"/>
        <v>student</v>
      </c>
      <c r="AI538" s="82">
        <f>'GDP per Capita'!N538</f>
        <v>76817.740000000005</v>
      </c>
      <c r="AJ538" s="82">
        <f t="shared" si="230"/>
        <v>76817.740000000005</v>
      </c>
      <c r="AK538" s="82">
        <f t="shared" si="231"/>
        <v>76817.740000000005</v>
      </c>
      <c r="AL538" s="88">
        <f t="shared" si="232"/>
        <v>3.2463091172130809E-2</v>
      </c>
    </row>
    <row r="539" spans="1:38">
      <c r="A539" s="77" t="s">
        <v>140</v>
      </c>
      <c r="B539" s="77">
        <v>641</v>
      </c>
      <c r="C539" s="77">
        <v>52.223363249999998</v>
      </c>
      <c r="D539" s="77">
        <v>6.8705956640979799</v>
      </c>
      <c r="E539" s="77" t="s">
        <v>39</v>
      </c>
      <c r="G539" s="77">
        <v>100</v>
      </c>
      <c r="H539" s="77" t="s">
        <v>60</v>
      </c>
      <c r="I539" s="77">
        <v>2020</v>
      </c>
      <c r="J539" s="77">
        <v>565.76006783165496</v>
      </c>
      <c r="K539" s="77" t="s">
        <v>328</v>
      </c>
      <c r="L539" s="77" t="s">
        <v>31</v>
      </c>
      <c r="M539" s="77" t="s">
        <v>841</v>
      </c>
      <c r="N539" s="77">
        <v>1</v>
      </c>
      <c r="O539" s="77">
        <v>0</v>
      </c>
      <c r="P539" s="77" t="s">
        <v>8</v>
      </c>
      <c r="Q539" s="77">
        <v>33.425505600000001</v>
      </c>
      <c r="R539" s="77">
        <v>-111.94001249999999</v>
      </c>
      <c r="S539" s="77">
        <v>17592.175574196899</v>
      </c>
      <c r="T539" s="77">
        <v>2.7127765263635499</v>
      </c>
      <c r="U539" s="77">
        <v>181</v>
      </c>
      <c r="V539" s="77">
        <v>636</v>
      </c>
      <c r="W539" s="77">
        <v>0.14760399999999901</v>
      </c>
      <c r="X539" s="77">
        <v>0</v>
      </c>
      <c r="Y539" s="77">
        <v>0</v>
      </c>
      <c r="Z539" s="77">
        <v>0</v>
      </c>
      <c r="AA539" s="77">
        <v>1847.17843529068</v>
      </c>
      <c r="AB539" s="77">
        <v>2.8603805263635498</v>
      </c>
      <c r="AC539" s="77">
        <v>3229.9385031223301</v>
      </c>
      <c r="AE539" s="87" t="str">
        <f t="shared" si="228"/>
        <v>International</v>
      </c>
      <c r="AF539" s="82" t="str">
        <f t="shared" si="229"/>
        <v>non-student</v>
      </c>
      <c r="AI539" s="82">
        <f>'GDP per Capita'!N539</f>
        <v>53666.48</v>
      </c>
      <c r="AJ539" s="82">
        <f t="shared" si="230"/>
        <v>53666.48</v>
      </c>
      <c r="AK539" s="82">
        <f t="shared" si="231"/>
        <v>53666.48</v>
      </c>
      <c r="AL539" s="88">
        <f t="shared" si="232"/>
        <v>6.0185398839691553E-2</v>
      </c>
    </row>
    <row r="540" spans="1:38">
      <c r="A540" s="77" t="s">
        <v>280</v>
      </c>
      <c r="B540" s="77">
        <v>642</v>
      </c>
      <c r="C540" s="77">
        <v>30.851592699999902</v>
      </c>
      <c r="D540" s="77">
        <v>34.782575899999998</v>
      </c>
      <c r="E540" s="77" t="s">
        <v>43</v>
      </c>
      <c r="G540" s="77">
        <v>50</v>
      </c>
      <c r="H540" s="77" t="s">
        <v>61</v>
      </c>
      <c r="I540" s="77">
        <v>2020</v>
      </c>
      <c r="J540" s="77">
        <v>291.01289134438298</v>
      </c>
      <c r="K540" s="77" t="s">
        <v>518</v>
      </c>
      <c r="L540" s="77" t="s">
        <v>32</v>
      </c>
      <c r="M540" s="77" t="s">
        <v>841</v>
      </c>
      <c r="N540" s="77">
        <v>1</v>
      </c>
      <c r="O540" s="77">
        <v>0</v>
      </c>
      <c r="P540" s="77" t="s">
        <v>8</v>
      </c>
      <c r="Q540" s="77">
        <v>33.425505600000001</v>
      </c>
      <c r="R540" s="77">
        <v>-111.94001249999999</v>
      </c>
      <c r="S540" s="77">
        <v>24118.917758929201</v>
      </c>
      <c r="T540" s="77">
        <v>3.77443298814844</v>
      </c>
      <c r="U540" s="77">
        <v>181</v>
      </c>
      <c r="V540" s="77">
        <v>636</v>
      </c>
      <c r="W540" s="77">
        <v>0.14760399999999901</v>
      </c>
      <c r="X540" s="77">
        <v>0</v>
      </c>
      <c r="Y540" s="77">
        <v>0</v>
      </c>
      <c r="Z540" s="77">
        <v>0</v>
      </c>
      <c r="AA540" s="77">
        <v>2206.8809749420202</v>
      </c>
      <c r="AB540" s="77">
        <v>3.9220369881484398</v>
      </c>
      <c r="AC540" s="77">
        <v>3314.8938662864098</v>
      </c>
      <c r="AE540" s="87" t="str">
        <f t="shared" si="228"/>
        <v>International</v>
      </c>
      <c r="AF540" s="82" t="str">
        <f t="shared" si="229"/>
        <v>non-student</v>
      </c>
      <c r="AI540" s="82">
        <f>'GDP per Capita'!N540</f>
        <v>41377.49</v>
      </c>
      <c r="AJ540" s="82">
        <f t="shared" si="230"/>
        <v>41377.49</v>
      </c>
      <c r="AK540" s="82">
        <f t="shared" si="231"/>
        <v>41377.49</v>
      </c>
      <c r="AL540" s="88">
        <f t="shared" si="232"/>
        <v>8.0113459426524175E-2</v>
      </c>
    </row>
    <row r="541" spans="1:38">
      <c r="A541" s="77" t="s">
        <v>100</v>
      </c>
      <c r="B541" s="77">
        <v>643</v>
      </c>
      <c r="C541" s="77">
        <v>33.425505600000001</v>
      </c>
      <c r="D541" s="77">
        <v>-111.94001249999999</v>
      </c>
      <c r="E541" s="77" t="s">
        <v>38</v>
      </c>
      <c r="G541" s="77">
        <v>50</v>
      </c>
      <c r="H541" s="77" t="s">
        <v>61</v>
      </c>
      <c r="I541" s="77">
        <v>2020</v>
      </c>
      <c r="J541" s="77">
        <v>291.01289134438298</v>
      </c>
      <c r="K541" s="77" t="s">
        <v>29</v>
      </c>
      <c r="L541" s="77" t="s">
        <v>29</v>
      </c>
      <c r="M541" s="77" t="s">
        <v>841</v>
      </c>
      <c r="N541" s="77">
        <v>1</v>
      </c>
      <c r="O541" s="77">
        <v>1</v>
      </c>
      <c r="P541" s="77" t="s">
        <v>8</v>
      </c>
      <c r="Q541" s="77">
        <v>33.425505600000001</v>
      </c>
      <c r="R541" s="77">
        <v>-111.94001249999999</v>
      </c>
      <c r="S541" s="77">
        <v>0</v>
      </c>
      <c r="T541" s="77">
        <v>0</v>
      </c>
      <c r="U541" s="77">
        <v>0</v>
      </c>
      <c r="V541" s="77">
        <v>0</v>
      </c>
      <c r="W541" s="77">
        <v>0</v>
      </c>
      <c r="X541" s="77">
        <v>0</v>
      </c>
      <c r="Y541" s="77">
        <v>0</v>
      </c>
      <c r="Z541" s="77">
        <v>0</v>
      </c>
      <c r="AA541" s="77">
        <v>0</v>
      </c>
      <c r="AB541" s="77">
        <v>0</v>
      </c>
      <c r="AC541" s="77">
        <v>291.01289134438298</v>
      </c>
      <c r="AE541" s="87" t="str">
        <f t="shared" si="228"/>
        <v>Domestic</v>
      </c>
      <c r="AF541" s="82" t="str">
        <f t="shared" si="229"/>
        <v>student</v>
      </c>
      <c r="AI541" s="82">
        <f>'GDP per Capita'!N541</f>
        <v>63809.64</v>
      </c>
      <c r="AJ541" s="82">
        <f t="shared" si="230"/>
        <v>63809.64</v>
      </c>
      <c r="AK541" s="82">
        <f t="shared" si="231"/>
        <v>63809.64</v>
      </c>
      <c r="AL541" s="88">
        <f t="shared" si="232"/>
        <v>4.5606414852737455E-3</v>
      </c>
    </row>
    <row r="542" spans="1:38">
      <c r="A542" s="77" t="s">
        <v>281</v>
      </c>
      <c r="B542" s="77">
        <v>644</v>
      </c>
      <c r="C542" s="77">
        <v>42.066416699999998</v>
      </c>
      <c r="D542" s="77">
        <v>-87.9372908</v>
      </c>
      <c r="E542" s="77" t="s">
        <v>42</v>
      </c>
      <c r="G542" s="77">
        <v>100</v>
      </c>
      <c r="H542" s="77" t="s">
        <v>60</v>
      </c>
      <c r="I542" s="77">
        <v>2020</v>
      </c>
      <c r="J542" s="77">
        <v>565.76006783165496</v>
      </c>
      <c r="K542" s="77" t="s">
        <v>29</v>
      </c>
      <c r="L542" s="77" t="s">
        <v>29</v>
      </c>
      <c r="M542" s="77" t="s">
        <v>841</v>
      </c>
      <c r="N542" s="77">
        <v>1</v>
      </c>
      <c r="O542" s="77">
        <v>0</v>
      </c>
      <c r="P542" s="77" t="s">
        <v>8</v>
      </c>
      <c r="Q542" s="77">
        <v>33.425505600000001</v>
      </c>
      <c r="R542" s="77">
        <v>-111.94001249999999</v>
      </c>
      <c r="S542" s="77">
        <v>4616.8822121103603</v>
      </c>
      <c r="T542" s="77">
        <v>0.82032839298030302</v>
      </c>
      <c r="U542" s="77">
        <v>181</v>
      </c>
      <c r="V542" s="77">
        <v>636</v>
      </c>
      <c r="W542" s="77">
        <v>0.14760399999999901</v>
      </c>
      <c r="X542" s="77">
        <v>0</v>
      </c>
      <c r="Y542" s="77">
        <v>0</v>
      </c>
      <c r="Z542" s="77">
        <v>0</v>
      </c>
      <c r="AA542" s="77">
        <v>554.025865453243</v>
      </c>
      <c r="AB542" s="77">
        <v>0.96793239298030298</v>
      </c>
      <c r="AC542" s="77">
        <v>1936.78593328489</v>
      </c>
      <c r="AE542" s="87" t="str">
        <f t="shared" si="228"/>
        <v>Domestic</v>
      </c>
      <c r="AF542" s="82" t="str">
        <f t="shared" si="229"/>
        <v>non-student</v>
      </c>
      <c r="AI542" s="82">
        <f>'GDP per Capita'!N542</f>
        <v>63809.64</v>
      </c>
      <c r="AJ542" s="82">
        <f t="shared" si="230"/>
        <v>63809.64</v>
      </c>
      <c r="AK542" s="82">
        <f t="shared" si="231"/>
        <v>63809.64</v>
      </c>
      <c r="AL542" s="88">
        <f t="shared" si="232"/>
        <v>3.0352560103534355E-2</v>
      </c>
    </row>
    <row r="543" spans="1:38">
      <c r="A543" s="77" t="s">
        <v>162</v>
      </c>
      <c r="B543" s="77">
        <v>645</v>
      </c>
      <c r="C543" s="77">
        <v>40.027145300000001</v>
      </c>
      <c r="D543" s="77">
        <v>-78.523744699999995</v>
      </c>
      <c r="E543" s="77" t="s">
        <v>42</v>
      </c>
      <c r="G543" s="77">
        <v>100</v>
      </c>
      <c r="H543" s="77" t="s">
        <v>60</v>
      </c>
      <c r="I543" s="77">
        <v>2020</v>
      </c>
      <c r="J543" s="77">
        <v>565.76006783165496</v>
      </c>
      <c r="K543" s="77" t="s">
        <v>29</v>
      </c>
      <c r="L543" s="77" t="s">
        <v>29</v>
      </c>
      <c r="M543" s="77" t="s">
        <v>841</v>
      </c>
      <c r="N543" s="77">
        <v>1</v>
      </c>
      <c r="O543" s="77">
        <v>0</v>
      </c>
      <c r="P543" s="77" t="s">
        <v>8</v>
      </c>
      <c r="Q543" s="77">
        <v>33.425505600000001</v>
      </c>
      <c r="R543" s="77">
        <v>-111.94001249999999</v>
      </c>
      <c r="S543" s="77">
        <v>6096.0555670572003</v>
      </c>
      <c r="T543" s="77">
        <v>1.0253567496301299</v>
      </c>
      <c r="U543" s="77">
        <v>181</v>
      </c>
      <c r="V543" s="77">
        <v>636</v>
      </c>
      <c r="W543" s="77">
        <v>0.14760399999999901</v>
      </c>
      <c r="X543" s="77">
        <v>0</v>
      </c>
      <c r="Y543" s="77">
        <v>0</v>
      </c>
      <c r="Z543" s="77">
        <v>0</v>
      </c>
      <c r="AA543" s="77">
        <v>731.52666804686396</v>
      </c>
      <c r="AB543" s="77">
        <v>1.17296074963013</v>
      </c>
      <c r="AC543" s="77">
        <v>2114.2867358785202</v>
      </c>
      <c r="AE543" s="87" t="str">
        <f t="shared" si="228"/>
        <v>Domestic</v>
      </c>
      <c r="AF543" s="82" t="str">
        <f t="shared" si="229"/>
        <v>non-student</v>
      </c>
      <c r="AI543" s="82">
        <f>'GDP per Capita'!N543</f>
        <v>63809.64</v>
      </c>
      <c r="AJ543" s="82">
        <f t="shared" si="230"/>
        <v>63809.64</v>
      </c>
      <c r="AK543" s="82">
        <f t="shared" si="231"/>
        <v>63809.64</v>
      </c>
      <c r="AL543" s="88">
        <f t="shared" si="232"/>
        <v>3.313428403417603E-2</v>
      </c>
    </row>
    <row r="544" spans="1:38">
      <c r="A544" s="77" t="s">
        <v>232</v>
      </c>
      <c r="B544" s="77">
        <v>646</v>
      </c>
      <c r="C544" s="77">
        <v>39.739236400000003</v>
      </c>
      <c r="D544" s="77">
        <v>-104.98486229999899</v>
      </c>
      <c r="E544" s="77" t="s">
        <v>37</v>
      </c>
      <c r="G544" s="77">
        <v>100</v>
      </c>
      <c r="H544" s="77" t="s">
        <v>60</v>
      </c>
      <c r="I544" s="77">
        <v>2020</v>
      </c>
      <c r="J544" s="77">
        <v>565.76006783165496</v>
      </c>
      <c r="K544" s="77" t="s">
        <v>29</v>
      </c>
      <c r="L544" s="77" t="s">
        <v>29</v>
      </c>
      <c r="M544" s="77" t="s">
        <v>841</v>
      </c>
      <c r="N544" s="77">
        <v>1</v>
      </c>
      <c r="O544" s="77">
        <v>0</v>
      </c>
      <c r="P544" s="77" t="s">
        <v>8</v>
      </c>
      <c r="Q544" s="77">
        <v>33.425505600000001</v>
      </c>
      <c r="R544" s="77">
        <v>-111.94001249999999</v>
      </c>
      <c r="S544" s="77">
        <v>1873.3374875668801</v>
      </c>
      <c r="T544" s="77">
        <v>0.40899612871836899</v>
      </c>
      <c r="U544" s="77">
        <v>181</v>
      </c>
      <c r="V544" s="77">
        <v>636</v>
      </c>
      <c r="W544" s="77">
        <v>0.14760399999999901</v>
      </c>
      <c r="X544" s="77">
        <v>0</v>
      </c>
      <c r="Y544" s="77">
        <v>0</v>
      </c>
      <c r="Z544" s="77">
        <v>0</v>
      </c>
      <c r="AA544" s="77">
        <v>359.68079761284201</v>
      </c>
      <c r="AB544" s="77">
        <v>0.55660012871836895</v>
      </c>
      <c r="AC544" s="77">
        <v>1742.4408654444901</v>
      </c>
      <c r="AE544" s="87" t="str">
        <f t="shared" si="228"/>
        <v>Domestic</v>
      </c>
      <c r="AF544" s="82" t="str">
        <f t="shared" si="229"/>
        <v>non-student</v>
      </c>
      <c r="AI544" s="82">
        <f>'GDP per Capita'!N544</f>
        <v>63809.64</v>
      </c>
      <c r="AJ544" s="82">
        <f t="shared" si="230"/>
        <v>63809.64</v>
      </c>
      <c r="AK544" s="82">
        <f t="shared" si="231"/>
        <v>63809.64</v>
      </c>
      <c r="AL544" s="88">
        <f t="shared" si="232"/>
        <v>2.7306859362386155E-2</v>
      </c>
    </row>
    <row r="545" spans="1:38">
      <c r="A545" s="77" t="s">
        <v>282</v>
      </c>
      <c r="B545" s="77">
        <v>647</v>
      </c>
      <c r="C545" s="77">
        <v>40.5508527</v>
      </c>
      <c r="D545" s="77">
        <v>-105.06680849999999</v>
      </c>
      <c r="E545" s="77" t="s">
        <v>37</v>
      </c>
      <c r="G545" s="77">
        <v>0</v>
      </c>
      <c r="H545" s="77" t="s">
        <v>63</v>
      </c>
      <c r="I545" s="77">
        <v>2020</v>
      </c>
      <c r="J545" s="77">
        <v>0</v>
      </c>
      <c r="K545" s="77" t="s">
        <v>29</v>
      </c>
      <c r="L545" s="77" t="s">
        <v>29</v>
      </c>
      <c r="M545" s="77" t="s">
        <v>841</v>
      </c>
      <c r="N545" s="77">
        <v>0</v>
      </c>
      <c r="O545" s="77">
        <v>0</v>
      </c>
      <c r="P545" s="77" t="s">
        <v>8</v>
      </c>
      <c r="Q545" s="77">
        <v>33.425505600000001</v>
      </c>
      <c r="R545" s="77">
        <v>-111.94001249999999</v>
      </c>
      <c r="S545" s="77">
        <v>1998.95148576171</v>
      </c>
      <c r="T545" s="77">
        <v>0.42558280089435102</v>
      </c>
      <c r="U545" s="77">
        <v>181</v>
      </c>
      <c r="V545" s="77">
        <v>636</v>
      </c>
      <c r="W545" s="77">
        <v>0.14760399999999901</v>
      </c>
      <c r="X545" s="77">
        <v>0</v>
      </c>
      <c r="Y545" s="77">
        <v>0</v>
      </c>
      <c r="Z545" s="77">
        <v>0</v>
      </c>
      <c r="AA545" s="77">
        <v>383.79868526625</v>
      </c>
      <c r="AB545" s="77">
        <v>0.57318680089435103</v>
      </c>
      <c r="AC545" s="77">
        <v>1200.79868526625</v>
      </c>
      <c r="AE545" s="87" t="str">
        <f t="shared" si="228"/>
        <v>Domestic</v>
      </c>
      <c r="AF545" s="82" t="str">
        <f t="shared" si="229"/>
        <v>non-student</v>
      </c>
      <c r="AI545" s="82">
        <f>'GDP per Capita'!N545</f>
        <v>63809.64</v>
      </c>
      <c r="AJ545" s="82">
        <f t="shared" si="230"/>
        <v>63809.64</v>
      </c>
      <c r="AK545" s="82">
        <f t="shared" si="231"/>
        <v>63809.64</v>
      </c>
      <c r="AL545" s="88">
        <f t="shared" si="232"/>
        <v>1.8818452592214124E-2</v>
      </c>
    </row>
    <row r="546" spans="1:38">
      <c r="A546" s="77" t="s">
        <v>142</v>
      </c>
      <c r="B546" s="77">
        <v>648</v>
      </c>
      <c r="C546" s="77">
        <v>40.441694099999999</v>
      </c>
      <c r="D546" s="77">
        <v>-79.9900860999999</v>
      </c>
      <c r="E546" s="77" t="s">
        <v>41</v>
      </c>
      <c r="G546" s="77">
        <v>100</v>
      </c>
      <c r="H546" s="77" t="s">
        <v>60</v>
      </c>
      <c r="I546" s="77">
        <v>2020</v>
      </c>
      <c r="J546" s="77">
        <v>565.76006783165496</v>
      </c>
      <c r="K546" s="77" t="s">
        <v>29</v>
      </c>
      <c r="L546" s="77" t="s">
        <v>29</v>
      </c>
      <c r="M546" s="77" t="s">
        <v>841</v>
      </c>
      <c r="N546" s="77">
        <v>1</v>
      </c>
      <c r="O546" s="77">
        <v>0</v>
      </c>
      <c r="P546" s="77" t="s">
        <v>8</v>
      </c>
      <c r="Q546" s="77">
        <v>33.425505600000001</v>
      </c>
      <c r="R546" s="77">
        <v>-111.94001249999999</v>
      </c>
      <c r="S546" s="77">
        <v>5854.5770348624001</v>
      </c>
      <c r="T546" s="77">
        <v>0.99240964067114201</v>
      </c>
      <c r="U546" s="77">
        <v>181</v>
      </c>
      <c r="V546" s="77">
        <v>636</v>
      </c>
      <c r="W546" s="77">
        <v>0.14760399999999901</v>
      </c>
      <c r="X546" s="77">
        <v>0</v>
      </c>
      <c r="Y546" s="77">
        <v>0</v>
      </c>
      <c r="Z546" s="77">
        <v>0</v>
      </c>
      <c r="AA546" s="77">
        <v>702.54924418348799</v>
      </c>
      <c r="AB546" s="77">
        <v>1.1400136406711401</v>
      </c>
      <c r="AC546" s="77">
        <v>2085.3093120151402</v>
      </c>
      <c r="AE546" s="87" t="str">
        <f t="shared" si="228"/>
        <v>Domestic</v>
      </c>
      <c r="AF546" s="82" t="str">
        <f t="shared" si="229"/>
        <v>non-student</v>
      </c>
      <c r="AI546" s="82">
        <f>'GDP per Capita'!N546</f>
        <v>63809.64</v>
      </c>
      <c r="AJ546" s="82">
        <f t="shared" si="230"/>
        <v>63809.64</v>
      </c>
      <c r="AK546" s="82">
        <f t="shared" si="231"/>
        <v>63809.64</v>
      </c>
      <c r="AL546" s="88">
        <f t="shared" si="232"/>
        <v>3.2680161054272371E-2</v>
      </c>
    </row>
    <row r="547" spans="1:38">
      <c r="A547" s="77" t="s">
        <v>105</v>
      </c>
      <c r="B547" s="77">
        <v>649</v>
      </c>
      <c r="C547" s="77">
        <v>30.271128600000001</v>
      </c>
      <c r="D547" s="77">
        <v>-97.743699500000005</v>
      </c>
      <c r="E547" s="77" t="s">
        <v>38</v>
      </c>
      <c r="G547" s="77">
        <v>50</v>
      </c>
      <c r="H547" s="77" t="s">
        <v>61</v>
      </c>
      <c r="I547" s="77">
        <v>2020</v>
      </c>
      <c r="J547" s="77">
        <v>291.01289134438298</v>
      </c>
      <c r="K547" s="77" t="s">
        <v>29</v>
      </c>
      <c r="L547" s="77" t="s">
        <v>29</v>
      </c>
      <c r="M547" s="77" t="s">
        <v>841</v>
      </c>
      <c r="N547" s="77">
        <v>1</v>
      </c>
      <c r="O547" s="77">
        <v>0</v>
      </c>
      <c r="P547" s="77" t="s">
        <v>8</v>
      </c>
      <c r="Q547" s="77">
        <v>33.425505600000001</v>
      </c>
      <c r="R547" s="77">
        <v>-111.94001249999999</v>
      </c>
      <c r="S547" s="77">
        <v>2769.4765726196601</v>
      </c>
      <c r="T547" s="77">
        <v>0.52732661291170302</v>
      </c>
      <c r="U547" s="77">
        <v>181</v>
      </c>
      <c r="V547" s="77">
        <v>318</v>
      </c>
      <c r="W547" s="77">
        <v>7.3801999999999895E-2</v>
      </c>
      <c r="X547" s="77">
        <v>0</v>
      </c>
      <c r="Y547" s="77">
        <v>0</v>
      </c>
      <c r="Z547" s="77">
        <v>0</v>
      </c>
      <c r="AA547" s="77">
        <v>531.73950194297595</v>
      </c>
      <c r="AB547" s="77">
        <v>0.60112861291170305</v>
      </c>
      <c r="AC547" s="77">
        <v>1321.7523932873501</v>
      </c>
      <c r="AE547" s="87" t="str">
        <f t="shared" si="228"/>
        <v>Domestic</v>
      </c>
      <c r="AF547" s="82" t="str">
        <f t="shared" si="229"/>
        <v>student</v>
      </c>
      <c r="AI547" s="82">
        <f>'GDP per Capita'!N547</f>
        <v>63809.64</v>
      </c>
      <c r="AJ547" s="82">
        <f t="shared" si="230"/>
        <v>63809.64</v>
      </c>
      <c r="AK547" s="82">
        <f t="shared" si="231"/>
        <v>63809.64</v>
      </c>
      <c r="AL547" s="88">
        <f t="shared" si="232"/>
        <v>2.0713992326039609E-2</v>
      </c>
    </row>
    <row r="548" spans="1:38">
      <c r="A548" s="77" t="s">
        <v>130</v>
      </c>
      <c r="B548" s="77">
        <v>650</v>
      </c>
      <c r="C548" s="77">
        <v>42.8867166</v>
      </c>
      <c r="D548" s="77">
        <v>-78.878392199999993</v>
      </c>
      <c r="E548" s="77" t="s">
        <v>38</v>
      </c>
      <c r="G548" s="77">
        <v>50</v>
      </c>
      <c r="H548" s="77" t="s">
        <v>61</v>
      </c>
      <c r="I548" s="77">
        <v>2020</v>
      </c>
      <c r="J548" s="77">
        <v>291.01289134438298</v>
      </c>
      <c r="K548" s="77" t="s">
        <v>29</v>
      </c>
      <c r="L548" s="77" t="s">
        <v>29</v>
      </c>
      <c r="M548" s="77" t="s">
        <v>841</v>
      </c>
      <c r="N548" s="77">
        <v>1</v>
      </c>
      <c r="O548" s="77">
        <v>0</v>
      </c>
      <c r="P548" s="77" t="s">
        <v>8</v>
      </c>
      <c r="Q548" s="77">
        <v>33.425505600000001</v>
      </c>
      <c r="R548" s="77">
        <v>-111.94001249999999</v>
      </c>
      <c r="S548" s="77">
        <v>6105.4401344014104</v>
      </c>
      <c r="T548" s="77">
        <v>1.02663924581437</v>
      </c>
      <c r="U548" s="77">
        <v>181</v>
      </c>
      <c r="V548" s="77">
        <v>318</v>
      </c>
      <c r="W548" s="77">
        <v>7.3801999999999895E-2</v>
      </c>
      <c r="X548" s="77">
        <v>0</v>
      </c>
      <c r="Y548" s="77">
        <v>0</v>
      </c>
      <c r="Z548" s="77">
        <v>0</v>
      </c>
      <c r="AA548" s="77">
        <v>732.65281612817</v>
      </c>
      <c r="AB548" s="77">
        <v>1.10044124581437</v>
      </c>
      <c r="AC548" s="77">
        <v>1522.6657074725499</v>
      </c>
      <c r="AE548" s="87" t="str">
        <f t="shared" si="228"/>
        <v>Domestic</v>
      </c>
      <c r="AF548" s="82" t="str">
        <f t="shared" si="229"/>
        <v>student</v>
      </c>
      <c r="AI548" s="82">
        <f>'GDP per Capita'!N548</f>
        <v>63809.64</v>
      </c>
      <c r="AJ548" s="82">
        <f t="shared" si="230"/>
        <v>63809.64</v>
      </c>
      <c r="AK548" s="82">
        <f t="shared" si="231"/>
        <v>63809.64</v>
      </c>
      <c r="AL548" s="88">
        <f t="shared" si="232"/>
        <v>2.3862628083664943E-2</v>
      </c>
    </row>
    <row r="549" spans="1:38">
      <c r="A549" s="77" t="s">
        <v>113</v>
      </c>
      <c r="B549" s="77">
        <v>651</v>
      </c>
      <c r="C549" s="77">
        <v>39.785206199999998</v>
      </c>
      <c r="D549" s="77">
        <v>-75.979021500000002</v>
      </c>
      <c r="E549" s="77" t="s">
        <v>44</v>
      </c>
      <c r="G549" s="77">
        <v>0</v>
      </c>
      <c r="H549" s="77" t="s">
        <v>62</v>
      </c>
      <c r="I549" s="77">
        <v>2020</v>
      </c>
      <c r="J549" s="77">
        <v>0</v>
      </c>
      <c r="K549" s="77" t="s">
        <v>29</v>
      </c>
      <c r="L549" s="77" t="s">
        <v>29</v>
      </c>
      <c r="M549" s="77" t="s">
        <v>841</v>
      </c>
      <c r="N549" s="77">
        <v>0</v>
      </c>
      <c r="O549" s="77">
        <v>0</v>
      </c>
      <c r="P549" s="77" t="s">
        <v>8</v>
      </c>
      <c r="Q549" s="77">
        <v>33.425505600000001</v>
      </c>
      <c r="R549" s="77">
        <v>-111.94001249999999</v>
      </c>
      <c r="S549" s="77">
        <v>6527.8300063162596</v>
      </c>
      <c r="T549" s="77">
        <v>1.08452380202042</v>
      </c>
      <c r="U549" s="77">
        <v>181</v>
      </c>
      <c r="V549" s="77">
        <v>636</v>
      </c>
      <c r="W549" s="77">
        <v>0.14760399999999901</v>
      </c>
      <c r="X549" s="77">
        <v>0</v>
      </c>
      <c r="Y549" s="77">
        <v>0</v>
      </c>
      <c r="Z549" s="77">
        <v>0</v>
      </c>
      <c r="AA549" s="77">
        <v>783.33960075795096</v>
      </c>
      <c r="AB549" s="77">
        <v>1.23212780202042</v>
      </c>
      <c r="AC549" s="77">
        <v>1600.3396007579499</v>
      </c>
      <c r="AE549" s="87" t="str">
        <f t="shared" si="228"/>
        <v>Domestic</v>
      </c>
      <c r="AF549" s="82" t="str">
        <f t="shared" si="229"/>
        <v>student</v>
      </c>
      <c r="AI549" s="82">
        <f>'GDP per Capita'!N549</f>
        <v>63809.64</v>
      </c>
      <c r="AJ549" s="82">
        <f t="shared" si="230"/>
        <v>63809.64</v>
      </c>
      <c r="AK549" s="82">
        <f t="shared" si="231"/>
        <v>63809.64</v>
      </c>
      <c r="AL549" s="88">
        <f t="shared" si="232"/>
        <v>2.5079903299218581E-2</v>
      </c>
    </row>
    <row r="550" spans="1:38">
      <c r="A550" s="77" t="s">
        <v>224</v>
      </c>
      <c r="B550" s="77">
        <v>652</v>
      </c>
      <c r="C550" s="77">
        <v>51.083419599999999</v>
      </c>
      <c r="D550" s="77">
        <v>10.4234469</v>
      </c>
      <c r="E550" s="77" t="s">
        <v>38</v>
      </c>
      <c r="G550" s="77">
        <v>50</v>
      </c>
      <c r="H550" s="77" t="s">
        <v>61</v>
      </c>
      <c r="I550" s="77">
        <v>2020</v>
      </c>
      <c r="J550" s="77">
        <v>291.01289134438298</v>
      </c>
      <c r="K550" s="77" t="s">
        <v>224</v>
      </c>
      <c r="L550" s="77" t="s">
        <v>31</v>
      </c>
      <c r="M550" s="77" t="s">
        <v>841</v>
      </c>
      <c r="N550" s="77">
        <v>1</v>
      </c>
      <c r="O550" s="77">
        <v>0</v>
      </c>
      <c r="P550" s="77" t="s">
        <v>8</v>
      </c>
      <c r="Q550" s="77">
        <v>33.425505600000001</v>
      </c>
      <c r="R550" s="77">
        <v>-111.94001249999999</v>
      </c>
      <c r="S550" s="77">
        <v>18122.962310532101</v>
      </c>
      <c r="T550" s="77">
        <v>2.79631131722316</v>
      </c>
      <c r="U550" s="77">
        <v>181</v>
      </c>
      <c r="V550" s="77">
        <v>318</v>
      </c>
      <c r="W550" s="77">
        <v>7.3801999999999895E-2</v>
      </c>
      <c r="X550" s="77">
        <v>0</v>
      </c>
      <c r="Y550" s="77">
        <v>0</v>
      </c>
      <c r="Z550" s="77">
        <v>0</v>
      </c>
      <c r="AA550" s="77">
        <v>1902.9110426058701</v>
      </c>
      <c r="AB550" s="77">
        <v>2.8701133172231601</v>
      </c>
      <c r="AC550" s="77">
        <v>2692.9239339502601</v>
      </c>
      <c r="AE550" s="87" t="str">
        <f t="shared" si="228"/>
        <v>International</v>
      </c>
      <c r="AF550" s="82" t="str">
        <f t="shared" si="229"/>
        <v>student</v>
      </c>
      <c r="AI550" s="82">
        <f>'GDP per Capita'!N550</f>
        <v>49180.54</v>
      </c>
      <c r="AJ550" s="82">
        <f t="shared" si="230"/>
        <v>49180.54</v>
      </c>
      <c r="AK550" s="82">
        <f t="shared" si="231"/>
        <v>49180.54</v>
      </c>
      <c r="AL550" s="88">
        <f t="shared" si="232"/>
        <v>5.4755883809943118E-2</v>
      </c>
    </row>
    <row r="551" spans="1:38">
      <c r="A551" s="77" t="s">
        <v>162</v>
      </c>
      <c r="B551" s="77">
        <v>653</v>
      </c>
      <c r="C551" s="77">
        <v>40.027145300000001</v>
      </c>
      <c r="D551" s="77">
        <v>-78.523744699999995</v>
      </c>
      <c r="E551" s="77" t="s">
        <v>42</v>
      </c>
      <c r="G551" s="77">
        <v>100</v>
      </c>
      <c r="H551" s="77" t="s">
        <v>60</v>
      </c>
      <c r="I551" s="77">
        <v>2020</v>
      </c>
      <c r="J551" s="77">
        <v>565.76006783165496</v>
      </c>
      <c r="K551" s="77" t="s">
        <v>29</v>
      </c>
      <c r="L551" s="77" t="s">
        <v>29</v>
      </c>
      <c r="M551" s="77" t="s">
        <v>841</v>
      </c>
      <c r="N551" s="77">
        <v>1</v>
      </c>
      <c r="O551" s="77">
        <v>0</v>
      </c>
      <c r="P551" s="77" t="s">
        <v>8</v>
      </c>
      <c r="Q551" s="77">
        <v>33.425505600000001</v>
      </c>
      <c r="R551" s="77">
        <v>-111.94001249999999</v>
      </c>
      <c r="S551" s="77">
        <v>6096.0555670572003</v>
      </c>
      <c r="T551" s="77">
        <v>1.0253567496301299</v>
      </c>
      <c r="U551" s="77">
        <v>181</v>
      </c>
      <c r="V551" s="77">
        <v>636</v>
      </c>
      <c r="W551" s="77">
        <v>0.14760399999999901</v>
      </c>
      <c r="X551" s="77">
        <v>0</v>
      </c>
      <c r="Y551" s="77">
        <v>0</v>
      </c>
      <c r="Z551" s="77">
        <v>0</v>
      </c>
      <c r="AA551" s="77">
        <v>731.52666804686396</v>
      </c>
      <c r="AB551" s="77">
        <v>1.17296074963013</v>
      </c>
      <c r="AC551" s="77">
        <v>2114.2867358785202</v>
      </c>
      <c r="AE551" s="87" t="str">
        <f t="shared" si="228"/>
        <v>Domestic</v>
      </c>
      <c r="AF551" s="82" t="str">
        <f t="shared" si="229"/>
        <v>non-student</v>
      </c>
      <c r="AI551" s="82">
        <f>'GDP per Capita'!N551</f>
        <v>63809.64</v>
      </c>
      <c r="AJ551" s="82">
        <f t="shared" si="230"/>
        <v>63809.64</v>
      </c>
      <c r="AK551" s="82">
        <f t="shared" si="231"/>
        <v>63809.64</v>
      </c>
      <c r="AL551" s="88">
        <f t="shared" si="232"/>
        <v>3.313428403417603E-2</v>
      </c>
    </row>
    <row r="552" spans="1:38">
      <c r="A552" s="77" t="s">
        <v>126</v>
      </c>
      <c r="B552" s="77">
        <v>654</v>
      </c>
      <c r="C552" s="77">
        <v>39.606507299999997</v>
      </c>
      <c r="D552" s="77">
        <v>-75.833093399999996</v>
      </c>
      <c r="E552" s="77" t="s">
        <v>42</v>
      </c>
      <c r="G552" s="77">
        <v>100</v>
      </c>
      <c r="H552" s="77" t="s">
        <v>60</v>
      </c>
      <c r="I552" s="77">
        <v>2020</v>
      </c>
      <c r="J552" s="77">
        <v>565.76006783165496</v>
      </c>
      <c r="K552" s="77" t="s">
        <v>29</v>
      </c>
      <c r="L552" s="77" t="s">
        <v>29</v>
      </c>
      <c r="M552" s="77" t="s">
        <v>841</v>
      </c>
      <c r="N552" s="77">
        <v>1</v>
      </c>
      <c r="O552" s="77">
        <v>0</v>
      </c>
      <c r="P552" s="77" t="s">
        <v>8</v>
      </c>
      <c r="Q552" s="77">
        <v>33.425505600000001</v>
      </c>
      <c r="R552" s="77">
        <v>-111.94001249999999</v>
      </c>
      <c r="S552" s="77">
        <v>6552.2130549216299</v>
      </c>
      <c r="T552" s="77">
        <v>1.0878748683085999</v>
      </c>
      <c r="U552" s="77">
        <v>181</v>
      </c>
      <c r="V552" s="77">
        <v>636</v>
      </c>
      <c r="W552" s="77">
        <v>0.14760399999999901</v>
      </c>
      <c r="X552" s="77">
        <v>0</v>
      </c>
      <c r="Y552" s="77">
        <v>0</v>
      </c>
      <c r="Z552" s="77">
        <v>0</v>
      </c>
      <c r="AA552" s="77">
        <v>786.26556659059497</v>
      </c>
      <c r="AB552" s="77">
        <v>1.2354788683086</v>
      </c>
      <c r="AC552" s="77">
        <v>2169.0256344222498</v>
      </c>
      <c r="AE552" s="87" t="str">
        <f t="shared" si="228"/>
        <v>Domestic</v>
      </c>
      <c r="AF552" s="82" t="str">
        <f t="shared" si="229"/>
        <v>non-student</v>
      </c>
      <c r="AI552" s="82">
        <f>'GDP per Capita'!N552</f>
        <v>63809.64</v>
      </c>
      <c r="AJ552" s="82">
        <f t="shared" si="230"/>
        <v>63809.64</v>
      </c>
      <c r="AK552" s="82">
        <f t="shared" si="231"/>
        <v>63809.64</v>
      </c>
      <c r="AL552" s="88">
        <f t="shared" si="232"/>
        <v>3.3992130882140217E-2</v>
      </c>
    </row>
    <row r="553" spans="1:38">
      <c r="A553" s="77" t="s">
        <v>105</v>
      </c>
      <c r="B553" s="77">
        <v>655</v>
      </c>
      <c r="C553" s="77">
        <v>30.271128600000001</v>
      </c>
      <c r="D553" s="77">
        <v>-97.743699500000005</v>
      </c>
      <c r="E553" s="77" t="s">
        <v>38</v>
      </c>
      <c r="G553" s="77">
        <v>50</v>
      </c>
      <c r="H553" s="77" t="s">
        <v>61</v>
      </c>
      <c r="I553" s="77">
        <v>2020</v>
      </c>
      <c r="J553" s="77">
        <v>291.01289134438298</v>
      </c>
      <c r="K553" s="77" t="s">
        <v>29</v>
      </c>
      <c r="L553" s="77" t="s">
        <v>29</v>
      </c>
      <c r="M553" s="77" t="s">
        <v>841</v>
      </c>
      <c r="N553" s="77">
        <v>1</v>
      </c>
      <c r="O553" s="77">
        <v>0</v>
      </c>
      <c r="P553" s="77" t="s">
        <v>8</v>
      </c>
      <c r="Q553" s="77">
        <v>33.425505600000001</v>
      </c>
      <c r="R553" s="77">
        <v>-111.94001249999999</v>
      </c>
      <c r="S553" s="77">
        <v>2769.4765726196601</v>
      </c>
      <c r="T553" s="77">
        <v>0.52732661291170302</v>
      </c>
      <c r="U553" s="77">
        <v>181</v>
      </c>
      <c r="V553" s="77">
        <v>318</v>
      </c>
      <c r="W553" s="77">
        <v>7.3801999999999895E-2</v>
      </c>
      <c r="X553" s="77">
        <v>0</v>
      </c>
      <c r="Y553" s="77">
        <v>0</v>
      </c>
      <c r="Z553" s="77">
        <v>0</v>
      </c>
      <c r="AA553" s="77">
        <v>531.73950194297595</v>
      </c>
      <c r="AB553" s="77">
        <v>0.60112861291170305</v>
      </c>
      <c r="AC553" s="77">
        <v>1321.7523932873501</v>
      </c>
      <c r="AE553" s="87" t="str">
        <f t="shared" si="228"/>
        <v>Domestic</v>
      </c>
      <c r="AF553" s="82" t="str">
        <f t="shared" si="229"/>
        <v>student</v>
      </c>
      <c r="AI553" s="82">
        <f>'GDP per Capita'!N553</f>
        <v>63809.64</v>
      </c>
      <c r="AJ553" s="82">
        <f t="shared" si="230"/>
        <v>63809.64</v>
      </c>
      <c r="AK553" s="82">
        <f t="shared" si="231"/>
        <v>63809.64</v>
      </c>
      <c r="AL553" s="88">
        <f t="shared" si="232"/>
        <v>2.0713992326039609E-2</v>
      </c>
    </row>
    <row r="554" spans="1:38">
      <c r="A554" s="77" t="s">
        <v>85</v>
      </c>
      <c r="B554" s="77">
        <v>656</v>
      </c>
      <c r="C554" s="77">
        <v>36.062584299999997</v>
      </c>
      <c r="D554" s="77">
        <v>-94.157432799999995</v>
      </c>
      <c r="E554" s="77" t="s">
        <v>38</v>
      </c>
      <c r="G554" s="77">
        <v>50</v>
      </c>
      <c r="H554" s="77" t="s">
        <v>61</v>
      </c>
      <c r="I554" s="77">
        <v>2020</v>
      </c>
      <c r="J554" s="77">
        <v>291.01289134438298</v>
      </c>
      <c r="K554" s="77" t="s">
        <v>29</v>
      </c>
      <c r="L554" s="77" t="s">
        <v>29</v>
      </c>
      <c r="M554" s="77" t="s">
        <v>841</v>
      </c>
      <c r="N554" s="77">
        <v>1</v>
      </c>
      <c r="O554" s="77">
        <v>0</v>
      </c>
      <c r="P554" s="77" t="s">
        <v>8</v>
      </c>
      <c r="Q554" s="77">
        <v>33.425505600000001</v>
      </c>
      <c r="R554" s="77">
        <v>-111.94001249999999</v>
      </c>
      <c r="S554" s="77">
        <v>3297.1878285582902</v>
      </c>
      <c r="T554" s="77">
        <v>0.61023653461507699</v>
      </c>
      <c r="U554" s="77">
        <v>181</v>
      </c>
      <c r="V554" s="77">
        <v>318</v>
      </c>
      <c r="W554" s="77">
        <v>7.3801999999999895E-2</v>
      </c>
      <c r="X554" s="77">
        <v>0</v>
      </c>
      <c r="Y554" s="77">
        <v>0</v>
      </c>
      <c r="Z554" s="77">
        <v>0</v>
      </c>
      <c r="AA554" s="77">
        <v>633.06006308319195</v>
      </c>
      <c r="AB554" s="77">
        <v>0.68403853461507702</v>
      </c>
      <c r="AC554" s="77">
        <v>1423.07295442757</v>
      </c>
      <c r="AE554" s="87" t="str">
        <f t="shared" si="228"/>
        <v>Domestic</v>
      </c>
      <c r="AF554" s="82" t="str">
        <f t="shared" si="229"/>
        <v>student</v>
      </c>
      <c r="AI554" s="82">
        <f>'GDP per Capita'!N554</f>
        <v>63809.64</v>
      </c>
      <c r="AJ554" s="82">
        <f t="shared" si="230"/>
        <v>63809.64</v>
      </c>
      <c r="AK554" s="82">
        <f t="shared" si="231"/>
        <v>63809.64</v>
      </c>
      <c r="AL554" s="88">
        <f t="shared" si="232"/>
        <v>2.2301848974975724E-2</v>
      </c>
    </row>
    <row r="555" spans="1:38">
      <c r="A555" s="77" t="s">
        <v>83</v>
      </c>
      <c r="B555" s="77">
        <v>657</v>
      </c>
      <c r="C555" s="77">
        <v>22.283345399999899</v>
      </c>
      <c r="D555" s="77">
        <v>39.112814499999999</v>
      </c>
      <c r="E555" s="77" t="s">
        <v>43</v>
      </c>
      <c r="G555" s="77">
        <v>100</v>
      </c>
      <c r="H555" s="77" t="s">
        <v>60</v>
      </c>
      <c r="I555" s="77">
        <v>2020</v>
      </c>
      <c r="J555" s="77">
        <v>565.76006783165496</v>
      </c>
      <c r="K555" s="77" t="s">
        <v>570</v>
      </c>
      <c r="L555" s="77" t="s">
        <v>32</v>
      </c>
      <c r="M555" s="77" t="s">
        <v>841</v>
      </c>
      <c r="N555" s="77">
        <v>1</v>
      </c>
      <c r="O555" s="77">
        <v>0</v>
      </c>
      <c r="P555" s="77" t="s">
        <v>8</v>
      </c>
      <c r="Q555" s="77">
        <v>33.425505600000001</v>
      </c>
      <c r="R555" s="77">
        <v>-111.94001249999999</v>
      </c>
      <c r="S555" s="77">
        <v>26205.178499588201</v>
      </c>
      <c r="T555" s="77">
        <v>4.1296228348213599</v>
      </c>
      <c r="U555" s="77">
        <v>181</v>
      </c>
      <c r="V555" s="77">
        <v>636</v>
      </c>
      <c r="W555" s="77">
        <v>0.14760399999999901</v>
      </c>
      <c r="X555" s="77">
        <v>0</v>
      </c>
      <c r="Y555" s="77">
        <v>0</v>
      </c>
      <c r="Z555" s="77">
        <v>0</v>
      </c>
      <c r="AA555" s="77">
        <v>2397.7738327123202</v>
      </c>
      <c r="AB555" s="77">
        <v>4.2772268348213602</v>
      </c>
      <c r="AC555" s="77">
        <v>3780.5339005439801</v>
      </c>
      <c r="AE555" s="87" t="str">
        <f t="shared" si="228"/>
        <v>International</v>
      </c>
      <c r="AF555" s="82" t="str">
        <f t="shared" si="229"/>
        <v>non-student</v>
      </c>
      <c r="AI555" s="82">
        <f>'GDP per Capita'!N555</f>
        <v>21764.39</v>
      </c>
      <c r="AJ555" s="82">
        <f t="shared" si="230"/>
        <v>21764.39</v>
      </c>
      <c r="AK555" s="82">
        <f t="shared" si="231"/>
        <v>21764.39</v>
      </c>
      <c r="AL555" s="88">
        <f t="shared" si="232"/>
        <v>0.17370272727808958</v>
      </c>
    </row>
    <row r="556" spans="1:38">
      <c r="A556" s="77" t="s">
        <v>129</v>
      </c>
      <c r="B556" s="77">
        <v>658</v>
      </c>
      <c r="C556" s="77">
        <v>45.4972159</v>
      </c>
      <c r="D556" s="77">
        <v>-73.610364199999907</v>
      </c>
      <c r="E556" s="77" t="s">
        <v>38</v>
      </c>
      <c r="G556" s="77">
        <v>50</v>
      </c>
      <c r="H556" s="77" t="s">
        <v>61</v>
      </c>
      <c r="I556" s="77">
        <v>2020</v>
      </c>
      <c r="J556" s="77">
        <v>291.01289134438298</v>
      </c>
      <c r="K556" s="77" t="s">
        <v>320</v>
      </c>
      <c r="L556" s="77" t="s">
        <v>28</v>
      </c>
      <c r="M556" s="77" t="s">
        <v>841</v>
      </c>
      <c r="N556" s="77">
        <v>1</v>
      </c>
      <c r="O556" s="77">
        <v>0</v>
      </c>
      <c r="P556" s="77" t="s">
        <v>8</v>
      </c>
      <c r="Q556" s="77">
        <v>33.425505600000001</v>
      </c>
      <c r="R556" s="77">
        <v>-111.94001249999999</v>
      </c>
      <c r="S556" s="77">
        <v>7025.9706666532702</v>
      </c>
      <c r="T556" s="77">
        <v>1.15319334580872</v>
      </c>
      <c r="U556" s="77">
        <v>181</v>
      </c>
      <c r="V556" s="77">
        <v>318</v>
      </c>
      <c r="W556" s="77">
        <v>7.3801999999999895E-2</v>
      </c>
      <c r="X556" s="77">
        <v>0</v>
      </c>
      <c r="Y556" s="77">
        <v>0</v>
      </c>
      <c r="Z556" s="77">
        <v>0</v>
      </c>
      <c r="AA556" s="77">
        <v>843.11647999839204</v>
      </c>
      <c r="AB556" s="77">
        <v>1.2269953458087199</v>
      </c>
      <c r="AC556" s="77">
        <v>1633.1293713427699</v>
      </c>
      <c r="AE556" s="87" t="str">
        <f t="shared" si="228"/>
        <v>International</v>
      </c>
      <c r="AF556" s="82" t="str">
        <f t="shared" si="229"/>
        <v>student</v>
      </c>
      <c r="AI556" s="82">
        <f>'GDP per Capita'!N556</f>
        <v>49196.49</v>
      </c>
      <c r="AJ556" s="82">
        <f t="shared" si="230"/>
        <v>49196.49</v>
      </c>
      <c r="AK556" s="82">
        <f t="shared" si="231"/>
        <v>49196.49</v>
      </c>
      <c r="AL556" s="88">
        <f t="shared" si="232"/>
        <v>3.319605466452525E-2</v>
      </c>
    </row>
    <row r="557" spans="1:38">
      <c r="A557" s="77" t="s">
        <v>162</v>
      </c>
      <c r="B557" s="77">
        <v>659</v>
      </c>
      <c r="C557" s="77">
        <v>40.027145300000001</v>
      </c>
      <c r="D557" s="77">
        <v>-78.523744699999995</v>
      </c>
      <c r="E557" s="77" t="s">
        <v>42</v>
      </c>
      <c r="G557" s="77">
        <v>100</v>
      </c>
      <c r="H557" s="77" t="s">
        <v>60</v>
      </c>
      <c r="I557" s="77">
        <v>2020</v>
      </c>
      <c r="J557" s="77">
        <v>565.76006783165496</v>
      </c>
      <c r="K557" s="77" t="s">
        <v>29</v>
      </c>
      <c r="L557" s="77" t="s">
        <v>29</v>
      </c>
      <c r="M557" s="77" t="s">
        <v>841</v>
      </c>
      <c r="N557" s="77">
        <v>1</v>
      </c>
      <c r="O557" s="77">
        <v>0</v>
      </c>
      <c r="P557" s="77" t="s">
        <v>8</v>
      </c>
      <c r="Q557" s="77">
        <v>33.425505600000001</v>
      </c>
      <c r="R557" s="77">
        <v>-111.94001249999999</v>
      </c>
      <c r="S557" s="77">
        <v>6096.0555670572003</v>
      </c>
      <c r="T557" s="77">
        <v>1.0253567496301299</v>
      </c>
      <c r="U557" s="77">
        <v>181</v>
      </c>
      <c r="V557" s="77">
        <v>636</v>
      </c>
      <c r="W557" s="77">
        <v>0.14760399999999901</v>
      </c>
      <c r="X557" s="77">
        <v>0</v>
      </c>
      <c r="Y557" s="77">
        <v>0</v>
      </c>
      <c r="Z557" s="77">
        <v>0</v>
      </c>
      <c r="AA557" s="77">
        <v>731.52666804686396</v>
      </c>
      <c r="AB557" s="77">
        <v>1.17296074963013</v>
      </c>
      <c r="AC557" s="77">
        <v>2114.2867358785202</v>
      </c>
      <c r="AE557" s="87" t="str">
        <f t="shared" si="228"/>
        <v>Domestic</v>
      </c>
      <c r="AF557" s="82" t="str">
        <f t="shared" si="229"/>
        <v>non-student</v>
      </c>
      <c r="AI557" s="82">
        <f>'GDP per Capita'!N557</f>
        <v>63809.64</v>
      </c>
      <c r="AJ557" s="82">
        <f t="shared" si="230"/>
        <v>63809.64</v>
      </c>
      <c r="AK557" s="82">
        <f t="shared" si="231"/>
        <v>63809.64</v>
      </c>
      <c r="AL557" s="88">
        <f t="shared" si="232"/>
        <v>3.313428403417603E-2</v>
      </c>
    </row>
    <row r="558" spans="1:38">
      <c r="A558" s="77" t="s">
        <v>283</v>
      </c>
      <c r="B558" s="77">
        <v>660</v>
      </c>
      <c r="C558" s="77">
        <v>51.184042099999999</v>
      </c>
      <c r="D558" s="77">
        <v>5.1155267000000002</v>
      </c>
      <c r="E558" s="77" t="s">
        <v>39</v>
      </c>
      <c r="G558" s="77">
        <v>100</v>
      </c>
      <c r="H558" s="77" t="s">
        <v>60</v>
      </c>
      <c r="I558" s="77">
        <v>2020</v>
      </c>
      <c r="J558" s="77">
        <v>565.76006783165496</v>
      </c>
      <c r="K558" s="77" t="s">
        <v>332</v>
      </c>
      <c r="L558" s="77" t="s">
        <v>31</v>
      </c>
      <c r="M558" s="77" t="s">
        <v>841</v>
      </c>
      <c r="N558" s="77">
        <v>1</v>
      </c>
      <c r="O558" s="77">
        <v>0</v>
      </c>
      <c r="P558" s="77" t="s">
        <v>8</v>
      </c>
      <c r="Q558" s="77">
        <v>33.425505600000001</v>
      </c>
      <c r="R558" s="77">
        <v>-111.94001249999999</v>
      </c>
      <c r="S558" s="77">
        <v>17563.114591365498</v>
      </c>
      <c r="T558" s="77">
        <v>2.7082172682773602</v>
      </c>
      <c r="U558" s="77">
        <v>181</v>
      </c>
      <c r="V558" s="77">
        <v>636</v>
      </c>
      <c r="W558" s="77">
        <v>0.14760399999999901</v>
      </c>
      <c r="X558" s="77">
        <v>0</v>
      </c>
      <c r="Y558" s="77">
        <v>0</v>
      </c>
      <c r="Z558" s="77">
        <v>0</v>
      </c>
      <c r="AA558" s="77">
        <v>1844.12703209338</v>
      </c>
      <c r="AB558" s="77">
        <v>2.85582126827736</v>
      </c>
      <c r="AC558" s="77">
        <v>3226.8870999250398</v>
      </c>
      <c r="AE558" s="87" t="str">
        <f t="shared" si="228"/>
        <v>International</v>
      </c>
      <c r="AF558" s="82" t="str">
        <f t="shared" si="229"/>
        <v>non-student</v>
      </c>
      <c r="AI558" s="82">
        <f>'GDP per Capita'!N558</f>
        <v>47811.55</v>
      </c>
      <c r="AJ558" s="82">
        <f t="shared" si="230"/>
        <v>47811.55</v>
      </c>
      <c r="AK558" s="82">
        <f t="shared" si="231"/>
        <v>47811.55</v>
      </c>
      <c r="AL558" s="88">
        <f t="shared" si="232"/>
        <v>6.7491790162106005E-2</v>
      </c>
    </row>
    <row r="559" spans="1:38">
      <c r="A559" s="77" t="s">
        <v>163</v>
      </c>
      <c r="B559" s="77">
        <v>661</v>
      </c>
      <c r="C559" s="77">
        <v>39.101874199999997</v>
      </c>
      <c r="D559" s="77">
        <v>-84.512833200000003</v>
      </c>
      <c r="E559" s="77" t="s">
        <v>41</v>
      </c>
      <c r="G559" s="77">
        <v>100</v>
      </c>
      <c r="H559" s="77" t="s">
        <v>60</v>
      </c>
      <c r="I559" s="77">
        <v>2020</v>
      </c>
      <c r="J559" s="77">
        <v>565.76006783165496</v>
      </c>
      <c r="K559" s="77" t="s">
        <v>29</v>
      </c>
      <c r="L559" s="77" t="s">
        <v>29</v>
      </c>
      <c r="M559" s="77" t="s">
        <v>841</v>
      </c>
      <c r="N559" s="77">
        <v>1</v>
      </c>
      <c r="O559" s="77">
        <v>0</v>
      </c>
      <c r="P559" s="77" t="s">
        <v>8</v>
      </c>
      <c r="Q559" s="77">
        <v>33.425505600000001</v>
      </c>
      <c r="R559" s="77">
        <v>-111.94001249999999</v>
      </c>
      <c r="S559" s="77">
        <v>5056.2434835980603</v>
      </c>
      <c r="T559" s="77">
        <v>0.88421720308588203</v>
      </c>
      <c r="U559" s="77">
        <v>181</v>
      </c>
      <c r="V559" s="77">
        <v>636</v>
      </c>
      <c r="W559" s="77">
        <v>0.14760399999999901</v>
      </c>
      <c r="X559" s="77">
        <v>0</v>
      </c>
      <c r="Y559" s="77">
        <v>0</v>
      </c>
      <c r="Z559" s="77">
        <v>0</v>
      </c>
      <c r="AA559" s="77">
        <v>606.74921803176699</v>
      </c>
      <c r="AB559" s="77">
        <v>1.03182120308588</v>
      </c>
      <c r="AC559" s="77">
        <v>1989.50928586342</v>
      </c>
      <c r="AE559" s="87" t="str">
        <f t="shared" si="228"/>
        <v>Domestic</v>
      </c>
      <c r="AF559" s="82" t="str">
        <f t="shared" si="229"/>
        <v>non-student</v>
      </c>
      <c r="AI559" s="82">
        <f>'GDP per Capita'!N559</f>
        <v>63809.64</v>
      </c>
      <c r="AJ559" s="82">
        <f t="shared" si="230"/>
        <v>63809.64</v>
      </c>
      <c r="AK559" s="82">
        <f t="shared" si="231"/>
        <v>63809.64</v>
      </c>
      <c r="AL559" s="88">
        <f t="shared" si="232"/>
        <v>3.1178820094634917E-2</v>
      </c>
    </row>
    <row r="560" spans="1:38">
      <c r="A560" s="77" t="s">
        <v>114</v>
      </c>
      <c r="B560" s="77">
        <v>662</v>
      </c>
      <c r="C560" s="77">
        <v>41.489982699999999</v>
      </c>
      <c r="D560" s="77">
        <v>-71.313770700000006</v>
      </c>
      <c r="E560" s="77" t="s">
        <v>42</v>
      </c>
      <c r="G560" s="77">
        <v>100</v>
      </c>
      <c r="H560" s="77" t="s">
        <v>60</v>
      </c>
      <c r="I560" s="77">
        <v>2020</v>
      </c>
      <c r="J560" s="77">
        <v>565.76006783165496</v>
      </c>
      <c r="K560" s="77" t="s">
        <v>29</v>
      </c>
      <c r="L560" s="77" t="s">
        <v>29</v>
      </c>
      <c r="M560" s="77" t="s">
        <v>841</v>
      </c>
      <c r="N560" s="77">
        <v>1</v>
      </c>
      <c r="O560" s="77">
        <v>0</v>
      </c>
      <c r="P560" s="77" t="s">
        <v>8</v>
      </c>
      <c r="Q560" s="77">
        <v>33.425505600000001</v>
      </c>
      <c r="R560" s="77">
        <v>-111.94001249999999</v>
      </c>
      <c r="S560" s="77">
        <v>7321.1747213789204</v>
      </c>
      <c r="T560" s="77">
        <v>1.1940940950076</v>
      </c>
      <c r="U560" s="77">
        <v>181</v>
      </c>
      <c r="V560" s="77">
        <v>636</v>
      </c>
      <c r="W560" s="77">
        <v>0.14760399999999901</v>
      </c>
      <c r="X560" s="77">
        <v>0</v>
      </c>
      <c r="Y560" s="77">
        <v>0</v>
      </c>
      <c r="Z560" s="77">
        <v>0</v>
      </c>
      <c r="AA560" s="77">
        <v>878.54096656546994</v>
      </c>
      <c r="AB560" s="77">
        <v>1.3416980950076001</v>
      </c>
      <c r="AC560" s="77">
        <v>2261.30103439712</v>
      </c>
      <c r="AE560" s="87" t="str">
        <f t="shared" si="228"/>
        <v>Domestic</v>
      </c>
      <c r="AF560" s="82" t="str">
        <f t="shared" si="229"/>
        <v>non-student</v>
      </c>
      <c r="AI560" s="82">
        <f>'GDP per Capita'!N560</f>
        <v>63809.64</v>
      </c>
      <c r="AJ560" s="82">
        <f t="shared" si="230"/>
        <v>63809.64</v>
      </c>
      <c r="AK560" s="82">
        <f t="shared" si="231"/>
        <v>63809.64</v>
      </c>
      <c r="AL560" s="88">
        <f t="shared" si="232"/>
        <v>3.5438235263466775E-2</v>
      </c>
    </row>
    <row r="561" spans="1:38">
      <c r="A561" s="77" t="s">
        <v>284</v>
      </c>
      <c r="B561" s="77">
        <v>663</v>
      </c>
      <c r="C561" s="77">
        <v>42.296686100000002</v>
      </c>
      <c r="D561" s="77">
        <v>-89.621227099999999</v>
      </c>
      <c r="E561" s="77" t="s">
        <v>42</v>
      </c>
      <c r="G561" s="77">
        <v>100</v>
      </c>
      <c r="H561" s="77" t="s">
        <v>60</v>
      </c>
      <c r="I561" s="77">
        <v>2020</v>
      </c>
      <c r="J561" s="77">
        <v>565.76006783165496</v>
      </c>
      <c r="K561" s="77" t="s">
        <v>29</v>
      </c>
      <c r="L561" s="77" t="s">
        <v>29</v>
      </c>
      <c r="M561" s="77" t="s">
        <v>841</v>
      </c>
      <c r="N561" s="77">
        <v>1</v>
      </c>
      <c r="O561" s="77">
        <v>0</v>
      </c>
      <c r="P561" s="77" t="s">
        <v>8</v>
      </c>
      <c r="Q561" s="77">
        <v>33.425505600000001</v>
      </c>
      <c r="R561" s="77">
        <v>-111.94001249999999</v>
      </c>
      <c r="S561" s="77">
        <v>4368.9800688267997</v>
      </c>
      <c r="T561" s="77">
        <v>0.78086302688926701</v>
      </c>
      <c r="U561" s="77">
        <v>181</v>
      </c>
      <c r="V561" s="77">
        <v>636</v>
      </c>
      <c r="W561" s="77">
        <v>0.14760399999999901</v>
      </c>
      <c r="X561" s="77">
        <v>0</v>
      </c>
      <c r="Y561" s="77">
        <v>0</v>
      </c>
      <c r="Z561" s="77">
        <v>0</v>
      </c>
      <c r="AA561" s="77">
        <v>524.27760825921598</v>
      </c>
      <c r="AB561" s="77">
        <v>0.92846702688926697</v>
      </c>
      <c r="AC561" s="77">
        <v>1907.03767609087</v>
      </c>
      <c r="AE561" s="87" t="str">
        <f t="shared" si="228"/>
        <v>Domestic</v>
      </c>
      <c r="AF561" s="82" t="str">
        <f t="shared" si="229"/>
        <v>non-student</v>
      </c>
      <c r="AI561" s="82">
        <f>'GDP per Capita'!N561</f>
        <v>63809.64</v>
      </c>
      <c r="AJ561" s="82">
        <f t="shared" si="230"/>
        <v>63809.64</v>
      </c>
      <c r="AK561" s="82">
        <f t="shared" si="231"/>
        <v>63809.64</v>
      </c>
      <c r="AL561" s="88">
        <f t="shared" si="232"/>
        <v>2.9886356921789092E-2</v>
      </c>
    </row>
    <row r="562" spans="1:38">
      <c r="A562" s="77" t="s">
        <v>89</v>
      </c>
      <c r="B562" s="77">
        <v>664</v>
      </c>
      <c r="C562" s="77">
        <v>39.962260100000002</v>
      </c>
      <c r="D562" s="77">
        <v>-83.000706499999893</v>
      </c>
      <c r="E562" s="77" t="s">
        <v>37</v>
      </c>
      <c r="G562" s="77">
        <v>100</v>
      </c>
      <c r="H562" s="77" t="s">
        <v>60</v>
      </c>
      <c r="I562" s="77">
        <v>2020</v>
      </c>
      <c r="J562" s="77">
        <v>565.76006783165496</v>
      </c>
      <c r="K562" s="77" t="s">
        <v>29</v>
      </c>
      <c r="L562" s="77" t="s">
        <v>29</v>
      </c>
      <c r="M562" s="77" t="s">
        <v>841</v>
      </c>
      <c r="N562" s="77">
        <v>1</v>
      </c>
      <c r="O562" s="77">
        <v>0</v>
      </c>
      <c r="P562" s="77" t="s">
        <v>8</v>
      </c>
      <c r="Q562" s="77">
        <v>33.425505600000001</v>
      </c>
      <c r="R562" s="77">
        <v>-111.94001249999999</v>
      </c>
      <c r="S562" s="77">
        <v>5334.9665669544702</v>
      </c>
      <c r="T562" s="77">
        <v>0.921862934683221</v>
      </c>
      <c r="U562" s="77">
        <v>181</v>
      </c>
      <c r="V562" s="77">
        <v>636</v>
      </c>
      <c r="W562" s="77">
        <v>0.14760399999999901</v>
      </c>
      <c r="X562" s="77">
        <v>0</v>
      </c>
      <c r="Y562" s="77">
        <v>0</v>
      </c>
      <c r="Z562" s="77">
        <v>0</v>
      </c>
      <c r="AA562" s="77">
        <v>640.19598803453698</v>
      </c>
      <c r="AB562" s="77">
        <v>1.06946693468322</v>
      </c>
      <c r="AC562" s="77">
        <v>2022.9560558661899</v>
      </c>
      <c r="AE562" s="87" t="str">
        <f t="shared" si="228"/>
        <v>Domestic</v>
      </c>
      <c r="AF562" s="82" t="str">
        <f t="shared" si="229"/>
        <v>non-student</v>
      </c>
      <c r="AI562" s="82">
        <f>'GDP per Capita'!N562</f>
        <v>63809.64</v>
      </c>
      <c r="AJ562" s="82">
        <f t="shared" si="230"/>
        <v>63809.64</v>
      </c>
      <c r="AK562" s="82">
        <f t="shared" si="231"/>
        <v>63809.64</v>
      </c>
      <c r="AL562" s="88">
        <f t="shared" si="232"/>
        <v>3.170298493873637E-2</v>
      </c>
    </row>
    <row r="563" spans="1:38">
      <c r="A563" s="77" t="s">
        <v>285</v>
      </c>
      <c r="B563" s="77">
        <v>665</v>
      </c>
      <c r="C563" s="77">
        <v>35.910143799999901</v>
      </c>
      <c r="D563" s="77">
        <v>-79.075289499999997</v>
      </c>
      <c r="E563" s="77" t="s">
        <v>38</v>
      </c>
      <c r="G563" s="77">
        <v>50</v>
      </c>
      <c r="H563" s="77" t="s">
        <v>61</v>
      </c>
      <c r="I563" s="77">
        <v>2020</v>
      </c>
      <c r="J563" s="77">
        <v>291.01289134438298</v>
      </c>
      <c r="K563" s="77" t="s">
        <v>29</v>
      </c>
      <c r="L563" s="77" t="s">
        <v>29</v>
      </c>
      <c r="M563" s="77" t="s">
        <v>841</v>
      </c>
      <c r="N563" s="77">
        <v>1</v>
      </c>
      <c r="O563" s="77">
        <v>0</v>
      </c>
      <c r="P563" s="77" t="s">
        <v>8</v>
      </c>
      <c r="Q563" s="77">
        <v>33.425505600000001</v>
      </c>
      <c r="R563" s="77">
        <v>-111.94001249999999</v>
      </c>
      <c r="S563" s="77">
        <v>6008.2903092217502</v>
      </c>
      <c r="T563" s="77">
        <v>1.0133702511967899</v>
      </c>
      <c r="U563" s="77">
        <v>181</v>
      </c>
      <c r="V563" s="77">
        <v>318</v>
      </c>
      <c r="W563" s="77">
        <v>7.3801999999999895E-2</v>
      </c>
      <c r="X563" s="77">
        <v>0</v>
      </c>
      <c r="Y563" s="77">
        <v>0</v>
      </c>
      <c r="Z563" s="77">
        <v>0</v>
      </c>
      <c r="AA563" s="77">
        <v>720.99483710661002</v>
      </c>
      <c r="AB563" s="77">
        <v>1.0871722511967901</v>
      </c>
      <c r="AC563" s="77">
        <v>1511.00772845099</v>
      </c>
      <c r="AE563" s="87" t="str">
        <f t="shared" si="228"/>
        <v>Domestic</v>
      </c>
      <c r="AF563" s="82" t="str">
        <f t="shared" si="229"/>
        <v>student</v>
      </c>
      <c r="AI563" s="82">
        <f>'GDP per Capita'!N563</f>
        <v>63809.64</v>
      </c>
      <c r="AJ563" s="82">
        <f t="shared" si="230"/>
        <v>63809.64</v>
      </c>
      <c r="AK563" s="82">
        <f t="shared" si="231"/>
        <v>63809.64</v>
      </c>
      <c r="AL563" s="88">
        <f t="shared" si="232"/>
        <v>2.367992874510795E-2</v>
      </c>
    </row>
    <row r="564" spans="1:38">
      <c r="A564" s="77" t="s">
        <v>126</v>
      </c>
      <c r="B564" s="77">
        <v>666</v>
      </c>
      <c r="C564" s="77">
        <v>39.606507299999997</v>
      </c>
      <c r="D564" s="77">
        <v>-75.833093399999996</v>
      </c>
      <c r="E564" s="77" t="s">
        <v>42</v>
      </c>
      <c r="G564" s="77">
        <v>100</v>
      </c>
      <c r="H564" s="77" t="s">
        <v>60</v>
      </c>
      <c r="I564" s="77">
        <v>2020</v>
      </c>
      <c r="J564" s="77">
        <v>565.76006783165496</v>
      </c>
      <c r="K564" s="77" t="s">
        <v>29</v>
      </c>
      <c r="L564" s="77" t="s">
        <v>29</v>
      </c>
      <c r="M564" s="77" t="s">
        <v>841</v>
      </c>
      <c r="N564" s="77">
        <v>1</v>
      </c>
      <c r="O564" s="77">
        <v>0</v>
      </c>
      <c r="P564" s="77" t="s">
        <v>8</v>
      </c>
      <c r="Q564" s="77">
        <v>33.425505600000001</v>
      </c>
      <c r="R564" s="77">
        <v>-111.94001249999999</v>
      </c>
      <c r="S564" s="77">
        <v>6552.2130549216299</v>
      </c>
      <c r="T564" s="77">
        <v>1.0878748683085999</v>
      </c>
      <c r="U564" s="77">
        <v>181</v>
      </c>
      <c r="V564" s="77">
        <v>636</v>
      </c>
      <c r="W564" s="77">
        <v>0.14760399999999901</v>
      </c>
      <c r="X564" s="77">
        <v>0</v>
      </c>
      <c r="Y564" s="77">
        <v>0</v>
      </c>
      <c r="Z564" s="77">
        <v>0</v>
      </c>
      <c r="AA564" s="77">
        <v>786.26556659059497</v>
      </c>
      <c r="AB564" s="77">
        <v>1.2354788683086</v>
      </c>
      <c r="AC564" s="77">
        <v>2169.0256344222498</v>
      </c>
      <c r="AE564" s="87" t="str">
        <f t="shared" si="228"/>
        <v>Domestic</v>
      </c>
      <c r="AF564" s="82" t="str">
        <f t="shared" si="229"/>
        <v>non-student</v>
      </c>
      <c r="AI564" s="82">
        <f>'GDP per Capita'!N564</f>
        <v>63809.64</v>
      </c>
      <c r="AJ564" s="82">
        <f t="shared" si="230"/>
        <v>63809.64</v>
      </c>
      <c r="AK564" s="82">
        <f t="shared" si="231"/>
        <v>63809.64</v>
      </c>
      <c r="AL564" s="88">
        <f t="shared" si="232"/>
        <v>3.3992130882140217E-2</v>
      </c>
    </row>
    <row r="565" spans="1:38">
      <c r="A565" s="77" t="s">
        <v>128</v>
      </c>
      <c r="B565" s="77">
        <v>667</v>
      </c>
      <c r="C565" s="77">
        <v>46.230215149999999</v>
      </c>
      <c r="D565" s="77">
        <v>7.3637051847831998</v>
      </c>
      <c r="E565" s="77" t="s">
        <v>43</v>
      </c>
      <c r="G565" s="77">
        <v>100</v>
      </c>
      <c r="H565" s="77" t="s">
        <v>60</v>
      </c>
      <c r="I565" s="77">
        <v>2020</v>
      </c>
      <c r="J565" s="77">
        <v>565.76006783165496</v>
      </c>
      <c r="K565" s="77" t="s">
        <v>575</v>
      </c>
      <c r="L565" s="77" t="s">
        <v>31</v>
      </c>
      <c r="M565" s="77" t="s">
        <v>841</v>
      </c>
      <c r="N565" s="77">
        <v>1</v>
      </c>
      <c r="O565" s="77">
        <v>0</v>
      </c>
      <c r="P565" s="77" t="s">
        <v>8</v>
      </c>
      <c r="Q565" s="77">
        <v>33.425505600000001</v>
      </c>
      <c r="R565" s="77">
        <v>-111.94001249999999</v>
      </c>
      <c r="S565" s="77">
        <v>18543.862771567201</v>
      </c>
      <c r="T565" s="77">
        <v>2.8629052529625598</v>
      </c>
      <c r="U565" s="77">
        <v>181</v>
      </c>
      <c r="V565" s="77">
        <v>636</v>
      </c>
      <c r="W565" s="77">
        <v>0.14760399999999901</v>
      </c>
      <c r="X565" s="77">
        <v>0</v>
      </c>
      <c r="Y565" s="77">
        <v>0</v>
      </c>
      <c r="Z565" s="77">
        <v>0</v>
      </c>
      <c r="AA565" s="77">
        <v>1947.1055910145501</v>
      </c>
      <c r="AB565" s="77">
        <v>3.0105092529625601</v>
      </c>
      <c r="AC565" s="77">
        <v>3329.86565884621</v>
      </c>
      <c r="AE565" s="87" t="str">
        <f t="shared" si="228"/>
        <v>International</v>
      </c>
      <c r="AF565" s="82" t="str">
        <f t="shared" si="229"/>
        <v>non-student</v>
      </c>
      <c r="AI565" s="82">
        <f>'GDP per Capita'!N565</f>
        <v>84665.279999999999</v>
      </c>
      <c r="AJ565" s="82">
        <f t="shared" si="230"/>
        <v>84665.279999999999</v>
      </c>
      <c r="AK565" s="82">
        <f t="shared" si="231"/>
        <v>84665.279999999999</v>
      </c>
      <c r="AL565" s="88">
        <f t="shared" si="232"/>
        <v>3.9329766095927518E-2</v>
      </c>
    </row>
    <row r="566" spans="1:38">
      <c r="A566" s="77" t="s">
        <v>161</v>
      </c>
      <c r="B566" s="77">
        <v>668</v>
      </c>
      <c r="C566" s="77">
        <v>41.308213799999997</v>
      </c>
      <c r="D566" s="77">
        <v>-72.925051799999906</v>
      </c>
      <c r="E566" s="77" t="s">
        <v>38</v>
      </c>
      <c r="G566" s="77">
        <v>50</v>
      </c>
      <c r="H566" s="77" t="s">
        <v>61</v>
      </c>
      <c r="I566" s="77">
        <v>2020</v>
      </c>
      <c r="J566" s="77">
        <v>291.01289134438298</v>
      </c>
      <c r="K566" s="77" t="s">
        <v>29</v>
      </c>
      <c r="L566" s="77" t="s">
        <v>29</v>
      </c>
      <c r="M566" s="77" t="s">
        <v>841</v>
      </c>
      <c r="N566" s="77">
        <v>1</v>
      </c>
      <c r="O566" s="77">
        <v>0</v>
      </c>
      <c r="P566" s="77" t="s">
        <v>8</v>
      </c>
      <c r="Q566" s="77">
        <v>33.425505600000001</v>
      </c>
      <c r="R566" s="77">
        <v>-111.94001249999999</v>
      </c>
      <c r="S566" s="77">
        <v>7051.6282286968999</v>
      </c>
      <c r="T566" s="77">
        <v>1.1567421268384599</v>
      </c>
      <c r="U566" s="77">
        <v>181</v>
      </c>
      <c r="V566" s="77">
        <v>318</v>
      </c>
      <c r="W566" s="77">
        <v>7.3801999999999895E-2</v>
      </c>
      <c r="X566" s="77">
        <v>0</v>
      </c>
      <c r="Y566" s="77">
        <v>0</v>
      </c>
      <c r="Z566" s="77">
        <v>0</v>
      </c>
      <c r="AA566" s="77">
        <v>846.19538744362796</v>
      </c>
      <c r="AB566" s="77">
        <v>1.23054412683846</v>
      </c>
      <c r="AC566" s="77">
        <v>1636.2082787880099</v>
      </c>
      <c r="AE566" s="87" t="str">
        <f t="shared" si="228"/>
        <v>Domestic</v>
      </c>
      <c r="AF566" s="82" t="str">
        <f t="shared" si="229"/>
        <v>student</v>
      </c>
      <c r="AI566" s="82">
        <f>'GDP per Capita'!N566</f>
        <v>63809.64</v>
      </c>
      <c r="AJ566" s="82">
        <f t="shared" si="230"/>
        <v>63809.64</v>
      </c>
      <c r="AK566" s="82">
        <f t="shared" si="231"/>
        <v>63809.64</v>
      </c>
      <c r="AL566" s="88">
        <f t="shared" si="232"/>
        <v>2.5642023349262116E-2</v>
      </c>
    </row>
    <row r="567" spans="1:38">
      <c r="A567" s="77" t="s">
        <v>195</v>
      </c>
      <c r="B567" s="77">
        <v>669</v>
      </c>
      <c r="C567" s="77">
        <v>39.331993400000002</v>
      </c>
      <c r="D567" s="77">
        <v>16.184382800000002</v>
      </c>
      <c r="E567" s="77" t="s">
        <v>39</v>
      </c>
      <c r="G567" s="77">
        <v>100</v>
      </c>
      <c r="H567" s="77" t="s">
        <v>60</v>
      </c>
      <c r="I567" s="77">
        <v>2020</v>
      </c>
      <c r="J567" s="77">
        <v>565.76006783165496</v>
      </c>
      <c r="K567" s="77" t="s">
        <v>557</v>
      </c>
      <c r="L567" s="77" t="s">
        <v>31</v>
      </c>
      <c r="M567" s="77" t="s">
        <v>841</v>
      </c>
      <c r="N567" s="77">
        <v>1</v>
      </c>
      <c r="O567" s="77">
        <v>0</v>
      </c>
      <c r="P567" s="77" t="s">
        <v>8</v>
      </c>
      <c r="Q567" s="77">
        <v>33.425505600000001</v>
      </c>
      <c r="R567" s="77">
        <v>-111.94001249999999</v>
      </c>
      <c r="S567" s="77">
        <v>20644.940164706899</v>
      </c>
      <c r="T567" s="77">
        <v>3.2000021547763899</v>
      </c>
      <c r="U567" s="77">
        <v>181</v>
      </c>
      <c r="V567" s="77">
        <v>636</v>
      </c>
      <c r="W567" s="77">
        <v>0.14760399999999901</v>
      </c>
      <c r="X567" s="77">
        <v>0</v>
      </c>
      <c r="Y567" s="77">
        <v>0</v>
      </c>
      <c r="Z567" s="77">
        <v>0</v>
      </c>
      <c r="AA567" s="77">
        <v>1889.01202507068</v>
      </c>
      <c r="AB567" s="77">
        <v>3.3476061547763898</v>
      </c>
      <c r="AC567" s="77">
        <v>3271.7720929023399</v>
      </c>
      <c r="AE567" s="87" t="str">
        <f t="shared" si="228"/>
        <v>International</v>
      </c>
      <c r="AF567" s="82" t="str">
        <f t="shared" si="229"/>
        <v>non-student</v>
      </c>
      <c r="AI567" s="82">
        <f>'GDP per Capita'!N567</f>
        <v>34671.17</v>
      </c>
      <c r="AJ567" s="82">
        <f t="shared" si="230"/>
        <v>34671.17</v>
      </c>
      <c r="AK567" s="82">
        <f t="shared" si="231"/>
        <v>34671.17</v>
      </c>
      <c r="AL567" s="88">
        <f t="shared" si="232"/>
        <v>9.4365782663300368E-2</v>
      </c>
    </row>
    <row r="568" spans="1:38">
      <c r="A568" s="77" t="s">
        <v>96</v>
      </c>
      <c r="B568" s="77">
        <v>670</v>
      </c>
      <c r="C568" s="77">
        <v>38.046406599999997</v>
      </c>
      <c r="D568" s="77">
        <v>-84.497039299999997</v>
      </c>
      <c r="E568" s="77" t="s">
        <v>44</v>
      </c>
      <c r="G568" s="77">
        <v>50</v>
      </c>
      <c r="H568" s="77" t="s">
        <v>61</v>
      </c>
      <c r="I568" s="77">
        <v>2020</v>
      </c>
      <c r="J568" s="77">
        <v>291.01289134438298</v>
      </c>
      <c r="K568" s="77" t="s">
        <v>29</v>
      </c>
      <c r="L568" s="77" t="s">
        <v>29</v>
      </c>
      <c r="M568" s="77" t="s">
        <v>841</v>
      </c>
      <c r="N568" s="77">
        <v>1</v>
      </c>
      <c r="O568" s="77">
        <v>0</v>
      </c>
      <c r="P568" s="77" t="s">
        <v>8</v>
      </c>
      <c r="Q568" s="77">
        <v>33.425505600000001</v>
      </c>
      <c r="R568" s="77">
        <v>-111.94001249999999</v>
      </c>
      <c r="S568" s="77">
        <v>5039.9946331133797</v>
      </c>
      <c r="T568" s="77">
        <v>0.88202677550859998</v>
      </c>
      <c r="U568" s="77">
        <v>181</v>
      </c>
      <c r="V568" s="77">
        <v>636</v>
      </c>
      <c r="W568" s="77">
        <v>0.14760399999999901</v>
      </c>
      <c r="X568" s="77">
        <v>0</v>
      </c>
      <c r="Y568" s="77">
        <v>0</v>
      </c>
      <c r="Z568" s="77">
        <v>0</v>
      </c>
      <c r="AA568" s="77">
        <v>604.79935597360497</v>
      </c>
      <c r="AB568" s="77">
        <v>1.0296307755086</v>
      </c>
      <c r="AC568" s="77">
        <v>1712.8122473179801</v>
      </c>
      <c r="AE568" s="87" t="str">
        <f t="shared" si="228"/>
        <v>Domestic</v>
      </c>
      <c r="AF568" s="82" t="str">
        <f t="shared" si="229"/>
        <v>student</v>
      </c>
      <c r="AI568" s="82">
        <f>'GDP per Capita'!N568</f>
        <v>63809.64</v>
      </c>
      <c r="AJ568" s="82">
        <f t="shared" si="230"/>
        <v>63809.64</v>
      </c>
      <c r="AK568" s="82">
        <f t="shared" si="231"/>
        <v>63809.64</v>
      </c>
      <c r="AL568" s="88">
        <f t="shared" si="232"/>
        <v>2.6842531117837055E-2</v>
      </c>
    </row>
    <row r="569" spans="1:38">
      <c r="A569" s="77" t="s">
        <v>286</v>
      </c>
      <c r="B569" s="77">
        <v>671</v>
      </c>
      <c r="C569" s="77">
        <v>-33.854815700000003</v>
      </c>
      <c r="D569" s="77">
        <v>151.2164539</v>
      </c>
      <c r="E569" s="77" t="s">
        <v>39</v>
      </c>
      <c r="G569" s="77">
        <v>50</v>
      </c>
      <c r="H569" s="77" t="s">
        <v>61</v>
      </c>
      <c r="I569" s="77">
        <v>2020</v>
      </c>
      <c r="J569" s="77">
        <v>291.01289134438298</v>
      </c>
      <c r="K569" s="77" t="s">
        <v>33</v>
      </c>
      <c r="L569" s="77" t="s">
        <v>816</v>
      </c>
      <c r="M569" s="77" t="s">
        <v>841</v>
      </c>
      <c r="N569" s="77">
        <v>1</v>
      </c>
      <c r="O569" s="77">
        <v>0</v>
      </c>
      <c r="P569" s="77" t="s">
        <v>8</v>
      </c>
      <c r="Q569" s="77">
        <v>33.425505600000001</v>
      </c>
      <c r="R569" s="77">
        <v>-111.94001249999999</v>
      </c>
      <c r="S569" s="77">
        <v>25112.538703937</v>
      </c>
      <c r="T569" s="77">
        <v>3.9426421989534899</v>
      </c>
      <c r="U569" s="77">
        <v>181</v>
      </c>
      <c r="V569" s="77">
        <v>636</v>
      </c>
      <c r="W569" s="77">
        <v>0.14760399999999901</v>
      </c>
      <c r="X569" s="77">
        <v>0</v>
      </c>
      <c r="Y569" s="77">
        <v>0</v>
      </c>
      <c r="Z569" s="77">
        <v>0</v>
      </c>
      <c r="AA569" s="77">
        <v>2297.7972914102302</v>
      </c>
      <c r="AB569" s="77">
        <v>4.0902461989534897</v>
      </c>
      <c r="AC569" s="77">
        <v>3405.8101827546102</v>
      </c>
      <c r="AE569" s="87" t="str">
        <f t="shared" si="228"/>
        <v>International</v>
      </c>
      <c r="AF569" s="82" t="str">
        <f t="shared" si="229"/>
        <v>non-student</v>
      </c>
      <c r="AI569" s="82">
        <f>'GDP per Capita'!N569</f>
        <v>61250.7</v>
      </c>
      <c r="AJ569" s="82">
        <f t="shared" si="230"/>
        <v>61250.7</v>
      </c>
      <c r="AK569" s="82">
        <f t="shared" si="231"/>
        <v>61250.7</v>
      </c>
      <c r="AL569" s="88">
        <f t="shared" si="232"/>
        <v>5.5604428729053058E-2</v>
      </c>
    </row>
    <row r="570" spans="1:38">
      <c r="A570" s="77" t="s">
        <v>204</v>
      </c>
      <c r="B570" s="77">
        <v>672</v>
      </c>
      <c r="C570" s="77">
        <v>36.010356199999997</v>
      </c>
      <c r="D570" s="77">
        <v>-84.269644900000003</v>
      </c>
      <c r="E570" s="77" t="s">
        <v>43</v>
      </c>
      <c r="G570" s="77">
        <v>100</v>
      </c>
      <c r="H570" s="77" t="s">
        <v>60</v>
      </c>
      <c r="I570" s="77">
        <v>2020</v>
      </c>
      <c r="J570" s="77">
        <v>565.76006783165496</v>
      </c>
      <c r="K570" s="77" t="s">
        <v>29</v>
      </c>
      <c r="L570" s="77" t="s">
        <v>29</v>
      </c>
      <c r="M570" s="77" t="s">
        <v>841</v>
      </c>
      <c r="N570" s="77">
        <v>1</v>
      </c>
      <c r="O570" s="77">
        <v>0</v>
      </c>
      <c r="P570" s="77" t="s">
        <v>8</v>
      </c>
      <c r="Q570" s="77">
        <v>33.425505600000001</v>
      </c>
      <c r="R570" s="77">
        <v>-111.94001249999999</v>
      </c>
      <c r="S570" s="77">
        <v>5073.4987371158604</v>
      </c>
      <c r="T570" s="77">
        <v>0.88654380831639901</v>
      </c>
      <c r="U570" s="77">
        <v>181</v>
      </c>
      <c r="V570" s="77">
        <v>636</v>
      </c>
      <c r="W570" s="77">
        <v>0.14760399999999901</v>
      </c>
      <c r="X570" s="77">
        <v>0</v>
      </c>
      <c r="Y570" s="77">
        <v>0</v>
      </c>
      <c r="Z570" s="77">
        <v>0</v>
      </c>
      <c r="AA570" s="77">
        <v>608.81984845390298</v>
      </c>
      <c r="AB570" s="77">
        <v>1.03414780831639</v>
      </c>
      <c r="AC570" s="77">
        <v>1991.5799162855501</v>
      </c>
      <c r="AE570" s="87" t="str">
        <f t="shared" si="228"/>
        <v>Domestic</v>
      </c>
      <c r="AF570" s="82" t="str">
        <f t="shared" si="229"/>
        <v>non-student</v>
      </c>
      <c r="AI570" s="82">
        <f>'GDP per Capita'!N570</f>
        <v>63809.64</v>
      </c>
      <c r="AJ570" s="82">
        <f t="shared" si="230"/>
        <v>63809.64</v>
      </c>
      <c r="AK570" s="82">
        <f t="shared" si="231"/>
        <v>63809.64</v>
      </c>
      <c r="AL570" s="88">
        <f t="shared" si="232"/>
        <v>3.1211270213803904E-2</v>
      </c>
    </row>
    <row r="571" spans="1:38">
      <c r="A571" s="77" t="s">
        <v>85</v>
      </c>
      <c r="B571" s="77">
        <v>673</v>
      </c>
      <c r="C571" s="77">
        <v>36.062584299999997</v>
      </c>
      <c r="D571" s="77">
        <v>-94.157432799999995</v>
      </c>
      <c r="E571" s="77" t="s">
        <v>38</v>
      </c>
      <c r="G571" s="77">
        <v>50</v>
      </c>
      <c r="H571" s="77" t="s">
        <v>61</v>
      </c>
      <c r="I571" s="77">
        <v>2020</v>
      </c>
      <c r="J571" s="77">
        <v>291.01289134438298</v>
      </c>
      <c r="K571" s="77" t="s">
        <v>29</v>
      </c>
      <c r="L571" s="77" t="s">
        <v>29</v>
      </c>
      <c r="M571" s="77" t="s">
        <v>841</v>
      </c>
      <c r="N571" s="77">
        <v>1</v>
      </c>
      <c r="O571" s="77">
        <v>0</v>
      </c>
      <c r="P571" s="77" t="s">
        <v>8</v>
      </c>
      <c r="Q571" s="77">
        <v>33.425505600000001</v>
      </c>
      <c r="R571" s="77">
        <v>-111.94001249999999</v>
      </c>
      <c r="S571" s="77">
        <v>3297.1878285582902</v>
      </c>
      <c r="T571" s="77">
        <v>0.61023653461507699</v>
      </c>
      <c r="U571" s="77">
        <v>181</v>
      </c>
      <c r="V571" s="77">
        <v>318</v>
      </c>
      <c r="W571" s="77">
        <v>7.3801999999999895E-2</v>
      </c>
      <c r="X571" s="77">
        <v>0</v>
      </c>
      <c r="Y571" s="77">
        <v>0</v>
      </c>
      <c r="Z571" s="77">
        <v>0</v>
      </c>
      <c r="AA571" s="77">
        <v>633.06006308319195</v>
      </c>
      <c r="AB571" s="77">
        <v>0.68403853461507702</v>
      </c>
      <c r="AC571" s="77">
        <v>1423.07295442757</v>
      </c>
      <c r="AE571" s="87" t="str">
        <f t="shared" si="228"/>
        <v>Domestic</v>
      </c>
      <c r="AF571" s="82" t="str">
        <f t="shared" si="229"/>
        <v>student</v>
      </c>
      <c r="AI571" s="82">
        <f>'GDP per Capita'!N571</f>
        <v>63809.64</v>
      </c>
      <c r="AJ571" s="82">
        <f t="shared" si="230"/>
        <v>63809.64</v>
      </c>
      <c r="AK571" s="82">
        <f t="shared" si="231"/>
        <v>63809.64</v>
      </c>
      <c r="AL571" s="88">
        <f t="shared" si="232"/>
        <v>2.2301848974975724E-2</v>
      </c>
    </row>
    <row r="572" spans="1:38">
      <c r="A572" s="77" t="s">
        <v>148</v>
      </c>
      <c r="B572" s="77">
        <v>674</v>
      </c>
      <c r="C572" s="77">
        <v>30.851592699999902</v>
      </c>
      <c r="D572" s="77">
        <v>34.782575899999998</v>
      </c>
      <c r="E572" s="77" t="s">
        <v>40</v>
      </c>
      <c r="G572" s="77">
        <v>50</v>
      </c>
      <c r="H572" s="77" t="s">
        <v>61</v>
      </c>
      <c r="I572" s="77">
        <v>2020</v>
      </c>
      <c r="J572" s="77">
        <v>291.01289134438298</v>
      </c>
      <c r="K572" s="77" t="s">
        <v>518</v>
      </c>
      <c r="L572" s="77" t="s">
        <v>32</v>
      </c>
      <c r="M572" s="77" t="s">
        <v>841</v>
      </c>
      <c r="N572" s="77">
        <v>1</v>
      </c>
      <c r="O572" s="77">
        <v>0</v>
      </c>
      <c r="P572" s="77" t="s">
        <v>8</v>
      </c>
      <c r="Q572" s="77">
        <v>33.425505600000001</v>
      </c>
      <c r="R572" s="77">
        <v>-111.94001249999999</v>
      </c>
      <c r="S572" s="77">
        <v>24118.917758929201</v>
      </c>
      <c r="T572" s="77">
        <v>3.77443298814844</v>
      </c>
      <c r="U572" s="77">
        <v>181</v>
      </c>
      <c r="V572" s="77">
        <v>492.00959999999998</v>
      </c>
      <c r="W572" s="77">
        <v>0.1141864544</v>
      </c>
      <c r="X572" s="77">
        <v>1</v>
      </c>
      <c r="Y572" s="77">
        <v>0</v>
      </c>
      <c r="Z572" s="77">
        <v>0</v>
      </c>
      <c r="AA572" s="77">
        <v>2206.8809749420202</v>
      </c>
      <c r="AB572" s="77">
        <v>3.8886194425484399</v>
      </c>
      <c r="AC572" s="77">
        <v>3170.9034662864101</v>
      </c>
      <c r="AE572" s="87" t="str">
        <f t="shared" si="228"/>
        <v>International</v>
      </c>
      <c r="AF572" s="82" t="str">
        <f t="shared" si="229"/>
        <v>non-student</v>
      </c>
      <c r="AI572" s="82">
        <f>'GDP per Capita'!N572</f>
        <v>41377.49</v>
      </c>
      <c r="AJ572" s="82">
        <f t="shared" si="230"/>
        <v>41377.49</v>
      </c>
      <c r="AK572" s="82">
        <f t="shared" si="231"/>
        <v>41377.49</v>
      </c>
      <c r="AL572" s="88">
        <f t="shared" si="232"/>
        <v>7.663353833899568E-2</v>
      </c>
    </row>
    <row r="573" spans="1:38">
      <c r="A573" s="77" t="s">
        <v>106</v>
      </c>
      <c r="B573" s="77">
        <v>675</v>
      </c>
      <c r="C573" s="77">
        <v>34.053690899999999</v>
      </c>
      <c r="D573" s="77">
        <v>-118.2427666</v>
      </c>
      <c r="E573" s="77" t="s">
        <v>43</v>
      </c>
      <c r="G573" s="77">
        <v>100</v>
      </c>
      <c r="H573" s="77" t="s">
        <v>60</v>
      </c>
      <c r="I573" s="77">
        <v>2020</v>
      </c>
      <c r="J573" s="77">
        <v>565.76006783165496</v>
      </c>
      <c r="K573" s="77" t="s">
        <v>29</v>
      </c>
      <c r="L573" s="77" t="s">
        <v>29</v>
      </c>
      <c r="M573" s="77" t="s">
        <v>841</v>
      </c>
      <c r="N573" s="77">
        <v>1</v>
      </c>
      <c r="O573" s="77">
        <v>0</v>
      </c>
      <c r="P573" s="77" t="s">
        <v>8</v>
      </c>
      <c r="Q573" s="77">
        <v>33.425505600000001</v>
      </c>
      <c r="R573" s="77">
        <v>-111.94001249999999</v>
      </c>
      <c r="S573" s="77">
        <v>1173.73630041981</v>
      </c>
      <c r="T573" s="77">
        <v>0.31661744710727902</v>
      </c>
      <c r="U573" s="77">
        <v>181</v>
      </c>
      <c r="V573" s="77">
        <v>636</v>
      </c>
      <c r="W573" s="77">
        <v>0.14760399999999901</v>
      </c>
      <c r="X573" s="77">
        <v>0</v>
      </c>
      <c r="Y573" s="77">
        <v>0</v>
      </c>
      <c r="Z573" s="77">
        <v>0</v>
      </c>
      <c r="AA573" s="77">
        <v>225.35736968060399</v>
      </c>
      <c r="AB573" s="77">
        <v>0.46422144710727897</v>
      </c>
      <c r="AC573" s="77">
        <v>1608.11743751226</v>
      </c>
      <c r="AE573" s="87" t="str">
        <f t="shared" si="228"/>
        <v>Domestic</v>
      </c>
      <c r="AF573" s="82" t="str">
        <f t="shared" si="229"/>
        <v>non-student</v>
      </c>
      <c r="AI573" s="82">
        <f>'GDP per Capita'!N573</f>
        <v>63809.64</v>
      </c>
      <c r="AJ573" s="82">
        <f t="shared" si="230"/>
        <v>63809.64</v>
      </c>
      <c r="AK573" s="82">
        <f t="shared" si="231"/>
        <v>63809.64</v>
      </c>
      <c r="AL573" s="88">
        <f t="shared" si="232"/>
        <v>2.5201794548790121E-2</v>
      </c>
    </row>
    <row r="574" spans="1:38">
      <c r="A574" s="77" t="s">
        <v>243</v>
      </c>
      <c r="B574" s="77">
        <v>676</v>
      </c>
      <c r="C574" s="77">
        <v>43.034993100000001</v>
      </c>
      <c r="D574" s="77">
        <v>-87.922496999999893</v>
      </c>
      <c r="E574" s="77" t="s">
        <v>40</v>
      </c>
      <c r="G574" s="77">
        <v>100</v>
      </c>
      <c r="H574" s="77" t="s">
        <v>60</v>
      </c>
      <c r="I574" s="77">
        <v>2020</v>
      </c>
      <c r="J574" s="77">
        <v>565.76006783165496</v>
      </c>
      <c r="K574" s="77" t="s">
        <v>29</v>
      </c>
      <c r="L574" s="77" t="s">
        <v>29</v>
      </c>
      <c r="M574" s="77" t="s">
        <v>841</v>
      </c>
      <c r="N574" s="77">
        <v>1</v>
      </c>
      <c r="O574" s="77">
        <v>0</v>
      </c>
      <c r="P574" s="77" t="s">
        <v>8</v>
      </c>
      <c r="Q574" s="77">
        <v>33.425505600000001</v>
      </c>
      <c r="R574" s="77">
        <v>-111.94001249999999</v>
      </c>
      <c r="S574" s="77">
        <v>4685.4162164329</v>
      </c>
      <c r="T574" s="77">
        <v>0.83123882535675897</v>
      </c>
      <c r="U574" s="77">
        <v>181</v>
      </c>
      <c r="V574" s="77">
        <v>492.00959999999998</v>
      </c>
      <c r="W574" s="77">
        <v>0.1141864544</v>
      </c>
      <c r="X574" s="77">
        <v>1</v>
      </c>
      <c r="Y574" s="77">
        <v>0</v>
      </c>
      <c r="Z574" s="77">
        <v>0</v>
      </c>
      <c r="AA574" s="77">
        <v>562.24994597194802</v>
      </c>
      <c r="AB574" s="77">
        <v>0.94542527975676005</v>
      </c>
      <c r="AC574" s="77">
        <v>1801.0196138035999</v>
      </c>
      <c r="AE574" s="87" t="str">
        <f t="shared" si="228"/>
        <v>Domestic</v>
      </c>
      <c r="AF574" s="82" t="str">
        <f t="shared" si="229"/>
        <v>non-student</v>
      </c>
      <c r="AI574" s="82">
        <f>'GDP per Capita'!N574</f>
        <v>63809.64</v>
      </c>
      <c r="AJ574" s="82">
        <f t="shared" si="230"/>
        <v>63809.64</v>
      </c>
      <c r="AK574" s="82">
        <f t="shared" si="231"/>
        <v>63809.64</v>
      </c>
      <c r="AL574" s="88">
        <f t="shared" si="232"/>
        <v>2.8224882851613016E-2</v>
      </c>
    </row>
    <row r="575" spans="1:38">
      <c r="A575" s="77" t="s">
        <v>161</v>
      </c>
      <c r="B575" s="77">
        <v>677</v>
      </c>
      <c r="C575" s="77">
        <v>41.308213799999997</v>
      </c>
      <c r="D575" s="77">
        <v>-72.925051799999906</v>
      </c>
      <c r="E575" s="77" t="s">
        <v>43</v>
      </c>
      <c r="G575" s="77">
        <v>50</v>
      </c>
      <c r="H575" s="77" t="s">
        <v>61</v>
      </c>
      <c r="I575" s="77">
        <v>2020</v>
      </c>
      <c r="J575" s="77">
        <v>291.01289134438298</v>
      </c>
      <c r="K575" s="77" t="s">
        <v>29</v>
      </c>
      <c r="L575" s="77" t="s">
        <v>29</v>
      </c>
      <c r="M575" s="77" t="s">
        <v>841</v>
      </c>
      <c r="N575" s="77">
        <v>1</v>
      </c>
      <c r="O575" s="77">
        <v>0</v>
      </c>
      <c r="P575" s="77" t="s">
        <v>8</v>
      </c>
      <c r="Q575" s="77">
        <v>33.425505600000001</v>
      </c>
      <c r="R575" s="77">
        <v>-111.94001249999999</v>
      </c>
      <c r="S575" s="77">
        <v>7051.6282286968999</v>
      </c>
      <c r="T575" s="77">
        <v>1.1567421268384599</v>
      </c>
      <c r="U575" s="77">
        <v>181</v>
      </c>
      <c r="V575" s="77">
        <v>636</v>
      </c>
      <c r="W575" s="77">
        <v>0.14760399999999901</v>
      </c>
      <c r="X575" s="77">
        <v>0</v>
      </c>
      <c r="Y575" s="77">
        <v>0</v>
      </c>
      <c r="Z575" s="77">
        <v>0</v>
      </c>
      <c r="AA575" s="77">
        <v>846.19538744362796</v>
      </c>
      <c r="AB575" s="77">
        <v>1.30434612683846</v>
      </c>
      <c r="AC575" s="77">
        <v>1954.2082787880099</v>
      </c>
      <c r="AE575" s="87" t="str">
        <f t="shared" si="228"/>
        <v>Domestic</v>
      </c>
      <c r="AF575" s="82" t="str">
        <f t="shared" si="229"/>
        <v>non-student</v>
      </c>
      <c r="AI575" s="82">
        <f>'GDP per Capita'!N575</f>
        <v>63809.64</v>
      </c>
      <c r="AJ575" s="82">
        <f t="shared" si="230"/>
        <v>63809.64</v>
      </c>
      <c r="AK575" s="82">
        <f t="shared" si="231"/>
        <v>63809.64</v>
      </c>
      <c r="AL575" s="88">
        <f t="shared" si="232"/>
        <v>3.0625596364248567E-2</v>
      </c>
    </row>
    <row r="576" spans="1:38">
      <c r="A576" s="77" t="s">
        <v>287</v>
      </c>
      <c r="B576" s="77">
        <v>678</v>
      </c>
      <c r="C576" s="77">
        <v>37.9154056</v>
      </c>
      <c r="D576" s="77">
        <v>-122.301411</v>
      </c>
      <c r="E576" s="77" t="s">
        <v>38</v>
      </c>
      <c r="G576" s="77">
        <v>50</v>
      </c>
      <c r="H576" s="77" t="s">
        <v>61</v>
      </c>
      <c r="I576" s="77">
        <v>2020</v>
      </c>
      <c r="J576" s="77">
        <v>291.01289134438298</v>
      </c>
      <c r="K576" s="77" t="s">
        <v>29</v>
      </c>
      <c r="L576" s="77" t="s">
        <v>29</v>
      </c>
      <c r="M576" s="77" t="s">
        <v>841</v>
      </c>
      <c r="N576" s="77">
        <v>1</v>
      </c>
      <c r="O576" s="77">
        <v>0</v>
      </c>
      <c r="P576" s="77" t="s">
        <v>8</v>
      </c>
      <c r="Q576" s="77">
        <v>33.425505600000001</v>
      </c>
      <c r="R576" s="77">
        <v>-111.94001249999999</v>
      </c>
      <c r="S576" s="77">
        <v>2119.7682146438801</v>
      </c>
      <c r="T576" s="77">
        <v>0.44153601872151399</v>
      </c>
      <c r="U576" s="77">
        <v>181</v>
      </c>
      <c r="V576" s="77">
        <v>318</v>
      </c>
      <c r="W576" s="77">
        <v>7.3801999999999895E-2</v>
      </c>
      <c r="X576" s="77">
        <v>0</v>
      </c>
      <c r="Y576" s="77">
        <v>0</v>
      </c>
      <c r="Z576" s="77">
        <v>0</v>
      </c>
      <c r="AA576" s="77">
        <v>406.995497211626</v>
      </c>
      <c r="AB576" s="77">
        <v>0.51533801872151397</v>
      </c>
      <c r="AC576" s="77">
        <v>1197.008388556</v>
      </c>
      <c r="AE576" s="87" t="str">
        <f t="shared" si="228"/>
        <v>Domestic</v>
      </c>
      <c r="AF576" s="82" t="str">
        <f t="shared" si="229"/>
        <v>student</v>
      </c>
      <c r="AI576" s="82">
        <f>'GDP per Capita'!N576</f>
        <v>63809.64</v>
      </c>
      <c r="AJ576" s="82">
        <f t="shared" si="230"/>
        <v>63809.64</v>
      </c>
      <c r="AK576" s="82">
        <f t="shared" si="231"/>
        <v>63809.64</v>
      </c>
      <c r="AL576" s="88">
        <f t="shared" si="232"/>
        <v>1.8759052528050622E-2</v>
      </c>
    </row>
    <row r="577" spans="1:38">
      <c r="A577" s="77" t="s">
        <v>103</v>
      </c>
      <c r="B577" s="77">
        <v>679</v>
      </c>
      <c r="C577" s="77">
        <v>36.162229600000003</v>
      </c>
      <c r="D577" s="77">
        <v>-86.774353099999999</v>
      </c>
      <c r="E577" s="77" t="s">
        <v>38</v>
      </c>
      <c r="G577" s="77">
        <v>50</v>
      </c>
      <c r="H577" s="77" t="s">
        <v>61</v>
      </c>
      <c r="I577" s="77">
        <v>2020</v>
      </c>
      <c r="J577" s="77">
        <v>291.01289134438298</v>
      </c>
      <c r="K577" s="77" t="s">
        <v>29</v>
      </c>
      <c r="L577" s="77" t="s">
        <v>29</v>
      </c>
      <c r="M577" s="77" t="s">
        <v>841</v>
      </c>
      <c r="N577" s="77">
        <v>1</v>
      </c>
      <c r="O577" s="77">
        <v>0</v>
      </c>
      <c r="P577" s="77" t="s">
        <v>8</v>
      </c>
      <c r="Q577" s="77">
        <v>33.425505600000001</v>
      </c>
      <c r="R577" s="77">
        <v>-111.94001249999999</v>
      </c>
      <c r="S577" s="77">
        <v>4622.9667618602198</v>
      </c>
      <c r="T577" s="77">
        <v>0.82129703722111802</v>
      </c>
      <c r="U577" s="77">
        <v>181</v>
      </c>
      <c r="V577" s="77">
        <v>318</v>
      </c>
      <c r="W577" s="77">
        <v>7.3801999999999895E-2</v>
      </c>
      <c r="X577" s="77">
        <v>0</v>
      </c>
      <c r="Y577" s="77">
        <v>0</v>
      </c>
      <c r="Z577" s="77">
        <v>0</v>
      </c>
      <c r="AA577" s="77">
        <v>554.75601142322705</v>
      </c>
      <c r="AB577" s="77">
        <v>0.89509903722111805</v>
      </c>
      <c r="AC577" s="77">
        <v>1344.7689027676099</v>
      </c>
      <c r="AE577" s="87" t="str">
        <f t="shared" si="228"/>
        <v>Domestic</v>
      </c>
      <c r="AF577" s="82" t="str">
        <f t="shared" si="229"/>
        <v>student</v>
      </c>
      <c r="AI577" s="82">
        <f>'GDP per Capita'!N577</f>
        <v>63809.64</v>
      </c>
      <c r="AJ577" s="82">
        <f t="shared" si="230"/>
        <v>63809.64</v>
      </c>
      <c r="AK577" s="82">
        <f t="shared" si="231"/>
        <v>63809.64</v>
      </c>
      <c r="AL577" s="88">
        <f t="shared" si="232"/>
        <v>2.1074698161086789E-2</v>
      </c>
    </row>
    <row r="578" spans="1:38">
      <c r="A578" s="77" t="s">
        <v>125</v>
      </c>
      <c r="B578" s="77">
        <v>680</v>
      </c>
      <c r="C578" s="77">
        <v>42.3750997</v>
      </c>
      <c r="D578" s="77">
        <v>-71.105615700000001</v>
      </c>
      <c r="E578" s="77" t="s">
        <v>43</v>
      </c>
      <c r="G578" s="77">
        <v>100</v>
      </c>
      <c r="H578" s="77" t="s">
        <v>60</v>
      </c>
      <c r="I578" s="77">
        <v>2020</v>
      </c>
      <c r="J578" s="77">
        <v>565.76006783165496</v>
      </c>
      <c r="K578" s="77" t="s">
        <v>29</v>
      </c>
      <c r="L578" s="77" t="s">
        <v>29</v>
      </c>
      <c r="M578" s="77" t="s">
        <v>841</v>
      </c>
      <c r="N578" s="77">
        <v>1</v>
      </c>
      <c r="O578" s="77">
        <v>0</v>
      </c>
      <c r="P578" s="77" t="s">
        <v>8</v>
      </c>
      <c r="Q578" s="77">
        <v>33.425505600000001</v>
      </c>
      <c r="R578" s="77">
        <v>-111.94001249999999</v>
      </c>
      <c r="S578" s="77">
        <v>7360.2404365880802</v>
      </c>
      <c r="T578" s="77">
        <v>1.19951818644415</v>
      </c>
      <c r="U578" s="77">
        <v>181</v>
      </c>
      <c r="V578" s="77">
        <v>636</v>
      </c>
      <c r="W578" s="77">
        <v>0.14760399999999901</v>
      </c>
      <c r="X578" s="77">
        <v>0</v>
      </c>
      <c r="Y578" s="77">
        <v>0</v>
      </c>
      <c r="Z578" s="77">
        <v>0</v>
      </c>
      <c r="AA578" s="77">
        <v>883.22885239056995</v>
      </c>
      <c r="AB578" s="77">
        <v>1.34712218644415</v>
      </c>
      <c r="AC578" s="77">
        <v>2265.9889202222198</v>
      </c>
      <c r="AE578" s="87" t="str">
        <f t="shared" si="228"/>
        <v>Domestic</v>
      </c>
      <c r="AF578" s="82" t="str">
        <f t="shared" si="229"/>
        <v>non-student</v>
      </c>
      <c r="AI578" s="82">
        <f>'GDP per Capita'!N578</f>
        <v>63809.64</v>
      </c>
      <c r="AJ578" s="82">
        <f t="shared" si="230"/>
        <v>63809.64</v>
      </c>
      <c r="AK578" s="82">
        <f t="shared" si="231"/>
        <v>63809.64</v>
      </c>
      <c r="AL578" s="88">
        <f t="shared" si="232"/>
        <v>3.5511701997099805E-2</v>
      </c>
    </row>
    <row r="579" spans="1:38">
      <c r="A579" s="77" t="s">
        <v>210</v>
      </c>
      <c r="B579" s="77">
        <v>681</v>
      </c>
      <c r="C579" s="77">
        <v>41.683381299999901</v>
      </c>
      <c r="D579" s="77">
        <v>-86.250006600000006</v>
      </c>
      <c r="E579" s="77" t="s">
        <v>38</v>
      </c>
      <c r="G579" s="77">
        <v>50</v>
      </c>
      <c r="H579" s="77" t="s">
        <v>61</v>
      </c>
      <c r="I579" s="77">
        <v>2020</v>
      </c>
      <c r="J579" s="77">
        <v>291.01289134438298</v>
      </c>
      <c r="K579" s="77" t="s">
        <v>29</v>
      </c>
      <c r="L579" s="77" t="s">
        <v>29</v>
      </c>
      <c r="M579" s="77" t="s">
        <v>841</v>
      </c>
      <c r="N579" s="77">
        <v>1</v>
      </c>
      <c r="O579" s="77">
        <v>0</v>
      </c>
      <c r="P579" s="77" t="s">
        <v>8</v>
      </c>
      <c r="Q579" s="77">
        <v>33.425505600000001</v>
      </c>
      <c r="R579" s="77">
        <v>-111.94001249999999</v>
      </c>
      <c r="S579" s="77">
        <v>4864.0848367982699</v>
      </c>
      <c r="T579" s="77">
        <v>0.85834302665981499</v>
      </c>
      <c r="U579" s="77">
        <v>181</v>
      </c>
      <c r="V579" s="77">
        <v>318</v>
      </c>
      <c r="W579" s="77">
        <v>7.3801999999999895E-2</v>
      </c>
      <c r="X579" s="77">
        <v>0</v>
      </c>
      <c r="Y579" s="77">
        <v>0</v>
      </c>
      <c r="Z579" s="77">
        <v>0</v>
      </c>
      <c r="AA579" s="77">
        <v>583.69018041579295</v>
      </c>
      <c r="AB579" s="77">
        <v>0.93214502665981502</v>
      </c>
      <c r="AC579" s="77">
        <v>1373.7030717601699</v>
      </c>
      <c r="AE579" s="87" t="str">
        <f t="shared" ref="AE579:AE642" si="233">IF(K579&lt;&gt;"USA",IF(K579&lt;&gt;"Unknown","International","Unknown"),"Domestic")</f>
        <v>Domestic</v>
      </c>
      <c r="AF579" s="82" t="str">
        <f t="shared" ref="AF579:AF642" si="234">IF(E579="Undergraduate Student","student",IF(E579="Graduate Student","student","non-student"))</f>
        <v>student</v>
      </c>
      <c r="AI579" s="82">
        <f>'GDP per Capita'!N579</f>
        <v>63809.64</v>
      </c>
      <c r="AJ579" s="82">
        <f t="shared" ref="AJ579:AJ642" si="235">IFERROR(AI579,"")</f>
        <v>63809.64</v>
      </c>
      <c r="AK579" s="82">
        <f t="shared" ref="AK579:AK642" si="236">IFERROR(AI579,AVERAGE(AJ$2:AJ$2538))</f>
        <v>63809.64</v>
      </c>
      <c r="AL579" s="88">
        <f t="shared" ref="AL579:AL642" si="237">AC579/AK579</f>
        <v>2.152814326738358E-2</v>
      </c>
    </row>
    <row r="580" spans="1:38">
      <c r="A580" s="77" t="s">
        <v>161</v>
      </c>
      <c r="B580" s="77">
        <v>682</v>
      </c>
      <c r="C580" s="77">
        <v>41.308213799999997</v>
      </c>
      <c r="D580" s="77">
        <v>-72.925051799999906</v>
      </c>
      <c r="E580" s="77" t="s">
        <v>43</v>
      </c>
      <c r="G580" s="77">
        <v>50</v>
      </c>
      <c r="H580" s="77" t="s">
        <v>61</v>
      </c>
      <c r="I580" s="77">
        <v>2020</v>
      </c>
      <c r="J580" s="77">
        <v>291.01289134438298</v>
      </c>
      <c r="K580" s="77" t="s">
        <v>29</v>
      </c>
      <c r="L580" s="77" t="s">
        <v>29</v>
      </c>
      <c r="M580" s="77" t="s">
        <v>841</v>
      </c>
      <c r="N580" s="77">
        <v>1</v>
      </c>
      <c r="O580" s="77">
        <v>0</v>
      </c>
      <c r="P580" s="77" t="s">
        <v>8</v>
      </c>
      <c r="Q580" s="77">
        <v>33.425505600000001</v>
      </c>
      <c r="R580" s="77">
        <v>-111.94001249999999</v>
      </c>
      <c r="S580" s="77">
        <v>7051.6282286968999</v>
      </c>
      <c r="T580" s="77">
        <v>1.1567421268384599</v>
      </c>
      <c r="U580" s="77">
        <v>181</v>
      </c>
      <c r="V580" s="77">
        <v>636</v>
      </c>
      <c r="W580" s="77">
        <v>0.14760399999999901</v>
      </c>
      <c r="X580" s="77">
        <v>0</v>
      </c>
      <c r="Y580" s="77">
        <v>0</v>
      </c>
      <c r="Z580" s="77">
        <v>0</v>
      </c>
      <c r="AA580" s="77">
        <v>846.19538744362796</v>
      </c>
      <c r="AB580" s="77">
        <v>1.30434612683846</v>
      </c>
      <c r="AC580" s="77">
        <v>1954.2082787880099</v>
      </c>
      <c r="AE580" s="87" t="str">
        <f t="shared" si="233"/>
        <v>Domestic</v>
      </c>
      <c r="AF580" s="82" t="str">
        <f t="shared" si="234"/>
        <v>non-student</v>
      </c>
      <c r="AI580" s="82">
        <f>'GDP per Capita'!N580</f>
        <v>63809.64</v>
      </c>
      <c r="AJ580" s="82">
        <f t="shared" si="235"/>
        <v>63809.64</v>
      </c>
      <c r="AK580" s="82">
        <f t="shared" si="236"/>
        <v>63809.64</v>
      </c>
      <c r="AL580" s="88">
        <f t="shared" si="237"/>
        <v>3.0625596364248567E-2</v>
      </c>
    </row>
    <row r="581" spans="1:38">
      <c r="A581" s="77" t="s">
        <v>288</v>
      </c>
      <c r="B581" s="77">
        <v>683</v>
      </c>
      <c r="C581" s="77">
        <v>41.308213799999997</v>
      </c>
      <c r="D581" s="77">
        <v>-72.925051799999906</v>
      </c>
      <c r="E581" s="77" t="s">
        <v>43</v>
      </c>
      <c r="G581" s="77">
        <v>50</v>
      </c>
      <c r="H581" s="77" t="s">
        <v>61</v>
      </c>
      <c r="I581" s="77">
        <v>2020</v>
      </c>
      <c r="J581" s="77">
        <v>291.01289134438298</v>
      </c>
      <c r="K581" s="77" t="s">
        <v>29</v>
      </c>
      <c r="L581" s="77" t="s">
        <v>29</v>
      </c>
      <c r="M581" s="77" t="s">
        <v>841</v>
      </c>
      <c r="N581" s="77">
        <v>1</v>
      </c>
      <c r="O581" s="77">
        <v>0</v>
      </c>
      <c r="P581" s="77" t="s">
        <v>8</v>
      </c>
      <c r="Q581" s="77">
        <v>33.425505600000001</v>
      </c>
      <c r="R581" s="77">
        <v>-111.94001249999999</v>
      </c>
      <c r="S581" s="77">
        <v>7051.6282286968999</v>
      </c>
      <c r="T581" s="77">
        <v>1.1567421268384599</v>
      </c>
      <c r="U581" s="77">
        <v>181</v>
      </c>
      <c r="V581" s="77">
        <v>636</v>
      </c>
      <c r="W581" s="77">
        <v>0.14760399999999901</v>
      </c>
      <c r="X581" s="77">
        <v>0</v>
      </c>
      <c r="Y581" s="77">
        <v>0</v>
      </c>
      <c r="Z581" s="77">
        <v>0</v>
      </c>
      <c r="AA581" s="77">
        <v>846.19538744362796</v>
      </c>
      <c r="AB581" s="77">
        <v>1.30434612683846</v>
      </c>
      <c r="AC581" s="77">
        <v>1954.2082787880099</v>
      </c>
      <c r="AE581" s="87" t="str">
        <f t="shared" si="233"/>
        <v>Domestic</v>
      </c>
      <c r="AF581" s="82" t="str">
        <f t="shared" si="234"/>
        <v>non-student</v>
      </c>
      <c r="AI581" s="82">
        <f>'GDP per Capita'!N581</f>
        <v>63809.64</v>
      </c>
      <c r="AJ581" s="82">
        <f t="shared" si="235"/>
        <v>63809.64</v>
      </c>
      <c r="AK581" s="82">
        <f t="shared" si="236"/>
        <v>63809.64</v>
      </c>
      <c r="AL581" s="88">
        <f t="shared" si="237"/>
        <v>3.0625596364248567E-2</v>
      </c>
    </row>
    <row r="582" spans="1:38">
      <c r="A582" s="77" t="s">
        <v>215</v>
      </c>
      <c r="B582" s="77">
        <v>684</v>
      </c>
      <c r="C582" s="77">
        <v>38.626417799999999</v>
      </c>
      <c r="D582" s="77">
        <v>-90.199837799999997</v>
      </c>
      <c r="E582" s="77" t="s">
        <v>38</v>
      </c>
      <c r="G582" s="77">
        <v>50</v>
      </c>
      <c r="H582" s="77" t="s">
        <v>61</v>
      </c>
      <c r="I582" s="77">
        <v>2020</v>
      </c>
      <c r="J582" s="77">
        <v>291.01289134438298</v>
      </c>
      <c r="K582" s="77" t="s">
        <v>29</v>
      </c>
      <c r="L582" s="77" t="s">
        <v>29</v>
      </c>
      <c r="M582" s="77" t="s">
        <v>841</v>
      </c>
      <c r="N582" s="77">
        <v>1</v>
      </c>
      <c r="O582" s="77">
        <v>0</v>
      </c>
      <c r="P582" s="77" t="s">
        <v>8</v>
      </c>
      <c r="Q582" s="77">
        <v>33.425505600000001</v>
      </c>
      <c r="R582" s="77">
        <v>-111.94001249999999</v>
      </c>
      <c r="S582" s="77">
        <v>4066.4363499382598</v>
      </c>
      <c r="T582" s="77">
        <v>0.73269886636072401</v>
      </c>
      <c r="U582" s="77">
        <v>181</v>
      </c>
      <c r="V582" s="77">
        <v>318</v>
      </c>
      <c r="W582" s="77">
        <v>7.3801999999999895E-2</v>
      </c>
      <c r="X582" s="77">
        <v>0</v>
      </c>
      <c r="Y582" s="77">
        <v>0</v>
      </c>
      <c r="Z582" s="77">
        <v>0</v>
      </c>
      <c r="AA582" s="77">
        <v>487.97236199259203</v>
      </c>
      <c r="AB582" s="77">
        <v>0.80650086636072404</v>
      </c>
      <c r="AC582" s="77">
        <v>1277.9852533369699</v>
      </c>
      <c r="AE582" s="87" t="str">
        <f t="shared" si="233"/>
        <v>Domestic</v>
      </c>
      <c r="AF582" s="82" t="str">
        <f t="shared" si="234"/>
        <v>student</v>
      </c>
      <c r="AI582" s="82">
        <f>'GDP per Capita'!N582</f>
        <v>63809.64</v>
      </c>
      <c r="AJ582" s="82">
        <f t="shared" si="235"/>
        <v>63809.64</v>
      </c>
      <c r="AK582" s="82">
        <f t="shared" si="236"/>
        <v>63809.64</v>
      </c>
      <c r="AL582" s="88">
        <f t="shared" si="237"/>
        <v>2.0028090635474043E-2</v>
      </c>
    </row>
    <row r="583" spans="1:38">
      <c r="A583" s="77" t="s">
        <v>92</v>
      </c>
      <c r="B583" s="77">
        <v>685</v>
      </c>
      <c r="C583" s="77">
        <v>40.425868600000001</v>
      </c>
      <c r="D583" s="77">
        <v>-86.908065500000006</v>
      </c>
      <c r="E583" s="77" t="s">
        <v>37</v>
      </c>
      <c r="G583" s="77">
        <v>100</v>
      </c>
      <c r="H583" s="77" t="s">
        <v>60</v>
      </c>
      <c r="I583" s="77">
        <v>2020</v>
      </c>
      <c r="J583" s="77">
        <v>565.76006783165496</v>
      </c>
      <c r="K583" s="77" t="s">
        <v>29</v>
      </c>
      <c r="L583" s="77" t="s">
        <v>29</v>
      </c>
      <c r="M583" s="77" t="s">
        <v>841</v>
      </c>
      <c r="N583" s="77">
        <v>1</v>
      </c>
      <c r="O583" s="77">
        <v>0</v>
      </c>
      <c r="P583" s="77" t="s">
        <v>8</v>
      </c>
      <c r="Q583" s="77">
        <v>33.425505600000001</v>
      </c>
      <c r="R583" s="77">
        <v>-111.94001249999999</v>
      </c>
      <c r="S583" s="77">
        <v>4695.4100965696198</v>
      </c>
      <c r="T583" s="77">
        <v>0.83282982466415201</v>
      </c>
      <c r="U583" s="77">
        <v>181</v>
      </c>
      <c r="V583" s="77">
        <v>636</v>
      </c>
      <c r="W583" s="77">
        <v>0.14760399999999901</v>
      </c>
      <c r="X583" s="77">
        <v>0</v>
      </c>
      <c r="Y583" s="77">
        <v>0</v>
      </c>
      <c r="Z583" s="77">
        <v>0</v>
      </c>
      <c r="AA583" s="77">
        <v>563.44921158835496</v>
      </c>
      <c r="AB583" s="77">
        <v>0.98043382466415196</v>
      </c>
      <c r="AC583" s="77">
        <v>1946.20927942001</v>
      </c>
      <c r="AE583" s="87" t="str">
        <f t="shared" si="233"/>
        <v>Domestic</v>
      </c>
      <c r="AF583" s="82" t="str">
        <f t="shared" si="234"/>
        <v>non-student</v>
      </c>
      <c r="AI583" s="82">
        <f>'GDP per Capita'!N583</f>
        <v>63809.64</v>
      </c>
      <c r="AJ583" s="82">
        <f t="shared" si="235"/>
        <v>63809.64</v>
      </c>
      <c r="AK583" s="82">
        <f t="shared" si="236"/>
        <v>63809.64</v>
      </c>
      <c r="AL583" s="88">
        <f t="shared" si="237"/>
        <v>3.0500239139728887E-2</v>
      </c>
    </row>
    <row r="584" spans="1:38">
      <c r="A584" s="77" t="s">
        <v>289</v>
      </c>
      <c r="B584" s="77">
        <v>686</v>
      </c>
      <c r="C584" s="77">
        <v>41.920593099999998</v>
      </c>
      <c r="D584" s="77">
        <v>-87.816016899999994</v>
      </c>
      <c r="E584" s="77" t="s">
        <v>44</v>
      </c>
      <c r="G584" s="77">
        <v>0</v>
      </c>
      <c r="H584" s="77" t="s">
        <v>62</v>
      </c>
      <c r="I584" s="77">
        <v>2020</v>
      </c>
      <c r="J584" s="77">
        <v>0</v>
      </c>
      <c r="K584" s="77" t="s">
        <v>29</v>
      </c>
      <c r="L584" s="77" t="s">
        <v>29</v>
      </c>
      <c r="M584" s="77" t="s">
        <v>841</v>
      </c>
      <c r="N584" s="77">
        <v>0</v>
      </c>
      <c r="O584" s="77">
        <v>0</v>
      </c>
      <c r="P584" s="77" t="s">
        <v>8</v>
      </c>
      <c r="Q584" s="77">
        <v>33.425505600000001</v>
      </c>
      <c r="R584" s="77">
        <v>-111.94001249999999</v>
      </c>
      <c r="S584" s="77">
        <v>4626.9253677656798</v>
      </c>
      <c r="T584" s="77">
        <v>0.82192723682003999</v>
      </c>
      <c r="U584" s="77">
        <v>181</v>
      </c>
      <c r="V584" s="77">
        <v>636</v>
      </c>
      <c r="W584" s="77">
        <v>0.14760399999999901</v>
      </c>
      <c r="X584" s="77">
        <v>0</v>
      </c>
      <c r="Y584" s="77">
        <v>0</v>
      </c>
      <c r="Z584" s="77">
        <v>0</v>
      </c>
      <c r="AA584" s="77">
        <v>555.23104413188196</v>
      </c>
      <c r="AB584" s="77">
        <v>0.96953123682004005</v>
      </c>
      <c r="AC584" s="77">
        <v>1372.23104413188</v>
      </c>
      <c r="AE584" s="87" t="str">
        <f t="shared" si="233"/>
        <v>Domestic</v>
      </c>
      <c r="AF584" s="82" t="str">
        <f t="shared" si="234"/>
        <v>student</v>
      </c>
      <c r="AI584" s="82">
        <f>'GDP per Capita'!N584</f>
        <v>63809.64</v>
      </c>
      <c r="AJ584" s="82">
        <f t="shared" si="235"/>
        <v>63809.64</v>
      </c>
      <c r="AK584" s="82">
        <f t="shared" si="236"/>
        <v>63809.64</v>
      </c>
      <c r="AL584" s="88">
        <f t="shared" si="237"/>
        <v>2.1505074219692825E-2</v>
      </c>
    </row>
    <row r="585" spans="1:38">
      <c r="A585" s="77" t="s">
        <v>99</v>
      </c>
      <c r="B585" s="77">
        <v>687</v>
      </c>
      <c r="C585" s="77">
        <v>33.209561399999998</v>
      </c>
      <c r="D585" s="77">
        <v>-87.567525799999999</v>
      </c>
      <c r="E585" s="77" t="s">
        <v>37</v>
      </c>
      <c r="G585" s="77">
        <v>100</v>
      </c>
      <c r="H585" s="77" t="s">
        <v>60</v>
      </c>
      <c r="I585" s="77">
        <v>2020</v>
      </c>
      <c r="J585" s="77">
        <v>565.76006783165496</v>
      </c>
      <c r="K585" s="77" t="s">
        <v>29</v>
      </c>
      <c r="L585" s="77" t="s">
        <v>29</v>
      </c>
      <c r="M585" s="77" t="s">
        <v>841</v>
      </c>
      <c r="N585" s="77">
        <v>1</v>
      </c>
      <c r="O585" s="77">
        <v>0</v>
      </c>
      <c r="P585" s="77" t="s">
        <v>8</v>
      </c>
      <c r="Q585" s="77">
        <v>33.425505600000001</v>
      </c>
      <c r="R585" s="77">
        <v>-111.94001249999999</v>
      </c>
      <c r="S585" s="77">
        <v>4519.1550187433104</v>
      </c>
      <c r="T585" s="77">
        <v>0.80477048205547397</v>
      </c>
      <c r="U585" s="77">
        <v>181</v>
      </c>
      <c r="V585" s="77">
        <v>636</v>
      </c>
      <c r="W585" s="77">
        <v>0.14760399999999901</v>
      </c>
      <c r="X585" s="77">
        <v>0</v>
      </c>
      <c r="Y585" s="77">
        <v>0</v>
      </c>
      <c r="Z585" s="77">
        <v>0</v>
      </c>
      <c r="AA585" s="77">
        <v>542.29860224919798</v>
      </c>
      <c r="AB585" s="77">
        <v>0.95237448205547404</v>
      </c>
      <c r="AC585" s="77">
        <v>1925.0586700808501</v>
      </c>
      <c r="AE585" s="87" t="str">
        <f t="shared" si="233"/>
        <v>Domestic</v>
      </c>
      <c r="AF585" s="82" t="str">
        <f t="shared" si="234"/>
        <v>non-student</v>
      </c>
      <c r="AI585" s="82">
        <f>'GDP per Capita'!N585</f>
        <v>63809.64</v>
      </c>
      <c r="AJ585" s="82">
        <f t="shared" si="235"/>
        <v>63809.64</v>
      </c>
      <c r="AK585" s="82">
        <f t="shared" si="236"/>
        <v>63809.64</v>
      </c>
      <c r="AL585" s="88">
        <f t="shared" si="237"/>
        <v>3.0168774970064871E-2</v>
      </c>
    </row>
    <row r="586" spans="1:38">
      <c r="A586" s="77" t="s">
        <v>290</v>
      </c>
      <c r="B586" s="77">
        <v>688</v>
      </c>
      <c r="C586" s="77">
        <v>44.977299500000001</v>
      </c>
      <c r="D586" s="77">
        <v>-93.265469199999998</v>
      </c>
      <c r="E586" s="77" t="s">
        <v>42</v>
      </c>
      <c r="G586" s="77">
        <v>100</v>
      </c>
      <c r="H586" s="77" t="s">
        <v>60</v>
      </c>
      <c r="I586" s="77">
        <v>2020</v>
      </c>
      <c r="J586" s="77">
        <v>565.76006783165496</v>
      </c>
      <c r="K586" s="77" t="s">
        <v>29</v>
      </c>
      <c r="L586" s="77" t="s">
        <v>29</v>
      </c>
      <c r="M586" s="77" t="s">
        <v>841</v>
      </c>
      <c r="N586" s="77">
        <v>1</v>
      </c>
      <c r="O586" s="77">
        <v>0</v>
      </c>
      <c r="P586" s="77" t="s">
        <v>8</v>
      </c>
      <c r="Q586" s="77">
        <v>33.425505600000001</v>
      </c>
      <c r="R586" s="77">
        <v>-111.94001249999999</v>
      </c>
      <c r="S586" s="77">
        <v>4100.6191576335596</v>
      </c>
      <c r="T586" s="77">
        <v>0.73814067901246505</v>
      </c>
      <c r="U586" s="77">
        <v>181</v>
      </c>
      <c r="V586" s="77">
        <v>636</v>
      </c>
      <c r="W586" s="77">
        <v>0.14760399999999901</v>
      </c>
      <c r="X586" s="77">
        <v>0</v>
      </c>
      <c r="Y586" s="77">
        <v>0</v>
      </c>
      <c r="Z586" s="77">
        <v>0</v>
      </c>
      <c r="AA586" s="77">
        <v>492.07429891602698</v>
      </c>
      <c r="AB586" s="77">
        <v>0.88574467901246501</v>
      </c>
      <c r="AC586" s="77">
        <v>1874.83436674768</v>
      </c>
      <c r="AE586" s="87" t="str">
        <f t="shared" si="233"/>
        <v>Domestic</v>
      </c>
      <c r="AF586" s="82" t="str">
        <f t="shared" si="234"/>
        <v>non-student</v>
      </c>
      <c r="AI586" s="82">
        <f>'GDP per Capita'!N586</f>
        <v>63809.64</v>
      </c>
      <c r="AJ586" s="82">
        <f t="shared" si="235"/>
        <v>63809.64</v>
      </c>
      <c r="AK586" s="82">
        <f t="shared" si="236"/>
        <v>63809.64</v>
      </c>
      <c r="AL586" s="88">
        <f t="shared" si="237"/>
        <v>2.9381679112241973E-2</v>
      </c>
    </row>
    <row r="587" spans="1:38">
      <c r="A587" s="77" t="s">
        <v>79</v>
      </c>
      <c r="B587" s="77">
        <v>689</v>
      </c>
      <c r="C587" s="77">
        <v>52.131802</v>
      </c>
      <c r="D587" s="77">
        <v>-106.660766999999</v>
      </c>
      <c r="E587" s="77" t="s">
        <v>38</v>
      </c>
      <c r="G587" s="77">
        <v>50</v>
      </c>
      <c r="H587" s="77" t="s">
        <v>61</v>
      </c>
      <c r="I587" s="77">
        <v>2020</v>
      </c>
      <c r="J587" s="77">
        <v>291.01289134438298</v>
      </c>
      <c r="K587" s="77" t="s">
        <v>320</v>
      </c>
      <c r="L587" s="77" t="s">
        <v>28</v>
      </c>
      <c r="M587" s="77" t="s">
        <v>841</v>
      </c>
      <c r="N587" s="77">
        <v>1</v>
      </c>
      <c r="O587" s="77">
        <v>0</v>
      </c>
      <c r="P587" s="77" t="s">
        <v>8</v>
      </c>
      <c r="Q587" s="77">
        <v>33.425505600000001</v>
      </c>
      <c r="R587" s="77">
        <v>-111.94001249999999</v>
      </c>
      <c r="S587" s="77">
        <v>4245.5910174217597</v>
      </c>
      <c r="T587" s="77">
        <v>0.76121981598021404</v>
      </c>
      <c r="U587" s="77">
        <v>181</v>
      </c>
      <c r="V587" s="77">
        <v>318</v>
      </c>
      <c r="W587" s="77">
        <v>7.3801999999999895E-2</v>
      </c>
      <c r="X587" s="77">
        <v>0</v>
      </c>
      <c r="Y587" s="77">
        <v>0</v>
      </c>
      <c r="Z587" s="77">
        <v>0</v>
      </c>
      <c r="AA587" s="77">
        <v>509.470922090611</v>
      </c>
      <c r="AB587" s="77">
        <v>0.83502181598021397</v>
      </c>
      <c r="AC587" s="77">
        <v>1299.48381343499</v>
      </c>
      <c r="AE587" s="87" t="str">
        <f t="shared" si="233"/>
        <v>International</v>
      </c>
      <c r="AF587" s="82" t="str">
        <f t="shared" si="234"/>
        <v>student</v>
      </c>
      <c r="AI587" s="82">
        <f>'GDP per Capita'!N587</f>
        <v>49196.49</v>
      </c>
      <c r="AJ587" s="82">
        <f t="shared" si="235"/>
        <v>49196.49</v>
      </c>
      <c r="AK587" s="82">
        <f t="shared" si="236"/>
        <v>49196.49</v>
      </c>
      <c r="AL587" s="88">
        <f t="shared" si="237"/>
        <v>2.6414157055411679E-2</v>
      </c>
    </row>
    <row r="588" spans="1:38">
      <c r="A588" s="77" t="s">
        <v>80</v>
      </c>
      <c r="B588" s="77">
        <v>690</v>
      </c>
      <c r="C588" s="77">
        <v>33.749098699999998</v>
      </c>
      <c r="D588" s="77">
        <v>-84.390184899999994</v>
      </c>
      <c r="E588" s="77" t="s">
        <v>38</v>
      </c>
      <c r="G588" s="77">
        <v>50</v>
      </c>
      <c r="H588" s="77" t="s">
        <v>61</v>
      </c>
      <c r="I588" s="77">
        <v>2020</v>
      </c>
      <c r="J588" s="77">
        <v>291.01289134438298</v>
      </c>
      <c r="K588" s="77" t="s">
        <v>29</v>
      </c>
      <c r="L588" s="77" t="s">
        <v>29</v>
      </c>
      <c r="M588" s="77" t="s">
        <v>841</v>
      </c>
      <c r="N588" s="77">
        <v>1</v>
      </c>
      <c r="O588" s="77">
        <v>0</v>
      </c>
      <c r="P588" s="77" t="s">
        <v>8</v>
      </c>
      <c r="Q588" s="77">
        <v>33.425505600000001</v>
      </c>
      <c r="R588" s="77">
        <v>-111.94001249999999</v>
      </c>
      <c r="S588" s="77">
        <v>5089.1168420128497</v>
      </c>
      <c r="T588" s="77">
        <v>0.88865012166530999</v>
      </c>
      <c r="U588" s="77">
        <v>181</v>
      </c>
      <c r="V588" s="77">
        <v>318</v>
      </c>
      <c r="W588" s="77">
        <v>7.3801999999999895E-2</v>
      </c>
      <c r="X588" s="77">
        <v>0</v>
      </c>
      <c r="Y588" s="77">
        <v>0</v>
      </c>
      <c r="Z588" s="77">
        <v>0</v>
      </c>
      <c r="AA588" s="77">
        <v>610.69402104154199</v>
      </c>
      <c r="AB588" s="77">
        <v>0.96245212166531002</v>
      </c>
      <c r="AC588" s="77">
        <v>1400.7069123859201</v>
      </c>
      <c r="AE588" s="87" t="str">
        <f t="shared" si="233"/>
        <v>Domestic</v>
      </c>
      <c r="AF588" s="82" t="str">
        <f t="shared" si="234"/>
        <v>student</v>
      </c>
      <c r="AI588" s="82">
        <f>'GDP per Capita'!N588</f>
        <v>63809.64</v>
      </c>
      <c r="AJ588" s="82">
        <f t="shared" si="235"/>
        <v>63809.64</v>
      </c>
      <c r="AK588" s="82">
        <f t="shared" si="236"/>
        <v>63809.64</v>
      </c>
      <c r="AL588" s="88">
        <f t="shared" si="237"/>
        <v>2.1951337014061198E-2</v>
      </c>
    </row>
    <row r="589" spans="1:38">
      <c r="A589" s="77" t="s">
        <v>112</v>
      </c>
      <c r="B589" s="77">
        <v>691</v>
      </c>
      <c r="C589" s="77">
        <v>40.735657000000003</v>
      </c>
      <c r="D589" s="77">
        <v>-74.172366699999998</v>
      </c>
      <c r="E589" s="77" t="s">
        <v>42</v>
      </c>
      <c r="G589" s="77">
        <v>100</v>
      </c>
      <c r="H589" s="77" t="s">
        <v>60</v>
      </c>
      <c r="I589" s="77">
        <v>2020</v>
      </c>
      <c r="J589" s="77">
        <v>565.76006783165496</v>
      </c>
      <c r="K589" s="77" t="s">
        <v>29</v>
      </c>
      <c r="L589" s="77" t="s">
        <v>29</v>
      </c>
      <c r="M589" s="77" t="s">
        <v>841</v>
      </c>
      <c r="N589" s="77">
        <v>1</v>
      </c>
      <c r="O589" s="77">
        <v>0</v>
      </c>
      <c r="P589" s="77" t="s">
        <v>8</v>
      </c>
      <c r="Q589" s="77">
        <v>33.425505600000001</v>
      </c>
      <c r="R589" s="77">
        <v>-111.94001249999999</v>
      </c>
      <c r="S589" s="77">
        <v>6839.0490433003897</v>
      </c>
      <c r="T589" s="77">
        <v>1.1273746199691499</v>
      </c>
      <c r="U589" s="77">
        <v>181</v>
      </c>
      <c r="V589" s="77">
        <v>636</v>
      </c>
      <c r="W589" s="77">
        <v>0.14760399999999901</v>
      </c>
      <c r="X589" s="77">
        <v>0</v>
      </c>
      <c r="Y589" s="77">
        <v>0</v>
      </c>
      <c r="Z589" s="77">
        <v>0</v>
      </c>
      <c r="AA589" s="77">
        <v>820.68588519604702</v>
      </c>
      <c r="AB589" s="77">
        <v>1.27497861996915</v>
      </c>
      <c r="AC589" s="77">
        <v>2203.4459530276999</v>
      </c>
      <c r="AE589" s="87" t="str">
        <f t="shared" si="233"/>
        <v>Domestic</v>
      </c>
      <c r="AF589" s="82" t="str">
        <f t="shared" si="234"/>
        <v>non-student</v>
      </c>
      <c r="AI589" s="82">
        <f>'GDP per Capita'!N589</f>
        <v>63809.64</v>
      </c>
      <c r="AJ589" s="82">
        <f t="shared" si="235"/>
        <v>63809.64</v>
      </c>
      <c r="AK589" s="82">
        <f t="shared" si="236"/>
        <v>63809.64</v>
      </c>
      <c r="AL589" s="88">
        <f t="shared" si="237"/>
        <v>3.4531552803427505E-2</v>
      </c>
    </row>
    <row r="590" spans="1:38">
      <c r="A590" s="77" t="s">
        <v>85</v>
      </c>
      <c r="B590" s="77">
        <v>692</v>
      </c>
      <c r="C590" s="77">
        <v>36.062584299999997</v>
      </c>
      <c r="D590" s="77">
        <v>-94.157432799999995</v>
      </c>
      <c r="E590" s="77" t="s">
        <v>37</v>
      </c>
      <c r="G590" s="77">
        <v>100</v>
      </c>
      <c r="H590" s="77" t="s">
        <v>60</v>
      </c>
      <c r="I590" s="77">
        <v>2020</v>
      </c>
      <c r="J590" s="77">
        <v>565.76006783165496</v>
      </c>
      <c r="K590" s="77" t="s">
        <v>29</v>
      </c>
      <c r="L590" s="77" t="s">
        <v>29</v>
      </c>
      <c r="M590" s="77" t="s">
        <v>841</v>
      </c>
      <c r="N590" s="77">
        <v>1</v>
      </c>
      <c r="O590" s="77">
        <v>0</v>
      </c>
      <c r="P590" s="77" t="s">
        <v>8</v>
      </c>
      <c r="Q590" s="77">
        <v>33.425505600000001</v>
      </c>
      <c r="R590" s="77">
        <v>-111.94001249999999</v>
      </c>
      <c r="S590" s="77">
        <v>3297.1878285582902</v>
      </c>
      <c r="T590" s="77">
        <v>0.61023653461507699</v>
      </c>
      <c r="U590" s="77">
        <v>181</v>
      </c>
      <c r="V590" s="77">
        <v>636</v>
      </c>
      <c r="W590" s="77">
        <v>0.14760399999999901</v>
      </c>
      <c r="X590" s="77">
        <v>0</v>
      </c>
      <c r="Y590" s="77">
        <v>0</v>
      </c>
      <c r="Z590" s="77">
        <v>0</v>
      </c>
      <c r="AA590" s="77">
        <v>633.06006308319195</v>
      </c>
      <c r="AB590" s="77">
        <v>0.75784053461507705</v>
      </c>
      <c r="AC590" s="77">
        <v>2015.8201309148401</v>
      </c>
      <c r="AE590" s="87" t="str">
        <f t="shared" si="233"/>
        <v>Domestic</v>
      </c>
      <c r="AF590" s="82" t="str">
        <f t="shared" si="234"/>
        <v>non-student</v>
      </c>
      <c r="AI590" s="82">
        <f>'GDP per Capita'!N590</f>
        <v>63809.64</v>
      </c>
      <c r="AJ590" s="82">
        <f t="shared" si="235"/>
        <v>63809.64</v>
      </c>
      <c r="AK590" s="82">
        <f t="shared" si="236"/>
        <v>63809.64</v>
      </c>
      <c r="AL590" s="88">
        <f t="shared" si="237"/>
        <v>3.1591153482684438E-2</v>
      </c>
    </row>
    <row r="591" spans="1:38">
      <c r="A591" s="77" t="s">
        <v>291</v>
      </c>
      <c r="B591" s="77">
        <v>693</v>
      </c>
      <c r="C591" s="77">
        <v>37.538508700000001</v>
      </c>
      <c r="D591" s="77">
        <v>-77.434280000000001</v>
      </c>
      <c r="E591" s="77" t="s">
        <v>42</v>
      </c>
      <c r="G591" s="77">
        <v>100</v>
      </c>
      <c r="H591" s="77" t="s">
        <v>60</v>
      </c>
      <c r="I591" s="77">
        <v>2020</v>
      </c>
      <c r="J591" s="77">
        <v>565.76006783165496</v>
      </c>
      <c r="K591" s="77" t="s">
        <v>29</v>
      </c>
      <c r="L591" s="77" t="s">
        <v>29</v>
      </c>
      <c r="M591" s="77" t="s">
        <v>841</v>
      </c>
      <c r="N591" s="77">
        <v>1</v>
      </c>
      <c r="O591" s="77">
        <v>0</v>
      </c>
      <c r="P591" s="77" t="s">
        <v>8</v>
      </c>
      <c r="Q591" s="77">
        <v>33.425505600000001</v>
      </c>
      <c r="R591" s="77">
        <v>-111.94001249999999</v>
      </c>
      <c r="S591" s="77">
        <v>6279.7168614726597</v>
      </c>
      <c r="T591" s="77">
        <v>1.0504841296076299</v>
      </c>
      <c r="U591" s="77">
        <v>181</v>
      </c>
      <c r="V591" s="77">
        <v>636</v>
      </c>
      <c r="W591" s="77">
        <v>0.14760399999999901</v>
      </c>
      <c r="X591" s="77">
        <v>0</v>
      </c>
      <c r="Y591" s="77">
        <v>0</v>
      </c>
      <c r="Z591" s="77">
        <v>0</v>
      </c>
      <c r="AA591" s="77">
        <v>753.56602337671995</v>
      </c>
      <c r="AB591" s="77">
        <v>1.19808812960763</v>
      </c>
      <c r="AC591" s="77">
        <v>2136.3260912083701</v>
      </c>
      <c r="AE591" s="87" t="str">
        <f t="shared" si="233"/>
        <v>Domestic</v>
      </c>
      <c r="AF591" s="82" t="str">
        <f t="shared" si="234"/>
        <v>non-student</v>
      </c>
      <c r="AI591" s="82">
        <f>'GDP per Capita'!N591</f>
        <v>63809.64</v>
      </c>
      <c r="AJ591" s="82">
        <f t="shared" si="235"/>
        <v>63809.64</v>
      </c>
      <c r="AK591" s="82">
        <f t="shared" si="236"/>
        <v>63809.64</v>
      </c>
      <c r="AL591" s="88">
        <f t="shared" si="237"/>
        <v>3.3479676287287784E-2</v>
      </c>
    </row>
    <row r="592" spans="1:38">
      <c r="A592" s="77" t="s">
        <v>158</v>
      </c>
      <c r="B592" s="77">
        <v>694</v>
      </c>
      <c r="C592" s="77">
        <v>40.109213500000003</v>
      </c>
      <c r="D592" s="77">
        <v>-91.0176357</v>
      </c>
      <c r="E592" s="77" t="s">
        <v>37</v>
      </c>
      <c r="G592" s="77">
        <v>100</v>
      </c>
      <c r="H592" s="77" t="s">
        <v>60</v>
      </c>
      <c r="I592" s="77">
        <v>2020</v>
      </c>
      <c r="J592" s="77">
        <v>565.76006783165496</v>
      </c>
      <c r="K592" s="77" t="s">
        <v>29</v>
      </c>
      <c r="L592" s="77" t="s">
        <v>29</v>
      </c>
      <c r="M592" s="77" t="s">
        <v>841</v>
      </c>
      <c r="N592" s="77">
        <v>1</v>
      </c>
      <c r="O592" s="77">
        <v>0</v>
      </c>
      <c r="P592" s="77" t="s">
        <v>8</v>
      </c>
      <c r="Q592" s="77">
        <v>33.425505600000001</v>
      </c>
      <c r="R592" s="77">
        <v>-111.94001249999999</v>
      </c>
      <c r="S592" s="77">
        <v>4000.5583938043501</v>
      </c>
      <c r="T592" s="77">
        <v>0.722211269836881</v>
      </c>
      <c r="U592" s="77">
        <v>181</v>
      </c>
      <c r="V592" s="77">
        <v>636</v>
      </c>
      <c r="W592" s="77">
        <v>0.14760399999999901</v>
      </c>
      <c r="X592" s="77">
        <v>0</v>
      </c>
      <c r="Y592" s="77">
        <v>0</v>
      </c>
      <c r="Z592" s="77">
        <v>0</v>
      </c>
      <c r="AA592" s="77">
        <v>480.067007256522</v>
      </c>
      <c r="AB592" s="77">
        <v>0.86981526983688096</v>
      </c>
      <c r="AC592" s="77">
        <v>1862.82707508817</v>
      </c>
      <c r="AE592" s="87" t="str">
        <f t="shared" si="233"/>
        <v>Domestic</v>
      </c>
      <c r="AF592" s="82" t="str">
        <f t="shared" si="234"/>
        <v>non-student</v>
      </c>
      <c r="AI592" s="82">
        <f>'GDP per Capita'!N592</f>
        <v>63809.64</v>
      </c>
      <c r="AJ592" s="82">
        <f t="shared" si="235"/>
        <v>63809.64</v>
      </c>
      <c r="AK592" s="82">
        <f t="shared" si="236"/>
        <v>63809.64</v>
      </c>
      <c r="AL592" s="88">
        <f t="shared" si="237"/>
        <v>2.9193505481118057E-2</v>
      </c>
    </row>
    <row r="593" spans="1:38">
      <c r="A593" s="77" t="s">
        <v>114</v>
      </c>
      <c r="B593" s="77">
        <v>695</v>
      </c>
      <c r="C593" s="77">
        <v>41.489982699999999</v>
      </c>
      <c r="D593" s="77">
        <v>-71.313770700000006</v>
      </c>
      <c r="E593" s="77" t="s">
        <v>42</v>
      </c>
      <c r="G593" s="77">
        <v>0</v>
      </c>
      <c r="H593" s="77" t="s">
        <v>63</v>
      </c>
      <c r="I593" s="77">
        <v>2020</v>
      </c>
      <c r="J593" s="77">
        <v>0</v>
      </c>
      <c r="K593" s="77" t="s">
        <v>29</v>
      </c>
      <c r="L593" s="77" t="s">
        <v>29</v>
      </c>
      <c r="M593" s="77" t="s">
        <v>841</v>
      </c>
      <c r="N593" s="77">
        <v>0</v>
      </c>
      <c r="O593" s="77">
        <v>0</v>
      </c>
      <c r="P593" s="77" t="s">
        <v>8</v>
      </c>
      <c r="Q593" s="77">
        <v>33.425505600000001</v>
      </c>
      <c r="R593" s="77">
        <v>-111.94001249999999</v>
      </c>
      <c r="S593" s="77">
        <v>7321.1747213789204</v>
      </c>
      <c r="T593" s="77">
        <v>1.1940940950076</v>
      </c>
      <c r="U593" s="77">
        <v>181</v>
      </c>
      <c r="V593" s="77">
        <v>636</v>
      </c>
      <c r="W593" s="77">
        <v>0.14760399999999901</v>
      </c>
      <c r="X593" s="77">
        <v>0</v>
      </c>
      <c r="Y593" s="77">
        <v>0</v>
      </c>
      <c r="Z593" s="77">
        <v>0</v>
      </c>
      <c r="AA593" s="77">
        <v>878.54096656546994</v>
      </c>
      <c r="AB593" s="77">
        <v>1.3416980950076001</v>
      </c>
      <c r="AC593" s="77">
        <v>1695.5409665654699</v>
      </c>
      <c r="AE593" s="87" t="str">
        <f t="shared" si="233"/>
        <v>Domestic</v>
      </c>
      <c r="AF593" s="82" t="str">
        <f t="shared" si="234"/>
        <v>non-student</v>
      </c>
      <c r="AI593" s="82">
        <f>'GDP per Capita'!N593</f>
        <v>63809.64</v>
      </c>
      <c r="AJ593" s="82">
        <f t="shared" si="235"/>
        <v>63809.64</v>
      </c>
      <c r="AK593" s="82">
        <f t="shared" si="236"/>
        <v>63809.64</v>
      </c>
      <c r="AL593" s="88">
        <f t="shared" si="237"/>
        <v>2.6571862285470815E-2</v>
      </c>
    </row>
    <row r="594" spans="1:38">
      <c r="A594" s="77" t="s">
        <v>125</v>
      </c>
      <c r="B594" s="77">
        <v>696</v>
      </c>
      <c r="C594" s="77">
        <v>42.3750997</v>
      </c>
      <c r="D594" s="77">
        <v>-71.105615700000001</v>
      </c>
      <c r="E594" s="77" t="s">
        <v>38</v>
      </c>
      <c r="G594" s="77">
        <v>50</v>
      </c>
      <c r="H594" s="77" t="s">
        <v>61</v>
      </c>
      <c r="I594" s="77">
        <v>2020</v>
      </c>
      <c r="J594" s="77">
        <v>291.01289134438298</v>
      </c>
      <c r="K594" s="77" t="s">
        <v>29</v>
      </c>
      <c r="L594" s="77" t="s">
        <v>29</v>
      </c>
      <c r="M594" s="77" t="s">
        <v>841</v>
      </c>
      <c r="N594" s="77">
        <v>1</v>
      </c>
      <c r="O594" s="77">
        <v>0</v>
      </c>
      <c r="P594" s="77" t="s">
        <v>8</v>
      </c>
      <c r="Q594" s="77">
        <v>33.425505600000001</v>
      </c>
      <c r="R594" s="77">
        <v>-111.94001249999999</v>
      </c>
      <c r="S594" s="77">
        <v>7360.2404365880802</v>
      </c>
      <c r="T594" s="77">
        <v>1.19951818644415</v>
      </c>
      <c r="U594" s="77">
        <v>181</v>
      </c>
      <c r="V594" s="77">
        <v>318</v>
      </c>
      <c r="W594" s="77">
        <v>7.3801999999999895E-2</v>
      </c>
      <c r="X594" s="77">
        <v>0</v>
      </c>
      <c r="Y594" s="77">
        <v>0</v>
      </c>
      <c r="Z594" s="77">
        <v>0</v>
      </c>
      <c r="AA594" s="77">
        <v>883.22885239056995</v>
      </c>
      <c r="AB594" s="77">
        <v>1.2733201864441499</v>
      </c>
      <c r="AC594" s="77">
        <v>1673.24174373495</v>
      </c>
      <c r="AE594" s="87" t="str">
        <f t="shared" si="233"/>
        <v>Domestic</v>
      </c>
      <c r="AF594" s="82" t="str">
        <f t="shared" si="234"/>
        <v>student</v>
      </c>
      <c r="AI594" s="82">
        <f>'GDP per Capita'!N594</f>
        <v>63809.64</v>
      </c>
      <c r="AJ594" s="82">
        <f t="shared" si="235"/>
        <v>63809.64</v>
      </c>
      <c r="AK594" s="82">
        <f t="shared" si="236"/>
        <v>63809.64</v>
      </c>
      <c r="AL594" s="88">
        <f t="shared" si="237"/>
        <v>2.6222397489391102E-2</v>
      </c>
    </row>
    <row r="595" spans="1:38">
      <c r="A595" s="77" t="s">
        <v>86</v>
      </c>
      <c r="B595" s="77">
        <v>697</v>
      </c>
      <c r="C595" s="77">
        <v>45.421106000000002</v>
      </c>
      <c r="D595" s="77">
        <v>-75.690308000000002</v>
      </c>
      <c r="E595" s="77" t="s">
        <v>38</v>
      </c>
      <c r="G595" s="77">
        <v>50</v>
      </c>
      <c r="H595" s="77" t="s">
        <v>61</v>
      </c>
      <c r="I595" s="77">
        <v>2020</v>
      </c>
      <c r="J595" s="77">
        <v>291.01289134438298</v>
      </c>
      <c r="K595" s="77" t="s">
        <v>320</v>
      </c>
      <c r="L595" s="77" t="s">
        <v>28</v>
      </c>
      <c r="M595" s="77" t="s">
        <v>841</v>
      </c>
      <c r="N595" s="77">
        <v>1</v>
      </c>
      <c r="O595" s="77">
        <v>0</v>
      </c>
      <c r="P595" s="77" t="s">
        <v>8</v>
      </c>
      <c r="Q595" s="77">
        <v>33.425505600000001</v>
      </c>
      <c r="R595" s="77">
        <v>-111.94001249999999</v>
      </c>
      <c r="S595" s="77">
        <v>6703.3591668833496</v>
      </c>
      <c r="T595" s="77">
        <v>1.1086709000669299</v>
      </c>
      <c r="U595" s="77">
        <v>181</v>
      </c>
      <c r="V595" s="77">
        <v>318</v>
      </c>
      <c r="W595" s="77">
        <v>7.3801999999999895E-2</v>
      </c>
      <c r="X595" s="77">
        <v>0</v>
      </c>
      <c r="Y595" s="77">
        <v>0</v>
      </c>
      <c r="Z595" s="77">
        <v>0</v>
      </c>
      <c r="AA595" s="77">
        <v>804.40310002600199</v>
      </c>
      <c r="AB595" s="77">
        <v>1.1824729000669301</v>
      </c>
      <c r="AC595" s="77">
        <v>1594.41599137038</v>
      </c>
      <c r="AE595" s="87" t="str">
        <f t="shared" si="233"/>
        <v>International</v>
      </c>
      <c r="AF595" s="82" t="str">
        <f t="shared" si="234"/>
        <v>student</v>
      </c>
      <c r="AI595" s="82">
        <f>'GDP per Capita'!N595</f>
        <v>49196.49</v>
      </c>
      <c r="AJ595" s="82">
        <f t="shared" si="235"/>
        <v>49196.49</v>
      </c>
      <c r="AK595" s="82">
        <f t="shared" si="236"/>
        <v>49196.49</v>
      </c>
      <c r="AL595" s="88">
        <f t="shared" si="237"/>
        <v>3.2409141208455727E-2</v>
      </c>
    </row>
    <row r="596" spans="1:38">
      <c r="A596" s="77" t="s">
        <v>158</v>
      </c>
      <c r="B596" s="77">
        <v>698</v>
      </c>
      <c r="C596" s="77">
        <v>40.109213500000003</v>
      </c>
      <c r="D596" s="77">
        <v>-91.0176357</v>
      </c>
      <c r="E596" s="77" t="s">
        <v>38</v>
      </c>
      <c r="G596" s="77">
        <v>50</v>
      </c>
      <c r="H596" s="77" t="s">
        <v>61</v>
      </c>
      <c r="I596" s="77">
        <v>2020</v>
      </c>
      <c r="J596" s="77">
        <v>291.01289134438298</v>
      </c>
      <c r="K596" s="77" t="s">
        <v>29</v>
      </c>
      <c r="L596" s="77" t="s">
        <v>29</v>
      </c>
      <c r="M596" s="77" t="s">
        <v>841</v>
      </c>
      <c r="N596" s="77">
        <v>1</v>
      </c>
      <c r="O596" s="77">
        <v>0</v>
      </c>
      <c r="P596" s="77" t="s">
        <v>8</v>
      </c>
      <c r="Q596" s="77">
        <v>33.425505600000001</v>
      </c>
      <c r="R596" s="77">
        <v>-111.94001249999999</v>
      </c>
      <c r="S596" s="77">
        <v>4000.5583938043501</v>
      </c>
      <c r="T596" s="77">
        <v>0.722211269836881</v>
      </c>
      <c r="U596" s="77">
        <v>181</v>
      </c>
      <c r="V596" s="77">
        <v>318</v>
      </c>
      <c r="W596" s="77">
        <v>7.3801999999999895E-2</v>
      </c>
      <c r="X596" s="77">
        <v>0</v>
      </c>
      <c r="Y596" s="77">
        <v>0</v>
      </c>
      <c r="Z596" s="77">
        <v>0</v>
      </c>
      <c r="AA596" s="77">
        <v>480.067007256522</v>
      </c>
      <c r="AB596" s="77">
        <v>0.79601326983688103</v>
      </c>
      <c r="AC596" s="77">
        <v>1270.0798986008999</v>
      </c>
      <c r="AE596" s="87" t="str">
        <f t="shared" si="233"/>
        <v>Domestic</v>
      </c>
      <c r="AF596" s="82" t="str">
        <f t="shared" si="234"/>
        <v>student</v>
      </c>
      <c r="AI596" s="82">
        <f>'GDP per Capita'!N596</f>
        <v>63809.64</v>
      </c>
      <c r="AJ596" s="82">
        <f t="shared" si="235"/>
        <v>63809.64</v>
      </c>
      <c r="AK596" s="82">
        <f t="shared" si="236"/>
        <v>63809.64</v>
      </c>
      <c r="AL596" s="88">
        <f t="shared" si="237"/>
        <v>1.9904200973409347E-2</v>
      </c>
    </row>
    <row r="597" spans="1:38">
      <c r="A597" s="77" t="s">
        <v>106</v>
      </c>
      <c r="B597" s="77">
        <v>699</v>
      </c>
      <c r="C597" s="77">
        <v>34.053690899999999</v>
      </c>
      <c r="D597" s="77">
        <v>-118.2427666</v>
      </c>
      <c r="E597" s="77" t="s">
        <v>38</v>
      </c>
      <c r="G597" s="77">
        <v>50</v>
      </c>
      <c r="H597" s="77" t="s">
        <v>61</v>
      </c>
      <c r="I597" s="77">
        <v>2020</v>
      </c>
      <c r="J597" s="77">
        <v>291.01289134438298</v>
      </c>
      <c r="K597" s="77" t="s">
        <v>29</v>
      </c>
      <c r="L597" s="77" t="s">
        <v>29</v>
      </c>
      <c r="M597" s="77" t="s">
        <v>841</v>
      </c>
      <c r="N597" s="77">
        <v>1</v>
      </c>
      <c r="O597" s="77">
        <v>0</v>
      </c>
      <c r="P597" s="77" t="s">
        <v>8</v>
      </c>
      <c r="Q597" s="77">
        <v>33.425505600000001</v>
      </c>
      <c r="R597" s="77">
        <v>-111.94001249999999</v>
      </c>
      <c r="S597" s="77">
        <v>1173.73630041981</v>
      </c>
      <c r="T597" s="77">
        <v>0.31661744710727902</v>
      </c>
      <c r="U597" s="77">
        <v>181</v>
      </c>
      <c r="V597" s="77">
        <v>318</v>
      </c>
      <c r="W597" s="77">
        <v>7.3801999999999895E-2</v>
      </c>
      <c r="X597" s="77">
        <v>0</v>
      </c>
      <c r="Y597" s="77">
        <v>0</v>
      </c>
      <c r="Z597" s="77">
        <v>0</v>
      </c>
      <c r="AA597" s="77">
        <v>225.35736968060399</v>
      </c>
      <c r="AB597" s="77">
        <v>0.39041944710727899</v>
      </c>
      <c r="AC597" s="77">
        <v>1015.37026102498</v>
      </c>
      <c r="AE597" s="87" t="str">
        <f t="shared" si="233"/>
        <v>Domestic</v>
      </c>
      <c r="AF597" s="82" t="str">
        <f t="shared" si="234"/>
        <v>student</v>
      </c>
      <c r="AI597" s="82">
        <f>'GDP per Capita'!N597</f>
        <v>63809.64</v>
      </c>
      <c r="AJ597" s="82">
        <f t="shared" si="235"/>
        <v>63809.64</v>
      </c>
      <c r="AK597" s="82">
        <f t="shared" si="236"/>
        <v>63809.64</v>
      </c>
      <c r="AL597" s="88">
        <f t="shared" si="237"/>
        <v>1.5912490041081254E-2</v>
      </c>
    </row>
    <row r="598" spans="1:38">
      <c r="A598" s="77" t="s">
        <v>125</v>
      </c>
      <c r="B598" s="77">
        <v>700</v>
      </c>
      <c r="C598" s="77">
        <v>42.3750997</v>
      </c>
      <c r="D598" s="77">
        <v>-71.105615700000001</v>
      </c>
      <c r="E598" s="77" t="s">
        <v>38</v>
      </c>
      <c r="G598" s="77">
        <v>50</v>
      </c>
      <c r="H598" s="77" t="s">
        <v>61</v>
      </c>
      <c r="I598" s="77">
        <v>2020</v>
      </c>
      <c r="J598" s="77">
        <v>291.01289134438298</v>
      </c>
      <c r="K598" s="77" t="s">
        <v>29</v>
      </c>
      <c r="L598" s="77" t="s">
        <v>29</v>
      </c>
      <c r="M598" s="77" t="s">
        <v>841</v>
      </c>
      <c r="N598" s="77">
        <v>1</v>
      </c>
      <c r="O598" s="77">
        <v>0</v>
      </c>
      <c r="P598" s="77" t="s">
        <v>8</v>
      </c>
      <c r="Q598" s="77">
        <v>33.425505600000001</v>
      </c>
      <c r="R598" s="77">
        <v>-111.94001249999999</v>
      </c>
      <c r="S598" s="77">
        <v>7360.2404365880802</v>
      </c>
      <c r="T598" s="77">
        <v>1.19951818644415</v>
      </c>
      <c r="U598" s="77">
        <v>181</v>
      </c>
      <c r="V598" s="77">
        <v>318</v>
      </c>
      <c r="W598" s="77">
        <v>7.3801999999999895E-2</v>
      </c>
      <c r="X598" s="77">
        <v>0</v>
      </c>
      <c r="Y598" s="77">
        <v>0</v>
      </c>
      <c r="Z598" s="77">
        <v>0</v>
      </c>
      <c r="AA598" s="77">
        <v>883.22885239056995</v>
      </c>
      <c r="AB598" s="77">
        <v>1.2733201864441499</v>
      </c>
      <c r="AC598" s="77">
        <v>1673.24174373495</v>
      </c>
      <c r="AE598" s="87" t="str">
        <f t="shared" si="233"/>
        <v>Domestic</v>
      </c>
      <c r="AF598" s="82" t="str">
        <f t="shared" si="234"/>
        <v>student</v>
      </c>
      <c r="AI598" s="82">
        <f>'GDP per Capita'!N598</f>
        <v>63809.64</v>
      </c>
      <c r="AJ598" s="82">
        <f t="shared" si="235"/>
        <v>63809.64</v>
      </c>
      <c r="AK598" s="82">
        <f t="shared" si="236"/>
        <v>63809.64</v>
      </c>
      <c r="AL598" s="88">
        <f t="shared" si="237"/>
        <v>2.6222397489391102E-2</v>
      </c>
    </row>
    <row r="599" spans="1:38">
      <c r="A599" s="77" t="s">
        <v>126</v>
      </c>
      <c r="B599" s="77">
        <v>701</v>
      </c>
      <c r="C599" s="77">
        <v>39.606507299999997</v>
      </c>
      <c r="D599" s="77">
        <v>-75.833093399999996</v>
      </c>
      <c r="E599" s="77" t="s">
        <v>42</v>
      </c>
      <c r="G599" s="77">
        <v>100</v>
      </c>
      <c r="H599" s="77" t="s">
        <v>60</v>
      </c>
      <c r="I599" s="77">
        <v>2020</v>
      </c>
      <c r="J599" s="77">
        <v>565.76006783165496</v>
      </c>
      <c r="K599" s="77" t="s">
        <v>29</v>
      </c>
      <c r="L599" s="77" t="s">
        <v>29</v>
      </c>
      <c r="M599" s="77" t="s">
        <v>841</v>
      </c>
      <c r="N599" s="77">
        <v>1</v>
      </c>
      <c r="O599" s="77">
        <v>0</v>
      </c>
      <c r="P599" s="77" t="s">
        <v>8</v>
      </c>
      <c r="Q599" s="77">
        <v>33.425505600000001</v>
      </c>
      <c r="R599" s="77">
        <v>-111.94001249999999</v>
      </c>
      <c r="S599" s="77">
        <v>6552.2130549216299</v>
      </c>
      <c r="T599" s="77">
        <v>1.0878748683085999</v>
      </c>
      <c r="U599" s="77">
        <v>181</v>
      </c>
      <c r="V599" s="77">
        <v>636</v>
      </c>
      <c r="W599" s="77">
        <v>0.14760399999999901</v>
      </c>
      <c r="X599" s="77">
        <v>0</v>
      </c>
      <c r="Y599" s="77">
        <v>0</v>
      </c>
      <c r="Z599" s="77">
        <v>0</v>
      </c>
      <c r="AA599" s="77">
        <v>786.26556659059497</v>
      </c>
      <c r="AB599" s="77">
        <v>1.2354788683086</v>
      </c>
      <c r="AC599" s="77">
        <v>2169.0256344222498</v>
      </c>
      <c r="AE599" s="87" t="str">
        <f t="shared" si="233"/>
        <v>Domestic</v>
      </c>
      <c r="AF599" s="82" t="str">
        <f t="shared" si="234"/>
        <v>non-student</v>
      </c>
      <c r="AI599" s="82">
        <f>'GDP per Capita'!N599</f>
        <v>63809.64</v>
      </c>
      <c r="AJ599" s="82">
        <f t="shared" si="235"/>
        <v>63809.64</v>
      </c>
      <c r="AK599" s="82">
        <f t="shared" si="236"/>
        <v>63809.64</v>
      </c>
      <c r="AL599" s="88">
        <f t="shared" si="237"/>
        <v>3.3992130882140217E-2</v>
      </c>
    </row>
    <row r="600" spans="1:38">
      <c r="A600" s="77" t="s">
        <v>290</v>
      </c>
      <c r="B600" s="77">
        <v>702</v>
      </c>
      <c r="C600" s="77">
        <v>44.977299500000001</v>
      </c>
      <c r="D600" s="77">
        <v>-93.265469199999998</v>
      </c>
      <c r="E600" s="77" t="s">
        <v>37</v>
      </c>
      <c r="G600" s="77">
        <v>100</v>
      </c>
      <c r="H600" s="77" t="s">
        <v>60</v>
      </c>
      <c r="I600" s="77">
        <v>2020</v>
      </c>
      <c r="J600" s="77">
        <v>565.76006783165496</v>
      </c>
      <c r="K600" s="77" t="s">
        <v>29</v>
      </c>
      <c r="L600" s="77" t="s">
        <v>29</v>
      </c>
      <c r="M600" s="77" t="s">
        <v>841</v>
      </c>
      <c r="N600" s="77">
        <v>1</v>
      </c>
      <c r="O600" s="77">
        <v>0</v>
      </c>
      <c r="P600" s="77" t="s">
        <v>8</v>
      </c>
      <c r="Q600" s="77">
        <v>33.425505600000001</v>
      </c>
      <c r="R600" s="77">
        <v>-111.94001249999999</v>
      </c>
      <c r="S600" s="77">
        <v>4100.6191576335596</v>
      </c>
      <c r="T600" s="77">
        <v>0.73814067901246505</v>
      </c>
      <c r="U600" s="77">
        <v>181</v>
      </c>
      <c r="V600" s="77">
        <v>636</v>
      </c>
      <c r="W600" s="77">
        <v>0.14760399999999901</v>
      </c>
      <c r="X600" s="77">
        <v>0</v>
      </c>
      <c r="Y600" s="77">
        <v>0</v>
      </c>
      <c r="Z600" s="77">
        <v>0</v>
      </c>
      <c r="AA600" s="77">
        <v>492.07429891602698</v>
      </c>
      <c r="AB600" s="77">
        <v>0.88574467901246501</v>
      </c>
      <c r="AC600" s="77">
        <v>1874.83436674768</v>
      </c>
      <c r="AE600" s="87" t="str">
        <f t="shared" si="233"/>
        <v>Domestic</v>
      </c>
      <c r="AF600" s="82" t="str">
        <f t="shared" si="234"/>
        <v>non-student</v>
      </c>
      <c r="AI600" s="82">
        <f>'GDP per Capita'!N600</f>
        <v>63809.64</v>
      </c>
      <c r="AJ600" s="82">
        <f t="shared" si="235"/>
        <v>63809.64</v>
      </c>
      <c r="AK600" s="82">
        <f t="shared" si="236"/>
        <v>63809.64</v>
      </c>
      <c r="AL600" s="88">
        <f t="shared" si="237"/>
        <v>2.9381679112241973E-2</v>
      </c>
    </row>
    <row r="601" spans="1:38">
      <c r="A601" s="77" t="s">
        <v>210</v>
      </c>
      <c r="B601" s="77">
        <v>703</v>
      </c>
      <c r="C601" s="77">
        <v>41.683381299999901</v>
      </c>
      <c r="D601" s="77">
        <v>-86.250006600000006</v>
      </c>
      <c r="E601" s="77" t="s">
        <v>38</v>
      </c>
      <c r="G601" s="77">
        <v>50</v>
      </c>
      <c r="H601" s="77" t="s">
        <v>61</v>
      </c>
      <c r="I601" s="77">
        <v>2020</v>
      </c>
      <c r="J601" s="77">
        <v>291.01289134438298</v>
      </c>
      <c r="K601" s="77" t="s">
        <v>29</v>
      </c>
      <c r="L601" s="77" t="s">
        <v>29</v>
      </c>
      <c r="M601" s="77" t="s">
        <v>841</v>
      </c>
      <c r="N601" s="77">
        <v>1</v>
      </c>
      <c r="O601" s="77">
        <v>0</v>
      </c>
      <c r="P601" s="77" t="s">
        <v>8</v>
      </c>
      <c r="Q601" s="77">
        <v>33.425505600000001</v>
      </c>
      <c r="R601" s="77">
        <v>-111.94001249999999</v>
      </c>
      <c r="S601" s="77">
        <v>4864.0848367982699</v>
      </c>
      <c r="T601" s="77">
        <v>0.85834302665981499</v>
      </c>
      <c r="U601" s="77">
        <v>181</v>
      </c>
      <c r="V601" s="77">
        <v>318</v>
      </c>
      <c r="W601" s="77">
        <v>7.3801999999999895E-2</v>
      </c>
      <c r="X601" s="77">
        <v>0</v>
      </c>
      <c r="Y601" s="77">
        <v>0</v>
      </c>
      <c r="Z601" s="77">
        <v>0</v>
      </c>
      <c r="AA601" s="77">
        <v>583.69018041579295</v>
      </c>
      <c r="AB601" s="77">
        <v>0.93214502665981502</v>
      </c>
      <c r="AC601" s="77">
        <v>1373.7030717601699</v>
      </c>
      <c r="AE601" s="87" t="str">
        <f t="shared" si="233"/>
        <v>Domestic</v>
      </c>
      <c r="AF601" s="82" t="str">
        <f t="shared" si="234"/>
        <v>student</v>
      </c>
      <c r="AI601" s="82">
        <f>'GDP per Capita'!N601</f>
        <v>63809.64</v>
      </c>
      <c r="AJ601" s="82">
        <f t="shared" si="235"/>
        <v>63809.64</v>
      </c>
      <c r="AK601" s="82">
        <f t="shared" si="236"/>
        <v>63809.64</v>
      </c>
      <c r="AL601" s="88">
        <f t="shared" si="237"/>
        <v>2.152814326738358E-2</v>
      </c>
    </row>
    <row r="602" spans="1:38">
      <c r="A602" s="77" t="s">
        <v>123</v>
      </c>
      <c r="B602" s="77">
        <v>704</v>
      </c>
      <c r="C602" s="77">
        <v>33.563520599999997</v>
      </c>
      <c r="D602" s="77">
        <v>-101.879336</v>
      </c>
      <c r="E602" s="77" t="s">
        <v>40</v>
      </c>
      <c r="G602" s="77">
        <v>50</v>
      </c>
      <c r="H602" s="77" t="s">
        <v>61</v>
      </c>
      <c r="I602" s="77">
        <v>2020</v>
      </c>
      <c r="J602" s="77">
        <v>291.01289134438298</v>
      </c>
      <c r="K602" s="77" t="s">
        <v>29</v>
      </c>
      <c r="L602" s="77" t="s">
        <v>29</v>
      </c>
      <c r="M602" s="77" t="s">
        <v>841</v>
      </c>
      <c r="N602" s="77">
        <v>1</v>
      </c>
      <c r="O602" s="77">
        <v>0</v>
      </c>
      <c r="P602" s="77" t="s">
        <v>8</v>
      </c>
      <c r="Q602" s="77">
        <v>33.425505600000001</v>
      </c>
      <c r="R602" s="77">
        <v>-111.94001249999999</v>
      </c>
      <c r="S602" s="77">
        <v>1865.37066074518</v>
      </c>
      <c r="T602" s="77">
        <v>0.40794415086022201</v>
      </c>
      <c r="U602" s="77">
        <v>181</v>
      </c>
      <c r="V602" s="77">
        <v>492.00959999999998</v>
      </c>
      <c r="W602" s="77">
        <v>0.1141864544</v>
      </c>
      <c r="X602" s="77">
        <v>1</v>
      </c>
      <c r="Y602" s="77">
        <v>0</v>
      </c>
      <c r="Z602" s="77">
        <v>0</v>
      </c>
      <c r="AA602" s="77">
        <v>358.15116686307601</v>
      </c>
      <c r="AB602" s="77">
        <v>0.52213060526022204</v>
      </c>
      <c r="AC602" s="77">
        <v>1322.17365820745</v>
      </c>
      <c r="AE602" s="87" t="str">
        <f t="shared" si="233"/>
        <v>Domestic</v>
      </c>
      <c r="AF602" s="82" t="str">
        <f t="shared" si="234"/>
        <v>non-student</v>
      </c>
      <c r="AI602" s="82">
        <f>'GDP per Capita'!N602</f>
        <v>63809.64</v>
      </c>
      <c r="AJ602" s="82">
        <f t="shared" si="235"/>
        <v>63809.64</v>
      </c>
      <c r="AK602" s="82">
        <f t="shared" si="236"/>
        <v>63809.64</v>
      </c>
      <c r="AL602" s="88">
        <f t="shared" si="237"/>
        <v>2.0720594226945176E-2</v>
      </c>
    </row>
    <row r="603" spans="1:38">
      <c r="A603" s="77" t="s">
        <v>292</v>
      </c>
      <c r="B603" s="77">
        <v>705</v>
      </c>
      <c r="C603" s="77">
        <v>45.765666600000003</v>
      </c>
      <c r="D603" s="77">
        <v>126.6160584</v>
      </c>
      <c r="E603" s="77" t="s">
        <v>39</v>
      </c>
      <c r="G603" s="77">
        <v>50</v>
      </c>
      <c r="H603" s="77" t="s">
        <v>61</v>
      </c>
      <c r="I603" s="77">
        <v>2020</v>
      </c>
      <c r="J603" s="77">
        <v>291.01289134438298</v>
      </c>
      <c r="K603" s="77" t="s">
        <v>574</v>
      </c>
      <c r="L603" s="77" t="s">
        <v>30</v>
      </c>
      <c r="M603" s="77" t="s">
        <v>841</v>
      </c>
      <c r="N603" s="77">
        <v>1</v>
      </c>
      <c r="O603" s="77">
        <v>0</v>
      </c>
      <c r="P603" s="77" t="s">
        <v>8</v>
      </c>
      <c r="Q603" s="77">
        <v>33.425505600000001</v>
      </c>
      <c r="R603" s="77">
        <v>-111.94001249999999</v>
      </c>
      <c r="S603" s="77">
        <v>18854.478027237001</v>
      </c>
      <c r="T603" s="77">
        <v>2.9122503236283701</v>
      </c>
      <c r="U603" s="77">
        <v>181</v>
      </c>
      <c r="V603" s="77">
        <v>636</v>
      </c>
      <c r="W603" s="77">
        <v>0.14760399999999901</v>
      </c>
      <c r="X603" s="77">
        <v>0</v>
      </c>
      <c r="Y603" s="77">
        <v>0</v>
      </c>
      <c r="Z603" s="77">
        <v>0</v>
      </c>
      <c r="AA603" s="77">
        <v>1979.7201928598899</v>
      </c>
      <c r="AB603" s="77">
        <v>3.05985432362837</v>
      </c>
      <c r="AC603" s="77">
        <v>3087.7330842042702</v>
      </c>
      <c r="AE603" s="87" t="str">
        <f t="shared" si="233"/>
        <v>International</v>
      </c>
      <c r="AF603" s="82" t="str">
        <f t="shared" si="234"/>
        <v>non-student</v>
      </c>
      <c r="AI603" s="82">
        <f>'GDP per Capita'!N603</f>
        <v>10121.299999999999</v>
      </c>
      <c r="AJ603" s="82">
        <f t="shared" si="235"/>
        <v>10121.299999999999</v>
      </c>
      <c r="AK603" s="82">
        <f t="shared" si="236"/>
        <v>10121.299999999999</v>
      </c>
      <c r="AL603" s="88">
        <f t="shared" si="237"/>
        <v>0.30507277565177104</v>
      </c>
    </row>
    <row r="604" spans="1:38">
      <c r="A604" s="77" t="s">
        <v>293</v>
      </c>
      <c r="B604" s="77">
        <v>706</v>
      </c>
      <c r="C604" s="77">
        <v>44.950403700000003</v>
      </c>
      <c r="D604" s="77">
        <v>-93.101502599999904</v>
      </c>
      <c r="E604" s="77" t="s">
        <v>42</v>
      </c>
      <c r="G604" s="77">
        <v>100</v>
      </c>
      <c r="H604" s="77" t="s">
        <v>60</v>
      </c>
      <c r="I604" s="77">
        <v>2020</v>
      </c>
      <c r="J604" s="77">
        <v>565.76006783165496</v>
      </c>
      <c r="K604" s="77" t="s">
        <v>29</v>
      </c>
      <c r="L604" s="77" t="s">
        <v>29</v>
      </c>
      <c r="M604" s="77" t="s">
        <v>841</v>
      </c>
      <c r="N604" s="77">
        <v>1</v>
      </c>
      <c r="O604" s="77">
        <v>0</v>
      </c>
      <c r="P604" s="77" t="s">
        <v>8</v>
      </c>
      <c r="Q604" s="77">
        <v>33.425505600000001</v>
      </c>
      <c r="R604" s="77">
        <v>-111.94001249999999</v>
      </c>
      <c r="S604" s="77">
        <v>4119.2788868205398</v>
      </c>
      <c r="T604" s="77">
        <v>0.74111125858781701</v>
      </c>
      <c r="U604" s="77">
        <v>181</v>
      </c>
      <c r="V604" s="77">
        <v>636</v>
      </c>
      <c r="W604" s="77">
        <v>0.14760399999999901</v>
      </c>
      <c r="X604" s="77">
        <v>0</v>
      </c>
      <c r="Y604" s="77">
        <v>0</v>
      </c>
      <c r="Z604" s="77">
        <v>0</v>
      </c>
      <c r="AA604" s="77">
        <v>494.313466418465</v>
      </c>
      <c r="AB604" s="77">
        <v>0.88871525858781697</v>
      </c>
      <c r="AC604" s="77">
        <v>1877.07353425012</v>
      </c>
      <c r="AE604" s="87" t="str">
        <f t="shared" si="233"/>
        <v>Domestic</v>
      </c>
      <c r="AF604" s="82" t="str">
        <f t="shared" si="234"/>
        <v>non-student</v>
      </c>
      <c r="AI604" s="82">
        <f>'GDP per Capita'!N604</f>
        <v>63809.64</v>
      </c>
      <c r="AJ604" s="82">
        <f t="shared" si="235"/>
        <v>63809.64</v>
      </c>
      <c r="AK604" s="82">
        <f t="shared" si="236"/>
        <v>63809.64</v>
      </c>
      <c r="AL604" s="88">
        <f t="shared" si="237"/>
        <v>2.941677047935265E-2</v>
      </c>
    </row>
    <row r="605" spans="1:38">
      <c r="A605" s="77" t="s">
        <v>294</v>
      </c>
      <c r="B605" s="77">
        <v>707</v>
      </c>
      <c r="C605" s="77">
        <v>43.074760999999903</v>
      </c>
      <c r="D605" s="77">
        <v>-89.383761300000003</v>
      </c>
      <c r="E605" s="77" t="s">
        <v>42</v>
      </c>
      <c r="G605" s="77">
        <v>50</v>
      </c>
      <c r="H605" s="77" t="s">
        <v>61</v>
      </c>
      <c r="I605" s="77">
        <v>2020</v>
      </c>
      <c r="J605" s="77">
        <v>291.01289134438298</v>
      </c>
      <c r="K605" s="77" t="s">
        <v>29</v>
      </c>
      <c r="L605" s="77" t="s">
        <v>29</v>
      </c>
      <c r="M605" s="77" t="s">
        <v>841</v>
      </c>
      <c r="N605" s="77">
        <v>1</v>
      </c>
      <c r="O605" s="77">
        <v>0</v>
      </c>
      <c r="P605" s="77" t="s">
        <v>8</v>
      </c>
      <c r="Q605" s="77">
        <v>33.425505600000001</v>
      </c>
      <c r="R605" s="77">
        <v>-111.94001249999999</v>
      </c>
      <c r="S605" s="77">
        <v>4465.5110464523696</v>
      </c>
      <c r="T605" s="77">
        <v>0.79623050342923796</v>
      </c>
      <c r="U605" s="77">
        <v>181</v>
      </c>
      <c r="V605" s="77">
        <v>636</v>
      </c>
      <c r="W605" s="77">
        <v>0.14760399999999901</v>
      </c>
      <c r="X605" s="77">
        <v>0</v>
      </c>
      <c r="Y605" s="77">
        <v>0</v>
      </c>
      <c r="Z605" s="77">
        <v>0</v>
      </c>
      <c r="AA605" s="77">
        <v>535.86132557428402</v>
      </c>
      <c r="AB605" s="77">
        <v>0.94383450342923803</v>
      </c>
      <c r="AC605" s="77">
        <v>1643.8742169186601</v>
      </c>
      <c r="AE605" s="87" t="str">
        <f t="shared" si="233"/>
        <v>Domestic</v>
      </c>
      <c r="AF605" s="82" t="str">
        <f t="shared" si="234"/>
        <v>non-student</v>
      </c>
      <c r="AI605" s="82">
        <f>'GDP per Capita'!N605</f>
        <v>63809.64</v>
      </c>
      <c r="AJ605" s="82">
        <f t="shared" si="235"/>
        <v>63809.64</v>
      </c>
      <c r="AK605" s="82">
        <f t="shared" si="236"/>
        <v>63809.64</v>
      </c>
      <c r="AL605" s="88">
        <f t="shared" si="237"/>
        <v>2.5762160966879926E-2</v>
      </c>
    </row>
    <row r="606" spans="1:38">
      <c r="A606" s="77" t="s">
        <v>161</v>
      </c>
      <c r="B606" s="77">
        <v>708</v>
      </c>
      <c r="C606" s="77">
        <v>41.308213799999997</v>
      </c>
      <c r="D606" s="77">
        <v>-72.925051799999906</v>
      </c>
      <c r="E606" s="77" t="s">
        <v>39</v>
      </c>
      <c r="G606" s="77">
        <v>50</v>
      </c>
      <c r="H606" s="77" t="s">
        <v>61</v>
      </c>
      <c r="I606" s="77">
        <v>2020</v>
      </c>
      <c r="J606" s="77">
        <v>291.01289134438298</v>
      </c>
      <c r="K606" s="77" t="s">
        <v>29</v>
      </c>
      <c r="L606" s="77" t="s">
        <v>29</v>
      </c>
      <c r="M606" s="77" t="s">
        <v>841</v>
      </c>
      <c r="N606" s="77">
        <v>1</v>
      </c>
      <c r="O606" s="77">
        <v>0</v>
      </c>
      <c r="P606" s="77" t="s">
        <v>8</v>
      </c>
      <c r="Q606" s="77">
        <v>33.425505600000001</v>
      </c>
      <c r="R606" s="77">
        <v>-111.94001249999999</v>
      </c>
      <c r="S606" s="77">
        <v>7051.6282286968999</v>
      </c>
      <c r="T606" s="77">
        <v>1.1567421268384599</v>
      </c>
      <c r="U606" s="77">
        <v>181</v>
      </c>
      <c r="V606" s="77">
        <v>636</v>
      </c>
      <c r="W606" s="77">
        <v>0.14760399999999901</v>
      </c>
      <c r="X606" s="77">
        <v>0</v>
      </c>
      <c r="Y606" s="77">
        <v>0</v>
      </c>
      <c r="Z606" s="77">
        <v>0</v>
      </c>
      <c r="AA606" s="77">
        <v>846.19538744362796</v>
      </c>
      <c r="AB606" s="77">
        <v>1.30434612683846</v>
      </c>
      <c r="AC606" s="77">
        <v>1954.2082787880099</v>
      </c>
      <c r="AE606" s="87" t="str">
        <f t="shared" si="233"/>
        <v>Domestic</v>
      </c>
      <c r="AF606" s="82" t="str">
        <f t="shared" si="234"/>
        <v>non-student</v>
      </c>
      <c r="AI606" s="82">
        <f>'GDP per Capita'!N606</f>
        <v>63809.64</v>
      </c>
      <c r="AJ606" s="82">
        <f t="shared" si="235"/>
        <v>63809.64</v>
      </c>
      <c r="AK606" s="82">
        <f t="shared" si="236"/>
        <v>63809.64</v>
      </c>
      <c r="AL606" s="88">
        <f t="shared" si="237"/>
        <v>3.0625596364248567E-2</v>
      </c>
    </row>
    <row r="607" spans="1:38">
      <c r="A607" s="77" t="s">
        <v>119</v>
      </c>
      <c r="B607" s="77">
        <v>709</v>
      </c>
      <c r="C607" s="77">
        <v>51.507321900000001</v>
      </c>
      <c r="D607" s="77">
        <v>-0.12764739999999999</v>
      </c>
      <c r="E607" s="77" t="s">
        <v>39</v>
      </c>
      <c r="G607" s="77">
        <v>100</v>
      </c>
      <c r="H607" s="77" t="s">
        <v>60</v>
      </c>
      <c r="I607" s="77">
        <v>2020</v>
      </c>
      <c r="J607" s="77">
        <v>565.76006783165496</v>
      </c>
      <c r="K607" s="77" t="s">
        <v>416</v>
      </c>
      <c r="L607" s="77" t="s">
        <v>31</v>
      </c>
      <c r="M607" s="77" t="s">
        <v>841</v>
      </c>
      <c r="N607" s="77">
        <v>1</v>
      </c>
      <c r="O607" s="77">
        <v>0</v>
      </c>
      <c r="P607" s="77" t="s">
        <v>8</v>
      </c>
      <c r="Q607" s="77">
        <v>33.425505600000001</v>
      </c>
      <c r="R607" s="77">
        <v>-111.94001249999999</v>
      </c>
      <c r="S607" s="77">
        <v>16951.460930654201</v>
      </c>
      <c r="T607" s="77">
        <v>2.6126027598769999</v>
      </c>
      <c r="U607" s="77">
        <v>181</v>
      </c>
      <c r="V607" s="77">
        <v>636</v>
      </c>
      <c r="W607" s="77">
        <v>0.14760399999999901</v>
      </c>
      <c r="X607" s="77">
        <v>0</v>
      </c>
      <c r="Y607" s="77">
        <v>0</v>
      </c>
      <c r="Z607" s="77">
        <v>0</v>
      </c>
      <c r="AA607" s="77">
        <v>1779.90339771869</v>
      </c>
      <c r="AB607" s="77">
        <v>2.7602067598769899</v>
      </c>
      <c r="AC607" s="77">
        <v>3162.6634655503499</v>
      </c>
      <c r="AE607" s="87" t="str">
        <f t="shared" si="233"/>
        <v>International</v>
      </c>
      <c r="AF607" s="82" t="str">
        <f t="shared" si="234"/>
        <v>non-student</v>
      </c>
      <c r="AI607" s="82">
        <f>'GDP per Capita'!N607</f>
        <v>40800.480000000003</v>
      </c>
      <c r="AJ607" s="82">
        <f t="shared" si="235"/>
        <v>40800.480000000003</v>
      </c>
      <c r="AK607" s="82">
        <f t="shared" si="236"/>
        <v>40800.480000000003</v>
      </c>
      <c r="AL607" s="88">
        <f t="shared" si="237"/>
        <v>7.7515349465259953E-2</v>
      </c>
    </row>
    <row r="608" spans="1:38">
      <c r="A608" s="77" t="s">
        <v>105</v>
      </c>
      <c r="B608" s="77">
        <v>710</v>
      </c>
      <c r="C608" s="77">
        <v>30.271128600000001</v>
      </c>
      <c r="D608" s="77">
        <v>-97.743699500000005</v>
      </c>
      <c r="E608" s="77" t="s">
        <v>38</v>
      </c>
      <c r="G608" s="77">
        <v>50</v>
      </c>
      <c r="H608" s="77" t="s">
        <v>61</v>
      </c>
      <c r="I608" s="77">
        <v>2020</v>
      </c>
      <c r="J608" s="77">
        <v>291.01289134438298</v>
      </c>
      <c r="K608" s="77" t="s">
        <v>29</v>
      </c>
      <c r="L608" s="77" t="s">
        <v>29</v>
      </c>
      <c r="M608" s="77" t="s">
        <v>841</v>
      </c>
      <c r="N608" s="77">
        <v>1</v>
      </c>
      <c r="O608" s="77">
        <v>0</v>
      </c>
      <c r="P608" s="77" t="s">
        <v>8</v>
      </c>
      <c r="Q608" s="77">
        <v>33.425505600000001</v>
      </c>
      <c r="R608" s="77">
        <v>-111.94001249999999</v>
      </c>
      <c r="S608" s="77">
        <v>2769.4765726196601</v>
      </c>
      <c r="T608" s="77">
        <v>0.52732661291170302</v>
      </c>
      <c r="U608" s="77">
        <v>181</v>
      </c>
      <c r="V608" s="77">
        <v>318</v>
      </c>
      <c r="W608" s="77">
        <v>7.3801999999999895E-2</v>
      </c>
      <c r="X608" s="77">
        <v>0</v>
      </c>
      <c r="Y608" s="77">
        <v>0</v>
      </c>
      <c r="Z608" s="77">
        <v>0</v>
      </c>
      <c r="AA608" s="77">
        <v>531.73950194297595</v>
      </c>
      <c r="AB608" s="77">
        <v>0.60112861291170305</v>
      </c>
      <c r="AC608" s="77">
        <v>1321.7523932873501</v>
      </c>
      <c r="AE608" s="87" t="str">
        <f t="shared" si="233"/>
        <v>Domestic</v>
      </c>
      <c r="AF608" s="82" t="str">
        <f t="shared" si="234"/>
        <v>student</v>
      </c>
      <c r="AI608" s="82">
        <f>'GDP per Capita'!N608</f>
        <v>63809.64</v>
      </c>
      <c r="AJ608" s="82">
        <f t="shared" si="235"/>
        <v>63809.64</v>
      </c>
      <c r="AK608" s="82">
        <f t="shared" si="236"/>
        <v>63809.64</v>
      </c>
      <c r="AL608" s="88">
        <f t="shared" si="237"/>
        <v>2.0713992326039609E-2</v>
      </c>
    </row>
    <row r="609" spans="1:38">
      <c r="A609" s="77" t="s">
        <v>295</v>
      </c>
      <c r="B609" s="77">
        <v>711</v>
      </c>
      <c r="C609" s="77">
        <v>37.451967099999997</v>
      </c>
      <c r="D609" s="77">
        <v>-122.1779927</v>
      </c>
      <c r="E609" s="77" t="s">
        <v>42</v>
      </c>
      <c r="G609" s="77">
        <v>100</v>
      </c>
      <c r="H609" s="77" t="s">
        <v>60</v>
      </c>
      <c r="I609" s="77">
        <v>2020</v>
      </c>
      <c r="J609" s="77">
        <v>565.76006783165496</v>
      </c>
      <c r="K609" s="77" t="s">
        <v>29</v>
      </c>
      <c r="L609" s="77" t="s">
        <v>29</v>
      </c>
      <c r="M609" s="77" t="s">
        <v>841</v>
      </c>
      <c r="N609" s="77">
        <v>1</v>
      </c>
      <c r="O609" s="77">
        <v>0</v>
      </c>
      <c r="P609" s="77" t="s">
        <v>8</v>
      </c>
      <c r="Q609" s="77">
        <v>33.425505600000001</v>
      </c>
      <c r="R609" s="77">
        <v>-111.94001249999999</v>
      </c>
      <c r="S609" s="77">
        <v>2058.2125439410802</v>
      </c>
      <c r="T609" s="77">
        <v>0.43340791401031398</v>
      </c>
      <c r="U609" s="77">
        <v>181</v>
      </c>
      <c r="V609" s="77">
        <v>636</v>
      </c>
      <c r="W609" s="77">
        <v>0.14760399999999901</v>
      </c>
      <c r="X609" s="77">
        <v>0</v>
      </c>
      <c r="Y609" s="77">
        <v>0</v>
      </c>
      <c r="Z609" s="77">
        <v>0</v>
      </c>
      <c r="AA609" s="77">
        <v>395.176808436687</v>
      </c>
      <c r="AB609" s="77">
        <v>0.58101191401031405</v>
      </c>
      <c r="AC609" s="77">
        <v>1777.93687626834</v>
      </c>
      <c r="AE609" s="87" t="str">
        <f t="shared" si="233"/>
        <v>Domestic</v>
      </c>
      <c r="AF609" s="82" t="str">
        <f t="shared" si="234"/>
        <v>non-student</v>
      </c>
      <c r="AI609" s="82">
        <f>'GDP per Capita'!N609</f>
        <v>63809.64</v>
      </c>
      <c r="AJ609" s="82">
        <f t="shared" si="235"/>
        <v>63809.64</v>
      </c>
      <c r="AK609" s="82">
        <f t="shared" si="236"/>
        <v>63809.64</v>
      </c>
      <c r="AL609" s="88">
        <f t="shared" si="237"/>
        <v>2.7863139116101266E-2</v>
      </c>
    </row>
    <row r="610" spans="1:38">
      <c r="A610" s="77" t="s">
        <v>296</v>
      </c>
      <c r="B610" s="77">
        <v>712</v>
      </c>
      <c r="C610" s="77">
        <v>38.661300699999998</v>
      </c>
      <c r="D610" s="77">
        <v>-90.442365299999906</v>
      </c>
      <c r="E610" s="77" t="s">
        <v>38</v>
      </c>
      <c r="G610" s="77">
        <v>50</v>
      </c>
      <c r="H610" s="77" t="s">
        <v>61</v>
      </c>
      <c r="I610" s="77">
        <v>2020</v>
      </c>
      <c r="J610" s="77">
        <v>291.01289134438298</v>
      </c>
      <c r="K610" s="77" t="s">
        <v>29</v>
      </c>
      <c r="L610" s="77" t="s">
        <v>29</v>
      </c>
      <c r="M610" s="77" t="s">
        <v>841</v>
      </c>
      <c r="N610" s="77">
        <v>1</v>
      </c>
      <c r="O610" s="77">
        <v>0</v>
      </c>
      <c r="P610" s="77" t="s">
        <v>8</v>
      </c>
      <c r="Q610" s="77">
        <v>33.425505600000001</v>
      </c>
      <c r="R610" s="77">
        <v>-111.94001249999999</v>
      </c>
      <c r="S610" s="77">
        <v>4026.3007048815498</v>
      </c>
      <c r="T610" s="77">
        <v>0.72630937773233795</v>
      </c>
      <c r="U610" s="77">
        <v>181</v>
      </c>
      <c r="V610" s="77">
        <v>318</v>
      </c>
      <c r="W610" s="77">
        <v>7.3801999999999895E-2</v>
      </c>
      <c r="X610" s="77">
        <v>0</v>
      </c>
      <c r="Y610" s="77">
        <v>0</v>
      </c>
      <c r="Z610" s="77">
        <v>0</v>
      </c>
      <c r="AA610" s="77">
        <v>483.156084585786</v>
      </c>
      <c r="AB610" s="77">
        <v>0.80011137773233798</v>
      </c>
      <c r="AC610" s="77">
        <v>1273.1689759301601</v>
      </c>
      <c r="AE610" s="87" t="str">
        <f t="shared" si="233"/>
        <v>Domestic</v>
      </c>
      <c r="AF610" s="82" t="str">
        <f t="shared" si="234"/>
        <v>student</v>
      </c>
      <c r="AI610" s="82">
        <f>'GDP per Capita'!N610</f>
        <v>63809.64</v>
      </c>
      <c r="AJ610" s="82">
        <f t="shared" si="235"/>
        <v>63809.64</v>
      </c>
      <c r="AK610" s="82">
        <f t="shared" si="236"/>
        <v>63809.64</v>
      </c>
      <c r="AL610" s="88">
        <f t="shared" si="237"/>
        <v>1.9952611798627295E-2</v>
      </c>
    </row>
    <row r="611" spans="1:38">
      <c r="A611" s="77" t="s">
        <v>169</v>
      </c>
      <c r="B611" s="77">
        <v>713</v>
      </c>
      <c r="C611" s="77">
        <v>40.794450399999903</v>
      </c>
      <c r="D611" s="77">
        <v>-77.861638599999907</v>
      </c>
      <c r="E611" s="77" t="s">
        <v>38</v>
      </c>
      <c r="G611" s="77">
        <v>50</v>
      </c>
      <c r="H611" s="77" t="s">
        <v>61</v>
      </c>
      <c r="I611" s="77">
        <v>2020</v>
      </c>
      <c r="J611" s="77">
        <v>291.01289134438298</v>
      </c>
      <c r="K611" s="77" t="s">
        <v>29</v>
      </c>
      <c r="L611" s="77" t="s">
        <v>29</v>
      </c>
      <c r="M611" s="77" t="s">
        <v>841</v>
      </c>
      <c r="N611" s="77">
        <v>1</v>
      </c>
      <c r="O611" s="77">
        <v>0</v>
      </c>
      <c r="P611" s="77" t="s">
        <v>8</v>
      </c>
      <c r="Q611" s="77">
        <v>33.425505600000001</v>
      </c>
      <c r="R611" s="77">
        <v>-111.94001249999999</v>
      </c>
      <c r="S611" s="77">
        <v>6219.10258720824</v>
      </c>
      <c r="T611" s="77">
        <v>1.04218469490634</v>
      </c>
      <c r="U611" s="77">
        <v>181</v>
      </c>
      <c r="V611" s="77">
        <v>318</v>
      </c>
      <c r="W611" s="77">
        <v>7.3801999999999895E-2</v>
      </c>
      <c r="X611" s="77">
        <v>0</v>
      </c>
      <c r="Y611" s="77">
        <v>0</v>
      </c>
      <c r="Z611" s="77">
        <v>0</v>
      </c>
      <c r="AA611" s="77">
        <v>746.29231046498899</v>
      </c>
      <c r="AB611" s="77">
        <v>1.1159866949063399</v>
      </c>
      <c r="AC611" s="77">
        <v>1536.3052018093699</v>
      </c>
      <c r="AE611" s="87" t="str">
        <f t="shared" si="233"/>
        <v>Domestic</v>
      </c>
      <c r="AF611" s="82" t="str">
        <f t="shared" si="234"/>
        <v>student</v>
      </c>
      <c r="AI611" s="82">
        <f>'GDP per Capita'!N611</f>
        <v>63809.64</v>
      </c>
      <c r="AJ611" s="82">
        <f t="shared" si="235"/>
        <v>63809.64</v>
      </c>
      <c r="AK611" s="82">
        <f t="shared" si="236"/>
        <v>63809.64</v>
      </c>
      <c r="AL611" s="88">
        <f t="shared" si="237"/>
        <v>2.4076380963900908E-2</v>
      </c>
    </row>
    <row r="612" spans="1:38">
      <c r="A612" s="77" t="s">
        <v>119</v>
      </c>
      <c r="B612" s="77">
        <v>714</v>
      </c>
      <c r="C612" s="77">
        <v>51.507321900000001</v>
      </c>
      <c r="D612" s="77">
        <v>-0.12764739999999999</v>
      </c>
      <c r="E612" s="77" t="s">
        <v>38</v>
      </c>
      <c r="G612" s="77">
        <v>50</v>
      </c>
      <c r="H612" s="77" t="s">
        <v>61</v>
      </c>
      <c r="I612" s="77">
        <v>2020</v>
      </c>
      <c r="J612" s="77">
        <v>291.01289134438298</v>
      </c>
      <c r="K612" s="77" t="s">
        <v>416</v>
      </c>
      <c r="L612" s="77" t="s">
        <v>31</v>
      </c>
      <c r="M612" s="77" t="s">
        <v>841</v>
      </c>
      <c r="N612" s="77">
        <v>1</v>
      </c>
      <c r="O612" s="77">
        <v>0</v>
      </c>
      <c r="P612" s="77" t="s">
        <v>8</v>
      </c>
      <c r="Q612" s="77">
        <v>33.425505600000001</v>
      </c>
      <c r="R612" s="77">
        <v>-111.94001249999999</v>
      </c>
      <c r="S612" s="77">
        <v>16951.460930654201</v>
      </c>
      <c r="T612" s="77">
        <v>2.6126027598769999</v>
      </c>
      <c r="U612" s="77">
        <v>181</v>
      </c>
      <c r="V612" s="77">
        <v>318</v>
      </c>
      <c r="W612" s="77">
        <v>7.3801999999999895E-2</v>
      </c>
      <c r="X612" s="77">
        <v>0</v>
      </c>
      <c r="Y612" s="77">
        <v>0</v>
      </c>
      <c r="Z612" s="77">
        <v>0</v>
      </c>
      <c r="AA612" s="77">
        <v>1779.90339771869</v>
      </c>
      <c r="AB612" s="77">
        <v>2.686404759877</v>
      </c>
      <c r="AC612" s="77">
        <v>2569.9162890630701</v>
      </c>
      <c r="AE612" s="87" t="str">
        <f t="shared" si="233"/>
        <v>International</v>
      </c>
      <c r="AF612" s="82" t="str">
        <f t="shared" si="234"/>
        <v>student</v>
      </c>
      <c r="AI612" s="82">
        <f>'GDP per Capita'!N612</f>
        <v>40800.480000000003</v>
      </c>
      <c r="AJ612" s="82">
        <f t="shared" si="235"/>
        <v>40800.480000000003</v>
      </c>
      <c r="AK612" s="82">
        <f t="shared" si="236"/>
        <v>40800.480000000003</v>
      </c>
      <c r="AL612" s="88">
        <f t="shared" si="237"/>
        <v>6.2987403311506873E-2</v>
      </c>
    </row>
    <row r="613" spans="1:38">
      <c r="A613" s="77" t="s">
        <v>83</v>
      </c>
      <c r="B613" s="77">
        <v>715</v>
      </c>
      <c r="C613" s="77">
        <v>22.283345399999899</v>
      </c>
      <c r="D613" s="77">
        <v>39.112814499999999</v>
      </c>
      <c r="E613" s="77" t="s">
        <v>38</v>
      </c>
      <c r="G613" s="77">
        <v>50</v>
      </c>
      <c r="H613" s="77" t="s">
        <v>61</v>
      </c>
      <c r="I613" s="77">
        <v>2020</v>
      </c>
      <c r="J613" s="77">
        <v>291.01289134438298</v>
      </c>
      <c r="K613" s="77" t="s">
        <v>570</v>
      </c>
      <c r="L613" s="77" t="s">
        <v>32</v>
      </c>
      <c r="M613" s="77" t="s">
        <v>841</v>
      </c>
      <c r="N613" s="77">
        <v>1</v>
      </c>
      <c r="O613" s="77">
        <v>0</v>
      </c>
      <c r="P613" s="77" t="s">
        <v>8</v>
      </c>
      <c r="Q613" s="77">
        <v>33.425505600000001</v>
      </c>
      <c r="R613" s="77">
        <v>-111.94001249999999</v>
      </c>
      <c r="S613" s="77">
        <v>26205.178499588201</v>
      </c>
      <c r="T613" s="77">
        <v>4.1296228348213599</v>
      </c>
      <c r="U613" s="77">
        <v>181</v>
      </c>
      <c r="V613" s="77">
        <v>318</v>
      </c>
      <c r="W613" s="77">
        <v>7.3801999999999895E-2</v>
      </c>
      <c r="X613" s="77">
        <v>0</v>
      </c>
      <c r="Y613" s="77">
        <v>0</v>
      </c>
      <c r="Z613" s="77">
        <v>0</v>
      </c>
      <c r="AA613" s="77">
        <v>2397.7738327123202</v>
      </c>
      <c r="AB613" s="77">
        <v>4.2034248348213596</v>
      </c>
      <c r="AC613" s="77">
        <v>3187.7867240567002</v>
      </c>
      <c r="AE613" s="87" t="str">
        <f t="shared" si="233"/>
        <v>International</v>
      </c>
      <c r="AF613" s="82" t="str">
        <f t="shared" si="234"/>
        <v>student</v>
      </c>
      <c r="AI613" s="82">
        <f>'GDP per Capita'!N613</f>
        <v>21764.39</v>
      </c>
      <c r="AJ613" s="82">
        <f t="shared" si="235"/>
        <v>21764.39</v>
      </c>
      <c r="AK613" s="82">
        <f t="shared" si="236"/>
        <v>21764.39</v>
      </c>
      <c r="AL613" s="88">
        <f t="shared" si="237"/>
        <v>0.14646800227604359</v>
      </c>
    </row>
    <row r="614" spans="1:38">
      <c r="A614" s="77" t="s">
        <v>142</v>
      </c>
      <c r="B614" s="77">
        <v>716</v>
      </c>
      <c r="C614" s="77">
        <v>40.441694099999999</v>
      </c>
      <c r="D614" s="77">
        <v>-79.9900860999999</v>
      </c>
      <c r="E614" s="77" t="s">
        <v>41</v>
      </c>
      <c r="G614" s="77">
        <v>100</v>
      </c>
      <c r="H614" s="77" t="s">
        <v>60</v>
      </c>
      <c r="I614" s="77">
        <v>2020</v>
      </c>
      <c r="J614" s="77">
        <v>565.76006783165496</v>
      </c>
      <c r="K614" s="77" t="s">
        <v>29</v>
      </c>
      <c r="L614" s="77" t="s">
        <v>29</v>
      </c>
      <c r="M614" s="77" t="s">
        <v>841</v>
      </c>
      <c r="N614" s="77">
        <v>1</v>
      </c>
      <c r="O614" s="77">
        <v>0</v>
      </c>
      <c r="P614" s="77" t="s">
        <v>8</v>
      </c>
      <c r="Q614" s="77">
        <v>33.425505600000001</v>
      </c>
      <c r="R614" s="77">
        <v>-111.94001249999999</v>
      </c>
      <c r="S614" s="77">
        <v>5854.5770348624001</v>
      </c>
      <c r="T614" s="77">
        <v>0.99240964067114201</v>
      </c>
      <c r="U614" s="77">
        <v>181</v>
      </c>
      <c r="V614" s="77">
        <v>636</v>
      </c>
      <c r="W614" s="77">
        <v>0.14760399999999901</v>
      </c>
      <c r="X614" s="77">
        <v>0</v>
      </c>
      <c r="Y614" s="77">
        <v>0</v>
      </c>
      <c r="Z614" s="77">
        <v>0</v>
      </c>
      <c r="AA614" s="77">
        <v>702.54924418348799</v>
      </c>
      <c r="AB614" s="77">
        <v>1.1400136406711401</v>
      </c>
      <c r="AC614" s="77">
        <v>2085.3093120151402</v>
      </c>
      <c r="AE614" s="87" t="str">
        <f t="shared" si="233"/>
        <v>Domestic</v>
      </c>
      <c r="AF614" s="82" t="str">
        <f t="shared" si="234"/>
        <v>non-student</v>
      </c>
      <c r="AI614" s="82">
        <f>'GDP per Capita'!N614</f>
        <v>63809.64</v>
      </c>
      <c r="AJ614" s="82">
        <f t="shared" si="235"/>
        <v>63809.64</v>
      </c>
      <c r="AK614" s="82">
        <f t="shared" si="236"/>
        <v>63809.64</v>
      </c>
      <c r="AL614" s="88">
        <f t="shared" si="237"/>
        <v>3.2680161054272371E-2</v>
      </c>
    </row>
    <row r="615" spans="1:38">
      <c r="A615" s="77" t="s">
        <v>137</v>
      </c>
      <c r="B615" s="77">
        <v>717</v>
      </c>
      <c r="C615" s="77">
        <v>40.7127281</v>
      </c>
      <c r="D615" s="77">
        <v>-74.006015199999993</v>
      </c>
      <c r="E615" s="77" t="s">
        <v>37</v>
      </c>
      <c r="G615" s="77">
        <v>100</v>
      </c>
      <c r="H615" s="77" t="s">
        <v>60</v>
      </c>
      <c r="I615" s="77">
        <v>2020</v>
      </c>
      <c r="J615" s="77">
        <v>565.76006783165496</v>
      </c>
      <c r="K615" s="77" t="s">
        <v>29</v>
      </c>
      <c r="L615" s="77" t="s">
        <v>29</v>
      </c>
      <c r="M615" s="77" t="s">
        <v>841</v>
      </c>
      <c r="N615" s="77">
        <v>1</v>
      </c>
      <c r="O615" s="77">
        <v>0</v>
      </c>
      <c r="P615" s="77" t="s">
        <v>8</v>
      </c>
      <c r="Q615" s="77">
        <v>33.425505600000001</v>
      </c>
      <c r="R615" s="77">
        <v>-111.94001249999999</v>
      </c>
      <c r="S615" s="77">
        <v>6866.9533945017802</v>
      </c>
      <c r="T615" s="77">
        <v>1.1312250249362501</v>
      </c>
      <c r="U615" s="77">
        <v>181</v>
      </c>
      <c r="V615" s="77">
        <v>636</v>
      </c>
      <c r="W615" s="77">
        <v>0.14760399999999901</v>
      </c>
      <c r="X615" s="77">
        <v>0</v>
      </c>
      <c r="Y615" s="77">
        <v>0</v>
      </c>
      <c r="Z615" s="77">
        <v>0</v>
      </c>
      <c r="AA615" s="77">
        <v>824.03440734021399</v>
      </c>
      <c r="AB615" s="77">
        <v>1.2788290249362499</v>
      </c>
      <c r="AC615" s="77">
        <v>2206.7944751718701</v>
      </c>
      <c r="AE615" s="87" t="str">
        <f t="shared" si="233"/>
        <v>Domestic</v>
      </c>
      <c r="AF615" s="82" t="str">
        <f t="shared" si="234"/>
        <v>non-student</v>
      </c>
      <c r="AI615" s="82">
        <f>'GDP per Capita'!N615</f>
        <v>63809.64</v>
      </c>
      <c r="AJ615" s="82">
        <f t="shared" si="235"/>
        <v>63809.64</v>
      </c>
      <c r="AK615" s="82">
        <f t="shared" si="236"/>
        <v>63809.64</v>
      </c>
      <c r="AL615" s="88">
        <f t="shared" si="237"/>
        <v>3.4584029547445654E-2</v>
      </c>
    </row>
    <row r="616" spans="1:38">
      <c r="A616" s="77" t="s">
        <v>205</v>
      </c>
      <c r="B616" s="77">
        <v>718</v>
      </c>
      <c r="C616" s="77">
        <v>39.167039600000003</v>
      </c>
      <c r="D616" s="77">
        <v>-86.534288099999998</v>
      </c>
      <c r="E616" s="77" t="s">
        <v>42</v>
      </c>
      <c r="G616" s="77">
        <v>100</v>
      </c>
      <c r="H616" s="77" t="s">
        <v>60</v>
      </c>
      <c r="I616" s="77">
        <v>2020</v>
      </c>
      <c r="J616" s="77">
        <v>565.76006783165496</v>
      </c>
      <c r="K616" s="77" t="s">
        <v>29</v>
      </c>
      <c r="L616" s="77" t="s">
        <v>29</v>
      </c>
      <c r="M616" s="77" t="s">
        <v>841</v>
      </c>
      <c r="N616" s="77">
        <v>1</v>
      </c>
      <c r="O616" s="77">
        <v>0</v>
      </c>
      <c r="P616" s="77" t="s">
        <v>8</v>
      </c>
      <c r="Q616" s="77">
        <v>33.425505600000001</v>
      </c>
      <c r="R616" s="77">
        <v>-111.94001249999999</v>
      </c>
      <c r="S616" s="77">
        <v>4711.76215787211</v>
      </c>
      <c r="T616" s="77">
        <v>0.83543302961066102</v>
      </c>
      <c r="U616" s="77">
        <v>181</v>
      </c>
      <c r="V616" s="77">
        <v>636</v>
      </c>
      <c r="W616" s="77">
        <v>0.14760399999999901</v>
      </c>
      <c r="X616" s="77">
        <v>0</v>
      </c>
      <c r="Y616" s="77">
        <v>0</v>
      </c>
      <c r="Z616" s="77">
        <v>0</v>
      </c>
      <c r="AA616" s="77">
        <v>565.41145894465399</v>
      </c>
      <c r="AB616" s="77">
        <v>0.98303702961066097</v>
      </c>
      <c r="AC616" s="77">
        <v>1948.17152677631</v>
      </c>
      <c r="AE616" s="87" t="str">
        <f t="shared" si="233"/>
        <v>Domestic</v>
      </c>
      <c r="AF616" s="82" t="str">
        <f t="shared" si="234"/>
        <v>non-student</v>
      </c>
      <c r="AI616" s="82">
        <f>'GDP per Capita'!N616</f>
        <v>63809.64</v>
      </c>
      <c r="AJ616" s="82">
        <f t="shared" si="235"/>
        <v>63809.64</v>
      </c>
      <c r="AK616" s="82">
        <f t="shared" si="236"/>
        <v>63809.64</v>
      </c>
      <c r="AL616" s="88">
        <f t="shared" si="237"/>
        <v>3.0530990721406828E-2</v>
      </c>
    </row>
    <row r="617" spans="1:38">
      <c r="A617" s="77" t="s">
        <v>80</v>
      </c>
      <c r="B617" s="77">
        <v>719</v>
      </c>
      <c r="C617" s="77">
        <v>33.749098699999998</v>
      </c>
      <c r="D617" s="77">
        <v>-84.390184899999994</v>
      </c>
      <c r="E617" s="77" t="s">
        <v>38</v>
      </c>
      <c r="G617" s="77">
        <v>50</v>
      </c>
      <c r="H617" s="77" t="s">
        <v>61</v>
      </c>
      <c r="I617" s="77">
        <v>2020</v>
      </c>
      <c r="J617" s="77">
        <v>291.01289134438298</v>
      </c>
      <c r="K617" s="77" t="s">
        <v>29</v>
      </c>
      <c r="L617" s="77" t="s">
        <v>29</v>
      </c>
      <c r="M617" s="77" t="s">
        <v>841</v>
      </c>
      <c r="N617" s="77">
        <v>1</v>
      </c>
      <c r="O617" s="77">
        <v>0</v>
      </c>
      <c r="P617" s="77" t="s">
        <v>8</v>
      </c>
      <c r="Q617" s="77">
        <v>33.425505600000001</v>
      </c>
      <c r="R617" s="77">
        <v>-111.94001249999999</v>
      </c>
      <c r="S617" s="77">
        <v>5089.1168420128497</v>
      </c>
      <c r="T617" s="77">
        <v>0.88865012166530999</v>
      </c>
      <c r="U617" s="77">
        <v>181</v>
      </c>
      <c r="V617" s="77">
        <v>318</v>
      </c>
      <c r="W617" s="77">
        <v>7.3801999999999895E-2</v>
      </c>
      <c r="X617" s="77">
        <v>0</v>
      </c>
      <c r="Y617" s="77">
        <v>0</v>
      </c>
      <c r="Z617" s="77">
        <v>0</v>
      </c>
      <c r="AA617" s="77">
        <v>610.69402104154199</v>
      </c>
      <c r="AB617" s="77">
        <v>0.96245212166531002</v>
      </c>
      <c r="AC617" s="77">
        <v>1400.7069123859201</v>
      </c>
      <c r="AE617" s="87" t="str">
        <f t="shared" si="233"/>
        <v>Domestic</v>
      </c>
      <c r="AF617" s="82" t="str">
        <f t="shared" si="234"/>
        <v>student</v>
      </c>
      <c r="AI617" s="82">
        <f>'GDP per Capita'!N617</f>
        <v>63809.64</v>
      </c>
      <c r="AJ617" s="82">
        <f t="shared" si="235"/>
        <v>63809.64</v>
      </c>
      <c r="AK617" s="82">
        <f t="shared" si="236"/>
        <v>63809.64</v>
      </c>
      <c r="AL617" s="88">
        <f t="shared" si="237"/>
        <v>2.1951337014061198E-2</v>
      </c>
    </row>
    <row r="618" spans="1:38">
      <c r="A618" s="77" t="s">
        <v>171</v>
      </c>
      <c r="B618" s="77">
        <v>720</v>
      </c>
      <c r="C618" s="77">
        <v>37.8708393</v>
      </c>
      <c r="D618" s="77">
        <v>-122.272863899999</v>
      </c>
      <c r="E618" s="77" t="s">
        <v>38</v>
      </c>
      <c r="G618" s="77">
        <v>50</v>
      </c>
      <c r="H618" s="77" t="s">
        <v>61</v>
      </c>
      <c r="I618" s="77">
        <v>2020</v>
      </c>
      <c r="J618" s="77">
        <v>291.01289134438298</v>
      </c>
      <c r="K618" s="77" t="s">
        <v>29</v>
      </c>
      <c r="L618" s="77" t="s">
        <v>29</v>
      </c>
      <c r="M618" s="77" t="s">
        <v>841</v>
      </c>
      <c r="N618" s="77">
        <v>1</v>
      </c>
      <c r="O618" s="77">
        <v>0</v>
      </c>
      <c r="P618" s="77" t="s">
        <v>8</v>
      </c>
      <c r="Q618" s="77">
        <v>33.425505600000001</v>
      </c>
      <c r="R618" s="77">
        <v>-111.94001249999999</v>
      </c>
      <c r="S618" s="77">
        <v>2111.0518604254498</v>
      </c>
      <c r="T618" s="77">
        <v>0.440385069686625</v>
      </c>
      <c r="U618" s="77">
        <v>181</v>
      </c>
      <c r="V618" s="77">
        <v>318</v>
      </c>
      <c r="W618" s="77">
        <v>7.3801999999999895E-2</v>
      </c>
      <c r="X618" s="77">
        <v>0</v>
      </c>
      <c r="Y618" s="77">
        <v>0</v>
      </c>
      <c r="Z618" s="77">
        <v>0</v>
      </c>
      <c r="AA618" s="77">
        <v>405.32195720168602</v>
      </c>
      <c r="AB618" s="77">
        <v>0.51418706968662498</v>
      </c>
      <c r="AC618" s="77">
        <v>1195.3348485460599</v>
      </c>
      <c r="AE618" s="87" t="str">
        <f t="shared" si="233"/>
        <v>Domestic</v>
      </c>
      <c r="AF618" s="82" t="str">
        <f t="shared" si="234"/>
        <v>student</v>
      </c>
      <c r="AI618" s="82">
        <f>'GDP per Capita'!N618</f>
        <v>63809.64</v>
      </c>
      <c r="AJ618" s="82">
        <f t="shared" si="235"/>
        <v>63809.64</v>
      </c>
      <c r="AK618" s="82">
        <f t="shared" si="236"/>
        <v>63809.64</v>
      </c>
      <c r="AL618" s="88">
        <f t="shared" si="237"/>
        <v>1.8732825456248617E-2</v>
      </c>
    </row>
    <row r="619" spans="1:38">
      <c r="A619" s="77" t="s">
        <v>167</v>
      </c>
      <c r="B619" s="77">
        <v>721</v>
      </c>
      <c r="C619" s="77">
        <v>47.603832099999998</v>
      </c>
      <c r="D619" s="77">
        <v>-122.3300624</v>
      </c>
      <c r="E619" s="77" t="s">
        <v>38</v>
      </c>
      <c r="G619" s="77">
        <v>50</v>
      </c>
      <c r="H619" s="77" t="s">
        <v>61</v>
      </c>
      <c r="I619" s="77">
        <v>2020</v>
      </c>
      <c r="J619" s="77">
        <v>291.01289134438298</v>
      </c>
      <c r="K619" s="77" t="s">
        <v>29</v>
      </c>
      <c r="L619" s="77" t="s">
        <v>29</v>
      </c>
      <c r="M619" s="77" t="s">
        <v>841</v>
      </c>
      <c r="N619" s="77">
        <v>1</v>
      </c>
      <c r="O619" s="77">
        <v>0</v>
      </c>
      <c r="P619" s="77" t="s">
        <v>8</v>
      </c>
      <c r="Q619" s="77">
        <v>33.425505600000001</v>
      </c>
      <c r="R619" s="77">
        <v>-111.94001249999999</v>
      </c>
      <c r="S619" s="77">
        <v>3601.93784949057</v>
      </c>
      <c r="T619" s="77">
        <v>0.65875193259848996</v>
      </c>
      <c r="U619" s="77">
        <v>181</v>
      </c>
      <c r="V619" s="77">
        <v>318</v>
      </c>
      <c r="W619" s="77">
        <v>7.3801999999999895E-2</v>
      </c>
      <c r="X619" s="77">
        <v>0</v>
      </c>
      <c r="Y619" s="77">
        <v>0</v>
      </c>
      <c r="Z619" s="77">
        <v>0</v>
      </c>
      <c r="AA619" s="77">
        <v>691.57206710218895</v>
      </c>
      <c r="AB619" s="77">
        <v>0.73255393259849</v>
      </c>
      <c r="AC619" s="77">
        <v>1481.58495844657</v>
      </c>
      <c r="AE619" s="87" t="str">
        <f t="shared" si="233"/>
        <v>Domestic</v>
      </c>
      <c r="AF619" s="82" t="str">
        <f t="shared" si="234"/>
        <v>student</v>
      </c>
      <c r="AI619" s="82">
        <f>'GDP per Capita'!N619</f>
        <v>63809.64</v>
      </c>
      <c r="AJ619" s="82">
        <f t="shared" si="235"/>
        <v>63809.64</v>
      </c>
      <c r="AK619" s="82">
        <f t="shared" si="236"/>
        <v>63809.64</v>
      </c>
      <c r="AL619" s="88">
        <f t="shared" si="237"/>
        <v>2.3218826472717446E-2</v>
      </c>
    </row>
    <row r="620" spans="1:38">
      <c r="A620" s="77" t="s">
        <v>126</v>
      </c>
      <c r="B620" s="77">
        <v>722</v>
      </c>
      <c r="C620" s="77">
        <v>39.606507299999997</v>
      </c>
      <c r="D620" s="77">
        <v>-75.833093399999996</v>
      </c>
      <c r="E620" s="77" t="s">
        <v>42</v>
      </c>
      <c r="G620" s="77">
        <v>100</v>
      </c>
      <c r="H620" s="77" t="s">
        <v>60</v>
      </c>
      <c r="I620" s="77">
        <v>2020</v>
      </c>
      <c r="J620" s="77">
        <v>565.76006783165496</v>
      </c>
      <c r="K620" s="77" t="s">
        <v>29</v>
      </c>
      <c r="L620" s="77" t="s">
        <v>29</v>
      </c>
      <c r="M620" s="77" t="s">
        <v>841</v>
      </c>
      <c r="N620" s="77">
        <v>1</v>
      </c>
      <c r="O620" s="77">
        <v>0</v>
      </c>
      <c r="P620" s="77" t="s">
        <v>8</v>
      </c>
      <c r="Q620" s="77">
        <v>33.425505600000001</v>
      </c>
      <c r="R620" s="77">
        <v>-111.94001249999999</v>
      </c>
      <c r="S620" s="77">
        <v>6552.2130549216299</v>
      </c>
      <c r="T620" s="77">
        <v>1.0878748683085999</v>
      </c>
      <c r="U620" s="77">
        <v>181</v>
      </c>
      <c r="V620" s="77">
        <v>636</v>
      </c>
      <c r="W620" s="77">
        <v>0.14760399999999901</v>
      </c>
      <c r="X620" s="77">
        <v>0</v>
      </c>
      <c r="Y620" s="77">
        <v>0</v>
      </c>
      <c r="Z620" s="77">
        <v>0</v>
      </c>
      <c r="AA620" s="77">
        <v>786.26556659059497</v>
      </c>
      <c r="AB620" s="77">
        <v>1.2354788683086</v>
      </c>
      <c r="AC620" s="77">
        <v>2169.0256344222498</v>
      </c>
      <c r="AE620" s="87" t="str">
        <f t="shared" si="233"/>
        <v>Domestic</v>
      </c>
      <c r="AF620" s="82" t="str">
        <f t="shared" si="234"/>
        <v>non-student</v>
      </c>
      <c r="AI620" s="82">
        <f>'GDP per Capita'!N620</f>
        <v>63809.64</v>
      </c>
      <c r="AJ620" s="82">
        <f t="shared" si="235"/>
        <v>63809.64</v>
      </c>
      <c r="AK620" s="82">
        <f t="shared" si="236"/>
        <v>63809.64</v>
      </c>
      <c r="AL620" s="88">
        <f t="shared" si="237"/>
        <v>3.3992130882140217E-2</v>
      </c>
    </row>
    <row r="621" spans="1:38">
      <c r="A621" s="77" t="s">
        <v>130</v>
      </c>
      <c r="B621" s="77">
        <v>723</v>
      </c>
      <c r="C621" s="77">
        <v>42.8867166</v>
      </c>
      <c r="D621" s="77">
        <v>-78.878392199999993</v>
      </c>
      <c r="E621" s="77" t="s">
        <v>38</v>
      </c>
      <c r="G621" s="77">
        <v>50</v>
      </c>
      <c r="H621" s="77" t="s">
        <v>61</v>
      </c>
      <c r="I621" s="77">
        <v>2020</v>
      </c>
      <c r="J621" s="77">
        <v>291.01289134438298</v>
      </c>
      <c r="K621" s="77" t="s">
        <v>29</v>
      </c>
      <c r="L621" s="77" t="s">
        <v>29</v>
      </c>
      <c r="M621" s="77" t="s">
        <v>841</v>
      </c>
      <c r="N621" s="77">
        <v>1</v>
      </c>
      <c r="O621" s="77">
        <v>0</v>
      </c>
      <c r="P621" s="77" t="s">
        <v>8</v>
      </c>
      <c r="Q621" s="77">
        <v>33.425505600000001</v>
      </c>
      <c r="R621" s="77">
        <v>-111.94001249999999</v>
      </c>
      <c r="S621" s="77">
        <v>6105.4401344014104</v>
      </c>
      <c r="T621" s="77">
        <v>1.02663924581437</v>
      </c>
      <c r="U621" s="77">
        <v>181</v>
      </c>
      <c r="V621" s="77">
        <v>318</v>
      </c>
      <c r="W621" s="77">
        <v>7.3801999999999895E-2</v>
      </c>
      <c r="X621" s="77">
        <v>0</v>
      </c>
      <c r="Y621" s="77">
        <v>0</v>
      </c>
      <c r="Z621" s="77">
        <v>0</v>
      </c>
      <c r="AA621" s="77">
        <v>732.65281612817</v>
      </c>
      <c r="AB621" s="77">
        <v>1.10044124581437</v>
      </c>
      <c r="AC621" s="77">
        <v>1522.6657074725499</v>
      </c>
      <c r="AE621" s="87" t="str">
        <f t="shared" si="233"/>
        <v>Domestic</v>
      </c>
      <c r="AF621" s="82" t="str">
        <f t="shared" si="234"/>
        <v>student</v>
      </c>
      <c r="AI621" s="82">
        <f>'GDP per Capita'!N621</f>
        <v>63809.64</v>
      </c>
      <c r="AJ621" s="82">
        <f t="shared" si="235"/>
        <v>63809.64</v>
      </c>
      <c r="AK621" s="82">
        <f t="shared" si="236"/>
        <v>63809.64</v>
      </c>
      <c r="AL621" s="88">
        <f t="shared" si="237"/>
        <v>2.3862628083664943E-2</v>
      </c>
    </row>
    <row r="622" spans="1:38">
      <c r="A622" s="77" t="s">
        <v>95</v>
      </c>
      <c r="B622" s="77">
        <v>724</v>
      </c>
      <c r="C622" s="77">
        <v>43.2560802</v>
      </c>
      <c r="D622" s="77">
        <v>-79.872858300000004</v>
      </c>
      <c r="E622" s="77" t="s">
        <v>38</v>
      </c>
      <c r="G622" s="77">
        <v>50</v>
      </c>
      <c r="H622" s="77" t="s">
        <v>61</v>
      </c>
      <c r="I622" s="77">
        <v>2020</v>
      </c>
      <c r="J622" s="77">
        <v>291.01289134438298</v>
      </c>
      <c r="K622" s="77" t="s">
        <v>320</v>
      </c>
      <c r="L622" s="77" t="s">
        <v>28</v>
      </c>
      <c r="M622" s="77" t="s">
        <v>841</v>
      </c>
      <c r="N622" s="77">
        <v>1</v>
      </c>
      <c r="O622" s="77">
        <v>0</v>
      </c>
      <c r="P622" s="77" t="s">
        <v>8</v>
      </c>
      <c r="Q622" s="77">
        <v>33.425505600000001</v>
      </c>
      <c r="R622" s="77">
        <v>-111.94001249999999</v>
      </c>
      <c r="S622" s="77">
        <v>5960.3156951098399</v>
      </c>
      <c r="T622" s="77">
        <v>1.0068238791594799</v>
      </c>
      <c r="U622" s="77">
        <v>181</v>
      </c>
      <c r="V622" s="77">
        <v>318</v>
      </c>
      <c r="W622" s="77">
        <v>7.3801999999999895E-2</v>
      </c>
      <c r="X622" s="77">
        <v>0</v>
      </c>
      <c r="Y622" s="77">
        <v>0</v>
      </c>
      <c r="Z622" s="77">
        <v>0</v>
      </c>
      <c r="AA622" s="77">
        <v>715.23788341318095</v>
      </c>
      <c r="AB622" s="77">
        <v>1.0806258791594801</v>
      </c>
      <c r="AC622" s="77">
        <v>1505.2507747575601</v>
      </c>
      <c r="AE622" s="87" t="str">
        <f t="shared" si="233"/>
        <v>International</v>
      </c>
      <c r="AF622" s="82" t="str">
        <f t="shared" si="234"/>
        <v>student</v>
      </c>
      <c r="AI622" s="82">
        <f>'GDP per Capita'!N622</f>
        <v>49196.49</v>
      </c>
      <c r="AJ622" s="82">
        <f t="shared" si="235"/>
        <v>49196.49</v>
      </c>
      <c r="AK622" s="82">
        <f t="shared" si="236"/>
        <v>49196.49</v>
      </c>
      <c r="AL622" s="88">
        <f t="shared" si="237"/>
        <v>3.0596710756347865E-2</v>
      </c>
    </row>
    <row r="623" spans="1:38">
      <c r="A623" s="77" t="s">
        <v>132</v>
      </c>
      <c r="B623" s="77">
        <v>725</v>
      </c>
      <c r="C623" s="77">
        <v>39.9527237</v>
      </c>
      <c r="D623" s="77">
        <v>-75.163526199999893</v>
      </c>
      <c r="E623" s="77" t="s">
        <v>43</v>
      </c>
      <c r="G623" s="77">
        <v>50</v>
      </c>
      <c r="H623" s="77" t="s">
        <v>61</v>
      </c>
      <c r="I623" s="77">
        <v>2020</v>
      </c>
      <c r="J623" s="77">
        <v>291.01289134438298</v>
      </c>
      <c r="K623" s="77" t="s">
        <v>29</v>
      </c>
      <c r="L623" s="77" t="s">
        <v>29</v>
      </c>
      <c r="M623" s="77" t="s">
        <v>841</v>
      </c>
      <c r="N623" s="77">
        <v>1</v>
      </c>
      <c r="O623" s="77">
        <v>0</v>
      </c>
      <c r="P623" s="77" t="s">
        <v>8</v>
      </c>
      <c r="Q623" s="77">
        <v>33.425505600000001</v>
      </c>
      <c r="R623" s="77">
        <v>-111.94001249999999</v>
      </c>
      <c r="S623" s="77">
        <v>6667.6091953403602</v>
      </c>
      <c r="T623" s="77">
        <v>1.10374846464106</v>
      </c>
      <c r="U623" s="77">
        <v>181</v>
      </c>
      <c r="V623" s="77">
        <v>636</v>
      </c>
      <c r="W623" s="77">
        <v>0.14760399999999901</v>
      </c>
      <c r="X623" s="77">
        <v>0</v>
      </c>
      <c r="Y623" s="77">
        <v>0</v>
      </c>
      <c r="Z623" s="77">
        <v>0</v>
      </c>
      <c r="AA623" s="77">
        <v>800.11310344084302</v>
      </c>
      <c r="AB623" s="77">
        <v>1.2513524646410601</v>
      </c>
      <c r="AC623" s="77">
        <v>1908.12599478522</v>
      </c>
      <c r="AE623" s="87" t="str">
        <f t="shared" si="233"/>
        <v>Domestic</v>
      </c>
      <c r="AF623" s="82" t="str">
        <f t="shared" si="234"/>
        <v>non-student</v>
      </c>
      <c r="AI623" s="82">
        <f>'GDP per Capita'!N623</f>
        <v>63809.64</v>
      </c>
      <c r="AJ623" s="82">
        <f t="shared" si="235"/>
        <v>63809.64</v>
      </c>
      <c r="AK623" s="82">
        <f t="shared" si="236"/>
        <v>63809.64</v>
      </c>
      <c r="AL623" s="88">
        <f t="shared" si="237"/>
        <v>2.9903412631464777E-2</v>
      </c>
    </row>
    <row r="624" spans="1:38">
      <c r="A624" s="77" t="s">
        <v>161</v>
      </c>
      <c r="B624" s="77">
        <v>726</v>
      </c>
      <c r="C624" s="77">
        <v>41.308213799999997</v>
      </c>
      <c r="D624" s="77">
        <v>-72.925051799999906</v>
      </c>
      <c r="E624" s="77" t="s">
        <v>38</v>
      </c>
      <c r="G624" s="77">
        <v>50</v>
      </c>
      <c r="H624" s="77" t="s">
        <v>61</v>
      </c>
      <c r="I624" s="77">
        <v>2020</v>
      </c>
      <c r="J624" s="77">
        <v>291.01289134438298</v>
      </c>
      <c r="K624" s="77" t="s">
        <v>29</v>
      </c>
      <c r="L624" s="77" t="s">
        <v>29</v>
      </c>
      <c r="M624" s="77" t="s">
        <v>841</v>
      </c>
      <c r="N624" s="77">
        <v>1</v>
      </c>
      <c r="O624" s="77">
        <v>0</v>
      </c>
      <c r="P624" s="77" t="s">
        <v>8</v>
      </c>
      <c r="Q624" s="77">
        <v>33.425505600000001</v>
      </c>
      <c r="R624" s="77">
        <v>-111.94001249999999</v>
      </c>
      <c r="S624" s="77">
        <v>7051.6282286968999</v>
      </c>
      <c r="T624" s="77">
        <v>1.1567421268384599</v>
      </c>
      <c r="U624" s="77">
        <v>181</v>
      </c>
      <c r="V624" s="77">
        <v>318</v>
      </c>
      <c r="W624" s="77">
        <v>7.3801999999999895E-2</v>
      </c>
      <c r="X624" s="77">
        <v>0</v>
      </c>
      <c r="Y624" s="77">
        <v>0</v>
      </c>
      <c r="Z624" s="77">
        <v>0</v>
      </c>
      <c r="AA624" s="77">
        <v>846.19538744362796</v>
      </c>
      <c r="AB624" s="77">
        <v>1.23054412683846</v>
      </c>
      <c r="AC624" s="77">
        <v>1636.2082787880099</v>
      </c>
      <c r="AE624" s="87" t="str">
        <f t="shared" si="233"/>
        <v>Domestic</v>
      </c>
      <c r="AF624" s="82" t="str">
        <f t="shared" si="234"/>
        <v>student</v>
      </c>
      <c r="AI624" s="82">
        <f>'GDP per Capita'!N624</f>
        <v>63809.64</v>
      </c>
      <c r="AJ624" s="82">
        <f t="shared" si="235"/>
        <v>63809.64</v>
      </c>
      <c r="AK624" s="82">
        <f t="shared" si="236"/>
        <v>63809.64</v>
      </c>
      <c r="AL624" s="88">
        <f t="shared" si="237"/>
        <v>2.5642023349262116E-2</v>
      </c>
    </row>
    <row r="625" spans="1:38">
      <c r="A625" s="77" t="s">
        <v>126</v>
      </c>
      <c r="B625" s="77">
        <v>727</v>
      </c>
      <c r="C625" s="77">
        <v>39.606507299999997</v>
      </c>
      <c r="D625" s="77">
        <v>-75.833093399999996</v>
      </c>
      <c r="E625" s="77" t="s">
        <v>42</v>
      </c>
      <c r="G625" s="77">
        <v>100</v>
      </c>
      <c r="H625" s="77" t="s">
        <v>60</v>
      </c>
      <c r="I625" s="77">
        <v>2020</v>
      </c>
      <c r="J625" s="77">
        <v>565.76006783165496</v>
      </c>
      <c r="K625" s="77" t="s">
        <v>29</v>
      </c>
      <c r="L625" s="77" t="s">
        <v>29</v>
      </c>
      <c r="M625" s="77" t="s">
        <v>841</v>
      </c>
      <c r="N625" s="77">
        <v>1</v>
      </c>
      <c r="O625" s="77">
        <v>0</v>
      </c>
      <c r="P625" s="77" t="s">
        <v>8</v>
      </c>
      <c r="Q625" s="77">
        <v>33.425505600000001</v>
      </c>
      <c r="R625" s="77">
        <v>-111.94001249999999</v>
      </c>
      <c r="S625" s="77">
        <v>6552.2130549216299</v>
      </c>
      <c r="T625" s="77">
        <v>1.0878748683085999</v>
      </c>
      <c r="U625" s="77">
        <v>181</v>
      </c>
      <c r="V625" s="77">
        <v>636</v>
      </c>
      <c r="W625" s="77">
        <v>0.14760399999999901</v>
      </c>
      <c r="X625" s="77">
        <v>0</v>
      </c>
      <c r="Y625" s="77">
        <v>0</v>
      </c>
      <c r="Z625" s="77">
        <v>0</v>
      </c>
      <c r="AA625" s="77">
        <v>786.26556659059497</v>
      </c>
      <c r="AB625" s="77">
        <v>1.2354788683086</v>
      </c>
      <c r="AC625" s="77">
        <v>2169.0256344222498</v>
      </c>
      <c r="AE625" s="87" t="str">
        <f t="shared" si="233"/>
        <v>Domestic</v>
      </c>
      <c r="AF625" s="82" t="str">
        <f t="shared" si="234"/>
        <v>non-student</v>
      </c>
      <c r="AI625" s="82">
        <f>'GDP per Capita'!N625</f>
        <v>63809.64</v>
      </c>
      <c r="AJ625" s="82">
        <f t="shared" si="235"/>
        <v>63809.64</v>
      </c>
      <c r="AK625" s="82">
        <f t="shared" si="236"/>
        <v>63809.64</v>
      </c>
      <c r="AL625" s="88">
        <f t="shared" si="237"/>
        <v>3.3992130882140217E-2</v>
      </c>
    </row>
    <row r="626" spans="1:38">
      <c r="A626" s="77" t="s">
        <v>171</v>
      </c>
      <c r="B626" s="77">
        <v>728</v>
      </c>
      <c r="C626" s="77">
        <v>37.8708393</v>
      </c>
      <c r="D626" s="77">
        <v>-122.272863899999</v>
      </c>
      <c r="E626" s="77" t="s">
        <v>38</v>
      </c>
      <c r="G626" s="77">
        <v>50</v>
      </c>
      <c r="H626" s="77" t="s">
        <v>61</v>
      </c>
      <c r="I626" s="77">
        <v>2020</v>
      </c>
      <c r="J626" s="77">
        <v>291.01289134438298</v>
      </c>
      <c r="K626" s="77" t="s">
        <v>29</v>
      </c>
      <c r="L626" s="77" t="s">
        <v>29</v>
      </c>
      <c r="M626" s="77" t="s">
        <v>841</v>
      </c>
      <c r="N626" s="77">
        <v>1</v>
      </c>
      <c r="O626" s="77">
        <v>0</v>
      </c>
      <c r="P626" s="77" t="s">
        <v>8</v>
      </c>
      <c r="Q626" s="77">
        <v>33.425505600000001</v>
      </c>
      <c r="R626" s="77">
        <v>-111.94001249999999</v>
      </c>
      <c r="S626" s="77">
        <v>2111.0518604254498</v>
      </c>
      <c r="T626" s="77">
        <v>0.440385069686625</v>
      </c>
      <c r="U626" s="77">
        <v>181</v>
      </c>
      <c r="V626" s="77">
        <v>318</v>
      </c>
      <c r="W626" s="77">
        <v>7.3801999999999895E-2</v>
      </c>
      <c r="X626" s="77">
        <v>0</v>
      </c>
      <c r="Y626" s="77">
        <v>0</v>
      </c>
      <c r="Z626" s="77">
        <v>0</v>
      </c>
      <c r="AA626" s="77">
        <v>405.32195720168602</v>
      </c>
      <c r="AB626" s="77">
        <v>0.51418706968662498</v>
      </c>
      <c r="AC626" s="77">
        <v>1195.3348485460599</v>
      </c>
      <c r="AE626" s="87" t="str">
        <f t="shared" si="233"/>
        <v>Domestic</v>
      </c>
      <c r="AF626" s="82" t="str">
        <f t="shared" si="234"/>
        <v>student</v>
      </c>
      <c r="AI626" s="82">
        <f>'GDP per Capita'!N626</f>
        <v>63809.64</v>
      </c>
      <c r="AJ626" s="82">
        <f t="shared" si="235"/>
        <v>63809.64</v>
      </c>
      <c r="AK626" s="82">
        <f t="shared" si="236"/>
        <v>63809.64</v>
      </c>
      <c r="AL626" s="88">
        <f t="shared" si="237"/>
        <v>1.8732825456248617E-2</v>
      </c>
    </row>
    <row r="627" spans="1:38">
      <c r="A627" s="77" t="s">
        <v>112</v>
      </c>
      <c r="B627" s="77">
        <v>729</v>
      </c>
      <c r="C627" s="77">
        <v>40.735657000000003</v>
      </c>
      <c r="D627" s="77">
        <v>-74.172366699999998</v>
      </c>
      <c r="E627" s="77" t="s">
        <v>42</v>
      </c>
      <c r="G627" s="77">
        <v>100</v>
      </c>
      <c r="H627" s="77" t="s">
        <v>60</v>
      </c>
      <c r="I627" s="77">
        <v>2020</v>
      </c>
      <c r="J627" s="77">
        <v>565.76006783165496</v>
      </c>
      <c r="K627" s="77" t="s">
        <v>29</v>
      </c>
      <c r="L627" s="77" t="s">
        <v>29</v>
      </c>
      <c r="M627" s="77" t="s">
        <v>841</v>
      </c>
      <c r="N627" s="77">
        <v>1</v>
      </c>
      <c r="O627" s="77">
        <v>0</v>
      </c>
      <c r="P627" s="77" t="s">
        <v>8</v>
      </c>
      <c r="Q627" s="77">
        <v>33.425505600000001</v>
      </c>
      <c r="R627" s="77">
        <v>-111.94001249999999</v>
      </c>
      <c r="S627" s="77">
        <v>6839.0490433003897</v>
      </c>
      <c r="T627" s="77">
        <v>1.1273746199691499</v>
      </c>
      <c r="U627" s="77">
        <v>181</v>
      </c>
      <c r="V627" s="77">
        <v>636</v>
      </c>
      <c r="W627" s="77">
        <v>0.14760399999999901</v>
      </c>
      <c r="X627" s="77">
        <v>0</v>
      </c>
      <c r="Y627" s="77">
        <v>0</v>
      </c>
      <c r="Z627" s="77">
        <v>0</v>
      </c>
      <c r="AA627" s="77">
        <v>820.68588519604702</v>
      </c>
      <c r="AB627" s="77">
        <v>1.27497861996915</v>
      </c>
      <c r="AC627" s="77">
        <v>2203.4459530276999</v>
      </c>
      <c r="AE627" s="87" t="str">
        <f t="shared" si="233"/>
        <v>Domestic</v>
      </c>
      <c r="AF627" s="82" t="str">
        <f t="shared" si="234"/>
        <v>non-student</v>
      </c>
      <c r="AI627" s="82">
        <f>'GDP per Capita'!N627</f>
        <v>63809.64</v>
      </c>
      <c r="AJ627" s="82">
        <f t="shared" si="235"/>
        <v>63809.64</v>
      </c>
      <c r="AK627" s="82">
        <f t="shared" si="236"/>
        <v>63809.64</v>
      </c>
      <c r="AL627" s="88">
        <f t="shared" si="237"/>
        <v>3.4531552803427505E-2</v>
      </c>
    </row>
    <row r="628" spans="1:38">
      <c r="A628" s="77" t="s">
        <v>80</v>
      </c>
      <c r="B628" s="77">
        <v>730</v>
      </c>
      <c r="C628" s="77">
        <v>33.749098699999998</v>
      </c>
      <c r="D628" s="77">
        <v>-84.390184899999994</v>
      </c>
      <c r="E628" s="77" t="s">
        <v>38</v>
      </c>
      <c r="G628" s="77">
        <v>50</v>
      </c>
      <c r="H628" s="77" t="s">
        <v>61</v>
      </c>
      <c r="I628" s="77">
        <v>2020</v>
      </c>
      <c r="J628" s="77">
        <v>291.01289134438298</v>
      </c>
      <c r="K628" s="77" t="s">
        <v>29</v>
      </c>
      <c r="L628" s="77" t="s">
        <v>29</v>
      </c>
      <c r="M628" s="77" t="s">
        <v>841</v>
      </c>
      <c r="N628" s="77">
        <v>1</v>
      </c>
      <c r="O628" s="77">
        <v>0</v>
      </c>
      <c r="P628" s="77" t="s">
        <v>8</v>
      </c>
      <c r="Q628" s="77">
        <v>33.425505600000001</v>
      </c>
      <c r="R628" s="77">
        <v>-111.94001249999999</v>
      </c>
      <c r="S628" s="77">
        <v>5089.1168420128497</v>
      </c>
      <c r="T628" s="77">
        <v>0.88865012166530999</v>
      </c>
      <c r="U628" s="77">
        <v>181</v>
      </c>
      <c r="V628" s="77">
        <v>318</v>
      </c>
      <c r="W628" s="77">
        <v>7.3801999999999895E-2</v>
      </c>
      <c r="X628" s="77">
        <v>0</v>
      </c>
      <c r="Y628" s="77">
        <v>0</v>
      </c>
      <c r="Z628" s="77">
        <v>0</v>
      </c>
      <c r="AA628" s="77">
        <v>610.69402104154199</v>
      </c>
      <c r="AB628" s="77">
        <v>0.96245212166531002</v>
      </c>
      <c r="AC628" s="77">
        <v>1400.7069123859201</v>
      </c>
      <c r="AE628" s="87" t="str">
        <f t="shared" si="233"/>
        <v>Domestic</v>
      </c>
      <c r="AF628" s="82" t="str">
        <f t="shared" si="234"/>
        <v>student</v>
      </c>
      <c r="AI628" s="82">
        <f>'GDP per Capita'!N628</f>
        <v>63809.64</v>
      </c>
      <c r="AJ628" s="82">
        <f t="shared" si="235"/>
        <v>63809.64</v>
      </c>
      <c r="AK628" s="82">
        <f t="shared" si="236"/>
        <v>63809.64</v>
      </c>
      <c r="AL628" s="88">
        <f t="shared" si="237"/>
        <v>2.1951337014061198E-2</v>
      </c>
    </row>
    <row r="629" spans="1:38">
      <c r="A629" s="77" t="s">
        <v>297</v>
      </c>
      <c r="B629" s="77">
        <v>731</v>
      </c>
      <c r="C629" s="77">
        <v>44.950403700000003</v>
      </c>
      <c r="D629" s="77">
        <v>-93.101502599999904</v>
      </c>
      <c r="E629" s="77" t="s">
        <v>42</v>
      </c>
      <c r="G629" s="77">
        <v>100</v>
      </c>
      <c r="H629" s="77" t="s">
        <v>60</v>
      </c>
      <c r="I629" s="77">
        <v>2020</v>
      </c>
      <c r="J629" s="77">
        <v>565.76006783165496</v>
      </c>
      <c r="K629" s="77" t="s">
        <v>29</v>
      </c>
      <c r="L629" s="77" t="s">
        <v>29</v>
      </c>
      <c r="M629" s="77" t="s">
        <v>841</v>
      </c>
      <c r="N629" s="77">
        <v>1</v>
      </c>
      <c r="O629" s="77">
        <v>0</v>
      </c>
      <c r="P629" s="77" t="s">
        <v>8</v>
      </c>
      <c r="Q629" s="77">
        <v>33.425505600000001</v>
      </c>
      <c r="R629" s="77">
        <v>-111.94001249999999</v>
      </c>
      <c r="S629" s="77">
        <v>4119.2788868205398</v>
      </c>
      <c r="T629" s="77">
        <v>0.74111125858781701</v>
      </c>
      <c r="U629" s="77">
        <v>181</v>
      </c>
      <c r="V629" s="77">
        <v>636</v>
      </c>
      <c r="W629" s="77">
        <v>0.14760399999999901</v>
      </c>
      <c r="X629" s="77">
        <v>0</v>
      </c>
      <c r="Y629" s="77">
        <v>0</v>
      </c>
      <c r="Z629" s="77">
        <v>0</v>
      </c>
      <c r="AA629" s="77">
        <v>494.313466418465</v>
      </c>
      <c r="AB629" s="77">
        <v>0.88871525858781697</v>
      </c>
      <c r="AC629" s="77">
        <v>1877.07353425012</v>
      </c>
      <c r="AE629" s="87" t="str">
        <f t="shared" si="233"/>
        <v>Domestic</v>
      </c>
      <c r="AF629" s="82" t="str">
        <f t="shared" si="234"/>
        <v>non-student</v>
      </c>
      <c r="AI629" s="82">
        <f>'GDP per Capita'!N629</f>
        <v>63809.64</v>
      </c>
      <c r="AJ629" s="82">
        <f t="shared" si="235"/>
        <v>63809.64</v>
      </c>
      <c r="AK629" s="82">
        <f t="shared" si="236"/>
        <v>63809.64</v>
      </c>
      <c r="AL629" s="88">
        <f t="shared" si="237"/>
        <v>2.941677047935265E-2</v>
      </c>
    </row>
    <row r="630" spans="1:38">
      <c r="A630" s="77" t="s">
        <v>87</v>
      </c>
      <c r="B630" s="77">
        <v>732</v>
      </c>
      <c r="C630" s="77">
        <v>32.314035400000002</v>
      </c>
      <c r="D630" s="77">
        <v>-106.7798078</v>
      </c>
      <c r="E630" s="77" t="s">
        <v>38</v>
      </c>
      <c r="G630" s="77">
        <v>50</v>
      </c>
      <c r="H630" s="77" t="s">
        <v>61</v>
      </c>
      <c r="I630" s="77">
        <v>2020</v>
      </c>
      <c r="J630" s="77">
        <v>291.01289134438298</v>
      </c>
      <c r="K630" s="77" t="s">
        <v>29</v>
      </c>
      <c r="L630" s="77" t="s">
        <v>29</v>
      </c>
      <c r="M630" s="77" t="s">
        <v>841</v>
      </c>
      <c r="N630" s="77">
        <v>1</v>
      </c>
      <c r="O630" s="77">
        <v>0</v>
      </c>
      <c r="P630" s="77" t="s">
        <v>8</v>
      </c>
      <c r="Q630" s="77">
        <v>33.425505600000001</v>
      </c>
      <c r="R630" s="77">
        <v>-111.94001249999999</v>
      </c>
      <c r="S630" s="77">
        <v>994.92253090161705</v>
      </c>
      <c r="T630" s="77">
        <v>0.29300602307673701</v>
      </c>
      <c r="U630" s="77">
        <v>181</v>
      </c>
      <c r="V630" s="77">
        <v>318</v>
      </c>
      <c r="W630" s="77">
        <v>7.3801999999999895E-2</v>
      </c>
      <c r="X630" s="77">
        <v>0</v>
      </c>
      <c r="Y630" s="77">
        <v>0</v>
      </c>
      <c r="Z630" s="77">
        <v>0</v>
      </c>
      <c r="AA630" s="77">
        <v>191.02512593310999</v>
      </c>
      <c r="AB630" s="77">
        <v>0.36680802307673699</v>
      </c>
      <c r="AC630" s="77">
        <v>981.03801727749305</v>
      </c>
      <c r="AE630" s="87" t="str">
        <f t="shared" si="233"/>
        <v>Domestic</v>
      </c>
      <c r="AF630" s="82" t="str">
        <f t="shared" si="234"/>
        <v>student</v>
      </c>
      <c r="AI630" s="82">
        <f>'GDP per Capita'!N630</f>
        <v>63809.64</v>
      </c>
      <c r="AJ630" s="82">
        <f t="shared" si="235"/>
        <v>63809.64</v>
      </c>
      <c r="AK630" s="82">
        <f t="shared" si="236"/>
        <v>63809.64</v>
      </c>
      <c r="AL630" s="88">
        <f t="shared" si="237"/>
        <v>1.5374448394905427E-2</v>
      </c>
    </row>
    <row r="631" spans="1:38">
      <c r="A631" s="77" t="s">
        <v>161</v>
      </c>
      <c r="B631" s="77">
        <v>733</v>
      </c>
      <c r="C631" s="77">
        <v>41.308213799999997</v>
      </c>
      <c r="D631" s="77">
        <v>-72.925051799999906</v>
      </c>
      <c r="E631" s="77" t="s">
        <v>38</v>
      </c>
      <c r="G631" s="77">
        <v>50</v>
      </c>
      <c r="H631" s="77" t="s">
        <v>61</v>
      </c>
      <c r="I631" s="77">
        <v>2020</v>
      </c>
      <c r="J631" s="77">
        <v>291.01289134438298</v>
      </c>
      <c r="K631" s="77" t="s">
        <v>29</v>
      </c>
      <c r="L631" s="77" t="s">
        <v>29</v>
      </c>
      <c r="M631" s="77" t="s">
        <v>841</v>
      </c>
      <c r="N631" s="77">
        <v>1</v>
      </c>
      <c r="O631" s="77">
        <v>0</v>
      </c>
      <c r="P631" s="77" t="s">
        <v>8</v>
      </c>
      <c r="Q631" s="77">
        <v>33.425505600000001</v>
      </c>
      <c r="R631" s="77">
        <v>-111.94001249999999</v>
      </c>
      <c r="S631" s="77">
        <v>7051.6282286968999</v>
      </c>
      <c r="T631" s="77">
        <v>1.1567421268384599</v>
      </c>
      <c r="U631" s="77">
        <v>181</v>
      </c>
      <c r="V631" s="77">
        <v>318</v>
      </c>
      <c r="W631" s="77">
        <v>7.3801999999999895E-2</v>
      </c>
      <c r="X631" s="77">
        <v>0</v>
      </c>
      <c r="Y631" s="77">
        <v>0</v>
      </c>
      <c r="Z631" s="77">
        <v>0</v>
      </c>
      <c r="AA631" s="77">
        <v>846.19538744362796</v>
      </c>
      <c r="AB631" s="77">
        <v>1.23054412683846</v>
      </c>
      <c r="AC631" s="77">
        <v>1636.2082787880099</v>
      </c>
      <c r="AE631" s="87" t="str">
        <f t="shared" si="233"/>
        <v>Domestic</v>
      </c>
      <c r="AF631" s="82" t="str">
        <f t="shared" si="234"/>
        <v>student</v>
      </c>
      <c r="AI631" s="82">
        <f>'GDP per Capita'!N631</f>
        <v>63809.64</v>
      </c>
      <c r="AJ631" s="82">
        <f t="shared" si="235"/>
        <v>63809.64</v>
      </c>
      <c r="AK631" s="82">
        <f t="shared" si="236"/>
        <v>63809.64</v>
      </c>
      <c r="AL631" s="88">
        <f t="shared" si="237"/>
        <v>2.5642023349262116E-2</v>
      </c>
    </row>
    <row r="632" spans="1:38">
      <c r="A632" s="77" t="s">
        <v>225</v>
      </c>
      <c r="B632" s="77">
        <v>734</v>
      </c>
      <c r="C632" s="77">
        <v>31.781924199999899</v>
      </c>
      <c r="D632" s="77">
        <v>-95.625819899999996</v>
      </c>
      <c r="E632" s="77" t="s">
        <v>38</v>
      </c>
      <c r="G632" s="77">
        <v>50</v>
      </c>
      <c r="H632" s="77" t="s">
        <v>61</v>
      </c>
      <c r="I632" s="77">
        <v>2020</v>
      </c>
      <c r="J632" s="77">
        <v>291.01289134438298</v>
      </c>
      <c r="K632" s="77" t="s">
        <v>29</v>
      </c>
      <c r="L632" s="77" t="s">
        <v>29</v>
      </c>
      <c r="M632" s="77" t="s">
        <v>841</v>
      </c>
      <c r="N632" s="77">
        <v>1</v>
      </c>
      <c r="O632" s="77">
        <v>0</v>
      </c>
      <c r="P632" s="77" t="s">
        <v>8</v>
      </c>
      <c r="Q632" s="77">
        <v>33.425505600000001</v>
      </c>
      <c r="R632" s="77">
        <v>-111.94001249999999</v>
      </c>
      <c r="S632" s="77">
        <v>3074.9419321188502</v>
      </c>
      <c r="T632" s="77">
        <v>0.57485557522102904</v>
      </c>
      <c r="U632" s="77">
        <v>181</v>
      </c>
      <c r="V632" s="77">
        <v>318</v>
      </c>
      <c r="W632" s="77">
        <v>7.3801999999999895E-2</v>
      </c>
      <c r="X632" s="77">
        <v>0</v>
      </c>
      <c r="Y632" s="77">
        <v>0</v>
      </c>
      <c r="Z632" s="77">
        <v>0</v>
      </c>
      <c r="AA632" s="77">
        <v>590.38885096681895</v>
      </c>
      <c r="AB632" s="77">
        <v>0.64865757522102896</v>
      </c>
      <c r="AC632" s="77">
        <v>1380.4017423112</v>
      </c>
      <c r="AE632" s="87" t="str">
        <f t="shared" si="233"/>
        <v>Domestic</v>
      </c>
      <c r="AF632" s="82" t="str">
        <f t="shared" si="234"/>
        <v>student</v>
      </c>
      <c r="AI632" s="82">
        <f>'GDP per Capita'!N632</f>
        <v>63809.64</v>
      </c>
      <c r="AJ632" s="82">
        <f t="shared" si="235"/>
        <v>63809.64</v>
      </c>
      <c r="AK632" s="82">
        <f t="shared" si="236"/>
        <v>63809.64</v>
      </c>
      <c r="AL632" s="88">
        <f t="shared" si="237"/>
        <v>2.1633122241579799E-2</v>
      </c>
    </row>
    <row r="633" spans="1:38">
      <c r="A633" s="77" t="s">
        <v>178</v>
      </c>
      <c r="B633" s="77">
        <v>735</v>
      </c>
      <c r="C633" s="77">
        <v>63.430565799999997</v>
      </c>
      <c r="D633" s="77">
        <v>10.3951929</v>
      </c>
      <c r="E633" s="77" t="s">
        <v>38</v>
      </c>
      <c r="G633" s="77">
        <v>50</v>
      </c>
      <c r="H633" s="77" t="s">
        <v>61</v>
      </c>
      <c r="I633" s="77">
        <v>2020</v>
      </c>
      <c r="J633" s="77">
        <v>291.01289134438298</v>
      </c>
      <c r="K633" s="77" t="s">
        <v>579</v>
      </c>
      <c r="L633" s="77" t="s">
        <v>31</v>
      </c>
      <c r="M633" s="77" t="s">
        <v>841</v>
      </c>
      <c r="N633" s="77">
        <v>1</v>
      </c>
      <c r="O633" s="77">
        <v>0</v>
      </c>
      <c r="P633" s="77" t="s">
        <v>8</v>
      </c>
      <c r="Q633" s="77">
        <v>33.425505600000001</v>
      </c>
      <c r="R633" s="77">
        <v>-111.94001249999999</v>
      </c>
      <c r="S633" s="77">
        <v>16225.9848182158</v>
      </c>
      <c r="T633" s="77">
        <v>2.50005014097533</v>
      </c>
      <c r="U633" s="77">
        <v>181</v>
      </c>
      <c r="V633" s="77">
        <v>318</v>
      </c>
      <c r="W633" s="77">
        <v>7.3801999999999895E-2</v>
      </c>
      <c r="X633" s="77">
        <v>0</v>
      </c>
      <c r="Y633" s="77">
        <v>0</v>
      </c>
      <c r="Z633" s="77">
        <v>0</v>
      </c>
      <c r="AA633" s="77">
        <v>1703.72840591266</v>
      </c>
      <c r="AB633" s="77">
        <v>2.5738521409753301</v>
      </c>
      <c r="AC633" s="77">
        <v>2493.7412972570401</v>
      </c>
      <c r="AE633" s="87" t="str">
        <f t="shared" si="233"/>
        <v>International</v>
      </c>
      <c r="AF633" s="82" t="str">
        <f t="shared" si="234"/>
        <v>student</v>
      </c>
      <c r="AI633" s="82">
        <f>'GDP per Capita'!N633</f>
        <v>76817.740000000005</v>
      </c>
      <c r="AJ633" s="82">
        <f t="shared" si="235"/>
        <v>76817.740000000005</v>
      </c>
      <c r="AK633" s="82">
        <f t="shared" si="236"/>
        <v>76817.740000000005</v>
      </c>
      <c r="AL633" s="88">
        <f t="shared" si="237"/>
        <v>3.2463091172130809E-2</v>
      </c>
    </row>
    <row r="634" spans="1:38">
      <c r="A634" s="77" t="s">
        <v>145</v>
      </c>
      <c r="B634" s="77">
        <v>736</v>
      </c>
      <c r="C634" s="77">
        <v>39.651927499999999</v>
      </c>
      <c r="D634" s="77">
        <v>-121.5858444</v>
      </c>
      <c r="E634" s="77" t="s">
        <v>37</v>
      </c>
      <c r="G634" s="77">
        <v>100</v>
      </c>
      <c r="H634" s="77" t="s">
        <v>60</v>
      </c>
      <c r="I634" s="77">
        <v>2020</v>
      </c>
      <c r="J634" s="77">
        <v>565.76006783165496</v>
      </c>
      <c r="K634" s="77" t="s">
        <v>29</v>
      </c>
      <c r="L634" s="77" t="s">
        <v>29</v>
      </c>
      <c r="M634" s="77" t="s">
        <v>841</v>
      </c>
      <c r="N634" s="77">
        <v>1</v>
      </c>
      <c r="O634" s="77">
        <v>0</v>
      </c>
      <c r="P634" s="77" t="s">
        <v>8</v>
      </c>
      <c r="Q634" s="77">
        <v>33.425505600000001</v>
      </c>
      <c r="R634" s="77">
        <v>-111.94001249999999</v>
      </c>
      <c r="S634" s="77">
        <v>2208.54471350221</v>
      </c>
      <c r="T634" s="77">
        <v>0.45325849157211601</v>
      </c>
      <c r="U634" s="77">
        <v>181</v>
      </c>
      <c r="V634" s="77">
        <v>636</v>
      </c>
      <c r="W634" s="77">
        <v>0.14760399999999901</v>
      </c>
      <c r="X634" s="77">
        <v>0</v>
      </c>
      <c r="Y634" s="77">
        <v>0</v>
      </c>
      <c r="Z634" s="77">
        <v>0</v>
      </c>
      <c r="AA634" s="77">
        <v>424.04058499242399</v>
      </c>
      <c r="AB634" s="77">
        <v>0.60086249157211602</v>
      </c>
      <c r="AC634" s="77">
        <v>1806.8006528240801</v>
      </c>
      <c r="AE634" s="87" t="str">
        <f t="shared" si="233"/>
        <v>Domestic</v>
      </c>
      <c r="AF634" s="82" t="str">
        <f t="shared" si="234"/>
        <v>non-student</v>
      </c>
      <c r="AI634" s="82">
        <f>'GDP per Capita'!N634</f>
        <v>63809.64</v>
      </c>
      <c r="AJ634" s="82">
        <f t="shared" si="235"/>
        <v>63809.64</v>
      </c>
      <c r="AK634" s="82">
        <f t="shared" si="236"/>
        <v>63809.64</v>
      </c>
      <c r="AL634" s="88">
        <f t="shared" si="237"/>
        <v>2.8315481059352162E-2</v>
      </c>
    </row>
    <row r="635" spans="1:38">
      <c r="A635" s="77" t="s">
        <v>162</v>
      </c>
      <c r="B635" s="77">
        <v>737</v>
      </c>
      <c r="C635" s="77">
        <v>40.027145300000001</v>
      </c>
      <c r="D635" s="77">
        <v>-78.523744699999995</v>
      </c>
      <c r="E635" s="77" t="s">
        <v>42</v>
      </c>
      <c r="G635" s="77">
        <v>100</v>
      </c>
      <c r="H635" s="77" t="s">
        <v>60</v>
      </c>
      <c r="I635" s="77">
        <v>2020</v>
      </c>
      <c r="J635" s="77">
        <v>565.76006783165496</v>
      </c>
      <c r="K635" s="77" t="s">
        <v>29</v>
      </c>
      <c r="L635" s="77" t="s">
        <v>29</v>
      </c>
      <c r="M635" s="77" t="s">
        <v>841</v>
      </c>
      <c r="N635" s="77">
        <v>1</v>
      </c>
      <c r="O635" s="77">
        <v>0</v>
      </c>
      <c r="P635" s="77" t="s">
        <v>8</v>
      </c>
      <c r="Q635" s="77">
        <v>33.425505600000001</v>
      </c>
      <c r="R635" s="77">
        <v>-111.94001249999999</v>
      </c>
      <c r="S635" s="77">
        <v>6096.0555670572003</v>
      </c>
      <c r="T635" s="77">
        <v>1.0253567496301299</v>
      </c>
      <c r="U635" s="77">
        <v>181</v>
      </c>
      <c r="V635" s="77">
        <v>636</v>
      </c>
      <c r="W635" s="77">
        <v>0.14760399999999901</v>
      </c>
      <c r="X635" s="77">
        <v>0</v>
      </c>
      <c r="Y635" s="77">
        <v>0</v>
      </c>
      <c r="Z635" s="77">
        <v>0</v>
      </c>
      <c r="AA635" s="77">
        <v>731.52666804686396</v>
      </c>
      <c r="AB635" s="77">
        <v>1.17296074963013</v>
      </c>
      <c r="AC635" s="77">
        <v>2114.2867358785202</v>
      </c>
      <c r="AE635" s="87" t="str">
        <f t="shared" si="233"/>
        <v>Domestic</v>
      </c>
      <c r="AF635" s="82" t="str">
        <f t="shared" si="234"/>
        <v>non-student</v>
      </c>
      <c r="AI635" s="82">
        <f>'GDP per Capita'!N635</f>
        <v>63809.64</v>
      </c>
      <c r="AJ635" s="82">
        <f t="shared" si="235"/>
        <v>63809.64</v>
      </c>
      <c r="AK635" s="82">
        <f t="shared" si="236"/>
        <v>63809.64</v>
      </c>
      <c r="AL635" s="88">
        <f t="shared" si="237"/>
        <v>3.313428403417603E-2</v>
      </c>
    </row>
    <row r="636" spans="1:38">
      <c r="A636" s="77" t="s">
        <v>156</v>
      </c>
      <c r="B636" s="77">
        <v>738</v>
      </c>
      <c r="C636" s="77">
        <v>41.440034400000002</v>
      </c>
      <c r="D636" s="77">
        <v>-87.683376999999993</v>
      </c>
      <c r="E636" s="77" t="s">
        <v>37</v>
      </c>
      <c r="G636" s="77">
        <v>100</v>
      </c>
      <c r="H636" s="77" t="s">
        <v>60</v>
      </c>
      <c r="I636" s="77">
        <v>2020</v>
      </c>
      <c r="J636" s="77">
        <v>565.76006783165496</v>
      </c>
      <c r="K636" s="77" t="s">
        <v>29</v>
      </c>
      <c r="L636" s="77" t="s">
        <v>29</v>
      </c>
      <c r="M636" s="77" t="s">
        <v>841</v>
      </c>
      <c r="N636" s="77">
        <v>1</v>
      </c>
      <c r="O636" s="77">
        <v>0</v>
      </c>
      <c r="P636" s="77" t="s">
        <v>8</v>
      </c>
      <c r="Q636" s="77">
        <v>33.425505600000001</v>
      </c>
      <c r="R636" s="77">
        <v>-111.94001249999999</v>
      </c>
      <c r="S636" s="77">
        <v>4619.5958733200496</v>
      </c>
      <c r="T636" s="77">
        <v>0.820760400673616</v>
      </c>
      <c r="U636" s="77">
        <v>181</v>
      </c>
      <c r="V636" s="77">
        <v>636</v>
      </c>
      <c r="W636" s="77">
        <v>0.14760399999999901</v>
      </c>
      <c r="X636" s="77">
        <v>0</v>
      </c>
      <c r="Y636" s="77">
        <v>0</v>
      </c>
      <c r="Z636" s="77">
        <v>0</v>
      </c>
      <c r="AA636" s="77">
        <v>554.35150479840604</v>
      </c>
      <c r="AB636" s="77">
        <v>0.96836440067361595</v>
      </c>
      <c r="AC636" s="77">
        <v>1937.11157263006</v>
      </c>
      <c r="AE636" s="87" t="str">
        <f t="shared" si="233"/>
        <v>Domestic</v>
      </c>
      <c r="AF636" s="82" t="str">
        <f t="shared" si="234"/>
        <v>non-student</v>
      </c>
      <c r="AI636" s="82">
        <f>'GDP per Capita'!N636</f>
        <v>63809.64</v>
      </c>
      <c r="AJ636" s="82">
        <f t="shared" si="235"/>
        <v>63809.64</v>
      </c>
      <c r="AK636" s="82">
        <f t="shared" si="236"/>
        <v>63809.64</v>
      </c>
      <c r="AL636" s="88">
        <f t="shared" si="237"/>
        <v>3.0357663397412367E-2</v>
      </c>
    </row>
    <row r="637" spans="1:38">
      <c r="A637" s="77" t="s">
        <v>298</v>
      </c>
      <c r="B637" s="77">
        <v>739</v>
      </c>
      <c r="C637" s="77">
        <v>33.4503998</v>
      </c>
      <c r="D637" s="77">
        <v>-88.818387200000004</v>
      </c>
      <c r="E637" s="77" t="s">
        <v>38</v>
      </c>
      <c r="F637" s="77">
        <v>275</v>
      </c>
      <c r="H637" s="77" t="s">
        <v>61</v>
      </c>
      <c r="I637" s="77">
        <v>2019</v>
      </c>
      <c r="J637" s="77">
        <v>275</v>
      </c>
      <c r="K637" s="77" t="s">
        <v>29</v>
      </c>
      <c r="L637" s="77" t="s">
        <v>29</v>
      </c>
      <c r="N637" s="77">
        <v>0</v>
      </c>
      <c r="O637" s="77">
        <v>0</v>
      </c>
      <c r="P637" s="77" t="s">
        <v>55</v>
      </c>
      <c r="Q637" s="77">
        <v>40.441694099999999</v>
      </c>
      <c r="R637" s="77">
        <v>-79.990086099999999</v>
      </c>
      <c r="S637" s="77">
        <v>2206.6802012081598</v>
      </c>
      <c r="T637" s="77">
        <v>0.45301229246505798</v>
      </c>
      <c r="U637" s="77">
        <v>181</v>
      </c>
      <c r="V637" s="77">
        <v>338</v>
      </c>
      <c r="W637" s="77">
        <v>7.2730000000000003E-2</v>
      </c>
      <c r="X637" s="77">
        <v>0</v>
      </c>
      <c r="Y637" s="77">
        <v>0</v>
      </c>
      <c r="Z637" s="77">
        <v>0</v>
      </c>
      <c r="AA637" s="77">
        <v>423.68259863196602</v>
      </c>
      <c r="AB637" s="77">
        <v>0.52574229246505799</v>
      </c>
      <c r="AC637" s="77">
        <v>1217.68259863196</v>
      </c>
      <c r="AE637" s="87" t="str">
        <f t="shared" si="233"/>
        <v>Domestic</v>
      </c>
      <c r="AF637" s="82" t="str">
        <f t="shared" si="234"/>
        <v>student</v>
      </c>
      <c r="AI637" s="82">
        <f>'GDP per Capita'!N637</f>
        <v>63809.64</v>
      </c>
      <c r="AJ637" s="82">
        <f t="shared" si="235"/>
        <v>63809.64</v>
      </c>
      <c r="AK637" s="82">
        <f t="shared" si="236"/>
        <v>63809.64</v>
      </c>
      <c r="AL637" s="88">
        <f t="shared" si="237"/>
        <v>1.9083050752706956E-2</v>
      </c>
    </row>
    <row r="638" spans="1:38">
      <c r="A638" s="77" t="s">
        <v>124</v>
      </c>
      <c r="B638" s="77">
        <v>740</v>
      </c>
      <c r="C638" s="77">
        <v>32.222876499999998</v>
      </c>
      <c r="D638" s="77">
        <v>-110.9748477</v>
      </c>
      <c r="E638" s="77" t="s">
        <v>37</v>
      </c>
      <c r="F638" s="77">
        <v>585</v>
      </c>
      <c r="H638" s="77" t="s">
        <v>64</v>
      </c>
      <c r="I638" s="77">
        <v>2019</v>
      </c>
      <c r="J638" s="77">
        <v>585</v>
      </c>
      <c r="K638" s="77" t="s">
        <v>29</v>
      </c>
      <c r="L638" s="77" t="s">
        <v>29</v>
      </c>
      <c r="N638" s="77">
        <v>0</v>
      </c>
      <c r="O638" s="77">
        <v>0</v>
      </c>
      <c r="P638" s="77" t="s">
        <v>55</v>
      </c>
      <c r="Q638" s="77">
        <v>40.441694099999999</v>
      </c>
      <c r="R638" s="77">
        <v>-79.990086099999999</v>
      </c>
      <c r="S638" s="77">
        <v>5809.37781890524</v>
      </c>
      <c r="T638" s="77">
        <v>0.98625411880461</v>
      </c>
      <c r="U638" s="77">
        <v>181</v>
      </c>
      <c r="V638" s="77">
        <v>676</v>
      </c>
      <c r="W638" s="77">
        <v>0.14546000000000001</v>
      </c>
      <c r="X638" s="77">
        <v>0</v>
      </c>
      <c r="Y638" s="77">
        <v>0</v>
      </c>
      <c r="Z638" s="77">
        <v>0</v>
      </c>
      <c r="AA638" s="77">
        <v>697.12533826862898</v>
      </c>
      <c r="AB638" s="77">
        <v>1.13171411880461</v>
      </c>
      <c r="AC638" s="77">
        <v>2139.12533826862</v>
      </c>
      <c r="AE638" s="87" t="str">
        <f t="shared" si="233"/>
        <v>Domestic</v>
      </c>
      <c r="AF638" s="82" t="str">
        <f t="shared" si="234"/>
        <v>non-student</v>
      </c>
      <c r="AI638" s="82">
        <f>'GDP per Capita'!N638</f>
        <v>63809.64</v>
      </c>
      <c r="AJ638" s="82">
        <f t="shared" si="235"/>
        <v>63809.64</v>
      </c>
      <c r="AK638" s="82">
        <f t="shared" si="236"/>
        <v>63809.64</v>
      </c>
      <c r="AL638" s="88">
        <f t="shared" si="237"/>
        <v>3.3523545004620306E-2</v>
      </c>
    </row>
    <row r="639" spans="1:38">
      <c r="A639" s="77" t="s">
        <v>127</v>
      </c>
      <c r="B639" s="77">
        <v>741</v>
      </c>
      <c r="C639" s="77">
        <v>40.014985600000003</v>
      </c>
      <c r="D639" s="77">
        <v>-105.27054560000001</v>
      </c>
      <c r="E639" s="77" t="s">
        <v>38</v>
      </c>
      <c r="F639" s="77">
        <v>295</v>
      </c>
      <c r="H639" s="77" t="s">
        <v>65</v>
      </c>
      <c r="I639" s="77">
        <v>2019</v>
      </c>
      <c r="J639" s="77">
        <v>295</v>
      </c>
      <c r="K639" s="77" t="s">
        <v>29</v>
      </c>
      <c r="L639" s="77" t="s">
        <v>29</v>
      </c>
      <c r="N639" s="77">
        <v>0</v>
      </c>
      <c r="O639" s="77">
        <v>0</v>
      </c>
      <c r="P639" s="77" t="s">
        <v>55</v>
      </c>
      <c r="Q639" s="77">
        <v>40.441694099999999</v>
      </c>
      <c r="R639" s="77">
        <v>-79.990086099999999</v>
      </c>
      <c r="S639" s="77">
        <v>4278.7089241067297</v>
      </c>
      <c r="T639" s="77">
        <v>0.76649209920527595</v>
      </c>
      <c r="U639" s="77">
        <v>181</v>
      </c>
      <c r="V639" s="77">
        <v>338</v>
      </c>
      <c r="W639" s="77">
        <v>7.2730000000000003E-2</v>
      </c>
      <c r="X639" s="77">
        <v>0</v>
      </c>
      <c r="Y639" s="77">
        <v>0</v>
      </c>
      <c r="Z639" s="77">
        <v>0</v>
      </c>
      <c r="AA639" s="77">
        <v>513.44507089280796</v>
      </c>
      <c r="AB639" s="77">
        <v>0.83922209920527602</v>
      </c>
      <c r="AC639" s="77">
        <v>1327.4450708928</v>
      </c>
      <c r="AE639" s="87" t="str">
        <f t="shared" si="233"/>
        <v>Domestic</v>
      </c>
      <c r="AF639" s="82" t="str">
        <f t="shared" si="234"/>
        <v>student</v>
      </c>
      <c r="AI639" s="82">
        <f>'GDP per Capita'!N639</f>
        <v>63809.64</v>
      </c>
      <c r="AJ639" s="82">
        <f t="shared" si="235"/>
        <v>63809.64</v>
      </c>
      <c r="AK639" s="82">
        <f t="shared" si="236"/>
        <v>63809.64</v>
      </c>
      <c r="AL639" s="88">
        <f t="shared" si="237"/>
        <v>2.0803205767855767E-2</v>
      </c>
    </row>
    <row r="640" spans="1:38">
      <c r="A640" s="77" t="s">
        <v>128</v>
      </c>
      <c r="B640" s="77">
        <v>742</v>
      </c>
      <c r="C640" s="77">
        <v>46.230215149999999</v>
      </c>
      <c r="D640" s="77">
        <v>7.3637051847831998</v>
      </c>
      <c r="E640" s="77" t="s">
        <v>37</v>
      </c>
      <c r="F640" s="77">
        <v>525</v>
      </c>
      <c r="H640" s="77" t="s">
        <v>66</v>
      </c>
      <c r="I640" s="77">
        <v>2019</v>
      </c>
      <c r="J640" s="77">
        <v>525</v>
      </c>
      <c r="K640" s="77" t="s">
        <v>575</v>
      </c>
      <c r="L640" s="77" t="s">
        <v>31</v>
      </c>
      <c r="N640" s="77">
        <v>0</v>
      </c>
      <c r="O640" s="77">
        <v>0</v>
      </c>
      <c r="P640" s="77" t="s">
        <v>55</v>
      </c>
      <c r="Q640" s="77">
        <v>40.441694099999999</v>
      </c>
      <c r="R640" s="77">
        <v>-79.990086099999999</v>
      </c>
      <c r="S640" s="77">
        <v>13450.111645655399</v>
      </c>
      <c r="T640" s="77">
        <v>2.0779567215417698</v>
      </c>
      <c r="U640" s="77">
        <v>181</v>
      </c>
      <c r="V640" s="77">
        <v>676</v>
      </c>
      <c r="W640" s="77">
        <v>0.14546000000000001</v>
      </c>
      <c r="X640" s="77">
        <v>0</v>
      </c>
      <c r="Y640" s="77">
        <v>0</v>
      </c>
      <c r="Z640" s="77">
        <v>0</v>
      </c>
      <c r="AA640" s="77">
        <v>1412.2617227938099</v>
      </c>
      <c r="AB640" s="77">
        <v>2.2234167215417702</v>
      </c>
      <c r="AC640" s="77">
        <v>2794.2617227938099</v>
      </c>
      <c r="AE640" s="87" t="str">
        <f t="shared" si="233"/>
        <v>International</v>
      </c>
      <c r="AF640" s="82" t="str">
        <f t="shared" si="234"/>
        <v>non-student</v>
      </c>
      <c r="AI640" s="82">
        <f>'GDP per Capita'!N640</f>
        <v>84665.279999999999</v>
      </c>
      <c r="AJ640" s="82">
        <f t="shared" si="235"/>
        <v>84665.279999999999</v>
      </c>
      <c r="AK640" s="82">
        <f t="shared" si="236"/>
        <v>84665.279999999999</v>
      </c>
      <c r="AL640" s="88">
        <f t="shared" si="237"/>
        <v>3.3003631746021625E-2</v>
      </c>
    </row>
    <row r="641" spans="1:38">
      <c r="A641" s="77" t="s">
        <v>96</v>
      </c>
      <c r="B641" s="77">
        <v>743</v>
      </c>
      <c r="C641" s="77">
        <v>38.046406599999997</v>
      </c>
      <c r="D641" s="77">
        <v>-84.497039299999997</v>
      </c>
      <c r="E641" s="77" t="s">
        <v>38</v>
      </c>
      <c r="F641" s="77">
        <v>275</v>
      </c>
      <c r="H641" s="77" t="s">
        <v>61</v>
      </c>
      <c r="I641" s="77">
        <v>2019</v>
      </c>
      <c r="J641" s="77">
        <v>275</v>
      </c>
      <c r="K641" s="77" t="s">
        <v>29</v>
      </c>
      <c r="L641" s="77" t="s">
        <v>29</v>
      </c>
      <c r="N641" s="77">
        <v>0</v>
      </c>
      <c r="O641" s="77">
        <v>0</v>
      </c>
      <c r="P641" s="77" t="s">
        <v>55</v>
      </c>
      <c r="Q641" s="77">
        <v>40.441694099999999</v>
      </c>
      <c r="R641" s="77">
        <v>-79.990086099999999</v>
      </c>
      <c r="S641" s="77">
        <v>941.23295892196302</v>
      </c>
      <c r="T641" s="77">
        <v>0.28591659560453703</v>
      </c>
      <c r="U641" s="77">
        <v>181</v>
      </c>
      <c r="V641" s="77">
        <v>338</v>
      </c>
      <c r="W641" s="77">
        <v>7.2730000000000003E-2</v>
      </c>
      <c r="X641" s="77">
        <v>0</v>
      </c>
      <c r="Y641" s="77">
        <v>0</v>
      </c>
      <c r="Z641" s="77">
        <v>0</v>
      </c>
      <c r="AA641" s="77">
        <v>180.71672811301701</v>
      </c>
      <c r="AB641" s="77">
        <v>0.35864659560453699</v>
      </c>
      <c r="AC641" s="77">
        <v>974.71672811301698</v>
      </c>
      <c r="AE641" s="87" t="str">
        <f t="shared" si="233"/>
        <v>Domestic</v>
      </c>
      <c r="AF641" s="82" t="str">
        <f t="shared" si="234"/>
        <v>student</v>
      </c>
      <c r="AI641" s="82">
        <f>'GDP per Capita'!N641</f>
        <v>63809.64</v>
      </c>
      <c r="AJ641" s="82">
        <f t="shared" si="235"/>
        <v>63809.64</v>
      </c>
      <c r="AK641" s="82">
        <f t="shared" si="236"/>
        <v>63809.64</v>
      </c>
      <c r="AL641" s="88">
        <f t="shared" si="237"/>
        <v>1.5275383595848794E-2</v>
      </c>
    </row>
    <row r="642" spans="1:38">
      <c r="A642" s="77" t="s">
        <v>299</v>
      </c>
      <c r="B642" s="77">
        <v>744</v>
      </c>
      <c r="C642" s="77">
        <v>43.157284999999902</v>
      </c>
      <c r="D642" s="77">
        <v>-77.615213999999995</v>
      </c>
      <c r="E642" s="77" t="s">
        <v>38</v>
      </c>
      <c r="F642" s="77">
        <v>295</v>
      </c>
      <c r="H642" s="77" t="s">
        <v>65</v>
      </c>
      <c r="I642" s="77">
        <v>2019</v>
      </c>
      <c r="J642" s="77">
        <v>295</v>
      </c>
      <c r="K642" s="77" t="s">
        <v>29</v>
      </c>
      <c r="L642" s="77" t="s">
        <v>29</v>
      </c>
      <c r="N642" s="77">
        <v>0</v>
      </c>
      <c r="O642" s="77">
        <v>0</v>
      </c>
      <c r="P642" s="77" t="s">
        <v>55</v>
      </c>
      <c r="Q642" s="77">
        <v>40.441694099999999</v>
      </c>
      <c r="R642" s="77">
        <v>-79.990086099999999</v>
      </c>
      <c r="S642" s="77">
        <v>720.85440702625795</v>
      </c>
      <c r="T642" s="77">
        <v>0.25681675922131703</v>
      </c>
      <c r="U642" s="77">
        <v>181</v>
      </c>
      <c r="V642" s="77">
        <v>338</v>
      </c>
      <c r="W642" s="77">
        <v>7.2730000000000003E-2</v>
      </c>
      <c r="X642" s="77">
        <v>0</v>
      </c>
      <c r="Y642" s="77">
        <v>0</v>
      </c>
      <c r="Z642" s="77">
        <v>0</v>
      </c>
      <c r="AA642" s="77">
        <v>138.40404614904099</v>
      </c>
      <c r="AB642" s="77">
        <v>0.32954675922131699</v>
      </c>
      <c r="AC642" s="77">
        <v>952.40404614904105</v>
      </c>
      <c r="AE642" s="87" t="str">
        <f t="shared" si="233"/>
        <v>Domestic</v>
      </c>
      <c r="AF642" s="82" t="str">
        <f t="shared" si="234"/>
        <v>student</v>
      </c>
      <c r="AI642" s="82">
        <f>'GDP per Capita'!N642</f>
        <v>63809.64</v>
      </c>
      <c r="AJ642" s="82">
        <f t="shared" si="235"/>
        <v>63809.64</v>
      </c>
      <c r="AK642" s="82">
        <f t="shared" si="236"/>
        <v>63809.64</v>
      </c>
      <c r="AL642" s="88">
        <f t="shared" si="237"/>
        <v>1.4925707873434814E-2</v>
      </c>
    </row>
    <row r="643" spans="1:38">
      <c r="A643" s="77" t="s">
        <v>81</v>
      </c>
      <c r="B643" s="77">
        <v>745</v>
      </c>
      <c r="C643" s="77">
        <v>41.704567750000002</v>
      </c>
      <c r="D643" s="77">
        <v>-86.238220260172596</v>
      </c>
      <c r="E643" s="77" t="s">
        <v>38</v>
      </c>
      <c r="F643" s="77">
        <v>295</v>
      </c>
      <c r="H643" s="77" t="s">
        <v>65</v>
      </c>
      <c r="I643" s="77">
        <v>2019</v>
      </c>
      <c r="J643" s="77">
        <v>295</v>
      </c>
      <c r="K643" s="77" t="s">
        <v>29</v>
      </c>
      <c r="L643" s="77" t="s">
        <v>29</v>
      </c>
      <c r="N643" s="77">
        <v>0</v>
      </c>
      <c r="O643" s="77">
        <v>0</v>
      </c>
      <c r="P643" s="77" t="s">
        <v>55</v>
      </c>
      <c r="Q643" s="77">
        <v>40.441694099999999</v>
      </c>
      <c r="R643" s="77">
        <v>-79.990086099999999</v>
      </c>
      <c r="S643" s="77">
        <v>1084.2347056629601</v>
      </c>
      <c r="T643" s="77">
        <v>0.30479922913162899</v>
      </c>
      <c r="U643" s="77">
        <v>181</v>
      </c>
      <c r="V643" s="77">
        <v>338</v>
      </c>
      <c r="W643" s="77">
        <v>7.2730000000000003E-2</v>
      </c>
      <c r="X643" s="77">
        <v>0</v>
      </c>
      <c r="Y643" s="77">
        <v>0</v>
      </c>
      <c r="Z643" s="77">
        <v>0</v>
      </c>
      <c r="AA643" s="77">
        <v>208.17306348728999</v>
      </c>
      <c r="AB643" s="77">
        <v>0.37752922913162901</v>
      </c>
      <c r="AC643" s="77">
        <v>1022.1730634872901</v>
      </c>
      <c r="AE643" s="87" t="str">
        <f t="shared" ref="AE643:AE706" si="238">IF(K643&lt;&gt;"USA",IF(K643&lt;&gt;"Unknown","International","Unknown"),"Domestic")</f>
        <v>Domestic</v>
      </c>
      <c r="AF643" s="82" t="str">
        <f t="shared" ref="AF643:AF706" si="239">IF(E643="Undergraduate Student","student",IF(E643="Graduate Student","student","non-student"))</f>
        <v>student</v>
      </c>
      <c r="AI643" s="82">
        <f>'GDP per Capita'!N643</f>
        <v>63809.64</v>
      </c>
      <c r="AJ643" s="82">
        <f t="shared" ref="AJ643:AJ706" si="240">IFERROR(AI643,"")</f>
        <v>63809.64</v>
      </c>
      <c r="AK643" s="82">
        <f t="shared" ref="AK643:AK706" si="241">IFERROR(AI643,AVERAGE(AJ$2:AJ$2538))</f>
        <v>63809.64</v>
      </c>
      <c r="AL643" s="88">
        <f t="shared" ref="AL643:AL706" si="242">AC643/AK643</f>
        <v>1.6019100930318525E-2</v>
      </c>
    </row>
    <row r="644" spans="1:38">
      <c r="A644" s="77" t="s">
        <v>83</v>
      </c>
      <c r="B644" s="77">
        <v>746</v>
      </c>
      <c r="C644" s="77">
        <v>22.283345399999899</v>
      </c>
      <c r="D644" s="77">
        <v>39.112814499999999</v>
      </c>
      <c r="E644" s="77" t="s">
        <v>43</v>
      </c>
      <c r="F644" s="77">
        <v>295</v>
      </c>
      <c r="H644" s="77" t="s">
        <v>65</v>
      </c>
      <c r="I644" s="77">
        <v>2019</v>
      </c>
      <c r="J644" s="77">
        <v>295</v>
      </c>
      <c r="K644" s="77" t="s">
        <v>570</v>
      </c>
      <c r="L644" s="77" t="s">
        <v>32</v>
      </c>
      <c r="N644" s="77">
        <v>0</v>
      </c>
      <c r="O644" s="77">
        <v>0</v>
      </c>
      <c r="P644" s="77" t="s">
        <v>55</v>
      </c>
      <c r="Q644" s="77">
        <v>40.441694099999999</v>
      </c>
      <c r="R644" s="77">
        <v>-79.990086099999999</v>
      </c>
      <c r="S644" s="77">
        <v>21247.331087499999</v>
      </c>
      <c r="T644" s="77">
        <v>3.2980847611193398</v>
      </c>
      <c r="U644" s="77">
        <v>181</v>
      </c>
      <c r="V644" s="77">
        <v>676</v>
      </c>
      <c r="W644" s="77">
        <v>0.14546000000000001</v>
      </c>
      <c r="X644" s="77">
        <v>0</v>
      </c>
      <c r="Y644" s="77">
        <v>0</v>
      </c>
      <c r="Z644" s="77">
        <v>0</v>
      </c>
      <c r="AA644" s="77">
        <v>1944.1307945062499</v>
      </c>
      <c r="AB644" s="77">
        <v>3.4435447611193402</v>
      </c>
      <c r="AC644" s="77">
        <v>3096.1307945062499</v>
      </c>
      <c r="AE644" s="87" t="str">
        <f t="shared" si="238"/>
        <v>International</v>
      </c>
      <c r="AF644" s="82" t="str">
        <f t="shared" si="239"/>
        <v>non-student</v>
      </c>
      <c r="AI644" s="82">
        <f>'GDP per Capita'!N644</f>
        <v>21764.39</v>
      </c>
      <c r="AJ644" s="82">
        <f t="shared" si="240"/>
        <v>21764.39</v>
      </c>
      <c r="AK644" s="82">
        <f t="shared" si="241"/>
        <v>21764.39</v>
      </c>
      <c r="AL644" s="88">
        <f t="shared" si="242"/>
        <v>0.14225672277083115</v>
      </c>
    </row>
    <row r="645" spans="1:38">
      <c r="A645" s="77" t="s">
        <v>130</v>
      </c>
      <c r="B645" s="77">
        <v>747</v>
      </c>
      <c r="C645" s="77">
        <v>42.8867166</v>
      </c>
      <c r="D645" s="77">
        <v>-78.878392199999993</v>
      </c>
      <c r="E645" s="77" t="s">
        <v>38</v>
      </c>
      <c r="F645" s="77">
        <v>295</v>
      </c>
      <c r="H645" s="77" t="s">
        <v>65</v>
      </c>
      <c r="I645" s="77">
        <v>2019</v>
      </c>
      <c r="J645" s="77">
        <v>295</v>
      </c>
      <c r="K645" s="77" t="s">
        <v>29</v>
      </c>
      <c r="L645" s="77" t="s">
        <v>29</v>
      </c>
      <c r="N645" s="77">
        <v>0</v>
      </c>
      <c r="O645" s="77">
        <v>0</v>
      </c>
      <c r="P645" s="77" t="s">
        <v>55</v>
      </c>
      <c r="Q645" s="77">
        <v>40.441694099999999</v>
      </c>
      <c r="R645" s="77">
        <v>-79.990086099999999</v>
      </c>
      <c r="S645" s="77">
        <v>574.24457182179799</v>
      </c>
      <c r="T645" s="77">
        <v>0.23745769646352299</v>
      </c>
      <c r="U645" s="77">
        <v>181</v>
      </c>
      <c r="V645" s="77">
        <v>338</v>
      </c>
      <c r="W645" s="77">
        <v>7.2730000000000003E-2</v>
      </c>
      <c r="X645" s="77">
        <v>0</v>
      </c>
      <c r="Y645" s="77">
        <v>0</v>
      </c>
      <c r="Z645" s="77">
        <v>0</v>
      </c>
      <c r="AA645" s="77">
        <v>110.254957789785</v>
      </c>
      <c r="AB645" s="77">
        <v>0.31018769646352301</v>
      </c>
      <c r="AC645" s="77">
        <v>924.25495778978495</v>
      </c>
      <c r="AE645" s="87" t="str">
        <f t="shared" si="238"/>
        <v>Domestic</v>
      </c>
      <c r="AF645" s="82" t="str">
        <f t="shared" si="239"/>
        <v>student</v>
      </c>
      <c r="AI645" s="82">
        <f>'GDP per Capita'!N645</f>
        <v>63809.64</v>
      </c>
      <c r="AJ645" s="82">
        <f t="shared" si="240"/>
        <v>63809.64</v>
      </c>
      <c r="AK645" s="82">
        <f t="shared" si="241"/>
        <v>63809.64</v>
      </c>
      <c r="AL645" s="88">
        <f t="shared" si="242"/>
        <v>1.4484566247196896E-2</v>
      </c>
    </row>
    <row r="646" spans="1:38">
      <c r="A646" s="77" t="s">
        <v>101</v>
      </c>
      <c r="B646" s="77">
        <v>748</v>
      </c>
      <c r="C646" s="77">
        <v>53.439712100000001</v>
      </c>
      <c r="D646" s="77">
        <v>10.3682538</v>
      </c>
      <c r="E646" s="77" t="s">
        <v>38</v>
      </c>
      <c r="F646" s="77">
        <v>735</v>
      </c>
      <c r="H646" s="77" t="s">
        <v>65</v>
      </c>
      <c r="I646" s="77">
        <v>2019</v>
      </c>
      <c r="J646" s="77">
        <v>735</v>
      </c>
      <c r="K646" s="77" t="s">
        <v>224</v>
      </c>
      <c r="L646" s="77" t="s">
        <v>31</v>
      </c>
      <c r="N646" s="77">
        <v>0</v>
      </c>
      <c r="O646" s="77">
        <v>0</v>
      </c>
      <c r="P646" s="77" t="s">
        <v>55</v>
      </c>
      <c r="Q646" s="77">
        <v>40.441694099999999</v>
      </c>
      <c r="R646" s="77">
        <v>-79.990086099999999</v>
      </c>
      <c r="S646" s="77">
        <v>13073.9737250486</v>
      </c>
      <c r="T646" s="77">
        <v>2.02180666731301</v>
      </c>
      <c r="U646" s="77">
        <v>181</v>
      </c>
      <c r="V646" s="77">
        <v>338</v>
      </c>
      <c r="W646" s="77">
        <v>7.2730000000000003E-2</v>
      </c>
      <c r="X646" s="77">
        <v>0</v>
      </c>
      <c r="Y646" s="77">
        <v>0</v>
      </c>
      <c r="Z646" s="77">
        <v>0</v>
      </c>
      <c r="AA646" s="77">
        <v>1372.7672411301</v>
      </c>
      <c r="AB646" s="77">
        <v>2.0945366673130099</v>
      </c>
      <c r="AC646" s="77">
        <v>2626.7672411301</v>
      </c>
      <c r="AE646" s="87" t="str">
        <f t="shared" si="238"/>
        <v>International</v>
      </c>
      <c r="AF646" s="82" t="str">
        <f t="shared" si="239"/>
        <v>student</v>
      </c>
      <c r="AI646" s="82">
        <f>'GDP per Capita'!N646</f>
        <v>49180.54</v>
      </c>
      <c r="AJ646" s="82">
        <f t="shared" si="240"/>
        <v>49180.54</v>
      </c>
      <c r="AK646" s="82">
        <f t="shared" si="241"/>
        <v>49180.54</v>
      </c>
      <c r="AL646" s="88">
        <f t="shared" si="242"/>
        <v>5.3410703524810831E-2</v>
      </c>
    </row>
    <row r="647" spans="1:38">
      <c r="A647" s="77" t="s">
        <v>150</v>
      </c>
      <c r="B647" s="77">
        <v>749</v>
      </c>
      <c r="C647" s="77">
        <v>43.157284999999902</v>
      </c>
      <c r="D647" s="77">
        <v>-77.615213999999995</v>
      </c>
      <c r="E647" s="77" t="s">
        <v>38</v>
      </c>
      <c r="F647" s="77">
        <v>295</v>
      </c>
      <c r="H647" s="77" t="s">
        <v>65</v>
      </c>
      <c r="I647" s="77">
        <v>2019</v>
      </c>
      <c r="J647" s="77">
        <v>295</v>
      </c>
      <c r="K647" s="77" t="s">
        <v>29</v>
      </c>
      <c r="L647" s="77" t="s">
        <v>29</v>
      </c>
      <c r="N647" s="77">
        <v>0</v>
      </c>
      <c r="O647" s="77">
        <v>0</v>
      </c>
      <c r="P647" s="77" t="s">
        <v>55</v>
      </c>
      <c r="Q647" s="77">
        <v>40.441694099999999</v>
      </c>
      <c r="R647" s="77">
        <v>-79.990086099999999</v>
      </c>
      <c r="S647" s="77">
        <v>720.85440702625795</v>
      </c>
      <c r="T647" s="77">
        <v>0.25681675922131703</v>
      </c>
      <c r="U647" s="77">
        <v>181</v>
      </c>
      <c r="V647" s="77">
        <v>338</v>
      </c>
      <c r="W647" s="77">
        <v>7.2730000000000003E-2</v>
      </c>
      <c r="X647" s="77">
        <v>0</v>
      </c>
      <c r="Y647" s="77">
        <v>0</v>
      </c>
      <c r="Z647" s="77">
        <v>0</v>
      </c>
      <c r="AA647" s="77">
        <v>138.40404614904099</v>
      </c>
      <c r="AB647" s="77">
        <v>0.32954675922131699</v>
      </c>
      <c r="AC647" s="77">
        <v>952.40404614904105</v>
      </c>
      <c r="AE647" s="87" t="str">
        <f t="shared" si="238"/>
        <v>Domestic</v>
      </c>
      <c r="AF647" s="82" t="str">
        <f t="shared" si="239"/>
        <v>student</v>
      </c>
      <c r="AI647" s="82">
        <f>'GDP per Capita'!N647</f>
        <v>63809.64</v>
      </c>
      <c r="AJ647" s="82">
        <f t="shared" si="240"/>
        <v>63809.64</v>
      </c>
      <c r="AK647" s="82">
        <f t="shared" si="241"/>
        <v>63809.64</v>
      </c>
      <c r="AL647" s="88">
        <f t="shared" si="242"/>
        <v>1.4925707873434814E-2</v>
      </c>
    </row>
    <row r="648" spans="1:38">
      <c r="A648" s="77" t="s">
        <v>34</v>
      </c>
      <c r="B648" s="77">
        <v>750</v>
      </c>
      <c r="C648" s="77">
        <v>0</v>
      </c>
      <c r="D648" s="77">
        <v>0</v>
      </c>
      <c r="E648" s="77" t="s">
        <v>40</v>
      </c>
      <c r="F648" s="77">
        <v>0</v>
      </c>
      <c r="H648" s="77" t="s">
        <v>67</v>
      </c>
      <c r="I648" s="77">
        <v>2019</v>
      </c>
      <c r="J648" s="77">
        <v>0</v>
      </c>
      <c r="K648" s="77" t="s">
        <v>34</v>
      </c>
      <c r="L648" s="77" t="s">
        <v>34</v>
      </c>
      <c r="N648" s="77">
        <v>0</v>
      </c>
      <c r="O648" s="77">
        <v>0</v>
      </c>
      <c r="P648" s="77" t="s">
        <v>55</v>
      </c>
      <c r="Q648" s="77">
        <v>40.441694099999999</v>
      </c>
      <c r="R648" s="77">
        <v>-79.990086099999999</v>
      </c>
      <c r="S648" s="77">
        <v>5908.0947126385499</v>
      </c>
      <c r="T648" s="77">
        <v>1.01046926557592</v>
      </c>
      <c r="U648" s="77">
        <v>171.73491773308899</v>
      </c>
      <c r="V648" s="77">
        <v>544.65930018416202</v>
      </c>
      <c r="W648" s="77">
        <v>0.117198434622467</v>
      </c>
      <c r="X648" s="77">
        <v>1</v>
      </c>
      <c r="Y648" s="77">
        <v>1</v>
      </c>
      <c r="Z648" s="77">
        <v>1</v>
      </c>
      <c r="AA648" s="77">
        <v>708.97136551662595</v>
      </c>
      <c r="AB648" s="77">
        <v>1.1276677001983899</v>
      </c>
      <c r="AC648" s="77">
        <v>1425.3655834338699</v>
      </c>
      <c r="AE648" s="87" t="str">
        <f t="shared" si="238"/>
        <v>Unknown</v>
      </c>
      <c r="AF648" s="82" t="str">
        <f t="shared" si="239"/>
        <v>non-student</v>
      </c>
      <c r="AI648" s="82" t="e">
        <f>'GDP per Capita'!N648</f>
        <v>#N/A</v>
      </c>
      <c r="AJ648" s="82" t="str">
        <f t="shared" si="240"/>
        <v/>
      </c>
      <c r="AK648" s="82">
        <f t="shared" si="241"/>
        <v>57550.842940441376</v>
      </c>
      <c r="AL648" s="88">
        <f t="shared" si="242"/>
        <v>2.4767067007323635E-2</v>
      </c>
    </row>
    <row r="649" spans="1:38">
      <c r="A649" s="77" t="s">
        <v>29</v>
      </c>
      <c r="B649" s="77">
        <v>751</v>
      </c>
      <c r="C649" s="77">
        <v>39.783730400000003</v>
      </c>
      <c r="D649" s="77">
        <v>-100.4458825</v>
      </c>
      <c r="E649" s="77" t="s">
        <v>42</v>
      </c>
      <c r="F649" s="77">
        <v>150</v>
      </c>
      <c r="H649" s="77" t="s">
        <v>63</v>
      </c>
      <c r="I649" s="77">
        <v>2019</v>
      </c>
      <c r="J649" s="77">
        <v>150</v>
      </c>
      <c r="K649" s="77" t="s">
        <v>29</v>
      </c>
      <c r="L649" s="77" t="s">
        <v>29</v>
      </c>
      <c r="N649" s="77">
        <v>0</v>
      </c>
      <c r="O649" s="77">
        <v>0</v>
      </c>
      <c r="P649" s="77" t="s">
        <v>55</v>
      </c>
      <c r="Q649" s="77">
        <v>40.441694099999999</v>
      </c>
      <c r="R649" s="77">
        <v>-79.990086099999999</v>
      </c>
      <c r="S649" s="77">
        <v>3474.4057432103</v>
      </c>
      <c r="T649" s="77">
        <v>0.63844915830196203</v>
      </c>
      <c r="U649" s="77">
        <v>181</v>
      </c>
      <c r="V649" s="77">
        <v>676</v>
      </c>
      <c r="W649" s="77">
        <v>0.14546000000000001</v>
      </c>
      <c r="X649" s="77">
        <v>0</v>
      </c>
      <c r="Y649" s="77">
        <v>0</v>
      </c>
      <c r="Z649" s="77">
        <v>0</v>
      </c>
      <c r="AA649" s="77">
        <v>667.08590269637796</v>
      </c>
      <c r="AB649" s="77">
        <v>0.78390915830196195</v>
      </c>
      <c r="AC649" s="77">
        <v>1674.0859026963701</v>
      </c>
      <c r="AE649" s="87" t="str">
        <f t="shared" si="238"/>
        <v>Domestic</v>
      </c>
      <c r="AF649" s="82" t="str">
        <f t="shared" si="239"/>
        <v>non-student</v>
      </c>
      <c r="AI649" s="82">
        <f>'GDP per Capita'!N649</f>
        <v>63809.64</v>
      </c>
      <c r="AJ649" s="82">
        <f t="shared" si="240"/>
        <v>63809.64</v>
      </c>
      <c r="AK649" s="82">
        <f t="shared" si="241"/>
        <v>63809.64</v>
      </c>
      <c r="AL649" s="88">
        <f t="shared" si="242"/>
        <v>2.6235626822159946E-2</v>
      </c>
    </row>
    <row r="650" spans="1:38">
      <c r="A650" s="77" t="s">
        <v>300</v>
      </c>
      <c r="B650" s="77">
        <v>752</v>
      </c>
      <c r="C650" s="77">
        <v>30.694356599999999</v>
      </c>
      <c r="D650" s="77">
        <v>-88.043054099999907</v>
      </c>
      <c r="E650" s="77" t="s">
        <v>42</v>
      </c>
      <c r="F650" s="77">
        <v>1135</v>
      </c>
      <c r="H650" s="77" t="s">
        <v>64</v>
      </c>
      <c r="I650" s="77">
        <v>2019</v>
      </c>
      <c r="J650" s="77">
        <v>1135</v>
      </c>
      <c r="K650" s="77" t="s">
        <v>29</v>
      </c>
      <c r="L650" s="77" t="s">
        <v>29</v>
      </c>
      <c r="N650" s="77">
        <v>0</v>
      </c>
      <c r="O650" s="77">
        <v>0</v>
      </c>
      <c r="P650" s="77" t="s">
        <v>55</v>
      </c>
      <c r="Q650" s="77">
        <v>40.441694099999999</v>
      </c>
      <c r="R650" s="77">
        <v>-79.990086099999999</v>
      </c>
      <c r="S650" s="77">
        <v>2609.0153271763602</v>
      </c>
      <c r="T650" s="77">
        <v>0.50613854380025203</v>
      </c>
      <c r="U650" s="77">
        <v>181</v>
      </c>
      <c r="V650" s="77">
        <v>676</v>
      </c>
      <c r="W650" s="77">
        <v>0.14546000000000001</v>
      </c>
      <c r="X650" s="77">
        <v>0</v>
      </c>
      <c r="Y650" s="77">
        <v>0</v>
      </c>
      <c r="Z650" s="77">
        <v>0</v>
      </c>
      <c r="AA650" s="77">
        <v>500.93094281786199</v>
      </c>
      <c r="AB650" s="77">
        <v>0.65159854380025195</v>
      </c>
      <c r="AC650" s="77">
        <v>2492.9309428178599</v>
      </c>
      <c r="AE650" s="87" t="str">
        <f t="shared" si="238"/>
        <v>Domestic</v>
      </c>
      <c r="AF650" s="82" t="str">
        <f t="shared" si="239"/>
        <v>non-student</v>
      </c>
      <c r="AI650" s="82">
        <f>'GDP per Capita'!N650</f>
        <v>63809.64</v>
      </c>
      <c r="AJ650" s="82">
        <f t="shared" si="240"/>
        <v>63809.64</v>
      </c>
      <c r="AK650" s="82">
        <f t="shared" si="241"/>
        <v>63809.64</v>
      </c>
      <c r="AL650" s="88">
        <f t="shared" si="242"/>
        <v>3.9068249606452256E-2</v>
      </c>
    </row>
    <row r="651" spans="1:38">
      <c r="A651" s="77" t="s">
        <v>106</v>
      </c>
      <c r="B651" s="77">
        <v>753</v>
      </c>
      <c r="C651" s="77">
        <v>34.053690899999999</v>
      </c>
      <c r="D651" s="77">
        <v>-118.2427666</v>
      </c>
      <c r="E651" s="77" t="s">
        <v>38</v>
      </c>
      <c r="F651" s="77">
        <v>295</v>
      </c>
      <c r="H651" s="77" t="s">
        <v>65</v>
      </c>
      <c r="I651" s="77">
        <v>2019</v>
      </c>
      <c r="J651" s="77">
        <v>295</v>
      </c>
      <c r="K651" s="77" t="s">
        <v>29</v>
      </c>
      <c r="L651" s="77" t="s">
        <v>29</v>
      </c>
      <c r="N651" s="77">
        <v>0</v>
      </c>
      <c r="O651" s="77">
        <v>0</v>
      </c>
      <c r="P651" s="77" t="s">
        <v>55</v>
      </c>
      <c r="Q651" s="77">
        <v>40.441694099999999</v>
      </c>
      <c r="R651" s="77">
        <v>-79.990086099999999</v>
      </c>
      <c r="S651" s="77">
        <v>6863.4431563278204</v>
      </c>
      <c r="T651" s="77">
        <v>1.1307405863679401</v>
      </c>
      <c r="U651" s="77">
        <v>181</v>
      </c>
      <c r="V651" s="77">
        <v>338</v>
      </c>
      <c r="W651" s="77">
        <v>7.2730000000000003E-2</v>
      </c>
      <c r="X651" s="77">
        <v>0</v>
      </c>
      <c r="Y651" s="77">
        <v>0</v>
      </c>
      <c r="Z651" s="77">
        <v>0</v>
      </c>
      <c r="AA651" s="77">
        <v>823.61317875933798</v>
      </c>
      <c r="AB651" s="77">
        <v>1.20347058636794</v>
      </c>
      <c r="AC651" s="77">
        <v>1637.6131787593299</v>
      </c>
      <c r="AE651" s="87" t="str">
        <f t="shared" si="238"/>
        <v>Domestic</v>
      </c>
      <c r="AF651" s="82" t="str">
        <f t="shared" si="239"/>
        <v>student</v>
      </c>
      <c r="AI651" s="82">
        <f>'GDP per Capita'!N651</f>
        <v>63809.64</v>
      </c>
      <c r="AJ651" s="82">
        <f t="shared" si="240"/>
        <v>63809.64</v>
      </c>
      <c r="AK651" s="82">
        <f t="shared" si="241"/>
        <v>63809.64</v>
      </c>
      <c r="AL651" s="88">
        <f t="shared" si="242"/>
        <v>2.5664040398274145E-2</v>
      </c>
    </row>
    <row r="652" spans="1:38">
      <c r="A652" s="77" t="s">
        <v>107</v>
      </c>
      <c r="B652" s="77">
        <v>754</v>
      </c>
      <c r="C652" s="77">
        <v>46.859128699999999</v>
      </c>
      <c r="D652" s="77">
        <v>-88.777473400000005</v>
      </c>
      <c r="E652" s="77" t="s">
        <v>38</v>
      </c>
      <c r="F652" s="77">
        <v>735</v>
      </c>
      <c r="H652" s="77" t="s">
        <v>65</v>
      </c>
      <c r="I652" s="77">
        <v>2019</v>
      </c>
      <c r="J652" s="77">
        <v>735</v>
      </c>
      <c r="K652" s="77" t="s">
        <v>29</v>
      </c>
      <c r="L652" s="77" t="s">
        <v>29</v>
      </c>
      <c r="N652" s="77">
        <v>0</v>
      </c>
      <c r="O652" s="77">
        <v>0</v>
      </c>
      <c r="P652" s="77" t="s">
        <v>55</v>
      </c>
      <c r="Q652" s="77">
        <v>40.441694099999999</v>
      </c>
      <c r="R652" s="77">
        <v>-79.990086099999999</v>
      </c>
      <c r="S652" s="77">
        <v>2006.63461514354</v>
      </c>
      <c r="T652" s="77">
        <v>0.426597317987775</v>
      </c>
      <c r="U652" s="77">
        <v>181</v>
      </c>
      <c r="V652" s="77">
        <v>338</v>
      </c>
      <c r="W652" s="77">
        <v>7.2730000000000003E-2</v>
      </c>
      <c r="X652" s="77">
        <v>0</v>
      </c>
      <c r="Y652" s="77">
        <v>0</v>
      </c>
      <c r="Z652" s="77">
        <v>0</v>
      </c>
      <c r="AA652" s="77">
        <v>385.27384610756002</v>
      </c>
      <c r="AB652" s="77">
        <v>0.49932731798777502</v>
      </c>
      <c r="AC652" s="77">
        <v>1639.2738461075601</v>
      </c>
      <c r="AE652" s="87" t="str">
        <f t="shared" si="238"/>
        <v>Domestic</v>
      </c>
      <c r="AF652" s="82" t="str">
        <f t="shared" si="239"/>
        <v>student</v>
      </c>
      <c r="AI652" s="82">
        <f>'GDP per Capita'!N652</f>
        <v>63809.64</v>
      </c>
      <c r="AJ652" s="82">
        <f t="shared" si="240"/>
        <v>63809.64</v>
      </c>
      <c r="AK652" s="82">
        <f t="shared" si="241"/>
        <v>63809.64</v>
      </c>
      <c r="AL652" s="88">
        <f t="shared" si="242"/>
        <v>2.5690065734700274E-2</v>
      </c>
    </row>
    <row r="653" spans="1:38">
      <c r="A653" s="77" t="s">
        <v>106</v>
      </c>
      <c r="B653" s="77">
        <v>755</v>
      </c>
      <c r="C653" s="77">
        <v>34.053690899999999</v>
      </c>
      <c r="D653" s="77">
        <v>-118.2427666</v>
      </c>
      <c r="E653" s="77" t="s">
        <v>38</v>
      </c>
      <c r="F653" s="77">
        <v>275</v>
      </c>
      <c r="H653" s="77" t="s">
        <v>61</v>
      </c>
      <c r="I653" s="77">
        <v>2019</v>
      </c>
      <c r="J653" s="77">
        <v>275</v>
      </c>
      <c r="K653" s="77" t="s">
        <v>29</v>
      </c>
      <c r="L653" s="77" t="s">
        <v>29</v>
      </c>
      <c r="N653" s="77">
        <v>0</v>
      </c>
      <c r="O653" s="77">
        <v>0</v>
      </c>
      <c r="P653" s="77" t="s">
        <v>55</v>
      </c>
      <c r="Q653" s="77">
        <v>40.441694099999999</v>
      </c>
      <c r="R653" s="77">
        <v>-79.990086099999999</v>
      </c>
      <c r="S653" s="77">
        <v>6863.4431563278204</v>
      </c>
      <c r="T653" s="77">
        <v>1.1307405863679401</v>
      </c>
      <c r="U653" s="77">
        <v>181</v>
      </c>
      <c r="V653" s="77">
        <v>338</v>
      </c>
      <c r="W653" s="77">
        <v>7.2730000000000003E-2</v>
      </c>
      <c r="X653" s="77">
        <v>0</v>
      </c>
      <c r="Y653" s="77">
        <v>0</v>
      </c>
      <c r="Z653" s="77">
        <v>0</v>
      </c>
      <c r="AA653" s="77">
        <v>823.61317875933798</v>
      </c>
      <c r="AB653" s="77">
        <v>1.20347058636794</v>
      </c>
      <c r="AC653" s="77">
        <v>1617.6131787593299</v>
      </c>
      <c r="AE653" s="87" t="str">
        <f t="shared" si="238"/>
        <v>Domestic</v>
      </c>
      <c r="AF653" s="82" t="str">
        <f t="shared" si="239"/>
        <v>student</v>
      </c>
      <c r="AI653" s="82">
        <f>'GDP per Capita'!N653</f>
        <v>63809.64</v>
      </c>
      <c r="AJ653" s="82">
        <f t="shared" si="240"/>
        <v>63809.64</v>
      </c>
      <c r="AK653" s="82">
        <f t="shared" si="241"/>
        <v>63809.64</v>
      </c>
      <c r="AL653" s="88">
        <f t="shared" si="242"/>
        <v>2.5350608133180658E-2</v>
      </c>
    </row>
    <row r="654" spans="1:38">
      <c r="A654" s="77" t="s">
        <v>132</v>
      </c>
      <c r="B654" s="77">
        <v>756</v>
      </c>
      <c r="C654" s="77">
        <v>39.9527237</v>
      </c>
      <c r="D654" s="77">
        <v>-75.163526199999893</v>
      </c>
      <c r="E654" s="77" t="s">
        <v>38</v>
      </c>
      <c r="F654" s="77">
        <v>295</v>
      </c>
      <c r="H654" s="77" t="s">
        <v>65</v>
      </c>
      <c r="I654" s="77">
        <v>2019</v>
      </c>
      <c r="J654" s="77">
        <v>295</v>
      </c>
      <c r="K654" s="77" t="s">
        <v>29</v>
      </c>
      <c r="L654" s="77" t="s">
        <v>29</v>
      </c>
      <c r="N654" s="77">
        <v>0</v>
      </c>
      <c r="O654" s="77">
        <v>0</v>
      </c>
      <c r="P654" s="77" t="s">
        <v>55</v>
      </c>
      <c r="Q654" s="77">
        <v>40.441694099999999</v>
      </c>
      <c r="R654" s="77">
        <v>-79.990086099999999</v>
      </c>
      <c r="S654" s="77">
        <v>826.94875649981202</v>
      </c>
      <c r="T654" s="77">
        <v>0.27082596376643803</v>
      </c>
      <c r="U654" s="77">
        <v>181</v>
      </c>
      <c r="V654" s="77">
        <v>338</v>
      </c>
      <c r="W654" s="77">
        <v>7.2730000000000003E-2</v>
      </c>
      <c r="X654" s="77">
        <v>0</v>
      </c>
      <c r="Y654" s="77">
        <v>0</v>
      </c>
      <c r="Z654" s="77">
        <v>0</v>
      </c>
      <c r="AA654" s="77">
        <v>158.774161247964</v>
      </c>
      <c r="AB654" s="77">
        <v>0.34355596376643799</v>
      </c>
      <c r="AC654" s="77">
        <v>972.774161247964</v>
      </c>
      <c r="AE654" s="87" t="str">
        <f t="shared" si="238"/>
        <v>Domestic</v>
      </c>
      <c r="AF654" s="82" t="str">
        <f t="shared" si="239"/>
        <v>student</v>
      </c>
      <c r="AI654" s="82">
        <f>'GDP per Capita'!N654</f>
        <v>63809.64</v>
      </c>
      <c r="AJ654" s="82">
        <f t="shared" si="240"/>
        <v>63809.64</v>
      </c>
      <c r="AK654" s="82">
        <f t="shared" si="241"/>
        <v>63809.64</v>
      </c>
      <c r="AL654" s="88">
        <f t="shared" si="242"/>
        <v>1.5244940439218337E-2</v>
      </c>
    </row>
    <row r="655" spans="1:38">
      <c r="A655" s="77" t="s">
        <v>129</v>
      </c>
      <c r="B655" s="77">
        <v>757</v>
      </c>
      <c r="C655" s="77">
        <v>45.4972159</v>
      </c>
      <c r="D655" s="77">
        <v>-73.610364199999907</v>
      </c>
      <c r="E655" s="77" t="s">
        <v>38</v>
      </c>
      <c r="F655" s="77">
        <v>295</v>
      </c>
      <c r="H655" s="77" t="s">
        <v>65</v>
      </c>
      <c r="I655" s="77">
        <v>2019</v>
      </c>
      <c r="J655" s="77">
        <v>295</v>
      </c>
      <c r="K655" s="77" t="s">
        <v>320</v>
      </c>
      <c r="L655" s="77" t="s">
        <v>28</v>
      </c>
      <c r="N655" s="77">
        <v>0</v>
      </c>
      <c r="O655" s="77">
        <v>0</v>
      </c>
      <c r="P655" s="77" t="s">
        <v>55</v>
      </c>
      <c r="Q655" s="77">
        <v>40.441694099999999</v>
      </c>
      <c r="R655" s="77">
        <v>-79.990086099999999</v>
      </c>
      <c r="S655" s="77">
        <v>1529.30255752524</v>
      </c>
      <c r="T655" s="77">
        <v>0.36356811365879799</v>
      </c>
      <c r="U655" s="77">
        <v>181</v>
      </c>
      <c r="V655" s="77">
        <v>338</v>
      </c>
      <c r="W655" s="77">
        <v>7.2730000000000003E-2</v>
      </c>
      <c r="X655" s="77">
        <v>0</v>
      </c>
      <c r="Y655" s="77">
        <v>0</v>
      </c>
      <c r="Z655" s="77">
        <v>0</v>
      </c>
      <c r="AA655" s="77">
        <v>293.62609104484602</v>
      </c>
      <c r="AB655" s="77">
        <v>0.436298113658798</v>
      </c>
      <c r="AC655" s="77">
        <v>1107.62609104484</v>
      </c>
      <c r="AE655" s="87" t="str">
        <f t="shared" si="238"/>
        <v>International</v>
      </c>
      <c r="AF655" s="82" t="str">
        <f t="shared" si="239"/>
        <v>student</v>
      </c>
      <c r="AI655" s="82">
        <f>'GDP per Capita'!N655</f>
        <v>49196.49</v>
      </c>
      <c r="AJ655" s="82">
        <f t="shared" si="240"/>
        <v>49196.49</v>
      </c>
      <c r="AK655" s="82">
        <f t="shared" si="241"/>
        <v>49196.49</v>
      </c>
      <c r="AL655" s="88">
        <f t="shared" si="242"/>
        <v>2.2514331633107159E-2</v>
      </c>
    </row>
    <row r="656" spans="1:38">
      <c r="A656" s="77" t="s">
        <v>301</v>
      </c>
      <c r="B656" s="77">
        <v>758</v>
      </c>
      <c r="C656" s="77">
        <v>34.17142715</v>
      </c>
      <c r="D656" s="77">
        <v>-118.91058772974399</v>
      </c>
      <c r="E656" s="77" t="s">
        <v>42</v>
      </c>
      <c r="F656" s="77">
        <v>1135</v>
      </c>
      <c r="H656" s="77" t="s">
        <v>64</v>
      </c>
      <c r="I656" s="77">
        <v>2019</v>
      </c>
      <c r="J656" s="77">
        <v>1135</v>
      </c>
      <c r="K656" s="77" t="s">
        <v>29</v>
      </c>
      <c r="L656" s="77" t="s">
        <v>29</v>
      </c>
      <c r="N656" s="77">
        <v>0</v>
      </c>
      <c r="O656" s="77">
        <v>0</v>
      </c>
      <c r="P656" s="77" t="s">
        <v>55</v>
      </c>
      <c r="Q656" s="77">
        <v>40.441694099999999</v>
      </c>
      <c r="R656" s="77">
        <v>-79.990086099999999</v>
      </c>
      <c r="S656" s="77">
        <v>6966.1490965109897</v>
      </c>
      <c r="T656" s="77">
        <v>1.14492373523299</v>
      </c>
      <c r="U656" s="77">
        <v>181</v>
      </c>
      <c r="V656" s="77">
        <v>676</v>
      </c>
      <c r="W656" s="77">
        <v>0.14546000000000001</v>
      </c>
      <c r="X656" s="77">
        <v>0</v>
      </c>
      <c r="Y656" s="77">
        <v>0</v>
      </c>
      <c r="Z656" s="77">
        <v>0</v>
      </c>
      <c r="AA656" s="77">
        <v>835.93789158131801</v>
      </c>
      <c r="AB656" s="77">
        <v>1.2903837352329901</v>
      </c>
      <c r="AC656" s="77">
        <v>2827.9378915813099</v>
      </c>
      <c r="AE656" s="87" t="str">
        <f t="shared" si="238"/>
        <v>Domestic</v>
      </c>
      <c r="AF656" s="82" t="str">
        <f t="shared" si="239"/>
        <v>non-student</v>
      </c>
      <c r="AI656" s="82">
        <f>'GDP per Capita'!N656</f>
        <v>63809.64</v>
      </c>
      <c r="AJ656" s="82">
        <f t="shared" si="240"/>
        <v>63809.64</v>
      </c>
      <c r="AK656" s="82">
        <f t="shared" si="241"/>
        <v>63809.64</v>
      </c>
      <c r="AL656" s="88">
        <f t="shared" si="242"/>
        <v>4.4318348945101553E-2</v>
      </c>
    </row>
    <row r="657" spans="1:38">
      <c r="A657" s="77" t="s">
        <v>302</v>
      </c>
      <c r="B657" s="77">
        <v>759</v>
      </c>
      <c r="C657" s="77">
        <v>42.651167399999999</v>
      </c>
      <c r="D657" s="77">
        <v>-73.754968000000005</v>
      </c>
      <c r="E657" s="77" t="s">
        <v>43</v>
      </c>
      <c r="F657" s="77">
        <v>295</v>
      </c>
      <c r="H657" s="77" t="s">
        <v>65</v>
      </c>
      <c r="I657" s="77">
        <v>2019</v>
      </c>
      <c r="J657" s="77">
        <v>295</v>
      </c>
      <c r="K657" s="77" t="s">
        <v>29</v>
      </c>
      <c r="L657" s="77" t="s">
        <v>29</v>
      </c>
      <c r="N657" s="77">
        <v>0</v>
      </c>
      <c r="O657" s="77">
        <v>0</v>
      </c>
      <c r="P657" s="77" t="s">
        <v>55</v>
      </c>
      <c r="Q657" s="77">
        <v>40.441694099999999</v>
      </c>
      <c r="R657" s="77">
        <v>-79.990086099999999</v>
      </c>
      <c r="S657" s="77">
        <v>1147.8278690038401</v>
      </c>
      <c r="T657" s="77">
        <v>0.31319637410055801</v>
      </c>
      <c r="U657" s="77">
        <v>181</v>
      </c>
      <c r="V657" s="77">
        <v>676</v>
      </c>
      <c r="W657" s="77">
        <v>0.14546000000000001</v>
      </c>
      <c r="X657" s="77">
        <v>0</v>
      </c>
      <c r="Y657" s="77">
        <v>0</v>
      </c>
      <c r="Z657" s="77">
        <v>0</v>
      </c>
      <c r="AA657" s="77">
        <v>220.38295084873701</v>
      </c>
      <c r="AB657" s="77">
        <v>0.45865637410055798</v>
      </c>
      <c r="AC657" s="77">
        <v>1372.3829508487299</v>
      </c>
      <c r="AE657" s="87" t="str">
        <f t="shared" si="238"/>
        <v>Domestic</v>
      </c>
      <c r="AF657" s="82" t="str">
        <f t="shared" si="239"/>
        <v>non-student</v>
      </c>
      <c r="AI657" s="82">
        <f>'GDP per Capita'!N657</f>
        <v>63809.64</v>
      </c>
      <c r="AJ657" s="82">
        <f t="shared" si="240"/>
        <v>63809.64</v>
      </c>
      <c r="AK657" s="82">
        <f t="shared" si="241"/>
        <v>63809.64</v>
      </c>
      <c r="AL657" s="88">
        <f t="shared" si="242"/>
        <v>2.1507454843010084E-2</v>
      </c>
    </row>
    <row r="658" spans="1:38">
      <c r="A658" s="77" t="s">
        <v>133</v>
      </c>
      <c r="B658" s="77">
        <v>760</v>
      </c>
      <c r="C658" s="77">
        <v>30.445959599999998</v>
      </c>
      <c r="D658" s="77">
        <v>-91.187380000000005</v>
      </c>
      <c r="E658" s="77" t="s">
        <v>37</v>
      </c>
      <c r="F658" s="77">
        <v>585</v>
      </c>
      <c r="H658" s="77" t="s">
        <v>64</v>
      </c>
      <c r="I658" s="77">
        <v>2019</v>
      </c>
      <c r="J658" s="77">
        <v>585</v>
      </c>
      <c r="K658" s="77" t="s">
        <v>29</v>
      </c>
      <c r="L658" s="77" t="s">
        <v>29</v>
      </c>
      <c r="N658" s="77">
        <v>0</v>
      </c>
      <c r="O658" s="77">
        <v>0</v>
      </c>
      <c r="P658" s="77" t="s">
        <v>55</v>
      </c>
      <c r="Q658" s="77">
        <v>40.441694099999999</v>
      </c>
      <c r="R658" s="77">
        <v>-79.990086099999999</v>
      </c>
      <c r="S658" s="77">
        <v>3004.3924253137602</v>
      </c>
      <c r="T658" s="77">
        <v>0.56362428017562904</v>
      </c>
      <c r="U658" s="77">
        <v>181</v>
      </c>
      <c r="V658" s="77">
        <v>676</v>
      </c>
      <c r="W658" s="77">
        <v>0.14546000000000001</v>
      </c>
      <c r="X658" s="77">
        <v>0</v>
      </c>
      <c r="Y658" s="77">
        <v>0</v>
      </c>
      <c r="Z658" s="77">
        <v>0</v>
      </c>
      <c r="AA658" s="77">
        <v>576.84334566024199</v>
      </c>
      <c r="AB658" s="77">
        <v>0.70908428017562897</v>
      </c>
      <c r="AC658" s="77">
        <v>2018.8433456602399</v>
      </c>
      <c r="AE658" s="87" t="str">
        <f t="shared" si="238"/>
        <v>Domestic</v>
      </c>
      <c r="AF658" s="82" t="str">
        <f t="shared" si="239"/>
        <v>non-student</v>
      </c>
      <c r="AI658" s="82">
        <f>'GDP per Capita'!N658</f>
        <v>63809.64</v>
      </c>
      <c r="AJ658" s="82">
        <f t="shared" si="240"/>
        <v>63809.64</v>
      </c>
      <c r="AK658" s="82">
        <f t="shared" si="241"/>
        <v>63809.64</v>
      </c>
      <c r="AL658" s="88">
        <f t="shared" si="242"/>
        <v>3.1638532134960172E-2</v>
      </c>
    </row>
    <row r="659" spans="1:38">
      <c r="A659" s="77" t="s">
        <v>134</v>
      </c>
      <c r="B659" s="77">
        <v>761</v>
      </c>
      <c r="C659" s="77">
        <v>35.913154200000001</v>
      </c>
      <c r="D659" s="77">
        <v>-79.055779999999999</v>
      </c>
      <c r="E659" s="77" t="s">
        <v>38</v>
      </c>
      <c r="F659" s="77">
        <v>295</v>
      </c>
      <c r="H659" s="77" t="s">
        <v>65</v>
      </c>
      <c r="I659" s="77">
        <v>2019</v>
      </c>
      <c r="J659" s="77">
        <v>295</v>
      </c>
      <c r="K659" s="77" t="s">
        <v>29</v>
      </c>
      <c r="L659" s="77" t="s">
        <v>29</v>
      </c>
      <c r="N659" s="77">
        <v>0</v>
      </c>
      <c r="O659" s="77">
        <v>0</v>
      </c>
      <c r="P659" s="77" t="s">
        <v>55</v>
      </c>
      <c r="Q659" s="77">
        <v>40.441694099999999</v>
      </c>
      <c r="R659" s="77">
        <v>-79.990086099999999</v>
      </c>
      <c r="S659" s="77">
        <v>1020.24252794959</v>
      </c>
      <c r="T659" s="77">
        <v>0.29634939639951102</v>
      </c>
      <c r="U659" s="77">
        <v>181</v>
      </c>
      <c r="V659" s="77">
        <v>338</v>
      </c>
      <c r="W659" s="77">
        <v>7.2730000000000003E-2</v>
      </c>
      <c r="X659" s="77">
        <v>0</v>
      </c>
      <c r="Y659" s="77">
        <v>0</v>
      </c>
      <c r="Z659" s="77">
        <v>0</v>
      </c>
      <c r="AA659" s="77">
        <v>195.88656536632101</v>
      </c>
      <c r="AB659" s="77">
        <v>0.36907939639951098</v>
      </c>
      <c r="AC659" s="77">
        <v>1009.88656536632</v>
      </c>
      <c r="AE659" s="87" t="str">
        <f t="shared" si="238"/>
        <v>Domestic</v>
      </c>
      <c r="AF659" s="82" t="str">
        <f t="shared" si="239"/>
        <v>student</v>
      </c>
      <c r="AI659" s="82">
        <f>'GDP per Capita'!N659</f>
        <v>63809.64</v>
      </c>
      <c r="AJ659" s="82">
        <f t="shared" si="240"/>
        <v>63809.64</v>
      </c>
      <c r="AK659" s="82">
        <f t="shared" si="241"/>
        <v>63809.64</v>
      </c>
      <c r="AL659" s="88">
        <f t="shared" si="242"/>
        <v>1.5826551683512397E-2</v>
      </c>
    </row>
    <row r="660" spans="1:38">
      <c r="A660" s="77" t="s">
        <v>135</v>
      </c>
      <c r="B660" s="77">
        <v>762</v>
      </c>
      <c r="C660" s="77">
        <v>30.851592699999902</v>
      </c>
      <c r="D660" s="77">
        <v>34.782575899999998</v>
      </c>
      <c r="E660" s="77" t="s">
        <v>37</v>
      </c>
      <c r="F660" s="77">
        <v>585</v>
      </c>
      <c r="H660" s="77" t="s">
        <v>64</v>
      </c>
      <c r="I660" s="77">
        <v>2019</v>
      </c>
      <c r="J660" s="77">
        <v>585</v>
      </c>
      <c r="K660" s="77" t="s">
        <v>518</v>
      </c>
      <c r="L660" s="77" t="s">
        <v>32</v>
      </c>
      <c r="N660" s="77">
        <v>0</v>
      </c>
      <c r="O660" s="77">
        <v>0</v>
      </c>
      <c r="P660" s="77" t="s">
        <v>55</v>
      </c>
      <c r="Q660" s="77">
        <v>40.441694099999999</v>
      </c>
      <c r="R660" s="77">
        <v>-79.990086099999999</v>
      </c>
      <c r="S660" s="77">
        <v>19264.504793151598</v>
      </c>
      <c r="T660" s="77">
        <v>2.9776485055250101</v>
      </c>
      <c r="U660" s="77">
        <v>181</v>
      </c>
      <c r="V660" s="77">
        <v>676</v>
      </c>
      <c r="W660" s="77">
        <v>0.14546000000000001</v>
      </c>
      <c r="X660" s="77">
        <v>0</v>
      </c>
      <c r="Y660" s="77">
        <v>0</v>
      </c>
      <c r="Z660" s="77">
        <v>0</v>
      </c>
      <c r="AA660" s="77">
        <v>1762.70218857337</v>
      </c>
      <c r="AB660" s="77">
        <v>3.1231085055250101</v>
      </c>
      <c r="AC660" s="77">
        <v>3204.7021885733702</v>
      </c>
      <c r="AE660" s="87" t="str">
        <f t="shared" si="238"/>
        <v>International</v>
      </c>
      <c r="AF660" s="82" t="str">
        <f t="shared" si="239"/>
        <v>non-student</v>
      </c>
      <c r="AI660" s="82">
        <f>'GDP per Capita'!N660</f>
        <v>41377.49</v>
      </c>
      <c r="AJ660" s="82">
        <f t="shared" si="240"/>
        <v>41377.49</v>
      </c>
      <c r="AK660" s="82">
        <f t="shared" si="241"/>
        <v>41377.49</v>
      </c>
      <c r="AL660" s="88">
        <f t="shared" si="242"/>
        <v>7.7450376728346024E-2</v>
      </c>
    </row>
    <row r="661" spans="1:38">
      <c r="A661" s="77" t="s">
        <v>303</v>
      </c>
      <c r="B661" s="77">
        <v>763</v>
      </c>
      <c r="C661" s="77">
        <v>53.535410999999897</v>
      </c>
      <c r="D661" s="77">
        <v>-113.507995999999</v>
      </c>
      <c r="E661" s="77" t="s">
        <v>38</v>
      </c>
      <c r="F661" s="77">
        <v>295</v>
      </c>
      <c r="H661" s="77" t="s">
        <v>65</v>
      </c>
      <c r="I661" s="77">
        <v>2019</v>
      </c>
      <c r="J661" s="77">
        <v>295</v>
      </c>
      <c r="K661" s="77" t="s">
        <v>320</v>
      </c>
      <c r="L661" s="77" t="s">
        <v>28</v>
      </c>
      <c r="N661" s="77">
        <v>0</v>
      </c>
      <c r="O661" s="77">
        <v>0</v>
      </c>
      <c r="P661" s="77" t="s">
        <v>55</v>
      </c>
      <c r="Q661" s="77">
        <v>40.441694099999999</v>
      </c>
      <c r="R661" s="77">
        <v>-79.990086099999999</v>
      </c>
      <c r="S661" s="77">
        <v>5782.3855462643696</v>
      </c>
      <c r="T661" s="77">
        <v>0.98257985337947895</v>
      </c>
      <c r="U661" s="77">
        <v>181</v>
      </c>
      <c r="V661" s="77">
        <v>338</v>
      </c>
      <c r="W661" s="77">
        <v>7.2730000000000003E-2</v>
      </c>
      <c r="X661" s="77">
        <v>0</v>
      </c>
      <c r="Y661" s="77">
        <v>0</v>
      </c>
      <c r="Z661" s="77">
        <v>0</v>
      </c>
      <c r="AA661" s="77">
        <v>693.88626555172402</v>
      </c>
      <c r="AB661" s="77">
        <v>1.05530985337947</v>
      </c>
      <c r="AC661" s="77">
        <v>1507.88626555172</v>
      </c>
      <c r="AE661" s="87" t="str">
        <f t="shared" si="238"/>
        <v>International</v>
      </c>
      <c r="AF661" s="82" t="str">
        <f t="shared" si="239"/>
        <v>student</v>
      </c>
      <c r="AI661" s="82">
        <f>'GDP per Capita'!N661</f>
        <v>49196.49</v>
      </c>
      <c r="AJ661" s="82">
        <f t="shared" si="240"/>
        <v>49196.49</v>
      </c>
      <c r="AK661" s="82">
        <f t="shared" si="241"/>
        <v>49196.49</v>
      </c>
      <c r="AL661" s="88">
        <f t="shared" si="242"/>
        <v>3.0650281464220722E-2</v>
      </c>
    </row>
    <row r="662" spans="1:38">
      <c r="A662" s="77" t="s">
        <v>136</v>
      </c>
      <c r="B662" s="77">
        <v>764</v>
      </c>
      <c r="C662" s="77">
        <v>42.418429600000003</v>
      </c>
      <c r="D662" s="77">
        <v>-71.106163899999999</v>
      </c>
      <c r="E662" s="77" t="s">
        <v>37</v>
      </c>
      <c r="F662" s="77">
        <v>525</v>
      </c>
      <c r="H662" s="77" t="s">
        <v>66</v>
      </c>
      <c r="I662" s="77">
        <v>2019</v>
      </c>
      <c r="J662" s="77">
        <v>525</v>
      </c>
      <c r="K662" s="77" t="s">
        <v>29</v>
      </c>
      <c r="L662" s="77" t="s">
        <v>29</v>
      </c>
      <c r="N662" s="77">
        <v>0</v>
      </c>
      <c r="O662" s="77">
        <v>0</v>
      </c>
      <c r="P662" s="77" t="s">
        <v>55</v>
      </c>
      <c r="Q662" s="77">
        <v>40.441694099999999</v>
      </c>
      <c r="R662" s="77">
        <v>-79.990086099999999</v>
      </c>
      <c r="S662" s="77">
        <v>1544.30229045582</v>
      </c>
      <c r="T662" s="77">
        <v>0.365548750024349</v>
      </c>
      <c r="U662" s="77">
        <v>181</v>
      </c>
      <c r="V662" s="77">
        <v>676</v>
      </c>
      <c r="W662" s="77">
        <v>0.14546000000000001</v>
      </c>
      <c r="X662" s="77">
        <v>0</v>
      </c>
      <c r="Y662" s="77">
        <v>0</v>
      </c>
      <c r="Z662" s="77">
        <v>0</v>
      </c>
      <c r="AA662" s="77">
        <v>296.50603976751802</v>
      </c>
      <c r="AB662" s="77">
        <v>0.51100875002434898</v>
      </c>
      <c r="AC662" s="77">
        <v>1678.5060397675099</v>
      </c>
      <c r="AE662" s="87" t="str">
        <f t="shared" si="238"/>
        <v>Domestic</v>
      </c>
      <c r="AF662" s="82" t="str">
        <f t="shared" si="239"/>
        <v>non-student</v>
      </c>
      <c r="AI662" s="82">
        <f>'GDP per Capita'!N662</f>
        <v>63809.64</v>
      </c>
      <c r="AJ662" s="82">
        <f t="shared" si="240"/>
        <v>63809.64</v>
      </c>
      <c r="AK662" s="82">
        <f t="shared" si="241"/>
        <v>63809.64</v>
      </c>
      <c r="AL662" s="88">
        <f t="shared" si="242"/>
        <v>2.6304897500871498E-2</v>
      </c>
    </row>
    <row r="663" spans="1:38">
      <c r="A663" s="77" t="s">
        <v>223</v>
      </c>
      <c r="B663" s="77">
        <v>765</v>
      </c>
      <c r="C663" s="77">
        <v>33.724427050000003</v>
      </c>
      <c r="D663" s="77">
        <v>-117.830307289752</v>
      </c>
      <c r="E663" s="77" t="s">
        <v>42</v>
      </c>
      <c r="F663" s="77">
        <v>585</v>
      </c>
      <c r="H663" s="77" t="s">
        <v>64</v>
      </c>
      <c r="I663" s="77">
        <v>2019</v>
      </c>
      <c r="J663" s="77">
        <v>585</v>
      </c>
      <c r="K663" s="77" t="s">
        <v>29</v>
      </c>
      <c r="L663" s="77" t="s">
        <v>29</v>
      </c>
      <c r="N663" s="77">
        <v>0</v>
      </c>
      <c r="O663" s="77">
        <v>0</v>
      </c>
      <c r="P663" s="77" t="s">
        <v>55</v>
      </c>
      <c r="Q663" s="77">
        <v>40.441694099999999</v>
      </c>
      <c r="R663" s="77">
        <v>-79.990086099999999</v>
      </c>
      <c r="S663" s="77">
        <v>6822.8734467167897</v>
      </c>
      <c r="T663" s="77">
        <v>1.1251432451811301</v>
      </c>
      <c r="U663" s="77">
        <v>181</v>
      </c>
      <c r="V663" s="77">
        <v>676</v>
      </c>
      <c r="W663" s="77">
        <v>0.14546000000000001</v>
      </c>
      <c r="X663" s="77">
        <v>0</v>
      </c>
      <c r="Y663" s="77">
        <v>0</v>
      </c>
      <c r="Z663" s="77">
        <v>0</v>
      </c>
      <c r="AA663" s="77">
        <v>818.74481360601499</v>
      </c>
      <c r="AB663" s="77">
        <v>1.27060324518113</v>
      </c>
      <c r="AC663" s="77">
        <v>2260.7448136060102</v>
      </c>
      <c r="AE663" s="87" t="str">
        <f t="shared" si="238"/>
        <v>Domestic</v>
      </c>
      <c r="AF663" s="82" t="str">
        <f t="shared" si="239"/>
        <v>non-student</v>
      </c>
      <c r="AI663" s="82">
        <f>'GDP per Capita'!N663</f>
        <v>63809.64</v>
      </c>
      <c r="AJ663" s="82">
        <f t="shared" si="240"/>
        <v>63809.64</v>
      </c>
      <c r="AK663" s="82">
        <f t="shared" si="241"/>
        <v>63809.64</v>
      </c>
      <c r="AL663" s="88">
        <f t="shared" si="242"/>
        <v>3.542951838634429E-2</v>
      </c>
    </row>
    <row r="664" spans="1:38">
      <c r="A664" s="77" t="s">
        <v>304</v>
      </c>
      <c r="B664" s="77">
        <v>766</v>
      </c>
      <c r="C664" s="77">
        <v>34.055381299999901</v>
      </c>
      <c r="D664" s="77">
        <v>-117.7517496</v>
      </c>
      <c r="E664" s="77" t="s">
        <v>37</v>
      </c>
      <c r="F664" s="77">
        <v>685</v>
      </c>
      <c r="H664" s="77" t="s">
        <v>64</v>
      </c>
      <c r="I664" s="77">
        <v>2019</v>
      </c>
      <c r="J664" s="77">
        <v>685</v>
      </c>
      <c r="K664" s="77" t="s">
        <v>29</v>
      </c>
      <c r="L664" s="77" t="s">
        <v>29</v>
      </c>
      <c r="N664" s="77">
        <v>0</v>
      </c>
      <c r="O664" s="77">
        <v>0</v>
      </c>
      <c r="P664" s="77" t="s">
        <v>55</v>
      </c>
      <c r="Q664" s="77">
        <v>40.441694099999999</v>
      </c>
      <c r="R664" s="77">
        <v>-79.990086099999999</v>
      </c>
      <c r="S664" s="77">
        <v>6780.1894261985599</v>
      </c>
      <c r="T664" s="77">
        <v>1.1192573269928701</v>
      </c>
      <c r="U664" s="77">
        <v>181</v>
      </c>
      <c r="V664" s="77">
        <v>676</v>
      </c>
      <c r="W664" s="77">
        <v>0.14546000000000001</v>
      </c>
      <c r="X664" s="77">
        <v>0</v>
      </c>
      <c r="Y664" s="77">
        <v>0</v>
      </c>
      <c r="Z664" s="77">
        <v>0</v>
      </c>
      <c r="AA664" s="77">
        <v>813.62273114382799</v>
      </c>
      <c r="AB664" s="77">
        <v>1.26471732699287</v>
      </c>
      <c r="AC664" s="77">
        <v>2355.6227311438201</v>
      </c>
      <c r="AE664" s="87" t="str">
        <f t="shared" si="238"/>
        <v>Domestic</v>
      </c>
      <c r="AF664" s="82" t="str">
        <f t="shared" si="239"/>
        <v>non-student</v>
      </c>
      <c r="AI664" s="82">
        <f>'GDP per Capita'!N664</f>
        <v>63809.64</v>
      </c>
      <c r="AJ664" s="82">
        <f t="shared" si="240"/>
        <v>63809.64</v>
      </c>
      <c r="AK664" s="82">
        <f t="shared" si="241"/>
        <v>63809.64</v>
      </c>
      <c r="AL664" s="88">
        <f t="shared" si="242"/>
        <v>3.6916408416405734E-2</v>
      </c>
    </row>
    <row r="665" spans="1:38">
      <c r="A665" s="77" t="s">
        <v>118</v>
      </c>
      <c r="B665" s="77">
        <v>767</v>
      </c>
      <c r="C665" s="77">
        <v>37.548269699999999</v>
      </c>
      <c r="D665" s="77">
        <v>-121.9885719</v>
      </c>
      <c r="E665" s="77" t="s">
        <v>42</v>
      </c>
      <c r="F665" s="77">
        <v>625</v>
      </c>
      <c r="H665" s="77" t="s">
        <v>66</v>
      </c>
      <c r="I665" s="77">
        <v>2019</v>
      </c>
      <c r="J665" s="77">
        <v>625</v>
      </c>
      <c r="K665" s="77" t="s">
        <v>29</v>
      </c>
      <c r="L665" s="77" t="s">
        <v>29</v>
      </c>
      <c r="N665" s="77">
        <v>0</v>
      </c>
      <c r="O665" s="77">
        <v>0</v>
      </c>
      <c r="P665" s="77" t="s">
        <v>55</v>
      </c>
      <c r="Q665" s="77">
        <v>40.441694099999999</v>
      </c>
      <c r="R665" s="77">
        <v>-79.990086099999999</v>
      </c>
      <c r="S665" s="77">
        <v>7219.2117341390403</v>
      </c>
      <c r="T665" s="77">
        <v>1.1799496828737399</v>
      </c>
      <c r="U665" s="77">
        <v>181</v>
      </c>
      <c r="V665" s="77">
        <v>676</v>
      </c>
      <c r="W665" s="77">
        <v>0.14546000000000001</v>
      </c>
      <c r="X665" s="77">
        <v>0</v>
      </c>
      <c r="Y665" s="77">
        <v>0</v>
      </c>
      <c r="Z665" s="77">
        <v>0</v>
      </c>
      <c r="AA665" s="77">
        <v>866.305408096684</v>
      </c>
      <c r="AB665" s="77">
        <v>1.3254096828737401</v>
      </c>
      <c r="AC665" s="77">
        <v>2348.3054080966799</v>
      </c>
      <c r="AE665" s="87" t="str">
        <f t="shared" si="238"/>
        <v>Domestic</v>
      </c>
      <c r="AF665" s="82" t="str">
        <f t="shared" si="239"/>
        <v>non-student</v>
      </c>
      <c r="AI665" s="82">
        <f>'GDP per Capita'!N665</f>
        <v>63809.64</v>
      </c>
      <c r="AJ665" s="82">
        <f t="shared" si="240"/>
        <v>63809.64</v>
      </c>
      <c r="AK665" s="82">
        <f t="shared" si="241"/>
        <v>63809.64</v>
      </c>
      <c r="AL665" s="88">
        <f t="shared" si="242"/>
        <v>3.6801734159551437E-2</v>
      </c>
    </row>
    <row r="666" spans="1:38">
      <c r="A666" s="77" t="s">
        <v>138</v>
      </c>
      <c r="B666" s="77">
        <v>768</v>
      </c>
      <c r="C666" s="77">
        <v>42.728411700000002</v>
      </c>
      <c r="D666" s="77">
        <v>-73.6917878</v>
      </c>
      <c r="E666" s="77" t="s">
        <v>37</v>
      </c>
      <c r="F666" s="77">
        <v>525</v>
      </c>
      <c r="H666" s="77" t="s">
        <v>66</v>
      </c>
      <c r="I666" s="77">
        <v>2019</v>
      </c>
      <c r="J666" s="77">
        <v>525</v>
      </c>
      <c r="K666" s="77" t="s">
        <v>29</v>
      </c>
      <c r="L666" s="77" t="s">
        <v>29</v>
      </c>
      <c r="N666" s="77">
        <v>0</v>
      </c>
      <c r="O666" s="77">
        <v>0</v>
      </c>
      <c r="P666" s="77" t="s">
        <v>55</v>
      </c>
      <c r="Q666" s="77">
        <v>40.441694099999999</v>
      </c>
      <c r="R666" s="77">
        <v>-79.990086099999999</v>
      </c>
      <c r="S666" s="77">
        <v>1164.15114605958</v>
      </c>
      <c r="T666" s="77">
        <v>0.31535177755281901</v>
      </c>
      <c r="U666" s="77">
        <v>181</v>
      </c>
      <c r="V666" s="77">
        <v>676</v>
      </c>
      <c r="W666" s="77">
        <v>0.14546000000000001</v>
      </c>
      <c r="X666" s="77">
        <v>0</v>
      </c>
      <c r="Y666" s="77">
        <v>0</v>
      </c>
      <c r="Z666" s="77">
        <v>0</v>
      </c>
      <c r="AA666" s="77">
        <v>223.51702004344099</v>
      </c>
      <c r="AB666" s="77">
        <v>0.46081177755281899</v>
      </c>
      <c r="AC666" s="77">
        <v>1605.51702004344</v>
      </c>
      <c r="AE666" s="87" t="str">
        <f t="shared" si="238"/>
        <v>Domestic</v>
      </c>
      <c r="AF666" s="82" t="str">
        <f t="shared" si="239"/>
        <v>non-student</v>
      </c>
      <c r="AI666" s="82">
        <f>'GDP per Capita'!N666</f>
        <v>63809.64</v>
      </c>
      <c r="AJ666" s="82">
        <f t="shared" si="240"/>
        <v>63809.64</v>
      </c>
      <c r="AK666" s="82">
        <f t="shared" si="241"/>
        <v>63809.64</v>
      </c>
      <c r="AL666" s="88">
        <f t="shared" si="242"/>
        <v>2.5161041811918073E-2</v>
      </c>
    </row>
    <row r="667" spans="1:38">
      <c r="A667" s="77" t="s">
        <v>142</v>
      </c>
      <c r="B667" s="77">
        <v>769</v>
      </c>
      <c r="C667" s="77">
        <v>40.441694099999999</v>
      </c>
      <c r="D667" s="77">
        <v>-79.9900860999999</v>
      </c>
      <c r="E667" s="77" t="s">
        <v>43</v>
      </c>
      <c r="F667" s="77">
        <v>585</v>
      </c>
      <c r="H667" s="77" t="s">
        <v>64</v>
      </c>
      <c r="I667" s="77">
        <v>2019</v>
      </c>
      <c r="J667" s="77">
        <v>585</v>
      </c>
      <c r="K667" s="77" t="s">
        <v>29</v>
      </c>
      <c r="L667" s="77" t="s">
        <v>29</v>
      </c>
      <c r="N667" s="77">
        <v>0</v>
      </c>
      <c r="O667" s="77">
        <v>1</v>
      </c>
      <c r="P667" s="77" t="s">
        <v>55</v>
      </c>
      <c r="Q667" s="77">
        <v>40.441694099999999</v>
      </c>
      <c r="R667" s="77">
        <v>-79.990086099999999</v>
      </c>
      <c r="S667" s="77">
        <v>4.3065651728936996E-12</v>
      </c>
      <c r="T667" s="77">
        <v>0</v>
      </c>
      <c r="U667" s="77">
        <v>0</v>
      </c>
      <c r="V667" s="77">
        <v>0</v>
      </c>
      <c r="W667" s="77">
        <v>0</v>
      </c>
      <c r="X667" s="77">
        <v>0</v>
      </c>
      <c r="Y667" s="77">
        <v>0</v>
      </c>
      <c r="Z667" s="77">
        <v>0</v>
      </c>
      <c r="AA667" s="77">
        <v>0</v>
      </c>
      <c r="AB667" s="77">
        <v>0</v>
      </c>
      <c r="AC667" s="77">
        <v>585</v>
      </c>
      <c r="AE667" s="87" t="str">
        <f t="shared" si="238"/>
        <v>Domestic</v>
      </c>
      <c r="AF667" s="82" t="str">
        <f t="shared" si="239"/>
        <v>non-student</v>
      </c>
      <c r="AI667" s="82">
        <f>'GDP per Capita'!N667</f>
        <v>63809.64</v>
      </c>
      <c r="AJ667" s="82">
        <f t="shared" si="240"/>
        <v>63809.64</v>
      </c>
      <c r="AK667" s="82">
        <f t="shared" si="241"/>
        <v>63809.64</v>
      </c>
      <c r="AL667" s="88">
        <f t="shared" si="242"/>
        <v>9.1678937539845084E-3</v>
      </c>
    </row>
    <row r="668" spans="1:38">
      <c r="A668" s="77" t="s">
        <v>99</v>
      </c>
      <c r="B668" s="77">
        <v>770</v>
      </c>
      <c r="C668" s="77">
        <v>33.209561399999998</v>
      </c>
      <c r="D668" s="77">
        <v>-87.567525799999999</v>
      </c>
      <c r="E668" s="77" t="s">
        <v>44</v>
      </c>
      <c r="F668" s="77">
        <v>295</v>
      </c>
      <c r="H668" s="77" t="s">
        <v>65</v>
      </c>
      <c r="I668" s="77">
        <v>2019</v>
      </c>
      <c r="J668" s="77">
        <v>295</v>
      </c>
      <c r="K668" s="77" t="s">
        <v>29</v>
      </c>
      <c r="L668" s="77" t="s">
        <v>29</v>
      </c>
      <c r="N668" s="77">
        <v>0</v>
      </c>
      <c r="O668" s="77">
        <v>0</v>
      </c>
      <c r="P668" s="77" t="s">
        <v>55</v>
      </c>
      <c r="Q668" s="77">
        <v>40.441694099999999</v>
      </c>
      <c r="R668" s="77">
        <v>-79.990086099999999</v>
      </c>
      <c r="S668" s="77">
        <v>2097.3544779725398</v>
      </c>
      <c r="T668" s="77">
        <v>0.43857640189736302</v>
      </c>
      <c r="U668" s="77">
        <v>181</v>
      </c>
      <c r="V668" s="77">
        <v>676</v>
      </c>
      <c r="W668" s="77">
        <v>0.14546000000000001</v>
      </c>
      <c r="X668" s="77">
        <v>0</v>
      </c>
      <c r="Y668" s="77">
        <v>0</v>
      </c>
      <c r="Z668" s="77">
        <v>0</v>
      </c>
      <c r="AA668" s="77">
        <v>402.69205977072801</v>
      </c>
      <c r="AB668" s="77">
        <v>0.58403640189736294</v>
      </c>
      <c r="AC668" s="77">
        <v>1554.6920597707201</v>
      </c>
      <c r="AE668" s="87" t="str">
        <f t="shared" si="238"/>
        <v>Domestic</v>
      </c>
      <c r="AF668" s="82" t="str">
        <f t="shared" si="239"/>
        <v>student</v>
      </c>
      <c r="AI668" s="82">
        <f>'GDP per Capita'!N668</f>
        <v>63809.64</v>
      </c>
      <c r="AJ668" s="82">
        <f t="shared" si="240"/>
        <v>63809.64</v>
      </c>
      <c r="AK668" s="82">
        <f t="shared" si="241"/>
        <v>63809.64</v>
      </c>
      <c r="AL668" s="88">
        <f t="shared" si="242"/>
        <v>2.4364532690839817E-2</v>
      </c>
    </row>
    <row r="669" spans="1:38">
      <c r="A669" s="77" t="s">
        <v>144</v>
      </c>
      <c r="B669" s="77">
        <v>771</v>
      </c>
      <c r="C669" s="77">
        <v>43.6112422</v>
      </c>
      <c r="D669" s="77">
        <v>3.8767336999999999</v>
      </c>
      <c r="E669" s="77" t="s">
        <v>39</v>
      </c>
      <c r="F669" s="77">
        <v>585</v>
      </c>
      <c r="H669" s="77" t="s">
        <v>64</v>
      </c>
      <c r="I669" s="77">
        <v>2019</v>
      </c>
      <c r="J669" s="77">
        <v>585</v>
      </c>
      <c r="K669" s="77" t="s">
        <v>572</v>
      </c>
      <c r="L669" s="77" t="s">
        <v>31</v>
      </c>
      <c r="N669" s="77">
        <v>0</v>
      </c>
      <c r="O669" s="77">
        <v>0</v>
      </c>
      <c r="P669" s="77" t="s">
        <v>55</v>
      </c>
      <c r="Q669" s="77">
        <v>40.441694099999999</v>
      </c>
      <c r="R669" s="77">
        <v>-79.990086099999999</v>
      </c>
      <c r="S669" s="77">
        <v>13250.470235316699</v>
      </c>
      <c r="T669" s="77">
        <v>2.0481231051339299</v>
      </c>
      <c r="U669" s="77">
        <v>181</v>
      </c>
      <c r="V669" s="77">
        <v>676</v>
      </c>
      <c r="W669" s="77">
        <v>0.14546000000000001</v>
      </c>
      <c r="X669" s="77">
        <v>0</v>
      </c>
      <c r="Y669" s="77">
        <v>0</v>
      </c>
      <c r="Z669" s="77">
        <v>0</v>
      </c>
      <c r="AA669" s="77">
        <v>1391.2993747082501</v>
      </c>
      <c r="AB669" s="77">
        <v>2.1935831051339298</v>
      </c>
      <c r="AC669" s="77">
        <v>2833.2993747082501</v>
      </c>
      <c r="AE669" s="87" t="str">
        <f t="shared" si="238"/>
        <v>International</v>
      </c>
      <c r="AF669" s="82" t="str">
        <f t="shared" si="239"/>
        <v>non-student</v>
      </c>
      <c r="AI669" s="82">
        <f>'GDP per Capita'!N669</f>
        <v>43830.65</v>
      </c>
      <c r="AJ669" s="82">
        <f t="shared" si="240"/>
        <v>43830.65</v>
      </c>
      <c r="AK669" s="82">
        <f t="shared" si="241"/>
        <v>43830.65</v>
      </c>
      <c r="AL669" s="88">
        <f t="shared" si="242"/>
        <v>6.4641965718241684E-2</v>
      </c>
    </row>
    <row r="670" spans="1:38">
      <c r="A670" s="77" t="s">
        <v>142</v>
      </c>
      <c r="B670" s="77">
        <v>772</v>
      </c>
      <c r="C670" s="77">
        <v>40.441694099999999</v>
      </c>
      <c r="D670" s="77">
        <v>-79.9900860999999</v>
      </c>
      <c r="E670" s="77" t="s">
        <v>38</v>
      </c>
      <c r="F670" s="77">
        <v>295</v>
      </c>
      <c r="H670" s="77" t="s">
        <v>65</v>
      </c>
      <c r="I670" s="77">
        <v>2019</v>
      </c>
      <c r="J670" s="77">
        <v>295</v>
      </c>
      <c r="K670" s="77" t="s">
        <v>29</v>
      </c>
      <c r="L670" s="77" t="s">
        <v>29</v>
      </c>
      <c r="N670" s="77">
        <v>0</v>
      </c>
      <c r="O670" s="77">
        <v>1</v>
      </c>
      <c r="P670" s="77" t="s">
        <v>55</v>
      </c>
      <c r="Q670" s="77">
        <v>40.441694099999999</v>
      </c>
      <c r="R670" s="77">
        <v>-79.990086099999999</v>
      </c>
      <c r="S670" s="77">
        <v>4.3065651728936996E-12</v>
      </c>
      <c r="T670" s="77">
        <v>0</v>
      </c>
      <c r="U670" s="77">
        <v>0</v>
      </c>
      <c r="V670" s="77">
        <v>0</v>
      </c>
      <c r="W670" s="77">
        <v>0</v>
      </c>
      <c r="X670" s="77">
        <v>0</v>
      </c>
      <c r="Y670" s="77">
        <v>0</v>
      </c>
      <c r="Z670" s="77">
        <v>0</v>
      </c>
      <c r="AA670" s="77">
        <v>0</v>
      </c>
      <c r="AB670" s="77">
        <v>0</v>
      </c>
      <c r="AC670" s="77">
        <v>295</v>
      </c>
      <c r="AE670" s="87" t="str">
        <f t="shared" si="238"/>
        <v>Domestic</v>
      </c>
      <c r="AF670" s="82" t="str">
        <f t="shared" si="239"/>
        <v>student</v>
      </c>
      <c r="AI670" s="82">
        <f>'GDP per Capita'!N670</f>
        <v>63809.64</v>
      </c>
      <c r="AJ670" s="82">
        <f t="shared" si="240"/>
        <v>63809.64</v>
      </c>
      <c r="AK670" s="82">
        <f t="shared" si="241"/>
        <v>63809.64</v>
      </c>
      <c r="AL670" s="88">
        <f t="shared" si="242"/>
        <v>4.6231259101289397E-3</v>
      </c>
    </row>
    <row r="671" spans="1:38">
      <c r="A671" s="77" t="s">
        <v>127</v>
      </c>
      <c r="B671" s="77">
        <v>773</v>
      </c>
      <c r="C671" s="77">
        <v>40.014985600000003</v>
      </c>
      <c r="D671" s="77">
        <v>-105.27054560000001</v>
      </c>
      <c r="E671" s="77" t="s">
        <v>44</v>
      </c>
      <c r="F671" s="77">
        <v>295</v>
      </c>
      <c r="H671" s="77" t="s">
        <v>65</v>
      </c>
      <c r="I671" s="77">
        <v>2019</v>
      </c>
      <c r="J671" s="77">
        <v>295</v>
      </c>
      <c r="K671" s="77" t="s">
        <v>29</v>
      </c>
      <c r="L671" s="77" t="s">
        <v>29</v>
      </c>
      <c r="N671" s="77">
        <v>0</v>
      </c>
      <c r="O671" s="77">
        <v>0</v>
      </c>
      <c r="P671" s="77" t="s">
        <v>55</v>
      </c>
      <c r="Q671" s="77">
        <v>40.441694099999999</v>
      </c>
      <c r="R671" s="77">
        <v>-79.990086099999999</v>
      </c>
      <c r="S671" s="77">
        <v>4278.7089241067297</v>
      </c>
      <c r="T671" s="77">
        <v>0.76649209920527595</v>
      </c>
      <c r="U671" s="77">
        <v>181</v>
      </c>
      <c r="V671" s="77">
        <v>676</v>
      </c>
      <c r="W671" s="77">
        <v>0.14546000000000001</v>
      </c>
      <c r="X671" s="77">
        <v>0</v>
      </c>
      <c r="Y671" s="77">
        <v>0</v>
      </c>
      <c r="Z671" s="77">
        <v>0</v>
      </c>
      <c r="AA671" s="77">
        <v>513.44507089280796</v>
      </c>
      <c r="AB671" s="77">
        <v>0.91195209920527698</v>
      </c>
      <c r="AC671" s="77">
        <v>1665.4450708928</v>
      </c>
      <c r="AE671" s="87" t="str">
        <f t="shared" si="238"/>
        <v>Domestic</v>
      </c>
      <c r="AF671" s="82" t="str">
        <f t="shared" si="239"/>
        <v>student</v>
      </c>
      <c r="AI671" s="82">
        <f>'GDP per Capita'!N671</f>
        <v>63809.64</v>
      </c>
      <c r="AJ671" s="82">
        <f t="shared" si="240"/>
        <v>63809.64</v>
      </c>
      <c r="AK671" s="82">
        <f t="shared" si="241"/>
        <v>63809.64</v>
      </c>
      <c r="AL671" s="88">
        <f t="shared" si="242"/>
        <v>2.6100211047935706E-2</v>
      </c>
    </row>
    <row r="672" spans="1:38">
      <c r="A672" s="77" t="s">
        <v>120</v>
      </c>
      <c r="B672" s="77">
        <v>774</v>
      </c>
      <c r="C672" s="77">
        <v>50.879201999999999</v>
      </c>
      <c r="D672" s="77">
        <v>4.7011675000000004</v>
      </c>
      <c r="E672" s="77" t="s">
        <v>38</v>
      </c>
      <c r="F672" s="77">
        <v>295</v>
      </c>
      <c r="H672" s="77" t="s">
        <v>65</v>
      </c>
      <c r="I672" s="77">
        <v>2019</v>
      </c>
      <c r="J672" s="77">
        <v>295</v>
      </c>
      <c r="K672" s="77" t="s">
        <v>332</v>
      </c>
      <c r="L672" s="77" t="s">
        <v>31</v>
      </c>
      <c r="N672" s="77">
        <v>0</v>
      </c>
      <c r="O672" s="77">
        <v>0</v>
      </c>
      <c r="P672" s="77" t="s">
        <v>55</v>
      </c>
      <c r="Q672" s="77">
        <v>40.441694099999999</v>
      </c>
      <c r="R672" s="77">
        <v>-79.990086099999999</v>
      </c>
      <c r="S672" s="77">
        <v>12629.9540406456</v>
      </c>
      <c r="T672" s="77">
        <v>1.95584407525382</v>
      </c>
      <c r="U672" s="77">
        <v>181</v>
      </c>
      <c r="V672" s="77">
        <v>338</v>
      </c>
      <c r="W672" s="77">
        <v>7.2730000000000003E-2</v>
      </c>
      <c r="X672" s="77">
        <v>0</v>
      </c>
      <c r="Y672" s="77">
        <v>0</v>
      </c>
      <c r="Z672" s="77">
        <v>0</v>
      </c>
      <c r="AA672" s="77">
        <v>1326.14517426779</v>
      </c>
      <c r="AB672" s="77">
        <v>2.0285740752538199</v>
      </c>
      <c r="AC672" s="77">
        <v>2140.14517426779</v>
      </c>
      <c r="AE672" s="87" t="str">
        <f t="shared" si="238"/>
        <v>International</v>
      </c>
      <c r="AF672" s="82" t="str">
        <f t="shared" si="239"/>
        <v>student</v>
      </c>
      <c r="AI672" s="82">
        <f>'GDP per Capita'!N672</f>
        <v>47811.55</v>
      </c>
      <c r="AJ672" s="82">
        <f t="shared" si="240"/>
        <v>47811.55</v>
      </c>
      <c r="AK672" s="82">
        <f t="shared" si="241"/>
        <v>47811.55</v>
      </c>
      <c r="AL672" s="88">
        <f t="shared" si="242"/>
        <v>4.4762095649854269E-2</v>
      </c>
    </row>
    <row r="673" spans="1:38">
      <c r="A673" s="77" t="s">
        <v>83</v>
      </c>
      <c r="B673" s="77">
        <v>775</v>
      </c>
      <c r="C673" s="77">
        <v>22.283345399999899</v>
      </c>
      <c r="D673" s="77">
        <v>39.112814499999999</v>
      </c>
      <c r="E673" s="77" t="s">
        <v>43</v>
      </c>
      <c r="F673" s="77">
        <v>585</v>
      </c>
      <c r="H673" s="77" t="s">
        <v>64</v>
      </c>
      <c r="I673" s="77">
        <v>2019</v>
      </c>
      <c r="J673" s="77">
        <v>585</v>
      </c>
      <c r="K673" s="77" t="s">
        <v>570</v>
      </c>
      <c r="L673" s="77" t="s">
        <v>32</v>
      </c>
      <c r="N673" s="77">
        <v>0</v>
      </c>
      <c r="O673" s="77">
        <v>0</v>
      </c>
      <c r="P673" s="77" t="s">
        <v>55</v>
      </c>
      <c r="Q673" s="77">
        <v>40.441694099999999</v>
      </c>
      <c r="R673" s="77">
        <v>-79.990086099999999</v>
      </c>
      <c r="S673" s="77">
        <v>21247.331087499999</v>
      </c>
      <c r="T673" s="77">
        <v>3.2980847611193398</v>
      </c>
      <c r="U673" s="77">
        <v>181</v>
      </c>
      <c r="V673" s="77">
        <v>676</v>
      </c>
      <c r="W673" s="77">
        <v>0.14546000000000001</v>
      </c>
      <c r="X673" s="77">
        <v>0</v>
      </c>
      <c r="Y673" s="77">
        <v>0</v>
      </c>
      <c r="Z673" s="77">
        <v>0</v>
      </c>
      <c r="AA673" s="77">
        <v>1944.1307945062499</v>
      </c>
      <c r="AB673" s="77">
        <v>3.4435447611193402</v>
      </c>
      <c r="AC673" s="77">
        <v>3386.1307945062499</v>
      </c>
      <c r="AE673" s="87" t="str">
        <f t="shared" si="238"/>
        <v>International</v>
      </c>
      <c r="AF673" s="82" t="str">
        <f t="shared" si="239"/>
        <v>non-student</v>
      </c>
      <c r="AI673" s="82">
        <f>'GDP per Capita'!N673</f>
        <v>21764.39</v>
      </c>
      <c r="AJ673" s="82">
        <f t="shared" si="240"/>
        <v>21764.39</v>
      </c>
      <c r="AK673" s="82">
        <f t="shared" si="241"/>
        <v>21764.39</v>
      </c>
      <c r="AL673" s="88">
        <f t="shared" si="242"/>
        <v>0.15558124048072333</v>
      </c>
    </row>
    <row r="674" spans="1:38">
      <c r="A674" s="77" t="s">
        <v>146</v>
      </c>
      <c r="B674" s="77">
        <v>776</v>
      </c>
      <c r="C674" s="77">
        <v>38.626417799999999</v>
      </c>
      <c r="D674" s="77">
        <v>-90.199837799999997</v>
      </c>
      <c r="E674" s="77" t="s">
        <v>42</v>
      </c>
      <c r="F674" s="77">
        <v>585</v>
      </c>
      <c r="H674" s="77" t="s">
        <v>64</v>
      </c>
      <c r="I674" s="77">
        <v>2019</v>
      </c>
      <c r="J674" s="77">
        <v>585</v>
      </c>
      <c r="K674" s="77" t="s">
        <v>29</v>
      </c>
      <c r="L674" s="77" t="s">
        <v>29</v>
      </c>
      <c r="N674" s="77">
        <v>0</v>
      </c>
      <c r="O674" s="77">
        <v>0</v>
      </c>
      <c r="P674" s="77" t="s">
        <v>55</v>
      </c>
      <c r="Q674" s="77">
        <v>40.441694099999999</v>
      </c>
      <c r="R674" s="77">
        <v>-79.990086099999999</v>
      </c>
      <c r="S674" s="77">
        <v>1795.94934118273</v>
      </c>
      <c r="T674" s="77">
        <v>0.39877742831214602</v>
      </c>
      <c r="U674" s="77">
        <v>181</v>
      </c>
      <c r="V674" s="77">
        <v>676</v>
      </c>
      <c r="W674" s="77">
        <v>0.14546000000000001</v>
      </c>
      <c r="X674" s="77">
        <v>0</v>
      </c>
      <c r="Y674" s="77">
        <v>0</v>
      </c>
      <c r="Z674" s="77">
        <v>0</v>
      </c>
      <c r="AA674" s="77">
        <v>344.82227350708501</v>
      </c>
      <c r="AB674" s="77">
        <v>0.54423742831214605</v>
      </c>
      <c r="AC674" s="77">
        <v>1786.8222735070799</v>
      </c>
      <c r="AE674" s="87" t="str">
        <f t="shared" si="238"/>
        <v>Domestic</v>
      </c>
      <c r="AF674" s="82" t="str">
        <f t="shared" si="239"/>
        <v>non-student</v>
      </c>
      <c r="AI674" s="82">
        <f>'GDP per Capita'!N674</f>
        <v>63809.64</v>
      </c>
      <c r="AJ674" s="82">
        <f t="shared" si="240"/>
        <v>63809.64</v>
      </c>
      <c r="AK674" s="82">
        <f t="shared" si="241"/>
        <v>63809.64</v>
      </c>
      <c r="AL674" s="88">
        <f t="shared" si="242"/>
        <v>2.8002387625240949E-2</v>
      </c>
    </row>
    <row r="675" spans="1:38">
      <c r="A675" s="77" t="s">
        <v>305</v>
      </c>
      <c r="B675" s="77">
        <v>777</v>
      </c>
      <c r="C675" s="77">
        <v>40.825491399999997</v>
      </c>
      <c r="D675" s="77">
        <v>-73.681282008303199</v>
      </c>
      <c r="E675" s="77" t="s">
        <v>42</v>
      </c>
      <c r="F675" s="77">
        <v>1025</v>
      </c>
      <c r="H675" s="77" t="s">
        <v>66</v>
      </c>
      <c r="I675" s="77">
        <v>2019</v>
      </c>
      <c r="J675" s="77">
        <v>1025</v>
      </c>
      <c r="K675" s="77" t="s">
        <v>29</v>
      </c>
      <c r="L675" s="77" t="s">
        <v>29</v>
      </c>
      <c r="N675" s="77">
        <v>0</v>
      </c>
      <c r="O675" s="77">
        <v>0</v>
      </c>
      <c r="P675" s="77" t="s">
        <v>55</v>
      </c>
      <c r="Q675" s="77">
        <v>40.441694099999999</v>
      </c>
      <c r="R675" s="77">
        <v>-79.990086099999999</v>
      </c>
      <c r="S675" s="77">
        <v>1067.91600286629</v>
      </c>
      <c r="T675" s="77">
        <v>0.30264442968638</v>
      </c>
      <c r="U675" s="77">
        <v>181</v>
      </c>
      <c r="V675" s="77">
        <v>676</v>
      </c>
      <c r="W675" s="77">
        <v>0.14546000000000001</v>
      </c>
      <c r="X675" s="77">
        <v>0</v>
      </c>
      <c r="Y675" s="77">
        <v>0</v>
      </c>
      <c r="Z675" s="77">
        <v>0</v>
      </c>
      <c r="AA675" s="77">
        <v>205.039872550328</v>
      </c>
      <c r="AB675" s="77">
        <v>0.44810442968637998</v>
      </c>
      <c r="AC675" s="77">
        <v>2087.0398725503201</v>
      </c>
      <c r="AE675" s="87" t="str">
        <f t="shared" si="238"/>
        <v>Domestic</v>
      </c>
      <c r="AF675" s="82" t="str">
        <f t="shared" si="239"/>
        <v>non-student</v>
      </c>
      <c r="AI675" s="82">
        <f>'GDP per Capita'!N675</f>
        <v>63809.64</v>
      </c>
      <c r="AJ675" s="82">
        <f t="shared" si="240"/>
        <v>63809.64</v>
      </c>
      <c r="AK675" s="82">
        <f t="shared" si="241"/>
        <v>63809.64</v>
      </c>
      <c r="AL675" s="88">
        <f t="shared" si="242"/>
        <v>3.2707281729693512E-2</v>
      </c>
    </row>
    <row r="676" spans="1:38">
      <c r="A676" s="77" t="s">
        <v>306</v>
      </c>
      <c r="B676" s="77">
        <v>778</v>
      </c>
      <c r="C676" s="77">
        <v>48.895332799999998</v>
      </c>
      <c r="D676" s="77">
        <v>2.2561602000000001</v>
      </c>
      <c r="E676" s="77" t="s">
        <v>42</v>
      </c>
      <c r="F676" s="77">
        <v>1135</v>
      </c>
      <c r="H676" s="77" t="s">
        <v>64</v>
      </c>
      <c r="I676" s="77">
        <v>2019</v>
      </c>
      <c r="J676" s="77">
        <v>1135</v>
      </c>
      <c r="K676" s="77" t="s">
        <v>572</v>
      </c>
      <c r="L676" s="77" t="s">
        <v>31</v>
      </c>
      <c r="N676" s="77">
        <v>0</v>
      </c>
      <c r="O676" s="77">
        <v>0</v>
      </c>
      <c r="P676" s="77" t="s">
        <v>55</v>
      </c>
      <c r="Q676" s="77">
        <v>40.441694099999999</v>
      </c>
      <c r="R676" s="77">
        <v>-79.990086099999999</v>
      </c>
      <c r="S676" s="77">
        <v>12498.4485944143</v>
      </c>
      <c r="T676" s="77">
        <v>1.9363746037532299</v>
      </c>
      <c r="U676" s="77">
        <v>181</v>
      </c>
      <c r="V676" s="77">
        <v>676</v>
      </c>
      <c r="W676" s="77">
        <v>0.14546000000000001</v>
      </c>
      <c r="X676" s="77">
        <v>0</v>
      </c>
      <c r="Y676" s="77">
        <v>0</v>
      </c>
      <c r="Z676" s="77">
        <v>0</v>
      </c>
      <c r="AA676" s="77">
        <v>1312.3371024134999</v>
      </c>
      <c r="AB676" s="77">
        <v>2.0818346037532298</v>
      </c>
      <c r="AC676" s="77">
        <v>3304.3371024134999</v>
      </c>
      <c r="AE676" s="87" t="str">
        <f t="shared" si="238"/>
        <v>International</v>
      </c>
      <c r="AF676" s="82" t="str">
        <f t="shared" si="239"/>
        <v>non-student</v>
      </c>
      <c r="AI676" s="82">
        <f>'GDP per Capita'!N676</f>
        <v>43830.65</v>
      </c>
      <c r="AJ676" s="82">
        <f t="shared" si="240"/>
        <v>43830.65</v>
      </c>
      <c r="AK676" s="82">
        <f t="shared" si="241"/>
        <v>43830.65</v>
      </c>
      <c r="AL676" s="88">
        <f t="shared" si="242"/>
        <v>7.5388731456492206E-2</v>
      </c>
    </row>
    <row r="677" spans="1:38">
      <c r="A677" s="77" t="s">
        <v>307</v>
      </c>
      <c r="B677" s="77">
        <v>779</v>
      </c>
      <c r="C677" s="77">
        <v>42.375640099999998</v>
      </c>
      <c r="D677" s="77">
        <v>-71.235800400000002</v>
      </c>
      <c r="E677" s="77" t="s">
        <v>42</v>
      </c>
      <c r="F677" s="77">
        <v>585</v>
      </c>
      <c r="H677" s="77" t="s">
        <v>64</v>
      </c>
      <c r="I677" s="77">
        <v>2019</v>
      </c>
      <c r="J677" s="77">
        <v>585</v>
      </c>
      <c r="K677" s="77" t="s">
        <v>29</v>
      </c>
      <c r="L677" s="77" t="s">
        <v>29</v>
      </c>
      <c r="N677" s="77">
        <v>0</v>
      </c>
      <c r="O677" s="77">
        <v>0</v>
      </c>
      <c r="P677" s="77" t="s">
        <v>55</v>
      </c>
      <c r="Q677" s="77">
        <v>40.441694099999999</v>
      </c>
      <c r="R677" s="77">
        <v>-79.990086099999999</v>
      </c>
      <c r="S677" s="77">
        <v>1521.3771165671401</v>
      </c>
      <c r="T677" s="77">
        <v>0.36252160058771299</v>
      </c>
      <c r="U677" s="77">
        <v>181</v>
      </c>
      <c r="V677" s="77">
        <v>676</v>
      </c>
      <c r="W677" s="77">
        <v>0.14546000000000001</v>
      </c>
      <c r="X677" s="77">
        <v>0</v>
      </c>
      <c r="Y677" s="77">
        <v>0</v>
      </c>
      <c r="Z677" s="77">
        <v>0</v>
      </c>
      <c r="AA677" s="77">
        <v>292.10440638089102</v>
      </c>
      <c r="AB677" s="77">
        <v>0.50798160058771302</v>
      </c>
      <c r="AC677" s="77">
        <v>1734.1044063808899</v>
      </c>
      <c r="AE677" s="87" t="str">
        <f t="shared" si="238"/>
        <v>Domestic</v>
      </c>
      <c r="AF677" s="82" t="str">
        <f t="shared" si="239"/>
        <v>non-student</v>
      </c>
      <c r="AI677" s="82">
        <f>'GDP per Capita'!N677</f>
        <v>63809.64</v>
      </c>
      <c r="AJ677" s="82">
        <f t="shared" si="240"/>
        <v>63809.64</v>
      </c>
      <c r="AK677" s="82">
        <f t="shared" si="241"/>
        <v>63809.64</v>
      </c>
      <c r="AL677" s="88">
        <f t="shared" si="242"/>
        <v>2.717621360002799E-2</v>
      </c>
    </row>
    <row r="678" spans="1:38">
      <c r="A678" s="77" t="s">
        <v>308</v>
      </c>
      <c r="B678" s="77">
        <v>780</v>
      </c>
      <c r="C678" s="77">
        <v>35.273056400000002</v>
      </c>
      <c r="D678" s="77">
        <v>139.6653829</v>
      </c>
      <c r="E678" s="77" t="s">
        <v>42</v>
      </c>
      <c r="F678" s="77">
        <v>1325</v>
      </c>
      <c r="H678" s="77" t="s">
        <v>66</v>
      </c>
      <c r="I678" s="77">
        <v>2019</v>
      </c>
      <c r="J678" s="77">
        <v>1325</v>
      </c>
      <c r="K678" s="77" t="s">
        <v>585</v>
      </c>
      <c r="L678" s="77" t="s">
        <v>30</v>
      </c>
      <c r="N678" s="77">
        <v>0</v>
      </c>
      <c r="O678" s="77">
        <v>0</v>
      </c>
      <c r="P678" s="77" t="s">
        <v>55</v>
      </c>
      <c r="Q678" s="77">
        <v>40.441694099999999</v>
      </c>
      <c r="R678" s="77">
        <v>-79.990086099999999</v>
      </c>
      <c r="S678" s="77">
        <v>21339.818182536099</v>
      </c>
      <c r="T678" s="77">
        <v>3.3132003411780002</v>
      </c>
      <c r="U678" s="77">
        <v>181</v>
      </c>
      <c r="V678" s="77">
        <v>676</v>
      </c>
      <c r="W678" s="77">
        <v>0.14546000000000001</v>
      </c>
      <c r="X678" s="77">
        <v>0</v>
      </c>
      <c r="Y678" s="77">
        <v>0</v>
      </c>
      <c r="Z678" s="77">
        <v>0</v>
      </c>
      <c r="AA678" s="77">
        <v>1952.5933637020501</v>
      </c>
      <c r="AB678" s="77">
        <v>3.4586603411780001</v>
      </c>
      <c r="AC678" s="77">
        <v>4134.5933637020498</v>
      </c>
      <c r="AE678" s="87" t="str">
        <f t="shared" si="238"/>
        <v>International</v>
      </c>
      <c r="AF678" s="82" t="str">
        <f t="shared" si="239"/>
        <v>non-student</v>
      </c>
      <c r="AI678" s="82">
        <f>'GDP per Capita'!N678</f>
        <v>41314.410000000003</v>
      </c>
      <c r="AJ678" s="82">
        <f t="shared" si="240"/>
        <v>41314.410000000003</v>
      </c>
      <c r="AK678" s="82">
        <f t="shared" si="241"/>
        <v>41314.410000000003</v>
      </c>
      <c r="AL678" s="88">
        <f t="shared" si="242"/>
        <v>0.10007630179644461</v>
      </c>
    </row>
    <row r="679" spans="1:38">
      <c r="A679" s="77" t="s">
        <v>309</v>
      </c>
      <c r="B679" s="77">
        <v>781</v>
      </c>
      <c r="C679" s="77">
        <v>55.750446099999998</v>
      </c>
      <c r="D679" s="77">
        <v>37.617494299999997</v>
      </c>
      <c r="E679" s="77" t="s">
        <v>39</v>
      </c>
      <c r="F679" s="77">
        <v>1135</v>
      </c>
      <c r="H679" s="77" t="s">
        <v>64</v>
      </c>
      <c r="I679" s="77">
        <v>2019</v>
      </c>
      <c r="J679" s="77">
        <v>1135</v>
      </c>
      <c r="K679" s="77" t="s">
        <v>586</v>
      </c>
      <c r="L679" s="77" t="s">
        <v>31</v>
      </c>
      <c r="N679" s="77">
        <v>0</v>
      </c>
      <c r="O679" s="77">
        <v>0</v>
      </c>
      <c r="P679" s="77" t="s">
        <v>55</v>
      </c>
      <c r="Q679" s="77">
        <v>40.441694099999999</v>
      </c>
      <c r="R679" s="77">
        <v>-79.990086099999999</v>
      </c>
      <c r="S679" s="77">
        <v>15625.875764872701</v>
      </c>
      <c r="T679" s="77">
        <v>2.4076483090513698</v>
      </c>
      <c r="U679" s="77">
        <v>181</v>
      </c>
      <c r="V679" s="77">
        <v>676</v>
      </c>
      <c r="W679" s="77">
        <v>0.14546000000000001</v>
      </c>
      <c r="X679" s="77">
        <v>0</v>
      </c>
      <c r="Y679" s="77">
        <v>0</v>
      </c>
      <c r="Z679" s="77">
        <v>0</v>
      </c>
      <c r="AA679" s="77">
        <v>1640.71695531163</v>
      </c>
      <c r="AB679" s="77">
        <v>2.55310830905136</v>
      </c>
      <c r="AC679" s="77">
        <v>3632.71695531163</v>
      </c>
      <c r="AE679" s="87" t="str">
        <f t="shared" si="238"/>
        <v>International</v>
      </c>
      <c r="AF679" s="82" t="str">
        <f t="shared" si="239"/>
        <v>non-student</v>
      </c>
      <c r="AI679" s="82">
        <f>'GDP per Capita'!N679</f>
        <v>11082.17</v>
      </c>
      <c r="AJ679" s="82">
        <f t="shared" si="240"/>
        <v>11082.17</v>
      </c>
      <c r="AK679" s="82">
        <f t="shared" si="241"/>
        <v>11082.17</v>
      </c>
      <c r="AL679" s="88">
        <f t="shared" si="242"/>
        <v>0.32779834232028837</v>
      </c>
    </row>
    <row r="680" spans="1:38">
      <c r="A680" s="77" t="s">
        <v>81</v>
      </c>
      <c r="B680" s="77">
        <v>782</v>
      </c>
      <c r="C680" s="77">
        <v>41.704567750000002</v>
      </c>
      <c r="D680" s="77">
        <v>-86.238220260172596</v>
      </c>
      <c r="E680" s="77" t="s">
        <v>38</v>
      </c>
      <c r="F680" s="77">
        <v>275</v>
      </c>
      <c r="H680" s="77" t="s">
        <v>61</v>
      </c>
      <c r="I680" s="77">
        <v>2019</v>
      </c>
      <c r="J680" s="77">
        <v>275</v>
      </c>
      <c r="K680" s="77" t="s">
        <v>29</v>
      </c>
      <c r="L680" s="77" t="s">
        <v>29</v>
      </c>
      <c r="N680" s="77">
        <v>0</v>
      </c>
      <c r="O680" s="77">
        <v>0</v>
      </c>
      <c r="P680" s="77" t="s">
        <v>55</v>
      </c>
      <c r="Q680" s="77">
        <v>40.441694099999999</v>
      </c>
      <c r="R680" s="77">
        <v>-79.990086099999999</v>
      </c>
      <c r="S680" s="77">
        <v>1084.2347056629601</v>
      </c>
      <c r="T680" s="77">
        <v>0.30479922913162899</v>
      </c>
      <c r="U680" s="77">
        <v>181</v>
      </c>
      <c r="V680" s="77">
        <v>338</v>
      </c>
      <c r="W680" s="77">
        <v>7.2730000000000003E-2</v>
      </c>
      <c r="X680" s="77">
        <v>0</v>
      </c>
      <c r="Y680" s="77">
        <v>0</v>
      </c>
      <c r="Z680" s="77">
        <v>0</v>
      </c>
      <c r="AA680" s="77">
        <v>208.17306348728999</v>
      </c>
      <c r="AB680" s="77">
        <v>0.37752922913162901</v>
      </c>
      <c r="AC680" s="77">
        <v>1002.1730634872901</v>
      </c>
      <c r="AE680" s="87" t="str">
        <f t="shared" si="238"/>
        <v>Domestic</v>
      </c>
      <c r="AF680" s="82" t="str">
        <f t="shared" si="239"/>
        <v>student</v>
      </c>
      <c r="AI680" s="82">
        <f>'GDP per Capita'!N680</f>
        <v>63809.64</v>
      </c>
      <c r="AJ680" s="82">
        <f t="shared" si="240"/>
        <v>63809.64</v>
      </c>
      <c r="AK680" s="82">
        <f t="shared" si="241"/>
        <v>63809.64</v>
      </c>
      <c r="AL680" s="88">
        <f t="shared" si="242"/>
        <v>1.5705668665225037E-2</v>
      </c>
    </row>
    <row r="681" spans="1:38">
      <c r="A681" s="77" t="s">
        <v>126</v>
      </c>
      <c r="B681" s="77">
        <v>783</v>
      </c>
      <c r="C681" s="77">
        <v>39.606507299999997</v>
      </c>
      <c r="D681" s="77">
        <v>-75.833093399999996</v>
      </c>
      <c r="E681" s="77" t="s">
        <v>42</v>
      </c>
      <c r="F681" s="77">
        <v>585</v>
      </c>
      <c r="I681" s="77">
        <v>2019</v>
      </c>
      <c r="J681" s="77">
        <v>585</v>
      </c>
      <c r="K681" s="77" t="s">
        <v>29</v>
      </c>
      <c r="L681" s="77" t="s">
        <v>29</v>
      </c>
      <c r="N681" s="77">
        <v>0</v>
      </c>
      <c r="O681" s="77">
        <v>0</v>
      </c>
      <c r="P681" s="77" t="s">
        <v>55</v>
      </c>
      <c r="Q681" s="77">
        <v>40.441694099999999</v>
      </c>
      <c r="R681" s="77">
        <v>-79.990086099999999</v>
      </c>
      <c r="S681" s="77">
        <v>731.81726323300904</v>
      </c>
      <c r="T681" s="77">
        <v>0.25826434710663998</v>
      </c>
      <c r="U681" s="77">
        <v>181</v>
      </c>
      <c r="V681" s="77">
        <v>676</v>
      </c>
      <c r="W681" s="77">
        <v>0.14546000000000001</v>
      </c>
      <c r="X681" s="77">
        <v>0</v>
      </c>
      <c r="Y681" s="77">
        <v>0</v>
      </c>
      <c r="Z681" s="77">
        <v>0</v>
      </c>
      <c r="AA681" s="77">
        <v>140.50891454073701</v>
      </c>
      <c r="AB681" s="77">
        <v>0.40372434710664001</v>
      </c>
      <c r="AC681" s="77">
        <v>1582.5089145407301</v>
      </c>
      <c r="AE681" s="87" t="str">
        <f t="shared" si="238"/>
        <v>Domestic</v>
      </c>
      <c r="AF681" s="82" t="str">
        <f t="shared" si="239"/>
        <v>non-student</v>
      </c>
      <c r="AI681" s="82">
        <f>'GDP per Capita'!N681</f>
        <v>63809.64</v>
      </c>
      <c r="AJ681" s="82">
        <f t="shared" si="240"/>
        <v>63809.64</v>
      </c>
      <c r="AK681" s="82">
        <f t="shared" si="241"/>
        <v>63809.64</v>
      </c>
      <c r="AL681" s="88">
        <f t="shared" si="242"/>
        <v>2.480046768075686E-2</v>
      </c>
    </row>
    <row r="682" spans="1:38">
      <c r="A682" s="77" t="s">
        <v>149</v>
      </c>
      <c r="B682" s="77">
        <v>784</v>
      </c>
      <c r="C682" s="77">
        <v>38.046406599999997</v>
      </c>
      <c r="D682" s="77">
        <v>-84.497039299999997</v>
      </c>
      <c r="E682" s="77" t="s">
        <v>37</v>
      </c>
      <c r="F682" s="77">
        <v>0</v>
      </c>
      <c r="H682" s="77" t="s">
        <v>66</v>
      </c>
      <c r="I682" s="77">
        <v>2019</v>
      </c>
      <c r="J682" s="77">
        <v>0</v>
      </c>
      <c r="K682" s="77" t="s">
        <v>29</v>
      </c>
      <c r="L682" s="77" t="s">
        <v>29</v>
      </c>
      <c r="N682" s="77">
        <v>0</v>
      </c>
      <c r="O682" s="77">
        <v>0</v>
      </c>
      <c r="P682" s="77" t="s">
        <v>55</v>
      </c>
      <c r="Q682" s="77">
        <v>40.441694099999999</v>
      </c>
      <c r="R682" s="77">
        <v>-79.990086099999999</v>
      </c>
      <c r="S682" s="77">
        <v>941.23295892196302</v>
      </c>
      <c r="T682" s="77">
        <v>0.28591659560453703</v>
      </c>
      <c r="U682" s="77">
        <v>181</v>
      </c>
      <c r="V682" s="77">
        <v>676</v>
      </c>
      <c r="W682" s="77">
        <v>0.14546000000000001</v>
      </c>
      <c r="X682" s="77">
        <v>0</v>
      </c>
      <c r="Y682" s="77">
        <v>0</v>
      </c>
      <c r="Z682" s="77">
        <v>0</v>
      </c>
      <c r="AA682" s="77">
        <v>180.71672811301701</v>
      </c>
      <c r="AB682" s="77">
        <v>0.43137659560453701</v>
      </c>
      <c r="AC682" s="77">
        <v>1037.71672811301</v>
      </c>
      <c r="AE682" s="87" t="str">
        <f t="shared" si="238"/>
        <v>Domestic</v>
      </c>
      <c r="AF682" s="82" t="str">
        <f t="shared" si="239"/>
        <v>non-student</v>
      </c>
      <c r="AI682" s="82">
        <f>'GDP per Capita'!N682</f>
        <v>63809.64</v>
      </c>
      <c r="AJ682" s="82">
        <f t="shared" si="240"/>
        <v>63809.64</v>
      </c>
      <c r="AK682" s="82">
        <f t="shared" si="241"/>
        <v>63809.64</v>
      </c>
      <c r="AL682" s="88">
        <f t="shared" si="242"/>
        <v>1.626269523089317E-2</v>
      </c>
    </row>
    <row r="683" spans="1:38">
      <c r="A683" s="77" t="s">
        <v>96</v>
      </c>
      <c r="B683" s="77">
        <v>785</v>
      </c>
      <c r="C683" s="77">
        <v>38.046406599999997</v>
      </c>
      <c r="D683" s="77">
        <v>-84.497039299999997</v>
      </c>
      <c r="E683" s="77" t="s">
        <v>40</v>
      </c>
      <c r="F683" s="77">
        <v>0</v>
      </c>
      <c r="H683" s="77" t="s">
        <v>67</v>
      </c>
      <c r="I683" s="77">
        <v>2019</v>
      </c>
      <c r="J683" s="77">
        <v>0</v>
      </c>
      <c r="K683" s="77" t="s">
        <v>29</v>
      </c>
      <c r="L683" s="77" t="s">
        <v>29</v>
      </c>
      <c r="N683" s="77">
        <v>0</v>
      </c>
      <c r="O683" s="77">
        <v>0</v>
      </c>
      <c r="P683" s="77" t="s">
        <v>55</v>
      </c>
      <c r="Q683" s="77">
        <v>40.441694099999999</v>
      </c>
      <c r="R683" s="77">
        <v>-79.990086099999999</v>
      </c>
      <c r="S683" s="77">
        <v>941.23295892196302</v>
      </c>
      <c r="T683" s="77">
        <v>0.28591659560453703</v>
      </c>
      <c r="U683" s="77">
        <v>181</v>
      </c>
      <c r="V683" s="77">
        <v>544.65930018416202</v>
      </c>
      <c r="W683" s="77">
        <v>0.117198434622467</v>
      </c>
      <c r="X683" s="77">
        <v>1</v>
      </c>
      <c r="Y683" s="77">
        <v>0</v>
      </c>
      <c r="Z683" s="77">
        <v>0</v>
      </c>
      <c r="AA683" s="77">
        <v>180.71672811301701</v>
      </c>
      <c r="AB683" s="77">
        <v>0.40311503022700501</v>
      </c>
      <c r="AC683" s="77">
        <v>906.376028297179</v>
      </c>
      <c r="AE683" s="87" t="str">
        <f t="shared" si="238"/>
        <v>Domestic</v>
      </c>
      <c r="AF683" s="82" t="str">
        <f t="shared" si="239"/>
        <v>non-student</v>
      </c>
      <c r="AI683" s="82">
        <f>'GDP per Capita'!N683</f>
        <v>63809.64</v>
      </c>
      <c r="AJ683" s="82">
        <f t="shared" si="240"/>
        <v>63809.64</v>
      </c>
      <c r="AK683" s="82">
        <f t="shared" si="241"/>
        <v>63809.64</v>
      </c>
      <c r="AL683" s="88">
        <f t="shared" si="242"/>
        <v>1.4204374578781185E-2</v>
      </c>
    </row>
    <row r="684" spans="1:38">
      <c r="A684" s="77" t="s">
        <v>204</v>
      </c>
      <c r="B684" s="77">
        <v>786</v>
      </c>
      <c r="C684" s="77">
        <v>36.010356199999997</v>
      </c>
      <c r="D684" s="77">
        <v>-84.269644900000003</v>
      </c>
      <c r="E684" s="77" t="s">
        <v>41</v>
      </c>
      <c r="F684" s="77">
        <v>525</v>
      </c>
      <c r="H684" s="77" t="s">
        <v>66</v>
      </c>
      <c r="I684" s="77">
        <v>2019</v>
      </c>
      <c r="J684" s="77">
        <v>525</v>
      </c>
      <c r="K684" s="77" t="s">
        <v>29</v>
      </c>
      <c r="L684" s="77" t="s">
        <v>29</v>
      </c>
      <c r="N684" s="77">
        <v>0</v>
      </c>
      <c r="O684" s="77">
        <v>0</v>
      </c>
      <c r="P684" s="77" t="s">
        <v>55</v>
      </c>
      <c r="Q684" s="77">
        <v>40.441694099999999</v>
      </c>
      <c r="R684" s="77">
        <v>-79.990086099999999</v>
      </c>
      <c r="S684" s="77">
        <v>1236.6395476796299</v>
      </c>
      <c r="T684" s="77">
        <v>0.32492349226225598</v>
      </c>
      <c r="U684" s="77">
        <v>181</v>
      </c>
      <c r="V684" s="77">
        <v>676</v>
      </c>
      <c r="W684" s="77">
        <v>0.14546000000000001</v>
      </c>
      <c r="X684" s="77">
        <v>0</v>
      </c>
      <c r="Y684" s="77">
        <v>0</v>
      </c>
      <c r="Z684" s="77">
        <v>0</v>
      </c>
      <c r="AA684" s="77">
        <v>237.43479315449</v>
      </c>
      <c r="AB684" s="77">
        <v>0.47038349226225601</v>
      </c>
      <c r="AC684" s="77">
        <v>1619.4347931544901</v>
      </c>
      <c r="AE684" s="87" t="str">
        <f t="shared" si="238"/>
        <v>Domestic</v>
      </c>
      <c r="AF684" s="82" t="str">
        <f t="shared" si="239"/>
        <v>non-student</v>
      </c>
      <c r="AI684" s="82">
        <f>'GDP per Capita'!N684</f>
        <v>63809.64</v>
      </c>
      <c r="AJ684" s="82">
        <f t="shared" si="240"/>
        <v>63809.64</v>
      </c>
      <c r="AK684" s="82">
        <f t="shared" si="241"/>
        <v>63809.64</v>
      </c>
      <c r="AL684" s="88">
        <f t="shared" si="242"/>
        <v>2.5379155769480757E-2</v>
      </c>
    </row>
    <row r="685" spans="1:38">
      <c r="A685" s="77" t="s">
        <v>310</v>
      </c>
      <c r="B685" s="77">
        <v>787</v>
      </c>
      <c r="C685" s="77">
        <v>43.590338000000003</v>
      </c>
      <c r="D685" s="77">
        <v>-79.645729000000003</v>
      </c>
      <c r="E685" s="77" t="s">
        <v>42</v>
      </c>
      <c r="F685" s="77">
        <v>585</v>
      </c>
      <c r="H685" s="77" t="s">
        <v>64</v>
      </c>
      <c r="I685" s="77">
        <v>2019</v>
      </c>
      <c r="J685" s="77">
        <v>585</v>
      </c>
      <c r="K685" s="77" t="s">
        <v>320</v>
      </c>
      <c r="L685" s="77" t="s">
        <v>28</v>
      </c>
      <c r="N685" s="77">
        <v>0</v>
      </c>
      <c r="O685" s="77">
        <v>0</v>
      </c>
      <c r="P685" s="77" t="s">
        <v>55</v>
      </c>
      <c r="Q685" s="77">
        <v>40.441694099999999</v>
      </c>
      <c r="R685" s="77">
        <v>-79.990086099999999</v>
      </c>
      <c r="S685" s="77">
        <v>702.53322305442805</v>
      </c>
      <c r="T685" s="77">
        <v>0.25439754259909497</v>
      </c>
      <c r="U685" s="77">
        <v>181</v>
      </c>
      <c r="V685" s="77">
        <v>676</v>
      </c>
      <c r="W685" s="77">
        <v>0.14546000000000001</v>
      </c>
      <c r="X685" s="77">
        <v>0</v>
      </c>
      <c r="Y685" s="77">
        <v>0</v>
      </c>
      <c r="Z685" s="77">
        <v>0</v>
      </c>
      <c r="AA685" s="77">
        <v>134.88637882645</v>
      </c>
      <c r="AB685" s="77">
        <v>0.39985754259909601</v>
      </c>
      <c r="AC685" s="77">
        <v>1576.88637882645</v>
      </c>
      <c r="AE685" s="87" t="str">
        <f t="shared" si="238"/>
        <v>International</v>
      </c>
      <c r="AF685" s="82" t="str">
        <f t="shared" si="239"/>
        <v>non-student</v>
      </c>
      <c r="AI685" s="82">
        <f>'GDP per Capita'!N685</f>
        <v>49196.49</v>
      </c>
      <c r="AJ685" s="82">
        <f t="shared" si="240"/>
        <v>49196.49</v>
      </c>
      <c r="AK685" s="82">
        <f t="shared" si="241"/>
        <v>49196.49</v>
      </c>
      <c r="AL685" s="88">
        <f t="shared" si="242"/>
        <v>3.2052822850297862E-2</v>
      </c>
    </row>
    <row r="686" spans="1:38">
      <c r="A686" s="77" t="s">
        <v>311</v>
      </c>
      <c r="B686" s="77">
        <v>788</v>
      </c>
      <c r="C686" s="77">
        <v>42.479261799999897</v>
      </c>
      <c r="D686" s="77">
        <v>-71.152276599999993</v>
      </c>
      <c r="E686" s="77" t="s">
        <v>42</v>
      </c>
      <c r="F686" s="77">
        <v>2225</v>
      </c>
      <c r="H686" s="77" t="s">
        <v>64</v>
      </c>
      <c r="I686" s="77">
        <v>2019</v>
      </c>
      <c r="J686" s="77">
        <v>2225</v>
      </c>
      <c r="K686" s="77" t="s">
        <v>29</v>
      </c>
      <c r="L686" s="77" t="s">
        <v>29</v>
      </c>
      <c r="N686" s="77">
        <v>0</v>
      </c>
      <c r="O686" s="77">
        <v>0</v>
      </c>
      <c r="P686" s="77" t="s">
        <v>55</v>
      </c>
      <c r="Q686" s="77">
        <v>40.441694099999999</v>
      </c>
      <c r="R686" s="77">
        <v>-79.990086099999999</v>
      </c>
      <c r="S686" s="77">
        <v>1540.19269217223</v>
      </c>
      <c r="T686" s="77">
        <v>0.36500609904209702</v>
      </c>
      <c r="U686" s="77">
        <v>181</v>
      </c>
      <c r="V686" s="77">
        <v>676</v>
      </c>
      <c r="W686" s="77">
        <v>0.14546000000000001</v>
      </c>
      <c r="X686" s="77">
        <v>0</v>
      </c>
      <c r="Y686" s="77">
        <v>0</v>
      </c>
      <c r="Z686" s="77">
        <v>0</v>
      </c>
      <c r="AA686" s="77">
        <v>295.71699689706799</v>
      </c>
      <c r="AB686" s="77">
        <v>0.51046609904209705</v>
      </c>
      <c r="AC686" s="77">
        <v>3377.7169968970602</v>
      </c>
      <c r="AE686" s="87" t="str">
        <f t="shared" si="238"/>
        <v>Domestic</v>
      </c>
      <c r="AF686" s="82" t="str">
        <f t="shared" si="239"/>
        <v>non-student</v>
      </c>
      <c r="AI686" s="82">
        <f>'GDP per Capita'!N686</f>
        <v>63809.64</v>
      </c>
      <c r="AJ686" s="82">
        <f t="shared" si="240"/>
        <v>63809.64</v>
      </c>
      <c r="AK686" s="82">
        <f t="shared" si="241"/>
        <v>63809.64</v>
      </c>
      <c r="AL686" s="88">
        <f t="shared" si="242"/>
        <v>5.2934274459110885E-2</v>
      </c>
    </row>
    <row r="687" spans="1:38">
      <c r="A687" s="77" t="s">
        <v>169</v>
      </c>
      <c r="B687" s="77">
        <v>789</v>
      </c>
      <c r="C687" s="77">
        <v>40.794450399999903</v>
      </c>
      <c r="D687" s="77">
        <v>-77.861638599999907</v>
      </c>
      <c r="E687" s="77" t="s">
        <v>38</v>
      </c>
      <c r="F687" s="77">
        <v>0</v>
      </c>
      <c r="H687" s="77" t="s">
        <v>62</v>
      </c>
      <c r="I687" s="77">
        <v>2019</v>
      </c>
      <c r="J687" s="77">
        <v>0</v>
      </c>
      <c r="K687" s="77" t="s">
        <v>29</v>
      </c>
      <c r="L687" s="77" t="s">
        <v>29</v>
      </c>
      <c r="N687" s="77">
        <v>0</v>
      </c>
      <c r="O687" s="77">
        <v>0</v>
      </c>
      <c r="P687" s="77" t="s">
        <v>55</v>
      </c>
      <c r="Q687" s="77">
        <v>40.441694099999999</v>
      </c>
      <c r="R687" s="77">
        <v>-79.990086099999999</v>
      </c>
      <c r="S687" s="77">
        <v>367.75497649602698</v>
      </c>
      <c r="T687" s="77">
        <v>0.210191824230816</v>
      </c>
      <c r="U687" s="77">
        <v>181</v>
      </c>
      <c r="V687" s="77">
        <v>338</v>
      </c>
      <c r="W687" s="77">
        <v>7.2730000000000003E-2</v>
      </c>
      <c r="X687" s="77">
        <v>0</v>
      </c>
      <c r="Y687" s="77">
        <v>0</v>
      </c>
      <c r="Z687" s="77">
        <v>0</v>
      </c>
      <c r="AA687" s="77">
        <v>70.608955487237196</v>
      </c>
      <c r="AB687" s="77">
        <v>0.28292182423081602</v>
      </c>
      <c r="AC687" s="77">
        <v>589.60895548723704</v>
      </c>
      <c r="AE687" s="87" t="str">
        <f t="shared" si="238"/>
        <v>Domestic</v>
      </c>
      <c r="AF687" s="82" t="str">
        <f t="shared" si="239"/>
        <v>student</v>
      </c>
      <c r="AI687" s="82">
        <f>'GDP per Capita'!N687</f>
        <v>63809.64</v>
      </c>
      <c r="AJ687" s="82">
        <f t="shared" si="240"/>
        <v>63809.64</v>
      </c>
      <c r="AK687" s="82">
        <f t="shared" si="241"/>
        <v>63809.64</v>
      </c>
      <c r="AL687" s="88">
        <f t="shared" si="242"/>
        <v>9.2401235218884954E-3</v>
      </c>
    </row>
    <row r="688" spans="1:38">
      <c r="A688" s="77" t="s">
        <v>124</v>
      </c>
      <c r="B688" s="77">
        <v>790</v>
      </c>
      <c r="C688" s="77">
        <v>32.222876499999998</v>
      </c>
      <c r="D688" s="77">
        <v>-110.9748477</v>
      </c>
      <c r="E688" s="77" t="s">
        <v>38</v>
      </c>
      <c r="F688" s="77">
        <v>295</v>
      </c>
      <c r="H688" s="77" t="s">
        <v>65</v>
      </c>
      <c r="I688" s="77">
        <v>2019</v>
      </c>
      <c r="J688" s="77">
        <v>295</v>
      </c>
      <c r="K688" s="77" t="s">
        <v>29</v>
      </c>
      <c r="L688" s="77" t="s">
        <v>29</v>
      </c>
      <c r="N688" s="77">
        <v>0</v>
      </c>
      <c r="O688" s="77">
        <v>0</v>
      </c>
      <c r="P688" s="77" t="s">
        <v>55</v>
      </c>
      <c r="Q688" s="77">
        <v>40.441694099999999</v>
      </c>
      <c r="R688" s="77">
        <v>-79.990086099999999</v>
      </c>
      <c r="S688" s="77">
        <v>5809.37781890524</v>
      </c>
      <c r="T688" s="77">
        <v>0.98625411880461</v>
      </c>
      <c r="U688" s="77">
        <v>181</v>
      </c>
      <c r="V688" s="77">
        <v>338</v>
      </c>
      <c r="W688" s="77">
        <v>7.2730000000000003E-2</v>
      </c>
      <c r="X688" s="77">
        <v>0</v>
      </c>
      <c r="Y688" s="77">
        <v>0</v>
      </c>
      <c r="Z688" s="77">
        <v>0</v>
      </c>
      <c r="AA688" s="77">
        <v>697.12533826862898</v>
      </c>
      <c r="AB688" s="77">
        <v>1.0589841188046101</v>
      </c>
      <c r="AC688" s="77">
        <v>1511.12533826862</v>
      </c>
      <c r="AE688" s="87" t="str">
        <f t="shared" si="238"/>
        <v>Domestic</v>
      </c>
      <c r="AF688" s="82" t="str">
        <f t="shared" si="239"/>
        <v>student</v>
      </c>
      <c r="AI688" s="82">
        <f>'GDP per Capita'!N688</f>
        <v>63809.64</v>
      </c>
      <c r="AJ688" s="82">
        <f t="shared" si="240"/>
        <v>63809.64</v>
      </c>
      <c r="AK688" s="82">
        <f t="shared" si="241"/>
        <v>63809.64</v>
      </c>
      <c r="AL688" s="88">
        <f t="shared" si="242"/>
        <v>2.36817718806848E-2</v>
      </c>
    </row>
    <row r="689" spans="1:38">
      <c r="A689" s="77" t="s">
        <v>312</v>
      </c>
      <c r="B689" s="77">
        <v>791</v>
      </c>
      <c r="C689" s="77">
        <v>51.0534234</v>
      </c>
      <c r="D689" s="77">
        <v>-114.06258920000001</v>
      </c>
      <c r="E689" s="77" t="s">
        <v>42</v>
      </c>
      <c r="F689" s="77">
        <v>650</v>
      </c>
      <c r="H689" s="77" t="s">
        <v>64</v>
      </c>
      <c r="I689" s="77">
        <v>2019</v>
      </c>
      <c r="J689" s="77">
        <v>650</v>
      </c>
      <c r="K689" s="77" t="s">
        <v>320</v>
      </c>
      <c r="L689" s="77" t="s">
        <v>28</v>
      </c>
      <c r="N689" s="77">
        <v>0</v>
      </c>
      <c r="O689" s="77">
        <v>0</v>
      </c>
      <c r="P689" s="77" t="s">
        <v>55</v>
      </c>
      <c r="Q689" s="77">
        <v>40.441694099999999</v>
      </c>
      <c r="R689" s="77">
        <v>-79.990086099999999</v>
      </c>
      <c r="S689" s="77">
        <v>5724.4447139314398</v>
      </c>
      <c r="T689" s="77">
        <v>0.97469711763729905</v>
      </c>
      <c r="U689" s="77">
        <v>181</v>
      </c>
      <c r="V689" s="77">
        <v>676</v>
      </c>
      <c r="W689" s="77">
        <v>0.14546000000000001</v>
      </c>
      <c r="X689" s="77">
        <v>0</v>
      </c>
      <c r="Y689" s="77">
        <v>0</v>
      </c>
      <c r="Z689" s="77">
        <v>0</v>
      </c>
      <c r="AA689" s="77">
        <v>686.93336567177198</v>
      </c>
      <c r="AB689" s="77">
        <v>1.12015711763729</v>
      </c>
      <c r="AC689" s="77">
        <v>2193.9333656717699</v>
      </c>
      <c r="AE689" s="87" t="str">
        <f t="shared" si="238"/>
        <v>International</v>
      </c>
      <c r="AF689" s="82" t="str">
        <f t="shared" si="239"/>
        <v>non-student</v>
      </c>
      <c r="AI689" s="82">
        <f>'GDP per Capita'!N689</f>
        <v>49196.49</v>
      </c>
      <c r="AJ689" s="82">
        <f t="shared" si="240"/>
        <v>49196.49</v>
      </c>
      <c r="AK689" s="82">
        <f t="shared" si="241"/>
        <v>49196.49</v>
      </c>
      <c r="AL689" s="88">
        <f t="shared" si="242"/>
        <v>4.4595323074304083E-2</v>
      </c>
    </row>
    <row r="690" spans="1:38">
      <c r="A690" s="77" t="s">
        <v>312</v>
      </c>
      <c r="B690" s="77">
        <v>792</v>
      </c>
      <c r="C690" s="77">
        <v>51.0534234</v>
      </c>
      <c r="D690" s="77">
        <v>-114.06258920000001</v>
      </c>
      <c r="E690" s="77" t="s">
        <v>42</v>
      </c>
      <c r="F690" s="77">
        <v>650</v>
      </c>
      <c r="H690" s="77" t="s">
        <v>64</v>
      </c>
      <c r="I690" s="77">
        <v>2019</v>
      </c>
      <c r="J690" s="77">
        <v>650</v>
      </c>
      <c r="K690" s="77" t="s">
        <v>320</v>
      </c>
      <c r="L690" s="77" t="s">
        <v>28</v>
      </c>
      <c r="N690" s="77">
        <v>0</v>
      </c>
      <c r="O690" s="77">
        <v>0</v>
      </c>
      <c r="P690" s="77" t="s">
        <v>55</v>
      </c>
      <c r="Q690" s="77">
        <v>40.441694099999999</v>
      </c>
      <c r="R690" s="77">
        <v>-79.990086099999999</v>
      </c>
      <c r="S690" s="77">
        <v>5724.4447139314398</v>
      </c>
      <c r="T690" s="77">
        <v>0.97469711763729905</v>
      </c>
      <c r="U690" s="77">
        <v>181</v>
      </c>
      <c r="V690" s="77">
        <v>676</v>
      </c>
      <c r="W690" s="77">
        <v>0.14546000000000001</v>
      </c>
      <c r="X690" s="77">
        <v>0</v>
      </c>
      <c r="Y690" s="77">
        <v>0</v>
      </c>
      <c r="Z690" s="77">
        <v>0</v>
      </c>
      <c r="AA690" s="77">
        <v>686.93336567177198</v>
      </c>
      <c r="AB690" s="77">
        <v>1.12015711763729</v>
      </c>
      <c r="AC690" s="77">
        <v>2193.9333656717699</v>
      </c>
      <c r="AE690" s="87" t="str">
        <f t="shared" si="238"/>
        <v>International</v>
      </c>
      <c r="AF690" s="82" t="str">
        <f t="shared" si="239"/>
        <v>non-student</v>
      </c>
      <c r="AI690" s="82">
        <f>'GDP per Capita'!N690</f>
        <v>49196.49</v>
      </c>
      <c r="AJ690" s="82">
        <f t="shared" si="240"/>
        <v>49196.49</v>
      </c>
      <c r="AK690" s="82">
        <f t="shared" si="241"/>
        <v>49196.49</v>
      </c>
      <c r="AL690" s="88">
        <f t="shared" si="242"/>
        <v>4.4595323074304083E-2</v>
      </c>
    </row>
    <row r="691" spans="1:38">
      <c r="A691" s="77" t="s">
        <v>312</v>
      </c>
      <c r="B691" s="77">
        <v>793</v>
      </c>
      <c r="C691" s="77">
        <v>51.0534234</v>
      </c>
      <c r="D691" s="77">
        <v>-114.06258920000001</v>
      </c>
      <c r="E691" s="77" t="s">
        <v>42</v>
      </c>
      <c r="F691" s="77">
        <v>735</v>
      </c>
      <c r="H691" s="77" t="s">
        <v>64</v>
      </c>
      <c r="I691" s="77">
        <v>2019</v>
      </c>
      <c r="J691" s="77">
        <v>735</v>
      </c>
      <c r="K691" s="77" t="s">
        <v>320</v>
      </c>
      <c r="L691" s="77" t="s">
        <v>28</v>
      </c>
      <c r="N691" s="77">
        <v>0</v>
      </c>
      <c r="O691" s="77">
        <v>0</v>
      </c>
      <c r="P691" s="77" t="s">
        <v>55</v>
      </c>
      <c r="Q691" s="77">
        <v>40.441694099999999</v>
      </c>
      <c r="R691" s="77">
        <v>-79.990086099999999</v>
      </c>
      <c r="S691" s="77">
        <v>5724.4447139314398</v>
      </c>
      <c r="T691" s="77">
        <v>0.97469711763729905</v>
      </c>
      <c r="U691" s="77">
        <v>181</v>
      </c>
      <c r="V691" s="77">
        <v>676</v>
      </c>
      <c r="W691" s="77">
        <v>0.14546000000000001</v>
      </c>
      <c r="X691" s="77">
        <v>0</v>
      </c>
      <c r="Y691" s="77">
        <v>0</v>
      </c>
      <c r="Z691" s="77">
        <v>0</v>
      </c>
      <c r="AA691" s="77">
        <v>686.93336567177198</v>
      </c>
      <c r="AB691" s="77">
        <v>1.12015711763729</v>
      </c>
      <c r="AC691" s="77">
        <v>2278.9333656717699</v>
      </c>
      <c r="AE691" s="87" t="str">
        <f t="shared" si="238"/>
        <v>International</v>
      </c>
      <c r="AF691" s="82" t="str">
        <f t="shared" si="239"/>
        <v>non-student</v>
      </c>
      <c r="AI691" s="82">
        <f>'GDP per Capita'!N691</f>
        <v>49196.49</v>
      </c>
      <c r="AJ691" s="82">
        <f t="shared" si="240"/>
        <v>49196.49</v>
      </c>
      <c r="AK691" s="82">
        <f t="shared" si="241"/>
        <v>49196.49</v>
      </c>
      <c r="AL691" s="88">
        <f t="shared" si="242"/>
        <v>4.6323088612048743E-2</v>
      </c>
    </row>
    <row r="692" spans="1:38">
      <c r="A692" s="77" t="s">
        <v>313</v>
      </c>
      <c r="B692" s="77">
        <v>794</v>
      </c>
      <c r="C692" s="77">
        <v>44.489665000000002</v>
      </c>
      <c r="D692" s="77">
        <v>11.218309</v>
      </c>
      <c r="E692" s="77" t="s">
        <v>42</v>
      </c>
      <c r="F692" s="77">
        <v>585</v>
      </c>
      <c r="H692" s="77" t="s">
        <v>64</v>
      </c>
      <c r="I692" s="77">
        <v>2019</v>
      </c>
      <c r="J692" s="77">
        <v>585</v>
      </c>
      <c r="K692" s="77" t="s">
        <v>557</v>
      </c>
      <c r="L692" s="77" t="s">
        <v>31</v>
      </c>
      <c r="N692" s="77">
        <v>0</v>
      </c>
      <c r="O692" s="77">
        <v>0</v>
      </c>
      <c r="P692" s="77" t="s">
        <v>55</v>
      </c>
      <c r="Q692" s="77">
        <v>40.441694099999999</v>
      </c>
      <c r="R692" s="77">
        <v>-79.990086099999999</v>
      </c>
      <c r="S692" s="77">
        <v>14165.4413743774</v>
      </c>
      <c r="T692" s="77">
        <v>2.1854294628992501</v>
      </c>
      <c r="U692" s="77">
        <v>181</v>
      </c>
      <c r="V692" s="77">
        <v>676</v>
      </c>
      <c r="W692" s="77">
        <v>0.14546000000000001</v>
      </c>
      <c r="X692" s="77">
        <v>0</v>
      </c>
      <c r="Y692" s="77">
        <v>0</v>
      </c>
      <c r="Z692" s="77">
        <v>0</v>
      </c>
      <c r="AA692" s="77">
        <v>1487.3713443096201</v>
      </c>
      <c r="AB692" s="77">
        <v>2.33088946289925</v>
      </c>
      <c r="AC692" s="77">
        <v>2929.3713443096199</v>
      </c>
      <c r="AE692" s="87" t="str">
        <f t="shared" si="238"/>
        <v>International</v>
      </c>
      <c r="AF692" s="82" t="str">
        <f t="shared" si="239"/>
        <v>non-student</v>
      </c>
      <c r="AI692" s="82">
        <f>'GDP per Capita'!N692</f>
        <v>34671.17</v>
      </c>
      <c r="AJ692" s="82">
        <f t="shared" si="240"/>
        <v>34671.17</v>
      </c>
      <c r="AK692" s="82">
        <f t="shared" si="241"/>
        <v>34671.17</v>
      </c>
      <c r="AL692" s="88">
        <f t="shared" si="242"/>
        <v>8.4490120878805641E-2</v>
      </c>
    </row>
    <row r="693" spans="1:38">
      <c r="A693" s="77" t="s">
        <v>162</v>
      </c>
      <c r="B693" s="77">
        <v>795</v>
      </c>
      <c r="C693" s="77">
        <v>40.027145300000001</v>
      </c>
      <c r="D693" s="77">
        <v>-78.523744699999995</v>
      </c>
      <c r="E693" s="77" t="s">
        <v>42</v>
      </c>
      <c r="F693" s="77">
        <v>1325</v>
      </c>
      <c r="H693" s="77" t="s">
        <v>66</v>
      </c>
      <c r="I693" s="77">
        <v>2019</v>
      </c>
      <c r="J693" s="77">
        <v>1325</v>
      </c>
      <c r="K693" s="77" t="s">
        <v>29</v>
      </c>
      <c r="L693" s="77" t="s">
        <v>29</v>
      </c>
      <c r="N693" s="77">
        <v>0</v>
      </c>
      <c r="O693" s="77">
        <v>0</v>
      </c>
      <c r="P693" s="77" t="s">
        <v>55</v>
      </c>
      <c r="Q693" s="77">
        <v>40.441694099999999</v>
      </c>
      <c r="R693" s="77">
        <v>-79.990086099999999</v>
      </c>
      <c r="S693" s="77">
        <v>265.46524338624198</v>
      </c>
      <c r="T693" s="77">
        <v>0.19668499939884801</v>
      </c>
      <c r="U693" s="77">
        <v>181</v>
      </c>
      <c r="V693" s="77">
        <v>676</v>
      </c>
      <c r="W693" s="77">
        <v>0.14546000000000001</v>
      </c>
      <c r="X693" s="77">
        <v>0</v>
      </c>
      <c r="Y693" s="77">
        <v>0</v>
      </c>
      <c r="Z693" s="77">
        <v>0</v>
      </c>
      <c r="AA693" s="77">
        <v>50.9693267301585</v>
      </c>
      <c r="AB693" s="77">
        <v>0.34214499939884802</v>
      </c>
      <c r="AC693" s="77">
        <v>2232.96932673015</v>
      </c>
      <c r="AE693" s="87" t="str">
        <f t="shared" si="238"/>
        <v>Domestic</v>
      </c>
      <c r="AF693" s="82" t="str">
        <f t="shared" si="239"/>
        <v>non-student</v>
      </c>
      <c r="AI693" s="82">
        <f>'GDP per Capita'!N693</f>
        <v>63809.64</v>
      </c>
      <c r="AJ693" s="82">
        <f t="shared" si="240"/>
        <v>63809.64</v>
      </c>
      <c r="AK693" s="82">
        <f t="shared" si="241"/>
        <v>63809.64</v>
      </c>
      <c r="AL693" s="88">
        <f t="shared" si="242"/>
        <v>3.499423169806553E-2</v>
      </c>
    </row>
    <row r="694" spans="1:38">
      <c r="A694" s="77" t="s">
        <v>80</v>
      </c>
      <c r="B694" s="77">
        <v>796</v>
      </c>
      <c r="C694" s="77">
        <v>33.749098699999998</v>
      </c>
      <c r="D694" s="77">
        <v>-84.390184899999994</v>
      </c>
      <c r="E694" s="77" t="s">
        <v>38</v>
      </c>
      <c r="F694" s="77">
        <v>295</v>
      </c>
      <c r="H694" s="77" t="s">
        <v>65</v>
      </c>
      <c r="I694" s="77">
        <v>2019</v>
      </c>
      <c r="J694" s="77">
        <v>295</v>
      </c>
      <c r="K694" s="77" t="s">
        <v>29</v>
      </c>
      <c r="L694" s="77" t="s">
        <v>29</v>
      </c>
      <c r="N694" s="77">
        <v>0</v>
      </c>
      <c r="O694" s="77">
        <v>0</v>
      </c>
      <c r="P694" s="77" t="s">
        <v>55</v>
      </c>
      <c r="Q694" s="77">
        <v>40.441694099999999</v>
      </c>
      <c r="R694" s="77">
        <v>-79.990086099999999</v>
      </c>
      <c r="S694" s="77">
        <v>1680.0144462334499</v>
      </c>
      <c r="T694" s="77">
        <v>0.38346883115008401</v>
      </c>
      <c r="U694" s="77">
        <v>181</v>
      </c>
      <c r="V694" s="77">
        <v>338</v>
      </c>
      <c r="W694" s="77">
        <v>7.2730000000000003E-2</v>
      </c>
      <c r="X694" s="77">
        <v>0</v>
      </c>
      <c r="Y694" s="77">
        <v>0</v>
      </c>
      <c r="Z694" s="77">
        <v>0</v>
      </c>
      <c r="AA694" s="77">
        <v>322.56277367682202</v>
      </c>
      <c r="AB694" s="77">
        <v>0.45619883115008403</v>
      </c>
      <c r="AC694" s="77">
        <v>1136.5627736768199</v>
      </c>
      <c r="AE694" s="87" t="str">
        <f t="shared" si="238"/>
        <v>Domestic</v>
      </c>
      <c r="AF694" s="82" t="str">
        <f t="shared" si="239"/>
        <v>student</v>
      </c>
      <c r="AI694" s="82">
        <f>'GDP per Capita'!N694</f>
        <v>63809.64</v>
      </c>
      <c r="AJ694" s="82">
        <f t="shared" si="240"/>
        <v>63809.64</v>
      </c>
      <c r="AK694" s="82">
        <f t="shared" si="241"/>
        <v>63809.64</v>
      </c>
      <c r="AL694" s="88">
        <f t="shared" si="242"/>
        <v>1.781177222872312E-2</v>
      </c>
    </row>
    <row r="695" spans="1:38">
      <c r="A695" s="77" t="s">
        <v>314</v>
      </c>
      <c r="B695" s="77">
        <v>797</v>
      </c>
      <c r="C695" s="77">
        <v>-22.911013699999899</v>
      </c>
      <c r="D695" s="77">
        <v>-43.209372700000003</v>
      </c>
      <c r="E695" s="77" t="s">
        <v>37</v>
      </c>
      <c r="F695" s="77">
        <v>585</v>
      </c>
      <c r="H695" s="77" t="s">
        <v>64</v>
      </c>
      <c r="I695" s="77">
        <v>2019</v>
      </c>
      <c r="J695" s="77">
        <v>585</v>
      </c>
      <c r="K695" s="77" t="s">
        <v>587</v>
      </c>
      <c r="L695" s="77" t="s">
        <v>28</v>
      </c>
      <c r="N695" s="77">
        <v>0</v>
      </c>
      <c r="O695" s="77">
        <v>0</v>
      </c>
      <c r="P695" s="77" t="s">
        <v>55</v>
      </c>
      <c r="Q695" s="77">
        <v>40.441694099999999</v>
      </c>
      <c r="R695" s="77">
        <v>-79.990086099999999</v>
      </c>
      <c r="S695" s="77">
        <v>16013.046813403</v>
      </c>
      <c r="T695" s="77">
        <v>2.4671903522265399</v>
      </c>
      <c r="U695" s="77">
        <v>181</v>
      </c>
      <c r="V695" s="77">
        <v>676</v>
      </c>
      <c r="W695" s="77">
        <v>0.14546000000000001</v>
      </c>
      <c r="X695" s="77">
        <v>0</v>
      </c>
      <c r="Y695" s="77">
        <v>0</v>
      </c>
      <c r="Z695" s="77">
        <v>0</v>
      </c>
      <c r="AA695" s="77">
        <v>1681.3699154073199</v>
      </c>
      <c r="AB695" s="77">
        <v>2.6126503522265399</v>
      </c>
      <c r="AC695" s="77">
        <v>3123.3699154073201</v>
      </c>
      <c r="AE695" s="87" t="str">
        <f t="shared" si="238"/>
        <v>International</v>
      </c>
      <c r="AF695" s="82" t="str">
        <f t="shared" si="239"/>
        <v>non-student</v>
      </c>
      <c r="AI695" s="82">
        <f>'GDP per Capita'!N695</f>
        <v>10913.42</v>
      </c>
      <c r="AJ695" s="82">
        <f t="shared" si="240"/>
        <v>10913.42</v>
      </c>
      <c r="AK695" s="82">
        <f t="shared" si="241"/>
        <v>10913.42</v>
      </c>
      <c r="AL695" s="88">
        <f t="shared" si="242"/>
        <v>0.28619533706274664</v>
      </c>
    </row>
    <row r="696" spans="1:38">
      <c r="A696" s="77" t="s">
        <v>104</v>
      </c>
      <c r="B696" s="77">
        <v>798</v>
      </c>
      <c r="C696" s="77">
        <v>51.439264799999997</v>
      </c>
      <c r="D696" s="77">
        <v>5.4786330000000003</v>
      </c>
      <c r="E696" s="77" t="s">
        <v>37</v>
      </c>
      <c r="F696" s="77">
        <v>585</v>
      </c>
      <c r="H696" s="77" t="s">
        <v>64</v>
      </c>
      <c r="I696" s="77">
        <v>2019</v>
      </c>
      <c r="J696" s="77">
        <v>585</v>
      </c>
      <c r="K696" s="77" t="s">
        <v>328</v>
      </c>
      <c r="L696" s="77" t="s">
        <v>31</v>
      </c>
      <c r="N696" s="77">
        <v>0</v>
      </c>
      <c r="O696" s="77">
        <v>0</v>
      </c>
      <c r="P696" s="77" t="s">
        <v>55</v>
      </c>
      <c r="Q696" s="77">
        <v>40.441694099999999</v>
      </c>
      <c r="R696" s="77">
        <v>-79.990086099999999</v>
      </c>
      <c r="S696" s="77">
        <v>12675.1791637673</v>
      </c>
      <c r="T696" s="77">
        <v>1.9625467284890099</v>
      </c>
      <c r="U696" s="77">
        <v>181</v>
      </c>
      <c r="V696" s="77">
        <v>676</v>
      </c>
      <c r="W696" s="77">
        <v>0.14546000000000001</v>
      </c>
      <c r="X696" s="77">
        <v>0</v>
      </c>
      <c r="Y696" s="77">
        <v>0</v>
      </c>
      <c r="Z696" s="77">
        <v>0</v>
      </c>
      <c r="AA696" s="77">
        <v>1330.89381219556</v>
      </c>
      <c r="AB696" s="77">
        <v>2.1080067284890101</v>
      </c>
      <c r="AC696" s="77">
        <v>2772.8938121955598</v>
      </c>
      <c r="AE696" s="87" t="str">
        <f t="shared" si="238"/>
        <v>International</v>
      </c>
      <c r="AF696" s="82" t="str">
        <f t="shared" si="239"/>
        <v>non-student</v>
      </c>
      <c r="AI696" s="82">
        <f>'GDP per Capita'!N696</f>
        <v>53666.48</v>
      </c>
      <c r="AJ696" s="82">
        <f t="shared" si="240"/>
        <v>53666.48</v>
      </c>
      <c r="AK696" s="82">
        <f t="shared" si="241"/>
        <v>53666.48</v>
      </c>
      <c r="AL696" s="88">
        <f t="shared" si="242"/>
        <v>5.1669008516965521E-2</v>
      </c>
    </row>
    <row r="697" spans="1:38">
      <c r="A697" s="77" t="s">
        <v>156</v>
      </c>
      <c r="B697" s="77">
        <v>799</v>
      </c>
      <c r="C697" s="77">
        <v>41.440034400000002</v>
      </c>
      <c r="D697" s="77">
        <v>-87.683376999999993</v>
      </c>
      <c r="E697" s="77" t="s">
        <v>38</v>
      </c>
      <c r="F697" s="77">
        <v>0</v>
      </c>
      <c r="H697" s="77" t="s">
        <v>62</v>
      </c>
      <c r="I697" s="77">
        <v>2019</v>
      </c>
      <c r="J697" s="77">
        <v>0</v>
      </c>
      <c r="K697" s="77" t="s">
        <v>29</v>
      </c>
      <c r="L697" s="77" t="s">
        <v>29</v>
      </c>
      <c r="N697" s="77">
        <v>0</v>
      </c>
      <c r="O697" s="77">
        <v>0</v>
      </c>
      <c r="P697" s="77" t="s">
        <v>55</v>
      </c>
      <c r="Q697" s="77">
        <v>40.441694099999999</v>
      </c>
      <c r="R697" s="77">
        <v>-79.990086099999999</v>
      </c>
      <c r="S697" s="77">
        <v>1310.86774108551</v>
      </c>
      <c r="T697" s="77">
        <v>0.334724937387257</v>
      </c>
      <c r="U697" s="77">
        <v>181</v>
      </c>
      <c r="V697" s="77">
        <v>338</v>
      </c>
      <c r="W697" s="77">
        <v>7.2730000000000003E-2</v>
      </c>
      <c r="X697" s="77">
        <v>0</v>
      </c>
      <c r="Y697" s="77">
        <v>0</v>
      </c>
      <c r="Z697" s="77">
        <v>0</v>
      </c>
      <c r="AA697" s="77">
        <v>251.686606288419</v>
      </c>
      <c r="AB697" s="77">
        <v>0.40745493738725702</v>
      </c>
      <c r="AC697" s="77">
        <v>770.68660628841894</v>
      </c>
      <c r="AE697" s="87" t="str">
        <f t="shared" si="238"/>
        <v>Domestic</v>
      </c>
      <c r="AF697" s="82" t="str">
        <f t="shared" si="239"/>
        <v>student</v>
      </c>
      <c r="AI697" s="82">
        <f>'GDP per Capita'!N697</f>
        <v>63809.64</v>
      </c>
      <c r="AJ697" s="82">
        <f t="shared" si="240"/>
        <v>63809.64</v>
      </c>
      <c r="AK697" s="82">
        <f t="shared" si="241"/>
        <v>63809.64</v>
      </c>
      <c r="AL697" s="88">
        <f t="shared" si="242"/>
        <v>1.2077902434309595E-2</v>
      </c>
    </row>
    <row r="698" spans="1:38">
      <c r="A698" s="77" t="s">
        <v>81</v>
      </c>
      <c r="B698" s="77">
        <v>800</v>
      </c>
      <c r="C698" s="77">
        <v>41.704567750000002</v>
      </c>
      <c r="D698" s="77">
        <v>-86.238220260172596</v>
      </c>
      <c r="E698" s="77" t="s">
        <v>37</v>
      </c>
      <c r="F698" s="77">
        <v>525</v>
      </c>
      <c r="H698" s="77" t="s">
        <v>66</v>
      </c>
      <c r="I698" s="77">
        <v>2019</v>
      </c>
      <c r="J698" s="77">
        <v>525</v>
      </c>
      <c r="K698" s="77" t="s">
        <v>29</v>
      </c>
      <c r="L698" s="77" t="s">
        <v>29</v>
      </c>
      <c r="N698" s="77">
        <v>0</v>
      </c>
      <c r="O698" s="77">
        <v>0</v>
      </c>
      <c r="P698" s="77" t="s">
        <v>55</v>
      </c>
      <c r="Q698" s="77">
        <v>40.441694099999999</v>
      </c>
      <c r="R698" s="77">
        <v>-79.990086099999999</v>
      </c>
      <c r="S698" s="77">
        <v>1084.2347056629601</v>
      </c>
      <c r="T698" s="77">
        <v>0.30479922913162899</v>
      </c>
      <c r="U698" s="77">
        <v>181</v>
      </c>
      <c r="V698" s="77">
        <v>676</v>
      </c>
      <c r="W698" s="77">
        <v>0.14546000000000001</v>
      </c>
      <c r="X698" s="77">
        <v>0</v>
      </c>
      <c r="Y698" s="77">
        <v>0</v>
      </c>
      <c r="Z698" s="77">
        <v>0</v>
      </c>
      <c r="AA698" s="77">
        <v>208.17306348728999</v>
      </c>
      <c r="AB698" s="77">
        <v>0.45025922913162902</v>
      </c>
      <c r="AC698" s="77">
        <v>1590.1730634872899</v>
      </c>
      <c r="AE698" s="87" t="str">
        <f t="shared" si="238"/>
        <v>Domestic</v>
      </c>
      <c r="AF698" s="82" t="str">
        <f t="shared" si="239"/>
        <v>non-student</v>
      </c>
      <c r="AI698" s="82">
        <f>'GDP per Capita'!N698</f>
        <v>63809.64</v>
      </c>
      <c r="AJ698" s="82">
        <f t="shared" si="240"/>
        <v>63809.64</v>
      </c>
      <c r="AK698" s="82">
        <f t="shared" si="241"/>
        <v>63809.64</v>
      </c>
      <c r="AL698" s="88">
        <f t="shared" si="242"/>
        <v>2.4920577258973564E-2</v>
      </c>
    </row>
    <row r="699" spans="1:38">
      <c r="A699" s="77" t="s">
        <v>160</v>
      </c>
      <c r="B699" s="77">
        <v>801</v>
      </c>
      <c r="C699" s="77">
        <v>27.515868900000001</v>
      </c>
      <c r="D699" s="77">
        <v>-97.856109000000004</v>
      </c>
      <c r="E699" s="77" t="s">
        <v>37</v>
      </c>
      <c r="F699" s="77">
        <v>525</v>
      </c>
      <c r="H699" s="77" t="s">
        <v>66</v>
      </c>
      <c r="I699" s="77">
        <v>2019</v>
      </c>
      <c r="J699" s="77">
        <v>525</v>
      </c>
      <c r="K699" s="77" t="s">
        <v>29</v>
      </c>
      <c r="L699" s="77" t="s">
        <v>29</v>
      </c>
      <c r="N699" s="77">
        <v>0</v>
      </c>
      <c r="O699" s="77">
        <v>0</v>
      </c>
      <c r="P699" s="77" t="s">
        <v>55</v>
      </c>
      <c r="Q699" s="77">
        <v>40.441694099999999</v>
      </c>
      <c r="R699" s="77">
        <v>-79.990086099999999</v>
      </c>
      <c r="S699" s="77">
        <v>4356.8233206494397</v>
      </c>
      <c r="T699" s="77">
        <v>0.77892770470551598</v>
      </c>
      <c r="U699" s="77">
        <v>181</v>
      </c>
      <c r="V699" s="77">
        <v>676</v>
      </c>
      <c r="W699" s="77">
        <v>0.14546000000000001</v>
      </c>
      <c r="X699" s="77">
        <v>0</v>
      </c>
      <c r="Y699" s="77">
        <v>0</v>
      </c>
      <c r="Z699" s="77">
        <v>0</v>
      </c>
      <c r="AA699" s="77">
        <v>522.818798477933</v>
      </c>
      <c r="AB699" s="77">
        <v>0.92438770470551601</v>
      </c>
      <c r="AC699" s="77">
        <v>1904.8187984779299</v>
      </c>
      <c r="AE699" s="87" t="str">
        <f t="shared" si="238"/>
        <v>Domestic</v>
      </c>
      <c r="AF699" s="82" t="str">
        <f t="shared" si="239"/>
        <v>non-student</v>
      </c>
      <c r="AI699" s="82">
        <f>'GDP per Capita'!N699</f>
        <v>63809.64</v>
      </c>
      <c r="AJ699" s="82">
        <f t="shared" si="240"/>
        <v>63809.64</v>
      </c>
      <c r="AK699" s="82">
        <f t="shared" si="241"/>
        <v>63809.64</v>
      </c>
      <c r="AL699" s="88">
        <f t="shared" si="242"/>
        <v>2.9851583529979638E-2</v>
      </c>
    </row>
    <row r="700" spans="1:38">
      <c r="A700" s="77" t="s">
        <v>80</v>
      </c>
      <c r="B700" s="77">
        <v>802</v>
      </c>
      <c r="C700" s="77">
        <v>33.749098699999998</v>
      </c>
      <c r="D700" s="77">
        <v>-84.390184899999994</v>
      </c>
      <c r="E700" s="77" t="s">
        <v>38</v>
      </c>
      <c r="F700" s="77">
        <v>585</v>
      </c>
      <c r="H700" s="77" t="s">
        <v>64</v>
      </c>
      <c r="I700" s="77">
        <v>2019</v>
      </c>
      <c r="J700" s="77">
        <v>585</v>
      </c>
      <c r="K700" s="77" t="s">
        <v>29</v>
      </c>
      <c r="L700" s="77" t="s">
        <v>29</v>
      </c>
      <c r="N700" s="77">
        <v>0</v>
      </c>
      <c r="O700" s="77">
        <v>0</v>
      </c>
      <c r="P700" s="77" t="s">
        <v>55</v>
      </c>
      <c r="Q700" s="77">
        <v>40.441694099999999</v>
      </c>
      <c r="R700" s="77">
        <v>-79.990086099999999</v>
      </c>
      <c r="S700" s="77">
        <v>1680.0144462334499</v>
      </c>
      <c r="T700" s="77">
        <v>0.38346883115008401</v>
      </c>
      <c r="U700" s="77">
        <v>181</v>
      </c>
      <c r="V700" s="77">
        <v>338</v>
      </c>
      <c r="W700" s="77">
        <v>7.2730000000000003E-2</v>
      </c>
      <c r="X700" s="77">
        <v>0</v>
      </c>
      <c r="Y700" s="77">
        <v>0</v>
      </c>
      <c r="Z700" s="77">
        <v>0</v>
      </c>
      <c r="AA700" s="77">
        <v>322.56277367682202</v>
      </c>
      <c r="AB700" s="77">
        <v>0.45619883115008403</v>
      </c>
      <c r="AC700" s="77">
        <v>1426.5627736768199</v>
      </c>
      <c r="AE700" s="87" t="str">
        <f t="shared" si="238"/>
        <v>Domestic</v>
      </c>
      <c r="AF700" s="82" t="str">
        <f t="shared" si="239"/>
        <v>student</v>
      </c>
      <c r="AI700" s="82">
        <f>'GDP per Capita'!N700</f>
        <v>63809.64</v>
      </c>
      <c r="AJ700" s="82">
        <f t="shared" si="240"/>
        <v>63809.64</v>
      </c>
      <c r="AK700" s="82">
        <f t="shared" si="241"/>
        <v>63809.64</v>
      </c>
      <c r="AL700" s="88">
        <f t="shared" si="242"/>
        <v>2.2356540072578687E-2</v>
      </c>
    </row>
    <row r="701" spans="1:38">
      <c r="A701" s="77" t="s">
        <v>315</v>
      </c>
      <c r="B701" s="77">
        <v>803</v>
      </c>
      <c r="C701" s="77">
        <v>31.775415200000001</v>
      </c>
      <c r="D701" s="77">
        <v>-106.4646348</v>
      </c>
      <c r="E701" s="77" t="s">
        <v>39</v>
      </c>
      <c r="F701" s="77">
        <v>1135</v>
      </c>
      <c r="H701" s="77" t="s">
        <v>64</v>
      </c>
      <c r="I701" s="77">
        <v>2019</v>
      </c>
      <c r="J701" s="77">
        <v>1135</v>
      </c>
      <c r="K701" s="77" t="s">
        <v>29</v>
      </c>
      <c r="L701" s="77" t="s">
        <v>29</v>
      </c>
      <c r="N701" s="77">
        <v>0</v>
      </c>
      <c r="O701" s="77">
        <v>0</v>
      </c>
      <c r="P701" s="77" t="s">
        <v>55</v>
      </c>
      <c r="Q701" s="77">
        <v>40.441694099999999</v>
      </c>
      <c r="R701" s="77">
        <v>-79.990086099999999</v>
      </c>
      <c r="S701" s="77">
        <v>5107.50315325677</v>
      </c>
      <c r="T701" s="77">
        <v>0.891130316108114</v>
      </c>
      <c r="U701" s="77">
        <v>181</v>
      </c>
      <c r="V701" s="77">
        <v>676</v>
      </c>
      <c r="W701" s="77">
        <v>0.14546000000000001</v>
      </c>
      <c r="X701" s="77">
        <v>0</v>
      </c>
      <c r="Y701" s="77">
        <v>0</v>
      </c>
      <c r="Z701" s="77">
        <v>0</v>
      </c>
      <c r="AA701" s="77">
        <v>612.90037839081299</v>
      </c>
      <c r="AB701" s="77">
        <v>1.03659031610811</v>
      </c>
      <c r="AC701" s="77">
        <v>2604.9003783908101</v>
      </c>
      <c r="AE701" s="87" t="str">
        <f t="shared" si="238"/>
        <v>Domestic</v>
      </c>
      <c r="AF701" s="82" t="str">
        <f t="shared" si="239"/>
        <v>non-student</v>
      </c>
      <c r="AI701" s="82">
        <f>'GDP per Capita'!N701</f>
        <v>63809.64</v>
      </c>
      <c r="AJ701" s="82">
        <f t="shared" si="240"/>
        <v>63809.64</v>
      </c>
      <c r="AK701" s="82">
        <f t="shared" si="241"/>
        <v>63809.64</v>
      </c>
      <c r="AL701" s="88">
        <f t="shared" si="242"/>
        <v>4.0822991297095705E-2</v>
      </c>
    </row>
    <row r="702" spans="1:38">
      <c r="A702" s="77" t="s">
        <v>162</v>
      </c>
      <c r="B702" s="77">
        <v>804</v>
      </c>
      <c r="C702" s="77">
        <v>40.027145300000001</v>
      </c>
      <c r="D702" s="77">
        <v>-78.523744699999995</v>
      </c>
      <c r="E702" s="77" t="s">
        <v>42</v>
      </c>
      <c r="F702" s="77">
        <v>0</v>
      </c>
      <c r="H702" s="77" t="s">
        <v>63</v>
      </c>
      <c r="I702" s="77">
        <v>2019</v>
      </c>
      <c r="J702" s="77">
        <v>0</v>
      </c>
      <c r="K702" s="77" t="s">
        <v>29</v>
      </c>
      <c r="L702" s="77" t="s">
        <v>29</v>
      </c>
      <c r="N702" s="77">
        <v>0</v>
      </c>
      <c r="O702" s="77">
        <v>0</v>
      </c>
      <c r="P702" s="77" t="s">
        <v>55</v>
      </c>
      <c r="Q702" s="77">
        <v>40.441694099999999</v>
      </c>
      <c r="R702" s="77">
        <v>-79.990086099999999</v>
      </c>
      <c r="S702" s="77">
        <v>265.46524338624198</v>
      </c>
      <c r="T702" s="77">
        <v>0.19668499939884801</v>
      </c>
      <c r="U702" s="77">
        <v>181</v>
      </c>
      <c r="V702" s="77">
        <v>676</v>
      </c>
      <c r="W702" s="77">
        <v>0.14546000000000001</v>
      </c>
      <c r="X702" s="77">
        <v>0</v>
      </c>
      <c r="Y702" s="77">
        <v>0</v>
      </c>
      <c r="Z702" s="77">
        <v>0</v>
      </c>
      <c r="AA702" s="77">
        <v>50.9693267301585</v>
      </c>
      <c r="AB702" s="77">
        <v>0.34214499939884802</v>
      </c>
      <c r="AC702" s="77">
        <v>907.96932673015795</v>
      </c>
      <c r="AE702" s="87" t="str">
        <f t="shared" si="238"/>
        <v>Domestic</v>
      </c>
      <c r="AF702" s="82" t="str">
        <f t="shared" si="239"/>
        <v>non-student</v>
      </c>
      <c r="AI702" s="82">
        <f>'GDP per Capita'!N702</f>
        <v>63809.64</v>
      </c>
      <c r="AJ702" s="82">
        <f t="shared" si="240"/>
        <v>63809.64</v>
      </c>
      <c r="AK702" s="82">
        <f t="shared" si="241"/>
        <v>63809.64</v>
      </c>
      <c r="AL702" s="88">
        <f t="shared" si="242"/>
        <v>1.4229344135622109E-2</v>
      </c>
    </row>
    <row r="703" spans="1:38">
      <c r="A703" s="77" t="s">
        <v>150</v>
      </c>
      <c r="B703" s="77">
        <v>805</v>
      </c>
      <c r="C703" s="77">
        <v>43.157284999999902</v>
      </c>
      <c r="D703" s="77">
        <v>-77.615213999999995</v>
      </c>
      <c r="E703" s="77" t="s">
        <v>42</v>
      </c>
      <c r="F703" s="77">
        <v>0</v>
      </c>
      <c r="H703" s="77" t="s">
        <v>63</v>
      </c>
      <c r="I703" s="77">
        <v>2019</v>
      </c>
      <c r="J703" s="77">
        <v>0</v>
      </c>
      <c r="K703" s="77" t="s">
        <v>29</v>
      </c>
      <c r="L703" s="77" t="s">
        <v>29</v>
      </c>
      <c r="N703" s="77">
        <v>0</v>
      </c>
      <c r="O703" s="77">
        <v>0</v>
      </c>
      <c r="P703" s="77" t="s">
        <v>55</v>
      </c>
      <c r="Q703" s="77">
        <v>40.441694099999999</v>
      </c>
      <c r="R703" s="77">
        <v>-79.990086099999999</v>
      </c>
      <c r="S703" s="77">
        <v>720.85440702625795</v>
      </c>
      <c r="T703" s="77">
        <v>0.25681675922131703</v>
      </c>
      <c r="U703" s="77">
        <v>181</v>
      </c>
      <c r="V703" s="77">
        <v>676</v>
      </c>
      <c r="W703" s="77">
        <v>0.14546000000000001</v>
      </c>
      <c r="X703" s="77">
        <v>0</v>
      </c>
      <c r="Y703" s="77">
        <v>0</v>
      </c>
      <c r="Z703" s="77">
        <v>0</v>
      </c>
      <c r="AA703" s="77">
        <v>138.40404614904099</v>
      </c>
      <c r="AB703" s="77">
        <v>0.402276759221317</v>
      </c>
      <c r="AC703" s="77">
        <v>995.40404614904105</v>
      </c>
      <c r="AE703" s="87" t="str">
        <f t="shared" si="238"/>
        <v>Domestic</v>
      </c>
      <c r="AF703" s="82" t="str">
        <f t="shared" si="239"/>
        <v>non-student</v>
      </c>
      <c r="AI703" s="82">
        <f>'GDP per Capita'!N703</f>
        <v>63809.64</v>
      </c>
      <c r="AJ703" s="82">
        <f t="shared" si="240"/>
        <v>63809.64</v>
      </c>
      <c r="AK703" s="82">
        <f t="shared" si="241"/>
        <v>63809.64</v>
      </c>
      <c r="AL703" s="88">
        <f t="shared" si="242"/>
        <v>1.5599587243385813E-2</v>
      </c>
    </row>
    <row r="704" spans="1:38">
      <c r="A704" s="77" t="s">
        <v>316</v>
      </c>
      <c r="B704" s="77">
        <v>806</v>
      </c>
      <c r="C704" s="77">
        <v>46.7729322</v>
      </c>
      <c r="D704" s="77">
        <v>-92.125121800000002</v>
      </c>
      <c r="E704" s="77" t="s">
        <v>42</v>
      </c>
      <c r="F704" s="77">
        <v>685</v>
      </c>
      <c r="H704" s="77" t="s">
        <v>64</v>
      </c>
      <c r="I704" s="77">
        <v>2019</v>
      </c>
      <c r="J704" s="77">
        <v>685</v>
      </c>
      <c r="K704" s="77" t="s">
        <v>29</v>
      </c>
      <c r="L704" s="77" t="s">
        <v>29</v>
      </c>
      <c r="N704" s="77">
        <v>0</v>
      </c>
      <c r="O704" s="77">
        <v>0</v>
      </c>
      <c r="P704" s="77" t="s">
        <v>55</v>
      </c>
      <c r="Q704" s="77">
        <v>40.441694099999999</v>
      </c>
      <c r="R704" s="77">
        <v>-79.990086099999999</v>
      </c>
      <c r="S704" s="77">
        <v>2404.0989358382299</v>
      </c>
      <c r="T704" s="77">
        <v>0.47908040493471599</v>
      </c>
      <c r="U704" s="77">
        <v>181</v>
      </c>
      <c r="V704" s="77">
        <v>676</v>
      </c>
      <c r="W704" s="77">
        <v>0.14546000000000001</v>
      </c>
      <c r="X704" s="77">
        <v>0</v>
      </c>
      <c r="Y704" s="77">
        <v>0</v>
      </c>
      <c r="Z704" s="77">
        <v>0</v>
      </c>
      <c r="AA704" s="77">
        <v>461.58699568093999</v>
      </c>
      <c r="AB704" s="77">
        <v>0.62454040493471596</v>
      </c>
      <c r="AC704" s="77">
        <v>2003.5869956809399</v>
      </c>
      <c r="AE704" s="87" t="str">
        <f t="shared" si="238"/>
        <v>Domestic</v>
      </c>
      <c r="AF704" s="82" t="str">
        <f t="shared" si="239"/>
        <v>non-student</v>
      </c>
      <c r="AI704" s="82">
        <f>'GDP per Capita'!N704</f>
        <v>63809.64</v>
      </c>
      <c r="AJ704" s="82">
        <f t="shared" si="240"/>
        <v>63809.64</v>
      </c>
      <c r="AK704" s="82">
        <f t="shared" si="241"/>
        <v>63809.64</v>
      </c>
      <c r="AL704" s="88">
        <f t="shared" si="242"/>
        <v>3.1399440518406624E-2</v>
      </c>
    </row>
    <row r="705" spans="1:38">
      <c r="A705" s="77" t="s">
        <v>100</v>
      </c>
      <c r="B705" s="77">
        <v>807</v>
      </c>
      <c r="C705" s="77">
        <v>33.425505600000001</v>
      </c>
      <c r="D705" s="77">
        <v>-111.94001249999999</v>
      </c>
      <c r="E705" s="77" t="s">
        <v>43</v>
      </c>
      <c r="F705" s="77">
        <v>585</v>
      </c>
      <c r="H705" s="77" t="s">
        <v>64</v>
      </c>
      <c r="I705" s="77">
        <v>2019</v>
      </c>
      <c r="J705" s="77">
        <v>585</v>
      </c>
      <c r="K705" s="77" t="s">
        <v>29</v>
      </c>
      <c r="L705" s="77" t="s">
        <v>29</v>
      </c>
      <c r="N705" s="77">
        <v>0</v>
      </c>
      <c r="O705" s="77">
        <v>0</v>
      </c>
      <c r="P705" s="77" t="s">
        <v>55</v>
      </c>
      <c r="Q705" s="77">
        <v>40.441694099999999</v>
      </c>
      <c r="R705" s="77">
        <v>-79.990086099999999</v>
      </c>
      <c r="S705" s="77">
        <v>5854.5770348624001</v>
      </c>
      <c r="T705" s="77">
        <v>0.99240964067114101</v>
      </c>
      <c r="U705" s="77">
        <v>181</v>
      </c>
      <c r="V705" s="77">
        <v>676</v>
      </c>
      <c r="W705" s="77">
        <v>0.14546000000000001</v>
      </c>
      <c r="X705" s="77">
        <v>0</v>
      </c>
      <c r="Y705" s="77">
        <v>0</v>
      </c>
      <c r="Z705" s="77">
        <v>0</v>
      </c>
      <c r="AA705" s="77">
        <v>702.54924418348799</v>
      </c>
      <c r="AB705" s="77">
        <v>1.1378696406711399</v>
      </c>
      <c r="AC705" s="77">
        <v>2144.5492441834799</v>
      </c>
      <c r="AE705" s="87" t="str">
        <f t="shared" si="238"/>
        <v>Domestic</v>
      </c>
      <c r="AF705" s="82" t="str">
        <f t="shared" si="239"/>
        <v>non-student</v>
      </c>
      <c r="AI705" s="82">
        <f>'GDP per Capita'!N705</f>
        <v>63809.64</v>
      </c>
      <c r="AJ705" s="82">
        <f t="shared" si="240"/>
        <v>63809.64</v>
      </c>
      <c r="AK705" s="82">
        <f t="shared" si="241"/>
        <v>63809.64</v>
      </c>
      <c r="AL705" s="88">
        <f t="shared" si="242"/>
        <v>3.360854636044773E-2</v>
      </c>
    </row>
    <row r="706" spans="1:38">
      <c r="A706" s="77" t="s">
        <v>162</v>
      </c>
      <c r="B706" s="77">
        <v>808</v>
      </c>
      <c r="C706" s="77">
        <v>40.027145300000001</v>
      </c>
      <c r="D706" s="77">
        <v>-78.523744699999995</v>
      </c>
      <c r="E706" s="77" t="s">
        <v>39</v>
      </c>
      <c r="F706" s="77">
        <v>295</v>
      </c>
      <c r="H706" s="77" t="s">
        <v>65</v>
      </c>
      <c r="I706" s="77">
        <v>2019</v>
      </c>
      <c r="J706" s="77">
        <v>295</v>
      </c>
      <c r="K706" s="77" t="s">
        <v>29</v>
      </c>
      <c r="L706" s="77" t="s">
        <v>29</v>
      </c>
      <c r="N706" s="77">
        <v>0</v>
      </c>
      <c r="O706" s="77">
        <v>0</v>
      </c>
      <c r="P706" s="77" t="s">
        <v>55</v>
      </c>
      <c r="Q706" s="77">
        <v>40.441694099999999</v>
      </c>
      <c r="R706" s="77">
        <v>-79.990086099999999</v>
      </c>
      <c r="S706" s="77">
        <v>265.46524338624198</v>
      </c>
      <c r="T706" s="77">
        <v>0.19668499939884801</v>
      </c>
      <c r="U706" s="77">
        <v>181</v>
      </c>
      <c r="V706" s="77">
        <v>676</v>
      </c>
      <c r="W706" s="77">
        <v>0.14546000000000001</v>
      </c>
      <c r="X706" s="77">
        <v>0</v>
      </c>
      <c r="Y706" s="77">
        <v>0</v>
      </c>
      <c r="Z706" s="77">
        <v>0</v>
      </c>
      <c r="AA706" s="77">
        <v>50.9693267301585</v>
      </c>
      <c r="AB706" s="77">
        <v>0.34214499939884802</v>
      </c>
      <c r="AC706" s="77">
        <v>1202.96932673015</v>
      </c>
      <c r="AE706" s="87" t="str">
        <f t="shared" si="238"/>
        <v>Domestic</v>
      </c>
      <c r="AF706" s="82" t="str">
        <f t="shared" si="239"/>
        <v>non-student</v>
      </c>
      <c r="AI706" s="82">
        <f>'GDP per Capita'!N706</f>
        <v>63809.64</v>
      </c>
      <c r="AJ706" s="82">
        <f t="shared" si="240"/>
        <v>63809.64</v>
      </c>
      <c r="AK706" s="82">
        <f t="shared" si="241"/>
        <v>63809.64</v>
      </c>
      <c r="AL706" s="88">
        <f t="shared" si="242"/>
        <v>1.8852470045750924E-2</v>
      </c>
    </row>
    <row r="707" spans="1:38">
      <c r="A707" s="77" t="s">
        <v>88</v>
      </c>
      <c r="B707" s="77">
        <v>809</v>
      </c>
      <c r="C707" s="77">
        <v>36.789949799999903</v>
      </c>
      <c r="D707" s="77">
        <v>127.0026769</v>
      </c>
      <c r="E707" s="77" t="s">
        <v>37</v>
      </c>
      <c r="F707" s="77">
        <v>585</v>
      </c>
      <c r="H707" s="77" t="s">
        <v>64</v>
      </c>
      <c r="I707" s="77">
        <v>2019</v>
      </c>
      <c r="J707" s="77">
        <v>585</v>
      </c>
      <c r="K707" s="77" t="s">
        <v>317</v>
      </c>
      <c r="L707" s="77" t="s">
        <v>30</v>
      </c>
      <c r="N707" s="77">
        <v>0</v>
      </c>
      <c r="O707" s="77">
        <v>0</v>
      </c>
      <c r="P707" s="77" t="s">
        <v>55</v>
      </c>
      <c r="Q707" s="77">
        <v>40.441694099999999</v>
      </c>
      <c r="R707" s="77">
        <v>-79.990086099999999</v>
      </c>
      <c r="S707" s="77">
        <v>21993.150084974899</v>
      </c>
      <c r="T707" s="77">
        <v>3.42040665542901</v>
      </c>
      <c r="U707" s="77">
        <v>181</v>
      </c>
      <c r="V707" s="77">
        <v>676</v>
      </c>
      <c r="W707" s="77">
        <v>0.14546000000000001</v>
      </c>
      <c r="X707" s="77">
        <v>0</v>
      </c>
      <c r="Y707" s="77">
        <v>0</v>
      </c>
      <c r="Z707" s="77">
        <v>0</v>
      </c>
      <c r="AA707" s="77">
        <v>2012.3732327752</v>
      </c>
      <c r="AB707" s="77">
        <v>3.5658666554290099</v>
      </c>
      <c r="AC707" s="77">
        <v>3454.3732327752</v>
      </c>
      <c r="AE707" s="87" t="str">
        <f t="shared" ref="AE707:AE770" si="243">IF(K707&lt;&gt;"USA",IF(K707&lt;&gt;"Unknown","International","Unknown"),"Domestic")</f>
        <v>International</v>
      </c>
      <c r="AF707" s="82" t="str">
        <f t="shared" ref="AF707:AF770" si="244">IF(E707="Undergraduate Student","student",IF(E707="Graduate Student","student","non-student"))</f>
        <v>non-student</v>
      </c>
      <c r="AI707" s="82">
        <f>'GDP per Capita'!N707</f>
        <v>32154.02</v>
      </c>
      <c r="AJ707" s="82">
        <f t="shared" ref="AJ707:AJ770" si="245">IFERROR(AI707,"")</f>
        <v>32154.02</v>
      </c>
      <c r="AK707" s="82">
        <f t="shared" ref="AK707:AK770" si="246">IFERROR(AI707,AVERAGE(AJ$2:AJ$2538))</f>
        <v>32154.02</v>
      </c>
      <c r="AL707" s="88">
        <f t="shared" ref="AL707:AL770" si="247">AC707/AK707</f>
        <v>0.10743207949659793</v>
      </c>
    </row>
    <row r="708" spans="1:38">
      <c r="A708" s="77" t="s">
        <v>240</v>
      </c>
      <c r="B708" s="77">
        <v>810</v>
      </c>
      <c r="C708" s="77">
        <v>38.029305999999998</v>
      </c>
      <c r="D708" s="77">
        <v>-78.476678100000001</v>
      </c>
      <c r="E708" s="77" t="s">
        <v>38</v>
      </c>
      <c r="F708" s="77">
        <v>295</v>
      </c>
      <c r="H708" s="77" t="s">
        <v>65</v>
      </c>
      <c r="I708" s="77">
        <v>2019</v>
      </c>
      <c r="J708" s="77">
        <v>295</v>
      </c>
      <c r="K708" s="77" t="s">
        <v>29</v>
      </c>
      <c r="L708" s="77" t="s">
        <v>29</v>
      </c>
      <c r="N708" s="77">
        <v>0</v>
      </c>
      <c r="O708" s="77">
        <v>0</v>
      </c>
      <c r="P708" s="77" t="s">
        <v>55</v>
      </c>
      <c r="Q708" s="77">
        <v>40.441694099999999</v>
      </c>
      <c r="R708" s="77">
        <v>-79.990086099999999</v>
      </c>
      <c r="S708" s="77">
        <v>596.44784251655096</v>
      </c>
      <c r="T708" s="77">
        <v>0.24038952235507099</v>
      </c>
      <c r="U708" s="77">
        <v>181</v>
      </c>
      <c r="V708" s="77">
        <v>338</v>
      </c>
      <c r="W708" s="77">
        <v>7.2730000000000003E-2</v>
      </c>
      <c r="X708" s="77">
        <v>0</v>
      </c>
      <c r="Y708" s="77">
        <v>0</v>
      </c>
      <c r="Z708" s="77">
        <v>0</v>
      </c>
      <c r="AA708" s="77">
        <v>114.51798576317699</v>
      </c>
      <c r="AB708" s="77">
        <v>0.31311952235507101</v>
      </c>
      <c r="AC708" s="77">
        <v>928.51798576317697</v>
      </c>
      <c r="AE708" s="87" t="str">
        <f t="shared" si="243"/>
        <v>Domestic</v>
      </c>
      <c r="AF708" s="82" t="str">
        <f t="shared" si="244"/>
        <v>student</v>
      </c>
      <c r="AI708" s="82">
        <f>'GDP per Capita'!N708</f>
        <v>63809.64</v>
      </c>
      <c r="AJ708" s="82">
        <f t="shared" si="245"/>
        <v>63809.64</v>
      </c>
      <c r="AK708" s="82">
        <f t="shared" si="246"/>
        <v>63809.64</v>
      </c>
      <c r="AL708" s="88">
        <f t="shared" si="247"/>
        <v>1.4551374772889755E-2</v>
      </c>
    </row>
    <row r="709" spans="1:38">
      <c r="A709" s="77" t="s">
        <v>317</v>
      </c>
      <c r="B709" s="77">
        <v>811</v>
      </c>
      <c r="C709" s="77">
        <v>36.638391999999897</v>
      </c>
      <c r="D709" s="77">
        <v>127.69611879999999</v>
      </c>
      <c r="E709" s="77" t="s">
        <v>42</v>
      </c>
      <c r="F709" s="77">
        <v>685</v>
      </c>
      <c r="H709" s="77" t="s">
        <v>64</v>
      </c>
      <c r="I709" s="77">
        <v>2019</v>
      </c>
      <c r="J709" s="77">
        <v>685</v>
      </c>
      <c r="K709" s="77" t="s">
        <v>317</v>
      </c>
      <c r="L709" s="77" t="s">
        <v>30</v>
      </c>
      <c r="N709" s="77">
        <v>0</v>
      </c>
      <c r="O709" s="77">
        <v>0</v>
      </c>
      <c r="P709" s="77" t="s">
        <v>55</v>
      </c>
      <c r="Q709" s="77">
        <v>40.441694099999999</v>
      </c>
      <c r="R709" s="77">
        <v>-79.990086099999999</v>
      </c>
      <c r="S709" s="77">
        <v>21980.943215749201</v>
      </c>
      <c r="T709" s="77">
        <v>3.4183967140328999</v>
      </c>
      <c r="U709" s="77">
        <v>181</v>
      </c>
      <c r="V709" s="77">
        <v>676</v>
      </c>
      <c r="W709" s="77">
        <v>0.14546000000000001</v>
      </c>
      <c r="X709" s="77">
        <v>0</v>
      </c>
      <c r="Y709" s="77">
        <v>0</v>
      </c>
      <c r="Z709" s="77">
        <v>0</v>
      </c>
      <c r="AA709" s="77">
        <v>2011.25630424105</v>
      </c>
      <c r="AB709" s="77">
        <v>3.5638567140328998</v>
      </c>
      <c r="AC709" s="77">
        <v>3553.2563042410502</v>
      </c>
      <c r="AE709" s="87" t="str">
        <f t="shared" si="243"/>
        <v>International</v>
      </c>
      <c r="AF709" s="82" t="str">
        <f t="shared" si="244"/>
        <v>non-student</v>
      </c>
      <c r="AI709" s="82">
        <f>'GDP per Capita'!N709</f>
        <v>32154.02</v>
      </c>
      <c r="AJ709" s="82">
        <f t="shared" si="245"/>
        <v>32154.02</v>
      </c>
      <c r="AK709" s="82">
        <f t="shared" si="246"/>
        <v>32154.02</v>
      </c>
      <c r="AL709" s="88">
        <f t="shared" si="247"/>
        <v>0.11050737370447149</v>
      </c>
    </row>
    <row r="710" spans="1:38">
      <c r="A710" s="77" t="s">
        <v>318</v>
      </c>
      <c r="B710" s="77">
        <v>812</v>
      </c>
      <c r="C710" s="77">
        <v>24.993922999999999</v>
      </c>
      <c r="D710" s="77">
        <v>121.30168</v>
      </c>
      <c r="E710" s="77" t="s">
        <v>37</v>
      </c>
      <c r="F710" s="77">
        <v>585</v>
      </c>
      <c r="H710" s="77" t="s">
        <v>64</v>
      </c>
      <c r="I710" s="77">
        <v>2019</v>
      </c>
      <c r="J710" s="77">
        <v>585</v>
      </c>
      <c r="K710" s="77" t="s">
        <v>362</v>
      </c>
      <c r="L710" s="77" t="s">
        <v>30</v>
      </c>
      <c r="N710" s="77">
        <v>0</v>
      </c>
      <c r="O710" s="77">
        <v>0</v>
      </c>
      <c r="P710" s="77" t="s">
        <v>55</v>
      </c>
      <c r="Q710" s="77">
        <v>40.441694099999999</v>
      </c>
      <c r="R710" s="77">
        <v>-79.990086099999999</v>
      </c>
      <c r="S710" s="77">
        <v>24825.704269197398</v>
      </c>
      <c r="T710" s="77">
        <v>3.8939056148716902</v>
      </c>
      <c r="U710" s="77">
        <v>181</v>
      </c>
      <c r="V710" s="77">
        <v>676</v>
      </c>
      <c r="W710" s="77">
        <v>0.14546000000000001</v>
      </c>
      <c r="X710" s="77">
        <v>0</v>
      </c>
      <c r="Y710" s="77">
        <v>0</v>
      </c>
      <c r="Z710" s="77">
        <v>0</v>
      </c>
      <c r="AA710" s="77">
        <v>2271.5519406315598</v>
      </c>
      <c r="AB710" s="77">
        <v>4.0393656148716897</v>
      </c>
      <c r="AC710" s="77">
        <v>3713.5519406315598</v>
      </c>
      <c r="AE710" s="87" t="str">
        <f t="shared" si="243"/>
        <v>International</v>
      </c>
      <c r="AF710" s="82" t="str">
        <f t="shared" si="244"/>
        <v>non-student</v>
      </c>
      <c r="AI710" s="82">
        <f>'GDP per Capita'!N710</f>
        <v>10121.299999999999</v>
      </c>
      <c r="AJ710" s="82">
        <f t="shared" si="245"/>
        <v>10121.299999999999</v>
      </c>
      <c r="AK710" s="82">
        <f t="shared" si="246"/>
        <v>10121.299999999999</v>
      </c>
      <c r="AL710" s="88">
        <f t="shared" si="247"/>
        <v>0.36690464077060853</v>
      </c>
    </row>
    <row r="711" spans="1:38">
      <c r="A711" s="77" t="s">
        <v>148</v>
      </c>
      <c r="B711" s="77">
        <v>813</v>
      </c>
      <c r="C711" s="77">
        <v>30.851592699999902</v>
      </c>
      <c r="D711" s="77">
        <v>34.782575899999998</v>
      </c>
      <c r="E711" s="77" t="s">
        <v>43</v>
      </c>
      <c r="F711" s="77">
        <v>295</v>
      </c>
      <c r="H711" s="77" t="s">
        <v>65</v>
      </c>
      <c r="I711" s="77">
        <v>2019</v>
      </c>
      <c r="J711" s="77">
        <v>295</v>
      </c>
      <c r="K711" s="77" t="s">
        <v>518</v>
      </c>
      <c r="L711" s="77" t="s">
        <v>32</v>
      </c>
      <c r="N711" s="77">
        <v>0</v>
      </c>
      <c r="O711" s="77">
        <v>0</v>
      </c>
      <c r="P711" s="77" t="s">
        <v>55</v>
      </c>
      <c r="Q711" s="77">
        <v>40.441694099999999</v>
      </c>
      <c r="R711" s="77">
        <v>-79.990086099999999</v>
      </c>
      <c r="S711" s="77">
        <v>19264.504793151598</v>
      </c>
      <c r="T711" s="77">
        <v>2.9776485055250101</v>
      </c>
      <c r="U711" s="77">
        <v>181</v>
      </c>
      <c r="V711" s="77">
        <v>676</v>
      </c>
      <c r="W711" s="77">
        <v>0.14546000000000001</v>
      </c>
      <c r="X711" s="77">
        <v>0</v>
      </c>
      <c r="Y711" s="77">
        <v>0</v>
      </c>
      <c r="Z711" s="77">
        <v>0</v>
      </c>
      <c r="AA711" s="77">
        <v>1762.70218857337</v>
      </c>
      <c r="AB711" s="77">
        <v>3.1231085055250101</v>
      </c>
      <c r="AC711" s="77">
        <v>2914.7021885733702</v>
      </c>
      <c r="AE711" s="87" t="str">
        <f t="shared" si="243"/>
        <v>International</v>
      </c>
      <c r="AF711" s="82" t="str">
        <f t="shared" si="244"/>
        <v>non-student</v>
      </c>
      <c r="AI711" s="82">
        <f>'GDP per Capita'!N711</f>
        <v>41377.49</v>
      </c>
      <c r="AJ711" s="82">
        <f t="shared" si="245"/>
        <v>41377.49</v>
      </c>
      <c r="AK711" s="82">
        <f t="shared" si="246"/>
        <v>41377.49</v>
      </c>
      <c r="AL711" s="88">
        <f t="shared" si="247"/>
        <v>7.0441735073185213E-2</v>
      </c>
    </row>
    <row r="712" spans="1:38">
      <c r="A712" s="77" t="s">
        <v>319</v>
      </c>
      <c r="B712" s="77">
        <v>814</v>
      </c>
      <c r="C712" s="77">
        <v>38.706045699999997</v>
      </c>
      <c r="D712" s="77">
        <v>-88.094935199999995</v>
      </c>
      <c r="E712" s="77" t="s">
        <v>41</v>
      </c>
      <c r="F712" s="77">
        <v>585</v>
      </c>
      <c r="H712" s="77" t="s">
        <v>64</v>
      </c>
      <c r="I712" s="77">
        <v>2019</v>
      </c>
      <c r="J712" s="77">
        <v>585</v>
      </c>
      <c r="K712" s="77" t="s">
        <v>29</v>
      </c>
      <c r="L712" s="77" t="s">
        <v>29</v>
      </c>
      <c r="N712" s="77">
        <v>0</v>
      </c>
      <c r="O712" s="77">
        <v>0</v>
      </c>
      <c r="P712" s="77" t="s">
        <v>55</v>
      </c>
      <c r="Q712" s="77">
        <v>40.441694099999999</v>
      </c>
      <c r="R712" s="77">
        <v>-79.990086099999999</v>
      </c>
      <c r="S712" s="77">
        <v>1441.3397624305701</v>
      </c>
      <c r="T712" s="77">
        <v>0.35195308613889298</v>
      </c>
      <c r="U712" s="77">
        <v>181</v>
      </c>
      <c r="V712" s="77">
        <v>676</v>
      </c>
      <c r="W712" s="77">
        <v>0.14546000000000001</v>
      </c>
      <c r="X712" s="77">
        <v>0</v>
      </c>
      <c r="Y712" s="77">
        <v>0</v>
      </c>
      <c r="Z712" s="77">
        <v>0</v>
      </c>
      <c r="AA712" s="77">
        <v>276.73723438667099</v>
      </c>
      <c r="AB712" s="77">
        <v>0.49741308613889301</v>
      </c>
      <c r="AC712" s="77">
        <v>1718.73723438667</v>
      </c>
      <c r="AE712" s="87" t="str">
        <f t="shared" si="243"/>
        <v>Domestic</v>
      </c>
      <c r="AF712" s="82" t="str">
        <f t="shared" si="244"/>
        <v>non-student</v>
      </c>
      <c r="AI712" s="82">
        <f>'GDP per Capita'!N712</f>
        <v>63809.64</v>
      </c>
      <c r="AJ712" s="82">
        <f t="shared" si="245"/>
        <v>63809.64</v>
      </c>
      <c r="AK712" s="82">
        <f t="shared" si="246"/>
        <v>63809.64</v>
      </c>
      <c r="AL712" s="88">
        <f t="shared" si="247"/>
        <v>2.693538522371651E-2</v>
      </c>
    </row>
    <row r="713" spans="1:38">
      <c r="A713" s="77" t="s">
        <v>89</v>
      </c>
      <c r="B713" s="77">
        <v>815</v>
      </c>
      <c r="C713" s="77">
        <v>39.962260100000002</v>
      </c>
      <c r="D713" s="77">
        <v>-83.000706499999893</v>
      </c>
      <c r="E713" s="77" t="s">
        <v>38</v>
      </c>
      <c r="F713" s="77">
        <v>295</v>
      </c>
      <c r="H713" s="77" t="s">
        <v>65</v>
      </c>
      <c r="I713" s="77">
        <v>2019</v>
      </c>
      <c r="J713" s="77">
        <v>295</v>
      </c>
      <c r="K713" s="77" t="s">
        <v>29</v>
      </c>
      <c r="L713" s="77" t="s">
        <v>29</v>
      </c>
      <c r="N713" s="77">
        <v>0</v>
      </c>
      <c r="O713" s="77">
        <v>0</v>
      </c>
      <c r="P713" s="77" t="s">
        <v>55</v>
      </c>
      <c r="Q713" s="77">
        <v>40.441694099999999</v>
      </c>
      <c r="R713" s="77">
        <v>-79.990086099999999</v>
      </c>
      <c r="S713" s="77">
        <v>522.33975484254802</v>
      </c>
      <c r="T713" s="77">
        <v>0.23060393656445599</v>
      </c>
      <c r="U713" s="77">
        <v>181</v>
      </c>
      <c r="V713" s="77">
        <v>338</v>
      </c>
      <c r="W713" s="77">
        <v>7.2730000000000003E-2</v>
      </c>
      <c r="X713" s="77">
        <v>0</v>
      </c>
      <c r="Y713" s="77">
        <v>0</v>
      </c>
      <c r="Z713" s="77">
        <v>0</v>
      </c>
      <c r="AA713" s="77">
        <v>100.289232929769</v>
      </c>
      <c r="AB713" s="77">
        <v>0.30333393656445601</v>
      </c>
      <c r="AC713" s="77">
        <v>914.28923292976901</v>
      </c>
      <c r="AE713" s="87" t="str">
        <f t="shared" si="243"/>
        <v>Domestic</v>
      </c>
      <c r="AF713" s="82" t="str">
        <f t="shared" si="244"/>
        <v>student</v>
      </c>
      <c r="AI713" s="82">
        <f>'GDP per Capita'!N713</f>
        <v>63809.64</v>
      </c>
      <c r="AJ713" s="82">
        <f t="shared" si="245"/>
        <v>63809.64</v>
      </c>
      <c r="AK713" s="82">
        <f t="shared" si="246"/>
        <v>63809.64</v>
      </c>
      <c r="AL713" s="88">
        <f t="shared" si="247"/>
        <v>1.4328387261388232E-2</v>
      </c>
    </row>
    <row r="714" spans="1:38">
      <c r="A714" s="77" t="s">
        <v>137</v>
      </c>
      <c r="B714" s="77">
        <v>816</v>
      </c>
      <c r="C714" s="77">
        <v>40.7127281</v>
      </c>
      <c r="D714" s="77">
        <v>-74.006015199999993</v>
      </c>
      <c r="E714" s="77" t="s">
        <v>38</v>
      </c>
      <c r="F714" s="77">
        <v>295</v>
      </c>
      <c r="H714" s="77" t="s">
        <v>65</v>
      </c>
      <c r="I714" s="77">
        <v>2019</v>
      </c>
      <c r="J714" s="77">
        <v>295</v>
      </c>
      <c r="K714" s="77" t="s">
        <v>29</v>
      </c>
      <c r="L714" s="77" t="s">
        <v>29</v>
      </c>
      <c r="N714" s="77">
        <v>0</v>
      </c>
      <c r="O714" s="77">
        <v>0</v>
      </c>
      <c r="P714" s="77" t="s">
        <v>55</v>
      </c>
      <c r="Q714" s="77">
        <v>40.441694099999999</v>
      </c>
      <c r="R714" s="77">
        <v>-79.990086099999999</v>
      </c>
      <c r="S714" s="77">
        <v>1012.37994987894</v>
      </c>
      <c r="T714" s="77">
        <v>0.29531118404427897</v>
      </c>
      <c r="U714" s="77">
        <v>181</v>
      </c>
      <c r="V714" s="77">
        <v>338</v>
      </c>
      <c r="W714" s="77">
        <v>7.2730000000000003E-2</v>
      </c>
      <c r="X714" s="77">
        <v>0</v>
      </c>
      <c r="Y714" s="77">
        <v>0</v>
      </c>
      <c r="Z714" s="77">
        <v>0</v>
      </c>
      <c r="AA714" s="77">
        <v>194.37695037675701</v>
      </c>
      <c r="AB714" s="77">
        <v>0.36804118404427899</v>
      </c>
      <c r="AC714" s="77">
        <v>1008.37695037675</v>
      </c>
      <c r="AE714" s="87" t="str">
        <f t="shared" si="243"/>
        <v>Domestic</v>
      </c>
      <c r="AF714" s="82" t="str">
        <f t="shared" si="244"/>
        <v>student</v>
      </c>
      <c r="AI714" s="82">
        <f>'GDP per Capita'!N714</f>
        <v>63809.64</v>
      </c>
      <c r="AJ714" s="82">
        <f t="shared" si="245"/>
        <v>63809.64</v>
      </c>
      <c r="AK714" s="82">
        <f t="shared" si="246"/>
        <v>63809.64</v>
      </c>
      <c r="AL714" s="88">
        <f t="shared" si="247"/>
        <v>1.5802893581232397E-2</v>
      </c>
    </row>
    <row r="715" spans="1:38">
      <c r="A715" s="77" t="s">
        <v>130</v>
      </c>
      <c r="B715" s="77">
        <v>817</v>
      </c>
      <c r="C715" s="77">
        <v>42.8867166</v>
      </c>
      <c r="D715" s="77">
        <v>-78.878392199999993</v>
      </c>
      <c r="E715" s="77" t="s">
        <v>38</v>
      </c>
      <c r="F715" s="77">
        <v>295</v>
      </c>
      <c r="H715" s="77" t="s">
        <v>65</v>
      </c>
      <c r="I715" s="77">
        <v>2019</v>
      </c>
      <c r="J715" s="77">
        <v>295</v>
      </c>
      <c r="K715" s="77" t="s">
        <v>29</v>
      </c>
      <c r="L715" s="77" t="s">
        <v>29</v>
      </c>
      <c r="N715" s="77">
        <v>0</v>
      </c>
      <c r="O715" s="77">
        <v>0</v>
      </c>
      <c r="P715" s="77" t="s">
        <v>55</v>
      </c>
      <c r="Q715" s="77">
        <v>40.441694099999999</v>
      </c>
      <c r="R715" s="77">
        <v>-79.990086099999999</v>
      </c>
      <c r="S715" s="77">
        <v>574.24457182179799</v>
      </c>
      <c r="T715" s="77">
        <v>0.23745769646352299</v>
      </c>
      <c r="U715" s="77">
        <v>181</v>
      </c>
      <c r="V715" s="77">
        <v>338</v>
      </c>
      <c r="W715" s="77">
        <v>7.2730000000000003E-2</v>
      </c>
      <c r="X715" s="77">
        <v>0</v>
      </c>
      <c r="Y715" s="77">
        <v>0</v>
      </c>
      <c r="Z715" s="77">
        <v>0</v>
      </c>
      <c r="AA715" s="77">
        <v>110.254957789785</v>
      </c>
      <c r="AB715" s="77">
        <v>0.31018769646352301</v>
      </c>
      <c r="AC715" s="77">
        <v>924.25495778978495</v>
      </c>
      <c r="AE715" s="87" t="str">
        <f t="shared" si="243"/>
        <v>Domestic</v>
      </c>
      <c r="AF715" s="82" t="str">
        <f t="shared" si="244"/>
        <v>student</v>
      </c>
      <c r="AI715" s="82">
        <f>'GDP per Capita'!N715</f>
        <v>63809.64</v>
      </c>
      <c r="AJ715" s="82">
        <f t="shared" si="245"/>
        <v>63809.64</v>
      </c>
      <c r="AK715" s="82">
        <f t="shared" si="246"/>
        <v>63809.64</v>
      </c>
      <c r="AL715" s="88">
        <f t="shared" si="247"/>
        <v>1.4484566247196896E-2</v>
      </c>
    </row>
    <row r="716" spans="1:38">
      <c r="A716" s="77" t="s">
        <v>106</v>
      </c>
      <c r="B716" s="77">
        <v>818</v>
      </c>
      <c r="C716" s="77">
        <v>34.053690899999999</v>
      </c>
      <c r="D716" s="77">
        <v>-118.2427666</v>
      </c>
      <c r="E716" s="77" t="s">
        <v>38</v>
      </c>
      <c r="F716" s="77">
        <v>295</v>
      </c>
      <c r="H716" s="77" t="s">
        <v>65</v>
      </c>
      <c r="I716" s="77">
        <v>2019</v>
      </c>
      <c r="J716" s="77">
        <v>295</v>
      </c>
      <c r="K716" s="77" t="s">
        <v>29</v>
      </c>
      <c r="L716" s="77" t="s">
        <v>29</v>
      </c>
      <c r="N716" s="77">
        <v>0</v>
      </c>
      <c r="O716" s="77">
        <v>0</v>
      </c>
      <c r="P716" s="77" t="s">
        <v>55</v>
      </c>
      <c r="Q716" s="77">
        <v>40.441694099999999</v>
      </c>
      <c r="R716" s="77">
        <v>-79.990086099999999</v>
      </c>
      <c r="S716" s="77">
        <v>6863.4431563278204</v>
      </c>
      <c r="T716" s="77">
        <v>1.1307405863679401</v>
      </c>
      <c r="U716" s="77">
        <v>181</v>
      </c>
      <c r="V716" s="77">
        <v>338</v>
      </c>
      <c r="W716" s="77">
        <v>7.2730000000000003E-2</v>
      </c>
      <c r="X716" s="77">
        <v>0</v>
      </c>
      <c r="Y716" s="77">
        <v>0</v>
      </c>
      <c r="Z716" s="77">
        <v>0</v>
      </c>
      <c r="AA716" s="77">
        <v>823.61317875933798</v>
      </c>
      <c r="AB716" s="77">
        <v>1.20347058636794</v>
      </c>
      <c r="AC716" s="77">
        <v>1637.6131787593299</v>
      </c>
      <c r="AE716" s="87" t="str">
        <f t="shared" si="243"/>
        <v>Domestic</v>
      </c>
      <c r="AF716" s="82" t="str">
        <f t="shared" si="244"/>
        <v>student</v>
      </c>
      <c r="AI716" s="82">
        <f>'GDP per Capita'!N716</f>
        <v>63809.64</v>
      </c>
      <c r="AJ716" s="82">
        <f t="shared" si="245"/>
        <v>63809.64</v>
      </c>
      <c r="AK716" s="82">
        <f t="shared" si="246"/>
        <v>63809.64</v>
      </c>
      <c r="AL716" s="88">
        <f t="shared" si="247"/>
        <v>2.5664040398274145E-2</v>
      </c>
    </row>
    <row r="717" spans="1:38">
      <c r="A717" s="77" t="s">
        <v>125</v>
      </c>
      <c r="B717" s="77">
        <v>819</v>
      </c>
      <c r="C717" s="77">
        <v>42.3750997</v>
      </c>
      <c r="D717" s="77">
        <v>-71.105615700000001</v>
      </c>
      <c r="E717" s="77" t="s">
        <v>43</v>
      </c>
      <c r="F717" s="77">
        <v>585</v>
      </c>
      <c r="H717" s="77" t="s">
        <v>64</v>
      </c>
      <c r="I717" s="77">
        <v>2019</v>
      </c>
      <c r="J717" s="77">
        <v>585</v>
      </c>
      <c r="K717" s="77" t="s">
        <v>29</v>
      </c>
      <c r="L717" s="77" t="s">
        <v>29</v>
      </c>
      <c r="N717" s="77">
        <v>0</v>
      </c>
      <c r="O717" s="77">
        <v>0</v>
      </c>
      <c r="P717" s="77" t="s">
        <v>55</v>
      </c>
      <c r="Q717" s="77">
        <v>40.441694099999999</v>
      </c>
      <c r="R717" s="77">
        <v>-79.990086099999999</v>
      </c>
      <c r="S717" s="77">
        <v>1542.1599172062499</v>
      </c>
      <c r="T717" s="77">
        <v>0.36526586082983298</v>
      </c>
      <c r="U717" s="77">
        <v>181</v>
      </c>
      <c r="V717" s="77">
        <v>676</v>
      </c>
      <c r="W717" s="77">
        <v>0.14546000000000001</v>
      </c>
      <c r="X717" s="77">
        <v>0</v>
      </c>
      <c r="Y717" s="77">
        <v>0</v>
      </c>
      <c r="Z717" s="77">
        <v>0</v>
      </c>
      <c r="AA717" s="77">
        <v>296.09470410360001</v>
      </c>
      <c r="AB717" s="77">
        <v>0.51072586082983296</v>
      </c>
      <c r="AC717" s="77">
        <v>1738.0947041036</v>
      </c>
      <c r="AE717" s="87" t="str">
        <f t="shared" si="243"/>
        <v>Domestic</v>
      </c>
      <c r="AF717" s="82" t="str">
        <f t="shared" si="244"/>
        <v>non-student</v>
      </c>
      <c r="AI717" s="82">
        <f>'GDP per Capita'!N717</f>
        <v>63809.64</v>
      </c>
      <c r="AJ717" s="82">
        <f t="shared" si="245"/>
        <v>63809.64</v>
      </c>
      <c r="AK717" s="82">
        <f t="shared" si="246"/>
        <v>63809.64</v>
      </c>
      <c r="AL717" s="88">
        <f t="shared" si="247"/>
        <v>2.7238748002709309E-2</v>
      </c>
    </row>
    <row r="718" spans="1:38">
      <c r="A718" s="77" t="s">
        <v>90</v>
      </c>
      <c r="B718" s="77">
        <v>820</v>
      </c>
      <c r="C718" s="77">
        <v>1.3408629999999999</v>
      </c>
      <c r="D718" s="77">
        <v>103.83039182212001</v>
      </c>
      <c r="E718" s="77" t="s">
        <v>38</v>
      </c>
      <c r="F718" s="77">
        <v>735</v>
      </c>
      <c r="H718" s="77" t="s">
        <v>65</v>
      </c>
      <c r="I718" s="77">
        <v>2019</v>
      </c>
      <c r="J718" s="77">
        <v>735</v>
      </c>
      <c r="K718" s="77" t="s">
        <v>573</v>
      </c>
      <c r="L718" s="77" t="s">
        <v>30</v>
      </c>
      <c r="N718" s="77">
        <v>0</v>
      </c>
      <c r="O718" s="77">
        <v>0</v>
      </c>
      <c r="P718" s="77" t="s">
        <v>55</v>
      </c>
      <c r="Q718" s="77">
        <v>40.441694099999999</v>
      </c>
      <c r="R718" s="77">
        <v>-79.990086099999999</v>
      </c>
      <c r="S718" s="77">
        <v>30705.911406315699</v>
      </c>
      <c r="T718" s="77">
        <v>4.9220040112130299</v>
      </c>
      <c r="U718" s="77">
        <v>181</v>
      </c>
      <c r="V718" s="77">
        <v>338</v>
      </c>
      <c r="W718" s="77">
        <v>7.2730000000000003E-2</v>
      </c>
      <c r="X718" s="77">
        <v>0</v>
      </c>
      <c r="Y718" s="77">
        <v>0</v>
      </c>
      <c r="Z718" s="77">
        <v>0</v>
      </c>
      <c r="AA718" s="77">
        <v>2809.5908936778801</v>
      </c>
      <c r="AB718" s="77">
        <v>4.9947340112130298</v>
      </c>
      <c r="AC718" s="77">
        <v>4063.5908936778801</v>
      </c>
      <c r="AE718" s="87" t="str">
        <f t="shared" si="243"/>
        <v>International</v>
      </c>
      <c r="AF718" s="82" t="str">
        <f t="shared" si="244"/>
        <v>student</v>
      </c>
      <c r="AI718" s="82">
        <f>'GDP per Capita'!N718</f>
        <v>56679.16</v>
      </c>
      <c r="AJ718" s="82">
        <f t="shared" si="245"/>
        <v>56679.16</v>
      </c>
      <c r="AK718" s="82">
        <f t="shared" si="246"/>
        <v>56679.16</v>
      </c>
      <c r="AL718" s="88">
        <f t="shared" si="247"/>
        <v>7.1694620980231175E-2</v>
      </c>
    </row>
    <row r="719" spans="1:38">
      <c r="A719" s="77" t="s">
        <v>92</v>
      </c>
      <c r="B719" s="77">
        <v>821</v>
      </c>
      <c r="C719" s="77">
        <v>40.425868600000001</v>
      </c>
      <c r="D719" s="77">
        <v>-86.908065500000006</v>
      </c>
      <c r="E719" s="77" t="s">
        <v>44</v>
      </c>
      <c r="F719" s="77">
        <v>295</v>
      </c>
      <c r="H719" s="77" t="s">
        <v>65</v>
      </c>
      <c r="I719" s="77">
        <v>2019</v>
      </c>
      <c r="J719" s="77">
        <v>295</v>
      </c>
      <c r="K719" s="77" t="s">
        <v>29</v>
      </c>
      <c r="L719" s="77" t="s">
        <v>29</v>
      </c>
      <c r="N719" s="77">
        <v>0</v>
      </c>
      <c r="O719" s="77">
        <v>0</v>
      </c>
      <c r="P719" s="77" t="s">
        <v>55</v>
      </c>
      <c r="Q719" s="77">
        <v>40.441694099999999</v>
      </c>
      <c r="R719" s="77">
        <v>-79.990086099999999</v>
      </c>
      <c r="S719" s="77">
        <v>1170.7372541897</v>
      </c>
      <c r="T719" s="77">
        <v>0.31622143872147601</v>
      </c>
      <c r="U719" s="77">
        <v>181</v>
      </c>
      <c r="V719" s="77">
        <v>676</v>
      </c>
      <c r="W719" s="77">
        <v>0.14546000000000001</v>
      </c>
      <c r="X719" s="77">
        <v>0</v>
      </c>
      <c r="Y719" s="77">
        <v>0</v>
      </c>
      <c r="Z719" s="77">
        <v>0</v>
      </c>
      <c r="AA719" s="77">
        <v>224.781552804423</v>
      </c>
      <c r="AB719" s="77">
        <v>0.46168143872147599</v>
      </c>
      <c r="AC719" s="77">
        <v>1376.78155280442</v>
      </c>
      <c r="AE719" s="87" t="str">
        <f t="shared" si="243"/>
        <v>Domestic</v>
      </c>
      <c r="AF719" s="82" t="str">
        <f t="shared" si="244"/>
        <v>student</v>
      </c>
      <c r="AI719" s="82">
        <f>'GDP per Capita'!N719</f>
        <v>63809.64</v>
      </c>
      <c r="AJ719" s="82">
        <f t="shared" si="245"/>
        <v>63809.64</v>
      </c>
      <c r="AK719" s="82">
        <f t="shared" si="246"/>
        <v>63809.64</v>
      </c>
      <c r="AL719" s="88">
        <f t="shared" si="247"/>
        <v>2.1576388031720913E-2</v>
      </c>
    </row>
    <row r="720" spans="1:38">
      <c r="A720" s="77" t="s">
        <v>90</v>
      </c>
      <c r="B720" s="77">
        <v>822</v>
      </c>
      <c r="C720" s="77">
        <v>1.3408629999999999</v>
      </c>
      <c r="D720" s="77">
        <v>103.83039182212001</v>
      </c>
      <c r="E720" s="77" t="s">
        <v>37</v>
      </c>
      <c r="F720" s="77">
        <v>585</v>
      </c>
      <c r="H720" s="77" t="s">
        <v>64</v>
      </c>
      <c r="I720" s="77">
        <v>2019</v>
      </c>
      <c r="J720" s="77">
        <v>585</v>
      </c>
      <c r="K720" s="77" t="s">
        <v>573</v>
      </c>
      <c r="L720" s="77" t="s">
        <v>30</v>
      </c>
      <c r="N720" s="77">
        <v>0</v>
      </c>
      <c r="O720" s="77">
        <v>0</v>
      </c>
      <c r="P720" s="77" t="s">
        <v>55</v>
      </c>
      <c r="Q720" s="77">
        <v>40.441694099999999</v>
      </c>
      <c r="R720" s="77">
        <v>-79.990086099999999</v>
      </c>
      <c r="S720" s="77">
        <v>30705.911406315699</v>
      </c>
      <c r="T720" s="77">
        <v>4.9220040112130299</v>
      </c>
      <c r="U720" s="77">
        <v>181</v>
      </c>
      <c r="V720" s="77">
        <v>676</v>
      </c>
      <c r="W720" s="77">
        <v>0.14546000000000001</v>
      </c>
      <c r="X720" s="77">
        <v>0</v>
      </c>
      <c r="Y720" s="77">
        <v>0</v>
      </c>
      <c r="Z720" s="77">
        <v>0</v>
      </c>
      <c r="AA720" s="77">
        <v>2809.5908936778801</v>
      </c>
      <c r="AB720" s="77">
        <v>5.0674640112130298</v>
      </c>
      <c r="AC720" s="77">
        <v>4251.5908936778796</v>
      </c>
      <c r="AE720" s="87" t="str">
        <f t="shared" si="243"/>
        <v>International</v>
      </c>
      <c r="AF720" s="82" t="str">
        <f t="shared" si="244"/>
        <v>non-student</v>
      </c>
      <c r="AI720" s="82">
        <f>'GDP per Capita'!N720</f>
        <v>56679.16</v>
      </c>
      <c r="AJ720" s="82">
        <f t="shared" si="245"/>
        <v>56679.16</v>
      </c>
      <c r="AK720" s="82">
        <f t="shared" si="246"/>
        <v>56679.16</v>
      </c>
      <c r="AL720" s="88">
        <f t="shared" si="247"/>
        <v>7.5011536756682345E-2</v>
      </c>
    </row>
    <row r="721" spans="1:38">
      <c r="A721" s="77" t="s">
        <v>83</v>
      </c>
      <c r="B721" s="77">
        <v>823</v>
      </c>
      <c r="C721" s="77">
        <v>22.283345399999899</v>
      </c>
      <c r="D721" s="77">
        <v>39.112814499999999</v>
      </c>
      <c r="E721" s="77" t="s">
        <v>39</v>
      </c>
      <c r="F721" s="77">
        <v>585</v>
      </c>
      <c r="H721" s="77" t="s">
        <v>64</v>
      </c>
      <c r="I721" s="77">
        <v>2019</v>
      </c>
      <c r="J721" s="77">
        <v>585</v>
      </c>
      <c r="K721" s="77" t="s">
        <v>570</v>
      </c>
      <c r="L721" s="77" t="s">
        <v>32</v>
      </c>
      <c r="N721" s="77">
        <v>0</v>
      </c>
      <c r="O721" s="77">
        <v>0</v>
      </c>
      <c r="P721" s="77" t="s">
        <v>55</v>
      </c>
      <c r="Q721" s="77">
        <v>40.441694099999999</v>
      </c>
      <c r="R721" s="77">
        <v>-79.990086099999999</v>
      </c>
      <c r="S721" s="77">
        <v>21247.331087499999</v>
      </c>
      <c r="T721" s="77">
        <v>3.2980847611193398</v>
      </c>
      <c r="U721" s="77">
        <v>181</v>
      </c>
      <c r="V721" s="77">
        <v>676</v>
      </c>
      <c r="W721" s="77">
        <v>0.14546000000000001</v>
      </c>
      <c r="X721" s="77">
        <v>0</v>
      </c>
      <c r="Y721" s="77">
        <v>0</v>
      </c>
      <c r="Z721" s="77">
        <v>0</v>
      </c>
      <c r="AA721" s="77">
        <v>1944.1307945062499</v>
      </c>
      <c r="AB721" s="77">
        <v>3.4435447611193402</v>
      </c>
      <c r="AC721" s="77">
        <v>3386.1307945062499</v>
      </c>
      <c r="AE721" s="87" t="str">
        <f t="shared" si="243"/>
        <v>International</v>
      </c>
      <c r="AF721" s="82" t="str">
        <f t="shared" si="244"/>
        <v>non-student</v>
      </c>
      <c r="AI721" s="82">
        <f>'GDP per Capita'!N721</f>
        <v>21764.39</v>
      </c>
      <c r="AJ721" s="82">
        <f t="shared" si="245"/>
        <v>21764.39</v>
      </c>
      <c r="AK721" s="82">
        <f t="shared" si="246"/>
        <v>21764.39</v>
      </c>
      <c r="AL721" s="88">
        <f t="shared" si="247"/>
        <v>0.15558124048072333</v>
      </c>
    </row>
    <row r="722" spans="1:38">
      <c r="A722" s="77" t="s">
        <v>169</v>
      </c>
      <c r="B722" s="77">
        <v>824</v>
      </c>
      <c r="C722" s="77">
        <v>40.794450399999903</v>
      </c>
      <c r="D722" s="77">
        <v>-77.861638599999907</v>
      </c>
      <c r="E722" s="77" t="s">
        <v>38</v>
      </c>
      <c r="F722" s="77">
        <v>0</v>
      </c>
      <c r="H722" s="77" t="s">
        <v>62</v>
      </c>
      <c r="I722" s="77">
        <v>2019</v>
      </c>
      <c r="J722" s="77">
        <v>0</v>
      </c>
      <c r="K722" s="77" t="s">
        <v>29</v>
      </c>
      <c r="L722" s="77" t="s">
        <v>29</v>
      </c>
      <c r="N722" s="77">
        <v>0</v>
      </c>
      <c r="O722" s="77">
        <v>0</v>
      </c>
      <c r="P722" s="77" t="s">
        <v>55</v>
      </c>
      <c r="Q722" s="77">
        <v>40.441694099999999</v>
      </c>
      <c r="R722" s="77">
        <v>-79.990086099999999</v>
      </c>
      <c r="S722" s="77">
        <v>367.75497649602698</v>
      </c>
      <c r="T722" s="77">
        <v>0.210191824230816</v>
      </c>
      <c r="U722" s="77">
        <v>181</v>
      </c>
      <c r="V722" s="77">
        <v>338</v>
      </c>
      <c r="W722" s="77">
        <v>7.2730000000000003E-2</v>
      </c>
      <c r="X722" s="77">
        <v>0</v>
      </c>
      <c r="Y722" s="77">
        <v>0</v>
      </c>
      <c r="Z722" s="77">
        <v>0</v>
      </c>
      <c r="AA722" s="77">
        <v>70.608955487237196</v>
      </c>
      <c r="AB722" s="77">
        <v>0.28292182423081602</v>
      </c>
      <c r="AC722" s="77">
        <v>589.60895548723704</v>
      </c>
      <c r="AE722" s="87" t="str">
        <f t="shared" si="243"/>
        <v>Domestic</v>
      </c>
      <c r="AF722" s="82" t="str">
        <f t="shared" si="244"/>
        <v>student</v>
      </c>
      <c r="AI722" s="82">
        <f>'GDP per Capita'!N722</f>
        <v>63809.64</v>
      </c>
      <c r="AJ722" s="82">
        <f t="shared" si="245"/>
        <v>63809.64</v>
      </c>
      <c r="AK722" s="82">
        <f t="shared" si="246"/>
        <v>63809.64</v>
      </c>
      <c r="AL722" s="88">
        <f t="shared" si="247"/>
        <v>9.2401235218884954E-3</v>
      </c>
    </row>
    <row r="723" spans="1:38">
      <c r="A723" s="77" t="s">
        <v>34</v>
      </c>
      <c r="B723" s="77">
        <v>825</v>
      </c>
      <c r="C723" s="77">
        <v>0</v>
      </c>
      <c r="D723" s="77">
        <v>0</v>
      </c>
      <c r="E723" s="77" t="s">
        <v>40</v>
      </c>
      <c r="F723" s="77">
        <v>0</v>
      </c>
      <c r="H723" s="77" t="s">
        <v>67</v>
      </c>
      <c r="I723" s="77">
        <v>2019</v>
      </c>
      <c r="J723" s="77">
        <v>0</v>
      </c>
      <c r="K723" s="77" t="s">
        <v>34</v>
      </c>
      <c r="L723" s="77" t="s">
        <v>34</v>
      </c>
      <c r="N723" s="77">
        <v>0</v>
      </c>
      <c r="O723" s="77">
        <v>0</v>
      </c>
      <c r="P723" s="77" t="s">
        <v>55</v>
      </c>
      <c r="Q723" s="77">
        <v>40.441694099999999</v>
      </c>
      <c r="R723" s="77">
        <v>-79.990086099999999</v>
      </c>
      <c r="S723" s="77">
        <v>5908.0947126385499</v>
      </c>
      <c r="T723" s="77">
        <v>1.01046926557592</v>
      </c>
      <c r="U723" s="77">
        <v>171.73491773308899</v>
      </c>
      <c r="V723" s="77">
        <v>544.65930018416202</v>
      </c>
      <c r="W723" s="77">
        <v>0.117198434622467</v>
      </c>
      <c r="X723" s="77">
        <v>1</v>
      </c>
      <c r="Y723" s="77">
        <v>1</v>
      </c>
      <c r="Z723" s="77">
        <v>1</v>
      </c>
      <c r="AA723" s="77">
        <v>708.97136551662595</v>
      </c>
      <c r="AB723" s="77">
        <v>1.1276677001983899</v>
      </c>
      <c r="AC723" s="77">
        <v>1425.3655834338699</v>
      </c>
      <c r="AE723" s="87" t="str">
        <f t="shared" si="243"/>
        <v>Unknown</v>
      </c>
      <c r="AF723" s="82" t="str">
        <f t="shared" si="244"/>
        <v>non-student</v>
      </c>
      <c r="AI723" s="82" t="e">
        <f>'GDP per Capita'!N723</f>
        <v>#N/A</v>
      </c>
      <c r="AJ723" s="82" t="str">
        <f t="shared" si="245"/>
        <v/>
      </c>
      <c r="AK723" s="82">
        <f t="shared" si="246"/>
        <v>57550.842940441376</v>
      </c>
      <c r="AL723" s="88">
        <f t="shared" si="247"/>
        <v>2.4767067007323635E-2</v>
      </c>
    </row>
    <row r="724" spans="1:38">
      <c r="A724" s="77" t="s">
        <v>90</v>
      </c>
      <c r="B724" s="77">
        <v>826</v>
      </c>
      <c r="C724" s="77">
        <v>1.3408629999999999</v>
      </c>
      <c r="D724" s="77">
        <v>103.83039182212001</v>
      </c>
      <c r="E724" s="77" t="s">
        <v>37</v>
      </c>
      <c r="F724" s="77">
        <v>675</v>
      </c>
      <c r="H724" s="77" t="s">
        <v>66</v>
      </c>
      <c r="I724" s="77">
        <v>2019</v>
      </c>
      <c r="J724" s="77">
        <v>675</v>
      </c>
      <c r="K724" s="77" t="s">
        <v>573</v>
      </c>
      <c r="L724" s="77" t="s">
        <v>30</v>
      </c>
      <c r="N724" s="77">
        <v>0</v>
      </c>
      <c r="O724" s="77">
        <v>0</v>
      </c>
      <c r="P724" s="77" t="s">
        <v>55</v>
      </c>
      <c r="Q724" s="77">
        <v>40.441694099999999</v>
      </c>
      <c r="R724" s="77">
        <v>-79.990086099999999</v>
      </c>
      <c r="S724" s="77">
        <v>30705.911406315699</v>
      </c>
      <c r="T724" s="77">
        <v>4.9220040112130299</v>
      </c>
      <c r="U724" s="77">
        <v>181</v>
      </c>
      <c r="V724" s="77">
        <v>676</v>
      </c>
      <c r="W724" s="77">
        <v>0.14546000000000001</v>
      </c>
      <c r="X724" s="77">
        <v>0</v>
      </c>
      <c r="Y724" s="77">
        <v>0</v>
      </c>
      <c r="Z724" s="77">
        <v>0</v>
      </c>
      <c r="AA724" s="77">
        <v>2809.5908936778801</v>
      </c>
      <c r="AB724" s="77">
        <v>5.0674640112130298</v>
      </c>
      <c r="AC724" s="77">
        <v>4341.5908936778796</v>
      </c>
      <c r="AE724" s="87" t="str">
        <f t="shared" si="243"/>
        <v>International</v>
      </c>
      <c r="AF724" s="82" t="str">
        <f t="shared" si="244"/>
        <v>non-student</v>
      </c>
      <c r="AI724" s="82">
        <f>'GDP per Capita'!N724</f>
        <v>56679.16</v>
      </c>
      <c r="AJ724" s="82">
        <f t="shared" si="245"/>
        <v>56679.16</v>
      </c>
      <c r="AK724" s="82">
        <f t="shared" si="246"/>
        <v>56679.16</v>
      </c>
      <c r="AL724" s="88">
        <f t="shared" si="247"/>
        <v>7.6599421968813211E-2</v>
      </c>
    </row>
    <row r="725" spans="1:38">
      <c r="A725" s="77" t="s">
        <v>105</v>
      </c>
      <c r="B725" s="77">
        <v>827</v>
      </c>
      <c r="C725" s="77">
        <v>30.271128600000001</v>
      </c>
      <c r="D725" s="77">
        <v>-97.743699500000005</v>
      </c>
      <c r="E725" s="77" t="s">
        <v>38</v>
      </c>
      <c r="F725" s="77">
        <v>295</v>
      </c>
      <c r="H725" s="77" t="s">
        <v>65</v>
      </c>
      <c r="I725" s="77">
        <v>2019</v>
      </c>
      <c r="J725" s="77">
        <v>295</v>
      </c>
      <c r="K725" s="77" t="s">
        <v>29</v>
      </c>
      <c r="L725" s="77" t="s">
        <v>29</v>
      </c>
      <c r="N725" s="77">
        <v>0</v>
      </c>
      <c r="O725" s="77">
        <v>0</v>
      </c>
      <c r="P725" s="77" t="s">
        <v>55</v>
      </c>
      <c r="Q725" s="77">
        <v>40.441694099999999</v>
      </c>
      <c r="R725" s="77">
        <v>-79.990086099999999</v>
      </c>
      <c r="S725" s="77">
        <v>3922.7742710222401</v>
      </c>
      <c r="T725" s="77">
        <v>0.70982824304652803</v>
      </c>
      <c r="U725" s="77">
        <v>181</v>
      </c>
      <c r="V725" s="77">
        <v>338</v>
      </c>
      <c r="W725" s="77">
        <v>7.2730000000000003E-2</v>
      </c>
      <c r="X725" s="77">
        <v>0</v>
      </c>
      <c r="Y725" s="77">
        <v>0</v>
      </c>
      <c r="Z725" s="77">
        <v>0</v>
      </c>
      <c r="AA725" s="77">
        <v>753.17266003627003</v>
      </c>
      <c r="AB725" s="77">
        <v>0.78255824304652799</v>
      </c>
      <c r="AC725" s="77">
        <v>1567.1726600362699</v>
      </c>
      <c r="AE725" s="87" t="str">
        <f t="shared" si="243"/>
        <v>Domestic</v>
      </c>
      <c r="AF725" s="82" t="str">
        <f t="shared" si="244"/>
        <v>student</v>
      </c>
      <c r="AI725" s="82">
        <f>'GDP per Capita'!N725</f>
        <v>63809.64</v>
      </c>
      <c r="AJ725" s="82">
        <f t="shared" si="245"/>
        <v>63809.64</v>
      </c>
      <c r="AK725" s="82">
        <f t="shared" si="246"/>
        <v>63809.64</v>
      </c>
      <c r="AL725" s="88">
        <f t="shared" si="247"/>
        <v>2.4560123831387701E-2</v>
      </c>
    </row>
    <row r="726" spans="1:38">
      <c r="A726" s="77" t="s">
        <v>130</v>
      </c>
      <c r="B726" s="77">
        <v>828</v>
      </c>
      <c r="C726" s="77">
        <v>42.8867166</v>
      </c>
      <c r="D726" s="77">
        <v>-78.878392199999993</v>
      </c>
      <c r="E726" s="77" t="s">
        <v>38</v>
      </c>
      <c r="F726" s="77">
        <v>295</v>
      </c>
      <c r="H726" s="77" t="s">
        <v>65</v>
      </c>
      <c r="I726" s="77">
        <v>2019</v>
      </c>
      <c r="J726" s="77">
        <v>295</v>
      </c>
      <c r="K726" s="77" t="s">
        <v>29</v>
      </c>
      <c r="L726" s="77" t="s">
        <v>29</v>
      </c>
      <c r="N726" s="77">
        <v>0</v>
      </c>
      <c r="O726" s="77">
        <v>0</v>
      </c>
      <c r="P726" s="77" t="s">
        <v>55</v>
      </c>
      <c r="Q726" s="77">
        <v>40.441694099999999</v>
      </c>
      <c r="R726" s="77">
        <v>-79.990086099999999</v>
      </c>
      <c r="S726" s="77">
        <v>574.24457182179799</v>
      </c>
      <c r="T726" s="77">
        <v>0.23745769646352299</v>
      </c>
      <c r="U726" s="77">
        <v>181</v>
      </c>
      <c r="V726" s="77">
        <v>338</v>
      </c>
      <c r="W726" s="77">
        <v>7.2730000000000003E-2</v>
      </c>
      <c r="X726" s="77">
        <v>0</v>
      </c>
      <c r="Y726" s="77">
        <v>0</v>
      </c>
      <c r="Z726" s="77">
        <v>0</v>
      </c>
      <c r="AA726" s="77">
        <v>110.254957789785</v>
      </c>
      <c r="AB726" s="77">
        <v>0.31018769646352301</v>
      </c>
      <c r="AC726" s="77">
        <v>924.25495778978495</v>
      </c>
      <c r="AE726" s="87" t="str">
        <f t="shared" si="243"/>
        <v>Domestic</v>
      </c>
      <c r="AF726" s="82" t="str">
        <f t="shared" si="244"/>
        <v>student</v>
      </c>
      <c r="AI726" s="82">
        <f>'GDP per Capita'!N726</f>
        <v>63809.64</v>
      </c>
      <c r="AJ726" s="82">
        <f t="shared" si="245"/>
        <v>63809.64</v>
      </c>
      <c r="AK726" s="82">
        <f t="shared" si="246"/>
        <v>63809.64</v>
      </c>
      <c r="AL726" s="88">
        <f t="shared" si="247"/>
        <v>1.4484566247196896E-2</v>
      </c>
    </row>
    <row r="727" spans="1:38">
      <c r="A727" s="77" t="s">
        <v>320</v>
      </c>
      <c r="B727" s="77">
        <v>829</v>
      </c>
      <c r="C727" s="77">
        <v>61.066692199999999</v>
      </c>
      <c r="D727" s="77">
        <v>-107.9917071</v>
      </c>
      <c r="E727" s="77" t="s">
        <v>42</v>
      </c>
      <c r="F727" s="77">
        <v>585</v>
      </c>
      <c r="H727" s="77" t="s">
        <v>64</v>
      </c>
      <c r="I727" s="77">
        <v>2019</v>
      </c>
      <c r="J727" s="77">
        <v>585</v>
      </c>
      <c r="K727" s="77" t="s">
        <v>320</v>
      </c>
      <c r="L727" s="77" t="s">
        <v>28</v>
      </c>
      <c r="N727" s="77">
        <v>0</v>
      </c>
      <c r="O727" s="77">
        <v>0</v>
      </c>
      <c r="P727" s="77" t="s">
        <v>55</v>
      </c>
      <c r="Q727" s="77">
        <v>40.441694099999999</v>
      </c>
      <c r="R727" s="77">
        <v>-79.990086099999999</v>
      </c>
      <c r="S727" s="77">
        <v>5953.9252660820102</v>
      </c>
      <c r="T727" s="77">
        <v>1.00595217981607</v>
      </c>
      <c r="U727" s="77">
        <v>181</v>
      </c>
      <c r="V727" s="77">
        <v>676</v>
      </c>
      <c r="W727" s="77">
        <v>0.14546000000000001</v>
      </c>
      <c r="X727" s="77">
        <v>0</v>
      </c>
      <c r="Y727" s="77">
        <v>0</v>
      </c>
      <c r="Z727" s="77">
        <v>0</v>
      </c>
      <c r="AA727" s="77">
        <v>714.47103192984105</v>
      </c>
      <c r="AB727" s="77">
        <v>1.1514121798160699</v>
      </c>
      <c r="AC727" s="77">
        <v>2156.4710319298401</v>
      </c>
      <c r="AE727" s="87" t="str">
        <f t="shared" si="243"/>
        <v>International</v>
      </c>
      <c r="AF727" s="82" t="str">
        <f t="shared" si="244"/>
        <v>non-student</v>
      </c>
      <c r="AI727" s="82">
        <f>'GDP per Capita'!N727</f>
        <v>49196.49</v>
      </c>
      <c r="AJ727" s="82">
        <f t="shared" si="245"/>
        <v>49196.49</v>
      </c>
      <c r="AK727" s="82">
        <f t="shared" si="246"/>
        <v>49196.49</v>
      </c>
      <c r="AL727" s="88">
        <f t="shared" si="247"/>
        <v>4.3833839201330022E-2</v>
      </c>
    </row>
    <row r="728" spans="1:38">
      <c r="A728" s="77" t="s">
        <v>106</v>
      </c>
      <c r="B728" s="77">
        <v>830</v>
      </c>
      <c r="C728" s="77">
        <v>34.053690899999999</v>
      </c>
      <c r="D728" s="77">
        <v>-118.2427666</v>
      </c>
      <c r="E728" s="77" t="s">
        <v>37</v>
      </c>
      <c r="F728" s="77">
        <v>525</v>
      </c>
      <c r="H728" s="77" t="s">
        <v>66</v>
      </c>
      <c r="I728" s="77">
        <v>2019</v>
      </c>
      <c r="J728" s="77">
        <v>525</v>
      </c>
      <c r="K728" s="77" t="s">
        <v>29</v>
      </c>
      <c r="L728" s="77" t="s">
        <v>29</v>
      </c>
      <c r="N728" s="77">
        <v>0</v>
      </c>
      <c r="O728" s="77">
        <v>0</v>
      </c>
      <c r="P728" s="77" t="s">
        <v>55</v>
      </c>
      <c r="Q728" s="77">
        <v>40.441694099999999</v>
      </c>
      <c r="R728" s="77">
        <v>-79.990086099999999</v>
      </c>
      <c r="S728" s="77">
        <v>6863.4431563278204</v>
      </c>
      <c r="T728" s="77">
        <v>1.1307405863679401</v>
      </c>
      <c r="U728" s="77">
        <v>181</v>
      </c>
      <c r="V728" s="77">
        <v>676</v>
      </c>
      <c r="W728" s="77">
        <v>0.14546000000000001</v>
      </c>
      <c r="X728" s="77">
        <v>0</v>
      </c>
      <c r="Y728" s="77">
        <v>0</v>
      </c>
      <c r="Z728" s="77">
        <v>0</v>
      </c>
      <c r="AA728" s="77">
        <v>823.61317875933798</v>
      </c>
      <c r="AB728" s="77">
        <v>1.27620058636794</v>
      </c>
      <c r="AC728" s="77">
        <v>2205.6131787593299</v>
      </c>
      <c r="AE728" s="87" t="str">
        <f t="shared" si="243"/>
        <v>Domestic</v>
      </c>
      <c r="AF728" s="82" t="str">
        <f t="shared" si="244"/>
        <v>non-student</v>
      </c>
      <c r="AI728" s="82">
        <f>'GDP per Capita'!N728</f>
        <v>63809.64</v>
      </c>
      <c r="AJ728" s="82">
        <f t="shared" si="245"/>
        <v>63809.64</v>
      </c>
      <c r="AK728" s="82">
        <f t="shared" si="246"/>
        <v>63809.64</v>
      </c>
      <c r="AL728" s="88">
        <f t="shared" si="247"/>
        <v>3.4565516726929188E-2</v>
      </c>
    </row>
    <row r="729" spans="1:38">
      <c r="A729" s="77" t="s">
        <v>321</v>
      </c>
      <c r="B729" s="77">
        <v>831</v>
      </c>
      <c r="C729" s="77">
        <v>35.227200000000003</v>
      </c>
      <c r="D729" s="77">
        <v>-80.843082999999993</v>
      </c>
      <c r="E729" s="77" t="s">
        <v>42</v>
      </c>
      <c r="F729" s="77">
        <v>525</v>
      </c>
      <c r="H729" s="77" t="s">
        <v>66</v>
      </c>
      <c r="I729" s="77">
        <v>2019</v>
      </c>
      <c r="J729" s="77">
        <v>525</v>
      </c>
      <c r="K729" s="77" t="s">
        <v>29</v>
      </c>
      <c r="L729" s="77" t="s">
        <v>29</v>
      </c>
      <c r="N729" s="77">
        <v>0</v>
      </c>
      <c r="O729" s="77">
        <v>0</v>
      </c>
      <c r="P729" s="77" t="s">
        <v>55</v>
      </c>
      <c r="Q729" s="77">
        <v>40.441694099999999</v>
      </c>
      <c r="R729" s="77">
        <v>-79.990086099999999</v>
      </c>
      <c r="S729" s="77">
        <v>1169.27151950081</v>
      </c>
      <c r="T729" s="77">
        <v>0.31602789611371801</v>
      </c>
      <c r="U729" s="77">
        <v>181</v>
      </c>
      <c r="V729" s="77">
        <v>676</v>
      </c>
      <c r="W729" s="77">
        <v>0.14546000000000001</v>
      </c>
      <c r="X729" s="77">
        <v>0</v>
      </c>
      <c r="Y729" s="77">
        <v>0</v>
      </c>
      <c r="Z729" s="77">
        <v>0</v>
      </c>
      <c r="AA729" s="77">
        <v>224.50013174415699</v>
      </c>
      <c r="AB729" s="77">
        <v>0.46148789611371799</v>
      </c>
      <c r="AC729" s="77">
        <v>1606.5001317441499</v>
      </c>
      <c r="AE729" s="87" t="str">
        <f t="shared" si="243"/>
        <v>Domestic</v>
      </c>
      <c r="AF729" s="82" t="str">
        <f t="shared" si="244"/>
        <v>non-student</v>
      </c>
      <c r="AI729" s="82">
        <f>'GDP per Capita'!N729</f>
        <v>63809.64</v>
      </c>
      <c r="AJ729" s="82">
        <f t="shared" si="245"/>
        <v>63809.64</v>
      </c>
      <c r="AK729" s="82">
        <f t="shared" si="246"/>
        <v>63809.64</v>
      </c>
      <c r="AL729" s="88">
        <f t="shared" si="247"/>
        <v>2.5176448758277747E-2</v>
      </c>
    </row>
    <row r="730" spans="1:38">
      <c r="A730" s="77" t="s">
        <v>81</v>
      </c>
      <c r="B730" s="77">
        <v>832</v>
      </c>
      <c r="C730" s="77">
        <v>41.704567750000002</v>
      </c>
      <c r="D730" s="77">
        <v>-86.238220260172596</v>
      </c>
      <c r="E730" s="77" t="s">
        <v>38</v>
      </c>
      <c r="F730" s="77">
        <v>295</v>
      </c>
      <c r="H730" s="77" t="s">
        <v>65</v>
      </c>
      <c r="I730" s="77">
        <v>2019</v>
      </c>
      <c r="J730" s="77">
        <v>295</v>
      </c>
      <c r="K730" s="77" t="s">
        <v>29</v>
      </c>
      <c r="L730" s="77" t="s">
        <v>29</v>
      </c>
      <c r="N730" s="77">
        <v>0</v>
      </c>
      <c r="O730" s="77">
        <v>0</v>
      </c>
      <c r="P730" s="77" t="s">
        <v>55</v>
      </c>
      <c r="Q730" s="77">
        <v>40.441694099999999</v>
      </c>
      <c r="R730" s="77">
        <v>-79.990086099999999</v>
      </c>
      <c r="S730" s="77">
        <v>1084.2347056629601</v>
      </c>
      <c r="T730" s="77">
        <v>0.30479922913162899</v>
      </c>
      <c r="U730" s="77">
        <v>181</v>
      </c>
      <c r="V730" s="77">
        <v>338</v>
      </c>
      <c r="W730" s="77">
        <v>7.2730000000000003E-2</v>
      </c>
      <c r="X730" s="77">
        <v>0</v>
      </c>
      <c r="Y730" s="77">
        <v>0</v>
      </c>
      <c r="Z730" s="77">
        <v>0</v>
      </c>
      <c r="AA730" s="77">
        <v>208.17306348728999</v>
      </c>
      <c r="AB730" s="77">
        <v>0.37752922913162901</v>
      </c>
      <c r="AC730" s="77">
        <v>1022.1730634872901</v>
      </c>
      <c r="AE730" s="87" t="str">
        <f t="shared" si="243"/>
        <v>Domestic</v>
      </c>
      <c r="AF730" s="82" t="str">
        <f t="shared" si="244"/>
        <v>student</v>
      </c>
      <c r="AI730" s="82">
        <f>'GDP per Capita'!N730</f>
        <v>63809.64</v>
      </c>
      <c r="AJ730" s="82">
        <f t="shared" si="245"/>
        <v>63809.64</v>
      </c>
      <c r="AK730" s="82">
        <f t="shared" si="246"/>
        <v>63809.64</v>
      </c>
      <c r="AL730" s="88">
        <f t="shared" si="247"/>
        <v>1.6019100930318525E-2</v>
      </c>
    </row>
    <row r="731" spans="1:38">
      <c r="A731" s="77" t="s">
        <v>322</v>
      </c>
      <c r="B731" s="77">
        <v>833</v>
      </c>
      <c r="C731" s="77">
        <v>32.948178900000002</v>
      </c>
      <c r="D731" s="77">
        <v>-96.729720599999993</v>
      </c>
      <c r="E731" s="77" t="s">
        <v>38</v>
      </c>
      <c r="F731" s="77">
        <v>295</v>
      </c>
      <c r="H731" s="77" t="s">
        <v>65</v>
      </c>
      <c r="I731" s="77">
        <v>2019</v>
      </c>
      <c r="J731" s="77">
        <v>295</v>
      </c>
      <c r="K731" s="77" t="s">
        <v>29</v>
      </c>
      <c r="L731" s="77" t="s">
        <v>29</v>
      </c>
      <c r="N731" s="77">
        <v>0</v>
      </c>
      <c r="O731" s="77">
        <v>0</v>
      </c>
      <c r="P731" s="77" t="s">
        <v>55</v>
      </c>
      <c r="Q731" s="77">
        <v>40.441694099999999</v>
      </c>
      <c r="R731" s="77">
        <v>-79.990086099999999</v>
      </c>
      <c r="S731" s="77">
        <v>3410.3797174666201</v>
      </c>
      <c r="T731" s="77">
        <v>0.62825638420223096</v>
      </c>
      <c r="U731" s="77">
        <v>181</v>
      </c>
      <c r="V731" s="77">
        <v>338</v>
      </c>
      <c r="W731" s="77">
        <v>7.2730000000000003E-2</v>
      </c>
      <c r="X731" s="77">
        <v>0</v>
      </c>
      <c r="Y731" s="77">
        <v>0</v>
      </c>
      <c r="Z731" s="77">
        <v>0</v>
      </c>
      <c r="AA731" s="77">
        <v>654.79290575359096</v>
      </c>
      <c r="AB731" s="77">
        <v>0.70098638420223103</v>
      </c>
      <c r="AC731" s="77">
        <v>1468.79290575359</v>
      </c>
      <c r="AE731" s="87" t="str">
        <f t="shared" si="243"/>
        <v>Domestic</v>
      </c>
      <c r="AF731" s="82" t="str">
        <f t="shared" si="244"/>
        <v>student</v>
      </c>
      <c r="AI731" s="82">
        <f>'GDP per Capita'!N731</f>
        <v>63809.64</v>
      </c>
      <c r="AJ731" s="82">
        <f t="shared" si="245"/>
        <v>63809.64</v>
      </c>
      <c r="AK731" s="82">
        <f t="shared" si="246"/>
        <v>63809.64</v>
      </c>
      <c r="AL731" s="88">
        <f t="shared" si="247"/>
        <v>2.3018354370179649E-2</v>
      </c>
    </row>
    <row r="732" spans="1:38">
      <c r="A732" s="77" t="s">
        <v>99</v>
      </c>
      <c r="B732" s="77">
        <v>834</v>
      </c>
      <c r="C732" s="77">
        <v>33.209561399999998</v>
      </c>
      <c r="D732" s="77">
        <v>-87.567525799999999</v>
      </c>
      <c r="E732" s="77" t="s">
        <v>38</v>
      </c>
      <c r="F732" s="77">
        <v>295</v>
      </c>
      <c r="H732" s="77" t="s">
        <v>65</v>
      </c>
      <c r="I732" s="77">
        <v>2019</v>
      </c>
      <c r="J732" s="77">
        <v>295</v>
      </c>
      <c r="K732" s="77" t="s">
        <v>29</v>
      </c>
      <c r="L732" s="77" t="s">
        <v>29</v>
      </c>
      <c r="N732" s="77">
        <v>0</v>
      </c>
      <c r="O732" s="77">
        <v>0</v>
      </c>
      <c r="P732" s="77" t="s">
        <v>55</v>
      </c>
      <c r="Q732" s="77">
        <v>40.441694099999999</v>
      </c>
      <c r="R732" s="77">
        <v>-79.990086099999999</v>
      </c>
      <c r="S732" s="77">
        <v>2097.3544779725398</v>
      </c>
      <c r="T732" s="77">
        <v>0.43857640189736302</v>
      </c>
      <c r="U732" s="77">
        <v>181</v>
      </c>
      <c r="V732" s="77">
        <v>338</v>
      </c>
      <c r="W732" s="77">
        <v>7.2730000000000003E-2</v>
      </c>
      <c r="X732" s="77">
        <v>0</v>
      </c>
      <c r="Y732" s="77">
        <v>0</v>
      </c>
      <c r="Z732" s="77">
        <v>0</v>
      </c>
      <c r="AA732" s="77">
        <v>402.69205977072801</v>
      </c>
      <c r="AB732" s="77">
        <v>0.51130640189736298</v>
      </c>
      <c r="AC732" s="77">
        <v>1216.6920597707201</v>
      </c>
      <c r="AE732" s="87" t="str">
        <f t="shared" si="243"/>
        <v>Domestic</v>
      </c>
      <c r="AF732" s="82" t="str">
        <f t="shared" si="244"/>
        <v>student</v>
      </c>
      <c r="AI732" s="82">
        <f>'GDP per Capita'!N732</f>
        <v>63809.64</v>
      </c>
      <c r="AJ732" s="82">
        <f t="shared" si="245"/>
        <v>63809.64</v>
      </c>
      <c r="AK732" s="82">
        <f t="shared" si="246"/>
        <v>63809.64</v>
      </c>
      <c r="AL732" s="88">
        <f t="shared" si="247"/>
        <v>1.9067527410759882E-2</v>
      </c>
    </row>
    <row r="733" spans="1:38">
      <c r="A733" s="77" t="s">
        <v>323</v>
      </c>
      <c r="B733" s="77">
        <v>835</v>
      </c>
      <c r="C733" s="77">
        <v>37.653540299999896</v>
      </c>
      <c r="D733" s="77">
        <v>-122.4168664</v>
      </c>
      <c r="E733" s="77" t="s">
        <v>42</v>
      </c>
      <c r="F733" s="77">
        <v>585</v>
      </c>
      <c r="H733" s="77" t="s">
        <v>64</v>
      </c>
      <c r="I733" s="77">
        <v>2019</v>
      </c>
      <c r="J733" s="77">
        <v>585</v>
      </c>
      <c r="K733" s="77" t="s">
        <v>29</v>
      </c>
      <c r="L733" s="77" t="s">
        <v>29</v>
      </c>
      <c r="N733" s="77">
        <v>0</v>
      </c>
      <c r="O733" s="77">
        <v>0</v>
      </c>
      <c r="P733" s="77" t="s">
        <v>55</v>
      </c>
      <c r="Q733" s="77">
        <v>40.441694099999999</v>
      </c>
      <c r="R733" s="77">
        <v>-79.990086099999999</v>
      </c>
      <c r="S733" s="77">
        <v>7283.43629081772</v>
      </c>
      <c r="T733" s="77">
        <v>1.18885684481065</v>
      </c>
      <c r="U733" s="77">
        <v>181</v>
      </c>
      <c r="V733" s="77">
        <v>676</v>
      </c>
      <c r="W733" s="77">
        <v>0.14546000000000001</v>
      </c>
      <c r="X733" s="77">
        <v>0</v>
      </c>
      <c r="Y733" s="77">
        <v>0</v>
      </c>
      <c r="Z733" s="77">
        <v>0</v>
      </c>
      <c r="AA733" s="77">
        <v>874.012354898127</v>
      </c>
      <c r="AB733" s="77">
        <v>1.3343168448106499</v>
      </c>
      <c r="AC733" s="77">
        <v>2316.0123548981201</v>
      </c>
      <c r="AE733" s="87" t="str">
        <f t="shared" si="243"/>
        <v>Domestic</v>
      </c>
      <c r="AF733" s="82" t="str">
        <f t="shared" si="244"/>
        <v>non-student</v>
      </c>
      <c r="AI733" s="82">
        <f>'GDP per Capita'!N733</f>
        <v>63809.64</v>
      </c>
      <c r="AJ733" s="82">
        <f t="shared" si="245"/>
        <v>63809.64</v>
      </c>
      <c r="AK733" s="82">
        <f t="shared" si="246"/>
        <v>63809.64</v>
      </c>
      <c r="AL733" s="88">
        <f t="shared" si="247"/>
        <v>3.6295649919010985E-2</v>
      </c>
    </row>
    <row r="734" spans="1:38">
      <c r="A734" s="77" t="s">
        <v>324</v>
      </c>
      <c r="B734" s="77">
        <v>836</v>
      </c>
      <c r="C734" s="77">
        <v>18.33707575</v>
      </c>
      <c r="D734" s="77">
        <v>-66.001742102799597</v>
      </c>
      <c r="E734" s="77" t="s">
        <v>38</v>
      </c>
      <c r="F734" s="77">
        <v>375</v>
      </c>
      <c r="H734" s="77" t="s">
        <v>61</v>
      </c>
      <c r="I734" s="77">
        <v>2019</v>
      </c>
      <c r="J734" s="77">
        <v>375</v>
      </c>
      <c r="K734" s="77" t="s">
        <v>29</v>
      </c>
      <c r="L734" s="77" t="s">
        <v>29</v>
      </c>
      <c r="N734" s="77">
        <v>0</v>
      </c>
      <c r="O734" s="77">
        <v>0</v>
      </c>
      <c r="P734" s="77" t="s">
        <v>55</v>
      </c>
      <c r="Q734" s="77">
        <v>40.441694099999999</v>
      </c>
      <c r="R734" s="77">
        <v>-79.990086099999999</v>
      </c>
      <c r="S734" s="77">
        <v>5596.8120252134504</v>
      </c>
      <c r="T734" s="77">
        <v>0.95735381283089604</v>
      </c>
      <c r="U734" s="77">
        <v>181</v>
      </c>
      <c r="V734" s="77">
        <v>338</v>
      </c>
      <c r="W734" s="77">
        <v>7.2730000000000003E-2</v>
      </c>
      <c r="X734" s="77">
        <v>0</v>
      </c>
      <c r="Y734" s="77">
        <v>0</v>
      </c>
      <c r="Z734" s="77">
        <v>0</v>
      </c>
      <c r="AA734" s="77">
        <v>671.61744302561397</v>
      </c>
      <c r="AB734" s="77">
        <v>1.03008381283089</v>
      </c>
      <c r="AC734" s="77">
        <v>1565.6174430256101</v>
      </c>
      <c r="AE734" s="87" t="str">
        <f t="shared" si="243"/>
        <v>Domestic</v>
      </c>
      <c r="AF734" s="82" t="str">
        <f t="shared" si="244"/>
        <v>student</v>
      </c>
      <c r="AI734" s="82">
        <f>'GDP per Capita'!N734</f>
        <v>63809.64</v>
      </c>
      <c r="AJ734" s="82">
        <f t="shared" si="245"/>
        <v>63809.64</v>
      </c>
      <c r="AK734" s="82">
        <f t="shared" si="246"/>
        <v>63809.64</v>
      </c>
      <c r="AL734" s="88">
        <f t="shared" si="247"/>
        <v>2.453575107186955E-2</v>
      </c>
    </row>
    <row r="735" spans="1:38">
      <c r="A735" s="77" t="s">
        <v>156</v>
      </c>
      <c r="B735" s="77">
        <v>837</v>
      </c>
      <c r="C735" s="77">
        <v>41.440034400000002</v>
      </c>
      <c r="D735" s="77">
        <v>-87.683376999999993</v>
      </c>
      <c r="E735" s="77" t="s">
        <v>38</v>
      </c>
      <c r="F735" s="77">
        <v>585</v>
      </c>
      <c r="H735" s="77" t="s">
        <v>64</v>
      </c>
      <c r="I735" s="77">
        <v>2019</v>
      </c>
      <c r="J735" s="77">
        <v>585</v>
      </c>
      <c r="K735" s="77" t="s">
        <v>29</v>
      </c>
      <c r="L735" s="77" t="s">
        <v>29</v>
      </c>
      <c r="N735" s="77">
        <v>0</v>
      </c>
      <c r="O735" s="77">
        <v>0</v>
      </c>
      <c r="P735" s="77" t="s">
        <v>55</v>
      </c>
      <c r="Q735" s="77">
        <v>40.441694099999999</v>
      </c>
      <c r="R735" s="77">
        <v>-79.990086099999999</v>
      </c>
      <c r="S735" s="77">
        <v>1310.86774108551</v>
      </c>
      <c r="T735" s="77">
        <v>0.334724937387257</v>
      </c>
      <c r="U735" s="77">
        <v>181</v>
      </c>
      <c r="V735" s="77">
        <v>338</v>
      </c>
      <c r="W735" s="77">
        <v>7.2730000000000003E-2</v>
      </c>
      <c r="X735" s="77">
        <v>0</v>
      </c>
      <c r="Y735" s="77">
        <v>0</v>
      </c>
      <c r="Z735" s="77">
        <v>0</v>
      </c>
      <c r="AA735" s="77">
        <v>251.686606288419</v>
      </c>
      <c r="AB735" s="77">
        <v>0.40745493738725702</v>
      </c>
      <c r="AC735" s="77">
        <v>1355.6866062884101</v>
      </c>
      <c r="AE735" s="87" t="str">
        <f t="shared" si="243"/>
        <v>Domestic</v>
      </c>
      <c r="AF735" s="82" t="str">
        <f t="shared" si="244"/>
        <v>student</v>
      </c>
      <c r="AI735" s="82">
        <f>'GDP per Capita'!N735</f>
        <v>63809.64</v>
      </c>
      <c r="AJ735" s="82">
        <f t="shared" si="245"/>
        <v>63809.64</v>
      </c>
      <c r="AK735" s="82">
        <f t="shared" si="246"/>
        <v>63809.64</v>
      </c>
      <c r="AL735" s="88">
        <f t="shared" si="247"/>
        <v>2.1245796188293965E-2</v>
      </c>
    </row>
    <row r="736" spans="1:38">
      <c r="A736" s="77" t="s">
        <v>173</v>
      </c>
      <c r="B736" s="77">
        <v>838</v>
      </c>
      <c r="C736" s="77">
        <v>52.215645700000003</v>
      </c>
      <c r="D736" s="77">
        <v>5.9639484999999999</v>
      </c>
      <c r="E736" s="77" t="s">
        <v>42</v>
      </c>
      <c r="F736" s="77">
        <v>585</v>
      </c>
      <c r="H736" s="77" t="s">
        <v>64</v>
      </c>
      <c r="I736" s="77">
        <v>2019</v>
      </c>
      <c r="J736" s="77">
        <v>585</v>
      </c>
      <c r="K736" s="77" t="s">
        <v>328</v>
      </c>
      <c r="L736" s="77" t="s">
        <v>31</v>
      </c>
      <c r="N736" s="77">
        <v>0</v>
      </c>
      <c r="O736" s="77">
        <v>0</v>
      </c>
      <c r="P736" s="77" t="s">
        <v>55</v>
      </c>
      <c r="Q736" s="77">
        <v>40.441694099999999</v>
      </c>
      <c r="R736" s="77">
        <v>-79.990086099999999</v>
      </c>
      <c r="S736" s="77">
        <v>12662.211750324999</v>
      </c>
      <c r="T736" s="77">
        <v>1.9606245060837399</v>
      </c>
      <c r="U736" s="77">
        <v>181</v>
      </c>
      <c r="V736" s="77">
        <v>676</v>
      </c>
      <c r="W736" s="77">
        <v>0.14546000000000001</v>
      </c>
      <c r="X736" s="77">
        <v>0</v>
      </c>
      <c r="Y736" s="77">
        <v>0</v>
      </c>
      <c r="Z736" s="77">
        <v>0</v>
      </c>
      <c r="AA736" s="77">
        <v>1329.5322337841301</v>
      </c>
      <c r="AB736" s="77">
        <v>2.1060845060837399</v>
      </c>
      <c r="AC736" s="77">
        <v>2771.5322337841299</v>
      </c>
      <c r="AE736" s="87" t="str">
        <f t="shared" si="243"/>
        <v>International</v>
      </c>
      <c r="AF736" s="82" t="str">
        <f t="shared" si="244"/>
        <v>non-student</v>
      </c>
      <c r="AI736" s="82">
        <f>'GDP per Capita'!N736</f>
        <v>53666.48</v>
      </c>
      <c r="AJ736" s="82">
        <f t="shared" si="245"/>
        <v>53666.48</v>
      </c>
      <c r="AK736" s="82">
        <f t="shared" si="246"/>
        <v>53666.48</v>
      </c>
      <c r="AL736" s="88">
        <f t="shared" si="247"/>
        <v>5.1643637402418223E-2</v>
      </c>
    </row>
    <row r="737" spans="1:38">
      <c r="A737" s="77" t="s">
        <v>312</v>
      </c>
      <c r="B737" s="77">
        <v>839</v>
      </c>
      <c r="C737" s="77">
        <v>51.0534234</v>
      </c>
      <c r="D737" s="77">
        <v>-114.06258920000001</v>
      </c>
      <c r="E737" s="77" t="s">
        <v>42</v>
      </c>
      <c r="F737" s="77">
        <v>650</v>
      </c>
      <c r="H737" s="77" t="s">
        <v>64</v>
      </c>
      <c r="I737" s="77">
        <v>2019</v>
      </c>
      <c r="J737" s="77">
        <v>650</v>
      </c>
      <c r="K737" s="77" t="s">
        <v>320</v>
      </c>
      <c r="L737" s="77" t="s">
        <v>28</v>
      </c>
      <c r="N737" s="77">
        <v>0</v>
      </c>
      <c r="O737" s="77">
        <v>0</v>
      </c>
      <c r="P737" s="77" t="s">
        <v>55</v>
      </c>
      <c r="Q737" s="77">
        <v>40.441694099999999</v>
      </c>
      <c r="R737" s="77">
        <v>-79.990086099999999</v>
      </c>
      <c r="S737" s="77">
        <v>5724.4447139314398</v>
      </c>
      <c r="T737" s="77">
        <v>0.97469711763729905</v>
      </c>
      <c r="U737" s="77">
        <v>181</v>
      </c>
      <c r="V737" s="77">
        <v>676</v>
      </c>
      <c r="W737" s="77">
        <v>0.14546000000000001</v>
      </c>
      <c r="X737" s="77">
        <v>0</v>
      </c>
      <c r="Y737" s="77">
        <v>0</v>
      </c>
      <c r="Z737" s="77">
        <v>0</v>
      </c>
      <c r="AA737" s="77">
        <v>686.93336567177198</v>
      </c>
      <c r="AB737" s="77">
        <v>1.12015711763729</v>
      </c>
      <c r="AC737" s="77">
        <v>2193.9333656717699</v>
      </c>
      <c r="AE737" s="87" t="str">
        <f t="shared" si="243"/>
        <v>International</v>
      </c>
      <c r="AF737" s="82" t="str">
        <f t="shared" si="244"/>
        <v>non-student</v>
      </c>
      <c r="AI737" s="82">
        <f>'GDP per Capita'!N737</f>
        <v>49196.49</v>
      </c>
      <c r="AJ737" s="82">
        <f t="shared" si="245"/>
        <v>49196.49</v>
      </c>
      <c r="AK737" s="82">
        <f t="shared" si="246"/>
        <v>49196.49</v>
      </c>
      <c r="AL737" s="88">
        <f t="shared" si="247"/>
        <v>4.4595323074304083E-2</v>
      </c>
    </row>
    <row r="738" spans="1:38">
      <c r="A738" s="77" t="s">
        <v>107</v>
      </c>
      <c r="B738" s="77">
        <v>840</v>
      </c>
      <c r="C738" s="77">
        <v>46.859128699999999</v>
      </c>
      <c r="D738" s="77">
        <v>-88.777473400000005</v>
      </c>
      <c r="E738" s="77" t="s">
        <v>37</v>
      </c>
      <c r="F738" s="77">
        <v>525</v>
      </c>
      <c r="H738" s="77" t="s">
        <v>66</v>
      </c>
      <c r="I738" s="77">
        <v>2019</v>
      </c>
      <c r="J738" s="77">
        <v>525</v>
      </c>
      <c r="K738" s="77" t="s">
        <v>29</v>
      </c>
      <c r="L738" s="77" t="s">
        <v>29</v>
      </c>
      <c r="N738" s="77">
        <v>0</v>
      </c>
      <c r="O738" s="77">
        <v>0</v>
      </c>
      <c r="P738" s="77" t="s">
        <v>55</v>
      </c>
      <c r="Q738" s="77">
        <v>40.441694099999999</v>
      </c>
      <c r="R738" s="77">
        <v>-79.990086099999999</v>
      </c>
      <c r="S738" s="77">
        <v>2006.63461514354</v>
      </c>
      <c r="T738" s="77">
        <v>0.426597317987775</v>
      </c>
      <c r="U738" s="77">
        <v>181</v>
      </c>
      <c r="V738" s="77">
        <v>676</v>
      </c>
      <c r="W738" s="77">
        <v>0.14546000000000001</v>
      </c>
      <c r="X738" s="77">
        <v>0</v>
      </c>
      <c r="Y738" s="77">
        <v>0</v>
      </c>
      <c r="Z738" s="77">
        <v>0</v>
      </c>
      <c r="AA738" s="77">
        <v>385.27384610756002</v>
      </c>
      <c r="AB738" s="77">
        <v>0.57205731798777504</v>
      </c>
      <c r="AC738" s="77">
        <v>1767.2738461075601</v>
      </c>
      <c r="AE738" s="87" t="str">
        <f t="shared" si="243"/>
        <v>Domestic</v>
      </c>
      <c r="AF738" s="82" t="str">
        <f t="shared" si="244"/>
        <v>non-student</v>
      </c>
      <c r="AI738" s="82">
        <f>'GDP per Capita'!N738</f>
        <v>63809.64</v>
      </c>
      <c r="AJ738" s="82">
        <f t="shared" si="245"/>
        <v>63809.64</v>
      </c>
      <c r="AK738" s="82">
        <f t="shared" si="246"/>
        <v>63809.64</v>
      </c>
      <c r="AL738" s="88">
        <f t="shared" si="247"/>
        <v>2.7696032231298594E-2</v>
      </c>
    </row>
    <row r="739" spans="1:38">
      <c r="A739" s="77" t="s">
        <v>314</v>
      </c>
      <c r="B739" s="77">
        <v>841</v>
      </c>
      <c r="C739" s="77">
        <v>-22.911013699999899</v>
      </c>
      <c r="D739" s="77">
        <v>-43.209372700000003</v>
      </c>
      <c r="E739" s="77" t="s">
        <v>37</v>
      </c>
      <c r="F739" s="77">
        <v>585</v>
      </c>
      <c r="H739" s="77" t="s">
        <v>64</v>
      </c>
      <c r="I739" s="77">
        <v>2019</v>
      </c>
      <c r="J739" s="77">
        <v>585</v>
      </c>
      <c r="K739" s="77" t="s">
        <v>587</v>
      </c>
      <c r="L739" s="77" t="s">
        <v>28</v>
      </c>
      <c r="N739" s="77">
        <v>0</v>
      </c>
      <c r="O739" s="77">
        <v>0</v>
      </c>
      <c r="P739" s="77" t="s">
        <v>55</v>
      </c>
      <c r="Q739" s="77">
        <v>40.441694099999999</v>
      </c>
      <c r="R739" s="77">
        <v>-79.990086099999999</v>
      </c>
      <c r="S739" s="77">
        <v>16013.046813403</v>
      </c>
      <c r="T739" s="77">
        <v>2.4671903522265399</v>
      </c>
      <c r="U739" s="77">
        <v>181</v>
      </c>
      <c r="V739" s="77">
        <v>676</v>
      </c>
      <c r="W739" s="77">
        <v>0.14546000000000001</v>
      </c>
      <c r="X739" s="77">
        <v>0</v>
      </c>
      <c r="Y739" s="77">
        <v>0</v>
      </c>
      <c r="Z739" s="77">
        <v>0</v>
      </c>
      <c r="AA739" s="77">
        <v>1681.3699154073199</v>
      </c>
      <c r="AB739" s="77">
        <v>2.6126503522265399</v>
      </c>
      <c r="AC739" s="77">
        <v>3123.3699154073201</v>
      </c>
      <c r="AE739" s="87" t="str">
        <f t="shared" si="243"/>
        <v>International</v>
      </c>
      <c r="AF739" s="82" t="str">
        <f t="shared" si="244"/>
        <v>non-student</v>
      </c>
      <c r="AI739" s="82">
        <f>'GDP per Capita'!N739</f>
        <v>10913.42</v>
      </c>
      <c r="AJ739" s="82">
        <f t="shared" si="245"/>
        <v>10913.42</v>
      </c>
      <c r="AK739" s="82">
        <f t="shared" si="246"/>
        <v>10913.42</v>
      </c>
      <c r="AL739" s="88">
        <f t="shared" si="247"/>
        <v>0.28619533706274664</v>
      </c>
    </row>
    <row r="740" spans="1:38">
      <c r="A740" s="77" t="s">
        <v>99</v>
      </c>
      <c r="B740" s="77">
        <v>842</v>
      </c>
      <c r="C740" s="77">
        <v>33.209561399999998</v>
      </c>
      <c r="D740" s="77">
        <v>-87.567525799999999</v>
      </c>
      <c r="E740" s="77" t="s">
        <v>38</v>
      </c>
      <c r="F740" s="77">
        <v>275</v>
      </c>
      <c r="H740" s="77" t="s">
        <v>61</v>
      </c>
      <c r="I740" s="77">
        <v>2019</v>
      </c>
      <c r="J740" s="77">
        <v>275</v>
      </c>
      <c r="K740" s="77" t="s">
        <v>29</v>
      </c>
      <c r="L740" s="77" t="s">
        <v>29</v>
      </c>
      <c r="N740" s="77">
        <v>0</v>
      </c>
      <c r="O740" s="77">
        <v>0</v>
      </c>
      <c r="P740" s="77" t="s">
        <v>55</v>
      </c>
      <c r="Q740" s="77">
        <v>40.441694099999999</v>
      </c>
      <c r="R740" s="77">
        <v>-79.990086099999999</v>
      </c>
      <c r="S740" s="77">
        <v>2097.3544779725398</v>
      </c>
      <c r="T740" s="77">
        <v>0.43857640189736302</v>
      </c>
      <c r="U740" s="77">
        <v>181</v>
      </c>
      <c r="V740" s="77">
        <v>338</v>
      </c>
      <c r="W740" s="77">
        <v>7.2730000000000003E-2</v>
      </c>
      <c r="X740" s="77">
        <v>0</v>
      </c>
      <c r="Y740" s="77">
        <v>0</v>
      </c>
      <c r="Z740" s="77">
        <v>0</v>
      </c>
      <c r="AA740" s="77">
        <v>402.69205977072801</v>
      </c>
      <c r="AB740" s="77">
        <v>0.51130640189736298</v>
      </c>
      <c r="AC740" s="77">
        <v>1196.6920597707201</v>
      </c>
      <c r="AE740" s="87" t="str">
        <f t="shared" si="243"/>
        <v>Domestic</v>
      </c>
      <c r="AF740" s="82" t="str">
        <f t="shared" si="244"/>
        <v>student</v>
      </c>
      <c r="AI740" s="82">
        <f>'GDP per Capita'!N740</f>
        <v>63809.64</v>
      </c>
      <c r="AJ740" s="82">
        <f t="shared" si="245"/>
        <v>63809.64</v>
      </c>
      <c r="AK740" s="82">
        <f t="shared" si="246"/>
        <v>63809.64</v>
      </c>
      <c r="AL740" s="88">
        <f t="shared" si="247"/>
        <v>1.8754095145666394E-2</v>
      </c>
    </row>
    <row r="741" spans="1:38">
      <c r="A741" s="77" t="s">
        <v>176</v>
      </c>
      <c r="B741" s="77">
        <v>843</v>
      </c>
      <c r="C741" s="77">
        <v>34.685074899999996</v>
      </c>
      <c r="D741" s="77">
        <v>-82.836411099999907</v>
      </c>
      <c r="E741" s="77" t="s">
        <v>38</v>
      </c>
      <c r="F741" s="77">
        <v>295</v>
      </c>
      <c r="H741" s="77" t="s">
        <v>65</v>
      </c>
      <c r="I741" s="77">
        <v>2019</v>
      </c>
      <c r="J741" s="77">
        <v>295</v>
      </c>
      <c r="K741" s="77" t="s">
        <v>29</v>
      </c>
      <c r="L741" s="77" t="s">
        <v>29</v>
      </c>
      <c r="N741" s="77">
        <v>0</v>
      </c>
      <c r="O741" s="77">
        <v>0</v>
      </c>
      <c r="P741" s="77" t="s">
        <v>55</v>
      </c>
      <c r="Q741" s="77">
        <v>40.441694099999999</v>
      </c>
      <c r="R741" s="77">
        <v>-79.990086099999999</v>
      </c>
      <c r="S741" s="77">
        <v>1374.8125302779699</v>
      </c>
      <c r="T741" s="77">
        <v>0.34316851271277499</v>
      </c>
      <c r="U741" s="77">
        <v>181</v>
      </c>
      <c r="V741" s="77">
        <v>338</v>
      </c>
      <c r="W741" s="77">
        <v>7.2730000000000003E-2</v>
      </c>
      <c r="X741" s="77">
        <v>0</v>
      </c>
      <c r="Y741" s="77">
        <v>0</v>
      </c>
      <c r="Z741" s="77">
        <v>0</v>
      </c>
      <c r="AA741" s="77">
        <v>263.96400581337002</v>
      </c>
      <c r="AB741" s="77">
        <v>0.415898512712775</v>
      </c>
      <c r="AC741" s="77">
        <v>1077.96400581337</v>
      </c>
      <c r="AE741" s="87" t="str">
        <f t="shared" si="243"/>
        <v>Domestic</v>
      </c>
      <c r="AF741" s="82" t="str">
        <f t="shared" si="244"/>
        <v>student</v>
      </c>
      <c r="AI741" s="82">
        <f>'GDP per Capita'!N741</f>
        <v>63809.64</v>
      </c>
      <c r="AJ741" s="82">
        <f t="shared" si="245"/>
        <v>63809.64</v>
      </c>
      <c r="AK741" s="82">
        <f t="shared" si="246"/>
        <v>63809.64</v>
      </c>
      <c r="AL741" s="88">
        <f t="shared" si="247"/>
        <v>1.6893435001566693E-2</v>
      </c>
    </row>
    <row r="742" spans="1:38">
      <c r="A742" s="77" t="s">
        <v>161</v>
      </c>
      <c r="B742" s="77">
        <v>844</v>
      </c>
      <c r="C742" s="77">
        <v>41.308213799999997</v>
      </c>
      <c r="D742" s="77">
        <v>-72.925051799999906</v>
      </c>
      <c r="E742" s="77" t="s">
        <v>38</v>
      </c>
      <c r="F742" s="77">
        <v>295</v>
      </c>
      <c r="H742" s="77" t="s">
        <v>65</v>
      </c>
      <c r="I742" s="77">
        <v>2019</v>
      </c>
      <c r="J742" s="77">
        <v>295</v>
      </c>
      <c r="K742" s="77" t="s">
        <v>29</v>
      </c>
      <c r="L742" s="77" t="s">
        <v>29</v>
      </c>
      <c r="N742" s="77">
        <v>0</v>
      </c>
      <c r="O742" s="77">
        <v>0</v>
      </c>
      <c r="P742" s="77" t="s">
        <v>55</v>
      </c>
      <c r="Q742" s="77">
        <v>40.441694099999999</v>
      </c>
      <c r="R742" s="77">
        <v>-79.990086099999999</v>
      </c>
      <c r="S742" s="77">
        <v>1203.2147637892699</v>
      </c>
      <c r="T742" s="77">
        <v>0.32050992418139101</v>
      </c>
      <c r="U742" s="77">
        <v>181</v>
      </c>
      <c r="V742" s="77">
        <v>338</v>
      </c>
      <c r="W742" s="77">
        <v>7.2730000000000003E-2</v>
      </c>
      <c r="X742" s="77">
        <v>0</v>
      </c>
      <c r="Y742" s="77">
        <v>0</v>
      </c>
      <c r="Z742" s="77">
        <v>0</v>
      </c>
      <c r="AA742" s="77">
        <v>231.01723464754099</v>
      </c>
      <c r="AB742" s="77">
        <v>0.39323992418139098</v>
      </c>
      <c r="AC742" s="77">
        <v>1045.0172346475399</v>
      </c>
      <c r="AE742" s="87" t="str">
        <f t="shared" si="243"/>
        <v>Domestic</v>
      </c>
      <c r="AF742" s="82" t="str">
        <f t="shared" si="244"/>
        <v>student</v>
      </c>
      <c r="AI742" s="82">
        <f>'GDP per Capita'!N742</f>
        <v>63809.64</v>
      </c>
      <c r="AJ742" s="82">
        <f t="shared" si="245"/>
        <v>63809.64</v>
      </c>
      <c r="AK742" s="82">
        <f t="shared" si="246"/>
        <v>63809.64</v>
      </c>
      <c r="AL742" s="88">
        <f t="shared" si="247"/>
        <v>1.6377105945865545E-2</v>
      </c>
    </row>
    <row r="743" spans="1:38">
      <c r="A743" s="77" t="s">
        <v>105</v>
      </c>
      <c r="B743" s="77">
        <v>845</v>
      </c>
      <c r="C743" s="77">
        <v>30.271128600000001</v>
      </c>
      <c r="D743" s="77">
        <v>-97.743699500000005</v>
      </c>
      <c r="E743" s="77" t="s">
        <v>39</v>
      </c>
      <c r="F743" s="77">
        <v>1100</v>
      </c>
      <c r="H743" s="77" t="s">
        <v>64</v>
      </c>
      <c r="I743" s="77">
        <v>2019</v>
      </c>
      <c r="J743" s="77">
        <v>1100</v>
      </c>
      <c r="K743" s="77" t="s">
        <v>29</v>
      </c>
      <c r="L743" s="77" t="s">
        <v>29</v>
      </c>
      <c r="N743" s="77">
        <v>0</v>
      </c>
      <c r="O743" s="77">
        <v>0</v>
      </c>
      <c r="P743" s="77" t="s">
        <v>55</v>
      </c>
      <c r="Q743" s="77">
        <v>40.441694099999999</v>
      </c>
      <c r="R743" s="77">
        <v>-79.990086099999999</v>
      </c>
      <c r="S743" s="77">
        <v>3922.7742710222401</v>
      </c>
      <c r="T743" s="77">
        <v>0.70982824304652803</v>
      </c>
      <c r="U743" s="77">
        <v>181</v>
      </c>
      <c r="V743" s="77">
        <v>676</v>
      </c>
      <c r="W743" s="77">
        <v>0.14546000000000001</v>
      </c>
      <c r="X743" s="77">
        <v>0</v>
      </c>
      <c r="Y743" s="77">
        <v>0</v>
      </c>
      <c r="Z743" s="77">
        <v>0</v>
      </c>
      <c r="AA743" s="77">
        <v>753.17266003627003</v>
      </c>
      <c r="AB743" s="77">
        <v>0.85528824304652795</v>
      </c>
      <c r="AC743" s="77">
        <v>2710.1726600362699</v>
      </c>
      <c r="AE743" s="87" t="str">
        <f t="shared" si="243"/>
        <v>Domestic</v>
      </c>
      <c r="AF743" s="82" t="str">
        <f t="shared" si="244"/>
        <v>non-student</v>
      </c>
      <c r="AI743" s="82">
        <f>'GDP per Capita'!N743</f>
        <v>63809.64</v>
      </c>
      <c r="AJ743" s="82">
        <f t="shared" si="245"/>
        <v>63809.64</v>
      </c>
      <c r="AK743" s="82">
        <f t="shared" si="246"/>
        <v>63809.64</v>
      </c>
      <c r="AL743" s="88">
        <f t="shared" si="247"/>
        <v>4.2472777781480509E-2</v>
      </c>
    </row>
    <row r="744" spans="1:38">
      <c r="A744" s="77" t="s">
        <v>95</v>
      </c>
      <c r="B744" s="77">
        <v>846</v>
      </c>
      <c r="C744" s="77">
        <v>43.2560802</v>
      </c>
      <c r="D744" s="77">
        <v>-79.872858300000004</v>
      </c>
      <c r="E744" s="77" t="s">
        <v>37</v>
      </c>
      <c r="F744" s="77">
        <v>525</v>
      </c>
      <c r="H744" s="77" t="s">
        <v>66</v>
      </c>
      <c r="I744" s="77">
        <v>2019</v>
      </c>
      <c r="J744" s="77">
        <v>525</v>
      </c>
      <c r="K744" s="77" t="s">
        <v>320</v>
      </c>
      <c r="L744" s="77" t="s">
        <v>28</v>
      </c>
      <c r="N744" s="77">
        <v>0</v>
      </c>
      <c r="O744" s="77">
        <v>0</v>
      </c>
      <c r="P744" s="77" t="s">
        <v>55</v>
      </c>
      <c r="Q744" s="77">
        <v>40.441694099999999</v>
      </c>
      <c r="R744" s="77">
        <v>-79.990086099999999</v>
      </c>
      <c r="S744" s="77">
        <v>626.19279512535502</v>
      </c>
      <c r="T744" s="77">
        <v>0.24431718794093299</v>
      </c>
      <c r="U744" s="77">
        <v>181</v>
      </c>
      <c r="V744" s="77">
        <v>676</v>
      </c>
      <c r="W744" s="77">
        <v>0.14546000000000001</v>
      </c>
      <c r="X744" s="77">
        <v>0</v>
      </c>
      <c r="Y744" s="77">
        <v>0</v>
      </c>
      <c r="Z744" s="77">
        <v>0</v>
      </c>
      <c r="AA744" s="77">
        <v>120.229016664068</v>
      </c>
      <c r="AB744" s="77">
        <v>0.38977718794093302</v>
      </c>
      <c r="AC744" s="77">
        <v>1502.2290166640601</v>
      </c>
      <c r="AE744" s="87" t="str">
        <f t="shared" si="243"/>
        <v>International</v>
      </c>
      <c r="AF744" s="82" t="str">
        <f t="shared" si="244"/>
        <v>non-student</v>
      </c>
      <c r="AI744" s="82">
        <f>'GDP per Capita'!N744</f>
        <v>49196.49</v>
      </c>
      <c r="AJ744" s="82">
        <f t="shared" si="245"/>
        <v>49196.49</v>
      </c>
      <c r="AK744" s="82">
        <f t="shared" si="246"/>
        <v>49196.49</v>
      </c>
      <c r="AL744" s="88">
        <f t="shared" si="247"/>
        <v>3.0535288526967273E-2</v>
      </c>
    </row>
    <row r="745" spans="1:38">
      <c r="A745" s="77" t="s">
        <v>303</v>
      </c>
      <c r="B745" s="77">
        <v>847</v>
      </c>
      <c r="C745" s="77">
        <v>53.535410999999897</v>
      </c>
      <c r="D745" s="77">
        <v>-113.507995999999</v>
      </c>
      <c r="E745" s="77" t="s">
        <v>38</v>
      </c>
      <c r="F745" s="77">
        <v>295</v>
      </c>
      <c r="H745" s="77" t="s">
        <v>65</v>
      </c>
      <c r="I745" s="77">
        <v>2019</v>
      </c>
      <c r="J745" s="77">
        <v>295</v>
      </c>
      <c r="K745" s="77" t="s">
        <v>320</v>
      </c>
      <c r="L745" s="77" t="s">
        <v>28</v>
      </c>
      <c r="N745" s="77">
        <v>0</v>
      </c>
      <c r="O745" s="77">
        <v>0</v>
      </c>
      <c r="P745" s="77" t="s">
        <v>55</v>
      </c>
      <c r="Q745" s="77">
        <v>40.441694099999999</v>
      </c>
      <c r="R745" s="77">
        <v>-79.990086099999999</v>
      </c>
      <c r="S745" s="77">
        <v>5782.3855462643696</v>
      </c>
      <c r="T745" s="77">
        <v>0.98257985337947895</v>
      </c>
      <c r="U745" s="77">
        <v>181</v>
      </c>
      <c r="V745" s="77">
        <v>338</v>
      </c>
      <c r="W745" s="77">
        <v>7.2730000000000003E-2</v>
      </c>
      <c r="X745" s="77">
        <v>0</v>
      </c>
      <c r="Y745" s="77">
        <v>0</v>
      </c>
      <c r="Z745" s="77">
        <v>0</v>
      </c>
      <c r="AA745" s="77">
        <v>693.88626555172402</v>
      </c>
      <c r="AB745" s="77">
        <v>1.05530985337947</v>
      </c>
      <c r="AC745" s="77">
        <v>1507.88626555172</v>
      </c>
      <c r="AE745" s="87" t="str">
        <f t="shared" si="243"/>
        <v>International</v>
      </c>
      <c r="AF745" s="82" t="str">
        <f t="shared" si="244"/>
        <v>student</v>
      </c>
      <c r="AI745" s="82">
        <f>'GDP per Capita'!N745</f>
        <v>49196.49</v>
      </c>
      <c r="AJ745" s="82">
        <f t="shared" si="245"/>
        <v>49196.49</v>
      </c>
      <c r="AK745" s="82">
        <f t="shared" si="246"/>
        <v>49196.49</v>
      </c>
      <c r="AL745" s="88">
        <f t="shared" si="247"/>
        <v>3.0650281464220722E-2</v>
      </c>
    </row>
    <row r="746" spans="1:38">
      <c r="A746" s="77" t="s">
        <v>150</v>
      </c>
      <c r="B746" s="77">
        <v>848</v>
      </c>
      <c r="C746" s="77">
        <v>43.157284999999902</v>
      </c>
      <c r="D746" s="77">
        <v>-77.615213999999995</v>
      </c>
      <c r="E746" s="77" t="s">
        <v>38</v>
      </c>
      <c r="F746" s="77">
        <v>295</v>
      </c>
      <c r="H746" s="77" t="s">
        <v>65</v>
      </c>
      <c r="I746" s="77">
        <v>2019</v>
      </c>
      <c r="J746" s="77">
        <v>295</v>
      </c>
      <c r="K746" s="77" t="s">
        <v>29</v>
      </c>
      <c r="L746" s="77" t="s">
        <v>29</v>
      </c>
      <c r="N746" s="77">
        <v>0</v>
      </c>
      <c r="O746" s="77">
        <v>0</v>
      </c>
      <c r="P746" s="77" t="s">
        <v>55</v>
      </c>
      <c r="Q746" s="77">
        <v>40.441694099999999</v>
      </c>
      <c r="R746" s="77">
        <v>-79.990086099999999</v>
      </c>
      <c r="S746" s="77">
        <v>720.85440702625795</v>
      </c>
      <c r="T746" s="77">
        <v>0.25681675922131703</v>
      </c>
      <c r="U746" s="77">
        <v>181</v>
      </c>
      <c r="V746" s="77">
        <v>338</v>
      </c>
      <c r="W746" s="77">
        <v>7.2730000000000003E-2</v>
      </c>
      <c r="X746" s="77">
        <v>0</v>
      </c>
      <c r="Y746" s="77">
        <v>0</v>
      </c>
      <c r="Z746" s="77">
        <v>0</v>
      </c>
      <c r="AA746" s="77">
        <v>138.40404614904099</v>
      </c>
      <c r="AB746" s="77">
        <v>0.32954675922131699</v>
      </c>
      <c r="AC746" s="77">
        <v>952.40404614904105</v>
      </c>
      <c r="AE746" s="87" t="str">
        <f t="shared" si="243"/>
        <v>Domestic</v>
      </c>
      <c r="AF746" s="82" t="str">
        <f t="shared" si="244"/>
        <v>student</v>
      </c>
      <c r="AI746" s="82">
        <f>'GDP per Capita'!N746</f>
        <v>63809.64</v>
      </c>
      <c r="AJ746" s="82">
        <f t="shared" si="245"/>
        <v>63809.64</v>
      </c>
      <c r="AK746" s="82">
        <f t="shared" si="246"/>
        <v>63809.64</v>
      </c>
      <c r="AL746" s="88">
        <f t="shared" si="247"/>
        <v>1.4925707873434814E-2</v>
      </c>
    </row>
    <row r="747" spans="1:38">
      <c r="A747" s="77" t="s">
        <v>211</v>
      </c>
      <c r="B747" s="77">
        <v>849</v>
      </c>
      <c r="C747" s="77">
        <v>45.262742799999998</v>
      </c>
      <c r="D747" s="77">
        <v>-94.124427099999906</v>
      </c>
      <c r="E747" s="77" t="s">
        <v>42</v>
      </c>
      <c r="F747" s="77">
        <v>585</v>
      </c>
      <c r="H747" s="77" t="s">
        <v>64</v>
      </c>
      <c r="I747" s="77">
        <v>2019</v>
      </c>
      <c r="J747" s="77">
        <v>585</v>
      </c>
      <c r="K747" s="77" t="s">
        <v>29</v>
      </c>
      <c r="L747" s="77" t="s">
        <v>29</v>
      </c>
      <c r="N747" s="77">
        <v>0</v>
      </c>
      <c r="O747" s="77">
        <v>0</v>
      </c>
      <c r="P747" s="77" t="s">
        <v>55</v>
      </c>
      <c r="Q747" s="77">
        <v>40.441694099999999</v>
      </c>
      <c r="R747" s="77">
        <v>-79.990086099999999</v>
      </c>
      <c r="S747" s="77">
        <v>2536.9521925907402</v>
      </c>
      <c r="T747" s="77">
        <v>0.49662298338084998</v>
      </c>
      <c r="U747" s="77">
        <v>181</v>
      </c>
      <c r="V747" s="77">
        <v>676</v>
      </c>
      <c r="W747" s="77">
        <v>0.14546000000000001</v>
      </c>
      <c r="X747" s="77">
        <v>0</v>
      </c>
      <c r="Y747" s="77">
        <v>0</v>
      </c>
      <c r="Z747" s="77">
        <v>0</v>
      </c>
      <c r="AA747" s="77">
        <v>487.09482097742199</v>
      </c>
      <c r="AB747" s="77">
        <v>0.64208298338085001</v>
      </c>
      <c r="AC747" s="77">
        <v>1929.0948209774201</v>
      </c>
      <c r="AE747" s="87" t="str">
        <f t="shared" si="243"/>
        <v>Domestic</v>
      </c>
      <c r="AF747" s="82" t="str">
        <f t="shared" si="244"/>
        <v>non-student</v>
      </c>
      <c r="AI747" s="82">
        <f>'GDP per Capita'!N747</f>
        <v>63809.64</v>
      </c>
      <c r="AJ747" s="82">
        <f t="shared" si="245"/>
        <v>63809.64</v>
      </c>
      <c r="AK747" s="82">
        <f t="shared" si="246"/>
        <v>63809.64</v>
      </c>
      <c r="AL747" s="88">
        <f t="shared" si="247"/>
        <v>3.0232027965953423E-2</v>
      </c>
    </row>
    <row r="748" spans="1:38">
      <c r="A748" s="77" t="s">
        <v>85</v>
      </c>
      <c r="B748" s="77">
        <v>850</v>
      </c>
      <c r="C748" s="77">
        <v>36.062584299999997</v>
      </c>
      <c r="D748" s="77">
        <v>-94.157432799999995</v>
      </c>
      <c r="E748" s="77" t="s">
        <v>44</v>
      </c>
      <c r="F748" s="77">
        <v>295</v>
      </c>
      <c r="H748" s="77" t="s">
        <v>65</v>
      </c>
      <c r="I748" s="77">
        <v>2019</v>
      </c>
      <c r="J748" s="77">
        <v>295</v>
      </c>
      <c r="K748" s="77" t="s">
        <v>29</v>
      </c>
      <c r="L748" s="77" t="s">
        <v>29</v>
      </c>
      <c r="N748" s="77">
        <v>0</v>
      </c>
      <c r="O748" s="77">
        <v>0</v>
      </c>
      <c r="P748" s="77" t="s">
        <v>55</v>
      </c>
      <c r="Q748" s="77">
        <v>40.441694099999999</v>
      </c>
      <c r="R748" s="77">
        <v>-79.990086099999999</v>
      </c>
      <c r="S748" s="77">
        <v>2655.1079008760798</v>
      </c>
      <c r="T748" s="77">
        <v>0.51222482734102903</v>
      </c>
      <c r="U748" s="77">
        <v>181</v>
      </c>
      <c r="V748" s="77">
        <v>676</v>
      </c>
      <c r="W748" s="77">
        <v>0.14546000000000001</v>
      </c>
      <c r="X748" s="77">
        <v>0</v>
      </c>
      <c r="Y748" s="77">
        <v>0</v>
      </c>
      <c r="Z748" s="77">
        <v>0</v>
      </c>
      <c r="AA748" s="77">
        <v>509.78071696820803</v>
      </c>
      <c r="AB748" s="77">
        <v>0.65768482734102895</v>
      </c>
      <c r="AC748" s="77">
        <v>1661.7807169682001</v>
      </c>
      <c r="AE748" s="87" t="str">
        <f t="shared" si="243"/>
        <v>Domestic</v>
      </c>
      <c r="AF748" s="82" t="str">
        <f t="shared" si="244"/>
        <v>student</v>
      </c>
      <c r="AI748" s="82">
        <f>'GDP per Capita'!N748</f>
        <v>63809.64</v>
      </c>
      <c r="AJ748" s="82">
        <f t="shared" si="245"/>
        <v>63809.64</v>
      </c>
      <c r="AK748" s="82">
        <f t="shared" si="246"/>
        <v>63809.64</v>
      </c>
      <c r="AL748" s="88">
        <f t="shared" si="247"/>
        <v>2.6042784710401126E-2</v>
      </c>
    </row>
    <row r="749" spans="1:38">
      <c r="A749" s="77" t="s">
        <v>161</v>
      </c>
      <c r="B749" s="77">
        <v>851</v>
      </c>
      <c r="C749" s="77">
        <v>41.308213799999997</v>
      </c>
      <c r="D749" s="77">
        <v>-72.925051799999906</v>
      </c>
      <c r="E749" s="77" t="s">
        <v>38</v>
      </c>
      <c r="F749" s="77">
        <v>295</v>
      </c>
      <c r="H749" s="77" t="s">
        <v>65</v>
      </c>
      <c r="I749" s="77">
        <v>2019</v>
      </c>
      <c r="J749" s="77">
        <v>295</v>
      </c>
      <c r="K749" s="77" t="s">
        <v>29</v>
      </c>
      <c r="L749" s="77" t="s">
        <v>29</v>
      </c>
      <c r="N749" s="77">
        <v>0</v>
      </c>
      <c r="O749" s="77">
        <v>0</v>
      </c>
      <c r="P749" s="77" t="s">
        <v>55</v>
      </c>
      <c r="Q749" s="77">
        <v>40.441694099999999</v>
      </c>
      <c r="R749" s="77">
        <v>-79.990086099999999</v>
      </c>
      <c r="S749" s="77">
        <v>1203.2147637892699</v>
      </c>
      <c r="T749" s="77">
        <v>0.32050992418139101</v>
      </c>
      <c r="U749" s="77">
        <v>181</v>
      </c>
      <c r="V749" s="77">
        <v>338</v>
      </c>
      <c r="W749" s="77">
        <v>7.2730000000000003E-2</v>
      </c>
      <c r="X749" s="77">
        <v>0</v>
      </c>
      <c r="Y749" s="77">
        <v>0</v>
      </c>
      <c r="Z749" s="77">
        <v>0</v>
      </c>
      <c r="AA749" s="77">
        <v>231.01723464754099</v>
      </c>
      <c r="AB749" s="77">
        <v>0.39323992418139098</v>
      </c>
      <c r="AC749" s="77">
        <v>1045.0172346475399</v>
      </c>
      <c r="AE749" s="87" t="str">
        <f t="shared" si="243"/>
        <v>Domestic</v>
      </c>
      <c r="AF749" s="82" t="str">
        <f t="shared" si="244"/>
        <v>student</v>
      </c>
      <c r="AI749" s="82">
        <f>'GDP per Capita'!N749</f>
        <v>63809.64</v>
      </c>
      <c r="AJ749" s="82">
        <f t="shared" si="245"/>
        <v>63809.64</v>
      </c>
      <c r="AK749" s="82">
        <f t="shared" si="246"/>
        <v>63809.64</v>
      </c>
      <c r="AL749" s="88">
        <f t="shared" si="247"/>
        <v>1.6377105945865545E-2</v>
      </c>
    </row>
    <row r="750" spans="1:38">
      <c r="A750" s="77" t="s">
        <v>96</v>
      </c>
      <c r="B750" s="77">
        <v>852</v>
      </c>
      <c r="C750" s="77">
        <v>38.046406599999997</v>
      </c>
      <c r="D750" s="77">
        <v>-84.497039299999997</v>
      </c>
      <c r="E750" s="77" t="s">
        <v>38</v>
      </c>
      <c r="F750" s="77">
        <v>275</v>
      </c>
      <c r="H750" s="77" t="s">
        <v>61</v>
      </c>
      <c r="I750" s="77">
        <v>2019</v>
      </c>
      <c r="J750" s="77">
        <v>275</v>
      </c>
      <c r="K750" s="77" t="s">
        <v>29</v>
      </c>
      <c r="L750" s="77" t="s">
        <v>29</v>
      </c>
      <c r="N750" s="77">
        <v>0</v>
      </c>
      <c r="O750" s="77">
        <v>0</v>
      </c>
      <c r="P750" s="77" t="s">
        <v>55</v>
      </c>
      <c r="Q750" s="77">
        <v>40.441694099999999</v>
      </c>
      <c r="R750" s="77">
        <v>-79.990086099999999</v>
      </c>
      <c r="S750" s="77">
        <v>941.23295892196302</v>
      </c>
      <c r="T750" s="77">
        <v>0.28591659560453703</v>
      </c>
      <c r="U750" s="77">
        <v>181</v>
      </c>
      <c r="V750" s="77">
        <v>338</v>
      </c>
      <c r="W750" s="77">
        <v>7.2730000000000003E-2</v>
      </c>
      <c r="X750" s="77">
        <v>0</v>
      </c>
      <c r="Y750" s="77">
        <v>0</v>
      </c>
      <c r="Z750" s="77">
        <v>0</v>
      </c>
      <c r="AA750" s="77">
        <v>180.71672811301701</v>
      </c>
      <c r="AB750" s="77">
        <v>0.35864659560453699</v>
      </c>
      <c r="AC750" s="77">
        <v>974.71672811301698</v>
      </c>
      <c r="AE750" s="87" t="str">
        <f t="shared" si="243"/>
        <v>Domestic</v>
      </c>
      <c r="AF750" s="82" t="str">
        <f t="shared" si="244"/>
        <v>student</v>
      </c>
      <c r="AI750" s="82">
        <f>'GDP per Capita'!N750</f>
        <v>63809.64</v>
      </c>
      <c r="AJ750" s="82">
        <f t="shared" si="245"/>
        <v>63809.64</v>
      </c>
      <c r="AK750" s="82">
        <f t="shared" si="246"/>
        <v>63809.64</v>
      </c>
      <c r="AL750" s="88">
        <f t="shared" si="247"/>
        <v>1.5275383595848794E-2</v>
      </c>
    </row>
    <row r="751" spans="1:38">
      <c r="A751" s="77" t="s">
        <v>325</v>
      </c>
      <c r="B751" s="77">
        <v>853</v>
      </c>
      <c r="C751" s="77">
        <v>40.185386200000003</v>
      </c>
      <c r="D751" s="77">
        <v>-75.227675599999998</v>
      </c>
      <c r="E751" s="77" t="s">
        <v>42</v>
      </c>
      <c r="F751" s="77">
        <v>685</v>
      </c>
      <c r="H751" s="77" t="s">
        <v>64</v>
      </c>
      <c r="I751" s="77">
        <v>2019</v>
      </c>
      <c r="J751" s="77">
        <v>685</v>
      </c>
      <c r="K751" s="77" t="s">
        <v>29</v>
      </c>
      <c r="L751" s="77" t="s">
        <v>29</v>
      </c>
      <c r="N751" s="77">
        <v>0</v>
      </c>
      <c r="O751" s="77">
        <v>0</v>
      </c>
      <c r="P751" s="77" t="s">
        <v>55</v>
      </c>
      <c r="Q751" s="77">
        <v>40.441694099999999</v>
      </c>
      <c r="R751" s="77">
        <v>-79.990086099999999</v>
      </c>
      <c r="S751" s="77">
        <v>809.50007966916803</v>
      </c>
      <c r="T751" s="77">
        <v>0.26852195715369098</v>
      </c>
      <c r="U751" s="77">
        <v>181</v>
      </c>
      <c r="V751" s="77">
        <v>676</v>
      </c>
      <c r="W751" s="77">
        <v>0.14546000000000001</v>
      </c>
      <c r="X751" s="77">
        <v>0</v>
      </c>
      <c r="Y751" s="77">
        <v>0</v>
      </c>
      <c r="Z751" s="77">
        <v>0</v>
      </c>
      <c r="AA751" s="77">
        <v>155.42401529648001</v>
      </c>
      <c r="AB751" s="77">
        <v>0.41398195715369102</v>
      </c>
      <c r="AC751" s="77">
        <v>1697.4240152964801</v>
      </c>
      <c r="AE751" s="87" t="str">
        <f t="shared" si="243"/>
        <v>Domestic</v>
      </c>
      <c r="AF751" s="82" t="str">
        <f t="shared" si="244"/>
        <v>non-student</v>
      </c>
      <c r="AI751" s="82">
        <f>'GDP per Capita'!N751</f>
        <v>63809.64</v>
      </c>
      <c r="AJ751" s="82">
        <f t="shared" si="245"/>
        <v>63809.64</v>
      </c>
      <c r="AK751" s="82">
        <f t="shared" si="246"/>
        <v>63809.64</v>
      </c>
      <c r="AL751" s="88">
        <f t="shared" si="247"/>
        <v>2.6601372696922913E-2</v>
      </c>
    </row>
    <row r="752" spans="1:38">
      <c r="A752" s="77" t="s">
        <v>326</v>
      </c>
      <c r="B752" s="77">
        <v>854</v>
      </c>
      <c r="C752" s="77">
        <v>34.197630799999999</v>
      </c>
      <c r="D752" s="77">
        <v>-119.180381799999</v>
      </c>
      <c r="E752" s="77" t="s">
        <v>42</v>
      </c>
      <c r="F752" s="77">
        <v>525</v>
      </c>
      <c r="H752" s="77" t="s">
        <v>66</v>
      </c>
      <c r="I752" s="77">
        <v>2019</v>
      </c>
      <c r="J752" s="77">
        <v>525</v>
      </c>
      <c r="K752" s="77" t="s">
        <v>29</v>
      </c>
      <c r="L752" s="77" t="s">
        <v>29</v>
      </c>
      <c r="N752" s="77">
        <v>0</v>
      </c>
      <c r="O752" s="77">
        <v>0</v>
      </c>
      <c r="P752" s="77" t="s">
        <v>55</v>
      </c>
      <c r="Q752" s="77">
        <v>40.441694099999999</v>
      </c>
      <c r="R752" s="77">
        <v>-79.990086099999999</v>
      </c>
      <c r="S752" s="77">
        <v>7009.5162630607201</v>
      </c>
      <c r="T752" s="77">
        <v>1.15091809419297</v>
      </c>
      <c r="U752" s="77">
        <v>181</v>
      </c>
      <c r="V752" s="77">
        <v>676</v>
      </c>
      <c r="W752" s="77">
        <v>0.14546000000000001</v>
      </c>
      <c r="X752" s="77">
        <v>0</v>
      </c>
      <c r="Y752" s="77">
        <v>0</v>
      </c>
      <c r="Z752" s="77">
        <v>0</v>
      </c>
      <c r="AA752" s="77">
        <v>841.14195156728601</v>
      </c>
      <c r="AB752" s="77">
        <v>1.2963780941929699</v>
      </c>
      <c r="AC752" s="77">
        <v>2223.1419515672801</v>
      </c>
      <c r="AE752" s="87" t="str">
        <f t="shared" si="243"/>
        <v>Domestic</v>
      </c>
      <c r="AF752" s="82" t="str">
        <f t="shared" si="244"/>
        <v>non-student</v>
      </c>
      <c r="AI752" s="82">
        <f>'GDP per Capita'!N752</f>
        <v>63809.64</v>
      </c>
      <c r="AJ752" s="82">
        <f t="shared" si="245"/>
        <v>63809.64</v>
      </c>
      <c r="AK752" s="82">
        <f t="shared" si="246"/>
        <v>63809.64</v>
      </c>
      <c r="AL752" s="88">
        <f t="shared" si="247"/>
        <v>3.4840220875204435E-2</v>
      </c>
    </row>
    <row r="753" spans="1:38">
      <c r="A753" s="77" t="s">
        <v>105</v>
      </c>
      <c r="B753" s="77">
        <v>855</v>
      </c>
      <c r="C753" s="77">
        <v>30.271128600000001</v>
      </c>
      <c r="D753" s="77">
        <v>-97.743699500000005</v>
      </c>
      <c r="E753" s="77" t="s">
        <v>38</v>
      </c>
      <c r="F753" s="77">
        <v>275</v>
      </c>
      <c r="H753" s="77" t="s">
        <v>61</v>
      </c>
      <c r="I753" s="77">
        <v>2019</v>
      </c>
      <c r="J753" s="77">
        <v>275</v>
      </c>
      <c r="K753" s="77" t="s">
        <v>29</v>
      </c>
      <c r="L753" s="77" t="s">
        <v>29</v>
      </c>
      <c r="N753" s="77">
        <v>0</v>
      </c>
      <c r="O753" s="77">
        <v>0</v>
      </c>
      <c r="P753" s="77" t="s">
        <v>55</v>
      </c>
      <c r="Q753" s="77">
        <v>40.441694099999999</v>
      </c>
      <c r="R753" s="77">
        <v>-79.990086099999999</v>
      </c>
      <c r="S753" s="77">
        <v>3922.7742710222401</v>
      </c>
      <c r="T753" s="77">
        <v>0.70982824304652803</v>
      </c>
      <c r="U753" s="77">
        <v>181</v>
      </c>
      <c r="V753" s="77">
        <v>338</v>
      </c>
      <c r="W753" s="77">
        <v>7.2730000000000003E-2</v>
      </c>
      <c r="X753" s="77">
        <v>0</v>
      </c>
      <c r="Y753" s="77">
        <v>0</v>
      </c>
      <c r="Z753" s="77">
        <v>0</v>
      </c>
      <c r="AA753" s="77">
        <v>753.17266003627003</v>
      </c>
      <c r="AB753" s="77">
        <v>0.78255824304652799</v>
      </c>
      <c r="AC753" s="77">
        <v>1547.1726600362699</v>
      </c>
      <c r="AE753" s="87" t="str">
        <f t="shared" si="243"/>
        <v>Domestic</v>
      </c>
      <c r="AF753" s="82" t="str">
        <f t="shared" si="244"/>
        <v>student</v>
      </c>
      <c r="AI753" s="82">
        <f>'GDP per Capita'!N753</f>
        <v>63809.64</v>
      </c>
      <c r="AJ753" s="82">
        <f t="shared" si="245"/>
        <v>63809.64</v>
      </c>
      <c r="AK753" s="82">
        <f t="shared" si="246"/>
        <v>63809.64</v>
      </c>
      <c r="AL753" s="88">
        <f t="shared" si="247"/>
        <v>2.4246691566294214E-2</v>
      </c>
    </row>
    <row r="754" spans="1:38">
      <c r="A754" s="77" t="s">
        <v>127</v>
      </c>
      <c r="B754" s="77">
        <v>856</v>
      </c>
      <c r="C754" s="77">
        <v>40.014985600000003</v>
      </c>
      <c r="D754" s="77">
        <v>-105.27054560000001</v>
      </c>
      <c r="E754" s="77" t="s">
        <v>37</v>
      </c>
      <c r="F754" s="77">
        <v>525</v>
      </c>
      <c r="H754" s="77" t="s">
        <v>66</v>
      </c>
      <c r="I754" s="77">
        <v>2019</v>
      </c>
      <c r="J754" s="77">
        <v>525</v>
      </c>
      <c r="K754" s="77" t="s">
        <v>29</v>
      </c>
      <c r="L754" s="77" t="s">
        <v>29</v>
      </c>
      <c r="N754" s="77">
        <v>0</v>
      </c>
      <c r="O754" s="77">
        <v>0</v>
      </c>
      <c r="P754" s="77" t="s">
        <v>55</v>
      </c>
      <c r="Q754" s="77">
        <v>40.441694099999999</v>
      </c>
      <c r="R754" s="77">
        <v>-79.990086099999999</v>
      </c>
      <c r="S754" s="77">
        <v>4278.7089241067297</v>
      </c>
      <c r="T754" s="77">
        <v>0.76649209920527595</v>
      </c>
      <c r="U754" s="77">
        <v>181</v>
      </c>
      <c r="V754" s="77">
        <v>676</v>
      </c>
      <c r="W754" s="77">
        <v>0.14546000000000001</v>
      </c>
      <c r="X754" s="77">
        <v>0</v>
      </c>
      <c r="Y754" s="77">
        <v>0</v>
      </c>
      <c r="Z754" s="77">
        <v>0</v>
      </c>
      <c r="AA754" s="77">
        <v>513.44507089280796</v>
      </c>
      <c r="AB754" s="77">
        <v>0.91195209920527698</v>
      </c>
      <c r="AC754" s="77">
        <v>1895.4450708928</v>
      </c>
      <c r="AE754" s="87" t="str">
        <f t="shared" si="243"/>
        <v>Domestic</v>
      </c>
      <c r="AF754" s="82" t="str">
        <f t="shared" si="244"/>
        <v>non-student</v>
      </c>
      <c r="AI754" s="82">
        <f>'GDP per Capita'!N754</f>
        <v>63809.64</v>
      </c>
      <c r="AJ754" s="82">
        <f t="shared" si="245"/>
        <v>63809.64</v>
      </c>
      <c r="AK754" s="82">
        <f t="shared" si="246"/>
        <v>63809.64</v>
      </c>
      <c r="AL754" s="88">
        <f t="shared" si="247"/>
        <v>2.9704682096510809E-2</v>
      </c>
    </row>
    <row r="755" spans="1:38">
      <c r="A755" s="77" t="s">
        <v>180</v>
      </c>
      <c r="B755" s="77">
        <v>857</v>
      </c>
      <c r="C755" s="77">
        <v>40.808886100000002</v>
      </c>
      <c r="D755" s="77">
        <v>-96.707775099999907</v>
      </c>
      <c r="E755" s="77" t="s">
        <v>37</v>
      </c>
      <c r="F755" s="77">
        <v>1325</v>
      </c>
      <c r="H755" s="77" t="s">
        <v>66</v>
      </c>
      <c r="I755" s="77">
        <v>2019</v>
      </c>
      <c r="J755" s="77">
        <v>1325</v>
      </c>
      <c r="K755" s="77" t="s">
        <v>29</v>
      </c>
      <c r="L755" s="77" t="s">
        <v>29</v>
      </c>
      <c r="N755" s="77">
        <v>0</v>
      </c>
      <c r="O755" s="77">
        <v>0</v>
      </c>
      <c r="P755" s="77" t="s">
        <v>55</v>
      </c>
      <c r="Q755" s="77">
        <v>40.441694099999999</v>
      </c>
      <c r="R755" s="77">
        <v>-79.990086099999999</v>
      </c>
      <c r="S755" s="77">
        <v>2818.6934666207098</v>
      </c>
      <c r="T755" s="77">
        <v>0.53406149668987901</v>
      </c>
      <c r="U755" s="77">
        <v>181</v>
      </c>
      <c r="V755" s="77">
        <v>676</v>
      </c>
      <c r="W755" s="77">
        <v>0.14546000000000001</v>
      </c>
      <c r="X755" s="77">
        <v>0</v>
      </c>
      <c r="Y755" s="77">
        <v>0</v>
      </c>
      <c r="Z755" s="77">
        <v>0</v>
      </c>
      <c r="AA755" s="77">
        <v>541.18914559117695</v>
      </c>
      <c r="AB755" s="77">
        <v>0.67952149668987905</v>
      </c>
      <c r="AC755" s="77">
        <v>2723.18914559117</v>
      </c>
      <c r="AE755" s="87" t="str">
        <f t="shared" si="243"/>
        <v>Domestic</v>
      </c>
      <c r="AF755" s="82" t="str">
        <f t="shared" si="244"/>
        <v>non-student</v>
      </c>
      <c r="AI755" s="82">
        <f>'GDP per Capita'!N755</f>
        <v>63809.64</v>
      </c>
      <c r="AJ755" s="82">
        <f t="shared" si="245"/>
        <v>63809.64</v>
      </c>
      <c r="AK755" s="82">
        <f t="shared" si="246"/>
        <v>63809.64</v>
      </c>
      <c r="AL755" s="88">
        <f t="shared" si="247"/>
        <v>4.2676767109031961E-2</v>
      </c>
    </row>
    <row r="756" spans="1:38">
      <c r="A756" s="77" t="s">
        <v>97</v>
      </c>
      <c r="B756" s="77">
        <v>858</v>
      </c>
      <c r="C756" s="77">
        <v>32.541477999999998</v>
      </c>
      <c r="D756" s="77">
        <v>-85.534735487261102</v>
      </c>
      <c r="E756" s="77" t="s">
        <v>38</v>
      </c>
      <c r="F756" s="77">
        <v>275</v>
      </c>
      <c r="H756" s="77" t="s">
        <v>61</v>
      </c>
      <c r="I756" s="77">
        <v>2019</v>
      </c>
      <c r="J756" s="77">
        <v>275</v>
      </c>
      <c r="K756" s="77" t="s">
        <v>29</v>
      </c>
      <c r="L756" s="77" t="s">
        <v>29</v>
      </c>
      <c r="N756" s="77">
        <v>0</v>
      </c>
      <c r="O756" s="77">
        <v>0</v>
      </c>
      <c r="P756" s="77" t="s">
        <v>55</v>
      </c>
      <c r="Q756" s="77">
        <v>40.441694099999999</v>
      </c>
      <c r="R756" s="77">
        <v>-79.990086099999999</v>
      </c>
      <c r="S756" s="77">
        <v>2016.2188053638399</v>
      </c>
      <c r="T756" s="77">
        <v>0.42786286023259601</v>
      </c>
      <c r="U756" s="77">
        <v>181</v>
      </c>
      <c r="V756" s="77">
        <v>338</v>
      </c>
      <c r="W756" s="77">
        <v>7.2730000000000003E-2</v>
      </c>
      <c r="X756" s="77">
        <v>0</v>
      </c>
      <c r="Y756" s="77">
        <v>0</v>
      </c>
      <c r="Z756" s="77">
        <v>0</v>
      </c>
      <c r="AA756" s="77">
        <v>387.114010629858</v>
      </c>
      <c r="AB756" s="77">
        <v>0.50059286023259597</v>
      </c>
      <c r="AC756" s="77">
        <v>1181.1140106298501</v>
      </c>
      <c r="AE756" s="87" t="str">
        <f t="shared" si="243"/>
        <v>Domestic</v>
      </c>
      <c r="AF756" s="82" t="str">
        <f t="shared" si="244"/>
        <v>student</v>
      </c>
      <c r="AI756" s="82">
        <f>'GDP per Capita'!N756</f>
        <v>63809.64</v>
      </c>
      <c r="AJ756" s="82">
        <f t="shared" si="245"/>
        <v>63809.64</v>
      </c>
      <c r="AK756" s="82">
        <f t="shared" si="246"/>
        <v>63809.64</v>
      </c>
      <c r="AL756" s="88">
        <f t="shared" si="247"/>
        <v>1.8509961984268367E-2</v>
      </c>
    </row>
    <row r="757" spans="1:38">
      <c r="A757" s="77" t="s">
        <v>114</v>
      </c>
      <c r="B757" s="77">
        <v>859</v>
      </c>
      <c r="C757" s="77">
        <v>41.489982699999999</v>
      </c>
      <c r="D757" s="77">
        <v>-71.313770700000006</v>
      </c>
      <c r="E757" s="77" t="s">
        <v>42</v>
      </c>
      <c r="F757" s="77">
        <v>1485</v>
      </c>
      <c r="H757" s="77" t="s">
        <v>64</v>
      </c>
      <c r="I757" s="77">
        <v>2019</v>
      </c>
      <c r="J757" s="77">
        <v>1485</v>
      </c>
      <c r="K757" s="77" t="s">
        <v>29</v>
      </c>
      <c r="L757" s="77" t="s">
        <v>29</v>
      </c>
      <c r="N757" s="77">
        <v>0</v>
      </c>
      <c r="O757" s="77">
        <v>0</v>
      </c>
      <c r="P757" s="77" t="s">
        <v>55</v>
      </c>
      <c r="Q757" s="77">
        <v>40.441694099999999</v>
      </c>
      <c r="R757" s="77">
        <v>-79.990086099999999</v>
      </c>
      <c r="S757" s="77">
        <v>1474.8635187709399</v>
      </c>
      <c r="T757" s="77">
        <v>0.35637972301468701</v>
      </c>
      <c r="U757" s="77">
        <v>181</v>
      </c>
      <c r="V757" s="77">
        <v>676</v>
      </c>
      <c r="W757" s="77">
        <v>0.14546000000000001</v>
      </c>
      <c r="X757" s="77">
        <v>0</v>
      </c>
      <c r="Y757" s="77">
        <v>0</v>
      </c>
      <c r="Z757" s="77">
        <v>0</v>
      </c>
      <c r="AA757" s="77">
        <v>283.173795604021</v>
      </c>
      <c r="AB757" s="77">
        <v>0.50183972301468704</v>
      </c>
      <c r="AC757" s="77">
        <v>2625.1737956040201</v>
      </c>
      <c r="AE757" s="87" t="str">
        <f t="shared" si="243"/>
        <v>Domestic</v>
      </c>
      <c r="AF757" s="82" t="str">
        <f t="shared" si="244"/>
        <v>non-student</v>
      </c>
      <c r="AI757" s="82">
        <f>'GDP per Capita'!N757</f>
        <v>63809.64</v>
      </c>
      <c r="AJ757" s="82">
        <f t="shared" si="245"/>
        <v>63809.64</v>
      </c>
      <c r="AK757" s="82">
        <f t="shared" si="246"/>
        <v>63809.64</v>
      </c>
      <c r="AL757" s="88">
        <f t="shared" si="247"/>
        <v>4.1140708451011795E-2</v>
      </c>
    </row>
    <row r="758" spans="1:38">
      <c r="A758" s="77" t="s">
        <v>96</v>
      </c>
      <c r="B758" s="77">
        <v>860</v>
      </c>
      <c r="C758" s="77">
        <v>38.046406599999997</v>
      </c>
      <c r="D758" s="77">
        <v>-84.497039299999997</v>
      </c>
      <c r="E758" s="77" t="s">
        <v>38</v>
      </c>
      <c r="F758" s="77">
        <v>295</v>
      </c>
      <c r="H758" s="77" t="s">
        <v>65</v>
      </c>
      <c r="I758" s="77">
        <v>2019</v>
      </c>
      <c r="J758" s="77">
        <v>295</v>
      </c>
      <c r="K758" s="77" t="s">
        <v>29</v>
      </c>
      <c r="L758" s="77" t="s">
        <v>29</v>
      </c>
      <c r="N758" s="77">
        <v>0</v>
      </c>
      <c r="O758" s="77">
        <v>0</v>
      </c>
      <c r="P758" s="77" t="s">
        <v>55</v>
      </c>
      <c r="Q758" s="77">
        <v>40.441694099999999</v>
      </c>
      <c r="R758" s="77">
        <v>-79.990086099999999</v>
      </c>
      <c r="S758" s="77">
        <v>941.23295892196302</v>
      </c>
      <c r="T758" s="77">
        <v>0.28591659560453703</v>
      </c>
      <c r="U758" s="77">
        <v>181</v>
      </c>
      <c r="V758" s="77">
        <v>338</v>
      </c>
      <c r="W758" s="77">
        <v>7.2730000000000003E-2</v>
      </c>
      <c r="X758" s="77">
        <v>0</v>
      </c>
      <c r="Y758" s="77">
        <v>0</v>
      </c>
      <c r="Z758" s="77">
        <v>0</v>
      </c>
      <c r="AA758" s="77">
        <v>180.71672811301701</v>
      </c>
      <c r="AB758" s="77">
        <v>0.35864659560453699</v>
      </c>
      <c r="AC758" s="77">
        <v>994.71672811301698</v>
      </c>
      <c r="AE758" s="87" t="str">
        <f t="shared" si="243"/>
        <v>Domestic</v>
      </c>
      <c r="AF758" s="82" t="str">
        <f t="shared" si="244"/>
        <v>student</v>
      </c>
      <c r="AI758" s="82">
        <f>'GDP per Capita'!N758</f>
        <v>63809.64</v>
      </c>
      <c r="AJ758" s="82">
        <f t="shared" si="245"/>
        <v>63809.64</v>
      </c>
      <c r="AK758" s="82">
        <f t="shared" si="246"/>
        <v>63809.64</v>
      </c>
      <c r="AL758" s="88">
        <f t="shared" si="247"/>
        <v>1.558881586094228E-2</v>
      </c>
    </row>
    <row r="759" spans="1:38">
      <c r="A759" s="77" t="s">
        <v>236</v>
      </c>
      <c r="B759" s="77">
        <v>861</v>
      </c>
      <c r="C759" s="77">
        <v>42.041582299999902</v>
      </c>
      <c r="D759" s="77">
        <v>-87.887391600000001</v>
      </c>
      <c r="E759" s="77" t="s">
        <v>42</v>
      </c>
      <c r="F759" s="77">
        <v>585</v>
      </c>
      <c r="H759" s="77" t="s">
        <v>64</v>
      </c>
      <c r="I759" s="77">
        <v>2019</v>
      </c>
      <c r="J759" s="77">
        <v>585</v>
      </c>
      <c r="K759" s="77" t="s">
        <v>29</v>
      </c>
      <c r="L759" s="77" t="s">
        <v>29</v>
      </c>
      <c r="N759" s="77">
        <v>0</v>
      </c>
      <c r="O759" s="77">
        <v>0</v>
      </c>
      <c r="P759" s="77" t="s">
        <v>55</v>
      </c>
      <c r="Q759" s="77">
        <v>40.441694099999999</v>
      </c>
      <c r="R759" s="77">
        <v>-79.990086099999999</v>
      </c>
      <c r="S759" s="77">
        <v>1367.12659072662</v>
      </c>
      <c r="T759" s="77">
        <v>0.34215362455114801</v>
      </c>
      <c r="U759" s="77">
        <v>181</v>
      </c>
      <c r="V759" s="77">
        <v>676</v>
      </c>
      <c r="W759" s="77">
        <v>0.14546000000000001</v>
      </c>
      <c r="X759" s="77">
        <v>0</v>
      </c>
      <c r="Y759" s="77">
        <v>0</v>
      </c>
      <c r="Z759" s="77">
        <v>0</v>
      </c>
      <c r="AA759" s="77">
        <v>262.48830541951099</v>
      </c>
      <c r="AB759" s="77">
        <v>0.48761362455114798</v>
      </c>
      <c r="AC759" s="77">
        <v>1704.48830541951</v>
      </c>
      <c r="AE759" s="87" t="str">
        <f t="shared" si="243"/>
        <v>Domestic</v>
      </c>
      <c r="AF759" s="82" t="str">
        <f t="shared" si="244"/>
        <v>non-student</v>
      </c>
      <c r="AI759" s="82">
        <f>'GDP per Capita'!N759</f>
        <v>63809.64</v>
      </c>
      <c r="AJ759" s="82">
        <f t="shared" si="245"/>
        <v>63809.64</v>
      </c>
      <c r="AK759" s="82">
        <f t="shared" si="246"/>
        <v>63809.64</v>
      </c>
      <c r="AL759" s="88">
        <f t="shared" si="247"/>
        <v>2.6712081519649853E-2</v>
      </c>
    </row>
    <row r="760" spans="1:38">
      <c r="A760" s="77" t="s">
        <v>197</v>
      </c>
      <c r="B760" s="77">
        <v>862</v>
      </c>
      <c r="C760" s="77">
        <v>53.200593599999998</v>
      </c>
      <c r="D760" s="77">
        <v>5.7918547999999896</v>
      </c>
      <c r="E760" s="77" t="s">
        <v>38</v>
      </c>
      <c r="F760" s="77">
        <v>295</v>
      </c>
      <c r="H760" s="77" t="s">
        <v>65</v>
      </c>
      <c r="I760" s="77">
        <v>2019</v>
      </c>
      <c r="J760" s="77">
        <v>295</v>
      </c>
      <c r="K760" s="77" t="s">
        <v>328</v>
      </c>
      <c r="L760" s="77" t="s">
        <v>31</v>
      </c>
      <c r="N760" s="77">
        <v>0</v>
      </c>
      <c r="O760" s="77">
        <v>0</v>
      </c>
      <c r="P760" s="77" t="s">
        <v>55</v>
      </c>
      <c r="Q760" s="77">
        <v>40.441694099999999</v>
      </c>
      <c r="R760" s="77">
        <v>-79.990086099999999</v>
      </c>
      <c r="S760" s="77">
        <v>12549.567211749099</v>
      </c>
      <c r="T760" s="77">
        <v>1.9439391292250301</v>
      </c>
      <c r="U760" s="77">
        <v>181</v>
      </c>
      <c r="V760" s="77">
        <v>338</v>
      </c>
      <c r="W760" s="77">
        <v>7.2730000000000003E-2</v>
      </c>
      <c r="X760" s="77">
        <v>0</v>
      </c>
      <c r="Y760" s="77">
        <v>0</v>
      </c>
      <c r="Z760" s="77">
        <v>0</v>
      </c>
      <c r="AA760" s="77">
        <v>1317.7045572336599</v>
      </c>
      <c r="AB760" s="77">
        <v>2.0166691292250301</v>
      </c>
      <c r="AC760" s="77">
        <v>2131.7045572336601</v>
      </c>
      <c r="AE760" s="87" t="str">
        <f t="shared" si="243"/>
        <v>International</v>
      </c>
      <c r="AF760" s="82" t="str">
        <f t="shared" si="244"/>
        <v>student</v>
      </c>
      <c r="AI760" s="82">
        <f>'GDP per Capita'!N760</f>
        <v>53666.48</v>
      </c>
      <c r="AJ760" s="82">
        <f t="shared" si="245"/>
        <v>53666.48</v>
      </c>
      <c r="AK760" s="82">
        <f t="shared" si="246"/>
        <v>53666.48</v>
      </c>
      <c r="AL760" s="88">
        <f t="shared" si="247"/>
        <v>3.9721341091006154E-2</v>
      </c>
    </row>
    <row r="761" spans="1:38">
      <c r="A761" s="77" t="s">
        <v>323</v>
      </c>
      <c r="B761" s="77">
        <v>863</v>
      </c>
      <c r="C761" s="77">
        <v>37.653540299999896</v>
      </c>
      <c r="D761" s="77">
        <v>-122.4168664</v>
      </c>
      <c r="E761" s="77" t="s">
        <v>42</v>
      </c>
      <c r="F761" s="77">
        <v>585</v>
      </c>
      <c r="H761" s="77" t="s">
        <v>64</v>
      </c>
      <c r="I761" s="77">
        <v>2019</v>
      </c>
      <c r="J761" s="77">
        <v>585</v>
      </c>
      <c r="K761" s="77" t="s">
        <v>29</v>
      </c>
      <c r="L761" s="77" t="s">
        <v>29</v>
      </c>
      <c r="N761" s="77">
        <v>0</v>
      </c>
      <c r="O761" s="77">
        <v>0</v>
      </c>
      <c r="P761" s="77" t="s">
        <v>55</v>
      </c>
      <c r="Q761" s="77">
        <v>40.441694099999999</v>
      </c>
      <c r="R761" s="77">
        <v>-79.990086099999999</v>
      </c>
      <c r="S761" s="77">
        <v>7283.43629081772</v>
      </c>
      <c r="T761" s="77">
        <v>1.18885684481065</v>
      </c>
      <c r="U761" s="77">
        <v>181</v>
      </c>
      <c r="V761" s="77">
        <v>676</v>
      </c>
      <c r="W761" s="77">
        <v>0.14546000000000001</v>
      </c>
      <c r="X761" s="77">
        <v>0</v>
      </c>
      <c r="Y761" s="77">
        <v>0</v>
      </c>
      <c r="Z761" s="77">
        <v>0</v>
      </c>
      <c r="AA761" s="77">
        <v>874.012354898127</v>
      </c>
      <c r="AB761" s="77">
        <v>1.3343168448106499</v>
      </c>
      <c r="AC761" s="77">
        <v>2316.0123548981201</v>
      </c>
      <c r="AE761" s="87" t="str">
        <f t="shared" si="243"/>
        <v>Domestic</v>
      </c>
      <c r="AF761" s="82" t="str">
        <f t="shared" si="244"/>
        <v>non-student</v>
      </c>
      <c r="AI761" s="82">
        <f>'GDP per Capita'!N761</f>
        <v>63809.64</v>
      </c>
      <c r="AJ761" s="82">
        <f t="shared" si="245"/>
        <v>63809.64</v>
      </c>
      <c r="AK761" s="82">
        <f t="shared" si="246"/>
        <v>63809.64</v>
      </c>
      <c r="AL761" s="88">
        <f t="shared" si="247"/>
        <v>3.6295649919010985E-2</v>
      </c>
    </row>
    <row r="762" spans="1:38">
      <c r="A762" s="77" t="s">
        <v>211</v>
      </c>
      <c r="B762" s="77">
        <v>864</v>
      </c>
      <c r="C762" s="77">
        <v>45.262742799999998</v>
      </c>
      <c r="D762" s="77">
        <v>-94.124427099999906</v>
      </c>
      <c r="E762" s="77" t="s">
        <v>42</v>
      </c>
      <c r="F762" s="77">
        <v>585</v>
      </c>
      <c r="H762" s="77" t="s">
        <v>64</v>
      </c>
      <c r="I762" s="77">
        <v>2019</v>
      </c>
      <c r="J762" s="77">
        <v>585</v>
      </c>
      <c r="K762" s="77" t="s">
        <v>29</v>
      </c>
      <c r="L762" s="77" t="s">
        <v>29</v>
      </c>
      <c r="N762" s="77">
        <v>0</v>
      </c>
      <c r="O762" s="77">
        <v>0</v>
      </c>
      <c r="P762" s="77" t="s">
        <v>55</v>
      </c>
      <c r="Q762" s="77">
        <v>40.441694099999999</v>
      </c>
      <c r="R762" s="77">
        <v>-79.990086099999999</v>
      </c>
      <c r="S762" s="77">
        <v>2536.9521925907402</v>
      </c>
      <c r="T762" s="77">
        <v>0.49662298338084998</v>
      </c>
      <c r="U762" s="77">
        <v>181</v>
      </c>
      <c r="V762" s="77">
        <v>676</v>
      </c>
      <c r="W762" s="77">
        <v>0.14546000000000001</v>
      </c>
      <c r="X762" s="77">
        <v>0</v>
      </c>
      <c r="Y762" s="77">
        <v>0</v>
      </c>
      <c r="Z762" s="77">
        <v>0</v>
      </c>
      <c r="AA762" s="77">
        <v>487.09482097742199</v>
      </c>
      <c r="AB762" s="77">
        <v>0.64208298338085001</v>
      </c>
      <c r="AC762" s="77">
        <v>1929.0948209774201</v>
      </c>
      <c r="AE762" s="87" t="str">
        <f t="shared" si="243"/>
        <v>Domestic</v>
      </c>
      <c r="AF762" s="82" t="str">
        <f t="shared" si="244"/>
        <v>non-student</v>
      </c>
      <c r="AI762" s="82">
        <f>'GDP per Capita'!N762</f>
        <v>63809.64</v>
      </c>
      <c r="AJ762" s="82">
        <f t="shared" si="245"/>
        <v>63809.64</v>
      </c>
      <c r="AK762" s="82">
        <f t="shared" si="246"/>
        <v>63809.64</v>
      </c>
      <c r="AL762" s="88">
        <f t="shared" si="247"/>
        <v>3.0232027965953423E-2</v>
      </c>
    </row>
    <row r="763" spans="1:38">
      <c r="A763" s="77" t="s">
        <v>327</v>
      </c>
      <c r="B763" s="77">
        <v>865</v>
      </c>
      <c r="C763" s="77">
        <v>42.387596799999997</v>
      </c>
      <c r="D763" s="77">
        <v>-71.099496799999997</v>
      </c>
      <c r="E763" s="77" t="s">
        <v>42</v>
      </c>
      <c r="F763" s="77">
        <v>685</v>
      </c>
      <c r="H763" s="77" t="s">
        <v>64</v>
      </c>
      <c r="I763" s="77">
        <v>2019</v>
      </c>
      <c r="J763" s="77">
        <v>685</v>
      </c>
      <c r="K763" s="77" t="s">
        <v>29</v>
      </c>
      <c r="L763" s="77" t="s">
        <v>29</v>
      </c>
      <c r="N763" s="77">
        <v>0</v>
      </c>
      <c r="O763" s="77">
        <v>0</v>
      </c>
      <c r="P763" s="77" t="s">
        <v>55</v>
      </c>
      <c r="Q763" s="77">
        <v>40.441694099999999</v>
      </c>
      <c r="R763" s="77">
        <v>-79.990086099999999</v>
      </c>
      <c r="S763" s="77">
        <v>1543.77535111467</v>
      </c>
      <c r="T763" s="77">
        <v>0.36547917043740802</v>
      </c>
      <c r="U763" s="77">
        <v>181</v>
      </c>
      <c r="V763" s="77">
        <v>676</v>
      </c>
      <c r="W763" s="77">
        <v>0.14546000000000001</v>
      </c>
      <c r="X763" s="77">
        <v>0</v>
      </c>
      <c r="Y763" s="77">
        <v>0</v>
      </c>
      <c r="Z763" s="77">
        <v>0</v>
      </c>
      <c r="AA763" s="77">
        <v>296.40486741401702</v>
      </c>
      <c r="AB763" s="77">
        <v>0.510939170437408</v>
      </c>
      <c r="AC763" s="77">
        <v>1838.4048674140099</v>
      </c>
      <c r="AE763" s="87" t="str">
        <f t="shared" si="243"/>
        <v>Domestic</v>
      </c>
      <c r="AF763" s="82" t="str">
        <f t="shared" si="244"/>
        <v>non-student</v>
      </c>
      <c r="AI763" s="82">
        <f>'GDP per Capita'!N763</f>
        <v>63809.64</v>
      </c>
      <c r="AJ763" s="82">
        <f t="shared" si="245"/>
        <v>63809.64</v>
      </c>
      <c r="AK763" s="82">
        <f t="shared" si="246"/>
        <v>63809.64</v>
      </c>
      <c r="AL763" s="88">
        <f t="shared" si="247"/>
        <v>2.881077008762328E-2</v>
      </c>
    </row>
    <row r="764" spans="1:38">
      <c r="A764" s="77" t="s">
        <v>142</v>
      </c>
      <c r="B764" s="77">
        <v>866</v>
      </c>
      <c r="C764" s="77">
        <v>40.441694099999999</v>
      </c>
      <c r="D764" s="77">
        <v>-79.9900860999999</v>
      </c>
      <c r="E764" s="77" t="s">
        <v>43</v>
      </c>
      <c r="F764" s="77">
        <v>0</v>
      </c>
      <c r="H764" s="77" t="s">
        <v>63</v>
      </c>
      <c r="I764" s="77">
        <v>2019</v>
      </c>
      <c r="J764" s="77">
        <v>0</v>
      </c>
      <c r="K764" s="77" t="s">
        <v>29</v>
      </c>
      <c r="L764" s="77" t="s">
        <v>29</v>
      </c>
      <c r="N764" s="77">
        <v>0</v>
      </c>
      <c r="O764" s="77">
        <v>1</v>
      </c>
      <c r="P764" s="77" t="s">
        <v>55</v>
      </c>
      <c r="Q764" s="77">
        <v>40.441694099999999</v>
      </c>
      <c r="R764" s="77">
        <v>-79.990086099999999</v>
      </c>
      <c r="S764" s="77">
        <v>4.3065651728936996E-12</v>
      </c>
      <c r="T764" s="77">
        <v>0</v>
      </c>
      <c r="U764" s="77">
        <v>0</v>
      </c>
      <c r="V764" s="77">
        <v>0</v>
      </c>
      <c r="W764" s="77">
        <v>0</v>
      </c>
      <c r="X764" s="77">
        <v>0</v>
      </c>
      <c r="Y764" s="77">
        <v>0</v>
      </c>
      <c r="Z764" s="77">
        <v>0</v>
      </c>
      <c r="AA764" s="77">
        <v>0</v>
      </c>
      <c r="AB764" s="77">
        <v>0</v>
      </c>
      <c r="AC764" s="77">
        <v>0</v>
      </c>
      <c r="AE764" s="87" t="str">
        <f t="shared" si="243"/>
        <v>Domestic</v>
      </c>
      <c r="AF764" s="82" t="str">
        <f t="shared" si="244"/>
        <v>non-student</v>
      </c>
      <c r="AI764" s="82">
        <f>'GDP per Capita'!N764</f>
        <v>63809.64</v>
      </c>
      <c r="AJ764" s="82">
        <f t="shared" si="245"/>
        <v>63809.64</v>
      </c>
      <c r="AK764" s="82">
        <f t="shared" si="246"/>
        <v>63809.64</v>
      </c>
      <c r="AL764" s="88">
        <f t="shared" si="247"/>
        <v>0</v>
      </c>
    </row>
    <row r="765" spans="1:38">
      <c r="A765" s="77" t="s">
        <v>127</v>
      </c>
      <c r="B765" s="77">
        <v>867</v>
      </c>
      <c r="C765" s="77">
        <v>40.014985600000003</v>
      </c>
      <c r="D765" s="77">
        <v>-105.27054560000001</v>
      </c>
      <c r="E765" s="77" t="s">
        <v>38</v>
      </c>
      <c r="F765" s="77">
        <v>295</v>
      </c>
      <c r="H765" s="77" t="s">
        <v>65</v>
      </c>
      <c r="I765" s="77">
        <v>2019</v>
      </c>
      <c r="J765" s="77">
        <v>295</v>
      </c>
      <c r="K765" s="77" t="s">
        <v>29</v>
      </c>
      <c r="L765" s="77" t="s">
        <v>29</v>
      </c>
      <c r="N765" s="77">
        <v>0</v>
      </c>
      <c r="O765" s="77">
        <v>0</v>
      </c>
      <c r="P765" s="77" t="s">
        <v>55</v>
      </c>
      <c r="Q765" s="77">
        <v>40.441694099999999</v>
      </c>
      <c r="R765" s="77">
        <v>-79.990086099999999</v>
      </c>
      <c r="S765" s="77">
        <v>4278.7089241067297</v>
      </c>
      <c r="T765" s="77">
        <v>0.76649209920527595</v>
      </c>
      <c r="U765" s="77">
        <v>181</v>
      </c>
      <c r="V765" s="77">
        <v>338</v>
      </c>
      <c r="W765" s="77">
        <v>7.2730000000000003E-2</v>
      </c>
      <c r="X765" s="77">
        <v>0</v>
      </c>
      <c r="Y765" s="77">
        <v>0</v>
      </c>
      <c r="Z765" s="77">
        <v>0</v>
      </c>
      <c r="AA765" s="77">
        <v>513.44507089280796</v>
      </c>
      <c r="AB765" s="77">
        <v>0.83922209920527602</v>
      </c>
      <c r="AC765" s="77">
        <v>1327.4450708928</v>
      </c>
      <c r="AE765" s="87" t="str">
        <f t="shared" si="243"/>
        <v>Domestic</v>
      </c>
      <c r="AF765" s="82" t="str">
        <f t="shared" si="244"/>
        <v>student</v>
      </c>
      <c r="AI765" s="82">
        <f>'GDP per Capita'!N765</f>
        <v>63809.64</v>
      </c>
      <c r="AJ765" s="82">
        <f t="shared" si="245"/>
        <v>63809.64</v>
      </c>
      <c r="AK765" s="82">
        <f t="shared" si="246"/>
        <v>63809.64</v>
      </c>
      <c r="AL765" s="88">
        <f t="shared" si="247"/>
        <v>2.0803205767855767E-2</v>
      </c>
    </row>
    <row r="766" spans="1:38">
      <c r="A766" s="77" t="s">
        <v>328</v>
      </c>
      <c r="B766" s="77">
        <v>868</v>
      </c>
      <c r="C766" s="77">
        <v>52.500169799999902</v>
      </c>
      <c r="D766" s="77">
        <v>5.7480820999999898</v>
      </c>
      <c r="E766" s="77" t="s">
        <v>42</v>
      </c>
      <c r="F766" s="77">
        <v>0</v>
      </c>
      <c r="H766" s="77" t="s">
        <v>63</v>
      </c>
      <c r="I766" s="77">
        <v>2019</v>
      </c>
      <c r="J766" s="77">
        <v>0</v>
      </c>
      <c r="K766" s="77" t="s">
        <v>328</v>
      </c>
      <c r="L766" s="77" t="s">
        <v>31</v>
      </c>
      <c r="N766" s="77">
        <v>0</v>
      </c>
      <c r="O766" s="77">
        <v>0</v>
      </c>
      <c r="P766" s="77" t="s">
        <v>55</v>
      </c>
      <c r="Q766" s="77">
        <v>40.441694099999999</v>
      </c>
      <c r="R766" s="77">
        <v>-79.990086099999999</v>
      </c>
      <c r="S766" s="77">
        <v>12608.969304267101</v>
      </c>
      <c r="T766" s="77">
        <v>1.9527352270341001</v>
      </c>
      <c r="U766" s="77">
        <v>181</v>
      </c>
      <c r="V766" s="77">
        <v>676</v>
      </c>
      <c r="W766" s="77">
        <v>0.14546000000000001</v>
      </c>
      <c r="X766" s="77">
        <v>0</v>
      </c>
      <c r="Y766" s="77">
        <v>0</v>
      </c>
      <c r="Z766" s="77">
        <v>0</v>
      </c>
      <c r="AA766" s="77">
        <v>1323.9417769480499</v>
      </c>
      <c r="AB766" s="77">
        <v>2.0981952270341</v>
      </c>
      <c r="AC766" s="77">
        <v>2180.9417769480501</v>
      </c>
      <c r="AE766" s="87" t="str">
        <f t="shared" si="243"/>
        <v>International</v>
      </c>
      <c r="AF766" s="82" t="str">
        <f t="shared" si="244"/>
        <v>non-student</v>
      </c>
      <c r="AI766" s="82">
        <f>'GDP per Capita'!N766</f>
        <v>53666.48</v>
      </c>
      <c r="AJ766" s="82">
        <f t="shared" si="245"/>
        <v>53666.48</v>
      </c>
      <c r="AK766" s="82">
        <f t="shared" si="246"/>
        <v>53666.48</v>
      </c>
      <c r="AL766" s="88">
        <f t="shared" si="247"/>
        <v>4.0638808003581564E-2</v>
      </c>
    </row>
    <row r="767" spans="1:38">
      <c r="A767" s="77" t="s">
        <v>183</v>
      </c>
      <c r="B767" s="77">
        <v>869</v>
      </c>
      <c r="C767" s="77">
        <v>41.505161299999997</v>
      </c>
      <c r="D767" s="77">
        <v>-81.693444600000007</v>
      </c>
      <c r="E767" s="77" t="s">
        <v>37</v>
      </c>
      <c r="F767" s="77">
        <v>395</v>
      </c>
      <c r="H767" s="77" t="s">
        <v>65</v>
      </c>
      <c r="I767" s="77">
        <v>2019</v>
      </c>
      <c r="J767" s="77">
        <v>395</v>
      </c>
      <c r="K767" s="77" t="s">
        <v>29</v>
      </c>
      <c r="L767" s="77" t="s">
        <v>29</v>
      </c>
      <c r="N767" s="77">
        <v>0</v>
      </c>
      <c r="O767" s="77">
        <v>0</v>
      </c>
      <c r="P767" s="77" t="s">
        <v>55</v>
      </c>
      <c r="Q767" s="77">
        <v>40.441694099999999</v>
      </c>
      <c r="R767" s="77">
        <v>-79.990086099999999</v>
      </c>
      <c r="S767" s="77">
        <v>371.11203594947398</v>
      </c>
      <c r="T767" s="77">
        <v>0.21063510639227701</v>
      </c>
      <c r="U767" s="77">
        <v>181</v>
      </c>
      <c r="V767" s="77">
        <v>676</v>
      </c>
      <c r="W767" s="77">
        <v>0.14546000000000001</v>
      </c>
      <c r="X767" s="77">
        <v>0</v>
      </c>
      <c r="Y767" s="77">
        <v>0</v>
      </c>
      <c r="Z767" s="77">
        <v>0</v>
      </c>
      <c r="AA767" s="77">
        <v>71.253510902299098</v>
      </c>
      <c r="AB767" s="77">
        <v>0.35609510639227698</v>
      </c>
      <c r="AC767" s="77">
        <v>1323.2535109022899</v>
      </c>
      <c r="AE767" s="87" t="str">
        <f t="shared" si="243"/>
        <v>Domestic</v>
      </c>
      <c r="AF767" s="82" t="str">
        <f t="shared" si="244"/>
        <v>non-student</v>
      </c>
      <c r="AI767" s="82">
        <f>'GDP per Capita'!N767</f>
        <v>63809.64</v>
      </c>
      <c r="AJ767" s="82">
        <f t="shared" si="245"/>
        <v>63809.64</v>
      </c>
      <c r="AK767" s="82">
        <f t="shared" si="246"/>
        <v>63809.64</v>
      </c>
      <c r="AL767" s="88">
        <f t="shared" si="247"/>
        <v>2.0737517260750727E-2</v>
      </c>
    </row>
    <row r="768" spans="1:38">
      <c r="A768" s="77" t="s">
        <v>96</v>
      </c>
      <c r="B768" s="77">
        <v>870</v>
      </c>
      <c r="C768" s="77">
        <v>38.046406599999997</v>
      </c>
      <c r="D768" s="77">
        <v>-84.497039299999997</v>
      </c>
      <c r="E768" s="77" t="s">
        <v>38</v>
      </c>
      <c r="F768" s="77">
        <v>295</v>
      </c>
      <c r="H768" s="77" t="s">
        <v>65</v>
      </c>
      <c r="I768" s="77">
        <v>2019</v>
      </c>
      <c r="J768" s="77">
        <v>295</v>
      </c>
      <c r="K768" s="77" t="s">
        <v>29</v>
      </c>
      <c r="L768" s="77" t="s">
        <v>29</v>
      </c>
      <c r="N768" s="77">
        <v>0</v>
      </c>
      <c r="O768" s="77">
        <v>0</v>
      </c>
      <c r="P768" s="77" t="s">
        <v>55</v>
      </c>
      <c r="Q768" s="77">
        <v>40.441694099999999</v>
      </c>
      <c r="R768" s="77">
        <v>-79.990086099999999</v>
      </c>
      <c r="S768" s="77">
        <v>941.23295892196302</v>
      </c>
      <c r="T768" s="77">
        <v>0.28591659560453703</v>
      </c>
      <c r="U768" s="77">
        <v>181</v>
      </c>
      <c r="V768" s="77">
        <v>338</v>
      </c>
      <c r="W768" s="77">
        <v>7.2730000000000003E-2</v>
      </c>
      <c r="X768" s="77">
        <v>0</v>
      </c>
      <c r="Y768" s="77">
        <v>0</v>
      </c>
      <c r="Z768" s="77">
        <v>0</v>
      </c>
      <c r="AA768" s="77">
        <v>180.71672811301701</v>
      </c>
      <c r="AB768" s="77">
        <v>0.35864659560453699</v>
      </c>
      <c r="AC768" s="77">
        <v>994.71672811301698</v>
      </c>
      <c r="AE768" s="87" t="str">
        <f t="shared" si="243"/>
        <v>Domestic</v>
      </c>
      <c r="AF768" s="82" t="str">
        <f t="shared" si="244"/>
        <v>student</v>
      </c>
      <c r="AI768" s="82">
        <f>'GDP per Capita'!N768</f>
        <v>63809.64</v>
      </c>
      <c r="AJ768" s="82">
        <f t="shared" si="245"/>
        <v>63809.64</v>
      </c>
      <c r="AK768" s="82">
        <f t="shared" si="246"/>
        <v>63809.64</v>
      </c>
      <c r="AL768" s="88">
        <f t="shared" si="247"/>
        <v>1.558881586094228E-2</v>
      </c>
    </row>
    <row r="769" spans="1:38">
      <c r="A769" s="77" t="s">
        <v>329</v>
      </c>
      <c r="B769" s="77">
        <v>871</v>
      </c>
      <c r="C769" s="77">
        <v>49.4679</v>
      </c>
      <c r="D769" s="77">
        <v>1.0812999999999999</v>
      </c>
      <c r="E769" s="77" t="s">
        <v>43</v>
      </c>
      <c r="F769" s="77">
        <v>965</v>
      </c>
      <c r="H769" s="77" t="s">
        <v>66</v>
      </c>
      <c r="I769" s="77">
        <v>2019</v>
      </c>
      <c r="J769" s="77">
        <v>965</v>
      </c>
      <c r="K769" s="77" t="s">
        <v>572</v>
      </c>
      <c r="L769" s="77" t="s">
        <v>31</v>
      </c>
      <c r="N769" s="77">
        <v>0</v>
      </c>
      <c r="O769" s="77">
        <v>0</v>
      </c>
      <c r="P769" s="77" t="s">
        <v>55</v>
      </c>
      <c r="Q769" s="77">
        <v>40.441694099999999</v>
      </c>
      <c r="R769" s="77">
        <v>-79.990086099999999</v>
      </c>
      <c r="S769" s="77">
        <v>12290.3751476653</v>
      </c>
      <c r="T769" s="77">
        <v>1.90563144705993</v>
      </c>
      <c r="U769" s="77">
        <v>181</v>
      </c>
      <c r="V769" s="77">
        <v>676</v>
      </c>
      <c r="W769" s="77">
        <v>0.14546000000000001</v>
      </c>
      <c r="X769" s="77">
        <v>0</v>
      </c>
      <c r="Y769" s="77">
        <v>0</v>
      </c>
      <c r="Z769" s="77">
        <v>0</v>
      </c>
      <c r="AA769" s="77">
        <v>1290.48939050485</v>
      </c>
      <c r="AB769" s="77">
        <v>2.05109144705993</v>
      </c>
      <c r="AC769" s="77">
        <v>3112.4893905048498</v>
      </c>
      <c r="AE769" s="87" t="str">
        <f t="shared" si="243"/>
        <v>International</v>
      </c>
      <c r="AF769" s="82" t="str">
        <f t="shared" si="244"/>
        <v>non-student</v>
      </c>
      <c r="AI769" s="82">
        <f>'GDP per Capita'!N769</f>
        <v>43830.65</v>
      </c>
      <c r="AJ769" s="82">
        <f t="shared" si="245"/>
        <v>43830.65</v>
      </c>
      <c r="AK769" s="82">
        <f t="shared" si="246"/>
        <v>43830.65</v>
      </c>
      <c r="AL769" s="88">
        <f t="shared" si="247"/>
        <v>7.1011709625680874E-2</v>
      </c>
    </row>
    <row r="770" spans="1:38">
      <c r="A770" s="77" t="s">
        <v>142</v>
      </c>
      <c r="B770" s="77">
        <v>872</v>
      </c>
      <c r="C770" s="77">
        <v>40.441694099999999</v>
      </c>
      <c r="D770" s="77">
        <v>-79.9900860999999</v>
      </c>
      <c r="E770" s="77" t="s">
        <v>39</v>
      </c>
      <c r="F770" s="77">
        <v>525</v>
      </c>
      <c r="H770" s="77" t="s">
        <v>66</v>
      </c>
      <c r="I770" s="77">
        <v>2019</v>
      </c>
      <c r="J770" s="77">
        <v>525</v>
      </c>
      <c r="K770" s="77" t="s">
        <v>29</v>
      </c>
      <c r="L770" s="77" t="s">
        <v>29</v>
      </c>
      <c r="N770" s="77">
        <v>0</v>
      </c>
      <c r="O770" s="77">
        <v>1</v>
      </c>
      <c r="P770" s="77" t="s">
        <v>55</v>
      </c>
      <c r="Q770" s="77">
        <v>40.441694099999999</v>
      </c>
      <c r="R770" s="77">
        <v>-79.990086099999999</v>
      </c>
      <c r="S770" s="77">
        <v>4.3065651728936996E-12</v>
      </c>
      <c r="T770" s="77">
        <v>0</v>
      </c>
      <c r="U770" s="77">
        <v>0</v>
      </c>
      <c r="V770" s="77">
        <v>0</v>
      </c>
      <c r="W770" s="77">
        <v>0</v>
      </c>
      <c r="X770" s="77">
        <v>0</v>
      </c>
      <c r="Y770" s="77">
        <v>0</v>
      </c>
      <c r="Z770" s="77">
        <v>0</v>
      </c>
      <c r="AA770" s="77">
        <v>0</v>
      </c>
      <c r="AB770" s="77">
        <v>0</v>
      </c>
      <c r="AC770" s="77">
        <v>525</v>
      </c>
      <c r="AE770" s="87" t="str">
        <f t="shared" si="243"/>
        <v>Domestic</v>
      </c>
      <c r="AF770" s="82" t="str">
        <f t="shared" si="244"/>
        <v>non-student</v>
      </c>
      <c r="AI770" s="82">
        <f>'GDP per Capita'!N770</f>
        <v>63809.64</v>
      </c>
      <c r="AJ770" s="82">
        <f t="shared" si="245"/>
        <v>63809.64</v>
      </c>
      <c r="AK770" s="82">
        <f t="shared" si="246"/>
        <v>63809.64</v>
      </c>
      <c r="AL770" s="88">
        <f t="shared" si="247"/>
        <v>8.2275969587040452E-3</v>
      </c>
    </row>
    <row r="771" spans="1:38">
      <c r="A771" s="77" t="s">
        <v>330</v>
      </c>
      <c r="B771" s="77">
        <v>873</v>
      </c>
      <c r="C771" s="77">
        <v>41.440034400000002</v>
      </c>
      <c r="D771" s="77">
        <v>-87.683376999999993</v>
      </c>
      <c r="E771" s="77" t="s">
        <v>38</v>
      </c>
      <c r="F771" s="77">
        <v>275</v>
      </c>
      <c r="H771" s="77" t="s">
        <v>61</v>
      </c>
      <c r="I771" s="77">
        <v>2019</v>
      </c>
      <c r="J771" s="77">
        <v>275</v>
      </c>
      <c r="K771" s="77" t="s">
        <v>29</v>
      </c>
      <c r="L771" s="77" t="s">
        <v>29</v>
      </c>
      <c r="N771" s="77">
        <v>0</v>
      </c>
      <c r="O771" s="77">
        <v>0</v>
      </c>
      <c r="P771" s="77" t="s">
        <v>55</v>
      </c>
      <c r="Q771" s="77">
        <v>40.441694099999999</v>
      </c>
      <c r="R771" s="77">
        <v>-79.990086099999999</v>
      </c>
      <c r="S771" s="77">
        <v>1310.86774108551</v>
      </c>
      <c r="T771" s="77">
        <v>0.334724937387257</v>
      </c>
      <c r="U771" s="77">
        <v>181</v>
      </c>
      <c r="V771" s="77">
        <v>338</v>
      </c>
      <c r="W771" s="77">
        <v>7.2730000000000003E-2</v>
      </c>
      <c r="X771" s="77">
        <v>0</v>
      </c>
      <c r="Y771" s="77">
        <v>0</v>
      </c>
      <c r="Z771" s="77">
        <v>0</v>
      </c>
      <c r="AA771" s="77">
        <v>251.686606288419</v>
      </c>
      <c r="AB771" s="77">
        <v>0.40745493738725702</v>
      </c>
      <c r="AC771" s="77">
        <v>1045.6866062884101</v>
      </c>
      <c r="AE771" s="87" t="str">
        <f t="shared" ref="AE771:AE834" si="248">IF(K771&lt;&gt;"USA",IF(K771&lt;&gt;"Unknown","International","Unknown"),"Domestic")</f>
        <v>Domestic</v>
      </c>
      <c r="AF771" s="82" t="str">
        <f t="shared" ref="AF771:AF834" si="249">IF(E771="Undergraduate Student","student",IF(E771="Graduate Student","student","non-student"))</f>
        <v>student</v>
      </c>
      <c r="AI771" s="82">
        <f>'GDP per Capita'!N771</f>
        <v>63809.64</v>
      </c>
      <c r="AJ771" s="82">
        <f t="shared" ref="AJ771:AJ834" si="250">IFERROR(AI771,"")</f>
        <v>63809.64</v>
      </c>
      <c r="AK771" s="82">
        <f t="shared" ref="AK771:AK834" si="251">IFERROR(AI771,AVERAGE(AJ$2:AJ$2538))</f>
        <v>63809.64</v>
      </c>
      <c r="AL771" s="88">
        <f t="shared" ref="AL771:AL834" si="252">AC771/AK771</f>
        <v>1.638759607934491E-2</v>
      </c>
    </row>
    <row r="772" spans="1:38">
      <c r="A772" s="77" t="s">
        <v>96</v>
      </c>
      <c r="B772" s="77">
        <v>874</v>
      </c>
      <c r="C772" s="77">
        <v>38.046406599999997</v>
      </c>
      <c r="D772" s="77">
        <v>-84.497039299999997</v>
      </c>
      <c r="E772" s="77" t="s">
        <v>37</v>
      </c>
      <c r="F772" s="77">
        <v>525</v>
      </c>
      <c r="H772" s="77" t="s">
        <v>66</v>
      </c>
      <c r="I772" s="77">
        <v>2019</v>
      </c>
      <c r="J772" s="77">
        <v>525</v>
      </c>
      <c r="K772" s="77" t="s">
        <v>29</v>
      </c>
      <c r="L772" s="77" t="s">
        <v>29</v>
      </c>
      <c r="N772" s="77">
        <v>0</v>
      </c>
      <c r="O772" s="77">
        <v>0</v>
      </c>
      <c r="P772" s="77" t="s">
        <v>55</v>
      </c>
      <c r="Q772" s="77">
        <v>40.441694099999999</v>
      </c>
      <c r="R772" s="77">
        <v>-79.990086099999999</v>
      </c>
      <c r="S772" s="77">
        <v>941.23295892196302</v>
      </c>
      <c r="T772" s="77">
        <v>0.28591659560453703</v>
      </c>
      <c r="U772" s="77">
        <v>181</v>
      </c>
      <c r="V772" s="77">
        <v>676</v>
      </c>
      <c r="W772" s="77">
        <v>0.14546000000000001</v>
      </c>
      <c r="X772" s="77">
        <v>0</v>
      </c>
      <c r="Y772" s="77">
        <v>0</v>
      </c>
      <c r="Z772" s="77">
        <v>0</v>
      </c>
      <c r="AA772" s="77">
        <v>180.71672811301701</v>
      </c>
      <c r="AB772" s="77">
        <v>0.43137659560453701</v>
      </c>
      <c r="AC772" s="77">
        <v>1562.71672811301</v>
      </c>
      <c r="AE772" s="87" t="str">
        <f t="shared" si="248"/>
        <v>Domestic</v>
      </c>
      <c r="AF772" s="82" t="str">
        <f t="shared" si="249"/>
        <v>non-student</v>
      </c>
      <c r="AI772" s="82">
        <f>'GDP per Capita'!N772</f>
        <v>63809.64</v>
      </c>
      <c r="AJ772" s="82">
        <f t="shared" si="250"/>
        <v>63809.64</v>
      </c>
      <c r="AK772" s="82">
        <f t="shared" si="251"/>
        <v>63809.64</v>
      </c>
      <c r="AL772" s="88">
        <f t="shared" si="252"/>
        <v>2.4490292189597217E-2</v>
      </c>
    </row>
    <row r="773" spans="1:38">
      <c r="A773" s="77" t="s">
        <v>99</v>
      </c>
      <c r="B773" s="77">
        <v>875</v>
      </c>
      <c r="C773" s="77">
        <v>33.209561399999998</v>
      </c>
      <c r="D773" s="77">
        <v>-87.567525799999999</v>
      </c>
      <c r="E773" s="77" t="s">
        <v>37</v>
      </c>
      <c r="F773" s="77">
        <v>525</v>
      </c>
      <c r="H773" s="77" t="s">
        <v>66</v>
      </c>
      <c r="I773" s="77">
        <v>2019</v>
      </c>
      <c r="J773" s="77">
        <v>525</v>
      </c>
      <c r="K773" s="77" t="s">
        <v>29</v>
      </c>
      <c r="L773" s="77" t="s">
        <v>29</v>
      </c>
      <c r="N773" s="77">
        <v>0</v>
      </c>
      <c r="O773" s="77">
        <v>0</v>
      </c>
      <c r="P773" s="77" t="s">
        <v>55</v>
      </c>
      <c r="Q773" s="77">
        <v>40.441694099999999</v>
      </c>
      <c r="R773" s="77">
        <v>-79.990086099999999</v>
      </c>
      <c r="S773" s="77">
        <v>2097.3544779725398</v>
      </c>
      <c r="T773" s="77">
        <v>0.43857640189736302</v>
      </c>
      <c r="U773" s="77">
        <v>181</v>
      </c>
      <c r="V773" s="77">
        <v>676</v>
      </c>
      <c r="W773" s="77">
        <v>0.14546000000000001</v>
      </c>
      <c r="X773" s="77">
        <v>0</v>
      </c>
      <c r="Y773" s="77">
        <v>0</v>
      </c>
      <c r="Z773" s="77">
        <v>0</v>
      </c>
      <c r="AA773" s="77">
        <v>402.69205977072801</v>
      </c>
      <c r="AB773" s="77">
        <v>0.58403640189736294</v>
      </c>
      <c r="AC773" s="77">
        <v>1784.6920597707201</v>
      </c>
      <c r="AE773" s="87" t="str">
        <f t="shared" si="248"/>
        <v>Domestic</v>
      </c>
      <c r="AF773" s="82" t="str">
        <f t="shared" si="249"/>
        <v>non-student</v>
      </c>
      <c r="AI773" s="82">
        <f>'GDP per Capita'!N773</f>
        <v>63809.64</v>
      </c>
      <c r="AJ773" s="82">
        <f t="shared" si="250"/>
        <v>63809.64</v>
      </c>
      <c r="AK773" s="82">
        <f t="shared" si="251"/>
        <v>63809.64</v>
      </c>
      <c r="AL773" s="88">
        <f t="shared" si="252"/>
        <v>2.7969003739414924E-2</v>
      </c>
    </row>
    <row r="774" spans="1:38">
      <c r="A774" s="77" t="s">
        <v>184</v>
      </c>
      <c r="B774" s="77">
        <v>876</v>
      </c>
      <c r="C774" s="77">
        <v>40.7127281</v>
      </c>
      <c r="D774" s="77">
        <v>-74.006015199999993</v>
      </c>
      <c r="E774" s="77" t="s">
        <v>38</v>
      </c>
      <c r="F774" s="77">
        <v>295</v>
      </c>
      <c r="H774" s="77" t="s">
        <v>65</v>
      </c>
      <c r="I774" s="77">
        <v>2019</v>
      </c>
      <c r="J774" s="77">
        <v>295</v>
      </c>
      <c r="K774" s="77" t="s">
        <v>29</v>
      </c>
      <c r="L774" s="77" t="s">
        <v>29</v>
      </c>
      <c r="N774" s="77">
        <v>0</v>
      </c>
      <c r="O774" s="77">
        <v>0</v>
      </c>
      <c r="P774" s="77" t="s">
        <v>55</v>
      </c>
      <c r="Q774" s="77">
        <v>40.441694099999999</v>
      </c>
      <c r="R774" s="77">
        <v>-79.990086099999999</v>
      </c>
      <c r="S774" s="77">
        <v>1012.37994987894</v>
      </c>
      <c r="T774" s="77">
        <v>0.29531118404427897</v>
      </c>
      <c r="U774" s="77">
        <v>181</v>
      </c>
      <c r="V774" s="77">
        <v>338</v>
      </c>
      <c r="W774" s="77">
        <v>7.2730000000000003E-2</v>
      </c>
      <c r="X774" s="77">
        <v>0</v>
      </c>
      <c r="Y774" s="77">
        <v>0</v>
      </c>
      <c r="Z774" s="77">
        <v>0</v>
      </c>
      <c r="AA774" s="77">
        <v>194.37695037675701</v>
      </c>
      <c r="AB774" s="77">
        <v>0.36804118404427899</v>
      </c>
      <c r="AC774" s="77">
        <v>1008.37695037675</v>
      </c>
      <c r="AE774" s="87" t="str">
        <f t="shared" si="248"/>
        <v>Domestic</v>
      </c>
      <c r="AF774" s="82" t="str">
        <f t="shared" si="249"/>
        <v>student</v>
      </c>
      <c r="AI774" s="82">
        <f>'GDP per Capita'!N774</f>
        <v>63809.64</v>
      </c>
      <c r="AJ774" s="82">
        <f t="shared" si="250"/>
        <v>63809.64</v>
      </c>
      <c r="AK774" s="82">
        <f t="shared" si="251"/>
        <v>63809.64</v>
      </c>
      <c r="AL774" s="88">
        <f t="shared" si="252"/>
        <v>1.5802893581232397E-2</v>
      </c>
    </row>
    <row r="775" spans="1:38">
      <c r="A775" s="77" t="s">
        <v>114</v>
      </c>
      <c r="B775" s="77">
        <v>877</v>
      </c>
      <c r="C775" s="77">
        <v>41.489982699999999</v>
      </c>
      <c r="D775" s="77">
        <v>-71.313770700000006</v>
      </c>
      <c r="E775" s="77" t="s">
        <v>42</v>
      </c>
      <c r="F775" s="77">
        <v>585</v>
      </c>
      <c r="H775" s="77" t="s">
        <v>64</v>
      </c>
      <c r="I775" s="77">
        <v>2019</v>
      </c>
      <c r="J775" s="77">
        <v>585</v>
      </c>
      <c r="K775" s="77" t="s">
        <v>29</v>
      </c>
      <c r="L775" s="77" t="s">
        <v>29</v>
      </c>
      <c r="N775" s="77">
        <v>0</v>
      </c>
      <c r="O775" s="77">
        <v>0</v>
      </c>
      <c r="P775" s="77" t="s">
        <v>55</v>
      </c>
      <c r="Q775" s="77">
        <v>40.441694099999999</v>
      </c>
      <c r="R775" s="77">
        <v>-79.990086099999999</v>
      </c>
      <c r="S775" s="77">
        <v>1474.8635187709399</v>
      </c>
      <c r="T775" s="77">
        <v>0.35637972301468701</v>
      </c>
      <c r="U775" s="77">
        <v>181</v>
      </c>
      <c r="V775" s="77">
        <v>676</v>
      </c>
      <c r="W775" s="77">
        <v>0.14546000000000001</v>
      </c>
      <c r="X775" s="77">
        <v>0</v>
      </c>
      <c r="Y775" s="77">
        <v>0</v>
      </c>
      <c r="Z775" s="77">
        <v>0</v>
      </c>
      <c r="AA775" s="77">
        <v>283.173795604021</v>
      </c>
      <c r="AB775" s="77">
        <v>0.50183972301468704</v>
      </c>
      <c r="AC775" s="77">
        <v>1725.1737956040199</v>
      </c>
      <c r="AE775" s="87" t="str">
        <f t="shared" si="248"/>
        <v>Domestic</v>
      </c>
      <c r="AF775" s="82" t="str">
        <f t="shared" si="249"/>
        <v>non-student</v>
      </c>
      <c r="AI775" s="82">
        <f>'GDP per Capita'!N775</f>
        <v>63809.64</v>
      </c>
      <c r="AJ775" s="82">
        <f t="shared" si="250"/>
        <v>63809.64</v>
      </c>
      <c r="AK775" s="82">
        <f t="shared" si="251"/>
        <v>63809.64</v>
      </c>
      <c r="AL775" s="88">
        <f t="shared" si="252"/>
        <v>2.7036256521804854E-2</v>
      </c>
    </row>
    <row r="776" spans="1:38">
      <c r="A776" s="77" t="s">
        <v>130</v>
      </c>
      <c r="B776" s="77">
        <v>878</v>
      </c>
      <c r="C776" s="77">
        <v>42.8867166</v>
      </c>
      <c r="D776" s="77">
        <v>-78.878392199999993</v>
      </c>
      <c r="E776" s="77" t="s">
        <v>44</v>
      </c>
      <c r="F776" s="77">
        <v>295</v>
      </c>
      <c r="H776" s="77" t="s">
        <v>65</v>
      </c>
      <c r="I776" s="77">
        <v>2019</v>
      </c>
      <c r="J776" s="77">
        <v>295</v>
      </c>
      <c r="K776" s="77" t="s">
        <v>29</v>
      </c>
      <c r="L776" s="77" t="s">
        <v>29</v>
      </c>
      <c r="N776" s="77">
        <v>0</v>
      </c>
      <c r="O776" s="77">
        <v>0</v>
      </c>
      <c r="P776" s="77" t="s">
        <v>55</v>
      </c>
      <c r="Q776" s="77">
        <v>40.441694099999999</v>
      </c>
      <c r="R776" s="77">
        <v>-79.990086099999999</v>
      </c>
      <c r="S776" s="77">
        <v>574.24457182179799</v>
      </c>
      <c r="T776" s="77">
        <v>0.23745769646352299</v>
      </c>
      <c r="U776" s="77">
        <v>181</v>
      </c>
      <c r="V776" s="77">
        <v>676</v>
      </c>
      <c r="W776" s="77">
        <v>0.14546000000000001</v>
      </c>
      <c r="X776" s="77">
        <v>0</v>
      </c>
      <c r="Y776" s="77">
        <v>0</v>
      </c>
      <c r="Z776" s="77">
        <v>0</v>
      </c>
      <c r="AA776" s="77">
        <v>110.254957789785</v>
      </c>
      <c r="AB776" s="77">
        <v>0.38291769646352303</v>
      </c>
      <c r="AC776" s="77">
        <v>1262.2549577897801</v>
      </c>
      <c r="AE776" s="87" t="str">
        <f t="shared" si="248"/>
        <v>Domestic</v>
      </c>
      <c r="AF776" s="82" t="str">
        <f t="shared" si="249"/>
        <v>student</v>
      </c>
      <c r="AI776" s="82">
        <f>'GDP per Capita'!N776</f>
        <v>63809.64</v>
      </c>
      <c r="AJ776" s="82">
        <f t="shared" si="250"/>
        <v>63809.64</v>
      </c>
      <c r="AK776" s="82">
        <f t="shared" si="251"/>
        <v>63809.64</v>
      </c>
      <c r="AL776" s="88">
        <f t="shared" si="252"/>
        <v>1.9781571527276758E-2</v>
      </c>
    </row>
    <row r="777" spans="1:38">
      <c r="A777" s="77" t="s">
        <v>254</v>
      </c>
      <c r="B777" s="77">
        <v>879</v>
      </c>
      <c r="C777" s="77">
        <v>41.805813700000002</v>
      </c>
      <c r="D777" s="77">
        <v>-72.254236010227999</v>
      </c>
      <c r="E777" s="77" t="s">
        <v>43</v>
      </c>
      <c r="F777" s="77">
        <v>565</v>
      </c>
      <c r="H777" s="77" t="s">
        <v>65</v>
      </c>
      <c r="I777" s="77">
        <v>2019</v>
      </c>
      <c r="J777" s="77">
        <v>565</v>
      </c>
      <c r="K777" s="77" t="s">
        <v>29</v>
      </c>
      <c r="L777" s="77" t="s">
        <v>29</v>
      </c>
      <c r="N777" s="77">
        <v>0</v>
      </c>
      <c r="O777" s="77">
        <v>0</v>
      </c>
      <c r="P777" s="77" t="s">
        <v>55</v>
      </c>
      <c r="Q777" s="77">
        <v>40.441694099999999</v>
      </c>
      <c r="R777" s="77">
        <v>-79.990086099999999</v>
      </c>
      <c r="S777" s="77">
        <v>1330.4651272031001</v>
      </c>
      <c r="T777" s="77">
        <v>0.33731266983515301</v>
      </c>
      <c r="U777" s="77">
        <v>181</v>
      </c>
      <c r="V777" s="77">
        <v>676</v>
      </c>
      <c r="W777" s="77">
        <v>0.14546000000000001</v>
      </c>
      <c r="X777" s="77">
        <v>0</v>
      </c>
      <c r="Y777" s="77">
        <v>0</v>
      </c>
      <c r="Z777" s="77">
        <v>0</v>
      </c>
      <c r="AA777" s="77">
        <v>255.44930442299699</v>
      </c>
      <c r="AB777" s="77">
        <v>0.48277266983515299</v>
      </c>
      <c r="AC777" s="77">
        <v>1677.4493044229901</v>
      </c>
      <c r="AE777" s="87" t="str">
        <f t="shared" si="248"/>
        <v>Domestic</v>
      </c>
      <c r="AF777" s="82" t="str">
        <f t="shared" si="249"/>
        <v>non-student</v>
      </c>
      <c r="AI777" s="82">
        <f>'GDP per Capita'!N777</f>
        <v>63809.64</v>
      </c>
      <c r="AJ777" s="82">
        <f t="shared" si="250"/>
        <v>63809.64</v>
      </c>
      <c r="AK777" s="82">
        <f t="shared" si="251"/>
        <v>63809.64</v>
      </c>
      <c r="AL777" s="88">
        <f t="shared" si="252"/>
        <v>2.6288336753239636E-2</v>
      </c>
    </row>
    <row r="778" spans="1:38">
      <c r="A778" s="77" t="s">
        <v>331</v>
      </c>
      <c r="B778" s="77">
        <v>880</v>
      </c>
      <c r="C778" s="77">
        <v>42.5389512</v>
      </c>
      <c r="D778" s="77">
        <v>-71.609435599999998</v>
      </c>
      <c r="E778" s="77" t="s">
        <v>42</v>
      </c>
      <c r="F778" s="77">
        <v>525</v>
      </c>
      <c r="H778" s="77" t="s">
        <v>66</v>
      </c>
      <c r="I778" s="77">
        <v>2019</v>
      </c>
      <c r="J778" s="77">
        <v>525</v>
      </c>
      <c r="K778" s="77" t="s">
        <v>29</v>
      </c>
      <c r="L778" s="77" t="s">
        <v>29</v>
      </c>
      <c r="N778" s="77">
        <v>0</v>
      </c>
      <c r="O778" s="77">
        <v>0</v>
      </c>
      <c r="P778" s="77" t="s">
        <v>55</v>
      </c>
      <c r="Q778" s="77">
        <v>40.441694099999999</v>
      </c>
      <c r="R778" s="77">
        <v>-79.990086099999999</v>
      </c>
      <c r="S778" s="77">
        <v>1471.17585189844</v>
      </c>
      <c r="T778" s="77">
        <v>0.355892785870838</v>
      </c>
      <c r="U778" s="77">
        <v>181</v>
      </c>
      <c r="V778" s="77">
        <v>676</v>
      </c>
      <c r="W778" s="77">
        <v>0.14546000000000001</v>
      </c>
      <c r="X778" s="77">
        <v>0</v>
      </c>
      <c r="Y778" s="77">
        <v>0</v>
      </c>
      <c r="Z778" s="77">
        <v>0</v>
      </c>
      <c r="AA778" s="77">
        <v>282.465763564501</v>
      </c>
      <c r="AB778" s="77">
        <v>0.50135278587083898</v>
      </c>
      <c r="AC778" s="77">
        <v>1664.4657635645001</v>
      </c>
      <c r="AE778" s="87" t="str">
        <f t="shared" si="248"/>
        <v>Domestic</v>
      </c>
      <c r="AF778" s="82" t="str">
        <f t="shared" si="249"/>
        <v>non-student</v>
      </c>
      <c r="AI778" s="82">
        <f>'GDP per Capita'!N778</f>
        <v>63809.64</v>
      </c>
      <c r="AJ778" s="82">
        <f t="shared" si="250"/>
        <v>63809.64</v>
      </c>
      <c r="AK778" s="82">
        <f t="shared" si="251"/>
        <v>63809.64</v>
      </c>
      <c r="AL778" s="88">
        <f t="shared" si="252"/>
        <v>2.608486372222912E-2</v>
      </c>
    </row>
    <row r="779" spans="1:38">
      <c r="A779" s="77" t="s">
        <v>186</v>
      </c>
      <c r="B779" s="77">
        <v>881</v>
      </c>
      <c r="C779" s="77">
        <v>55.953345599999999</v>
      </c>
      <c r="D779" s="77">
        <v>-3.1883748999999999</v>
      </c>
      <c r="E779" s="77" t="s">
        <v>39</v>
      </c>
      <c r="F779" s="77">
        <v>585</v>
      </c>
      <c r="H779" s="77" t="s">
        <v>64</v>
      </c>
      <c r="I779" s="77">
        <v>2019</v>
      </c>
      <c r="J779" s="77">
        <v>585</v>
      </c>
      <c r="K779" s="77" t="s">
        <v>416</v>
      </c>
      <c r="L779" s="77" t="s">
        <v>31</v>
      </c>
      <c r="N779" s="77">
        <v>0</v>
      </c>
      <c r="O779" s="77">
        <v>0</v>
      </c>
      <c r="P779" s="77" t="s">
        <v>55</v>
      </c>
      <c r="Q779" s="77">
        <v>40.441694099999999</v>
      </c>
      <c r="R779" s="77">
        <v>-79.990086099999999</v>
      </c>
      <c r="S779" s="77">
        <v>11252.346882968701</v>
      </c>
      <c r="T779" s="77">
        <v>1.75340100862391</v>
      </c>
      <c r="U779" s="77">
        <v>181</v>
      </c>
      <c r="V779" s="77">
        <v>676</v>
      </c>
      <c r="W779" s="77">
        <v>0.14546000000000001</v>
      </c>
      <c r="X779" s="77">
        <v>0</v>
      </c>
      <c r="Y779" s="77">
        <v>0</v>
      </c>
      <c r="Z779" s="77">
        <v>0</v>
      </c>
      <c r="AA779" s="77">
        <v>1181.49642271172</v>
      </c>
      <c r="AB779" s="77">
        <v>1.8988610086239099</v>
      </c>
      <c r="AC779" s="77">
        <v>2623.4964227117198</v>
      </c>
      <c r="AE779" s="87" t="str">
        <f t="shared" si="248"/>
        <v>International</v>
      </c>
      <c r="AF779" s="82" t="str">
        <f t="shared" si="249"/>
        <v>non-student</v>
      </c>
      <c r="AI779" s="82">
        <f>'GDP per Capita'!N779</f>
        <v>40800.480000000003</v>
      </c>
      <c r="AJ779" s="82">
        <f t="shared" si="250"/>
        <v>40800.480000000003</v>
      </c>
      <c r="AK779" s="82">
        <f t="shared" si="251"/>
        <v>40800.480000000003</v>
      </c>
      <c r="AL779" s="88">
        <f t="shared" si="252"/>
        <v>6.4300626431642957E-2</v>
      </c>
    </row>
    <row r="780" spans="1:38">
      <c r="A780" s="77" t="s">
        <v>332</v>
      </c>
      <c r="B780" s="77">
        <v>882</v>
      </c>
      <c r="C780" s="77">
        <v>50.6402809</v>
      </c>
      <c r="D780" s="77">
        <v>4.6667144999999897</v>
      </c>
      <c r="E780" s="77" t="s">
        <v>39</v>
      </c>
      <c r="F780" s="77">
        <v>585</v>
      </c>
      <c r="H780" s="77" t="s">
        <v>64</v>
      </c>
      <c r="I780" s="77">
        <v>2019</v>
      </c>
      <c r="J780" s="77">
        <v>585</v>
      </c>
      <c r="K780" s="77" t="s">
        <v>332</v>
      </c>
      <c r="L780" s="77" t="s">
        <v>31</v>
      </c>
      <c r="N780" s="77">
        <v>0</v>
      </c>
      <c r="O780" s="77">
        <v>0</v>
      </c>
      <c r="P780" s="77" t="s">
        <v>55</v>
      </c>
      <c r="Q780" s="77">
        <v>40.441694099999999</v>
      </c>
      <c r="R780" s="77">
        <v>-79.990086099999999</v>
      </c>
      <c r="S780" s="77">
        <v>12648.139493523</v>
      </c>
      <c r="T780" s="77">
        <v>1.9585388426902299</v>
      </c>
      <c r="U780" s="77">
        <v>181</v>
      </c>
      <c r="V780" s="77">
        <v>676</v>
      </c>
      <c r="W780" s="77">
        <v>0.14546000000000001</v>
      </c>
      <c r="X780" s="77">
        <v>0</v>
      </c>
      <c r="Y780" s="77">
        <v>0</v>
      </c>
      <c r="Z780" s="77">
        <v>0</v>
      </c>
      <c r="AA780" s="77">
        <v>1328.05464681992</v>
      </c>
      <c r="AB780" s="77">
        <v>2.1039988426902299</v>
      </c>
      <c r="AC780" s="77">
        <v>2770.05464681992</v>
      </c>
      <c r="AE780" s="87" t="str">
        <f t="shared" si="248"/>
        <v>International</v>
      </c>
      <c r="AF780" s="82" t="str">
        <f t="shared" si="249"/>
        <v>non-student</v>
      </c>
      <c r="AI780" s="82">
        <f>'GDP per Capita'!N780</f>
        <v>47811.55</v>
      </c>
      <c r="AJ780" s="82">
        <f t="shared" si="250"/>
        <v>47811.55</v>
      </c>
      <c r="AK780" s="82">
        <f t="shared" si="251"/>
        <v>47811.55</v>
      </c>
      <c r="AL780" s="88">
        <f t="shared" si="252"/>
        <v>5.7936934628137336E-2</v>
      </c>
    </row>
    <row r="781" spans="1:38">
      <c r="A781" s="77" t="s">
        <v>171</v>
      </c>
      <c r="B781" s="77">
        <v>883</v>
      </c>
      <c r="C781" s="77">
        <v>37.8708393</v>
      </c>
      <c r="D781" s="77">
        <v>-122.272863899999</v>
      </c>
      <c r="E781" s="77" t="s">
        <v>41</v>
      </c>
      <c r="F781" s="77">
        <v>0</v>
      </c>
      <c r="H781" s="77" t="s">
        <v>63</v>
      </c>
      <c r="I781" s="77">
        <v>2019</v>
      </c>
      <c r="J781" s="77">
        <v>0</v>
      </c>
      <c r="K781" s="77" t="s">
        <v>29</v>
      </c>
      <c r="L781" s="77" t="s">
        <v>29</v>
      </c>
      <c r="N781" s="77">
        <v>0</v>
      </c>
      <c r="O781" s="77">
        <v>0</v>
      </c>
      <c r="P781" s="77" t="s">
        <v>55</v>
      </c>
      <c r="Q781" s="77">
        <v>40.441694099999999</v>
      </c>
      <c r="R781" s="77">
        <v>-79.990086099999999</v>
      </c>
      <c r="S781" s="77">
        <v>7244.3042753876798</v>
      </c>
      <c r="T781" s="77">
        <v>1.1834288467856799</v>
      </c>
      <c r="U781" s="77">
        <v>181</v>
      </c>
      <c r="V781" s="77">
        <v>676</v>
      </c>
      <c r="W781" s="77">
        <v>0.14546000000000001</v>
      </c>
      <c r="X781" s="77">
        <v>0</v>
      </c>
      <c r="Y781" s="77">
        <v>0</v>
      </c>
      <c r="Z781" s="77">
        <v>0</v>
      </c>
      <c r="AA781" s="77">
        <v>869.316513046522</v>
      </c>
      <c r="AB781" s="77">
        <v>1.3288888467856801</v>
      </c>
      <c r="AC781" s="77">
        <v>1726.31651304652</v>
      </c>
      <c r="AE781" s="87" t="str">
        <f t="shared" si="248"/>
        <v>Domestic</v>
      </c>
      <c r="AF781" s="82" t="str">
        <f t="shared" si="249"/>
        <v>non-student</v>
      </c>
      <c r="AI781" s="82">
        <f>'GDP per Capita'!N781</f>
        <v>63809.64</v>
      </c>
      <c r="AJ781" s="82">
        <f t="shared" si="250"/>
        <v>63809.64</v>
      </c>
      <c r="AK781" s="82">
        <f t="shared" si="251"/>
        <v>63809.64</v>
      </c>
      <c r="AL781" s="88">
        <f t="shared" si="252"/>
        <v>2.7054164747623087E-2</v>
      </c>
    </row>
    <row r="782" spans="1:38">
      <c r="A782" s="77" t="s">
        <v>85</v>
      </c>
      <c r="B782" s="77">
        <v>884</v>
      </c>
      <c r="C782" s="77">
        <v>36.062584299999997</v>
      </c>
      <c r="D782" s="77">
        <v>-94.157432799999995</v>
      </c>
      <c r="E782" s="77" t="s">
        <v>37</v>
      </c>
      <c r="F782" s="77">
        <v>525</v>
      </c>
      <c r="H782" s="77" t="s">
        <v>66</v>
      </c>
      <c r="I782" s="77">
        <v>2019</v>
      </c>
      <c r="J782" s="77">
        <v>525</v>
      </c>
      <c r="K782" s="77" t="s">
        <v>29</v>
      </c>
      <c r="L782" s="77" t="s">
        <v>29</v>
      </c>
      <c r="N782" s="77">
        <v>0</v>
      </c>
      <c r="O782" s="77">
        <v>0</v>
      </c>
      <c r="P782" s="77" t="s">
        <v>55</v>
      </c>
      <c r="Q782" s="77">
        <v>40.441694099999999</v>
      </c>
      <c r="R782" s="77">
        <v>-79.990086099999999</v>
      </c>
      <c r="S782" s="77">
        <v>2655.1079008760798</v>
      </c>
      <c r="T782" s="77">
        <v>0.51222482734102903</v>
      </c>
      <c r="U782" s="77">
        <v>181</v>
      </c>
      <c r="V782" s="77">
        <v>676</v>
      </c>
      <c r="W782" s="77">
        <v>0.14546000000000001</v>
      </c>
      <c r="X782" s="77">
        <v>0</v>
      </c>
      <c r="Y782" s="77">
        <v>0</v>
      </c>
      <c r="Z782" s="77">
        <v>0</v>
      </c>
      <c r="AA782" s="77">
        <v>509.78071696820803</v>
      </c>
      <c r="AB782" s="77">
        <v>0.65768482734102895</v>
      </c>
      <c r="AC782" s="77">
        <v>1891.7807169682001</v>
      </c>
      <c r="AE782" s="87" t="str">
        <f t="shared" si="248"/>
        <v>Domestic</v>
      </c>
      <c r="AF782" s="82" t="str">
        <f t="shared" si="249"/>
        <v>non-student</v>
      </c>
      <c r="AI782" s="82">
        <f>'GDP per Capita'!N782</f>
        <v>63809.64</v>
      </c>
      <c r="AJ782" s="82">
        <f t="shared" si="250"/>
        <v>63809.64</v>
      </c>
      <c r="AK782" s="82">
        <f t="shared" si="251"/>
        <v>63809.64</v>
      </c>
      <c r="AL782" s="88">
        <f t="shared" si="252"/>
        <v>2.964725575897623E-2</v>
      </c>
    </row>
    <row r="783" spans="1:38">
      <c r="A783" s="77" t="s">
        <v>105</v>
      </c>
      <c r="B783" s="77">
        <v>885</v>
      </c>
      <c r="C783" s="77">
        <v>30.271128600000001</v>
      </c>
      <c r="D783" s="77">
        <v>-97.743699500000005</v>
      </c>
      <c r="E783" s="77" t="s">
        <v>37</v>
      </c>
      <c r="F783" s="77">
        <v>525</v>
      </c>
      <c r="H783" s="77" t="s">
        <v>66</v>
      </c>
      <c r="I783" s="77">
        <v>2019</v>
      </c>
      <c r="J783" s="77">
        <v>525</v>
      </c>
      <c r="K783" s="77" t="s">
        <v>29</v>
      </c>
      <c r="L783" s="77" t="s">
        <v>29</v>
      </c>
      <c r="N783" s="77">
        <v>0</v>
      </c>
      <c r="O783" s="77">
        <v>0</v>
      </c>
      <c r="P783" s="77" t="s">
        <v>55</v>
      </c>
      <c r="Q783" s="77">
        <v>40.441694099999999</v>
      </c>
      <c r="R783" s="77">
        <v>-79.990086099999999</v>
      </c>
      <c r="S783" s="77">
        <v>3922.7742710222401</v>
      </c>
      <c r="T783" s="77">
        <v>0.70982824304652803</v>
      </c>
      <c r="U783" s="77">
        <v>181</v>
      </c>
      <c r="V783" s="77">
        <v>676</v>
      </c>
      <c r="W783" s="77">
        <v>0.14546000000000001</v>
      </c>
      <c r="X783" s="77">
        <v>0</v>
      </c>
      <c r="Y783" s="77">
        <v>0</v>
      </c>
      <c r="Z783" s="77">
        <v>0</v>
      </c>
      <c r="AA783" s="77">
        <v>753.17266003627003</v>
      </c>
      <c r="AB783" s="77">
        <v>0.85528824304652795</v>
      </c>
      <c r="AC783" s="77">
        <v>2135.1726600362699</v>
      </c>
      <c r="AE783" s="87" t="str">
        <f t="shared" si="248"/>
        <v>Domestic</v>
      </c>
      <c r="AF783" s="82" t="str">
        <f t="shared" si="249"/>
        <v>non-student</v>
      </c>
      <c r="AI783" s="82">
        <f>'GDP per Capita'!N783</f>
        <v>63809.64</v>
      </c>
      <c r="AJ783" s="82">
        <f t="shared" si="250"/>
        <v>63809.64</v>
      </c>
      <c r="AK783" s="82">
        <f t="shared" si="251"/>
        <v>63809.64</v>
      </c>
      <c r="AL783" s="88">
        <f t="shared" si="252"/>
        <v>3.3461600160042744E-2</v>
      </c>
    </row>
    <row r="784" spans="1:38">
      <c r="A784" s="77" t="s">
        <v>94</v>
      </c>
      <c r="B784" s="77">
        <v>886</v>
      </c>
      <c r="C784" s="77">
        <v>32.819121799999998</v>
      </c>
      <c r="D784" s="77">
        <v>34.998385599999999</v>
      </c>
      <c r="E784" s="77" t="s">
        <v>37</v>
      </c>
      <c r="F784" s="77">
        <v>585</v>
      </c>
      <c r="H784" s="77" t="s">
        <v>64</v>
      </c>
      <c r="I784" s="77">
        <v>2019</v>
      </c>
      <c r="J784" s="77">
        <v>585</v>
      </c>
      <c r="K784" s="77" t="s">
        <v>518</v>
      </c>
      <c r="L784" s="77" t="s">
        <v>32</v>
      </c>
      <c r="N784" s="77">
        <v>0</v>
      </c>
      <c r="O784" s="77">
        <v>0</v>
      </c>
      <c r="P784" s="77" t="s">
        <v>55</v>
      </c>
      <c r="Q784" s="77">
        <v>40.441694099999999</v>
      </c>
      <c r="R784" s="77">
        <v>-79.990086099999999</v>
      </c>
      <c r="S784" s="77">
        <v>18976.9143295338</v>
      </c>
      <c r="T784" s="77">
        <v>2.9317475625214802</v>
      </c>
      <c r="U784" s="77">
        <v>181</v>
      </c>
      <c r="V784" s="77">
        <v>676</v>
      </c>
      <c r="W784" s="77">
        <v>0.14546000000000001</v>
      </c>
      <c r="X784" s="77">
        <v>0</v>
      </c>
      <c r="Y784" s="77">
        <v>0</v>
      </c>
      <c r="Z784" s="77">
        <v>0</v>
      </c>
      <c r="AA784" s="77">
        <v>1992.57600460105</v>
      </c>
      <c r="AB784" s="77">
        <v>3.0772075625214801</v>
      </c>
      <c r="AC784" s="77">
        <v>3434.57600460105</v>
      </c>
      <c r="AE784" s="87" t="str">
        <f t="shared" si="248"/>
        <v>International</v>
      </c>
      <c r="AF784" s="82" t="str">
        <f t="shared" si="249"/>
        <v>non-student</v>
      </c>
      <c r="AI784" s="82">
        <f>'GDP per Capita'!N784</f>
        <v>41377.49</v>
      </c>
      <c r="AJ784" s="82">
        <f t="shared" si="250"/>
        <v>41377.49</v>
      </c>
      <c r="AK784" s="82">
        <f t="shared" si="251"/>
        <v>41377.49</v>
      </c>
      <c r="AL784" s="88">
        <f t="shared" si="252"/>
        <v>8.3005905012630055E-2</v>
      </c>
    </row>
    <row r="785" spans="1:38">
      <c r="A785" s="77" t="s">
        <v>112</v>
      </c>
      <c r="B785" s="77">
        <v>887</v>
      </c>
      <c r="C785" s="77">
        <v>40.735657000000003</v>
      </c>
      <c r="D785" s="77">
        <v>-74.172366699999998</v>
      </c>
      <c r="E785" s="77" t="s">
        <v>42</v>
      </c>
      <c r="F785" s="77">
        <v>685</v>
      </c>
      <c r="H785" s="77" t="s">
        <v>64</v>
      </c>
      <c r="I785" s="77">
        <v>2019</v>
      </c>
      <c r="J785" s="77">
        <v>685</v>
      </c>
      <c r="K785" s="77" t="s">
        <v>29</v>
      </c>
      <c r="L785" s="77" t="s">
        <v>29</v>
      </c>
      <c r="N785" s="77">
        <v>0</v>
      </c>
      <c r="O785" s="77">
        <v>0</v>
      </c>
      <c r="P785" s="77" t="s">
        <v>55</v>
      </c>
      <c r="Q785" s="77">
        <v>40.441694099999999</v>
      </c>
      <c r="R785" s="77">
        <v>-79.990086099999999</v>
      </c>
      <c r="S785" s="77">
        <v>984.50506430238704</v>
      </c>
      <c r="T785" s="77">
        <v>0.29163045103963298</v>
      </c>
      <c r="U785" s="77">
        <v>181</v>
      </c>
      <c r="V785" s="77">
        <v>676</v>
      </c>
      <c r="W785" s="77">
        <v>0.14546000000000001</v>
      </c>
      <c r="X785" s="77">
        <v>0</v>
      </c>
      <c r="Y785" s="77">
        <v>0</v>
      </c>
      <c r="Z785" s="77">
        <v>0</v>
      </c>
      <c r="AA785" s="77">
        <v>189.02497234605801</v>
      </c>
      <c r="AB785" s="77">
        <v>0.43709045103963201</v>
      </c>
      <c r="AC785" s="77">
        <v>1731.0249723460499</v>
      </c>
      <c r="AE785" s="87" t="str">
        <f t="shared" si="248"/>
        <v>Domestic</v>
      </c>
      <c r="AF785" s="82" t="str">
        <f t="shared" si="249"/>
        <v>non-student</v>
      </c>
      <c r="AI785" s="82">
        <f>'GDP per Capita'!N785</f>
        <v>63809.64</v>
      </c>
      <c r="AJ785" s="82">
        <f t="shared" si="250"/>
        <v>63809.64</v>
      </c>
      <c r="AK785" s="82">
        <f t="shared" si="251"/>
        <v>63809.64</v>
      </c>
      <c r="AL785" s="88">
        <f t="shared" si="252"/>
        <v>2.7127953900790695E-2</v>
      </c>
    </row>
    <row r="786" spans="1:38">
      <c r="A786" s="77" t="s">
        <v>112</v>
      </c>
      <c r="B786" s="77">
        <v>888</v>
      </c>
      <c r="C786" s="77">
        <v>40.735657000000003</v>
      </c>
      <c r="D786" s="77">
        <v>-74.172366699999998</v>
      </c>
      <c r="E786" s="77" t="s">
        <v>38</v>
      </c>
      <c r="F786" s="77">
        <v>275</v>
      </c>
      <c r="H786" s="77" t="s">
        <v>61</v>
      </c>
      <c r="I786" s="77">
        <v>2019</v>
      </c>
      <c r="J786" s="77">
        <v>275</v>
      </c>
      <c r="K786" s="77" t="s">
        <v>29</v>
      </c>
      <c r="L786" s="77" t="s">
        <v>29</v>
      </c>
      <c r="N786" s="77">
        <v>0</v>
      </c>
      <c r="O786" s="77">
        <v>0</v>
      </c>
      <c r="P786" s="77" t="s">
        <v>55</v>
      </c>
      <c r="Q786" s="77">
        <v>40.441694099999999</v>
      </c>
      <c r="R786" s="77">
        <v>-79.990086099999999</v>
      </c>
      <c r="S786" s="77">
        <v>984.50506430238704</v>
      </c>
      <c r="T786" s="77">
        <v>0.29163045103963298</v>
      </c>
      <c r="U786" s="77">
        <v>181</v>
      </c>
      <c r="V786" s="77">
        <v>338</v>
      </c>
      <c r="W786" s="77">
        <v>7.2730000000000003E-2</v>
      </c>
      <c r="X786" s="77">
        <v>0</v>
      </c>
      <c r="Y786" s="77">
        <v>0</v>
      </c>
      <c r="Z786" s="77">
        <v>0</v>
      </c>
      <c r="AA786" s="77">
        <v>189.02497234605801</v>
      </c>
      <c r="AB786" s="77">
        <v>0.36436045103963299</v>
      </c>
      <c r="AC786" s="77">
        <v>983.02497234605801</v>
      </c>
      <c r="AE786" s="87" t="str">
        <f t="shared" si="248"/>
        <v>Domestic</v>
      </c>
      <c r="AF786" s="82" t="str">
        <f t="shared" si="249"/>
        <v>student</v>
      </c>
      <c r="AI786" s="82">
        <f>'GDP per Capita'!N786</f>
        <v>63809.64</v>
      </c>
      <c r="AJ786" s="82">
        <f t="shared" si="250"/>
        <v>63809.64</v>
      </c>
      <c r="AK786" s="82">
        <f t="shared" si="251"/>
        <v>63809.64</v>
      </c>
      <c r="AL786" s="88">
        <f t="shared" si="252"/>
        <v>1.5405587186294391E-2</v>
      </c>
    </row>
    <row r="787" spans="1:38">
      <c r="A787" s="77" t="s">
        <v>190</v>
      </c>
      <c r="B787" s="77">
        <v>889</v>
      </c>
      <c r="C787" s="77">
        <v>44.974199499999997</v>
      </c>
      <c r="D787" s="77">
        <v>-93.506994199999994</v>
      </c>
      <c r="E787" s="77" t="s">
        <v>42</v>
      </c>
      <c r="F787" s="77">
        <v>525</v>
      </c>
      <c r="H787" s="77" t="s">
        <v>66</v>
      </c>
      <c r="I787" s="77">
        <v>2019</v>
      </c>
      <c r="J787" s="77">
        <v>525</v>
      </c>
      <c r="K787" s="77" t="s">
        <v>29</v>
      </c>
      <c r="L787" s="77" t="s">
        <v>29</v>
      </c>
      <c r="N787" s="77">
        <v>0</v>
      </c>
      <c r="O787" s="77">
        <v>0</v>
      </c>
      <c r="P787" s="77" t="s">
        <v>55</v>
      </c>
      <c r="Q787" s="77">
        <v>40.441694099999999</v>
      </c>
      <c r="R787" s="77">
        <v>-79.990086099999999</v>
      </c>
      <c r="S787" s="77">
        <v>2423.9942881009702</v>
      </c>
      <c r="T787" s="77">
        <v>0.48170748225531701</v>
      </c>
      <c r="U787" s="77">
        <v>181</v>
      </c>
      <c r="V787" s="77">
        <v>676</v>
      </c>
      <c r="W787" s="77">
        <v>0.14546000000000001</v>
      </c>
      <c r="X787" s="77">
        <v>0</v>
      </c>
      <c r="Y787" s="77">
        <v>0</v>
      </c>
      <c r="Z787" s="77">
        <v>0</v>
      </c>
      <c r="AA787" s="77">
        <v>465.40690331538599</v>
      </c>
      <c r="AB787" s="77">
        <v>0.62716748225531704</v>
      </c>
      <c r="AC787" s="77">
        <v>1847.4069033153801</v>
      </c>
      <c r="AE787" s="87" t="str">
        <f t="shared" si="248"/>
        <v>Domestic</v>
      </c>
      <c r="AF787" s="82" t="str">
        <f t="shared" si="249"/>
        <v>non-student</v>
      </c>
      <c r="AI787" s="82">
        <f>'GDP per Capita'!N787</f>
        <v>63809.64</v>
      </c>
      <c r="AJ787" s="82">
        <f t="shared" si="250"/>
        <v>63809.64</v>
      </c>
      <c r="AK787" s="82">
        <f t="shared" si="251"/>
        <v>63809.64</v>
      </c>
      <c r="AL787" s="88">
        <f t="shared" si="252"/>
        <v>2.8951846512774247E-2</v>
      </c>
    </row>
    <row r="788" spans="1:38">
      <c r="A788" s="77" t="s">
        <v>195</v>
      </c>
      <c r="B788" s="77">
        <v>890</v>
      </c>
      <c r="C788" s="77">
        <v>39.331993400000002</v>
      </c>
      <c r="D788" s="77">
        <v>16.184382800000002</v>
      </c>
      <c r="E788" s="77" t="s">
        <v>43</v>
      </c>
      <c r="F788" s="77">
        <v>585</v>
      </c>
      <c r="H788" s="77" t="s">
        <v>64</v>
      </c>
      <c r="I788" s="77">
        <v>2019</v>
      </c>
      <c r="J788" s="77">
        <v>585</v>
      </c>
      <c r="K788" s="77" t="s">
        <v>557</v>
      </c>
      <c r="L788" s="77" t="s">
        <v>31</v>
      </c>
      <c r="N788" s="77">
        <v>0</v>
      </c>
      <c r="O788" s="77">
        <v>0</v>
      </c>
      <c r="P788" s="77" t="s">
        <v>55</v>
      </c>
      <c r="Q788" s="77">
        <v>40.441694099999999</v>
      </c>
      <c r="R788" s="77">
        <v>-79.990086099999999</v>
      </c>
      <c r="S788" s="77">
        <v>15488.5482718125</v>
      </c>
      <c r="T788" s="77">
        <v>2.3865925334894702</v>
      </c>
      <c r="U788" s="77">
        <v>181</v>
      </c>
      <c r="V788" s="77">
        <v>676</v>
      </c>
      <c r="W788" s="77">
        <v>0.14546000000000001</v>
      </c>
      <c r="X788" s="77">
        <v>0</v>
      </c>
      <c r="Y788" s="77">
        <v>0</v>
      </c>
      <c r="Z788" s="77">
        <v>0</v>
      </c>
      <c r="AA788" s="77">
        <v>1626.2975685403101</v>
      </c>
      <c r="AB788" s="77">
        <v>2.5320525334894701</v>
      </c>
      <c r="AC788" s="77">
        <v>3068.2975685403098</v>
      </c>
      <c r="AE788" s="87" t="str">
        <f t="shared" si="248"/>
        <v>International</v>
      </c>
      <c r="AF788" s="82" t="str">
        <f t="shared" si="249"/>
        <v>non-student</v>
      </c>
      <c r="AI788" s="82">
        <f>'GDP per Capita'!N788</f>
        <v>34671.17</v>
      </c>
      <c r="AJ788" s="82">
        <f t="shared" si="250"/>
        <v>34671.17</v>
      </c>
      <c r="AK788" s="82">
        <f t="shared" si="251"/>
        <v>34671.17</v>
      </c>
      <c r="AL788" s="88">
        <f t="shared" si="252"/>
        <v>8.8497087595841448E-2</v>
      </c>
    </row>
    <row r="789" spans="1:38">
      <c r="A789" s="77" t="s">
        <v>105</v>
      </c>
      <c r="B789" s="77">
        <v>891</v>
      </c>
      <c r="C789" s="77">
        <v>30.271128600000001</v>
      </c>
      <c r="D789" s="77">
        <v>-97.743699500000005</v>
      </c>
      <c r="E789" s="77" t="s">
        <v>37</v>
      </c>
      <c r="F789" s="77">
        <v>525</v>
      </c>
      <c r="H789" s="77" t="s">
        <v>66</v>
      </c>
      <c r="I789" s="77">
        <v>2019</v>
      </c>
      <c r="J789" s="77">
        <v>525</v>
      </c>
      <c r="K789" s="77" t="s">
        <v>29</v>
      </c>
      <c r="L789" s="77" t="s">
        <v>29</v>
      </c>
      <c r="N789" s="77">
        <v>0</v>
      </c>
      <c r="O789" s="77">
        <v>0</v>
      </c>
      <c r="P789" s="77" t="s">
        <v>55</v>
      </c>
      <c r="Q789" s="77">
        <v>40.441694099999999</v>
      </c>
      <c r="R789" s="77">
        <v>-79.990086099999999</v>
      </c>
      <c r="S789" s="77">
        <v>3922.7742710222401</v>
      </c>
      <c r="T789" s="77">
        <v>0.70982824304652803</v>
      </c>
      <c r="U789" s="77">
        <v>181</v>
      </c>
      <c r="V789" s="77">
        <v>676</v>
      </c>
      <c r="W789" s="77">
        <v>0.14546000000000001</v>
      </c>
      <c r="X789" s="77">
        <v>0</v>
      </c>
      <c r="Y789" s="77">
        <v>0</v>
      </c>
      <c r="Z789" s="77">
        <v>0</v>
      </c>
      <c r="AA789" s="77">
        <v>753.17266003627003</v>
      </c>
      <c r="AB789" s="77">
        <v>0.85528824304652795</v>
      </c>
      <c r="AC789" s="77">
        <v>2135.1726600362699</v>
      </c>
      <c r="AE789" s="87" t="str">
        <f t="shared" si="248"/>
        <v>Domestic</v>
      </c>
      <c r="AF789" s="82" t="str">
        <f t="shared" si="249"/>
        <v>non-student</v>
      </c>
      <c r="AI789" s="82">
        <f>'GDP per Capita'!N789</f>
        <v>63809.64</v>
      </c>
      <c r="AJ789" s="82">
        <f t="shared" si="250"/>
        <v>63809.64</v>
      </c>
      <c r="AK789" s="82">
        <f t="shared" si="251"/>
        <v>63809.64</v>
      </c>
      <c r="AL789" s="88">
        <f t="shared" si="252"/>
        <v>3.3461600160042744E-2</v>
      </c>
    </row>
    <row r="790" spans="1:38">
      <c r="A790" s="77" t="s">
        <v>333</v>
      </c>
      <c r="B790" s="77">
        <v>892</v>
      </c>
      <c r="C790" s="77">
        <v>34.422131899999997</v>
      </c>
      <c r="D790" s="77">
        <v>-119.7026673</v>
      </c>
      <c r="E790" s="77" t="s">
        <v>38</v>
      </c>
      <c r="F790" s="77">
        <v>675</v>
      </c>
      <c r="H790" s="77" t="s">
        <v>61</v>
      </c>
      <c r="I790" s="77">
        <v>2019</v>
      </c>
      <c r="J790" s="77">
        <v>675</v>
      </c>
      <c r="K790" s="77" t="s">
        <v>29</v>
      </c>
      <c r="L790" s="77" t="s">
        <v>29</v>
      </c>
      <c r="N790" s="77">
        <v>0</v>
      </c>
      <c r="O790" s="77">
        <v>0</v>
      </c>
      <c r="P790" s="77" t="s">
        <v>55</v>
      </c>
      <c r="Q790" s="77">
        <v>40.441694099999999</v>
      </c>
      <c r="R790" s="77">
        <v>-79.990086099999999</v>
      </c>
      <c r="S790" s="77">
        <v>7078.4268175990701</v>
      </c>
      <c r="T790" s="77">
        <v>1.16044996569057</v>
      </c>
      <c r="U790" s="77">
        <v>181</v>
      </c>
      <c r="V790" s="77">
        <v>338</v>
      </c>
      <c r="W790" s="77">
        <v>7.2730000000000003E-2</v>
      </c>
      <c r="X790" s="77">
        <v>0</v>
      </c>
      <c r="Y790" s="77">
        <v>0</v>
      </c>
      <c r="Z790" s="77">
        <v>0</v>
      </c>
      <c r="AA790" s="77">
        <v>849.41121811188805</v>
      </c>
      <c r="AB790" s="77">
        <v>1.23317996569057</v>
      </c>
      <c r="AC790" s="77">
        <v>2043.4112181118801</v>
      </c>
      <c r="AE790" s="87" t="str">
        <f t="shared" si="248"/>
        <v>Domestic</v>
      </c>
      <c r="AF790" s="82" t="str">
        <f t="shared" si="249"/>
        <v>student</v>
      </c>
      <c r="AI790" s="82">
        <f>'GDP per Capita'!N790</f>
        <v>63809.64</v>
      </c>
      <c r="AJ790" s="82">
        <f t="shared" si="250"/>
        <v>63809.64</v>
      </c>
      <c r="AK790" s="82">
        <f t="shared" si="251"/>
        <v>63809.64</v>
      </c>
      <c r="AL790" s="88">
        <f t="shared" si="252"/>
        <v>3.2023550330512442E-2</v>
      </c>
    </row>
    <row r="791" spans="1:38">
      <c r="A791" s="77" t="s">
        <v>192</v>
      </c>
      <c r="B791" s="77">
        <v>893</v>
      </c>
      <c r="C791" s="77">
        <v>38.029305999999998</v>
      </c>
      <c r="D791" s="77">
        <v>-78.476678100000001</v>
      </c>
      <c r="E791" s="77" t="s">
        <v>37</v>
      </c>
      <c r="F791" s="77">
        <v>525</v>
      </c>
      <c r="H791" s="77" t="s">
        <v>66</v>
      </c>
      <c r="I791" s="77">
        <v>2019</v>
      </c>
      <c r="J791" s="77">
        <v>525</v>
      </c>
      <c r="K791" s="77" t="s">
        <v>29</v>
      </c>
      <c r="L791" s="77" t="s">
        <v>29</v>
      </c>
      <c r="N791" s="77">
        <v>0</v>
      </c>
      <c r="O791" s="77">
        <v>0</v>
      </c>
      <c r="P791" s="77" t="s">
        <v>55</v>
      </c>
      <c r="Q791" s="77">
        <v>40.441694099999999</v>
      </c>
      <c r="R791" s="77">
        <v>-79.990086099999999</v>
      </c>
      <c r="S791" s="77">
        <v>596.44784251655096</v>
      </c>
      <c r="T791" s="77">
        <v>0.24038952235507099</v>
      </c>
      <c r="U791" s="77">
        <v>181</v>
      </c>
      <c r="V791" s="77">
        <v>676</v>
      </c>
      <c r="W791" s="77">
        <v>0.14546000000000001</v>
      </c>
      <c r="X791" s="77">
        <v>0</v>
      </c>
      <c r="Y791" s="77">
        <v>0</v>
      </c>
      <c r="Z791" s="77">
        <v>0</v>
      </c>
      <c r="AA791" s="77">
        <v>114.51798576317699</v>
      </c>
      <c r="AB791" s="77">
        <v>0.38584952235507097</v>
      </c>
      <c r="AC791" s="77">
        <v>1496.5179857631699</v>
      </c>
      <c r="AE791" s="87" t="str">
        <f t="shared" si="248"/>
        <v>Domestic</v>
      </c>
      <c r="AF791" s="82" t="str">
        <f t="shared" si="249"/>
        <v>non-student</v>
      </c>
      <c r="AI791" s="82">
        <f>'GDP per Capita'!N791</f>
        <v>63809.64</v>
      </c>
      <c r="AJ791" s="82">
        <f t="shared" si="250"/>
        <v>63809.64</v>
      </c>
      <c r="AK791" s="82">
        <f t="shared" si="251"/>
        <v>63809.64</v>
      </c>
      <c r="AL791" s="88">
        <f t="shared" si="252"/>
        <v>2.3452851101544686E-2</v>
      </c>
    </row>
    <row r="792" spans="1:38">
      <c r="A792" s="77" t="s">
        <v>130</v>
      </c>
      <c r="B792" s="77">
        <v>894</v>
      </c>
      <c r="C792" s="77">
        <v>42.8867166</v>
      </c>
      <c r="D792" s="77">
        <v>-78.878392199999993</v>
      </c>
      <c r="E792" s="77" t="s">
        <v>43</v>
      </c>
      <c r="F792" s="77">
        <v>295</v>
      </c>
      <c r="H792" s="77" t="s">
        <v>65</v>
      </c>
      <c r="I792" s="77">
        <v>2019</v>
      </c>
      <c r="J792" s="77">
        <v>295</v>
      </c>
      <c r="K792" s="77" t="s">
        <v>29</v>
      </c>
      <c r="L792" s="77" t="s">
        <v>29</v>
      </c>
      <c r="N792" s="77">
        <v>0</v>
      </c>
      <c r="O792" s="77">
        <v>0</v>
      </c>
      <c r="P792" s="77" t="s">
        <v>55</v>
      </c>
      <c r="Q792" s="77">
        <v>40.441694099999999</v>
      </c>
      <c r="R792" s="77">
        <v>-79.990086099999999</v>
      </c>
      <c r="S792" s="77">
        <v>574.24457182179799</v>
      </c>
      <c r="T792" s="77">
        <v>0.23745769646352299</v>
      </c>
      <c r="U792" s="77">
        <v>181</v>
      </c>
      <c r="V792" s="77">
        <v>676</v>
      </c>
      <c r="W792" s="77">
        <v>0.14546000000000001</v>
      </c>
      <c r="X792" s="77">
        <v>0</v>
      </c>
      <c r="Y792" s="77">
        <v>0</v>
      </c>
      <c r="Z792" s="77">
        <v>0</v>
      </c>
      <c r="AA792" s="77">
        <v>110.254957789785</v>
      </c>
      <c r="AB792" s="77">
        <v>0.38291769646352303</v>
      </c>
      <c r="AC792" s="77">
        <v>1262.2549577897801</v>
      </c>
      <c r="AE792" s="87" t="str">
        <f t="shared" si="248"/>
        <v>Domestic</v>
      </c>
      <c r="AF792" s="82" t="str">
        <f t="shared" si="249"/>
        <v>non-student</v>
      </c>
      <c r="AI792" s="82">
        <f>'GDP per Capita'!N792</f>
        <v>63809.64</v>
      </c>
      <c r="AJ792" s="82">
        <f t="shared" si="250"/>
        <v>63809.64</v>
      </c>
      <c r="AK792" s="82">
        <f t="shared" si="251"/>
        <v>63809.64</v>
      </c>
      <c r="AL792" s="88">
        <f t="shared" si="252"/>
        <v>1.9781571527276758E-2</v>
      </c>
    </row>
    <row r="793" spans="1:38">
      <c r="A793" s="77" t="s">
        <v>150</v>
      </c>
      <c r="B793" s="77">
        <v>895</v>
      </c>
      <c r="C793" s="77">
        <v>43.157284999999902</v>
      </c>
      <c r="D793" s="77">
        <v>-77.615213999999995</v>
      </c>
      <c r="E793" s="77" t="s">
        <v>38</v>
      </c>
      <c r="F793" s="77">
        <v>295</v>
      </c>
      <c r="H793" s="77" t="s">
        <v>65</v>
      </c>
      <c r="I793" s="77">
        <v>2019</v>
      </c>
      <c r="J793" s="77">
        <v>295</v>
      </c>
      <c r="K793" s="77" t="s">
        <v>29</v>
      </c>
      <c r="L793" s="77" t="s">
        <v>29</v>
      </c>
      <c r="N793" s="77">
        <v>0</v>
      </c>
      <c r="O793" s="77">
        <v>0</v>
      </c>
      <c r="P793" s="77" t="s">
        <v>55</v>
      </c>
      <c r="Q793" s="77">
        <v>40.441694099999999</v>
      </c>
      <c r="R793" s="77">
        <v>-79.990086099999999</v>
      </c>
      <c r="S793" s="77">
        <v>720.85440702625795</v>
      </c>
      <c r="T793" s="77">
        <v>0.25681675922131703</v>
      </c>
      <c r="U793" s="77">
        <v>181</v>
      </c>
      <c r="V793" s="77">
        <v>338</v>
      </c>
      <c r="W793" s="77">
        <v>7.2730000000000003E-2</v>
      </c>
      <c r="X793" s="77">
        <v>0</v>
      </c>
      <c r="Y793" s="77">
        <v>0</v>
      </c>
      <c r="Z793" s="77">
        <v>0</v>
      </c>
      <c r="AA793" s="77">
        <v>138.40404614904099</v>
      </c>
      <c r="AB793" s="77">
        <v>0.32954675922131699</v>
      </c>
      <c r="AC793" s="77">
        <v>952.40404614904105</v>
      </c>
      <c r="AE793" s="87" t="str">
        <f t="shared" si="248"/>
        <v>Domestic</v>
      </c>
      <c r="AF793" s="82" t="str">
        <f t="shared" si="249"/>
        <v>student</v>
      </c>
      <c r="AI793" s="82">
        <f>'GDP per Capita'!N793</f>
        <v>63809.64</v>
      </c>
      <c r="AJ793" s="82">
        <f t="shared" si="250"/>
        <v>63809.64</v>
      </c>
      <c r="AK793" s="82">
        <f t="shared" si="251"/>
        <v>63809.64</v>
      </c>
      <c r="AL793" s="88">
        <f t="shared" si="252"/>
        <v>1.4925707873434814E-2</v>
      </c>
    </row>
    <row r="794" spans="1:38">
      <c r="A794" s="77" t="s">
        <v>140</v>
      </c>
      <c r="B794" s="77">
        <v>896</v>
      </c>
      <c r="C794" s="77">
        <v>52.223363249999998</v>
      </c>
      <c r="D794" s="77">
        <v>6.8705956640979799</v>
      </c>
      <c r="E794" s="77" t="s">
        <v>38</v>
      </c>
      <c r="F794" s="77">
        <v>565</v>
      </c>
      <c r="H794" s="77" t="s">
        <v>65</v>
      </c>
      <c r="I794" s="77">
        <v>2019</v>
      </c>
      <c r="J794" s="77">
        <v>565</v>
      </c>
      <c r="K794" s="77" t="s">
        <v>328</v>
      </c>
      <c r="L794" s="77" t="s">
        <v>31</v>
      </c>
      <c r="N794" s="77">
        <v>0</v>
      </c>
      <c r="O794" s="77">
        <v>0</v>
      </c>
      <c r="P794" s="77" t="s">
        <v>55</v>
      </c>
      <c r="Q794" s="77">
        <v>40.441694099999999</v>
      </c>
      <c r="R794" s="77">
        <v>-79.990086099999999</v>
      </c>
      <c r="S794" s="77">
        <v>12773.116666463</v>
      </c>
      <c r="T794" s="77">
        <v>1.97707404898394</v>
      </c>
      <c r="U794" s="77">
        <v>181</v>
      </c>
      <c r="V794" s="77">
        <v>338</v>
      </c>
      <c r="W794" s="77">
        <v>7.2730000000000003E-2</v>
      </c>
      <c r="X794" s="77">
        <v>0</v>
      </c>
      <c r="Y794" s="77">
        <v>0</v>
      </c>
      <c r="Z794" s="77">
        <v>0</v>
      </c>
      <c r="AA794" s="77">
        <v>1341.17724997862</v>
      </c>
      <c r="AB794" s="77">
        <v>2.04980404898394</v>
      </c>
      <c r="AC794" s="77">
        <v>2425.1772499786198</v>
      </c>
      <c r="AE794" s="87" t="str">
        <f t="shared" si="248"/>
        <v>International</v>
      </c>
      <c r="AF794" s="82" t="str">
        <f t="shared" si="249"/>
        <v>student</v>
      </c>
      <c r="AI794" s="82">
        <f>'GDP per Capita'!N794</f>
        <v>53666.48</v>
      </c>
      <c r="AJ794" s="82">
        <f t="shared" si="250"/>
        <v>53666.48</v>
      </c>
      <c r="AK794" s="82">
        <f t="shared" si="251"/>
        <v>53666.48</v>
      </c>
      <c r="AL794" s="88">
        <f t="shared" si="252"/>
        <v>4.5189795380256345E-2</v>
      </c>
    </row>
    <row r="795" spans="1:38">
      <c r="A795" s="77" t="s">
        <v>162</v>
      </c>
      <c r="B795" s="77">
        <v>897</v>
      </c>
      <c r="C795" s="77">
        <v>40.027145300000001</v>
      </c>
      <c r="D795" s="77">
        <v>-78.523744699999995</v>
      </c>
      <c r="E795" s="77" t="s">
        <v>42</v>
      </c>
      <c r="F795" s="77">
        <v>685</v>
      </c>
      <c r="H795" s="77" t="s">
        <v>64</v>
      </c>
      <c r="I795" s="77">
        <v>2019</v>
      </c>
      <c r="J795" s="77">
        <v>685</v>
      </c>
      <c r="K795" s="77" t="s">
        <v>29</v>
      </c>
      <c r="L795" s="77" t="s">
        <v>29</v>
      </c>
      <c r="N795" s="77">
        <v>0</v>
      </c>
      <c r="O795" s="77">
        <v>0</v>
      </c>
      <c r="P795" s="77" t="s">
        <v>55</v>
      </c>
      <c r="Q795" s="77">
        <v>40.441694099999999</v>
      </c>
      <c r="R795" s="77">
        <v>-79.990086099999999</v>
      </c>
      <c r="S795" s="77">
        <v>265.46524338624198</v>
      </c>
      <c r="T795" s="77">
        <v>0.19668499939884801</v>
      </c>
      <c r="U795" s="77">
        <v>181</v>
      </c>
      <c r="V795" s="77">
        <v>676</v>
      </c>
      <c r="W795" s="77">
        <v>0.14546000000000001</v>
      </c>
      <c r="X795" s="77">
        <v>0</v>
      </c>
      <c r="Y795" s="77">
        <v>0</v>
      </c>
      <c r="Z795" s="77">
        <v>0</v>
      </c>
      <c r="AA795" s="77">
        <v>50.9693267301585</v>
      </c>
      <c r="AB795" s="77">
        <v>0.34214499939884802</v>
      </c>
      <c r="AC795" s="77">
        <v>1592.96932673015</v>
      </c>
      <c r="AE795" s="87" t="str">
        <f t="shared" si="248"/>
        <v>Domestic</v>
      </c>
      <c r="AF795" s="82" t="str">
        <f t="shared" si="249"/>
        <v>non-student</v>
      </c>
      <c r="AI795" s="82">
        <f>'GDP per Capita'!N795</f>
        <v>63809.64</v>
      </c>
      <c r="AJ795" s="82">
        <f t="shared" si="250"/>
        <v>63809.64</v>
      </c>
      <c r="AK795" s="82">
        <f t="shared" si="251"/>
        <v>63809.64</v>
      </c>
      <c r="AL795" s="88">
        <f t="shared" si="252"/>
        <v>2.4964399215073929E-2</v>
      </c>
    </row>
    <row r="796" spans="1:38">
      <c r="A796" s="77" t="s">
        <v>194</v>
      </c>
      <c r="B796" s="77">
        <v>898</v>
      </c>
      <c r="C796" s="77">
        <v>30.854710999999899</v>
      </c>
      <c r="D796" s="77">
        <v>34.770750999999997</v>
      </c>
      <c r="E796" s="77" t="s">
        <v>37</v>
      </c>
      <c r="F796" s="77">
        <v>525</v>
      </c>
      <c r="H796" s="77" t="s">
        <v>66</v>
      </c>
      <c r="I796" s="77">
        <v>2019</v>
      </c>
      <c r="J796" s="77">
        <v>525</v>
      </c>
      <c r="K796" s="77" t="s">
        <v>518</v>
      </c>
      <c r="L796" s="77" t="s">
        <v>32</v>
      </c>
      <c r="N796" s="77">
        <v>0</v>
      </c>
      <c r="O796" s="77">
        <v>0</v>
      </c>
      <c r="P796" s="77" t="s">
        <v>55</v>
      </c>
      <c r="Q796" s="77">
        <v>40.441694099999999</v>
      </c>
      <c r="R796" s="77">
        <v>-79.990086099999999</v>
      </c>
      <c r="S796" s="77">
        <v>19262.441491091598</v>
      </c>
      <c r="T796" s="77">
        <v>2.9773186726072098</v>
      </c>
      <c r="U796" s="77">
        <v>181</v>
      </c>
      <c r="V796" s="77">
        <v>676</v>
      </c>
      <c r="W796" s="77">
        <v>0.14546000000000001</v>
      </c>
      <c r="X796" s="77">
        <v>0</v>
      </c>
      <c r="Y796" s="77">
        <v>0</v>
      </c>
      <c r="Z796" s="77">
        <v>0</v>
      </c>
      <c r="AA796" s="77">
        <v>1762.51339643488</v>
      </c>
      <c r="AB796" s="77">
        <v>3.1227786726072102</v>
      </c>
      <c r="AC796" s="77">
        <v>3144.5133964348802</v>
      </c>
      <c r="AE796" s="87" t="str">
        <f t="shared" si="248"/>
        <v>International</v>
      </c>
      <c r="AF796" s="82" t="str">
        <f t="shared" si="249"/>
        <v>non-student</v>
      </c>
      <c r="AI796" s="82">
        <f>'GDP per Capita'!N796</f>
        <v>41377.49</v>
      </c>
      <c r="AJ796" s="82">
        <f t="shared" si="250"/>
        <v>41377.49</v>
      </c>
      <c r="AK796" s="82">
        <f t="shared" si="251"/>
        <v>41377.49</v>
      </c>
      <c r="AL796" s="88">
        <f t="shared" si="252"/>
        <v>7.5995750260223136E-2</v>
      </c>
    </row>
    <row r="797" spans="1:38">
      <c r="A797" s="77" t="s">
        <v>195</v>
      </c>
      <c r="B797" s="77">
        <v>899</v>
      </c>
      <c r="C797" s="77">
        <v>39.331993400000002</v>
      </c>
      <c r="D797" s="77">
        <v>16.184382800000002</v>
      </c>
      <c r="E797" s="77" t="s">
        <v>39</v>
      </c>
      <c r="F797" s="77">
        <v>625</v>
      </c>
      <c r="H797" s="77" t="s">
        <v>66</v>
      </c>
      <c r="I797" s="77">
        <v>2019</v>
      </c>
      <c r="J797" s="77">
        <v>625</v>
      </c>
      <c r="K797" s="77" t="s">
        <v>557</v>
      </c>
      <c r="L797" s="77" t="s">
        <v>31</v>
      </c>
      <c r="N797" s="77">
        <v>0</v>
      </c>
      <c r="O797" s="77">
        <v>0</v>
      </c>
      <c r="P797" s="77" t="s">
        <v>55</v>
      </c>
      <c r="Q797" s="77">
        <v>40.441694099999999</v>
      </c>
      <c r="R797" s="77">
        <v>-79.990086099999999</v>
      </c>
      <c r="S797" s="77">
        <v>15488.5482718125</v>
      </c>
      <c r="T797" s="77">
        <v>2.3865925334894702</v>
      </c>
      <c r="U797" s="77">
        <v>181</v>
      </c>
      <c r="V797" s="77">
        <v>676</v>
      </c>
      <c r="W797" s="77">
        <v>0.14546000000000001</v>
      </c>
      <c r="X797" s="77">
        <v>0</v>
      </c>
      <c r="Y797" s="77">
        <v>0</v>
      </c>
      <c r="Z797" s="77">
        <v>0</v>
      </c>
      <c r="AA797" s="77">
        <v>1626.2975685403101</v>
      </c>
      <c r="AB797" s="77">
        <v>2.5320525334894701</v>
      </c>
      <c r="AC797" s="77">
        <v>3108.2975685403098</v>
      </c>
      <c r="AE797" s="87" t="str">
        <f t="shared" si="248"/>
        <v>International</v>
      </c>
      <c r="AF797" s="82" t="str">
        <f t="shared" si="249"/>
        <v>non-student</v>
      </c>
      <c r="AI797" s="82">
        <f>'GDP per Capita'!N797</f>
        <v>34671.17</v>
      </c>
      <c r="AJ797" s="82">
        <f t="shared" si="250"/>
        <v>34671.17</v>
      </c>
      <c r="AK797" s="82">
        <f t="shared" si="251"/>
        <v>34671.17</v>
      </c>
      <c r="AL797" s="88">
        <f t="shared" si="252"/>
        <v>8.9650783880102974E-2</v>
      </c>
    </row>
    <row r="798" spans="1:38">
      <c r="A798" s="77" t="s">
        <v>222</v>
      </c>
      <c r="B798" s="77">
        <v>900</v>
      </c>
      <c r="C798" s="77">
        <v>42.558426399999902</v>
      </c>
      <c r="D798" s="77">
        <v>-71.268946999999997</v>
      </c>
      <c r="E798" s="77" t="s">
        <v>42</v>
      </c>
      <c r="F798" s="77">
        <v>585</v>
      </c>
      <c r="H798" s="77" t="s">
        <v>64</v>
      </c>
      <c r="I798" s="77">
        <v>2019</v>
      </c>
      <c r="J798" s="77">
        <v>585</v>
      </c>
      <c r="K798" s="77" t="s">
        <v>29</v>
      </c>
      <c r="L798" s="77" t="s">
        <v>29</v>
      </c>
      <c r="N798" s="77">
        <v>0</v>
      </c>
      <c r="O798" s="77">
        <v>0</v>
      </c>
      <c r="P798" s="77" t="s">
        <v>55</v>
      </c>
      <c r="Q798" s="77">
        <v>40.441694099999999</v>
      </c>
      <c r="R798" s="77">
        <v>-79.990086099999999</v>
      </c>
      <c r="S798" s="77">
        <v>1526.1175177421501</v>
      </c>
      <c r="T798" s="77">
        <v>0.363147545796071</v>
      </c>
      <c r="U798" s="77">
        <v>181</v>
      </c>
      <c r="V798" s="77">
        <v>676</v>
      </c>
      <c r="W798" s="77">
        <v>0.14546000000000001</v>
      </c>
      <c r="X798" s="77">
        <v>0</v>
      </c>
      <c r="Y798" s="77">
        <v>0</v>
      </c>
      <c r="Z798" s="77">
        <v>0</v>
      </c>
      <c r="AA798" s="77">
        <v>293.01456340649401</v>
      </c>
      <c r="AB798" s="77">
        <v>0.50860754579607104</v>
      </c>
      <c r="AC798" s="77">
        <v>1735.01456340649</v>
      </c>
      <c r="AE798" s="87" t="str">
        <f t="shared" si="248"/>
        <v>Domestic</v>
      </c>
      <c r="AF798" s="82" t="str">
        <f t="shared" si="249"/>
        <v>non-student</v>
      </c>
      <c r="AI798" s="82">
        <f>'GDP per Capita'!N798</f>
        <v>63809.64</v>
      </c>
      <c r="AJ798" s="82">
        <f t="shared" si="250"/>
        <v>63809.64</v>
      </c>
      <c r="AK798" s="82">
        <f t="shared" si="251"/>
        <v>63809.64</v>
      </c>
      <c r="AL798" s="88">
        <f t="shared" si="252"/>
        <v>2.7190477228934216E-2</v>
      </c>
    </row>
    <row r="799" spans="1:38">
      <c r="A799" s="77" t="s">
        <v>155</v>
      </c>
      <c r="B799" s="77">
        <v>901</v>
      </c>
      <c r="C799" s="77">
        <v>44.476297500000001</v>
      </c>
      <c r="D799" s="77">
        <v>-73.213547199999994</v>
      </c>
      <c r="E799" s="77" t="s">
        <v>42</v>
      </c>
      <c r="F799" s="77">
        <v>585</v>
      </c>
      <c r="H799" s="77" t="s">
        <v>64</v>
      </c>
      <c r="I799" s="77">
        <v>2019</v>
      </c>
      <c r="J799" s="77">
        <v>585</v>
      </c>
      <c r="K799" s="77" t="s">
        <v>29</v>
      </c>
      <c r="L799" s="77" t="s">
        <v>29</v>
      </c>
      <c r="N799" s="77">
        <v>0</v>
      </c>
      <c r="O799" s="77">
        <v>0</v>
      </c>
      <c r="P799" s="77" t="s">
        <v>55</v>
      </c>
      <c r="Q799" s="77">
        <v>40.441694099999999</v>
      </c>
      <c r="R799" s="77">
        <v>-79.990086099999999</v>
      </c>
      <c r="S799" s="77">
        <v>1427.86085631745</v>
      </c>
      <c r="T799" s="77">
        <v>0.35017326700884299</v>
      </c>
      <c r="U799" s="77">
        <v>181</v>
      </c>
      <c r="V799" s="77">
        <v>676</v>
      </c>
      <c r="W799" s="77">
        <v>0.14546000000000001</v>
      </c>
      <c r="X799" s="77">
        <v>0</v>
      </c>
      <c r="Y799" s="77">
        <v>0</v>
      </c>
      <c r="Z799" s="77">
        <v>0</v>
      </c>
      <c r="AA799" s="77">
        <v>274.14928441295001</v>
      </c>
      <c r="AB799" s="77">
        <v>0.49563326700884303</v>
      </c>
      <c r="AC799" s="77">
        <v>1716.14928441295</v>
      </c>
      <c r="AE799" s="87" t="str">
        <f t="shared" si="248"/>
        <v>Domestic</v>
      </c>
      <c r="AF799" s="82" t="str">
        <f t="shared" si="249"/>
        <v>non-student</v>
      </c>
      <c r="AI799" s="82">
        <f>'GDP per Capita'!N799</f>
        <v>63809.64</v>
      </c>
      <c r="AJ799" s="82">
        <f t="shared" si="250"/>
        <v>63809.64</v>
      </c>
      <c r="AK799" s="82">
        <f t="shared" si="251"/>
        <v>63809.64</v>
      </c>
      <c r="AL799" s="88">
        <f t="shared" si="252"/>
        <v>2.6894827872605928E-2</v>
      </c>
    </row>
    <row r="800" spans="1:38">
      <c r="A800" s="77" t="s">
        <v>156</v>
      </c>
      <c r="B800" s="77">
        <v>902</v>
      </c>
      <c r="C800" s="77">
        <v>41.440034400000002</v>
      </c>
      <c r="D800" s="77">
        <v>-87.683376999999993</v>
      </c>
      <c r="E800" s="77" t="s">
        <v>37</v>
      </c>
      <c r="F800" s="77">
        <v>585</v>
      </c>
      <c r="H800" s="77" t="s">
        <v>64</v>
      </c>
      <c r="I800" s="77">
        <v>2019</v>
      </c>
      <c r="J800" s="77">
        <v>585</v>
      </c>
      <c r="K800" s="77" t="s">
        <v>29</v>
      </c>
      <c r="L800" s="77" t="s">
        <v>29</v>
      </c>
      <c r="N800" s="77">
        <v>0</v>
      </c>
      <c r="O800" s="77">
        <v>0</v>
      </c>
      <c r="P800" s="77" t="s">
        <v>55</v>
      </c>
      <c r="Q800" s="77">
        <v>40.441694099999999</v>
      </c>
      <c r="R800" s="77">
        <v>-79.990086099999999</v>
      </c>
      <c r="S800" s="77">
        <v>1310.86774108551</v>
      </c>
      <c r="T800" s="77">
        <v>0.334724937387257</v>
      </c>
      <c r="U800" s="77">
        <v>181</v>
      </c>
      <c r="V800" s="77">
        <v>676</v>
      </c>
      <c r="W800" s="77">
        <v>0.14546000000000001</v>
      </c>
      <c r="X800" s="77">
        <v>0</v>
      </c>
      <c r="Y800" s="77">
        <v>0</v>
      </c>
      <c r="Z800" s="77">
        <v>0</v>
      </c>
      <c r="AA800" s="77">
        <v>251.686606288419</v>
      </c>
      <c r="AB800" s="77">
        <v>0.48018493738725698</v>
      </c>
      <c r="AC800" s="77">
        <v>1693.6866062884101</v>
      </c>
      <c r="AE800" s="87" t="str">
        <f t="shared" si="248"/>
        <v>Domestic</v>
      </c>
      <c r="AF800" s="82" t="str">
        <f t="shared" si="249"/>
        <v>non-student</v>
      </c>
      <c r="AI800" s="82">
        <f>'GDP per Capita'!N800</f>
        <v>63809.64</v>
      </c>
      <c r="AJ800" s="82">
        <f t="shared" si="250"/>
        <v>63809.64</v>
      </c>
      <c r="AK800" s="82">
        <f t="shared" si="251"/>
        <v>63809.64</v>
      </c>
      <c r="AL800" s="88">
        <f t="shared" si="252"/>
        <v>2.6542801468373903E-2</v>
      </c>
    </row>
    <row r="801" spans="1:38">
      <c r="A801" s="77" t="s">
        <v>334</v>
      </c>
      <c r="B801" s="77">
        <v>903</v>
      </c>
      <c r="C801" s="77">
        <v>41.811960200000001</v>
      </c>
      <c r="D801" s="77">
        <v>-79.265445200000002</v>
      </c>
      <c r="E801" s="77" t="s">
        <v>42</v>
      </c>
      <c r="F801" s="77">
        <v>1135</v>
      </c>
      <c r="H801" s="77" t="s">
        <v>64</v>
      </c>
      <c r="I801" s="77">
        <v>2019</v>
      </c>
      <c r="J801" s="77">
        <v>1135</v>
      </c>
      <c r="K801" s="77" t="s">
        <v>29</v>
      </c>
      <c r="L801" s="77" t="s">
        <v>29</v>
      </c>
      <c r="N801" s="77">
        <v>0</v>
      </c>
      <c r="O801" s="77">
        <v>0</v>
      </c>
      <c r="P801" s="77" t="s">
        <v>55</v>
      </c>
      <c r="Q801" s="77">
        <v>40.441694099999999</v>
      </c>
      <c r="R801" s="77">
        <v>-79.990086099999999</v>
      </c>
      <c r="S801" s="77">
        <v>328.01771831167298</v>
      </c>
      <c r="T801" s="77">
        <v>0.20494472689972101</v>
      </c>
      <c r="U801" s="77">
        <v>181</v>
      </c>
      <c r="V801" s="77">
        <v>676</v>
      </c>
      <c r="W801" s="77">
        <v>0.14546000000000001</v>
      </c>
      <c r="X801" s="77">
        <v>0</v>
      </c>
      <c r="Y801" s="77">
        <v>0</v>
      </c>
      <c r="Z801" s="77">
        <v>0</v>
      </c>
      <c r="AA801" s="77">
        <v>62.979401915841201</v>
      </c>
      <c r="AB801" s="77">
        <v>0.35040472689972102</v>
      </c>
      <c r="AC801" s="77">
        <v>2054.9794019158398</v>
      </c>
      <c r="AE801" s="87" t="str">
        <f t="shared" si="248"/>
        <v>Domestic</v>
      </c>
      <c r="AF801" s="82" t="str">
        <f t="shared" si="249"/>
        <v>non-student</v>
      </c>
      <c r="AI801" s="82">
        <f>'GDP per Capita'!N801</f>
        <v>63809.64</v>
      </c>
      <c r="AJ801" s="82">
        <f t="shared" si="250"/>
        <v>63809.64</v>
      </c>
      <c r="AK801" s="82">
        <f t="shared" si="251"/>
        <v>63809.64</v>
      </c>
      <c r="AL801" s="88">
        <f t="shared" si="252"/>
        <v>3.2204842433147092E-2</v>
      </c>
    </row>
    <row r="802" spans="1:38">
      <c r="A802" s="77" t="s">
        <v>80</v>
      </c>
      <c r="B802" s="77">
        <v>904</v>
      </c>
      <c r="C802" s="77">
        <v>33.749098699999998</v>
      </c>
      <c r="D802" s="77">
        <v>-84.390184899999994</v>
      </c>
      <c r="E802" s="77" t="s">
        <v>44</v>
      </c>
      <c r="F802" s="77">
        <v>295</v>
      </c>
      <c r="H802" s="77" t="s">
        <v>65</v>
      </c>
      <c r="I802" s="77">
        <v>2019</v>
      </c>
      <c r="J802" s="77">
        <v>295</v>
      </c>
      <c r="K802" s="77" t="s">
        <v>29</v>
      </c>
      <c r="L802" s="77" t="s">
        <v>29</v>
      </c>
      <c r="N802" s="77">
        <v>0</v>
      </c>
      <c r="O802" s="77">
        <v>0</v>
      </c>
      <c r="P802" s="77" t="s">
        <v>55</v>
      </c>
      <c r="Q802" s="77">
        <v>40.441694099999999</v>
      </c>
      <c r="R802" s="77">
        <v>-79.990086099999999</v>
      </c>
      <c r="S802" s="77">
        <v>1680.0144462334499</v>
      </c>
      <c r="T802" s="77">
        <v>0.38346883115008401</v>
      </c>
      <c r="U802" s="77">
        <v>181</v>
      </c>
      <c r="V802" s="77">
        <v>676</v>
      </c>
      <c r="W802" s="77">
        <v>0.14546000000000001</v>
      </c>
      <c r="X802" s="77">
        <v>0</v>
      </c>
      <c r="Y802" s="77">
        <v>0</v>
      </c>
      <c r="Z802" s="77">
        <v>0</v>
      </c>
      <c r="AA802" s="77">
        <v>322.56277367682202</v>
      </c>
      <c r="AB802" s="77">
        <v>0.52892883115008404</v>
      </c>
      <c r="AC802" s="77">
        <v>1474.5627736768199</v>
      </c>
      <c r="AE802" s="87" t="str">
        <f t="shared" si="248"/>
        <v>Domestic</v>
      </c>
      <c r="AF802" s="82" t="str">
        <f t="shared" si="249"/>
        <v>student</v>
      </c>
      <c r="AI802" s="82">
        <f>'GDP per Capita'!N802</f>
        <v>63809.64</v>
      </c>
      <c r="AJ802" s="82">
        <f t="shared" si="250"/>
        <v>63809.64</v>
      </c>
      <c r="AK802" s="82">
        <f t="shared" si="251"/>
        <v>63809.64</v>
      </c>
      <c r="AL802" s="88">
        <f t="shared" si="252"/>
        <v>2.3108777508803059E-2</v>
      </c>
    </row>
    <row r="803" spans="1:38">
      <c r="A803" s="77" t="s">
        <v>321</v>
      </c>
      <c r="B803" s="77">
        <v>905</v>
      </c>
      <c r="C803" s="77">
        <v>35.227200000000003</v>
      </c>
      <c r="D803" s="77">
        <v>-80.843082999999993</v>
      </c>
      <c r="E803" s="77" t="s">
        <v>42</v>
      </c>
      <c r="F803" s="77">
        <v>525</v>
      </c>
      <c r="H803" s="77" t="s">
        <v>66</v>
      </c>
      <c r="I803" s="77">
        <v>2019</v>
      </c>
      <c r="J803" s="77">
        <v>525</v>
      </c>
      <c r="K803" s="77" t="s">
        <v>29</v>
      </c>
      <c r="L803" s="77" t="s">
        <v>29</v>
      </c>
      <c r="N803" s="77">
        <v>0</v>
      </c>
      <c r="O803" s="77">
        <v>0</v>
      </c>
      <c r="P803" s="77" t="s">
        <v>55</v>
      </c>
      <c r="Q803" s="77">
        <v>40.441694099999999</v>
      </c>
      <c r="R803" s="77">
        <v>-79.990086099999999</v>
      </c>
      <c r="S803" s="77">
        <v>1169.27151950081</v>
      </c>
      <c r="T803" s="77">
        <v>0.31602789611371801</v>
      </c>
      <c r="U803" s="77">
        <v>181</v>
      </c>
      <c r="V803" s="77">
        <v>676</v>
      </c>
      <c r="W803" s="77">
        <v>0.14546000000000001</v>
      </c>
      <c r="X803" s="77">
        <v>0</v>
      </c>
      <c r="Y803" s="77">
        <v>0</v>
      </c>
      <c r="Z803" s="77">
        <v>0</v>
      </c>
      <c r="AA803" s="77">
        <v>224.50013174415699</v>
      </c>
      <c r="AB803" s="77">
        <v>0.46148789611371799</v>
      </c>
      <c r="AC803" s="77">
        <v>1606.5001317441499</v>
      </c>
      <c r="AE803" s="87" t="str">
        <f t="shared" si="248"/>
        <v>Domestic</v>
      </c>
      <c r="AF803" s="82" t="str">
        <f t="shared" si="249"/>
        <v>non-student</v>
      </c>
      <c r="AI803" s="82">
        <f>'GDP per Capita'!N803</f>
        <v>63809.64</v>
      </c>
      <c r="AJ803" s="82">
        <f t="shared" si="250"/>
        <v>63809.64</v>
      </c>
      <c r="AK803" s="82">
        <f t="shared" si="251"/>
        <v>63809.64</v>
      </c>
      <c r="AL803" s="88">
        <f t="shared" si="252"/>
        <v>2.5176448758277747E-2</v>
      </c>
    </row>
    <row r="804" spans="1:38">
      <c r="A804" s="77" t="s">
        <v>134</v>
      </c>
      <c r="B804" s="77">
        <v>906</v>
      </c>
      <c r="C804" s="77">
        <v>35.913154200000001</v>
      </c>
      <c r="D804" s="77">
        <v>-79.055779999999999</v>
      </c>
      <c r="E804" s="77" t="s">
        <v>38</v>
      </c>
      <c r="F804" s="77">
        <v>275</v>
      </c>
      <c r="H804" s="77" t="s">
        <v>61</v>
      </c>
      <c r="I804" s="77">
        <v>2019</v>
      </c>
      <c r="J804" s="77">
        <v>275</v>
      </c>
      <c r="K804" s="77" t="s">
        <v>29</v>
      </c>
      <c r="L804" s="77" t="s">
        <v>29</v>
      </c>
      <c r="N804" s="77">
        <v>0</v>
      </c>
      <c r="O804" s="77">
        <v>0</v>
      </c>
      <c r="P804" s="77" t="s">
        <v>55</v>
      </c>
      <c r="Q804" s="77">
        <v>40.441694099999999</v>
      </c>
      <c r="R804" s="77">
        <v>-79.990086099999999</v>
      </c>
      <c r="S804" s="77">
        <v>1020.24252794959</v>
      </c>
      <c r="T804" s="77">
        <v>0.29634939639951102</v>
      </c>
      <c r="U804" s="77">
        <v>181</v>
      </c>
      <c r="V804" s="77">
        <v>338</v>
      </c>
      <c r="W804" s="77">
        <v>7.2730000000000003E-2</v>
      </c>
      <c r="X804" s="77">
        <v>0</v>
      </c>
      <c r="Y804" s="77">
        <v>0</v>
      </c>
      <c r="Z804" s="77">
        <v>0</v>
      </c>
      <c r="AA804" s="77">
        <v>195.88656536632101</v>
      </c>
      <c r="AB804" s="77">
        <v>0.36907939639951098</v>
      </c>
      <c r="AC804" s="77">
        <v>989.88656536632095</v>
      </c>
      <c r="AE804" s="87" t="str">
        <f t="shared" si="248"/>
        <v>Domestic</v>
      </c>
      <c r="AF804" s="82" t="str">
        <f t="shared" si="249"/>
        <v>student</v>
      </c>
      <c r="AI804" s="82">
        <f>'GDP per Capita'!N804</f>
        <v>63809.64</v>
      </c>
      <c r="AJ804" s="82">
        <f t="shared" si="250"/>
        <v>63809.64</v>
      </c>
      <c r="AK804" s="82">
        <f t="shared" si="251"/>
        <v>63809.64</v>
      </c>
      <c r="AL804" s="88">
        <f t="shared" si="252"/>
        <v>1.5513119418418925E-2</v>
      </c>
    </row>
    <row r="805" spans="1:38">
      <c r="A805" s="77" t="s">
        <v>277</v>
      </c>
      <c r="B805" s="77">
        <v>907</v>
      </c>
      <c r="C805" s="77">
        <v>39.143440599999998</v>
      </c>
      <c r="D805" s="77">
        <v>-77.201370499999996</v>
      </c>
      <c r="E805" s="77" t="s">
        <v>42</v>
      </c>
      <c r="F805" s="77">
        <v>685</v>
      </c>
      <c r="H805" s="77" t="s">
        <v>64</v>
      </c>
      <c r="I805" s="77">
        <v>2019</v>
      </c>
      <c r="J805" s="77">
        <v>685</v>
      </c>
      <c r="K805" s="77" t="s">
        <v>29</v>
      </c>
      <c r="L805" s="77" t="s">
        <v>29</v>
      </c>
      <c r="N805" s="77">
        <v>0</v>
      </c>
      <c r="O805" s="77">
        <v>0</v>
      </c>
      <c r="P805" s="77" t="s">
        <v>55</v>
      </c>
      <c r="Q805" s="77">
        <v>40.441694099999999</v>
      </c>
      <c r="R805" s="77">
        <v>-79.990086099999999</v>
      </c>
      <c r="S805" s="77">
        <v>557.12567141082195</v>
      </c>
      <c r="T805" s="77">
        <v>0.23519723510403601</v>
      </c>
      <c r="U805" s="77">
        <v>181</v>
      </c>
      <c r="V805" s="77">
        <v>676</v>
      </c>
      <c r="W805" s="77">
        <v>0.14546000000000001</v>
      </c>
      <c r="X805" s="77">
        <v>0</v>
      </c>
      <c r="Y805" s="77">
        <v>0</v>
      </c>
      <c r="Z805" s="77">
        <v>0</v>
      </c>
      <c r="AA805" s="77">
        <v>106.968128910877</v>
      </c>
      <c r="AB805" s="77">
        <v>0.38065723510403598</v>
      </c>
      <c r="AC805" s="77">
        <v>1648.9681289108701</v>
      </c>
      <c r="AE805" s="87" t="str">
        <f t="shared" si="248"/>
        <v>Domestic</v>
      </c>
      <c r="AF805" s="82" t="str">
        <f t="shared" si="249"/>
        <v>non-student</v>
      </c>
      <c r="AI805" s="82">
        <f>'GDP per Capita'!N805</f>
        <v>63809.64</v>
      </c>
      <c r="AJ805" s="82">
        <f t="shared" si="250"/>
        <v>63809.64</v>
      </c>
      <c r="AK805" s="82">
        <f t="shared" si="251"/>
        <v>63809.64</v>
      </c>
      <c r="AL805" s="88">
        <f t="shared" si="252"/>
        <v>2.584199078557519E-2</v>
      </c>
    </row>
    <row r="806" spans="1:38">
      <c r="A806" s="77" t="s">
        <v>335</v>
      </c>
      <c r="B806" s="77">
        <v>908</v>
      </c>
      <c r="C806" s="77">
        <v>51.648584299999897</v>
      </c>
      <c r="D806" s="77">
        <v>7.0829053999999996</v>
      </c>
      <c r="E806" s="77" t="s">
        <v>42</v>
      </c>
      <c r="F806" s="77">
        <v>685</v>
      </c>
      <c r="H806" s="77" t="s">
        <v>64</v>
      </c>
      <c r="I806" s="77">
        <v>2019</v>
      </c>
      <c r="J806" s="77">
        <v>685</v>
      </c>
      <c r="K806" s="77" t="s">
        <v>224</v>
      </c>
      <c r="L806" s="77" t="s">
        <v>31</v>
      </c>
      <c r="N806" s="77">
        <v>0</v>
      </c>
      <c r="O806" s="77">
        <v>0</v>
      </c>
      <c r="P806" s="77" t="s">
        <v>55</v>
      </c>
      <c r="Q806" s="77">
        <v>40.441694099999999</v>
      </c>
      <c r="R806" s="77">
        <v>-79.990086099999999</v>
      </c>
      <c r="S806" s="77">
        <v>12855.0483274326</v>
      </c>
      <c r="T806" s="77">
        <v>1.98924016750449</v>
      </c>
      <c r="U806" s="77">
        <v>181</v>
      </c>
      <c r="V806" s="77">
        <v>676</v>
      </c>
      <c r="W806" s="77">
        <v>0.14546000000000001</v>
      </c>
      <c r="X806" s="77">
        <v>0</v>
      </c>
      <c r="Y806" s="77">
        <v>0</v>
      </c>
      <c r="Z806" s="77">
        <v>0</v>
      </c>
      <c r="AA806" s="77">
        <v>1349.78007438042</v>
      </c>
      <c r="AB806" s="77">
        <v>2.1347001675044899</v>
      </c>
      <c r="AC806" s="77">
        <v>2891.78007438042</v>
      </c>
      <c r="AE806" s="87" t="str">
        <f t="shared" si="248"/>
        <v>International</v>
      </c>
      <c r="AF806" s="82" t="str">
        <f t="shared" si="249"/>
        <v>non-student</v>
      </c>
      <c r="AI806" s="82">
        <f>'GDP per Capita'!N806</f>
        <v>49180.54</v>
      </c>
      <c r="AJ806" s="82">
        <f t="shared" si="250"/>
        <v>49180.54</v>
      </c>
      <c r="AK806" s="82">
        <f t="shared" si="251"/>
        <v>49180.54</v>
      </c>
      <c r="AL806" s="88">
        <f t="shared" si="252"/>
        <v>5.8799274558197612E-2</v>
      </c>
    </row>
    <row r="807" spans="1:38">
      <c r="A807" s="77" t="s">
        <v>336</v>
      </c>
      <c r="B807" s="77">
        <v>909</v>
      </c>
      <c r="C807" s="77">
        <v>33.7038145</v>
      </c>
      <c r="D807" s="77">
        <v>-117.9627349</v>
      </c>
      <c r="E807" s="77" t="s">
        <v>41</v>
      </c>
      <c r="F807" s="77">
        <v>585</v>
      </c>
      <c r="H807" s="77" t="s">
        <v>64</v>
      </c>
      <c r="I807" s="77">
        <v>2019</v>
      </c>
      <c r="J807" s="77">
        <v>585</v>
      </c>
      <c r="K807" s="77" t="s">
        <v>29</v>
      </c>
      <c r="L807" s="77" t="s">
        <v>29</v>
      </c>
      <c r="N807" s="77">
        <v>0</v>
      </c>
      <c r="O807" s="77">
        <v>0</v>
      </c>
      <c r="P807" s="77" t="s">
        <v>55</v>
      </c>
      <c r="Q807" s="77">
        <v>40.441694099999999</v>
      </c>
      <c r="R807" s="77">
        <v>-79.990086099999999</v>
      </c>
      <c r="S807" s="77">
        <v>6847.1370628109298</v>
      </c>
      <c r="T807" s="77">
        <v>1.1284905108007499</v>
      </c>
      <c r="U807" s="77">
        <v>181</v>
      </c>
      <c r="V807" s="77">
        <v>676</v>
      </c>
      <c r="W807" s="77">
        <v>0.14546000000000001</v>
      </c>
      <c r="X807" s="77">
        <v>0</v>
      </c>
      <c r="Y807" s="77">
        <v>0</v>
      </c>
      <c r="Z807" s="77">
        <v>0</v>
      </c>
      <c r="AA807" s="77">
        <v>821.65644753731203</v>
      </c>
      <c r="AB807" s="77">
        <v>1.2739505108007501</v>
      </c>
      <c r="AC807" s="77">
        <v>2263.6564475373102</v>
      </c>
      <c r="AE807" s="87" t="str">
        <f t="shared" si="248"/>
        <v>Domestic</v>
      </c>
      <c r="AF807" s="82" t="str">
        <f t="shared" si="249"/>
        <v>non-student</v>
      </c>
      <c r="AI807" s="82">
        <f>'GDP per Capita'!N807</f>
        <v>63809.64</v>
      </c>
      <c r="AJ807" s="82">
        <f t="shared" si="250"/>
        <v>63809.64</v>
      </c>
      <c r="AK807" s="82">
        <f t="shared" si="251"/>
        <v>63809.64</v>
      </c>
      <c r="AL807" s="88">
        <f t="shared" si="252"/>
        <v>3.5475148387254817E-2</v>
      </c>
    </row>
    <row r="808" spans="1:38">
      <c r="A808" s="77" t="s">
        <v>337</v>
      </c>
      <c r="B808" s="77">
        <v>910</v>
      </c>
      <c r="C808" s="77">
        <v>1.3408629999999999</v>
      </c>
      <c r="D808" s="77">
        <v>103.83039182212001</v>
      </c>
      <c r="E808" s="77" t="s">
        <v>42</v>
      </c>
      <c r="F808" s="77">
        <v>585</v>
      </c>
      <c r="H808" s="77" t="s">
        <v>64</v>
      </c>
      <c r="I808" s="77">
        <v>2019</v>
      </c>
      <c r="J808" s="77">
        <v>585</v>
      </c>
      <c r="K808" s="77" t="s">
        <v>573</v>
      </c>
      <c r="L808" s="77" t="s">
        <v>30</v>
      </c>
      <c r="N808" s="77">
        <v>0</v>
      </c>
      <c r="O808" s="77">
        <v>0</v>
      </c>
      <c r="P808" s="77" t="s">
        <v>55</v>
      </c>
      <c r="Q808" s="77">
        <v>40.441694099999999</v>
      </c>
      <c r="R808" s="77">
        <v>-79.990086099999999</v>
      </c>
      <c r="S808" s="77">
        <v>30705.911406315699</v>
      </c>
      <c r="T808" s="77">
        <v>4.9220040112130299</v>
      </c>
      <c r="U808" s="77">
        <v>181</v>
      </c>
      <c r="V808" s="77">
        <v>676</v>
      </c>
      <c r="W808" s="77">
        <v>0.14546000000000001</v>
      </c>
      <c r="X808" s="77">
        <v>0</v>
      </c>
      <c r="Y808" s="77">
        <v>0</v>
      </c>
      <c r="Z808" s="77">
        <v>0</v>
      </c>
      <c r="AA808" s="77">
        <v>2809.5908936778801</v>
      </c>
      <c r="AB808" s="77">
        <v>5.0674640112130298</v>
      </c>
      <c r="AC808" s="77">
        <v>4251.5908936778796</v>
      </c>
      <c r="AE808" s="87" t="str">
        <f t="shared" si="248"/>
        <v>International</v>
      </c>
      <c r="AF808" s="82" t="str">
        <f t="shared" si="249"/>
        <v>non-student</v>
      </c>
      <c r="AI808" s="82">
        <f>'GDP per Capita'!N808</f>
        <v>56679.16</v>
      </c>
      <c r="AJ808" s="82">
        <f t="shared" si="250"/>
        <v>56679.16</v>
      </c>
      <c r="AK808" s="82">
        <f t="shared" si="251"/>
        <v>56679.16</v>
      </c>
      <c r="AL808" s="88">
        <f t="shared" si="252"/>
        <v>7.5011536756682345E-2</v>
      </c>
    </row>
    <row r="809" spans="1:38">
      <c r="A809" s="77" t="s">
        <v>338</v>
      </c>
      <c r="B809" s="77">
        <v>911</v>
      </c>
      <c r="C809" s="77">
        <v>39.123563500000003</v>
      </c>
      <c r="D809" s="77">
        <v>117.19807849999999</v>
      </c>
      <c r="E809" s="77" t="s">
        <v>37</v>
      </c>
      <c r="F809" s="77">
        <v>585</v>
      </c>
      <c r="H809" s="77" t="s">
        <v>64</v>
      </c>
      <c r="I809" s="77">
        <v>2019</v>
      </c>
      <c r="J809" s="77">
        <v>585</v>
      </c>
      <c r="K809" s="77" t="s">
        <v>574</v>
      </c>
      <c r="L809" s="77" t="s">
        <v>30</v>
      </c>
      <c r="N809" s="77">
        <v>0</v>
      </c>
      <c r="O809" s="77">
        <v>0</v>
      </c>
      <c r="P809" s="77" t="s">
        <v>55</v>
      </c>
      <c r="Q809" s="77">
        <v>40.441694099999999</v>
      </c>
      <c r="R809" s="77">
        <v>-79.990086099999999</v>
      </c>
      <c r="S809" s="77">
        <v>21994.856936943699</v>
      </c>
      <c r="T809" s="77">
        <v>3.4206877207708701</v>
      </c>
      <c r="U809" s="77">
        <v>181</v>
      </c>
      <c r="V809" s="77">
        <v>676</v>
      </c>
      <c r="W809" s="77">
        <v>0.14546000000000001</v>
      </c>
      <c r="X809" s="77">
        <v>0</v>
      </c>
      <c r="Y809" s="77">
        <v>0</v>
      </c>
      <c r="Z809" s="77">
        <v>0</v>
      </c>
      <c r="AA809" s="77">
        <v>2012.5294097303499</v>
      </c>
      <c r="AB809" s="77">
        <v>3.5661477207708701</v>
      </c>
      <c r="AC809" s="77">
        <v>3454.5294097303499</v>
      </c>
      <c r="AE809" s="87" t="str">
        <f t="shared" si="248"/>
        <v>International</v>
      </c>
      <c r="AF809" s="82" t="str">
        <f t="shared" si="249"/>
        <v>non-student</v>
      </c>
      <c r="AI809" s="82">
        <f>'GDP per Capita'!N809</f>
        <v>10121.299999999999</v>
      </c>
      <c r="AJ809" s="82">
        <f t="shared" si="250"/>
        <v>10121.299999999999</v>
      </c>
      <c r="AK809" s="82">
        <f t="shared" si="251"/>
        <v>10121.299999999999</v>
      </c>
      <c r="AL809" s="88">
        <f t="shared" si="252"/>
        <v>0.34131281650878348</v>
      </c>
    </row>
    <row r="810" spans="1:38">
      <c r="A810" s="77" t="s">
        <v>339</v>
      </c>
      <c r="B810" s="77">
        <v>912</v>
      </c>
      <c r="C810" s="77">
        <v>22.2613573</v>
      </c>
      <c r="D810" s="77">
        <v>114.13680890000001</v>
      </c>
      <c r="E810" s="77" t="s">
        <v>43</v>
      </c>
      <c r="F810" s="77">
        <v>585</v>
      </c>
      <c r="H810" s="77" t="s">
        <v>64</v>
      </c>
      <c r="I810" s="77">
        <v>2019</v>
      </c>
      <c r="J810" s="77">
        <v>585</v>
      </c>
      <c r="K810" s="77" t="s">
        <v>574</v>
      </c>
      <c r="L810" s="77" t="s">
        <v>30</v>
      </c>
      <c r="N810" s="77">
        <v>0</v>
      </c>
      <c r="O810" s="77">
        <v>0</v>
      </c>
      <c r="P810" s="77" t="s">
        <v>55</v>
      </c>
      <c r="Q810" s="77">
        <v>40.441694099999999</v>
      </c>
      <c r="R810" s="77">
        <v>-79.990086099999999</v>
      </c>
      <c r="S810" s="77">
        <v>25782.0960151789</v>
      </c>
      <c r="T810" s="77">
        <v>4.0569722075802597</v>
      </c>
      <c r="U810" s="77">
        <v>181</v>
      </c>
      <c r="V810" s="77">
        <v>676</v>
      </c>
      <c r="W810" s="77">
        <v>0.14546000000000001</v>
      </c>
      <c r="X810" s="77">
        <v>0</v>
      </c>
      <c r="Y810" s="77">
        <v>0</v>
      </c>
      <c r="Z810" s="77">
        <v>0</v>
      </c>
      <c r="AA810" s="77">
        <v>2359.0617853888698</v>
      </c>
      <c r="AB810" s="77">
        <v>4.2024322075802596</v>
      </c>
      <c r="AC810" s="77">
        <v>3801.0617853888698</v>
      </c>
      <c r="AE810" s="87" t="str">
        <f t="shared" si="248"/>
        <v>International</v>
      </c>
      <c r="AF810" s="82" t="str">
        <f t="shared" si="249"/>
        <v>non-student</v>
      </c>
      <c r="AI810" s="82">
        <f>'GDP per Capita'!N810</f>
        <v>10121.299999999999</v>
      </c>
      <c r="AJ810" s="82">
        <f t="shared" si="250"/>
        <v>10121.299999999999</v>
      </c>
      <c r="AK810" s="82">
        <f t="shared" si="251"/>
        <v>10121.299999999999</v>
      </c>
      <c r="AL810" s="88">
        <f t="shared" si="252"/>
        <v>0.3755507479660587</v>
      </c>
    </row>
    <row r="811" spans="1:38">
      <c r="A811" s="77" t="s">
        <v>340</v>
      </c>
      <c r="B811" s="77">
        <v>913</v>
      </c>
      <c r="C811" s="77">
        <v>40.421179799999997</v>
      </c>
      <c r="D811" s="77">
        <v>-79.788102499999994</v>
      </c>
      <c r="E811" s="77" t="s">
        <v>42</v>
      </c>
      <c r="F811" s="77">
        <v>585</v>
      </c>
      <c r="H811" s="77" t="s">
        <v>64</v>
      </c>
      <c r="I811" s="77">
        <v>2019</v>
      </c>
      <c r="J811" s="77">
        <v>585</v>
      </c>
      <c r="K811" s="77" t="s">
        <v>29</v>
      </c>
      <c r="L811" s="77" t="s">
        <v>29</v>
      </c>
      <c r="N811" s="77">
        <v>0</v>
      </c>
      <c r="O811" s="77">
        <v>1</v>
      </c>
      <c r="P811" s="77" t="s">
        <v>55</v>
      </c>
      <c r="Q811" s="77">
        <v>40.441694099999999</v>
      </c>
      <c r="R811" s="77">
        <v>-79.990086099999999</v>
      </c>
      <c r="S811" s="77">
        <v>34.494701123318201</v>
      </c>
      <c r="T811" s="77">
        <v>0</v>
      </c>
      <c r="U811" s="77">
        <v>0</v>
      </c>
      <c r="V811" s="77">
        <v>0</v>
      </c>
      <c r="W811" s="77">
        <v>0</v>
      </c>
      <c r="X811" s="77">
        <v>0</v>
      </c>
      <c r="Y811" s="77">
        <v>0</v>
      </c>
      <c r="Z811" s="77">
        <v>0</v>
      </c>
      <c r="AA811" s="77">
        <v>0</v>
      </c>
      <c r="AB811" s="77">
        <v>0</v>
      </c>
      <c r="AC811" s="77">
        <v>585</v>
      </c>
      <c r="AE811" s="87" t="str">
        <f t="shared" si="248"/>
        <v>Domestic</v>
      </c>
      <c r="AF811" s="82" t="str">
        <f t="shared" si="249"/>
        <v>non-student</v>
      </c>
      <c r="AI811" s="82">
        <f>'GDP per Capita'!N811</f>
        <v>63809.64</v>
      </c>
      <c r="AJ811" s="82">
        <f t="shared" si="250"/>
        <v>63809.64</v>
      </c>
      <c r="AK811" s="82">
        <f t="shared" si="251"/>
        <v>63809.64</v>
      </c>
      <c r="AL811" s="88">
        <f t="shared" si="252"/>
        <v>9.1678937539845084E-3</v>
      </c>
    </row>
    <row r="812" spans="1:38">
      <c r="A812" s="77" t="s">
        <v>81</v>
      </c>
      <c r="B812" s="77">
        <v>914</v>
      </c>
      <c r="C812" s="77">
        <v>41.704567750000002</v>
      </c>
      <c r="D812" s="77">
        <v>-86.238220260172596</v>
      </c>
      <c r="E812" s="77" t="s">
        <v>37</v>
      </c>
      <c r="F812" s="77">
        <v>585</v>
      </c>
      <c r="H812" s="77" t="s">
        <v>64</v>
      </c>
      <c r="I812" s="77">
        <v>2019</v>
      </c>
      <c r="J812" s="77">
        <v>585</v>
      </c>
      <c r="K812" s="77" t="s">
        <v>29</v>
      </c>
      <c r="L812" s="77" t="s">
        <v>29</v>
      </c>
      <c r="N812" s="77">
        <v>0</v>
      </c>
      <c r="O812" s="77">
        <v>0</v>
      </c>
      <c r="P812" s="77" t="s">
        <v>55</v>
      </c>
      <c r="Q812" s="77">
        <v>40.441694099999999</v>
      </c>
      <c r="R812" s="77">
        <v>-79.990086099999999</v>
      </c>
      <c r="S812" s="77">
        <v>1084.2347056629601</v>
      </c>
      <c r="T812" s="77">
        <v>0.30479922913162899</v>
      </c>
      <c r="U812" s="77">
        <v>181</v>
      </c>
      <c r="V812" s="77">
        <v>676</v>
      </c>
      <c r="W812" s="77">
        <v>0.14546000000000001</v>
      </c>
      <c r="X812" s="77">
        <v>0</v>
      </c>
      <c r="Y812" s="77">
        <v>0</v>
      </c>
      <c r="Z812" s="77">
        <v>0</v>
      </c>
      <c r="AA812" s="77">
        <v>208.17306348728999</v>
      </c>
      <c r="AB812" s="77">
        <v>0.45025922913162902</v>
      </c>
      <c r="AC812" s="77">
        <v>1650.1730634872899</v>
      </c>
      <c r="AE812" s="87" t="str">
        <f t="shared" si="248"/>
        <v>Domestic</v>
      </c>
      <c r="AF812" s="82" t="str">
        <f t="shared" si="249"/>
        <v>non-student</v>
      </c>
      <c r="AI812" s="82">
        <f>'GDP per Capita'!N812</f>
        <v>63809.64</v>
      </c>
      <c r="AJ812" s="82">
        <f t="shared" si="250"/>
        <v>63809.64</v>
      </c>
      <c r="AK812" s="82">
        <f t="shared" si="251"/>
        <v>63809.64</v>
      </c>
      <c r="AL812" s="88">
        <f t="shared" si="252"/>
        <v>2.5860874054254027E-2</v>
      </c>
    </row>
    <row r="813" spans="1:38">
      <c r="A813" s="77" t="s">
        <v>155</v>
      </c>
      <c r="B813" s="77">
        <v>915</v>
      </c>
      <c r="C813" s="77">
        <v>44.476297500000001</v>
      </c>
      <c r="D813" s="77">
        <v>-73.213547199999994</v>
      </c>
      <c r="E813" s="77" t="s">
        <v>42</v>
      </c>
      <c r="F813" s="77">
        <v>585</v>
      </c>
      <c r="H813" s="77" t="s">
        <v>64</v>
      </c>
      <c r="I813" s="77">
        <v>2019</v>
      </c>
      <c r="J813" s="77">
        <v>585</v>
      </c>
      <c r="K813" s="77" t="s">
        <v>29</v>
      </c>
      <c r="L813" s="77" t="s">
        <v>29</v>
      </c>
      <c r="N813" s="77">
        <v>0</v>
      </c>
      <c r="O813" s="77">
        <v>0</v>
      </c>
      <c r="P813" s="77" t="s">
        <v>55</v>
      </c>
      <c r="Q813" s="77">
        <v>40.441694099999999</v>
      </c>
      <c r="R813" s="77">
        <v>-79.990086099999999</v>
      </c>
      <c r="S813" s="77">
        <v>1427.86085631745</v>
      </c>
      <c r="T813" s="77">
        <v>0.35017326700884299</v>
      </c>
      <c r="U813" s="77">
        <v>181</v>
      </c>
      <c r="V813" s="77">
        <v>676</v>
      </c>
      <c r="W813" s="77">
        <v>0.14546000000000001</v>
      </c>
      <c r="X813" s="77">
        <v>0</v>
      </c>
      <c r="Y813" s="77">
        <v>0</v>
      </c>
      <c r="Z813" s="77">
        <v>0</v>
      </c>
      <c r="AA813" s="77">
        <v>274.14928441295001</v>
      </c>
      <c r="AB813" s="77">
        <v>0.49563326700884303</v>
      </c>
      <c r="AC813" s="77">
        <v>1716.14928441295</v>
      </c>
      <c r="AE813" s="87" t="str">
        <f t="shared" si="248"/>
        <v>Domestic</v>
      </c>
      <c r="AF813" s="82" t="str">
        <f t="shared" si="249"/>
        <v>non-student</v>
      </c>
      <c r="AI813" s="82">
        <f>'GDP per Capita'!N813</f>
        <v>63809.64</v>
      </c>
      <c r="AJ813" s="82">
        <f t="shared" si="250"/>
        <v>63809.64</v>
      </c>
      <c r="AK813" s="82">
        <f t="shared" si="251"/>
        <v>63809.64</v>
      </c>
      <c r="AL813" s="88">
        <f t="shared" si="252"/>
        <v>2.6894827872605928E-2</v>
      </c>
    </row>
    <row r="814" spans="1:38">
      <c r="A814" s="77" t="s">
        <v>341</v>
      </c>
      <c r="B814" s="77">
        <v>916</v>
      </c>
      <c r="C814" s="77">
        <v>42.439603900000002</v>
      </c>
      <c r="D814" s="77">
        <v>-76.496801899999994</v>
      </c>
      <c r="E814" s="77" t="s">
        <v>42</v>
      </c>
      <c r="F814" s="77">
        <v>1100</v>
      </c>
      <c r="H814" s="77" t="s">
        <v>64</v>
      </c>
      <c r="I814" s="77">
        <v>2019</v>
      </c>
      <c r="J814" s="77">
        <v>1100</v>
      </c>
      <c r="K814" s="77" t="s">
        <v>29</v>
      </c>
      <c r="L814" s="77" t="s">
        <v>29</v>
      </c>
      <c r="N814" s="77">
        <v>0</v>
      </c>
      <c r="O814" s="77">
        <v>0</v>
      </c>
      <c r="P814" s="77" t="s">
        <v>55</v>
      </c>
      <c r="Q814" s="77">
        <v>40.441694099999999</v>
      </c>
      <c r="R814" s="77">
        <v>-79.990086099999999</v>
      </c>
      <c r="S814" s="77">
        <v>732.40490458179897</v>
      </c>
      <c r="T814" s="77">
        <v>0.25834194207654299</v>
      </c>
      <c r="U814" s="77">
        <v>181</v>
      </c>
      <c r="V814" s="77">
        <v>676</v>
      </c>
      <c r="W814" s="77">
        <v>0.14546000000000001</v>
      </c>
      <c r="X814" s="77">
        <v>0</v>
      </c>
      <c r="Y814" s="77">
        <v>0</v>
      </c>
      <c r="Z814" s="77">
        <v>0</v>
      </c>
      <c r="AA814" s="77">
        <v>140.621741679705</v>
      </c>
      <c r="AB814" s="77">
        <v>0.40380194207654302</v>
      </c>
      <c r="AC814" s="77">
        <v>2097.6217416796999</v>
      </c>
      <c r="AE814" s="87" t="str">
        <f t="shared" si="248"/>
        <v>Domestic</v>
      </c>
      <c r="AF814" s="82" t="str">
        <f t="shared" si="249"/>
        <v>non-student</v>
      </c>
      <c r="AI814" s="82">
        <f>'GDP per Capita'!N814</f>
        <v>63809.64</v>
      </c>
      <c r="AJ814" s="82">
        <f t="shared" si="250"/>
        <v>63809.64</v>
      </c>
      <c r="AK814" s="82">
        <f t="shared" si="251"/>
        <v>63809.64</v>
      </c>
      <c r="AL814" s="88">
        <f t="shared" si="252"/>
        <v>3.2873116690200724E-2</v>
      </c>
    </row>
    <row r="815" spans="1:38">
      <c r="A815" s="77" t="s">
        <v>342</v>
      </c>
      <c r="B815" s="77">
        <v>917</v>
      </c>
      <c r="C815" s="77">
        <v>36.642116899999998</v>
      </c>
      <c r="D815" s="77">
        <v>127.48917419999999</v>
      </c>
      <c r="E815" s="77" t="s">
        <v>42</v>
      </c>
      <c r="F815" s="77">
        <v>585</v>
      </c>
      <c r="H815" s="77" t="s">
        <v>64</v>
      </c>
      <c r="I815" s="77">
        <v>2019</v>
      </c>
      <c r="J815" s="77">
        <v>585</v>
      </c>
      <c r="K815" s="77" t="s">
        <v>317</v>
      </c>
      <c r="L815" s="77" t="s">
        <v>30</v>
      </c>
      <c r="N815" s="77">
        <v>0</v>
      </c>
      <c r="O815" s="77">
        <v>0</v>
      </c>
      <c r="P815" s="77" t="s">
        <v>55</v>
      </c>
      <c r="Q815" s="77">
        <v>40.441694099999999</v>
      </c>
      <c r="R815" s="77">
        <v>-79.990086099999999</v>
      </c>
      <c r="S815" s="77">
        <v>21993.340119070901</v>
      </c>
      <c r="T815" s="77">
        <v>3.4204379478700799</v>
      </c>
      <c r="U815" s="77">
        <v>181</v>
      </c>
      <c r="V815" s="77">
        <v>676</v>
      </c>
      <c r="W815" s="77">
        <v>0.14546000000000001</v>
      </c>
      <c r="X815" s="77">
        <v>0</v>
      </c>
      <c r="Y815" s="77">
        <v>0</v>
      </c>
      <c r="Z815" s="77">
        <v>0</v>
      </c>
      <c r="AA815" s="77">
        <v>2012.39062089499</v>
      </c>
      <c r="AB815" s="77">
        <v>3.5658979478700799</v>
      </c>
      <c r="AC815" s="77">
        <v>3454.3906208949902</v>
      </c>
      <c r="AE815" s="87" t="str">
        <f t="shared" si="248"/>
        <v>International</v>
      </c>
      <c r="AF815" s="82" t="str">
        <f t="shared" si="249"/>
        <v>non-student</v>
      </c>
      <c r="AI815" s="82">
        <f>'GDP per Capita'!N815</f>
        <v>32154.02</v>
      </c>
      <c r="AJ815" s="82">
        <f t="shared" si="250"/>
        <v>32154.02</v>
      </c>
      <c r="AK815" s="82">
        <f t="shared" si="251"/>
        <v>32154.02</v>
      </c>
      <c r="AL815" s="88">
        <f t="shared" si="252"/>
        <v>0.10743262027251928</v>
      </c>
    </row>
    <row r="816" spans="1:38">
      <c r="A816" s="77" t="s">
        <v>290</v>
      </c>
      <c r="B816" s="77">
        <v>918</v>
      </c>
      <c r="C816" s="77">
        <v>44.977299500000001</v>
      </c>
      <c r="D816" s="77">
        <v>-93.265469199999998</v>
      </c>
      <c r="E816" s="77" t="s">
        <v>44</v>
      </c>
      <c r="F816" s="77">
        <v>295</v>
      </c>
      <c r="H816" s="77" t="s">
        <v>65</v>
      </c>
      <c r="I816" s="77">
        <v>2019</v>
      </c>
      <c r="J816" s="77">
        <v>295</v>
      </c>
      <c r="K816" s="77" t="s">
        <v>29</v>
      </c>
      <c r="L816" s="77" t="s">
        <v>29</v>
      </c>
      <c r="N816" s="77">
        <v>0</v>
      </c>
      <c r="O816" s="77">
        <v>0</v>
      </c>
      <c r="P816" s="77" t="s">
        <v>55</v>
      </c>
      <c r="Q816" s="77">
        <v>40.441694099999999</v>
      </c>
      <c r="R816" s="77">
        <v>-79.990086099999999</v>
      </c>
      <c r="S816" s="77">
        <v>2388.54133144456</v>
      </c>
      <c r="T816" s="77">
        <v>0.47702610455713301</v>
      </c>
      <c r="U816" s="77">
        <v>181</v>
      </c>
      <c r="V816" s="77">
        <v>676</v>
      </c>
      <c r="W816" s="77">
        <v>0.14546000000000001</v>
      </c>
      <c r="X816" s="77">
        <v>0</v>
      </c>
      <c r="Y816" s="77">
        <v>0</v>
      </c>
      <c r="Z816" s="77">
        <v>0</v>
      </c>
      <c r="AA816" s="77">
        <v>458.599935637356</v>
      </c>
      <c r="AB816" s="77">
        <v>0.62248610455713305</v>
      </c>
      <c r="AC816" s="77">
        <v>1610.59993563735</v>
      </c>
      <c r="AE816" s="87" t="str">
        <f t="shared" si="248"/>
        <v>Domestic</v>
      </c>
      <c r="AF816" s="82" t="str">
        <f t="shared" si="249"/>
        <v>student</v>
      </c>
      <c r="AI816" s="82">
        <f>'GDP per Capita'!N816</f>
        <v>63809.64</v>
      </c>
      <c r="AJ816" s="82">
        <f t="shared" si="250"/>
        <v>63809.64</v>
      </c>
      <c r="AK816" s="82">
        <f t="shared" si="251"/>
        <v>63809.64</v>
      </c>
      <c r="AL816" s="88">
        <f t="shared" si="252"/>
        <v>2.5240699299311983E-2</v>
      </c>
    </row>
    <row r="817" spans="1:38">
      <c r="A817" s="77" t="s">
        <v>343</v>
      </c>
      <c r="B817" s="77">
        <v>919</v>
      </c>
      <c r="C817" s="77">
        <v>40.693271500000002</v>
      </c>
      <c r="D817" s="77">
        <v>-111.95458240000001</v>
      </c>
      <c r="E817" s="77" t="s">
        <v>42</v>
      </c>
      <c r="F817" s="77">
        <v>585</v>
      </c>
      <c r="H817" s="77" t="s">
        <v>64</v>
      </c>
      <c r="I817" s="77">
        <v>2019</v>
      </c>
      <c r="J817" s="77">
        <v>585</v>
      </c>
      <c r="K817" s="77" t="s">
        <v>585</v>
      </c>
      <c r="L817" s="77" t="s">
        <v>30</v>
      </c>
      <c r="N817" s="77">
        <v>0</v>
      </c>
      <c r="O817" s="77">
        <v>0</v>
      </c>
      <c r="P817" s="77" t="s">
        <v>55</v>
      </c>
      <c r="Q817" s="77">
        <v>40.441694099999999</v>
      </c>
      <c r="R817" s="77">
        <v>-79.990086099999999</v>
      </c>
      <c r="S817" s="77">
        <v>5370.1439314436702</v>
      </c>
      <c r="T817" s="77">
        <v>0.92662389504591702</v>
      </c>
      <c r="U817" s="77">
        <v>181</v>
      </c>
      <c r="V817" s="77">
        <v>676</v>
      </c>
      <c r="W817" s="77">
        <v>0.14546000000000001</v>
      </c>
      <c r="X817" s="77">
        <v>0</v>
      </c>
      <c r="Y817" s="77">
        <v>0</v>
      </c>
      <c r="Z817" s="77">
        <v>0</v>
      </c>
      <c r="AA817" s="77">
        <v>644.41727177324003</v>
      </c>
      <c r="AB817" s="77">
        <v>1.07208389504591</v>
      </c>
      <c r="AC817" s="77">
        <v>2086.4172717732399</v>
      </c>
      <c r="AE817" s="87" t="str">
        <f t="shared" si="248"/>
        <v>International</v>
      </c>
      <c r="AF817" s="82" t="str">
        <f t="shared" si="249"/>
        <v>non-student</v>
      </c>
      <c r="AI817" s="82">
        <f>'GDP per Capita'!N817</f>
        <v>41314.410000000003</v>
      </c>
      <c r="AJ817" s="82">
        <f t="shared" si="250"/>
        <v>41314.410000000003</v>
      </c>
      <c r="AK817" s="82">
        <f t="shared" si="251"/>
        <v>41314.410000000003</v>
      </c>
      <c r="AL817" s="88">
        <f t="shared" si="252"/>
        <v>5.0500957699099173E-2</v>
      </c>
    </row>
    <row r="818" spans="1:38">
      <c r="A818" s="77" t="s">
        <v>342</v>
      </c>
      <c r="B818" s="77">
        <v>920</v>
      </c>
      <c r="C818" s="77">
        <v>36.642116899999998</v>
      </c>
      <c r="D818" s="77">
        <v>127.48917419999999</v>
      </c>
      <c r="E818" s="77" t="s">
        <v>42</v>
      </c>
      <c r="F818" s="77">
        <v>585</v>
      </c>
      <c r="H818" s="77" t="s">
        <v>64</v>
      </c>
      <c r="I818" s="77">
        <v>2019</v>
      </c>
      <c r="J818" s="77">
        <v>585</v>
      </c>
      <c r="K818" s="77" t="s">
        <v>317</v>
      </c>
      <c r="L818" s="77" t="s">
        <v>30</v>
      </c>
      <c r="N818" s="77">
        <v>0</v>
      </c>
      <c r="O818" s="77">
        <v>0</v>
      </c>
      <c r="P818" s="77" t="s">
        <v>55</v>
      </c>
      <c r="Q818" s="77">
        <v>40.441694099999999</v>
      </c>
      <c r="R818" s="77">
        <v>-79.990086099999999</v>
      </c>
      <c r="S818" s="77">
        <v>21993.340119070901</v>
      </c>
      <c r="T818" s="77">
        <v>3.4204379478700799</v>
      </c>
      <c r="U818" s="77">
        <v>181</v>
      </c>
      <c r="V818" s="77">
        <v>676</v>
      </c>
      <c r="W818" s="77">
        <v>0.14546000000000001</v>
      </c>
      <c r="X818" s="77">
        <v>0</v>
      </c>
      <c r="Y818" s="77">
        <v>0</v>
      </c>
      <c r="Z818" s="77">
        <v>0</v>
      </c>
      <c r="AA818" s="77">
        <v>2012.39062089499</v>
      </c>
      <c r="AB818" s="77">
        <v>3.5658979478700799</v>
      </c>
      <c r="AC818" s="77">
        <v>3454.3906208949902</v>
      </c>
      <c r="AE818" s="87" t="str">
        <f t="shared" si="248"/>
        <v>International</v>
      </c>
      <c r="AF818" s="82" t="str">
        <f t="shared" si="249"/>
        <v>non-student</v>
      </c>
      <c r="AI818" s="82">
        <f>'GDP per Capita'!N818</f>
        <v>32154.02</v>
      </c>
      <c r="AJ818" s="82">
        <f t="shared" si="250"/>
        <v>32154.02</v>
      </c>
      <c r="AK818" s="82">
        <f t="shared" si="251"/>
        <v>32154.02</v>
      </c>
      <c r="AL818" s="88">
        <f t="shared" si="252"/>
        <v>0.10743262027251928</v>
      </c>
    </row>
    <row r="819" spans="1:38">
      <c r="A819" s="77" t="s">
        <v>344</v>
      </c>
      <c r="B819" s="77">
        <v>921</v>
      </c>
      <c r="C819" s="77">
        <v>39.962260100000002</v>
      </c>
      <c r="D819" s="77">
        <v>-83.000706499999893</v>
      </c>
      <c r="E819" s="77" t="s">
        <v>43</v>
      </c>
      <c r="F819" s="77">
        <v>0</v>
      </c>
      <c r="H819" s="77" t="s">
        <v>63</v>
      </c>
      <c r="I819" s="77">
        <v>2019</v>
      </c>
      <c r="J819" s="77">
        <v>0</v>
      </c>
      <c r="K819" s="77" t="s">
        <v>29</v>
      </c>
      <c r="L819" s="77" t="s">
        <v>29</v>
      </c>
      <c r="N819" s="77">
        <v>0</v>
      </c>
      <c r="O819" s="77">
        <v>0</v>
      </c>
      <c r="P819" s="77" t="s">
        <v>55</v>
      </c>
      <c r="Q819" s="77">
        <v>40.441694099999999</v>
      </c>
      <c r="R819" s="77">
        <v>-79.990086099999999</v>
      </c>
      <c r="S819" s="77">
        <v>522.33975484254802</v>
      </c>
      <c r="T819" s="77">
        <v>0.23060393656445599</v>
      </c>
      <c r="U819" s="77">
        <v>181</v>
      </c>
      <c r="V819" s="77">
        <v>676</v>
      </c>
      <c r="W819" s="77">
        <v>0.14546000000000001</v>
      </c>
      <c r="X819" s="77">
        <v>0</v>
      </c>
      <c r="Y819" s="77">
        <v>0</v>
      </c>
      <c r="Z819" s="77">
        <v>0</v>
      </c>
      <c r="AA819" s="77">
        <v>100.289232929769</v>
      </c>
      <c r="AB819" s="77">
        <v>0.37606393656445603</v>
      </c>
      <c r="AC819" s="77">
        <v>957.28923292976901</v>
      </c>
      <c r="AE819" s="87" t="str">
        <f t="shared" si="248"/>
        <v>Domestic</v>
      </c>
      <c r="AF819" s="82" t="str">
        <f t="shared" si="249"/>
        <v>non-student</v>
      </c>
      <c r="AI819" s="82">
        <f>'GDP per Capita'!N819</f>
        <v>63809.64</v>
      </c>
      <c r="AJ819" s="82">
        <f t="shared" si="250"/>
        <v>63809.64</v>
      </c>
      <c r="AK819" s="82">
        <f t="shared" si="251"/>
        <v>63809.64</v>
      </c>
      <c r="AL819" s="88">
        <f t="shared" si="252"/>
        <v>1.5002266631339231E-2</v>
      </c>
    </row>
    <row r="820" spans="1:38">
      <c r="A820" s="77" t="s">
        <v>345</v>
      </c>
      <c r="B820" s="77">
        <v>922</v>
      </c>
      <c r="C820" s="77">
        <v>54.830497899999898</v>
      </c>
      <c r="D820" s="77">
        <v>11.149351699999899</v>
      </c>
      <c r="E820" s="77" t="s">
        <v>42</v>
      </c>
      <c r="F820" s="77">
        <v>1485</v>
      </c>
      <c r="H820" s="77" t="s">
        <v>64</v>
      </c>
      <c r="I820" s="77">
        <v>2019</v>
      </c>
      <c r="J820" s="77">
        <v>1485</v>
      </c>
      <c r="K820" s="77" t="s">
        <v>588</v>
      </c>
      <c r="L820" s="77" t="s">
        <v>31</v>
      </c>
      <c r="N820" s="77">
        <v>0</v>
      </c>
      <c r="O820" s="77">
        <v>0</v>
      </c>
      <c r="P820" s="77" t="s">
        <v>55</v>
      </c>
      <c r="Q820" s="77">
        <v>40.441694099999999</v>
      </c>
      <c r="R820" s="77">
        <v>-79.990086099999999</v>
      </c>
      <c r="S820" s="77">
        <v>13024.111733989001</v>
      </c>
      <c r="T820" s="77">
        <v>2.0143819614126799</v>
      </c>
      <c r="U820" s="77">
        <v>181</v>
      </c>
      <c r="V820" s="77">
        <v>676</v>
      </c>
      <c r="W820" s="77">
        <v>0.14546000000000001</v>
      </c>
      <c r="X820" s="77">
        <v>0</v>
      </c>
      <c r="Y820" s="77">
        <v>0</v>
      </c>
      <c r="Z820" s="77">
        <v>0</v>
      </c>
      <c r="AA820" s="77">
        <v>1367.53173206885</v>
      </c>
      <c r="AB820" s="77">
        <v>2.1598419614126798</v>
      </c>
      <c r="AC820" s="77">
        <v>3709.53173206885</v>
      </c>
      <c r="AE820" s="87" t="str">
        <f t="shared" si="248"/>
        <v>International</v>
      </c>
      <c r="AF820" s="82" t="str">
        <f t="shared" si="249"/>
        <v>non-student</v>
      </c>
      <c r="AI820" s="82">
        <f>'GDP per Capita'!N820</f>
        <v>62616.68</v>
      </c>
      <c r="AJ820" s="82">
        <f t="shared" si="250"/>
        <v>62616.68</v>
      </c>
      <c r="AK820" s="82">
        <f t="shared" si="251"/>
        <v>62616.68</v>
      </c>
      <c r="AL820" s="88">
        <f t="shared" si="252"/>
        <v>5.9241910175832545E-2</v>
      </c>
    </row>
    <row r="821" spans="1:38">
      <c r="A821" s="77" t="s">
        <v>346</v>
      </c>
      <c r="B821" s="77">
        <v>923</v>
      </c>
      <c r="C821" s="77">
        <v>50.864590800000002</v>
      </c>
      <c r="D821" s="77">
        <v>4.6937736000000001</v>
      </c>
      <c r="E821" s="77" t="s">
        <v>43</v>
      </c>
      <c r="F821" s="77">
        <v>585</v>
      </c>
      <c r="H821" s="77" t="s">
        <v>64</v>
      </c>
      <c r="I821" s="77">
        <v>2019</v>
      </c>
      <c r="J821" s="77">
        <v>585</v>
      </c>
      <c r="K821" s="77" t="s">
        <v>332</v>
      </c>
      <c r="L821" s="77" t="s">
        <v>31</v>
      </c>
      <c r="N821" s="77">
        <v>0</v>
      </c>
      <c r="O821" s="77">
        <v>0</v>
      </c>
      <c r="P821" s="77" t="s">
        <v>55</v>
      </c>
      <c r="Q821" s="77">
        <v>40.441694099999999</v>
      </c>
      <c r="R821" s="77">
        <v>-79.990086099999999</v>
      </c>
      <c r="S821" s="77">
        <v>12630.391687744401</v>
      </c>
      <c r="T821" s="77">
        <v>1.95590892008857</v>
      </c>
      <c r="U821" s="77">
        <v>181</v>
      </c>
      <c r="V821" s="77">
        <v>676</v>
      </c>
      <c r="W821" s="77">
        <v>0.14546000000000001</v>
      </c>
      <c r="X821" s="77">
        <v>0</v>
      </c>
      <c r="Y821" s="77">
        <v>0</v>
      </c>
      <c r="Z821" s="77">
        <v>0</v>
      </c>
      <c r="AA821" s="77">
        <v>1326.1911272131599</v>
      </c>
      <c r="AB821" s="77">
        <v>2.1013689200885701</v>
      </c>
      <c r="AC821" s="77">
        <v>2768.1911272131601</v>
      </c>
      <c r="AE821" s="87" t="str">
        <f t="shared" si="248"/>
        <v>International</v>
      </c>
      <c r="AF821" s="82" t="str">
        <f t="shared" si="249"/>
        <v>non-student</v>
      </c>
      <c r="AI821" s="82">
        <f>'GDP per Capita'!N821</f>
        <v>47811.55</v>
      </c>
      <c r="AJ821" s="82">
        <f t="shared" si="250"/>
        <v>47811.55</v>
      </c>
      <c r="AK821" s="82">
        <f t="shared" si="251"/>
        <v>47811.55</v>
      </c>
      <c r="AL821" s="88">
        <f t="shared" si="252"/>
        <v>5.7897958280230616E-2</v>
      </c>
    </row>
    <row r="822" spans="1:38">
      <c r="A822" s="77" t="s">
        <v>112</v>
      </c>
      <c r="B822" s="77">
        <v>924</v>
      </c>
      <c r="C822" s="77">
        <v>40.735657000000003</v>
      </c>
      <c r="D822" s="77">
        <v>-74.172366699999998</v>
      </c>
      <c r="E822" s="77" t="s">
        <v>42</v>
      </c>
      <c r="F822" s="77">
        <v>525</v>
      </c>
      <c r="H822" s="77" t="s">
        <v>66</v>
      </c>
      <c r="I822" s="77">
        <v>2019</v>
      </c>
      <c r="J822" s="77">
        <v>525</v>
      </c>
      <c r="K822" s="77" t="s">
        <v>29</v>
      </c>
      <c r="L822" s="77" t="s">
        <v>29</v>
      </c>
      <c r="N822" s="77">
        <v>0</v>
      </c>
      <c r="O822" s="77">
        <v>0</v>
      </c>
      <c r="P822" s="77" t="s">
        <v>55</v>
      </c>
      <c r="Q822" s="77">
        <v>40.441694099999999</v>
      </c>
      <c r="R822" s="77">
        <v>-79.990086099999999</v>
      </c>
      <c r="S822" s="77">
        <v>984.50506430238704</v>
      </c>
      <c r="T822" s="77">
        <v>0.29163045103963298</v>
      </c>
      <c r="U822" s="77">
        <v>181</v>
      </c>
      <c r="V822" s="77">
        <v>676</v>
      </c>
      <c r="W822" s="77">
        <v>0.14546000000000001</v>
      </c>
      <c r="X822" s="77">
        <v>0</v>
      </c>
      <c r="Y822" s="77">
        <v>0</v>
      </c>
      <c r="Z822" s="77">
        <v>0</v>
      </c>
      <c r="AA822" s="77">
        <v>189.02497234605801</v>
      </c>
      <c r="AB822" s="77">
        <v>0.43709045103963201</v>
      </c>
      <c r="AC822" s="77">
        <v>1571.0249723460499</v>
      </c>
      <c r="AE822" s="87" t="str">
        <f t="shared" si="248"/>
        <v>Domestic</v>
      </c>
      <c r="AF822" s="82" t="str">
        <f t="shared" si="249"/>
        <v>non-student</v>
      </c>
      <c r="AI822" s="82">
        <f>'GDP per Capita'!N822</f>
        <v>63809.64</v>
      </c>
      <c r="AJ822" s="82">
        <f t="shared" si="250"/>
        <v>63809.64</v>
      </c>
      <c r="AK822" s="82">
        <f t="shared" si="251"/>
        <v>63809.64</v>
      </c>
      <c r="AL822" s="88">
        <f t="shared" si="252"/>
        <v>2.4620495780042797E-2</v>
      </c>
    </row>
    <row r="823" spans="1:38">
      <c r="A823" s="77" t="s">
        <v>151</v>
      </c>
      <c r="B823" s="77">
        <v>925</v>
      </c>
      <c r="C823" s="77">
        <v>37.538508700000001</v>
      </c>
      <c r="D823" s="77">
        <v>-77.434280000000001</v>
      </c>
      <c r="E823" s="77" t="s">
        <v>42</v>
      </c>
      <c r="F823" s="77">
        <v>585</v>
      </c>
      <c r="H823" s="77" t="s">
        <v>64</v>
      </c>
      <c r="I823" s="77">
        <v>2019</v>
      </c>
      <c r="J823" s="77">
        <v>585</v>
      </c>
      <c r="K823" s="77" t="s">
        <v>29</v>
      </c>
      <c r="L823" s="77" t="s">
        <v>29</v>
      </c>
      <c r="N823" s="77">
        <v>0</v>
      </c>
      <c r="O823" s="77">
        <v>0</v>
      </c>
      <c r="P823" s="77" t="s">
        <v>55</v>
      </c>
      <c r="Q823" s="77">
        <v>40.441694099999999</v>
      </c>
      <c r="R823" s="77">
        <v>-79.990086099999999</v>
      </c>
      <c r="S823" s="77">
        <v>782.23043189568398</v>
      </c>
      <c r="T823" s="77">
        <v>0.26492114263880101</v>
      </c>
      <c r="U823" s="77">
        <v>181</v>
      </c>
      <c r="V823" s="77">
        <v>676</v>
      </c>
      <c r="W823" s="77">
        <v>0.14546000000000001</v>
      </c>
      <c r="X823" s="77">
        <v>0</v>
      </c>
      <c r="Y823" s="77">
        <v>0</v>
      </c>
      <c r="Z823" s="77">
        <v>0</v>
      </c>
      <c r="AA823" s="77">
        <v>150.18824292397099</v>
      </c>
      <c r="AB823" s="77">
        <v>0.41038114263880099</v>
      </c>
      <c r="AC823" s="77">
        <v>1592.1882429239699</v>
      </c>
      <c r="AE823" s="87" t="str">
        <f t="shared" si="248"/>
        <v>Domestic</v>
      </c>
      <c r="AF823" s="82" t="str">
        <f t="shared" si="249"/>
        <v>non-student</v>
      </c>
      <c r="AI823" s="82">
        <f>'GDP per Capita'!N823</f>
        <v>63809.64</v>
      </c>
      <c r="AJ823" s="82">
        <f t="shared" si="250"/>
        <v>63809.64</v>
      </c>
      <c r="AK823" s="82">
        <f t="shared" si="251"/>
        <v>63809.64</v>
      </c>
      <c r="AL823" s="88">
        <f t="shared" si="252"/>
        <v>2.4952158371743985E-2</v>
      </c>
    </row>
    <row r="824" spans="1:38">
      <c r="A824" s="77" t="s">
        <v>80</v>
      </c>
      <c r="B824" s="77">
        <v>926</v>
      </c>
      <c r="C824" s="77">
        <v>33.749098699999998</v>
      </c>
      <c r="D824" s="77">
        <v>-84.390184899999994</v>
      </c>
      <c r="E824" s="77" t="s">
        <v>38</v>
      </c>
      <c r="F824" s="77">
        <v>295</v>
      </c>
      <c r="H824" s="77" t="s">
        <v>65</v>
      </c>
      <c r="I824" s="77">
        <v>2019</v>
      </c>
      <c r="J824" s="77">
        <v>295</v>
      </c>
      <c r="K824" s="77" t="s">
        <v>29</v>
      </c>
      <c r="L824" s="77" t="s">
        <v>29</v>
      </c>
      <c r="N824" s="77">
        <v>0</v>
      </c>
      <c r="O824" s="77">
        <v>0</v>
      </c>
      <c r="P824" s="77" t="s">
        <v>55</v>
      </c>
      <c r="Q824" s="77">
        <v>40.441694099999999</v>
      </c>
      <c r="R824" s="77">
        <v>-79.990086099999999</v>
      </c>
      <c r="S824" s="77">
        <v>1680.0144462334499</v>
      </c>
      <c r="T824" s="77">
        <v>0.38346883115008401</v>
      </c>
      <c r="U824" s="77">
        <v>181</v>
      </c>
      <c r="V824" s="77">
        <v>338</v>
      </c>
      <c r="W824" s="77">
        <v>7.2730000000000003E-2</v>
      </c>
      <c r="X824" s="77">
        <v>0</v>
      </c>
      <c r="Y824" s="77">
        <v>0</v>
      </c>
      <c r="Z824" s="77">
        <v>0</v>
      </c>
      <c r="AA824" s="77">
        <v>322.56277367682202</v>
      </c>
      <c r="AB824" s="77">
        <v>0.45619883115008403</v>
      </c>
      <c r="AC824" s="77">
        <v>1136.5627736768199</v>
      </c>
      <c r="AE824" s="87" t="str">
        <f t="shared" si="248"/>
        <v>Domestic</v>
      </c>
      <c r="AF824" s="82" t="str">
        <f t="shared" si="249"/>
        <v>student</v>
      </c>
      <c r="AI824" s="82">
        <f>'GDP per Capita'!N824</f>
        <v>63809.64</v>
      </c>
      <c r="AJ824" s="82">
        <f t="shared" si="250"/>
        <v>63809.64</v>
      </c>
      <c r="AK824" s="82">
        <f t="shared" si="251"/>
        <v>63809.64</v>
      </c>
      <c r="AL824" s="88">
        <f t="shared" si="252"/>
        <v>1.781177222872312E-2</v>
      </c>
    </row>
    <row r="825" spans="1:38">
      <c r="A825" s="77" t="s">
        <v>278</v>
      </c>
      <c r="B825" s="77">
        <v>927</v>
      </c>
      <c r="C825" s="77">
        <v>42.735541599999998</v>
      </c>
      <c r="D825" s="77">
        <v>-84.485246900000007</v>
      </c>
      <c r="E825" s="77" t="s">
        <v>38</v>
      </c>
      <c r="F825" s="77">
        <v>295</v>
      </c>
      <c r="H825" s="77" t="s">
        <v>65</v>
      </c>
      <c r="I825" s="77">
        <v>2019</v>
      </c>
      <c r="J825" s="77">
        <v>295</v>
      </c>
      <c r="K825" s="77" t="s">
        <v>29</v>
      </c>
      <c r="L825" s="77" t="s">
        <v>29</v>
      </c>
      <c r="N825" s="77">
        <v>0</v>
      </c>
      <c r="O825" s="77">
        <v>0</v>
      </c>
      <c r="P825" s="77" t="s">
        <v>55</v>
      </c>
      <c r="Q825" s="77">
        <v>40.441694099999999</v>
      </c>
      <c r="R825" s="77">
        <v>-79.990086099999999</v>
      </c>
      <c r="S825" s="77">
        <v>904.92818131327203</v>
      </c>
      <c r="T825" s="77">
        <v>0.28112273940004501</v>
      </c>
      <c r="U825" s="77">
        <v>181</v>
      </c>
      <c r="V825" s="77">
        <v>338</v>
      </c>
      <c r="W825" s="77">
        <v>7.2730000000000003E-2</v>
      </c>
      <c r="X825" s="77">
        <v>0</v>
      </c>
      <c r="Y825" s="77">
        <v>0</v>
      </c>
      <c r="Z825" s="77">
        <v>0</v>
      </c>
      <c r="AA825" s="77">
        <v>173.74621081214801</v>
      </c>
      <c r="AB825" s="77">
        <v>0.35385273940004502</v>
      </c>
      <c r="AC825" s="77">
        <v>987.74621081214798</v>
      </c>
      <c r="AE825" s="87" t="str">
        <f t="shared" si="248"/>
        <v>Domestic</v>
      </c>
      <c r="AF825" s="82" t="str">
        <f t="shared" si="249"/>
        <v>student</v>
      </c>
      <c r="AI825" s="82">
        <f>'GDP per Capita'!N825</f>
        <v>63809.64</v>
      </c>
      <c r="AJ825" s="82">
        <f t="shared" si="250"/>
        <v>63809.64</v>
      </c>
      <c r="AK825" s="82">
        <f t="shared" si="251"/>
        <v>63809.64</v>
      </c>
      <c r="AL825" s="88">
        <f t="shared" si="252"/>
        <v>1.5479576609618045E-2</v>
      </c>
    </row>
    <row r="826" spans="1:38">
      <c r="A826" s="77" t="s">
        <v>303</v>
      </c>
      <c r="B826" s="77">
        <v>928</v>
      </c>
      <c r="C826" s="77">
        <v>53.535410999999897</v>
      </c>
      <c r="D826" s="77">
        <v>-113.507995999999</v>
      </c>
      <c r="E826" s="77" t="s">
        <v>38</v>
      </c>
      <c r="F826" s="77">
        <v>295</v>
      </c>
      <c r="H826" s="77" t="s">
        <v>65</v>
      </c>
      <c r="I826" s="77">
        <v>2019</v>
      </c>
      <c r="J826" s="77">
        <v>295</v>
      </c>
      <c r="K826" s="77" t="s">
        <v>320</v>
      </c>
      <c r="L826" s="77" t="s">
        <v>28</v>
      </c>
      <c r="N826" s="77">
        <v>0</v>
      </c>
      <c r="O826" s="77">
        <v>0</v>
      </c>
      <c r="P826" s="77" t="s">
        <v>55</v>
      </c>
      <c r="Q826" s="77">
        <v>40.441694099999999</v>
      </c>
      <c r="R826" s="77">
        <v>-79.990086099999999</v>
      </c>
      <c r="S826" s="77">
        <v>5782.3855462643696</v>
      </c>
      <c r="T826" s="77">
        <v>0.98257985337947895</v>
      </c>
      <c r="U826" s="77">
        <v>181</v>
      </c>
      <c r="V826" s="77">
        <v>338</v>
      </c>
      <c r="W826" s="77">
        <v>7.2730000000000003E-2</v>
      </c>
      <c r="X826" s="77">
        <v>0</v>
      </c>
      <c r="Y826" s="77">
        <v>0</v>
      </c>
      <c r="Z826" s="77">
        <v>0</v>
      </c>
      <c r="AA826" s="77">
        <v>693.88626555172402</v>
      </c>
      <c r="AB826" s="77">
        <v>1.05530985337947</v>
      </c>
      <c r="AC826" s="77">
        <v>1507.88626555172</v>
      </c>
      <c r="AE826" s="87" t="str">
        <f t="shared" si="248"/>
        <v>International</v>
      </c>
      <c r="AF826" s="82" t="str">
        <f t="shared" si="249"/>
        <v>student</v>
      </c>
      <c r="AI826" s="82">
        <f>'GDP per Capita'!N826</f>
        <v>49196.49</v>
      </c>
      <c r="AJ826" s="82">
        <f t="shared" si="250"/>
        <v>49196.49</v>
      </c>
      <c r="AK826" s="82">
        <f t="shared" si="251"/>
        <v>49196.49</v>
      </c>
      <c r="AL826" s="88">
        <f t="shared" si="252"/>
        <v>3.0650281464220722E-2</v>
      </c>
    </row>
    <row r="827" spans="1:38">
      <c r="A827" s="77" t="s">
        <v>34</v>
      </c>
      <c r="B827" s="77">
        <v>929</v>
      </c>
      <c r="C827" s="77">
        <v>0</v>
      </c>
      <c r="D827" s="77">
        <v>0</v>
      </c>
      <c r="E827" s="77" t="s">
        <v>37</v>
      </c>
      <c r="F827" s="77">
        <v>0</v>
      </c>
      <c r="H827" s="77" t="s">
        <v>67</v>
      </c>
      <c r="I827" s="77">
        <v>2019</v>
      </c>
      <c r="J827" s="77">
        <v>0</v>
      </c>
      <c r="K827" s="77" t="s">
        <v>34</v>
      </c>
      <c r="L827" s="77" t="s">
        <v>34</v>
      </c>
      <c r="N827" s="77">
        <v>0</v>
      </c>
      <c r="O827" s="77">
        <v>0</v>
      </c>
      <c r="P827" s="77" t="s">
        <v>55</v>
      </c>
      <c r="Q827" s="77">
        <v>40.441694099999999</v>
      </c>
      <c r="R827" s="77">
        <v>-79.990086099999999</v>
      </c>
      <c r="S827" s="77">
        <v>5908.0947126385499</v>
      </c>
      <c r="T827" s="77">
        <v>1.01046926557592</v>
      </c>
      <c r="U827" s="77">
        <v>171.73491773308899</v>
      </c>
      <c r="V827" s="77">
        <v>544.65930018416202</v>
      </c>
      <c r="W827" s="77">
        <v>0.117198434622467</v>
      </c>
      <c r="X827" s="77">
        <v>1</v>
      </c>
      <c r="Y827" s="77">
        <v>1</v>
      </c>
      <c r="Z827" s="77">
        <v>1</v>
      </c>
      <c r="AA827" s="77">
        <v>708.97136551662595</v>
      </c>
      <c r="AB827" s="77">
        <v>1.1276677001983899</v>
      </c>
      <c r="AC827" s="77">
        <v>1425.3655834338699</v>
      </c>
      <c r="AE827" s="87" t="str">
        <f t="shared" si="248"/>
        <v>Unknown</v>
      </c>
      <c r="AF827" s="82" t="str">
        <f t="shared" si="249"/>
        <v>non-student</v>
      </c>
      <c r="AI827" s="82" t="e">
        <f>'GDP per Capita'!N827</f>
        <v>#N/A</v>
      </c>
      <c r="AJ827" s="82" t="str">
        <f t="shared" si="250"/>
        <v/>
      </c>
      <c r="AK827" s="82">
        <f t="shared" si="251"/>
        <v>57550.842940441376</v>
      </c>
      <c r="AL827" s="88">
        <f t="shared" si="252"/>
        <v>2.4767067007323635E-2</v>
      </c>
    </row>
    <row r="828" spans="1:38">
      <c r="A828" s="77" t="s">
        <v>85</v>
      </c>
      <c r="B828" s="77">
        <v>930</v>
      </c>
      <c r="C828" s="77">
        <v>36.062584299999997</v>
      </c>
      <c r="D828" s="77">
        <v>-94.157432799999995</v>
      </c>
      <c r="E828" s="77" t="s">
        <v>37</v>
      </c>
      <c r="F828" s="77">
        <v>925</v>
      </c>
      <c r="H828" s="77" t="s">
        <v>66</v>
      </c>
      <c r="I828" s="77">
        <v>2019</v>
      </c>
      <c r="J828" s="77">
        <v>925</v>
      </c>
      <c r="K828" s="77" t="s">
        <v>29</v>
      </c>
      <c r="L828" s="77" t="s">
        <v>29</v>
      </c>
      <c r="N828" s="77">
        <v>0</v>
      </c>
      <c r="O828" s="77">
        <v>0</v>
      </c>
      <c r="P828" s="77" t="s">
        <v>55</v>
      </c>
      <c r="Q828" s="77">
        <v>40.441694099999999</v>
      </c>
      <c r="R828" s="77">
        <v>-79.990086099999999</v>
      </c>
      <c r="S828" s="77">
        <v>2655.1079008760798</v>
      </c>
      <c r="T828" s="77">
        <v>0.51222482734102903</v>
      </c>
      <c r="U828" s="77">
        <v>181</v>
      </c>
      <c r="V828" s="77">
        <v>676</v>
      </c>
      <c r="W828" s="77">
        <v>0.14546000000000001</v>
      </c>
      <c r="X828" s="77">
        <v>0</v>
      </c>
      <c r="Y828" s="77">
        <v>0</v>
      </c>
      <c r="Z828" s="77">
        <v>0</v>
      </c>
      <c r="AA828" s="77">
        <v>509.78071696820803</v>
      </c>
      <c r="AB828" s="77">
        <v>0.65768482734102895</v>
      </c>
      <c r="AC828" s="77">
        <v>2291.7807169682001</v>
      </c>
      <c r="AE828" s="87" t="str">
        <f t="shared" si="248"/>
        <v>Domestic</v>
      </c>
      <c r="AF828" s="82" t="str">
        <f t="shared" si="249"/>
        <v>non-student</v>
      </c>
      <c r="AI828" s="82">
        <f>'GDP per Capita'!N828</f>
        <v>63809.64</v>
      </c>
      <c r="AJ828" s="82">
        <f t="shared" si="250"/>
        <v>63809.64</v>
      </c>
      <c r="AK828" s="82">
        <f t="shared" si="251"/>
        <v>63809.64</v>
      </c>
      <c r="AL828" s="88">
        <f t="shared" si="252"/>
        <v>3.5915901060845981E-2</v>
      </c>
    </row>
    <row r="829" spans="1:38">
      <c r="A829" s="77" t="s">
        <v>34</v>
      </c>
      <c r="B829" s="77">
        <v>931</v>
      </c>
      <c r="C829" s="77">
        <v>0</v>
      </c>
      <c r="D829" s="77">
        <v>0</v>
      </c>
      <c r="E829" s="77" t="s">
        <v>40</v>
      </c>
      <c r="F829" s="77">
        <v>0</v>
      </c>
      <c r="H829" s="77" t="s">
        <v>67</v>
      </c>
      <c r="I829" s="77">
        <v>2019</v>
      </c>
      <c r="J829" s="77">
        <v>0</v>
      </c>
      <c r="K829" s="77" t="s">
        <v>34</v>
      </c>
      <c r="L829" s="77" t="s">
        <v>34</v>
      </c>
      <c r="N829" s="77">
        <v>0</v>
      </c>
      <c r="O829" s="77">
        <v>0</v>
      </c>
      <c r="P829" s="77" t="s">
        <v>55</v>
      </c>
      <c r="Q829" s="77">
        <v>40.441694099999999</v>
      </c>
      <c r="R829" s="77">
        <v>-79.990086099999999</v>
      </c>
      <c r="S829" s="77">
        <v>5908.0947126385499</v>
      </c>
      <c r="T829" s="77">
        <v>1.01046926557592</v>
      </c>
      <c r="U829" s="77">
        <v>171.73491773308899</v>
      </c>
      <c r="V829" s="77">
        <v>544.65930018416202</v>
      </c>
      <c r="W829" s="77">
        <v>0.117198434622467</v>
      </c>
      <c r="X829" s="77">
        <v>1</v>
      </c>
      <c r="Y829" s="77">
        <v>1</v>
      </c>
      <c r="Z829" s="77">
        <v>1</v>
      </c>
      <c r="AA829" s="77">
        <v>708.97136551662595</v>
      </c>
      <c r="AB829" s="77">
        <v>1.1276677001983899</v>
      </c>
      <c r="AC829" s="77">
        <v>1425.3655834338699</v>
      </c>
      <c r="AE829" s="87" t="str">
        <f t="shared" si="248"/>
        <v>Unknown</v>
      </c>
      <c r="AF829" s="82" t="str">
        <f t="shared" si="249"/>
        <v>non-student</v>
      </c>
      <c r="AI829" s="82" t="e">
        <f>'GDP per Capita'!N829</f>
        <v>#N/A</v>
      </c>
      <c r="AJ829" s="82" t="str">
        <f t="shared" si="250"/>
        <v/>
      </c>
      <c r="AK829" s="82">
        <f t="shared" si="251"/>
        <v>57550.842940441376</v>
      </c>
      <c r="AL829" s="88">
        <f t="shared" si="252"/>
        <v>2.4767067007323635E-2</v>
      </c>
    </row>
    <row r="830" spans="1:38">
      <c r="A830" s="77" t="s">
        <v>347</v>
      </c>
      <c r="B830" s="77">
        <v>932</v>
      </c>
      <c r="C830" s="77">
        <v>35.084103399999996</v>
      </c>
      <c r="D830" s="77">
        <v>-106.6509851</v>
      </c>
      <c r="E830" s="77" t="s">
        <v>41</v>
      </c>
      <c r="F830" s="77">
        <v>585</v>
      </c>
      <c r="H830" s="77" t="s">
        <v>64</v>
      </c>
      <c r="I830" s="77">
        <v>2019</v>
      </c>
      <c r="J830" s="77">
        <v>585</v>
      </c>
      <c r="K830" s="77" t="s">
        <v>29</v>
      </c>
      <c r="L830" s="77" t="s">
        <v>29</v>
      </c>
      <c r="N830" s="77">
        <v>0</v>
      </c>
      <c r="O830" s="77">
        <v>0</v>
      </c>
      <c r="P830" s="77" t="s">
        <v>55</v>
      </c>
      <c r="Q830" s="77">
        <v>40.441694099999999</v>
      </c>
      <c r="R830" s="77">
        <v>-79.990086099999999</v>
      </c>
      <c r="S830" s="77">
        <v>4816.1175172646299</v>
      </c>
      <c r="T830" s="77">
        <v>0.85189437270383594</v>
      </c>
      <c r="U830" s="77">
        <v>181</v>
      </c>
      <c r="V830" s="77">
        <v>676</v>
      </c>
      <c r="W830" s="77">
        <v>0.14546000000000001</v>
      </c>
      <c r="X830" s="77">
        <v>0</v>
      </c>
      <c r="Y830" s="77">
        <v>0</v>
      </c>
      <c r="Z830" s="77">
        <v>0</v>
      </c>
      <c r="AA830" s="77">
        <v>577.93410207175498</v>
      </c>
      <c r="AB830" s="77">
        <v>0.99735437270383698</v>
      </c>
      <c r="AC830" s="77">
        <v>2019.93410207175</v>
      </c>
      <c r="AE830" s="87" t="str">
        <f t="shared" si="248"/>
        <v>Domestic</v>
      </c>
      <c r="AF830" s="82" t="str">
        <f t="shared" si="249"/>
        <v>non-student</v>
      </c>
      <c r="AI830" s="82">
        <f>'GDP per Capita'!N830</f>
        <v>63809.64</v>
      </c>
      <c r="AJ830" s="82">
        <f t="shared" si="250"/>
        <v>63809.64</v>
      </c>
      <c r="AK830" s="82">
        <f t="shared" si="251"/>
        <v>63809.64</v>
      </c>
      <c r="AL830" s="88">
        <f t="shared" si="252"/>
        <v>3.1655626047596412E-2</v>
      </c>
    </row>
    <row r="831" spans="1:38">
      <c r="A831" s="77" t="s">
        <v>124</v>
      </c>
      <c r="B831" s="77">
        <v>933</v>
      </c>
      <c r="C831" s="77">
        <v>32.222876499999998</v>
      </c>
      <c r="D831" s="77">
        <v>-110.9748477</v>
      </c>
      <c r="E831" s="77" t="s">
        <v>37</v>
      </c>
      <c r="F831" s="77">
        <v>685</v>
      </c>
      <c r="H831" s="77" t="s">
        <v>64</v>
      </c>
      <c r="I831" s="77">
        <v>2019</v>
      </c>
      <c r="J831" s="77">
        <v>685</v>
      </c>
      <c r="K831" s="77" t="s">
        <v>29</v>
      </c>
      <c r="L831" s="77" t="s">
        <v>29</v>
      </c>
      <c r="N831" s="77">
        <v>0</v>
      </c>
      <c r="O831" s="77">
        <v>0</v>
      </c>
      <c r="P831" s="77" t="s">
        <v>55</v>
      </c>
      <c r="Q831" s="77">
        <v>40.441694099999999</v>
      </c>
      <c r="R831" s="77">
        <v>-79.990086099999999</v>
      </c>
      <c r="S831" s="77">
        <v>5809.37781890524</v>
      </c>
      <c r="T831" s="77">
        <v>0.98625411880461</v>
      </c>
      <c r="U831" s="77">
        <v>181</v>
      </c>
      <c r="V831" s="77">
        <v>676</v>
      </c>
      <c r="W831" s="77">
        <v>0.14546000000000001</v>
      </c>
      <c r="X831" s="77">
        <v>0</v>
      </c>
      <c r="Y831" s="77">
        <v>0</v>
      </c>
      <c r="Z831" s="77">
        <v>0</v>
      </c>
      <c r="AA831" s="77">
        <v>697.12533826862898</v>
      </c>
      <c r="AB831" s="77">
        <v>1.13171411880461</v>
      </c>
      <c r="AC831" s="77">
        <v>2239.12533826862</v>
      </c>
      <c r="AE831" s="87" t="str">
        <f t="shared" si="248"/>
        <v>Domestic</v>
      </c>
      <c r="AF831" s="82" t="str">
        <f t="shared" si="249"/>
        <v>non-student</v>
      </c>
      <c r="AI831" s="82">
        <f>'GDP per Capita'!N831</f>
        <v>63809.64</v>
      </c>
      <c r="AJ831" s="82">
        <f t="shared" si="250"/>
        <v>63809.64</v>
      </c>
      <c r="AK831" s="82">
        <f t="shared" si="251"/>
        <v>63809.64</v>
      </c>
      <c r="AL831" s="88">
        <f t="shared" si="252"/>
        <v>3.5090706330087741E-2</v>
      </c>
    </row>
    <row r="832" spans="1:38">
      <c r="A832" s="77" t="s">
        <v>143</v>
      </c>
      <c r="B832" s="77">
        <v>934</v>
      </c>
      <c r="C832" s="77">
        <v>39.526120599999999</v>
      </c>
      <c r="D832" s="77">
        <v>-119.81265809999999</v>
      </c>
      <c r="E832" s="77" t="s">
        <v>37</v>
      </c>
      <c r="F832" s="77">
        <v>525</v>
      </c>
      <c r="H832" s="77" t="s">
        <v>66</v>
      </c>
      <c r="I832" s="77">
        <v>2019</v>
      </c>
      <c r="J832" s="77">
        <v>525</v>
      </c>
      <c r="K832" s="77" t="s">
        <v>29</v>
      </c>
      <c r="L832" s="77" t="s">
        <v>29</v>
      </c>
      <c r="N832" s="77">
        <v>0</v>
      </c>
      <c r="O832" s="77">
        <v>0</v>
      </c>
      <c r="P832" s="77" t="s">
        <v>55</v>
      </c>
      <c r="Q832" s="77">
        <v>40.441694099999999</v>
      </c>
      <c r="R832" s="77">
        <v>-79.990086099999999</v>
      </c>
      <c r="S832" s="77">
        <v>6730.7759735359996</v>
      </c>
      <c r="T832" s="77">
        <v>1.1124474629321699</v>
      </c>
      <c r="U832" s="77">
        <v>181</v>
      </c>
      <c r="V832" s="77">
        <v>676</v>
      </c>
      <c r="W832" s="77">
        <v>0.14546000000000001</v>
      </c>
      <c r="X832" s="77">
        <v>0</v>
      </c>
      <c r="Y832" s="77">
        <v>0</v>
      </c>
      <c r="Z832" s="77">
        <v>0</v>
      </c>
      <c r="AA832" s="77">
        <v>807.69311682431999</v>
      </c>
      <c r="AB832" s="77">
        <v>1.25790746293217</v>
      </c>
      <c r="AC832" s="77">
        <v>2189.69311682432</v>
      </c>
      <c r="AE832" s="87" t="str">
        <f t="shared" si="248"/>
        <v>Domestic</v>
      </c>
      <c r="AF832" s="82" t="str">
        <f t="shared" si="249"/>
        <v>non-student</v>
      </c>
      <c r="AI832" s="82">
        <f>'GDP per Capita'!N832</f>
        <v>63809.64</v>
      </c>
      <c r="AJ832" s="82">
        <f t="shared" si="250"/>
        <v>63809.64</v>
      </c>
      <c r="AK832" s="82">
        <f t="shared" si="251"/>
        <v>63809.64</v>
      </c>
      <c r="AL832" s="88">
        <f t="shared" si="252"/>
        <v>3.4316023673293249E-2</v>
      </c>
    </row>
    <row r="833" spans="1:38">
      <c r="A833" s="77" t="s">
        <v>348</v>
      </c>
      <c r="B833" s="77">
        <v>935</v>
      </c>
      <c r="C833" s="77">
        <v>-37.943092399999998</v>
      </c>
      <c r="D833" s="77">
        <v>145.125236</v>
      </c>
      <c r="E833" s="77" t="s">
        <v>39</v>
      </c>
      <c r="F833" s="77">
        <v>1485</v>
      </c>
      <c r="H833" s="77" t="s">
        <v>64</v>
      </c>
      <c r="I833" s="77">
        <v>2019</v>
      </c>
      <c r="J833" s="77">
        <v>1485</v>
      </c>
      <c r="K833" s="77" t="s">
        <v>33</v>
      </c>
      <c r="L833" s="77" t="s">
        <v>816</v>
      </c>
      <c r="N833" s="77">
        <v>0</v>
      </c>
      <c r="O833" s="77">
        <v>0</v>
      </c>
      <c r="P833" s="77" t="s">
        <v>55</v>
      </c>
      <c r="Q833" s="77">
        <v>40.441694099999999</v>
      </c>
      <c r="R833" s="77">
        <v>-79.990086099999999</v>
      </c>
      <c r="S833" s="77">
        <v>32319.057255680698</v>
      </c>
      <c r="T833" s="77">
        <v>5.2146984888233101</v>
      </c>
      <c r="U833" s="77">
        <v>181</v>
      </c>
      <c r="V833" s="77">
        <v>676</v>
      </c>
      <c r="W833" s="77">
        <v>0.14546000000000001</v>
      </c>
      <c r="X833" s="77">
        <v>0</v>
      </c>
      <c r="Y833" s="77">
        <v>0</v>
      </c>
      <c r="Z833" s="77">
        <v>0</v>
      </c>
      <c r="AA833" s="77">
        <v>2957.1937388947899</v>
      </c>
      <c r="AB833" s="77">
        <v>5.36015848882331</v>
      </c>
      <c r="AC833" s="77">
        <v>5299.1937388947899</v>
      </c>
      <c r="AE833" s="87" t="str">
        <f t="shared" si="248"/>
        <v>International</v>
      </c>
      <c r="AF833" s="82" t="str">
        <f t="shared" si="249"/>
        <v>non-student</v>
      </c>
      <c r="AI833" s="82">
        <f>'GDP per Capita'!N833</f>
        <v>61250.7</v>
      </c>
      <c r="AJ833" s="82">
        <f t="shared" si="250"/>
        <v>61250.7</v>
      </c>
      <c r="AK833" s="82">
        <f t="shared" si="251"/>
        <v>61250.7</v>
      </c>
      <c r="AL833" s="88">
        <f t="shared" si="252"/>
        <v>8.6516460038738988E-2</v>
      </c>
    </row>
    <row r="834" spans="1:38">
      <c r="A834" s="77" t="s">
        <v>33</v>
      </c>
      <c r="B834" s="77">
        <v>936</v>
      </c>
      <c r="C834" s="77">
        <v>-24.776108600000001</v>
      </c>
      <c r="D834" s="77">
        <v>134.755</v>
      </c>
      <c r="E834" s="77" t="s">
        <v>37</v>
      </c>
      <c r="F834" s="77">
        <v>585</v>
      </c>
      <c r="H834" s="77" t="s">
        <v>64</v>
      </c>
      <c r="I834" s="77">
        <v>2019</v>
      </c>
      <c r="J834" s="77">
        <v>585</v>
      </c>
      <c r="K834" s="77" t="s">
        <v>33</v>
      </c>
      <c r="L834" s="77" t="s">
        <v>816</v>
      </c>
      <c r="N834" s="77">
        <v>0</v>
      </c>
      <c r="O834" s="77">
        <v>0</v>
      </c>
      <c r="P834" s="77" t="s">
        <v>55</v>
      </c>
      <c r="Q834" s="77">
        <v>40.441694099999999</v>
      </c>
      <c r="R834" s="77">
        <v>-79.990086099999999</v>
      </c>
      <c r="S834" s="77">
        <v>32714.154438227499</v>
      </c>
      <c r="T834" s="77">
        <v>5.2870853686942203</v>
      </c>
      <c r="U834" s="77">
        <v>181</v>
      </c>
      <c r="V834" s="77">
        <v>676</v>
      </c>
      <c r="W834" s="77">
        <v>0.14546000000000001</v>
      </c>
      <c r="X834" s="77">
        <v>0</v>
      </c>
      <c r="Y834" s="77">
        <v>0</v>
      </c>
      <c r="Z834" s="77">
        <v>0</v>
      </c>
      <c r="AA834" s="77">
        <v>2993.3451310978198</v>
      </c>
      <c r="AB834" s="77">
        <v>5.4325453686942202</v>
      </c>
      <c r="AC834" s="77">
        <v>4435.3451310978198</v>
      </c>
      <c r="AE834" s="87" t="str">
        <f t="shared" si="248"/>
        <v>International</v>
      </c>
      <c r="AF834" s="82" t="str">
        <f t="shared" si="249"/>
        <v>non-student</v>
      </c>
      <c r="AI834" s="82">
        <f>'GDP per Capita'!N834</f>
        <v>61250.7</v>
      </c>
      <c r="AJ834" s="82">
        <f t="shared" si="250"/>
        <v>61250.7</v>
      </c>
      <c r="AK834" s="82">
        <f t="shared" si="251"/>
        <v>61250.7</v>
      </c>
      <c r="AL834" s="88">
        <f t="shared" si="252"/>
        <v>7.2412970481934416E-2</v>
      </c>
    </row>
    <row r="835" spans="1:38">
      <c r="A835" s="77" t="s">
        <v>167</v>
      </c>
      <c r="B835" s="77">
        <v>937</v>
      </c>
      <c r="C835" s="77">
        <v>47.603832099999998</v>
      </c>
      <c r="D835" s="77">
        <v>-122.3300624</v>
      </c>
      <c r="E835" s="77" t="s">
        <v>37</v>
      </c>
      <c r="F835" s="77">
        <v>525</v>
      </c>
      <c r="H835" s="77" t="s">
        <v>66</v>
      </c>
      <c r="I835" s="77">
        <v>2019</v>
      </c>
      <c r="J835" s="77">
        <v>525</v>
      </c>
      <c r="K835" s="77" t="s">
        <v>29</v>
      </c>
      <c r="L835" s="77" t="s">
        <v>29</v>
      </c>
      <c r="N835" s="77">
        <v>0</v>
      </c>
      <c r="O835" s="77">
        <v>0</v>
      </c>
      <c r="P835" s="77" t="s">
        <v>55</v>
      </c>
      <c r="Q835" s="77">
        <v>40.441694099999999</v>
      </c>
      <c r="R835" s="77">
        <v>-79.990086099999999</v>
      </c>
      <c r="S835" s="77">
        <v>6864.8387620707199</v>
      </c>
      <c r="T835" s="77">
        <v>1.13093318757798</v>
      </c>
      <c r="U835" s="77">
        <v>181</v>
      </c>
      <c r="V835" s="77">
        <v>676</v>
      </c>
      <c r="W835" s="77">
        <v>0.14546000000000001</v>
      </c>
      <c r="X835" s="77">
        <v>0</v>
      </c>
      <c r="Y835" s="77">
        <v>0</v>
      </c>
      <c r="Z835" s="77">
        <v>0</v>
      </c>
      <c r="AA835" s="77">
        <v>823.78065144848699</v>
      </c>
      <c r="AB835" s="77">
        <v>1.2763931875779799</v>
      </c>
      <c r="AC835" s="77">
        <v>2205.7806514484801</v>
      </c>
      <c r="AE835" s="87" t="str">
        <f t="shared" ref="AE835:AE898" si="253">IF(K835&lt;&gt;"USA",IF(K835&lt;&gt;"Unknown","International","Unknown"),"Domestic")</f>
        <v>Domestic</v>
      </c>
      <c r="AF835" s="82" t="str">
        <f t="shared" ref="AF835:AF898" si="254">IF(E835="Undergraduate Student","student",IF(E835="Graduate Student","student","non-student"))</f>
        <v>non-student</v>
      </c>
      <c r="AI835" s="82">
        <f>'GDP per Capita'!N835</f>
        <v>63809.64</v>
      </c>
      <c r="AJ835" s="82">
        <f t="shared" ref="AJ835:AJ898" si="255">IFERROR(AI835,"")</f>
        <v>63809.64</v>
      </c>
      <c r="AK835" s="82">
        <f t="shared" ref="AK835:AK898" si="256">IFERROR(AI835,AVERAGE(AJ$2:AJ$2538))</f>
        <v>63809.64</v>
      </c>
      <c r="AL835" s="88">
        <f t="shared" ref="AL835:AL898" si="257">AC835/AK835</f>
        <v>3.4568141294144268E-2</v>
      </c>
    </row>
    <row r="836" spans="1:38">
      <c r="A836" s="77" t="s">
        <v>114</v>
      </c>
      <c r="B836" s="77">
        <v>938</v>
      </c>
      <c r="C836" s="77">
        <v>41.489982699999999</v>
      </c>
      <c r="D836" s="77">
        <v>-71.313770700000006</v>
      </c>
      <c r="E836" s="77" t="s">
        <v>42</v>
      </c>
      <c r="F836" s="77">
        <v>1485</v>
      </c>
      <c r="H836" s="77" t="s">
        <v>64</v>
      </c>
      <c r="I836" s="77">
        <v>2019</v>
      </c>
      <c r="J836" s="77">
        <v>1485</v>
      </c>
      <c r="K836" s="77" t="s">
        <v>29</v>
      </c>
      <c r="L836" s="77" t="s">
        <v>29</v>
      </c>
      <c r="N836" s="77">
        <v>0</v>
      </c>
      <c r="O836" s="77">
        <v>0</v>
      </c>
      <c r="P836" s="77" t="s">
        <v>55</v>
      </c>
      <c r="Q836" s="77">
        <v>40.441694099999999</v>
      </c>
      <c r="R836" s="77">
        <v>-79.990086099999999</v>
      </c>
      <c r="S836" s="77">
        <v>1474.8635187709399</v>
      </c>
      <c r="T836" s="77">
        <v>0.35637972301468701</v>
      </c>
      <c r="U836" s="77">
        <v>181</v>
      </c>
      <c r="V836" s="77">
        <v>676</v>
      </c>
      <c r="W836" s="77">
        <v>0.14546000000000001</v>
      </c>
      <c r="X836" s="77">
        <v>0</v>
      </c>
      <c r="Y836" s="77">
        <v>0</v>
      </c>
      <c r="Z836" s="77">
        <v>0</v>
      </c>
      <c r="AA836" s="77">
        <v>283.173795604021</v>
      </c>
      <c r="AB836" s="77">
        <v>0.50183972301468704</v>
      </c>
      <c r="AC836" s="77">
        <v>2625.1737956040201</v>
      </c>
      <c r="AE836" s="87" t="str">
        <f t="shared" si="253"/>
        <v>Domestic</v>
      </c>
      <c r="AF836" s="82" t="str">
        <f t="shared" si="254"/>
        <v>non-student</v>
      </c>
      <c r="AI836" s="82">
        <f>'GDP per Capita'!N836</f>
        <v>63809.64</v>
      </c>
      <c r="AJ836" s="82">
        <f t="shared" si="255"/>
        <v>63809.64</v>
      </c>
      <c r="AK836" s="82">
        <f t="shared" si="256"/>
        <v>63809.64</v>
      </c>
      <c r="AL836" s="88">
        <f t="shared" si="257"/>
        <v>4.1140708451011795E-2</v>
      </c>
    </row>
    <row r="837" spans="1:38">
      <c r="A837" s="77" t="s">
        <v>89</v>
      </c>
      <c r="B837" s="77">
        <v>939</v>
      </c>
      <c r="C837" s="77">
        <v>39.962260100000002</v>
      </c>
      <c r="D837" s="77">
        <v>-83.000706499999893</v>
      </c>
      <c r="E837" s="77" t="s">
        <v>37</v>
      </c>
      <c r="F837" s="77">
        <v>525</v>
      </c>
      <c r="H837" s="77" t="s">
        <v>66</v>
      </c>
      <c r="I837" s="77">
        <v>2019</v>
      </c>
      <c r="J837" s="77">
        <v>525</v>
      </c>
      <c r="K837" s="77" t="s">
        <v>29</v>
      </c>
      <c r="L837" s="77" t="s">
        <v>29</v>
      </c>
      <c r="N837" s="77">
        <v>0</v>
      </c>
      <c r="O837" s="77">
        <v>0</v>
      </c>
      <c r="P837" s="77" t="s">
        <v>55</v>
      </c>
      <c r="Q837" s="77">
        <v>40.441694099999999</v>
      </c>
      <c r="R837" s="77">
        <v>-79.990086099999999</v>
      </c>
      <c r="S837" s="77">
        <v>522.33975484254802</v>
      </c>
      <c r="T837" s="77">
        <v>0.23060393656445599</v>
      </c>
      <c r="U837" s="77">
        <v>181</v>
      </c>
      <c r="V837" s="77">
        <v>676</v>
      </c>
      <c r="W837" s="77">
        <v>0.14546000000000001</v>
      </c>
      <c r="X837" s="77">
        <v>0</v>
      </c>
      <c r="Y837" s="77">
        <v>0</v>
      </c>
      <c r="Z837" s="77">
        <v>0</v>
      </c>
      <c r="AA837" s="77">
        <v>100.289232929769</v>
      </c>
      <c r="AB837" s="77">
        <v>0.37606393656445603</v>
      </c>
      <c r="AC837" s="77">
        <v>1482.2892329297599</v>
      </c>
      <c r="AE837" s="87" t="str">
        <f t="shared" si="253"/>
        <v>Domestic</v>
      </c>
      <c r="AF837" s="82" t="str">
        <f t="shared" si="254"/>
        <v>non-student</v>
      </c>
      <c r="AI837" s="82">
        <f>'GDP per Capita'!N837</f>
        <v>63809.64</v>
      </c>
      <c r="AJ837" s="82">
        <f t="shared" si="255"/>
        <v>63809.64</v>
      </c>
      <c r="AK837" s="82">
        <f t="shared" si="256"/>
        <v>63809.64</v>
      </c>
      <c r="AL837" s="88">
        <f t="shared" si="257"/>
        <v>2.3229863590043132E-2</v>
      </c>
    </row>
    <row r="838" spans="1:38">
      <c r="A838" s="77" t="s">
        <v>106</v>
      </c>
      <c r="B838" s="77">
        <v>940</v>
      </c>
      <c r="C838" s="77">
        <v>34.053690899999999</v>
      </c>
      <c r="D838" s="77">
        <v>-118.2427666</v>
      </c>
      <c r="E838" s="77" t="s">
        <v>37</v>
      </c>
      <c r="F838" s="77">
        <v>585</v>
      </c>
      <c r="H838" s="77" t="s">
        <v>64</v>
      </c>
      <c r="I838" s="77">
        <v>2019</v>
      </c>
      <c r="J838" s="77">
        <v>585</v>
      </c>
      <c r="K838" s="77" t="s">
        <v>29</v>
      </c>
      <c r="L838" s="77" t="s">
        <v>29</v>
      </c>
      <c r="N838" s="77">
        <v>0</v>
      </c>
      <c r="O838" s="77">
        <v>0</v>
      </c>
      <c r="P838" s="77" t="s">
        <v>55</v>
      </c>
      <c r="Q838" s="77">
        <v>40.441694099999999</v>
      </c>
      <c r="R838" s="77">
        <v>-79.990086099999999</v>
      </c>
      <c r="S838" s="77">
        <v>6863.4431563278204</v>
      </c>
      <c r="T838" s="77">
        <v>1.1307405863679401</v>
      </c>
      <c r="U838" s="77">
        <v>181</v>
      </c>
      <c r="V838" s="77">
        <v>676</v>
      </c>
      <c r="W838" s="77">
        <v>0.14546000000000001</v>
      </c>
      <c r="X838" s="77">
        <v>0</v>
      </c>
      <c r="Y838" s="77">
        <v>0</v>
      </c>
      <c r="Z838" s="77">
        <v>0</v>
      </c>
      <c r="AA838" s="77">
        <v>823.61317875933798</v>
      </c>
      <c r="AB838" s="77">
        <v>1.27620058636794</v>
      </c>
      <c r="AC838" s="77">
        <v>2265.6131787593299</v>
      </c>
      <c r="AE838" s="87" t="str">
        <f t="shared" si="253"/>
        <v>Domestic</v>
      </c>
      <c r="AF838" s="82" t="str">
        <f t="shared" si="254"/>
        <v>non-student</v>
      </c>
      <c r="AI838" s="82">
        <f>'GDP per Capita'!N838</f>
        <v>63809.64</v>
      </c>
      <c r="AJ838" s="82">
        <f t="shared" si="255"/>
        <v>63809.64</v>
      </c>
      <c r="AK838" s="82">
        <f t="shared" si="256"/>
        <v>63809.64</v>
      </c>
      <c r="AL838" s="88">
        <f t="shared" si="257"/>
        <v>3.5505813522209655E-2</v>
      </c>
    </row>
    <row r="839" spans="1:38">
      <c r="A839" s="77" t="s">
        <v>201</v>
      </c>
      <c r="B839" s="77">
        <v>941</v>
      </c>
      <c r="C839" s="77">
        <v>39.629680899999997</v>
      </c>
      <c r="D839" s="77">
        <v>-79.955943700000006</v>
      </c>
      <c r="E839" s="77" t="s">
        <v>41</v>
      </c>
      <c r="F839" s="77">
        <v>585</v>
      </c>
      <c r="H839" s="77" t="s">
        <v>64</v>
      </c>
      <c r="I839" s="77">
        <v>2019</v>
      </c>
      <c r="J839" s="77">
        <v>585</v>
      </c>
      <c r="K839" s="77" t="s">
        <v>29</v>
      </c>
      <c r="L839" s="77" t="s">
        <v>29</v>
      </c>
      <c r="N839" s="77">
        <v>0</v>
      </c>
      <c r="O839" s="77">
        <v>1</v>
      </c>
      <c r="P839" s="77" t="s">
        <v>55</v>
      </c>
      <c r="Q839" s="77">
        <v>40.441694099999999</v>
      </c>
      <c r="R839" s="77">
        <v>-79.990086099999999</v>
      </c>
      <c r="S839" s="77">
        <v>180.67729835997599</v>
      </c>
      <c r="T839" s="77">
        <v>0</v>
      </c>
      <c r="U839" s="77">
        <v>0</v>
      </c>
      <c r="V839" s="77">
        <v>0</v>
      </c>
      <c r="W839" s="77">
        <v>0</v>
      </c>
      <c r="X839" s="77">
        <v>0</v>
      </c>
      <c r="Y839" s="77">
        <v>0</v>
      </c>
      <c r="Z839" s="77">
        <v>0</v>
      </c>
      <c r="AA839" s="77">
        <v>0</v>
      </c>
      <c r="AB839" s="77">
        <v>0</v>
      </c>
      <c r="AC839" s="77">
        <v>585</v>
      </c>
      <c r="AE839" s="87" t="str">
        <f t="shared" si="253"/>
        <v>Domestic</v>
      </c>
      <c r="AF839" s="82" t="str">
        <f t="shared" si="254"/>
        <v>non-student</v>
      </c>
      <c r="AI839" s="82">
        <f>'GDP per Capita'!N839</f>
        <v>63809.64</v>
      </c>
      <c r="AJ839" s="82">
        <f t="shared" si="255"/>
        <v>63809.64</v>
      </c>
      <c r="AK839" s="82">
        <f t="shared" si="256"/>
        <v>63809.64</v>
      </c>
      <c r="AL839" s="88">
        <f t="shared" si="257"/>
        <v>9.1678937539845084E-3</v>
      </c>
    </row>
    <row r="840" spans="1:38">
      <c r="A840" s="77" t="s">
        <v>142</v>
      </c>
      <c r="B840" s="77">
        <v>942</v>
      </c>
      <c r="C840" s="77">
        <v>40.441694099999999</v>
      </c>
      <c r="D840" s="77">
        <v>-79.9900860999999</v>
      </c>
      <c r="E840" s="77" t="s">
        <v>37</v>
      </c>
      <c r="F840" s="77">
        <v>585</v>
      </c>
      <c r="H840" s="77" t="s">
        <v>64</v>
      </c>
      <c r="I840" s="77">
        <v>2019</v>
      </c>
      <c r="J840" s="77">
        <v>585</v>
      </c>
      <c r="K840" s="77" t="s">
        <v>29</v>
      </c>
      <c r="L840" s="77" t="s">
        <v>29</v>
      </c>
      <c r="N840" s="77">
        <v>0</v>
      </c>
      <c r="O840" s="77">
        <v>1</v>
      </c>
      <c r="P840" s="77" t="s">
        <v>55</v>
      </c>
      <c r="Q840" s="77">
        <v>40.441694099999999</v>
      </c>
      <c r="R840" s="77">
        <v>-79.990086099999999</v>
      </c>
      <c r="S840" s="77">
        <v>4.3065651728936996E-12</v>
      </c>
      <c r="T840" s="77">
        <v>0</v>
      </c>
      <c r="U840" s="77">
        <v>0</v>
      </c>
      <c r="V840" s="77">
        <v>0</v>
      </c>
      <c r="W840" s="77">
        <v>0</v>
      </c>
      <c r="X840" s="77">
        <v>0</v>
      </c>
      <c r="Y840" s="77">
        <v>0</v>
      </c>
      <c r="Z840" s="77">
        <v>0</v>
      </c>
      <c r="AA840" s="77">
        <v>0</v>
      </c>
      <c r="AB840" s="77">
        <v>0</v>
      </c>
      <c r="AC840" s="77">
        <v>585</v>
      </c>
      <c r="AE840" s="87" t="str">
        <f t="shared" si="253"/>
        <v>Domestic</v>
      </c>
      <c r="AF840" s="82" t="str">
        <f t="shared" si="254"/>
        <v>non-student</v>
      </c>
      <c r="AI840" s="82">
        <f>'GDP per Capita'!N840</f>
        <v>63809.64</v>
      </c>
      <c r="AJ840" s="82">
        <f t="shared" si="255"/>
        <v>63809.64</v>
      </c>
      <c r="AK840" s="82">
        <f t="shared" si="256"/>
        <v>63809.64</v>
      </c>
      <c r="AL840" s="88">
        <f t="shared" si="257"/>
        <v>9.1678937539845084E-3</v>
      </c>
    </row>
    <row r="841" spans="1:38">
      <c r="A841" s="77" t="s">
        <v>202</v>
      </c>
      <c r="B841" s="77">
        <v>943</v>
      </c>
      <c r="C841" s="77">
        <v>40.857877199999997</v>
      </c>
      <c r="D841" s="77">
        <v>-74.425986599999902</v>
      </c>
      <c r="E841" s="77" t="s">
        <v>42</v>
      </c>
      <c r="F841" s="77">
        <v>585</v>
      </c>
      <c r="I841" s="77">
        <v>2019</v>
      </c>
      <c r="J841" s="77">
        <v>585</v>
      </c>
      <c r="K841" s="77" t="s">
        <v>29</v>
      </c>
      <c r="L841" s="77" t="s">
        <v>29</v>
      </c>
      <c r="N841" s="77">
        <v>0</v>
      </c>
      <c r="O841" s="77">
        <v>0</v>
      </c>
      <c r="P841" s="77" t="s">
        <v>55</v>
      </c>
      <c r="Q841" s="77">
        <v>40.441694099999999</v>
      </c>
      <c r="R841" s="77">
        <v>-79.990086099999999</v>
      </c>
      <c r="S841" s="77">
        <v>943.21184150149497</v>
      </c>
      <c r="T841" s="77">
        <v>0.28617789671025101</v>
      </c>
      <c r="U841" s="77">
        <v>181</v>
      </c>
      <c r="V841" s="77">
        <v>676</v>
      </c>
      <c r="W841" s="77">
        <v>0.14546000000000001</v>
      </c>
      <c r="X841" s="77">
        <v>0</v>
      </c>
      <c r="Y841" s="77">
        <v>0</v>
      </c>
      <c r="Z841" s="77">
        <v>0</v>
      </c>
      <c r="AA841" s="77">
        <v>181.096673568287</v>
      </c>
      <c r="AB841" s="77">
        <v>0.43163789671025099</v>
      </c>
      <c r="AC841" s="77">
        <v>1623.09667356828</v>
      </c>
      <c r="AE841" s="87" t="str">
        <f t="shared" si="253"/>
        <v>Domestic</v>
      </c>
      <c r="AF841" s="82" t="str">
        <f t="shared" si="254"/>
        <v>non-student</v>
      </c>
      <c r="AI841" s="82">
        <f>'GDP per Capita'!N841</f>
        <v>63809.64</v>
      </c>
      <c r="AJ841" s="82">
        <f t="shared" si="255"/>
        <v>63809.64</v>
      </c>
      <c r="AK841" s="82">
        <f t="shared" si="256"/>
        <v>63809.64</v>
      </c>
      <c r="AL841" s="88">
        <f t="shared" si="257"/>
        <v>2.5436543343110539E-2</v>
      </c>
    </row>
    <row r="842" spans="1:38">
      <c r="A842" s="77" t="s">
        <v>204</v>
      </c>
      <c r="B842" s="77">
        <v>944</v>
      </c>
      <c r="C842" s="77">
        <v>36.010356199999997</v>
      </c>
      <c r="D842" s="77">
        <v>-84.269644900000003</v>
      </c>
      <c r="E842" s="77" t="s">
        <v>41</v>
      </c>
      <c r="F842" s="77">
        <v>1135</v>
      </c>
      <c r="H842" s="77" t="s">
        <v>64</v>
      </c>
      <c r="I842" s="77">
        <v>2019</v>
      </c>
      <c r="J842" s="77">
        <v>1135</v>
      </c>
      <c r="K842" s="77" t="s">
        <v>29</v>
      </c>
      <c r="L842" s="77" t="s">
        <v>29</v>
      </c>
      <c r="N842" s="77">
        <v>0</v>
      </c>
      <c r="O842" s="77">
        <v>0</v>
      </c>
      <c r="P842" s="77" t="s">
        <v>55</v>
      </c>
      <c r="Q842" s="77">
        <v>40.441694099999999</v>
      </c>
      <c r="R842" s="77">
        <v>-79.990086099999999</v>
      </c>
      <c r="S842" s="77">
        <v>1236.6395476796299</v>
      </c>
      <c r="T842" s="77">
        <v>0.32492349226225598</v>
      </c>
      <c r="U842" s="77">
        <v>181</v>
      </c>
      <c r="V842" s="77">
        <v>676</v>
      </c>
      <c r="W842" s="77">
        <v>0.14546000000000001</v>
      </c>
      <c r="X842" s="77">
        <v>0</v>
      </c>
      <c r="Y842" s="77">
        <v>0</v>
      </c>
      <c r="Z842" s="77">
        <v>0</v>
      </c>
      <c r="AA842" s="77">
        <v>237.43479315449</v>
      </c>
      <c r="AB842" s="77">
        <v>0.47038349226225601</v>
      </c>
      <c r="AC842" s="77">
        <v>2229.4347931544899</v>
      </c>
      <c r="AE842" s="87" t="str">
        <f t="shared" si="253"/>
        <v>Domestic</v>
      </c>
      <c r="AF842" s="82" t="str">
        <f t="shared" si="254"/>
        <v>non-student</v>
      </c>
      <c r="AI842" s="82">
        <f>'GDP per Capita'!N842</f>
        <v>63809.64</v>
      </c>
      <c r="AJ842" s="82">
        <f t="shared" si="255"/>
        <v>63809.64</v>
      </c>
      <c r="AK842" s="82">
        <f t="shared" si="256"/>
        <v>63809.64</v>
      </c>
      <c r="AL842" s="88">
        <f t="shared" si="257"/>
        <v>3.4938839854832121E-2</v>
      </c>
    </row>
    <row r="843" spans="1:38">
      <c r="A843" s="77" t="s">
        <v>349</v>
      </c>
      <c r="B843" s="77">
        <v>945</v>
      </c>
      <c r="C843" s="77">
        <v>45.452798000000001</v>
      </c>
      <c r="D843" s="77">
        <v>-62.790513599999997</v>
      </c>
      <c r="E843" s="77" t="s">
        <v>42</v>
      </c>
      <c r="F843" s="77">
        <v>685</v>
      </c>
      <c r="H843" s="77" t="s">
        <v>64</v>
      </c>
      <c r="I843" s="77">
        <v>2019</v>
      </c>
      <c r="J843" s="77">
        <v>685</v>
      </c>
      <c r="K843" s="77" t="s">
        <v>320</v>
      </c>
      <c r="L843" s="77" t="s">
        <v>28</v>
      </c>
      <c r="N843" s="77">
        <v>0</v>
      </c>
      <c r="O843" s="77">
        <v>0</v>
      </c>
      <c r="P843" s="77" t="s">
        <v>55</v>
      </c>
      <c r="Q843" s="77">
        <v>40.441694099999999</v>
      </c>
      <c r="R843" s="77">
        <v>-79.990086099999999</v>
      </c>
      <c r="S843" s="77">
        <v>3005.9324843343302</v>
      </c>
      <c r="T843" s="77">
        <v>0.56386945350186002</v>
      </c>
      <c r="U843" s="77">
        <v>181</v>
      </c>
      <c r="V843" s="77">
        <v>676</v>
      </c>
      <c r="W843" s="77">
        <v>0.14546000000000001</v>
      </c>
      <c r="X843" s="77">
        <v>0</v>
      </c>
      <c r="Y843" s="77">
        <v>0</v>
      </c>
      <c r="Z843" s="77">
        <v>0</v>
      </c>
      <c r="AA843" s="77">
        <v>577.139036992191</v>
      </c>
      <c r="AB843" s="77">
        <v>0.70932945350186005</v>
      </c>
      <c r="AC843" s="77">
        <v>2119.1390369921901</v>
      </c>
      <c r="AE843" s="87" t="str">
        <f t="shared" si="253"/>
        <v>International</v>
      </c>
      <c r="AF843" s="82" t="str">
        <f t="shared" si="254"/>
        <v>non-student</v>
      </c>
      <c r="AI843" s="82">
        <f>'GDP per Capita'!N843</f>
        <v>49196.49</v>
      </c>
      <c r="AJ843" s="82">
        <f t="shared" si="255"/>
        <v>49196.49</v>
      </c>
      <c r="AK843" s="82">
        <f t="shared" si="256"/>
        <v>49196.49</v>
      </c>
      <c r="AL843" s="88">
        <f t="shared" si="257"/>
        <v>4.3075004680053194E-2</v>
      </c>
    </row>
    <row r="844" spans="1:38">
      <c r="A844" s="77" t="s">
        <v>350</v>
      </c>
      <c r="B844" s="77">
        <v>946</v>
      </c>
      <c r="C844" s="77">
        <v>42.368565799999999</v>
      </c>
      <c r="D844" s="77">
        <v>-72.505713999999998</v>
      </c>
      <c r="E844" s="77" t="s">
        <v>43</v>
      </c>
      <c r="F844" s="77">
        <v>0</v>
      </c>
      <c r="H844" s="77" t="s">
        <v>63</v>
      </c>
      <c r="I844" s="77">
        <v>2019</v>
      </c>
      <c r="J844" s="77">
        <v>0</v>
      </c>
      <c r="K844" s="77" t="s">
        <v>29</v>
      </c>
      <c r="L844" s="77" t="s">
        <v>29</v>
      </c>
      <c r="N844" s="77">
        <v>0</v>
      </c>
      <c r="O844" s="77">
        <v>0</v>
      </c>
      <c r="P844" s="77" t="s">
        <v>55</v>
      </c>
      <c r="Q844" s="77">
        <v>40.441694099999999</v>
      </c>
      <c r="R844" s="77">
        <v>-79.990086099999999</v>
      </c>
      <c r="S844" s="77">
        <v>1319.3676026416399</v>
      </c>
      <c r="T844" s="77">
        <v>0.33584729969718202</v>
      </c>
      <c r="U844" s="77">
        <v>181</v>
      </c>
      <c r="V844" s="77">
        <v>676</v>
      </c>
      <c r="W844" s="77">
        <v>0.14546000000000001</v>
      </c>
      <c r="X844" s="77">
        <v>0</v>
      </c>
      <c r="Y844" s="77">
        <v>0</v>
      </c>
      <c r="Z844" s="77">
        <v>0</v>
      </c>
      <c r="AA844" s="77">
        <v>253.31857970719599</v>
      </c>
      <c r="AB844" s="77">
        <v>0.481307299697182</v>
      </c>
      <c r="AC844" s="77">
        <v>1110.3185797071901</v>
      </c>
      <c r="AE844" s="87" t="str">
        <f t="shared" si="253"/>
        <v>Domestic</v>
      </c>
      <c r="AF844" s="82" t="str">
        <f t="shared" si="254"/>
        <v>non-student</v>
      </c>
      <c r="AI844" s="82">
        <f>'GDP per Capita'!N844</f>
        <v>63809.64</v>
      </c>
      <c r="AJ844" s="82">
        <f t="shared" si="255"/>
        <v>63809.64</v>
      </c>
      <c r="AK844" s="82">
        <f t="shared" si="256"/>
        <v>63809.64</v>
      </c>
      <c r="AL844" s="88">
        <f t="shared" si="257"/>
        <v>1.7400483370650425E-2</v>
      </c>
    </row>
    <row r="845" spans="1:38">
      <c r="A845" s="77" t="s">
        <v>128</v>
      </c>
      <c r="B845" s="77">
        <v>947</v>
      </c>
      <c r="C845" s="77">
        <v>46.230215149999999</v>
      </c>
      <c r="D845" s="77">
        <v>7.3637051847831998</v>
      </c>
      <c r="E845" s="77" t="s">
        <v>38</v>
      </c>
      <c r="F845" s="77">
        <v>0</v>
      </c>
      <c r="H845" s="77" t="s">
        <v>62</v>
      </c>
      <c r="I845" s="77">
        <v>2019</v>
      </c>
      <c r="J845" s="77">
        <v>0</v>
      </c>
      <c r="K845" s="77" t="s">
        <v>575</v>
      </c>
      <c r="L845" s="77" t="s">
        <v>31</v>
      </c>
      <c r="N845" s="77">
        <v>0</v>
      </c>
      <c r="O845" s="77">
        <v>0</v>
      </c>
      <c r="P845" s="77" t="s">
        <v>55</v>
      </c>
      <c r="Q845" s="77">
        <v>40.441694099999999</v>
      </c>
      <c r="R845" s="77">
        <v>-79.990086099999999</v>
      </c>
      <c r="S845" s="77">
        <v>13450.111645655399</v>
      </c>
      <c r="T845" s="77">
        <v>2.0779567215417698</v>
      </c>
      <c r="U845" s="77">
        <v>181</v>
      </c>
      <c r="V845" s="77">
        <v>338</v>
      </c>
      <c r="W845" s="77">
        <v>7.2730000000000003E-2</v>
      </c>
      <c r="X845" s="77">
        <v>0</v>
      </c>
      <c r="Y845" s="77">
        <v>0</v>
      </c>
      <c r="Z845" s="77">
        <v>0</v>
      </c>
      <c r="AA845" s="77">
        <v>1412.2617227938099</v>
      </c>
      <c r="AB845" s="77">
        <v>2.1506867215417702</v>
      </c>
      <c r="AC845" s="77">
        <v>1931.2617227938099</v>
      </c>
      <c r="AE845" s="87" t="str">
        <f t="shared" si="253"/>
        <v>International</v>
      </c>
      <c r="AF845" s="82" t="str">
        <f t="shared" si="254"/>
        <v>student</v>
      </c>
      <c r="AI845" s="82">
        <f>'GDP per Capita'!N845</f>
        <v>84665.279999999999</v>
      </c>
      <c r="AJ845" s="82">
        <f t="shared" si="255"/>
        <v>84665.279999999999</v>
      </c>
      <c r="AK845" s="82">
        <f t="shared" si="256"/>
        <v>84665.279999999999</v>
      </c>
      <c r="AL845" s="88">
        <f t="shared" si="257"/>
        <v>2.2810551418406811E-2</v>
      </c>
    </row>
    <row r="846" spans="1:38">
      <c r="A846" s="77" t="s">
        <v>351</v>
      </c>
      <c r="B846" s="77">
        <v>948</v>
      </c>
      <c r="C846" s="77">
        <v>52.069020500000001</v>
      </c>
      <c r="D846" s="77">
        <v>-0.60793169999999996</v>
      </c>
      <c r="E846" s="77" t="s">
        <v>39</v>
      </c>
      <c r="F846" s="77">
        <v>1335</v>
      </c>
      <c r="H846" s="77" t="s">
        <v>64</v>
      </c>
      <c r="I846" s="77">
        <v>2019</v>
      </c>
      <c r="J846" s="77">
        <v>1335</v>
      </c>
      <c r="K846" s="77" t="s">
        <v>416</v>
      </c>
      <c r="L846" s="77" t="s">
        <v>31</v>
      </c>
      <c r="N846" s="77">
        <v>0</v>
      </c>
      <c r="O846" s="77">
        <v>0</v>
      </c>
      <c r="P846" s="77" t="s">
        <v>55</v>
      </c>
      <c r="Q846" s="77">
        <v>40.441694099999999</v>
      </c>
      <c r="R846" s="77">
        <v>-79.990086099999999</v>
      </c>
      <c r="S846" s="77">
        <v>11849.899904738</v>
      </c>
      <c r="T846" s="77">
        <v>1.8408023024771301</v>
      </c>
      <c r="U846" s="77">
        <v>181</v>
      </c>
      <c r="V846" s="77">
        <v>676</v>
      </c>
      <c r="W846" s="77">
        <v>0.14546000000000001</v>
      </c>
      <c r="X846" s="77">
        <v>0</v>
      </c>
      <c r="Y846" s="77">
        <v>0</v>
      </c>
      <c r="Z846" s="77">
        <v>0</v>
      </c>
      <c r="AA846" s="77">
        <v>1244.23948999749</v>
      </c>
      <c r="AB846" s="77">
        <v>1.98626230247713</v>
      </c>
      <c r="AC846" s="77">
        <v>3436.2394899974902</v>
      </c>
      <c r="AE846" s="87" t="str">
        <f t="shared" si="253"/>
        <v>International</v>
      </c>
      <c r="AF846" s="82" t="str">
        <f t="shared" si="254"/>
        <v>non-student</v>
      </c>
      <c r="AI846" s="82">
        <f>'GDP per Capita'!N846</f>
        <v>40800.480000000003</v>
      </c>
      <c r="AJ846" s="82">
        <f t="shared" si="255"/>
        <v>40800.480000000003</v>
      </c>
      <c r="AK846" s="82">
        <f t="shared" si="256"/>
        <v>40800.480000000003</v>
      </c>
      <c r="AL846" s="88">
        <f t="shared" si="257"/>
        <v>8.422056529720949E-2</v>
      </c>
    </row>
    <row r="847" spans="1:38">
      <c r="A847" s="77" t="s">
        <v>176</v>
      </c>
      <c r="B847" s="77">
        <v>949</v>
      </c>
      <c r="C847" s="77">
        <v>34.685074899999996</v>
      </c>
      <c r="D847" s="77">
        <v>-82.836411099999907</v>
      </c>
      <c r="E847" s="77" t="s">
        <v>37</v>
      </c>
      <c r="F847" s="77">
        <v>525</v>
      </c>
      <c r="H847" s="77" t="s">
        <v>66</v>
      </c>
      <c r="I847" s="77">
        <v>2019</v>
      </c>
      <c r="J847" s="77">
        <v>525</v>
      </c>
      <c r="K847" s="77" t="s">
        <v>29</v>
      </c>
      <c r="L847" s="77" t="s">
        <v>29</v>
      </c>
      <c r="N847" s="77">
        <v>0</v>
      </c>
      <c r="O847" s="77">
        <v>0</v>
      </c>
      <c r="P847" s="77" t="s">
        <v>55</v>
      </c>
      <c r="Q847" s="77">
        <v>40.441694099999999</v>
      </c>
      <c r="R847" s="77">
        <v>-79.990086099999999</v>
      </c>
      <c r="S847" s="77">
        <v>1374.8125302779699</v>
      </c>
      <c r="T847" s="77">
        <v>0.34316851271277499</v>
      </c>
      <c r="U847" s="77">
        <v>181</v>
      </c>
      <c r="V847" s="77">
        <v>676</v>
      </c>
      <c r="W847" s="77">
        <v>0.14546000000000001</v>
      </c>
      <c r="X847" s="77">
        <v>0</v>
      </c>
      <c r="Y847" s="77">
        <v>0</v>
      </c>
      <c r="Z847" s="77">
        <v>0</v>
      </c>
      <c r="AA847" s="77">
        <v>263.96400581337002</v>
      </c>
      <c r="AB847" s="77">
        <v>0.48862851271277502</v>
      </c>
      <c r="AC847" s="77">
        <v>1645.96400581337</v>
      </c>
      <c r="AE847" s="87" t="str">
        <f t="shared" si="253"/>
        <v>Domestic</v>
      </c>
      <c r="AF847" s="82" t="str">
        <f t="shared" si="254"/>
        <v>non-student</v>
      </c>
      <c r="AI847" s="82">
        <f>'GDP per Capita'!N847</f>
        <v>63809.64</v>
      </c>
      <c r="AJ847" s="82">
        <f t="shared" si="255"/>
        <v>63809.64</v>
      </c>
      <c r="AK847" s="82">
        <f t="shared" si="256"/>
        <v>63809.64</v>
      </c>
      <c r="AL847" s="88">
        <f t="shared" si="257"/>
        <v>2.5794911330221736E-2</v>
      </c>
    </row>
    <row r="848" spans="1:38">
      <c r="A848" s="77" t="s">
        <v>176</v>
      </c>
      <c r="B848" s="77">
        <v>950</v>
      </c>
      <c r="C848" s="77">
        <v>34.685074899999996</v>
      </c>
      <c r="D848" s="77">
        <v>-82.836411099999907</v>
      </c>
      <c r="E848" s="77" t="s">
        <v>38</v>
      </c>
      <c r="F848" s="77">
        <v>525</v>
      </c>
      <c r="H848" s="77" t="s">
        <v>61</v>
      </c>
      <c r="I848" s="77">
        <v>2019</v>
      </c>
      <c r="J848" s="77">
        <v>525</v>
      </c>
      <c r="K848" s="77" t="s">
        <v>29</v>
      </c>
      <c r="L848" s="77" t="s">
        <v>29</v>
      </c>
      <c r="N848" s="77">
        <v>0</v>
      </c>
      <c r="O848" s="77">
        <v>0</v>
      </c>
      <c r="P848" s="77" t="s">
        <v>55</v>
      </c>
      <c r="Q848" s="77">
        <v>40.441694099999999</v>
      </c>
      <c r="R848" s="77">
        <v>-79.990086099999999</v>
      </c>
      <c r="S848" s="77">
        <v>1374.8125302779699</v>
      </c>
      <c r="T848" s="77">
        <v>0.34316851271277499</v>
      </c>
      <c r="U848" s="77">
        <v>181</v>
      </c>
      <c r="V848" s="77">
        <v>338</v>
      </c>
      <c r="W848" s="77">
        <v>7.2730000000000003E-2</v>
      </c>
      <c r="X848" s="77">
        <v>0</v>
      </c>
      <c r="Y848" s="77">
        <v>0</v>
      </c>
      <c r="Z848" s="77">
        <v>0</v>
      </c>
      <c r="AA848" s="77">
        <v>263.96400581337002</v>
      </c>
      <c r="AB848" s="77">
        <v>0.415898512712775</v>
      </c>
      <c r="AC848" s="77">
        <v>1307.96400581337</v>
      </c>
      <c r="AE848" s="87" t="str">
        <f t="shared" si="253"/>
        <v>Domestic</v>
      </c>
      <c r="AF848" s="82" t="str">
        <f t="shared" si="254"/>
        <v>student</v>
      </c>
      <c r="AI848" s="82">
        <f>'GDP per Capita'!N848</f>
        <v>63809.64</v>
      </c>
      <c r="AJ848" s="82">
        <f t="shared" si="255"/>
        <v>63809.64</v>
      </c>
      <c r="AK848" s="82">
        <f t="shared" si="256"/>
        <v>63809.64</v>
      </c>
      <c r="AL848" s="88">
        <f t="shared" si="257"/>
        <v>2.0497906050141797E-2</v>
      </c>
    </row>
    <row r="849" spans="1:38">
      <c r="A849" s="77" t="s">
        <v>204</v>
      </c>
      <c r="B849" s="77">
        <v>951</v>
      </c>
      <c r="C849" s="77">
        <v>36.010356199999997</v>
      </c>
      <c r="D849" s="77">
        <v>-84.269644900000003</v>
      </c>
      <c r="E849" s="77" t="s">
        <v>43</v>
      </c>
      <c r="F849" s="77">
        <v>585</v>
      </c>
      <c r="H849" s="77" t="s">
        <v>64</v>
      </c>
      <c r="I849" s="77">
        <v>2019</v>
      </c>
      <c r="J849" s="77">
        <v>585</v>
      </c>
      <c r="K849" s="77" t="s">
        <v>29</v>
      </c>
      <c r="L849" s="77" t="s">
        <v>29</v>
      </c>
      <c r="N849" s="77">
        <v>0</v>
      </c>
      <c r="O849" s="77">
        <v>0</v>
      </c>
      <c r="P849" s="77" t="s">
        <v>55</v>
      </c>
      <c r="Q849" s="77">
        <v>40.441694099999999</v>
      </c>
      <c r="R849" s="77">
        <v>-79.990086099999999</v>
      </c>
      <c r="S849" s="77">
        <v>1236.6395476796299</v>
      </c>
      <c r="T849" s="77">
        <v>0.32492349226225598</v>
      </c>
      <c r="U849" s="77">
        <v>181</v>
      </c>
      <c r="V849" s="77">
        <v>676</v>
      </c>
      <c r="W849" s="77">
        <v>0.14546000000000001</v>
      </c>
      <c r="X849" s="77">
        <v>0</v>
      </c>
      <c r="Y849" s="77">
        <v>0</v>
      </c>
      <c r="Z849" s="77">
        <v>0</v>
      </c>
      <c r="AA849" s="77">
        <v>237.43479315449</v>
      </c>
      <c r="AB849" s="77">
        <v>0.47038349226225601</v>
      </c>
      <c r="AC849" s="77">
        <v>1679.4347931544901</v>
      </c>
      <c r="AE849" s="87" t="str">
        <f t="shared" si="253"/>
        <v>Domestic</v>
      </c>
      <c r="AF849" s="82" t="str">
        <f t="shared" si="254"/>
        <v>non-student</v>
      </c>
      <c r="AI849" s="82">
        <f>'GDP per Capita'!N849</f>
        <v>63809.64</v>
      </c>
      <c r="AJ849" s="82">
        <f t="shared" si="255"/>
        <v>63809.64</v>
      </c>
      <c r="AK849" s="82">
        <f t="shared" si="256"/>
        <v>63809.64</v>
      </c>
      <c r="AL849" s="88">
        <f t="shared" si="257"/>
        <v>2.6319452564761221E-2</v>
      </c>
    </row>
    <row r="850" spans="1:38">
      <c r="A850" s="77" t="s">
        <v>303</v>
      </c>
      <c r="B850" s="77">
        <v>952</v>
      </c>
      <c r="C850" s="77">
        <v>53.535410999999897</v>
      </c>
      <c r="D850" s="77">
        <v>-113.507995999999</v>
      </c>
      <c r="E850" s="77" t="s">
        <v>38</v>
      </c>
      <c r="F850" s="77">
        <v>295</v>
      </c>
      <c r="H850" s="77" t="s">
        <v>65</v>
      </c>
      <c r="I850" s="77">
        <v>2019</v>
      </c>
      <c r="J850" s="77">
        <v>295</v>
      </c>
      <c r="K850" s="77" t="s">
        <v>320</v>
      </c>
      <c r="L850" s="77" t="s">
        <v>28</v>
      </c>
      <c r="N850" s="77">
        <v>0</v>
      </c>
      <c r="O850" s="77">
        <v>0</v>
      </c>
      <c r="P850" s="77" t="s">
        <v>55</v>
      </c>
      <c r="Q850" s="77">
        <v>40.441694099999999</v>
      </c>
      <c r="R850" s="77">
        <v>-79.990086099999999</v>
      </c>
      <c r="S850" s="77">
        <v>5782.3855462643696</v>
      </c>
      <c r="T850" s="77">
        <v>0.98257985337947895</v>
      </c>
      <c r="U850" s="77">
        <v>181</v>
      </c>
      <c r="V850" s="77">
        <v>338</v>
      </c>
      <c r="W850" s="77">
        <v>7.2730000000000003E-2</v>
      </c>
      <c r="X850" s="77">
        <v>0</v>
      </c>
      <c r="Y850" s="77">
        <v>0</v>
      </c>
      <c r="Z850" s="77">
        <v>0</v>
      </c>
      <c r="AA850" s="77">
        <v>693.88626555172402</v>
      </c>
      <c r="AB850" s="77">
        <v>1.05530985337947</v>
      </c>
      <c r="AC850" s="77">
        <v>1507.88626555172</v>
      </c>
      <c r="AE850" s="87" t="str">
        <f t="shared" si="253"/>
        <v>International</v>
      </c>
      <c r="AF850" s="82" t="str">
        <f t="shared" si="254"/>
        <v>student</v>
      </c>
      <c r="AI850" s="82">
        <f>'GDP per Capita'!N850</f>
        <v>49196.49</v>
      </c>
      <c r="AJ850" s="82">
        <f t="shared" si="255"/>
        <v>49196.49</v>
      </c>
      <c r="AK850" s="82">
        <f t="shared" si="256"/>
        <v>49196.49</v>
      </c>
      <c r="AL850" s="88">
        <f t="shared" si="257"/>
        <v>3.0650281464220722E-2</v>
      </c>
    </row>
    <row r="851" spans="1:38">
      <c r="A851" s="77" t="s">
        <v>352</v>
      </c>
      <c r="B851" s="77">
        <v>953</v>
      </c>
      <c r="C851" s="77">
        <v>34.650640000000003</v>
      </c>
      <c r="D851" s="77">
        <v>135.46957</v>
      </c>
      <c r="E851" s="77" t="s">
        <v>42</v>
      </c>
      <c r="F851" s="77">
        <v>585</v>
      </c>
      <c r="H851" s="77" t="s">
        <v>64</v>
      </c>
      <c r="I851" s="77">
        <v>2019</v>
      </c>
      <c r="J851" s="77">
        <v>585</v>
      </c>
      <c r="K851" s="77" t="s">
        <v>585</v>
      </c>
      <c r="L851" s="77" t="s">
        <v>30</v>
      </c>
      <c r="N851" s="77">
        <v>0</v>
      </c>
      <c r="O851" s="77">
        <v>0</v>
      </c>
      <c r="P851" s="77" t="s">
        <v>55</v>
      </c>
      <c r="Q851" s="77">
        <v>40.441694099999999</v>
      </c>
      <c r="R851" s="77">
        <v>-79.990086099999999</v>
      </c>
      <c r="S851" s="77">
        <v>21819.542571289301</v>
      </c>
      <c r="T851" s="77">
        <v>3.3918457253258798</v>
      </c>
      <c r="U851" s="77">
        <v>181</v>
      </c>
      <c r="V851" s="77">
        <v>676</v>
      </c>
      <c r="W851" s="77">
        <v>0.14546000000000001</v>
      </c>
      <c r="X851" s="77">
        <v>0</v>
      </c>
      <c r="Y851" s="77">
        <v>0</v>
      </c>
      <c r="Z851" s="77">
        <v>0</v>
      </c>
      <c r="AA851" s="77">
        <v>1996.4881452729701</v>
      </c>
      <c r="AB851" s="77">
        <v>3.5373057253258802</v>
      </c>
      <c r="AC851" s="77">
        <v>3438.4881452729701</v>
      </c>
      <c r="AE851" s="87" t="str">
        <f t="shared" si="253"/>
        <v>International</v>
      </c>
      <c r="AF851" s="82" t="str">
        <f t="shared" si="254"/>
        <v>non-student</v>
      </c>
      <c r="AI851" s="82">
        <f>'GDP per Capita'!N851</f>
        <v>41314.410000000003</v>
      </c>
      <c r="AJ851" s="82">
        <f t="shared" si="255"/>
        <v>41314.410000000003</v>
      </c>
      <c r="AK851" s="82">
        <f t="shared" si="256"/>
        <v>41314.410000000003</v>
      </c>
      <c r="AL851" s="88">
        <f t="shared" si="257"/>
        <v>8.3227332673344964E-2</v>
      </c>
    </row>
    <row r="852" spans="1:38">
      <c r="A852" s="77" t="s">
        <v>205</v>
      </c>
      <c r="B852" s="77">
        <v>954</v>
      </c>
      <c r="C852" s="77">
        <v>39.167039600000003</v>
      </c>
      <c r="D852" s="77">
        <v>-86.534288099999998</v>
      </c>
      <c r="E852" s="77" t="s">
        <v>42</v>
      </c>
      <c r="F852" s="77">
        <v>1235</v>
      </c>
      <c r="H852" s="77" t="s">
        <v>64</v>
      </c>
      <c r="I852" s="77">
        <v>2019</v>
      </c>
      <c r="J852" s="77">
        <v>1235</v>
      </c>
      <c r="K852" s="77" t="s">
        <v>29</v>
      </c>
      <c r="L852" s="77" t="s">
        <v>29</v>
      </c>
      <c r="N852" s="77">
        <v>0</v>
      </c>
      <c r="O852" s="77">
        <v>0</v>
      </c>
      <c r="P852" s="77" t="s">
        <v>55</v>
      </c>
      <c r="Q852" s="77">
        <v>40.441694099999999</v>
      </c>
      <c r="R852" s="77">
        <v>-79.990086099999999</v>
      </c>
      <c r="S852" s="77">
        <v>1153.12787513697</v>
      </c>
      <c r="T852" s="77">
        <v>0.31389621221990899</v>
      </c>
      <c r="U852" s="77">
        <v>181</v>
      </c>
      <c r="V852" s="77">
        <v>676</v>
      </c>
      <c r="W852" s="77">
        <v>0.14546000000000001</v>
      </c>
      <c r="X852" s="77">
        <v>0</v>
      </c>
      <c r="Y852" s="77">
        <v>0</v>
      </c>
      <c r="Z852" s="77">
        <v>0</v>
      </c>
      <c r="AA852" s="77">
        <v>221.40055202629799</v>
      </c>
      <c r="AB852" s="77">
        <v>0.45935621221990902</v>
      </c>
      <c r="AC852" s="77">
        <v>2313.4005520262899</v>
      </c>
      <c r="AE852" s="87" t="str">
        <f t="shared" si="253"/>
        <v>Domestic</v>
      </c>
      <c r="AF852" s="82" t="str">
        <f t="shared" si="254"/>
        <v>non-student</v>
      </c>
      <c r="AI852" s="82">
        <f>'GDP per Capita'!N852</f>
        <v>63809.64</v>
      </c>
      <c r="AJ852" s="82">
        <f t="shared" si="255"/>
        <v>63809.64</v>
      </c>
      <c r="AK852" s="82">
        <f t="shared" si="256"/>
        <v>63809.64</v>
      </c>
      <c r="AL852" s="88">
        <f t="shared" si="257"/>
        <v>3.6254718754506213E-2</v>
      </c>
    </row>
    <row r="853" spans="1:38">
      <c r="A853" s="77" t="s">
        <v>206</v>
      </c>
      <c r="B853" s="77">
        <v>955</v>
      </c>
      <c r="C853" s="77">
        <v>63.430565799999997</v>
      </c>
      <c r="D853" s="77">
        <v>10.3951929</v>
      </c>
      <c r="E853" s="77" t="s">
        <v>38</v>
      </c>
      <c r="F853" s="77">
        <v>295</v>
      </c>
      <c r="H853" s="77" t="s">
        <v>65</v>
      </c>
      <c r="I853" s="77">
        <v>2019</v>
      </c>
      <c r="J853" s="77">
        <v>295</v>
      </c>
      <c r="K853" s="77" t="s">
        <v>579</v>
      </c>
      <c r="L853" s="77" t="s">
        <v>31</v>
      </c>
      <c r="N853" s="77">
        <v>0</v>
      </c>
      <c r="O853" s="77">
        <v>0</v>
      </c>
      <c r="P853" s="77" t="s">
        <v>55</v>
      </c>
      <c r="Q853" s="77">
        <v>40.441694099999999</v>
      </c>
      <c r="R853" s="77">
        <v>-79.990086099999999</v>
      </c>
      <c r="S853" s="77">
        <v>12164.387496449201</v>
      </c>
      <c r="T853" s="77">
        <v>1.8870536724615701</v>
      </c>
      <c r="U853" s="77">
        <v>181</v>
      </c>
      <c r="V853" s="77">
        <v>338</v>
      </c>
      <c r="W853" s="77">
        <v>7.2730000000000003E-2</v>
      </c>
      <c r="X853" s="77">
        <v>0</v>
      </c>
      <c r="Y853" s="77">
        <v>0</v>
      </c>
      <c r="Z853" s="77">
        <v>0</v>
      </c>
      <c r="AA853" s="77">
        <v>1277.2606871271701</v>
      </c>
      <c r="AB853" s="77">
        <v>1.95978367246157</v>
      </c>
      <c r="AC853" s="77">
        <v>2091.2606871271701</v>
      </c>
      <c r="AE853" s="87" t="str">
        <f t="shared" si="253"/>
        <v>International</v>
      </c>
      <c r="AF853" s="82" t="str">
        <f t="shared" si="254"/>
        <v>student</v>
      </c>
      <c r="AI853" s="82">
        <f>'GDP per Capita'!N853</f>
        <v>76817.740000000005</v>
      </c>
      <c r="AJ853" s="82">
        <f t="shared" si="255"/>
        <v>76817.740000000005</v>
      </c>
      <c r="AK853" s="82">
        <f t="shared" si="256"/>
        <v>76817.740000000005</v>
      </c>
      <c r="AL853" s="88">
        <f t="shared" si="257"/>
        <v>2.722366847979607E-2</v>
      </c>
    </row>
    <row r="854" spans="1:38">
      <c r="A854" s="77" t="s">
        <v>207</v>
      </c>
      <c r="B854" s="77">
        <v>956</v>
      </c>
      <c r="C854" s="77">
        <v>33.749098699999998</v>
      </c>
      <c r="D854" s="77">
        <v>-84.390184899999994</v>
      </c>
      <c r="E854" s="77" t="s">
        <v>38</v>
      </c>
      <c r="F854" s="77">
        <v>295</v>
      </c>
      <c r="H854" s="77" t="s">
        <v>65</v>
      </c>
      <c r="I854" s="77">
        <v>2019</v>
      </c>
      <c r="J854" s="77">
        <v>295</v>
      </c>
      <c r="K854" s="77" t="s">
        <v>29</v>
      </c>
      <c r="L854" s="77" t="s">
        <v>29</v>
      </c>
      <c r="N854" s="77">
        <v>0</v>
      </c>
      <c r="O854" s="77">
        <v>0</v>
      </c>
      <c r="P854" s="77" t="s">
        <v>55</v>
      </c>
      <c r="Q854" s="77">
        <v>40.441694099999999</v>
      </c>
      <c r="R854" s="77">
        <v>-79.990086099999999</v>
      </c>
      <c r="S854" s="77">
        <v>1680.0144462334499</v>
      </c>
      <c r="T854" s="77">
        <v>0.38346883115008401</v>
      </c>
      <c r="U854" s="77">
        <v>181</v>
      </c>
      <c r="V854" s="77">
        <v>338</v>
      </c>
      <c r="W854" s="77">
        <v>7.2730000000000003E-2</v>
      </c>
      <c r="X854" s="77">
        <v>0</v>
      </c>
      <c r="Y854" s="77">
        <v>0</v>
      </c>
      <c r="Z854" s="77">
        <v>0</v>
      </c>
      <c r="AA854" s="77">
        <v>322.56277367682202</v>
      </c>
      <c r="AB854" s="77">
        <v>0.45619883115008403</v>
      </c>
      <c r="AC854" s="77">
        <v>1136.5627736768199</v>
      </c>
      <c r="AE854" s="87" t="str">
        <f t="shared" si="253"/>
        <v>Domestic</v>
      </c>
      <c r="AF854" s="82" t="str">
        <f t="shared" si="254"/>
        <v>student</v>
      </c>
      <c r="AI854" s="82">
        <f>'GDP per Capita'!N854</f>
        <v>63809.64</v>
      </c>
      <c r="AJ854" s="82">
        <f t="shared" si="255"/>
        <v>63809.64</v>
      </c>
      <c r="AK854" s="82">
        <f t="shared" si="256"/>
        <v>63809.64</v>
      </c>
      <c r="AL854" s="88">
        <f t="shared" si="257"/>
        <v>1.781177222872312E-2</v>
      </c>
    </row>
    <row r="855" spans="1:38">
      <c r="A855" s="77" t="s">
        <v>195</v>
      </c>
      <c r="B855" s="77">
        <v>957</v>
      </c>
      <c r="C855" s="77">
        <v>39.331993400000002</v>
      </c>
      <c r="D855" s="77">
        <v>16.184382800000002</v>
      </c>
      <c r="E855" s="77" t="s">
        <v>39</v>
      </c>
      <c r="F855" s="77">
        <v>585</v>
      </c>
      <c r="H855" s="77" t="s">
        <v>64</v>
      </c>
      <c r="I855" s="77">
        <v>2019</v>
      </c>
      <c r="J855" s="77">
        <v>585</v>
      </c>
      <c r="K855" s="77" t="s">
        <v>557</v>
      </c>
      <c r="L855" s="77" t="s">
        <v>31</v>
      </c>
      <c r="N855" s="77">
        <v>0</v>
      </c>
      <c r="O855" s="77">
        <v>0</v>
      </c>
      <c r="P855" s="77" t="s">
        <v>55</v>
      </c>
      <c r="Q855" s="77">
        <v>40.441694099999999</v>
      </c>
      <c r="R855" s="77">
        <v>-79.990086099999999</v>
      </c>
      <c r="S855" s="77">
        <v>15488.5482718125</v>
      </c>
      <c r="T855" s="77">
        <v>2.3865925334894702</v>
      </c>
      <c r="U855" s="77">
        <v>181</v>
      </c>
      <c r="V855" s="77">
        <v>676</v>
      </c>
      <c r="W855" s="77">
        <v>0.14546000000000001</v>
      </c>
      <c r="X855" s="77">
        <v>0</v>
      </c>
      <c r="Y855" s="77">
        <v>0</v>
      </c>
      <c r="Z855" s="77">
        <v>0</v>
      </c>
      <c r="AA855" s="77">
        <v>1626.2975685403101</v>
      </c>
      <c r="AB855" s="77">
        <v>2.5320525334894701</v>
      </c>
      <c r="AC855" s="77">
        <v>3068.2975685403098</v>
      </c>
      <c r="AE855" s="87" t="str">
        <f t="shared" si="253"/>
        <v>International</v>
      </c>
      <c r="AF855" s="82" t="str">
        <f t="shared" si="254"/>
        <v>non-student</v>
      </c>
      <c r="AI855" s="82">
        <f>'GDP per Capita'!N855</f>
        <v>34671.17</v>
      </c>
      <c r="AJ855" s="82">
        <f t="shared" si="255"/>
        <v>34671.17</v>
      </c>
      <c r="AK855" s="82">
        <f t="shared" si="256"/>
        <v>34671.17</v>
      </c>
      <c r="AL855" s="88">
        <f t="shared" si="257"/>
        <v>8.8497087595841448E-2</v>
      </c>
    </row>
    <row r="856" spans="1:38">
      <c r="A856" s="77" t="s">
        <v>106</v>
      </c>
      <c r="B856" s="77">
        <v>958</v>
      </c>
      <c r="C856" s="77">
        <v>34.053690899999999</v>
      </c>
      <c r="D856" s="77">
        <v>-118.2427666</v>
      </c>
      <c r="E856" s="77" t="s">
        <v>37</v>
      </c>
      <c r="F856" s="77">
        <v>585</v>
      </c>
      <c r="H856" s="77" t="s">
        <v>64</v>
      </c>
      <c r="I856" s="77">
        <v>2019</v>
      </c>
      <c r="J856" s="77">
        <v>585</v>
      </c>
      <c r="K856" s="77" t="s">
        <v>29</v>
      </c>
      <c r="L856" s="77" t="s">
        <v>29</v>
      </c>
      <c r="N856" s="77">
        <v>0</v>
      </c>
      <c r="O856" s="77">
        <v>0</v>
      </c>
      <c r="P856" s="77" t="s">
        <v>55</v>
      </c>
      <c r="Q856" s="77">
        <v>40.441694099999999</v>
      </c>
      <c r="R856" s="77">
        <v>-79.990086099999999</v>
      </c>
      <c r="S856" s="77">
        <v>6863.4431563278204</v>
      </c>
      <c r="T856" s="77">
        <v>1.1307405863679401</v>
      </c>
      <c r="U856" s="77">
        <v>181</v>
      </c>
      <c r="V856" s="77">
        <v>676</v>
      </c>
      <c r="W856" s="77">
        <v>0.14546000000000001</v>
      </c>
      <c r="X856" s="77">
        <v>0</v>
      </c>
      <c r="Y856" s="77">
        <v>0</v>
      </c>
      <c r="Z856" s="77">
        <v>0</v>
      </c>
      <c r="AA856" s="77">
        <v>823.61317875933798</v>
      </c>
      <c r="AB856" s="77">
        <v>1.27620058636794</v>
      </c>
      <c r="AC856" s="77">
        <v>2265.6131787593299</v>
      </c>
      <c r="AE856" s="87" t="str">
        <f t="shared" si="253"/>
        <v>Domestic</v>
      </c>
      <c r="AF856" s="82" t="str">
        <f t="shared" si="254"/>
        <v>non-student</v>
      </c>
      <c r="AI856" s="82">
        <f>'GDP per Capita'!N856</f>
        <v>63809.64</v>
      </c>
      <c r="AJ856" s="82">
        <f t="shared" si="255"/>
        <v>63809.64</v>
      </c>
      <c r="AK856" s="82">
        <f t="shared" si="256"/>
        <v>63809.64</v>
      </c>
      <c r="AL856" s="88">
        <f t="shared" si="257"/>
        <v>3.5505813522209655E-2</v>
      </c>
    </row>
    <row r="857" spans="1:38">
      <c r="A857" s="77" t="s">
        <v>85</v>
      </c>
      <c r="B857" s="77">
        <v>959</v>
      </c>
      <c r="C857" s="77">
        <v>36.062584299999997</v>
      </c>
      <c r="D857" s="77">
        <v>-94.157432799999995</v>
      </c>
      <c r="E857" s="77" t="s">
        <v>38</v>
      </c>
      <c r="F857" s="77">
        <v>275</v>
      </c>
      <c r="H857" s="77" t="s">
        <v>61</v>
      </c>
      <c r="I857" s="77">
        <v>2019</v>
      </c>
      <c r="J857" s="77">
        <v>275</v>
      </c>
      <c r="K857" s="77" t="s">
        <v>29</v>
      </c>
      <c r="L857" s="77" t="s">
        <v>29</v>
      </c>
      <c r="N857" s="77">
        <v>0</v>
      </c>
      <c r="O857" s="77">
        <v>0</v>
      </c>
      <c r="P857" s="77" t="s">
        <v>55</v>
      </c>
      <c r="Q857" s="77">
        <v>40.441694099999999</v>
      </c>
      <c r="R857" s="77">
        <v>-79.990086099999999</v>
      </c>
      <c r="S857" s="77">
        <v>2655.1079008760798</v>
      </c>
      <c r="T857" s="77">
        <v>0.51222482734102903</v>
      </c>
      <c r="U857" s="77">
        <v>181</v>
      </c>
      <c r="V857" s="77">
        <v>338</v>
      </c>
      <c r="W857" s="77">
        <v>7.2730000000000003E-2</v>
      </c>
      <c r="X857" s="77">
        <v>0</v>
      </c>
      <c r="Y857" s="77">
        <v>0</v>
      </c>
      <c r="Z857" s="77">
        <v>0</v>
      </c>
      <c r="AA857" s="77">
        <v>509.78071696820803</v>
      </c>
      <c r="AB857" s="77">
        <v>0.58495482734102899</v>
      </c>
      <c r="AC857" s="77">
        <v>1303.7807169682001</v>
      </c>
      <c r="AE857" s="87" t="str">
        <f t="shared" si="253"/>
        <v>Domestic</v>
      </c>
      <c r="AF857" s="82" t="str">
        <f t="shared" si="254"/>
        <v>student</v>
      </c>
      <c r="AI857" s="82">
        <f>'GDP per Capita'!N857</f>
        <v>63809.64</v>
      </c>
      <c r="AJ857" s="82">
        <f t="shared" si="255"/>
        <v>63809.64</v>
      </c>
      <c r="AK857" s="82">
        <f t="shared" si="256"/>
        <v>63809.64</v>
      </c>
      <c r="AL857" s="88">
        <f t="shared" si="257"/>
        <v>2.04323471652277E-2</v>
      </c>
    </row>
    <row r="858" spans="1:38">
      <c r="A858" s="77" t="s">
        <v>353</v>
      </c>
      <c r="B858" s="77">
        <v>960</v>
      </c>
      <c r="C858" s="77">
        <v>33.685696899999897</v>
      </c>
      <c r="D858" s="77">
        <v>-117.8259819</v>
      </c>
      <c r="E858" s="77" t="s">
        <v>37</v>
      </c>
      <c r="F858" s="77">
        <v>585</v>
      </c>
      <c r="H858" s="77" t="s">
        <v>64</v>
      </c>
      <c r="I858" s="77">
        <v>2019</v>
      </c>
      <c r="J858" s="77">
        <v>585</v>
      </c>
      <c r="K858" s="77" t="s">
        <v>29</v>
      </c>
      <c r="L858" s="77" t="s">
        <v>29</v>
      </c>
      <c r="N858" s="77">
        <v>0</v>
      </c>
      <c r="O858" s="77">
        <v>0</v>
      </c>
      <c r="P858" s="77" t="s">
        <v>55</v>
      </c>
      <c r="Q858" s="77">
        <v>40.441694099999999</v>
      </c>
      <c r="R858" s="77">
        <v>-79.990086099999999</v>
      </c>
      <c r="S858" s="77">
        <v>6825.6198897691502</v>
      </c>
      <c r="T858" s="77">
        <v>1.12552207622219</v>
      </c>
      <c r="U858" s="77">
        <v>181</v>
      </c>
      <c r="V858" s="77">
        <v>676</v>
      </c>
      <c r="W858" s="77">
        <v>0.14546000000000001</v>
      </c>
      <c r="X858" s="77">
        <v>0</v>
      </c>
      <c r="Y858" s="77">
        <v>0</v>
      </c>
      <c r="Z858" s="77">
        <v>0</v>
      </c>
      <c r="AA858" s="77">
        <v>819.074386772298</v>
      </c>
      <c r="AB858" s="77">
        <v>1.2709820762221899</v>
      </c>
      <c r="AC858" s="77">
        <v>2261.0743867722899</v>
      </c>
      <c r="AE858" s="87" t="str">
        <f t="shared" si="253"/>
        <v>Domestic</v>
      </c>
      <c r="AF858" s="82" t="str">
        <f t="shared" si="254"/>
        <v>non-student</v>
      </c>
      <c r="AI858" s="82">
        <f>'GDP per Capita'!N858</f>
        <v>63809.64</v>
      </c>
      <c r="AJ858" s="82">
        <f t="shared" si="255"/>
        <v>63809.64</v>
      </c>
      <c r="AK858" s="82">
        <f t="shared" si="256"/>
        <v>63809.64</v>
      </c>
      <c r="AL858" s="88">
        <f t="shared" si="257"/>
        <v>3.5434683329545344E-2</v>
      </c>
    </row>
    <row r="859" spans="1:38">
      <c r="A859" s="77" t="s">
        <v>119</v>
      </c>
      <c r="B859" s="77">
        <v>961</v>
      </c>
      <c r="C859" s="77">
        <v>51.507321900000001</v>
      </c>
      <c r="D859" s="77">
        <v>-0.12764739999999999</v>
      </c>
      <c r="E859" s="77" t="s">
        <v>39</v>
      </c>
      <c r="F859" s="77">
        <v>585</v>
      </c>
      <c r="H859" s="77" t="s">
        <v>64</v>
      </c>
      <c r="I859" s="77">
        <v>2019</v>
      </c>
      <c r="J859" s="77">
        <v>585</v>
      </c>
      <c r="K859" s="77" t="s">
        <v>416</v>
      </c>
      <c r="L859" s="77" t="s">
        <v>31</v>
      </c>
      <c r="N859" s="77">
        <v>0</v>
      </c>
      <c r="O859" s="77">
        <v>0</v>
      </c>
      <c r="P859" s="77" t="s">
        <v>55</v>
      </c>
      <c r="Q859" s="77">
        <v>40.441694099999999</v>
      </c>
      <c r="R859" s="77">
        <v>-79.990086099999999</v>
      </c>
      <c r="S859" s="77">
        <v>11957.007661786</v>
      </c>
      <c r="T859" s="77">
        <v>1.85653495916134</v>
      </c>
      <c r="U859" s="77">
        <v>181</v>
      </c>
      <c r="V859" s="77">
        <v>676</v>
      </c>
      <c r="W859" s="77">
        <v>0.14546000000000001</v>
      </c>
      <c r="X859" s="77">
        <v>0</v>
      </c>
      <c r="Y859" s="77">
        <v>0</v>
      </c>
      <c r="Z859" s="77">
        <v>0</v>
      </c>
      <c r="AA859" s="77">
        <v>1255.48580448754</v>
      </c>
      <c r="AB859" s="77">
        <v>2.00199495916134</v>
      </c>
      <c r="AC859" s="77">
        <v>2697.48580448754</v>
      </c>
      <c r="AE859" s="87" t="str">
        <f t="shared" si="253"/>
        <v>International</v>
      </c>
      <c r="AF859" s="82" t="str">
        <f t="shared" si="254"/>
        <v>non-student</v>
      </c>
      <c r="AI859" s="82">
        <f>'GDP per Capita'!N859</f>
        <v>40800.480000000003</v>
      </c>
      <c r="AJ859" s="82">
        <f t="shared" si="255"/>
        <v>40800.480000000003</v>
      </c>
      <c r="AK859" s="82">
        <f t="shared" si="256"/>
        <v>40800.480000000003</v>
      </c>
      <c r="AL859" s="88">
        <f t="shared" si="257"/>
        <v>6.6114070336612207E-2</v>
      </c>
    </row>
    <row r="860" spans="1:38">
      <c r="A860" s="77" t="s">
        <v>354</v>
      </c>
      <c r="B860" s="77">
        <v>962</v>
      </c>
      <c r="C860" s="77">
        <v>44.564565899999998</v>
      </c>
      <c r="D860" s="77">
        <v>-123.2620435</v>
      </c>
      <c r="E860" s="77" t="s">
        <v>37</v>
      </c>
      <c r="F860" s="77">
        <v>1325</v>
      </c>
      <c r="H860" s="77" t="s">
        <v>66</v>
      </c>
      <c r="I860" s="77">
        <v>2019</v>
      </c>
      <c r="J860" s="77">
        <v>1325</v>
      </c>
      <c r="K860" s="77" t="s">
        <v>29</v>
      </c>
      <c r="L860" s="77" t="s">
        <v>29</v>
      </c>
      <c r="N860" s="77">
        <v>0</v>
      </c>
      <c r="O860" s="77">
        <v>0</v>
      </c>
      <c r="P860" s="77" t="s">
        <v>55</v>
      </c>
      <c r="Q860" s="77">
        <v>40.441694099999999</v>
      </c>
      <c r="R860" s="77">
        <v>-79.990086099999999</v>
      </c>
      <c r="S860" s="77">
        <v>7069.7877542698398</v>
      </c>
      <c r="T860" s="77">
        <v>1.15925453113588</v>
      </c>
      <c r="U860" s="77">
        <v>181</v>
      </c>
      <c r="V860" s="77">
        <v>676</v>
      </c>
      <c r="W860" s="77">
        <v>0.14546000000000001</v>
      </c>
      <c r="X860" s="77">
        <v>0</v>
      </c>
      <c r="Y860" s="77">
        <v>0</v>
      </c>
      <c r="Z860" s="77">
        <v>0</v>
      </c>
      <c r="AA860" s="77">
        <v>848.37453051238106</v>
      </c>
      <c r="AB860" s="77">
        <v>1.3047145311358801</v>
      </c>
      <c r="AC860" s="77">
        <v>3030.3745305123798</v>
      </c>
      <c r="AE860" s="87" t="str">
        <f t="shared" si="253"/>
        <v>Domestic</v>
      </c>
      <c r="AF860" s="82" t="str">
        <f t="shared" si="254"/>
        <v>non-student</v>
      </c>
      <c r="AI860" s="82">
        <f>'GDP per Capita'!N860</f>
        <v>63809.64</v>
      </c>
      <c r="AJ860" s="82">
        <f t="shared" si="255"/>
        <v>63809.64</v>
      </c>
      <c r="AK860" s="82">
        <f t="shared" si="256"/>
        <v>63809.64</v>
      </c>
      <c r="AL860" s="88">
        <f t="shared" si="257"/>
        <v>4.7490857659005438E-2</v>
      </c>
    </row>
    <row r="861" spans="1:38">
      <c r="A861" s="77" t="s">
        <v>355</v>
      </c>
      <c r="B861" s="77">
        <v>963</v>
      </c>
      <c r="C861" s="77">
        <v>29.424600199999901</v>
      </c>
      <c r="D861" s="77">
        <v>-98.495140500000005</v>
      </c>
      <c r="E861" s="77" t="s">
        <v>37</v>
      </c>
      <c r="F861" s="77">
        <v>585</v>
      </c>
      <c r="H861" s="77" t="s">
        <v>64</v>
      </c>
      <c r="I861" s="77">
        <v>2019</v>
      </c>
      <c r="J861" s="77">
        <v>585</v>
      </c>
      <c r="K861" s="77" t="s">
        <v>29</v>
      </c>
      <c r="L861" s="77" t="s">
        <v>29</v>
      </c>
      <c r="N861" s="77">
        <v>0</v>
      </c>
      <c r="O861" s="77">
        <v>0</v>
      </c>
      <c r="P861" s="77" t="s">
        <v>55</v>
      </c>
      <c r="Q861" s="77">
        <v>40.441694099999999</v>
      </c>
      <c r="R861" s="77">
        <v>-79.990086099999999</v>
      </c>
      <c r="S861" s="77">
        <v>4155.2933716622802</v>
      </c>
      <c r="T861" s="77">
        <v>0.74684466940078198</v>
      </c>
      <c r="U861" s="77">
        <v>181</v>
      </c>
      <c r="V861" s="77">
        <v>676</v>
      </c>
      <c r="W861" s="77">
        <v>0.14546000000000001</v>
      </c>
      <c r="X861" s="77">
        <v>0</v>
      </c>
      <c r="Y861" s="77">
        <v>0</v>
      </c>
      <c r="Z861" s="77">
        <v>0</v>
      </c>
      <c r="AA861" s="77">
        <v>498.63520459947398</v>
      </c>
      <c r="AB861" s="77">
        <v>0.89230466940078201</v>
      </c>
      <c r="AC861" s="77">
        <v>1940.6352045994699</v>
      </c>
      <c r="AE861" s="87" t="str">
        <f t="shared" si="253"/>
        <v>Domestic</v>
      </c>
      <c r="AF861" s="82" t="str">
        <f t="shared" si="254"/>
        <v>non-student</v>
      </c>
      <c r="AI861" s="82">
        <f>'GDP per Capita'!N861</f>
        <v>63809.64</v>
      </c>
      <c r="AJ861" s="82">
        <f t="shared" si="255"/>
        <v>63809.64</v>
      </c>
      <c r="AK861" s="82">
        <f t="shared" si="256"/>
        <v>63809.64</v>
      </c>
      <c r="AL861" s="88">
        <f t="shared" si="257"/>
        <v>3.0412884394888765E-2</v>
      </c>
    </row>
    <row r="862" spans="1:38">
      <c r="A862" s="77" t="s">
        <v>211</v>
      </c>
      <c r="B862" s="77">
        <v>964</v>
      </c>
      <c r="C862" s="77">
        <v>45.262742799999998</v>
      </c>
      <c r="D862" s="77">
        <v>-94.124427099999906</v>
      </c>
      <c r="E862" s="77" t="s">
        <v>42</v>
      </c>
      <c r="F862" s="77">
        <v>0</v>
      </c>
      <c r="H862" s="77" t="s">
        <v>63</v>
      </c>
      <c r="I862" s="77">
        <v>2019</v>
      </c>
      <c r="J862" s="77">
        <v>0</v>
      </c>
      <c r="K862" s="77" t="s">
        <v>29</v>
      </c>
      <c r="L862" s="77" t="s">
        <v>29</v>
      </c>
      <c r="N862" s="77">
        <v>0</v>
      </c>
      <c r="O862" s="77">
        <v>0</v>
      </c>
      <c r="P862" s="77" t="s">
        <v>55</v>
      </c>
      <c r="Q862" s="77">
        <v>40.441694099999999</v>
      </c>
      <c r="R862" s="77">
        <v>-79.990086099999999</v>
      </c>
      <c r="S862" s="77">
        <v>2536.9521925907402</v>
      </c>
      <c r="T862" s="77">
        <v>0.49662298338084998</v>
      </c>
      <c r="U862" s="77">
        <v>181</v>
      </c>
      <c r="V862" s="77">
        <v>676</v>
      </c>
      <c r="W862" s="77">
        <v>0.14546000000000001</v>
      </c>
      <c r="X862" s="77">
        <v>0</v>
      </c>
      <c r="Y862" s="77">
        <v>0</v>
      </c>
      <c r="Z862" s="77">
        <v>0</v>
      </c>
      <c r="AA862" s="77">
        <v>487.09482097742199</v>
      </c>
      <c r="AB862" s="77">
        <v>0.64208298338085001</v>
      </c>
      <c r="AC862" s="77">
        <v>1344.0948209774201</v>
      </c>
      <c r="AE862" s="87" t="str">
        <f t="shared" si="253"/>
        <v>Domestic</v>
      </c>
      <c r="AF862" s="82" t="str">
        <f t="shared" si="254"/>
        <v>non-student</v>
      </c>
      <c r="AI862" s="82">
        <f>'GDP per Capita'!N862</f>
        <v>63809.64</v>
      </c>
      <c r="AJ862" s="82">
        <f t="shared" si="255"/>
        <v>63809.64</v>
      </c>
      <c r="AK862" s="82">
        <f t="shared" si="256"/>
        <v>63809.64</v>
      </c>
      <c r="AL862" s="88">
        <f t="shared" si="257"/>
        <v>2.1064134211968913E-2</v>
      </c>
    </row>
    <row r="863" spans="1:38">
      <c r="A863" s="77" t="s">
        <v>158</v>
      </c>
      <c r="B863" s="77">
        <v>965</v>
      </c>
      <c r="C863" s="77">
        <v>40.109213500000003</v>
      </c>
      <c r="D863" s="77">
        <v>-91.0176357</v>
      </c>
      <c r="E863" s="77" t="s">
        <v>38</v>
      </c>
      <c r="F863" s="77">
        <v>275</v>
      </c>
      <c r="H863" s="77" t="s">
        <v>61</v>
      </c>
      <c r="I863" s="77">
        <v>2019</v>
      </c>
      <c r="J863" s="77">
        <v>275</v>
      </c>
      <c r="K863" s="77" t="s">
        <v>29</v>
      </c>
      <c r="L863" s="77" t="s">
        <v>29</v>
      </c>
      <c r="N863" s="77">
        <v>0</v>
      </c>
      <c r="O863" s="77">
        <v>0</v>
      </c>
      <c r="P863" s="77" t="s">
        <v>55</v>
      </c>
      <c r="Q863" s="77">
        <v>40.441694099999999</v>
      </c>
      <c r="R863" s="77">
        <v>-79.990086099999999</v>
      </c>
      <c r="S863" s="77">
        <v>1871.30516651073</v>
      </c>
      <c r="T863" s="77">
        <v>0.40872777134101301</v>
      </c>
      <c r="U863" s="77">
        <v>181</v>
      </c>
      <c r="V863" s="77">
        <v>338</v>
      </c>
      <c r="W863" s="77">
        <v>7.2730000000000003E-2</v>
      </c>
      <c r="X863" s="77">
        <v>0</v>
      </c>
      <c r="Y863" s="77">
        <v>0</v>
      </c>
      <c r="Z863" s="77">
        <v>0</v>
      </c>
      <c r="AA863" s="77">
        <v>359.29059197006097</v>
      </c>
      <c r="AB863" s="77">
        <v>0.48145777134101297</v>
      </c>
      <c r="AC863" s="77">
        <v>1153.2905919700599</v>
      </c>
      <c r="AE863" s="87" t="str">
        <f t="shared" si="253"/>
        <v>Domestic</v>
      </c>
      <c r="AF863" s="82" t="str">
        <f t="shared" si="254"/>
        <v>student</v>
      </c>
      <c r="AI863" s="82">
        <f>'GDP per Capita'!N863</f>
        <v>63809.64</v>
      </c>
      <c r="AJ863" s="82">
        <f t="shared" si="255"/>
        <v>63809.64</v>
      </c>
      <c r="AK863" s="82">
        <f t="shared" si="256"/>
        <v>63809.64</v>
      </c>
      <c r="AL863" s="88">
        <f t="shared" si="257"/>
        <v>1.8073924127609244E-2</v>
      </c>
    </row>
    <row r="864" spans="1:38">
      <c r="A864" s="77" t="s">
        <v>167</v>
      </c>
      <c r="B864" s="77">
        <v>966</v>
      </c>
      <c r="C864" s="77">
        <v>47.603832099999998</v>
      </c>
      <c r="D864" s="77">
        <v>-122.3300624</v>
      </c>
      <c r="E864" s="77" t="s">
        <v>42</v>
      </c>
      <c r="F864" s="77">
        <v>525</v>
      </c>
      <c r="H864" s="77" t="s">
        <v>66</v>
      </c>
      <c r="I864" s="77">
        <v>2019</v>
      </c>
      <c r="J864" s="77">
        <v>525</v>
      </c>
      <c r="K864" s="77" t="s">
        <v>29</v>
      </c>
      <c r="L864" s="77" t="s">
        <v>29</v>
      </c>
      <c r="N864" s="77">
        <v>0</v>
      </c>
      <c r="O864" s="77">
        <v>0</v>
      </c>
      <c r="P864" s="77" t="s">
        <v>55</v>
      </c>
      <c r="Q864" s="77">
        <v>40.441694099999999</v>
      </c>
      <c r="R864" s="77">
        <v>-79.990086099999999</v>
      </c>
      <c r="S864" s="77">
        <v>6864.8387620707199</v>
      </c>
      <c r="T864" s="77">
        <v>1.13093318757798</v>
      </c>
      <c r="U864" s="77">
        <v>181</v>
      </c>
      <c r="V864" s="77">
        <v>676</v>
      </c>
      <c r="W864" s="77">
        <v>0.14546000000000001</v>
      </c>
      <c r="X864" s="77">
        <v>0</v>
      </c>
      <c r="Y864" s="77">
        <v>0</v>
      </c>
      <c r="Z864" s="77">
        <v>0</v>
      </c>
      <c r="AA864" s="77">
        <v>823.78065144848699</v>
      </c>
      <c r="AB864" s="77">
        <v>1.2763931875779799</v>
      </c>
      <c r="AC864" s="77">
        <v>2205.7806514484801</v>
      </c>
      <c r="AE864" s="87" t="str">
        <f t="shared" si="253"/>
        <v>Domestic</v>
      </c>
      <c r="AF864" s="82" t="str">
        <f t="shared" si="254"/>
        <v>non-student</v>
      </c>
      <c r="AI864" s="82">
        <f>'GDP per Capita'!N864</f>
        <v>63809.64</v>
      </c>
      <c r="AJ864" s="82">
        <f t="shared" si="255"/>
        <v>63809.64</v>
      </c>
      <c r="AK864" s="82">
        <f t="shared" si="256"/>
        <v>63809.64</v>
      </c>
      <c r="AL864" s="88">
        <f t="shared" si="257"/>
        <v>3.4568141294144268E-2</v>
      </c>
    </row>
    <row r="865" spans="1:38">
      <c r="A865" s="77" t="s">
        <v>29</v>
      </c>
      <c r="B865" s="77">
        <v>967</v>
      </c>
      <c r="C865" s="77">
        <v>39.783730400000003</v>
      </c>
      <c r="D865" s="77">
        <v>-100.4458825</v>
      </c>
      <c r="E865" s="77" t="s">
        <v>42</v>
      </c>
      <c r="F865" s="77">
        <v>0</v>
      </c>
      <c r="H865" s="77" t="s">
        <v>63</v>
      </c>
      <c r="I865" s="77">
        <v>2019</v>
      </c>
      <c r="J865" s="77">
        <v>0</v>
      </c>
      <c r="K865" s="77" t="s">
        <v>29</v>
      </c>
      <c r="L865" s="77" t="s">
        <v>29</v>
      </c>
      <c r="N865" s="77">
        <v>0</v>
      </c>
      <c r="O865" s="77">
        <v>0</v>
      </c>
      <c r="P865" s="77" t="s">
        <v>55</v>
      </c>
      <c r="Q865" s="77">
        <v>40.441694099999999</v>
      </c>
      <c r="R865" s="77">
        <v>-79.990086099999999</v>
      </c>
      <c r="S865" s="77">
        <v>3474.4057432103</v>
      </c>
      <c r="T865" s="77">
        <v>0.63844915830196203</v>
      </c>
      <c r="U865" s="77">
        <v>181</v>
      </c>
      <c r="V865" s="77">
        <v>676</v>
      </c>
      <c r="W865" s="77">
        <v>0.14546000000000001</v>
      </c>
      <c r="X865" s="77">
        <v>0</v>
      </c>
      <c r="Y865" s="77">
        <v>0</v>
      </c>
      <c r="Z865" s="77">
        <v>0</v>
      </c>
      <c r="AA865" s="77">
        <v>667.08590269637796</v>
      </c>
      <c r="AB865" s="77">
        <v>0.78390915830196195</v>
      </c>
      <c r="AC865" s="77">
        <v>1524.0859026963701</v>
      </c>
      <c r="AE865" s="87" t="str">
        <f t="shared" si="253"/>
        <v>Domestic</v>
      </c>
      <c r="AF865" s="82" t="str">
        <f t="shared" si="254"/>
        <v>non-student</v>
      </c>
      <c r="AI865" s="82">
        <f>'GDP per Capita'!N865</f>
        <v>63809.64</v>
      </c>
      <c r="AJ865" s="82">
        <f t="shared" si="255"/>
        <v>63809.64</v>
      </c>
      <c r="AK865" s="82">
        <f t="shared" si="256"/>
        <v>63809.64</v>
      </c>
      <c r="AL865" s="88">
        <f t="shared" si="257"/>
        <v>2.388488483395879E-2</v>
      </c>
    </row>
    <row r="866" spans="1:38">
      <c r="A866" s="77" t="s">
        <v>214</v>
      </c>
      <c r="B866" s="77">
        <v>968</v>
      </c>
      <c r="C866" s="77">
        <v>37.682058300000001</v>
      </c>
      <c r="D866" s="77">
        <v>-121.76805309999899</v>
      </c>
      <c r="E866" s="77" t="s">
        <v>41</v>
      </c>
      <c r="F866" s="77">
        <v>585</v>
      </c>
      <c r="H866" s="77" t="s">
        <v>64</v>
      </c>
      <c r="I866" s="77">
        <v>2019</v>
      </c>
      <c r="J866" s="77">
        <v>585</v>
      </c>
      <c r="K866" s="77" t="s">
        <v>29</v>
      </c>
      <c r="L866" s="77" t="s">
        <v>29</v>
      </c>
      <c r="N866" s="77">
        <v>0</v>
      </c>
      <c r="O866" s="77">
        <v>0</v>
      </c>
      <c r="P866" s="77" t="s">
        <v>55</v>
      </c>
      <c r="Q866" s="77">
        <v>40.441694099999999</v>
      </c>
      <c r="R866" s="77">
        <v>-79.990086099999999</v>
      </c>
      <c r="S866" s="77">
        <v>7172.9881985209504</v>
      </c>
      <c r="T866" s="77">
        <v>1.17354354133686</v>
      </c>
      <c r="U866" s="77">
        <v>181</v>
      </c>
      <c r="V866" s="77">
        <v>676</v>
      </c>
      <c r="W866" s="77">
        <v>0.14546000000000001</v>
      </c>
      <c r="X866" s="77">
        <v>0</v>
      </c>
      <c r="Y866" s="77">
        <v>0</v>
      </c>
      <c r="Z866" s="77">
        <v>0</v>
      </c>
      <c r="AA866" s="77">
        <v>860.75858382251397</v>
      </c>
      <c r="AB866" s="77">
        <v>1.3190035413368599</v>
      </c>
      <c r="AC866" s="77">
        <v>2302.75858382251</v>
      </c>
      <c r="AE866" s="87" t="str">
        <f t="shared" si="253"/>
        <v>Domestic</v>
      </c>
      <c r="AF866" s="82" t="str">
        <f t="shared" si="254"/>
        <v>non-student</v>
      </c>
      <c r="AI866" s="82">
        <f>'GDP per Capita'!N866</f>
        <v>63809.64</v>
      </c>
      <c r="AJ866" s="82">
        <f t="shared" si="255"/>
        <v>63809.64</v>
      </c>
      <c r="AK866" s="82">
        <f t="shared" si="256"/>
        <v>63809.64</v>
      </c>
      <c r="AL866" s="88">
        <f t="shared" si="257"/>
        <v>3.6087941944548035E-2</v>
      </c>
    </row>
    <row r="867" spans="1:38">
      <c r="A867" s="77" t="s">
        <v>106</v>
      </c>
      <c r="B867" s="77">
        <v>969</v>
      </c>
      <c r="C867" s="77">
        <v>34.053690899999999</v>
      </c>
      <c r="D867" s="77">
        <v>-118.2427666</v>
      </c>
      <c r="E867" s="77" t="s">
        <v>38</v>
      </c>
      <c r="F867" s="77">
        <v>295</v>
      </c>
      <c r="H867" s="77" t="s">
        <v>65</v>
      </c>
      <c r="I867" s="77">
        <v>2019</v>
      </c>
      <c r="J867" s="77">
        <v>295</v>
      </c>
      <c r="K867" s="77" t="s">
        <v>29</v>
      </c>
      <c r="L867" s="77" t="s">
        <v>29</v>
      </c>
      <c r="N867" s="77">
        <v>0</v>
      </c>
      <c r="O867" s="77">
        <v>0</v>
      </c>
      <c r="P867" s="77" t="s">
        <v>55</v>
      </c>
      <c r="Q867" s="77">
        <v>40.441694099999999</v>
      </c>
      <c r="R867" s="77">
        <v>-79.990086099999999</v>
      </c>
      <c r="S867" s="77">
        <v>6863.4431563278204</v>
      </c>
      <c r="T867" s="77">
        <v>1.1307405863679401</v>
      </c>
      <c r="U867" s="77">
        <v>181</v>
      </c>
      <c r="V867" s="77">
        <v>338</v>
      </c>
      <c r="W867" s="77">
        <v>7.2730000000000003E-2</v>
      </c>
      <c r="X867" s="77">
        <v>0</v>
      </c>
      <c r="Y867" s="77">
        <v>0</v>
      </c>
      <c r="Z867" s="77">
        <v>0</v>
      </c>
      <c r="AA867" s="77">
        <v>823.61317875933798</v>
      </c>
      <c r="AB867" s="77">
        <v>1.20347058636794</v>
      </c>
      <c r="AC867" s="77">
        <v>1637.6131787593299</v>
      </c>
      <c r="AE867" s="87" t="str">
        <f t="shared" si="253"/>
        <v>Domestic</v>
      </c>
      <c r="AF867" s="82" t="str">
        <f t="shared" si="254"/>
        <v>student</v>
      </c>
      <c r="AI867" s="82">
        <f>'GDP per Capita'!N867</f>
        <v>63809.64</v>
      </c>
      <c r="AJ867" s="82">
        <f t="shared" si="255"/>
        <v>63809.64</v>
      </c>
      <c r="AK867" s="82">
        <f t="shared" si="256"/>
        <v>63809.64</v>
      </c>
      <c r="AL867" s="88">
        <f t="shared" si="257"/>
        <v>2.5664040398274145E-2</v>
      </c>
    </row>
    <row r="868" spans="1:38">
      <c r="A868" s="77" t="s">
        <v>139</v>
      </c>
      <c r="B868" s="77">
        <v>970</v>
      </c>
      <c r="C868" s="77">
        <v>37.566679100000002</v>
      </c>
      <c r="D868" s="77">
        <v>126.9782914</v>
      </c>
      <c r="E868" s="77" t="s">
        <v>38</v>
      </c>
      <c r="F868" s="77">
        <v>565</v>
      </c>
      <c r="H868" s="77" t="s">
        <v>65</v>
      </c>
      <c r="I868" s="77">
        <v>2019</v>
      </c>
      <c r="J868" s="77">
        <v>565</v>
      </c>
      <c r="K868" s="77" t="s">
        <v>317</v>
      </c>
      <c r="L868" s="77" t="s">
        <v>30</v>
      </c>
      <c r="N868" s="77">
        <v>0</v>
      </c>
      <c r="O868" s="77">
        <v>0</v>
      </c>
      <c r="P868" s="77" t="s">
        <v>55</v>
      </c>
      <c r="Q868" s="77">
        <v>40.441694099999999</v>
      </c>
      <c r="R868" s="77">
        <v>-79.990086099999999</v>
      </c>
      <c r="S868" s="77">
        <v>21832.793005135201</v>
      </c>
      <c r="T868" s="77">
        <v>3.3940237397831701</v>
      </c>
      <c r="U868" s="77">
        <v>181</v>
      </c>
      <c r="V868" s="77">
        <v>338</v>
      </c>
      <c r="W868" s="77">
        <v>7.2730000000000003E-2</v>
      </c>
      <c r="X868" s="77">
        <v>0</v>
      </c>
      <c r="Y868" s="77">
        <v>0</v>
      </c>
      <c r="Z868" s="77">
        <v>0</v>
      </c>
      <c r="AA868" s="77">
        <v>1997.70055996987</v>
      </c>
      <c r="AB868" s="77">
        <v>3.46675373978317</v>
      </c>
      <c r="AC868" s="77">
        <v>3081.70055996987</v>
      </c>
      <c r="AE868" s="87" t="str">
        <f t="shared" si="253"/>
        <v>International</v>
      </c>
      <c r="AF868" s="82" t="str">
        <f t="shared" si="254"/>
        <v>student</v>
      </c>
      <c r="AI868" s="82">
        <f>'GDP per Capita'!N868</f>
        <v>32154.02</v>
      </c>
      <c r="AJ868" s="82">
        <f t="shared" si="255"/>
        <v>32154.02</v>
      </c>
      <c r="AK868" s="82">
        <f t="shared" si="256"/>
        <v>32154.02</v>
      </c>
      <c r="AL868" s="88">
        <f t="shared" si="257"/>
        <v>9.5841843724979642E-2</v>
      </c>
    </row>
    <row r="869" spans="1:38">
      <c r="A869" s="77" t="s">
        <v>356</v>
      </c>
      <c r="B869" s="77">
        <v>971</v>
      </c>
      <c r="C869" s="77">
        <v>52.476089199999997</v>
      </c>
      <c r="D869" s="77">
        <v>-71.8258668</v>
      </c>
      <c r="E869" s="77" t="s">
        <v>38</v>
      </c>
      <c r="F869" s="77">
        <v>295</v>
      </c>
      <c r="H869" s="77" t="s">
        <v>65</v>
      </c>
      <c r="I869" s="77">
        <v>2019</v>
      </c>
      <c r="J869" s="77">
        <v>295</v>
      </c>
      <c r="K869" s="77" t="s">
        <v>320</v>
      </c>
      <c r="L869" s="77" t="s">
        <v>28</v>
      </c>
      <c r="N869" s="77">
        <v>0</v>
      </c>
      <c r="O869" s="77">
        <v>0</v>
      </c>
      <c r="P869" s="77" t="s">
        <v>55</v>
      </c>
      <c r="Q869" s="77">
        <v>40.441694099999999</v>
      </c>
      <c r="R869" s="77">
        <v>-79.990086099999999</v>
      </c>
      <c r="S869" s="77">
        <v>2949.7132330565</v>
      </c>
      <c r="T869" s="77">
        <v>0.55491949726648504</v>
      </c>
      <c r="U869" s="77">
        <v>181</v>
      </c>
      <c r="V869" s="77">
        <v>338</v>
      </c>
      <c r="W869" s="77">
        <v>7.2730000000000003E-2</v>
      </c>
      <c r="X869" s="77">
        <v>0</v>
      </c>
      <c r="Y869" s="77">
        <v>0</v>
      </c>
      <c r="Z869" s="77">
        <v>0</v>
      </c>
      <c r="AA869" s="77">
        <v>566.34494074684801</v>
      </c>
      <c r="AB869" s="77">
        <v>0.627649497266485</v>
      </c>
      <c r="AC869" s="77">
        <v>1380.3449407468399</v>
      </c>
      <c r="AE869" s="87" t="str">
        <f t="shared" si="253"/>
        <v>International</v>
      </c>
      <c r="AF869" s="82" t="str">
        <f t="shared" si="254"/>
        <v>student</v>
      </c>
      <c r="AI869" s="82">
        <f>'GDP per Capita'!N869</f>
        <v>49196.49</v>
      </c>
      <c r="AJ869" s="82">
        <f t="shared" si="255"/>
        <v>49196.49</v>
      </c>
      <c r="AK869" s="82">
        <f t="shared" si="256"/>
        <v>49196.49</v>
      </c>
      <c r="AL869" s="88">
        <f t="shared" si="257"/>
        <v>2.8057793162618715E-2</v>
      </c>
    </row>
    <row r="870" spans="1:38">
      <c r="A870" s="77" t="s">
        <v>224</v>
      </c>
      <c r="B870" s="77">
        <v>972</v>
      </c>
      <c r="C870" s="77">
        <v>51.083419599999999</v>
      </c>
      <c r="D870" s="77">
        <v>10.4234469</v>
      </c>
      <c r="E870" s="77" t="s">
        <v>38</v>
      </c>
      <c r="F870" s="77">
        <v>295</v>
      </c>
      <c r="H870" s="77" t="s">
        <v>65</v>
      </c>
      <c r="I870" s="77">
        <v>2019</v>
      </c>
      <c r="J870" s="77">
        <v>295</v>
      </c>
      <c r="K870" s="77" t="s">
        <v>224</v>
      </c>
      <c r="L870" s="77" t="s">
        <v>31</v>
      </c>
      <c r="N870" s="77">
        <v>0</v>
      </c>
      <c r="O870" s="77">
        <v>0</v>
      </c>
      <c r="P870" s="77" t="s">
        <v>55</v>
      </c>
      <c r="Q870" s="77">
        <v>40.441694099999999</v>
      </c>
      <c r="R870" s="77">
        <v>-79.990086099999999</v>
      </c>
      <c r="S870" s="77">
        <v>13324.9003056773</v>
      </c>
      <c r="T870" s="77">
        <v>2.0592374262255699</v>
      </c>
      <c r="U870" s="77">
        <v>181</v>
      </c>
      <c r="V870" s="77">
        <v>338</v>
      </c>
      <c r="W870" s="77">
        <v>7.2730000000000003E-2</v>
      </c>
      <c r="X870" s="77">
        <v>0</v>
      </c>
      <c r="Y870" s="77">
        <v>0</v>
      </c>
      <c r="Z870" s="77">
        <v>0</v>
      </c>
      <c r="AA870" s="77">
        <v>1399.11453209612</v>
      </c>
      <c r="AB870" s="77">
        <v>2.1319674262255699</v>
      </c>
      <c r="AC870" s="77">
        <v>2213.11453209612</v>
      </c>
      <c r="AE870" s="87" t="str">
        <f t="shared" si="253"/>
        <v>International</v>
      </c>
      <c r="AF870" s="82" t="str">
        <f t="shared" si="254"/>
        <v>student</v>
      </c>
      <c r="AI870" s="82">
        <f>'GDP per Capita'!N870</f>
        <v>49180.54</v>
      </c>
      <c r="AJ870" s="82">
        <f t="shared" si="255"/>
        <v>49180.54</v>
      </c>
      <c r="AK870" s="82">
        <f t="shared" si="256"/>
        <v>49180.54</v>
      </c>
      <c r="AL870" s="88">
        <f t="shared" si="257"/>
        <v>4.4999801386811124E-2</v>
      </c>
    </row>
    <row r="871" spans="1:38">
      <c r="A871" s="77" t="s">
        <v>255</v>
      </c>
      <c r="B871" s="77">
        <v>973</v>
      </c>
      <c r="C871" s="77">
        <v>40.441694099999999</v>
      </c>
      <c r="D871" s="77">
        <v>-79.9900860999999</v>
      </c>
      <c r="E871" s="77" t="s">
        <v>41</v>
      </c>
      <c r="F871" s="77">
        <v>395</v>
      </c>
      <c r="H871" s="77" t="s">
        <v>65</v>
      </c>
      <c r="I871" s="77">
        <v>2019</v>
      </c>
      <c r="J871" s="77">
        <v>395</v>
      </c>
      <c r="K871" s="77" t="s">
        <v>29</v>
      </c>
      <c r="L871" s="77" t="s">
        <v>29</v>
      </c>
      <c r="N871" s="77">
        <v>0</v>
      </c>
      <c r="O871" s="77">
        <v>1</v>
      </c>
      <c r="P871" s="77" t="s">
        <v>55</v>
      </c>
      <c r="Q871" s="77">
        <v>40.441694099999999</v>
      </c>
      <c r="R871" s="77">
        <v>-79.990086099999999</v>
      </c>
      <c r="S871" s="77">
        <v>4.3065651728936996E-12</v>
      </c>
      <c r="T871" s="77">
        <v>0</v>
      </c>
      <c r="U871" s="77">
        <v>0</v>
      </c>
      <c r="V871" s="77">
        <v>0</v>
      </c>
      <c r="W871" s="77">
        <v>0</v>
      </c>
      <c r="X871" s="77">
        <v>0</v>
      </c>
      <c r="Y871" s="77">
        <v>0</v>
      </c>
      <c r="Z871" s="77">
        <v>0</v>
      </c>
      <c r="AA871" s="77">
        <v>0</v>
      </c>
      <c r="AB871" s="77">
        <v>0</v>
      </c>
      <c r="AC871" s="77">
        <v>395</v>
      </c>
      <c r="AE871" s="87" t="str">
        <f t="shared" si="253"/>
        <v>Domestic</v>
      </c>
      <c r="AF871" s="82" t="str">
        <f t="shared" si="254"/>
        <v>non-student</v>
      </c>
      <c r="AI871" s="82">
        <f>'GDP per Capita'!N871</f>
        <v>63809.64</v>
      </c>
      <c r="AJ871" s="82">
        <f t="shared" si="255"/>
        <v>63809.64</v>
      </c>
      <c r="AK871" s="82">
        <f t="shared" si="256"/>
        <v>63809.64</v>
      </c>
      <c r="AL871" s="88">
        <f t="shared" si="257"/>
        <v>6.1902872355963767E-3</v>
      </c>
    </row>
    <row r="872" spans="1:38">
      <c r="A872" s="77" t="s">
        <v>303</v>
      </c>
      <c r="B872" s="77">
        <v>974</v>
      </c>
      <c r="C872" s="77">
        <v>53.535410999999897</v>
      </c>
      <c r="D872" s="77">
        <v>-113.507995999999</v>
      </c>
      <c r="E872" s="77" t="s">
        <v>38</v>
      </c>
      <c r="F872" s="77">
        <v>295</v>
      </c>
      <c r="H872" s="77" t="s">
        <v>65</v>
      </c>
      <c r="I872" s="77">
        <v>2019</v>
      </c>
      <c r="J872" s="77">
        <v>295</v>
      </c>
      <c r="K872" s="77" t="s">
        <v>320</v>
      </c>
      <c r="L872" s="77" t="s">
        <v>28</v>
      </c>
      <c r="N872" s="77">
        <v>0</v>
      </c>
      <c r="O872" s="77">
        <v>0</v>
      </c>
      <c r="P872" s="77" t="s">
        <v>55</v>
      </c>
      <c r="Q872" s="77">
        <v>40.441694099999999</v>
      </c>
      <c r="R872" s="77">
        <v>-79.990086099999999</v>
      </c>
      <c r="S872" s="77">
        <v>5782.3855462643696</v>
      </c>
      <c r="T872" s="77">
        <v>0.98257985337947895</v>
      </c>
      <c r="U872" s="77">
        <v>181</v>
      </c>
      <c r="V872" s="77">
        <v>338</v>
      </c>
      <c r="W872" s="77">
        <v>7.2730000000000003E-2</v>
      </c>
      <c r="X872" s="77">
        <v>0</v>
      </c>
      <c r="Y872" s="77">
        <v>0</v>
      </c>
      <c r="Z872" s="77">
        <v>0</v>
      </c>
      <c r="AA872" s="77">
        <v>693.88626555172402</v>
      </c>
      <c r="AB872" s="77">
        <v>1.05530985337947</v>
      </c>
      <c r="AC872" s="77">
        <v>1507.88626555172</v>
      </c>
      <c r="AE872" s="87" t="str">
        <f t="shared" si="253"/>
        <v>International</v>
      </c>
      <c r="AF872" s="82" t="str">
        <f t="shared" si="254"/>
        <v>student</v>
      </c>
      <c r="AI872" s="82">
        <f>'GDP per Capita'!N872</f>
        <v>49196.49</v>
      </c>
      <c r="AJ872" s="82">
        <f t="shared" si="255"/>
        <v>49196.49</v>
      </c>
      <c r="AK872" s="82">
        <f t="shared" si="256"/>
        <v>49196.49</v>
      </c>
      <c r="AL872" s="88">
        <f t="shared" si="257"/>
        <v>3.0650281464220722E-2</v>
      </c>
    </row>
    <row r="873" spans="1:38">
      <c r="A873" s="77" t="s">
        <v>322</v>
      </c>
      <c r="B873" s="77">
        <v>975</v>
      </c>
      <c r="C873" s="77">
        <v>32.948178900000002</v>
      </c>
      <c r="D873" s="77">
        <v>-96.729720599999993</v>
      </c>
      <c r="E873" s="77" t="s">
        <v>38</v>
      </c>
      <c r="F873" s="77">
        <v>275</v>
      </c>
      <c r="H873" s="77" t="s">
        <v>61</v>
      </c>
      <c r="I873" s="77">
        <v>2019</v>
      </c>
      <c r="J873" s="77">
        <v>275</v>
      </c>
      <c r="K873" s="77" t="s">
        <v>29</v>
      </c>
      <c r="L873" s="77" t="s">
        <v>29</v>
      </c>
      <c r="N873" s="77">
        <v>0</v>
      </c>
      <c r="O873" s="77">
        <v>0</v>
      </c>
      <c r="P873" s="77" t="s">
        <v>55</v>
      </c>
      <c r="Q873" s="77">
        <v>40.441694099999999</v>
      </c>
      <c r="R873" s="77">
        <v>-79.990086099999999</v>
      </c>
      <c r="S873" s="77">
        <v>3410.3797174666201</v>
      </c>
      <c r="T873" s="77">
        <v>0.62825638420223096</v>
      </c>
      <c r="U873" s="77">
        <v>181</v>
      </c>
      <c r="V873" s="77">
        <v>338</v>
      </c>
      <c r="W873" s="77">
        <v>7.2730000000000003E-2</v>
      </c>
      <c r="X873" s="77">
        <v>0</v>
      </c>
      <c r="Y873" s="77">
        <v>0</v>
      </c>
      <c r="Z873" s="77">
        <v>0</v>
      </c>
      <c r="AA873" s="77">
        <v>654.79290575359096</v>
      </c>
      <c r="AB873" s="77">
        <v>0.70098638420223103</v>
      </c>
      <c r="AC873" s="77">
        <v>1448.79290575359</v>
      </c>
      <c r="AE873" s="87" t="str">
        <f t="shared" si="253"/>
        <v>Domestic</v>
      </c>
      <c r="AF873" s="82" t="str">
        <f t="shared" si="254"/>
        <v>student</v>
      </c>
      <c r="AI873" s="82">
        <f>'GDP per Capita'!N873</f>
        <v>63809.64</v>
      </c>
      <c r="AJ873" s="82">
        <f t="shared" si="255"/>
        <v>63809.64</v>
      </c>
      <c r="AK873" s="82">
        <f t="shared" si="256"/>
        <v>63809.64</v>
      </c>
      <c r="AL873" s="88">
        <f t="shared" si="257"/>
        <v>2.2704922105086161E-2</v>
      </c>
    </row>
    <row r="874" spans="1:38">
      <c r="A874" s="77" t="s">
        <v>162</v>
      </c>
      <c r="B874" s="77">
        <v>976</v>
      </c>
      <c r="C874" s="77">
        <v>40.027145300000001</v>
      </c>
      <c r="D874" s="77">
        <v>-78.523744699999995</v>
      </c>
      <c r="E874" s="77" t="s">
        <v>42</v>
      </c>
      <c r="F874" s="77">
        <v>585</v>
      </c>
      <c r="H874" s="77" t="s">
        <v>64</v>
      </c>
      <c r="I874" s="77">
        <v>2019</v>
      </c>
      <c r="J874" s="77">
        <v>585</v>
      </c>
      <c r="K874" s="77" t="s">
        <v>29</v>
      </c>
      <c r="L874" s="77" t="s">
        <v>29</v>
      </c>
      <c r="N874" s="77">
        <v>0</v>
      </c>
      <c r="O874" s="77">
        <v>0</v>
      </c>
      <c r="P874" s="77" t="s">
        <v>55</v>
      </c>
      <c r="Q874" s="77">
        <v>40.441694099999999</v>
      </c>
      <c r="R874" s="77">
        <v>-79.990086099999999</v>
      </c>
      <c r="S874" s="77">
        <v>265.46524338624198</v>
      </c>
      <c r="T874" s="77">
        <v>0.19668499939884801</v>
      </c>
      <c r="U874" s="77">
        <v>181</v>
      </c>
      <c r="V874" s="77">
        <v>676</v>
      </c>
      <c r="W874" s="77">
        <v>0.14546000000000001</v>
      </c>
      <c r="X874" s="77">
        <v>0</v>
      </c>
      <c r="Y874" s="77">
        <v>0</v>
      </c>
      <c r="Z874" s="77">
        <v>0</v>
      </c>
      <c r="AA874" s="77">
        <v>50.9693267301585</v>
      </c>
      <c r="AB874" s="77">
        <v>0.34214499939884802</v>
      </c>
      <c r="AC874" s="77">
        <v>1492.96932673015</v>
      </c>
      <c r="AE874" s="87" t="str">
        <f t="shared" si="253"/>
        <v>Domestic</v>
      </c>
      <c r="AF874" s="82" t="str">
        <f t="shared" si="254"/>
        <v>non-student</v>
      </c>
      <c r="AI874" s="82">
        <f>'GDP per Capita'!N874</f>
        <v>63809.64</v>
      </c>
      <c r="AJ874" s="82">
        <f t="shared" si="255"/>
        <v>63809.64</v>
      </c>
      <c r="AK874" s="82">
        <f t="shared" si="256"/>
        <v>63809.64</v>
      </c>
      <c r="AL874" s="88">
        <f t="shared" si="257"/>
        <v>2.339723788960649E-2</v>
      </c>
    </row>
    <row r="875" spans="1:38">
      <c r="A875" s="77" t="s">
        <v>357</v>
      </c>
      <c r="B875" s="77">
        <v>977</v>
      </c>
      <c r="C875" s="77">
        <v>45.511869650000001</v>
      </c>
      <c r="D875" s="77">
        <v>-122.644538080313</v>
      </c>
      <c r="E875" s="77" t="s">
        <v>39</v>
      </c>
      <c r="F875" s="77">
        <v>585</v>
      </c>
      <c r="H875" s="77" t="s">
        <v>64</v>
      </c>
      <c r="I875" s="77">
        <v>2019</v>
      </c>
      <c r="J875" s="77">
        <v>585</v>
      </c>
      <c r="K875" s="77" t="s">
        <v>29</v>
      </c>
      <c r="L875" s="77" t="s">
        <v>29</v>
      </c>
      <c r="N875" s="77">
        <v>0</v>
      </c>
      <c r="O875" s="77">
        <v>0</v>
      </c>
      <c r="P875" s="77" t="s">
        <v>55</v>
      </c>
      <c r="Q875" s="77">
        <v>40.441694099999999</v>
      </c>
      <c r="R875" s="77">
        <v>-79.990086099999999</v>
      </c>
      <c r="S875" s="77">
        <v>6947.5857037518299</v>
      </c>
      <c r="T875" s="77">
        <v>1.1423588522282799</v>
      </c>
      <c r="U875" s="77">
        <v>181</v>
      </c>
      <c r="V875" s="77">
        <v>676</v>
      </c>
      <c r="W875" s="77">
        <v>0.14546000000000001</v>
      </c>
      <c r="X875" s="77">
        <v>0</v>
      </c>
      <c r="Y875" s="77">
        <v>0</v>
      </c>
      <c r="Z875" s="77">
        <v>0</v>
      </c>
      <c r="AA875" s="77">
        <v>833.71028445022</v>
      </c>
      <c r="AB875" s="77">
        <v>1.2878188522282801</v>
      </c>
      <c r="AC875" s="77">
        <v>2275.7102844502201</v>
      </c>
      <c r="AE875" s="87" t="str">
        <f t="shared" si="253"/>
        <v>Domestic</v>
      </c>
      <c r="AF875" s="82" t="str">
        <f t="shared" si="254"/>
        <v>non-student</v>
      </c>
      <c r="AI875" s="82">
        <f>'GDP per Capita'!N875</f>
        <v>63809.64</v>
      </c>
      <c r="AJ875" s="82">
        <f t="shared" si="255"/>
        <v>63809.64</v>
      </c>
      <c r="AK875" s="82">
        <f t="shared" si="256"/>
        <v>63809.64</v>
      </c>
      <c r="AL875" s="88">
        <f t="shared" si="257"/>
        <v>3.5664051457588858E-2</v>
      </c>
    </row>
    <row r="876" spans="1:38">
      <c r="A876" s="77" t="s">
        <v>217</v>
      </c>
      <c r="B876" s="77">
        <v>978</v>
      </c>
      <c r="C876" s="77">
        <v>35.751733000000002</v>
      </c>
      <c r="D876" s="77">
        <v>139.86381599999899</v>
      </c>
      <c r="E876" s="77" t="s">
        <v>42</v>
      </c>
      <c r="F876" s="77">
        <v>685</v>
      </c>
      <c r="H876" s="77" t="s">
        <v>64</v>
      </c>
      <c r="I876" s="77">
        <v>2019</v>
      </c>
      <c r="J876" s="77">
        <v>685</v>
      </c>
      <c r="K876" s="77" t="s">
        <v>585</v>
      </c>
      <c r="L876" s="77" t="s">
        <v>30</v>
      </c>
      <c r="N876" s="77">
        <v>0</v>
      </c>
      <c r="O876" s="77">
        <v>0</v>
      </c>
      <c r="P876" s="77" t="s">
        <v>55</v>
      </c>
      <c r="Q876" s="77">
        <v>40.441694099999999</v>
      </c>
      <c r="R876" s="77">
        <v>-79.990086099999999</v>
      </c>
      <c r="S876" s="77">
        <v>21229.398793818898</v>
      </c>
      <c r="T876" s="77">
        <v>3.2951557508132199</v>
      </c>
      <c r="U876" s="77">
        <v>181</v>
      </c>
      <c r="V876" s="77">
        <v>676</v>
      </c>
      <c r="W876" s="77">
        <v>0.14546000000000001</v>
      </c>
      <c r="X876" s="77">
        <v>0</v>
      </c>
      <c r="Y876" s="77">
        <v>0</v>
      </c>
      <c r="Z876" s="77">
        <v>0</v>
      </c>
      <c r="AA876" s="77">
        <v>1942.48998963443</v>
      </c>
      <c r="AB876" s="77">
        <v>3.4406157508132198</v>
      </c>
      <c r="AC876" s="77">
        <v>3484.48998963443</v>
      </c>
      <c r="AE876" s="87" t="str">
        <f t="shared" si="253"/>
        <v>International</v>
      </c>
      <c r="AF876" s="82" t="str">
        <f t="shared" si="254"/>
        <v>non-student</v>
      </c>
      <c r="AI876" s="82">
        <f>'GDP per Capita'!N876</f>
        <v>41314.410000000003</v>
      </c>
      <c r="AJ876" s="82">
        <f t="shared" si="255"/>
        <v>41314.410000000003</v>
      </c>
      <c r="AK876" s="82">
        <f t="shared" si="256"/>
        <v>41314.410000000003</v>
      </c>
      <c r="AL876" s="88">
        <f t="shared" si="257"/>
        <v>8.4340790286837691E-2</v>
      </c>
    </row>
    <row r="877" spans="1:38">
      <c r="A877" s="77" t="s">
        <v>95</v>
      </c>
      <c r="B877" s="77">
        <v>979</v>
      </c>
      <c r="C877" s="77">
        <v>43.2560802</v>
      </c>
      <c r="D877" s="77">
        <v>-79.872858300000004</v>
      </c>
      <c r="E877" s="77" t="s">
        <v>38</v>
      </c>
      <c r="F877" s="77">
        <v>0</v>
      </c>
      <c r="H877" s="77" t="s">
        <v>65</v>
      </c>
      <c r="I877" s="77">
        <v>2019</v>
      </c>
      <c r="J877" s="77">
        <v>0</v>
      </c>
      <c r="K877" s="77" t="s">
        <v>320</v>
      </c>
      <c r="L877" s="77" t="s">
        <v>28</v>
      </c>
      <c r="N877" s="77">
        <v>0</v>
      </c>
      <c r="O877" s="77">
        <v>0</v>
      </c>
      <c r="P877" s="77" t="s">
        <v>55</v>
      </c>
      <c r="Q877" s="77">
        <v>40.441694099999999</v>
      </c>
      <c r="R877" s="77">
        <v>-79.990086099999999</v>
      </c>
      <c r="S877" s="77">
        <v>626.19279512535502</v>
      </c>
      <c r="T877" s="77">
        <v>0.24431718794093299</v>
      </c>
      <c r="U877" s="77">
        <v>181</v>
      </c>
      <c r="V877" s="77">
        <v>338</v>
      </c>
      <c r="W877" s="77">
        <v>7.2730000000000003E-2</v>
      </c>
      <c r="X877" s="77">
        <v>0</v>
      </c>
      <c r="Y877" s="77">
        <v>0</v>
      </c>
      <c r="Z877" s="77">
        <v>0</v>
      </c>
      <c r="AA877" s="77">
        <v>120.229016664068</v>
      </c>
      <c r="AB877" s="77">
        <v>0.31704718794093301</v>
      </c>
      <c r="AC877" s="77">
        <v>639.22901666406801</v>
      </c>
      <c r="AE877" s="87" t="str">
        <f t="shared" si="253"/>
        <v>International</v>
      </c>
      <c r="AF877" s="82" t="str">
        <f t="shared" si="254"/>
        <v>student</v>
      </c>
      <c r="AI877" s="82">
        <f>'GDP per Capita'!N877</f>
        <v>49196.49</v>
      </c>
      <c r="AJ877" s="82">
        <f t="shared" si="255"/>
        <v>49196.49</v>
      </c>
      <c r="AK877" s="82">
        <f t="shared" si="256"/>
        <v>49196.49</v>
      </c>
      <c r="AL877" s="88">
        <f t="shared" si="257"/>
        <v>1.2993386655512782E-2</v>
      </c>
    </row>
    <row r="878" spans="1:38">
      <c r="A878" s="77" t="s">
        <v>115</v>
      </c>
      <c r="B878" s="77">
        <v>980</v>
      </c>
      <c r="C878" s="77">
        <v>37.229656599999998</v>
      </c>
      <c r="D878" s="77">
        <v>-80.413676699999996</v>
      </c>
      <c r="E878" s="77" t="s">
        <v>38</v>
      </c>
      <c r="F878" s="77">
        <v>295</v>
      </c>
      <c r="H878" s="77" t="s">
        <v>65</v>
      </c>
      <c r="I878" s="77">
        <v>2019</v>
      </c>
      <c r="J878" s="77">
        <v>295</v>
      </c>
      <c r="K878" s="77" t="s">
        <v>29</v>
      </c>
      <c r="L878" s="77" t="s">
        <v>29</v>
      </c>
      <c r="N878" s="77">
        <v>0</v>
      </c>
      <c r="O878" s="77">
        <v>0</v>
      </c>
      <c r="P878" s="77" t="s">
        <v>55</v>
      </c>
      <c r="Q878" s="77">
        <v>40.441694099999999</v>
      </c>
      <c r="R878" s="77">
        <v>-79.990086099999999</v>
      </c>
      <c r="S878" s="77">
        <v>718.08166468987395</v>
      </c>
      <c r="T878" s="77">
        <v>0.25645063308232802</v>
      </c>
      <c r="U878" s="77">
        <v>181</v>
      </c>
      <c r="V878" s="77">
        <v>338</v>
      </c>
      <c r="W878" s="77">
        <v>7.2730000000000003E-2</v>
      </c>
      <c r="X878" s="77">
        <v>0</v>
      </c>
      <c r="Y878" s="77">
        <v>0</v>
      </c>
      <c r="Z878" s="77">
        <v>0</v>
      </c>
      <c r="AA878" s="77">
        <v>137.87167962045501</v>
      </c>
      <c r="AB878" s="77">
        <v>0.32918063308232798</v>
      </c>
      <c r="AC878" s="77">
        <v>951.87167962045601</v>
      </c>
      <c r="AE878" s="87" t="str">
        <f t="shared" si="253"/>
        <v>Domestic</v>
      </c>
      <c r="AF878" s="82" t="str">
        <f t="shared" si="254"/>
        <v>student</v>
      </c>
      <c r="AI878" s="82">
        <f>'GDP per Capita'!N878</f>
        <v>63809.64</v>
      </c>
      <c r="AJ878" s="82">
        <f t="shared" si="255"/>
        <v>63809.64</v>
      </c>
      <c r="AK878" s="82">
        <f t="shared" si="256"/>
        <v>63809.64</v>
      </c>
      <c r="AL878" s="88">
        <f t="shared" si="257"/>
        <v>1.4917364831089096E-2</v>
      </c>
    </row>
    <row r="879" spans="1:38">
      <c r="A879" s="77" t="s">
        <v>29</v>
      </c>
      <c r="B879" s="77">
        <v>981</v>
      </c>
      <c r="C879" s="77">
        <v>39.783730400000003</v>
      </c>
      <c r="D879" s="77">
        <v>-100.4458825</v>
      </c>
      <c r="E879" s="77" t="s">
        <v>38</v>
      </c>
      <c r="F879" s="77">
        <v>295</v>
      </c>
      <c r="H879" s="77" t="s">
        <v>65</v>
      </c>
      <c r="I879" s="77">
        <v>2019</v>
      </c>
      <c r="J879" s="77">
        <v>295</v>
      </c>
      <c r="K879" s="77" t="s">
        <v>29</v>
      </c>
      <c r="L879" s="77" t="s">
        <v>29</v>
      </c>
      <c r="N879" s="77">
        <v>0</v>
      </c>
      <c r="O879" s="77">
        <v>0</v>
      </c>
      <c r="P879" s="77" t="s">
        <v>55</v>
      </c>
      <c r="Q879" s="77">
        <v>40.441694099999999</v>
      </c>
      <c r="R879" s="77">
        <v>-79.990086099999999</v>
      </c>
      <c r="S879" s="77">
        <v>3474.4057432103</v>
      </c>
      <c r="T879" s="77">
        <v>0.63844915830196203</v>
      </c>
      <c r="U879" s="77">
        <v>181</v>
      </c>
      <c r="V879" s="77">
        <v>338</v>
      </c>
      <c r="W879" s="77">
        <v>7.2730000000000003E-2</v>
      </c>
      <c r="X879" s="77">
        <v>0</v>
      </c>
      <c r="Y879" s="77">
        <v>0</v>
      </c>
      <c r="Z879" s="77">
        <v>0</v>
      </c>
      <c r="AA879" s="77">
        <v>667.08590269637796</v>
      </c>
      <c r="AB879" s="77">
        <v>0.71117915830196199</v>
      </c>
      <c r="AC879" s="77">
        <v>1481.0859026963701</v>
      </c>
      <c r="AE879" s="87" t="str">
        <f t="shared" si="253"/>
        <v>Domestic</v>
      </c>
      <c r="AF879" s="82" t="str">
        <f t="shared" si="254"/>
        <v>student</v>
      </c>
      <c r="AI879" s="82">
        <f>'GDP per Capita'!N879</f>
        <v>63809.64</v>
      </c>
      <c r="AJ879" s="82">
        <f t="shared" si="255"/>
        <v>63809.64</v>
      </c>
      <c r="AK879" s="82">
        <f t="shared" si="256"/>
        <v>63809.64</v>
      </c>
      <c r="AL879" s="88">
        <f t="shared" si="257"/>
        <v>2.321100546400779E-2</v>
      </c>
    </row>
    <row r="880" spans="1:38">
      <c r="A880" s="77" t="s">
        <v>305</v>
      </c>
      <c r="B880" s="77">
        <v>982</v>
      </c>
      <c r="C880" s="77">
        <v>40.825491399999997</v>
      </c>
      <c r="D880" s="77">
        <v>-73.681282008303199</v>
      </c>
      <c r="E880" s="77" t="s">
        <v>42</v>
      </c>
      <c r="F880" s="77">
        <v>585</v>
      </c>
      <c r="H880" s="77" t="s">
        <v>64</v>
      </c>
      <c r="I880" s="77">
        <v>2019</v>
      </c>
      <c r="J880" s="77">
        <v>585</v>
      </c>
      <c r="K880" s="77" t="s">
        <v>29</v>
      </c>
      <c r="L880" s="77" t="s">
        <v>29</v>
      </c>
      <c r="N880" s="77">
        <v>0</v>
      </c>
      <c r="O880" s="77">
        <v>0</v>
      </c>
      <c r="P880" s="77" t="s">
        <v>55</v>
      </c>
      <c r="Q880" s="77">
        <v>40.441694099999999</v>
      </c>
      <c r="R880" s="77">
        <v>-79.990086099999999</v>
      </c>
      <c r="S880" s="77">
        <v>1067.91600286629</v>
      </c>
      <c r="T880" s="77">
        <v>0.30264442968638</v>
      </c>
      <c r="U880" s="77">
        <v>181</v>
      </c>
      <c r="V880" s="77">
        <v>676</v>
      </c>
      <c r="W880" s="77">
        <v>0.14546000000000001</v>
      </c>
      <c r="X880" s="77">
        <v>0</v>
      </c>
      <c r="Y880" s="77">
        <v>0</v>
      </c>
      <c r="Z880" s="77">
        <v>0</v>
      </c>
      <c r="AA880" s="77">
        <v>205.039872550328</v>
      </c>
      <c r="AB880" s="77">
        <v>0.44810442968637998</v>
      </c>
      <c r="AC880" s="77">
        <v>1647.0398725503201</v>
      </c>
      <c r="AE880" s="87" t="str">
        <f t="shared" si="253"/>
        <v>Domestic</v>
      </c>
      <c r="AF880" s="82" t="str">
        <f t="shared" si="254"/>
        <v>non-student</v>
      </c>
      <c r="AI880" s="82">
        <f>'GDP per Capita'!N880</f>
        <v>63809.64</v>
      </c>
      <c r="AJ880" s="82">
        <f t="shared" si="255"/>
        <v>63809.64</v>
      </c>
      <c r="AK880" s="82">
        <f t="shared" si="256"/>
        <v>63809.64</v>
      </c>
      <c r="AL880" s="88">
        <f t="shared" si="257"/>
        <v>2.5811771897636785E-2</v>
      </c>
    </row>
    <row r="881" spans="1:38">
      <c r="A881" s="77" t="s">
        <v>106</v>
      </c>
      <c r="B881" s="77">
        <v>983</v>
      </c>
      <c r="C881" s="77">
        <v>34.053690899999999</v>
      </c>
      <c r="D881" s="77">
        <v>-118.2427666</v>
      </c>
      <c r="E881" s="77" t="s">
        <v>38</v>
      </c>
      <c r="F881" s="77">
        <v>565</v>
      </c>
      <c r="H881" s="77" t="s">
        <v>65</v>
      </c>
      <c r="I881" s="77">
        <v>2019</v>
      </c>
      <c r="J881" s="77">
        <v>565</v>
      </c>
      <c r="K881" s="77" t="s">
        <v>29</v>
      </c>
      <c r="L881" s="77" t="s">
        <v>29</v>
      </c>
      <c r="N881" s="77">
        <v>0</v>
      </c>
      <c r="O881" s="77">
        <v>0</v>
      </c>
      <c r="P881" s="77" t="s">
        <v>55</v>
      </c>
      <c r="Q881" s="77">
        <v>40.441694099999999</v>
      </c>
      <c r="R881" s="77">
        <v>-79.990086099999999</v>
      </c>
      <c r="S881" s="77">
        <v>6863.4431563278204</v>
      </c>
      <c r="T881" s="77">
        <v>1.1307405863679401</v>
      </c>
      <c r="U881" s="77">
        <v>181</v>
      </c>
      <c r="V881" s="77">
        <v>338</v>
      </c>
      <c r="W881" s="77">
        <v>7.2730000000000003E-2</v>
      </c>
      <c r="X881" s="77">
        <v>0</v>
      </c>
      <c r="Y881" s="77">
        <v>0</v>
      </c>
      <c r="Z881" s="77">
        <v>0</v>
      </c>
      <c r="AA881" s="77">
        <v>823.61317875933798</v>
      </c>
      <c r="AB881" s="77">
        <v>1.20347058636794</v>
      </c>
      <c r="AC881" s="77">
        <v>1907.6131787593299</v>
      </c>
      <c r="AE881" s="87" t="str">
        <f t="shared" si="253"/>
        <v>Domestic</v>
      </c>
      <c r="AF881" s="82" t="str">
        <f t="shared" si="254"/>
        <v>student</v>
      </c>
      <c r="AI881" s="82">
        <f>'GDP per Capita'!N881</f>
        <v>63809.64</v>
      </c>
      <c r="AJ881" s="82">
        <f t="shared" si="255"/>
        <v>63809.64</v>
      </c>
      <c r="AK881" s="82">
        <f t="shared" si="256"/>
        <v>63809.64</v>
      </c>
      <c r="AL881" s="88">
        <f t="shared" si="257"/>
        <v>2.9895375977036228E-2</v>
      </c>
    </row>
    <row r="882" spans="1:38">
      <c r="A882" s="77" t="s">
        <v>109</v>
      </c>
      <c r="B882" s="77">
        <v>984</v>
      </c>
      <c r="C882" s="77">
        <v>42.262593199999998</v>
      </c>
      <c r="D882" s="77">
        <v>-71.802293399999996</v>
      </c>
      <c r="E882" s="77" t="s">
        <v>38</v>
      </c>
      <c r="F882" s="77">
        <v>735</v>
      </c>
      <c r="H882" s="77" t="s">
        <v>65</v>
      </c>
      <c r="I882" s="77">
        <v>2019</v>
      </c>
      <c r="J882" s="77">
        <v>735</v>
      </c>
      <c r="K882" s="77" t="s">
        <v>29</v>
      </c>
      <c r="L882" s="77" t="s">
        <v>29</v>
      </c>
      <c r="N882" s="77">
        <v>0</v>
      </c>
      <c r="O882" s="77">
        <v>0</v>
      </c>
      <c r="P882" s="77" t="s">
        <v>55</v>
      </c>
      <c r="Q882" s="77">
        <v>40.441694099999999</v>
      </c>
      <c r="R882" s="77">
        <v>-79.990086099999999</v>
      </c>
      <c r="S882" s="77">
        <v>1424.9242381005099</v>
      </c>
      <c r="T882" s="77">
        <v>0.34978550191601598</v>
      </c>
      <c r="U882" s="77">
        <v>181</v>
      </c>
      <c r="V882" s="77">
        <v>338</v>
      </c>
      <c r="W882" s="77">
        <v>7.2730000000000003E-2</v>
      </c>
      <c r="X882" s="77">
        <v>0</v>
      </c>
      <c r="Y882" s="77">
        <v>0</v>
      </c>
      <c r="Z882" s="77">
        <v>0</v>
      </c>
      <c r="AA882" s="77">
        <v>273.585453715298</v>
      </c>
      <c r="AB882" s="77">
        <v>0.422515501916016</v>
      </c>
      <c r="AC882" s="77">
        <v>1527.58545371529</v>
      </c>
      <c r="AE882" s="87" t="str">
        <f t="shared" si="253"/>
        <v>Domestic</v>
      </c>
      <c r="AF882" s="82" t="str">
        <f t="shared" si="254"/>
        <v>student</v>
      </c>
      <c r="AI882" s="82">
        <f>'GDP per Capita'!N882</f>
        <v>63809.64</v>
      </c>
      <c r="AJ882" s="82">
        <f t="shared" si="255"/>
        <v>63809.64</v>
      </c>
      <c r="AK882" s="82">
        <f t="shared" si="256"/>
        <v>63809.64</v>
      </c>
      <c r="AL882" s="88">
        <f t="shared" si="257"/>
        <v>2.3939728444092305E-2</v>
      </c>
    </row>
    <row r="883" spans="1:38">
      <c r="A883" s="77" t="s">
        <v>218</v>
      </c>
      <c r="B883" s="77">
        <v>985</v>
      </c>
      <c r="C883" s="77">
        <v>21.304546999999999</v>
      </c>
      <c r="D883" s="77">
        <v>-157.85567639999999</v>
      </c>
      <c r="E883" s="77" t="s">
        <v>37</v>
      </c>
      <c r="F883" s="77">
        <v>585</v>
      </c>
      <c r="H883" s="77" t="s">
        <v>64</v>
      </c>
      <c r="I883" s="77">
        <v>2019</v>
      </c>
      <c r="J883" s="77">
        <v>585</v>
      </c>
      <c r="K883" s="77" t="s">
        <v>29</v>
      </c>
      <c r="L883" s="77" t="s">
        <v>29</v>
      </c>
      <c r="N883" s="77">
        <v>0</v>
      </c>
      <c r="O883" s="77">
        <v>0</v>
      </c>
      <c r="P883" s="77" t="s">
        <v>55</v>
      </c>
      <c r="Q883" s="77">
        <v>40.441694099999999</v>
      </c>
      <c r="R883" s="77">
        <v>-79.990086099999999</v>
      </c>
      <c r="S883" s="77">
        <v>14983.133075727999</v>
      </c>
      <c r="T883" s="77">
        <v>2.3093858534334002</v>
      </c>
      <c r="U883" s="77">
        <v>181</v>
      </c>
      <c r="V883" s="77">
        <v>676</v>
      </c>
      <c r="W883" s="77">
        <v>0.14546000000000001</v>
      </c>
      <c r="X883" s="77">
        <v>0</v>
      </c>
      <c r="Y883" s="77">
        <v>0</v>
      </c>
      <c r="Z883" s="77">
        <v>0</v>
      </c>
      <c r="AA883" s="77">
        <v>1573.22897295145</v>
      </c>
      <c r="AB883" s="77">
        <v>2.4548458534334001</v>
      </c>
      <c r="AC883" s="77">
        <v>3015.22897295145</v>
      </c>
      <c r="AE883" s="87" t="str">
        <f t="shared" si="253"/>
        <v>Domestic</v>
      </c>
      <c r="AF883" s="82" t="str">
        <f t="shared" si="254"/>
        <v>non-student</v>
      </c>
      <c r="AI883" s="82">
        <f>'GDP per Capita'!N883</f>
        <v>63809.64</v>
      </c>
      <c r="AJ883" s="82">
        <f t="shared" si="255"/>
        <v>63809.64</v>
      </c>
      <c r="AK883" s="82">
        <f t="shared" si="256"/>
        <v>63809.64</v>
      </c>
      <c r="AL883" s="88">
        <f t="shared" si="257"/>
        <v>4.7253502338384136E-2</v>
      </c>
    </row>
    <row r="884" spans="1:38">
      <c r="A884" s="77" t="s">
        <v>97</v>
      </c>
      <c r="B884" s="77">
        <v>986</v>
      </c>
      <c r="C884" s="77">
        <v>32.541477999999998</v>
      </c>
      <c r="D884" s="77">
        <v>-85.534735487261102</v>
      </c>
      <c r="E884" s="77" t="s">
        <v>38</v>
      </c>
      <c r="F884" s="77">
        <v>275</v>
      </c>
      <c r="H884" s="77" t="s">
        <v>61</v>
      </c>
      <c r="I884" s="77">
        <v>2019</v>
      </c>
      <c r="J884" s="77">
        <v>275</v>
      </c>
      <c r="K884" s="77" t="s">
        <v>29</v>
      </c>
      <c r="L884" s="77" t="s">
        <v>29</v>
      </c>
      <c r="N884" s="77">
        <v>0</v>
      </c>
      <c r="O884" s="77">
        <v>0</v>
      </c>
      <c r="P884" s="77" t="s">
        <v>55</v>
      </c>
      <c r="Q884" s="77">
        <v>40.441694099999999</v>
      </c>
      <c r="R884" s="77">
        <v>-79.990086099999999</v>
      </c>
      <c r="S884" s="77">
        <v>2016.2188053638399</v>
      </c>
      <c r="T884" s="77">
        <v>0.42786286023259601</v>
      </c>
      <c r="U884" s="77">
        <v>181</v>
      </c>
      <c r="V884" s="77">
        <v>338</v>
      </c>
      <c r="W884" s="77">
        <v>7.2730000000000003E-2</v>
      </c>
      <c r="X884" s="77">
        <v>0</v>
      </c>
      <c r="Y884" s="77">
        <v>0</v>
      </c>
      <c r="Z884" s="77">
        <v>0</v>
      </c>
      <c r="AA884" s="77">
        <v>387.114010629858</v>
      </c>
      <c r="AB884" s="77">
        <v>0.50059286023259597</v>
      </c>
      <c r="AC884" s="77">
        <v>1181.1140106298501</v>
      </c>
      <c r="AE884" s="87" t="str">
        <f t="shared" si="253"/>
        <v>Domestic</v>
      </c>
      <c r="AF884" s="82" t="str">
        <f t="shared" si="254"/>
        <v>student</v>
      </c>
      <c r="AI884" s="82">
        <f>'GDP per Capita'!N884</f>
        <v>63809.64</v>
      </c>
      <c r="AJ884" s="82">
        <f t="shared" si="255"/>
        <v>63809.64</v>
      </c>
      <c r="AK884" s="82">
        <f t="shared" si="256"/>
        <v>63809.64</v>
      </c>
      <c r="AL884" s="88">
        <f t="shared" si="257"/>
        <v>1.8509961984268367E-2</v>
      </c>
    </row>
    <row r="885" spans="1:38">
      <c r="A885" s="77" t="s">
        <v>358</v>
      </c>
      <c r="B885" s="77">
        <v>987</v>
      </c>
      <c r="C885" s="77">
        <v>41.875561599999997</v>
      </c>
      <c r="D885" s="77">
        <v>-87.6244212</v>
      </c>
      <c r="E885" s="77" t="s">
        <v>37</v>
      </c>
      <c r="F885" s="77">
        <v>585</v>
      </c>
      <c r="H885" s="77" t="s">
        <v>64</v>
      </c>
      <c r="I885" s="77">
        <v>2019</v>
      </c>
      <c r="J885" s="77">
        <v>585</v>
      </c>
      <c r="K885" s="77" t="s">
        <v>29</v>
      </c>
      <c r="L885" s="77" t="s">
        <v>29</v>
      </c>
      <c r="N885" s="77">
        <v>0</v>
      </c>
      <c r="O885" s="77">
        <v>0</v>
      </c>
      <c r="P885" s="77" t="s">
        <v>55</v>
      </c>
      <c r="Q885" s="77">
        <v>40.441694099999999</v>
      </c>
      <c r="R885" s="77">
        <v>-79.990086099999999</v>
      </c>
      <c r="S885" s="77">
        <v>1316.9275121160599</v>
      </c>
      <c r="T885" s="77">
        <v>0.33552509849182899</v>
      </c>
      <c r="U885" s="77">
        <v>181</v>
      </c>
      <c r="V885" s="77">
        <v>676</v>
      </c>
      <c r="W885" s="77">
        <v>0.14546000000000001</v>
      </c>
      <c r="X885" s="77">
        <v>0</v>
      </c>
      <c r="Y885" s="77">
        <v>0</v>
      </c>
      <c r="Z885" s="77">
        <v>0</v>
      </c>
      <c r="AA885" s="77">
        <v>252.850082326284</v>
      </c>
      <c r="AB885" s="77">
        <v>0.48098509849182902</v>
      </c>
      <c r="AC885" s="77">
        <v>1694.85008232628</v>
      </c>
      <c r="AE885" s="87" t="str">
        <f t="shared" si="253"/>
        <v>Domestic</v>
      </c>
      <c r="AF885" s="82" t="str">
        <f t="shared" si="254"/>
        <v>non-student</v>
      </c>
      <c r="AI885" s="82">
        <f>'GDP per Capita'!N885</f>
        <v>63809.64</v>
      </c>
      <c r="AJ885" s="82">
        <f t="shared" si="255"/>
        <v>63809.64</v>
      </c>
      <c r="AK885" s="82">
        <f t="shared" si="256"/>
        <v>63809.64</v>
      </c>
      <c r="AL885" s="88">
        <f t="shared" si="257"/>
        <v>2.656103501487048E-2</v>
      </c>
    </row>
    <row r="886" spans="1:38">
      <c r="A886" s="77" t="s">
        <v>342</v>
      </c>
      <c r="B886" s="77">
        <v>988</v>
      </c>
      <c r="C886" s="77">
        <v>36.642116899999998</v>
      </c>
      <c r="D886" s="77">
        <v>127.48917419999999</v>
      </c>
      <c r="E886" s="77" t="s">
        <v>42</v>
      </c>
      <c r="F886" s="77">
        <v>1135</v>
      </c>
      <c r="H886" s="77" t="s">
        <v>64</v>
      </c>
      <c r="I886" s="77">
        <v>2019</v>
      </c>
      <c r="J886" s="77">
        <v>1135</v>
      </c>
      <c r="K886" s="77" t="s">
        <v>317</v>
      </c>
      <c r="L886" s="77" t="s">
        <v>30</v>
      </c>
      <c r="N886" s="77">
        <v>0</v>
      </c>
      <c r="O886" s="77">
        <v>0</v>
      </c>
      <c r="P886" s="77" t="s">
        <v>55</v>
      </c>
      <c r="Q886" s="77">
        <v>40.441694099999999</v>
      </c>
      <c r="R886" s="77">
        <v>-79.990086099999999</v>
      </c>
      <c r="S886" s="77">
        <v>21993.340119070901</v>
      </c>
      <c r="T886" s="77">
        <v>3.4204379478700799</v>
      </c>
      <c r="U886" s="77">
        <v>181</v>
      </c>
      <c r="V886" s="77">
        <v>676</v>
      </c>
      <c r="W886" s="77">
        <v>0.14546000000000001</v>
      </c>
      <c r="X886" s="77">
        <v>0</v>
      </c>
      <c r="Y886" s="77">
        <v>0</v>
      </c>
      <c r="Z886" s="77">
        <v>0</v>
      </c>
      <c r="AA886" s="77">
        <v>2012.39062089499</v>
      </c>
      <c r="AB886" s="77">
        <v>3.5658979478700799</v>
      </c>
      <c r="AC886" s="77">
        <v>4004.3906208949902</v>
      </c>
      <c r="AE886" s="87" t="str">
        <f t="shared" si="253"/>
        <v>International</v>
      </c>
      <c r="AF886" s="82" t="str">
        <f t="shared" si="254"/>
        <v>non-student</v>
      </c>
      <c r="AI886" s="82">
        <f>'GDP per Capita'!N886</f>
        <v>32154.02</v>
      </c>
      <c r="AJ886" s="82">
        <f t="shared" si="255"/>
        <v>32154.02</v>
      </c>
      <c r="AK886" s="82">
        <f t="shared" si="256"/>
        <v>32154.02</v>
      </c>
      <c r="AL886" s="88">
        <f t="shared" si="257"/>
        <v>0.12453779094791227</v>
      </c>
    </row>
    <row r="887" spans="1:38">
      <c r="A887" s="77" t="s">
        <v>106</v>
      </c>
      <c r="B887" s="77">
        <v>989</v>
      </c>
      <c r="C887" s="77">
        <v>34.053690899999999</v>
      </c>
      <c r="D887" s="77">
        <v>-118.2427666</v>
      </c>
      <c r="E887" s="77" t="s">
        <v>38</v>
      </c>
      <c r="F887" s="77">
        <v>295</v>
      </c>
      <c r="H887" s="77" t="s">
        <v>65</v>
      </c>
      <c r="I887" s="77">
        <v>2019</v>
      </c>
      <c r="J887" s="77">
        <v>295</v>
      </c>
      <c r="K887" s="77" t="s">
        <v>29</v>
      </c>
      <c r="L887" s="77" t="s">
        <v>29</v>
      </c>
      <c r="N887" s="77">
        <v>0</v>
      </c>
      <c r="O887" s="77">
        <v>0</v>
      </c>
      <c r="P887" s="77" t="s">
        <v>55</v>
      </c>
      <c r="Q887" s="77">
        <v>40.441694099999999</v>
      </c>
      <c r="R887" s="77">
        <v>-79.990086099999999</v>
      </c>
      <c r="S887" s="77">
        <v>6863.4431563278204</v>
      </c>
      <c r="T887" s="77">
        <v>1.1307405863679401</v>
      </c>
      <c r="U887" s="77">
        <v>181</v>
      </c>
      <c r="V887" s="77">
        <v>338</v>
      </c>
      <c r="W887" s="77">
        <v>7.2730000000000003E-2</v>
      </c>
      <c r="X887" s="77">
        <v>0</v>
      </c>
      <c r="Y887" s="77">
        <v>0</v>
      </c>
      <c r="Z887" s="77">
        <v>0</v>
      </c>
      <c r="AA887" s="77">
        <v>823.61317875933798</v>
      </c>
      <c r="AB887" s="77">
        <v>1.20347058636794</v>
      </c>
      <c r="AC887" s="77">
        <v>1637.6131787593299</v>
      </c>
      <c r="AE887" s="87" t="str">
        <f t="shared" si="253"/>
        <v>Domestic</v>
      </c>
      <c r="AF887" s="82" t="str">
        <f t="shared" si="254"/>
        <v>student</v>
      </c>
      <c r="AI887" s="82">
        <f>'GDP per Capita'!N887</f>
        <v>63809.64</v>
      </c>
      <c r="AJ887" s="82">
        <f t="shared" si="255"/>
        <v>63809.64</v>
      </c>
      <c r="AK887" s="82">
        <f t="shared" si="256"/>
        <v>63809.64</v>
      </c>
      <c r="AL887" s="88">
        <f t="shared" si="257"/>
        <v>2.5664040398274145E-2</v>
      </c>
    </row>
    <row r="888" spans="1:38">
      <c r="A888" s="77" t="s">
        <v>355</v>
      </c>
      <c r="B888" s="77">
        <v>990</v>
      </c>
      <c r="C888" s="77">
        <v>29.424600199999901</v>
      </c>
      <c r="D888" s="77">
        <v>-98.495140500000005</v>
      </c>
      <c r="E888" s="77" t="s">
        <v>38</v>
      </c>
      <c r="F888" s="77">
        <v>565</v>
      </c>
      <c r="H888" s="77" t="s">
        <v>65</v>
      </c>
      <c r="I888" s="77">
        <v>2019</v>
      </c>
      <c r="J888" s="77">
        <v>565</v>
      </c>
      <c r="K888" s="77" t="s">
        <v>29</v>
      </c>
      <c r="L888" s="77" t="s">
        <v>29</v>
      </c>
      <c r="N888" s="77">
        <v>0</v>
      </c>
      <c r="O888" s="77">
        <v>0</v>
      </c>
      <c r="P888" s="77" t="s">
        <v>55</v>
      </c>
      <c r="Q888" s="77">
        <v>40.441694099999999</v>
      </c>
      <c r="R888" s="77">
        <v>-79.990086099999999</v>
      </c>
      <c r="S888" s="77">
        <v>4155.2933716622802</v>
      </c>
      <c r="T888" s="77">
        <v>0.74684466940078198</v>
      </c>
      <c r="U888" s="77">
        <v>181</v>
      </c>
      <c r="V888" s="77">
        <v>338</v>
      </c>
      <c r="W888" s="77">
        <v>7.2730000000000003E-2</v>
      </c>
      <c r="X888" s="77">
        <v>0</v>
      </c>
      <c r="Y888" s="77">
        <v>0</v>
      </c>
      <c r="Z888" s="77">
        <v>0</v>
      </c>
      <c r="AA888" s="77">
        <v>498.63520459947398</v>
      </c>
      <c r="AB888" s="77">
        <v>0.81957466940078205</v>
      </c>
      <c r="AC888" s="77">
        <v>1582.6352045994699</v>
      </c>
      <c r="AE888" s="87" t="str">
        <f t="shared" si="253"/>
        <v>Domestic</v>
      </c>
      <c r="AF888" s="82" t="str">
        <f t="shared" si="254"/>
        <v>student</v>
      </c>
      <c r="AI888" s="82">
        <f>'GDP per Capita'!N888</f>
        <v>63809.64</v>
      </c>
      <c r="AJ888" s="82">
        <f t="shared" si="255"/>
        <v>63809.64</v>
      </c>
      <c r="AK888" s="82">
        <f t="shared" si="256"/>
        <v>63809.64</v>
      </c>
      <c r="AL888" s="88">
        <f t="shared" si="257"/>
        <v>2.4802446849715339E-2</v>
      </c>
    </row>
    <row r="889" spans="1:38">
      <c r="A889" s="77" t="s">
        <v>359</v>
      </c>
      <c r="B889" s="77">
        <v>991</v>
      </c>
      <c r="C889" s="77">
        <v>32.962823399999998</v>
      </c>
      <c r="D889" s="77">
        <v>-117.0358646</v>
      </c>
      <c r="E889" s="77" t="s">
        <v>42</v>
      </c>
      <c r="F889" s="77">
        <v>525</v>
      </c>
      <c r="H889" s="77" t="s">
        <v>66</v>
      </c>
      <c r="I889" s="77">
        <v>2019</v>
      </c>
      <c r="J889" s="77">
        <v>525</v>
      </c>
      <c r="K889" s="77" t="s">
        <v>29</v>
      </c>
      <c r="L889" s="77" t="s">
        <v>29</v>
      </c>
      <c r="N889" s="77">
        <v>0</v>
      </c>
      <c r="O889" s="77">
        <v>0</v>
      </c>
      <c r="P889" s="77" t="s">
        <v>55</v>
      </c>
      <c r="Q889" s="77">
        <v>40.441694099999999</v>
      </c>
      <c r="R889" s="77">
        <v>-79.990086099999999</v>
      </c>
      <c r="S889" s="77">
        <v>6758.3899571946904</v>
      </c>
      <c r="T889" s="77">
        <v>1.1162525252087001</v>
      </c>
      <c r="U889" s="77">
        <v>181</v>
      </c>
      <c r="V889" s="77">
        <v>676</v>
      </c>
      <c r="W889" s="77">
        <v>0.14546000000000001</v>
      </c>
      <c r="X889" s="77">
        <v>0</v>
      </c>
      <c r="Y889" s="77">
        <v>0</v>
      </c>
      <c r="Z889" s="77">
        <v>0</v>
      </c>
      <c r="AA889" s="77">
        <v>811.00679486336298</v>
      </c>
      <c r="AB889" s="77">
        <v>1.2617125252087</v>
      </c>
      <c r="AC889" s="77">
        <v>2193.00679486336</v>
      </c>
      <c r="AE889" s="87" t="str">
        <f t="shared" si="253"/>
        <v>Domestic</v>
      </c>
      <c r="AF889" s="82" t="str">
        <f t="shared" si="254"/>
        <v>non-student</v>
      </c>
      <c r="AI889" s="82">
        <f>'GDP per Capita'!N889</f>
        <v>63809.64</v>
      </c>
      <c r="AJ889" s="82">
        <f t="shared" si="255"/>
        <v>63809.64</v>
      </c>
      <c r="AK889" s="82">
        <f t="shared" si="256"/>
        <v>63809.64</v>
      </c>
      <c r="AL889" s="88">
        <f t="shared" si="257"/>
        <v>3.4367954353971594E-2</v>
      </c>
    </row>
    <row r="890" spans="1:38">
      <c r="A890" s="77" t="s">
        <v>112</v>
      </c>
      <c r="B890" s="77">
        <v>992</v>
      </c>
      <c r="C890" s="77">
        <v>40.735657000000003</v>
      </c>
      <c r="D890" s="77">
        <v>-74.172366699999998</v>
      </c>
      <c r="E890" s="77" t="s">
        <v>42</v>
      </c>
      <c r="F890" s="77">
        <v>0</v>
      </c>
      <c r="H890" s="77" t="s">
        <v>63</v>
      </c>
      <c r="I890" s="77">
        <v>2019</v>
      </c>
      <c r="J890" s="77">
        <v>0</v>
      </c>
      <c r="K890" s="77" t="s">
        <v>29</v>
      </c>
      <c r="L890" s="77" t="s">
        <v>29</v>
      </c>
      <c r="N890" s="77">
        <v>0</v>
      </c>
      <c r="O890" s="77">
        <v>0</v>
      </c>
      <c r="P890" s="77" t="s">
        <v>55</v>
      </c>
      <c r="Q890" s="77">
        <v>40.441694099999999</v>
      </c>
      <c r="R890" s="77">
        <v>-79.990086099999999</v>
      </c>
      <c r="S890" s="77">
        <v>984.50506430238704</v>
      </c>
      <c r="T890" s="77">
        <v>0.29163045103963298</v>
      </c>
      <c r="U890" s="77">
        <v>181</v>
      </c>
      <c r="V890" s="77">
        <v>676</v>
      </c>
      <c r="W890" s="77">
        <v>0.14546000000000001</v>
      </c>
      <c r="X890" s="77">
        <v>0</v>
      </c>
      <c r="Y890" s="77">
        <v>0</v>
      </c>
      <c r="Z890" s="77">
        <v>0</v>
      </c>
      <c r="AA890" s="77">
        <v>189.02497234605801</v>
      </c>
      <c r="AB890" s="77">
        <v>0.43709045103963201</v>
      </c>
      <c r="AC890" s="77">
        <v>1046.0249723460499</v>
      </c>
      <c r="AE890" s="87" t="str">
        <f t="shared" si="253"/>
        <v>Domestic</v>
      </c>
      <c r="AF890" s="82" t="str">
        <f t="shared" si="254"/>
        <v>non-student</v>
      </c>
      <c r="AI890" s="82">
        <f>'GDP per Capita'!N890</f>
        <v>63809.64</v>
      </c>
      <c r="AJ890" s="82">
        <f t="shared" si="255"/>
        <v>63809.64</v>
      </c>
      <c r="AK890" s="82">
        <f t="shared" si="256"/>
        <v>63809.64</v>
      </c>
      <c r="AL890" s="88">
        <f t="shared" si="257"/>
        <v>1.639289882133875E-2</v>
      </c>
    </row>
    <row r="891" spans="1:38">
      <c r="A891" s="77" t="s">
        <v>142</v>
      </c>
      <c r="B891" s="77">
        <v>993</v>
      </c>
      <c r="C891" s="77">
        <v>40.441694099999999</v>
      </c>
      <c r="D891" s="77">
        <v>-79.9900860999999</v>
      </c>
      <c r="E891" s="77" t="s">
        <v>41</v>
      </c>
      <c r="F891" s="77">
        <v>685</v>
      </c>
      <c r="H891" s="77" t="s">
        <v>64</v>
      </c>
      <c r="I891" s="77">
        <v>2019</v>
      </c>
      <c r="J891" s="77">
        <v>685</v>
      </c>
      <c r="K891" s="77" t="s">
        <v>29</v>
      </c>
      <c r="L891" s="77" t="s">
        <v>29</v>
      </c>
      <c r="N891" s="77">
        <v>0</v>
      </c>
      <c r="O891" s="77">
        <v>1</v>
      </c>
      <c r="P891" s="77" t="s">
        <v>55</v>
      </c>
      <c r="Q891" s="77">
        <v>40.441694099999999</v>
      </c>
      <c r="R891" s="77">
        <v>-79.990086099999999</v>
      </c>
      <c r="S891" s="77">
        <v>4.3065651728936996E-12</v>
      </c>
      <c r="T891" s="77">
        <v>0</v>
      </c>
      <c r="U891" s="77">
        <v>0</v>
      </c>
      <c r="V891" s="77">
        <v>0</v>
      </c>
      <c r="W891" s="77">
        <v>0</v>
      </c>
      <c r="X891" s="77">
        <v>0</v>
      </c>
      <c r="Y891" s="77">
        <v>0</v>
      </c>
      <c r="Z891" s="77">
        <v>0</v>
      </c>
      <c r="AA891" s="77">
        <v>0</v>
      </c>
      <c r="AB891" s="77">
        <v>0</v>
      </c>
      <c r="AC891" s="77">
        <v>685</v>
      </c>
      <c r="AE891" s="87" t="str">
        <f t="shared" si="253"/>
        <v>Domestic</v>
      </c>
      <c r="AF891" s="82" t="str">
        <f t="shared" si="254"/>
        <v>non-student</v>
      </c>
      <c r="AI891" s="82">
        <f>'GDP per Capita'!N891</f>
        <v>63809.64</v>
      </c>
      <c r="AJ891" s="82">
        <f t="shared" si="255"/>
        <v>63809.64</v>
      </c>
      <c r="AK891" s="82">
        <f t="shared" si="256"/>
        <v>63809.64</v>
      </c>
      <c r="AL891" s="88">
        <f t="shared" si="257"/>
        <v>1.0735055079451945E-2</v>
      </c>
    </row>
    <row r="892" spans="1:38">
      <c r="A892" s="77" t="s">
        <v>179</v>
      </c>
      <c r="B892" s="77">
        <v>994</v>
      </c>
      <c r="C892" s="77">
        <v>43.6534817</v>
      </c>
      <c r="D892" s="77">
        <v>-79.383934699999998</v>
      </c>
      <c r="E892" s="77" t="s">
        <v>43</v>
      </c>
      <c r="F892" s="77">
        <v>585</v>
      </c>
      <c r="H892" s="77" t="s">
        <v>64</v>
      </c>
      <c r="I892" s="77">
        <v>2019</v>
      </c>
      <c r="J892" s="77">
        <v>585</v>
      </c>
      <c r="K892" s="77" t="s">
        <v>320</v>
      </c>
      <c r="L892" s="77" t="s">
        <v>28</v>
      </c>
      <c r="N892" s="77">
        <v>0</v>
      </c>
      <c r="O892" s="77">
        <v>0</v>
      </c>
      <c r="P892" s="77" t="s">
        <v>55</v>
      </c>
      <c r="Q892" s="77">
        <v>40.441694099999999</v>
      </c>
      <c r="R892" s="77">
        <v>-79.990086099999999</v>
      </c>
      <c r="S892" s="77">
        <v>721.24410216090803</v>
      </c>
      <c r="T892" s="77">
        <v>0.25686821642783703</v>
      </c>
      <c r="U892" s="77">
        <v>181</v>
      </c>
      <c r="V892" s="77">
        <v>676</v>
      </c>
      <c r="W892" s="77">
        <v>0.14546000000000001</v>
      </c>
      <c r="X892" s="77">
        <v>0</v>
      </c>
      <c r="Y892" s="77">
        <v>0</v>
      </c>
      <c r="Z892" s="77">
        <v>0</v>
      </c>
      <c r="AA892" s="77">
        <v>138.478867614894</v>
      </c>
      <c r="AB892" s="77">
        <v>0.402328216427838</v>
      </c>
      <c r="AC892" s="77">
        <v>1580.4788676148901</v>
      </c>
      <c r="AE892" s="87" t="str">
        <f t="shared" si="253"/>
        <v>International</v>
      </c>
      <c r="AF892" s="82" t="str">
        <f t="shared" si="254"/>
        <v>non-student</v>
      </c>
      <c r="AI892" s="82">
        <f>'GDP per Capita'!N892</f>
        <v>49196.49</v>
      </c>
      <c r="AJ892" s="82">
        <f t="shared" si="255"/>
        <v>49196.49</v>
      </c>
      <c r="AK892" s="82">
        <f t="shared" si="256"/>
        <v>49196.49</v>
      </c>
      <c r="AL892" s="88">
        <f t="shared" si="257"/>
        <v>3.2125846124690806E-2</v>
      </c>
    </row>
    <row r="893" spans="1:38">
      <c r="A893" s="77" t="s">
        <v>222</v>
      </c>
      <c r="B893" s="77">
        <v>995</v>
      </c>
      <c r="C893" s="77">
        <v>42.558426399999902</v>
      </c>
      <c r="D893" s="77">
        <v>-71.268946999999997</v>
      </c>
      <c r="E893" s="77" t="s">
        <v>42</v>
      </c>
      <c r="F893" s="77">
        <v>525</v>
      </c>
      <c r="H893" s="77" t="s">
        <v>66</v>
      </c>
      <c r="I893" s="77">
        <v>2019</v>
      </c>
      <c r="J893" s="77">
        <v>525</v>
      </c>
      <c r="K893" s="77" t="s">
        <v>29</v>
      </c>
      <c r="L893" s="77" t="s">
        <v>29</v>
      </c>
      <c r="N893" s="77">
        <v>0</v>
      </c>
      <c r="O893" s="77">
        <v>0</v>
      </c>
      <c r="P893" s="77" t="s">
        <v>55</v>
      </c>
      <c r="Q893" s="77">
        <v>40.441694099999999</v>
      </c>
      <c r="R893" s="77">
        <v>-79.990086099999999</v>
      </c>
      <c r="S893" s="77">
        <v>1526.1175177421501</v>
      </c>
      <c r="T893" s="77">
        <v>0.363147545796071</v>
      </c>
      <c r="U893" s="77">
        <v>181</v>
      </c>
      <c r="V893" s="77">
        <v>676</v>
      </c>
      <c r="W893" s="77">
        <v>0.14546000000000001</v>
      </c>
      <c r="X893" s="77">
        <v>0</v>
      </c>
      <c r="Y893" s="77">
        <v>0</v>
      </c>
      <c r="Z893" s="77">
        <v>0</v>
      </c>
      <c r="AA893" s="77">
        <v>293.01456340649401</v>
      </c>
      <c r="AB893" s="77">
        <v>0.50860754579607104</v>
      </c>
      <c r="AC893" s="77">
        <v>1675.01456340649</v>
      </c>
      <c r="AE893" s="87" t="str">
        <f t="shared" si="253"/>
        <v>Domestic</v>
      </c>
      <c r="AF893" s="82" t="str">
        <f t="shared" si="254"/>
        <v>non-student</v>
      </c>
      <c r="AI893" s="82">
        <f>'GDP per Capita'!N893</f>
        <v>63809.64</v>
      </c>
      <c r="AJ893" s="82">
        <f t="shared" si="255"/>
        <v>63809.64</v>
      </c>
      <c r="AK893" s="82">
        <f t="shared" si="256"/>
        <v>63809.64</v>
      </c>
      <c r="AL893" s="88">
        <f t="shared" si="257"/>
        <v>2.6250180433653753E-2</v>
      </c>
    </row>
    <row r="894" spans="1:38">
      <c r="A894" s="77" t="s">
        <v>80</v>
      </c>
      <c r="B894" s="77">
        <v>996</v>
      </c>
      <c r="C894" s="77">
        <v>33.749098699999998</v>
      </c>
      <c r="D894" s="77">
        <v>-84.390184899999994</v>
      </c>
      <c r="E894" s="77" t="s">
        <v>37</v>
      </c>
      <c r="F894" s="77">
        <v>0</v>
      </c>
      <c r="H894" s="77" t="s">
        <v>68</v>
      </c>
      <c r="I894" s="77">
        <v>2019</v>
      </c>
      <c r="J894" s="77">
        <v>0</v>
      </c>
      <c r="K894" s="77" t="s">
        <v>29</v>
      </c>
      <c r="L894" s="77" t="s">
        <v>29</v>
      </c>
      <c r="N894" s="77">
        <v>0</v>
      </c>
      <c r="O894" s="77">
        <v>0</v>
      </c>
      <c r="P894" s="77" t="s">
        <v>55</v>
      </c>
      <c r="Q894" s="77">
        <v>40.441694099999999</v>
      </c>
      <c r="R894" s="77">
        <v>-79.990086099999999</v>
      </c>
      <c r="S894" s="77">
        <v>1680.0144462334499</v>
      </c>
      <c r="T894" s="77">
        <v>0.38346883115008401</v>
      </c>
      <c r="U894" s="77">
        <v>181</v>
      </c>
      <c r="V894" s="77">
        <v>676</v>
      </c>
      <c r="W894" s="77">
        <v>0.14546000000000001</v>
      </c>
      <c r="X894" s="77">
        <v>0</v>
      </c>
      <c r="Y894" s="77">
        <v>0</v>
      </c>
      <c r="Z894" s="77">
        <v>0</v>
      </c>
      <c r="AA894" s="77">
        <v>322.56277367682202</v>
      </c>
      <c r="AB894" s="77">
        <v>0.52892883115008404</v>
      </c>
      <c r="AC894" s="77">
        <v>1179.5627736768199</v>
      </c>
      <c r="AE894" s="87" t="str">
        <f t="shared" si="253"/>
        <v>Domestic</v>
      </c>
      <c r="AF894" s="82" t="str">
        <f t="shared" si="254"/>
        <v>non-student</v>
      </c>
      <c r="AI894" s="82">
        <f>'GDP per Capita'!N894</f>
        <v>63809.64</v>
      </c>
      <c r="AJ894" s="82">
        <f t="shared" si="255"/>
        <v>63809.64</v>
      </c>
      <c r="AK894" s="82">
        <f t="shared" si="256"/>
        <v>63809.64</v>
      </c>
      <c r="AL894" s="88">
        <f t="shared" si="257"/>
        <v>1.8485651598674116E-2</v>
      </c>
    </row>
    <row r="895" spans="1:38">
      <c r="A895" s="77" t="s">
        <v>209</v>
      </c>
      <c r="B895" s="77">
        <v>997</v>
      </c>
      <c r="C895" s="77">
        <v>38.626417799999999</v>
      </c>
      <c r="D895" s="77">
        <v>-90.199837799999997</v>
      </c>
      <c r="E895" s="77" t="s">
        <v>42</v>
      </c>
      <c r="F895" s="77">
        <v>585</v>
      </c>
      <c r="H895" s="77" t="s">
        <v>64</v>
      </c>
      <c r="I895" s="77">
        <v>2019</v>
      </c>
      <c r="J895" s="77">
        <v>585</v>
      </c>
      <c r="K895" s="77" t="s">
        <v>29</v>
      </c>
      <c r="L895" s="77" t="s">
        <v>29</v>
      </c>
      <c r="N895" s="77">
        <v>0</v>
      </c>
      <c r="O895" s="77">
        <v>0</v>
      </c>
      <c r="P895" s="77" t="s">
        <v>55</v>
      </c>
      <c r="Q895" s="77">
        <v>40.441694099999999</v>
      </c>
      <c r="R895" s="77">
        <v>-79.990086099999999</v>
      </c>
      <c r="S895" s="77">
        <v>1795.94934118273</v>
      </c>
      <c r="T895" s="77">
        <v>0.39877742831214602</v>
      </c>
      <c r="U895" s="77">
        <v>181</v>
      </c>
      <c r="V895" s="77">
        <v>676</v>
      </c>
      <c r="W895" s="77">
        <v>0.14546000000000001</v>
      </c>
      <c r="X895" s="77">
        <v>0</v>
      </c>
      <c r="Y895" s="77">
        <v>0</v>
      </c>
      <c r="Z895" s="77">
        <v>0</v>
      </c>
      <c r="AA895" s="77">
        <v>344.82227350708501</v>
      </c>
      <c r="AB895" s="77">
        <v>0.54423742831214605</v>
      </c>
      <c r="AC895" s="77">
        <v>1786.8222735070799</v>
      </c>
      <c r="AE895" s="87" t="str">
        <f t="shared" si="253"/>
        <v>Domestic</v>
      </c>
      <c r="AF895" s="82" t="str">
        <f t="shared" si="254"/>
        <v>non-student</v>
      </c>
      <c r="AI895" s="82">
        <f>'GDP per Capita'!N895</f>
        <v>63809.64</v>
      </c>
      <c r="AJ895" s="82">
        <f t="shared" si="255"/>
        <v>63809.64</v>
      </c>
      <c r="AK895" s="82">
        <f t="shared" si="256"/>
        <v>63809.64</v>
      </c>
      <c r="AL895" s="88">
        <f t="shared" si="257"/>
        <v>2.8002387625240949E-2</v>
      </c>
    </row>
    <row r="896" spans="1:38">
      <c r="A896" s="77" t="s">
        <v>335</v>
      </c>
      <c r="B896" s="77">
        <v>998</v>
      </c>
      <c r="C896" s="77">
        <v>51.648584299999897</v>
      </c>
      <c r="D896" s="77">
        <v>7.0829053999999996</v>
      </c>
      <c r="E896" s="77" t="s">
        <v>42</v>
      </c>
      <c r="F896" s="77">
        <v>1135</v>
      </c>
      <c r="H896" s="77" t="s">
        <v>64</v>
      </c>
      <c r="I896" s="77">
        <v>2019</v>
      </c>
      <c r="J896" s="77">
        <v>1135</v>
      </c>
      <c r="K896" s="77" t="s">
        <v>224</v>
      </c>
      <c r="L896" s="77" t="s">
        <v>31</v>
      </c>
      <c r="N896" s="77">
        <v>0</v>
      </c>
      <c r="O896" s="77">
        <v>0</v>
      </c>
      <c r="P896" s="77" t="s">
        <v>55</v>
      </c>
      <c r="Q896" s="77">
        <v>40.441694099999999</v>
      </c>
      <c r="R896" s="77">
        <v>-79.990086099999999</v>
      </c>
      <c r="S896" s="77">
        <v>12855.0483274326</v>
      </c>
      <c r="T896" s="77">
        <v>1.98924016750449</v>
      </c>
      <c r="U896" s="77">
        <v>181</v>
      </c>
      <c r="V896" s="77">
        <v>676</v>
      </c>
      <c r="W896" s="77">
        <v>0.14546000000000001</v>
      </c>
      <c r="X896" s="77">
        <v>0</v>
      </c>
      <c r="Y896" s="77">
        <v>0</v>
      </c>
      <c r="Z896" s="77">
        <v>0</v>
      </c>
      <c r="AA896" s="77">
        <v>1349.78007438042</v>
      </c>
      <c r="AB896" s="77">
        <v>2.1347001675044899</v>
      </c>
      <c r="AC896" s="77">
        <v>3341.78007438042</v>
      </c>
      <c r="AE896" s="87" t="str">
        <f t="shared" si="253"/>
        <v>International</v>
      </c>
      <c r="AF896" s="82" t="str">
        <f t="shared" si="254"/>
        <v>non-student</v>
      </c>
      <c r="AI896" s="82">
        <f>'GDP per Capita'!N896</f>
        <v>49180.54</v>
      </c>
      <c r="AJ896" s="82">
        <f t="shared" si="255"/>
        <v>49180.54</v>
      </c>
      <c r="AK896" s="82">
        <f t="shared" si="256"/>
        <v>49180.54</v>
      </c>
      <c r="AL896" s="88">
        <f t="shared" si="257"/>
        <v>6.7949235091367841E-2</v>
      </c>
    </row>
    <row r="897" spans="1:38">
      <c r="A897" s="77" t="s">
        <v>86</v>
      </c>
      <c r="B897" s="77">
        <v>999</v>
      </c>
      <c r="C897" s="77">
        <v>45.421106000000002</v>
      </c>
      <c r="D897" s="77">
        <v>-75.690308000000002</v>
      </c>
      <c r="E897" s="77" t="s">
        <v>37</v>
      </c>
      <c r="F897" s="77">
        <v>585</v>
      </c>
      <c r="H897" s="77" t="s">
        <v>64</v>
      </c>
      <c r="I897" s="77">
        <v>2019</v>
      </c>
      <c r="J897" s="77">
        <v>585</v>
      </c>
      <c r="K897" s="77" t="s">
        <v>320</v>
      </c>
      <c r="L897" s="77" t="s">
        <v>28</v>
      </c>
      <c r="N897" s="77">
        <v>0</v>
      </c>
      <c r="O897" s="77">
        <v>0</v>
      </c>
      <c r="P897" s="77" t="s">
        <v>55</v>
      </c>
      <c r="Q897" s="77">
        <v>40.441694099999999</v>
      </c>
      <c r="R897" s="77">
        <v>-79.990086099999999</v>
      </c>
      <c r="S897" s="77">
        <v>1309.6665980733501</v>
      </c>
      <c r="T897" s="77">
        <v>0.33456633272802</v>
      </c>
      <c r="U897" s="77">
        <v>181</v>
      </c>
      <c r="V897" s="77">
        <v>676</v>
      </c>
      <c r="W897" s="77">
        <v>0.14546000000000001</v>
      </c>
      <c r="X897" s="77">
        <v>0</v>
      </c>
      <c r="Y897" s="77">
        <v>0</v>
      </c>
      <c r="Z897" s="77">
        <v>0</v>
      </c>
      <c r="AA897" s="77">
        <v>251.45598683008399</v>
      </c>
      <c r="AB897" s="77">
        <v>0.48002633272801998</v>
      </c>
      <c r="AC897" s="77">
        <v>1693.4559868300801</v>
      </c>
      <c r="AE897" s="87" t="str">
        <f t="shared" si="253"/>
        <v>International</v>
      </c>
      <c r="AF897" s="82" t="str">
        <f t="shared" si="254"/>
        <v>non-student</v>
      </c>
      <c r="AI897" s="82">
        <f>'GDP per Capita'!N897</f>
        <v>49196.49</v>
      </c>
      <c r="AJ897" s="82">
        <f t="shared" si="255"/>
        <v>49196.49</v>
      </c>
      <c r="AK897" s="82">
        <f t="shared" si="256"/>
        <v>49196.49</v>
      </c>
      <c r="AL897" s="88">
        <f t="shared" si="257"/>
        <v>3.4422292867439933E-2</v>
      </c>
    </row>
    <row r="898" spans="1:38">
      <c r="A898" s="77" t="s">
        <v>307</v>
      </c>
      <c r="B898" s="77">
        <v>1000</v>
      </c>
      <c r="C898" s="77">
        <v>42.375640099999998</v>
      </c>
      <c r="D898" s="77">
        <v>-71.235800400000002</v>
      </c>
      <c r="E898" s="77" t="s">
        <v>42</v>
      </c>
      <c r="F898" s="77">
        <v>585</v>
      </c>
      <c r="H898" s="77" t="s">
        <v>64</v>
      </c>
      <c r="I898" s="77">
        <v>2019</v>
      </c>
      <c r="J898" s="77">
        <v>585</v>
      </c>
      <c r="K898" s="77" t="s">
        <v>29</v>
      </c>
      <c r="L898" s="77" t="s">
        <v>29</v>
      </c>
      <c r="N898" s="77">
        <v>0</v>
      </c>
      <c r="O898" s="77">
        <v>0</v>
      </c>
      <c r="P898" s="77" t="s">
        <v>55</v>
      </c>
      <c r="Q898" s="77">
        <v>40.441694099999999</v>
      </c>
      <c r="R898" s="77">
        <v>-79.990086099999999</v>
      </c>
      <c r="S898" s="77">
        <v>1521.3771165671401</v>
      </c>
      <c r="T898" s="77">
        <v>0.36252160058771299</v>
      </c>
      <c r="U898" s="77">
        <v>181</v>
      </c>
      <c r="V898" s="77">
        <v>676</v>
      </c>
      <c r="W898" s="77">
        <v>0.14546000000000001</v>
      </c>
      <c r="X898" s="77">
        <v>0</v>
      </c>
      <c r="Y898" s="77">
        <v>0</v>
      </c>
      <c r="Z898" s="77">
        <v>0</v>
      </c>
      <c r="AA898" s="77">
        <v>292.10440638089102</v>
      </c>
      <c r="AB898" s="77">
        <v>0.50798160058771302</v>
      </c>
      <c r="AC898" s="77">
        <v>1734.1044063808899</v>
      </c>
      <c r="AE898" s="87" t="str">
        <f t="shared" si="253"/>
        <v>Domestic</v>
      </c>
      <c r="AF898" s="82" t="str">
        <f t="shared" si="254"/>
        <v>non-student</v>
      </c>
      <c r="AI898" s="82">
        <f>'GDP per Capita'!N898</f>
        <v>63809.64</v>
      </c>
      <c r="AJ898" s="82">
        <f t="shared" si="255"/>
        <v>63809.64</v>
      </c>
      <c r="AK898" s="82">
        <f t="shared" si="256"/>
        <v>63809.64</v>
      </c>
      <c r="AL898" s="88">
        <f t="shared" si="257"/>
        <v>2.717621360002799E-2</v>
      </c>
    </row>
    <row r="899" spans="1:38">
      <c r="A899" s="77" t="s">
        <v>107</v>
      </c>
      <c r="B899" s="77">
        <v>1001</v>
      </c>
      <c r="C899" s="77">
        <v>46.859128699999999</v>
      </c>
      <c r="D899" s="77">
        <v>-88.777473400000005</v>
      </c>
      <c r="E899" s="77" t="s">
        <v>38</v>
      </c>
      <c r="F899" s="77">
        <v>735</v>
      </c>
      <c r="H899" s="77" t="s">
        <v>65</v>
      </c>
      <c r="I899" s="77">
        <v>2019</v>
      </c>
      <c r="J899" s="77">
        <v>735</v>
      </c>
      <c r="K899" s="77" t="s">
        <v>29</v>
      </c>
      <c r="L899" s="77" t="s">
        <v>29</v>
      </c>
      <c r="N899" s="77">
        <v>0</v>
      </c>
      <c r="O899" s="77">
        <v>0</v>
      </c>
      <c r="P899" s="77" t="s">
        <v>55</v>
      </c>
      <c r="Q899" s="77">
        <v>40.441694099999999</v>
      </c>
      <c r="R899" s="77">
        <v>-79.990086099999999</v>
      </c>
      <c r="S899" s="77">
        <v>2006.63461514354</v>
      </c>
      <c r="T899" s="77">
        <v>0.426597317987775</v>
      </c>
      <c r="U899" s="77">
        <v>181</v>
      </c>
      <c r="V899" s="77">
        <v>338</v>
      </c>
      <c r="W899" s="77">
        <v>7.2730000000000003E-2</v>
      </c>
      <c r="X899" s="77">
        <v>0</v>
      </c>
      <c r="Y899" s="77">
        <v>0</v>
      </c>
      <c r="Z899" s="77">
        <v>0</v>
      </c>
      <c r="AA899" s="77">
        <v>385.27384610756002</v>
      </c>
      <c r="AB899" s="77">
        <v>0.49932731798777502</v>
      </c>
      <c r="AC899" s="77">
        <v>1639.2738461075601</v>
      </c>
      <c r="AE899" s="87" t="str">
        <f t="shared" ref="AE899:AE962" si="258">IF(K899&lt;&gt;"USA",IF(K899&lt;&gt;"Unknown","International","Unknown"),"Domestic")</f>
        <v>Domestic</v>
      </c>
      <c r="AF899" s="82" t="str">
        <f t="shared" ref="AF899:AF962" si="259">IF(E899="Undergraduate Student","student",IF(E899="Graduate Student","student","non-student"))</f>
        <v>student</v>
      </c>
      <c r="AI899" s="82">
        <f>'GDP per Capita'!N899</f>
        <v>63809.64</v>
      </c>
      <c r="AJ899" s="82">
        <f t="shared" ref="AJ899:AJ962" si="260">IFERROR(AI899,"")</f>
        <v>63809.64</v>
      </c>
      <c r="AK899" s="82">
        <f t="shared" ref="AK899:AK962" si="261">IFERROR(AI899,AVERAGE(AJ$2:AJ$2538))</f>
        <v>63809.64</v>
      </c>
      <c r="AL899" s="88">
        <f t="shared" ref="AL899:AL962" si="262">AC899/AK899</f>
        <v>2.5690065734700274E-2</v>
      </c>
    </row>
    <row r="900" spans="1:38">
      <c r="A900" s="77" t="s">
        <v>156</v>
      </c>
      <c r="B900" s="77">
        <v>1002</v>
      </c>
      <c r="C900" s="77">
        <v>41.440034400000002</v>
      </c>
      <c r="D900" s="77">
        <v>-87.683376999999993</v>
      </c>
      <c r="E900" s="77" t="s">
        <v>37</v>
      </c>
      <c r="F900" s="77">
        <v>525</v>
      </c>
      <c r="H900" s="77" t="s">
        <v>66</v>
      </c>
      <c r="I900" s="77">
        <v>2019</v>
      </c>
      <c r="J900" s="77">
        <v>525</v>
      </c>
      <c r="K900" s="77" t="s">
        <v>29</v>
      </c>
      <c r="L900" s="77" t="s">
        <v>29</v>
      </c>
      <c r="N900" s="77">
        <v>0</v>
      </c>
      <c r="O900" s="77">
        <v>0</v>
      </c>
      <c r="P900" s="77" t="s">
        <v>55</v>
      </c>
      <c r="Q900" s="77">
        <v>40.441694099999999</v>
      </c>
      <c r="R900" s="77">
        <v>-79.990086099999999</v>
      </c>
      <c r="S900" s="77">
        <v>1310.86774108551</v>
      </c>
      <c r="T900" s="77">
        <v>0.334724937387257</v>
      </c>
      <c r="U900" s="77">
        <v>181</v>
      </c>
      <c r="V900" s="77">
        <v>676</v>
      </c>
      <c r="W900" s="77">
        <v>0.14546000000000001</v>
      </c>
      <c r="X900" s="77">
        <v>0</v>
      </c>
      <c r="Y900" s="77">
        <v>0</v>
      </c>
      <c r="Z900" s="77">
        <v>0</v>
      </c>
      <c r="AA900" s="77">
        <v>251.686606288419</v>
      </c>
      <c r="AB900" s="77">
        <v>0.48018493738725698</v>
      </c>
      <c r="AC900" s="77">
        <v>1633.6866062884101</v>
      </c>
      <c r="AE900" s="87" t="str">
        <f t="shared" si="258"/>
        <v>Domestic</v>
      </c>
      <c r="AF900" s="82" t="str">
        <f t="shared" si="259"/>
        <v>non-student</v>
      </c>
      <c r="AI900" s="82">
        <f>'GDP per Capita'!N900</f>
        <v>63809.64</v>
      </c>
      <c r="AJ900" s="82">
        <f t="shared" si="260"/>
        <v>63809.64</v>
      </c>
      <c r="AK900" s="82">
        <f t="shared" si="261"/>
        <v>63809.64</v>
      </c>
      <c r="AL900" s="88">
        <f t="shared" si="262"/>
        <v>2.560250467309344E-2</v>
      </c>
    </row>
    <row r="901" spans="1:38">
      <c r="A901" s="77" t="s">
        <v>203</v>
      </c>
      <c r="B901" s="77">
        <v>1003</v>
      </c>
      <c r="C901" s="77">
        <v>33.195869600000002</v>
      </c>
      <c r="D901" s="77">
        <v>-117.3794834</v>
      </c>
      <c r="E901" s="77" t="s">
        <v>42</v>
      </c>
      <c r="F901" s="77">
        <v>685</v>
      </c>
      <c r="H901" s="77" t="s">
        <v>64</v>
      </c>
      <c r="I901" s="77">
        <v>2019</v>
      </c>
      <c r="J901" s="77">
        <v>685</v>
      </c>
      <c r="K901" s="77" t="s">
        <v>29</v>
      </c>
      <c r="L901" s="77" t="s">
        <v>29</v>
      </c>
      <c r="N901" s="77">
        <v>0</v>
      </c>
      <c r="O901" s="77">
        <v>0</v>
      </c>
      <c r="P901" s="77" t="s">
        <v>55</v>
      </c>
      <c r="Q901" s="77">
        <v>40.441694099999999</v>
      </c>
      <c r="R901" s="77">
        <v>-79.990086099999999</v>
      </c>
      <c r="S901" s="77">
        <v>6794.7713541499998</v>
      </c>
      <c r="T901" s="77">
        <v>1.12126774263655</v>
      </c>
      <c r="U901" s="77">
        <v>181</v>
      </c>
      <c r="V901" s="77">
        <v>676</v>
      </c>
      <c r="W901" s="77">
        <v>0.14546000000000001</v>
      </c>
      <c r="X901" s="77">
        <v>0</v>
      </c>
      <c r="Y901" s="77">
        <v>0</v>
      </c>
      <c r="Z901" s="77">
        <v>0</v>
      </c>
      <c r="AA901" s="77">
        <v>815.37256249799998</v>
      </c>
      <c r="AB901" s="77">
        <v>1.26672774263655</v>
      </c>
      <c r="AC901" s="77">
        <v>2357.3725624980002</v>
      </c>
      <c r="AE901" s="87" t="str">
        <f t="shared" si="258"/>
        <v>Domestic</v>
      </c>
      <c r="AF901" s="82" t="str">
        <f t="shared" si="259"/>
        <v>non-student</v>
      </c>
      <c r="AI901" s="82">
        <f>'GDP per Capita'!N901</f>
        <v>63809.64</v>
      </c>
      <c r="AJ901" s="82">
        <f t="shared" si="260"/>
        <v>63809.64</v>
      </c>
      <c r="AK901" s="82">
        <f t="shared" si="261"/>
        <v>63809.64</v>
      </c>
      <c r="AL901" s="88">
        <f t="shared" si="262"/>
        <v>3.6943831096649352E-2</v>
      </c>
    </row>
    <row r="902" spans="1:38">
      <c r="A902" s="77" t="s">
        <v>142</v>
      </c>
      <c r="B902" s="77">
        <v>1004</v>
      </c>
      <c r="C902" s="77">
        <v>40.441694099999999</v>
      </c>
      <c r="D902" s="77">
        <v>-79.9900860999999</v>
      </c>
      <c r="E902" s="77" t="s">
        <v>41</v>
      </c>
      <c r="F902" s="77">
        <v>585</v>
      </c>
      <c r="H902" s="77" t="s">
        <v>64</v>
      </c>
      <c r="I902" s="77">
        <v>2019</v>
      </c>
      <c r="J902" s="77">
        <v>585</v>
      </c>
      <c r="K902" s="77" t="s">
        <v>29</v>
      </c>
      <c r="L902" s="77" t="s">
        <v>29</v>
      </c>
      <c r="N902" s="77">
        <v>0</v>
      </c>
      <c r="O902" s="77">
        <v>1</v>
      </c>
      <c r="P902" s="77" t="s">
        <v>55</v>
      </c>
      <c r="Q902" s="77">
        <v>40.441694099999999</v>
      </c>
      <c r="R902" s="77">
        <v>-79.990086099999999</v>
      </c>
      <c r="S902" s="77">
        <v>4.3065651728936996E-12</v>
      </c>
      <c r="T902" s="77">
        <v>0</v>
      </c>
      <c r="U902" s="77">
        <v>0</v>
      </c>
      <c r="V902" s="77">
        <v>0</v>
      </c>
      <c r="W902" s="77">
        <v>0</v>
      </c>
      <c r="X902" s="77">
        <v>0</v>
      </c>
      <c r="Y902" s="77">
        <v>0</v>
      </c>
      <c r="Z902" s="77">
        <v>0</v>
      </c>
      <c r="AA902" s="77">
        <v>0</v>
      </c>
      <c r="AB902" s="77">
        <v>0</v>
      </c>
      <c r="AC902" s="77">
        <v>585</v>
      </c>
      <c r="AE902" s="87" t="str">
        <f t="shared" si="258"/>
        <v>Domestic</v>
      </c>
      <c r="AF902" s="82" t="str">
        <f t="shared" si="259"/>
        <v>non-student</v>
      </c>
      <c r="AI902" s="82">
        <f>'GDP per Capita'!N902</f>
        <v>63809.64</v>
      </c>
      <c r="AJ902" s="82">
        <f t="shared" si="260"/>
        <v>63809.64</v>
      </c>
      <c r="AK902" s="82">
        <f t="shared" si="261"/>
        <v>63809.64</v>
      </c>
      <c r="AL902" s="88">
        <f t="shared" si="262"/>
        <v>9.1678937539845084E-3</v>
      </c>
    </row>
    <row r="903" spans="1:38">
      <c r="A903" s="77" t="s">
        <v>360</v>
      </c>
      <c r="B903" s="77">
        <v>1005</v>
      </c>
      <c r="C903" s="77">
        <v>35.539169700000002</v>
      </c>
      <c r="D903" s="77">
        <v>129.3119136</v>
      </c>
      <c r="E903" s="77" t="s">
        <v>37</v>
      </c>
      <c r="F903" s="77">
        <v>585</v>
      </c>
      <c r="H903" s="77" t="s">
        <v>64</v>
      </c>
      <c r="I903" s="77">
        <v>2019</v>
      </c>
      <c r="J903" s="77">
        <v>585</v>
      </c>
      <c r="K903" s="77" t="s">
        <v>317</v>
      </c>
      <c r="L903" s="77" t="s">
        <v>30</v>
      </c>
      <c r="N903" s="77">
        <v>0</v>
      </c>
      <c r="O903" s="77">
        <v>0</v>
      </c>
      <c r="P903" s="77" t="s">
        <v>55</v>
      </c>
      <c r="Q903" s="77">
        <v>40.441694099999999</v>
      </c>
      <c r="R903" s="77">
        <v>-79.990086099999999</v>
      </c>
      <c r="S903" s="77">
        <v>22101.484835135001</v>
      </c>
      <c r="T903" s="77">
        <v>3.43825619220567</v>
      </c>
      <c r="U903" s="77">
        <v>181</v>
      </c>
      <c r="V903" s="77">
        <v>676</v>
      </c>
      <c r="W903" s="77">
        <v>0.14546000000000001</v>
      </c>
      <c r="X903" s="77">
        <v>0</v>
      </c>
      <c r="Y903" s="77">
        <v>0</v>
      </c>
      <c r="Z903" s="77">
        <v>0</v>
      </c>
      <c r="AA903" s="77">
        <v>2022.28586241486</v>
      </c>
      <c r="AB903" s="77">
        <v>3.5837161922056699</v>
      </c>
      <c r="AC903" s="77">
        <v>3464.2858624148598</v>
      </c>
      <c r="AE903" s="87" t="str">
        <f t="shared" si="258"/>
        <v>International</v>
      </c>
      <c r="AF903" s="82" t="str">
        <f t="shared" si="259"/>
        <v>non-student</v>
      </c>
      <c r="AI903" s="82">
        <f>'GDP per Capita'!N903</f>
        <v>32154.02</v>
      </c>
      <c r="AJ903" s="82">
        <f t="shared" si="260"/>
        <v>32154.02</v>
      </c>
      <c r="AK903" s="82">
        <f t="shared" si="261"/>
        <v>32154.02</v>
      </c>
      <c r="AL903" s="88">
        <f t="shared" si="262"/>
        <v>0.10774036535446764</v>
      </c>
    </row>
    <row r="904" spans="1:38">
      <c r="A904" s="77" t="s">
        <v>225</v>
      </c>
      <c r="B904" s="77">
        <v>1006</v>
      </c>
      <c r="C904" s="77">
        <v>31.781924199999899</v>
      </c>
      <c r="D904" s="77">
        <v>-95.625819899999996</v>
      </c>
      <c r="E904" s="77" t="s">
        <v>37</v>
      </c>
      <c r="F904" s="77">
        <v>525</v>
      </c>
      <c r="H904" s="77" t="s">
        <v>66</v>
      </c>
      <c r="I904" s="77">
        <v>2019</v>
      </c>
      <c r="J904" s="77">
        <v>525</v>
      </c>
      <c r="K904" s="77" t="s">
        <v>29</v>
      </c>
      <c r="L904" s="77" t="s">
        <v>29</v>
      </c>
      <c r="N904" s="77">
        <v>0</v>
      </c>
      <c r="O904" s="77">
        <v>0</v>
      </c>
      <c r="P904" s="77" t="s">
        <v>55</v>
      </c>
      <c r="Q904" s="77">
        <v>40.441694099999999</v>
      </c>
      <c r="R904" s="77">
        <v>-79.990086099999999</v>
      </c>
      <c r="S904" s="77">
        <v>3397.65131967156</v>
      </c>
      <c r="T904" s="77">
        <v>0.62623005691001499</v>
      </c>
      <c r="U904" s="77">
        <v>181</v>
      </c>
      <c r="V904" s="77">
        <v>676</v>
      </c>
      <c r="W904" s="77">
        <v>0.14546000000000001</v>
      </c>
      <c r="X904" s="77">
        <v>0</v>
      </c>
      <c r="Y904" s="77">
        <v>0</v>
      </c>
      <c r="Z904" s="77">
        <v>0</v>
      </c>
      <c r="AA904" s="77">
        <v>652.34905337693897</v>
      </c>
      <c r="AB904" s="77">
        <v>0.77169005691001502</v>
      </c>
      <c r="AC904" s="77">
        <v>2034.34905337693</v>
      </c>
      <c r="AE904" s="87" t="str">
        <f t="shared" si="258"/>
        <v>Domestic</v>
      </c>
      <c r="AF904" s="82" t="str">
        <f t="shared" si="259"/>
        <v>non-student</v>
      </c>
      <c r="AI904" s="82">
        <f>'GDP per Capita'!N904</f>
        <v>63809.64</v>
      </c>
      <c r="AJ904" s="82">
        <f t="shared" si="260"/>
        <v>63809.64</v>
      </c>
      <c r="AK904" s="82">
        <f t="shared" si="261"/>
        <v>63809.64</v>
      </c>
      <c r="AL904" s="88">
        <f t="shared" si="262"/>
        <v>3.1881531589536161E-2</v>
      </c>
    </row>
    <row r="905" spans="1:38">
      <c r="A905" s="77" t="s">
        <v>170</v>
      </c>
      <c r="B905" s="77">
        <v>1007</v>
      </c>
      <c r="C905" s="77">
        <v>37.426540699999997</v>
      </c>
      <c r="D905" s="77">
        <v>-122.170292584091</v>
      </c>
      <c r="E905" s="77" t="s">
        <v>38</v>
      </c>
      <c r="F905" s="77">
        <v>295</v>
      </c>
      <c r="H905" s="77" t="s">
        <v>65</v>
      </c>
      <c r="I905" s="77">
        <v>2019</v>
      </c>
      <c r="J905" s="77">
        <v>295</v>
      </c>
      <c r="K905" s="77" t="s">
        <v>29</v>
      </c>
      <c r="L905" s="77" t="s">
        <v>29</v>
      </c>
      <c r="N905" s="77">
        <v>0</v>
      </c>
      <c r="O905" s="77">
        <v>0</v>
      </c>
      <c r="P905" s="77" t="s">
        <v>55</v>
      </c>
      <c r="Q905" s="77">
        <v>40.441694099999999</v>
      </c>
      <c r="R905" s="77">
        <v>-79.990086099999999</v>
      </c>
      <c r="S905" s="77">
        <v>7258.2198150166896</v>
      </c>
      <c r="T905" s="77">
        <v>1.1853587607271101</v>
      </c>
      <c r="U905" s="77">
        <v>181</v>
      </c>
      <c r="V905" s="77">
        <v>338</v>
      </c>
      <c r="W905" s="77">
        <v>7.2730000000000003E-2</v>
      </c>
      <c r="X905" s="77">
        <v>0</v>
      </c>
      <c r="Y905" s="77">
        <v>0</v>
      </c>
      <c r="Z905" s="77">
        <v>0</v>
      </c>
      <c r="AA905" s="77">
        <v>870.98637780200295</v>
      </c>
      <c r="AB905" s="77">
        <v>1.2580887607271101</v>
      </c>
      <c r="AC905" s="77">
        <v>1684.9863778020001</v>
      </c>
      <c r="AE905" s="87" t="str">
        <f t="shared" si="258"/>
        <v>Domestic</v>
      </c>
      <c r="AF905" s="82" t="str">
        <f t="shared" si="259"/>
        <v>student</v>
      </c>
      <c r="AI905" s="82">
        <f>'GDP per Capita'!N905</f>
        <v>63809.64</v>
      </c>
      <c r="AJ905" s="82">
        <f t="shared" si="260"/>
        <v>63809.64</v>
      </c>
      <c r="AK905" s="82">
        <f t="shared" si="261"/>
        <v>63809.64</v>
      </c>
      <c r="AL905" s="88">
        <f t="shared" si="262"/>
        <v>2.6406454852307585E-2</v>
      </c>
    </row>
    <row r="906" spans="1:38">
      <c r="A906" s="77" t="s">
        <v>90</v>
      </c>
      <c r="B906" s="77">
        <v>1008</v>
      </c>
      <c r="C906" s="77">
        <v>1.3408629999999999</v>
      </c>
      <c r="D906" s="77">
        <v>103.83039182212001</v>
      </c>
      <c r="E906" s="77" t="s">
        <v>38</v>
      </c>
      <c r="F906" s="77">
        <v>295</v>
      </c>
      <c r="H906" s="77" t="s">
        <v>65</v>
      </c>
      <c r="I906" s="77">
        <v>2019</v>
      </c>
      <c r="J906" s="77">
        <v>295</v>
      </c>
      <c r="K906" s="77" t="s">
        <v>573</v>
      </c>
      <c r="L906" s="77" t="s">
        <v>30</v>
      </c>
      <c r="N906" s="77">
        <v>0</v>
      </c>
      <c r="O906" s="77">
        <v>0</v>
      </c>
      <c r="P906" s="77" t="s">
        <v>55</v>
      </c>
      <c r="Q906" s="77">
        <v>40.441694099999999</v>
      </c>
      <c r="R906" s="77">
        <v>-79.990086099999999</v>
      </c>
      <c r="S906" s="77">
        <v>30705.911406315699</v>
      </c>
      <c r="T906" s="77">
        <v>4.9220040112130299</v>
      </c>
      <c r="U906" s="77">
        <v>181</v>
      </c>
      <c r="V906" s="77">
        <v>338</v>
      </c>
      <c r="W906" s="77">
        <v>7.2730000000000003E-2</v>
      </c>
      <c r="X906" s="77">
        <v>0</v>
      </c>
      <c r="Y906" s="77">
        <v>0</v>
      </c>
      <c r="Z906" s="77">
        <v>0</v>
      </c>
      <c r="AA906" s="77">
        <v>2809.5908936778801</v>
      </c>
      <c r="AB906" s="77">
        <v>4.9947340112130298</v>
      </c>
      <c r="AC906" s="77">
        <v>3623.5908936778801</v>
      </c>
      <c r="AE906" s="87" t="str">
        <f t="shared" si="258"/>
        <v>International</v>
      </c>
      <c r="AF906" s="82" t="str">
        <f t="shared" si="259"/>
        <v>student</v>
      </c>
      <c r="AI906" s="82">
        <f>'GDP per Capita'!N906</f>
        <v>56679.16</v>
      </c>
      <c r="AJ906" s="82">
        <f t="shared" si="260"/>
        <v>56679.16</v>
      </c>
      <c r="AK906" s="82">
        <f t="shared" si="261"/>
        <v>56679.16</v>
      </c>
      <c r="AL906" s="88">
        <f t="shared" si="262"/>
        <v>6.3931626609813552E-2</v>
      </c>
    </row>
    <row r="907" spans="1:38">
      <c r="A907" s="77" t="s">
        <v>361</v>
      </c>
      <c r="B907" s="77">
        <v>1009</v>
      </c>
      <c r="C907" s="77">
        <v>48.208353700000004</v>
      </c>
      <c r="D907" s="77">
        <v>16.372504199999899</v>
      </c>
      <c r="E907" s="77" t="s">
        <v>42</v>
      </c>
      <c r="F907" s="77">
        <v>1485</v>
      </c>
      <c r="H907" s="77" t="s">
        <v>64</v>
      </c>
      <c r="I907" s="77">
        <v>2019</v>
      </c>
      <c r="J907" s="77">
        <v>1485</v>
      </c>
      <c r="K907" s="77" t="s">
        <v>431</v>
      </c>
      <c r="L907" s="77" t="s">
        <v>31</v>
      </c>
      <c r="N907" s="77">
        <v>0</v>
      </c>
      <c r="O907" s="77">
        <v>0</v>
      </c>
      <c r="P907" s="77" t="s">
        <v>55</v>
      </c>
      <c r="Q907" s="77">
        <v>40.441694099999999</v>
      </c>
      <c r="R907" s="77">
        <v>-79.990086099999999</v>
      </c>
      <c r="S907" s="77">
        <v>14387.6732950394</v>
      </c>
      <c r="T907" s="77">
        <v>2.2190016778432802</v>
      </c>
      <c r="U907" s="77">
        <v>181</v>
      </c>
      <c r="V907" s="77">
        <v>676</v>
      </c>
      <c r="W907" s="77">
        <v>0.14546000000000001</v>
      </c>
      <c r="X907" s="77">
        <v>0</v>
      </c>
      <c r="Y907" s="77">
        <v>0</v>
      </c>
      <c r="Z907" s="77">
        <v>0</v>
      </c>
      <c r="AA907" s="77">
        <v>1510.70569597914</v>
      </c>
      <c r="AB907" s="77">
        <v>2.3644616778432801</v>
      </c>
      <c r="AC907" s="77">
        <v>3852.7056959791398</v>
      </c>
      <c r="AE907" s="87" t="str">
        <f t="shared" si="258"/>
        <v>International</v>
      </c>
      <c r="AF907" s="82" t="str">
        <f t="shared" si="259"/>
        <v>non-student</v>
      </c>
      <c r="AI907" s="82">
        <f>'GDP per Capita'!N907</f>
        <v>51375.45</v>
      </c>
      <c r="AJ907" s="82">
        <f t="shared" si="260"/>
        <v>51375.45</v>
      </c>
      <c r="AK907" s="82">
        <f t="shared" si="261"/>
        <v>51375.45</v>
      </c>
      <c r="AL907" s="88">
        <f t="shared" si="262"/>
        <v>7.4991181507493176E-2</v>
      </c>
    </row>
    <row r="908" spans="1:38">
      <c r="A908" s="77" t="s">
        <v>226</v>
      </c>
      <c r="B908" s="77">
        <v>1010</v>
      </c>
      <c r="C908" s="77">
        <v>38.063079500000001</v>
      </c>
      <c r="D908" s="77">
        <v>-75.874587300000002</v>
      </c>
      <c r="E908" s="77" t="s">
        <v>42</v>
      </c>
      <c r="F908" s="77">
        <v>525</v>
      </c>
      <c r="H908" s="77" t="s">
        <v>66</v>
      </c>
      <c r="I908" s="77">
        <v>2019</v>
      </c>
      <c r="J908" s="77">
        <v>525</v>
      </c>
      <c r="K908" s="77" t="s">
        <v>29</v>
      </c>
      <c r="L908" s="77" t="s">
        <v>29</v>
      </c>
      <c r="N908" s="77">
        <v>0</v>
      </c>
      <c r="O908" s="77">
        <v>0</v>
      </c>
      <c r="P908" s="77" t="s">
        <v>55</v>
      </c>
      <c r="Q908" s="77">
        <v>40.441694099999999</v>
      </c>
      <c r="R908" s="77">
        <v>-79.990086099999999</v>
      </c>
      <c r="S908" s="77">
        <v>884.20808896574999</v>
      </c>
      <c r="T908" s="77">
        <v>0.27838675946020303</v>
      </c>
      <c r="U908" s="77">
        <v>181</v>
      </c>
      <c r="V908" s="77">
        <v>676</v>
      </c>
      <c r="W908" s="77">
        <v>0.14546000000000001</v>
      </c>
      <c r="X908" s="77">
        <v>0</v>
      </c>
      <c r="Y908" s="77">
        <v>0</v>
      </c>
      <c r="Z908" s="77">
        <v>0</v>
      </c>
      <c r="AA908" s="77">
        <v>169.767953081424</v>
      </c>
      <c r="AB908" s="77">
        <v>0.423846759460203</v>
      </c>
      <c r="AC908" s="77">
        <v>1551.76795308142</v>
      </c>
      <c r="AE908" s="87" t="str">
        <f t="shared" si="258"/>
        <v>Domestic</v>
      </c>
      <c r="AF908" s="82" t="str">
        <f t="shared" si="259"/>
        <v>non-student</v>
      </c>
      <c r="AI908" s="82">
        <f>'GDP per Capita'!N908</f>
        <v>63809.64</v>
      </c>
      <c r="AJ908" s="82">
        <f t="shared" si="260"/>
        <v>63809.64</v>
      </c>
      <c r="AK908" s="82">
        <f t="shared" si="261"/>
        <v>63809.64</v>
      </c>
      <c r="AL908" s="88">
        <f t="shared" si="262"/>
        <v>2.4318707221689703E-2</v>
      </c>
    </row>
    <row r="909" spans="1:38">
      <c r="A909" s="77" t="s">
        <v>95</v>
      </c>
      <c r="B909" s="77">
        <v>1011</v>
      </c>
      <c r="C909" s="77">
        <v>43.2560802</v>
      </c>
      <c r="D909" s="77">
        <v>-79.872858300000004</v>
      </c>
      <c r="E909" s="77" t="s">
        <v>38</v>
      </c>
      <c r="F909" s="77">
        <v>0</v>
      </c>
      <c r="H909" s="77" t="s">
        <v>62</v>
      </c>
      <c r="I909" s="77">
        <v>2019</v>
      </c>
      <c r="J909" s="77">
        <v>0</v>
      </c>
      <c r="K909" s="77" t="s">
        <v>320</v>
      </c>
      <c r="L909" s="77" t="s">
        <v>28</v>
      </c>
      <c r="N909" s="77">
        <v>0</v>
      </c>
      <c r="O909" s="77">
        <v>0</v>
      </c>
      <c r="P909" s="77" t="s">
        <v>55</v>
      </c>
      <c r="Q909" s="77">
        <v>40.441694099999999</v>
      </c>
      <c r="R909" s="77">
        <v>-79.990086099999999</v>
      </c>
      <c r="S909" s="77">
        <v>626.19279512535502</v>
      </c>
      <c r="T909" s="77">
        <v>0.24431718794093299</v>
      </c>
      <c r="U909" s="77">
        <v>181</v>
      </c>
      <c r="V909" s="77">
        <v>338</v>
      </c>
      <c r="W909" s="77">
        <v>7.2730000000000003E-2</v>
      </c>
      <c r="X909" s="77">
        <v>0</v>
      </c>
      <c r="Y909" s="77">
        <v>0</v>
      </c>
      <c r="Z909" s="77">
        <v>0</v>
      </c>
      <c r="AA909" s="77">
        <v>120.229016664068</v>
      </c>
      <c r="AB909" s="77">
        <v>0.31704718794093301</v>
      </c>
      <c r="AC909" s="77">
        <v>639.22901666406801</v>
      </c>
      <c r="AE909" s="87" t="str">
        <f t="shared" si="258"/>
        <v>International</v>
      </c>
      <c r="AF909" s="82" t="str">
        <f t="shared" si="259"/>
        <v>student</v>
      </c>
      <c r="AI909" s="82">
        <f>'GDP per Capita'!N909</f>
        <v>49196.49</v>
      </c>
      <c r="AJ909" s="82">
        <f t="shared" si="260"/>
        <v>49196.49</v>
      </c>
      <c r="AK909" s="82">
        <f t="shared" si="261"/>
        <v>49196.49</v>
      </c>
      <c r="AL909" s="88">
        <f t="shared" si="262"/>
        <v>1.2993386655512782E-2</v>
      </c>
    </row>
    <row r="910" spans="1:38">
      <c r="A910" s="77" t="s">
        <v>95</v>
      </c>
      <c r="B910" s="77">
        <v>1012</v>
      </c>
      <c r="C910" s="77">
        <v>43.2560802</v>
      </c>
      <c r="D910" s="77">
        <v>-79.872858300000004</v>
      </c>
      <c r="E910" s="77" t="s">
        <v>38</v>
      </c>
      <c r="F910" s="77">
        <v>0</v>
      </c>
      <c r="H910" s="77" t="s">
        <v>62</v>
      </c>
      <c r="I910" s="77">
        <v>2019</v>
      </c>
      <c r="J910" s="77">
        <v>0</v>
      </c>
      <c r="K910" s="77" t="s">
        <v>320</v>
      </c>
      <c r="L910" s="77" t="s">
        <v>28</v>
      </c>
      <c r="N910" s="77">
        <v>0</v>
      </c>
      <c r="O910" s="77">
        <v>0</v>
      </c>
      <c r="P910" s="77" t="s">
        <v>55</v>
      </c>
      <c r="Q910" s="77">
        <v>40.441694099999999</v>
      </c>
      <c r="R910" s="77">
        <v>-79.990086099999999</v>
      </c>
      <c r="S910" s="77">
        <v>626.19279512535502</v>
      </c>
      <c r="T910" s="77">
        <v>0.24431718794093299</v>
      </c>
      <c r="U910" s="77">
        <v>181</v>
      </c>
      <c r="V910" s="77">
        <v>338</v>
      </c>
      <c r="W910" s="77">
        <v>7.2730000000000003E-2</v>
      </c>
      <c r="X910" s="77">
        <v>0</v>
      </c>
      <c r="Y910" s="77">
        <v>0</v>
      </c>
      <c r="Z910" s="77">
        <v>0</v>
      </c>
      <c r="AA910" s="77">
        <v>120.229016664068</v>
      </c>
      <c r="AB910" s="77">
        <v>0.31704718794093301</v>
      </c>
      <c r="AC910" s="77">
        <v>639.22901666406801</v>
      </c>
      <c r="AE910" s="87" t="str">
        <f t="shared" si="258"/>
        <v>International</v>
      </c>
      <c r="AF910" s="82" t="str">
        <f t="shared" si="259"/>
        <v>student</v>
      </c>
      <c r="AI910" s="82">
        <f>'GDP per Capita'!N910</f>
        <v>49196.49</v>
      </c>
      <c r="AJ910" s="82">
        <f t="shared" si="260"/>
        <v>49196.49</v>
      </c>
      <c r="AK910" s="82">
        <f t="shared" si="261"/>
        <v>49196.49</v>
      </c>
      <c r="AL910" s="88">
        <f t="shared" si="262"/>
        <v>1.2993386655512782E-2</v>
      </c>
    </row>
    <row r="911" spans="1:38">
      <c r="A911" s="77" t="s">
        <v>95</v>
      </c>
      <c r="B911" s="77">
        <v>1013</v>
      </c>
      <c r="C911" s="77">
        <v>43.2560802</v>
      </c>
      <c r="D911" s="77">
        <v>-79.872858300000004</v>
      </c>
      <c r="E911" s="77" t="s">
        <v>37</v>
      </c>
      <c r="F911" s="77">
        <v>0</v>
      </c>
      <c r="H911" s="77" t="s">
        <v>63</v>
      </c>
      <c r="I911" s="77">
        <v>2019</v>
      </c>
      <c r="J911" s="77">
        <v>0</v>
      </c>
      <c r="K911" s="77" t="s">
        <v>320</v>
      </c>
      <c r="L911" s="77" t="s">
        <v>28</v>
      </c>
      <c r="N911" s="77">
        <v>0</v>
      </c>
      <c r="O911" s="77">
        <v>0</v>
      </c>
      <c r="P911" s="77" t="s">
        <v>55</v>
      </c>
      <c r="Q911" s="77">
        <v>40.441694099999999</v>
      </c>
      <c r="R911" s="77">
        <v>-79.990086099999999</v>
      </c>
      <c r="S911" s="77">
        <v>626.19279512535502</v>
      </c>
      <c r="T911" s="77">
        <v>0.24431718794093299</v>
      </c>
      <c r="U911" s="77">
        <v>181</v>
      </c>
      <c r="V911" s="77">
        <v>676</v>
      </c>
      <c r="W911" s="77">
        <v>0.14546000000000001</v>
      </c>
      <c r="X911" s="77">
        <v>0</v>
      </c>
      <c r="Y911" s="77">
        <v>0</v>
      </c>
      <c r="Z911" s="77">
        <v>0</v>
      </c>
      <c r="AA911" s="77">
        <v>120.229016664068</v>
      </c>
      <c r="AB911" s="77">
        <v>0.38977718794093302</v>
      </c>
      <c r="AC911" s="77">
        <v>977.22901666406801</v>
      </c>
      <c r="AE911" s="87" t="str">
        <f t="shared" si="258"/>
        <v>International</v>
      </c>
      <c r="AF911" s="82" t="str">
        <f t="shared" si="259"/>
        <v>non-student</v>
      </c>
      <c r="AI911" s="82">
        <f>'GDP per Capita'!N911</f>
        <v>49196.49</v>
      </c>
      <c r="AJ911" s="82">
        <f t="shared" si="260"/>
        <v>49196.49</v>
      </c>
      <c r="AK911" s="82">
        <f t="shared" si="261"/>
        <v>49196.49</v>
      </c>
      <c r="AL911" s="88">
        <f t="shared" si="262"/>
        <v>1.9863795499720976E-2</v>
      </c>
    </row>
    <row r="912" spans="1:38">
      <c r="A912" s="77" t="s">
        <v>125</v>
      </c>
      <c r="B912" s="77">
        <v>1014</v>
      </c>
      <c r="C912" s="77">
        <v>42.3750997</v>
      </c>
      <c r="D912" s="77">
        <v>-71.105615700000001</v>
      </c>
      <c r="E912" s="77" t="s">
        <v>42</v>
      </c>
      <c r="F912" s="77">
        <v>585</v>
      </c>
      <c r="H912" s="77" t="s">
        <v>64</v>
      </c>
      <c r="I912" s="77">
        <v>2019</v>
      </c>
      <c r="J912" s="77">
        <v>585</v>
      </c>
      <c r="K912" s="77" t="s">
        <v>29</v>
      </c>
      <c r="L912" s="77" t="s">
        <v>29</v>
      </c>
      <c r="N912" s="77">
        <v>0</v>
      </c>
      <c r="O912" s="77">
        <v>0</v>
      </c>
      <c r="P912" s="77" t="s">
        <v>55</v>
      </c>
      <c r="Q912" s="77">
        <v>40.441694099999999</v>
      </c>
      <c r="R912" s="77">
        <v>-79.990086099999999</v>
      </c>
      <c r="S912" s="77">
        <v>1542.1599172062499</v>
      </c>
      <c r="T912" s="77">
        <v>0.36526586082983298</v>
      </c>
      <c r="U912" s="77">
        <v>181</v>
      </c>
      <c r="V912" s="77">
        <v>676</v>
      </c>
      <c r="W912" s="77">
        <v>0.14546000000000001</v>
      </c>
      <c r="X912" s="77">
        <v>0</v>
      </c>
      <c r="Y912" s="77">
        <v>0</v>
      </c>
      <c r="Z912" s="77">
        <v>0</v>
      </c>
      <c r="AA912" s="77">
        <v>296.09470410360001</v>
      </c>
      <c r="AB912" s="77">
        <v>0.51072586082983296</v>
      </c>
      <c r="AC912" s="77">
        <v>1738.0947041036</v>
      </c>
      <c r="AE912" s="87" t="str">
        <f t="shared" si="258"/>
        <v>Domestic</v>
      </c>
      <c r="AF912" s="82" t="str">
        <f t="shared" si="259"/>
        <v>non-student</v>
      </c>
      <c r="AI912" s="82">
        <f>'GDP per Capita'!N912</f>
        <v>63809.64</v>
      </c>
      <c r="AJ912" s="82">
        <f t="shared" si="260"/>
        <v>63809.64</v>
      </c>
      <c r="AK912" s="82">
        <f t="shared" si="261"/>
        <v>63809.64</v>
      </c>
      <c r="AL912" s="88">
        <f t="shared" si="262"/>
        <v>2.7238748002709309E-2</v>
      </c>
    </row>
    <row r="913" spans="1:38">
      <c r="A913" s="77" t="s">
        <v>85</v>
      </c>
      <c r="B913" s="77">
        <v>1015</v>
      </c>
      <c r="C913" s="77">
        <v>36.062584299999997</v>
      </c>
      <c r="D913" s="77">
        <v>-94.157432799999995</v>
      </c>
      <c r="E913" s="77" t="s">
        <v>38</v>
      </c>
      <c r="F913" s="77">
        <v>295</v>
      </c>
      <c r="H913" s="77" t="s">
        <v>65</v>
      </c>
      <c r="I913" s="77">
        <v>2019</v>
      </c>
      <c r="J913" s="77">
        <v>295</v>
      </c>
      <c r="K913" s="77" t="s">
        <v>29</v>
      </c>
      <c r="L913" s="77" t="s">
        <v>29</v>
      </c>
      <c r="N913" s="77">
        <v>0</v>
      </c>
      <c r="O913" s="77">
        <v>0</v>
      </c>
      <c r="P913" s="77" t="s">
        <v>55</v>
      </c>
      <c r="Q913" s="77">
        <v>40.441694099999999</v>
      </c>
      <c r="R913" s="77">
        <v>-79.990086099999999</v>
      </c>
      <c r="S913" s="77">
        <v>2655.1079008760798</v>
      </c>
      <c r="T913" s="77">
        <v>0.51222482734102903</v>
      </c>
      <c r="U913" s="77">
        <v>181</v>
      </c>
      <c r="V913" s="77">
        <v>338</v>
      </c>
      <c r="W913" s="77">
        <v>7.2730000000000003E-2</v>
      </c>
      <c r="X913" s="77">
        <v>0</v>
      </c>
      <c r="Y913" s="77">
        <v>0</v>
      </c>
      <c r="Z913" s="77">
        <v>0</v>
      </c>
      <c r="AA913" s="77">
        <v>509.78071696820803</v>
      </c>
      <c r="AB913" s="77">
        <v>0.58495482734102899</v>
      </c>
      <c r="AC913" s="77">
        <v>1323.7807169682001</v>
      </c>
      <c r="AE913" s="87" t="str">
        <f t="shared" si="258"/>
        <v>Domestic</v>
      </c>
      <c r="AF913" s="82" t="str">
        <f t="shared" si="259"/>
        <v>student</v>
      </c>
      <c r="AI913" s="82">
        <f>'GDP per Capita'!N913</f>
        <v>63809.64</v>
      </c>
      <c r="AJ913" s="82">
        <f t="shared" si="260"/>
        <v>63809.64</v>
      </c>
      <c r="AK913" s="82">
        <f t="shared" si="261"/>
        <v>63809.64</v>
      </c>
      <c r="AL913" s="88">
        <f t="shared" si="262"/>
        <v>2.0745779430321187E-2</v>
      </c>
    </row>
    <row r="914" spans="1:38">
      <c r="A914" s="77" t="s">
        <v>318</v>
      </c>
      <c r="B914" s="77">
        <v>1016</v>
      </c>
      <c r="C914" s="77">
        <v>24.993922999999999</v>
      </c>
      <c r="D914" s="77">
        <v>121.30168</v>
      </c>
      <c r="E914" s="77" t="s">
        <v>42</v>
      </c>
      <c r="F914" s="77">
        <v>1250</v>
      </c>
      <c r="H914" s="77" t="s">
        <v>64</v>
      </c>
      <c r="I914" s="77">
        <v>2019</v>
      </c>
      <c r="J914" s="77">
        <v>1250</v>
      </c>
      <c r="K914" s="77" t="s">
        <v>362</v>
      </c>
      <c r="L914" s="77" t="s">
        <v>30</v>
      </c>
      <c r="N914" s="77">
        <v>0</v>
      </c>
      <c r="O914" s="77">
        <v>0</v>
      </c>
      <c r="P914" s="77" t="s">
        <v>55</v>
      </c>
      <c r="Q914" s="77">
        <v>40.441694099999999</v>
      </c>
      <c r="R914" s="77">
        <v>-79.990086099999999</v>
      </c>
      <c r="S914" s="77">
        <v>24825.704269197398</v>
      </c>
      <c r="T914" s="77">
        <v>3.8939056148716902</v>
      </c>
      <c r="U914" s="77">
        <v>181</v>
      </c>
      <c r="V914" s="77">
        <v>676</v>
      </c>
      <c r="W914" s="77">
        <v>0.14546000000000001</v>
      </c>
      <c r="X914" s="77">
        <v>0</v>
      </c>
      <c r="Y914" s="77">
        <v>0</v>
      </c>
      <c r="Z914" s="77">
        <v>0</v>
      </c>
      <c r="AA914" s="77">
        <v>2271.5519406315598</v>
      </c>
      <c r="AB914" s="77">
        <v>4.0393656148716897</v>
      </c>
      <c r="AC914" s="77">
        <v>4378.5519406315598</v>
      </c>
      <c r="AE914" s="87" t="str">
        <f t="shared" si="258"/>
        <v>International</v>
      </c>
      <c r="AF914" s="82" t="str">
        <f t="shared" si="259"/>
        <v>non-student</v>
      </c>
      <c r="AI914" s="82">
        <f>'GDP per Capita'!N914</f>
        <v>10121.299999999999</v>
      </c>
      <c r="AJ914" s="82">
        <f t="shared" si="260"/>
        <v>10121.299999999999</v>
      </c>
      <c r="AK914" s="82">
        <f t="shared" si="261"/>
        <v>10121.299999999999</v>
      </c>
      <c r="AL914" s="88">
        <f t="shared" si="262"/>
        <v>0.43260766310963611</v>
      </c>
    </row>
    <row r="915" spans="1:38">
      <c r="A915" s="77" t="s">
        <v>362</v>
      </c>
      <c r="B915" s="77">
        <v>1017</v>
      </c>
      <c r="C915" s="77">
        <v>23.598297850000002</v>
      </c>
      <c r="D915" s="77">
        <v>120.835363138175</v>
      </c>
      <c r="E915" s="77" t="s">
        <v>39</v>
      </c>
      <c r="F915" s="77">
        <v>0</v>
      </c>
      <c r="H915" s="77" t="s">
        <v>67</v>
      </c>
      <c r="I915" s="77">
        <v>2019</v>
      </c>
      <c r="J915" s="77">
        <v>0</v>
      </c>
      <c r="K915" s="77" t="s">
        <v>362</v>
      </c>
      <c r="L915" s="77" t="s">
        <v>30</v>
      </c>
      <c r="N915" s="77">
        <v>0</v>
      </c>
      <c r="O915" s="77">
        <v>0</v>
      </c>
      <c r="P915" s="77" t="s">
        <v>55</v>
      </c>
      <c r="Q915" s="77">
        <v>40.441694099999999</v>
      </c>
      <c r="R915" s="77">
        <v>-79.990086099999999</v>
      </c>
      <c r="S915" s="77">
        <v>25150.146190858599</v>
      </c>
      <c r="T915" s="77">
        <v>3.9490429098641102</v>
      </c>
      <c r="U915" s="77">
        <v>181</v>
      </c>
      <c r="V915" s="77">
        <v>676</v>
      </c>
      <c r="W915" s="77">
        <v>0.14546000000000001</v>
      </c>
      <c r="X915" s="77">
        <v>0</v>
      </c>
      <c r="Y915" s="77">
        <v>0</v>
      </c>
      <c r="Z915" s="77">
        <v>0</v>
      </c>
      <c r="AA915" s="77">
        <v>2301.2383764635601</v>
      </c>
      <c r="AB915" s="77">
        <v>4.0945029098641097</v>
      </c>
      <c r="AC915" s="77">
        <v>3158.2383764635601</v>
      </c>
      <c r="AE915" s="87" t="str">
        <f t="shared" si="258"/>
        <v>International</v>
      </c>
      <c r="AF915" s="82" t="str">
        <f t="shared" si="259"/>
        <v>non-student</v>
      </c>
      <c r="AI915" s="82">
        <f>'GDP per Capita'!N915</f>
        <v>10121.299999999999</v>
      </c>
      <c r="AJ915" s="82">
        <f t="shared" si="260"/>
        <v>10121.299999999999</v>
      </c>
      <c r="AK915" s="82">
        <f t="shared" si="261"/>
        <v>10121.299999999999</v>
      </c>
      <c r="AL915" s="88">
        <f t="shared" si="262"/>
        <v>0.31203880691843544</v>
      </c>
    </row>
    <row r="916" spans="1:38">
      <c r="A916" s="77" t="s">
        <v>182</v>
      </c>
      <c r="B916" s="77">
        <v>1018</v>
      </c>
      <c r="C916" s="77">
        <v>49.260872399999997</v>
      </c>
      <c r="D916" s="77">
        <v>-123.1139529</v>
      </c>
      <c r="E916" s="77" t="s">
        <v>37</v>
      </c>
      <c r="F916" s="77">
        <v>585</v>
      </c>
      <c r="H916" s="77" t="s">
        <v>64</v>
      </c>
      <c r="I916" s="77">
        <v>2019</v>
      </c>
      <c r="J916" s="77">
        <v>585</v>
      </c>
      <c r="K916" s="77" t="s">
        <v>320</v>
      </c>
      <c r="L916" s="77" t="s">
        <v>28</v>
      </c>
      <c r="N916" s="77">
        <v>0</v>
      </c>
      <c r="O916" s="77">
        <v>0</v>
      </c>
      <c r="P916" s="77" t="s">
        <v>55</v>
      </c>
      <c r="Q916" s="77">
        <v>40.441694099999999</v>
      </c>
      <c r="R916" s="77">
        <v>-79.990086099999999</v>
      </c>
      <c r="S916" s="77">
        <v>6971.77347517003</v>
      </c>
      <c r="T916" s="77">
        <v>1.14570096915074</v>
      </c>
      <c r="U916" s="77">
        <v>181</v>
      </c>
      <c r="V916" s="77">
        <v>676</v>
      </c>
      <c r="W916" s="77">
        <v>0.14546000000000001</v>
      </c>
      <c r="X916" s="77">
        <v>0</v>
      </c>
      <c r="Y916" s="77">
        <v>0</v>
      </c>
      <c r="Z916" s="77">
        <v>0</v>
      </c>
      <c r="AA916" s="77">
        <v>836.61281702040401</v>
      </c>
      <c r="AB916" s="77">
        <v>1.29116096915074</v>
      </c>
      <c r="AC916" s="77">
        <v>2278.6128170204001</v>
      </c>
      <c r="AE916" s="87" t="str">
        <f t="shared" si="258"/>
        <v>International</v>
      </c>
      <c r="AF916" s="82" t="str">
        <f t="shared" si="259"/>
        <v>non-student</v>
      </c>
      <c r="AI916" s="82">
        <f>'GDP per Capita'!N916</f>
        <v>49196.49</v>
      </c>
      <c r="AJ916" s="82">
        <f t="shared" si="260"/>
        <v>49196.49</v>
      </c>
      <c r="AK916" s="82">
        <f t="shared" si="261"/>
        <v>49196.49</v>
      </c>
      <c r="AL916" s="88">
        <f t="shared" si="262"/>
        <v>4.6316572930719252E-2</v>
      </c>
    </row>
    <row r="917" spans="1:38">
      <c r="A917" s="77" t="s">
        <v>139</v>
      </c>
      <c r="B917" s="77">
        <v>1019</v>
      </c>
      <c r="C917" s="77">
        <v>37.566679100000002</v>
      </c>
      <c r="D917" s="77">
        <v>126.9782914</v>
      </c>
      <c r="E917" s="77" t="s">
        <v>38</v>
      </c>
      <c r="F917" s="77">
        <v>565</v>
      </c>
      <c r="H917" s="77" t="s">
        <v>65</v>
      </c>
      <c r="I917" s="77">
        <v>2019</v>
      </c>
      <c r="J917" s="77">
        <v>565</v>
      </c>
      <c r="K917" s="77" t="s">
        <v>317</v>
      </c>
      <c r="L917" s="77" t="s">
        <v>30</v>
      </c>
      <c r="N917" s="77">
        <v>0</v>
      </c>
      <c r="O917" s="77">
        <v>0</v>
      </c>
      <c r="P917" s="77" t="s">
        <v>55</v>
      </c>
      <c r="Q917" s="77">
        <v>40.441694099999999</v>
      </c>
      <c r="R917" s="77">
        <v>-79.990086099999999</v>
      </c>
      <c r="S917" s="77">
        <v>21832.793005135201</v>
      </c>
      <c r="T917" s="77">
        <v>3.3940237397831701</v>
      </c>
      <c r="U917" s="77">
        <v>181</v>
      </c>
      <c r="V917" s="77">
        <v>338</v>
      </c>
      <c r="W917" s="77">
        <v>7.2730000000000003E-2</v>
      </c>
      <c r="X917" s="77">
        <v>0</v>
      </c>
      <c r="Y917" s="77">
        <v>0</v>
      </c>
      <c r="Z917" s="77">
        <v>0</v>
      </c>
      <c r="AA917" s="77">
        <v>1997.70055996987</v>
      </c>
      <c r="AB917" s="77">
        <v>3.46675373978317</v>
      </c>
      <c r="AC917" s="77">
        <v>3081.70055996987</v>
      </c>
      <c r="AE917" s="87" t="str">
        <f t="shared" si="258"/>
        <v>International</v>
      </c>
      <c r="AF917" s="82" t="str">
        <f t="shared" si="259"/>
        <v>student</v>
      </c>
      <c r="AI917" s="82">
        <f>'GDP per Capita'!N917</f>
        <v>32154.02</v>
      </c>
      <c r="AJ917" s="82">
        <f t="shared" si="260"/>
        <v>32154.02</v>
      </c>
      <c r="AK917" s="82">
        <f t="shared" si="261"/>
        <v>32154.02</v>
      </c>
      <c r="AL917" s="88">
        <f t="shared" si="262"/>
        <v>9.5841843724979642E-2</v>
      </c>
    </row>
    <row r="918" spans="1:38">
      <c r="A918" s="77" t="s">
        <v>139</v>
      </c>
      <c r="B918" s="77">
        <v>1020</v>
      </c>
      <c r="C918" s="77">
        <v>37.566679100000002</v>
      </c>
      <c r="D918" s="77">
        <v>126.9782914</v>
      </c>
      <c r="E918" s="77" t="s">
        <v>37</v>
      </c>
      <c r="F918" s="77">
        <v>585</v>
      </c>
      <c r="H918" s="77" t="s">
        <v>64</v>
      </c>
      <c r="I918" s="77">
        <v>2019</v>
      </c>
      <c r="J918" s="77">
        <v>585</v>
      </c>
      <c r="K918" s="77" t="s">
        <v>317</v>
      </c>
      <c r="L918" s="77" t="s">
        <v>30</v>
      </c>
      <c r="N918" s="77">
        <v>0</v>
      </c>
      <c r="O918" s="77">
        <v>0</v>
      </c>
      <c r="P918" s="77" t="s">
        <v>55</v>
      </c>
      <c r="Q918" s="77">
        <v>40.441694099999999</v>
      </c>
      <c r="R918" s="77">
        <v>-79.990086099999999</v>
      </c>
      <c r="S918" s="77">
        <v>21832.793005135201</v>
      </c>
      <c r="T918" s="77">
        <v>3.3940237397831701</v>
      </c>
      <c r="U918" s="77">
        <v>181</v>
      </c>
      <c r="V918" s="77">
        <v>676</v>
      </c>
      <c r="W918" s="77">
        <v>0.14546000000000001</v>
      </c>
      <c r="X918" s="77">
        <v>0</v>
      </c>
      <c r="Y918" s="77">
        <v>0</v>
      </c>
      <c r="Z918" s="77">
        <v>0</v>
      </c>
      <c r="AA918" s="77">
        <v>1997.70055996987</v>
      </c>
      <c r="AB918" s="77">
        <v>3.53948373978317</v>
      </c>
      <c r="AC918" s="77">
        <v>3439.70055996987</v>
      </c>
      <c r="AE918" s="87" t="str">
        <f t="shared" si="258"/>
        <v>International</v>
      </c>
      <c r="AF918" s="82" t="str">
        <f t="shared" si="259"/>
        <v>non-student</v>
      </c>
      <c r="AI918" s="82">
        <f>'GDP per Capita'!N918</f>
        <v>32154.02</v>
      </c>
      <c r="AJ918" s="82">
        <f t="shared" si="260"/>
        <v>32154.02</v>
      </c>
      <c r="AK918" s="82">
        <f t="shared" si="261"/>
        <v>32154.02</v>
      </c>
      <c r="AL918" s="88">
        <f t="shared" si="262"/>
        <v>0.10697575481914454</v>
      </c>
    </row>
    <row r="919" spans="1:38">
      <c r="A919" s="77" t="s">
        <v>183</v>
      </c>
      <c r="B919" s="77">
        <v>1021</v>
      </c>
      <c r="C919" s="77">
        <v>41.505161299999997</v>
      </c>
      <c r="D919" s="77">
        <v>-81.693444600000007</v>
      </c>
      <c r="E919" s="77" t="s">
        <v>38</v>
      </c>
      <c r="F919" s="77">
        <v>765</v>
      </c>
      <c r="H919" s="77" t="s">
        <v>65</v>
      </c>
      <c r="I919" s="77">
        <v>2019</v>
      </c>
      <c r="J919" s="77">
        <v>765</v>
      </c>
      <c r="K919" s="77" t="s">
        <v>29</v>
      </c>
      <c r="L919" s="77" t="s">
        <v>29</v>
      </c>
      <c r="N919" s="77">
        <v>0</v>
      </c>
      <c r="O919" s="77">
        <v>0</v>
      </c>
      <c r="P919" s="77" t="s">
        <v>55</v>
      </c>
      <c r="Q919" s="77">
        <v>40.441694099999999</v>
      </c>
      <c r="R919" s="77">
        <v>-79.990086099999999</v>
      </c>
      <c r="S919" s="77">
        <v>371.11203594947398</v>
      </c>
      <c r="T919" s="77">
        <v>0.21063510639227701</v>
      </c>
      <c r="U919" s="77">
        <v>181</v>
      </c>
      <c r="V919" s="77">
        <v>338</v>
      </c>
      <c r="W919" s="77">
        <v>7.2730000000000003E-2</v>
      </c>
      <c r="X919" s="77">
        <v>0</v>
      </c>
      <c r="Y919" s="77">
        <v>0</v>
      </c>
      <c r="Z919" s="77">
        <v>0</v>
      </c>
      <c r="AA919" s="77">
        <v>71.253510902299098</v>
      </c>
      <c r="AB919" s="77">
        <v>0.28336510639227702</v>
      </c>
      <c r="AC919" s="77">
        <v>1355.2535109022899</v>
      </c>
      <c r="AE919" s="87" t="str">
        <f t="shared" si="258"/>
        <v>Domestic</v>
      </c>
      <c r="AF919" s="82" t="str">
        <f t="shared" si="259"/>
        <v>student</v>
      </c>
      <c r="AI919" s="82">
        <f>'GDP per Capita'!N919</f>
        <v>63809.64</v>
      </c>
      <c r="AJ919" s="82">
        <f t="shared" si="260"/>
        <v>63809.64</v>
      </c>
      <c r="AK919" s="82">
        <f t="shared" si="261"/>
        <v>63809.64</v>
      </c>
      <c r="AL919" s="88">
        <f t="shared" si="262"/>
        <v>2.1239008884900306E-2</v>
      </c>
    </row>
    <row r="920" spans="1:38">
      <c r="A920" s="77" t="s">
        <v>83</v>
      </c>
      <c r="B920" s="77">
        <v>1022</v>
      </c>
      <c r="C920" s="77">
        <v>22.283345399999899</v>
      </c>
      <c r="D920" s="77">
        <v>39.112814499999999</v>
      </c>
      <c r="E920" s="77" t="s">
        <v>37</v>
      </c>
      <c r="F920" s="77">
        <v>525</v>
      </c>
      <c r="H920" s="77" t="s">
        <v>66</v>
      </c>
      <c r="I920" s="77">
        <v>2019</v>
      </c>
      <c r="J920" s="77">
        <v>525</v>
      </c>
      <c r="K920" s="77" t="s">
        <v>570</v>
      </c>
      <c r="L920" s="77" t="s">
        <v>32</v>
      </c>
      <c r="N920" s="77">
        <v>0</v>
      </c>
      <c r="O920" s="77">
        <v>0</v>
      </c>
      <c r="P920" s="77" t="s">
        <v>55</v>
      </c>
      <c r="Q920" s="77">
        <v>40.441694099999999</v>
      </c>
      <c r="R920" s="77">
        <v>-79.990086099999999</v>
      </c>
      <c r="S920" s="77">
        <v>21247.331087499999</v>
      </c>
      <c r="T920" s="77">
        <v>3.2980847611193398</v>
      </c>
      <c r="U920" s="77">
        <v>181</v>
      </c>
      <c r="V920" s="77">
        <v>676</v>
      </c>
      <c r="W920" s="77">
        <v>0.14546000000000001</v>
      </c>
      <c r="X920" s="77">
        <v>0</v>
      </c>
      <c r="Y920" s="77">
        <v>0</v>
      </c>
      <c r="Z920" s="77">
        <v>0</v>
      </c>
      <c r="AA920" s="77">
        <v>1944.1307945062499</v>
      </c>
      <c r="AB920" s="77">
        <v>3.4435447611193402</v>
      </c>
      <c r="AC920" s="77">
        <v>3326.1307945062499</v>
      </c>
      <c r="AE920" s="87" t="str">
        <f t="shared" si="258"/>
        <v>International</v>
      </c>
      <c r="AF920" s="82" t="str">
        <f t="shared" si="259"/>
        <v>non-student</v>
      </c>
      <c r="AI920" s="82">
        <f>'GDP per Capita'!N920</f>
        <v>21764.39</v>
      </c>
      <c r="AJ920" s="82">
        <f t="shared" si="260"/>
        <v>21764.39</v>
      </c>
      <c r="AK920" s="82">
        <f t="shared" si="261"/>
        <v>21764.39</v>
      </c>
      <c r="AL920" s="88">
        <f t="shared" si="262"/>
        <v>0.15282444371315942</v>
      </c>
    </row>
    <row r="921" spans="1:38">
      <c r="A921" s="77" t="s">
        <v>176</v>
      </c>
      <c r="B921" s="77">
        <v>1023</v>
      </c>
      <c r="C921" s="77">
        <v>34.685074899999996</v>
      </c>
      <c r="D921" s="77">
        <v>-82.836411099999907</v>
      </c>
      <c r="E921" s="77" t="s">
        <v>44</v>
      </c>
      <c r="F921" s="77">
        <v>295</v>
      </c>
      <c r="H921" s="77" t="s">
        <v>65</v>
      </c>
      <c r="I921" s="77">
        <v>2019</v>
      </c>
      <c r="J921" s="77">
        <v>295</v>
      </c>
      <c r="K921" s="77" t="s">
        <v>29</v>
      </c>
      <c r="L921" s="77" t="s">
        <v>29</v>
      </c>
      <c r="N921" s="77">
        <v>0</v>
      </c>
      <c r="O921" s="77">
        <v>0</v>
      </c>
      <c r="P921" s="77" t="s">
        <v>55</v>
      </c>
      <c r="Q921" s="77">
        <v>40.441694099999999</v>
      </c>
      <c r="R921" s="77">
        <v>-79.990086099999999</v>
      </c>
      <c r="S921" s="77">
        <v>1374.8125302779699</v>
      </c>
      <c r="T921" s="77">
        <v>0.34316851271277499</v>
      </c>
      <c r="U921" s="77">
        <v>181</v>
      </c>
      <c r="V921" s="77">
        <v>676</v>
      </c>
      <c r="W921" s="77">
        <v>0.14546000000000001</v>
      </c>
      <c r="X921" s="77">
        <v>0</v>
      </c>
      <c r="Y921" s="77">
        <v>0</v>
      </c>
      <c r="Z921" s="77">
        <v>0</v>
      </c>
      <c r="AA921" s="77">
        <v>263.96400581337002</v>
      </c>
      <c r="AB921" s="77">
        <v>0.48862851271277502</v>
      </c>
      <c r="AC921" s="77">
        <v>1415.96400581337</v>
      </c>
      <c r="AE921" s="87" t="str">
        <f t="shared" si="258"/>
        <v>Domestic</v>
      </c>
      <c r="AF921" s="82" t="str">
        <f t="shared" si="259"/>
        <v>student</v>
      </c>
      <c r="AI921" s="82">
        <f>'GDP per Capita'!N921</f>
        <v>63809.64</v>
      </c>
      <c r="AJ921" s="82">
        <f t="shared" si="260"/>
        <v>63809.64</v>
      </c>
      <c r="AK921" s="82">
        <f t="shared" si="261"/>
        <v>63809.64</v>
      </c>
      <c r="AL921" s="88">
        <f t="shared" si="262"/>
        <v>2.2190440281646628E-2</v>
      </c>
    </row>
    <row r="922" spans="1:38">
      <c r="A922" s="77" t="s">
        <v>108</v>
      </c>
      <c r="B922" s="77">
        <v>1024</v>
      </c>
      <c r="C922" s="77">
        <v>40.111717400000003</v>
      </c>
      <c r="D922" s="77">
        <v>-88.207301000000001</v>
      </c>
      <c r="E922" s="77" t="s">
        <v>38</v>
      </c>
      <c r="F922" s="77">
        <v>275</v>
      </c>
      <c r="H922" s="77" t="s">
        <v>61</v>
      </c>
      <c r="I922" s="77">
        <v>2019</v>
      </c>
      <c r="J922" s="77">
        <v>275</v>
      </c>
      <c r="K922" s="77" t="s">
        <v>29</v>
      </c>
      <c r="L922" s="77" t="s">
        <v>29</v>
      </c>
      <c r="N922" s="77">
        <v>0</v>
      </c>
      <c r="O922" s="77">
        <v>0</v>
      </c>
      <c r="P922" s="77" t="s">
        <v>55</v>
      </c>
      <c r="Q922" s="77">
        <v>40.441694099999999</v>
      </c>
      <c r="R922" s="77">
        <v>-79.990086099999999</v>
      </c>
      <c r="S922" s="77">
        <v>1395.62635997808</v>
      </c>
      <c r="T922" s="77">
        <v>0.345916870180285</v>
      </c>
      <c r="U922" s="77">
        <v>181</v>
      </c>
      <c r="V922" s="77">
        <v>338</v>
      </c>
      <c r="W922" s="77">
        <v>7.2730000000000003E-2</v>
      </c>
      <c r="X922" s="77">
        <v>0</v>
      </c>
      <c r="Y922" s="77">
        <v>0</v>
      </c>
      <c r="Z922" s="77">
        <v>0</v>
      </c>
      <c r="AA922" s="77">
        <v>267.96026111579101</v>
      </c>
      <c r="AB922" s="77">
        <v>0.41864687018028501</v>
      </c>
      <c r="AC922" s="77">
        <v>1061.96026111579</v>
      </c>
      <c r="AE922" s="87" t="str">
        <f t="shared" si="258"/>
        <v>Domestic</v>
      </c>
      <c r="AF922" s="82" t="str">
        <f t="shared" si="259"/>
        <v>student</v>
      </c>
      <c r="AI922" s="82">
        <f>'GDP per Capita'!N922</f>
        <v>63809.64</v>
      </c>
      <c r="AJ922" s="82">
        <f t="shared" si="260"/>
        <v>63809.64</v>
      </c>
      <c r="AK922" s="82">
        <f t="shared" si="261"/>
        <v>63809.64</v>
      </c>
      <c r="AL922" s="88">
        <f t="shared" si="262"/>
        <v>1.6642630504039673E-2</v>
      </c>
    </row>
    <row r="923" spans="1:38">
      <c r="A923" s="77" t="s">
        <v>138</v>
      </c>
      <c r="B923" s="77">
        <v>1025</v>
      </c>
      <c r="C923" s="77">
        <v>42.728411700000002</v>
      </c>
      <c r="D923" s="77">
        <v>-73.6917878</v>
      </c>
      <c r="E923" s="77" t="s">
        <v>43</v>
      </c>
      <c r="F923" s="77">
        <v>295</v>
      </c>
      <c r="H923" s="77" t="s">
        <v>65</v>
      </c>
      <c r="I923" s="77">
        <v>2019</v>
      </c>
      <c r="J923" s="77">
        <v>295</v>
      </c>
      <c r="K923" s="77" t="s">
        <v>29</v>
      </c>
      <c r="L923" s="77" t="s">
        <v>29</v>
      </c>
      <c r="N923" s="77">
        <v>0</v>
      </c>
      <c r="O923" s="77">
        <v>0</v>
      </c>
      <c r="P923" s="77" t="s">
        <v>55</v>
      </c>
      <c r="Q923" s="77">
        <v>40.441694099999999</v>
      </c>
      <c r="R923" s="77">
        <v>-79.990086099999999</v>
      </c>
      <c r="S923" s="77">
        <v>1164.15114605958</v>
      </c>
      <c r="T923" s="77">
        <v>0.31535177755281901</v>
      </c>
      <c r="U923" s="77">
        <v>181</v>
      </c>
      <c r="V923" s="77">
        <v>676</v>
      </c>
      <c r="W923" s="77">
        <v>0.14546000000000001</v>
      </c>
      <c r="X923" s="77">
        <v>0</v>
      </c>
      <c r="Y923" s="77">
        <v>0</v>
      </c>
      <c r="Z923" s="77">
        <v>0</v>
      </c>
      <c r="AA923" s="77">
        <v>223.51702004344099</v>
      </c>
      <c r="AB923" s="77">
        <v>0.46081177755281899</v>
      </c>
      <c r="AC923" s="77">
        <v>1375.51702004344</v>
      </c>
      <c r="AE923" s="87" t="str">
        <f t="shared" si="258"/>
        <v>Domestic</v>
      </c>
      <c r="AF923" s="82" t="str">
        <f t="shared" si="259"/>
        <v>non-student</v>
      </c>
      <c r="AI923" s="82">
        <f>'GDP per Capita'!N923</f>
        <v>63809.64</v>
      </c>
      <c r="AJ923" s="82">
        <f t="shared" si="260"/>
        <v>63809.64</v>
      </c>
      <c r="AK923" s="82">
        <f t="shared" si="261"/>
        <v>63809.64</v>
      </c>
      <c r="AL923" s="88">
        <f t="shared" si="262"/>
        <v>2.1556570763342969E-2</v>
      </c>
    </row>
    <row r="924" spans="1:38">
      <c r="A924" s="77" t="s">
        <v>338</v>
      </c>
      <c r="B924" s="77">
        <v>1026</v>
      </c>
      <c r="C924" s="77">
        <v>39.123563500000003</v>
      </c>
      <c r="D924" s="77">
        <v>117.19807849999999</v>
      </c>
      <c r="E924" s="77" t="s">
        <v>37</v>
      </c>
      <c r="F924" s="77">
        <v>585</v>
      </c>
      <c r="H924" s="77" t="s">
        <v>64</v>
      </c>
      <c r="I924" s="77">
        <v>2019</v>
      </c>
      <c r="J924" s="77">
        <v>585</v>
      </c>
      <c r="K924" s="77" t="s">
        <v>574</v>
      </c>
      <c r="L924" s="77" t="s">
        <v>30</v>
      </c>
      <c r="N924" s="77">
        <v>0</v>
      </c>
      <c r="O924" s="77">
        <v>0</v>
      </c>
      <c r="P924" s="77" t="s">
        <v>55</v>
      </c>
      <c r="Q924" s="77">
        <v>40.441694099999999</v>
      </c>
      <c r="R924" s="77">
        <v>-79.990086099999999</v>
      </c>
      <c r="S924" s="77">
        <v>21994.856936943699</v>
      </c>
      <c r="T924" s="77">
        <v>3.4206877207708701</v>
      </c>
      <c r="U924" s="77">
        <v>181</v>
      </c>
      <c r="V924" s="77">
        <v>676</v>
      </c>
      <c r="W924" s="77">
        <v>0.14546000000000001</v>
      </c>
      <c r="X924" s="77">
        <v>0</v>
      </c>
      <c r="Y924" s="77">
        <v>0</v>
      </c>
      <c r="Z924" s="77">
        <v>0</v>
      </c>
      <c r="AA924" s="77">
        <v>2012.5294097303499</v>
      </c>
      <c r="AB924" s="77">
        <v>3.5661477207708701</v>
      </c>
      <c r="AC924" s="77">
        <v>3454.5294097303499</v>
      </c>
      <c r="AE924" s="87" t="str">
        <f t="shared" si="258"/>
        <v>International</v>
      </c>
      <c r="AF924" s="82" t="str">
        <f t="shared" si="259"/>
        <v>non-student</v>
      </c>
      <c r="AI924" s="82">
        <f>'GDP per Capita'!N924</f>
        <v>10121.299999999999</v>
      </c>
      <c r="AJ924" s="82">
        <f t="shared" si="260"/>
        <v>10121.299999999999</v>
      </c>
      <c r="AK924" s="82">
        <f t="shared" si="261"/>
        <v>10121.299999999999</v>
      </c>
      <c r="AL924" s="88">
        <f t="shared" si="262"/>
        <v>0.34131281650878348</v>
      </c>
    </row>
    <row r="925" spans="1:38">
      <c r="A925" s="77" t="s">
        <v>111</v>
      </c>
      <c r="B925" s="77">
        <v>1027</v>
      </c>
      <c r="C925" s="77">
        <v>22.555454000000001</v>
      </c>
      <c r="D925" s="77">
        <v>114.0543297</v>
      </c>
      <c r="E925" s="77" t="s">
        <v>37</v>
      </c>
      <c r="F925" s="77">
        <v>585</v>
      </c>
      <c r="H925" s="77" t="s">
        <v>64</v>
      </c>
      <c r="I925" s="77">
        <v>2019</v>
      </c>
      <c r="J925" s="77">
        <v>585</v>
      </c>
      <c r="K925" s="77" t="s">
        <v>574</v>
      </c>
      <c r="L925" s="77" t="s">
        <v>30</v>
      </c>
      <c r="N925" s="77">
        <v>0</v>
      </c>
      <c r="O925" s="77">
        <v>0</v>
      </c>
      <c r="P925" s="77" t="s">
        <v>55</v>
      </c>
      <c r="Q925" s="77">
        <v>40.441694099999999</v>
      </c>
      <c r="R925" s="77">
        <v>-79.990086099999999</v>
      </c>
      <c r="S925" s="77">
        <v>25721.579339595901</v>
      </c>
      <c r="T925" s="77">
        <v>4.0466062285590301</v>
      </c>
      <c r="U925" s="77">
        <v>181</v>
      </c>
      <c r="V925" s="77">
        <v>676</v>
      </c>
      <c r="W925" s="77">
        <v>0.14546000000000001</v>
      </c>
      <c r="X925" s="77">
        <v>0</v>
      </c>
      <c r="Y925" s="77">
        <v>0</v>
      </c>
      <c r="Z925" s="77">
        <v>0</v>
      </c>
      <c r="AA925" s="77">
        <v>2353.5245095730202</v>
      </c>
      <c r="AB925" s="77">
        <v>4.19206622855903</v>
      </c>
      <c r="AC925" s="77">
        <v>3795.5245095730202</v>
      </c>
      <c r="AE925" s="87" t="str">
        <f t="shared" si="258"/>
        <v>International</v>
      </c>
      <c r="AF925" s="82" t="str">
        <f t="shared" si="259"/>
        <v>non-student</v>
      </c>
      <c r="AI925" s="82">
        <f>'GDP per Capita'!N925</f>
        <v>10121.299999999999</v>
      </c>
      <c r="AJ925" s="82">
        <f t="shared" si="260"/>
        <v>10121.299999999999</v>
      </c>
      <c r="AK925" s="82">
        <f t="shared" si="261"/>
        <v>10121.299999999999</v>
      </c>
      <c r="AL925" s="88">
        <f t="shared" si="262"/>
        <v>0.37500365660271118</v>
      </c>
    </row>
    <row r="926" spans="1:38">
      <c r="A926" s="77" t="s">
        <v>363</v>
      </c>
      <c r="B926" s="77">
        <v>1028</v>
      </c>
      <c r="C926" s="77">
        <v>1.3408629999999999</v>
      </c>
      <c r="D926" s="77">
        <v>103.83039182212001</v>
      </c>
      <c r="E926" s="77" t="s">
        <v>39</v>
      </c>
      <c r="F926" s="77">
        <v>585</v>
      </c>
      <c r="H926" s="77" t="s">
        <v>64</v>
      </c>
      <c r="I926" s="77">
        <v>2019</v>
      </c>
      <c r="J926" s="77">
        <v>585</v>
      </c>
      <c r="K926" s="77" t="s">
        <v>573</v>
      </c>
      <c r="L926" s="77" t="s">
        <v>30</v>
      </c>
      <c r="N926" s="77">
        <v>0</v>
      </c>
      <c r="O926" s="77">
        <v>0</v>
      </c>
      <c r="P926" s="77" t="s">
        <v>55</v>
      </c>
      <c r="Q926" s="77">
        <v>40.441694099999999</v>
      </c>
      <c r="R926" s="77">
        <v>-79.990086099999999</v>
      </c>
      <c r="S926" s="77">
        <v>30705.911406315699</v>
      </c>
      <c r="T926" s="77">
        <v>4.9220040112130299</v>
      </c>
      <c r="U926" s="77">
        <v>181</v>
      </c>
      <c r="V926" s="77">
        <v>676</v>
      </c>
      <c r="W926" s="77">
        <v>0.14546000000000001</v>
      </c>
      <c r="X926" s="77">
        <v>0</v>
      </c>
      <c r="Y926" s="77">
        <v>0</v>
      </c>
      <c r="Z926" s="77">
        <v>0</v>
      </c>
      <c r="AA926" s="77">
        <v>2809.5908936778801</v>
      </c>
      <c r="AB926" s="77">
        <v>5.0674640112130298</v>
      </c>
      <c r="AC926" s="77">
        <v>4251.5908936778796</v>
      </c>
      <c r="AE926" s="87" t="str">
        <f t="shared" si="258"/>
        <v>International</v>
      </c>
      <c r="AF926" s="82" t="str">
        <f t="shared" si="259"/>
        <v>non-student</v>
      </c>
      <c r="AI926" s="82">
        <f>'GDP per Capita'!N926</f>
        <v>56679.16</v>
      </c>
      <c r="AJ926" s="82">
        <f t="shared" si="260"/>
        <v>56679.16</v>
      </c>
      <c r="AK926" s="82">
        <f t="shared" si="261"/>
        <v>56679.16</v>
      </c>
      <c r="AL926" s="88">
        <f t="shared" si="262"/>
        <v>7.5011536756682345E-2</v>
      </c>
    </row>
    <row r="927" spans="1:38">
      <c r="A927" s="77" t="s">
        <v>169</v>
      </c>
      <c r="B927" s="77">
        <v>1029</v>
      </c>
      <c r="C927" s="77">
        <v>40.794450399999903</v>
      </c>
      <c r="D927" s="77">
        <v>-77.861638599999907</v>
      </c>
      <c r="E927" s="77" t="s">
        <v>38</v>
      </c>
      <c r="F927" s="77">
        <v>0</v>
      </c>
      <c r="H927" s="77" t="s">
        <v>62</v>
      </c>
      <c r="I927" s="77">
        <v>2019</v>
      </c>
      <c r="J927" s="77">
        <v>0</v>
      </c>
      <c r="K927" s="77" t="s">
        <v>29</v>
      </c>
      <c r="L927" s="77" t="s">
        <v>29</v>
      </c>
      <c r="N927" s="77">
        <v>0</v>
      </c>
      <c r="O927" s="77">
        <v>0</v>
      </c>
      <c r="P927" s="77" t="s">
        <v>55</v>
      </c>
      <c r="Q927" s="77">
        <v>40.441694099999999</v>
      </c>
      <c r="R927" s="77">
        <v>-79.990086099999999</v>
      </c>
      <c r="S927" s="77">
        <v>367.75497649602698</v>
      </c>
      <c r="T927" s="77">
        <v>0.210191824230816</v>
      </c>
      <c r="U927" s="77">
        <v>181</v>
      </c>
      <c r="V927" s="77">
        <v>338</v>
      </c>
      <c r="W927" s="77">
        <v>7.2730000000000003E-2</v>
      </c>
      <c r="X927" s="77">
        <v>0</v>
      </c>
      <c r="Y927" s="77">
        <v>0</v>
      </c>
      <c r="Z927" s="77">
        <v>0</v>
      </c>
      <c r="AA927" s="77">
        <v>70.608955487237196</v>
      </c>
      <c r="AB927" s="77">
        <v>0.28292182423081602</v>
      </c>
      <c r="AC927" s="77">
        <v>589.60895548723704</v>
      </c>
      <c r="AE927" s="87" t="str">
        <f t="shared" si="258"/>
        <v>Domestic</v>
      </c>
      <c r="AF927" s="82" t="str">
        <f t="shared" si="259"/>
        <v>student</v>
      </c>
      <c r="AI927" s="82">
        <f>'GDP per Capita'!N927</f>
        <v>63809.64</v>
      </c>
      <c r="AJ927" s="82">
        <f t="shared" si="260"/>
        <v>63809.64</v>
      </c>
      <c r="AK927" s="82">
        <f t="shared" si="261"/>
        <v>63809.64</v>
      </c>
      <c r="AL927" s="88">
        <f t="shared" si="262"/>
        <v>9.2401235218884954E-3</v>
      </c>
    </row>
    <row r="928" spans="1:38">
      <c r="A928" s="77" t="s">
        <v>98</v>
      </c>
      <c r="B928" s="77">
        <v>1030</v>
      </c>
      <c r="C928" s="77">
        <v>41.311366999999997</v>
      </c>
      <c r="D928" s="77">
        <v>-105.59110099999999</v>
      </c>
      <c r="E928" s="77" t="s">
        <v>37</v>
      </c>
      <c r="F928" s="77">
        <v>585</v>
      </c>
      <c r="H928" s="77" t="s">
        <v>64</v>
      </c>
      <c r="I928" s="77">
        <v>2019</v>
      </c>
      <c r="J928" s="77">
        <v>585</v>
      </c>
      <c r="K928" s="77" t="s">
        <v>29</v>
      </c>
      <c r="L928" s="77" t="s">
        <v>29</v>
      </c>
      <c r="N928" s="77">
        <v>0</v>
      </c>
      <c r="O928" s="77">
        <v>0</v>
      </c>
      <c r="P928" s="77" t="s">
        <v>55</v>
      </c>
      <c r="Q928" s="77">
        <v>40.441694099999999</v>
      </c>
      <c r="R928" s="77">
        <v>-79.990086099999999</v>
      </c>
      <c r="S928" s="77">
        <v>4293.6397565275702</v>
      </c>
      <c r="T928" s="77">
        <v>0.76886904826964297</v>
      </c>
      <c r="U928" s="77">
        <v>181</v>
      </c>
      <c r="V928" s="77">
        <v>676</v>
      </c>
      <c r="W928" s="77">
        <v>0.14546000000000001</v>
      </c>
      <c r="X928" s="77">
        <v>0</v>
      </c>
      <c r="Y928" s="77">
        <v>0</v>
      </c>
      <c r="Z928" s="77">
        <v>0</v>
      </c>
      <c r="AA928" s="77">
        <v>515.23677078330797</v>
      </c>
      <c r="AB928" s="77">
        <v>0.91432904826964301</v>
      </c>
      <c r="AC928" s="77">
        <v>1957.2367707833</v>
      </c>
      <c r="AE928" s="87" t="str">
        <f t="shared" si="258"/>
        <v>Domestic</v>
      </c>
      <c r="AF928" s="82" t="str">
        <f t="shared" si="259"/>
        <v>non-student</v>
      </c>
      <c r="AI928" s="82">
        <f>'GDP per Capita'!N928</f>
        <v>63809.64</v>
      </c>
      <c r="AJ928" s="82">
        <f t="shared" si="260"/>
        <v>63809.64</v>
      </c>
      <c r="AK928" s="82">
        <f t="shared" si="261"/>
        <v>63809.64</v>
      </c>
      <c r="AL928" s="88">
        <f t="shared" si="262"/>
        <v>3.067305771954363E-2</v>
      </c>
    </row>
    <row r="929" spans="1:38">
      <c r="A929" s="77" t="s">
        <v>130</v>
      </c>
      <c r="B929" s="77">
        <v>1031</v>
      </c>
      <c r="C929" s="77">
        <v>42.8867166</v>
      </c>
      <c r="D929" s="77">
        <v>-78.878392199999993</v>
      </c>
      <c r="E929" s="77" t="s">
        <v>37</v>
      </c>
      <c r="F929" s="77">
        <v>525</v>
      </c>
      <c r="H929" s="77" t="s">
        <v>66</v>
      </c>
      <c r="I929" s="77">
        <v>2019</v>
      </c>
      <c r="J929" s="77">
        <v>525</v>
      </c>
      <c r="K929" s="77" t="s">
        <v>29</v>
      </c>
      <c r="L929" s="77" t="s">
        <v>29</v>
      </c>
      <c r="N929" s="77">
        <v>0</v>
      </c>
      <c r="O929" s="77">
        <v>0</v>
      </c>
      <c r="P929" s="77" t="s">
        <v>55</v>
      </c>
      <c r="Q929" s="77">
        <v>40.441694099999999</v>
      </c>
      <c r="R929" s="77">
        <v>-79.990086099999999</v>
      </c>
      <c r="S929" s="77">
        <v>574.24457182179799</v>
      </c>
      <c r="T929" s="77">
        <v>0.23745769646352299</v>
      </c>
      <c r="U929" s="77">
        <v>181</v>
      </c>
      <c r="V929" s="77">
        <v>676</v>
      </c>
      <c r="W929" s="77">
        <v>0.14546000000000001</v>
      </c>
      <c r="X929" s="77">
        <v>0</v>
      </c>
      <c r="Y929" s="77">
        <v>0</v>
      </c>
      <c r="Z929" s="77">
        <v>0</v>
      </c>
      <c r="AA929" s="77">
        <v>110.254957789785</v>
      </c>
      <c r="AB929" s="77">
        <v>0.38291769646352303</v>
      </c>
      <c r="AC929" s="77">
        <v>1492.2549577897801</v>
      </c>
      <c r="AE929" s="87" t="str">
        <f t="shared" si="258"/>
        <v>Domestic</v>
      </c>
      <c r="AF929" s="82" t="str">
        <f t="shared" si="259"/>
        <v>non-student</v>
      </c>
      <c r="AI929" s="82">
        <f>'GDP per Capita'!N929</f>
        <v>63809.64</v>
      </c>
      <c r="AJ929" s="82">
        <f t="shared" si="260"/>
        <v>63809.64</v>
      </c>
      <c r="AK929" s="82">
        <f t="shared" si="261"/>
        <v>63809.64</v>
      </c>
      <c r="AL929" s="88">
        <f t="shared" si="262"/>
        <v>2.3386042575851862E-2</v>
      </c>
    </row>
    <row r="930" spans="1:38">
      <c r="A930" s="77" t="s">
        <v>100</v>
      </c>
      <c r="B930" s="77">
        <v>1032</v>
      </c>
      <c r="C930" s="77">
        <v>33.425505600000001</v>
      </c>
      <c r="D930" s="77">
        <v>-111.94001249999999</v>
      </c>
      <c r="E930" s="77" t="s">
        <v>37</v>
      </c>
      <c r="F930" s="77">
        <v>625</v>
      </c>
      <c r="H930" s="77" t="s">
        <v>66</v>
      </c>
      <c r="I930" s="77">
        <v>2019</v>
      </c>
      <c r="J930" s="77">
        <v>625</v>
      </c>
      <c r="K930" s="77" t="s">
        <v>29</v>
      </c>
      <c r="L930" s="77" t="s">
        <v>29</v>
      </c>
      <c r="N930" s="77">
        <v>0</v>
      </c>
      <c r="O930" s="77">
        <v>0</v>
      </c>
      <c r="P930" s="77" t="s">
        <v>55</v>
      </c>
      <c r="Q930" s="77">
        <v>40.441694099999999</v>
      </c>
      <c r="R930" s="77">
        <v>-79.990086099999999</v>
      </c>
      <c r="S930" s="77">
        <v>5854.5770348624001</v>
      </c>
      <c r="T930" s="77">
        <v>0.99240964067114101</v>
      </c>
      <c r="U930" s="77">
        <v>181</v>
      </c>
      <c r="V930" s="77">
        <v>676</v>
      </c>
      <c r="W930" s="77">
        <v>0.14546000000000001</v>
      </c>
      <c r="X930" s="77">
        <v>0</v>
      </c>
      <c r="Y930" s="77">
        <v>0</v>
      </c>
      <c r="Z930" s="77">
        <v>0</v>
      </c>
      <c r="AA930" s="77">
        <v>702.54924418348799</v>
      </c>
      <c r="AB930" s="77">
        <v>1.1378696406711399</v>
      </c>
      <c r="AC930" s="77">
        <v>2184.5492441834799</v>
      </c>
      <c r="AE930" s="87" t="str">
        <f t="shared" si="258"/>
        <v>Domestic</v>
      </c>
      <c r="AF930" s="82" t="str">
        <f t="shared" si="259"/>
        <v>non-student</v>
      </c>
      <c r="AI930" s="82">
        <f>'GDP per Capita'!N930</f>
        <v>63809.64</v>
      </c>
      <c r="AJ930" s="82">
        <f t="shared" si="260"/>
        <v>63809.64</v>
      </c>
      <c r="AK930" s="82">
        <f t="shared" si="261"/>
        <v>63809.64</v>
      </c>
      <c r="AL930" s="88">
        <f t="shared" si="262"/>
        <v>3.4235410890634706E-2</v>
      </c>
    </row>
    <row r="931" spans="1:38">
      <c r="A931" s="77" t="s">
        <v>87</v>
      </c>
      <c r="B931" s="77">
        <v>1033</v>
      </c>
      <c r="C931" s="77">
        <v>32.314035400000002</v>
      </c>
      <c r="D931" s="77">
        <v>-106.7798078</v>
      </c>
      <c r="E931" s="77" t="s">
        <v>37</v>
      </c>
      <c r="F931" s="77">
        <v>525</v>
      </c>
      <c r="H931" s="77" t="s">
        <v>66</v>
      </c>
      <c r="I931" s="77">
        <v>2019</v>
      </c>
      <c r="J931" s="77">
        <v>525</v>
      </c>
      <c r="K931" s="77" t="s">
        <v>29</v>
      </c>
      <c r="L931" s="77" t="s">
        <v>29</v>
      </c>
      <c r="N931" s="77">
        <v>0</v>
      </c>
      <c r="O931" s="77">
        <v>0</v>
      </c>
      <c r="P931" s="77" t="s">
        <v>55</v>
      </c>
      <c r="Q931" s="77">
        <v>40.441694099999999</v>
      </c>
      <c r="R931" s="77">
        <v>-79.990086099999999</v>
      </c>
      <c r="S931" s="77">
        <v>5101.4627174298703</v>
      </c>
      <c r="T931" s="77">
        <v>0.89031543468024898</v>
      </c>
      <c r="U931" s="77">
        <v>181</v>
      </c>
      <c r="V931" s="77">
        <v>676</v>
      </c>
      <c r="W931" s="77">
        <v>0.14546000000000001</v>
      </c>
      <c r="X931" s="77">
        <v>0</v>
      </c>
      <c r="Y931" s="77">
        <v>0</v>
      </c>
      <c r="Z931" s="77">
        <v>0</v>
      </c>
      <c r="AA931" s="77">
        <v>612.17552609158497</v>
      </c>
      <c r="AB931" s="77">
        <v>1.0357754346802399</v>
      </c>
      <c r="AC931" s="77">
        <v>1994.17552609158</v>
      </c>
      <c r="AE931" s="87" t="str">
        <f t="shared" si="258"/>
        <v>Domestic</v>
      </c>
      <c r="AF931" s="82" t="str">
        <f t="shared" si="259"/>
        <v>non-student</v>
      </c>
      <c r="AI931" s="82">
        <f>'GDP per Capita'!N931</f>
        <v>63809.64</v>
      </c>
      <c r="AJ931" s="82">
        <f t="shared" si="260"/>
        <v>63809.64</v>
      </c>
      <c r="AK931" s="82">
        <f t="shared" si="261"/>
        <v>63809.64</v>
      </c>
      <c r="AL931" s="88">
        <f t="shared" si="262"/>
        <v>3.1251947606844042E-2</v>
      </c>
    </row>
    <row r="932" spans="1:38">
      <c r="A932" s="77" t="s">
        <v>125</v>
      </c>
      <c r="B932" s="77">
        <v>1034</v>
      </c>
      <c r="C932" s="77">
        <v>42.3750997</v>
      </c>
      <c r="D932" s="77">
        <v>-71.105615700000001</v>
      </c>
      <c r="E932" s="77" t="s">
        <v>38</v>
      </c>
      <c r="F932" s="77">
        <v>295</v>
      </c>
      <c r="H932" s="77" t="s">
        <v>65</v>
      </c>
      <c r="I932" s="77">
        <v>2019</v>
      </c>
      <c r="J932" s="77">
        <v>295</v>
      </c>
      <c r="K932" s="77" t="s">
        <v>29</v>
      </c>
      <c r="L932" s="77" t="s">
        <v>29</v>
      </c>
      <c r="N932" s="77">
        <v>0</v>
      </c>
      <c r="O932" s="77">
        <v>0</v>
      </c>
      <c r="P932" s="77" t="s">
        <v>55</v>
      </c>
      <c r="Q932" s="77">
        <v>40.441694099999999</v>
      </c>
      <c r="R932" s="77">
        <v>-79.990086099999999</v>
      </c>
      <c r="S932" s="77">
        <v>1542.1599172062499</v>
      </c>
      <c r="T932" s="77">
        <v>0.36526586082983298</v>
      </c>
      <c r="U932" s="77">
        <v>181</v>
      </c>
      <c r="V932" s="77">
        <v>338</v>
      </c>
      <c r="W932" s="77">
        <v>7.2730000000000003E-2</v>
      </c>
      <c r="X932" s="77">
        <v>0</v>
      </c>
      <c r="Y932" s="77">
        <v>0</v>
      </c>
      <c r="Z932" s="77">
        <v>0</v>
      </c>
      <c r="AA932" s="77">
        <v>296.09470410360001</v>
      </c>
      <c r="AB932" s="77">
        <v>0.43799586082983299</v>
      </c>
      <c r="AC932" s="77">
        <v>1110.0947041036</v>
      </c>
      <c r="AE932" s="87" t="str">
        <f t="shared" si="258"/>
        <v>Domestic</v>
      </c>
      <c r="AF932" s="82" t="str">
        <f t="shared" si="259"/>
        <v>student</v>
      </c>
      <c r="AI932" s="82">
        <f>'GDP per Capita'!N932</f>
        <v>63809.64</v>
      </c>
      <c r="AJ932" s="82">
        <f t="shared" si="260"/>
        <v>63809.64</v>
      </c>
      <c r="AK932" s="82">
        <f t="shared" si="261"/>
        <v>63809.64</v>
      </c>
      <c r="AL932" s="88">
        <f t="shared" si="262"/>
        <v>1.7396974878773803E-2</v>
      </c>
    </row>
    <row r="933" spans="1:38">
      <c r="A933" s="77" t="s">
        <v>203</v>
      </c>
      <c r="B933" s="77">
        <v>1035</v>
      </c>
      <c r="C933" s="77">
        <v>33.195869600000002</v>
      </c>
      <c r="D933" s="77">
        <v>-117.3794834</v>
      </c>
      <c r="E933" s="77" t="s">
        <v>42</v>
      </c>
      <c r="F933" s="77">
        <v>1335</v>
      </c>
      <c r="H933" s="77" t="s">
        <v>64</v>
      </c>
      <c r="I933" s="77">
        <v>2019</v>
      </c>
      <c r="J933" s="77">
        <v>1335</v>
      </c>
      <c r="K933" s="77" t="s">
        <v>29</v>
      </c>
      <c r="L933" s="77" t="s">
        <v>29</v>
      </c>
      <c r="N933" s="77">
        <v>0</v>
      </c>
      <c r="O933" s="77">
        <v>0</v>
      </c>
      <c r="P933" s="77" t="s">
        <v>55</v>
      </c>
      <c r="Q933" s="77">
        <v>40.441694099999999</v>
      </c>
      <c r="R933" s="77">
        <v>-79.990086099999999</v>
      </c>
      <c r="S933" s="77">
        <v>6794.7713541499998</v>
      </c>
      <c r="T933" s="77">
        <v>1.12126774263655</v>
      </c>
      <c r="U933" s="77">
        <v>181</v>
      </c>
      <c r="V933" s="77">
        <v>676</v>
      </c>
      <c r="W933" s="77">
        <v>0.14546000000000001</v>
      </c>
      <c r="X933" s="77">
        <v>0</v>
      </c>
      <c r="Y933" s="77">
        <v>0</v>
      </c>
      <c r="Z933" s="77">
        <v>0</v>
      </c>
      <c r="AA933" s="77">
        <v>815.37256249799998</v>
      </c>
      <c r="AB933" s="77">
        <v>1.26672774263655</v>
      </c>
      <c r="AC933" s="77">
        <v>3007.3725624980002</v>
      </c>
      <c r="AE933" s="87" t="str">
        <f t="shared" si="258"/>
        <v>Domestic</v>
      </c>
      <c r="AF933" s="82" t="str">
        <f t="shared" si="259"/>
        <v>non-student</v>
      </c>
      <c r="AI933" s="82">
        <f>'GDP per Capita'!N933</f>
        <v>63809.64</v>
      </c>
      <c r="AJ933" s="82">
        <f t="shared" si="260"/>
        <v>63809.64</v>
      </c>
      <c r="AK933" s="82">
        <f t="shared" si="261"/>
        <v>63809.64</v>
      </c>
      <c r="AL933" s="88">
        <f t="shared" si="262"/>
        <v>4.7130379712187691E-2</v>
      </c>
    </row>
    <row r="934" spans="1:38">
      <c r="A934" s="77" t="s">
        <v>233</v>
      </c>
      <c r="B934" s="77">
        <v>1036</v>
      </c>
      <c r="C934" s="77">
        <v>33.4942189</v>
      </c>
      <c r="D934" s="77">
        <v>-111.9260184</v>
      </c>
      <c r="E934" s="77" t="s">
        <v>37</v>
      </c>
      <c r="F934" s="77">
        <v>525</v>
      </c>
      <c r="H934" s="77" t="s">
        <v>66</v>
      </c>
      <c r="I934" s="77">
        <v>2019</v>
      </c>
      <c r="J934" s="77">
        <v>525</v>
      </c>
      <c r="K934" s="77" t="s">
        <v>29</v>
      </c>
      <c r="L934" s="77" t="s">
        <v>29</v>
      </c>
      <c r="N934" s="77">
        <v>0</v>
      </c>
      <c r="O934" s="77">
        <v>0</v>
      </c>
      <c r="P934" s="77" t="s">
        <v>55</v>
      </c>
      <c r="Q934" s="77">
        <v>40.441694099999999</v>
      </c>
      <c r="R934" s="77">
        <v>-79.990086099999999</v>
      </c>
      <c r="S934" s="77">
        <v>5845.8355592524003</v>
      </c>
      <c r="T934" s="77">
        <v>0.99121888910889799</v>
      </c>
      <c r="U934" s="77">
        <v>181</v>
      </c>
      <c r="V934" s="77">
        <v>676</v>
      </c>
      <c r="W934" s="77">
        <v>0.14546000000000001</v>
      </c>
      <c r="X934" s="77">
        <v>0</v>
      </c>
      <c r="Y934" s="77">
        <v>0</v>
      </c>
      <c r="Z934" s="77">
        <v>0</v>
      </c>
      <c r="AA934" s="77">
        <v>701.50026711028897</v>
      </c>
      <c r="AB934" s="77">
        <v>1.1366788891088899</v>
      </c>
      <c r="AC934" s="77">
        <v>2083.5002671102802</v>
      </c>
      <c r="AE934" s="87" t="str">
        <f t="shared" si="258"/>
        <v>Domestic</v>
      </c>
      <c r="AF934" s="82" t="str">
        <f t="shared" si="259"/>
        <v>non-student</v>
      </c>
      <c r="AI934" s="82">
        <f>'GDP per Capita'!N934</f>
        <v>63809.64</v>
      </c>
      <c r="AJ934" s="82">
        <f t="shared" si="260"/>
        <v>63809.64</v>
      </c>
      <c r="AK934" s="82">
        <f t="shared" si="261"/>
        <v>63809.64</v>
      </c>
      <c r="AL934" s="88">
        <f t="shared" si="262"/>
        <v>3.2651810402163063E-2</v>
      </c>
    </row>
    <row r="935" spans="1:38">
      <c r="A935" s="77" t="s">
        <v>174</v>
      </c>
      <c r="B935" s="77">
        <v>1037</v>
      </c>
      <c r="C935" s="77">
        <v>41.678675399999896</v>
      </c>
      <c r="D935" s="77">
        <v>-83.512728299999907</v>
      </c>
      <c r="E935" s="77" t="s">
        <v>37</v>
      </c>
      <c r="F935" s="77">
        <v>525</v>
      </c>
      <c r="H935" s="77" t="s">
        <v>66</v>
      </c>
      <c r="I935" s="77">
        <v>2019</v>
      </c>
      <c r="J935" s="77">
        <v>525</v>
      </c>
      <c r="K935" s="77" t="s">
        <v>29</v>
      </c>
      <c r="L935" s="77" t="s">
        <v>29</v>
      </c>
      <c r="N935" s="77">
        <v>0</v>
      </c>
      <c r="O935" s="77">
        <v>0</v>
      </c>
      <c r="P935" s="77" t="s">
        <v>55</v>
      </c>
      <c r="Q935" s="77">
        <v>40.441694099999999</v>
      </c>
      <c r="R935" s="77">
        <v>-79.990086099999999</v>
      </c>
      <c r="S935" s="77">
        <v>651.54475081565101</v>
      </c>
      <c r="T935" s="77">
        <v>0.24766478123545399</v>
      </c>
      <c r="U935" s="77">
        <v>181</v>
      </c>
      <c r="V935" s="77">
        <v>676</v>
      </c>
      <c r="W935" s="77">
        <v>0.14546000000000001</v>
      </c>
      <c r="X935" s="77">
        <v>0</v>
      </c>
      <c r="Y935" s="77">
        <v>0</v>
      </c>
      <c r="Z935" s="77">
        <v>0</v>
      </c>
      <c r="AA935" s="77">
        <v>125.096592156605</v>
      </c>
      <c r="AB935" s="77">
        <v>0.39312478123545402</v>
      </c>
      <c r="AC935" s="77">
        <v>1507.0965921566001</v>
      </c>
      <c r="AE935" s="87" t="str">
        <f t="shared" si="258"/>
        <v>Domestic</v>
      </c>
      <c r="AF935" s="82" t="str">
        <f t="shared" si="259"/>
        <v>non-student</v>
      </c>
      <c r="AI935" s="82">
        <f>'GDP per Capita'!N935</f>
        <v>63809.64</v>
      </c>
      <c r="AJ935" s="82">
        <f t="shared" si="260"/>
        <v>63809.64</v>
      </c>
      <c r="AK935" s="82">
        <f t="shared" si="261"/>
        <v>63809.64</v>
      </c>
      <c r="AL935" s="88">
        <f t="shared" si="262"/>
        <v>2.361863492971595E-2</v>
      </c>
    </row>
    <row r="936" spans="1:38">
      <c r="A936" s="77" t="s">
        <v>232</v>
      </c>
      <c r="B936" s="77">
        <v>1038</v>
      </c>
      <c r="C936" s="77">
        <v>39.739236400000003</v>
      </c>
      <c r="D936" s="77">
        <v>-104.98486229999899</v>
      </c>
      <c r="E936" s="77" t="s">
        <v>42</v>
      </c>
      <c r="F936" s="77">
        <v>585</v>
      </c>
      <c r="H936" s="77" t="s">
        <v>64</v>
      </c>
      <c r="I936" s="77">
        <v>2019</v>
      </c>
      <c r="J936" s="77">
        <v>585</v>
      </c>
      <c r="K936" s="77" t="s">
        <v>29</v>
      </c>
      <c r="L936" s="77" t="s">
        <v>29</v>
      </c>
      <c r="N936" s="77">
        <v>0</v>
      </c>
      <c r="O936" s="77">
        <v>0</v>
      </c>
      <c r="P936" s="77" t="s">
        <v>55</v>
      </c>
      <c r="Q936" s="77">
        <v>40.441694099999999</v>
      </c>
      <c r="R936" s="77">
        <v>-79.990086099999999</v>
      </c>
      <c r="S936" s="77">
        <v>4241.1490876345697</v>
      </c>
      <c r="T936" s="77">
        <v>0.76051267249657895</v>
      </c>
      <c r="U936" s="77">
        <v>181</v>
      </c>
      <c r="V936" s="77">
        <v>676</v>
      </c>
      <c r="W936" s="77">
        <v>0.14546000000000001</v>
      </c>
      <c r="X936" s="77">
        <v>0</v>
      </c>
      <c r="Y936" s="77">
        <v>0</v>
      </c>
      <c r="Z936" s="77">
        <v>0</v>
      </c>
      <c r="AA936" s="77">
        <v>508.93789051614903</v>
      </c>
      <c r="AB936" s="77">
        <v>0.90597267249657898</v>
      </c>
      <c r="AC936" s="77">
        <v>1950.93789051614</v>
      </c>
      <c r="AE936" s="87" t="str">
        <f t="shared" si="258"/>
        <v>Domestic</v>
      </c>
      <c r="AF936" s="82" t="str">
        <f t="shared" si="259"/>
        <v>non-student</v>
      </c>
      <c r="AI936" s="82">
        <f>'GDP per Capita'!N936</f>
        <v>63809.64</v>
      </c>
      <c r="AJ936" s="82">
        <f t="shared" si="260"/>
        <v>63809.64</v>
      </c>
      <c r="AK936" s="82">
        <f t="shared" si="261"/>
        <v>63809.64</v>
      </c>
      <c r="AL936" s="88">
        <f t="shared" si="262"/>
        <v>3.0574344104059199E-2</v>
      </c>
    </row>
    <row r="937" spans="1:38">
      <c r="A937" s="77" t="s">
        <v>236</v>
      </c>
      <c r="B937" s="77">
        <v>1039</v>
      </c>
      <c r="C937" s="77">
        <v>42.041582299999902</v>
      </c>
      <c r="D937" s="77">
        <v>-87.887391600000001</v>
      </c>
      <c r="E937" s="77" t="s">
        <v>42</v>
      </c>
      <c r="F937" s="77">
        <v>585</v>
      </c>
      <c r="H937" s="77" t="s">
        <v>64</v>
      </c>
      <c r="I937" s="77">
        <v>2019</v>
      </c>
      <c r="J937" s="77">
        <v>585</v>
      </c>
      <c r="K937" s="77" t="s">
        <v>29</v>
      </c>
      <c r="L937" s="77" t="s">
        <v>29</v>
      </c>
      <c r="N937" s="77">
        <v>0</v>
      </c>
      <c r="O937" s="77">
        <v>0</v>
      </c>
      <c r="P937" s="77" t="s">
        <v>55</v>
      </c>
      <c r="Q937" s="77">
        <v>40.441694099999999</v>
      </c>
      <c r="R937" s="77">
        <v>-79.990086099999999</v>
      </c>
      <c r="S937" s="77">
        <v>1367.12659072662</v>
      </c>
      <c r="T937" s="77">
        <v>0.34215362455114801</v>
      </c>
      <c r="U937" s="77">
        <v>181</v>
      </c>
      <c r="V937" s="77">
        <v>676</v>
      </c>
      <c r="W937" s="77">
        <v>0.14546000000000001</v>
      </c>
      <c r="X937" s="77">
        <v>0</v>
      </c>
      <c r="Y937" s="77">
        <v>0</v>
      </c>
      <c r="Z937" s="77">
        <v>0</v>
      </c>
      <c r="AA937" s="77">
        <v>262.48830541951099</v>
      </c>
      <c r="AB937" s="77">
        <v>0.48761362455114798</v>
      </c>
      <c r="AC937" s="77">
        <v>1704.48830541951</v>
      </c>
      <c r="AE937" s="87" t="str">
        <f t="shared" si="258"/>
        <v>Domestic</v>
      </c>
      <c r="AF937" s="82" t="str">
        <f t="shared" si="259"/>
        <v>non-student</v>
      </c>
      <c r="AI937" s="82">
        <f>'GDP per Capita'!N937</f>
        <v>63809.64</v>
      </c>
      <c r="AJ937" s="82">
        <f t="shared" si="260"/>
        <v>63809.64</v>
      </c>
      <c r="AK937" s="82">
        <f t="shared" si="261"/>
        <v>63809.64</v>
      </c>
      <c r="AL937" s="88">
        <f t="shared" si="262"/>
        <v>2.6712081519649853E-2</v>
      </c>
    </row>
    <row r="938" spans="1:38">
      <c r="A938" s="77" t="s">
        <v>134</v>
      </c>
      <c r="B938" s="77">
        <v>1040</v>
      </c>
      <c r="C938" s="77">
        <v>35.913154200000001</v>
      </c>
      <c r="D938" s="77">
        <v>-79.055779999999999</v>
      </c>
      <c r="E938" s="77" t="s">
        <v>43</v>
      </c>
      <c r="F938" s="77">
        <v>585</v>
      </c>
      <c r="H938" s="77" t="s">
        <v>64</v>
      </c>
      <c r="I938" s="77">
        <v>2019</v>
      </c>
      <c r="J938" s="77">
        <v>585</v>
      </c>
      <c r="K938" s="77" t="s">
        <v>29</v>
      </c>
      <c r="L938" s="77" t="s">
        <v>29</v>
      </c>
      <c r="N938" s="77">
        <v>0</v>
      </c>
      <c r="O938" s="77">
        <v>0</v>
      </c>
      <c r="P938" s="77" t="s">
        <v>55</v>
      </c>
      <c r="Q938" s="77">
        <v>40.441694099999999</v>
      </c>
      <c r="R938" s="77">
        <v>-79.990086099999999</v>
      </c>
      <c r="S938" s="77">
        <v>1020.24252794959</v>
      </c>
      <c r="T938" s="77">
        <v>0.29634939639951102</v>
      </c>
      <c r="U938" s="77">
        <v>181</v>
      </c>
      <c r="V938" s="77">
        <v>676</v>
      </c>
      <c r="W938" s="77">
        <v>0.14546000000000001</v>
      </c>
      <c r="X938" s="77">
        <v>0</v>
      </c>
      <c r="Y938" s="77">
        <v>0</v>
      </c>
      <c r="Z938" s="77">
        <v>0</v>
      </c>
      <c r="AA938" s="77">
        <v>195.88656536632101</v>
      </c>
      <c r="AB938" s="77">
        <v>0.441809396399511</v>
      </c>
      <c r="AC938" s="77">
        <v>1637.8865653663199</v>
      </c>
      <c r="AE938" s="87" t="str">
        <f t="shared" si="258"/>
        <v>Domestic</v>
      </c>
      <c r="AF938" s="82" t="str">
        <f t="shared" si="259"/>
        <v>non-student</v>
      </c>
      <c r="AI938" s="82">
        <f>'GDP per Capita'!N938</f>
        <v>63809.64</v>
      </c>
      <c r="AJ938" s="82">
        <f t="shared" si="260"/>
        <v>63809.64</v>
      </c>
      <c r="AK938" s="82">
        <f t="shared" si="261"/>
        <v>63809.64</v>
      </c>
      <c r="AL938" s="88">
        <f t="shared" si="262"/>
        <v>2.5668324807447903E-2</v>
      </c>
    </row>
    <row r="939" spans="1:38">
      <c r="A939" s="77" t="s">
        <v>364</v>
      </c>
      <c r="B939" s="77">
        <v>1041</v>
      </c>
      <c r="C939" s="77">
        <v>32.060973599999997</v>
      </c>
      <c r="D939" s="77">
        <v>118.791645799999</v>
      </c>
      <c r="E939" s="77" t="s">
        <v>37</v>
      </c>
      <c r="F939" s="77">
        <v>525</v>
      </c>
      <c r="H939" s="77" t="s">
        <v>66</v>
      </c>
      <c r="I939" s="77">
        <v>2019</v>
      </c>
      <c r="J939" s="77">
        <v>525</v>
      </c>
      <c r="K939" s="77" t="s">
        <v>574</v>
      </c>
      <c r="L939" s="77" t="s">
        <v>30</v>
      </c>
      <c r="N939" s="77">
        <v>0</v>
      </c>
      <c r="O939" s="77">
        <v>0</v>
      </c>
      <c r="P939" s="77" t="s">
        <v>55</v>
      </c>
      <c r="Q939" s="77">
        <v>40.441694099999999</v>
      </c>
      <c r="R939" s="77">
        <v>-79.990086099999999</v>
      </c>
      <c r="S939" s="77">
        <v>23449.9792312137</v>
      </c>
      <c r="T939" s="77">
        <v>3.6621689486887301</v>
      </c>
      <c r="U939" s="77">
        <v>181</v>
      </c>
      <c r="V939" s="77">
        <v>676</v>
      </c>
      <c r="W939" s="77">
        <v>0.14546000000000001</v>
      </c>
      <c r="X939" s="77">
        <v>0</v>
      </c>
      <c r="Y939" s="77">
        <v>0</v>
      </c>
      <c r="Z939" s="77">
        <v>0</v>
      </c>
      <c r="AA939" s="77">
        <v>2145.67309965605</v>
      </c>
      <c r="AB939" s="77">
        <v>3.80762894868873</v>
      </c>
      <c r="AC939" s="77">
        <v>3527.67309965605</v>
      </c>
      <c r="AE939" s="87" t="str">
        <f t="shared" si="258"/>
        <v>International</v>
      </c>
      <c r="AF939" s="82" t="str">
        <f t="shared" si="259"/>
        <v>non-student</v>
      </c>
      <c r="AI939" s="82">
        <f>'GDP per Capita'!N939</f>
        <v>10121.299999999999</v>
      </c>
      <c r="AJ939" s="82">
        <f t="shared" si="260"/>
        <v>10121.299999999999</v>
      </c>
      <c r="AK939" s="82">
        <f t="shared" si="261"/>
        <v>10121.299999999999</v>
      </c>
      <c r="AL939" s="88">
        <f t="shared" si="262"/>
        <v>0.3485395255210349</v>
      </c>
    </row>
    <row r="940" spans="1:38">
      <c r="A940" s="77" t="s">
        <v>237</v>
      </c>
      <c r="B940" s="77">
        <v>1042</v>
      </c>
      <c r="C940" s="77">
        <v>42.296686100000002</v>
      </c>
      <c r="D940" s="77">
        <v>-89.621227099999999</v>
      </c>
      <c r="E940" s="77" t="s">
        <v>42</v>
      </c>
      <c r="F940" s="77">
        <v>585</v>
      </c>
      <c r="H940" s="77" t="s">
        <v>64</v>
      </c>
      <c r="I940" s="77">
        <v>2019</v>
      </c>
      <c r="J940" s="77">
        <v>585</v>
      </c>
      <c r="K940" s="77" t="s">
        <v>29</v>
      </c>
      <c r="L940" s="77" t="s">
        <v>29</v>
      </c>
      <c r="N940" s="77">
        <v>0</v>
      </c>
      <c r="O940" s="77">
        <v>0</v>
      </c>
      <c r="P940" s="77" t="s">
        <v>55</v>
      </c>
      <c r="Q940" s="77">
        <v>40.441694099999999</v>
      </c>
      <c r="R940" s="77">
        <v>-79.990086099999999</v>
      </c>
      <c r="S940" s="77">
        <v>1658.4675042992301</v>
      </c>
      <c r="T940" s="77">
        <v>0.38062367004229403</v>
      </c>
      <c r="U940" s="77">
        <v>181</v>
      </c>
      <c r="V940" s="77">
        <v>676</v>
      </c>
      <c r="W940" s="77">
        <v>0.14546000000000001</v>
      </c>
      <c r="X940" s="77">
        <v>0</v>
      </c>
      <c r="Y940" s="77">
        <v>0</v>
      </c>
      <c r="Z940" s="77">
        <v>0</v>
      </c>
      <c r="AA940" s="77">
        <v>318.42576082545202</v>
      </c>
      <c r="AB940" s="77">
        <v>0.52608367004229395</v>
      </c>
      <c r="AC940" s="77">
        <v>1760.42576082545</v>
      </c>
      <c r="AE940" s="87" t="str">
        <f t="shared" si="258"/>
        <v>Domestic</v>
      </c>
      <c r="AF940" s="82" t="str">
        <f t="shared" si="259"/>
        <v>non-student</v>
      </c>
      <c r="AI940" s="82">
        <f>'GDP per Capita'!N940</f>
        <v>63809.64</v>
      </c>
      <c r="AJ940" s="82">
        <f t="shared" si="260"/>
        <v>63809.64</v>
      </c>
      <c r="AK940" s="82">
        <f t="shared" si="261"/>
        <v>63809.64</v>
      </c>
      <c r="AL940" s="88">
        <f t="shared" si="262"/>
        <v>2.7588711687222336E-2</v>
      </c>
    </row>
    <row r="941" spans="1:38">
      <c r="A941" s="77" t="s">
        <v>112</v>
      </c>
      <c r="B941" s="77">
        <v>1043</v>
      </c>
      <c r="C941" s="77">
        <v>40.735657000000003</v>
      </c>
      <c r="D941" s="77">
        <v>-74.172366699999998</v>
      </c>
      <c r="E941" s="77" t="s">
        <v>42</v>
      </c>
      <c r="F941" s="77">
        <v>585</v>
      </c>
      <c r="H941" s="77" t="s">
        <v>64</v>
      </c>
      <c r="I941" s="77">
        <v>2019</v>
      </c>
      <c r="J941" s="77">
        <v>585</v>
      </c>
      <c r="K941" s="77" t="s">
        <v>29</v>
      </c>
      <c r="L941" s="77" t="s">
        <v>29</v>
      </c>
      <c r="N941" s="77">
        <v>0</v>
      </c>
      <c r="O941" s="77">
        <v>0</v>
      </c>
      <c r="P941" s="77" t="s">
        <v>55</v>
      </c>
      <c r="Q941" s="77">
        <v>40.441694099999999</v>
      </c>
      <c r="R941" s="77">
        <v>-79.990086099999999</v>
      </c>
      <c r="S941" s="77">
        <v>984.50506430238704</v>
      </c>
      <c r="T941" s="77">
        <v>0.29163045103963298</v>
      </c>
      <c r="U941" s="77">
        <v>181</v>
      </c>
      <c r="V941" s="77">
        <v>676</v>
      </c>
      <c r="W941" s="77">
        <v>0.14546000000000001</v>
      </c>
      <c r="X941" s="77">
        <v>0</v>
      </c>
      <c r="Y941" s="77">
        <v>0</v>
      </c>
      <c r="Z941" s="77">
        <v>0</v>
      </c>
      <c r="AA941" s="77">
        <v>189.02497234605801</v>
      </c>
      <c r="AB941" s="77">
        <v>0.43709045103963201</v>
      </c>
      <c r="AC941" s="77">
        <v>1631.0249723460499</v>
      </c>
      <c r="AE941" s="87" t="str">
        <f t="shared" si="258"/>
        <v>Domestic</v>
      </c>
      <c r="AF941" s="82" t="str">
        <f t="shared" si="259"/>
        <v>non-student</v>
      </c>
      <c r="AI941" s="82">
        <f>'GDP per Capita'!N941</f>
        <v>63809.64</v>
      </c>
      <c r="AJ941" s="82">
        <f t="shared" si="260"/>
        <v>63809.64</v>
      </c>
      <c r="AK941" s="82">
        <f t="shared" si="261"/>
        <v>63809.64</v>
      </c>
      <c r="AL941" s="88">
        <f t="shared" si="262"/>
        <v>2.5560792575323257E-2</v>
      </c>
    </row>
    <row r="942" spans="1:38">
      <c r="A942" s="77" t="s">
        <v>365</v>
      </c>
      <c r="B942" s="77">
        <v>1044</v>
      </c>
      <c r="C942" s="77">
        <v>-37.814217599999999</v>
      </c>
      <c r="D942" s="77">
        <v>144.9631608</v>
      </c>
      <c r="E942" s="77" t="s">
        <v>39</v>
      </c>
      <c r="F942" s="77">
        <v>585</v>
      </c>
      <c r="H942" s="77" t="s">
        <v>64</v>
      </c>
      <c r="I942" s="77">
        <v>2019</v>
      </c>
      <c r="J942" s="77">
        <v>585</v>
      </c>
      <c r="K942" s="77" t="s">
        <v>33</v>
      </c>
      <c r="L942" s="77" t="s">
        <v>816</v>
      </c>
      <c r="N942" s="77">
        <v>0</v>
      </c>
      <c r="O942" s="77">
        <v>0</v>
      </c>
      <c r="P942" s="77" t="s">
        <v>55</v>
      </c>
      <c r="Q942" s="77">
        <v>40.441694099999999</v>
      </c>
      <c r="R942" s="77">
        <v>-79.990086099999999</v>
      </c>
      <c r="S942" s="77">
        <v>32336.845523582699</v>
      </c>
      <c r="T942" s="77">
        <v>5.2179516140420796</v>
      </c>
      <c r="U942" s="77">
        <v>181</v>
      </c>
      <c r="V942" s="77">
        <v>676</v>
      </c>
      <c r="W942" s="77">
        <v>0.14546000000000001</v>
      </c>
      <c r="X942" s="77">
        <v>0</v>
      </c>
      <c r="Y942" s="77">
        <v>0</v>
      </c>
      <c r="Z942" s="77">
        <v>0</v>
      </c>
      <c r="AA942" s="77">
        <v>2958.8213654078199</v>
      </c>
      <c r="AB942" s="77">
        <v>5.3634116140420804</v>
      </c>
      <c r="AC942" s="77">
        <v>4400.8213654078199</v>
      </c>
      <c r="AE942" s="87" t="str">
        <f t="shared" si="258"/>
        <v>International</v>
      </c>
      <c r="AF942" s="82" t="str">
        <f t="shared" si="259"/>
        <v>non-student</v>
      </c>
      <c r="AI942" s="82">
        <f>'GDP per Capita'!N942</f>
        <v>61250.7</v>
      </c>
      <c r="AJ942" s="82">
        <f t="shared" si="260"/>
        <v>61250.7</v>
      </c>
      <c r="AK942" s="82">
        <f t="shared" si="261"/>
        <v>61250.7</v>
      </c>
      <c r="AL942" s="88">
        <f t="shared" si="262"/>
        <v>7.1849323606225243E-2</v>
      </c>
    </row>
    <row r="943" spans="1:38">
      <c r="A943" s="77" t="s">
        <v>111</v>
      </c>
      <c r="B943" s="77">
        <v>1045</v>
      </c>
      <c r="C943" s="77">
        <v>22.555454000000001</v>
      </c>
      <c r="D943" s="77">
        <v>114.0543297</v>
      </c>
      <c r="E943" s="77" t="s">
        <v>37</v>
      </c>
      <c r="F943" s="77">
        <v>585</v>
      </c>
      <c r="H943" s="77" t="s">
        <v>64</v>
      </c>
      <c r="I943" s="77">
        <v>2019</v>
      </c>
      <c r="J943" s="77">
        <v>585</v>
      </c>
      <c r="K943" s="77" t="s">
        <v>574</v>
      </c>
      <c r="L943" s="77" t="s">
        <v>30</v>
      </c>
      <c r="N943" s="77">
        <v>0</v>
      </c>
      <c r="O943" s="77">
        <v>0</v>
      </c>
      <c r="P943" s="77" t="s">
        <v>55</v>
      </c>
      <c r="Q943" s="77">
        <v>40.441694099999999</v>
      </c>
      <c r="R943" s="77">
        <v>-79.990086099999999</v>
      </c>
      <c r="S943" s="77">
        <v>25721.579339595901</v>
      </c>
      <c r="T943" s="77">
        <v>4.0466062285590301</v>
      </c>
      <c r="U943" s="77">
        <v>181</v>
      </c>
      <c r="V943" s="77">
        <v>676</v>
      </c>
      <c r="W943" s="77">
        <v>0.14546000000000001</v>
      </c>
      <c r="X943" s="77">
        <v>0</v>
      </c>
      <c r="Y943" s="77">
        <v>0</v>
      </c>
      <c r="Z943" s="77">
        <v>0</v>
      </c>
      <c r="AA943" s="77">
        <v>2353.5245095730202</v>
      </c>
      <c r="AB943" s="77">
        <v>4.19206622855903</v>
      </c>
      <c r="AC943" s="77">
        <v>3795.5245095730202</v>
      </c>
      <c r="AE943" s="87" t="str">
        <f t="shared" si="258"/>
        <v>International</v>
      </c>
      <c r="AF943" s="82" t="str">
        <f t="shared" si="259"/>
        <v>non-student</v>
      </c>
      <c r="AI943" s="82">
        <f>'GDP per Capita'!N943</f>
        <v>10121.299999999999</v>
      </c>
      <c r="AJ943" s="82">
        <f t="shared" si="260"/>
        <v>10121.299999999999</v>
      </c>
      <c r="AK943" s="82">
        <f t="shared" si="261"/>
        <v>10121.299999999999</v>
      </c>
      <c r="AL943" s="88">
        <f t="shared" si="262"/>
        <v>0.37500365660271118</v>
      </c>
    </row>
    <row r="944" spans="1:38">
      <c r="A944" s="77" t="s">
        <v>238</v>
      </c>
      <c r="B944" s="77">
        <v>1046</v>
      </c>
      <c r="C944" s="77">
        <v>39.845416299999997</v>
      </c>
      <c r="D944" s="77">
        <v>-88.952415099999996</v>
      </c>
      <c r="E944" s="77" t="s">
        <v>43</v>
      </c>
      <c r="F944" s="77">
        <v>585</v>
      </c>
      <c r="H944" s="77" t="s">
        <v>64</v>
      </c>
      <c r="I944" s="77">
        <v>2019</v>
      </c>
      <c r="J944" s="77">
        <v>585</v>
      </c>
      <c r="K944" s="77" t="s">
        <v>29</v>
      </c>
      <c r="L944" s="77" t="s">
        <v>29</v>
      </c>
      <c r="N944" s="77">
        <v>0</v>
      </c>
      <c r="O944" s="77">
        <v>0</v>
      </c>
      <c r="P944" s="77" t="s">
        <v>55</v>
      </c>
      <c r="Q944" s="77">
        <v>40.441694099999999</v>
      </c>
      <c r="R944" s="77">
        <v>-79.990086099999999</v>
      </c>
      <c r="S944" s="77">
        <v>1528.7085890937699</v>
      </c>
      <c r="T944" s="77">
        <v>0.36348968323068398</v>
      </c>
      <c r="U944" s="77">
        <v>181</v>
      </c>
      <c r="V944" s="77">
        <v>676</v>
      </c>
      <c r="W944" s="77">
        <v>0.14546000000000001</v>
      </c>
      <c r="X944" s="77">
        <v>0</v>
      </c>
      <c r="Y944" s="77">
        <v>0</v>
      </c>
      <c r="Z944" s="77">
        <v>0</v>
      </c>
      <c r="AA944" s="77">
        <v>293.51204910600399</v>
      </c>
      <c r="AB944" s="77">
        <v>0.50894968323068401</v>
      </c>
      <c r="AC944" s="77">
        <v>1735.5120491059999</v>
      </c>
      <c r="AE944" s="87" t="str">
        <f t="shared" si="258"/>
        <v>Domestic</v>
      </c>
      <c r="AF944" s="82" t="str">
        <f t="shared" si="259"/>
        <v>non-student</v>
      </c>
      <c r="AI944" s="82">
        <f>'GDP per Capita'!N944</f>
        <v>63809.64</v>
      </c>
      <c r="AJ944" s="82">
        <f t="shared" si="260"/>
        <v>63809.64</v>
      </c>
      <c r="AK944" s="82">
        <f t="shared" si="261"/>
        <v>63809.64</v>
      </c>
      <c r="AL944" s="88">
        <f t="shared" si="262"/>
        <v>2.719827363241667E-2</v>
      </c>
    </row>
    <row r="945" spans="1:38">
      <c r="A945" s="77" t="s">
        <v>80</v>
      </c>
      <c r="B945" s="77">
        <v>1047</v>
      </c>
      <c r="C945" s="77">
        <v>33.749098699999998</v>
      </c>
      <c r="D945" s="77">
        <v>-84.390184899999994</v>
      </c>
      <c r="E945" s="77" t="s">
        <v>37</v>
      </c>
      <c r="F945" s="77">
        <v>525</v>
      </c>
      <c r="H945" s="77" t="s">
        <v>66</v>
      </c>
      <c r="I945" s="77">
        <v>2019</v>
      </c>
      <c r="J945" s="77">
        <v>525</v>
      </c>
      <c r="K945" s="77" t="s">
        <v>29</v>
      </c>
      <c r="L945" s="77" t="s">
        <v>29</v>
      </c>
      <c r="N945" s="77">
        <v>0</v>
      </c>
      <c r="O945" s="77">
        <v>0</v>
      </c>
      <c r="P945" s="77" t="s">
        <v>55</v>
      </c>
      <c r="Q945" s="77">
        <v>40.441694099999999</v>
      </c>
      <c r="R945" s="77">
        <v>-79.990086099999999</v>
      </c>
      <c r="S945" s="77">
        <v>1680.0144462334499</v>
      </c>
      <c r="T945" s="77">
        <v>0.38346883115008401</v>
      </c>
      <c r="U945" s="77">
        <v>181</v>
      </c>
      <c r="V945" s="77">
        <v>676</v>
      </c>
      <c r="W945" s="77">
        <v>0.14546000000000001</v>
      </c>
      <c r="X945" s="77">
        <v>0</v>
      </c>
      <c r="Y945" s="77">
        <v>0</v>
      </c>
      <c r="Z945" s="77">
        <v>0</v>
      </c>
      <c r="AA945" s="77">
        <v>322.56277367682202</v>
      </c>
      <c r="AB945" s="77">
        <v>0.52892883115008404</v>
      </c>
      <c r="AC945" s="77">
        <v>1704.5627736768199</v>
      </c>
      <c r="AE945" s="87" t="str">
        <f t="shared" si="258"/>
        <v>Domestic</v>
      </c>
      <c r="AF945" s="82" t="str">
        <f t="shared" si="259"/>
        <v>non-student</v>
      </c>
      <c r="AI945" s="82">
        <f>'GDP per Capita'!N945</f>
        <v>63809.64</v>
      </c>
      <c r="AJ945" s="82">
        <f t="shared" si="260"/>
        <v>63809.64</v>
      </c>
      <c r="AK945" s="82">
        <f t="shared" si="261"/>
        <v>63809.64</v>
      </c>
      <c r="AL945" s="88">
        <f t="shared" si="262"/>
        <v>2.6713248557378163E-2</v>
      </c>
    </row>
    <row r="946" spans="1:38">
      <c r="A946" s="77" t="s">
        <v>311</v>
      </c>
      <c r="B946" s="77">
        <v>1048</v>
      </c>
      <c r="C946" s="77">
        <v>42.479261799999897</v>
      </c>
      <c r="D946" s="77">
        <v>-71.152276599999993</v>
      </c>
      <c r="E946" s="77" t="s">
        <v>42</v>
      </c>
      <c r="F946" s="77">
        <v>685</v>
      </c>
      <c r="H946" s="77" t="s">
        <v>64</v>
      </c>
      <c r="I946" s="77">
        <v>2019</v>
      </c>
      <c r="J946" s="77">
        <v>685</v>
      </c>
      <c r="K946" s="77" t="s">
        <v>29</v>
      </c>
      <c r="L946" s="77" t="s">
        <v>29</v>
      </c>
      <c r="N946" s="77">
        <v>0</v>
      </c>
      <c r="O946" s="77">
        <v>0</v>
      </c>
      <c r="P946" s="77" t="s">
        <v>55</v>
      </c>
      <c r="Q946" s="77">
        <v>40.441694099999999</v>
      </c>
      <c r="R946" s="77">
        <v>-79.990086099999999</v>
      </c>
      <c r="S946" s="77">
        <v>1540.19269217223</v>
      </c>
      <c r="T946" s="77">
        <v>0.36500609904209702</v>
      </c>
      <c r="U946" s="77">
        <v>181</v>
      </c>
      <c r="V946" s="77">
        <v>676</v>
      </c>
      <c r="W946" s="77">
        <v>0.14546000000000001</v>
      </c>
      <c r="X946" s="77">
        <v>0</v>
      </c>
      <c r="Y946" s="77">
        <v>0</v>
      </c>
      <c r="Z946" s="77">
        <v>0</v>
      </c>
      <c r="AA946" s="77">
        <v>295.71699689706799</v>
      </c>
      <c r="AB946" s="77">
        <v>0.51046609904209705</v>
      </c>
      <c r="AC946" s="77">
        <v>1837.71699689706</v>
      </c>
      <c r="AE946" s="87" t="str">
        <f t="shared" si="258"/>
        <v>Domestic</v>
      </c>
      <c r="AF946" s="82" t="str">
        <f t="shared" si="259"/>
        <v>non-student</v>
      </c>
      <c r="AI946" s="82">
        <f>'GDP per Capita'!N946</f>
        <v>63809.64</v>
      </c>
      <c r="AJ946" s="82">
        <f t="shared" si="260"/>
        <v>63809.64</v>
      </c>
      <c r="AK946" s="82">
        <f t="shared" si="261"/>
        <v>63809.64</v>
      </c>
      <c r="AL946" s="88">
        <f t="shared" si="262"/>
        <v>2.8799990046912347E-2</v>
      </c>
    </row>
    <row r="947" spans="1:38">
      <c r="A947" s="77" t="s">
        <v>229</v>
      </c>
      <c r="B947" s="77">
        <v>1049</v>
      </c>
      <c r="C947" s="77">
        <v>35.960394799999897</v>
      </c>
      <c r="D947" s="77">
        <v>-83.921026099999906</v>
      </c>
      <c r="E947" s="77" t="s">
        <v>37</v>
      </c>
      <c r="F947" s="77">
        <v>525</v>
      </c>
      <c r="H947" s="77" t="s">
        <v>66</v>
      </c>
      <c r="I947" s="77">
        <v>2019</v>
      </c>
      <c r="J947" s="77">
        <v>525</v>
      </c>
      <c r="K947" s="77" t="s">
        <v>29</v>
      </c>
      <c r="L947" s="77" t="s">
        <v>29</v>
      </c>
      <c r="N947" s="77">
        <v>0</v>
      </c>
      <c r="O947" s="77">
        <v>0</v>
      </c>
      <c r="P947" s="77" t="s">
        <v>55</v>
      </c>
      <c r="Q947" s="77">
        <v>40.441694099999999</v>
      </c>
      <c r="R947" s="77">
        <v>-79.990086099999999</v>
      </c>
      <c r="S947" s="77">
        <v>1210.1237166317401</v>
      </c>
      <c r="T947" s="77">
        <v>0.32142221530757298</v>
      </c>
      <c r="U947" s="77">
        <v>181</v>
      </c>
      <c r="V947" s="77">
        <v>676</v>
      </c>
      <c r="W947" s="77">
        <v>0.14546000000000001</v>
      </c>
      <c r="X947" s="77">
        <v>0</v>
      </c>
      <c r="Y947" s="77">
        <v>0</v>
      </c>
      <c r="Z947" s="77">
        <v>0</v>
      </c>
      <c r="AA947" s="77">
        <v>232.343753593294</v>
      </c>
      <c r="AB947" s="77">
        <v>0.46688221530757301</v>
      </c>
      <c r="AC947" s="77">
        <v>1614.3437535932901</v>
      </c>
      <c r="AE947" s="87" t="str">
        <f t="shared" si="258"/>
        <v>Domestic</v>
      </c>
      <c r="AF947" s="82" t="str">
        <f t="shared" si="259"/>
        <v>non-student</v>
      </c>
      <c r="AI947" s="82">
        <f>'GDP per Capita'!N947</f>
        <v>63809.64</v>
      </c>
      <c r="AJ947" s="82">
        <f t="shared" si="260"/>
        <v>63809.64</v>
      </c>
      <c r="AK947" s="82">
        <f t="shared" si="261"/>
        <v>63809.64</v>
      </c>
      <c r="AL947" s="88">
        <f t="shared" si="262"/>
        <v>2.5299370966413385E-2</v>
      </c>
    </row>
    <row r="948" spans="1:38">
      <c r="A948" s="77" t="s">
        <v>312</v>
      </c>
      <c r="B948" s="77">
        <v>1050</v>
      </c>
      <c r="C948" s="77">
        <v>51.0534234</v>
      </c>
      <c r="D948" s="77">
        <v>-114.06258920000001</v>
      </c>
      <c r="E948" s="77" t="s">
        <v>42</v>
      </c>
      <c r="F948" s="77">
        <v>0</v>
      </c>
      <c r="H948" s="77" t="s">
        <v>67</v>
      </c>
      <c r="I948" s="77">
        <v>2019</v>
      </c>
      <c r="J948" s="77">
        <v>0</v>
      </c>
      <c r="K948" s="77" t="s">
        <v>320</v>
      </c>
      <c r="L948" s="77" t="s">
        <v>28</v>
      </c>
      <c r="N948" s="77">
        <v>0</v>
      </c>
      <c r="O948" s="77">
        <v>0</v>
      </c>
      <c r="P948" s="77" t="s">
        <v>55</v>
      </c>
      <c r="Q948" s="77">
        <v>40.441694099999999</v>
      </c>
      <c r="R948" s="77">
        <v>-79.990086099999999</v>
      </c>
      <c r="S948" s="77">
        <v>5724.4447139314398</v>
      </c>
      <c r="T948" s="77">
        <v>0.97469711763729905</v>
      </c>
      <c r="U948" s="77">
        <v>181</v>
      </c>
      <c r="V948" s="77">
        <v>676</v>
      </c>
      <c r="W948" s="77">
        <v>0.14546000000000001</v>
      </c>
      <c r="X948" s="77">
        <v>0</v>
      </c>
      <c r="Y948" s="77">
        <v>0</v>
      </c>
      <c r="Z948" s="77">
        <v>0</v>
      </c>
      <c r="AA948" s="77">
        <v>686.93336567177198</v>
      </c>
      <c r="AB948" s="77">
        <v>1.12015711763729</v>
      </c>
      <c r="AC948" s="77">
        <v>1543.9333656717699</v>
      </c>
      <c r="AE948" s="87" t="str">
        <f t="shared" si="258"/>
        <v>International</v>
      </c>
      <c r="AF948" s="82" t="str">
        <f t="shared" si="259"/>
        <v>non-student</v>
      </c>
      <c r="AI948" s="82">
        <f>'GDP per Capita'!N948</f>
        <v>49196.49</v>
      </c>
      <c r="AJ948" s="82">
        <f t="shared" si="260"/>
        <v>49196.49</v>
      </c>
      <c r="AK948" s="82">
        <f t="shared" si="261"/>
        <v>49196.49</v>
      </c>
      <c r="AL948" s="88">
        <f t="shared" si="262"/>
        <v>3.1382998373903709E-2</v>
      </c>
    </row>
    <row r="949" spans="1:38">
      <c r="A949" s="77" t="s">
        <v>312</v>
      </c>
      <c r="B949" s="77">
        <v>1051</v>
      </c>
      <c r="C949" s="77">
        <v>51.0534234</v>
      </c>
      <c r="D949" s="77">
        <v>-114.06258920000001</v>
      </c>
      <c r="E949" s="77" t="s">
        <v>42</v>
      </c>
      <c r="F949" s="77">
        <v>650</v>
      </c>
      <c r="H949" s="77" t="s">
        <v>64</v>
      </c>
      <c r="I949" s="77">
        <v>2019</v>
      </c>
      <c r="J949" s="77">
        <v>650</v>
      </c>
      <c r="K949" s="77" t="s">
        <v>320</v>
      </c>
      <c r="L949" s="77" t="s">
        <v>28</v>
      </c>
      <c r="N949" s="77">
        <v>0</v>
      </c>
      <c r="O949" s="77">
        <v>0</v>
      </c>
      <c r="P949" s="77" t="s">
        <v>55</v>
      </c>
      <c r="Q949" s="77">
        <v>40.441694099999999</v>
      </c>
      <c r="R949" s="77">
        <v>-79.990086099999999</v>
      </c>
      <c r="S949" s="77">
        <v>5724.4447139314398</v>
      </c>
      <c r="T949" s="77">
        <v>0.97469711763729905</v>
      </c>
      <c r="U949" s="77">
        <v>181</v>
      </c>
      <c r="V949" s="77">
        <v>676</v>
      </c>
      <c r="W949" s="77">
        <v>0.14546000000000001</v>
      </c>
      <c r="X949" s="77">
        <v>0</v>
      </c>
      <c r="Y949" s="77">
        <v>0</v>
      </c>
      <c r="Z949" s="77">
        <v>0</v>
      </c>
      <c r="AA949" s="77">
        <v>686.93336567177198</v>
      </c>
      <c r="AB949" s="77">
        <v>1.12015711763729</v>
      </c>
      <c r="AC949" s="77">
        <v>2193.9333656717699</v>
      </c>
      <c r="AE949" s="87" t="str">
        <f t="shared" si="258"/>
        <v>International</v>
      </c>
      <c r="AF949" s="82" t="str">
        <f t="shared" si="259"/>
        <v>non-student</v>
      </c>
      <c r="AI949" s="82">
        <f>'GDP per Capita'!N949</f>
        <v>49196.49</v>
      </c>
      <c r="AJ949" s="82">
        <f t="shared" si="260"/>
        <v>49196.49</v>
      </c>
      <c r="AK949" s="82">
        <f t="shared" si="261"/>
        <v>49196.49</v>
      </c>
      <c r="AL949" s="88">
        <f t="shared" si="262"/>
        <v>4.4595323074304083E-2</v>
      </c>
    </row>
    <row r="950" spans="1:38">
      <c r="A950" s="77" t="s">
        <v>114</v>
      </c>
      <c r="B950" s="77">
        <v>1052</v>
      </c>
      <c r="C950" s="77">
        <v>41.489982699999999</v>
      </c>
      <c r="D950" s="77">
        <v>-71.313770700000006</v>
      </c>
      <c r="E950" s="77" t="s">
        <v>42</v>
      </c>
      <c r="F950" s="77">
        <v>525</v>
      </c>
      <c r="H950" s="77" t="s">
        <v>66</v>
      </c>
      <c r="I950" s="77">
        <v>2019</v>
      </c>
      <c r="J950" s="77">
        <v>525</v>
      </c>
      <c r="K950" s="77" t="s">
        <v>29</v>
      </c>
      <c r="L950" s="77" t="s">
        <v>29</v>
      </c>
      <c r="N950" s="77">
        <v>0</v>
      </c>
      <c r="O950" s="77">
        <v>0</v>
      </c>
      <c r="P950" s="77" t="s">
        <v>55</v>
      </c>
      <c r="Q950" s="77">
        <v>40.441694099999999</v>
      </c>
      <c r="R950" s="77">
        <v>-79.990086099999999</v>
      </c>
      <c r="S950" s="77">
        <v>1474.8635187709399</v>
      </c>
      <c r="T950" s="77">
        <v>0.35637972301468701</v>
      </c>
      <c r="U950" s="77">
        <v>181</v>
      </c>
      <c r="V950" s="77">
        <v>676</v>
      </c>
      <c r="W950" s="77">
        <v>0.14546000000000001</v>
      </c>
      <c r="X950" s="77">
        <v>0</v>
      </c>
      <c r="Y950" s="77">
        <v>0</v>
      </c>
      <c r="Z950" s="77">
        <v>0</v>
      </c>
      <c r="AA950" s="77">
        <v>283.173795604021</v>
      </c>
      <c r="AB950" s="77">
        <v>0.50183972301468704</v>
      </c>
      <c r="AC950" s="77">
        <v>1665.1737956040199</v>
      </c>
      <c r="AE950" s="87" t="str">
        <f t="shared" si="258"/>
        <v>Domestic</v>
      </c>
      <c r="AF950" s="82" t="str">
        <f t="shared" si="259"/>
        <v>non-student</v>
      </c>
      <c r="AI950" s="82">
        <f>'GDP per Capita'!N950</f>
        <v>63809.64</v>
      </c>
      <c r="AJ950" s="82">
        <f t="shared" si="260"/>
        <v>63809.64</v>
      </c>
      <c r="AK950" s="82">
        <f t="shared" si="261"/>
        <v>63809.64</v>
      </c>
      <c r="AL950" s="88">
        <f t="shared" si="262"/>
        <v>2.6095959726524391E-2</v>
      </c>
    </row>
    <row r="951" spans="1:38">
      <c r="A951" s="77" t="s">
        <v>158</v>
      </c>
      <c r="B951" s="77">
        <v>1053</v>
      </c>
      <c r="C951" s="77">
        <v>40.109213500000003</v>
      </c>
      <c r="D951" s="77">
        <v>-91.0176357</v>
      </c>
      <c r="E951" s="77" t="s">
        <v>38</v>
      </c>
      <c r="F951" s="77">
        <v>295</v>
      </c>
      <c r="H951" s="77" t="s">
        <v>65</v>
      </c>
      <c r="I951" s="77">
        <v>2019</v>
      </c>
      <c r="J951" s="77">
        <v>295</v>
      </c>
      <c r="K951" s="77" t="s">
        <v>29</v>
      </c>
      <c r="L951" s="77" t="s">
        <v>29</v>
      </c>
      <c r="N951" s="77">
        <v>0</v>
      </c>
      <c r="O951" s="77">
        <v>0</v>
      </c>
      <c r="P951" s="77" t="s">
        <v>55</v>
      </c>
      <c r="Q951" s="77">
        <v>40.441694099999999</v>
      </c>
      <c r="R951" s="77">
        <v>-79.990086099999999</v>
      </c>
      <c r="S951" s="77">
        <v>1871.30516651073</v>
      </c>
      <c r="T951" s="77">
        <v>0.40872777134101301</v>
      </c>
      <c r="U951" s="77">
        <v>181</v>
      </c>
      <c r="V951" s="77">
        <v>338</v>
      </c>
      <c r="W951" s="77">
        <v>7.2730000000000003E-2</v>
      </c>
      <c r="X951" s="77">
        <v>0</v>
      </c>
      <c r="Y951" s="77">
        <v>0</v>
      </c>
      <c r="Z951" s="77">
        <v>0</v>
      </c>
      <c r="AA951" s="77">
        <v>359.29059197006097</v>
      </c>
      <c r="AB951" s="77">
        <v>0.48145777134101297</v>
      </c>
      <c r="AC951" s="77">
        <v>1173.2905919700599</v>
      </c>
      <c r="AE951" s="87" t="str">
        <f t="shared" si="258"/>
        <v>Domestic</v>
      </c>
      <c r="AF951" s="82" t="str">
        <f t="shared" si="259"/>
        <v>student</v>
      </c>
      <c r="AI951" s="82">
        <f>'GDP per Capita'!N951</f>
        <v>63809.64</v>
      </c>
      <c r="AJ951" s="82">
        <f t="shared" si="260"/>
        <v>63809.64</v>
      </c>
      <c r="AK951" s="82">
        <f t="shared" si="261"/>
        <v>63809.64</v>
      </c>
      <c r="AL951" s="88">
        <f t="shared" si="262"/>
        <v>1.8387356392702732E-2</v>
      </c>
    </row>
    <row r="952" spans="1:38">
      <c r="A952" s="77" t="s">
        <v>136</v>
      </c>
      <c r="B952" s="77">
        <v>1054</v>
      </c>
      <c r="C952" s="77">
        <v>42.418429600000003</v>
      </c>
      <c r="D952" s="77">
        <v>-71.106163899999999</v>
      </c>
      <c r="E952" s="77" t="s">
        <v>38</v>
      </c>
      <c r="F952" s="77">
        <v>295</v>
      </c>
      <c r="H952" s="77" t="s">
        <v>65</v>
      </c>
      <c r="I952" s="77">
        <v>2019</v>
      </c>
      <c r="J952" s="77">
        <v>295</v>
      </c>
      <c r="K952" s="77" t="s">
        <v>29</v>
      </c>
      <c r="L952" s="77" t="s">
        <v>29</v>
      </c>
      <c r="N952" s="77">
        <v>0</v>
      </c>
      <c r="O952" s="77">
        <v>0</v>
      </c>
      <c r="P952" s="77" t="s">
        <v>55</v>
      </c>
      <c r="Q952" s="77">
        <v>40.441694099999999</v>
      </c>
      <c r="R952" s="77">
        <v>-79.990086099999999</v>
      </c>
      <c r="S952" s="77">
        <v>1544.30229045582</v>
      </c>
      <c r="T952" s="77">
        <v>0.365548750024349</v>
      </c>
      <c r="U952" s="77">
        <v>181</v>
      </c>
      <c r="V952" s="77">
        <v>338</v>
      </c>
      <c r="W952" s="77">
        <v>7.2730000000000003E-2</v>
      </c>
      <c r="X952" s="77">
        <v>0</v>
      </c>
      <c r="Y952" s="77">
        <v>0</v>
      </c>
      <c r="Z952" s="77">
        <v>0</v>
      </c>
      <c r="AA952" s="77">
        <v>296.50603976751802</v>
      </c>
      <c r="AB952" s="77">
        <v>0.43827875002434902</v>
      </c>
      <c r="AC952" s="77">
        <v>1110.5060397675099</v>
      </c>
      <c r="AE952" s="87" t="str">
        <f t="shared" si="258"/>
        <v>Domestic</v>
      </c>
      <c r="AF952" s="82" t="str">
        <f t="shared" si="259"/>
        <v>student</v>
      </c>
      <c r="AI952" s="82">
        <f>'GDP per Capita'!N952</f>
        <v>63809.64</v>
      </c>
      <c r="AJ952" s="82">
        <f t="shared" si="260"/>
        <v>63809.64</v>
      </c>
      <c r="AK952" s="82">
        <f t="shared" si="261"/>
        <v>63809.64</v>
      </c>
      <c r="AL952" s="88">
        <f t="shared" si="262"/>
        <v>1.7403421172216455E-2</v>
      </c>
    </row>
    <row r="953" spans="1:38">
      <c r="A953" s="77" t="s">
        <v>150</v>
      </c>
      <c r="B953" s="77">
        <v>1055</v>
      </c>
      <c r="C953" s="77">
        <v>43.157284999999902</v>
      </c>
      <c r="D953" s="77">
        <v>-77.615213999999995</v>
      </c>
      <c r="E953" s="77" t="s">
        <v>38</v>
      </c>
      <c r="F953" s="77">
        <v>295</v>
      </c>
      <c r="H953" s="77" t="s">
        <v>65</v>
      </c>
      <c r="I953" s="77">
        <v>2019</v>
      </c>
      <c r="J953" s="77">
        <v>295</v>
      </c>
      <c r="K953" s="77" t="s">
        <v>29</v>
      </c>
      <c r="L953" s="77" t="s">
        <v>29</v>
      </c>
      <c r="N953" s="77">
        <v>0</v>
      </c>
      <c r="O953" s="77">
        <v>0</v>
      </c>
      <c r="P953" s="77" t="s">
        <v>55</v>
      </c>
      <c r="Q953" s="77">
        <v>40.441694099999999</v>
      </c>
      <c r="R953" s="77">
        <v>-79.990086099999999</v>
      </c>
      <c r="S953" s="77">
        <v>720.85440702625795</v>
      </c>
      <c r="T953" s="77">
        <v>0.25681675922131703</v>
      </c>
      <c r="U953" s="77">
        <v>181</v>
      </c>
      <c r="V953" s="77">
        <v>338</v>
      </c>
      <c r="W953" s="77">
        <v>7.2730000000000003E-2</v>
      </c>
      <c r="X953" s="77">
        <v>0</v>
      </c>
      <c r="Y953" s="77">
        <v>0</v>
      </c>
      <c r="Z953" s="77">
        <v>0</v>
      </c>
      <c r="AA953" s="77">
        <v>138.40404614904099</v>
      </c>
      <c r="AB953" s="77">
        <v>0.32954675922131699</v>
      </c>
      <c r="AC953" s="77">
        <v>952.40404614904105</v>
      </c>
      <c r="AE953" s="87" t="str">
        <f t="shared" si="258"/>
        <v>Domestic</v>
      </c>
      <c r="AF953" s="82" t="str">
        <f t="shared" si="259"/>
        <v>student</v>
      </c>
      <c r="AI953" s="82">
        <f>'GDP per Capita'!N953</f>
        <v>63809.64</v>
      </c>
      <c r="AJ953" s="82">
        <f t="shared" si="260"/>
        <v>63809.64</v>
      </c>
      <c r="AK953" s="82">
        <f t="shared" si="261"/>
        <v>63809.64</v>
      </c>
      <c r="AL953" s="88">
        <f t="shared" si="262"/>
        <v>1.4925707873434814E-2</v>
      </c>
    </row>
    <row r="954" spans="1:38">
      <c r="A954" s="77" t="s">
        <v>366</v>
      </c>
      <c r="B954" s="77">
        <v>1056</v>
      </c>
      <c r="C954" s="77">
        <v>47.070867799999903</v>
      </c>
      <c r="D954" s="77">
        <v>15.438278599999901</v>
      </c>
      <c r="E954" s="77" t="s">
        <v>42</v>
      </c>
      <c r="F954" s="77">
        <v>585</v>
      </c>
      <c r="H954" s="77" t="s">
        <v>64</v>
      </c>
      <c r="I954" s="77">
        <v>2019</v>
      </c>
      <c r="J954" s="77">
        <v>585</v>
      </c>
      <c r="K954" s="77" t="s">
        <v>431</v>
      </c>
      <c r="L954" s="77" t="s">
        <v>31</v>
      </c>
      <c r="N954" s="77">
        <v>0</v>
      </c>
      <c r="O954" s="77">
        <v>0</v>
      </c>
      <c r="P954" s="77" t="s">
        <v>55</v>
      </c>
      <c r="Q954" s="77">
        <v>40.441694099999999</v>
      </c>
      <c r="R954" s="77">
        <v>-79.990086099999999</v>
      </c>
      <c r="S954" s="77">
        <v>14408.905705336299</v>
      </c>
      <c r="T954" s="77">
        <v>2.2222137785108602</v>
      </c>
      <c r="U954" s="77">
        <v>181</v>
      </c>
      <c r="V954" s="77">
        <v>676</v>
      </c>
      <c r="W954" s="77">
        <v>0.14546000000000001</v>
      </c>
      <c r="X954" s="77">
        <v>0</v>
      </c>
      <c r="Y954" s="77">
        <v>0</v>
      </c>
      <c r="Z954" s="77">
        <v>0</v>
      </c>
      <c r="AA954" s="77">
        <v>1512.93509906031</v>
      </c>
      <c r="AB954" s="77">
        <v>2.3676737785108601</v>
      </c>
      <c r="AC954" s="77">
        <v>2954.9350990603102</v>
      </c>
      <c r="AE954" s="87" t="str">
        <f t="shared" si="258"/>
        <v>International</v>
      </c>
      <c r="AF954" s="82" t="str">
        <f t="shared" si="259"/>
        <v>non-student</v>
      </c>
      <c r="AI954" s="82">
        <f>'GDP per Capita'!N954</f>
        <v>51375.45</v>
      </c>
      <c r="AJ954" s="82">
        <f t="shared" si="260"/>
        <v>51375.45</v>
      </c>
      <c r="AK954" s="82">
        <f t="shared" si="261"/>
        <v>51375.45</v>
      </c>
      <c r="AL954" s="88">
        <f t="shared" si="262"/>
        <v>5.7516481102555993E-2</v>
      </c>
    </row>
    <row r="955" spans="1:38">
      <c r="A955" s="77" t="s">
        <v>171</v>
      </c>
      <c r="B955" s="77">
        <v>1057</v>
      </c>
      <c r="C955" s="77">
        <v>37.8708393</v>
      </c>
      <c r="D955" s="77">
        <v>-122.272863899999</v>
      </c>
      <c r="E955" s="77" t="s">
        <v>41</v>
      </c>
      <c r="F955" s="77">
        <v>585</v>
      </c>
      <c r="H955" s="77" t="s">
        <v>64</v>
      </c>
      <c r="I955" s="77">
        <v>2019</v>
      </c>
      <c r="J955" s="77">
        <v>585</v>
      </c>
      <c r="K955" s="77" t="s">
        <v>29</v>
      </c>
      <c r="L955" s="77" t="s">
        <v>29</v>
      </c>
      <c r="N955" s="77">
        <v>0</v>
      </c>
      <c r="O955" s="77">
        <v>0</v>
      </c>
      <c r="P955" s="77" t="s">
        <v>55</v>
      </c>
      <c r="Q955" s="77">
        <v>40.441694099999999</v>
      </c>
      <c r="R955" s="77">
        <v>-79.990086099999999</v>
      </c>
      <c r="S955" s="77">
        <v>7244.3042753876798</v>
      </c>
      <c r="T955" s="77">
        <v>1.1834288467856799</v>
      </c>
      <c r="U955" s="77">
        <v>181</v>
      </c>
      <c r="V955" s="77">
        <v>676</v>
      </c>
      <c r="W955" s="77">
        <v>0.14546000000000001</v>
      </c>
      <c r="X955" s="77">
        <v>0</v>
      </c>
      <c r="Y955" s="77">
        <v>0</v>
      </c>
      <c r="Z955" s="77">
        <v>0</v>
      </c>
      <c r="AA955" s="77">
        <v>869.316513046522</v>
      </c>
      <c r="AB955" s="77">
        <v>1.3288888467856801</v>
      </c>
      <c r="AC955" s="77">
        <v>2311.31651304652</v>
      </c>
      <c r="AE955" s="87" t="str">
        <f t="shared" si="258"/>
        <v>Domestic</v>
      </c>
      <c r="AF955" s="82" t="str">
        <f t="shared" si="259"/>
        <v>non-student</v>
      </c>
      <c r="AI955" s="82">
        <f>'GDP per Capita'!N955</f>
        <v>63809.64</v>
      </c>
      <c r="AJ955" s="82">
        <f t="shared" si="260"/>
        <v>63809.64</v>
      </c>
      <c r="AK955" s="82">
        <f t="shared" si="261"/>
        <v>63809.64</v>
      </c>
      <c r="AL955" s="88">
        <f t="shared" si="262"/>
        <v>3.6222058501607597E-2</v>
      </c>
    </row>
    <row r="956" spans="1:38">
      <c r="A956" s="77" t="s">
        <v>100</v>
      </c>
      <c r="B956" s="77">
        <v>1058</v>
      </c>
      <c r="C956" s="77">
        <v>33.425505600000001</v>
      </c>
      <c r="D956" s="77">
        <v>-111.94001249999999</v>
      </c>
      <c r="E956" s="77" t="s">
        <v>43</v>
      </c>
      <c r="F956" s="77">
        <v>275</v>
      </c>
      <c r="H956" s="77" t="s">
        <v>61</v>
      </c>
      <c r="I956" s="77">
        <v>2019</v>
      </c>
      <c r="J956" s="77">
        <v>275</v>
      </c>
      <c r="K956" s="77" t="s">
        <v>29</v>
      </c>
      <c r="L956" s="77" t="s">
        <v>29</v>
      </c>
      <c r="N956" s="77">
        <v>0</v>
      </c>
      <c r="O956" s="77">
        <v>0</v>
      </c>
      <c r="P956" s="77" t="s">
        <v>55</v>
      </c>
      <c r="Q956" s="77">
        <v>40.441694099999999</v>
      </c>
      <c r="R956" s="77">
        <v>-79.990086099999999</v>
      </c>
      <c r="S956" s="77">
        <v>5854.5770348624001</v>
      </c>
      <c r="T956" s="77">
        <v>0.99240964067114101</v>
      </c>
      <c r="U956" s="77">
        <v>181</v>
      </c>
      <c r="V956" s="77">
        <v>676</v>
      </c>
      <c r="W956" s="77">
        <v>0.14546000000000001</v>
      </c>
      <c r="X956" s="77">
        <v>0</v>
      </c>
      <c r="Y956" s="77">
        <v>0</v>
      </c>
      <c r="Z956" s="77">
        <v>0</v>
      </c>
      <c r="AA956" s="77">
        <v>702.54924418348799</v>
      </c>
      <c r="AB956" s="77">
        <v>1.1378696406711399</v>
      </c>
      <c r="AC956" s="77">
        <v>1834.5492441834799</v>
      </c>
      <c r="AE956" s="87" t="str">
        <f t="shared" si="258"/>
        <v>Domestic</v>
      </c>
      <c r="AF956" s="82" t="str">
        <f t="shared" si="259"/>
        <v>non-student</v>
      </c>
      <c r="AI956" s="82">
        <f>'GDP per Capita'!N956</f>
        <v>63809.64</v>
      </c>
      <c r="AJ956" s="82">
        <f t="shared" si="260"/>
        <v>63809.64</v>
      </c>
      <c r="AK956" s="82">
        <f t="shared" si="261"/>
        <v>63809.64</v>
      </c>
      <c r="AL956" s="88">
        <f t="shared" si="262"/>
        <v>2.8750346251498676E-2</v>
      </c>
    </row>
    <row r="957" spans="1:38">
      <c r="A957" s="77" t="s">
        <v>367</v>
      </c>
      <c r="B957" s="77">
        <v>1059</v>
      </c>
      <c r="C957" s="77">
        <v>42.317098999999999</v>
      </c>
      <c r="D957" s="77">
        <v>-83.035343400000002</v>
      </c>
      <c r="E957" s="77" t="s">
        <v>43</v>
      </c>
      <c r="F957" s="77">
        <v>275</v>
      </c>
      <c r="H957" s="77" t="s">
        <v>61</v>
      </c>
      <c r="I957" s="77">
        <v>2019</v>
      </c>
      <c r="J957" s="77">
        <v>275</v>
      </c>
      <c r="K957" s="77" t="s">
        <v>320</v>
      </c>
      <c r="L957" s="77" t="s">
        <v>28</v>
      </c>
      <c r="N957" s="77">
        <v>0</v>
      </c>
      <c r="O957" s="77">
        <v>0</v>
      </c>
      <c r="P957" s="77" t="s">
        <v>55</v>
      </c>
      <c r="Q957" s="77">
        <v>40.441694099999999</v>
      </c>
      <c r="R957" s="77">
        <v>-79.990086099999999</v>
      </c>
      <c r="S957" s="77">
        <v>657.32392945079596</v>
      </c>
      <c r="T957" s="77">
        <v>0.24842789158020101</v>
      </c>
      <c r="U957" s="77">
        <v>181</v>
      </c>
      <c r="V957" s="77">
        <v>676</v>
      </c>
      <c r="W957" s="77">
        <v>0.14546000000000001</v>
      </c>
      <c r="X957" s="77">
        <v>0</v>
      </c>
      <c r="Y957" s="77">
        <v>0</v>
      </c>
      <c r="Z957" s="77">
        <v>0</v>
      </c>
      <c r="AA957" s="77">
        <v>126.206194454552</v>
      </c>
      <c r="AB957" s="77">
        <v>0.39388789158020099</v>
      </c>
      <c r="AC957" s="77">
        <v>1258.2061944545501</v>
      </c>
      <c r="AE957" s="87" t="str">
        <f t="shared" si="258"/>
        <v>International</v>
      </c>
      <c r="AF957" s="82" t="str">
        <f t="shared" si="259"/>
        <v>non-student</v>
      </c>
      <c r="AI957" s="82">
        <f>'GDP per Capita'!N957</f>
        <v>49196.49</v>
      </c>
      <c r="AJ957" s="82">
        <f t="shared" si="260"/>
        <v>49196.49</v>
      </c>
      <c r="AK957" s="82">
        <f t="shared" si="261"/>
        <v>49196.49</v>
      </c>
      <c r="AL957" s="88">
        <f t="shared" si="262"/>
        <v>2.5575121201828629E-2</v>
      </c>
    </row>
    <row r="958" spans="1:38">
      <c r="A958" s="77" t="s">
        <v>243</v>
      </c>
      <c r="B958" s="77">
        <v>1060</v>
      </c>
      <c r="C958" s="77">
        <v>43.034993100000001</v>
      </c>
      <c r="D958" s="77">
        <v>-87.922496999999893</v>
      </c>
      <c r="E958" s="77" t="s">
        <v>37</v>
      </c>
      <c r="F958" s="77">
        <v>525</v>
      </c>
      <c r="H958" s="77" t="s">
        <v>66</v>
      </c>
      <c r="I958" s="77">
        <v>2019</v>
      </c>
      <c r="J958" s="77">
        <v>525</v>
      </c>
      <c r="K958" s="77" t="s">
        <v>29</v>
      </c>
      <c r="L958" s="77" t="s">
        <v>29</v>
      </c>
      <c r="N958" s="77">
        <v>0</v>
      </c>
      <c r="O958" s="77">
        <v>0</v>
      </c>
      <c r="P958" s="77" t="s">
        <v>55</v>
      </c>
      <c r="Q958" s="77">
        <v>40.441694099999999</v>
      </c>
      <c r="R958" s="77">
        <v>-79.990086099999999</v>
      </c>
      <c r="S958" s="77">
        <v>1436.37112777929</v>
      </c>
      <c r="T958" s="77">
        <v>0.35129700389242902</v>
      </c>
      <c r="U958" s="77">
        <v>181</v>
      </c>
      <c r="V958" s="77">
        <v>676</v>
      </c>
      <c r="W958" s="77">
        <v>0.14546000000000001</v>
      </c>
      <c r="X958" s="77">
        <v>0</v>
      </c>
      <c r="Y958" s="77">
        <v>0</v>
      </c>
      <c r="Z958" s="77">
        <v>0</v>
      </c>
      <c r="AA958" s="77">
        <v>275.78325653362498</v>
      </c>
      <c r="AB958" s="77">
        <v>0.49675700389242899</v>
      </c>
      <c r="AC958" s="77">
        <v>1657.78325653362</v>
      </c>
      <c r="AE958" s="87" t="str">
        <f t="shared" si="258"/>
        <v>Domestic</v>
      </c>
      <c r="AF958" s="82" t="str">
        <f t="shared" si="259"/>
        <v>non-student</v>
      </c>
      <c r="AI958" s="82">
        <f>'GDP per Capita'!N958</f>
        <v>63809.64</v>
      </c>
      <c r="AJ958" s="82">
        <f t="shared" si="260"/>
        <v>63809.64</v>
      </c>
      <c r="AK958" s="82">
        <f t="shared" si="261"/>
        <v>63809.64</v>
      </c>
      <c r="AL958" s="88">
        <f t="shared" si="262"/>
        <v>2.5980138056469523E-2</v>
      </c>
    </row>
    <row r="959" spans="1:38">
      <c r="A959" s="77" t="s">
        <v>80</v>
      </c>
      <c r="B959" s="77">
        <v>1061</v>
      </c>
      <c r="C959" s="77">
        <v>33.749098699999998</v>
      </c>
      <c r="D959" s="77">
        <v>-84.390184899999994</v>
      </c>
      <c r="E959" s="77" t="s">
        <v>38</v>
      </c>
      <c r="F959" s="77">
        <v>0</v>
      </c>
      <c r="H959" s="77" t="s">
        <v>62</v>
      </c>
      <c r="I959" s="77">
        <v>2019</v>
      </c>
      <c r="J959" s="77">
        <v>0</v>
      </c>
      <c r="K959" s="77" t="s">
        <v>29</v>
      </c>
      <c r="L959" s="77" t="s">
        <v>29</v>
      </c>
      <c r="N959" s="77">
        <v>0</v>
      </c>
      <c r="O959" s="77">
        <v>0</v>
      </c>
      <c r="P959" s="77" t="s">
        <v>55</v>
      </c>
      <c r="Q959" s="77">
        <v>40.441694099999999</v>
      </c>
      <c r="R959" s="77">
        <v>-79.990086099999999</v>
      </c>
      <c r="S959" s="77">
        <v>1680.0144462334499</v>
      </c>
      <c r="T959" s="77">
        <v>0.38346883115008401</v>
      </c>
      <c r="U959" s="77">
        <v>181</v>
      </c>
      <c r="V959" s="77">
        <v>338</v>
      </c>
      <c r="W959" s="77">
        <v>7.2730000000000003E-2</v>
      </c>
      <c r="X959" s="77">
        <v>0</v>
      </c>
      <c r="Y959" s="77">
        <v>0</v>
      </c>
      <c r="Z959" s="77">
        <v>0</v>
      </c>
      <c r="AA959" s="77">
        <v>322.56277367682202</v>
      </c>
      <c r="AB959" s="77">
        <v>0.45619883115008403</v>
      </c>
      <c r="AC959" s="77">
        <v>841.56277367682196</v>
      </c>
      <c r="AE959" s="87" t="str">
        <f t="shared" si="258"/>
        <v>Domestic</v>
      </c>
      <c r="AF959" s="82" t="str">
        <f t="shared" si="259"/>
        <v>student</v>
      </c>
      <c r="AI959" s="82">
        <f>'GDP per Capita'!N959</f>
        <v>63809.64</v>
      </c>
      <c r="AJ959" s="82">
        <f t="shared" si="260"/>
        <v>63809.64</v>
      </c>
      <c r="AK959" s="82">
        <f t="shared" si="261"/>
        <v>63809.64</v>
      </c>
      <c r="AL959" s="88">
        <f t="shared" si="262"/>
        <v>1.3188646318594212E-2</v>
      </c>
    </row>
    <row r="960" spans="1:38">
      <c r="A960" s="77" t="s">
        <v>115</v>
      </c>
      <c r="B960" s="77">
        <v>1062</v>
      </c>
      <c r="C960" s="77">
        <v>37.229656599999998</v>
      </c>
      <c r="D960" s="77">
        <v>-80.413676699999996</v>
      </c>
      <c r="E960" s="77" t="s">
        <v>37</v>
      </c>
      <c r="F960" s="77">
        <v>585</v>
      </c>
      <c r="H960" s="77" t="s">
        <v>64</v>
      </c>
      <c r="I960" s="77">
        <v>2019</v>
      </c>
      <c r="J960" s="77">
        <v>585</v>
      </c>
      <c r="K960" s="77" t="s">
        <v>29</v>
      </c>
      <c r="L960" s="77" t="s">
        <v>29</v>
      </c>
      <c r="N960" s="77">
        <v>0</v>
      </c>
      <c r="O960" s="77">
        <v>0</v>
      </c>
      <c r="P960" s="77" t="s">
        <v>55</v>
      </c>
      <c r="Q960" s="77">
        <v>40.441694099999999</v>
      </c>
      <c r="R960" s="77">
        <v>-79.990086099999999</v>
      </c>
      <c r="S960" s="77">
        <v>718.08166468987395</v>
      </c>
      <c r="T960" s="77">
        <v>0.25645063308232802</v>
      </c>
      <c r="U960" s="77">
        <v>181</v>
      </c>
      <c r="V960" s="77">
        <v>676</v>
      </c>
      <c r="W960" s="77">
        <v>0.14546000000000001</v>
      </c>
      <c r="X960" s="77">
        <v>0</v>
      </c>
      <c r="Y960" s="77">
        <v>0</v>
      </c>
      <c r="Z960" s="77">
        <v>0</v>
      </c>
      <c r="AA960" s="77">
        <v>137.87167962045501</v>
      </c>
      <c r="AB960" s="77">
        <v>0.40191063308232799</v>
      </c>
      <c r="AC960" s="77">
        <v>1579.8716796204501</v>
      </c>
      <c r="AE960" s="87" t="str">
        <f t="shared" si="258"/>
        <v>Domestic</v>
      </c>
      <c r="AF960" s="82" t="str">
        <f t="shared" si="259"/>
        <v>non-student</v>
      </c>
      <c r="AI960" s="82">
        <f>'GDP per Capita'!N960</f>
        <v>63809.64</v>
      </c>
      <c r="AJ960" s="82">
        <f t="shared" si="260"/>
        <v>63809.64</v>
      </c>
      <c r="AK960" s="82">
        <f t="shared" si="261"/>
        <v>63809.64</v>
      </c>
      <c r="AL960" s="88">
        <f t="shared" si="262"/>
        <v>2.4759137955024508E-2</v>
      </c>
    </row>
    <row r="961" spans="1:38">
      <c r="A961" s="77" t="s">
        <v>79</v>
      </c>
      <c r="B961" s="77">
        <v>1063</v>
      </c>
      <c r="C961" s="77">
        <v>52.131802</v>
      </c>
      <c r="D961" s="77">
        <v>-106.660766999999</v>
      </c>
      <c r="E961" s="77" t="s">
        <v>38</v>
      </c>
      <c r="F961" s="77">
        <v>295</v>
      </c>
      <c r="H961" s="77" t="s">
        <v>65</v>
      </c>
      <c r="I961" s="77">
        <v>2019</v>
      </c>
      <c r="J961" s="77">
        <v>295</v>
      </c>
      <c r="K961" s="77" t="s">
        <v>320</v>
      </c>
      <c r="L961" s="77" t="s">
        <v>28</v>
      </c>
      <c r="N961" s="77">
        <v>0</v>
      </c>
      <c r="O961" s="77">
        <v>0</v>
      </c>
      <c r="P961" s="77" t="s">
        <v>55</v>
      </c>
      <c r="Q961" s="77">
        <v>40.441694099999999</v>
      </c>
      <c r="R961" s="77">
        <v>-79.990086099999999</v>
      </c>
      <c r="S961" s="77">
        <v>4811.4410372093198</v>
      </c>
      <c r="T961" s="77">
        <v>0.85126589072021996</v>
      </c>
      <c r="U961" s="77">
        <v>181</v>
      </c>
      <c r="V961" s="77">
        <v>338</v>
      </c>
      <c r="W961" s="77">
        <v>7.2730000000000003E-2</v>
      </c>
      <c r="X961" s="77">
        <v>0</v>
      </c>
      <c r="Y961" s="77">
        <v>0</v>
      </c>
      <c r="Z961" s="77">
        <v>0</v>
      </c>
      <c r="AA961" s="77">
        <v>577.37292446511901</v>
      </c>
      <c r="AB961" s="77">
        <v>0.92399589072022004</v>
      </c>
      <c r="AC961" s="77">
        <v>1391.3729244651099</v>
      </c>
      <c r="AE961" s="87" t="str">
        <f t="shared" si="258"/>
        <v>International</v>
      </c>
      <c r="AF961" s="82" t="str">
        <f t="shared" si="259"/>
        <v>student</v>
      </c>
      <c r="AI961" s="82">
        <f>'GDP per Capita'!N961</f>
        <v>49196.49</v>
      </c>
      <c r="AJ961" s="82">
        <f t="shared" si="260"/>
        <v>49196.49</v>
      </c>
      <c r="AK961" s="82">
        <f t="shared" si="261"/>
        <v>49196.49</v>
      </c>
      <c r="AL961" s="88">
        <f t="shared" si="262"/>
        <v>2.8281955165197964E-2</v>
      </c>
    </row>
    <row r="962" spans="1:38">
      <c r="A962" s="77" t="s">
        <v>150</v>
      </c>
      <c r="B962" s="77">
        <v>1064</v>
      </c>
      <c r="C962" s="77">
        <v>43.157284999999902</v>
      </c>
      <c r="D962" s="77">
        <v>-77.615213999999995</v>
      </c>
      <c r="E962" s="77" t="s">
        <v>37</v>
      </c>
      <c r="F962" s="77">
        <v>585</v>
      </c>
      <c r="H962" s="77" t="s">
        <v>64</v>
      </c>
      <c r="I962" s="77">
        <v>2019</v>
      </c>
      <c r="J962" s="77">
        <v>585</v>
      </c>
      <c r="K962" s="77" t="s">
        <v>29</v>
      </c>
      <c r="L962" s="77" t="s">
        <v>29</v>
      </c>
      <c r="N962" s="77">
        <v>0</v>
      </c>
      <c r="O962" s="77">
        <v>0</v>
      </c>
      <c r="P962" s="77" t="s">
        <v>55</v>
      </c>
      <c r="Q962" s="77">
        <v>40.441694099999999</v>
      </c>
      <c r="R962" s="77">
        <v>-79.990086099999999</v>
      </c>
      <c r="S962" s="77">
        <v>720.85440702625795</v>
      </c>
      <c r="T962" s="77">
        <v>0.25681675922131703</v>
      </c>
      <c r="U962" s="77">
        <v>181</v>
      </c>
      <c r="V962" s="77">
        <v>676</v>
      </c>
      <c r="W962" s="77">
        <v>0.14546000000000001</v>
      </c>
      <c r="X962" s="77">
        <v>0</v>
      </c>
      <c r="Y962" s="77">
        <v>0</v>
      </c>
      <c r="Z962" s="77">
        <v>0</v>
      </c>
      <c r="AA962" s="77">
        <v>138.40404614904099</v>
      </c>
      <c r="AB962" s="77">
        <v>0.402276759221317</v>
      </c>
      <c r="AC962" s="77">
        <v>1580.4040461490399</v>
      </c>
      <c r="AE962" s="87" t="str">
        <f t="shared" si="258"/>
        <v>Domestic</v>
      </c>
      <c r="AF962" s="82" t="str">
        <f t="shared" si="259"/>
        <v>non-student</v>
      </c>
      <c r="AI962" s="82">
        <f>'GDP per Capita'!N962</f>
        <v>63809.64</v>
      </c>
      <c r="AJ962" s="82">
        <f t="shared" si="260"/>
        <v>63809.64</v>
      </c>
      <c r="AK962" s="82">
        <f t="shared" si="261"/>
        <v>63809.64</v>
      </c>
      <c r="AL962" s="88">
        <f t="shared" si="262"/>
        <v>2.4767480997370302E-2</v>
      </c>
    </row>
    <row r="963" spans="1:38">
      <c r="A963" s="77" t="s">
        <v>114</v>
      </c>
      <c r="B963" s="77">
        <v>1065</v>
      </c>
      <c r="C963" s="77">
        <v>41.489982699999999</v>
      </c>
      <c r="D963" s="77">
        <v>-71.313770700000006</v>
      </c>
      <c r="E963" s="77" t="s">
        <v>42</v>
      </c>
      <c r="F963" s="77">
        <v>585</v>
      </c>
      <c r="H963" s="77" t="s">
        <v>64</v>
      </c>
      <c r="I963" s="77">
        <v>2019</v>
      </c>
      <c r="J963" s="77">
        <v>585</v>
      </c>
      <c r="K963" s="77" t="s">
        <v>29</v>
      </c>
      <c r="L963" s="77" t="s">
        <v>29</v>
      </c>
      <c r="N963" s="77">
        <v>0</v>
      </c>
      <c r="O963" s="77">
        <v>0</v>
      </c>
      <c r="P963" s="77" t="s">
        <v>55</v>
      </c>
      <c r="Q963" s="77">
        <v>40.441694099999999</v>
      </c>
      <c r="R963" s="77">
        <v>-79.990086099999999</v>
      </c>
      <c r="S963" s="77">
        <v>1474.8635187709399</v>
      </c>
      <c r="T963" s="77">
        <v>0.35637972301468701</v>
      </c>
      <c r="U963" s="77">
        <v>181</v>
      </c>
      <c r="V963" s="77">
        <v>676</v>
      </c>
      <c r="W963" s="77">
        <v>0.14546000000000001</v>
      </c>
      <c r="X963" s="77">
        <v>0</v>
      </c>
      <c r="Y963" s="77">
        <v>0</v>
      </c>
      <c r="Z963" s="77">
        <v>0</v>
      </c>
      <c r="AA963" s="77">
        <v>283.173795604021</v>
      </c>
      <c r="AB963" s="77">
        <v>0.50183972301468704</v>
      </c>
      <c r="AC963" s="77">
        <v>1725.1737956040199</v>
      </c>
      <c r="AE963" s="87" t="str">
        <f t="shared" ref="AE963:AE1026" si="263">IF(K963&lt;&gt;"USA",IF(K963&lt;&gt;"Unknown","International","Unknown"),"Domestic")</f>
        <v>Domestic</v>
      </c>
      <c r="AF963" s="82" t="str">
        <f t="shared" ref="AF963:AF1026" si="264">IF(E963="Undergraduate Student","student",IF(E963="Graduate Student","student","non-student"))</f>
        <v>non-student</v>
      </c>
      <c r="AI963" s="82">
        <f>'GDP per Capita'!N963</f>
        <v>63809.64</v>
      </c>
      <c r="AJ963" s="82">
        <f t="shared" ref="AJ963:AJ1026" si="265">IFERROR(AI963,"")</f>
        <v>63809.64</v>
      </c>
      <c r="AK963" s="82">
        <f t="shared" ref="AK963:AK1026" si="266">IFERROR(AI963,AVERAGE(AJ$2:AJ$2538))</f>
        <v>63809.64</v>
      </c>
      <c r="AL963" s="88">
        <f t="shared" ref="AL963:AL1026" si="267">AC963/AK963</f>
        <v>2.7036256521804854E-2</v>
      </c>
    </row>
    <row r="964" spans="1:38">
      <c r="A964" s="77" t="s">
        <v>176</v>
      </c>
      <c r="B964" s="77">
        <v>1066</v>
      </c>
      <c r="C964" s="77">
        <v>34.685074899999996</v>
      </c>
      <c r="D964" s="77">
        <v>-82.836411099999907</v>
      </c>
      <c r="E964" s="77" t="s">
        <v>38</v>
      </c>
      <c r="F964" s="77">
        <v>295</v>
      </c>
      <c r="H964" s="77" t="s">
        <v>65</v>
      </c>
      <c r="I964" s="77">
        <v>2019</v>
      </c>
      <c r="J964" s="77">
        <v>295</v>
      </c>
      <c r="K964" s="77" t="s">
        <v>29</v>
      </c>
      <c r="L964" s="77" t="s">
        <v>29</v>
      </c>
      <c r="N964" s="77">
        <v>0</v>
      </c>
      <c r="O964" s="77">
        <v>0</v>
      </c>
      <c r="P964" s="77" t="s">
        <v>55</v>
      </c>
      <c r="Q964" s="77">
        <v>40.441694099999999</v>
      </c>
      <c r="R964" s="77">
        <v>-79.990086099999999</v>
      </c>
      <c r="S964" s="77">
        <v>1374.8125302779699</v>
      </c>
      <c r="T964" s="77">
        <v>0.34316851271277499</v>
      </c>
      <c r="U964" s="77">
        <v>181</v>
      </c>
      <c r="V964" s="77">
        <v>338</v>
      </c>
      <c r="W964" s="77">
        <v>7.2730000000000003E-2</v>
      </c>
      <c r="X964" s="77">
        <v>0</v>
      </c>
      <c r="Y964" s="77">
        <v>0</v>
      </c>
      <c r="Z964" s="77">
        <v>0</v>
      </c>
      <c r="AA964" s="77">
        <v>263.96400581337002</v>
      </c>
      <c r="AB964" s="77">
        <v>0.415898512712775</v>
      </c>
      <c r="AC964" s="77">
        <v>1077.96400581337</v>
      </c>
      <c r="AE964" s="87" t="str">
        <f t="shared" si="263"/>
        <v>Domestic</v>
      </c>
      <c r="AF964" s="82" t="str">
        <f t="shared" si="264"/>
        <v>student</v>
      </c>
      <c r="AI964" s="82">
        <f>'GDP per Capita'!N964</f>
        <v>63809.64</v>
      </c>
      <c r="AJ964" s="82">
        <f t="shared" si="265"/>
        <v>63809.64</v>
      </c>
      <c r="AK964" s="82">
        <f t="shared" si="266"/>
        <v>63809.64</v>
      </c>
      <c r="AL964" s="88">
        <f t="shared" si="267"/>
        <v>1.6893435001566693E-2</v>
      </c>
    </row>
    <row r="965" spans="1:38">
      <c r="A965" s="77" t="s">
        <v>245</v>
      </c>
      <c r="B965" s="77">
        <v>1067</v>
      </c>
      <c r="C965" s="77">
        <v>50.44876</v>
      </c>
      <c r="D965" s="77">
        <v>-104.61731</v>
      </c>
      <c r="E965" s="77" t="s">
        <v>38</v>
      </c>
      <c r="F965" s="77">
        <v>0</v>
      </c>
      <c r="H965" s="77" t="s">
        <v>65</v>
      </c>
      <c r="I965" s="77">
        <v>2019</v>
      </c>
      <c r="J965" s="77">
        <v>0</v>
      </c>
      <c r="K965" s="77" t="s">
        <v>320</v>
      </c>
      <c r="L965" s="77" t="s">
        <v>28</v>
      </c>
      <c r="N965" s="77">
        <v>0</v>
      </c>
      <c r="O965" s="77">
        <v>0</v>
      </c>
      <c r="P965" s="77" t="s">
        <v>55</v>
      </c>
      <c r="Q965" s="77">
        <v>40.441694099999999</v>
      </c>
      <c r="R965" s="77">
        <v>-79.990086099999999</v>
      </c>
      <c r="S965" s="77">
        <v>4409.9633269367896</v>
      </c>
      <c r="T965" s="77">
        <v>0.78738745327578796</v>
      </c>
      <c r="U965" s="77">
        <v>181</v>
      </c>
      <c r="V965" s="77">
        <v>338</v>
      </c>
      <c r="W965" s="77">
        <v>7.2730000000000003E-2</v>
      </c>
      <c r="X965" s="77">
        <v>0</v>
      </c>
      <c r="Y965" s="77">
        <v>0</v>
      </c>
      <c r="Z965" s="77">
        <v>0</v>
      </c>
      <c r="AA965" s="77">
        <v>529.19559923241502</v>
      </c>
      <c r="AB965" s="77">
        <v>0.86011745327578804</v>
      </c>
      <c r="AC965" s="77">
        <v>1048.1955992324099</v>
      </c>
      <c r="AE965" s="87" t="str">
        <f t="shared" si="263"/>
        <v>International</v>
      </c>
      <c r="AF965" s="82" t="str">
        <f t="shared" si="264"/>
        <v>student</v>
      </c>
      <c r="AI965" s="82">
        <f>'GDP per Capita'!N965</f>
        <v>49196.49</v>
      </c>
      <c r="AJ965" s="82">
        <f t="shared" si="265"/>
        <v>49196.49</v>
      </c>
      <c r="AK965" s="82">
        <f t="shared" si="266"/>
        <v>49196.49</v>
      </c>
      <c r="AL965" s="88">
        <f t="shared" si="267"/>
        <v>2.1306308625522064E-2</v>
      </c>
    </row>
    <row r="966" spans="1:38">
      <c r="A966" s="77" t="s">
        <v>123</v>
      </c>
      <c r="B966" s="77">
        <v>1068</v>
      </c>
      <c r="C966" s="77">
        <v>33.563520599999997</v>
      </c>
      <c r="D966" s="77">
        <v>-101.879336</v>
      </c>
      <c r="E966" s="77" t="s">
        <v>37</v>
      </c>
      <c r="F966" s="77">
        <v>525</v>
      </c>
      <c r="H966" s="77" t="s">
        <v>66</v>
      </c>
      <c r="I966" s="77">
        <v>2019</v>
      </c>
      <c r="J966" s="77">
        <v>525</v>
      </c>
      <c r="K966" s="77" t="s">
        <v>29</v>
      </c>
      <c r="L966" s="77" t="s">
        <v>29</v>
      </c>
      <c r="N966" s="77">
        <v>0</v>
      </c>
      <c r="O966" s="77">
        <v>0</v>
      </c>
      <c r="P966" s="77" t="s">
        <v>55</v>
      </c>
      <c r="Q966" s="77">
        <v>40.441694099999999</v>
      </c>
      <c r="R966" s="77">
        <v>-79.990086099999999</v>
      </c>
      <c r="S966" s="77">
        <v>4163.7571901554802</v>
      </c>
      <c r="T966" s="77">
        <v>0.74819208693795103</v>
      </c>
      <c r="U966" s="77">
        <v>181</v>
      </c>
      <c r="V966" s="77">
        <v>676</v>
      </c>
      <c r="W966" s="77">
        <v>0.14546000000000001</v>
      </c>
      <c r="X966" s="77">
        <v>0</v>
      </c>
      <c r="Y966" s="77">
        <v>0</v>
      </c>
      <c r="Z966" s="77">
        <v>0</v>
      </c>
      <c r="AA966" s="77">
        <v>499.650862818657</v>
      </c>
      <c r="AB966" s="77">
        <v>0.89365208693795095</v>
      </c>
      <c r="AC966" s="77">
        <v>1881.65086281865</v>
      </c>
      <c r="AE966" s="87" t="str">
        <f t="shared" si="263"/>
        <v>Domestic</v>
      </c>
      <c r="AF966" s="82" t="str">
        <f t="shared" si="264"/>
        <v>non-student</v>
      </c>
      <c r="AI966" s="82">
        <f>'GDP per Capita'!N966</f>
        <v>63809.64</v>
      </c>
      <c r="AJ966" s="82">
        <f t="shared" si="265"/>
        <v>63809.64</v>
      </c>
      <c r="AK966" s="82">
        <f t="shared" si="266"/>
        <v>63809.64</v>
      </c>
      <c r="AL966" s="88">
        <f t="shared" si="267"/>
        <v>2.9488504602418225E-2</v>
      </c>
    </row>
    <row r="967" spans="1:38">
      <c r="A967" s="77" t="s">
        <v>117</v>
      </c>
      <c r="B967" s="77">
        <v>1069</v>
      </c>
      <c r="C967" s="77">
        <v>-26.204999999999998</v>
      </c>
      <c r="D967" s="77">
        <v>28.0497219999999</v>
      </c>
      <c r="E967" s="77" t="s">
        <v>37</v>
      </c>
      <c r="F967" s="77">
        <v>585</v>
      </c>
      <c r="H967" s="77" t="s">
        <v>66</v>
      </c>
      <c r="I967" s="77">
        <v>2019</v>
      </c>
      <c r="J967" s="77">
        <v>585</v>
      </c>
      <c r="K967" s="77" t="s">
        <v>578</v>
      </c>
      <c r="L967" s="77" t="s">
        <v>35</v>
      </c>
      <c r="N967" s="77">
        <v>0</v>
      </c>
      <c r="O967" s="77">
        <v>0</v>
      </c>
      <c r="P967" s="77" t="s">
        <v>55</v>
      </c>
      <c r="Q967" s="77">
        <v>40.441694099999999</v>
      </c>
      <c r="R967" s="77">
        <v>-79.990086099999999</v>
      </c>
      <c r="S967" s="77">
        <v>26656.0269387468</v>
      </c>
      <c r="T967" s="77">
        <v>4.2073885424646802</v>
      </c>
      <c r="U967" s="77">
        <v>181</v>
      </c>
      <c r="V967" s="77">
        <v>676</v>
      </c>
      <c r="W967" s="77">
        <v>0.14546000000000001</v>
      </c>
      <c r="X967" s="77">
        <v>0</v>
      </c>
      <c r="Y967" s="77">
        <v>0</v>
      </c>
      <c r="Z967" s="77">
        <v>0</v>
      </c>
      <c r="AA967" s="77">
        <v>2439.0264648953298</v>
      </c>
      <c r="AB967" s="77">
        <v>4.3528485424646801</v>
      </c>
      <c r="AC967" s="77">
        <v>3881.0264648953298</v>
      </c>
      <c r="AE967" s="87" t="str">
        <f t="shared" si="263"/>
        <v>International</v>
      </c>
      <c r="AF967" s="82" t="str">
        <f t="shared" si="264"/>
        <v>non-student</v>
      </c>
      <c r="AI967" s="82">
        <f>'GDP per Capita'!N967</f>
        <v>6417.94</v>
      </c>
      <c r="AJ967" s="82">
        <f t="shared" si="265"/>
        <v>6417.94</v>
      </c>
      <c r="AK967" s="82">
        <f t="shared" si="266"/>
        <v>6417.94</v>
      </c>
      <c r="AL967" s="88">
        <f t="shared" si="267"/>
        <v>0.60471529258536694</v>
      </c>
    </row>
    <row r="968" spans="1:38">
      <c r="A968" s="77" t="s">
        <v>80</v>
      </c>
      <c r="B968" s="77">
        <v>1070</v>
      </c>
      <c r="C968" s="77">
        <v>33.749098699999998</v>
      </c>
      <c r="D968" s="77">
        <v>-84.390184899999994</v>
      </c>
      <c r="E968" s="77" t="s">
        <v>43</v>
      </c>
      <c r="F968" s="77">
        <v>295</v>
      </c>
      <c r="H968" s="77" t="s">
        <v>65</v>
      </c>
      <c r="I968" s="77">
        <v>2019</v>
      </c>
      <c r="J968" s="77">
        <v>295</v>
      </c>
      <c r="K968" s="77" t="s">
        <v>29</v>
      </c>
      <c r="L968" s="77" t="s">
        <v>29</v>
      </c>
      <c r="N968" s="77">
        <v>0</v>
      </c>
      <c r="O968" s="77">
        <v>0</v>
      </c>
      <c r="P968" s="77" t="s">
        <v>55</v>
      </c>
      <c r="Q968" s="77">
        <v>40.441694099999999</v>
      </c>
      <c r="R968" s="77">
        <v>-79.990086099999999</v>
      </c>
      <c r="S968" s="77">
        <v>1680.0144462334499</v>
      </c>
      <c r="T968" s="77">
        <v>0.38346883115008401</v>
      </c>
      <c r="U968" s="77">
        <v>181</v>
      </c>
      <c r="V968" s="77">
        <v>676</v>
      </c>
      <c r="W968" s="77">
        <v>0.14546000000000001</v>
      </c>
      <c r="X968" s="77">
        <v>0</v>
      </c>
      <c r="Y968" s="77">
        <v>0</v>
      </c>
      <c r="Z968" s="77">
        <v>0</v>
      </c>
      <c r="AA968" s="77">
        <v>322.56277367682202</v>
      </c>
      <c r="AB968" s="77">
        <v>0.52892883115008404</v>
      </c>
      <c r="AC968" s="77">
        <v>1474.5627736768199</v>
      </c>
      <c r="AE968" s="87" t="str">
        <f t="shared" si="263"/>
        <v>Domestic</v>
      </c>
      <c r="AF968" s="82" t="str">
        <f t="shared" si="264"/>
        <v>non-student</v>
      </c>
      <c r="AI968" s="82">
        <f>'GDP per Capita'!N968</f>
        <v>63809.64</v>
      </c>
      <c r="AJ968" s="82">
        <f t="shared" si="265"/>
        <v>63809.64</v>
      </c>
      <c r="AK968" s="82">
        <f t="shared" si="266"/>
        <v>63809.64</v>
      </c>
      <c r="AL968" s="88">
        <f t="shared" si="267"/>
        <v>2.3108777508803059E-2</v>
      </c>
    </row>
    <row r="969" spans="1:38">
      <c r="A969" s="77" t="s">
        <v>183</v>
      </c>
      <c r="B969" s="77">
        <v>1071</v>
      </c>
      <c r="C969" s="77">
        <v>41.505161299999997</v>
      </c>
      <c r="D969" s="77">
        <v>-81.693444600000007</v>
      </c>
      <c r="E969" s="77" t="s">
        <v>43</v>
      </c>
      <c r="F969" s="77">
        <v>395</v>
      </c>
      <c r="H969" s="77" t="s">
        <v>65</v>
      </c>
      <c r="I969" s="77">
        <v>2019</v>
      </c>
      <c r="J969" s="77">
        <v>395</v>
      </c>
      <c r="K969" s="77" t="s">
        <v>29</v>
      </c>
      <c r="L969" s="77" t="s">
        <v>29</v>
      </c>
      <c r="N969" s="77">
        <v>0</v>
      </c>
      <c r="O969" s="77">
        <v>0</v>
      </c>
      <c r="P969" s="77" t="s">
        <v>55</v>
      </c>
      <c r="Q969" s="77">
        <v>40.441694099999999</v>
      </c>
      <c r="R969" s="77">
        <v>-79.990086099999999</v>
      </c>
      <c r="S969" s="77">
        <v>371.11203594947398</v>
      </c>
      <c r="T969" s="77">
        <v>0.21063510639227701</v>
      </c>
      <c r="U969" s="77">
        <v>181</v>
      </c>
      <c r="V969" s="77">
        <v>676</v>
      </c>
      <c r="W969" s="77">
        <v>0.14546000000000001</v>
      </c>
      <c r="X969" s="77">
        <v>0</v>
      </c>
      <c r="Y969" s="77">
        <v>0</v>
      </c>
      <c r="Z969" s="77">
        <v>0</v>
      </c>
      <c r="AA969" s="77">
        <v>71.253510902299098</v>
      </c>
      <c r="AB969" s="77">
        <v>0.35609510639227698</v>
      </c>
      <c r="AC969" s="77">
        <v>1323.2535109022899</v>
      </c>
      <c r="AE969" s="87" t="str">
        <f t="shared" si="263"/>
        <v>Domestic</v>
      </c>
      <c r="AF969" s="82" t="str">
        <f t="shared" si="264"/>
        <v>non-student</v>
      </c>
      <c r="AI969" s="82">
        <f>'GDP per Capita'!N969</f>
        <v>63809.64</v>
      </c>
      <c r="AJ969" s="82">
        <f t="shared" si="265"/>
        <v>63809.64</v>
      </c>
      <c r="AK969" s="82">
        <f t="shared" si="266"/>
        <v>63809.64</v>
      </c>
      <c r="AL969" s="88">
        <f t="shared" si="267"/>
        <v>2.0737517260750727E-2</v>
      </c>
    </row>
    <row r="970" spans="1:38">
      <c r="A970" s="77" t="s">
        <v>179</v>
      </c>
      <c r="B970" s="77">
        <v>1072</v>
      </c>
      <c r="C970" s="77">
        <v>43.6534817</v>
      </c>
      <c r="D970" s="77">
        <v>-79.383934699999998</v>
      </c>
      <c r="E970" s="77" t="s">
        <v>38</v>
      </c>
      <c r="F970" s="77">
        <v>295</v>
      </c>
      <c r="H970" s="77" t="s">
        <v>65</v>
      </c>
      <c r="I970" s="77">
        <v>2019</v>
      </c>
      <c r="J970" s="77">
        <v>295</v>
      </c>
      <c r="K970" s="77" t="s">
        <v>320</v>
      </c>
      <c r="L970" s="77" t="s">
        <v>28</v>
      </c>
      <c r="N970" s="77">
        <v>0</v>
      </c>
      <c r="O970" s="77">
        <v>0</v>
      </c>
      <c r="P970" s="77" t="s">
        <v>55</v>
      </c>
      <c r="Q970" s="77">
        <v>40.441694099999999</v>
      </c>
      <c r="R970" s="77">
        <v>-79.990086099999999</v>
      </c>
      <c r="S970" s="77">
        <v>721.24410216090803</v>
      </c>
      <c r="T970" s="77">
        <v>0.25686821642783703</v>
      </c>
      <c r="U970" s="77">
        <v>181</v>
      </c>
      <c r="V970" s="77">
        <v>338</v>
      </c>
      <c r="W970" s="77">
        <v>7.2730000000000003E-2</v>
      </c>
      <c r="X970" s="77">
        <v>0</v>
      </c>
      <c r="Y970" s="77">
        <v>0</v>
      </c>
      <c r="Z970" s="77">
        <v>0</v>
      </c>
      <c r="AA970" s="77">
        <v>138.478867614894</v>
      </c>
      <c r="AB970" s="77">
        <v>0.32959821642783799</v>
      </c>
      <c r="AC970" s="77">
        <v>952.47886761489406</v>
      </c>
      <c r="AE970" s="87" t="str">
        <f t="shared" si="263"/>
        <v>International</v>
      </c>
      <c r="AF970" s="82" t="str">
        <f t="shared" si="264"/>
        <v>student</v>
      </c>
      <c r="AI970" s="82">
        <f>'GDP per Capita'!N970</f>
        <v>49196.49</v>
      </c>
      <c r="AJ970" s="82">
        <f t="shared" si="265"/>
        <v>49196.49</v>
      </c>
      <c r="AK970" s="82">
        <f t="shared" si="266"/>
        <v>49196.49</v>
      </c>
      <c r="AL970" s="88">
        <f t="shared" si="267"/>
        <v>1.9360707798765604E-2</v>
      </c>
    </row>
    <row r="971" spans="1:38">
      <c r="A971" s="77" t="s">
        <v>115</v>
      </c>
      <c r="B971" s="77">
        <v>1073</v>
      </c>
      <c r="C971" s="77">
        <v>37.229656599999998</v>
      </c>
      <c r="D971" s="77">
        <v>-80.413676699999996</v>
      </c>
      <c r="E971" s="77" t="s">
        <v>37</v>
      </c>
      <c r="F971" s="77">
        <v>585</v>
      </c>
      <c r="H971" s="77" t="s">
        <v>64</v>
      </c>
      <c r="I971" s="77">
        <v>2019</v>
      </c>
      <c r="J971" s="77">
        <v>585</v>
      </c>
      <c r="K971" s="77" t="s">
        <v>29</v>
      </c>
      <c r="L971" s="77" t="s">
        <v>29</v>
      </c>
      <c r="N971" s="77">
        <v>0</v>
      </c>
      <c r="O971" s="77">
        <v>0</v>
      </c>
      <c r="P971" s="77" t="s">
        <v>55</v>
      </c>
      <c r="Q971" s="77">
        <v>40.441694099999999</v>
      </c>
      <c r="R971" s="77">
        <v>-79.990086099999999</v>
      </c>
      <c r="S971" s="77">
        <v>718.08166468987395</v>
      </c>
      <c r="T971" s="77">
        <v>0.25645063308232802</v>
      </c>
      <c r="U971" s="77">
        <v>181</v>
      </c>
      <c r="V971" s="77">
        <v>676</v>
      </c>
      <c r="W971" s="77">
        <v>0.14546000000000001</v>
      </c>
      <c r="X971" s="77">
        <v>0</v>
      </c>
      <c r="Y971" s="77">
        <v>0</v>
      </c>
      <c r="Z971" s="77">
        <v>0</v>
      </c>
      <c r="AA971" s="77">
        <v>137.87167962045501</v>
      </c>
      <c r="AB971" s="77">
        <v>0.40191063308232799</v>
      </c>
      <c r="AC971" s="77">
        <v>1579.8716796204501</v>
      </c>
      <c r="AE971" s="87" t="str">
        <f t="shared" si="263"/>
        <v>Domestic</v>
      </c>
      <c r="AF971" s="82" t="str">
        <f t="shared" si="264"/>
        <v>non-student</v>
      </c>
      <c r="AI971" s="82">
        <f>'GDP per Capita'!N971</f>
        <v>63809.64</v>
      </c>
      <c r="AJ971" s="82">
        <f t="shared" si="265"/>
        <v>63809.64</v>
      </c>
      <c r="AK971" s="82">
        <f t="shared" si="266"/>
        <v>63809.64</v>
      </c>
      <c r="AL971" s="88">
        <f t="shared" si="267"/>
        <v>2.4759137955024508E-2</v>
      </c>
    </row>
    <row r="972" spans="1:38">
      <c r="A972" s="77" t="s">
        <v>80</v>
      </c>
      <c r="B972" s="77">
        <v>1074</v>
      </c>
      <c r="C972" s="77">
        <v>33.749098699999998</v>
      </c>
      <c r="D972" s="77">
        <v>-84.390184899999994</v>
      </c>
      <c r="E972" s="77" t="s">
        <v>38</v>
      </c>
      <c r="F972" s="77">
        <v>295</v>
      </c>
      <c r="H972" s="77" t="s">
        <v>65</v>
      </c>
      <c r="I972" s="77">
        <v>2019</v>
      </c>
      <c r="J972" s="77">
        <v>295</v>
      </c>
      <c r="K972" s="77" t="s">
        <v>29</v>
      </c>
      <c r="L972" s="77" t="s">
        <v>29</v>
      </c>
      <c r="N972" s="77">
        <v>0</v>
      </c>
      <c r="O972" s="77">
        <v>0</v>
      </c>
      <c r="P972" s="77" t="s">
        <v>55</v>
      </c>
      <c r="Q972" s="77">
        <v>40.441694099999999</v>
      </c>
      <c r="R972" s="77">
        <v>-79.990086099999999</v>
      </c>
      <c r="S972" s="77">
        <v>1680.0144462334499</v>
      </c>
      <c r="T972" s="77">
        <v>0.38346883115008401</v>
      </c>
      <c r="U972" s="77">
        <v>181</v>
      </c>
      <c r="V972" s="77">
        <v>338</v>
      </c>
      <c r="W972" s="77">
        <v>7.2730000000000003E-2</v>
      </c>
      <c r="X972" s="77">
        <v>0</v>
      </c>
      <c r="Y972" s="77">
        <v>0</v>
      </c>
      <c r="Z972" s="77">
        <v>0</v>
      </c>
      <c r="AA972" s="77">
        <v>322.56277367682202</v>
      </c>
      <c r="AB972" s="77">
        <v>0.45619883115008403</v>
      </c>
      <c r="AC972" s="77">
        <v>1136.5627736768199</v>
      </c>
      <c r="AE972" s="87" t="str">
        <f t="shared" si="263"/>
        <v>Domestic</v>
      </c>
      <c r="AF972" s="82" t="str">
        <f t="shared" si="264"/>
        <v>student</v>
      </c>
      <c r="AI972" s="82">
        <f>'GDP per Capita'!N972</f>
        <v>63809.64</v>
      </c>
      <c r="AJ972" s="82">
        <f t="shared" si="265"/>
        <v>63809.64</v>
      </c>
      <c r="AK972" s="82">
        <f t="shared" si="266"/>
        <v>63809.64</v>
      </c>
      <c r="AL972" s="88">
        <f t="shared" si="267"/>
        <v>1.781177222872312E-2</v>
      </c>
    </row>
    <row r="973" spans="1:38">
      <c r="A973" s="77" t="s">
        <v>368</v>
      </c>
      <c r="B973" s="77">
        <v>1075</v>
      </c>
      <c r="C973" s="77">
        <v>34.6932378999999</v>
      </c>
      <c r="D973" s="77">
        <v>135.19437640000001</v>
      </c>
      <c r="E973" s="77" t="s">
        <v>37</v>
      </c>
      <c r="F973" s="77">
        <v>585</v>
      </c>
      <c r="H973" s="77" t="s">
        <v>64</v>
      </c>
      <c r="I973" s="77">
        <v>2019</v>
      </c>
      <c r="J973" s="77">
        <v>585</v>
      </c>
      <c r="K973" s="77" t="s">
        <v>585</v>
      </c>
      <c r="L973" s="77" t="s">
        <v>30</v>
      </c>
      <c r="N973" s="77">
        <v>0</v>
      </c>
      <c r="O973" s="77">
        <v>0</v>
      </c>
      <c r="P973" s="77" t="s">
        <v>55</v>
      </c>
      <c r="Q973" s="77">
        <v>40.441694099999999</v>
      </c>
      <c r="R973" s="77">
        <v>-79.990086099999999</v>
      </c>
      <c r="S973" s="77">
        <v>21833.4299658694</v>
      </c>
      <c r="T973" s="77">
        <v>3.39412844676737</v>
      </c>
      <c r="U973" s="77">
        <v>181</v>
      </c>
      <c r="V973" s="77">
        <v>676</v>
      </c>
      <c r="W973" s="77">
        <v>0.14546000000000001</v>
      </c>
      <c r="X973" s="77">
        <v>0</v>
      </c>
      <c r="Y973" s="77">
        <v>0</v>
      </c>
      <c r="Z973" s="77">
        <v>0</v>
      </c>
      <c r="AA973" s="77">
        <v>1997.7588418770499</v>
      </c>
      <c r="AB973" s="77">
        <v>3.5395884467673699</v>
      </c>
      <c r="AC973" s="77">
        <v>3439.7588418770501</v>
      </c>
      <c r="AE973" s="87" t="str">
        <f t="shared" si="263"/>
        <v>International</v>
      </c>
      <c r="AF973" s="82" t="str">
        <f t="shared" si="264"/>
        <v>non-student</v>
      </c>
      <c r="AI973" s="82">
        <f>'GDP per Capita'!N973</f>
        <v>41314.410000000003</v>
      </c>
      <c r="AJ973" s="82">
        <f t="shared" si="265"/>
        <v>41314.410000000003</v>
      </c>
      <c r="AK973" s="82">
        <f t="shared" si="266"/>
        <v>41314.410000000003</v>
      </c>
      <c r="AL973" s="88">
        <f t="shared" si="267"/>
        <v>8.3258089414251585E-2</v>
      </c>
    </row>
    <row r="974" spans="1:38">
      <c r="A974" s="77" t="s">
        <v>369</v>
      </c>
      <c r="B974" s="77">
        <v>1076</v>
      </c>
      <c r="C974" s="77">
        <v>31.997366199999998</v>
      </c>
      <c r="D974" s="77">
        <v>-102.07794819999999</v>
      </c>
      <c r="E974" s="77" t="s">
        <v>42</v>
      </c>
      <c r="F974" s="77">
        <v>585</v>
      </c>
      <c r="H974" s="77" t="s">
        <v>64</v>
      </c>
      <c r="I974" s="77">
        <v>2019</v>
      </c>
      <c r="J974" s="77">
        <v>585</v>
      </c>
      <c r="K974" s="77" t="s">
        <v>29</v>
      </c>
      <c r="L974" s="77" t="s">
        <v>29</v>
      </c>
      <c r="N974" s="77">
        <v>0</v>
      </c>
      <c r="O974" s="77">
        <v>0</v>
      </c>
      <c r="P974" s="77" t="s">
        <v>55</v>
      </c>
      <c r="Q974" s="77">
        <v>40.441694099999999</v>
      </c>
      <c r="R974" s="77">
        <v>-79.990086099999999</v>
      </c>
      <c r="S974" s="77">
        <v>4369.0283188425901</v>
      </c>
      <c r="T974" s="77">
        <v>0.78087070816427295</v>
      </c>
      <c r="U974" s="77">
        <v>181</v>
      </c>
      <c r="V974" s="77">
        <v>676</v>
      </c>
      <c r="W974" s="77">
        <v>0.14546000000000001</v>
      </c>
      <c r="X974" s="77">
        <v>0</v>
      </c>
      <c r="Y974" s="77">
        <v>0</v>
      </c>
      <c r="Z974" s="77">
        <v>0</v>
      </c>
      <c r="AA974" s="77">
        <v>524.28339826111096</v>
      </c>
      <c r="AB974" s="77">
        <v>0.92633070816427299</v>
      </c>
      <c r="AC974" s="77">
        <v>1966.2833982611101</v>
      </c>
      <c r="AE974" s="87" t="str">
        <f t="shared" si="263"/>
        <v>Domestic</v>
      </c>
      <c r="AF974" s="82" t="str">
        <f t="shared" si="264"/>
        <v>non-student</v>
      </c>
      <c r="AI974" s="82">
        <f>'GDP per Capita'!N974</f>
        <v>63809.64</v>
      </c>
      <c r="AJ974" s="82">
        <f t="shared" si="265"/>
        <v>63809.64</v>
      </c>
      <c r="AK974" s="82">
        <f t="shared" si="266"/>
        <v>63809.64</v>
      </c>
      <c r="AL974" s="88">
        <f t="shared" si="267"/>
        <v>3.0814832966634981E-2</v>
      </c>
    </row>
    <row r="975" spans="1:38">
      <c r="A975" s="77" t="s">
        <v>370</v>
      </c>
      <c r="B975" s="77">
        <v>1077</v>
      </c>
      <c r="C975" s="77">
        <v>51.380926350000003</v>
      </c>
      <c r="D975" s="77">
        <v>-2.3741897151296598</v>
      </c>
      <c r="E975" s="77" t="s">
        <v>37</v>
      </c>
      <c r="F975" s="77">
        <v>585</v>
      </c>
      <c r="H975" s="77" t="s">
        <v>64</v>
      </c>
      <c r="I975" s="77">
        <v>2019</v>
      </c>
      <c r="J975" s="77">
        <v>585</v>
      </c>
      <c r="K975" s="77" t="s">
        <v>416</v>
      </c>
      <c r="L975" s="77" t="s">
        <v>31</v>
      </c>
      <c r="N975" s="77">
        <v>0</v>
      </c>
      <c r="O975" s="77">
        <v>0</v>
      </c>
      <c r="P975" s="77" t="s">
        <v>55</v>
      </c>
      <c r="Q975" s="77">
        <v>40.441694099999999</v>
      </c>
      <c r="R975" s="77">
        <v>-79.990086099999999</v>
      </c>
      <c r="S975" s="77">
        <v>11676.626430866299</v>
      </c>
      <c r="T975" s="77">
        <v>1.81539362046061</v>
      </c>
      <c r="U975" s="77">
        <v>181</v>
      </c>
      <c r="V975" s="77">
        <v>676</v>
      </c>
      <c r="W975" s="77">
        <v>0.14546000000000001</v>
      </c>
      <c r="X975" s="77">
        <v>0</v>
      </c>
      <c r="Y975" s="77">
        <v>0</v>
      </c>
      <c r="Z975" s="77">
        <v>0</v>
      </c>
      <c r="AA975" s="77">
        <v>1226.04577524097</v>
      </c>
      <c r="AB975" s="77">
        <v>1.96085362046061</v>
      </c>
      <c r="AC975" s="77">
        <v>2668.0457752409702</v>
      </c>
      <c r="AE975" s="87" t="str">
        <f t="shared" si="263"/>
        <v>International</v>
      </c>
      <c r="AF975" s="82" t="str">
        <f t="shared" si="264"/>
        <v>non-student</v>
      </c>
      <c r="AI975" s="82">
        <f>'GDP per Capita'!N975</f>
        <v>40800.480000000003</v>
      </c>
      <c r="AJ975" s="82">
        <f t="shared" si="265"/>
        <v>40800.480000000003</v>
      </c>
      <c r="AK975" s="82">
        <f t="shared" si="266"/>
        <v>40800.480000000003</v>
      </c>
      <c r="AL975" s="88">
        <f t="shared" si="267"/>
        <v>6.5392509481284777E-2</v>
      </c>
    </row>
    <row r="976" spans="1:38">
      <c r="A976" s="77" t="s">
        <v>358</v>
      </c>
      <c r="B976" s="77">
        <v>1078</v>
      </c>
      <c r="C976" s="77">
        <v>41.875561599999997</v>
      </c>
      <c r="D976" s="77">
        <v>-87.6244212</v>
      </c>
      <c r="E976" s="77" t="s">
        <v>43</v>
      </c>
      <c r="F976" s="77">
        <v>295</v>
      </c>
      <c r="H976" s="77" t="s">
        <v>65</v>
      </c>
      <c r="I976" s="77">
        <v>2019</v>
      </c>
      <c r="J976" s="77">
        <v>295</v>
      </c>
      <c r="K976" s="77" t="s">
        <v>29</v>
      </c>
      <c r="L976" s="77" t="s">
        <v>29</v>
      </c>
      <c r="N976" s="77">
        <v>0</v>
      </c>
      <c r="O976" s="77">
        <v>0</v>
      </c>
      <c r="P976" s="77" t="s">
        <v>55</v>
      </c>
      <c r="Q976" s="77">
        <v>40.441694099999999</v>
      </c>
      <c r="R976" s="77">
        <v>-79.990086099999999</v>
      </c>
      <c r="S976" s="77">
        <v>1316.9275121160599</v>
      </c>
      <c r="T976" s="77">
        <v>0.33552509849182899</v>
      </c>
      <c r="U976" s="77">
        <v>181</v>
      </c>
      <c r="V976" s="77">
        <v>676</v>
      </c>
      <c r="W976" s="77">
        <v>0.14546000000000001</v>
      </c>
      <c r="X976" s="77">
        <v>0</v>
      </c>
      <c r="Y976" s="77">
        <v>0</v>
      </c>
      <c r="Z976" s="77">
        <v>0</v>
      </c>
      <c r="AA976" s="77">
        <v>252.850082326284</v>
      </c>
      <c r="AB976" s="77">
        <v>0.48098509849182902</v>
      </c>
      <c r="AC976" s="77">
        <v>1404.85008232628</v>
      </c>
      <c r="AE976" s="87" t="str">
        <f t="shared" si="263"/>
        <v>Domestic</v>
      </c>
      <c r="AF976" s="82" t="str">
        <f t="shared" si="264"/>
        <v>non-student</v>
      </c>
      <c r="AI976" s="82">
        <f>'GDP per Capita'!N976</f>
        <v>63809.64</v>
      </c>
      <c r="AJ976" s="82">
        <f t="shared" si="265"/>
        <v>63809.64</v>
      </c>
      <c r="AK976" s="82">
        <f t="shared" si="266"/>
        <v>63809.64</v>
      </c>
      <c r="AL976" s="88">
        <f t="shared" si="267"/>
        <v>2.2016267171014913E-2</v>
      </c>
    </row>
    <row r="977" spans="1:38">
      <c r="A977" s="77" t="s">
        <v>142</v>
      </c>
      <c r="B977" s="77">
        <v>1079</v>
      </c>
      <c r="C977" s="77">
        <v>40.441694099999999</v>
      </c>
      <c r="D977" s="77">
        <v>-79.9900860999999</v>
      </c>
      <c r="E977" s="77" t="s">
        <v>37</v>
      </c>
      <c r="F977" s="77">
        <v>0</v>
      </c>
      <c r="H977" s="77" t="s">
        <v>63</v>
      </c>
      <c r="I977" s="77">
        <v>2019</v>
      </c>
      <c r="J977" s="77">
        <v>0</v>
      </c>
      <c r="K977" s="77" t="s">
        <v>29</v>
      </c>
      <c r="L977" s="77" t="s">
        <v>29</v>
      </c>
      <c r="N977" s="77">
        <v>0</v>
      </c>
      <c r="O977" s="77">
        <v>1</v>
      </c>
      <c r="P977" s="77" t="s">
        <v>55</v>
      </c>
      <c r="Q977" s="77">
        <v>40.441694099999999</v>
      </c>
      <c r="R977" s="77">
        <v>-79.990086099999999</v>
      </c>
      <c r="S977" s="77">
        <v>4.3065651728936996E-12</v>
      </c>
      <c r="T977" s="77">
        <v>0</v>
      </c>
      <c r="U977" s="77">
        <v>0</v>
      </c>
      <c r="V977" s="77">
        <v>0</v>
      </c>
      <c r="W977" s="77">
        <v>0</v>
      </c>
      <c r="X977" s="77">
        <v>0</v>
      </c>
      <c r="Y977" s="77">
        <v>0</v>
      </c>
      <c r="Z977" s="77">
        <v>0</v>
      </c>
      <c r="AA977" s="77">
        <v>0</v>
      </c>
      <c r="AB977" s="77">
        <v>0</v>
      </c>
      <c r="AC977" s="77">
        <v>0</v>
      </c>
      <c r="AE977" s="87" t="str">
        <f t="shared" si="263"/>
        <v>Domestic</v>
      </c>
      <c r="AF977" s="82" t="str">
        <f t="shared" si="264"/>
        <v>non-student</v>
      </c>
      <c r="AI977" s="82">
        <f>'GDP per Capita'!N977</f>
        <v>63809.64</v>
      </c>
      <c r="AJ977" s="82">
        <f t="shared" si="265"/>
        <v>63809.64</v>
      </c>
      <c r="AK977" s="82">
        <f t="shared" si="266"/>
        <v>63809.64</v>
      </c>
      <c r="AL977" s="88">
        <f t="shared" si="267"/>
        <v>0</v>
      </c>
    </row>
    <row r="978" spans="1:38">
      <c r="A978" s="77" t="s">
        <v>137</v>
      </c>
      <c r="B978" s="77">
        <v>1080</v>
      </c>
      <c r="C978" s="77">
        <v>40.7127281</v>
      </c>
      <c r="D978" s="77">
        <v>-74.006015199999993</v>
      </c>
      <c r="E978" s="77" t="s">
        <v>38</v>
      </c>
      <c r="F978" s="77">
        <v>295</v>
      </c>
      <c r="H978" s="77" t="s">
        <v>65</v>
      </c>
      <c r="I978" s="77">
        <v>2019</v>
      </c>
      <c r="J978" s="77">
        <v>295</v>
      </c>
      <c r="K978" s="77" t="s">
        <v>29</v>
      </c>
      <c r="L978" s="77" t="s">
        <v>29</v>
      </c>
      <c r="N978" s="77">
        <v>0</v>
      </c>
      <c r="O978" s="77">
        <v>0</v>
      </c>
      <c r="P978" s="77" t="s">
        <v>55</v>
      </c>
      <c r="Q978" s="77">
        <v>40.441694099999999</v>
      </c>
      <c r="R978" s="77">
        <v>-79.990086099999999</v>
      </c>
      <c r="S978" s="77">
        <v>1012.37994987894</v>
      </c>
      <c r="T978" s="77">
        <v>0.29531118404427897</v>
      </c>
      <c r="U978" s="77">
        <v>181</v>
      </c>
      <c r="V978" s="77">
        <v>338</v>
      </c>
      <c r="W978" s="77">
        <v>7.2730000000000003E-2</v>
      </c>
      <c r="X978" s="77">
        <v>0</v>
      </c>
      <c r="Y978" s="77">
        <v>0</v>
      </c>
      <c r="Z978" s="77">
        <v>0</v>
      </c>
      <c r="AA978" s="77">
        <v>194.37695037675701</v>
      </c>
      <c r="AB978" s="77">
        <v>0.36804118404427899</v>
      </c>
      <c r="AC978" s="77">
        <v>1008.37695037675</v>
      </c>
      <c r="AE978" s="87" t="str">
        <f t="shared" si="263"/>
        <v>Domestic</v>
      </c>
      <c r="AF978" s="82" t="str">
        <f t="shared" si="264"/>
        <v>student</v>
      </c>
      <c r="AI978" s="82">
        <f>'GDP per Capita'!N978</f>
        <v>63809.64</v>
      </c>
      <c r="AJ978" s="82">
        <f t="shared" si="265"/>
        <v>63809.64</v>
      </c>
      <c r="AK978" s="82">
        <f t="shared" si="266"/>
        <v>63809.64</v>
      </c>
      <c r="AL978" s="88">
        <f t="shared" si="267"/>
        <v>1.5802893581232397E-2</v>
      </c>
    </row>
    <row r="979" spans="1:38">
      <c r="A979" s="77" t="s">
        <v>254</v>
      </c>
      <c r="B979" s="77">
        <v>1081</v>
      </c>
      <c r="C979" s="77">
        <v>41.805813700000002</v>
      </c>
      <c r="D979" s="77">
        <v>-72.254236010227999</v>
      </c>
      <c r="E979" s="77" t="s">
        <v>37</v>
      </c>
      <c r="F979" s="77">
        <v>525</v>
      </c>
      <c r="H979" s="77" t="s">
        <v>66</v>
      </c>
      <c r="I979" s="77">
        <v>2019</v>
      </c>
      <c r="J979" s="77">
        <v>525</v>
      </c>
      <c r="K979" s="77" t="s">
        <v>29</v>
      </c>
      <c r="L979" s="77" t="s">
        <v>29</v>
      </c>
      <c r="N979" s="77">
        <v>0</v>
      </c>
      <c r="O979" s="77">
        <v>0</v>
      </c>
      <c r="P979" s="77" t="s">
        <v>55</v>
      </c>
      <c r="Q979" s="77">
        <v>40.441694099999999</v>
      </c>
      <c r="R979" s="77">
        <v>-79.990086099999999</v>
      </c>
      <c r="S979" s="77">
        <v>1330.4651272031001</v>
      </c>
      <c r="T979" s="77">
        <v>0.33731266983515301</v>
      </c>
      <c r="U979" s="77">
        <v>181</v>
      </c>
      <c r="V979" s="77">
        <v>676</v>
      </c>
      <c r="W979" s="77">
        <v>0.14546000000000001</v>
      </c>
      <c r="X979" s="77">
        <v>0</v>
      </c>
      <c r="Y979" s="77">
        <v>0</v>
      </c>
      <c r="Z979" s="77">
        <v>0</v>
      </c>
      <c r="AA979" s="77">
        <v>255.44930442299699</v>
      </c>
      <c r="AB979" s="77">
        <v>0.48277266983515299</v>
      </c>
      <c r="AC979" s="77">
        <v>1637.4493044229901</v>
      </c>
      <c r="AE979" s="87" t="str">
        <f t="shared" si="263"/>
        <v>Domestic</v>
      </c>
      <c r="AF979" s="82" t="str">
        <f t="shared" si="264"/>
        <v>non-student</v>
      </c>
      <c r="AI979" s="82">
        <f>'GDP per Capita'!N979</f>
        <v>63809.64</v>
      </c>
      <c r="AJ979" s="82">
        <f t="shared" si="265"/>
        <v>63809.64</v>
      </c>
      <c r="AK979" s="82">
        <f t="shared" si="266"/>
        <v>63809.64</v>
      </c>
      <c r="AL979" s="88">
        <f t="shared" si="267"/>
        <v>2.5661472223052661E-2</v>
      </c>
    </row>
    <row r="980" spans="1:38">
      <c r="A980" s="77" t="s">
        <v>106</v>
      </c>
      <c r="B980" s="77">
        <v>1082</v>
      </c>
      <c r="C980" s="77">
        <v>34.053690899999999</v>
      </c>
      <c r="D980" s="77">
        <v>-118.2427666</v>
      </c>
      <c r="E980" s="77" t="s">
        <v>38</v>
      </c>
      <c r="F980" s="77">
        <v>295</v>
      </c>
      <c r="H980" s="77" t="s">
        <v>65</v>
      </c>
      <c r="I980" s="77">
        <v>2019</v>
      </c>
      <c r="J980" s="77">
        <v>295</v>
      </c>
      <c r="K980" s="77" t="s">
        <v>29</v>
      </c>
      <c r="L980" s="77" t="s">
        <v>29</v>
      </c>
      <c r="N980" s="77">
        <v>0</v>
      </c>
      <c r="O980" s="77">
        <v>0</v>
      </c>
      <c r="P980" s="77" t="s">
        <v>55</v>
      </c>
      <c r="Q980" s="77">
        <v>40.441694099999999</v>
      </c>
      <c r="R980" s="77">
        <v>-79.990086099999999</v>
      </c>
      <c r="S980" s="77">
        <v>6863.4431563278204</v>
      </c>
      <c r="T980" s="77">
        <v>1.1307405863679401</v>
      </c>
      <c r="U980" s="77">
        <v>181</v>
      </c>
      <c r="V980" s="77">
        <v>338</v>
      </c>
      <c r="W980" s="77">
        <v>7.2730000000000003E-2</v>
      </c>
      <c r="X980" s="77">
        <v>0</v>
      </c>
      <c r="Y980" s="77">
        <v>0</v>
      </c>
      <c r="Z980" s="77">
        <v>0</v>
      </c>
      <c r="AA980" s="77">
        <v>823.61317875933798</v>
      </c>
      <c r="AB980" s="77">
        <v>1.20347058636794</v>
      </c>
      <c r="AC980" s="77">
        <v>1637.6131787593299</v>
      </c>
      <c r="AE980" s="87" t="str">
        <f t="shared" si="263"/>
        <v>Domestic</v>
      </c>
      <c r="AF980" s="82" t="str">
        <f t="shared" si="264"/>
        <v>student</v>
      </c>
      <c r="AI980" s="82">
        <f>'GDP per Capita'!N980</f>
        <v>63809.64</v>
      </c>
      <c r="AJ980" s="82">
        <f t="shared" si="265"/>
        <v>63809.64</v>
      </c>
      <c r="AK980" s="82">
        <f t="shared" si="266"/>
        <v>63809.64</v>
      </c>
      <c r="AL980" s="88">
        <f t="shared" si="267"/>
        <v>2.5664040398274145E-2</v>
      </c>
    </row>
    <row r="981" spans="1:38">
      <c r="A981" s="77" t="s">
        <v>150</v>
      </c>
      <c r="B981" s="77">
        <v>1083</v>
      </c>
      <c r="C981" s="77">
        <v>43.157284999999902</v>
      </c>
      <c r="D981" s="77">
        <v>-77.615213999999995</v>
      </c>
      <c r="E981" s="77" t="s">
        <v>37</v>
      </c>
      <c r="F981" s="77">
        <v>525</v>
      </c>
      <c r="H981" s="77" t="s">
        <v>66</v>
      </c>
      <c r="I981" s="77">
        <v>2019</v>
      </c>
      <c r="J981" s="77">
        <v>525</v>
      </c>
      <c r="K981" s="77" t="s">
        <v>29</v>
      </c>
      <c r="L981" s="77" t="s">
        <v>29</v>
      </c>
      <c r="N981" s="77">
        <v>0</v>
      </c>
      <c r="O981" s="77">
        <v>0</v>
      </c>
      <c r="P981" s="77" t="s">
        <v>55</v>
      </c>
      <c r="Q981" s="77">
        <v>40.441694099999999</v>
      </c>
      <c r="R981" s="77">
        <v>-79.990086099999999</v>
      </c>
      <c r="S981" s="77">
        <v>720.85440702625795</v>
      </c>
      <c r="T981" s="77">
        <v>0.25681675922131703</v>
      </c>
      <c r="U981" s="77">
        <v>181</v>
      </c>
      <c r="V981" s="77">
        <v>676</v>
      </c>
      <c r="W981" s="77">
        <v>0.14546000000000001</v>
      </c>
      <c r="X981" s="77">
        <v>0</v>
      </c>
      <c r="Y981" s="77">
        <v>0</v>
      </c>
      <c r="Z981" s="77">
        <v>0</v>
      </c>
      <c r="AA981" s="77">
        <v>138.40404614904099</v>
      </c>
      <c r="AB981" s="77">
        <v>0.402276759221317</v>
      </c>
      <c r="AC981" s="77">
        <v>1520.4040461490399</v>
      </c>
      <c r="AE981" s="87" t="str">
        <f t="shared" si="263"/>
        <v>Domestic</v>
      </c>
      <c r="AF981" s="82" t="str">
        <f t="shared" si="264"/>
        <v>non-student</v>
      </c>
      <c r="AI981" s="82">
        <f>'GDP per Capita'!N981</f>
        <v>63809.64</v>
      </c>
      <c r="AJ981" s="82">
        <f t="shared" si="265"/>
        <v>63809.64</v>
      </c>
      <c r="AK981" s="82">
        <f t="shared" si="266"/>
        <v>63809.64</v>
      </c>
      <c r="AL981" s="88">
        <f t="shared" si="267"/>
        <v>2.3827184202089839E-2</v>
      </c>
    </row>
    <row r="982" spans="1:38">
      <c r="A982" s="77" t="s">
        <v>127</v>
      </c>
      <c r="B982" s="77">
        <v>1084</v>
      </c>
      <c r="C982" s="77">
        <v>40.014985600000003</v>
      </c>
      <c r="D982" s="77">
        <v>-105.27054560000001</v>
      </c>
      <c r="E982" s="77" t="s">
        <v>38</v>
      </c>
      <c r="F982" s="77">
        <v>275</v>
      </c>
      <c r="H982" s="77" t="s">
        <v>61</v>
      </c>
      <c r="I982" s="77">
        <v>2019</v>
      </c>
      <c r="J982" s="77">
        <v>275</v>
      </c>
      <c r="K982" s="77" t="s">
        <v>29</v>
      </c>
      <c r="L982" s="77" t="s">
        <v>29</v>
      </c>
      <c r="N982" s="77">
        <v>0</v>
      </c>
      <c r="O982" s="77">
        <v>0</v>
      </c>
      <c r="P982" s="77" t="s">
        <v>55</v>
      </c>
      <c r="Q982" s="77">
        <v>40.441694099999999</v>
      </c>
      <c r="R982" s="77">
        <v>-79.990086099999999</v>
      </c>
      <c r="S982" s="77">
        <v>4278.7089241067297</v>
      </c>
      <c r="T982" s="77">
        <v>0.76649209920527595</v>
      </c>
      <c r="U982" s="77">
        <v>181</v>
      </c>
      <c r="V982" s="77">
        <v>338</v>
      </c>
      <c r="W982" s="77">
        <v>7.2730000000000003E-2</v>
      </c>
      <c r="X982" s="77">
        <v>0</v>
      </c>
      <c r="Y982" s="77">
        <v>0</v>
      </c>
      <c r="Z982" s="77">
        <v>0</v>
      </c>
      <c r="AA982" s="77">
        <v>513.44507089280796</v>
      </c>
      <c r="AB982" s="77">
        <v>0.83922209920527602</v>
      </c>
      <c r="AC982" s="77">
        <v>1307.4450708928</v>
      </c>
      <c r="AE982" s="87" t="str">
        <f t="shared" si="263"/>
        <v>Domestic</v>
      </c>
      <c r="AF982" s="82" t="str">
        <f t="shared" si="264"/>
        <v>student</v>
      </c>
      <c r="AI982" s="82">
        <f>'GDP per Capita'!N982</f>
        <v>63809.64</v>
      </c>
      <c r="AJ982" s="82">
        <f t="shared" si="265"/>
        <v>63809.64</v>
      </c>
      <c r="AK982" s="82">
        <f t="shared" si="266"/>
        <v>63809.64</v>
      </c>
      <c r="AL982" s="88">
        <f t="shared" si="267"/>
        <v>2.0489773502762279E-2</v>
      </c>
    </row>
    <row r="983" spans="1:38">
      <c r="A983" s="77" t="s">
        <v>106</v>
      </c>
      <c r="B983" s="77">
        <v>1085</v>
      </c>
      <c r="C983" s="77">
        <v>34.053690899999999</v>
      </c>
      <c r="D983" s="77">
        <v>-118.2427666</v>
      </c>
      <c r="E983" s="77" t="s">
        <v>44</v>
      </c>
      <c r="F983" s="77">
        <v>295</v>
      </c>
      <c r="H983" s="77" t="s">
        <v>65</v>
      </c>
      <c r="I983" s="77">
        <v>2019</v>
      </c>
      <c r="J983" s="77">
        <v>295</v>
      </c>
      <c r="K983" s="77" t="s">
        <v>29</v>
      </c>
      <c r="L983" s="77" t="s">
        <v>29</v>
      </c>
      <c r="N983" s="77">
        <v>0</v>
      </c>
      <c r="O983" s="77">
        <v>0</v>
      </c>
      <c r="P983" s="77" t="s">
        <v>55</v>
      </c>
      <c r="Q983" s="77">
        <v>40.441694099999999</v>
      </c>
      <c r="R983" s="77">
        <v>-79.990086099999999</v>
      </c>
      <c r="S983" s="77">
        <v>6863.4431563278204</v>
      </c>
      <c r="T983" s="77">
        <v>1.1307405863679401</v>
      </c>
      <c r="U983" s="77">
        <v>181</v>
      </c>
      <c r="V983" s="77">
        <v>676</v>
      </c>
      <c r="W983" s="77">
        <v>0.14546000000000001</v>
      </c>
      <c r="X983" s="77">
        <v>0</v>
      </c>
      <c r="Y983" s="77">
        <v>0</v>
      </c>
      <c r="Z983" s="77">
        <v>0</v>
      </c>
      <c r="AA983" s="77">
        <v>823.61317875933798</v>
      </c>
      <c r="AB983" s="77">
        <v>1.27620058636794</v>
      </c>
      <c r="AC983" s="77">
        <v>1975.6131787593299</v>
      </c>
      <c r="AE983" s="87" t="str">
        <f t="shared" si="263"/>
        <v>Domestic</v>
      </c>
      <c r="AF983" s="82" t="str">
        <f t="shared" si="264"/>
        <v>student</v>
      </c>
      <c r="AI983" s="82">
        <f>'GDP per Capita'!N983</f>
        <v>63809.64</v>
      </c>
      <c r="AJ983" s="82">
        <f t="shared" si="265"/>
        <v>63809.64</v>
      </c>
      <c r="AK983" s="82">
        <f t="shared" si="266"/>
        <v>63809.64</v>
      </c>
      <c r="AL983" s="88">
        <f t="shared" si="267"/>
        <v>3.0961045678354084E-2</v>
      </c>
    </row>
    <row r="984" spans="1:38">
      <c r="A984" s="77" t="s">
        <v>134</v>
      </c>
      <c r="B984" s="77">
        <v>1086</v>
      </c>
      <c r="C984" s="77">
        <v>35.913154200000001</v>
      </c>
      <c r="D984" s="77">
        <v>-79.055779999999999</v>
      </c>
      <c r="E984" s="77" t="s">
        <v>42</v>
      </c>
      <c r="F984" s="77">
        <v>585</v>
      </c>
      <c r="H984" s="77" t="s">
        <v>64</v>
      </c>
      <c r="I984" s="77">
        <v>2019</v>
      </c>
      <c r="J984" s="77">
        <v>585</v>
      </c>
      <c r="K984" s="77" t="s">
        <v>29</v>
      </c>
      <c r="L984" s="77" t="s">
        <v>29</v>
      </c>
      <c r="N984" s="77">
        <v>0</v>
      </c>
      <c r="O984" s="77">
        <v>0</v>
      </c>
      <c r="P984" s="77" t="s">
        <v>55</v>
      </c>
      <c r="Q984" s="77">
        <v>40.441694099999999</v>
      </c>
      <c r="R984" s="77">
        <v>-79.990086099999999</v>
      </c>
      <c r="S984" s="77">
        <v>1020.24252794959</v>
      </c>
      <c r="T984" s="77">
        <v>0.29634939639951102</v>
      </c>
      <c r="U984" s="77">
        <v>181</v>
      </c>
      <c r="V984" s="77">
        <v>676</v>
      </c>
      <c r="W984" s="77">
        <v>0.14546000000000001</v>
      </c>
      <c r="X984" s="77">
        <v>0</v>
      </c>
      <c r="Y984" s="77">
        <v>0</v>
      </c>
      <c r="Z984" s="77">
        <v>0</v>
      </c>
      <c r="AA984" s="77">
        <v>195.88656536632101</v>
      </c>
      <c r="AB984" s="77">
        <v>0.441809396399511</v>
      </c>
      <c r="AC984" s="77">
        <v>1637.8865653663199</v>
      </c>
      <c r="AE984" s="87" t="str">
        <f t="shared" si="263"/>
        <v>Domestic</v>
      </c>
      <c r="AF984" s="82" t="str">
        <f t="shared" si="264"/>
        <v>non-student</v>
      </c>
      <c r="AI984" s="82">
        <f>'GDP per Capita'!N984</f>
        <v>63809.64</v>
      </c>
      <c r="AJ984" s="82">
        <f t="shared" si="265"/>
        <v>63809.64</v>
      </c>
      <c r="AK984" s="82">
        <f t="shared" si="266"/>
        <v>63809.64</v>
      </c>
      <c r="AL984" s="88">
        <f t="shared" si="267"/>
        <v>2.5668324807447903E-2</v>
      </c>
    </row>
    <row r="985" spans="1:38">
      <c r="A985" s="77" t="s">
        <v>29</v>
      </c>
      <c r="B985" s="77">
        <v>1087</v>
      </c>
      <c r="C985" s="77">
        <v>39.783730400000003</v>
      </c>
      <c r="D985" s="77">
        <v>-100.4458825</v>
      </c>
      <c r="E985" s="77" t="s">
        <v>42</v>
      </c>
      <c r="F985" s="77">
        <v>0</v>
      </c>
      <c r="H985" s="77" t="s">
        <v>63</v>
      </c>
      <c r="I985" s="77">
        <v>2019</v>
      </c>
      <c r="J985" s="77">
        <v>0</v>
      </c>
      <c r="K985" s="77" t="s">
        <v>29</v>
      </c>
      <c r="L985" s="77" t="s">
        <v>29</v>
      </c>
      <c r="N985" s="77">
        <v>0</v>
      </c>
      <c r="O985" s="77">
        <v>0</v>
      </c>
      <c r="P985" s="77" t="s">
        <v>55</v>
      </c>
      <c r="Q985" s="77">
        <v>40.441694099999999</v>
      </c>
      <c r="R985" s="77">
        <v>-79.990086099999999</v>
      </c>
      <c r="S985" s="77">
        <v>3474.4057432103</v>
      </c>
      <c r="T985" s="77">
        <v>0.63844915830196203</v>
      </c>
      <c r="U985" s="77">
        <v>181</v>
      </c>
      <c r="V985" s="77">
        <v>676</v>
      </c>
      <c r="W985" s="77">
        <v>0.14546000000000001</v>
      </c>
      <c r="X985" s="77">
        <v>0</v>
      </c>
      <c r="Y985" s="77">
        <v>0</v>
      </c>
      <c r="Z985" s="77">
        <v>0</v>
      </c>
      <c r="AA985" s="77">
        <v>667.08590269637796</v>
      </c>
      <c r="AB985" s="77">
        <v>0.78390915830196195</v>
      </c>
      <c r="AC985" s="77">
        <v>1524.0859026963701</v>
      </c>
      <c r="AE985" s="87" t="str">
        <f t="shared" si="263"/>
        <v>Domestic</v>
      </c>
      <c r="AF985" s="82" t="str">
        <f t="shared" si="264"/>
        <v>non-student</v>
      </c>
      <c r="AI985" s="82">
        <f>'GDP per Capita'!N985</f>
        <v>63809.64</v>
      </c>
      <c r="AJ985" s="82">
        <f t="shared" si="265"/>
        <v>63809.64</v>
      </c>
      <c r="AK985" s="82">
        <f t="shared" si="266"/>
        <v>63809.64</v>
      </c>
      <c r="AL985" s="88">
        <f t="shared" si="267"/>
        <v>2.388488483395879E-2</v>
      </c>
    </row>
    <row r="986" spans="1:38">
      <c r="A986" s="77" t="s">
        <v>105</v>
      </c>
      <c r="B986" s="77">
        <v>1088</v>
      </c>
      <c r="C986" s="77">
        <v>30.271128600000001</v>
      </c>
      <c r="D986" s="77">
        <v>-97.743699500000005</v>
      </c>
      <c r="E986" s="77" t="s">
        <v>38</v>
      </c>
      <c r="F986" s="77">
        <v>565</v>
      </c>
      <c r="H986" s="77" t="s">
        <v>65</v>
      </c>
      <c r="I986" s="77">
        <v>2019</v>
      </c>
      <c r="J986" s="77">
        <v>565</v>
      </c>
      <c r="K986" s="77" t="s">
        <v>29</v>
      </c>
      <c r="L986" s="77" t="s">
        <v>29</v>
      </c>
      <c r="N986" s="77">
        <v>0</v>
      </c>
      <c r="O986" s="77">
        <v>0</v>
      </c>
      <c r="P986" s="77" t="s">
        <v>55</v>
      </c>
      <c r="Q986" s="77">
        <v>40.441694099999999</v>
      </c>
      <c r="R986" s="77">
        <v>-79.990086099999999</v>
      </c>
      <c r="S986" s="77">
        <v>3922.7742710222401</v>
      </c>
      <c r="T986" s="77">
        <v>0.70982824304652803</v>
      </c>
      <c r="U986" s="77">
        <v>181</v>
      </c>
      <c r="V986" s="77">
        <v>338</v>
      </c>
      <c r="W986" s="77">
        <v>7.2730000000000003E-2</v>
      </c>
      <c r="X986" s="77">
        <v>0</v>
      </c>
      <c r="Y986" s="77">
        <v>0</v>
      </c>
      <c r="Z986" s="77">
        <v>0</v>
      </c>
      <c r="AA986" s="77">
        <v>753.17266003627003</v>
      </c>
      <c r="AB986" s="77">
        <v>0.78255824304652799</v>
      </c>
      <c r="AC986" s="77">
        <v>1837.1726600362699</v>
      </c>
      <c r="AE986" s="87" t="str">
        <f t="shared" si="263"/>
        <v>Domestic</v>
      </c>
      <c r="AF986" s="82" t="str">
        <f t="shared" si="264"/>
        <v>student</v>
      </c>
      <c r="AI986" s="82">
        <f>'GDP per Capita'!N986</f>
        <v>63809.64</v>
      </c>
      <c r="AJ986" s="82">
        <f t="shared" si="265"/>
        <v>63809.64</v>
      </c>
      <c r="AK986" s="82">
        <f t="shared" si="266"/>
        <v>63809.64</v>
      </c>
      <c r="AL986" s="88">
        <f t="shared" si="267"/>
        <v>2.8791459410149781E-2</v>
      </c>
    </row>
    <row r="987" spans="1:38">
      <c r="A987" s="77" t="s">
        <v>119</v>
      </c>
      <c r="B987" s="77">
        <v>1089</v>
      </c>
      <c r="C987" s="77">
        <v>51.507321900000001</v>
      </c>
      <c r="D987" s="77">
        <v>-0.12764739999999999</v>
      </c>
      <c r="E987" s="77" t="s">
        <v>38</v>
      </c>
      <c r="F987" s="77">
        <v>295</v>
      </c>
      <c r="H987" s="77" t="s">
        <v>65</v>
      </c>
      <c r="I987" s="77">
        <v>2019</v>
      </c>
      <c r="J987" s="77">
        <v>295</v>
      </c>
      <c r="K987" s="77" t="s">
        <v>416</v>
      </c>
      <c r="L987" s="77" t="s">
        <v>31</v>
      </c>
      <c r="N987" s="77">
        <v>0</v>
      </c>
      <c r="O987" s="77">
        <v>0</v>
      </c>
      <c r="P987" s="77" t="s">
        <v>55</v>
      </c>
      <c r="Q987" s="77">
        <v>40.441694099999999</v>
      </c>
      <c r="R987" s="77">
        <v>-79.990086099999999</v>
      </c>
      <c r="S987" s="77">
        <v>11957.007661786</v>
      </c>
      <c r="T987" s="77">
        <v>1.85653495916134</v>
      </c>
      <c r="U987" s="77">
        <v>181</v>
      </c>
      <c r="V987" s="77">
        <v>338</v>
      </c>
      <c r="W987" s="77">
        <v>7.2730000000000003E-2</v>
      </c>
      <c r="X987" s="77">
        <v>0</v>
      </c>
      <c r="Y987" s="77">
        <v>0</v>
      </c>
      <c r="Z987" s="77">
        <v>0</v>
      </c>
      <c r="AA987" s="77">
        <v>1255.48580448754</v>
      </c>
      <c r="AB987" s="77">
        <v>1.92926495916134</v>
      </c>
      <c r="AC987" s="77">
        <v>2069.48580448754</v>
      </c>
      <c r="AE987" s="87" t="str">
        <f t="shared" si="263"/>
        <v>International</v>
      </c>
      <c r="AF987" s="82" t="str">
        <f t="shared" si="264"/>
        <v>student</v>
      </c>
      <c r="AI987" s="82">
        <f>'GDP per Capita'!N987</f>
        <v>40800.480000000003</v>
      </c>
      <c r="AJ987" s="82">
        <f t="shared" si="265"/>
        <v>40800.480000000003</v>
      </c>
      <c r="AK987" s="82">
        <f t="shared" si="266"/>
        <v>40800.480000000003</v>
      </c>
      <c r="AL987" s="88">
        <f t="shared" si="267"/>
        <v>5.072209455593512E-2</v>
      </c>
    </row>
    <row r="988" spans="1:38">
      <c r="A988" s="77" t="s">
        <v>371</v>
      </c>
      <c r="B988" s="77">
        <v>1090</v>
      </c>
      <c r="C988" s="77">
        <v>40.363402600000001</v>
      </c>
      <c r="D988" s="77">
        <v>-79.866437500000004</v>
      </c>
      <c r="E988" s="77" t="s">
        <v>41</v>
      </c>
      <c r="F988" s="77">
        <v>395</v>
      </c>
      <c r="H988" s="77" t="s">
        <v>65</v>
      </c>
      <c r="I988" s="77">
        <v>2019</v>
      </c>
      <c r="J988" s="77">
        <v>395</v>
      </c>
      <c r="K988" s="77" t="s">
        <v>29</v>
      </c>
      <c r="L988" s="77" t="s">
        <v>29</v>
      </c>
      <c r="N988" s="77">
        <v>0</v>
      </c>
      <c r="O988" s="77">
        <v>1</v>
      </c>
      <c r="P988" s="77" t="s">
        <v>55</v>
      </c>
      <c r="Q988" s="77">
        <v>40.441694099999999</v>
      </c>
      <c r="R988" s="77">
        <v>-79.990086099999999</v>
      </c>
      <c r="S988" s="77">
        <v>27.2331083502635</v>
      </c>
      <c r="T988" s="77">
        <v>0</v>
      </c>
      <c r="U988" s="77">
        <v>0</v>
      </c>
      <c r="V988" s="77">
        <v>0</v>
      </c>
      <c r="W988" s="77">
        <v>0</v>
      </c>
      <c r="X988" s="77">
        <v>0</v>
      </c>
      <c r="Y988" s="77">
        <v>0</v>
      </c>
      <c r="Z988" s="77">
        <v>0</v>
      </c>
      <c r="AA988" s="77">
        <v>0</v>
      </c>
      <c r="AB988" s="77">
        <v>0</v>
      </c>
      <c r="AC988" s="77">
        <v>395</v>
      </c>
      <c r="AE988" s="87" t="str">
        <f t="shared" si="263"/>
        <v>Domestic</v>
      </c>
      <c r="AF988" s="82" t="str">
        <f t="shared" si="264"/>
        <v>non-student</v>
      </c>
      <c r="AI988" s="82">
        <f>'GDP per Capita'!N988</f>
        <v>63809.64</v>
      </c>
      <c r="AJ988" s="82">
        <f t="shared" si="265"/>
        <v>63809.64</v>
      </c>
      <c r="AK988" s="82">
        <f t="shared" si="266"/>
        <v>63809.64</v>
      </c>
      <c r="AL988" s="88">
        <f t="shared" si="267"/>
        <v>6.1902872355963767E-3</v>
      </c>
    </row>
    <row r="989" spans="1:38">
      <c r="A989" s="77" t="s">
        <v>171</v>
      </c>
      <c r="B989" s="77">
        <v>1091</v>
      </c>
      <c r="C989" s="77">
        <v>37.8708393</v>
      </c>
      <c r="D989" s="77">
        <v>-122.272863899999</v>
      </c>
      <c r="E989" s="77" t="s">
        <v>41</v>
      </c>
      <c r="F989" s="77">
        <v>525</v>
      </c>
      <c r="H989" s="77" t="s">
        <v>66</v>
      </c>
      <c r="I989" s="77">
        <v>2019</v>
      </c>
      <c r="J989" s="77">
        <v>525</v>
      </c>
      <c r="K989" s="77" t="s">
        <v>29</v>
      </c>
      <c r="L989" s="77" t="s">
        <v>29</v>
      </c>
      <c r="N989" s="77">
        <v>0</v>
      </c>
      <c r="O989" s="77">
        <v>0</v>
      </c>
      <c r="P989" s="77" t="s">
        <v>55</v>
      </c>
      <c r="Q989" s="77">
        <v>40.441694099999999</v>
      </c>
      <c r="R989" s="77">
        <v>-79.990086099999999</v>
      </c>
      <c r="S989" s="77">
        <v>7244.3042753876798</v>
      </c>
      <c r="T989" s="77">
        <v>1.1834288467856799</v>
      </c>
      <c r="U989" s="77">
        <v>181</v>
      </c>
      <c r="V989" s="77">
        <v>676</v>
      </c>
      <c r="W989" s="77">
        <v>0.14546000000000001</v>
      </c>
      <c r="X989" s="77">
        <v>0</v>
      </c>
      <c r="Y989" s="77">
        <v>0</v>
      </c>
      <c r="Z989" s="77">
        <v>0</v>
      </c>
      <c r="AA989" s="77">
        <v>869.316513046522</v>
      </c>
      <c r="AB989" s="77">
        <v>1.3288888467856801</v>
      </c>
      <c r="AC989" s="77">
        <v>2251.31651304652</v>
      </c>
      <c r="AE989" s="87" t="str">
        <f t="shared" si="263"/>
        <v>Domestic</v>
      </c>
      <c r="AF989" s="82" t="str">
        <f t="shared" si="264"/>
        <v>non-student</v>
      </c>
      <c r="AI989" s="82">
        <f>'GDP per Capita'!N989</f>
        <v>63809.64</v>
      </c>
      <c r="AJ989" s="82">
        <f t="shared" si="265"/>
        <v>63809.64</v>
      </c>
      <c r="AK989" s="82">
        <f t="shared" si="266"/>
        <v>63809.64</v>
      </c>
      <c r="AL989" s="88">
        <f t="shared" si="267"/>
        <v>3.528176170632713E-2</v>
      </c>
    </row>
    <row r="990" spans="1:38">
      <c r="A990" s="77" t="s">
        <v>150</v>
      </c>
      <c r="B990" s="77">
        <v>1092</v>
      </c>
      <c r="C990" s="77">
        <v>43.157284999999902</v>
      </c>
      <c r="D990" s="77">
        <v>-77.615213999999995</v>
      </c>
      <c r="E990" s="77" t="s">
        <v>43</v>
      </c>
      <c r="F990" s="77">
        <v>585</v>
      </c>
      <c r="H990" s="77" t="s">
        <v>64</v>
      </c>
      <c r="I990" s="77">
        <v>2019</v>
      </c>
      <c r="J990" s="77">
        <v>585</v>
      </c>
      <c r="K990" s="77" t="s">
        <v>29</v>
      </c>
      <c r="L990" s="77" t="s">
        <v>29</v>
      </c>
      <c r="N990" s="77">
        <v>0</v>
      </c>
      <c r="O990" s="77">
        <v>0</v>
      </c>
      <c r="P990" s="77" t="s">
        <v>55</v>
      </c>
      <c r="Q990" s="77">
        <v>40.441694099999999</v>
      </c>
      <c r="R990" s="77">
        <v>-79.990086099999999</v>
      </c>
      <c r="S990" s="77">
        <v>720.85440702625795</v>
      </c>
      <c r="T990" s="77">
        <v>0.25681675922131703</v>
      </c>
      <c r="U990" s="77">
        <v>181</v>
      </c>
      <c r="V990" s="77">
        <v>676</v>
      </c>
      <c r="W990" s="77">
        <v>0.14546000000000001</v>
      </c>
      <c r="X990" s="77">
        <v>0</v>
      </c>
      <c r="Y990" s="77">
        <v>0</v>
      </c>
      <c r="Z990" s="77">
        <v>0</v>
      </c>
      <c r="AA990" s="77">
        <v>138.40404614904099</v>
      </c>
      <c r="AB990" s="77">
        <v>0.402276759221317</v>
      </c>
      <c r="AC990" s="77">
        <v>1580.4040461490399</v>
      </c>
      <c r="AE990" s="87" t="str">
        <f t="shared" si="263"/>
        <v>Domestic</v>
      </c>
      <c r="AF990" s="82" t="str">
        <f t="shared" si="264"/>
        <v>non-student</v>
      </c>
      <c r="AI990" s="82">
        <f>'GDP per Capita'!N990</f>
        <v>63809.64</v>
      </c>
      <c r="AJ990" s="82">
        <f t="shared" si="265"/>
        <v>63809.64</v>
      </c>
      <c r="AK990" s="82">
        <f t="shared" si="266"/>
        <v>63809.64</v>
      </c>
      <c r="AL990" s="88">
        <f t="shared" si="267"/>
        <v>2.4767480997370302E-2</v>
      </c>
    </row>
    <row r="991" spans="1:38">
      <c r="A991" s="77" t="s">
        <v>180</v>
      </c>
      <c r="B991" s="77">
        <v>1093</v>
      </c>
      <c r="C991" s="77">
        <v>40.808886100000002</v>
      </c>
      <c r="D991" s="77">
        <v>-96.707775099999907</v>
      </c>
      <c r="E991" s="77" t="s">
        <v>38</v>
      </c>
      <c r="F991" s="77">
        <v>375</v>
      </c>
      <c r="H991" s="77" t="s">
        <v>61</v>
      </c>
      <c r="I991" s="77">
        <v>2019</v>
      </c>
      <c r="J991" s="77">
        <v>375</v>
      </c>
      <c r="K991" s="77" t="s">
        <v>29</v>
      </c>
      <c r="L991" s="77" t="s">
        <v>29</v>
      </c>
      <c r="N991" s="77">
        <v>0</v>
      </c>
      <c r="O991" s="77">
        <v>0</v>
      </c>
      <c r="P991" s="77" t="s">
        <v>55</v>
      </c>
      <c r="Q991" s="77">
        <v>40.441694099999999</v>
      </c>
      <c r="R991" s="77">
        <v>-79.990086099999999</v>
      </c>
      <c r="S991" s="77">
        <v>2818.6934666207098</v>
      </c>
      <c r="T991" s="77">
        <v>0.53406149668987901</v>
      </c>
      <c r="U991" s="77">
        <v>181</v>
      </c>
      <c r="V991" s="77">
        <v>338</v>
      </c>
      <c r="W991" s="77">
        <v>7.2730000000000003E-2</v>
      </c>
      <c r="X991" s="77">
        <v>0</v>
      </c>
      <c r="Y991" s="77">
        <v>0</v>
      </c>
      <c r="Z991" s="77">
        <v>0</v>
      </c>
      <c r="AA991" s="77">
        <v>541.18914559117695</v>
      </c>
      <c r="AB991" s="77">
        <v>0.60679149668987897</v>
      </c>
      <c r="AC991" s="77">
        <v>1435.18914559117</v>
      </c>
      <c r="AE991" s="87" t="str">
        <f t="shared" si="263"/>
        <v>Domestic</v>
      </c>
      <c r="AF991" s="82" t="str">
        <f t="shared" si="264"/>
        <v>student</v>
      </c>
      <c r="AI991" s="82">
        <f>'GDP per Capita'!N991</f>
        <v>63809.64</v>
      </c>
      <c r="AJ991" s="82">
        <f t="shared" si="265"/>
        <v>63809.64</v>
      </c>
      <c r="AK991" s="82">
        <f t="shared" si="266"/>
        <v>63809.64</v>
      </c>
      <c r="AL991" s="88">
        <f t="shared" si="267"/>
        <v>2.2491729237011367E-2</v>
      </c>
    </row>
    <row r="992" spans="1:38">
      <c r="A992" s="77" t="s">
        <v>372</v>
      </c>
      <c r="B992" s="77">
        <v>1094</v>
      </c>
      <c r="C992" s="77">
        <v>52.131802</v>
      </c>
      <c r="D992" s="77">
        <v>-106.660766999999</v>
      </c>
      <c r="E992" s="77" t="s">
        <v>38</v>
      </c>
      <c r="F992" s="77">
        <v>295</v>
      </c>
      <c r="H992" s="77" t="s">
        <v>65</v>
      </c>
      <c r="I992" s="77">
        <v>2019</v>
      </c>
      <c r="J992" s="77">
        <v>295</v>
      </c>
      <c r="K992" s="77" t="s">
        <v>320</v>
      </c>
      <c r="L992" s="77" t="s">
        <v>28</v>
      </c>
      <c r="N992" s="77">
        <v>0</v>
      </c>
      <c r="O992" s="77">
        <v>0</v>
      </c>
      <c r="P992" s="77" t="s">
        <v>55</v>
      </c>
      <c r="Q992" s="77">
        <v>40.441694099999999</v>
      </c>
      <c r="R992" s="77">
        <v>-79.990086099999999</v>
      </c>
      <c r="S992" s="77">
        <v>4811.4410372093198</v>
      </c>
      <c r="T992" s="77">
        <v>0.85126589072021996</v>
      </c>
      <c r="U992" s="77">
        <v>181</v>
      </c>
      <c r="V992" s="77">
        <v>338</v>
      </c>
      <c r="W992" s="77">
        <v>7.2730000000000003E-2</v>
      </c>
      <c r="X992" s="77">
        <v>0</v>
      </c>
      <c r="Y992" s="77">
        <v>0</v>
      </c>
      <c r="Z992" s="77">
        <v>0</v>
      </c>
      <c r="AA992" s="77">
        <v>577.37292446511901</v>
      </c>
      <c r="AB992" s="77">
        <v>0.92399589072022004</v>
      </c>
      <c r="AC992" s="77">
        <v>1391.3729244651099</v>
      </c>
      <c r="AE992" s="87" t="str">
        <f t="shared" si="263"/>
        <v>International</v>
      </c>
      <c r="AF992" s="82" t="str">
        <f t="shared" si="264"/>
        <v>student</v>
      </c>
      <c r="AI992" s="82">
        <f>'GDP per Capita'!N992</f>
        <v>49196.49</v>
      </c>
      <c r="AJ992" s="82">
        <f t="shared" si="265"/>
        <v>49196.49</v>
      </c>
      <c r="AK992" s="82">
        <f t="shared" si="266"/>
        <v>49196.49</v>
      </c>
      <c r="AL992" s="88">
        <f t="shared" si="267"/>
        <v>2.8281955165197964E-2</v>
      </c>
    </row>
    <row r="993" spans="1:38">
      <c r="A993" s="77" t="s">
        <v>105</v>
      </c>
      <c r="B993" s="77">
        <v>1095</v>
      </c>
      <c r="C993" s="77">
        <v>30.271128600000001</v>
      </c>
      <c r="D993" s="77">
        <v>-97.743699500000005</v>
      </c>
      <c r="E993" s="77" t="s">
        <v>38</v>
      </c>
      <c r="F993" s="77">
        <v>525</v>
      </c>
      <c r="H993" s="77" t="s">
        <v>61</v>
      </c>
      <c r="I993" s="77">
        <v>2019</v>
      </c>
      <c r="J993" s="77">
        <v>525</v>
      </c>
      <c r="K993" s="77" t="s">
        <v>29</v>
      </c>
      <c r="L993" s="77" t="s">
        <v>29</v>
      </c>
      <c r="N993" s="77">
        <v>0</v>
      </c>
      <c r="O993" s="77">
        <v>0</v>
      </c>
      <c r="P993" s="77" t="s">
        <v>55</v>
      </c>
      <c r="Q993" s="77">
        <v>40.441694099999999</v>
      </c>
      <c r="R993" s="77">
        <v>-79.990086099999999</v>
      </c>
      <c r="S993" s="77">
        <v>3922.7742710222401</v>
      </c>
      <c r="T993" s="77">
        <v>0.70982824304652803</v>
      </c>
      <c r="U993" s="77">
        <v>181</v>
      </c>
      <c r="V993" s="77">
        <v>338</v>
      </c>
      <c r="W993" s="77">
        <v>7.2730000000000003E-2</v>
      </c>
      <c r="X993" s="77">
        <v>0</v>
      </c>
      <c r="Y993" s="77">
        <v>0</v>
      </c>
      <c r="Z993" s="77">
        <v>0</v>
      </c>
      <c r="AA993" s="77">
        <v>753.17266003627003</v>
      </c>
      <c r="AB993" s="77">
        <v>0.78255824304652799</v>
      </c>
      <c r="AC993" s="77">
        <v>1797.1726600362699</v>
      </c>
      <c r="AE993" s="87" t="str">
        <f t="shared" si="263"/>
        <v>Domestic</v>
      </c>
      <c r="AF993" s="82" t="str">
        <f t="shared" si="264"/>
        <v>student</v>
      </c>
      <c r="AI993" s="82">
        <f>'GDP per Capita'!N993</f>
        <v>63809.64</v>
      </c>
      <c r="AJ993" s="82">
        <f t="shared" si="265"/>
        <v>63809.64</v>
      </c>
      <c r="AK993" s="82">
        <f t="shared" si="266"/>
        <v>63809.64</v>
      </c>
      <c r="AL993" s="88">
        <f t="shared" si="267"/>
        <v>2.8164594879962809E-2</v>
      </c>
    </row>
    <row r="994" spans="1:38">
      <c r="A994" s="77" t="s">
        <v>85</v>
      </c>
      <c r="B994" s="77">
        <v>1096</v>
      </c>
      <c r="C994" s="77">
        <v>36.062584299999997</v>
      </c>
      <c r="D994" s="77">
        <v>-94.157432799999995</v>
      </c>
      <c r="E994" s="77" t="s">
        <v>38</v>
      </c>
      <c r="F994" s="77">
        <v>295</v>
      </c>
      <c r="H994" s="77" t="s">
        <v>65</v>
      </c>
      <c r="I994" s="77">
        <v>2019</v>
      </c>
      <c r="J994" s="77">
        <v>295</v>
      </c>
      <c r="K994" s="77" t="s">
        <v>29</v>
      </c>
      <c r="L994" s="77" t="s">
        <v>29</v>
      </c>
      <c r="N994" s="77">
        <v>0</v>
      </c>
      <c r="O994" s="77">
        <v>0</v>
      </c>
      <c r="P994" s="77" t="s">
        <v>55</v>
      </c>
      <c r="Q994" s="77">
        <v>40.441694099999999</v>
      </c>
      <c r="R994" s="77">
        <v>-79.990086099999999</v>
      </c>
      <c r="S994" s="77">
        <v>2655.1079008760798</v>
      </c>
      <c r="T994" s="77">
        <v>0.51222482734102903</v>
      </c>
      <c r="U994" s="77">
        <v>181</v>
      </c>
      <c r="V994" s="77">
        <v>338</v>
      </c>
      <c r="W994" s="77">
        <v>7.2730000000000003E-2</v>
      </c>
      <c r="X994" s="77">
        <v>0</v>
      </c>
      <c r="Y994" s="77">
        <v>0</v>
      </c>
      <c r="Z994" s="77">
        <v>0</v>
      </c>
      <c r="AA994" s="77">
        <v>509.78071696820803</v>
      </c>
      <c r="AB994" s="77">
        <v>0.58495482734102899</v>
      </c>
      <c r="AC994" s="77">
        <v>1323.7807169682001</v>
      </c>
      <c r="AE994" s="87" t="str">
        <f t="shared" si="263"/>
        <v>Domestic</v>
      </c>
      <c r="AF994" s="82" t="str">
        <f t="shared" si="264"/>
        <v>student</v>
      </c>
      <c r="AI994" s="82">
        <f>'GDP per Capita'!N994</f>
        <v>63809.64</v>
      </c>
      <c r="AJ994" s="82">
        <f t="shared" si="265"/>
        <v>63809.64</v>
      </c>
      <c r="AK994" s="82">
        <f t="shared" si="266"/>
        <v>63809.64</v>
      </c>
      <c r="AL994" s="88">
        <f t="shared" si="267"/>
        <v>2.0745779430321187E-2</v>
      </c>
    </row>
    <row r="995" spans="1:38">
      <c r="A995" s="77" t="s">
        <v>373</v>
      </c>
      <c r="B995" s="77">
        <v>1097</v>
      </c>
      <c r="C995" s="77">
        <v>38.004921400000001</v>
      </c>
      <c r="D995" s="77">
        <v>-121.805788999999</v>
      </c>
      <c r="E995" s="77" t="s">
        <v>42</v>
      </c>
      <c r="F995" s="77">
        <v>525</v>
      </c>
      <c r="H995" s="77" t="s">
        <v>66</v>
      </c>
      <c r="I995" s="77">
        <v>2019</v>
      </c>
      <c r="J995" s="77">
        <v>525</v>
      </c>
      <c r="K995" s="77" t="s">
        <v>29</v>
      </c>
      <c r="L995" s="77" t="s">
        <v>29</v>
      </c>
      <c r="N995" s="77">
        <v>0</v>
      </c>
      <c r="O995" s="77">
        <v>0</v>
      </c>
      <c r="P995" s="77" t="s">
        <v>55</v>
      </c>
      <c r="Q995" s="77">
        <v>40.441694099999999</v>
      </c>
      <c r="R995" s="77">
        <v>-79.990086099999999</v>
      </c>
      <c r="S995" s="77">
        <v>7157.1856598617296</v>
      </c>
      <c r="T995" s="77">
        <v>1.1713543237505599</v>
      </c>
      <c r="U995" s="77">
        <v>181</v>
      </c>
      <c r="V995" s="77">
        <v>676</v>
      </c>
      <c r="W995" s="77">
        <v>0.14546000000000001</v>
      </c>
      <c r="X995" s="77">
        <v>0</v>
      </c>
      <c r="Y995" s="77">
        <v>0</v>
      </c>
      <c r="Z995" s="77">
        <v>0</v>
      </c>
      <c r="AA995" s="77">
        <v>858.86227918340796</v>
      </c>
      <c r="AB995" s="77">
        <v>1.3168143237505601</v>
      </c>
      <c r="AC995" s="77">
        <v>2240.8622791834</v>
      </c>
      <c r="AE995" s="87" t="str">
        <f t="shared" si="263"/>
        <v>Domestic</v>
      </c>
      <c r="AF995" s="82" t="str">
        <f t="shared" si="264"/>
        <v>non-student</v>
      </c>
      <c r="AI995" s="82">
        <f>'GDP per Capita'!N995</f>
        <v>63809.64</v>
      </c>
      <c r="AJ995" s="82">
        <f t="shared" si="265"/>
        <v>63809.64</v>
      </c>
      <c r="AK995" s="82">
        <f t="shared" si="266"/>
        <v>63809.64</v>
      </c>
      <c r="AL995" s="88">
        <f t="shared" si="267"/>
        <v>3.5117926996350392E-2</v>
      </c>
    </row>
    <row r="996" spans="1:38">
      <c r="A996" s="77" t="s">
        <v>374</v>
      </c>
      <c r="B996" s="77">
        <v>1098</v>
      </c>
      <c r="C996" s="77">
        <v>-25.745937399999999</v>
      </c>
      <c r="D996" s="77">
        <v>28.1879443999999</v>
      </c>
      <c r="E996" s="77" t="s">
        <v>39</v>
      </c>
      <c r="F996" s="77">
        <v>585</v>
      </c>
      <c r="H996" s="77" t="s">
        <v>64</v>
      </c>
      <c r="I996" s="77">
        <v>2019</v>
      </c>
      <c r="J996" s="77">
        <v>585</v>
      </c>
      <c r="K996" s="77" t="s">
        <v>578</v>
      </c>
      <c r="L996" s="77" t="s">
        <v>35</v>
      </c>
      <c r="N996" s="77">
        <v>0</v>
      </c>
      <c r="O996" s="77">
        <v>0</v>
      </c>
      <c r="P996" s="77" t="s">
        <v>55</v>
      </c>
      <c r="Q996" s="77">
        <v>40.441694099999999</v>
      </c>
      <c r="R996" s="77">
        <v>-79.990086099999999</v>
      </c>
      <c r="S996" s="77">
        <v>26622.6505133145</v>
      </c>
      <c r="T996" s="77">
        <v>4.2016192494945397</v>
      </c>
      <c r="U996" s="77">
        <v>181</v>
      </c>
      <c r="V996" s="77">
        <v>676</v>
      </c>
      <c r="W996" s="77">
        <v>0.14546000000000001</v>
      </c>
      <c r="X996" s="77">
        <v>0</v>
      </c>
      <c r="Y996" s="77">
        <v>0</v>
      </c>
      <c r="Z996" s="77">
        <v>0</v>
      </c>
      <c r="AA996" s="77">
        <v>2435.97252196827</v>
      </c>
      <c r="AB996" s="77">
        <v>4.3470792494945396</v>
      </c>
      <c r="AC996" s="77">
        <v>3877.97252196827</v>
      </c>
      <c r="AE996" s="87" t="str">
        <f t="shared" si="263"/>
        <v>International</v>
      </c>
      <c r="AF996" s="82" t="str">
        <f t="shared" si="264"/>
        <v>non-student</v>
      </c>
      <c r="AI996" s="82">
        <f>'GDP per Capita'!N996</f>
        <v>6417.94</v>
      </c>
      <c r="AJ996" s="82">
        <f t="shared" si="265"/>
        <v>6417.94</v>
      </c>
      <c r="AK996" s="82">
        <f t="shared" si="266"/>
        <v>6417.94</v>
      </c>
      <c r="AL996" s="88">
        <f t="shared" si="267"/>
        <v>0.60423944785527295</v>
      </c>
    </row>
    <row r="997" spans="1:38">
      <c r="A997" s="77" t="s">
        <v>100</v>
      </c>
      <c r="B997" s="77">
        <v>1099</v>
      </c>
      <c r="C997" s="77">
        <v>33.425505600000001</v>
      </c>
      <c r="D997" s="77">
        <v>-111.94001249999999</v>
      </c>
      <c r="E997" s="77" t="s">
        <v>37</v>
      </c>
      <c r="F997" s="77">
        <v>585</v>
      </c>
      <c r="H997" s="77" t="s">
        <v>64</v>
      </c>
      <c r="I997" s="77">
        <v>2019</v>
      </c>
      <c r="J997" s="77">
        <v>585</v>
      </c>
      <c r="K997" s="77" t="s">
        <v>29</v>
      </c>
      <c r="L997" s="77" t="s">
        <v>29</v>
      </c>
      <c r="N997" s="77">
        <v>0</v>
      </c>
      <c r="O997" s="77">
        <v>0</v>
      </c>
      <c r="P997" s="77" t="s">
        <v>55</v>
      </c>
      <c r="Q997" s="77">
        <v>40.441694099999999</v>
      </c>
      <c r="R997" s="77">
        <v>-79.990086099999999</v>
      </c>
      <c r="S997" s="77">
        <v>5854.5770348624001</v>
      </c>
      <c r="T997" s="77">
        <v>0.99240964067114101</v>
      </c>
      <c r="U997" s="77">
        <v>181</v>
      </c>
      <c r="V997" s="77">
        <v>676</v>
      </c>
      <c r="W997" s="77">
        <v>0.14546000000000001</v>
      </c>
      <c r="X997" s="77">
        <v>0</v>
      </c>
      <c r="Y997" s="77">
        <v>0</v>
      </c>
      <c r="Z997" s="77">
        <v>0</v>
      </c>
      <c r="AA997" s="77">
        <v>702.54924418348799</v>
      </c>
      <c r="AB997" s="77">
        <v>1.1378696406711399</v>
      </c>
      <c r="AC997" s="77">
        <v>2144.5492441834799</v>
      </c>
      <c r="AE997" s="87" t="str">
        <f t="shared" si="263"/>
        <v>Domestic</v>
      </c>
      <c r="AF997" s="82" t="str">
        <f t="shared" si="264"/>
        <v>non-student</v>
      </c>
      <c r="AI997" s="82">
        <f>'GDP per Capita'!N997</f>
        <v>63809.64</v>
      </c>
      <c r="AJ997" s="82">
        <f t="shared" si="265"/>
        <v>63809.64</v>
      </c>
      <c r="AK997" s="82">
        <f t="shared" si="266"/>
        <v>63809.64</v>
      </c>
      <c r="AL997" s="88">
        <f t="shared" si="267"/>
        <v>3.360854636044773E-2</v>
      </c>
    </row>
    <row r="998" spans="1:38">
      <c r="A998" s="77" t="s">
        <v>142</v>
      </c>
      <c r="B998" s="77">
        <v>1100</v>
      </c>
      <c r="C998" s="77">
        <v>40.441694099999999</v>
      </c>
      <c r="D998" s="77">
        <v>-79.9900860999999</v>
      </c>
      <c r="E998" s="77" t="s">
        <v>38</v>
      </c>
      <c r="F998" s="77">
        <v>295</v>
      </c>
      <c r="H998" s="77" t="s">
        <v>65</v>
      </c>
      <c r="I998" s="77">
        <v>2019</v>
      </c>
      <c r="J998" s="77">
        <v>295</v>
      </c>
      <c r="K998" s="77" t="s">
        <v>29</v>
      </c>
      <c r="L998" s="77" t="s">
        <v>29</v>
      </c>
      <c r="N998" s="77">
        <v>0</v>
      </c>
      <c r="O998" s="77">
        <v>1</v>
      </c>
      <c r="P998" s="77" t="s">
        <v>55</v>
      </c>
      <c r="Q998" s="77">
        <v>40.441694099999999</v>
      </c>
      <c r="R998" s="77">
        <v>-79.990086099999999</v>
      </c>
      <c r="S998" s="77">
        <v>4.3065651728936996E-12</v>
      </c>
      <c r="T998" s="77">
        <v>0</v>
      </c>
      <c r="U998" s="77">
        <v>0</v>
      </c>
      <c r="V998" s="77">
        <v>0</v>
      </c>
      <c r="W998" s="77">
        <v>0</v>
      </c>
      <c r="X998" s="77">
        <v>0</v>
      </c>
      <c r="Y998" s="77">
        <v>0</v>
      </c>
      <c r="Z998" s="77">
        <v>0</v>
      </c>
      <c r="AA998" s="77">
        <v>0</v>
      </c>
      <c r="AB998" s="77">
        <v>0</v>
      </c>
      <c r="AC998" s="77">
        <v>295</v>
      </c>
      <c r="AE998" s="87" t="str">
        <f t="shared" si="263"/>
        <v>Domestic</v>
      </c>
      <c r="AF998" s="82" t="str">
        <f t="shared" si="264"/>
        <v>student</v>
      </c>
      <c r="AI998" s="82">
        <f>'GDP per Capita'!N998</f>
        <v>63809.64</v>
      </c>
      <c r="AJ998" s="82">
        <f t="shared" si="265"/>
        <v>63809.64</v>
      </c>
      <c r="AK998" s="82">
        <f t="shared" si="266"/>
        <v>63809.64</v>
      </c>
      <c r="AL998" s="88">
        <f t="shared" si="267"/>
        <v>4.6231259101289397E-3</v>
      </c>
    </row>
    <row r="999" spans="1:38">
      <c r="A999" s="77" t="s">
        <v>251</v>
      </c>
      <c r="B999" s="77">
        <v>1101</v>
      </c>
      <c r="C999" s="77">
        <v>41.489982699999999</v>
      </c>
      <c r="D999" s="77">
        <v>-71.313770700000006</v>
      </c>
      <c r="E999" s="77" t="s">
        <v>42</v>
      </c>
      <c r="F999" s="77">
        <v>585</v>
      </c>
      <c r="H999" s="77" t="s">
        <v>64</v>
      </c>
      <c r="I999" s="77">
        <v>2019</v>
      </c>
      <c r="J999" s="77">
        <v>585</v>
      </c>
      <c r="K999" s="77" t="s">
        <v>29</v>
      </c>
      <c r="L999" s="77" t="s">
        <v>29</v>
      </c>
      <c r="N999" s="77">
        <v>0</v>
      </c>
      <c r="O999" s="77">
        <v>0</v>
      </c>
      <c r="P999" s="77" t="s">
        <v>55</v>
      </c>
      <c r="Q999" s="77">
        <v>40.441694099999999</v>
      </c>
      <c r="R999" s="77">
        <v>-79.990086099999999</v>
      </c>
      <c r="S999" s="77">
        <v>1474.8635187709399</v>
      </c>
      <c r="T999" s="77">
        <v>0.35637972301468701</v>
      </c>
      <c r="U999" s="77">
        <v>181</v>
      </c>
      <c r="V999" s="77">
        <v>676</v>
      </c>
      <c r="W999" s="77">
        <v>0.14546000000000001</v>
      </c>
      <c r="X999" s="77">
        <v>0</v>
      </c>
      <c r="Y999" s="77">
        <v>0</v>
      </c>
      <c r="Z999" s="77">
        <v>0</v>
      </c>
      <c r="AA999" s="77">
        <v>283.173795604021</v>
      </c>
      <c r="AB999" s="77">
        <v>0.50183972301468704</v>
      </c>
      <c r="AC999" s="77">
        <v>1725.1737956040199</v>
      </c>
      <c r="AE999" s="87" t="str">
        <f t="shared" si="263"/>
        <v>Domestic</v>
      </c>
      <c r="AF999" s="82" t="str">
        <f t="shared" si="264"/>
        <v>non-student</v>
      </c>
      <c r="AI999" s="82">
        <f>'GDP per Capita'!N999</f>
        <v>63809.64</v>
      </c>
      <c r="AJ999" s="82">
        <f t="shared" si="265"/>
        <v>63809.64</v>
      </c>
      <c r="AK999" s="82">
        <f t="shared" si="266"/>
        <v>63809.64</v>
      </c>
      <c r="AL999" s="88">
        <f t="shared" si="267"/>
        <v>2.7036256521804854E-2</v>
      </c>
    </row>
    <row r="1000" spans="1:38">
      <c r="A1000" s="77" t="s">
        <v>215</v>
      </c>
      <c r="B1000" s="77">
        <v>1102</v>
      </c>
      <c r="C1000" s="77">
        <v>38.626417799999999</v>
      </c>
      <c r="D1000" s="77">
        <v>-90.199837799999997</v>
      </c>
      <c r="E1000" s="77" t="s">
        <v>42</v>
      </c>
      <c r="F1000" s="77">
        <v>0</v>
      </c>
      <c r="H1000" s="77" t="s">
        <v>63</v>
      </c>
      <c r="I1000" s="77">
        <v>2019</v>
      </c>
      <c r="J1000" s="77">
        <v>0</v>
      </c>
      <c r="K1000" s="77" t="s">
        <v>29</v>
      </c>
      <c r="L1000" s="77" t="s">
        <v>29</v>
      </c>
      <c r="N1000" s="77">
        <v>0</v>
      </c>
      <c r="O1000" s="77">
        <v>0</v>
      </c>
      <c r="P1000" s="77" t="s">
        <v>55</v>
      </c>
      <c r="Q1000" s="77">
        <v>40.441694099999999</v>
      </c>
      <c r="R1000" s="77">
        <v>-79.990086099999999</v>
      </c>
      <c r="S1000" s="77">
        <v>1795.94934118273</v>
      </c>
      <c r="T1000" s="77">
        <v>0.39877742831214602</v>
      </c>
      <c r="U1000" s="77">
        <v>181</v>
      </c>
      <c r="V1000" s="77">
        <v>676</v>
      </c>
      <c r="W1000" s="77">
        <v>0.14546000000000001</v>
      </c>
      <c r="X1000" s="77">
        <v>0</v>
      </c>
      <c r="Y1000" s="77">
        <v>0</v>
      </c>
      <c r="Z1000" s="77">
        <v>0</v>
      </c>
      <c r="AA1000" s="77">
        <v>344.82227350708501</v>
      </c>
      <c r="AB1000" s="77">
        <v>0.54423742831214605</v>
      </c>
      <c r="AC1000" s="77">
        <v>1201.8222735070799</v>
      </c>
      <c r="AE1000" s="87" t="str">
        <f t="shared" si="263"/>
        <v>Domestic</v>
      </c>
      <c r="AF1000" s="82" t="str">
        <f t="shared" si="264"/>
        <v>non-student</v>
      </c>
      <c r="AI1000" s="82">
        <f>'GDP per Capita'!N1000</f>
        <v>63809.64</v>
      </c>
      <c r="AJ1000" s="82">
        <f t="shared" si="265"/>
        <v>63809.64</v>
      </c>
      <c r="AK1000" s="82">
        <f t="shared" si="266"/>
        <v>63809.64</v>
      </c>
      <c r="AL1000" s="88">
        <f t="shared" si="267"/>
        <v>1.8834493871256443E-2</v>
      </c>
    </row>
    <row r="1001" spans="1:38">
      <c r="A1001" s="77" t="s">
        <v>126</v>
      </c>
      <c r="B1001" s="77">
        <v>1103</v>
      </c>
      <c r="C1001" s="77">
        <v>39.606507299999997</v>
      </c>
      <c r="D1001" s="77">
        <v>-75.833093399999996</v>
      </c>
      <c r="E1001" s="77" t="s">
        <v>42</v>
      </c>
      <c r="F1001" s="77">
        <v>585</v>
      </c>
      <c r="H1001" s="77" t="s">
        <v>64</v>
      </c>
      <c r="I1001" s="77">
        <v>2019</v>
      </c>
      <c r="J1001" s="77">
        <v>585</v>
      </c>
      <c r="K1001" s="77" t="s">
        <v>29</v>
      </c>
      <c r="L1001" s="77" t="s">
        <v>29</v>
      </c>
      <c r="N1001" s="77">
        <v>0</v>
      </c>
      <c r="O1001" s="77">
        <v>0</v>
      </c>
      <c r="P1001" s="77" t="s">
        <v>55</v>
      </c>
      <c r="Q1001" s="77">
        <v>40.441694099999999</v>
      </c>
      <c r="R1001" s="77">
        <v>-79.990086099999999</v>
      </c>
      <c r="S1001" s="77">
        <v>731.81726323300904</v>
      </c>
      <c r="T1001" s="77">
        <v>0.25826434710663998</v>
      </c>
      <c r="U1001" s="77">
        <v>181</v>
      </c>
      <c r="V1001" s="77">
        <v>676</v>
      </c>
      <c r="W1001" s="77">
        <v>0.14546000000000001</v>
      </c>
      <c r="X1001" s="77">
        <v>0</v>
      </c>
      <c r="Y1001" s="77">
        <v>0</v>
      </c>
      <c r="Z1001" s="77">
        <v>0</v>
      </c>
      <c r="AA1001" s="77">
        <v>140.50891454073701</v>
      </c>
      <c r="AB1001" s="77">
        <v>0.40372434710664001</v>
      </c>
      <c r="AC1001" s="77">
        <v>1582.5089145407301</v>
      </c>
      <c r="AE1001" s="87" t="str">
        <f t="shared" si="263"/>
        <v>Domestic</v>
      </c>
      <c r="AF1001" s="82" t="str">
        <f t="shared" si="264"/>
        <v>non-student</v>
      </c>
      <c r="AI1001" s="82">
        <f>'GDP per Capita'!N1001</f>
        <v>63809.64</v>
      </c>
      <c r="AJ1001" s="82">
        <f t="shared" si="265"/>
        <v>63809.64</v>
      </c>
      <c r="AK1001" s="82">
        <f t="shared" si="266"/>
        <v>63809.64</v>
      </c>
      <c r="AL1001" s="88">
        <f t="shared" si="267"/>
        <v>2.480046768075686E-2</v>
      </c>
    </row>
    <row r="1002" spans="1:38">
      <c r="A1002" s="77" t="s">
        <v>163</v>
      </c>
      <c r="B1002" s="77">
        <v>1104</v>
      </c>
      <c r="C1002" s="77">
        <v>39.101874199999997</v>
      </c>
      <c r="D1002" s="77">
        <v>-84.512833200000003</v>
      </c>
      <c r="E1002" s="77" t="s">
        <v>41</v>
      </c>
      <c r="F1002" s="77">
        <v>685</v>
      </c>
      <c r="H1002" s="77" t="s">
        <v>64</v>
      </c>
      <c r="I1002" s="77">
        <v>2019</v>
      </c>
      <c r="J1002" s="77">
        <v>685</v>
      </c>
      <c r="K1002" s="77" t="s">
        <v>29</v>
      </c>
      <c r="L1002" s="77" t="s">
        <v>29</v>
      </c>
      <c r="N1002" s="77">
        <v>0</v>
      </c>
      <c r="O1002" s="77">
        <v>0</v>
      </c>
      <c r="P1002" s="77" t="s">
        <v>55</v>
      </c>
      <c r="Q1002" s="77">
        <v>40.441694099999999</v>
      </c>
      <c r="R1002" s="77">
        <v>-79.990086099999999</v>
      </c>
      <c r="S1002" s="77">
        <v>828.37464428580199</v>
      </c>
      <c r="T1002" s="77">
        <v>0.271014244798854</v>
      </c>
      <c r="U1002" s="77">
        <v>181</v>
      </c>
      <c r="V1002" s="77">
        <v>676</v>
      </c>
      <c r="W1002" s="77">
        <v>0.14546000000000001</v>
      </c>
      <c r="X1002" s="77">
        <v>0</v>
      </c>
      <c r="Y1002" s="77">
        <v>0</v>
      </c>
      <c r="Z1002" s="77">
        <v>0</v>
      </c>
      <c r="AA1002" s="77">
        <v>159.047931702874</v>
      </c>
      <c r="AB1002" s="77">
        <v>0.41647424479885398</v>
      </c>
      <c r="AC1002" s="77">
        <v>1701.0479317028701</v>
      </c>
      <c r="AE1002" s="87" t="str">
        <f t="shared" si="263"/>
        <v>Domestic</v>
      </c>
      <c r="AF1002" s="82" t="str">
        <f t="shared" si="264"/>
        <v>non-student</v>
      </c>
      <c r="AI1002" s="82">
        <f>'GDP per Capita'!N1002</f>
        <v>63809.64</v>
      </c>
      <c r="AJ1002" s="82">
        <f t="shared" si="265"/>
        <v>63809.64</v>
      </c>
      <c r="AK1002" s="82">
        <f t="shared" si="266"/>
        <v>63809.64</v>
      </c>
      <c r="AL1002" s="88">
        <f t="shared" si="267"/>
        <v>2.6658165313311125E-2</v>
      </c>
    </row>
    <row r="1003" spans="1:38">
      <c r="A1003" s="77" t="s">
        <v>34</v>
      </c>
      <c r="B1003" s="77">
        <v>1105</v>
      </c>
      <c r="C1003" s="77">
        <v>0</v>
      </c>
      <c r="D1003" s="77">
        <v>0</v>
      </c>
      <c r="E1003" s="77" t="s">
        <v>38</v>
      </c>
      <c r="F1003" s="77">
        <v>1325</v>
      </c>
      <c r="H1003" s="77" t="s">
        <v>66</v>
      </c>
      <c r="I1003" s="77">
        <v>2019</v>
      </c>
      <c r="J1003" s="77">
        <v>1325</v>
      </c>
      <c r="K1003" s="77" t="s">
        <v>34</v>
      </c>
      <c r="L1003" s="77" t="s">
        <v>34</v>
      </c>
      <c r="N1003" s="77">
        <v>0</v>
      </c>
      <c r="O1003" s="77">
        <v>0</v>
      </c>
      <c r="P1003" s="77" t="s">
        <v>55</v>
      </c>
      <c r="Q1003" s="77">
        <v>40.441694099999999</v>
      </c>
      <c r="R1003" s="77">
        <v>-79.990086099999999</v>
      </c>
      <c r="S1003" s="77">
        <v>5908.0947126385499</v>
      </c>
      <c r="T1003" s="77">
        <v>1.01046926557592</v>
      </c>
      <c r="U1003" s="77">
        <v>171.73491773308899</v>
      </c>
      <c r="V1003" s="77">
        <v>544.65930018416202</v>
      </c>
      <c r="W1003" s="77">
        <v>0.117198434622467</v>
      </c>
      <c r="X1003" s="77">
        <v>1</v>
      </c>
      <c r="Y1003" s="77">
        <v>1</v>
      </c>
      <c r="Z1003" s="77">
        <v>1</v>
      </c>
      <c r="AA1003" s="77">
        <v>708.97136551662595</v>
      </c>
      <c r="AB1003" s="77">
        <v>1.1276677001983899</v>
      </c>
      <c r="AC1003" s="77">
        <v>2750.3655834338701</v>
      </c>
      <c r="AE1003" s="87" t="str">
        <f t="shared" si="263"/>
        <v>Unknown</v>
      </c>
      <c r="AF1003" s="82" t="str">
        <f t="shared" si="264"/>
        <v>student</v>
      </c>
      <c r="AI1003" s="82" t="e">
        <f>'GDP per Capita'!N1003</f>
        <v>#N/A</v>
      </c>
      <c r="AJ1003" s="82" t="str">
        <f t="shared" si="265"/>
        <v/>
      </c>
      <c r="AK1003" s="82">
        <f t="shared" si="266"/>
        <v>57550.842940441376</v>
      </c>
      <c r="AL1003" s="88">
        <f t="shared" si="267"/>
        <v>4.7790187648166824E-2</v>
      </c>
    </row>
    <row r="1004" spans="1:38">
      <c r="A1004" s="77" t="s">
        <v>169</v>
      </c>
      <c r="B1004" s="77">
        <v>1106</v>
      </c>
      <c r="C1004" s="77">
        <v>40.794450399999903</v>
      </c>
      <c r="D1004" s="77">
        <v>-77.861638599999907</v>
      </c>
      <c r="E1004" s="77" t="s">
        <v>38</v>
      </c>
      <c r="F1004" s="77">
        <v>0</v>
      </c>
      <c r="H1004" s="77" t="s">
        <v>62</v>
      </c>
      <c r="I1004" s="77">
        <v>2019</v>
      </c>
      <c r="J1004" s="77">
        <v>0</v>
      </c>
      <c r="K1004" s="77" t="s">
        <v>29</v>
      </c>
      <c r="L1004" s="77" t="s">
        <v>29</v>
      </c>
      <c r="N1004" s="77">
        <v>0</v>
      </c>
      <c r="O1004" s="77">
        <v>0</v>
      </c>
      <c r="P1004" s="77" t="s">
        <v>55</v>
      </c>
      <c r="Q1004" s="77">
        <v>40.441694099999999</v>
      </c>
      <c r="R1004" s="77">
        <v>-79.990086099999999</v>
      </c>
      <c r="S1004" s="77">
        <v>367.75497649602698</v>
      </c>
      <c r="T1004" s="77">
        <v>0.210191824230816</v>
      </c>
      <c r="U1004" s="77">
        <v>181</v>
      </c>
      <c r="V1004" s="77">
        <v>338</v>
      </c>
      <c r="W1004" s="77">
        <v>7.2730000000000003E-2</v>
      </c>
      <c r="X1004" s="77">
        <v>0</v>
      </c>
      <c r="Y1004" s="77">
        <v>0</v>
      </c>
      <c r="Z1004" s="77">
        <v>0</v>
      </c>
      <c r="AA1004" s="77">
        <v>70.608955487237196</v>
      </c>
      <c r="AB1004" s="77">
        <v>0.28292182423081602</v>
      </c>
      <c r="AC1004" s="77">
        <v>589.60895548723704</v>
      </c>
      <c r="AE1004" s="87" t="str">
        <f t="shared" si="263"/>
        <v>Domestic</v>
      </c>
      <c r="AF1004" s="82" t="str">
        <f t="shared" si="264"/>
        <v>student</v>
      </c>
      <c r="AI1004" s="82">
        <f>'GDP per Capita'!N1004</f>
        <v>63809.64</v>
      </c>
      <c r="AJ1004" s="82">
        <f t="shared" si="265"/>
        <v>63809.64</v>
      </c>
      <c r="AK1004" s="82">
        <f t="shared" si="266"/>
        <v>63809.64</v>
      </c>
      <c r="AL1004" s="88">
        <f t="shared" si="267"/>
        <v>9.2401235218884954E-3</v>
      </c>
    </row>
    <row r="1005" spans="1:38">
      <c r="A1005" s="77" t="s">
        <v>180</v>
      </c>
      <c r="B1005" s="77">
        <v>1107</v>
      </c>
      <c r="C1005" s="77">
        <v>40.808886100000002</v>
      </c>
      <c r="D1005" s="77">
        <v>-96.707775099999907</v>
      </c>
      <c r="E1005" s="77" t="s">
        <v>37</v>
      </c>
      <c r="F1005" s="77">
        <v>1485</v>
      </c>
      <c r="H1005" s="77" t="s">
        <v>64</v>
      </c>
      <c r="I1005" s="77">
        <v>2019</v>
      </c>
      <c r="J1005" s="77">
        <v>1485</v>
      </c>
      <c r="K1005" s="77" t="s">
        <v>29</v>
      </c>
      <c r="L1005" s="77" t="s">
        <v>29</v>
      </c>
      <c r="N1005" s="77">
        <v>0</v>
      </c>
      <c r="O1005" s="77">
        <v>0</v>
      </c>
      <c r="P1005" s="77" t="s">
        <v>55</v>
      </c>
      <c r="Q1005" s="77">
        <v>40.441694099999999</v>
      </c>
      <c r="R1005" s="77">
        <v>-79.990086099999999</v>
      </c>
      <c r="S1005" s="77">
        <v>2818.6934666207098</v>
      </c>
      <c r="T1005" s="77">
        <v>0.53406149668987901</v>
      </c>
      <c r="U1005" s="77">
        <v>181</v>
      </c>
      <c r="V1005" s="77">
        <v>676</v>
      </c>
      <c r="W1005" s="77">
        <v>0.14546000000000001</v>
      </c>
      <c r="X1005" s="77">
        <v>0</v>
      </c>
      <c r="Y1005" s="77">
        <v>0</v>
      </c>
      <c r="Z1005" s="77">
        <v>0</v>
      </c>
      <c r="AA1005" s="77">
        <v>541.18914559117695</v>
      </c>
      <c r="AB1005" s="77">
        <v>0.67952149668987905</v>
      </c>
      <c r="AC1005" s="77">
        <v>2883.18914559117</v>
      </c>
      <c r="AE1005" s="87" t="str">
        <f t="shared" si="263"/>
        <v>Domestic</v>
      </c>
      <c r="AF1005" s="82" t="str">
        <f t="shared" si="264"/>
        <v>non-student</v>
      </c>
      <c r="AI1005" s="82">
        <f>'GDP per Capita'!N1005</f>
        <v>63809.64</v>
      </c>
      <c r="AJ1005" s="82">
        <f t="shared" si="265"/>
        <v>63809.64</v>
      </c>
      <c r="AK1005" s="82">
        <f t="shared" si="266"/>
        <v>63809.64</v>
      </c>
      <c r="AL1005" s="88">
        <f t="shared" si="267"/>
        <v>4.5184225229779856E-2</v>
      </c>
    </row>
    <row r="1006" spans="1:38">
      <c r="A1006" s="77" t="s">
        <v>114</v>
      </c>
      <c r="B1006" s="77">
        <v>1108</v>
      </c>
      <c r="C1006" s="77">
        <v>41.489982699999999</v>
      </c>
      <c r="D1006" s="77">
        <v>-71.313770700000006</v>
      </c>
      <c r="E1006" s="77" t="s">
        <v>42</v>
      </c>
      <c r="F1006" s="77">
        <v>585</v>
      </c>
      <c r="H1006" s="77" t="s">
        <v>64</v>
      </c>
      <c r="I1006" s="77">
        <v>2019</v>
      </c>
      <c r="J1006" s="77">
        <v>585</v>
      </c>
      <c r="K1006" s="77" t="s">
        <v>29</v>
      </c>
      <c r="L1006" s="77" t="s">
        <v>29</v>
      </c>
      <c r="N1006" s="77">
        <v>0</v>
      </c>
      <c r="O1006" s="77">
        <v>0</v>
      </c>
      <c r="P1006" s="77" t="s">
        <v>55</v>
      </c>
      <c r="Q1006" s="77">
        <v>40.441694099999999</v>
      </c>
      <c r="R1006" s="77">
        <v>-79.990086099999999</v>
      </c>
      <c r="S1006" s="77">
        <v>1474.8635187709399</v>
      </c>
      <c r="T1006" s="77">
        <v>0.35637972301468701</v>
      </c>
      <c r="U1006" s="77">
        <v>181</v>
      </c>
      <c r="V1006" s="77">
        <v>676</v>
      </c>
      <c r="W1006" s="77">
        <v>0.14546000000000001</v>
      </c>
      <c r="X1006" s="77">
        <v>0</v>
      </c>
      <c r="Y1006" s="77">
        <v>0</v>
      </c>
      <c r="Z1006" s="77">
        <v>0</v>
      </c>
      <c r="AA1006" s="77">
        <v>283.173795604021</v>
      </c>
      <c r="AB1006" s="77">
        <v>0.50183972301468704</v>
      </c>
      <c r="AC1006" s="77">
        <v>1725.1737956040199</v>
      </c>
      <c r="AE1006" s="87" t="str">
        <f t="shared" si="263"/>
        <v>Domestic</v>
      </c>
      <c r="AF1006" s="82" t="str">
        <f t="shared" si="264"/>
        <v>non-student</v>
      </c>
      <c r="AI1006" s="82">
        <f>'GDP per Capita'!N1006</f>
        <v>63809.64</v>
      </c>
      <c r="AJ1006" s="82">
        <f t="shared" si="265"/>
        <v>63809.64</v>
      </c>
      <c r="AK1006" s="82">
        <f t="shared" si="266"/>
        <v>63809.64</v>
      </c>
      <c r="AL1006" s="88">
        <f t="shared" si="267"/>
        <v>2.7036256521804854E-2</v>
      </c>
    </row>
    <row r="1007" spans="1:38">
      <c r="A1007" s="77" t="s">
        <v>147</v>
      </c>
      <c r="B1007" s="77">
        <v>1109</v>
      </c>
      <c r="C1007" s="77">
        <v>47.603832099999998</v>
      </c>
      <c r="D1007" s="77">
        <v>-122.3300624</v>
      </c>
      <c r="E1007" s="77" t="s">
        <v>42</v>
      </c>
      <c r="F1007" s="77">
        <v>525</v>
      </c>
      <c r="H1007" s="77" t="s">
        <v>66</v>
      </c>
      <c r="I1007" s="77">
        <v>2019</v>
      </c>
      <c r="J1007" s="77">
        <v>525</v>
      </c>
      <c r="K1007" s="77" t="s">
        <v>29</v>
      </c>
      <c r="L1007" s="77" t="s">
        <v>29</v>
      </c>
      <c r="N1007" s="77">
        <v>0</v>
      </c>
      <c r="O1007" s="77">
        <v>0</v>
      </c>
      <c r="P1007" s="77" t="s">
        <v>55</v>
      </c>
      <c r="Q1007" s="77">
        <v>40.441694099999999</v>
      </c>
      <c r="R1007" s="77">
        <v>-79.990086099999999</v>
      </c>
      <c r="S1007" s="77">
        <v>6864.8387620707199</v>
      </c>
      <c r="T1007" s="77">
        <v>1.13093318757798</v>
      </c>
      <c r="U1007" s="77">
        <v>181</v>
      </c>
      <c r="V1007" s="77">
        <v>676</v>
      </c>
      <c r="W1007" s="77">
        <v>0.14546000000000001</v>
      </c>
      <c r="X1007" s="77">
        <v>0</v>
      </c>
      <c r="Y1007" s="77">
        <v>0</v>
      </c>
      <c r="Z1007" s="77">
        <v>0</v>
      </c>
      <c r="AA1007" s="77">
        <v>823.78065144848699</v>
      </c>
      <c r="AB1007" s="77">
        <v>1.2763931875779799</v>
      </c>
      <c r="AC1007" s="77">
        <v>2205.7806514484801</v>
      </c>
      <c r="AE1007" s="87" t="str">
        <f t="shared" si="263"/>
        <v>Domestic</v>
      </c>
      <c r="AF1007" s="82" t="str">
        <f t="shared" si="264"/>
        <v>non-student</v>
      </c>
      <c r="AI1007" s="82">
        <f>'GDP per Capita'!N1007</f>
        <v>63809.64</v>
      </c>
      <c r="AJ1007" s="82">
        <f t="shared" si="265"/>
        <v>63809.64</v>
      </c>
      <c r="AK1007" s="82">
        <f t="shared" si="266"/>
        <v>63809.64</v>
      </c>
      <c r="AL1007" s="88">
        <f t="shared" si="267"/>
        <v>3.4568141294144268E-2</v>
      </c>
    </row>
    <row r="1008" spans="1:38">
      <c r="A1008" s="77" t="s">
        <v>142</v>
      </c>
      <c r="B1008" s="77">
        <v>1110</v>
      </c>
      <c r="C1008" s="77">
        <v>40.441694099999999</v>
      </c>
      <c r="D1008" s="77">
        <v>-79.9900860999999</v>
      </c>
      <c r="E1008" s="77" t="s">
        <v>38</v>
      </c>
      <c r="F1008" s="77">
        <v>295</v>
      </c>
      <c r="H1008" s="77" t="s">
        <v>65</v>
      </c>
      <c r="I1008" s="77">
        <v>2019</v>
      </c>
      <c r="J1008" s="77">
        <v>295</v>
      </c>
      <c r="K1008" s="77" t="s">
        <v>29</v>
      </c>
      <c r="L1008" s="77" t="s">
        <v>29</v>
      </c>
      <c r="N1008" s="77">
        <v>0</v>
      </c>
      <c r="O1008" s="77">
        <v>1</v>
      </c>
      <c r="P1008" s="77" t="s">
        <v>55</v>
      </c>
      <c r="Q1008" s="77">
        <v>40.441694099999999</v>
      </c>
      <c r="R1008" s="77">
        <v>-79.990086099999999</v>
      </c>
      <c r="S1008" s="77">
        <v>4.3065651728936996E-12</v>
      </c>
      <c r="T1008" s="77">
        <v>0</v>
      </c>
      <c r="U1008" s="77">
        <v>0</v>
      </c>
      <c r="V1008" s="77">
        <v>0</v>
      </c>
      <c r="W1008" s="77">
        <v>0</v>
      </c>
      <c r="X1008" s="77">
        <v>0</v>
      </c>
      <c r="Y1008" s="77">
        <v>0</v>
      </c>
      <c r="Z1008" s="77">
        <v>0</v>
      </c>
      <c r="AA1008" s="77">
        <v>0</v>
      </c>
      <c r="AB1008" s="77">
        <v>0</v>
      </c>
      <c r="AC1008" s="77">
        <v>295</v>
      </c>
      <c r="AE1008" s="87" t="str">
        <f t="shared" si="263"/>
        <v>Domestic</v>
      </c>
      <c r="AF1008" s="82" t="str">
        <f t="shared" si="264"/>
        <v>student</v>
      </c>
      <c r="AI1008" s="82">
        <f>'GDP per Capita'!N1008</f>
        <v>63809.64</v>
      </c>
      <c r="AJ1008" s="82">
        <f t="shared" si="265"/>
        <v>63809.64</v>
      </c>
      <c r="AK1008" s="82">
        <f t="shared" si="266"/>
        <v>63809.64</v>
      </c>
      <c r="AL1008" s="88">
        <f t="shared" si="267"/>
        <v>4.6231259101289397E-3</v>
      </c>
    </row>
    <row r="1009" spans="1:38">
      <c r="A1009" s="77" t="s">
        <v>90</v>
      </c>
      <c r="B1009" s="77">
        <v>1111</v>
      </c>
      <c r="C1009" s="77">
        <v>1.3408629999999999</v>
      </c>
      <c r="D1009" s="77">
        <v>103.83039182212001</v>
      </c>
      <c r="E1009" s="77" t="s">
        <v>38</v>
      </c>
      <c r="F1009" s="77">
        <v>295</v>
      </c>
      <c r="H1009" s="77" t="s">
        <v>65</v>
      </c>
      <c r="I1009" s="77">
        <v>2019</v>
      </c>
      <c r="J1009" s="77">
        <v>295</v>
      </c>
      <c r="K1009" s="77" t="s">
        <v>573</v>
      </c>
      <c r="L1009" s="77" t="s">
        <v>30</v>
      </c>
      <c r="N1009" s="77">
        <v>0</v>
      </c>
      <c r="O1009" s="77">
        <v>0</v>
      </c>
      <c r="P1009" s="77" t="s">
        <v>55</v>
      </c>
      <c r="Q1009" s="77">
        <v>40.441694099999999</v>
      </c>
      <c r="R1009" s="77">
        <v>-79.990086099999999</v>
      </c>
      <c r="S1009" s="77">
        <v>30705.911406315699</v>
      </c>
      <c r="T1009" s="77">
        <v>4.9220040112130299</v>
      </c>
      <c r="U1009" s="77">
        <v>181</v>
      </c>
      <c r="V1009" s="77">
        <v>338</v>
      </c>
      <c r="W1009" s="77">
        <v>7.2730000000000003E-2</v>
      </c>
      <c r="X1009" s="77">
        <v>0</v>
      </c>
      <c r="Y1009" s="77">
        <v>0</v>
      </c>
      <c r="Z1009" s="77">
        <v>0</v>
      </c>
      <c r="AA1009" s="77">
        <v>2809.5908936778801</v>
      </c>
      <c r="AB1009" s="77">
        <v>4.9947340112130298</v>
      </c>
      <c r="AC1009" s="77">
        <v>3623.5908936778801</v>
      </c>
      <c r="AE1009" s="87" t="str">
        <f t="shared" si="263"/>
        <v>International</v>
      </c>
      <c r="AF1009" s="82" t="str">
        <f t="shared" si="264"/>
        <v>student</v>
      </c>
      <c r="AI1009" s="82">
        <f>'GDP per Capita'!N1009</f>
        <v>56679.16</v>
      </c>
      <c r="AJ1009" s="82">
        <f t="shared" si="265"/>
        <v>56679.16</v>
      </c>
      <c r="AK1009" s="82">
        <f t="shared" si="266"/>
        <v>56679.16</v>
      </c>
      <c r="AL1009" s="88">
        <f t="shared" si="267"/>
        <v>6.3931626609813552E-2</v>
      </c>
    </row>
    <row r="1010" spans="1:38">
      <c r="A1010" s="77" t="s">
        <v>90</v>
      </c>
      <c r="B1010" s="77">
        <v>1112</v>
      </c>
      <c r="C1010" s="77">
        <v>1.3408629999999999</v>
      </c>
      <c r="D1010" s="77">
        <v>103.83039182212001</v>
      </c>
      <c r="E1010" s="77" t="s">
        <v>42</v>
      </c>
      <c r="F1010" s="77">
        <v>1135</v>
      </c>
      <c r="H1010" s="77" t="s">
        <v>64</v>
      </c>
      <c r="I1010" s="77">
        <v>2019</v>
      </c>
      <c r="J1010" s="77">
        <v>1135</v>
      </c>
      <c r="K1010" s="77" t="s">
        <v>573</v>
      </c>
      <c r="L1010" s="77" t="s">
        <v>30</v>
      </c>
      <c r="N1010" s="77">
        <v>0</v>
      </c>
      <c r="O1010" s="77">
        <v>0</v>
      </c>
      <c r="P1010" s="77" t="s">
        <v>55</v>
      </c>
      <c r="Q1010" s="77">
        <v>40.441694099999999</v>
      </c>
      <c r="R1010" s="77">
        <v>-79.990086099999999</v>
      </c>
      <c r="S1010" s="77">
        <v>30705.911406315699</v>
      </c>
      <c r="T1010" s="77">
        <v>4.9220040112130299</v>
      </c>
      <c r="U1010" s="77">
        <v>181</v>
      </c>
      <c r="V1010" s="77">
        <v>676</v>
      </c>
      <c r="W1010" s="77">
        <v>0.14546000000000001</v>
      </c>
      <c r="X1010" s="77">
        <v>0</v>
      </c>
      <c r="Y1010" s="77">
        <v>0</v>
      </c>
      <c r="Z1010" s="77">
        <v>0</v>
      </c>
      <c r="AA1010" s="77">
        <v>2809.5908936778801</v>
      </c>
      <c r="AB1010" s="77">
        <v>5.0674640112130298</v>
      </c>
      <c r="AC1010" s="77">
        <v>4801.5908936778796</v>
      </c>
      <c r="AE1010" s="87" t="str">
        <f t="shared" si="263"/>
        <v>International</v>
      </c>
      <c r="AF1010" s="82" t="str">
        <f t="shared" si="264"/>
        <v>non-student</v>
      </c>
      <c r="AI1010" s="82">
        <f>'GDP per Capita'!N1010</f>
        <v>56679.16</v>
      </c>
      <c r="AJ1010" s="82">
        <f t="shared" si="265"/>
        <v>56679.16</v>
      </c>
      <c r="AK1010" s="82">
        <f t="shared" si="266"/>
        <v>56679.16</v>
      </c>
      <c r="AL1010" s="88">
        <f t="shared" si="267"/>
        <v>8.471527971970437E-2</v>
      </c>
    </row>
    <row r="1011" spans="1:38">
      <c r="A1011" s="77" t="s">
        <v>104</v>
      </c>
      <c r="B1011" s="77">
        <v>1113</v>
      </c>
      <c r="C1011" s="77">
        <v>51.439264799999997</v>
      </c>
      <c r="D1011" s="77">
        <v>5.4786330000000003</v>
      </c>
      <c r="E1011" s="77" t="s">
        <v>37</v>
      </c>
      <c r="F1011" s="77">
        <v>585</v>
      </c>
      <c r="H1011" s="77" t="s">
        <v>64</v>
      </c>
      <c r="I1011" s="77">
        <v>2019</v>
      </c>
      <c r="J1011" s="77">
        <v>585</v>
      </c>
      <c r="K1011" s="77" t="s">
        <v>328</v>
      </c>
      <c r="L1011" s="77" t="s">
        <v>31</v>
      </c>
      <c r="N1011" s="77">
        <v>0</v>
      </c>
      <c r="O1011" s="77">
        <v>0</v>
      </c>
      <c r="P1011" s="77" t="s">
        <v>55</v>
      </c>
      <c r="Q1011" s="77">
        <v>40.441694099999999</v>
      </c>
      <c r="R1011" s="77">
        <v>-79.990086099999999</v>
      </c>
      <c r="S1011" s="77">
        <v>12675.1791637673</v>
      </c>
      <c r="T1011" s="77">
        <v>1.9625467284890099</v>
      </c>
      <c r="U1011" s="77">
        <v>181</v>
      </c>
      <c r="V1011" s="77">
        <v>676</v>
      </c>
      <c r="W1011" s="77">
        <v>0.14546000000000001</v>
      </c>
      <c r="X1011" s="77">
        <v>0</v>
      </c>
      <c r="Y1011" s="77">
        <v>0</v>
      </c>
      <c r="Z1011" s="77">
        <v>0</v>
      </c>
      <c r="AA1011" s="77">
        <v>1330.89381219556</v>
      </c>
      <c r="AB1011" s="77">
        <v>2.1080067284890101</v>
      </c>
      <c r="AC1011" s="77">
        <v>2772.8938121955598</v>
      </c>
      <c r="AE1011" s="87" t="str">
        <f t="shared" si="263"/>
        <v>International</v>
      </c>
      <c r="AF1011" s="82" t="str">
        <f t="shared" si="264"/>
        <v>non-student</v>
      </c>
      <c r="AI1011" s="82">
        <f>'GDP per Capita'!N1011</f>
        <v>53666.48</v>
      </c>
      <c r="AJ1011" s="82">
        <f t="shared" si="265"/>
        <v>53666.48</v>
      </c>
      <c r="AK1011" s="82">
        <f t="shared" si="266"/>
        <v>53666.48</v>
      </c>
      <c r="AL1011" s="88">
        <f t="shared" si="267"/>
        <v>5.1669008516965521E-2</v>
      </c>
    </row>
    <row r="1012" spans="1:38">
      <c r="A1012" s="77" t="s">
        <v>127</v>
      </c>
      <c r="B1012" s="77">
        <v>1114</v>
      </c>
      <c r="C1012" s="77">
        <v>40.014985600000003</v>
      </c>
      <c r="D1012" s="77">
        <v>-105.27054560000001</v>
      </c>
      <c r="E1012" s="77" t="s">
        <v>37</v>
      </c>
      <c r="F1012" s="77">
        <v>525</v>
      </c>
      <c r="H1012" s="77" t="s">
        <v>66</v>
      </c>
      <c r="I1012" s="77">
        <v>2019</v>
      </c>
      <c r="J1012" s="77">
        <v>525</v>
      </c>
      <c r="K1012" s="77" t="s">
        <v>29</v>
      </c>
      <c r="L1012" s="77" t="s">
        <v>29</v>
      </c>
      <c r="N1012" s="77">
        <v>0</v>
      </c>
      <c r="O1012" s="77">
        <v>0</v>
      </c>
      <c r="P1012" s="77" t="s">
        <v>55</v>
      </c>
      <c r="Q1012" s="77">
        <v>40.441694099999999</v>
      </c>
      <c r="R1012" s="77">
        <v>-79.990086099999999</v>
      </c>
      <c r="S1012" s="77">
        <v>4278.7089241067297</v>
      </c>
      <c r="T1012" s="77">
        <v>0.76649209920527595</v>
      </c>
      <c r="U1012" s="77">
        <v>181</v>
      </c>
      <c r="V1012" s="77">
        <v>676</v>
      </c>
      <c r="W1012" s="77">
        <v>0.14546000000000001</v>
      </c>
      <c r="X1012" s="77">
        <v>0</v>
      </c>
      <c r="Y1012" s="77">
        <v>0</v>
      </c>
      <c r="Z1012" s="77">
        <v>0</v>
      </c>
      <c r="AA1012" s="77">
        <v>513.44507089280796</v>
      </c>
      <c r="AB1012" s="77">
        <v>0.91195209920527698</v>
      </c>
      <c r="AC1012" s="77">
        <v>1895.4450708928</v>
      </c>
      <c r="AE1012" s="87" t="str">
        <f t="shared" si="263"/>
        <v>Domestic</v>
      </c>
      <c r="AF1012" s="82" t="str">
        <f t="shared" si="264"/>
        <v>non-student</v>
      </c>
      <c r="AI1012" s="82">
        <f>'GDP per Capita'!N1012</f>
        <v>63809.64</v>
      </c>
      <c r="AJ1012" s="82">
        <f t="shared" si="265"/>
        <v>63809.64</v>
      </c>
      <c r="AK1012" s="82">
        <f t="shared" si="266"/>
        <v>63809.64</v>
      </c>
      <c r="AL1012" s="88">
        <f t="shared" si="267"/>
        <v>2.9704682096510809E-2</v>
      </c>
    </row>
    <row r="1013" spans="1:38">
      <c r="A1013" s="77" t="s">
        <v>253</v>
      </c>
      <c r="B1013" s="77">
        <v>1115</v>
      </c>
      <c r="C1013" s="77">
        <v>44.669799599999997</v>
      </c>
      <c r="D1013" s="77">
        <v>-74.981334899999993</v>
      </c>
      <c r="E1013" s="77" t="s">
        <v>38</v>
      </c>
      <c r="F1013" s="77">
        <v>545</v>
      </c>
      <c r="H1013" s="77" t="s">
        <v>65</v>
      </c>
      <c r="I1013" s="77">
        <v>2019</v>
      </c>
      <c r="J1013" s="77">
        <v>545</v>
      </c>
      <c r="K1013" s="77" t="s">
        <v>29</v>
      </c>
      <c r="L1013" s="77" t="s">
        <v>29</v>
      </c>
      <c r="N1013" s="77">
        <v>0</v>
      </c>
      <c r="O1013" s="77">
        <v>0</v>
      </c>
      <c r="P1013" s="77" t="s">
        <v>55</v>
      </c>
      <c r="Q1013" s="77">
        <v>40.441694099999999</v>
      </c>
      <c r="R1013" s="77">
        <v>-79.990086099999999</v>
      </c>
      <c r="S1013" s="77">
        <v>1247.4451620720999</v>
      </c>
      <c r="T1013" s="77">
        <v>0.32635031718753099</v>
      </c>
      <c r="U1013" s="77">
        <v>181</v>
      </c>
      <c r="V1013" s="77">
        <v>338</v>
      </c>
      <c r="W1013" s="77">
        <v>7.2730000000000003E-2</v>
      </c>
      <c r="X1013" s="77">
        <v>0</v>
      </c>
      <c r="Y1013" s="77">
        <v>0</v>
      </c>
      <c r="Z1013" s="77">
        <v>0</v>
      </c>
      <c r="AA1013" s="77">
        <v>239.50947111784299</v>
      </c>
      <c r="AB1013" s="77">
        <v>0.39908031718753101</v>
      </c>
      <c r="AC1013" s="77">
        <v>1303.5094711178399</v>
      </c>
      <c r="AE1013" s="87" t="str">
        <f t="shared" si="263"/>
        <v>Domestic</v>
      </c>
      <c r="AF1013" s="82" t="str">
        <f t="shared" si="264"/>
        <v>student</v>
      </c>
      <c r="AI1013" s="82">
        <f>'GDP per Capita'!N1013</f>
        <v>63809.64</v>
      </c>
      <c r="AJ1013" s="82">
        <f t="shared" si="265"/>
        <v>63809.64</v>
      </c>
      <c r="AK1013" s="82">
        <f t="shared" si="266"/>
        <v>63809.64</v>
      </c>
      <c r="AL1013" s="88">
        <f t="shared" si="267"/>
        <v>2.0428096305163922E-2</v>
      </c>
    </row>
    <row r="1014" spans="1:38">
      <c r="A1014" s="77" t="s">
        <v>214</v>
      </c>
      <c r="B1014" s="77">
        <v>1116</v>
      </c>
      <c r="C1014" s="77">
        <v>37.682058300000001</v>
      </c>
      <c r="D1014" s="77">
        <v>-121.76805309999899</v>
      </c>
      <c r="E1014" s="77" t="s">
        <v>41</v>
      </c>
      <c r="F1014" s="77">
        <v>585</v>
      </c>
      <c r="H1014" s="77" t="s">
        <v>64</v>
      </c>
      <c r="I1014" s="77">
        <v>2019</v>
      </c>
      <c r="J1014" s="77">
        <v>585</v>
      </c>
      <c r="K1014" s="77" t="s">
        <v>29</v>
      </c>
      <c r="L1014" s="77" t="s">
        <v>29</v>
      </c>
      <c r="N1014" s="77">
        <v>0</v>
      </c>
      <c r="O1014" s="77">
        <v>0</v>
      </c>
      <c r="P1014" s="77" t="s">
        <v>55</v>
      </c>
      <c r="Q1014" s="77">
        <v>40.441694099999999</v>
      </c>
      <c r="R1014" s="77">
        <v>-79.990086099999999</v>
      </c>
      <c r="S1014" s="77">
        <v>7172.9881985209504</v>
      </c>
      <c r="T1014" s="77">
        <v>1.17354354133686</v>
      </c>
      <c r="U1014" s="77">
        <v>181</v>
      </c>
      <c r="V1014" s="77">
        <v>676</v>
      </c>
      <c r="W1014" s="77">
        <v>0.14546000000000001</v>
      </c>
      <c r="X1014" s="77">
        <v>0</v>
      </c>
      <c r="Y1014" s="77">
        <v>0</v>
      </c>
      <c r="Z1014" s="77">
        <v>0</v>
      </c>
      <c r="AA1014" s="77">
        <v>860.75858382251397</v>
      </c>
      <c r="AB1014" s="77">
        <v>1.3190035413368599</v>
      </c>
      <c r="AC1014" s="77">
        <v>2302.75858382251</v>
      </c>
      <c r="AE1014" s="87" t="str">
        <f t="shared" si="263"/>
        <v>Domestic</v>
      </c>
      <c r="AF1014" s="82" t="str">
        <f t="shared" si="264"/>
        <v>non-student</v>
      </c>
      <c r="AI1014" s="82">
        <f>'GDP per Capita'!N1014</f>
        <v>63809.64</v>
      </c>
      <c r="AJ1014" s="82">
        <f t="shared" si="265"/>
        <v>63809.64</v>
      </c>
      <c r="AK1014" s="82">
        <f t="shared" si="266"/>
        <v>63809.64</v>
      </c>
      <c r="AL1014" s="88">
        <f t="shared" si="267"/>
        <v>3.6087941944548035E-2</v>
      </c>
    </row>
    <row r="1015" spans="1:38">
      <c r="A1015" s="77" t="s">
        <v>81</v>
      </c>
      <c r="B1015" s="77">
        <v>1117</v>
      </c>
      <c r="C1015" s="77">
        <v>41.704567750000002</v>
      </c>
      <c r="D1015" s="77">
        <v>-86.238220260172596</v>
      </c>
      <c r="E1015" s="77" t="s">
        <v>37</v>
      </c>
      <c r="F1015" s="77">
        <v>585</v>
      </c>
      <c r="H1015" s="77" t="s">
        <v>64</v>
      </c>
      <c r="I1015" s="77">
        <v>2019</v>
      </c>
      <c r="J1015" s="77">
        <v>585</v>
      </c>
      <c r="K1015" s="77" t="s">
        <v>29</v>
      </c>
      <c r="L1015" s="77" t="s">
        <v>29</v>
      </c>
      <c r="N1015" s="77">
        <v>0</v>
      </c>
      <c r="O1015" s="77">
        <v>0</v>
      </c>
      <c r="P1015" s="77" t="s">
        <v>55</v>
      </c>
      <c r="Q1015" s="77">
        <v>40.441694099999999</v>
      </c>
      <c r="R1015" s="77">
        <v>-79.990086099999999</v>
      </c>
      <c r="S1015" s="77">
        <v>1084.2347056629601</v>
      </c>
      <c r="T1015" s="77">
        <v>0.30479922913162899</v>
      </c>
      <c r="U1015" s="77">
        <v>181</v>
      </c>
      <c r="V1015" s="77">
        <v>676</v>
      </c>
      <c r="W1015" s="77">
        <v>0.14546000000000001</v>
      </c>
      <c r="X1015" s="77">
        <v>0</v>
      </c>
      <c r="Y1015" s="77">
        <v>0</v>
      </c>
      <c r="Z1015" s="77">
        <v>0</v>
      </c>
      <c r="AA1015" s="77">
        <v>208.17306348728999</v>
      </c>
      <c r="AB1015" s="77">
        <v>0.45025922913162902</v>
      </c>
      <c r="AC1015" s="77">
        <v>1650.1730634872899</v>
      </c>
      <c r="AE1015" s="87" t="str">
        <f t="shared" si="263"/>
        <v>Domestic</v>
      </c>
      <c r="AF1015" s="82" t="str">
        <f t="shared" si="264"/>
        <v>non-student</v>
      </c>
      <c r="AI1015" s="82">
        <f>'GDP per Capita'!N1015</f>
        <v>63809.64</v>
      </c>
      <c r="AJ1015" s="82">
        <f t="shared" si="265"/>
        <v>63809.64</v>
      </c>
      <c r="AK1015" s="82">
        <f t="shared" si="266"/>
        <v>63809.64</v>
      </c>
      <c r="AL1015" s="88">
        <f t="shared" si="267"/>
        <v>2.5860874054254027E-2</v>
      </c>
    </row>
    <row r="1016" spans="1:38">
      <c r="A1016" s="77" t="s">
        <v>133</v>
      </c>
      <c r="B1016" s="77">
        <v>1118</v>
      </c>
      <c r="C1016" s="77">
        <v>30.445959599999998</v>
      </c>
      <c r="D1016" s="77">
        <v>-91.187380000000005</v>
      </c>
      <c r="E1016" s="77" t="s">
        <v>42</v>
      </c>
      <c r="F1016" s="77">
        <v>585</v>
      </c>
      <c r="H1016" s="77" t="s">
        <v>64</v>
      </c>
      <c r="I1016" s="77">
        <v>2019</v>
      </c>
      <c r="J1016" s="77">
        <v>585</v>
      </c>
      <c r="K1016" s="77" t="s">
        <v>29</v>
      </c>
      <c r="L1016" s="77" t="s">
        <v>29</v>
      </c>
      <c r="N1016" s="77">
        <v>0</v>
      </c>
      <c r="O1016" s="77">
        <v>0</v>
      </c>
      <c r="P1016" s="77" t="s">
        <v>55</v>
      </c>
      <c r="Q1016" s="77">
        <v>40.441694099999999</v>
      </c>
      <c r="R1016" s="77">
        <v>-79.990086099999999</v>
      </c>
      <c r="S1016" s="77">
        <v>3004.3924253137602</v>
      </c>
      <c r="T1016" s="77">
        <v>0.56362428017562904</v>
      </c>
      <c r="U1016" s="77">
        <v>181</v>
      </c>
      <c r="V1016" s="77">
        <v>676</v>
      </c>
      <c r="W1016" s="77">
        <v>0.14546000000000001</v>
      </c>
      <c r="X1016" s="77">
        <v>0</v>
      </c>
      <c r="Y1016" s="77">
        <v>0</v>
      </c>
      <c r="Z1016" s="77">
        <v>0</v>
      </c>
      <c r="AA1016" s="77">
        <v>576.84334566024199</v>
      </c>
      <c r="AB1016" s="77">
        <v>0.70908428017562897</v>
      </c>
      <c r="AC1016" s="77">
        <v>2018.8433456602399</v>
      </c>
      <c r="AE1016" s="87" t="str">
        <f t="shared" si="263"/>
        <v>Domestic</v>
      </c>
      <c r="AF1016" s="82" t="str">
        <f t="shared" si="264"/>
        <v>non-student</v>
      </c>
      <c r="AI1016" s="82">
        <f>'GDP per Capita'!N1016</f>
        <v>63809.64</v>
      </c>
      <c r="AJ1016" s="82">
        <f t="shared" si="265"/>
        <v>63809.64</v>
      </c>
      <c r="AK1016" s="82">
        <f t="shared" si="266"/>
        <v>63809.64</v>
      </c>
      <c r="AL1016" s="88">
        <f t="shared" si="267"/>
        <v>3.1638532134960172E-2</v>
      </c>
    </row>
    <row r="1017" spans="1:38">
      <c r="A1017" s="77" t="s">
        <v>169</v>
      </c>
      <c r="B1017" s="77">
        <v>1119</v>
      </c>
      <c r="C1017" s="77">
        <v>40.794450399999903</v>
      </c>
      <c r="D1017" s="77">
        <v>-77.861638599999907</v>
      </c>
      <c r="E1017" s="77" t="s">
        <v>37</v>
      </c>
      <c r="F1017" s="77">
        <v>735</v>
      </c>
      <c r="H1017" s="77" t="s">
        <v>65</v>
      </c>
      <c r="I1017" s="77">
        <v>2019</v>
      </c>
      <c r="J1017" s="77">
        <v>735</v>
      </c>
      <c r="K1017" s="77" t="s">
        <v>29</v>
      </c>
      <c r="L1017" s="77" t="s">
        <v>29</v>
      </c>
      <c r="N1017" s="77">
        <v>0</v>
      </c>
      <c r="O1017" s="77">
        <v>0</v>
      </c>
      <c r="P1017" s="77" t="s">
        <v>55</v>
      </c>
      <c r="Q1017" s="77">
        <v>40.441694099999999</v>
      </c>
      <c r="R1017" s="77">
        <v>-79.990086099999999</v>
      </c>
      <c r="S1017" s="77">
        <v>367.75497649602698</v>
      </c>
      <c r="T1017" s="77">
        <v>0.210191824230816</v>
      </c>
      <c r="U1017" s="77">
        <v>181</v>
      </c>
      <c r="V1017" s="77">
        <v>676</v>
      </c>
      <c r="W1017" s="77">
        <v>0.14546000000000001</v>
      </c>
      <c r="X1017" s="77">
        <v>0</v>
      </c>
      <c r="Y1017" s="77">
        <v>0</v>
      </c>
      <c r="Z1017" s="77">
        <v>0</v>
      </c>
      <c r="AA1017" s="77">
        <v>70.608955487237196</v>
      </c>
      <c r="AB1017" s="77">
        <v>0.35565182423081598</v>
      </c>
      <c r="AC1017" s="77">
        <v>1662.6089554872301</v>
      </c>
      <c r="AE1017" s="87" t="str">
        <f t="shared" si="263"/>
        <v>Domestic</v>
      </c>
      <c r="AF1017" s="82" t="str">
        <f t="shared" si="264"/>
        <v>non-student</v>
      </c>
      <c r="AI1017" s="82">
        <f>'GDP per Capita'!N1017</f>
        <v>63809.64</v>
      </c>
      <c r="AJ1017" s="82">
        <f t="shared" si="265"/>
        <v>63809.64</v>
      </c>
      <c r="AK1017" s="82">
        <f t="shared" si="266"/>
        <v>63809.64</v>
      </c>
      <c r="AL1017" s="88">
        <f t="shared" si="267"/>
        <v>2.6055764544153988E-2</v>
      </c>
    </row>
    <row r="1018" spans="1:38">
      <c r="A1018" s="77" t="s">
        <v>375</v>
      </c>
      <c r="B1018" s="77">
        <v>1120</v>
      </c>
      <c r="C1018" s="77">
        <v>37.240574100000003</v>
      </c>
      <c r="D1018" s="77">
        <v>127.17855719999901</v>
      </c>
      <c r="E1018" s="77" t="s">
        <v>42</v>
      </c>
      <c r="F1018" s="77">
        <v>685</v>
      </c>
      <c r="H1018" s="77" t="s">
        <v>64</v>
      </c>
      <c r="I1018" s="77">
        <v>2019</v>
      </c>
      <c r="J1018" s="77">
        <v>685</v>
      </c>
      <c r="K1018" s="77" t="s">
        <v>317</v>
      </c>
      <c r="L1018" s="77" t="s">
        <v>30</v>
      </c>
      <c r="N1018" s="77">
        <v>0</v>
      </c>
      <c r="O1018" s="77">
        <v>0</v>
      </c>
      <c r="P1018" s="77" t="s">
        <v>55</v>
      </c>
      <c r="Q1018" s="77">
        <v>40.441694099999999</v>
      </c>
      <c r="R1018" s="77">
        <v>-79.990086099999999</v>
      </c>
      <c r="S1018" s="77">
        <v>21888.346185530801</v>
      </c>
      <c r="T1018" s="77">
        <v>3.4031585544434102</v>
      </c>
      <c r="U1018" s="77">
        <v>181</v>
      </c>
      <c r="V1018" s="77">
        <v>676</v>
      </c>
      <c r="W1018" s="77">
        <v>0.14546000000000001</v>
      </c>
      <c r="X1018" s="77">
        <v>0</v>
      </c>
      <c r="Y1018" s="77">
        <v>0</v>
      </c>
      <c r="Z1018" s="77">
        <v>0</v>
      </c>
      <c r="AA1018" s="77">
        <v>2002.7836759760701</v>
      </c>
      <c r="AB1018" s="77">
        <v>3.5486185544434101</v>
      </c>
      <c r="AC1018" s="77">
        <v>3544.7836759760698</v>
      </c>
      <c r="AE1018" s="87" t="str">
        <f t="shared" si="263"/>
        <v>International</v>
      </c>
      <c r="AF1018" s="82" t="str">
        <f t="shared" si="264"/>
        <v>non-student</v>
      </c>
      <c r="AI1018" s="82">
        <f>'GDP per Capita'!N1018</f>
        <v>32154.02</v>
      </c>
      <c r="AJ1018" s="82">
        <f t="shared" si="265"/>
        <v>32154.02</v>
      </c>
      <c r="AK1018" s="82">
        <f t="shared" si="266"/>
        <v>32154.02</v>
      </c>
      <c r="AL1018" s="88">
        <f t="shared" si="267"/>
        <v>0.11024387233621394</v>
      </c>
    </row>
    <row r="1019" spans="1:38">
      <c r="A1019" s="77" t="s">
        <v>376</v>
      </c>
      <c r="B1019" s="77">
        <v>1121</v>
      </c>
      <c r="C1019" s="77">
        <v>35.751733000000002</v>
      </c>
      <c r="D1019" s="77">
        <v>139.86381599999899</v>
      </c>
      <c r="E1019" s="77" t="s">
        <v>42</v>
      </c>
      <c r="F1019" s="77">
        <v>685</v>
      </c>
      <c r="H1019" s="77" t="s">
        <v>64</v>
      </c>
      <c r="I1019" s="77">
        <v>2019</v>
      </c>
      <c r="J1019" s="77">
        <v>685</v>
      </c>
      <c r="K1019" s="77" t="s">
        <v>585</v>
      </c>
      <c r="L1019" s="77" t="s">
        <v>30</v>
      </c>
      <c r="N1019" s="77">
        <v>0</v>
      </c>
      <c r="O1019" s="77">
        <v>0</v>
      </c>
      <c r="P1019" s="77" t="s">
        <v>55</v>
      </c>
      <c r="Q1019" s="77">
        <v>40.441694099999999</v>
      </c>
      <c r="R1019" s="77">
        <v>-79.990086099999999</v>
      </c>
      <c r="S1019" s="77">
        <v>21229.398793818898</v>
      </c>
      <c r="T1019" s="77">
        <v>3.2951557508132199</v>
      </c>
      <c r="U1019" s="77">
        <v>181</v>
      </c>
      <c r="V1019" s="77">
        <v>676</v>
      </c>
      <c r="W1019" s="77">
        <v>0.14546000000000001</v>
      </c>
      <c r="X1019" s="77">
        <v>0</v>
      </c>
      <c r="Y1019" s="77">
        <v>0</v>
      </c>
      <c r="Z1019" s="77">
        <v>0</v>
      </c>
      <c r="AA1019" s="77">
        <v>1942.48998963443</v>
      </c>
      <c r="AB1019" s="77">
        <v>3.4406157508132198</v>
      </c>
      <c r="AC1019" s="77">
        <v>3484.48998963443</v>
      </c>
      <c r="AE1019" s="87" t="str">
        <f t="shared" si="263"/>
        <v>International</v>
      </c>
      <c r="AF1019" s="82" t="str">
        <f t="shared" si="264"/>
        <v>non-student</v>
      </c>
      <c r="AI1019" s="82">
        <f>'GDP per Capita'!N1019</f>
        <v>41314.410000000003</v>
      </c>
      <c r="AJ1019" s="82">
        <f t="shared" si="265"/>
        <v>41314.410000000003</v>
      </c>
      <c r="AK1019" s="82">
        <f t="shared" si="266"/>
        <v>41314.410000000003</v>
      </c>
      <c r="AL1019" s="88">
        <f t="shared" si="267"/>
        <v>8.4340790286837691E-2</v>
      </c>
    </row>
    <row r="1020" spans="1:38">
      <c r="A1020" s="77" t="s">
        <v>377</v>
      </c>
      <c r="B1020" s="77">
        <v>1122</v>
      </c>
      <c r="C1020" s="77">
        <v>40.693271500000002</v>
      </c>
      <c r="D1020" s="77">
        <v>-111.95458240000001</v>
      </c>
      <c r="E1020" s="77" t="s">
        <v>42</v>
      </c>
      <c r="F1020" s="77">
        <v>585</v>
      </c>
      <c r="H1020" s="77" t="s">
        <v>64</v>
      </c>
      <c r="I1020" s="77">
        <v>2019</v>
      </c>
      <c r="J1020" s="77">
        <v>585</v>
      </c>
      <c r="K1020" s="77" t="s">
        <v>585</v>
      </c>
      <c r="L1020" s="77" t="s">
        <v>30</v>
      </c>
      <c r="N1020" s="77">
        <v>0</v>
      </c>
      <c r="O1020" s="77">
        <v>0</v>
      </c>
      <c r="P1020" s="77" t="s">
        <v>55</v>
      </c>
      <c r="Q1020" s="77">
        <v>40.441694099999999</v>
      </c>
      <c r="R1020" s="77">
        <v>-79.990086099999999</v>
      </c>
      <c r="S1020" s="77">
        <v>5370.1439314436702</v>
      </c>
      <c r="T1020" s="77">
        <v>0.92662389504591702</v>
      </c>
      <c r="U1020" s="77">
        <v>181</v>
      </c>
      <c r="V1020" s="77">
        <v>676</v>
      </c>
      <c r="W1020" s="77">
        <v>0.14546000000000001</v>
      </c>
      <c r="X1020" s="77">
        <v>0</v>
      </c>
      <c r="Y1020" s="77">
        <v>0</v>
      </c>
      <c r="Z1020" s="77">
        <v>0</v>
      </c>
      <c r="AA1020" s="77">
        <v>644.41727177324003</v>
      </c>
      <c r="AB1020" s="77">
        <v>1.07208389504591</v>
      </c>
      <c r="AC1020" s="77">
        <v>2086.4172717732399</v>
      </c>
      <c r="AE1020" s="87" t="str">
        <f t="shared" si="263"/>
        <v>International</v>
      </c>
      <c r="AF1020" s="82" t="str">
        <f t="shared" si="264"/>
        <v>non-student</v>
      </c>
      <c r="AI1020" s="82">
        <f>'GDP per Capita'!N1020</f>
        <v>41314.410000000003</v>
      </c>
      <c r="AJ1020" s="82">
        <f t="shared" si="265"/>
        <v>41314.410000000003</v>
      </c>
      <c r="AK1020" s="82">
        <f t="shared" si="266"/>
        <v>41314.410000000003</v>
      </c>
      <c r="AL1020" s="88">
        <f t="shared" si="267"/>
        <v>5.0500957699099173E-2</v>
      </c>
    </row>
    <row r="1021" spans="1:38">
      <c r="A1021" s="77" t="s">
        <v>378</v>
      </c>
      <c r="B1021" s="77">
        <v>1123</v>
      </c>
      <c r="C1021" s="77">
        <v>35.444990999999902</v>
      </c>
      <c r="D1021" s="77">
        <v>139.63676799999999</v>
      </c>
      <c r="E1021" s="77" t="s">
        <v>42</v>
      </c>
      <c r="F1021" s="77">
        <v>1135</v>
      </c>
      <c r="H1021" s="77" t="s">
        <v>64</v>
      </c>
      <c r="I1021" s="77">
        <v>2019</v>
      </c>
      <c r="J1021" s="77">
        <v>1135</v>
      </c>
      <c r="K1021" s="77" t="s">
        <v>585</v>
      </c>
      <c r="L1021" s="77" t="s">
        <v>30</v>
      </c>
      <c r="N1021" s="77">
        <v>0</v>
      </c>
      <c r="O1021" s="77">
        <v>0</v>
      </c>
      <c r="P1021" s="77" t="s">
        <v>55</v>
      </c>
      <c r="Q1021" s="77">
        <v>40.441694099999999</v>
      </c>
      <c r="R1021" s="77">
        <v>-79.990086099999999</v>
      </c>
      <c r="S1021" s="77">
        <v>21308.979415241902</v>
      </c>
      <c r="T1021" s="77">
        <v>3.3081585481489202</v>
      </c>
      <c r="U1021" s="77">
        <v>181</v>
      </c>
      <c r="V1021" s="77">
        <v>676</v>
      </c>
      <c r="W1021" s="77">
        <v>0.14546000000000001</v>
      </c>
      <c r="X1021" s="77">
        <v>0</v>
      </c>
      <c r="Y1021" s="77">
        <v>0</v>
      </c>
      <c r="Z1021" s="77">
        <v>0</v>
      </c>
      <c r="AA1021" s="77">
        <v>1949.7716164946301</v>
      </c>
      <c r="AB1021" s="77">
        <v>3.4536185481489201</v>
      </c>
      <c r="AC1021" s="77">
        <v>3941.7716164946301</v>
      </c>
      <c r="AE1021" s="87" t="str">
        <f t="shared" si="263"/>
        <v>International</v>
      </c>
      <c r="AF1021" s="82" t="str">
        <f t="shared" si="264"/>
        <v>non-student</v>
      </c>
      <c r="AI1021" s="82">
        <f>'GDP per Capita'!N1021</f>
        <v>41314.410000000003</v>
      </c>
      <c r="AJ1021" s="82">
        <f t="shared" si="265"/>
        <v>41314.410000000003</v>
      </c>
      <c r="AK1021" s="82">
        <f t="shared" si="266"/>
        <v>41314.410000000003</v>
      </c>
      <c r="AL1021" s="88">
        <f t="shared" si="267"/>
        <v>9.540912278535818E-2</v>
      </c>
    </row>
    <row r="1022" spans="1:38">
      <c r="A1022" s="77" t="s">
        <v>176</v>
      </c>
      <c r="B1022" s="77">
        <v>1124</v>
      </c>
      <c r="C1022" s="77">
        <v>34.685074899999996</v>
      </c>
      <c r="D1022" s="77">
        <v>-82.836411099999907</v>
      </c>
      <c r="E1022" s="77" t="s">
        <v>38</v>
      </c>
      <c r="F1022" s="77">
        <v>565</v>
      </c>
      <c r="H1022" s="77" t="s">
        <v>65</v>
      </c>
      <c r="I1022" s="77">
        <v>2019</v>
      </c>
      <c r="J1022" s="77">
        <v>565</v>
      </c>
      <c r="K1022" s="77" t="s">
        <v>29</v>
      </c>
      <c r="L1022" s="77" t="s">
        <v>29</v>
      </c>
      <c r="N1022" s="77">
        <v>0</v>
      </c>
      <c r="O1022" s="77">
        <v>0</v>
      </c>
      <c r="P1022" s="77" t="s">
        <v>55</v>
      </c>
      <c r="Q1022" s="77">
        <v>40.441694099999999</v>
      </c>
      <c r="R1022" s="77">
        <v>-79.990086099999999</v>
      </c>
      <c r="S1022" s="77">
        <v>1374.8125302779699</v>
      </c>
      <c r="T1022" s="77">
        <v>0.34316851271277499</v>
      </c>
      <c r="U1022" s="77">
        <v>181</v>
      </c>
      <c r="V1022" s="77">
        <v>338</v>
      </c>
      <c r="W1022" s="77">
        <v>7.2730000000000003E-2</v>
      </c>
      <c r="X1022" s="77">
        <v>0</v>
      </c>
      <c r="Y1022" s="77">
        <v>0</v>
      </c>
      <c r="Z1022" s="77">
        <v>0</v>
      </c>
      <c r="AA1022" s="77">
        <v>263.96400581337002</v>
      </c>
      <c r="AB1022" s="77">
        <v>0.415898512712775</v>
      </c>
      <c r="AC1022" s="77">
        <v>1347.96400581337</v>
      </c>
      <c r="AE1022" s="87" t="str">
        <f t="shared" si="263"/>
        <v>Domestic</v>
      </c>
      <c r="AF1022" s="82" t="str">
        <f t="shared" si="264"/>
        <v>student</v>
      </c>
      <c r="AI1022" s="82">
        <f>'GDP per Capita'!N1022</f>
        <v>63809.64</v>
      </c>
      <c r="AJ1022" s="82">
        <f t="shared" si="265"/>
        <v>63809.64</v>
      </c>
      <c r="AK1022" s="82">
        <f t="shared" si="266"/>
        <v>63809.64</v>
      </c>
      <c r="AL1022" s="88">
        <f t="shared" si="267"/>
        <v>2.1124770580328772E-2</v>
      </c>
    </row>
    <row r="1023" spans="1:38">
      <c r="A1023" s="77" t="s">
        <v>107</v>
      </c>
      <c r="B1023" s="77">
        <v>1125</v>
      </c>
      <c r="C1023" s="77">
        <v>46.859128699999999</v>
      </c>
      <c r="D1023" s="77">
        <v>-88.777473400000005</v>
      </c>
      <c r="E1023" s="77" t="s">
        <v>38</v>
      </c>
      <c r="F1023" s="77">
        <v>735</v>
      </c>
      <c r="H1023" s="77" t="s">
        <v>65</v>
      </c>
      <c r="I1023" s="77">
        <v>2019</v>
      </c>
      <c r="J1023" s="77">
        <v>735</v>
      </c>
      <c r="K1023" s="77" t="s">
        <v>29</v>
      </c>
      <c r="L1023" s="77" t="s">
        <v>29</v>
      </c>
      <c r="N1023" s="77">
        <v>0</v>
      </c>
      <c r="O1023" s="77">
        <v>0</v>
      </c>
      <c r="P1023" s="77" t="s">
        <v>55</v>
      </c>
      <c r="Q1023" s="77">
        <v>40.441694099999999</v>
      </c>
      <c r="R1023" s="77">
        <v>-79.990086099999999</v>
      </c>
      <c r="S1023" s="77">
        <v>2006.63461514354</v>
      </c>
      <c r="T1023" s="77">
        <v>0.426597317987775</v>
      </c>
      <c r="U1023" s="77">
        <v>181</v>
      </c>
      <c r="V1023" s="77">
        <v>338</v>
      </c>
      <c r="W1023" s="77">
        <v>7.2730000000000003E-2</v>
      </c>
      <c r="X1023" s="77">
        <v>0</v>
      </c>
      <c r="Y1023" s="77">
        <v>0</v>
      </c>
      <c r="Z1023" s="77">
        <v>0</v>
      </c>
      <c r="AA1023" s="77">
        <v>385.27384610756002</v>
      </c>
      <c r="AB1023" s="77">
        <v>0.49932731798777502</v>
      </c>
      <c r="AC1023" s="77">
        <v>1639.2738461075601</v>
      </c>
      <c r="AE1023" s="87" t="str">
        <f t="shared" si="263"/>
        <v>Domestic</v>
      </c>
      <c r="AF1023" s="82" t="str">
        <f t="shared" si="264"/>
        <v>student</v>
      </c>
      <c r="AI1023" s="82">
        <f>'GDP per Capita'!N1023</f>
        <v>63809.64</v>
      </c>
      <c r="AJ1023" s="82">
        <f t="shared" si="265"/>
        <v>63809.64</v>
      </c>
      <c r="AK1023" s="82">
        <f t="shared" si="266"/>
        <v>63809.64</v>
      </c>
      <c r="AL1023" s="88">
        <f t="shared" si="267"/>
        <v>2.5690065734700274E-2</v>
      </c>
    </row>
    <row r="1024" spans="1:38">
      <c r="A1024" s="77" t="s">
        <v>215</v>
      </c>
      <c r="B1024" s="77">
        <v>1126</v>
      </c>
      <c r="C1024" s="77">
        <v>38.626417799999999</v>
      </c>
      <c r="D1024" s="77">
        <v>-90.199837799999997</v>
      </c>
      <c r="E1024" s="77" t="s">
        <v>42</v>
      </c>
      <c r="F1024" s="77">
        <v>525</v>
      </c>
      <c r="H1024" s="77" t="s">
        <v>66</v>
      </c>
      <c r="I1024" s="77">
        <v>2019</v>
      </c>
      <c r="J1024" s="77">
        <v>525</v>
      </c>
      <c r="K1024" s="77" t="s">
        <v>29</v>
      </c>
      <c r="L1024" s="77" t="s">
        <v>29</v>
      </c>
      <c r="N1024" s="77">
        <v>0</v>
      </c>
      <c r="O1024" s="77">
        <v>0</v>
      </c>
      <c r="P1024" s="77" t="s">
        <v>55</v>
      </c>
      <c r="Q1024" s="77">
        <v>40.441694099999999</v>
      </c>
      <c r="R1024" s="77">
        <v>-79.990086099999999</v>
      </c>
      <c r="S1024" s="77">
        <v>1795.94934118273</v>
      </c>
      <c r="T1024" s="77">
        <v>0.39877742831214602</v>
      </c>
      <c r="U1024" s="77">
        <v>181</v>
      </c>
      <c r="V1024" s="77">
        <v>676</v>
      </c>
      <c r="W1024" s="77">
        <v>0.14546000000000001</v>
      </c>
      <c r="X1024" s="77">
        <v>0</v>
      </c>
      <c r="Y1024" s="77">
        <v>0</v>
      </c>
      <c r="Z1024" s="77">
        <v>0</v>
      </c>
      <c r="AA1024" s="77">
        <v>344.82227350708501</v>
      </c>
      <c r="AB1024" s="77">
        <v>0.54423742831214605</v>
      </c>
      <c r="AC1024" s="77">
        <v>1726.8222735070799</v>
      </c>
      <c r="AE1024" s="87" t="str">
        <f t="shared" si="263"/>
        <v>Domestic</v>
      </c>
      <c r="AF1024" s="82" t="str">
        <f t="shared" si="264"/>
        <v>non-student</v>
      </c>
      <c r="AI1024" s="82">
        <f>'GDP per Capita'!N1024</f>
        <v>63809.64</v>
      </c>
      <c r="AJ1024" s="82">
        <f t="shared" si="265"/>
        <v>63809.64</v>
      </c>
      <c r="AK1024" s="82">
        <f t="shared" si="266"/>
        <v>63809.64</v>
      </c>
      <c r="AL1024" s="88">
        <f t="shared" si="267"/>
        <v>2.7062090829960486E-2</v>
      </c>
    </row>
    <row r="1025" spans="1:38">
      <c r="A1025" s="77" t="s">
        <v>130</v>
      </c>
      <c r="B1025" s="77">
        <v>1127</v>
      </c>
      <c r="C1025" s="77">
        <v>42.8867166</v>
      </c>
      <c r="D1025" s="77">
        <v>-78.878392199999993</v>
      </c>
      <c r="E1025" s="77" t="s">
        <v>38</v>
      </c>
      <c r="F1025" s="77">
        <v>295</v>
      </c>
      <c r="H1025" s="77" t="s">
        <v>65</v>
      </c>
      <c r="I1025" s="77">
        <v>2019</v>
      </c>
      <c r="J1025" s="77">
        <v>295</v>
      </c>
      <c r="K1025" s="77" t="s">
        <v>29</v>
      </c>
      <c r="L1025" s="77" t="s">
        <v>29</v>
      </c>
      <c r="N1025" s="77">
        <v>0</v>
      </c>
      <c r="O1025" s="77">
        <v>0</v>
      </c>
      <c r="P1025" s="77" t="s">
        <v>55</v>
      </c>
      <c r="Q1025" s="77">
        <v>40.441694099999999</v>
      </c>
      <c r="R1025" s="77">
        <v>-79.990086099999999</v>
      </c>
      <c r="S1025" s="77">
        <v>574.24457182179799</v>
      </c>
      <c r="T1025" s="77">
        <v>0.23745769646352299</v>
      </c>
      <c r="U1025" s="77">
        <v>181</v>
      </c>
      <c r="V1025" s="77">
        <v>338</v>
      </c>
      <c r="W1025" s="77">
        <v>7.2730000000000003E-2</v>
      </c>
      <c r="X1025" s="77">
        <v>0</v>
      </c>
      <c r="Y1025" s="77">
        <v>0</v>
      </c>
      <c r="Z1025" s="77">
        <v>0</v>
      </c>
      <c r="AA1025" s="77">
        <v>110.254957789785</v>
      </c>
      <c r="AB1025" s="77">
        <v>0.31018769646352301</v>
      </c>
      <c r="AC1025" s="77">
        <v>924.25495778978495</v>
      </c>
      <c r="AE1025" s="87" t="str">
        <f t="shared" si="263"/>
        <v>Domestic</v>
      </c>
      <c r="AF1025" s="82" t="str">
        <f t="shared" si="264"/>
        <v>student</v>
      </c>
      <c r="AI1025" s="82">
        <f>'GDP per Capita'!N1025</f>
        <v>63809.64</v>
      </c>
      <c r="AJ1025" s="82">
        <f t="shared" si="265"/>
        <v>63809.64</v>
      </c>
      <c r="AK1025" s="82">
        <f t="shared" si="266"/>
        <v>63809.64</v>
      </c>
      <c r="AL1025" s="88">
        <f t="shared" si="267"/>
        <v>1.4484566247196896E-2</v>
      </c>
    </row>
    <row r="1026" spans="1:38">
      <c r="A1026" s="77" t="s">
        <v>255</v>
      </c>
      <c r="B1026" s="77">
        <v>1128</v>
      </c>
      <c r="C1026" s="77">
        <v>40.441694099999999</v>
      </c>
      <c r="D1026" s="77">
        <v>-79.9900860999999</v>
      </c>
      <c r="E1026" s="77" t="s">
        <v>41</v>
      </c>
      <c r="F1026" s="77">
        <v>1025</v>
      </c>
      <c r="H1026" s="77" t="s">
        <v>66</v>
      </c>
      <c r="I1026" s="77">
        <v>2019</v>
      </c>
      <c r="J1026" s="77">
        <v>1025</v>
      </c>
      <c r="K1026" s="77" t="s">
        <v>29</v>
      </c>
      <c r="L1026" s="77" t="s">
        <v>29</v>
      </c>
      <c r="N1026" s="77">
        <v>0</v>
      </c>
      <c r="O1026" s="77">
        <v>1</v>
      </c>
      <c r="P1026" s="77" t="s">
        <v>55</v>
      </c>
      <c r="Q1026" s="77">
        <v>40.441694099999999</v>
      </c>
      <c r="R1026" s="77">
        <v>-79.990086099999999</v>
      </c>
      <c r="S1026" s="77">
        <v>4.3065651728936996E-12</v>
      </c>
      <c r="T1026" s="77">
        <v>0</v>
      </c>
      <c r="U1026" s="77">
        <v>0</v>
      </c>
      <c r="V1026" s="77">
        <v>0</v>
      </c>
      <c r="W1026" s="77">
        <v>0</v>
      </c>
      <c r="X1026" s="77">
        <v>0</v>
      </c>
      <c r="Y1026" s="77">
        <v>0</v>
      </c>
      <c r="Z1026" s="77">
        <v>0</v>
      </c>
      <c r="AA1026" s="77">
        <v>0</v>
      </c>
      <c r="AB1026" s="77">
        <v>0</v>
      </c>
      <c r="AC1026" s="77">
        <v>1025</v>
      </c>
      <c r="AE1026" s="87" t="str">
        <f t="shared" si="263"/>
        <v>Domestic</v>
      </c>
      <c r="AF1026" s="82" t="str">
        <f t="shared" si="264"/>
        <v>non-student</v>
      </c>
      <c r="AI1026" s="82">
        <f>'GDP per Capita'!N1026</f>
        <v>63809.64</v>
      </c>
      <c r="AJ1026" s="82">
        <f t="shared" si="265"/>
        <v>63809.64</v>
      </c>
      <c r="AK1026" s="82">
        <f t="shared" si="266"/>
        <v>63809.64</v>
      </c>
      <c r="AL1026" s="88">
        <f t="shared" si="267"/>
        <v>1.606340358604123E-2</v>
      </c>
    </row>
    <row r="1027" spans="1:38">
      <c r="A1027" s="77" t="s">
        <v>179</v>
      </c>
      <c r="B1027" s="77">
        <v>1129</v>
      </c>
      <c r="C1027" s="77">
        <v>43.6534817</v>
      </c>
      <c r="D1027" s="77">
        <v>-79.383934699999998</v>
      </c>
      <c r="E1027" s="77" t="s">
        <v>37</v>
      </c>
      <c r="F1027" s="77">
        <v>585</v>
      </c>
      <c r="H1027" s="77" t="s">
        <v>64</v>
      </c>
      <c r="I1027" s="77">
        <v>2019</v>
      </c>
      <c r="J1027" s="77">
        <v>585</v>
      </c>
      <c r="K1027" s="77" t="s">
        <v>320</v>
      </c>
      <c r="L1027" s="77" t="s">
        <v>28</v>
      </c>
      <c r="N1027" s="77">
        <v>0</v>
      </c>
      <c r="O1027" s="77">
        <v>0</v>
      </c>
      <c r="P1027" s="77" t="s">
        <v>55</v>
      </c>
      <c r="Q1027" s="77">
        <v>40.441694099999999</v>
      </c>
      <c r="R1027" s="77">
        <v>-79.990086099999999</v>
      </c>
      <c r="S1027" s="77">
        <v>721.24410216090803</v>
      </c>
      <c r="T1027" s="77">
        <v>0.25686821642783703</v>
      </c>
      <c r="U1027" s="77">
        <v>181</v>
      </c>
      <c r="V1027" s="77">
        <v>676</v>
      </c>
      <c r="W1027" s="77">
        <v>0.14546000000000001</v>
      </c>
      <c r="X1027" s="77">
        <v>0</v>
      </c>
      <c r="Y1027" s="77">
        <v>0</v>
      </c>
      <c r="Z1027" s="77">
        <v>0</v>
      </c>
      <c r="AA1027" s="77">
        <v>138.478867614894</v>
      </c>
      <c r="AB1027" s="77">
        <v>0.402328216427838</v>
      </c>
      <c r="AC1027" s="77">
        <v>1580.4788676148901</v>
      </c>
      <c r="AE1027" s="87" t="str">
        <f t="shared" ref="AE1027:AE1090" si="268">IF(K1027&lt;&gt;"USA",IF(K1027&lt;&gt;"Unknown","International","Unknown"),"Domestic")</f>
        <v>International</v>
      </c>
      <c r="AF1027" s="82" t="str">
        <f t="shared" ref="AF1027:AF1090" si="269">IF(E1027="Undergraduate Student","student",IF(E1027="Graduate Student","student","non-student"))</f>
        <v>non-student</v>
      </c>
      <c r="AI1027" s="82">
        <f>'GDP per Capita'!N1027</f>
        <v>49196.49</v>
      </c>
      <c r="AJ1027" s="82">
        <f t="shared" ref="AJ1027:AJ1090" si="270">IFERROR(AI1027,"")</f>
        <v>49196.49</v>
      </c>
      <c r="AK1027" s="82">
        <f t="shared" ref="AK1027:AK1090" si="271">IFERROR(AI1027,AVERAGE(AJ$2:AJ$2538))</f>
        <v>49196.49</v>
      </c>
      <c r="AL1027" s="88">
        <f t="shared" ref="AL1027:AL1090" si="272">AC1027/AK1027</f>
        <v>3.2125846124690806E-2</v>
      </c>
    </row>
    <row r="1028" spans="1:38">
      <c r="A1028" s="77" t="s">
        <v>114</v>
      </c>
      <c r="B1028" s="77">
        <v>1130</v>
      </c>
      <c r="C1028" s="77">
        <v>41.489982699999999</v>
      </c>
      <c r="D1028" s="77">
        <v>-71.313770700000006</v>
      </c>
      <c r="E1028" s="77" t="s">
        <v>42</v>
      </c>
      <c r="F1028" s="77">
        <v>585</v>
      </c>
      <c r="H1028" s="77" t="s">
        <v>64</v>
      </c>
      <c r="I1028" s="77">
        <v>2019</v>
      </c>
      <c r="J1028" s="77">
        <v>585</v>
      </c>
      <c r="K1028" s="77" t="s">
        <v>29</v>
      </c>
      <c r="L1028" s="77" t="s">
        <v>29</v>
      </c>
      <c r="N1028" s="77">
        <v>0</v>
      </c>
      <c r="O1028" s="77">
        <v>0</v>
      </c>
      <c r="P1028" s="77" t="s">
        <v>55</v>
      </c>
      <c r="Q1028" s="77">
        <v>40.441694099999999</v>
      </c>
      <c r="R1028" s="77">
        <v>-79.990086099999999</v>
      </c>
      <c r="S1028" s="77">
        <v>1474.8635187709399</v>
      </c>
      <c r="T1028" s="77">
        <v>0.35637972301468701</v>
      </c>
      <c r="U1028" s="77">
        <v>181</v>
      </c>
      <c r="V1028" s="77">
        <v>676</v>
      </c>
      <c r="W1028" s="77">
        <v>0.14546000000000001</v>
      </c>
      <c r="X1028" s="77">
        <v>0</v>
      </c>
      <c r="Y1028" s="77">
        <v>0</v>
      </c>
      <c r="Z1028" s="77">
        <v>0</v>
      </c>
      <c r="AA1028" s="77">
        <v>283.173795604021</v>
      </c>
      <c r="AB1028" s="77">
        <v>0.50183972301468704</v>
      </c>
      <c r="AC1028" s="77">
        <v>1725.1737956040199</v>
      </c>
      <c r="AE1028" s="87" t="str">
        <f t="shared" si="268"/>
        <v>Domestic</v>
      </c>
      <c r="AF1028" s="82" t="str">
        <f t="shared" si="269"/>
        <v>non-student</v>
      </c>
      <c r="AI1028" s="82">
        <f>'GDP per Capita'!N1028</f>
        <v>63809.64</v>
      </c>
      <c r="AJ1028" s="82">
        <f t="shared" si="270"/>
        <v>63809.64</v>
      </c>
      <c r="AK1028" s="82">
        <f t="shared" si="271"/>
        <v>63809.64</v>
      </c>
      <c r="AL1028" s="88">
        <f t="shared" si="272"/>
        <v>2.7036256521804854E-2</v>
      </c>
    </row>
    <row r="1029" spans="1:38">
      <c r="A1029" s="77" t="s">
        <v>85</v>
      </c>
      <c r="B1029" s="77">
        <v>1131</v>
      </c>
      <c r="C1029" s="77">
        <v>36.062584299999997</v>
      </c>
      <c r="D1029" s="77">
        <v>-94.157432799999995</v>
      </c>
      <c r="E1029" s="77" t="s">
        <v>43</v>
      </c>
      <c r="F1029" s="77">
        <v>585</v>
      </c>
      <c r="H1029" s="77" t="s">
        <v>64</v>
      </c>
      <c r="I1029" s="77">
        <v>2019</v>
      </c>
      <c r="J1029" s="77">
        <v>585</v>
      </c>
      <c r="K1029" s="77" t="s">
        <v>29</v>
      </c>
      <c r="L1029" s="77" t="s">
        <v>29</v>
      </c>
      <c r="N1029" s="77">
        <v>0</v>
      </c>
      <c r="O1029" s="77">
        <v>0</v>
      </c>
      <c r="P1029" s="77" t="s">
        <v>55</v>
      </c>
      <c r="Q1029" s="77">
        <v>40.441694099999999</v>
      </c>
      <c r="R1029" s="77">
        <v>-79.990086099999999</v>
      </c>
      <c r="S1029" s="77">
        <v>2655.1079008760798</v>
      </c>
      <c r="T1029" s="77">
        <v>0.51222482734102903</v>
      </c>
      <c r="U1029" s="77">
        <v>181</v>
      </c>
      <c r="V1029" s="77">
        <v>676</v>
      </c>
      <c r="W1029" s="77">
        <v>0.14546000000000001</v>
      </c>
      <c r="X1029" s="77">
        <v>0</v>
      </c>
      <c r="Y1029" s="77">
        <v>0</v>
      </c>
      <c r="Z1029" s="77">
        <v>0</v>
      </c>
      <c r="AA1029" s="77">
        <v>509.78071696820803</v>
      </c>
      <c r="AB1029" s="77">
        <v>0.65768482734102895</v>
      </c>
      <c r="AC1029" s="77">
        <v>1951.7807169682001</v>
      </c>
      <c r="AE1029" s="87" t="str">
        <f t="shared" si="268"/>
        <v>Domestic</v>
      </c>
      <c r="AF1029" s="82" t="str">
        <f t="shared" si="269"/>
        <v>non-student</v>
      </c>
      <c r="AI1029" s="82">
        <f>'GDP per Capita'!N1029</f>
        <v>63809.64</v>
      </c>
      <c r="AJ1029" s="82">
        <f t="shared" si="270"/>
        <v>63809.64</v>
      </c>
      <c r="AK1029" s="82">
        <f t="shared" si="271"/>
        <v>63809.64</v>
      </c>
      <c r="AL1029" s="88">
        <f t="shared" si="272"/>
        <v>3.0587552554256693E-2</v>
      </c>
    </row>
    <row r="1030" spans="1:38">
      <c r="A1030" s="77" t="s">
        <v>142</v>
      </c>
      <c r="B1030" s="77">
        <v>1132</v>
      </c>
      <c r="C1030" s="77">
        <v>40.441694099999999</v>
      </c>
      <c r="D1030" s="77">
        <v>-79.9900860999999</v>
      </c>
      <c r="E1030" s="77" t="s">
        <v>38</v>
      </c>
      <c r="F1030" s="77">
        <v>295</v>
      </c>
      <c r="H1030" s="77" t="s">
        <v>65</v>
      </c>
      <c r="I1030" s="77">
        <v>2019</v>
      </c>
      <c r="J1030" s="77">
        <v>295</v>
      </c>
      <c r="K1030" s="77" t="s">
        <v>29</v>
      </c>
      <c r="L1030" s="77" t="s">
        <v>29</v>
      </c>
      <c r="N1030" s="77">
        <v>0</v>
      </c>
      <c r="O1030" s="77">
        <v>1</v>
      </c>
      <c r="P1030" s="77" t="s">
        <v>55</v>
      </c>
      <c r="Q1030" s="77">
        <v>40.441694099999999</v>
      </c>
      <c r="R1030" s="77">
        <v>-79.990086099999999</v>
      </c>
      <c r="S1030" s="77">
        <v>4.3065651728936996E-12</v>
      </c>
      <c r="T1030" s="77">
        <v>0</v>
      </c>
      <c r="U1030" s="77">
        <v>0</v>
      </c>
      <c r="V1030" s="77">
        <v>0</v>
      </c>
      <c r="W1030" s="77">
        <v>0</v>
      </c>
      <c r="X1030" s="77">
        <v>0</v>
      </c>
      <c r="Y1030" s="77">
        <v>0</v>
      </c>
      <c r="Z1030" s="77">
        <v>0</v>
      </c>
      <c r="AA1030" s="77">
        <v>0</v>
      </c>
      <c r="AB1030" s="77">
        <v>0</v>
      </c>
      <c r="AC1030" s="77">
        <v>295</v>
      </c>
      <c r="AE1030" s="87" t="str">
        <f t="shared" si="268"/>
        <v>Domestic</v>
      </c>
      <c r="AF1030" s="82" t="str">
        <f t="shared" si="269"/>
        <v>student</v>
      </c>
      <c r="AI1030" s="82">
        <f>'GDP per Capita'!N1030</f>
        <v>63809.64</v>
      </c>
      <c r="AJ1030" s="82">
        <f t="shared" si="270"/>
        <v>63809.64</v>
      </c>
      <c r="AK1030" s="82">
        <f t="shared" si="271"/>
        <v>63809.64</v>
      </c>
      <c r="AL1030" s="88">
        <f t="shared" si="272"/>
        <v>4.6231259101289397E-3</v>
      </c>
    </row>
    <row r="1031" spans="1:38">
      <c r="A1031" s="77" t="s">
        <v>127</v>
      </c>
      <c r="B1031" s="77">
        <v>1133</v>
      </c>
      <c r="C1031" s="77">
        <v>40.014985600000003</v>
      </c>
      <c r="D1031" s="77">
        <v>-105.27054560000001</v>
      </c>
      <c r="E1031" s="77" t="s">
        <v>37</v>
      </c>
      <c r="F1031" s="77">
        <v>525</v>
      </c>
      <c r="H1031" s="77" t="s">
        <v>66</v>
      </c>
      <c r="I1031" s="77">
        <v>2019</v>
      </c>
      <c r="J1031" s="77">
        <v>525</v>
      </c>
      <c r="K1031" s="77" t="s">
        <v>29</v>
      </c>
      <c r="L1031" s="77" t="s">
        <v>29</v>
      </c>
      <c r="N1031" s="77">
        <v>0</v>
      </c>
      <c r="O1031" s="77">
        <v>0</v>
      </c>
      <c r="P1031" s="77" t="s">
        <v>55</v>
      </c>
      <c r="Q1031" s="77">
        <v>40.441694099999999</v>
      </c>
      <c r="R1031" s="77">
        <v>-79.990086099999999</v>
      </c>
      <c r="S1031" s="77">
        <v>4278.7089241067297</v>
      </c>
      <c r="T1031" s="77">
        <v>0.76649209920527595</v>
      </c>
      <c r="U1031" s="77">
        <v>181</v>
      </c>
      <c r="V1031" s="77">
        <v>676</v>
      </c>
      <c r="W1031" s="77">
        <v>0.14546000000000001</v>
      </c>
      <c r="X1031" s="77">
        <v>0</v>
      </c>
      <c r="Y1031" s="77">
        <v>0</v>
      </c>
      <c r="Z1031" s="77">
        <v>0</v>
      </c>
      <c r="AA1031" s="77">
        <v>513.44507089280796</v>
      </c>
      <c r="AB1031" s="77">
        <v>0.91195209920527698</v>
      </c>
      <c r="AC1031" s="77">
        <v>1895.4450708928</v>
      </c>
      <c r="AE1031" s="87" t="str">
        <f t="shared" si="268"/>
        <v>Domestic</v>
      </c>
      <c r="AF1031" s="82" t="str">
        <f t="shared" si="269"/>
        <v>non-student</v>
      </c>
      <c r="AI1031" s="82">
        <f>'GDP per Capita'!N1031</f>
        <v>63809.64</v>
      </c>
      <c r="AJ1031" s="82">
        <f t="shared" si="270"/>
        <v>63809.64</v>
      </c>
      <c r="AK1031" s="82">
        <f t="shared" si="271"/>
        <v>63809.64</v>
      </c>
      <c r="AL1031" s="88">
        <f t="shared" si="272"/>
        <v>2.9704682096510809E-2</v>
      </c>
    </row>
    <row r="1032" spans="1:38">
      <c r="A1032" s="77" t="s">
        <v>322</v>
      </c>
      <c r="B1032" s="77">
        <v>1134</v>
      </c>
      <c r="C1032" s="77">
        <v>32.948178900000002</v>
      </c>
      <c r="D1032" s="77">
        <v>-96.729720599999993</v>
      </c>
      <c r="E1032" s="77" t="s">
        <v>39</v>
      </c>
      <c r="F1032" s="77">
        <v>525</v>
      </c>
      <c r="H1032" s="77" t="s">
        <v>66</v>
      </c>
      <c r="I1032" s="77">
        <v>2019</v>
      </c>
      <c r="J1032" s="77">
        <v>525</v>
      </c>
      <c r="K1032" s="77" t="s">
        <v>29</v>
      </c>
      <c r="L1032" s="77" t="s">
        <v>29</v>
      </c>
      <c r="N1032" s="77">
        <v>0</v>
      </c>
      <c r="O1032" s="77">
        <v>0</v>
      </c>
      <c r="P1032" s="77" t="s">
        <v>55</v>
      </c>
      <c r="Q1032" s="77">
        <v>40.441694099999999</v>
      </c>
      <c r="R1032" s="77">
        <v>-79.990086099999999</v>
      </c>
      <c r="S1032" s="77">
        <v>3410.3797174666201</v>
      </c>
      <c r="T1032" s="77">
        <v>0.62825638420223096</v>
      </c>
      <c r="U1032" s="77">
        <v>181</v>
      </c>
      <c r="V1032" s="77">
        <v>676</v>
      </c>
      <c r="W1032" s="77">
        <v>0.14546000000000001</v>
      </c>
      <c r="X1032" s="77">
        <v>0</v>
      </c>
      <c r="Y1032" s="77">
        <v>0</v>
      </c>
      <c r="Z1032" s="77">
        <v>0</v>
      </c>
      <c r="AA1032" s="77">
        <v>654.79290575359096</v>
      </c>
      <c r="AB1032" s="77">
        <v>0.77371638420223099</v>
      </c>
      <c r="AC1032" s="77">
        <v>2036.79290575359</v>
      </c>
      <c r="AE1032" s="87" t="str">
        <f t="shared" si="268"/>
        <v>Domestic</v>
      </c>
      <c r="AF1032" s="82" t="str">
        <f t="shared" si="269"/>
        <v>non-student</v>
      </c>
      <c r="AI1032" s="82">
        <f>'GDP per Capita'!N1032</f>
        <v>63809.64</v>
      </c>
      <c r="AJ1032" s="82">
        <f t="shared" si="270"/>
        <v>63809.64</v>
      </c>
      <c r="AK1032" s="82">
        <f t="shared" si="271"/>
        <v>63809.64</v>
      </c>
      <c r="AL1032" s="88">
        <f t="shared" si="272"/>
        <v>3.1919830698834688E-2</v>
      </c>
    </row>
    <row r="1033" spans="1:38">
      <c r="A1033" s="77" t="s">
        <v>112</v>
      </c>
      <c r="B1033" s="77">
        <v>1135</v>
      </c>
      <c r="C1033" s="77">
        <v>40.735657000000003</v>
      </c>
      <c r="D1033" s="77">
        <v>-74.172366699999998</v>
      </c>
      <c r="E1033" s="77" t="s">
        <v>42</v>
      </c>
      <c r="F1033" s="77">
        <v>550</v>
      </c>
      <c r="H1033" s="77" t="s">
        <v>64</v>
      </c>
      <c r="I1033" s="77">
        <v>2019</v>
      </c>
      <c r="J1033" s="77">
        <v>550</v>
      </c>
      <c r="K1033" s="77" t="s">
        <v>29</v>
      </c>
      <c r="L1033" s="77" t="s">
        <v>29</v>
      </c>
      <c r="N1033" s="77">
        <v>0</v>
      </c>
      <c r="O1033" s="77">
        <v>0</v>
      </c>
      <c r="P1033" s="77" t="s">
        <v>55</v>
      </c>
      <c r="Q1033" s="77">
        <v>40.441694099999999</v>
      </c>
      <c r="R1033" s="77">
        <v>-79.990086099999999</v>
      </c>
      <c r="S1033" s="77">
        <v>984.50506430238704</v>
      </c>
      <c r="T1033" s="77">
        <v>0.29163045103963298</v>
      </c>
      <c r="U1033" s="77">
        <v>181</v>
      </c>
      <c r="V1033" s="77">
        <v>676</v>
      </c>
      <c r="W1033" s="77">
        <v>0.14546000000000001</v>
      </c>
      <c r="X1033" s="77">
        <v>0</v>
      </c>
      <c r="Y1033" s="77">
        <v>0</v>
      </c>
      <c r="Z1033" s="77">
        <v>0</v>
      </c>
      <c r="AA1033" s="77">
        <v>189.02497234605801</v>
      </c>
      <c r="AB1033" s="77">
        <v>0.43709045103963201</v>
      </c>
      <c r="AC1033" s="77">
        <v>1596.0249723460499</v>
      </c>
      <c r="AE1033" s="87" t="str">
        <f t="shared" si="268"/>
        <v>Domestic</v>
      </c>
      <c r="AF1033" s="82" t="str">
        <f t="shared" si="269"/>
        <v>non-student</v>
      </c>
      <c r="AI1033" s="82">
        <f>'GDP per Capita'!N1033</f>
        <v>63809.64</v>
      </c>
      <c r="AJ1033" s="82">
        <f t="shared" si="270"/>
        <v>63809.64</v>
      </c>
      <c r="AK1033" s="82">
        <f t="shared" si="271"/>
        <v>63809.64</v>
      </c>
      <c r="AL1033" s="88">
        <f t="shared" si="272"/>
        <v>2.5012286111409654E-2</v>
      </c>
    </row>
    <row r="1034" spans="1:38">
      <c r="A1034" s="77" t="s">
        <v>81</v>
      </c>
      <c r="B1034" s="77">
        <v>1136</v>
      </c>
      <c r="C1034" s="77">
        <v>41.704567750000002</v>
      </c>
      <c r="D1034" s="77">
        <v>-86.238220260172596</v>
      </c>
      <c r="E1034" s="77" t="s">
        <v>37</v>
      </c>
      <c r="F1034" s="77">
        <v>525</v>
      </c>
      <c r="H1034" s="77" t="s">
        <v>66</v>
      </c>
      <c r="I1034" s="77">
        <v>2019</v>
      </c>
      <c r="J1034" s="77">
        <v>525</v>
      </c>
      <c r="K1034" s="77" t="s">
        <v>29</v>
      </c>
      <c r="L1034" s="77" t="s">
        <v>29</v>
      </c>
      <c r="N1034" s="77">
        <v>0</v>
      </c>
      <c r="O1034" s="77">
        <v>0</v>
      </c>
      <c r="P1034" s="77" t="s">
        <v>55</v>
      </c>
      <c r="Q1034" s="77">
        <v>40.441694099999999</v>
      </c>
      <c r="R1034" s="77">
        <v>-79.990086099999999</v>
      </c>
      <c r="S1034" s="77">
        <v>1084.2347056629601</v>
      </c>
      <c r="T1034" s="77">
        <v>0.30479922913162899</v>
      </c>
      <c r="U1034" s="77">
        <v>181</v>
      </c>
      <c r="V1034" s="77">
        <v>676</v>
      </c>
      <c r="W1034" s="77">
        <v>0.14546000000000001</v>
      </c>
      <c r="X1034" s="77">
        <v>0</v>
      </c>
      <c r="Y1034" s="77">
        <v>0</v>
      </c>
      <c r="Z1034" s="77">
        <v>0</v>
      </c>
      <c r="AA1034" s="77">
        <v>208.17306348728999</v>
      </c>
      <c r="AB1034" s="77">
        <v>0.45025922913162902</v>
      </c>
      <c r="AC1034" s="77">
        <v>1590.1730634872899</v>
      </c>
      <c r="AE1034" s="87" t="str">
        <f t="shared" si="268"/>
        <v>Domestic</v>
      </c>
      <c r="AF1034" s="82" t="str">
        <f t="shared" si="269"/>
        <v>non-student</v>
      </c>
      <c r="AI1034" s="82">
        <f>'GDP per Capita'!N1034</f>
        <v>63809.64</v>
      </c>
      <c r="AJ1034" s="82">
        <f t="shared" si="270"/>
        <v>63809.64</v>
      </c>
      <c r="AK1034" s="82">
        <f t="shared" si="271"/>
        <v>63809.64</v>
      </c>
      <c r="AL1034" s="88">
        <f t="shared" si="272"/>
        <v>2.4920577258973564E-2</v>
      </c>
    </row>
    <row r="1035" spans="1:38">
      <c r="A1035" s="77" t="s">
        <v>103</v>
      </c>
      <c r="B1035" s="77">
        <v>1137</v>
      </c>
      <c r="C1035" s="77">
        <v>36.162229600000003</v>
      </c>
      <c r="D1035" s="77">
        <v>-86.774353099999999</v>
      </c>
      <c r="E1035" s="77" t="s">
        <v>37</v>
      </c>
      <c r="F1035" s="77">
        <v>525</v>
      </c>
      <c r="H1035" s="77" t="s">
        <v>66</v>
      </c>
      <c r="I1035" s="77">
        <v>2019</v>
      </c>
      <c r="J1035" s="77">
        <v>525</v>
      </c>
      <c r="K1035" s="77" t="s">
        <v>29</v>
      </c>
      <c r="L1035" s="77" t="s">
        <v>29</v>
      </c>
      <c r="N1035" s="77">
        <v>0</v>
      </c>
      <c r="O1035" s="77">
        <v>0</v>
      </c>
      <c r="P1035" s="77" t="s">
        <v>55</v>
      </c>
      <c r="Q1035" s="77">
        <v>40.441694099999999</v>
      </c>
      <c r="R1035" s="77">
        <v>-79.990086099999999</v>
      </c>
      <c r="S1035" s="77">
        <v>1518.26023034479</v>
      </c>
      <c r="T1035" s="77">
        <v>0.36211003204660402</v>
      </c>
      <c r="U1035" s="77">
        <v>181</v>
      </c>
      <c r="V1035" s="77">
        <v>676</v>
      </c>
      <c r="W1035" s="77">
        <v>0.14546000000000001</v>
      </c>
      <c r="X1035" s="77">
        <v>0</v>
      </c>
      <c r="Y1035" s="77">
        <v>0</v>
      </c>
      <c r="Z1035" s="77">
        <v>0</v>
      </c>
      <c r="AA1035" s="77">
        <v>291.50596422619998</v>
      </c>
      <c r="AB1035" s="77">
        <v>0.507570032046605</v>
      </c>
      <c r="AC1035" s="77">
        <v>1673.5059642261999</v>
      </c>
      <c r="AE1035" s="87" t="str">
        <f t="shared" si="268"/>
        <v>Domestic</v>
      </c>
      <c r="AF1035" s="82" t="str">
        <f t="shared" si="269"/>
        <v>non-student</v>
      </c>
      <c r="AI1035" s="82">
        <f>'GDP per Capita'!N1035</f>
        <v>63809.64</v>
      </c>
      <c r="AJ1035" s="82">
        <f t="shared" si="270"/>
        <v>63809.64</v>
      </c>
      <c r="AK1035" s="82">
        <f t="shared" si="271"/>
        <v>63809.64</v>
      </c>
      <c r="AL1035" s="88">
        <f t="shared" si="272"/>
        <v>2.622653825074393E-2</v>
      </c>
    </row>
    <row r="1036" spans="1:38">
      <c r="A1036" s="77" t="s">
        <v>335</v>
      </c>
      <c r="B1036" s="77">
        <v>1138</v>
      </c>
      <c r="C1036" s="77">
        <v>51.648584299999897</v>
      </c>
      <c r="D1036" s="77">
        <v>7.0829053999999996</v>
      </c>
      <c r="E1036" s="77" t="s">
        <v>42</v>
      </c>
      <c r="F1036" s="77">
        <v>1135</v>
      </c>
      <c r="H1036" s="77" t="s">
        <v>64</v>
      </c>
      <c r="I1036" s="77">
        <v>2019</v>
      </c>
      <c r="J1036" s="77">
        <v>1135</v>
      </c>
      <c r="K1036" s="77" t="s">
        <v>224</v>
      </c>
      <c r="L1036" s="77" t="s">
        <v>31</v>
      </c>
      <c r="N1036" s="77">
        <v>0</v>
      </c>
      <c r="O1036" s="77">
        <v>0</v>
      </c>
      <c r="P1036" s="77" t="s">
        <v>55</v>
      </c>
      <c r="Q1036" s="77">
        <v>40.441694099999999</v>
      </c>
      <c r="R1036" s="77">
        <v>-79.990086099999999</v>
      </c>
      <c r="S1036" s="77">
        <v>12855.0483274326</v>
      </c>
      <c r="T1036" s="77">
        <v>1.98924016750449</v>
      </c>
      <c r="U1036" s="77">
        <v>181</v>
      </c>
      <c r="V1036" s="77">
        <v>676</v>
      </c>
      <c r="W1036" s="77">
        <v>0.14546000000000001</v>
      </c>
      <c r="X1036" s="77">
        <v>0</v>
      </c>
      <c r="Y1036" s="77">
        <v>0</v>
      </c>
      <c r="Z1036" s="77">
        <v>0</v>
      </c>
      <c r="AA1036" s="77">
        <v>1349.78007438042</v>
      </c>
      <c r="AB1036" s="77">
        <v>2.1347001675044899</v>
      </c>
      <c r="AC1036" s="77">
        <v>3341.78007438042</v>
      </c>
      <c r="AE1036" s="87" t="str">
        <f t="shared" si="268"/>
        <v>International</v>
      </c>
      <c r="AF1036" s="82" t="str">
        <f t="shared" si="269"/>
        <v>non-student</v>
      </c>
      <c r="AI1036" s="82">
        <f>'GDP per Capita'!N1036</f>
        <v>49180.54</v>
      </c>
      <c r="AJ1036" s="82">
        <f t="shared" si="270"/>
        <v>49180.54</v>
      </c>
      <c r="AK1036" s="82">
        <f t="shared" si="271"/>
        <v>49180.54</v>
      </c>
      <c r="AL1036" s="88">
        <f t="shared" si="272"/>
        <v>6.7949235091367841E-2</v>
      </c>
    </row>
    <row r="1037" spans="1:38">
      <c r="A1037" s="77" t="s">
        <v>335</v>
      </c>
      <c r="B1037" s="77">
        <v>1139</v>
      </c>
      <c r="C1037" s="77">
        <v>51.648584299999897</v>
      </c>
      <c r="D1037" s="77">
        <v>7.0829053999999996</v>
      </c>
      <c r="E1037" s="77" t="s">
        <v>42</v>
      </c>
      <c r="F1037" s="77">
        <v>1135</v>
      </c>
      <c r="H1037" s="77" t="s">
        <v>64</v>
      </c>
      <c r="I1037" s="77">
        <v>2019</v>
      </c>
      <c r="J1037" s="77">
        <v>1135</v>
      </c>
      <c r="K1037" s="77" t="s">
        <v>224</v>
      </c>
      <c r="L1037" s="77" t="s">
        <v>31</v>
      </c>
      <c r="N1037" s="77">
        <v>0</v>
      </c>
      <c r="O1037" s="77">
        <v>0</v>
      </c>
      <c r="P1037" s="77" t="s">
        <v>55</v>
      </c>
      <c r="Q1037" s="77">
        <v>40.441694099999999</v>
      </c>
      <c r="R1037" s="77">
        <v>-79.990086099999999</v>
      </c>
      <c r="S1037" s="77">
        <v>12855.0483274326</v>
      </c>
      <c r="T1037" s="77">
        <v>1.98924016750449</v>
      </c>
      <c r="U1037" s="77">
        <v>181</v>
      </c>
      <c r="V1037" s="77">
        <v>676</v>
      </c>
      <c r="W1037" s="77">
        <v>0.14546000000000001</v>
      </c>
      <c r="X1037" s="77">
        <v>0</v>
      </c>
      <c r="Y1037" s="77">
        <v>0</v>
      </c>
      <c r="Z1037" s="77">
        <v>0</v>
      </c>
      <c r="AA1037" s="77">
        <v>1349.78007438042</v>
      </c>
      <c r="AB1037" s="77">
        <v>2.1347001675044899</v>
      </c>
      <c r="AC1037" s="77">
        <v>3341.78007438042</v>
      </c>
      <c r="AE1037" s="87" t="str">
        <f t="shared" si="268"/>
        <v>International</v>
      </c>
      <c r="AF1037" s="82" t="str">
        <f t="shared" si="269"/>
        <v>non-student</v>
      </c>
      <c r="AI1037" s="82">
        <f>'GDP per Capita'!N1037</f>
        <v>49180.54</v>
      </c>
      <c r="AJ1037" s="82">
        <f t="shared" si="270"/>
        <v>49180.54</v>
      </c>
      <c r="AK1037" s="82">
        <f t="shared" si="271"/>
        <v>49180.54</v>
      </c>
      <c r="AL1037" s="88">
        <f t="shared" si="272"/>
        <v>6.7949235091367841E-2</v>
      </c>
    </row>
    <row r="1038" spans="1:38">
      <c r="A1038" s="77" t="s">
        <v>258</v>
      </c>
      <c r="B1038" s="77">
        <v>1140</v>
      </c>
      <c r="C1038" s="77">
        <v>35.373871200000004</v>
      </c>
      <c r="D1038" s="77">
        <v>-119.019463899999</v>
      </c>
      <c r="E1038" s="77" t="s">
        <v>42</v>
      </c>
      <c r="F1038" s="77">
        <v>585</v>
      </c>
      <c r="H1038" s="77" t="s">
        <v>64</v>
      </c>
      <c r="I1038" s="77">
        <v>2019</v>
      </c>
      <c r="J1038" s="77">
        <v>585</v>
      </c>
      <c r="K1038" s="77" t="s">
        <v>29</v>
      </c>
      <c r="L1038" s="77" t="s">
        <v>29</v>
      </c>
      <c r="N1038" s="77">
        <v>0</v>
      </c>
      <c r="O1038" s="77">
        <v>0</v>
      </c>
      <c r="P1038" s="77" t="s">
        <v>55</v>
      </c>
      <c r="Q1038" s="77">
        <v>40.441694099999999</v>
      </c>
      <c r="R1038" s="77">
        <v>-79.990086099999999</v>
      </c>
      <c r="S1038" s="77">
        <v>6883.5172948944501</v>
      </c>
      <c r="T1038" s="77">
        <v>1.1335112574514901</v>
      </c>
      <c r="U1038" s="77">
        <v>181</v>
      </c>
      <c r="V1038" s="77">
        <v>676</v>
      </c>
      <c r="W1038" s="77">
        <v>0.14546000000000001</v>
      </c>
      <c r="X1038" s="77">
        <v>0</v>
      </c>
      <c r="Y1038" s="77">
        <v>0</v>
      </c>
      <c r="Z1038" s="77">
        <v>0</v>
      </c>
      <c r="AA1038" s="77">
        <v>826.02207538733501</v>
      </c>
      <c r="AB1038" s="77">
        <v>1.27897125745149</v>
      </c>
      <c r="AC1038" s="77">
        <v>2268.02207538733</v>
      </c>
      <c r="AE1038" s="87" t="str">
        <f t="shared" si="268"/>
        <v>Domestic</v>
      </c>
      <c r="AF1038" s="82" t="str">
        <f t="shared" si="269"/>
        <v>non-student</v>
      </c>
      <c r="AI1038" s="82">
        <f>'GDP per Capita'!N1038</f>
        <v>63809.64</v>
      </c>
      <c r="AJ1038" s="82">
        <f t="shared" si="270"/>
        <v>63809.64</v>
      </c>
      <c r="AK1038" s="82">
        <f t="shared" si="271"/>
        <v>63809.64</v>
      </c>
      <c r="AL1038" s="88">
        <f t="shared" si="272"/>
        <v>3.5543564818534157E-2</v>
      </c>
    </row>
    <row r="1039" spans="1:38">
      <c r="A1039" s="77" t="s">
        <v>83</v>
      </c>
      <c r="B1039" s="77">
        <v>1141</v>
      </c>
      <c r="C1039" s="77">
        <v>22.283345399999899</v>
      </c>
      <c r="D1039" s="77">
        <v>39.112814499999999</v>
      </c>
      <c r="E1039" s="77" t="s">
        <v>38</v>
      </c>
      <c r="F1039" s="77">
        <v>295</v>
      </c>
      <c r="H1039" s="77" t="s">
        <v>65</v>
      </c>
      <c r="I1039" s="77">
        <v>2019</v>
      </c>
      <c r="J1039" s="77">
        <v>295</v>
      </c>
      <c r="K1039" s="77" t="s">
        <v>570</v>
      </c>
      <c r="L1039" s="77" t="s">
        <v>32</v>
      </c>
      <c r="N1039" s="77">
        <v>0</v>
      </c>
      <c r="O1039" s="77">
        <v>0</v>
      </c>
      <c r="P1039" s="77" t="s">
        <v>55</v>
      </c>
      <c r="Q1039" s="77">
        <v>40.441694099999999</v>
      </c>
      <c r="R1039" s="77">
        <v>-79.990086099999999</v>
      </c>
      <c r="S1039" s="77">
        <v>21247.331087499999</v>
      </c>
      <c r="T1039" s="77">
        <v>3.2980847611193398</v>
      </c>
      <c r="U1039" s="77">
        <v>181</v>
      </c>
      <c r="V1039" s="77">
        <v>338</v>
      </c>
      <c r="W1039" s="77">
        <v>7.2730000000000003E-2</v>
      </c>
      <c r="X1039" s="77">
        <v>0</v>
      </c>
      <c r="Y1039" s="77">
        <v>0</v>
      </c>
      <c r="Z1039" s="77">
        <v>0</v>
      </c>
      <c r="AA1039" s="77">
        <v>1944.1307945062499</v>
      </c>
      <c r="AB1039" s="77">
        <v>3.3708147611193402</v>
      </c>
      <c r="AC1039" s="77">
        <v>2758.1307945062499</v>
      </c>
      <c r="AE1039" s="87" t="str">
        <f t="shared" si="268"/>
        <v>International</v>
      </c>
      <c r="AF1039" s="82" t="str">
        <f t="shared" si="269"/>
        <v>student</v>
      </c>
      <c r="AI1039" s="82">
        <f>'GDP per Capita'!N1039</f>
        <v>21764.39</v>
      </c>
      <c r="AJ1039" s="82">
        <f t="shared" si="270"/>
        <v>21764.39</v>
      </c>
      <c r="AK1039" s="82">
        <f t="shared" si="271"/>
        <v>21764.39</v>
      </c>
      <c r="AL1039" s="88">
        <f t="shared" si="272"/>
        <v>0.12672676764688787</v>
      </c>
    </row>
    <row r="1040" spans="1:38">
      <c r="A1040" s="77" t="s">
        <v>125</v>
      </c>
      <c r="B1040" s="77">
        <v>1142</v>
      </c>
      <c r="C1040" s="77">
        <v>42.3750997</v>
      </c>
      <c r="D1040" s="77">
        <v>-71.105615700000001</v>
      </c>
      <c r="E1040" s="77" t="s">
        <v>38</v>
      </c>
      <c r="F1040" s="77">
        <v>295</v>
      </c>
      <c r="H1040" s="77" t="s">
        <v>65</v>
      </c>
      <c r="I1040" s="77">
        <v>2019</v>
      </c>
      <c r="J1040" s="77">
        <v>295</v>
      </c>
      <c r="K1040" s="77" t="s">
        <v>29</v>
      </c>
      <c r="L1040" s="77" t="s">
        <v>29</v>
      </c>
      <c r="N1040" s="77">
        <v>0</v>
      </c>
      <c r="O1040" s="77">
        <v>0</v>
      </c>
      <c r="P1040" s="77" t="s">
        <v>55</v>
      </c>
      <c r="Q1040" s="77">
        <v>40.441694099999999</v>
      </c>
      <c r="R1040" s="77">
        <v>-79.990086099999999</v>
      </c>
      <c r="S1040" s="77">
        <v>1542.1599172062499</v>
      </c>
      <c r="T1040" s="77">
        <v>0.36526586082983298</v>
      </c>
      <c r="U1040" s="77">
        <v>181</v>
      </c>
      <c r="V1040" s="77">
        <v>338</v>
      </c>
      <c r="W1040" s="77">
        <v>7.2730000000000003E-2</v>
      </c>
      <c r="X1040" s="77">
        <v>0</v>
      </c>
      <c r="Y1040" s="77">
        <v>0</v>
      </c>
      <c r="Z1040" s="77">
        <v>0</v>
      </c>
      <c r="AA1040" s="77">
        <v>296.09470410360001</v>
      </c>
      <c r="AB1040" s="77">
        <v>0.43799586082983299</v>
      </c>
      <c r="AC1040" s="77">
        <v>1110.0947041036</v>
      </c>
      <c r="AE1040" s="87" t="str">
        <f t="shared" si="268"/>
        <v>Domestic</v>
      </c>
      <c r="AF1040" s="82" t="str">
        <f t="shared" si="269"/>
        <v>student</v>
      </c>
      <c r="AI1040" s="82">
        <f>'GDP per Capita'!N1040</f>
        <v>63809.64</v>
      </c>
      <c r="AJ1040" s="82">
        <f t="shared" si="270"/>
        <v>63809.64</v>
      </c>
      <c r="AK1040" s="82">
        <f t="shared" si="271"/>
        <v>63809.64</v>
      </c>
      <c r="AL1040" s="88">
        <f t="shared" si="272"/>
        <v>1.7396974878773803E-2</v>
      </c>
    </row>
    <row r="1041" spans="1:38">
      <c r="A1041" s="77" t="s">
        <v>260</v>
      </c>
      <c r="B1041" s="77">
        <v>1143</v>
      </c>
      <c r="C1041" s="77">
        <v>36.062584299999997</v>
      </c>
      <c r="D1041" s="77">
        <v>-94.157432799999995</v>
      </c>
      <c r="E1041" s="77" t="s">
        <v>37</v>
      </c>
      <c r="F1041" s="77">
        <v>525</v>
      </c>
      <c r="H1041" s="77" t="s">
        <v>66</v>
      </c>
      <c r="I1041" s="77">
        <v>2019</v>
      </c>
      <c r="J1041" s="77">
        <v>525</v>
      </c>
      <c r="K1041" s="77" t="s">
        <v>29</v>
      </c>
      <c r="L1041" s="77" t="s">
        <v>29</v>
      </c>
      <c r="N1041" s="77">
        <v>0</v>
      </c>
      <c r="O1041" s="77">
        <v>0</v>
      </c>
      <c r="P1041" s="77" t="s">
        <v>55</v>
      </c>
      <c r="Q1041" s="77">
        <v>40.441694099999999</v>
      </c>
      <c r="R1041" s="77">
        <v>-79.990086099999999</v>
      </c>
      <c r="S1041" s="77">
        <v>2655.1079008760798</v>
      </c>
      <c r="T1041" s="77">
        <v>0.51222482734102903</v>
      </c>
      <c r="U1041" s="77">
        <v>181</v>
      </c>
      <c r="V1041" s="77">
        <v>676</v>
      </c>
      <c r="W1041" s="77">
        <v>0.14546000000000001</v>
      </c>
      <c r="X1041" s="77">
        <v>0</v>
      </c>
      <c r="Y1041" s="77">
        <v>0</v>
      </c>
      <c r="Z1041" s="77">
        <v>0</v>
      </c>
      <c r="AA1041" s="77">
        <v>509.78071696820803</v>
      </c>
      <c r="AB1041" s="77">
        <v>0.65768482734102895</v>
      </c>
      <c r="AC1041" s="77">
        <v>1891.7807169682001</v>
      </c>
      <c r="AE1041" s="87" t="str">
        <f t="shared" si="268"/>
        <v>Domestic</v>
      </c>
      <c r="AF1041" s="82" t="str">
        <f t="shared" si="269"/>
        <v>non-student</v>
      </c>
      <c r="AI1041" s="82">
        <f>'GDP per Capita'!N1041</f>
        <v>63809.64</v>
      </c>
      <c r="AJ1041" s="82">
        <f t="shared" si="270"/>
        <v>63809.64</v>
      </c>
      <c r="AK1041" s="82">
        <f t="shared" si="271"/>
        <v>63809.64</v>
      </c>
      <c r="AL1041" s="88">
        <f t="shared" si="272"/>
        <v>2.964725575897623E-2</v>
      </c>
    </row>
    <row r="1042" spans="1:38">
      <c r="A1042" s="77" t="s">
        <v>254</v>
      </c>
      <c r="B1042" s="77">
        <v>1144</v>
      </c>
      <c r="C1042" s="77">
        <v>41.805813700000002</v>
      </c>
      <c r="D1042" s="77">
        <v>-72.254236010227999</v>
      </c>
      <c r="E1042" s="77" t="s">
        <v>38</v>
      </c>
      <c r="F1042" s="77">
        <v>565</v>
      </c>
      <c r="H1042" s="77" t="s">
        <v>65</v>
      </c>
      <c r="I1042" s="77">
        <v>2019</v>
      </c>
      <c r="J1042" s="77">
        <v>565</v>
      </c>
      <c r="K1042" s="77" t="s">
        <v>29</v>
      </c>
      <c r="L1042" s="77" t="s">
        <v>29</v>
      </c>
      <c r="N1042" s="77">
        <v>0</v>
      </c>
      <c r="O1042" s="77">
        <v>0</v>
      </c>
      <c r="P1042" s="77" t="s">
        <v>55</v>
      </c>
      <c r="Q1042" s="77">
        <v>40.441694099999999</v>
      </c>
      <c r="R1042" s="77">
        <v>-79.990086099999999</v>
      </c>
      <c r="S1042" s="77">
        <v>1330.4651272031001</v>
      </c>
      <c r="T1042" s="77">
        <v>0.33731266983515301</v>
      </c>
      <c r="U1042" s="77">
        <v>181</v>
      </c>
      <c r="V1042" s="77">
        <v>338</v>
      </c>
      <c r="W1042" s="77">
        <v>7.2730000000000003E-2</v>
      </c>
      <c r="X1042" s="77">
        <v>0</v>
      </c>
      <c r="Y1042" s="77">
        <v>0</v>
      </c>
      <c r="Z1042" s="77">
        <v>0</v>
      </c>
      <c r="AA1042" s="77">
        <v>255.44930442299699</v>
      </c>
      <c r="AB1042" s="77">
        <v>0.41004266983515297</v>
      </c>
      <c r="AC1042" s="77">
        <v>1339.4493044229901</v>
      </c>
      <c r="AE1042" s="87" t="str">
        <f t="shared" si="268"/>
        <v>Domestic</v>
      </c>
      <c r="AF1042" s="82" t="str">
        <f t="shared" si="269"/>
        <v>student</v>
      </c>
      <c r="AI1042" s="82">
        <f>'GDP per Capita'!N1042</f>
        <v>63809.64</v>
      </c>
      <c r="AJ1042" s="82">
        <f t="shared" si="270"/>
        <v>63809.64</v>
      </c>
      <c r="AK1042" s="82">
        <f t="shared" si="271"/>
        <v>63809.64</v>
      </c>
      <c r="AL1042" s="88">
        <f t="shared" si="272"/>
        <v>2.0991331473159701E-2</v>
      </c>
    </row>
    <row r="1043" spans="1:38">
      <c r="A1043" s="77" t="s">
        <v>262</v>
      </c>
      <c r="B1043" s="77">
        <v>1145</v>
      </c>
      <c r="C1043" s="77">
        <v>37.996004900000003</v>
      </c>
      <c r="D1043" s="77">
        <v>-101.35233559999899</v>
      </c>
      <c r="E1043" s="77" t="s">
        <v>43</v>
      </c>
      <c r="F1043" s="77">
        <v>685</v>
      </c>
      <c r="H1043" s="77" t="s">
        <v>66</v>
      </c>
      <c r="I1043" s="77">
        <v>2019</v>
      </c>
      <c r="J1043" s="77">
        <v>685</v>
      </c>
      <c r="K1043" s="77" t="s">
        <v>29</v>
      </c>
      <c r="L1043" s="77" t="s">
        <v>29</v>
      </c>
      <c r="N1043" s="77">
        <v>0</v>
      </c>
      <c r="O1043" s="77">
        <v>0</v>
      </c>
      <c r="P1043" s="77" t="s">
        <v>55</v>
      </c>
      <c r="Q1043" s="77">
        <v>40.441694099999999</v>
      </c>
      <c r="R1043" s="77">
        <v>-79.990086099999999</v>
      </c>
      <c r="S1043" s="77">
        <v>3711.2259195114102</v>
      </c>
      <c r="T1043" s="77">
        <v>0.67615030453520097</v>
      </c>
      <c r="U1043" s="77">
        <v>181</v>
      </c>
      <c r="V1043" s="77">
        <v>676</v>
      </c>
      <c r="W1043" s="77">
        <v>0.14546000000000001</v>
      </c>
      <c r="X1043" s="77">
        <v>0</v>
      </c>
      <c r="Y1043" s="77">
        <v>0</v>
      </c>
      <c r="Z1043" s="77">
        <v>0</v>
      </c>
      <c r="AA1043" s="77">
        <v>712.55537654619104</v>
      </c>
      <c r="AB1043" s="77">
        <v>0.82161030453520101</v>
      </c>
      <c r="AC1043" s="77">
        <v>2254.55537654619</v>
      </c>
      <c r="AE1043" s="87" t="str">
        <f t="shared" si="268"/>
        <v>Domestic</v>
      </c>
      <c r="AF1043" s="82" t="str">
        <f t="shared" si="269"/>
        <v>non-student</v>
      </c>
      <c r="AI1043" s="82">
        <f>'GDP per Capita'!N1043</f>
        <v>63809.64</v>
      </c>
      <c r="AJ1043" s="82">
        <f t="shared" si="270"/>
        <v>63809.64</v>
      </c>
      <c r="AK1043" s="82">
        <f t="shared" si="271"/>
        <v>63809.64</v>
      </c>
      <c r="AL1043" s="88">
        <f t="shared" si="272"/>
        <v>3.5332519922478642E-2</v>
      </c>
    </row>
    <row r="1044" spans="1:38">
      <c r="A1044" s="77" t="s">
        <v>305</v>
      </c>
      <c r="B1044" s="77">
        <v>1146</v>
      </c>
      <c r="C1044" s="77">
        <v>40.825491399999997</v>
      </c>
      <c r="D1044" s="77">
        <v>-73.681282008303199</v>
      </c>
      <c r="E1044" s="77" t="s">
        <v>42</v>
      </c>
      <c r="F1044" s="77">
        <v>585</v>
      </c>
      <c r="H1044" s="77" t="s">
        <v>64</v>
      </c>
      <c r="I1044" s="77">
        <v>2019</v>
      </c>
      <c r="J1044" s="77">
        <v>585</v>
      </c>
      <c r="K1044" s="77" t="s">
        <v>29</v>
      </c>
      <c r="L1044" s="77" t="s">
        <v>29</v>
      </c>
      <c r="N1044" s="77">
        <v>0</v>
      </c>
      <c r="O1044" s="77">
        <v>0</v>
      </c>
      <c r="P1044" s="77" t="s">
        <v>55</v>
      </c>
      <c r="Q1044" s="77">
        <v>40.441694099999999</v>
      </c>
      <c r="R1044" s="77">
        <v>-79.990086099999999</v>
      </c>
      <c r="S1044" s="77">
        <v>1067.91600286629</v>
      </c>
      <c r="T1044" s="77">
        <v>0.30264442968638</v>
      </c>
      <c r="U1044" s="77">
        <v>181</v>
      </c>
      <c r="V1044" s="77">
        <v>676</v>
      </c>
      <c r="W1044" s="77">
        <v>0.14546000000000001</v>
      </c>
      <c r="X1044" s="77">
        <v>0</v>
      </c>
      <c r="Y1044" s="77">
        <v>0</v>
      </c>
      <c r="Z1044" s="77">
        <v>0</v>
      </c>
      <c r="AA1044" s="77">
        <v>205.039872550328</v>
      </c>
      <c r="AB1044" s="77">
        <v>0.44810442968637998</v>
      </c>
      <c r="AC1044" s="77">
        <v>1647.0398725503201</v>
      </c>
      <c r="AE1044" s="87" t="str">
        <f t="shared" si="268"/>
        <v>Domestic</v>
      </c>
      <c r="AF1044" s="82" t="str">
        <f t="shared" si="269"/>
        <v>non-student</v>
      </c>
      <c r="AI1044" s="82">
        <f>'GDP per Capita'!N1044</f>
        <v>63809.64</v>
      </c>
      <c r="AJ1044" s="82">
        <f t="shared" si="270"/>
        <v>63809.64</v>
      </c>
      <c r="AK1044" s="82">
        <f t="shared" si="271"/>
        <v>63809.64</v>
      </c>
      <c r="AL1044" s="88">
        <f t="shared" si="272"/>
        <v>2.5811771897636785E-2</v>
      </c>
    </row>
    <row r="1045" spans="1:38">
      <c r="A1045" s="77" t="s">
        <v>264</v>
      </c>
      <c r="B1045" s="77">
        <v>1147</v>
      </c>
      <c r="C1045" s="77">
        <v>40.602205900000001</v>
      </c>
      <c r="D1045" s="77">
        <v>-75.4712794</v>
      </c>
      <c r="E1045" s="77" t="s">
        <v>42</v>
      </c>
      <c r="F1045" s="77">
        <v>0</v>
      </c>
      <c r="H1045" s="77" t="s">
        <v>63</v>
      </c>
      <c r="I1045" s="77">
        <v>2019</v>
      </c>
      <c r="J1045" s="77">
        <v>0</v>
      </c>
      <c r="K1045" s="77" t="s">
        <v>29</v>
      </c>
      <c r="L1045" s="77" t="s">
        <v>29</v>
      </c>
      <c r="N1045" s="77">
        <v>0</v>
      </c>
      <c r="O1045" s="77">
        <v>0</v>
      </c>
      <c r="P1045" s="77" t="s">
        <v>55</v>
      </c>
      <c r="Q1045" s="77">
        <v>40.441694099999999</v>
      </c>
      <c r="R1045" s="77">
        <v>-79.990086099999999</v>
      </c>
      <c r="S1045" s="77">
        <v>764.66014086764699</v>
      </c>
      <c r="T1045" s="77">
        <v>0.262601077506676</v>
      </c>
      <c r="U1045" s="77">
        <v>181</v>
      </c>
      <c r="V1045" s="77">
        <v>676</v>
      </c>
      <c r="W1045" s="77">
        <v>0.14546000000000001</v>
      </c>
      <c r="X1045" s="77">
        <v>0</v>
      </c>
      <c r="Y1045" s="77">
        <v>0</v>
      </c>
      <c r="Z1045" s="77">
        <v>0</v>
      </c>
      <c r="AA1045" s="77">
        <v>146.814747046588</v>
      </c>
      <c r="AB1045" s="77">
        <v>0.40806107750667597</v>
      </c>
      <c r="AC1045" s="77">
        <v>1003.81474704658</v>
      </c>
      <c r="AE1045" s="87" t="str">
        <f t="shared" si="268"/>
        <v>Domestic</v>
      </c>
      <c r="AF1045" s="82" t="str">
        <f t="shared" si="269"/>
        <v>non-student</v>
      </c>
      <c r="AI1045" s="82">
        <f>'GDP per Capita'!N1045</f>
        <v>63809.64</v>
      </c>
      <c r="AJ1045" s="82">
        <f t="shared" si="270"/>
        <v>63809.64</v>
      </c>
      <c r="AK1045" s="82">
        <f t="shared" si="271"/>
        <v>63809.64</v>
      </c>
      <c r="AL1045" s="88">
        <f t="shared" si="272"/>
        <v>1.5731396495052785E-2</v>
      </c>
    </row>
    <row r="1046" spans="1:38">
      <c r="A1046" s="77" t="s">
        <v>129</v>
      </c>
      <c r="B1046" s="77">
        <v>1148</v>
      </c>
      <c r="C1046" s="77">
        <v>45.4972159</v>
      </c>
      <c r="D1046" s="77">
        <v>-73.610364199999907</v>
      </c>
      <c r="E1046" s="77" t="s">
        <v>37</v>
      </c>
      <c r="F1046" s="77">
        <v>585</v>
      </c>
      <c r="H1046" s="77" t="s">
        <v>64</v>
      </c>
      <c r="I1046" s="77">
        <v>2019</v>
      </c>
      <c r="J1046" s="77">
        <v>585</v>
      </c>
      <c r="K1046" s="77" t="s">
        <v>320</v>
      </c>
      <c r="L1046" s="77" t="s">
        <v>28</v>
      </c>
      <c r="N1046" s="77">
        <v>0</v>
      </c>
      <c r="O1046" s="77">
        <v>0</v>
      </c>
      <c r="P1046" s="77" t="s">
        <v>55</v>
      </c>
      <c r="Q1046" s="77">
        <v>40.441694099999999</v>
      </c>
      <c r="R1046" s="77">
        <v>-79.990086099999999</v>
      </c>
      <c r="S1046" s="77">
        <v>1529.30255752524</v>
      </c>
      <c r="T1046" s="77">
        <v>0.36356811365879799</v>
      </c>
      <c r="U1046" s="77">
        <v>181</v>
      </c>
      <c r="V1046" s="77">
        <v>676</v>
      </c>
      <c r="W1046" s="77">
        <v>0.14546000000000001</v>
      </c>
      <c r="X1046" s="77">
        <v>0</v>
      </c>
      <c r="Y1046" s="77">
        <v>0</v>
      </c>
      <c r="Z1046" s="77">
        <v>0</v>
      </c>
      <c r="AA1046" s="77">
        <v>293.62609104484602</v>
      </c>
      <c r="AB1046" s="77">
        <v>0.50902811365879796</v>
      </c>
      <c r="AC1046" s="77">
        <v>1735.62609104484</v>
      </c>
      <c r="AE1046" s="87" t="str">
        <f t="shared" si="268"/>
        <v>International</v>
      </c>
      <c r="AF1046" s="82" t="str">
        <f t="shared" si="269"/>
        <v>non-student</v>
      </c>
      <c r="AI1046" s="82">
        <f>'GDP per Capita'!N1046</f>
        <v>49196.49</v>
      </c>
      <c r="AJ1046" s="82">
        <f t="shared" si="270"/>
        <v>49196.49</v>
      </c>
      <c r="AK1046" s="82">
        <f t="shared" si="271"/>
        <v>49196.49</v>
      </c>
      <c r="AL1046" s="88">
        <f t="shared" si="272"/>
        <v>3.5279469959032445E-2</v>
      </c>
    </row>
    <row r="1047" spans="1:38">
      <c r="A1047" s="77" t="s">
        <v>94</v>
      </c>
      <c r="B1047" s="77">
        <v>1149</v>
      </c>
      <c r="C1047" s="77">
        <v>32.819121799999998</v>
      </c>
      <c r="D1047" s="77">
        <v>34.998385599999999</v>
      </c>
      <c r="E1047" s="77" t="s">
        <v>37</v>
      </c>
      <c r="F1047" s="77">
        <v>525</v>
      </c>
      <c r="H1047" s="77" t="s">
        <v>66</v>
      </c>
      <c r="I1047" s="77">
        <v>2019</v>
      </c>
      <c r="J1047" s="77">
        <v>525</v>
      </c>
      <c r="K1047" s="77" t="s">
        <v>518</v>
      </c>
      <c r="L1047" s="77" t="s">
        <v>32</v>
      </c>
      <c r="N1047" s="77">
        <v>0</v>
      </c>
      <c r="O1047" s="77">
        <v>0</v>
      </c>
      <c r="P1047" s="77" t="s">
        <v>55</v>
      </c>
      <c r="Q1047" s="77">
        <v>40.441694099999999</v>
      </c>
      <c r="R1047" s="77">
        <v>-79.990086099999999</v>
      </c>
      <c r="S1047" s="77">
        <v>18976.9143295338</v>
      </c>
      <c r="T1047" s="77">
        <v>2.9317475625214802</v>
      </c>
      <c r="U1047" s="77">
        <v>181</v>
      </c>
      <c r="V1047" s="77">
        <v>676</v>
      </c>
      <c r="W1047" s="77">
        <v>0.14546000000000001</v>
      </c>
      <c r="X1047" s="77">
        <v>0</v>
      </c>
      <c r="Y1047" s="77">
        <v>0</v>
      </c>
      <c r="Z1047" s="77">
        <v>0</v>
      </c>
      <c r="AA1047" s="77">
        <v>1992.57600460105</v>
      </c>
      <c r="AB1047" s="77">
        <v>3.0772075625214801</v>
      </c>
      <c r="AC1047" s="77">
        <v>3374.57600460105</v>
      </c>
      <c r="AE1047" s="87" t="str">
        <f t="shared" si="268"/>
        <v>International</v>
      </c>
      <c r="AF1047" s="82" t="str">
        <f t="shared" si="269"/>
        <v>non-student</v>
      </c>
      <c r="AI1047" s="82">
        <f>'GDP per Capita'!N1047</f>
        <v>41377.49</v>
      </c>
      <c r="AJ1047" s="82">
        <f t="shared" si="270"/>
        <v>41377.49</v>
      </c>
      <c r="AK1047" s="82">
        <f t="shared" si="271"/>
        <v>41377.49</v>
      </c>
      <c r="AL1047" s="88">
        <f t="shared" si="272"/>
        <v>8.1555841221907135E-2</v>
      </c>
    </row>
    <row r="1048" spans="1:38">
      <c r="A1048" s="77" t="s">
        <v>106</v>
      </c>
      <c r="B1048" s="77">
        <v>1150</v>
      </c>
      <c r="C1048" s="77">
        <v>34.053690899999999</v>
      </c>
      <c r="D1048" s="77">
        <v>-118.2427666</v>
      </c>
      <c r="E1048" s="77" t="s">
        <v>38</v>
      </c>
      <c r="F1048" s="77">
        <v>665</v>
      </c>
      <c r="H1048" s="77" t="s">
        <v>65</v>
      </c>
      <c r="I1048" s="77">
        <v>2019</v>
      </c>
      <c r="J1048" s="77">
        <v>665</v>
      </c>
      <c r="K1048" s="77" t="s">
        <v>29</v>
      </c>
      <c r="L1048" s="77" t="s">
        <v>29</v>
      </c>
      <c r="N1048" s="77">
        <v>0</v>
      </c>
      <c r="O1048" s="77">
        <v>0</v>
      </c>
      <c r="P1048" s="77" t="s">
        <v>55</v>
      </c>
      <c r="Q1048" s="77">
        <v>40.441694099999999</v>
      </c>
      <c r="R1048" s="77">
        <v>-79.990086099999999</v>
      </c>
      <c r="S1048" s="77">
        <v>6863.4431563278204</v>
      </c>
      <c r="T1048" s="77">
        <v>1.1307405863679401</v>
      </c>
      <c r="U1048" s="77">
        <v>181</v>
      </c>
      <c r="V1048" s="77">
        <v>338</v>
      </c>
      <c r="W1048" s="77">
        <v>7.2730000000000003E-2</v>
      </c>
      <c r="X1048" s="77">
        <v>0</v>
      </c>
      <c r="Y1048" s="77">
        <v>0</v>
      </c>
      <c r="Z1048" s="77">
        <v>0</v>
      </c>
      <c r="AA1048" s="77">
        <v>823.61317875933798</v>
      </c>
      <c r="AB1048" s="77">
        <v>1.20347058636794</v>
      </c>
      <c r="AC1048" s="77">
        <v>2007.6131787593299</v>
      </c>
      <c r="AE1048" s="87" t="str">
        <f t="shared" si="268"/>
        <v>Domestic</v>
      </c>
      <c r="AF1048" s="82" t="str">
        <f t="shared" si="269"/>
        <v>student</v>
      </c>
      <c r="AI1048" s="82">
        <f>'GDP per Capita'!N1048</f>
        <v>63809.64</v>
      </c>
      <c r="AJ1048" s="82">
        <f t="shared" si="270"/>
        <v>63809.64</v>
      </c>
      <c r="AK1048" s="82">
        <f t="shared" si="271"/>
        <v>63809.64</v>
      </c>
      <c r="AL1048" s="88">
        <f t="shared" si="272"/>
        <v>3.1462537302503667E-2</v>
      </c>
    </row>
    <row r="1049" spans="1:38">
      <c r="A1049" s="77" t="e">
        <v>#NAME?</v>
      </c>
      <c r="B1049" s="77">
        <v>1151</v>
      </c>
      <c r="C1049" s="77">
        <v>39.783730400000003</v>
      </c>
      <c r="D1049" s="77">
        <v>-100.4458825</v>
      </c>
      <c r="E1049" s="77" t="s">
        <v>42</v>
      </c>
      <c r="F1049" s="77">
        <v>675</v>
      </c>
      <c r="H1049" s="77" t="s">
        <v>61</v>
      </c>
      <c r="I1049" s="77">
        <v>2019</v>
      </c>
      <c r="J1049" s="77">
        <v>675</v>
      </c>
      <c r="K1049" s="77" t="s">
        <v>29</v>
      </c>
      <c r="L1049" s="77" t="s">
        <v>29</v>
      </c>
      <c r="N1049" s="77">
        <v>0</v>
      </c>
      <c r="O1049" s="77">
        <v>0</v>
      </c>
      <c r="P1049" s="77" t="s">
        <v>55</v>
      </c>
      <c r="Q1049" s="77">
        <v>40.441694099999999</v>
      </c>
      <c r="R1049" s="77">
        <v>-79.990086099999999</v>
      </c>
      <c r="S1049" s="77">
        <v>3474.4057432103</v>
      </c>
      <c r="T1049" s="77">
        <v>0.63844915830196203</v>
      </c>
      <c r="U1049" s="77">
        <v>181</v>
      </c>
      <c r="V1049" s="77">
        <v>676</v>
      </c>
      <c r="W1049" s="77">
        <v>0.14546000000000001</v>
      </c>
      <c r="X1049" s="77">
        <v>0</v>
      </c>
      <c r="Y1049" s="77">
        <v>0</v>
      </c>
      <c r="Z1049" s="77">
        <v>0</v>
      </c>
      <c r="AA1049" s="77">
        <v>667.08590269637796</v>
      </c>
      <c r="AB1049" s="77">
        <v>0.78390915830196195</v>
      </c>
      <c r="AC1049" s="77">
        <v>2199.0859026963699</v>
      </c>
      <c r="AE1049" s="87" t="str">
        <f t="shared" si="268"/>
        <v>Domestic</v>
      </c>
      <c r="AF1049" s="82" t="str">
        <f t="shared" si="269"/>
        <v>non-student</v>
      </c>
      <c r="AI1049" s="82">
        <f>'GDP per Capita'!N1049</f>
        <v>63809.64</v>
      </c>
      <c r="AJ1049" s="82">
        <f t="shared" si="270"/>
        <v>63809.64</v>
      </c>
      <c r="AK1049" s="82">
        <f t="shared" si="271"/>
        <v>63809.64</v>
      </c>
      <c r="AL1049" s="88">
        <f t="shared" si="272"/>
        <v>3.4463223780863986E-2</v>
      </c>
    </row>
    <row r="1050" spans="1:38">
      <c r="A1050" s="77" t="s">
        <v>254</v>
      </c>
      <c r="B1050" s="77">
        <v>1152</v>
      </c>
      <c r="C1050" s="77">
        <v>41.805813700000002</v>
      </c>
      <c r="D1050" s="77">
        <v>-72.254236010227999</v>
      </c>
      <c r="E1050" s="77" t="s">
        <v>38</v>
      </c>
      <c r="F1050" s="77">
        <v>565</v>
      </c>
      <c r="H1050" s="77" t="s">
        <v>65</v>
      </c>
      <c r="I1050" s="77">
        <v>2019</v>
      </c>
      <c r="J1050" s="77">
        <v>565</v>
      </c>
      <c r="K1050" s="77" t="s">
        <v>29</v>
      </c>
      <c r="L1050" s="77" t="s">
        <v>29</v>
      </c>
      <c r="N1050" s="77">
        <v>0</v>
      </c>
      <c r="O1050" s="77">
        <v>0</v>
      </c>
      <c r="P1050" s="77" t="s">
        <v>55</v>
      </c>
      <c r="Q1050" s="77">
        <v>40.441694099999999</v>
      </c>
      <c r="R1050" s="77">
        <v>-79.990086099999999</v>
      </c>
      <c r="S1050" s="77">
        <v>1330.4651272031001</v>
      </c>
      <c r="T1050" s="77">
        <v>0.33731266983515301</v>
      </c>
      <c r="U1050" s="77">
        <v>181</v>
      </c>
      <c r="V1050" s="77">
        <v>338</v>
      </c>
      <c r="W1050" s="77">
        <v>7.2730000000000003E-2</v>
      </c>
      <c r="X1050" s="77">
        <v>0</v>
      </c>
      <c r="Y1050" s="77">
        <v>0</v>
      </c>
      <c r="Z1050" s="77">
        <v>0</v>
      </c>
      <c r="AA1050" s="77">
        <v>255.44930442299699</v>
      </c>
      <c r="AB1050" s="77">
        <v>0.41004266983515297</v>
      </c>
      <c r="AC1050" s="77">
        <v>1339.4493044229901</v>
      </c>
      <c r="AE1050" s="87" t="str">
        <f t="shared" si="268"/>
        <v>Domestic</v>
      </c>
      <c r="AF1050" s="82" t="str">
        <f t="shared" si="269"/>
        <v>student</v>
      </c>
      <c r="AI1050" s="82">
        <f>'GDP per Capita'!N1050</f>
        <v>63809.64</v>
      </c>
      <c r="AJ1050" s="82">
        <f t="shared" si="270"/>
        <v>63809.64</v>
      </c>
      <c r="AK1050" s="82">
        <f t="shared" si="271"/>
        <v>63809.64</v>
      </c>
      <c r="AL1050" s="88">
        <f t="shared" si="272"/>
        <v>2.0991331473159701E-2</v>
      </c>
    </row>
    <row r="1051" spans="1:38">
      <c r="A1051" s="77" t="s">
        <v>105</v>
      </c>
      <c r="B1051" s="77">
        <v>1153</v>
      </c>
      <c r="C1051" s="77">
        <v>30.271128600000001</v>
      </c>
      <c r="D1051" s="77">
        <v>-97.743699500000005</v>
      </c>
      <c r="E1051" s="77" t="s">
        <v>38</v>
      </c>
      <c r="F1051" s="77">
        <v>295</v>
      </c>
      <c r="H1051" s="77" t="s">
        <v>65</v>
      </c>
      <c r="I1051" s="77">
        <v>2019</v>
      </c>
      <c r="J1051" s="77">
        <v>295</v>
      </c>
      <c r="K1051" s="77" t="s">
        <v>29</v>
      </c>
      <c r="L1051" s="77" t="s">
        <v>29</v>
      </c>
      <c r="N1051" s="77">
        <v>0</v>
      </c>
      <c r="O1051" s="77">
        <v>0</v>
      </c>
      <c r="P1051" s="77" t="s">
        <v>55</v>
      </c>
      <c r="Q1051" s="77">
        <v>40.441694099999999</v>
      </c>
      <c r="R1051" s="77">
        <v>-79.990086099999999</v>
      </c>
      <c r="S1051" s="77">
        <v>3922.7742710222401</v>
      </c>
      <c r="T1051" s="77">
        <v>0.70982824304652803</v>
      </c>
      <c r="U1051" s="77">
        <v>181</v>
      </c>
      <c r="V1051" s="77">
        <v>338</v>
      </c>
      <c r="W1051" s="77">
        <v>7.2730000000000003E-2</v>
      </c>
      <c r="X1051" s="77">
        <v>0</v>
      </c>
      <c r="Y1051" s="77">
        <v>0</v>
      </c>
      <c r="Z1051" s="77">
        <v>0</v>
      </c>
      <c r="AA1051" s="77">
        <v>753.17266003627003</v>
      </c>
      <c r="AB1051" s="77">
        <v>0.78255824304652799</v>
      </c>
      <c r="AC1051" s="77">
        <v>1567.1726600362699</v>
      </c>
      <c r="AE1051" s="87" t="str">
        <f t="shared" si="268"/>
        <v>Domestic</v>
      </c>
      <c r="AF1051" s="82" t="str">
        <f t="shared" si="269"/>
        <v>student</v>
      </c>
      <c r="AI1051" s="82">
        <f>'GDP per Capita'!N1051</f>
        <v>63809.64</v>
      </c>
      <c r="AJ1051" s="82">
        <f t="shared" si="270"/>
        <v>63809.64</v>
      </c>
      <c r="AK1051" s="82">
        <f t="shared" si="271"/>
        <v>63809.64</v>
      </c>
      <c r="AL1051" s="88">
        <f t="shared" si="272"/>
        <v>2.4560123831387701E-2</v>
      </c>
    </row>
    <row r="1052" spans="1:38">
      <c r="A1052" s="77" t="s">
        <v>379</v>
      </c>
      <c r="B1052" s="77">
        <v>1154</v>
      </c>
      <c r="C1052" s="77">
        <v>37.668820500000002</v>
      </c>
      <c r="D1052" s="77">
        <v>-122.0807964</v>
      </c>
      <c r="E1052" s="77" t="s">
        <v>42</v>
      </c>
      <c r="F1052" s="77">
        <v>525</v>
      </c>
      <c r="H1052" s="77" t="s">
        <v>66</v>
      </c>
      <c r="I1052" s="77">
        <v>2019</v>
      </c>
      <c r="J1052" s="77">
        <v>525</v>
      </c>
      <c r="K1052" s="77" t="s">
        <v>29</v>
      </c>
      <c r="L1052" s="77" t="s">
        <v>29</v>
      </c>
      <c r="N1052" s="77">
        <v>0</v>
      </c>
      <c r="O1052" s="77">
        <v>0</v>
      </c>
      <c r="P1052" s="77" t="s">
        <v>55</v>
      </c>
      <c r="Q1052" s="77">
        <v>40.441694099999999</v>
      </c>
      <c r="R1052" s="77">
        <v>-79.990086099999999</v>
      </c>
      <c r="S1052" s="77">
        <v>7226.1982276141598</v>
      </c>
      <c r="T1052" s="77">
        <v>1.18091827185892</v>
      </c>
      <c r="U1052" s="77">
        <v>181</v>
      </c>
      <c r="V1052" s="77">
        <v>676</v>
      </c>
      <c r="W1052" s="77">
        <v>0.14546000000000001</v>
      </c>
      <c r="X1052" s="77">
        <v>0</v>
      </c>
      <c r="Y1052" s="77">
        <v>0</v>
      </c>
      <c r="Z1052" s="77">
        <v>0</v>
      </c>
      <c r="AA1052" s="77">
        <v>867.14378731369902</v>
      </c>
      <c r="AB1052" s="77">
        <v>1.3263782718589201</v>
      </c>
      <c r="AC1052" s="77">
        <v>2249.1437873136902</v>
      </c>
      <c r="AE1052" s="87" t="str">
        <f t="shared" si="268"/>
        <v>Domestic</v>
      </c>
      <c r="AF1052" s="82" t="str">
        <f t="shared" si="269"/>
        <v>non-student</v>
      </c>
      <c r="AI1052" s="82">
        <f>'GDP per Capita'!N1052</f>
        <v>63809.64</v>
      </c>
      <c r="AJ1052" s="82">
        <f t="shared" si="270"/>
        <v>63809.64</v>
      </c>
      <c r="AK1052" s="82">
        <f t="shared" si="271"/>
        <v>63809.64</v>
      </c>
      <c r="AL1052" s="88">
        <f t="shared" si="272"/>
        <v>3.5247711588933743E-2</v>
      </c>
    </row>
    <row r="1053" spans="1:38">
      <c r="A1053" s="77" t="s">
        <v>274</v>
      </c>
      <c r="B1053" s="77">
        <v>1155</v>
      </c>
      <c r="C1053" s="77">
        <v>38.356577299999998</v>
      </c>
      <c r="D1053" s="77">
        <v>-121.9877444</v>
      </c>
      <c r="E1053" s="77" t="s">
        <v>42</v>
      </c>
      <c r="F1053" s="77">
        <v>1335</v>
      </c>
      <c r="H1053" s="77" t="s">
        <v>64</v>
      </c>
      <c r="I1053" s="77">
        <v>2019</v>
      </c>
      <c r="J1053" s="77">
        <v>1335</v>
      </c>
      <c r="K1053" s="77" t="s">
        <v>29</v>
      </c>
      <c r="L1053" s="77" t="s">
        <v>29</v>
      </c>
      <c r="N1053" s="77">
        <v>0</v>
      </c>
      <c r="O1053" s="77">
        <v>0</v>
      </c>
      <c r="P1053" s="77" t="s">
        <v>55</v>
      </c>
      <c r="Q1053" s="77">
        <v>40.441694099999999</v>
      </c>
      <c r="R1053" s="77">
        <v>-79.990086099999999</v>
      </c>
      <c r="S1053" s="77">
        <v>7164.0801476053002</v>
      </c>
      <c r="T1053" s="77">
        <v>1.1723094031181001</v>
      </c>
      <c r="U1053" s="77">
        <v>181</v>
      </c>
      <c r="V1053" s="77">
        <v>676</v>
      </c>
      <c r="W1053" s="77">
        <v>0.14546000000000001</v>
      </c>
      <c r="X1053" s="77">
        <v>0</v>
      </c>
      <c r="Y1053" s="77">
        <v>0</v>
      </c>
      <c r="Z1053" s="77">
        <v>0</v>
      </c>
      <c r="AA1053" s="77">
        <v>859.68961771263503</v>
      </c>
      <c r="AB1053" s="77">
        <v>1.3177694031181</v>
      </c>
      <c r="AC1053" s="77">
        <v>3051.68961771263</v>
      </c>
      <c r="AE1053" s="87" t="str">
        <f t="shared" si="268"/>
        <v>Domestic</v>
      </c>
      <c r="AF1053" s="82" t="str">
        <f t="shared" si="269"/>
        <v>non-student</v>
      </c>
      <c r="AI1053" s="82">
        <f>'GDP per Capita'!N1053</f>
        <v>63809.64</v>
      </c>
      <c r="AJ1053" s="82">
        <f t="shared" si="270"/>
        <v>63809.64</v>
      </c>
      <c r="AK1053" s="82">
        <f t="shared" si="271"/>
        <v>63809.64</v>
      </c>
      <c r="AL1053" s="88">
        <f t="shared" si="272"/>
        <v>4.782489946209742E-2</v>
      </c>
    </row>
    <row r="1054" spans="1:38">
      <c r="A1054" s="77" t="s">
        <v>134</v>
      </c>
      <c r="B1054" s="77">
        <v>1156</v>
      </c>
      <c r="C1054" s="77">
        <v>35.913154200000001</v>
      </c>
      <c r="D1054" s="77">
        <v>-79.055779999999999</v>
      </c>
      <c r="E1054" s="77" t="s">
        <v>42</v>
      </c>
      <c r="F1054" s="77">
        <v>585</v>
      </c>
      <c r="H1054" s="77" t="s">
        <v>64</v>
      </c>
      <c r="I1054" s="77">
        <v>2019</v>
      </c>
      <c r="J1054" s="77">
        <v>585</v>
      </c>
      <c r="K1054" s="77" t="s">
        <v>29</v>
      </c>
      <c r="L1054" s="77" t="s">
        <v>29</v>
      </c>
      <c r="N1054" s="77">
        <v>0</v>
      </c>
      <c r="O1054" s="77">
        <v>0</v>
      </c>
      <c r="P1054" s="77" t="s">
        <v>55</v>
      </c>
      <c r="Q1054" s="77">
        <v>40.441694099999999</v>
      </c>
      <c r="R1054" s="77">
        <v>-79.990086099999999</v>
      </c>
      <c r="S1054" s="77">
        <v>1020.24252794959</v>
      </c>
      <c r="T1054" s="77">
        <v>0.29634939639951102</v>
      </c>
      <c r="U1054" s="77">
        <v>181</v>
      </c>
      <c r="V1054" s="77">
        <v>676</v>
      </c>
      <c r="W1054" s="77">
        <v>0.14546000000000001</v>
      </c>
      <c r="X1054" s="77">
        <v>0</v>
      </c>
      <c r="Y1054" s="77">
        <v>0</v>
      </c>
      <c r="Z1054" s="77">
        <v>0</v>
      </c>
      <c r="AA1054" s="77">
        <v>195.88656536632101</v>
      </c>
      <c r="AB1054" s="77">
        <v>0.441809396399511</v>
      </c>
      <c r="AC1054" s="77">
        <v>1637.8865653663199</v>
      </c>
      <c r="AE1054" s="87" t="str">
        <f t="shared" si="268"/>
        <v>Domestic</v>
      </c>
      <c r="AF1054" s="82" t="str">
        <f t="shared" si="269"/>
        <v>non-student</v>
      </c>
      <c r="AI1054" s="82">
        <f>'GDP per Capita'!N1054</f>
        <v>63809.64</v>
      </c>
      <c r="AJ1054" s="82">
        <f t="shared" si="270"/>
        <v>63809.64</v>
      </c>
      <c r="AK1054" s="82">
        <f t="shared" si="271"/>
        <v>63809.64</v>
      </c>
      <c r="AL1054" s="88">
        <f t="shared" si="272"/>
        <v>2.5668324807447903E-2</v>
      </c>
    </row>
    <row r="1055" spans="1:38">
      <c r="A1055" s="77" t="s">
        <v>99</v>
      </c>
      <c r="B1055" s="77">
        <v>1157</v>
      </c>
      <c r="C1055" s="77">
        <v>33.209561399999998</v>
      </c>
      <c r="D1055" s="77">
        <v>-87.567525799999999</v>
      </c>
      <c r="E1055" s="77" t="s">
        <v>37</v>
      </c>
      <c r="F1055" s="77">
        <v>585</v>
      </c>
      <c r="H1055" s="77" t="s">
        <v>64</v>
      </c>
      <c r="I1055" s="77">
        <v>2019</v>
      </c>
      <c r="J1055" s="77">
        <v>585</v>
      </c>
      <c r="K1055" s="77" t="s">
        <v>29</v>
      </c>
      <c r="L1055" s="77" t="s">
        <v>29</v>
      </c>
      <c r="N1055" s="77">
        <v>0</v>
      </c>
      <c r="O1055" s="77">
        <v>0</v>
      </c>
      <c r="P1055" s="77" t="s">
        <v>55</v>
      </c>
      <c r="Q1055" s="77">
        <v>40.441694099999999</v>
      </c>
      <c r="R1055" s="77">
        <v>-79.990086099999999</v>
      </c>
      <c r="S1055" s="77">
        <v>2097.3544779725398</v>
      </c>
      <c r="T1055" s="77">
        <v>0.43857640189736302</v>
      </c>
      <c r="U1055" s="77">
        <v>181</v>
      </c>
      <c r="V1055" s="77">
        <v>676</v>
      </c>
      <c r="W1055" s="77">
        <v>0.14546000000000001</v>
      </c>
      <c r="X1055" s="77">
        <v>0</v>
      </c>
      <c r="Y1055" s="77">
        <v>0</v>
      </c>
      <c r="Z1055" s="77">
        <v>0</v>
      </c>
      <c r="AA1055" s="77">
        <v>402.69205977072801</v>
      </c>
      <c r="AB1055" s="77">
        <v>0.58403640189736294</v>
      </c>
      <c r="AC1055" s="77">
        <v>1844.6920597707201</v>
      </c>
      <c r="AE1055" s="87" t="str">
        <f t="shared" si="268"/>
        <v>Domestic</v>
      </c>
      <c r="AF1055" s="82" t="str">
        <f t="shared" si="269"/>
        <v>non-student</v>
      </c>
      <c r="AI1055" s="82">
        <f>'GDP per Capita'!N1055</f>
        <v>63809.64</v>
      </c>
      <c r="AJ1055" s="82">
        <f t="shared" si="270"/>
        <v>63809.64</v>
      </c>
      <c r="AK1055" s="82">
        <f t="shared" si="271"/>
        <v>63809.64</v>
      </c>
      <c r="AL1055" s="88">
        <f t="shared" si="272"/>
        <v>2.8909300534695388E-2</v>
      </c>
    </row>
    <row r="1056" spans="1:38">
      <c r="A1056" s="77" t="s">
        <v>186</v>
      </c>
      <c r="B1056" s="77">
        <v>1158</v>
      </c>
      <c r="C1056" s="77">
        <v>55.953345599999999</v>
      </c>
      <c r="D1056" s="77">
        <v>-3.1883748999999999</v>
      </c>
      <c r="E1056" s="77" t="s">
        <v>39</v>
      </c>
      <c r="F1056" s="77">
        <v>585</v>
      </c>
      <c r="H1056" s="77" t="s">
        <v>64</v>
      </c>
      <c r="I1056" s="77">
        <v>2019</v>
      </c>
      <c r="J1056" s="77">
        <v>585</v>
      </c>
      <c r="K1056" s="77" t="s">
        <v>416</v>
      </c>
      <c r="L1056" s="77" t="s">
        <v>31</v>
      </c>
      <c r="N1056" s="77">
        <v>0</v>
      </c>
      <c r="O1056" s="77">
        <v>0</v>
      </c>
      <c r="P1056" s="77" t="s">
        <v>55</v>
      </c>
      <c r="Q1056" s="77">
        <v>40.441694099999999</v>
      </c>
      <c r="R1056" s="77">
        <v>-79.990086099999999</v>
      </c>
      <c r="S1056" s="77">
        <v>11252.346882968701</v>
      </c>
      <c r="T1056" s="77">
        <v>1.75340100862391</v>
      </c>
      <c r="U1056" s="77">
        <v>181</v>
      </c>
      <c r="V1056" s="77">
        <v>676</v>
      </c>
      <c r="W1056" s="77">
        <v>0.14546000000000001</v>
      </c>
      <c r="X1056" s="77">
        <v>0</v>
      </c>
      <c r="Y1056" s="77">
        <v>0</v>
      </c>
      <c r="Z1056" s="77">
        <v>0</v>
      </c>
      <c r="AA1056" s="77">
        <v>1181.49642271172</v>
      </c>
      <c r="AB1056" s="77">
        <v>1.8988610086239099</v>
      </c>
      <c r="AC1056" s="77">
        <v>2623.4964227117198</v>
      </c>
      <c r="AE1056" s="87" t="str">
        <f t="shared" si="268"/>
        <v>International</v>
      </c>
      <c r="AF1056" s="82" t="str">
        <f t="shared" si="269"/>
        <v>non-student</v>
      </c>
      <c r="AI1056" s="82">
        <f>'GDP per Capita'!N1056</f>
        <v>40800.480000000003</v>
      </c>
      <c r="AJ1056" s="82">
        <f t="shared" si="270"/>
        <v>40800.480000000003</v>
      </c>
      <c r="AK1056" s="82">
        <f t="shared" si="271"/>
        <v>40800.480000000003</v>
      </c>
      <c r="AL1056" s="88">
        <f t="shared" si="272"/>
        <v>6.4300626431642957E-2</v>
      </c>
    </row>
    <row r="1057" spans="1:38">
      <c r="A1057" s="77" t="s">
        <v>132</v>
      </c>
      <c r="B1057" s="77">
        <v>1159</v>
      </c>
      <c r="C1057" s="77">
        <v>39.9527237</v>
      </c>
      <c r="D1057" s="77">
        <v>-75.163526199999893</v>
      </c>
      <c r="E1057" s="77" t="s">
        <v>37</v>
      </c>
      <c r="F1057" s="77">
        <v>525</v>
      </c>
      <c r="H1057" s="77" t="s">
        <v>66</v>
      </c>
      <c r="I1057" s="77">
        <v>2019</v>
      </c>
      <c r="J1057" s="77">
        <v>525</v>
      </c>
      <c r="K1057" s="77" t="s">
        <v>29</v>
      </c>
      <c r="L1057" s="77" t="s">
        <v>29</v>
      </c>
      <c r="N1057" s="77">
        <v>0</v>
      </c>
      <c r="O1057" s="77">
        <v>0</v>
      </c>
      <c r="P1057" s="77" t="s">
        <v>55</v>
      </c>
      <c r="Q1057" s="77">
        <v>40.441694099999999</v>
      </c>
      <c r="R1057" s="77">
        <v>-79.990086099999999</v>
      </c>
      <c r="S1057" s="77">
        <v>826.94875649981202</v>
      </c>
      <c r="T1057" s="77">
        <v>0.27082596376643803</v>
      </c>
      <c r="U1057" s="77">
        <v>181</v>
      </c>
      <c r="V1057" s="77">
        <v>676</v>
      </c>
      <c r="W1057" s="77">
        <v>0.14546000000000001</v>
      </c>
      <c r="X1057" s="77">
        <v>0</v>
      </c>
      <c r="Y1057" s="77">
        <v>0</v>
      </c>
      <c r="Z1057" s="77">
        <v>0</v>
      </c>
      <c r="AA1057" s="77">
        <v>158.774161247964</v>
      </c>
      <c r="AB1057" s="77">
        <v>0.41628596376643801</v>
      </c>
      <c r="AC1057" s="77">
        <v>1540.7741612479599</v>
      </c>
      <c r="AE1057" s="87" t="str">
        <f t="shared" si="268"/>
        <v>Domestic</v>
      </c>
      <c r="AF1057" s="82" t="str">
        <f t="shared" si="269"/>
        <v>non-student</v>
      </c>
      <c r="AI1057" s="82">
        <f>'GDP per Capita'!N1057</f>
        <v>63809.64</v>
      </c>
      <c r="AJ1057" s="82">
        <f t="shared" si="270"/>
        <v>63809.64</v>
      </c>
      <c r="AK1057" s="82">
        <f t="shared" si="271"/>
        <v>63809.64</v>
      </c>
      <c r="AL1057" s="88">
        <f t="shared" si="272"/>
        <v>2.4146416767873317E-2</v>
      </c>
    </row>
    <row r="1058" spans="1:38">
      <c r="A1058" s="77" t="s">
        <v>380</v>
      </c>
      <c r="B1058" s="77">
        <v>1160</v>
      </c>
      <c r="C1058" s="77">
        <v>42.089472799999903</v>
      </c>
      <c r="D1058" s="77">
        <v>-87.714929499999997</v>
      </c>
      <c r="E1058" s="77" t="s">
        <v>42</v>
      </c>
      <c r="F1058" s="77">
        <v>1135</v>
      </c>
      <c r="H1058" s="77" t="s">
        <v>64</v>
      </c>
      <c r="I1058" s="77">
        <v>2019</v>
      </c>
      <c r="J1058" s="77">
        <v>1135</v>
      </c>
      <c r="K1058" s="77" t="s">
        <v>29</v>
      </c>
      <c r="L1058" s="77" t="s">
        <v>29</v>
      </c>
      <c r="N1058" s="77">
        <v>0</v>
      </c>
      <c r="O1058" s="77">
        <v>0</v>
      </c>
      <c r="P1058" s="77" t="s">
        <v>55</v>
      </c>
      <c r="Q1058" s="77">
        <v>40.441694099999999</v>
      </c>
      <c r="R1058" s="77">
        <v>-79.990086099999999</v>
      </c>
      <c r="S1058" s="77">
        <v>1341.7375682068</v>
      </c>
      <c r="T1058" s="77">
        <v>0.33880113677544799</v>
      </c>
      <c r="U1058" s="77">
        <v>181</v>
      </c>
      <c r="V1058" s="77">
        <v>676</v>
      </c>
      <c r="W1058" s="77">
        <v>0.14546000000000001</v>
      </c>
      <c r="X1058" s="77">
        <v>0</v>
      </c>
      <c r="Y1058" s="77">
        <v>0</v>
      </c>
      <c r="Z1058" s="77">
        <v>0</v>
      </c>
      <c r="AA1058" s="77">
        <v>257.61361309570498</v>
      </c>
      <c r="AB1058" s="77">
        <v>0.48426113677544802</v>
      </c>
      <c r="AC1058" s="77">
        <v>2249.6136130957002</v>
      </c>
      <c r="AE1058" s="87" t="str">
        <f t="shared" si="268"/>
        <v>Domestic</v>
      </c>
      <c r="AF1058" s="82" t="str">
        <f t="shared" si="269"/>
        <v>non-student</v>
      </c>
      <c r="AI1058" s="82">
        <f>'GDP per Capita'!N1058</f>
        <v>63809.64</v>
      </c>
      <c r="AJ1058" s="82">
        <f t="shared" si="270"/>
        <v>63809.64</v>
      </c>
      <c r="AK1058" s="82">
        <f t="shared" si="271"/>
        <v>63809.64</v>
      </c>
      <c r="AL1058" s="88">
        <f t="shared" si="272"/>
        <v>3.5255074516886482E-2</v>
      </c>
    </row>
    <row r="1059" spans="1:38">
      <c r="A1059" s="77" t="s">
        <v>237</v>
      </c>
      <c r="B1059" s="77">
        <v>1161</v>
      </c>
      <c r="C1059" s="77">
        <v>42.296686100000002</v>
      </c>
      <c r="D1059" s="77">
        <v>-89.621227099999999</v>
      </c>
      <c r="E1059" s="77" t="s">
        <v>42</v>
      </c>
      <c r="F1059" s="77">
        <v>1335</v>
      </c>
      <c r="H1059" s="77" t="s">
        <v>64</v>
      </c>
      <c r="I1059" s="77">
        <v>2019</v>
      </c>
      <c r="J1059" s="77">
        <v>1335</v>
      </c>
      <c r="K1059" s="77" t="s">
        <v>29</v>
      </c>
      <c r="L1059" s="77" t="s">
        <v>29</v>
      </c>
      <c r="N1059" s="77">
        <v>0</v>
      </c>
      <c r="O1059" s="77">
        <v>0</v>
      </c>
      <c r="P1059" s="77" t="s">
        <v>55</v>
      </c>
      <c r="Q1059" s="77">
        <v>40.441694099999999</v>
      </c>
      <c r="R1059" s="77">
        <v>-79.990086099999999</v>
      </c>
      <c r="S1059" s="77">
        <v>1658.4675042992301</v>
      </c>
      <c r="T1059" s="77">
        <v>0.38062367004229403</v>
      </c>
      <c r="U1059" s="77">
        <v>181</v>
      </c>
      <c r="V1059" s="77">
        <v>676</v>
      </c>
      <c r="W1059" s="77">
        <v>0.14546000000000001</v>
      </c>
      <c r="X1059" s="77">
        <v>0</v>
      </c>
      <c r="Y1059" s="77">
        <v>0</v>
      </c>
      <c r="Z1059" s="77">
        <v>0</v>
      </c>
      <c r="AA1059" s="77">
        <v>318.42576082545202</v>
      </c>
      <c r="AB1059" s="77">
        <v>0.52608367004229395</v>
      </c>
      <c r="AC1059" s="77">
        <v>2510.4257608254502</v>
      </c>
      <c r="AE1059" s="87" t="str">
        <f t="shared" si="268"/>
        <v>Domestic</v>
      </c>
      <c r="AF1059" s="82" t="str">
        <f t="shared" si="269"/>
        <v>non-student</v>
      </c>
      <c r="AI1059" s="82">
        <f>'GDP per Capita'!N1059</f>
        <v>63809.64</v>
      </c>
      <c r="AJ1059" s="82">
        <f t="shared" si="270"/>
        <v>63809.64</v>
      </c>
      <c r="AK1059" s="82">
        <f t="shared" si="271"/>
        <v>63809.64</v>
      </c>
      <c r="AL1059" s="88">
        <f t="shared" si="272"/>
        <v>3.9342421628228118E-2</v>
      </c>
    </row>
    <row r="1060" spans="1:38">
      <c r="A1060" s="77" t="s">
        <v>176</v>
      </c>
      <c r="B1060" s="77">
        <v>1162</v>
      </c>
      <c r="C1060" s="77">
        <v>34.685074899999996</v>
      </c>
      <c r="D1060" s="77">
        <v>-82.836411099999907</v>
      </c>
      <c r="E1060" s="77" t="s">
        <v>38</v>
      </c>
      <c r="F1060" s="77">
        <v>295</v>
      </c>
      <c r="H1060" s="77" t="s">
        <v>65</v>
      </c>
      <c r="I1060" s="77">
        <v>2019</v>
      </c>
      <c r="J1060" s="77">
        <v>295</v>
      </c>
      <c r="K1060" s="77" t="s">
        <v>29</v>
      </c>
      <c r="L1060" s="77" t="s">
        <v>29</v>
      </c>
      <c r="N1060" s="77">
        <v>0</v>
      </c>
      <c r="O1060" s="77">
        <v>0</v>
      </c>
      <c r="P1060" s="77" t="s">
        <v>55</v>
      </c>
      <c r="Q1060" s="77">
        <v>40.441694099999999</v>
      </c>
      <c r="R1060" s="77">
        <v>-79.990086099999999</v>
      </c>
      <c r="S1060" s="77">
        <v>1374.8125302779699</v>
      </c>
      <c r="T1060" s="77">
        <v>0.34316851271277499</v>
      </c>
      <c r="U1060" s="77">
        <v>181</v>
      </c>
      <c r="V1060" s="77">
        <v>338</v>
      </c>
      <c r="W1060" s="77">
        <v>7.2730000000000003E-2</v>
      </c>
      <c r="X1060" s="77">
        <v>0</v>
      </c>
      <c r="Y1060" s="77">
        <v>0</v>
      </c>
      <c r="Z1060" s="77">
        <v>0</v>
      </c>
      <c r="AA1060" s="77">
        <v>263.96400581337002</v>
      </c>
      <c r="AB1060" s="77">
        <v>0.415898512712775</v>
      </c>
      <c r="AC1060" s="77">
        <v>1077.96400581337</v>
      </c>
      <c r="AE1060" s="87" t="str">
        <f t="shared" si="268"/>
        <v>Domestic</v>
      </c>
      <c r="AF1060" s="82" t="str">
        <f t="shared" si="269"/>
        <v>student</v>
      </c>
      <c r="AI1060" s="82">
        <f>'GDP per Capita'!N1060</f>
        <v>63809.64</v>
      </c>
      <c r="AJ1060" s="82">
        <f t="shared" si="270"/>
        <v>63809.64</v>
      </c>
      <c r="AK1060" s="82">
        <f t="shared" si="271"/>
        <v>63809.64</v>
      </c>
      <c r="AL1060" s="88">
        <f t="shared" si="272"/>
        <v>1.6893435001566693E-2</v>
      </c>
    </row>
    <row r="1061" spans="1:38">
      <c r="A1061" s="77" t="s">
        <v>303</v>
      </c>
      <c r="B1061" s="77">
        <v>1163</v>
      </c>
      <c r="C1061" s="77">
        <v>53.535410999999897</v>
      </c>
      <c r="D1061" s="77">
        <v>-113.507995999999</v>
      </c>
      <c r="E1061" s="77" t="s">
        <v>37</v>
      </c>
      <c r="F1061" s="77">
        <v>585</v>
      </c>
      <c r="H1061" s="77" t="s">
        <v>64</v>
      </c>
      <c r="I1061" s="77">
        <v>2019</v>
      </c>
      <c r="J1061" s="77">
        <v>585</v>
      </c>
      <c r="K1061" s="77" t="s">
        <v>320</v>
      </c>
      <c r="L1061" s="77" t="s">
        <v>28</v>
      </c>
      <c r="N1061" s="77">
        <v>0</v>
      </c>
      <c r="O1061" s="77">
        <v>0</v>
      </c>
      <c r="P1061" s="77" t="s">
        <v>55</v>
      </c>
      <c r="Q1061" s="77">
        <v>40.441694099999999</v>
      </c>
      <c r="R1061" s="77">
        <v>-79.990086099999999</v>
      </c>
      <c r="S1061" s="77">
        <v>5782.3855462643696</v>
      </c>
      <c r="T1061" s="77">
        <v>0.98257985337947895</v>
      </c>
      <c r="U1061" s="77">
        <v>181</v>
      </c>
      <c r="V1061" s="77">
        <v>676</v>
      </c>
      <c r="W1061" s="77">
        <v>0.14546000000000001</v>
      </c>
      <c r="X1061" s="77">
        <v>0</v>
      </c>
      <c r="Y1061" s="77">
        <v>0</v>
      </c>
      <c r="Z1061" s="77">
        <v>0</v>
      </c>
      <c r="AA1061" s="77">
        <v>693.88626555172402</v>
      </c>
      <c r="AB1061" s="77">
        <v>1.12803985337947</v>
      </c>
      <c r="AC1061" s="77">
        <v>2135.88626555172</v>
      </c>
      <c r="AE1061" s="87" t="str">
        <f t="shared" si="268"/>
        <v>International</v>
      </c>
      <c r="AF1061" s="82" t="str">
        <f t="shared" si="269"/>
        <v>non-student</v>
      </c>
      <c r="AI1061" s="82">
        <f>'GDP per Capita'!N1061</f>
        <v>49196.49</v>
      </c>
      <c r="AJ1061" s="82">
        <f t="shared" si="270"/>
        <v>49196.49</v>
      </c>
      <c r="AK1061" s="82">
        <f t="shared" si="271"/>
        <v>49196.49</v>
      </c>
      <c r="AL1061" s="88">
        <f t="shared" si="272"/>
        <v>4.3415419790146008E-2</v>
      </c>
    </row>
    <row r="1062" spans="1:38">
      <c r="A1062" s="77" t="s">
        <v>336</v>
      </c>
      <c r="B1062" s="77">
        <v>1164</v>
      </c>
      <c r="C1062" s="77">
        <v>33.7038145</v>
      </c>
      <c r="D1062" s="77">
        <v>-117.9627349</v>
      </c>
      <c r="E1062" s="77" t="s">
        <v>41</v>
      </c>
      <c r="F1062" s="77">
        <v>585</v>
      </c>
      <c r="H1062" s="77" t="s">
        <v>64</v>
      </c>
      <c r="I1062" s="77">
        <v>2019</v>
      </c>
      <c r="J1062" s="77">
        <v>585</v>
      </c>
      <c r="K1062" s="77" t="s">
        <v>29</v>
      </c>
      <c r="L1062" s="77" t="s">
        <v>29</v>
      </c>
      <c r="N1062" s="77">
        <v>0</v>
      </c>
      <c r="O1062" s="77">
        <v>0</v>
      </c>
      <c r="P1062" s="77" t="s">
        <v>55</v>
      </c>
      <c r="Q1062" s="77">
        <v>40.441694099999999</v>
      </c>
      <c r="R1062" s="77">
        <v>-79.990086099999999</v>
      </c>
      <c r="S1062" s="77">
        <v>6847.1370628109298</v>
      </c>
      <c r="T1062" s="77">
        <v>1.1284905108007499</v>
      </c>
      <c r="U1062" s="77">
        <v>181</v>
      </c>
      <c r="V1062" s="77">
        <v>676</v>
      </c>
      <c r="W1062" s="77">
        <v>0.14546000000000001</v>
      </c>
      <c r="X1062" s="77">
        <v>0</v>
      </c>
      <c r="Y1062" s="77">
        <v>0</v>
      </c>
      <c r="Z1062" s="77">
        <v>0</v>
      </c>
      <c r="AA1062" s="77">
        <v>821.65644753731203</v>
      </c>
      <c r="AB1062" s="77">
        <v>1.2739505108007501</v>
      </c>
      <c r="AC1062" s="77">
        <v>2263.6564475373102</v>
      </c>
      <c r="AE1062" s="87" t="str">
        <f t="shared" si="268"/>
        <v>Domestic</v>
      </c>
      <c r="AF1062" s="82" t="str">
        <f t="shared" si="269"/>
        <v>non-student</v>
      </c>
      <c r="AI1062" s="82">
        <f>'GDP per Capita'!N1062</f>
        <v>63809.64</v>
      </c>
      <c r="AJ1062" s="82">
        <f t="shared" si="270"/>
        <v>63809.64</v>
      </c>
      <c r="AK1062" s="82">
        <f t="shared" si="271"/>
        <v>63809.64</v>
      </c>
      <c r="AL1062" s="88">
        <f t="shared" si="272"/>
        <v>3.5475148387254817E-2</v>
      </c>
    </row>
    <row r="1063" spans="1:38">
      <c r="A1063" s="77" t="s">
        <v>269</v>
      </c>
      <c r="B1063" s="77">
        <v>1165</v>
      </c>
      <c r="C1063" s="77">
        <v>40.735657000000003</v>
      </c>
      <c r="D1063" s="77">
        <v>-74.172366699999998</v>
      </c>
      <c r="E1063" s="77" t="s">
        <v>42</v>
      </c>
      <c r="F1063" s="77">
        <v>585</v>
      </c>
      <c r="H1063" s="77" t="s">
        <v>64</v>
      </c>
      <c r="I1063" s="77">
        <v>2019</v>
      </c>
      <c r="J1063" s="77">
        <v>585</v>
      </c>
      <c r="K1063" s="77" t="s">
        <v>29</v>
      </c>
      <c r="L1063" s="77" t="s">
        <v>29</v>
      </c>
      <c r="N1063" s="77">
        <v>0</v>
      </c>
      <c r="O1063" s="77">
        <v>0</v>
      </c>
      <c r="P1063" s="77" t="s">
        <v>55</v>
      </c>
      <c r="Q1063" s="77">
        <v>40.441694099999999</v>
      </c>
      <c r="R1063" s="77">
        <v>-79.990086099999999</v>
      </c>
      <c r="S1063" s="77">
        <v>984.50506430238704</v>
      </c>
      <c r="T1063" s="77">
        <v>0.29163045103963298</v>
      </c>
      <c r="U1063" s="77">
        <v>181</v>
      </c>
      <c r="V1063" s="77">
        <v>676</v>
      </c>
      <c r="W1063" s="77">
        <v>0.14546000000000001</v>
      </c>
      <c r="X1063" s="77">
        <v>0</v>
      </c>
      <c r="Y1063" s="77">
        <v>0</v>
      </c>
      <c r="Z1063" s="77">
        <v>0</v>
      </c>
      <c r="AA1063" s="77">
        <v>189.02497234605801</v>
      </c>
      <c r="AB1063" s="77">
        <v>0.43709045103963201</v>
      </c>
      <c r="AC1063" s="77">
        <v>1631.0249723460499</v>
      </c>
      <c r="AE1063" s="87" t="str">
        <f t="shared" si="268"/>
        <v>Domestic</v>
      </c>
      <c r="AF1063" s="82" t="str">
        <f t="shared" si="269"/>
        <v>non-student</v>
      </c>
      <c r="AI1063" s="82">
        <f>'GDP per Capita'!N1063</f>
        <v>63809.64</v>
      </c>
      <c r="AJ1063" s="82">
        <f t="shared" si="270"/>
        <v>63809.64</v>
      </c>
      <c r="AK1063" s="82">
        <f t="shared" si="271"/>
        <v>63809.64</v>
      </c>
      <c r="AL1063" s="88">
        <f t="shared" si="272"/>
        <v>2.5560792575323257E-2</v>
      </c>
    </row>
    <row r="1064" spans="1:38">
      <c r="A1064" s="77" t="s">
        <v>112</v>
      </c>
      <c r="B1064" s="77">
        <v>1166</v>
      </c>
      <c r="C1064" s="77">
        <v>40.735657000000003</v>
      </c>
      <c r="D1064" s="77">
        <v>-74.172366699999998</v>
      </c>
      <c r="E1064" s="77" t="s">
        <v>42</v>
      </c>
      <c r="F1064" s="77">
        <v>0</v>
      </c>
      <c r="H1064" s="77" t="s">
        <v>63</v>
      </c>
      <c r="I1064" s="77">
        <v>2019</v>
      </c>
      <c r="J1064" s="77">
        <v>0</v>
      </c>
      <c r="K1064" s="77" t="s">
        <v>29</v>
      </c>
      <c r="L1064" s="77" t="s">
        <v>29</v>
      </c>
      <c r="N1064" s="77">
        <v>0</v>
      </c>
      <c r="O1064" s="77">
        <v>0</v>
      </c>
      <c r="P1064" s="77" t="s">
        <v>55</v>
      </c>
      <c r="Q1064" s="77">
        <v>40.441694099999999</v>
      </c>
      <c r="R1064" s="77">
        <v>-79.990086099999999</v>
      </c>
      <c r="S1064" s="77">
        <v>984.50506430238704</v>
      </c>
      <c r="T1064" s="77">
        <v>0.29163045103963298</v>
      </c>
      <c r="U1064" s="77">
        <v>181</v>
      </c>
      <c r="V1064" s="77">
        <v>676</v>
      </c>
      <c r="W1064" s="77">
        <v>0.14546000000000001</v>
      </c>
      <c r="X1064" s="77">
        <v>0</v>
      </c>
      <c r="Y1064" s="77">
        <v>0</v>
      </c>
      <c r="Z1064" s="77">
        <v>0</v>
      </c>
      <c r="AA1064" s="77">
        <v>189.02497234605801</v>
      </c>
      <c r="AB1064" s="77">
        <v>0.43709045103963201</v>
      </c>
      <c r="AC1064" s="77">
        <v>1046.0249723460499</v>
      </c>
      <c r="AE1064" s="87" t="str">
        <f t="shared" si="268"/>
        <v>Domestic</v>
      </c>
      <c r="AF1064" s="82" t="str">
        <f t="shared" si="269"/>
        <v>non-student</v>
      </c>
      <c r="AI1064" s="82">
        <f>'GDP per Capita'!N1064</f>
        <v>63809.64</v>
      </c>
      <c r="AJ1064" s="82">
        <f t="shared" si="270"/>
        <v>63809.64</v>
      </c>
      <c r="AK1064" s="82">
        <f t="shared" si="271"/>
        <v>63809.64</v>
      </c>
      <c r="AL1064" s="88">
        <f t="shared" si="272"/>
        <v>1.639289882133875E-2</v>
      </c>
    </row>
    <row r="1065" spans="1:38">
      <c r="A1065" s="77" t="s">
        <v>381</v>
      </c>
      <c r="B1065" s="77">
        <v>1167</v>
      </c>
      <c r="C1065" s="77">
        <v>40.548151900000001</v>
      </c>
      <c r="D1065" s="77">
        <v>-75.605743000000004</v>
      </c>
      <c r="E1065" s="77" t="s">
        <v>42</v>
      </c>
      <c r="F1065" s="77">
        <v>585</v>
      </c>
      <c r="H1065" s="77" t="s">
        <v>64</v>
      </c>
      <c r="I1065" s="77">
        <v>2019</v>
      </c>
      <c r="J1065" s="77">
        <v>585</v>
      </c>
      <c r="K1065" s="77" t="s">
        <v>29</v>
      </c>
      <c r="L1065" s="77" t="s">
        <v>29</v>
      </c>
      <c r="N1065" s="77">
        <v>0</v>
      </c>
      <c r="O1065" s="77">
        <v>0</v>
      </c>
      <c r="P1065" s="77" t="s">
        <v>55</v>
      </c>
      <c r="Q1065" s="77">
        <v>40.441694099999999</v>
      </c>
      <c r="R1065" s="77">
        <v>-79.990086099999999</v>
      </c>
      <c r="S1065" s="77">
        <v>741.779646561954</v>
      </c>
      <c r="T1065" s="77">
        <v>0.25957982777554101</v>
      </c>
      <c r="U1065" s="77">
        <v>181</v>
      </c>
      <c r="V1065" s="77">
        <v>676</v>
      </c>
      <c r="W1065" s="77">
        <v>0.14546000000000001</v>
      </c>
      <c r="X1065" s="77">
        <v>0</v>
      </c>
      <c r="Y1065" s="77">
        <v>0</v>
      </c>
      <c r="Z1065" s="77">
        <v>0</v>
      </c>
      <c r="AA1065" s="77">
        <v>142.42169213989499</v>
      </c>
      <c r="AB1065" s="77">
        <v>0.40503982777554098</v>
      </c>
      <c r="AC1065" s="77">
        <v>1584.42169213989</v>
      </c>
      <c r="AE1065" s="87" t="str">
        <f t="shared" si="268"/>
        <v>Domestic</v>
      </c>
      <c r="AF1065" s="82" t="str">
        <f t="shared" si="269"/>
        <v>non-student</v>
      </c>
      <c r="AI1065" s="82">
        <f>'GDP per Capita'!N1065</f>
        <v>63809.64</v>
      </c>
      <c r="AJ1065" s="82">
        <f t="shared" si="270"/>
        <v>63809.64</v>
      </c>
      <c r="AK1065" s="82">
        <f t="shared" si="271"/>
        <v>63809.64</v>
      </c>
      <c r="AL1065" s="88">
        <f t="shared" si="272"/>
        <v>2.4830443991533096E-2</v>
      </c>
    </row>
    <row r="1066" spans="1:38">
      <c r="A1066" s="77" t="s">
        <v>178</v>
      </c>
      <c r="B1066" s="77">
        <v>1168</v>
      </c>
      <c r="C1066" s="77">
        <v>63.430565799999997</v>
      </c>
      <c r="D1066" s="77">
        <v>10.3951929</v>
      </c>
      <c r="E1066" s="77" t="s">
        <v>42</v>
      </c>
      <c r="F1066" s="77">
        <v>585</v>
      </c>
      <c r="H1066" s="77" t="s">
        <v>64</v>
      </c>
      <c r="I1066" s="77">
        <v>2019</v>
      </c>
      <c r="J1066" s="77">
        <v>585</v>
      </c>
      <c r="K1066" s="77" t="s">
        <v>579</v>
      </c>
      <c r="L1066" s="77" t="s">
        <v>31</v>
      </c>
      <c r="N1066" s="77">
        <v>0</v>
      </c>
      <c r="O1066" s="77">
        <v>0</v>
      </c>
      <c r="P1066" s="77" t="s">
        <v>55</v>
      </c>
      <c r="Q1066" s="77">
        <v>40.441694099999999</v>
      </c>
      <c r="R1066" s="77">
        <v>-79.990086099999999</v>
      </c>
      <c r="S1066" s="77">
        <v>12164.387496449201</v>
      </c>
      <c r="T1066" s="77">
        <v>1.8870536724615701</v>
      </c>
      <c r="U1066" s="77">
        <v>181</v>
      </c>
      <c r="V1066" s="77">
        <v>676</v>
      </c>
      <c r="W1066" s="77">
        <v>0.14546000000000001</v>
      </c>
      <c r="X1066" s="77">
        <v>0</v>
      </c>
      <c r="Y1066" s="77">
        <v>0</v>
      </c>
      <c r="Z1066" s="77">
        <v>0</v>
      </c>
      <c r="AA1066" s="77">
        <v>1277.2606871271701</v>
      </c>
      <c r="AB1066" s="77">
        <v>2.0325136724615702</v>
      </c>
      <c r="AC1066" s="77">
        <v>2719.2606871271701</v>
      </c>
      <c r="AE1066" s="87" t="str">
        <f t="shared" si="268"/>
        <v>International</v>
      </c>
      <c r="AF1066" s="82" t="str">
        <f t="shared" si="269"/>
        <v>non-student</v>
      </c>
      <c r="AI1066" s="82">
        <f>'GDP per Capita'!N1066</f>
        <v>76817.740000000005</v>
      </c>
      <c r="AJ1066" s="82">
        <f t="shared" si="270"/>
        <v>76817.740000000005</v>
      </c>
      <c r="AK1066" s="82">
        <f t="shared" si="271"/>
        <v>76817.740000000005</v>
      </c>
      <c r="AL1066" s="88">
        <f t="shared" si="272"/>
        <v>3.5398863428254594E-2</v>
      </c>
    </row>
    <row r="1067" spans="1:38">
      <c r="A1067" s="77" t="s">
        <v>101</v>
      </c>
      <c r="B1067" s="77">
        <v>1169</v>
      </c>
      <c r="C1067" s="77">
        <v>53.439712100000001</v>
      </c>
      <c r="D1067" s="77">
        <v>10.3682538</v>
      </c>
      <c r="E1067" s="77" t="s">
        <v>43</v>
      </c>
      <c r="F1067" s="77">
        <v>295</v>
      </c>
      <c r="H1067" s="77" t="s">
        <v>65</v>
      </c>
      <c r="I1067" s="77">
        <v>2019</v>
      </c>
      <c r="J1067" s="77">
        <v>295</v>
      </c>
      <c r="K1067" s="77" t="s">
        <v>224</v>
      </c>
      <c r="L1067" s="77" t="s">
        <v>31</v>
      </c>
      <c r="N1067" s="77">
        <v>0</v>
      </c>
      <c r="O1067" s="77">
        <v>0</v>
      </c>
      <c r="P1067" s="77" t="s">
        <v>55</v>
      </c>
      <c r="Q1067" s="77">
        <v>40.441694099999999</v>
      </c>
      <c r="R1067" s="77">
        <v>-79.990086099999999</v>
      </c>
      <c r="S1067" s="77">
        <v>13073.9737250486</v>
      </c>
      <c r="T1067" s="77">
        <v>2.02180666731301</v>
      </c>
      <c r="U1067" s="77">
        <v>181</v>
      </c>
      <c r="V1067" s="77">
        <v>676</v>
      </c>
      <c r="W1067" s="77">
        <v>0.14546000000000001</v>
      </c>
      <c r="X1067" s="77">
        <v>0</v>
      </c>
      <c r="Y1067" s="77">
        <v>0</v>
      </c>
      <c r="Z1067" s="77">
        <v>0</v>
      </c>
      <c r="AA1067" s="77">
        <v>1372.7672411301</v>
      </c>
      <c r="AB1067" s="77">
        <v>2.1672666673130099</v>
      </c>
      <c r="AC1067" s="77">
        <v>2524.7672411301</v>
      </c>
      <c r="AE1067" s="87" t="str">
        <f t="shared" si="268"/>
        <v>International</v>
      </c>
      <c r="AF1067" s="82" t="str">
        <f t="shared" si="269"/>
        <v>non-student</v>
      </c>
      <c r="AI1067" s="82">
        <f>'GDP per Capita'!N1067</f>
        <v>49180.54</v>
      </c>
      <c r="AJ1067" s="82">
        <f t="shared" si="270"/>
        <v>49180.54</v>
      </c>
      <c r="AK1067" s="82">
        <f t="shared" si="271"/>
        <v>49180.54</v>
      </c>
      <c r="AL1067" s="88">
        <f t="shared" si="272"/>
        <v>5.133671247062558E-2</v>
      </c>
    </row>
    <row r="1068" spans="1:38">
      <c r="A1068" s="77" t="s">
        <v>271</v>
      </c>
      <c r="B1068" s="77">
        <v>1170</v>
      </c>
      <c r="C1068" s="77">
        <v>39.326234499999998</v>
      </c>
      <c r="D1068" s="77">
        <v>-4.8380649</v>
      </c>
      <c r="E1068" s="77" t="s">
        <v>37</v>
      </c>
      <c r="F1068" s="77">
        <v>585</v>
      </c>
      <c r="H1068" s="77" t="s">
        <v>64</v>
      </c>
      <c r="I1068" s="77">
        <v>2019</v>
      </c>
      <c r="J1068" s="77">
        <v>585</v>
      </c>
      <c r="K1068" s="77" t="s">
        <v>271</v>
      </c>
      <c r="L1068" s="77" t="s">
        <v>31</v>
      </c>
      <c r="N1068" s="77">
        <v>0</v>
      </c>
      <c r="O1068" s="77">
        <v>0</v>
      </c>
      <c r="P1068" s="77" t="s">
        <v>55</v>
      </c>
      <c r="Q1068" s="77">
        <v>40.441694099999999</v>
      </c>
      <c r="R1068" s="77">
        <v>-79.990086099999999</v>
      </c>
      <c r="S1068" s="77">
        <v>12411.4133020885</v>
      </c>
      <c r="T1068" s="77">
        <v>1.92350572919464</v>
      </c>
      <c r="U1068" s="77">
        <v>181</v>
      </c>
      <c r="V1068" s="77">
        <v>676</v>
      </c>
      <c r="W1068" s="77">
        <v>0.14546000000000001</v>
      </c>
      <c r="X1068" s="77">
        <v>0</v>
      </c>
      <c r="Y1068" s="77">
        <v>0</v>
      </c>
      <c r="Z1068" s="77">
        <v>0</v>
      </c>
      <c r="AA1068" s="77">
        <v>1303.19839671929</v>
      </c>
      <c r="AB1068" s="77">
        <v>2.0689657291946402</v>
      </c>
      <c r="AC1068" s="77">
        <v>2745.19839671929</v>
      </c>
      <c r="AE1068" s="87" t="str">
        <f t="shared" si="268"/>
        <v>International</v>
      </c>
      <c r="AF1068" s="82" t="str">
        <f t="shared" si="269"/>
        <v>non-student</v>
      </c>
      <c r="AI1068" s="82">
        <f>'GDP per Capita'!N1068</f>
        <v>32023.79</v>
      </c>
      <c r="AJ1068" s="82">
        <f t="shared" si="270"/>
        <v>32023.79</v>
      </c>
      <c r="AK1068" s="82">
        <f t="shared" si="271"/>
        <v>32023.79</v>
      </c>
      <c r="AL1068" s="88">
        <f t="shared" si="272"/>
        <v>8.572371966963592E-2</v>
      </c>
    </row>
    <row r="1069" spans="1:38">
      <c r="A1069" s="77" t="s">
        <v>132</v>
      </c>
      <c r="B1069" s="77">
        <v>1171</v>
      </c>
      <c r="C1069" s="77">
        <v>39.9527237</v>
      </c>
      <c r="D1069" s="77">
        <v>-75.163526199999893</v>
      </c>
      <c r="E1069" s="77" t="s">
        <v>37</v>
      </c>
      <c r="F1069" s="77">
        <v>685</v>
      </c>
      <c r="H1069" s="77" t="s">
        <v>64</v>
      </c>
      <c r="I1069" s="77">
        <v>2019</v>
      </c>
      <c r="J1069" s="77">
        <v>685</v>
      </c>
      <c r="K1069" s="77" t="s">
        <v>29</v>
      </c>
      <c r="L1069" s="77" t="s">
        <v>29</v>
      </c>
      <c r="N1069" s="77">
        <v>0</v>
      </c>
      <c r="O1069" s="77">
        <v>0</v>
      </c>
      <c r="P1069" s="77" t="s">
        <v>55</v>
      </c>
      <c r="Q1069" s="77">
        <v>40.441694099999999</v>
      </c>
      <c r="R1069" s="77">
        <v>-79.990086099999999</v>
      </c>
      <c r="S1069" s="77">
        <v>826.94875649981202</v>
      </c>
      <c r="T1069" s="77">
        <v>0.27082596376643803</v>
      </c>
      <c r="U1069" s="77">
        <v>181</v>
      </c>
      <c r="V1069" s="77">
        <v>676</v>
      </c>
      <c r="W1069" s="77">
        <v>0.14546000000000001</v>
      </c>
      <c r="X1069" s="77">
        <v>0</v>
      </c>
      <c r="Y1069" s="77">
        <v>0</v>
      </c>
      <c r="Z1069" s="77">
        <v>0</v>
      </c>
      <c r="AA1069" s="77">
        <v>158.774161247964</v>
      </c>
      <c r="AB1069" s="77">
        <v>0.41628596376643801</v>
      </c>
      <c r="AC1069" s="77">
        <v>1700.7741612479599</v>
      </c>
      <c r="AE1069" s="87" t="str">
        <f t="shared" si="268"/>
        <v>Domestic</v>
      </c>
      <c r="AF1069" s="82" t="str">
        <f t="shared" si="269"/>
        <v>non-student</v>
      </c>
      <c r="AI1069" s="82">
        <f>'GDP per Capita'!N1069</f>
        <v>63809.64</v>
      </c>
      <c r="AJ1069" s="82">
        <f t="shared" si="270"/>
        <v>63809.64</v>
      </c>
      <c r="AK1069" s="82">
        <f t="shared" si="271"/>
        <v>63809.64</v>
      </c>
      <c r="AL1069" s="88">
        <f t="shared" si="272"/>
        <v>2.6653874888621216E-2</v>
      </c>
    </row>
    <row r="1070" spans="1:38">
      <c r="A1070" s="77" t="s">
        <v>115</v>
      </c>
      <c r="B1070" s="77">
        <v>1172</v>
      </c>
      <c r="C1070" s="77">
        <v>37.229656599999998</v>
      </c>
      <c r="D1070" s="77">
        <v>-80.413676699999996</v>
      </c>
      <c r="E1070" s="77" t="s">
        <v>38</v>
      </c>
      <c r="F1070" s="77">
        <v>295</v>
      </c>
      <c r="H1070" s="77" t="s">
        <v>65</v>
      </c>
      <c r="I1070" s="77">
        <v>2019</v>
      </c>
      <c r="J1070" s="77">
        <v>295</v>
      </c>
      <c r="K1070" s="77" t="s">
        <v>29</v>
      </c>
      <c r="L1070" s="77" t="s">
        <v>29</v>
      </c>
      <c r="N1070" s="77">
        <v>0</v>
      </c>
      <c r="O1070" s="77">
        <v>0</v>
      </c>
      <c r="P1070" s="77" t="s">
        <v>55</v>
      </c>
      <c r="Q1070" s="77">
        <v>40.441694099999999</v>
      </c>
      <c r="R1070" s="77">
        <v>-79.990086099999999</v>
      </c>
      <c r="S1070" s="77">
        <v>718.08166468987395</v>
      </c>
      <c r="T1070" s="77">
        <v>0.25645063308232802</v>
      </c>
      <c r="U1070" s="77">
        <v>181</v>
      </c>
      <c r="V1070" s="77">
        <v>338</v>
      </c>
      <c r="W1070" s="77">
        <v>7.2730000000000003E-2</v>
      </c>
      <c r="X1070" s="77">
        <v>0</v>
      </c>
      <c r="Y1070" s="77">
        <v>0</v>
      </c>
      <c r="Z1070" s="77">
        <v>0</v>
      </c>
      <c r="AA1070" s="77">
        <v>137.87167962045501</v>
      </c>
      <c r="AB1070" s="77">
        <v>0.32918063308232798</v>
      </c>
      <c r="AC1070" s="77">
        <v>951.87167962045601</v>
      </c>
      <c r="AE1070" s="87" t="str">
        <f t="shared" si="268"/>
        <v>Domestic</v>
      </c>
      <c r="AF1070" s="82" t="str">
        <f t="shared" si="269"/>
        <v>student</v>
      </c>
      <c r="AI1070" s="82">
        <f>'GDP per Capita'!N1070</f>
        <v>63809.64</v>
      </c>
      <c r="AJ1070" s="82">
        <f t="shared" si="270"/>
        <v>63809.64</v>
      </c>
      <c r="AK1070" s="82">
        <f t="shared" si="271"/>
        <v>63809.64</v>
      </c>
      <c r="AL1070" s="88">
        <f t="shared" si="272"/>
        <v>1.4917364831089096E-2</v>
      </c>
    </row>
    <row r="1071" spans="1:38">
      <c r="A1071" s="77" t="s">
        <v>382</v>
      </c>
      <c r="B1071" s="77">
        <v>1173</v>
      </c>
      <c r="C1071" s="77">
        <v>45.083809799999997</v>
      </c>
      <c r="D1071" s="77">
        <v>-93.006930400000002</v>
      </c>
      <c r="E1071" s="77" t="s">
        <v>42</v>
      </c>
      <c r="F1071" s="77">
        <v>1485</v>
      </c>
      <c r="H1071" s="77" t="s">
        <v>64</v>
      </c>
      <c r="I1071" s="77">
        <v>2019</v>
      </c>
      <c r="J1071" s="77">
        <v>1485</v>
      </c>
      <c r="K1071" s="77" t="s">
        <v>29</v>
      </c>
      <c r="L1071" s="77" t="s">
        <v>29</v>
      </c>
      <c r="N1071" s="77">
        <v>0</v>
      </c>
      <c r="O1071" s="77">
        <v>0</v>
      </c>
      <c r="P1071" s="77" t="s">
        <v>55</v>
      </c>
      <c r="Q1071" s="77">
        <v>40.441694099999999</v>
      </c>
      <c r="R1071" s="77">
        <v>-79.990086099999999</v>
      </c>
      <c r="S1071" s="77">
        <v>2358.9938492752199</v>
      </c>
      <c r="T1071" s="77">
        <v>0.473124513911093</v>
      </c>
      <c r="U1071" s="77">
        <v>181</v>
      </c>
      <c r="V1071" s="77">
        <v>676</v>
      </c>
      <c r="W1071" s="77">
        <v>0.14546000000000001</v>
      </c>
      <c r="X1071" s="77">
        <v>0</v>
      </c>
      <c r="Y1071" s="77">
        <v>0</v>
      </c>
      <c r="Z1071" s="77">
        <v>0</v>
      </c>
      <c r="AA1071" s="77">
        <v>452.926819060843</v>
      </c>
      <c r="AB1071" s="77">
        <v>0.61858451391109304</v>
      </c>
      <c r="AC1071" s="77">
        <v>2794.92681906084</v>
      </c>
      <c r="AE1071" s="87" t="str">
        <f t="shared" si="268"/>
        <v>Domestic</v>
      </c>
      <c r="AF1071" s="82" t="str">
        <f t="shared" si="269"/>
        <v>non-student</v>
      </c>
      <c r="AI1071" s="82">
        <f>'GDP per Capita'!N1071</f>
        <v>63809.64</v>
      </c>
      <c r="AJ1071" s="82">
        <f t="shared" si="270"/>
        <v>63809.64</v>
      </c>
      <c r="AK1071" s="82">
        <f t="shared" si="271"/>
        <v>63809.64</v>
      </c>
      <c r="AL1071" s="88">
        <f t="shared" si="272"/>
        <v>4.3801012183438744E-2</v>
      </c>
    </row>
    <row r="1072" spans="1:38">
      <c r="A1072" s="77" t="s">
        <v>383</v>
      </c>
      <c r="B1072" s="77">
        <v>1174</v>
      </c>
      <c r="C1072" s="77">
        <v>35.892121549999999</v>
      </c>
      <c r="D1072" s="77">
        <v>-78.871546412854201</v>
      </c>
      <c r="E1072" s="77" t="s">
        <v>42</v>
      </c>
      <c r="F1072" s="77">
        <v>585</v>
      </c>
      <c r="H1072" s="77" t="s">
        <v>64</v>
      </c>
      <c r="I1072" s="77">
        <v>2019</v>
      </c>
      <c r="J1072" s="77">
        <v>585</v>
      </c>
      <c r="K1072" s="77" t="s">
        <v>29</v>
      </c>
      <c r="L1072" s="77" t="s">
        <v>29</v>
      </c>
      <c r="N1072" s="77">
        <v>0</v>
      </c>
      <c r="O1072" s="77">
        <v>0</v>
      </c>
      <c r="P1072" s="77" t="s">
        <v>55</v>
      </c>
      <c r="Q1072" s="77">
        <v>40.441694099999999</v>
      </c>
      <c r="R1072" s="77">
        <v>-79.990086099999999</v>
      </c>
      <c r="S1072" s="77">
        <v>1030.4804398735901</v>
      </c>
      <c r="T1072" s="77">
        <v>0.29770125917985701</v>
      </c>
      <c r="U1072" s="77">
        <v>181</v>
      </c>
      <c r="V1072" s="77">
        <v>676</v>
      </c>
      <c r="W1072" s="77">
        <v>0.14546000000000001</v>
      </c>
      <c r="X1072" s="77">
        <v>0</v>
      </c>
      <c r="Y1072" s="77">
        <v>0</v>
      </c>
      <c r="Z1072" s="77">
        <v>0</v>
      </c>
      <c r="AA1072" s="77">
        <v>197.85224445572999</v>
      </c>
      <c r="AB1072" s="77">
        <v>0.44316125917985699</v>
      </c>
      <c r="AC1072" s="77">
        <v>1639.85224445573</v>
      </c>
      <c r="AE1072" s="87" t="str">
        <f t="shared" si="268"/>
        <v>Domestic</v>
      </c>
      <c r="AF1072" s="82" t="str">
        <f t="shared" si="269"/>
        <v>non-student</v>
      </c>
      <c r="AI1072" s="82">
        <f>'GDP per Capita'!N1072</f>
        <v>63809.64</v>
      </c>
      <c r="AJ1072" s="82">
        <f t="shared" si="270"/>
        <v>63809.64</v>
      </c>
      <c r="AK1072" s="82">
        <f t="shared" si="271"/>
        <v>63809.64</v>
      </c>
      <c r="AL1072" s="88">
        <f t="shared" si="272"/>
        <v>2.5699130169919936E-2</v>
      </c>
    </row>
    <row r="1073" spans="1:38">
      <c r="A1073" s="77" t="s">
        <v>333</v>
      </c>
      <c r="B1073" s="77">
        <v>1175</v>
      </c>
      <c r="C1073" s="77">
        <v>34.422131899999997</v>
      </c>
      <c r="D1073" s="77">
        <v>-119.7026673</v>
      </c>
      <c r="E1073" s="77" t="s">
        <v>37</v>
      </c>
      <c r="F1073" s="77">
        <v>0</v>
      </c>
      <c r="H1073" s="77" t="s">
        <v>63</v>
      </c>
      <c r="I1073" s="77">
        <v>2019</v>
      </c>
      <c r="J1073" s="77">
        <v>0</v>
      </c>
      <c r="K1073" s="77" t="s">
        <v>29</v>
      </c>
      <c r="L1073" s="77" t="s">
        <v>29</v>
      </c>
      <c r="N1073" s="77">
        <v>0</v>
      </c>
      <c r="O1073" s="77">
        <v>0</v>
      </c>
      <c r="P1073" s="77" t="s">
        <v>55</v>
      </c>
      <c r="Q1073" s="77">
        <v>40.441694099999999</v>
      </c>
      <c r="R1073" s="77">
        <v>-79.990086099999999</v>
      </c>
      <c r="S1073" s="77">
        <v>7078.4268175990701</v>
      </c>
      <c r="T1073" s="77">
        <v>1.16044996569057</v>
      </c>
      <c r="U1073" s="77">
        <v>181</v>
      </c>
      <c r="V1073" s="77">
        <v>676</v>
      </c>
      <c r="W1073" s="77">
        <v>0.14546000000000001</v>
      </c>
      <c r="X1073" s="77">
        <v>0</v>
      </c>
      <c r="Y1073" s="77">
        <v>0</v>
      </c>
      <c r="Z1073" s="77">
        <v>0</v>
      </c>
      <c r="AA1073" s="77">
        <v>849.41121811188805</v>
      </c>
      <c r="AB1073" s="77">
        <v>1.3059099656905699</v>
      </c>
      <c r="AC1073" s="77">
        <v>1706.4112181118801</v>
      </c>
      <c r="AE1073" s="87" t="str">
        <f t="shared" si="268"/>
        <v>Domestic</v>
      </c>
      <c r="AF1073" s="82" t="str">
        <f t="shared" si="269"/>
        <v>non-student</v>
      </c>
      <c r="AI1073" s="82">
        <f>'GDP per Capita'!N1073</f>
        <v>63809.64</v>
      </c>
      <c r="AJ1073" s="82">
        <f t="shared" si="270"/>
        <v>63809.64</v>
      </c>
      <c r="AK1073" s="82">
        <f t="shared" si="271"/>
        <v>63809.64</v>
      </c>
      <c r="AL1073" s="88">
        <f t="shared" si="272"/>
        <v>2.6742216663687181E-2</v>
      </c>
    </row>
    <row r="1074" spans="1:38">
      <c r="A1074" s="77" t="s">
        <v>365</v>
      </c>
      <c r="B1074" s="77">
        <v>1176</v>
      </c>
      <c r="C1074" s="77">
        <v>-37.814217599999999</v>
      </c>
      <c r="D1074" s="77">
        <v>144.9631608</v>
      </c>
      <c r="E1074" s="77" t="s">
        <v>40</v>
      </c>
      <c r="F1074" s="77">
        <v>1335</v>
      </c>
      <c r="H1074" s="77" t="s">
        <v>64</v>
      </c>
      <c r="I1074" s="77">
        <v>2019</v>
      </c>
      <c r="J1074" s="77">
        <v>1335</v>
      </c>
      <c r="K1074" s="77" t="s">
        <v>33</v>
      </c>
      <c r="L1074" s="77" t="s">
        <v>816</v>
      </c>
      <c r="N1074" s="77">
        <v>0</v>
      </c>
      <c r="O1074" s="77">
        <v>0</v>
      </c>
      <c r="P1074" s="77" t="s">
        <v>55</v>
      </c>
      <c r="Q1074" s="77">
        <v>40.441694099999999</v>
      </c>
      <c r="R1074" s="77">
        <v>-79.990086099999999</v>
      </c>
      <c r="S1074" s="77">
        <v>32336.845523582699</v>
      </c>
      <c r="T1074" s="77">
        <v>5.2179516140420796</v>
      </c>
      <c r="U1074" s="77">
        <v>181</v>
      </c>
      <c r="V1074" s="77">
        <v>544.65930018416202</v>
      </c>
      <c r="W1074" s="77">
        <v>0.117198434622467</v>
      </c>
      <c r="X1074" s="77">
        <v>1</v>
      </c>
      <c r="Y1074" s="77">
        <v>0</v>
      </c>
      <c r="Z1074" s="77">
        <v>0</v>
      </c>
      <c r="AA1074" s="77">
        <v>2958.8213654078199</v>
      </c>
      <c r="AB1074" s="77">
        <v>5.3351500486645396</v>
      </c>
      <c r="AC1074" s="77">
        <v>5019.4806655919801</v>
      </c>
      <c r="AE1074" s="87" t="str">
        <f t="shared" si="268"/>
        <v>International</v>
      </c>
      <c r="AF1074" s="82" t="str">
        <f t="shared" si="269"/>
        <v>non-student</v>
      </c>
      <c r="AI1074" s="82">
        <f>'GDP per Capita'!N1074</f>
        <v>61250.7</v>
      </c>
      <c r="AJ1074" s="82">
        <f t="shared" si="270"/>
        <v>61250.7</v>
      </c>
      <c r="AK1074" s="82">
        <f t="shared" si="271"/>
        <v>61250.7</v>
      </c>
      <c r="AL1074" s="88">
        <f t="shared" si="272"/>
        <v>8.194976817557971E-2</v>
      </c>
    </row>
    <row r="1075" spans="1:38">
      <c r="A1075" s="77" t="s">
        <v>172</v>
      </c>
      <c r="B1075" s="77">
        <v>1177</v>
      </c>
      <c r="C1075" s="77">
        <v>40.090811100000003</v>
      </c>
      <c r="D1075" s="77">
        <v>-75.383248399999999</v>
      </c>
      <c r="E1075" s="77" t="s">
        <v>42</v>
      </c>
      <c r="F1075" s="77">
        <v>585</v>
      </c>
      <c r="H1075" s="77" t="s">
        <v>64</v>
      </c>
      <c r="I1075" s="77">
        <v>2019</v>
      </c>
      <c r="J1075" s="77">
        <v>585</v>
      </c>
      <c r="K1075" s="77" t="s">
        <v>29</v>
      </c>
      <c r="L1075" s="77" t="s">
        <v>29</v>
      </c>
      <c r="N1075" s="77">
        <v>0</v>
      </c>
      <c r="O1075" s="77">
        <v>0</v>
      </c>
      <c r="P1075" s="77" t="s">
        <v>55</v>
      </c>
      <c r="Q1075" s="77">
        <v>40.441694099999999</v>
      </c>
      <c r="R1075" s="77">
        <v>-79.990086099999999</v>
      </c>
      <c r="S1075" s="77">
        <v>785.54909551818298</v>
      </c>
      <c r="T1075" s="77">
        <v>0.265359354831389</v>
      </c>
      <c r="U1075" s="77">
        <v>181</v>
      </c>
      <c r="V1075" s="77">
        <v>676</v>
      </c>
      <c r="W1075" s="77">
        <v>0.14546000000000001</v>
      </c>
      <c r="X1075" s="77">
        <v>0</v>
      </c>
      <c r="Y1075" s="77">
        <v>0</v>
      </c>
      <c r="Z1075" s="77">
        <v>0</v>
      </c>
      <c r="AA1075" s="77">
        <v>150.825426339491</v>
      </c>
      <c r="AB1075" s="77">
        <v>0.41081935483138898</v>
      </c>
      <c r="AC1075" s="77">
        <v>1592.8254263394899</v>
      </c>
      <c r="AE1075" s="87" t="str">
        <f t="shared" si="268"/>
        <v>Domestic</v>
      </c>
      <c r="AF1075" s="82" t="str">
        <f t="shared" si="269"/>
        <v>non-student</v>
      </c>
      <c r="AI1075" s="82">
        <f>'GDP per Capita'!N1075</f>
        <v>63809.64</v>
      </c>
      <c r="AJ1075" s="82">
        <f t="shared" si="270"/>
        <v>63809.64</v>
      </c>
      <c r="AK1075" s="82">
        <f t="shared" si="271"/>
        <v>63809.64</v>
      </c>
      <c r="AL1075" s="88">
        <f t="shared" si="272"/>
        <v>2.4962144063804308E-2</v>
      </c>
    </row>
    <row r="1076" spans="1:38">
      <c r="A1076" s="77" t="s">
        <v>114</v>
      </c>
      <c r="B1076" s="77">
        <v>1178</v>
      </c>
      <c r="C1076" s="77">
        <v>41.489982699999999</v>
      </c>
      <c r="D1076" s="77">
        <v>-71.313770700000006</v>
      </c>
      <c r="E1076" s="77" t="s">
        <v>42</v>
      </c>
      <c r="F1076" s="77">
        <v>585</v>
      </c>
      <c r="H1076" s="77" t="s">
        <v>64</v>
      </c>
      <c r="I1076" s="77">
        <v>2019</v>
      </c>
      <c r="J1076" s="77">
        <v>585</v>
      </c>
      <c r="K1076" s="77" t="s">
        <v>29</v>
      </c>
      <c r="L1076" s="77" t="s">
        <v>29</v>
      </c>
      <c r="N1076" s="77">
        <v>0</v>
      </c>
      <c r="O1076" s="77">
        <v>0</v>
      </c>
      <c r="P1076" s="77" t="s">
        <v>55</v>
      </c>
      <c r="Q1076" s="77">
        <v>40.441694099999999</v>
      </c>
      <c r="R1076" s="77">
        <v>-79.990086099999999</v>
      </c>
      <c r="S1076" s="77">
        <v>1474.8635187709399</v>
      </c>
      <c r="T1076" s="77">
        <v>0.35637972301468701</v>
      </c>
      <c r="U1076" s="77">
        <v>181</v>
      </c>
      <c r="V1076" s="77">
        <v>676</v>
      </c>
      <c r="W1076" s="77">
        <v>0.14546000000000001</v>
      </c>
      <c r="X1076" s="77">
        <v>0</v>
      </c>
      <c r="Y1076" s="77">
        <v>0</v>
      </c>
      <c r="Z1076" s="77">
        <v>0</v>
      </c>
      <c r="AA1076" s="77">
        <v>283.173795604021</v>
      </c>
      <c r="AB1076" s="77">
        <v>0.50183972301468704</v>
      </c>
      <c r="AC1076" s="77">
        <v>1725.1737956040199</v>
      </c>
      <c r="AE1076" s="87" t="str">
        <f t="shared" si="268"/>
        <v>Domestic</v>
      </c>
      <c r="AF1076" s="82" t="str">
        <f t="shared" si="269"/>
        <v>non-student</v>
      </c>
      <c r="AI1076" s="82">
        <f>'GDP per Capita'!N1076</f>
        <v>63809.64</v>
      </c>
      <c r="AJ1076" s="82">
        <f t="shared" si="270"/>
        <v>63809.64</v>
      </c>
      <c r="AK1076" s="82">
        <f t="shared" si="271"/>
        <v>63809.64</v>
      </c>
      <c r="AL1076" s="88">
        <f t="shared" si="272"/>
        <v>2.7036256521804854E-2</v>
      </c>
    </row>
    <row r="1077" spans="1:38">
      <c r="A1077" s="77" t="s">
        <v>96</v>
      </c>
      <c r="B1077" s="77">
        <v>1179</v>
      </c>
      <c r="C1077" s="77">
        <v>38.046406599999997</v>
      </c>
      <c r="D1077" s="77">
        <v>-84.497039299999997</v>
      </c>
      <c r="E1077" s="77" t="s">
        <v>44</v>
      </c>
      <c r="F1077" s="77">
        <v>295</v>
      </c>
      <c r="H1077" s="77" t="s">
        <v>65</v>
      </c>
      <c r="I1077" s="77">
        <v>2019</v>
      </c>
      <c r="J1077" s="77">
        <v>295</v>
      </c>
      <c r="K1077" s="77" t="s">
        <v>29</v>
      </c>
      <c r="L1077" s="77" t="s">
        <v>29</v>
      </c>
      <c r="N1077" s="77">
        <v>0</v>
      </c>
      <c r="O1077" s="77">
        <v>0</v>
      </c>
      <c r="P1077" s="77" t="s">
        <v>55</v>
      </c>
      <c r="Q1077" s="77">
        <v>40.441694099999999</v>
      </c>
      <c r="R1077" s="77">
        <v>-79.990086099999999</v>
      </c>
      <c r="S1077" s="77">
        <v>941.23295892196302</v>
      </c>
      <c r="T1077" s="77">
        <v>0.28591659560453703</v>
      </c>
      <c r="U1077" s="77">
        <v>181</v>
      </c>
      <c r="V1077" s="77">
        <v>676</v>
      </c>
      <c r="W1077" s="77">
        <v>0.14546000000000001</v>
      </c>
      <c r="X1077" s="77">
        <v>0</v>
      </c>
      <c r="Y1077" s="77">
        <v>0</v>
      </c>
      <c r="Z1077" s="77">
        <v>0</v>
      </c>
      <c r="AA1077" s="77">
        <v>180.71672811301701</v>
      </c>
      <c r="AB1077" s="77">
        <v>0.43137659560453701</v>
      </c>
      <c r="AC1077" s="77">
        <v>1332.71672811301</v>
      </c>
      <c r="AE1077" s="87" t="str">
        <f t="shared" si="268"/>
        <v>Domestic</v>
      </c>
      <c r="AF1077" s="82" t="str">
        <f t="shared" si="269"/>
        <v>student</v>
      </c>
      <c r="AI1077" s="82">
        <f>'GDP per Capita'!N1077</f>
        <v>63809.64</v>
      </c>
      <c r="AJ1077" s="82">
        <f t="shared" si="270"/>
        <v>63809.64</v>
      </c>
      <c r="AK1077" s="82">
        <f t="shared" si="271"/>
        <v>63809.64</v>
      </c>
      <c r="AL1077" s="88">
        <f t="shared" si="272"/>
        <v>2.088582114102211E-2</v>
      </c>
    </row>
    <row r="1078" spans="1:38">
      <c r="A1078" s="77" t="s">
        <v>384</v>
      </c>
      <c r="B1078" s="77">
        <v>1180</v>
      </c>
      <c r="C1078" s="77">
        <v>22.279327800000001</v>
      </c>
      <c r="D1078" s="77">
        <v>114.16281309999999</v>
      </c>
      <c r="E1078" s="77" t="s">
        <v>40</v>
      </c>
      <c r="F1078" s="77">
        <v>585</v>
      </c>
      <c r="H1078" s="77" t="s">
        <v>64</v>
      </c>
      <c r="I1078" s="77">
        <v>2019</v>
      </c>
      <c r="J1078" s="77">
        <v>585</v>
      </c>
      <c r="K1078" s="77" t="s">
        <v>574</v>
      </c>
      <c r="L1078" s="77" t="s">
        <v>30</v>
      </c>
      <c r="N1078" s="77">
        <v>0</v>
      </c>
      <c r="O1078" s="77">
        <v>0</v>
      </c>
      <c r="P1078" s="77" t="s">
        <v>55</v>
      </c>
      <c r="Q1078" s="77">
        <v>40.441694099999999</v>
      </c>
      <c r="R1078" s="77">
        <v>-79.990086099999999</v>
      </c>
      <c r="S1078" s="77">
        <v>25777.079588509201</v>
      </c>
      <c r="T1078" s="77">
        <v>4.05611269209464</v>
      </c>
      <c r="U1078" s="77">
        <v>181</v>
      </c>
      <c r="V1078" s="77">
        <v>544.65930018416202</v>
      </c>
      <c r="W1078" s="77">
        <v>0.117198434622467</v>
      </c>
      <c r="X1078" s="77">
        <v>1</v>
      </c>
      <c r="Y1078" s="77">
        <v>0</v>
      </c>
      <c r="Z1078" s="77">
        <v>0</v>
      </c>
      <c r="AA1078" s="77">
        <v>2358.6027823485902</v>
      </c>
      <c r="AB1078" s="77">
        <v>4.1733111267171097</v>
      </c>
      <c r="AC1078" s="77">
        <v>3669.2620825327499</v>
      </c>
      <c r="AE1078" s="87" t="str">
        <f t="shared" si="268"/>
        <v>International</v>
      </c>
      <c r="AF1078" s="82" t="str">
        <f t="shared" si="269"/>
        <v>non-student</v>
      </c>
      <c r="AI1078" s="82">
        <f>'GDP per Capita'!N1078</f>
        <v>10121.299999999999</v>
      </c>
      <c r="AJ1078" s="82">
        <f t="shared" si="270"/>
        <v>10121.299999999999</v>
      </c>
      <c r="AK1078" s="82">
        <f t="shared" si="271"/>
        <v>10121.299999999999</v>
      </c>
      <c r="AL1078" s="88">
        <f t="shared" si="272"/>
        <v>0.36252873470134767</v>
      </c>
    </row>
    <row r="1079" spans="1:38">
      <c r="A1079" s="77" t="s">
        <v>385</v>
      </c>
      <c r="B1079" s="77">
        <v>1181</v>
      </c>
      <c r="C1079" s="77">
        <v>40.617891499999999</v>
      </c>
      <c r="D1079" s="77">
        <v>-75.378652099999996</v>
      </c>
      <c r="E1079" s="77" t="s">
        <v>38</v>
      </c>
      <c r="F1079" s="77">
        <v>370</v>
      </c>
      <c r="H1079" s="77" t="s">
        <v>65</v>
      </c>
      <c r="I1079" s="77">
        <v>2019</v>
      </c>
      <c r="J1079" s="77">
        <v>370</v>
      </c>
      <c r="K1079" s="77" t="s">
        <v>29</v>
      </c>
      <c r="L1079" s="77" t="s">
        <v>29</v>
      </c>
      <c r="N1079" s="77">
        <v>0</v>
      </c>
      <c r="O1079" s="77">
        <v>0</v>
      </c>
      <c r="P1079" s="77" t="s">
        <v>55</v>
      </c>
      <c r="Q1079" s="77">
        <v>40.441694099999999</v>
      </c>
      <c r="R1079" s="77">
        <v>-79.990086099999999</v>
      </c>
      <c r="S1079" s="77">
        <v>780.37300613765899</v>
      </c>
      <c r="T1079" s="77">
        <v>0.26467587927180097</v>
      </c>
      <c r="U1079" s="77">
        <v>181</v>
      </c>
      <c r="V1079" s="77">
        <v>338</v>
      </c>
      <c r="W1079" s="77">
        <v>7.2730000000000003E-2</v>
      </c>
      <c r="X1079" s="77">
        <v>0</v>
      </c>
      <c r="Y1079" s="77">
        <v>0</v>
      </c>
      <c r="Z1079" s="77">
        <v>0</v>
      </c>
      <c r="AA1079" s="77">
        <v>149.83161717843001</v>
      </c>
      <c r="AB1079" s="77">
        <v>0.33740587927180099</v>
      </c>
      <c r="AC1079" s="77">
        <v>1038.83161717843</v>
      </c>
      <c r="AE1079" s="87" t="str">
        <f t="shared" si="268"/>
        <v>Domestic</v>
      </c>
      <c r="AF1079" s="82" t="str">
        <f t="shared" si="269"/>
        <v>student</v>
      </c>
      <c r="AI1079" s="82">
        <f>'GDP per Capita'!N1079</f>
        <v>63809.64</v>
      </c>
      <c r="AJ1079" s="82">
        <f t="shared" si="270"/>
        <v>63809.64</v>
      </c>
      <c r="AK1079" s="82">
        <f t="shared" si="271"/>
        <v>63809.64</v>
      </c>
      <c r="AL1079" s="88">
        <f t="shared" si="272"/>
        <v>1.6280167341148295E-2</v>
      </c>
    </row>
    <row r="1080" spans="1:38">
      <c r="A1080" s="77" t="s">
        <v>169</v>
      </c>
      <c r="B1080" s="77">
        <v>1182</v>
      </c>
      <c r="C1080" s="77">
        <v>40.794450399999903</v>
      </c>
      <c r="D1080" s="77">
        <v>-77.861638599999907</v>
      </c>
      <c r="E1080" s="77" t="s">
        <v>44</v>
      </c>
      <c r="F1080" s="77">
        <v>295</v>
      </c>
      <c r="H1080" s="77" t="s">
        <v>65</v>
      </c>
      <c r="I1080" s="77">
        <v>2019</v>
      </c>
      <c r="J1080" s="77">
        <v>295</v>
      </c>
      <c r="K1080" s="77" t="s">
        <v>29</v>
      </c>
      <c r="L1080" s="77" t="s">
        <v>29</v>
      </c>
      <c r="N1080" s="77">
        <v>0</v>
      </c>
      <c r="O1080" s="77">
        <v>0</v>
      </c>
      <c r="P1080" s="77" t="s">
        <v>55</v>
      </c>
      <c r="Q1080" s="77">
        <v>40.441694099999999</v>
      </c>
      <c r="R1080" s="77">
        <v>-79.990086099999999</v>
      </c>
      <c r="S1080" s="77">
        <v>367.75497649602698</v>
      </c>
      <c r="T1080" s="77">
        <v>0.210191824230816</v>
      </c>
      <c r="U1080" s="77">
        <v>181</v>
      </c>
      <c r="V1080" s="77">
        <v>676</v>
      </c>
      <c r="W1080" s="77">
        <v>0.14546000000000001</v>
      </c>
      <c r="X1080" s="77">
        <v>0</v>
      </c>
      <c r="Y1080" s="77">
        <v>0</v>
      </c>
      <c r="Z1080" s="77">
        <v>0</v>
      </c>
      <c r="AA1080" s="77">
        <v>70.608955487237196</v>
      </c>
      <c r="AB1080" s="77">
        <v>0.35565182423081598</v>
      </c>
      <c r="AC1080" s="77">
        <v>1222.6089554872301</v>
      </c>
      <c r="AE1080" s="87" t="str">
        <f t="shared" si="268"/>
        <v>Domestic</v>
      </c>
      <c r="AF1080" s="82" t="str">
        <f t="shared" si="269"/>
        <v>student</v>
      </c>
      <c r="AI1080" s="82">
        <f>'GDP per Capita'!N1080</f>
        <v>63809.64</v>
      </c>
      <c r="AJ1080" s="82">
        <f t="shared" si="270"/>
        <v>63809.64</v>
      </c>
      <c r="AK1080" s="82">
        <f t="shared" si="271"/>
        <v>63809.64</v>
      </c>
      <c r="AL1080" s="88">
        <f t="shared" si="272"/>
        <v>1.9160254712097265E-2</v>
      </c>
    </row>
    <row r="1081" spans="1:38">
      <c r="A1081" s="77" t="s">
        <v>171</v>
      </c>
      <c r="B1081" s="77">
        <v>1183</v>
      </c>
      <c r="C1081" s="77">
        <v>37.8708393</v>
      </c>
      <c r="D1081" s="77">
        <v>-122.272863899999</v>
      </c>
      <c r="E1081" s="77" t="s">
        <v>43</v>
      </c>
      <c r="F1081" s="77">
        <v>275</v>
      </c>
      <c r="H1081" s="77" t="s">
        <v>61</v>
      </c>
      <c r="I1081" s="77">
        <v>2019</v>
      </c>
      <c r="J1081" s="77">
        <v>275</v>
      </c>
      <c r="K1081" s="77" t="s">
        <v>29</v>
      </c>
      <c r="L1081" s="77" t="s">
        <v>29</v>
      </c>
      <c r="N1081" s="77">
        <v>0</v>
      </c>
      <c r="O1081" s="77">
        <v>0</v>
      </c>
      <c r="P1081" s="77" t="s">
        <v>55</v>
      </c>
      <c r="Q1081" s="77">
        <v>40.441694099999999</v>
      </c>
      <c r="R1081" s="77">
        <v>-79.990086099999999</v>
      </c>
      <c r="S1081" s="77">
        <v>7244.3042753876798</v>
      </c>
      <c r="T1081" s="77">
        <v>1.1834288467856799</v>
      </c>
      <c r="U1081" s="77">
        <v>181</v>
      </c>
      <c r="V1081" s="77">
        <v>676</v>
      </c>
      <c r="W1081" s="77">
        <v>0.14546000000000001</v>
      </c>
      <c r="X1081" s="77">
        <v>0</v>
      </c>
      <c r="Y1081" s="77">
        <v>0</v>
      </c>
      <c r="Z1081" s="77">
        <v>0</v>
      </c>
      <c r="AA1081" s="77">
        <v>869.316513046522</v>
      </c>
      <c r="AB1081" s="77">
        <v>1.3288888467856801</v>
      </c>
      <c r="AC1081" s="77">
        <v>2001.31651304652</v>
      </c>
      <c r="AE1081" s="87" t="str">
        <f t="shared" si="268"/>
        <v>Domestic</v>
      </c>
      <c r="AF1081" s="82" t="str">
        <f t="shared" si="269"/>
        <v>non-student</v>
      </c>
      <c r="AI1081" s="82">
        <f>'GDP per Capita'!N1081</f>
        <v>63809.64</v>
      </c>
      <c r="AJ1081" s="82">
        <f t="shared" si="270"/>
        <v>63809.64</v>
      </c>
      <c r="AK1081" s="82">
        <f t="shared" si="271"/>
        <v>63809.64</v>
      </c>
      <c r="AL1081" s="88">
        <f t="shared" si="272"/>
        <v>3.1363858392658539E-2</v>
      </c>
    </row>
    <row r="1082" spans="1:38">
      <c r="A1082" s="77" t="s">
        <v>80</v>
      </c>
      <c r="B1082" s="77">
        <v>1184</v>
      </c>
      <c r="C1082" s="77">
        <v>33.749098699999998</v>
      </c>
      <c r="D1082" s="77">
        <v>-84.390184899999994</v>
      </c>
      <c r="E1082" s="77" t="s">
        <v>37</v>
      </c>
      <c r="F1082" s="77">
        <v>585</v>
      </c>
      <c r="H1082" s="77" t="s">
        <v>64</v>
      </c>
      <c r="I1082" s="77">
        <v>2019</v>
      </c>
      <c r="J1082" s="77">
        <v>585</v>
      </c>
      <c r="K1082" s="77" t="s">
        <v>29</v>
      </c>
      <c r="L1082" s="77" t="s">
        <v>29</v>
      </c>
      <c r="N1082" s="77">
        <v>0</v>
      </c>
      <c r="O1082" s="77">
        <v>0</v>
      </c>
      <c r="P1082" s="77" t="s">
        <v>55</v>
      </c>
      <c r="Q1082" s="77">
        <v>40.441694099999999</v>
      </c>
      <c r="R1082" s="77">
        <v>-79.990086099999999</v>
      </c>
      <c r="S1082" s="77">
        <v>1680.0144462334499</v>
      </c>
      <c r="T1082" s="77">
        <v>0.38346883115008401</v>
      </c>
      <c r="U1082" s="77">
        <v>181</v>
      </c>
      <c r="V1082" s="77">
        <v>676</v>
      </c>
      <c r="W1082" s="77">
        <v>0.14546000000000001</v>
      </c>
      <c r="X1082" s="77">
        <v>0</v>
      </c>
      <c r="Y1082" s="77">
        <v>0</v>
      </c>
      <c r="Z1082" s="77">
        <v>0</v>
      </c>
      <c r="AA1082" s="77">
        <v>322.56277367682202</v>
      </c>
      <c r="AB1082" s="77">
        <v>0.52892883115008404</v>
      </c>
      <c r="AC1082" s="77">
        <v>1764.5627736768199</v>
      </c>
      <c r="AE1082" s="87" t="str">
        <f t="shared" si="268"/>
        <v>Domestic</v>
      </c>
      <c r="AF1082" s="82" t="str">
        <f t="shared" si="269"/>
        <v>non-student</v>
      </c>
      <c r="AI1082" s="82">
        <f>'GDP per Capita'!N1082</f>
        <v>63809.64</v>
      </c>
      <c r="AJ1082" s="82">
        <f t="shared" si="270"/>
        <v>63809.64</v>
      </c>
      <c r="AK1082" s="82">
        <f t="shared" si="271"/>
        <v>63809.64</v>
      </c>
      <c r="AL1082" s="88">
        <f t="shared" si="272"/>
        <v>2.7653545352658626E-2</v>
      </c>
    </row>
    <row r="1083" spans="1:38">
      <c r="A1083" s="77" t="s">
        <v>142</v>
      </c>
      <c r="B1083" s="77">
        <v>1185</v>
      </c>
      <c r="C1083" s="77">
        <v>40.441694099999999</v>
      </c>
      <c r="D1083" s="77">
        <v>-79.9900860999999</v>
      </c>
      <c r="E1083" s="77" t="s">
        <v>41</v>
      </c>
      <c r="F1083" s="77">
        <v>585</v>
      </c>
      <c r="H1083" s="77" t="s">
        <v>64</v>
      </c>
      <c r="I1083" s="77">
        <v>2019</v>
      </c>
      <c r="J1083" s="77">
        <v>585</v>
      </c>
      <c r="K1083" s="77" t="s">
        <v>29</v>
      </c>
      <c r="L1083" s="77" t="s">
        <v>29</v>
      </c>
      <c r="N1083" s="77">
        <v>0</v>
      </c>
      <c r="O1083" s="77">
        <v>1</v>
      </c>
      <c r="P1083" s="77" t="s">
        <v>55</v>
      </c>
      <c r="Q1083" s="77">
        <v>40.441694099999999</v>
      </c>
      <c r="R1083" s="77">
        <v>-79.990086099999999</v>
      </c>
      <c r="S1083" s="77">
        <v>4.3065651728936996E-12</v>
      </c>
      <c r="T1083" s="77">
        <v>0</v>
      </c>
      <c r="U1083" s="77">
        <v>0</v>
      </c>
      <c r="V1083" s="77">
        <v>0</v>
      </c>
      <c r="W1083" s="77">
        <v>0</v>
      </c>
      <c r="X1083" s="77">
        <v>0</v>
      </c>
      <c r="Y1083" s="77">
        <v>0</v>
      </c>
      <c r="Z1083" s="77">
        <v>0</v>
      </c>
      <c r="AA1083" s="77">
        <v>0</v>
      </c>
      <c r="AB1083" s="77">
        <v>0</v>
      </c>
      <c r="AC1083" s="77">
        <v>585</v>
      </c>
      <c r="AE1083" s="87" t="str">
        <f t="shared" si="268"/>
        <v>Domestic</v>
      </c>
      <c r="AF1083" s="82" t="str">
        <f t="shared" si="269"/>
        <v>non-student</v>
      </c>
      <c r="AI1083" s="82">
        <f>'GDP per Capita'!N1083</f>
        <v>63809.64</v>
      </c>
      <c r="AJ1083" s="82">
        <f t="shared" si="270"/>
        <v>63809.64</v>
      </c>
      <c r="AK1083" s="82">
        <f t="shared" si="271"/>
        <v>63809.64</v>
      </c>
      <c r="AL1083" s="88">
        <f t="shared" si="272"/>
        <v>9.1678937539845084E-3</v>
      </c>
    </row>
    <row r="1084" spans="1:38">
      <c r="A1084" s="77" t="s">
        <v>314</v>
      </c>
      <c r="B1084" s="77">
        <v>1186</v>
      </c>
      <c r="C1084" s="77">
        <v>-22.911013699999899</v>
      </c>
      <c r="D1084" s="77">
        <v>-43.209372700000003</v>
      </c>
      <c r="E1084" s="77" t="s">
        <v>38</v>
      </c>
      <c r="F1084" s="77">
        <v>565</v>
      </c>
      <c r="H1084" s="77" t="s">
        <v>65</v>
      </c>
      <c r="I1084" s="77">
        <v>2019</v>
      </c>
      <c r="J1084" s="77">
        <v>565</v>
      </c>
      <c r="K1084" s="77" t="s">
        <v>587</v>
      </c>
      <c r="L1084" s="77" t="s">
        <v>28</v>
      </c>
      <c r="N1084" s="77">
        <v>0</v>
      </c>
      <c r="O1084" s="77">
        <v>0</v>
      </c>
      <c r="P1084" s="77" t="s">
        <v>55</v>
      </c>
      <c r="Q1084" s="77">
        <v>40.441694099999999</v>
      </c>
      <c r="R1084" s="77">
        <v>-79.990086099999999</v>
      </c>
      <c r="S1084" s="77">
        <v>16013.046813403</v>
      </c>
      <c r="T1084" s="77">
        <v>2.4671903522265399</v>
      </c>
      <c r="U1084" s="77">
        <v>181</v>
      </c>
      <c r="V1084" s="77">
        <v>338</v>
      </c>
      <c r="W1084" s="77">
        <v>7.2730000000000003E-2</v>
      </c>
      <c r="X1084" s="77">
        <v>0</v>
      </c>
      <c r="Y1084" s="77">
        <v>0</v>
      </c>
      <c r="Z1084" s="77">
        <v>0</v>
      </c>
      <c r="AA1084" s="77">
        <v>1681.3699154073199</v>
      </c>
      <c r="AB1084" s="77">
        <v>2.5399203522265399</v>
      </c>
      <c r="AC1084" s="77">
        <v>2765.3699154073201</v>
      </c>
      <c r="AE1084" s="87" t="str">
        <f t="shared" si="268"/>
        <v>International</v>
      </c>
      <c r="AF1084" s="82" t="str">
        <f t="shared" si="269"/>
        <v>student</v>
      </c>
      <c r="AI1084" s="82">
        <f>'GDP per Capita'!N1084</f>
        <v>10913.42</v>
      </c>
      <c r="AJ1084" s="82">
        <f t="shared" si="270"/>
        <v>10913.42</v>
      </c>
      <c r="AK1084" s="82">
        <f t="shared" si="271"/>
        <v>10913.42</v>
      </c>
      <c r="AL1084" s="88">
        <f t="shared" si="272"/>
        <v>0.25339168797749195</v>
      </c>
    </row>
    <row r="1085" spans="1:38">
      <c r="A1085" s="77" t="s">
        <v>386</v>
      </c>
      <c r="B1085" s="77">
        <v>1187</v>
      </c>
      <c r="C1085" s="77">
        <v>42.431080600000001</v>
      </c>
      <c r="D1085" s="77">
        <v>-83.483226200000004</v>
      </c>
      <c r="E1085" s="77" t="s">
        <v>42</v>
      </c>
      <c r="F1085" s="77">
        <v>585</v>
      </c>
      <c r="H1085" s="77" t="s">
        <v>64</v>
      </c>
      <c r="I1085" s="77">
        <v>2019</v>
      </c>
      <c r="J1085" s="77">
        <v>585</v>
      </c>
      <c r="K1085" s="77" t="s">
        <v>29</v>
      </c>
      <c r="L1085" s="77" t="s">
        <v>29</v>
      </c>
      <c r="N1085" s="77">
        <v>0</v>
      </c>
      <c r="O1085" s="77">
        <v>0</v>
      </c>
      <c r="P1085" s="77" t="s">
        <v>55</v>
      </c>
      <c r="Q1085" s="77">
        <v>40.441694099999999</v>
      </c>
      <c r="R1085" s="77">
        <v>-79.990086099999999</v>
      </c>
      <c r="S1085" s="77">
        <v>731.26855744080797</v>
      </c>
      <c r="T1085" s="77">
        <v>0.25819189337356002</v>
      </c>
      <c r="U1085" s="77">
        <v>181</v>
      </c>
      <c r="V1085" s="77">
        <v>676</v>
      </c>
      <c r="W1085" s="77">
        <v>0.14546000000000001</v>
      </c>
      <c r="X1085" s="77">
        <v>0</v>
      </c>
      <c r="Y1085" s="77">
        <v>0</v>
      </c>
      <c r="Z1085" s="77">
        <v>0</v>
      </c>
      <c r="AA1085" s="77">
        <v>140.40356302863501</v>
      </c>
      <c r="AB1085" s="77">
        <v>0.40365189337356</v>
      </c>
      <c r="AC1085" s="77">
        <v>1582.4035630286301</v>
      </c>
      <c r="AE1085" s="87" t="str">
        <f t="shared" si="268"/>
        <v>Domestic</v>
      </c>
      <c r="AF1085" s="82" t="str">
        <f t="shared" si="269"/>
        <v>non-student</v>
      </c>
      <c r="AI1085" s="82">
        <f>'GDP per Capita'!N1085</f>
        <v>63809.64</v>
      </c>
      <c r="AJ1085" s="82">
        <f t="shared" si="270"/>
        <v>63809.64</v>
      </c>
      <c r="AK1085" s="82">
        <f t="shared" si="271"/>
        <v>63809.64</v>
      </c>
      <c r="AL1085" s="88">
        <f t="shared" si="272"/>
        <v>2.4798816652603431E-2</v>
      </c>
    </row>
    <row r="1086" spans="1:38">
      <c r="A1086" s="77" t="s">
        <v>112</v>
      </c>
      <c r="B1086" s="77">
        <v>1188</v>
      </c>
      <c r="C1086" s="77">
        <v>40.735657000000003</v>
      </c>
      <c r="D1086" s="77">
        <v>-74.172366699999998</v>
      </c>
      <c r="E1086" s="77" t="s">
        <v>37</v>
      </c>
      <c r="F1086" s="77">
        <v>525</v>
      </c>
      <c r="H1086" s="77" t="s">
        <v>66</v>
      </c>
      <c r="I1086" s="77">
        <v>2019</v>
      </c>
      <c r="J1086" s="77">
        <v>525</v>
      </c>
      <c r="K1086" s="77" t="s">
        <v>29</v>
      </c>
      <c r="L1086" s="77" t="s">
        <v>29</v>
      </c>
      <c r="N1086" s="77">
        <v>0</v>
      </c>
      <c r="O1086" s="77">
        <v>0</v>
      </c>
      <c r="P1086" s="77" t="s">
        <v>55</v>
      </c>
      <c r="Q1086" s="77">
        <v>40.441694099999999</v>
      </c>
      <c r="R1086" s="77">
        <v>-79.990086099999999</v>
      </c>
      <c r="S1086" s="77">
        <v>984.50506430238704</v>
      </c>
      <c r="T1086" s="77">
        <v>0.29163045103963298</v>
      </c>
      <c r="U1086" s="77">
        <v>181</v>
      </c>
      <c r="V1086" s="77">
        <v>676</v>
      </c>
      <c r="W1086" s="77">
        <v>0.14546000000000001</v>
      </c>
      <c r="X1086" s="77">
        <v>0</v>
      </c>
      <c r="Y1086" s="77">
        <v>0</v>
      </c>
      <c r="Z1086" s="77">
        <v>0</v>
      </c>
      <c r="AA1086" s="77">
        <v>189.02497234605801</v>
      </c>
      <c r="AB1086" s="77">
        <v>0.43709045103963201</v>
      </c>
      <c r="AC1086" s="77">
        <v>1571.0249723460499</v>
      </c>
      <c r="AE1086" s="87" t="str">
        <f t="shared" si="268"/>
        <v>Domestic</v>
      </c>
      <c r="AF1086" s="82" t="str">
        <f t="shared" si="269"/>
        <v>non-student</v>
      </c>
      <c r="AI1086" s="82">
        <f>'GDP per Capita'!N1086</f>
        <v>63809.64</v>
      </c>
      <c r="AJ1086" s="82">
        <f t="shared" si="270"/>
        <v>63809.64</v>
      </c>
      <c r="AK1086" s="82">
        <f t="shared" si="271"/>
        <v>63809.64</v>
      </c>
      <c r="AL1086" s="88">
        <f t="shared" si="272"/>
        <v>2.4620495780042797E-2</v>
      </c>
    </row>
    <row r="1087" spans="1:38">
      <c r="A1087" s="77" t="s">
        <v>115</v>
      </c>
      <c r="B1087" s="77">
        <v>1189</v>
      </c>
      <c r="C1087" s="77">
        <v>37.229656599999998</v>
      </c>
      <c r="D1087" s="77">
        <v>-80.413676699999996</v>
      </c>
      <c r="E1087" s="77" t="s">
        <v>38</v>
      </c>
      <c r="F1087" s="77">
        <v>395</v>
      </c>
      <c r="H1087" s="77" t="s">
        <v>65</v>
      </c>
      <c r="I1087" s="77">
        <v>2019</v>
      </c>
      <c r="J1087" s="77">
        <v>395</v>
      </c>
      <c r="K1087" s="77" t="s">
        <v>29</v>
      </c>
      <c r="L1087" s="77" t="s">
        <v>29</v>
      </c>
      <c r="N1087" s="77">
        <v>0</v>
      </c>
      <c r="O1087" s="77">
        <v>0</v>
      </c>
      <c r="P1087" s="77" t="s">
        <v>55</v>
      </c>
      <c r="Q1087" s="77">
        <v>40.441694099999999</v>
      </c>
      <c r="R1087" s="77">
        <v>-79.990086099999999</v>
      </c>
      <c r="S1087" s="77">
        <v>718.08166468987395</v>
      </c>
      <c r="T1087" s="77">
        <v>0.25645063308232802</v>
      </c>
      <c r="U1087" s="77">
        <v>181</v>
      </c>
      <c r="V1087" s="77">
        <v>338</v>
      </c>
      <c r="W1087" s="77">
        <v>7.2730000000000003E-2</v>
      </c>
      <c r="X1087" s="77">
        <v>0</v>
      </c>
      <c r="Y1087" s="77">
        <v>0</v>
      </c>
      <c r="Z1087" s="77">
        <v>0</v>
      </c>
      <c r="AA1087" s="77">
        <v>137.87167962045501</v>
      </c>
      <c r="AB1087" s="77">
        <v>0.32918063308232798</v>
      </c>
      <c r="AC1087" s="77">
        <v>1051.8716796204501</v>
      </c>
      <c r="AE1087" s="87" t="str">
        <f t="shared" si="268"/>
        <v>Domestic</v>
      </c>
      <c r="AF1087" s="82" t="str">
        <f t="shared" si="269"/>
        <v>student</v>
      </c>
      <c r="AI1087" s="82">
        <f>'GDP per Capita'!N1087</f>
        <v>63809.64</v>
      </c>
      <c r="AJ1087" s="82">
        <f t="shared" si="270"/>
        <v>63809.64</v>
      </c>
      <c r="AK1087" s="82">
        <f t="shared" si="271"/>
        <v>63809.64</v>
      </c>
      <c r="AL1087" s="88">
        <f t="shared" si="272"/>
        <v>1.6484526156556441E-2</v>
      </c>
    </row>
    <row r="1088" spans="1:38">
      <c r="A1088" s="77" t="s">
        <v>125</v>
      </c>
      <c r="B1088" s="77">
        <v>1190</v>
      </c>
      <c r="C1088" s="77">
        <v>42.3750997</v>
      </c>
      <c r="D1088" s="77">
        <v>-71.105615700000001</v>
      </c>
      <c r="E1088" s="77" t="s">
        <v>37</v>
      </c>
      <c r="F1088" s="77">
        <v>525</v>
      </c>
      <c r="H1088" s="77" t="s">
        <v>66</v>
      </c>
      <c r="I1088" s="77">
        <v>2019</v>
      </c>
      <c r="J1088" s="77">
        <v>525</v>
      </c>
      <c r="K1088" s="77" t="s">
        <v>29</v>
      </c>
      <c r="L1088" s="77" t="s">
        <v>29</v>
      </c>
      <c r="N1088" s="77">
        <v>0</v>
      </c>
      <c r="O1088" s="77">
        <v>0</v>
      </c>
      <c r="P1088" s="77" t="s">
        <v>55</v>
      </c>
      <c r="Q1088" s="77">
        <v>40.441694099999999</v>
      </c>
      <c r="R1088" s="77">
        <v>-79.990086099999999</v>
      </c>
      <c r="S1088" s="77">
        <v>1542.1599172062499</v>
      </c>
      <c r="T1088" s="77">
        <v>0.36526586082983298</v>
      </c>
      <c r="U1088" s="77">
        <v>181</v>
      </c>
      <c r="V1088" s="77">
        <v>676</v>
      </c>
      <c r="W1088" s="77">
        <v>0.14546000000000001</v>
      </c>
      <c r="X1088" s="77">
        <v>0</v>
      </c>
      <c r="Y1088" s="77">
        <v>0</v>
      </c>
      <c r="Z1088" s="77">
        <v>0</v>
      </c>
      <c r="AA1088" s="77">
        <v>296.09470410360001</v>
      </c>
      <c r="AB1088" s="77">
        <v>0.51072586082983296</v>
      </c>
      <c r="AC1088" s="77">
        <v>1678.0947041036</v>
      </c>
      <c r="AE1088" s="87" t="str">
        <f t="shared" si="268"/>
        <v>Domestic</v>
      </c>
      <c r="AF1088" s="82" t="str">
        <f t="shared" si="269"/>
        <v>non-student</v>
      </c>
      <c r="AI1088" s="82">
        <f>'GDP per Capita'!N1088</f>
        <v>63809.64</v>
      </c>
      <c r="AJ1088" s="82">
        <f t="shared" si="270"/>
        <v>63809.64</v>
      </c>
      <c r="AK1088" s="82">
        <f t="shared" si="271"/>
        <v>63809.64</v>
      </c>
      <c r="AL1088" s="88">
        <f t="shared" si="272"/>
        <v>2.6298451207428845E-2</v>
      </c>
    </row>
    <row r="1089" spans="1:38">
      <c r="A1089" s="77" t="s">
        <v>169</v>
      </c>
      <c r="B1089" s="77">
        <v>1191</v>
      </c>
      <c r="C1089" s="77">
        <v>40.794450399999903</v>
      </c>
      <c r="D1089" s="77">
        <v>-77.861638599999907</v>
      </c>
      <c r="E1089" s="77" t="s">
        <v>43</v>
      </c>
      <c r="F1089" s="77">
        <v>585</v>
      </c>
      <c r="H1089" s="77" t="s">
        <v>64</v>
      </c>
      <c r="I1089" s="77">
        <v>2019</v>
      </c>
      <c r="J1089" s="77">
        <v>585</v>
      </c>
      <c r="K1089" s="77" t="s">
        <v>29</v>
      </c>
      <c r="L1089" s="77" t="s">
        <v>29</v>
      </c>
      <c r="N1089" s="77">
        <v>0</v>
      </c>
      <c r="O1089" s="77">
        <v>0</v>
      </c>
      <c r="P1089" s="77" t="s">
        <v>55</v>
      </c>
      <c r="Q1089" s="77">
        <v>40.441694099999999</v>
      </c>
      <c r="R1089" s="77">
        <v>-79.990086099999999</v>
      </c>
      <c r="S1089" s="77">
        <v>367.75497649602698</v>
      </c>
      <c r="T1089" s="77">
        <v>0.210191824230816</v>
      </c>
      <c r="U1089" s="77">
        <v>181</v>
      </c>
      <c r="V1089" s="77">
        <v>676</v>
      </c>
      <c r="W1089" s="77">
        <v>0.14546000000000001</v>
      </c>
      <c r="X1089" s="77">
        <v>0</v>
      </c>
      <c r="Y1089" s="77">
        <v>0</v>
      </c>
      <c r="Z1089" s="77">
        <v>0</v>
      </c>
      <c r="AA1089" s="77">
        <v>70.608955487237196</v>
      </c>
      <c r="AB1089" s="77">
        <v>0.35565182423081598</v>
      </c>
      <c r="AC1089" s="77">
        <v>1512.6089554872301</v>
      </c>
      <c r="AE1089" s="87" t="str">
        <f t="shared" si="268"/>
        <v>Domestic</v>
      </c>
      <c r="AF1089" s="82" t="str">
        <f t="shared" si="269"/>
        <v>non-student</v>
      </c>
      <c r="AI1089" s="82">
        <f>'GDP per Capita'!N1089</f>
        <v>63809.64</v>
      </c>
      <c r="AJ1089" s="82">
        <f t="shared" si="270"/>
        <v>63809.64</v>
      </c>
      <c r="AK1089" s="82">
        <f t="shared" si="271"/>
        <v>63809.64</v>
      </c>
      <c r="AL1089" s="88">
        <f t="shared" si="272"/>
        <v>2.3705022555952832E-2</v>
      </c>
    </row>
    <row r="1090" spans="1:38">
      <c r="A1090" s="77" t="s">
        <v>156</v>
      </c>
      <c r="B1090" s="77">
        <v>1192</v>
      </c>
      <c r="C1090" s="77">
        <v>41.440034400000002</v>
      </c>
      <c r="D1090" s="77">
        <v>-87.683376999999993</v>
      </c>
      <c r="E1090" s="77" t="s">
        <v>38</v>
      </c>
      <c r="F1090" s="77">
        <v>295</v>
      </c>
      <c r="H1090" s="77" t="s">
        <v>65</v>
      </c>
      <c r="I1090" s="77">
        <v>2019</v>
      </c>
      <c r="J1090" s="77">
        <v>295</v>
      </c>
      <c r="K1090" s="77" t="s">
        <v>29</v>
      </c>
      <c r="L1090" s="77" t="s">
        <v>29</v>
      </c>
      <c r="N1090" s="77">
        <v>0</v>
      </c>
      <c r="O1090" s="77">
        <v>0</v>
      </c>
      <c r="P1090" s="77" t="s">
        <v>55</v>
      </c>
      <c r="Q1090" s="77">
        <v>40.441694099999999</v>
      </c>
      <c r="R1090" s="77">
        <v>-79.990086099999999</v>
      </c>
      <c r="S1090" s="77">
        <v>1310.86774108551</v>
      </c>
      <c r="T1090" s="77">
        <v>0.334724937387257</v>
      </c>
      <c r="U1090" s="77">
        <v>181</v>
      </c>
      <c r="V1090" s="77">
        <v>338</v>
      </c>
      <c r="W1090" s="77">
        <v>7.2730000000000003E-2</v>
      </c>
      <c r="X1090" s="77">
        <v>0</v>
      </c>
      <c r="Y1090" s="77">
        <v>0</v>
      </c>
      <c r="Z1090" s="77">
        <v>0</v>
      </c>
      <c r="AA1090" s="77">
        <v>251.686606288419</v>
      </c>
      <c r="AB1090" s="77">
        <v>0.40745493738725702</v>
      </c>
      <c r="AC1090" s="77">
        <v>1065.6866062884101</v>
      </c>
      <c r="AE1090" s="87" t="str">
        <f t="shared" si="268"/>
        <v>Domestic</v>
      </c>
      <c r="AF1090" s="82" t="str">
        <f t="shared" si="269"/>
        <v>student</v>
      </c>
      <c r="AI1090" s="82">
        <f>'GDP per Capita'!N1090</f>
        <v>63809.64</v>
      </c>
      <c r="AJ1090" s="82">
        <f t="shared" si="270"/>
        <v>63809.64</v>
      </c>
      <c r="AK1090" s="82">
        <f t="shared" si="271"/>
        <v>63809.64</v>
      </c>
      <c r="AL1090" s="88">
        <f t="shared" si="272"/>
        <v>1.6701028344438398E-2</v>
      </c>
    </row>
    <row r="1091" spans="1:38">
      <c r="A1091" s="77" t="s">
        <v>112</v>
      </c>
      <c r="B1091" s="77">
        <v>1193</v>
      </c>
      <c r="C1091" s="77">
        <v>40.735657000000003</v>
      </c>
      <c r="D1091" s="77">
        <v>-74.172366699999998</v>
      </c>
      <c r="E1091" s="77" t="s">
        <v>38</v>
      </c>
      <c r="F1091" s="77">
        <v>295</v>
      </c>
      <c r="H1091" s="77" t="s">
        <v>65</v>
      </c>
      <c r="I1091" s="77">
        <v>2019</v>
      </c>
      <c r="J1091" s="77">
        <v>295</v>
      </c>
      <c r="K1091" s="77" t="s">
        <v>29</v>
      </c>
      <c r="L1091" s="77" t="s">
        <v>29</v>
      </c>
      <c r="N1091" s="77">
        <v>0</v>
      </c>
      <c r="O1091" s="77">
        <v>0</v>
      </c>
      <c r="P1091" s="77" t="s">
        <v>55</v>
      </c>
      <c r="Q1091" s="77">
        <v>40.441694099999999</v>
      </c>
      <c r="R1091" s="77">
        <v>-79.990086099999999</v>
      </c>
      <c r="S1091" s="77">
        <v>984.50506430238704</v>
      </c>
      <c r="T1091" s="77">
        <v>0.29163045103963298</v>
      </c>
      <c r="U1091" s="77">
        <v>181</v>
      </c>
      <c r="V1091" s="77">
        <v>338</v>
      </c>
      <c r="W1091" s="77">
        <v>7.2730000000000003E-2</v>
      </c>
      <c r="X1091" s="77">
        <v>0</v>
      </c>
      <c r="Y1091" s="77">
        <v>0</v>
      </c>
      <c r="Z1091" s="77">
        <v>0</v>
      </c>
      <c r="AA1091" s="77">
        <v>189.02497234605801</v>
      </c>
      <c r="AB1091" s="77">
        <v>0.36436045103963299</v>
      </c>
      <c r="AC1091" s="77">
        <v>1003.02497234605</v>
      </c>
      <c r="AE1091" s="87" t="str">
        <f t="shared" ref="AE1091:AE1154" si="273">IF(K1091&lt;&gt;"USA",IF(K1091&lt;&gt;"Unknown","International","Unknown"),"Domestic")</f>
        <v>Domestic</v>
      </c>
      <c r="AF1091" s="82" t="str">
        <f t="shared" ref="AF1091:AF1154" si="274">IF(E1091="Undergraduate Student","student",IF(E1091="Graduate Student","student","non-student"))</f>
        <v>student</v>
      </c>
      <c r="AI1091" s="82">
        <f>'GDP per Capita'!N1091</f>
        <v>63809.64</v>
      </c>
      <c r="AJ1091" s="82">
        <f t="shared" ref="AJ1091:AJ1154" si="275">IFERROR(AI1091,"")</f>
        <v>63809.64</v>
      </c>
      <c r="AK1091" s="82">
        <f t="shared" ref="AK1091:AK1154" si="276">IFERROR(AI1091,AVERAGE(AJ$2:AJ$2538))</f>
        <v>63809.64</v>
      </c>
      <c r="AL1091" s="88">
        <f t="shared" ref="AL1091:AL1154" si="277">AC1091/AK1091</f>
        <v>1.5719019451387754E-2</v>
      </c>
    </row>
    <row r="1092" spans="1:38">
      <c r="A1092" s="77" t="s">
        <v>171</v>
      </c>
      <c r="B1092" s="77">
        <v>1194</v>
      </c>
      <c r="C1092" s="77">
        <v>37.8708393</v>
      </c>
      <c r="D1092" s="77">
        <v>-122.272863899999</v>
      </c>
      <c r="E1092" s="77" t="s">
        <v>43</v>
      </c>
      <c r="F1092" s="77">
        <v>525</v>
      </c>
      <c r="H1092" s="77" t="s">
        <v>66</v>
      </c>
      <c r="I1092" s="77">
        <v>2019</v>
      </c>
      <c r="J1092" s="77">
        <v>525</v>
      </c>
      <c r="K1092" s="77" t="s">
        <v>29</v>
      </c>
      <c r="L1092" s="77" t="s">
        <v>29</v>
      </c>
      <c r="N1092" s="77">
        <v>0</v>
      </c>
      <c r="O1092" s="77">
        <v>0</v>
      </c>
      <c r="P1092" s="77" t="s">
        <v>55</v>
      </c>
      <c r="Q1092" s="77">
        <v>40.441694099999999</v>
      </c>
      <c r="R1092" s="77">
        <v>-79.990086099999999</v>
      </c>
      <c r="S1092" s="77">
        <v>7244.3042753876798</v>
      </c>
      <c r="T1092" s="77">
        <v>1.1834288467856799</v>
      </c>
      <c r="U1092" s="77">
        <v>181</v>
      </c>
      <c r="V1092" s="77">
        <v>676</v>
      </c>
      <c r="W1092" s="77">
        <v>0.14546000000000001</v>
      </c>
      <c r="X1092" s="77">
        <v>0</v>
      </c>
      <c r="Y1092" s="77">
        <v>0</v>
      </c>
      <c r="Z1092" s="77">
        <v>0</v>
      </c>
      <c r="AA1092" s="77">
        <v>869.316513046522</v>
      </c>
      <c r="AB1092" s="77">
        <v>1.3288888467856801</v>
      </c>
      <c r="AC1092" s="77">
        <v>2251.31651304652</v>
      </c>
      <c r="AE1092" s="87" t="str">
        <f t="shared" si="273"/>
        <v>Domestic</v>
      </c>
      <c r="AF1092" s="82" t="str">
        <f t="shared" si="274"/>
        <v>non-student</v>
      </c>
      <c r="AI1092" s="82">
        <f>'GDP per Capita'!N1092</f>
        <v>63809.64</v>
      </c>
      <c r="AJ1092" s="82">
        <f t="shared" si="275"/>
        <v>63809.64</v>
      </c>
      <c r="AK1092" s="82">
        <f t="shared" si="276"/>
        <v>63809.64</v>
      </c>
      <c r="AL1092" s="88">
        <f t="shared" si="277"/>
        <v>3.528176170632713E-2</v>
      </c>
    </row>
    <row r="1093" spans="1:38">
      <c r="A1093" s="77" t="s">
        <v>215</v>
      </c>
      <c r="B1093" s="77">
        <v>1195</v>
      </c>
      <c r="C1093" s="77">
        <v>38.626417799999999</v>
      </c>
      <c r="D1093" s="77">
        <v>-90.199837799999997</v>
      </c>
      <c r="E1093" s="77" t="s">
        <v>42</v>
      </c>
      <c r="F1093" s="77">
        <v>585</v>
      </c>
      <c r="H1093" s="77" t="s">
        <v>64</v>
      </c>
      <c r="I1093" s="77">
        <v>2019</v>
      </c>
      <c r="J1093" s="77">
        <v>585</v>
      </c>
      <c r="K1093" s="77" t="s">
        <v>29</v>
      </c>
      <c r="L1093" s="77" t="s">
        <v>29</v>
      </c>
      <c r="N1093" s="77">
        <v>0</v>
      </c>
      <c r="O1093" s="77">
        <v>0</v>
      </c>
      <c r="P1093" s="77" t="s">
        <v>55</v>
      </c>
      <c r="Q1093" s="77">
        <v>40.441694099999999</v>
      </c>
      <c r="R1093" s="77">
        <v>-79.990086099999999</v>
      </c>
      <c r="S1093" s="77">
        <v>1795.94934118273</v>
      </c>
      <c r="T1093" s="77">
        <v>0.39877742831214602</v>
      </c>
      <c r="U1093" s="77">
        <v>181</v>
      </c>
      <c r="V1093" s="77">
        <v>676</v>
      </c>
      <c r="W1093" s="77">
        <v>0.14546000000000001</v>
      </c>
      <c r="X1093" s="77">
        <v>0</v>
      </c>
      <c r="Y1093" s="77">
        <v>0</v>
      </c>
      <c r="Z1093" s="77">
        <v>0</v>
      </c>
      <c r="AA1093" s="77">
        <v>344.82227350708501</v>
      </c>
      <c r="AB1093" s="77">
        <v>0.54423742831214605</v>
      </c>
      <c r="AC1093" s="77">
        <v>1786.8222735070799</v>
      </c>
      <c r="AE1093" s="87" t="str">
        <f t="shared" si="273"/>
        <v>Domestic</v>
      </c>
      <c r="AF1093" s="82" t="str">
        <f t="shared" si="274"/>
        <v>non-student</v>
      </c>
      <c r="AI1093" s="82">
        <f>'GDP per Capita'!N1093</f>
        <v>63809.64</v>
      </c>
      <c r="AJ1093" s="82">
        <f t="shared" si="275"/>
        <v>63809.64</v>
      </c>
      <c r="AK1093" s="82">
        <f t="shared" si="276"/>
        <v>63809.64</v>
      </c>
      <c r="AL1093" s="88">
        <f t="shared" si="277"/>
        <v>2.8002387625240949E-2</v>
      </c>
    </row>
    <row r="1094" spans="1:38">
      <c r="A1094" s="77" t="s">
        <v>94</v>
      </c>
      <c r="B1094" s="77">
        <v>1196</v>
      </c>
      <c r="C1094" s="77">
        <v>32.819121799999998</v>
      </c>
      <c r="D1094" s="77">
        <v>34.998385599999999</v>
      </c>
      <c r="E1094" s="77" t="s">
        <v>37</v>
      </c>
      <c r="F1094" s="77">
        <v>585</v>
      </c>
      <c r="H1094" s="77" t="s">
        <v>64</v>
      </c>
      <c r="I1094" s="77">
        <v>2019</v>
      </c>
      <c r="J1094" s="77">
        <v>585</v>
      </c>
      <c r="K1094" s="77" t="s">
        <v>518</v>
      </c>
      <c r="L1094" s="77" t="s">
        <v>32</v>
      </c>
      <c r="N1094" s="77">
        <v>0</v>
      </c>
      <c r="O1094" s="77">
        <v>0</v>
      </c>
      <c r="P1094" s="77" t="s">
        <v>55</v>
      </c>
      <c r="Q1094" s="77">
        <v>40.441694099999999</v>
      </c>
      <c r="R1094" s="77">
        <v>-79.990086099999999</v>
      </c>
      <c r="S1094" s="77">
        <v>18976.9143295338</v>
      </c>
      <c r="T1094" s="77">
        <v>2.9317475625214802</v>
      </c>
      <c r="U1094" s="77">
        <v>181</v>
      </c>
      <c r="V1094" s="77">
        <v>676</v>
      </c>
      <c r="W1094" s="77">
        <v>0.14546000000000001</v>
      </c>
      <c r="X1094" s="77">
        <v>0</v>
      </c>
      <c r="Y1094" s="77">
        <v>0</v>
      </c>
      <c r="Z1094" s="77">
        <v>0</v>
      </c>
      <c r="AA1094" s="77">
        <v>1992.57600460105</v>
      </c>
      <c r="AB1094" s="77">
        <v>3.0772075625214801</v>
      </c>
      <c r="AC1094" s="77">
        <v>3434.57600460105</v>
      </c>
      <c r="AE1094" s="87" t="str">
        <f t="shared" si="273"/>
        <v>International</v>
      </c>
      <c r="AF1094" s="82" t="str">
        <f t="shared" si="274"/>
        <v>non-student</v>
      </c>
      <c r="AI1094" s="82">
        <f>'GDP per Capita'!N1094</f>
        <v>41377.49</v>
      </c>
      <c r="AJ1094" s="82">
        <f t="shared" si="275"/>
        <v>41377.49</v>
      </c>
      <c r="AK1094" s="82">
        <f t="shared" si="276"/>
        <v>41377.49</v>
      </c>
      <c r="AL1094" s="88">
        <f t="shared" si="277"/>
        <v>8.3005905012630055E-2</v>
      </c>
    </row>
    <row r="1095" spans="1:38">
      <c r="A1095" s="77" t="s">
        <v>126</v>
      </c>
      <c r="B1095" s="77">
        <v>1197</v>
      </c>
      <c r="C1095" s="77">
        <v>39.606507299999997</v>
      </c>
      <c r="D1095" s="77">
        <v>-75.833093399999996</v>
      </c>
      <c r="E1095" s="77" t="s">
        <v>42</v>
      </c>
      <c r="F1095" s="77">
        <v>585</v>
      </c>
      <c r="H1095" s="77" t="s">
        <v>64</v>
      </c>
      <c r="I1095" s="77">
        <v>2019</v>
      </c>
      <c r="J1095" s="77">
        <v>585</v>
      </c>
      <c r="K1095" s="77" t="s">
        <v>29</v>
      </c>
      <c r="L1095" s="77" t="s">
        <v>29</v>
      </c>
      <c r="N1095" s="77">
        <v>0</v>
      </c>
      <c r="O1095" s="77">
        <v>0</v>
      </c>
      <c r="P1095" s="77" t="s">
        <v>55</v>
      </c>
      <c r="Q1095" s="77">
        <v>40.441694099999999</v>
      </c>
      <c r="R1095" s="77">
        <v>-79.990086099999999</v>
      </c>
      <c r="S1095" s="77">
        <v>731.81726323300904</v>
      </c>
      <c r="T1095" s="77">
        <v>0.25826434710663998</v>
      </c>
      <c r="U1095" s="77">
        <v>181</v>
      </c>
      <c r="V1095" s="77">
        <v>676</v>
      </c>
      <c r="W1095" s="77">
        <v>0.14546000000000001</v>
      </c>
      <c r="X1095" s="77">
        <v>0</v>
      </c>
      <c r="Y1095" s="77">
        <v>0</v>
      </c>
      <c r="Z1095" s="77">
        <v>0</v>
      </c>
      <c r="AA1095" s="77">
        <v>140.50891454073701</v>
      </c>
      <c r="AB1095" s="77">
        <v>0.40372434710664001</v>
      </c>
      <c r="AC1095" s="77">
        <v>1582.5089145407301</v>
      </c>
      <c r="AE1095" s="87" t="str">
        <f t="shared" si="273"/>
        <v>Domestic</v>
      </c>
      <c r="AF1095" s="82" t="str">
        <f t="shared" si="274"/>
        <v>non-student</v>
      </c>
      <c r="AI1095" s="82">
        <f>'GDP per Capita'!N1095</f>
        <v>63809.64</v>
      </c>
      <c r="AJ1095" s="82">
        <f t="shared" si="275"/>
        <v>63809.64</v>
      </c>
      <c r="AK1095" s="82">
        <f t="shared" si="276"/>
        <v>63809.64</v>
      </c>
      <c r="AL1095" s="88">
        <f t="shared" si="277"/>
        <v>2.480046768075686E-2</v>
      </c>
    </row>
    <row r="1096" spans="1:38">
      <c r="A1096" s="77" t="s">
        <v>142</v>
      </c>
      <c r="B1096" s="77">
        <v>1198</v>
      </c>
      <c r="C1096" s="77">
        <v>40.441694099999999</v>
      </c>
      <c r="D1096" s="77">
        <v>-79.9900860999999</v>
      </c>
      <c r="E1096" s="77" t="s">
        <v>41</v>
      </c>
      <c r="F1096" s="77">
        <v>585</v>
      </c>
      <c r="H1096" s="77" t="s">
        <v>64</v>
      </c>
      <c r="I1096" s="77">
        <v>2019</v>
      </c>
      <c r="J1096" s="77">
        <v>585</v>
      </c>
      <c r="K1096" s="77" t="s">
        <v>29</v>
      </c>
      <c r="L1096" s="77" t="s">
        <v>29</v>
      </c>
      <c r="N1096" s="77">
        <v>0</v>
      </c>
      <c r="O1096" s="77">
        <v>1</v>
      </c>
      <c r="P1096" s="77" t="s">
        <v>55</v>
      </c>
      <c r="Q1096" s="77">
        <v>40.441694099999999</v>
      </c>
      <c r="R1096" s="77">
        <v>-79.990086099999999</v>
      </c>
      <c r="S1096" s="77">
        <v>4.3065651728936996E-12</v>
      </c>
      <c r="T1096" s="77">
        <v>0</v>
      </c>
      <c r="U1096" s="77">
        <v>0</v>
      </c>
      <c r="V1096" s="77">
        <v>0</v>
      </c>
      <c r="W1096" s="77">
        <v>0</v>
      </c>
      <c r="X1096" s="77">
        <v>0</v>
      </c>
      <c r="Y1096" s="77">
        <v>0</v>
      </c>
      <c r="Z1096" s="77">
        <v>0</v>
      </c>
      <c r="AA1096" s="77">
        <v>0</v>
      </c>
      <c r="AB1096" s="77">
        <v>0</v>
      </c>
      <c r="AC1096" s="77">
        <v>585</v>
      </c>
      <c r="AE1096" s="87" t="str">
        <f t="shared" si="273"/>
        <v>Domestic</v>
      </c>
      <c r="AF1096" s="82" t="str">
        <f t="shared" si="274"/>
        <v>non-student</v>
      </c>
      <c r="AI1096" s="82">
        <f>'GDP per Capita'!N1096</f>
        <v>63809.64</v>
      </c>
      <c r="AJ1096" s="82">
        <f t="shared" si="275"/>
        <v>63809.64</v>
      </c>
      <c r="AK1096" s="82">
        <f t="shared" si="276"/>
        <v>63809.64</v>
      </c>
      <c r="AL1096" s="88">
        <f t="shared" si="277"/>
        <v>9.1678937539845084E-3</v>
      </c>
    </row>
    <row r="1097" spans="1:38">
      <c r="A1097" s="77" t="s">
        <v>125</v>
      </c>
      <c r="B1097" s="77">
        <v>1199</v>
      </c>
      <c r="C1097" s="77">
        <v>42.3750997</v>
      </c>
      <c r="D1097" s="77">
        <v>-71.105615700000001</v>
      </c>
      <c r="E1097" s="77" t="s">
        <v>43</v>
      </c>
      <c r="F1097" s="77">
        <v>295</v>
      </c>
      <c r="H1097" s="77" t="s">
        <v>65</v>
      </c>
      <c r="I1097" s="77">
        <v>2019</v>
      </c>
      <c r="J1097" s="77">
        <v>295</v>
      </c>
      <c r="K1097" s="77" t="s">
        <v>29</v>
      </c>
      <c r="L1097" s="77" t="s">
        <v>29</v>
      </c>
      <c r="N1097" s="77">
        <v>0</v>
      </c>
      <c r="O1097" s="77">
        <v>0</v>
      </c>
      <c r="P1097" s="77" t="s">
        <v>55</v>
      </c>
      <c r="Q1097" s="77">
        <v>40.441694099999999</v>
      </c>
      <c r="R1097" s="77">
        <v>-79.990086099999999</v>
      </c>
      <c r="S1097" s="77">
        <v>1542.1599172062499</v>
      </c>
      <c r="T1097" s="77">
        <v>0.36526586082983298</v>
      </c>
      <c r="U1097" s="77">
        <v>181</v>
      </c>
      <c r="V1097" s="77">
        <v>676</v>
      </c>
      <c r="W1097" s="77">
        <v>0.14546000000000001</v>
      </c>
      <c r="X1097" s="77">
        <v>0</v>
      </c>
      <c r="Y1097" s="77">
        <v>0</v>
      </c>
      <c r="Z1097" s="77">
        <v>0</v>
      </c>
      <c r="AA1097" s="77">
        <v>296.09470410360001</v>
      </c>
      <c r="AB1097" s="77">
        <v>0.51072586082983296</v>
      </c>
      <c r="AC1097" s="77">
        <v>1448.0947041036</v>
      </c>
      <c r="AE1097" s="87" t="str">
        <f t="shared" si="273"/>
        <v>Domestic</v>
      </c>
      <c r="AF1097" s="82" t="str">
        <f t="shared" si="274"/>
        <v>non-student</v>
      </c>
      <c r="AI1097" s="82">
        <f>'GDP per Capita'!N1097</f>
        <v>63809.64</v>
      </c>
      <c r="AJ1097" s="82">
        <f t="shared" si="275"/>
        <v>63809.64</v>
      </c>
      <c r="AK1097" s="82">
        <f t="shared" si="276"/>
        <v>63809.64</v>
      </c>
      <c r="AL1097" s="88">
        <f t="shared" si="277"/>
        <v>2.2693980158853742E-2</v>
      </c>
    </row>
    <row r="1098" spans="1:38">
      <c r="A1098" s="77" t="s">
        <v>105</v>
      </c>
      <c r="B1098" s="77">
        <v>1200</v>
      </c>
      <c r="C1098" s="77">
        <v>30.271128600000001</v>
      </c>
      <c r="D1098" s="77">
        <v>-97.743699500000005</v>
      </c>
      <c r="E1098" s="77" t="s">
        <v>38</v>
      </c>
      <c r="F1098" s="77">
        <v>565</v>
      </c>
      <c r="H1098" s="77" t="s">
        <v>65</v>
      </c>
      <c r="I1098" s="77">
        <v>2019</v>
      </c>
      <c r="J1098" s="77">
        <v>565</v>
      </c>
      <c r="K1098" s="77" t="s">
        <v>29</v>
      </c>
      <c r="L1098" s="77" t="s">
        <v>29</v>
      </c>
      <c r="N1098" s="77">
        <v>0</v>
      </c>
      <c r="O1098" s="77">
        <v>0</v>
      </c>
      <c r="P1098" s="77" t="s">
        <v>55</v>
      </c>
      <c r="Q1098" s="77">
        <v>40.441694099999999</v>
      </c>
      <c r="R1098" s="77">
        <v>-79.990086099999999</v>
      </c>
      <c r="S1098" s="77">
        <v>3922.7742710222401</v>
      </c>
      <c r="T1098" s="77">
        <v>0.70982824304652803</v>
      </c>
      <c r="U1098" s="77">
        <v>181</v>
      </c>
      <c r="V1098" s="77">
        <v>338</v>
      </c>
      <c r="W1098" s="77">
        <v>7.2730000000000003E-2</v>
      </c>
      <c r="X1098" s="77">
        <v>0</v>
      </c>
      <c r="Y1098" s="77">
        <v>0</v>
      </c>
      <c r="Z1098" s="77">
        <v>0</v>
      </c>
      <c r="AA1098" s="77">
        <v>753.17266003627003</v>
      </c>
      <c r="AB1098" s="77">
        <v>0.78255824304652799</v>
      </c>
      <c r="AC1098" s="77">
        <v>1837.1726600362699</v>
      </c>
      <c r="AE1098" s="87" t="str">
        <f t="shared" si="273"/>
        <v>Domestic</v>
      </c>
      <c r="AF1098" s="82" t="str">
        <f t="shared" si="274"/>
        <v>student</v>
      </c>
      <c r="AI1098" s="82">
        <f>'GDP per Capita'!N1098</f>
        <v>63809.64</v>
      </c>
      <c r="AJ1098" s="82">
        <f t="shared" si="275"/>
        <v>63809.64</v>
      </c>
      <c r="AK1098" s="82">
        <f t="shared" si="276"/>
        <v>63809.64</v>
      </c>
      <c r="AL1098" s="88">
        <f t="shared" si="277"/>
        <v>2.8791459410149781E-2</v>
      </c>
    </row>
    <row r="1099" spans="1:38">
      <c r="A1099" s="77" t="s">
        <v>387</v>
      </c>
      <c r="B1099" s="77">
        <v>1201</v>
      </c>
      <c r="C1099" s="77">
        <v>42.3750997</v>
      </c>
      <c r="D1099" s="77">
        <v>-71.105615700000001</v>
      </c>
      <c r="E1099" s="77" t="s">
        <v>42</v>
      </c>
      <c r="F1099" s="77">
        <v>525</v>
      </c>
      <c r="H1099" s="77" t="s">
        <v>66</v>
      </c>
      <c r="I1099" s="77">
        <v>2019</v>
      </c>
      <c r="J1099" s="77">
        <v>525</v>
      </c>
      <c r="K1099" s="77" t="s">
        <v>29</v>
      </c>
      <c r="L1099" s="77" t="s">
        <v>29</v>
      </c>
      <c r="N1099" s="77">
        <v>0</v>
      </c>
      <c r="O1099" s="77">
        <v>0</v>
      </c>
      <c r="P1099" s="77" t="s">
        <v>55</v>
      </c>
      <c r="Q1099" s="77">
        <v>40.441694099999999</v>
      </c>
      <c r="R1099" s="77">
        <v>-79.990086099999999</v>
      </c>
      <c r="S1099" s="77">
        <v>1542.1599172062499</v>
      </c>
      <c r="T1099" s="77">
        <v>0.36526586082983298</v>
      </c>
      <c r="U1099" s="77">
        <v>181</v>
      </c>
      <c r="V1099" s="77">
        <v>676</v>
      </c>
      <c r="W1099" s="77">
        <v>0.14546000000000001</v>
      </c>
      <c r="X1099" s="77">
        <v>0</v>
      </c>
      <c r="Y1099" s="77">
        <v>0</v>
      </c>
      <c r="Z1099" s="77">
        <v>0</v>
      </c>
      <c r="AA1099" s="77">
        <v>296.09470410360001</v>
      </c>
      <c r="AB1099" s="77">
        <v>0.51072586082983296</v>
      </c>
      <c r="AC1099" s="77">
        <v>1678.0947041036</v>
      </c>
      <c r="AE1099" s="87" t="str">
        <f t="shared" si="273"/>
        <v>Domestic</v>
      </c>
      <c r="AF1099" s="82" t="str">
        <f t="shared" si="274"/>
        <v>non-student</v>
      </c>
      <c r="AI1099" s="82">
        <f>'GDP per Capita'!N1099</f>
        <v>63809.64</v>
      </c>
      <c r="AJ1099" s="82">
        <f t="shared" si="275"/>
        <v>63809.64</v>
      </c>
      <c r="AK1099" s="82">
        <f t="shared" si="276"/>
        <v>63809.64</v>
      </c>
      <c r="AL1099" s="88">
        <f t="shared" si="277"/>
        <v>2.6298451207428845E-2</v>
      </c>
    </row>
    <row r="1100" spans="1:38">
      <c r="A1100" s="77" t="s">
        <v>95</v>
      </c>
      <c r="B1100" s="77">
        <v>1202</v>
      </c>
      <c r="C1100" s="77">
        <v>43.2560802</v>
      </c>
      <c r="D1100" s="77">
        <v>-79.872858300000004</v>
      </c>
      <c r="E1100" s="77" t="s">
        <v>38</v>
      </c>
      <c r="F1100" s="77">
        <v>525</v>
      </c>
      <c r="H1100" s="77" t="s">
        <v>66</v>
      </c>
      <c r="I1100" s="77">
        <v>2019</v>
      </c>
      <c r="J1100" s="77">
        <v>525</v>
      </c>
      <c r="K1100" s="77" t="s">
        <v>320</v>
      </c>
      <c r="L1100" s="77" t="s">
        <v>28</v>
      </c>
      <c r="N1100" s="77">
        <v>0</v>
      </c>
      <c r="O1100" s="77">
        <v>0</v>
      </c>
      <c r="P1100" s="77" t="s">
        <v>55</v>
      </c>
      <c r="Q1100" s="77">
        <v>40.441694099999999</v>
      </c>
      <c r="R1100" s="77">
        <v>-79.990086099999999</v>
      </c>
      <c r="S1100" s="77">
        <v>626.19279512535502</v>
      </c>
      <c r="T1100" s="77">
        <v>0.24431718794093299</v>
      </c>
      <c r="U1100" s="77">
        <v>181</v>
      </c>
      <c r="V1100" s="77">
        <v>338</v>
      </c>
      <c r="W1100" s="77">
        <v>7.2730000000000003E-2</v>
      </c>
      <c r="X1100" s="77">
        <v>0</v>
      </c>
      <c r="Y1100" s="77">
        <v>0</v>
      </c>
      <c r="Z1100" s="77">
        <v>0</v>
      </c>
      <c r="AA1100" s="77">
        <v>120.229016664068</v>
      </c>
      <c r="AB1100" s="77">
        <v>0.31704718794093301</v>
      </c>
      <c r="AC1100" s="77">
        <v>1164.2290166640601</v>
      </c>
      <c r="AE1100" s="87" t="str">
        <f t="shared" si="273"/>
        <v>International</v>
      </c>
      <c r="AF1100" s="82" t="str">
        <f t="shared" si="274"/>
        <v>student</v>
      </c>
      <c r="AI1100" s="82">
        <f>'GDP per Capita'!N1100</f>
        <v>49196.49</v>
      </c>
      <c r="AJ1100" s="82">
        <f t="shared" si="275"/>
        <v>49196.49</v>
      </c>
      <c r="AK1100" s="82">
        <f t="shared" si="276"/>
        <v>49196.49</v>
      </c>
      <c r="AL1100" s="88">
        <f t="shared" si="277"/>
        <v>2.3664879682759078E-2</v>
      </c>
    </row>
    <row r="1101" spans="1:38">
      <c r="A1101" s="77" t="s">
        <v>112</v>
      </c>
      <c r="B1101" s="77">
        <v>1203</v>
      </c>
      <c r="C1101" s="77">
        <v>40.735657000000003</v>
      </c>
      <c r="D1101" s="77">
        <v>-74.172366699999998</v>
      </c>
      <c r="E1101" s="77" t="s">
        <v>42</v>
      </c>
      <c r="F1101" s="77">
        <v>0</v>
      </c>
      <c r="H1101" s="77" t="s">
        <v>63</v>
      </c>
      <c r="I1101" s="77">
        <v>2019</v>
      </c>
      <c r="J1101" s="77">
        <v>0</v>
      </c>
      <c r="K1101" s="77" t="s">
        <v>29</v>
      </c>
      <c r="L1101" s="77" t="s">
        <v>29</v>
      </c>
      <c r="N1101" s="77">
        <v>0</v>
      </c>
      <c r="O1101" s="77">
        <v>0</v>
      </c>
      <c r="P1101" s="77" t="s">
        <v>55</v>
      </c>
      <c r="Q1101" s="77">
        <v>40.441694099999999</v>
      </c>
      <c r="R1101" s="77">
        <v>-79.990086099999999</v>
      </c>
      <c r="S1101" s="77">
        <v>984.50506430238704</v>
      </c>
      <c r="T1101" s="77">
        <v>0.29163045103963298</v>
      </c>
      <c r="U1101" s="77">
        <v>181</v>
      </c>
      <c r="V1101" s="77">
        <v>676</v>
      </c>
      <c r="W1101" s="77">
        <v>0.14546000000000001</v>
      </c>
      <c r="X1101" s="77">
        <v>0</v>
      </c>
      <c r="Y1101" s="77">
        <v>0</v>
      </c>
      <c r="Z1101" s="77">
        <v>0</v>
      </c>
      <c r="AA1101" s="77">
        <v>189.02497234605801</v>
      </c>
      <c r="AB1101" s="77">
        <v>0.43709045103963201</v>
      </c>
      <c r="AC1101" s="77">
        <v>1046.0249723460499</v>
      </c>
      <c r="AE1101" s="87" t="str">
        <f t="shared" si="273"/>
        <v>Domestic</v>
      </c>
      <c r="AF1101" s="82" t="str">
        <f t="shared" si="274"/>
        <v>non-student</v>
      </c>
      <c r="AI1101" s="82">
        <f>'GDP per Capita'!N1101</f>
        <v>63809.64</v>
      </c>
      <c r="AJ1101" s="82">
        <f t="shared" si="275"/>
        <v>63809.64</v>
      </c>
      <c r="AK1101" s="82">
        <f t="shared" si="276"/>
        <v>63809.64</v>
      </c>
      <c r="AL1101" s="88">
        <f t="shared" si="277"/>
        <v>1.639289882133875E-2</v>
      </c>
    </row>
    <row r="1102" spans="1:38">
      <c r="A1102" s="77" t="s">
        <v>275</v>
      </c>
      <c r="B1102" s="77">
        <v>1204</v>
      </c>
      <c r="C1102" s="77">
        <v>35.004709599999998</v>
      </c>
      <c r="D1102" s="77">
        <v>135.8686739</v>
      </c>
      <c r="E1102" s="77" t="s">
        <v>42</v>
      </c>
      <c r="F1102" s="77">
        <v>585</v>
      </c>
      <c r="H1102" s="77" t="s">
        <v>64</v>
      </c>
      <c r="I1102" s="77">
        <v>2019</v>
      </c>
      <c r="J1102" s="77">
        <v>585</v>
      </c>
      <c r="K1102" s="77" t="s">
        <v>585</v>
      </c>
      <c r="L1102" s="77" t="s">
        <v>30</v>
      </c>
      <c r="N1102" s="77">
        <v>0</v>
      </c>
      <c r="O1102" s="77">
        <v>0</v>
      </c>
      <c r="P1102" s="77" t="s">
        <v>55</v>
      </c>
      <c r="Q1102" s="77">
        <v>40.441694099999999</v>
      </c>
      <c r="R1102" s="77">
        <v>-79.990086099999999</v>
      </c>
      <c r="S1102" s="77">
        <v>21716.507906477498</v>
      </c>
      <c r="T1102" s="77">
        <v>3.37492015882827</v>
      </c>
      <c r="U1102" s="77">
        <v>181</v>
      </c>
      <c r="V1102" s="77">
        <v>676</v>
      </c>
      <c r="W1102" s="77">
        <v>0.14546000000000001</v>
      </c>
      <c r="X1102" s="77">
        <v>0</v>
      </c>
      <c r="Y1102" s="77">
        <v>0</v>
      </c>
      <c r="Z1102" s="77">
        <v>0</v>
      </c>
      <c r="AA1102" s="77">
        <v>1987.06047344269</v>
      </c>
      <c r="AB1102" s="77">
        <v>3.5203801588282699</v>
      </c>
      <c r="AC1102" s="77">
        <v>3429.0604734426902</v>
      </c>
      <c r="AE1102" s="87" t="str">
        <f t="shared" si="273"/>
        <v>International</v>
      </c>
      <c r="AF1102" s="82" t="str">
        <f t="shared" si="274"/>
        <v>non-student</v>
      </c>
      <c r="AI1102" s="82">
        <f>'GDP per Capita'!N1102</f>
        <v>41314.410000000003</v>
      </c>
      <c r="AJ1102" s="82">
        <f t="shared" si="275"/>
        <v>41314.410000000003</v>
      </c>
      <c r="AK1102" s="82">
        <f t="shared" si="276"/>
        <v>41314.410000000003</v>
      </c>
      <c r="AL1102" s="88">
        <f t="shared" si="277"/>
        <v>8.2999139366692884E-2</v>
      </c>
    </row>
    <row r="1103" spans="1:38">
      <c r="A1103" s="77" t="s">
        <v>244</v>
      </c>
      <c r="B1103" s="77">
        <v>1205</v>
      </c>
      <c r="C1103" s="77">
        <v>36.749486400000002</v>
      </c>
      <c r="D1103" s="77">
        <v>-95.978296599999993</v>
      </c>
      <c r="E1103" s="77" t="s">
        <v>42</v>
      </c>
      <c r="F1103" s="77">
        <v>1135</v>
      </c>
      <c r="H1103" s="77" t="s">
        <v>64</v>
      </c>
      <c r="I1103" s="77">
        <v>2019</v>
      </c>
      <c r="J1103" s="77">
        <v>1135</v>
      </c>
      <c r="K1103" s="77" t="s">
        <v>29</v>
      </c>
      <c r="L1103" s="77" t="s">
        <v>29</v>
      </c>
      <c r="N1103" s="77">
        <v>0</v>
      </c>
      <c r="O1103" s="77">
        <v>0</v>
      </c>
      <c r="P1103" s="77" t="s">
        <v>55</v>
      </c>
      <c r="Q1103" s="77">
        <v>40.441694099999999</v>
      </c>
      <c r="R1103" s="77">
        <v>-79.990086099999999</v>
      </c>
      <c r="S1103" s="77">
        <v>2893.0069473384601</v>
      </c>
      <c r="T1103" s="77">
        <v>0.54589200643529201</v>
      </c>
      <c r="U1103" s="77">
        <v>181</v>
      </c>
      <c r="V1103" s="77">
        <v>676</v>
      </c>
      <c r="W1103" s="77">
        <v>0.14546000000000001</v>
      </c>
      <c r="X1103" s="77">
        <v>0</v>
      </c>
      <c r="Y1103" s="77">
        <v>0</v>
      </c>
      <c r="Z1103" s="77">
        <v>0</v>
      </c>
      <c r="AA1103" s="77">
        <v>555.45733388898498</v>
      </c>
      <c r="AB1103" s="77">
        <v>0.69135200643529204</v>
      </c>
      <c r="AC1103" s="77">
        <v>2547.45733388898</v>
      </c>
      <c r="AE1103" s="87" t="str">
        <f t="shared" si="273"/>
        <v>Domestic</v>
      </c>
      <c r="AF1103" s="82" t="str">
        <f t="shared" si="274"/>
        <v>non-student</v>
      </c>
      <c r="AI1103" s="82">
        <f>'GDP per Capita'!N1103</f>
        <v>63809.64</v>
      </c>
      <c r="AJ1103" s="82">
        <f t="shared" si="275"/>
        <v>63809.64</v>
      </c>
      <c r="AK1103" s="82">
        <f t="shared" si="276"/>
        <v>63809.64</v>
      </c>
      <c r="AL1103" s="88">
        <f t="shared" si="277"/>
        <v>3.9922766119491977E-2</v>
      </c>
    </row>
    <row r="1104" spans="1:38">
      <c r="A1104" s="77" t="s">
        <v>384</v>
      </c>
      <c r="B1104" s="77">
        <v>1206</v>
      </c>
      <c r="C1104" s="77">
        <v>22.279327800000001</v>
      </c>
      <c r="D1104" s="77">
        <v>114.16281309999999</v>
      </c>
      <c r="E1104" s="77" t="s">
        <v>37</v>
      </c>
      <c r="F1104" s="77">
        <v>525</v>
      </c>
      <c r="H1104" s="77" t="s">
        <v>66</v>
      </c>
      <c r="I1104" s="77">
        <v>2019</v>
      </c>
      <c r="J1104" s="77">
        <v>525</v>
      </c>
      <c r="K1104" s="77" t="s">
        <v>574</v>
      </c>
      <c r="L1104" s="77" t="s">
        <v>30</v>
      </c>
      <c r="N1104" s="77">
        <v>0</v>
      </c>
      <c r="O1104" s="77">
        <v>0</v>
      </c>
      <c r="P1104" s="77" t="s">
        <v>55</v>
      </c>
      <c r="Q1104" s="77">
        <v>40.441694099999999</v>
      </c>
      <c r="R1104" s="77">
        <v>-79.990086099999999</v>
      </c>
      <c r="S1104" s="77">
        <v>25777.079588509201</v>
      </c>
      <c r="T1104" s="77">
        <v>4.05611269209464</v>
      </c>
      <c r="U1104" s="77">
        <v>181</v>
      </c>
      <c r="V1104" s="77">
        <v>676</v>
      </c>
      <c r="W1104" s="77">
        <v>0.14546000000000001</v>
      </c>
      <c r="X1104" s="77">
        <v>0</v>
      </c>
      <c r="Y1104" s="77">
        <v>0</v>
      </c>
      <c r="Z1104" s="77">
        <v>0</v>
      </c>
      <c r="AA1104" s="77">
        <v>2358.6027823485902</v>
      </c>
      <c r="AB1104" s="77">
        <v>4.2015726920946399</v>
      </c>
      <c r="AC1104" s="77">
        <v>3740.6027823485902</v>
      </c>
      <c r="AE1104" s="87" t="str">
        <f t="shared" si="273"/>
        <v>International</v>
      </c>
      <c r="AF1104" s="82" t="str">
        <f t="shared" si="274"/>
        <v>non-student</v>
      </c>
      <c r="AI1104" s="82">
        <f>'GDP per Capita'!N1104</f>
        <v>10121.299999999999</v>
      </c>
      <c r="AJ1104" s="82">
        <f t="shared" si="275"/>
        <v>10121.299999999999</v>
      </c>
      <c r="AK1104" s="82">
        <f t="shared" si="276"/>
        <v>10121.299999999999</v>
      </c>
      <c r="AL1104" s="88">
        <f t="shared" si="277"/>
        <v>0.3695773055189146</v>
      </c>
    </row>
    <row r="1105" spans="1:38">
      <c r="A1105" s="77" t="s">
        <v>278</v>
      </c>
      <c r="B1105" s="77">
        <v>1207</v>
      </c>
      <c r="C1105" s="77">
        <v>42.735541599999998</v>
      </c>
      <c r="D1105" s="77">
        <v>-84.485246900000007</v>
      </c>
      <c r="E1105" s="77" t="s">
        <v>37</v>
      </c>
      <c r="F1105" s="77">
        <v>525</v>
      </c>
      <c r="H1105" s="77" t="s">
        <v>66</v>
      </c>
      <c r="I1105" s="77">
        <v>2019</v>
      </c>
      <c r="J1105" s="77">
        <v>525</v>
      </c>
      <c r="K1105" s="77" t="s">
        <v>29</v>
      </c>
      <c r="L1105" s="77" t="s">
        <v>29</v>
      </c>
      <c r="N1105" s="77">
        <v>0</v>
      </c>
      <c r="O1105" s="77">
        <v>0</v>
      </c>
      <c r="P1105" s="77" t="s">
        <v>55</v>
      </c>
      <c r="Q1105" s="77">
        <v>40.441694099999999</v>
      </c>
      <c r="R1105" s="77">
        <v>-79.990086099999999</v>
      </c>
      <c r="S1105" s="77">
        <v>904.92818131327203</v>
      </c>
      <c r="T1105" s="77">
        <v>0.28112273940004501</v>
      </c>
      <c r="U1105" s="77">
        <v>181</v>
      </c>
      <c r="V1105" s="77">
        <v>676</v>
      </c>
      <c r="W1105" s="77">
        <v>0.14546000000000001</v>
      </c>
      <c r="X1105" s="77">
        <v>0</v>
      </c>
      <c r="Y1105" s="77">
        <v>0</v>
      </c>
      <c r="Z1105" s="77">
        <v>0</v>
      </c>
      <c r="AA1105" s="77">
        <v>173.74621081214801</v>
      </c>
      <c r="AB1105" s="77">
        <v>0.42658273940004499</v>
      </c>
      <c r="AC1105" s="77">
        <v>1555.7462108121399</v>
      </c>
      <c r="AE1105" s="87" t="str">
        <f t="shared" si="273"/>
        <v>Domestic</v>
      </c>
      <c r="AF1105" s="82" t="str">
        <f t="shared" si="274"/>
        <v>non-student</v>
      </c>
      <c r="AI1105" s="82">
        <f>'GDP per Capita'!N1105</f>
        <v>63809.64</v>
      </c>
      <c r="AJ1105" s="82">
        <f t="shared" si="275"/>
        <v>63809.64</v>
      </c>
      <c r="AK1105" s="82">
        <f t="shared" si="276"/>
        <v>63809.64</v>
      </c>
      <c r="AL1105" s="88">
        <f t="shared" si="277"/>
        <v>2.4381052938272963E-2</v>
      </c>
    </row>
    <row r="1106" spans="1:38">
      <c r="A1106" s="77" t="s">
        <v>388</v>
      </c>
      <c r="B1106" s="77">
        <v>1208</v>
      </c>
      <c r="C1106" s="77">
        <v>-30.315473900000001</v>
      </c>
      <c r="D1106" s="77">
        <v>-61.1645076</v>
      </c>
      <c r="E1106" s="77" t="s">
        <v>42</v>
      </c>
      <c r="F1106" s="77">
        <v>585</v>
      </c>
      <c r="H1106" s="77" t="s">
        <v>64</v>
      </c>
      <c r="I1106" s="77">
        <v>2019</v>
      </c>
      <c r="J1106" s="77">
        <v>585</v>
      </c>
      <c r="K1106" s="77" t="s">
        <v>589</v>
      </c>
      <c r="L1106" s="77" t="s">
        <v>28</v>
      </c>
      <c r="N1106" s="77">
        <v>0</v>
      </c>
      <c r="O1106" s="77">
        <v>0</v>
      </c>
      <c r="P1106" s="77" t="s">
        <v>55</v>
      </c>
      <c r="Q1106" s="77">
        <v>40.441694099999999</v>
      </c>
      <c r="R1106" s="77">
        <v>-79.990086099999999</v>
      </c>
      <c r="S1106" s="77">
        <v>16207.0928319919</v>
      </c>
      <c r="T1106" s="77">
        <v>2.4971315707819302</v>
      </c>
      <c r="U1106" s="77">
        <v>181</v>
      </c>
      <c r="V1106" s="77">
        <v>676</v>
      </c>
      <c r="W1106" s="77">
        <v>0.14546000000000001</v>
      </c>
      <c r="X1106" s="77">
        <v>0</v>
      </c>
      <c r="Y1106" s="77">
        <v>0</v>
      </c>
      <c r="Z1106" s="77">
        <v>0</v>
      </c>
      <c r="AA1106" s="77">
        <v>1701.7447473591501</v>
      </c>
      <c r="AB1106" s="77">
        <v>2.6425915707819301</v>
      </c>
      <c r="AC1106" s="77">
        <v>3143.7447473591501</v>
      </c>
      <c r="AE1106" s="87" t="str">
        <f t="shared" si="273"/>
        <v>International</v>
      </c>
      <c r="AF1106" s="82" t="str">
        <f t="shared" si="274"/>
        <v>non-student</v>
      </c>
      <c r="AI1106" s="82">
        <f>'GDP per Capita'!N1106</f>
        <v>15801.16</v>
      </c>
      <c r="AJ1106" s="82">
        <f t="shared" si="275"/>
        <v>15801.16</v>
      </c>
      <c r="AK1106" s="82">
        <f t="shared" si="276"/>
        <v>15801.16</v>
      </c>
      <c r="AL1106" s="88">
        <f t="shared" si="277"/>
        <v>0.1989565796029627</v>
      </c>
    </row>
    <row r="1107" spans="1:38">
      <c r="A1107" s="77" t="s">
        <v>142</v>
      </c>
      <c r="B1107" s="77">
        <v>1209</v>
      </c>
      <c r="C1107" s="77">
        <v>40.441694099999999</v>
      </c>
      <c r="D1107" s="77">
        <v>-79.9900860999999</v>
      </c>
      <c r="E1107" s="77" t="s">
        <v>41</v>
      </c>
      <c r="F1107" s="77">
        <v>0</v>
      </c>
      <c r="H1107" s="77" t="s">
        <v>63</v>
      </c>
      <c r="I1107" s="77">
        <v>2019</v>
      </c>
      <c r="J1107" s="77">
        <v>0</v>
      </c>
      <c r="K1107" s="77" t="s">
        <v>29</v>
      </c>
      <c r="L1107" s="77" t="s">
        <v>29</v>
      </c>
      <c r="N1107" s="77">
        <v>0</v>
      </c>
      <c r="O1107" s="77">
        <v>1</v>
      </c>
      <c r="P1107" s="77" t="s">
        <v>55</v>
      </c>
      <c r="Q1107" s="77">
        <v>40.441694099999999</v>
      </c>
      <c r="R1107" s="77">
        <v>-79.990086099999999</v>
      </c>
      <c r="S1107" s="77">
        <v>4.3065651728936996E-12</v>
      </c>
      <c r="T1107" s="77">
        <v>0</v>
      </c>
      <c r="U1107" s="77">
        <v>0</v>
      </c>
      <c r="V1107" s="77">
        <v>0</v>
      </c>
      <c r="W1107" s="77">
        <v>0</v>
      </c>
      <c r="X1107" s="77">
        <v>0</v>
      </c>
      <c r="Y1107" s="77">
        <v>0</v>
      </c>
      <c r="Z1107" s="77">
        <v>0</v>
      </c>
      <c r="AA1107" s="77">
        <v>0</v>
      </c>
      <c r="AB1107" s="77">
        <v>0</v>
      </c>
      <c r="AC1107" s="77">
        <v>0</v>
      </c>
      <c r="AE1107" s="87" t="str">
        <f t="shared" si="273"/>
        <v>Domestic</v>
      </c>
      <c r="AF1107" s="82" t="str">
        <f t="shared" si="274"/>
        <v>non-student</v>
      </c>
      <c r="AI1107" s="82">
        <f>'GDP per Capita'!N1107</f>
        <v>63809.64</v>
      </c>
      <c r="AJ1107" s="82">
        <f t="shared" si="275"/>
        <v>63809.64</v>
      </c>
      <c r="AK1107" s="82">
        <f t="shared" si="276"/>
        <v>63809.64</v>
      </c>
      <c r="AL1107" s="88">
        <f t="shared" si="277"/>
        <v>0</v>
      </c>
    </row>
    <row r="1108" spans="1:38">
      <c r="A1108" s="77" t="s">
        <v>86</v>
      </c>
      <c r="B1108" s="77">
        <v>1210</v>
      </c>
      <c r="C1108" s="77">
        <v>45.421106000000002</v>
      </c>
      <c r="D1108" s="77">
        <v>-75.690308000000002</v>
      </c>
      <c r="E1108" s="77" t="s">
        <v>37</v>
      </c>
      <c r="F1108" s="77">
        <v>1135</v>
      </c>
      <c r="H1108" s="77" t="s">
        <v>64</v>
      </c>
      <c r="I1108" s="77">
        <v>2019</v>
      </c>
      <c r="J1108" s="77">
        <v>1135</v>
      </c>
      <c r="K1108" s="77" t="s">
        <v>320</v>
      </c>
      <c r="L1108" s="77" t="s">
        <v>28</v>
      </c>
      <c r="N1108" s="77">
        <v>0</v>
      </c>
      <c r="O1108" s="77">
        <v>0</v>
      </c>
      <c r="P1108" s="77" t="s">
        <v>55</v>
      </c>
      <c r="Q1108" s="77">
        <v>40.441694099999999</v>
      </c>
      <c r="R1108" s="77">
        <v>-79.990086099999999</v>
      </c>
      <c r="S1108" s="77">
        <v>1309.6665980733501</v>
      </c>
      <c r="T1108" s="77">
        <v>0.33456633272802</v>
      </c>
      <c r="U1108" s="77">
        <v>181</v>
      </c>
      <c r="V1108" s="77">
        <v>676</v>
      </c>
      <c r="W1108" s="77">
        <v>0.14546000000000001</v>
      </c>
      <c r="X1108" s="77">
        <v>0</v>
      </c>
      <c r="Y1108" s="77">
        <v>0</v>
      </c>
      <c r="Z1108" s="77">
        <v>0</v>
      </c>
      <c r="AA1108" s="77">
        <v>251.45598683008399</v>
      </c>
      <c r="AB1108" s="77">
        <v>0.48002633272801998</v>
      </c>
      <c r="AC1108" s="77">
        <v>2243.4559868300798</v>
      </c>
      <c r="AE1108" s="87" t="str">
        <f t="shared" si="273"/>
        <v>International</v>
      </c>
      <c r="AF1108" s="82" t="str">
        <f t="shared" si="274"/>
        <v>non-student</v>
      </c>
      <c r="AI1108" s="82">
        <f>'GDP per Capita'!N1108</f>
        <v>49196.49</v>
      </c>
      <c r="AJ1108" s="82">
        <f t="shared" si="275"/>
        <v>49196.49</v>
      </c>
      <c r="AK1108" s="82">
        <f t="shared" si="276"/>
        <v>49196.49</v>
      </c>
      <c r="AL1108" s="88">
        <f t="shared" si="277"/>
        <v>4.5601952229317171E-2</v>
      </c>
    </row>
    <row r="1109" spans="1:38">
      <c r="A1109" s="77" t="s">
        <v>280</v>
      </c>
      <c r="B1109" s="77">
        <v>1211</v>
      </c>
      <c r="C1109" s="77">
        <v>30.851592699999902</v>
      </c>
      <c r="D1109" s="77">
        <v>34.782575899999998</v>
      </c>
      <c r="E1109" s="77" t="s">
        <v>43</v>
      </c>
      <c r="F1109" s="77">
        <v>295</v>
      </c>
      <c r="H1109" s="77" t="s">
        <v>65</v>
      </c>
      <c r="I1109" s="77">
        <v>2019</v>
      </c>
      <c r="J1109" s="77">
        <v>295</v>
      </c>
      <c r="K1109" s="77" t="s">
        <v>518</v>
      </c>
      <c r="L1109" s="77" t="s">
        <v>32</v>
      </c>
      <c r="N1109" s="77">
        <v>0</v>
      </c>
      <c r="O1109" s="77">
        <v>0</v>
      </c>
      <c r="P1109" s="77" t="s">
        <v>55</v>
      </c>
      <c r="Q1109" s="77">
        <v>40.441694099999999</v>
      </c>
      <c r="R1109" s="77">
        <v>-79.990086099999999</v>
      </c>
      <c r="S1109" s="77">
        <v>19264.504793151598</v>
      </c>
      <c r="T1109" s="77">
        <v>2.9776485055250101</v>
      </c>
      <c r="U1109" s="77">
        <v>181</v>
      </c>
      <c r="V1109" s="77">
        <v>676</v>
      </c>
      <c r="W1109" s="77">
        <v>0.14546000000000001</v>
      </c>
      <c r="X1109" s="77">
        <v>0</v>
      </c>
      <c r="Y1109" s="77">
        <v>0</v>
      </c>
      <c r="Z1109" s="77">
        <v>0</v>
      </c>
      <c r="AA1109" s="77">
        <v>1762.70218857337</v>
      </c>
      <c r="AB1109" s="77">
        <v>3.1231085055250101</v>
      </c>
      <c r="AC1109" s="77">
        <v>2914.7021885733702</v>
      </c>
      <c r="AE1109" s="87" t="str">
        <f t="shared" si="273"/>
        <v>International</v>
      </c>
      <c r="AF1109" s="82" t="str">
        <f t="shared" si="274"/>
        <v>non-student</v>
      </c>
      <c r="AI1109" s="82">
        <f>'GDP per Capita'!N1109</f>
        <v>41377.49</v>
      </c>
      <c r="AJ1109" s="82">
        <f t="shared" si="275"/>
        <v>41377.49</v>
      </c>
      <c r="AK1109" s="82">
        <f t="shared" si="276"/>
        <v>41377.49</v>
      </c>
      <c r="AL1109" s="88">
        <f t="shared" si="277"/>
        <v>7.0441735073185213E-2</v>
      </c>
    </row>
    <row r="1110" spans="1:38">
      <c r="A1110" s="77" t="s">
        <v>389</v>
      </c>
      <c r="B1110" s="77">
        <v>1212</v>
      </c>
      <c r="C1110" s="77">
        <v>33.4942189</v>
      </c>
      <c r="D1110" s="77">
        <v>-111.9260184</v>
      </c>
      <c r="E1110" s="77" t="s">
        <v>39</v>
      </c>
      <c r="F1110" s="77">
        <v>685</v>
      </c>
      <c r="H1110" s="77" t="s">
        <v>64</v>
      </c>
      <c r="I1110" s="77">
        <v>2019</v>
      </c>
      <c r="J1110" s="77">
        <v>685</v>
      </c>
      <c r="K1110" s="77" t="s">
        <v>29</v>
      </c>
      <c r="L1110" s="77" t="s">
        <v>29</v>
      </c>
      <c r="N1110" s="77">
        <v>0</v>
      </c>
      <c r="O1110" s="77">
        <v>0</v>
      </c>
      <c r="P1110" s="77" t="s">
        <v>55</v>
      </c>
      <c r="Q1110" s="77">
        <v>40.441694099999999</v>
      </c>
      <c r="R1110" s="77">
        <v>-79.990086099999999</v>
      </c>
      <c r="S1110" s="77">
        <v>5845.8355592524003</v>
      </c>
      <c r="T1110" s="77">
        <v>0.99121888910889799</v>
      </c>
      <c r="U1110" s="77">
        <v>181</v>
      </c>
      <c r="V1110" s="77">
        <v>676</v>
      </c>
      <c r="W1110" s="77">
        <v>0.14546000000000001</v>
      </c>
      <c r="X1110" s="77">
        <v>0</v>
      </c>
      <c r="Y1110" s="77">
        <v>0</v>
      </c>
      <c r="Z1110" s="77">
        <v>0</v>
      </c>
      <c r="AA1110" s="77">
        <v>701.50026711028897</v>
      </c>
      <c r="AB1110" s="77">
        <v>1.1366788891088899</v>
      </c>
      <c r="AC1110" s="77">
        <v>2243.5002671102802</v>
      </c>
      <c r="AE1110" s="87" t="str">
        <f t="shared" si="273"/>
        <v>Domestic</v>
      </c>
      <c r="AF1110" s="82" t="str">
        <f t="shared" si="274"/>
        <v>non-student</v>
      </c>
      <c r="AI1110" s="82">
        <f>'GDP per Capita'!N1110</f>
        <v>63809.64</v>
      </c>
      <c r="AJ1110" s="82">
        <f t="shared" si="275"/>
        <v>63809.64</v>
      </c>
      <c r="AK1110" s="82">
        <f t="shared" si="276"/>
        <v>63809.64</v>
      </c>
      <c r="AL1110" s="88">
        <f t="shared" si="277"/>
        <v>3.5159268522910965E-2</v>
      </c>
    </row>
    <row r="1111" spans="1:38">
      <c r="A1111" s="77" t="s">
        <v>84</v>
      </c>
      <c r="B1111" s="77">
        <v>1213</v>
      </c>
      <c r="C1111" s="77">
        <v>24.474796099999999</v>
      </c>
      <c r="D1111" s="77">
        <v>54.370576200000002</v>
      </c>
      <c r="E1111" s="77" t="s">
        <v>43</v>
      </c>
      <c r="F1111" s="77">
        <v>585</v>
      </c>
      <c r="H1111" s="77" t="s">
        <v>64</v>
      </c>
      <c r="I1111" s="77">
        <v>2019</v>
      </c>
      <c r="J1111" s="77">
        <v>585</v>
      </c>
      <c r="K1111" s="77" t="s">
        <v>571</v>
      </c>
      <c r="L1111" s="77" t="s">
        <v>32</v>
      </c>
      <c r="N1111" s="77">
        <v>0</v>
      </c>
      <c r="O1111" s="77">
        <v>0</v>
      </c>
      <c r="P1111" s="77" t="s">
        <v>55</v>
      </c>
      <c r="Q1111" s="77">
        <v>40.441694099999999</v>
      </c>
      <c r="R1111" s="77">
        <v>-79.990086099999999</v>
      </c>
      <c r="S1111" s="77">
        <v>22783.5358931599</v>
      </c>
      <c r="T1111" s="77">
        <v>3.5511078482231899</v>
      </c>
      <c r="U1111" s="77">
        <v>181</v>
      </c>
      <c r="V1111" s="77">
        <v>676</v>
      </c>
      <c r="W1111" s="77">
        <v>0.14546000000000001</v>
      </c>
      <c r="X1111" s="77">
        <v>0</v>
      </c>
      <c r="Y1111" s="77">
        <v>0</v>
      </c>
      <c r="Z1111" s="77">
        <v>0</v>
      </c>
      <c r="AA1111" s="77">
        <v>2084.69353422413</v>
      </c>
      <c r="AB1111" s="77">
        <v>3.6965678482231898</v>
      </c>
      <c r="AC1111" s="77">
        <v>3526.69353422413</v>
      </c>
      <c r="AE1111" s="87" t="str">
        <f t="shared" si="273"/>
        <v>International</v>
      </c>
      <c r="AF1111" s="82" t="str">
        <f t="shared" si="274"/>
        <v>non-student</v>
      </c>
      <c r="AI1111" s="82">
        <f>'GDP per Capita'!N1111</f>
        <v>39342.31</v>
      </c>
      <c r="AJ1111" s="82">
        <f t="shared" si="275"/>
        <v>39342.31</v>
      </c>
      <c r="AK1111" s="82">
        <f t="shared" si="276"/>
        <v>39342.31</v>
      </c>
      <c r="AL1111" s="88">
        <f t="shared" si="277"/>
        <v>8.9641242067995758E-2</v>
      </c>
    </row>
    <row r="1112" spans="1:38">
      <c r="A1112" s="77" t="s">
        <v>232</v>
      </c>
      <c r="B1112" s="77">
        <v>1214</v>
      </c>
      <c r="C1112" s="77">
        <v>39.739236400000003</v>
      </c>
      <c r="D1112" s="77">
        <v>-104.98486229999899</v>
      </c>
      <c r="E1112" s="77" t="s">
        <v>37</v>
      </c>
      <c r="F1112" s="77">
        <v>685</v>
      </c>
      <c r="H1112" s="77" t="s">
        <v>64</v>
      </c>
      <c r="I1112" s="77">
        <v>2019</v>
      </c>
      <c r="J1112" s="77">
        <v>685</v>
      </c>
      <c r="K1112" s="77" t="s">
        <v>29</v>
      </c>
      <c r="L1112" s="77" t="s">
        <v>29</v>
      </c>
      <c r="N1112" s="77">
        <v>0</v>
      </c>
      <c r="O1112" s="77">
        <v>0</v>
      </c>
      <c r="P1112" s="77" t="s">
        <v>55</v>
      </c>
      <c r="Q1112" s="77">
        <v>40.441694099999999</v>
      </c>
      <c r="R1112" s="77">
        <v>-79.990086099999999</v>
      </c>
      <c r="S1112" s="77">
        <v>4241.1490876345697</v>
      </c>
      <c r="T1112" s="77">
        <v>0.76051267249657895</v>
      </c>
      <c r="U1112" s="77">
        <v>181</v>
      </c>
      <c r="V1112" s="77">
        <v>676</v>
      </c>
      <c r="W1112" s="77">
        <v>0.14546000000000001</v>
      </c>
      <c r="X1112" s="77">
        <v>0</v>
      </c>
      <c r="Y1112" s="77">
        <v>0</v>
      </c>
      <c r="Z1112" s="77">
        <v>0</v>
      </c>
      <c r="AA1112" s="77">
        <v>508.93789051614903</v>
      </c>
      <c r="AB1112" s="77">
        <v>0.90597267249657898</v>
      </c>
      <c r="AC1112" s="77">
        <v>2050.9378905161402</v>
      </c>
      <c r="AE1112" s="87" t="str">
        <f t="shared" si="273"/>
        <v>Domestic</v>
      </c>
      <c r="AF1112" s="82" t="str">
        <f t="shared" si="274"/>
        <v>non-student</v>
      </c>
      <c r="AI1112" s="82">
        <f>'GDP per Capita'!N1112</f>
        <v>63809.64</v>
      </c>
      <c r="AJ1112" s="82">
        <f t="shared" si="275"/>
        <v>63809.64</v>
      </c>
      <c r="AK1112" s="82">
        <f t="shared" si="276"/>
        <v>63809.64</v>
      </c>
      <c r="AL1112" s="88">
        <f t="shared" si="277"/>
        <v>3.2141505429526637E-2</v>
      </c>
    </row>
    <row r="1113" spans="1:38">
      <c r="A1113" s="77" t="s">
        <v>115</v>
      </c>
      <c r="B1113" s="77">
        <v>1215</v>
      </c>
      <c r="C1113" s="77">
        <v>37.229656599999998</v>
      </c>
      <c r="D1113" s="77">
        <v>-80.413676699999996</v>
      </c>
      <c r="E1113" s="77" t="s">
        <v>38</v>
      </c>
      <c r="F1113" s="77">
        <v>295</v>
      </c>
      <c r="H1113" s="77" t="s">
        <v>65</v>
      </c>
      <c r="I1113" s="77">
        <v>2019</v>
      </c>
      <c r="J1113" s="77">
        <v>295</v>
      </c>
      <c r="K1113" s="77" t="s">
        <v>29</v>
      </c>
      <c r="L1113" s="77" t="s">
        <v>29</v>
      </c>
      <c r="N1113" s="77">
        <v>0</v>
      </c>
      <c r="O1113" s="77">
        <v>0</v>
      </c>
      <c r="P1113" s="77" t="s">
        <v>55</v>
      </c>
      <c r="Q1113" s="77">
        <v>40.441694099999999</v>
      </c>
      <c r="R1113" s="77">
        <v>-79.990086099999999</v>
      </c>
      <c r="S1113" s="77">
        <v>718.08166468987395</v>
      </c>
      <c r="T1113" s="77">
        <v>0.25645063308232802</v>
      </c>
      <c r="U1113" s="77">
        <v>181</v>
      </c>
      <c r="V1113" s="77">
        <v>338</v>
      </c>
      <c r="W1113" s="77">
        <v>7.2730000000000003E-2</v>
      </c>
      <c r="X1113" s="77">
        <v>0</v>
      </c>
      <c r="Y1113" s="77">
        <v>0</v>
      </c>
      <c r="Z1113" s="77">
        <v>0</v>
      </c>
      <c r="AA1113" s="77">
        <v>137.87167962045501</v>
      </c>
      <c r="AB1113" s="77">
        <v>0.32918063308232798</v>
      </c>
      <c r="AC1113" s="77">
        <v>951.87167962045601</v>
      </c>
      <c r="AE1113" s="87" t="str">
        <f t="shared" si="273"/>
        <v>Domestic</v>
      </c>
      <c r="AF1113" s="82" t="str">
        <f t="shared" si="274"/>
        <v>student</v>
      </c>
      <c r="AI1113" s="82">
        <f>'GDP per Capita'!N1113</f>
        <v>63809.64</v>
      </c>
      <c r="AJ1113" s="82">
        <f t="shared" si="275"/>
        <v>63809.64</v>
      </c>
      <c r="AK1113" s="82">
        <f t="shared" si="276"/>
        <v>63809.64</v>
      </c>
      <c r="AL1113" s="88">
        <f t="shared" si="277"/>
        <v>1.4917364831089096E-2</v>
      </c>
    </row>
    <row r="1114" spans="1:38">
      <c r="A1114" s="77" t="s">
        <v>162</v>
      </c>
      <c r="B1114" s="77">
        <v>1216</v>
      </c>
      <c r="C1114" s="77">
        <v>40.027145300000001</v>
      </c>
      <c r="D1114" s="77">
        <v>-78.523744699999995</v>
      </c>
      <c r="E1114" s="77" t="s">
        <v>42</v>
      </c>
      <c r="F1114" s="77">
        <v>0</v>
      </c>
      <c r="H1114" s="77" t="s">
        <v>63</v>
      </c>
      <c r="I1114" s="77">
        <v>2019</v>
      </c>
      <c r="J1114" s="77">
        <v>0</v>
      </c>
      <c r="K1114" s="77" t="s">
        <v>29</v>
      </c>
      <c r="L1114" s="77" t="s">
        <v>29</v>
      </c>
      <c r="N1114" s="77">
        <v>0</v>
      </c>
      <c r="O1114" s="77">
        <v>0</v>
      </c>
      <c r="P1114" s="77" t="s">
        <v>55</v>
      </c>
      <c r="Q1114" s="77">
        <v>40.441694099999999</v>
      </c>
      <c r="R1114" s="77">
        <v>-79.990086099999999</v>
      </c>
      <c r="S1114" s="77">
        <v>265.46524338624198</v>
      </c>
      <c r="T1114" s="77">
        <v>0.19668499939884801</v>
      </c>
      <c r="U1114" s="77">
        <v>181</v>
      </c>
      <c r="V1114" s="77">
        <v>676</v>
      </c>
      <c r="W1114" s="77">
        <v>0.14546000000000001</v>
      </c>
      <c r="X1114" s="77">
        <v>0</v>
      </c>
      <c r="Y1114" s="77">
        <v>0</v>
      </c>
      <c r="Z1114" s="77">
        <v>0</v>
      </c>
      <c r="AA1114" s="77">
        <v>50.9693267301585</v>
      </c>
      <c r="AB1114" s="77">
        <v>0.34214499939884802</v>
      </c>
      <c r="AC1114" s="77">
        <v>907.96932673015795</v>
      </c>
      <c r="AE1114" s="87" t="str">
        <f t="shared" si="273"/>
        <v>Domestic</v>
      </c>
      <c r="AF1114" s="82" t="str">
        <f t="shared" si="274"/>
        <v>non-student</v>
      </c>
      <c r="AI1114" s="82">
        <f>'GDP per Capita'!N1114</f>
        <v>63809.64</v>
      </c>
      <c r="AJ1114" s="82">
        <f t="shared" si="275"/>
        <v>63809.64</v>
      </c>
      <c r="AK1114" s="82">
        <f t="shared" si="276"/>
        <v>63809.64</v>
      </c>
      <c r="AL1114" s="88">
        <f t="shared" si="277"/>
        <v>1.4229344135622109E-2</v>
      </c>
    </row>
    <row r="1115" spans="1:38">
      <c r="A1115" s="77" t="s">
        <v>282</v>
      </c>
      <c r="B1115" s="77">
        <v>1217</v>
      </c>
      <c r="C1115" s="77">
        <v>40.5508527</v>
      </c>
      <c r="D1115" s="77">
        <v>-105.06680849999999</v>
      </c>
      <c r="E1115" s="77" t="s">
        <v>37</v>
      </c>
      <c r="F1115" s="77">
        <v>585</v>
      </c>
      <c r="H1115" s="77" t="s">
        <v>64</v>
      </c>
      <c r="I1115" s="77">
        <v>2019</v>
      </c>
      <c r="J1115" s="77">
        <v>585</v>
      </c>
      <c r="K1115" s="77" t="s">
        <v>29</v>
      </c>
      <c r="L1115" s="77" t="s">
        <v>29</v>
      </c>
      <c r="N1115" s="77">
        <v>0</v>
      </c>
      <c r="O1115" s="77">
        <v>0</v>
      </c>
      <c r="P1115" s="77" t="s">
        <v>55</v>
      </c>
      <c r="Q1115" s="77">
        <v>40.441694099999999</v>
      </c>
      <c r="R1115" s="77">
        <v>-79.990086099999999</v>
      </c>
      <c r="S1115" s="77">
        <v>4226.5285125642604</v>
      </c>
      <c r="T1115" s="77">
        <v>0.758185115582514</v>
      </c>
      <c r="U1115" s="77">
        <v>181</v>
      </c>
      <c r="V1115" s="77">
        <v>676</v>
      </c>
      <c r="W1115" s="77">
        <v>0.14546000000000001</v>
      </c>
      <c r="X1115" s="77">
        <v>0</v>
      </c>
      <c r="Y1115" s="77">
        <v>0</v>
      </c>
      <c r="Z1115" s="77">
        <v>0</v>
      </c>
      <c r="AA1115" s="77">
        <v>507.18342150771099</v>
      </c>
      <c r="AB1115" s="77">
        <v>0.90364511558251404</v>
      </c>
      <c r="AC1115" s="77">
        <v>1949.1834215077099</v>
      </c>
      <c r="AE1115" s="87" t="str">
        <f t="shared" si="273"/>
        <v>Domestic</v>
      </c>
      <c r="AF1115" s="82" t="str">
        <f t="shared" si="274"/>
        <v>non-student</v>
      </c>
      <c r="AI1115" s="82">
        <f>'GDP per Capita'!N1115</f>
        <v>63809.64</v>
      </c>
      <c r="AJ1115" s="82">
        <f t="shared" si="275"/>
        <v>63809.64</v>
      </c>
      <c r="AK1115" s="82">
        <f t="shared" si="276"/>
        <v>63809.64</v>
      </c>
      <c r="AL1115" s="88">
        <f t="shared" si="277"/>
        <v>3.0546848744291772E-2</v>
      </c>
    </row>
    <row r="1116" spans="1:38">
      <c r="A1116" s="77" t="s">
        <v>142</v>
      </c>
      <c r="B1116" s="77">
        <v>1218</v>
      </c>
      <c r="C1116" s="77">
        <v>40.441694099999999</v>
      </c>
      <c r="D1116" s="77">
        <v>-79.9900860999999</v>
      </c>
      <c r="E1116" s="77" t="s">
        <v>43</v>
      </c>
      <c r="F1116" s="77">
        <v>685</v>
      </c>
      <c r="H1116" s="77" t="s">
        <v>64</v>
      </c>
      <c r="I1116" s="77">
        <v>2019</v>
      </c>
      <c r="J1116" s="77">
        <v>685</v>
      </c>
      <c r="K1116" s="77" t="s">
        <v>29</v>
      </c>
      <c r="L1116" s="77" t="s">
        <v>29</v>
      </c>
      <c r="N1116" s="77">
        <v>0</v>
      </c>
      <c r="O1116" s="77">
        <v>1</v>
      </c>
      <c r="P1116" s="77" t="s">
        <v>55</v>
      </c>
      <c r="Q1116" s="77">
        <v>40.441694099999999</v>
      </c>
      <c r="R1116" s="77">
        <v>-79.990086099999999</v>
      </c>
      <c r="S1116" s="77">
        <v>4.3065651728936996E-12</v>
      </c>
      <c r="T1116" s="77">
        <v>0</v>
      </c>
      <c r="U1116" s="77">
        <v>0</v>
      </c>
      <c r="V1116" s="77">
        <v>0</v>
      </c>
      <c r="W1116" s="77">
        <v>0</v>
      </c>
      <c r="X1116" s="77">
        <v>0</v>
      </c>
      <c r="Y1116" s="77">
        <v>0</v>
      </c>
      <c r="Z1116" s="77">
        <v>0</v>
      </c>
      <c r="AA1116" s="77">
        <v>0</v>
      </c>
      <c r="AB1116" s="77">
        <v>0</v>
      </c>
      <c r="AC1116" s="77">
        <v>685</v>
      </c>
      <c r="AE1116" s="87" t="str">
        <f t="shared" si="273"/>
        <v>Domestic</v>
      </c>
      <c r="AF1116" s="82" t="str">
        <f t="shared" si="274"/>
        <v>non-student</v>
      </c>
      <c r="AI1116" s="82">
        <f>'GDP per Capita'!N1116</f>
        <v>63809.64</v>
      </c>
      <c r="AJ1116" s="82">
        <f t="shared" si="275"/>
        <v>63809.64</v>
      </c>
      <c r="AK1116" s="82">
        <f t="shared" si="276"/>
        <v>63809.64</v>
      </c>
      <c r="AL1116" s="88">
        <f t="shared" si="277"/>
        <v>1.0735055079451945E-2</v>
      </c>
    </row>
    <row r="1117" spans="1:38">
      <c r="A1117" s="77" t="s">
        <v>390</v>
      </c>
      <c r="B1117" s="77">
        <v>1219</v>
      </c>
      <c r="C1117" s="77">
        <v>31.986829499999999</v>
      </c>
      <c r="D1117" s="77">
        <v>-88.333088220994199</v>
      </c>
      <c r="E1117" s="77" t="s">
        <v>37</v>
      </c>
      <c r="F1117" s="77">
        <v>585</v>
      </c>
      <c r="H1117" s="77" t="s">
        <v>64</v>
      </c>
      <c r="I1117" s="77">
        <v>2019</v>
      </c>
      <c r="J1117" s="77">
        <v>585</v>
      </c>
      <c r="K1117" s="77" t="s">
        <v>29</v>
      </c>
      <c r="L1117" s="77" t="s">
        <v>29</v>
      </c>
      <c r="N1117" s="77">
        <v>0</v>
      </c>
      <c r="O1117" s="77">
        <v>0</v>
      </c>
      <c r="P1117" s="77" t="s">
        <v>55</v>
      </c>
      <c r="Q1117" s="77">
        <v>40.441694099999999</v>
      </c>
      <c r="R1117" s="77">
        <v>-79.990086099999999</v>
      </c>
      <c r="S1117" s="77">
        <v>2400.9037257544801</v>
      </c>
      <c r="T1117" s="77">
        <v>0.47865849413692102</v>
      </c>
      <c r="U1117" s="77">
        <v>181</v>
      </c>
      <c r="V1117" s="77">
        <v>676</v>
      </c>
      <c r="W1117" s="77">
        <v>0.14546000000000001</v>
      </c>
      <c r="X1117" s="77">
        <v>0</v>
      </c>
      <c r="Y1117" s="77">
        <v>0</v>
      </c>
      <c r="Z1117" s="77">
        <v>0</v>
      </c>
      <c r="AA1117" s="77">
        <v>460.97351534486</v>
      </c>
      <c r="AB1117" s="77">
        <v>0.624118494136921</v>
      </c>
      <c r="AC1117" s="77">
        <v>1902.9735153448601</v>
      </c>
      <c r="AE1117" s="87" t="str">
        <f t="shared" si="273"/>
        <v>Domestic</v>
      </c>
      <c r="AF1117" s="82" t="str">
        <f t="shared" si="274"/>
        <v>non-student</v>
      </c>
      <c r="AI1117" s="82">
        <f>'GDP per Capita'!N1117</f>
        <v>63809.64</v>
      </c>
      <c r="AJ1117" s="82">
        <f t="shared" si="275"/>
        <v>63809.64</v>
      </c>
      <c r="AK1117" s="82">
        <f t="shared" si="276"/>
        <v>63809.64</v>
      </c>
      <c r="AL1117" s="88">
        <f t="shared" si="277"/>
        <v>2.9822664966372793E-2</v>
      </c>
    </row>
    <row r="1118" spans="1:38">
      <c r="A1118" s="77" t="s">
        <v>138</v>
      </c>
      <c r="B1118" s="77">
        <v>1220</v>
      </c>
      <c r="C1118" s="77">
        <v>42.728411700000002</v>
      </c>
      <c r="D1118" s="77">
        <v>-73.6917878</v>
      </c>
      <c r="E1118" s="77" t="s">
        <v>38</v>
      </c>
      <c r="F1118" s="77">
        <v>295</v>
      </c>
      <c r="H1118" s="77" t="s">
        <v>65</v>
      </c>
      <c r="I1118" s="77">
        <v>2019</v>
      </c>
      <c r="J1118" s="77">
        <v>295</v>
      </c>
      <c r="K1118" s="77" t="s">
        <v>29</v>
      </c>
      <c r="L1118" s="77" t="s">
        <v>29</v>
      </c>
      <c r="N1118" s="77">
        <v>0</v>
      </c>
      <c r="O1118" s="77">
        <v>0</v>
      </c>
      <c r="P1118" s="77" t="s">
        <v>55</v>
      </c>
      <c r="Q1118" s="77">
        <v>40.441694099999999</v>
      </c>
      <c r="R1118" s="77">
        <v>-79.990086099999999</v>
      </c>
      <c r="S1118" s="77">
        <v>1164.15114605958</v>
      </c>
      <c r="T1118" s="77">
        <v>0.31535177755281901</v>
      </c>
      <c r="U1118" s="77">
        <v>181</v>
      </c>
      <c r="V1118" s="77">
        <v>338</v>
      </c>
      <c r="W1118" s="77">
        <v>7.2730000000000003E-2</v>
      </c>
      <c r="X1118" s="77">
        <v>0</v>
      </c>
      <c r="Y1118" s="77">
        <v>0</v>
      </c>
      <c r="Z1118" s="77">
        <v>0</v>
      </c>
      <c r="AA1118" s="77">
        <v>223.51702004344099</v>
      </c>
      <c r="AB1118" s="77">
        <v>0.38808177755281897</v>
      </c>
      <c r="AC1118" s="77">
        <v>1037.51702004344</v>
      </c>
      <c r="AE1118" s="87" t="str">
        <f t="shared" si="273"/>
        <v>Domestic</v>
      </c>
      <c r="AF1118" s="82" t="str">
        <f t="shared" si="274"/>
        <v>student</v>
      </c>
      <c r="AI1118" s="82">
        <f>'GDP per Capita'!N1118</f>
        <v>63809.64</v>
      </c>
      <c r="AJ1118" s="82">
        <f t="shared" si="275"/>
        <v>63809.64</v>
      </c>
      <c r="AK1118" s="82">
        <f t="shared" si="276"/>
        <v>63809.64</v>
      </c>
      <c r="AL1118" s="88">
        <f t="shared" si="277"/>
        <v>1.625956548326303E-2</v>
      </c>
    </row>
    <row r="1119" spans="1:38">
      <c r="A1119" s="77" t="s">
        <v>126</v>
      </c>
      <c r="B1119" s="77">
        <v>1221</v>
      </c>
      <c r="C1119" s="77">
        <v>39.606507299999997</v>
      </c>
      <c r="D1119" s="77">
        <v>-75.833093399999996</v>
      </c>
      <c r="E1119" s="77" t="s">
        <v>42</v>
      </c>
      <c r="F1119" s="77">
        <v>1325</v>
      </c>
      <c r="H1119" s="77" t="s">
        <v>66</v>
      </c>
      <c r="I1119" s="77">
        <v>2019</v>
      </c>
      <c r="J1119" s="77">
        <v>1325</v>
      </c>
      <c r="K1119" s="77" t="s">
        <v>29</v>
      </c>
      <c r="L1119" s="77" t="s">
        <v>29</v>
      </c>
      <c r="N1119" s="77">
        <v>0</v>
      </c>
      <c r="O1119" s="77">
        <v>0</v>
      </c>
      <c r="P1119" s="77" t="s">
        <v>55</v>
      </c>
      <c r="Q1119" s="77">
        <v>40.441694099999999</v>
      </c>
      <c r="R1119" s="77">
        <v>-79.990086099999999</v>
      </c>
      <c r="S1119" s="77">
        <v>731.81726323300904</v>
      </c>
      <c r="T1119" s="77">
        <v>0.25826434710663998</v>
      </c>
      <c r="U1119" s="77">
        <v>181</v>
      </c>
      <c r="V1119" s="77">
        <v>676</v>
      </c>
      <c r="W1119" s="77">
        <v>0.14546000000000001</v>
      </c>
      <c r="X1119" s="77">
        <v>0</v>
      </c>
      <c r="Y1119" s="77">
        <v>0</v>
      </c>
      <c r="Z1119" s="77">
        <v>0</v>
      </c>
      <c r="AA1119" s="77">
        <v>140.50891454073701</v>
      </c>
      <c r="AB1119" s="77">
        <v>0.40372434710664001</v>
      </c>
      <c r="AC1119" s="77">
        <v>2322.5089145407301</v>
      </c>
      <c r="AE1119" s="87" t="str">
        <f t="shared" si="273"/>
        <v>Domestic</v>
      </c>
      <c r="AF1119" s="82" t="str">
        <f t="shared" si="274"/>
        <v>non-student</v>
      </c>
      <c r="AI1119" s="82">
        <f>'GDP per Capita'!N1119</f>
        <v>63809.64</v>
      </c>
      <c r="AJ1119" s="82">
        <f t="shared" si="275"/>
        <v>63809.64</v>
      </c>
      <c r="AK1119" s="82">
        <f t="shared" si="276"/>
        <v>63809.64</v>
      </c>
      <c r="AL1119" s="88">
        <f t="shared" si="277"/>
        <v>3.6397461489215896E-2</v>
      </c>
    </row>
    <row r="1120" spans="1:38">
      <c r="A1120" s="77" t="s">
        <v>169</v>
      </c>
      <c r="B1120" s="77">
        <v>1222</v>
      </c>
      <c r="C1120" s="77">
        <v>40.794450399999903</v>
      </c>
      <c r="D1120" s="77">
        <v>-77.861638599999907</v>
      </c>
      <c r="E1120" s="77" t="s">
        <v>38</v>
      </c>
      <c r="F1120" s="77">
        <v>275</v>
      </c>
      <c r="H1120" s="77" t="s">
        <v>61</v>
      </c>
      <c r="I1120" s="77">
        <v>2019</v>
      </c>
      <c r="J1120" s="77">
        <v>275</v>
      </c>
      <c r="K1120" s="77" t="s">
        <v>29</v>
      </c>
      <c r="L1120" s="77" t="s">
        <v>29</v>
      </c>
      <c r="N1120" s="77">
        <v>0</v>
      </c>
      <c r="O1120" s="77">
        <v>0</v>
      </c>
      <c r="P1120" s="77" t="s">
        <v>55</v>
      </c>
      <c r="Q1120" s="77">
        <v>40.441694099999999</v>
      </c>
      <c r="R1120" s="77">
        <v>-79.990086099999999</v>
      </c>
      <c r="S1120" s="77">
        <v>367.75497649602698</v>
      </c>
      <c r="T1120" s="77">
        <v>0.210191824230816</v>
      </c>
      <c r="U1120" s="77">
        <v>181</v>
      </c>
      <c r="V1120" s="77">
        <v>338</v>
      </c>
      <c r="W1120" s="77">
        <v>7.2730000000000003E-2</v>
      </c>
      <c r="X1120" s="77">
        <v>0</v>
      </c>
      <c r="Y1120" s="77">
        <v>0</v>
      </c>
      <c r="Z1120" s="77">
        <v>0</v>
      </c>
      <c r="AA1120" s="77">
        <v>70.608955487237196</v>
      </c>
      <c r="AB1120" s="77">
        <v>0.28292182423081602</v>
      </c>
      <c r="AC1120" s="77">
        <v>864.60895548723704</v>
      </c>
      <c r="AE1120" s="87" t="str">
        <f t="shared" si="273"/>
        <v>Domestic</v>
      </c>
      <c r="AF1120" s="82" t="str">
        <f t="shared" si="274"/>
        <v>student</v>
      </c>
      <c r="AI1120" s="82">
        <f>'GDP per Capita'!N1120</f>
        <v>63809.64</v>
      </c>
      <c r="AJ1120" s="82">
        <f t="shared" si="275"/>
        <v>63809.64</v>
      </c>
      <c r="AK1120" s="82">
        <f t="shared" si="276"/>
        <v>63809.64</v>
      </c>
      <c r="AL1120" s="88">
        <f t="shared" si="277"/>
        <v>1.3549817166923949E-2</v>
      </c>
    </row>
    <row r="1121" spans="1:38">
      <c r="A1121" s="77" t="s">
        <v>391</v>
      </c>
      <c r="B1121" s="77">
        <v>1223</v>
      </c>
      <c r="C1121" s="77">
        <v>43.1954706</v>
      </c>
      <c r="D1121" s="77">
        <v>-79.826768099999995</v>
      </c>
      <c r="E1121" s="77" t="s">
        <v>42</v>
      </c>
      <c r="F1121" s="77">
        <v>0</v>
      </c>
      <c r="H1121" s="77" t="s">
        <v>63</v>
      </c>
      <c r="I1121" s="77">
        <v>2019</v>
      </c>
      <c r="J1121" s="77">
        <v>0</v>
      </c>
      <c r="K1121" s="77" t="s">
        <v>320</v>
      </c>
      <c r="L1121" s="77" t="s">
        <v>28</v>
      </c>
      <c r="N1121" s="77">
        <v>0</v>
      </c>
      <c r="O1121" s="77">
        <v>0</v>
      </c>
      <c r="P1121" s="77" t="s">
        <v>55</v>
      </c>
      <c r="Q1121" s="77">
        <v>40.441694099999999</v>
      </c>
      <c r="R1121" s="77">
        <v>-79.990086099999999</v>
      </c>
      <c r="S1121" s="77">
        <v>613.01032524891298</v>
      </c>
      <c r="T1121" s="77">
        <v>0.24257651166716901</v>
      </c>
      <c r="U1121" s="77">
        <v>181</v>
      </c>
      <c r="V1121" s="77">
        <v>676</v>
      </c>
      <c r="W1121" s="77">
        <v>0.14546000000000001</v>
      </c>
      <c r="X1121" s="77">
        <v>0</v>
      </c>
      <c r="Y1121" s="77">
        <v>0</v>
      </c>
      <c r="Z1121" s="77">
        <v>0</v>
      </c>
      <c r="AA1121" s="77">
        <v>117.69798244779101</v>
      </c>
      <c r="AB1121" s="77">
        <v>0.38803651166716902</v>
      </c>
      <c r="AC1121" s="77">
        <v>974.69798244779099</v>
      </c>
      <c r="AE1121" s="87" t="str">
        <f t="shared" si="273"/>
        <v>International</v>
      </c>
      <c r="AF1121" s="82" t="str">
        <f t="shared" si="274"/>
        <v>non-student</v>
      </c>
      <c r="AI1121" s="82">
        <f>'GDP per Capita'!N1121</f>
        <v>49196.49</v>
      </c>
      <c r="AJ1121" s="82">
        <f t="shared" si="275"/>
        <v>49196.49</v>
      </c>
      <c r="AK1121" s="82">
        <f t="shared" si="276"/>
        <v>49196.49</v>
      </c>
      <c r="AL1121" s="88">
        <f t="shared" si="277"/>
        <v>1.9812348044500553E-2</v>
      </c>
    </row>
    <row r="1122" spans="1:38">
      <c r="A1122" s="77" t="s">
        <v>85</v>
      </c>
      <c r="B1122" s="77">
        <v>1224</v>
      </c>
      <c r="C1122" s="77">
        <v>36.062584299999997</v>
      </c>
      <c r="D1122" s="77">
        <v>-94.157432799999995</v>
      </c>
      <c r="E1122" s="77" t="s">
        <v>38</v>
      </c>
      <c r="F1122" s="77">
        <v>295</v>
      </c>
      <c r="H1122" s="77" t="s">
        <v>65</v>
      </c>
      <c r="I1122" s="77">
        <v>2019</v>
      </c>
      <c r="J1122" s="77">
        <v>295</v>
      </c>
      <c r="K1122" s="77" t="s">
        <v>29</v>
      </c>
      <c r="L1122" s="77" t="s">
        <v>29</v>
      </c>
      <c r="N1122" s="77">
        <v>0</v>
      </c>
      <c r="O1122" s="77">
        <v>0</v>
      </c>
      <c r="P1122" s="77" t="s">
        <v>55</v>
      </c>
      <c r="Q1122" s="77">
        <v>40.441694099999999</v>
      </c>
      <c r="R1122" s="77">
        <v>-79.990086099999999</v>
      </c>
      <c r="S1122" s="77">
        <v>2655.1079008760798</v>
      </c>
      <c r="T1122" s="77">
        <v>0.51222482734102903</v>
      </c>
      <c r="U1122" s="77">
        <v>181</v>
      </c>
      <c r="V1122" s="77">
        <v>338</v>
      </c>
      <c r="W1122" s="77">
        <v>7.2730000000000003E-2</v>
      </c>
      <c r="X1122" s="77">
        <v>0</v>
      </c>
      <c r="Y1122" s="77">
        <v>0</v>
      </c>
      <c r="Z1122" s="77">
        <v>0</v>
      </c>
      <c r="AA1122" s="77">
        <v>509.78071696820803</v>
      </c>
      <c r="AB1122" s="77">
        <v>0.58495482734102899</v>
      </c>
      <c r="AC1122" s="77">
        <v>1323.7807169682001</v>
      </c>
      <c r="AE1122" s="87" t="str">
        <f t="shared" si="273"/>
        <v>Domestic</v>
      </c>
      <c r="AF1122" s="82" t="str">
        <f t="shared" si="274"/>
        <v>student</v>
      </c>
      <c r="AI1122" s="82">
        <f>'GDP per Capita'!N1122</f>
        <v>63809.64</v>
      </c>
      <c r="AJ1122" s="82">
        <f t="shared" si="275"/>
        <v>63809.64</v>
      </c>
      <c r="AK1122" s="82">
        <f t="shared" si="276"/>
        <v>63809.64</v>
      </c>
      <c r="AL1122" s="88">
        <f t="shared" si="277"/>
        <v>2.0745779430321187E-2</v>
      </c>
    </row>
    <row r="1123" spans="1:38">
      <c r="A1123" s="77" t="s">
        <v>129</v>
      </c>
      <c r="B1123" s="77">
        <v>1225</v>
      </c>
      <c r="C1123" s="77">
        <v>45.4972159</v>
      </c>
      <c r="D1123" s="77">
        <v>-73.610364199999907</v>
      </c>
      <c r="E1123" s="77" t="s">
        <v>38</v>
      </c>
      <c r="F1123" s="77">
        <v>295</v>
      </c>
      <c r="H1123" s="77" t="s">
        <v>65</v>
      </c>
      <c r="I1123" s="77">
        <v>2019</v>
      </c>
      <c r="J1123" s="77">
        <v>295</v>
      </c>
      <c r="K1123" s="77" t="s">
        <v>320</v>
      </c>
      <c r="L1123" s="77" t="s">
        <v>28</v>
      </c>
      <c r="N1123" s="77">
        <v>0</v>
      </c>
      <c r="O1123" s="77">
        <v>0</v>
      </c>
      <c r="P1123" s="77" t="s">
        <v>55</v>
      </c>
      <c r="Q1123" s="77">
        <v>40.441694099999999</v>
      </c>
      <c r="R1123" s="77">
        <v>-79.990086099999999</v>
      </c>
      <c r="S1123" s="77">
        <v>1529.30255752524</v>
      </c>
      <c r="T1123" s="77">
        <v>0.36356811365879799</v>
      </c>
      <c r="U1123" s="77">
        <v>181</v>
      </c>
      <c r="V1123" s="77">
        <v>338</v>
      </c>
      <c r="W1123" s="77">
        <v>7.2730000000000003E-2</v>
      </c>
      <c r="X1123" s="77">
        <v>0</v>
      </c>
      <c r="Y1123" s="77">
        <v>0</v>
      </c>
      <c r="Z1123" s="77">
        <v>0</v>
      </c>
      <c r="AA1123" s="77">
        <v>293.62609104484602</v>
      </c>
      <c r="AB1123" s="77">
        <v>0.436298113658798</v>
      </c>
      <c r="AC1123" s="77">
        <v>1107.62609104484</v>
      </c>
      <c r="AE1123" s="87" t="str">
        <f t="shared" si="273"/>
        <v>International</v>
      </c>
      <c r="AF1123" s="82" t="str">
        <f t="shared" si="274"/>
        <v>student</v>
      </c>
      <c r="AI1123" s="82">
        <f>'GDP per Capita'!N1123</f>
        <v>49196.49</v>
      </c>
      <c r="AJ1123" s="82">
        <f t="shared" si="275"/>
        <v>49196.49</v>
      </c>
      <c r="AK1123" s="82">
        <f t="shared" si="276"/>
        <v>49196.49</v>
      </c>
      <c r="AL1123" s="88">
        <f t="shared" si="277"/>
        <v>2.2514331633107159E-2</v>
      </c>
    </row>
    <row r="1124" spans="1:38">
      <c r="A1124" s="77" t="s">
        <v>163</v>
      </c>
      <c r="B1124" s="77">
        <v>1226</v>
      </c>
      <c r="C1124" s="77">
        <v>39.101874199999997</v>
      </c>
      <c r="D1124" s="77">
        <v>-84.512833200000003</v>
      </c>
      <c r="E1124" s="77" t="s">
        <v>41</v>
      </c>
      <c r="F1124" s="77">
        <v>525</v>
      </c>
      <c r="H1124" s="77" t="s">
        <v>66</v>
      </c>
      <c r="I1124" s="77">
        <v>2019</v>
      </c>
      <c r="J1124" s="77">
        <v>525</v>
      </c>
      <c r="K1124" s="77" t="s">
        <v>29</v>
      </c>
      <c r="L1124" s="77" t="s">
        <v>29</v>
      </c>
      <c r="N1124" s="77">
        <v>0</v>
      </c>
      <c r="O1124" s="77">
        <v>0</v>
      </c>
      <c r="P1124" s="77" t="s">
        <v>55</v>
      </c>
      <c r="Q1124" s="77">
        <v>40.441694099999999</v>
      </c>
      <c r="R1124" s="77">
        <v>-79.990086099999999</v>
      </c>
      <c r="S1124" s="77">
        <v>828.37464428580199</v>
      </c>
      <c r="T1124" s="77">
        <v>0.271014244798854</v>
      </c>
      <c r="U1124" s="77">
        <v>181</v>
      </c>
      <c r="V1124" s="77">
        <v>676</v>
      </c>
      <c r="W1124" s="77">
        <v>0.14546000000000001</v>
      </c>
      <c r="X1124" s="77">
        <v>0</v>
      </c>
      <c r="Y1124" s="77">
        <v>0</v>
      </c>
      <c r="Z1124" s="77">
        <v>0</v>
      </c>
      <c r="AA1124" s="77">
        <v>159.047931702874</v>
      </c>
      <c r="AB1124" s="77">
        <v>0.41647424479885398</v>
      </c>
      <c r="AC1124" s="77">
        <v>1541.0479317028701</v>
      </c>
      <c r="AE1124" s="87" t="str">
        <f t="shared" si="273"/>
        <v>Domestic</v>
      </c>
      <c r="AF1124" s="82" t="str">
        <f t="shared" si="274"/>
        <v>non-student</v>
      </c>
      <c r="AI1124" s="82">
        <f>'GDP per Capita'!N1124</f>
        <v>63809.64</v>
      </c>
      <c r="AJ1124" s="82">
        <f t="shared" si="275"/>
        <v>63809.64</v>
      </c>
      <c r="AK1124" s="82">
        <f t="shared" si="276"/>
        <v>63809.64</v>
      </c>
      <c r="AL1124" s="88">
        <f t="shared" si="277"/>
        <v>2.4150707192563226E-2</v>
      </c>
    </row>
    <row r="1125" spans="1:38">
      <c r="A1125" s="77" t="s">
        <v>148</v>
      </c>
      <c r="B1125" s="77">
        <v>1227</v>
      </c>
      <c r="C1125" s="77">
        <v>30.851592699999902</v>
      </c>
      <c r="D1125" s="77">
        <v>34.782575899999998</v>
      </c>
      <c r="E1125" s="77" t="s">
        <v>39</v>
      </c>
      <c r="F1125" s="77">
        <v>295</v>
      </c>
      <c r="H1125" s="77" t="s">
        <v>65</v>
      </c>
      <c r="I1125" s="77">
        <v>2019</v>
      </c>
      <c r="J1125" s="77">
        <v>295</v>
      </c>
      <c r="K1125" s="77" t="s">
        <v>518</v>
      </c>
      <c r="L1125" s="77" t="s">
        <v>32</v>
      </c>
      <c r="N1125" s="77">
        <v>0</v>
      </c>
      <c r="O1125" s="77">
        <v>0</v>
      </c>
      <c r="P1125" s="77" t="s">
        <v>55</v>
      </c>
      <c r="Q1125" s="77">
        <v>40.441694099999999</v>
      </c>
      <c r="R1125" s="77">
        <v>-79.990086099999999</v>
      </c>
      <c r="S1125" s="77">
        <v>19264.504793151598</v>
      </c>
      <c r="T1125" s="77">
        <v>2.9776485055250101</v>
      </c>
      <c r="U1125" s="77">
        <v>181</v>
      </c>
      <c r="V1125" s="77">
        <v>676</v>
      </c>
      <c r="W1125" s="77">
        <v>0.14546000000000001</v>
      </c>
      <c r="X1125" s="77">
        <v>0</v>
      </c>
      <c r="Y1125" s="77">
        <v>0</v>
      </c>
      <c r="Z1125" s="77">
        <v>0</v>
      </c>
      <c r="AA1125" s="77">
        <v>1762.70218857337</v>
      </c>
      <c r="AB1125" s="77">
        <v>3.1231085055250101</v>
      </c>
      <c r="AC1125" s="77">
        <v>2914.7021885733702</v>
      </c>
      <c r="AE1125" s="87" t="str">
        <f t="shared" si="273"/>
        <v>International</v>
      </c>
      <c r="AF1125" s="82" t="str">
        <f t="shared" si="274"/>
        <v>non-student</v>
      </c>
      <c r="AI1125" s="82">
        <f>'GDP per Capita'!N1125</f>
        <v>41377.49</v>
      </c>
      <c r="AJ1125" s="82">
        <f t="shared" si="275"/>
        <v>41377.49</v>
      </c>
      <c r="AK1125" s="82">
        <f t="shared" si="276"/>
        <v>41377.49</v>
      </c>
      <c r="AL1125" s="88">
        <f t="shared" si="277"/>
        <v>7.0441735073185213E-2</v>
      </c>
    </row>
    <row r="1126" spans="1:38">
      <c r="A1126" s="77" t="s">
        <v>392</v>
      </c>
      <c r="B1126" s="77">
        <v>1228</v>
      </c>
      <c r="C1126" s="77">
        <v>24.143829999999902</v>
      </c>
      <c r="D1126" s="77">
        <v>120.67950999999999</v>
      </c>
      <c r="E1126" s="77" t="s">
        <v>37</v>
      </c>
      <c r="F1126" s="77">
        <v>0</v>
      </c>
      <c r="H1126" s="77" t="s">
        <v>63</v>
      </c>
      <c r="I1126" s="77">
        <v>2019</v>
      </c>
      <c r="J1126" s="77">
        <v>0</v>
      </c>
      <c r="K1126" s="77" t="s">
        <v>362</v>
      </c>
      <c r="L1126" s="77" t="s">
        <v>30</v>
      </c>
      <c r="N1126" s="77">
        <v>0</v>
      </c>
      <c r="O1126" s="77">
        <v>0</v>
      </c>
      <c r="P1126" s="77" t="s">
        <v>55</v>
      </c>
      <c r="Q1126" s="77">
        <v>40.441694099999999</v>
      </c>
      <c r="R1126" s="77">
        <v>-79.990086099999999</v>
      </c>
      <c r="S1126" s="77">
        <v>25043.4068646634</v>
      </c>
      <c r="T1126" s="77">
        <v>3.9308826152405301</v>
      </c>
      <c r="U1126" s="77">
        <v>181</v>
      </c>
      <c r="V1126" s="77">
        <v>676</v>
      </c>
      <c r="W1126" s="77">
        <v>0.14546000000000001</v>
      </c>
      <c r="X1126" s="77">
        <v>0</v>
      </c>
      <c r="Y1126" s="77">
        <v>0</v>
      </c>
      <c r="Z1126" s="77">
        <v>0</v>
      </c>
      <c r="AA1126" s="77">
        <v>2291.4717281167</v>
      </c>
      <c r="AB1126" s="77">
        <v>4.07634261524053</v>
      </c>
      <c r="AC1126" s="77">
        <v>3148.4717281167</v>
      </c>
      <c r="AE1126" s="87" t="str">
        <f t="shared" si="273"/>
        <v>International</v>
      </c>
      <c r="AF1126" s="82" t="str">
        <f t="shared" si="274"/>
        <v>non-student</v>
      </c>
      <c r="AI1126" s="82">
        <f>'GDP per Capita'!N1126</f>
        <v>10121.299999999999</v>
      </c>
      <c r="AJ1126" s="82">
        <f t="shared" si="275"/>
        <v>10121.299999999999</v>
      </c>
      <c r="AK1126" s="82">
        <f t="shared" si="276"/>
        <v>10121.299999999999</v>
      </c>
      <c r="AL1126" s="88">
        <f t="shared" si="277"/>
        <v>0.31107384704699004</v>
      </c>
    </row>
    <row r="1127" spans="1:38">
      <c r="A1127" s="77" t="s">
        <v>346</v>
      </c>
      <c r="B1127" s="77">
        <v>1229</v>
      </c>
      <c r="C1127" s="77">
        <v>50.864590800000002</v>
      </c>
      <c r="D1127" s="77">
        <v>4.6937736000000001</v>
      </c>
      <c r="E1127" s="77" t="s">
        <v>38</v>
      </c>
      <c r="F1127" s="77">
        <v>295</v>
      </c>
      <c r="H1127" s="77" t="s">
        <v>65</v>
      </c>
      <c r="I1127" s="77">
        <v>2019</v>
      </c>
      <c r="J1127" s="77">
        <v>295</v>
      </c>
      <c r="K1127" s="77" t="s">
        <v>332</v>
      </c>
      <c r="L1127" s="77" t="s">
        <v>31</v>
      </c>
      <c r="N1127" s="77">
        <v>0</v>
      </c>
      <c r="O1127" s="77">
        <v>0</v>
      </c>
      <c r="P1127" s="77" t="s">
        <v>55</v>
      </c>
      <c r="Q1127" s="77">
        <v>40.441694099999999</v>
      </c>
      <c r="R1127" s="77">
        <v>-79.990086099999999</v>
      </c>
      <c r="S1127" s="77">
        <v>12630.391687744401</v>
      </c>
      <c r="T1127" s="77">
        <v>1.95590892008857</v>
      </c>
      <c r="U1127" s="77">
        <v>181</v>
      </c>
      <c r="V1127" s="77">
        <v>338</v>
      </c>
      <c r="W1127" s="77">
        <v>7.2730000000000003E-2</v>
      </c>
      <c r="X1127" s="77">
        <v>0</v>
      </c>
      <c r="Y1127" s="77">
        <v>0</v>
      </c>
      <c r="Z1127" s="77">
        <v>0</v>
      </c>
      <c r="AA1127" s="77">
        <v>1326.1911272131599</v>
      </c>
      <c r="AB1127" s="77">
        <v>2.0286389200885702</v>
      </c>
      <c r="AC1127" s="77">
        <v>2140.1911272131601</v>
      </c>
      <c r="AE1127" s="87" t="str">
        <f t="shared" si="273"/>
        <v>International</v>
      </c>
      <c r="AF1127" s="82" t="str">
        <f t="shared" si="274"/>
        <v>student</v>
      </c>
      <c r="AI1127" s="82">
        <f>'GDP per Capita'!N1127</f>
        <v>47811.55</v>
      </c>
      <c r="AJ1127" s="82">
        <f t="shared" si="275"/>
        <v>47811.55</v>
      </c>
      <c r="AK1127" s="82">
        <f t="shared" si="276"/>
        <v>47811.55</v>
      </c>
      <c r="AL1127" s="88">
        <f t="shared" si="277"/>
        <v>4.4763056776305307E-2</v>
      </c>
    </row>
    <row r="1128" spans="1:38">
      <c r="A1128" s="77" t="s">
        <v>89</v>
      </c>
      <c r="B1128" s="77">
        <v>1230</v>
      </c>
      <c r="C1128" s="77">
        <v>39.962260100000002</v>
      </c>
      <c r="D1128" s="77">
        <v>-83.000706499999893</v>
      </c>
      <c r="E1128" s="77" t="s">
        <v>37</v>
      </c>
      <c r="F1128" s="77">
        <v>525</v>
      </c>
      <c r="H1128" s="77" t="s">
        <v>66</v>
      </c>
      <c r="I1128" s="77">
        <v>2019</v>
      </c>
      <c r="J1128" s="77">
        <v>525</v>
      </c>
      <c r="K1128" s="77" t="s">
        <v>29</v>
      </c>
      <c r="L1128" s="77" t="s">
        <v>29</v>
      </c>
      <c r="N1128" s="77">
        <v>0</v>
      </c>
      <c r="O1128" s="77">
        <v>0</v>
      </c>
      <c r="P1128" s="77" t="s">
        <v>55</v>
      </c>
      <c r="Q1128" s="77">
        <v>40.441694099999999</v>
      </c>
      <c r="R1128" s="77">
        <v>-79.990086099999999</v>
      </c>
      <c r="S1128" s="77">
        <v>522.33975484254802</v>
      </c>
      <c r="T1128" s="77">
        <v>0.23060393656445599</v>
      </c>
      <c r="U1128" s="77">
        <v>181</v>
      </c>
      <c r="V1128" s="77">
        <v>676</v>
      </c>
      <c r="W1128" s="77">
        <v>0.14546000000000001</v>
      </c>
      <c r="X1128" s="77">
        <v>0</v>
      </c>
      <c r="Y1128" s="77">
        <v>0</v>
      </c>
      <c r="Z1128" s="77">
        <v>0</v>
      </c>
      <c r="AA1128" s="77">
        <v>100.289232929769</v>
      </c>
      <c r="AB1128" s="77">
        <v>0.37606393656445603</v>
      </c>
      <c r="AC1128" s="77">
        <v>1482.2892329297599</v>
      </c>
      <c r="AE1128" s="87" t="str">
        <f t="shared" si="273"/>
        <v>Domestic</v>
      </c>
      <c r="AF1128" s="82" t="str">
        <f t="shared" si="274"/>
        <v>non-student</v>
      </c>
      <c r="AI1128" s="82">
        <f>'GDP per Capita'!N1128</f>
        <v>63809.64</v>
      </c>
      <c r="AJ1128" s="82">
        <f t="shared" si="275"/>
        <v>63809.64</v>
      </c>
      <c r="AK1128" s="82">
        <f t="shared" si="276"/>
        <v>63809.64</v>
      </c>
      <c r="AL1128" s="88">
        <f t="shared" si="277"/>
        <v>2.3229863590043132E-2</v>
      </c>
    </row>
    <row r="1129" spans="1:38">
      <c r="A1129" s="77" t="s">
        <v>285</v>
      </c>
      <c r="B1129" s="77">
        <v>1231</v>
      </c>
      <c r="C1129" s="77">
        <v>35.910143799999901</v>
      </c>
      <c r="D1129" s="77">
        <v>-79.075289499999997</v>
      </c>
      <c r="E1129" s="77" t="s">
        <v>38</v>
      </c>
      <c r="F1129" s="77">
        <v>295</v>
      </c>
      <c r="H1129" s="77" t="s">
        <v>65</v>
      </c>
      <c r="I1129" s="77">
        <v>2019</v>
      </c>
      <c r="J1129" s="77">
        <v>295</v>
      </c>
      <c r="K1129" s="77" t="s">
        <v>29</v>
      </c>
      <c r="L1129" s="77" t="s">
        <v>29</v>
      </c>
      <c r="N1129" s="77">
        <v>0</v>
      </c>
      <c r="O1129" s="77">
        <v>0</v>
      </c>
      <c r="P1129" s="77" t="s">
        <v>55</v>
      </c>
      <c r="Q1129" s="77">
        <v>40.441694099999999</v>
      </c>
      <c r="R1129" s="77">
        <v>-79.990086099999999</v>
      </c>
      <c r="S1129" s="77">
        <v>1020.36457471337</v>
      </c>
      <c r="T1129" s="77">
        <v>0.29636551203702</v>
      </c>
      <c r="U1129" s="77">
        <v>181</v>
      </c>
      <c r="V1129" s="77">
        <v>338</v>
      </c>
      <c r="W1129" s="77">
        <v>7.2730000000000003E-2</v>
      </c>
      <c r="X1129" s="77">
        <v>0</v>
      </c>
      <c r="Y1129" s="77">
        <v>0</v>
      </c>
      <c r="Z1129" s="77">
        <v>0</v>
      </c>
      <c r="AA1129" s="77">
        <v>195.90999834496699</v>
      </c>
      <c r="AB1129" s="77">
        <v>0.36909551203702001</v>
      </c>
      <c r="AC1129" s="77">
        <v>1009.9099983449599</v>
      </c>
      <c r="AE1129" s="87" t="str">
        <f t="shared" si="273"/>
        <v>Domestic</v>
      </c>
      <c r="AF1129" s="82" t="str">
        <f t="shared" si="274"/>
        <v>student</v>
      </c>
      <c r="AI1129" s="82">
        <f>'GDP per Capita'!N1129</f>
        <v>63809.64</v>
      </c>
      <c r="AJ1129" s="82">
        <f t="shared" si="275"/>
        <v>63809.64</v>
      </c>
      <c r="AK1129" s="82">
        <f t="shared" si="276"/>
        <v>63809.64</v>
      </c>
      <c r="AL1129" s="88">
        <f t="shared" si="277"/>
        <v>1.5826918916091049E-2</v>
      </c>
    </row>
    <row r="1130" spans="1:38">
      <c r="A1130" s="77" t="s">
        <v>142</v>
      </c>
      <c r="B1130" s="77">
        <v>1232</v>
      </c>
      <c r="C1130" s="77">
        <v>40.441694099999999</v>
      </c>
      <c r="D1130" s="77">
        <v>-79.9900860999999</v>
      </c>
      <c r="E1130" s="77" t="s">
        <v>37</v>
      </c>
      <c r="F1130" s="77">
        <v>525</v>
      </c>
      <c r="H1130" s="77" t="s">
        <v>66</v>
      </c>
      <c r="I1130" s="77">
        <v>2019</v>
      </c>
      <c r="J1130" s="77">
        <v>525</v>
      </c>
      <c r="K1130" s="77" t="s">
        <v>29</v>
      </c>
      <c r="L1130" s="77" t="s">
        <v>29</v>
      </c>
      <c r="N1130" s="77">
        <v>0</v>
      </c>
      <c r="O1130" s="77">
        <v>1</v>
      </c>
      <c r="P1130" s="77" t="s">
        <v>55</v>
      </c>
      <c r="Q1130" s="77">
        <v>40.441694099999999</v>
      </c>
      <c r="R1130" s="77">
        <v>-79.990086099999999</v>
      </c>
      <c r="S1130" s="77">
        <v>4.3065651728936996E-12</v>
      </c>
      <c r="T1130" s="77">
        <v>0</v>
      </c>
      <c r="U1130" s="77">
        <v>0</v>
      </c>
      <c r="V1130" s="77">
        <v>0</v>
      </c>
      <c r="W1130" s="77">
        <v>0</v>
      </c>
      <c r="X1130" s="77">
        <v>0</v>
      </c>
      <c r="Y1130" s="77">
        <v>0</v>
      </c>
      <c r="Z1130" s="77">
        <v>0</v>
      </c>
      <c r="AA1130" s="77">
        <v>0</v>
      </c>
      <c r="AB1130" s="77">
        <v>0</v>
      </c>
      <c r="AC1130" s="77">
        <v>525</v>
      </c>
      <c r="AE1130" s="87" t="str">
        <f t="shared" si="273"/>
        <v>Domestic</v>
      </c>
      <c r="AF1130" s="82" t="str">
        <f t="shared" si="274"/>
        <v>non-student</v>
      </c>
      <c r="AI1130" s="82">
        <f>'GDP per Capita'!N1130</f>
        <v>63809.64</v>
      </c>
      <c r="AJ1130" s="82">
        <f t="shared" si="275"/>
        <v>63809.64</v>
      </c>
      <c r="AK1130" s="82">
        <f t="shared" si="276"/>
        <v>63809.64</v>
      </c>
      <c r="AL1130" s="88">
        <f t="shared" si="277"/>
        <v>8.2275969587040452E-3</v>
      </c>
    </row>
    <row r="1131" spans="1:38">
      <c r="A1131" s="77" t="s">
        <v>393</v>
      </c>
      <c r="B1131" s="77">
        <v>1233</v>
      </c>
      <c r="C1131" s="77">
        <v>47.489701099999998</v>
      </c>
      <c r="D1131" s="77">
        <v>18.314840100000001</v>
      </c>
      <c r="E1131" s="77" t="s">
        <v>42</v>
      </c>
      <c r="F1131" s="77">
        <v>585</v>
      </c>
      <c r="H1131" s="77" t="s">
        <v>64</v>
      </c>
      <c r="I1131" s="77">
        <v>2019</v>
      </c>
      <c r="J1131" s="77">
        <v>585</v>
      </c>
      <c r="K1131" s="77" t="s">
        <v>581</v>
      </c>
      <c r="L1131" s="77" t="s">
        <v>31</v>
      </c>
      <c r="N1131" s="77">
        <v>0</v>
      </c>
      <c r="O1131" s="77">
        <v>0</v>
      </c>
      <c r="P1131" s="77" t="s">
        <v>55</v>
      </c>
      <c r="Q1131" s="77">
        <v>40.441694099999999</v>
      </c>
      <c r="R1131" s="77">
        <v>-79.990086099999999</v>
      </c>
      <c r="S1131" s="77">
        <v>14717.4006251726</v>
      </c>
      <c r="T1131" s="77">
        <v>2.2689734155258399</v>
      </c>
      <c r="U1131" s="77">
        <v>181</v>
      </c>
      <c r="V1131" s="77">
        <v>676</v>
      </c>
      <c r="W1131" s="77">
        <v>0.14546000000000001</v>
      </c>
      <c r="X1131" s="77">
        <v>0</v>
      </c>
      <c r="Y1131" s="77">
        <v>0</v>
      </c>
      <c r="Z1131" s="77">
        <v>0</v>
      </c>
      <c r="AA1131" s="77">
        <v>1545.32706564313</v>
      </c>
      <c r="AB1131" s="77">
        <v>2.4144334155258398</v>
      </c>
      <c r="AC1131" s="77">
        <v>2987.32706564313</v>
      </c>
      <c r="AE1131" s="87" t="str">
        <f t="shared" si="273"/>
        <v>International</v>
      </c>
      <c r="AF1131" s="82" t="str">
        <f t="shared" si="274"/>
        <v>non-student</v>
      </c>
      <c r="AI1131" s="82">
        <f>'GDP per Capita'!N1131</f>
        <v>15459.9</v>
      </c>
      <c r="AJ1131" s="82">
        <f t="shared" si="275"/>
        <v>15459.9</v>
      </c>
      <c r="AK1131" s="82">
        <f t="shared" si="276"/>
        <v>15459.9</v>
      </c>
      <c r="AL1131" s="88">
        <f t="shared" si="277"/>
        <v>0.1932306849101954</v>
      </c>
    </row>
    <row r="1132" spans="1:38">
      <c r="A1132" s="77" t="s">
        <v>96</v>
      </c>
      <c r="B1132" s="77">
        <v>1234</v>
      </c>
      <c r="C1132" s="77">
        <v>38.046406599999997</v>
      </c>
      <c r="D1132" s="77">
        <v>-84.497039299999997</v>
      </c>
      <c r="E1132" s="77" t="s">
        <v>44</v>
      </c>
      <c r="F1132" s="77">
        <v>295</v>
      </c>
      <c r="H1132" s="77" t="s">
        <v>65</v>
      </c>
      <c r="I1132" s="77">
        <v>2019</v>
      </c>
      <c r="J1132" s="77">
        <v>295</v>
      </c>
      <c r="K1132" s="77" t="s">
        <v>29</v>
      </c>
      <c r="L1132" s="77" t="s">
        <v>29</v>
      </c>
      <c r="N1132" s="77">
        <v>0</v>
      </c>
      <c r="O1132" s="77">
        <v>0</v>
      </c>
      <c r="P1132" s="77" t="s">
        <v>55</v>
      </c>
      <c r="Q1132" s="77">
        <v>40.441694099999999</v>
      </c>
      <c r="R1132" s="77">
        <v>-79.990086099999999</v>
      </c>
      <c r="S1132" s="77">
        <v>941.23295892196302</v>
      </c>
      <c r="T1132" s="77">
        <v>0.28591659560453703</v>
      </c>
      <c r="U1132" s="77">
        <v>181</v>
      </c>
      <c r="V1132" s="77">
        <v>676</v>
      </c>
      <c r="W1132" s="77">
        <v>0.14546000000000001</v>
      </c>
      <c r="X1132" s="77">
        <v>0</v>
      </c>
      <c r="Y1132" s="77">
        <v>0</v>
      </c>
      <c r="Z1132" s="77">
        <v>0</v>
      </c>
      <c r="AA1132" s="77">
        <v>180.71672811301701</v>
      </c>
      <c r="AB1132" s="77">
        <v>0.43137659560453701</v>
      </c>
      <c r="AC1132" s="77">
        <v>1332.71672811301</v>
      </c>
      <c r="AE1132" s="87" t="str">
        <f t="shared" si="273"/>
        <v>Domestic</v>
      </c>
      <c r="AF1132" s="82" t="str">
        <f t="shared" si="274"/>
        <v>student</v>
      </c>
      <c r="AI1132" s="82">
        <f>'GDP per Capita'!N1132</f>
        <v>63809.64</v>
      </c>
      <c r="AJ1132" s="82">
        <f t="shared" si="275"/>
        <v>63809.64</v>
      </c>
      <c r="AK1132" s="82">
        <f t="shared" si="276"/>
        <v>63809.64</v>
      </c>
      <c r="AL1132" s="88">
        <f t="shared" si="277"/>
        <v>2.088582114102211E-2</v>
      </c>
    </row>
    <row r="1133" spans="1:38">
      <c r="A1133" s="77" t="s">
        <v>115</v>
      </c>
      <c r="B1133" s="77">
        <v>1235</v>
      </c>
      <c r="C1133" s="77">
        <v>37.229656599999998</v>
      </c>
      <c r="D1133" s="77">
        <v>-80.413676699999996</v>
      </c>
      <c r="E1133" s="77" t="s">
        <v>38</v>
      </c>
      <c r="F1133" s="77">
        <v>295</v>
      </c>
      <c r="H1133" s="77" t="s">
        <v>65</v>
      </c>
      <c r="I1133" s="77">
        <v>2019</v>
      </c>
      <c r="J1133" s="77">
        <v>295</v>
      </c>
      <c r="K1133" s="77" t="s">
        <v>29</v>
      </c>
      <c r="L1133" s="77" t="s">
        <v>29</v>
      </c>
      <c r="N1133" s="77">
        <v>0</v>
      </c>
      <c r="O1133" s="77">
        <v>0</v>
      </c>
      <c r="P1133" s="77" t="s">
        <v>55</v>
      </c>
      <c r="Q1133" s="77">
        <v>40.441694099999999</v>
      </c>
      <c r="R1133" s="77">
        <v>-79.990086099999999</v>
      </c>
      <c r="S1133" s="77">
        <v>718.08166468987395</v>
      </c>
      <c r="T1133" s="77">
        <v>0.25645063308232802</v>
      </c>
      <c r="U1133" s="77">
        <v>181</v>
      </c>
      <c r="V1133" s="77">
        <v>338</v>
      </c>
      <c r="W1133" s="77">
        <v>7.2730000000000003E-2</v>
      </c>
      <c r="X1133" s="77">
        <v>0</v>
      </c>
      <c r="Y1133" s="77">
        <v>0</v>
      </c>
      <c r="Z1133" s="77">
        <v>0</v>
      </c>
      <c r="AA1133" s="77">
        <v>137.87167962045501</v>
      </c>
      <c r="AB1133" s="77">
        <v>0.32918063308232798</v>
      </c>
      <c r="AC1133" s="77">
        <v>951.87167962045601</v>
      </c>
      <c r="AE1133" s="87" t="str">
        <f t="shared" si="273"/>
        <v>Domestic</v>
      </c>
      <c r="AF1133" s="82" t="str">
        <f t="shared" si="274"/>
        <v>student</v>
      </c>
      <c r="AI1133" s="82">
        <f>'GDP per Capita'!N1133</f>
        <v>63809.64</v>
      </c>
      <c r="AJ1133" s="82">
        <f t="shared" si="275"/>
        <v>63809.64</v>
      </c>
      <c r="AK1133" s="82">
        <f t="shared" si="276"/>
        <v>63809.64</v>
      </c>
      <c r="AL1133" s="88">
        <f t="shared" si="277"/>
        <v>1.4917364831089096E-2</v>
      </c>
    </row>
    <row r="1134" spans="1:38">
      <c r="A1134" s="77" t="s">
        <v>204</v>
      </c>
      <c r="B1134" s="77">
        <v>1236</v>
      </c>
      <c r="C1134" s="77">
        <v>36.010356199999997</v>
      </c>
      <c r="D1134" s="77">
        <v>-84.269644900000003</v>
      </c>
      <c r="E1134" s="77" t="s">
        <v>43</v>
      </c>
      <c r="F1134" s="77">
        <v>585</v>
      </c>
      <c r="H1134" s="77" t="s">
        <v>64</v>
      </c>
      <c r="I1134" s="77">
        <v>2019</v>
      </c>
      <c r="J1134" s="77">
        <v>585</v>
      </c>
      <c r="K1134" s="77" t="s">
        <v>29</v>
      </c>
      <c r="L1134" s="77" t="s">
        <v>29</v>
      </c>
      <c r="N1134" s="77">
        <v>0</v>
      </c>
      <c r="O1134" s="77">
        <v>0</v>
      </c>
      <c r="P1134" s="77" t="s">
        <v>55</v>
      </c>
      <c r="Q1134" s="77">
        <v>40.441694099999999</v>
      </c>
      <c r="R1134" s="77">
        <v>-79.990086099999999</v>
      </c>
      <c r="S1134" s="77">
        <v>1236.6395476796299</v>
      </c>
      <c r="T1134" s="77">
        <v>0.32492349226225598</v>
      </c>
      <c r="U1134" s="77">
        <v>181</v>
      </c>
      <c r="V1134" s="77">
        <v>676</v>
      </c>
      <c r="W1134" s="77">
        <v>0.14546000000000001</v>
      </c>
      <c r="X1134" s="77">
        <v>0</v>
      </c>
      <c r="Y1134" s="77">
        <v>0</v>
      </c>
      <c r="Z1134" s="77">
        <v>0</v>
      </c>
      <c r="AA1134" s="77">
        <v>237.43479315449</v>
      </c>
      <c r="AB1134" s="77">
        <v>0.47038349226225601</v>
      </c>
      <c r="AC1134" s="77">
        <v>1679.4347931544901</v>
      </c>
      <c r="AE1134" s="87" t="str">
        <f t="shared" si="273"/>
        <v>Domestic</v>
      </c>
      <c r="AF1134" s="82" t="str">
        <f t="shared" si="274"/>
        <v>non-student</v>
      </c>
      <c r="AI1134" s="82">
        <f>'GDP per Capita'!N1134</f>
        <v>63809.64</v>
      </c>
      <c r="AJ1134" s="82">
        <f t="shared" si="275"/>
        <v>63809.64</v>
      </c>
      <c r="AK1134" s="82">
        <f t="shared" si="276"/>
        <v>63809.64</v>
      </c>
      <c r="AL1134" s="88">
        <f t="shared" si="277"/>
        <v>2.6319452564761221E-2</v>
      </c>
    </row>
    <row r="1135" spans="1:38">
      <c r="A1135" s="77" t="s">
        <v>334</v>
      </c>
      <c r="B1135" s="77">
        <v>1237</v>
      </c>
      <c r="C1135" s="77">
        <v>41.811960200000001</v>
      </c>
      <c r="D1135" s="77">
        <v>-79.265445200000002</v>
      </c>
      <c r="E1135" s="77" t="s">
        <v>41</v>
      </c>
      <c r="F1135" s="77">
        <v>1135</v>
      </c>
      <c r="H1135" s="77" t="s">
        <v>64</v>
      </c>
      <c r="I1135" s="77">
        <v>2019</v>
      </c>
      <c r="J1135" s="77">
        <v>1135</v>
      </c>
      <c r="K1135" s="77" t="s">
        <v>29</v>
      </c>
      <c r="L1135" s="77" t="s">
        <v>29</v>
      </c>
      <c r="N1135" s="77">
        <v>0</v>
      </c>
      <c r="O1135" s="77">
        <v>0</v>
      </c>
      <c r="P1135" s="77" t="s">
        <v>55</v>
      </c>
      <c r="Q1135" s="77">
        <v>40.441694099999999</v>
      </c>
      <c r="R1135" s="77">
        <v>-79.990086099999999</v>
      </c>
      <c r="S1135" s="77">
        <v>328.01771831167298</v>
      </c>
      <c r="T1135" s="77">
        <v>0.20494472689972101</v>
      </c>
      <c r="U1135" s="77">
        <v>181</v>
      </c>
      <c r="V1135" s="77">
        <v>676</v>
      </c>
      <c r="W1135" s="77">
        <v>0.14546000000000001</v>
      </c>
      <c r="X1135" s="77">
        <v>0</v>
      </c>
      <c r="Y1135" s="77">
        <v>0</v>
      </c>
      <c r="Z1135" s="77">
        <v>0</v>
      </c>
      <c r="AA1135" s="77">
        <v>62.979401915841201</v>
      </c>
      <c r="AB1135" s="77">
        <v>0.35040472689972102</v>
      </c>
      <c r="AC1135" s="77">
        <v>2054.9794019158398</v>
      </c>
      <c r="AE1135" s="87" t="str">
        <f t="shared" si="273"/>
        <v>Domestic</v>
      </c>
      <c r="AF1135" s="82" t="str">
        <f t="shared" si="274"/>
        <v>non-student</v>
      </c>
      <c r="AI1135" s="82">
        <f>'GDP per Capita'!N1135</f>
        <v>63809.64</v>
      </c>
      <c r="AJ1135" s="82">
        <f t="shared" si="275"/>
        <v>63809.64</v>
      </c>
      <c r="AK1135" s="82">
        <f t="shared" si="276"/>
        <v>63809.64</v>
      </c>
      <c r="AL1135" s="88">
        <f t="shared" si="277"/>
        <v>3.2204842433147092E-2</v>
      </c>
    </row>
    <row r="1136" spans="1:38">
      <c r="A1136" s="77" t="s">
        <v>150</v>
      </c>
      <c r="B1136" s="77">
        <v>1238</v>
      </c>
      <c r="C1136" s="77">
        <v>43.157284999999902</v>
      </c>
      <c r="D1136" s="77">
        <v>-77.615213999999995</v>
      </c>
      <c r="E1136" s="77" t="s">
        <v>44</v>
      </c>
      <c r="F1136" s="77">
        <v>0</v>
      </c>
      <c r="H1136" s="77" t="s">
        <v>65</v>
      </c>
      <c r="I1136" s="77">
        <v>2019</v>
      </c>
      <c r="J1136" s="77">
        <v>0</v>
      </c>
      <c r="K1136" s="77" t="s">
        <v>29</v>
      </c>
      <c r="L1136" s="77" t="s">
        <v>29</v>
      </c>
      <c r="N1136" s="77">
        <v>0</v>
      </c>
      <c r="O1136" s="77">
        <v>0</v>
      </c>
      <c r="P1136" s="77" t="s">
        <v>55</v>
      </c>
      <c r="Q1136" s="77">
        <v>40.441694099999999</v>
      </c>
      <c r="R1136" s="77">
        <v>-79.990086099999999</v>
      </c>
      <c r="S1136" s="77">
        <v>720.85440702625795</v>
      </c>
      <c r="T1136" s="77">
        <v>0.25681675922131703</v>
      </c>
      <c r="U1136" s="77">
        <v>181</v>
      </c>
      <c r="V1136" s="77">
        <v>676</v>
      </c>
      <c r="W1136" s="77">
        <v>0.14546000000000001</v>
      </c>
      <c r="X1136" s="77">
        <v>0</v>
      </c>
      <c r="Y1136" s="77">
        <v>0</v>
      </c>
      <c r="Z1136" s="77">
        <v>0</v>
      </c>
      <c r="AA1136" s="77">
        <v>138.40404614904099</v>
      </c>
      <c r="AB1136" s="77">
        <v>0.402276759221317</v>
      </c>
      <c r="AC1136" s="77">
        <v>995.40404614904105</v>
      </c>
      <c r="AE1136" s="87" t="str">
        <f t="shared" si="273"/>
        <v>Domestic</v>
      </c>
      <c r="AF1136" s="82" t="str">
        <f t="shared" si="274"/>
        <v>student</v>
      </c>
      <c r="AI1136" s="82">
        <f>'GDP per Capita'!N1136</f>
        <v>63809.64</v>
      </c>
      <c r="AJ1136" s="82">
        <f t="shared" si="275"/>
        <v>63809.64</v>
      </c>
      <c r="AK1136" s="82">
        <f t="shared" si="276"/>
        <v>63809.64</v>
      </c>
      <c r="AL1136" s="88">
        <f t="shared" si="277"/>
        <v>1.5599587243385813E-2</v>
      </c>
    </row>
    <row r="1137" spans="1:38">
      <c r="A1137" s="77" t="s">
        <v>340</v>
      </c>
      <c r="B1137" s="77">
        <v>1239</v>
      </c>
      <c r="C1137" s="77">
        <v>40.421179799999997</v>
      </c>
      <c r="D1137" s="77">
        <v>-79.788102499999994</v>
      </c>
      <c r="E1137" s="77" t="s">
        <v>42</v>
      </c>
      <c r="F1137" s="77">
        <v>685</v>
      </c>
      <c r="H1137" s="77" t="s">
        <v>64</v>
      </c>
      <c r="I1137" s="77">
        <v>2019</v>
      </c>
      <c r="J1137" s="77">
        <v>685</v>
      </c>
      <c r="K1137" s="77" t="s">
        <v>29</v>
      </c>
      <c r="L1137" s="77" t="s">
        <v>29</v>
      </c>
      <c r="N1137" s="77">
        <v>0</v>
      </c>
      <c r="O1137" s="77">
        <v>1</v>
      </c>
      <c r="P1137" s="77" t="s">
        <v>55</v>
      </c>
      <c r="Q1137" s="77">
        <v>40.441694099999999</v>
      </c>
      <c r="R1137" s="77">
        <v>-79.990086099999999</v>
      </c>
      <c r="S1137" s="77">
        <v>34.494701123318201</v>
      </c>
      <c r="T1137" s="77">
        <v>0</v>
      </c>
      <c r="U1137" s="77">
        <v>0</v>
      </c>
      <c r="V1137" s="77">
        <v>0</v>
      </c>
      <c r="W1137" s="77">
        <v>0</v>
      </c>
      <c r="X1137" s="77">
        <v>0</v>
      </c>
      <c r="Y1137" s="77">
        <v>0</v>
      </c>
      <c r="Z1137" s="77">
        <v>0</v>
      </c>
      <c r="AA1137" s="77">
        <v>0</v>
      </c>
      <c r="AB1137" s="77">
        <v>0</v>
      </c>
      <c r="AC1137" s="77">
        <v>685</v>
      </c>
      <c r="AE1137" s="87" t="str">
        <f t="shared" si="273"/>
        <v>Domestic</v>
      </c>
      <c r="AF1137" s="82" t="str">
        <f t="shared" si="274"/>
        <v>non-student</v>
      </c>
      <c r="AI1137" s="82">
        <f>'GDP per Capita'!N1137</f>
        <v>63809.64</v>
      </c>
      <c r="AJ1137" s="82">
        <f t="shared" si="275"/>
        <v>63809.64</v>
      </c>
      <c r="AK1137" s="82">
        <f t="shared" si="276"/>
        <v>63809.64</v>
      </c>
      <c r="AL1137" s="88">
        <f t="shared" si="277"/>
        <v>1.0735055079451945E-2</v>
      </c>
    </row>
    <row r="1138" spans="1:38">
      <c r="A1138" s="77" t="s">
        <v>230</v>
      </c>
      <c r="B1138" s="77">
        <v>1240</v>
      </c>
      <c r="C1138" s="77">
        <v>38.046406599999997</v>
      </c>
      <c r="D1138" s="77">
        <v>-84.497039299999997</v>
      </c>
      <c r="E1138" s="77" t="s">
        <v>38</v>
      </c>
      <c r="F1138" s="77">
        <v>295</v>
      </c>
      <c r="H1138" s="77" t="s">
        <v>65</v>
      </c>
      <c r="I1138" s="77">
        <v>2019</v>
      </c>
      <c r="J1138" s="77">
        <v>295</v>
      </c>
      <c r="K1138" s="77" t="s">
        <v>29</v>
      </c>
      <c r="L1138" s="77" t="s">
        <v>29</v>
      </c>
      <c r="N1138" s="77">
        <v>0</v>
      </c>
      <c r="O1138" s="77">
        <v>0</v>
      </c>
      <c r="P1138" s="77" t="s">
        <v>55</v>
      </c>
      <c r="Q1138" s="77">
        <v>40.441694099999999</v>
      </c>
      <c r="R1138" s="77">
        <v>-79.990086099999999</v>
      </c>
      <c r="S1138" s="77">
        <v>941.23295892196302</v>
      </c>
      <c r="T1138" s="77">
        <v>0.28591659560453703</v>
      </c>
      <c r="U1138" s="77">
        <v>181</v>
      </c>
      <c r="V1138" s="77">
        <v>338</v>
      </c>
      <c r="W1138" s="77">
        <v>7.2730000000000003E-2</v>
      </c>
      <c r="X1138" s="77">
        <v>0</v>
      </c>
      <c r="Y1138" s="77">
        <v>0</v>
      </c>
      <c r="Z1138" s="77">
        <v>0</v>
      </c>
      <c r="AA1138" s="77">
        <v>180.71672811301701</v>
      </c>
      <c r="AB1138" s="77">
        <v>0.35864659560453699</v>
      </c>
      <c r="AC1138" s="77">
        <v>994.71672811301698</v>
      </c>
      <c r="AE1138" s="87" t="str">
        <f t="shared" si="273"/>
        <v>Domestic</v>
      </c>
      <c r="AF1138" s="82" t="str">
        <f t="shared" si="274"/>
        <v>student</v>
      </c>
      <c r="AI1138" s="82">
        <f>'GDP per Capita'!N1138</f>
        <v>63809.64</v>
      </c>
      <c r="AJ1138" s="82">
        <f t="shared" si="275"/>
        <v>63809.64</v>
      </c>
      <c r="AK1138" s="82">
        <f t="shared" si="276"/>
        <v>63809.64</v>
      </c>
      <c r="AL1138" s="88">
        <f t="shared" si="277"/>
        <v>1.558881586094228E-2</v>
      </c>
    </row>
    <row r="1139" spans="1:38">
      <c r="A1139" s="77" t="s">
        <v>96</v>
      </c>
      <c r="B1139" s="77">
        <v>1241</v>
      </c>
      <c r="C1139" s="77">
        <v>38.046406599999997</v>
      </c>
      <c r="D1139" s="77">
        <v>-84.497039299999997</v>
      </c>
      <c r="E1139" s="77" t="s">
        <v>42</v>
      </c>
      <c r="F1139" s="77">
        <v>685</v>
      </c>
      <c r="H1139" s="77" t="s">
        <v>64</v>
      </c>
      <c r="I1139" s="77">
        <v>2019</v>
      </c>
      <c r="J1139" s="77">
        <v>685</v>
      </c>
      <c r="K1139" s="77" t="s">
        <v>29</v>
      </c>
      <c r="L1139" s="77" t="s">
        <v>29</v>
      </c>
      <c r="N1139" s="77">
        <v>0</v>
      </c>
      <c r="O1139" s="77">
        <v>0</v>
      </c>
      <c r="P1139" s="77" t="s">
        <v>55</v>
      </c>
      <c r="Q1139" s="77">
        <v>40.441694099999999</v>
      </c>
      <c r="R1139" s="77">
        <v>-79.990086099999999</v>
      </c>
      <c r="S1139" s="77">
        <v>941.23295892196302</v>
      </c>
      <c r="T1139" s="77">
        <v>0.28591659560453703</v>
      </c>
      <c r="U1139" s="77">
        <v>181</v>
      </c>
      <c r="V1139" s="77">
        <v>676</v>
      </c>
      <c r="W1139" s="77">
        <v>0.14546000000000001</v>
      </c>
      <c r="X1139" s="77">
        <v>0</v>
      </c>
      <c r="Y1139" s="77">
        <v>0</v>
      </c>
      <c r="Z1139" s="77">
        <v>0</v>
      </c>
      <c r="AA1139" s="77">
        <v>180.71672811301701</v>
      </c>
      <c r="AB1139" s="77">
        <v>0.43137659560453701</v>
      </c>
      <c r="AC1139" s="77">
        <v>1722.71672811301</v>
      </c>
      <c r="AE1139" s="87" t="str">
        <f t="shared" si="273"/>
        <v>Domestic</v>
      </c>
      <c r="AF1139" s="82" t="str">
        <f t="shared" si="274"/>
        <v>non-student</v>
      </c>
      <c r="AI1139" s="82">
        <f>'GDP per Capita'!N1139</f>
        <v>63809.64</v>
      </c>
      <c r="AJ1139" s="82">
        <f t="shared" si="275"/>
        <v>63809.64</v>
      </c>
      <c r="AK1139" s="82">
        <f t="shared" si="276"/>
        <v>63809.64</v>
      </c>
      <c r="AL1139" s="88">
        <f t="shared" si="277"/>
        <v>2.6997750310345115E-2</v>
      </c>
    </row>
    <row r="1140" spans="1:38">
      <c r="A1140" s="77" t="s">
        <v>394</v>
      </c>
      <c r="B1140" s="77">
        <v>1242</v>
      </c>
      <c r="C1140" s="77">
        <v>42.327311799999997</v>
      </c>
      <c r="D1140" s="77">
        <v>-71.640652900000006</v>
      </c>
      <c r="E1140" s="77" t="s">
        <v>42</v>
      </c>
      <c r="F1140" s="77">
        <v>625</v>
      </c>
      <c r="H1140" s="77" t="s">
        <v>63</v>
      </c>
      <c r="I1140" s="77">
        <v>2019</v>
      </c>
      <c r="J1140" s="77">
        <v>625</v>
      </c>
      <c r="K1140" s="77" t="s">
        <v>29</v>
      </c>
      <c r="L1140" s="77" t="s">
        <v>29</v>
      </c>
      <c r="N1140" s="77">
        <v>0</v>
      </c>
      <c r="O1140" s="77">
        <v>0</v>
      </c>
      <c r="P1140" s="77" t="s">
        <v>55</v>
      </c>
      <c r="Q1140" s="77">
        <v>40.441694099999999</v>
      </c>
      <c r="R1140" s="77">
        <v>-79.990086099999999</v>
      </c>
      <c r="S1140" s="77">
        <v>1454.1882836964401</v>
      </c>
      <c r="T1140" s="77">
        <v>0.35364966624338601</v>
      </c>
      <c r="U1140" s="77">
        <v>181</v>
      </c>
      <c r="V1140" s="77">
        <v>676</v>
      </c>
      <c r="W1140" s="77">
        <v>0.14546000000000001</v>
      </c>
      <c r="X1140" s="77">
        <v>0</v>
      </c>
      <c r="Y1140" s="77">
        <v>0</v>
      </c>
      <c r="Z1140" s="77">
        <v>0</v>
      </c>
      <c r="AA1140" s="77">
        <v>279.204150469718</v>
      </c>
      <c r="AB1140" s="77">
        <v>0.49910966624338599</v>
      </c>
      <c r="AC1140" s="77">
        <v>1761.2041504697099</v>
      </c>
      <c r="AE1140" s="87" t="str">
        <f t="shared" si="273"/>
        <v>Domestic</v>
      </c>
      <c r="AF1140" s="82" t="str">
        <f t="shared" si="274"/>
        <v>non-student</v>
      </c>
      <c r="AI1140" s="82">
        <f>'GDP per Capita'!N1140</f>
        <v>63809.64</v>
      </c>
      <c r="AJ1140" s="82">
        <f t="shared" si="275"/>
        <v>63809.64</v>
      </c>
      <c r="AK1140" s="82">
        <f t="shared" si="276"/>
        <v>63809.64</v>
      </c>
      <c r="AL1140" s="88">
        <f t="shared" si="277"/>
        <v>2.7600910308688623E-2</v>
      </c>
    </row>
    <row r="1141" spans="1:38">
      <c r="A1141" s="77" t="s">
        <v>90</v>
      </c>
      <c r="B1141" s="77">
        <v>1243</v>
      </c>
      <c r="C1141" s="77">
        <v>1.3408629999999999</v>
      </c>
      <c r="D1141" s="77">
        <v>103.83039182212001</v>
      </c>
      <c r="E1141" s="77" t="s">
        <v>37</v>
      </c>
      <c r="F1141" s="77">
        <v>585</v>
      </c>
      <c r="H1141" s="77" t="s">
        <v>64</v>
      </c>
      <c r="I1141" s="77">
        <v>2019</v>
      </c>
      <c r="J1141" s="77">
        <v>585</v>
      </c>
      <c r="K1141" s="77" t="s">
        <v>573</v>
      </c>
      <c r="L1141" s="77" t="s">
        <v>30</v>
      </c>
      <c r="N1141" s="77">
        <v>0</v>
      </c>
      <c r="O1141" s="77">
        <v>0</v>
      </c>
      <c r="P1141" s="77" t="s">
        <v>55</v>
      </c>
      <c r="Q1141" s="77">
        <v>40.441694099999999</v>
      </c>
      <c r="R1141" s="77">
        <v>-79.990086099999999</v>
      </c>
      <c r="S1141" s="77">
        <v>30705.911406315699</v>
      </c>
      <c r="T1141" s="77">
        <v>4.9220040112130299</v>
      </c>
      <c r="U1141" s="77">
        <v>181</v>
      </c>
      <c r="V1141" s="77">
        <v>676</v>
      </c>
      <c r="W1141" s="77">
        <v>0.14546000000000001</v>
      </c>
      <c r="X1141" s="77">
        <v>0</v>
      </c>
      <c r="Y1141" s="77">
        <v>0</v>
      </c>
      <c r="Z1141" s="77">
        <v>0</v>
      </c>
      <c r="AA1141" s="77">
        <v>2809.5908936778801</v>
      </c>
      <c r="AB1141" s="77">
        <v>5.0674640112130298</v>
      </c>
      <c r="AC1141" s="77">
        <v>4251.5908936778796</v>
      </c>
      <c r="AE1141" s="87" t="str">
        <f t="shared" si="273"/>
        <v>International</v>
      </c>
      <c r="AF1141" s="82" t="str">
        <f t="shared" si="274"/>
        <v>non-student</v>
      </c>
      <c r="AI1141" s="82">
        <f>'GDP per Capita'!N1141</f>
        <v>56679.16</v>
      </c>
      <c r="AJ1141" s="82">
        <f t="shared" si="275"/>
        <v>56679.16</v>
      </c>
      <c r="AK1141" s="82">
        <f t="shared" si="276"/>
        <v>56679.16</v>
      </c>
      <c r="AL1141" s="88">
        <f t="shared" si="277"/>
        <v>7.5011536756682345E-2</v>
      </c>
    </row>
    <row r="1142" spans="1:38">
      <c r="A1142" s="77" t="s">
        <v>395</v>
      </c>
      <c r="B1142" s="77">
        <v>1244</v>
      </c>
      <c r="C1142" s="77">
        <v>21.581008799999999</v>
      </c>
      <c r="D1142" s="77">
        <v>39.1653612</v>
      </c>
      <c r="E1142" s="77" t="s">
        <v>43</v>
      </c>
      <c r="F1142" s="77">
        <v>585</v>
      </c>
      <c r="H1142" s="77" t="s">
        <v>64</v>
      </c>
      <c r="I1142" s="77">
        <v>2019</v>
      </c>
      <c r="J1142" s="77">
        <v>585</v>
      </c>
      <c r="K1142" s="77" t="s">
        <v>570</v>
      </c>
      <c r="L1142" s="77" t="s">
        <v>32</v>
      </c>
      <c r="N1142" s="77">
        <v>0</v>
      </c>
      <c r="O1142" s="77">
        <v>0</v>
      </c>
      <c r="P1142" s="77" t="s">
        <v>55</v>
      </c>
      <c r="Q1142" s="77">
        <v>40.441694099999999</v>
      </c>
      <c r="R1142" s="77">
        <v>-79.990086099999999</v>
      </c>
      <c r="S1142" s="77">
        <v>21370.7717891746</v>
      </c>
      <c r="T1142" s="77">
        <v>3.3182625945282598</v>
      </c>
      <c r="U1142" s="77">
        <v>181</v>
      </c>
      <c r="V1142" s="77">
        <v>676</v>
      </c>
      <c r="W1142" s="77">
        <v>0.14546000000000001</v>
      </c>
      <c r="X1142" s="77">
        <v>0</v>
      </c>
      <c r="Y1142" s="77">
        <v>0</v>
      </c>
      <c r="Z1142" s="77">
        <v>0</v>
      </c>
      <c r="AA1142" s="77">
        <v>1955.42561870947</v>
      </c>
      <c r="AB1142" s="77">
        <v>3.4637225945282601</v>
      </c>
      <c r="AC1142" s="77">
        <v>3397.4256187094702</v>
      </c>
      <c r="AE1142" s="87" t="str">
        <f t="shared" si="273"/>
        <v>International</v>
      </c>
      <c r="AF1142" s="82" t="str">
        <f t="shared" si="274"/>
        <v>non-student</v>
      </c>
      <c r="AI1142" s="82">
        <f>'GDP per Capita'!N1142</f>
        <v>21764.39</v>
      </c>
      <c r="AJ1142" s="82">
        <f t="shared" si="275"/>
        <v>21764.39</v>
      </c>
      <c r="AK1142" s="82">
        <f t="shared" si="276"/>
        <v>21764.39</v>
      </c>
      <c r="AL1142" s="88">
        <f t="shared" si="277"/>
        <v>0.15610019939495065</v>
      </c>
    </row>
    <row r="1143" spans="1:38">
      <c r="A1143" s="77" t="s">
        <v>90</v>
      </c>
      <c r="B1143" s="77">
        <v>1245</v>
      </c>
      <c r="C1143" s="77">
        <v>1.3408629999999999</v>
      </c>
      <c r="D1143" s="77">
        <v>103.83039182212001</v>
      </c>
      <c r="E1143" s="77" t="s">
        <v>39</v>
      </c>
      <c r="F1143" s="77">
        <v>585</v>
      </c>
      <c r="H1143" s="77" t="s">
        <v>64</v>
      </c>
      <c r="I1143" s="77">
        <v>2019</v>
      </c>
      <c r="J1143" s="77">
        <v>585</v>
      </c>
      <c r="K1143" s="77" t="s">
        <v>573</v>
      </c>
      <c r="L1143" s="77" t="s">
        <v>30</v>
      </c>
      <c r="N1143" s="77">
        <v>0</v>
      </c>
      <c r="O1143" s="77">
        <v>0</v>
      </c>
      <c r="P1143" s="77" t="s">
        <v>55</v>
      </c>
      <c r="Q1143" s="77">
        <v>40.441694099999999</v>
      </c>
      <c r="R1143" s="77">
        <v>-79.990086099999999</v>
      </c>
      <c r="S1143" s="77">
        <v>30705.911406315699</v>
      </c>
      <c r="T1143" s="77">
        <v>4.9220040112130299</v>
      </c>
      <c r="U1143" s="77">
        <v>181</v>
      </c>
      <c r="V1143" s="77">
        <v>676</v>
      </c>
      <c r="W1143" s="77">
        <v>0.14546000000000001</v>
      </c>
      <c r="X1143" s="77">
        <v>0</v>
      </c>
      <c r="Y1143" s="77">
        <v>0</v>
      </c>
      <c r="Z1143" s="77">
        <v>0</v>
      </c>
      <c r="AA1143" s="77">
        <v>2809.5908936778801</v>
      </c>
      <c r="AB1143" s="77">
        <v>5.0674640112130298</v>
      </c>
      <c r="AC1143" s="77">
        <v>4251.5908936778796</v>
      </c>
      <c r="AE1143" s="87" t="str">
        <f t="shared" si="273"/>
        <v>International</v>
      </c>
      <c r="AF1143" s="82" t="str">
        <f t="shared" si="274"/>
        <v>non-student</v>
      </c>
      <c r="AI1143" s="82">
        <f>'GDP per Capita'!N1143</f>
        <v>56679.16</v>
      </c>
      <c r="AJ1143" s="82">
        <f t="shared" si="275"/>
        <v>56679.16</v>
      </c>
      <c r="AK1143" s="82">
        <f t="shared" si="276"/>
        <v>56679.16</v>
      </c>
      <c r="AL1143" s="88">
        <f t="shared" si="277"/>
        <v>7.5011536756682345E-2</v>
      </c>
    </row>
    <row r="1144" spans="1:38">
      <c r="A1144" s="77" t="s">
        <v>396</v>
      </c>
      <c r="B1144" s="77">
        <v>1246</v>
      </c>
      <c r="C1144" s="77">
        <v>39.017935999999999</v>
      </c>
      <c r="D1144" s="77">
        <v>-77.209454199999996</v>
      </c>
      <c r="E1144" s="77" t="s">
        <v>37</v>
      </c>
      <c r="F1144" s="77">
        <v>525</v>
      </c>
      <c r="H1144" s="77" t="s">
        <v>66</v>
      </c>
      <c r="I1144" s="77">
        <v>2019</v>
      </c>
      <c r="J1144" s="77">
        <v>525</v>
      </c>
      <c r="K1144" s="77" t="s">
        <v>29</v>
      </c>
      <c r="L1144" s="77" t="s">
        <v>29</v>
      </c>
      <c r="N1144" s="77">
        <v>0</v>
      </c>
      <c r="O1144" s="77">
        <v>0</v>
      </c>
      <c r="P1144" s="77" t="s">
        <v>55</v>
      </c>
      <c r="Q1144" s="77">
        <v>40.441694099999999</v>
      </c>
      <c r="R1144" s="77">
        <v>-79.990086099999999</v>
      </c>
      <c r="S1144" s="77">
        <v>571.29376786398802</v>
      </c>
      <c r="T1144" s="77">
        <v>0.237068058217729</v>
      </c>
      <c r="U1144" s="77">
        <v>181</v>
      </c>
      <c r="V1144" s="77">
        <v>676</v>
      </c>
      <c r="W1144" s="77">
        <v>0.14546000000000001</v>
      </c>
      <c r="X1144" s="77">
        <v>0</v>
      </c>
      <c r="Y1144" s="77">
        <v>0</v>
      </c>
      <c r="Z1144" s="77">
        <v>0</v>
      </c>
      <c r="AA1144" s="77">
        <v>109.688403429885</v>
      </c>
      <c r="AB1144" s="77">
        <v>0.38252805821772901</v>
      </c>
      <c r="AC1144" s="77">
        <v>1491.6884034298801</v>
      </c>
      <c r="AE1144" s="87" t="str">
        <f t="shared" si="273"/>
        <v>Domestic</v>
      </c>
      <c r="AF1144" s="82" t="str">
        <f t="shared" si="274"/>
        <v>non-student</v>
      </c>
      <c r="AI1144" s="82">
        <f>'GDP per Capita'!N1144</f>
        <v>63809.64</v>
      </c>
      <c r="AJ1144" s="82">
        <f t="shared" si="275"/>
        <v>63809.64</v>
      </c>
      <c r="AK1144" s="82">
        <f t="shared" si="276"/>
        <v>63809.64</v>
      </c>
      <c r="AL1144" s="88">
        <f t="shared" si="277"/>
        <v>2.3377163755035759E-2</v>
      </c>
    </row>
    <row r="1145" spans="1:38">
      <c r="A1145" s="77" t="s">
        <v>364</v>
      </c>
      <c r="B1145" s="77">
        <v>1247</v>
      </c>
      <c r="C1145" s="77">
        <v>32.060973599999997</v>
      </c>
      <c r="D1145" s="77">
        <v>118.791645799999</v>
      </c>
      <c r="E1145" s="77" t="s">
        <v>37</v>
      </c>
      <c r="F1145" s="77">
        <v>585</v>
      </c>
      <c r="H1145" s="77" t="s">
        <v>64</v>
      </c>
      <c r="I1145" s="77">
        <v>2019</v>
      </c>
      <c r="J1145" s="77">
        <v>585</v>
      </c>
      <c r="K1145" s="77" t="s">
        <v>574</v>
      </c>
      <c r="L1145" s="77" t="s">
        <v>30</v>
      </c>
      <c r="N1145" s="77">
        <v>0</v>
      </c>
      <c r="O1145" s="77">
        <v>0</v>
      </c>
      <c r="P1145" s="77" t="s">
        <v>55</v>
      </c>
      <c r="Q1145" s="77">
        <v>40.441694099999999</v>
      </c>
      <c r="R1145" s="77">
        <v>-79.990086099999999</v>
      </c>
      <c r="S1145" s="77">
        <v>23449.9792312137</v>
      </c>
      <c r="T1145" s="77">
        <v>3.6621689486887301</v>
      </c>
      <c r="U1145" s="77">
        <v>181</v>
      </c>
      <c r="V1145" s="77">
        <v>676</v>
      </c>
      <c r="W1145" s="77">
        <v>0.14546000000000001</v>
      </c>
      <c r="X1145" s="77">
        <v>0</v>
      </c>
      <c r="Y1145" s="77">
        <v>0</v>
      </c>
      <c r="Z1145" s="77">
        <v>0</v>
      </c>
      <c r="AA1145" s="77">
        <v>2145.67309965605</v>
      </c>
      <c r="AB1145" s="77">
        <v>3.80762894868873</v>
      </c>
      <c r="AC1145" s="77">
        <v>3587.67309965605</v>
      </c>
      <c r="AE1145" s="87" t="str">
        <f t="shared" si="273"/>
        <v>International</v>
      </c>
      <c r="AF1145" s="82" t="str">
        <f t="shared" si="274"/>
        <v>non-student</v>
      </c>
      <c r="AI1145" s="82">
        <f>'GDP per Capita'!N1145</f>
        <v>10121.299999999999</v>
      </c>
      <c r="AJ1145" s="82">
        <f t="shared" si="275"/>
        <v>10121.299999999999</v>
      </c>
      <c r="AK1145" s="82">
        <f t="shared" si="276"/>
        <v>10121.299999999999</v>
      </c>
      <c r="AL1145" s="88">
        <f t="shared" si="277"/>
        <v>0.35446761776215013</v>
      </c>
    </row>
    <row r="1146" spans="1:38">
      <c r="A1146" s="77" t="s">
        <v>142</v>
      </c>
      <c r="B1146" s="77">
        <v>1248</v>
      </c>
      <c r="C1146" s="77">
        <v>40.441694099999999</v>
      </c>
      <c r="D1146" s="77">
        <v>-79.9900860999999</v>
      </c>
      <c r="E1146" s="77" t="s">
        <v>43</v>
      </c>
      <c r="F1146" s="77">
        <v>585</v>
      </c>
      <c r="H1146" s="77" t="s">
        <v>64</v>
      </c>
      <c r="I1146" s="77">
        <v>2019</v>
      </c>
      <c r="J1146" s="77">
        <v>585</v>
      </c>
      <c r="K1146" s="77" t="s">
        <v>29</v>
      </c>
      <c r="L1146" s="77" t="s">
        <v>29</v>
      </c>
      <c r="N1146" s="77">
        <v>0</v>
      </c>
      <c r="O1146" s="77">
        <v>1</v>
      </c>
      <c r="P1146" s="77" t="s">
        <v>55</v>
      </c>
      <c r="Q1146" s="77">
        <v>40.441694099999999</v>
      </c>
      <c r="R1146" s="77">
        <v>-79.990086099999999</v>
      </c>
      <c r="S1146" s="77">
        <v>4.3065651728936996E-12</v>
      </c>
      <c r="T1146" s="77">
        <v>0</v>
      </c>
      <c r="U1146" s="77">
        <v>0</v>
      </c>
      <c r="V1146" s="77">
        <v>0</v>
      </c>
      <c r="W1146" s="77">
        <v>0</v>
      </c>
      <c r="X1146" s="77">
        <v>0</v>
      </c>
      <c r="Y1146" s="77">
        <v>0</v>
      </c>
      <c r="Z1146" s="77">
        <v>0</v>
      </c>
      <c r="AA1146" s="77">
        <v>0</v>
      </c>
      <c r="AB1146" s="77">
        <v>0</v>
      </c>
      <c r="AC1146" s="77">
        <v>585</v>
      </c>
      <c r="AE1146" s="87" t="str">
        <f t="shared" si="273"/>
        <v>Domestic</v>
      </c>
      <c r="AF1146" s="82" t="str">
        <f t="shared" si="274"/>
        <v>non-student</v>
      </c>
      <c r="AI1146" s="82">
        <f>'GDP per Capita'!N1146</f>
        <v>63809.64</v>
      </c>
      <c r="AJ1146" s="82">
        <f t="shared" si="275"/>
        <v>63809.64</v>
      </c>
      <c r="AK1146" s="82">
        <f t="shared" si="276"/>
        <v>63809.64</v>
      </c>
      <c r="AL1146" s="88">
        <f t="shared" si="277"/>
        <v>9.1678937539845084E-3</v>
      </c>
    </row>
    <row r="1147" spans="1:38">
      <c r="A1147" s="77" t="s">
        <v>142</v>
      </c>
      <c r="B1147" s="77">
        <v>1249</v>
      </c>
      <c r="C1147" s="77">
        <v>40.441694099999999</v>
      </c>
      <c r="D1147" s="77">
        <v>-79.9900860999999</v>
      </c>
      <c r="E1147" s="77" t="s">
        <v>42</v>
      </c>
      <c r="F1147" s="77">
        <v>585</v>
      </c>
      <c r="H1147" s="77" t="s">
        <v>64</v>
      </c>
      <c r="I1147" s="77">
        <v>2019</v>
      </c>
      <c r="J1147" s="77">
        <v>585</v>
      </c>
      <c r="K1147" s="77" t="s">
        <v>29</v>
      </c>
      <c r="L1147" s="77" t="s">
        <v>29</v>
      </c>
      <c r="N1147" s="77">
        <v>0</v>
      </c>
      <c r="O1147" s="77">
        <v>1</v>
      </c>
      <c r="P1147" s="77" t="s">
        <v>55</v>
      </c>
      <c r="Q1147" s="77">
        <v>40.441694099999999</v>
      </c>
      <c r="R1147" s="77">
        <v>-79.990086099999999</v>
      </c>
      <c r="S1147" s="77">
        <v>4.3065651728936996E-12</v>
      </c>
      <c r="T1147" s="77">
        <v>0</v>
      </c>
      <c r="U1147" s="77">
        <v>0</v>
      </c>
      <c r="V1147" s="77">
        <v>0</v>
      </c>
      <c r="W1147" s="77">
        <v>0</v>
      </c>
      <c r="X1147" s="77">
        <v>0</v>
      </c>
      <c r="Y1147" s="77">
        <v>0</v>
      </c>
      <c r="Z1147" s="77">
        <v>0</v>
      </c>
      <c r="AA1147" s="77">
        <v>0</v>
      </c>
      <c r="AB1147" s="77">
        <v>0</v>
      </c>
      <c r="AC1147" s="77">
        <v>585</v>
      </c>
      <c r="AE1147" s="87" t="str">
        <f t="shared" si="273"/>
        <v>Domestic</v>
      </c>
      <c r="AF1147" s="82" t="str">
        <f t="shared" si="274"/>
        <v>non-student</v>
      </c>
      <c r="AI1147" s="82">
        <f>'GDP per Capita'!N1147</f>
        <v>63809.64</v>
      </c>
      <c r="AJ1147" s="82">
        <f t="shared" si="275"/>
        <v>63809.64</v>
      </c>
      <c r="AK1147" s="82">
        <f t="shared" si="276"/>
        <v>63809.64</v>
      </c>
      <c r="AL1147" s="88">
        <f t="shared" si="277"/>
        <v>9.1678937539845084E-3</v>
      </c>
    </row>
    <row r="1148" spans="1:38">
      <c r="A1148" s="77" t="s">
        <v>397</v>
      </c>
      <c r="B1148" s="77">
        <v>1250</v>
      </c>
      <c r="C1148" s="77">
        <v>40.904057600000002</v>
      </c>
      <c r="D1148" s="77">
        <v>-73.342016930188606</v>
      </c>
      <c r="E1148" s="77" t="s">
        <v>37</v>
      </c>
      <c r="F1148" s="77">
        <v>275</v>
      </c>
      <c r="H1148" s="77" t="s">
        <v>61</v>
      </c>
      <c r="I1148" s="77">
        <v>2019</v>
      </c>
      <c r="J1148" s="77">
        <v>275</v>
      </c>
      <c r="K1148" s="77" t="s">
        <v>29</v>
      </c>
      <c r="L1148" s="77" t="s">
        <v>29</v>
      </c>
      <c r="N1148" s="77">
        <v>0</v>
      </c>
      <c r="O1148" s="77">
        <v>0</v>
      </c>
      <c r="P1148" s="77" t="s">
        <v>55</v>
      </c>
      <c r="Q1148" s="77">
        <v>40.441694099999999</v>
      </c>
      <c r="R1148" s="77">
        <v>-79.990086099999999</v>
      </c>
      <c r="S1148" s="77">
        <v>1125.7601448436801</v>
      </c>
      <c r="T1148" s="77">
        <v>0.310282446420724</v>
      </c>
      <c r="U1148" s="77">
        <v>181</v>
      </c>
      <c r="V1148" s="77">
        <v>676</v>
      </c>
      <c r="W1148" s="77">
        <v>0.14546000000000001</v>
      </c>
      <c r="X1148" s="77">
        <v>0</v>
      </c>
      <c r="Y1148" s="77">
        <v>0</v>
      </c>
      <c r="Z1148" s="77">
        <v>0</v>
      </c>
      <c r="AA1148" s="77">
        <v>216.14594780998601</v>
      </c>
      <c r="AB1148" s="77">
        <v>0.45574244642072398</v>
      </c>
      <c r="AC1148" s="77">
        <v>1348.14594780998</v>
      </c>
      <c r="AE1148" s="87" t="str">
        <f t="shared" si="273"/>
        <v>Domestic</v>
      </c>
      <c r="AF1148" s="82" t="str">
        <f t="shared" si="274"/>
        <v>non-student</v>
      </c>
      <c r="AI1148" s="82">
        <f>'GDP per Capita'!N1148</f>
        <v>63809.64</v>
      </c>
      <c r="AJ1148" s="82">
        <f t="shared" si="275"/>
        <v>63809.64</v>
      </c>
      <c r="AK1148" s="82">
        <f t="shared" si="276"/>
        <v>63809.64</v>
      </c>
      <c r="AL1148" s="88">
        <f t="shared" si="277"/>
        <v>2.1127621904934429E-2</v>
      </c>
    </row>
    <row r="1149" spans="1:38">
      <c r="A1149" s="77" t="s">
        <v>398</v>
      </c>
      <c r="B1149" s="77">
        <v>1251</v>
      </c>
      <c r="C1149" s="77">
        <v>30.595528899999898</v>
      </c>
      <c r="D1149" s="77">
        <v>-96.307104199999998</v>
      </c>
      <c r="E1149" s="77" t="s">
        <v>38</v>
      </c>
      <c r="F1149" s="77">
        <v>525</v>
      </c>
      <c r="H1149" s="77" t="s">
        <v>61</v>
      </c>
      <c r="I1149" s="77">
        <v>2019</v>
      </c>
      <c r="J1149" s="77">
        <v>525</v>
      </c>
      <c r="K1149" s="77" t="s">
        <v>29</v>
      </c>
      <c r="L1149" s="77" t="s">
        <v>29</v>
      </c>
      <c r="N1149" s="77">
        <v>0</v>
      </c>
      <c r="O1149" s="77">
        <v>0</v>
      </c>
      <c r="P1149" s="77" t="s">
        <v>55</v>
      </c>
      <c r="Q1149" s="77">
        <v>40.441694099999999</v>
      </c>
      <c r="R1149" s="77">
        <v>-79.990086099999999</v>
      </c>
      <c r="S1149" s="77">
        <v>3666.5645386251599</v>
      </c>
      <c r="T1149" s="77">
        <v>0.66904033072270797</v>
      </c>
      <c r="U1149" s="77">
        <v>181</v>
      </c>
      <c r="V1149" s="77">
        <v>338</v>
      </c>
      <c r="W1149" s="77">
        <v>7.2730000000000003E-2</v>
      </c>
      <c r="X1149" s="77">
        <v>0</v>
      </c>
      <c r="Y1149" s="77">
        <v>0</v>
      </c>
      <c r="Z1149" s="77">
        <v>0</v>
      </c>
      <c r="AA1149" s="77">
        <v>703.98039141603203</v>
      </c>
      <c r="AB1149" s="77">
        <v>0.74177033072270804</v>
      </c>
      <c r="AC1149" s="77">
        <v>1747.98039141603</v>
      </c>
      <c r="AE1149" s="87" t="str">
        <f t="shared" si="273"/>
        <v>Domestic</v>
      </c>
      <c r="AF1149" s="82" t="str">
        <f t="shared" si="274"/>
        <v>student</v>
      </c>
      <c r="AI1149" s="82">
        <f>'GDP per Capita'!N1149</f>
        <v>63809.64</v>
      </c>
      <c r="AJ1149" s="82">
        <f t="shared" si="275"/>
        <v>63809.64</v>
      </c>
      <c r="AK1149" s="82">
        <f t="shared" si="276"/>
        <v>63809.64</v>
      </c>
      <c r="AL1149" s="88">
        <f t="shared" si="277"/>
        <v>2.7393672671026353E-2</v>
      </c>
    </row>
    <row r="1150" spans="1:38">
      <c r="A1150" s="77" t="s">
        <v>199</v>
      </c>
      <c r="B1150" s="77">
        <v>1252</v>
      </c>
      <c r="C1150" s="77">
        <v>36.1623886</v>
      </c>
      <c r="D1150" s="77">
        <v>-85.499705700000007</v>
      </c>
      <c r="E1150" s="77" t="s">
        <v>38</v>
      </c>
      <c r="F1150" s="77">
        <v>295</v>
      </c>
      <c r="H1150" s="77" t="s">
        <v>65</v>
      </c>
      <c r="I1150" s="77">
        <v>2019</v>
      </c>
      <c r="J1150" s="77">
        <v>295</v>
      </c>
      <c r="K1150" s="77" t="s">
        <v>29</v>
      </c>
      <c r="L1150" s="77" t="s">
        <v>29</v>
      </c>
      <c r="N1150" s="77">
        <v>0</v>
      </c>
      <c r="O1150" s="77">
        <v>0</v>
      </c>
      <c r="P1150" s="77" t="s">
        <v>55</v>
      </c>
      <c r="Q1150" s="77">
        <v>40.441694099999999</v>
      </c>
      <c r="R1150" s="77">
        <v>-79.990086099999999</v>
      </c>
      <c r="S1150" s="77">
        <v>1352.3135827230701</v>
      </c>
      <c r="T1150" s="77">
        <v>0.340197644236645</v>
      </c>
      <c r="U1150" s="77">
        <v>181</v>
      </c>
      <c r="V1150" s="77">
        <v>338</v>
      </c>
      <c r="W1150" s="77">
        <v>7.2730000000000003E-2</v>
      </c>
      <c r="X1150" s="77">
        <v>0</v>
      </c>
      <c r="Y1150" s="77">
        <v>0</v>
      </c>
      <c r="Z1150" s="77">
        <v>0</v>
      </c>
      <c r="AA1150" s="77">
        <v>259.64420788282899</v>
      </c>
      <c r="AB1150" s="77">
        <v>0.41292764423664502</v>
      </c>
      <c r="AC1150" s="77">
        <v>1073.64420788282</v>
      </c>
      <c r="AE1150" s="87" t="str">
        <f t="shared" si="273"/>
        <v>Domestic</v>
      </c>
      <c r="AF1150" s="82" t="str">
        <f t="shared" si="274"/>
        <v>student</v>
      </c>
      <c r="AI1150" s="82">
        <f>'GDP per Capita'!N1150</f>
        <v>63809.64</v>
      </c>
      <c r="AJ1150" s="82">
        <f t="shared" si="275"/>
        <v>63809.64</v>
      </c>
      <c r="AK1150" s="82">
        <f t="shared" si="276"/>
        <v>63809.64</v>
      </c>
      <c r="AL1150" s="88">
        <f t="shared" si="277"/>
        <v>1.682573679906077E-2</v>
      </c>
    </row>
    <row r="1151" spans="1:38">
      <c r="A1151" s="77" t="s">
        <v>112</v>
      </c>
      <c r="B1151" s="77">
        <v>1253</v>
      </c>
      <c r="C1151" s="77">
        <v>40.735657000000003</v>
      </c>
      <c r="D1151" s="77">
        <v>-74.172366699999998</v>
      </c>
      <c r="E1151" s="77" t="s">
        <v>42</v>
      </c>
      <c r="F1151" s="77">
        <v>525</v>
      </c>
      <c r="H1151" s="77" t="s">
        <v>66</v>
      </c>
      <c r="I1151" s="77">
        <v>2019</v>
      </c>
      <c r="J1151" s="77">
        <v>525</v>
      </c>
      <c r="K1151" s="77" t="s">
        <v>29</v>
      </c>
      <c r="L1151" s="77" t="s">
        <v>29</v>
      </c>
      <c r="N1151" s="77">
        <v>0</v>
      </c>
      <c r="O1151" s="77">
        <v>0</v>
      </c>
      <c r="P1151" s="77" t="s">
        <v>55</v>
      </c>
      <c r="Q1151" s="77">
        <v>40.441694099999999</v>
      </c>
      <c r="R1151" s="77">
        <v>-79.990086099999999</v>
      </c>
      <c r="S1151" s="77">
        <v>984.50506430238704</v>
      </c>
      <c r="T1151" s="77">
        <v>0.29163045103963298</v>
      </c>
      <c r="U1151" s="77">
        <v>181</v>
      </c>
      <c r="V1151" s="77">
        <v>676</v>
      </c>
      <c r="W1151" s="77">
        <v>0.14546000000000001</v>
      </c>
      <c r="X1151" s="77">
        <v>0</v>
      </c>
      <c r="Y1151" s="77">
        <v>0</v>
      </c>
      <c r="Z1151" s="77">
        <v>0</v>
      </c>
      <c r="AA1151" s="77">
        <v>189.02497234605801</v>
      </c>
      <c r="AB1151" s="77">
        <v>0.43709045103963201</v>
      </c>
      <c r="AC1151" s="77">
        <v>1571.0249723460499</v>
      </c>
      <c r="AE1151" s="87" t="str">
        <f t="shared" si="273"/>
        <v>Domestic</v>
      </c>
      <c r="AF1151" s="82" t="str">
        <f t="shared" si="274"/>
        <v>non-student</v>
      </c>
      <c r="AI1151" s="82">
        <f>'GDP per Capita'!N1151</f>
        <v>63809.64</v>
      </c>
      <c r="AJ1151" s="82">
        <f t="shared" si="275"/>
        <v>63809.64</v>
      </c>
      <c r="AK1151" s="82">
        <f t="shared" si="276"/>
        <v>63809.64</v>
      </c>
      <c r="AL1151" s="88">
        <f t="shared" si="277"/>
        <v>2.4620495780042797E-2</v>
      </c>
    </row>
    <row r="1152" spans="1:38">
      <c r="A1152" s="77" t="s">
        <v>85</v>
      </c>
      <c r="B1152" s="77">
        <v>1254</v>
      </c>
      <c r="C1152" s="77">
        <v>36.062584299999997</v>
      </c>
      <c r="D1152" s="77">
        <v>-94.157432799999995</v>
      </c>
      <c r="E1152" s="77" t="s">
        <v>37</v>
      </c>
      <c r="F1152" s="77">
        <v>0</v>
      </c>
      <c r="H1152" s="77" t="s">
        <v>63</v>
      </c>
      <c r="I1152" s="77">
        <v>2019</v>
      </c>
      <c r="J1152" s="77">
        <v>0</v>
      </c>
      <c r="K1152" s="77" t="s">
        <v>29</v>
      </c>
      <c r="L1152" s="77" t="s">
        <v>29</v>
      </c>
      <c r="N1152" s="77">
        <v>0</v>
      </c>
      <c r="O1152" s="77">
        <v>0</v>
      </c>
      <c r="P1152" s="77" t="s">
        <v>55</v>
      </c>
      <c r="Q1152" s="77">
        <v>40.441694099999999</v>
      </c>
      <c r="R1152" s="77">
        <v>-79.990086099999999</v>
      </c>
      <c r="S1152" s="77">
        <v>2655.1079008760798</v>
      </c>
      <c r="T1152" s="77">
        <v>0.51222482734102903</v>
      </c>
      <c r="U1152" s="77">
        <v>181</v>
      </c>
      <c r="V1152" s="77">
        <v>676</v>
      </c>
      <c r="W1152" s="77">
        <v>0.14546000000000001</v>
      </c>
      <c r="X1152" s="77">
        <v>0</v>
      </c>
      <c r="Y1152" s="77">
        <v>0</v>
      </c>
      <c r="Z1152" s="77">
        <v>0</v>
      </c>
      <c r="AA1152" s="77">
        <v>509.78071696820803</v>
      </c>
      <c r="AB1152" s="77">
        <v>0.65768482734102895</v>
      </c>
      <c r="AC1152" s="77">
        <v>1366.7807169682001</v>
      </c>
      <c r="AE1152" s="87" t="str">
        <f t="shared" si="273"/>
        <v>Domestic</v>
      </c>
      <c r="AF1152" s="82" t="str">
        <f t="shared" si="274"/>
        <v>non-student</v>
      </c>
      <c r="AI1152" s="82">
        <f>'GDP per Capita'!N1152</f>
        <v>63809.64</v>
      </c>
      <c r="AJ1152" s="82">
        <f t="shared" si="275"/>
        <v>63809.64</v>
      </c>
      <c r="AK1152" s="82">
        <f t="shared" si="276"/>
        <v>63809.64</v>
      </c>
      <c r="AL1152" s="88">
        <f t="shared" si="277"/>
        <v>2.1419658800272186E-2</v>
      </c>
    </row>
    <row r="1153" spans="1:38">
      <c r="A1153" s="77" t="s">
        <v>399</v>
      </c>
      <c r="B1153" s="77">
        <v>1255</v>
      </c>
      <c r="C1153" s="77">
        <v>47.950961799999902</v>
      </c>
      <c r="D1153" s="77">
        <v>13.616433499999999</v>
      </c>
      <c r="E1153" s="77" t="s">
        <v>42</v>
      </c>
      <c r="F1153" s="77">
        <v>1335</v>
      </c>
      <c r="H1153" s="77" t="s">
        <v>64</v>
      </c>
      <c r="I1153" s="77">
        <v>2019</v>
      </c>
      <c r="J1153" s="77">
        <v>1335</v>
      </c>
      <c r="K1153" s="77" t="s">
        <v>431</v>
      </c>
      <c r="L1153" s="77" t="s">
        <v>31</v>
      </c>
      <c r="N1153" s="77">
        <v>0</v>
      </c>
      <c r="O1153" s="77">
        <v>0</v>
      </c>
      <c r="P1153" s="77" t="s">
        <v>55</v>
      </c>
      <c r="Q1153" s="77">
        <v>40.441694099999999</v>
      </c>
      <c r="R1153" s="77">
        <v>-79.990086099999999</v>
      </c>
      <c r="S1153" s="77">
        <v>14072.9689897437</v>
      </c>
      <c r="T1153" s="77">
        <v>2.1714854528745802</v>
      </c>
      <c r="U1153" s="77">
        <v>181</v>
      </c>
      <c r="V1153" s="77">
        <v>676</v>
      </c>
      <c r="W1153" s="77">
        <v>0.14546000000000001</v>
      </c>
      <c r="X1153" s="77">
        <v>0</v>
      </c>
      <c r="Y1153" s="77">
        <v>0</v>
      </c>
      <c r="Z1153" s="77">
        <v>0</v>
      </c>
      <c r="AA1153" s="77">
        <v>1477.6617439230799</v>
      </c>
      <c r="AB1153" s="77">
        <v>2.3169454528745801</v>
      </c>
      <c r="AC1153" s="77">
        <v>3669.6617439230799</v>
      </c>
      <c r="AE1153" s="87" t="str">
        <f t="shared" si="273"/>
        <v>International</v>
      </c>
      <c r="AF1153" s="82" t="str">
        <f t="shared" si="274"/>
        <v>non-student</v>
      </c>
      <c r="AI1153" s="82">
        <f>'GDP per Capita'!N1153</f>
        <v>51375.45</v>
      </c>
      <c r="AJ1153" s="82">
        <f t="shared" si="275"/>
        <v>51375.45</v>
      </c>
      <c r="AK1153" s="82">
        <f t="shared" si="276"/>
        <v>51375.45</v>
      </c>
      <c r="AL1153" s="88">
        <f t="shared" si="277"/>
        <v>7.1428313405003371E-2</v>
      </c>
    </row>
    <row r="1154" spans="1:38">
      <c r="A1154" s="77" t="s">
        <v>290</v>
      </c>
      <c r="B1154" s="77">
        <v>1256</v>
      </c>
      <c r="C1154" s="77">
        <v>44.977299500000001</v>
      </c>
      <c r="D1154" s="77">
        <v>-93.265469199999998</v>
      </c>
      <c r="E1154" s="77" t="s">
        <v>42</v>
      </c>
      <c r="F1154" s="77">
        <v>585</v>
      </c>
      <c r="H1154" s="77" t="s">
        <v>64</v>
      </c>
      <c r="I1154" s="77">
        <v>2019</v>
      </c>
      <c r="J1154" s="77">
        <v>585</v>
      </c>
      <c r="K1154" s="77" t="s">
        <v>29</v>
      </c>
      <c r="L1154" s="77" t="s">
        <v>29</v>
      </c>
      <c r="N1154" s="77">
        <v>0</v>
      </c>
      <c r="O1154" s="77">
        <v>0</v>
      </c>
      <c r="P1154" s="77" t="s">
        <v>55</v>
      </c>
      <c r="Q1154" s="77">
        <v>40.441694099999999</v>
      </c>
      <c r="R1154" s="77">
        <v>-79.990086099999999</v>
      </c>
      <c r="S1154" s="77">
        <v>2388.54133144456</v>
      </c>
      <c r="T1154" s="77">
        <v>0.47702610455713301</v>
      </c>
      <c r="U1154" s="77">
        <v>181</v>
      </c>
      <c r="V1154" s="77">
        <v>676</v>
      </c>
      <c r="W1154" s="77">
        <v>0.14546000000000001</v>
      </c>
      <c r="X1154" s="77">
        <v>0</v>
      </c>
      <c r="Y1154" s="77">
        <v>0</v>
      </c>
      <c r="Z1154" s="77">
        <v>0</v>
      </c>
      <c r="AA1154" s="77">
        <v>458.599935637356</v>
      </c>
      <c r="AB1154" s="77">
        <v>0.62248610455713305</v>
      </c>
      <c r="AC1154" s="77">
        <v>1900.59993563735</v>
      </c>
      <c r="AE1154" s="87" t="str">
        <f t="shared" si="273"/>
        <v>Domestic</v>
      </c>
      <c r="AF1154" s="82" t="str">
        <f t="shared" si="274"/>
        <v>non-student</v>
      </c>
      <c r="AI1154" s="82">
        <f>'GDP per Capita'!N1154</f>
        <v>63809.64</v>
      </c>
      <c r="AJ1154" s="82">
        <f t="shared" si="275"/>
        <v>63809.64</v>
      </c>
      <c r="AK1154" s="82">
        <f t="shared" si="276"/>
        <v>63809.64</v>
      </c>
      <c r="AL1154" s="88">
        <f t="shared" si="277"/>
        <v>2.9785467143167554E-2</v>
      </c>
    </row>
    <row r="1155" spans="1:38">
      <c r="A1155" s="77" t="s">
        <v>142</v>
      </c>
      <c r="B1155" s="77">
        <v>1257</v>
      </c>
      <c r="C1155" s="77">
        <v>40.441694099999999</v>
      </c>
      <c r="D1155" s="77">
        <v>-79.9900860999999</v>
      </c>
      <c r="E1155" s="77" t="s">
        <v>37</v>
      </c>
      <c r="F1155" s="77">
        <v>585</v>
      </c>
      <c r="H1155" s="77" t="s">
        <v>64</v>
      </c>
      <c r="I1155" s="77">
        <v>2019</v>
      </c>
      <c r="J1155" s="77">
        <v>585</v>
      </c>
      <c r="K1155" s="77" t="s">
        <v>29</v>
      </c>
      <c r="L1155" s="77" t="s">
        <v>29</v>
      </c>
      <c r="N1155" s="77">
        <v>0</v>
      </c>
      <c r="O1155" s="77">
        <v>1</v>
      </c>
      <c r="P1155" s="77" t="s">
        <v>55</v>
      </c>
      <c r="Q1155" s="77">
        <v>40.441694099999999</v>
      </c>
      <c r="R1155" s="77">
        <v>-79.990086099999999</v>
      </c>
      <c r="S1155" s="77">
        <v>4.3065651728936996E-12</v>
      </c>
      <c r="T1155" s="77">
        <v>0</v>
      </c>
      <c r="U1155" s="77">
        <v>0</v>
      </c>
      <c r="V1155" s="77">
        <v>0</v>
      </c>
      <c r="W1155" s="77">
        <v>0</v>
      </c>
      <c r="X1155" s="77">
        <v>0</v>
      </c>
      <c r="Y1155" s="77">
        <v>0</v>
      </c>
      <c r="Z1155" s="77">
        <v>0</v>
      </c>
      <c r="AA1155" s="77">
        <v>0</v>
      </c>
      <c r="AB1155" s="77">
        <v>0</v>
      </c>
      <c r="AC1155" s="77">
        <v>585</v>
      </c>
      <c r="AE1155" s="87" t="str">
        <f t="shared" ref="AE1155:AE1218" si="278">IF(K1155&lt;&gt;"USA",IF(K1155&lt;&gt;"Unknown","International","Unknown"),"Domestic")</f>
        <v>Domestic</v>
      </c>
      <c r="AF1155" s="82" t="str">
        <f t="shared" ref="AF1155:AF1218" si="279">IF(E1155="Undergraduate Student","student",IF(E1155="Graduate Student","student","non-student"))</f>
        <v>non-student</v>
      </c>
      <c r="AI1155" s="82">
        <f>'GDP per Capita'!N1155</f>
        <v>63809.64</v>
      </c>
      <c r="AJ1155" s="82">
        <f t="shared" ref="AJ1155:AJ1218" si="280">IFERROR(AI1155,"")</f>
        <v>63809.64</v>
      </c>
      <c r="AK1155" s="82">
        <f t="shared" ref="AK1155:AK1218" si="281">IFERROR(AI1155,AVERAGE(AJ$2:AJ$2538))</f>
        <v>63809.64</v>
      </c>
      <c r="AL1155" s="88">
        <f t="shared" ref="AL1155:AL1218" si="282">AC1155/AK1155</f>
        <v>9.1678937539845084E-3</v>
      </c>
    </row>
    <row r="1156" spans="1:38">
      <c r="A1156" s="77" t="s">
        <v>400</v>
      </c>
      <c r="B1156" s="77">
        <v>1258</v>
      </c>
      <c r="C1156" s="77">
        <v>43.493524499999999</v>
      </c>
      <c r="D1156" s="77">
        <v>-112.04009189999999</v>
      </c>
      <c r="E1156" s="77" t="s">
        <v>41</v>
      </c>
      <c r="F1156" s="77">
        <v>685</v>
      </c>
      <c r="H1156" s="77" t="s">
        <v>64</v>
      </c>
      <c r="I1156" s="77">
        <v>2019</v>
      </c>
      <c r="J1156" s="77">
        <v>685</v>
      </c>
      <c r="K1156" s="77" t="s">
        <v>29</v>
      </c>
      <c r="L1156" s="77" t="s">
        <v>29</v>
      </c>
      <c r="N1156" s="77">
        <v>0</v>
      </c>
      <c r="O1156" s="77">
        <v>0</v>
      </c>
      <c r="P1156" s="77" t="s">
        <v>55</v>
      </c>
      <c r="Q1156" s="77">
        <v>40.441694099999999</v>
      </c>
      <c r="R1156" s="77">
        <v>-79.990086099999999</v>
      </c>
      <c r="S1156" s="77">
        <v>5309.5548449799799</v>
      </c>
      <c r="T1156" s="77">
        <v>0.91842502856822195</v>
      </c>
      <c r="U1156" s="77">
        <v>181</v>
      </c>
      <c r="V1156" s="77">
        <v>676</v>
      </c>
      <c r="W1156" s="77">
        <v>0.14546000000000001</v>
      </c>
      <c r="X1156" s="77">
        <v>0</v>
      </c>
      <c r="Y1156" s="77">
        <v>0</v>
      </c>
      <c r="Z1156" s="77">
        <v>0</v>
      </c>
      <c r="AA1156" s="77">
        <v>637.14658139759695</v>
      </c>
      <c r="AB1156" s="77">
        <v>1.06388502856822</v>
      </c>
      <c r="AC1156" s="77">
        <v>2179.1465813975901</v>
      </c>
      <c r="AE1156" s="87" t="str">
        <f t="shared" si="278"/>
        <v>Domestic</v>
      </c>
      <c r="AF1156" s="82" t="str">
        <f t="shared" si="279"/>
        <v>non-student</v>
      </c>
      <c r="AI1156" s="82">
        <f>'GDP per Capita'!N1156</f>
        <v>63809.64</v>
      </c>
      <c r="AJ1156" s="82">
        <f t="shared" si="280"/>
        <v>63809.64</v>
      </c>
      <c r="AK1156" s="82">
        <f t="shared" si="281"/>
        <v>63809.64</v>
      </c>
      <c r="AL1156" s="88">
        <f t="shared" si="282"/>
        <v>3.4150742448908818E-2</v>
      </c>
    </row>
    <row r="1157" spans="1:38">
      <c r="A1157" s="77" t="s">
        <v>264</v>
      </c>
      <c r="B1157" s="77">
        <v>1259</v>
      </c>
      <c r="C1157" s="77">
        <v>40.602205900000001</v>
      </c>
      <c r="D1157" s="77">
        <v>-75.4712794</v>
      </c>
      <c r="E1157" s="77" t="s">
        <v>42</v>
      </c>
      <c r="F1157" s="77">
        <v>500</v>
      </c>
      <c r="H1157" s="77" t="s">
        <v>63</v>
      </c>
      <c r="I1157" s="77">
        <v>2019</v>
      </c>
      <c r="J1157" s="77">
        <v>500</v>
      </c>
      <c r="K1157" s="77" t="s">
        <v>29</v>
      </c>
      <c r="L1157" s="77" t="s">
        <v>29</v>
      </c>
      <c r="N1157" s="77">
        <v>0</v>
      </c>
      <c r="O1157" s="77">
        <v>0</v>
      </c>
      <c r="P1157" s="77" t="s">
        <v>55</v>
      </c>
      <c r="Q1157" s="77">
        <v>40.441694099999999</v>
      </c>
      <c r="R1157" s="77">
        <v>-79.990086099999999</v>
      </c>
      <c r="S1157" s="77">
        <v>764.66014086764699</v>
      </c>
      <c r="T1157" s="77">
        <v>0.262601077506676</v>
      </c>
      <c r="U1157" s="77">
        <v>181</v>
      </c>
      <c r="V1157" s="77">
        <v>676</v>
      </c>
      <c r="W1157" s="77">
        <v>0.14546000000000001</v>
      </c>
      <c r="X1157" s="77">
        <v>0</v>
      </c>
      <c r="Y1157" s="77">
        <v>0</v>
      </c>
      <c r="Z1157" s="77">
        <v>0</v>
      </c>
      <c r="AA1157" s="77">
        <v>146.814747046588</v>
      </c>
      <c r="AB1157" s="77">
        <v>0.40806107750667597</v>
      </c>
      <c r="AC1157" s="77">
        <v>1503.8147470465799</v>
      </c>
      <c r="AE1157" s="87" t="str">
        <f t="shared" si="278"/>
        <v>Domestic</v>
      </c>
      <c r="AF1157" s="82" t="str">
        <f t="shared" si="279"/>
        <v>non-student</v>
      </c>
      <c r="AI1157" s="82">
        <f>'GDP per Capita'!N1157</f>
        <v>63809.64</v>
      </c>
      <c r="AJ1157" s="82">
        <f t="shared" si="280"/>
        <v>63809.64</v>
      </c>
      <c r="AK1157" s="82">
        <f t="shared" si="281"/>
        <v>63809.64</v>
      </c>
      <c r="AL1157" s="88">
        <f t="shared" si="282"/>
        <v>2.3567203122389968E-2</v>
      </c>
    </row>
    <row r="1158" spans="1:38">
      <c r="A1158" s="77" t="s">
        <v>33</v>
      </c>
      <c r="B1158" s="77">
        <v>1260</v>
      </c>
      <c r="C1158" s="77">
        <v>-24.776108600000001</v>
      </c>
      <c r="D1158" s="77">
        <v>134.755</v>
      </c>
      <c r="E1158" s="77" t="s">
        <v>39</v>
      </c>
      <c r="F1158" s="77">
        <v>585</v>
      </c>
      <c r="H1158" s="77" t="s">
        <v>64</v>
      </c>
      <c r="I1158" s="77">
        <v>2019</v>
      </c>
      <c r="J1158" s="77">
        <v>585</v>
      </c>
      <c r="K1158" s="77" t="s">
        <v>33</v>
      </c>
      <c r="L1158" s="77" t="s">
        <v>816</v>
      </c>
      <c r="N1158" s="77">
        <v>0</v>
      </c>
      <c r="O1158" s="77">
        <v>0</v>
      </c>
      <c r="P1158" s="77" t="s">
        <v>55</v>
      </c>
      <c r="Q1158" s="77">
        <v>40.441694099999999</v>
      </c>
      <c r="R1158" s="77">
        <v>-79.990086099999999</v>
      </c>
      <c r="S1158" s="77">
        <v>32714.154438227499</v>
      </c>
      <c r="T1158" s="77">
        <v>5.2870853686942203</v>
      </c>
      <c r="U1158" s="77">
        <v>181</v>
      </c>
      <c r="V1158" s="77">
        <v>676</v>
      </c>
      <c r="W1158" s="77">
        <v>0.14546000000000001</v>
      </c>
      <c r="X1158" s="77">
        <v>0</v>
      </c>
      <c r="Y1158" s="77">
        <v>0</v>
      </c>
      <c r="Z1158" s="77">
        <v>0</v>
      </c>
      <c r="AA1158" s="77">
        <v>2993.3451310978198</v>
      </c>
      <c r="AB1158" s="77">
        <v>5.4325453686942202</v>
      </c>
      <c r="AC1158" s="77">
        <v>4435.3451310978198</v>
      </c>
      <c r="AE1158" s="87" t="str">
        <f t="shared" si="278"/>
        <v>International</v>
      </c>
      <c r="AF1158" s="82" t="str">
        <f t="shared" si="279"/>
        <v>non-student</v>
      </c>
      <c r="AI1158" s="82">
        <f>'GDP per Capita'!N1158</f>
        <v>61250.7</v>
      </c>
      <c r="AJ1158" s="82">
        <f t="shared" si="280"/>
        <v>61250.7</v>
      </c>
      <c r="AK1158" s="82">
        <f t="shared" si="281"/>
        <v>61250.7</v>
      </c>
      <c r="AL1158" s="88">
        <f t="shared" si="282"/>
        <v>7.2412970481934416E-2</v>
      </c>
    </row>
    <row r="1159" spans="1:38">
      <c r="A1159" s="77" t="s">
        <v>95</v>
      </c>
      <c r="B1159" s="77">
        <v>1261</v>
      </c>
      <c r="C1159" s="77">
        <v>43.2560802</v>
      </c>
      <c r="D1159" s="77">
        <v>-79.872858300000004</v>
      </c>
      <c r="E1159" s="77" t="s">
        <v>38</v>
      </c>
      <c r="F1159" s="77">
        <v>0</v>
      </c>
      <c r="H1159" s="77" t="s">
        <v>62</v>
      </c>
      <c r="I1159" s="77">
        <v>2019</v>
      </c>
      <c r="J1159" s="77">
        <v>0</v>
      </c>
      <c r="K1159" s="77" t="s">
        <v>320</v>
      </c>
      <c r="L1159" s="77" t="s">
        <v>28</v>
      </c>
      <c r="N1159" s="77">
        <v>0</v>
      </c>
      <c r="O1159" s="77">
        <v>0</v>
      </c>
      <c r="P1159" s="77" t="s">
        <v>55</v>
      </c>
      <c r="Q1159" s="77">
        <v>40.441694099999999</v>
      </c>
      <c r="R1159" s="77">
        <v>-79.990086099999999</v>
      </c>
      <c r="S1159" s="77">
        <v>626.19279512535502</v>
      </c>
      <c r="T1159" s="77">
        <v>0.24431718794093299</v>
      </c>
      <c r="U1159" s="77">
        <v>181</v>
      </c>
      <c r="V1159" s="77">
        <v>338</v>
      </c>
      <c r="W1159" s="77">
        <v>7.2730000000000003E-2</v>
      </c>
      <c r="X1159" s="77">
        <v>0</v>
      </c>
      <c r="Y1159" s="77">
        <v>0</v>
      </c>
      <c r="Z1159" s="77">
        <v>0</v>
      </c>
      <c r="AA1159" s="77">
        <v>120.229016664068</v>
      </c>
      <c r="AB1159" s="77">
        <v>0.31704718794093301</v>
      </c>
      <c r="AC1159" s="77">
        <v>639.22901666406801</v>
      </c>
      <c r="AE1159" s="87" t="str">
        <f t="shared" si="278"/>
        <v>International</v>
      </c>
      <c r="AF1159" s="82" t="str">
        <f t="shared" si="279"/>
        <v>student</v>
      </c>
      <c r="AI1159" s="82">
        <f>'GDP per Capita'!N1159</f>
        <v>49196.49</v>
      </c>
      <c r="AJ1159" s="82">
        <f t="shared" si="280"/>
        <v>49196.49</v>
      </c>
      <c r="AK1159" s="82">
        <f t="shared" si="281"/>
        <v>49196.49</v>
      </c>
      <c r="AL1159" s="88">
        <f t="shared" si="282"/>
        <v>1.2993386655512782E-2</v>
      </c>
    </row>
    <row r="1160" spans="1:38">
      <c r="A1160" s="77" t="s">
        <v>125</v>
      </c>
      <c r="B1160" s="77">
        <v>1262</v>
      </c>
      <c r="C1160" s="77">
        <v>42.3750997</v>
      </c>
      <c r="D1160" s="77">
        <v>-71.105615700000001</v>
      </c>
      <c r="E1160" s="77" t="s">
        <v>38</v>
      </c>
      <c r="F1160" s="77">
        <v>295</v>
      </c>
      <c r="H1160" s="77" t="s">
        <v>65</v>
      </c>
      <c r="I1160" s="77">
        <v>2019</v>
      </c>
      <c r="J1160" s="77">
        <v>295</v>
      </c>
      <c r="K1160" s="77" t="s">
        <v>29</v>
      </c>
      <c r="L1160" s="77" t="s">
        <v>29</v>
      </c>
      <c r="N1160" s="77">
        <v>0</v>
      </c>
      <c r="O1160" s="77">
        <v>0</v>
      </c>
      <c r="P1160" s="77" t="s">
        <v>55</v>
      </c>
      <c r="Q1160" s="77">
        <v>40.441694099999999</v>
      </c>
      <c r="R1160" s="77">
        <v>-79.990086099999999</v>
      </c>
      <c r="S1160" s="77">
        <v>1542.1599172062499</v>
      </c>
      <c r="T1160" s="77">
        <v>0.36526586082983298</v>
      </c>
      <c r="U1160" s="77">
        <v>181</v>
      </c>
      <c r="V1160" s="77">
        <v>338</v>
      </c>
      <c r="W1160" s="77">
        <v>7.2730000000000003E-2</v>
      </c>
      <c r="X1160" s="77">
        <v>0</v>
      </c>
      <c r="Y1160" s="77">
        <v>0</v>
      </c>
      <c r="Z1160" s="77">
        <v>0</v>
      </c>
      <c r="AA1160" s="77">
        <v>296.09470410360001</v>
      </c>
      <c r="AB1160" s="77">
        <v>0.43799586082983299</v>
      </c>
      <c r="AC1160" s="77">
        <v>1110.0947041036</v>
      </c>
      <c r="AE1160" s="87" t="str">
        <f t="shared" si="278"/>
        <v>Domestic</v>
      </c>
      <c r="AF1160" s="82" t="str">
        <f t="shared" si="279"/>
        <v>student</v>
      </c>
      <c r="AI1160" s="82">
        <f>'GDP per Capita'!N1160</f>
        <v>63809.64</v>
      </c>
      <c r="AJ1160" s="82">
        <f t="shared" si="280"/>
        <v>63809.64</v>
      </c>
      <c r="AK1160" s="82">
        <f t="shared" si="281"/>
        <v>63809.64</v>
      </c>
      <c r="AL1160" s="88">
        <f t="shared" si="282"/>
        <v>1.7396974878773803E-2</v>
      </c>
    </row>
    <row r="1161" spans="1:38">
      <c r="A1161" s="77" t="s">
        <v>162</v>
      </c>
      <c r="B1161" s="77">
        <v>1263</v>
      </c>
      <c r="C1161" s="77">
        <v>40.027145300000001</v>
      </c>
      <c r="D1161" s="77">
        <v>-78.523744699999995</v>
      </c>
      <c r="E1161" s="77" t="s">
        <v>42</v>
      </c>
      <c r="F1161" s="77">
        <v>525</v>
      </c>
      <c r="H1161" s="77" t="s">
        <v>66</v>
      </c>
      <c r="I1161" s="77">
        <v>2019</v>
      </c>
      <c r="J1161" s="77">
        <v>525</v>
      </c>
      <c r="K1161" s="77" t="s">
        <v>29</v>
      </c>
      <c r="L1161" s="77" t="s">
        <v>29</v>
      </c>
      <c r="N1161" s="77">
        <v>0</v>
      </c>
      <c r="O1161" s="77">
        <v>0</v>
      </c>
      <c r="P1161" s="77" t="s">
        <v>55</v>
      </c>
      <c r="Q1161" s="77">
        <v>40.441694099999999</v>
      </c>
      <c r="R1161" s="77">
        <v>-79.990086099999999</v>
      </c>
      <c r="S1161" s="77">
        <v>265.46524338624198</v>
      </c>
      <c r="T1161" s="77">
        <v>0.19668499939884801</v>
      </c>
      <c r="U1161" s="77">
        <v>181</v>
      </c>
      <c r="V1161" s="77">
        <v>676</v>
      </c>
      <c r="W1161" s="77">
        <v>0.14546000000000001</v>
      </c>
      <c r="X1161" s="77">
        <v>0</v>
      </c>
      <c r="Y1161" s="77">
        <v>0</v>
      </c>
      <c r="Z1161" s="77">
        <v>0</v>
      </c>
      <c r="AA1161" s="77">
        <v>50.9693267301585</v>
      </c>
      <c r="AB1161" s="77">
        <v>0.34214499939884802</v>
      </c>
      <c r="AC1161" s="77">
        <v>1432.96932673015</v>
      </c>
      <c r="AE1161" s="87" t="str">
        <f t="shared" si="278"/>
        <v>Domestic</v>
      </c>
      <c r="AF1161" s="82" t="str">
        <f t="shared" si="279"/>
        <v>non-student</v>
      </c>
      <c r="AI1161" s="82">
        <f>'GDP per Capita'!N1161</f>
        <v>63809.64</v>
      </c>
      <c r="AJ1161" s="82">
        <f t="shared" si="280"/>
        <v>63809.64</v>
      </c>
      <c r="AK1161" s="82">
        <f t="shared" si="281"/>
        <v>63809.64</v>
      </c>
      <c r="AL1161" s="88">
        <f t="shared" si="282"/>
        <v>2.2456941094326031E-2</v>
      </c>
    </row>
    <row r="1162" spans="1:38">
      <c r="A1162" s="77" t="s">
        <v>86</v>
      </c>
      <c r="B1162" s="77">
        <v>1264</v>
      </c>
      <c r="C1162" s="77">
        <v>45.421106000000002</v>
      </c>
      <c r="D1162" s="77">
        <v>-75.690308000000002</v>
      </c>
      <c r="E1162" s="77" t="s">
        <v>38</v>
      </c>
      <c r="F1162" s="77">
        <v>295</v>
      </c>
      <c r="H1162" s="77" t="s">
        <v>65</v>
      </c>
      <c r="I1162" s="77">
        <v>2019</v>
      </c>
      <c r="J1162" s="77">
        <v>295</v>
      </c>
      <c r="K1162" s="77" t="s">
        <v>320</v>
      </c>
      <c r="L1162" s="77" t="s">
        <v>28</v>
      </c>
      <c r="N1162" s="77">
        <v>0</v>
      </c>
      <c r="O1162" s="77">
        <v>0</v>
      </c>
      <c r="P1162" s="77" t="s">
        <v>55</v>
      </c>
      <c r="Q1162" s="77">
        <v>40.441694099999999</v>
      </c>
      <c r="R1162" s="77">
        <v>-79.990086099999999</v>
      </c>
      <c r="S1162" s="77">
        <v>1309.6665980733501</v>
      </c>
      <c r="T1162" s="77">
        <v>0.33456633272802</v>
      </c>
      <c r="U1162" s="77">
        <v>181</v>
      </c>
      <c r="V1162" s="77">
        <v>338</v>
      </c>
      <c r="W1162" s="77">
        <v>7.2730000000000003E-2</v>
      </c>
      <c r="X1162" s="77">
        <v>0</v>
      </c>
      <c r="Y1162" s="77">
        <v>0</v>
      </c>
      <c r="Z1162" s="77">
        <v>0</v>
      </c>
      <c r="AA1162" s="77">
        <v>251.45598683008399</v>
      </c>
      <c r="AB1162" s="77">
        <v>0.40729633272802002</v>
      </c>
      <c r="AC1162" s="77">
        <v>1065.4559868300801</v>
      </c>
      <c r="AE1162" s="87" t="str">
        <f t="shared" si="278"/>
        <v>International</v>
      </c>
      <c r="AF1162" s="82" t="str">
        <f t="shared" si="279"/>
        <v>student</v>
      </c>
      <c r="AI1162" s="82">
        <f>'GDP per Capita'!N1162</f>
        <v>49196.49</v>
      </c>
      <c r="AJ1162" s="82">
        <f t="shared" si="280"/>
        <v>49196.49</v>
      </c>
      <c r="AK1162" s="82">
        <f t="shared" si="281"/>
        <v>49196.49</v>
      </c>
      <c r="AL1162" s="88">
        <f t="shared" si="282"/>
        <v>2.165715454151465E-2</v>
      </c>
    </row>
    <row r="1163" spans="1:38">
      <c r="A1163" s="77" t="s">
        <v>132</v>
      </c>
      <c r="B1163" s="77">
        <v>1265</v>
      </c>
      <c r="C1163" s="77">
        <v>39.9527237</v>
      </c>
      <c r="D1163" s="77">
        <v>-75.163526199999893</v>
      </c>
      <c r="E1163" s="77" t="s">
        <v>43</v>
      </c>
      <c r="F1163" s="77">
        <v>1035</v>
      </c>
      <c r="H1163" s="77" t="s">
        <v>65</v>
      </c>
      <c r="I1163" s="77">
        <v>2019</v>
      </c>
      <c r="J1163" s="77">
        <v>1035</v>
      </c>
      <c r="K1163" s="77" t="s">
        <v>29</v>
      </c>
      <c r="L1163" s="77" t="s">
        <v>29</v>
      </c>
      <c r="N1163" s="77">
        <v>0</v>
      </c>
      <c r="O1163" s="77">
        <v>0</v>
      </c>
      <c r="P1163" s="77" t="s">
        <v>55</v>
      </c>
      <c r="Q1163" s="77">
        <v>40.441694099999999</v>
      </c>
      <c r="R1163" s="77">
        <v>-79.990086099999999</v>
      </c>
      <c r="S1163" s="77">
        <v>826.94875649981202</v>
      </c>
      <c r="T1163" s="77">
        <v>0.27082596376643803</v>
      </c>
      <c r="U1163" s="77">
        <v>181</v>
      </c>
      <c r="V1163" s="77">
        <v>676</v>
      </c>
      <c r="W1163" s="77">
        <v>0.14546000000000001</v>
      </c>
      <c r="X1163" s="77">
        <v>0</v>
      </c>
      <c r="Y1163" s="77">
        <v>0</v>
      </c>
      <c r="Z1163" s="77">
        <v>0</v>
      </c>
      <c r="AA1163" s="77">
        <v>158.774161247964</v>
      </c>
      <c r="AB1163" s="77">
        <v>0.41628596376643801</v>
      </c>
      <c r="AC1163" s="77">
        <v>2050.7741612479599</v>
      </c>
      <c r="AE1163" s="87" t="str">
        <f t="shared" si="278"/>
        <v>Domestic</v>
      </c>
      <c r="AF1163" s="82" t="str">
        <f t="shared" si="279"/>
        <v>non-student</v>
      </c>
      <c r="AI1163" s="82">
        <f>'GDP per Capita'!N1163</f>
        <v>63809.64</v>
      </c>
      <c r="AJ1163" s="82">
        <f t="shared" si="280"/>
        <v>63809.64</v>
      </c>
      <c r="AK1163" s="82">
        <f t="shared" si="281"/>
        <v>63809.64</v>
      </c>
      <c r="AL1163" s="88">
        <f t="shared" si="282"/>
        <v>3.2138939527757246E-2</v>
      </c>
    </row>
    <row r="1164" spans="1:38">
      <c r="A1164" s="77" t="s">
        <v>387</v>
      </c>
      <c r="B1164" s="77">
        <v>1266</v>
      </c>
      <c r="C1164" s="77">
        <v>42.3750997</v>
      </c>
      <c r="D1164" s="77">
        <v>-71.105615700000001</v>
      </c>
      <c r="E1164" s="77" t="s">
        <v>43</v>
      </c>
      <c r="F1164" s="77">
        <v>395</v>
      </c>
      <c r="H1164" s="77" t="s">
        <v>65</v>
      </c>
      <c r="I1164" s="77">
        <v>2019</v>
      </c>
      <c r="J1164" s="77">
        <v>395</v>
      </c>
      <c r="K1164" s="77" t="s">
        <v>29</v>
      </c>
      <c r="L1164" s="77" t="s">
        <v>29</v>
      </c>
      <c r="N1164" s="77">
        <v>0</v>
      </c>
      <c r="O1164" s="77">
        <v>0</v>
      </c>
      <c r="P1164" s="77" t="s">
        <v>55</v>
      </c>
      <c r="Q1164" s="77">
        <v>40.441694099999999</v>
      </c>
      <c r="R1164" s="77">
        <v>-79.990086099999999</v>
      </c>
      <c r="S1164" s="77">
        <v>1542.1599172062499</v>
      </c>
      <c r="T1164" s="77">
        <v>0.36526586082983298</v>
      </c>
      <c r="U1164" s="77">
        <v>181</v>
      </c>
      <c r="V1164" s="77">
        <v>676</v>
      </c>
      <c r="W1164" s="77">
        <v>0.14546000000000001</v>
      </c>
      <c r="X1164" s="77">
        <v>0</v>
      </c>
      <c r="Y1164" s="77">
        <v>0</v>
      </c>
      <c r="Z1164" s="77">
        <v>0</v>
      </c>
      <c r="AA1164" s="77">
        <v>296.09470410360001</v>
      </c>
      <c r="AB1164" s="77">
        <v>0.51072586082983296</v>
      </c>
      <c r="AC1164" s="77">
        <v>1548.0947041036</v>
      </c>
      <c r="AE1164" s="87" t="str">
        <f t="shared" si="278"/>
        <v>Domestic</v>
      </c>
      <c r="AF1164" s="82" t="str">
        <f t="shared" si="279"/>
        <v>non-student</v>
      </c>
      <c r="AI1164" s="82">
        <f>'GDP per Capita'!N1164</f>
        <v>63809.64</v>
      </c>
      <c r="AJ1164" s="82">
        <f t="shared" si="280"/>
        <v>63809.64</v>
      </c>
      <c r="AK1164" s="82">
        <f t="shared" si="281"/>
        <v>63809.64</v>
      </c>
      <c r="AL1164" s="88">
        <f t="shared" si="282"/>
        <v>2.4261141484321177E-2</v>
      </c>
    </row>
    <row r="1165" spans="1:38">
      <c r="A1165" s="77" t="s">
        <v>87</v>
      </c>
      <c r="B1165" s="77">
        <v>1267</v>
      </c>
      <c r="C1165" s="77">
        <v>32.314035400000002</v>
      </c>
      <c r="D1165" s="77">
        <v>-106.7798078</v>
      </c>
      <c r="E1165" s="77" t="s">
        <v>43</v>
      </c>
      <c r="F1165" s="77">
        <v>525</v>
      </c>
      <c r="H1165" s="77" t="s">
        <v>66</v>
      </c>
      <c r="I1165" s="77">
        <v>2019</v>
      </c>
      <c r="J1165" s="77">
        <v>525</v>
      </c>
      <c r="K1165" s="77" t="s">
        <v>29</v>
      </c>
      <c r="L1165" s="77" t="s">
        <v>29</v>
      </c>
      <c r="N1165" s="77">
        <v>0</v>
      </c>
      <c r="O1165" s="77">
        <v>0</v>
      </c>
      <c r="P1165" s="77" t="s">
        <v>55</v>
      </c>
      <c r="Q1165" s="77">
        <v>40.441694099999999</v>
      </c>
      <c r="R1165" s="77">
        <v>-79.990086099999999</v>
      </c>
      <c r="S1165" s="77">
        <v>5101.4627174298703</v>
      </c>
      <c r="T1165" s="77">
        <v>0.89031543468024898</v>
      </c>
      <c r="U1165" s="77">
        <v>181</v>
      </c>
      <c r="V1165" s="77">
        <v>676</v>
      </c>
      <c r="W1165" s="77">
        <v>0.14546000000000001</v>
      </c>
      <c r="X1165" s="77">
        <v>0</v>
      </c>
      <c r="Y1165" s="77">
        <v>0</v>
      </c>
      <c r="Z1165" s="77">
        <v>0</v>
      </c>
      <c r="AA1165" s="77">
        <v>612.17552609158497</v>
      </c>
      <c r="AB1165" s="77">
        <v>1.0357754346802399</v>
      </c>
      <c r="AC1165" s="77">
        <v>1994.17552609158</v>
      </c>
      <c r="AE1165" s="87" t="str">
        <f t="shared" si="278"/>
        <v>Domestic</v>
      </c>
      <c r="AF1165" s="82" t="str">
        <f t="shared" si="279"/>
        <v>non-student</v>
      </c>
      <c r="AI1165" s="82">
        <f>'GDP per Capita'!N1165</f>
        <v>63809.64</v>
      </c>
      <c r="AJ1165" s="82">
        <f t="shared" si="280"/>
        <v>63809.64</v>
      </c>
      <c r="AK1165" s="82">
        <f t="shared" si="281"/>
        <v>63809.64</v>
      </c>
      <c r="AL1165" s="88">
        <f t="shared" si="282"/>
        <v>3.1251947606844042E-2</v>
      </c>
    </row>
    <row r="1166" spans="1:38">
      <c r="A1166" s="77" t="s">
        <v>309</v>
      </c>
      <c r="B1166" s="77">
        <v>1268</v>
      </c>
      <c r="C1166" s="77">
        <v>55.750446099999998</v>
      </c>
      <c r="D1166" s="77">
        <v>37.617494299999997</v>
      </c>
      <c r="E1166" s="77" t="s">
        <v>39</v>
      </c>
      <c r="F1166" s="77">
        <v>585</v>
      </c>
      <c r="H1166" s="77" t="s">
        <v>64</v>
      </c>
      <c r="I1166" s="77">
        <v>2019</v>
      </c>
      <c r="J1166" s="77">
        <v>585</v>
      </c>
      <c r="K1166" s="77" t="s">
        <v>586</v>
      </c>
      <c r="L1166" s="77" t="s">
        <v>31</v>
      </c>
      <c r="N1166" s="77">
        <v>0</v>
      </c>
      <c r="O1166" s="77">
        <v>0</v>
      </c>
      <c r="P1166" s="77" t="s">
        <v>55</v>
      </c>
      <c r="Q1166" s="77">
        <v>40.441694099999999</v>
      </c>
      <c r="R1166" s="77">
        <v>-79.990086099999999</v>
      </c>
      <c r="S1166" s="77">
        <v>15625.875764872701</v>
      </c>
      <c r="T1166" s="77">
        <v>2.4076483090513698</v>
      </c>
      <c r="U1166" s="77">
        <v>181</v>
      </c>
      <c r="V1166" s="77">
        <v>676</v>
      </c>
      <c r="W1166" s="77">
        <v>0.14546000000000001</v>
      </c>
      <c r="X1166" s="77">
        <v>0</v>
      </c>
      <c r="Y1166" s="77">
        <v>0</v>
      </c>
      <c r="Z1166" s="77">
        <v>0</v>
      </c>
      <c r="AA1166" s="77">
        <v>1640.71695531163</v>
      </c>
      <c r="AB1166" s="77">
        <v>2.55310830905136</v>
      </c>
      <c r="AC1166" s="77">
        <v>3082.71695531163</v>
      </c>
      <c r="AE1166" s="87" t="str">
        <f t="shared" si="278"/>
        <v>International</v>
      </c>
      <c r="AF1166" s="82" t="str">
        <f t="shared" si="279"/>
        <v>non-student</v>
      </c>
      <c r="AI1166" s="82">
        <f>'GDP per Capita'!N1166</f>
        <v>11082.17</v>
      </c>
      <c r="AJ1166" s="82">
        <f t="shared" si="280"/>
        <v>11082.17</v>
      </c>
      <c r="AK1166" s="82">
        <f t="shared" si="281"/>
        <v>11082.17</v>
      </c>
      <c r="AL1166" s="88">
        <f t="shared" si="282"/>
        <v>0.27816907296239185</v>
      </c>
    </row>
    <row r="1167" spans="1:38">
      <c r="A1167" s="77" t="s">
        <v>129</v>
      </c>
      <c r="B1167" s="77">
        <v>1269</v>
      </c>
      <c r="C1167" s="77">
        <v>45.4972159</v>
      </c>
      <c r="D1167" s="77">
        <v>-73.610364199999907</v>
      </c>
      <c r="E1167" s="77" t="s">
        <v>38</v>
      </c>
      <c r="F1167" s="77">
        <v>295</v>
      </c>
      <c r="H1167" s="77" t="s">
        <v>65</v>
      </c>
      <c r="I1167" s="77">
        <v>2019</v>
      </c>
      <c r="J1167" s="77">
        <v>295</v>
      </c>
      <c r="K1167" s="77" t="s">
        <v>320</v>
      </c>
      <c r="L1167" s="77" t="s">
        <v>28</v>
      </c>
      <c r="N1167" s="77">
        <v>0</v>
      </c>
      <c r="O1167" s="77">
        <v>0</v>
      </c>
      <c r="P1167" s="77" t="s">
        <v>55</v>
      </c>
      <c r="Q1167" s="77">
        <v>40.441694099999999</v>
      </c>
      <c r="R1167" s="77">
        <v>-79.990086099999999</v>
      </c>
      <c r="S1167" s="77">
        <v>1529.30255752524</v>
      </c>
      <c r="T1167" s="77">
        <v>0.36356811365879799</v>
      </c>
      <c r="U1167" s="77">
        <v>181</v>
      </c>
      <c r="V1167" s="77">
        <v>338</v>
      </c>
      <c r="W1167" s="77">
        <v>7.2730000000000003E-2</v>
      </c>
      <c r="X1167" s="77">
        <v>0</v>
      </c>
      <c r="Y1167" s="77">
        <v>0</v>
      </c>
      <c r="Z1167" s="77">
        <v>0</v>
      </c>
      <c r="AA1167" s="77">
        <v>293.62609104484602</v>
      </c>
      <c r="AB1167" s="77">
        <v>0.436298113658798</v>
      </c>
      <c r="AC1167" s="77">
        <v>1107.62609104484</v>
      </c>
      <c r="AE1167" s="87" t="str">
        <f t="shared" si="278"/>
        <v>International</v>
      </c>
      <c r="AF1167" s="82" t="str">
        <f t="shared" si="279"/>
        <v>student</v>
      </c>
      <c r="AI1167" s="82">
        <f>'GDP per Capita'!N1167</f>
        <v>49196.49</v>
      </c>
      <c r="AJ1167" s="82">
        <f t="shared" si="280"/>
        <v>49196.49</v>
      </c>
      <c r="AK1167" s="82">
        <f t="shared" si="281"/>
        <v>49196.49</v>
      </c>
      <c r="AL1167" s="88">
        <f t="shared" si="282"/>
        <v>2.2514331633107159E-2</v>
      </c>
    </row>
    <row r="1168" spans="1:38">
      <c r="A1168" s="77" t="s">
        <v>401</v>
      </c>
      <c r="B1168" s="77">
        <v>1270</v>
      </c>
      <c r="C1168" s="77">
        <v>33.425505600000001</v>
      </c>
      <c r="D1168" s="77">
        <v>-111.94001249999999</v>
      </c>
      <c r="E1168" s="77" t="s">
        <v>38</v>
      </c>
      <c r="F1168" s="77">
        <v>295</v>
      </c>
      <c r="H1168" s="77" t="s">
        <v>65</v>
      </c>
      <c r="I1168" s="77">
        <v>2019</v>
      </c>
      <c r="J1168" s="77">
        <v>295</v>
      </c>
      <c r="K1168" s="77" t="s">
        <v>29</v>
      </c>
      <c r="L1168" s="77" t="s">
        <v>29</v>
      </c>
      <c r="N1168" s="77">
        <v>0</v>
      </c>
      <c r="O1168" s="77">
        <v>0</v>
      </c>
      <c r="P1168" s="77" t="s">
        <v>55</v>
      </c>
      <c r="Q1168" s="77">
        <v>40.441694099999999</v>
      </c>
      <c r="R1168" s="77">
        <v>-79.990086099999999</v>
      </c>
      <c r="S1168" s="77">
        <v>5854.5770348624001</v>
      </c>
      <c r="T1168" s="77">
        <v>0.99240964067114101</v>
      </c>
      <c r="U1168" s="77">
        <v>181</v>
      </c>
      <c r="V1168" s="77">
        <v>338</v>
      </c>
      <c r="W1168" s="77">
        <v>7.2730000000000003E-2</v>
      </c>
      <c r="X1168" s="77">
        <v>0</v>
      </c>
      <c r="Y1168" s="77">
        <v>0</v>
      </c>
      <c r="Z1168" s="77">
        <v>0</v>
      </c>
      <c r="AA1168" s="77">
        <v>702.54924418348799</v>
      </c>
      <c r="AB1168" s="77">
        <v>1.06513964067114</v>
      </c>
      <c r="AC1168" s="77">
        <v>1516.5492441834799</v>
      </c>
      <c r="AE1168" s="87" t="str">
        <f t="shared" si="278"/>
        <v>Domestic</v>
      </c>
      <c r="AF1168" s="82" t="str">
        <f t="shared" si="279"/>
        <v>student</v>
      </c>
      <c r="AI1168" s="82">
        <f>'GDP per Capita'!N1168</f>
        <v>63809.64</v>
      </c>
      <c r="AJ1168" s="82">
        <f t="shared" si="280"/>
        <v>63809.64</v>
      </c>
      <c r="AK1168" s="82">
        <f t="shared" si="281"/>
        <v>63809.64</v>
      </c>
      <c r="AL1168" s="88">
        <f t="shared" si="282"/>
        <v>2.3766773236512224E-2</v>
      </c>
    </row>
    <row r="1169" spans="1:38">
      <c r="A1169" s="77" t="s">
        <v>296</v>
      </c>
      <c r="B1169" s="77">
        <v>1271</v>
      </c>
      <c r="C1169" s="77">
        <v>38.661300699999998</v>
      </c>
      <c r="D1169" s="77">
        <v>-90.442365299999906</v>
      </c>
      <c r="E1169" s="77" t="s">
        <v>38</v>
      </c>
      <c r="F1169" s="77">
        <v>395</v>
      </c>
      <c r="H1169" s="77" t="s">
        <v>65</v>
      </c>
      <c r="I1169" s="77">
        <v>2019</v>
      </c>
      <c r="J1169" s="77">
        <v>395</v>
      </c>
      <c r="K1169" s="77" t="s">
        <v>29</v>
      </c>
      <c r="L1169" s="77" t="s">
        <v>29</v>
      </c>
      <c r="N1169" s="77">
        <v>0</v>
      </c>
      <c r="O1169" s="77">
        <v>0</v>
      </c>
      <c r="P1169" s="77" t="s">
        <v>55</v>
      </c>
      <c r="Q1169" s="77">
        <v>40.441694099999999</v>
      </c>
      <c r="R1169" s="77">
        <v>-79.990086099999999</v>
      </c>
      <c r="S1169" s="77">
        <v>1834.3124228449799</v>
      </c>
      <c r="T1169" s="77">
        <v>0.40384307281304899</v>
      </c>
      <c r="U1169" s="77">
        <v>181</v>
      </c>
      <c r="V1169" s="77">
        <v>338</v>
      </c>
      <c r="W1169" s="77">
        <v>7.2730000000000003E-2</v>
      </c>
      <c r="X1169" s="77">
        <v>0</v>
      </c>
      <c r="Y1169" s="77">
        <v>0</v>
      </c>
      <c r="Z1169" s="77">
        <v>0</v>
      </c>
      <c r="AA1169" s="77">
        <v>352.18798518623601</v>
      </c>
      <c r="AB1169" s="77">
        <v>0.476573072813049</v>
      </c>
      <c r="AC1169" s="77">
        <v>1266.18798518623</v>
      </c>
      <c r="AE1169" s="87" t="str">
        <f t="shared" si="278"/>
        <v>Domestic</v>
      </c>
      <c r="AF1169" s="82" t="str">
        <f t="shared" si="279"/>
        <v>student</v>
      </c>
      <c r="AI1169" s="82">
        <f>'GDP per Capita'!N1169</f>
        <v>63809.64</v>
      </c>
      <c r="AJ1169" s="82">
        <f t="shared" si="280"/>
        <v>63809.64</v>
      </c>
      <c r="AK1169" s="82">
        <f t="shared" si="281"/>
        <v>63809.64</v>
      </c>
      <c r="AL1169" s="88">
        <f t="shared" si="282"/>
        <v>1.9843208411553959E-2</v>
      </c>
    </row>
    <row r="1170" spans="1:38">
      <c r="A1170" s="77" t="s">
        <v>156</v>
      </c>
      <c r="B1170" s="77">
        <v>1272</v>
      </c>
      <c r="C1170" s="77">
        <v>41.440034400000002</v>
      </c>
      <c r="D1170" s="77">
        <v>-87.683376999999993</v>
      </c>
      <c r="E1170" s="77" t="s">
        <v>38</v>
      </c>
      <c r="F1170" s="77">
        <v>565</v>
      </c>
      <c r="H1170" s="77" t="s">
        <v>65</v>
      </c>
      <c r="I1170" s="77">
        <v>2019</v>
      </c>
      <c r="J1170" s="77">
        <v>565</v>
      </c>
      <c r="K1170" s="77" t="s">
        <v>29</v>
      </c>
      <c r="L1170" s="77" t="s">
        <v>29</v>
      </c>
      <c r="N1170" s="77">
        <v>0</v>
      </c>
      <c r="O1170" s="77">
        <v>0</v>
      </c>
      <c r="P1170" s="77" t="s">
        <v>55</v>
      </c>
      <c r="Q1170" s="77">
        <v>40.441694099999999</v>
      </c>
      <c r="R1170" s="77">
        <v>-79.990086099999999</v>
      </c>
      <c r="S1170" s="77">
        <v>1310.86774108551</v>
      </c>
      <c r="T1170" s="77">
        <v>0.334724937387257</v>
      </c>
      <c r="U1170" s="77">
        <v>181</v>
      </c>
      <c r="V1170" s="77">
        <v>338</v>
      </c>
      <c r="W1170" s="77">
        <v>7.2730000000000003E-2</v>
      </c>
      <c r="X1170" s="77">
        <v>0</v>
      </c>
      <c r="Y1170" s="77">
        <v>0</v>
      </c>
      <c r="Z1170" s="77">
        <v>0</v>
      </c>
      <c r="AA1170" s="77">
        <v>251.686606288419</v>
      </c>
      <c r="AB1170" s="77">
        <v>0.40745493738725702</v>
      </c>
      <c r="AC1170" s="77">
        <v>1335.6866062884101</v>
      </c>
      <c r="AE1170" s="87" t="str">
        <f t="shared" si="278"/>
        <v>Domestic</v>
      </c>
      <c r="AF1170" s="82" t="str">
        <f t="shared" si="279"/>
        <v>student</v>
      </c>
      <c r="AI1170" s="82">
        <f>'GDP per Capita'!N1170</f>
        <v>63809.64</v>
      </c>
      <c r="AJ1170" s="82">
        <f t="shared" si="280"/>
        <v>63809.64</v>
      </c>
      <c r="AK1170" s="82">
        <f t="shared" si="281"/>
        <v>63809.64</v>
      </c>
      <c r="AL1170" s="88">
        <f t="shared" si="282"/>
        <v>2.0932363923200477E-2</v>
      </c>
    </row>
    <row r="1171" spans="1:38">
      <c r="A1171" s="77" t="s">
        <v>142</v>
      </c>
      <c r="B1171" s="77">
        <v>1273</v>
      </c>
      <c r="C1171" s="77">
        <v>40.441694099999999</v>
      </c>
      <c r="D1171" s="77">
        <v>-79.9900860999999</v>
      </c>
      <c r="E1171" s="77" t="s">
        <v>41</v>
      </c>
      <c r="F1171" s="77">
        <v>585</v>
      </c>
      <c r="H1171" s="77" t="s">
        <v>64</v>
      </c>
      <c r="I1171" s="77">
        <v>2019</v>
      </c>
      <c r="J1171" s="77">
        <v>585</v>
      </c>
      <c r="K1171" s="77" t="s">
        <v>29</v>
      </c>
      <c r="L1171" s="77" t="s">
        <v>29</v>
      </c>
      <c r="N1171" s="77">
        <v>0</v>
      </c>
      <c r="O1171" s="77">
        <v>1</v>
      </c>
      <c r="P1171" s="77" t="s">
        <v>55</v>
      </c>
      <c r="Q1171" s="77">
        <v>40.441694099999999</v>
      </c>
      <c r="R1171" s="77">
        <v>-79.990086099999999</v>
      </c>
      <c r="S1171" s="77">
        <v>4.3065651728936996E-12</v>
      </c>
      <c r="T1171" s="77">
        <v>0</v>
      </c>
      <c r="U1171" s="77">
        <v>0</v>
      </c>
      <c r="V1171" s="77">
        <v>0</v>
      </c>
      <c r="W1171" s="77">
        <v>0</v>
      </c>
      <c r="X1171" s="77">
        <v>0</v>
      </c>
      <c r="Y1171" s="77">
        <v>0</v>
      </c>
      <c r="Z1171" s="77">
        <v>0</v>
      </c>
      <c r="AA1171" s="77">
        <v>0</v>
      </c>
      <c r="AB1171" s="77">
        <v>0</v>
      </c>
      <c r="AC1171" s="77">
        <v>585</v>
      </c>
      <c r="AE1171" s="87" t="str">
        <f t="shared" si="278"/>
        <v>Domestic</v>
      </c>
      <c r="AF1171" s="82" t="str">
        <f t="shared" si="279"/>
        <v>non-student</v>
      </c>
      <c r="AI1171" s="82">
        <f>'GDP per Capita'!N1171</f>
        <v>63809.64</v>
      </c>
      <c r="AJ1171" s="82">
        <f t="shared" si="280"/>
        <v>63809.64</v>
      </c>
      <c r="AK1171" s="82">
        <f t="shared" si="281"/>
        <v>63809.64</v>
      </c>
      <c r="AL1171" s="88">
        <f t="shared" si="282"/>
        <v>9.1678937539845084E-3</v>
      </c>
    </row>
    <row r="1172" spans="1:38">
      <c r="A1172" s="77" t="s">
        <v>138</v>
      </c>
      <c r="B1172" s="77">
        <v>1274</v>
      </c>
      <c r="C1172" s="77">
        <v>42.728411700000002</v>
      </c>
      <c r="D1172" s="77">
        <v>-73.6917878</v>
      </c>
      <c r="E1172" s="77" t="s">
        <v>37</v>
      </c>
      <c r="F1172" s="77">
        <v>585</v>
      </c>
      <c r="H1172" s="77" t="s">
        <v>64</v>
      </c>
      <c r="I1172" s="77">
        <v>2019</v>
      </c>
      <c r="J1172" s="77">
        <v>585</v>
      </c>
      <c r="K1172" s="77" t="s">
        <v>29</v>
      </c>
      <c r="L1172" s="77" t="s">
        <v>29</v>
      </c>
      <c r="N1172" s="77">
        <v>0</v>
      </c>
      <c r="O1172" s="77">
        <v>0</v>
      </c>
      <c r="P1172" s="77" t="s">
        <v>55</v>
      </c>
      <c r="Q1172" s="77">
        <v>40.441694099999999</v>
      </c>
      <c r="R1172" s="77">
        <v>-79.990086099999999</v>
      </c>
      <c r="S1172" s="77">
        <v>1164.15114605958</v>
      </c>
      <c r="T1172" s="77">
        <v>0.31535177755281901</v>
      </c>
      <c r="U1172" s="77">
        <v>181</v>
      </c>
      <c r="V1172" s="77">
        <v>676</v>
      </c>
      <c r="W1172" s="77">
        <v>0.14546000000000001</v>
      </c>
      <c r="X1172" s="77">
        <v>0</v>
      </c>
      <c r="Y1172" s="77">
        <v>0</v>
      </c>
      <c r="Z1172" s="77">
        <v>0</v>
      </c>
      <c r="AA1172" s="77">
        <v>223.51702004344099</v>
      </c>
      <c r="AB1172" s="77">
        <v>0.46081177755281899</v>
      </c>
      <c r="AC1172" s="77">
        <v>1665.51702004344</v>
      </c>
      <c r="AE1172" s="87" t="str">
        <f t="shared" si="278"/>
        <v>Domestic</v>
      </c>
      <c r="AF1172" s="82" t="str">
        <f t="shared" si="279"/>
        <v>non-student</v>
      </c>
      <c r="AI1172" s="82">
        <f>'GDP per Capita'!N1172</f>
        <v>63809.64</v>
      </c>
      <c r="AJ1172" s="82">
        <f t="shared" si="280"/>
        <v>63809.64</v>
      </c>
      <c r="AK1172" s="82">
        <f t="shared" si="281"/>
        <v>63809.64</v>
      </c>
      <c r="AL1172" s="88">
        <f t="shared" si="282"/>
        <v>2.6101338607198536E-2</v>
      </c>
    </row>
    <row r="1173" spans="1:38">
      <c r="A1173" s="77" t="s">
        <v>398</v>
      </c>
      <c r="B1173" s="77">
        <v>1275</v>
      </c>
      <c r="C1173" s="77">
        <v>30.595528899999898</v>
      </c>
      <c r="D1173" s="77">
        <v>-96.307104199999998</v>
      </c>
      <c r="E1173" s="77" t="s">
        <v>40</v>
      </c>
      <c r="F1173" s="77">
        <v>525</v>
      </c>
      <c r="H1173" s="77" t="s">
        <v>61</v>
      </c>
      <c r="I1173" s="77">
        <v>2019</v>
      </c>
      <c r="J1173" s="77">
        <v>525</v>
      </c>
      <c r="K1173" s="77" t="s">
        <v>29</v>
      </c>
      <c r="L1173" s="77" t="s">
        <v>29</v>
      </c>
      <c r="N1173" s="77">
        <v>0</v>
      </c>
      <c r="O1173" s="77">
        <v>0</v>
      </c>
      <c r="P1173" s="77" t="s">
        <v>55</v>
      </c>
      <c r="Q1173" s="77">
        <v>40.441694099999999</v>
      </c>
      <c r="R1173" s="77">
        <v>-79.990086099999999</v>
      </c>
      <c r="S1173" s="77">
        <v>3666.5645386251599</v>
      </c>
      <c r="T1173" s="77">
        <v>0.66904033072270797</v>
      </c>
      <c r="U1173" s="77">
        <v>181</v>
      </c>
      <c r="V1173" s="77">
        <v>544.65930018416202</v>
      </c>
      <c r="W1173" s="77">
        <v>0.117198434622467</v>
      </c>
      <c r="X1173" s="77">
        <v>1</v>
      </c>
      <c r="Y1173" s="77">
        <v>0</v>
      </c>
      <c r="Z1173" s="77">
        <v>0</v>
      </c>
      <c r="AA1173" s="77">
        <v>703.98039141603203</v>
      </c>
      <c r="AB1173" s="77">
        <v>0.78623876534517601</v>
      </c>
      <c r="AC1173" s="77">
        <v>1954.63969160019</v>
      </c>
      <c r="AE1173" s="87" t="str">
        <f t="shared" si="278"/>
        <v>Domestic</v>
      </c>
      <c r="AF1173" s="82" t="str">
        <f t="shared" si="279"/>
        <v>non-student</v>
      </c>
      <c r="AI1173" s="82">
        <f>'GDP per Capita'!N1173</f>
        <v>63809.64</v>
      </c>
      <c r="AJ1173" s="82">
        <f t="shared" si="280"/>
        <v>63809.64</v>
      </c>
      <c r="AK1173" s="82">
        <f t="shared" si="281"/>
        <v>63809.64</v>
      </c>
      <c r="AL1173" s="88">
        <f t="shared" si="282"/>
        <v>3.0632357298994165E-2</v>
      </c>
    </row>
    <row r="1174" spans="1:38">
      <c r="A1174" s="77" t="s">
        <v>34</v>
      </c>
      <c r="B1174" s="77">
        <v>1276</v>
      </c>
      <c r="C1174" s="77">
        <v>0</v>
      </c>
      <c r="D1174" s="77">
        <v>0</v>
      </c>
      <c r="E1174" s="77" t="s">
        <v>40</v>
      </c>
      <c r="F1174" s="77">
        <v>0</v>
      </c>
      <c r="H1174" s="77" t="s">
        <v>67</v>
      </c>
      <c r="I1174" s="77">
        <v>2019</v>
      </c>
      <c r="J1174" s="77">
        <v>0</v>
      </c>
      <c r="K1174" s="77" t="s">
        <v>34</v>
      </c>
      <c r="L1174" s="77" t="s">
        <v>34</v>
      </c>
      <c r="N1174" s="77">
        <v>0</v>
      </c>
      <c r="O1174" s="77">
        <v>0</v>
      </c>
      <c r="P1174" s="77" t="s">
        <v>55</v>
      </c>
      <c r="Q1174" s="77">
        <v>40.441694099999999</v>
      </c>
      <c r="R1174" s="77">
        <v>-79.990086099999999</v>
      </c>
      <c r="S1174" s="77">
        <v>5908.0947126385499</v>
      </c>
      <c r="T1174" s="77">
        <v>1.01046926557592</v>
      </c>
      <c r="U1174" s="77">
        <v>171.73491773308899</v>
      </c>
      <c r="V1174" s="77">
        <v>544.65930018416202</v>
      </c>
      <c r="W1174" s="77">
        <v>0.117198434622467</v>
      </c>
      <c r="X1174" s="77">
        <v>1</v>
      </c>
      <c r="Y1174" s="77">
        <v>1</v>
      </c>
      <c r="Z1174" s="77">
        <v>1</v>
      </c>
      <c r="AA1174" s="77">
        <v>708.97136551662595</v>
      </c>
      <c r="AB1174" s="77">
        <v>1.1276677001983899</v>
      </c>
      <c r="AC1174" s="77">
        <v>1425.3655834338699</v>
      </c>
      <c r="AE1174" s="87" t="str">
        <f t="shared" si="278"/>
        <v>Unknown</v>
      </c>
      <c r="AF1174" s="82" t="str">
        <f t="shared" si="279"/>
        <v>non-student</v>
      </c>
      <c r="AI1174" s="82" t="e">
        <f>'GDP per Capita'!N1174</f>
        <v>#N/A</v>
      </c>
      <c r="AJ1174" s="82" t="str">
        <f t="shared" si="280"/>
        <v/>
      </c>
      <c r="AK1174" s="82">
        <f t="shared" si="281"/>
        <v>57550.842940441376</v>
      </c>
      <c r="AL1174" s="88">
        <f t="shared" si="282"/>
        <v>2.4767067007323635E-2</v>
      </c>
    </row>
    <row r="1175" spans="1:38">
      <c r="A1175" s="77" t="s">
        <v>86</v>
      </c>
      <c r="B1175" s="77">
        <v>1277</v>
      </c>
      <c r="C1175" s="77">
        <v>45.421106000000002</v>
      </c>
      <c r="D1175" s="77">
        <v>-75.690308000000002</v>
      </c>
      <c r="E1175" s="77" t="s">
        <v>38</v>
      </c>
      <c r="F1175" s="77">
        <v>0</v>
      </c>
      <c r="H1175" s="77" t="s">
        <v>65</v>
      </c>
      <c r="I1175" s="77">
        <v>2019</v>
      </c>
      <c r="J1175" s="77">
        <v>0</v>
      </c>
      <c r="K1175" s="77" t="s">
        <v>320</v>
      </c>
      <c r="L1175" s="77" t="s">
        <v>28</v>
      </c>
      <c r="N1175" s="77">
        <v>0</v>
      </c>
      <c r="O1175" s="77">
        <v>0</v>
      </c>
      <c r="P1175" s="77" t="s">
        <v>55</v>
      </c>
      <c r="Q1175" s="77">
        <v>40.441694099999999</v>
      </c>
      <c r="R1175" s="77">
        <v>-79.990086099999999</v>
      </c>
      <c r="S1175" s="77">
        <v>1309.6665980733501</v>
      </c>
      <c r="T1175" s="77">
        <v>0.33456633272802</v>
      </c>
      <c r="U1175" s="77">
        <v>181</v>
      </c>
      <c r="V1175" s="77">
        <v>338</v>
      </c>
      <c r="W1175" s="77">
        <v>7.2730000000000003E-2</v>
      </c>
      <c r="X1175" s="77">
        <v>0</v>
      </c>
      <c r="Y1175" s="77">
        <v>0</v>
      </c>
      <c r="Z1175" s="77">
        <v>0</v>
      </c>
      <c r="AA1175" s="77">
        <v>251.45598683008399</v>
      </c>
      <c r="AB1175" s="77">
        <v>0.40729633272802002</v>
      </c>
      <c r="AC1175" s="77">
        <v>770.45598683008404</v>
      </c>
      <c r="AE1175" s="87" t="str">
        <f t="shared" si="278"/>
        <v>International</v>
      </c>
      <c r="AF1175" s="82" t="str">
        <f t="shared" si="279"/>
        <v>student</v>
      </c>
      <c r="AI1175" s="82">
        <f>'GDP per Capita'!N1175</f>
        <v>49196.49</v>
      </c>
      <c r="AJ1175" s="82">
        <f t="shared" si="280"/>
        <v>49196.49</v>
      </c>
      <c r="AK1175" s="82">
        <f t="shared" si="281"/>
        <v>49196.49</v>
      </c>
      <c r="AL1175" s="88">
        <f t="shared" si="282"/>
        <v>1.5660791792871484E-2</v>
      </c>
    </row>
    <row r="1176" spans="1:38">
      <c r="A1176" s="77" t="s">
        <v>402</v>
      </c>
      <c r="B1176" s="77">
        <v>1278</v>
      </c>
      <c r="C1176" s="77">
        <v>38.980665999999999</v>
      </c>
      <c r="D1176" s="77">
        <v>-76.936918899999995</v>
      </c>
      <c r="E1176" s="77" t="s">
        <v>37</v>
      </c>
      <c r="F1176" s="77">
        <v>525</v>
      </c>
      <c r="H1176" s="77" t="s">
        <v>66</v>
      </c>
      <c r="I1176" s="77">
        <v>2019</v>
      </c>
      <c r="J1176" s="77">
        <v>525</v>
      </c>
      <c r="K1176" s="77" t="s">
        <v>29</v>
      </c>
      <c r="L1176" s="77" t="s">
        <v>29</v>
      </c>
      <c r="N1176" s="77">
        <v>0</v>
      </c>
      <c r="O1176" s="77">
        <v>0</v>
      </c>
      <c r="P1176" s="77" t="s">
        <v>55</v>
      </c>
      <c r="Q1176" s="77">
        <v>40.441694099999999</v>
      </c>
      <c r="R1176" s="77">
        <v>-79.990086099999999</v>
      </c>
      <c r="S1176" s="77">
        <v>615.08719010287803</v>
      </c>
      <c r="T1176" s="77">
        <v>0.242850750820302</v>
      </c>
      <c r="U1176" s="77">
        <v>181</v>
      </c>
      <c r="V1176" s="77">
        <v>676</v>
      </c>
      <c r="W1176" s="77">
        <v>0.14546000000000001</v>
      </c>
      <c r="X1176" s="77">
        <v>0</v>
      </c>
      <c r="Y1176" s="77">
        <v>0</v>
      </c>
      <c r="Z1176" s="77">
        <v>0</v>
      </c>
      <c r="AA1176" s="77">
        <v>118.096740499752</v>
      </c>
      <c r="AB1176" s="77">
        <v>0.38831075082030198</v>
      </c>
      <c r="AC1176" s="77">
        <v>1500.09674049975</v>
      </c>
      <c r="AE1176" s="87" t="str">
        <f t="shared" si="278"/>
        <v>Domestic</v>
      </c>
      <c r="AF1176" s="82" t="str">
        <f t="shared" si="279"/>
        <v>non-student</v>
      </c>
      <c r="AI1176" s="82">
        <f>'GDP per Capita'!N1176</f>
        <v>63809.64</v>
      </c>
      <c r="AJ1176" s="82">
        <f t="shared" si="280"/>
        <v>63809.64</v>
      </c>
      <c r="AK1176" s="82">
        <f t="shared" si="281"/>
        <v>63809.64</v>
      </c>
      <c r="AL1176" s="88">
        <f t="shared" si="282"/>
        <v>2.3508935961709703E-2</v>
      </c>
    </row>
    <row r="1177" spans="1:38">
      <c r="A1177" s="77" t="s">
        <v>80</v>
      </c>
      <c r="B1177" s="77">
        <v>1279</v>
      </c>
      <c r="C1177" s="77">
        <v>33.749098699999998</v>
      </c>
      <c r="D1177" s="77">
        <v>-84.390184899999994</v>
      </c>
      <c r="E1177" s="77" t="s">
        <v>38</v>
      </c>
      <c r="F1177" s="77">
        <v>295</v>
      </c>
      <c r="H1177" s="77" t="s">
        <v>65</v>
      </c>
      <c r="I1177" s="77">
        <v>2019</v>
      </c>
      <c r="J1177" s="77">
        <v>295</v>
      </c>
      <c r="K1177" s="77" t="s">
        <v>29</v>
      </c>
      <c r="L1177" s="77" t="s">
        <v>29</v>
      </c>
      <c r="N1177" s="77">
        <v>0</v>
      </c>
      <c r="O1177" s="77">
        <v>0</v>
      </c>
      <c r="P1177" s="77" t="s">
        <v>55</v>
      </c>
      <c r="Q1177" s="77">
        <v>40.441694099999999</v>
      </c>
      <c r="R1177" s="77">
        <v>-79.990086099999999</v>
      </c>
      <c r="S1177" s="77">
        <v>1680.0144462334499</v>
      </c>
      <c r="T1177" s="77">
        <v>0.38346883115008401</v>
      </c>
      <c r="U1177" s="77">
        <v>181</v>
      </c>
      <c r="V1177" s="77">
        <v>338</v>
      </c>
      <c r="W1177" s="77">
        <v>7.2730000000000003E-2</v>
      </c>
      <c r="X1177" s="77">
        <v>0</v>
      </c>
      <c r="Y1177" s="77">
        <v>0</v>
      </c>
      <c r="Z1177" s="77">
        <v>0</v>
      </c>
      <c r="AA1177" s="77">
        <v>322.56277367682202</v>
      </c>
      <c r="AB1177" s="77">
        <v>0.45619883115008403</v>
      </c>
      <c r="AC1177" s="77">
        <v>1136.5627736768199</v>
      </c>
      <c r="AE1177" s="87" t="str">
        <f t="shared" si="278"/>
        <v>Domestic</v>
      </c>
      <c r="AF1177" s="82" t="str">
        <f t="shared" si="279"/>
        <v>student</v>
      </c>
      <c r="AI1177" s="82">
        <f>'GDP per Capita'!N1177</f>
        <v>63809.64</v>
      </c>
      <c r="AJ1177" s="82">
        <f t="shared" si="280"/>
        <v>63809.64</v>
      </c>
      <c r="AK1177" s="82">
        <f t="shared" si="281"/>
        <v>63809.64</v>
      </c>
      <c r="AL1177" s="88">
        <f t="shared" si="282"/>
        <v>1.781177222872312E-2</v>
      </c>
    </row>
    <row r="1178" spans="1:38">
      <c r="A1178" s="77" t="s">
        <v>130</v>
      </c>
      <c r="B1178" s="77">
        <v>1280</v>
      </c>
      <c r="C1178" s="77">
        <v>42.8867166</v>
      </c>
      <c r="D1178" s="77">
        <v>-78.878392199999993</v>
      </c>
      <c r="E1178" s="77" t="s">
        <v>38</v>
      </c>
      <c r="F1178" s="77">
        <v>295</v>
      </c>
      <c r="H1178" s="77" t="s">
        <v>65</v>
      </c>
      <c r="I1178" s="77">
        <v>2019</v>
      </c>
      <c r="J1178" s="77">
        <v>295</v>
      </c>
      <c r="K1178" s="77" t="s">
        <v>29</v>
      </c>
      <c r="L1178" s="77" t="s">
        <v>29</v>
      </c>
      <c r="N1178" s="77">
        <v>0</v>
      </c>
      <c r="O1178" s="77">
        <v>0</v>
      </c>
      <c r="P1178" s="77" t="s">
        <v>55</v>
      </c>
      <c r="Q1178" s="77">
        <v>40.441694099999999</v>
      </c>
      <c r="R1178" s="77">
        <v>-79.990086099999999</v>
      </c>
      <c r="S1178" s="77">
        <v>574.24457182179799</v>
      </c>
      <c r="T1178" s="77">
        <v>0.23745769646352299</v>
      </c>
      <c r="U1178" s="77">
        <v>181</v>
      </c>
      <c r="V1178" s="77">
        <v>338</v>
      </c>
      <c r="W1178" s="77">
        <v>7.2730000000000003E-2</v>
      </c>
      <c r="X1178" s="77">
        <v>0</v>
      </c>
      <c r="Y1178" s="77">
        <v>0</v>
      </c>
      <c r="Z1178" s="77">
        <v>0</v>
      </c>
      <c r="AA1178" s="77">
        <v>110.254957789785</v>
      </c>
      <c r="AB1178" s="77">
        <v>0.31018769646352301</v>
      </c>
      <c r="AC1178" s="77">
        <v>924.25495778978495</v>
      </c>
      <c r="AE1178" s="87" t="str">
        <f t="shared" si="278"/>
        <v>Domestic</v>
      </c>
      <c r="AF1178" s="82" t="str">
        <f t="shared" si="279"/>
        <v>student</v>
      </c>
      <c r="AI1178" s="82">
        <f>'GDP per Capita'!N1178</f>
        <v>63809.64</v>
      </c>
      <c r="AJ1178" s="82">
        <f t="shared" si="280"/>
        <v>63809.64</v>
      </c>
      <c r="AK1178" s="82">
        <f t="shared" si="281"/>
        <v>63809.64</v>
      </c>
      <c r="AL1178" s="88">
        <f t="shared" si="282"/>
        <v>1.4484566247196896E-2</v>
      </c>
    </row>
    <row r="1179" spans="1:38">
      <c r="A1179" s="77" t="s">
        <v>403</v>
      </c>
      <c r="B1179" s="77">
        <v>1281</v>
      </c>
      <c r="C1179" s="77">
        <v>42.995639699999998</v>
      </c>
      <c r="D1179" s="77">
        <v>-71.454789099999999</v>
      </c>
      <c r="E1179" s="77" t="s">
        <v>38</v>
      </c>
      <c r="F1179" s="77">
        <v>565</v>
      </c>
      <c r="H1179" s="77" t="s">
        <v>65</v>
      </c>
      <c r="I1179" s="77">
        <v>2019</v>
      </c>
      <c r="J1179" s="77">
        <v>565</v>
      </c>
      <c r="K1179" s="77" t="s">
        <v>29</v>
      </c>
      <c r="L1179" s="77" t="s">
        <v>29</v>
      </c>
      <c r="N1179" s="77">
        <v>0</v>
      </c>
      <c r="O1179" s="77">
        <v>0</v>
      </c>
      <c r="P1179" s="77" t="s">
        <v>55</v>
      </c>
      <c r="Q1179" s="77">
        <v>40.441694099999999</v>
      </c>
      <c r="R1179" s="77">
        <v>-79.990086099999999</v>
      </c>
      <c r="S1179" s="77">
        <v>1525.52761593439</v>
      </c>
      <c r="T1179" s="77">
        <v>0.363069652344369</v>
      </c>
      <c r="U1179" s="77">
        <v>181</v>
      </c>
      <c r="V1179" s="77">
        <v>338</v>
      </c>
      <c r="W1179" s="77">
        <v>7.2730000000000003E-2</v>
      </c>
      <c r="X1179" s="77">
        <v>0</v>
      </c>
      <c r="Y1179" s="77">
        <v>0</v>
      </c>
      <c r="Z1179" s="77">
        <v>0</v>
      </c>
      <c r="AA1179" s="77">
        <v>292.901302259403</v>
      </c>
      <c r="AB1179" s="77">
        <v>0.43579965234436902</v>
      </c>
      <c r="AC1179" s="77">
        <v>1376.9013022593999</v>
      </c>
      <c r="AE1179" s="87" t="str">
        <f t="shared" si="278"/>
        <v>Domestic</v>
      </c>
      <c r="AF1179" s="82" t="str">
        <f t="shared" si="279"/>
        <v>student</v>
      </c>
      <c r="AI1179" s="82">
        <f>'GDP per Capita'!N1179</f>
        <v>63809.64</v>
      </c>
      <c r="AJ1179" s="82">
        <f t="shared" si="280"/>
        <v>63809.64</v>
      </c>
      <c r="AK1179" s="82">
        <f t="shared" si="281"/>
        <v>63809.64</v>
      </c>
      <c r="AL1179" s="88">
        <f t="shared" si="282"/>
        <v>2.1578264698866815E-2</v>
      </c>
    </row>
    <row r="1180" spans="1:38">
      <c r="A1180" s="77" t="s">
        <v>95</v>
      </c>
      <c r="B1180" s="77">
        <v>1282</v>
      </c>
      <c r="C1180" s="77">
        <v>43.2560802</v>
      </c>
      <c r="D1180" s="77">
        <v>-79.872858300000004</v>
      </c>
      <c r="E1180" s="77" t="s">
        <v>38</v>
      </c>
      <c r="F1180" s="77">
        <v>295</v>
      </c>
      <c r="H1180" s="77" t="s">
        <v>65</v>
      </c>
      <c r="I1180" s="77">
        <v>2019</v>
      </c>
      <c r="J1180" s="77">
        <v>295</v>
      </c>
      <c r="K1180" s="77" t="s">
        <v>320</v>
      </c>
      <c r="L1180" s="77" t="s">
        <v>28</v>
      </c>
      <c r="N1180" s="77">
        <v>0</v>
      </c>
      <c r="O1180" s="77">
        <v>0</v>
      </c>
      <c r="P1180" s="77" t="s">
        <v>55</v>
      </c>
      <c r="Q1180" s="77">
        <v>40.441694099999999</v>
      </c>
      <c r="R1180" s="77">
        <v>-79.990086099999999</v>
      </c>
      <c r="S1180" s="77">
        <v>626.19279512535502</v>
      </c>
      <c r="T1180" s="77">
        <v>0.24431718794093299</v>
      </c>
      <c r="U1180" s="77">
        <v>181</v>
      </c>
      <c r="V1180" s="77">
        <v>338</v>
      </c>
      <c r="W1180" s="77">
        <v>7.2730000000000003E-2</v>
      </c>
      <c r="X1180" s="77">
        <v>0</v>
      </c>
      <c r="Y1180" s="77">
        <v>0</v>
      </c>
      <c r="Z1180" s="77">
        <v>0</v>
      </c>
      <c r="AA1180" s="77">
        <v>120.229016664068</v>
      </c>
      <c r="AB1180" s="77">
        <v>0.31704718794093301</v>
      </c>
      <c r="AC1180" s="77">
        <v>934.22901666406801</v>
      </c>
      <c r="AE1180" s="87" t="str">
        <f t="shared" si="278"/>
        <v>International</v>
      </c>
      <c r="AF1180" s="82" t="str">
        <f t="shared" si="279"/>
        <v>student</v>
      </c>
      <c r="AI1180" s="82">
        <f>'GDP per Capita'!N1180</f>
        <v>49196.49</v>
      </c>
      <c r="AJ1180" s="82">
        <f t="shared" si="280"/>
        <v>49196.49</v>
      </c>
      <c r="AK1180" s="82">
        <f t="shared" si="281"/>
        <v>49196.49</v>
      </c>
      <c r="AL1180" s="88">
        <f t="shared" si="282"/>
        <v>1.8989749404156028E-2</v>
      </c>
    </row>
    <row r="1181" spans="1:38">
      <c r="A1181" s="77" t="s">
        <v>142</v>
      </c>
      <c r="B1181" s="77">
        <v>1283</v>
      </c>
      <c r="C1181" s="77">
        <v>40.441694099999999</v>
      </c>
      <c r="D1181" s="77">
        <v>-79.9900860999999</v>
      </c>
      <c r="E1181" s="77" t="s">
        <v>38</v>
      </c>
      <c r="F1181" s="77">
        <v>295</v>
      </c>
      <c r="H1181" s="77" t="s">
        <v>65</v>
      </c>
      <c r="I1181" s="77">
        <v>2019</v>
      </c>
      <c r="J1181" s="77">
        <v>295</v>
      </c>
      <c r="K1181" s="77" t="s">
        <v>29</v>
      </c>
      <c r="L1181" s="77" t="s">
        <v>29</v>
      </c>
      <c r="N1181" s="77">
        <v>0</v>
      </c>
      <c r="O1181" s="77">
        <v>1</v>
      </c>
      <c r="P1181" s="77" t="s">
        <v>55</v>
      </c>
      <c r="Q1181" s="77">
        <v>40.441694099999999</v>
      </c>
      <c r="R1181" s="77">
        <v>-79.990086099999999</v>
      </c>
      <c r="S1181" s="77">
        <v>4.3065651728936996E-12</v>
      </c>
      <c r="T1181" s="77">
        <v>0</v>
      </c>
      <c r="U1181" s="77">
        <v>0</v>
      </c>
      <c r="V1181" s="77">
        <v>0</v>
      </c>
      <c r="W1181" s="77">
        <v>0</v>
      </c>
      <c r="X1181" s="77">
        <v>0</v>
      </c>
      <c r="Y1181" s="77">
        <v>0</v>
      </c>
      <c r="Z1181" s="77">
        <v>0</v>
      </c>
      <c r="AA1181" s="77">
        <v>0</v>
      </c>
      <c r="AB1181" s="77">
        <v>0</v>
      </c>
      <c r="AC1181" s="77">
        <v>295</v>
      </c>
      <c r="AE1181" s="87" t="str">
        <f t="shared" si="278"/>
        <v>Domestic</v>
      </c>
      <c r="AF1181" s="82" t="str">
        <f t="shared" si="279"/>
        <v>student</v>
      </c>
      <c r="AI1181" s="82">
        <f>'GDP per Capita'!N1181</f>
        <v>63809.64</v>
      </c>
      <c r="AJ1181" s="82">
        <f t="shared" si="280"/>
        <v>63809.64</v>
      </c>
      <c r="AK1181" s="82">
        <f t="shared" si="281"/>
        <v>63809.64</v>
      </c>
      <c r="AL1181" s="88">
        <f t="shared" si="282"/>
        <v>4.6231259101289397E-3</v>
      </c>
    </row>
    <row r="1182" spans="1:38">
      <c r="A1182" s="77" t="s">
        <v>112</v>
      </c>
      <c r="B1182" s="77">
        <v>1284</v>
      </c>
      <c r="C1182" s="77">
        <v>40.735657000000003</v>
      </c>
      <c r="D1182" s="77">
        <v>-74.172366699999998</v>
      </c>
      <c r="E1182" s="77" t="s">
        <v>42</v>
      </c>
      <c r="F1182" s="77">
        <v>1135</v>
      </c>
      <c r="H1182" s="77" t="s">
        <v>64</v>
      </c>
      <c r="I1182" s="77">
        <v>2019</v>
      </c>
      <c r="J1182" s="77">
        <v>1135</v>
      </c>
      <c r="K1182" s="77" t="s">
        <v>29</v>
      </c>
      <c r="L1182" s="77" t="s">
        <v>29</v>
      </c>
      <c r="N1182" s="77">
        <v>0</v>
      </c>
      <c r="O1182" s="77">
        <v>0</v>
      </c>
      <c r="P1182" s="77" t="s">
        <v>55</v>
      </c>
      <c r="Q1182" s="77">
        <v>40.441694099999999</v>
      </c>
      <c r="R1182" s="77">
        <v>-79.990086099999999</v>
      </c>
      <c r="S1182" s="77">
        <v>984.50506430238704</v>
      </c>
      <c r="T1182" s="77">
        <v>0.29163045103963298</v>
      </c>
      <c r="U1182" s="77">
        <v>181</v>
      </c>
      <c r="V1182" s="77">
        <v>676</v>
      </c>
      <c r="W1182" s="77">
        <v>0.14546000000000001</v>
      </c>
      <c r="X1182" s="77">
        <v>0</v>
      </c>
      <c r="Y1182" s="77">
        <v>0</v>
      </c>
      <c r="Z1182" s="77">
        <v>0</v>
      </c>
      <c r="AA1182" s="77">
        <v>189.02497234605801</v>
      </c>
      <c r="AB1182" s="77">
        <v>0.43709045103963201</v>
      </c>
      <c r="AC1182" s="77">
        <v>2181.0249723460502</v>
      </c>
      <c r="AE1182" s="87" t="str">
        <f t="shared" si="278"/>
        <v>Domestic</v>
      </c>
      <c r="AF1182" s="82" t="str">
        <f t="shared" si="279"/>
        <v>non-student</v>
      </c>
      <c r="AI1182" s="82">
        <f>'GDP per Capita'!N1182</f>
        <v>63809.64</v>
      </c>
      <c r="AJ1182" s="82">
        <f t="shared" si="280"/>
        <v>63809.64</v>
      </c>
      <c r="AK1182" s="82">
        <f t="shared" si="281"/>
        <v>63809.64</v>
      </c>
      <c r="AL1182" s="88">
        <f t="shared" si="282"/>
        <v>3.4180179865394164E-2</v>
      </c>
    </row>
    <row r="1183" spans="1:38">
      <c r="A1183" s="77" t="s">
        <v>90</v>
      </c>
      <c r="B1183" s="77">
        <v>1285</v>
      </c>
      <c r="C1183" s="77">
        <v>1.3408629999999999</v>
      </c>
      <c r="D1183" s="77">
        <v>103.83039182212001</v>
      </c>
      <c r="E1183" s="77" t="s">
        <v>37</v>
      </c>
      <c r="F1183" s="77">
        <v>1485</v>
      </c>
      <c r="H1183" s="77" t="s">
        <v>64</v>
      </c>
      <c r="I1183" s="77">
        <v>2019</v>
      </c>
      <c r="J1183" s="77">
        <v>1485</v>
      </c>
      <c r="K1183" s="77" t="s">
        <v>573</v>
      </c>
      <c r="L1183" s="77" t="s">
        <v>30</v>
      </c>
      <c r="N1183" s="77">
        <v>0</v>
      </c>
      <c r="O1183" s="77">
        <v>0</v>
      </c>
      <c r="P1183" s="77" t="s">
        <v>55</v>
      </c>
      <c r="Q1183" s="77">
        <v>40.441694099999999</v>
      </c>
      <c r="R1183" s="77">
        <v>-79.990086099999999</v>
      </c>
      <c r="S1183" s="77">
        <v>30705.911406315699</v>
      </c>
      <c r="T1183" s="77">
        <v>4.9220040112130299</v>
      </c>
      <c r="U1183" s="77">
        <v>181</v>
      </c>
      <c r="V1183" s="77">
        <v>676</v>
      </c>
      <c r="W1183" s="77">
        <v>0.14546000000000001</v>
      </c>
      <c r="X1183" s="77">
        <v>0</v>
      </c>
      <c r="Y1183" s="77">
        <v>0</v>
      </c>
      <c r="Z1183" s="77">
        <v>0</v>
      </c>
      <c r="AA1183" s="77">
        <v>2809.5908936778801</v>
      </c>
      <c r="AB1183" s="77">
        <v>5.0674640112130298</v>
      </c>
      <c r="AC1183" s="77">
        <v>5151.5908936778796</v>
      </c>
      <c r="AE1183" s="87" t="str">
        <f t="shared" si="278"/>
        <v>International</v>
      </c>
      <c r="AF1183" s="82" t="str">
        <f t="shared" si="279"/>
        <v>non-student</v>
      </c>
      <c r="AI1183" s="82">
        <f>'GDP per Capita'!N1183</f>
        <v>56679.16</v>
      </c>
      <c r="AJ1183" s="82">
        <f t="shared" si="280"/>
        <v>56679.16</v>
      </c>
      <c r="AK1183" s="82">
        <f t="shared" si="281"/>
        <v>56679.16</v>
      </c>
      <c r="AL1183" s="88">
        <f t="shared" si="282"/>
        <v>9.0890388877991127E-2</v>
      </c>
    </row>
    <row r="1184" spans="1:38">
      <c r="A1184" s="77" t="s">
        <v>171</v>
      </c>
      <c r="B1184" s="77">
        <v>1286</v>
      </c>
      <c r="C1184" s="77">
        <v>37.8708393</v>
      </c>
      <c r="D1184" s="77">
        <v>-122.272863899999</v>
      </c>
      <c r="E1184" s="77" t="s">
        <v>38</v>
      </c>
      <c r="F1184" s="77">
        <v>295</v>
      </c>
      <c r="H1184" s="77" t="s">
        <v>65</v>
      </c>
      <c r="I1184" s="77">
        <v>2019</v>
      </c>
      <c r="J1184" s="77">
        <v>295</v>
      </c>
      <c r="K1184" s="77" t="s">
        <v>29</v>
      </c>
      <c r="L1184" s="77" t="s">
        <v>29</v>
      </c>
      <c r="N1184" s="77">
        <v>0</v>
      </c>
      <c r="O1184" s="77">
        <v>0</v>
      </c>
      <c r="P1184" s="77" t="s">
        <v>55</v>
      </c>
      <c r="Q1184" s="77">
        <v>40.441694099999999</v>
      </c>
      <c r="R1184" s="77">
        <v>-79.990086099999999</v>
      </c>
      <c r="S1184" s="77">
        <v>7244.3042753876798</v>
      </c>
      <c r="T1184" s="77">
        <v>1.1834288467856799</v>
      </c>
      <c r="U1184" s="77">
        <v>181</v>
      </c>
      <c r="V1184" s="77">
        <v>338</v>
      </c>
      <c r="W1184" s="77">
        <v>7.2730000000000003E-2</v>
      </c>
      <c r="X1184" s="77">
        <v>0</v>
      </c>
      <c r="Y1184" s="77">
        <v>0</v>
      </c>
      <c r="Z1184" s="77">
        <v>0</v>
      </c>
      <c r="AA1184" s="77">
        <v>869.316513046522</v>
      </c>
      <c r="AB1184" s="77">
        <v>1.2561588467856799</v>
      </c>
      <c r="AC1184" s="77">
        <v>1683.31651304652</v>
      </c>
      <c r="AE1184" s="87" t="str">
        <f t="shared" si="278"/>
        <v>Domestic</v>
      </c>
      <c r="AF1184" s="82" t="str">
        <f t="shared" si="279"/>
        <v>student</v>
      </c>
      <c r="AI1184" s="82">
        <f>'GDP per Capita'!N1184</f>
        <v>63809.64</v>
      </c>
      <c r="AJ1184" s="82">
        <f t="shared" si="280"/>
        <v>63809.64</v>
      </c>
      <c r="AK1184" s="82">
        <f t="shared" si="281"/>
        <v>63809.64</v>
      </c>
      <c r="AL1184" s="88">
        <f t="shared" si="282"/>
        <v>2.6380285377672088E-2</v>
      </c>
    </row>
    <row r="1185" spans="1:38">
      <c r="A1185" s="77" t="s">
        <v>364</v>
      </c>
      <c r="B1185" s="77">
        <v>1287</v>
      </c>
      <c r="C1185" s="77">
        <v>32.060973599999997</v>
      </c>
      <c r="D1185" s="77">
        <v>118.791645799999</v>
      </c>
      <c r="E1185" s="77" t="s">
        <v>37</v>
      </c>
      <c r="F1185" s="77">
        <v>585</v>
      </c>
      <c r="H1185" s="77" t="s">
        <v>64</v>
      </c>
      <c r="I1185" s="77">
        <v>2019</v>
      </c>
      <c r="J1185" s="77">
        <v>585</v>
      </c>
      <c r="K1185" s="77" t="s">
        <v>574</v>
      </c>
      <c r="L1185" s="77" t="s">
        <v>30</v>
      </c>
      <c r="N1185" s="77">
        <v>0</v>
      </c>
      <c r="O1185" s="77">
        <v>0</v>
      </c>
      <c r="P1185" s="77" t="s">
        <v>55</v>
      </c>
      <c r="Q1185" s="77">
        <v>40.441694099999999</v>
      </c>
      <c r="R1185" s="77">
        <v>-79.990086099999999</v>
      </c>
      <c r="S1185" s="77">
        <v>23449.9792312137</v>
      </c>
      <c r="T1185" s="77">
        <v>3.6621689486887301</v>
      </c>
      <c r="U1185" s="77">
        <v>181</v>
      </c>
      <c r="V1185" s="77">
        <v>676</v>
      </c>
      <c r="W1185" s="77">
        <v>0.14546000000000001</v>
      </c>
      <c r="X1185" s="77">
        <v>0</v>
      </c>
      <c r="Y1185" s="77">
        <v>0</v>
      </c>
      <c r="Z1185" s="77">
        <v>0</v>
      </c>
      <c r="AA1185" s="77">
        <v>2145.67309965605</v>
      </c>
      <c r="AB1185" s="77">
        <v>3.80762894868873</v>
      </c>
      <c r="AC1185" s="77">
        <v>3587.67309965605</v>
      </c>
      <c r="AE1185" s="87" t="str">
        <f t="shared" si="278"/>
        <v>International</v>
      </c>
      <c r="AF1185" s="82" t="str">
        <f t="shared" si="279"/>
        <v>non-student</v>
      </c>
      <c r="AI1185" s="82">
        <f>'GDP per Capita'!N1185</f>
        <v>10121.299999999999</v>
      </c>
      <c r="AJ1185" s="82">
        <f t="shared" si="280"/>
        <v>10121.299999999999</v>
      </c>
      <c r="AK1185" s="82">
        <f t="shared" si="281"/>
        <v>10121.299999999999</v>
      </c>
      <c r="AL1185" s="88">
        <f t="shared" si="282"/>
        <v>0.35446761776215013</v>
      </c>
    </row>
    <row r="1186" spans="1:38">
      <c r="A1186" s="77" t="s">
        <v>225</v>
      </c>
      <c r="B1186" s="77">
        <v>1288</v>
      </c>
      <c r="C1186" s="77">
        <v>31.781924199999899</v>
      </c>
      <c r="D1186" s="77">
        <v>-95.625819899999996</v>
      </c>
      <c r="E1186" s="77" t="s">
        <v>38</v>
      </c>
      <c r="F1186" s="77">
        <v>295</v>
      </c>
      <c r="H1186" s="77" t="s">
        <v>65</v>
      </c>
      <c r="I1186" s="77">
        <v>2019</v>
      </c>
      <c r="J1186" s="77">
        <v>295</v>
      </c>
      <c r="K1186" s="77" t="s">
        <v>29</v>
      </c>
      <c r="L1186" s="77" t="s">
        <v>29</v>
      </c>
      <c r="N1186" s="77">
        <v>0</v>
      </c>
      <c r="O1186" s="77">
        <v>0</v>
      </c>
      <c r="P1186" s="77" t="s">
        <v>55</v>
      </c>
      <c r="Q1186" s="77">
        <v>40.441694099999999</v>
      </c>
      <c r="R1186" s="77">
        <v>-79.990086099999999</v>
      </c>
      <c r="S1186" s="77">
        <v>3397.65131967156</v>
      </c>
      <c r="T1186" s="77">
        <v>0.62623005691001499</v>
      </c>
      <c r="U1186" s="77">
        <v>181</v>
      </c>
      <c r="V1186" s="77">
        <v>338</v>
      </c>
      <c r="W1186" s="77">
        <v>7.2730000000000003E-2</v>
      </c>
      <c r="X1186" s="77">
        <v>0</v>
      </c>
      <c r="Y1186" s="77">
        <v>0</v>
      </c>
      <c r="Z1186" s="77">
        <v>0</v>
      </c>
      <c r="AA1186" s="77">
        <v>652.34905337693897</v>
      </c>
      <c r="AB1186" s="77">
        <v>0.69896005691001495</v>
      </c>
      <c r="AC1186" s="77">
        <v>1466.34905337693</v>
      </c>
      <c r="AE1186" s="87" t="str">
        <f t="shared" si="278"/>
        <v>Domestic</v>
      </c>
      <c r="AF1186" s="82" t="str">
        <f t="shared" si="279"/>
        <v>student</v>
      </c>
      <c r="AI1186" s="82">
        <f>'GDP per Capita'!N1186</f>
        <v>63809.64</v>
      </c>
      <c r="AJ1186" s="82">
        <f t="shared" si="280"/>
        <v>63809.64</v>
      </c>
      <c r="AK1186" s="82">
        <f t="shared" si="281"/>
        <v>63809.64</v>
      </c>
      <c r="AL1186" s="88">
        <f t="shared" si="282"/>
        <v>2.2980055260881115E-2</v>
      </c>
    </row>
    <row r="1187" spans="1:38">
      <c r="A1187" s="77" t="s">
        <v>142</v>
      </c>
      <c r="B1187" s="77">
        <v>1289</v>
      </c>
      <c r="C1187" s="77">
        <v>40.441694099999999</v>
      </c>
      <c r="D1187" s="77">
        <v>-79.9900860999999</v>
      </c>
      <c r="E1187" s="77" t="s">
        <v>43</v>
      </c>
      <c r="F1187" s="77">
        <v>585</v>
      </c>
      <c r="H1187" s="77" t="s">
        <v>64</v>
      </c>
      <c r="I1187" s="77">
        <v>2019</v>
      </c>
      <c r="J1187" s="77">
        <v>585</v>
      </c>
      <c r="K1187" s="77" t="s">
        <v>29</v>
      </c>
      <c r="L1187" s="77" t="s">
        <v>29</v>
      </c>
      <c r="N1187" s="77">
        <v>0</v>
      </c>
      <c r="O1187" s="77">
        <v>1</v>
      </c>
      <c r="P1187" s="77" t="s">
        <v>55</v>
      </c>
      <c r="Q1187" s="77">
        <v>40.441694099999999</v>
      </c>
      <c r="R1187" s="77">
        <v>-79.990086099999999</v>
      </c>
      <c r="S1187" s="77">
        <v>4.3065651728936996E-12</v>
      </c>
      <c r="T1187" s="77">
        <v>0</v>
      </c>
      <c r="U1187" s="77">
        <v>0</v>
      </c>
      <c r="V1187" s="77">
        <v>0</v>
      </c>
      <c r="W1187" s="77">
        <v>0</v>
      </c>
      <c r="X1187" s="77">
        <v>0</v>
      </c>
      <c r="Y1187" s="77">
        <v>0</v>
      </c>
      <c r="Z1187" s="77">
        <v>0</v>
      </c>
      <c r="AA1187" s="77">
        <v>0</v>
      </c>
      <c r="AB1187" s="77">
        <v>0</v>
      </c>
      <c r="AC1187" s="77">
        <v>585</v>
      </c>
      <c r="AE1187" s="87" t="str">
        <f t="shared" si="278"/>
        <v>Domestic</v>
      </c>
      <c r="AF1187" s="82" t="str">
        <f t="shared" si="279"/>
        <v>non-student</v>
      </c>
      <c r="AI1187" s="82">
        <f>'GDP per Capita'!N1187</f>
        <v>63809.64</v>
      </c>
      <c r="AJ1187" s="82">
        <f t="shared" si="280"/>
        <v>63809.64</v>
      </c>
      <c r="AK1187" s="82">
        <f t="shared" si="281"/>
        <v>63809.64</v>
      </c>
      <c r="AL1187" s="88">
        <f t="shared" si="282"/>
        <v>9.1678937539845084E-3</v>
      </c>
    </row>
    <row r="1188" spans="1:38">
      <c r="A1188" s="77" t="s">
        <v>114</v>
      </c>
      <c r="B1188" s="77">
        <v>1290</v>
      </c>
      <c r="C1188" s="77">
        <v>41.489982699999999</v>
      </c>
      <c r="D1188" s="77">
        <v>-71.313770700000006</v>
      </c>
      <c r="E1188" s="77" t="s">
        <v>42</v>
      </c>
      <c r="F1188" s="77">
        <v>585</v>
      </c>
      <c r="H1188" s="77" t="s">
        <v>64</v>
      </c>
      <c r="I1188" s="77">
        <v>2019</v>
      </c>
      <c r="J1188" s="77">
        <v>585</v>
      </c>
      <c r="K1188" s="77" t="s">
        <v>29</v>
      </c>
      <c r="L1188" s="77" t="s">
        <v>29</v>
      </c>
      <c r="N1188" s="77">
        <v>0</v>
      </c>
      <c r="O1188" s="77">
        <v>0</v>
      </c>
      <c r="P1188" s="77" t="s">
        <v>55</v>
      </c>
      <c r="Q1188" s="77">
        <v>40.441694099999999</v>
      </c>
      <c r="R1188" s="77">
        <v>-79.990086099999999</v>
      </c>
      <c r="S1188" s="77">
        <v>1474.8635187709399</v>
      </c>
      <c r="T1188" s="77">
        <v>0.35637972301468701</v>
      </c>
      <c r="U1188" s="77">
        <v>181</v>
      </c>
      <c r="V1188" s="77">
        <v>676</v>
      </c>
      <c r="W1188" s="77">
        <v>0.14546000000000001</v>
      </c>
      <c r="X1188" s="77">
        <v>0</v>
      </c>
      <c r="Y1188" s="77">
        <v>0</v>
      </c>
      <c r="Z1188" s="77">
        <v>0</v>
      </c>
      <c r="AA1188" s="77">
        <v>283.173795604021</v>
      </c>
      <c r="AB1188" s="77">
        <v>0.50183972301468704</v>
      </c>
      <c r="AC1188" s="77">
        <v>1725.1737956040199</v>
      </c>
      <c r="AE1188" s="87" t="str">
        <f t="shared" si="278"/>
        <v>Domestic</v>
      </c>
      <c r="AF1188" s="82" t="str">
        <f t="shared" si="279"/>
        <v>non-student</v>
      </c>
      <c r="AI1188" s="82">
        <f>'GDP per Capita'!N1188</f>
        <v>63809.64</v>
      </c>
      <c r="AJ1188" s="82">
        <f t="shared" si="280"/>
        <v>63809.64</v>
      </c>
      <c r="AK1188" s="82">
        <f t="shared" si="281"/>
        <v>63809.64</v>
      </c>
      <c r="AL1188" s="88">
        <f t="shared" si="282"/>
        <v>2.7036256521804854E-2</v>
      </c>
    </row>
    <row r="1189" spans="1:38">
      <c r="A1189" s="77" t="s">
        <v>156</v>
      </c>
      <c r="B1189" s="77">
        <v>1291</v>
      </c>
      <c r="C1189" s="77">
        <v>41.440034400000002</v>
      </c>
      <c r="D1189" s="77">
        <v>-87.683376999999993</v>
      </c>
      <c r="E1189" s="77" t="s">
        <v>37</v>
      </c>
      <c r="F1189" s="77">
        <v>0</v>
      </c>
      <c r="H1189" s="77" t="s">
        <v>63</v>
      </c>
      <c r="I1189" s="77">
        <v>2019</v>
      </c>
      <c r="J1189" s="77">
        <v>0</v>
      </c>
      <c r="K1189" s="77" t="s">
        <v>29</v>
      </c>
      <c r="L1189" s="77" t="s">
        <v>29</v>
      </c>
      <c r="N1189" s="77">
        <v>0</v>
      </c>
      <c r="O1189" s="77">
        <v>0</v>
      </c>
      <c r="P1189" s="77" t="s">
        <v>55</v>
      </c>
      <c r="Q1189" s="77">
        <v>40.441694099999999</v>
      </c>
      <c r="R1189" s="77">
        <v>-79.990086099999999</v>
      </c>
      <c r="S1189" s="77">
        <v>1310.86774108551</v>
      </c>
      <c r="T1189" s="77">
        <v>0.334724937387257</v>
      </c>
      <c r="U1189" s="77">
        <v>181</v>
      </c>
      <c r="V1189" s="77">
        <v>676</v>
      </c>
      <c r="W1189" s="77">
        <v>0.14546000000000001</v>
      </c>
      <c r="X1189" s="77">
        <v>0</v>
      </c>
      <c r="Y1189" s="77">
        <v>0</v>
      </c>
      <c r="Z1189" s="77">
        <v>0</v>
      </c>
      <c r="AA1189" s="77">
        <v>251.686606288419</v>
      </c>
      <c r="AB1189" s="77">
        <v>0.48018493738725698</v>
      </c>
      <c r="AC1189" s="77">
        <v>1108.6866062884101</v>
      </c>
      <c r="AE1189" s="87" t="str">
        <f t="shared" si="278"/>
        <v>Domestic</v>
      </c>
      <c r="AF1189" s="82" t="str">
        <f t="shared" si="279"/>
        <v>non-student</v>
      </c>
      <c r="AI1189" s="82">
        <f>'GDP per Capita'!N1189</f>
        <v>63809.64</v>
      </c>
      <c r="AJ1189" s="82">
        <f t="shared" si="280"/>
        <v>63809.64</v>
      </c>
      <c r="AK1189" s="82">
        <f t="shared" si="281"/>
        <v>63809.64</v>
      </c>
      <c r="AL1189" s="88">
        <f t="shared" si="282"/>
        <v>1.7374907714389393E-2</v>
      </c>
    </row>
    <row r="1190" spans="1:38">
      <c r="A1190" s="77" t="s">
        <v>79</v>
      </c>
      <c r="B1190" s="77">
        <v>1292</v>
      </c>
      <c r="C1190" s="77">
        <v>52.131802</v>
      </c>
      <c r="D1190" s="77">
        <v>-106.660766999999</v>
      </c>
      <c r="E1190" s="77" t="s">
        <v>37</v>
      </c>
      <c r="F1190" s="77">
        <v>0</v>
      </c>
      <c r="H1190" s="77" t="s">
        <v>67</v>
      </c>
      <c r="I1190" s="77">
        <v>2018</v>
      </c>
      <c r="J1190" s="77">
        <v>0</v>
      </c>
      <c r="K1190" s="77" t="s">
        <v>320</v>
      </c>
      <c r="L1190" s="77" t="s">
        <v>28</v>
      </c>
      <c r="N1190" s="77">
        <v>0</v>
      </c>
      <c r="O1190" s="77">
        <v>0</v>
      </c>
      <c r="P1190" s="77" t="s">
        <v>10</v>
      </c>
      <c r="Q1190" s="77">
        <v>38.046406599999997</v>
      </c>
      <c r="R1190" s="77">
        <v>-84.497039299999997</v>
      </c>
      <c r="S1190" s="77">
        <v>4647.5934096624997</v>
      </c>
      <c r="T1190" s="77">
        <v>0.82521753447152002</v>
      </c>
      <c r="U1190" s="77">
        <v>181</v>
      </c>
      <c r="V1190" s="77">
        <v>536</v>
      </c>
      <c r="W1190" s="77">
        <v>0.114284</v>
      </c>
      <c r="X1190" s="77">
        <v>0</v>
      </c>
      <c r="Y1190" s="77">
        <v>0</v>
      </c>
      <c r="Z1190" s="77">
        <v>0</v>
      </c>
      <c r="AA1190" s="77">
        <v>557.71120915949996</v>
      </c>
      <c r="AB1190" s="77">
        <v>0.93950153447151996</v>
      </c>
      <c r="AC1190" s="77">
        <v>1274.7112091595</v>
      </c>
      <c r="AE1190" s="87" t="str">
        <f t="shared" si="278"/>
        <v>International</v>
      </c>
      <c r="AF1190" s="82" t="str">
        <f t="shared" si="279"/>
        <v>non-student</v>
      </c>
      <c r="AI1190" s="82">
        <f>'GDP per Capita'!N1190</f>
        <v>49196.49</v>
      </c>
      <c r="AJ1190" s="82">
        <f t="shared" si="280"/>
        <v>49196.49</v>
      </c>
      <c r="AK1190" s="82">
        <f t="shared" si="281"/>
        <v>49196.49</v>
      </c>
      <c r="AL1190" s="88">
        <f t="shared" si="282"/>
        <v>2.5910612914854293E-2</v>
      </c>
    </row>
    <row r="1191" spans="1:38">
      <c r="A1191" s="77" t="s">
        <v>122</v>
      </c>
      <c r="B1191" s="77">
        <v>1293</v>
      </c>
      <c r="C1191" s="77">
        <v>30.595528899999898</v>
      </c>
      <c r="D1191" s="77">
        <v>-96.307104199999998</v>
      </c>
      <c r="E1191" s="77" t="s">
        <v>38</v>
      </c>
      <c r="F1191" s="77">
        <v>195</v>
      </c>
      <c r="H1191" s="77" t="s">
        <v>65</v>
      </c>
      <c r="I1191" s="77">
        <v>2018</v>
      </c>
      <c r="J1191" s="77">
        <v>195</v>
      </c>
      <c r="K1191" s="77" t="s">
        <v>29</v>
      </c>
      <c r="L1191" s="77" t="s">
        <v>29</v>
      </c>
      <c r="N1191" s="77">
        <v>0</v>
      </c>
      <c r="O1191" s="77">
        <v>0</v>
      </c>
      <c r="P1191" s="77" t="s">
        <v>10</v>
      </c>
      <c r="Q1191" s="77">
        <v>38.046406599999997</v>
      </c>
      <c r="R1191" s="77">
        <v>-84.497039299999997</v>
      </c>
      <c r="S1191" s="77">
        <v>2725.7415323662999</v>
      </c>
      <c r="T1191" s="77">
        <v>0.52155162934529598</v>
      </c>
      <c r="U1191" s="77">
        <v>181</v>
      </c>
      <c r="V1191" s="77">
        <v>268</v>
      </c>
      <c r="W1191" s="77">
        <v>5.7141999999999998E-2</v>
      </c>
      <c r="X1191" s="77">
        <v>0</v>
      </c>
      <c r="Y1191" s="77">
        <v>0</v>
      </c>
      <c r="Z1191" s="77">
        <v>0</v>
      </c>
      <c r="AA1191" s="77">
        <v>523.34237421433102</v>
      </c>
      <c r="AB1191" s="77">
        <v>0.578693629345296</v>
      </c>
      <c r="AC1191" s="77">
        <v>1167.34237421433</v>
      </c>
      <c r="AE1191" s="87" t="str">
        <f t="shared" si="278"/>
        <v>Domestic</v>
      </c>
      <c r="AF1191" s="82" t="str">
        <f t="shared" si="279"/>
        <v>student</v>
      </c>
      <c r="AI1191" s="82">
        <f>'GDP per Capita'!N1191</f>
        <v>63809.64</v>
      </c>
      <c r="AJ1191" s="82">
        <f t="shared" si="280"/>
        <v>63809.64</v>
      </c>
      <c r="AK1191" s="82">
        <f t="shared" si="281"/>
        <v>63809.64</v>
      </c>
      <c r="AL1191" s="88">
        <f t="shared" si="282"/>
        <v>1.8294138224480345E-2</v>
      </c>
    </row>
    <row r="1192" spans="1:38">
      <c r="A1192" s="77" t="s">
        <v>200</v>
      </c>
      <c r="B1192" s="77">
        <v>1294</v>
      </c>
      <c r="C1192" s="77">
        <v>30.2240897</v>
      </c>
      <c r="D1192" s="77">
        <v>-92.019842699999998</v>
      </c>
      <c r="E1192" s="77" t="s">
        <v>42</v>
      </c>
      <c r="F1192" s="77">
        <v>625</v>
      </c>
      <c r="H1192" s="77" t="s">
        <v>66</v>
      </c>
      <c r="I1192" s="77">
        <v>2018</v>
      </c>
      <c r="J1192" s="77">
        <v>625</v>
      </c>
      <c r="K1192" s="77" t="s">
        <v>29</v>
      </c>
      <c r="L1192" s="77" t="s">
        <v>29</v>
      </c>
      <c r="N1192" s="77">
        <v>0</v>
      </c>
      <c r="O1192" s="77">
        <v>0</v>
      </c>
      <c r="P1192" s="77" t="s">
        <v>10</v>
      </c>
      <c r="Q1192" s="77">
        <v>38.046406599999997</v>
      </c>
      <c r="R1192" s="77">
        <v>-84.497039299999997</v>
      </c>
      <c r="S1192" s="77">
        <v>2221.6758634339799</v>
      </c>
      <c r="T1192" s="77">
        <v>0.45499239131531399</v>
      </c>
      <c r="U1192" s="77">
        <v>181</v>
      </c>
      <c r="V1192" s="77">
        <v>536</v>
      </c>
      <c r="W1192" s="77">
        <v>0.114284</v>
      </c>
      <c r="X1192" s="77">
        <v>0</v>
      </c>
      <c r="Y1192" s="77">
        <v>0</v>
      </c>
      <c r="Z1192" s="77">
        <v>0</v>
      </c>
      <c r="AA1192" s="77">
        <v>426.56176577932598</v>
      </c>
      <c r="AB1192" s="77">
        <v>0.56927639131531405</v>
      </c>
      <c r="AC1192" s="77">
        <v>1768.56176577932</v>
      </c>
      <c r="AE1192" s="87" t="str">
        <f t="shared" si="278"/>
        <v>Domestic</v>
      </c>
      <c r="AF1192" s="82" t="str">
        <f t="shared" si="279"/>
        <v>non-student</v>
      </c>
      <c r="AI1192" s="82">
        <f>'GDP per Capita'!N1192</f>
        <v>63809.64</v>
      </c>
      <c r="AJ1192" s="82">
        <f t="shared" si="280"/>
        <v>63809.64</v>
      </c>
      <c r="AK1192" s="82">
        <f t="shared" si="281"/>
        <v>63809.64</v>
      </c>
      <c r="AL1192" s="88">
        <f t="shared" si="282"/>
        <v>2.7716216010297504E-2</v>
      </c>
    </row>
    <row r="1193" spans="1:38">
      <c r="A1193" s="77" t="s">
        <v>124</v>
      </c>
      <c r="B1193" s="77">
        <v>1295</v>
      </c>
      <c r="C1193" s="77">
        <v>32.222876499999998</v>
      </c>
      <c r="D1193" s="77">
        <v>-110.9748477</v>
      </c>
      <c r="E1193" s="77" t="s">
        <v>37</v>
      </c>
      <c r="F1193" s="77">
        <v>585</v>
      </c>
      <c r="H1193" s="77" t="s">
        <v>64</v>
      </c>
      <c r="I1193" s="77">
        <v>2018</v>
      </c>
      <c r="J1193" s="77">
        <v>585</v>
      </c>
      <c r="K1193" s="77" t="s">
        <v>29</v>
      </c>
      <c r="L1193" s="77" t="s">
        <v>29</v>
      </c>
      <c r="N1193" s="77">
        <v>0</v>
      </c>
      <c r="O1193" s="77">
        <v>0</v>
      </c>
      <c r="P1193" s="77" t="s">
        <v>10</v>
      </c>
      <c r="Q1193" s="77">
        <v>38.046406599999997</v>
      </c>
      <c r="R1193" s="77">
        <v>-84.497039299999997</v>
      </c>
      <c r="S1193" s="77">
        <v>4967.7655093756202</v>
      </c>
      <c r="T1193" s="77">
        <v>0.87229555391883196</v>
      </c>
      <c r="U1193" s="77">
        <v>181</v>
      </c>
      <c r="V1193" s="77">
        <v>536</v>
      </c>
      <c r="W1193" s="77">
        <v>0.114284</v>
      </c>
      <c r="X1193" s="77">
        <v>0</v>
      </c>
      <c r="Y1193" s="77">
        <v>0</v>
      </c>
      <c r="Z1193" s="77">
        <v>0</v>
      </c>
      <c r="AA1193" s="77">
        <v>596.13186112507503</v>
      </c>
      <c r="AB1193" s="77">
        <v>0.98657955391883201</v>
      </c>
      <c r="AC1193" s="77">
        <v>1898.1318611250699</v>
      </c>
      <c r="AE1193" s="87" t="str">
        <f t="shared" si="278"/>
        <v>Domestic</v>
      </c>
      <c r="AF1193" s="82" t="str">
        <f t="shared" si="279"/>
        <v>non-student</v>
      </c>
      <c r="AI1193" s="82">
        <f>'GDP per Capita'!N1193</f>
        <v>63809.64</v>
      </c>
      <c r="AJ1193" s="82">
        <f t="shared" si="280"/>
        <v>63809.64</v>
      </c>
      <c r="AK1193" s="82">
        <f t="shared" si="281"/>
        <v>63809.64</v>
      </c>
      <c r="AL1193" s="88">
        <f t="shared" si="282"/>
        <v>2.974678843392738E-2</v>
      </c>
    </row>
    <row r="1194" spans="1:38">
      <c r="A1194" s="77" t="s">
        <v>127</v>
      </c>
      <c r="B1194" s="77">
        <v>1296</v>
      </c>
      <c r="C1194" s="77">
        <v>40.014985600000003</v>
      </c>
      <c r="D1194" s="77">
        <v>-105.27054560000001</v>
      </c>
      <c r="E1194" s="77" t="s">
        <v>38</v>
      </c>
      <c r="F1194" s="77">
        <v>195</v>
      </c>
      <c r="H1194" s="77" t="s">
        <v>65</v>
      </c>
      <c r="I1194" s="77">
        <v>2018</v>
      </c>
      <c r="J1194" s="77">
        <v>195</v>
      </c>
      <c r="K1194" s="77" t="s">
        <v>29</v>
      </c>
      <c r="L1194" s="77" t="s">
        <v>29</v>
      </c>
      <c r="N1194" s="77">
        <v>0</v>
      </c>
      <c r="O1194" s="77">
        <v>0</v>
      </c>
      <c r="P1194" s="77" t="s">
        <v>10</v>
      </c>
      <c r="Q1194" s="77">
        <v>38.046406599999997</v>
      </c>
      <c r="R1194" s="77">
        <v>-84.497039299999997</v>
      </c>
      <c r="S1194" s="77">
        <v>3607.0076013685398</v>
      </c>
      <c r="T1194" s="77">
        <v>0.65955902369985997</v>
      </c>
      <c r="U1194" s="77">
        <v>181</v>
      </c>
      <c r="V1194" s="77">
        <v>268</v>
      </c>
      <c r="W1194" s="77">
        <v>5.7141999999999998E-2</v>
      </c>
      <c r="X1194" s="77">
        <v>0</v>
      </c>
      <c r="Y1194" s="77">
        <v>0</v>
      </c>
      <c r="Z1194" s="77">
        <v>0</v>
      </c>
      <c r="AA1194" s="77">
        <v>692.54545946276005</v>
      </c>
      <c r="AB1194" s="77">
        <v>0.71670102369986</v>
      </c>
      <c r="AC1194" s="77">
        <v>1336.5454594627599</v>
      </c>
      <c r="AE1194" s="87" t="str">
        <f t="shared" si="278"/>
        <v>Domestic</v>
      </c>
      <c r="AF1194" s="82" t="str">
        <f t="shared" si="279"/>
        <v>student</v>
      </c>
      <c r="AI1194" s="82">
        <f>'GDP per Capita'!N1194</f>
        <v>63809.64</v>
      </c>
      <c r="AJ1194" s="82">
        <f t="shared" si="280"/>
        <v>63809.64</v>
      </c>
      <c r="AK1194" s="82">
        <f t="shared" si="281"/>
        <v>63809.64</v>
      </c>
      <c r="AL1194" s="88">
        <f t="shared" si="282"/>
        <v>2.0945823537991438E-2</v>
      </c>
    </row>
    <row r="1195" spans="1:38">
      <c r="A1195" s="77" t="s">
        <v>128</v>
      </c>
      <c r="B1195" s="77">
        <v>1297</v>
      </c>
      <c r="C1195" s="77">
        <v>46.230215149999999</v>
      </c>
      <c r="D1195" s="77">
        <v>7.3637051847831998</v>
      </c>
      <c r="E1195" s="77" t="s">
        <v>37</v>
      </c>
      <c r="F1195" s="77">
        <v>0</v>
      </c>
      <c r="H1195" s="77" t="s">
        <v>63</v>
      </c>
      <c r="I1195" s="77">
        <v>2018</v>
      </c>
      <c r="J1195" s="77">
        <v>0</v>
      </c>
      <c r="K1195" s="77" t="s">
        <v>575</v>
      </c>
      <c r="L1195" s="77" t="s">
        <v>31</v>
      </c>
      <c r="N1195" s="77">
        <v>0</v>
      </c>
      <c r="O1195" s="77">
        <v>0</v>
      </c>
      <c r="P1195" s="77" t="s">
        <v>10</v>
      </c>
      <c r="Q1195" s="77">
        <v>38.046406599999997</v>
      </c>
      <c r="R1195" s="77">
        <v>-84.497039299999997</v>
      </c>
      <c r="S1195" s="77">
        <v>14388.6640131726</v>
      </c>
      <c r="T1195" s="77">
        <v>2.2191515388880898</v>
      </c>
      <c r="U1195" s="77">
        <v>181</v>
      </c>
      <c r="V1195" s="77">
        <v>536</v>
      </c>
      <c r="W1195" s="77">
        <v>0.114284</v>
      </c>
      <c r="X1195" s="77">
        <v>0</v>
      </c>
      <c r="Y1195" s="77">
        <v>0</v>
      </c>
      <c r="Z1195" s="77">
        <v>0</v>
      </c>
      <c r="AA1195" s="77">
        <v>1510.8097213831199</v>
      </c>
      <c r="AB1195" s="77">
        <v>2.3334355388880899</v>
      </c>
      <c r="AC1195" s="77">
        <v>2227.8097213831202</v>
      </c>
      <c r="AE1195" s="87" t="str">
        <f t="shared" si="278"/>
        <v>International</v>
      </c>
      <c r="AF1195" s="82" t="str">
        <f t="shared" si="279"/>
        <v>non-student</v>
      </c>
      <c r="AI1195" s="82">
        <f>'GDP per Capita'!N1195</f>
        <v>84665.279999999999</v>
      </c>
      <c r="AJ1195" s="82">
        <f t="shared" si="280"/>
        <v>84665.279999999999</v>
      </c>
      <c r="AK1195" s="82">
        <f t="shared" si="281"/>
        <v>84665.279999999999</v>
      </c>
      <c r="AL1195" s="88">
        <f t="shared" si="282"/>
        <v>2.6313144200115091E-2</v>
      </c>
    </row>
    <row r="1196" spans="1:38">
      <c r="A1196" s="77" t="s">
        <v>96</v>
      </c>
      <c r="B1196" s="77">
        <v>1298</v>
      </c>
      <c r="C1196" s="77">
        <v>38.046406599999997</v>
      </c>
      <c r="D1196" s="77">
        <v>-84.497039299999997</v>
      </c>
      <c r="E1196" s="77" t="s">
        <v>38</v>
      </c>
      <c r="F1196" s="77">
        <v>275</v>
      </c>
      <c r="H1196" s="77" t="s">
        <v>61</v>
      </c>
      <c r="I1196" s="77">
        <v>2018</v>
      </c>
      <c r="J1196" s="77">
        <v>275</v>
      </c>
      <c r="K1196" s="77" t="s">
        <v>29</v>
      </c>
      <c r="L1196" s="77" t="s">
        <v>29</v>
      </c>
      <c r="N1196" s="77">
        <v>0</v>
      </c>
      <c r="O1196" s="77">
        <v>1</v>
      </c>
      <c r="P1196" s="77" t="s">
        <v>10</v>
      </c>
      <c r="Q1196" s="77">
        <v>38.046406599999997</v>
      </c>
      <c r="R1196" s="77">
        <v>-84.497039299999997</v>
      </c>
      <c r="S1196" s="77">
        <v>0</v>
      </c>
      <c r="T1196" s="77">
        <v>0</v>
      </c>
      <c r="U1196" s="77">
        <v>0</v>
      </c>
      <c r="V1196" s="77">
        <v>0</v>
      </c>
      <c r="W1196" s="77">
        <v>0</v>
      </c>
      <c r="X1196" s="77">
        <v>0</v>
      </c>
      <c r="Y1196" s="77">
        <v>0</v>
      </c>
      <c r="Z1196" s="77">
        <v>0</v>
      </c>
      <c r="AA1196" s="77">
        <v>0</v>
      </c>
      <c r="AB1196" s="77">
        <v>0</v>
      </c>
      <c r="AC1196" s="77">
        <v>275</v>
      </c>
      <c r="AE1196" s="87" t="str">
        <f t="shared" si="278"/>
        <v>Domestic</v>
      </c>
      <c r="AF1196" s="82" t="str">
        <f t="shared" si="279"/>
        <v>student</v>
      </c>
      <c r="AI1196" s="82">
        <f>'GDP per Capita'!N1196</f>
        <v>63809.64</v>
      </c>
      <c r="AJ1196" s="82">
        <f t="shared" si="280"/>
        <v>63809.64</v>
      </c>
      <c r="AK1196" s="82">
        <f t="shared" si="281"/>
        <v>63809.64</v>
      </c>
      <c r="AL1196" s="88">
        <f t="shared" si="282"/>
        <v>4.309693645035452E-3</v>
      </c>
    </row>
    <row r="1197" spans="1:38">
      <c r="A1197" s="77" t="s">
        <v>81</v>
      </c>
      <c r="B1197" s="77">
        <v>1299</v>
      </c>
      <c r="C1197" s="77">
        <v>41.704567750000002</v>
      </c>
      <c r="D1197" s="77">
        <v>-86.238220260172596</v>
      </c>
      <c r="E1197" s="77" t="s">
        <v>38</v>
      </c>
      <c r="F1197" s="77">
        <v>195</v>
      </c>
      <c r="H1197" s="77" t="s">
        <v>65</v>
      </c>
      <c r="I1197" s="77">
        <v>2018</v>
      </c>
      <c r="J1197" s="77">
        <v>195</v>
      </c>
      <c r="K1197" s="77" t="s">
        <v>29</v>
      </c>
      <c r="L1197" s="77" t="s">
        <v>29</v>
      </c>
      <c r="N1197" s="77">
        <v>0</v>
      </c>
      <c r="O1197" s="77">
        <v>0</v>
      </c>
      <c r="P1197" s="77" t="s">
        <v>10</v>
      </c>
      <c r="Q1197" s="77">
        <v>38.046406599999997</v>
      </c>
      <c r="R1197" s="77">
        <v>-84.497039299999997</v>
      </c>
      <c r="S1197" s="77">
        <v>866.05985237089203</v>
      </c>
      <c r="T1197" s="77">
        <v>0.27599037963552597</v>
      </c>
      <c r="U1197" s="77">
        <v>181</v>
      </c>
      <c r="V1197" s="77">
        <v>268</v>
      </c>
      <c r="W1197" s="77">
        <v>5.7141999999999998E-2</v>
      </c>
      <c r="X1197" s="77">
        <v>0</v>
      </c>
      <c r="Y1197" s="77">
        <v>0</v>
      </c>
      <c r="Z1197" s="77">
        <v>0</v>
      </c>
      <c r="AA1197" s="77">
        <v>166.28349165521101</v>
      </c>
      <c r="AB1197" s="77">
        <v>0.333132379635526</v>
      </c>
      <c r="AC1197" s="77">
        <v>810.28349165521104</v>
      </c>
      <c r="AE1197" s="87" t="str">
        <f t="shared" si="278"/>
        <v>Domestic</v>
      </c>
      <c r="AF1197" s="82" t="str">
        <f t="shared" si="279"/>
        <v>student</v>
      </c>
      <c r="AI1197" s="82">
        <f>'GDP per Capita'!N1197</f>
        <v>63809.64</v>
      </c>
      <c r="AJ1197" s="82">
        <f t="shared" si="280"/>
        <v>63809.64</v>
      </c>
      <c r="AK1197" s="82">
        <f t="shared" si="281"/>
        <v>63809.64</v>
      </c>
      <c r="AL1197" s="88">
        <f t="shared" si="282"/>
        <v>1.2698449507867636E-2</v>
      </c>
    </row>
    <row r="1198" spans="1:38">
      <c r="A1198" s="77" t="s">
        <v>83</v>
      </c>
      <c r="B1198" s="77">
        <v>1300</v>
      </c>
      <c r="C1198" s="77">
        <v>22.283345399999899</v>
      </c>
      <c r="D1198" s="77">
        <v>39.112814499999999</v>
      </c>
      <c r="E1198" s="77" t="s">
        <v>43</v>
      </c>
      <c r="F1198" s="77">
        <v>195</v>
      </c>
      <c r="H1198" s="77" t="s">
        <v>65</v>
      </c>
      <c r="I1198" s="77">
        <v>2018</v>
      </c>
      <c r="J1198" s="77">
        <v>195</v>
      </c>
      <c r="K1198" s="77" t="s">
        <v>570</v>
      </c>
      <c r="L1198" s="77" t="s">
        <v>32</v>
      </c>
      <c r="N1198" s="77">
        <v>0</v>
      </c>
      <c r="O1198" s="77">
        <v>0</v>
      </c>
      <c r="P1198" s="77" t="s">
        <v>10</v>
      </c>
      <c r="Q1198" s="77">
        <v>38.046406599999997</v>
      </c>
      <c r="R1198" s="77">
        <v>-84.497039299999997</v>
      </c>
      <c r="S1198" s="77">
        <v>22187.539022360499</v>
      </c>
      <c r="T1198" s="77">
        <v>3.4524494609248202</v>
      </c>
      <c r="U1198" s="77">
        <v>181</v>
      </c>
      <c r="V1198" s="77">
        <v>536</v>
      </c>
      <c r="W1198" s="77">
        <v>0.114284</v>
      </c>
      <c r="X1198" s="77">
        <v>0</v>
      </c>
      <c r="Y1198" s="77">
        <v>0</v>
      </c>
      <c r="Z1198" s="77">
        <v>0</v>
      </c>
      <c r="AA1198" s="77">
        <v>2030.15982054598</v>
      </c>
      <c r="AB1198" s="77">
        <v>3.5667334609248198</v>
      </c>
      <c r="AC1198" s="77">
        <v>2942.15982054598</v>
      </c>
      <c r="AE1198" s="87" t="str">
        <f t="shared" si="278"/>
        <v>International</v>
      </c>
      <c r="AF1198" s="82" t="str">
        <f t="shared" si="279"/>
        <v>non-student</v>
      </c>
      <c r="AI1198" s="82">
        <f>'GDP per Capita'!N1198</f>
        <v>21764.39</v>
      </c>
      <c r="AJ1198" s="82">
        <f t="shared" si="280"/>
        <v>21764.39</v>
      </c>
      <c r="AK1198" s="82">
        <f t="shared" si="281"/>
        <v>21764.39</v>
      </c>
      <c r="AL1198" s="88">
        <f t="shared" si="282"/>
        <v>0.13518227804895888</v>
      </c>
    </row>
    <row r="1199" spans="1:38">
      <c r="A1199" s="77" t="s">
        <v>404</v>
      </c>
      <c r="B1199" s="77">
        <v>1301</v>
      </c>
      <c r="C1199" s="77">
        <v>26.2966528</v>
      </c>
      <c r="D1199" s="77">
        <v>50.120214599999997</v>
      </c>
      <c r="E1199" s="77" t="s">
        <v>42</v>
      </c>
      <c r="F1199" s="77">
        <v>585</v>
      </c>
      <c r="H1199" s="77" t="s">
        <v>64</v>
      </c>
      <c r="I1199" s="77">
        <v>2018</v>
      </c>
      <c r="J1199" s="77">
        <v>585</v>
      </c>
      <c r="K1199" s="77" t="s">
        <v>570</v>
      </c>
      <c r="L1199" s="77" t="s">
        <v>32</v>
      </c>
      <c r="N1199" s="77">
        <v>0</v>
      </c>
      <c r="O1199" s="77">
        <v>0</v>
      </c>
      <c r="P1199" s="77" t="s">
        <v>10</v>
      </c>
      <c r="Q1199" s="77">
        <v>38.046406599999997</v>
      </c>
      <c r="R1199" s="77">
        <v>-84.497039299999997</v>
      </c>
      <c r="S1199" s="77">
        <v>22878.7051615659</v>
      </c>
      <c r="T1199" s="77">
        <v>3.5669196604526698</v>
      </c>
      <c r="U1199" s="77">
        <v>181</v>
      </c>
      <c r="V1199" s="77">
        <v>536</v>
      </c>
      <c r="W1199" s="77">
        <v>0.114284</v>
      </c>
      <c r="X1199" s="77">
        <v>0</v>
      </c>
      <c r="Y1199" s="77">
        <v>0</v>
      </c>
      <c r="Z1199" s="77">
        <v>0</v>
      </c>
      <c r="AA1199" s="77">
        <v>2093.40152228328</v>
      </c>
      <c r="AB1199" s="77">
        <v>3.6812036604526699</v>
      </c>
      <c r="AC1199" s="77">
        <v>3395.40152228328</v>
      </c>
      <c r="AE1199" s="87" t="str">
        <f t="shared" si="278"/>
        <v>International</v>
      </c>
      <c r="AF1199" s="82" t="str">
        <f t="shared" si="279"/>
        <v>non-student</v>
      </c>
      <c r="AI1199" s="82">
        <f>'GDP per Capita'!N1199</f>
        <v>21764.39</v>
      </c>
      <c r="AJ1199" s="82">
        <f t="shared" si="280"/>
        <v>21764.39</v>
      </c>
      <c r="AK1199" s="82">
        <f t="shared" si="281"/>
        <v>21764.39</v>
      </c>
      <c r="AL1199" s="88">
        <f t="shared" si="282"/>
        <v>0.15600719902020135</v>
      </c>
    </row>
    <row r="1200" spans="1:38">
      <c r="A1200" s="77" t="s">
        <v>405</v>
      </c>
      <c r="B1200" s="77">
        <v>1302</v>
      </c>
      <c r="C1200" s="77">
        <v>40.7127281</v>
      </c>
      <c r="D1200" s="77">
        <v>-74.006015199999993</v>
      </c>
      <c r="E1200" s="77" t="s">
        <v>42</v>
      </c>
      <c r="F1200" s="77">
        <v>0</v>
      </c>
      <c r="H1200" s="77" t="s">
        <v>63</v>
      </c>
      <c r="I1200" s="77">
        <v>2018</v>
      </c>
      <c r="J1200" s="77">
        <v>0</v>
      </c>
      <c r="K1200" s="77" t="s">
        <v>29</v>
      </c>
      <c r="L1200" s="77" t="s">
        <v>29</v>
      </c>
      <c r="N1200" s="77">
        <v>0</v>
      </c>
      <c r="O1200" s="77">
        <v>0</v>
      </c>
      <c r="P1200" s="77" t="s">
        <v>10</v>
      </c>
      <c r="Q1200" s="77">
        <v>38.046406599999997</v>
      </c>
      <c r="R1200" s="77">
        <v>-84.497039299999997</v>
      </c>
      <c r="S1200" s="77">
        <v>1896.9438514322401</v>
      </c>
      <c r="T1200" s="77">
        <v>0.41211322573246301</v>
      </c>
      <c r="U1200" s="77">
        <v>181</v>
      </c>
      <c r="V1200" s="77">
        <v>536</v>
      </c>
      <c r="W1200" s="77">
        <v>0.114284</v>
      </c>
      <c r="X1200" s="77">
        <v>0</v>
      </c>
      <c r="Y1200" s="77">
        <v>0</v>
      </c>
      <c r="Z1200" s="77">
        <v>0</v>
      </c>
      <c r="AA1200" s="77">
        <v>364.21321947499001</v>
      </c>
      <c r="AB1200" s="77">
        <v>0.52639722573246295</v>
      </c>
      <c r="AC1200" s="77">
        <v>1081.21321947499</v>
      </c>
      <c r="AE1200" s="87" t="str">
        <f t="shared" si="278"/>
        <v>Domestic</v>
      </c>
      <c r="AF1200" s="82" t="str">
        <f t="shared" si="279"/>
        <v>non-student</v>
      </c>
      <c r="AI1200" s="82">
        <f>'GDP per Capita'!N1200</f>
        <v>63809.64</v>
      </c>
      <c r="AJ1200" s="82">
        <f t="shared" si="280"/>
        <v>63809.64</v>
      </c>
      <c r="AK1200" s="82">
        <f t="shared" si="281"/>
        <v>63809.64</v>
      </c>
      <c r="AL1200" s="88">
        <f t="shared" si="282"/>
        <v>1.6944355421453405E-2</v>
      </c>
    </row>
    <row r="1201" spans="1:38">
      <c r="A1201" s="77" t="s">
        <v>358</v>
      </c>
      <c r="B1201" s="77">
        <v>1303</v>
      </c>
      <c r="C1201" s="77">
        <v>41.875561599999997</v>
      </c>
      <c r="D1201" s="77">
        <v>-87.6244212</v>
      </c>
      <c r="E1201" s="77" t="s">
        <v>38</v>
      </c>
      <c r="F1201" s="77">
        <v>195</v>
      </c>
      <c r="H1201" s="77" t="s">
        <v>65</v>
      </c>
      <c r="I1201" s="77">
        <v>2018</v>
      </c>
      <c r="J1201" s="77">
        <v>195</v>
      </c>
      <c r="K1201" s="77" t="s">
        <v>29</v>
      </c>
      <c r="L1201" s="77" t="s">
        <v>29</v>
      </c>
      <c r="N1201" s="77">
        <v>0</v>
      </c>
      <c r="O1201" s="77">
        <v>0</v>
      </c>
      <c r="P1201" s="77" t="s">
        <v>10</v>
      </c>
      <c r="Q1201" s="77">
        <v>38.046406599999997</v>
      </c>
      <c r="R1201" s="77">
        <v>-84.497039299999997</v>
      </c>
      <c r="S1201" s="77">
        <v>1004.48484589638</v>
      </c>
      <c r="T1201" s="77">
        <v>0.294268676812315</v>
      </c>
      <c r="U1201" s="77">
        <v>181</v>
      </c>
      <c r="V1201" s="77">
        <v>268</v>
      </c>
      <c r="W1201" s="77">
        <v>5.7141999999999998E-2</v>
      </c>
      <c r="X1201" s="77">
        <v>0</v>
      </c>
      <c r="Y1201" s="77">
        <v>0</v>
      </c>
      <c r="Z1201" s="77">
        <v>0</v>
      </c>
      <c r="AA1201" s="77">
        <v>192.86109041210401</v>
      </c>
      <c r="AB1201" s="77">
        <v>0.35141067681231503</v>
      </c>
      <c r="AC1201" s="77">
        <v>836.861090412105</v>
      </c>
      <c r="AE1201" s="87" t="str">
        <f t="shared" si="278"/>
        <v>Domestic</v>
      </c>
      <c r="AF1201" s="82" t="str">
        <f t="shared" si="279"/>
        <v>student</v>
      </c>
      <c r="AI1201" s="82">
        <f>'GDP per Capita'!N1201</f>
        <v>63809.64</v>
      </c>
      <c r="AJ1201" s="82">
        <f t="shared" si="280"/>
        <v>63809.64</v>
      </c>
      <c r="AK1201" s="82">
        <f t="shared" si="281"/>
        <v>63809.64</v>
      </c>
      <c r="AL1201" s="88">
        <f t="shared" si="282"/>
        <v>1.3114963356823594E-2</v>
      </c>
    </row>
    <row r="1202" spans="1:38">
      <c r="A1202" s="77" t="s">
        <v>302</v>
      </c>
      <c r="B1202" s="77">
        <v>1304</v>
      </c>
      <c r="C1202" s="77">
        <v>42.651167399999999</v>
      </c>
      <c r="D1202" s="77">
        <v>-73.754968000000005</v>
      </c>
      <c r="E1202" s="77" t="s">
        <v>43</v>
      </c>
      <c r="F1202" s="77">
        <v>195</v>
      </c>
      <c r="H1202" s="77" t="s">
        <v>65</v>
      </c>
      <c r="I1202" s="77">
        <v>2018</v>
      </c>
      <c r="J1202" s="77">
        <v>195</v>
      </c>
      <c r="K1202" s="77" t="s">
        <v>29</v>
      </c>
      <c r="L1202" s="77" t="s">
        <v>29</v>
      </c>
      <c r="N1202" s="77">
        <v>0</v>
      </c>
      <c r="O1202" s="77">
        <v>0</v>
      </c>
      <c r="P1202" s="77" t="s">
        <v>10</v>
      </c>
      <c r="Q1202" s="77">
        <v>38.046406599999997</v>
      </c>
      <c r="R1202" s="77">
        <v>-84.497039299999997</v>
      </c>
      <c r="S1202" s="77">
        <v>2086.5546939847</v>
      </c>
      <c r="T1202" s="77">
        <v>0.43715034684655601</v>
      </c>
      <c r="U1202" s="77">
        <v>181</v>
      </c>
      <c r="V1202" s="77">
        <v>536</v>
      </c>
      <c r="W1202" s="77">
        <v>0.114284</v>
      </c>
      <c r="X1202" s="77">
        <v>0</v>
      </c>
      <c r="Y1202" s="77">
        <v>0</v>
      </c>
      <c r="Z1202" s="77">
        <v>0</v>
      </c>
      <c r="AA1202" s="77">
        <v>400.61850124506299</v>
      </c>
      <c r="AB1202" s="77">
        <v>0.55143434684655601</v>
      </c>
      <c r="AC1202" s="77">
        <v>1312.6185012450601</v>
      </c>
      <c r="AE1202" s="87" t="str">
        <f t="shared" si="278"/>
        <v>Domestic</v>
      </c>
      <c r="AF1202" s="82" t="str">
        <f t="shared" si="279"/>
        <v>non-student</v>
      </c>
      <c r="AI1202" s="82">
        <f>'GDP per Capita'!N1202</f>
        <v>63809.64</v>
      </c>
      <c r="AJ1202" s="82">
        <f t="shared" si="280"/>
        <v>63809.64</v>
      </c>
      <c r="AK1202" s="82">
        <f t="shared" si="281"/>
        <v>63809.64</v>
      </c>
      <c r="AL1202" s="88">
        <f t="shared" si="282"/>
        <v>2.0570849502442892E-2</v>
      </c>
    </row>
    <row r="1203" spans="1:38">
      <c r="A1203" s="77" t="s">
        <v>135</v>
      </c>
      <c r="B1203" s="77">
        <v>1305</v>
      </c>
      <c r="C1203" s="77">
        <v>30.851592699999902</v>
      </c>
      <c r="D1203" s="77">
        <v>34.782575899999998</v>
      </c>
      <c r="E1203" s="77" t="s">
        <v>37</v>
      </c>
      <c r="F1203" s="77">
        <v>525</v>
      </c>
      <c r="H1203" s="77" t="s">
        <v>66</v>
      </c>
      <c r="I1203" s="77">
        <v>2018</v>
      </c>
      <c r="J1203" s="77">
        <v>525</v>
      </c>
      <c r="K1203" s="77" t="s">
        <v>518</v>
      </c>
      <c r="L1203" s="77" t="s">
        <v>32</v>
      </c>
      <c r="N1203" s="77">
        <v>0</v>
      </c>
      <c r="O1203" s="77">
        <v>0</v>
      </c>
      <c r="P1203" s="77" t="s">
        <v>10</v>
      </c>
      <c r="Q1203" s="77">
        <v>38.046406599999997</v>
      </c>
      <c r="R1203" s="77">
        <v>-84.497039299999997</v>
      </c>
      <c r="S1203" s="77">
        <v>20201.186438113298</v>
      </c>
      <c r="T1203" s="77">
        <v>3.12815826059729</v>
      </c>
      <c r="U1203" s="77">
        <v>181</v>
      </c>
      <c r="V1203" s="77">
        <v>536</v>
      </c>
      <c r="W1203" s="77">
        <v>0.114284</v>
      </c>
      <c r="X1203" s="77">
        <v>0</v>
      </c>
      <c r="Y1203" s="77">
        <v>0</v>
      </c>
      <c r="Z1203" s="77">
        <v>0</v>
      </c>
      <c r="AA1203" s="77">
        <v>1848.4085590873599</v>
      </c>
      <c r="AB1203" s="77">
        <v>3.24244226059729</v>
      </c>
      <c r="AC1203" s="77">
        <v>3090.4085590873601</v>
      </c>
      <c r="AE1203" s="87" t="str">
        <f t="shared" si="278"/>
        <v>International</v>
      </c>
      <c r="AF1203" s="82" t="str">
        <f t="shared" si="279"/>
        <v>non-student</v>
      </c>
      <c r="AI1203" s="82">
        <f>'GDP per Capita'!N1203</f>
        <v>41377.49</v>
      </c>
      <c r="AJ1203" s="82">
        <f t="shared" si="280"/>
        <v>41377.49</v>
      </c>
      <c r="AK1203" s="82">
        <f t="shared" si="281"/>
        <v>41377.49</v>
      </c>
      <c r="AL1203" s="88">
        <f t="shared" si="282"/>
        <v>7.4688159167879936E-2</v>
      </c>
    </row>
    <row r="1204" spans="1:38">
      <c r="A1204" s="77" t="s">
        <v>163</v>
      </c>
      <c r="B1204" s="77">
        <v>1306</v>
      </c>
      <c r="C1204" s="77">
        <v>39.101874199999997</v>
      </c>
      <c r="D1204" s="77">
        <v>-84.512833200000003</v>
      </c>
      <c r="E1204" s="77" t="s">
        <v>38</v>
      </c>
      <c r="F1204" s="77">
        <v>195</v>
      </c>
      <c r="H1204" s="77" t="s">
        <v>65</v>
      </c>
      <c r="I1204" s="77">
        <v>2018</v>
      </c>
      <c r="J1204" s="77">
        <v>195</v>
      </c>
      <c r="K1204" s="77" t="s">
        <v>29</v>
      </c>
      <c r="L1204" s="77" t="s">
        <v>29</v>
      </c>
      <c r="N1204" s="77">
        <v>0</v>
      </c>
      <c r="O1204" s="77">
        <v>0</v>
      </c>
      <c r="P1204" s="77" t="s">
        <v>10</v>
      </c>
      <c r="Q1204" s="77">
        <v>38.046406599999997</v>
      </c>
      <c r="R1204" s="77">
        <v>-84.497039299999997</v>
      </c>
      <c r="S1204" s="77">
        <v>234.74167692350599</v>
      </c>
      <c r="T1204" s="77">
        <v>0.19262811296646201</v>
      </c>
      <c r="U1204" s="77">
        <v>181</v>
      </c>
      <c r="V1204" s="77">
        <v>268</v>
      </c>
      <c r="W1204" s="77">
        <v>5.7141999999999998E-2</v>
      </c>
      <c r="X1204" s="77">
        <v>0</v>
      </c>
      <c r="Y1204" s="77">
        <v>0</v>
      </c>
      <c r="Z1204" s="77">
        <v>0</v>
      </c>
      <c r="AA1204" s="77">
        <v>45.070401969313103</v>
      </c>
      <c r="AB1204" s="77">
        <v>0.24977011296646201</v>
      </c>
      <c r="AC1204" s="77">
        <v>689.07040196931302</v>
      </c>
      <c r="AE1204" s="87" t="str">
        <f t="shared" si="278"/>
        <v>Domestic</v>
      </c>
      <c r="AF1204" s="82" t="str">
        <f t="shared" si="279"/>
        <v>student</v>
      </c>
      <c r="AI1204" s="82">
        <f>'GDP per Capita'!N1204</f>
        <v>63809.64</v>
      </c>
      <c r="AJ1204" s="82">
        <f t="shared" si="280"/>
        <v>63809.64</v>
      </c>
      <c r="AK1204" s="82">
        <f t="shared" si="281"/>
        <v>63809.64</v>
      </c>
      <c r="AL1204" s="88">
        <f t="shared" si="282"/>
        <v>1.0798844844906084E-2</v>
      </c>
    </row>
    <row r="1205" spans="1:38">
      <c r="A1205" s="77" t="s">
        <v>136</v>
      </c>
      <c r="B1205" s="77">
        <v>1307</v>
      </c>
      <c r="C1205" s="77">
        <v>42.418429600000003</v>
      </c>
      <c r="D1205" s="77">
        <v>-71.106163899999999</v>
      </c>
      <c r="E1205" s="77" t="s">
        <v>37</v>
      </c>
      <c r="F1205" s="77">
        <v>525</v>
      </c>
      <c r="H1205" s="77" t="s">
        <v>66</v>
      </c>
      <c r="I1205" s="77">
        <v>2018</v>
      </c>
      <c r="J1205" s="77">
        <v>525</v>
      </c>
      <c r="K1205" s="77" t="s">
        <v>29</v>
      </c>
      <c r="L1205" s="77" t="s">
        <v>29</v>
      </c>
      <c r="N1205" s="77">
        <v>0</v>
      </c>
      <c r="O1205" s="77">
        <v>0</v>
      </c>
      <c r="P1205" s="77" t="s">
        <v>10</v>
      </c>
      <c r="Q1205" s="77">
        <v>38.046406599999997</v>
      </c>
      <c r="R1205" s="77">
        <v>-84.497039299999997</v>
      </c>
      <c r="S1205" s="77">
        <v>2469.0899393550899</v>
      </c>
      <c r="T1205" s="77">
        <v>0.48766212739569798</v>
      </c>
      <c r="U1205" s="77">
        <v>181</v>
      </c>
      <c r="V1205" s="77">
        <v>536</v>
      </c>
      <c r="W1205" s="77">
        <v>0.114284</v>
      </c>
      <c r="X1205" s="77">
        <v>0</v>
      </c>
      <c r="Y1205" s="77">
        <v>0</v>
      </c>
      <c r="Z1205" s="77">
        <v>0</v>
      </c>
      <c r="AA1205" s="77">
        <v>474.06526835617802</v>
      </c>
      <c r="AB1205" s="77">
        <v>0.60194612739569797</v>
      </c>
      <c r="AC1205" s="77">
        <v>1716.06526835617</v>
      </c>
      <c r="AE1205" s="87" t="str">
        <f t="shared" si="278"/>
        <v>Domestic</v>
      </c>
      <c r="AF1205" s="82" t="str">
        <f t="shared" si="279"/>
        <v>non-student</v>
      </c>
      <c r="AI1205" s="82">
        <f>'GDP per Capita'!N1205</f>
        <v>63809.64</v>
      </c>
      <c r="AJ1205" s="82">
        <f t="shared" si="280"/>
        <v>63809.64</v>
      </c>
      <c r="AK1205" s="82">
        <f t="shared" si="281"/>
        <v>63809.64</v>
      </c>
      <c r="AL1205" s="88">
        <f t="shared" si="282"/>
        <v>2.6893511205456886E-2</v>
      </c>
    </row>
    <row r="1206" spans="1:38">
      <c r="A1206" s="77" t="s">
        <v>86</v>
      </c>
      <c r="B1206" s="77">
        <v>1308</v>
      </c>
      <c r="C1206" s="77">
        <v>45.421106000000002</v>
      </c>
      <c r="D1206" s="77">
        <v>-75.690308000000002</v>
      </c>
      <c r="E1206" s="77" t="s">
        <v>38</v>
      </c>
      <c r="F1206" s="77">
        <v>195</v>
      </c>
      <c r="H1206" s="77" t="s">
        <v>65</v>
      </c>
      <c r="I1206" s="77">
        <v>2018</v>
      </c>
      <c r="J1206" s="77">
        <v>195</v>
      </c>
      <c r="K1206" s="77" t="s">
        <v>320</v>
      </c>
      <c r="L1206" s="77" t="s">
        <v>28</v>
      </c>
      <c r="N1206" s="77">
        <v>0</v>
      </c>
      <c r="O1206" s="77">
        <v>0</v>
      </c>
      <c r="P1206" s="77" t="s">
        <v>10</v>
      </c>
      <c r="Q1206" s="77">
        <v>38.046406599999997</v>
      </c>
      <c r="R1206" s="77">
        <v>-84.497039299999997</v>
      </c>
      <c r="S1206" s="77">
        <v>2194.0944489376802</v>
      </c>
      <c r="T1206" s="77">
        <v>0.45135040963353901</v>
      </c>
      <c r="U1206" s="77">
        <v>181</v>
      </c>
      <c r="V1206" s="77">
        <v>268</v>
      </c>
      <c r="W1206" s="77">
        <v>5.7141999999999998E-2</v>
      </c>
      <c r="X1206" s="77">
        <v>0</v>
      </c>
      <c r="Y1206" s="77">
        <v>0</v>
      </c>
      <c r="Z1206" s="77">
        <v>0</v>
      </c>
      <c r="AA1206" s="77">
        <v>421.26613419603501</v>
      </c>
      <c r="AB1206" s="77">
        <v>0.50849240963353903</v>
      </c>
      <c r="AC1206" s="77">
        <v>1065.26613419603</v>
      </c>
      <c r="AE1206" s="87" t="str">
        <f t="shared" si="278"/>
        <v>International</v>
      </c>
      <c r="AF1206" s="82" t="str">
        <f t="shared" si="279"/>
        <v>student</v>
      </c>
      <c r="AI1206" s="82">
        <f>'GDP per Capita'!N1206</f>
        <v>49196.49</v>
      </c>
      <c r="AJ1206" s="82">
        <f t="shared" si="280"/>
        <v>49196.49</v>
      </c>
      <c r="AK1206" s="82">
        <f t="shared" si="281"/>
        <v>49196.49</v>
      </c>
      <c r="AL1206" s="88">
        <f t="shared" si="282"/>
        <v>2.165329547282804E-2</v>
      </c>
    </row>
    <row r="1207" spans="1:38">
      <c r="A1207" s="77" t="s">
        <v>223</v>
      </c>
      <c r="B1207" s="77">
        <v>1309</v>
      </c>
      <c r="C1207" s="77">
        <v>33.724427050000003</v>
      </c>
      <c r="D1207" s="77">
        <v>-117.830307289752</v>
      </c>
      <c r="E1207" s="77" t="s">
        <v>42</v>
      </c>
      <c r="F1207" s="77">
        <v>585</v>
      </c>
      <c r="H1207" s="77" t="s">
        <v>64</v>
      </c>
      <c r="I1207" s="77">
        <v>2018</v>
      </c>
      <c r="J1207" s="77">
        <v>585</v>
      </c>
      <c r="K1207" s="77" t="s">
        <v>29</v>
      </c>
      <c r="L1207" s="77" t="s">
        <v>29</v>
      </c>
      <c r="N1207" s="77">
        <v>0</v>
      </c>
      <c r="O1207" s="77">
        <v>0</v>
      </c>
      <c r="P1207" s="77" t="s">
        <v>10</v>
      </c>
      <c r="Q1207" s="77">
        <v>38.046406599999997</v>
      </c>
      <c r="R1207" s="77">
        <v>-84.497039299999997</v>
      </c>
      <c r="S1207" s="77">
        <v>6049.3769613559998</v>
      </c>
      <c r="T1207" s="77">
        <v>1.0189799512803399</v>
      </c>
      <c r="U1207" s="77">
        <v>181</v>
      </c>
      <c r="V1207" s="77">
        <v>536</v>
      </c>
      <c r="W1207" s="77">
        <v>0.114284</v>
      </c>
      <c r="X1207" s="77">
        <v>0</v>
      </c>
      <c r="Y1207" s="77">
        <v>0</v>
      </c>
      <c r="Z1207" s="77">
        <v>0</v>
      </c>
      <c r="AA1207" s="77">
        <v>725.92523536271995</v>
      </c>
      <c r="AB1207" s="77">
        <v>1.13326395128034</v>
      </c>
      <c r="AC1207" s="77">
        <v>2027.9252353627201</v>
      </c>
      <c r="AE1207" s="87" t="str">
        <f t="shared" si="278"/>
        <v>Domestic</v>
      </c>
      <c r="AF1207" s="82" t="str">
        <f t="shared" si="279"/>
        <v>non-student</v>
      </c>
      <c r="AI1207" s="82">
        <f>'GDP per Capita'!N1207</f>
        <v>63809.64</v>
      </c>
      <c r="AJ1207" s="82">
        <f t="shared" si="280"/>
        <v>63809.64</v>
      </c>
      <c r="AK1207" s="82">
        <f t="shared" si="281"/>
        <v>63809.64</v>
      </c>
      <c r="AL1207" s="88">
        <f t="shared" si="282"/>
        <v>3.1780859997999053E-2</v>
      </c>
    </row>
    <row r="1208" spans="1:38">
      <c r="A1208" s="77" t="s">
        <v>406</v>
      </c>
      <c r="B1208" s="77">
        <v>1310</v>
      </c>
      <c r="C1208" s="77">
        <v>43.6044622</v>
      </c>
      <c r="D1208" s="77">
        <v>1.4442469</v>
      </c>
      <c r="E1208" s="77" t="s">
        <v>37</v>
      </c>
      <c r="F1208" s="77">
        <v>585</v>
      </c>
      <c r="H1208" s="77" t="s">
        <v>64</v>
      </c>
      <c r="I1208" s="77">
        <v>2018</v>
      </c>
      <c r="J1208" s="77">
        <v>585</v>
      </c>
      <c r="K1208" s="77" t="s">
        <v>572</v>
      </c>
      <c r="L1208" s="77" t="s">
        <v>31</v>
      </c>
      <c r="N1208" s="77">
        <v>0</v>
      </c>
      <c r="O1208" s="77">
        <v>0</v>
      </c>
      <c r="P1208" s="77" t="s">
        <v>10</v>
      </c>
      <c r="Q1208" s="77">
        <v>38.046406599999997</v>
      </c>
      <c r="R1208" s="77">
        <v>-84.497039299999997</v>
      </c>
      <c r="S1208" s="77">
        <v>13846.752372552401</v>
      </c>
      <c r="T1208" s="77">
        <v>2.1374375312222602</v>
      </c>
      <c r="U1208" s="77">
        <v>181</v>
      </c>
      <c r="V1208" s="77">
        <v>536</v>
      </c>
      <c r="W1208" s="77">
        <v>0.114284</v>
      </c>
      <c r="X1208" s="77">
        <v>0</v>
      </c>
      <c r="Y1208" s="77">
        <v>0</v>
      </c>
      <c r="Z1208" s="77">
        <v>0</v>
      </c>
      <c r="AA1208" s="77">
        <v>1453.9089991180001</v>
      </c>
      <c r="AB1208" s="77">
        <v>2.2517215312222598</v>
      </c>
      <c r="AC1208" s="77">
        <v>2755.9089991179999</v>
      </c>
      <c r="AE1208" s="87" t="str">
        <f t="shared" si="278"/>
        <v>International</v>
      </c>
      <c r="AF1208" s="82" t="str">
        <f t="shared" si="279"/>
        <v>non-student</v>
      </c>
      <c r="AI1208" s="82">
        <f>'GDP per Capita'!N1208</f>
        <v>43830.65</v>
      </c>
      <c r="AJ1208" s="82">
        <f t="shared" si="280"/>
        <v>43830.65</v>
      </c>
      <c r="AK1208" s="82">
        <f t="shared" si="281"/>
        <v>43830.65</v>
      </c>
      <c r="AL1208" s="88">
        <f t="shared" si="282"/>
        <v>6.2876297730423802E-2</v>
      </c>
    </row>
    <row r="1209" spans="1:38">
      <c r="A1209" s="77" t="s">
        <v>142</v>
      </c>
      <c r="B1209" s="77">
        <v>1311</v>
      </c>
      <c r="C1209" s="77">
        <v>40.441694099999999</v>
      </c>
      <c r="D1209" s="77">
        <v>-79.9900860999999</v>
      </c>
      <c r="E1209" s="77" t="s">
        <v>43</v>
      </c>
      <c r="F1209" s="77">
        <v>585</v>
      </c>
      <c r="H1209" s="77" t="s">
        <v>64</v>
      </c>
      <c r="I1209" s="77">
        <v>2018</v>
      </c>
      <c r="J1209" s="77">
        <v>585</v>
      </c>
      <c r="K1209" s="77" t="s">
        <v>29</v>
      </c>
      <c r="L1209" s="77" t="s">
        <v>29</v>
      </c>
      <c r="N1209" s="77">
        <v>0</v>
      </c>
      <c r="O1209" s="77">
        <v>0</v>
      </c>
      <c r="P1209" s="77" t="s">
        <v>10</v>
      </c>
      <c r="Q1209" s="77">
        <v>38.046406599999997</v>
      </c>
      <c r="R1209" s="77">
        <v>-84.497039299999997</v>
      </c>
      <c r="S1209" s="77">
        <v>941.232958921967</v>
      </c>
      <c r="T1209" s="77">
        <v>0.28591659560453703</v>
      </c>
      <c r="U1209" s="77">
        <v>181</v>
      </c>
      <c r="V1209" s="77">
        <v>536</v>
      </c>
      <c r="W1209" s="77">
        <v>0.114284</v>
      </c>
      <c r="X1209" s="77">
        <v>0</v>
      </c>
      <c r="Y1209" s="77">
        <v>0</v>
      </c>
      <c r="Z1209" s="77">
        <v>0</v>
      </c>
      <c r="AA1209" s="77">
        <v>180.71672811301701</v>
      </c>
      <c r="AB1209" s="77">
        <v>0.40020059560453702</v>
      </c>
      <c r="AC1209" s="77">
        <v>1482.71672811301</v>
      </c>
      <c r="AE1209" s="87" t="str">
        <f t="shared" si="278"/>
        <v>Domestic</v>
      </c>
      <c r="AF1209" s="82" t="str">
        <f t="shared" si="279"/>
        <v>non-student</v>
      </c>
      <c r="AI1209" s="82">
        <f>'GDP per Capita'!N1209</f>
        <v>63809.64</v>
      </c>
      <c r="AJ1209" s="82">
        <f t="shared" si="280"/>
        <v>63809.64</v>
      </c>
      <c r="AK1209" s="82">
        <f t="shared" si="281"/>
        <v>63809.64</v>
      </c>
      <c r="AL1209" s="88">
        <f t="shared" si="282"/>
        <v>2.3236563129223266E-2</v>
      </c>
    </row>
    <row r="1210" spans="1:38">
      <c r="A1210" s="77" t="s">
        <v>112</v>
      </c>
      <c r="B1210" s="77">
        <v>1312</v>
      </c>
      <c r="C1210" s="77">
        <v>40.735657000000003</v>
      </c>
      <c r="D1210" s="77">
        <v>-74.172366699999998</v>
      </c>
      <c r="E1210" s="77" t="s">
        <v>42</v>
      </c>
      <c r="F1210" s="77">
        <v>0</v>
      </c>
      <c r="H1210" s="77" t="s">
        <v>68</v>
      </c>
      <c r="I1210" s="77">
        <v>2018</v>
      </c>
      <c r="J1210" s="77">
        <v>0</v>
      </c>
      <c r="K1210" s="77" t="s">
        <v>29</v>
      </c>
      <c r="L1210" s="77" t="s">
        <v>29</v>
      </c>
      <c r="N1210" s="77">
        <v>0</v>
      </c>
      <c r="O1210" s="77">
        <v>0</v>
      </c>
      <c r="P1210" s="77" t="s">
        <v>10</v>
      </c>
      <c r="Q1210" s="77">
        <v>38.046406599999997</v>
      </c>
      <c r="R1210" s="77">
        <v>-84.497039299999997</v>
      </c>
      <c r="S1210" s="77">
        <v>1871.19379937244</v>
      </c>
      <c r="T1210" s="77">
        <v>0.40871306589225298</v>
      </c>
      <c r="U1210" s="77">
        <v>181</v>
      </c>
      <c r="V1210" s="77">
        <v>536</v>
      </c>
      <c r="W1210" s="77">
        <v>0.114284</v>
      </c>
      <c r="X1210" s="77">
        <v>0</v>
      </c>
      <c r="Y1210" s="77">
        <v>0</v>
      </c>
      <c r="Z1210" s="77">
        <v>0</v>
      </c>
      <c r="AA1210" s="77">
        <v>359.26920947950902</v>
      </c>
      <c r="AB1210" s="77">
        <v>0.52299706589225303</v>
      </c>
      <c r="AC1210" s="77">
        <v>1076.2692094795</v>
      </c>
      <c r="AE1210" s="87" t="str">
        <f t="shared" si="278"/>
        <v>Domestic</v>
      </c>
      <c r="AF1210" s="82" t="str">
        <f t="shared" si="279"/>
        <v>non-student</v>
      </c>
      <c r="AI1210" s="82">
        <f>'GDP per Capita'!N1210</f>
        <v>63809.64</v>
      </c>
      <c r="AJ1210" s="82">
        <f t="shared" si="280"/>
        <v>63809.64</v>
      </c>
      <c r="AK1210" s="82">
        <f t="shared" si="281"/>
        <v>63809.64</v>
      </c>
      <c r="AL1210" s="88">
        <f t="shared" si="282"/>
        <v>1.6866874808876841E-2</v>
      </c>
    </row>
    <row r="1211" spans="1:38">
      <c r="A1211" s="77" t="s">
        <v>143</v>
      </c>
      <c r="B1211" s="77">
        <v>1313</v>
      </c>
      <c r="C1211" s="77">
        <v>39.526120599999999</v>
      </c>
      <c r="D1211" s="77">
        <v>-119.81265809999999</v>
      </c>
      <c r="E1211" s="77" t="s">
        <v>38</v>
      </c>
      <c r="F1211" s="77">
        <v>195</v>
      </c>
      <c r="H1211" s="77" t="s">
        <v>65</v>
      </c>
      <c r="I1211" s="77">
        <v>2018</v>
      </c>
      <c r="J1211" s="77">
        <v>195</v>
      </c>
      <c r="K1211" s="77" t="s">
        <v>29</v>
      </c>
      <c r="L1211" s="77" t="s">
        <v>29</v>
      </c>
      <c r="N1211" s="77">
        <v>0</v>
      </c>
      <c r="O1211" s="77">
        <v>0</v>
      </c>
      <c r="P1211" s="77" t="s">
        <v>10</v>
      </c>
      <c r="Q1211" s="77">
        <v>38.046406599999997</v>
      </c>
      <c r="R1211" s="77">
        <v>-84.497039299999997</v>
      </c>
      <c r="S1211" s="77">
        <v>6091.52539341382</v>
      </c>
      <c r="T1211" s="77">
        <v>1.0247377110598599</v>
      </c>
      <c r="U1211" s="77">
        <v>181</v>
      </c>
      <c r="V1211" s="77">
        <v>268</v>
      </c>
      <c r="W1211" s="77">
        <v>5.7141999999999998E-2</v>
      </c>
      <c r="X1211" s="77">
        <v>0</v>
      </c>
      <c r="Y1211" s="77">
        <v>0</v>
      </c>
      <c r="Z1211" s="77">
        <v>0</v>
      </c>
      <c r="AA1211" s="77">
        <v>730.98304720965803</v>
      </c>
      <c r="AB1211" s="77">
        <v>1.0818797110598599</v>
      </c>
      <c r="AC1211" s="77">
        <v>1374.9830472096501</v>
      </c>
      <c r="AE1211" s="87" t="str">
        <f t="shared" si="278"/>
        <v>Domestic</v>
      </c>
      <c r="AF1211" s="82" t="str">
        <f t="shared" si="279"/>
        <v>student</v>
      </c>
      <c r="AI1211" s="82">
        <f>'GDP per Capita'!N1211</f>
        <v>63809.64</v>
      </c>
      <c r="AJ1211" s="82">
        <f t="shared" si="280"/>
        <v>63809.64</v>
      </c>
      <c r="AK1211" s="82">
        <f t="shared" si="281"/>
        <v>63809.64</v>
      </c>
      <c r="AL1211" s="88">
        <f t="shared" si="282"/>
        <v>2.1548202547603309E-2</v>
      </c>
    </row>
    <row r="1212" spans="1:38">
      <c r="A1212" s="77" t="s">
        <v>253</v>
      </c>
      <c r="B1212" s="77">
        <v>1314</v>
      </c>
      <c r="C1212" s="77">
        <v>44.669799599999997</v>
      </c>
      <c r="D1212" s="77">
        <v>-74.981334899999993</v>
      </c>
      <c r="E1212" s="77" t="s">
        <v>37</v>
      </c>
      <c r="F1212" s="77">
        <v>525</v>
      </c>
      <c r="H1212" s="77" t="s">
        <v>66</v>
      </c>
      <c r="I1212" s="77">
        <v>2018</v>
      </c>
      <c r="J1212" s="77">
        <v>525</v>
      </c>
      <c r="K1212" s="77" t="s">
        <v>29</v>
      </c>
      <c r="L1212" s="77" t="s">
        <v>29</v>
      </c>
      <c r="N1212" s="77">
        <v>0</v>
      </c>
      <c r="O1212" s="77">
        <v>0</v>
      </c>
      <c r="P1212" s="77" t="s">
        <v>10</v>
      </c>
      <c r="Q1212" s="77">
        <v>38.046406599999997</v>
      </c>
      <c r="R1212" s="77">
        <v>-84.497039299999997</v>
      </c>
      <c r="S1212" s="77">
        <v>2163.5193123690301</v>
      </c>
      <c r="T1212" s="77">
        <v>0.44731312259317602</v>
      </c>
      <c r="U1212" s="77">
        <v>181</v>
      </c>
      <c r="V1212" s="77">
        <v>536</v>
      </c>
      <c r="W1212" s="77">
        <v>0.114284</v>
      </c>
      <c r="X1212" s="77">
        <v>0</v>
      </c>
      <c r="Y1212" s="77">
        <v>0</v>
      </c>
      <c r="Z1212" s="77">
        <v>0</v>
      </c>
      <c r="AA1212" s="77">
        <v>415.395707974853</v>
      </c>
      <c r="AB1212" s="77">
        <v>0.56159712259317596</v>
      </c>
      <c r="AC1212" s="77">
        <v>1657.39570797485</v>
      </c>
      <c r="AE1212" s="87" t="str">
        <f t="shared" si="278"/>
        <v>Domestic</v>
      </c>
      <c r="AF1212" s="82" t="str">
        <f t="shared" si="279"/>
        <v>non-student</v>
      </c>
      <c r="AI1212" s="82">
        <f>'GDP per Capita'!N1212</f>
        <v>63809.64</v>
      </c>
      <c r="AJ1212" s="82">
        <f t="shared" si="280"/>
        <v>63809.64</v>
      </c>
      <c r="AK1212" s="82">
        <f t="shared" si="281"/>
        <v>63809.64</v>
      </c>
      <c r="AL1212" s="88">
        <f t="shared" si="282"/>
        <v>2.5974064545339074E-2</v>
      </c>
    </row>
    <row r="1213" spans="1:38">
      <c r="A1213" s="77" t="s">
        <v>99</v>
      </c>
      <c r="B1213" s="77">
        <v>1315</v>
      </c>
      <c r="C1213" s="77">
        <v>33.209561399999998</v>
      </c>
      <c r="D1213" s="77">
        <v>-87.567525799999999</v>
      </c>
      <c r="E1213" s="77" t="s">
        <v>37</v>
      </c>
      <c r="F1213" s="77">
        <v>525</v>
      </c>
      <c r="H1213" s="77" t="s">
        <v>66</v>
      </c>
      <c r="I1213" s="77">
        <v>2018</v>
      </c>
      <c r="J1213" s="77">
        <v>525</v>
      </c>
      <c r="K1213" s="77" t="s">
        <v>29</v>
      </c>
      <c r="L1213" s="77" t="s">
        <v>29</v>
      </c>
      <c r="N1213" s="77">
        <v>0</v>
      </c>
      <c r="O1213" s="77">
        <v>0</v>
      </c>
      <c r="P1213" s="77" t="s">
        <v>10</v>
      </c>
      <c r="Q1213" s="77">
        <v>38.046406599999997</v>
      </c>
      <c r="R1213" s="77">
        <v>-84.497039299999997</v>
      </c>
      <c r="S1213" s="77">
        <v>1210.2171502837</v>
      </c>
      <c r="T1213" s="77">
        <v>0.32143455273315902</v>
      </c>
      <c r="U1213" s="77">
        <v>181</v>
      </c>
      <c r="V1213" s="77">
        <v>536</v>
      </c>
      <c r="W1213" s="77">
        <v>0.114284</v>
      </c>
      <c r="X1213" s="77">
        <v>0</v>
      </c>
      <c r="Y1213" s="77">
        <v>0</v>
      </c>
      <c r="Z1213" s="77">
        <v>0</v>
      </c>
      <c r="AA1213" s="77">
        <v>232.36169285447099</v>
      </c>
      <c r="AB1213" s="77">
        <v>0.43571855273315901</v>
      </c>
      <c r="AC1213" s="77">
        <v>1474.36169285447</v>
      </c>
      <c r="AE1213" s="87" t="str">
        <f t="shared" si="278"/>
        <v>Domestic</v>
      </c>
      <c r="AF1213" s="82" t="str">
        <f t="shared" si="279"/>
        <v>non-student</v>
      </c>
      <c r="AI1213" s="82">
        <f>'GDP per Capita'!N1213</f>
        <v>63809.64</v>
      </c>
      <c r="AJ1213" s="82">
        <f t="shared" si="280"/>
        <v>63809.64</v>
      </c>
      <c r="AK1213" s="82">
        <f t="shared" si="281"/>
        <v>63809.64</v>
      </c>
      <c r="AL1213" s="88">
        <f t="shared" si="282"/>
        <v>2.3105626247922256E-2</v>
      </c>
    </row>
    <row r="1214" spans="1:38">
      <c r="A1214" s="77" t="s">
        <v>144</v>
      </c>
      <c r="B1214" s="77">
        <v>1316</v>
      </c>
      <c r="C1214" s="77">
        <v>43.6112422</v>
      </c>
      <c r="D1214" s="77">
        <v>3.8767336999999999</v>
      </c>
      <c r="E1214" s="77" t="s">
        <v>39</v>
      </c>
      <c r="F1214" s="77">
        <v>0</v>
      </c>
      <c r="H1214" s="77" t="s">
        <v>63</v>
      </c>
      <c r="I1214" s="77">
        <v>2018</v>
      </c>
      <c r="J1214" s="77">
        <v>0</v>
      </c>
      <c r="K1214" s="77" t="s">
        <v>572</v>
      </c>
      <c r="L1214" s="77" t="s">
        <v>31</v>
      </c>
      <c r="N1214" s="77">
        <v>0</v>
      </c>
      <c r="O1214" s="77">
        <v>0</v>
      </c>
      <c r="P1214" s="77" t="s">
        <v>10</v>
      </c>
      <c r="Q1214" s="77">
        <v>38.046406599999997</v>
      </c>
      <c r="R1214" s="77">
        <v>-84.497039299999997</v>
      </c>
      <c r="S1214" s="77">
        <v>14191.6824940927</v>
      </c>
      <c r="T1214" s="77">
        <v>2.1893891344157201</v>
      </c>
      <c r="U1214" s="77">
        <v>181</v>
      </c>
      <c r="V1214" s="77">
        <v>536</v>
      </c>
      <c r="W1214" s="77">
        <v>0.114284</v>
      </c>
      <c r="X1214" s="77">
        <v>0</v>
      </c>
      <c r="Y1214" s="77">
        <v>0</v>
      </c>
      <c r="Z1214" s="77">
        <v>0</v>
      </c>
      <c r="AA1214" s="77">
        <v>1490.1266618797299</v>
      </c>
      <c r="AB1214" s="77">
        <v>2.3036731344157202</v>
      </c>
      <c r="AC1214" s="77">
        <v>2207.1266618797299</v>
      </c>
      <c r="AE1214" s="87" t="str">
        <f t="shared" si="278"/>
        <v>International</v>
      </c>
      <c r="AF1214" s="82" t="str">
        <f t="shared" si="279"/>
        <v>non-student</v>
      </c>
      <c r="AI1214" s="82">
        <f>'GDP per Capita'!N1214</f>
        <v>43830.65</v>
      </c>
      <c r="AJ1214" s="82">
        <f t="shared" si="280"/>
        <v>43830.65</v>
      </c>
      <c r="AK1214" s="82">
        <f t="shared" si="281"/>
        <v>43830.65</v>
      </c>
      <c r="AL1214" s="88">
        <f t="shared" si="282"/>
        <v>5.0355782126884491E-2</v>
      </c>
    </row>
    <row r="1215" spans="1:38">
      <c r="A1215" s="77" t="s">
        <v>203</v>
      </c>
      <c r="B1215" s="77">
        <v>1317</v>
      </c>
      <c r="C1215" s="77">
        <v>33.195869600000002</v>
      </c>
      <c r="D1215" s="77">
        <v>-117.3794834</v>
      </c>
      <c r="E1215" s="77" t="s">
        <v>42</v>
      </c>
      <c r="F1215" s="77">
        <v>585</v>
      </c>
      <c r="H1215" s="77" t="s">
        <v>64</v>
      </c>
      <c r="I1215" s="77">
        <v>2018</v>
      </c>
      <c r="J1215" s="77">
        <v>585</v>
      </c>
      <c r="K1215" s="77" t="s">
        <v>29</v>
      </c>
      <c r="L1215" s="77" t="s">
        <v>29</v>
      </c>
      <c r="N1215" s="77">
        <v>0</v>
      </c>
      <c r="O1215" s="77">
        <v>0</v>
      </c>
      <c r="P1215" s="77" t="s">
        <v>10</v>
      </c>
      <c r="Q1215" s="77">
        <v>38.046406599999997</v>
      </c>
      <c r="R1215" s="77">
        <v>-84.497039299999997</v>
      </c>
      <c r="S1215" s="77">
        <v>6009.2361280360101</v>
      </c>
      <c r="T1215" s="77">
        <v>1.0134993535963199</v>
      </c>
      <c r="U1215" s="77">
        <v>181</v>
      </c>
      <c r="V1215" s="77">
        <v>536</v>
      </c>
      <c r="W1215" s="77">
        <v>0.114284</v>
      </c>
      <c r="X1215" s="77">
        <v>0</v>
      </c>
      <c r="Y1215" s="77">
        <v>0</v>
      </c>
      <c r="Z1215" s="77">
        <v>0</v>
      </c>
      <c r="AA1215" s="77">
        <v>721.10833536432096</v>
      </c>
      <c r="AB1215" s="77">
        <v>1.12778335359632</v>
      </c>
      <c r="AC1215" s="77">
        <v>2023.1083353643201</v>
      </c>
      <c r="AE1215" s="87" t="str">
        <f t="shared" si="278"/>
        <v>Domestic</v>
      </c>
      <c r="AF1215" s="82" t="str">
        <f t="shared" si="279"/>
        <v>non-student</v>
      </c>
      <c r="AI1215" s="82">
        <f>'GDP per Capita'!N1215</f>
        <v>63809.64</v>
      </c>
      <c r="AJ1215" s="82">
        <f t="shared" si="280"/>
        <v>63809.64</v>
      </c>
      <c r="AK1215" s="82">
        <f t="shared" si="281"/>
        <v>63809.64</v>
      </c>
      <c r="AL1215" s="88">
        <f t="shared" si="282"/>
        <v>3.1705371404137685E-2</v>
      </c>
    </row>
    <row r="1216" spans="1:38">
      <c r="A1216" s="77" t="s">
        <v>142</v>
      </c>
      <c r="B1216" s="77">
        <v>1318</v>
      </c>
      <c r="C1216" s="77">
        <v>40.441694099999999</v>
      </c>
      <c r="D1216" s="77">
        <v>-79.9900860999999</v>
      </c>
      <c r="E1216" s="77" t="s">
        <v>38</v>
      </c>
      <c r="F1216" s="77">
        <v>195</v>
      </c>
      <c r="H1216" s="77" t="s">
        <v>65</v>
      </c>
      <c r="I1216" s="77">
        <v>2018</v>
      </c>
      <c r="J1216" s="77">
        <v>195</v>
      </c>
      <c r="K1216" s="77" t="s">
        <v>29</v>
      </c>
      <c r="L1216" s="77" t="s">
        <v>29</v>
      </c>
      <c r="N1216" s="77">
        <v>0</v>
      </c>
      <c r="O1216" s="77">
        <v>0</v>
      </c>
      <c r="P1216" s="77" t="s">
        <v>10</v>
      </c>
      <c r="Q1216" s="77">
        <v>38.046406599999997</v>
      </c>
      <c r="R1216" s="77">
        <v>-84.497039299999997</v>
      </c>
      <c r="S1216" s="77">
        <v>941.232958921967</v>
      </c>
      <c r="T1216" s="77">
        <v>0.28591659560453703</v>
      </c>
      <c r="U1216" s="77">
        <v>181</v>
      </c>
      <c r="V1216" s="77">
        <v>268</v>
      </c>
      <c r="W1216" s="77">
        <v>5.7141999999999998E-2</v>
      </c>
      <c r="X1216" s="77">
        <v>0</v>
      </c>
      <c r="Y1216" s="77">
        <v>0</v>
      </c>
      <c r="Z1216" s="77">
        <v>0</v>
      </c>
      <c r="AA1216" s="77">
        <v>180.71672811301701</v>
      </c>
      <c r="AB1216" s="77">
        <v>0.343058595604537</v>
      </c>
      <c r="AC1216" s="77">
        <v>824.71672811301698</v>
      </c>
      <c r="AE1216" s="87" t="str">
        <f t="shared" si="278"/>
        <v>Domestic</v>
      </c>
      <c r="AF1216" s="82" t="str">
        <f t="shared" si="279"/>
        <v>student</v>
      </c>
      <c r="AI1216" s="82">
        <f>'GDP per Capita'!N1216</f>
        <v>63809.64</v>
      </c>
      <c r="AJ1216" s="82">
        <f t="shared" si="280"/>
        <v>63809.64</v>
      </c>
      <c r="AK1216" s="82">
        <f t="shared" si="281"/>
        <v>63809.64</v>
      </c>
      <c r="AL1216" s="88">
        <f t="shared" si="282"/>
        <v>1.2924641607647638E-2</v>
      </c>
    </row>
    <row r="1217" spans="1:38">
      <c r="A1217" s="77" t="s">
        <v>344</v>
      </c>
      <c r="B1217" s="77">
        <v>1319</v>
      </c>
      <c r="C1217" s="77">
        <v>39.962260100000002</v>
      </c>
      <c r="D1217" s="77">
        <v>-83.000706499999893</v>
      </c>
      <c r="E1217" s="77" t="s">
        <v>38</v>
      </c>
      <c r="F1217" s="77">
        <v>295</v>
      </c>
      <c r="H1217" s="77" t="s">
        <v>65</v>
      </c>
      <c r="I1217" s="77">
        <v>2018</v>
      </c>
      <c r="J1217" s="77">
        <v>295</v>
      </c>
      <c r="K1217" s="77" t="s">
        <v>29</v>
      </c>
      <c r="L1217" s="77" t="s">
        <v>29</v>
      </c>
      <c r="N1217" s="77">
        <v>0</v>
      </c>
      <c r="O1217" s="77">
        <v>0</v>
      </c>
      <c r="P1217" s="77" t="s">
        <v>10</v>
      </c>
      <c r="Q1217" s="77">
        <v>38.046406599999997</v>
      </c>
      <c r="R1217" s="77">
        <v>-84.497039299999997</v>
      </c>
      <c r="S1217" s="77">
        <v>498.381720155854</v>
      </c>
      <c r="T1217" s="77">
        <v>0.22744040325575099</v>
      </c>
      <c r="U1217" s="77">
        <v>181</v>
      </c>
      <c r="V1217" s="77">
        <v>268</v>
      </c>
      <c r="W1217" s="77">
        <v>5.7141999999999998E-2</v>
      </c>
      <c r="X1217" s="77">
        <v>0</v>
      </c>
      <c r="Y1217" s="77">
        <v>0</v>
      </c>
      <c r="Z1217" s="77">
        <v>0</v>
      </c>
      <c r="AA1217" s="77">
        <v>95.689290269924001</v>
      </c>
      <c r="AB1217" s="77">
        <v>0.28458240325575102</v>
      </c>
      <c r="AC1217" s="77">
        <v>839.68929026992396</v>
      </c>
      <c r="AE1217" s="87" t="str">
        <f t="shared" si="278"/>
        <v>Domestic</v>
      </c>
      <c r="AF1217" s="82" t="str">
        <f t="shared" si="279"/>
        <v>student</v>
      </c>
      <c r="AI1217" s="82">
        <f>'GDP per Capita'!N1217</f>
        <v>63809.64</v>
      </c>
      <c r="AJ1217" s="82">
        <f t="shared" si="280"/>
        <v>63809.64</v>
      </c>
      <c r="AK1217" s="82">
        <f t="shared" si="281"/>
        <v>63809.64</v>
      </c>
      <c r="AL1217" s="88">
        <f t="shared" si="282"/>
        <v>1.3159285811202256E-2</v>
      </c>
    </row>
    <row r="1218" spans="1:38">
      <c r="A1218" s="77" t="s">
        <v>97</v>
      </c>
      <c r="B1218" s="77">
        <v>1320</v>
      </c>
      <c r="C1218" s="77">
        <v>32.541477999999998</v>
      </c>
      <c r="D1218" s="77">
        <v>-85.534735487261102</v>
      </c>
      <c r="E1218" s="77" t="s">
        <v>37</v>
      </c>
      <c r="F1218" s="77">
        <v>1125</v>
      </c>
      <c r="H1218" s="77" t="s">
        <v>66</v>
      </c>
      <c r="I1218" s="77">
        <v>2018</v>
      </c>
      <c r="J1218" s="77">
        <v>1125</v>
      </c>
      <c r="K1218" s="77" t="s">
        <v>29</v>
      </c>
      <c r="L1218" s="77" t="s">
        <v>29</v>
      </c>
      <c r="N1218" s="77">
        <v>0</v>
      </c>
      <c r="O1218" s="77">
        <v>0</v>
      </c>
      <c r="P1218" s="77" t="s">
        <v>10</v>
      </c>
      <c r="Q1218" s="77">
        <v>38.046406599999997</v>
      </c>
      <c r="R1218" s="77">
        <v>-84.497039299999997</v>
      </c>
      <c r="S1218" s="77">
        <v>1238.61944318462</v>
      </c>
      <c r="T1218" s="77">
        <v>0.32518492711948399</v>
      </c>
      <c r="U1218" s="77">
        <v>181</v>
      </c>
      <c r="V1218" s="77">
        <v>536</v>
      </c>
      <c r="W1218" s="77">
        <v>0.114284</v>
      </c>
      <c r="X1218" s="77">
        <v>0</v>
      </c>
      <c r="Y1218" s="77">
        <v>0</v>
      </c>
      <c r="Z1218" s="77">
        <v>0</v>
      </c>
      <c r="AA1218" s="77">
        <v>237.81493309144801</v>
      </c>
      <c r="AB1218" s="77">
        <v>0.43946892711948399</v>
      </c>
      <c r="AC1218" s="77">
        <v>2079.8149330914398</v>
      </c>
      <c r="AE1218" s="87" t="str">
        <f t="shared" si="278"/>
        <v>Domestic</v>
      </c>
      <c r="AF1218" s="82" t="str">
        <f t="shared" si="279"/>
        <v>non-student</v>
      </c>
      <c r="AI1218" s="82">
        <f>'GDP per Capita'!N1218</f>
        <v>63809.64</v>
      </c>
      <c r="AJ1218" s="82">
        <f t="shared" si="280"/>
        <v>63809.64</v>
      </c>
      <c r="AK1218" s="82">
        <f t="shared" si="281"/>
        <v>63809.64</v>
      </c>
      <c r="AL1218" s="88">
        <f t="shared" si="282"/>
        <v>3.2594055272705501E-2</v>
      </c>
    </row>
    <row r="1219" spans="1:38">
      <c r="A1219" s="77" t="s">
        <v>146</v>
      </c>
      <c r="B1219" s="77">
        <v>1321</v>
      </c>
      <c r="C1219" s="77">
        <v>38.626417799999999</v>
      </c>
      <c r="D1219" s="77">
        <v>-90.199837799999997</v>
      </c>
      <c r="E1219" s="77" t="s">
        <v>42</v>
      </c>
      <c r="F1219" s="77">
        <v>0</v>
      </c>
      <c r="H1219" s="77" t="s">
        <v>64</v>
      </c>
      <c r="I1219" s="77">
        <v>2018</v>
      </c>
      <c r="J1219" s="77">
        <v>0</v>
      </c>
      <c r="K1219" s="77" t="s">
        <v>29</v>
      </c>
      <c r="L1219" s="77" t="s">
        <v>29</v>
      </c>
      <c r="N1219" s="77">
        <v>0</v>
      </c>
      <c r="O1219" s="77">
        <v>0</v>
      </c>
      <c r="P1219" s="77" t="s">
        <v>10</v>
      </c>
      <c r="Q1219" s="77">
        <v>38.046406599999997</v>
      </c>
      <c r="R1219" s="77">
        <v>-84.497039299999997</v>
      </c>
      <c r="S1219" s="77">
        <v>1002.94888811396</v>
      </c>
      <c r="T1219" s="77">
        <v>0.29406586161194598</v>
      </c>
      <c r="U1219" s="77">
        <v>181</v>
      </c>
      <c r="V1219" s="77">
        <v>536</v>
      </c>
      <c r="W1219" s="77">
        <v>0.114284</v>
      </c>
      <c r="X1219" s="77">
        <v>0</v>
      </c>
      <c r="Y1219" s="77">
        <v>0</v>
      </c>
      <c r="Z1219" s="77">
        <v>0</v>
      </c>
      <c r="AA1219" s="77">
        <v>192.56618651788199</v>
      </c>
      <c r="AB1219" s="77">
        <v>0.40834986161194597</v>
      </c>
      <c r="AC1219" s="77">
        <v>909.56618651788199</v>
      </c>
      <c r="AE1219" s="87" t="str">
        <f t="shared" ref="AE1219:AE1282" si="283">IF(K1219&lt;&gt;"USA",IF(K1219&lt;&gt;"Unknown","International","Unknown"),"Domestic")</f>
        <v>Domestic</v>
      </c>
      <c r="AF1219" s="82" t="str">
        <f t="shared" ref="AF1219:AF1282" si="284">IF(E1219="Undergraduate Student","student",IF(E1219="Graduate Student","student","non-student"))</f>
        <v>non-student</v>
      </c>
      <c r="AI1219" s="82">
        <f>'GDP per Capita'!N1219</f>
        <v>63809.64</v>
      </c>
      <c r="AJ1219" s="82">
        <f t="shared" ref="AJ1219:AJ1282" si="285">IFERROR(AI1219,"")</f>
        <v>63809.64</v>
      </c>
      <c r="AK1219" s="82">
        <f t="shared" ref="AK1219:AK1282" si="286">IFERROR(AI1219,AVERAGE(AJ$2:AJ$2538))</f>
        <v>63809.64</v>
      </c>
      <c r="AL1219" s="88">
        <f t="shared" ref="AL1219:AL1282" si="287">AC1219/AK1219</f>
        <v>1.4254369504637262E-2</v>
      </c>
    </row>
    <row r="1220" spans="1:38">
      <c r="A1220" s="77" t="s">
        <v>125</v>
      </c>
      <c r="B1220" s="77">
        <v>1322</v>
      </c>
      <c r="C1220" s="77">
        <v>42.3750997</v>
      </c>
      <c r="D1220" s="77">
        <v>-71.105615700000001</v>
      </c>
      <c r="E1220" s="77" t="s">
        <v>43</v>
      </c>
      <c r="F1220" s="77">
        <v>465</v>
      </c>
      <c r="H1220" s="77" t="s">
        <v>65</v>
      </c>
      <c r="I1220" s="77">
        <v>2018</v>
      </c>
      <c r="J1220" s="77">
        <v>465</v>
      </c>
      <c r="K1220" s="77" t="s">
        <v>29</v>
      </c>
      <c r="L1220" s="77" t="s">
        <v>29</v>
      </c>
      <c r="N1220" s="77">
        <v>0</v>
      </c>
      <c r="O1220" s="77">
        <v>0</v>
      </c>
      <c r="P1220" s="77" t="s">
        <v>10</v>
      </c>
      <c r="Q1220" s="77">
        <v>38.046406599999997</v>
      </c>
      <c r="R1220" s="77">
        <v>-84.497039299999997</v>
      </c>
      <c r="S1220" s="77">
        <v>2466.0999856023</v>
      </c>
      <c r="T1220" s="77">
        <v>0.48726731962401898</v>
      </c>
      <c r="U1220" s="77">
        <v>181</v>
      </c>
      <c r="V1220" s="77">
        <v>536</v>
      </c>
      <c r="W1220" s="77">
        <v>0.114284</v>
      </c>
      <c r="X1220" s="77">
        <v>0</v>
      </c>
      <c r="Y1220" s="77">
        <v>0</v>
      </c>
      <c r="Z1220" s="77">
        <v>0</v>
      </c>
      <c r="AA1220" s="77">
        <v>473.49119723564201</v>
      </c>
      <c r="AB1220" s="77">
        <v>0.60155131962401898</v>
      </c>
      <c r="AC1220" s="77">
        <v>1655.4911972356399</v>
      </c>
      <c r="AE1220" s="87" t="str">
        <f t="shared" si="283"/>
        <v>Domestic</v>
      </c>
      <c r="AF1220" s="82" t="str">
        <f t="shared" si="284"/>
        <v>non-student</v>
      </c>
      <c r="AI1220" s="82">
        <f>'GDP per Capita'!N1220</f>
        <v>63809.64</v>
      </c>
      <c r="AJ1220" s="82">
        <f t="shared" si="285"/>
        <v>63809.64</v>
      </c>
      <c r="AK1220" s="82">
        <f t="shared" si="286"/>
        <v>63809.64</v>
      </c>
      <c r="AL1220" s="88">
        <f t="shared" si="287"/>
        <v>2.5944217789594801E-2</v>
      </c>
    </row>
    <row r="1221" spans="1:38">
      <c r="A1221" s="77" t="s">
        <v>148</v>
      </c>
      <c r="B1221" s="77">
        <v>1323</v>
      </c>
      <c r="C1221" s="77">
        <v>30.851592699999902</v>
      </c>
      <c r="D1221" s="77">
        <v>34.782575899999998</v>
      </c>
      <c r="E1221" s="77" t="s">
        <v>39</v>
      </c>
      <c r="F1221" s="77">
        <v>525</v>
      </c>
      <c r="H1221" s="77" t="s">
        <v>66</v>
      </c>
      <c r="I1221" s="77">
        <v>2018</v>
      </c>
      <c r="J1221" s="77">
        <v>525</v>
      </c>
      <c r="K1221" s="77" t="s">
        <v>518</v>
      </c>
      <c r="L1221" s="77" t="s">
        <v>32</v>
      </c>
      <c r="N1221" s="77">
        <v>0</v>
      </c>
      <c r="O1221" s="77">
        <v>0</v>
      </c>
      <c r="P1221" s="77" t="s">
        <v>10</v>
      </c>
      <c r="Q1221" s="77">
        <v>38.046406599999997</v>
      </c>
      <c r="R1221" s="77">
        <v>-84.497039299999997</v>
      </c>
      <c r="S1221" s="77">
        <v>20201.186438113298</v>
      </c>
      <c r="T1221" s="77">
        <v>3.12815826059729</v>
      </c>
      <c r="U1221" s="77">
        <v>181</v>
      </c>
      <c r="V1221" s="77">
        <v>536</v>
      </c>
      <c r="W1221" s="77">
        <v>0.114284</v>
      </c>
      <c r="X1221" s="77">
        <v>0</v>
      </c>
      <c r="Y1221" s="77">
        <v>0</v>
      </c>
      <c r="Z1221" s="77">
        <v>0</v>
      </c>
      <c r="AA1221" s="77">
        <v>1848.4085590873599</v>
      </c>
      <c r="AB1221" s="77">
        <v>3.24244226059729</v>
      </c>
      <c r="AC1221" s="77">
        <v>3090.4085590873601</v>
      </c>
      <c r="AE1221" s="87" t="str">
        <f t="shared" si="283"/>
        <v>International</v>
      </c>
      <c r="AF1221" s="82" t="str">
        <f t="shared" si="284"/>
        <v>non-student</v>
      </c>
      <c r="AI1221" s="82">
        <f>'GDP per Capita'!N1221</f>
        <v>41377.49</v>
      </c>
      <c r="AJ1221" s="82">
        <f t="shared" si="285"/>
        <v>41377.49</v>
      </c>
      <c r="AK1221" s="82">
        <f t="shared" si="286"/>
        <v>41377.49</v>
      </c>
      <c r="AL1221" s="88">
        <f t="shared" si="287"/>
        <v>7.4688159167879936E-2</v>
      </c>
    </row>
    <row r="1222" spans="1:38">
      <c r="A1222" s="77" t="s">
        <v>126</v>
      </c>
      <c r="B1222" s="77">
        <v>1324</v>
      </c>
      <c r="C1222" s="77">
        <v>39.606507299999997</v>
      </c>
      <c r="D1222" s="77">
        <v>-75.833093399999996</v>
      </c>
      <c r="E1222" s="77" t="s">
        <v>42</v>
      </c>
      <c r="F1222" s="77">
        <v>525</v>
      </c>
      <c r="H1222" s="77" t="s">
        <v>66</v>
      </c>
      <c r="I1222" s="77">
        <v>2018</v>
      </c>
      <c r="J1222" s="77">
        <v>525</v>
      </c>
      <c r="K1222" s="77" t="s">
        <v>29</v>
      </c>
      <c r="L1222" s="77" t="s">
        <v>29</v>
      </c>
      <c r="N1222" s="77">
        <v>0</v>
      </c>
      <c r="O1222" s="77">
        <v>0</v>
      </c>
      <c r="P1222" s="77" t="s">
        <v>10</v>
      </c>
      <c r="Q1222" s="77">
        <v>38.046406599999997</v>
      </c>
      <c r="R1222" s="77">
        <v>-84.497039299999997</v>
      </c>
      <c r="S1222" s="77">
        <v>1539.9460658688799</v>
      </c>
      <c r="T1222" s="77">
        <v>0.36497353332726901</v>
      </c>
      <c r="U1222" s="77">
        <v>181</v>
      </c>
      <c r="V1222" s="77">
        <v>536</v>
      </c>
      <c r="W1222" s="77">
        <v>0.114284</v>
      </c>
      <c r="X1222" s="77">
        <v>0</v>
      </c>
      <c r="Y1222" s="77">
        <v>0</v>
      </c>
      <c r="Z1222" s="77">
        <v>0</v>
      </c>
      <c r="AA1222" s="77">
        <v>295.66964464682502</v>
      </c>
      <c r="AB1222" s="77">
        <v>0.479257533327269</v>
      </c>
      <c r="AC1222" s="77">
        <v>1537.66964464682</v>
      </c>
      <c r="AE1222" s="87" t="str">
        <f t="shared" si="283"/>
        <v>Domestic</v>
      </c>
      <c r="AF1222" s="82" t="str">
        <f t="shared" si="284"/>
        <v>non-student</v>
      </c>
      <c r="AI1222" s="82">
        <f>'GDP per Capita'!N1222</f>
        <v>63809.64</v>
      </c>
      <c r="AJ1222" s="82">
        <f t="shared" si="285"/>
        <v>63809.64</v>
      </c>
      <c r="AK1222" s="82">
        <f t="shared" si="286"/>
        <v>63809.64</v>
      </c>
      <c r="AL1222" s="88">
        <f t="shared" si="287"/>
        <v>2.4097763984357534E-2</v>
      </c>
    </row>
    <row r="1223" spans="1:38">
      <c r="A1223" s="77" t="s">
        <v>96</v>
      </c>
      <c r="B1223" s="77">
        <v>1325</v>
      </c>
      <c r="C1223" s="77">
        <v>38.046406599999997</v>
      </c>
      <c r="D1223" s="77">
        <v>-84.497039299999997</v>
      </c>
      <c r="E1223" s="77" t="s">
        <v>37</v>
      </c>
      <c r="F1223" s="77">
        <v>150</v>
      </c>
      <c r="H1223" s="77" t="s">
        <v>63</v>
      </c>
      <c r="I1223" s="77">
        <v>2018</v>
      </c>
      <c r="J1223" s="77">
        <v>150</v>
      </c>
      <c r="K1223" s="77" t="s">
        <v>29</v>
      </c>
      <c r="L1223" s="77" t="s">
        <v>29</v>
      </c>
      <c r="N1223" s="77">
        <v>0</v>
      </c>
      <c r="O1223" s="77">
        <v>1</v>
      </c>
      <c r="P1223" s="77" t="s">
        <v>10</v>
      </c>
      <c r="Q1223" s="77">
        <v>38.046406599999997</v>
      </c>
      <c r="R1223" s="77">
        <v>-84.497039299999997</v>
      </c>
      <c r="S1223" s="77">
        <v>0</v>
      </c>
      <c r="T1223" s="77">
        <v>0</v>
      </c>
      <c r="U1223" s="77">
        <v>0</v>
      </c>
      <c r="V1223" s="77">
        <v>0</v>
      </c>
      <c r="W1223" s="77">
        <v>0</v>
      </c>
      <c r="X1223" s="77">
        <v>0</v>
      </c>
      <c r="Y1223" s="77">
        <v>0</v>
      </c>
      <c r="Z1223" s="77">
        <v>0</v>
      </c>
      <c r="AA1223" s="77">
        <v>0</v>
      </c>
      <c r="AB1223" s="77">
        <v>0</v>
      </c>
      <c r="AC1223" s="77">
        <v>150</v>
      </c>
      <c r="AE1223" s="87" t="str">
        <f t="shared" si="283"/>
        <v>Domestic</v>
      </c>
      <c r="AF1223" s="82" t="str">
        <f t="shared" si="284"/>
        <v>non-student</v>
      </c>
      <c r="AI1223" s="82">
        <f>'GDP per Capita'!N1223</f>
        <v>63809.64</v>
      </c>
      <c r="AJ1223" s="82">
        <f t="shared" si="285"/>
        <v>63809.64</v>
      </c>
      <c r="AK1223" s="82">
        <f t="shared" si="286"/>
        <v>63809.64</v>
      </c>
      <c r="AL1223" s="88">
        <f t="shared" si="287"/>
        <v>2.3507419882011558E-3</v>
      </c>
    </row>
    <row r="1224" spans="1:38">
      <c r="A1224" s="77" t="s">
        <v>34</v>
      </c>
      <c r="B1224" s="77">
        <v>1326</v>
      </c>
      <c r="C1224" s="77">
        <v>0</v>
      </c>
      <c r="D1224" s="77">
        <v>0</v>
      </c>
      <c r="E1224" s="77" t="s">
        <v>40</v>
      </c>
      <c r="F1224" s="77">
        <v>0</v>
      </c>
      <c r="H1224" s="77" t="s">
        <v>67</v>
      </c>
      <c r="I1224" s="77">
        <v>2018</v>
      </c>
      <c r="J1224" s="77">
        <v>0</v>
      </c>
      <c r="K1224" s="77" t="s">
        <v>34</v>
      </c>
      <c r="L1224" s="77" t="s">
        <v>34</v>
      </c>
      <c r="N1224" s="77">
        <v>0</v>
      </c>
      <c r="O1224" s="77">
        <v>0</v>
      </c>
      <c r="P1224" s="77" t="s">
        <v>10</v>
      </c>
      <c r="Q1224" s="77">
        <v>38.046406599999997</v>
      </c>
      <c r="R1224" s="77">
        <v>-84.497039299999997</v>
      </c>
      <c r="S1224" s="77">
        <v>5974.6645768972303</v>
      </c>
      <c r="T1224" s="77">
        <v>1.01248381651615</v>
      </c>
      <c r="U1224" s="77">
        <v>163.118072289156</v>
      </c>
      <c r="V1224" s="77">
        <v>410.80291970802898</v>
      </c>
      <c r="W1224" s="77">
        <v>8.7589927007299298E-2</v>
      </c>
      <c r="X1224" s="77">
        <v>1</v>
      </c>
      <c r="Y1224" s="77">
        <v>1</v>
      </c>
      <c r="Z1224" s="77">
        <v>1</v>
      </c>
      <c r="AA1224" s="77">
        <v>716.959749227668</v>
      </c>
      <c r="AB1224" s="77">
        <v>1.10007374352344</v>
      </c>
      <c r="AC1224" s="77">
        <v>1290.88074122485</v>
      </c>
      <c r="AE1224" s="87" t="str">
        <f t="shared" si="283"/>
        <v>Unknown</v>
      </c>
      <c r="AF1224" s="82" t="str">
        <f t="shared" si="284"/>
        <v>non-student</v>
      </c>
      <c r="AI1224" s="82" t="e">
        <f>'GDP per Capita'!N1224</f>
        <v>#N/A</v>
      </c>
      <c r="AJ1224" s="82" t="str">
        <f t="shared" si="285"/>
        <v/>
      </c>
      <c r="AK1224" s="82">
        <f t="shared" si="286"/>
        <v>57550.842940441376</v>
      </c>
      <c r="AL1224" s="88">
        <f t="shared" si="287"/>
        <v>2.2430266443894935E-2</v>
      </c>
    </row>
    <row r="1225" spans="1:38">
      <c r="A1225" s="77" t="s">
        <v>204</v>
      </c>
      <c r="B1225" s="77">
        <v>1327</v>
      </c>
      <c r="C1225" s="77">
        <v>36.010356199999997</v>
      </c>
      <c r="D1225" s="77">
        <v>-84.269644900000003</v>
      </c>
      <c r="E1225" s="77" t="s">
        <v>41</v>
      </c>
      <c r="F1225" s="77">
        <v>585</v>
      </c>
      <c r="H1225" s="77" t="s">
        <v>64</v>
      </c>
      <c r="I1225" s="77">
        <v>2018</v>
      </c>
      <c r="J1225" s="77">
        <v>585</v>
      </c>
      <c r="K1225" s="77" t="s">
        <v>29</v>
      </c>
      <c r="L1225" s="77" t="s">
        <v>29</v>
      </c>
      <c r="N1225" s="77">
        <v>0</v>
      </c>
      <c r="O1225" s="77">
        <v>0</v>
      </c>
      <c r="P1225" s="77" t="s">
        <v>10</v>
      </c>
      <c r="Q1225" s="77">
        <v>38.046406599999997</v>
      </c>
      <c r="R1225" s="77">
        <v>-84.497039299999997</v>
      </c>
      <c r="S1225" s="77">
        <v>454.59333642047602</v>
      </c>
      <c r="T1225" s="77">
        <v>0.22165837596124299</v>
      </c>
      <c r="U1225" s="77">
        <v>181</v>
      </c>
      <c r="V1225" s="77">
        <v>536</v>
      </c>
      <c r="W1225" s="77">
        <v>0.114284</v>
      </c>
      <c r="X1225" s="77">
        <v>0</v>
      </c>
      <c r="Y1225" s="77">
        <v>0</v>
      </c>
      <c r="Z1225" s="77">
        <v>0</v>
      </c>
      <c r="AA1225" s="77">
        <v>87.281920592731495</v>
      </c>
      <c r="AB1225" s="77">
        <v>0.33594237596124299</v>
      </c>
      <c r="AC1225" s="77">
        <v>1389.2819205927301</v>
      </c>
      <c r="AE1225" s="87" t="str">
        <f t="shared" si="283"/>
        <v>Domestic</v>
      </c>
      <c r="AF1225" s="82" t="str">
        <f t="shared" si="284"/>
        <v>non-student</v>
      </c>
      <c r="AI1225" s="82">
        <f>'GDP per Capita'!N1225</f>
        <v>63809.64</v>
      </c>
      <c r="AJ1225" s="82">
        <f t="shared" si="285"/>
        <v>63809.64</v>
      </c>
      <c r="AK1225" s="82">
        <f t="shared" si="286"/>
        <v>63809.64</v>
      </c>
      <c r="AL1225" s="88">
        <f t="shared" si="287"/>
        <v>2.1772288961240498E-2</v>
      </c>
    </row>
    <row r="1226" spans="1:38">
      <c r="A1226" s="77" t="s">
        <v>151</v>
      </c>
      <c r="B1226" s="77">
        <v>1328</v>
      </c>
      <c r="C1226" s="77">
        <v>37.538508700000001</v>
      </c>
      <c r="D1226" s="77">
        <v>-77.434280000000001</v>
      </c>
      <c r="E1226" s="77" t="s">
        <v>42</v>
      </c>
      <c r="F1226" s="77">
        <v>585</v>
      </c>
      <c r="H1226" s="77" t="s">
        <v>64</v>
      </c>
      <c r="I1226" s="77">
        <v>2018</v>
      </c>
      <c r="J1226" s="77">
        <v>585</v>
      </c>
      <c r="K1226" s="77" t="s">
        <v>29</v>
      </c>
      <c r="L1226" s="77" t="s">
        <v>29</v>
      </c>
      <c r="N1226" s="77">
        <v>0</v>
      </c>
      <c r="O1226" s="77">
        <v>0</v>
      </c>
      <c r="P1226" s="77" t="s">
        <v>10</v>
      </c>
      <c r="Q1226" s="77">
        <v>38.046406599999997</v>
      </c>
      <c r="R1226" s="77">
        <v>-84.497039299999997</v>
      </c>
      <c r="S1226" s="77">
        <v>1246.03712935257</v>
      </c>
      <c r="T1226" s="77">
        <v>0.32616439382335599</v>
      </c>
      <c r="U1226" s="77">
        <v>181</v>
      </c>
      <c r="V1226" s="77">
        <v>536</v>
      </c>
      <c r="W1226" s="77">
        <v>0.114284</v>
      </c>
      <c r="X1226" s="77">
        <v>0</v>
      </c>
      <c r="Y1226" s="77">
        <v>0</v>
      </c>
      <c r="Z1226" s="77">
        <v>0</v>
      </c>
      <c r="AA1226" s="77">
        <v>239.239128835694</v>
      </c>
      <c r="AB1226" s="77">
        <v>0.44044839382335599</v>
      </c>
      <c r="AC1226" s="77">
        <v>1541.2391288356901</v>
      </c>
      <c r="AE1226" s="87" t="str">
        <f t="shared" si="283"/>
        <v>Domestic</v>
      </c>
      <c r="AF1226" s="82" t="str">
        <f t="shared" si="284"/>
        <v>non-student</v>
      </c>
      <c r="AI1226" s="82">
        <f>'GDP per Capita'!N1226</f>
        <v>63809.64</v>
      </c>
      <c r="AJ1226" s="82">
        <f t="shared" si="285"/>
        <v>63809.64</v>
      </c>
      <c r="AK1226" s="82">
        <f t="shared" si="286"/>
        <v>63809.64</v>
      </c>
      <c r="AL1226" s="88">
        <f t="shared" si="287"/>
        <v>2.4153703560084182E-2</v>
      </c>
    </row>
    <row r="1227" spans="1:38">
      <c r="A1227" s="77" t="s">
        <v>347</v>
      </c>
      <c r="B1227" s="77">
        <v>1329</v>
      </c>
      <c r="C1227" s="77">
        <v>35.084103399999996</v>
      </c>
      <c r="D1227" s="77">
        <v>-106.6509851</v>
      </c>
      <c r="E1227" s="77" t="s">
        <v>41</v>
      </c>
      <c r="F1227" s="77">
        <v>525</v>
      </c>
      <c r="H1227" s="77" t="s">
        <v>66</v>
      </c>
      <c r="I1227" s="77">
        <v>2018</v>
      </c>
      <c r="J1227" s="77">
        <v>525</v>
      </c>
      <c r="K1227" s="77" t="s">
        <v>29</v>
      </c>
      <c r="L1227" s="77" t="s">
        <v>29</v>
      </c>
      <c r="N1227" s="77">
        <v>0</v>
      </c>
      <c r="O1227" s="77">
        <v>0</v>
      </c>
      <c r="P1227" s="77" t="s">
        <v>10</v>
      </c>
      <c r="Q1227" s="77">
        <v>38.046406599999997</v>
      </c>
      <c r="R1227" s="77">
        <v>-84.497039299999997</v>
      </c>
      <c r="S1227" s="77">
        <v>4001.7167152995198</v>
      </c>
      <c r="T1227" s="77">
        <v>0.72239567155786799</v>
      </c>
      <c r="U1227" s="77">
        <v>181</v>
      </c>
      <c r="V1227" s="77">
        <v>536</v>
      </c>
      <c r="W1227" s="77">
        <v>0.114284</v>
      </c>
      <c r="X1227" s="77">
        <v>0</v>
      </c>
      <c r="Y1227" s="77">
        <v>0</v>
      </c>
      <c r="Z1227" s="77">
        <v>0</v>
      </c>
      <c r="AA1227" s="77">
        <v>480.20600583594302</v>
      </c>
      <c r="AB1227" s="77">
        <v>0.83667967155786804</v>
      </c>
      <c r="AC1227" s="77">
        <v>1722.20600583594</v>
      </c>
      <c r="AE1227" s="87" t="str">
        <f t="shared" si="283"/>
        <v>Domestic</v>
      </c>
      <c r="AF1227" s="82" t="str">
        <f t="shared" si="284"/>
        <v>non-student</v>
      </c>
      <c r="AI1227" s="82">
        <f>'GDP per Capita'!N1227</f>
        <v>63809.64</v>
      </c>
      <c r="AJ1227" s="82">
        <f t="shared" si="285"/>
        <v>63809.64</v>
      </c>
      <c r="AK1227" s="82">
        <f t="shared" si="286"/>
        <v>63809.64</v>
      </c>
      <c r="AL1227" s="88">
        <f t="shared" si="287"/>
        <v>2.6989746468338325E-2</v>
      </c>
    </row>
    <row r="1228" spans="1:38">
      <c r="A1228" s="77" t="s">
        <v>137</v>
      </c>
      <c r="B1228" s="77">
        <v>1330</v>
      </c>
      <c r="C1228" s="77">
        <v>40.7127281</v>
      </c>
      <c r="D1228" s="77">
        <v>-74.006015199999993</v>
      </c>
      <c r="E1228" s="77" t="s">
        <v>38</v>
      </c>
      <c r="F1228" s="77">
        <v>195</v>
      </c>
      <c r="H1228" s="77" t="s">
        <v>65</v>
      </c>
      <c r="I1228" s="77">
        <v>2018</v>
      </c>
      <c r="J1228" s="77">
        <v>195</v>
      </c>
      <c r="K1228" s="77" t="s">
        <v>29</v>
      </c>
      <c r="L1228" s="77" t="s">
        <v>29</v>
      </c>
      <c r="N1228" s="77">
        <v>0</v>
      </c>
      <c r="O1228" s="77">
        <v>0</v>
      </c>
      <c r="P1228" s="77" t="s">
        <v>10</v>
      </c>
      <c r="Q1228" s="77">
        <v>38.046406599999997</v>
      </c>
      <c r="R1228" s="77">
        <v>-84.497039299999997</v>
      </c>
      <c r="S1228" s="77">
        <v>1896.9438514322401</v>
      </c>
      <c r="T1228" s="77">
        <v>0.41211322573246301</v>
      </c>
      <c r="U1228" s="77">
        <v>181</v>
      </c>
      <c r="V1228" s="77">
        <v>268</v>
      </c>
      <c r="W1228" s="77">
        <v>5.7141999999999998E-2</v>
      </c>
      <c r="X1228" s="77">
        <v>0</v>
      </c>
      <c r="Y1228" s="77">
        <v>0</v>
      </c>
      <c r="Z1228" s="77">
        <v>0</v>
      </c>
      <c r="AA1228" s="77">
        <v>364.21321947499001</v>
      </c>
      <c r="AB1228" s="77">
        <v>0.46925522573246298</v>
      </c>
      <c r="AC1228" s="77">
        <v>1008.21321947499</v>
      </c>
      <c r="AE1228" s="87" t="str">
        <f t="shared" si="283"/>
        <v>Domestic</v>
      </c>
      <c r="AF1228" s="82" t="str">
        <f t="shared" si="284"/>
        <v>student</v>
      </c>
      <c r="AI1228" s="82">
        <f>'GDP per Capita'!N1228</f>
        <v>63809.64</v>
      </c>
      <c r="AJ1228" s="82">
        <f t="shared" si="285"/>
        <v>63809.64</v>
      </c>
      <c r="AK1228" s="82">
        <f t="shared" si="286"/>
        <v>63809.64</v>
      </c>
      <c r="AL1228" s="88">
        <f t="shared" si="287"/>
        <v>1.5800327653862176E-2</v>
      </c>
    </row>
    <row r="1229" spans="1:38">
      <c r="A1229" s="77" t="s">
        <v>124</v>
      </c>
      <c r="B1229" s="77">
        <v>1331</v>
      </c>
      <c r="C1229" s="77">
        <v>32.222876499999998</v>
      </c>
      <c r="D1229" s="77">
        <v>-110.9748477</v>
      </c>
      <c r="E1229" s="77" t="s">
        <v>38</v>
      </c>
      <c r="F1229" s="77">
        <v>195</v>
      </c>
      <c r="H1229" s="77" t="s">
        <v>65</v>
      </c>
      <c r="I1229" s="77">
        <v>2018</v>
      </c>
      <c r="J1229" s="77">
        <v>195</v>
      </c>
      <c r="K1229" s="77" t="s">
        <v>29</v>
      </c>
      <c r="L1229" s="77" t="s">
        <v>29</v>
      </c>
      <c r="N1229" s="77">
        <v>0</v>
      </c>
      <c r="O1229" s="77">
        <v>0</v>
      </c>
      <c r="P1229" s="77" t="s">
        <v>10</v>
      </c>
      <c r="Q1229" s="77">
        <v>38.046406599999997</v>
      </c>
      <c r="R1229" s="77">
        <v>-84.497039299999997</v>
      </c>
      <c r="S1229" s="77">
        <v>4967.7655093756202</v>
      </c>
      <c r="T1229" s="77">
        <v>0.87229555391883196</v>
      </c>
      <c r="U1229" s="77">
        <v>181</v>
      </c>
      <c r="V1229" s="77">
        <v>268</v>
      </c>
      <c r="W1229" s="77">
        <v>5.7141999999999998E-2</v>
      </c>
      <c r="X1229" s="77">
        <v>0</v>
      </c>
      <c r="Y1229" s="77">
        <v>0</v>
      </c>
      <c r="Z1229" s="77">
        <v>0</v>
      </c>
      <c r="AA1229" s="77">
        <v>596.13186112507503</v>
      </c>
      <c r="AB1229" s="77">
        <v>0.92943755391883198</v>
      </c>
      <c r="AC1229" s="77">
        <v>1240.1318611250699</v>
      </c>
      <c r="AE1229" s="87" t="str">
        <f t="shared" si="283"/>
        <v>Domestic</v>
      </c>
      <c r="AF1229" s="82" t="str">
        <f t="shared" si="284"/>
        <v>student</v>
      </c>
      <c r="AI1229" s="82">
        <f>'GDP per Capita'!N1229</f>
        <v>63809.64</v>
      </c>
      <c r="AJ1229" s="82">
        <f t="shared" si="285"/>
        <v>63809.64</v>
      </c>
      <c r="AK1229" s="82">
        <f t="shared" si="286"/>
        <v>63809.64</v>
      </c>
      <c r="AL1229" s="88">
        <f t="shared" si="287"/>
        <v>1.9434866912351644E-2</v>
      </c>
    </row>
    <row r="1230" spans="1:38">
      <c r="A1230" s="77" t="s">
        <v>135</v>
      </c>
      <c r="B1230" s="77">
        <v>1332</v>
      </c>
      <c r="C1230" s="77">
        <v>30.851592699999902</v>
      </c>
      <c r="D1230" s="77">
        <v>34.782575899999998</v>
      </c>
      <c r="E1230" s="77" t="s">
        <v>38</v>
      </c>
      <c r="F1230" s="77">
        <v>195</v>
      </c>
      <c r="H1230" s="77" t="s">
        <v>65</v>
      </c>
      <c r="I1230" s="77">
        <v>2018</v>
      </c>
      <c r="J1230" s="77">
        <v>195</v>
      </c>
      <c r="K1230" s="77" t="s">
        <v>518</v>
      </c>
      <c r="L1230" s="77" t="s">
        <v>32</v>
      </c>
      <c r="N1230" s="77">
        <v>0</v>
      </c>
      <c r="O1230" s="77">
        <v>0</v>
      </c>
      <c r="P1230" s="77" t="s">
        <v>10</v>
      </c>
      <c r="Q1230" s="77">
        <v>38.046406599999997</v>
      </c>
      <c r="R1230" s="77">
        <v>-84.497039299999997</v>
      </c>
      <c r="S1230" s="77">
        <v>20201.186438113298</v>
      </c>
      <c r="T1230" s="77">
        <v>3.12815826059729</v>
      </c>
      <c r="U1230" s="77">
        <v>181</v>
      </c>
      <c r="V1230" s="77">
        <v>268</v>
      </c>
      <c r="W1230" s="77">
        <v>5.7141999999999998E-2</v>
      </c>
      <c r="X1230" s="77">
        <v>0</v>
      </c>
      <c r="Y1230" s="77">
        <v>0</v>
      </c>
      <c r="Z1230" s="77">
        <v>0</v>
      </c>
      <c r="AA1230" s="77">
        <v>1848.4085590873599</v>
      </c>
      <c r="AB1230" s="77">
        <v>3.1853002605972902</v>
      </c>
      <c r="AC1230" s="77">
        <v>2492.4085590873601</v>
      </c>
      <c r="AE1230" s="87" t="str">
        <f t="shared" si="283"/>
        <v>International</v>
      </c>
      <c r="AF1230" s="82" t="str">
        <f t="shared" si="284"/>
        <v>student</v>
      </c>
      <c r="AI1230" s="82">
        <f>'GDP per Capita'!N1230</f>
        <v>41377.49</v>
      </c>
      <c r="AJ1230" s="82">
        <f t="shared" si="285"/>
        <v>41377.49</v>
      </c>
      <c r="AK1230" s="82">
        <f t="shared" si="286"/>
        <v>41377.49</v>
      </c>
      <c r="AL1230" s="88">
        <f t="shared" si="287"/>
        <v>6.023585672034143E-2</v>
      </c>
    </row>
    <row r="1231" spans="1:38">
      <c r="A1231" s="77" t="s">
        <v>407</v>
      </c>
      <c r="B1231" s="77">
        <v>1333</v>
      </c>
      <c r="C1231" s="77">
        <v>44.493671399999997</v>
      </c>
      <c r="D1231" s="77">
        <v>11.343034699999899</v>
      </c>
      <c r="E1231" s="77" t="s">
        <v>37</v>
      </c>
      <c r="F1231" s="77">
        <v>585</v>
      </c>
      <c r="H1231" s="77" t="s">
        <v>64</v>
      </c>
      <c r="I1231" s="77">
        <v>2018</v>
      </c>
      <c r="J1231" s="77">
        <v>585</v>
      </c>
      <c r="K1231" s="77" t="s">
        <v>557</v>
      </c>
      <c r="L1231" s="77" t="s">
        <v>31</v>
      </c>
      <c r="N1231" s="77">
        <v>0</v>
      </c>
      <c r="O1231" s="77">
        <v>0</v>
      </c>
      <c r="P1231" s="77" t="s">
        <v>10</v>
      </c>
      <c r="Q1231" s="77">
        <v>38.046406599999997</v>
      </c>
      <c r="R1231" s="77">
        <v>-84.497039299999997</v>
      </c>
      <c r="S1231" s="77">
        <v>15120.3981347142</v>
      </c>
      <c r="T1231" s="77">
        <v>2.3303097875311698</v>
      </c>
      <c r="U1231" s="77">
        <v>181</v>
      </c>
      <c r="V1231" s="77">
        <v>536</v>
      </c>
      <c r="W1231" s="77">
        <v>0.114284</v>
      </c>
      <c r="X1231" s="77">
        <v>0</v>
      </c>
      <c r="Y1231" s="77">
        <v>0</v>
      </c>
      <c r="Z1231" s="77">
        <v>0</v>
      </c>
      <c r="AA1231" s="77">
        <v>1587.6418041449899</v>
      </c>
      <c r="AB1231" s="77">
        <v>2.4445937875311698</v>
      </c>
      <c r="AC1231" s="77">
        <v>2889.6418041449901</v>
      </c>
      <c r="AE1231" s="87" t="str">
        <f t="shared" si="283"/>
        <v>International</v>
      </c>
      <c r="AF1231" s="82" t="str">
        <f t="shared" si="284"/>
        <v>non-student</v>
      </c>
      <c r="AI1231" s="82">
        <f>'GDP per Capita'!N1231</f>
        <v>34671.17</v>
      </c>
      <c r="AJ1231" s="82">
        <f t="shared" si="285"/>
        <v>34671.17</v>
      </c>
      <c r="AK1231" s="82">
        <f t="shared" si="286"/>
        <v>34671.17</v>
      </c>
      <c r="AL1231" s="88">
        <f t="shared" si="287"/>
        <v>8.3344225307221825E-2</v>
      </c>
    </row>
    <row r="1232" spans="1:38">
      <c r="A1232" s="77" t="s">
        <v>314</v>
      </c>
      <c r="B1232" s="77">
        <v>1334</v>
      </c>
      <c r="C1232" s="77">
        <v>-22.911013699999899</v>
      </c>
      <c r="D1232" s="77">
        <v>-43.209372700000003</v>
      </c>
      <c r="E1232" s="77" t="s">
        <v>37</v>
      </c>
      <c r="F1232" s="77">
        <v>0</v>
      </c>
      <c r="H1232" s="77" t="s">
        <v>63</v>
      </c>
      <c r="I1232" s="77">
        <v>2018</v>
      </c>
      <c r="J1232" s="77">
        <v>0</v>
      </c>
      <c r="K1232" s="77" t="s">
        <v>587</v>
      </c>
      <c r="L1232" s="77" t="s">
        <v>28</v>
      </c>
      <c r="N1232" s="77">
        <v>0</v>
      </c>
      <c r="O1232" s="77">
        <v>0</v>
      </c>
      <c r="P1232" s="77" t="s">
        <v>10</v>
      </c>
      <c r="Q1232" s="77">
        <v>38.046406599999997</v>
      </c>
      <c r="R1232" s="77">
        <v>-84.497039299999997</v>
      </c>
      <c r="S1232" s="77">
        <v>16064.092920085801</v>
      </c>
      <c r="T1232" s="77">
        <v>2.47506031284711</v>
      </c>
      <c r="U1232" s="77">
        <v>181</v>
      </c>
      <c r="V1232" s="77">
        <v>536</v>
      </c>
      <c r="W1232" s="77">
        <v>0.114284</v>
      </c>
      <c r="X1232" s="77">
        <v>0</v>
      </c>
      <c r="Y1232" s="77">
        <v>0</v>
      </c>
      <c r="Z1232" s="77">
        <v>0</v>
      </c>
      <c r="AA1232" s="77">
        <v>1686.7297566090101</v>
      </c>
      <c r="AB1232" s="77">
        <v>2.5893443128471101</v>
      </c>
      <c r="AC1232" s="77">
        <v>2403.7297566090101</v>
      </c>
      <c r="AE1232" s="87" t="str">
        <f t="shared" si="283"/>
        <v>International</v>
      </c>
      <c r="AF1232" s="82" t="str">
        <f t="shared" si="284"/>
        <v>non-student</v>
      </c>
      <c r="AI1232" s="82">
        <f>'GDP per Capita'!N1232</f>
        <v>10913.42</v>
      </c>
      <c r="AJ1232" s="82">
        <f t="shared" si="285"/>
        <v>10913.42</v>
      </c>
      <c r="AK1232" s="82">
        <f t="shared" si="286"/>
        <v>10913.42</v>
      </c>
      <c r="AL1232" s="88">
        <f t="shared" si="287"/>
        <v>0.22025449003236475</v>
      </c>
    </row>
    <row r="1233" spans="1:38">
      <c r="A1233" s="77" t="s">
        <v>96</v>
      </c>
      <c r="B1233" s="77">
        <v>1335</v>
      </c>
      <c r="C1233" s="77">
        <v>38.046406599999997</v>
      </c>
      <c r="D1233" s="77">
        <v>-84.497039299999997</v>
      </c>
      <c r="E1233" s="77" t="s">
        <v>38</v>
      </c>
      <c r="F1233" s="77">
        <v>295</v>
      </c>
      <c r="H1233" s="77" t="s">
        <v>65</v>
      </c>
      <c r="I1233" s="77">
        <v>2018</v>
      </c>
      <c r="J1233" s="77">
        <v>295</v>
      </c>
      <c r="K1233" s="77" t="s">
        <v>29</v>
      </c>
      <c r="L1233" s="77" t="s">
        <v>29</v>
      </c>
      <c r="N1233" s="77">
        <v>0</v>
      </c>
      <c r="O1233" s="77">
        <v>1</v>
      </c>
      <c r="P1233" s="77" t="s">
        <v>10</v>
      </c>
      <c r="Q1233" s="77">
        <v>38.046406599999997</v>
      </c>
      <c r="R1233" s="77">
        <v>-84.497039299999997</v>
      </c>
      <c r="S1233" s="77">
        <v>0</v>
      </c>
      <c r="T1233" s="77">
        <v>0</v>
      </c>
      <c r="U1233" s="77">
        <v>0</v>
      </c>
      <c r="V1233" s="77">
        <v>0</v>
      </c>
      <c r="W1233" s="77">
        <v>0</v>
      </c>
      <c r="X1233" s="77">
        <v>0</v>
      </c>
      <c r="Y1233" s="77">
        <v>0</v>
      </c>
      <c r="Z1233" s="77">
        <v>0</v>
      </c>
      <c r="AA1233" s="77">
        <v>0</v>
      </c>
      <c r="AB1233" s="77">
        <v>0</v>
      </c>
      <c r="AC1233" s="77">
        <v>295</v>
      </c>
      <c r="AE1233" s="87" t="str">
        <f t="shared" si="283"/>
        <v>Domestic</v>
      </c>
      <c r="AF1233" s="82" t="str">
        <f t="shared" si="284"/>
        <v>student</v>
      </c>
      <c r="AI1233" s="82">
        <f>'GDP per Capita'!N1233</f>
        <v>63809.64</v>
      </c>
      <c r="AJ1233" s="82">
        <f t="shared" si="285"/>
        <v>63809.64</v>
      </c>
      <c r="AK1233" s="82">
        <f t="shared" si="286"/>
        <v>63809.64</v>
      </c>
      <c r="AL1233" s="88">
        <f t="shared" si="287"/>
        <v>4.6231259101289397E-3</v>
      </c>
    </row>
    <row r="1234" spans="1:38">
      <c r="A1234" s="77" t="s">
        <v>408</v>
      </c>
      <c r="B1234" s="77">
        <v>1336</v>
      </c>
      <c r="C1234" s="77">
        <v>33.121675099999997</v>
      </c>
      <c r="D1234" s="77">
        <v>-117.08148490000001</v>
      </c>
      <c r="E1234" s="77" t="s">
        <v>42</v>
      </c>
      <c r="F1234" s="77">
        <v>1635</v>
      </c>
      <c r="H1234" s="77" t="s">
        <v>64</v>
      </c>
      <c r="I1234" s="77">
        <v>2018</v>
      </c>
      <c r="J1234" s="77">
        <v>1635</v>
      </c>
      <c r="K1234" s="77" t="s">
        <v>29</v>
      </c>
      <c r="L1234" s="77" t="s">
        <v>29</v>
      </c>
      <c r="N1234" s="77">
        <v>0</v>
      </c>
      <c r="O1234" s="77">
        <v>0</v>
      </c>
      <c r="P1234" s="77" t="s">
        <v>10</v>
      </c>
      <c r="Q1234" s="77">
        <v>38.046406599999997</v>
      </c>
      <c r="R1234" s="77">
        <v>-84.497039299999997</v>
      </c>
      <c r="S1234" s="77">
        <v>5962.6464483731997</v>
      </c>
      <c r="T1234" s="77">
        <v>1.00714182816416</v>
      </c>
      <c r="U1234" s="77">
        <v>181</v>
      </c>
      <c r="V1234" s="77">
        <v>536</v>
      </c>
      <c r="W1234" s="77">
        <v>0.114284</v>
      </c>
      <c r="X1234" s="77">
        <v>0</v>
      </c>
      <c r="Y1234" s="77">
        <v>0</v>
      </c>
      <c r="Z1234" s="77">
        <v>0</v>
      </c>
      <c r="AA1234" s="77">
        <v>715.51757380478398</v>
      </c>
      <c r="AB1234" s="77">
        <v>1.12142582816416</v>
      </c>
      <c r="AC1234" s="77">
        <v>3067.5175738047801</v>
      </c>
      <c r="AE1234" s="87" t="str">
        <f t="shared" si="283"/>
        <v>Domestic</v>
      </c>
      <c r="AF1234" s="82" t="str">
        <f t="shared" si="284"/>
        <v>non-student</v>
      </c>
      <c r="AI1234" s="82">
        <f>'GDP per Capita'!N1234</f>
        <v>63809.64</v>
      </c>
      <c r="AJ1234" s="82">
        <f t="shared" si="285"/>
        <v>63809.64</v>
      </c>
      <c r="AK1234" s="82">
        <f t="shared" si="286"/>
        <v>63809.64</v>
      </c>
      <c r="AL1234" s="88">
        <f t="shared" si="287"/>
        <v>4.8072949068585565E-2</v>
      </c>
    </row>
    <row r="1235" spans="1:38">
      <c r="A1235" s="77" t="s">
        <v>81</v>
      </c>
      <c r="B1235" s="77">
        <v>1337</v>
      </c>
      <c r="C1235" s="77">
        <v>41.704567750000002</v>
      </c>
      <c r="D1235" s="77">
        <v>-86.238220260172596</v>
      </c>
      <c r="E1235" s="77" t="s">
        <v>37</v>
      </c>
      <c r="F1235" s="77">
        <v>525</v>
      </c>
      <c r="H1235" s="77" t="s">
        <v>66</v>
      </c>
      <c r="I1235" s="77">
        <v>2018</v>
      </c>
      <c r="J1235" s="77">
        <v>525</v>
      </c>
      <c r="K1235" s="77" t="s">
        <v>29</v>
      </c>
      <c r="L1235" s="77" t="s">
        <v>29</v>
      </c>
      <c r="N1235" s="77">
        <v>0</v>
      </c>
      <c r="O1235" s="77">
        <v>0</v>
      </c>
      <c r="P1235" s="77" t="s">
        <v>10</v>
      </c>
      <c r="Q1235" s="77">
        <v>38.046406599999997</v>
      </c>
      <c r="R1235" s="77">
        <v>-84.497039299999997</v>
      </c>
      <c r="S1235" s="77">
        <v>866.05985237089203</v>
      </c>
      <c r="T1235" s="77">
        <v>0.27599037963552597</v>
      </c>
      <c r="U1235" s="77">
        <v>181</v>
      </c>
      <c r="V1235" s="77">
        <v>536</v>
      </c>
      <c r="W1235" s="77">
        <v>0.114284</v>
      </c>
      <c r="X1235" s="77">
        <v>0</v>
      </c>
      <c r="Y1235" s="77">
        <v>0</v>
      </c>
      <c r="Z1235" s="77">
        <v>0</v>
      </c>
      <c r="AA1235" s="77">
        <v>166.28349165521101</v>
      </c>
      <c r="AB1235" s="77">
        <v>0.39027437963552603</v>
      </c>
      <c r="AC1235" s="77">
        <v>1408.2834916552099</v>
      </c>
      <c r="AE1235" s="87" t="str">
        <f t="shared" si="283"/>
        <v>Domestic</v>
      </c>
      <c r="AF1235" s="82" t="str">
        <f t="shared" si="284"/>
        <v>non-student</v>
      </c>
      <c r="AI1235" s="82">
        <f>'GDP per Capita'!N1235</f>
        <v>63809.64</v>
      </c>
      <c r="AJ1235" s="82">
        <f t="shared" si="285"/>
        <v>63809.64</v>
      </c>
      <c r="AK1235" s="82">
        <f t="shared" si="286"/>
        <v>63809.64</v>
      </c>
      <c r="AL1235" s="88">
        <f t="shared" si="287"/>
        <v>2.2070074234162892E-2</v>
      </c>
    </row>
    <row r="1236" spans="1:38">
      <c r="A1236" s="77" t="s">
        <v>80</v>
      </c>
      <c r="B1236" s="77">
        <v>1338</v>
      </c>
      <c r="C1236" s="77">
        <v>33.749098699999998</v>
      </c>
      <c r="D1236" s="77">
        <v>-84.390184899999994</v>
      </c>
      <c r="E1236" s="77" t="s">
        <v>43</v>
      </c>
      <c r="F1236" s="77">
        <v>685</v>
      </c>
      <c r="H1236" s="77" t="s">
        <v>64</v>
      </c>
      <c r="I1236" s="77">
        <v>2018</v>
      </c>
      <c r="J1236" s="77">
        <v>685</v>
      </c>
      <c r="K1236" s="77" t="s">
        <v>29</v>
      </c>
      <c r="L1236" s="77" t="s">
        <v>29</v>
      </c>
      <c r="N1236" s="77">
        <v>0</v>
      </c>
      <c r="O1236" s="77">
        <v>0</v>
      </c>
      <c r="P1236" s="77" t="s">
        <v>10</v>
      </c>
      <c r="Q1236" s="77">
        <v>38.046406599999997</v>
      </c>
      <c r="R1236" s="77">
        <v>-84.497039299999997</v>
      </c>
      <c r="S1236" s="77">
        <v>955.87264121773899</v>
      </c>
      <c r="T1236" s="77">
        <v>0.28784968916488901</v>
      </c>
      <c r="U1236" s="77">
        <v>181</v>
      </c>
      <c r="V1236" s="77">
        <v>536</v>
      </c>
      <c r="W1236" s="77">
        <v>0.114284</v>
      </c>
      <c r="X1236" s="77">
        <v>0</v>
      </c>
      <c r="Y1236" s="77">
        <v>0</v>
      </c>
      <c r="Z1236" s="77">
        <v>0</v>
      </c>
      <c r="AA1236" s="77">
        <v>183.52754711380601</v>
      </c>
      <c r="AB1236" s="77">
        <v>0.40213368916488901</v>
      </c>
      <c r="AC1236" s="77">
        <v>1585.5275471138</v>
      </c>
      <c r="AE1236" s="87" t="str">
        <f t="shared" si="283"/>
        <v>Domestic</v>
      </c>
      <c r="AF1236" s="82" t="str">
        <f t="shared" si="284"/>
        <v>non-student</v>
      </c>
      <c r="AI1236" s="82">
        <f>'GDP per Capita'!N1236</f>
        <v>63809.64</v>
      </c>
      <c r="AJ1236" s="82">
        <f t="shared" si="285"/>
        <v>63809.64</v>
      </c>
      <c r="AK1236" s="82">
        <f t="shared" si="286"/>
        <v>63809.64</v>
      </c>
      <c r="AL1236" s="88">
        <f t="shared" si="287"/>
        <v>2.4847774522999973E-2</v>
      </c>
    </row>
    <row r="1237" spans="1:38">
      <c r="A1237" s="77" t="s">
        <v>409</v>
      </c>
      <c r="B1237" s="77">
        <v>1339</v>
      </c>
      <c r="C1237" s="77">
        <v>47.907824400000003</v>
      </c>
      <c r="D1237" s="77">
        <v>-97.059202799999994</v>
      </c>
      <c r="E1237" s="77" t="s">
        <v>38</v>
      </c>
      <c r="F1237" s="77">
        <v>195</v>
      </c>
      <c r="H1237" s="77" t="s">
        <v>65</v>
      </c>
      <c r="I1237" s="77">
        <v>2018</v>
      </c>
      <c r="J1237" s="77">
        <v>195</v>
      </c>
      <c r="K1237" s="77" t="s">
        <v>29</v>
      </c>
      <c r="L1237" s="77" t="s">
        <v>29</v>
      </c>
      <c r="N1237" s="77">
        <v>0</v>
      </c>
      <c r="O1237" s="77">
        <v>0</v>
      </c>
      <c r="P1237" s="77" t="s">
        <v>10</v>
      </c>
      <c r="Q1237" s="77">
        <v>38.046406599999997</v>
      </c>
      <c r="R1237" s="77">
        <v>-84.497039299999997</v>
      </c>
      <c r="S1237" s="77">
        <v>2990.3663557672298</v>
      </c>
      <c r="T1237" s="77">
        <v>0.56139136696987801</v>
      </c>
      <c r="U1237" s="77">
        <v>181</v>
      </c>
      <c r="V1237" s="77">
        <v>268</v>
      </c>
      <c r="W1237" s="77">
        <v>5.7141999999999998E-2</v>
      </c>
      <c r="X1237" s="77">
        <v>0</v>
      </c>
      <c r="Y1237" s="77">
        <v>0</v>
      </c>
      <c r="Z1237" s="77">
        <v>0</v>
      </c>
      <c r="AA1237" s="77">
        <v>574.15034030730999</v>
      </c>
      <c r="AB1237" s="77">
        <v>0.61853336696987804</v>
      </c>
      <c r="AC1237" s="77">
        <v>1218.15034030731</v>
      </c>
      <c r="AE1237" s="87" t="str">
        <f t="shared" si="283"/>
        <v>Domestic</v>
      </c>
      <c r="AF1237" s="82" t="str">
        <f t="shared" si="284"/>
        <v>student</v>
      </c>
      <c r="AI1237" s="82">
        <f>'GDP per Capita'!N1237</f>
        <v>63809.64</v>
      </c>
      <c r="AJ1237" s="82">
        <f t="shared" si="285"/>
        <v>63809.64</v>
      </c>
      <c r="AK1237" s="82">
        <f t="shared" si="286"/>
        <v>63809.64</v>
      </c>
      <c r="AL1237" s="88">
        <f t="shared" si="287"/>
        <v>1.9090381019346136E-2</v>
      </c>
    </row>
    <row r="1238" spans="1:38">
      <c r="A1238" s="77" t="s">
        <v>96</v>
      </c>
      <c r="B1238" s="77">
        <v>1340</v>
      </c>
      <c r="C1238" s="77">
        <v>38.046406599999997</v>
      </c>
      <c r="D1238" s="77">
        <v>-84.497039299999997</v>
      </c>
      <c r="E1238" s="77" t="s">
        <v>37</v>
      </c>
      <c r="F1238" s="77">
        <v>585</v>
      </c>
      <c r="H1238" s="77" t="s">
        <v>64</v>
      </c>
      <c r="I1238" s="77">
        <v>2018</v>
      </c>
      <c r="J1238" s="77">
        <v>585</v>
      </c>
      <c r="K1238" s="77" t="s">
        <v>29</v>
      </c>
      <c r="L1238" s="77" t="s">
        <v>29</v>
      </c>
      <c r="N1238" s="77">
        <v>0</v>
      </c>
      <c r="O1238" s="77">
        <v>1</v>
      </c>
      <c r="P1238" s="77" t="s">
        <v>10</v>
      </c>
      <c r="Q1238" s="77">
        <v>38.046406599999997</v>
      </c>
      <c r="R1238" s="77">
        <v>-84.497039299999997</v>
      </c>
      <c r="S1238" s="77">
        <v>0</v>
      </c>
      <c r="T1238" s="77">
        <v>0</v>
      </c>
      <c r="U1238" s="77">
        <v>0</v>
      </c>
      <c r="V1238" s="77">
        <v>0</v>
      </c>
      <c r="W1238" s="77">
        <v>0</v>
      </c>
      <c r="X1238" s="77">
        <v>0</v>
      </c>
      <c r="Y1238" s="77">
        <v>0</v>
      </c>
      <c r="Z1238" s="77">
        <v>0</v>
      </c>
      <c r="AA1238" s="77">
        <v>0</v>
      </c>
      <c r="AB1238" s="77">
        <v>0</v>
      </c>
      <c r="AC1238" s="77">
        <v>585</v>
      </c>
      <c r="AE1238" s="87" t="str">
        <f t="shared" si="283"/>
        <v>Domestic</v>
      </c>
      <c r="AF1238" s="82" t="str">
        <f t="shared" si="284"/>
        <v>non-student</v>
      </c>
      <c r="AI1238" s="82">
        <f>'GDP per Capita'!N1238</f>
        <v>63809.64</v>
      </c>
      <c r="AJ1238" s="82">
        <f t="shared" si="285"/>
        <v>63809.64</v>
      </c>
      <c r="AK1238" s="82">
        <f t="shared" si="286"/>
        <v>63809.64</v>
      </c>
      <c r="AL1238" s="88">
        <f t="shared" si="287"/>
        <v>9.1678937539845084E-3</v>
      </c>
    </row>
    <row r="1239" spans="1:38">
      <c r="A1239" s="77" t="s">
        <v>160</v>
      </c>
      <c r="B1239" s="77">
        <v>1341</v>
      </c>
      <c r="C1239" s="77">
        <v>27.515868900000001</v>
      </c>
      <c r="D1239" s="77">
        <v>-97.856109000000004</v>
      </c>
      <c r="E1239" s="77" t="s">
        <v>37</v>
      </c>
      <c r="F1239" s="77">
        <v>525</v>
      </c>
      <c r="H1239" s="77" t="s">
        <v>66</v>
      </c>
      <c r="I1239" s="77">
        <v>2018</v>
      </c>
      <c r="J1239" s="77">
        <v>525</v>
      </c>
      <c r="K1239" s="77" t="s">
        <v>29</v>
      </c>
      <c r="L1239" s="77" t="s">
        <v>29</v>
      </c>
      <c r="N1239" s="77">
        <v>0</v>
      </c>
      <c r="O1239" s="77">
        <v>0</v>
      </c>
      <c r="P1239" s="77" t="s">
        <v>10</v>
      </c>
      <c r="Q1239" s="77">
        <v>38.046406599999997</v>
      </c>
      <c r="R1239" s="77">
        <v>-84.497039299999997</v>
      </c>
      <c r="S1239" s="77">
        <v>3416.953497123</v>
      </c>
      <c r="T1239" s="77">
        <v>0.629302912551299</v>
      </c>
      <c r="U1239" s="77">
        <v>181</v>
      </c>
      <c r="V1239" s="77">
        <v>536</v>
      </c>
      <c r="W1239" s="77">
        <v>0.114284</v>
      </c>
      <c r="X1239" s="77">
        <v>0</v>
      </c>
      <c r="Y1239" s="77">
        <v>0</v>
      </c>
      <c r="Z1239" s="77">
        <v>0</v>
      </c>
      <c r="AA1239" s="77">
        <v>656.055071447616</v>
      </c>
      <c r="AB1239" s="77">
        <v>0.74358691255129905</v>
      </c>
      <c r="AC1239" s="77">
        <v>1898.0550714476101</v>
      </c>
      <c r="AE1239" s="87" t="str">
        <f t="shared" si="283"/>
        <v>Domestic</v>
      </c>
      <c r="AF1239" s="82" t="str">
        <f t="shared" si="284"/>
        <v>non-student</v>
      </c>
      <c r="AI1239" s="82">
        <f>'GDP per Capita'!N1239</f>
        <v>63809.64</v>
      </c>
      <c r="AJ1239" s="82">
        <f t="shared" si="285"/>
        <v>63809.64</v>
      </c>
      <c r="AK1239" s="82">
        <f t="shared" si="286"/>
        <v>63809.64</v>
      </c>
      <c r="AL1239" s="88">
        <f t="shared" si="287"/>
        <v>2.9745585015800279E-2</v>
      </c>
    </row>
    <row r="1240" spans="1:38">
      <c r="A1240" s="77" t="s">
        <v>163</v>
      </c>
      <c r="B1240" s="77">
        <v>1342</v>
      </c>
      <c r="C1240" s="77">
        <v>39.101874199999997</v>
      </c>
      <c r="D1240" s="77">
        <v>-84.512833200000003</v>
      </c>
      <c r="E1240" s="77" t="s">
        <v>38</v>
      </c>
      <c r="F1240" s="77">
        <v>195</v>
      </c>
      <c r="H1240" s="77" t="s">
        <v>65</v>
      </c>
      <c r="I1240" s="77">
        <v>2018</v>
      </c>
      <c r="J1240" s="77">
        <v>195</v>
      </c>
      <c r="K1240" s="77" t="s">
        <v>29</v>
      </c>
      <c r="L1240" s="77" t="s">
        <v>29</v>
      </c>
      <c r="N1240" s="77">
        <v>0</v>
      </c>
      <c r="O1240" s="77">
        <v>0</v>
      </c>
      <c r="P1240" s="77" t="s">
        <v>10</v>
      </c>
      <c r="Q1240" s="77">
        <v>38.046406599999997</v>
      </c>
      <c r="R1240" s="77">
        <v>-84.497039299999997</v>
      </c>
      <c r="S1240" s="77">
        <v>234.74167692350599</v>
      </c>
      <c r="T1240" s="77">
        <v>0.19262811296646201</v>
      </c>
      <c r="U1240" s="77">
        <v>181</v>
      </c>
      <c r="V1240" s="77">
        <v>268</v>
      </c>
      <c r="W1240" s="77">
        <v>5.7141999999999998E-2</v>
      </c>
      <c r="X1240" s="77">
        <v>0</v>
      </c>
      <c r="Y1240" s="77">
        <v>0</v>
      </c>
      <c r="Z1240" s="77">
        <v>0</v>
      </c>
      <c r="AA1240" s="77">
        <v>45.070401969313103</v>
      </c>
      <c r="AB1240" s="77">
        <v>0.24977011296646201</v>
      </c>
      <c r="AC1240" s="77">
        <v>689.07040196931302</v>
      </c>
      <c r="AE1240" s="87" t="str">
        <f t="shared" si="283"/>
        <v>Domestic</v>
      </c>
      <c r="AF1240" s="82" t="str">
        <f t="shared" si="284"/>
        <v>student</v>
      </c>
      <c r="AI1240" s="82">
        <f>'GDP per Capita'!N1240</f>
        <v>63809.64</v>
      </c>
      <c r="AJ1240" s="82">
        <f t="shared" si="285"/>
        <v>63809.64</v>
      </c>
      <c r="AK1240" s="82">
        <f t="shared" si="286"/>
        <v>63809.64</v>
      </c>
      <c r="AL1240" s="88">
        <f t="shared" si="287"/>
        <v>1.0798844844906084E-2</v>
      </c>
    </row>
    <row r="1241" spans="1:38">
      <c r="A1241" s="77" t="s">
        <v>162</v>
      </c>
      <c r="B1241" s="77">
        <v>1343</v>
      </c>
      <c r="C1241" s="77">
        <v>40.027145300000001</v>
      </c>
      <c r="D1241" s="77">
        <v>-78.523744699999995</v>
      </c>
      <c r="E1241" s="77" t="s">
        <v>42</v>
      </c>
      <c r="F1241" s="77">
        <v>525</v>
      </c>
      <c r="H1241" s="77" t="s">
        <v>66</v>
      </c>
      <c r="I1241" s="77">
        <v>2018</v>
      </c>
      <c r="J1241" s="77">
        <v>525</v>
      </c>
      <c r="K1241" s="77" t="s">
        <v>29</v>
      </c>
      <c r="L1241" s="77" t="s">
        <v>29</v>
      </c>
      <c r="N1241" s="77">
        <v>0</v>
      </c>
      <c r="O1241" s="77">
        <v>0</v>
      </c>
      <c r="P1241" s="77" t="s">
        <v>10</v>
      </c>
      <c r="Q1241" s="77">
        <v>38.046406599999997</v>
      </c>
      <c r="R1241" s="77">
        <v>-84.497039299999997</v>
      </c>
      <c r="S1241" s="77">
        <v>1121.60744185265</v>
      </c>
      <c r="T1241" s="77">
        <v>0.309734103687061</v>
      </c>
      <c r="U1241" s="77">
        <v>181</v>
      </c>
      <c r="V1241" s="77">
        <v>536</v>
      </c>
      <c r="W1241" s="77">
        <v>0.114284</v>
      </c>
      <c r="X1241" s="77">
        <v>0</v>
      </c>
      <c r="Y1241" s="77">
        <v>0</v>
      </c>
      <c r="Z1241" s="77">
        <v>0</v>
      </c>
      <c r="AA1241" s="77">
        <v>215.34862883570901</v>
      </c>
      <c r="AB1241" s="77">
        <v>0.424018103687061</v>
      </c>
      <c r="AC1241" s="77">
        <v>1457.3486288357001</v>
      </c>
      <c r="AE1241" s="87" t="str">
        <f t="shared" si="283"/>
        <v>Domestic</v>
      </c>
      <c r="AF1241" s="82" t="str">
        <f t="shared" si="284"/>
        <v>non-student</v>
      </c>
      <c r="AI1241" s="82">
        <f>'GDP per Capita'!N1241</f>
        <v>63809.64</v>
      </c>
      <c r="AJ1241" s="82">
        <f t="shared" si="285"/>
        <v>63809.64</v>
      </c>
      <c r="AK1241" s="82">
        <f t="shared" si="286"/>
        <v>63809.64</v>
      </c>
      <c r="AL1241" s="88">
        <f t="shared" si="287"/>
        <v>2.2839004088343079E-2</v>
      </c>
    </row>
    <row r="1242" spans="1:38">
      <c r="A1242" s="77" t="s">
        <v>171</v>
      </c>
      <c r="B1242" s="77">
        <v>1344</v>
      </c>
      <c r="C1242" s="77">
        <v>37.8708393</v>
      </c>
      <c r="D1242" s="77">
        <v>-122.272863899999</v>
      </c>
      <c r="E1242" s="77" t="s">
        <v>43</v>
      </c>
      <c r="F1242" s="77">
        <v>585</v>
      </c>
      <c r="H1242" s="77" t="s">
        <v>64</v>
      </c>
      <c r="I1242" s="77">
        <v>2018</v>
      </c>
      <c r="J1242" s="77">
        <v>585</v>
      </c>
      <c r="K1242" s="77" t="s">
        <v>29</v>
      </c>
      <c r="L1242" s="77" t="s">
        <v>29</v>
      </c>
      <c r="N1242" s="77">
        <v>0</v>
      </c>
      <c r="O1242" s="77">
        <v>0</v>
      </c>
      <c r="P1242" s="77" t="s">
        <v>10</v>
      </c>
      <c r="Q1242" s="77">
        <v>38.046406599999997</v>
      </c>
      <c r="R1242" s="77">
        <v>-84.497039299999997</v>
      </c>
      <c r="S1242" s="77">
        <v>6577.3545617684204</v>
      </c>
      <c r="T1242" s="77">
        <v>1.09133126988582</v>
      </c>
      <c r="U1242" s="77">
        <v>181</v>
      </c>
      <c r="V1242" s="77">
        <v>536</v>
      </c>
      <c r="W1242" s="77">
        <v>0.114284</v>
      </c>
      <c r="X1242" s="77">
        <v>0</v>
      </c>
      <c r="Y1242" s="77">
        <v>0</v>
      </c>
      <c r="Z1242" s="77">
        <v>0</v>
      </c>
      <c r="AA1242" s="77">
        <v>789.28254741220996</v>
      </c>
      <c r="AB1242" s="77">
        <v>1.20561526988582</v>
      </c>
      <c r="AC1242" s="77">
        <v>2091.2825474122101</v>
      </c>
      <c r="AE1242" s="87" t="str">
        <f t="shared" si="283"/>
        <v>Domestic</v>
      </c>
      <c r="AF1242" s="82" t="str">
        <f t="shared" si="284"/>
        <v>non-student</v>
      </c>
      <c r="AI1242" s="82">
        <f>'GDP per Capita'!N1242</f>
        <v>63809.64</v>
      </c>
      <c r="AJ1242" s="82">
        <f t="shared" si="285"/>
        <v>63809.64</v>
      </c>
      <c r="AK1242" s="82">
        <f t="shared" si="286"/>
        <v>63809.64</v>
      </c>
      <c r="AL1242" s="88">
        <f t="shared" si="287"/>
        <v>3.277377128929438E-2</v>
      </c>
    </row>
    <row r="1243" spans="1:38">
      <c r="A1243" s="77" t="s">
        <v>158</v>
      </c>
      <c r="B1243" s="77">
        <v>1345</v>
      </c>
      <c r="C1243" s="77">
        <v>40.109213500000003</v>
      </c>
      <c r="D1243" s="77">
        <v>-91.0176357</v>
      </c>
      <c r="E1243" s="77" t="s">
        <v>37</v>
      </c>
      <c r="F1243" s="77">
        <v>525</v>
      </c>
      <c r="H1243" s="77" t="s">
        <v>66</v>
      </c>
      <c r="I1243" s="77">
        <v>2018</v>
      </c>
      <c r="J1243" s="77">
        <v>525</v>
      </c>
      <c r="K1243" s="77" t="s">
        <v>29</v>
      </c>
      <c r="L1243" s="77" t="s">
        <v>29</v>
      </c>
      <c r="N1243" s="77">
        <v>0</v>
      </c>
      <c r="O1243" s="77">
        <v>0</v>
      </c>
      <c r="P1243" s="77" t="s">
        <v>10</v>
      </c>
      <c r="Q1243" s="77">
        <v>38.046406599999997</v>
      </c>
      <c r="R1243" s="77">
        <v>-84.497039299999997</v>
      </c>
      <c r="S1243" s="77">
        <v>1215.2058595932299</v>
      </c>
      <c r="T1243" s="77">
        <v>0.32209328573336199</v>
      </c>
      <c r="U1243" s="77">
        <v>181</v>
      </c>
      <c r="V1243" s="77">
        <v>536</v>
      </c>
      <c r="W1243" s="77">
        <v>0.114284</v>
      </c>
      <c r="X1243" s="77">
        <v>0</v>
      </c>
      <c r="Y1243" s="77">
        <v>0</v>
      </c>
      <c r="Z1243" s="77">
        <v>0</v>
      </c>
      <c r="AA1243" s="77">
        <v>233.31952504189999</v>
      </c>
      <c r="AB1243" s="77">
        <v>0.43637728573336199</v>
      </c>
      <c r="AC1243" s="77">
        <v>1475.3195250419001</v>
      </c>
      <c r="AE1243" s="87" t="str">
        <f t="shared" si="283"/>
        <v>Domestic</v>
      </c>
      <c r="AF1243" s="82" t="str">
        <f t="shared" si="284"/>
        <v>non-student</v>
      </c>
      <c r="AI1243" s="82">
        <f>'GDP per Capita'!N1243</f>
        <v>63809.64</v>
      </c>
      <c r="AJ1243" s="82">
        <f t="shared" si="285"/>
        <v>63809.64</v>
      </c>
      <c r="AK1243" s="82">
        <f t="shared" si="286"/>
        <v>63809.64</v>
      </c>
      <c r="AL1243" s="88">
        <f t="shared" si="287"/>
        <v>2.3120637023526541E-2</v>
      </c>
    </row>
    <row r="1244" spans="1:38">
      <c r="A1244" s="77" t="s">
        <v>162</v>
      </c>
      <c r="B1244" s="77">
        <v>1346</v>
      </c>
      <c r="C1244" s="77">
        <v>40.027145300000001</v>
      </c>
      <c r="D1244" s="77">
        <v>-78.523744699999995</v>
      </c>
      <c r="E1244" s="77" t="s">
        <v>39</v>
      </c>
      <c r="F1244" s="77">
        <v>295</v>
      </c>
      <c r="H1244" s="77" t="s">
        <v>65</v>
      </c>
      <c r="I1244" s="77">
        <v>2018</v>
      </c>
      <c r="J1244" s="77">
        <v>295</v>
      </c>
      <c r="K1244" s="77" t="s">
        <v>29</v>
      </c>
      <c r="L1244" s="77" t="s">
        <v>29</v>
      </c>
      <c r="N1244" s="77">
        <v>0</v>
      </c>
      <c r="O1244" s="77">
        <v>0</v>
      </c>
      <c r="P1244" s="77" t="s">
        <v>10</v>
      </c>
      <c r="Q1244" s="77">
        <v>38.046406599999997</v>
      </c>
      <c r="R1244" s="77">
        <v>-84.497039299999997</v>
      </c>
      <c r="S1244" s="77">
        <v>1121.60744185265</v>
      </c>
      <c r="T1244" s="77">
        <v>0.309734103687061</v>
      </c>
      <c r="U1244" s="77">
        <v>181</v>
      </c>
      <c r="V1244" s="77">
        <v>536</v>
      </c>
      <c r="W1244" s="77">
        <v>0.114284</v>
      </c>
      <c r="X1244" s="77">
        <v>0</v>
      </c>
      <c r="Y1244" s="77">
        <v>0</v>
      </c>
      <c r="Z1244" s="77">
        <v>0</v>
      </c>
      <c r="AA1244" s="77">
        <v>215.34862883570901</v>
      </c>
      <c r="AB1244" s="77">
        <v>0.424018103687061</v>
      </c>
      <c r="AC1244" s="77">
        <v>1227.3486288357001</v>
      </c>
      <c r="AE1244" s="87" t="str">
        <f t="shared" si="283"/>
        <v>Domestic</v>
      </c>
      <c r="AF1244" s="82" t="str">
        <f t="shared" si="284"/>
        <v>non-student</v>
      </c>
      <c r="AI1244" s="82">
        <f>'GDP per Capita'!N1244</f>
        <v>63809.64</v>
      </c>
      <c r="AJ1244" s="82">
        <f t="shared" si="285"/>
        <v>63809.64</v>
      </c>
      <c r="AK1244" s="82">
        <f t="shared" si="286"/>
        <v>63809.64</v>
      </c>
      <c r="AL1244" s="88">
        <f t="shared" si="287"/>
        <v>1.9234533039767975E-2</v>
      </c>
    </row>
    <row r="1245" spans="1:38">
      <c r="A1245" s="77" t="s">
        <v>318</v>
      </c>
      <c r="B1245" s="77">
        <v>1347</v>
      </c>
      <c r="C1245" s="77">
        <v>24.993922999999999</v>
      </c>
      <c r="D1245" s="77">
        <v>121.30168</v>
      </c>
      <c r="E1245" s="77" t="s">
        <v>37</v>
      </c>
      <c r="F1245" s="77">
        <v>585</v>
      </c>
      <c r="H1245" s="77" t="s">
        <v>64</v>
      </c>
      <c r="I1245" s="77">
        <v>2018</v>
      </c>
      <c r="J1245" s="77">
        <v>585</v>
      </c>
      <c r="K1245" s="77" t="s">
        <v>362</v>
      </c>
      <c r="L1245" s="77" t="s">
        <v>30</v>
      </c>
      <c r="N1245" s="77">
        <v>0</v>
      </c>
      <c r="O1245" s="77">
        <v>0</v>
      </c>
      <c r="P1245" s="77" t="s">
        <v>10</v>
      </c>
      <c r="Q1245" s="77">
        <v>38.046406599999997</v>
      </c>
      <c r="R1245" s="77">
        <v>-84.497039299999997</v>
      </c>
      <c r="S1245" s="77">
        <v>25012.521547419099</v>
      </c>
      <c r="T1245" s="77">
        <v>3.9256316295088398</v>
      </c>
      <c r="U1245" s="77">
        <v>181</v>
      </c>
      <c r="V1245" s="77">
        <v>536</v>
      </c>
      <c r="W1245" s="77">
        <v>0.114284</v>
      </c>
      <c r="X1245" s="77">
        <v>0</v>
      </c>
      <c r="Y1245" s="77">
        <v>0</v>
      </c>
      <c r="Z1245" s="77">
        <v>0</v>
      </c>
      <c r="AA1245" s="77">
        <v>2288.6457215888399</v>
      </c>
      <c r="AB1245" s="77">
        <v>4.0399156295088403</v>
      </c>
      <c r="AC1245" s="77">
        <v>3590.6457215888399</v>
      </c>
      <c r="AE1245" s="87" t="str">
        <f t="shared" si="283"/>
        <v>International</v>
      </c>
      <c r="AF1245" s="82" t="str">
        <f t="shared" si="284"/>
        <v>non-student</v>
      </c>
      <c r="AI1245" s="82">
        <f>'GDP per Capita'!N1245</f>
        <v>10121.299999999999</v>
      </c>
      <c r="AJ1245" s="82">
        <f t="shared" si="285"/>
        <v>10121.299999999999</v>
      </c>
      <c r="AK1245" s="82">
        <f t="shared" si="286"/>
        <v>10121.299999999999</v>
      </c>
      <c r="AL1245" s="88">
        <f t="shared" si="287"/>
        <v>0.35476131737907585</v>
      </c>
    </row>
    <row r="1246" spans="1:38">
      <c r="A1246" s="77" t="s">
        <v>410</v>
      </c>
      <c r="B1246" s="77">
        <v>1348</v>
      </c>
      <c r="C1246" s="77">
        <v>45.773310500000001</v>
      </c>
      <c r="D1246" s="77">
        <v>4.8869338999999998</v>
      </c>
      <c r="E1246" s="77" t="s">
        <v>42</v>
      </c>
      <c r="F1246" s="77">
        <v>585</v>
      </c>
      <c r="H1246" s="77" t="s">
        <v>64</v>
      </c>
      <c r="I1246" s="77">
        <v>2018</v>
      </c>
      <c r="J1246" s="77">
        <v>585</v>
      </c>
      <c r="K1246" s="77" t="s">
        <v>572</v>
      </c>
      <c r="L1246" s="77" t="s">
        <v>31</v>
      </c>
      <c r="N1246" s="77">
        <v>0</v>
      </c>
      <c r="O1246" s="77">
        <v>0</v>
      </c>
      <c r="P1246" s="77" t="s">
        <v>10</v>
      </c>
      <c r="Q1246" s="77">
        <v>38.046406599999997</v>
      </c>
      <c r="R1246" s="77">
        <v>-84.497039299999997</v>
      </c>
      <c r="S1246" s="77">
        <v>14102.6992232508</v>
      </c>
      <c r="T1246" s="77">
        <v>2.1759668630157498</v>
      </c>
      <c r="U1246" s="77">
        <v>181</v>
      </c>
      <c r="V1246" s="77">
        <v>536</v>
      </c>
      <c r="W1246" s="77">
        <v>0.114284</v>
      </c>
      <c r="X1246" s="77">
        <v>0</v>
      </c>
      <c r="Y1246" s="77">
        <v>0</v>
      </c>
      <c r="Z1246" s="77">
        <v>0</v>
      </c>
      <c r="AA1246" s="77">
        <v>1480.78341844134</v>
      </c>
      <c r="AB1246" s="77">
        <v>2.2902508630157499</v>
      </c>
      <c r="AC1246" s="77">
        <v>2782.78341844134</v>
      </c>
      <c r="AE1246" s="87" t="str">
        <f t="shared" si="283"/>
        <v>International</v>
      </c>
      <c r="AF1246" s="82" t="str">
        <f t="shared" si="284"/>
        <v>non-student</v>
      </c>
      <c r="AI1246" s="82">
        <f>'GDP per Capita'!N1246</f>
        <v>43830.65</v>
      </c>
      <c r="AJ1246" s="82">
        <f t="shared" si="285"/>
        <v>43830.65</v>
      </c>
      <c r="AK1246" s="82">
        <f t="shared" si="286"/>
        <v>43830.65</v>
      </c>
      <c r="AL1246" s="88">
        <f t="shared" si="287"/>
        <v>6.348943988832792E-2</v>
      </c>
    </row>
    <row r="1247" spans="1:38">
      <c r="A1247" s="77" t="s">
        <v>162</v>
      </c>
      <c r="B1247" s="77">
        <v>1349</v>
      </c>
      <c r="C1247" s="77">
        <v>40.027145300000001</v>
      </c>
      <c r="D1247" s="77">
        <v>-78.523744699999995</v>
      </c>
      <c r="E1247" s="77" t="s">
        <v>42</v>
      </c>
      <c r="F1247" s="77">
        <v>0</v>
      </c>
      <c r="H1247" s="77" t="s">
        <v>63</v>
      </c>
      <c r="I1247" s="77">
        <v>2018</v>
      </c>
      <c r="J1247" s="77">
        <v>0</v>
      </c>
      <c r="K1247" s="77" t="s">
        <v>29</v>
      </c>
      <c r="L1247" s="77" t="s">
        <v>29</v>
      </c>
      <c r="N1247" s="77">
        <v>0</v>
      </c>
      <c r="O1247" s="77">
        <v>0</v>
      </c>
      <c r="P1247" s="77" t="s">
        <v>10</v>
      </c>
      <c r="Q1247" s="77">
        <v>38.046406599999997</v>
      </c>
      <c r="R1247" s="77">
        <v>-84.497039299999997</v>
      </c>
      <c r="S1247" s="77">
        <v>1121.60744185265</v>
      </c>
      <c r="T1247" s="77">
        <v>0.309734103687061</v>
      </c>
      <c r="U1247" s="77">
        <v>181</v>
      </c>
      <c r="V1247" s="77">
        <v>536</v>
      </c>
      <c r="W1247" s="77">
        <v>0.114284</v>
      </c>
      <c r="X1247" s="77">
        <v>0</v>
      </c>
      <c r="Y1247" s="77">
        <v>0</v>
      </c>
      <c r="Z1247" s="77">
        <v>0</v>
      </c>
      <c r="AA1247" s="77">
        <v>215.34862883570901</v>
      </c>
      <c r="AB1247" s="77">
        <v>0.424018103687061</v>
      </c>
      <c r="AC1247" s="77">
        <v>932.34862883570895</v>
      </c>
      <c r="AE1247" s="87" t="str">
        <f t="shared" si="283"/>
        <v>Domestic</v>
      </c>
      <c r="AF1247" s="82" t="str">
        <f t="shared" si="284"/>
        <v>non-student</v>
      </c>
      <c r="AI1247" s="82">
        <f>'GDP per Capita'!N1247</f>
        <v>63809.64</v>
      </c>
      <c r="AJ1247" s="82">
        <f t="shared" si="285"/>
        <v>63809.64</v>
      </c>
      <c r="AK1247" s="82">
        <f t="shared" si="286"/>
        <v>63809.64</v>
      </c>
      <c r="AL1247" s="88">
        <f t="shared" si="287"/>
        <v>1.4611407129639173E-2</v>
      </c>
    </row>
    <row r="1248" spans="1:38">
      <c r="A1248" s="77" t="s">
        <v>96</v>
      </c>
      <c r="B1248" s="77">
        <v>1350</v>
      </c>
      <c r="C1248" s="77">
        <v>38.046406599999997</v>
      </c>
      <c r="D1248" s="77">
        <v>-84.497039299999997</v>
      </c>
      <c r="E1248" s="77" t="s">
        <v>39</v>
      </c>
      <c r="F1248" s="77">
        <v>175</v>
      </c>
      <c r="H1248" s="77" t="s">
        <v>61</v>
      </c>
      <c r="I1248" s="77">
        <v>2018</v>
      </c>
      <c r="J1248" s="77">
        <v>175</v>
      </c>
      <c r="K1248" s="77" t="s">
        <v>29</v>
      </c>
      <c r="L1248" s="77" t="s">
        <v>29</v>
      </c>
      <c r="N1248" s="77">
        <v>0</v>
      </c>
      <c r="O1248" s="77">
        <v>1</v>
      </c>
      <c r="P1248" s="77" t="s">
        <v>10</v>
      </c>
      <c r="Q1248" s="77">
        <v>38.046406599999997</v>
      </c>
      <c r="R1248" s="77">
        <v>-84.497039299999997</v>
      </c>
      <c r="S1248" s="77">
        <v>0</v>
      </c>
      <c r="T1248" s="77">
        <v>0</v>
      </c>
      <c r="U1248" s="77">
        <v>0</v>
      </c>
      <c r="V1248" s="77">
        <v>0</v>
      </c>
      <c r="W1248" s="77">
        <v>0</v>
      </c>
      <c r="X1248" s="77">
        <v>0</v>
      </c>
      <c r="Y1248" s="77">
        <v>0</v>
      </c>
      <c r="Z1248" s="77">
        <v>0</v>
      </c>
      <c r="AA1248" s="77">
        <v>0</v>
      </c>
      <c r="AB1248" s="77">
        <v>0</v>
      </c>
      <c r="AC1248" s="77">
        <v>175</v>
      </c>
      <c r="AE1248" s="87" t="str">
        <f t="shared" si="283"/>
        <v>Domestic</v>
      </c>
      <c r="AF1248" s="82" t="str">
        <f t="shared" si="284"/>
        <v>non-student</v>
      </c>
      <c r="AI1248" s="82">
        <f>'GDP per Capita'!N1248</f>
        <v>63809.64</v>
      </c>
      <c r="AJ1248" s="82">
        <f t="shared" si="285"/>
        <v>63809.64</v>
      </c>
      <c r="AK1248" s="82">
        <f t="shared" si="286"/>
        <v>63809.64</v>
      </c>
      <c r="AL1248" s="88">
        <f t="shared" si="287"/>
        <v>2.7425323195680151E-3</v>
      </c>
    </row>
    <row r="1249" spans="1:38">
      <c r="A1249" s="77" t="s">
        <v>122</v>
      </c>
      <c r="B1249" s="77">
        <v>1351</v>
      </c>
      <c r="C1249" s="77">
        <v>30.595528899999898</v>
      </c>
      <c r="D1249" s="77">
        <v>-96.307104199999998</v>
      </c>
      <c r="E1249" s="77" t="s">
        <v>37</v>
      </c>
      <c r="F1249" s="77">
        <v>525</v>
      </c>
      <c r="H1249" s="77" t="s">
        <v>66</v>
      </c>
      <c r="I1249" s="77">
        <v>2018</v>
      </c>
      <c r="J1249" s="77">
        <v>525</v>
      </c>
      <c r="K1249" s="77" t="s">
        <v>29</v>
      </c>
      <c r="L1249" s="77" t="s">
        <v>29</v>
      </c>
      <c r="N1249" s="77">
        <v>0</v>
      </c>
      <c r="O1249" s="77">
        <v>0</v>
      </c>
      <c r="P1249" s="77" t="s">
        <v>10</v>
      </c>
      <c r="Q1249" s="77">
        <v>38.046406599999997</v>
      </c>
      <c r="R1249" s="77">
        <v>-84.497039299999997</v>
      </c>
      <c r="S1249" s="77">
        <v>2725.7415323662999</v>
      </c>
      <c r="T1249" s="77">
        <v>0.52155162934529598</v>
      </c>
      <c r="U1249" s="77">
        <v>181</v>
      </c>
      <c r="V1249" s="77">
        <v>536</v>
      </c>
      <c r="W1249" s="77">
        <v>0.114284</v>
      </c>
      <c r="X1249" s="77">
        <v>0</v>
      </c>
      <c r="Y1249" s="77">
        <v>0</v>
      </c>
      <c r="Z1249" s="77">
        <v>0</v>
      </c>
      <c r="AA1249" s="77">
        <v>523.34237421433102</v>
      </c>
      <c r="AB1249" s="77">
        <v>0.63583562934529603</v>
      </c>
      <c r="AC1249" s="77">
        <v>1765.34237421433</v>
      </c>
      <c r="AE1249" s="87" t="str">
        <f t="shared" si="283"/>
        <v>Domestic</v>
      </c>
      <c r="AF1249" s="82" t="str">
        <f t="shared" si="284"/>
        <v>non-student</v>
      </c>
      <c r="AI1249" s="82">
        <f>'GDP per Capita'!N1249</f>
        <v>63809.64</v>
      </c>
      <c r="AJ1249" s="82">
        <f t="shared" si="285"/>
        <v>63809.64</v>
      </c>
      <c r="AK1249" s="82">
        <f t="shared" si="286"/>
        <v>63809.64</v>
      </c>
      <c r="AL1249" s="88">
        <f t="shared" si="287"/>
        <v>2.7665762950775618E-2</v>
      </c>
    </row>
    <row r="1250" spans="1:38">
      <c r="A1250" s="77" t="s">
        <v>129</v>
      </c>
      <c r="B1250" s="77">
        <v>1352</v>
      </c>
      <c r="C1250" s="77">
        <v>45.4972159</v>
      </c>
      <c r="D1250" s="77">
        <v>-73.610364199999907</v>
      </c>
      <c r="E1250" s="77" t="s">
        <v>42</v>
      </c>
      <c r="F1250" s="77">
        <v>295</v>
      </c>
      <c r="H1250" s="77" t="s">
        <v>65</v>
      </c>
      <c r="I1250" s="77">
        <v>2018</v>
      </c>
      <c r="J1250" s="77">
        <v>295</v>
      </c>
      <c r="K1250" s="77" t="s">
        <v>320</v>
      </c>
      <c r="L1250" s="77" t="s">
        <v>28</v>
      </c>
      <c r="N1250" s="77">
        <v>0</v>
      </c>
      <c r="O1250" s="77">
        <v>0</v>
      </c>
      <c r="P1250" s="77" t="s">
        <v>10</v>
      </c>
      <c r="Q1250" s="77">
        <v>38.046406599999997</v>
      </c>
      <c r="R1250" s="77">
        <v>-84.497039299999997</v>
      </c>
      <c r="S1250" s="77">
        <v>2446.6380782443798</v>
      </c>
      <c r="T1250" s="77">
        <v>0.48469747643851302</v>
      </c>
      <c r="U1250" s="77">
        <v>181</v>
      </c>
      <c r="V1250" s="77">
        <v>536</v>
      </c>
      <c r="W1250" s="77">
        <v>0.114284</v>
      </c>
      <c r="X1250" s="77">
        <v>0</v>
      </c>
      <c r="Y1250" s="77">
        <v>0</v>
      </c>
      <c r="Z1250" s="77">
        <v>0</v>
      </c>
      <c r="AA1250" s="77">
        <v>469.75451102292197</v>
      </c>
      <c r="AB1250" s="77">
        <v>0.59898147643851396</v>
      </c>
      <c r="AC1250" s="77">
        <v>1481.75451102292</v>
      </c>
      <c r="AE1250" s="87" t="str">
        <f t="shared" si="283"/>
        <v>International</v>
      </c>
      <c r="AF1250" s="82" t="str">
        <f t="shared" si="284"/>
        <v>non-student</v>
      </c>
      <c r="AI1250" s="82">
        <f>'GDP per Capita'!N1250</f>
        <v>49196.49</v>
      </c>
      <c r="AJ1250" s="82">
        <f t="shared" si="285"/>
        <v>49196.49</v>
      </c>
      <c r="AK1250" s="82">
        <f t="shared" si="286"/>
        <v>49196.49</v>
      </c>
      <c r="AL1250" s="88">
        <f t="shared" si="287"/>
        <v>3.0119110347565856E-2</v>
      </c>
    </row>
    <row r="1251" spans="1:38">
      <c r="A1251" s="77" t="s">
        <v>137</v>
      </c>
      <c r="B1251" s="77">
        <v>1353</v>
      </c>
      <c r="C1251" s="77">
        <v>40.7127281</v>
      </c>
      <c r="D1251" s="77">
        <v>-74.006015199999993</v>
      </c>
      <c r="E1251" s="77" t="s">
        <v>38</v>
      </c>
      <c r="F1251" s="77">
        <v>195</v>
      </c>
      <c r="H1251" s="77" t="s">
        <v>65</v>
      </c>
      <c r="I1251" s="77">
        <v>2018</v>
      </c>
      <c r="J1251" s="77">
        <v>195</v>
      </c>
      <c r="K1251" s="77" t="s">
        <v>29</v>
      </c>
      <c r="L1251" s="77" t="s">
        <v>29</v>
      </c>
      <c r="N1251" s="77">
        <v>0</v>
      </c>
      <c r="O1251" s="77">
        <v>0</v>
      </c>
      <c r="P1251" s="77" t="s">
        <v>10</v>
      </c>
      <c r="Q1251" s="77">
        <v>38.046406599999997</v>
      </c>
      <c r="R1251" s="77">
        <v>-84.497039299999997</v>
      </c>
      <c r="S1251" s="77">
        <v>1896.9438514322401</v>
      </c>
      <c r="T1251" s="77">
        <v>0.41211322573246301</v>
      </c>
      <c r="U1251" s="77">
        <v>181</v>
      </c>
      <c r="V1251" s="77">
        <v>268</v>
      </c>
      <c r="W1251" s="77">
        <v>5.7141999999999998E-2</v>
      </c>
      <c r="X1251" s="77">
        <v>0</v>
      </c>
      <c r="Y1251" s="77">
        <v>0</v>
      </c>
      <c r="Z1251" s="77">
        <v>0</v>
      </c>
      <c r="AA1251" s="77">
        <v>364.21321947499001</v>
      </c>
      <c r="AB1251" s="77">
        <v>0.46925522573246298</v>
      </c>
      <c r="AC1251" s="77">
        <v>1008.21321947499</v>
      </c>
      <c r="AE1251" s="87" t="str">
        <f t="shared" si="283"/>
        <v>Domestic</v>
      </c>
      <c r="AF1251" s="82" t="str">
        <f t="shared" si="284"/>
        <v>student</v>
      </c>
      <c r="AI1251" s="82">
        <f>'GDP per Capita'!N1251</f>
        <v>63809.64</v>
      </c>
      <c r="AJ1251" s="82">
        <f t="shared" si="285"/>
        <v>63809.64</v>
      </c>
      <c r="AK1251" s="82">
        <f t="shared" si="286"/>
        <v>63809.64</v>
      </c>
      <c r="AL1251" s="88">
        <f t="shared" si="287"/>
        <v>1.5800327653862176E-2</v>
      </c>
    </row>
    <row r="1252" spans="1:38">
      <c r="A1252" s="77" t="s">
        <v>96</v>
      </c>
      <c r="B1252" s="77">
        <v>1354</v>
      </c>
      <c r="C1252" s="77">
        <v>38.046406599999997</v>
      </c>
      <c r="D1252" s="77">
        <v>-84.497039299999997</v>
      </c>
      <c r="E1252" s="77" t="s">
        <v>37</v>
      </c>
      <c r="F1252" s="77">
        <v>585</v>
      </c>
      <c r="H1252" s="77" t="s">
        <v>64</v>
      </c>
      <c r="I1252" s="77">
        <v>2018</v>
      </c>
      <c r="J1252" s="77">
        <v>585</v>
      </c>
      <c r="K1252" s="77" t="s">
        <v>29</v>
      </c>
      <c r="L1252" s="77" t="s">
        <v>29</v>
      </c>
      <c r="N1252" s="77">
        <v>0</v>
      </c>
      <c r="O1252" s="77">
        <v>1</v>
      </c>
      <c r="P1252" s="77" t="s">
        <v>10</v>
      </c>
      <c r="Q1252" s="77">
        <v>38.046406599999997</v>
      </c>
      <c r="R1252" s="77">
        <v>-84.497039299999997</v>
      </c>
      <c r="S1252" s="77">
        <v>0</v>
      </c>
      <c r="T1252" s="77">
        <v>0</v>
      </c>
      <c r="U1252" s="77">
        <v>0</v>
      </c>
      <c r="V1252" s="77">
        <v>0</v>
      </c>
      <c r="W1252" s="77">
        <v>0</v>
      </c>
      <c r="X1252" s="77">
        <v>0</v>
      </c>
      <c r="Y1252" s="77">
        <v>0</v>
      </c>
      <c r="Z1252" s="77">
        <v>0</v>
      </c>
      <c r="AA1252" s="77">
        <v>0</v>
      </c>
      <c r="AB1252" s="77">
        <v>0</v>
      </c>
      <c r="AC1252" s="77">
        <v>585</v>
      </c>
      <c r="AE1252" s="87" t="str">
        <f t="shared" si="283"/>
        <v>Domestic</v>
      </c>
      <c r="AF1252" s="82" t="str">
        <f t="shared" si="284"/>
        <v>non-student</v>
      </c>
      <c r="AI1252" s="82">
        <f>'GDP per Capita'!N1252</f>
        <v>63809.64</v>
      </c>
      <c r="AJ1252" s="82">
        <f t="shared" si="285"/>
        <v>63809.64</v>
      </c>
      <c r="AK1252" s="82">
        <f t="shared" si="286"/>
        <v>63809.64</v>
      </c>
      <c r="AL1252" s="88">
        <f t="shared" si="287"/>
        <v>9.1678937539845084E-3</v>
      </c>
    </row>
    <row r="1253" spans="1:38">
      <c r="A1253" s="77" t="s">
        <v>125</v>
      </c>
      <c r="B1253" s="77">
        <v>1355</v>
      </c>
      <c r="C1253" s="77">
        <v>42.3750997</v>
      </c>
      <c r="D1253" s="77">
        <v>-71.105615700000001</v>
      </c>
      <c r="E1253" s="77" t="s">
        <v>43</v>
      </c>
      <c r="F1253" s="77">
        <v>585</v>
      </c>
      <c r="H1253" s="77" t="s">
        <v>64</v>
      </c>
      <c r="I1253" s="77">
        <v>2018</v>
      </c>
      <c r="J1253" s="77">
        <v>585</v>
      </c>
      <c r="K1253" s="77" t="s">
        <v>29</v>
      </c>
      <c r="L1253" s="77" t="s">
        <v>29</v>
      </c>
      <c r="N1253" s="77">
        <v>0</v>
      </c>
      <c r="O1253" s="77">
        <v>0</v>
      </c>
      <c r="P1253" s="77" t="s">
        <v>10</v>
      </c>
      <c r="Q1253" s="77">
        <v>38.046406599999997</v>
      </c>
      <c r="R1253" s="77">
        <v>-84.497039299999997</v>
      </c>
      <c r="S1253" s="77">
        <v>2466.0999856023</v>
      </c>
      <c r="T1253" s="77">
        <v>0.48726731962401898</v>
      </c>
      <c r="U1253" s="77">
        <v>181</v>
      </c>
      <c r="V1253" s="77">
        <v>536</v>
      </c>
      <c r="W1253" s="77">
        <v>0.114284</v>
      </c>
      <c r="X1253" s="77">
        <v>0</v>
      </c>
      <c r="Y1253" s="77">
        <v>0</v>
      </c>
      <c r="Z1253" s="77">
        <v>0</v>
      </c>
      <c r="AA1253" s="77">
        <v>473.49119723564201</v>
      </c>
      <c r="AB1253" s="77">
        <v>0.60155131962401898</v>
      </c>
      <c r="AC1253" s="77">
        <v>1775.4911972356399</v>
      </c>
      <c r="AE1253" s="87" t="str">
        <f t="shared" si="283"/>
        <v>Domestic</v>
      </c>
      <c r="AF1253" s="82" t="str">
        <f t="shared" si="284"/>
        <v>non-student</v>
      </c>
      <c r="AI1253" s="82">
        <f>'GDP per Capita'!N1253</f>
        <v>63809.64</v>
      </c>
      <c r="AJ1253" s="82">
        <f t="shared" si="285"/>
        <v>63809.64</v>
      </c>
      <c r="AK1253" s="82">
        <f t="shared" si="286"/>
        <v>63809.64</v>
      </c>
      <c r="AL1253" s="88">
        <f t="shared" si="287"/>
        <v>2.7824811380155724E-2</v>
      </c>
    </row>
    <row r="1254" spans="1:38">
      <c r="A1254" s="77" t="s">
        <v>260</v>
      </c>
      <c r="B1254" s="77">
        <v>1356</v>
      </c>
      <c r="C1254" s="77">
        <v>36.062584299999997</v>
      </c>
      <c r="D1254" s="77">
        <v>-94.157432799999995</v>
      </c>
      <c r="E1254" s="77" t="s">
        <v>38</v>
      </c>
      <c r="F1254" s="77">
        <v>195</v>
      </c>
      <c r="H1254" s="77" t="s">
        <v>65</v>
      </c>
      <c r="I1254" s="77">
        <v>2018</v>
      </c>
      <c r="J1254" s="77">
        <v>195</v>
      </c>
      <c r="K1254" s="77" t="s">
        <v>29</v>
      </c>
      <c r="L1254" s="77" t="s">
        <v>29</v>
      </c>
      <c r="N1254" s="77">
        <v>0</v>
      </c>
      <c r="O1254" s="77">
        <v>0</v>
      </c>
      <c r="P1254" s="77" t="s">
        <v>10</v>
      </c>
      <c r="Q1254" s="77">
        <v>38.046406599999997</v>
      </c>
      <c r="R1254" s="77">
        <v>-84.497039299999997</v>
      </c>
      <c r="S1254" s="77">
        <v>1769.4514712022799</v>
      </c>
      <c r="T1254" s="77">
        <v>0.39527852302257899</v>
      </c>
      <c r="U1254" s="77">
        <v>181</v>
      </c>
      <c r="V1254" s="77">
        <v>268</v>
      </c>
      <c r="W1254" s="77">
        <v>5.7141999999999998E-2</v>
      </c>
      <c r="X1254" s="77">
        <v>0</v>
      </c>
      <c r="Y1254" s="77">
        <v>0</v>
      </c>
      <c r="Z1254" s="77">
        <v>0</v>
      </c>
      <c r="AA1254" s="77">
        <v>339.73468247083798</v>
      </c>
      <c r="AB1254" s="77">
        <v>0.45242052302257901</v>
      </c>
      <c r="AC1254" s="77">
        <v>983.73468247083804</v>
      </c>
      <c r="AE1254" s="87" t="str">
        <f t="shared" si="283"/>
        <v>Domestic</v>
      </c>
      <c r="AF1254" s="82" t="str">
        <f t="shared" si="284"/>
        <v>student</v>
      </c>
      <c r="AI1254" s="82">
        <f>'GDP per Capita'!N1254</f>
        <v>63809.64</v>
      </c>
      <c r="AJ1254" s="82">
        <f t="shared" si="285"/>
        <v>63809.64</v>
      </c>
      <c r="AK1254" s="82">
        <f t="shared" si="286"/>
        <v>63809.64</v>
      </c>
      <c r="AL1254" s="88">
        <f t="shared" si="287"/>
        <v>1.541670948889287E-2</v>
      </c>
    </row>
    <row r="1255" spans="1:38">
      <c r="A1255" s="77" t="s">
        <v>151</v>
      </c>
      <c r="B1255" s="77">
        <v>1357</v>
      </c>
      <c r="C1255" s="77">
        <v>37.538508700000001</v>
      </c>
      <c r="D1255" s="77">
        <v>-77.434280000000001</v>
      </c>
      <c r="E1255" s="77" t="s">
        <v>42</v>
      </c>
      <c r="F1255" s="77">
        <v>525</v>
      </c>
      <c r="H1255" s="77" t="s">
        <v>66</v>
      </c>
      <c r="I1255" s="77">
        <v>2018</v>
      </c>
      <c r="J1255" s="77">
        <v>525</v>
      </c>
      <c r="K1255" s="77" t="s">
        <v>29</v>
      </c>
      <c r="L1255" s="77" t="s">
        <v>29</v>
      </c>
      <c r="N1255" s="77">
        <v>0</v>
      </c>
      <c r="O1255" s="77">
        <v>0</v>
      </c>
      <c r="P1255" s="77" t="s">
        <v>10</v>
      </c>
      <c r="Q1255" s="77">
        <v>38.046406599999997</v>
      </c>
      <c r="R1255" s="77">
        <v>-84.497039299999997</v>
      </c>
      <c r="S1255" s="77">
        <v>1246.03712935257</v>
      </c>
      <c r="T1255" s="77">
        <v>0.32616439382335599</v>
      </c>
      <c r="U1255" s="77">
        <v>181</v>
      </c>
      <c r="V1255" s="77">
        <v>536</v>
      </c>
      <c r="W1255" s="77">
        <v>0.114284</v>
      </c>
      <c r="X1255" s="77">
        <v>0</v>
      </c>
      <c r="Y1255" s="77">
        <v>0</v>
      </c>
      <c r="Z1255" s="77">
        <v>0</v>
      </c>
      <c r="AA1255" s="77">
        <v>239.239128835694</v>
      </c>
      <c r="AB1255" s="77">
        <v>0.44044839382335599</v>
      </c>
      <c r="AC1255" s="77">
        <v>1481.2391288356901</v>
      </c>
      <c r="AE1255" s="87" t="str">
        <f t="shared" si="283"/>
        <v>Domestic</v>
      </c>
      <c r="AF1255" s="82" t="str">
        <f t="shared" si="284"/>
        <v>non-student</v>
      </c>
      <c r="AI1255" s="82">
        <f>'GDP per Capita'!N1255</f>
        <v>63809.64</v>
      </c>
      <c r="AJ1255" s="82">
        <f t="shared" si="285"/>
        <v>63809.64</v>
      </c>
      <c r="AK1255" s="82">
        <f t="shared" si="286"/>
        <v>63809.64</v>
      </c>
      <c r="AL1255" s="88">
        <f t="shared" si="287"/>
        <v>2.3213406764803719E-2</v>
      </c>
    </row>
    <row r="1256" spans="1:38">
      <c r="A1256" s="77" t="s">
        <v>83</v>
      </c>
      <c r="B1256" s="77">
        <v>1358</v>
      </c>
      <c r="C1256" s="77">
        <v>22.283345399999899</v>
      </c>
      <c r="D1256" s="77">
        <v>39.112814499999999</v>
      </c>
      <c r="E1256" s="77" t="s">
        <v>39</v>
      </c>
      <c r="F1256" s="77">
        <v>585</v>
      </c>
      <c r="H1256" s="77" t="s">
        <v>64</v>
      </c>
      <c r="I1256" s="77">
        <v>2018</v>
      </c>
      <c r="J1256" s="77">
        <v>585</v>
      </c>
      <c r="K1256" s="77" t="s">
        <v>570</v>
      </c>
      <c r="L1256" s="77" t="s">
        <v>32</v>
      </c>
      <c r="N1256" s="77">
        <v>0</v>
      </c>
      <c r="O1256" s="77">
        <v>0</v>
      </c>
      <c r="P1256" s="77" t="s">
        <v>10</v>
      </c>
      <c r="Q1256" s="77">
        <v>38.046406599999997</v>
      </c>
      <c r="R1256" s="77">
        <v>-84.497039299999997</v>
      </c>
      <c r="S1256" s="77">
        <v>22187.539022360499</v>
      </c>
      <c r="T1256" s="77">
        <v>3.4524494609248202</v>
      </c>
      <c r="U1256" s="77">
        <v>181</v>
      </c>
      <c r="V1256" s="77">
        <v>536</v>
      </c>
      <c r="W1256" s="77">
        <v>0.114284</v>
      </c>
      <c r="X1256" s="77">
        <v>0</v>
      </c>
      <c r="Y1256" s="77">
        <v>0</v>
      </c>
      <c r="Z1256" s="77">
        <v>0</v>
      </c>
      <c r="AA1256" s="77">
        <v>2030.15982054598</v>
      </c>
      <c r="AB1256" s="77">
        <v>3.5667334609248198</v>
      </c>
      <c r="AC1256" s="77">
        <v>3332.15982054598</v>
      </c>
      <c r="AE1256" s="87" t="str">
        <f t="shared" si="283"/>
        <v>International</v>
      </c>
      <c r="AF1256" s="82" t="str">
        <f t="shared" si="284"/>
        <v>non-student</v>
      </c>
      <c r="AI1256" s="82">
        <f>'GDP per Capita'!N1256</f>
        <v>21764.39</v>
      </c>
      <c r="AJ1256" s="82">
        <f t="shared" si="285"/>
        <v>21764.39</v>
      </c>
      <c r="AK1256" s="82">
        <f t="shared" si="286"/>
        <v>21764.39</v>
      </c>
      <c r="AL1256" s="88">
        <f t="shared" si="287"/>
        <v>0.15310145703812419</v>
      </c>
    </row>
    <row r="1257" spans="1:38">
      <c r="A1257" s="77" t="s">
        <v>411</v>
      </c>
      <c r="B1257" s="77">
        <v>1359</v>
      </c>
      <c r="C1257" s="77">
        <v>37.658186200000003</v>
      </c>
      <c r="D1257" s="77">
        <v>126.83194520000001</v>
      </c>
      <c r="E1257" s="77" t="s">
        <v>39</v>
      </c>
      <c r="F1257" s="77">
        <v>685</v>
      </c>
      <c r="H1257" s="77" t="s">
        <v>64</v>
      </c>
      <c r="I1257" s="77">
        <v>2018</v>
      </c>
      <c r="J1257" s="77">
        <v>685</v>
      </c>
      <c r="K1257" s="77" t="s">
        <v>317</v>
      </c>
      <c r="L1257" s="77" t="s">
        <v>30</v>
      </c>
      <c r="N1257" s="77">
        <v>0</v>
      </c>
      <c r="O1257" s="77">
        <v>0</v>
      </c>
      <c r="P1257" s="77" t="s">
        <v>10</v>
      </c>
      <c r="Q1257" s="77">
        <v>38.046406599999997</v>
      </c>
      <c r="R1257" s="77">
        <v>-84.497039299999997</v>
      </c>
      <c r="S1257" s="77">
        <v>22011.278432662199</v>
      </c>
      <c r="T1257" s="77">
        <v>3.4233920918137799</v>
      </c>
      <c r="U1257" s="77">
        <v>181</v>
      </c>
      <c r="V1257" s="77">
        <v>536</v>
      </c>
      <c r="W1257" s="77">
        <v>0.114284</v>
      </c>
      <c r="X1257" s="77">
        <v>0</v>
      </c>
      <c r="Y1257" s="77">
        <v>0</v>
      </c>
      <c r="Z1257" s="77">
        <v>0</v>
      </c>
      <c r="AA1257" s="77">
        <v>2014.0319765885899</v>
      </c>
      <c r="AB1257" s="77">
        <v>3.53767609181378</v>
      </c>
      <c r="AC1257" s="77">
        <v>3416.0319765885902</v>
      </c>
      <c r="AE1257" s="87" t="str">
        <f t="shared" si="283"/>
        <v>International</v>
      </c>
      <c r="AF1257" s="82" t="str">
        <f t="shared" si="284"/>
        <v>non-student</v>
      </c>
      <c r="AI1257" s="82">
        <f>'GDP per Capita'!N1257</f>
        <v>32154.02</v>
      </c>
      <c r="AJ1257" s="82">
        <f t="shared" si="285"/>
        <v>32154.02</v>
      </c>
      <c r="AK1257" s="82">
        <f t="shared" si="286"/>
        <v>32154.02</v>
      </c>
      <c r="AL1257" s="88">
        <f t="shared" si="287"/>
        <v>0.10623965453117806</v>
      </c>
    </row>
    <row r="1258" spans="1:38">
      <c r="A1258" s="77" t="s">
        <v>103</v>
      </c>
      <c r="B1258" s="77">
        <v>1360</v>
      </c>
      <c r="C1258" s="77">
        <v>36.162229600000003</v>
      </c>
      <c r="D1258" s="77">
        <v>-86.774353099999999</v>
      </c>
      <c r="E1258" s="77" t="s">
        <v>38</v>
      </c>
      <c r="F1258" s="77">
        <v>295</v>
      </c>
      <c r="H1258" s="77" t="s">
        <v>65</v>
      </c>
      <c r="I1258" s="77">
        <v>2018</v>
      </c>
      <c r="J1258" s="77">
        <v>295</v>
      </c>
      <c r="K1258" s="77" t="s">
        <v>29</v>
      </c>
      <c r="L1258" s="77" t="s">
        <v>29</v>
      </c>
      <c r="N1258" s="77">
        <v>0</v>
      </c>
      <c r="O1258" s="77">
        <v>0</v>
      </c>
      <c r="P1258" s="77" t="s">
        <v>10</v>
      </c>
      <c r="Q1258" s="77">
        <v>38.046406599999997</v>
      </c>
      <c r="R1258" s="77">
        <v>-84.497039299999997</v>
      </c>
      <c r="S1258" s="77">
        <v>581.96173324241101</v>
      </c>
      <c r="T1258" s="77">
        <v>0.23847670730986401</v>
      </c>
      <c r="U1258" s="77">
        <v>181</v>
      </c>
      <c r="V1258" s="77">
        <v>268</v>
      </c>
      <c r="W1258" s="77">
        <v>5.7141999999999998E-2</v>
      </c>
      <c r="X1258" s="77">
        <v>0</v>
      </c>
      <c r="Y1258" s="77">
        <v>0</v>
      </c>
      <c r="Z1258" s="77">
        <v>0</v>
      </c>
      <c r="AA1258" s="77">
        <v>111.736652782542</v>
      </c>
      <c r="AB1258" s="77">
        <v>0.295618707309864</v>
      </c>
      <c r="AC1258" s="77">
        <v>855.73665278254202</v>
      </c>
      <c r="AE1258" s="87" t="str">
        <f t="shared" si="283"/>
        <v>Domestic</v>
      </c>
      <c r="AF1258" s="82" t="str">
        <f t="shared" si="284"/>
        <v>student</v>
      </c>
      <c r="AI1258" s="82">
        <f>'GDP per Capita'!N1258</f>
        <v>63809.64</v>
      </c>
      <c r="AJ1258" s="82">
        <f t="shared" si="285"/>
        <v>63809.64</v>
      </c>
      <c r="AK1258" s="82">
        <f t="shared" si="286"/>
        <v>63809.64</v>
      </c>
      <c r="AL1258" s="88">
        <f t="shared" si="287"/>
        <v>1.3410773870257566E-2</v>
      </c>
    </row>
    <row r="1259" spans="1:38">
      <c r="A1259" s="77" t="s">
        <v>106</v>
      </c>
      <c r="B1259" s="77">
        <v>1361</v>
      </c>
      <c r="C1259" s="77">
        <v>34.053690899999999</v>
      </c>
      <c r="D1259" s="77">
        <v>-118.2427666</v>
      </c>
      <c r="E1259" s="77" t="s">
        <v>37</v>
      </c>
      <c r="F1259" s="77">
        <v>525</v>
      </c>
      <c r="H1259" s="77" t="s">
        <v>66</v>
      </c>
      <c r="I1259" s="77">
        <v>2018</v>
      </c>
      <c r="J1259" s="77">
        <v>525</v>
      </c>
      <c r="K1259" s="77" t="s">
        <v>29</v>
      </c>
      <c r="L1259" s="77" t="s">
        <v>29</v>
      </c>
      <c r="N1259" s="77">
        <v>0</v>
      </c>
      <c r="O1259" s="77">
        <v>0</v>
      </c>
      <c r="P1259" s="77" t="s">
        <v>10</v>
      </c>
      <c r="Q1259" s="77">
        <v>38.046406599999997</v>
      </c>
      <c r="R1259" s="77">
        <v>-84.497039299999997</v>
      </c>
      <c r="S1259" s="77">
        <v>6098.3465920814297</v>
      </c>
      <c r="T1259" s="77">
        <v>1.02566982708556</v>
      </c>
      <c r="U1259" s="77">
        <v>181</v>
      </c>
      <c r="V1259" s="77">
        <v>536</v>
      </c>
      <c r="W1259" s="77">
        <v>0.114284</v>
      </c>
      <c r="X1259" s="77">
        <v>0</v>
      </c>
      <c r="Y1259" s="77">
        <v>0</v>
      </c>
      <c r="Z1259" s="77">
        <v>0</v>
      </c>
      <c r="AA1259" s="77">
        <v>731.80159104977201</v>
      </c>
      <c r="AB1259" s="77">
        <v>1.13995382708556</v>
      </c>
      <c r="AC1259" s="77">
        <v>1973.80159104977</v>
      </c>
      <c r="AE1259" s="87" t="str">
        <f t="shared" si="283"/>
        <v>Domestic</v>
      </c>
      <c r="AF1259" s="82" t="str">
        <f t="shared" si="284"/>
        <v>non-student</v>
      </c>
      <c r="AI1259" s="82">
        <f>'GDP per Capita'!N1259</f>
        <v>63809.64</v>
      </c>
      <c r="AJ1259" s="82">
        <f t="shared" si="285"/>
        <v>63809.64</v>
      </c>
      <c r="AK1259" s="82">
        <f t="shared" si="286"/>
        <v>63809.64</v>
      </c>
      <c r="AL1259" s="88">
        <f t="shared" si="287"/>
        <v>3.0932655176392938E-2</v>
      </c>
    </row>
    <row r="1260" spans="1:38">
      <c r="A1260" s="77" t="s">
        <v>96</v>
      </c>
      <c r="B1260" s="77">
        <v>1362</v>
      </c>
      <c r="C1260" s="77">
        <v>38.046406599999997</v>
      </c>
      <c r="D1260" s="77">
        <v>-84.497039299999997</v>
      </c>
      <c r="E1260" s="77" t="s">
        <v>38</v>
      </c>
      <c r="F1260" s="77">
        <v>275</v>
      </c>
      <c r="H1260" s="77" t="s">
        <v>61</v>
      </c>
      <c r="I1260" s="77">
        <v>2018</v>
      </c>
      <c r="J1260" s="77">
        <v>275</v>
      </c>
      <c r="K1260" s="77" t="s">
        <v>29</v>
      </c>
      <c r="L1260" s="77" t="s">
        <v>29</v>
      </c>
      <c r="N1260" s="77">
        <v>0</v>
      </c>
      <c r="O1260" s="77">
        <v>1</v>
      </c>
      <c r="P1260" s="77" t="s">
        <v>10</v>
      </c>
      <c r="Q1260" s="77">
        <v>38.046406599999997</v>
      </c>
      <c r="R1260" s="77">
        <v>-84.497039299999997</v>
      </c>
      <c r="S1260" s="77">
        <v>0</v>
      </c>
      <c r="T1260" s="77">
        <v>0</v>
      </c>
      <c r="U1260" s="77">
        <v>0</v>
      </c>
      <c r="V1260" s="77">
        <v>0</v>
      </c>
      <c r="W1260" s="77">
        <v>0</v>
      </c>
      <c r="X1260" s="77">
        <v>0</v>
      </c>
      <c r="Y1260" s="77">
        <v>0</v>
      </c>
      <c r="Z1260" s="77">
        <v>0</v>
      </c>
      <c r="AA1260" s="77">
        <v>0</v>
      </c>
      <c r="AB1260" s="77">
        <v>0</v>
      </c>
      <c r="AC1260" s="77">
        <v>275</v>
      </c>
      <c r="AE1260" s="87" t="str">
        <f t="shared" si="283"/>
        <v>Domestic</v>
      </c>
      <c r="AF1260" s="82" t="str">
        <f t="shared" si="284"/>
        <v>student</v>
      </c>
      <c r="AI1260" s="82">
        <f>'GDP per Capita'!N1260</f>
        <v>63809.64</v>
      </c>
      <c r="AJ1260" s="82">
        <f t="shared" si="285"/>
        <v>63809.64</v>
      </c>
      <c r="AK1260" s="82">
        <f t="shared" si="286"/>
        <v>63809.64</v>
      </c>
      <c r="AL1260" s="88">
        <f t="shared" si="287"/>
        <v>4.309693645035452E-3</v>
      </c>
    </row>
    <row r="1261" spans="1:38">
      <c r="A1261" s="77" t="s">
        <v>321</v>
      </c>
      <c r="B1261" s="77">
        <v>1363</v>
      </c>
      <c r="C1261" s="77">
        <v>35.227200000000003</v>
      </c>
      <c r="D1261" s="77">
        <v>-80.843082999999993</v>
      </c>
      <c r="E1261" s="77" t="s">
        <v>42</v>
      </c>
      <c r="F1261" s="77">
        <v>525</v>
      </c>
      <c r="H1261" s="77" t="s">
        <v>66</v>
      </c>
      <c r="I1261" s="77">
        <v>2018</v>
      </c>
      <c r="J1261" s="77">
        <v>525</v>
      </c>
      <c r="K1261" s="77" t="s">
        <v>29</v>
      </c>
      <c r="L1261" s="77" t="s">
        <v>29</v>
      </c>
      <c r="N1261" s="77">
        <v>0</v>
      </c>
      <c r="O1261" s="77">
        <v>0</v>
      </c>
      <c r="P1261" s="77" t="s">
        <v>10</v>
      </c>
      <c r="Q1261" s="77">
        <v>38.046406599999997</v>
      </c>
      <c r="R1261" s="77">
        <v>-84.497039299999997</v>
      </c>
      <c r="S1261" s="77">
        <v>904.42695679269502</v>
      </c>
      <c r="T1261" s="77">
        <v>0.28105655532081197</v>
      </c>
      <c r="U1261" s="77">
        <v>181</v>
      </c>
      <c r="V1261" s="77">
        <v>536</v>
      </c>
      <c r="W1261" s="77">
        <v>0.114284</v>
      </c>
      <c r="X1261" s="77">
        <v>0</v>
      </c>
      <c r="Y1261" s="77">
        <v>0</v>
      </c>
      <c r="Z1261" s="77">
        <v>0</v>
      </c>
      <c r="AA1261" s="77">
        <v>173.649975704197</v>
      </c>
      <c r="AB1261" s="77">
        <v>0.39534055532081203</v>
      </c>
      <c r="AC1261" s="77">
        <v>1415.64997570419</v>
      </c>
      <c r="AE1261" s="87" t="str">
        <f t="shared" si="283"/>
        <v>Domestic</v>
      </c>
      <c r="AF1261" s="82" t="str">
        <f t="shared" si="284"/>
        <v>non-student</v>
      </c>
      <c r="AI1261" s="82">
        <f>'GDP per Capita'!N1261</f>
        <v>63809.64</v>
      </c>
      <c r="AJ1261" s="82">
        <f t="shared" si="285"/>
        <v>63809.64</v>
      </c>
      <c r="AK1261" s="82">
        <f t="shared" si="286"/>
        <v>63809.64</v>
      </c>
      <c r="AL1261" s="88">
        <f t="shared" si="287"/>
        <v>2.2185518923225237E-2</v>
      </c>
    </row>
    <row r="1262" spans="1:38">
      <c r="A1262" s="77" t="s">
        <v>412</v>
      </c>
      <c r="B1262" s="77">
        <v>1364</v>
      </c>
      <c r="C1262" s="77">
        <v>40.102331999999997</v>
      </c>
      <c r="D1262" s="77">
        <v>-75.274346699999995</v>
      </c>
      <c r="E1262" s="77" t="s">
        <v>42</v>
      </c>
      <c r="F1262" s="77">
        <v>685</v>
      </c>
      <c r="H1262" s="77" t="s">
        <v>64</v>
      </c>
      <c r="I1262" s="77">
        <v>2018</v>
      </c>
      <c r="J1262" s="77">
        <v>685</v>
      </c>
      <c r="K1262" s="77" t="s">
        <v>29</v>
      </c>
      <c r="L1262" s="77" t="s">
        <v>29</v>
      </c>
      <c r="N1262" s="77">
        <v>0</v>
      </c>
      <c r="O1262" s="77">
        <v>0</v>
      </c>
      <c r="P1262" s="77" t="s">
        <v>10</v>
      </c>
      <c r="Q1262" s="77">
        <v>38.046406599999997</v>
      </c>
      <c r="R1262" s="77">
        <v>-84.497039299999997</v>
      </c>
      <c r="S1262" s="77">
        <v>1655.7199194165401</v>
      </c>
      <c r="T1262" s="77">
        <v>0.380260865813628</v>
      </c>
      <c r="U1262" s="77">
        <v>181</v>
      </c>
      <c r="V1262" s="77">
        <v>536</v>
      </c>
      <c r="W1262" s="77">
        <v>0.114284</v>
      </c>
      <c r="X1262" s="77">
        <v>0</v>
      </c>
      <c r="Y1262" s="77">
        <v>0</v>
      </c>
      <c r="Z1262" s="77">
        <v>0</v>
      </c>
      <c r="AA1262" s="77">
        <v>317.89822452797699</v>
      </c>
      <c r="AB1262" s="77">
        <v>0.494544865813628</v>
      </c>
      <c r="AC1262" s="77">
        <v>1719.8982245279699</v>
      </c>
      <c r="AE1262" s="87" t="str">
        <f t="shared" si="283"/>
        <v>Domestic</v>
      </c>
      <c r="AF1262" s="82" t="str">
        <f t="shared" si="284"/>
        <v>non-student</v>
      </c>
      <c r="AI1262" s="82">
        <f>'GDP per Capita'!N1262</f>
        <v>63809.64</v>
      </c>
      <c r="AJ1262" s="82">
        <f t="shared" si="285"/>
        <v>63809.64</v>
      </c>
      <c r="AK1262" s="82">
        <f t="shared" si="286"/>
        <v>63809.64</v>
      </c>
      <c r="AL1262" s="88">
        <f t="shared" si="287"/>
        <v>2.6953579812203452E-2</v>
      </c>
    </row>
    <row r="1263" spans="1:38">
      <c r="A1263" s="77" t="s">
        <v>96</v>
      </c>
      <c r="B1263" s="77">
        <v>1365</v>
      </c>
      <c r="C1263" s="77">
        <v>38.046406599999997</v>
      </c>
      <c r="D1263" s="77">
        <v>-84.497039299999997</v>
      </c>
      <c r="E1263" s="77" t="s">
        <v>38</v>
      </c>
      <c r="F1263" s="77">
        <v>565</v>
      </c>
      <c r="H1263" s="77" t="s">
        <v>65</v>
      </c>
      <c r="I1263" s="77">
        <v>2018</v>
      </c>
      <c r="J1263" s="77">
        <v>565</v>
      </c>
      <c r="K1263" s="77" t="s">
        <v>29</v>
      </c>
      <c r="L1263" s="77" t="s">
        <v>29</v>
      </c>
      <c r="N1263" s="77">
        <v>0</v>
      </c>
      <c r="O1263" s="77">
        <v>1</v>
      </c>
      <c r="P1263" s="77" t="s">
        <v>10</v>
      </c>
      <c r="Q1263" s="77">
        <v>38.046406599999997</v>
      </c>
      <c r="R1263" s="77">
        <v>-84.497039299999997</v>
      </c>
      <c r="S1263" s="77">
        <v>0</v>
      </c>
      <c r="T1263" s="77">
        <v>0</v>
      </c>
      <c r="U1263" s="77">
        <v>0</v>
      </c>
      <c r="V1263" s="77">
        <v>0</v>
      </c>
      <c r="W1263" s="77">
        <v>0</v>
      </c>
      <c r="X1263" s="77">
        <v>0</v>
      </c>
      <c r="Y1263" s="77">
        <v>0</v>
      </c>
      <c r="Z1263" s="77">
        <v>0</v>
      </c>
      <c r="AA1263" s="77">
        <v>0</v>
      </c>
      <c r="AB1263" s="77">
        <v>0</v>
      </c>
      <c r="AC1263" s="77">
        <v>565</v>
      </c>
      <c r="AE1263" s="87" t="str">
        <f t="shared" si="283"/>
        <v>Domestic</v>
      </c>
      <c r="AF1263" s="82" t="str">
        <f t="shared" si="284"/>
        <v>student</v>
      </c>
      <c r="AI1263" s="82">
        <f>'GDP per Capita'!N1263</f>
        <v>63809.64</v>
      </c>
      <c r="AJ1263" s="82">
        <f t="shared" si="285"/>
        <v>63809.64</v>
      </c>
      <c r="AK1263" s="82">
        <f t="shared" si="286"/>
        <v>63809.64</v>
      </c>
      <c r="AL1263" s="88">
        <f t="shared" si="287"/>
        <v>8.8544614888910207E-3</v>
      </c>
    </row>
    <row r="1264" spans="1:38">
      <c r="A1264" s="77" t="s">
        <v>106</v>
      </c>
      <c r="B1264" s="77">
        <v>1366</v>
      </c>
      <c r="C1264" s="77">
        <v>34.053690899999999</v>
      </c>
      <c r="D1264" s="77">
        <v>-118.2427666</v>
      </c>
      <c r="E1264" s="77" t="s">
        <v>38</v>
      </c>
      <c r="F1264" s="77">
        <v>175</v>
      </c>
      <c r="H1264" s="77" t="s">
        <v>61</v>
      </c>
      <c r="I1264" s="77">
        <v>2018</v>
      </c>
      <c r="J1264" s="77">
        <v>175</v>
      </c>
      <c r="K1264" s="77" t="s">
        <v>29</v>
      </c>
      <c r="L1264" s="77" t="s">
        <v>29</v>
      </c>
      <c r="N1264" s="77">
        <v>0</v>
      </c>
      <c r="O1264" s="77">
        <v>0</v>
      </c>
      <c r="P1264" s="77" t="s">
        <v>10</v>
      </c>
      <c r="Q1264" s="77">
        <v>38.046406599999997</v>
      </c>
      <c r="R1264" s="77">
        <v>-84.497039299999997</v>
      </c>
      <c r="S1264" s="77">
        <v>6098.3465920814297</v>
      </c>
      <c r="T1264" s="77">
        <v>1.02566982708556</v>
      </c>
      <c r="U1264" s="77">
        <v>181</v>
      </c>
      <c r="V1264" s="77">
        <v>268</v>
      </c>
      <c r="W1264" s="77">
        <v>5.7141999999999998E-2</v>
      </c>
      <c r="X1264" s="77">
        <v>0</v>
      </c>
      <c r="Y1264" s="77">
        <v>0</v>
      </c>
      <c r="Z1264" s="77">
        <v>0</v>
      </c>
      <c r="AA1264" s="77">
        <v>731.80159104977201</v>
      </c>
      <c r="AB1264" s="77">
        <v>1.08281182708556</v>
      </c>
      <c r="AC1264" s="77">
        <v>1355.80159104977</v>
      </c>
      <c r="AE1264" s="87" t="str">
        <f t="shared" si="283"/>
        <v>Domestic</v>
      </c>
      <c r="AF1264" s="82" t="str">
        <f t="shared" si="284"/>
        <v>student</v>
      </c>
      <c r="AI1264" s="82">
        <f>'GDP per Capita'!N1264</f>
        <v>63809.64</v>
      </c>
      <c r="AJ1264" s="82">
        <f t="shared" si="285"/>
        <v>63809.64</v>
      </c>
      <c r="AK1264" s="82">
        <f t="shared" si="286"/>
        <v>63809.64</v>
      </c>
      <c r="AL1264" s="88">
        <f t="shared" si="287"/>
        <v>2.1247598185004178E-2</v>
      </c>
    </row>
    <row r="1265" spans="1:38">
      <c r="A1265" s="77" t="s">
        <v>413</v>
      </c>
      <c r="B1265" s="77">
        <v>1367</v>
      </c>
      <c r="C1265" s="77">
        <v>38.653741050000001</v>
      </c>
      <c r="D1265" s="77">
        <v>-9.2089694092682901</v>
      </c>
      <c r="E1265" s="77" t="s">
        <v>37</v>
      </c>
      <c r="F1265" s="77">
        <v>685</v>
      </c>
      <c r="H1265" s="77" t="s">
        <v>64</v>
      </c>
      <c r="I1265" s="77">
        <v>2018</v>
      </c>
      <c r="J1265" s="77">
        <v>685</v>
      </c>
      <c r="K1265" s="77" t="s">
        <v>590</v>
      </c>
      <c r="L1265" s="77" t="s">
        <v>31</v>
      </c>
      <c r="N1265" s="77">
        <v>0</v>
      </c>
      <c r="O1265" s="77">
        <v>0</v>
      </c>
      <c r="P1265" s="77" t="s">
        <v>10</v>
      </c>
      <c r="Q1265" s="77">
        <v>38.046406599999997</v>
      </c>
      <c r="R1265" s="77">
        <v>-84.497039299999997</v>
      </c>
      <c r="S1265" s="77">
        <v>12729.447978554999</v>
      </c>
      <c r="T1265" s="77">
        <v>1.97059447252083</v>
      </c>
      <c r="U1265" s="77">
        <v>181</v>
      </c>
      <c r="V1265" s="77">
        <v>536</v>
      </c>
      <c r="W1265" s="77">
        <v>0.114284</v>
      </c>
      <c r="X1265" s="77">
        <v>0</v>
      </c>
      <c r="Y1265" s="77">
        <v>0</v>
      </c>
      <c r="Z1265" s="77">
        <v>0</v>
      </c>
      <c r="AA1265" s="77">
        <v>1336.5920377482701</v>
      </c>
      <c r="AB1265" s="77">
        <v>2.0848784725208298</v>
      </c>
      <c r="AC1265" s="77">
        <v>2738.5920377482698</v>
      </c>
      <c r="AE1265" s="87" t="str">
        <f t="shared" si="283"/>
        <v>International</v>
      </c>
      <c r="AF1265" s="82" t="str">
        <f t="shared" si="284"/>
        <v>non-student</v>
      </c>
      <c r="AI1265" s="82">
        <f>'GDP per Capita'!N1265</f>
        <v>22495.16</v>
      </c>
      <c r="AJ1265" s="82">
        <f t="shared" si="285"/>
        <v>22495.16</v>
      </c>
      <c r="AK1265" s="82">
        <f t="shared" si="286"/>
        <v>22495.16</v>
      </c>
      <c r="AL1265" s="88">
        <f t="shared" si="287"/>
        <v>0.12174138960328666</v>
      </c>
    </row>
    <row r="1266" spans="1:38">
      <c r="A1266" s="77" t="s">
        <v>414</v>
      </c>
      <c r="B1266" s="77">
        <v>1368</v>
      </c>
      <c r="C1266" s="77">
        <v>39.716043900000003</v>
      </c>
      <c r="D1266" s="77">
        <v>32.705994799999999</v>
      </c>
      <c r="E1266" s="77" t="s">
        <v>37</v>
      </c>
      <c r="F1266" s="77">
        <v>0</v>
      </c>
      <c r="H1266" s="77" t="s">
        <v>63</v>
      </c>
      <c r="I1266" s="77">
        <v>2018</v>
      </c>
      <c r="J1266" s="77">
        <v>0</v>
      </c>
      <c r="K1266" s="77" t="s">
        <v>591</v>
      </c>
      <c r="L1266" s="77" t="s">
        <v>32</v>
      </c>
      <c r="N1266" s="77">
        <v>0</v>
      </c>
      <c r="O1266" s="77">
        <v>0</v>
      </c>
      <c r="P1266" s="77" t="s">
        <v>10</v>
      </c>
      <c r="Q1266" s="77">
        <v>38.046406599999997</v>
      </c>
      <c r="R1266" s="77">
        <v>-84.497039299999997</v>
      </c>
      <c r="S1266" s="77">
        <v>18522.414227069599</v>
      </c>
      <c r="T1266" s="77">
        <v>2.8595041625050501</v>
      </c>
      <c r="U1266" s="77">
        <v>181</v>
      </c>
      <c r="V1266" s="77">
        <v>536</v>
      </c>
      <c r="W1266" s="77">
        <v>0.114284</v>
      </c>
      <c r="X1266" s="77">
        <v>0</v>
      </c>
      <c r="Y1266" s="77">
        <v>0</v>
      </c>
      <c r="Z1266" s="77">
        <v>0</v>
      </c>
      <c r="AA1266" s="77">
        <v>1944.8534938423099</v>
      </c>
      <c r="AB1266" s="77">
        <v>2.9737881625050502</v>
      </c>
      <c r="AC1266" s="77">
        <v>2661.8534938423099</v>
      </c>
      <c r="AE1266" s="87" t="str">
        <f t="shared" si="283"/>
        <v>International</v>
      </c>
      <c r="AF1266" s="82" t="str">
        <f t="shared" si="284"/>
        <v>non-student</v>
      </c>
      <c r="AI1266" s="82">
        <f>'GDP per Capita'!N1266</f>
        <v>11706.89</v>
      </c>
      <c r="AJ1266" s="82">
        <f t="shared" si="285"/>
        <v>11706.89</v>
      </c>
      <c r="AK1266" s="82">
        <f t="shared" si="286"/>
        <v>11706.89</v>
      </c>
      <c r="AL1266" s="88">
        <f t="shared" si="287"/>
        <v>0.22737494704761982</v>
      </c>
    </row>
    <row r="1267" spans="1:38">
      <c r="A1267" s="77" t="s">
        <v>107</v>
      </c>
      <c r="B1267" s="77">
        <v>1369</v>
      </c>
      <c r="C1267" s="77">
        <v>46.859128699999999</v>
      </c>
      <c r="D1267" s="77">
        <v>-88.777473400000005</v>
      </c>
      <c r="E1267" s="77" t="s">
        <v>37</v>
      </c>
      <c r="F1267" s="77">
        <v>525</v>
      </c>
      <c r="H1267" s="77" t="s">
        <v>66</v>
      </c>
      <c r="I1267" s="77">
        <v>2018</v>
      </c>
      <c r="J1267" s="77">
        <v>525</v>
      </c>
      <c r="K1267" s="77" t="s">
        <v>29</v>
      </c>
      <c r="L1267" s="77" t="s">
        <v>29</v>
      </c>
      <c r="N1267" s="77">
        <v>0</v>
      </c>
      <c r="O1267" s="77">
        <v>0</v>
      </c>
      <c r="P1267" s="77" t="s">
        <v>10</v>
      </c>
      <c r="Q1267" s="77">
        <v>38.046406599999997</v>
      </c>
      <c r="R1267" s="77">
        <v>-84.497039299999997</v>
      </c>
      <c r="S1267" s="77">
        <v>2081.0700901825699</v>
      </c>
      <c r="T1267" s="77">
        <v>0.43642613356946602</v>
      </c>
      <c r="U1267" s="77">
        <v>181</v>
      </c>
      <c r="V1267" s="77">
        <v>536</v>
      </c>
      <c r="W1267" s="77">
        <v>0.114284</v>
      </c>
      <c r="X1267" s="77">
        <v>0</v>
      </c>
      <c r="Y1267" s="77">
        <v>0</v>
      </c>
      <c r="Z1267" s="77">
        <v>0</v>
      </c>
      <c r="AA1267" s="77">
        <v>399.565457315054</v>
      </c>
      <c r="AB1267" s="77">
        <v>0.55071013356946596</v>
      </c>
      <c r="AC1267" s="77">
        <v>1641.56545731505</v>
      </c>
      <c r="AE1267" s="87" t="str">
        <f t="shared" si="283"/>
        <v>Domestic</v>
      </c>
      <c r="AF1267" s="82" t="str">
        <f t="shared" si="284"/>
        <v>non-student</v>
      </c>
      <c r="AI1267" s="82">
        <f>'GDP per Capita'!N1267</f>
        <v>63809.64</v>
      </c>
      <c r="AJ1267" s="82">
        <f t="shared" si="285"/>
        <v>63809.64</v>
      </c>
      <c r="AK1267" s="82">
        <f t="shared" si="286"/>
        <v>63809.64</v>
      </c>
      <c r="AL1267" s="88">
        <f t="shared" si="287"/>
        <v>2.5725978979274134E-2</v>
      </c>
    </row>
    <row r="1268" spans="1:38">
      <c r="A1268" s="77" t="s">
        <v>314</v>
      </c>
      <c r="B1268" s="77">
        <v>1370</v>
      </c>
      <c r="C1268" s="77">
        <v>-22.911013699999899</v>
      </c>
      <c r="D1268" s="77">
        <v>-43.209372700000003</v>
      </c>
      <c r="E1268" s="77" t="s">
        <v>37</v>
      </c>
      <c r="F1268" s="77">
        <v>685</v>
      </c>
      <c r="H1268" s="77" t="s">
        <v>64</v>
      </c>
      <c r="I1268" s="77">
        <v>2018</v>
      </c>
      <c r="J1268" s="77">
        <v>685</v>
      </c>
      <c r="K1268" s="77" t="s">
        <v>587</v>
      </c>
      <c r="L1268" s="77" t="s">
        <v>28</v>
      </c>
      <c r="N1268" s="77">
        <v>0</v>
      </c>
      <c r="O1268" s="77">
        <v>0</v>
      </c>
      <c r="P1268" s="77" t="s">
        <v>10</v>
      </c>
      <c r="Q1268" s="77">
        <v>38.046406599999997</v>
      </c>
      <c r="R1268" s="77">
        <v>-84.497039299999997</v>
      </c>
      <c r="S1268" s="77">
        <v>16064.092920085801</v>
      </c>
      <c r="T1268" s="77">
        <v>2.47506031284711</v>
      </c>
      <c r="U1268" s="77">
        <v>181</v>
      </c>
      <c r="V1268" s="77">
        <v>536</v>
      </c>
      <c r="W1268" s="77">
        <v>0.114284</v>
      </c>
      <c r="X1268" s="77">
        <v>0</v>
      </c>
      <c r="Y1268" s="77">
        <v>0</v>
      </c>
      <c r="Z1268" s="77">
        <v>0</v>
      </c>
      <c r="AA1268" s="77">
        <v>1686.7297566090101</v>
      </c>
      <c r="AB1268" s="77">
        <v>2.5893443128471101</v>
      </c>
      <c r="AC1268" s="77">
        <v>3088.7297566090101</v>
      </c>
      <c r="AE1268" s="87" t="str">
        <f t="shared" si="283"/>
        <v>International</v>
      </c>
      <c r="AF1268" s="82" t="str">
        <f t="shared" si="284"/>
        <v>non-student</v>
      </c>
      <c r="AI1268" s="82">
        <f>'GDP per Capita'!N1268</f>
        <v>10913.42</v>
      </c>
      <c r="AJ1268" s="82">
        <f t="shared" si="285"/>
        <v>10913.42</v>
      </c>
      <c r="AK1268" s="82">
        <f t="shared" si="286"/>
        <v>10913.42</v>
      </c>
      <c r="AL1268" s="88">
        <f t="shared" si="287"/>
        <v>0.28302124875694423</v>
      </c>
    </row>
    <row r="1269" spans="1:38">
      <c r="A1269" s="77" t="s">
        <v>176</v>
      </c>
      <c r="B1269" s="77">
        <v>1371</v>
      </c>
      <c r="C1269" s="77">
        <v>34.685074899999996</v>
      </c>
      <c r="D1269" s="77">
        <v>-82.836411099999907</v>
      </c>
      <c r="E1269" s="77" t="s">
        <v>38</v>
      </c>
      <c r="F1269" s="77">
        <v>195</v>
      </c>
      <c r="H1269" s="77" t="s">
        <v>65</v>
      </c>
      <c r="I1269" s="77">
        <v>2018</v>
      </c>
      <c r="J1269" s="77">
        <v>195</v>
      </c>
      <c r="K1269" s="77" t="s">
        <v>29</v>
      </c>
      <c r="L1269" s="77" t="s">
        <v>29</v>
      </c>
      <c r="N1269" s="77">
        <v>0</v>
      </c>
      <c r="O1269" s="77">
        <v>0</v>
      </c>
      <c r="P1269" s="77" t="s">
        <v>10</v>
      </c>
      <c r="Q1269" s="77">
        <v>38.046406599999997</v>
      </c>
      <c r="R1269" s="77">
        <v>-84.497039299999997</v>
      </c>
      <c r="S1269" s="77">
        <v>804.46587806127297</v>
      </c>
      <c r="T1269" s="77">
        <v>0.26785721713316801</v>
      </c>
      <c r="U1269" s="77">
        <v>181</v>
      </c>
      <c r="V1269" s="77">
        <v>268</v>
      </c>
      <c r="W1269" s="77">
        <v>5.7141999999999998E-2</v>
      </c>
      <c r="X1269" s="77">
        <v>0</v>
      </c>
      <c r="Y1269" s="77">
        <v>0</v>
      </c>
      <c r="Z1269" s="77">
        <v>0</v>
      </c>
      <c r="AA1269" s="77">
        <v>154.45744858776399</v>
      </c>
      <c r="AB1269" s="77">
        <v>0.32499921713316798</v>
      </c>
      <c r="AC1269" s="77">
        <v>798.45744858776402</v>
      </c>
      <c r="AE1269" s="87" t="str">
        <f t="shared" si="283"/>
        <v>Domestic</v>
      </c>
      <c r="AF1269" s="82" t="str">
        <f t="shared" si="284"/>
        <v>student</v>
      </c>
      <c r="AI1269" s="82">
        <f>'GDP per Capita'!N1269</f>
        <v>63809.64</v>
      </c>
      <c r="AJ1269" s="82">
        <f t="shared" si="285"/>
        <v>63809.64</v>
      </c>
      <c r="AK1269" s="82">
        <f t="shared" si="286"/>
        <v>63809.64</v>
      </c>
      <c r="AL1269" s="88">
        <f t="shared" si="287"/>
        <v>1.2513116334581484E-2</v>
      </c>
    </row>
    <row r="1270" spans="1:38">
      <c r="A1270" s="77" t="s">
        <v>140</v>
      </c>
      <c r="B1270" s="77">
        <v>1372</v>
      </c>
      <c r="C1270" s="77">
        <v>52.223363249999998</v>
      </c>
      <c r="D1270" s="77">
        <v>6.8705956640979799</v>
      </c>
      <c r="E1270" s="77" t="s">
        <v>38</v>
      </c>
      <c r="F1270" s="77">
        <v>195</v>
      </c>
      <c r="H1270" s="77" t="s">
        <v>65</v>
      </c>
      <c r="I1270" s="77">
        <v>2018</v>
      </c>
      <c r="J1270" s="77">
        <v>195</v>
      </c>
      <c r="K1270" s="77" t="s">
        <v>328</v>
      </c>
      <c r="L1270" s="77" t="s">
        <v>31</v>
      </c>
      <c r="N1270" s="77">
        <v>0</v>
      </c>
      <c r="O1270" s="77">
        <v>0</v>
      </c>
      <c r="P1270" s="77" t="s">
        <v>10</v>
      </c>
      <c r="Q1270" s="77">
        <v>38.046406599999997</v>
      </c>
      <c r="R1270" s="77">
        <v>-84.497039299999997</v>
      </c>
      <c r="S1270" s="77">
        <v>13699.4104153393</v>
      </c>
      <c r="T1270" s="77">
        <v>2.11530955437527</v>
      </c>
      <c r="U1270" s="77">
        <v>181</v>
      </c>
      <c r="V1270" s="77">
        <v>268</v>
      </c>
      <c r="W1270" s="77">
        <v>5.7141999999999998E-2</v>
      </c>
      <c r="X1270" s="77">
        <v>0</v>
      </c>
      <c r="Y1270" s="77">
        <v>0</v>
      </c>
      <c r="Z1270" s="77">
        <v>0</v>
      </c>
      <c r="AA1270" s="77">
        <v>1438.4380936106299</v>
      </c>
      <c r="AB1270" s="77">
        <v>2.1724515543752698</v>
      </c>
      <c r="AC1270" s="77">
        <v>2082.4380936106299</v>
      </c>
      <c r="AE1270" s="87" t="str">
        <f t="shared" si="283"/>
        <v>International</v>
      </c>
      <c r="AF1270" s="82" t="str">
        <f t="shared" si="284"/>
        <v>student</v>
      </c>
      <c r="AI1270" s="82">
        <f>'GDP per Capita'!N1270</f>
        <v>53666.48</v>
      </c>
      <c r="AJ1270" s="82">
        <f t="shared" si="285"/>
        <v>53666.48</v>
      </c>
      <c r="AK1270" s="82">
        <f t="shared" si="286"/>
        <v>53666.48</v>
      </c>
      <c r="AL1270" s="88">
        <f t="shared" si="287"/>
        <v>3.8803329258983069E-2</v>
      </c>
    </row>
    <row r="1271" spans="1:38">
      <c r="A1271" s="77" t="s">
        <v>415</v>
      </c>
      <c r="B1271" s="77">
        <v>1373</v>
      </c>
      <c r="C1271" s="77">
        <v>30.091993550000002</v>
      </c>
      <c r="D1271" s="77">
        <v>79.321766593430098</v>
      </c>
      <c r="E1271" s="77" t="s">
        <v>37</v>
      </c>
      <c r="F1271" s="77">
        <v>525</v>
      </c>
      <c r="H1271" s="77" t="s">
        <v>66</v>
      </c>
      <c r="I1271" s="77">
        <v>2018</v>
      </c>
      <c r="J1271" s="77">
        <v>525</v>
      </c>
      <c r="K1271" s="77" t="s">
        <v>569</v>
      </c>
      <c r="L1271" s="77" t="s">
        <v>30</v>
      </c>
      <c r="N1271" s="77">
        <v>0</v>
      </c>
      <c r="O1271" s="77">
        <v>0</v>
      </c>
      <c r="P1271" s="77" t="s">
        <v>10</v>
      </c>
      <c r="Q1271" s="77">
        <v>38.046406599999997</v>
      </c>
      <c r="R1271" s="77">
        <v>-84.497039299999997</v>
      </c>
      <c r="S1271" s="77">
        <v>24508.417971634699</v>
      </c>
      <c r="T1271" s="77">
        <v>3.8401637952306902</v>
      </c>
      <c r="U1271" s="77">
        <v>181</v>
      </c>
      <c r="V1271" s="77">
        <v>536</v>
      </c>
      <c r="W1271" s="77">
        <v>0.114284</v>
      </c>
      <c r="X1271" s="77">
        <v>0</v>
      </c>
      <c r="Y1271" s="77">
        <v>0</v>
      </c>
      <c r="Z1271" s="77">
        <v>0</v>
      </c>
      <c r="AA1271" s="77">
        <v>2242.5202444045699</v>
      </c>
      <c r="AB1271" s="77">
        <v>3.9544477952306898</v>
      </c>
      <c r="AC1271" s="77">
        <v>3484.5202444045699</v>
      </c>
      <c r="AE1271" s="87" t="str">
        <f t="shared" si="283"/>
        <v>International</v>
      </c>
      <c r="AF1271" s="82" t="str">
        <f t="shared" si="284"/>
        <v>non-student</v>
      </c>
      <c r="AI1271" s="82">
        <f>'GDP per Capita'!N1271</f>
        <v>2164.7399999999998</v>
      </c>
      <c r="AJ1271" s="82">
        <f t="shared" si="285"/>
        <v>2164.7399999999998</v>
      </c>
      <c r="AK1271" s="82">
        <f t="shared" si="286"/>
        <v>2164.7399999999998</v>
      </c>
      <c r="AL1271" s="88">
        <f t="shared" si="287"/>
        <v>1.609671482212446</v>
      </c>
    </row>
    <row r="1272" spans="1:38">
      <c r="A1272" s="77" t="s">
        <v>95</v>
      </c>
      <c r="B1272" s="77">
        <v>1374</v>
      </c>
      <c r="C1272" s="77">
        <v>43.2560802</v>
      </c>
      <c r="D1272" s="77">
        <v>-79.872858300000004</v>
      </c>
      <c r="E1272" s="77" t="s">
        <v>37</v>
      </c>
      <c r="F1272" s="77">
        <v>525</v>
      </c>
      <c r="H1272" s="77" t="s">
        <v>66</v>
      </c>
      <c r="I1272" s="77">
        <v>2018</v>
      </c>
      <c r="J1272" s="77">
        <v>525</v>
      </c>
      <c r="K1272" s="77" t="s">
        <v>320</v>
      </c>
      <c r="L1272" s="77" t="s">
        <v>28</v>
      </c>
      <c r="N1272" s="77">
        <v>0</v>
      </c>
      <c r="O1272" s="77">
        <v>0</v>
      </c>
      <c r="P1272" s="77" t="s">
        <v>10</v>
      </c>
      <c r="Q1272" s="77">
        <v>38.046406599999997</v>
      </c>
      <c r="R1272" s="77">
        <v>-84.497039299999997</v>
      </c>
      <c r="S1272" s="77">
        <v>1396.2647133298699</v>
      </c>
      <c r="T1272" s="77">
        <v>0.34600116140523401</v>
      </c>
      <c r="U1272" s="77">
        <v>181</v>
      </c>
      <c r="V1272" s="77">
        <v>536</v>
      </c>
      <c r="W1272" s="77">
        <v>0.114284</v>
      </c>
      <c r="X1272" s="77">
        <v>0</v>
      </c>
      <c r="Y1272" s="77">
        <v>0</v>
      </c>
      <c r="Z1272" s="77">
        <v>0</v>
      </c>
      <c r="AA1272" s="77">
        <v>268.08282495933599</v>
      </c>
      <c r="AB1272" s="77">
        <v>0.46028516140523401</v>
      </c>
      <c r="AC1272" s="77">
        <v>1510.0828249593301</v>
      </c>
      <c r="AE1272" s="87" t="str">
        <f t="shared" si="283"/>
        <v>International</v>
      </c>
      <c r="AF1272" s="82" t="str">
        <f t="shared" si="284"/>
        <v>non-student</v>
      </c>
      <c r="AI1272" s="82">
        <f>'GDP per Capita'!N1272</f>
        <v>49196.49</v>
      </c>
      <c r="AJ1272" s="82">
        <f t="shared" si="285"/>
        <v>49196.49</v>
      </c>
      <c r="AK1272" s="82">
        <f t="shared" si="286"/>
        <v>49196.49</v>
      </c>
      <c r="AL1272" s="88">
        <f t="shared" si="287"/>
        <v>3.0694930165939282E-2</v>
      </c>
    </row>
    <row r="1273" spans="1:38">
      <c r="A1273" s="77" t="s">
        <v>29</v>
      </c>
      <c r="B1273" s="77">
        <v>1375</v>
      </c>
      <c r="C1273" s="77">
        <v>39.783730400000003</v>
      </c>
      <c r="D1273" s="77">
        <v>-100.4458825</v>
      </c>
      <c r="E1273" s="77" t="s">
        <v>42</v>
      </c>
      <c r="F1273" s="77">
        <v>585</v>
      </c>
      <c r="H1273" s="77" t="s">
        <v>64</v>
      </c>
      <c r="I1273" s="77">
        <v>2018</v>
      </c>
      <c r="J1273" s="77">
        <v>585</v>
      </c>
      <c r="K1273" s="77" t="s">
        <v>29</v>
      </c>
      <c r="L1273" s="77" t="s">
        <v>29</v>
      </c>
      <c r="N1273" s="77">
        <v>0</v>
      </c>
      <c r="O1273" s="77">
        <v>0</v>
      </c>
      <c r="P1273" s="77" t="s">
        <v>10</v>
      </c>
      <c r="Q1273" s="77">
        <v>38.046406599999997</v>
      </c>
      <c r="R1273" s="77">
        <v>-84.497039299999997</v>
      </c>
      <c r="S1273" s="77">
        <v>2782.8457065805101</v>
      </c>
      <c r="T1273" s="77">
        <v>0.52909193720256298</v>
      </c>
      <c r="U1273" s="77">
        <v>181</v>
      </c>
      <c r="V1273" s="77">
        <v>536</v>
      </c>
      <c r="W1273" s="77">
        <v>0.114284</v>
      </c>
      <c r="X1273" s="77">
        <v>0</v>
      </c>
      <c r="Y1273" s="77">
        <v>0</v>
      </c>
      <c r="Z1273" s="77">
        <v>0</v>
      </c>
      <c r="AA1273" s="77">
        <v>534.30637566345899</v>
      </c>
      <c r="AB1273" s="77">
        <v>0.64337593720256303</v>
      </c>
      <c r="AC1273" s="77">
        <v>1836.3063756634499</v>
      </c>
      <c r="AE1273" s="87" t="str">
        <f t="shared" si="283"/>
        <v>Domestic</v>
      </c>
      <c r="AF1273" s="82" t="str">
        <f t="shared" si="284"/>
        <v>non-student</v>
      </c>
      <c r="AI1273" s="82">
        <f>'GDP per Capita'!N1273</f>
        <v>63809.64</v>
      </c>
      <c r="AJ1273" s="82">
        <f t="shared" si="285"/>
        <v>63809.64</v>
      </c>
      <c r="AK1273" s="82">
        <f t="shared" si="286"/>
        <v>63809.64</v>
      </c>
      <c r="AL1273" s="88">
        <f t="shared" si="287"/>
        <v>2.8777883336490378E-2</v>
      </c>
    </row>
    <row r="1274" spans="1:38">
      <c r="A1274" s="77" t="s">
        <v>99</v>
      </c>
      <c r="B1274" s="77">
        <v>1376</v>
      </c>
      <c r="C1274" s="77">
        <v>33.209561399999998</v>
      </c>
      <c r="D1274" s="77">
        <v>-87.567525799999999</v>
      </c>
      <c r="E1274" s="77" t="s">
        <v>38</v>
      </c>
      <c r="F1274" s="77">
        <v>195</v>
      </c>
      <c r="H1274" s="77" t="s">
        <v>65</v>
      </c>
      <c r="I1274" s="77">
        <v>2018</v>
      </c>
      <c r="J1274" s="77">
        <v>195</v>
      </c>
      <c r="K1274" s="77" t="s">
        <v>29</v>
      </c>
      <c r="L1274" s="77" t="s">
        <v>29</v>
      </c>
      <c r="N1274" s="77">
        <v>0</v>
      </c>
      <c r="O1274" s="77">
        <v>0</v>
      </c>
      <c r="P1274" s="77" t="s">
        <v>10</v>
      </c>
      <c r="Q1274" s="77">
        <v>38.046406599999997</v>
      </c>
      <c r="R1274" s="77">
        <v>-84.497039299999997</v>
      </c>
      <c r="S1274" s="77">
        <v>1210.2171502837</v>
      </c>
      <c r="T1274" s="77">
        <v>0.32143455273315902</v>
      </c>
      <c r="U1274" s="77">
        <v>181</v>
      </c>
      <c r="V1274" s="77">
        <v>268</v>
      </c>
      <c r="W1274" s="77">
        <v>5.7141999999999998E-2</v>
      </c>
      <c r="X1274" s="77">
        <v>0</v>
      </c>
      <c r="Y1274" s="77">
        <v>0</v>
      </c>
      <c r="Z1274" s="77">
        <v>0</v>
      </c>
      <c r="AA1274" s="77">
        <v>232.36169285447099</v>
      </c>
      <c r="AB1274" s="77">
        <v>0.37857655273315899</v>
      </c>
      <c r="AC1274" s="77">
        <v>876.36169285447102</v>
      </c>
      <c r="AE1274" s="87" t="str">
        <f t="shared" si="283"/>
        <v>Domestic</v>
      </c>
      <c r="AF1274" s="82" t="str">
        <f t="shared" si="284"/>
        <v>student</v>
      </c>
      <c r="AI1274" s="82">
        <f>'GDP per Capita'!N1274</f>
        <v>63809.64</v>
      </c>
      <c r="AJ1274" s="82">
        <f t="shared" si="285"/>
        <v>63809.64</v>
      </c>
      <c r="AK1274" s="82">
        <f t="shared" si="286"/>
        <v>63809.64</v>
      </c>
      <c r="AL1274" s="88">
        <f t="shared" si="287"/>
        <v>1.3734001521626999E-2</v>
      </c>
    </row>
    <row r="1275" spans="1:38">
      <c r="A1275" s="77" t="s">
        <v>96</v>
      </c>
      <c r="B1275" s="77">
        <v>1377</v>
      </c>
      <c r="C1275" s="77">
        <v>38.046406599999997</v>
      </c>
      <c r="D1275" s="77">
        <v>-84.497039299999997</v>
      </c>
      <c r="E1275" s="77" t="s">
        <v>38</v>
      </c>
      <c r="F1275" s="77">
        <v>275</v>
      </c>
      <c r="H1275" s="77" t="s">
        <v>61</v>
      </c>
      <c r="I1275" s="77">
        <v>2018</v>
      </c>
      <c r="J1275" s="77">
        <v>275</v>
      </c>
      <c r="K1275" s="77" t="s">
        <v>29</v>
      </c>
      <c r="L1275" s="77" t="s">
        <v>29</v>
      </c>
      <c r="N1275" s="77">
        <v>0</v>
      </c>
      <c r="O1275" s="77">
        <v>1</v>
      </c>
      <c r="P1275" s="77" t="s">
        <v>10</v>
      </c>
      <c r="Q1275" s="77">
        <v>38.046406599999997</v>
      </c>
      <c r="R1275" s="77">
        <v>-84.497039299999997</v>
      </c>
      <c r="S1275" s="77">
        <v>0</v>
      </c>
      <c r="T1275" s="77">
        <v>0</v>
      </c>
      <c r="U1275" s="77">
        <v>0</v>
      </c>
      <c r="V1275" s="77">
        <v>0</v>
      </c>
      <c r="W1275" s="77">
        <v>0</v>
      </c>
      <c r="X1275" s="77">
        <v>0</v>
      </c>
      <c r="Y1275" s="77">
        <v>0</v>
      </c>
      <c r="Z1275" s="77">
        <v>0</v>
      </c>
      <c r="AA1275" s="77">
        <v>0</v>
      </c>
      <c r="AB1275" s="77">
        <v>0</v>
      </c>
      <c r="AC1275" s="77">
        <v>275</v>
      </c>
      <c r="AE1275" s="87" t="str">
        <f t="shared" si="283"/>
        <v>Domestic</v>
      </c>
      <c r="AF1275" s="82" t="str">
        <f t="shared" si="284"/>
        <v>student</v>
      </c>
      <c r="AI1275" s="82">
        <f>'GDP per Capita'!N1275</f>
        <v>63809.64</v>
      </c>
      <c r="AJ1275" s="82">
        <f t="shared" si="285"/>
        <v>63809.64</v>
      </c>
      <c r="AK1275" s="82">
        <f t="shared" si="286"/>
        <v>63809.64</v>
      </c>
      <c r="AL1275" s="88">
        <f t="shared" si="287"/>
        <v>4.309693645035452E-3</v>
      </c>
    </row>
    <row r="1276" spans="1:38">
      <c r="A1276" s="77" t="s">
        <v>326</v>
      </c>
      <c r="B1276" s="77">
        <v>1378</v>
      </c>
      <c r="C1276" s="77">
        <v>34.197630799999999</v>
      </c>
      <c r="D1276" s="77">
        <v>-119.180381799999</v>
      </c>
      <c r="E1276" s="77" t="s">
        <v>42</v>
      </c>
      <c r="F1276" s="77">
        <v>625</v>
      </c>
      <c r="H1276" s="77" t="s">
        <v>66</v>
      </c>
      <c r="I1276" s="77">
        <v>2018</v>
      </c>
      <c r="J1276" s="77">
        <v>625</v>
      </c>
      <c r="K1276" s="77" t="s">
        <v>29</v>
      </c>
      <c r="L1276" s="77" t="s">
        <v>29</v>
      </c>
      <c r="N1276" s="77">
        <v>0</v>
      </c>
      <c r="O1276" s="77">
        <v>0</v>
      </c>
      <c r="P1276" s="77" t="s">
        <v>10</v>
      </c>
      <c r="Q1276" s="77">
        <v>38.046406599999997</v>
      </c>
      <c r="R1276" s="77">
        <v>-84.497039299999997</v>
      </c>
      <c r="S1276" s="77">
        <v>6252.4524065816204</v>
      </c>
      <c r="T1276" s="77">
        <v>1.04675022154879</v>
      </c>
      <c r="U1276" s="77">
        <v>181</v>
      </c>
      <c r="V1276" s="77">
        <v>536</v>
      </c>
      <c r="W1276" s="77">
        <v>0.114284</v>
      </c>
      <c r="X1276" s="77">
        <v>0</v>
      </c>
      <c r="Y1276" s="77">
        <v>0</v>
      </c>
      <c r="Z1276" s="77">
        <v>0</v>
      </c>
      <c r="AA1276" s="77">
        <v>750.29428878979502</v>
      </c>
      <c r="AB1276" s="77">
        <v>1.1610342215487901</v>
      </c>
      <c r="AC1276" s="77">
        <v>2092.2942887897898</v>
      </c>
      <c r="AE1276" s="87" t="str">
        <f t="shared" si="283"/>
        <v>Domestic</v>
      </c>
      <c r="AF1276" s="82" t="str">
        <f t="shared" si="284"/>
        <v>non-student</v>
      </c>
      <c r="AI1276" s="82">
        <f>'GDP per Capita'!N1276</f>
        <v>63809.64</v>
      </c>
      <c r="AJ1276" s="82">
        <f t="shared" si="285"/>
        <v>63809.64</v>
      </c>
      <c r="AK1276" s="82">
        <f t="shared" si="286"/>
        <v>63809.64</v>
      </c>
      <c r="AL1276" s="88">
        <f t="shared" si="287"/>
        <v>3.2789626908877559E-2</v>
      </c>
    </row>
    <row r="1277" spans="1:38">
      <c r="A1277" s="77" t="s">
        <v>127</v>
      </c>
      <c r="B1277" s="77">
        <v>1379</v>
      </c>
      <c r="C1277" s="77">
        <v>40.014985600000003</v>
      </c>
      <c r="D1277" s="77">
        <v>-105.27054560000001</v>
      </c>
      <c r="E1277" s="77" t="s">
        <v>37</v>
      </c>
      <c r="F1277" s="77">
        <v>525</v>
      </c>
      <c r="H1277" s="77" t="s">
        <v>66</v>
      </c>
      <c r="I1277" s="77">
        <v>2018</v>
      </c>
      <c r="J1277" s="77">
        <v>525</v>
      </c>
      <c r="K1277" s="77" t="s">
        <v>29</v>
      </c>
      <c r="L1277" s="77" t="s">
        <v>29</v>
      </c>
      <c r="N1277" s="77">
        <v>0</v>
      </c>
      <c r="O1277" s="77">
        <v>0</v>
      </c>
      <c r="P1277" s="77" t="s">
        <v>10</v>
      </c>
      <c r="Q1277" s="77">
        <v>38.046406599999997</v>
      </c>
      <c r="R1277" s="77">
        <v>-84.497039299999997</v>
      </c>
      <c r="S1277" s="77">
        <v>3607.0076013685398</v>
      </c>
      <c r="T1277" s="77">
        <v>0.65955902369985997</v>
      </c>
      <c r="U1277" s="77">
        <v>181</v>
      </c>
      <c r="V1277" s="77">
        <v>536</v>
      </c>
      <c r="W1277" s="77">
        <v>0.114284</v>
      </c>
      <c r="X1277" s="77">
        <v>0</v>
      </c>
      <c r="Y1277" s="77">
        <v>0</v>
      </c>
      <c r="Z1277" s="77">
        <v>0</v>
      </c>
      <c r="AA1277" s="77">
        <v>692.54545946276005</v>
      </c>
      <c r="AB1277" s="77">
        <v>0.77384302369986002</v>
      </c>
      <c r="AC1277" s="77">
        <v>1934.5454594627599</v>
      </c>
      <c r="AE1277" s="87" t="str">
        <f t="shared" si="283"/>
        <v>Domestic</v>
      </c>
      <c r="AF1277" s="82" t="str">
        <f t="shared" si="284"/>
        <v>non-student</v>
      </c>
      <c r="AI1277" s="82">
        <f>'GDP per Capita'!N1277</f>
        <v>63809.64</v>
      </c>
      <c r="AJ1277" s="82">
        <f t="shared" si="285"/>
        <v>63809.64</v>
      </c>
      <c r="AK1277" s="82">
        <f t="shared" si="286"/>
        <v>63809.64</v>
      </c>
      <c r="AL1277" s="88">
        <f t="shared" si="287"/>
        <v>3.0317448264286711E-2</v>
      </c>
    </row>
    <row r="1278" spans="1:38">
      <c r="A1278" s="77" t="s">
        <v>311</v>
      </c>
      <c r="B1278" s="77">
        <v>1380</v>
      </c>
      <c r="C1278" s="77">
        <v>42.479261799999897</v>
      </c>
      <c r="D1278" s="77">
        <v>-71.152276599999993</v>
      </c>
      <c r="E1278" s="77" t="s">
        <v>42</v>
      </c>
      <c r="F1278" s="77">
        <v>0</v>
      </c>
      <c r="H1278" s="77" t="s">
        <v>63</v>
      </c>
      <c r="I1278" s="77">
        <v>2018</v>
      </c>
      <c r="J1278" s="77">
        <v>0</v>
      </c>
      <c r="K1278" s="77" t="s">
        <v>29</v>
      </c>
      <c r="L1278" s="77" t="s">
        <v>29</v>
      </c>
      <c r="N1278" s="77">
        <v>0</v>
      </c>
      <c r="O1278" s="77">
        <v>0</v>
      </c>
      <c r="P1278" s="77" t="s">
        <v>10</v>
      </c>
      <c r="Q1278" s="77">
        <v>38.046406599999997</v>
      </c>
      <c r="R1278" s="77">
        <v>-84.497039299999997</v>
      </c>
      <c r="S1278" s="77">
        <v>2466.31476367805</v>
      </c>
      <c r="T1278" s="77">
        <v>0.48729567994678802</v>
      </c>
      <c r="U1278" s="77">
        <v>181</v>
      </c>
      <c r="V1278" s="77">
        <v>536</v>
      </c>
      <c r="W1278" s="77">
        <v>0.114284</v>
      </c>
      <c r="X1278" s="77">
        <v>0</v>
      </c>
      <c r="Y1278" s="77">
        <v>0</v>
      </c>
      <c r="Z1278" s="77">
        <v>0</v>
      </c>
      <c r="AA1278" s="77">
        <v>473.53243462618701</v>
      </c>
      <c r="AB1278" s="77">
        <v>0.60157967994678896</v>
      </c>
      <c r="AC1278" s="77">
        <v>1190.53243462618</v>
      </c>
      <c r="AE1278" s="87" t="str">
        <f t="shared" si="283"/>
        <v>Domestic</v>
      </c>
      <c r="AF1278" s="82" t="str">
        <f t="shared" si="284"/>
        <v>non-student</v>
      </c>
      <c r="AI1278" s="82">
        <f>'GDP per Capita'!N1278</f>
        <v>63809.64</v>
      </c>
      <c r="AJ1278" s="82">
        <f t="shared" si="285"/>
        <v>63809.64</v>
      </c>
      <c r="AK1278" s="82">
        <f t="shared" si="286"/>
        <v>63809.64</v>
      </c>
      <c r="AL1278" s="88">
        <f t="shared" si="287"/>
        <v>1.8657563882607392E-2</v>
      </c>
    </row>
    <row r="1279" spans="1:38">
      <c r="A1279" s="77" t="s">
        <v>97</v>
      </c>
      <c r="B1279" s="77">
        <v>1381</v>
      </c>
      <c r="C1279" s="77">
        <v>32.541477999999998</v>
      </c>
      <c r="D1279" s="77">
        <v>-85.534735487261102</v>
      </c>
      <c r="E1279" s="77" t="s">
        <v>38</v>
      </c>
      <c r="F1279" s="77">
        <v>425</v>
      </c>
      <c r="H1279" s="77" t="s">
        <v>61</v>
      </c>
      <c r="I1279" s="77">
        <v>2018</v>
      </c>
      <c r="J1279" s="77">
        <v>425</v>
      </c>
      <c r="K1279" s="77" t="s">
        <v>29</v>
      </c>
      <c r="L1279" s="77" t="s">
        <v>29</v>
      </c>
      <c r="N1279" s="77">
        <v>0</v>
      </c>
      <c r="O1279" s="77">
        <v>0</v>
      </c>
      <c r="P1279" s="77" t="s">
        <v>10</v>
      </c>
      <c r="Q1279" s="77">
        <v>38.046406599999997</v>
      </c>
      <c r="R1279" s="77">
        <v>-84.497039299999997</v>
      </c>
      <c r="S1279" s="77">
        <v>1238.61944318462</v>
      </c>
      <c r="T1279" s="77">
        <v>0.32518492711948399</v>
      </c>
      <c r="U1279" s="77">
        <v>181</v>
      </c>
      <c r="V1279" s="77">
        <v>268</v>
      </c>
      <c r="W1279" s="77">
        <v>5.7141999999999998E-2</v>
      </c>
      <c r="X1279" s="77">
        <v>0</v>
      </c>
      <c r="Y1279" s="77">
        <v>0</v>
      </c>
      <c r="Z1279" s="77">
        <v>0</v>
      </c>
      <c r="AA1279" s="77">
        <v>237.81493309144801</v>
      </c>
      <c r="AB1279" s="77">
        <v>0.38232692711948402</v>
      </c>
      <c r="AC1279" s="77">
        <v>1111.81493309144</v>
      </c>
      <c r="AE1279" s="87" t="str">
        <f t="shared" si="283"/>
        <v>Domestic</v>
      </c>
      <c r="AF1279" s="82" t="str">
        <f t="shared" si="284"/>
        <v>student</v>
      </c>
      <c r="AI1279" s="82">
        <f>'GDP per Capita'!N1279</f>
        <v>63809.64</v>
      </c>
      <c r="AJ1279" s="82">
        <f t="shared" si="285"/>
        <v>63809.64</v>
      </c>
      <c r="AK1279" s="82">
        <f t="shared" si="286"/>
        <v>63809.64</v>
      </c>
      <c r="AL1279" s="88">
        <f t="shared" si="287"/>
        <v>1.742393364218071E-2</v>
      </c>
    </row>
    <row r="1280" spans="1:38">
      <c r="A1280" s="77" t="s">
        <v>96</v>
      </c>
      <c r="B1280" s="77">
        <v>1382</v>
      </c>
      <c r="C1280" s="77">
        <v>38.046406599999997</v>
      </c>
      <c r="D1280" s="77">
        <v>-84.497039299999997</v>
      </c>
      <c r="E1280" s="77" t="s">
        <v>38</v>
      </c>
      <c r="F1280" s="77">
        <v>295</v>
      </c>
      <c r="H1280" s="77" t="s">
        <v>65</v>
      </c>
      <c r="I1280" s="77">
        <v>2018</v>
      </c>
      <c r="J1280" s="77">
        <v>295</v>
      </c>
      <c r="K1280" s="77" t="s">
        <v>29</v>
      </c>
      <c r="L1280" s="77" t="s">
        <v>29</v>
      </c>
      <c r="N1280" s="77">
        <v>0</v>
      </c>
      <c r="O1280" s="77">
        <v>1</v>
      </c>
      <c r="P1280" s="77" t="s">
        <v>10</v>
      </c>
      <c r="Q1280" s="77">
        <v>38.046406599999997</v>
      </c>
      <c r="R1280" s="77">
        <v>-84.497039299999997</v>
      </c>
      <c r="S1280" s="77">
        <v>0</v>
      </c>
      <c r="T1280" s="77">
        <v>0</v>
      </c>
      <c r="U1280" s="77">
        <v>0</v>
      </c>
      <c r="V1280" s="77">
        <v>0</v>
      </c>
      <c r="W1280" s="77">
        <v>0</v>
      </c>
      <c r="X1280" s="77">
        <v>0</v>
      </c>
      <c r="Y1280" s="77">
        <v>0</v>
      </c>
      <c r="Z1280" s="77">
        <v>0</v>
      </c>
      <c r="AA1280" s="77">
        <v>0</v>
      </c>
      <c r="AB1280" s="77">
        <v>0</v>
      </c>
      <c r="AC1280" s="77">
        <v>295</v>
      </c>
      <c r="AE1280" s="87" t="str">
        <f t="shared" si="283"/>
        <v>Domestic</v>
      </c>
      <c r="AF1280" s="82" t="str">
        <f t="shared" si="284"/>
        <v>student</v>
      </c>
      <c r="AI1280" s="82">
        <f>'GDP per Capita'!N1280</f>
        <v>63809.64</v>
      </c>
      <c r="AJ1280" s="82">
        <f t="shared" si="285"/>
        <v>63809.64</v>
      </c>
      <c r="AK1280" s="82">
        <f t="shared" si="286"/>
        <v>63809.64</v>
      </c>
      <c r="AL1280" s="88">
        <f t="shared" si="287"/>
        <v>4.6231259101289397E-3</v>
      </c>
    </row>
    <row r="1281" spans="1:38">
      <c r="A1281" s="77" t="s">
        <v>236</v>
      </c>
      <c r="B1281" s="77">
        <v>1383</v>
      </c>
      <c r="C1281" s="77">
        <v>42.041582299999902</v>
      </c>
      <c r="D1281" s="77">
        <v>-87.887391600000001</v>
      </c>
      <c r="E1281" s="77" t="s">
        <v>42</v>
      </c>
      <c r="F1281" s="77">
        <v>900</v>
      </c>
      <c r="H1281" s="77" t="s">
        <v>64</v>
      </c>
      <c r="I1281" s="77">
        <v>2018</v>
      </c>
      <c r="J1281" s="77">
        <v>900</v>
      </c>
      <c r="K1281" s="77" t="s">
        <v>29</v>
      </c>
      <c r="L1281" s="77" t="s">
        <v>29</v>
      </c>
      <c r="N1281" s="77">
        <v>0</v>
      </c>
      <c r="O1281" s="77">
        <v>0</v>
      </c>
      <c r="P1281" s="77" t="s">
        <v>10</v>
      </c>
      <c r="Q1281" s="77">
        <v>38.046406599999997</v>
      </c>
      <c r="R1281" s="77">
        <v>-84.497039299999997</v>
      </c>
      <c r="S1281" s="77">
        <v>1059.302270704</v>
      </c>
      <c r="T1281" s="77">
        <v>0.30150703135784401</v>
      </c>
      <c r="U1281" s="77">
        <v>181</v>
      </c>
      <c r="V1281" s="77">
        <v>536</v>
      </c>
      <c r="W1281" s="77">
        <v>0.114284</v>
      </c>
      <c r="X1281" s="77">
        <v>0</v>
      </c>
      <c r="Y1281" s="77">
        <v>0</v>
      </c>
      <c r="Z1281" s="77">
        <v>0</v>
      </c>
      <c r="AA1281" s="77">
        <v>203.38603597516899</v>
      </c>
      <c r="AB1281" s="77">
        <v>0.41579103135784401</v>
      </c>
      <c r="AC1281" s="77">
        <v>1820.38603597516</v>
      </c>
      <c r="AE1281" s="87" t="str">
        <f t="shared" si="283"/>
        <v>Domestic</v>
      </c>
      <c r="AF1281" s="82" t="str">
        <f t="shared" si="284"/>
        <v>non-student</v>
      </c>
      <c r="AI1281" s="82">
        <f>'GDP per Capita'!N1281</f>
        <v>63809.64</v>
      </c>
      <c r="AJ1281" s="82">
        <f t="shared" si="285"/>
        <v>63809.64</v>
      </c>
      <c r="AK1281" s="82">
        <f t="shared" si="286"/>
        <v>63809.64</v>
      </c>
      <c r="AL1281" s="88">
        <f t="shared" si="287"/>
        <v>2.8528385930012456E-2</v>
      </c>
    </row>
    <row r="1282" spans="1:38">
      <c r="A1282" s="77" t="s">
        <v>142</v>
      </c>
      <c r="B1282" s="77">
        <v>1384</v>
      </c>
      <c r="C1282" s="77">
        <v>40.441694099999999</v>
      </c>
      <c r="D1282" s="77">
        <v>-79.9900860999999</v>
      </c>
      <c r="E1282" s="77" t="s">
        <v>43</v>
      </c>
      <c r="F1282" s="77">
        <v>525</v>
      </c>
      <c r="H1282" s="77" t="s">
        <v>66</v>
      </c>
      <c r="I1282" s="77">
        <v>2018</v>
      </c>
      <c r="J1282" s="77">
        <v>525</v>
      </c>
      <c r="K1282" s="77" t="s">
        <v>29</v>
      </c>
      <c r="L1282" s="77" t="s">
        <v>29</v>
      </c>
      <c r="N1282" s="77">
        <v>0</v>
      </c>
      <c r="O1282" s="77">
        <v>0</v>
      </c>
      <c r="P1282" s="77" t="s">
        <v>10</v>
      </c>
      <c r="Q1282" s="77">
        <v>38.046406599999997</v>
      </c>
      <c r="R1282" s="77">
        <v>-84.497039299999997</v>
      </c>
      <c r="S1282" s="77">
        <v>941.232958921967</v>
      </c>
      <c r="T1282" s="77">
        <v>0.28591659560453703</v>
      </c>
      <c r="U1282" s="77">
        <v>181</v>
      </c>
      <c r="V1282" s="77">
        <v>536</v>
      </c>
      <c r="W1282" s="77">
        <v>0.114284</v>
      </c>
      <c r="X1282" s="77">
        <v>0</v>
      </c>
      <c r="Y1282" s="77">
        <v>0</v>
      </c>
      <c r="Z1282" s="77">
        <v>0</v>
      </c>
      <c r="AA1282" s="77">
        <v>180.71672811301701</v>
      </c>
      <c r="AB1282" s="77">
        <v>0.40020059560453702</v>
      </c>
      <c r="AC1282" s="77">
        <v>1422.71672811301</v>
      </c>
      <c r="AE1282" s="87" t="str">
        <f t="shared" si="283"/>
        <v>Domestic</v>
      </c>
      <c r="AF1282" s="82" t="str">
        <f t="shared" si="284"/>
        <v>non-student</v>
      </c>
      <c r="AI1282" s="82">
        <f>'GDP per Capita'!N1282</f>
        <v>63809.64</v>
      </c>
      <c r="AJ1282" s="82">
        <f t="shared" si="285"/>
        <v>63809.64</v>
      </c>
      <c r="AK1282" s="82">
        <f t="shared" si="286"/>
        <v>63809.64</v>
      </c>
      <c r="AL1282" s="88">
        <f t="shared" si="287"/>
        <v>2.2296266333942803E-2</v>
      </c>
    </row>
    <row r="1283" spans="1:38">
      <c r="A1283" s="77" t="s">
        <v>127</v>
      </c>
      <c r="B1283" s="77">
        <v>1385</v>
      </c>
      <c r="C1283" s="77">
        <v>40.014985600000003</v>
      </c>
      <c r="D1283" s="77">
        <v>-105.27054560000001</v>
      </c>
      <c r="E1283" s="77" t="s">
        <v>38</v>
      </c>
      <c r="F1283" s="77">
        <v>195</v>
      </c>
      <c r="H1283" s="77" t="s">
        <v>65</v>
      </c>
      <c r="I1283" s="77">
        <v>2018</v>
      </c>
      <c r="J1283" s="77">
        <v>195</v>
      </c>
      <c r="K1283" s="77" t="s">
        <v>29</v>
      </c>
      <c r="L1283" s="77" t="s">
        <v>29</v>
      </c>
      <c r="N1283" s="77">
        <v>0</v>
      </c>
      <c r="O1283" s="77">
        <v>0</v>
      </c>
      <c r="P1283" s="77" t="s">
        <v>10</v>
      </c>
      <c r="Q1283" s="77">
        <v>38.046406599999997</v>
      </c>
      <c r="R1283" s="77">
        <v>-84.497039299999997</v>
      </c>
      <c r="S1283" s="77">
        <v>3607.0076013685398</v>
      </c>
      <c r="T1283" s="77">
        <v>0.65955902369985997</v>
      </c>
      <c r="U1283" s="77">
        <v>181</v>
      </c>
      <c r="V1283" s="77">
        <v>268</v>
      </c>
      <c r="W1283" s="77">
        <v>5.7141999999999998E-2</v>
      </c>
      <c r="X1283" s="77">
        <v>0</v>
      </c>
      <c r="Y1283" s="77">
        <v>0</v>
      </c>
      <c r="Z1283" s="77">
        <v>0</v>
      </c>
      <c r="AA1283" s="77">
        <v>692.54545946276005</v>
      </c>
      <c r="AB1283" s="77">
        <v>0.71670102369986</v>
      </c>
      <c r="AC1283" s="77">
        <v>1336.5454594627599</v>
      </c>
      <c r="AE1283" s="87" t="str">
        <f t="shared" ref="AE1283:AE1346" si="288">IF(K1283&lt;&gt;"USA",IF(K1283&lt;&gt;"Unknown","International","Unknown"),"Domestic")</f>
        <v>Domestic</v>
      </c>
      <c r="AF1283" s="82" t="str">
        <f t="shared" ref="AF1283:AF1346" si="289">IF(E1283="Undergraduate Student","student",IF(E1283="Graduate Student","student","non-student"))</f>
        <v>student</v>
      </c>
      <c r="AI1283" s="82">
        <f>'GDP per Capita'!N1283</f>
        <v>63809.64</v>
      </c>
      <c r="AJ1283" s="82">
        <f t="shared" ref="AJ1283:AJ1346" si="290">IFERROR(AI1283,"")</f>
        <v>63809.64</v>
      </c>
      <c r="AK1283" s="82">
        <f t="shared" ref="AK1283:AK1346" si="291">IFERROR(AI1283,AVERAGE(AJ$2:AJ$2538))</f>
        <v>63809.64</v>
      </c>
      <c r="AL1283" s="88">
        <f t="shared" ref="AL1283:AL1346" si="292">AC1283/AK1283</f>
        <v>2.0945823537991438E-2</v>
      </c>
    </row>
    <row r="1284" spans="1:38">
      <c r="A1284" s="77" t="s">
        <v>96</v>
      </c>
      <c r="B1284" s="77">
        <v>1386</v>
      </c>
      <c r="C1284" s="77">
        <v>38.046406599999997</v>
      </c>
      <c r="D1284" s="77">
        <v>-84.497039299999997</v>
      </c>
      <c r="E1284" s="77" t="s">
        <v>40</v>
      </c>
      <c r="F1284" s="77">
        <v>0</v>
      </c>
      <c r="H1284" s="77" t="s">
        <v>63</v>
      </c>
      <c r="I1284" s="77">
        <v>2018</v>
      </c>
      <c r="J1284" s="77">
        <v>0</v>
      </c>
      <c r="K1284" s="77" t="s">
        <v>29</v>
      </c>
      <c r="L1284" s="77" t="s">
        <v>29</v>
      </c>
      <c r="N1284" s="77">
        <v>0</v>
      </c>
      <c r="O1284" s="77">
        <v>1</v>
      </c>
      <c r="P1284" s="77" t="s">
        <v>10</v>
      </c>
      <c r="Q1284" s="77">
        <v>38.046406599999997</v>
      </c>
      <c r="R1284" s="77">
        <v>-84.497039299999997</v>
      </c>
      <c r="S1284" s="77">
        <v>0</v>
      </c>
      <c r="T1284" s="77">
        <v>0</v>
      </c>
      <c r="U1284" s="77">
        <v>0</v>
      </c>
      <c r="V1284" s="77">
        <v>0</v>
      </c>
      <c r="W1284" s="77">
        <v>0</v>
      </c>
      <c r="X1284" s="77">
        <v>0</v>
      </c>
      <c r="Y1284" s="77">
        <v>0</v>
      </c>
      <c r="Z1284" s="77">
        <v>0</v>
      </c>
      <c r="AA1284" s="77">
        <v>0</v>
      </c>
      <c r="AB1284" s="77">
        <v>0</v>
      </c>
      <c r="AC1284" s="77">
        <v>0</v>
      </c>
      <c r="AE1284" s="87" t="str">
        <f t="shared" si="288"/>
        <v>Domestic</v>
      </c>
      <c r="AF1284" s="82" t="str">
        <f t="shared" si="289"/>
        <v>non-student</v>
      </c>
      <c r="AI1284" s="82">
        <f>'GDP per Capita'!N1284</f>
        <v>63809.64</v>
      </c>
      <c r="AJ1284" s="82">
        <f t="shared" si="290"/>
        <v>63809.64</v>
      </c>
      <c r="AK1284" s="82">
        <f t="shared" si="291"/>
        <v>63809.64</v>
      </c>
      <c r="AL1284" s="88">
        <f t="shared" si="292"/>
        <v>0</v>
      </c>
    </row>
    <row r="1285" spans="1:38">
      <c r="A1285" s="77" t="s">
        <v>96</v>
      </c>
      <c r="B1285" s="77">
        <v>1387</v>
      </c>
      <c r="C1285" s="77">
        <v>38.046406599999997</v>
      </c>
      <c r="D1285" s="77">
        <v>-84.497039299999997</v>
      </c>
      <c r="E1285" s="77" t="s">
        <v>38</v>
      </c>
      <c r="F1285" s="77">
        <v>295</v>
      </c>
      <c r="H1285" s="77" t="s">
        <v>65</v>
      </c>
      <c r="I1285" s="77">
        <v>2018</v>
      </c>
      <c r="J1285" s="77">
        <v>295</v>
      </c>
      <c r="K1285" s="77" t="s">
        <v>29</v>
      </c>
      <c r="L1285" s="77" t="s">
        <v>29</v>
      </c>
      <c r="N1285" s="77">
        <v>0</v>
      </c>
      <c r="O1285" s="77">
        <v>1</v>
      </c>
      <c r="P1285" s="77" t="s">
        <v>10</v>
      </c>
      <c r="Q1285" s="77">
        <v>38.046406599999997</v>
      </c>
      <c r="R1285" s="77">
        <v>-84.497039299999997</v>
      </c>
      <c r="S1285" s="77">
        <v>0</v>
      </c>
      <c r="T1285" s="77">
        <v>0</v>
      </c>
      <c r="U1285" s="77">
        <v>0</v>
      </c>
      <c r="V1285" s="77">
        <v>0</v>
      </c>
      <c r="W1285" s="77">
        <v>0</v>
      </c>
      <c r="X1285" s="77">
        <v>0</v>
      </c>
      <c r="Y1285" s="77">
        <v>0</v>
      </c>
      <c r="Z1285" s="77">
        <v>0</v>
      </c>
      <c r="AA1285" s="77">
        <v>0</v>
      </c>
      <c r="AB1285" s="77">
        <v>0</v>
      </c>
      <c r="AC1285" s="77">
        <v>295</v>
      </c>
      <c r="AE1285" s="87" t="str">
        <f t="shared" si="288"/>
        <v>Domestic</v>
      </c>
      <c r="AF1285" s="82" t="str">
        <f t="shared" si="289"/>
        <v>student</v>
      </c>
      <c r="AI1285" s="82">
        <f>'GDP per Capita'!N1285</f>
        <v>63809.64</v>
      </c>
      <c r="AJ1285" s="82">
        <f t="shared" si="290"/>
        <v>63809.64</v>
      </c>
      <c r="AK1285" s="82">
        <f t="shared" si="291"/>
        <v>63809.64</v>
      </c>
      <c r="AL1285" s="88">
        <f t="shared" si="292"/>
        <v>4.6231259101289397E-3</v>
      </c>
    </row>
    <row r="1286" spans="1:38">
      <c r="A1286" s="77" t="s">
        <v>96</v>
      </c>
      <c r="B1286" s="77">
        <v>1388</v>
      </c>
      <c r="C1286" s="77">
        <v>38.046406599999997</v>
      </c>
      <c r="D1286" s="77">
        <v>-84.497039299999997</v>
      </c>
      <c r="E1286" s="77" t="s">
        <v>40</v>
      </c>
      <c r="F1286" s="77">
        <v>0</v>
      </c>
      <c r="H1286" s="77" t="s">
        <v>62</v>
      </c>
      <c r="I1286" s="77">
        <v>2018</v>
      </c>
      <c r="J1286" s="77">
        <v>0</v>
      </c>
      <c r="K1286" s="77" t="s">
        <v>29</v>
      </c>
      <c r="L1286" s="77" t="s">
        <v>29</v>
      </c>
      <c r="N1286" s="77">
        <v>0</v>
      </c>
      <c r="O1286" s="77">
        <v>1</v>
      </c>
      <c r="P1286" s="77" t="s">
        <v>10</v>
      </c>
      <c r="Q1286" s="77">
        <v>38.046406599999997</v>
      </c>
      <c r="R1286" s="77">
        <v>-84.497039299999997</v>
      </c>
      <c r="S1286" s="77">
        <v>0</v>
      </c>
      <c r="T1286" s="77">
        <v>0</v>
      </c>
      <c r="U1286" s="77">
        <v>0</v>
      </c>
      <c r="V1286" s="77">
        <v>0</v>
      </c>
      <c r="W1286" s="77">
        <v>0</v>
      </c>
      <c r="X1286" s="77">
        <v>0</v>
      </c>
      <c r="Y1286" s="77">
        <v>0</v>
      </c>
      <c r="Z1286" s="77">
        <v>0</v>
      </c>
      <c r="AA1286" s="77">
        <v>0</v>
      </c>
      <c r="AB1286" s="77">
        <v>0</v>
      </c>
      <c r="AC1286" s="77">
        <v>0</v>
      </c>
      <c r="AE1286" s="87" t="str">
        <f t="shared" si="288"/>
        <v>Domestic</v>
      </c>
      <c r="AF1286" s="82" t="str">
        <f t="shared" si="289"/>
        <v>non-student</v>
      </c>
      <c r="AI1286" s="82">
        <f>'GDP per Capita'!N1286</f>
        <v>63809.64</v>
      </c>
      <c r="AJ1286" s="82">
        <f t="shared" si="290"/>
        <v>63809.64</v>
      </c>
      <c r="AK1286" s="82">
        <f t="shared" si="291"/>
        <v>63809.64</v>
      </c>
      <c r="AL1286" s="88">
        <f t="shared" si="292"/>
        <v>0</v>
      </c>
    </row>
    <row r="1287" spans="1:38">
      <c r="A1287" s="77" t="s">
        <v>96</v>
      </c>
      <c r="B1287" s="77">
        <v>1389</v>
      </c>
      <c r="C1287" s="77">
        <v>38.046406599999997</v>
      </c>
      <c r="D1287" s="77">
        <v>-84.497039299999997</v>
      </c>
      <c r="E1287" s="77" t="s">
        <v>37</v>
      </c>
      <c r="F1287" s="77">
        <v>150</v>
      </c>
      <c r="H1287" s="77" t="s">
        <v>63</v>
      </c>
      <c r="I1287" s="77">
        <v>2018</v>
      </c>
      <c r="J1287" s="77">
        <v>150</v>
      </c>
      <c r="K1287" s="77" t="s">
        <v>29</v>
      </c>
      <c r="L1287" s="77" t="s">
        <v>29</v>
      </c>
      <c r="N1287" s="77">
        <v>0</v>
      </c>
      <c r="O1287" s="77">
        <v>1</v>
      </c>
      <c r="P1287" s="77" t="s">
        <v>10</v>
      </c>
      <c r="Q1287" s="77">
        <v>38.046406599999997</v>
      </c>
      <c r="R1287" s="77">
        <v>-84.497039299999997</v>
      </c>
      <c r="S1287" s="77">
        <v>0</v>
      </c>
      <c r="T1287" s="77">
        <v>0</v>
      </c>
      <c r="U1287" s="77">
        <v>0</v>
      </c>
      <c r="V1287" s="77">
        <v>0</v>
      </c>
      <c r="W1287" s="77">
        <v>0</v>
      </c>
      <c r="X1287" s="77">
        <v>0</v>
      </c>
      <c r="Y1287" s="77">
        <v>0</v>
      </c>
      <c r="Z1287" s="77">
        <v>0</v>
      </c>
      <c r="AA1287" s="77">
        <v>0</v>
      </c>
      <c r="AB1287" s="77">
        <v>0</v>
      </c>
      <c r="AC1287" s="77">
        <v>150</v>
      </c>
      <c r="AE1287" s="87" t="str">
        <f t="shared" si="288"/>
        <v>Domestic</v>
      </c>
      <c r="AF1287" s="82" t="str">
        <f t="shared" si="289"/>
        <v>non-student</v>
      </c>
      <c r="AI1287" s="82">
        <f>'GDP per Capita'!N1287</f>
        <v>63809.64</v>
      </c>
      <c r="AJ1287" s="82">
        <f t="shared" si="290"/>
        <v>63809.64</v>
      </c>
      <c r="AK1287" s="82">
        <f t="shared" si="291"/>
        <v>63809.64</v>
      </c>
      <c r="AL1287" s="88">
        <f t="shared" si="292"/>
        <v>2.3507419882011558E-3</v>
      </c>
    </row>
    <row r="1288" spans="1:38">
      <c r="A1288" s="77" t="s">
        <v>163</v>
      </c>
      <c r="B1288" s="77">
        <v>1390</v>
      </c>
      <c r="C1288" s="77">
        <v>39.101874199999997</v>
      </c>
      <c r="D1288" s="77">
        <v>-84.512833200000003</v>
      </c>
      <c r="E1288" s="77" t="s">
        <v>38</v>
      </c>
      <c r="F1288" s="77">
        <v>465</v>
      </c>
      <c r="H1288" s="77" t="s">
        <v>65</v>
      </c>
      <c r="I1288" s="77">
        <v>2018</v>
      </c>
      <c r="J1288" s="77">
        <v>465</v>
      </c>
      <c r="K1288" s="77" t="s">
        <v>29</v>
      </c>
      <c r="L1288" s="77" t="s">
        <v>29</v>
      </c>
      <c r="N1288" s="77">
        <v>0</v>
      </c>
      <c r="O1288" s="77">
        <v>0</v>
      </c>
      <c r="P1288" s="77" t="s">
        <v>10</v>
      </c>
      <c r="Q1288" s="77">
        <v>38.046406599999997</v>
      </c>
      <c r="R1288" s="77">
        <v>-84.497039299999997</v>
      </c>
      <c r="S1288" s="77">
        <v>234.74167692350599</v>
      </c>
      <c r="T1288" s="77">
        <v>0.19262811296646201</v>
      </c>
      <c r="U1288" s="77">
        <v>181</v>
      </c>
      <c r="V1288" s="77">
        <v>268</v>
      </c>
      <c r="W1288" s="77">
        <v>5.7141999999999998E-2</v>
      </c>
      <c r="X1288" s="77">
        <v>0</v>
      </c>
      <c r="Y1288" s="77">
        <v>0</v>
      </c>
      <c r="Z1288" s="77">
        <v>0</v>
      </c>
      <c r="AA1288" s="77">
        <v>45.070401969313103</v>
      </c>
      <c r="AB1288" s="77">
        <v>0.24977011296646201</v>
      </c>
      <c r="AC1288" s="77">
        <v>959.07040196931302</v>
      </c>
      <c r="AE1288" s="87" t="str">
        <f t="shared" si="288"/>
        <v>Domestic</v>
      </c>
      <c r="AF1288" s="82" t="str">
        <f t="shared" si="289"/>
        <v>student</v>
      </c>
      <c r="AI1288" s="82">
        <f>'GDP per Capita'!N1288</f>
        <v>63809.64</v>
      </c>
      <c r="AJ1288" s="82">
        <f t="shared" si="290"/>
        <v>63809.64</v>
      </c>
      <c r="AK1288" s="82">
        <f t="shared" si="291"/>
        <v>63809.64</v>
      </c>
      <c r="AL1288" s="88">
        <f t="shared" si="292"/>
        <v>1.5030180423668164E-2</v>
      </c>
    </row>
    <row r="1289" spans="1:38">
      <c r="A1289" s="77" t="s">
        <v>416</v>
      </c>
      <c r="B1289" s="77">
        <v>1391</v>
      </c>
      <c r="C1289" s="77">
        <v>54.702354499999998</v>
      </c>
      <c r="D1289" s="77">
        <v>-3.27657529999999</v>
      </c>
      <c r="E1289" s="77" t="s">
        <v>37</v>
      </c>
      <c r="F1289" s="77">
        <v>0</v>
      </c>
      <c r="H1289" s="77" t="s">
        <v>63</v>
      </c>
      <c r="I1289" s="77">
        <v>2018</v>
      </c>
      <c r="J1289" s="77">
        <v>0</v>
      </c>
      <c r="K1289" s="77" t="s">
        <v>416</v>
      </c>
      <c r="L1289" s="77" t="s">
        <v>31</v>
      </c>
      <c r="N1289" s="77">
        <v>0</v>
      </c>
      <c r="O1289" s="77">
        <v>0</v>
      </c>
      <c r="P1289" s="77" t="s">
        <v>10</v>
      </c>
      <c r="Q1289" s="77">
        <v>38.046406599999997</v>
      </c>
      <c r="R1289" s="77">
        <v>-84.497039299999997</v>
      </c>
      <c r="S1289" s="77">
        <v>12248.904196326999</v>
      </c>
      <c r="T1289" s="77">
        <v>1.8995131721168399</v>
      </c>
      <c r="U1289" s="77">
        <v>181</v>
      </c>
      <c r="V1289" s="77">
        <v>536</v>
      </c>
      <c r="W1289" s="77">
        <v>0.114284</v>
      </c>
      <c r="X1289" s="77">
        <v>0</v>
      </c>
      <c r="Y1289" s="77">
        <v>0</v>
      </c>
      <c r="Z1289" s="77">
        <v>0</v>
      </c>
      <c r="AA1289" s="77">
        <v>1286.1349406143399</v>
      </c>
      <c r="AB1289" s="77">
        <v>2.0137971721168402</v>
      </c>
      <c r="AC1289" s="77">
        <v>2003.1349406143399</v>
      </c>
      <c r="AE1289" s="87" t="str">
        <f t="shared" si="288"/>
        <v>International</v>
      </c>
      <c r="AF1289" s="82" t="str">
        <f t="shared" si="289"/>
        <v>non-student</v>
      </c>
      <c r="AI1289" s="82">
        <f>'GDP per Capita'!N1289</f>
        <v>40800.480000000003</v>
      </c>
      <c r="AJ1289" s="82">
        <f t="shared" si="290"/>
        <v>40800.480000000003</v>
      </c>
      <c r="AK1289" s="82">
        <f t="shared" si="291"/>
        <v>40800.480000000003</v>
      </c>
      <c r="AL1289" s="88">
        <f t="shared" si="292"/>
        <v>4.9095867024464904E-2</v>
      </c>
    </row>
    <row r="1290" spans="1:38">
      <c r="A1290" s="77" t="s">
        <v>417</v>
      </c>
      <c r="B1290" s="77">
        <v>1392</v>
      </c>
      <c r="C1290" s="77">
        <v>33.520682399999998</v>
      </c>
      <c r="D1290" s="77">
        <v>-86.802432599999904</v>
      </c>
      <c r="E1290" s="77" t="s">
        <v>42</v>
      </c>
      <c r="F1290" s="77">
        <v>685</v>
      </c>
      <c r="H1290" s="77" t="s">
        <v>64</v>
      </c>
      <c r="I1290" s="77">
        <v>2018</v>
      </c>
      <c r="J1290" s="77">
        <v>685</v>
      </c>
      <c r="K1290" s="77" t="s">
        <v>29</v>
      </c>
      <c r="L1290" s="77" t="s">
        <v>29</v>
      </c>
      <c r="N1290" s="77">
        <v>0</v>
      </c>
      <c r="O1290" s="77">
        <v>0</v>
      </c>
      <c r="P1290" s="77" t="s">
        <v>10</v>
      </c>
      <c r="Q1290" s="77">
        <v>38.046406599999997</v>
      </c>
      <c r="R1290" s="77">
        <v>-84.497039299999997</v>
      </c>
      <c r="S1290" s="77">
        <v>1088.9182486488501</v>
      </c>
      <c r="T1290" s="77">
        <v>0.30541766651317398</v>
      </c>
      <c r="U1290" s="77">
        <v>181</v>
      </c>
      <c r="V1290" s="77">
        <v>536</v>
      </c>
      <c r="W1290" s="77">
        <v>0.114284</v>
      </c>
      <c r="X1290" s="77">
        <v>0</v>
      </c>
      <c r="Y1290" s="77">
        <v>0</v>
      </c>
      <c r="Z1290" s="77">
        <v>0</v>
      </c>
      <c r="AA1290" s="77">
        <v>209.072303740579</v>
      </c>
      <c r="AB1290" s="77">
        <v>0.41970166651317398</v>
      </c>
      <c r="AC1290" s="77">
        <v>1611.0723037405701</v>
      </c>
      <c r="AE1290" s="87" t="str">
        <f t="shared" si="288"/>
        <v>Domestic</v>
      </c>
      <c r="AF1290" s="82" t="str">
        <f t="shared" si="289"/>
        <v>non-student</v>
      </c>
      <c r="AI1290" s="82">
        <f>'GDP per Capita'!N1290</f>
        <v>63809.64</v>
      </c>
      <c r="AJ1290" s="82">
        <f t="shared" si="290"/>
        <v>63809.64</v>
      </c>
      <c r="AK1290" s="82">
        <f t="shared" si="291"/>
        <v>63809.64</v>
      </c>
      <c r="AL1290" s="88">
        <f t="shared" si="292"/>
        <v>2.5248102069539494E-2</v>
      </c>
    </row>
    <row r="1291" spans="1:38">
      <c r="A1291" s="77" t="s">
        <v>85</v>
      </c>
      <c r="B1291" s="77">
        <v>1393</v>
      </c>
      <c r="C1291" s="77">
        <v>36.062584299999997</v>
      </c>
      <c r="D1291" s="77">
        <v>-94.157432799999995</v>
      </c>
      <c r="E1291" s="77" t="s">
        <v>37</v>
      </c>
      <c r="F1291" s="77">
        <v>685</v>
      </c>
      <c r="H1291" s="77" t="s">
        <v>64</v>
      </c>
      <c r="I1291" s="77">
        <v>2018</v>
      </c>
      <c r="J1291" s="77">
        <v>685</v>
      </c>
      <c r="K1291" s="77" t="s">
        <v>29</v>
      </c>
      <c r="L1291" s="77" t="s">
        <v>29</v>
      </c>
      <c r="N1291" s="77">
        <v>0</v>
      </c>
      <c r="O1291" s="77">
        <v>0</v>
      </c>
      <c r="P1291" s="77" t="s">
        <v>10</v>
      </c>
      <c r="Q1291" s="77">
        <v>38.046406599999997</v>
      </c>
      <c r="R1291" s="77">
        <v>-84.497039299999997</v>
      </c>
      <c r="S1291" s="77">
        <v>1769.4514712022799</v>
      </c>
      <c r="T1291" s="77">
        <v>0.39527852302257899</v>
      </c>
      <c r="U1291" s="77">
        <v>181</v>
      </c>
      <c r="V1291" s="77">
        <v>536</v>
      </c>
      <c r="W1291" s="77">
        <v>0.114284</v>
      </c>
      <c r="X1291" s="77">
        <v>0</v>
      </c>
      <c r="Y1291" s="77">
        <v>0</v>
      </c>
      <c r="Z1291" s="77">
        <v>0</v>
      </c>
      <c r="AA1291" s="77">
        <v>339.73468247083798</v>
      </c>
      <c r="AB1291" s="77">
        <v>0.50956252302257898</v>
      </c>
      <c r="AC1291" s="77">
        <v>1741.73468247083</v>
      </c>
      <c r="AE1291" s="87" t="str">
        <f t="shared" si="288"/>
        <v>Domestic</v>
      </c>
      <c r="AF1291" s="82" t="str">
        <f t="shared" si="289"/>
        <v>non-student</v>
      </c>
      <c r="AI1291" s="82">
        <f>'GDP per Capita'!N1291</f>
        <v>63809.64</v>
      </c>
      <c r="AJ1291" s="82">
        <f t="shared" si="290"/>
        <v>63809.64</v>
      </c>
      <c r="AK1291" s="82">
        <f t="shared" si="291"/>
        <v>63809.64</v>
      </c>
      <c r="AL1291" s="88">
        <f t="shared" si="292"/>
        <v>2.7295792335935917E-2</v>
      </c>
    </row>
    <row r="1292" spans="1:38">
      <c r="A1292" s="77" t="s">
        <v>105</v>
      </c>
      <c r="B1292" s="77">
        <v>1394</v>
      </c>
      <c r="C1292" s="77">
        <v>30.271128600000001</v>
      </c>
      <c r="D1292" s="77">
        <v>-97.743699500000005</v>
      </c>
      <c r="E1292" s="77" t="s">
        <v>37</v>
      </c>
      <c r="F1292" s="77">
        <v>0</v>
      </c>
      <c r="H1292" s="77" t="s">
        <v>63</v>
      </c>
      <c r="I1292" s="77">
        <v>2018</v>
      </c>
      <c r="J1292" s="77">
        <v>0</v>
      </c>
      <c r="K1292" s="77" t="s">
        <v>29</v>
      </c>
      <c r="L1292" s="77" t="s">
        <v>29</v>
      </c>
      <c r="N1292" s="77">
        <v>0</v>
      </c>
      <c r="O1292" s="77">
        <v>0</v>
      </c>
      <c r="P1292" s="77" t="s">
        <v>10</v>
      </c>
      <c r="Q1292" s="77">
        <v>38.046406599999997</v>
      </c>
      <c r="R1292" s="77">
        <v>-84.497039299999997</v>
      </c>
      <c r="S1292" s="77">
        <v>2983.6640404770801</v>
      </c>
      <c r="T1292" s="77">
        <v>0.56032437608758801</v>
      </c>
      <c r="U1292" s="77">
        <v>181</v>
      </c>
      <c r="V1292" s="77">
        <v>536</v>
      </c>
      <c r="W1292" s="77">
        <v>0.114284</v>
      </c>
      <c r="X1292" s="77">
        <v>0</v>
      </c>
      <c r="Y1292" s="77">
        <v>0</v>
      </c>
      <c r="Z1292" s="77">
        <v>0</v>
      </c>
      <c r="AA1292" s="77">
        <v>572.86349577159899</v>
      </c>
      <c r="AB1292" s="77">
        <v>0.67460837608758795</v>
      </c>
      <c r="AC1292" s="77">
        <v>1289.8634957715999</v>
      </c>
      <c r="AE1292" s="87" t="str">
        <f t="shared" si="288"/>
        <v>Domestic</v>
      </c>
      <c r="AF1292" s="82" t="str">
        <f t="shared" si="289"/>
        <v>non-student</v>
      </c>
      <c r="AI1292" s="82">
        <f>'GDP per Capita'!N1292</f>
        <v>63809.64</v>
      </c>
      <c r="AJ1292" s="82">
        <f t="shared" si="290"/>
        <v>63809.64</v>
      </c>
      <c r="AK1292" s="82">
        <f t="shared" si="291"/>
        <v>63809.64</v>
      </c>
      <c r="AL1292" s="88">
        <f t="shared" si="292"/>
        <v>2.0214241857054827E-2</v>
      </c>
    </row>
    <row r="1293" spans="1:38">
      <c r="A1293" s="77" t="s">
        <v>102</v>
      </c>
      <c r="B1293" s="77">
        <v>1395</v>
      </c>
      <c r="C1293" s="77">
        <v>50.087465399999999</v>
      </c>
      <c r="D1293" s="77">
        <v>14.421253500000001</v>
      </c>
      <c r="E1293" s="77" t="s">
        <v>37</v>
      </c>
      <c r="F1293" s="77">
        <v>1485</v>
      </c>
      <c r="H1293" s="77" t="s">
        <v>64</v>
      </c>
      <c r="I1293" s="77">
        <v>2018</v>
      </c>
      <c r="J1293" s="77">
        <v>1485</v>
      </c>
      <c r="K1293" s="77" t="s">
        <v>576</v>
      </c>
      <c r="L1293" s="77" t="s">
        <v>31</v>
      </c>
      <c r="N1293" s="77">
        <v>0</v>
      </c>
      <c r="O1293" s="77">
        <v>0</v>
      </c>
      <c r="P1293" s="77" t="s">
        <v>10</v>
      </c>
      <c r="Q1293" s="77">
        <v>38.046406599999997</v>
      </c>
      <c r="R1293" s="77">
        <v>-84.497039299999997</v>
      </c>
      <c r="S1293" s="77">
        <v>14849.5147912464</v>
      </c>
      <c r="T1293" s="77">
        <v>2.2890497069071798</v>
      </c>
      <c r="U1293" s="77">
        <v>181</v>
      </c>
      <c r="V1293" s="77">
        <v>536</v>
      </c>
      <c r="W1293" s="77">
        <v>0.114284</v>
      </c>
      <c r="X1293" s="77">
        <v>0</v>
      </c>
      <c r="Y1293" s="77">
        <v>0</v>
      </c>
      <c r="Z1293" s="77">
        <v>0</v>
      </c>
      <c r="AA1293" s="77">
        <v>1559.19905308087</v>
      </c>
      <c r="AB1293" s="77">
        <v>2.4033337069071798</v>
      </c>
      <c r="AC1293" s="77">
        <v>3761.1990530808698</v>
      </c>
      <c r="AE1293" s="87" t="str">
        <f t="shared" si="288"/>
        <v>International</v>
      </c>
      <c r="AF1293" s="82" t="str">
        <f t="shared" si="289"/>
        <v>non-student</v>
      </c>
      <c r="AI1293" s="82">
        <f>'GDP per Capita'!N1293</f>
        <v>23771.4</v>
      </c>
      <c r="AJ1293" s="82">
        <f t="shared" si="290"/>
        <v>23771.4</v>
      </c>
      <c r="AK1293" s="82">
        <f t="shared" si="291"/>
        <v>23771.4</v>
      </c>
      <c r="AL1293" s="88">
        <f t="shared" si="292"/>
        <v>0.15822370803069527</v>
      </c>
    </row>
    <row r="1294" spans="1:38">
      <c r="A1294" s="77" t="s">
        <v>112</v>
      </c>
      <c r="B1294" s="77">
        <v>1396</v>
      </c>
      <c r="C1294" s="77">
        <v>40.735657000000003</v>
      </c>
      <c r="D1294" s="77">
        <v>-74.172366699999998</v>
      </c>
      <c r="E1294" s="77" t="s">
        <v>38</v>
      </c>
      <c r="F1294" s="77">
        <v>175</v>
      </c>
      <c r="H1294" s="77" t="s">
        <v>61</v>
      </c>
      <c r="I1294" s="77">
        <v>2018</v>
      </c>
      <c r="J1294" s="77">
        <v>175</v>
      </c>
      <c r="K1294" s="77" t="s">
        <v>29</v>
      </c>
      <c r="L1294" s="77" t="s">
        <v>29</v>
      </c>
      <c r="N1294" s="77">
        <v>0</v>
      </c>
      <c r="O1294" s="77">
        <v>0</v>
      </c>
      <c r="P1294" s="77" t="s">
        <v>10</v>
      </c>
      <c r="Q1294" s="77">
        <v>38.046406599999997</v>
      </c>
      <c r="R1294" s="77">
        <v>-84.497039299999997</v>
      </c>
      <c r="S1294" s="77">
        <v>1871.19379937244</v>
      </c>
      <c r="T1294" s="77">
        <v>0.40871306589225298</v>
      </c>
      <c r="U1294" s="77">
        <v>181</v>
      </c>
      <c r="V1294" s="77">
        <v>268</v>
      </c>
      <c r="W1294" s="77">
        <v>5.7141999999999998E-2</v>
      </c>
      <c r="X1294" s="77">
        <v>0</v>
      </c>
      <c r="Y1294" s="77">
        <v>0</v>
      </c>
      <c r="Z1294" s="77">
        <v>0</v>
      </c>
      <c r="AA1294" s="77">
        <v>359.26920947950902</v>
      </c>
      <c r="AB1294" s="77">
        <v>0.46585506589225301</v>
      </c>
      <c r="AC1294" s="77">
        <v>983.26920947950896</v>
      </c>
      <c r="AE1294" s="87" t="str">
        <f t="shared" si="288"/>
        <v>Domestic</v>
      </c>
      <c r="AF1294" s="82" t="str">
        <f t="shared" si="289"/>
        <v>student</v>
      </c>
      <c r="AI1294" s="82">
        <f>'GDP per Capita'!N1294</f>
        <v>63809.64</v>
      </c>
      <c r="AJ1294" s="82">
        <f t="shared" si="290"/>
        <v>63809.64</v>
      </c>
      <c r="AK1294" s="82">
        <f t="shared" si="291"/>
        <v>63809.64</v>
      </c>
      <c r="AL1294" s="88">
        <f t="shared" si="292"/>
        <v>1.5409414776192265E-2</v>
      </c>
    </row>
    <row r="1295" spans="1:38">
      <c r="A1295" s="77" t="s">
        <v>190</v>
      </c>
      <c r="B1295" s="77">
        <v>1397</v>
      </c>
      <c r="C1295" s="77">
        <v>44.974199499999997</v>
      </c>
      <c r="D1295" s="77">
        <v>-93.506994199999994</v>
      </c>
      <c r="E1295" s="77" t="s">
        <v>42</v>
      </c>
      <c r="F1295" s="77">
        <v>625</v>
      </c>
      <c r="H1295" s="77" t="s">
        <v>66</v>
      </c>
      <c r="I1295" s="77">
        <v>2018</v>
      </c>
      <c r="J1295" s="77">
        <v>625</v>
      </c>
      <c r="K1295" s="77" t="s">
        <v>29</v>
      </c>
      <c r="L1295" s="77" t="s">
        <v>29</v>
      </c>
      <c r="N1295" s="77">
        <v>0</v>
      </c>
      <c r="O1295" s="77">
        <v>0</v>
      </c>
      <c r="P1295" s="77" t="s">
        <v>10</v>
      </c>
      <c r="Q1295" s="77">
        <v>38.046406599999997</v>
      </c>
      <c r="R1295" s="77">
        <v>-84.497039299999997</v>
      </c>
      <c r="S1295" s="77">
        <v>2147.9816626426</v>
      </c>
      <c r="T1295" s="77">
        <v>0.44526145712514698</v>
      </c>
      <c r="U1295" s="77">
        <v>181</v>
      </c>
      <c r="V1295" s="77">
        <v>536</v>
      </c>
      <c r="W1295" s="77">
        <v>0.114284</v>
      </c>
      <c r="X1295" s="77">
        <v>0</v>
      </c>
      <c r="Y1295" s="77">
        <v>0</v>
      </c>
      <c r="Z1295" s="77">
        <v>0</v>
      </c>
      <c r="AA1295" s="77">
        <v>412.41247922738</v>
      </c>
      <c r="AB1295" s="77">
        <v>0.55954545712514703</v>
      </c>
      <c r="AC1295" s="77">
        <v>1754.4124792273799</v>
      </c>
      <c r="AE1295" s="87" t="str">
        <f t="shared" si="288"/>
        <v>Domestic</v>
      </c>
      <c r="AF1295" s="82" t="str">
        <f t="shared" si="289"/>
        <v>non-student</v>
      </c>
      <c r="AI1295" s="82">
        <f>'GDP per Capita'!N1295</f>
        <v>63809.64</v>
      </c>
      <c r="AJ1295" s="82">
        <f t="shared" si="290"/>
        <v>63809.64</v>
      </c>
      <c r="AK1295" s="82">
        <f t="shared" si="291"/>
        <v>63809.64</v>
      </c>
      <c r="AL1295" s="88">
        <f t="shared" si="292"/>
        <v>2.7494473863625933E-2</v>
      </c>
    </row>
    <row r="1296" spans="1:38">
      <c r="A1296" s="77" t="s">
        <v>418</v>
      </c>
      <c r="B1296" s="77">
        <v>1398</v>
      </c>
      <c r="C1296" s="77">
        <v>50.087465399999999</v>
      </c>
      <c r="D1296" s="77">
        <v>14.421253500000001</v>
      </c>
      <c r="E1296" s="77" t="s">
        <v>39</v>
      </c>
      <c r="F1296" s="77">
        <v>585</v>
      </c>
      <c r="H1296" s="77" t="s">
        <v>64</v>
      </c>
      <c r="I1296" s="77">
        <v>2018</v>
      </c>
      <c r="J1296" s="77">
        <v>585</v>
      </c>
      <c r="K1296" s="77" t="s">
        <v>576</v>
      </c>
      <c r="L1296" s="77" t="s">
        <v>31</v>
      </c>
      <c r="N1296" s="77">
        <v>0</v>
      </c>
      <c r="O1296" s="77">
        <v>0</v>
      </c>
      <c r="P1296" s="77" t="s">
        <v>10</v>
      </c>
      <c r="Q1296" s="77">
        <v>38.046406599999997</v>
      </c>
      <c r="R1296" s="77">
        <v>-84.497039299999997</v>
      </c>
      <c r="S1296" s="77">
        <v>14849.5147912464</v>
      </c>
      <c r="T1296" s="77">
        <v>2.2890497069071798</v>
      </c>
      <c r="U1296" s="77">
        <v>181</v>
      </c>
      <c r="V1296" s="77">
        <v>536</v>
      </c>
      <c r="W1296" s="77">
        <v>0.114284</v>
      </c>
      <c r="X1296" s="77">
        <v>0</v>
      </c>
      <c r="Y1296" s="77">
        <v>0</v>
      </c>
      <c r="Z1296" s="77">
        <v>0</v>
      </c>
      <c r="AA1296" s="77">
        <v>1559.19905308087</v>
      </c>
      <c r="AB1296" s="77">
        <v>2.4033337069071798</v>
      </c>
      <c r="AC1296" s="77">
        <v>2861.1990530808698</v>
      </c>
      <c r="AE1296" s="87" t="str">
        <f t="shared" si="288"/>
        <v>International</v>
      </c>
      <c r="AF1296" s="82" t="str">
        <f t="shared" si="289"/>
        <v>non-student</v>
      </c>
      <c r="AI1296" s="82">
        <f>'GDP per Capita'!N1296</f>
        <v>23771.4</v>
      </c>
      <c r="AJ1296" s="82">
        <f t="shared" si="290"/>
        <v>23771.4</v>
      </c>
      <c r="AK1296" s="82">
        <f t="shared" si="291"/>
        <v>23771.4</v>
      </c>
      <c r="AL1296" s="88">
        <f t="shared" si="292"/>
        <v>0.12036308560206255</v>
      </c>
    </row>
    <row r="1297" spans="1:38">
      <c r="A1297" s="77" t="s">
        <v>313</v>
      </c>
      <c r="B1297" s="77">
        <v>1399</v>
      </c>
      <c r="C1297" s="77">
        <v>44.489665000000002</v>
      </c>
      <c r="D1297" s="77">
        <v>11.218309</v>
      </c>
      <c r="E1297" s="77" t="s">
        <v>42</v>
      </c>
      <c r="F1297" s="77">
        <v>585</v>
      </c>
      <c r="H1297" s="77" t="s">
        <v>64</v>
      </c>
      <c r="I1297" s="77">
        <v>2018</v>
      </c>
      <c r="J1297" s="77">
        <v>585</v>
      </c>
      <c r="K1297" s="77" t="s">
        <v>557</v>
      </c>
      <c r="L1297" s="77" t="s">
        <v>31</v>
      </c>
      <c r="N1297" s="77">
        <v>0</v>
      </c>
      <c r="O1297" s="77">
        <v>0</v>
      </c>
      <c r="P1297" s="77" t="s">
        <v>10</v>
      </c>
      <c r="Q1297" s="77">
        <v>38.046406599999997</v>
      </c>
      <c r="R1297" s="77">
        <v>-84.497039299999997</v>
      </c>
      <c r="S1297" s="77">
        <v>15104.147988053999</v>
      </c>
      <c r="T1297" s="77">
        <v>2.3278309713477698</v>
      </c>
      <c r="U1297" s="77">
        <v>181</v>
      </c>
      <c r="V1297" s="77">
        <v>536</v>
      </c>
      <c r="W1297" s="77">
        <v>0.114284</v>
      </c>
      <c r="X1297" s="77">
        <v>0</v>
      </c>
      <c r="Y1297" s="77">
        <v>0</v>
      </c>
      <c r="Z1297" s="77">
        <v>0</v>
      </c>
      <c r="AA1297" s="77">
        <v>1585.9355387456701</v>
      </c>
      <c r="AB1297" s="77">
        <v>2.4421149713477699</v>
      </c>
      <c r="AC1297" s="77">
        <v>2887.9355387456699</v>
      </c>
      <c r="AE1297" s="87" t="str">
        <f t="shared" si="288"/>
        <v>International</v>
      </c>
      <c r="AF1297" s="82" t="str">
        <f t="shared" si="289"/>
        <v>non-student</v>
      </c>
      <c r="AI1297" s="82">
        <f>'GDP per Capita'!N1297</f>
        <v>34671.17</v>
      </c>
      <c r="AJ1297" s="82">
        <f t="shared" si="290"/>
        <v>34671.17</v>
      </c>
      <c r="AK1297" s="82">
        <f t="shared" si="291"/>
        <v>34671.17</v>
      </c>
      <c r="AL1297" s="88">
        <f t="shared" si="292"/>
        <v>8.3295012505942831E-2</v>
      </c>
    </row>
    <row r="1298" spans="1:38">
      <c r="A1298" s="77" t="s">
        <v>96</v>
      </c>
      <c r="B1298" s="77">
        <v>1400</v>
      </c>
      <c r="C1298" s="77">
        <v>38.046406599999997</v>
      </c>
      <c r="D1298" s="77">
        <v>-84.497039299999997</v>
      </c>
      <c r="E1298" s="77" t="s">
        <v>38</v>
      </c>
      <c r="F1298" s="77">
        <v>295</v>
      </c>
      <c r="H1298" s="77" t="s">
        <v>65</v>
      </c>
      <c r="I1298" s="77">
        <v>2018</v>
      </c>
      <c r="J1298" s="77">
        <v>295</v>
      </c>
      <c r="K1298" s="77" t="s">
        <v>29</v>
      </c>
      <c r="L1298" s="77" t="s">
        <v>29</v>
      </c>
      <c r="N1298" s="77">
        <v>0</v>
      </c>
      <c r="O1298" s="77">
        <v>1</v>
      </c>
      <c r="P1298" s="77" t="s">
        <v>10</v>
      </c>
      <c r="Q1298" s="77">
        <v>38.046406599999997</v>
      </c>
      <c r="R1298" s="77">
        <v>-84.497039299999997</v>
      </c>
      <c r="S1298" s="77">
        <v>0</v>
      </c>
      <c r="T1298" s="77">
        <v>0</v>
      </c>
      <c r="U1298" s="77">
        <v>0</v>
      </c>
      <c r="V1298" s="77">
        <v>0</v>
      </c>
      <c r="W1298" s="77">
        <v>0</v>
      </c>
      <c r="X1298" s="77">
        <v>0</v>
      </c>
      <c r="Y1298" s="77">
        <v>0</v>
      </c>
      <c r="Z1298" s="77">
        <v>0</v>
      </c>
      <c r="AA1298" s="77">
        <v>0</v>
      </c>
      <c r="AB1298" s="77">
        <v>0</v>
      </c>
      <c r="AC1298" s="77">
        <v>295</v>
      </c>
      <c r="AE1298" s="87" t="str">
        <f t="shared" si="288"/>
        <v>Domestic</v>
      </c>
      <c r="AF1298" s="82" t="str">
        <f t="shared" si="289"/>
        <v>student</v>
      </c>
      <c r="AI1298" s="82">
        <f>'GDP per Capita'!N1298</f>
        <v>63809.64</v>
      </c>
      <c r="AJ1298" s="82">
        <f t="shared" si="290"/>
        <v>63809.64</v>
      </c>
      <c r="AK1298" s="82">
        <f t="shared" si="291"/>
        <v>63809.64</v>
      </c>
      <c r="AL1298" s="88">
        <f t="shared" si="292"/>
        <v>4.6231259101289397E-3</v>
      </c>
    </row>
    <row r="1299" spans="1:38">
      <c r="A1299" s="77" t="s">
        <v>106</v>
      </c>
      <c r="B1299" s="77">
        <v>1401</v>
      </c>
      <c r="C1299" s="77">
        <v>34.053690899999999</v>
      </c>
      <c r="D1299" s="77">
        <v>-118.2427666</v>
      </c>
      <c r="E1299" s="77" t="s">
        <v>38</v>
      </c>
      <c r="F1299" s="77">
        <v>195</v>
      </c>
      <c r="H1299" s="77" t="s">
        <v>65</v>
      </c>
      <c r="I1299" s="77">
        <v>2018</v>
      </c>
      <c r="J1299" s="77">
        <v>195</v>
      </c>
      <c r="K1299" s="77" t="s">
        <v>29</v>
      </c>
      <c r="L1299" s="77" t="s">
        <v>29</v>
      </c>
      <c r="N1299" s="77">
        <v>0</v>
      </c>
      <c r="O1299" s="77">
        <v>0</v>
      </c>
      <c r="P1299" s="77" t="s">
        <v>10</v>
      </c>
      <c r="Q1299" s="77">
        <v>38.046406599999997</v>
      </c>
      <c r="R1299" s="77">
        <v>-84.497039299999997</v>
      </c>
      <c r="S1299" s="77">
        <v>6098.3465920814297</v>
      </c>
      <c r="T1299" s="77">
        <v>1.02566982708556</v>
      </c>
      <c r="U1299" s="77">
        <v>181</v>
      </c>
      <c r="V1299" s="77">
        <v>268</v>
      </c>
      <c r="W1299" s="77">
        <v>5.7141999999999998E-2</v>
      </c>
      <c r="X1299" s="77">
        <v>0</v>
      </c>
      <c r="Y1299" s="77">
        <v>0</v>
      </c>
      <c r="Z1299" s="77">
        <v>0</v>
      </c>
      <c r="AA1299" s="77">
        <v>731.80159104977201</v>
      </c>
      <c r="AB1299" s="77">
        <v>1.08281182708556</v>
      </c>
      <c r="AC1299" s="77">
        <v>1375.80159104977</v>
      </c>
      <c r="AE1299" s="87" t="str">
        <f t="shared" si="288"/>
        <v>Domestic</v>
      </c>
      <c r="AF1299" s="82" t="str">
        <f t="shared" si="289"/>
        <v>student</v>
      </c>
      <c r="AI1299" s="82">
        <f>'GDP per Capita'!N1299</f>
        <v>63809.64</v>
      </c>
      <c r="AJ1299" s="82">
        <f t="shared" si="290"/>
        <v>63809.64</v>
      </c>
      <c r="AK1299" s="82">
        <f t="shared" si="291"/>
        <v>63809.64</v>
      </c>
      <c r="AL1299" s="88">
        <f t="shared" si="292"/>
        <v>2.1561030450097666E-2</v>
      </c>
    </row>
    <row r="1300" spans="1:38">
      <c r="A1300" s="77" t="s">
        <v>192</v>
      </c>
      <c r="B1300" s="77">
        <v>1402</v>
      </c>
      <c r="C1300" s="77">
        <v>38.029305999999998</v>
      </c>
      <c r="D1300" s="77">
        <v>-78.476678100000001</v>
      </c>
      <c r="E1300" s="77" t="s">
        <v>37</v>
      </c>
      <c r="F1300" s="77">
        <v>525</v>
      </c>
      <c r="H1300" s="77" t="s">
        <v>66</v>
      </c>
      <c r="I1300" s="77">
        <v>2018</v>
      </c>
      <c r="J1300" s="77">
        <v>525</v>
      </c>
      <c r="K1300" s="77" t="s">
        <v>29</v>
      </c>
      <c r="L1300" s="77" t="s">
        <v>29</v>
      </c>
      <c r="N1300" s="77">
        <v>0</v>
      </c>
      <c r="O1300" s="77">
        <v>0</v>
      </c>
      <c r="P1300" s="77" t="s">
        <v>10</v>
      </c>
      <c r="Q1300" s="77">
        <v>38.046406599999997</v>
      </c>
      <c r="R1300" s="77">
        <v>-84.497039299999997</v>
      </c>
      <c r="S1300" s="77">
        <v>1054.3209704677199</v>
      </c>
      <c r="T1300" s="77">
        <v>0.30084927668705402</v>
      </c>
      <c r="U1300" s="77">
        <v>181</v>
      </c>
      <c r="V1300" s="77">
        <v>536</v>
      </c>
      <c r="W1300" s="77">
        <v>0.114284</v>
      </c>
      <c r="X1300" s="77">
        <v>0</v>
      </c>
      <c r="Y1300" s="77">
        <v>0</v>
      </c>
      <c r="Z1300" s="77">
        <v>0</v>
      </c>
      <c r="AA1300" s="77">
        <v>202.429626329803</v>
      </c>
      <c r="AB1300" s="77">
        <v>0.41513327668705402</v>
      </c>
      <c r="AC1300" s="77">
        <v>1444.4296263297999</v>
      </c>
      <c r="AE1300" s="87" t="str">
        <f t="shared" si="288"/>
        <v>Domestic</v>
      </c>
      <c r="AF1300" s="82" t="str">
        <f t="shared" si="289"/>
        <v>non-student</v>
      </c>
      <c r="AI1300" s="82">
        <f>'GDP per Capita'!N1300</f>
        <v>63809.64</v>
      </c>
      <c r="AJ1300" s="82">
        <f t="shared" si="290"/>
        <v>63809.64</v>
      </c>
      <c r="AK1300" s="82">
        <f t="shared" si="291"/>
        <v>63809.64</v>
      </c>
      <c r="AL1300" s="88">
        <f t="shared" si="292"/>
        <v>2.2636542477434442E-2</v>
      </c>
    </row>
    <row r="1301" spans="1:38">
      <c r="A1301" s="77" t="s">
        <v>96</v>
      </c>
      <c r="B1301" s="77">
        <v>1403</v>
      </c>
      <c r="C1301" s="77">
        <v>38.046406599999997</v>
      </c>
      <c r="D1301" s="77">
        <v>-84.497039299999997</v>
      </c>
      <c r="E1301" s="77" t="s">
        <v>42</v>
      </c>
      <c r="F1301" s="77">
        <v>0</v>
      </c>
      <c r="H1301" s="77" t="s">
        <v>67</v>
      </c>
      <c r="I1301" s="77">
        <v>2018</v>
      </c>
      <c r="J1301" s="77">
        <v>0</v>
      </c>
      <c r="K1301" s="77" t="s">
        <v>29</v>
      </c>
      <c r="L1301" s="77" t="s">
        <v>29</v>
      </c>
      <c r="N1301" s="77">
        <v>0</v>
      </c>
      <c r="O1301" s="77">
        <v>1</v>
      </c>
      <c r="P1301" s="77" t="s">
        <v>10</v>
      </c>
      <c r="Q1301" s="77">
        <v>38.046406599999997</v>
      </c>
      <c r="R1301" s="77">
        <v>-84.497039299999997</v>
      </c>
      <c r="S1301" s="77">
        <v>0</v>
      </c>
      <c r="T1301" s="77">
        <v>0</v>
      </c>
      <c r="U1301" s="77">
        <v>0</v>
      </c>
      <c r="V1301" s="77">
        <v>0</v>
      </c>
      <c r="W1301" s="77">
        <v>0</v>
      </c>
      <c r="X1301" s="77">
        <v>0</v>
      </c>
      <c r="Y1301" s="77">
        <v>0</v>
      </c>
      <c r="Z1301" s="77">
        <v>0</v>
      </c>
      <c r="AA1301" s="77">
        <v>0</v>
      </c>
      <c r="AB1301" s="77">
        <v>0</v>
      </c>
      <c r="AC1301" s="77">
        <v>0</v>
      </c>
      <c r="AE1301" s="87" t="str">
        <f t="shared" si="288"/>
        <v>Domestic</v>
      </c>
      <c r="AF1301" s="82" t="str">
        <f t="shared" si="289"/>
        <v>non-student</v>
      </c>
      <c r="AI1301" s="82">
        <f>'GDP per Capita'!N1301</f>
        <v>63809.64</v>
      </c>
      <c r="AJ1301" s="82">
        <f t="shared" si="290"/>
        <v>63809.64</v>
      </c>
      <c r="AK1301" s="82">
        <f t="shared" si="291"/>
        <v>63809.64</v>
      </c>
      <c r="AL1301" s="88">
        <f t="shared" si="292"/>
        <v>0</v>
      </c>
    </row>
    <row r="1302" spans="1:38">
      <c r="A1302" s="77" t="s">
        <v>83</v>
      </c>
      <c r="B1302" s="77">
        <v>1404</v>
      </c>
      <c r="C1302" s="77">
        <v>22.283345399999899</v>
      </c>
      <c r="D1302" s="77">
        <v>39.112814499999999</v>
      </c>
      <c r="E1302" s="77" t="s">
        <v>39</v>
      </c>
      <c r="F1302" s="77">
        <v>585</v>
      </c>
      <c r="H1302" s="77" t="s">
        <v>64</v>
      </c>
      <c r="I1302" s="77">
        <v>2018</v>
      </c>
      <c r="J1302" s="77">
        <v>585</v>
      </c>
      <c r="K1302" s="77" t="s">
        <v>570</v>
      </c>
      <c r="L1302" s="77" t="s">
        <v>32</v>
      </c>
      <c r="N1302" s="77">
        <v>0</v>
      </c>
      <c r="O1302" s="77">
        <v>0</v>
      </c>
      <c r="P1302" s="77" t="s">
        <v>10</v>
      </c>
      <c r="Q1302" s="77">
        <v>38.046406599999997</v>
      </c>
      <c r="R1302" s="77">
        <v>-84.497039299999997</v>
      </c>
      <c r="S1302" s="77">
        <v>22187.539022360499</v>
      </c>
      <c r="T1302" s="77">
        <v>3.4524494609248202</v>
      </c>
      <c r="U1302" s="77">
        <v>181</v>
      </c>
      <c r="V1302" s="77">
        <v>536</v>
      </c>
      <c r="W1302" s="77">
        <v>0.114284</v>
      </c>
      <c r="X1302" s="77">
        <v>0</v>
      </c>
      <c r="Y1302" s="77">
        <v>0</v>
      </c>
      <c r="Z1302" s="77">
        <v>0</v>
      </c>
      <c r="AA1302" s="77">
        <v>2030.15982054598</v>
      </c>
      <c r="AB1302" s="77">
        <v>3.5667334609248198</v>
      </c>
      <c r="AC1302" s="77">
        <v>3332.15982054598</v>
      </c>
      <c r="AE1302" s="87" t="str">
        <f t="shared" si="288"/>
        <v>International</v>
      </c>
      <c r="AF1302" s="82" t="str">
        <f t="shared" si="289"/>
        <v>non-student</v>
      </c>
      <c r="AI1302" s="82">
        <f>'GDP per Capita'!N1302</f>
        <v>21764.39</v>
      </c>
      <c r="AJ1302" s="82">
        <f t="shared" si="290"/>
        <v>21764.39</v>
      </c>
      <c r="AK1302" s="82">
        <f t="shared" si="291"/>
        <v>21764.39</v>
      </c>
      <c r="AL1302" s="88">
        <f t="shared" si="292"/>
        <v>0.15310145703812419</v>
      </c>
    </row>
    <row r="1303" spans="1:38">
      <c r="A1303" s="77" t="s">
        <v>101</v>
      </c>
      <c r="B1303" s="77">
        <v>1405</v>
      </c>
      <c r="C1303" s="77">
        <v>53.439712100000001</v>
      </c>
      <c r="D1303" s="77">
        <v>10.3682538</v>
      </c>
      <c r="E1303" s="77" t="s">
        <v>39</v>
      </c>
      <c r="F1303" s="77">
        <v>585</v>
      </c>
      <c r="H1303" s="77" t="s">
        <v>64</v>
      </c>
      <c r="I1303" s="77">
        <v>2018</v>
      </c>
      <c r="J1303" s="77">
        <v>585</v>
      </c>
      <c r="K1303" s="77" t="s">
        <v>224</v>
      </c>
      <c r="L1303" s="77" t="s">
        <v>31</v>
      </c>
      <c r="N1303" s="77">
        <v>0</v>
      </c>
      <c r="O1303" s="77">
        <v>0</v>
      </c>
      <c r="P1303" s="77" t="s">
        <v>10</v>
      </c>
      <c r="Q1303" s="77">
        <v>38.046406599999997</v>
      </c>
      <c r="R1303" s="77">
        <v>-84.497039299999997</v>
      </c>
      <c r="S1303" s="77">
        <v>13992.633992355801</v>
      </c>
      <c r="T1303" s="77">
        <v>2.1593838850474301</v>
      </c>
      <c r="U1303" s="77">
        <v>181</v>
      </c>
      <c r="V1303" s="77">
        <v>536</v>
      </c>
      <c r="W1303" s="77">
        <v>0.114284</v>
      </c>
      <c r="X1303" s="77">
        <v>0</v>
      </c>
      <c r="Y1303" s="77">
        <v>0</v>
      </c>
      <c r="Z1303" s="77">
        <v>0</v>
      </c>
      <c r="AA1303" s="77">
        <v>1469.22656919736</v>
      </c>
      <c r="AB1303" s="77">
        <v>2.2736678850474301</v>
      </c>
      <c r="AC1303" s="77">
        <v>2771.2265691973598</v>
      </c>
      <c r="AE1303" s="87" t="str">
        <f t="shared" si="288"/>
        <v>International</v>
      </c>
      <c r="AF1303" s="82" t="str">
        <f t="shared" si="289"/>
        <v>non-student</v>
      </c>
      <c r="AI1303" s="82">
        <f>'GDP per Capita'!N1303</f>
        <v>49180.54</v>
      </c>
      <c r="AJ1303" s="82">
        <f t="shared" si="290"/>
        <v>49180.54</v>
      </c>
      <c r="AK1303" s="82">
        <f t="shared" si="291"/>
        <v>49180.54</v>
      </c>
      <c r="AL1303" s="88">
        <f t="shared" si="292"/>
        <v>5.6348030525841315E-2</v>
      </c>
    </row>
    <row r="1304" spans="1:38">
      <c r="A1304" s="77" t="s">
        <v>158</v>
      </c>
      <c r="B1304" s="77">
        <v>1406</v>
      </c>
      <c r="C1304" s="77">
        <v>40.109213500000003</v>
      </c>
      <c r="D1304" s="77">
        <v>-91.0176357</v>
      </c>
      <c r="E1304" s="77" t="s">
        <v>38</v>
      </c>
      <c r="F1304" s="77">
        <v>195</v>
      </c>
      <c r="H1304" s="77" t="s">
        <v>65</v>
      </c>
      <c r="I1304" s="77">
        <v>2018</v>
      </c>
      <c r="J1304" s="77">
        <v>195</v>
      </c>
      <c r="K1304" s="77" t="s">
        <v>29</v>
      </c>
      <c r="L1304" s="77" t="s">
        <v>29</v>
      </c>
      <c r="N1304" s="77">
        <v>0</v>
      </c>
      <c r="O1304" s="77">
        <v>0</v>
      </c>
      <c r="P1304" s="77" t="s">
        <v>10</v>
      </c>
      <c r="Q1304" s="77">
        <v>38.046406599999997</v>
      </c>
      <c r="R1304" s="77">
        <v>-84.497039299999997</v>
      </c>
      <c r="S1304" s="77">
        <v>1215.2058595932299</v>
      </c>
      <c r="T1304" s="77">
        <v>0.32209328573336199</v>
      </c>
      <c r="U1304" s="77">
        <v>181</v>
      </c>
      <c r="V1304" s="77">
        <v>268</v>
      </c>
      <c r="W1304" s="77">
        <v>5.7141999999999998E-2</v>
      </c>
      <c r="X1304" s="77">
        <v>0</v>
      </c>
      <c r="Y1304" s="77">
        <v>0</v>
      </c>
      <c r="Z1304" s="77">
        <v>0</v>
      </c>
      <c r="AA1304" s="77">
        <v>233.31952504189999</v>
      </c>
      <c r="AB1304" s="77">
        <v>0.37923528573336202</v>
      </c>
      <c r="AC1304" s="77">
        <v>877.31952504189996</v>
      </c>
      <c r="AE1304" s="87" t="str">
        <f t="shared" si="288"/>
        <v>Domestic</v>
      </c>
      <c r="AF1304" s="82" t="str">
        <f t="shared" si="289"/>
        <v>student</v>
      </c>
      <c r="AI1304" s="82">
        <f>'GDP per Capita'!N1304</f>
        <v>63809.64</v>
      </c>
      <c r="AJ1304" s="82">
        <f t="shared" si="290"/>
        <v>63809.64</v>
      </c>
      <c r="AK1304" s="82">
        <f t="shared" si="291"/>
        <v>63809.64</v>
      </c>
      <c r="AL1304" s="88">
        <f t="shared" si="292"/>
        <v>1.3749012297231264E-2</v>
      </c>
    </row>
    <row r="1305" spans="1:38">
      <c r="A1305" s="77" t="s">
        <v>194</v>
      </c>
      <c r="B1305" s="77">
        <v>1407</v>
      </c>
      <c r="C1305" s="77">
        <v>30.854710999999899</v>
      </c>
      <c r="D1305" s="77">
        <v>34.770750999999997</v>
      </c>
      <c r="E1305" s="77" t="s">
        <v>37</v>
      </c>
      <c r="F1305" s="77">
        <v>525</v>
      </c>
      <c r="H1305" s="77" t="s">
        <v>66</v>
      </c>
      <c r="I1305" s="77">
        <v>2018</v>
      </c>
      <c r="J1305" s="77">
        <v>525</v>
      </c>
      <c r="K1305" s="77" t="s">
        <v>518</v>
      </c>
      <c r="L1305" s="77" t="s">
        <v>32</v>
      </c>
      <c r="N1305" s="77">
        <v>0</v>
      </c>
      <c r="O1305" s="77">
        <v>0</v>
      </c>
      <c r="P1305" s="77" t="s">
        <v>10</v>
      </c>
      <c r="Q1305" s="77">
        <v>38.046406599999997</v>
      </c>
      <c r="R1305" s="77">
        <v>-84.497039299999997</v>
      </c>
      <c r="S1305" s="77">
        <v>20199.131527674599</v>
      </c>
      <c r="T1305" s="77">
        <v>3.1278263770489101</v>
      </c>
      <c r="U1305" s="77">
        <v>181</v>
      </c>
      <c r="V1305" s="77">
        <v>536</v>
      </c>
      <c r="W1305" s="77">
        <v>0.114284</v>
      </c>
      <c r="X1305" s="77">
        <v>0</v>
      </c>
      <c r="Y1305" s="77">
        <v>0</v>
      </c>
      <c r="Z1305" s="77">
        <v>0</v>
      </c>
      <c r="AA1305" s="77">
        <v>1848.2205347822301</v>
      </c>
      <c r="AB1305" s="77">
        <v>3.2421103770489101</v>
      </c>
      <c r="AC1305" s="77">
        <v>3090.2205347822301</v>
      </c>
      <c r="AE1305" s="87" t="str">
        <f t="shared" si="288"/>
        <v>International</v>
      </c>
      <c r="AF1305" s="82" t="str">
        <f t="shared" si="289"/>
        <v>non-student</v>
      </c>
      <c r="AI1305" s="82">
        <f>'GDP per Capita'!N1305</f>
        <v>41377.49</v>
      </c>
      <c r="AJ1305" s="82">
        <f t="shared" si="290"/>
        <v>41377.49</v>
      </c>
      <c r="AK1305" s="82">
        <f t="shared" si="291"/>
        <v>41377.49</v>
      </c>
      <c r="AL1305" s="88">
        <f t="shared" si="292"/>
        <v>7.4683615047269183E-2</v>
      </c>
    </row>
    <row r="1306" spans="1:38">
      <c r="A1306" s="77" t="s">
        <v>195</v>
      </c>
      <c r="B1306" s="77">
        <v>1408</v>
      </c>
      <c r="C1306" s="77">
        <v>39.331993400000002</v>
      </c>
      <c r="D1306" s="77">
        <v>16.184382800000002</v>
      </c>
      <c r="E1306" s="77" t="s">
        <v>39</v>
      </c>
      <c r="F1306" s="77">
        <v>525</v>
      </c>
      <c r="H1306" s="77" t="s">
        <v>66</v>
      </c>
      <c r="I1306" s="77">
        <v>2018</v>
      </c>
      <c r="J1306" s="77">
        <v>525</v>
      </c>
      <c r="K1306" s="77" t="s">
        <v>557</v>
      </c>
      <c r="L1306" s="77" t="s">
        <v>31</v>
      </c>
      <c r="N1306" s="77">
        <v>0</v>
      </c>
      <c r="O1306" s="77">
        <v>0</v>
      </c>
      <c r="P1306" s="77" t="s">
        <v>10</v>
      </c>
      <c r="Q1306" s="77">
        <v>38.046406599999997</v>
      </c>
      <c r="R1306" s="77">
        <v>-84.497039299999997</v>
      </c>
      <c r="S1306" s="77">
        <v>16429.289088015099</v>
      </c>
      <c r="T1306" s="77">
        <v>2.5314978544908899</v>
      </c>
      <c r="U1306" s="77">
        <v>181</v>
      </c>
      <c r="V1306" s="77">
        <v>536</v>
      </c>
      <c r="W1306" s="77">
        <v>0.114284</v>
      </c>
      <c r="X1306" s="77">
        <v>0</v>
      </c>
      <c r="Y1306" s="77">
        <v>0</v>
      </c>
      <c r="Z1306" s="77">
        <v>0</v>
      </c>
      <c r="AA1306" s="77">
        <v>1725.07535424159</v>
      </c>
      <c r="AB1306" s="77">
        <v>2.64578185449089</v>
      </c>
      <c r="AC1306" s="77">
        <v>2967.07535424159</v>
      </c>
      <c r="AE1306" s="87" t="str">
        <f t="shared" si="288"/>
        <v>International</v>
      </c>
      <c r="AF1306" s="82" t="str">
        <f t="shared" si="289"/>
        <v>non-student</v>
      </c>
      <c r="AI1306" s="82">
        <f>'GDP per Capita'!N1306</f>
        <v>34671.17</v>
      </c>
      <c r="AJ1306" s="82">
        <f t="shared" si="290"/>
        <v>34671.17</v>
      </c>
      <c r="AK1306" s="82">
        <f t="shared" si="291"/>
        <v>34671.17</v>
      </c>
      <c r="AL1306" s="88">
        <f t="shared" si="292"/>
        <v>8.5577595282812502E-2</v>
      </c>
    </row>
    <row r="1307" spans="1:38">
      <c r="A1307" s="77" t="s">
        <v>222</v>
      </c>
      <c r="B1307" s="77">
        <v>1409</v>
      </c>
      <c r="C1307" s="77">
        <v>42.558426399999902</v>
      </c>
      <c r="D1307" s="77">
        <v>-71.268946999999997</v>
      </c>
      <c r="E1307" s="77" t="s">
        <v>42</v>
      </c>
      <c r="F1307" s="77">
        <v>585</v>
      </c>
      <c r="H1307" s="77" t="s">
        <v>64</v>
      </c>
      <c r="I1307" s="77">
        <v>2018</v>
      </c>
      <c r="J1307" s="77">
        <v>585</v>
      </c>
      <c r="K1307" s="77" t="s">
        <v>29</v>
      </c>
      <c r="L1307" s="77" t="s">
        <v>29</v>
      </c>
      <c r="N1307" s="77">
        <v>0</v>
      </c>
      <c r="O1307" s="77">
        <v>0</v>
      </c>
      <c r="P1307" s="77" t="s">
        <v>10</v>
      </c>
      <c r="Q1307" s="77">
        <v>38.046406599999997</v>
      </c>
      <c r="R1307" s="77">
        <v>-84.497039299999997</v>
      </c>
      <c r="S1307" s="77">
        <v>2454.1245030334699</v>
      </c>
      <c r="T1307" s="77">
        <v>0.48568601971817299</v>
      </c>
      <c r="U1307" s="77">
        <v>181</v>
      </c>
      <c r="V1307" s="77">
        <v>536</v>
      </c>
      <c r="W1307" s="77">
        <v>0.114284</v>
      </c>
      <c r="X1307" s="77">
        <v>0</v>
      </c>
      <c r="Y1307" s="77">
        <v>0</v>
      </c>
      <c r="Z1307" s="77">
        <v>0</v>
      </c>
      <c r="AA1307" s="77">
        <v>471.19190458242599</v>
      </c>
      <c r="AB1307" s="77">
        <v>0.59997001971817299</v>
      </c>
      <c r="AC1307" s="77">
        <v>1773.19190458242</v>
      </c>
      <c r="AE1307" s="87" t="str">
        <f t="shared" si="288"/>
        <v>Domestic</v>
      </c>
      <c r="AF1307" s="82" t="str">
        <f t="shared" si="289"/>
        <v>non-student</v>
      </c>
      <c r="AI1307" s="82">
        <f>'GDP per Capita'!N1307</f>
        <v>63809.64</v>
      </c>
      <c r="AJ1307" s="82">
        <f t="shared" si="290"/>
        <v>63809.64</v>
      </c>
      <c r="AK1307" s="82">
        <f t="shared" si="291"/>
        <v>63809.64</v>
      </c>
      <c r="AL1307" s="88">
        <f t="shared" si="292"/>
        <v>2.7788777754935146E-2</v>
      </c>
    </row>
    <row r="1308" spans="1:38">
      <c r="A1308" s="77" t="s">
        <v>175</v>
      </c>
      <c r="B1308" s="77">
        <v>1410</v>
      </c>
      <c r="C1308" s="77">
        <v>52.0191005</v>
      </c>
      <c r="D1308" s="77">
        <v>8.5310070000000007</v>
      </c>
      <c r="E1308" s="77" t="s">
        <v>37</v>
      </c>
      <c r="F1308" s="77">
        <v>585</v>
      </c>
      <c r="H1308" s="77" t="s">
        <v>64</v>
      </c>
      <c r="I1308" s="77">
        <v>2018</v>
      </c>
      <c r="J1308" s="77">
        <v>585</v>
      </c>
      <c r="K1308" s="77" t="s">
        <v>224</v>
      </c>
      <c r="L1308" s="77" t="s">
        <v>31</v>
      </c>
      <c r="N1308" s="77">
        <v>0</v>
      </c>
      <c r="O1308" s="77">
        <v>0</v>
      </c>
      <c r="P1308" s="77" t="s">
        <v>10</v>
      </c>
      <c r="Q1308" s="77">
        <v>38.046406599999997</v>
      </c>
      <c r="R1308" s="77">
        <v>-84.497039299999997</v>
      </c>
      <c r="S1308" s="77">
        <v>13921.959534752301</v>
      </c>
      <c r="T1308" s="77">
        <v>2.14874697346136</v>
      </c>
      <c r="U1308" s="77">
        <v>181</v>
      </c>
      <c r="V1308" s="77">
        <v>536</v>
      </c>
      <c r="W1308" s="77">
        <v>0.114284</v>
      </c>
      <c r="X1308" s="77">
        <v>0</v>
      </c>
      <c r="Y1308" s="77">
        <v>0</v>
      </c>
      <c r="Z1308" s="77">
        <v>0</v>
      </c>
      <c r="AA1308" s="77">
        <v>1461.8057511489901</v>
      </c>
      <c r="AB1308" s="77">
        <v>2.2630309734613601</v>
      </c>
      <c r="AC1308" s="77">
        <v>2763.8057511489901</v>
      </c>
      <c r="AE1308" s="87" t="str">
        <f t="shared" si="288"/>
        <v>International</v>
      </c>
      <c r="AF1308" s="82" t="str">
        <f t="shared" si="289"/>
        <v>non-student</v>
      </c>
      <c r="AI1308" s="82">
        <f>'GDP per Capita'!N1308</f>
        <v>49180.54</v>
      </c>
      <c r="AJ1308" s="82">
        <f t="shared" si="290"/>
        <v>49180.54</v>
      </c>
      <c r="AK1308" s="82">
        <f t="shared" si="291"/>
        <v>49180.54</v>
      </c>
      <c r="AL1308" s="88">
        <f t="shared" si="292"/>
        <v>5.6197141209693713E-2</v>
      </c>
    </row>
    <row r="1309" spans="1:38">
      <c r="A1309" s="77" t="s">
        <v>124</v>
      </c>
      <c r="B1309" s="77">
        <v>1411</v>
      </c>
      <c r="C1309" s="77">
        <v>32.222876499999998</v>
      </c>
      <c r="D1309" s="77">
        <v>-110.9748477</v>
      </c>
      <c r="E1309" s="77" t="s">
        <v>38</v>
      </c>
      <c r="F1309" s="77">
        <v>195</v>
      </c>
      <c r="H1309" s="77" t="s">
        <v>65</v>
      </c>
      <c r="I1309" s="77">
        <v>2018</v>
      </c>
      <c r="J1309" s="77">
        <v>195</v>
      </c>
      <c r="K1309" s="77" t="s">
        <v>29</v>
      </c>
      <c r="L1309" s="77" t="s">
        <v>29</v>
      </c>
      <c r="N1309" s="77">
        <v>0</v>
      </c>
      <c r="O1309" s="77">
        <v>0</v>
      </c>
      <c r="P1309" s="77" t="s">
        <v>10</v>
      </c>
      <c r="Q1309" s="77">
        <v>38.046406599999997</v>
      </c>
      <c r="R1309" s="77">
        <v>-84.497039299999997</v>
      </c>
      <c r="S1309" s="77">
        <v>4967.7655093756202</v>
      </c>
      <c r="T1309" s="77">
        <v>0.87229555391883196</v>
      </c>
      <c r="U1309" s="77">
        <v>181</v>
      </c>
      <c r="V1309" s="77">
        <v>268</v>
      </c>
      <c r="W1309" s="77">
        <v>5.7141999999999998E-2</v>
      </c>
      <c r="X1309" s="77">
        <v>0</v>
      </c>
      <c r="Y1309" s="77">
        <v>0</v>
      </c>
      <c r="Z1309" s="77">
        <v>0</v>
      </c>
      <c r="AA1309" s="77">
        <v>596.13186112507503</v>
      </c>
      <c r="AB1309" s="77">
        <v>0.92943755391883198</v>
      </c>
      <c r="AC1309" s="77">
        <v>1240.1318611250699</v>
      </c>
      <c r="AE1309" s="87" t="str">
        <f t="shared" si="288"/>
        <v>Domestic</v>
      </c>
      <c r="AF1309" s="82" t="str">
        <f t="shared" si="289"/>
        <v>student</v>
      </c>
      <c r="AI1309" s="82">
        <f>'GDP per Capita'!N1309</f>
        <v>63809.64</v>
      </c>
      <c r="AJ1309" s="82">
        <f t="shared" si="290"/>
        <v>63809.64</v>
      </c>
      <c r="AK1309" s="82">
        <f t="shared" si="291"/>
        <v>63809.64</v>
      </c>
      <c r="AL1309" s="88">
        <f t="shared" si="292"/>
        <v>1.9434866912351644E-2</v>
      </c>
    </row>
    <row r="1310" spans="1:38">
      <c r="A1310" s="77" t="s">
        <v>321</v>
      </c>
      <c r="B1310" s="77">
        <v>1412</v>
      </c>
      <c r="C1310" s="77">
        <v>35.227200000000003</v>
      </c>
      <c r="D1310" s="77">
        <v>-80.843082999999993</v>
      </c>
      <c r="E1310" s="77" t="s">
        <v>42</v>
      </c>
      <c r="F1310" s="77">
        <v>525</v>
      </c>
      <c r="H1310" s="77" t="s">
        <v>66</v>
      </c>
      <c r="I1310" s="77">
        <v>2018</v>
      </c>
      <c r="J1310" s="77">
        <v>525</v>
      </c>
      <c r="K1310" s="77" t="s">
        <v>29</v>
      </c>
      <c r="L1310" s="77" t="s">
        <v>29</v>
      </c>
      <c r="N1310" s="77">
        <v>0</v>
      </c>
      <c r="O1310" s="77">
        <v>0</v>
      </c>
      <c r="P1310" s="77" t="s">
        <v>10</v>
      </c>
      <c r="Q1310" s="77">
        <v>38.046406599999997</v>
      </c>
      <c r="R1310" s="77">
        <v>-84.497039299999997</v>
      </c>
      <c r="S1310" s="77">
        <v>904.42695679269502</v>
      </c>
      <c r="T1310" s="77">
        <v>0.28105655532081197</v>
      </c>
      <c r="U1310" s="77">
        <v>181</v>
      </c>
      <c r="V1310" s="77">
        <v>536</v>
      </c>
      <c r="W1310" s="77">
        <v>0.114284</v>
      </c>
      <c r="X1310" s="77">
        <v>0</v>
      </c>
      <c r="Y1310" s="77">
        <v>0</v>
      </c>
      <c r="Z1310" s="77">
        <v>0</v>
      </c>
      <c r="AA1310" s="77">
        <v>173.649975704197</v>
      </c>
      <c r="AB1310" s="77">
        <v>0.39534055532081203</v>
      </c>
      <c r="AC1310" s="77">
        <v>1415.64997570419</v>
      </c>
      <c r="AE1310" s="87" t="str">
        <f t="shared" si="288"/>
        <v>Domestic</v>
      </c>
      <c r="AF1310" s="82" t="str">
        <f t="shared" si="289"/>
        <v>non-student</v>
      </c>
      <c r="AI1310" s="82">
        <f>'GDP per Capita'!N1310</f>
        <v>63809.64</v>
      </c>
      <c r="AJ1310" s="82">
        <f t="shared" si="290"/>
        <v>63809.64</v>
      </c>
      <c r="AK1310" s="82">
        <f t="shared" si="291"/>
        <v>63809.64</v>
      </c>
      <c r="AL1310" s="88">
        <f t="shared" si="292"/>
        <v>2.2185518923225237E-2</v>
      </c>
    </row>
    <row r="1311" spans="1:38">
      <c r="A1311" s="77" t="s">
        <v>81</v>
      </c>
      <c r="B1311" s="77">
        <v>1413</v>
      </c>
      <c r="C1311" s="77">
        <v>41.704567750000002</v>
      </c>
      <c r="D1311" s="77">
        <v>-86.238220260172596</v>
      </c>
      <c r="E1311" s="77" t="s">
        <v>37</v>
      </c>
      <c r="F1311" s="77">
        <v>585</v>
      </c>
      <c r="H1311" s="77" t="s">
        <v>64</v>
      </c>
      <c r="I1311" s="77">
        <v>2018</v>
      </c>
      <c r="J1311" s="77">
        <v>585</v>
      </c>
      <c r="K1311" s="77" t="s">
        <v>29</v>
      </c>
      <c r="L1311" s="77" t="s">
        <v>29</v>
      </c>
      <c r="N1311" s="77">
        <v>0</v>
      </c>
      <c r="O1311" s="77">
        <v>0</v>
      </c>
      <c r="P1311" s="77" t="s">
        <v>10</v>
      </c>
      <c r="Q1311" s="77">
        <v>38.046406599999997</v>
      </c>
      <c r="R1311" s="77">
        <v>-84.497039299999997</v>
      </c>
      <c r="S1311" s="77">
        <v>866.05985237089203</v>
      </c>
      <c r="T1311" s="77">
        <v>0.27599037963552597</v>
      </c>
      <c r="U1311" s="77">
        <v>181</v>
      </c>
      <c r="V1311" s="77">
        <v>536</v>
      </c>
      <c r="W1311" s="77">
        <v>0.114284</v>
      </c>
      <c r="X1311" s="77">
        <v>0</v>
      </c>
      <c r="Y1311" s="77">
        <v>0</v>
      </c>
      <c r="Z1311" s="77">
        <v>0</v>
      </c>
      <c r="AA1311" s="77">
        <v>166.28349165521101</v>
      </c>
      <c r="AB1311" s="77">
        <v>0.39027437963552603</v>
      </c>
      <c r="AC1311" s="77">
        <v>1468.2834916552099</v>
      </c>
      <c r="AE1311" s="87" t="str">
        <f t="shared" si="288"/>
        <v>Domestic</v>
      </c>
      <c r="AF1311" s="82" t="str">
        <f t="shared" si="289"/>
        <v>non-student</v>
      </c>
      <c r="AI1311" s="82">
        <f>'GDP per Capita'!N1311</f>
        <v>63809.64</v>
      </c>
      <c r="AJ1311" s="82">
        <f t="shared" si="290"/>
        <v>63809.64</v>
      </c>
      <c r="AK1311" s="82">
        <f t="shared" si="291"/>
        <v>63809.64</v>
      </c>
      <c r="AL1311" s="88">
        <f t="shared" si="292"/>
        <v>2.3010371029443356E-2</v>
      </c>
    </row>
    <row r="1312" spans="1:38">
      <c r="A1312" s="77" t="s">
        <v>106</v>
      </c>
      <c r="B1312" s="77">
        <v>1414</v>
      </c>
      <c r="C1312" s="77">
        <v>34.053690899999999</v>
      </c>
      <c r="D1312" s="77">
        <v>-118.2427666</v>
      </c>
      <c r="E1312" s="77" t="s">
        <v>38</v>
      </c>
      <c r="F1312" s="77">
        <v>465</v>
      </c>
      <c r="H1312" s="77" t="s">
        <v>65</v>
      </c>
      <c r="I1312" s="77">
        <v>2018</v>
      </c>
      <c r="J1312" s="77">
        <v>465</v>
      </c>
      <c r="K1312" s="77" t="s">
        <v>29</v>
      </c>
      <c r="L1312" s="77" t="s">
        <v>29</v>
      </c>
      <c r="N1312" s="77">
        <v>0</v>
      </c>
      <c r="O1312" s="77">
        <v>0</v>
      </c>
      <c r="P1312" s="77" t="s">
        <v>10</v>
      </c>
      <c r="Q1312" s="77">
        <v>38.046406599999997</v>
      </c>
      <c r="R1312" s="77">
        <v>-84.497039299999997</v>
      </c>
      <c r="S1312" s="77">
        <v>6098.3465920814297</v>
      </c>
      <c r="T1312" s="77">
        <v>1.02566982708556</v>
      </c>
      <c r="U1312" s="77">
        <v>181</v>
      </c>
      <c r="V1312" s="77">
        <v>268</v>
      </c>
      <c r="W1312" s="77">
        <v>5.7141999999999998E-2</v>
      </c>
      <c r="X1312" s="77">
        <v>0</v>
      </c>
      <c r="Y1312" s="77">
        <v>0</v>
      </c>
      <c r="Z1312" s="77">
        <v>0</v>
      </c>
      <c r="AA1312" s="77">
        <v>731.80159104977201</v>
      </c>
      <c r="AB1312" s="77">
        <v>1.08281182708556</v>
      </c>
      <c r="AC1312" s="77">
        <v>1645.80159104977</v>
      </c>
      <c r="AE1312" s="87" t="str">
        <f t="shared" si="288"/>
        <v>Domestic</v>
      </c>
      <c r="AF1312" s="82" t="str">
        <f t="shared" si="289"/>
        <v>student</v>
      </c>
      <c r="AI1312" s="82">
        <f>'GDP per Capita'!N1312</f>
        <v>63809.64</v>
      </c>
      <c r="AJ1312" s="82">
        <f t="shared" si="290"/>
        <v>63809.64</v>
      </c>
      <c r="AK1312" s="82">
        <f t="shared" si="291"/>
        <v>63809.64</v>
      </c>
      <c r="AL1312" s="88">
        <f t="shared" si="292"/>
        <v>2.5792366028859745E-2</v>
      </c>
    </row>
    <row r="1313" spans="1:38">
      <c r="A1313" s="77" t="s">
        <v>199</v>
      </c>
      <c r="B1313" s="77">
        <v>1415</v>
      </c>
      <c r="C1313" s="77">
        <v>36.1623886</v>
      </c>
      <c r="D1313" s="77">
        <v>-85.499705700000007</v>
      </c>
      <c r="E1313" s="77" t="s">
        <v>37</v>
      </c>
      <c r="F1313" s="77">
        <v>525</v>
      </c>
      <c r="H1313" s="77" t="s">
        <v>66</v>
      </c>
      <c r="I1313" s="77">
        <v>2018</v>
      </c>
      <c r="J1313" s="77">
        <v>525</v>
      </c>
      <c r="K1313" s="77" t="s">
        <v>29</v>
      </c>
      <c r="L1313" s="77" t="s">
        <v>29</v>
      </c>
      <c r="N1313" s="77">
        <v>0</v>
      </c>
      <c r="O1313" s="77">
        <v>0</v>
      </c>
      <c r="P1313" s="77" t="s">
        <v>10</v>
      </c>
      <c r="Q1313" s="77">
        <v>38.046406599999997</v>
      </c>
      <c r="R1313" s="77">
        <v>-84.497039299999997</v>
      </c>
      <c r="S1313" s="77">
        <v>455.15744073829302</v>
      </c>
      <c r="T1313" s="77">
        <v>0.22173286298917899</v>
      </c>
      <c r="U1313" s="77">
        <v>181</v>
      </c>
      <c r="V1313" s="77">
        <v>536</v>
      </c>
      <c r="W1313" s="77">
        <v>0.114284</v>
      </c>
      <c r="X1313" s="77">
        <v>0</v>
      </c>
      <c r="Y1313" s="77">
        <v>0</v>
      </c>
      <c r="Z1313" s="77">
        <v>0</v>
      </c>
      <c r="AA1313" s="77">
        <v>87.3902286217523</v>
      </c>
      <c r="AB1313" s="77">
        <v>0.33601686298917899</v>
      </c>
      <c r="AC1313" s="77">
        <v>1329.3902286217501</v>
      </c>
      <c r="AE1313" s="87" t="str">
        <f t="shared" si="288"/>
        <v>Domestic</v>
      </c>
      <c r="AF1313" s="82" t="str">
        <f t="shared" si="289"/>
        <v>non-student</v>
      </c>
      <c r="AI1313" s="82">
        <f>'GDP per Capita'!N1313</f>
        <v>63809.64</v>
      </c>
      <c r="AJ1313" s="82">
        <f t="shared" si="290"/>
        <v>63809.64</v>
      </c>
      <c r="AK1313" s="82">
        <f t="shared" si="291"/>
        <v>63809.64</v>
      </c>
      <c r="AL1313" s="88">
        <f t="shared" si="292"/>
        <v>2.0833689527503214E-2</v>
      </c>
    </row>
    <row r="1314" spans="1:38">
      <c r="A1314" s="77" t="s">
        <v>342</v>
      </c>
      <c r="B1314" s="77">
        <v>1416</v>
      </c>
      <c r="C1314" s="77">
        <v>36.642116899999998</v>
      </c>
      <c r="D1314" s="77">
        <v>127.48917419999999</v>
      </c>
      <c r="E1314" s="77" t="s">
        <v>42</v>
      </c>
      <c r="F1314" s="77">
        <v>685</v>
      </c>
      <c r="H1314" s="77" t="s">
        <v>64</v>
      </c>
      <c r="I1314" s="77">
        <v>2018</v>
      </c>
      <c r="J1314" s="77">
        <v>685</v>
      </c>
      <c r="K1314" s="77" t="s">
        <v>317</v>
      </c>
      <c r="L1314" s="77" t="s">
        <v>30</v>
      </c>
      <c r="N1314" s="77">
        <v>0</v>
      </c>
      <c r="O1314" s="77">
        <v>0</v>
      </c>
      <c r="P1314" s="77" t="s">
        <v>10</v>
      </c>
      <c r="Q1314" s="77">
        <v>38.046406599999997</v>
      </c>
      <c r="R1314" s="77">
        <v>-84.497039299999997</v>
      </c>
      <c r="S1314" s="77">
        <v>22167.666943419299</v>
      </c>
      <c r="T1314" s="77">
        <v>3.44917071887842</v>
      </c>
      <c r="U1314" s="77">
        <v>181</v>
      </c>
      <c r="V1314" s="77">
        <v>536</v>
      </c>
      <c r="W1314" s="77">
        <v>0.114284</v>
      </c>
      <c r="X1314" s="77">
        <v>0</v>
      </c>
      <c r="Y1314" s="77">
        <v>0</v>
      </c>
      <c r="Z1314" s="77">
        <v>0</v>
      </c>
      <c r="AA1314" s="77">
        <v>2028.34152532286</v>
      </c>
      <c r="AB1314" s="77">
        <v>3.5634547188784298</v>
      </c>
      <c r="AC1314" s="77">
        <v>3430.34152532286</v>
      </c>
      <c r="AE1314" s="87" t="str">
        <f t="shared" si="288"/>
        <v>International</v>
      </c>
      <c r="AF1314" s="82" t="str">
        <f t="shared" si="289"/>
        <v>non-student</v>
      </c>
      <c r="AI1314" s="82">
        <f>'GDP per Capita'!N1314</f>
        <v>32154.02</v>
      </c>
      <c r="AJ1314" s="82">
        <f t="shared" si="290"/>
        <v>32154.02</v>
      </c>
      <c r="AK1314" s="82">
        <f t="shared" si="291"/>
        <v>32154.02</v>
      </c>
      <c r="AL1314" s="88">
        <f t="shared" si="292"/>
        <v>0.10668468593733722</v>
      </c>
    </row>
    <row r="1315" spans="1:38">
      <c r="A1315" s="77" t="s">
        <v>80</v>
      </c>
      <c r="B1315" s="77">
        <v>1417</v>
      </c>
      <c r="C1315" s="77">
        <v>33.749098699999998</v>
      </c>
      <c r="D1315" s="77">
        <v>-84.390184899999994</v>
      </c>
      <c r="E1315" s="77" t="s">
        <v>38</v>
      </c>
      <c r="F1315" s="77">
        <v>295</v>
      </c>
      <c r="H1315" s="77" t="s">
        <v>65</v>
      </c>
      <c r="I1315" s="77">
        <v>2018</v>
      </c>
      <c r="J1315" s="77">
        <v>295</v>
      </c>
      <c r="K1315" s="77" t="s">
        <v>29</v>
      </c>
      <c r="L1315" s="77" t="s">
        <v>29</v>
      </c>
      <c r="N1315" s="77">
        <v>0</v>
      </c>
      <c r="O1315" s="77">
        <v>0</v>
      </c>
      <c r="P1315" s="77" t="s">
        <v>10</v>
      </c>
      <c r="Q1315" s="77">
        <v>38.046406599999997</v>
      </c>
      <c r="R1315" s="77">
        <v>-84.497039299999997</v>
      </c>
      <c r="S1315" s="77">
        <v>955.87264121773899</v>
      </c>
      <c r="T1315" s="77">
        <v>0.28784968916488901</v>
      </c>
      <c r="U1315" s="77">
        <v>181</v>
      </c>
      <c r="V1315" s="77">
        <v>268</v>
      </c>
      <c r="W1315" s="77">
        <v>5.7141999999999998E-2</v>
      </c>
      <c r="X1315" s="77">
        <v>0</v>
      </c>
      <c r="Y1315" s="77">
        <v>0</v>
      </c>
      <c r="Z1315" s="77">
        <v>0</v>
      </c>
      <c r="AA1315" s="77">
        <v>183.52754711380601</v>
      </c>
      <c r="AB1315" s="77">
        <v>0.34499168916488898</v>
      </c>
      <c r="AC1315" s="77">
        <v>927.52754711380601</v>
      </c>
      <c r="AE1315" s="87" t="str">
        <f t="shared" si="288"/>
        <v>Domestic</v>
      </c>
      <c r="AF1315" s="82" t="str">
        <f t="shared" si="289"/>
        <v>student</v>
      </c>
      <c r="AI1315" s="82">
        <f>'GDP per Capita'!N1315</f>
        <v>63809.64</v>
      </c>
      <c r="AJ1315" s="82">
        <f t="shared" si="290"/>
        <v>63809.64</v>
      </c>
      <c r="AK1315" s="82">
        <f t="shared" si="291"/>
        <v>63809.64</v>
      </c>
      <c r="AL1315" s="88">
        <f t="shared" si="292"/>
        <v>1.4535853001424331E-2</v>
      </c>
    </row>
    <row r="1316" spans="1:38">
      <c r="A1316" s="77" t="s">
        <v>419</v>
      </c>
      <c r="B1316" s="77">
        <v>1418</v>
      </c>
      <c r="C1316" s="77">
        <v>36.119551299999998</v>
      </c>
      <c r="D1316" s="77">
        <v>128.34446919999999</v>
      </c>
      <c r="E1316" s="77" t="s">
        <v>42</v>
      </c>
      <c r="F1316" s="77">
        <v>685</v>
      </c>
      <c r="H1316" s="77" t="s">
        <v>64</v>
      </c>
      <c r="I1316" s="77">
        <v>2018</v>
      </c>
      <c r="J1316" s="77">
        <v>685</v>
      </c>
      <c r="K1316" s="77" t="s">
        <v>317</v>
      </c>
      <c r="L1316" s="77" t="s">
        <v>30</v>
      </c>
      <c r="N1316" s="77">
        <v>0</v>
      </c>
      <c r="O1316" s="77">
        <v>0</v>
      </c>
      <c r="P1316" s="77" t="s">
        <v>10</v>
      </c>
      <c r="Q1316" s="77">
        <v>38.046406599999997</v>
      </c>
      <c r="R1316" s="77">
        <v>-84.497039299999997</v>
      </c>
      <c r="S1316" s="77">
        <v>22207.0842472119</v>
      </c>
      <c r="T1316" s="77">
        <v>3.4556749533860902</v>
      </c>
      <c r="U1316" s="77">
        <v>181</v>
      </c>
      <c r="V1316" s="77">
        <v>536</v>
      </c>
      <c r="W1316" s="77">
        <v>0.114284</v>
      </c>
      <c r="X1316" s="77">
        <v>0</v>
      </c>
      <c r="Y1316" s="77">
        <v>0</v>
      </c>
      <c r="Z1316" s="77">
        <v>0</v>
      </c>
      <c r="AA1316" s="77">
        <v>2031.94820861989</v>
      </c>
      <c r="AB1316" s="77">
        <v>3.5699589533860898</v>
      </c>
      <c r="AC1316" s="77">
        <v>3433.94820861989</v>
      </c>
      <c r="AE1316" s="87" t="str">
        <f t="shared" si="288"/>
        <v>International</v>
      </c>
      <c r="AF1316" s="82" t="str">
        <f t="shared" si="289"/>
        <v>non-student</v>
      </c>
      <c r="AI1316" s="82">
        <f>'GDP per Capita'!N1316</f>
        <v>32154.02</v>
      </c>
      <c r="AJ1316" s="82">
        <f t="shared" si="290"/>
        <v>32154.02</v>
      </c>
      <c r="AK1316" s="82">
        <f t="shared" si="291"/>
        <v>32154.02</v>
      </c>
      <c r="AL1316" s="88">
        <f t="shared" si="292"/>
        <v>0.10679685490709684</v>
      </c>
    </row>
    <row r="1317" spans="1:38">
      <c r="A1317" s="77" t="s">
        <v>342</v>
      </c>
      <c r="B1317" s="77">
        <v>1419</v>
      </c>
      <c r="C1317" s="77">
        <v>36.642116899999998</v>
      </c>
      <c r="D1317" s="77">
        <v>127.48917419999999</v>
      </c>
      <c r="E1317" s="77" t="s">
        <v>42</v>
      </c>
      <c r="F1317" s="77">
        <v>685</v>
      </c>
      <c r="H1317" s="77" t="s">
        <v>64</v>
      </c>
      <c r="I1317" s="77">
        <v>2018</v>
      </c>
      <c r="J1317" s="77">
        <v>685</v>
      </c>
      <c r="K1317" s="77" t="s">
        <v>317</v>
      </c>
      <c r="L1317" s="77" t="s">
        <v>30</v>
      </c>
      <c r="N1317" s="77">
        <v>0</v>
      </c>
      <c r="O1317" s="77">
        <v>0</v>
      </c>
      <c r="P1317" s="77" t="s">
        <v>10</v>
      </c>
      <c r="Q1317" s="77">
        <v>38.046406599999997</v>
      </c>
      <c r="R1317" s="77">
        <v>-84.497039299999997</v>
      </c>
      <c r="S1317" s="77">
        <v>22167.666943419299</v>
      </c>
      <c r="T1317" s="77">
        <v>3.44917071887842</v>
      </c>
      <c r="U1317" s="77">
        <v>181</v>
      </c>
      <c r="V1317" s="77">
        <v>536</v>
      </c>
      <c r="W1317" s="77">
        <v>0.114284</v>
      </c>
      <c r="X1317" s="77">
        <v>0</v>
      </c>
      <c r="Y1317" s="77">
        <v>0</v>
      </c>
      <c r="Z1317" s="77">
        <v>0</v>
      </c>
      <c r="AA1317" s="77">
        <v>2028.34152532286</v>
      </c>
      <c r="AB1317" s="77">
        <v>3.5634547188784298</v>
      </c>
      <c r="AC1317" s="77">
        <v>3430.34152532286</v>
      </c>
      <c r="AE1317" s="87" t="str">
        <f t="shared" si="288"/>
        <v>International</v>
      </c>
      <c r="AF1317" s="82" t="str">
        <f t="shared" si="289"/>
        <v>non-student</v>
      </c>
      <c r="AI1317" s="82">
        <f>'GDP per Capita'!N1317</f>
        <v>32154.02</v>
      </c>
      <c r="AJ1317" s="82">
        <f t="shared" si="290"/>
        <v>32154.02</v>
      </c>
      <c r="AK1317" s="82">
        <f t="shared" si="291"/>
        <v>32154.02</v>
      </c>
      <c r="AL1317" s="88">
        <f t="shared" si="292"/>
        <v>0.10668468593733722</v>
      </c>
    </row>
    <row r="1318" spans="1:38">
      <c r="A1318" s="77" t="s">
        <v>344</v>
      </c>
      <c r="B1318" s="77">
        <v>1420</v>
      </c>
      <c r="C1318" s="77">
        <v>39.962260100000002</v>
      </c>
      <c r="D1318" s="77">
        <v>-83.000706499999893</v>
      </c>
      <c r="E1318" s="77" t="s">
        <v>43</v>
      </c>
      <c r="F1318" s="77">
        <v>195</v>
      </c>
      <c r="H1318" s="77" t="s">
        <v>65</v>
      </c>
      <c r="I1318" s="77">
        <v>2018</v>
      </c>
      <c r="J1318" s="77">
        <v>195</v>
      </c>
      <c r="K1318" s="77" t="s">
        <v>29</v>
      </c>
      <c r="L1318" s="77" t="s">
        <v>29</v>
      </c>
      <c r="N1318" s="77">
        <v>0</v>
      </c>
      <c r="O1318" s="77">
        <v>0</v>
      </c>
      <c r="P1318" s="77" t="s">
        <v>10</v>
      </c>
      <c r="Q1318" s="77">
        <v>38.046406599999997</v>
      </c>
      <c r="R1318" s="77">
        <v>-84.497039299999997</v>
      </c>
      <c r="S1318" s="77">
        <v>498.381720155854</v>
      </c>
      <c r="T1318" s="77">
        <v>0.22744040325575099</v>
      </c>
      <c r="U1318" s="77">
        <v>181</v>
      </c>
      <c r="V1318" s="77">
        <v>536</v>
      </c>
      <c r="W1318" s="77">
        <v>0.114284</v>
      </c>
      <c r="X1318" s="77">
        <v>0</v>
      </c>
      <c r="Y1318" s="77">
        <v>0</v>
      </c>
      <c r="Z1318" s="77">
        <v>0</v>
      </c>
      <c r="AA1318" s="77">
        <v>95.689290269924001</v>
      </c>
      <c r="AB1318" s="77">
        <v>0.34172440325575099</v>
      </c>
      <c r="AC1318" s="77">
        <v>1007.68929026992</v>
      </c>
      <c r="AE1318" s="87" t="str">
        <f t="shared" si="288"/>
        <v>Domestic</v>
      </c>
      <c r="AF1318" s="82" t="str">
        <f t="shared" si="289"/>
        <v>non-student</v>
      </c>
      <c r="AI1318" s="82">
        <f>'GDP per Capita'!N1318</f>
        <v>63809.64</v>
      </c>
      <c r="AJ1318" s="82">
        <f t="shared" si="290"/>
        <v>63809.64</v>
      </c>
      <c r="AK1318" s="82">
        <f t="shared" si="291"/>
        <v>63809.64</v>
      </c>
      <c r="AL1318" s="88">
        <f t="shared" si="292"/>
        <v>1.579211683798749E-2</v>
      </c>
    </row>
    <row r="1319" spans="1:38">
      <c r="A1319" s="77" t="s">
        <v>420</v>
      </c>
      <c r="B1319" s="77">
        <v>1421</v>
      </c>
      <c r="C1319" s="77">
        <v>37.3893889</v>
      </c>
      <c r="D1319" s="77">
        <v>-122.0832101</v>
      </c>
      <c r="E1319" s="77" t="s">
        <v>42</v>
      </c>
      <c r="F1319" s="77">
        <v>585</v>
      </c>
      <c r="H1319" s="77" t="s">
        <v>64</v>
      </c>
      <c r="I1319" s="77">
        <v>2018</v>
      </c>
      <c r="J1319" s="77">
        <v>585</v>
      </c>
      <c r="K1319" s="77" t="s">
        <v>29</v>
      </c>
      <c r="L1319" s="77" t="s">
        <v>29</v>
      </c>
      <c r="N1319" s="77">
        <v>0</v>
      </c>
      <c r="O1319" s="77">
        <v>0</v>
      </c>
      <c r="P1319" s="77" t="s">
        <v>10</v>
      </c>
      <c r="Q1319" s="77">
        <v>38.046406599999997</v>
      </c>
      <c r="R1319" s="77">
        <v>-84.497039299999997</v>
      </c>
      <c r="S1319" s="77">
        <v>6568.1025712979799</v>
      </c>
      <c r="T1319" s="77">
        <v>1.0900591961226</v>
      </c>
      <c r="U1319" s="77">
        <v>181</v>
      </c>
      <c r="V1319" s="77">
        <v>536</v>
      </c>
      <c r="W1319" s="77">
        <v>0.114284</v>
      </c>
      <c r="X1319" s="77">
        <v>0</v>
      </c>
      <c r="Y1319" s="77">
        <v>0</v>
      </c>
      <c r="Z1319" s="77">
        <v>0</v>
      </c>
      <c r="AA1319" s="77">
        <v>788.17230855575804</v>
      </c>
      <c r="AB1319" s="77">
        <v>1.2043431961226001</v>
      </c>
      <c r="AC1319" s="77">
        <v>2090.1723085557501</v>
      </c>
      <c r="AE1319" s="87" t="str">
        <f t="shared" si="288"/>
        <v>Domestic</v>
      </c>
      <c r="AF1319" s="82" t="str">
        <f t="shared" si="289"/>
        <v>non-student</v>
      </c>
      <c r="AI1319" s="82">
        <f>'GDP per Capita'!N1319</f>
        <v>63809.64</v>
      </c>
      <c r="AJ1319" s="82">
        <f t="shared" si="290"/>
        <v>63809.64</v>
      </c>
      <c r="AK1319" s="82">
        <f t="shared" si="291"/>
        <v>63809.64</v>
      </c>
      <c r="AL1319" s="88">
        <f t="shared" si="292"/>
        <v>3.2756372055315626E-2</v>
      </c>
    </row>
    <row r="1320" spans="1:38">
      <c r="A1320" s="77" t="s">
        <v>421</v>
      </c>
      <c r="B1320" s="77">
        <v>1422</v>
      </c>
      <c r="C1320" s="77">
        <v>52.203482299999997</v>
      </c>
      <c r="D1320" s="77">
        <v>0.1235817</v>
      </c>
      <c r="E1320" s="77" t="s">
        <v>42</v>
      </c>
      <c r="F1320" s="77">
        <v>525</v>
      </c>
      <c r="H1320" s="77" t="s">
        <v>66</v>
      </c>
      <c r="I1320" s="77">
        <v>2018</v>
      </c>
      <c r="J1320" s="77">
        <v>525</v>
      </c>
      <c r="K1320" s="77" t="s">
        <v>416</v>
      </c>
      <c r="L1320" s="77" t="s">
        <v>31</v>
      </c>
      <c r="N1320" s="77">
        <v>0</v>
      </c>
      <c r="O1320" s="77">
        <v>0</v>
      </c>
      <c r="P1320" s="77" t="s">
        <v>10</v>
      </c>
      <c r="Q1320" s="77">
        <v>38.046406599999997</v>
      </c>
      <c r="R1320" s="77">
        <v>-84.497039299999997</v>
      </c>
      <c r="S1320" s="77">
        <v>12863.6999956256</v>
      </c>
      <c r="T1320" s="77">
        <v>1.9905255533703901</v>
      </c>
      <c r="U1320" s="77">
        <v>181</v>
      </c>
      <c r="V1320" s="77">
        <v>536</v>
      </c>
      <c r="W1320" s="77">
        <v>0.114284</v>
      </c>
      <c r="X1320" s="77">
        <v>0</v>
      </c>
      <c r="Y1320" s="77">
        <v>0</v>
      </c>
      <c r="Z1320" s="77">
        <v>0</v>
      </c>
      <c r="AA1320" s="77">
        <v>1350.6884995406899</v>
      </c>
      <c r="AB1320" s="77">
        <v>2.1048095533703899</v>
      </c>
      <c r="AC1320" s="77">
        <v>2592.6884995406899</v>
      </c>
      <c r="AE1320" s="87" t="str">
        <f t="shared" si="288"/>
        <v>International</v>
      </c>
      <c r="AF1320" s="82" t="str">
        <f t="shared" si="289"/>
        <v>non-student</v>
      </c>
      <c r="AI1320" s="82">
        <f>'GDP per Capita'!N1320</f>
        <v>40800.480000000003</v>
      </c>
      <c r="AJ1320" s="82">
        <f t="shared" si="290"/>
        <v>40800.480000000003</v>
      </c>
      <c r="AK1320" s="82">
        <f t="shared" si="291"/>
        <v>40800.480000000003</v>
      </c>
      <c r="AL1320" s="88">
        <f t="shared" si="292"/>
        <v>6.3545539158869943E-2</v>
      </c>
    </row>
    <row r="1321" spans="1:38">
      <c r="A1321" s="77" t="s">
        <v>358</v>
      </c>
      <c r="B1321" s="77">
        <v>1423</v>
      </c>
      <c r="C1321" s="77">
        <v>41.875561599999997</v>
      </c>
      <c r="D1321" s="77">
        <v>-87.6244212</v>
      </c>
      <c r="E1321" s="77" t="s">
        <v>38</v>
      </c>
      <c r="F1321" s="77">
        <v>295</v>
      </c>
      <c r="H1321" s="77" t="s">
        <v>65</v>
      </c>
      <c r="I1321" s="77">
        <v>2018</v>
      </c>
      <c r="J1321" s="77">
        <v>295</v>
      </c>
      <c r="K1321" s="77" t="s">
        <v>29</v>
      </c>
      <c r="L1321" s="77" t="s">
        <v>29</v>
      </c>
      <c r="N1321" s="77">
        <v>0</v>
      </c>
      <c r="O1321" s="77">
        <v>0</v>
      </c>
      <c r="P1321" s="77" t="s">
        <v>10</v>
      </c>
      <c r="Q1321" s="77">
        <v>38.046406599999997</v>
      </c>
      <c r="R1321" s="77">
        <v>-84.497039299999997</v>
      </c>
      <c r="S1321" s="77">
        <v>1004.48484589638</v>
      </c>
      <c r="T1321" s="77">
        <v>0.294268676812315</v>
      </c>
      <c r="U1321" s="77">
        <v>181</v>
      </c>
      <c r="V1321" s="77">
        <v>268</v>
      </c>
      <c r="W1321" s="77">
        <v>5.7141999999999998E-2</v>
      </c>
      <c r="X1321" s="77">
        <v>0</v>
      </c>
      <c r="Y1321" s="77">
        <v>0</v>
      </c>
      <c r="Z1321" s="77">
        <v>0</v>
      </c>
      <c r="AA1321" s="77">
        <v>192.86109041210401</v>
      </c>
      <c r="AB1321" s="77">
        <v>0.35141067681231503</v>
      </c>
      <c r="AC1321" s="77">
        <v>936.861090412105</v>
      </c>
      <c r="AE1321" s="87" t="str">
        <f t="shared" si="288"/>
        <v>Domestic</v>
      </c>
      <c r="AF1321" s="82" t="str">
        <f t="shared" si="289"/>
        <v>student</v>
      </c>
      <c r="AI1321" s="82">
        <f>'GDP per Capita'!N1321</f>
        <v>63809.64</v>
      </c>
      <c r="AJ1321" s="82">
        <f t="shared" si="290"/>
        <v>63809.64</v>
      </c>
      <c r="AK1321" s="82">
        <f t="shared" si="291"/>
        <v>63809.64</v>
      </c>
      <c r="AL1321" s="88">
        <f t="shared" si="292"/>
        <v>1.468212468229103E-2</v>
      </c>
    </row>
    <row r="1322" spans="1:38">
      <c r="A1322" s="77" t="s">
        <v>112</v>
      </c>
      <c r="B1322" s="77">
        <v>1424</v>
      </c>
      <c r="C1322" s="77">
        <v>40.735657000000003</v>
      </c>
      <c r="D1322" s="77">
        <v>-74.172366699999998</v>
      </c>
      <c r="E1322" s="77" t="s">
        <v>42</v>
      </c>
      <c r="F1322" s="77">
        <v>585</v>
      </c>
      <c r="H1322" s="77" t="s">
        <v>64</v>
      </c>
      <c r="I1322" s="77">
        <v>2018</v>
      </c>
      <c r="J1322" s="77">
        <v>585</v>
      </c>
      <c r="K1322" s="77" t="s">
        <v>29</v>
      </c>
      <c r="L1322" s="77" t="s">
        <v>29</v>
      </c>
      <c r="N1322" s="77">
        <v>0</v>
      </c>
      <c r="O1322" s="77">
        <v>0</v>
      </c>
      <c r="P1322" s="77" t="s">
        <v>10</v>
      </c>
      <c r="Q1322" s="77">
        <v>38.046406599999997</v>
      </c>
      <c r="R1322" s="77">
        <v>-84.497039299999997</v>
      </c>
      <c r="S1322" s="77">
        <v>1871.19379937244</v>
      </c>
      <c r="T1322" s="77">
        <v>0.40871306589225298</v>
      </c>
      <c r="U1322" s="77">
        <v>181</v>
      </c>
      <c r="V1322" s="77">
        <v>536</v>
      </c>
      <c r="W1322" s="77">
        <v>0.114284</v>
      </c>
      <c r="X1322" s="77">
        <v>0</v>
      </c>
      <c r="Y1322" s="77">
        <v>0</v>
      </c>
      <c r="Z1322" s="77">
        <v>0</v>
      </c>
      <c r="AA1322" s="77">
        <v>359.26920947950902</v>
      </c>
      <c r="AB1322" s="77">
        <v>0.52299706589225303</v>
      </c>
      <c r="AC1322" s="77">
        <v>1661.2692094795</v>
      </c>
      <c r="AE1322" s="87" t="str">
        <f t="shared" si="288"/>
        <v>Domestic</v>
      </c>
      <c r="AF1322" s="82" t="str">
        <f t="shared" si="289"/>
        <v>non-student</v>
      </c>
      <c r="AI1322" s="82">
        <f>'GDP per Capita'!N1322</f>
        <v>63809.64</v>
      </c>
      <c r="AJ1322" s="82">
        <f t="shared" si="290"/>
        <v>63809.64</v>
      </c>
      <c r="AK1322" s="82">
        <f t="shared" si="291"/>
        <v>63809.64</v>
      </c>
      <c r="AL1322" s="88">
        <f t="shared" si="292"/>
        <v>2.6034768562861348E-2</v>
      </c>
    </row>
    <row r="1323" spans="1:38">
      <c r="A1323" s="77" t="s">
        <v>151</v>
      </c>
      <c r="B1323" s="77">
        <v>1425</v>
      </c>
      <c r="C1323" s="77">
        <v>37.538508700000001</v>
      </c>
      <c r="D1323" s="77">
        <v>-77.434280000000001</v>
      </c>
      <c r="E1323" s="77" t="s">
        <v>42</v>
      </c>
      <c r="F1323" s="77">
        <v>585</v>
      </c>
      <c r="H1323" s="77" t="s">
        <v>64</v>
      </c>
      <c r="I1323" s="77">
        <v>2018</v>
      </c>
      <c r="J1323" s="77">
        <v>585</v>
      </c>
      <c r="K1323" s="77" t="s">
        <v>29</v>
      </c>
      <c r="L1323" s="77" t="s">
        <v>29</v>
      </c>
      <c r="N1323" s="77">
        <v>0</v>
      </c>
      <c r="O1323" s="77">
        <v>0</v>
      </c>
      <c r="P1323" s="77" t="s">
        <v>10</v>
      </c>
      <c r="Q1323" s="77">
        <v>38.046406599999997</v>
      </c>
      <c r="R1323" s="77">
        <v>-84.497039299999997</v>
      </c>
      <c r="S1323" s="77">
        <v>1246.03712935257</v>
      </c>
      <c r="T1323" s="77">
        <v>0.32616439382335599</v>
      </c>
      <c r="U1323" s="77">
        <v>181</v>
      </c>
      <c r="V1323" s="77">
        <v>536</v>
      </c>
      <c r="W1323" s="77">
        <v>0.114284</v>
      </c>
      <c r="X1323" s="77">
        <v>0</v>
      </c>
      <c r="Y1323" s="77">
        <v>0</v>
      </c>
      <c r="Z1323" s="77">
        <v>0</v>
      </c>
      <c r="AA1323" s="77">
        <v>239.239128835694</v>
      </c>
      <c r="AB1323" s="77">
        <v>0.44044839382335599</v>
      </c>
      <c r="AC1323" s="77">
        <v>1541.2391288356901</v>
      </c>
      <c r="AE1323" s="87" t="str">
        <f t="shared" si="288"/>
        <v>Domestic</v>
      </c>
      <c r="AF1323" s="82" t="str">
        <f t="shared" si="289"/>
        <v>non-student</v>
      </c>
      <c r="AI1323" s="82">
        <f>'GDP per Capita'!N1323</f>
        <v>63809.64</v>
      </c>
      <c r="AJ1323" s="82">
        <f t="shared" si="290"/>
        <v>63809.64</v>
      </c>
      <c r="AK1323" s="82">
        <f t="shared" si="291"/>
        <v>63809.64</v>
      </c>
      <c r="AL1323" s="88">
        <f t="shared" si="292"/>
        <v>2.4153703560084182E-2</v>
      </c>
    </row>
    <row r="1324" spans="1:38">
      <c r="A1324" s="77" t="s">
        <v>96</v>
      </c>
      <c r="B1324" s="77">
        <v>1426</v>
      </c>
      <c r="C1324" s="77">
        <v>38.046406599999997</v>
      </c>
      <c r="D1324" s="77">
        <v>-84.497039299999997</v>
      </c>
      <c r="E1324" s="77" t="s">
        <v>38</v>
      </c>
      <c r="F1324" s="77">
        <v>295</v>
      </c>
      <c r="H1324" s="77" t="s">
        <v>65</v>
      </c>
      <c r="I1324" s="77">
        <v>2018</v>
      </c>
      <c r="J1324" s="77">
        <v>295</v>
      </c>
      <c r="K1324" s="77" t="s">
        <v>29</v>
      </c>
      <c r="L1324" s="77" t="s">
        <v>29</v>
      </c>
      <c r="N1324" s="77">
        <v>0</v>
      </c>
      <c r="O1324" s="77">
        <v>1</v>
      </c>
      <c r="P1324" s="77" t="s">
        <v>10</v>
      </c>
      <c r="Q1324" s="77">
        <v>38.046406599999997</v>
      </c>
      <c r="R1324" s="77">
        <v>-84.497039299999997</v>
      </c>
      <c r="S1324" s="77">
        <v>0</v>
      </c>
      <c r="T1324" s="77">
        <v>0</v>
      </c>
      <c r="U1324" s="77">
        <v>0</v>
      </c>
      <c r="V1324" s="77">
        <v>0</v>
      </c>
      <c r="W1324" s="77">
        <v>0</v>
      </c>
      <c r="X1324" s="77">
        <v>0</v>
      </c>
      <c r="Y1324" s="77">
        <v>0</v>
      </c>
      <c r="Z1324" s="77">
        <v>0</v>
      </c>
      <c r="AA1324" s="77">
        <v>0</v>
      </c>
      <c r="AB1324" s="77">
        <v>0</v>
      </c>
      <c r="AC1324" s="77">
        <v>295</v>
      </c>
      <c r="AE1324" s="87" t="str">
        <f t="shared" si="288"/>
        <v>Domestic</v>
      </c>
      <c r="AF1324" s="82" t="str">
        <f t="shared" si="289"/>
        <v>student</v>
      </c>
      <c r="AI1324" s="82">
        <f>'GDP per Capita'!N1324</f>
        <v>63809.64</v>
      </c>
      <c r="AJ1324" s="82">
        <f t="shared" si="290"/>
        <v>63809.64</v>
      </c>
      <c r="AK1324" s="82">
        <f t="shared" si="291"/>
        <v>63809.64</v>
      </c>
      <c r="AL1324" s="88">
        <f t="shared" si="292"/>
        <v>4.6231259101289397E-3</v>
      </c>
    </row>
    <row r="1325" spans="1:38">
      <c r="A1325" s="77" t="s">
        <v>162</v>
      </c>
      <c r="B1325" s="77">
        <v>1427</v>
      </c>
      <c r="C1325" s="77">
        <v>40.027145300000001</v>
      </c>
      <c r="D1325" s="77">
        <v>-78.523744699999995</v>
      </c>
      <c r="E1325" s="77" t="s">
        <v>42</v>
      </c>
      <c r="F1325" s="77">
        <v>585</v>
      </c>
      <c r="H1325" s="77" t="s">
        <v>64</v>
      </c>
      <c r="I1325" s="77">
        <v>2018</v>
      </c>
      <c r="J1325" s="77">
        <v>585</v>
      </c>
      <c r="K1325" s="77" t="s">
        <v>29</v>
      </c>
      <c r="L1325" s="77" t="s">
        <v>29</v>
      </c>
      <c r="N1325" s="77">
        <v>0</v>
      </c>
      <c r="O1325" s="77">
        <v>0</v>
      </c>
      <c r="P1325" s="77" t="s">
        <v>10</v>
      </c>
      <c r="Q1325" s="77">
        <v>38.046406599999997</v>
      </c>
      <c r="R1325" s="77">
        <v>-84.497039299999997</v>
      </c>
      <c r="S1325" s="77">
        <v>1121.60744185265</v>
      </c>
      <c r="T1325" s="77">
        <v>0.309734103687061</v>
      </c>
      <c r="U1325" s="77">
        <v>181</v>
      </c>
      <c r="V1325" s="77">
        <v>536</v>
      </c>
      <c r="W1325" s="77">
        <v>0.114284</v>
      </c>
      <c r="X1325" s="77">
        <v>0</v>
      </c>
      <c r="Y1325" s="77">
        <v>0</v>
      </c>
      <c r="Z1325" s="77">
        <v>0</v>
      </c>
      <c r="AA1325" s="77">
        <v>215.34862883570901</v>
      </c>
      <c r="AB1325" s="77">
        <v>0.424018103687061</v>
      </c>
      <c r="AC1325" s="77">
        <v>1517.3486288357001</v>
      </c>
      <c r="AE1325" s="87" t="str">
        <f t="shared" si="288"/>
        <v>Domestic</v>
      </c>
      <c r="AF1325" s="82" t="str">
        <f t="shared" si="289"/>
        <v>non-student</v>
      </c>
      <c r="AI1325" s="82">
        <f>'GDP per Capita'!N1325</f>
        <v>63809.64</v>
      </c>
      <c r="AJ1325" s="82">
        <f t="shared" si="290"/>
        <v>63809.64</v>
      </c>
      <c r="AK1325" s="82">
        <f t="shared" si="291"/>
        <v>63809.64</v>
      </c>
      <c r="AL1325" s="88">
        <f t="shared" si="292"/>
        <v>2.3779300883623542E-2</v>
      </c>
    </row>
    <row r="1326" spans="1:38">
      <c r="A1326" s="77" t="s">
        <v>422</v>
      </c>
      <c r="B1326" s="77">
        <v>1428</v>
      </c>
      <c r="C1326" s="77">
        <v>-18.918804099999999</v>
      </c>
      <c r="D1326" s="77">
        <v>-48.276783700000003</v>
      </c>
      <c r="E1326" s="77" t="s">
        <v>37</v>
      </c>
      <c r="F1326" s="77">
        <v>0</v>
      </c>
      <c r="H1326" s="77" t="s">
        <v>63</v>
      </c>
      <c r="I1326" s="77">
        <v>2018</v>
      </c>
      <c r="J1326" s="77">
        <v>0</v>
      </c>
      <c r="K1326" s="77" t="s">
        <v>587</v>
      </c>
      <c r="L1326" s="77" t="s">
        <v>28</v>
      </c>
      <c r="N1326" s="77">
        <v>0</v>
      </c>
      <c r="O1326" s="77">
        <v>0</v>
      </c>
      <c r="P1326" s="77" t="s">
        <v>10</v>
      </c>
      <c r="Q1326" s="77">
        <v>38.046406599999997</v>
      </c>
      <c r="R1326" s="77">
        <v>-84.497039299999997</v>
      </c>
      <c r="S1326" s="77">
        <v>14755.096394346599</v>
      </c>
      <c r="T1326" s="77">
        <v>2.2746985919834999</v>
      </c>
      <c r="U1326" s="77">
        <v>181</v>
      </c>
      <c r="V1326" s="77">
        <v>536</v>
      </c>
      <c r="W1326" s="77">
        <v>0.114284</v>
      </c>
      <c r="X1326" s="77">
        <v>0</v>
      </c>
      <c r="Y1326" s="77">
        <v>0</v>
      </c>
      <c r="Z1326" s="77">
        <v>0</v>
      </c>
      <c r="AA1326" s="77">
        <v>1549.2851214064001</v>
      </c>
      <c r="AB1326" s="77">
        <v>2.3889825919834999</v>
      </c>
      <c r="AC1326" s="77">
        <v>2266.2851214063999</v>
      </c>
      <c r="AE1326" s="87" t="str">
        <f t="shared" si="288"/>
        <v>International</v>
      </c>
      <c r="AF1326" s="82" t="str">
        <f t="shared" si="289"/>
        <v>non-student</v>
      </c>
      <c r="AI1326" s="82">
        <f>'GDP per Capita'!N1326</f>
        <v>10913.42</v>
      </c>
      <c r="AJ1326" s="82">
        <f t="shared" si="290"/>
        <v>10913.42</v>
      </c>
      <c r="AK1326" s="82">
        <f t="shared" si="291"/>
        <v>10913.42</v>
      </c>
      <c r="AL1326" s="88">
        <f t="shared" si="292"/>
        <v>0.20766039622835003</v>
      </c>
    </row>
    <row r="1327" spans="1:38">
      <c r="A1327" s="77" t="s">
        <v>423</v>
      </c>
      <c r="B1327" s="77">
        <v>1429</v>
      </c>
      <c r="C1327" s="77">
        <v>30.718457300000001</v>
      </c>
      <c r="D1327" s="77">
        <v>-95.060732999999999</v>
      </c>
      <c r="E1327" s="77" t="s">
        <v>38</v>
      </c>
      <c r="F1327" s="77">
        <v>600</v>
      </c>
      <c r="H1327" s="77" t="s">
        <v>62</v>
      </c>
      <c r="I1327" s="77">
        <v>2018</v>
      </c>
      <c r="J1327" s="77">
        <v>600</v>
      </c>
      <c r="K1327" s="77" t="s">
        <v>29</v>
      </c>
      <c r="L1327" s="77" t="s">
        <v>29</v>
      </c>
      <c r="N1327" s="77">
        <v>0</v>
      </c>
      <c r="O1327" s="77">
        <v>0</v>
      </c>
      <c r="P1327" s="77" t="s">
        <v>10</v>
      </c>
      <c r="Q1327" s="77">
        <v>38.046406599999997</v>
      </c>
      <c r="R1327" s="77">
        <v>-84.497039299999997</v>
      </c>
      <c r="S1327" s="77">
        <v>2529.6374425056101</v>
      </c>
      <c r="T1327" s="77">
        <v>0.49565710884891301</v>
      </c>
      <c r="U1327" s="77">
        <v>181</v>
      </c>
      <c r="V1327" s="77">
        <v>268</v>
      </c>
      <c r="W1327" s="77">
        <v>5.7141999999999998E-2</v>
      </c>
      <c r="X1327" s="77">
        <v>0</v>
      </c>
      <c r="Y1327" s="77">
        <v>0</v>
      </c>
      <c r="Z1327" s="77">
        <v>0</v>
      </c>
      <c r="AA1327" s="77">
        <v>485.69038896107799</v>
      </c>
      <c r="AB1327" s="77">
        <v>0.55279910884891303</v>
      </c>
      <c r="AC1327" s="77">
        <v>1534.6903889610701</v>
      </c>
      <c r="AE1327" s="87" t="str">
        <f t="shared" si="288"/>
        <v>Domestic</v>
      </c>
      <c r="AF1327" s="82" t="str">
        <f t="shared" si="289"/>
        <v>student</v>
      </c>
      <c r="AI1327" s="82">
        <f>'GDP per Capita'!N1327</f>
        <v>63809.64</v>
      </c>
      <c r="AJ1327" s="82">
        <f t="shared" si="290"/>
        <v>63809.64</v>
      </c>
      <c r="AK1327" s="82">
        <f t="shared" si="291"/>
        <v>63809.64</v>
      </c>
      <c r="AL1327" s="88">
        <f t="shared" si="292"/>
        <v>2.4051074241463674E-2</v>
      </c>
    </row>
    <row r="1328" spans="1:38">
      <c r="A1328" s="77" t="s">
        <v>85</v>
      </c>
      <c r="B1328" s="77">
        <v>1430</v>
      </c>
      <c r="C1328" s="77">
        <v>36.062584299999997</v>
      </c>
      <c r="D1328" s="77">
        <v>-94.157432799999995</v>
      </c>
      <c r="E1328" s="77" t="s">
        <v>37</v>
      </c>
      <c r="F1328" s="77">
        <v>585</v>
      </c>
      <c r="H1328" s="77" t="s">
        <v>64</v>
      </c>
      <c r="I1328" s="77">
        <v>2018</v>
      </c>
      <c r="J1328" s="77">
        <v>585</v>
      </c>
      <c r="K1328" s="77" t="s">
        <v>29</v>
      </c>
      <c r="L1328" s="77" t="s">
        <v>29</v>
      </c>
      <c r="N1328" s="77">
        <v>0</v>
      </c>
      <c r="O1328" s="77">
        <v>0</v>
      </c>
      <c r="P1328" s="77" t="s">
        <v>10</v>
      </c>
      <c r="Q1328" s="77">
        <v>38.046406599999997</v>
      </c>
      <c r="R1328" s="77">
        <v>-84.497039299999997</v>
      </c>
      <c r="S1328" s="77">
        <v>1769.4514712022799</v>
      </c>
      <c r="T1328" s="77">
        <v>0.39527852302257899</v>
      </c>
      <c r="U1328" s="77">
        <v>181</v>
      </c>
      <c r="V1328" s="77">
        <v>536</v>
      </c>
      <c r="W1328" s="77">
        <v>0.114284</v>
      </c>
      <c r="X1328" s="77">
        <v>0</v>
      </c>
      <c r="Y1328" s="77">
        <v>0</v>
      </c>
      <c r="Z1328" s="77">
        <v>0</v>
      </c>
      <c r="AA1328" s="77">
        <v>339.73468247083798</v>
      </c>
      <c r="AB1328" s="77">
        <v>0.50956252302257898</v>
      </c>
      <c r="AC1328" s="77">
        <v>1641.73468247083</v>
      </c>
      <c r="AE1328" s="87" t="str">
        <f t="shared" si="288"/>
        <v>Domestic</v>
      </c>
      <c r="AF1328" s="82" t="str">
        <f t="shared" si="289"/>
        <v>non-student</v>
      </c>
      <c r="AI1328" s="82">
        <f>'GDP per Capita'!N1328</f>
        <v>63809.64</v>
      </c>
      <c r="AJ1328" s="82">
        <f t="shared" si="290"/>
        <v>63809.64</v>
      </c>
      <c r="AK1328" s="82">
        <f t="shared" si="291"/>
        <v>63809.64</v>
      </c>
      <c r="AL1328" s="88">
        <f t="shared" si="292"/>
        <v>2.5728631010468482E-2</v>
      </c>
    </row>
    <row r="1329" spans="1:38">
      <c r="A1329" s="77" t="s">
        <v>85</v>
      </c>
      <c r="B1329" s="77">
        <v>1431</v>
      </c>
      <c r="C1329" s="77">
        <v>36.062584299999997</v>
      </c>
      <c r="D1329" s="77">
        <v>-94.157432799999995</v>
      </c>
      <c r="E1329" s="77" t="s">
        <v>37</v>
      </c>
      <c r="F1329" s="77">
        <v>675</v>
      </c>
      <c r="H1329" s="77" t="s">
        <v>66</v>
      </c>
      <c r="I1329" s="77">
        <v>2018</v>
      </c>
      <c r="J1329" s="77">
        <v>675</v>
      </c>
      <c r="K1329" s="77" t="s">
        <v>29</v>
      </c>
      <c r="L1329" s="77" t="s">
        <v>29</v>
      </c>
      <c r="N1329" s="77">
        <v>0</v>
      </c>
      <c r="O1329" s="77">
        <v>0</v>
      </c>
      <c r="P1329" s="77" t="s">
        <v>10</v>
      </c>
      <c r="Q1329" s="77">
        <v>38.046406599999997</v>
      </c>
      <c r="R1329" s="77">
        <v>-84.497039299999997</v>
      </c>
      <c r="S1329" s="77">
        <v>1769.4514712022799</v>
      </c>
      <c r="T1329" s="77">
        <v>0.39527852302257899</v>
      </c>
      <c r="U1329" s="77">
        <v>181</v>
      </c>
      <c r="V1329" s="77">
        <v>536</v>
      </c>
      <c r="W1329" s="77">
        <v>0.114284</v>
      </c>
      <c r="X1329" s="77">
        <v>0</v>
      </c>
      <c r="Y1329" s="77">
        <v>0</v>
      </c>
      <c r="Z1329" s="77">
        <v>0</v>
      </c>
      <c r="AA1329" s="77">
        <v>339.73468247083798</v>
      </c>
      <c r="AB1329" s="77">
        <v>0.50956252302257898</v>
      </c>
      <c r="AC1329" s="77">
        <v>1731.73468247083</v>
      </c>
      <c r="AE1329" s="87" t="str">
        <f t="shared" si="288"/>
        <v>Domestic</v>
      </c>
      <c r="AF1329" s="82" t="str">
        <f t="shared" si="289"/>
        <v>non-student</v>
      </c>
      <c r="AI1329" s="82">
        <f>'GDP per Capita'!N1329</f>
        <v>63809.64</v>
      </c>
      <c r="AJ1329" s="82">
        <f t="shared" si="290"/>
        <v>63809.64</v>
      </c>
      <c r="AK1329" s="82">
        <f t="shared" si="291"/>
        <v>63809.64</v>
      </c>
      <c r="AL1329" s="88">
        <f t="shared" si="292"/>
        <v>2.7139076203389175E-2</v>
      </c>
    </row>
    <row r="1330" spans="1:38">
      <c r="A1330" s="77" t="s">
        <v>34</v>
      </c>
      <c r="B1330" s="77">
        <v>1432</v>
      </c>
      <c r="C1330" s="77">
        <v>0</v>
      </c>
      <c r="D1330" s="77">
        <v>0</v>
      </c>
      <c r="E1330" s="77" t="s">
        <v>40</v>
      </c>
      <c r="F1330" s="77">
        <v>0</v>
      </c>
      <c r="H1330" s="77" t="s">
        <v>67</v>
      </c>
      <c r="I1330" s="77">
        <v>2018</v>
      </c>
      <c r="J1330" s="77">
        <v>0</v>
      </c>
      <c r="K1330" s="77" t="s">
        <v>34</v>
      </c>
      <c r="L1330" s="77" t="s">
        <v>34</v>
      </c>
      <c r="N1330" s="77">
        <v>0</v>
      </c>
      <c r="O1330" s="77">
        <v>0</v>
      </c>
      <c r="P1330" s="77" t="s">
        <v>10</v>
      </c>
      <c r="Q1330" s="77">
        <v>38.046406599999997</v>
      </c>
      <c r="R1330" s="77">
        <v>-84.497039299999997</v>
      </c>
      <c r="S1330" s="77">
        <v>5974.6645768972303</v>
      </c>
      <c r="T1330" s="77">
        <v>1.01248381651615</v>
      </c>
      <c r="U1330" s="77">
        <v>163.118072289156</v>
      </c>
      <c r="V1330" s="77">
        <v>410.80291970802898</v>
      </c>
      <c r="W1330" s="77">
        <v>8.7589927007299298E-2</v>
      </c>
      <c r="X1330" s="77">
        <v>1</v>
      </c>
      <c r="Y1330" s="77">
        <v>1</v>
      </c>
      <c r="Z1330" s="77">
        <v>1</v>
      </c>
      <c r="AA1330" s="77">
        <v>716.959749227668</v>
      </c>
      <c r="AB1330" s="77">
        <v>1.10007374352344</v>
      </c>
      <c r="AC1330" s="77">
        <v>1290.88074122485</v>
      </c>
      <c r="AE1330" s="87" t="str">
        <f t="shared" si="288"/>
        <v>Unknown</v>
      </c>
      <c r="AF1330" s="82" t="str">
        <f t="shared" si="289"/>
        <v>non-student</v>
      </c>
      <c r="AI1330" s="82" t="e">
        <f>'GDP per Capita'!N1330</f>
        <v>#N/A</v>
      </c>
      <c r="AJ1330" s="82" t="str">
        <f t="shared" si="290"/>
        <v/>
      </c>
      <c r="AK1330" s="82">
        <f t="shared" si="291"/>
        <v>57550.842940441376</v>
      </c>
      <c r="AL1330" s="88">
        <f t="shared" si="292"/>
        <v>2.2430266443894935E-2</v>
      </c>
    </row>
    <row r="1331" spans="1:38">
      <c r="A1331" s="77" t="s">
        <v>347</v>
      </c>
      <c r="B1331" s="77">
        <v>1433</v>
      </c>
      <c r="C1331" s="77">
        <v>35.084103399999996</v>
      </c>
      <c r="D1331" s="77">
        <v>-106.6509851</v>
      </c>
      <c r="E1331" s="77" t="s">
        <v>41</v>
      </c>
      <c r="F1331" s="77">
        <v>585</v>
      </c>
      <c r="H1331" s="77" t="s">
        <v>64</v>
      </c>
      <c r="I1331" s="77">
        <v>2018</v>
      </c>
      <c r="J1331" s="77">
        <v>585</v>
      </c>
      <c r="K1331" s="77" t="s">
        <v>29</v>
      </c>
      <c r="L1331" s="77" t="s">
        <v>29</v>
      </c>
      <c r="N1331" s="77">
        <v>0</v>
      </c>
      <c r="O1331" s="77">
        <v>0</v>
      </c>
      <c r="P1331" s="77" t="s">
        <v>10</v>
      </c>
      <c r="Q1331" s="77">
        <v>38.046406599999997</v>
      </c>
      <c r="R1331" s="77">
        <v>-84.497039299999997</v>
      </c>
      <c r="S1331" s="77">
        <v>4001.7167152995198</v>
      </c>
      <c r="T1331" s="77">
        <v>0.72239567155786799</v>
      </c>
      <c r="U1331" s="77">
        <v>181</v>
      </c>
      <c r="V1331" s="77">
        <v>536</v>
      </c>
      <c r="W1331" s="77">
        <v>0.114284</v>
      </c>
      <c r="X1331" s="77">
        <v>0</v>
      </c>
      <c r="Y1331" s="77">
        <v>0</v>
      </c>
      <c r="Z1331" s="77">
        <v>0</v>
      </c>
      <c r="AA1331" s="77">
        <v>480.20600583594302</v>
      </c>
      <c r="AB1331" s="77">
        <v>0.83667967155786804</v>
      </c>
      <c r="AC1331" s="77">
        <v>1782.20600583594</v>
      </c>
      <c r="AE1331" s="87" t="str">
        <f t="shared" si="288"/>
        <v>Domestic</v>
      </c>
      <c r="AF1331" s="82" t="str">
        <f t="shared" si="289"/>
        <v>non-student</v>
      </c>
      <c r="AI1331" s="82">
        <f>'GDP per Capita'!N1331</f>
        <v>63809.64</v>
      </c>
      <c r="AJ1331" s="82">
        <f t="shared" si="290"/>
        <v>63809.64</v>
      </c>
      <c r="AK1331" s="82">
        <f t="shared" si="291"/>
        <v>63809.64</v>
      </c>
      <c r="AL1331" s="88">
        <f t="shared" si="292"/>
        <v>2.7930043263618788E-2</v>
      </c>
    </row>
    <row r="1332" spans="1:38">
      <c r="A1332" s="77" t="s">
        <v>124</v>
      </c>
      <c r="B1332" s="77">
        <v>1434</v>
      </c>
      <c r="C1332" s="77">
        <v>32.222876499999998</v>
      </c>
      <c r="D1332" s="77">
        <v>-110.9748477</v>
      </c>
      <c r="E1332" s="77" t="s">
        <v>37</v>
      </c>
      <c r="F1332" s="77">
        <v>525</v>
      </c>
      <c r="H1332" s="77" t="s">
        <v>66</v>
      </c>
      <c r="I1332" s="77">
        <v>2018</v>
      </c>
      <c r="J1332" s="77">
        <v>525</v>
      </c>
      <c r="K1332" s="77" t="s">
        <v>29</v>
      </c>
      <c r="L1332" s="77" t="s">
        <v>29</v>
      </c>
      <c r="N1332" s="77">
        <v>0</v>
      </c>
      <c r="O1332" s="77">
        <v>0</v>
      </c>
      <c r="P1332" s="77" t="s">
        <v>10</v>
      </c>
      <c r="Q1332" s="77">
        <v>38.046406599999997</v>
      </c>
      <c r="R1332" s="77">
        <v>-84.497039299999997</v>
      </c>
      <c r="S1332" s="77">
        <v>4967.7655093756202</v>
      </c>
      <c r="T1332" s="77">
        <v>0.87229555391883196</v>
      </c>
      <c r="U1332" s="77">
        <v>181</v>
      </c>
      <c r="V1332" s="77">
        <v>536</v>
      </c>
      <c r="W1332" s="77">
        <v>0.114284</v>
      </c>
      <c r="X1332" s="77">
        <v>0</v>
      </c>
      <c r="Y1332" s="77">
        <v>0</v>
      </c>
      <c r="Z1332" s="77">
        <v>0</v>
      </c>
      <c r="AA1332" s="77">
        <v>596.13186112507503</v>
      </c>
      <c r="AB1332" s="77">
        <v>0.98657955391883201</v>
      </c>
      <c r="AC1332" s="77">
        <v>1838.1318611250699</v>
      </c>
      <c r="AE1332" s="87" t="str">
        <f t="shared" si="288"/>
        <v>Domestic</v>
      </c>
      <c r="AF1332" s="82" t="str">
        <f t="shared" si="289"/>
        <v>non-student</v>
      </c>
      <c r="AI1332" s="82">
        <f>'GDP per Capita'!N1332</f>
        <v>63809.64</v>
      </c>
      <c r="AJ1332" s="82">
        <f t="shared" si="290"/>
        <v>63809.64</v>
      </c>
      <c r="AK1332" s="82">
        <f t="shared" si="291"/>
        <v>63809.64</v>
      </c>
      <c r="AL1332" s="88">
        <f t="shared" si="292"/>
        <v>2.8806491638646917E-2</v>
      </c>
    </row>
    <row r="1333" spans="1:38">
      <c r="A1333" s="77" t="s">
        <v>143</v>
      </c>
      <c r="B1333" s="77">
        <v>1435</v>
      </c>
      <c r="C1333" s="77">
        <v>39.526120599999999</v>
      </c>
      <c r="D1333" s="77">
        <v>-119.81265809999999</v>
      </c>
      <c r="E1333" s="77" t="s">
        <v>37</v>
      </c>
      <c r="F1333" s="77">
        <v>525</v>
      </c>
      <c r="H1333" s="77" t="s">
        <v>66</v>
      </c>
      <c r="I1333" s="77">
        <v>2018</v>
      </c>
      <c r="J1333" s="77">
        <v>525</v>
      </c>
      <c r="K1333" s="77" t="s">
        <v>29</v>
      </c>
      <c r="L1333" s="77" t="s">
        <v>29</v>
      </c>
      <c r="N1333" s="77">
        <v>0</v>
      </c>
      <c r="O1333" s="77">
        <v>0</v>
      </c>
      <c r="P1333" s="77" t="s">
        <v>10</v>
      </c>
      <c r="Q1333" s="77">
        <v>38.046406599999997</v>
      </c>
      <c r="R1333" s="77">
        <v>-84.497039299999997</v>
      </c>
      <c r="S1333" s="77">
        <v>6091.52539341382</v>
      </c>
      <c r="T1333" s="77">
        <v>1.0247377110598599</v>
      </c>
      <c r="U1333" s="77">
        <v>181</v>
      </c>
      <c r="V1333" s="77">
        <v>536</v>
      </c>
      <c r="W1333" s="77">
        <v>0.114284</v>
      </c>
      <c r="X1333" s="77">
        <v>0</v>
      </c>
      <c r="Y1333" s="77">
        <v>0</v>
      </c>
      <c r="Z1333" s="77">
        <v>0</v>
      </c>
      <c r="AA1333" s="77">
        <v>730.98304720965803</v>
      </c>
      <c r="AB1333" s="77">
        <v>1.1390217110598599</v>
      </c>
      <c r="AC1333" s="77">
        <v>1972.9830472096501</v>
      </c>
      <c r="AE1333" s="87" t="str">
        <f t="shared" si="288"/>
        <v>Domestic</v>
      </c>
      <c r="AF1333" s="82" t="str">
        <f t="shared" si="289"/>
        <v>non-student</v>
      </c>
      <c r="AI1333" s="82">
        <f>'GDP per Capita'!N1333</f>
        <v>63809.64</v>
      </c>
      <c r="AJ1333" s="82">
        <f t="shared" si="290"/>
        <v>63809.64</v>
      </c>
      <c r="AK1333" s="82">
        <f t="shared" si="291"/>
        <v>63809.64</v>
      </c>
      <c r="AL1333" s="88">
        <f t="shared" si="292"/>
        <v>3.0919827273898585E-2</v>
      </c>
    </row>
    <row r="1334" spans="1:38">
      <c r="A1334" s="77" t="s">
        <v>365</v>
      </c>
      <c r="B1334" s="77">
        <v>1436</v>
      </c>
      <c r="C1334" s="77">
        <v>-37.814217599999999</v>
      </c>
      <c r="D1334" s="77">
        <v>144.9631608</v>
      </c>
      <c r="E1334" s="77" t="s">
        <v>39</v>
      </c>
      <c r="F1334" s="77">
        <v>685</v>
      </c>
      <c r="H1334" s="77" t="s">
        <v>64</v>
      </c>
      <c r="I1334" s="77">
        <v>2018</v>
      </c>
      <c r="J1334" s="77">
        <v>685</v>
      </c>
      <c r="K1334" s="77" t="s">
        <v>33</v>
      </c>
      <c r="L1334" s="77" t="s">
        <v>816</v>
      </c>
      <c r="N1334" s="77">
        <v>0</v>
      </c>
      <c r="O1334" s="77">
        <v>0</v>
      </c>
      <c r="P1334" s="77" t="s">
        <v>10</v>
      </c>
      <c r="Q1334" s="77">
        <v>38.046406599999997</v>
      </c>
      <c r="R1334" s="77">
        <v>-84.497039299999997</v>
      </c>
      <c r="S1334" s="77">
        <v>31460.452811316602</v>
      </c>
      <c r="T1334" s="77">
        <v>5.0583396243492196</v>
      </c>
      <c r="U1334" s="77">
        <v>181</v>
      </c>
      <c r="V1334" s="77">
        <v>536</v>
      </c>
      <c r="W1334" s="77">
        <v>0.114284</v>
      </c>
      <c r="X1334" s="77">
        <v>0</v>
      </c>
      <c r="Y1334" s="77">
        <v>0</v>
      </c>
      <c r="Z1334" s="77">
        <v>0</v>
      </c>
      <c r="AA1334" s="77">
        <v>2878.6314322354701</v>
      </c>
      <c r="AB1334" s="77">
        <v>5.1726236243492201</v>
      </c>
      <c r="AC1334" s="77">
        <v>4280.6314322354701</v>
      </c>
      <c r="AE1334" s="87" t="str">
        <f t="shared" si="288"/>
        <v>International</v>
      </c>
      <c r="AF1334" s="82" t="str">
        <f t="shared" si="289"/>
        <v>non-student</v>
      </c>
      <c r="AI1334" s="82">
        <f>'GDP per Capita'!N1334</f>
        <v>61250.7</v>
      </c>
      <c r="AJ1334" s="82">
        <f t="shared" si="290"/>
        <v>61250.7</v>
      </c>
      <c r="AK1334" s="82">
        <f t="shared" si="291"/>
        <v>61250.7</v>
      </c>
      <c r="AL1334" s="88">
        <f t="shared" si="292"/>
        <v>6.9887061408856879E-2</v>
      </c>
    </row>
    <row r="1335" spans="1:38">
      <c r="A1335" s="77" t="s">
        <v>122</v>
      </c>
      <c r="B1335" s="77">
        <v>1437</v>
      </c>
      <c r="C1335" s="77">
        <v>30.595528899999898</v>
      </c>
      <c r="D1335" s="77">
        <v>-96.307104199999998</v>
      </c>
      <c r="E1335" s="77" t="s">
        <v>38</v>
      </c>
      <c r="F1335" s="77">
        <v>195</v>
      </c>
      <c r="H1335" s="77" t="s">
        <v>65</v>
      </c>
      <c r="I1335" s="77">
        <v>2018</v>
      </c>
      <c r="J1335" s="77">
        <v>195</v>
      </c>
      <c r="K1335" s="77" t="s">
        <v>29</v>
      </c>
      <c r="L1335" s="77" t="s">
        <v>29</v>
      </c>
      <c r="N1335" s="77">
        <v>0</v>
      </c>
      <c r="O1335" s="77">
        <v>0</v>
      </c>
      <c r="P1335" s="77" t="s">
        <v>10</v>
      </c>
      <c r="Q1335" s="77">
        <v>38.046406599999997</v>
      </c>
      <c r="R1335" s="77">
        <v>-84.497039299999997</v>
      </c>
      <c r="S1335" s="77">
        <v>2725.7415323662999</v>
      </c>
      <c r="T1335" s="77">
        <v>0.52155162934529598</v>
      </c>
      <c r="U1335" s="77">
        <v>181</v>
      </c>
      <c r="V1335" s="77">
        <v>268</v>
      </c>
      <c r="W1335" s="77">
        <v>5.7141999999999998E-2</v>
      </c>
      <c r="X1335" s="77">
        <v>0</v>
      </c>
      <c r="Y1335" s="77">
        <v>0</v>
      </c>
      <c r="Z1335" s="77">
        <v>0</v>
      </c>
      <c r="AA1335" s="77">
        <v>523.34237421433102</v>
      </c>
      <c r="AB1335" s="77">
        <v>0.578693629345296</v>
      </c>
      <c r="AC1335" s="77">
        <v>1167.34237421433</v>
      </c>
      <c r="AE1335" s="87" t="str">
        <f t="shared" si="288"/>
        <v>Domestic</v>
      </c>
      <c r="AF1335" s="82" t="str">
        <f t="shared" si="289"/>
        <v>student</v>
      </c>
      <c r="AI1335" s="82">
        <f>'GDP per Capita'!N1335</f>
        <v>63809.64</v>
      </c>
      <c r="AJ1335" s="82">
        <f t="shared" si="290"/>
        <v>63809.64</v>
      </c>
      <c r="AK1335" s="82">
        <f t="shared" si="291"/>
        <v>63809.64</v>
      </c>
      <c r="AL1335" s="88">
        <f t="shared" si="292"/>
        <v>1.8294138224480345E-2</v>
      </c>
    </row>
    <row r="1336" spans="1:38">
      <c r="A1336" s="77" t="s">
        <v>199</v>
      </c>
      <c r="B1336" s="77">
        <v>1438</v>
      </c>
      <c r="C1336" s="77">
        <v>36.1623886</v>
      </c>
      <c r="D1336" s="77">
        <v>-85.499705700000007</v>
      </c>
      <c r="E1336" s="77" t="s">
        <v>38</v>
      </c>
      <c r="F1336" s="77">
        <v>195</v>
      </c>
      <c r="H1336" s="77" t="s">
        <v>65</v>
      </c>
      <c r="I1336" s="77">
        <v>2018</v>
      </c>
      <c r="J1336" s="77">
        <v>195</v>
      </c>
      <c r="K1336" s="77" t="s">
        <v>29</v>
      </c>
      <c r="L1336" s="77" t="s">
        <v>29</v>
      </c>
      <c r="N1336" s="77">
        <v>0</v>
      </c>
      <c r="O1336" s="77">
        <v>0</v>
      </c>
      <c r="P1336" s="77" t="s">
        <v>10</v>
      </c>
      <c r="Q1336" s="77">
        <v>38.046406599999997</v>
      </c>
      <c r="R1336" s="77">
        <v>-84.497039299999997</v>
      </c>
      <c r="S1336" s="77">
        <v>455.15744073829302</v>
      </c>
      <c r="T1336" s="77">
        <v>0.22173286298917899</v>
      </c>
      <c r="U1336" s="77">
        <v>181</v>
      </c>
      <c r="V1336" s="77">
        <v>268</v>
      </c>
      <c r="W1336" s="77">
        <v>5.7141999999999998E-2</v>
      </c>
      <c r="X1336" s="77">
        <v>0</v>
      </c>
      <c r="Y1336" s="77">
        <v>0</v>
      </c>
      <c r="Z1336" s="77">
        <v>0</v>
      </c>
      <c r="AA1336" s="77">
        <v>87.3902286217523</v>
      </c>
      <c r="AB1336" s="77">
        <v>0.27887486298917902</v>
      </c>
      <c r="AC1336" s="77">
        <v>731.39022862175204</v>
      </c>
      <c r="AE1336" s="87" t="str">
        <f t="shared" si="288"/>
        <v>Domestic</v>
      </c>
      <c r="AF1336" s="82" t="str">
        <f t="shared" si="289"/>
        <v>student</v>
      </c>
      <c r="AI1336" s="82">
        <f>'GDP per Capita'!N1336</f>
        <v>63809.64</v>
      </c>
      <c r="AJ1336" s="82">
        <f t="shared" si="290"/>
        <v>63809.64</v>
      </c>
      <c r="AK1336" s="82">
        <f t="shared" si="291"/>
        <v>63809.64</v>
      </c>
      <c r="AL1336" s="88">
        <f t="shared" si="292"/>
        <v>1.1462064801207969E-2</v>
      </c>
    </row>
    <row r="1337" spans="1:38">
      <c r="A1337" s="77" t="s">
        <v>167</v>
      </c>
      <c r="B1337" s="77">
        <v>1439</v>
      </c>
      <c r="C1337" s="77">
        <v>47.603832099999998</v>
      </c>
      <c r="D1337" s="77">
        <v>-122.3300624</v>
      </c>
      <c r="E1337" s="77" t="s">
        <v>37</v>
      </c>
      <c r="F1337" s="77">
        <v>625</v>
      </c>
      <c r="H1337" s="77" t="s">
        <v>66</v>
      </c>
      <c r="I1337" s="77">
        <v>2018</v>
      </c>
      <c r="J1337" s="77">
        <v>625</v>
      </c>
      <c r="K1337" s="77" t="s">
        <v>29</v>
      </c>
      <c r="L1337" s="77" t="s">
        <v>29</v>
      </c>
      <c r="N1337" s="77">
        <v>0</v>
      </c>
      <c r="O1337" s="77">
        <v>0</v>
      </c>
      <c r="P1337" s="77" t="s">
        <v>10</v>
      </c>
      <c r="Q1337" s="77">
        <v>38.046406599999997</v>
      </c>
      <c r="R1337" s="77">
        <v>-84.497039299999997</v>
      </c>
      <c r="S1337" s="77">
        <v>6452.2479483828401</v>
      </c>
      <c r="T1337" s="77">
        <v>1.0741428952713199</v>
      </c>
      <c r="U1337" s="77">
        <v>181</v>
      </c>
      <c r="V1337" s="77">
        <v>536</v>
      </c>
      <c r="W1337" s="77">
        <v>0.114284</v>
      </c>
      <c r="X1337" s="77">
        <v>0</v>
      </c>
      <c r="Y1337" s="77">
        <v>0</v>
      </c>
      <c r="Z1337" s="77">
        <v>0</v>
      </c>
      <c r="AA1337" s="77">
        <v>774.26975380594104</v>
      </c>
      <c r="AB1337" s="77">
        <v>1.1884268952713199</v>
      </c>
      <c r="AC1337" s="77">
        <v>2116.2697538059401</v>
      </c>
      <c r="AE1337" s="87" t="str">
        <f t="shared" si="288"/>
        <v>Domestic</v>
      </c>
      <c r="AF1337" s="82" t="str">
        <f t="shared" si="289"/>
        <v>non-student</v>
      </c>
      <c r="AI1337" s="82">
        <f>'GDP per Capita'!N1337</f>
        <v>63809.64</v>
      </c>
      <c r="AJ1337" s="82">
        <f t="shared" si="290"/>
        <v>63809.64</v>
      </c>
      <c r="AK1337" s="82">
        <f t="shared" si="291"/>
        <v>63809.64</v>
      </c>
      <c r="AL1337" s="88">
        <f t="shared" si="292"/>
        <v>3.3165361124211638E-2</v>
      </c>
    </row>
    <row r="1338" spans="1:38">
      <c r="A1338" s="77" t="s">
        <v>34</v>
      </c>
      <c r="B1338" s="77">
        <v>1440</v>
      </c>
      <c r="C1338" s="77">
        <v>0</v>
      </c>
      <c r="D1338" s="77">
        <v>0</v>
      </c>
      <c r="E1338" s="77" t="s">
        <v>40</v>
      </c>
      <c r="F1338" s="77">
        <v>0</v>
      </c>
      <c r="H1338" s="77" t="s">
        <v>67</v>
      </c>
      <c r="I1338" s="77">
        <v>2018</v>
      </c>
      <c r="J1338" s="77">
        <v>0</v>
      </c>
      <c r="K1338" s="77" t="s">
        <v>34</v>
      </c>
      <c r="L1338" s="77" t="s">
        <v>34</v>
      </c>
      <c r="N1338" s="77">
        <v>0</v>
      </c>
      <c r="O1338" s="77">
        <v>0</v>
      </c>
      <c r="P1338" s="77" t="s">
        <v>10</v>
      </c>
      <c r="Q1338" s="77">
        <v>38.046406599999997</v>
      </c>
      <c r="R1338" s="77">
        <v>-84.497039299999997</v>
      </c>
      <c r="S1338" s="77">
        <v>5974.6645768972303</v>
      </c>
      <c r="T1338" s="77">
        <v>1.01248381651615</v>
      </c>
      <c r="U1338" s="77">
        <v>163.118072289156</v>
      </c>
      <c r="V1338" s="77">
        <v>410.80291970802898</v>
      </c>
      <c r="W1338" s="77">
        <v>8.7589927007299298E-2</v>
      </c>
      <c r="X1338" s="77">
        <v>1</v>
      </c>
      <c r="Y1338" s="77">
        <v>1</v>
      </c>
      <c r="Z1338" s="77">
        <v>1</v>
      </c>
      <c r="AA1338" s="77">
        <v>716.959749227668</v>
      </c>
      <c r="AB1338" s="77">
        <v>1.10007374352344</v>
      </c>
      <c r="AC1338" s="77">
        <v>1290.88074122485</v>
      </c>
      <c r="AE1338" s="87" t="str">
        <f t="shared" si="288"/>
        <v>Unknown</v>
      </c>
      <c r="AF1338" s="82" t="str">
        <f t="shared" si="289"/>
        <v>non-student</v>
      </c>
      <c r="AI1338" s="82" t="e">
        <f>'GDP per Capita'!N1338</f>
        <v>#N/A</v>
      </c>
      <c r="AJ1338" s="82" t="str">
        <f t="shared" si="290"/>
        <v/>
      </c>
      <c r="AK1338" s="82">
        <f t="shared" si="291"/>
        <v>57550.842940441376</v>
      </c>
      <c r="AL1338" s="88">
        <f t="shared" si="292"/>
        <v>2.2430266443894935E-2</v>
      </c>
    </row>
    <row r="1339" spans="1:38">
      <c r="A1339" s="77" t="s">
        <v>89</v>
      </c>
      <c r="B1339" s="77">
        <v>1441</v>
      </c>
      <c r="C1339" s="77">
        <v>39.962260100000002</v>
      </c>
      <c r="D1339" s="77">
        <v>-83.000706499999893</v>
      </c>
      <c r="E1339" s="77" t="s">
        <v>37</v>
      </c>
      <c r="F1339" s="77">
        <v>675</v>
      </c>
      <c r="H1339" s="77" t="s">
        <v>66</v>
      </c>
      <c r="I1339" s="77">
        <v>2018</v>
      </c>
      <c r="J1339" s="77">
        <v>675</v>
      </c>
      <c r="K1339" s="77" t="s">
        <v>29</v>
      </c>
      <c r="L1339" s="77" t="s">
        <v>29</v>
      </c>
      <c r="N1339" s="77">
        <v>0</v>
      </c>
      <c r="O1339" s="77">
        <v>0</v>
      </c>
      <c r="P1339" s="77" t="s">
        <v>10</v>
      </c>
      <c r="Q1339" s="77">
        <v>38.046406599999997</v>
      </c>
      <c r="R1339" s="77">
        <v>-84.497039299999997</v>
      </c>
      <c r="S1339" s="77">
        <v>498.381720155854</v>
      </c>
      <c r="T1339" s="77">
        <v>0.22744040325575099</v>
      </c>
      <c r="U1339" s="77">
        <v>181</v>
      </c>
      <c r="V1339" s="77">
        <v>536</v>
      </c>
      <c r="W1339" s="77">
        <v>0.114284</v>
      </c>
      <c r="X1339" s="77">
        <v>0</v>
      </c>
      <c r="Y1339" s="77">
        <v>0</v>
      </c>
      <c r="Z1339" s="77">
        <v>0</v>
      </c>
      <c r="AA1339" s="77">
        <v>95.689290269924001</v>
      </c>
      <c r="AB1339" s="77">
        <v>0.34172440325575099</v>
      </c>
      <c r="AC1339" s="77">
        <v>1487.6892902699201</v>
      </c>
      <c r="AE1339" s="87" t="str">
        <f t="shared" si="288"/>
        <v>Domestic</v>
      </c>
      <c r="AF1339" s="82" t="str">
        <f t="shared" si="289"/>
        <v>non-student</v>
      </c>
      <c r="AI1339" s="82">
        <f>'GDP per Capita'!N1339</f>
        <v>63809.64</v>
      </c>
      <c r="AJ1339" s="82">
        <f t="shared" si="290"/>
        <v>63809.64</v>
      </c>
      <c r="AK1339" s="82">
        <f t="shared" si="291"/>
        <v>63809.64</v>
      </c>
      <c r="AL1339" s="88">
        <f t="shared" si="292"/>
        <v>2.3314491200231189E-2</v>
      </c>
    </row>
    <row r="1340" spans="1:38">
      <c r="A1340" s="77" t="s">
        <v>106</v>
      </c>
      <c r="B1340" s="77">
        <v>1442</v>
      </c>
      <c r="C1340" s="77">
        <v>34.053690899999999</v>
      </c>
      <c r="D1340" s="77">
        <v>-118.2427666</v>
      </c>
      <c r="E1340" s="77" t="s">
        <v>37</v>
      </c>
      <c r="F1340" s="77">
        <v>585</v>
      </c>
      <c r="H1340" s="77" t="s">
        <v>64</v>
      </c>
      <c r="I1340" s="77">
        <v>2018</v>
      </c>
      <c r="J1340" s="77">
        <v>585</v>
      </c>
      <c r="K1340" s="77" t="s">
        <v>29</v>
      </c>
      <c r="L1340" s="77" t="s">
        <v>29</v>
      </c>
      <c r="N1340" s="77">
        <v>0</v>
      </c>
      <c r="O1340" s="77">
        <v>0</v>
      </c>
      <c r="P1340" s="77" t="s">
        <v>10</v>
      </c>
      <c r="Q1340" s="77">
        <v>38.046406599999997</v>
      </c>
      <c r="R1340" s="77">
        <v>-84.497039299999997</v>
      </c>
      <c r="S1340" s="77">
        <v>6098.3465920814297</v>
      </c>
      <c r="T1340" s="77">
        <v>1.02566982708556</v>
      </c>
      <c r="U1340" s="77">
        <v>181</v>
      </c>
      <c r="V1340" s="77">
        <v>536</v>
      </c>
      <c r="W1340" s="77">
        <v>0.114284</v>
      </c>
      <c r="X1340" s="77">
        <v>0</v>
      </c>
      <c r="Y1340" s="77">
        <v>0</v>
      </c>
      <c r="Z1340" s="77">
        <v>0</v>
      </c>
      <c r="AA1340" s="77">
        <v>731.80159104977201</v>
      </c>
      <c r="AB1340" s="77">
        <v>1.13995382708556</v>
      </c>
      <c r="AC1340" s="77">
        <v>2033.80159104977</v>
      </c>
      <c r="AE1340" s="87" t="str">
        <f t="shared" si="288"/>
        <v>Domestic</v>
      </c>
      <c r="AF1340" s="82" t="str">
        <f t="shared" si="289"/>
        <v>non-student</v>
      </c>
      <c r="AI1340" s="82">
        <f>'GDP per Capita'!N1340</f>
        <v>63809.64</v>
      </c>
      <c r="AJ1340" s="82">
        <f t="shared" si="290"/>
        <v>63809.64</v>
      </c>
      <c r="AK1340" s="82">
        <f t="shared" si="291"/>
        <v>63809.64</v>
      </c>
      <c r="AL1340" s="88">
        <f t="shared" si="292"/>
        <v>3.1872951971673405E-2</v>
      </c>
    </row>
    <row r="1341" spans="1:38">
      <c r="A1341" s="77" t="s">
        <v>286</v>
      </c>
      <c r="B1341" s="77">
        <v>1443</v>
      </c>
      <c r="C1341" s="77">
        <v>-33.854815700000003</v>
      </c>
      <c r="D1341" s="77">
        <v>151.2164539</v>
      </c>
      <c r="E1341" s="77" t="s">
        <v>43</v>
      </c>
      <c r="F1341" s="77">
        <v>1485</v>
      </c>
      <c r="H1341" s="77" t="s">
        <v>64</v>
      </c>
      <c r="I1341" s="77">
        <v>2018</v>
      </c>
      <c r="J1341" s="77">
        <v>1485</v>
      </c>
      <c r="K1341" s="77" t="s">
        <v>33</v>
      </c>
      <c r="L1341" s="77" t="s">
        <v>816</v>
      </c>
      <c r="N1341" s="77">
        <v>0</v>
      </c>
      <c r="O1341" s="77">
        <v>0</v>
      </c>
      <c r="P1341" s="77" t="s">
        <v>10</v>
      </c>
      <c r="Q1341" s="77">
        <v>38.046406599999997</v>
      </c>
      <c r="R1341" s="77">
        <v>-84.497039299999997</v>
      </c>
      <c r="S1341" s="77">
        <v>30106.585339388901</v>
      </c>
      <c r="T1341" s="77">
        <v>4.8144287217448403</v>
      </c>
      <c r="U1341" s="77">
        <v>181</v>
      </c>
      <c r="V1341" s="77">
        <v>536</v>
      </c>
      <c r="W1341" s="77">
        <v>0.114284</v>
      </c>
      <c r="X1341" s="77">
        <v>0</v>
      </c>
      <c r="Y1341" s="77">
        <v>0</v>
      </c>
      <c r="Z1341" s="77">
        <v>0</v>
      </c>
      <c r="AA1341" s="77">
        <v>2754.7525585540802</v>
      </c>
      <c r="AB1341" s="77">
        <v>4.9287127217448399</v>
      </c>
      <c r="AC1341" s="77">
        <v>4956.7525585540798</v>
      </c>
      <c r="AE1341" s="87" t="str">
        <f t="shared" si="288"/>
        <v>International</v>
      </c>
      <c r="AF1341" s="82" t="str">
        <f t="shared" si="289"/>
        <v>non-student</v>
      </c>
      <c r="AI1341" s="82">
        <f>'GDP per Capita'!N1341</f>
        <v>61250.7</v>
      </c>
      <c r="AJ1341" s="82">
        <f t="shared" si="290"/>
        <v>61250.7</v>
      </c>
      <c r="AK1341" s="82">
        <f t="shared" si="291"/>
        <v>61250.7</v>
      </c>
      <c r="AL1341" s="88">
        <f t="shared" si="292"/>
        <v>8.0925647520013327E-2</v>
      </c>
    </row>
    <row r="1342" spans="1:38">
      <c r="A1342" s="77" t="s">
        <v>202</v>
      </c>
      <c r="B1342" s="77">
        <v>1444</v>
      </c>
      <c r="C1342" s="77">
        <v>40.857877199999997</v>
      </c>
      <c r="D1342" s="77">
        <v>-74.425986599999902</v>
      </c>
      <c r="E1342" s="77" t="s">
        <v>42</v>
      </c>
      <c r="F1342" s="77">
        <v>585</v>
      </c>
      <c r="I1342" s="77">
        <v>2018</v>
      </c>
      <c r="J1342" s="77">
        <v>585</v>
      </c>
      <c r="K1342" s="77" t="s">
        <v>29</v>
      </c>
      <c r="L1342" s="77" t="s">
        <v>29</v>
      </c>
      <c r="N1342" s="77">
        <v>0</v>
      </c>
      <c r="O1342" s="77">
        <v>0</v>
      </c>
      <c r="P1342" s="77" t="s">
        <v>10</v>
      </c>
      <c r="Q1342" s="77">
        <v>38.046406599999997</v>
      </c>
      <c r="R1342" s="77">
        <v>-84.497039299999997</v>
      </c>
      <c r="S1342" s="77">
        <v>1837.6120195484</v>
      </c>
      <c r="T1342" s="77">
        <v>0.40427876731859103</v>
      </c>
      <c r="U1342" s="77">
        <v>181</v>
      </c>
      <c r="V1342" s="77">
        <v>536</v>
      </c>
      <c r="W1342" s="77">
        <v>0.114284</v>
      </c>
      <c r="X1342" s="77">
        <v>0</v>
      </c>
      <c r="Y1342" s="77">
        <v>0</v>
      </c>
      <c r="Z1342" s="77">
        <v>0</v>
      </c>
      <c r="AA1342" s="77">
        <v>352.82150775329399</v>
      </c>
      <c r="AB1342" s="77">
        <v>0.51856276731859097</v>
      </c>
      <c r="AC1342" s="77">
        <v>1654.82150775329</v>
      </c>
      <c r="AE1342" s="87" t="str">
        <f t="shared" si="288"/>
        <v>Domestic</v>
      </c>
      <c r="AF1342" s="82" t="str">
        <f t="shared" si="289"/>
        <v>non-student</v>
      </c>
      <c r="AI1342" s="82">
        <f>'GDP per Capita'!N1342</f>
        <v>63809.64</v>
      </c>
      <c r="AJ1342" s="82">
        <f t="shared" si="290"/>
        <v>63809.64</v>
      </c>
      <c r="AK1342" s="82">
        <f t="shared" si="291"/>
        <v>63809.64</v>
      </c>
      <c r="AL1342" s="88">
        <f t="shared" si="292"/>
        <v>2.593372267502669E-2</v>
      </c>
    </row>
    <row r="1343" spans="1:38">
      <c r="A1343" s="77" t="s">
        <v>338</v>
      </c>
      <c r="B1343" s="77">
        <v>1445</v>
      </c>
      <c r="C1343" s="77">
        <v>39.123563500000003</v>
      </c>
      <c r="D1343" s="77">
        <v>117.19807849999999</v>
      </c>
      <c r="E1343" s="77" t="s">
        <v>37</v>
      </c>
      <c r="F1343" s="77">
        <v>625</v>
      </c>
      <c r="H1343" s="77" t="s">
        <v>66</v>
      </c>
      <c r="I1343" s="77">
        <v>2018</v>
      </c>
      <c r="J1343" s="77">
        <v>625</v>
      </c>
      <c r="K1343" s="77" t="s">
        <v>574</v>
      </c>
      <c r="L1343" s="77" t="s">
        <v>30</v>
      </c>
      <c r="N1343" s="77">
        <v>0</v>
      </c>
      <c r="O1343" s="77">
        <v>0</v>
      </c>
      <c r="P1343" s="77" t="s">
        <v>10</v>
      </c>
      <c r="Q1343" s="77">
        <v>38.046406599999997</v>
      </c>
      <c r="R1343" s="77">
        <v>-84.497039299999997</v>
      </c>
      <c r="S1343" s="77">
        <v>22305.484451014101</v>
      </c>
      <c r="T1343" s="77">
        <v>3.4719238836184001</v>
      </c>
      <c r="U1343" s="77">
        <v>181</v>
      </c>
      <c r="V1343" s="77">
        <v>536</v>
      </c>
      <c r="W1343" s="77">
        <v>0.114284</v>
      </c>
      <c r="X1343" s="77">
        <v>0</v>
      </c>
      <c r="Y1343" s="77">
        <v>0</v>
      </c>
      <c r="Z1343" s="77">
        <v>0</v>
      </c>
      <c r="AA1343" s="77">
        <v>2040.9518272677899</v>
      </c>
      <c r="AB1343" s="77">
        <v>3.5862078836184001</v>
      </c>
      <c r="AC1343" s="77">
        <v>3382.9518272677901</v>
      </c>
      <c r="AE1343" s="87" t="str">
        <f t="shared" si="288"/>
        <v>International</v>
      </c>
      <c r="AF1343" s="82" t="str">
        <f t="shared" si="289"/>
        <v>non-student</v>
      </c>
      <c r="AI1343" s="82">
        <f>'GDP per Capita'!N1343</f>
        <v>10121.299999999999</v>
      </c>
      <c r="AJ1343" s="82">
        <f t="shared" si="290"/>
        <v>10121.299999999999</v>
      </c>
      <c r="AK1343" s="82">
        <f t="shared" si="291"/>
        <v>10121.299999999999</v>
      </c>
      <c r="AL1343" s="88">
        <f t="shared" si="292"/>
        <v>0.33424084132154863</v>
      </c>
    </row>
    <row r="1344" spans="1:38">
      <c r="A1344" s="77" t="s">
        <v>116</v>
      </c>
      <c r="B1344" s="77">
        <v>1446</v>
      </c>
      <c r="C1344" s="77">
        <v>29.758938199999999</v>
      </c>
      <c r="D1344" s="77">
        <v>-95.367697399999997</v>
      </c>
      <c r="E1344" s="77" t="s">
        <v>38</v>
      </c>
      <c r="F1344" s="77">
        <v>590</v>
      </c>
      <c r="H1344" s="77" t="s">
        <v>65</v>
      </c>
      <c r="I1344" s="77">
        <v>2018</v>
      </c>
      <c r="J1344" s="77">
        <v>590</v>
      </c>
      <c r="K1344" s="77" t="s">
        <v>29</v>
      </c>
      <c r="L1344" s="77" t="s">
        <v>29</v>
      </c>
      <c r="N1344" s="77">
        <v>0</v>
      </c>
      <c r="O1344" s="77">
        <v>0</v>
      </c>
      <c r="P1344" s="77" t="s">
        <v>10</v>
      </c>
      <c r="Q1344" s="77">
        <v>38.046406599999997</v>
      </c>
      <c r="R1344" s="77">
        <v>-84.497039299999997</v>
      </c>
      <c r="S1344" s="77">
        <v>2720.77524679712</v>
      </c>
      <c r="T1344" s="77">
        <v>0.52089585728285004</v>
      </c>
      <c r="U1344" s="77">
        <v>181</v>
      </c>
      <c r="V1344" s="77">
        <v>268</v>
      </c>
      <c r="W1344" s="77">
        <v>5.7141999999999998E-2</v>
      </c>
      <c r="X1344" s="77">
        <v>0</v>
      </c>
      <c r="Y1344" s="77">
        <v>0</v>
      </c>
      <c r="Z1344" s="77">
        <v>0</v>
      </c>
      <c r="AA1344" s="77">
        <v>522.38884738504805</v>
      </c>
      <c r="AB1344" s="77">
        <v>0.57803785728284995</v>
      </c>
      <c r="AC1344" s="77">
        <v>1561.38884738504</v>
      </c>
      <c r="AE1344" s="87" t="str">
        <f t="shared" si="288"/>
        <v>Domestic</v>
      </c>
      <c r="AF1344" s="82" t="str">
        <f t="shared" si="289"/>
        <v>student</v>
      </c>
      <c r="AI1344" s="82">
        <f>'GDP per Capita'!N1344</f>
        <v>63809.64</v>
      </c>
      <c r="AJ1344" s="82">
        <f t="shared" si="290"/>
        <v>63809.64</v>
      </c>
      <c r="AK1344" s="82">
        <f t="shared" si="291"/>
        <v>63809.64</v>
      </c>
      <c r="AL1344" s="88">
        <f t="shared" si="292"/>
        <v>2.4469482156380132E-2</v>
      </c>
    </row>
    <row r="1345" spans="1:38">
      <c r="A1345" s="77" t="s">
        <v>176</v>
      </c>
      <c r="B1345" s="77">
        <v>1447</v>
      </c>
      <c r="C1345" s="77">
        <v>34.685074899999996</v>
      </c>
      <c r="D1345" s="77">
        <v>-82.836411099999907</v>
      </c>
      <c r="E1345" s="77" t="s">
        <v>37</v>
      </c>
      <c r="F1345" s="77">
        <v>525</v>
      </c>
      <c r="H1345" s="77" t="s">
        <v>66</v>
      </c>
      <c r="I1345" s="77">
        <v>2018</v>
      </c>
      <c r="J1345" s="77">
        <v>525</v>
      </c>
      <c r="K1345" s="77" t="s">
        <v>29</v>
      </c>
      <c r="L1345" s="77" t="s">
        <v>29</v>
      </c>
      <c r="N1345" s="77">
        <v>0</v>
      </c>
      <c r="O1345" s="77">
        <v>0</v>
      </c>
      <c r="P1345" s="77" t="s">
        <v>10</v>
      </c>
      <c r="Q1345" s="77">
        <v>38.046406599999997</v>
      </c>
      <c r="R1345" s="77">
        <v>-84.497039299999997</v>
      </c>
      <c r="S1345" s="77">
        <v>804.46587806127297</v>
      </c>
      <c r="T1345" s="77">
        <v>0.26785721713316801</v>
      </c>
      <c r="U1345" s="77">
        <v>181</v>
      </c>
      <c r="V1345" s="77">
        <v>536</v>
      </c>
      <c r="W1345" s="77">
        <v>0.114284</v>
      </c>
      <c r="X1345" s="77">
        <v>0</v>
      </c>
      <c r="Y1345" s="77">
        <v>0</v>
      </c>
      <c r="Z1345" s="77">
        <v>0</v>
      </c>
      <c r="AA1345" s="77">
        <v>154.45744858776399</v>
      </c>
      <c r="AB1345" s="77">
        <v>0.38214121713316801</v>
      </c>
      <c r="AC1345" s="77">
        <v>1396.4574485877599</v>
      </c>
      <c r="AE1345" s="87" t="str">
        <f t="shared" si="288"/>
        <v>Domestic</v>
      </c>
      <c r="AF1345" s="82" t="str">
        <f t="shared" si="289"/>
        <v>non-student</v>
      </c>
      <c r="AI1345" s="82">
        <f>'GDP per Capita'!N1345</f>
        <v>63809.64</v>
      </c>
      <c r="AJ1345" s="82">
        <f t="shared" si="290"/>
        <v>63809.64</v>
      </c>
      <c r="AK1345" s="82">
        <f t="shared" si="291"/>
        <v>63809.64</v>
      </c>
      <c r="AL1345" s="88">
        <f t="shared" si="292"/>
        <v>2.1884741060876695E-2</v>
      </c>
    </row>
    <row r="1346" spans="1:38">
      <c r="A1346" s="77" t="s">
        <v>199</v>
      </c>
      <c r="B1346" s="77">
        <v>1448</v>
      </c>
      <c r="C1346" s="77">
        <v>36.1623886</v>
      </c>
      <c r="D1346" s="77">
        <v>-85.499705700000007</v>
      </c>
      <c r="E1346" s="77" t="s">
        <v>38</v>
      </c>
      <c r="F1346" s="77">
        <v>195</v>
      </c>
      <c r="H1346" s="77" t="s">
        <v>65</v>
      </c>
      <c r="I1346" s="77">
        <v>2018</v>
      </c>
      <c r="J1346" s="77">
        <v>195</v>
      </c>
      <c r="K1346" s="77" t="s">
        <v>29</v>
      </c>
      <c r="L1346" s="77" t="s">
        <v>29</v>
      </c>
      <c r="N1346" s="77">
        <v>0</v>
      </c>
      <c r="O1346" s="77">
        <v>0</v>
      </c>
      <c r="P1346" s="77" t="s">
        <v>10</v>
      </c>
      <c r="Q1346" s="77">
        <v>38.046406599999997</v>
      </c>
      <c r="R1346" s="77">
        <v>-84.497039299999997</v>
      </c>
      <c r="S1346" s="77">
        <v>455.15744073829302</v>
      </c>
      <c r="T1346" s="77">
        <v>0.22173286298917899</v>
      </c>
      <c r="U1346" s="77">
        <v>181</v>
      </c>
      <c r="V1346" s="77">
        <v>268</v>
      </c>
      <c r="W1346" s="77">
        <v>5.7141999999999998E-2</v>
      </c>
      <c r="X1346" s="77">
        <v>0</v>
      </c>
      <c r="Y1346" s="77">
        <v>0</v>
      </c>
      <c r="Z1346" s="77">
        <v>0</v>
      </c>
      <c r="AA1346" s="77">
        <v>87.3902286217523</v>
      </c>
      <c r="AB1346" s="77">
        <v>0.27887486298917902</v>
      </c>
      <c r="AC1346" s="77">
        <v>731.39022862175204</v>
      </c>
      <c r="AE1346" s="87" t="str">
        <f t="shared" si="288"/>
        <v>Domestic</v>
      </c>
      <c r="AF1346" s="82" t="str">
        <f t="shared" si="289"/>
        <v>student</v>
      </c>
      <c r="AI1346" s="82">
        <f>'GDP per Capita'!N1346</f>
        <v>63809.64</v>
      </c>
      <c r="AJ1346" s="82">
        <f t="shared" si="290"/>
        <v>63809.64</v>
      </c>
      <c r="AK1346" s="82">
        <f t="shared" si="291"/>
        <v>63809.64</v>
      </c>
      <c r="AL1346" s="88">
        <f t="shared" si="292"/>
        <v>1.1462064801207969E-2</v>
      </c>
    </row>
    <row r="1347" spans="1:38">
      <c r="A1347" s="77" t="s">
        <v>96</v>
      </c>
      <c r="B1347" s="77">
        <v>1449</v>
      </c>
      <c r="C1347" s="77">
        <v>38.046406599999997</v>
      </c>
      <c r="D1347" s="77">
        <v>-84.497039299999997</v>
      </c>
      <c r="E1347" s="77" t="s">
        <v>38</v>
      </c>
      <c r="F1347" s="77">
        <v>275</v>
      </c>
      <c r="H1347" s="77" t="s">
        <v>61</v>
      </c>
      <c r="I1347" s="77">
        <v>2018</v>
      </c>
      <c r="J1347" s="77">
        <v>275</v>
      </c>
      <c r="K1347" s="77" t="s">
        <v>29</v>
      </c>
      <c r="L1347" s="77" t="s">
        <v>29</v>
      </c>
      <c r="N1347" s="77">
        <v>0</v>
      </c>
      <c r="O1347" s="77">
        <v>1</v>
      </c>
      <c r="P1347" s="77" t="s">
        <v>10</v>
      </c>
      <c r="Q1347" s="77">
        <v>38.046406599999997</v>
      </c>
      <c r="R1347" s="77">
        <v>-84.497039299999997</v>
      </c>
      <c r="S1347" s="77">
        <v>0</v>
      </c>
      <c r="T1347" s="77">
        <v>0</v>
      </c>
      <c r="U1347" s="77">
        <v>0</v>
      </c>
      <c r="V1347" s="77">
        <v>0</v>
      </c>
      <c r="W1347" s="77">
        <v>0</v>
      </c>
      <c r="X1347" s="77">
        <v>0</v>
      </c>
      <c r="Y1347" s="77">
        <v>0</v>
      </c>
      <c r="Z1347" s="77">
        <v>0</v>
      </c>
      <c r="AA1347" s="77">
        <v>0</v>
      </c>
      <c r="AB1347" s="77">
        <v>0</v>
      </c>
      <c r="AC1347" s="77">
        <v>275</v>
      </c>
      <c r="AE1347" s="87" t="str">
        <f t="shared" ref="AE1347:AE1410" si="293">IF(K1347&lt;&gt;"USA",IF(K1347&lt;&gt;"Unknown","International","Unknown"),"Domestic")</f>
        <v>Domestic</v>
      </c>
      <c r="AF1347" s="82" t="str">
        <f t="shared" ref="AF1347:AF1410" si="294">IF(E1347="Undergraduate Student","student",IF(E1347="Graduate Student","student","non-student"))</f>
        <v>student</v>
      </c>
      <c r="AI1347" s="82">
        <f>'GDP per Capita'!N1347</f>
        <v>63809.64</v>
      </c>
      <c r="AJ1347" s="82">
        <f t="shared" ref="AJ1347:AJ1410" si="295">IFERROR(AI1347,"")</f>
        <v>63809.64</v>
      </c>
      <c r="AK1347" s="82">
        <f t="shared" ref="AK1347:AK1410" si="296">IFERROR(AI1347,AVERAGE(AJ$2:AJ$2538))</f>
        <v>63809.64</v>
      </c>
      <c r="AL1347" s="88">
        <f t="shared" ref="AL1347:AL1410" si="297">AC1347/AK1347</f>
        <v>4.309693645035452E-3</v>
      </c>
    </row>
    <row r="1348" spans="1:38">
      <c r="A1348" s="77" t="s">
        <v>176</v>
      </c>
      <c r="B1348" s="77">
        <v>1450</v>
      </c>
      <c r="C1348" s="77">
        <v>34.685074899999996</v>
      </c>
      <c r="D1348" s="77">
        <v>-82.836411099999907</v>
      </c>
      <c r="E1348" s="77" t="s">
        <v>38</v>
      </c>
      <c r="F1348" s="77">
        <v>175</v>
      </c>
      <c r="H1348" s="77" t="s">
        <v>61</v>
      </c>
      <c r="I1348" s="77">
        <v>2018</v>
      </c>
      <c r="J1348" s="77">
        <v>175</v>
      </c>
      <c r="K1348" s="77" t="s">
        <v>29</v>
      </c>
      <c r="L1348" s="77" t="s">
        <v>29</v>
      </c>
      <c r="N1348" s="77">
        <v>0</v>
      </c>
      <c r="O1348" s="77">
        <v>0</v>
      </c>
      <c r="P1348" s="77" t="s">
        <v>10</v>
      </c>
      <c r="Q1348" s="77">
        <v>38.046406599999997</v>
      </c>
      <c r="R1348" s="77">
        <v>-84.497039299999997</v>
      </c>
      <c r="S1348" s="77">
        <v>804.46587806127297</v>
      </c>
      <c r="T1348" s="77">
        <v>0.26785721713316801</v>
      </c>
      <c r="U1348" s="77">
        <v>181</v>
      </c>
      <c r="V1348" s="77">
        <v>268</v>
      </c>
      <c r="W1348" s="77">
        <v>5.7141999999999998E-2</v>
      </c>
      <c r="X1348" s="77">
        <v>0</v>
      </c>
      <c r="Y1348" s="77">
        <v>0</v>
      </c>
      <c r="Z1348" s="77">
        <v>0</v>
      </c>
      <c r="AA1348" s="77">
        <v>154.45744858776399</v>
      </c>
      <c r="AB1348" s="77">
        <v>0.32499921713316798</v>
      </c>
      <c r="AC1348" s="77">
        <v>778.45744858776402</v>
      </c>
      <c r="AE1348" s="87" t="str">
        <f t="shared" si="293"/>
        <v>Domestic</v>
      </c>
      <c r="AF1348" s="82" t="str">
        <f t="shared" si="294"/>
        <v>student</v>
      </c>
      <c r="AI1348" s="82">
        <f>'GDP per Capita'!N1348</f>
        <v>63809.64</v>
      </c>
      <c r="AJ1348" s="82">
        <f t="shared" si="295"/>
        <v>63809.64</v>
      </c>
      <c r="AK1348" s="82">
        <f t="shared" si="296"/>
        <v>63809.64</v>
      </c>
      <c r="AL1348" s="88">
        <f t="shared" si="297"/>
        <v>1.2199684069487996E-2</v>
      </c>
    </row>
    <row r="1349" spans="1:38">
      <c r="A1349" s="77" t="s">
        <v>424</v>
      </c>
      <c r="B1349" s="77">
        <v>1451</v>
      </c>
      <c r="C1349" s="77">
        <v>37.364677100000002</v>
      </c>
      <c r="D1349" s="77">
        <v>-79.179870499999893</v>
      </c>
      <c r="E1349" s="77" t="s">
        <v>42</v>
      </c>
      <c r="F1349" s="77">
        <v>1485</v>
      </c>
      <c r="H1349" s="77" t="s">
        <v>64</v>
      </c>
      <c r="I1349" s="77">
        <v>2018</v>
      </c>
      <c r="J1349" s="77">
        <v>1485</v>
      </c>
      <c r="K1349" s="77" t="s">
        <v>585</v>
      </c>
      <c r="L1349" s="77" t="s">
        <v>30</v>
      </c>
      <c r="N1349" s="77">
        <v>0</v>
      </c>
      <c r="O1349" s="77">
        <v>0</v>
      </c>
      <c r="P1349" s="77" t="s">
        <v>10</v>
      </c>
      <c r="Q1349" s="77">
        <v>38.046406599999997</v>
      </c>
      <c r="R1349" s="77">
        <v>-84.497039299999997</v>
      </c>
      <c r="S1349" s="77">
        <v>947.60664424269999</v>
      </c>
      <c r="T1349" s="77">
        <v>0.28675820745104402</v>
      </c>
      <c r="U1349" s="77">
        <v>181</v>
      </c>
      <c r="V1349" s="77">
        <v>536</v>
      </c>
      <c r="W1349" s="77">
        <v>0.114284</v>
      </c>
      <c r="X1349" s="77">
        <v>0</v>
      </c>
      <c r="Y1349" s="77">
        <v>0</v>
      </c>
      <c r="Z1349" s="77">
        <v>0</v>
      </c>
      <c r="AA1349" s="77">
        <v>181.94047569459801</v>
      </c>
      <c r="AB1349" s="77">
        <v>0.40104220745104402</v>
      </c>
      <c r="AC1349" s="77">
        <v>2383.9404756945901</v>
      </c>
      <c r="AE1349" s="87" t="str">
        <f t="shared" si="293"/>
        <v>International</v>
      </c>
      <c r="AF1349" s="82" t="str">
        <f t="shared" si="294"/>
        <v>non-student</v>
      </c>
      <c r="AI1349" s="82">
        <f>'GDP per Capita'!N1349</f>
        <v>41314.410000000003</v>
      </c>
      <c r="AJ1349" s="82">
        <f t="shared" si="295"/>
        <v>41314.410000000003</v>
      </c>
      <c r="AK1349" s="82">
        <f t="shared" si="296"/>
        <v>41314.410000000003</v>
      </c>
      <c r="AL1349" s="88">
        <f t="shared" si="297"/>
        <v>5.7702396710847134E-2</v>
      </c>
    </row>
    <row r="1350" spans="1:38">
      <c r="A1350" s="77" t="s">
        <v>425</v>
      </c>
      <c r="B1350" s="77">
        <v>1452</v>
      </c>
      <c r="C1350" s="77">
        <v>36.550238</v>
      </c>
      <c r="D1350" s="77">
        <v>-82.559429299999906</v>
      </c>
      <c r="E1350" s="77" t="s">
        <v>42</v>
      </c>
      <c r="F1350" s="77">
        <v>685</v>
      </c>
      <c r="H1350" s="77" t="s">
        <v>64</v>
      </c>
      <c r="I1350" s="77">
        <v>2018</v>
      </c>
      <c r="J1350" s="77">
        <v>685</v>
      </c>
      <c r="K1350" s="77" t="s">
        <v>29</v>
      </c>
      <c r="L1350" s="77" t="s">
        <v>29</v>
      </c>
      <c r="N1350" s="77">
        <v>0</v>
      </c>
      <c r="O1350" s="77">
        <v>0</v>
      </c>
      <c r="P1350" s="77" t="s">
        <v>10</v>
      </c>
      <c r="Q1350" s="77">
        <v>38.046406599999997</v>
      </c>
      <c r="R1350" s="77">
        <v>-84.497039299999997</v>
      </c>
      <c r="S1350" s="77">
        <v>477.69037994726301</v>
      </c>
      <c r="T1350" s="77">
        <v>0.224708219885636</v>
      </c>
      <c r="U1350" s="77">
        <v>181</v>
      </c>
      <c r="V1350" s="77">
        <v>536</v>
      </c>
      <c r="W1350" s="77">
        <v>0.114284</v>
      </c>
      <c r="X1350" s="77">
        <v>0</v>
      </c>
      <c r="Y1350" s="77">
        <v>0</v>
      </c>
      <c r="Z1350" s="77">
        <v>0</v>
      </c>
      <c r="AA1350" s="77">
        <v>91.716552949874497</v>
      </c>
      <c r="AB1350" s="77">
        <v>0.33899221988563599</v>
      </c>
      <c r="AC1350" s="77">
        <v>1493.71655294987</v>
      </c>
      <c r="AE1350" s="87" t="str">
        <f t="shared" si="293"/>
        <v>Domestic</v>
      </c>
      <c r="AF1350" s="82" t="str">
        <f t="shared" si="294"/>
        <v>non-student</v>
      </c>
      <c r="AI1350" s="82">
        <f>'GDP per Capita'!N1350</f>
        <v>63809.64</v>
      </c>
      <c r="AJ1350" s="82">
        <f t="shared" si="295"/>
        <v>63809.64</v>
      </c>
      <c r="AK1350" s="82">
        <f t="shared" si="296"/>
        <v>63809.64</v>
      </c>
      <c r="AL1350" s="88">
        <f t="shared" si="297"/>
        <v>2.3408948129935696E-2</v>
      </c>
    </row>
    <row r="1351" spans="1:38">
      <c r="A1351" s="77" t="s">
        <v>96</v>
      </c>
      <c r="B1351" s="77">
        <v>1453</v>
      </c>
      <c r="C1351" s="77">
        <v>38.046406599999997</v>
      </c>
      <c r="D1351" s="77">
        <v>-84.497039299999997</v>
      </c>
      <c r="E1351" s="77" t="s">
        <v>38</v>
      </c>
      <c r="F1351" s="77">
        <v>295</v>
      </c>
      <c r="H1351" s="77" t="s">
        <v>65</v>
      </c>
      <c r="I1351" s="77">
        <v>2018</v>
      </c>
      <c r="J1351" s="77">
        <v>295</v>
      </c>
      <c r="K1351" s="77" t="s">
        <v>29</v>
      </c>
      <c r="L1351" s="77" t="s">
        <v>29</v>
      </c>
      <c r="N1351" s="77">
        <v>0</v>
      </c>
      <c r="O1351" s="77">
        <v>1</v>
      </c>
      <c r="P1351" s="77" t="s">
        <v>10</v>
      </c>
      <c r="Q1351" s="77">
        <v>38.046406599999997</v>
      </c>
      <c r="R1351" s="77">
        <v>-84.497039299999997</v>
      </c>
      <c r="S1351" s="77">
        <v>0</v>
      </c>
      <c r="T1351" s="77">
        <v>0</v>
      </c>
      <c r="U1351" s="77">
        <v>0</v>
      </c>
      <c r="V1351" s="77">
        <v>0</v>
      </c>
      <c r="W1351" s="77">
        <v>0</v>
      </c>
      <c r="X1351" s="77">
        <v>0</v>
      </c>
      <c r="Y1351" s="77">
        <v>0</v>
      </c>
      <c r="Z1351" s="77">
        <v>0</v>
      </c>
      <c r="AA1351" s="77">
        <v>0</v>
      </c>
      <c r="AB1351" s="77">
        <v>0</v>
      </c>
      <c r="AC1351" s="77">
        <v>295</v>
      </c>
      <c r="AE1351" s="87" t="str">
        <f t="shared" si="293"/>
        <v>Domestic</v>
      </c>
      <c r="AF1351" s="82" t="str">
        <f t="shared" si="294"/>
        <v>student</v>
      </c>
      <c r="AI1351" s="82">
        <f>'GDP per Capita'!N1351</f>
        <v>63809.64</v>
      </c>
      <c r="AJ1351" s="82">
        <f t="shared" si="295"/>
        <v>63809.64</v>
      </c>
      <c r="AK1351" s="82">
        <f t="shared" si="296"/>
        <v>63809.64</v>
      </c>
      <c r="AL1351" s="88">
        <f t="shared" si="297"/>
        <v>4.6231259101289397E-3</v>
      </c>
    </row>
    <row r="1352" spans="1:38">
      <c r="A1352" s="77" t="s">
        <v>418</v>
      </c>
      <c r="B1352" s="77">
        <v>1454</v>
      </c>
      <c r="C1352" s="77">
        <v>50.087465399999999</v>
      </c>
      <c r="D1352" s="77">
        <v>14.421253500000001</v>
      </c>
      <c r="E1352" s="77" t="s">
        <v>39</v>
      </c>
      <c r="F1352" s="77">
        <v>585</v>
      </c>
      <c r="H1352" s="77" t="s">
        <v>64</v>
      </c>
      <c r="I1352" s="77">
        <v>2018</v>
      </c>
      <c r="J1352" s="77">
        <v>585</v>
      </c>
      <c r="K1352" s="77" t="s">
        <v>576</v>
      </c>
      <c r="L1352" s="77" t="s">
        <v>31</v>
      </c>
      <c r="N1352" s="77">
        <v>0</v>
      </c>
      <c r="O1352" s="77">
        <v>0</v>
      </c>
      <c r="P1352" s="77" t="s">
        <v>10</v>
      </c>
      <c r="Q1352" s="77">
        <v>38.046406599999997</v>
      </c>
      <c r="R1352" s="77">
        <v>-84.497039299999997</v>
      </c>
      <c r="S1352" s="77">
        <v>14849.5147912464</v>
      </c>
      <c r="T1352" s="77">
        <v>2.2890497069071798</v>
      </c>
      <c r="U1352" s="77">
        <v>181</v>
      </c>
      <c r="V1352" s="77">
        <v>536</v>
      </c>
      <c r="W1352" s="77">
        <v>0.114284</v>
      </c>
      <c r="X1352" s="77">
        <v>0</v>
      </c>
      <c r="Y1352" s="77">
        <v>0</v>
      </c>
      <c r="Z1352" s="77">
        <v>0</v>
      </c>
      <c r="AA1352" s="77">
        <v>1559.19905308087</v>
      </c>
      <c r="AB1352" s="77">
        <v>2.4033337069071798</v>
      </c>
      <c r="AC1352" s="77">
        <v>2861.1990530808698</v>
      </c>
      <c r="AE1352" s="87" t="str">
        <f t="shared" si="293"/>
        <v>International</v>
      </c>
      <c r="AF1352" s="82" t="str">
        <f t="shared" si="294"/>
        <v>non-student</v>
      </c>
      <c r="AI1352" s="82">
        <f>'GDP per Capita'!N1352</f>
        <v>23771.4</v>
      </c>
      <c r="AJ1352" s="82">
        <f t="shared" si="295"/>
        <v>23771.4</v>
      </c>
      <c r="AK1352" s="82">
        <f t="shared" si="296"/>
        <v>23771.4</v>
      </c>
      <c r="AL1352" s="88">
        <f t="shared" si="297"/>
        <v>0.12036308560206255</v>
      </c>
    </row>
    <row r="1353" spans="1:38">
      <c r="A1353" s="77" t="s">
        <v>162</v>
      </c>
      <c r="B1353" s="77">
        <v>1455</v>
      </c>
      <c r="C1353" s="77">
        <v>40.027145300000001</v>
      </c>
      <c r="D1353" s="77">
        <v>-78.523744699999995</v>
      </c>
      <c r="E1353" s="77" t="s">
        <v>42</v>
      </c>
      <c r="F1353" s="77">
        <v>685</v>
      </c>
      <c r="H1353" s="77" t="s">
        <v>64</v>
      </c>
      <c r="I1353" s="77">
        <v>2018</v>
      </c>
      <c r="J1353" s="77">
        <v>685</v>
      </c>
      <c r="K1353" s="77" t="s">
        <v>29</v>
      </c>
      <c r="L1353" s="77" t="s">
        <v>29</v>
      </c>
      <c r="N1353" s="77">
        <v>0</v>
      </c>
      <c r="O1353" s="77">
        <v>0</v>
      </c>
      <c r="P1353" s="77" t="s">
        <v>10</v>
      </c>
      <c r="Q1353" s="77">
        <v>38.046406599999997</v>
      </c>
      <c r="R1353" s="77">
        <v>-84.497039299999997</v>
      </c>
      <c r="S1353" s="77">
        <v>1121.60744185265</v>
      </c>
      <c r="T1353" s="77">
        <v>0.309734103687061</v>
      </c>
      <c r="U1353" s="77">
        <v>181</v>
      </c>
      <c r="V1353" s="77">
        <v>536</v>
      </c>
      <c r="W1353" s="77">
        <v>0.114284</v>
      </c>
      <c r="X1353" s="77">
        <v>0</v>
      </c>
      <c r="Y1353" s="77">
        <v>0</v>
      </c>
      <c r="Z1353" s="77">
        <v>0</v>
      </c>
      <c r="AA1353" s="77">
        <v>215.34862883570901</v>
      </c>
      <c r="AB1353" s="77">
        <v>0.424018103687061</v>
      </c>
      <c r="AC1353" s="77">
        <v>1617.3486288357001</v>
      </c>
      <c r="AE1353" s="87" t="str">
        <f t="shared" si="293"/>
        <v>Domestic</v>
      </c>
      <c r="AF1353" s="82" t="str">
        <f t="shared" si="294"/>
        <v>non-student</v>
      </c>
      <c r="AI1353" s="82">
        <f>'GDP per Capita'!N1353</f>
        <v>63809.64</v>
      </c>
      <c r="AJ1353" s="82">
        <f t="shared" si="295"/>
        <v>63809.64</v>
      </c>
      <c r="AK1353" s="82">
        <f t="shared" si="296"/>
        <v>63809.64</v>
      </c>
      <c r="AL1353" s="88">
        <f t="shared" si="297"/>
        <v>2.5346462209090977E-2</v>
      </c>
    </row>
    <row r="1354" spans="1:38">
      <c r="A1354" s="77" t="s">
        <v>174</v>
      </c>
      <c r="B1354" s="77">
        <v>1456</v>
      </c>
      <c r="C1354" s="77">
        <v>41.678675399999896</v>
      </c>
      <c r="D1354" s="77">
        <v>-83.512728299999907</v>
      </c>
      <c r="E1354" s="77" t="s">
        <v>38</v>
      </c>
      <c r="F1354" s="77">
        <v>195</v>
      </c>
      <c r="H1354" s="77" t="s">
        <v>65</v>
      </c>
      <c r="I1354" s="77">
        <v>2018</v>
      </c>
      <c r="J1354" s="77">
        <v>195</v>
      </c>
      <c r="K1354" s="77" t="s">
        <v>29</v>
      </c>
      <c r="L1354" s="77" t="s">
        <v>29</v>
      </c>
      <c r="N1354" s="77">
        <v>0</v>
      </c>
      <c r="O1354" s="77">
        <v>0</v>
      </c>
      <c r="P1354" s="77" t="s">
        <v>10</v>
      </c>
      <c r="Q1354" s="77">
        <v>38.046406599999997</v>
      </c>
      <c r="R1354" s="77">
        <v>-84.497039299999997</v>
      </c>
      <c r="S1354" s="77">
        <v>825.05322247940501</v>
      </c>
      <c r="T1354" s="77">
        <v>0.27057566840249198</v>
      </c>
      <c r="U1354" s="77">
        <v>181</v>
      </c>
      <c r="V1354" s="77">
        <v>268</v>
      </c>
      <c r="W1354" s="77">
        <v>5.7141999999999998E-2</v>
      </c>
      <c r="X1354" s="77">
        <v>0</v>
      </c>
      <c r="Y1354" s="77">
        <v>0</v>
      </c>
      <c r="Z1354" s="77">
        <v>0</v>
      </c>
      <c r="AA1354" s="77">
        <v>158.41021871604499</v>
      </c>
      <c r="AB1354" s="77">
        <v>0.327717668402492</v>
      </c>
      <c r="AC1354" s="77">
        <v>802.41021871604505</v>
      </c>
      <c r="AE1354" s="87" t="str">
        <f t="shared" si="293"/>
        <v>Domestic</v>
      </c>
      <c r="AF1354" s="82" t="str">
        <f t="shared" si="294"/>
        <v>student</v>
      </c>
      <c r="AI1354" s="82">
        <f>'GDP per Capita'!N1354</f>
        <v>63809.64</v>
      </c>
      <c r="AJ1354" s="82">
        <f t="shared" si="295"/>
        <v>63809.64</v>
      </c>
      <c r="AK1354" s="82">
        <f t="shared" si="296"/>
        <v>63809.64</v>
      </c>
      <c r="AL1354" s="88">
        <f t="shared" si="297"/>
        <v>1.2575062619316534E-2</v>
      </c>
    </row>
    <row r="1355" spans="1:38">
      <c r="A1355" s="77" t="s">
        <v>206</v>
      </c>
      <c r="B1355" s="77">
        <v>1457</v>
      </c>
      <c r="C1355" s="77">
        <v>63.430565799999997</v>
      </c>
      <c r="D1355" s="77">
        <v>10.3951929</v>
      </c>
      <c r="E1355" s="77" t="s">
        <v>38</v>
      </c>
      <c r="F1355" s="77">
        <v>635</v>
      </c>
      <c r="H1355" s="77" t="s">
        <v>65</v>
      </c>
      <c r="I1355" s="77">
        <v>2018</v>
      </c>
      <c r="J1355" s="77">
        <v>635</v>
      </c>
      <c r="K1355" s="77" t="s">
        <v>579</v>
      </c>
      <c r="L1355" s="77" t="s">
        <v>31</v>
      </c>
      <c r="N1355" s="77">
        <v>0</v>
      </c>
      <c r="O1355" s="77">
        <v>0</v>
      </c>
      <c r="P1355" s="77" t="s">
        <v>10</v>
      </c>
      <c r="Q1355" s="77">
        <v>38.046406599999997</v>
      </c>
      <c r="R1355" s="77">
        <v>-84.497039299999997</v>
      </c>
      <c r="S1355" s="77">
        <v>13029.605510793101</v>
      </c>
      <c r="T1355" s="77">
        <v>2.0151997981424401</v>
      </c>
      <c r="U1355" s="77">
        <v>181</v>
      </c>
      <c r="V1355" s="77">
        <v>268</v>
      </c>
      <c r="W1355" s="77">
        <v>5.7141999999999998E-2</v>
      </c>
      <c r="X1355" s="77">
        <v>0</v>
      </c>
      <c r="Y1355" s="77">
        <v>0</v>
      </c>
      <c r="Z1355" s="77">
        <v>0</v>
      </c>
      <c r="AA1355" s="77">
        <v>1368.1085786332801</v>
      </c>
      <c r="AB1355" s="77">
        <v>2.0723417981424399</v>
      </c>
      <c r="AC1355" s="77">
        <v>2452.1085786332801</v>
      </c>
      <c r="AE1355" s="87" t="str">
        <f t="shared" si="293"/>
        <v>International</v>
      </c>
      <c r="AF1355" s="82" t="str">
        <f t="shared" si="294"/>
        <v>student</v>
      </c>
      <c r="AI1355" s="82">
        <f>'GDP per Capita'!N1355</f>
        <v>76817.740000000005</v>
      </c>
      <c r="AJ1355" s="82">
        <f t="shared" si="295"/>
        <v>76817.740000000005</v>
      </c>
      <c r="AK1355" s="82">
        <f t="shared" si="296"/>
        <v>76817.740000000005</v>
      </c>
      <c r="AL1355" s="88">
        <f t="shared" si="297"/>
        <v>3.1921123670564634E-2</v>
      </c>
    </row>
    <row r="1356" spans="1:38">
      <c r="A1356" s="77" t="s">
        <v>207</v>
      </c>
      <c r="B1356" s="77">
        <v>1458</v>
      </c>
      <c r="C1356" s="77">
        <v>33.749098699999998</v>
      </c>
      <c r="D1356" s="77">
        <v>-84.390184899999994</v>
      </c>
      <c r="E1356" s="77" t="s">
        <v>38</v>
      </c>
      <c r="F1356" s="77">
        <v>195</v>
      </c>
      <c r="H1356" s="77" t="s">
        <v>65</v>
      </c>
      <c r="I1356" s="77">
        <v>2018</v>
      </c>
      <c r="J1356" s="77">
        <v>195</v>
      </c>
      <c r="K1356" s="77" t="s">
        <v>29</v>
      </c>
      <c r="L1356" s="77" t="s">
        <v>29</v>
      </c>
      <c r="N1356" s="77">
        <v>0</v>
      </c>
      <c r="O1356" s="77">
        <v>0</v>
      </c>
      <c r="P1356" s="77" t="s">
        <v>10</v>
      </c>
      <c r="Q1356" s="77">
        <v>38.046406599999997</v>
      </c>
      <c r="R1356" s="77">
        <v>-84.497039299999997</v>
      </c>
      <c r="S1356" s="77">
        <v>955.87264121773899</v>
      </c>
      <c r="T1356" s="77">
        <v>0.28784968916488901</v>
      </c>
      <c r="U1356" s="77">
        <v>181</v>
      </c>
      <c r="V1356" s="77">
        <v>268</v>
      </c>
      <c r="W1356" s="77">
        <v>5.7141999999999998E-2</v>
      </c>
      <c r="X1356" s="77">
        <v>0</v>
      </c>
      <c r="Y1356" s="77">
        <v>0</v>
      </c>
      <c r="Z1356" s="77">
        <v>0</v>
      </c>
      <c r="AA1356" s="77">
        <v>183.52754711380601</v>
      </c>
      <c r="AB1356" s="77">
        <v>0.34499168916488898</v>
      </c>
      <c r="AC1356" s="77">
        <v>827.52754711380601</v>
      </c>
      <c r="AE1356" s="87" t="str">
        <f t="shared" si="293"/>
        <v>Domestic</v>
      </c>
      <c r="AF1356" s="82" t="str">
        <f t="shared" si="294"/>
        <v>student</v>
      </c>
      <c r="AI1356" s="82">
        <f>'GDP per Capita'!N1356</f>
        <v>63809.64</v>
      </c>
      <c r="AJ1356" s="82">
        <f t="shared" si="295"/>
        <v>63809.64</v>
      </c>
      <c r="AK1356" s="82">
        <f t="shared" si="296"/>
        <v>63809.64</v>
      </c>
      <c r="AL1356" s="88">
        <f t="shared" si="297"/>
        <v>1.2968691675956894E-2</v>
      </c>
    </row>
    <row r="1357" spans="1:38">
      <c r="A1357" s="77" t="s">
        <v>211</v>
      </c>
      <c r="B1357" s="77">
        <v>1459</v>
      </c>
      <c r="C1357" s="77">
        <v>45.262742799999998</v>
      </c>
      <c r="D1357" s="77">
        <v>-94.124427099999906</v>
      </c>
      <c r="E1357" s="77" t="s">
        <v>42</v>
      </c>
      <c r="F1357" s="77">
        <v>0</v>
      </c>
      <c r="H1357" s="77" t="s">
        <v>63</v>
      </c>
      <c r="I1357" s="77">
        <v>2018</v>
      </c>
      <c r="J1357" s="77">
        <v>0</v>
      </c>
      <c r="K1357" s="77" t="s">
        <v>29</v>
      </c>
      <c r="L1357" s="77" t="s">
        <v>29</v>
      </c>
      <c r="N1357" s="77">
        <v>0</v>
      </c>
      <c r="O1357" s="77">
        <v>0</v>
      </c>
      <c r="P1357" s="77" t="s">
        <v>10</v>
      </c>
      <c r="Q1357" s="77">
        <v>38.046406599999997</v>
      </c>
      <c r="R1357" s="77">
        <v>-84.497039299999997</v>
      </c>
      <c r="S1357" s="77">
        <v>2262.85163841433</v>
      </c>
      <c r="T1357" s="77">
        <v>0.46042943727361302</v>
      </c>
      <c r="U1357" s="77">
        <v>181</v>
      </c>
      <c r="V1357" s="77">
        <v>536</v>
      </c>
      <c r="W1357" s="77">
        <v>0.114284</v>
      </c>
      <c r="X1357" s="77">
        <v>0</v>
      </c>
      <c r="Y1357" s="77">
        <v>0</v>
      </c>
      <c r="Z1357" s="77">
        <v>0</v>
      </c>
      <c r="AA1357" s="77">
        <v>434.467514575552</v>
      </c>
      <c r="AB1357" s="77">
        <v>0.57471343727361301</v>
      </c>
      <c r="AC1357" s="77">
        <v>1151.46751457555</v>
      </c>
      <c r="AE1357" s="87" t="str">
        <f t="shared" si="293"/>
        <v>Domestic</v>
      </c>
      <c r="AF1357" s="82" t="str">
        <f t="shared" si="294"/>
        <v>non-student</v>
      </c>
      <c r="AI1357" s="82">
        <f>'GDP per Capita'!N1357</f>
        <v>63809.64</v>
      </c>
      <c r="AJ1357" s="82">
        <f t="shared" si="295"/>
        <v>63809.64</v>
      </c>
      <c r="AK1357" s="82">
        <f t="shared" si="296"/>
        <v>63809.64</v>
      </c>
      <c r="AL1357" s="88">
        <f t="shared" si="297"/>
        <v>1.8045353563749145E-2</v>
      </c>
    </row>
    <row r="1358" spans="1:38">
      <c r="A1358" s="77" t="s">
        <v>158</v>
      </c>
      <c r="B1358" s="77">
        <v>1460</v>
      </c>
      <c r="C1358" s="77">
        <v>40.109213500000003</v>
      </c>
      <c r="D1358" s="77">
        <v>-91.0176357</v>
      </c>
      <c r="E1358" s="77" t="s">
        <v>38</v>
      </c>
      <c r="F1358" s="77">
        <v>195</v>
      </c>
      <c r="H1358" s="77" t="s">
        <v>65</v>
      </c>
      <c r="I1358" s="77">
        <v>2018</v>
      </c>
      <c r="J1358" s="77">
        <v>195</v>
      </c>
      <c r="K1358" s="77" t="s">
        <v>29</v>
      </c>
      <c r="L1358" s="77" t="s">
        <v>29</v>
      </c>
      <c r="N1358" s="77">
        <v>0</v>
      </c>
      <c r="O1358" s="77">
        <v>0</v>
      </c>
      <c r="P1358" s="77" t="s">
        <v>10</v>
      </c>
      <c r="Q1358" s="77">
        <v>38.046406599999997</v>
      </c>
      <c r="R1358" s="77">
        <v>-84.497039299999997</v>
      </c>
      <c r="S1358" s="77">
        <v>1215.2058595932299</v>
      </c>
      <c r="T1358" s="77">
        <v>0.32209328573336199</v>
      </c>
      <c r="U1358" s="77">
        <v>181</v>
      </c>
      <c r="V1358" s="77">
        <v>268</v>
      </c>
      <c r="W1358" s="77">
        <v>5.7141999999999998E-2</v>
      </c>
      <c r="X1358" s="77">
        <v>0</v>
      </c>
      <c r="Y1358" s="77">
        <v>0</v>
      </c>
      <c r="Z1358" s="77">
        <v>0</v>
      </c>
      <c r="AA1358" s="77">
        <v>233.31952504189999</v>
      </c>
      <c r="AB1358" s="77">
        <v>0.37923528573336202</v>
      </c>
      <c r="AC1358" s="77">
        <v>877.31952504189996</v>
      </c>
      <c r="AE1358" s="87" t="str">
        <f t="shared" si="293"/>
        <v>Domestic</v>
      </c>
      <c r="AF1358" s="82" t="str">
        <f t="shared" si="294"/>
        <v>student</v>
      </c>
      <c r="AI1358" s="82">
        <f>'GDP per Capita'!N1358</f>
        <v>63809.64</v>
      </c>
      <c r="AJ1358" s="82">
        <f t="shared" si="295"/>
        <v>63809.64</v>
      </c>
      <c r="AK1358" s="82">
        <f t="shared" si="296"/>
        <v>63809.64</v>
      </c>
      <c r="AL1358" s="88">
        <f t="shared" si="297"/>
        <v>1.3749012297231264E-2</v>
      </c>
    </row>
    <row r="1359" spans="1:38">
      <c r="A1359" s="77" t="s">
        <v>167</v>
      </c>
      <c r="B1359" s="77">
        <v>1461</v>
      </c>
      <c r="C1359" s="77">
        <v>47.603832099999998</v>
      </c>
      <c r="D1359" s="77">
        <v>-122.3300624</v>
      </c>
      <c r="E1359" s="77" t="s">
        <v>42</v>
      </c>
      <c r="F1359" s="77">
        <v>525</v>
      </c>
      <c r="H1359" s="77" t="s">
        <v>66</v>
      </c>
      <c r="I1359" s="77">
        <v>2018</v>
      </c>
      <c r="J1359" s="77">
        <v>525</v>
      </c>
      <c r="K1359" s="77" t="s">
        <v>29</v>
      </c>
      <c r="L1359" s="77" t="s">
        <v>29</v>
      </c>
      <c r="N1359" s="77">
        <v>0</v>
      </c>
      <c r="O1359" s="77">
        <v>0</v>
      </c>
      <c r="P1359" s="77" t="s">
        <v>10</v>
      </c>
      <c r="Q1359" s="77">
        <v>38.046406599999997</v>
      </c>
      <c r="R1359" s="77">
        <v>-84.497039299999997</v>
      </c>
      <c r="S1359" s="77">
        <v>6452.2479483828401</v>
      </c>
      <c r="T1359" s="77">
        <v>1.0741428952713199</v>
      </c>
      <c r="U1359" s="77">
        <v>181</v>
      </c>
      <c r="V1359" s="77">
        <v>536</v>
      </c>
      <c r="W1359" s="77">
        <v>0.114284</v>
      </c>
      <c r="X1359" s="77">
        <v>0</v>
      </c>
      <c r="Y1359" s="77">
        <v>0</v>
      </c>
      <c r="Z1359" s="77">
        <v>0</v>
      </c>
      <c r="AA1359" s="77">
        <v>774.26975380594104</v>
      </c>
      <c r="AB1359" s="77">
        <v>1.1884268952713199</v>
      </c>
      <c r="AC1359" s="77">
        <v>2016.2697538059399</v>
      </c>
      <c r="AE1359" s="87" t="str">
        <f t="shared" si="293"/>
        <v>Domestic</v>
      </c>
      <c r="AF1359" s="82" t="str">
        <f t="shared" si="294"/>
        <v>non-student</v>
      </c>
      <c r="AI1359" s="82">
        <f>'GDP per Capita'!N1359</f>
        <v>63809.64</v>
      </c>
      <c r="AJ1359" s="82">
        <f t="shared" si="295"/>
        <v>63809.64</v>
      </c>
      <c r="AK1359" s="82">
        <f t="shared" si="296"/>
        <v>63809.64</v>
      </c>
      <c r="AL1359" s="88">
        <f t="shared" si="297"/>
        <v>3.1598199798744203E-2</v>
      </c>
    </row>
    <row r="1360" spans="1:38">
      <c r="A1360" s="77" t="s">
        <v>139</v>
      </c>
      <c r="B1360" s="77">
        <v>1462</v>
      </c>
      <c r="C1360" s="77">
        <v>37.566679100000002</v>
      </c>
      <c r="D1360" s="77">
        <v>126.9782914</v>
      </c>
      <c r="E1360" s="77" t="s">
        <v>40</v>
      </c>
      <c r="F1360" s="77">
        <v>295</v>
      </c>
      <c r="H1360" s="77" t="s">
        <v>65</v>
      </c>
      <c r="I1360" s="77">
        <v>2018</v>
      </c>
      <c r="J1360" s="77">
        <v>295</v>
      </c>
      <c r="K1360" s="77" t="s">
        <v>317</v>
      </c>
      <c r="L1360" s="77" t="s">
        <v>30</v>
      </c>
      <c r="N1360" s="77">
        <v>0</v>
      </c>
      <c r="O1360" s="77">
        <v>0</v>
      </c>
      <c r="P1360" s="77" t="s">
        <v>10</v>
      </c>
      <c r="Q1360" s="77">
        <v>38.046406599999997</v>
      </c>
      <c r="R1360" s="77">
        <v>-84.497039299999997</v>
      </c>
      <c r="S1360" s="77">
        <v>22019.0790034569</v>
      </c>
      <c r="T1360" s="77">
        <v>3.4246768938896799</v>
      </c>
      <c r="U1360" s="77">
        <v>181</v>
      </c>
      <c r="V1360" s="77">
        <v>410.80291970802898</v>
      </c>
      <c r="W1360" s="77">
        <v>8.7589927007299298E-2</v>
      </c>
      <c r="X1360" s="77">
        <v>1</v>
      </c>
      <c r="Y1360" s="77">
        <v>0</v>
      </c>
      <c r="Z1360" s="77">
        <v>0</v>
      </c>
      <c r="AA1360" s="77">
        <v>2014.7457288163</v>
      </c>
      <c r="AB1360" s="77">
        <v>3.5122668208969801</v>
      </c>
      <c r="AC1360" s="77">
        <v>2901.54864852433</v>
      </c>
      <c r="AE1360" s="87" t="str">
        <f t="shared" si="293"/>
        <v>International</v>
      </c>
      <c r="AF1360" s="82" t="str">
        <f t="shared" si="294"/>
        <v>non-student</v>
      </c>
      <c r="AI1360" s="82">
        <f>'GDP per Capita'!N1360</f>
        <v>32154.02</v>
      </c>
      <c r="AJ1360" s="82">
        <f t="shared" si="295"/>
        <v>32154.02</v>
      </c>
      <c r="AK1360" s="82">
        <f t="shared" si="296"/>
        <v>32154.02</v>
      </c>
      <c r="AL1360" s="88">
        <f t="shared" si="297"/>
        <v>9.023906337448101E-2</v>
      </c>
    </row>
    <row r="1361" spans="1:38">
      <c r="A1361" s="77" t="s">
        <v>80</v>
      </c>
      <c r="B1361" s="77">
        <v>1463</v>
      </c>
      <c r="C1361" s="77">
        <v>33.749098699999998</v>
      </c>
      <c r="D1361" s="77">
        <v>-84.390184899999994</v>
      </c>
      <c r="E1361" s="77" t="s">
        <v>43</v>
      </c>
      <c r="F1361" s="77">
        <v>585</v>
      </c>
      <c r="H1361" s="77" t="s">
        <v>64</v>
      </c>
      <c r="I1361" s="77">
        <v>2018</v>
      </c>
      <c r="J1361" s="77">
        <v>585</v>
      </c>
      <c r="K1361" s="77" t="s">
        <v>29</v>
      </c>
      <c r="L1361" s="77" t="s">
        <v>29</v>
      </c>
      <c r="N1361" s="77">
        <v>0</v>
      </c>
      <c r="O1361" s="77">
        <v>0</v>
      </c>
      <c r="P1361" s="77" t="s">
        <v>10</v>
      </c>
      <c r="Q1361" s="77">
        <v>38.046406599999997</v>
      </c>
      <c r="R1361" s="77">
        <v>-84.497039299999997</v>
      </c>
      <c r="S1361" s="77">
        <v>955.87264121773899</v>
      </c>
      <c r="T1361" s="77">
        <v>0.28784968916488901</v>
      </c>
      <c r="U1361" s="77">
        <v>181</v>
      </c>
      <c r="V1361" s="77">
        <v>536</v>
      </c>
      <c r="W1361" s="77">
        <v>0.114284</v>
      </c>
      <c r="X1361" s="77">
        <v>0</v>
      </c>
      <c r="Y1361" s="77">
        <v>0</v>
      </c>
      <c r="Z1361" s="77">
        <v>0</v>
      </c>
      <c r="AA1361" s="77">
        <v>183.52754711380601</v>
      </c>
      <c r="AB1361" s="77">
        <v>0.40213368916488901</v>
      </c>
      <c r="AC1361" s="77">
        <v>1485.5275471138</v>
      </c>
      <c r="AE1361" s="87" t="str">
        <f t="shared" si="293"/>
        <v>Domestic</v>
      </c>
      <c r="AF1361" s="82" t="str">
        <f t="shared" si="294"/>
        <v>non-student</v>
      </c>
      <c r="AI1361" s="82">
        <f>'GDP per Capita'!N1361</f>
        <v>63809.64</v>
      </c>
      <c r="AJ1361" s="82">
        <f t="shared" si="295"/>
        <v>63809.64</v>
      </c>
      <c r="AK1361" s="82">
        <f t="shared" si="296"/>
        <v>63809.64</v>
      </c>
      <c r="AL1361" s="88">
        <f t="shared" si="297"/>
        <v>2.3280613197532534E-2</v>
      </c>
    </row>
    <row r="1362" spans="1:38">
      <c r="A1362" s="77" t="s">
        <v>139</v>
      </c>
      <c r="B1362" s="77">
        <v>1464</v>
      </c>
      <c r="C1362" s="77">
        <v>37.566679100000002</v>
      </c>
      <c r="D1362" s="77">
        <v>126.9782914</v>
      </c>
      <c r="E1362" s="77" t="s">
        <v>38</v>
      </c>
      <c r="F1362" s="77">
        <v>635</v>
      </c>
      <c r="H1362" s="77" t="s">
        <v>65</v>
      </c>
      <c r="I1362" s="77">
        <v>2018</v>
      </c>
      <c r="J1362" s="77">
        <v>635</v>
      </c>
      <c r="K1362" s="77" t="s">
        <v>317</v>
      </c>
      <c r="L1362" s="77" t="s">
        <v>30</v>
      </c>
      <c r="N1362" s="77">
        <v>0</v>
      </c>
      <c r="O1362" s="77">
        <v>0</v>
      </c>
      <c r="P1362" s="77" t="s">
        <v>10</v>
      </c>
      <c r="Q1362" s="77">
        <v>38.046406599999997</v>
      </c>
      <c r="R1362" s="77">
        <v>-84.497039299999997</v>
      </c>
      <c r="S1362" s="77">
        <v>22019.0790034569</v>
      </c>
      <c r="T1362" s="77">
        <v>3.4246768938896799</v>
      </c>
      <c r="U1362" s="77">
        <v>181</v>
      </c>
      <c r="V1362" s="77">
        <v>268</v>
      </c>
      <c r="W1362" s="77">
        <v>5.7141999999999998E-2</v>
      </c>
      <c r="X1362" s="77">
        <v>0</v>
      </c>
      <c r="Y1362" s="77">
        <v>0</v>
      </c>
      <c r="Z1362" s="77">
        <v>0</v>
      </c>
      <c r="AA1362" s="77">
        <v>2014.7457288163</v>
      </c>
      <c r="AB1362" s="77">
        <v>3.4818188938896801</v>
      </c>
      <c r="AC1362" s="77">
        <v>3098.7457288163</v>
      </c>
      <c r="AE1362" s="87" t="str">
        <f t="shared" si="293"/>
        <v>International</v>
      </c>
      <c r="AF1362" s="82" t="str">
        <f t="shared" si="294"/>
        <v>student</v>
      </c>
      <c r="AI1362" s="82">
        <f>'GDP per Capita'!N1362</f>
        <v>32154.02</v>
      </c>
      <c r="AJ1362" s="82">
        <f t="shared" si="295"/>
        <v>32154.02</v>
      </c>
      <c r="AK1362" s="82">
        <f t="shared" si="296"/>
        <v>32154.02</v>
      </c>
      <c r="AL1362" s="88">
        <f t="shared" si="297"/>
        <v>9.6371953765541599E-2</v>
      </c>
    </row>
    <row r="1363" spans="1:38">
      <c r="A1363" s="77" t="s">
        <v>356</v>
      </c>
      <c r="B1363" s="77">
        <v>1465</v>
      </c>
      <c r="C1363" s="77">
        <v>52.476089199999997</v>
      </c>
      <c r="D1363" s="77">
        <v>-71.8258668</v>
      </c>
      <c r="E1363" s="77" t="s">
        <v>38</v>
      </c>
      <c r="F1363" s="77">
        <v>635</v>
      </c>
      <c r="H1363" s="77" t="s">
        <v>65</v>
      </c>
      <c r="I1363" s="77">
        <v>2018</v>
      </c>
      <c r="J1363" s="77">
        <v>635</v>
      </c>
      <c r="K1363" s="77" t="s">
        <v>320</v>
      </c>
      <c r="L1363" s="77" t="s">
        <v>28</v>
      </c>
      <c r="N1363" s="77">
        <v>0</v>
      </c>
      <c r="O1363" s="77">
        <v>0</v>
      </c>
      <c r="P1363" s="77" t="s">
        <v>10</v>
      </c>
      <c r="Q1363" s="77">
        <v>38.046406599999997</v>
      </c>
      <c r="R1363" s="77">
        <v>-84.497039299999997</v>
      </c>
      <c r="S1363" s="77">
        <v>3760.2201278290399</v>
      </c>
      <c r="T1363" s="77">
        <v>0.68395005302460399</v>
      </c>
      <c r="U1363" s="77">
        <v>181</v>
      </c>
      <c r="V1363" s="77">
        <v>268</v>
      </c>
      <c r="W1363" s="77">
        <v>5.7141999999999998E-2</v>
      </c>
      <c r="X1363" s="77">
        <v>0</v>
      </c>
      <c r="Y1363" s="77">
        <v>0</v>
      </c>
      <c r="Z1363" s="77">
        <v>0</v>
      </c>
      <c r="AA1363" s="77">
        <v>721.96226454317605</v>
      </c>
      <c r="AB1363" s="77">
        <v>0.74109205302460401</v>
      </c>
      <c r="AC1363" s="77">
        <v>1805.96226454317</v>
      </c>
      <c r="AE1363" s="87" t="str">
        <f t="shared" si="293"/>
        <v>International</v>
      </c>
      <c r="AF1363" s="82" t="str">
        <f t="shared" si="294"/>
        <v>student</v>
      </c>
      <c r="AI1363" s="82">
        <f>'GDP per Capita'!N1363</f>
        <v>49196.49</v>
      </c>
      <c r="AJ1363" s="82">
        <f t="shared" si="295"/>
        <v>49196.49</v>
      </c>
      <c r="AK1363" s="82">
        <f t="shared" si="296"/>
        <v>49196.49</v>
      </c>
      <c r="AL1363" s="88">
        <f t="shared" si="297"/>
        <v>3.6709168978176492E-2</v>
      </c>
    </row>
    <row r="1364" spans="1:38">
      <c r="A1364" s="77" t="s">
        <v>96</v>
      </c>
      <c r="B1364" s="77">
        <v>1466</v>
      </c>
      <c r="C1364" s="77">
        <v>38.046406599999997</v>
      </c>
      <c r="D1364" s="77">
        <v>-84.497039299999997</v>
      </c>
      <c r="E1364" s="77" t="s">
        <v>37</v>
      </c>
      <c r="F1364" s="77">
        <v>0</v>
      </c>
      <c r="H1364" s="77" t="s">
        <v>63</v>
      </c>
      <c r="I1364" s="77">
        <v>2018</v>
      </c>
      <c r="J1364" s="77">
        <v>0</v>
      </c>
      <c r="K1364" s="77" t="s">
        <v>29</v>
      </c>
      <c r="L1364" s="77" t="s">
        <v>29</v>
      </c>
      <c r="N1364" s="77">
        <v>0</v>
      </c>
      <c r="O1364" s="77">
        <v>1</v>
      </c>
      <c r="P1364" s="77" t="s">
        <v>10</v>
      </c>
      <c r="Q1364" s="77">
        <v>38.046406599999997</v>
      </c>
      <c r="R1364" s="77">
        <v>-84.497039299999997</v>
      </c>
      <c r="S1364" s="77">
        <v>0</v>
      </c>
      <c r="T1364" s="77">
        <v>0</v>
      </c>
      <c r="U1364" s="77">
        <v>0</v>
      </c>
      <c r="V1364" s="77">
        <v>0</v>
      </c>
      <c r="W1364" s="77">
        <v>0</v>
      </c>
      <c r="X1364" s="77">
        <v>0</v>
      </c>
      <c r="Y1364" s="77">
        <v>0</v>
      </c>
      <c r="Z1364" s="77">
        <v>0</v>
      </c>
      <c r="AA1364" s="77">
        <v>0</v>
      </c>
      <c r="AB1364" s="77">
        <v>0</v>
      </c>
      <c r="AC1364" s="77">
        <v>0</v>
      </c>
      <c r="AE1364" s="87" t="str">
        <f t="shared" si="293"/>
        <v>Domestic</v>
      </c>
      <c r="AF1364" s="82" t="str">
        <f t="shared" si="294"/>
        <v>non-student</v>
      </c>
      <c r="AI1364" s="82">
        <f>'GDP per Capita'!N1364</f>
        <v>63809.64</v>
      </c>
      <c r="AJ1364" s="82">
        <f t="shared" si="295"/>
        <v>63809.64</v>
      </c>
      <c r="AK1364" s="82">
        <f t="shared" si="296"/>
        <v>63809.64</v>
      </c>
      <c r="AL1364" s="88">
        <f t="shared" si="297"/>
        <v>0</v>
      </c>
    </row>
    <row r="1365" spans="1:38">
      <c r="A1365" s="77" t="s">
        <v>148</v>
      </c>
      <c r="B1365" s="77">
        <v>1467</v>
      </c>
      <c r="C1365" s="77">
        <v>30.851592699999902</v>
      </c>
      <c r="D1365" s="77">
        <v>34.782575899999998</v>
      </c>
      <c r="E1365" s="77" t="s">
        <v>38</v>
      </c>
      <c r="F1365" s="77">
        <v>195</v>
      </c>
      <c r="H1365" s="77" t="s">
        <v>65</v>
      </c>
      <c r="I1365" s="77">
        <v>2018</v>
      </c>
      <c r="J1365" s="77">
        <v>195</v>
      </c>
      <c r="K1365" s="77" t="s">
        <v>518</v>
      </c>
      <c r="L1365" s="77" t="s">
        <v>32</v>
      </c>
      <c r="N1365" s="77">
        <v>0</v>
      </c>
      <c r="O1365" s="77">
        <v>0</v>
      </c>
      <c r="P1365" s="77" t="s">
        <v>10</v>
      </c>
      <c r="Q1365" s="77">
        <v>38.046406599999997</v>
      </c>
      <c r="R1365" s="77">
        <v>-84.497039299999997</v>
      </c>
      <c r="S1365" s="77">
        <v>20201.186438113298</v>
      </c>
      <c r="T1365" s="77">
        <v>3.12815826059729</v>
      </c>
      <c r="U1365" s="77">
        <v>181</v>
      </c>
      <c r="V1365" s="77">
        <v>268</v>
      </c>
      <c r="W1365" s="77">
        <v>5.7141999999999998E-2</v>
      </c>
      <c r="X1365" s="77">
        <v>0</v>
      </c>
      <c r="Y1365" s="77">
        <v>0</v>
      </c>
      <c r="Z1365" s="77">
        <v>0</v>
      </c>
      <c r="AA1365" s="77">
        <v>1848.4085590873599</v>
      </c>
      <c r="AB1365" s="77">
        <v>3.1853002605972902</v>
      </c>
      <c r="AC1365" s="77">
        <v>2492.4085590873601</v>
      </c>
      <c r="AE1365" s="87" t="str">
        <f t="shared" si="293"/>
        <v>International</v>
      </c>
      <c r="AF1365" s="82" t="str">
        <f t="shared" si="294"/>
        <v>student</v>
      </c>
      <c r="AI1365" s="82">
        <f>'GDP per Capita'!N1365</f>
        <v>41377.49</v>
      </c>
      <c r="AJ1365" s="82">
        <f t="shared" si="295"/>
        <v>41377.49</v>
      </c>
      <c r="AK1365" s="82">
        <f t="shared" si="296"/>
        <v>41377.49</v>
      </c>
      <c r="AL1365" s="88">
        <f t="shared" si="297"/>
        <v>6.023585672034143E-2</v>
      </c>
    </row>
    <row r="1366" spans="1:38">
      <c r="A1366" s="77" t="s">
        <v>112</v>
      </c>
      <c r="B1366" s="77">
        <v>1468</v>
      </c>
      <c r="C1366" s="77">
        <v>40.735657000000003</v>
      </c>
      <c r="D1366" s="77">
        <v>-74.172366699999998</v>
      </c>
      <c r="E1366" s="77" t="s">
        <v>42</v>
      </c>
      <c r="F1366" s="77">
        <v>625</v>
      </c>
      <c r="H1366" s="77" t="s">
        <v>66</v>
      </c>
      <c r="I1366" s="77">
        <v>2018</v>
      </c>
      <c r="J1366" s="77">
        <v>625</v>
      </c>
      <c r="K1366" s="77" t="s">
        <v>29</v>
      </c>
      <c r="L1366" s="77" t="s">
        <v>29</v>
      </c>
      <c r="N1366" s="77">
        <v>0</v>
      </c>
      <c r="O1366" s="77">
        <v>0</v>
      </c>
      <c r="P1366" s="77" t="s">
        <v>10</v>
      </c>
      <c r="Q1366" s="77">
        <v>38.046406599999997</v>
      </c>
      <c r="R1366" s="77">
        <v>-84.497039299999997</v>
      </c>
      <c r="S1366" s="77">
        <v>1871.19379937244</v>
      </c>
      <c r="T1366" s="77">
        <v>0.40871306589225298</v>
      </c>
      <c r="U1366" s="77">
        <v>181</v>
      </c>
      <c r="V1366" s="77">
        <v>536</v>
      </c>
      <c r="W1366" s="77">
        <v>0.114284</v>
      </c>
      <c r="X1366" s="77">
        <v>0</v>
      </c>
      <c r="Y1366" s="77">
        <v>0</v>
      </c>
      <c r="Z1366" s="77">
        <v>0</v>
      </c>
      <c r="AA1366" s="77">
        <v>359.26920947950902</v>
      </c>
      <c r="AB1366" s="77">
        <v>0.52299706589225303</v>
      </c>
      <c r="AC1366" s="77">
        <v>1701.2692094795</v>
      </c>
      <c r="AE1366" s="87" t="str">
        <f t="shared" si="293"/>
        <v>Domestic</v>
      </c>
      <c r="AF1366" s="82" t="str">
        <f t="shared" si="294"/>
        <v>non-student</v>
      </c>
      <c r="AI1366" s="82">
        <f>'GDP per Capita'!N1366</f>
        <v>63809.64</v>
      </c>
      <c r="AJ1366" s="82">
        <f t="shared" si="295"/>
        <v>63809.64</v>
      </c>
      <c r="AK1366" s="82">
        <f t="shared" si="296"/>
        <v>63809.64</v>
      </c>
      <c r="AL1366" s="88">
        <f t="shared" si="297"/>
        <v>2.6661633093048323E-2</v>
      </c>
    </row>
    <row r="1367" spans="1:38">
      <c r="A1367" s="77" t="s">
        <v>426</v>
      </c>
      <c r="B1367" s="77">
        <v>1469</v>
      </c>
      <c r="C1367" s="77">
        <v>35.362799000000003</v>
      </c>
      <c r="D1367" s="77">
        <v>138.73078100000001</v>
      </c>
      <c r="E1367" s="77" t="s">
        <v>42</v>
      </c>
      <c r="F1367" s="77">
        <v>1325</v>
      </c>
      <c r="H1367" s="77" t="s">
        <v>66</v>
      </c>
      <c r="I1367" s="77">
        <v>2018</v>
      </c>
      <c r="J1367" s="77">
        <v>1325</v>
      </c>
      <c r="K1367" s="77" t="s">
        <v>585</v>
      </c>
      <c r="L1367" s="77" t="s">
        <v>30</v>
      </c>
      <c r="N1367" s="77">
        <v>0</v>
      </c>
      <c r="O1367" s="77">
        <v>0</v>
      </c>
      <c r="P1367" s="77" t="s">
        <v>10</v>
      </c>
      <c r="Q1367" s="77">
        <v>38.046406599999997</v>
      </c>
      <c r="R1367" s="77">
        <v>-84.497039299999997</v>
      </c>
      <c r="S1367" s="77">
        <v>21435.725765433199</v>
      </c>
      <c r="T1367" s="77">
        <v>3.3288908679405802</v>
      </c>
      <c r="U1367" s="77">
        <v>181</v>
      </c>
      <c r="V1367" s="77">
        <v>536</v>
      </c>
      <c r="W1367" s="77">
        <v>0.114284</v>
      </c>
      <c r="X1367" s="77">
        <v>0</v>
      </c>
      <c r="Y1367" s="77">
        <v>0</v>
      </c>
      <c r="Z1367" s="77">
        <v>0</v>
      </c>
      <c r="AA1367" s="77">
        <v>1961.3689075371401</v>
      </c>
      <c r="AB1367" s="77">
        <v>3.4431748679405798</v>
      </c>
      <c r="AC1367" s="77">
        <v>4003.3689075371399</v>
      </c>
      <c r="AE1367" s="87" t="str">
        <f t="shared" si="293"/>
        <v>International</v>
      </c>
      <c r="AF1367" s="82" t="str">
        <f t="shared" si="294"/>
        <v>non-student</v>
      </c>
      <c r="AI1367" s="82">
        <f>'GDP per Capita'!N1367</f>
        <v>41314.410000000003</v>
      </c>
      <c r="AJ1367" s="82">
        <f t="shared" si="295"/>
        <v>41314.410000000003</v>
      </c>
      <c r="AK1367" s="82">
        <f t="shared" si="296"/>
        <v>41314.410000000003</v>
      </c>
      <c r="AL1367" s="88">
        <f t="shared" si="297"/>
        <v>9.6900062412536916E-2</v>
      </c>
    </row>
    <row r="1368" spans="1:38">
      <c r="A1368" s="77" t="s">
        <v>95</v>
      </c>
      <c r="B1368" s="77">
        <v>1470</v>
      </c>
      <c r="C1368" s="77">
        <v>43.2560802</v>
      </c>
      <c r="D1368" s="77">
        <v>-79.872858300000004</v>
      </c>
      <c r="E1368" s="77" t="s">
        <v>38</v>
      </c>
      <c r="F1368" s="77">
        <v>195</v>
      </c>
      <c r="H1368" s="77" t="s">
        <v>65</v>
      </c>
      <c r="I1368" s="77">
        <v>2018</v>
      </c>
      <c r="J1368" s="77">
        <v>195</v>
      </c>
      <c r="K1368" s="77" t="s">
        <v>320</v>
      </c>
      <c r="L1368" s="77" t="s">
        <v>28</v>
      </c>
      <c r="N1368" s="77">
        <v>0</v>
      </c>
      <c r="O1368" s="77">
        <v>0</v>
      </c>
      <c r="P1368" s="77" t="s">
        <v>10</v>
      </c>
      <c r="Q1368" s="77">
        <v>38.046406599999997</v>
      </c>
      <c r="R1368" s="77">
        <v>-84.497039299999997</v>
      </c>
      <c r="S1368" s="77">
        <v>1396.2647133298699</v>
      </c>
      <c r="T1368" s="77">
        <v>0.34600116140523401</v>
      </c>
      <c r="U1368" s="77">
        <v>181</v>
      </c>
      <c r="V1368" s="77">
        <v>268</v>
      </c>
      <c r="W1368" s="77">
        <v>5.7141999999999998E-2</v>
      </c>
      <c r="X1368" s="77">
        <v>0</v>
      </c>
      <c r="Y1368" s="77">
        <v>0</v>
      </c>
      <c r="Z1368" s="77">
        <v>0</v>
      </c>
      <c r="AA1368" s="77">
        <v>268.08282495933599</v>
      </c>
      <c r="AB1368" s="77">
        <v>0.40314316140523399</v>
      </c>
      <c r="AC1368" s="77">
        <v>912.08282495933599</v>
      </c>
      <c r="AE1368" s="87" t="str">
        <f t="shared" si="293"/>
        <v>International</v>
      </c>
      <c r="AF1368" s="82" t="str">
        <f t="shared" si="294"/>
        <v>student</v>
      </c>
      <c r="AI1368" s="82">
        <f>'GDP per Capita'!N1368</f>
        <v>49196.49</v>
      </c>
      <c r="AJ1368" s="82">
        <f t="shared" si="295"/>
        <v>49196.49</v>
      </c>
      <c r="AK1368" s="82">
        <f t="shared" si="296"/>
        <v>49196.49</v>
      </c>
      <c r="AL1368" s="88">
        <f t="shared" si="297"/>
        <v>1.8539591441571055E-2</v>
      </c>
    </row>
    <row r="1369" spans="1:38">
      <c r="A1369" s="77" t="s">
        <v>96</v>
      </c>
      <c r="B1369" s="77">
        <v>1471</v>
      </c>
      <c r="C1369" s="77">
        <v>38.046406599999997</v>
      </c>
      <c r="D1369" s="77">
        <v>-84.497039299999997</v>
      </c>
      <c r="E1369" s="77" t="s">
        <v>40</v>
      </c>
      <c r="F1369" s="77">
        <v>0</v>
      </c>
      <c r="H1369" s="77" t="s">
        <v>63</v>
      </c>
      <c r="I1369" s="77">
        <v>2018</v>
      </c>
      <c r="J1369" s="77">
        <v>0</v>
      </c>
      <c r="K1369" s="77" t="s">
        <v>29</v>
      </c>
      <c r="L1369" s="77" t="s">
        <v>29</v>
      </c>
      <c r="N1369" s="77">
        <v>0</v>
      </c>
      <c r="O1369" s="77">
        <v>1</v>
      </c>
      <c r="P1369" s="77" t="s">
        <v>10</v>
      </c>
      <c r="Q1369" s="77">
        <v>38.046406599999997</v>
      </c>
      <c r="R1369" s="77">
        <v>-84.497039299999997</v>
      </c>
      <c r="S1369" s="77">
        <v>0</v>
      </c>
      <c r="T1369" s="77">
        <v>0</v>
      </c>
      <c r="U1369" s="77">
        <v>0</v>
      </c>
      <c r="V1369" s="77">
        <v>0</v>
      </c>
      <c r="W1369" s="77">
        <v>0</v>
      </c>
      <c r="X1369" s="77">
        <v>0</v>
      </c>
      <c r="Y1369" s="77">
        <v>0</v>
      </c>
      <c r="Z1369" s="77">
        <v>0</v>
      </c>
      <c r="AA1369" s="77">
        <v>0</v>
      </c>
      <c r="AB1369" s="77">
        <v>0</v>
      </c>
      <c r="AC1369" s="77">
        <v>0</v>
      </c>
      <c r="AE1369" s="87" t="str">
        <f t="shared" si="293"/>
        <v>Domestic</v>
      </c>
      <c r="AF1369" s="82" t="str">
        <f t="shared" si="294"/>
        <v>non-student</v>
      </c>
      <c r="AI1369" s="82">
        <f>'GDP per Capita'!N1369</f>
        <v>63809.64</v>
      </c>
      <c r="AJ1369" s="82">
        <f t="shared" si="295"/>
        <v>63809.64</v>
      </c>
      <c r="AK1369" s="82">
        <f t="shared" si="296"/>
        <v>63809.64</v>
      </c>
      <c r="AL1369" s="88">
        <f t="shared" si="297"/>
        <v>0</v>
      </c>
    </row>
    <row r="1370" spans="1:38">
      <c r="A1370" s="77" t="s">
        <v>29</v>
      </c>
      <c r="B1370" s="77">
        <v>1472</v>
      </c>
      <c r="C1370" s="77">
        <v>39.783730400000003</v>
      </c>
      <c r="D1370" s="77">
        <v>-100.4458825</v>
      </c>
      <c r="E1370" s="77" t="s">
        <v>38</v>
      </c>
      <c r="F1370" s="77">
        <v>295</v>
      </c>
      <c r="H1370" s="77" t="s">
        <v>65</v>
      </c>
      <c r="I1370" s="77">
        <v>2018</v>
      </c>
      <c r="J1370" s="77">
        <v>295</v>
      </c>
      <c r="K1370" s="77" t="s">
        <v>29</v>
      </c>
      <c r="L1370" s="77" t="s">
        <v>29</v>
      </c>
      <c r="N1370" s="77">
        <v>0</v>
      </c>
      <c r="O1370" s="77">
        <v>0</v>
      </c>
      <c r="P1370" s="77" t="s">
        <v>10</v>
      </c>
      <c r="Q1370" s="77">
        <v>38.046406599999997</v>
      </c>
      <c r="R1370" s="77">
        <v>-84.497039299999997</v>
      </c>
      <c r="S1370" s="77">
        <v>2782.8457065805101</v>
      </c>
      <c r="T1370" s="77">
        <v>0.52909193720256298</v>
      </c>
      <c r="U1370" s="77">
        <v>181</v>
      </c>
      <c r="V1370" s="77">
        <v>268</v>
      </c>
      <c r="W1370" s="77">
        <v>5.7141999999999998E-2</v>
      </c>
      <c r="X1370" s="77">
        <v>0</v>
      </c>
      <c r="Y1370" s="77">
        <v>0</v>
      </c>
      <c r="Z1370" s="77">
        <v>0</v>
      </c>
      <c r="AA1370" s="77">
        <v>534.30637566345899</v>
      </c>
      <c r="AB1370" s="77">
        <v>0.586233937202563</v>
      </c>
      <c r="AC1370" s="77">
        <v>1278.3063756634499</v>
      </c>
      <c r="AE1370" s="87" t="str">
        <f t="shared" si="293"/>
        <v>Domestic</v>
      </c>
      <c r="AF1370" s="82" t="str">
        <f t="shared" si="294"/>
        <v>student</v>
      </c>
      <c r="AI1370" s="82">
        <f>'GDP per Capita'!N1370</f>
        <v>63809.64</v>
      </c>
      <c r="AJ1370" s="82">
        <f t="shared" si="295"/>
        <v>63809.64</v>
      </c>
      <c r="AK1370" s="82">
        <f t="shared" si="296"/>
        <v>63809.64</v>
      </c>
      <c r="AL1370" s="88">
        <f t="shared" si="297"/>
        <v>2.0033123140382077E-2</v>
      </c>
    </row>
    <row r="1371" spans="1:38">
      <c r="A1371" s="77" t="s">
        <v>96</v>
      </c>
      <c r="B1371" s="77">
        <v>1473</v>
      </c>
      <c r="C1371" s="77">
        <v>38.046406599999997</v>
      </c>
      <c r="D1371" s="77">
        <v>-84.497039299999997</v>
      </c>
      <c r="E1371" s="77" t="s">
        <v>38</v>
      </c>
      <c r="F1371" s="77">
        <v>295</v>
      </c>
      <c r="H1371" s="77" t="s">
        <v>65</v>
      </c>
      <c r="I1371" s="77">
        <v>2018</v>
      </c>
      <c r="J1371" s="77">
        <v>295</v>
      </c>
      <c r="K1371" s="77" t="s">
        <v>29</v>
      </c>
      <c r="L1371" s="77" t="s">
        <v>29</v>
      </c>
      <c r="N1371" s="77">
        <v>0</v>
      </c>
      <c r="O1371" s="77">
        <v>1</v>
      </c>
      <c r="P1371" s="77" t="s">
        <v>10</v>
      </c>
      <c r="Q1371" s="77">
        <v>38.046406599999997</v>
      </c>
      <c r="R1371" s="77">
        <v>-84.497039299999997</v>
      </c>
      <c r="S1371" s="77">
        <v>0</v>
      </c>
      <c r="T1371" s="77">
        <v>0</v>
      </c>
      <c r="U1371" s="77">
        <v>0</v>
      </c>
      <c r="V1371" s="77">
        <v>0</v>
      </c>
      <c r="W1371" s="77">
        <v>0</v>
      </c>
      <c r="X1371" s="77">
        <v>0</v>
      </c>
      <c r="Y1371" s="77">
        <v>0</v>
      </c>
      <c r="Z1371" s="77">
        <v>0</v>
      </c>
      <c r="AA1371" s="77">
        <v>0</v>
      </c>
      <c r="AB1371" s="77">
        <v>0</v>
      </c>
      <c r="AC1371" s="77">
        <v>295</v>
      </c>
      <c r="AE1371" s="87" t="str">
        <f t="shared" si="293"/>
        <v>Domestic</v>
      </c>
      <c r="AF1371" s="82" t="str">
        <f t="shared" si="294"/>
        <v>student</v>
      </c>
      <c r="AI1371" s="82">
        <f>'GDP per Capita'!N1371</f>
        <v>63809.64</v>
      </c>
      <c r="AJ1371" s="82">
        <f t="shared" si="295"/>
        <v>63809.64</v>
      </c>
      <c r="AK1371" s="82">
        <f t="shared" si="296"/>
        <v>63809.64</v>
      </c>
      <c r="AL1371" s="88">
        <f t="shared" si="297"/>
        <v>4.6231259101289397E-3</v>
      </c>
    </row>
    <row r="1372" spans="1:38">
      <c r="A1372" s="77" t="s">
        <v>85</v>
      </c>
      <c r="B1372" s="77">
        <v>1474</v>
      </c>
      <c r="C1372" s="77">
        <v>36.062584299999997</v>
      </c>
      <c r="D1372" s="77">
        <v>-94.157432799999995</v>
      </c>
      <c r="E1372" s="77" t="s">
        <v>38</v>
      </c>
      <c r="F1372" s="77">
        <v>295</v>
      </c>
      <c r="H1372" s="77" t="s">
        <v>65</v>
      </c>
      <c r="I1372" s="77">
        <v>2018</v>
      </c>
      <c r="J1372" s="77">
        <v>295</v>
      </c>
      <c r="K1372" s="77" t="s">
        <v>29</v>
      </c>
      <c r="L1372" s="77" t="s">
        <v>29</v>
      </c>
      <c r="N1372" s="77">
        <v>0</v>
      </c>
      <c r="O1372" s="77">
        <v>0</v>
      </c>
      <c r="P1372" s="77" t="s">
        <v>10</v>
      </c>
      <c r="Q1372" s="77">
        <v>38.046406599999997</v>
      </c>
      <c r="R1372" s="77">
        <v>-84.497039299999997</v>
      </c>
      <c r="S1372" s="77">
        <v>1769.4514712022799</v>
      </c>
      <c r="T1372" s="77">
        <v>0.39527852302257899</v>
      </c>
      <c r="U1372" s="77">
        <v>181</v>
      </c>
      <c r="V1372" s="77">
        <v>268</v>
      </c>
      <c r="W1372" s="77">
        <v>5.7141999999999998E-2</v>
      </c>
      <c r="X1372" s="77">
        <v>0</v>
      </c>
      <c r="Y1372" s="77">
        <v>0</v>
      </c>
      <c r="Z1372" s="77">
        <v>0</v>
      </c>
      <c r="AA1372" s="77">
        <v>339.73468247083798</v>
      </c>
      <c r="AB1372" s="77">
        <v>0.45242052302257901</v>
      </c>
      <c r="AC1372" s="77">
        <v>1083.73468247083</v>
      </c>
      <c r="AE1372" s="87" t="str">
        <f t="shared" si="293"/>
        <v>Domestic</v>
      </c>
      <c r="AF1372" s="82" t="str">
        <f t="shared" si="294"/>
        <v>student</v>
      </c>
      <c r="AI1372" s="82">
        <f>'GDP per Capita'!N1372</f>
        <v>63809.64</v>
      </c>
      <c r="AJ1372" s="82">
        <f t="shared" si="295"/>
        <v>63809.64</v>
      </c>
      <c r="AK1372" s="82">
        <f t="shared" si="296"/>
        <v>63809.64</v>
      </c>
      <c r="AL1372" s="88">
        <f t="shared" si="297"/>
        <v>1.6983870814360182E-2</v>
      </c>
    </row>
    <row r="1373" spans="1:38">
      <c r="A1373" s="77" t="s">
        <v>218</v>
      </c>
      <c r="B1373" s="77">
        <v>1475</v>
      </c>
      <c r="C1373" s="77">
        <v>21.304546999999999</v>
      </c>
      <c r="D1373" s="77">
        <v>-157.85567639999999</v>
      </c>
      <c r="E1373" s="77" t="s">
        <v>37</v>
      </c>
      <c r="F1373" s="77">
        <v>585</v>
      </c>
      <c r="H1373" s="77" t="s">
        <v>64</v>
      </c>
      <c r="I1373" s="77">
        <v>2018</v>
      </c>
      <c r="J1373" s="77">
        <v>585</v>
      </c>
      <c r="K1373" s="77" t="s">
        <v>29</v>
      </c>
      <c r="L1373" s="77" t="s">
        <v>29</v>
      </c>
      <c r="N1373" s="77">
        <v>0</v>
      </c>
      <c r="O1373" s="77">
        <v>0</v>
      </c>
      <c r="P1373" s="77" t="s">
        <v>10</v>
      </c>
      <c r="Q1373" s="77">
        <v>38.046406599999997</v>
      </c>
      <c r="R1373" s="77">
        <v>-84.497039299999997</v>
      </c>
      <c r="S1373" s="77">
        <v>14294.4019963051</v>
      </c>
      <c r="T1373" s="77">
        <v>2.2049007356162398</v>
      </c>
      <c r="U1373" s="77">
        <v>181</v>
      </c>
      <c r="V1373" s="77">
        <v>536</v>
      </c>
      <c r="W1373" s="77">
        <v>0.114284</v>
      </c>
      <c r="X1373" s="77">
        <v>0</v>
      </c>
      <c r="Y1373" s="77">
        <v>0</v>
      </c>
      <c r="Z1373" s="77">
        <v>0</v>
      </c>
      <c r="AA1373" s="77">
        <v>1500.91220961204</v>
      </c>
      <c r="AB1373" s="77">
        <v>2.3191847356162398</v>
      </c>
      <c r="AC1373" s="77">
        <v>2802.91220961204</v>
      </c>
      <c r="AE1373" s="87" t="str">
        <f t="shared" si="293"/>
        <v>Domestic</v>
      </c>
      <c r="AF1373" s="82" t="str">
        <f t="shared" si="294"/>
        <v>non-student</v>
      </c>
      <c r="AI1373" s="82">
        <f>'GDP per Capita'!N1373</f>
        <v>63809.64</v>
      </c>
      <c r="AJ1373" s="82">
        <f t="shared" si="295"/>
        <v>63809.64</v>
      </c>
      <c r="AK1373" s="82">
        <f t="shared" si="296"/>
        <v>63809.64</v>
      </c>
      <c r="AL1373" s="88">
        <f t="shared" si="297"/>
        <v>4.3926156135844677E-2</v>
      </c>
    </row>
    <row r="1374" spans="1:38">
      <c r="A1374" s="77" t="s">
        <v>427</v>
      </c>
      <c r="B1374" s="77">
        <v>1476</v>
      </c>
      <c r="C1374" s="77">
        <v>37.566679100000002</v>
      </c>
      <c r="D1374" s="77">
        <v>126.9782914</v>
      </c>
      <c r="E1374" s="77" t="s">
        <v>40</v>
      </c>
      <c r="F1374" s="77">
        <v>195</v>
      </c>
      <c r="H1374" s="77" t="s">
        <v>65</v>
      </c>
      <c r="I1374" s="77">
        <v>2018</v>
      </c>
      <c r="J1374" s="77">
        <v>195</v>
      </c>
      <c r="K1374" s="77" t="s">
        <v>317</v>
      </c>
      <c r="L1374" s="77" t="s">
        <v>30</v>
      </c>
      <c r="N1374" s="77">
        <v>0</v>
      </c>
      <c r="O1374" s="77">
        <v>0</v>
      </c>
      <c r="P1374" s="77" t="s">
        <v>10</v>
      </c>
      <c r="Q1374" s="77">
        <v>38.046406599999997</v>
      </c>
      <c r="R1374" s="77">
        <v>-84.497039299999997</v>
      </c>
      <c r="S1374" s="77">
        <v>22019.0790034569</v>
      </c>
      <c r="T1374" s="77">
        <v>3.4246768938896799</v>
      </c>
      <c r="U1374" s="77">
        <v>181</v>
      </c>
      <c r="V1374" s="77">
        <v>410.80291970802898</v>
      </c>
      <c r="W1374" s="77">
        <v>8.7589927007299298E-2</v>
      </c>
      <c r="X1374" s="77">
        <v>1</v>
      </c>
      <c r="Y1374" s="77">
        <v>0</v>
      </c>
      <c r="Z1374" s="77">
        <v>0</v>
      </c>
      <c r="AA1374" s="77">
        <v>2014.7457288163</v>
      </c>
      <c r="AB1374" s="77">
        <v>3.5122668208969801</v>
      </c>
      <c r="AC1374" s="77">
        <v>2801.54864852433</v>
      </c>
      <c r="AE1374" s="87" t="str">
        <f t="shared" si="293"/>
        <v>International</v>
      </c>
      <c r="AF1374" s="82" t="str">
        <f t="shared" si="294"/>
        <v>non-student</v>
      </c>
      <c r="AI1374" s="82">
        <f>'GDP per Capita'!N1374</f>
        <v>32154.02</v>
      </c>
      <c r="AJ1374" s="82">
        <f t="shared" si="295"/>
        <v>32154.02</v>
      </c>
      <c r="AK1374" s="82">
        <f t="shared" si="296"/>
        <v>32154.02</v>
      </c>
      <c r="AL1374" s="88">
        <f t="shared" si="297"/>
        <v>8.7129032342591381E-2</v>
      </c>
    </row>
    <row r="1375" spans="1:38">
      <c r="A1375" s="77" t="s">
        <v>97</v>
      </c>
      <c r="B1375" s="77">
        <v>1477</v>
      </c>
      <c r="C1375" s="77">
        <v>32.541477999999998</v>
      </c>
      <c r="D1375" s="77">
        <v>-85.534735487261102</v>
      </c>
      <c r="E1375" s="77" t="s">
        <v>38</v>
      </c>
      <c r="F1375" s="77">
        <v>425</v>
      </c>
      <c r="H1375" s="77" t="s">
        <v>61</v>
      </c>
      <c r="I1375" s="77">
        <v>2018</v>
      </c>
      <c r="J1375" s="77">
        <v>425</v>
      </c>
      <c r="K1375" s="77" t="s">
        <v>29</v>
      </c>
      <c r="L1375" s="77" t="s">
        <v>29</v>
      </c>
      <c r="N1375" s="77">
        <v>0</v>
      </c>
      <c r="O1375" s="77">
        <v>0</v>
      </c>
      <c r="P1375" s="77" t="s">
        <v>10</v>
      </c>
      <c r="Q1375" s="77">
        <v>38.046406599999997</v>
      </c>
      <c r="R1375" s="77">
        <v>-84.497039299999997</v>
      </c>
      <c r="S1375" s="77">
        <v>1238.61944318462</v>
      </c>
      <c r="T1375" s="77">
        <v>0.32518492711948399</v>
      </c>
      <c r="U1375" s="77">
        <v>181</v>
      </c>
      <c r="V1375" s="77">
        <v>268</v>
      </c>
      <c r="W1375" s="77">
        <v>5.7141999999999998E-2</v>
      </c>
      <c r="X1375" s="77">
        <v>0</v>
      </c>
      <c r="Y1375" s="77">
        <v>0</v>
      </c>
      <c r="Z1375" s="77">
        <v>0</v>
      </c>
      <c r="AA1375" s="77">
        <v>237.81493309144801</v>
      </c>
      <c r="AB1375" s="77">
        <v>0.38232692711948402</v>
      </c>
      <c r="AC1375" s="77">
        <v>1111.81493309144</v>
      </c>
      <c r="AE1375" s="87" t="str">
        <f t="shared" si="293"/>
        <v>Domestic</v>
      </c>
      <c r="AF1375" s="82" t="str">
        <f t="shared" si="294"/>
        <v>student</v>
      </c>
      <c r="AI1375" s="82">
        <f>'GDP per Capita'!N1375</f>
        <v>63809.64</v>
      </c>
      <c r="AJ1375" s="82">
        <f t="shared" si="295"/>
        <v>63809.64</v>
      </c>
      <c r="AK1375" s="82">
        <f t="shared" si="296"/>
        <v>63809.64</v>
      </c>
      <c r="AL1375" s="88">
        <f t="shared" si="297"/>
        <v>1.742393364218071E-2</v>
      </c>
    </row>
    <row r="1376" spans="1:38">
      <c r="A1376" s="77" t="s">
        <v>83</v>
      </c>
      <c r="B1376" s="77">
        <v>1478</v>
      </c>
      <c r="C1376" s="77">
        <v>22.283345399999899</v>
      </c>
      <c r="D1376" s="77">
        <v>39.112814499999999</v>
      </c>
      <c r="E1376" s="77" t="s">
        <v>43</v>
      </c>
      <c r="F1376" s="77">
        <v>585</v>
      </c>
      <c r="H1376" s="77" t="s">
        <v>64</v>
      </c>
      <c r="I1376" s="77">
        <v>2018</v>
      </c>
      <c r="J1376" s="77">
        <v>585</v>
      </c>
      <c r="K1376" s="77" t="s">
        <v>570</v>
      </c>
      <c r="L1376" s="77" t="s">
        <v>32</v>
      </c>
      <c r="N1376" s="77">
        <v>0</v>
      </c>
      <c r="O1376" s="77">
        <v>0</v>
      </c>
      <c r="P1376" s="77" t="s">
        <v>10</v>
      </c>
      <c r="Q1376" s="77">
        <v>38.046406599999997</v>
      </c>
      <c r="R1376" s="77">
        <v>-84.497039299999997</v>
      </c>
      <c r="S1376" s="77">
        <v>22187.539022360499</v>
      </c>
      <c r="T1376" s="77">
        <v>3.4524494609248202</v>
      </c>
      <c r="U1376" s="77">
        <v>181</v>
      </c>
      <c r="V1376" s="77">
        <v>536</v>
      </c>
      <c r="W1376" s="77">
        <v>0.114284</v>
      </c>
      <c r="X1376" s="77">
        <v>0</v>
      </c>
      <c r="Y1376" s="77">
        <v>0</v>
      </c>
      <c r="Z1376" s="77">
        <v>0</v>
      </c>
      <c r="AA1376" s="77">
        <v>2030.15982054598</v>
      </c>
      <c r="AB1376" s="77">
        <v>3.5667334609248198</v>
      </c>
      <c r="AC1376" s="77">
        <v>3332.15982054598</v>
      </c>
      <c r="AE1376" s="87" t="str">
        <f t="shared" si="293"/>
        <v>International</v>
      </c>
      <c r="AF1376" s="82" t="str">
        <f t="shared" si="294"/>
        <v>non-student</v>
      </c>
      <c r="AI1376" s="82">
        <f>'GDP per Capita'!N1376</f>
        <v>21764.39</v>
      </c>
      <c r="AJ1376" s="82">
        <f t="shared" si="295"/>
        <v>21764.39</v>
      </c>
      <c r="AK1376" s="82">
        <f t="shared" si="296"/>
        <v>21764.39</v>
      </c>
      <c r="AL1376" s="88">
        <f t="shared" si="297"/>
        <v>0.15310145703812419</v>
      </c>
    </row>
    <row r="1377" spans="1:38">
      <c r="A1377" s="77" t="s">
        <v>358</v>
      </c>
      <c r="B1377" s="77">
        <v>1479</v>
      </c>
      <c r="C1377" s="77">
        <v>41.875561599999997</v>
      </c>
      <c r="D1377" s="77">
        <v>-87.6244212</v>
      </c>
      <c r="E1377" s="77" t="s">
        <v>37</v>
      </c>
      <c r="F1377" s="77">
        <v>525</v>
      </c>
      <c r="H1377" s="77" t="s">
        <v>66</v>
      </c>
      <c r="I1377" s="77">
        <v>2018</v>
      </c>
      <c r="J1377" s="77">
        <v>525</v>
      </c>
      <c r="K1377" s="77" t="s">
        <v>29</v>
      </c>
      <c r="L1377" s="77" t="s">
        <v>29</v>
      </c>
      <c r="N1377" s="77">
        <v>0</v>
      </c>
      <c r="O1377" s="77">
        <v>0</v>
      </c>
      <c r="P1377" s="77" t="s">
        <v>10</v>
      </c>
      <c r="Q1377" s="77">
        <v>38.046406599999997</v>
      </c>
      <c r="R1377" s="77">
        <v>-84.497039299999997</v>
      </c>
      <c r="S1377" s="77">
        <v>1004.48484589638</v>
      </c>
      <c r="T1377" s="77">
        <v>0.294268676812315</v>
      </c>
      <c r="U1377" s="77">
        <v>181</v>
      </c>
      <c r="V1377" s="77">
        <v>536</v>
      </c>
      <c r="W1377" s="77">
        <v>0.114284</v>
      </c>
      <c r="X1377" s="77">
        <v>0</v>
      </c>
      <c r="Y1377" s="77">
        <v>0</v>
      </c>
      <c r="Z1377" s="77">
        <v>0</v>
      </c>
      <c r="AA1377" s="77">
        <v>192.86109041210401</v>
      </c>
      <c r="AB1377" s="77">
        <v>0.408552676812315</v>
      </c>
      <c r="AC1377" s="77">
        <v>1434.8610904121001</v>
      </c>
      <c r="AE1377" s="87" t="str">
        <f t="shared" si="293"/>
        <v>Domestic</v>
      </c>
      <c r="AF1377" s="82" t="str">
        <f t="shared" si="294"/>
        <v>non-student</v>
      </c>
      <c r="AI1377" s="82">
        <f>'GDP per Capita'!N1377</f>
        <v>63809.64</v>
      </c>
      <c r="AJ1377" s="82">
        <f t="shared" si="295"/>
        <v>63809.64</v>
      </c>
      <c r="AK1377" s="82">
        <f t="shared" si="296"/>
        <v>63809.64</v>
      </c>
      <c r="AL1377" s="88">
        <f t="shared" si="297"/>
        <v>2.2486588083118791E-2</v>
      </c>
    </row>
    <row r="1378" spans="1:38">
      <c r="A1378" s="77" t="s">
        <v>93</v>
      </c>
      <c r="B1378" s="77">
        <v>1480</v>
      </c>
      <c r="C1378" s="77">
        <v>36.115630600000003</v>
      </c>
      <c r="D1378" s="77">
        <v>-97.058571700000002</v>
      </c>
      <c r="E1378" s="77" t="s">
        <v>37</v>
      </c>
      <c r="F1378" s="77">
        <v>585</v>
      </c>
      <c r="H1378" s="77" t="s">
        <v>64</v>
      </c>
      <c r="I1378" s="77">
        <v>2018</v>
      </c>
      <c r="J1378" s="77">
        <v>585</v>
      </c>
      <c r="K1378" s="77" t="s">
        <v>29</v>
      </c>
      <c r="L1378" s="77" t="s">
        <v>29</v>
      </c>
      <c r="N1378" s="77">
        <v>0</v>
      </c>
      <c r="O1378" s="77">
        <v>0</v>
      </c>
      <c r="P1378" s="77" t="s">
        <v>10</v>
      </c>
      <c r="Q1378" s="77">
        <v>38.046406599999997</v>
      </c>
      <c r="R1378" s="77">
        <v>-84.497039299999997</v>
      </c>
      <c r="S1378" s="77">
        <v>2267.7655617065798</v>
      </c>
      <c r="T1378" s="77">
        <v>0.46107829517096299</v>
      </c>
      <c r="U1378" s="77">
        <v>181</v>
      </c>
      <c r="V1378" s="77">
        <v>536</v>
      </c>
      <c r="W1378" s="77">
        <v>0.114284</v>
      </c>
      <c r="X1378" s="77">
        <v>0</v>
      </c>
      <c r="Y1378" s="77">
        <v>0</v>
      </c>
      <c r="Z1378" s="77">
        <v>0</v>
      </c>
      <c r="AA1378" s="77">
        <v>435.41098784766302</v>
      </c>
      <c r="AB1378" s="77">
        <v>0.57536229517096305</v>
      </c>
      <c r="AC1378" s="77">
        <v>1737.41098784766</v>
      </c>
      <c r="AE1378" s="87" t="str">
        <f t="shared" si="293"/>
        <v>Domestic</v>
      </c>
      <c r="AF1378" s="82" t="str">
        <f t="shared" si="294"/>
        <v>non-student</v>
      </c>
      <c r="AI1378" s="82">
        <f>'GDP per Capita'!N1378</f>
        <v>63809.64</v>
      </c>
      <c r="AJ1378" s="82">
        <f t="shared" si="295"/>
        <v>63809.64</v>
      </c>
      <c r="AK1378" s="82">
        <f t="shared" si="296"/>
        <v>63809.64</v>
      </c>
      <c r="AL1378" s="88">
        <f t="shared" si="297"/>
        <v>2.7228033065970283E-2</v>
      </c>
    </row>
    <row r="1379" spans="1:38">
      <c r="A1379" s="77" t="s">
        <v>171</v>
      </c>
      <c r="B1379" s="77">
        <v>1481</v>
      </c>
      <c r="C1379" s="77">
        <v>37.8708393</v>
      </c>
      <c r="D1379" s="77">
        <v>-122.272863899999</v>
      </c>
      <c r="E1379" s="77" t="s">
        <v>38</v>
      </c>
      <c r="F1379" s="77">
        <v>425</v>
      </c>
      <c r="H1379" s="77" t="s">
        <v>61</v>
      </c>
      <c r="I1379" s="77">
        <v>2018</v>
      </c>
      <c r="J1379" s="77">
        <v>425</v>
      </c>
      <c r="K1379" s="77" t="s">
        <v>29</v>
      </c>
      <c r="L1379" s="77" t="s">
        <v>29</v>
      </c>
      <c r="N1379" s="77">
        <v>0</v>
      </c>
      <c r="O1379" s="77">
        <v>0</v>
      </c>
      <c r="P1379" s="77" t="s">
        <v>10</v>
      </c>
      <c r="Q1379" s="77">
        <v>38.046406599999997</v>
      </c>
      <c r="R1379" s="77">
        <v>-84.497039299999997</v>
      </c>
      <c r="S1379" s="77">
        <v>6577.3545617684204</v>
      </c>
      <c r="T1379" s="77">
        <v>1.09133126988582</v>
      </c>
      <c r="U1379" s="77">
        <v>181</v>
      </c>
      <c r="V1379" s="77">
        <v>268</v>
      </c>
      <c r="W1379" s="77">
        <v>5.7141999999999998E-2</v>
      </c>
      <c r="X1379" s="77">
        <v>0</v>
      </c>
      <c r="Y1379" s="77">
        <v>0</v>
      </c>
      <c r="Z1379" s="77">
        <v>0</v>
      </c>
      <c r="AA1379" s="77">
        <v>789.28254741220996</v>
      </c>
      <c r="AB1379" s="77">
        <v>1.14847326988582</v>
      </c>
      <c r="AC1379" s="77">
        <v>1663.2825474122101</v>
      </c>
      <c r="AE1379" s="87" t="str">
        <f t="shared" si="293"/>
        <v>Domestic</v>
      </c>
      <c r="AF1379" s="82" t="str">
        <f t="shared" si="294"/>
        <v>student</v>
      </c>
      <c r="AI1379" s="82">
        <f>'GDP per Capita'!N1379</f>
        <v>63809.64</v>
      </c>
      <c r="AJ1379" s="82">
        <f t="shared" si="295"/>
        <v>63809.64</v>
      </c>
      <c r="AK1379" s="82">
        <f t="shared" si="296"/>
        <v>63809.64</v>
      </c>
      <c r="AL1379" s="88">
        <f t="shared" si="297"/>
        <v>2.6066320816293745E-2</v>
      </c>
    </row>
    <row r="1380" spans="1:38">
      <c r="A1380" s="77" t="s">
        <v>34</v>
      </c>
      <c r="B1380" s="77">
        <v>1482</v>
      </c>
      <c r="C1380" s="77">
        <v>0</v>
      </c>
      <c r="D1380" s="77">
        <v>0</v>
      </c>
      <c r="E1380" s="77" t="s">
        <v>40</v>
      </c>
      <c r="F1380" s="77">
        <v>0</v>
      </c>
      <c r="H1380" s="77" t="s">
        <v>68</v>
      </c>
      <c r="I1380" s="77">
        <v>2018</v>
      </c>
      <c r="J1380" s="77">
        <v>0</v>
      </c>
      <c r="K1380" s="77" t="s">
        <v>34</v>
      </c>
      <c r="L1380" s="77" t="s">
        <v>34</v>
      </c>
      <c r="N1380" s="77">
        <v>0</v>
      </c>
      <c r="O1380" s="77">
        <v>0</v>
      </c>
      <c r="P1380" s="77" t="s">
        <v>10</v>
      </c>
      <c r="Q1380" s="77">
        <v>38.046406599999997</v>
      </c>
      <c r="R1380" s="77">
        <v>-84.497039299999997</v>
      </c>
      <c r="S1380" s="77">
        <v>5974.6645768972303</v>
      </c>
      <c r="T1380" s="77">
        <v>1.01248381651615</v>
      </c>
      <c r="U1380" s="77">
        <v>163.118072289156</v>
      </c>
      <c r="V1380" s="77">
        <v>410.80291970802898</v>
      </c>
      <c r="W1380" s="77">
        <v>8.7589927007299298E-2</v>
      </c>
      <c r="X1380" s="77">
        <v>1</v>
      </c>
      <c r="Y1380" s="77">
        <v>1</v>
      </c>
      <c r="Z1380" s="77">
        <v>1</v>
      </c>
      <c r="AA1380" s="77">
        <v>716.959749227668</v>
      </c>
      <c r="AB1380" s="77">
        <v>1.10007374352344</v>
      </c>
      <c r="AC1380" s="77">
        <v>1290.88074122485</v>
      </c>
      <c r="AE1380" s="87" t="str">
        <f t="shared" si="293"/>
        <v>Unknown</v>
      </c>
      <c r="AF1380" s="82" t="str">
        <f t="shared" si="294"/>
        <v>non-student</v>
      </c>
      <c r="AI1380" s="82" t="e">
        <f>'GDP per Capita'!N1380</f>
        <v>#N/A</v>
      </c>
      <c r="AJ1380" s="82" t="str">
        <f t="shared" si="295"/>
        <v/>
      </c>
      <c r="AK1380" s="82">
        <f t="shared" si="296"/>
        <v>57550.842940441376</v>
      </c>
      <c r="AL1380" s="88">
        <f t="shared" si="297"/>
        <v>2.2430266443894935E-2</v>
      </c>
    </row>
    <row r="1381" spans="1:38">
      <c r="A1381" s="77" t="s">
        <v>428</v>
      </c>
      <c r="B1381" s="77">
        <v>1483</v>
      </c>
      <c r="C1381" s="77">
        <v>38.254237599999897</v>
      </c>
      <c r="D1381" s="77">
        <v>-85.759406999999996</v>
      </c>
      <c r="E1381" s="77" t="s">
        <v>37</v>
      </c>
      <c r="F1381" s="77">
        <v>0</v>
      </c>
      <c r="H1381" s="77" t="s">
        <v>63</v>
      </c>
      <c r="I1381" s="77">
        <v>2018</v>
      </c>
      <c r="J1381" s="77">
        <v>0</v>
      </c>
      <c r="K1381" s="77" t="s">
        <v>29</v>
      </c>
      <c r="L1381" s="77" t="s">
        <v>29</v>
      </c>
      <c r="N1381" s="77">
        <v>0</v>
      </c>
      <c r="O1381" s="77">
        <v>0</v>
      </c>
      <c r="P1381" s="77" t="s">
        <v>10</v>
      </c>
      <c r="Q1381" s="77">
        <v>38.046406599999997</v>
      </c>
      <c r="R1381" s="77">
        <v>-84.497039299999997</v>
      </c>
      <c r="S1381" s="77">
        <v>225.55474484400801</v>
      </c>
      <c r="T1381" s="77">
        <v>0.19141502658361101</v>
      </c>
      <c r="U1381" s="77">
        <v>181</v>
      </c>
      <c r="V1381" s="77">
        <v>536</v>
      </c>
      <c r="W1381" s="77">
        <v>0.114284</v>
      </c>
      <c r="X1381" s="77">
        <v>0</v>
      </c>
      <c r="Y1381" s="77">
        <v>0</v>
      </c>
      <c r="Z1381" s="77">
        <v>0</v>
      </c>
      <c r="AA1381" s="77">
        <v>43.306511010049597</v>
      </c>
      <c r="AB1381" s="77">
        <v>0.30569902658361098</v>
      </c>
      <c r="AC1381" s="77">
        <v>760.30651101004901</v>
      </c>
      <c r="AE1381" s="87" t="str">
        <f t="shared" si="293"/>
        <v>Domestic</v>
      </c>
      <c r="AF1381" s="82" t="str">
        <f t="shared" si="294"/>
        <v>non-student</v>
      </c>
      <c r="AI1381" s="82">
        <f>'GDP per Capita'!N1381</f>
        <v>63809.64</v>
      </c>
      <c r="AJ1381" s="82">
        <f t="shared" si="295"/>
        <v>63809.64</v>
      </c>
      <c r="AK1381" s="82">
        <f t="shared" si="296"/>
        <v>63809.64</v>
      </c>
      <c r="AL1381" s="88">
        <f t="shared" si="297"/>
        <v>1.1915229595560311E-2</v>
      </c>
    </row>
    <row r="1382" spans="1:38">
      <c r="A1382" s="77" t="s">
        <v>112</v>
      </c>
      <c r="B1382" s="77">
        <v>1484</v>
      </c>
      <c r="C1382" s="77">
        <v>40.735657000000003</v>
      </c>
      <c r="D1382" s="77">
        <v>-74.172366699999998</v>
      </c>
      <c r="E1382" s="77" t="s">
        <v>42</v>
      </c>
      <c r="F1382" s="77">
        <v>585</v>
      </c>
      <c r="H1382" s="77" t="s">
        <v>64</v>
      </c>
      <c r="I1382" s="77">
        <v>2018</v>
      </c>
      <c r="J1382" s="77">
        <v>585</v>
      </c>
      <c r="K1382" s="77" t="s">
        <v>29</v>
      </c>
      <c r="L1382" s="77" t="s">
        <v>29</v>
      </c>
      <c r="N1382" s="77">
        <v>0</v>
      </c>
      <c r="O1382" s="77">
        <v>0</v>
      </c>
      <c r="P1382" s="77" t="s">
        <v>10</v>
      </c>
      <c r="Q1382" s="77">
        <v>38.046406599999997</v>
      </c>
      <c r="R1382" s="77">
        <v>-84.497039299999997</v>
      </c>
      <c r="S1382" s="77">
        <v>1871.19379937244</v>
      </c>
      <c r="T1382" s="77">
        <v>0.40871306589225298</v>
      </c>
      <c r="U1382" s="77">
        <v>181</v>
      </c>
      <c r="V1382" s="77">
        <v>536</v>
      </c>
      <c r="W1382" s="77">
        <v>0.114284</v>
      </c>
      <c r="X1382" s="77">
        <v>0</v>
      </c>
      <c r="Y1382" s="77">
        <v>0</v>
      </c>
      <c r="Z1382" s="77">
        <v>0</v>
      </c>
      <c r="AA1382" s="77">
        <v>359.26920947950902</v>
      </c>
      <c r="AB1382" s="77">
        <v>0.52299706589225303</v>
      </c>
      <c r="AC1382" s="77">
        <v>1661.2692094795</v>
      </c>
      <c r="AE1382" s="87" t="str">
        <f t="shared" si="293"/>
        <v>Domestic</v>
      </c>
      <c r="AF1382" s="82" t="str">
        <f t="shared" si="294"/>
        <v>non-student</v>
      </c>
      <c r="AI1382" s="82">
        <f>'GDP per Capita'!N1382</f>
        <v>63809.64</v>
      </c>
      <c r="AJ1382" s="82">
        <f t="shared" si="295"/>
        <v>63809.64</v>
      </c>
      <c r="AK1382" s="82">
        <f t="shared" si="296"/>
        <v>63809.64</v>
      </c>
      <c r="AL1382" s="88">
        <f t="shared" si="297"/>
        <v>2.6034768562861348E-2</v>
      </c>
    </row>
    <row r="1383" spans="1:38">
      <c r="A1383" s="77" t="s">
        <v>96</v>
      </c>
      <c r="B1383" s="77">
        <v>1485</v>
      </c>
      <c r="C1383" s="77">
        <v>38.046406599999997</v>
      </c>
      <c r="D1383" s="77">
        <v>-84.497039299999997</v>
      </c>
      <c r="E1383" s="77" t="s">
        <v>37</v>
      </c>
      <c r="F1383" s="77">
        <v>585</v>
      </c>
      <c r="H1383" s="77" t="s">
        <v>64</v>
      </c>
      <c r="I1383" s="77">
        <v>2018</v>
      </c>
      <c r="J1383" s="77">
        <v>585</v>
      </c>
      <c r="K1383" s="77" t="s">
        <v>29</v>
      </c>
      <c r="L1383" s="77" t="s">
        <v>29</v>
      </c>
      <c r="N1383" s="77">
        <v>0</v>
      </c>
      <c r="O1383" s="77">
        <v>1</v>
      </c>
      <c r="P1383" s="77" t="s">
        <v>10</v>
      </c>
      <c r="Q1383" s="77">
        <v>38.046406599999997</v>
      </c>
      <c r="R1383" s="77">
        <v>-84.497039299999997</v>
      </c>
      <c r="S1383" s="77">
        <v>0</v>
      </c>
      <c r="T1383" s="77">
        <v>0</v>
      </c>
      <c r="U1383" s="77">
        <v>0</v>
      </c>
      <c r="V1383" s="77">
        <v>0</v>
      </c>
      <c r="W1383" s="77">
        <v>0</v>
      </c>
      <c r="X1383" s="77">
        <v>0</v>
      </c>
      <c r="Y1383" s="77">
        <v>0</v>
      </c>
      <c r="Z1383" s="77">
        <v>0</v>
      </c>
      <c r="AA1383" s="77">
        <v>0</v>
      </c>
      <c r="AB1383" s="77">
        <v>0</v>
      </c>
      <c r="AC1383" s="77">
        <v>585</v>
      </c>
      <c r="AE1383" s="87" t="str">
        <f t="shared" si="293"/>
        <v>Domestic</v>
      </c>
      <c r="AF1383" s="82" t="str">
        <f t="shared" si="294"/>
        <v>non-student</v>
      </c>
      <c r="AI1383" s="82">
        <f>'GDP per Capita'!N1383</f>
        <v>63809.64</v>
      </c>
      <c r="AJ1383" s="82">
        <f t="shared" si="295"/>
        <v>63809.64</v>
      </c>
      <c r="AK1383" s="82">
        <f t="shared" si="296"/>
        <v>63809.64</v>
      </c>
      <c r="AL1383" s="88">
        <f t="shared" si="297"/>
        <v>9.1678937539845084E-3</v>
      </c>
    </row>
    <row r="1384" spans="1:38">
      <c r="A1384" s="77" t="s">
        <v>222</v>
      </c>
      <c r="B1384" s="77">
        <v>1486</v>
      </c>
      <c r="C1384" s="77">
        <v>42.558426399999902</v>
      </c>
      <c r="D1384" s="77">
        <v>-71.268946999999997</v>
      </c>
      <c r="E1384" s="77" t="s">
        <v>42</v>
      </c>
      <c r="F1384" s="77">
        <v>525</v>
      </c>
      <c r="H1384" s="77" t="s">
        <v>66</v>
      </c>
      <c r="I1384" s="77">
        <v>2018</v>
      </c>
      <c r="J1384" s="77">
        <v>525</v>
      </c>
      <c r="K1384" s="77" t="s">
        <v>29</v>
      </c>
      <c r="L1384" s="77" t="s">
        <v>29</v>
      </c>
      <c r="N1384" s="77">
        <v>0</v>
      </c>
      <c r="O1384" s="77">
        <v>0</v>
      </c>
      <c r="P1384" s="77" t="s">
        <v>10</v>
      </c>
      <c r="Q1384" s="77">
        <v>38.046406599999997</v>
      </c>
      <c r="R1384" s="77">
        <v>-84.497039299999997</v>
      </c>
      <c r="S1384" s="77">
        <v>2454.1245030334699</v>
      </c>
      <c r="T1384" s="77">
        <v>0.48568601971817299</v>
      </c>
      <c r="U1384" s="77">
        <v>181</v>
      </c>
      <c r="V1384" s="77">
        <v>536</v>
      </c>
      <c r="W1384" s="77">
        <v>0.114284</v>
      </c>
      <c r="X1384" s="77">
        <v>0</v>
      </c>
      <c r="Y1384" s="77">
        <v>0</v>
      </c>
      <c r="Z1384" s="77">
        <v>0</v>
      </c>
      <c r="AA1384" s="77">
        <v>471.19190458242599</v>
      </c>
      <c r="AB1384" s="77">
        <v>0.59997001971817299</v>
      </c>
      <c r="AC1384" s="77">
        <v>1713.19190458242</v>
      </c>
      <c r="AE1384" s="87" t="str">
        <f t="shared" si="293"/>
        <v>Domestic</v>
      </c>
      <c r="AF1384" s="82" t="str">
        <f t="shared" si="294"/>
        <v>non-student</v>
      </c>
      <c r="AI1384" s="82">
        <f>'GDP per Capita'!N1384</f>
        <v>63809.64</v>
      </c>
      <c r="AJ1384" s="82">
        <f t="shared" si="295"/>
        <v>63809.64</v>
      </c>
      <c r="AK1384" s="82">
        <f t="shared" si="296"/>
        <v>63809.64</v>
      </c>
      <c r="AL1384" s="88">
        <f t="shared" si="297"/>
        <v>2.6848480959654687E-2</v>
      </c>
    </row>
    <row r="1385" spans="1:38">
      <c r="A1385" s="77" t="s">
        <v>80</v>
      </c>
      <c r="B1385" s="77">
        <v>1487</v>
      </c>
      <c r="C1385" s="77">
        <v>33.749098699999998</v>
      </c>
      <c r="D1385" s="77">
        <v>-84.390184899999994</v>
      </c>
      <c r="E1385" s="77" t="s">
        <v>37</v>
      </c>
      <c r="F1385" s="77">
        <v>0</v>
      </c>
      <c r="H1385" s="77" t="s">
        <v>68</v>
      </c>
      <c r="I1385" s="77">
        <v>2018</v>
      </c>
      <c r="J1385" s="77">
        <v>0</v>
      </c>
      <c r="K1385" s="77" t="s">
        <v>29</v>
      </c>
      <c r="L1385" s="77" t="s">
        <v>29</v>
      </c>
      <c r="N1385" s="77">
        <v>0</v>
      </c>
      <c r="O1385" s="77">
        <v>0</v>
      </c>
      <c r="P1385" s="77" t="s">
        <v>10</v>
      </c>
      <c r="Q1385" s="77">
        <v>38.046406599999997</v>
      </c>
      <c r="R1385" s="77">
        <v>-84.497039299999997</v>
      </c>
      <c r="S1385" s="77">
        <v>955.87264121773899</v>
      </c>
      <c r="T1385" s="77">
        <v>0.28784968916488901</v>
      </c>
      <c r="U1385" s="77">
        <v>181</v>
      </c>
      <c r="V1385" s="77">
        <v>536</v>
      </c>
      <c r="W1385" s="77">
        <v>0.114284</v>
      </c>
      <c r="X1385" s="77">
        <v>0</v>
      </c>
      <c r="Y1385" s="77">
        <v>0</v>
      </c>
      <c r="Z1385" s="77">
        <v>0</v>
      </c>
      <c r="AA1385" s="77">
        <v>183.52754711380601</v>
      </c>
      <c r="AB1385" s="77">
        <v>0.40213368916488901</v>
      </c>
      <c r="AC1385" s="77">
        <v>900.52754711380601</v>
      </c>
      <c r="AE1385" s="87" t="str">
        <f t="shared" si="293"/>
        <v>Domestic</v>
      </c>
      <c r="AF1385" s="82" t="str">
        <f t="shared" si="294"/>
        <v>non-student</v>
      </c>
      <c r="AI1385" s="82">
        <f>'GDP per Capita'!N1385</f>
        <v>63809.64</v>
      </c>
      <c r="AJ1385" s="82">
        <f t="shared" si="295"/>
        <v>63809.64</v>
      </c>
      <c r="AK1385" s="82">
        <f t="shared" si="296"/>
        <v>63809.64</v>
      </c>
      <c r="AL1385" s="88">
        <f t="shared" si="297"/>
        <v>1.4112719443548123E-2</v>
      </c>
    </row>
    <row r="1386" spans="1:38">
      <c r="A1386" s="77" t="s">
        <v>34</v>
      </c>
      <c r="B1386" s="77">
        <v>1488</v>
      </c>
      <c r="C1386" s="77">
        <v>0</v>
      </c>
      <c r="D1386" s="77">
        <v>0</v>
      </c>
      <c r="E1386" s="77" t="s">
        <v>40</v>
      </c>
      <c r="F1386" s="77">
        <v>0</v>
      </c>
      <c r="H1386" s="77" t="s">
        <v>67</v>
      </c>
      <c r="I1386" s="77">
        <v>2018</v>
      </c>
      <c r="J1386" s="77">
        <v>0</v>
      </c>
      <c r="K1386" s="77" t="s">
        <v>34</v>
      </c>
      <c r="L1386" s="77" t="s">
        <v>34</v>
      </c>
      <c r="N1386" s="77">
        <v>0</v>
      </c>
      <c r="O1386" s="77">
        <v>0</v>
      </c>
      <c r="P1386" s="77" t="s">
        <v>10</v>
      </c>
      <c r="Q1386" s="77">
        <v>38.046406599999997</v>
      </c>
      <c r="R1386" s="77">
        <v>-84.497039299999997</v>
      </c>
      <c r="S1386" s="77">
        <v>5974.6645768972303</v>
      </c>
      <c r="T1386" s="77">
        <v>1.01248381651615</v>
      </c>
      <c r="U1386" s="77">
        <v>163.118072289156</v>
      </c>
      <c r="V1386" s="77">
        <v>410.80291970802898</v>
      </c>
      <c r="W1386" s="77">
        <v>8.7589927007299298E-2</v>
      </c>
      <c r="X1386" s="77">
        <v>1</v>
      </c>
      <c r="Y1386" s="77">
        <v>1</v>
      </c>
      <c r="Z1386" s="77">
        <v>1</v>
      </c>
      <c r="AA1386" s="77">
        <v>716.959749227668</v>
      </c>
      <c r="AB1386" s="77">
        <v>1.10007374352344</v>
      </c>
      <c r="AC1386" s="77">
        <v>1290.88074122485</v>
      </c>
      <c r="AE1386" s="87" t="str">
        <f t="shared" si="293"/>
        <v>Unknown</v>
      </c>
      <c r="AF1386" s="82" t="str">
        <f t="shared" si="294"/>
        <v>non-student</v>
      </c>
      <c r="AI1386" s="82" t="e">
        <f>'GDP per Capita'!N1386</f>
        <v>#N/A</v>
      </c>
      <c r="AJ1386" s="82" t="str">
        <f t="shared" si="295"/>
        <v/>
      </c>
      <c r="AK1386" s="82">
        <f t="shared" si="296"/>
        <v>57550.842940441376</v>
      </c>
      <c r="AL1386" s="88">
        <f t="shared" si="297"/>
        <v>2.2430266443894935E-2</v>
      </c>
    </row>
    <row r="1387" spans="1:38">
      <c r="A1387" s="77" t="s">
        <v>172</v>
      </c>
      <c r="B1387" s="77">
        <v>1489</v>
      </c>
      <c r="C1387" s="77">
        <v>40.090811100000003</v>
      </c>
      <c r="D1387" s="77">
        <v>-75.383248399999999</v>
      </c>
      <c r="E1387" s="77" t="s">
        <v>42</v>
      </c>
      <c r="F1387" s="77">
        <v>675</v>
      </c>
      <c r="H1387" s="77" t="s">
        <v>66</v>
      </c>
      <c r="I1387" s="77">
        <v>2018</v>
      </c>
      <c r="J1387" s="77">
        <v>675</v>
      </c>
      <c r="K1387" s="77" t="s">
        <v>29</v>
      </c>
      <c r="L1387" s="77" t="s">
        <v>29</v>
      </c>
      <c r="N1387" s="77">
        <v>0</v>
      </c>
      <c r="O1387" s="77">
        <v>0</v>
      </c>
      <c r="P1387" s="77" t="s">
        <v>10</v>
      </c>
      <c r="Q1387" s="77">
        <v>38.046406599999997</v>
      </c>
      <c r="R1387" s="77">
        <v>-84.497039299999997</v>
      </c>
      <c r="S1387" s="77">
        <v>1637.09626372766</v>
      </c>
      <c r="T1387" s="77">
        <v>0.37780170938147001</v>
      </c>
      <c r="U1387" s="77">
        <v>181</v>
      </c>
      <c r="V1387" s="77">
        <v>536</v>
      </c>
      <c r="W1387" s="77">
        <v>0.114284</v>
      </c>
      <c r="X1387" s="77">
        <v>0</v>
      </c>
      <c r="Y1387" s="77">
        <v>0</v>
      </c>
      <c r="Z1387" s="77">
        <v>0</v>
      </c>
      <c r="AA1387" s="77">
        <v>314.32248263571</v>
      </c>
      <c r="AB1387" s="77">
        <v>0.49208570938147</v>
      </c>
      <c r="AC1387" s="77">
        <v>1706.32248263571</v>
      </c>
      <c r="AE1387" s="87" t="str">
        <f t="shared" si="293"/>
        <v>Domestic</v>
      </c>
      <c r="AF1387" s="82" t="str">
        <f t="shared" si="294"/>
        <v>non-student</v>
      </c>
      <c r="AI1387" s="82">
        <f>'GDP per Capita'!N1387</f>
        <v>63809.64</v>
      </c>
      <c r="AJ1387" s="82">
        <f t="shared" si="295"/>
        <v>63809.64</v>
      </c>
      <c r="AK1387" s="82">
        <f t="shared" si="296"/>
        <v>63809.64</v>
      </c>
      <c r="AL1387" s="88">
        <f t="shared" si="297"/>
        <v>2.6740826035622674E-2</v>
      </c>
    </row>
    <row r="1388" spans="1:38">
      <c r="A1388" s="77" t="s">
        <v>209</v>
      </c>
      <c r="B1388" s="77">
        <v>1490</v>
      </c>
      <c r="C1388" s="77">
        <v>38.626417799999999</v>
      </c>
      <c r="D1388" s="77">
        <v>-90.199837799999997</v>
      </c>
      <c r="E1388" s="77" t="s">
        <v>42</v>
      </c>
      <c r="F1388" s="77">
        <v>585</v>
      </c>
      <c r="H1388" s="77" t="s">
        <v>64</v>
      </c>
      <c r="I1388" s="77">
        <v>2018</v>
      </c>
      <c r="J1388" s="77">
        <v>585</v>
      </c>
      <c r="K1388" s="77" t="s">
        <v>29</v>
      </c>
      <c r="L1388" s="77" t="s">
        <v>29</v>
      </c>
      <c r="N1388" s="77">
        <v>0</v>
      </c>
      <c r="O1388" s="77">
        <v>0</v>
      </c>
      <c r="P1388" s="77" t="s">
        <v>10</v>
      </c>
      <c r="Q1388" s="77">
        <v>38.046406599999997</v>
      </c>
      <c r="R1388" s="77">
        <v>-84.497039299999997</v>
      </c>
      <c r="S1388" s="77">
        <v>1002.94888811396</v>
      </c>
      <c r="T1388" s="77">
        <v>0.29406586161194598</v>
      </c>
      <c r="U1388" s="77">
        <v>181</v>
      </c>
      <c r="V1388" s="77">
        <v>536</v>
      </c>
      <c r="W1388" s="77">
        <v>0.114284</v>
      </c>
      <c r="X1388" s="77">
        <v>0</v>
      </c>
      <c r="Y1388" s="77">
        <v>0</v>
      </c>
      <c r="Z1388" s="77">
        <v>0</v>
      </c>
      <c r="AA1388" s="77">
        <v>192.56618651788199</v>
      </c>
      <c r="AB1388" s="77">
        <v>0.40834986161194597</v>
      </c>
      <c r="AC1388" s="77">
        <v>1494.5661865178799</v>
      </c>
      <c r="AE1388" s="87" t="str">
        <f t="shared" si="293"/>
        <v>Domestic</v>
      </c>
      <c r="AF1388" s="82" t="str">
        <f t="shared" si="294"/>
        <v>non-student</v>
      </c>
      <c r="AI1388" s="82">
        <f>'GDP per Capita'!N1388</f>
        <v>63809.64</v>
      </c>
      <c r="AJ1388" s="82">
        <f t="shared" si="295"/>
        <v>63809.64</v>
      </c>
      <c r="AK1388" s="82">
        <f t="shared" si="296"/>
        <v>63809.64</v>
      </c>
      <c r="AL1388" s="88">
        <f t="shared" si="297"/>
        <v>2.3422263258621737E-2</v>
      </c>
    </row>
    <row r="1389" spans="1:38">
      <c r="A1389" s="77" t="s">
        <v>107</v>
      </c>
      <c r="B1389" s="77">
        <v>1491</v>
      </c>
      <c r="C1389" s="77">
        <v>46.859128699999999</v>
      </c>
      <c r="D1389" s="77">
        <v>-88.777473400000005</v>
      </c>
      <c r="E1389" s="77" t="s">
        <v>38</v>
      </c>
      <c r="F1389" s="77">
        <v>635</v>
      </c>
      <c r="H1389" s="77" t="s">
        <v>65</v>
      </c>
      <c r="I1389" s="77">
        <v>2018</v>
      </c>
      <c r="J1389" s="77">
        <v>635</v>
      </c>
      <c r="K1389" s="77" t="s">
        <v>29</v>
      </c>
      <c r="L1389" s="77" t="s">
        <v>29</v>
      </c>
      <c r="N1389" s="77">
        <v>0</v>
      </c>
      <c r="O1389" s="77">
        <v>0</v>
      </c>
      <c r="P1389" s="77" t="s">
        <v>10</v>
      </c>
      <c r="Q1389" s="77">
        <v>38.046406599999997</v>
      </c>
      <c r="R1389" s="77">
        <v>-84.497039299999997</v>
      </c>
      <c r="S1389" s="77">
        <v>2081.0700901825699</v>
      </c>
      <c r="T1389" s="77">
        <v>0.43642613356946602</v>
      </c>
      <c r="U1389" s="77">
        <v>181</v>
      </c>
      <c r="V1389" s="77">
        <v>268</v>
      </c>
      <c r="W1389" s="77">
        <v>5.7141999999999998E-2</v>
      </c>
      <c r="X1389" s="77">
        <v>0</v>
      </c>
      <c r="Y1389" s="77">
        <v>0</v>
      </c>
      <c r="Z1389" s="77">
        <v>0</v>
      </c>
      <c r="AA1389" s="77">
        <v>399.565457315054</v>
      </c>
      <c r="AB1389" s="77">
        <v>0.49356813356946599</v>
      </c>
      <c r="AC1389" s="77">
        <v>1483.56545731505</v>
      </c>
      <c r="AE1389" s="87" t="str">
        <f t="shared" si="293"/>
        <v>Domestic</v>
      </c>
      <c r="AF1389" s="82" t="str">
        <f t="shared" si="294"/>
        <v>student</v>
      </c>
      <c r="AI1389" s="82">
        <f>'GDP per Capita'!N1389</f>
        <v>63809.64</v>
      </c>
      <c r="AJ1389" s="82">
        <f t="shared" si="295"/>
        <v>63809.64</v>
      </c>
      <c r="AK1389" s="82">
        <f t="shared" si="296"/>
        <v>63809.64</v>
      </c>
      <c r="AL1389" s="88">
        <f t="shared" si="297"/>
        <v>2.3249864085035585E-2</v>
      </c>
    </row>
    <row r="1390" spans="1:38">
      <c r="A1390" s="77" t="s">
        <v>156</v>
      </c>
      <c r="B1390" s="77">
        <v>1492</v>
      </c>
      <c r="C1390" s="77">
        <v>41.440034400000002</v>
      </c>
      <c r="D1390" s="77">
        <v>-87.683376999999993</v>
      </c>
      <c r="E1390" s="77" t="s">
        <v>37</v>
      </c>
      <c r="F1390" s="77">
        <v>525</v>
      </c>
      <c r="H1390" s="77" t="s">
        <v>66</v>
      </c>
      <c r="I1390" s="77">
        <v>2018</v>
      </c>
      <c r="J1390" s="77">
        <v>525</v>
      </c>
      <c r="K1390" s="77" t="s">
        <v>29</v>
      </c>
      <c r="L1390" s="77" t="s">
        <v>29</v>
      </c>
      <c r="N1390" s="77">
        <v>0</v>
      </c>
      <c r="O1390" s="77">
        <v>0</v>
      </c>
      <c r="P1390" s="77" t="s">
        <v>10</v>
      </c>
      <c r="Q1390" s="77">
        <v>38.046406599999997</v>
      </c>
      <c r="R1390" s="77">
        <v>-84.497039299999997</v>
      </c>
      <c r="S1390" s="77">
        <v>930.67912609553196</v>
      </c>
      <c r="T1390" s="77">
        <v>0.28452301711959299</v>
      </c>
      <c r="U1390" s="77">
        <v>181</v>
      </c>
      <c r="V1390" s="77">
        <v>536</v>
      </c>
      <c r="W1390" s="77">
        <v>0.114284</v>
      </c>
      <c r="X1390" s="77">
        <v>0</v>
      </c>
      <c r="Y1390" s="77">
        <v>0</v>
      </c>
      <c r="Z1390" s="77">
        <v>0</v>
      </c>
      <c r="AA1390" s="77">
        <v>178.690392210342</v>
      </c>
      <c r="AB1390" s="77">
        <v>0.39880701711959299</v>
      </c>
      <c r="AC1390" s="77">
        <v>1420.69039221034</v>
      </c>
      <c r="AE1390" s="87" t="str">
        <f t="shared" si="293"/>
        <v>Domestic</v>
      </c>
      <c r="AF1390" s="82" t="str">
        <f t="shared" si="294"/>
        <v>non-student</v>
      </c>
      <c r="AI1390" s="82">
        <f>'GDP per Capita'!N1390</f>
        <v>63809.64</v>
      </c>
      <c r="AJ1390" s="82">
        <f t="shared" si="295"/>
        <v>63809.64</v>
      </c>
      <c r="AK1390" s="82">
        <f t="shared" si="296"/>
        <v>63809.64</v>
      </c>
      <c r="AL1390" s="88">
        <f t="shared" si="297"/>
        <v>2.2264510381352097E-2</v>
      </c>
    </row>
    <row r="1391" spans="1:38">
      <c r="A1391" s="77" t="s">
        <v>307</v>
      </c>
      <c r="B1391" s="77">
        <v>1493</v>
      </c>
      <c r="C1391" s="77">
        <v>42.375640099999998</v>
      </c>
      <c r="D1391" s="77">
        <v>-71.235800400000002</v>
      </c>
      <c r="E1391" s="77" t="s">
        <v>42</v>
      </c>
      <c r="F1391" s="77">
        <v>585</v>
      </c>
      <c r="H1391" s="77" t="s">
        <v>64</v>
      </c>
      <c r="I1391" s="77">
        <v>2018</v>
      </c>
      <c r="J1391" s="77">
        <v>585</v>
      </c>
      <c r="K1391" s="77" t="s">
        <v>29</v>
      </c>
      <c r="L1391" s="77" t="s">
        <v>29</v>
      </c>
      <c r="N1391" s="77">
        <v>0</v>
      </c>
      <c r="O1391" s="77">
        <v>0</v>
      </c>
      <c r="P1391" s="77" t="s">
        <v>10</v>
      </c>
      <c r="Q1391" s="77">
        <v>38.046406599999997</v>
      </c>
      <c r="R1391" s="77">
        <v>-84.497039299999997</v>
      </c>
      <c r="S1391" s="77">
        <v>2445.8710119666698</v>
      </c>
      <c r="T1391" s="77">
        <v>0.48459618934417298</v>
      </c>
      <c r="U1391" s="77">
        <v>181</v>
      </c>
      <c r="V1391" s="77">
        <v>536</v>
      </c>
      <c r="W1391" s="77">
        <v>0.114284</v>
      </c>
      <c r="X1391" s="77">
        <v>0</v>
      </c>
      <c r="Y1391" s="77">
        <v>0</v>
      </c>
      <c r="Z1391" s="77">
        <v>0</v>
      </c>
      <c r="AA1391" s="77">
        <v>469.60723429760202</v>
      </c>
      <c r="AB1391" s="77">
        <v>0.59888018934417298</v>
      </c>
      <c r="AC1391" s="77">
        <v>1771.6072342975999</v>
      </c>
      <c r="AE1391" s="87" t="str">
        <f t="shared" si="293"/>
        <v>Domestic</v>
      </c>
      <c r="AF1391" s="82" t="str">
        <f t="shared" si="294"/>
        <v>non-student</v>
      </c>
      <c r="AI1391" s="82">
        <f>'GDP per Capita'!N1391</f>
        <v>63809.64</v>
      </c>
      <c r="AJ1391" s="82">
        <f t="shared" si="295"/>
        <v>63809.64</v>
      </c>
      <c r="AK1391" s="82">
        <f t="shared" si="296"/>
        <v>63809.64</v>
      </c>
      <c r="AL1391" s="88">
        <f t="shared" si="297"/>
        <v>2.7763943415095273E-2</v>
      </c>
    </row>
    <row r="1392" spans="1:38">
      <c r="A1392" s="77" t="s">
        <v>142</v>
      </c>
      <c r="B1392" s="77">
        <v>1494</v>
      </c>
      <c r="C1392" s="77">
        <v>40.441694099999999</v>
      </c>
      <c r="D1392" s="77">
        <v>-79.9900860999999</v>
      </c>
      <c r="E1392" s="77" t="s">
        <v>41</v>
      </c>
      <c r="F1392" s="77">
        <v>585</v>
      </c>
      <c r="H1392" s="77" t="s">
        <v>64</v>
      </c>
      <c r="I1392" s="77">
        <v>2018</v>
      </c>
      <c r="J1392" s="77">
        <v>585</v>
      </c>
      <c r="K1392" s="77" t="s">
        <v>29</v>
      </c>
      <c r="L1392" s="77" t="s">
        <v>29</v>
      </c>
      <c r="N1392" s="77">
        <v>0</v>
      </c>
      <c r="O1392" s="77">
        <v>0</v>
      </c>
      <c r="P1392" s="77" t="s">
        <v>10</v>
      </c>
      <c r="Q1392" s="77">
        <v>38.046406599999997</v>
      </c>
      <c r="R1392" s="77">
        <v>-84.497039299999997</v>
      </c>
      <c r="S1392" s="77">
        <v>941.232958921967</v>
      </c>
      <c r="T1392" s="77">
        <v>0.28591659560453703</v>
      </c>
      <c r="U1392" s="77">
        <v>181</v>
      </c>
      <c r="V1392" s="77">
        <v>536</v>
      </c>
      <c r="W1392" s="77">
        <v>0.114284</v>
      </c>
      <c r="X1392" s="77">
        <v>0</v>
      </c>
      <c r="Y1392" s="77">
        <v>0</v>
      </c>
      <c r="Z1392" s="77">
        <v>0</v>
      </c>
      <c r="AA1392" s="77">
        <v>180.71672811301701</v>
      </c>
      <c r="AB1392" s="77">
        <v>0.40020059560453702</v>
      </c>
      <c r="AC1392" s="77">
        <v>1482.71672811301</v>
      </c>
      <c r="AE1392" s="87" t="str">
        <f t="shared" si="293"/>
        <v>Domestic</v>
      </c>
      <c r="AF1392" s="82" t="str">
        <f t="shared" si="294"/>
        <v>non-student</v>
      </c>
      <c r="AI1392" s="82">
        <f>'GDP per Capita'!N1392</f>
        <v>63809.64</v>
      </c>
      <c r="AJ1392" s="82">
        <f t="shared" si="295"/>
        <v>63809.64</v>
      </c>
      <c r="AK1392" s="82">
        <f t="shared" si="296"/>
        <v>63809.64</v>
      </c>
      <c r="AL1392" s="88">
        <f t="shared" si="297"/>
        <v>2.3236563129223266E-2</v>
      </c>
    </row>
    <row r="1393" spans="1:38">
      <c r="A1393" s="77" t="s">
        <v>429</v>
      </c>
      <c r="B1393" s="77">
        <v>1495</v>
      </c>
      <c r="C1393" s="77">
        <v>30.421309000000001</v>
      </c>
      <c r="D1393" s="77">
        <v>-87.216914900000006</v>
      </c>
      <c r="E1393" s="77" t="s">
        <v>42</v>
      </c>
      <c r="F1393" s="77">
        <v>525</v>
      </c>
      <c r="H1393" s="77" t="s">
        <v>66</v>
      </c>
      <c r="I1393" s="77">
        <v>2018</v>
      </c>
      <c r="J1393" s="77">
        <v>525</v>
      </c>
      <c r="K1393" s="77" t="s">
        <v>29</v>
      </c>
      <c r="L1393" s="77" t="s">
        <v>29</v>
      </c>
      <c r="N1393" s="77">
        <v>0</v>
      </c>
      <c r="O1393" s="77">
        <v>0</v>
      </c>
      <c r="P1393" s="77" t="s">
        <v>10</v>
      </c>
      <c r="Q1393" s="77">
        <v>38.046406599999997</v>
      </c>
      <c r="R1393" s="77">
        <v>-84.497039299999997</v>
      </c>
      <c r="S1393" s="77">
        <v>1767.6927402594899</v>
      </c>
      <c r="T1393" s="77">
        <v>0.395046291790288</v>
      </c>
      <c r="U1393" s="77">
        <v>181</v>
      </c>
      <c r="V1393" s="77">
        <v>536</v>
      </c>
      <c r="W1393" s="77">
        <v>0.114284</v>
      </c>
      <c r="X1393" s="77">
        <v>0</v>
      </c>
      <c r="Y1393" s="77">
        <v>0</v>
      </c>
      <c r="Z1393" s="77">
        <v>0</v>
      </c>
      <c r="AA1393" s="77">
        <v>339.39700612982301</v>
      </c>
      <c r="AB1393" s="77">
        <v>0.50933029179028799</v>
      </c>
      <c r="AC1393" s="77">
        <v>1581.3970061298201</v>
      </c>
      <c r="AE1393" s="87" t="str">
        <f t="shared" si="293"/>
        <v>Domestic</v>
      </c>
      <c r="AF1393" s="82" t="str">
        <f t="shared" si="294"/>
        <v>non-student</v>
      </c>
      <c r="AI1393" s="82">
        <f>'GDP per Capita'!N1393</f>
        <v>63809.64</v>
      </c>
      <c r="AJ1393" s="82">
        <f t="shared" si="295"/>
        <v>63809.64</v>
      </c>
      <c r="AK1393" s="82">
        <f t="shared" si="296"/>
        <v>63809.64</v>
      </c>
      <c r="AL1393" s="88">
        <f t="shared" si="297"/>
        <v>2.4783042282166459E-2</v>
      </c>
    </row>
    <row r="1394" spans="1:38">
      <c r="A1394" s="77" t="s">
        <v>225</v>
      </c>
      <c r="B1394" s="77">
        <v>1496</v>
      </c>
      <c r="C1394" s="77">
        <v>31.781924199999899</v>
      </c>
      <c r="D1394" s="77">
        <v>-95.625819899999996</v>
      </c>
      <c r="E1394" s="77" t="s">
        <v>37</v>
      </c>
      <c r="F1394" s="77">
        <v>525</v>
      </c>
      <c r="H1394" s="77" t="s">
        <v>66</v>
      </c>
      <c r="I1394" s="77">
        <v>2018</v>
      </c>
      <c r="J1394" s="77">
        <v>525</v>
      </c>
      <c r="K1394" s="77" t="s">
        <v>29</v>
      </c>
      <c r="L1394" s="77" t="s">
        <v>29</v>
      </c>
      <c r="N1394" s="77">
        <v>0</v>
      </c>
      <c r="O1394" s="77">
        <v>0</v>
      </c>
      <c r="P1394" s="77" t="s">
        <v>10</v>
      </c>
      <c r="Q1394" s="77">
        <v>38.046406599999997</v>
      </c>
      <c r="R1394" s="77">
        <v>-84.497039299999997</v>
      </c>
      <c r="S1394" s="77">
        <v>2458.7146435610498</v>
      </c>
      <c r="T1394" s="77">
        <v>0.486292123793092</v>
      </c>
      <c r="U1394" s="77">
        <v>181</v>
      </c>
      <c r="V1394" s="77">
        <v>536</v>
      </c>
      <c r="W1394" s="77">
        <v>0.114284</v>
      </c>
      <c r="X1394" s="77">
        <v>0</v>
      </c>
      <c r="Y1394" s="77">
        <v>0</v>
      </c>
      <c r="Z1394" s="77">
        <v>0</v>
      </c>
      <c r="AA1394" s="77">
        <v>472.073211563722</v>
      </c>
      <c r="AB1394" s="77">
        <v>0.600576123793092</v>
      </c>
      <c r="AC1394" s="77">
        <v>1714.07321156372</v>
      </c>
      <c r="AE1394" s="87" t="str">
        <f t="shared" si="293"/>
        <v>Domestic</v>
      </c>
      <c r="AF1394" s="82" t="str">
        <f t="shared" si="294"/>
        <v>non-student</v>
      </c>
      <c r="AI1394" s="82">
        <f>'GDP per Capita'!N1394</f>
        <v>63809.64</v>
      </c>
      <c r="AJ1394" s="82">
        <f t="shared" si="295"/>
        <v>63809.64</v>
      </c>
      <c r="AK1394" s="82">
        <f t="shared" si="296"/>
        <v>63809.64</v>
      </c>
      <c r="AL1394" s="88">
        <f t="shared" si="297"/>
        <v>2.6862292461824262E-2</v>
      </c>
    </row>
    <row r="1395" spans="1:38">
      <c r="A1395" s="77" t="s">
        <v>430</v>
      </c>
      <c r="B1395" s="77">
        <v>1497</v>
      </c>
      <c r="C1395" s="77">
        <v>41.875561599999997</v>
      </c>
      <c r="D1395" s="77">
        <v>-87.6244212</v>
      </c>
      <c r="E1395" s="77" t="s">
        <v>40</v>
      </c>
      <c r="F1395" s="77">
        <v>195</v>
      </c>
      <c r="H1395" s="77" t="s">
        <v>65</v>
      </c>
      <c r="I1395" s="77">
        <v>2018</v>
      </c>
      <c r="J1395" s="77">
        <v>195</v>
      </c>
      <c r="K1395" s="77" t="s">
        <v>29</v>
      </c>
      <c r="L1395" s="77" t="s">
        <v>29</v>
      </c>
      <c r="N1395" s="77">
        <v>0</v>
      </c>
      <c r="O1395" s="77">
        <v>0</v>
      </c>
      <c r="P1395" s="77" t="s">
        <v>10</v>
      </c>
      <c r="Q1395" s="77">
        <v>38.046406599999997</v>
      </c>
      <c r="R1395" s="77">
        <v>-84.497039299999997</v>
      </c>
      <c r="S1395" s="77">
        <v>1004.48484589638</v>
      </c>
      <c r="T1395" s="77">
        <v>0.294268676812315</v>
      </c>
      <c r="U1395" s="77">
        <v>181</v>
      </c>
      <c r="V1395" s="77">
        <v>410.80291970802898</v>
      </c>
      <c r="W1395" s="77">
        <v>8.7589927007299298E-2</v>
      </c>
      <c r="X1395" s="77">
        <v>1</v>
      </c>
      <c r="Y1395" s="77">
        <v>0</v>
      </c>
      <c r="Z1395" s="77">
        <v>0</v>
      </c>
      <c r="AA1395" s="77">
        <v>192.86109041210401</v>
      </c>
      <c r="AB1395" s="77">
        <v>0.38185860381961401</v>
      </c>
      <c r="AC1395" s="77">
        <v>979.66401012013398</v>
      </c>
      <c r="AE1395" s="87" t="str">
        <f t="shared" si="293"/>
        <v>Domestic</v>
      </c>
      <c r="AF1395" s="82" t="str">
        <f t="shared" si="294"/>
        <v>non-student</v>
      </c>
      <c r="AI1395" s="82">
        <f>'GDP per Capita'!N1395</f>
        <v>63809.64</v>
      </c>
      <c r="AJ1395" s="82">
        <f t="shared" si="295"/>
        <v>63809.64</v>
      </c>
      <c r="AK1395" s="82">
        <f t="shared" si="296"/>
        <v>63809.64</v>
      </c>
      <c r="AL1395" s="88">
        <f t="shared" si="297"/>
        <v>1.5352915486126139E-2</v>
      </c>
    </row>
    <row r="1396" spans="1:38">
      <c r="A1396" s="77" t="s">
        <v>83</v>
      </c>
      <c r="B1396" s="77">
        <v>1498</v>
      </c>
      <c r="C1396" s="77">
        <v>22.283345399999899</v>
      </c>
      <c r="D1396" s="77">
        <v>39.112814499999999</v>
      </c>
      <c r="E1396" s="77" t="s">
        <v>37</v>
      </c>
      <c r="F1396" s="77">
        <v>585</v>
      </c>
      <c r="H1396" s="77" t="s">
        <v>64</v>
      </c>
      <c r="I1396" s="77">
        <v>2018</v>
      </c>
      <c r="J1396" s="77">
        <v>585</v>
      </c>
      <c r="K1396" s="77" t="s">
        <v>570</v>
      </c>
      <c r="L1396" s="77" t="s">
        <v>32</v>
      </c>
      <c r="N1396" s="77">
        <v>0</v>
      </c>
      <c r="O1396" s="77">
        <v>0</v>
      </c>
      <c r="P1396" s="77" t="s">
        <v>10</v>
      </c>
      <c r="Q1396" s="77">
        <v>38.046406599999997</v>
      </c>
      <c r="R1396" s="77">
        <v>-84.497039299999997</v>
      </c>
      <c r="S1396" s="77">
        <v>22187.539022360499</v>
      </c>
      <c r="T1396" s="77">
        <v>3.4524494609248202</v>
      </c>
      <c r="U1396" s="77">
        <v>181</v>
      </c>
      <c r="V1396" s="77">
        <v>536</v>
      </c>
      <c r="W1396" s="77">
        <v>0.114284</v>
      </c>
      <c r="X1396" s="77">
        <v>0</v>
      </c>
      <c r="Y1396" s="77">
        <v>0</v>
      </c>
      <c r="Z1396" s="77">
        <v>0</v>
      </c>
      <c r="AA1396" s="77">
        <v>2030.15982054598</v>
      </c>
      <c r="AB1396" s="77">
        <v>3.5667334609248198</v>
      </c>
      <c r="AC1396" s="77">
        <v>3332.15982054598</v>
      </c>
      <c r="AE1396" s="87" t="str">
        <f t="shared" si="293"/>
        <v>International</v>
      </c>
      <c r="AF1396" s="82" t="str">
        <f t="shared" si="294"/>
        <v>non-student</v>
      </c>
      <c r="AI1396" s="82">
        <f>'GDP per Capita'!N1396</f>
        <v>21764.39</v>
      </c>
      <c r="AJ1396" s="82">
        <f t="shared" si="295"/>
        <v>21764.39</v>
      </c>
      <c r="AK1396" s="82">
        <f t="shared" si="296"/>
        <v>21764.39</v>
      </c>
      <c r="AL1396" s="88">
        <f t="shared" si="297"/>
        <v>0.15310145703812419</v>
      </c>
    </row>
    <row r="1397" spans="1:38">
      <c r="A1397" s="77" t="s">
        <v>226</v>
      </c>
      <c r="B1397" s="77">
        <v>1499</v>
      </c>
      <c r="C1397" s="77">
        <v>38.063079500000001</v>
      </c>
      <c r="D1397" s="77">
        <v>-75.874587300000002</v>
      </c>
      <c r="E1397" s="77" t="s">
        <v>42</v>
      </c>
      <c r="F1397" s="77">
        <v>585</v>
      </c>
      <c r="H1397" s="77" t="s">
        <v>64</v>
      </c>
      <c r="I1397" s="77">
        <v>2018</v>
      </c>
      <c r="J1397" s="77">
        <v>585</v>
      </c>
      <c r="K1397" s="77" t="s">
        <v>29</v>
      </c>
      <c r="L1397" s="77" t="s">
        <v>29</v>
      </c>
      <c r="N1397" s="77">
        <v>0</v>
      </c>
      <c r="O1397" s="77">
        <v>0</v>
      </c>
      <c r="P1397" s="77" t="s">
        <v>10</v>
      </c>
      <c r="Q1397" s="77">
        <v>38.046406599999997</v>
      </c>
      <c r="R1397" s="77">
        <v>-84.497039299999997</v>
      </c>
      <c r="S1397" s="77">
        <v>1509.3826752689699</v>
      </c>
      <c r="T1397" s="77">
        <v>0.36093779728071201</v>
      </c>
      <c r="U1397" s="77">
        <v>181</v>
      </c>
      <c r="V1397" s="77">
        <v>536</v>
      </c>
      <c r="W1397" s="77">
        <v>0.114284</v>
      </c>
      <c r="X1397" s="77">
        <v>0</v>
      </c>
      <c r="Y1397" s="77">
        <v>0</v>
      </c>
      <c r="Z1397" s="77">
        <v>0</v>
      </c>
      <c r="AA1397" s="77">
        <v>289.80147365164299</v>
      </c>
      <c r="AB1397" s="77">
        <v>0.47522179728071201</v>
      </c>
      <c r="AC1397" s="77">
        <v>1591.80147365164</v>
      </c>
      <c r="AE1397" s="87" t="str">
        <f t="shared" si="293"/>
        <v>Domestic</v>
      </c>
      <c r="AF1397" s="82" t="str">
        <f t="shared" si="294"/>
        <v>non-student</v>
      </c>
      <c r="AI1397" s="82">
        <f>'GDP per Capita'!N1397</f>
        <v>63809.64</v>
      </c>
      <c r="AJ1397" s="82">
        <f t="shared" si="295"/>
        <v>63809.64</v>
      </c>
      <c r="AK1397" s="82">
        <f t="shared" si="296"/>
        <v>63809.64</v>
      </c>
      <c r="AL1397" s="88">
        <f t="shared" si="297"/>
        <v>2.494609707328924E-2</v>
      </c>
    </row>
    <row r="1398" spans="1:38">
      <c r="A1398" s="77" t="s">
        <v>95</v>
      </c>
      <c r="B1398" s="77">
        <v>1500</v>
      </c>
      <c r="C1398" s="77">
        <v>43.2560802</v>
      </c>
      <c r="D1398" s="77">
        <v>-79.872858300000004</v>
      </c>
      <c r="E1398" s="77" t="s">
        <v>38</v>
      </c>
      <c r="F1398" s="77">
        <v>195</v>
      </c>
      <c r="H1398" s="77" t="s">
        <v>65</v>
      </c>
      <c r="I1398" s="77">
        <v>2018</v>
      </c>
      <c r="J1398" s="77">
        <v>195</v>
      </c>
      <c r="K1398" s="77" t="s">
        <v>320</v>
      </c>
      <c r="L1398" s="77" t="s">
        <v>28</v>
      </c>
      <c r="N1398" s="77">
        <v>0</v>
      </c>
      <c r="O1398" s="77">
        <v>0</v>
      </c>
      <c r="P1398" s="77" t="s">
        <v>10</v>
      </c>
      <c r="Q1398" s="77">
        <v>38.046406599999997</v>
      </c>
      <c r="R1398" s="77">
        <v>-84.497039299999997</v>
      </c>
      <c r="S1398" s="77">
        <v>1396.2647133298699</v>
      </c>
      <c r="T1398" s="77">
        <v>0.34600116140523401</v>
      </c>
      <c r="U1398" s="77">
        <v>181</v>
      </c>
      <c r="V1398" s="77">
        <v>268</v>
      </c>
      <c r="W1398" s="77">
        <v>5.7141999999999998E-2</v>
      </c>
      <c r="X1398" s="77">
        <v>0</v>
      </c>
      <c r="Y1398" s="77">
        <v>0</v>
      </c>
      <c r="Z1398" s="77">
        <v>0</v>
      </c>
      <c r="AA1398" s="77">
        <v>268.08282495933599</v>
      </c>
      <c r="AB1398" s="77">
        <v>0.40314316140523399</v>
      </c>
      <c r="AC1398" s="77">
        <v>912.08282495933599</v>
      </c>
      <c r="AE1398" s="87" t="str">
        <f t="shared" si="293"/>
        <v>International</v>
      </c>
      <c r="AF1398" s="82" t="str">
        <f t="shared" si="294"/>
        <v>student</v>
      </c>
      <c r="AI1398" s="82">
        <f>'GDP per Capita'!N1398</f>
        <v>49196.49</v>
      </c>
      <c r="AJ1398" s="82">
        <f t="shared" si="295"/>
        <v>49196.49</v>
      </c>
      <c r="AK1398" s="82">
        <f t="shared" si="296"/>
        <v>49196.49</v>
      </c>
      <c r="AL1398" s="88">
        <f t="shared" si="297"/>
        <v>1.8539591441571055E-2</v>
      </c>
    </row>
    <row r="1399" spans="1:38">
      <c r="A1399" s="77" t="s">
        <v>95</v>
      </c>
      <c r="B1399" s="77">
        <v>1501</v>
      </c>
      <c r="C1399" s="77">
        <v>43.2560802</v>
      </c>
      <c r="D1399" s="77">
        <v>-79.872858300000004</v>
      </c>
      <c r="E1399" s="77" t="s">
        <v>38</v>
      </c>
      <c r="F1399" s="77">
        <v>195</v>
      </c>
      <c r="H1399" s="77" t="s">
        <v>65</v>
      </c>
      <c r="I1399" s="77">
        <v>2018</v>
      </c>
      <c r="J1399" s="77">
        <v>195</v>
      </c>
      <c r="K1399" s="77" t="s">
        <v>320</v>
      </c>
      <c r="L1399" s="77" t="s">
        <v>28</v>
      </c>
      <c r="N1399" s="77">
        <v>0</v>
      </c>
      <c r="O1399" s="77">
        <v>0</v>
      </c>
      <c r="P1399" s="77" t="s">
        <v>10</v>
      </c>
      <c r="Q1399" s="77">
        <v>38.046406599999997</v>
      </c>
      <c r="R1399" s="77">
        <v>-84.497039299999997</v>
      </c>
      <c r="S1399" s="77">
        <v>1396.2647133298699</v>
      </c>
      <c r="T1399" s="77">
        <v>0.34600116140523401</v>
      </c>
      <c r="U1399" s="77">
        <v>181</v>
      </c>
      <c r="V1399" s="77">
        <v>268</v>
      </c>
      <c r="W1399" s="77">
        <v>5.7141999999999998E-2</v>
      </c>
      <c r="X1399" s="77">
        <v>0</v>
      </c>
      <c r="Y1399" s="77">
        <v>0</v>
      </c>
      <c r="Z1399" s="77">
        <v>0</v>
      </c>
      <c r="AA1399" s="77">
        <v>268.08282495933599</v>
      </c>
      <c r="AB1399" s="77">
        <v>0.40314316140523399</v>
      </c>
      <c r="AC1399" s="77">
        <v>912.08282495933599</v>
      </c>
      <c r="AE1399" s="87" t="str">
        <f t="shared" si="293"/>
        <v>International</v>
      </c>
      <c r="AF1399" s="82" t="str">
        <f t="shared" si="294"/>
        <v>student</v>
      </c>
      <c r="AI1399" s="82">
        <f>'GDP per Capita'!N1399</f>
        <v>49196.49</v>
      </c>
      <c r="AJ1399" s="82">
        <f t="shared" si="295"/>
        <v>49196.49</v>
      </c>
      <c r="AK1399" s="82">
        <f t="shared" si="296"/>
        <v>49196.49</v>
      </c>
      <c r="AL1399" s="88">
        <f t="shared" si="297"/>
        <v>1.8539591441571055E-2</v>
      </c>
    </row>
    <row r="1400" spans="1:38">
      <c r="A1400" s="77" t="s">
        <v>95</v>
      </c>
      <c r="B1400" s="77">
        <v>1502</v>
      </c>
      <c r="C1400" s="77">
        <v>43.2560802</v>
      </c>
      <c r="D1400" s="77">
        <v>-79.872858300000004</v>
      </c>
      <c r="E1400" s="77" t="s">
        <v>37</v>
      </c>
      <c r="F1400" s="77">
        <v>525</v>
      </c>
      <c r="H1400" s="77" t="s">
        <v>66</v>
      </c>
      <c r="I1400" s="77">
        <v>2018</v>
      </c>
      <c r="J1400" s="77">
        <v>525</v>
      </c>
      <c r="K1400" s="77" t="s">
        <v>320</v>
      </c>
      <c r="L1400" s="77" t="s">
        <v>28</v>
      </c>
      <c r="N1400" s="77">
        <v>0</v>
      </c>
      <c r="O1400" s="77">
        <v>0</v>
      </c>
      <c r="P1400" s="77" t="s">
        <v>10</v>
      </c>
      <c r="Q1400" s="77">
        <v>38.046406599999997</v>
      </c>
      <c r="R1400" s="77">
        <v>-84.497039299999997</v>
      </c>
      <c r="S1400" s="77">
        <v>1396.2647133298699</v>
      </c>
      <c r="T1400" s="77">
        <v>0.34600116140523401</v>
      </c>
      <c r="U1400" s="77">
        <v>181</v>
      </c>
      <c r="V1400" s="77">
        <v>536</v>
      </c>
      <c r="W1400" s="77">
        <v>0.114284</v>
      </c>
      <c r="X1400" s="77">
        <v>0</v>
      </c>
      <c r="Y1400" s="77">
        <v>0</v>
      </c>
      <c r="Z1400" s="77">
        <v>0</v>
      </c>
      <c r="AA1400" s="77">
        <v>268.08282495933599</v>
      </c>
      <c r="AB1400" s="77">
        <v>0.46028516140523401</v>
      </c>
      <c r="AC1400" s="77">
        <v>1510.0828249593301</v>
      </c>
      <c r="AE1400" s="87" t="str">
        <f t="shared" si="293"/>
        <v>International</v>
      </c>
      <c r="AF1400" s="82" t="str">
        <f t="shared" si="294"/>
        <v>non-student</v>
      </c>
      <c r="AI1400" s="82">
        <f>'GDP per Capita'!N1400</f>
        <v>49196.49</v>
      </c>
      <c r="AJ1400" s="82">
        <f t="shared" si="295"/>
        <v>49196.49</v>
      </c>
      <c r="AK1400" s="82">
        <f t="shared" si="296"/>
        <v>49196.49</v>
      </c>
      <c r="AL1400" s="88">
        <f t="shared" si="297"/>
        <v>3.0694930165939282E-2</v>
      </c>
    </row>
    <row r="1401" spans="1:38">
      <c r="A1401" s="77" t="s">
        <v>427</v>
      </c>
      <c r="B1401" s="77">
        <v>1503</v>
      </c>
      <c r="C1401" s="77">
        <v>37.566679100000002</v>
      </c>
      <c r="D1401" s="77">
        <v>126.9782914</v>
      </c>
      <c r="E1401" s="77" t="s">
        <v>38</v>
      </c>
      <c r="F1401" s="77">
        <v>635</v>
      </c>
      <c r="H1401" s="77" t="s">
        <v>65</v>
      </c>
      <c r="I1401" s="77">
        <v>2018</v>
      </c>
      <c r="J1401" s="77">
        <v>635</v>
      </c>
      <c r="K1401" s="77" t="s">
        <v>317</v>
      </c>
      <c r="L1401" s="77" t="s">
        <v>30</v>
      </c>
      <c r="N1401" s="77">
        <v>0</v>
      </c>
      <c r="O1401" s="77">
        <v>0</v>
      </c>
      <c r="P1401" s="77" t="s">
        <v>10</v>
      </c>
      <c r="Q1401" s="77">
        <v>38.046406599999997</v>
      </c>
      <c r="R1401" s="77">
        <v>-84.497039299999997</v>
      </c>
      <c r="S1401" s="77">
        <v>22019.0790034569</v>
      </c>
      <c r="T1401" s="77">
        <v>3.4246768938896799</v>
      </c>
      <c r="U1401" s="77">
        <v>181</v>
      </c>
      <c r="V1401" s="77">
        <v>268</v>
      </c>
      <c r="W1401" s="77">
        <v>5.7141999999999998E-2</v>
      </c>
      <c r="X1401" s="77">
        <v>0</v>
      </c>
      <c r="Y1401" s="77">
        <v>0</v>
      </c>
      <c r="Z1401" s="77">
        <v>0</v>
      </c>
      <c r="AA1401" s="77">
        <v>2014.7457288163</v>
      </c>
      <c r="AB1401" s="77">
        <v>3.4818188938896801</v>
      </c>
      <c r="AC1401" s="77">
        <v>3098.7457288163</v>
      </c>
      <c r="AE1401" s="87" t="str">
        <f t="shared" si="293"/>
        <v>International</v>
      </c>
      <c r="AF1401" s="82" t="str">
        <f t="shared" si="294"/>
        <v>student</v>
      </c>
      <c r="AI1401" s="82">
        <f>'GDP per Capita'!N1401</f>
        <v>32154.02</v>
      </c>
      <c r="AJ1401" s="82">
        <f t="shared" si="295"/>
        <v>32154.02</v>
      </c>
      <c r="AK1401" s="82">
        <f t="shared" si="296"/>
        <v>32154.02</v>
      </c>
      <c r="AL1401" s="88">
        <f t="shared" si="297"/>
        <v>9.6371953765541599E-2</v>
      </c>
    </row>
    <row r="1402" spans="1:38">
      <c r="A1402" s="77" t="s">
        <v>358</v>
      </c>
      <c r="B1402" s="77">
        <v>1504</v>
      </c>
      <c r="C1402" s="77">
        <v>41.875561599999997</v>
      </c>
      <c r="D1402" s="77">
        <v>-87.6244212</v>
      </c>
      <c r="E1402" s="77" t="s">
        <v>38</v>
      </c>
      <c r="F1402" s="77">
        <v>195</v>
      </c>
      <c r="H1402" s="77" t="s">
        <v>65</v>
      </c>
      <c r="I1402" s="77">
        <v>2018</v>
      </c>
      <c r="J1402" s="77">
        <v>195</v>
      </c>
      <c r="K1402" s="77" t="s">
        <v>29</v>
      </c>
      <c r="L1402" s="77" t="s">
        <v>29</v>
      </c>
      <c r="N1402" s="77">
        <v>0</v>
      </c>
      <c r="O1402" s="77">
        <v>0</v>
      </c>
      <c r="P1402" s="77" t="s">
        <v>10</v>
      </c>
      <c r="Q1402" s="77">
        <v>38.046406599999997</v>
      </c>
      <c r="R1402" s="77">
        <v>-84.497039299999997</v>
      </c>
      <c r="S1402" s="77">
        <v>1004.48484589638</v>
      </c>
      <c r="T1402" s="77">
        <v>0.294268676812315</v>
      </c>
      <c r="U1402" s="77">
        <v>181</v>
      </c>
      <c r="V1402" s="77">
        <v>268</v>
      </c>
      <c r="W1402" s="77">
        <v>5.7141999999999998E-2</v>
      </c>
      <c r="X1402" s="77">
        <v>0</v>
      </c>
      <c r="Y1402" s="77">
        <v>0</v>
      </c>
      <c r="Z1402" s="77">
        <v>0</v>
      </c>
      <c r="AA1402" s="77">
        <v>192.86109041210401</v>
      </c>
      <c r="AB1402" s="77">
        <v>0.35141067681231503</v>
      </c>
      <c r="AC1402" s="77">
        <v>836.861090412105</v>
      </c>
      <c r="AE1402" s="87" t="str">
        <f t="shared" si="293"/>
        <v>Domestic</v>
      </c>
      <c r="AF1402" s="82" t="str">
        <f t="shared" si="294"/>
        <v>student</v>
      </c>
      <c r="AI1402" s="82">
        <f>'GDP per Capita'!N1402</f>
        <v>63809.64</v>
      </c>
      <c r="AJ1402" s="82">
        <f t="shared" si="295"/>
        <v>63809.64</v>
      </c>
      <c r="AK1402" s="82">
        <f t="shared" si="296"/>
        <v>63809.64</v>
      </c>
      <c r="AL1402" s="88">
        <f t="shared" si="297"/>
        <v>1.3114963356823594E-2</v>
      </c>
    </row>
    <row r="1403" spans="1:38">
      <c r="A1403" s="77" t="s">
        <v>182</v>
      </c>
      <c r="B1403" s="77">
        <v>1505</v>
      </c>
      <c r="C1403" s="77">
        <v>49.260872399999997</v>
      </c>
      <c r="D1403" s="77">
        <v>-123.1139529</v>
      </c>
      <c r="E1403" s="77" t="s">
        <v>37</v>
      </c>
      <c r="F1403" s="77">
        <v>585</v>
      </c>
      <c r="H1403" s="77" t="s">
        <v>64</v>
      </c>
      <c r="I1403" s="77">
        <v>2018</v>
      </c>
      <c r="J1403" s="77">
        <v>585</v>
      </c>
      <c r="K1403" s="77" t="s">
        <v>320</v>
      </c>
      <c r="L1403" s="77" t="s">
        <v>28</v>
      </c>
      <c r="N1403" s="77">
        <v>0</v>
      </c>
      <c r="O1403" s="77">
        <v>0</v>
      </c>
      <c r="P1403" s="77" t="s">
        <v>10</v>
      </c>
      <c r="Q1403" s="77">
        <v>38.046406599999997</v>
      </c>
      <c r="R1403" s="77">
        <v>-84.497039299999997</v>
      </c>
      <c r="S1403" s="77">
        <v>6607.7156627725599</v>
      </c>
      <c r="T1403" s="77">
        <v>1.0955067351547501</v>
      </c>
      <c r="U1403" s="77">
        <v>181</v>
      </c>
      <c r="V1403" s="77">
        <v>536</v>
      </c>
      <c r="W1403" s="77">
        <v>0.114284</v>
      </c>
      <c r="X1403" s="77">
        <v>0</v>
      </c>
      <c r="Y1403" s="77">
        <v>0</v>
      </c>
      <c r="Z1403" s="77">
        <v>0</v>
      </c>
      <c r="AA1403" s="77">
        <v>792.925879532708</v>
      </c>
      <c r="AB1403" s="77">
        <v>1.2097907351547501</v>
      </c>
      <c r="AC1403" s="77">
        <v>2094.9258795327</v>
      </c>
      <c r="AE1403" s="87" t="str">
        <f t="shared" si="293"/>
        <v>International</v>
      </c>
      <c r="AF1403" s="82" t="str">
        <f t="shared" si="294"/>
        <v>non-student</v>
      </c>
      <c r="AI1403" s="82">
        <f>'GDP per Capita'!N1403</f>
        <v>49196.49</v>
      </c>
      <c r="AJ1403" s="82">
        <f t="shared" si="295"/>
        <v>49196.49</v>
      </c>
      <c r="AK1403" s="82">
        <f t="shared" si="296"/>
        <v>49196.49</v>
      </c>
      <c r="AL1403" s="88">
        <f t="shared" si="297"/>
        <v>4.2582832221012112E-2</v>
      </c>
    </row>
    <row r="1404" spans="1:38">
      <c r="A1404" s="77" t="s">
        <v>419</v>
      </c>
      <c r="B1404" s="77">
        <v>1506</v>
      </c>
      <c r="C1404" s="77">
        <v>36.119551299999998</v>
      </c>
      <c r="D1404" s="77">
        <v>128.34446919999999</v>
      </c>
      <c r="E1404" s="77" t="s">
        <v>42</v>
      </c>
      <c r="F1404" s="77">
        <v>685</v>
      </c>
      <c r="H1404" s="77" t="s">
        <v>64</v>
      </c>
      <c r="I1404" s="77">
        <v>2018</v>
      </c>
      <c r="J1404" s="77">
        <v>685</v>
      </c>
      <c r="K1404" s="77" t="s">
        <v>317</v>
      </c>
      <c r="L1404" s="77" t="s">
        <v>30</v>
      </c>
      <c r="N1404" s="77">
        <v>0</v>
      </c>
      <c r="O1404" s="77">
        <v>0</v>
      </c>
      <c r="P1404" s="77" t="s">
        <v>10</v>
      </c>
      <c r="Q1404" s="77">
        <v>38.046406599999997</v>
      </c>
      <c r="R1404" s="77">
        <v>-84.497039299999997</v>
      </c>
      <c r="S1404" s="77">
        <v>22207.0842472119</v>
      </c>
      <c r="T1404" s="77">
        <v>3.4556749533860902</v>
      </c>
      <c r="U1404" s="77">
        <v>181</v>
      </c>
      <c r="V1404" s="77">
        <v>536</v>
      </c>
      <c r="W1404" s="77">
        <v>0.114284</v>
      </c>
      <c r="X1404" s="77">
        <v>0</v>
      </c>
      <c r="Y1404" s="77">
        <v>0</v>
      </c>
      <c r="Z1404" s="77">
        <v>0</v>
      </c>
      <c r="AA1404" s="77">
        <v>2031.94820861989</v>
      </c>
      <c r="AB1404" s="77">
        <v>3.5699589533860898</v>
      </c>
      <c r="AC1404" s="77">
        <v>3433.94820861989</v>
      </c>
      <c r="AE1404" s="87" t="str">
        <f t="shared" si="293"/>
        <v>International</v>
      </c>
      <c r="AF1404" s="82" t="str">
        <f t="shared" si="294"/>
        <v>non-student</v>
      </c>
      <c r="AI1404" s="82">
        <f>'GDP per Capita'!N1404</f>
        <v>32154.02</v>
      </c>
      <c r="AJ1404" s="82">
        <f t="shared" si="295"/>
        <v>32154.02</v>
      </c>
      <c r="AK1404" s="82">
        <f t="shared" si="296"/>
        <v>32154.02</v>
      </c>
      <c r="AL1404" s="88">
        <f t="shared" si="297"/>
        <v>0.10679685490709684</v>
      </c>
    </row>
    <row r="1405" spans="1:38">
      <c r="A1405" s="77" t="s">
        <v>431</v>
      </c>
      <c r="B1405" s="77">
        <v>1507</v>
      </c>
      <c r="C1405" s="77">
        <v>47.2000338</v>
      </c>
      <c r="D1405" s="77">
        <v>13.199959</v>
      </c>
      <c r="E1405" s="77" t="s">
        <v>42</v>
      </c>
      <c r="F1405" s="77">
        <v>585</v>
      </c>
      <c r="H1405" s="77" t="s">
        <v>64</v>
      </c>
      <c r="I1405" s="77">
        <v>2018</v>
      </c>
      <c r="J1405" s="77">
        <v>585</v>
      </c>
      <c r="K1405" s="77" t="s">
        <v>431</v>
      </c>
      <c r="L1405" s="77" t="s">
        <v>31</v>
      </c>
      <c r="N1405" s="77">
        <v>0</v>
      </c>
      <c r="O1405" s="77">
        <v>0</v>
      </c>
      <c r="P1405" s="77" t="s">
        <v>10</v>
      </c>
      <c r="Q1405" s="77">
        <v>38.046406599999997</v>
      </c>
      <c r="R1405" s="77">
        <v>-84.497039299999997</v>
      </c>
      <c r="S1405" s="77">
        <v>15040.970781665001</v>
      </c>
      <c r="T1405" s="77">
        <v>2.3181982687626399</v>
      </c>
      <c r="U1405" s="77">
        <v>181</v>
      </c>
      <c r="V1405" s="77">
        <v>536</v>
      </c>
      <c r="W1405" s="77">
        <v>0.114284</v>
      </c>
      <c r="X1405" s="77">
        <v>0</v>
      </c>
      <c r="Y1405" s="77">
        <v>0</v>
      </c>
      <c r="Z1405" s="77">
        <v>0</v>
      </c>
      <c r="AA1405" s="77">
        <v>1579.3019320748299</v>
      </c>
      <c r="AB1405" s="77">
        <v>2.43248226876264</v>
      </c>
      <c r="AC1405" s="77">
        <v>2881.3019320748299</v>
      </c>
      <c r="AE1405" s="87" t="str">
        <f t="shared" si="293"/>
        <v>International</v>
      </c>
      <c r="AF1405" s="82" t="str">
        <f t="shared" si="294"/>
        <v>non-student</v>
      </c>
      <c r="AI1405" s="82">
        <f>'GDP per Capita'!N1405</f>
        <v>51375.45</v>
      </c>
      <c r="AJ1405" s="82">
        <f t="shared" si="295"/>
        <v>51375.45</v>
      </c>
      <c r="AK1405" s="82">
        <f t="shared" si="296"/>
        <v>51375.45</v>
      </c>
      <c r="AL1405" s="88">
        <f t="shared" si="297"/>
        <v>5.60832446640337E-2</v>
      </c>
    </row>
    <row r="1406" spans="1:38">
      <c r="A1406" s="77" t="s">
        <v>139</v>
      </c>
      <c r="B1406" s="77">
        <v>1508</v>
      </c>
      <c r="C1406" s="77">
        <v>37.566679100000002</v>
      </c>
      <c r="D1406" s="77">
        <v>126.9782914</v>
      </c>
      <c r="E1406" s="77" t="s">
        <v>37</v>
      </c>
      <c r="F1406" s="77">
        <v>685</v>
      </c>
      <c r="H1406" s="77" t="s">
        <v>64</v>
      </c>
      <c r="I1406" s="77">
        <v>2018</v>
      </c>
      <c r="J1406" s="77">
        <v>685</v>
      </c>
      <c r="K1406" s="77" t="s">
        <v>317</v>
      </c>
      <c r="L1406" s="77" t="s">
        <v>30</v>
      </c>
      <c r="N1406" s="77">
        <v>0</v>
      </c>
      <c r="O1406" s="77">
        <v>0</v>
      </c>
      <c r="P1406" s="77" t="s">
        <v>10</v>
      </c>
      <c r="Q1406" s="77">
        <v>38.046406599999997</v>
      </c>
      <c r="R1406" s="77">
        <v>-84.497039299999997</v>
      </c>
      <c r="S1406" s="77">
        <v>22019.0790034569</v>
      </c>
      <c r="T1406" s="77">
        <v>3.4246768938896799</v>
      </c>
      <c r="U1406" s="77">
        <v>181</v>
      </c>
      <c r="V1406" s="77">
        <v>536</v>
      </c>
      <c r="W1406" s="77">
        <v>0.114284</v>
      </c>
      <c r="X1406" s="77">
        <v>0</v>
      </c>
      <c r="Y1406" s="77">
        <v>0</v>
      </c>
      <c r="Z1406" s="77">
        <v>0</v>
      </c>
      <c r="AA1406" s="77">
        <v>2014.7457288163</v>
      </c>
      <c r="AB1406" s="77">
        <v>3.5389608938896799</v>
      </c>
      <c r="AC1406" s="77">
        <v>3416.7457288163</v>
      </c>
      <c r="AE1406" s="87" t="str">
        <f t="shared" si="293"/>
        <v>International</v>
      </c>
      <c r="AF1406" s="82" t="str">
        <f t="shared" si="294"/>
        <v>non-student</v>
      </c>
      <c r="AI1406" s="82">
        <f>'GDP per Capita'!N1406</f>
        <v>32154.02</v>
      </c>
      <c r="AJ1406" s="82">
        <f t="shared" si="295"/>
        <v>32154.02</v>
      </c>
      <c r="AK1406" s="82">
        <f t="shared" si="296"/>
        <v>32154.02</v>
      </c>
      <c r="AL1406" s="88">
        <f t="shared" si="297"/>
        <v>0.10626185244695065</v>
      </c>
    </row>
    <row r="1407" spans="1:38">
      <c r="A1407" s="77" t="s">
        <v>139</v>
      </c>
      <c r="B1407" s="77">
        <v>1509</v>
      </c>
      <c r="C1407" s="77">
        <v>37.566679100000002</v>
      </c>
      <c r="D1407" s="77">
        <v>126.9782914</v>
      </c>
      <c r="E1407" s="77" t="s">
        <v>38</v>
      </c>
      <c r="F1407" s="77">
        <v>195</v>
      </c>
      <c r="H1407" s="77" t="s">
        <v>65</v>
      </c>
      <c r="I1407" s="77">
        <v>2018</v>
      </c>
      <c r="J1407" s="77">
        <v>195</v>
      </c>
      <c r="K1407" s="77" t="s">
        <v>317</v>
      </c>
      <c r="L1407" s="77" t="s">
        <v>30</v>
      </c>
      <c r="N1407" s="77">
        <v>0</v>
      </c>
      <c r="O1407" s="77">
        <v>0</v>
      </c>
      <c r="P1407" s="77" t="s">
        <v>10</v>
      </c>
      <c r="Q1407" s="77">
        <v>38.046406599999997</v>
      </c>
      <c r="R1407" s="77">
        <v>-84.497039299999997</v>
      </c>
      <c r="S1407" s="77">
        <v>22019.0790034569</v>
      </c>
      <c r="T1407" s="77">
        <v>3.4246768938896799</v>
      </c>
      <c r="U1407" s="77">
        <v>181</v>
      </c>
      <c r="V1407" s="77">
        <v>268</v>
      </c>
      <c r="W1407" s="77">
        <v>5.7141999999999998E-2</v>
      </c>
      <c r="X1407" s="77">
        <v>0</v>
      </c>
      <c r="Y1407" s="77">
        <v>0</v>
      </c>
      <c r="Z1407" s="77">
        <v>0</v>
      </c>
      <c r="AA1407" s="77">
        <v>2014.7457288163</v>
      </c>
      <c r="AB1407" s="77">
        <v>3.4818188938896801</v>
      </c>
      <c r="AC1407" s="77">
        <v>2658.7457288163</v>
      </c>
      <c r="AE1407" s="87" t="str">
        <f t="shared" si="293"/>
        <v>International</v>
      </c>
      <c r="AF1407" s="82" t="str">
        <f t="shared" si="294"/>
        <v>student</v>
      </c>
      <c r="AI1407" s="82">
        <f>'GDP per Capita'!N1407</f>
        <v>32154.02</v>
      </c>
      <c r="AJ1407" s="82">
        <f t="shared" si="295"/>
        <v>32154.02</v>
      </c>
      <c r="AK1407" s="82">
        <f t="shared" si="296"/>
        <v>32154.02</v>
      </c>
      <c r="AL1407" s="88">
        <f t="shared" si="297"/>
        <v>8.2687817225227209E-2</v>
      </c>
    </row>
    <row r="1408" spans="1:38">
      <c r="A1408" s="77" t="s">
        <v>34</v>
      </c>
      <c r="B1408" s="77">
        <v>1510</v>
      </c>
      <c r="C1408" s="77">
        <v>0</v>
      </c>
      <c r="D1408" s="77">
        <v>0</v>
      </c>
      <c r="E1408" s="77" t="s">
        <v>42</v>
      </c>
      <c r="F1408" s="77">
        <v>0</v>
      </c>
      <c r="H1408" s="77" t="s">
        <v>67</v>
      </c>
      <c r="I1408" s="77">
        <v>2018</v>
      </c>
      <c r="J1408" s="77">
        <v>0</v>
      </c>
      <c r="K1408" s="77" t="s">
        <v>34</v>
      </c>
      <c r="L1408" s="77" t="s">
        <v>34</v>
      </c>
      <c r="N1408" s="77">
        <v>0</v>
      </c>
      <c r="O1408" s="77">
        <v>0</v>
      </c>
      <c r="P1408" s="77" t="s">
        <v>10</v>
      </c>
      <c r="Q1408" s="77">
        <v>38.046406599999997</v>
      </c>
      <c r="R1408" s="77">
        <v>-84.497039299999997</v>
      </c>
      <c r="S1408" s="77">
        <v>5974.6645768972303</v>
      </c>
      <c r="T1408" s="77">
        <v>1.01248381651615</v>
      </c>
      <c r="U1408" s="77">
        <v>163.118072289156</v>
      </c>
      <c r="V1408" s="77">
        <v>410.80291970802898</v>
      </c>
      <c r="W1408" s="77">
        <v>8.7589927007299298E-2</v>
      </c>
      <c r="X1408" s="77">
        <v>1</v>
      </c>
      <c r="Y1408" s="77">
        <v>1</v>
      </c>
      <c r="Z1408" s="77">
        <v>1</v>
      </c>
      <c r="AA1408" s="77">
        <v>716.959749227668</v>
      </c>
      <c r="AB1408" s="77">
        <v>1.10007374352344</v>
      </c>
      <c r="AC1408" s="77">
        <v>1290.88074122485</v>
      </c>
      <c r="AE1408" s="87" t="str">
        <f t="shared" si="293"/>
        <v>Unknown</v>
      </c>
      <c r="AF1408" s="82" t="str">
        <f t="shared" si="294"/>
        <v>non-student</v>
      </c>
      <c r="AI1408" s="82" t="e">
        <f>'GDP per Capita'!N1408</f>
        <v>#N/A</v>
      </c>
      <c r="AJ1408" s="82" t="str">
        <f t="shared" si="295"/>
        <v/>
      </c>
      <c r="AK1408" s="82">
        <f t="shared" si="296"/>
        <v>57550.842940441376</v>
      </c>
      <c r="AL1408" s="88">
        <f t="shared" si="297"/>
        <v>2.2430266443894935E-2</v>
      </c>
    </row>
    <row r="1409" spans="1:38">
      <c r="A1409" s="77" t="s">
        <v>338</v>
      </c>
      <c r="B1409" s="77">
        <v>1511</v>
      </c>
      <c r="C1409" s="77">
        <v>39.123563500000003</v>
      </c>
      <c r="D1409" s="77">
        <v>117.19807849999999</v>
      </c>
      <c r="E1409" s="77" t="s">
        <v>37</v>
      </c>
      <c r="F1409" s="77">
        <v>525</v>
      </c>
      <c r="H1409" s="77" t="s">
        <v>66</v>
      </c>
      <c r="I1409" s="77">
        <v>2018</v>
      </c>
      <c r="J1409" s="77">
        <v>525</v>
      </c>
      <c r="K1409" s="77" t="s">
        <v>574</v>
      </c>
      <c r="L1409" s="77" t="s">
        <v>30</v>
      </c>
      <c r="N1409" s="77">
        <v>0</v>
      </c>
      <c r="O1409" s="77">
        <v>0</v>
      </c>
      <c r="P1409" s="77" t="s">
        <v>10</v>
      </c>
      <c r="Q1409" s="77">
        <v>38.046406599999997</v>
      </c>
      <c r="R1409" s="77">
        <v>-84.497039299999997</v>
      </c>
      <c r="S1409" s="77">
        <v>22305.484451014101</v>
      </c>
      <c r="T1409" s="77">
        <v>3.4719238836184001</v>
      </c>
      <c r="U1409" s="77">
        <v>181</v>
      </c>
      <c r="V1409" s="77">
        <v>536</v>
      </c>
      <c r="W1409" s="77">
        <v>0.114284</v>
      </c>
      <c r="X1409" s="77">
        <v>0</v>
      </c>
      <c r="Y1409" s="77">
        <v>0</v>
      </c>
      <c r="Z1409" s="77">
        <v>0</v>
      </c>
      <c r="AA1409" s="77">
        <v>2040.9518272677899</v>
      </c>
      <c r="AB1409" s="77">
        <v>3.5862078836184001</v>
      </c>
      <c r="AC1409" s="77">
        <v>3282.9518272677901</v>
      </c>
      <c r="AE1409" s="87" t="str">
        <f t="shared" si="293"/>
        <v>International</v>
      </c>
      <c r="AF1409" s="82" t="str">
        <f t="shared" si="294"/>
        <v>non-student</v>
      </c>
      <c r="AI1409" s="82">
        <f>'GDP per Capita'!N1409</f>
        <v>10121.299999999999</v>
      </c>
      <c r="AJ1409" s="82">
        <f t="shared" si="295"/>
        <v>10121.299999999999</v>
      </c>
      <c r="AK1409" s="82">
        <f t="shared" si="296"/>
        <v>10121.299999999999</v>
      </c>
      <c r="AL1409" s="88">
        <f t="shared" si="297"/>
        <v>0.32436068758635656</v>
      </c>
    </row>
    <row r="1410" spans="1:38">
      <c r="A1410" s="77" t="s">
        <v>220</v>
      </c>
      <c r="B1410" s="77">
        <v>1512</v>
      </c>
      <c r="C1410" s="77">
        <v>42.066416699999998</v>
      </c>
      <c r="D1410" s="77">
        <v>-87.9372908</v>
      </c>
      <c r="E1410" s="77" t="s">
        <v>42</v>
      </c>
      <c r="F1410" s="77">
        <v>150</v>
      </c>
      <c r="H1410" s="77" t="s">
        <v>68</v>
      </c>
      <c r="I1410" s="77">
        <v>2018</v>
      </c>
      <c r="J1410" s="77">
        <v>150</v>
      </c>
      <c r="K1410" s="77" t="s">
        <v>29</v>
      </c>
      <c r="L1410" s="77" t="s">
        <v>29</v>
      </c>
      <c r="N1410" s="77">
        <v>0</v>
      </c>
      <c r="O1410" s="77">
        <v>0</v>
      </c>
      <c r="P1410" s="77" t="s">
        <v>10</v>
      </c>
      <c r="Q1410" s="77">
        <v>38.046406599999997</v>
      </c>
      <c r="R1410" s="77">
        <v>-84.497039299999997</v>
      </c>
      <c r="S1410" s="77">
        <v>1068.5035973306899</v>
      </c>
      <c r="T1410" s="77">
        <v>0.302722018465445</v>
      </c>
      <c r="U1410" s="77">
        <v>181</v>
      </c>
      <c r="V1410" s="77">
        <v>536</v>
      </c>
      <c r="W1410" s="77">
        <v>0.114284</v>
      </c>
      <c r="X1410" s="77">
        <v>0</v>
      </c>
      <c r="Y1410" s="77">
        <v>0</v>
      </c>
      <c r="Z1410" s="77">
        <v>0</v>
      </c>
      <c r="AA1410" s="77">
        <v>205.15269068749299</v>
      </c>
      <c r="AB1410" s="77">
        <v>0.41700601846544499</v>
      </c>
      <c r="AC1410" s="77">
        <v>1072.1526906874899</v>
      </c>
      <c r="AE1410" s="87" t="str">
        <f t="shared" si="293"/>
        <v>Domestic</v>
      </c>
      <c r="AF1410" s="82" t="str">
        <f t="shared" si="294"/>
        <v>non-student</v>
      </c>
      <c r="AI1410" s="82">
        <f>'GDP per Capita'!N1410</f>
        <v>63809.64</v>
      </c>
      <c r="AJ1410" s="82">
        <f t="shared" si="295"/>
        <v>63809.64</v>
      </c>
      <c r="AK1410" s="82">
        <f t="shared" si="296"/>
        <v>63809.64</v>
      </c>
      <c r="AL1410" s="88">
        <f t="shared" si="297"/>
        <v>1.680236231841286E-2</v>
      </c>
    </row>
    <row r="1411" spans="1:38">
      <c r="A1411" s="77" t="s">
        <v>116</v>
      </c>
      <c r="B1411" s="77">
        <v>1513</v>
      </c>
      <c r="C1411" s="77">
        <v>29.758938199999999</v>
      </c>
      <c r="D1411" s="77">
        <v>-95.367697399999997</v>
      </c>
      <c r="E1411" s="77" t="s">
        <v>37</v>
      </c>
      <c r="F1411" s="77">
        <v>625</v>
      </c>
      <c r="H1411" s="77" t="s">
        <v>66</v>
      </c>
      <c r="I1411" s="77">
        <v>2018</v>
      </c>
      <c r="J1411" s="77">
        <v>625</v>
      </c>
      <c r="K1411" s="77" t="s">
        <v>29</v>
      </c>
      <c r="L1411" s="77" t="s">
        <v>29</v>
      </c>
      <c r="N1411" s="77">
        <v>0</v>
      </c>
      <c r="O1411" s="77">
        <v>0</v>
      </c>
      <c r="P1411" s="77" t="s">
        <v>10</v>
      </c>
      <c r="Q1411" s="77">
        <v>38.046406599999997</v>
      </c>
      <c r="R1411" s="77">
        <v>-84.497039299999997</v>
      </c>
      <c r="S1411" s="77">
        <v>2720.77524679712</v>
      </c>
      <c r="T1411" s="77">
        <v>0.52089585728285004</v>
      </c>
      <c r="U1411" s="77">
        <v>181</v>
      </c>
      <c r="V1411" s="77">
        <v>536</v>
      </c>
      <c r="W1411" s="77">
        <v>0.114284</v>
      </c>
      <c r="X1411" s="77">
        <v>0</v>
      </c>
      <c r="Y1411" s="77">
        <v>0</v>
      </c>
      <c r="Z1411" s="77">
        <v>0</v>
      </c>
      <c r="AA1411" s="77">
        <v>522.38884738504805</v>
      </c>
      <c r="AB1411" s="77">
        <v>0.63517985728284998</v>
      </c>
      <c r="AC1411" s="77">
        <v>1864.38884738504</v>
      </c>
      <c r="AE1411" s="87" t="str">
        <f t="shared" ref="AE1411:AE1474" si="298">IF(K1411&lt;&gt;"USA",IF(K1411&lt;&gt;"Unknown","International","Unknown"),"Domestic")</f>
        <v>Domestic</v>
      </c>
      <c r="AF1411" s="82" t="str">
        <f t="shared" ref="AF1411:AF1474" si="299">IF(E1411="Undergraduate Student","student",IF(E1411="Graduate Student","student","non-student"))</f>
        <v>non-student</v>
      </c>
      <c r="AI1411" s="82">
        <f>'GDP per Capita'!N1411</f>
        <v>63809.64</v>
      </c>
      <c r="AJ1411" s="82">
        <f t="shared" ref="AJ1411:AJ1474" si="300">IFERROR(AI1411,"")</f>
        <v>63809.64</v>
      </c>
      <c r="AK1411" s="82">
        <f t="shared" ref="AK1411:AK1474" si="301">IFERROR(AI1411,AVERAGE(AJ$2:AJ$2538))</f>
        <v>63809.64</v>
      </c>
      <c r="AL1411" s="88">
        <f t="shared" ref="AL1411:AL1474" si="302">AC1411/AK1411</f>
        <v>2.9217980972546468E-2</v>
      </c>
    </row>
    <row r="1412" spans="1:38">
      <c r="A1412" s="77" t="s">
        <v>338</v>
      </c>
      <c r="B1412" s="77">
        <v>1514</v>
      </c>
      <c r="C1412" s="77">
        <v>39.123563500000003</v>
      </c>
      <c r="D1412" s="77">
        <v>117.19807849999999</v>
      </c>
      <c r="E1412" s="77" t="s">
        <v>37</v>
      </c>
      <c r="F1412" s="77">
        <v>585</v>
      </c>
      <c r="H1412" s="77" t="s">
        <v>64</v>
      </c>
      <c r="I1412" s="77">
        <v>2018</v>
      </c>
      <c r="J1412" s="77">
        <v>585</v>
      </c>
      <c r="K1412" s="77" t="s">
        <v>574</v>
      </c>
      <c r="L1412" s="77" t="s">
        <v>30</v>
      </c>
      <c r="N1412" s="77">
        <v>0</v>
      </c>
      <c r="O1412" s="77">
        <v>0</v>
      </c>
      <c r="P1412" s="77" t="s">
        <v>10</v>
      </c>
      <c r="Q1412" s="77">
        <v>38.046406599999997</v>
      </c>
      <c r="R1412" s="77">
        <v>-84.497039299999997</v>
      </c>
      <c r="S1412" s="77">
        <v>22305.484451014101</v>
      </c>
      <c r="T1412" s="77">
        <v>3.4719238836184001</v>
      </c>
      <c r="U1412" s="77">
        <v>181</v>
      </c>
      <c r="V1412" s="77">
        <v>536</v>
      </c>
      <c r="W1412" s="77">
        <v>0.114284</v>
      </c>
      <c r="X1412" s="77">
        <v>0</v>
      </c>
      <c r="Y1412" s="77">
        <v>0</v>
      </c>
      <c r="Z1412" s="77">
        <v>0</v>
      </c>
      <c r="AA1412" s="77">
        <v>2040.9518272677899</v>
      </c>
      <c r="AB1412" s="77">
        <v>3.5862078836184001</v>
      </c>
      <c r="AC1412" s="77">
        <v>3342.9518272677901</v>
      </c>
      <c r="AE1412" s="87" t="str">
        <f t="shared" si="298"/>
        <v>International</v>
      </c>
      <c r="AF1412" s="82" t="str">
        <f t="shared" si="299"/>
        <v>non-student</v>
      </c>
      <c r="AI1412" s="82">
        <f>'GDP per Capita'!N1412</f>
        <v>10121.299999999999</v>
      </c>
      <c r="AJ1412" s="82">
        <f t="shared" si="300"/>
        <v>10121.299999999999</v>
      </c>
      <c r="AK1412" s="82">
        <f t="shared" si="301"/>
        <v>10121.299999999999</v>
      </c>
      <c r="AL1412" s="88">
        <f t="shared" si="302"/>
        <v>0.33028877982747179</v>
      </c>
    </row>
    <row r="1413" spans="1:38">
      <c r="A1413" s="77" t="s">
        <v>236</v>
      </c>
      <c r="B1413" s="77">
        <v>1515</v>
      </c>
      <c r="C1413" s="77">
        <v>42.041582299999902</v>
      </c>
      <c r="D1413" s="77">
        <v>-87.887391600000001</v>
      </c>
      <c r="E1413" s="77" t="s">
        <v>42</v>
      </c>
      <c r="F1413" s="77">
        <v>0</v>
      </c>
      <c r="H1413" s="77" t="s">
        <v>63</v>
      </c>
      <c r="I1413" s="77">
        <v>2018</v>
      </c>
      <c r="J1413" s="77">
        <v>0</v>
      </c>
      <c r="K1413" s="77" t="s">
        <v>29</v>
      </c>
      <c r="L1413" s="77" t="s">
        <v>29</v>
      </c>
      <c r="N1413" s="77">
        <v>0</v>
      </c>
      <c r="O1413" s="77">
        <v>0</v>
      </c>
      <c r="P1413" s="77" t="s">
        <v>10</v>
      </c>
      <c r="Q1413" s="77">
        <v>38.046406599999997</v>
      </c>
      <c r="R1413" s="77">
        <v>-84.497039299999997</v>
      </c>
      <c r="S1413" s="77">
        <v>1059.302270704</v>
      </c>
      <c r="T1413" s="77">
        <v>0.30150703135784401</v>
      </c>
      <c r="U1413" s="77">
        <v>181</v>
      </c>
      <c r="V1413" s="77">
        <v>536</v>
      </c>
      <c r="W1413" s="77">
        <v>0.114284</v>
      </c>
      <c r="X1413" s="77">
        <v>0</v>
      </c>
      <c r="Y1413" s="77">
        <v>0</v>
      </c>
      <c r="Z1413" s="77">
        <v>0</v>
      </c>
      <c r="AA1413" s="77">
        <v>203.38603597516899</v>
      </c>
      <c r="AB1413" s="77">
        <v>0.41579103135784401</v>
      </c>
      <c r="AC1413" s="77">
        <v>920.38603597516897</v>
      </c>
      <c r="AE1413" s="87" t="str">
        <f t="shared" si="298"/>
        <v>Domestic</v>
      </c>
      <c r="AF1413" s="82" t="str">
        <f t="shared" si="299"/>
        <v>non-student</v>
      </c>
      <c r="AI1413" s="82">
        <f>'GDP per Capita'!N1413</f>
        <v>63809.64</v>
      </c>
      <c r="AJ1413" s="82">
        <f t="shared" si="300"/>
        <v>63809.64</v>
      </c>
      <c r="AK1413" s="82">
        <f t="shared" si="301"/>
        <v>63809.64</v>
      </c>
      <c r="AL1413" s="88">
        <f t="shared" si="302"/>
        <v>1.4423934000805662E-2</v>
      </c>
    </row>
    <row r="1414" spans="1:38">
      <c r="A1414" s="77" t="s">
        <v>130</v>
      </c>
      <c r="B1414" s="77">
        <v>1516</v>
      </c>
      <c r="C1414" s="77">
        <v>42.8867166</v>
      </c>
      <c r="D1414" s="77">
        <v>-78.878392199999993</v>
      </c>
      <c r="E1414" s="77" t="s">
        <v>37</v>
      </c>
      <c r="F1414" s="77">
        <v>525</v>
      </c>
      <c r="H1414" s="77" t="s">
        <v>66</v>
      </c>
      <c r="I1414" s="77">
        <v>2018</v>
      </c>
      <c r="J1414" s="77">
        <v>525</v>
      </c>
      <c r="K1414" s="77" t="s">
        <v>29</v>
      </c>
      <c r="L1414" s="77" t="s">
        <v>29</v>
      </c>
      <c r="N1414" s="77">
        <v>0</v>
      </c>
      <c r="O1414" s="77">
        <v>0</v>
      </c>
      <c r="P1414" s="77" t="s">
        <v>10</v>
      </c>
      <c r="Q1414" s="77">
        <v>38.046406599999997</v>
      </c>
      <c r="R1414" s="77">
        <v>-84.497039299999997</v>
      </c>
      <c r="S1414" s="77">
        <v>1435.4053004673899</v>
      </c>
      <c r="T1414" s="77">
        <v>0.35116947144197402</v>
      </c>
      <c r="U1414" s="77">
        <v>181</v>
      </c>
      <c r="V1414" s="77">
        <v>536</v>
      </c>
      <c r="W1414" s="77">
        <v>0.114284</v>
      </c>
      <c r="X1414" s="77">
        <v>0</v>
      </c>
      <c r="Y1414" s="77">
        <v>0</v>
      </c>
      <c r="Z1414" s="77">
        <v>0</v>
      </c>
      <c r="AA1414" s="77">
        <v>275.59781768973897</v>
      </c>
      <c r="AB1414" s="77">
        <v>0.46545347144197402</v>
      </c>
      <c r="AC1414" s="77">
        <v>1517.5978176897299</v>
      </c>
      <c r="AE1414" s="87" t="str">
        <f t="shared" si="298"/>
        <v>Domestic</v>
      </c>
      <c r="AF1414" s="82" t="str">
        <f t="shared" si="299"/>
        <v>non-student</v>
      </c>
      <c r="AI1414" s="82">
        <f>'GDP per Capita'!N1414</f>
        <v>63809.64</v>
      </c>
      <c r="AJ1414" s="82">
        <f t="shared" si="300"/>
        <v>63809.64</v>
      </c>
      <c r="AK1414" s="82">
        <f t="shared" si="301"/>
        <v>63809.64</v>
      </c>
      <c r="AL1414" s="88">
        <f t="shared" si="302"/>
        <v>2.3783206074971273E-2</v>
      </c>
    </row>
    <row r="1415" spans="1:38">
      <c r="A1415" s="77" t="s">
        <v>90</v>
      </c>
      <c r="B1415" s="77">
        <v>1517</v>
      </c>
      <c r="C1415" s="77">
        <v>1.3408629999999999</v>
      </c>
      <c r="D1415" s="77">
        <v>103.83039182212001</v>
      </c>
      <c r="E1415" s="77" t="s">
        <v>39</v>
      </c>
      <c r="F1415" s="77">
        <v>585</v>
      </c>
      <c r="H1415" s="77" t="s">
        <v>64</v>
      </c>
      <c r="I1415" s="77">
        <v>2018</v>
      </c>
      <c r="J1415" s="77">
        <v>585</v>
      </c>
      <c r="K1415" s="77" t="s">
        <v>573</v>
      </c>
      <c r="L1415" s="77" t="s">
        <v>30</v>
      </c>
      <c r="N1415" s="77">
        <v>0</v>
      </c>
      <c r="O1415" s="77">
        <v>0</v>
      </c>
      <c r="P1415" s="77" t="s">
        <v>10</v>
      </c>
      <c r="Q1415" s="77">
        <v>38.046406599999997</v>
      </c>
      <c r="R1415" s="77">
        <v>-84.497039299999997</v>
      </c>
      <c r="S1415" s="77">
        <v>31105.509927189902</v>
      </c>
      <c r="T1415" s="77">
        <v>4.9940811803514302</v>
      </c>
      <c r="U1415" s="77">
        <v>181</v>
      </c>
      <c r="V1415" s="77">
        <v>536</v>
      </c>
      <c r="W1415" s="77">
        <v>0.114284</v>
      </c>
      <c r="X1415" s="77">
        <v>0</v>
      </c>
      <c r="Y1415" s="77">
        <v>0</v>
      </c>
      <c r="Z1415" s="77">
        <v>0</v>
      </c>
      <c r="AA1415" s="77">
        <v>2846.1541583378798</v>
      </c>
      <c r="AB1415" s="77">
        <v>5.1083651803514298</v>
      </c>
      <c r="AC1415" s="77">
        <v>4148.1541583378803</v>
      </c>
      <c r="AE1415" s="87" t="str">
        <f t="shared" si="298"/>
        <v>International</v>
      </c>
      <c r="AF1415" s="82" t="str">
        <f t="shared" si="299"/>
        <v>non-student</v>
      </c>
      <c r="AI1415" s="82">
        <f>'GDP per Capita'!N1415</f>
        <v>56679.16</v>
      </c>
      <c r="AJ1415" s="82">
        <f t="shared" si="300"/>
        <v>56679.16</v>
      </c>
      <c r="AK1415" s="82">
        <f t="shared" si="301"/>
        <v>56679.16</v>
      </c>
      <c r="AL1415" s="88">
        <f t="shared" si="302"/>
        <v>7.318658495182144E-2</v>
      </c>
    </row>
    <row r="1416" spans="1:38">
      <c r="A1416" s="77" t="s">
        <v>103</v>
      </c>
      <c r="B1416" s="77">
        <v>1518</v>
      </c>
      <c r="C1416" s="77">
        <v>36.162229600000003</v>
      </c>
      <c r="D1416" s="77">
        <v>-86.774353099999999</v>
      </c>
      <c r="E1416" s="77" t="s">
        <v>37</v>
      </c>
      <c r="F1416" s="77">
        <v>525</v>
      </c>
      <c r="H1416" s="77" t="s">
        <v>66</v>
      </c>
      <c r="I1416" s="77">
        <v>2018</v>
      </c>
      <c r="J1416" s="77">
        <v>525</v>
      </c>
      <c r="K1416" s="77" t="s">
        <v>29</v>
      </c>
      <c r="L1416" s="77" t="s">
        <v>29</v>
      </c>
      <c r="N1416" s="77">
        <v>0</v>
      </c>
      <c r="O1416" s="77">
        <v>0</v>
      </c>
      <c r="P1416" s="77" t="s">
        <v>10</v>
      </c>
      <c r="Q1416" s="77">
        <v>38.046406599999997</v>
      </c>
      <c r="R1416" s="77">
        <v>-84.497039299999997</v>
      </c>
      <c r="S1416" s="77">
        <v>581.96173324241101</v>
      </c>
      <c r="T1416" s="77">
        <v>0.23847670730986401</v>
      </c>
      <c r="U1416" s="77">
        <v>181</v>
      </c>
      <c r="V1416" s="77">
        <v>536</v>
      </c>
      <c r="W1416" s="77">
        <v>0.114284</v>
      </c>
      <c r="X1416" s="77">
        <v>0</v>
      </c>
      <c r="Y1416" s="77">
        <v>0</v>
      </c>
      <c r="Z1416" s="77">
        <v>0</v>
      </c>
      <c r="AA1416" s="77">
        <v>111.736652782542</v>
      </c>
      <c r="AB1416" s="77">
        <v>0.35276070730986397</v>
      </c>
      <c r="AC1416" s="77">
        <v>1353.73665278254</v>
      </c>
      <c r="AE1416" s="87" t="str">
        <f t="shared" si="298"/>
        <v>Domestic</v>
      </c>
      <c r="AF1416" s="82" t="str">
        <f t="shared" si="299"/>
        <v>non-student</v>
      </c>
      <c r="AI1416" s="82">
        <f>'GDP per Capita'!N1416</f>
        <v>63809.64</v>
      </c>
      <c r="AJ1416" s="82">
        <f t="shared" si="300"/>
        <v>63809.64</v>
      </c>
      <c r="AK1416" s="82">
        <f t="shared" si="301"/>
        <v>63809.64</v>
      </c>
      <c r="AL1416" s="88">
        <f t="shared" si="302"/>
        <v>2.1215237271085371E-2</v>
      </c>
    </row>
    <row r="1417" spans="1:38">
      <c r="A1417" s="77" t="s">
        <v>96</v>
      </c>
      <c r="B1417" s="77">
        <v>1519</v>
      </c>
      <c r="C1417" s="77">
        <v>38.046406599999997</v>
      </c>
      <c r="D1417" s="77">
        <v>-84.497039299999997</v>
      </c>
      <c r="E1417" s="77" t="s">
        <v>38</v>
      </c>
      <c r="F1417" s="77">
        <v>295</v>
      </c>
      <c r="H1417" s="77" t="s">
        <v>65</v>
      </c>
      <c r="I1417" s="77">
        <v>2018</v>
      </c>
      <c r="J1417" s="77">
        <v>295</v>
      </c>
      <c r="K1417" s="77" t="s">
        <v>29</v>
      </c>
      <c r="L1417" s="77" t="s">
        <v>29</v>
      </c>
      <c r="N1417" s="77">
        <v>0</v>
      </c>
      <c r="O1417" s="77">
        <v>1</v>
      </c>
      <c r="P1417" s="77" t="s">
        <v>10</v>
      </c>
      <c r="Q1417" s="77">
        <v>38.046406599999997</v>
      </c>
      <c r="R1417" s="77">
        <v>-84.497039299999997</v>
      </c>
      <c r="S1417" s="77">
        <v>0</v>
      </c>
      <c r="T1417" s="77">
        <v>0</v>
      </c>
      <c r="U1417" s="77">
        <v>0</v>
      </c>
      <c r="V1417" s="77">
        <v>0</v>
      </c>
      <c r="W1417" s="77">
        <v>0</v>
      </c>
      <c r="X1417" s="77">
        <v>0</v>
      </c>
      <c r="Y1417" s="77">
        <v>0</v>
      </c>
      <c r="Z1417" s="77">
        <v>0</v>
      </c>
      <c r="AA1417" s="77">
        <v>0</v>
      </c>
      <c r="AB1417" s="77">
        <v>0</v>
      </c>
      <c r="AC1417" s="77">
        <v>295</v>
      </c>
      <c r="AE1417" s="87" t="str">
        <f t="shared" si="298"/>
        <v>Domestic</v>
      </c>
      <c r="AF1417" s="82" t="str">
        <f t="shared" si="299"/>
        <v>student</v>
      </c>
      <c r="AI1417" s="82">
        <f>'GDP per Capita'!N1417</f>
        <v>63809.64</v>
      </c>
      <c r="AJ1417" s="82">
        <f t="shared" si="300"/>
        <v>63809.64</v>
      </c>
      <c r="AK1417" s="82">
        <f t="shared" si="301"/>
        <v>63809.64</v>
      </c>
      <c r="AL1417" s="88">
        <f t="shared" si="302"/>
        <v>4.6231259101289397E-3</v>
      </c>
    </row>
    <row r="1418" spans="1:38">
      <c r="A1418" s="77" t="s">
        <v>233</v>
      </c>
      <c r="B1418" s="77">
        <v>1520</v>
      </c>
      <c r="C1418" s="77">
        <v>33.4942189</v>
      </c>
      <c r="D1418" s="77">
        <v>-111.9260184</v>
      </c>
      <c r="E1418" s="77" t="s">
        <v>37</v>
      </c>
      <c r="F1418" s="77">
        <v>525</v>
      </c>
      <c r="H1418" s="77" t="s">
        <v>66</v>
      </c>
      <c r="I1418" s="77">
        <v>2018</v>
      </c>
      <c r="J1418" s="77">
        <v>525</v>
      </c>
      <c r="K1418" s="77" t="s">
        <v>29</v>
      </c>
      <c r="L1418" s="77" t="s">
        <v>29</v>
      </c>
      <c r="N1418" s="77">
        <v>0</v>
      </c>
      <c r="O1418" s="77">
        <v>0</v>
      </c>
      <c r="P1418" s="77" t="s">
        <v>10</v>
      </c>
      <c r="Q1418" s="77">
        <v>38.046406599999997</v>
      </c>
      <c r="R1418" s="77">
        <v>-84.497039299999997</v>
      </c>
      <c r="S1418" s="77">
        <v>5032.4360200647097</v>
      </c>
      <c r="T1418" s="77">
        <v>0.88100799464192403</v>
      </c>
      <c r="U1418" s="77">
        <v>181</v>
      </c>
      <c r="V1418" s="77">
        <v>536</v>
      </c>
      <c r="W1418" s="77">
        <v>0.114284</v>
      </c>
      <c r="X1418" s="77">
        <v>0</v>
      </c>
      <c r="Y1418" s="77">
        <v>0</v>
      </c>
      <c r="Z1418" s="77">
        <v>0</v>
      </c>
      <c r="AA1418" s="77">
        <v>603.89232240776505</v>
      </c>
      <c r="AB1418" s="77">
        <v>0.99529199464192397</v>
      </c>
      <c r="AC1418" s="77">
        <v>1845.89232240776</v>
      </c>
      <c r="AE1418" s="87" t="str">
        <f t="shared" si="298"/>
        <v>Domestic</v>
      </c>
      <c r="AF1418" s="82" t="str">
        <f t="shared" si="299"/>
        <v>non-student</v>
      </c>
      <c r="AI1418" s="82">
        <f>'GDP per Capita'!N1418</f>
        <v>63809.64</v>
      </c>
      <c r="AJ1418" s="82">
        <f t="shared" si="300"/>
        <v>63809.64</v>
      </c>
      <c r="AK1418" s="82">
        <f t="shared" si="301"/>
        <v>63809.64</v>
      </c>
      <c r="AL1418" s="88">
        <f t="shared" si="302"/>
        <v>2.8928110586547113E-2</v>
      </c>
    </row>
    <row r="1419" spans="1:38">
      <c r="A1419" s="77" t="s">
        <v>203</v>
      </c>
      <c r="B1419" s="77">
        <v>1521</v>
      </c>
      <c r="C1419" s="77">
        <v>33.195869600000002</v>
      </c>
      <c r="D1419" s="77">
        <v>-117.3794834</v>
      </c>
      <c r="E1419" s="77" t="s">
        <v>42</v>
      </c>
      <c r="F1419" s="77">
        <v>800</v>
      </c>
      <c r="H1419" s="77" t="s">
        <v>66</v>
      </c>
      <c r="I1419" s="77">
        <v>2018</v>
      </c>
      <c r="J1419" s="77">
        <v>800</v>
      </c>
      <c r="K1419" s="77" t="s">
        <v>29</v>
      </c>
      <c r="L1419" s="77" t="s">
        <v>29</v>
      </c>
      <c r="N1419" s="77">
        <v>0</v>
      </c>
      <c r="O1419" s="77">
        <v>0</v>
      </c>
      <c r="P1419" s="77" t="s">
        <v>10</v>
      </c>
      <c r="Q1419" s="77">
        <v>38.046406599999997</v>
      </c>
      <c r="R1419" s="77">
        <v>-84.497039299999997</v>
      </c>
      <c r="S1419" s="77">
        <v>6009.2361280360101</v>
      </c>
      <c r="T1419" s="77">
        <v>1.0134993535963199</v>
      </c>
      <c r="U1419" s="77">
        <v>181</v>
      </c>
      <c r="V1419" s="77">
        <v>536</v>
      </c>
      <c r="W1419" s="77">
        <v>0.114284</v>
      </c>
      <c r="X1419" s="77">
        <v>0</v>
      </c>
      <c r="Y1419" s="77">
        <v>0</v>
      </c>
      <c r="Z1419" s="77">
        <v>0</v>
      </c>
      <c r="AA1419" s="77">
        <v>721.10833536432096</v>
      </c>
      <c r="AB1419" s="77">
        <v>1.12778335359632</v>
      </c>
      <c r="AC1419" s="77">
        <v>2238.1083353643198</v>
      </c>
      <c r="AE1419" s="87" t="str">
        <f t="shared" si="298"/>
        <v>Domestic</v>
      </c>
      <c r="AF1419" s="82" t="str">
        <f t="shared" si="299"/>
        <v>non-student</v>
      </c>
      <c r="AI1419" s="82">
        <f>'GDP per Capita'!N1419</f>
        <v>63809.64</v>
      </c>
      <c r="AJ1419" s="82">
        <f t="shared" si="300"/>
        <v>63809.64</v>
      </c>
      <c r="AK1419" s="82">
        <f t="shared" si="301"/>
        <v>63809.64</v>
      </c>
      <c r="AL1419" s="88">
        <f t="shared" si="302"/>
        <v>3.507476825389267E-2</v>
      </c>
    </row>
    <row r="1420" spans="1:38">
      <c r="A1420" s="77" t="s">
        <v>174</v>
      </c>
      <c r="B1420" s="77">
        <v>1522</v>
      </c>
      <c r="C1420" s="77">
        <v>41.678675399999896</v>
      </c>
      <c r="D1420" s="77">
        <v>-83.512728299999907</v>
      </c>
      <c r="E1420" s="77" t="s">
        <v>37</v>
      </c>
      <c r="F1420" s="77">
        <v>525</v>
      </c>
      <c r="H1420" s="77" t="s">
        <v>66</v>
      </c>
      <c r="I1420" s="77">
        <v>2018</v>
      </c>
      <c r="J1420" s="77">
        <v>525</v>
      </c>
      <c r="K1420" s="77" t="s">
        <v>29</v>
      </c>
      <c r="L1420" s="77" t="s">
        <v>29</v>
      </c>
      <c r="N1420" s="77">
        <v>0</v>
      </c>
      <c r="O1420" s="77">
        <v>0</v>
      </c>
      <c r="P1420" s="77" t="s">
        <v>10</v>
      </c>
      <c r="Q1420" s="77">
        <v>38.046406599999997</v>
      </c>
      <c r="R1420" s="77">
        <v>-84.497039299999997</v>
      </c>
      <c r="S1420" s="77">
        <v>825.05322247940501</v>
      </c>
      <c r="T1420" s="77">
        <v>0.27057566840249198</v>
      </c>
      <c r="U1420" s="77">
        <v>181</v>
      </c>
      <c r="V1420" s="77">
        <v>536</v>
      </c>
      <c r="W1420" s="77">
        <v>0.114284</v>
      </c>
      <c r="X1420" s="77">
        <v>0</v>
      </c>
      <c r="Y1420" s="77">
        <v>0</v>
      </c>
      <c r="Z1420" s="77">
        <v>0</v>
      </c>
      <c r="AA1420" s="77">
        <v>158.41021871604499</v>
      </c>
      <c r="AB1420" s="77">
        <v>0.38485966840249197</v>
      </c>
      <c r="AC1420" s="77">
        <v>1400.4102187160399</v>
      </c>
      <c r="AE1420" s="87" t="str">
        <f t="shared" si="298"/>
        <v>Domestic</v>
      </c>
      <c r="AF1420" s="82" t="str">
        <f t="shared" si="299"/>
        <v>non-student</v>
      </c>
      <c r="AI1420" s="82">
        <f>'GDP per Capita'!N1420</f>
        <v>63809.64</v>
      </c>
      <c r="AJ1420" s="82">
        <f t="shared" si="300"/>
        <v>63809.64</v>
      </c>
      <c r="AK1420" s="82">
        <f t="shared" si="301"/>
        <v>63809.64</v>
      </c>
      <c r="AL1420" s="88">
        <f t="shared" si="302"/>
        <v>2.194668734561173E-2</v>
      </c>
    </row>
    <row r="1421" spans="1:38">
      <c r="A1421" s="77" t="s">
        <v>232</v>
      </c>
      <c r="B1421" s="77">
        <v>1523</v>
      </c>
      <c r="C1421" s="77">
        <v>39.739236400000003</v>
      </c>
      <c r="D1421" s="77">
        <v>-104.98486229999899</v>
      </c>
      <c r="E1421" s="77" t="s">
        <v>42</v>
      </c>
      <c r="F1421" s="77">
        <v>585</v>
      </c>
      <c r="H1421" s="77" t="s">
        <v>64</v>
      </c>
      <c r="I1421" s="77">
        <v>2018</v>
      </c>
      <c r="J1421" s="77">
        <v>585</v>
      </c>
      <c r="K1421" s="77" t="s">
        <v>29</v>
      </c>
      <c r="L1421" s="77" t="s">
        <v>29</v>
      </c>
      <c r="N1421" s="77">
        <v>0</v>
      </c>
      <c r="O1421" s="77">
        <v>0</v>
      </c>
      <c r="P1421" s="77" t="s">
        <v>10</v>
      </c>
      <c r="Q1421" s="77">
        <v>38.046406599999997</v>
      </c>
      <c r="R1421" s="77">
        <v>-84.497039299999997</v>
      </c>
      <c r="S1421" s="77">
        <v>3558.34814348994</v>
      </c>
      <c r="T1421" s="77">
        <v>0.65181256659572095</v>
      </c>
      <c r="U1421" s="77">
        <v>181</v>
      </c>
      <c r="V1421" s="77">
        <v>536</v>
      </c>
      <c r="W1421" s="77">
        <v>0.114284</v>
      </c>
      <c r="X1421" s="77">
        <v>0</v>
      </c>
      <c r="Y1421" s="77">
        <v>0</v>
      </c>
      <c r="Z1421" s="77">
        <v>0</v>
      </c>
      <c r="AA1421" s="77">
        <v>683.202843550068</v>
      </c>
      <c r="AB1421" s="77">
        <v>0.76609656659572101</v>
      </c>
      <c r="AC1421" s="77">
        <v>1985.2028435500599</v>
      </c>
      <c r="AE1421" s="87" t="str">
        <f t="shared" si="298"/>
        <v>Domestic</v>
      </c>
      <c r="AF1421" s="82" t="str">
        <f t="shared" si="299"/>
        <v>non-student</v>
      </c>
      <c r="AI1421" s="82">
        <f>'GDP per Capita'!N1421</f>
        <v>63809.64</v>
      </c>
      <c r="AJ1421" s="82">
        <f t="shared" si="300"/>
        <v>63809.64</v>
      </c>
      <c r="AK1421" s="82">
        <f t="shared" si="301"/>
        <v>63809.64</v>
      </c>
      <c r="AL1421" s="88">
        <f t="shared" si="302"/>
        <v>3.1111331196196374E-2</v>
      </c>
    </row>
    <row r="1422" spans="1:38">
      <c r="A1422" s="77" t="s">
        <v>236</v>
      </c>
      <c r="B1422" s="77">
        <v>1524</v>
      </c>
      <c r="C1422" s="77">
        <v>42.041582299999902</v>
      </c>
      <c r="D1422" s="77">
        <v>-87.887391600000001</v>
      </c>
      <c r="E1422" s="77" t="s">
        <v>42</v>
      </c>
      <c r="F1422" s="77">
        <v>585</v>
      </c>
      <c r="H1422" s="77" t="s">
        <v>64</v>
      </c>
      <c r="I1422" s="77">
        <v>2018</v>
      </c>
      <c r="J1422" s="77">
        <v>585</v>
      </c>
      <c r="K1422" s="77" t="s">
        <v>29</v>
      </c>
      <c r="L1422" s="77" t="s">
        <v>29</v>
      </c>
      <c r="N1422" s="77">
        <v>0</v>
      </c>
      <c r="O1422" s="77">
        <v>0</v>
      </c>
      <c r="P1422" s="77" t="s">
        <v>10</v>
      </c>
      <c r="Q1422" s="77">
        <v>38.046406599999997</v>
      </c>
      <c r="R1422" s="77">
        <v>-84.497039299999997</v>
      </c>
      <c r="S1422" s="77">
        <v>1059.302270704</v>
      </c>
      <c r="T1422" s="77">
        <v>0.30150703135784401</v>
      </c>
      <c r="U1422" s="77">
        <v>181</v>
      </c>
      <c r="V1422" s="77">
        <v>536</v>
      </c>
      <c r="W1422" s="77">
        <v>0.114284</v>
      </c>
      <c r="X1422" s="77">
        <v>0</v>
      </c>
      <c r="Y1422" s="77">
        <v>0</v>
      </c>
      <c r="Z1422" s="77">
        <v>0</v>
      </c>
      <c r="AA1422" s="77">
        <v>203.38603597516899</v>
      </c>
      <c r="AB1422" s="77">
        <v>0.41579103135784401</v>
      </c>
      <c r="AC1422" s="77">
        <v>1505.38603597516</v>
      </c>
      <c r="AE1422" s="87" t="str">
        <f t="shared" si="298"/>
        <v>Domestic</v>
      </c>
      <c r="AF1422" s="82" t="str">
        <f t="shared" si="299"/>
        <v>non-student</v>
      </c>
      <c r="AI1422" s="82">
        <f>'GDP per Capita'!N1422</f>
        <v>63809.64</v>
      </c>
      <c r="AJ1422" s="82">
        <f t="shared" si="300"/>
        <v>63809.64</v>
      </c>
      <c r="AK1422" s="82">
        <f t="shared" si="301"/>
        <v>63809.64</v>
      </c>
      <c r="AL1422" s="88">
        <f t="shared" si="302"/>
        <v>2.3591827754790028E-2</v>
      </c>
    </row>
    <row r="1423" spans="1:38">
      <c r="A1423" s="77" t="s">
        <v>364</v>
      </c>
      <c r="B1423" s="77">
        <v>1525</v>
      </c>
      <c r="C1423" s="77">
        <v>32.060973599999997</v>
      </c>
      <c r="D1423" s="77">
        <v>118.791645799999</v>
      </c>
      <c r="E1423" s="77" t="s">
        <v>37</v>
      </c>
      <c r="F1423" s="77">
        <v>0</v>
      </c>
      <c r="H1423" s="77" t="s">
        <v>63</v>
      </c>
      <c r="I1423" s="77">
        <v>2018</v>
      </c>
      <c r="J1423" s="77">
        <v>0</v>
      </c>
      <c r="K1423" s="77" t="s">
        <v>574</v>
      </c>
      <c r="L1423" s="77" t="s">
        <v>30</v>
      </c>
      <c r="N1423" s="77">
        <v>0</v>
      </c>
      <c r="O1423" s="77">
        <v>0</v>
      </c>
      <c r="P1423" s="77" t="s">
        <v>10</v>
      </c>
      <c r="Q1423" s="77">
        <v>38.046406599999997</v>
      </c>
      <c r="R1423" s="77">
        <v>-84.497039299999997</v>
      </c>
      <c r="S1423" s="77">
        <v>23709.3583335982</v>
      </c>
      <c r="T1423" s="77">
        <v>3.7056054202482902</v>
      </c>
      <c r="U1423" s="77">
        <v>181</v>
      </c>
      <c r="V1423" s="77">
        <v>536</v>
      </c>
      <c r="W1423" s="77">
        <v>0.114284</v>
      </c>
      <c r="X1423" s="77">
        <v>0</v>
      </c>
      <c r="Y1423" s="77">
        <v>0</v>
      </c>
      <c r="Z1423" s="77">
        <v>0</v>
      </c>
      <c r="AA1423" s="77">
        <v>2169.4062875242398</v>
      </c>
      <c r="AB1423" s="77">
        <v>3.8198894202482898</v>
      </c>
      <c r="AC1423" s="77">
        <v>2886.4062875242398</v>
      </c>
      <c r="AE1423" s="87" t="str">
        <f t="shared" si="298"/>
        <v>International</v>
      </c>
      <c r="AF1423" s="82" t="str">
        <f t="shared" si="299"/>
        <v>non-student</v>
      </c>
      <c r="AI1423" s="82">
        <f>'GDP per Capita'!N1423</f>
        <v>10121.299999999999</v>
      </c>
      <c r="AJ1423" s="82">
        <f t="shared" si="300"/>
        <v>10121.299999999999</v>
      </c>
      <c r="AK1423" s="82">
        <f t="shared" si="301"/>
        <v>10121.299999999999</v>
      </c>
      <c r="AL1423" s="88">
        <f t="shared" si="302"/>
        <v>0.28518137862964638</v>
      </c>
    </row>
    <row r="1424" spans="1:38">
      <c r="A1424" s="77" t="s">
        <v>237</v>
      </c>
      <c r="B1424" s="77">
        <v>1526</v>
      </c>
      <c r="C1424" s="77">
        <v>42.296686100000002</v>
      </c>
      <c r="D1424" s="77">
        <v>-89.621227099999999</v>
      </c>
      <c r="E1424" s="77" t="s">
        <v>42</v>
      </c>
      <c r="F1424" s="77">
        <v>525</v>
      </c>
      <c r="H1424" s="77" t="s">
        <v>66</v>
      </c>
      <c r="I1424" s="77">
        <v>2018</v>
      </c>
      <c r="J1424" s="77">
        <v>525</v>
      </c>
      <c r="K1424" s="77" t="s">
        <v>29</v>
      </c>
      <c r="L1424" s="77" t="s">
        <v>29</v>
      </c>
      <c r="N1424" s="77">
        <v>0</v>
      </c>
      <c r="O1424" s="77">
        <v>0</v>
      </c>
      <c r="P1424" s="77" t="s">
        <v>10</v>
      </c>
      <c r="Q1424" s="77">
        <v>38.046406599999997</v>
      </c>
      <c r="R1424" s="77">
        <v>-84.497039299999997</v>
      </c>
      <c r="S1424" s="77">
        <v>1284.6667326787499</v>
      </c>
      <c r="T1424" s="77">
        <v>0.331265231117506</v>
      </c>
      <c r="U1424" s="77">
        <v>181</v>
      </c>
      <c r="V1424" s="77">
        <v>536</v>
      </c>
      <c r="W1424" s="77">
        <v>0.114284</v>
      </c>
      <c r="X1424" s="77">
        <v>0</v>
      </c>
      <c r="Y1424" s="77">
        <v>0</v>
      </c>
      <c r="Z1424" s="77">
        <v>0</v>
      </c>
      <c r="AA1424" s="77">
        <v>246.65601267432001</v>
      </c>
      <c r="AB1424" s="77">
        <v>0.44554923111750599</v>
      </c>
      <c r="AC1424" s="77">
        <v>1488.65601267432</v>
      </c>
      <c r="AE1424" s="87" t="str">
        <f t="shared" si="298"/>
        <v>Domestic</v>
      </c>
      <c r="AF1424" s="82" t="str">
        <f t="shared" si="299"/>
        <v>non-student</v>
      </c>
      <c r="AI1424" s="82">
        <f>'GDP per Capita'!N1424</f>
        <v>63809.64</v>
      </c>
      <c r="AJ1424" s="82">
        <f t="shared" si="300"/>
        <v>63809.64</v>
      </c>
      <c r="AK1424" s="82">
        <f t="shared" si="301"/>
        <v>63809.64</v>
      </c>
      <c r="AL1424" s="88">
        <f t="shared" si="302"/>
        <v>2.3329641299877572E-2</v>
      </c>
    </row>
    <row r="1425" spans="1:38">
      <c r="A1425" s="77" t="s">
        <v>93</v>
      </c>
      <c r="B1425" s="77">
        <v>1527</v>
      </c>
      <c r="C1425" s="77">
        <v>36.115630600000003</v>
      </c>
      <c r="D1425" s="77">
        <v>-97.058571700000002</v>
      </c>
      <c r="E1425" s="77" t="s">
        <v>38</v>
      </c>
      <c r="F1425" s="77">
        <v>195</v>
      </c>
      <c r="H1425" s="77" t="s">
        <v>65</v>
      </c>
      <c r="I1425" s="77">
        <v>2018</v>
      </c>
      <c r="J1425" s="77">
        <v>195</v>
      </c>
      <c r="K1425" s="77" t="s">
        <v>29</v>
      </c>
      <c r="L1425" s="77" t="s">
        <v>29</v>
      </c>
      <c r="N1425" s="77">
        <v>0</v>
      </c>
      <c r="O1425" s="77">
        <v>0</v>
      </c>
      <c r="P1425" s="77" t="s">
        <v>10</v>
      </c>
      <c r="Q1425" s="77">
        <v>38.046406599999997</v>
      </c>
      <c r="R1425" s="77">
        <v>-84.497039299999997</v>
      </c>
      <c r="S1425" s="77">
        <v>2267.7655617065798</v>
      </c>
      <c r="T1425" s="77">
        <v>0.46107829517096299</v>
      </c>
      <c r="U1425" s="77">
        <v>181</v>
      </c>
      <c r="V1425" s="77">
        <v>268</v>
      </c>
      <c r="W1425" s="77">
        <v>5.7141999999999998E-2</v>
      </c>
      <c r="X1425" s="77">
        <v>0</v>
      </c>
      <c r="Y1425" s="77">
        <v>0</v>
      </c>
      <c r="Z1425" s="77">
        <v>0</v>
      </c>
      <c r="AA1425" s="77">
        <v>435.41098784766302</v>
      </c>
      <c r="AB1425" s="77">
        <v>0.51822029517096302</v>
      </c>
      <c r="AC1425" s="77">
        <v>1079.41098784766</v>
      </c>
      <c r="AE1425" s="87" t="str">
        <f t="shared" si="298"/>
        <v>Domestic</v>
      </c>
      <c r="AF1425" s="82" t="str">
        <f t="shared" si="299"/>
        <v>student</v>
      </c>
      <c r="AI1425" s="82">
        <f>'GDP per Capita'!N1425</f>
        <v>63809.64</v>
      </c>
      <c r="AJ1425" s="82">
        <f t="shared" si="300"/>
        <v>63809.64</v>
      </c>
      <c r="AK1425" s="82">
        <f t="shared" si="301"/>
        <v>63809.64</v>
      </c>
      <c r="AL1425" s="88">
        <f t="shared" si="302"/>
        <v>1.6916111544394544E-2</v>
      </c>
    </row>
    <row r="1426" spans="1:38">
      <c r="A1426" s="77" t="s">
        <v>91</v>
      </c>
      <c r="B1426" s="77">
        <v>1528</v>
      </c>
      <c r="C1426" s="77">
        <v>39.906216999999998</v>
      </c>
      <c r="D1426" s="77">
        <v>116.39127569999999</v>
      </c>
      <c r="E1426" s="77" t="s">
        <v>37</v>
      </c>
      <c r="F1426" s="77">
        <v>585</v>
      </c>
      <c r="H1426" s="77" t="s">
        <v>64</v>
      </c>
      <c r="I1426" s="77">
        <v>2018</v>
      </c>
      <c r="J1426" s="77">
        <v>585</v>
      </c>
      <c r="K1426" s="77" t="s">
        <v>574</v>
      </c>
      <c r="L1426" s="77" t="s">
        <v>30</v>
      </c>
      <c r="N1426" s="77">
        <v>0</v>
      </c>
      <c r="O1426" s="77">
        <v>0</v>
      </c>
      <c r="P1426" s="77" t="s">
        <v>10</v>
      </c>
      <c r="Q1426" s="77">
        <v>38.046406599999997</v>
      </c>
      <c r="R1426" s="77">
        <v>-84.497039299999997</v>
      </c>
      <c r="S1426" s="77">
        <v>22179.126864501301</v>
      </c>
      <c r="T1426" s="77">
        <v>3.4510614338444499</v>
      </c>
      <c r="U1426" s="77">
        <v>181</v>
      </c>
      <c r="V1426" s="77">
        <v>536</v>
      </c>
      <c r="W1426" s="77">
        <v>0.114284</v>
      </c>
      <c r="X1426" s="77">
        <v>0</v>
      </c>
      <c r="Y1426" s="77">
        <v>0</v>
      </c>
      <c r="Z1426" s="77">
        <v>0</v>
      </c>
      <c r="AA1426" s="77">
        <v>2029.3901081018701</v>
      </c>
      <c r="AB1426" s="77">
        <v>3.5653454338444499</v>
      </c>
      <c r="AC1426" s="77">
        <v>3331.3901081018698</v>
      </c>
      <c r="AE1426" s="87" t="str">
        <f t="shared" si="298"/>
        <v>International</v>
      </c>
      <c r="AF1426" s="82" t="str">
        <f t="shared" si="299"/>
        <v>non-student</v>
      </c>
      <c r="AI1426" s="82">
        <f>'GDP per Capita'!N1426</f>
        <v>10121.299999999999</v>
      </c>
      <c r="AJ1426" s="82">
        <f t="shared" si="300"/>
        <v>10121.299999999999</v>
      </c>
      <c r="AK1426" s="82">
        <f t="shared" si="301"/>
        <v>10121.299999999999</v>
      </c>
      <c r="AL1426" s="88">
        <f t="shared" si="302"/>
        <v>0.32914646419944771</v>
      </c>
    </row>
    <row r="1427" spans="1:38">
      <c r="A1427" s="77" t="s">
        <v>80</v>
      </c>
      <c r="B1427" s="77">
        <v>1529</v>
      </c>
      <c r="C1427" s="77">
        <v>33.749098699999998</v>
      </c>
      <c r="D1427" s="77">
        <v>-84.390184899999994</v>
      </c>
      <c r="E1427" s="77" t="s">
        <v>37</v>
      </c>
      <c r="F1427" s="77">
        <v>525</v>
      </c>
      <c r="H1427" s="77" t="s">
        <v>66</v>
      </c>
      <c r="I1427" s="77">
        <v>2018</v>
      </c>
      <c r="J1427" s="77">
        <v>525</v>
      </c>
      <c r="K1427" s="77" t="s">
        <v>29</v>
      </c>
      <c r="L1427" s="77" t="s">
        <v>29</v>
      </c>
      <c r="N1427" s="77">
        <v>0</v>
      </c>
      <c r="O1427" s="77">
        <v>0</v>
      </c>
      <c r="P1427" s="77" t="s">
        <v>10</v>
      </c>
      <c r="Q1427" s="77">
        <v>38.046406599999997</v>
      </c>
      <c r="R1427" s="77">
        <v>-84.497039299999997</v>
      </c>
      <c r="S1427" s="77">
        <v>955.87264121773899</v>
      </c>
      <c r="T1427" s="77">
        <v>0.28784968916488901</v>
      </c>
      <c r="U1427" s="77">
        <v>181</v>
      </c>
      <c r="V1427" s="77">
        <v>536</v>
      </c>
      <c r="W1427" s="77">
        <v>0.114284</v>
      </c>
      <c r="X1427" s="77">
        <v>0</v>
      </c>
      <c r="Y1427" s="77">
        <v>0</v>
      </c>
      <c r="Z1427" s="77">
        <v>0</v>
      </c>
      <c r="AA1427" s="77">
        <v>183.52754711380601</v>
      </c>
      <c r="AB1427" s="77">
        <v>0.40213368916488901</v>
      </c>
      <c r="AC1427" s="77">
        <v>1425.5275471138</v>
      </c>
      <c r="AE1427" s="87" t="str">
        <f t="shared" si="298"/>
        <v>Domestic</v>
      </c>
      <c r="AF1427" s="82" t="str">
        <f t="shared" si="299"/>
        <v>non-student</v>
      </c>
      <c r="AI1427" s="82">
        <f>'GDP per Capita'!N1427</f>
        <v>63809.64</v>
      </c>
      <c r="AJ1427" s="82">
        <f t="shared" si="300"/>
        <v>63809.64</v>
      </c>
      <c r="AK1427" s="82">
        <f t="shared" si="301"/>
        <v>63809.64</v>
      </c>
      <c r="AL1427" s="88">
        <f t="shared" si="302"/>
        <v>2.2340316402252074E-2</v>
      </c>
    </row>
    <row r="1428" spans="1:38">
      <c r="A1428" s="77" t="s">
        <v>432</v>
      </c>
      <c r="B1428" s="77">
        <v>1530</v>
      </c>
      <c r="C1428" s="77">
        <v>47.372394100000001</v>
      </c>
      <c r="D1428" s="77">
        <v>8.5423328000000005</v>
      </c>
      <c r="E1428" s="77" t="s">
        <v>38</v>
      </c>
      <c r="F1428" s="77">
        <v>195</v>
      </c>
      <c r="H1428" s="77" t="s">
        <v>65</v>
      </c>
      <c r="I1428" s="77">
        <v>2018</v>
      </c>
      <c r="J1428" s="77">
        <v>195</v>
      </c>
      <c r="K1428" s="77" t="s">
        <v>575</v>
      </c>
      <c r="L1428" s="77" t="s">
        <v>31</v>
      </c>
      <c r="N1428" s="77">
        <v>0</v>
      </c>
      <c r="O1428" s="77">
        <v>0</v>
      </c>
      <c r="P1428" s="77" t="s">
        <v>10</v>
      </c>
      <c r="Q1428" s="77">
        <v>38.046406599999997</v>
      </c>
      <c r="R1428" s="77">
        <v>-84.497039299999997</v>
      </c>
      <c r="S1428" s="77">
        <v>14419.362096274799</v>
      </c>
      <c r="T1428" s="77">
        <v>2.22379594365685</v>
      </c>
      <c r="U1428" s="77">
        <v>181</v>
      </c>
      <c r="V1428" s="77">
        <v>268</v>
      </c>
      <c r="W1428" s="77">
        <v>5.7141999999999998E-2</v>
      </c>
      <c r="X1428" s="77">
        <v>0</v>
      </c>
      <c r="Y1428" s="77">
        <v>0</v>
      </c>
      <c r="Z1428" s="77">
        <v>0</v>
      </c>
      <c r="AA1428" s="77">
        <v>1514.03302010885</v>
      </c>
      <c r="AB1428" s="77">
        <v>2.2809379436568502</v>
      </c>
      <c r="AC1428" s="77">
        <v>2158.03302010885</v>
      </c>
      <c r="AE1428" s="87" t="str">
        <f t="shared" si="298"/>
        <v>International</v>
      </c>
      <c r="AF1428" s="82" t="str">
        <f t="shared" si="299"/>
        <v>student</v>
      </c>
      <c r="AI1428" s="82">
        <f>'GDP per Capita'!N1428</f>
        <v>84665.279999999999</v>
      </c>
      <c r="AJ1428" s="82">
        <f t="shared" si="300"/>
        <v>84665.279999999999</v>
      </c>
      <c r="AK1428" s="82">
        <f t="shared" si="301"/>
        <v>84665.279999999999</v>
      </c>
      <c r="AL1428" s="88">
        <f t="shared" si="302"/>
        <v>2.5488996435242994E-2</v>
      </c>
    </row>
    <row r="1429" spans="1:38">
      <c r="A1429" s="77" t="s">
        <v>229</v>
      </c>
      <c r="B1429" s="77">
        <v>1531</v>
      </c>
      <c r="C1429" s="77">
        <v>35.960394799999897</v>
      </c>
      <c r="D1429" s="77">
        <v>-83.921026099999906</v>
      </c>
      <c r="E1429" s="77" t="s">
        <v>37</v>
      </c>
      <c r="F1429" s="77">
        <v>525</v>
      </c>
      <c r="H1429" s="77" t="s">
        <v>66</v>
      </c>
      <c r="I1429" s="77">
        <v>2018</v>
      </c>
      <c r="J1429" s="77">
        <v>525</v>
      </c>
      <c r="K1429" s="77" t="s">
        <v>29</v>
      </c>
      <c r="L1429" s="77" t="s">
        <v>29</v>
      </c>
      <c r="N1429" s="77">
        <v>0</v>
      </c>
      <c r="O1429" s="77">
        <v>0</v>
      </c>
      <c r="P1429" s="77" t="s">
        <v>10</v>
      </c>
      <c r="Q1429" s="77">
        <v>38.046406599999997</v>
      </c>
      <c r="R1429" s="77">
        <v>-84.497039299999997</v>
      </c>
      <c r="S1429" s="77">
        <v>475.05085710841701</v>
      </c>
      <c r="T1429" s="77">
        <v>0.22435968468527501</v>
      </c>
      <c r="U1429" s="77">
        <v>181</v>
      </c>
      <c r="V1429" s="77">
        <v>536</v>
      </c>
      <c r="W1429" s="77">
        <v>0.114284</v>
      </c>
      <c r="X1429" s="77">
        <v>0</v>
      </c>
      <c r="Y1429" s="77">
        <v>0</v>
      </c>
      <c r="Z1429" s="77">
        <v>0</v>
      </c>
      <c r="AA1429" s="77">
        <v>91.209764564816197</v>
      </c>
      <c r="AB1429" s="77">
        <v>0.338643684685275</v>
      </c>
      <c r="AC1429" s="77">
        <v>1333.20976456481</v>
      </c>
      <c r="AE1429" s="87" t="str">
        <f t="shared" si="298"/>
        <v>Domestic</v>
      </c>
      <c r="AF1429" s="82" t="str">
        <f t="shared" si="299"/>
        <v>non-student</v>
      </c>
      <c r="AI1429" s="82">
        <f>'GDP per Capita'!N1429</f>
        <v>63809.64</v>
      </c>
      <c r="AJ1429" s="82">
        <f t="shared" si="300"/>
        <v>63809.64</v>
      </c>
      <c r="AK1429" s="82">
        <f t="shared" si="301"/>
        <v>63809.64</v>
      </c>
      <c r="AL1429" s="88">
        <f t="shared" si="302"/>
        <v>2.0893547817615175E-2</v>
      </c>
    </row>
    <row r="1430" spans="1:38">
      <c r="A1430" s="77" t="s">
        <v>114</v>
      </c>
      <c r="B1430" s="77">
        <v>1532</v>
      </c>
      <c r="C1430" s="77">
        <v>41.489982699999999</v>
      </c>
      <c r="D1430" s="77">
        <v>-71.313770700000006</v>
      </c>
      <c r="E1430" s="77" t="s">
        <v>42</v>
      </c>
      <c r="F1430" s="77">
        <v>585</v>
      </c>
      <c r="H1430" s="77" t="s">
        <v>64</v>
      </c>
      <c r="I1430" s="77">
        <v>2018</v>
      </c>
      <c r="J1430" s="77">
        <v>585</v>
      </c>
      <c r="K1430" s="77" t="s">
        <v>29</v>
      </c>
      <c r="L1430" s="77" t="s">
        <v>29</v>
      </c>
      <c r="N1430" s="77">
        <v>0</v>
      </c>
      <c r="O1430" s="77">
        <v>0</v>
      </c>
      <c r="P1430" s="77" t="s">
        <v>10</v>
      </c>
      <c r="Q1430" s="77">
        <v>38.046406599999997</v>
      </c>
      <c r="R1430" s="77">
        <v>-84.497039299999997</v>
      </c>
      <c r="S1430" s="77">
        <v>2377.1666460298102</v>
      </c>
      <c r="T1430" s="77">
        <v>0.47552413677654498</v>
      </c>
      <c r="U1430" s="77">
        <v>181</v>
      </c>
      <c r="V1430" s="77">
        <v>536</v>
      </c>
      <c r="W1430" s="77">
        <v>0.114284</v>
      </c>
      <c r="X1430" s="77">
        <v>0</v>
      </c>
      <c r="Y1430" s="77">
        <v>0</v>
      </c>
      <c r="Z1430" s="77">
        <v>0</v>
      </c>
      <c r="AA1430" s="77">
        <v>456.41599603772403</v>
      </c>
      <c r="AB1430" s="77">
        <v>0.58980813677654498</v>
      </c>
      <c r="AC1430" s="77">
        <v>1758.4159960377201</v>
      </c>
      <c r="AE1430" s="87" t="str">
        <f t="shared" si="298"/>
        <v>Domestic</v>
      </c>
      <c r="AF1430" s="82" t="str">
        <f t="shared" si="299"/>
        <v>non-student</v>
      </c>
      <c r="AI1430" s="82">
        <f>'GDP per Capita'!N1430</f>
        <v>63809.64</v>
      </c>
      <c r="AJ1430" s="82">
        <f t="shared" si="300"/>
        <v>63809.64</v>
      </c>
      <c r="AK1430" s="82">
        <f t="shared" si="301"/>
        <v>63809.64</v>
      </c>
      <c r="AL1430" s="88">
        <f t="shared" si="302"/>
        <v>2.7557215430736172E-2</v>
      </c>
    </row>
    <row r="1431" spans="1:38">
      <c r="A1431" s="77" t="s">
        <v>158</v>
      </c>
      <c r="B1431" s="77">
        <v>1533</v>
      </c>
      <c r="C1431" s="77">
        <v>40.109213500000003</v>
      </c>
      <c r="D1431" s="77">
        <v>-91.0176357</v>
      </c>
      <c r="E1431" s="77" t="s">
        <v>38</v>
      </c>
      <c r="F1431" s="77">
        <v>195</v>
      </c>
      <c r="H1431" s="77" t="s">
        <v>65</v>
      </c>
      <c r="I1431" s="77">
        <v>2018</v>
      </c>
      <c r="J1431" s="77">
        <v>195</v>
      </c>
      <c r="K1431" s="77" t="s">
        <v>29</v>
      </c>
      <c r="L1431" s="77" t="s">
        <v>29</v>
      </c>
      <c r="N1431" s="77">
        <v>0</v>
      </c>
      <c r="O1431" s="77">
        <v>0</v>
      </c>
      <c r="P1431" s="77" t="s">
        <v>10</v>
      </c>
      <c r="Q1431" s="77">
        <v>38.046406599999997</v>
      </c>
      <c r="R1431" s="77">
        <v>-84.497039299999997</v>
      </c>
      <c r="S1431" s="77">
        <v>1215.2058595932299</v>
      </c>
      <c r="T1431" s="77">
        <v>0.32209328573336199</v>
      </c>
      <c r="U1431" s="77">
        <v>181</v>
      </c>
      <c r="V1431" s="77">
        <v>268</v>
      </c>
      <c r="W1431" s="77">
        <v>5.7141999999999998E-2</v>
      </c>
      <c r="X1431" s="77">
        <v>0</v>
      </c>
      <c r="Y1431" s="77">
        <v>0</v>
      </c>
      <c r="Z1431" s="77">
        <v>0</v>
      </c>
      <c r="AA1431" s="77">
        <v>233.31952504189999</v>
      </c>
      <c r="AB1431" s="77">
        <v>0.37923528573336202</v>
      </c>
      <c r="AC1431" s="77">
        <v>877.31952504189996</v>
      </c>
      <c r="AE1431" s="87" t="str">
        <f t="shared" si="298"/>
        <v>Domestic</v>
      </c>
      <c r="AF1431" s="82" t="str">
        <f t="shared" si="299"/>
        <v>student</v>
      </c>
      <c r="AI1431" s="82">
        <f>'GDP per Capita'!N1431</f>
        <v>63809.64</v>
      </c>
      <c r="AJ1431" s="82">
        <f t="shared" si="300"/>
        <v>63809.64</v>
      </c>
      <c r="AK1431" s="82">
        <f t="shared" si="301"/>
        <v>63809.64</v>
      </c>
      <c r="AL1431" s="88">
        <f t="shared" si="302"/>
        <v>1.3749012297231264E-2</v>
      </c>
    </row>
    <row r="1432" spans="1:38">
      <c r="A1432" s="77" t="s">
        <v>150</v>
      </c>
      <c r="B1432" s="77">
        <v>1534</v>
      </c>
      <c r="C1432" s="77">
        <v>43.157284999999902</v>
      </c>
      <c r="D1432" s="77">
        <v>-77.615213999999995</v>
      </c>
      <c r="E1432" s="77" t="s">
        <v>38</v>
      </c>
      <c r="F1432" s="77">
        <v>195</v>
      </c>
      <c r="H1432" s="77" t="s">
        <v>65</v>
      </c>
      <c r="I1432" s="77">
        <v>2018</v>
      </c>
      <c r="J1432" s="77">
        <v>195</v>
      </c>
      <c r="K1432" s="77" t="s">
        <v>29</v>
      </c>
      <c r="L1432" s="77" t="s">
        <v>29</v>
      </c>
      <c r="N1432" s="77">
        <v>0</v>
      </c>
      <c r="O1432" s="77">
        <v>0</v>
      </c>
      <c r="P1432" s="77" t="s">
        <v>10</v>
      </c>
      <c r="Q1432" s="77">
        <v>38.046406599999997</v>
      </c>
      <c r="R1432" s="77">
        <v>-84.497039299999997</v>
      </c>
      <c r="S1432" s="77">
        <v>1624.3627290469301</v>
      </c>
      <c r="T1432" s="77">
        <v>0.37612031265478502</v>
      </c>
      <c r="U1432" s="77">
        <v>181</v>
      </c>
      <c r="V1432" s="77">
        <v>268</v>
      </c>
      <c r="W1432" s="77">
        <v>5.7141999999999998E-2</v>
      </c>
      <c r="X1432" s="77">
        <v>0</v>
      </c>
      <c r="Y1432" s="77">
        <v>0</v>
      </c>
      <c r="Z1432" s="77">
        <v>0</v>
      </c>
      <c r="AA1432" s="77">
        <v>311.87764397701199</v>
      </c>
      <c r="AB1432" s="77">
        <v>0.43326231265478499</v>
      </c>
      <c r="AC1432" s="77">
        <v>955.87764397701199</v>
      </c>
      <c r="AE1432" s="87" t="str">
        <f t="shared" si="298"/>
        <v>Domestic</v>
      </c>
      <c r="AF1432" s="82" t="str">
        <f t="shared" si="299"/>
        <v>student</v>
      </c>
      <c r="AI1432" s="82">
        <f>'GDP per Capita'!N1432</f>
        <v>63809.64</v>
      </c>
      <c r="AJ1432" s="82">
        <f t="shared" si="300"/>
        <v>63809.64</v>
      </c>
      <c r="AK1432" s="82">
        <f t="shared" si="301"/>
        <v>63809.64</v>
      </c>
      <c r="AL1432" s="88">
        <f t="shared" si="302"/>
        <v>1.4980144755197052E-2</v>
      </c>
    </row>
    <row r="1433" spans="1:38">
      <c r="A1433" s="77" t="s">
        <v>433</v>
      </c>
      <c r="B1433" s="77">
        <v>1535</v>
      </c>
      <c r="C1433" s="77">
        <v>38.814759600000002</v>
      </c>
      <c r="D1433" s="77">
        <v>-77.0902476527272</v>
      </c>
      <c r="E1433" s="77" t="s">
        <v>41</v>
      </c>
      <c r="F1433" s="77">
        <v>685</v>
      </c>
      <c r="H1433" s="77" t="s">
        <v>64</v>
      </c>
      <c r="I1433" s="77">
        <v>2018</v>
      </c>
      <c r="J1433" s="77">
        <v>685</v>
      </c>
      <c r="K1433" s="77" t="s">
        <v>29</v>
      </c>
      <c r="L1433" s="77" t="s">
        <v>29</v>
      </c>
      <c r="N1433" s="77">
        <v>0</v>
      </c>
      <c r="O1433" s="77">
        <v>0</v>
      </c>
      <c r="P1433" s="77" t="s">
        <v>10</v>
      </c>
      <c r="Q1433" s="77">
        <v>38.046406599999997</v>
      </c>
      <c r="R1433" s="77">
        <v>-84.497039299999997</v>
      </c>
      <c r="S1433" s="77">
        <v>1301.2443357397799</v>
      </c>
      <c r="T1433" s="77">
        <v>0.33345421699000799</v>
      </c>
      <c r="U1433" s="77">
        <v>181</v>
      </c>
      <c r="V1433" s="77">
        <v>536</v>
      </c>
      <c r="W1433" s="77">
        <v>0.114284</v>
      </c>
      <c r="X1433" s="77">
        <v>0</v>
      </c>
      <c r="Y1433" s="77">
        <v>0</v>
      </c>
      <c r="Z1433" s="77">
        <v>0</v>
      </c>
      <c r="AA1433" s="77">
        <v>249.838912462038</v>
      </c>
      <c r="AB1433" s="77">
        <v>0.44773821699000799</v>
      </c>
      <c r="AC1433" s="77">
        <v>1651.8389124620301</v>
      </c>
      <c r="AE1433" s="87" t="str">
        <f t="shared" si="298"/>
        <v>Domestic</v>
      </c>
      <c r="AF1433" s="82" t="str">
        <f t="shared" si="299"/>
        <v>non-student</v>
      </c>
      <c r="AI1433" s="82">
        <f>'GDP per Capita'!N1433</f>
        <v>63809.64</v>
      </c>
      <c r="AJ1433" s="82">
        <f t="shared" si="300"/>
        <v>63809.64</v>
      </c>
      <c r="AK1433" s="82">
        <f t="shared" si="301"/>
        <v>63809.64</v>
      </c>
      <c r="AL1433" s="88">
        <f t="shared" si="302"/>
        <v>2.5886980595126851E-2</v>
      </c>
    </row>
    <row r="1434" spans="1:38">
      <c r="A1434" s="77" t="s">
        <v>395</v>
      </c>
      <c r="B1434" s="77">
        <v>1536</v>
      </c>
      <c r="C1434" s="77">
        <v>21.581008799999999</v>
      </c>
      <c r="D1434" s="77">
        <v>39.1653612</v>
      </c>
      <c r="E1434" s="77" t="s">
        <v>39</v>
      </c>
      <c r="F1434" s="77">
        <v>685</v>
      </c>
      <c r="H1434" s="77" t="s">
        <v>64</v>
      </c>
      <c r="I1434" s="77">
        <v>2018</v>
      </c>
      <c r="J1434" s="77">
        <v>685</v>
      </c>
      <c r="K1434" s="77" t="s">
        <v>570</v>
      </c>
      <c r="L1434" s="77" t="s">
        <v>32</v>
      </c>
      <c r="N1434" s="77">
        <v>0</v>
      </c>
      <c r="O1434" s="77">
        <v>0</v>
      </c>
      <c r="P1434" s="77" t="s">
        <v>10</v>
      </c>
      <c r="Q1434" s="77">
        <v>38.046406599999997</v>
      </c>
      <c r="R1434" s="77">
        <v>-84.497039299999997</v>
      </c>
      <c r="S1434" s="77">
        <v>22311.286978755099</v>
      </c>
      <c r="T1434" s="77">
        <v>3.4728825939695902</v>
      </c>
      <c r="U1434" s="77">
        <v>181</v>
      </c>
      <c r="V1434" s="77">
        <v>536</v>
      </c>
      <c r="W1434" s="77">
        <v>0.114284</v>
      </c>
      <c r="X1434" s="77">
        <v>0</v>
      </c>
      <c r="Y1434" s="77">
        <v>0</v>
      </c>
      <c r="Z1434" s="77">
        <v>0</v>
      </c>
      <c r="AA1434" s="77">
        <v>2041.4827585560899</v>
      </c>
      <c r="AB1434" s="77">
        <v>3.5871665939695898</v>
      </c>
      <c r="AC1434" s="77">
        <v>3443.4827585560902</v>
      </c>
      <c r="AE1434" s="87" t="str">
        <f t="shared" si="298"/>
        <v>International</v>
      </c>
      <c r="AF1434" s="82" t="str">
        <f t="shared" si="299"/>
        <v>non-student</v>
      </c>
      <c r="AI1434" s="82">
        <f>'GDP per Capita'!N1434</f>
        <v>21764.39</v>
      </c>
      <c r="AJ1434" s="82">
        <f t="shared" si="300"/>
        <v>21764.39</v>
      </c>
      <c r="AK1434" s="82">
        <f t="shared" si="301"/>
        <v>21764.39</v>
      </c>
      <c r="AL1434" s="88">
        <f t="shared" si="302"/>
        <v>0.158216368965824</v>
      </c>
    </row>
    <row r="1435" spans="1:38">
      <c r="A1435" s="77" t="s">
        <v>80</v>
      </c>
      <c r="B1435" s="77">
        <v>1537</v>
      </c>
      <c r="C1435" s="77">
        <v>33.749098699999998</v>
      </c>
      <c r="D1435" s="77">
        <v>-84.390184899999994</v>
      </c>
      <c r="E1435" s="77" t="s">
        <v>38</v>
      </c>
      <c r="F1435" s="77">
        <v>195</v>
      </c>
      <c r="H1435" s="77" t="s">
        <v>65</v>
      </c>
      <c r="I1435" s="77">
        <v>2018</v>
      </c>
      <c r="J1435" s="77">
        <v>195</v>
      </c>
      <c r="K1435" s="77" t="s">
        <v>29</v>
      </c>
      <c r="L1435" s="77" t="s">
        <v>29</v>
      </c>
      <c r="N1435" s="77">
        <v>0</v>
      </c>
      <c r="O1435" s="77">
        <v>0</v>
      </c>
      <c r="P1435" s="77" t="s">
        <v>10</v>
      </c>
      <c r="Q1435" s="77">
        <v>38.046406599999997</v>
      </c>
      <c r="R1435" s="77">
        <v>-84.497039299999997</v>
      </c>
      <c r="S1435" s="77">
        <v>955.87264121773899</v>
      </c>
      <c r="T1435" s="77">
        <v>0.28784968916488901</v>
      </c>
      <c r="U1435" s="77">
        <v>181</v>
      </c>
      <c r="V1435" s="77">
        <v>268</v>
      </c>
      <c r="W1435" s="77">
        <v>5.7141999999999998E-2</v>
      </c>
      <c r="X1435" s="77">
        <v>0</v>
      </c>
      <c r="Y1435" s="77">
        <v>0</v>
      </c>
      <c r="Z1435" s="77">
        <v>0</v>
      </c>
      <c r="AA1435" s="77">
        <v>183.52754711380601</v>
      </c>
      <c r="AB1435" s="77">
        <v>0.34499168916488898</v>
      </c>
      <c r="AC1435" s="77">
        <v>827.52754711380601</v>
      </c>
      <c r="AE1435" s="87" t="str">
        <f t="shared" si="298"/>
        <v>Domestic</v>
      </c>
      <c r="AF1435" s="82" t="str">
        <f t="shared" si="299"/>
        <v>student</v>
      </c>
      <c r="AI1435" s="82">
        <f>'GDP per Capita'!N1435</f>
        <v>63809.64</v>
      </c>
      <c r="AJ1435" s="82">
        <f t="shared" si="300"/>
        <v>63809.64</v>
      </c>
      <c r="AK1435" s="82">
        <f t="shared" si="301"/>
        <v>63809.64</v>
      </c>
      <c r="AL1435" s="88">
        <f t="shared" si="302"/>
        <v>1.2968691675956894E-2</v>
      </c>
    </row>
    <row r="1436" spans="1:38">
      <c r="A1436" s="77" t="s">
        <v>358</v>
      </c>
      <c r="B1436" s="77">
        <v>1538</v>
      </c>
      <c r="C1436" s="77">
        <v>41.875561599999997</v>
      </c>
      <c r="D1436" s="77">
        <v>-87.6244212</v>
      </c>
      <c r="E1436" s="77" t="s">
        <v>38</v>
      </c>
      <c r="F1436" s="77">
        <v>195</v>
      </c>
      <c r="H1436" s="77" t="s">
        <v>65</v>
      </c>
      <c r="I1436" s="77">
        <v>2018</v>
      </c>
      <c r="J1436" s="77">
        <v>195</v>
      </c>
      <c r="K1436" s="77" t="s">
        <v>29</v>
      </c>
      <c r="L1436" s="77" t="s">
        <v>29</v>
      </c>
      <c r="N1436" s="77">
        <v>0</v>
      </c>
      <c r="O1436" s="77">
        <v>0</v>
      </c>
      <c r="P1436" s="77" t="s">
        <v>10</v>
      </c>
      <c r="Q1436" s="77">
        <v>38.046406599999997</v>
      </c>
      <c r="R1436" s="77">
        <v>-84.497039299999997</v>
      </c>
      <c r="S1436" s="77">
        <v>1004.48484589638</v>
      </c>
      <c r="T1436" s="77">
        <v>0.294268676812315</v>
      </c>
      <c r="U1436" s="77">
        <v>181</v>
      </c>
      <c r="V1436" s="77">
        <v>268</v>
      </c>
      <c r="W1436" s="77">
        <v>5.7141999999999998E-2</v>
      </c>
      <c r="X1436" s="77">
        <v>0</v>
      </c>
      <c r="Y1436" s="77">
        <v>0</v>
      </c>
      <c r="Z1436" s="77">
        <v>0</v>
      </c>
      <c r="AA1436" s="77">
        <v>192.86109041210401</v>
      </c>
      <c r="AB1436" s="77">
        <v>0.35141067681231503</v>
      </c>
      <c r="AC1436" s="77">
        <v>836.861090412105</v>
      </c>
      <c r="AE1436" s="87" t="str">
        <f t="shared" si="298"/>
        <v>Domestic</v>
      </c>
      <c r="AF1436" s="82" t="str">
        <f t="shared" si="299"/>
        <v>student</v>
      </c>
      <c r="AI1436" s="82">
        <f>'GDP per Capita'!N1436</f>
        <v>63809.64</v>
      </c>
      <c r="AJ1436" s="82">
        <f t="shared" si="300"/>
        <v>63809.64</v>
      </c>
      <c r="AK1436" s="82">
        <f t="shared" si="301"/>
        <v>63809.64</v>
      </c>
      <c r="AL1436" s="88">
        <f t="shared" si="302"/>
        <v>1.3114963356823594E-2</v>
      </c>
    </row>
    <row r="1437" spans="1:38">
      <c r="A1437" s="77" t="s">
        <v>79</v>
      </c>
      <c r="B1437" s="77">
        <v>1539</v>
      </c>
      <c r="C1437" s="77">
        <v>52.131802</v>
      </c>
      <c r="D1437" s="77">
        <v>-106.660766999999</v>
      </c>
      <c r="E1437" s="77" t="s">
        <v>38</v>
      </c>
      <c r="F1437" s="77">
        <v>545</v>
      </c>
      <c r="H1437" s="77" t="s">
        <v>65</v>
      </c>
      <c r="I1437" s="77">
        <v>2018</v>
      </c>
      <c r="J1437" s="77">
        <v>545</v>
      </c>
      <c r="K1437" s="77" t="s">
        <v>320</v>
      </c>
      <c r="L1437" s="77" t="s">
        <v>28</v>
      </c>
      <c r="N1437" s="77">
        <v>0</v>
      </c>
      <c r="O1437" s="77">
        <v>0</v>
      </c>
      <c r="P1437" s="77" t="s">
        <v>10</v>
      </c>
      <c r="Q1437" s="77">
        <v>38.046406599999997</v>
      </c>
      <c r="R1437" s="77">
        <v>-84.497039299999997</v>
      </c>
      <c r="S1437" s="77">
        <v>4647.5934096624997</v>
      </c>
      <c r="T1437" s="77">
        <v>0.82521753447152002</v>
      </c>
      <c r="U1437" s="77">
        <v>181</v>
      </c>
      <c r="V1437" s="77">
        <v>268</v>
      </c>
      <c r="W1437" s="77">
        <v>5.7141999999999998E-2</v>
      </c>
      <c r="X1437" s="77">
        <v>0</v>
      </c>
      <c r="Y1437" s="77">
        <v>0</v>
      </c>
      <c r="Z1437" s="77">
        <v>0</v>
      </c>
      <c r="AA1437" s="77">
        <v>557.71120915949996</v>
      </c>
      <c r="AB1437" s="77">
        <v>0.88235953447152005</v>
      </c>
      <c r="AC1437" s="77">
        <v>1551.7112091595</v>
      </c>
      <c r="AE1437" s="87" t="str">
        <f t="shared" si="298"/>
        <v>International</v>
      </c>
      <c r="AF1437" s="82" t="str">
        <f t="shared" si="299"/>
        <v>student</v>
      </c>
      <c r="AI1437" s="82">
        <f>'GDP per Capita'!N1437</f>
        <v>49196.49</v>
      </c>
      <c r="AJ1437" s="82">
        <f t="shared" si="300"/>
        <v>49196.49</v>
      </c>
      <c r="AK1437" s="82">
        <f t="shared" si="301"/>
        <v>49196.49</v>
      </c>
      <c r="AL1437" s="88">
        <f t="shared" si="302"/>
        <v>3.1541095902563376E-2</v>
      </c>
    </row>
    <row r="1438" spans="1:38">
      <c r="A1438" s="77" t="s">
        <v>85</v>
      </c>
      <c r="B1438" s="77">
        <v>1540</v>
      </c>
      <c r="C1438" s="77">
        <v>36.062584299999997</v>
      </c>
      <c r="D1438" s="77">
        <v>-94.157432799999995</v>
      </c>
      <c r="E1438" s="77" t="s">
        <v>38</v>
      </c>
      <c r="F1438" s="77">
        <v>175</v>
      </c>
      <c r="H1438" s="77" t="s">
        <v>61</v>
      </c>
      <c r="I1438" s="77">
        <v>2018</v>
      </c>
      <c r="J1438" s="77">
        <v>175</v>
      </c>
      <c r="K1438" s="77" t="s">
        <v>29</v>
      </c>
      <c r="L1438" s="77" t="s">
        <v>29</v>
      </c>
      <c r="N1438" s="77">
        <v>0</v>
      </c>
      <c r="O1438" s="77">
        <v>0</v>
      </c>
      <c r="P1438" s="77" t="s">
        <v>10</v>
      </c>
      <c r="Q1438" s="77">
        <v>38.046406599999997</v>
      </c>
      <c r="R1438" s="77">
        <v>-84.497039299999997</v>
      </c>
      <c r="S1438" s="77">
        <v>1769.4514712022799</v>
      </c>
      <c r="T1438" s="77">
        <v>0.39527852302257899</v>
      </c>
      <c r="U1438" s="77">
        <v>181</v>
      </c>
      <c r="V1438" s="77">
        <v>268</v>
      </c>
      <c r="W1438" s="77">
        <v>5.7141999999999998E-2</v>
      </c>
      <c r="X1438" s="77">
        <v>0</v>
      </c>
      <c r="Y1438" s="77">
        <v>0</v>
      </c>
      <c r="Z1438" s="77">
        <v>0</v>
      </c>
      <c r="AA1438" s="77">
        <v>339.73468247083798</v>
      </c>
      <c r="AB1438" s="77">
        <v>0.45242052302257901</v>
      </c>
      <c r="AC1438" s="77">
        <v>963.73468247083804</v>
      </c>
      <c r="AE1438" s="87" t="str">
        <f t="shared" si="298"/>
        <v>Domestic</v>
      </c>
      <c r="AF1438" s="82" t="str">
        <f t="shared" si="299"/>
        <v>student</v>
      </c>
      <c r="AI1438" s="82">
        <f>'GDP per Capita'!N1438</f>
        <v>63809.64</v>
      </c>
      <c r="AJ1438" s="82">
        <f t="shared" si="300"/>
        <v>63809.64</v>
      </c>
      <c r="AK1438" s="82">
        <f t="shared" si="301"/>
        <v>63809.64</v>
      </c>
      <c r="AL1438" s="88">
        <f t="shared" si="302"/>
        <v>1.5103277223799384E-2</v>
      </c>
    </row>
    <row r="1439" spans="1:38">
      <c r="A1439" s="77" t="s">
        <v>150</v>
      </c>
      <c r="B1439" s="77">
        <v>1541</v>
      </c>
      <c r="C1439" s="77">
        <v>43.157284999999902</v>
      </c>
      <c r="D1439" s="77">
        <v>-77.615213999999995</v>
      </c>
      <c r="E1439" s="77" t="s">
        <v>37</v>
      </c>
      <c r="F1439" s="77">
        <v>585</v>
      </c>
      <c r="H1439" s="77" t="s">
        <v>64</v>
      </c>
      <c r="I1439" s="77">
        <v>2018</v>
      </c>
      <c r="J1439" s="77">
        <v>585</v>
      </c>
      <c r="K1439" s="77" t="s">
        <v>29</v>
      </c>
      <c r="L1439" s="77" t="s">
        <v>29</v>
      </c>
      <c r="N1439" s="77">
        <v>0</v>
      </c>
      <c r="O1439" s="77">
        <v>0</v>
      </c>
      <c r="P1439" s="77" t="s">
        <v>10</v>
      </c>
      <c r="Q1439" s="77">
        <v>38.046406599999997</v>
      </c>
      <c r="R1439" s="77">
        <v>-84.497039299999997</v>
      </c>
      <c r="S1439" s="77">
        <v>1624.3627290469301</v>
      </c>
      <c r="T1439" s="77">
        <v>0.37612031265478502</v>
      </c>
      <c r="U1439" s="77">
        <v>181</v>
      </c>
      <c r="V1439" s="77">
        <v>536</v>
      </c>
      <c r="W1439" s="77">
        <v>0.114284</v>
      </c>
      <c r="X1439" s="77">
        <v>0</v>
      </c>
      <c r="Y1439" s="77">
        <v>0</v>
      </c>
      <c r="Z1439" s="77">
        <v>0</v>
      </c>
      <c r="AA1439" s="77">
        <v>311.87764397701199</v>
      </c>
      <c r="AB1439" s="77">
        <v>0.49040431265478501</v>
      </c>
      <c r="AC1439" s="77">
        <v>1613.8776439770099</v>
      </c>
      <c r="AE1439" s="87" t="str">
        <f t="shared" si="298"/>
        <v>Domestic</v>
      </c>
      <c r="AF1439" s="82" t="str">
        <f t="shared" si="299"/>
        <v>non-student</v>
      </c>
      <c r="AI1439" s="82">
        <f>'GDP per Capita'!N1439</f>
        <v>63809.64</v>
      </c>
      <c r="AJ1439" s="82">
        <f t="shared" si="300"/>
        <v>63809.64</v>
      </c>
      <c r="AK1439" s="82">
        <f t="shared" si="301"/>
        <v>63809.64</v>
      </c>
      <c r="AL1439" s="88">
        <f t="shared" si="302"/>
        <v>2.5292066276772756E-2</v>
      </c>
    </row>
    <row r="1440" spans="1:38">
      <c r="A1440" s="77" t="s">
        <v>114</v>
      </c>
      <c r="B1440" s="77">
        <v>1542</v>
      </c>
      <c r="C1440" s="77">
        <v>41.489982699999999</v>
      </c>
      <c r="D1440" s="77">
        <v>-71.313770700000006</v>
      </c>
      <c r="E1440" s="77" t="s">
        <v>42</v>
      </c>
      <c r="F1440" s="77">
        <v>525</v>
      </c>
      <c r="H1440" s="77" t="s">
        <v>66</v>
      </c>
      <c r="I1440" s="77">
        <v>2018</v>
      </c>
      <c r="J1440" s="77">
        <v>525</v>
      </c>
      <c r="K1440" s="77" t="s">
        <v>29</v>
      </c>
      <c r="L1440" s="77" t="s">
        <v>29</v>
      </c>
      <c r="N1440" s="77">
        <v>0</v>
      </c>
      <c r="O1440" s="77">
        <v>0</v>
      </c>
      <c r="P1440" s="77" t="s">
        <v>10</v>
      </c>
      <c r="Q1440" s="77">
        <v>38.046406599999997</v>
      </c>
      <c r="R1440" s="77">
        <v>-84.497039299999997</v>
      </c>
      <c r="S1440" s="77">
        <v>2377.1666460298102</v>
      </c>
      <c r="T1440" s="77">
        <v>0.47552413677654498</v>
      </c>
      <c r="U1440" s="77">
        <v>181</v>
      </c>
      <c r="V1440" s="77">
        <v>536</v>
      </c>
      <c r="W1440" s="77">
        <v>0.114284</v>
      </c>
      <c r="X1440" s="77">
        <v>0</v>
      </c>
      <c r="Y1440" s="77">
        <v>0</v>
      </c>
      <c r="Z1440" s="77">
        <v>0</v>
      </c>
      <c r="AA1440" s="77">
        <v>456.41599603772403</v>
      </c>
      <c r="AB1440" s="77">
        <v>0.58980813677654498</v>
      </c>
      <c r="AC1440" s="77">
        <v>1698.4159960377201</v>
      </c>
      <c r="AE1440" s="87" t="str">
        <f t="shared" si="298"/>
        <v>Domestic</v>
      </c>
      <c r="AF1440" s="82" t="str">
        <f t="shared" si="299"/>
        <v>non-student</v>
      </c>
      <c r="AI1440" s="82">
        <f>'GDP per Capita'!N1440</f>
        <v>63809.64</v>
      </c>
      <c r="AJ1440" s="82">
        <f t="shared" si="300"/>
        <v>63809.64</v>
      </c>
      <c r="AK1440" s="82">
        <f t="shared" si="301"/>
        <v>63809.64</v>
      </c>
      <c r="AL1440" s="88">
        <f t="shared" si="302"/>
        <v>2.6616918635455712E-2</v>
      </c>
    </row>
    <row r="1441" spans="1:38">
      <c r="A1441" s="77" t="s">
        <v>434</v>
      </c>
      <c r="B1441" s="77">
        <v>1543</v>
      </c>
      <c r="C1441" s="77">
        <v>-37.917321200000004</v>
      </c>
      <c r="D1441" s="77">
        <v>145.13042419999999</v>
      </c>
      <c r="E1441" s="77" t="s">
        <v>37</v>
      </c>
      <c r="F1441" s="77">
        <v>685</v>
      </c>
      <c r="H1441" s="77" t="s">
        <v>64</v>
      </c>
      <c r="I1441" s="77">
        <v>2018</v>
      </c>
      <c r="J1441" s="77">
        <v>685</v>
      </c>
      <c r="K1441" s="77" t="s">
        <v>33</v>
      </c>
      <c r="L1441" s="77" t="s">
        <v>816</v>
      </c>
      <c r="N1441" s="77">
        <v>0</v>
      </c>
      <c r="O1441" s="77">
        <v>0</v>
      </c>
      <c r="P1441" s="77" t="s">
        <v>10</v>
      </c>
      <c r="Q1441" s="77">
        <v>38.046406599999997</v>
      </c>
      <c r="R1441" s="77">
        <v>-84.497039299999997</v>
      </c>
      <c r="S1441" s="77">
        <v>31438.594153091999</v>
      </c>
      <c r="T1441" s="77">
        <v>5.0543759430058897</v>
      </c>
      <c r="U1441" s="77">
        <v>181</v>
      </c>
      <c r="V1441" s="77">
        <v>536</v>
      </c>
      <c r="W1441" s="77">
        <v>0.114284</v>
      </c>
      <c r="X1441" s="77">
        <v>0</v>
      </c>
      <c r="Y1441" s="77">
        <v>0</v>
      </c>
      <c r="Z1441" s="77">
        <v>0</v>
      </c>
      <c r="AA1441" s="77">
        <v>2876.6313650079201</v>
      </c>
      <c r="AB1441" s="77">
        <v>5.1686599430058902</v>
      </c>
      <c r="AC1441" s="77">
        <v>4278.6313650079201</v>
      </c>
      <c r="AE1441" s="87" t="str">
        <f t="shared" si="298"/>
        <v>International</v>
      </c>
      <c r="AF1441" s="82" t="str">
        <f t="shared" si="299"/>
        <v>non-student</v>
      </c>
      <c r="AI1441" s="82">
        <f>'GDP per Capita'!N1441</f>
        <v>61250.7</v>
      </c>
      <c r="AJ1441" s="82">
        <f t="shared" si="300"/>
        <v>61250.7</v>
      </c>
      <c r="AK1441" s="82">
        <f t="shared" si="301"/>
        <v>61250.7</v>
      </c>
      <c r="AL1441" s="88">
        <f t="shared" si="302"/>
        <v>6.9854407623225867E-2</v>
      </c>
    </row>
    <row r="1442" spans="1:38">
      <c r="A1442" s="77" t="s">
        <v>80</v>
      </c>
      <c r="B1442" s="77">
        <v>1544</v>
      </c>
      <c r="C1442" s="77">
        <v>33.749098699999998</v>
      </c>
      <c r="D1442" s="77">
        <v>-84.390184899999994</v>
      </c>
      <c r="E1442" s="77" t="s">
        <v>38</v>
      </c>
      <c r="F1442" s="77">
        <v>195</v>
      </c>
      <c r="H1442" s="77" t="s">
        <v>65</v>
      </c>
      <c r="I1442" s="77">
        <v>2018</v>
      </c>
      <c r="J1442" s="77">
        <v>195</v>
      </c>
      <c r="K1442" s="77" t="s">
        <v>29</v>
      </c>
      <c r="L1442" s="77" t="s">
        <v>29</v>
      </c>
      <c r="N1442" s="77">
        <v>0</v>
      </c>
      <c r="O1442" s="77">
        <v>0</v>
      </c>
      <c r="P1442" s="77" t="s">
        <v>10</v>
      </c>
      <c r="Q1442" s="77">
        <v>38.046406599999997</v>
      </c>
      <c r="R1442" s="77">
        <v>-84.497039299999997</v>
      </c>
      <c r="S1442" s="77">
        <v>955.87264121773899</v>
      </c>
      <c r="T1442" s="77">
        <v>0.28784968916488901</v>
      </c>
      <c r="U1442" s="77">
        <v>181</v>
      </c>
      <c r="V1442" s="77">
        <v>268</v>
      </c>
      <c r="W1442" s="77">
        <v>5.7141999999999998E-2</v>
      </c>
      <c r="X1442" s="77">
        <v>0</v>
      </c>
      <c r="Y1442" s="77">
        <v>0</v>
      </c>
      <c r="Z1442" s="77">
        <v>0</v>
      </c>
      <c r="AA1442" s="77">
        <v>183.52754711380601</v>
      </c>
      <c r="AB1442" s="77">
        <v>0.34499168916488898</v>
      </c>
      <c r="AC1442" s="77">
        <v>827.52754711380601</v>
      </c>
      <c r="AE1442" s="87" t="str">
        <f t="shared" si="298"/>
        <v>Domestic</v>
      </c>
      <c r="AF1442" s="82" t="str">
        <f t="shared" si="299"/>
        <v>student</v>
      </c>
      <c r="AI1442" s="82">
        <f>'GDP per Capita'!N1442</f>
        <v>63809.64</v>
      </c>
      <c r="AJ1442" s="82">
        <f t="shared" si="300"/>
        <v>63809.64</v>
      </c>
      <c r="AK1442" s="82">
        <f t="shared" si="301"/>
        <v>63809.64</v>
      </c>
      <c r="AL1442" s="88">
        <f t="shared" si="302"/>
        <v>1.2968691675956894E-2</v>
      </c>
    </row>
    <row r="1443" spans="1:38">
      <c r="A1443" s="77" t="s">
        <v>368</v>
      </c>
      <c r="B1443" s="77">
        <v>1545</v>
      </c>
      <c r="C1443" s="77">
        <v>34.6932378999999</v>
      </c>
      <c r="D1443" s="77">
        <v>135.19437640000001</v>
      </c>
      <c r="E1443" s="77" t="s">
        <v>37</v>
      </c>
      <c r="F1443" s="77">
        <v>585</v>
      </c>
      <c r="H1443" s="77" t="s">
        <v>64</v>
      </c>
      <c r="I1443" s="77">
        <v>2018</v>
      </c>
      <c r="J1443" s="77">
        <v>585</v>
      </c>
      <c r="K1443" s="77" t="s">
        <v>585</v>
      </c>
      <c r="L1443" s="77" t="s">
        <v>30</v>
      </c>
      <c r="N1443" s="77">
        <v>0</v>
      </c>
      <c r="O1443" s="77">
        <v>0</v>
      </c>
      <c r="P1443" s="77" t="s">
        <v>10</v>
      </c>
      <c r="Q1443" s="77">
        <v>38.046406599999997</v>
      </c>
      <c r="R1443" s="77">
        <v>-84.497039299999997</v>
      </c>
      <c r="S1443" s="77">
        <v>21900.957075949002</v>
      </c>
      <c r="T1443" s="77">
        <v>3.40523296718409</v>
      </c>
      <c r="U1443" s="77">
        <v>181</v>
      </c>
      <c r="V1443" s="77">
        <v>536</v>
      </c>
      <c r="W1443" s="77">
        <v>0.114284</v>
      </c>
      <c r="X1443" s="77">
        <v>0</v>
      </c>
      <c r="Y1443" s="77">
        <v>0</v>
      </c>
      <c r="Z1443" s="77">
        <v>0</v>
      </c>
      <c r="AA1443" s="77">
        <v>2003.93757244934</v>
      </c>
      <c r="AB1443" s="77">
        <v>3.51951696718409</v>
      </c>
      <c r="AC1443" s="77">
        <v>3305.9375724493402</v>
      </c>
      <c r="AE1443" s="87" t="str">
        <f t="shared" si="298"/>
        <v>International</v>
      </c>
      <c r="AF1443" s="82" t="str">
        <f t="shared" si="299"/>
        <v>non-student</v>
      </c>
      <c r="AI1443" s="82">
        <f>'GDP per Capita'!N1443</f>
        <v>41314.410000000003</v>
      </c>
      <c r="AJ1443" s="82">
        <f t="shared" si="300"/>
        <v>41314.410000000003</v>
      </c>
      <c r="AK1443" s="82">
        <f t="shared" si="301"/>
        <v>41314.410000000003</v>
      </c>
      <c r="AL1443" s="88">
        <f t="shared" si="302"/>
        <v>8.001899512662386E-2</v>
      </c>
    </row>
    <row r="1444" spans="1:38">
      <c r="A1444" s="77" t="s">
        <v>369</v>
      </c>
      <c r="B1444" s="77">
        <v>1546</v>
      </c>
      <c r="C1444" s="77">
        <v>31.997366199999998</v>
      </c>
      <c r="D1444" s="77">
        <v>-102.07794819999999</v>
      </c>
      <c r="E1444" s="77" t="s">
        <v>42</v>
      </c>
      <c r="F1444" s="77">
        <v>585</v>
      </c>
      <c r="H1444" s="77" t="s">
        <v>64</v>
      </c>
      <c r="I1444" s="77">
        <v>2018</v>
      </c>
      <c r="J1444" s="77">
        <v>585</v>
      </c>
      <c r="K1444" s="77" t="s">
        <v>29</v>
      </c>
      <c r="L1444" s="77" t="s">
        <v>29</v>
      </c>
      <c r="N1444" s="77">
        <v>0</v>
      </c>
      <c r="O1444" s="77">
        <v>0</v>
      </c>
      <c r="P1444" s="77" t="s">
        <v>10</v>
      </c>
      <c r="Q1444" s="77">
        <v>38.046406599999997</v>
      </c>
      <c r="R1444" s="77">
        <v>-84.497039299999997</v>
      </c>
      <c r="S1444" s="77">
        <v>3465.7626512817801</v>
      </c>
      <c r="T1444" s="77">
        <v>0.63707320090764796</v>
      </c>
      <c r="U1444" s="77">
        <v>181</v>
      </c>
      <c r="V1444" s="77">
        <v>536</v>
      </c>
      <c r="W1444" s="77">
        <v>0.114284</v>
      </c>
      <c r="X1444" s="77">
        <v>0</v>
      </c>
      <c r="Y1444" s="77">
        <v>0</v>
      </c>
      <c r="Z1444" s="77">
        <v>0</v>
      </c>
      <c r="AA1444" s="77">
        <v>665.42642904610295</v>
      </c>
      <c r="AB1444" s="77">
        <v>0.75135720090764802</v>
      </c>
      <c r="AC1444" s="77">
        <v>1967.4264290461001</v>
      </c>
      <c r="AE1444" s="87" t="str">
        <f t="shared" si="298"/>
        <v>Domestic</v>
      </c>
      <c r="AF1444" s="82" t="str">
        <f t="shared" si="299"/>
        <v>non-student</v>
      </c>
      <c r="AI1444" s="82">
        <f>'GDP per Capita'!N1444</f>
        <v>63809.64</v>
      </c>
      <c r="AJ1444" s="82">
        <f t="shared" si="300"/>
        <v>63809.64</v>
      </c>
      <c r="AK1444" s="82">
        <f t="shared" si="301"/>
        <v>63809.64</v>
      </c>
      <c r="AL1444" s="88">
        <f t="shared" si="302"/>
        <v>3.0832746103035529E-2</v>
      </c>
    </row>
    <row r="1445" spans="1:38">
      <c r="A1445" s="77" t="s">
        <v>142</v>
      </c>
      <c r="B1445" s="77">
        <v>1547</v>
      </c>
      <c r="C1445" s="77">
        <v>40.441694099999999</v>
      </c>
      <c r="D1445" s="77">
        <v>-79.9900860999999</v>
      </c>
      <c r="E1445" s="77" t="s">
        <v>37</v>
      </c>
      <c r="F1445" s="77">
        <v>525</v>
      </c>
      <c r="H1445" s="77" t="s">
        <v>66</v>
      </c>
      <c r="I1445" s="77">
        <v>2018</v>
      </c>
      <c r="J1445" s="77">
        <v>525</v>
      </c>
      <c r="K1445" s="77" t="s">
        <v>29</v>
      </c>
      <c r="L1445" s="77" t="s">
        <v>29</v>
      </c>
      <c r="N1445" s="77">
        <v>0</v>
      </c>
      <c r="O1445" s="77">
        <v>0</v>
      </c>
      <c r="P1445" s="77" t="s">
        <v>10</v>
      </c>
      <c r="Q1445" s="77">
        <v>38.046406599999997</v>
      </c>
      <c r="R1445" s="77">
        <v>-84.497039299999997</v>
      </c>
      <c r="S1445" s="77">
        <v>941.232958921967</v>
      </c>
      <c r="T1445" s="77">
        <v>0.28591659560453703</v>
      </c>
      <c r="U1445" s="77">
        <v>181</v>
      </c>
      <c r="V1445" s="77">
        <v>536</v>
      </c>
      <c r="W1445" s="77">
        <v>0.114284</v>
      </c>
      <c r="X1445" s="77">
        <v>0</v>
      </c>
      <c r="Y1445" s="77">
        <v>0</v>
      </c>
      <c r="Z1445" s="77">
        <v>0</v>
      </c>
      <c r="AA1445" s="77">
        <v>180.71672811301701</v>
      </c>
      <c r="AB1445" s="77">
        <v>0.40020059560453702</v>
      </c>
      <c r="AC1445" s="77">
        <v>1422.71672811301</v>
      </c>
      <c r="AE1445" s="87" t="str">
        <f t="shared" si="298"/>
        <v>Domestic</v>
      </c>
      <c r="AF1445" s="82" t="str">
        <f t="shared" si="299"/>
        <v>non-student</v>
      </c>
      <c r="AI1445" s="82">
        <f>'GDP per Capita'!N1445</f>
        <v>63809.64</v>
      </c>
      <c r="AJ1445" s="82">
        <f t="shared" si="300"/>
        <v>63809.64</v>
      </c>
      <c r="AK1445" s="82">
        <f t="shared" si="301"/>
        <v>63809.64</v>
      </c>
      <c r="AL1445" s="88">
        <f t="shared" si="302"/>
        <v>2.2296266333942803E-2</v>
      </c>
    </row>
    <row r="1446" spans="1:38">
      <c r="A1446" s="77" t="s">
        <v>116</v>
      </c>
      <c r="B1446" s="77">
        <v>1548</v>
      </c>
      <c r="C1446" s="77">
        <v>29.758938199999999</v>
      </c>
      <c r="D1446" s="77">
        <v>-95.367697399999997</v>
      </c>
      <c r="E1446" s="77" t="s">
        <v>42</v>
      </c>
      <c r="F1446" s="77">
        <v>0</v>
      </c>
      <c r="H1446" s="77" t="s">
        <v>63</v>
      </c>
      <c r="I1446" s="77">
        <v>2018</v>
      </c>
      <c r="J1446" s="77">
        <v>0</v>
      </c>
      <c r="K1446" s="77" t="s">
        <v>29</v>
      </c>
      <c r="L1446" s="77" t="s">
        <v>29</v>
      </c>
      <c r="N1446" s="77">
        <v>0</v>
      </c>
      <c r="O1446" s="77">
        <v>0</v>
      </c>
      <c r="P1446" s="77" t="s">
        <v>10</v>
      </c>
      <c r="Q1446" s="77">
        <v>38.046406599999997</v>
      </c>
      <c r="R1446" s="77">
        <v>-84.497039299999997</v>
      </c>
      <c r="S1446" s="77">
        <v>2720.77524679712</v>
      </c>
      <c r="T1446" s="77">
        <v>0.52089585728285004</v>
      </c>
      <c r="U1446" s="77">
        <v>181</v>
      </c>
      <c r="V1446" s="77">
        <v>536</v>
      </c>
      <c r="W1446" s="77">
        <v>0.114284</v>
      </c>
      <c r="X1446" s="77">
        <v>0</v>
      </c>
      <c r="Y1446" s="77">
        <v>0</v>
      </c>
      <c r="Z1446" s="77">
        <v>0</v>
      </c>
      <c r="AA1446" s="77">
        <v>522.38884738504805</v>
      </c>
      <c r="AB1446" s="77">
        <v>0.63517985728284998</v>
      </c>
      <c r="AC1446" s="77">
        <v>1239.38884738504</v>
      </c>
      <c r="AE1446" s="87" t="str">
        <f t="shared" si="298"/>
        <v>Domestic</v>
      </c>
      <c r="AF1446" s="82" t="str">
        <f t="shared" si="299"/>
        <v>non-student</v>
      </c>
      <c r="AI1446" s="82">
        <f>'GDP per Capita'!N1446</f>
        <v>63809.64</v>
      </c>
      <c r="AJ1446" s="82">
        <f t="shared" si="300"/>
        <v>63809.64</v>
      </c>
      <c r="AK1446" s="82">
        <f t="shared" si="301"/>
        <v>63809.64</v>
      </c>
      <c r="AL1446" s="88">
        <f t="shared" si="302"/>
        <v>1.9423222688374986E-2</v>
      </c>
    </row>
    <row r="1447" spans="1:38">
      <c r="A1447" s="77" t="s">
        <v>254</v>
      </c>
      <c r="B1447" s="77">
        <v>1549</v>
      </c>
      <c r="C1447" s="77">
        <v>41.805813700000002</v>
      </c>
      <c r="D1447" s="77">
        <v>-72.254236010227999</v>
      </c>
      <c r="E1447" s="77" t="s">
        <v>37</v>
      </c>
      <c r="F1447" s="77">
        <v>525</v>
      </c>
      <c r="H1447" s="77" t="s">
        <v>66</v>
      </c>
      <c r="I1447" s="77">
        <v>2018</v>
      </c>
      <c r="J1447" s="77">
        <v>525</v>
      </c>
      <c r="K1447" s="77" t="s">
        <v>29</v>
      </c>
      <c r="L1447" s="77" t="s">
        <v>29</v>
      </c>
      <c r="N1447" s="77">
        <v>0</v>
      </c>
      <c r="O1447" s="77">
        <v>0</v>
      </c>
      <c r="P1447" s="77" t="s">
        <v>10</v>
      </c>
      <c r="Q1447" s="77">
        <v>38.046406599999997</v>
      </c>
      <c r="R1447" s="77">
        <v>-84.497039299999997</v>
      </c>
      <c r="S1447" s="77">
        <v>2246.5124409495602</v>
      </c>
      <c r="T1447" s="77">
        <v>0.45827193161451901</v>
      </c>
      <c r="U1447" s="77">
        <v>181</v>
      </c>
      <c r="V1447" s="77">
        <v>536</v>
      </c>
      <c r="W1447" s="77">
        <v>0.114284</v>
      </c>
      <c r="X1447" s="77">
        <v>0</v>
      </c>
      <c r="Y1447" s="77">
        <v>0</v>
      </c>
      <c r="Z1447" s="77">
        <v>0</v>
      </c>
      <c r="AA1447" s="77">
        <v>431.33038866231698</v>
      </c>
      <c r="AB1447" s="77">
        <v>0.57255593161451901</v>
      </c>
      <c r="AC1447" s="77">
        <v>1673.33038866231</v>
      </c>
      <c r="AE1447" s="87" t="str">
        <f t="shared" si="298"/>
        <v>Domestic</v>
      </c>
      <c r="AF1447" s="82" t="str">
        <f t="shared" si="299"/>
        <v>non-student</v>
      </c>
      <c r="AI1447" s="82">
        <f>'GDP per Capita'!N1447</f>
        <v>63809.64</v>
      </c>
      <c r="AJ1447" s="82">
        <f t="shared" si="300"/>
        <v>63809.64</v>
      </c>
      <c r="AK1447" s="82">
        <f t="shared" si="301"/>
        <v>63809.64</v>
      </c>
      <c r="AL1447" s="88">
        <f t="shared" si="302"/>
        <v>2.6223786698409676E-2</v>
      </c>
    </row>
    <row r="1448" spans="1:38">
      <c r="A1448" s="77" t="s">
        <v>106</v>
      </c>
      <c r="B1448" s="77">
        <v>1550</v>
      </c>
      <c r="C1448" s="77">
        <v>34.053690899999999</v>
      </c>
      <c r="D1448" s="77">
        <v>-118.2427666</v>
      </c>
      <c r="E1448" s="77" t="s">
        <v>38</v>
      </c>
      <c r="F1448" s="77">
        <v>195</v>
      </c>
      <c r="H1448" s="77" t="s">
        <v>65</v>
      </c>
      <c r="I1448" s="77">
        <v>2018</v>
      </c>
      <c r="J1448" s="77">
        <v>195</v>
      </c>
      <c r="K1448" s="77" t="s">
        <v>29</v>
      </c>
      <c r="L1448" s="77" t="s">
        <v>29</v>
      </c>
      <c r="N1448" s="77">
        <v>0</v>
      </c>
      <c r="O1448" s="77">
        <v>0</v>
      </c>
      <c r="P1448" s="77" t="s">
        <v>10</v>
      </c>
      <c r="Q1448" s="77">
        <v>38.046406599999997</v>
      </c>
      <c r="R1448" s="77">
        <v>-84.497039299999997</v>
      </c>
      <c r="S1448" s="77">
        <v>6098.3465920814297</v>
      </c>
      <c r="T1448" s="77">
        <v>1.02566982708556</v>
      </c>
      <c r="U1448" s="77">
        <v>181</v>
      </c>
      <c r="V1448" s="77">
        <v>268</v>
      </c>
      <c r="W1448" s="77">
        <v>5.7141999999999998E-2</v>
      </c>
      <c r="X1448" s="77">
        <v>0</v>
      </c>
      <c r="Y1448" s="77">
        <v>0</v>
      </c>
      <c r="Z1448" s="77">
        <v>0</v>
      </c>
      <c r="AA1448" s="77">
        <v>731.80159104977201</v>
      </c>
      <c r="AB1448" s="77">
        <v>1.08281182708556</v>
      </c>
      <c r="AC1448" s="77">
        <v>1375.80159104977</v>
      </c>
      <c r="AE1448" s="87" t="str">
        <f t="shared" si="298"/>
        <v>Domestic</v>
      </c>
      <c r="AF1448" s="82" t="str">
        <f t="shared" si="299"/>
        <v>student</v>
      </c>
      <c r="AI1448" s="82">
        <f>'GDP per Capita'!N1448</f>
        <v>63809.64</v>
      </c>
      <c r="AJ1448" s="82">
        <f t="shared" si="300"/>
        <v>63809.64</v>
      </c>
      <c r="AK1448" s="82">
        <f t="shared" si="301"/>
        <v>63809.64</v>
      </c>
      <c r="AL1448" s="88">
        <f t="shared" si="302"/>
        <v>2.1561030450097666E-2</v>
      </c>
    </row>
    <row r="1449" spans="1:38">
      <c r="A1449" s="77" t="s">
        <v>137</v>
      </c>
      <c r="B1449" s="77">
        <v>1551</v>
      </c>
      <c r="C1449" s="77">
        <v>40.7127281</v>
      </c>
      <c r="D1449" s="77">
        <v>-74.006015199999993</v>
      </c>
      <c r="E1449" s="77" t="s">
        <v>42</v>
      </c>
      <c r="F1449" s="77">
        <v>685</v>
      </c>
      <c r="H1449" s="77" t="s">
        <v>64</v>
      </c>
      <c r="I1449" s="77">
        <v>2018</v>
      </c>
      <c r="J1449" s="77">
        <v>685</v>
      </c>
      <c r="K1449" s="77" t="s">
        <v>29</v>
      </c>
      <c r="L1449" s="77" t="s">
        <v>29</v>
      </c>
      <c r="N1449" s="77">
        <v>0</v>
      </c>
      <c r="O1449" s="77">
        <v>0</v>
      </c>
      <c r="P1449" s="77" t="s">
        <v>10</v>
      </c>
      <c r="Q1449" s="77">
        <v>38.046406599999997</v>
      </c>
      <c r="R1449" s="77">
        <v>-84.497039299999997</v>
      </c>
      <c r="S1449" s="77">
        <v>1896.9438514322401</v>
      </c>
      <c r="T1449" s="77">
        <v>0.41211322573246301</v>
      </c>
      <c r="U1449" s="77">
        <v>181</v>
      </c>
      <c r="V1449" s="77">
        <v>536</v>
      </c>
      <c r="W1449" s="77">
        <v>0.114284</v>
      </c>
      <c r="X1449" s="77">
        <v>0</v>
      </c>
      <c r="Y1449" s="77">
        <v>0</v>
      </c>
      <c r="Z1449" s="77">
        <v>0</v>
      </c>
      <c r="AA1449" s="77">
        <v>364.21321947499001</v>
      </c>
      <c r="AB1449" s="77">
        <v>0.52639722573246295</v>
      </c>
      <c r="AC1449" s="77">
        <v>1766.21321947499</v>
      </c>
      <c r="AE1449" s="87" t="str">
        <f t="shared" si="298"/>
        <v>Domestic</v>
      </c>
      <c r="AF1449" s="82" t="str">
        <f t="shared" si="299"/>
        <v>non-student</v>
      </c>
      <c r="AI1449" s="82">
        <f>'GDP per Capita'!N1449</f>
        <v>63809.64</v>
      </c>
      <c r="AJ1449" s="82">
        <f t="shared" si="300"/>
        <v>63809.64</v>
      </c>
      <c r="AK1449" s="82">
        <f t="shared" si="301"/>
        <v>63809.64</v>
      </c>
      <c r="AL1449" s="88">
        <f t="shared" si="302"/>
        <v>2.767941050090535E-2</v>
      </c>
    </row>
    <row r="1450" spans="1:38">
      <c r="A1450" s="77" t="s">
        <v>127</v>
      </c>
      <c r="B1450" s="77">
        <v>1552</v>
      </c>
      <c r="C1450" s="77">
        <v>40.014985600000003</v>
      </c>
      <c r="D1450" s="77">
        <v>-105.27054560000001</v>
      </c>
      <c r="E1450" s="77" t="s">
        <v>38</v>
      </c>
      <c r="F1450" s="77">
        <v>195</v>
      </c>
      <c r="H1450" s="77" t="s">
        <v>65</v>
      </c>
      <c r="I1450" s="77">
        <v>2018</v>
      </c>
      <c r="J1450" s="77">
        <v>195</v>
      </c>
      <c r="K1450" s="77" t="s">
        <v>29</v>
      </c>
      <c r="L1450" s="77" t="s">
        <v>29</v>
      </c>
      <c r="N1450" s="77">
        <v>0</v>
      </c>
      <c r="O1450" s="77">
        <v>0</v>
      </c>
      <c r="P1450" s="77" t="s">
        <v>10</v>
      </c>
      <c r="Q1450" s="77">
        <v>38.046406599999997</v>
      </c>
      <c r="R1450" s="77">
        <v>-84.497039299999997</v>
      </c>
      <c r="S1450" s="77">
        <v>3607.0076013685398</v>
      </c>
      <c r="T1450" s="77">
        <v>0.65955902369985997</v>
      </c>
      <c r="U1450" s="77">
        <v>181</v>
      </c>
      <c r="V1450" s="77">
        <v>268</v>
      </c>
      <c r="W1450" s="77">
        <v>5.7141999999999998E-2</v>
      </c>
      <c r="X1450" s="77">
        <v>0</v>
      </c>
      <c r="Y1450" s="77">
        <v>0</v>
      </c>
      <c r="Z1450" s="77">
        <v>0</v>
      </c>
      <c r="AA1450" s="77">
        <v>692.54545946276005</v>
      </c>
      <c r="AB1450" s="77">
        <v>0.71670102369986</v>
      </c>
      <c r="AC1450" s="77">
        <v>1336.5454594627599</v>
      </c>
      <c r="AE1450" s="87" t="str">
        <f t="shared" si="298"/>
        <v>Domestic</v>
      </c>
      <c r="AF1450" s="82" t="str">
        <f t="shared" si="299"/>
        <v>student</v>
      </c>
      <c r="AI1450" s="82">
        <f>'GDP per Capita'!N1450</f>
        <v>63809.64</v>
      </c>
      <c r="AJ1450" s="82">
        <f t="shared" si="300"/>
        <v>63809.64</v>
      </c>
      <c r="AK1450" s="82">
        <f t="shared" si="301"/>
        <v>63809.64</v>
      </c>
      <c r="AL1450" s="88">
        <f t="shared" si="302"/>
        <v>2.0945823537991438E-2</v>
      </c>
    </row>
    <row r="1451" spans="1:38">
      <c r="A1451" s="77" t="s">
        <v>435</v>
      </c>
      <c r="B1451" s="77">
        <v>1553</v>
      </c>
      <c r="C1451" s="77">
        <v>39.123563500000003</v>
      </c>
      <c r="D1451" s="77">
        <v>117.19807849999999</v>
      </c>
      <c r="E1451" s="77" t="s">
        <v>37</v>
      </c>
      <c r="F1451" s="77">
        <v>585</v>
      </c>
      <c r="H1451" s="77" t="s">
        <v>64</v>
      </c>
      <c r="I1451" s="77">
        <v>2018</v>
      </c>
      <c r="J1451" s="77">
        <v>585</v>
      </c>
      <c r="K1451" s="77" t="s">
        <v>574</v>
      </c>
      <c r="L1451" s="77" t="s">
        <v>30</v>
      </c>
      <c r="N1451" s="77">
        <v>0</v>
      </c>
      <c r="O1451" s="77">
        <v>0</v>
      </c>
      <c r="P1451" s="77" t="s">
        <v>10</v>
      </c>
      <c r="Q1451" s="77">
        <v>38.046406599999997</v>
      </c>
      <c r="R1451" s="77">
        <v>-84.497039299999997</v>
      </c>
      <c r="S1451" s="77">
        <v>22305.484451014101</v>
      </c>
      <c r="T1451" s="77">
        <v>3.4719238836184001</v>
      </c>
      <c r="U1451" s="77">
        <v>181</v>
      </c>
      <c r="V1451" s="77">
        <v>536</v>
      </c>
      <c r="W1451" s="77">
        <v>0.114284</v>
      </c>
      <c r="X1451" s="77">
        <v>0</v>
      </c>
      <c r="Y1451" s="77">
        <v>0</v>
      </c>
      <c r="Z1451" s="77">
        <v>0</v>
      </c>
      <c r="AA1451" s="77">
        <v>2040.9518272677899</v>
      </c>
      <c r="AB1451" s="77">
        <v>3.5862078836184001</v>
      </c>
      <c r="AC1451" s="77">
        <v>3342.9518272677901</v>
      </c>
      <c r="AE1451" s="87" t="str">
        <f t="shared" si="298"/>
        <v>International</v>
      </c>
      <c r="AF1451" s="82" t="str">
        <f t="shared" si="299"/>
        <v>non-student</v>
      </c>
      <c r="AI1451" s="82">
        <f>'GDP per Capita'!N1451</f>
        <v>10121.299999999999</v>
      </c>
      <c r="AJ1451" s="82">
        <f t="shared" si="300"/>
        <v>10121.299999999999</v>
      </c>
      <c r="AK1451" s="82">
        <f t="shared" si="301"/>
        <v>10121.299999999999</v>
      </c>
      <c r="AL1451" s="88">
        <f t="shared" si="302"/>
        <v>0.33028877982747179</v>
      </c>
    </row>
    <row r="1452" spans="1:38">
      <c r="A1452" s="77" t="s">
        <v>112</v>
      </c>
      <c r="B1452" s="77">
        <v>1554</v>
      </c>
      <c r="C1452" s="77">
        <v>40.735657000000003</v>
      </c>
      <c r="D1452" s="77">
        <v>-74.172366699999998</v>
      </c>
      <c r="E1452" s="77" t="s">
        <v>42</v>
      </c>
      <c r="F1452" s="77">
        <v>625</v>
      </c>
      <c r="H1452" s="77" t="s">
        <v>66</v>
      </c>
      <c r="I1452" s="77">
        <v>2018</v>
      </c>
      <c r="J1452" s="77">
        <v>625</v>
      </c>
      <c r="K1452" s="77" t="s">
        <v>29</v>
      </c>
      <c r="L1452" s="77" t="s">
        <v>29</v>
      </c>
      <c r="N1452" s="77">
        <v>0</v>
      </c>
      <c r="O1452" s="77">
        <v>0</v>
      </c>
      <c r="P1452" s="77" t="s">
        <v>10</v>
      </c>
      <c r="Q1452" s="77">
        <v>38.046406599999997</v>
      </c>
      <c r="R1452" s="77">
        <v>-84.497039299999997</v>
      </c>
      <c r="S1452" s="77">
        <v>1871.19379937244</v>
      </c>
      <c r="T1452" s="77">
        <v>0.40871306589225298</v>
      </c>
      <c r="U1452" s="77">
        <v>181</v>
      </c>
      <c r="V1452" s="77">
        <v>536</v>
      </c>
      <c r="W1452" s="77">
        <v>0.114284</v>
      </c>
      <c r="X1452" s="77">
        <v>0</v>
      </c>
      <c r="Y1452" s="77">
        <v>0</v>
      </c>
      <c r="Z1452" s="77">
        <v>0</v>
      </c>
      <c r="AA1452" s="77">
        <v>359.26920947950902</v>
      </c>
      <c r="AB1452" s="77">
        <v>0.52299706589225303</v>
      </c>
      <c r="AC1452" s="77">
        <v>1701.2692094795</v>
      </c>
      <c r="AE1452" s="87" t="str">
        <f t="shared" si="298"/>
        <v>Domestic</v>
      </c>
      <c r="AF1452" s="82" t="str">
        <f t="shared" si="299"/>
        <v>non-student</v>
      </c>
      <c r="AI1452" s="82">
        <f>'GDP per Capita'!N1452</f>
        <v>63809.64</v>
      </c>
      <c r="AJ1452" s="82">
        <f t="shared" si="300"/>
        <v>63809.64</v>
      </c>
      <c r="AK1452" s="82">
        <f t="shared" si="301"/>
        <v>63809.64</v>
      </c>
      <c r="AL1452" s="88">
        <f t="shared" si="302"/>
        <v>2.6661633093048323E-2</v>
      </c>
    </row>
    <row r="1453" spans="1:38">
      <c r="A1453" s="77" t="s">
        <v>105</v>
      </c>
      <c r="B1453" s="77">
        <v>1555</v>
      </c>
      <c r="C1453" s="77">
        <v>30.271128600000001</v>
      </c>
      <c r="D1453" s="77">
        <v>-97.743699500000005</v>
      </c>
      <c r="E1453" s="77" t="s">
        <v>38</v>
      </c>
      <c r="F1453" s="77">
        <v>195</v>
      </c>
      <c r="H1453" s="77" t="s">
        <v>65</v>
      </c>
      <c r="I1453" s="77">
        <v>2018</v>
      </c>
      <c r="J1453" s="77">
        <v>195</v>
      </c>
      <c r="K1453" s="77" t="s">
        <v>29</v>
      </c>
      <c r="L1453" s="77" t="s">
        <v>29</v>
      </c>
      <c r="N1453" s="77">
        <v>0</v>
      </c>
      <c r="O1453" s="77">
        <v>0</v>
      </c>
      <c r="P1453" s="77" t="s">
        <v>10</v>
      </c>
      <c r="Q1453" s="77">
        <v>38.046406599999997</v>
      </c>
      <c r="R1453" s="77">
        <v>-84.497039299999997</v>
      </c>
      <c r="S1453" s="77">
        <v>2983.6640404770801</v>
      </c>
      <c r="T1453" s="77">
        <v>0.56032437608758801</v>
      </c>
      <c r="U1453" s="77">
        <v>181</v>
      </c>
      <c r="V1453" s="77">
        <v>268</v>
      </c>
      <c r="W1453" s="77">
        <v>5.7141999999999998E-2</v>
      </c>
      <c r="X1453" s="77">
        <v>0</v>
      </c>
      <c r="Y1453" s="77">
        <v>0</v>
      </c>
      <c r="Z1453" s="77">
        <v>0</v>
      </c>
      <c r="AA1453" s="77">
        <v>572.86349577159899</v>
      </c>
      <c r="AB1453" s="77">
        <v>0.61746637608758803</v>
      </c>
      <c r="AC1453" s="77">
        <v>1216.8634957715999</v>
      </c>
      <c r="AE1453" s="87" t="str">
        <f t="shared" si="298"/>
        <v>Domestic</v>
      </c>
      <c r="AF1453" s="82" t="str">
        <f t="shared" si="299"/>
        <v>student</v>
      </c>
      <c r="AI1453" s="82">
        <f>'GDP per Capita'!N1453</f>
        <v>63809.64</v>
      </c>
      <c r="AJ1453" s="82">
        <f t="shared" si="300"/>
        <v>63809.64</v>
      </c>
      <c r="AK1453" s="82">
        <f t="shared" si="301"/>
        <v>63809.64</v>
      </c>
      <c r="AL1453" s="88">
        <f t="shared" si="302"/>
        <v>1.9070214089463598E-2</v>
      </c>
    </row>
    <row r="1454" spans="1:38">
      <c r="A1454" s="77" t="s">
        <v>96</v>
      </c>
      <c r="B1454" s="77">
        <v>1556</v>
      </c>
      <c r="C1454" s="77">
        <v>38.046406599999997</v>
      </c>
      <c r="D1454" s="77">
        <v>-84.497039299999997</v>
      </c>
      <c r="E1454" s="77" t="s">
        <v>38</v>
      </c>
      <c r="F1454" s="77">
        <v>565</v>
      </c>
      <c r="H1454" s="77" t="s">
        <v>65</v>
      </c>
      <c r="I1454" s="77">
        <v>2018</v>
      </c>
      <c r="J1454" s="77">
        <v>565</v>
      </c>
      <c r="K1454" s="77" t="s">
        <v>29</v>
      </c>
      <c r="L1454" s="77" t="s">
        <v>29</v>
      </c>
      <c r="N1454" s="77">
        <v>0</v>
      </c>
      <c r="O1454" s="77">
        <v>1</v>
      </c>
      <c r="P1454" s="77" t="s">
        <v>10</v>
      </c>
      <c r="Q1454" s="77">
        <v>38.046406599999997</v>
      </c>
      <c r="R1454" s="77">
        <v>-84.497039299999997</v>
      </c>
      <c r="S1454" s="77">
        <v>0</v>
      </c>
      <c r="T1454" s="77">
        <v>0</v>
      </c>
      <c r="U1454" s="77">
        <v>0</v>
      </c>
      <c r="V1454" s="77">
        <v>0</v>
      </c>
      <c r="W1454" s="77">
        <v>0</v>
      </c>
      <c r="X1454" s="77">
        <v>0</v>
      </c>
      <c r="Y1454" s="77">
        <v>0</v>
      </c>
      <c r="Z1454" s="77">
        <v>0</v>
      </c>
      <c r="AA1454" s="77">
        <v>0</v>
      </c>
      <c r="AB1454" s="77">
        <v>0</v>
      </c>
      <c r="AC1454" s="77">
        <v>565</v>
      </c>
      <c r="AE1454" s="87" t="str">
        <f t="shared" si="298"/>
        <v>Domestic</v>
      </c>
      <c r="AF1454" s="82" t="str">
        <f t="shared" si="299"/>
        <v>student</v>
      </c>
      <c r="AI1454" s="82">
        <f>'GDP per Capita'!N1454</f>
        <v>63809.64</v>
      </c>
      <c r="AJ1454" s="82">
        <f t="shared" si="300"/>
        <v>63809.64</v>
      </c>
      <c r="AK1454" s="82">
        <f t="shared" si="301"/>
        <v>63809.64</v>
      </c>
      <c r="AL1454" s="88">
        <f t="shared" si="302"/>
        <v>8.8544614888910207E-3</v>
      </c>
    </row>
    <row r="1455" spans="1:38">
      <c r="A1455" s="77" t="s">
        <v>171</v>
      </c>
      <c r="B1455" s="77">
        <v>1557</v>
      </c>
      <c r="C1455" s="77">
        <v>37.8708393</v>
      </c>
      <c r="D1455" s="77">
        <v>-122.272863899999</v>
      </c>
      <c r="E1455" s="77" t="s">
        <v>41</v>
      </c>
      <c r="F1455" s="77">
        <v>525</v>
      </c>
      <c r="H1455" s="77" t="s">
        <v>66</v>
      </c>
      <c r="I1455" s="77">
        <v>2018</v>
      </c>
      <c r="J1455" s="77">
        <v>525</v>
      </c>
      <c r="K1455" s="77" t="s">
        <v>29</v>
      </c>
      <c r="L1455" s="77" t="s">
        <v>29</v>
      </c>
      <c r="N1455" s="77">
        <v>0</v>
      </c>
      <c r="O1455" s="77">
        <v>0</v>
      </c>
      <c r="P1455" s="77" t="s">
        <v>10</v>
      </c>
      <c r="Q1455" s="77">
        <v>38.046406599999997</v>
      </c>
      <c r="R1455" s="77">
        <v>-84.497039299999997</v>
      </c>
      <c r="S1455" s="77">
        <v>6577.3545617684204</v>
      </c>
      <c r="T1455" s="77">
        <v>1.09133126988582</v>
      </c>
      <c r="U1455" s="77">
        <v>181</v>
      </c>
      <c r="V1455" s="77">
        <v>536</v>
      </c>
      <c r="W1455" s="77">
        <v>0.114284</v>
      </c>
      <c r="X1455" s="77">
        <v>0</v>
      </c>
      <c r="Y1455" s="77">
        <v>0</v>
      </c>
      <c r="Z1455" s="77">
        <v>0</v>
      </c>
      <c r="AA1455" s="77">
        <v>789.28254741220996</v>
      </c>
      <c r="AB1455" s="77">
        <v>1.20561526988582</v>
      </c>
      <c r="AC1455" s="77">
        <v>2031.2825474122101</v>
      </c>
      <c r="AE1455" s="87" t="str">
        <f t="shared" si="298"/>
        <v>Domestic</v>
      </c>
      <c r="AF1455" s="82" t="str">
        <f t="shared" si="299"/>
        <v>non-student</v>
      </c>
      <c r="AI1455" s="82">
        <f>'GDP per Capita'!N1455</f>
        <v>63809.64</v>
      </c>
      <c r="AJ1455" s="82">
        <f t="shared" si="300"/>
        <v>63809.64</v>
      </c>
      <c r="AK1455" s="82">
        <f t="shared" si="301"/>
        <v>63809.64</v>
      </c>
      <c r="AL1455" s="88">
        <f t="shared" si="302"/>
        <v>3.1833474494013914E-2</v>
      </c>
    </row>
    <row r="1456" spans="1:38">
      <c r="A1456" s="77" t="s">
        <v>103</v>
      </c>
      <c r="B1456" s="77">
        <v>1558</v>
      </c>
      <c r="C1456" s="77">
        <v>36.162229600000003</v>
      </c>
      <c r="D1456" s="77">
        <v>-86.774353099999999</v>
      </c>
      <c r="E1456" s="77" t="s">
        <v>43</v>
      </c>
      <c r="F1456" s="77">
        <v>0</v>
      </c>
      <c r="H1456" s="77" t="s">
        <v>67</v>
      </c>
      <c r="I1456" s="77">
        <v>2018</v>
      </c>
      <c r="J1456" s="77">
        <v>0</v>
      </c>
      <c r="K1456" s="77" t="s">
        <v>29</v>
      </c>
      <c r="L1456" s="77" t="s">
        <v>29</v>
      </c>
      <c r="N1456" s="77">
        <v>0</v>
      </c>
      <c r="O1456" s="77">
        <v>0</v>
      </c>
      <c r="P1456" s="77" t="s">
        <v>10</v>
      </c>
      <c r="Q1456" s="77">
        <v>38.046406599999997</v>
      </c>
      <c r="R1456" s="77">
        <v>-84.497039299999997</v>
      </c>
      <c r="S1456" s="77">
        <v>581.96173324241101</v>
      </c>
      <c r="T1456" s="77">
        <v>0.23847670730986401</v>
      </c>
      <c r="U1456" s="77">
        <v>181</v>
      </c>
      <c r="V1456" s="77">
        <v>536</v>
      </c>
      <c r="W1456" s="77">
        <v>0.114284</v>
      </c>
      <c r="X1456" s="77">
        <v>0</v>
      </c>
      <c r="Y1456" s="77">
        <v>0</v>
      </c>
      <c r="Z1456" s="77">
        <v>0</v>
      </c>
      <c r="AA1456" s="77">
        <v>111.736652782542</v>
      </c>
      <c r="AB1456" s="77">
        <v>0.35276070730986397</v>
      </c>
      <c r="AC1456" s="77">
        <v>828.73665278254202</v>
      </c>
      <c r="AE1456" s="87" t="str">
        <f t="shared" si="298"/>
        <v>Domestic</v>
      </c>
      <c r="AF1456" s="82" t="str">
        <f t="shared" si="299"/>
        <v>non-student</v>
      </c>
      <c r="AI1456" s="82">
        <f>'GDP per Capita'!N1456</f>
        <v>63809.64</v>
      </c>
      <c r="AJ1456" s="82">
        <f t="shared" si="300"/>
        <v>63809.64</v>
      </c>
      <c r="AK1456" s="82">
        <f t="shared" si="301"/>
        <v>63809.64</v>
      </c>
      <c r="AL1456" s="88">
        <f t="shared" si="302"/>
        <v>1.2987640312381359E-2</v>
      </c>
    </row>
    <row r="1457" spans="1:38">
      <c r="A1457" s="77" t="s">
        <v>105</v>
      </c>
      <c r="B1457" s="77">
        <v>1559</v>
      </c>
      <c r="C1457" s="77">
        <v>30.271128600000001</v>
      </c>
      <c r="D1457" s="77">
        <v>-97.743699500000005</v>
      </c>
      <c r="E1457" s="77" t="s">
        <v>38</v>
      </c>
      <c r="F1457" s="77">
        <v>0</v>
      </c>
      <c r="H1457" s="77" t="s">
        <v>62</v>
      </c>
      <c r="I1457" s="77">
        <v>2018</v>
      </c>
      <c r="J1457" s="77">
        <v>0</v>
      </c>
      <c r="K1457" s="77" t="s">
        <v>29</v>
      </c>
      <c r="L1457" s="77" t="s">
        <v>29</v>
      </c>
      <c r="N1457" s="77">
        <v>0</v>
      </c>
      <c r="O1457" s="77">
        <v>0</v>
      </c>
      <c r="P1457" s="77" t="s">
        <v>10</v>
      </c>
      <c r="Q1457" s="77">
        <v>38.046406599999997</v>
      </c>
      <c r="R1457" s="77">
        <v>-84.497039299999997</v>
      </c>
      <c r="S1457" s="77">
        <v>2983.6640404770801</v>
      </c>
      <c r="T1457" s="77">
        <v>0.56032437608758801</v>
      </c>
      <c r="U1457" s="77">
        <v>181</v>
      </c>
      <c r="V1457" s="77">
        <v>268</v>
      </c>
      <c r="W1457" s="77">
        <v>5.7141999999999998E-2</v>
      </c>
      <c r="X1457" s="77">
        <v>0</v>
      </c>
      <c r="Y1457" s="77">
        <v>0</v>
      </c>
      <c r="Z1457" s="77">
        <v>0</v>
      </c>
      <c r="AA1457" s="77">
        <v>572.86349577159899</v>
      </c>
      <c r="AB1457" s="77">
        <v>0.61746637608758803</v>
      </c>
      <c r="AC1457" s="77">
        <v>1021.86349577159</v>
      </c>
      <c r="AE1457" s="87" t="str">
        <f t="shared" si="298"/>
        <v>Domestic</v>
      </c>
      <c r="AF1457" s="82" t="str">
        <f t="shared" si="299"/>
        <v>student</v>
      </c>
      <c r="AI1457" s="82">
        <f>'GDP per Capita'!N1457</f>
        <v>63809.64</v>
      </c>
      <c r="AJ1457" s="82">
        <f t="shared" si="300"/>
        <v>63809.64</v>
      </c>
      <c r="AK1457" s="82">
        <f t="shared" si="301"/>
        <v>63809.64</v>
      </c>
      <c r="AL1457" s="88">
        <f t="shared" si="302"/>
        <v>1.6014249504801938E-2</v>
      </c>
    </row>
    <row r="1458" spans="1:38">
      <c r="A1458" s="77" t="s">
        <v>85</v>
      </c>
      <c r="B1458" s="77">
        <v>1560</v>
      </c>
      <c r="C1458" s="77">
        <v>36.062584299999997</v>
      </c>
      <c r="D1458" s="77">
        <v>-94.157432799999995</v>
      </c>
      <c r="E1458" s="77" t="s">
        <v>38</v>
      </c>
      <c r="F1458" s="77">
        <v>195</v>
      </c>
      <c r="H1458" s="77" t="s">
        <v>65</v>
      </c>
      <c r="I1458" s="77">
        <v>2018</v>
      </c>
      <c r="J1458" s="77">
        <v>195</v>
      </c>
      <c r="K1458" s="77" t="s">
        <v>29</v>
      </c>
      <c r="L1458" s="77" t="s">
        <v>29</v>
      </c>
      <c r="N1458" s="77">
        <v>0</v>
      </c>
      <c r="O1458" s="77">
        <v>0</v>
      </c>
      <c r="P1458" s="77" t="s">
        <v>10</v>
      </c>
      <c r="Q1458" s="77">
        <v>38.046406599999997</v>
      </c>
      <c r="R1458" s="77">
        <v>-84.497039299999997</v>
      </c>
      <c r="S1458" s="77">
        <v>1769.4514712022799</v>
      </c>
      <c r="T1458" s="77">
        <v>0.39527852302257899</v>
      </c>
      <c r="U1458" s="77">
        <v>181</v>
      </c>
      <c r="V1458" s="77">
        <v>268</v>
      </c>
      <c r="W1458" s="77">
        <v>5.7141999999999998E-2</v>
      </c>
      <c r="X1458" s="77">
        <v>0</v>
      </c>
      <c r="Y1458" s="77">
        <v>0</v>
      </c>
      <c r="Z1458" s="77">
        <v>0</v>
      </c>
      <c r="AA1458" s="77">
        <v>339.73468247083798</v>
      </c>
      <c r="AB1458" s="77">
        <v>0.45242052302257901</v>
      </c>
      <c r="AC1458" s="77">
        <v>983.73468247083804</v>
      </c>
      <c r="AE1458" s="87" t="str">
        <f t="shared" si="298"/>
        <v>Domestic</v>
      </c>
      <c r="AF1458" s="82" t="str">
        <f t="shared" si="299"/>
        <v>student</v>
      </c>
      <c r="AI1458" s="82">
        <f>'GDP per Capita'!N1458</f>
        <v>63809.64</v>
      </c>
      <c r="AJ1458" s="82">
        <f t="shared" si="300"/>
        <v>63809.64</v>
      </c>
      <c r="AK1458" s="82">
        <f t="shared" si="301"/>
        <v>63809.64</v>
      </c>
      <c r="AL1458" s="88">
        <f t="shared" si="302"/>
        <v>1.541670948889287E-2</v>
      </c>
    </row>
    <row r="1459" spans="1:38">
      <c r="A1459" s="77" t="s">
        <v>96</v>
      </c>
      <c r="B1459" s="77">
        <v>1561</v>
      </c>
      <c r="C1459" s="77">
        <v>38.046406599999997</v>
      </c>
      <c r="D1459" s="77">
        <v>-84.497039299999997</v>
      </c>
      <c r="E1459" s="77" t="s">
        <v>38</v>
      </c>
      <c r="F1459" s="77">
        <v>295</v>
      </c>
      <c r="H1459" s="77" t="s">
        <v>65</v>
      </c>
      <c r="I1459" s="77">
        <v>2018</v>
      </c>
      <c r="J1459" s="77">
        <v>295</v>
      </c>
      <c r="K1459" s="77" t="s">
        <v>29</v>
      </c>
      <c r="L1459" s="77" t="s">
        <v>29</v>
      </c>
      <c r="N1459" s="77">
        <v>0</v>
      </c>
      <c r="O1459" s="77">
        <v>1</v>
      </c>
      <c r="P1459" s="77" t="s">
        <v>10</v>
      </c>
      <c r="Q1459" s="77">
        <v>38.046406599999997</v>
      </c>
      <c r="R1459" s="77">
        <v>-84.497039299999997</v>
      </c>
      <c r="S1459" s="77">
        <v>0</v>
      </c>
      <c r="T1459" s="77">
        <v>0</v>
      </c>
      <c r="U1459" s="77">
        <v>0</v>
      </c>
      <c r="V1459" s="77">
        <v>0</v>
      </c>
      <c r="W1459" s="77">
        <v>0</v>
      </c>
      <c r="X1459" s="77">
        <v>0</v>
      </c>
      <c r="Y1459" s="77">
        <v>0</v>
      </c>
      <c r="Z1459" s="77">
        <v>0</v>
      </c>
      <c r="AA1459" s="77">
        <v>0</v>
      </c>
      <c r="AB1459" s="77">
        <v>0</v>
      </c>
      <c r="AC1459" s="77">
        <v>295</v>
      </c>
      <c r="AE1459" s="87" t="str">
        <f t="shared" si="298"/>
        <v>Domestic</v>
      </c>
      <c r="AF1459" s="82" t="str">
        <f t="shared" si="299"/>
        <v>student</v>
      </c>
      <c r="AI1459" s="82">
        <f>'GDP per Capita'!N1459</f>
        <v>63809.64</v>
      </c>
      <c r="AJ1459" s="82">
        <f t="shared" si="300"/>
        <v>63809.64</v>
      </c>
      <c r="AK1459" s="82">
        <f t="shared" si="301"/>
        <v>63809.64</v>
      </c>
      <c r="AL1459" s="88">
        <f t="shared" si="302"/>
        <v>4.6231259101289397E-3</v>
      </c>
    </row>
    <row r="1460" spans="1:38">
      <c r="A1460" s="77" t="s">
        <v>373</v>
      </c>
      <c r="B1460" s="77">
        <v>1562</v>
      </c>
      <c r="C1460" s="77">
        <v>38.004921400000001</v>
      </c>
      <c r="D1460" s="77">
        <v>-121.805788999999</v>
      </c>
      <c r="E1460" s="77" t="s">
        <v>42</v>
      </c>
      <c r="F1460" s="77">
        <v>525</v>
      </c>
      <c r="H1460" s="77" t="s">
        <v>66</v>
      </c>
      <c r="I1460" s="77">
        <v>2018</v>
      </c>
      <c r="J1460" s="77">
        <v>525</v>
      </c>
      <c r="K1460" s="77" t="s">
        <v>29</v>
      </c>
      <c r="L1460" s="77" t="s">
        <v>29</v>
      </c>
      <c r="N1460" s="77">
        <v>0</v>
      </c>
      <c r="O1460" s="77">
        <v>0</v>
      </c>
      <c r="P1460" s="77" t="s">
        <v>10</v>
      </c>
      <c r="Q1460" s="77">
        <v>38.046406599999997</v>
      </c>
      <c r="R1460" s="77">
        <v>-84.497039299999997</v>
      </c>
      <c r="S1460" s="77">
        <v>6491.0192041854798</v>
      </c>
      <c r="T1460" s="77">
        <v>1.07946672147533</v>
      </c>
      <c r="U1460" s="77">
        <v>181</v>
      </c>
      <c r="V1460" s="77">
        <v>536</v>
      </c>
      <c r="W1460" s="77">
        <v>0.114284</v>
      </c>
      <c r="X1460" s="77">
        <v>0</v>
      </c>
      <c r="Y1460" s="77">
        <v>0</v>
      </c>
      <c r="Z1460" s="77">
        <v>0</v>
      </c>
      <c r="AA1460" s="77">
        <v>778.92230450225804</v>
      </c>
      <c r="AB1460" s="77">
        <v>1.19375072147533</v>
      </c>
      <c r="AC1460" s="77">
        <v>2020.92230450225</v>
      </c>
      <c r="AE1460" s="87" t="str">
        <f t="shared" si="298"/>
        <v>Domestic</v>
      </c>
      <c r="AF1460" s="82" t="str">
        <f t="shared" si="299"/>
        <v>non-student</v>
      </c>
      <c r="AI1460" s="82">
        <f>'GDP per Capita'!N1460</f>
        <v>63809.64</v>
      </c>
      <c r="AJ1460" s="82">
        <f t="shared" si="300"/>
        <v>63809.64</v>
      </c>
      <c r="AK1460" s="82">
        <f t="shared" si="301"/>
        <v>63809.64</v>
      </c>
      <c r="AL1460" s="88">
        <f t="shared" si="302"/>
        <v>3.1671112773904539E-2</v>
      </c>
    </row>
    <row r="1461" spans="1:38">
      <c r="A1461" s="77" t="s">
        <v>106</v>
      </c>
      <c r="B1461" s="77">
        <v>1563</v>
      </c>
      <c r="C1461" s="77">
        <v>34.053690899999999</v>
      </c>
      <c r="D1461" s="77">
        <v>-118.2427666</v>
      </c>
      <c r="E1461" s="77" t="s">
        <v>38</v>
      </c>
      <c r="F1461" s="77">
        <v>175</v>
      </c>
      <c r="H1461" s="77" t="s">
        <v>61</v>
      </c>
      <c r="I1461" s="77">
        <v>2018</v>
      </c>
      <c r="J1461" s="77">
        <v>175</v>
      </c>
      <c r="K1461" s="77" t="s">
        <v>29</v>
      </c>
      <c r="L1461" s="77" t="s">
        <v>29</v>
      </c>
      <c r="N1461" s="77">
        <v>0</v>
      </c>
      <c r="O1461" s="77">
        <v>0</v>
      </c>
      <c r="P1461" s="77" t="s">
        <v>10</v>
      </c>
      <c r="Q1461" s="77">
        <v>38.046406599999997</v>
      </c>
      <c r="R1461" s="77">
        <v>-84.497039299999997</v>
      </c>
      <c r="S1461" s="77">
        <v>6098.3465920814297</v>
      </c>
      <c r="T1461" s="77">
        <v>1.02566982708556</v>
      </c>
      <c r="U1461" s="77">
        <v>181</v>
      </c>
      <c r="V1461" s="77">
        <v>268</v>
      </c>
      <c r="W1461" s="77">
        <v>5.7141999999999998E-2</v>
      </c>
      <c r="X1461" s="77">
        <v>0</v>
      </c>
      <c r="Y1461" s="77">
        <v>0</v>
      </c>
      <c r="Z1461" s="77">
        <v>0</v>
      </c>
      <c r="AA1461" s="77">
        <v>731.80159104977201</v>
      </c>
      <c r="AB1461" s="77">
        <v>1.08281182708556</v>
      </c>
      <c r="AC1461" s="77">
        <v>1355.80159104977</v>
      </c>
      <c r="AE1461" s="87" t="str">
        <f t="shared" si="298"/>
        <v>Domestic</v>
      </c>
      <c r="AF1461" s="82" t="str">
        <f t="shared" si="299"/>
        <v>student</v>
      </c>
      <c r="AI1461" s="82">
        <f>'GDP per Capita'!N1461</f>
        <v>63809.64</v>
      </c>
      <c r="AJ1461" s="82">
        <f t="shared" si="300"/>
        <v>63809.64</v>
      </c>
      <c r="AK1461" s="82">
        <f t="shared" si="301"/>
        <v>63809.64</v>
      </c>
      <c r="AL1461" s="88">
        <f t="shared" si="302"/>
        <v>2.1247598185004178E-2</v>
      </c>
    </row>
    <row r="1462" spans="1:38">
      <c r="A1462" s="77" t="s">
        <v>86</v>
      </c>
      <c r="B1462" s="77">
        <v>1564</v>
      </c>
      <c r="C1462" s="77">
        <v>45.421106000000002</v>
      </c>
      <c r="D1462" s="77">
        <v>-75.690308000000002</v>
      </c>
      <c r="E1462" s="77" t="s">
        <v>42</v>
      </c>
      <c r="F1462" s="77">
        <v>685</v>
      </c>
      <c r="H1462" s="77" t="s">
        <v>64</v>
      </c>
      <c r="I1462" s="77">
        <v>2018</v>
      </c>
      <c r="J1462" s="77">
        <v>685</v>
      </c>
      <c r="K1462" s="77" t="s">
        <v>320</v>
      </c>
      <c r="L1462" s="77" t="s">
        <v>28</v>
      </c>
      <c r="N1462" s="77">
        <v>0</v>
      </c>
      <c r="O1462" s="77">
        <v>0</v>
      </c>
      <c r="P1462" s="77" t="s">
        <v>10</v>
      </c>
      <c r="Q1462" s="77">
        <v>38.046406599999997</v>
      </c>
      <c r="R1462" s="77">
        <v>-84.497039299999997</v>
      </c>
      <c r="S1462" s="77">
        <v>2194.0944489376802</v>
      </c>
      <c r="T1462" s="77">
        <v>0.45135040963353901</v>
      </c>
      <c r="U1462" s="77">
        <v>181</v>
      </c>
      <c r="V1462" s="77">
        <v>536</v>
      </c>
      <c r="W1462" s="77">
        <v>0.114284</v>
      </c>
      <c r="X1462" s="77">
        <v>0</v>
      </c>
      <c r="Y1462" s="77">
        <v>0</v>
      </c>
      <c r="Z1462" s="77">
        <v>0</v>
      </c>
      <c r="AA1462" s="77">
        <v>421.26613419603501</v>
      </c>
      <c r="AB1462" s="77">
        <v>0.56563440963353895</v>
      </c>
      <c r="AC1462" s="77">
        <v>1823.26613419603</v>
      </c>
      <c r="AE1462" s="87" t="str">
        <f t="shared" si="298"/>
        <v>International</v>
      </c>
      <c r="AF1462" s="82" t="str">
        <f t="shared" si="299"/>
        <v>non-student</v>
      </c>
      <c r="AI1462" s="82">
        <f>'GDP per Capita'!N1462</f>
        <v>49196.49</v>
      </c>
      <c r="AJ1462" s="82">
        <f t="shared" si="300"/>
        <v>49196.49</v>
      </c>
      <c r="AK1462" s="82">
        <f t="shared" si="301"/>
        <v>49196.49</v>
      </c>
      <c r="AL1462" s="88">
        <f t="shared" si="302"/>
        <v>3.7060898738833399E-2</v>
      </c>
    </row>
    <row r="1463" spans="1:38">
      <c r="A1463" s="77" t="s">
        <v>110</v>
      </c>
      <c r="B1463" s="77">
        <v>1565</v>
      </c>
      <c r="C1463" s="77">
        <v>42.044738799999998</v>
      </c>
      <c r="D1463" s="77">
        <v>-87.693045900000001</v>
      </c>
      <c r="E1463" s="77" t="s">
        <v>37</v>
      </c>
      <c r="F1463" s="77">
        <v>0</v>
      </c>
      <c r="H1463" s="77" t="s">
        <v>63</v>
      </c>
      <c r="I1463" s="77">
        <v>2018</v>
      </c>
      <c r="J1463" s="77">
        <v>0</v>
      </c>
      <c r="K1463" s="77" t="s">
        <v>29</v>
      </c>
      <c r="L1463" s="77" t="s">
        <v>29</v>
      </c>
      <c r="N1463" s="77">
        <v>0</v>
      </c>
      <c r="O1463" s="77">
        <v>0</v>
      </c>
      <c r="P1463" s="77" t="s">
        <v>10</v>
      </c>
      <c r="Q1463" s="77">
        <v>38.046406599999997</v>
      </c>
      <c r="R1463" s="77">
        <v>-84.497039299999997</v>
      </c>
      <c r="S1463" s="77">
        <v>1042.2610352071699</v>
      </c>
      <c r="T1463" s="77">
        <v>0.29925682524449998</v>
      </c>
      <c r="U1463" s="77">
        <v>181</v>
      </c>
      <c r="V1463" s="77">
        <v>536</v>
      </c>
      <c r="W1463" s="77">
        <v>0.114284</v>
      </c>
      <c r="X1463" s="77">
        <v>0</v>
      </c>
      <c r="Y1463" s="77">
        <v>0</v>
      </c>
      <c r="Z1463" s="77">
        <v>0</v>
      </c>
      <c r="AA1463" s="77">
        <v>200.11411875977799</v>
      </c>
      <c r="AB1463" s="77">
        <v>0.41354082524449998</v>
      </c>
      <c r="AC1463" s="77">
        <v>917.11411875977797</v>
      </c>
      <c r="AE1463" s="87" t="str">
        <f t="shared" si="298"/>
        <v>Domestic</v>
      </c>
      <c r="AF1463" s="82" t="str">
        <f t="shared" si="299"/>
        <v>non-student</v>
      </c>
      <c r="AI1463" s="82">
        <f>'GDP per Capita'!N1463</f>
        <v>63809.64</v>
      </c>
      <c r="AJ1463" s="82">
        <f t="shared" si="300"/>
        <v>63809.64</v>
      </c>
      <c r="AK1463" s="82">
        <f t="shared" si="301"/>
        <v>63809.64</v>
      </c>
      <c r="AL1463" s="88">
        <f t="shared" si="302"/>
        <v>1.4372657779604742E-2</v>
      </c>
    </row>
    <row r="1464" spans="1:38">
      <c r="A1464" s="77" t="s">
        <v>251</v>
      </c>
      <c r="B1464" s="77">
        <v>1566</v>
      </c>
      <c r="C1464" s="77">
        <v>41.489982699999999</v>
      </c>
      <c r="D1464" s="77">
        <v>-71.313770700000006</v>
      </c>
      <c r="E1464" s="77" t="s">
        <v>42</v>
      </c>
      <c r="F1464" s="77">
        <v>585</v>
      </c>
      <c r="H1464" s="77" t="s">
        <v>64</v>
      </c>
      <c r="I1464" s="77">
        <v>2018</v>
      </c>
      <c r="J1464" s="77">
        <v>585</v>
      </c>
      <c r="K1464" s="77" t="s">
        <v>29</v>
      </c>
      <c r="L1464" s="77" t="s">
        <v>29</v>
      </c>
      <c r="N1464" s="77">
        <v>0</v>
      </c>
      <c r="O1464" s="77">
        <v>0</v>
      </c>
      <c r="P1464" s="77" t="s">
        <v>10</v>
      </c>
      <c r="Q1464" s="77">
        <v>38.046406599999997</v>
      </c>
      <c r="R1464" s="77">
        <v>-84.497039299999997</v>
      </c>
      <c r="S1464" s="77">
        <v>2377.1666460298102</v>
      </c>
      <c r="T1464" s="77">
        <v>0.47552413677654498</v>
      </c>
      <c r="U1464" s="77">
        <v>181</v>
      </c>
      <c r="V1464" s="77">
        <v>536</v>
      </c>
      <c r="W1464" s="77">
        <v>0.114284</v>
      </c>
      <c r="X1464" s="77">
        <v>0</v>
      </c>
      <c r="Y1464" s="77">
        <v>0</v>
      </c>
      <c r="Z1464" s="77">
        <v>0</v>
      </c>
      <c r="AA1464" s="77">
        <v>456.41599603772403</v>
      </c>
      <c r="AB1464" s="77">
        <v>0.58980813677654498</v>
      </c>
      <c r="AC1464" s="77">
        <v>1758.4159960377201</v>
      </c>
      <c r="AE1464" s="87" t="str">
        <f t="shared" si="298"/>
        <v>Domestic</v>
      </c>
      <c r="AF1464" s="82" t="str">
        <f t="shared" si="299"/>
        <v>non-student</v>
      </c>
      <c r="AI1464" s="82">
        <f>'GDP per Capita'!N1464</f>
        <v>63809.64</v>
      </c>
      <c r="AJ1464" s="82">
        <f t="shared" si="300"/>
        <v>63809.64</v>
      </c>
      <c r="AK1464" s="82">
        <f t="shared" si="301"/>
        <v>63809.64</v>
      </c>
      <c r="AL1464" s="88">
        <f t="shared" si="302"/>
        <v>2.7557215430736172E-2</v>
      </c>
    </row>
    <row r="1465" spans="1:38">
      <c r="A1465" s="77" t="s">
        <v>215</v>
      </c>
      <c r="B1465" s="77">
        <v>1567</v>
      </c>
      <c r="C1465" s="77">
        <v>38.626417799999999</v>
      </c>
      <c r="D1465" s="77">
        <v>-90.199837799999997</v>
      </c>
      <c r="E1465" s="77" t="s">
        <v>42</v>
      </c>
      <c r="F1465" s="77">
        <v>0</v>
      </c>
      <c r="H1465" s="77" t="s">
        <v>63</v>
      </c>
      <c r="I1465" s="77">
        <v>2018</v>
      </c>
      <c r="J1465" s="77">
        <v>0</v>
      </c>
      <c r="K1465" s="77" t="s">
        <v>29</v>
      </c>
      <c r="L1465" s="77" t="s">
        <v>29</v>
      </c>
      <c r="N1465" s="77">
        <v>0</v>
      </c>
      <c r="O1465" s="77">
        <v>0</v>
      </c>
      <c r="P1465" s="77" t="s">
        <v>10</v>
      </c>
      <c r="Q1465" s="77">
        <v>38.046406599999997</v>
      </c>
      <c r="R1465" s="77">
        <v>-84.497039299999997</v>
      </c>
      <c r="S1465" s="77">
        <v>1002.94888811396</v>
      </c>
      <c r="T1465" s="77">
        <v>0.29406586161194598</v>
      </c>
      <c r="U1465" s="77">
        <v>181</v>
      </c>
      <c r="V1465" s="77">
        <v>536</v>
      </c>
      <c r="W1465" s="77">
        <v>0.114284</v>
      </c>
      <c r="X1465" s="77">
        <v>0</v>
      </c>
      <c r="Y1465" s="77">
        <v>0</v>
      </c>
      <c r="Z1465" s="77">
        <v>0</v>
      </c>
      <c r="AA1465" s="77">
        <v>192.56618651788199</v>
      </c>
      <c r="AB1465" s="77">
        <v>0.40834986161194597</v>
      </c>
      <c r="AC1465" s="77">
        <v>909.56618651788199</v>
      </c>
      <c r="AE1465" s="87" t="str">
        <f t="shared" si="298"/>
        <v>Domestic</v>
      </c>
      <c r="AF1465" s="82" t="str">
        <f t="shared" si="299"/>
        <v>non-student</v>
      </c>
      <c r="AI1465" s="82">
        <f>'GDP per Capita'!N1465</f>
        <v>63809.64</v>
      </c>
      <c r="AJ1465" s="82">
        <f t="shared" si="300"/>
        <v>63809.64</v>
      </c>
      <c r="AK1465" s="82">
        <f t="shared" si="301"/>
        <v>63809.64</v>
      </c>
      <c r="AL1465" s="88">
        <f t="shared" si="302"/>
        <v>1.4254369504637262E-2</v>
      </c>
    </row>
    <row r="1466" spans="1:38">
      <c r="A1466" s="77" t="s">
        <v>34</v>
      </c>
      <c r="B1466" s="77">
        <v>1568</v>
      </c>
      <c r="C1466" s="77">
        <v>0</v>
      </c>
      <c r="D1466" s="77">
        <v>0</v>
      </c>
      <c r="E1466" s="77" t="s">
        <v>39</v>
      </c>
      <c r="F1466" s="77">
        <v>195</v>
      </c>
      <c r="H1466" s="77" t="s">
        <v>65</v>
      </c>
      <c r="I1466" s="77">
        <v>2018</v>
      </c>
      <c r="J1466" s="77">
        <v>195</v>
      </c>
      <c r="K1466" s="77" t="s">
        <v>34</v>
      </c>
      <c r="L1466" s="77" t="s">
        <v>34</v>
      </c>
      <c r="N1466" s="77">
        <v>0</v>
      </c>
      <c r="O1466" s="77">
        <v>0</v>
      </c>
      <c r="P1466" s="77" t="s">
        <v>10</v>
      </c>
      <c r="Q1466" s="77">
        <v>38.046406599999997</v>
      </c>
      <c r="R1466" s="77">
        <v>-84.497039299999997</v>
      </c>
      <c r="S1466" s="77">
        <v>5974.6645768972303</v>
      </c>
      <c r="T1466" s="77">
        <v>1.01248381651615</v>
      </c>
      <c r="U1466" s="77">
        <v>163.118072289156</v>
      </c>
      <c r="V1466" s="77">
        <v>410.80291970802898</v>
      </c>
      <c r="W1466" s="77">
        <v>8.7589927007299298E-2</v>
      </c>
      <c r="X1466" s="77">
        <v>1</v>
      </c>
      <c r="Y1466" s="77">
        <v>1</v>
      </c>
      <c r="Z1466" s="77">
        <v>1</v>
      </c>
      <c r="AA1466" s="77">
        <v>716.959749227668</v>
      </c>
      <c r="AB1466" s="77">
        <v>1.10007374352344</v>
      </c>
      <c r="AC1466" s="77">
        <v>1485.88074122485</v>
      </c>
      <c r="AE1466" s="87" t="str">
        <f t="shared" si="298"/>
        <v>Unknown</v>
      </c>
      <c r="AF1466" s="82" t="str">
        <f t="shared" si="299"/>
        <v>non-student</v>
      </c>
      <c r="AI1466" s="82" t="e">
        <f>'GDP per Capita'!N1466</f>
        <v>#N/A</v>
      </c>
      <c r="AJ1466" s="82" t="str">
        <f t="shared" si="300"/>
        <v/>
      </c>
      <c r="AK1466" s="82">
        <f t="shared" si="301"/>
        <v>57550.842940441376</v>
      </c>
      <c r="AL1466" s="88">
        <f t="shared" si="302"/>
        <v>2.5818574764622799E-2</v>
      </c>
    </row>
    <row r="1467" spans="1:38">
      <c r="A1467" s="77" t="s">
        <v>436</v>
      </c>
      <c r="B1467" s="77">
        <v>1569</v>
      </c>
      <c r="C1467" s="77">
        <v>35.180345899999999</v>
      </c>
      <c r="D1467" s="77">
        <v>128.1079953</v>
      </c>
      <c r="E1467" s="77" t="s">
        <v>37</v>
      </c>
      <c r="F1467" s="77">
        <v>685</v>
      </c>
      <c r="H1467" s="77" t="s">
        <v>64</v>
      </c>
      <c r="I1467" s="77">
        <v>2018</v>
      </c>
      <c r="J1467" s="77">
        <v>685</v>
      </c>
      <c r="K1467" s="77" t="s">
        <v>317</v>
      </c>
      <c r="L1467" s="77" t="s">
        <v>30</v>
      </c>
      <c r="N1467" s="77">
        <v>0</v>
      </c>
      <c r="O1467" s="77">
        <v>0</v>
      </c>
      <c r="P1467" s="77" t="s">
        <v>10</v>
      </c>
      <c r="Q1467" s="77">
        <v>38.046406599999997</v>
      </c>
      <c r="R1467" s="77">
        <v>-84.497039299999997</v>
      </c>
      <c r="S1467" s="77">
        <v>22413.877963421401</v>
      </c>
      <c r="T1467" s="77">
        <v>3.4898427706064301</v>
      </c>
      <c r="U1467" s="77">
        <v>181</v>
      </c>
      <c r="V1467" s="77">
        <v>536</v>
      </c>
      <c r="W1467" s="77">
        <v>0.114284</v>
      </c>
      <c r="X1467" s="77">
        <v>0</v>
      </c>
      <c r="Y1467" s="77">
        <v>0</v>
      </c>
      <c r="Z1467" s="77">
        <v>0</v>
      </c>
      <c r="AA1467" s="77">
        <v>2050.8698336530601</v>
      </c>
      <c r="AB1467" s="77">
        <v>3.6041267706064302</v>
      </c>
      <c r="AC1467" s="77">
        <v>3452.8698336530601</v>
      </c>
      <c r="AE1467" s="87" t="str">
        <f t="shared" si="298"/>
        <v>International</v>
      </c>
      <c r="AF1467" s="82" t="str">
        <f t="shared" si="299"/>
        <v>non-student</v>
      </c>
      <c r="AI1467" s="82">
        <f>'GDP per Capita'!N1467</f>
        <v>32154.02</v>
      </c>
      <c r="AJ1467" s="82">
        <f t="shared" si="300"/>
        <v>32154.02</v>
      </c>
      <c r="AK1467" s="82">
        <f t="shared" si="301"/>
        <v>32154.02</v>
      </c>
      <c r="AL1467" s="88">
        <f t="shared" si="302"/>
        <v>0.10738532331736624</v>
      </c>
    </row>
    <row r="1468" spans="1:38">
      <c r="A1468" s="77" t="s">
        <v>163</v>
      </c>
      <c r="B1468" s="77">
        <v>1570</v>
      </c>
      <c r="C1468" s="77">
        <v>39.101874199999997</v>
      </c>
      <c r="D1468" s="77">
        <v>-84.512833200000003</v>
      </c>
      <c r="E1468" s="77" t="s">
        <v>41</v>
      </c>
      <c r="F1468" s="77">
        <v>585</v>
      </c>
      <c r="H1468" s="77" t="s">
        <v>64</v>
      </c>
      <c r="I1468" s="77">
        <v>2018</v>
      </c>
      <c r="J1468" s="77">
        <v>585</v>
      </c>
      <c r="K1468" s="77" t="s">
        <v>29</v>
      </c>
      <c r="L1468" s="77" t="s">
        <v>29</v>
      </c>
      <c r="N1468" s="77">
        <v>0</v>
      </c>
      <c r="O1468" s="77">
        <v>0</v>
      </c>
      <c r="P1468" s="77" t="s">
        <v>10</v>
      </c>
      <c r="Q1468" s="77">
        <v>38.046406599999997</v>
      </c>
      <c r="R1468" s="77">
        <v>-84.497039299999997</v>
      </c>
      <c r="S1468" s="77">
        <v>234.74167692350599</v>
      </c>
      <c r="T1468" s="77">
        <v>0.19262811296646201</v>
      </c>
      <c r="U1468" s="77">
        <v>181</v>
      </c>
      <c r="V1468" s="77">
        <v>536</v>
      </c>
      <c r="W1468" s="77">
        <v>0.114284</v>
      </c>
      <c r="X1468" s="77">
        <v>0</v>
      </c>
      <c r="Y1468" s="77">
        <v>0</v>
      </c>
      <c r="Z1468" s="77">
        <v>0</v>
      </c>
      <c r="AA1468" s="77">
        <v>45.070401969313103</v>
      </c>
      <c r="AB1468" s="77">
        <v>0.30691211296646198</v>
      </c>
      <c r="AC1468" s="77">
        <v>1347.0704019693101</v>
      </c>
      <c r="AE1468" s="87" t="str">
        <f t="shared" si="298"/>
        <v>Domestic</v>
      </c>
      <c r="AF1468" s="82" t="str">
        <f t="shared" si="299"/>
        <v>non-student</v>
      </c>
      <c r="AI1468" s="82">
        <f>'GDP per Capita'!N1468</f>
        <v>63809.64</v>
      </c>
      <c r="AJ1468" s="82">
        <f t="shared" si="300"/>
        <v>63809.64</v>
      </c>
      <c r="AK1468" s="82">
        <f t="shared" si="301"/>
        <v>63809.64</v>
      </c>
      <c r="AL1468" s="88">
        <f t="shared" si="302"/>
        <v>2.1110766366481775E-2</v>
      </c>
    </row>
    <row r="1469" spans="1:38">
      <c r="A1469" s="77" t="s">
        <v>180</v>
      </c>
      <c r="B1469" s="77">
        <v>1571</v>
      </c>
      <c r="C1469" s="77">
        <v>40.808886100000002</v>
      </c>
      <c r="D1469" s="77">
        <v>-96.707775099999907</v>
      </c>
      <c r="E1469" s="77" t="s">
        <v>37</v>
      </c>
      <c r="F1469" s="77">
        <v>685</v>
      </c>
      <c r="H1469" s="77" t="s">
        <v>64</v>
      </c>
      <c r="I1469" s="77">
        <v>2018</v>
      </c>
      <c r="J1469" s="77">
        <v>685</v>
      </c>
      <c r="K1469" s="77" t="s">
        <v>29</v>
      </c>
      <c r="L1469" s="77" t="s">
        <v>29</v>
      </c>
      <c r="N1469" s="77">
        <v>0</v>
      </c>
      <c r="O1469" s="77">
        <v>0</v>
      </c>
      <c r="P1469" s="77" t="s">
        <v>10</v>
      </c>
      <c r="Q1469" s="77">
        <v>38.046406599999997</v>
      </c>
      <c r="R1469" s="77">
        <v>-84.497039299999997</v>
      </c>
      <c r="S1469" s="77">
        <v>2183.54779256134</v>
      </c>
      <c r="T1469" s="77">
        <v>0.44995777876133503</v>
      </c>
      <c r="U1469" s="77">
        <v>181</v>
      </c>
      <c r="V1469" s="77">
        <v>536</v>
      </c>
      <c r="W1469" s="77">
        <v>0.114284</v>
      </c>
      <c r="X1469" s="77">
        <v>0</v>
      </c>
      <c r="Y1469" s="77">
        <v>0</v>
      </c>
      <c r="Z1469" s="77">
        <v>0</v>
      </c>
      <c r="AA1469" s="77">
        <v>419.24117617177802</v>
      </c>
      <c r="AB1469" s="77">
        <v>0.56424177876133497</v>
      </c>
      <c r="AC1469" s="77">
        <v>1821.2411761717699</v>
      </c>
      <c r="AE1469" s="87" t="str">
        <f t="shared" si="298"/>
        <v>Domestic</v>
      </c>
      <c r="AF1469" s="82" t="str">
        <f t="shared" si="299"/>
        <v>non-student</v>
      </c>
      <c r="AI1469" s="82">
        <f>'GDP per Capita'!N1469</f>
        <v>63809.64</v>
      </c>
      <c r="AJ1469" s="82">
        <f t="shared" si="300"/>
        <v>63809.64</v>
      </c>
      <c r="AK1469" s="82">
        <f t="shared" si="301"/>
        <v>63809.64</v>
      </c>
      <c r="AL1469" s="88">
        <f t="shared" si="302"/>
        <v>2.8541787356452252E-2</v>
      </c>
    </row>
    <row r="1470" spans="1:38">
      <c r="A1470" s="77" t="s">
        <v>34</v>
      </c>
      <c r="B1470" s="77">
        <v>1572</v>
      </c>
      <c r="C1470" s="77">
        <v>0</v>
      </c>
      <c r="D1470" s="77">
        <v>0</v>
      </c>
      <c r="E1470" s="77" t="s">
        <v>39</v>
      </c>
      <c r="F1470" s="77">
        <v>585</v>
      </c>
      <c r="H1470" s="77" t="s">
        <v>64</v>
      </c>
      <c r="I1470" s="77">
        <v>2018</v>
      </c>
      <c r="J1470" s="77">
        <v>585</v>
      </c>
      <c r="K1470" s="77" t="s">
        <v>34</v>
      </c>
      <c r="L1470" s="77" t="s">
        <v>34</v>
      </c>
      <c r="N1470" s="77">
        <v>0</v>
      </c>
      <c r="O1470" s="77">
        <v>0</v>
      </c>
      <c r="P1470" s="77" t="s">
        <v>10</v>
      </c>
      <c r="Q1470" s="77">
        <v>38.046406599999997</v>
      </c>
      <c r="R1470" s="77">
        <v>-84.497039299999997</v>
      </c>
      <c r="S1470" s="77">
        <v>5974.6645768972303</v>
      </c>
      <c r="T1470" s="77">
        <v>1.01248381651615</v>
      </c>
      <c r="U1470" s="77">
        <v>163.118072289156</v>
      </c>
      <c r="V1470" s="77">
        <v>410.80291970802898</v>
      </c>
      <c r="W1470" s="77">
        <v>8.7589927007299298E-2</v>
      </c>
      <c r="X1470" s="77">
        <v>1</v>
      </c>
      <c r="Y1470" s="77">
        <v>1</v>
      </c>
      <c r="Z1470" s="77">
        <v>1</v>
      </c>
      <c r="AA1470" s="77">
        <v>716.959749227668</v>
      </c>
      <c r="AB1470" s="77">
        <v>1.10007374352344</v>
      </c>
      <c r="AC1470" s="77">
        <v>1875.88074122485</v>
      </c>
      <c r="AE1470" s="87" t="str">
        <f t="shared" si="298"/>
        <v>Unknown</v>
      </c>
      <c r="AF1470" s="82" t="str">
        <f t="shared" si="299"/>
        <v>non-student</v>
      </c>
      <c r="AI1470" s="82" t="e">
        <f>'GDP per Capita'!N1470</f>
        <v>#N/A</v>
      </c>
      <c r="AJ1470" s="82" t="str">
        <f t="shared" si="300"/>
        <v/>
      </c>
      <c r="AK1470" s="82">
        <f t="shared" si="301"/>
        <v>57550.842940441376</v>
      </c>
      <c r="AL1470" s="88">
        <f t="shared" si="302"/>
        <v>3.2595191406078527E-2</v>
      </c>
    </row>
    <row r="1471" spans="1:38">
      <c r="A1471" s="77" t="s">
        <v>147</v>
      </c>
      <c r="B1471" s="77">
        <v>1573</v>
      </c>
      <c r="C1471" s="77">
        <v>47.603832099999998</v>
      </c>
      <c r="D1471" s="77">
        <v>-122.3300624</v>
      </c>
      <c r="E1471" s="77" t="s">
        <v>42</v>
      </c>
      <c r="F1471" s="77">
        <v>525</v>
      </c>
      <c r="H1471" s="77" t="s">
        <v>66</v>
      </c>
      <c r="I1471" s="77">
        <v>2018</v>
      </c>
      <c r="J1471" s="77">
        <v>525</v>
      </c>
      <c r="K1471" s="77" t="s">
        <v>29</v>
      </c>
      <c r="L1471" s="77" t="s">
        <v>29</v>
      </c>
      <c r="N1471" s="77">
        <v>0</v>
      </c>
      <c r="O1471" s="77">
        <v>0</v>
      </c>
      <c r="P1471" s="77" t="s">
        <v>10</v>
      </c>
      <c r="Q1471" s="77">
        <v>38.046406599999997</v>
      </c>
      <c r="R1471" s="77">
        <v>-84.497039299999997</v>
      </c>
      <c r="S1471" s="77">
        <v>6452.2479483828401</v>
      </c>
      <c r="T1471" s="77">
        <v>1.0741428952713199</v>
      </c>
      <c r="U1471" s="77">
        <v>181</v>
      </c>
      <c r="V1471" s="77">
        <v>536</v>
      </c>
      <c r="W1471" s="77">
        <v>0.114284</v>
      </c>
      <c r="X1471" s="77">
        <v>0</v>
      </c>
      <c r="Y1471" s="77">
        <v>0</v>
      </c>
      <c r="Z1471" s="77">
        <v>0</v>
      </c>
      <c r="AA1471" s="77">
        <v>774.26975380594104</v>
      </c>
      <c r="AB1471" s="77">
        <v>1.1884268952713199</v>
      </c>
      <c r="AC1471" s="77">
        <v>2016.2697538059399</v>
      </c>
      <c r="AE1471" s="87" t="str">
        <f t="shared" si="298"/>
        <v>Domestic</v>
      </c>
      <c r="AF1471" s="82" t="str">
        <f t="shared" si="299"/>
        <v>non-student</v>
      </c>
      <c r="AI1471" s="82">
        <f>'GDP per Capita'!N1471</f>
        <v>63809.64</v>
      </c>
      <c r="AJ1471" s="82">
        <f t="shared" si="300"/>
        <v>63809.64</v>
      </c>
      <c r="AK1471" s="82">
        <f t="shared" si="301"/>
        <v>63809.64</v>
      </c>
      <c r="AL1471" s="88">
        <f t="shared" si="302"/>
        <v>3.1598199798744203E-2</v>
      </c>
    </row>
    <row r="1472" spans="1:38">
      <c r="A1472" s="77" t="s">
        <v>130</v>
      </c>
      <c r="B1472" s="77">
        <v>1574</v>
      </c>
      <c r="C1472" s="77">
        <v>42.8867166</v>
      </c>
      <c r="D1472" s="77">
        <v>-78.878392199999993</v>
      </c>
      <c r="E1472" s="77" t="s">
        <v>38</v>
      </c>
      <c r="F1472" s="77">
        <v>175</v>
      </c>
      <c r="H1472" s="77" t="s">
        <v>61</v>
      </c>
      <c r="I1472" s="77">
        <v>2018</v>
      </c>
      <c r="J1472" s="77">
        <v>175</v>
      </c>
      <c r="K1472" s="77" t="s">
        <v>29</v>
      </c>
      <c r="L1472" s="77" t="s">
        <v>29</v>
      </c>
      <c r="N1472" s="77">
        <v>0</v>
      </c>
      <c r="O1472" s="77">
        <v>0</v>
      </c>
      <c r="P1472" s="77" t="s">
        <v>10</v>
      </c>
      <c r="Q1472" s="77">
        <v>38.046406599999997</v>
      </c>
      <c r="R1472" s="77">
        <v>-84.497039299999997</v>
      </c>
      <c r="S1472" s="77">
        <v>1435.4053004673899</v>
      </c>
      <c r="T1472" s="77">
        <v>0.35116947144197402</v>
      </c>
      <c r="U1472" s="77">
        <v>181</v>
      </c>
      <c r="V1472" s="77">
        <v>268</v>
      </c>
      <c r="W1472" s="77">
        <v>5.7141999999999998E-2</v>
      </c>
      <c r="X1472" s="77">
        <v>0</v>
      </c>
      <c r="Y1472" s="77">
        <v>0</v>
      </c>
      <c r="Z1472" s="77">
        <v>0</v>
      </c>
      <c r="AA1472" s="77">
        <v>275.59781768973897</v>
      </c>
      <c r="AB1472" s="77">
        <v>0.40831147144197399</v>
      </c>
      <c r="AC1472" s="77">
        <v>899.59781768973903</v>
      </c>
      <c r="AE1472" s="87" t="str">
        <f t="shared" si="298"/>
        <v>Domestic</v>
      </c>
      <c r="AF1472" s="82" t="str">
        <f t="shared" si="299"/>
        <v>student</v>
      </c>
      <c r="AI1472" s="82">
        <f>'GDP per Capita'!N1472</f>
        <v>63809.64</v>
      </c>
      <c r="AJ1472" s="82">
        <f t="shared" si="300"/>
        <v>63809.64</v>
      </c>
      <c r="AK1472" s="82">
        <f t="shared" si="301"/>
        <v>63809.64</v>
      </c>
      <c r="AL1472" s="88">
        <f t="shared" si="302"/>
        <v>1.4098149083582654E-2</v>
      </c>
    </row>
    <row r="1473" spans="1:38">
      <c r="A1473" s="77" t="s">
        <v>127</v>
      </c>
      <c r="B1473" s="77">
        <v>1575</v>
      </c>
      <c r="C1473" s="77">
        <v>40.014985600000003</v>
      </c>
      <c r="D1473" s="77">
        <v>-105.27054560000001</v>
      </c>
      <c r="E1473" s="77" t="s">
        <v>37</v>
      </c>
      <c r="F1473" s="77">
        <v>525</v>
      </c>
      <c r="H1473" s="77" t="s">
        <v>66</v>
      </c>
      <c r="I1473" s="77">
        <v>2018</v>
      </c>
      <c r="J1473" s="77">
        <v>525</v>
      </c>
      <c r="K1473" s="77" t="s">
        <v>29</v>
      </c>
      <c r="L1473" s="77" t="s">
        <v>29</v>
      </c>
      <c r="N1473" s="77">
        <v>0</v>
      </c>
      <c r="O1473" s="77">
        <v>0</v>
      </c>
      <c r="P1473" s="77" t="s">
        <v>10</v>
      </c>
      <c r="Q1473" s="77">
        <v>38.046406599999997</v>
      </c>
      <c r="R1473" s="77">
        <v>-84.497039299999997</v>
      </c>
      <c r="S1473" s="77">
        <v>3607.0076013685398</v>
      </c>
      <c r="T1473" s="77">
        <v>0.65955902369985997</v>
      </c>
      <c r="U1473" s="77">
        <v>181</v>
      </c>
      <c r="V1473" s="77">
        <v>536</v>
      </c>
      <c r="W1473" s="77">
        <v>0.114284</v>
      </c>
      <c r="X1473" s="77">
        <v>0</v>
      </c>
      <c r="Y1473" s="77">
        <v>0</v>
      </c>
      <c r="Z1473" s="77">
        <v>0</v>
      </c>
      <c r="AA1473" s="77">
        <v>692.54545946276005</v>
      </c>
      <c r="AB1473" s="77">
        <v>0.77384302369986002</v>
      </c>
      <c r="AC1473" s="77">
        <v>1934.5454594627599</v>
      </c>
      <c r="AE1473" s="87" t="str">
        <f t="shared" si="298"/>
        <v>Domestic</v>
      </c>
      <c r="AF1473" s="82" t="str">
        <f t="shared" si="299"/>
        <v>non-student</v>
      </c>
      <c r="AI1473" s="82">
        <f>'GDP per Capita'!N1473</f>
        <v>63809.64</v>
      </c>
      <c r="AJ1473" s="82">
        <f t="shared" si="300"/>
        <v>63809.64</v>
      </c>
      <c r="AK1473" s="82">
        <f t="shared" si="301"/>
        <v>63809.64</v>
      </c>
      <c r="AL1473" s="88">
        <f t="shared" si="302"/>
        <v>3.0317448264286711E-2</v>
      </c>
    </row>
    <row r="1474" spans="1:38">
      <c r="A1474" s="77" t="s">
        <v>83</v>
      </c>
      <c r="B1474" s="77">
        <v>1576</v>
      </c>
      <c r="C1474" s="77">
        <v>22.283345399999899</v>
      </c>
      <c r="D1474" s="77">
        <v>39.112814499999999</v>
      </c>
      <c r="E1474" s="77" t="s">
        <v>37</v>
      </c>
      <c r="F1474" s="77">
        <v>525</v>
      </c>
      <c r="H1474" s="77" t="s">
        <v>66</v>
      </c>
      <c r="I1474" s="77">
        <v>2018</v>
      </c>
      <c r="J1474" s="77">
        <v>525</v>
      </c>
      <c r="K1474" s="77" t="s">
        <v>570</v>
      </c>
      <c r="L1474" s="77" t="s">
        <v>32</v>
      </c>
      <c r="N1474" s="77">
        <v>0</v>
      </c>
      <c r="O1474" s="77">
        <v>0</v>
      </c>
      <c r="P1474" s="77" t="s">
        <v>10</v>
      </c>
      <c r="Q1474" s="77">
        <v>38.046406599999997</v>
      </c>
      <c r="R1474" s="77">
        <v>-84.497039299999997</v>
      </c>
      <c r="S1474" s="77">
        <v>22187.539022360499</v>
      </c>
      <c r="T1474" s="77">
        <v>3.4524494609248202</v>
      </c>
      <c r="U1474" s="77">
        <v>181</v>
      </c>
      <c r="V1474" s="77">
        <v>536</v>
      </c>
      <c r="W1474" s="77">
        <v>0.114284</v>
      </c>
      <c r="X1474" s="77">
        <v>0</v>
      </c>
      <c r="Y1474" s="77">
        <v>0</v>
      </c>
      <c r="Z1474" s="77">
        <v>0</v>
      </c>
      <c r="AA1474" s="77">
        <v>2030.15982054598</v>
      </c>
      <c r="AB1474" s="77">
        <v>3.5667334609248198</v>
      </c>
      <c r="AC1474" s="77">
        <v>3272.15982054598</v>
      </c>
      <c r="AE1474" s="87" t="str">
        <f t="shared" si="298"/>
        <v>International</v>
      </c>
      <c r="AF1474" s="82" t="str">
        <f t="shared" si="299"/>
        <v>non-student</v>
      </c>
      <c r="AI1474" s="82">
        <f>'GDP per Capita'!N1474</f>
        <v>21764.39</v>
      </c>
      <c r="AJ1474" s="82">
        <f t="shared" si="300"/>
        <v>21764.39</v>
      </c>
      <c r="AK1474" s="82">
        <f t="shared" si="301"/>
        <v>21764.39</v>
      </c>
      <c r="AL1474" s="88">
        <f t="shared" si="302"/>
        <v>0.15034466027056032</v>
      </c>
    </row>
    <row r="1475" spans="1:38">
      <c r="A1475" s="77" t="s">
        <v>209</v>
      </c>
      <c r="B1475" s="77">
        <v>1577</v>
      </c>
      <c r="C1475" s="77">
        <v>38.626417799999999</v>
      </c>
      <c r="D1475" s="77">
        <v>-90.199837799999997</v>
      </c>
      <c r="E1475" s="77" t="s">
        <v>42</v>
      </c>
      <c r="F1475" s="77">
        <v>1135</v>
      </c>
      <c r="H1475" s="77" t="s">
        <v>64</v>
      </c>
      <c r="I1475" s="77">
        <v>2018</v>
      </c>
      <c r="J1475" s="77">
        <v>1135</v>
      </c>
      <c r="K1475" s="77" t="s">
        <v>29</v>
      </c>
      <c r="L1475" s="77" t="s">
        <v>29</v>
      </c>
      <c r="N1475" s="77">
        <v>0</v>
      </c>
      <c r="O1475" s="77">
        <v>0</v>
      </c>
      <c r="P1475" s="77" t="s">
        <v>10</v>
      </c>
      <c r="Q1475" s="77">
        <v>38.046406599999997</v>
      </c>
      <c r="R1475" s="77">
        <v>-84.497039299999997</v>
      </c>
      <c r="S1475" s="77">
        <v>1002.94888811396</v>
      </c>
      <c r="T1475" s="77">
        <v>0.29406586161194598</v>
      </c>
      <c r="U1475" s="77">
        <v>181</v>
      </c>
      <c r="V1475" s="77">
        <v>536</v>
      </c>
      <c r="W1475" s="77">
        <v>0.114284</v>
      </c>
      <c r="X1475" s="77">
        <v>0</v>
      </c>
      <c r="Y1475" s="77">
        <v>0</v>
      </c>
      <c r="Z1475" s="77">
        <v>0</v>
      </c>
      <c r="AA1475" s="77">
        <v>192.56618651788199</v>
      </c>
      <c r="AB1475" s="77">
        <v>0.40834986161194597</v>
      </c>
      <c r="AC1475" s="77">
        <v>2044.5661865178799</v>
      </c>
      <c r="AE1475" s="87" t="str">
        <f t="shared" ref="AE1475:AE1538" si="303">IF(K1475&lt;&gt;"USA",IF(K1475&lt;&gt;"Unknown","International","Unknown"),"Domestic")</f>
        <v>Domestic</v>
      </c>
      <c r="AF1475" s="82" t="str">
        <f t="shared" ref="AF1475:AF1538" si="304">IF(E1475="Undergraduate Student","student",IF(E1475="Graduate Student","student","non-student"))</f>
        <v>non-student</v>
      </c>
      <c r="AI1475" s="82">
        <f>'GDP per Capita'!N1475</f>
        <v>63809.64</v>
      </c>
      <c r="AJ1475" s="82">
        <f t="shared" ref="AJ1475:AJ1538" si="305">IFERROR(AI1475,"")</f>
        <v>63809.64</v>
      </c>
      <c r="AK1475" s="82">
        <f t="shared" ref="AK1475:AK1538" si="306">IFERROR(AI1475,AVERAGE(AJ$2:AJ$2538))</f>
        <v>63809.64</v>
      </c>
      <c r="AL1475" s="88">
        <f t="shared" ref="AL1475:AL1538" si="307">AC1475/AK1475</f>
        <v>3.2041650548692645E-2</v>
      </c>
    </row>
    <row r="1476" spans="1:38">
      <c r="A1476" s="77" t="s">
        <v>99</v>
      </c>
      <c r="B1476" s="77">
        <v>1578</v>
      </c>
      <c r="C1476" s="77">
        <v>33.209561399999998</v>
      </c>
      <c r="D1476" s="77">
        <v>-87.567525799999999</v>
      </c>
      <c r="E1476" s="77" t="s">
        <v>38</v>
      </c>
      <c r="F1476" s="77">
        <v>195</v>
      </c>
      <c r="H1476" s="77" t="s">
        <v>65</v>
      </c>
      <c r="I1476" s="77">
        <v>2018</v>
      </c>
      <c r="J1476" s="77">
        <v>195</v>
      </c>
      <c r="K1476" s="77" t="s">
        <v>29</v>
      </c>
      <c r="L1476" s="77" t="s">
        <v>29</v>
      </c>
      <c r="N1476" s="77">
        <v>0</v>
      </c>
      <c r="O1476" s="77">
        <v>0</v>
      </c>
      <c r="P1476" s="77" t="s">
        <v>10</v>
      </c>
      <c r="Q1476" s="77">
        <v>38.046406599999997</v>
      </c>
      <c r="R1476" s="77">
        <v>-84.497039299999997</v>
      </c>
      <c r="S1476" s="77">
        <v>1210.2171502837</v>
      </c>
      <c r="T1476" s="77">
        <v>0.32143455273315902</v>
      </c>
      <c r="U1476" s="77">
        <v>181</v>
      </c>
      <c r="V1476" s="77">
        <v>268</v>
      </c>
      <c r="W1476" s="77">
        <v>5.7141999999999998E-2</v>
      </c>
      <c r="X1476" s="77">
        <v>0</v>
      </c>
      <c r="Y1476" s="77">
        <v>0</v>
      </c>
      <c r="Z1476" s="77">
        <v>0</v>
      </c>
      <c r="AA1476" s="77">
        <v>232.36169285447099</v>
      </c>
      <c r="AB1476" s="77">
        <v>0.37857655273315899</v>
      </c>
      <c r="AC1476" s="77">
        <v>876.36169285447102</v>
      </c>
      <c r="AE1476" s="87" t="str">
        <f t="shared" si="303"/>
        <v>Domestic</v>
      </c>
      <c r="AF1476" s="82" t="str">
        <f t="shared" si="304"/>
        <v>student</v>
      </c>
      <c r="AI1476" s="82">
        <f>'GDP per Capita'!N1476</f>
        <v>63809.64</v>
      </c>
      <c r="AJ1476" s="82">
        <f t="shared" si="305"/>
        <v>63809.64</v>
      </c>
      <c r="AK1476" s="82">
        <f t="shared" si="306"/>
        <v>63809.64</v>
      </c>
      <c r="AL1476" s="88">
        <f t="shared" si="307"/>
        <v>1.3734001521626999E-2</v>
      </c>
    </row>
    <row r="1477" spans="1:38">
      <c r="A1477" s="77" t="s">
        <v>133</v>
      </c>
      <c r="B1477" s="77">
        <v>1579</v>
      </c>
      <c r="C1477" s="77">
        <v>30.445959599999998</v>
      </c>
      <c r="D1477" s="77">
        <v>-91.187380000000005</v>
      </c>
      <c r="E1477" s="77" t="s">
        <v>42</v>
      </c>
      <c r="F1477" s="77">
        <v>585</v>
      </c>
      <c r="H1477" s="77" t="s">
        <v>64</v>
      </c>
      <c r="I1477" s="77">
        <v>2018</v>
      </c>
      <c r="J1477" s="77">
        <v>585</v>
      </c>
      <c r="K1477" s="77" t="s">
        <v>29</v>
      </c>
      <c r="L1477" s="77" t="s">
        <v>29</v>
      </c>
      <c r="N1477" s="77">
        <v>0</v>
      </c>
      <c r="O1477" s="77">
        <v>0</v>
      </c>
      <c r="P1477" s="77" t="s">
        <v>10</v>
      </c>
      <c r="Q1477" s="77">
        <v>38.046406599999997</v>
      </c>
      <c r="R1477" s="77">
        <v>-84.497039299999997</v>
      </c>
      <c r="S1477" s="77">
        <v>2088.9762104187298</v>
      </c>
      <c r="T1477" s="77">
        <v>0.43747009544016202</v>
      </c>
      <c r="U1477" s="77">
        <v>181</v>
      </c>
      <c r="V1477" s="77">
        <v>536</v>
      </c>
      <c r="W1477" s="77">
        <v>0.114284</v>
      </c>
      <c r="X1477" s="77">
        <v>0</v>
      </c>
      <c r="Y1477" s="77">
        <v>0</v>
      </c>
      <c r="Z1477" s="77">
        <v>0</v>
      </c>
      <c r="AA1477" s="77">
        <v>401.08343240039602</v>
      </c>
      <c r="AB1477" s="77">
        <v>0.55175409544016196</v>
      </c>
      <c r="AC1477" s="77">
        <v>1703.0834324003899</v>
      </c>
      <c r="AE1477" s="87" t="str">
        <f t="shared" si="303"/>
        <v>Domestic</v>
      </c>
      <c r="AF1477" s="82" t="str">
        <f t="shared" si="304"/>
        <v>non-student</v>
      </c>
      <c r="AI1477" s="82">
        <f>'GDP per Capita'!N1477</f>
        <v>63809.64</v>
      </c>
      <c r="AJ1477" s="82">
        <f t="shared" si="305"/>
        <v>63809.64</v>
      </c>
      <c r="AK1477" s="82">
        <f t="shared" si="306"/>
        <v>63809.64</v>
      </c>
      <c r="AL1477" s="88">
        <f t="shared" si="307"/>
        <v>2.6690064893022277E-2</v>
      </c>
    </row>
    <row r="1478" spans="1:38">
      <c r="A1478" s="77" t="s">
        <v>83</v>
      </c>
      <c r="B1478" s="77">
        <v>1580</v>
      </c>
      <c r="C1478" s="77">
        <v>22.283345399999899</v>
      </c>
      <c r="D1478" s="77">
        <v>39.112814499999999</v>
      </c>
      <c r="E1478" s="77" t="s">
        <v>39</v>
      </c>
      <c r="F1478" s="77">
        <v>585</v>
      </c>
      <c r="H1478" s="77" t="s">
        <v>64</v>
      </c>
      <c r="I1478" s="77">
        <v>2018</v>
      </c>
      <c r="J1478" s="77">
        <v>585</v>
      </c>
      <c r="K1478" s="77" t="s">
        <v>570</v>
      </c>
      <c r="L1478" s="77" t="s">
        <v>32</v>
      </c>
      <c r="N1478" s="77">
        <v>0</v>
      </c>
      <c r="O1478" s="77">
        <v>0</v>
      </c>
      <c r="P1478" s="77" t="s">
        <v>10</v>
      </c>
      <c r="Q1478" s="77">
        <v>38.046406599999997</v>
      </c>
      <c r="R1478" s="77">
        <v>-84.497039299999997</v>
      </c>
      <c r="S1478" s="77">
        <v>22187.539022360499</v>
      </c>
      <c r="T1478" s="77">
        <v>3.4524494609248202</v>
      </c>
      <c r="U1478" s="77">
        <v>181</v>
      </c>
      <c r="V1478" s="77">
        <v>536</v>
      </c>
      <c r="W1478" s="77">
        <v>0.114284</v>
      </c>
      <c r="X1478" s="77">
        <v>0</v>
      </c>
      <c r="Y1478" s="77">
        <v>0</v>
      </c>
      <c r="Z1478" s="77">
        <v>0</v>
      </c>
      <c r="AA1478" s="77">
        <v>2030.15982054598</v>
      </c>
      <c r="AB1478" s="77">
        <v>3.5667334609248198</v>
      </c>
      <c r="AC1478" s="77">
        <v>3332.15982054598</v>
      </c>
      <c r="AE1478" s="87" t="str">
        <f t="shared" si="303"/>
        <v>International</v>
      </c>
      <c r="AF1478" s="82" t="str">
        <f t="shared" si="304"/>
        <v>non-student</v>
      </c>
      <c r="AI1478" s="82">
        <f>'GDP per Capita'!N1478</f>
        <v>21764.39</v>
      </c>
      <c r="AJ1478" s="82">
        <f t="shared" si="305"/>
        <v>21764.39</v>
      </c>
      <c r="AK1478" s="82">
        <f t="shared" si="306"/>
        <v>21764.39</v>
      </c>
      <c r="AL1478" s="88">
        <f t="shared" si="307"/>
        <v>0.15310145703812419</v>
      </c>
    </row>
    <row r="1479" spans="1:38">
      <c r="A1479" s="77" t="s">
        <v>424</v>
      </c>
      <c r="B1479" s="77">
        <v>1581</v>
      </c>
      <c r="C1479" s="77">
        <v>37.364677100000002</v>
      </c>
      <c r="D1479" s="77">
        <v>-79.179870499999893</v>
      </c>
      <c r="E1479" s="77" t="s">
        <v>42</v>
      </c>
      <c r="F1479" s="77">
        <v>1560</v>
      </c>
      <c r="H1479" s="77" t="s">
        <v>64</v>
      </c>
      <c r="I1479" s="77">
        <v>2018</v>
      </c>
      <c r="J1479" s="77">
        <v>1560</v>
      </c>
      <c r="K1479" s="77" t="s">
        <v>585</v>
      </c>
      <c r="L1479" s="77" t="s">
        <v>30</v>
      </c>
      <c r="N1479" s="77">
        <v>0</v>
      </c>
      <c r="O1479" s="77">
        <v>0</v>
      </c>
      <c r="P1479" s="77" t="s">
        <v>10</v>
      </c>
      <c r="Q1479" s="77">
        <v>38.046406599999997</v>
      </c>
      <c r="R1479" s="77">
        <v>-84.497039299999997</v>
      </c>
      <c r="S1479" s="77">
        <v>947.60664424269999</v>
      </c>
      <c r="T1479" s="77">
        <v>0.28675820745104402</v>
      </c>
      <c r="U1479" s="77">
        <v>181</v>
      </c>
      <c r="V1479" s="77">
        <v>536</v>
      </c>
      <c r="W1479" s="77">
        <v>0.114284</v>
      </c>
      <c r="X1479" s="77">
        <v>0</v>
      </c>
      <c r="Y1479" s="77">
        <v>0</v>
      </c>
      <c r="Z1479" s="77">
        <v>0</v>
      </c>
      <c r="AA1479" s="77">
        <v>181.94047569459801</v>
      </c>
      <c r="AB1479" s="77">
        <v>0.40104220745104402</v>
      </c>
      <c r="AC1479" s="77">
        <v>2458.9404756945901</v>
      </c>
      <c r="AE1479" s="87" t="str">
        <f t="shared" si="303"/>
        <v>International</v>
      </c>
      <c r="AF1479" s="82" t="str">
        <f t="shared" si="304"/>
        <v>non-student</v>
      </c>
      <c r="AI1479" s="82">
        <f>'GDP per Capita'!N1479</f>
        <v>41314.410000000003</v>
      </c>
      <c r="AJ1479" s="82">
        <f t="shared" si="305"/>
        <v>41314.410000000003</v>
      </c>
      <c r="AK1479" s="82">
        <f t="shared" si="306"/>
        <v>41314.410000000003</v>
      </c>
      <c r="AL1479" s="88">
        <f t="shared" si="307"/>
        <v>5.951774394683574E-2</v>
      </c>
    </row>
    <row r="1480" spans="1:38">
      <c r="A1480" s="77" t="s">
        <v>230</v>
      </c>
      <c r="B1480" s="77">
        <v>1582</v>
      </c>
      <c r="C1480" s="77">
        <v>38.046406599999997</v>
      </c>
      <c r="D1480" s="77">
        <v>-84.497039299999997</v>
      </c>
      <c r="E1480" s="77" t="s">
        <v>39</v>
      </c>
      <c r="F1480" s="77">
        <v>685</v>
      </c>
      <c r="H1480" s="77" t="s">
        <v>64</v>
      </c>
      <c r="I1480" s="77">
        <v>2018</v>
      </c>
      <c r="J1480" s="77">
        <v>685</v>
      </c>
      <c r="K1480" s="77" t="s">
        <v>29</v>
      </c>
      <c r="L1480" s="77" t="s">
        <v>29</v>
      </c>
      <c r="N1480" s="77">
        <v>0</v>
      </c>
      <c r="O1480" s="77">
        <v>1</v>
      </c>
      <c r="P1480" s="77" t="s">
        <v>10</v>
      </c>
      <c r="Q1480" s="77">
        <v>38.046406599999997</v>
      </c>
      <c r="R1480" s="77">
        <v>-84.497039299999997</v>
      </c>
      <c r="S1480" s="77">
        <v>0</v>
      </c>
      <c r="T1480" s="77">
        <v>0</v>
      </c>
      <c r="U1480" s="77">
        <v>0</v>
      </c>
      <c r="V1480" s="77">
        <v>0</v>
      </c>
      <c r="W1480" s="77">
        <v>0</v>
      </c>
      <c r="X1480" s="77">
        <v>0</v>
      </c>
      <c r="Y1480" s="77">
        <v>0</v>
      </c>
      <c r="Z1480" s="77">
        <v>0</v>
      </c>
      <c r="AA1480" s="77">
        <v>0</v>
      </c>
      <c r="AB1480" s="77">
        <v>0</v>
      </c>
      <c r="AC1480" s="77">
        <v>685</v>
      </c>
      <c r="AE1480" s="87" t="str">
        <f t="shared" si="303"/>
        <v>Domestic</v>
      </c>
      <c r="AF1480" s="82" t="str">
        <f t="shared" si="304"/>
        <v>non-student</v>
      </c>
      <c r="AI1480" s="82">
        <f>'GDP per Capita'!N1480</f>
        <v>63809.64</v>
      </c>
      <c r="AJ1480" s="82">
        <f t="shared" si="305"/>
        <v>63809.64</v>
      </c>
      <c r="AK1480" s="82">
        <f t="shared" si="306"/>
        <v>63809.64</v>
      </c>
      <c r="AL1480" s="88">
        <f t="shared" si="307"/>
        <v>1.0735055079451945E-2</v>
      </c>
    </row>
    <row r="1481" spans="1:38">
      <c r="A1481" s="77" t="s">
        <v>199</v>
      </c>
      <c r="B1481" s="77">
        <v>1583</v>
      </c>
      <c r="C1481" s="77">
        <v>36.1623886</v>
      </c>
      <c r="D1481" s="77">
        <v>-85.499705700000007</v>
      </c>
      <c r="E1481" s="77" t="s">
        <v>38</v>
      </c>
      <c r="F1481" s="77">
        <v>195</v>
      </c>
      <c r="H1481" s="77" t="s">
        <v>65</v>
      </c>
      <c r="I1481" s="77">
        <v>2018</v>
      </c>
      <c r="J1481" s="77">
        <v>195</v>
      </c>
      <c r="K1481" s="77" t="s">
        <v>29</v>
      </c>
      <c r="L1481" s="77" t="s">
        <v>29</v>
      </c>
      <c r="N1481" s="77">
        <v>0</v>
      </c>
      <c r="O1481" s="77">
        <v>0</v>
      </c>
      <c r="P1481" s="77" t="s">
        <v>10</v>
      </c>
      <c r="Q1481" s="77">
        <v>38.046406599999997</v>
      </c>
      <c r="R1481" s="77">
        <v>-84.497039299999997</v>
      </c>
      <c r="S1481" s="77">
        <v>455.15744073829302</v>
      </c>
      <c r="T1481" s="77">
        <v>0.22173286298917899</v>
      </c>
      <c r="U1481" s="77">
        <v>181</v>
      </c>
      <c r="V1481" s="77">
        <v>268</v>
      </c>
      <c r="W1481" s="77">
        <v>5.7141999999999998E-2</v>
      </c>
      <c r="X1481" s="77">
        <v>0</v>
      </c>
      <c r="Y1481" s="77">
        <v>0</v>
      </c>
      <c r="Z1481" s="77">
        <v>0</v>
      </c>
      <c r="AA1481" s="77">
        <v>87.3902286217523</v>
      </c>
      <c r="AB1481" s="77">
        <v>0.27887486298917902</v>
      </c>
      <c r="AC1481" s="77">
        <v>731.39022862175204</v>
      </c>
      <c r="AE1481" s="87" t="str">
        <f t="shared" si="303"/>
        <v>Domestic</v>
      </c>
      <c r="AF1481" s="82" t="str">
        <f t="shared" si="304"/>
        <v>student</v>
      </c>
      <c r="AI1481" s="82">
        <f>'GDP per Capita'!N1481</f>
        <v>63809.64</v>
      </c>
      <c r="AJ1481" s="82">
        <f t="shared" si="305"/>
        <v>63809.64</v>
      </c>
      <c r="AK1481" s="82">
        <f t="shared" si="306"/>
        <v>63809.64</v>
      </c>
      <c r="AL1481" s="88">
        <f t="shared" si="307"/>
        <v>1.1462064801207969E-2</v>
      </c>
    </row>
    <row r="1482" spans="1:38">
      <c r="A1482" s="77" t="s">
        <v>176</v>
      </c>
      <c r="B1482" s="77">
        <v>1584</v>
      </c>
      <c r="C1482" s="77">
        <v>34.685074899999996</v>
      </c>
      <c r="D1482" s="77">
        <v>-82.836411099999907</v>
      </c>
      <c r="E1482" s="77" t="s">
        <v>38</v>
      </c>
      <c r="F1482" s="77">
        <v>195</v>
      </c>
      <c r="H1482" s="77" t="s">
        <v>65</v>
      </c>
      <c r="I1482" s="77">
        <v>2018</v>
      </c>
      <c r="J1482" s="77">
        <v>195</v>
      </c>
      <c r="K1482" s="77" t="s">
        <v>29</v>
      </c>
      <c r="L1482" s="77" t="s">
        <v>29</v>
      </c>
      <c r="N1482" s="77">
        <v>0</v>
      </c>
      <c r="O1482" s="77">
        <v>0</v>
      </c>
      <c r="P1482" s="77" t="s">
        <v>10</v>
      </c>
      <c r="Q1482" s="77">
        <v>38.046406599999997</v>
      </c>
      <c r="R1482" s="77">
        <v>-84.497039299999997</v>
      </c>
      <c r="S1482" s="77">
        <v>804.46587806127297</v>
      </c>
      <c r="T1482" s="77">
        <v>0.26785721713316801</v>
      </c>
      <c r="U1482" s="77">
        <v>181</v>
      </c>
      <c r="V1482" s="77">
        <v>268</v>
      </c>
      <c r="W1482" s="77">
        <v>5.7141999999999998E-2</v>
      </c>
      <c r="X1482" s="77">
        <v>0</v>
      </c>
      <c r="Y1482" s="77">
        <v>0</v>
      </c>
      <c r="Z1482" s="77">
        <v>0</v>
      </c>
      <c r="AA1482" s="77">
        <v>154.45744858776399</v>
      </c>
      <c r="AB1482" s="77">
        <v>0.32499921713316798</v>
      </c>
      <c r="AC1482" s="77">
        <v>798.45744858776402</v>
      </c>
      <c r="AE1482" s="87" t="str">
        <f t="shared" si="303"/>
        <v>Domestic</v>
      </c>
      <c r="AF1482" s="82" t="str">
        <f t="shared" si="304"/>
        <v>student</v>
      </c>
      <c r="AI1482" s="82">
        <f>'GDP per Capita'!N1482</f>
        <v>63809.64</v>
      </c>
      <c r="AJ1482" s="82">
        <f t="shared" si="305"/>
        <v>63809.64</v>
      </c>
      <c r="AK1482" s="82">
        <f t="shared" si="306"/>
        <v>63809.64</v>
      </c>
      <c r="AL1482" s="88">
        <f t="shared" si="307"/>
        <v>1.2513116334581484E-2</v>
      </c>
    </row>
    <row r="1483" spans="1:38">
      <c r="A1483" s="77" t="s">
        <v>203</v>
      </c>
      <c r="B1483" s="77">
        <v>1585</v>
      </c>
      <c r="C1483" s="77">
        <v>33.195869600000002</v>
      </c>
      <c r="D1483" s="77">
        <v>-117.3794834</v>
      </c>
      <c r="E1483" s="77" t="s">
        <v>42</v>
      </c>
      <c r="F1483" s="77">
        <v>0</v>
      </c>
      <c r="H1483" s="77" t="s">
        <v>64</v>
      </c>
      <c r="I1483" s="77">
        <v>2018</v>
      </c>
      <c r="J1483" s="77">
        <v>0</v>
      </c>
      <c r="K1483" s="77" t="s">
        <v>29</v>
      </c>
      <c r="L1483" s="77" t="s">
        <v>29</v>
      </c>
      <c r="N1483" s="77">
        <v>0</v>
      </c>
      <c r="O1483" s="77">
        <v>0</v>
      </c>
      <c r="P1483" s="77" t="s">
        <v>10</v>
      </c>
      <c r="Q1483" s="77">
        <v>38.046406599999997</v>
      </c>
      <c r="R1483" s="77">
        <v>-84.497039299999997</v>
      </c>
      <c r="S1483" s="77">
        <v>6009.2361280360101</v>
      </c>
      <c r="T1483" s="77">
        <v>1.0134993535963199</v>
      </c>
      <c r="U1483" s="77">
        <v>181</v>
      </c>
      <c r="V1483" s="77">
        <v>536</v>
      </c>
      <c r="W1483" s="77">
        <v>0.114284</v>
      </c>
      <c r="X1483" s="77">
        <v>0</v>
      </c>
      <c r="Y1483" s="77">
        <v>0</v>
      </c>
      <c r="Z1483" s="77">
        <v>0</v>
      </c>
      <c r="AA1483" s="77">
        <v>721.10833536432096</v>
      </c>
      <c r="AB1483" s="77">
        <v>1.12778335359632</v>
      </c>
      <c r="AC1483" s="77">
        <v>1438.1083353643201</v>
      </c>
      <c r="AE1483" s="87" t="str">
        <f t="shared" si="303"/>
        <v>Domestic</v>
      </c>
      <c r="AF1483" s="82" t="str">
        <f t="shared" si="304"/>
        <v>non-student</v>
      </c>
      <c r="AI1483" s="82">
        <f>'GDP per Capita'!N1483</f>
        <v>63809.64</v>
      </c>
      <c r="AJ1483" s="82">
        <f t="shared" si="305"/>
        <v>63809.64</v>
      </c>
      <c r="AK1483" s="82">
        <f t="shared" si="306"/>
        <v>63809.64</v>
      </c>
      <c r="AL1483" s="88">
        <f t="shared" si="307"/>
        <v>2.2537477650153175E-2</v>
      </c>
    </row>
    <row r="1484" spans="1:38">
      <c r="A1484" s="77" t="s">
        <v>85</v>
      </c>
      <c r="B1484" s="77">
        <v>1586</v>
      </c>
      <c r="C1484" s="77">
        <v>36.062584299999997</v>
      </c>
      <c r="D1484" s="77">
        <v>-94.157432799999995</v>
      </c>
      <c r="E1484" s="77" t="s">
        <v>38</v>
      </c>
      <c r="F1484" s="77">
        <v>195</v>
      </c>
      <c r="H1484" s="77" t="s">
        <v>65</v>
      </c>
      <c r="I1484" s="77">
        <v>2018</v>
      </c>
      <c r="J1484" s="77">
        <v>195</v>
      </c>
      <c r="K1484" s="77" t="s">
        <v>29</v>
      </c>
      <c r="L1484" s="77" t="s">
        <v>29</v>
      </c>
      <c r="N1484" s="77">
        <v>0</v>
      </c>
      <c r="O1484" s="77">
        <v>0</v>
      </c>
      <c r="P1484" s="77" t="s">
        <v>10</v>
      </c>
      <c r="Q1484" s="77">
        <v>38.046406599999997</v>
      </c>
      <c r="R1484" s="77">
        <v>-84.497039299999997</v>
      </c>
      <c r="S1484" s="77">
        <v>1769.4514712022799</v>
      </c>
      <c r="T1484" s="77">
        <v>0.39527852302257899</v>
      </c>
      <c r="U1484" s="77">
        <v>181</v>
      </c>
      <c r="V1484" s="77">
        <v>268</v>
      </c>
      <c r="W1484" s="77">
        <v>5.7141999999999998E-2</v>
      </c>
      <c r="X1484" s="77">
        <v>0</v>
      </c>
      <c r="Y1484" s="77">
        <v>0</v>
      </c>
      <c r="Z1484" s="77">
        <v>0</v>
      </c>
      <c r="AA1484" s="77">
        <v>339.73468247083798</v>
      </c>
      <c r="AB1484" s="77">
        <v>0.45242052302257901</v>
      </c>
      <c r="AC1484" s="77">
        <v>983.73468247083804</v>
      </c>
      <c r="AE1484" s="87" t="str">
        <f t="shared" si="303"/>
        <v>Domestic</v>
      </c>
      <c r="AF1484" s="82" t="str">
        <f t="shared" si="304"/>
        <v>student</v>
      </c>
      <c r="AI1484" s="82">
        <f>'GDP per Capita'!N1484</f>
        <v>63809.64</v>
      </c>
      <c r="AJ1484" s="82">
        <f t="shared" si="305"/>
        <v>63809.64</v>
      </c>
      <c r="AK1484" s="82">
        <f t="shared" si="306"/>
        <v>63809.64</v>
      </c>
      <c r="AL1484" s="88">
        <f t="shared" si="307"/>
        <v>1.541670948889287E-2</v>
      </c>
    </row>
    <row r="1485" spans="1:38">
      <c r="A1485" s="77" t="s">
        <v>437</v>
      </c>
      <c r="B1485" s="77">
        <v>1587</v>
      </c>
      <c r="C1485" s="77">
        <v>29.758938199999999</v>
      </c>
      <c r="D1485" s="77">
        <v>-95.367697399999997</v>
      </c>
      <c r="E1485" s="77" t="s">
        <v>38</v>
      </c>
      <c r="F1485" s="77">
        <v>175</v>
      </c>
      <c r="H1485" s="77" t="s">
        <v>61</v>
      </c>
      <c r="I1485" s="77">
        <v>2018</v>
      </c>
      <c r="J1485" s="77">
        <v>175</v>
      </c>
      <c r="K1485" s="77" t="s">
        <v>29</v>
      </c>
      <c r="L1485" s="77" t="s">
        <v>29</v>
      </c>
      <c r="N1485" s="77">
        <v>0</v>
      </c>
      <c r="O1485" s="77">
        <v>0</v>
      </c>
      <c r="P1485" s="77" t="s">
        <v>10</v>
      </c>
      <c r="Q1485" s="77">
        <v>38.046406599999997</v>
      </c>
      <c r="R1485" s="77">
        <v>-84.497039299999997</v>
      </c>
      <c r="S1485" s="77">
        <v>2720.77524679712</v>
      </c>
      <c r="T1485" s="77">
        <v>0.52089585728285004</v>
      </c>
      <c r="U1485" s="77">
        <v>181</v>
      </c>
      <c r="V1485" s="77">
        <v>268</v>
      </c>
      <c r="W1485" s="77">
        <v>5.7141999999999998E-2</v>
      </c>
      <c r="X1485" s="77">
        <v>0</v>
      </c>
      <c r="Y1485" s="77">
        <v>0</v>
      </c>
      <c r="Z1485" s="77">
        <v>0</v>
      </c>
      <c r="AA1485" s="77">
        <v>522.38884738504805</v>
      </c>
      <c r="AB1485" s="77">
        <v>0.57803785728284995</v>
      </c>
      <c r="AC1485" s="77">
        <v>1146.38884738504</v>
      </c>
      <c r="AE1485" s="87" t="str">
        <f t="shared" si="303"/>
        <v>Domestic</v>
      </c>
      <c r="AF1485" s="82" t="str">
        <f t="shared" si="304"/>
        <v>student</v>
      </c>
      <c r="AI1485" s="82">
        <f>'GDP per Capita'!N1485</f>
        <v>63809.64</v>
      </c>
      <c r="AJ1485" s="82">
        <f t="shared" si="305"/>
        <v>63809.64</v>
      </c>
      <c r="AK1485" s="82">
        <f t="shared" si="306"/>
        <v>63809.64</v>
      </c>
      <c r="AL1485" s="88">
        <f t="shared" si="307"/>
        <v>1.7965762655690269E-2</v>
      </c>
    </row>
    <row r="1486" spans="1:38">
      <c r="A1486" s="77" t="s">
        <v>83</v>
      </c>
      <c r="B1486" s="77">
        <v>1588</v>
      </c>
      <c r="C1486" s="77">
        <v>22.283345399999899</v>
      </c>
      <c r="D1486" s="77">
        <v>39.112814499999999</v>
      </c>
      <c r="E1486" s="77" t="s">
        <v>37</v>
      </c>
      <c r="F1486" s="77">
        <v>685</v>
      </c>
      <c r="H1486" s="77" t="s">
        <v>64</v>
      </c>
      <c r="I1486" s="77">
        <v>2018</v>
      </c>
      <c r="J1486" s="77">
        <v>685</v>
      </c>
      <c r="K1486" s="77" t="s">
        <v>570</v>
      </c>
      <c r="L1486" s="77" t="s">
        <v>32</v>
      </c>
      <c r="N1486" s="77">
        <v>0</v>
      </c>
      <c r="O1486" s="77">
        <v>0</v>
      </c>
      <c r="P1486" s="77" t="s">
        <v>10</v>
      </c>
      <c r="Q1486" s="77">
        <v>38.046406599999997</v>
      </c>
      <c r="R1486" s="77">
        <v>-84.497039299999997</v>
      </c>
      <c r="S1486" s="77">
        <v>22187.539022360499</v>
      </c>
      <c r="T1486" s="77">
        <v>3.4524494609248202</v>
      </c>
      <c r="U1486" s="77">
        <v>181</v>
      </c>
      <c r="V1486" s="77">
        <v>536</v>
      </c>
      <c r="W1486" s="77">
        <v>0.114284</v>
      </c>
      <c r="X1486" s="77">
        <v>0</v>
      </c>
      <c r="Y1486" s="77">
        <v>0</v>
      </c>
      <c r="Z1486" s="77">
        <v>0</v>
      </c>
      <c r="AA1486" s="77">
        <v>2030.15982054598</v>
      </c>
      <c r="AB1486" s="77">
        <v>3.5667334609248198</v>
      </c>
      <c r="AC1486" s="77">
        <v>3432.15982054598</v>
      </c>
      <c r="AE1486" s="87" t="str">
        <f t="shared" si="303"/>
        <v>International</v>
      </c>
      <c r="AF1486" s="82" t="str">
        <f t="shared" si="304"/>
        <v>non-student</v>
      </c>
      <c r="AI1486" s="82">
        <f>'GDP per Capita'!N1486</f>
        <v>21764.39</v>
      </c>
      <c r="AJ1486" s="82">
        <f t="shared" si="305"/>
        <v>21764.39</v>
      </c>
      <c r="AK1486" s="82">
        <f t="shared" si="306"/>
        <v>21764.39</v>
      </c>
      <c r="AL1486" s="88">
        <f t="shared" si="307"/>
        <v>0.15769611831739735</v>
      </c>
    </row>
    <row r="1487" spans="1:38">
      <c r="A1487" s="77" t="s">
        <v>127</v>
      </c>
      <c r="B1487" s="77">
        <v>1589</v>
      </c>
      <c r="C1487" s="77">
        <v>40.014985600000003</v>
      </c>
      <c r="D1487" s="77">
        <v>-105.27054560000001</v>
      </c>
      <c r="E1487" s="77" t="s">
        <v>37</v>
      </c>
      <c r="F1487" s="77">
        <v>525</v>
      </c>
      <c r="H1487" s="77" t="s">
        <v>66</v>
      </c>
      <c r="I1487" s="77">
        <v>2018</v>
      </c>
      <c r="J1487" s="77">
        <v>525</v>
      </c>
      <c r="K1487" s="77" t="s">
        <v>29</v>
      </c>
      <c r="L1487" s="77" t="s">
        <v>29</v>
      </c>
      <c r="N1487" s="77">
        <v>0</v>
      </c>
      <c r="O1487" s="77">
        <v>0</v>
      </c>
      <c r="P1487" s="77" t="s">
        <v>10</v>
      </c>
      <c r="Q1487" s="77">
        <v>38.046406599999997</v>
      </c>
      <c r="R1487" s="77">
        <v>-84.497039299999997</v>
      </c>
      <c r="S1487" s="77">
        <v>3607.0076013685398</v>
      </c>
      <c r="T1487" s="77">
        <v>0.65955902369985997</v>
      </c>
      <c r="U1487" s="77">
        <v>181</v>
      </c>
      <c r="V1487" s="77">
        <v>536</v>
      </c>
      <c r="W1487" s="77">
        <v>0.114284</v>
      </c>
      <c r="X1487" s="77">
        <v>0</v>
      </c>
      <c r="Y1487" s="77">
        <v>0</v>
      </c>
      <c r="Z1487" s="77">
        <v>0</v>
      </c>
      <c r="AA1487" s="77">
        <v>692.54545946276005</v>
      </c>
      <c r="AB1487" s="77">
        <v>0.77384302369986002</v>
      </c>
      <c r="AC1487" s="77">
        <v>1934.5454594627599</v>
      </c>
      <c r="AE1487" s="87" t="str">
        <f t="shared" si="303"/>
        <v>Domestic</v>
      </c>
      <c r="AF1487" s="82" t="str">
        <f t="shared" si="304"/>
        <v>non-student</v>
      </c>
      <c r="AI1487" s="82">
        <f>'GDP per Capita'!N1487</f>
        <v>63809.64</v>
      </c>
      <c r="AJ1487" s="82">
        <f t="shared" si="305"/>
        <v>63809.64</v>
      </c>
      <c r="AK1487" s="82">
        <f t="shared" si="306"/>
        <v>63809.64</v>
      </c>
      <c r="AL1487" s="88">
        <f t="shared" si="307"/>
        <v>3.0317448264286711E-2</v>
      </c>
    </row>
    <row r="1488" spans="1:38">
      <c r="A1488" s="77" t="s">
        <v>358</v>
      </c>
      <c r="B1488" s="77">
        <v>1590</v>
      </c>
      <c r="C1488" s="77">
        <v>41.875561599999997</v>
      </c>
      <c r="D1488" s="77">
        <v>-87.6244212</v>
      </c>
      <c r="E1488" s="77" t="s">
        <v>38</v>
      </c>
      <c r="F1488" s="77">
        <v>195</v>
      </c>
      <c r="H1488" s="77" t="s">
        <v>65</v>
      </c>
      <c r="I1488" s="77">
        <v>2018</v>
      </c>
      <c r="J1488" s="77">
        <v>195</v>
      </c>
      <c r="K1488" s="77" t="s">
        <v>29</v>
      </c>
      <c r="L1488" s="77" t="s">
        <v>29</v>
      </c>
      <c r="N1488" s="77">
        <v>0</v>
      </c>
      <c r="O1488" s="77">
        <v>0</v>
      </c>
      <c r="P1488" s="77" t="s">
        <v>10</v>
      </c>
      <c r="Q1488" s="77">
        <v>38.046406599999997</v>
      </c>
      <c r="R1488" s="77">
        <v>-84.497039299999997</v>
      </c>
      <c r="S1488" s="77">
        <v>1004.48484589638</v>
      </c>
      <c r="T1488" s="77">
        <v>0.294268676812315</v>
      </c>
      <c r="U1488" s="77">
        <v>181</v>
      </c>
      <c r="V1488" s="77">
        <v>268</v>
      </c>
      <c r="W1488" s="77">
        <v>5.7141999999999998E-2</v>
      </c>
      <c r="X1488" s="77">
        <v>0</v>
      </c>
      <c r="Y1488" s="77">
        <v>0</v>
      </c>
      <c r="Z1488" s="77">
        <v>0</v>
      </c>
      <c r="AA1488" s="77">
        <v>192.86109041210401</v>
      </c>
      <c r="AB1488" s="77">
        <v>0.35141067681231503</v>
      </c>
      <c r="AC1488" s="77">
        <v>836.861090412105</v>
      </c>
      <c r="AE1488" s="87" t="str">
        <f t="shared" si="303"/>
        <v>Domestic</v>
      </c>
      <c r="AF1488" s="82" t="str">
        <f t="shared" si="304"/>
        <v>student</v>
      </c>
      <c r="AI1488" s="82">
        <f>'GDP per Capita'!N1488</f>
        <v>63809.64</v>
      </c>
      <c r="AJ1488" s="82">
        <f t="shared" si="305"/>
        <v>63809.64</v>
      </c>
      <c r="AK1488" s="82">
        <f t="shared" si="306"/>
        <v>63809.64</v>
      </c>
      <c r="AL1488" s="88">
        <f t="shared" si="307"/>
        <v>1.3114963356823594E-2</v>
      </c>
    </row>
    <row r="1489" spans="1:38">
      <c r="A1489" s="77" t="s">
        <v>124</v>
      </c>
      <c r="B1489" s="77">
        <v>1591</v>
      </c>
      <c r="C1489" s="77">
        <v>32.222876499999998</v>
      </c>
      <c r="D1489" s="77">
        <v>-110.9748477</v>
      </c>
      <c r="E1489" s="77" t="s">
        <v>38</v>
      </c>
      <c r="F1489" s="77">
        <v>195</v>
      </c>
      <c r="H1489" s="77" t="s">
        <v>65</v>
      </c>
      <c r="I1489" s="77">
        <v>2018</v>
      </c>
      <c r="J1489" s="77">
        <v>195</v>
      </c>
      <c r="K1489" s="77" t="s">
        <v>29</v>
      </c>
      <c r="L1489" s="77" t="s">
        <v>29</v>
      </c>
      <c r="N1489" s="77">
        <v>0</v>
      </c>
      <c r="O1489" s="77">
        <v>0</v>
      </c>
      <c r="P1489" s="77" t="s">
        <v>10</v>
      </c>
      <c r="Q1489" s="77">
        <v>38.046406599999997</v>
      </c>
      <c r="R1489" s="77">
        <v>-84.497039299999997</v>
      </c>
      <c r="S1489" s="77">
        <v>4967.7655093756202</v>
      </c>
      <c r="T1489" s="77">
        <v>0.87229555391883196</v>
      </c>
      <c r="U1489" s="77">
        <v>181</v>
      </c>
      <c r="V1489" s="77">
        <v>268</v>
      </c>
      <c r="W1489" s="77">
        <v>5.7141999999999998E-2</v>
      </c>
      <c r="X1489" s="77">
        <v>0</v>
      </c>
      <c r="Y1489" s="77">
        <v>0</v>
      </c>
      <c r="Z1489" s="77">
        <v>0</v>
      </c>
      <c r="AA1489" s="77">
        <v>596.13186112507503</v>
      </c>
      <c r="AB1489" s="77">
        <v>0.92943755391883198</v>
      </c>
      <c r="AC1489" s="77">
        <v>1240.1318611250699</v>
      </c>
      <c r="AE1489" s="87" t="str">
        <f t="shared" si="303"/>
        <v>Domestic</v>
      </c>
      <c r="AF1489" s="82" t="str">
        <f t="shared" si="304"/>
        <v>student</v>
      </c>
      <c r="AI1489" s="82">
        <f>'GDP per Capita'!N1489</f>
        <v>63809.64</v>
      </c>
      <c r="AJ1489" s="82">
        <f t="shared" si="305"/>
        <v>63809.64</v>
      </c>
      <c r="AK1489" s="82">
        <f t="shared" si="306"/>
        <v>63809.64</v>
      </c>
      <c r="AL1489" s="88">
        <f t="shared" si="307"/>
        <v>1.9434866912351644E-2</v>
      </c>
    </row>
    <row r="1490" spans="1:38">
      <c r="A1490" s="77" t="s">
        <v>81</v>
      </c>
      <c r="B1490" s="77">
        <v>1592</v>
      </c>
      <c r="C1490" s="77">
        <v>41.704567750000002</v>
      </c>
      <c r="D1490" s="77">
        <v>-86.238220260172596</v>
      </c>
      <c r="E1490" s="77" t="s">
        <v>37</v>
      </c>
      <c r="F1490" s="77">
        <v>525</v>
      </c>
      <c r="H1490" s="77" t="s">
        <v>66</v>
      </c>
      <c r="I1490" s="77">
        <v>2018</v>
      </c>
      <c r="J1490" s="77">
        <v>525</v>
      </c>
      <c r="K1490" s="77" t="s">
        <v>29</v>
      </c>
      <c r="L1490" s="77" t="s">
        <v>29</v>
      </c>
      <c r="N1490" s="77">
        <v>0</v>
      </c>
      <c r="O1490" s="77">
        <v>0</v>
      </c>
      <c r="P1490" s="77" t="s">
        <v>10</v>
      </c>
      <c r="Q1490" s="77">
        <v>38.046406599999997</v>
      </c>
      <c r="R1490" s="77">
        <v>-84.497039299999997</v>
      </c>
      <c r="S1490" s="77">
        <v>866.05985237089203</v>
      </c>
      <c r="T1490" s="77">
        <v>0.27599037963552597</v>
      </c>
      <c r="U1490" s="77">
        <v>181</v>
      </c>
      <c r="V1490" s="77">
        <v>536</v>
      </c>
      <c r="W1490" s="77">
        <v>0.114284</v>
      </c>
      <c r="X1490" s="77">
        <v>0</v>
      </c>
      <c r="Y1490" s="77">
        <v>0</v>
      </c>
      <c r="Z1490" s="77">
        <v>0</v>
      </c>
      <c r="AA1490" s="77">
        <v>166.28349165521101</v>
      </c>
      <c r="AB1490" s="77">
        <v>0.39027437963552603</v>
      </c>
      <c r="AC1490" s="77">
        <v>1408.2834916552099</v>
      </c>
      <c r="AE1490" s="87" t="str">
        <f t="shared" si="303"/>
        <v>Domestic</v>
      </c>
      <c r="AF1490" s="82" t="str">
        <f t="shared" si="304"/>
        <v>non-student</v>
      </c>
      <c r="AI1490" s="82">
        <f>'GDP per Capita'!N1490</f>
        <v>63809.64</v>
      </c>
      <c r="AJ1490" s="82">
        <f t="shared" si="305"/>
        <v>63809.64</v>
      </c>
      <c r="AK1490" s="82">
        <f t="shared" si="306"/>
        <v>63809.64</v>
      </c>
      <c r="AL1490" s="88">
        <f t="shared" si="307"/>
        <v>2.2070074234162892E-2</v>
      </c>
    </row>
    <row r="1491" spans="1:38">
      <c r="A1491" s="77" t="s">
        <v>83</v>
      </c>
      <c r="B1491" s="77">
        <v>1593</v>
      </c>
      <c r="C1491" s="77">
        <v>22.283345399999899</v>
      </c>
      <c r="D1491" s="77">
        <v>39.112814499999999</v>
      </c>
      <c r="E1491" s="77" t="s">
        <v>37</v>
      </c>
      <c r="F1491" s="77">
        <v>0</v>
      </c>
      <c r="H1491" s="77" t="s">
        <v>63</v>
      </c>
      <c r="I1491" s="77">
        <v>2018</v>
      </c>
      <c r="J1491" s="77">
        <v>0</v>
      </c>
      <c r="K1491" s="77" t="s">
        <v>570</v>
      </c>
      <c r="L1491" s="77" t="s">
        <v>32</v>
      </c>
      <c r="N1491" s="77">
        <v>0</v>
      </c>
      <c r="O1491" s="77">
        <v>0</v>
      </c>
      <c r="P1491" s="77" t="s">
        <v>10</v>
      </c>
      <c r="Q1491" s="77">
        <v>38.046406599999997</v>
      </c>
      <c r="R1491" s="77">
        <v>-84.497039299999997</v>
      </c>
      <c r="S1491" s="77">
        <v>22187.539022360499</v>
      </c>
      <c r="T1491" s="77">
        <v>3.4524494609248202</v>
      </c>
      <c r="U1491" s="77">
        <v>181</v>
      </c>
      <c r="V1491" s="77">
        <v>536</v>
      </c>
      <c r="W1491" s="77">
        <v>0.114284</v>
      </c>
      <c r="X1491" s="77">
        <v>0</v>
      </c>
      <c r="Y1491" s="77">
        <v>0</v>
      </c>
      <c r="Z1491" s="77">
        <v>0</v>
      </c>
      <c r="AA1491" s="77">
        <v>2030.15982054598</v>
      </c>
      <c r="AB1491" s="77">
        <v>3.5667334609248198</v>
      </c>
      <c r="AC1491" s="77">
        <v>2747.15982054598</v>
      </c>
      <c r="AE1491" s="87" t="str">
        <f t="shared" si="303"/>
        <v>International</v>
      </c>
      <c r="AF1491" s="82" t="str">
        <f t="shared" si="304"/>
        <v>non-student</v>
      </c>
      <c r="AI1491" s="82">
        <f>'GDP per Capita'!N1491</f>
        <v>21764.39</v>
      </c>
      <c r="AJ1491" s="82">
        <f t="shared" si="305"/>
        <v>21764.39</v>
      </c>
      <c r="AK1491" s="82">
        <f t="shared" si="306"/>
        <v>21764.39</v>
      </c>
      <c r="AL1491" s="88">
        <f t="shared" si="307"/>
        <v>0.12622268855437621</v>
      </c>
    </row>
    <row r="1492" spans="1:38">
      <c r="A1492" s="77" t="s">
        <v>264</v>
      </c>
      <c r="B1492" s="77">
        <v>1594</v>
      </c>
      <c r="C1492" s="77">
        <v>40.602205900000001</v>
      </c>
      <c r="D1492" s="77">
        <v>-75.4712794</v>
      </c>
      <c r="E1492" s="77" t="s">
        <v>42</v>
      </c>
      <c r="F1492" s="77">
        <v>525</v>
      </c>
      <c r="H1492" s="77" t="s">
        <v>66</v>
      </c>
      <c r="I1492" s="77">
        <v>2018</v>
      </c>
      <c r="J1492" s="77">
        <v>525</v>
      </c>
      <c r="K1492" s="77" t="s">
        <v>29</v>
      </c>
      <c r="L1492" s="77" t="s">
        <v>29</v>
      </c>
      <c r="N1492" s="77">
        <v>0</v>
      </c>
      <c r="O1492" s="77">
        <v>0</v>
      </c>
      <c r="P1492" s="77" t="s">
        <v>10</v>
      </c>
      <c r="Q1492" s="77">
        <v>38.046406599999997</v>
      </c>
      <c r="R1492" s="77">
        <v>-84.497039299999997</v>
      </c>
      <c r="S1492" s="77">
        <v>1652.5328322144801</v>
      </c>
      <c r="T1492" s="77">
        <v>0.37984002759992103</v>
      </c>
      <c r="U1492" s="77">
        <v>181</v>
      </c>
      <c r="V1492" s="77">
        <v>536</v>
      </c>
      <c r="W1492" s="77">
        <v>0.114284</v>
      </c>
      <c r="X1492" s="77">
        <v>0</v>
      </c>
      <c r="Y1492" s="77">
        <v>0</v>
      </c>
      <c r="Z1492" s="77">
        <v>0</v>
      </c>
      <c r="AA1492" s="77">
        <v>317.28630378518102</v>
      </c>
      <c r="AB1492" s="77">
        <v>0.49412402759992102</v>
      </c>
      <c r="AC1492" s="77">
        <v>1559.2863037851801</v>
      </c>
      <c r="AE1492" s="87" t="str">
        <f t="shared" si="303"/>
        <v>Domestic</v>
      </c>
      <c r="AF1492" s="82" t="str">
        <f t="shared" si="304"/>
        <v>non-student</v>
      </c>
      <c r="AI1492" s="82">
        <f>'GDP per Capita'!N1492</f>
        <v>63809.64</v>
      </c>
      <c r="AJ1492" s="82">
        <f t="shared" si="305"/>
        <v>63809.64</v>
      </c>
      <c r="AK1492" s="82">
        <f t="shared" si="306"/>
        <v>63809.64</v>
      </c>
      <c r="AL1492" s="88">
        <f t="shared" si="307"/>
        <v>2.4436531906232038E-2</v>
      </c>
    </row>
    <row r="1493" spans="1:38">
      <c r="A1493" s="77" t="s">
        <v>161</v>
      </c>
      <c r="B1493" s="77">
        <v>1595</v>
      </c>
      <c r="C1493" s="77">
        <v>41.308213799999997</v>
      </c>
      <c r="D1493" s="77">
        <v>-72.925051799999906</v>
      </c>
      <c r="E1493" s="77" t="s">
        <v>38</v>
      </c>
      <c r="F1493" s="77">
        <v>175</v>
      </c>
      <c r="H1493" s="77" t="s">
        <v>61</v>
      </c>
      <c r="I1493" s="77">
        <v>2018</v>
      </c>
      <c r="J1493" s="77">
        <v>175</v>
      </c>
      <c r="K1493" s="77" t="s">
        <v>29</v>
      </c>
      <c r="L1493" s="77" t="s">
        <v>29</v>
      </c>
      <c r="N1493" s="77">
        <v>0</v>
      </c>
      <c r="O1493" s="77">
        <v>0</v>
      </c>
      <c r="P1493" s="77" t="s">
        <v>10</v>
      </c>
      <c r="Q1493" s="77">
        <v>38.046406599999997</v>
      </c>
      <c r="R1493" s="77">
        <v>-84.497039299999997</v>
      </c>
      <c r="S1493" s="77">
        <v>2107.2886141302902</v>
      </c>
      <c r="T1493" s="77">
        <v>0.43988815267488901</v>
      </c>
      <c r="U1493" s="77">
        <v>181</v>
      </c>
      <c r="V1493" s="77">
        <v>268</v>
      </c>
      <c r="W1493" s="77">
        <v>5.7141999999999998E-2</v>
      </c>
      <c r="X1493" s="77">
        <v>0</v>
      </c>
      <c r="Y1493" s="77">
        <v>0</v>
      </c>
      <c r="Z1493" s="77">
        <v>0</v>
      </c>
      <c r="AA1493" s="77">
        <v>404.59941391301601</v>
      </c>
      <c r="AB1493" s="77">
        <v>0.49703015267488898</v>
      </c>
      <c r="AC1493" s="77">
        <v>1028.59941391301</v>
      </c>
      <c r="AE1493" s="87" t="str">
        <f t="shared" si="303"/>
        <v>Domestic</v>
      </c>
      <c r="AF1493" s="82" t="str">
        <f t="shared" si="304"/>
        <v>student</v>
      </c>
      <c r="AI1493" s="82">
        <f>'GDP per Capita'!N1493</f>
        <v>63809.64</v>
      </c>
      <c r="AJ1493" s="82">
        <f t="shared" si="305"/>
        <v>63809.64</v>
      </c>
      <c r="AK1493" s="82">
        <f t="shared" si="306"/>
        <v>63809.64</v>
      </c>
      <c r="AL1493" s="88">
        <f t="shared" si="307"/>
        <v>1.611981220882942E-2</v>
      </c>
    </row>
    <row r="1494" spans="1:38">
      <c r="A1494" s="77" t="s">
        <v>103</v>
      </c>
      <c r="B1494" s="77">
        <v>1596</v>
      </c>
      <c r="C1494" s="77">
        <v>36.162229600000003</v>
      </c>
      <c r="D1494" s="77">
        <v>-86.774353099999999</v>
      </c>
      <c r="E1494" s="77" t="s">
        <v>38</v>
      </c>
      <c r="F1494" s="77">
        <v>345</v>
      </c>
      <c r="H1494" s="77" t="s">
        <v>65</v>
      </c>
      <c r="I1494" s="77">
        <v>2018</v>
      </c>
      <c r="J1494" s="77">
        <v>345</v>
      </c>
      <c r="K1494" s="77" t="s">
        <v>29</v>
      </c>
      <c r="L1494" s="77" t="s">
        <v>29</v>
      </c>
      <c r="N1494" s="77">
        <v>0</v>
      </c>
      <c r="O1494" s="77">
        <v>0</v>
      </c>
      <c r="P1494" s="77" t="s">
        <v>10</v>
      </c>
      <c r="Q1494" s="77">
        <v>38.046406599999997</v>
      </c>
      <c r="R1494" s="77">
        <v>-84.497039299999997</v>
      </c>
      <c r="S1494" s="77">
        <v>581.96173324241101</v>
      </c>
      <c r="T1494" s="77">
        <v>0.23847670730986401</v>
      </c>
      <c r="U1494" s="77">
        <v>181</v>
      </c>
      <c r="V1494" s="77">
        <v>268</v>
      </c>
      <c r="W1494" s="77">
        <v>5.7141999999999998E-2</v>
      </c>
      <c r="X1494" s="77">
        <v>0</v>
      </c>
      <c r="Y1494" s="77">
        <v>0</v>
      </c>
      <c r="Z1494" s="77">
        <v>0</v>
      </c>
      <c r="AA1494" s="77">
        <v>111.736652782542</v>
      </c>
      <c r="AB1494" s="77">
        <v>0.295618707309864</v>
      </c>
      <c r="AC1494" s="77">
        <v>905.73665278254202</v>
      </c>
      <c r="AE1494" s="87" t="str">
        <f t="shared" si="303"/>
        <v>Domestic</v>
      </c>
      <c r="AF1494" s="82" t="str">
        <f t="shared" si="304"/>
        <v>student</v>
      </c>
      <c r="AI1494" s="82">
        <f>'GDP per Capita'!N1494</f>
        <v>63809.64</v>
      </c>
      <c r="AJ1494" s="82">
        <f t="shared" si="305"/>
        <v>63809.64</v>
      </c>
      <c r="AK1494" s="82">
        <f t="shared" si="306"/>
        <v>63809.64</v>
      </c>
      <c r="AL1494" s="88">
        <f t="shared" si="307"/>
        <v>1.4194354532991286E-2</v>
      </c>
    </row>
    <row r="1495" spans="1:38">
      <c r="A1495" s="77" t="s">
        <v>96</v>
      </c>
      <c r="B1495" s="77">
        <v>1597</v>
      </c>
      <c r="C1495" s="77">
        <v>38.046406599999997</v>
      </c>
      <c r="D1495" s="77">
        <v>-84.497039299999997</v>
      </c>
      <c r="E1495" s="77" t="s">
        <v>39</v>
      </c>
      <c r="F1495" s="77">
        <v>0</v>
      </c>
      <c r="H1495" s="77" t="s">
        <v>63</v>
      </c>
      <c r="I1495" s="77">
        <v>2018</v>
      </c>
      <c r="J1495" s="77">
        <v>0</v>
      </c>
      <c r="K1495" s="77" t="s">
        <v>29</v>
      </c>
      <c r="L1495" s="77" t="s">
        <v>29</v>
      </c>
      <c r="N1495" s="77">
        <v>0</v>
      </c>
      <c r="O1495" s="77">
        <v>1</v>
      </c>
      <c r="P1495" s="77" t="s">
        <v>10</v>
      </c>
      <c r="Q1495" s="77">
        <v>38.046406599999997</v>
      </c>
      <c r="R1495" s="77">
        <v>-84.497039299999997</v>
      </c>
      <c r="S1495" s="77">
        <v>0</v>
      </c>
      <c r="T1495" s="77">
        <v>0</v>
      </c>
      <c r="U1495" s="77">
        <v>0</v>
      </c>
      <c r="V1495" s="77">
        <v>0</v>
      </c>
      <c r="W1495" s="77">
        <v>0</v>
      </c>
      <c r="X1495" s="77">
        <v>0</v>
      </c>
      <c r="Y1495" s="77">
        <v>0</v>
      </c>
      <c r="Z1495" s="77">
        <v>0</v>
      </c>
      <c r="AA1495" s="77">
        <v>0</v>
      </c>
      <c r="AB1495" s="77">
        <v>0</v>
      </c>
      <c r="AC1495" s="77">
        <v>0</v>
      </c>
      <c r="AE1495" s="87" t="str">
        <f t="shared" si="303"/>
        <v>Domestic</v>
      </c>
      <c r="AF1495" s="82" t="str">
        <f t="shared" si="304"/>
        <v>non-student</v>
      </c>
      <c r="AI1495" s="82">
        <f>'GDP per Capita'!N1495</f>
        <v>63809.64</v>
      </c>
      <c r="AJ1495" s="82">
        <f t="shared" si="305"/>
        <v>63809.64</v>
      </c>
      <c r="AK1495" s="82">
        <f t="shared" si="306"/>
        <v>63809.64</v>
      </c>
      <c r="AL1495" s="88">
        <f t="shared" si="307"/>
        <v>0</v>
      </c>
    </row>
    <row r="1496" spans="1:38">
      <c r="A1496" s="77" t="s">
        <v>260</v>
      </c>
      <c r="B1496" s="77">
        <v>1598</v>
      </c>
      <c r="C1496" s="77">
        <v>36.062584299999997</v>
      </c>
      <c r="D1496" s="77">
        <v>-94.157432799999995</v>
      </c>
      <c r="E1496" s="77" t="s">
        <v>37</v>
      </c>
      <c r="F1496" s="77">
        <v>525</v>
      </c>
      <c r="H1496" s="77" t="s">
        <v>66</v>
      </c>
      <c r="I1496" s="77">
        <v>2018</v>
      </c>
      <c r="J1496" s="77">
        <v>525</v>
      </c>
      <c r="K1496" s="77" t="s">
        <v>29</v>
      </c>
      <c r="L1496" s="77" t="s">
        <v>29</v>
      </c>
      <c r="N1496" s="77">
        <v>0</v>
      </c>
      <c r="O1496" s="77">
        <v>0</v>
      </c>
      <c r="P1496" s="77" t="s">
        <v>10</v>
      </c>
      <c r="Q1496" s="77">
        <v>38.046406599999997</v>
      </c>
      <c r="R1496" s="77">
        <v>-84.497039299999997</v>
      </c>
      <c r="S1496" s="77">
        <v>1769.4514712022799</v>
      </c>
      <c r="T1496" s="77">
        <v>0.39527852302257899</v>
      </c>
      <c r="U1496" s="77">
        <v>181</v>
      </c>
      <c r="V1496" s="77">
        <v>536</v>
      </c>
      <c r="W1496" s="77">
        <v>0.114284</v>
      </c>
      <c r="X1496" s="77">
        <v>0</v>
      </c>
      <c r="Y1496" s="77">
        <v>0</v>
      </c>
      <c r="Z1496" s="77">
        <v>0</v>
      </c>
      <c r="AA1496" s="77">
        <v>339.73468247083798</v>
      </c>
      <c r="AB1496" s="77">
        <v>0.50956252302257898</v>
      </c>
      <c r="AC1496" s="77">
        <v>1581.73468247083</v>
      </c>
      <c r="AE1496" s="87" t="str">
        <f t="shared" si="303"/>
        <v>Domestic</v>
      </c>
      <c r="AF1496" s="82" t="str">
        <f t="shared" si="304"/>
        <v>non-student</v>
      </c>
      <c r="AI1496" s="82">
        <f>'GDP per Capita'!N1496</f>
        <v>63809.64</v>
      </c>
      <c r="AJ1496" s="82">
        <f t="shared" si="305"/>
        <v>63809.64</v>
      </c>
      <c r="AK1496" s="82">
        <f t="shared" si="306"/>
        <v>63809.64</v>
      </c>
      <c r="AL1496" s="88">
        <f t="shared" si="307"/>
        <v>2.4788334215188019E-2</v>
      </c>
    </row>
    <row r="1497" spans="1:38">
      <c r="A1497" s="77" t="s">
        <v>262</v>
      </c>
      <c r="B1497" s="77">
        <v>1599</v>
      </c>
      <c r="C1497" s="77">
        <v>37.996004900000003</v>
      </c>
      <c r="D1497" s="77">
        <v>-101.35233559999899</v>
      </c>
      <c r="E1497" s="77" t="s">
        <v>43</v>
      </c>
      <c r="F1497" s="77">
        <v>735</v>
      </c>
      <c r="H1497" s="77" t="s">
        <v>64</v>
      </c>
      <c r="I1497" s="77">
        <v>2018</v>
      </c>
      <c r="J1497" s="77">
        <v>735</v>
      </c>
      <c r="K1497" s="77" t="s">
        <v>29</v>
      </c>
      <c r="L1497" s="77" t="s">
        <v>29</v>
      </c>
      <c r="N1497" s="77">
        <v>0</v>
      </c>
      <c r="O1497" s="77">
        <v>0</v>
      </c>
      <c r="P1497" s="77" t="s">
        <v>10</v>
      </c>
      <c r="Q1497" s="77">
        <v>38.046406599999997</v>
      </c>
      <c r="R1497" s="77">
        <v>-84.497039299999997</v>
      </c>
      <c r="S1497" s="77">
        <v>2948.9273087731599</v>
      </c>
      <c r="T1497" s="77">
        <v>0.55479438019750404</v>
      </c>
      <c r="U1497" s="77">
        <v>181</v>
      </c>
      <c r="V1497" s="77">
        <v>536</v>
      </c>
      <c r="W1497" s="77">
        <v>0.114284</v>
      </c>
      <c r="X1497" s="77">
        <v>0</v>
      </c>
      <c r="Y1497" s="77">
        <v>0</v>
      </c>
      <c r="Z1497" s="77">
        <v>0</v>
      </c>
      <c r="AA1497" s="77">
        <v>566.19404328444705</v>
      </c>
      <c r="AB1497" s="77">
        <v>0.66907838019750399</v>
      </c>
      <c r="AC1497" s="77">
        <v>2018.1940432844401</v>
      </c>
      <c r="AE1497" s="87" t="str">
        <f t="shared" si="303"/>
        <v>Domestic</v>
      </c>
      <c r="AF1497" s="82" t="str">
        <f t="shared" si="304"/>
        <v>non-student</v>
      </c>
      <c r="AI1497" s="82">
        <f>'GDP per Capita'!N1497</f>
        <v>63809.64</v>
      </c>
      <c r="AJ1497" s="82">
        <f t="shared" si="305"/>
        <v>63809.64</v>
      </c>
      <c r="AK1497" s="82">
        <f t="shared" si="306"/>
        <v>63809.64</v>
      </c>
      <c r="AL1497" s="88">
        <f t="shared" si="307"/>
        <v>3.1628356519241292E-2</v>
      </c>
    </row>
    <row r="1498" spans="1:38">
      <c r="A1498" s="77" t="s">
        <v>358</v>
      </c>
      <c r="B1498" s="77">
        <v>1600</v>
      </c>
      <c r="C1498" s="77">
        <v>41.875561599999997</v>
      </c>
      <c r="D1498" s="77">
        <v>-87.6244212</v>
      </c>
      <c r="E1498" s="77" t="s">
        <v>38</v>
      </c>
      <c r="F1498" s="77">
        <v>295</v>
      </c>
      <c r="H1498" s="77" t="s">
        <v>65</v>
      </c>
      <c r="I1498" s="77">
        <v>2018</v>
      </c>
      <c r="J1498" s="77">
        <v>295</v>
      </c>
      <c r="K1498" s="77" t="s">
        <v>29</v>
      </c>
      <c r="L1498" s="77" t="s">
        <v>29</v>
      </c>
      <c r="N1498" s="77">
        <v>0</v>
      </c>
      <c r="O1498" s="77">
        <v>0</v>
      </c>
      <c r="P1498" s="77" t="s">
        <v>10</v>
      </c>
      <c r="Q1498" s="77">
        <v>38.046406599999997</v>
      </c>
      <c r="R1498" s="77">
        <v>-84.497039299999997</v>
      </c>
      <c r="S1498" s="77">
        <v>1004.48484589638</v>
      </c>
      <c r="T1498" s="77">
        <v>0.294268676812315</v>
      </c>
      <c r="U1498" s="77">
        <v>181</v>
      </c>
      <c r="V1498" s="77">
        <v>268</v>
      </c>
      <c r="W1498" s="77">
        <v>5.7141999999999998E-2</v>
      </c>
      <c r="X1498" s="77">
        <v>0</v>
      </c>
      <c r="Y1498" s="77">
        <v>0</v>
      </c>
      <c r="Z1498" s="77">
        <v>0</v>
      </c>
      <c r="AA1498" s="77">
        <v>192.86109041210401</v>
      </c>
      <c r="AB1498" s="77">
        <v>0.35141067681231503</v>
      </c>
      <c r="AC1498" s="77">
        <v>936.861090412105</v>
      </c>
      <c r="AE1498" s="87" t="str">
        <f t="shared" si="303"/>
        <v>Domestic</v>
      </c>
      <c r="AF1498" s="82" t="str">
        <f t="shared" si="304"/>
        <v>student</v>
      </c>
      <c r="AI1498" s="82">
        <f>'GDP per Capita'!N1498</f>
        <v>63809.64</v>
      </c>
      <c r="AJ1498" s="82">
        <f t="shared" si="305"/>
        <v>63809.64</v>
      </c>
      <c r="AK1498" s="82">
        <f t="shared" si="306"/>
        <v>63809.64</v>
      </c>
      <c r="AL1498" s="88">
        <f t="shared" si="307"/>
        <v>1.468212468229103E-2</v>
      </c>
    </row>
    <row r="1499" spans="1:38">
      <c r="A1499" s="77" t="s">
        <v>271</v>
      </c>
      <c r="B1499" s="77">
        <v>1601</v>
      </c>
      <c r="C1499" s="77">
        <v>39.326234499999998</v>
      </c>
      <c r="D1499" s="77">
        <v>-4.8380649</v>
      </c>
      <c r="E1499" s="77" t="s">
        <v>38</v>
      </c>
      <c r="F1499" s="77">
        <v>195</v>
      </c>
      <c r="H1499" s="77" t="s">
        <v>65</v>
      </c>
      <c r="I1499" s="77">
        <v>2018</v>
      </c>
      <c r="J1499" s="77">
        <v>195</v>
      </c>
      <c r="K1499" s="77" t="s">
        <v>271</v>
      </c>
      <c r="L1499" s="77" t="s">
        <v>31</v>
      </c>
      <c r="N1499" s="77">
        <v>0</v>
      </c>
      <c r="O1499" s="77">
        <v>0</v>
      </c>
      <c r="P1499" s="77" t="s">
        <v>10</v>
      </c>
      <c r="Q1499" s="77">
        <v>38.046406599999997</v>
      </c>
      <c r="R1499" s="77">
        <v>-84.497039299999997</v>
      </c>
      <c r="S1499" s="77">
        <v>13344.5502314724</v>
      </c>
      <c r="T1499" s="77">
        <v>2.0621732937685602</v>
      </c>
      <c r="U1499" s="77">
        <v>181</v>
      </c>
      <c r="V1499" s="77">
        <v>268</v>
      </c>
      <c r="W1499" s="77">
        <v>5.7141999999999998E-2</v>
      </c>
      <c r="X1499" s="77">
        <v>0</v>
      </c>
      <c r="Y1499" s="77">
        <v>0</v>
      </c>
      <c r="Z1499" s="77">
        <v>0</v>
      </c>
      <c r="AA1499" s="77">
        <v>1401.1777743046</v>
      </c>
      <c r="AB1499" s="77">
        <v>2.11931529376856</v>
      </c>
      <c r="AC1499" s="77">
        <v>2045.1777743046</v>
      </c>
      <c r="AE1499" s="87" t="str">
        <f t="shared" si="303"/>
        <v>International</v>
      </c>
      <c r="AF1499" s="82" t="str">
        <f t="shared" si="304"/>
        <v>student</v>
      </c>
      <c r="AI1499" s="82">
        <f>'GDP per Capita'!N1499</f>
        <v>32023.79</v>
      </c>
      <c r="AJ1499" s="82">
        <f t="shared" si="305"/>
        <v>32023.79</v>
      </c>
      <c r="AK1499" s="82">
        <f t="shared" si="306"/>
        <v>32023.79</v>
      </c>
      <c r="AL1499" s="88">
        <f t="shared" si="307"/>
        <v>6.386432631192622E-2</v>
      </c>
    </row>
    <row r="1500" spans="1:38">
      <c r="A1500" s="77" t="s">
        <v>129</v>
      </c>
      <c r="B1500" s="77">
        <v>1602</v>
      </c>
      <c r="C1500" s="77">
        <v>45.4972159</v>
      </c>
      <c r="D1500" s="77">
        <v>-73.610364199999907</v>
      </c>
      <c r="E1500" s="77" t="s">
        <v>37</v>
      </c>
      <c r="F1500" s="77">
        <v>685</v>
      </c>
      <c r="H1500" s="77" t="s">
        <v>64</v>
      </c>
      <c r="I1500" s="77">
        <v>2018</v>
      </c>
      <c r="J1500" s="77">
        <v>685</v>
      </c>
      <c r="K1500" s="77" t="s">
        <v>320</v>
      </c>
      <c r="L1500" s="77" t="s">
        <v>28</v>
      </c>
      <c r="N1500" s="77">
        <v>0</v>
      </c>
      <c r="O1500" s="77">
        <v>0</v>
      </c>
      <c r="P1500" s="77" t="s">
        <v>10</v>
      </c>
      <c r="Q1500" s="77">
        <v>38.046406599999997</v>
      </c>
      <c r="R1500" s="77">
        <v>-84.497039299999997</v>
      </c>
      <c r="S1500" s="77">
        <v>2446.6380782443798</v>
      </c>
      <c r="T1500" s="77">
        <v>0.48469747643851302</v>
      </c>
      <c r="U1500" s="77">
        <v>181</v>
      </c>
      <c r="V1500" s="77">
        <v>536</v>
      </c>
      <c r="W1500" s="77">
        <v>0.114284</v>
      </c>
      <c r="X1500" s="77">
        <v>0</v>
      </c>
      <c r="Y1500" s="77">
        <v>0</v>
      </c>
      <c r="Z1500" s="77">
        <v>0</v>
      </c>
      <c r="AA1500" s="77">
        <v>469.75451102292197</v>
      </c>
      <c r="AB1500" s="77">
        <v>0.59898147643851396</v>
      </c>
      <c r="AC1500" s="77">
        <v>1871.75451102292</v>
      </c>
      <c r="AE1500" s="87" t="str">
        <f t="shared" si="303"/>
        <v>International</v>
      </c>
      <c r="AF1500" s="82" t="str">
        <f t="shared" si="304"/>
        <v>non-student</v>
      </c>
      <c r="AI1500" s="82">
        <f>'GDP per Capita'!N1500</f>
        <v>49196.49</v>
      </c>
      <c r="AJ1500" s="82">
        <f t="shared" si="305"/>
        <v>49196.49</v>
      </c>
      <c r="AK1500" s="82">
        <f t="shared" si="306"/>
        <v>49196.49</v>
      </c>
      <c r="AL1500" s="88">
        <f t="shared" si="307"/>
        <v>3.8046505167806083E-2</v>
      </c>
    </row>
    <row r="1501" spans="1:38">
      <c r="A1501" s="77" t="s">
        <v>106</v>
      </c>
      <c r="B1501" s="77">
        <v>1603</v>
      </c>
      <c r="C1501" s="77">
        <v>34.053690899999999</v>
      </c>
      <c r="D1501" s="77">
        <v>-118.2427666</v>
      </c>
      <c r="E1501" s="77" t="s">
        <v>37</v>
      </c>
      <c r="F1501" s="77">
        <v>585</v>
      </c>
      <c r="H1501" s="77" t="s">
        <v>64</v>
      </c>
      <c r="I1501" s="77">
        <v>2018</v>
      </c>
      <c r="J1501" s="77">
        <v>585</v>
      </c>
      <c r="K1501" s="77" t="s">
        <v>29</v>
      </c>
      <c r="L1501" s="77" t="s">
        <v>29</v>
      </c>
      <c r="N1501" s="77">
        <v>0</v>
      </c>
      <c r="O1501" s="77">
        <v>0</v>
      </c>
      <c r="P1501" s="77" t="s">
        <v>10</v>
      </c>
      <c r="Q1501" s="77">
        <v>38.046406599999997</v>
      </c>
      <c r="R1501" s="77">
        <v>-84.497039299999997</v>
      </c>
      <c r="S1501" s="77">
        <v>6098.3465920814297</v>
      </c>
      <c r="T1501" s="77">
        <v>1.02566982708556</v>
      </c>
      <c r="U1501" s="77">
        <v>181</v>
      </c>
      <c r="V1501" s="77">
        <v>536</v>
      </c>
      <c r="W1501" s="77">
        <v>0.114284</v>
      </c>
      <c r="X1501" s="77">
        <v>0</v>
      </c>
      <c r="Y1501" s="77">
        <v>0</v>
      </c>
      <c r="Z1501" s="77">
        <v>0</v>
      </c>
      <c r="AA1501" s="77">
        <v>731.80159104977201</v>
      </c>
      <c r="AB1501" s="77">
        <v>1.13995382708556</v>
      </c>
      <c r="AC1501" s="77">
        <v>2033.80159104977</v>
      </c>
      <c r="AE1501" s="87" t="str">
        <f t="shared" si="303"/>
        <v>Domestic</v>
      </c>
      <c r="AF1501" s="82" t="str">
        <f t="shared" si="304"/>
        <v>non-student</v>
      </c>
      <c r="AI1501" s="82">
        <f>'GDP per Capita'!N1501</f>
        <v>63809.64</v>
      </c>
      <c r="AJ1501" s="82">
        <f t="shared" si="305"/>
        <v>63809.64</v>
      </c>
      <c r="AK1501" s="82">
        <f t="shared" si="306"/>
        <v>63809.64</v>
      </c>
      <c r="AL1501" s="88">
        <f t="shared" si="307"/>
        <v>3.1872951971673405E-2</v>
      </c>
    </row>
    <row r="1502" spans="1:38">
      <c r="A1502" s="77" t="s">
        <v>438</v>
      </c>
      <c r="B1502" s="77">
        <v>1604</v>
      </c>
      <c r="C1502" s="77">
        <v>48.051742900000001</v>
      </c>
      <c r="D1502" s="77">
        <v>-122.1768209</v>
      </c>
      <c r="E1502" s="77" t="s">
        <v>42</v>
      </c>
      <c r="F1502" s="77">
        <v>585</v>
      </c>
      <c r="H1502" s="77" t="s">
        <v>64</v>
      </c>
      <c r="I1502" s="77">
        <v>2018</v>
      </c>
      <c r="J1502" s="77">
        <v>585</v>
      </c>
      <c r="K1502" s="77" t="s">
        <v>29</v>
      </c>
      <c r="L1502" s="77" t="s">
        <v>29</v>
      </c>
      <c r="N1502" s="77">
        <v>0</v>
      </c>
      <c r="O1502" s="77">
        <v>0</v>
      </c>
      <c r="P1502" s="77" t="s">
        <v>10</v>
      </c>
      <c r="Q1502" s="77">
        <v>38.046406599999997</v>
      </c>
      <c r="R1502" s="77">
        <v>-84.497039299999997</v>
      </c>
      <c r="S1502" s="77">
        <v>6439.2828315936003</v>
      </c>
      <c r="T1502" s="77">
        <v>1.0723631976216099</v>
      </c>
      <c r="U1502" s="77">
        <v>181</v>
      </c>
      <c r="V1502" s="77">
        <v>536</v>
      </c>
      <c r="W1502" s="77">
        <v>0.114284</v>
      </c>
      <c r="X1502" s="77">
        <v>0</v>
      </c>
      <c r="Y1502" s="77">
        <v>0</v>
      </c>
      <c r="Z1502" s="77">
        <v>0</v>
      </c>
      <c r="AA1502" s="77">
        <v>772.71393979123195</v>
      </c>
      <c r="AB1502" s="77">
        <v>1.18664719762161</v>
      </c>
      <c r="AC1502" s="77">
        <v>2074.7139397912301</v>
      </c>
      <c r="AE1502" s="87" t="str">
        <f t="shared" si="303"/>
        <v>Domestic</v>
      </c>
      <c r="AF1502" s="82" t="str">
        <f t="shared" si="304"/>
        <v>non-student</v>
      </c>
      <c r="AI1502" s="82">
        <f>'GDP per Capita'!N1502</f>
        <v>63809.64</v>
      </c>
      <c r="AJ1502" s="82">
        <f t="shared" si="305"/>
        <v>63809.64</v>
      </c>
      <c r="AK1502" s="82">
        <f t="shared" si="306"/>
        <v>63809.64</v>
      </c>
      <c r="AL1502" s="88">
        <f t="shared" si="307"/>
        <v>3.2514114478489932E-2</v>
      </c>
    </row>
    <row r="1503" spans="1:38">
      <c r="A1503" s="77" t="s">
        <v>96</v>
      </c>
      <c r="B1503" s="77">
        <v>1605</v>
      </c>
      <c r="C1503" s="77">
        <v>38.046406599999997</v>
      </c>
      <c r="D1503" s="77">
        <v>-84.497039299999997</v>
      </c>
      <c r="E1503" s="77" t="s">
        <v>37</v>
      </c>
      <c r="F1503" s="77">
        <v>585</v>
      </c>
      <c r="H1503" s="77" t="s">
        <v>64</v>
      </c>
      <c r="I1503" s="77">
        <v>2018</v>
      </c>
      <c r="J1503" s="77">
        <v>585</v>
      </c>
      <c r="K1503" s="77" t="s">
        <v>29</v>
      </c>
      <c r="L1503" s="77" t="s">
        <v>29</v>
      </c>
      <c r="N1503" s="77">
        <v>0</v>
      </c>
      <c r="O1503" s="77">
        <v>1</v>
      </c>
      <c r="P1503" s="77" t="s">
        <v>10</v>
      </c>
      <c r="Q1503" s="77">
        <v>38.046406599999997</v>
      </c>
      <c r="R1503" s="77">
        <v>-84.497039299999997</v>
      </c>
      <c r="S1503" s="77">
        <v>0</v>
      </c>
      <c r="T1503" s="77">
        <v>0</v>
      </c>
      <c r="U1503" s="77">
        <v>0</v>
      </c>
      <c r="V1503" s="77">
        <v>0</v>
      </c>
      <c r="W1503" s="77">
        <v>0</v>
      </c>
      <c r="X1503" s="77">
        <v>0</v>
      </c>
      <c r="Y1503" s="77">
        <v>0</v>
      </c>
      <c r="Z1503" s="77">
        <v>0</v>
      </c>
      <c r="AA1503" s="77">
        <v>0</v>
      </c>
      <c r="AB1503" s="77">
        <v>0</v>
      </c>
      <c r="AC1503" s="77">
        <v>585</v>
      </c>
      <c r="AE1503" s="87" t="str">
        <f t="shared" si="303"/>
        <v>Domestic</v>
      </c>
      <c r="AF1503" s="82" t="str">
        <f t="shared" si="304"/>
        <v>non-student</v>
      </c>
      <c r="AI1503" s="82">
        <f>'GDP per Capita'!N1503</f>
        <v>63809.64</v>
      </c>
      <c r="AJ1503" s="82">
        <f t="shared" si="305"/>
        <v>63809.64</v>
      </c>
      <c r="AK1503" s="82">
        <f t="shared" si="306"/>
        <v>63809.64</v>
      </c>
      <c r="AL1503" s="88">
        <f t="shared" si="307"/>
        <v>9.1678937539845084E-3</v>
      </c>
    </row>
    <row r="1504" spans="1:38">
      <c r="A1504" s="77" t="s">
        <v>407</v>
      </c>
      <c r="B1504" s="77">
        <v>1606</v>
      </c>
      <c r="C1504" s="77">
        <v>44.493671399999997</v>
      </c>
      <c r="D1504" s="77">
        <v>11.343034699999899</v>
      </c>
      <c r="E1504" s="77" t="s">
        <v>38</v>
      </c>
      <c r="F1504" s="77">
        <v>465</v>
      </c>
      <c r="H1504" s="77" t="s">
        <v>65</v>
      </c>
      <c r="I1504" s="77">
        <v>2018</v>
      </c>
      <c r="J1504" s="77">
        <v>465</v>
      </c>
      <c r="K1504" s="77" t="s">
        <v>557</v>
      </c>
      <c r="L1504" s="77" t="s">
        <v>31</v>
      </c>
      <c r="N1504" s="77">
        <v>0</v>
      </c>
      <c r="O1504" s="77">
        <v>0</v>
      </c>
      <c r="P1504" s="77" t="s">
        <v>10</v>
      </c>
      <c r="Q1504" s="77">
        <v>38.046406599999997</v>
      </c>
      <c r="R1504" s="77">
        <v>-84.497039299999997</v>
      </c>
      <c r="S1504" s="77">
        <v>15120.3981347142</v>
      </c>
      <c r="T1504" s="77">
        <v>2.3303097875311698</v>
      </c>
      <c r="U1504" s="77">
        <v>181</v>
      </c>
      <c r="V1504" s="77">
        <v>268</v>
      </c>
      <c r="W1504" s="77">
        <v>5.7141999999999998E-2</v>
      </c>
      <c r="X1504" s="77">
        <v>0</v>
      </c>
      <c r="Y1504" s="77">
        <v>0</v>
      </c>
      <c r="Z1504" s="77">
        <v>0</v>
      </c>
      <c r="AA1504" s="77">
        <v>1587.6418041449899</v>
      </c>
      <c r="AB1504" s="77">
        <v>2.38745178753117</v>
      </c>
      <c r="AC1504" s="77">
        <v>2501.6418041449901</v>
      </c>
      <c r="AE1504" s="87" t="str">
        <f t="shared" si="303"/>
        <v>International</v>
      </c>
      <c r="AF1504" s="82" t="str">
        <f t="shared" si="304"/>
        <v>student</v>
      </c>
      <c r="AI1504" s="82">
        <f>'GDP per Capita'!N1504</f>
        <v>34671.17</v>
      </c>
      <c r="AJ1504" s="82">
        <f t="shared" si="305"/>
        <v>34671.17</v>
      </c>
      <c r="AK1504" s="82">
        <f t="shared" si="306"/>
        <v>34671.17</v>
      </c>
      <c r="AL1504" s="88">
        <f t="shared" si="307"/>
        <v>7.2153371349884934E-2</v>
      </c>
    </row>
    <row r="1505" spans="1:38">
      <c r="A1505" s="77" t="s">
        <v>99</v>
      </c>
      <c r="B1505" s="77">
        <v>1607</v>
      </c>
      <c r="C1505" s="77">
        <v>33.209561399999998</v>
      </c>
      <c r="D1505" s="77">
        <v>-87.567525799999999</v>
      </c>
      <c r="E1505" s="77" t="s">
        <v>37</v>
      </c>
      <c r="F1505" s="77">
        <v>585</v>
      </c>
      <c r="H1505" s="77" t="s">
        <v>64</v>
      </c>
      <c r="I1505" s="77">
        <v>2018</v>
      </c>
      <c r="J1505" s="77">
        <v>585</v>
      </c>
      <c r="K1505" s="77" t="s">
        <v>29</v>
      </c>
      <c r="L1505" s="77" t="s">
        <v>29</v>
      </c>
      <c r="N1505" s="77">
        <v>0</v>
      </c>
      <c r="O1505" s="77">
        <v>0</v>
      </c>
      <c r="P1505" s="77" t="s">
        <v>10</v>
      </c>
      <c r="Q1505" s="77">
        <v>38.046406599999997</v>
      </c>
      <c r="R1505" s="77">
        <v>-84.497039299999997</v>
      </c>
      <c r="S1505" s="77">
        <v>1210.2171502837</v>
      </c>
      <c r="T1505" s="77">
        <v>0.32143455273315902</v>
      </c>
      <c r="U1505" s="77">
        <v>181</v>
      </c>
      <c r="V1505" s="77">
        <v>536</v>
      </c>
      <c r="W1505" s="77">
        <v>0.114284</v>
      </c>
      <c r="X1505" s="77">
        <v>0</v>
      </c>
      <c r="Y1505" s="77">
        <v>0</v>
      </c>
      <c r="Z1505" s="77">
        <v>0</v>
      </c>
      <c r="AA1505" s="77">
        <v>232.36169285447099</v>
      </c>
      <c r="AB1505" s="77">
        <v>0.43571855273315901</v>
      </c>
      <c r="AC1505" s="77">
        <v>1534.36169285447</v>
      </c>
      <c r="AE1505" s="87" t="str">
        <f t="shared" si="303"/>
        <v>Domestic</v>
      </c>
      <c r="AF1505" s="82" t="str">
        <f t="shared" si="304"/>
        <v>non-student</v>
      </c>
      <c r="AI1505" s="82">
        <f>'GDP per Capita'!N1505</f>
        <v>63809.64</v>
      </c>
      <c r="AJ1505" s="82">
        <f t="shared" si="305"/>
        <v>63809.64</v>
      </c>
      <c r="AK1505" s="82">
        <f t="shared" si="306"/>
        <v>63809.64</v>
      </c>
      <c r="AL1505" s="88">
        <f t="shared" si="307"/>
        <v>2.4045923043202719E-2</v>
      </c>
    </row>
    <row r="1506" spans="1:38">
      <c r="A1506" s="77" t="s">
        <v>80</v>
      </c>
      <c r="B1506" s="77">
        <v>1608</v>
      </c>
      <c r="C1506" s="77">
        <v>33.749098699999998</v>
      </c>
      <c r="D1506" s="77">
        <v>-84.390184899999994</v>
      </c>
      <c r="E1506" s="77" t="s">
        <v>38</v>
      </c>
      <c r="F1506" s="77">
        <v>195</v>
      </c>
      <c r="H1506" s="77" t="s">
        <v>65</v>
      </c>
      <c r="I1506" s="77">
        <v>2018</v>
      </c>
      <c r="J1506" s="77">
        <v>195</v>
      </c>
      <c r="K1506" s="77" t="s">
        <v>29</v>
      </c>
      <c r="L1506" s="77" t="s">
        <v>29</v>
      </c>
      <c r="N1506" s="77">
        <v>0</v>
      </c>
      <c r="O1506" s="77">
        <v>0</v>
      </c>
      <c r="P1506" s="77" t="s">
        <v>10</v>
      </c>
      <c r="Q1506" s="77">
        <v>38.046406599999997</v>
      </c>
      <c r="R1506" s="77">
        <v>-84.497039299999997</v>
      </c>
      <c r="S1506" s="77">
        <v>955.87264121773899</v>
      </c>
      <c r="T1506" s="77">
        <v>0.28784968916488901</v>
      </c>
      <c r="U1506" s="77">
        <v>181</v>
      </c>
      <c r="V1506" s="77">
        <v>268</v>
      </c>
      <c r="W1506" s="77">
        <v>5.7141999999999998E-2</v>
      </c>
      <c r="X1506" s="77">
        <v>0</v>
      </c>
      <c r="Y1506" s="77">
        <v>0</v>
      </c>
      <c r="Z1506" s="77">
        <v>0</v>
      </c>
      <c r="AA1506" s="77">
        <v>183.52754711380601</v>
      </c>
      <c r="AB1506" s="77">
        <v>0.34499168916488898</v>
      </c>
      <c r="AC1506" s="77">
        <v>827.52754711380601</v>
      </c>
      <c r="AE1506" s="87" t="str">
        <f t="shared" si="303"/>
        <v>Domestic</v>
      </c>
      <c r="AF1506" s="82" t="str">
        <f t="shared" si="304"/>
        <v>student</v>
      </c>
      <c r="AI1506" s="82">
        <f>'GDP per Capita'!N1506</f>
        <v>63809.64</v>
      </c>
      <c r="AJ1506" s="82">
        <f t="shared" si="305"/>
        <v>63809.64</v>
      </c>
      <c r="AK1506" s="82">
        <f t="shared" si="306"/>
        <v>63809.64</v>
      </c>
      <c r="AL1506" s="88">
        <f t="shared" si="307"/>
        <v>1.2968691675956894E-2</v>
      </c>
    </row>
    <row r="1507" spans="1:38">
      <c r="A1507" s="77" t="s">
        <v>80</v>
      </c>
      <c r="B1507" s="77">
        <v>1609</v>
      </c>
      <c r="C1507" s="77">
        <v>33.749098699999998</v>
      </c>
      <c r="D1507" s="77">
        <v>-84.390184899999994</v>
      </c>
      <c r="E1507" s="77" t="s">
        <v>38</v>
      </c>
      <c r="F1507" s="77">
        <v>195</v>
      </c>
      <c r="H1507" s="77" t="s">
        <v>65</v>
      </c>
      <c r="I1507" s="77">
        <v>2018</v>
      </c>
      <c r="J1507" s="77">
        <v>195</v>
      </c>
      <c r="K1507" s="77" t="s">
        <v>29</v>
      </c>
      <c r="L1507" s="77" t="s">
        <v>29</v>
      </c>
      <c r="N1507" s="77">
        <v>0</v>
      </c>
      <c r="O1507" s="77">
        <v>0</v>
      </c>
      <c r="P1507" s="77" t="s">
        <v>10</v>
      </c>
      <c r="Q1507" s="77">
        <v>38.046406599999997</v>
      </c>
      <c r="R1507" s="77">
        <v>-84.497039299999997</v>
      </c>
      <c r="S1507" s="77">
        <v>955.87264121773899</v>
      </c>
      <c r="T1507" s="77">
        <v>0.28784968916488901</v>
      </c>
      <c r="U1507" s="77">
        <v>181</v>
      </c>
      <c r="V1507" s="77">
        <v>268</v>
      </c>
      <c r="W1507" s="77">
        <v>5.7141999999999998E-2</v>
      </c>
      <c r="X1507" s="77">
        <v>0</v>
      </c>
      <c r="Y1507" s="77">
        <v>0</v>
      </c>
      <c r="Z1507" s="77">
        <v>0</v>
      </c>
      <c r="AA1507" s="77">
        <v>183.52754711380601</v>
      </c>
      <c r="AB1507" s="77">
        <v>0.34499168916488898</v>
      </c>
      <c r="AC1507" s="77">
        <v>827.52754711380601</v>
      </c>
      <c r="AE1507" s="87" t="str">
        <f t="shared" si="303"/>
        <v>Domestic</v>
      </c>
      <c r="AF1507" s="82" t="str">
        <f t="shared" si="304"/>
        <v>student</v>
      </c>
      <c r="AI1507" s="82">
        <f>'GDP per Capita'!N1507</f>
        <v>63809.64</v>
      </c>
      <c r="AJ1507" s="82">
        <f t="shared" si="305"/>
        <v>63809.64</v>
      </c>
      <c r="AK1507" s="82">
        <f t="shared" si="306"/>
        <v>63809.64</v>
      </c>
      <c r="AL1507" s="88">
        <f t="shared" si="307"/>
        <v>1.2968691675956894E-2</v>
      </c>
    </row>
    <row r="1508" spans="1:38">
      <c r="A1508" s="77" t="s">
        <v>115</v>
      </c>
      <c r="B1508" s="77">
        <v>1610</v>
      </c>
      <c r="C1508" s="77">
        <v>37.229656599999998</v>
      </c>
      <c r="D1508" s="77">
        <v>-80.413676699999996</v>
      </c>
      <c r="E1508" s="77" t="s">
        <v>38</v>
      </c>
      <c r="F1508" s="77">
        <v>175</v>
      </c>
      <c r="H1508" s="77" t="s">
        <v>61</v>
      </c>
      <c r="I1508" s="77">
        <v>2018</v>
      </c>
      <c r="J1508" s="77">
        <v>175</v>
      </c>
      <c r="K1508" s="77" t="s">
        <v>29</v>
      </c>
      <c r="L1508" s="77" t="s">
        <v>29</v>
      </c>
      <c r="N1508" s="77">
        <v>0</v>
      </c>
      <c r="O1508" s="77">
        <v>0</v>
      </c>
      <c r="P1508" s="77" t="s">
        <v>10</v>
      </c>
      <c r="Q1508" s="77">
        <v>38.046406599999997</v>
      </c>
      <c r="R1508" s="77">
        <v>-84.497039299999997</v>
      </c>
      <c r="S1508" s="77">
        <v>741.623415041812</v>
      </c>
      <c r="T1508" s="77">
        <v>0.25955919821955697</v>
      </c>
      <c r="U1508" s="77">
        <v>181</v>
      </c>
      <c r="V1508" s="77">
        <v>268</v>
      </c>
      <c r="W1508" s="77">
        <v>5.7141999999999998E-2</v>
      </c>
      <c r="X1508" s="77">
        <v>0</v>
      </c>
      <c r="Y1508" s="77">
        <v>0</v>
      </c>
      <c r="Z1508" s="77">
        <v>0</v>
      </c>
      <c r="AA1508" s="77">
        <v>142.39169568802799</v>
      </c>
      <c r="AB1508" s="77">
        <v>0.316701198219557</v>
      </c>
      <c r="AC1508" s="77">
        <v>766.39169568802799</v>
      </c>
      <c r="AE1508" s="87" t="str">
        <f t="shared" si="303"/>
        <v>Domestic</v>
      </c>
      <c r="AF1508" s="82" t="str">
        <f t="shared" si="304"/>
        <v>student</v>
      </c>
      <c r="AI1508" s="82">
        <f>'GDP per Capita'!N1508</f>
        <v>63809.64</v>
      </c>
      <c r="AJ1508" s="82">
        <f t="shared" si="305"/>
        <v>63809.64</v>
      </c>
      <c r="AK1508" s="82">
        <f t="shared" si="306"/>
        <v>63809.64</v>
      </c>
      <c r="AL1508" s="88">
        <f t="shared" si="307"/>
        <v>1.2010594256416868E-2</v>
      </c>
    </row>
    <row r="1509" spans="1:38">
      <c r="A1509" s="77" t="s">
        <v>428</v>
      </c>
      <c r="B1509" s="77">
        <v>1611</v>
      </c>
      <c r="C1509" s="77">
        <v>38.254237599999897</v>
      </c>
      <c r="D1509" s="77">
        <v>-85.759406999999996</v>
      </c>
      <c r="E1509" s="77" t="s">
        <v>37</v>
      </c>
      <c r="F1509" s="77">
        <v>585</v>
      </c>
      <c r="H1509" s="77" t="s">
        <v>64</v>
      </c>
      <c r="I1509" s="77">
        <v>2018</v>
      </c>
      <c r="J1509" s="77">
        <v>585</v>
      </c>
      <c r="K1509" s="77" t="s">
        <v>29</v>
      </c>
      <c r="L1509" s="77" t="s">
        <v>29</v>
      </c>
      <c r="N1509" s="77">
        <v>0</v>
      </c>
      <c r="O1509" s="77">
        <v>0</v>
      </c>
      <c r="P1509" s="77" t="s">
        <v>10</v>
      </c>
      <c r="Q1509" s="77">
        <v>38.046406599999997</v>
      </c>
      <c r="R1509" s="77">
        <v>-84.497039299999997</v>
      </c>
      <c r="S1509" s="77">
        <v>225.55474484400801</v>
      </c>
      <c r="T1509" s="77">
        <v>0.19141502658361101</v>
      </c>
      <c r="U1509" s="77">
        <v>181</v>
      </c>
      <c r="V1509" s="77">
        <v>536</v>
      </c>
      <c r="W1509" s="77">
        <v>0.114284</v>
      </c>
      <c r="X1509" s="77">
        <v>0</v>
      </c>
      <c r="Y1509" s="77">
        <v>0</v>
      </c>
      <c r="Z1509" s="77">
        <v>0</v>
      </c>
      <c r="AA1509" s="77">
        <v>43.306511010049597</v>
      </c>
      <c r="AB1509" s="77">
        <v>0.30569902658361098</v>
      </c>
      <c r="AC1509" s="77">
        <v>1345.3065110100399</v>
      </c>
      <c r="AE1509" s="87" t="str">
        <f t="shared" si="303"/>
        <v>Domestic</v>
      </c>
      <c r="AF1509" s="82" t="str">
        <f t="shared" si="304"/>
        <v>non-student</v>
      </c>
      <c r="AI1509" s="82">
        <f>'GDP per Capita'!N1509</f>
        <v>63809.64</v>
      </c>
      <c r="AJ1509" s="82">
        <f t="shared" si="305"/>
        <v>63809.64</v>
      </c>
      <c r="AK1509" s="82">
        <f t="shared" si="306"/>
        <v>63809.64</v>
      </c>
      <c r="AL1509" s="88">
        <f t="shared" si="307"/>
        <v>2.1083123349544677E-2</v>
      </c>
    </row>
    <row r="1510" spans="1:38">
      <c r="A1510" s="77" t="s">
        <v>96</v>
      </c>
      <c r="B1510" s="77">
        <v>1612</v>
      </c>
      <c r="C1510" s="77">
        <v>38.046406599999997</v>
      </c>
      <c r="D1510" s="77">
        <v>-84.497039299999997</v>
      </c>
      <c r="E1510" s="77" t="s">
        <v>38</v>
      </c>
      <c r="F1510" s="77">
        <v>275</v>
      </c>
      <c r="H1510" s="77" t="s">
        <v>61</v>
      </c>
      <c r="I1510" s="77">
        <v>2018</v>
      </c>
      <c r="J1510" s="77">
        <v>275</v>
      </c>
      <c r="K1510" s="77" t="s">
        <v>29</v>
      </c>
      <c r="L1510" s="77" t="s">
        <v>29</v>
      </c>
      <c r="N1510" s="77">
        <v>0</v>
      </c>
      <c r="O1510" s="77">
        <v>1</v>
      </c>
      <c r="P1510" s="77" t="s">
        <v>10</v>
      </c>
      <c r="Q1510" s="77">
        <v>38.046406599999997</v>
      </c>
      <c r="R1510" s="77">
        <v>-84.497039299999997</v>
      </c>
      <c r="S1510" s="77">
        <v>0</v>
      </c>
      <c r="T1510" s="77">
        <v>0</v>
      </c>
      <c r="U1510" s="77">
        <v>0</v>
      </c>
      <c r="V1510" s="77">
        <v>0</v>
      </c>
      <c r="W1510" s="77">
        <v>0</v>
      </c>
      <c r="X1510" s="77">
        <v>0</v>
      </c>
      <c r="Y1510" s="77">
        <v>0</v>
      </c>
      <c r="Z1510" s="77">
        <v>0</v>
      </c>
      <c r="AA1510" s="77">
        <v>0</v>
      </c>
      <c r="AB1510" s="77">
        <v>0</v>
      </c>
      <c r="AC1510" s="77">
        <v>275</v>
      </c>
      <c r="AE1510" s="87" t="str">
        <f t="shared" si="303"/>
        <v>Domestic</v>
      </c>
      <c r="AF1510" s="82" t="str">
        <f t="shared" si="304"/>
        <v>student</v>
      </c>
      <c r="AI1510" s="82">
        <f>'GDP per Capita'!N1510</f>
        <v>63809.64</v>
      </c>
      <c r="AJ1510" s="82">
        <f t="shared" si="305"/>
        <v>63809.64</v>
      </c>
      <c r="AK1510" s="82">
        <f t="shared" si="306"/>
        <v>63809.64</v>
      </c>
      <c r="AL1510" s="88">
        <f t="shared" si="307"/>
        <v>4.309693645035452E-3</v>
      </c>
    </row>
    <row r="1511" spans="1:38">
      <c r="A1511" s="77" t="s">
        <v>34</v>
      </c>
      <c r="B1511" s="77">
        <v>1613</v>
      </c>
      <c r="C1511" s="77">
        <v>0</v>
      </c>
      <c r="D1511" s="77">
        <v>0</v>
      </c>
      <c r="E1511" s="77" t="s">
        <v>42</v>
      </c>
      <c r="F1511" s="77">
        <v>0</v>
      </c>
      <c r="H1511" s="77" t="s">
        <v>63</v>
      </c>
      <c r="I1511" s="77">
        <v>2018</v>
      </c>
      <c r="J1511" s="77">
        <v>0</v>
      </c>
      <c r="K1511" s="77" t="s">
        <v>34</v>
      </c>
      <c r="L1511" s="77" t="s">
        <v>34</v>
      </c>
      <c r="N1511" s="77">
        <v>0</v>
      </c>
      <c r="O1511" s="77">
        <v>0</v>
      </c>
      <c r="P1511" s="77" t="s">
        <v>10</v>
      </c>
      <c r="Q1511" s="77">
        <v>38.046406599999997</v>
      </c>
      <c r="R1511" s="77">
        <v>-84.497039299999997</v>
      </c>
      <c r="S1511" s="77">
        <v>5974.6645768972303</v>
      </c>
      <c r="T1511" s="77">
        <v>1.01248381651615</v>
      </c>
      <c r="U1511" s="77">
        <v>163.118072289156</v>
      </c>
      <c r="V1511" s="77">
        <v>410.80291970802898</v>
      </c>
      <c r="W1511" s="77">
        <v>8.7589927007299298E-2</v>
      </c>
      <c r="X1511" s="77">
        <v>1</v>
      </c>
      <c r="Y1511" s="77">
        <v>1</v>
      </c>
      <c r="Z1511" s="77">
        <v>1</v>
      </c>
      <c r="AA1511" s="77">
        <v>716.959749227668</v>
      </c>
      <c r="AB1511" s="77">
        <v>1.10007374352344</v>
      </c>
      <c r="AC1511" s="77">
        <v>1290.88074122485</v>
      </c>
      <c r="AE1511" s="87" t="str">
        <f t="shared" si="303"/>
        <v>Unknown</v>
      </c>
      <c r="AF1511" s="82" t="str">
        <f t="shared" si="304"/>
        <v>non-student</v>
      </c>
      <c r="AI1511" s="82" t="e">
        <f>'GDP per Capita'!N1511</f>
        <v>#N/A</v>
      </c>
      <c r="AJ1511" s="82" t="str">
        <f t="shared" si="305"/>
        <v/>
      </c>
      <c r="AK1511" s="82">
        <f t="shared" si="306"/>
        <v>57550.842940441376</v>
      </c>
      <c r="AL1511" s="88">
        <f t="shared" si="307"/>
        <v>2.2430266443894935E-2</v>
      </c>
    </row>
    <row r="1512" spans="1:38">
      <c r="A1512" s="77" t="s">
        <v>136</v>
      </c>
      <c r="B1512" s="77">
        <v>1614</v>
      </c>
      <c r="C1512" s="77">
        <v>42.418429600000003</v>
      </c>
      <c r="D1512" s="77">
        <v>-71.106163899999999</v>
      </c>
      <c r="E1512" s="77" t="s">
        <v>38</v>
      </c>
      <c r="F1512" s="77">
        <v>175</v>
      </c>
      <c r="H1512" s="77" t="s">
        <v>61</v>
      </c>
      <c r="I1512" s="77">
        <v>2018</v>
      </c>
      <c r="J1512" s="77">
        <v>175</v>
      </c>
      <c r="K1512" s="77" t="s">
        <v>29</v>
      </c>
      <c r="L1512" s="77" t="s">
        <v>29</v>
      </c>
      <c r="N1512" s="77">
        <v>0</v>
      </c>
      <c r="O1512" s="77">
        <v>0</v>
      </c>
      <c r="P1512" s="77" t="s">
        <v>10</v>
      </c>
      <c r="Q1512" s="77">
        <v>38.046406599999997</v>
      </c>
      <c r="R1512" s="77">
        <v>-84.497039299999997</v>
      </c>
      <c r="S1512" s="77">
        <v>2469.0899393550899</v>
      </c>
      <c r="T1512" s="77">
        <v>0.48766212739569798</v>
      </c>
      <c r="U1512" s="77">
        <v>181</v>
      </c>
      <c r="V1512" s="77">
        <v>268</v>
      </c>
      <c r="W1512" s="77">
        <v>5.7141999999999998E-2</v>
      </c>
      <c r="X1512" s="77">
        <v>0</v>
      </c>
      <c r="Y1512" s="77">
        <v>0</v>
      </c>
      <c r="Z1512" s="77">
        <v>0</v>
      </c>
      <c r="AA1512" s="77">
        <v>474.06526835617802</v>
      </c>
      <c r="AB1512" s="77">
        <v>0.54480412739569795</v>
      </c>
      <c r="AC1512" s="77">
        <v>1098.06526835617</v>
      </c>
      <c r="AE1512" s="87" t="str">
        <f t="shared" si="303"/>
        <v>Domestic</v>
      </c>
      <c r="AF1512" s="82" t="str">
        <f t="shared" si="304"/>
        <v>student</v>
      </c>
      <c r="AI1512" s="82">
        <f>'GDP per Capita'!N1512</f>
        <v>63809.64</v>
      </c>
      <c r="AJ1512" s="82">
        <f t="shared" si="305"/>
        <v>63809.64</v>
      </c>
      <c r="AK1512" s="82">
        <f t="shared" si="306"/>
        <v>63809.64</v>
      </c>
      <c r="AL1512" s="88">
        <f t="shared" si="307"/>
        <v>1.7208454214068126E-2</v>
      </c>
    </row>
    <row r="1513" spans="1:38">
      <c r="A1513" s="77" t="s">
        <v>204</v>
      </c>
      <c r="B1513" s="77">
        <v>1615</v>
      </c>
      <c r="C1513" s="77">
        <v>36.010356199999997</v>
      </c>
      <c r="D1513" s="77">
        <v>-84.269644900000003</v>
      </c>
      <c r="E1513" s="77" t="s">
        <v>41</v>
      </c>
      <c r="F1513" s="77">
        <v>585</v>
      </c>
      <c r="H1513" s="77" t="s">
        <v>64</v>
      </c>
      <c r="I1513" s="77">
        <v>2018</v>
      </c>
      <c r="J1513" s="77">
        <v>585</v>
      </c>
      <c r="K1513" s="77" t="s">
        <v>29</v>
      </c>
      <c r="L1513" s="77" t="s">
        <v>29</v>
      </c>
      <c r="N1513" s="77">
        <v>0</v>
      </c>
      <c r="O1513" s="77">
        <v>0</v>
      </c>
      <c r="P1513" s="77" t="s">
        <v>10</v>
      </c>
      <c r="Q1513" s="77">
        <v>38.046406599999997</v>
      </c>
      <c r="R1513" s="77">
        <v>-84.497039299999997</v>
      </c>
      <c r="S1513" s="77">
        <v>454.59333642047602</v>
      </c>
      <c r="T1513" s="77">
        <v>0.22165837596124299</v>
      </c>
      <c r="U1513" s="77">
        <v>181</v>
      </c>
      <c r="V1513" s="77">
        <v>536</v>
      </c>
      <c r="W1513" s="77">
        <v>0.114284</v>
      </c>
      <c r="X1513" s="77">
        <v>0</v>
      </c>
      <c r="Y1513" s="77">
        <v>0</v>
      </c>
      <c r="Z1513" s="77">
        <v>0</v>
      </c>
      <c r="AA1513" s="77">
        <v>87.281920592731495</v>
      </c>
      <c r="AB1513" s="77">
        <v>0.33594237596124299</v>
      </c>
      <c r="AC1513" s="77">
        <v>1389.2819205927301</v>
      </c>
      <c r="AE1513" s="87" t="str">
        <f t="shared" si="303"/>
        <v>Domestic</v>
      </c>
      <c r="AF1513" s="82" t="str">
        <f t="shared" si="304"/>
        <v>non-student</v>
      </c>
      <c r="AI1513" s="82">
        <f>'GDP per Capita'!N1513</f>
        <v>63809.64</v>
      </c>
      <c r="AJ1513" s="82">
        <f t="shared" si="305"/>
        <v>63809.64</v>
      </c>
      <c r="AK1513" s="82">
        <f t="shared" si="306"/>
        <v>63809.64</v>
      </c>
      <c r="AL1513" s="88">
        <f t="shared" si="307"/>
        <v>2.1772288961240498E-2</v>
      </c>
    </row>
    <row r="1514" spans="1:38">
      <c r="A1514" s="77" t="s">
        <v>89</v>
      </c>
      <c r="B1514" s="77">
        <v>1616</v>
      </c>
      <c r="C1514" s="77">
        <v>39.962260100000002</v>
      </c>
      <c r="D1514" s="77">
        <v>-83.000706499999893</v>
      </c>
      <c r="E1514" s="77" t="s">
        <v>43</v>
      </c>
      <c r="F1514" s="77">
        <v>175</v>
      </c>
      <c r="H1514" s="77" t="s">
        <v>61</v>
      </c>
      <c r="I1514" s="77">
        <v>2018</v>
      </c>
      <c r="J1514" s="77">
        <v>175</v>
      </c>
      <c r="K1514" s="77" t="s">
        <v>29</v>
      </c>
      <c r="L1514" s="77" t="s">
        <v>29</v>
      </c>
      <c r="N1514" s="77">
        <v>0</v>
      </c>
      <c r="O1514" s="77">
        <v>0</v>
      </c>
      <c r="P1514" s="77" t="s">
        <v>10</v>
      </c>
      <c r="Q1514" s="77">
        <v>38.046406599999997</v>
      </c>
      <c r="R1514" s="77">
        <v>-84.497039299999997</v>
      </c>
      <c r="S1514" s="77">
        <v>498.381720155854</v>
      </c>
      <c r="T1514" s="77">
        <v>0.22744040325575099</v>
      </c>
      <c r="U1514" s="77">
        <v>181</v>
      </c>
      <c r="V1514" s="77">
        <v>536</v>
      </c>
      <c r="W1514" s="77">
        <v>0.114284</v>
      </c>
      <c r="X1514" s="77">
        <v>0</v>
      </c>
      <c r="Y1514" s="77">
        <v>0</v>
      </c>
      <c r="Z1514" s="77">
        <v>0</v>
      </c>
      <c r="AA1514" s="77">
        <v>95.689290269924001</v>
      </c>
      <c r="AB1514" s="77">
        <v>0.34172440325575099</v>
      </c>
      <c r="AC1514" s="77">
        <v>987.68929026992396</v>
      </c>
      <c r="AE1514" s="87" t="str">
        <f t="shared" si="303"/>
        <v>Domestic</v>
      </c>
      <c r="AF1514" s="82" t="str">
        <f t="shared" si="304"/>
        <v>non-student</v>
      </c>
      <c r="AI1514" s="82">
        <f>'GDP per Capita'!N1514</f>
        <v>63809.64</v>
      </c>
      <c r="AJ1514" s="82">
        <f t="shared" si="305"/>
        <v>63809.64</v>
      </c>
      <c r="AK1514" s="82">
        <f t="shared" si="306"/>
        <v>63809.64</v>
      </c>
      <c r="AL1514" s="88">
        <f t="shared" si="307"/>
        <v>1.5478684572894063E-2</v>
      </c>
    </row>
    <row r="1515" spans="1:38">
      <c r="A1515" s="77" t="s">
        <v>112</v>
      </c>
      <c r="B1515" s="77">
        <v>1617</v>
      </c>
      <c r="C1515" s="77">
        <v>40.735657000000003</v>
      </c>
      <c r="D1515" s="77">
        <v>-74.172366699999998</v>
      </c>
      <c r="E1515" s="77" t="s">
        <v>42</v>
      </c>
      <c r="F1515" s="77">
        <v>0</v>
      </c>
      <c r="H1515" s="77" t="s">
        <v>66</v>
      </c>
      <c r="I1515" s="77">
        <v>2018</v>
      </c>
      <c r="J1515" s="77">
        <v>0</v>
      </c>
      <c r="K1515" s="77" t="s">
        <v>29</v>
      </c>
      <c r="L1515" s="77" t="s">
        <v>29</v>
      </c>
      <c r="N1515" s="77">
        <v>0</v>
      </c>
      <c r="O1515" s="77">
        <v>0</v>
      </c>
      <c r="P1515" s="77" t="s">
        <v>10</v>
      </c>
      <c r="Q1515" s="77">
        <v>38.046406599999997</v>
      </c>
      <c r="R1515" s="77">
        <v>-84.497039299999997</v>
      </c>
      <c r="S1515" s="77">
        <v>1871.19379937244</v>
      </c>
      <c r="T1515" s="77">
        <v>0.40871306589225298</v>
      </c>
      <c r="U1515" s="77">
        <v>181</v>
      </c>
      <c r="V1515" s="77">
        <v>536</v>
      </c>
      <c r="W1515" s="77">
        <v>0.114284</v>
      </c>
      <c r="X1515" s="77">
        <v>0</v>
      </c>
      <c r="Y1515" s="77">
        <v>0</v>
      </c>
      <c r="Z1515" s="77">
        <v>0</v>
      </c>
      <c r="AA1515" s="77">
        <v>359.26920947950902</v>
      </c>
      <c r="AB1515" s="77">
        <v>0.52299706589225303</v>
      </c>
      <c r="AC1515" s="77">
        <v>1076.2692094795</v>
      </c>
      <c r="AE1515" s="87" t="str">
        <f t="shared" si="303"/>
        <v>Domestic</v>
      </c>
      <c r="AF1515" s="82" t="str">
        <f t="shared" si="304"/>
        <v>non-student</v>
      </c>
      <c r="AI1515" s="82">
        <f>'GDP per Capita'!N1515</f>
        <v>63809.64</v>
      </c>
      <c r="AJ1515" s="82">
        <f t="shared" si="305"/>
        <v>63809.64</v>
      </c>
      <c r="AK1515" s="82">
        <f t="shared" si="306"/>
        <v>63809.64</v>
      </c>
      <c r="AL1515" s="88">
        <f t="shared" si="307"/>
        <v>1.6866874808876841E-2</v>
      </c>
    </row>
    <row r="1516" spans="1:38">
      <c r="A1516" s="77" t="s">
        <v>101</v>
      </c>
      <c r="B1516" s="77">
        <v>1618</v>
      </c>
      <c r="C1516" s="77">
        <v>53.439712100000001</v>
      </c>
      <c r="D1516" s="77">
        <v>10.3682538</v>
      </c>
      <c r="E1516" s="77" t="s">
        <v>43</v>
      </c>
      <c r="F1516" s="77">
        <v>195</v>
      </c>
      <c r="H1516" s="77" t="s">
        <v>65</v>
      </c>
      <c r="I1516" s="77">
        <v>2018</v>
      </c>
      <c r="J1516" s="77">
        <v>195</v>
      </c>
      <c r="K1516" s="77" t="s">
        <v>224</v>
      </c>
      <c r="L1516" s="77" t="s">
        <v>31</v>
      </c>
      <c r="N1516" s="77">
        <v>0</v>
      </c>
      <c r="O1516" s="77">
        <v>0</v>
      </c>
      <c r="P1516" s="77" t="s">
        <v>10</v>
      </c>
      <c r="Q1516" s="77">
        <v>38.046406599999997</v>
      </c>
      <c r="R1516" s="77">
        <v>-84.497039299999997</v>
      </c>
      <c r="S1516" s="77">
        <v>13992.633992355801</v>
      </c>
      <c r="T1516" s="77">
        <v>2.1593838850474301</v>
      </c>
      <c r="U1516" s="77">
        <v>181</v>
      </c>
      <c r="V1516" s="77">
        <v>536</v>
      </c>
      <c r="W1516" s="77">
        <v>0.114284</v>
      </c>
      <c r="X1516" s="77">
        <v>0</v>
      </c>
      <c r="Y1516" s="77">
        <v>0</v>
      </c>
      <c r="Z1516" s="77">
        <v>0</v>
      </c>
      <c r="AA1516" s="77">
        <v>1469.22656919736</v>
      </c>
      <c r="AB1516" s="77">
        <v>2.2736678850474301</v>
      </c>
      <c r="AC1516" s="77">
        <v>2381.2265691973598</v>
      </c>
      <c r="AE1516" s="87" t="str">
        <f t="shared" si="303"/>
        <v>International</v>
      </c>
      <c r="AF1516" s="82" t="str">
        <f t="shared" si="304"/>
        <v>non-student</v>
      </c>
      <c r="AI1516" s="82">
        <f>'GDP per Capita'!N1516</f>
        <v>49180.54</v>
      </c>
      <c r="AJ1516" s="82">
        <f t="shared" si="305"/>
        <v>49180.54</v>
      </c>
      <c r="AK1516" s="82">
        <f t="shared" si="306"/>
        <v>49180.54</v>
      </c>
      <c r="AL1516" s="88">
        <f t="shared" si="307"/>
        <v>4.8418064730427111E-2</v>
      </c>
    </row>
    <row r="1517" spans="1:38">
      <c r="A1517" s="77" t="s">
        <v>85</v>
      </c>
      <c r="B1517" s="77">
        <v>1619</v>
      </c>
      <c r="C1517" s="77">
        <v>36.062584299999997</v>
      </c>
      <c r="D1517" s="77">
        <v>-94.157432799999995</v>
      </c>
      <c r="E1517" s="77" t="s">
        <v>38</v>
      </c>
      <c r="F1517" s="77">
        <v>195</v>
      </c>
      <c r="H1517" s="77" t="s">
        <v>65</v>
      </c>
      <c r="I1517" s="77">
        <v>2018</v>
      </c>
      <c r="J1517" s="77">
        <v>195</v>
      </c>
      <c r="K1517" s="77" t="s">
        <v>29</v>
      </c>
      <c r="L1517" s="77" t="s">
        <v>29</v>
      </c>
      <c r="N1517" s="77">
        <v>0</v>
      </c>
      <c r="O1517" s="77">
        <v>0</v>
      </c>
      <c r="P1517" s="77" t="s">
        <v>10</v>
      </c>
      <c r="Q1517" s="77">
        <v>38.046406599999997</v>
      </c>
      <c r="R1517" s="77">
        <v>-84.497039299999997</v>
      </c>
      <c r="S1517" s="77">
        <v>1769.4514712022799</v>
      </c>
      <c r="T1517" s="77">
        <v>0.39527852302257899</v>
      </c>
      <c r="U1517" s="77">
        <v>181</v>
      </c>
      <c r="V1517" s="77">
        <v>268</v>
      </c>
      <c r="W1517" s="77">
        <v>5.7141999999999998E-2</v>
      </c>
      <c r="X1517" s="77">
        <v>0</v>
      </c>
      <c r="Y1517" s="77">
        <v>0</v>
      </c>
      <c r="Z1517" s="77">
        <v>0</v>
      </c>
      <c r="AA1517" s="77">
        <v>339.73468247083798</v>
      </c>
      <c r="AB1517" s="77">
        <v>0.45242052302257901</v>
      </c>
      <c r="AC1517" s="77">
        <v>983.73468247083804</v>
      </c>
      <c r="AE1517" s="87" t="str">
        <f t="shared" si="303"/>
        <v>Domestic</v>
      </c>
      <c r="AF1517" s="82" t="str">
        <f t="shared" si="304"/>
        <v>student</v>
      </c>
      <c r="AI1517" s="82">
        <f>'GDP per Capita'!N1517</f>
        <v>63809.64</v>
      </c>
      <c r="AJ1517" s="82">
        <f t="shared" si="305"/>
        <v>63809.64</v>
      </c>
      <c r="AK1517" s="82">
        <f t="shared" si="306"/>
        <v>63809.64</v>
      </c>
      <c r="AL1517" s="88">
        <f t="shared" si="307"/>
        <v>1.541670948889287E-2</v>
      </c>
    </row>
    <row r="1518" spans="1:38">
      <c r="A1518" s="77" t="s">
        <v>229</v>
      </c>
      <c r="B1518" s="77">
        <v>1620</v>
      </c>
      <c r="C1518" s="77">
        <v>35.960394799999897</v>
      </c>
      <c r="D1518" s="77">
        <v>-83.921026099999906</v>
      </c>
      <c r="E1518" s="77" t="s">
        <v>37</v>
      </c>
      <c r="F1518" s="77">
        <v>685</v>
      </c>
      <c r="H1518" s="77" t="s">
        <v>64</v>
      </c>
      <c r="I1518" s="77">
        <v>2018</v>
      </c>
      <c r="J1518" s="77">
        <v>685</v>
      </c>
      <c r="K1518" s="77" t="s">
        <v>29</v>
      </c>
      <c r="L1518" s="77" t="s">
        <v>29</v>
      </c>
      <c r="N1518" s="77">
        <v>0</v>
      </c>
      <c r="O1518" s="77">
        <v>0</v>
      </c>
      <c r="P1518" s="77" t="s">
        <v>10</v>
      </c>
      <c r="Q1518" s="77">
        <v>38.046406599999997</v>
      </c>
      <c r="R1518" s="77">
        <v>-84.497039299999997</v>
      </c>
      <c r="S1518" s="77">
        <v>475.05085710841701</v>
      </c>
      <c r="T1518" s="77">
        <v>0.22435968468527501</v>
      </c>
      <c r="U1518" s="77">
        <v>181</v>
      </c>
      <c r="V1518" s="77">
        <v>536</v>
      </c>
      <c r="W1518" s="77">
        <v>0.114284</v>
      </c>
      <c r="X1518" s="77">
        <v>0</v>
      </c>
      <c r="Y1518" s="77">
        <v>0</v>
      </c>
      <c r="Z1518" s="77">
        <v>0</v>
      </c>
      <c r="AA1518" s="77">
        <v>91.209764564816197</v>
      </c>
      <c r="AB1518" s="77">
        <v>0.338643684685275</v>
      </c>
      <c r="AC1518" s="77">
        <v>1493.20976456481</v>
      </c>
      <c r="AE1518" s="87" t="str">
        <f t="shared" si="303"/>
        <v>Domestic</v>
      </c>
      <c r="AF1518" s="82" t="str">
        <f t="shared" si="304"/>
        <v>non-student</v>
      </c>
      <c r="AI1518" s="82">
        <f>'GDP per Capita'!N1518</f>
        <v>63809.64</v>
      </c>
      <c r="AJ1518" s="82">
        <f t="shared" si="305"/>
        <v>63809.64</v>
      </c>
      <c r="AK1518" s="82">
        <f t="shared" si="306"/>
        <v>63809.64</v>
      </c>
      <c r="AL1518" s="88">
        <f t="shared" si="307"/>
        <v>2.3401005938363077E-2</v>
      </c>
    </row>
    <row r="1519" spans="1:38">
      <c r="A1519" s="77" t="s">
        <v>96</v>
      </c>
      <c r="B1519" s="77">
        <v>1621</v>
      </c>
      <c r="C1519" s="77">
        <v>38.046406599999997</v>
      </c>
      <c r="D1519" s="77">
        <v>-84.497039299999997</v>
      </c>
      <c r="E1519" s="77" t="s">
        <v>43</v>
      </c>
      <c r="F1519" s="77">
        <v>585</v>
      </c>
      <c r="H1519" s="77" t="s">
        <v>64</v>
      </c>
      <c r="I1519" s="77">
        <v>2018</v>
      </c>
      <c r="J1519" s="77">
        <v>585</v>
      </c>
      <c r="K1519" s="77" t="s">
        <v>29</v>
      </c>
      <c r="L1519" s="77" t="s">
        <v>29</v>
      </c>
      <c r="N1519" s="77">
        <v>0</v>
      </c>
      <c r="O1519" s="77">
        <v>1</v>
      </c>
      <c r="P1519" s="77" t="s">
        <v>10</v>
      </c>
      <c r="Q1519" s="77">
        <v>38.046406599999997</v>
      </c>
      <c r="R1519" s="77">
        <v>-84.497039299999997</v>
      </c>
      <c r="S1519" s="77">
        <v>0</v>
      </c>
      <c r="T1519" s="77">
        <v>0</v>
      </c>
      <c r="U1519" s="77">
        <v>0</v>
      </c>
      <c r="V1519" s="77">
        <v>0</v>
      </c>
      <c r="W1519" s="77">
        <v>0</v>
      </c>
      <c r="X1519" s="77">
        <v>0</v>
      </c>
      <c r="Y1519" s="77">
        <v>0</v>
      </c>
      <c r="Z1519" s="77">
        <v>0</v>
      </c>
      <c r="AA1519" s="77">
        <v>0</v>
      </c>
      <c r="AB1519" s="77">
        <v>0</v>
      </c>
      <c r="AC1519" s="77">
        <v>585</v>
      </c>
      <c r="AE1519" s="87" t="str">
        <f t="shared" si="303"/>
        <v>Domestic</v>
      </c>
      <c r="AF1519" s="82" t="str">
        <f t="shared" si="304"/>
        <v>non-student</v>
      </c>
      <c r="AI1519" s="82">
        <f>'GDP per Capita'!N1519</f>
        <v>63809.64</v>
      </c>
      <c r="AJ1519" s="82">
        <f t="shared" si="305"/>
        <v>63809.64</v>
      </c>
      <c r="AK1519" s="82">
        <f t="shared" si="306"/>
        <v>63809.64</v>
      </c>
      <c r="AL1519" s="88">
        <f t="shared" si="307"/>
        <v>9.1678937539845084E-3</v>
      </c>
    </row>
    <row r="1520" spans="1:38">
      <c r="A1520" s="77" t="s">
        <v>438</v>
      </c>
      <c r="B1520" s="77">
        <v>1622</v>
      </c>
      <c r="C1520" s="77">
        <v>48.051742900000001</v>
      </c>
      <c r="D1520" s="77">
        <v>-122.1768209</v>
      </c>
      <c r="E1520" s="77" t="s">
        <v>42</v>
      </c>
      <c r="F1520" s="77">
        <v>525</v>
      </c>
      <c r="H1520" s="77" t="s">
        <v>66</v>
      </c>
      <c r="I1520" s="77">
        <v>2018</v>
      </c>
      <c r="J1520" s="77">
        <v>525</v>
      </c>
      <c r="K1520" s="77" t="s">
        <v>29</v>
      </c>
      <c r="L1520" s="77" t="s">
        <v>29</v>
      </c>
      <c r="N1520" s="77">
        <v>0</v>
      </c>
      <c r="O1520" s="77">
        <v>0</v>
      </c>
      <c r="P1520" s="77" t="s">
        <v>10</v>
      </c>
      <c r="Q1520" s="77">
        <v>38.046406599999997</v>
      </c>
      <c r="R1520" s="77">
        <v>-84.497039299999997</v>
      </c>
      <c r="S1520" s="77">
        <v>6439.2828315936003</v>
      </c>
      <c r="T1520" s="77">
        <v>1.0723631976216099</v>
      </c>
      <c r="U1520" s="77">
        <v>181</v>
      </c>
      <c r="V1520" s="77">
        <v>536</v>
      </c>
      <c r="W1520" s="77">
        <v>0.114284</v>
      </c>
      <c r="X1520" s="77">
        <v>0</v>
      </c>
      <c r="Y1520" s="77">
        <v>0</v>
      </c>
      <c r="Z1520" s="77">
        <v>0</v>
      </c>
      <c r="AA1520" s="77">
        <v>772.71393979123195</v>
      </c>
      <c r="AB1520" s="77">
        <v>1.18664719762161</v>
      </c>
      <c r="AC1520" s="77">
        <v>2014.7139397912299</v>
      </c>
      <c r="AE1520" s="87" t="str">
        <f t="shared" si="303"/>
        <v>Domestic</v>
      </c>
      <c r="AF1520" s="82" t="str">
        <f t="shared" si="304"/>
        <v>non-student</v>
      </c>
      <c r="AI1520" s="82">
        <f>'GDP per Capita'!N1520</f>
        <v>63809.64</v>
      </c>
      <c r="AJ1520" s="82">
        <f t="shared" si="305"/>
        <v>63809.64</v>
      </c>
      <c r="AK1520" s="82">
        <f t="shared" si="306"/>
        <v>63809.64</v>
      </c>
      <c r="AL1520" s="88">
        <f t="shared" si="307"/>
        <v>3.1573817683209465E-2</v>
      </c>
    </row>
    <row r="1521" spans="1:38">
      <c r="A1521" s="77" t="s">
        <v>271</v>
      </c>
      <c r="B1521" s="77">
        <v>1623</v>
      </c>
      <c r="C1521" s="77">
        <v>39.326234499999998</v>
      </c>
      <c r="D1521" s="77">
        <v>-4.8380649</v>
      </c>
      <c r="E1521" s="77" t="s">
        <v>37</v>
      </c>
      <c r="F1521" s="77">
        <v>585</v>
      </c>
      <c r="H1521" s="77" t="s">
        <v>64</v>
      </c>
      <c r="I1521" s="77">
        <v>2018</v>
      </c>
      <c r="J1521" s="77">
        <v>585</v>
      </c>
      <c r="K1521" s="77" t="s">
        <v>271</v>
      </c>
      <c r="L1521" s="77" t="s">
        <v>31</v>
      </c>
      <c r="N1521" s="77">
        <v>0</v>
      </c>
      <c r="O1521" s="77">
        <v>0</v>
      </c>
      <c r="P1521" s="77" t="s">
        <v>10</v>
      </c>
      <c r="Q1521" s="77">
        <v>38.046406599999997</v>
      </c>
      <c r="R1521" s="77">
        <v>-84.497039299999997</v>
      </c>
      <c r="S1521" s="77">
        <v>13344.5502314724</v>
      </c>
      <c r="T1521" s="77">
        <v>2.0621732937685602</v>
      </c>
      <c r="U1521" s="77">
        <v>181</v>
      </c>
      <c r="V1521" s="77">
        <v>536</v>
      </c>
      <c r="W1521" s="77">
        <v>0.114284</v>
      </c>
      <c r="X1521" s="77">
        <v>0</v>
      </c>
      <c r="Y1521" s="77">
        <v>0</v>
      </c>
      <c r="Z1521" s="77">
        <v>0</v>
      </c>
      <c r="AA1521" s="77">
        <v>1401.1777743046</v>
      </c>
      <c r="AB1521" s="77">
        <v>2.1764572937685598</v>
      </c>
      <c r="AC1521" s="77">
        <v>2703.1777743046</v>
      </c>
      <c r="AE1521" s="87" t="str">
        <f t="shared" si="303"/>
        <v>International</v>
      </c>
      <c r="AF1521" s="82" t="str">
        <f t="shared" si="304"/>
        <v>non-student</v>
      </c>
      <c r="AI1521" s="82">
        <f>'GDP per Capita'!N1521</f>
        <v>32023.79</v>
      </c>
      <c r="AJ1521" s="82">
        <f t="shared" si="305"/>
        <v>32023.79</v>
      </c>
      <c r="AK1521" s="82">
        <f t="shared" si="306"/>
        <v>32023.79</v>
      </c>
      <c r="AL1521" s="88">
        <f t="shared" si="307"/>
        <v>8.4411550734769372E-2</v>
      </c>
    </row>
    <row r="1522" spans="1:38">
      <c r="A1522" s="77" t="s">
        <v>439</v>
      </c>
      <c r="B1522" s="77">
        <v>1624</v>
      </c>
      <c r="C1522" s="77">
        <v>51.968581700000001</v>
      </c>
      <c r="D1522" s="77">
        <v>5.6682980618279499</v>
      </c>
      <c r="E1522" s="77" t="s">
        <v>37</v>
      </c>
      <c r="F1522" s="77">
        <v>585</v>
      </c>
      <c r="H1522" s="77" t="s">
        <v>64</v>
      </c>
      <c r="I1522" s="77">
        <v>2018</v>
      </c>
      <c r="J1522" s="77">
        <v>585</v>
      </c>
      <c r="K1522" s="77" t="s">
        <v>328</v>
      </c>
      <c r="L1522" s="77" t="s">
        <v>31</v>
      </c>
      <c r="N1522" s="77">
        <v>0</v>
      </c>
      <c r="O1522" s="77">
        <v>0</v>
      </c>
      <c r="P1522" s="77" t="s">
        <v>10</v>
      </c>
      <c r="Q1522" s="77">
        <v>38.046406599999997</v>
      </c>
      <c r="R1522" s="77">
        <v>-84.497039299999997</v>
      </c>
      <c r="S1522" s="77">
        <v>13576.974287373499</v>
      </c>
      <c r="T1522" s="77">
        <v>2.0969510672313199</v>
      </c>
      <c r="U1522" s="77">
        <v>181</v>
      </c>
      <c r="V1522" s="77">
        <v>536</v>
      </c>
      <c r="W1522" s="77">
        <v>0.114284</v>
      </c>
      <c r="X1522" s="77">
        <v>0</v>
      </c>
      <c r="Y1522" s="77">
        <v>0</v>
      </c>
      <c r="Z1522" s="77">
        <v>0</v>
      </c>
      <c r="AA1522" s="77">
        <v>1425.5823001742201</v>
      </c>
      <c r="AB1522" s="77">
        <v>2.2112350672313199</v>
      </c>
      <c r="AC1522" s="77">
        <v>2727.5823001742201</v>
      </c>
      <c r="AE1522" s="87" t="str">
        <f t="shared" si="303"/>
        <v>International</v>
      </c>
      <c r="AF1522" s="82" t="str">
        <f t="shared" si="304"/>
        <v>non-student</v>
      </c>
      <c r="AI1522" s="82">
        <f>'GDP per Capita'!N1522</f>
        <v>53666.48</v>
      </c>
      <c r="AJ1522" s="82">
        <f t="shared" si="305"/>
        <v>53666.48</v>
      </c>
      <c r="AK1522" s="82">
        <f t="shared" si="306"/>
        <v>53666.48</v>
      </c>
      <c r="AL1522" s="88">
        <f t="shared" si="307"/>
        <v>5.0824691691614951E-2</v>
      </c>
    </row>
    <row r="1523" spans="1:38">
      <c r="A1523" s="77" t="s">
        <v>440</v>
      </c>
      <c r="B1523" s="77">
        <v>1625</v>
      </c>
      <c r="C1523" s="77">
        <v>29.619678700000001</v>
      </c>
      <c r="D1523" s="77">
        <v>-95.634946299999996</v>
      </c>
      <c r="E1523" s="77" t="s">
        <v>42</v>
      </c>
      <c r="F1523" s="77">
        <v>735</v>
      </c>
      <c r="H1523" s="77" t="s">
        <v>64</v>
      </c>
      <c r="I1523" s="77">
        <v>2018</v>
      </c>
      <c r="J1523" s="77">
        <v>735</v>
      </c>
      <c r="K1523" s="77" t="s">
        <v>29</v>
      </c>
      <c r="L1523" s="77" t="s">
        <v>29</v>
      </c>
      <c r="N1523" s="77">
        <v>0</v>
      </c>
      <c r="O1523" s="77">
        <v>0</v>
      </c>
      <c r="P1523" s="77" t="s">
        <v>10</v>
      </c>
      <c r="Q1523" s="77">
        <v>38.046406599999997</v>
      </c>
      <c r="R1523" s="77">
        <v>-84.497039299999997</v>
      </c>
      <c r="S1523" s="77">
        <v>2779.0757735765301</v>
      </c>
      <c r="T1523" s="77">
        <v>0.52859413724586102</v>
      </c>
      <c r="U1523" s="77">
        <v>181</v>
      </c>
      <c r="V1523" s="77">
        <v>536</v>
      </c>
      <c r="W1523" s="77">
        <v>0.114284</v>
      </c>
      <c r="X1523" s="77">
        <v>0</v>
      </c>
      <c r="Y1523" s="77">
        <v>0</v>
      </c>
      <c r="Z1523" s="77">
        <v>0</v>
      </c>
      <c r="AA1523" s="77">
        <v>533.58254852669404</v>
      </c>
      <c r="AB1523" s="77">
        <v>0.64287813724586096</v>
      </c>
      <c r="AC1523" s="77">
        <v>1985.5825485266901</v>
      </c>
      <c r="AE1523" s="87" t="str">
        <f t="shared" si="303"/>
        <v>Domestic</v>
      </c>
      <c r="AF1523" s="82" t="str">
        <f t="shared" si="304"/>
        <v>non-student</v>
      </c>
      <c r="AI1523" s="82">
        <f>'GDP per Capita'!N1523</f>
        <v>63809.64</v>
      </c>
      <c r="AJ1523" s="82">
        <f t="shared" si="305"/>
        <v>63809.64</v>
      </c>
      <c r="AK1523" s="82">
        <f t="shared" si="306"/>
        <v>63809.64</v>
      </c>
      <c r="AL1523" s="88">
        <f t="shared" si="307"/>
        <v>3.1117281785740997E-2</v>
      </c>
    </row>
    <row r="1524" spans="1:38">
      <c r="A1524" s="77" t="s">
        <v>34</v>
      </c>
      <c r="B1524" s="77">
        <v>1626</v>
      </c>
      <c r="C1524" s="77">
        <v>0</v>
      </c>
      <c r="D1524" s="77">
        <v>0</v>
      </c>
      <c r="E1524" s="77" t="s">
        <v>42</v>
      </c>
      <c r="F1524" s="77">
        <v>0</v>
      </c>
      <c r="H1524" s="77" t="s">
        <v>67</v>
      </c>
      <c r="I1524" s="77">
        <v>2018</v>
      </c>
      <c r="J1524" s="77">
        <v>0</v>
      </c>
      <c r="K1524" s="77" t="s">
        <v>34</v>
      </c>
      <c r="L1524" s="77" t="s">
        <v>34</v>
      </c>
      <c r="N1524" s="77">
        <v>0</v>
      </c>
      <c r="O1524" s="77">
        <v>0</v>
      </c>
      <c r="P1524" s="77" t="s">
        <v>10</v>
      </c>
      <c r="Q1524" s="77">
        <v>38.046406599999997</v>
      </c>
      <c r="R1524" s="77">
        <v>-84.497039299999997</v>
      </c>
      <c r="S1524" s="77">
        <v>5974.6645768972303</v>
      </c>
      <c r="T1524" s="77">
        <v>1.01248381651615</v>
      </c>
      <c r="U1524" s="77">
        <v>163.118072289156</v>
      </c>
      <c r="V1524" s="77">
        <v>410.80291970802898</v>
      </c>
      <c r="W1524" s="77">
        <v>8.7589927007299298E-2</v>
      </c>
      <c r="X1524" s="77">
        <v>1</v>
      </c>
      <c r="Y1524" s="77">
        <v>1</v>
      </c>
      <c r="Z1524" s="77">
        <v>1</v>
      </c>
      <c r="AA1524" s="77">
        <v>716.959749227668</v>
      </c>
      <c r="AB1524" s="77">
        <v>1.10007374352344</v>
      </c>
      <c r="AC1524" s="77">
        <v>1290.88074122485</v>
      </c>
      <c r="AE1524" s="87" t="str">
        <f t="shared" si="303"/>
        <v>Unknown</v>
      </c>
      <c r="AF1524" s="82" t="str">
        <f t="shared" si="304"/>
        <v>non-student</v>
      </c>
      <c r="AI1524" s="82" t="e">
        <f>'GDP per Capita'!N1524</f>
        <v>#N/A</v>
      </c>
      <c r="AJ1524" s="82" t="str">
        <f t="shared" si="305"/>
        <v/>
      </c>
      <c r="AK1524" s="82">
        <f t="shared" si="306"/>
        <v>57550.842940441376</v>
      </c>
      <c r="AL1524" s="88">
        <f t="shared" si="307"/>
        <v>2.2430266443894935E-2</v>
      </c>
    </row>
    <row r="1525" spans="1:38">
      <c r="A1525" s="77" t="s">
        <v>142</v>
      </c>
      <c r="B1525" s="77">
        <v>1627</v>
      </c>
      <c r="C1525" s="77">
        <v>40.441694099999999</v>
      </c>
      <c r="D1525" s="77">
        <v>-79.9900860999999</v>
      </c>
      <c r="E1525" s="77" t="s">
        <v>41</v>
      </c>
      <c r="F1525" s="77">
        <v>525</v>
      </c>
      <c r="H1525" s="77" t="s">
        <v>66</v>
      </c>
      <c r="I1525" s="77">
        <v>2018</v>
      </c>
      <c r="J1525" s="77">
        <v>525</v>
      </c>
      <c r="K1525" s="77" t="s">
        <v>29</v>
      </c>
      <c r="L1525" s="77" t="s">
        <v>29</v>
      </c>
      <c r="N1525" s="77">
        <v>0</v>
      </c>
      <c r="O1525" s="77">
        <v>0</v>
      </c>
      <c r="P1525" s="77" t="s">
        <v>10</v>
      </c>
      <c r="Q1525" s="77">
        <v>38.046406599999997</v>
      </c>
      <c r="R1525" s="77">
        <v>-84.497039299999997</v>
      </c>
      <c r="S1525" s="77">
        <v>941.232958921967</v>
      </c>
      <c r="T1525" s="77">
        <v>0.28591659560453703</v>
      </c>
      <c r="U1525" s="77">
        <v>181</v>
      </c>
      <c r="V1525" s="77">
        <v>536</v>
      </c>
      <c r="W1525" s="77">
        <v>0.114284</v>
      </c>
      <c r="X1525" s="77">
        <v>0</v>
      </c>
      <c r="Y1525" s="77">
        <v>0</v>
      </c>
      <c r="Z1525" s="77">
        <v>0</v>
      </c>
      <c r="AA1525" s="77">
        <v>180.71672811301701</v>
      </c>
      <c r="AB1525" s="77">
        <v>0.40020059560453702</v>
      </c>
      <c r="AC1525" s="77">
        <v>1422.71672811301</v>
      </c>
      <c r="AE1525" s="87" t="str">
        <f t="shared" si="303"/>
        <v>Domestic</v>
      </c>
      <c r="AF1525" s="82" t="str">
        <f t="shared" si="304"/>
        <v>non-student</v>
      </c>
      <c r="AI1525" s="82">
        <f>'GDP per Capita'!N1525</f>
        <v>63809.64</v>
      </c>
      <c r="AJ1525" s="82">
        <f t="shared" si="305"/>
        <v>63809.64</v>
      </c>
      <c r="AK1525" s="82">
        <f t="shared" si="306"/>
        <v>63809.64</v>
      </c>
      <c r="AL1525" s="88">
        <f t="shared" si="307"/>
        <v>2.2296266333942803E-2</v>
      </c>
    </row>
    <row r="1526" spans="1:38">
      <c r="A1526" s="77" t="s">
        <v>139</v>
      </c>
      <c r="B1526" s="77">
        <v>1628</v>
      </c>
      <c r="C1526" s="77">
        <v>37.566679100000002</v>
      </c>
      <c r="D1526" s="77">
        <v>126.9782914</v>
      </c>
      <c r="E1526" s="77" t="s">
        <v>37</v>
      </c>
      <c r="F1526" s="77">
        <v>585</v>
      </c>
      <c r="H1526" s="77" t="s">
        <v>64</v>
      </c>
      <c r="I1526" s="77">
        <v>2018</v>
      </c>
      <c r="J1526" s="77">
        <v>585</v>
      </c>
      <c r="K1526" s="77" t="s">
        <v>317</v>
      </c>
      <c r="L1526" s="77" t="s">
        <v>30</v>
      </c>
      <c r="N1526" s="77">
        <v>0</v>
      </c>
      <c r="O1526" s="77">
        <v>0</v>
      </c>
      <c r="P1526" s="77" t="s">
        <v>10</v>
      </c>
      <c r="Q1526" s="77">
        <v>38.046406599999997</v>
      </c>
      <c r="R1526" s="77">
        <v>-84.497039299999997</v>
      </c>
      <c r="S1526" s="77">
        <v>22019.0790034569</v>
      </c>
      <c r="T1526" s="77">
        <v>3.4246768938896799</v>
      </c>
      <c r="U1526" s="77">
        <v>181</v>
      </c>
      <c r="V1526" s="77">
        <v>536</v>
      </c>
      <c r="W1526" s="77">
        <v>0.114284</v>
      </c>
      <c r="X1526" s="77">
        <v>0</v>
      </c>
      <c r="Y1526" s="77">
        <v>0</v>
      </c>
      <c r="Z1526" s="77">
        <v>0</v>
      </c>
      <c r="AA1526" s="77">
        <v>2014.7457288163</v>
      </c>
      <c r="AB1526" s="77">
        <v>3.5389608938896799</v>
      </c>
      <c r="AC1526" s="77">
        <v>3316.7457288163</v>
      </c>
      <c r="AE1526" s="87" t="str">
        <f t="shared" si="303"/>
        <v>International</v>
      </c>
      <c r="AF1526" s="82" t="str">
        <f t="shared" si="304"/>
        <v>non-student</v>
      </c>
      <c r="AI1526" s="82">
        <f>'GDP per Capita'!N1526</f>
        <v>32154.02</v>
      </c>
      <c r="AJ1526" s="82">
        <f t="shared" si="305"/>
        <v>32154.02</v>
      </c>
      <c r="AK1526" s="82">
        <f t="shared" si="306"/>
        <v>32154.02</v>
      </c>
      <c r="AL1526" s="88">
        <f t="shared" si="307"/>
        <v>0.103151821415061</v>
      </c>
    </row>
    <row r="1527" spans="1:38">
      <c r="A1527" s="77" t="s">
        <v>174</v>
      </c>
      <c r="B1527" s="77">
        <v>1629</v>
      </c>
      <c r="C1527" s="77">
        <v>41.678675399999896</v>
      </c>
      <c r="D1527" s="77">
        <v>-83.512728299999907</v>
      </c>
      <c r="E1527" s="77" t="s">
        <v>38</v>
      </c>
      <c r="F1527" s="77">
        <v>195</v>
      </c>
      <c r="H1527" s="77" t="s">
        <v>65</v>
      </c>
      <c r="I1527" s="77">
        <v>2018</v>
      </c>
      <c r="J1527" s="77">
        <v>195</v>
      </c>
      <c r="K1527" s="77" t="s">
        <v>29</v>
      </c>
      <c r="L1527" s="77" t="s">
        <v>29</v>
      </c>
      <c r="N1527" s="77">
        <v>0</v>
      </c>
      <c r="O1527" s="77">
        <v>0</v>
      </c>
      <c r="P1527" s="77" t="s">
        <v>10</v>
      </c>
      <c r="Q1527" s="77">
        <v>38.046406599999997</v>
      </c>
      <c r="R1527" s="77">
        <v>-84.497039299999997</v>
      </c>
      <c r="S1527" s="77">
        <v>825.05322247940501</v>
      </c>
      <c r="T1527" s="77">
        <v>0.27057566840249198</v>
      </c>
      <c r="U1527" s="77">
        <v>181</v>
      </c>
      <c r="V1527" s="77">
        <v>268</v>
      </c>
      <c r="W1527" s="77">
        <v>5.7141999999999998E-2</v>
      </c>
      <c r="X1527" s="77">
        <v>0</v>
      </c>
      <c r="Y1527" s="77">
        <v>0</v>
      </c>
      <c r="Z1527" s="77">
        <v>0</v>
      </c>
      <c r="AA1527" s="77">
        <v>158.41021871604499</v>
      </c>
      <c r="AB1527" s="77">
        <v>0.327717668402492</v>
      </c>
      <c r="AC1527" s="77">
        <v>802.41021871604505</v>
      </c>
      <c r="AE1527" s="87" t="str">
        <f t="shared" si="303"/>
        <v>Domestic</v>
      </c>
      <c r="AF1527" s="82" t="str">
        <f t="shared" si="304"/>
        <v>student</v>
      </c>
      <c r="AI1527" s="82">
        <f>'GDP per Capita'!N1527</f>
        <v>63809.64</v>
      </c>
      <c r="AJ1527" s="82">
        <f t="shared" si="305"/>
        <v>63809.64</v>
      </c>
      <c r="AK1527" s="82">
        <f t="shared" si="306"/>
        <v>63809.64</v>
      </c>
      <c r="AL1527" s="88">
        <f t="shared" si="307"/>
        <v>1.2575062619316534E-2</v>
      </c>
    </row>
    <row r="1528" spans="1:38">
      <c r="A1528" s="77" t="s">
        <v>116</v>
      </c>
      <c r="B1528" s="77">
        <v>1630</v>
      </c>
      <c r="C1528" s="77">
        <v>29.758938199999999</v>
      </c>
      <c r="D1528" s="77">
        <v>-95.367697399999997</v>
      </c>
      <c r="E1528" s="77" t="s">
        <v>37</v>
      </c>
      <c r="F1528" s="77">
        <v>585</v>
      </c>
      <c r="H1528" s="77" t="s">
        <v>64</v>
      </c>
      <c r="I1528" s="77">
        <v>2018</v>
      </c>
      <c r="J1528" s="77">
        <v>585</v>
      </c>
      <c r="K1528" s="77" t="s">
        <v>29</v>
      </c>
      <c r="L1528" s="77" t="s">
        <v>29</v>
      </c>
      <c r="N1528" s="77">
        <v>0</v>
      </c>
      <c r="O1528" s="77">
        <v>0</v>
      </c>
      <c r="P1528" s="77" t="s">
        <v>10</v>
      </c>
      <c r="Q1528" s="77">
        <v>38.046406599999997</v>
      </c>
      <c r="R1528" s="77">
        <v>-84.497039299999997</v>
      </c>
      <c r="S1528" s="77">
        <v>2720.77524679712</v>
      </c>
      <c r="T1528" s="77">
        <v>0.52089585728285004</v>
      </c>
      <c r="U1528" s="77">
        <v>181</v>
      </c>
      <c r="V1528" s="77">
        <v>536</v>
      </c>
      <c r="W1528" s="77">
        <v>0.114284</v>
      </c>
      <c r="X1528" s="77">
        <v>0</v>
      </c>
      <c r="Y1528" s="77">
        <v>0</v>
      </c>
      <c r="Z1528" s="77">
        <v>0</v>
      </c>
      <c r="AA1528" s="77">
        <v>522.38884738504805</v>
      </c>
      <c r="AB1528" s="77">
        <v>0.63517985728284998</v>
      </c>
      <c r="AC1528" s="77">
        <v>1824.38884738504</v>
      </c>
      <c r="AE1528" s="87" t="str">
        <f t="shared" si="303"/>
        <v>Domestic</v>
      </c>
      <c r="AF1528" s="82" t="str">
        <f t="shared" si="304"/>
        <v>non-student</v>
      </c>
      <c r="AI1528" s="82">
        <f>'GDP per Capita'!N1528</f>
        <v>63809.64</v>
      </c>
      <c r="AJ1528" s="82">
        <f t="shared" si="305"/>
        <v>63809.64</v>
      </c>
      <c r="AK1528" s="82">
        <f t="shared" si="306"/>
        <v>63809.64</v>
      </c>
      <c r="AL1528" s="88">
        <f t="shared" si="307"/>
        <v>2.8591116442359493E-2</v>
      </c>
    </row>
    <row r="1529" spans="1:38">
      <c r="A1529" s="77" t="s">
        <v>130</v>
      </c>
      <c r="B1529" s="77">
        <v>1631</v>
      </c>
      <c r="C1529" s="77">
        <v>42.8867166</v>
      </c>
      <c r="D1529" s="77">
        <v>-78.878392199999993</v>
      </c>
      <c r="E1529" s="77" t="s">
        <v>38</v>
      </c>
      <c r="F1529" s="77">
        <v>195</v>
      </c>
      <c r="H1529" s="77" t="s">
        <v>65</v>
      </c>
      <c r="I1529" s="77">
        <v>2018</v>
      </c>
      <c r="J1529" s="77">
        <v>195</v>
      </c>
      <c r="K1529" s="77" t="s">
        <v>29</v>
      </c>
      <c r="L1529" s="77" t="s">
        <v>29</v>
      </c>
      <c r="N1529" s="77">
        <v>0</v>
      </c>
      <c r="O1529" s="77">
        <v>0</v>
      </c>
      <c r="P1529" s="77" t="s">
        <v>10</v>
      </c>
      <c r="Q1529" s="77">
        <v>38.046406599999997</v>
      </c>
      <c r="R1529" s="77">
        <v>-84.497039299999997</v>
      </c>
      <c r="S1529" s="77">
        <v>1435.4053004673899</v>
      </c>
      <c r="T1529" s="77">
        <v>0.35116947144197402</v>
      </c>
      <c r="U1529" s="77">
        <v>181</v>
      </c>
      <c r="V1529" s="77">
        <v>268</v>
      </c>
      <c r="W1529" s="77">
        <v>5.7141999999999998E-2</v>
      </c>
      <c r="X1529" s="77">
        <v>0</v>
      </c>
      <c r="Y1529" s="77">
        <v>0</v>
      </c>
      <c r="Z1529" s="77">
        <v>0</v>
      </c>
      <c r="AA1529" s="77">
        <v>275.59781768973897</v>
      </c>
      <c r="AB1529" s="77">
        <v>0.40831147144197399</v>
      </c>
      <c r="AC1529" s="77">
        <v>919.59781768973903</v>
      </c>
      <c r="AE1529" s="87" t="str">
        <f t="shared" si="303"/>
        <v>Domestic</v>
      </c>
      <c r="AF1529" s="82" t="str">
        <f t="shared" si="304"/>
        <v>student</v>
      </c>
      <c r="AI1529" s="82">
        <f>'GDP per Capita'!N1529</f>
        <v>63809.64</v>
      </c>
      <c r="AJ1529" s="82">
        <f t="shared" si="305"/>
        <v>63809.64</v>
      </c>
      <c r="AK1529" s="82">
        <f t="shared" si="306"/>
        <v>63809.64</v>
      </c>
      <c r="AL1529" s="88">
        <f t="shared" si="307"/>
        <v>1.4411581348676141E-2</v>
      </c>
    </row>
    <row r="1530" spans="1:38">
      <c r="A1530" s="77" t="s">
        <v>96</v>
      </c>
      <c r="B1530" s="77">
        <v>1632</v>
      </c>
      <c r="C1530" s="77">
        <v>38.046406599999997</v>
      </c>
      <c r="D1530" s="77">
        <v>-84.497039299999997</v>
      </c>
      <c r="E1530" s="77" t="s">
        <v>38</v>
      </c>
      <c r="F1530" s="77">
        <v>395</v>
      </c>
      <c r="H1530" s="77" t="s">
        <v>65</v>
      </c>
      <c r="I1530" s="77">
        <v>2018</v>
      </c>
      <c r="J1530" s="77">
        <v>395</v>
      </c>
      <c r="K1530" s="77" t="s">
        <v>29</v>
      </c>
      <c r="L1530" s="77" t="s">
        <v>29</v>
      </c>
      <c r="N1530" s="77">
        <v>0</v>
      </c>
      <c r="O1530" s="77">
        <v>1</v>
      </c>
      <c r="P1530" s="77" t="s">
        <v>10</v>
      </c>
      <c r="Q1530" s="77">
        <v>38.046406599999997</v>
      </c>
      <c r="R1530" s="77">
        <v>-84.497039299999997</v>
      </c>
      <c r="S1530" s="77">
        <v>0</v>
      </c>
      <c r="T1530" s="77">
        <v>0</v>
      </c>
      <c r="U1530" s="77">
        <v>0</v>
      </c>
      <c r="V1530" s="77">
        <v>0</v>
      </c>
      <c r="W1530" s="77">
        <v>0</v>
      </c>
      <c r="X1530" s="77">
        <v>0</v>
      </c>
      <c r="Y1530" s="77">
        <v>0</v>
      </c>
      <c r="Z1530" s="77">
        <v>0</v>
      </c>
      <c r="AA1530" s="77">
        <v>0</v>
      </c>
      <c r="AB1530" s="77">
        <v>0</v>
      </c>
      <c r="AC1530" s="77">
        <v>395</v>
      </c>
      <c r="AE1530" s="87" t="str">
        <f t="shared" si="303"/>
        <v>Domestic</v>
      </c>
      <c r="AF1530" s="82" t="str">
        <f t="shared" si="304"/>
        <v>student</v>
      </c>
      <c r="AI1530" s="82">
        <f>'GDP per Capita'!N1530</f>
        <v>63809.64</v>
      </c>
      <c r="AJ1530" s="82">
        <f t="shared" si="305"/>
        <v>63809.64</v>
      </c>
      <c r="AK1530" s="82">
        <f t="shared" si="306"/>
        <v>63809.64</v>
      </c>
      <c r="AL1530" s="88">
        <f t="shared" si="307"/>
        <v>6.1902872355963767E-3</v>
      </c>
    </row>
    <row r="1531" spans="1:38">
      <c r="A1531" s="77" t="s">
        <v>34</v>
      </c>
      <c r="B1531" s="77">
        <v>1633</v>
      </c>
      <c r="C1531" s="77">
        <v>0</v>
      </c>
      <c r="D1531" s="77">
        <v>0</v>
      </c>
      <c r="E1531" s="77" t="s">
        <v>37</v>
      </c>
      <c r="F1531" s="77">
        <v>585</v>
      </c>
      <c r="H1531" s="77" t="s">
        <v>64</v>
      </c>
      <c r="I1531" s="77">
        <v>2018</v>
      </c>
      <c r="J1531" s="77">
        <v>585</v>
      </c>
      <c r="K1531" s="77" t="s">
        <v>34</v>
      </c>
      <c r="L1531" s="77" t="s">
        <v>34</v>
      </c>
      <c r="N1531" s="77">
        <v>0</v>
      </c>
      <c r="O1531" s="77">
        <v>0</v>
      </c>
      <c r="P1531" s="77" t="s">
        <v>10</v>
      </c>
      <c r="Q1531" s="77">
        <v>38.046406599999997</v>
      </c>
      <c r="R1531" s="77">
        <v>-84.497039299999997</v>
      </c>
      <c r="S1531" s="77">
        <v>5974.6645768972303</v>
      </c>
      <c r="T1531" s="77">
        <v>1.01248381651615</v>
      </c>
      <c r="U1531" s="77">
        <v>163.118072289156</v>
      </c>
      <c r="V1531" s="77">
        <v>410.80291970802898</v>
      </c>
      <c r="W1531" s="77">
        <v>8.7589927007299298E-2</v>
      </c>
      <c r="X1531" s="77">
        <v>1</v>
      </c>
      <c r="Y1531" s="77">
        <v>1</v>
      </c>
      <c r="Z1531" s="77">
        <v>1</v>
      </c>
      <c r="AA1531" s="77">
        <v>716.959749227668</v>
      </c>
      <c r="AB1531" s="77">
        <v>1.10007374352344</v>
      </c>
      <c r="AC1531" s="77">
        <v>1875.88074122485</v>
      </c>
      <c r="AE1531" s="87" t="str">
        <f t="shared" si="303"/>
        <v>Unknown</v>
      </c>
      <c r="AF1531" s="82" t="str">
        <f t="shared" si="304"/>
        <v>non-student</v>
      </c>
      <c r="AI1531" s="82" t="e">
        <f>'GDP per Capita'!N1531</f>
        <v>#N/A</v>
      </c>
      <c r="AJ1531" s="82" t="str">
        <f t="shared" si="305"/>
        <v/>
      </c>
      <c r="AK1531" s="82">
        <f t="shared" si="306"/>
        <v>57550.842940441376</v>
      </c>
      <c r="AL1531" s="88">
        <f t="shared" si="307"/>
        <v>3.2595191406078527E-2</v>
      </c>
    </row>
    <row r="1532" spans="1:38">
      <c r="A1532" s="77" t="s">
        <v>83</v>
      </c>
      <c r="B1532" s="77">
        <v>1634</v>
      </c>
      <c r="C1532" s="77">
        <v>22.283345399999899</v>
      </c>
      <c r="D1532" s="77">
        <v>39.112814499999999</v>
      </c>
      <c r="E1532" s="77" t="s">
        <v>38</v>
      </c>
      <c r="F1532" s="77">
        <v>195</v>
      </c>
      <c r="H1532" s="77" t="s">
        <v>65</v>
      </c>
      <c r="I1532" s="77">
        <v>2018</v>
      </c>
      <c r="J1532" s="77">
        <v>195</v>
      </c>
      <c r="K1532" s="77" t="s">
        <v>570</v>
      </c>
      <c r="L1532" s="77" t="s">
        <v>32</v>
      </c>
      <c r="N1532" s="77">
        <v>0</v>
      </c>
      <c r="O1532" s="77">
        <v>0</v>
      </c>
      <c r="P1532" s="77" t="s">
        <v>10</v>
      </c>
      <c r="Q1532" s="77">
        <v>38.046406599999997</v>
      </c>
      <c r="R1532" s="77">
        <v>-84.497039299999997</v>
      </c>
      <c r="S1532" s="77">
        <v>22187.539022360499</v>
      </c>
      <c r="T1532" s="77">
        <v>3.4524494609248202</v>
      </c>
      <c r="U1532" s="77">
        <v>181</v>
      </c>
      <c r="V1532" s="77">
        <v>268</v>
      </c>
      <c r="W1532" s="77">
        <v>5.7141999999999998E-2</v>
      </c>
      <c r="X1532" s="77">
        <v>0</v>
      </c>
      <c r="Y1532" s="77">
        <v>0</v>
      </c>
      <c r="Z1532" s="77">
        <v>0</v>
      </c>
      <c r="AA1532" s="77">
        <v>2030.15982054598</v>
      </c>
      <c r="AB1532" s="77">
        <v>3.50959146092482</v>
      </c>
      <c r="AC1532" s="77">
        <v>2674.15982054598</v>
      </c>
      <c r="AE1532" s="87" t="str">
        <f t="shared" si="303"/>
        <v>International</v>
      </c>
      <c r="AF1532" s="82" t="str">
        <f t="shared" si="304"/>
        <v>student</v>
      </c>
      <c r="AI1532" s="82">
        <f>'GDP per Capita'!N1532</f>
        <v>21764.39</v>
      </c>
      <c r="AJ1532" s="82">
        <f t="shared" si="305"/>
        <v>21764.39</v>
      </c>
      <c r="AK1532" s="82">
        <f t="shared" si="306"/>
        <v>21764.39</v>
      </c>
      <c r="AL1532" s="88">
        <f t="shared" si="307"/>
        <v>0.1228685858205068</v>
      </c>
    </row>
    <row r="1533" spans="1:38">
      <c r="A1533" s="77" t="s">
        <v>34</v>
      </c>
      <c r="B1533" s="77">
        <v>1635</v>
      </c>
      <c r="C1533" s="77">
        <v>0</v>
      </c>
      <c r="D1533" s="77">
        <v>0</v>
      </c>
      <c r="E1533" s="77" t="s">
        <v>38</v>
      </c>
      <c r="F1533" s="77">
        <v>0</v>
      </c>
      <c r="H1533" s="77" t="s">
        <v>67</v>
      </c>
      <c r="I1533" s="77">
        <v>2018</v>
      </c>
      <c r="J1533" s="77">
        <v>0</v>
      </c>
      <c r="K1533" s="77" t="s">
        <v>34</v>
      </c>
      <c r="L1533" s="77" t="s">
        <v>34</v>
      </c>
      <c r="N1533" s="77">
        <v>0</v>
      </c>
      <c r="O1533" s="77">
        <v>0</v>
      </c>
      <c r="P1533" s="77" t="s">
        <v>10</v>
      </c>
      <c r="Q1533" s="77">
        <v>38.046406599999997</v>
      </c>
      <c r="R1533" s="77">
        <v>-84.497039299999997</v>
      </c>
      <c r="S1533" s="77">
        <v>5974.6645768972303</v>
      </c>
      <c r="T1533" s="77">
        <v>1.01248381651615</v>
      </c>
      <c r="U1533" s="77">
        <v>163.118072289156</v>
      </c>
      <c r="V1533" s="77">
        <v>410.80291970802898</v>
      </c>
      <c r="W1533" s="77">
        <v>8.7589927007299298E-2</v>
      </c>
      <c r="X1533" s="77">
        <v>1</v>
      </c>
      <c r="Y1533" s="77">
        <v>1</v>
      </c>
      <c r="Z1533" s="77">
        <v>1</v>
      </c>
      <c r="AA1533" s="77">
        <v>716.959749227668</v>
      </c>
      <c r="AB1533" s="77">
        <v>1.10007374352344</v>
      </c>
      <c r="AC1533" s="77">
        <v>1290.88074122485</v>
      </c>
      <c r="AE1533" s="87" t="str">
        <f t="shared" si="303"/>
        <v>Unknown</v>
      </c>
      <c r="AF1533" s="82" t="str">
        <f t="shared" si="304"/>
        <v>student</v>
      </c>
      <c r="AI1533" s="82" t="e">
        <f>'GDP per Capita'!N1533</f>
        <v>#N/A</v>
      </c>
      <c r="AJ1533" s="82" t="str">
        <f t="shared" si="305"/>
        <v/>
      </c>
      <c r="AK1533" s="82">
        <f t="shared" si="306"/>
        <v>57550.842940441376</v>
      </c>
      <c r="AL1533" s="88">
        <f t="shared" si="307"/>
        <v>2.2430266443894935E-2</v>
      </c>
    </row>
    <row r="1534" spans="1:38">
      <c r="A1534" s="77" t="s">
        <v>96</v>
      </c>
      <c r="B1534" s="77">
        <v>1636</v>
      </c>
      <c r="C1534" s="77">
        <v>38.046406599999997</v>
      </c>
      <c r="D1534" s="77">
        <v>-84.497039299999997</v>
      </c>
      <c r="E1534" s="77" t="s">
        <v>38</v>
      </c>
      <c r="F1534" s="77">
        <v>295</v>
      </c>
      <c r="H1534" s="77" t="s">
        <v>65</v>
      </c>
      <c r="I1534" s="77">
        <v>2018</v>
      </c>
      <c r="J1534" s="77">
        <v>295</v>
      </c>
      <c r="K1534" s="77" t="s">
        <v>29</v>
      </c>
      <c r="L1534" s="77" t="s">
        <v>29</v>
      </c>
      <c r="N1534" s="77">
        <v>0</v>
      </c>
      <c r="O1534" s="77">
        <v>1</v>
      </c>
      <c r="P1534" s="77" t="s">
        <v>10</v>
      </c>
      <c r="Q1534" s="77">
        <v>38.046406599999997</v>
      </c>
      <c r="R1534" s="77">
        <v>-84.497039299999997</v>
      </c>
      <c r="S1534" s="77">
        <v>0</v>
      </c>
      <c r="T1534" s="77">
        <v>0</v>
      </c>
      <c r="U1534" s="77">
        <v>0</v>
      </c>
      <c r="V1534" s="77">
        <v>0</v>
      </c>
      <c r="W1534" s="77">
        <v>0</v>
      </c>
      <c r="X1534" s="77">
        <v>0</v>
      </c>
      <c r="Y1534" s="77">
        <v>0</v>
      </c>
      <c r="Z1534" s="77">
        <v>0</v>
      </c>
      <c r="AA1534" s="77">
        <v>0</v>
      </c>
      <c r="AB1534" s="77">
        <v>0</v>
      </c>
      <c r="AC1534" s="77">
        <v>295</v>
      </c>
      <c r="AE1534" s="87" t="str">
        <f t="shared" si="303"/>
        <v>Domestic</v>
      </c>
      <c r="AF1534" s="82" t="str">
        <f t="shared" si="304"/>
        <v>student</v>
      </c>
      <c r="AI1534" s="82">
        <f>'GDP per Capita'!N1534</f>
        <v>63809.64</v>
      </c>
      <c r="AJ1534" s="82">
        <f t="shared" si="305"/>
        <v>63809.64</v>
      </c>
      <c r="AK1534" s="82">
        <f t="shared" si="306"/>
        <v>63809.64</v>
      </c>
      <c r="AL1534" s="88">
        <f t="shared" si="307"/>
        <v>4.6231259101289397E-3</v>
      </c>
    </row>
    <row r="1535" spans="1:38">
      <c r="A1535" s="77" t="s">
        <v>428</v>
      </c>
      <c r="B1535" s="77">
        <v>1637</v>
      </c>
      <c r="C1535" s="77">
        <v>38.254237599999897</v>
      </c>
      <c r="D1535" s="77">
        <v>-85.759406999999996</v>
      </c>
      <c r="E1535" s="77" t="s">
        <v>38</v>
      </c>
      <c r="F1535" s="77">
        <v>0</v>
      </c>
      <c r="H1535" s="77" t="s">
        <v>63</v>
      </c>
      <c r="I1535" s="77">
        <v>2018</v>
      </c>
      <c r="J1535" s="77">
        <v>0</v>
      </c>
      <c r="K1535" s="77" t="s">
        <v>29</v>
      </c>
      <c r="L1535" s="77" t="s">
        <v>29</v>
      </c>
      <c r="N1535" s="77">
        <v>0</v>
      </c>
      <c r="O1535" s="77">
        <v>0</v>
      </c>
      <c r="P1535" s="77" t="s">
        <v>10</v>
      </c>
      <c r="Q1535" s="77">
        <v>38.046406599999997</v>
      </c>
      <c r="R1535" s="77">
        <v>-84.497039299999997</v>
      </c>
      <c r="S1535" s="77">
        <v>225.55474484400801</v>
      </c>
      <c r="T1535" s="77">
        <v>0.19141502658361101</v>
      </c>
      <c r="U1535" s="77">
        <v>181</v>
      </c>
      <c r="V1535" s="77">
        <v>268</v>
      </c>
      <c r="W1535" s="77">
        <v>5.7141999999999998E-2</v>
      </c>
      <c r="X1535" s="77">
        <v>0</v>
      </c>
      <c r="Y1535" s="77">
        <v>0</v>
      </c>
      <c r="Z1535" s="77">
        <v>0</v>
      </c>
      <c r="AA1535" s="77">
        <v>43.306511010049597</v>
      </c>
      <c r="AB1535" s="77">
        <v>0.24855702658361101</v>
      </c>
      <c r="AC1535" s="77">
        <v>492.30651101004901</v>
      </c>
      <c r="AE1535" s="87" t="str">
        <f t="shared" si="303"/>
        <v>Domestic</v>
      </c>
      <c r="AF1535" s="82" t="str">
        <f t="shared" si="304"/>
        <v>student</v>
      </c>
      <c r="AI1535" s="82">
        <f>'GDP per Capita'!N1535</f>
        <v>63809.64</v>
      </c>
      <c r="AJ1535" s="82">
        <f t="shared" si="305"/>
        <v>63809.64</v>
      </c>
      <c r="AK1535" s="82">
        <f t="shared" si="306"/>
        <v>63809.64</v>
      </c>
      <c r="AL1535" s="88">
        <f t="shared" si="307"/>
        <v>7.7152372433075787E-3</v>
      </c>
    </row>
    <row r="1536" spans="1:38">
      <c r="A1536" s="77" t="s">
        <v>112</v>
      </c>
      <c r="B1536" s="77">
        <v>1638</v>
      </c>
      <c r="C1536" s="77">
        <v>40.735657000000003</v>
      </c>
      <c r="D1536" s="77">
        <v>-74.172366699999998</v>
      </c>
      <c r="E1536" s="77" t="s">
        <v>37</v>
      </c>
      <c r="F1536" s="77">
        <v>0</v>
      </c>
      <c r="H1536" s="77" t="s">
        <v>63</v>
      </c>
      <c r="I1536" s="77">
        <v>2018</v>
      </c>
      <c r="J1536" s="77">
        <v>0</v>
      </c>
      <c r="K1536" s="77" t="s">
        <v>29</v>
      </c>
      <c r="L1536" s="77" t="s">
        <v>29</v>
      </c>
      <c r="N1536" s="77">
        <v>0</v>
      </c>
      <c r="O1536" s="77">
        <v>0</v>
      </c>
      <c r="P1536" s="77" t="s">
        <v>10</v>
      </c>
      <c r="Q1536" s="77">
        <v>38.046406599999997</v>
      </c>
      <c r="R1536" s="77">
        <v>-84.497039299999997</v>
      </c>
      <c r="S1536" s="77">
        <v>1871.19379937244</v>
      </c>
      <c r="T1536" s="77">
        <v>0.40871306589225298</v>
      </c>
      <c r="U1536" s="77">
        <v>181</v>
      </c>
      <c r="V1536" s="77">
        <v>536</v>
      </c>
      <c r="W1536" s="77">
        <v>0.114284</v>
      </c>
      <c r="X1536" s="77">
        <v>0</v>
      </c>
      <c r="Y1536" s="77">
        <v>0</v>
      </c>
      <c r="Z1536" s="77">
        <v>0</v>
      </c>
      <c r="AA1536" s="77">
        <v>359.26920947950902</v>
      </c>
      <c r="AB1536" s="77">
        <v>0.52299706589225303</v>
      </c>
      <c r="AC1536" s="77">
        <v>1076.2692094795</v>
      </c>
      <c r="AE1536" s="87" t="str">
        <f t="shared" si="303"/>
        <v>Domestic</v>
      </c>
      <c r="AF1536" s="82" t="str">
        <f t="shared" si="304"/>
        <v>non-student</v>
      </c>
      <c r="AI1536" s="82">
        <f>'GDP per Capita'!N1536</f>
        <v>63809.64</v>
      </c>
      <c r="AJ1536" s="82">
        <f t="shared" si="305"/>
        <v>63809.64</v>
      </c>
      <c r="AK1536" s="82">
        <f t="shared" si="306"/>
        <v>63809.64</v>
      </c>
      <c r="AL1536" s="88">
        <f t="shared" si="307"/>
        <v>1.6866874808876841E-2</v>
      </c>
    </row>
    <row r="1537" spans="1:38">
      <c r="A1537" s="77" t="s">
        <v>203</v>
      </c>
      <c r="B1537" s="77">
        <v>1639</v>
      </c>
      <c r="C1537" s="77">
        <v>33.195869600000002</v>
      </c>
      <c r="D1537" s="77">
        <v>-117.3794834</v>
      </c>
      <c r="E1537" s="77" t="s">
        <v>42</v>
      </c>
      <c r="F1537" s="77">
        <v>800</v>
      </c>
      <c r="H1537" s="77" t="s">
        <v>66</v>
      </c>
      <c r="I1537" s="77">
        <v>2018</v>
      </c>
      <c r="J1537" s="77">
        <v>800</v>
      </c>
      <c r="K1537" s="77" t="s">
        <v>29</v>
      </c>
      <c r="L1537" s="77" t="s">
        <v>29</v>
      </c>
      <c r="N1537" s="77">
        <v>0</v>
      </c>
      <c r="O1537" s="77">
        <v>0</v>
      </c>
      <c r="P1537" s="77" t="s">
        <v>10</v>
      </c>
      <c r="Q1537" s="77">
        <v>38.046406599999997</v>
      </c>
      <c r="R1537" s="77">
        <v>-84.497039299999997</v>
      </c>
      <c r="S1537" s="77">
        <v>6009.2361280360101</v>
      </c>
      <c r="T1537" s="77">
        <v>1.0134993535963199</v>
      </c>
      <c r="U1537" s="77">
        <v>181</v>
      </c>
      <c r="V1537" s="77">
        <v>536</v>
      </c>
      <c r="W1537" s="77">
        <v>0.114284</v>
      </c>
      <c r="X1537" s="77">
        <v>0</v>
      </c>
      <c r="Y1537" s="77">
        <v>0</v>
      </c>
      <c r="Z1537" s="77">
        <v>0</v>
      </c>
      <c r="AA1537" s="77">
        <v>721.10833536432096</v>
      </c>
      <c r="AB1537" s="77">
        <v>1.12778335359632</v>
      </c>
      <c r="AC1537" s="77">
        <v>2238.1083353643198</v>
      </c>
      <c r="AE1537" s="87" t="str">
        <f t="shared" si="303"/>
        <v>Domestic</v>
      </c>
      <c r="AF1537" s="82" t="str">
        <f t="shared" si="304"/>
        <v>non-student</v>
      </c>
      <c r="AI1537" s="82">
        <f>'GDP per Capita'!N1537</f>
        <v>63809.64</v>
      </c>
      <c r="AJ1537" s="82">
        <f t="shared" si="305"/>
        <v>63809.64</v>
      </c>
      <c r="AK1537" s="82">
        <f t="shared" si="306"/>
        <v>63809.64</v>
      </c>
      <c r="AL1537" s="88">
        <f t="shared" si="307"/>
        <v>3.507476825389267E-2</v>
      </c>
    </row>
    <row r="1538" spans="1:38">
      <c r="A1538" s="77" t="s">
        <v>125</v>
      </c>
      <c r="B1538" s="77">
        <v>1640</v>
      </c>
      <c r="C1538" s="77">
        <v>42.3750997</v>
      </c>
      <c r="D1538" s="77">
        <v>-71.105615700000001</v>
      </c>
      <c r="E1538" s="77" t="s">
        <v>37</v>
      </c>
      <c r="F1538" s="77">
        <v>525</v>
      </c>
      <c r="H1538" s="77" t="s">
        <v>66</v>
      </c>
      <c r="I1538" s="77">
        <v>2018</v>
      </c>
      <c r="J1538" s="77">
        <v>525</v>
      </c>
      <c r="K1538" s="77" t="s">
        <v>29</v>
      </c>
      <c r="L1538" s="77" t="s">
        <v>29</v>
      </c>
      <c r="N1538" s="77">
        <v>0</v>
      </c>
      <c r="O1538" s="77">
        <v>0</v>
      </c>
      <c r="P1538" s="77" t="s">
        <v>10</v>
      </c>
      <c r="Q1538" s="77">
        <v>38.046406599999997</v>
      </c>
      <c r="R1538" s="77">
        <v>-84.497039299999997</v>
      </c>
      <c r="S1538" s="77">
        <v>2466.0999856023</v>
      </c>
      <c r="T1538" s="77">
        <v>0.48726731962401898</v>
      </c>
      <c r="U1538" s="77">
        <v>181</v>
      </c>
      <c r="V1538" s="77">
        <v>536</v>
      </c>
      <c r="W1538" s="77">
        <v>0.114284</v>
      </c>
      <c r="X1538" s="77">
        <v>0</v>
      </c>
      <c r="Y1538" s="77">
        <v>0</v>
      </c>
      <c r="Z1538" s="77">
        <v>0</v>
      </c>
      <c r="AA1538" s="77">
        <v>473.49119723564201</v>
      </c>
      <c r="AB1538" s="77">
        <v>0.60155131962401898</v>
      </c>
      <c r="AC1538" s="77">
        <v>1715.4911972356399</v>
      </c>
      <c r="AE1538" s="87" t="str">
        <f t="shared" si="303"/>
        <v>Domestic</v>
      </c>
      <c r="AF1538" s="82" t="str">
        <f t="shared" si="304"/>
        <v>non-student</v>
      </c>
      <c r="AI1538" s="82">
        <f>'GDP per Capita'!N1538</f>
        <v>63809.64</v>
      </c>
      <c r="AJ1538" s="82">
        <f t="shared" si="305"/>
        <v>63809.64</v>
      </c>
      <c r="AK1538" s="82">
        <f t="shared" si="306"/>
        <v>63809.64</v>
      </c>
      <c r="AL1538" s="88">
        <f t="shared" si="307"/>
        <v>2.6884514584875261E-2</v>
      </c>
    </row>
    <row r="1539" spans="1:38">
      <c r="A1539" s="77" t="s">
        <v>156</v>
      </c>
      <c r="B1539" s="77">
        <v>1641</v>
      </c>
      <c r="C1539" s="77">
        <v>41.440034400000002</v>
      </c>
      <c r="D1539" s="77">
        <v>-87.683376999999993</v>
      </c>
      <c r="E1539" s="77" t="s">
        <v>38</v>
      </c>
      <c r="F1539" s="77">
        <v>195</v>
      </c>
      <c r="H1539" s="77" t="s">
        <v>65</v>
      </c>
      <c r="I1539" s="77">
        <v>2018</v>
      </c>
      <c r="J1539" s="77">
        <v>195</v>
      </c>
      <c r="K1539" s="77" t="s">
        <v>29</v>
      </c>
      <c r="L1539" s="77" t="s">
        <v>29</v>
      </c>
      <c r="N1539" s="77">
        <v>0</v>
      </c>
      <c r="O1539" s="77">
        <v>0</v>
      </c>
      <c r="P1539" s="77" t="s">
        <v>10</v>
      </c>
      <c r="Q1539" s="77">
        <v>38.046406599999997</v>
      </c>
      <c r="R1539" s="77">
        <v>-84.497039299999997</v>
      </c>
      <c r="S1539" s="77">
        <v>930.67912609553196</v>
      </c>
      <c r="T1539" s="77">
        <v>0.28452301711959299</v>
      </c>
      <c r="U1539" s="77">
        <v>181</v>
      </c>
      <c r="V1539" s="77">
        <v>268</v>
      </c>
      <c r="W1539" s="77">
        <v>5.7141999999999998E-2</v>
      </c>
      <c r="X1539" s="77">
        <v>0</v>
      </c>
      <c r="Y1539" s="77">
        <v>0</v>
      </c>
      <c r="Z1539" s="77">
        <v>0</v>
      </c>
      <c r="AA1539" s="77">
        <v>178.690392210342</v>
      </c>
      <c r="AB1539" s="77">
        <v>0.34166501711959302</v>
      </c>
      <c r="AC1539" s="77">
        <v>822.690392210342</v>
      </c>
      <c r="AE1539" s="87" t="str">
        <f t="shared" ref="AE1539:AE1602" si="308">IF(K1539&lt;&gt;"USA",IF(K1539&lt;&gt;"Unknown","International","Unknown"),"Domestic")</f>
        <v>Domestic</v>
      </c>
      <c r="AF1539" s="82" t="str">
        <f t="shared" ref="AF1539:AF1602" si="309">IF(E1539="Undergraduate Student","student",IF(E1539="Graduate Student","student","non-student"))</f>
        <v>student</v>
      </c>
      <c r="AI1539" s="82">
        <f>'GDP per Capita'!N1539</f>
        <v>63809.64</v>
      </c>
      <c r="AJ1539" s="82">
        <f t="shared" ref="AJ1539:AJ1602" si="310">IFERROR(AI1539,"")</f>
        <v>63809.64</v>
      </c>
      <c r="AK1539" s="82">
        <f t="shared" ref="AK1539:AK1602" si="311">IFERROR(AI1539,AVERAGE(AJ$2:AJ$2538))</f>
        <v>63809.64</v>
      </c>
      <c r="AL1539" s="88">
        <f t="shared" ref="AL1539:AL1602" si="312">AC1539/AK1539</f>
        <v>1.2892885655056854E-2</v>
      </c>
    </row>
    <row r="1540" spans="1:38">
      <c r="A1540" s="77" t="s">
        <v>171</v>
      </c>
      <c r="B1540" s="77">
        <v>1642</v>
      </c>
      <c r="C1540" s="77">
        <v>37.8708393</v>
      </c>
      <c r="D1540" s="77">
        <v>-122.272863899999</v>
      </c>
      <c r="E1540" s="77" t="s">
        <v>43</v>
      </c>
      <c r="F1540" s="77">
        <v>585</v>
      </c>
      <c r="H1540" s="77" t="s">
        <v>64</v>
      </c>
      <c r="I1540" s="77">
        <v>2018</v>
      </c>
      <c r="J1540" s="77">
        <v>585</v>
      </c>
      <c r="K1540" s="77" t="s">
        <v>29</v>
      </c>
      <c r="L1540" s="77" t="s">
        <v>29</v>
      </c>
      <c r="N1540" s="77">
        <v>0</v>
      </c>
      <c r="O1540" s="77">
        <v>0</v>
      </c>
      <c r="P1540" s="77" t="s">
        <v>10</v>
      </c>
      <c r="Q1540" s="77">
        <v>38.046406599999997</v>
      </c>
      <c r="R1540" s="77">
        <v>-84.497039299999997</v>
      </c>
      <c r="S1540" s="77">
        <v>6577.3545617684204</v>
      </c>
      <c r="T1540" s="77">
        <v>1.09133126988582</v>
      </c>
      <c r="U1540" s="77">
        <v>181</v>
      </c>
      <c r="V1540" s="77">
        <v>536</v>
      </c>
      <c r="W1540" s="77">
        <v>0.114284</v>
      </c>
      <c r="X1540" s="77">
        <v>0</v>
      </c>
      <c r="Y1540" s="77">
        <v>0</v>
      </c>
      <c r="Z1540" s="77">
        <v>0</v>
      </c>
      <c r="AA1540" s="77">
        <v>789.28254741220996</v>
      </c>
      <c r="AB1540" s="77">
        <v>1.20561526988582</v>
      </c>
      <c r="AC1540" s="77">
        <v>2091.2825474122101</v>
      </c>
      <c r="AE1540" s="87" t="str">
        <f t="shared" si="308"/>
        <v>Domestic</v>
      </c>
      <c r="AF1540" s="82" t="str">
        <f t="shared" si="309"/>
        <v>non-student</v>
      </c>
      <c r="AI1540" s="82">
        <f>'GDP per Capita'!N1540</f>
        <v>63809.64</v>
      </c>
      <c r="AJ1540" s="82">
        <f t="shared" si="310"/>
        <v>63809.64</v>
      </c>
      <c r="AK1540" s="82">
        <f t="shared" si="311"/>
        <v>63809.64</v>
      </c>
      <c r="AL1540" s="88">
        <f t="shared" si="312"/>
        <v>3.277377128929438E-2</v>
      </c>
    </row>
    <row r="1541" spans="1:38">
      <c r="A1541" s="77" t="s">
        <v>215</v>
      </c>
      <c r="B1541" s="77">
        <v>1643</v>
      </c>
      <c r="C1541" s="77">
        <v>38.626417799999999</v>
      </c>
      <c r="D1541" s="77">
        <v>-90.199837799999997</v>
      </c>
      <c r="E1541" s="77" t="s">
        <v>42</v>
      </c>
      <c r="F1541" s="77">
        <v>585</v>
      </c>
      <c r="H1541" s="77" t="s">
        <v>64</v>
      </c>
      <c r="I1541" s="77">
        <v>2018</v>
      </c>
      <c r="J1541" s="77">
        <v>585</v>
      </c>
      <c r="K1541" s="77" t="s">
        <v>29</v>
      </c>
      <c r="L1541" s="77" t="s">
        <v>29</v>
      </c>
      <c r="N1541" s="77">
        <v>0</v>
      </c>
      <c r="O1541" s="77">
        <v>0</v>
      </c>
      <c r="P1541" s="77" t="s">
        <v>10</v>
      </c>
      <c r="Q1541" s="77">
        <v>38.046406599999997</v>
      </c>
      <c r="R1541" s="77">
        <v>-84.497039299999997</v>
      </c>
      <c r="S1541" s="77">
        <v>1002.94888811396</v>
      </c>
      <c r="T1541" s="77">
        <v>0.29406586161194598</v>
      </c>
      <c r="U1541" s="77">
        <v>181</v>
      </c>
      <c r="V1541" s="77">
        <v>536</v>
      </c>
      <c r="W1541" s="77">
        <v>0.114284</v>
      </c>
      <c r="X1541" s="77">
        <v>0</v>
      </c>
      <c r="Y1541" s="77">
        <v>0</v>
      </c>
      <c r="Z1541" s="77">
        <v>0</v>
      </c>
      <c r="AA1541" s="77">
        <v>192.56618651788199</v>
      </c>
      <c r="AB1541" s="77">
        <v>0.40834986161194597</v>
      </c>
      <c r="AC1541" s="77">
        <v>1494.5661865178799</v>
      </c>
      <c r="AE1541" s="87" t="str">
        <f t="shared" si="308"/>
        <v>Domestic</v>
      </c>
      <c r="AF1541" s="82" t="str">
        <f t="shared" si="309"/>
        <v>non-student</v>
      </c>
      <c r="AI1541" s="82">
        <f>'GDP per Capita'!N1541</f>
        <v>63809.64</v>
      </c>
      <c r="AJ1541" s="82">
        <f t="shared" si="310"/>
        <v>63809.64</v>
      </c>
      <c r="AK1541" s="82">
        <f t="shared" si="311"/>
        <v>63809.64</v>
      </c>
      <c r="AL1541" s="88">
        <f t="shared" si="312"/>
        <v>2.3422263258621737E-2</v>
      </c>
    </row>
    <row r="1542" spans="1:38">
      <c r="A1542" s="77" t="s">
        <v>277</v>
      </c>
      <c r="B1542" s="77">
        <v>1644</v>
      </c>
      <c r="C1542" s="77">
        <v>39.143440599999998</v>
      </c>
      <c r="D1542" s="77">
        <v>-77.201370499999996</v>
      </c>
      <c r="E1542" s="77" t="s">
        <v>41</v>
      </c>
      <c r="F1542" s="77">
        <v>585</v>
      </c>
      <c r="H1542" s="77" t="s">
        <v>64</v>
      </c>
      <c r="I1542" s="77">
        <v>2018</v>
      </c>
      <c r="J1542" s="77">
        <v>585</v>
      </c>
      <c r="K1542" s="77" t="s">
        <v>29</v>
      </c>
      <c r="L1542" s="77" t="s">
        <v>29</v>
      </c>
      <c r="N1542" s="77">
        <v>0</v>
      </c>
      <c r="O1542" s="77">
        <v>0</v>
      </c>
      <c r="P1542" s="77" t="s">
        <v>10</v>
      </c>
      <c r="Q1542" s="77">
        <v>38.046406599999997</v>
      </c>
      <c r="R1542" s="77">
        <v>-84.497039299999997</v>
      </c>
      <c r="S1542" s="77">
        <v>1290.96735613842</v>
      </c>
      <c r="T1542" s="77">
        <v>0.33209719552698103</v>
      </c>
      <c r="U1542" s="77">
        <v>181</v>
      </c>
      <c r="V1542" s="77">
        <v>536</v>
      </c>
      <c r="W1542" s="77">
        <v>0.114284</v>
      </c>
      <c r="X1542" s="77">
        <v>0</v>
      </c>
      <c r="Y1542" s="77">
        <v>0</v>
      </c>
      <c r="Z1542" s="77">
        <v>0</v>
      </c>
      <c r="AA1542" s="77">
        <v>247.865732378578</v>
      </c>
      <c r="AB1542" s="77">
        <v>0.44638119552698102</v>
      </c>
      <c r="AC1542" s="77">
        <v>1549.8657323785701</v>
      </c>
      <c r="AE1542" s="87" t="str">
        <f t="shared" si="308"/>
        <v>Domestic</v>
      </c>
      <c r="AF1542" s="82" t="str">
        <f t="shared" si="309"/>
        <v>non-student</v>
      </c>
      <c r="AI1542" s="82">
        <f>'GDP per Capita'!N1542</f>
        <v>63809.64</v>
      </c>
      <c r="AJ1542" s="82">
        <f t="shared" si="310"/>
        <v>63809.64</v>
      </c>
      <c r="AK1542" s="82">
        <f t="shared" si="311"/>
        <v>63809.64</v>
      </c>
      <c r="AL1542" s="88">
        <f t="shared" si="312"/>
        <v>2.4288896354509603E-2</v>
      </c>
    </row>
    <row r="1543" spans="1:38">
      <c r="A1543" s="77" t="s">
        <v>140</v>
      </c>
      <c r="B1543" s="77">
        <v>1645</v>
      </c>
      <c r="C1543" s="77">
        <v>52.223363249999998</v>
      </c>
      <c r="D1543" s="77">
        <v>6.8705956640979799</v>
      </c>
      <c r="E1543" s="77" t="s">
        <v>37</v>
      </c>
      <c r="F1543" s="77">
        <v>585</v>
      </c>
      <c r="H1543" s="77" t="s">
        <v>64</v>
      </c>
      <c r="I1543" s="77">
        <v>2018</v>
      </c>
      <c r="J1543" s="77">
        <v>585</v>
      </c>
      <c r="K1543" s="77" t="s">
        <v>328</v>
      </c>
      <c r="L1543" s="77" t="s">
        <v>31</v>
      </c>
      <c r="N1543" s="77">
        <v>0</v>
      </c>
      <c r="O1543" s="77">
        <v>0</v>
      </c>
      <c r="P1543" s="77" t="s">
        <v>10</v>
      </c>
      <c r="Q1543" s="77">
        <v>38.046406599999997</v>
      </c>
      <c r="R1543" s="77">
        <v>-84.497039299999997</v>
      </c>
      <c r="S1543" s="77">
        <v>13699.4104153393</v>
      </c>
      <c r="T1543" s="77">
        <v>2.11530955437527</v>
      </c>
      <c r="U1543" s="77">
        <v>181</v>
      </c>
      <c r="V1543" s="77">
        <v>536</v>
      </c>
      <c r="W1543" s="77">
        <v>0.114284</v>
      </c>
      <c r="X1543" s="77">
        <v>0</v>
      </c>
      <c r="Y1543" s="77">
        <v>0</v>
      </c>
      <c r="Z1543" s="77">
        <v>0</v>
      </c>
      <c r="AA1543" s="77">
        <v>1438.4380936106299</v>
      </c>
      <c r="AB1543" s="77">
        <v>2.2295935543752701</v>
      </c>
      <c r="AC1543" s="77">
        <v>2740.4380936106299</v>
      </c>
      <c r="AE1543" s="87" t="str">
        <f t="shared" si="308"/>
        <v>International</v>
      </c>
      <c r="AF1543" s="82" t="str">
        <f t="shared" si="309"/>
        <v>non-student</v>
      </c>
      <c r="AI1543" s="82">
        <f>'GDP per Capita'!N1543</f>
        <v>53666.48</v>
      </c>
      <c r="AJ1543" s="82">
        <f t="shared" si="310"/>
        <v>53666.48</v>
      </c>
      <c r="AK1543" s="82">
        <f t="shared" si="311"/>
        <v>53666.48</v>
      </c>
      <c r="AL1543" s="88">
        <f t="shared" si="312"/>
        <v>5.1064241470851632E-2</v>
      </c>
    </row>
    <row r="1544" spans="1:38">
      <c r="A1544" s="77" t="s">
        <v>441</v>
      </c>
      <c r="B1544" s="77">
        <v>1646</v>
      </c>
      <c r="C1544" s="77">
        <v>38.661952999999997</v>
      </c>
      <c r="D1544" s="77">
        <v>-90.564325799999907</v>
      </c>
      <c r="E1544" s="77" t="s">
        <v>42</v>
      </c>
      <c r="F1544" s="77">
        <v>525</v>
      </c>
      <c r="H1544" s="77" t="s">
        <v>66</v>
      </c>
      <c r="I1544" s="77">
        <v>2018</v>
      </c>
      <c r="J1544" s="77">
        <v>525</v>
      </c>
      <c r="K1544" s="77" t="s">
        <v>29</v>
      </c>
      <c r="L1544" s="77" t="s">
        <v>29</v>
      </c>
      <c r="N1544" s="77">
        <v>0</v>
      </c>
      <c r="O1544" s="77">
        <v>0</v>
      </c>
      <c r="P1544" s="77" t="s">
        <v>10</v>
      </c>
      <c r="Q1544" s="77">
        <v>38.046406599999997</v>
      </c>
      <c r="R1544" s="77">
        <v>-84.497039299999997</v>
      </c>
      <c r="S1544" s="77">
        <v>1066.72618253885</v>
      </c>
      <c r="T1544" s="77">
        <v>0.30248732012850399</v>
      </c>
      <c r="U1544" s="77">
        <v>181</v>
      </c>
      <c r="V1544" s="77">
        <v>536</v>
      </c>
      <c r="W1544" s="77">
        <v>0.114284</v>
      </c>
      <c r="X1544" s="77">
        <v>0</v>
      </c>
      <c r="Y1544" s="77">
        <v>0</v>
      </c>
      <c r="Z1544" s="77">
        <v>0</v>
      </c>
      <c r="AA1544" s="77">
        <v>204.81142704746</v>
      </c>
      <c r="AB1544" s="77">
        <v>0.41677132012850399</v>
      </c>
      <c r="AC1544" s="77">
        <v>1446.81142704746</v>
      </c>
      <c r="AE1544" s="87" t="str">
        <f t="shared" si="308"/>
        <v>Domestic</v>
      </c>
      <c r="AF1544" s="82" t="str">
        <f t="shared" si="309"/>
        <v>non-student</v>
      </c>
      <c r="AI1544" s="82">
        <f>'GDP per Capita'!N1544</f>
        <v>63809.64</v>
      </c>
      <c r="AJ1544" s="82">
        <f t="shared" si="310"/>
        <v>63809.64</v>
      </c>
      <c r="AK1544" s="82">
        <f t="shared" si="311"/>
        <v>63809.64</v>
      </c>
      <c r="AL1544" s="88">
        <f t="shared" si="312"/>
        <v>2.2673869137131319E-2</v>
      </c>
    </row>
    <row r="1545" spans="1:38">
      <c r="A1545" s="77" t="s">
        <v>199</v>
      </c>
      <c r="B1545" s="77">
        <v>1647</v>
      </c>
      <c r="C1545" s="77">
        <v>36.1623886</v>
      </c>
      <c r="D1545" s="77">
        <v>-85.499705700000007</v>
      </c>
      <c r="E1545" s="77" t="s">
        <v>37</v>
      </c>
      <c r="F1545" s="77">
        <v>585</v>
      </c>
      <c r="H1545" s="77" t="s">
        <v>64</v>
      </c>
      <c r="I1545" s="77">
        <v>2018</v>
      </c>
      <c r="J1545" s="77">
        <v>585</v>
      </c>
      <c r="K1545" s="77" t="s">
        <v>29</v>
      </c>
      <c r="L1545" s="77" t="s">
        <v>29</v>
      </c>
      <c r="N1545" s="77">
        <v>0</v>
      </c>
      <c r="O1545" s="77">
        <v>0</v>
      </c>
      <c r="P1545" s="77" t="s">
        <v>10</v>
      </c>
      <c r="Q1545" s="77">
        <v>38.046406599999997</v>
      </c>
      <c r="R1545" s="77">
        <v>-84.497039299999997</v>
      </c>
      <c r="S1545" s="77">
        <v>455.15744073829302</v>
      </c>
      <c r="T1545" s="77">
        <v>0.22173286298917899</v>
      </c>
      <c r="U1545" s="77">
        <v>181</v>
      </c>
      <c r="V1545" s="77">
        <v>536</v>
      </c>
      <c r="W1545" s="77">
        <v>0.114284</v>
      </c>
      <c r="X1545" s="77">
        <v>0</v>
      </c>
      <c r="Y1545" s="77">
        <v>0</v>
      </c>
      <c r="Z1545" s="77">
        <v>0</v>
      </c>
      <c r="AA1545" s="77">
        <v>87.3902286217523</v>
      </c>
      <c r="AB1545" s="77">
        <v>0.33601686298917899</v>
      </c>
      <c r="AC1545" s="77">
        <v>1389.3902286217501</v>
      </c>
      <c r="AE1545" s="87" t="str">
        <f t="shared" si="308"/>
        <v>Domestic</v>
      </c>
      <c r="AF1545" s="82" t="str">
        <f t="shared" si="309"/>
        <v>non-student</v>
      </c>
      <c r="AI1545" s="82">
        <f>'GDP per Capita'!N1545</f>
        <v>63809.64</v>
      </c>
      <c r="AJ1545" s="82">
        <f t="shared" si="310"/>
        <v>63809.64</v>
      </c>
      <c r="AK1545" s="82">
        <f t="shared" si="311"/>
        <v>63809.64</v>
      </c>
      <c r="AL1545" s="88">
        <f t="shared" si="312"/>
        <v>2.1773986322783677E-2</v>
      </c>
    </row>
    <row r="1546" spans="1:38">
      <c r="A1546" s="77" t="s">
        <v>126</v>
      </c>
      <c r="B1546" s="77">
        <v>1648</v>
      </c>
      <c r="C1546" s="77">
        <v>39.606507299999997</v>
      </c>
      <c r="D1546" s="77">
        <v>-75.833093399999996</v>
      </c>
      <c r="E1546" s="77" t="s">
        <v>42</v>
      </c>
      <c r="F1546" s="77">
        <v>585</v>
      </c>
      <c r="H1546" s="77" t="s">
        <v>64</v>
      </c>
      <c r="I1546" s="77">
        <v>2018</v>
      </c>
      <c r="J1546" s="77">
        <v>585</v>
      </c>
      <c r="K1546" s="77" t="s">
        <v>29</v>
      </c>
      <c r="L1546" s="77" t="s">
        <v>29</v>
      </c>
      <c r="N1546" s="77">
        <v>0</v>
      </c>
      <c r="O1546" s="77">
        <v>0</v>
      </c>
      <c r="P1546" s="77" t="s">
        <v>10</v>
      </c>
      <c r="Q1546" s="77">
        <v>38.046406599999997</v>
      </c>
      <c r="R1546" s="77">
        <v>-84.497039299999997</v>
      </c>
      <c r="S1546" s="77">
        <v>1539.9460658688799</v>
      </c>
      <c r="T1546" s="77">
        <v>0.36497353332726901</v>
      </c>
      <c r="U1546" s="77">
        <v>181</v>
      </c>
      <c r="V1546" s="77">
        <v>536</v>
      </c>
      <c r="W1546" s="77">
        <v>0.114284</v>
      </c>
      <c r="X1546" s="77">
        <v>0</v>
      </c>
      <c r="Y1546" s="77">
        <v>0</v>
      </c>
      <c r="Z1546" s="77">
        <v>0</v>
      </c>
      <c r="AA1546" s="77">
        <v>295.66964464682502</v>
      </c>
      <c r="AB1546" s="77">
        <v>0.479257533327269</v>
      </c>
      <c r="AC1546" s="77">
        <v>1597.66964464682</v>
      </c>
      <c r="AE1546" s="87" t="str">
        <f t="shared" si="308"/>
        <v>Domestic</v>
      </c>
      <c r="AF1546" s="82" t="str">
        <f t="shared" si="309"/>
        <v>non-student</v>
      </c>
      <c r="AI1546" s="82">
        <f>'GDP per Capita'!N1546</f>
        <v>63809.64</v>
      </c>
      <c r="AJ1546" s="82">
        <f t="shared" si="310"/>
        <v>63809.64</v>
      </c>
      <c r="AK1546" s="82">
        <f t="shared" si="311"/>
        <v>63809.64</v>
      </c>
      <c r="AL1546" s="88">
        <f t="shared" si="312"/>
        <v>2.5038060779637997E-2</v>
      </c>
    </row>
    <row r="1547" spans="1:38">
      <c r="A1547" s="77" t="s">
        <v>199</v>
      </c>
      <c r="B1547" s="77">
        <v>1649</v>
      </c>
      <c r="C1547" s="77">
        <v>36.1623886</v>
      </c>
      <c r="D1547" s="77">
        <v>-85.499705700000007</v>
      </c>
      <c r="E1547" s="77" t="s">
        <v>38</v>
      </c>
      <c r="F1547" s="77">
        <v>195</v>
      </c>
      <c r="H1547" s="77" t="s">
        <v>65</v>
      </c>
      <c r="I1547" s="77">
        <v>2018</v>
      </c>
      <c r="J1547" s="77">
        <v>195</v>
      </c>
      <c r="K1547" s="77" t="s">
        <v>29</v>
      </c>
      <c r="L1547" s="77" t="s">
        <v>29</v>
      </c>
      <c r="N1547" s="77">
        <v>0</v>
      </c>
      <c r="O1547" s="77">
        <v>0</v>
      </c>
      <c r="P1547" s="77" t="s">
        <v>10</v>
      </c>
      <c r="Q1547" s="77">
        <v>38.046406599999997</v>
      </c>
      <c r="R1547" s="77">
        <v>-84.497039299999997</v>
      </c>
      <c r="S1547" s="77">
        <v>455.15744073829302</v>
      </c>
      <c r="T1547" s="77">
        <v>0.22173286298917899</v>
      </c>
      <c r="U1547" s="77">
        <v>181</v>
      </c>
      <c r="V1547" s="77">
        <v>268</v>
      </c>
      <c r="W1547" s="77">
        <v>5.7141999999999998E-2</v>
      </c>
      <c r="X1547" s="77">
        <v>0</v>
      </c>
      <c r="Y1547" s="77">
        <v>0</v>
      </c>
      <c r="Z1547" s="77">
        <v>0</v>
      </c>
      <c r="AA1547" s="77">
        <v>87.3902286217523</v>
      </c>
      <c r="AB1547" s="77">
        <v>0.27887486298917902</v>
      </c>
      <c r="AC1547" s="77">
        <v>731.39022862175204</v>
      </c>
      <c r="AE1547" s="87" t="str">
        <f t="shared" si="308"/>
        <v>Domestic</v>
      </c>
      <c r="AF1547" s="82" t="str">
        <f t="shared" si="309"/>
        <v>student</v>
      </c>
      <c r="AI1547" s="82">
        <f>'GDP per Capita'!N1547</f>
        <v>63809.64</v>
      </c>
      <c r="AJ1547" s="82">
        <f t="shared" si="310"/>
        <v>63809.64</v>
      </c>
      <c r="AK1547" s="82">
        <f t="shared" si="311"/>
        <v>63809.64</v>
      </c>
      <c r="AL1547" s="88">
        <f t="shared" si="312"/>
        <v>1.1462064801207969E-2</v>
      </c>
    </row>
    <row r="1548" spans="1:38">
      <c r="A1548" s="77" t="s">
        <v>387</v>
      </c>
      <c r="B1548" s="77">
        <v>1650</v>
      </c>
      <c r="C1548" s="77">
        <v>42.3750997</v>
      </c>
      <c r="D1548" s="77">
        <v>-71.105615700000001</v>
      </c>
      <c r="E1548" s="77" t="s">
        <v>42</v>
      </c>
      <c r="F1548" s="77">
        <v>525</v>
      </c>
      <c r="H1548" s="77" t="s">
        <v>66</v>
      </c>
      <c r="I1548" s="77">
        <v>2018</v>
      </c>
      <c r="J1548" s="77">
        <v>525</v>
      </c>
      <c r="K1548" s="77" t="s">
        <v>29</v>
      </c>
      <c r="L1548" s="77" t="s">
        <v>29</v>
      </c>
      <c r="N1548" s="77">
        <v>0</v>
      </c>
      <c r="O1548" s="77">
        <v>0</v>
      </c>
      <c r="P1548" s="77" t="s">
        <v>10</v>
      </c>
      <c r="Q1548" s="77">
        <v>38.046406599999997</v>
      </c>
      <c r="R1548" s="77">
        <v>-84.497039299999997</v>
      </c>
      <c r="S1548" s="77">
        <v>2466.0999856023</v>
      </c>
      <c r="T1548" s="77">
        <v>0.48726731962401898</v>
      </c>
      <c r="U1548" s="77">
        <v>181</v>
      </c>
      <c r="V1548" s="77">
        <v>536</v>
      </c>
      <c r="W1548" s="77">
        <v>0.114284</v>
      </c>
      <c r="X1548" s="77">
        <v>0</v>
      </c>
      <c r="Y1548" s="77">
        <v>0</v>
      </c>
      <c r="Z1548" s="77">
        <v>0</v>
      </c>
      <c r="AA1548" s="77">
        <v>473.49119723564201</v>
      </c>
      <c r="AB1548" s="77">
        <v>0.60155131962401898</v>
      </c>
      <c r="AC1548" s="77">
        <v>1715.4911972356399</v>
      </c>
      <c r="AE1548" s="87" t="str">
        <f t="shared" si="308"/>
        <v>Domestic</v>
      </c>
      <c r="AF1548" s="82" t="str">
        <f t="shared" si="309"/>
        <v>non-student</v>
      </c>
      <c r="AI1548" s="82">
        <f>'GDP per Capita'!N1548</f>
        <v>63809.64</v>
      </c>
      <c r="AJ1548" s="82">
        <f t="shared" si="310"/>
        <v>63809.64</v>
      </c>
      <c r="AK1548" s="82">
        <f t="shared" si="311"/>
        <v>63809.64</v>
      </c>
      <c r="AL1548" s="88">
        <f t="shared" si="312"/>
        <v>2.6884514584875261E-2</v>
      </c>
    </row>
    <row r="1549" spans="1:38">
      <c r="A1549" s="77" t="s">
        <v>168</v>
      </c>
      <c r="B1549" s="77">
        <v>1651</v>
      </c>
      <c r="C1549" s="77">
        <v>37.4443292999999</v>
      </c>
      <c r="D1549" s="77">
        <v>-122.1598465</v>
      </c>
      <c r="E1549" s="77" t="s">
        <v>39</v>
      </c>
      <c r="F1549" s="77">
        <v>525</v>
      </c>
      <c r="H1549" s="77" t="s">
        <v>66</v>
      </c>
      <c r="I1549" s="77">
        <v>2018</v>
      </c>
      <c r="J1549" s="77">
        <v>525</v>
      </c>
      <c r="K1549" s="77" t="s">
        <v>29</v>
      </c>
      <c r="L1549" s="77" t="s">
        <v>29</v>
      </c>
      <c r="N1549" s="77">
        <v>0</v>
      </c>
      <c r="O1549" s="77">
        <v>0</v>
      </c>
      <c r="P1549" s="77" t="s">
        <v>10</v>
      </c>
      <c r="Q1549" s="77">
        <v>38.046406599999997</v>
      </c>
      <c r="R1549" s="77">
        <v>-84.497039299999997</v>
      </c>
      <c r="S1549" s="77">
        <v>6578.5579420211998</v>
      </c>
      <c r="T1549" s="77">
        <v>1.09149673601155</v>
      </c>
      <c r="U1549" s="77">
        <v>181</v>
      </c>
      <c r="V1549" s="77">
        <v>536</v>
      </c>
      <c r="W1549" s="77">
        <v>0.114284</v>
      </c>
      <c r="X1549" s="77">
        <v>0</v>
      </c>
      <c r="Y1549" s="77">
        <v>0</v>
      </c>
      <c r="Z1549" s="77">
        <v>0</v>
      </c>
      <c r="AA1549" s="77">
        <v>789.42695304254505</v>
      </c>
      <c r="AB1549" s="77">
        <v>1.20578073601155</v>
      </c>
      <c r="AC1549" s="77">
        <v>2031.4269530425399</v>
      </c>
      <c r="AE1549" s="87" t="str">
        <f t="shared" si="308"/>
        <v>Domestic</v>
      </c>
      <c r="AF1549" s="82" t="str">
        <f t="shared" si="309"/>
        <v>non-student</v>
      </c>
      <c r="AI1549" s="82">
        <f>'GDP per Capita'!N1549</f>
        <v>63809.64</v>
      </c>
      <c r="AJ1549" s="82">
        <f t="shared" si="310"/>
        <v>63809.64</v>
      </c>
      <c r="AK1549" s="82">
        <f t="shared" si="311"/>
        <v>63809.64</v>
      </c>
      <c r="AL1549" s="88">
        <f t="shared" si="312"/>
        <v>3.1835737563204243E-2</v>
      </c>
    </row>
    <row r="1550" spans="1:38">
      <c r="A1550" s="77" t="s">
        <v>162</v>
      </c>
      <c r="B1550" s="77">
        <v>1652</v>
      </c>
      <c r="C1550" s="77">
        <v>40.027145300000001</v>
      </c>
      <c r="D1550" s="77">
        <v>-78.523744699999995</v>
      </c>
      <c r="E1550" s="77" t="s">
        <v>42</v>
      </c>
      <c r="F1550" s="77">
        <v>585</v>
      </c>
      <c r="H1550" s="77" t="s">
        <v>64</v>
      </c>
      <c r="I1550" s="77">
        <v>2018</v>
      </c>
      <c r="J1550" s="77">
        <v>585</v>
      </c>
      <c r="K1550" s="77" t="s">
        <v>29</v>
      </c>
      <c r="L1550" s="77" t="s">
        <v>29</v>
      </c>
      <c r="N1550" s="77">
        <v>0</v>
      </c>
      <c r="O1550" s="77">
        <v>0</v>
      </c>
      <c r="P1550" s="77" t="s">
        <v>10</v>
      </c>
      <c r="Q1550" s="77">
        <v>38.046406599999997</v>
      </c>
      <c r="R1550" s="77">
        <v>-84.497039299999997</v>
      </c>
      <c r="S1550" s="77">
        <v>1121.60744185265</v>
      </c>
      <c r="T1550" s="77">
        <v>0.309734103687061</v>
      </c>
      <c r="U1550" s="77">
        <v>181</v>
      </c>
      <c r="V1550" s="77">
        <v>536</v>
      </c>
      <c r="W1550" s="77">
        <v>0.114284</v>
      </c>
      <c r="X1550" s="77">
        <v>0</v>
      </c>
      <c r="Y1550" s="77">
        <v>0</v>
      </c>
      <c r="Z1550" s="77">
        <v>0</v>
      </c>
      <c r="AA1550" s="77">
        <v>215.34862883570901</v>
      </c>
      <c r="AB1550" s="77">
        <v>0.424018103687061</v>
      </c>
      <c r="AC1550" s="77">
        <v>1517.3486288357001</v>
      </c>
      <c r="AE1550" s="87" t="str">
        <f t="shared" si="308"/>
        <v>Domestic</v>
      </c>
      <c r="AF1550" s="82" t="str">
        <f t="shared" si="309"/>
        <v>non-student</v>
      </c>
      <c r="AI1550" s="82">
        <f>'GDP per Capita'!N1550</f>
        <v>63809.64</v>
      </c>
      <c r="AJ1550" s="82">
        <f t="shared" si="310"/>
        <v>63809.64</v>
      </c>
      <c r="AK1550" s="82">
        <f t="shared" si="311"/>
        <v>63809.64</v>
      </c>
      <c r="AL1550" s="88">
        <f t="shared" si="312"/>
        <v>2.3779300883623542E-2</v>
      </c>
    </row>
    <row r="1551" spans="1:38">
      <c r="A1551" s="77" t="s">
        <v>275</v>
      </c>
      <c r="B1551" s="77">
        <v>1653</v>
      </c>
      <c r="C1551" s="77">
        <v>35.004709599999998</v>
      </c>
      <c r="D1551" s="77">
        <v>135.8686739</v>
      </c>
      <c r="E1551" s="77" t="s">
        <v>42</v>
      </c>
      <c r="F1551" s="77">
        <v>585</v>
      </c>
      <c r="H1551" s="77" t="s">
        <v>64</v>
      </c>
      <c r="I1551" s="77">
        <v>2018</v>
      </c>
      <c r="J1551" s="77">
        <v>585</v>
      </c>
      <c r="K1551" s="77" t="s">
        <v>585</v>
      </c>
      <c r="L1551" s="77" t="s">
        <v>30</v>
      </c>
      <c r="N1551" s="77">
        <v>0</v>
      </c>
      <c r="O1551" s="77">
        <v>0</v>
      </c>
      <c r="P1551" s="77" t="s">
        <v>10</v>
      </c>
      <c r="Q1551" s="77">
        <v>38.046406599999997</v>
      </c>
      <c r="R1551" s="77">
        <v>-84.497039299999997</v>
      </c>
      <c r="S1551" s="77">
        <v>21778.4697186048</v>
      </c>
      <c r="T1551" s="77">
        <v>3.3850964205730301</v>
      </c>
      <c r="U1551" s="77">
        <v>181</v>
      </c>
      <c r="V1551" s="77">
        <v>536</v>
      </c>
      <c r="W1551" s="77">
        <v>0.114284</v>
      </c>
      <c r="X1551" s="77">
        <v>0</v>
      </c>
      <c r="Y1551" s="77">
        <v>0</v>
      </c>
      <c r="Z1551" s="77">
        <v>0</v>
      </c>
      <c r="AA1551" s="77">
        <v>1992.7299792523299</v>
      </c>
      <c r="AB1551" s="77">
        <v>3.4993804205730301</v>
      </c>
      <c r="AC1551" s="77">
        <v>3294.7299792523299</v>
      </c>
      <c r="AE1551" s="87" t="str">
        <f t="shared" si="308"/>
        <v>International</v>
      </c>
      <c r="AF1551" s="82" t="str">
        <f t="shared" si="309"/>
        <v>non-student</v>
      </c>
      <c r="AI1551" s="82">
        <f>'GDP per Capita'!N1551</f>
        <v>41314.410000000003</v>
      </c>
      <c r="AJ1551" s="82">
        <f t="shared" si="310"/>
        <v>41314.410000000003</v>
      </c>
      <c r="AK1551" s="82">
        <f t="shared" si="311"/>
        <v>41314.410000000003</v>
      </c>
      <c r="AL1551" s="88">
        <f t="shared" si="312"/>
        <v>7.9747719482193488E-2</v>
      </c>
    </row>
    <row r="1552" spans="1:38">
      <c r="A1552" s="77" t="s">
        <v>81</v>
      </c>
      <c r="B1552" s="77">
        <v>1654</v>
      </c>
      <c r="C1552" s="77">
        <v>41.704567750000002</v>
      </c>
      <c r="D1552" s="77">
        <v>-86.238220260172596</v>
      </c>
      <c r="E1552" s="77" t="s">
        <v>38</v>
      </c>
      <c r="F1552" s="77">
        <v>195</v>
      </c>
      <c r="H1552" s="77" t="s">
        <v>65</v>
      </c>
      <c r="I1552" s="77">
        <v>2018</v>
      </c>
      <c r="J1552" s="77">
        <v>195</v>
      </c>
      <c r="K1552" s="77" t="s">
        <v>29</v>
      </c>
      <c r="L1552" s="77" t="s">
        <v>29</v>
      </c>
      <c r="N1552" s="77">
        <v>0</v>
      </c>
      <c r="O1552" s="77">
        <v>0</v>
      </c>
      <c r="P1552" s="77" t="s">
        <v>10</v>
      </c>
      <c r="Q1552" s="77">
        <v>38.046406599999997</v>
      </c>
      <c r="R1552" s="77">
        <v>-84.497039299999997</v>
      </c>
      <c r="S1552" s="77">
        <v>866.05985237089203</v>
      </c>
      <c r="T1552" s="77">
        <v>0.27599037963552597</v>
      </c>
      <c r="U1552" s="77">
        <v>181</v>
      </c>
      <c r="V1552" s="77">
        <v>268</v>
      </c>
      <c r="W1552" s="77">
        <v>5.7141999999999998E-2</v>
      </c>
      <c r="X1552" s="77">
        <v>0</v>
      </c>
      <c r="Y1552" s="77">
        <v>0</v>
      </c>
      <c r="Z1552" s="77">
        <v>0</v>
      </c>
      <c r="AA1552" s="77">
        <v>166.28349165521101</v>
      </c>
      <c r="AB1552" s="77">
        <v>0.333132379635526</v>
      </c>
      <c r="AC1552" s="77">
        <v>810.28349165521104</v>
      </c>
      <c r="AE1552" s="87" t="str">
        <f t="shared" si="308"/>
        <v>Domestic</v>
      </c>
      <c r="AF1552" s="82" t="str">
        <f t="shared" si="309"/>
        <v>student</v>
      </c>
      <c r="AI1552" s="82">
        <f>'GDP per Capita'!N1552</f>
        <v>63809.64</v>
      </c>
      <c r="AJ1552" s="82">
        <f t="shared" si="310"/>
        <v>63809.64</v>
      </c>
      <c r="AK1552" s="82">
        <f t="shared" si="311"/>
        <v>63809.64</v>
      </c>
      <c r="AL1552" s="88">
        <f t="shared" si="312"/>
        <v>1.2698449507867636E-2</v>
      </c>
    </row>
    <row r="1553" spans="1:38">
      <c r="A1553" s="77" t="s">
        <v>442</v>
      </c>
      <c r="B1553" s="77">
        <v>1655</v>
      </c>
      <c r="C1553" s="77">
        <v>41.6737149</v>
      </c>
      <c r="D1553" s="77">
        <v>-88.001626299999998</v>
      </c>
      <c r="E1553" s="77" t="s">
        <v>39</v>
      </c>
      <c r="F1553" s="77">
        <v>585</v>
      </c>
      <c r="H1553" s="77" t="s">
        <v>64</v>
      </c>
      <c r="I1553" s="77">
        <v>2018</v>
      </c>
      <c r="J1553" s="77">
        <v>585</v>
      </c>
      <c r="K1553" s="77" t="s">
        <v>29</v>
      </c>
      <c r="L1553" s="77" t="s">
        <v>29</v>
      </c>
      <c r="N1553" s="77">
        <v>0</v>
      </c>
      <c r="O1553" s="77">
        <v>0</v>
      </c>
      <c r="P1553" s="77" t="s">
        <v>10</v>
      </c>
      <c r="Q1553" s="77">
        <v>38.046406599999997</v>
      </c>
      <c r="R1553" s="77">
        <v>-84.497039299999997</v>
      </c>
      <c r="S1553" s="77">
        <v>1004.1092973494</v>
      </c>
      <c r="T1553" s="77">
        <v>0.29421908758878601</v>
      </c>
      <c r="U1553" s="77">
        <v>181</v>
      </c>
      <c r="V1553" s="77">
        <v>536</v>
      </c>
      <c r="W1553" s="77">
        <v>0.114284</v>
      </c>
      <c r="X1553" s="77">
        <v>0</v>
      </c>
      <c r="Y1553" s="77">
        <v>0</v>
      </c>
      <c r="Z1553" s="77">
        <v>0</v>
      </c>
      <c r="AA1553" s="77">
        <v>192.788985091086</v>
      </c>
      <c r="AB1553" s="77">
        <v>0.40850308758878601</v>
      </c>
      <c r="AC1553" s="77">
        <v>1494.7889850910799</v>
      </c>
      <c r="AE1553" s="87" t="str">
        <f t="shared" si="308"/>
        <v>Domestic</v>
      </c>
      <c r="AF1553" s="82" t="str">
        <f t="shared" si="309"/>
        <v>non-student</v>
      </c>
      <c r="AI1553" s="82">
        <f>'GDP per Capita'!N1553</f>
        <v>63809.64</v>
      </c>
      <c r="AJ1553" s="82">
        <f t="shared" si="310"/>
        <v>63809.64</v>
      </c>
      <c r="AK1553" s="82">
        <f t="shared" si="311"/>
        <v>63809.64</v>
      </c>
      <c r="AL1553" s="88">
        <f t="shared" si="312"/>
        <v>2.3425754871694619E-2</v>
      </c>
    </row>
    <row r="1554" spans="1:38">
      <c r="A1554" s="77" t="s">
        <v>389</v>
      </c>
      <c r="B1554" s="77">
        <v>1656</v>
      </c>
      <c r="C1554" s="77">
        <v>33.4942189</v>
      </c>
      <c r="D1554" s="77">
        <v>-111.9260184</v>
      </c>
      <c r="E1554" s="77" t="s">
        <v>39</v>
      </c>
      <c r="F1554" s="77">
        <v>585</v>
      </c>
      <c r="H1554" s="77" t="s">
        <v>64</v>
      </c>
      <c r="I1554" s="77">
        <v>2018</v>
      </c>
      <c r="J1554" s="77">
        <v>585</v>
      </c>
      <c r="K1554" s="77" t="s">
        <v>29</v>
      </c>
      <c r="L1554" s="77" t="s">
        <v>29</v>
      </c>
      <c r="N1554" s="77">
        <v>0</v>
      </c>
      <c r="O1554" s="77">
        <v>0</v>
      </c>
      <c r="P1554" s="77" t="s">
        <v>10</v>
      </c>
      <c r="Q1554" s="77">
        <v>38.046406599999997</v>
      </c>
      <c r="R1554" s="77">
        <v>-84.497039299999997</v>
      </c>
      <c r="S1554" s="77">
        <v>5032.4360200647097</v>
      </c>
      <c r="T1554" s="77">
        <v>0.88100799464192403</v>
      </c>
      <c r="U1554" s="77">
        <v>181</v>
      </c>
      <c r="V1554" s="77">
        <v>536</v>
      </c>
      <c r="W1554" s="77">
        <v>0.114284</v>
      </c>
      <c r="X1554" s="77">
        <v>0</v>
      </c>
      <c r="Y1554" s="77">
        <v>0</v>
      </c>
      <c r="Z1554" s="77">
        <v>0</v>
      </c>
      <c r="AA1554" s="77">
        <v>603.89232240776505</v>
      </c>
      <c r="AB1554" s="77">
        <v>0.99529199464192397</v>
      </c>
      <c r="AC1554" s="77">
        <v>1905.89232240776</v>
      </c>
      <c r="AE1554" s="87" t="str">
        <f t="shared" si="308"/>
        <v>Domestic</v>
      </c>
      <c r="AF1554" s="82" t="str">
        <f t="shared" si="309"/>
        <v>non-student</v>
      </c>
      <c r="AI1554" s="82">
        <f>'GDP per Capita'!N1554</f>
        <v>63809.64</v>
      </c>
      <c r="AJ1554" s="82">
        <f t="shared" si="310"/>
        <v>63809.64</v>
      </c>
      <c r="AK1554" s="82">
        <f t="shared" si="311"/>
        <v>63809.64</v>
      </c>
      <c r="AL1554" s="88">
        <f t="shared" si="312"/>
        <v>2.9868407381827576E-2</v>
      </c>
    </row>
    <row r="1555" spans="1:38">
      <c r="A1555" s="77" t="s">
        <v>443</v>
      </c>
      <c r="B1555" s="77">
        <v>1657</v>
      </c>
      <c r="C1555" s="77">
        <v>30.0857916</v>
      </c>
      <c r="D1555" s="77">
        <v>-95.990705800000001</v>
      </c>
      <c r="E1555" s="77" t="s">
        <v>37</v>
      </c>
      <c r="F1555" s="77">
        <v>525</v>
      </c>
      <c r="H1555" s="77" t="s">
        <v>66</v>
      </c>
      <c r="I1555" s="77">
        <v>2018</v>
      </c>
      <c r="J1555" s="77">
        <v>525</v>
      </c>
      <c r="K1555" s="77" t="s">
        <v>29</v>
      </c>
      <c r="L1555" s="77" t="s">
        <v>29</v>
      </c>
      <c r="N1555" s="77">
        <v>0</v>
      </c>
      <c r="O1555" s="77">
        <v>0</v>
      </c>
      <c r="P1555" s="77" t="s">
        <v>10</v>
      </c>
      <c r="Q1555" s="77">
        <v>38.046406599999997</v>
      </c>
      <c r="R1555" s="77">
        <v>-84.497039299999997</v>
      </c>
      <c r="S1555" s="77">
        <v>2756.0573762407698</v>
      </c>
      <c r="T1555" s="77">
        <v>0.52555467814009804</v>
      </c>
      <c r="U1555" s="77">
        <v>181</v>
      </c>
      <c r="V1555" s="77">
        <v>536</v>
      </c>
      <c r="W1555" s="77">
        <v>0.114284</v>
      </c>
      <c r="X1555" s="77">
        <v>0</v>
      </c>
      <c r="Y1555" s="77">
        <v>0</v>
      </c>
      <c r="Z1555" s="77">
        <v>0</v>
      </c>
      <c r="AA1555" s="77">
        <v>529.16301623822903</v>
      </c>
      <c r="AB1555" s="77">
        <v>0.63983867814009798</v>
      </c>
      <c r="AC1555" s="77">
        <v>1771.1630162382201</v>
      </c>
      <c r="AE1555" s="87" t="str">
        <f t="shared" si="308"/>
        <v>Domestic</v>
      </c>
      <c r="AF1555" s="82" t="str">
        <f t="shared" si="309"/>
        <v>non-student</v>
      </c>
      <c r="AI1555" s="82">
        <f>'GDP per Capita'!N1555</f>
        <v>63809.64</v>
      </c>
      <c r="AJ1555" s="82">
        <f t="shared" si="310"/>
        <v>63809.64</v>
      </c>
      <c r="AK1555" s="82">
        <f t="shared" si="311"/>
        <v>63809.64</v>
      </c>
      <c r="AL1555" s="88">
        <f t="shared" si="312"/>
        <v>2.775698180146793E-2</v>
      </c>
    </row>
    <row r="1556" spans="1:38">
      <c r="A1556" s="77" t="s">
        <v>34</v>
      </c>
      <c r="B1556" s="77">
        <v>1658</v>
      </c>
      <c r="C1556" s="77">
        <v>0</v>
      </c>
      <c r="D1556" s="77">
        <v>0</v>
      </c>
      <c r="E1556" s="77" t="s">
        <v>42</v>
      </c>
      <c r="F1556" s="77">
        <v>0</v>
      </c>
      <c r="H1556" s="77" t="s">
        <v>67</v>
      </c>
      <c r="I1556" s="77">
        <v>2018</v>
      </c>
      <c r="J1556" s="77">
        <v>0</v>
      </c>
      <c r="K1556" s="77" t="s">
        <v>34</v>
      </c>
      <c r="L1556" s="77" t="s">
        <v>34</v>
      </c>
      <c r="N1556" s="77">
        <v>0</v>
      </c>
      <c r="O1556" s="77">
        <v>0</v>
      </c>
      <c r="P1556" s="77" t="s">
        <v>10</v>
      </c>
      <c r="Q1556" s="77">
        <v>38.046406599999997</v>
      </c>
      <c r="R1556" s="77">
        <v>-84.497039299999997</v>
      </c>
      <c r="S1556" s="77">
        <v>5974.6645768972303</v>
      </c>
      <c r="T1556" s="77">
        <v>1.01248381651615</v>
      </c>
      <c r="U1556" s="77">
        <v>163.118072289156</v>
      </c>
      <c r="V1556" s="77">
        <v>410.80291970802898</v>
      </c>
      <c r="W1556" s="77">
        <v>8.7589927007299298E-2</v>
      </c>
      <c r="X1556" s="77">
        <v>1</v>
      </c>
      <c r="Y1556" s="77">
        <v>1</v>
      </c>
      <c r="Z1556" s="77">
        <v>1</v>
      </c>
      <c r="AA1556" s="77">
        <v>716.959749227668</v>
      </c>
      <c r="AB1556" s="77">
        <v>1.10007374352344</v>
      </c>
      <c r="AC1556" s="77">
        <v>1290.88074122485</v>
      </c>
      <c r="AE1556" s="87" t="str">
        <f t="shared" si="308"/>
        <v>Unknown</v>
      </c>
      <c r="AF1556" s="82" t="str">
        <f t="shared" si="309"/>
        <v>non-student</v>
      </c>
      <c r="AI1556" s="82" t="e">
        <f>'GDP per Capita'!N1556</f>
        <v>#N/A</v>
      </c>
      <c r="AJ1556" s="82" t="str">
        <f t="shared" si="310"/>
        <v/>
      </c>
      <c r="AK1556" s="82">
        <f t="shared" si="311"/>
        <v>57550.842940441376</v>
      </c>
      <c r="AL1556" s="88">
        <f t="shared" si="312"/>
        <v>2.2430266443894935E-2</v>
      </c>
    </row>
    <row r="1557" spans="1:38">
      <c r="A1557" s="77" t="s">
        <v>80</v>
      </c>
      <c r="B1557" s="77">
        <v>1659</v>
      </c>
      <c r="C1557" s="77">
        <v>33.749098699999998</v>
      </c>
      <c r="D1557" s="77">
        <v>-84.390184899999994</v>
      </c>
      <c r="E1557" s="77" t="s">
        <v>38</v>
      </c>
      <c r="F1557" s="77">
        <v>295</v>
      </c>
      <c r="H1557" s="77" t="s">
        <v>65</v>
      </c>
      <c r="I1557" s="77">
        <v>2018</v>
      </c>
      <c r="J1557" s="77">
        <v>295</v>
      </c>
      <c r="K1557" s="77" t="s">
        <v>29</v>
      </c>
      <c r="L1557" s="77" t="s">
        <v>29</v>
      </c>
      <c r="N1557" s="77">
        <v>0</v>
      </c>
      <c r="O1557" s="77">
        <v>0</v>
      </c>
      <c r="P1557" s="77" t="s">
        <v>10</v>
      </c>
      <c r="Q1557" s="77">
        <v>38.046406599999997</v>
      </c>
      <c r="R1557" s="77">
        <v>-84.497039299999997</v>
      </c>
      <c r="S1557" s="77">
        <v>955.87264121773899</v>
      </c>
      <c r="T1557" s="77">
        <v>0.28784968916488901</v>
      </c>
      <c r="U1557" s="77">
        <v>181</v>
      </c>
      <c r="V1557" s="77">
        <v>268</v>
      </c>
      <c r="W1557" s="77">
        <v>5.7141999999999998E-2</v>
      </c>
      <c r="X1557" s="77">
        <v>0</v>
      </c>
      <c r="Y1557" s="77">
        <v>0</v>
      </c>
      <c r="Z1557" s="77">
        <v>0</v>
      </c>
      <c r="AA1557" s="77">
        <v>183.52754711380601</v>
      </c>
      <c r="AB1557" s="77">
        <v>0.34499168916488898</v>
      </c>
      <c r="AC1557" s="77">
        <v>927.52754711380601</v>
      </c>
      <c r="AE1557" s="87" t="str">
        <f t="shared" si="308"/>
        <v>Domestic</v>
      </c>
      <c r="AF1557" s="82" t="str">
        <f t="shared" si="309"/>
        <v>student</v>
      </c>
      <c r="AI1557" s="82">
        <f>'GDP per Capita'!N1557</f>
        <v>63809.64</v>
      </c>
      <c r="AJ1557" s="82">
        <f t="shared" si="310"/>
        <v>63809.64</v>
      </c>
      <c r="AK1557" s="82">
        <f t="shared" si="311"/>
        <v>63809.64</v>
      </c>
      <c r="AL1557" s="88">
        <f t="shared" si="312"/>
        <v>1.4535853001424331E-2</v>
      </c>
    </row>
    <row r="1558" spans="1:38">
      <c r="A1558" s="77" t="s">
        <v>232</v>
      </c>
      <c r="B1558" s="77">
        <v>1660</v>
      </c>
      <c r="C1558" s="77">
        <v>39.739236400000003</v>
      </c>
      <c r="D1558" s="77">
        <v>-104.98486229999899</v>
      </c>
      <c r="E1558" s="77" t="s">
        <v>37</v>
      </c>
      <c r="F1558" s="77">
        <v>525</v>
      </c>
      <c r="H1558" s="77" t="s">
        <v>66</v>
      </c>
      <c r="I1558" s="77">
        <v>2018</v>
      </c>
      <c r="J1558" s="77">
        <v>525</v>
      </c>
      <c r="K1558" s="77" t="s">
        <v>29</v>
      </c>
      <c r="L1558" s="77" t="s">
        <v>29</v>
      </c>
      <c r="N1558" s="77">
        <v>0</v>
      </c>
      <c r="O1558" s="77">
        <v>0</v>
      </c>
      <c r="P1558" s="77" t="s">
        <v>10</v>
      </c>
      <c r="Q1558" s="77">
        <v>38.046406599999997</v>
      </c>
      <c r="R1558" s="77">
        <v>-84.497039299999997</v>
      </c>
      <c r="S1558" s="77">
        <v>3558.34814348994</v>
      </c>
      <c r="T1558" s="77">
        <v>0.65181256659572095</v>
      </c>
      <c r="U1558" s="77">
        <v>181</v>
      </c>
      <c r="V1558" s="77">
        <v>536</v>
      </c>
      <c r="W1558" s="77">
        <v>0.114284</v>
      </c>
      <c r="X1558" s="77">
        <v>0</v>
      </c>
      <c r="Y1558" s="77">
        <v>0</v>
      </c>
      <c r="Z1558" s="77">
        <v>0</v>
      </c>
      <c r="AA1558" s="77">
        <v>683.202843550068</v>
      </c>
      <c r="AB1558" s="77">
        <v>0.76609656659572101</v>
      </c>
      <c r="AC1558" s="77">
        <v>1925.2028435500599</v>
      </c>
      <c r="AE1558" s="87" t="str">
        <f t="shared" si="308"/>
        <v>Domestic</v>
      </c>
      <c r="AF1558" s="82" t="str">
        <f t="shared" si="309"/>
        <v>non-student</v>
      </c>
      <c r="AI1558" s="82">
        <f>'GDP per Capita'!N1558</f>
        <v>63809.64</v>
      </c>
      <c r="AJ1558" s="82">
        <f t="shared" si="310"/>
        <v>63809.64</v>
      </c>
      <c r="AK1558" s="82">
        <f t="shared" si="311"/>
        <v>63809.64</v>
      </c>
      <c r="AL1558" s="88">
        <f t="shared" si="312"/>
        <v>3.0171034400915911E-2</v>
      </c>
    </row>
    <row r="1559" spans="1:38">
      <c r="A1559" s="77" t="s">
        <v>130</v>
      </c>
      <c r="B1559" s="77">
        <v>1661</v>
      </c>
      <c r="C1559" s="77">
        <v>42.8867166</v>
      </c>
      <c r="D1559" s="77">
        <v>-78.878392199999993</v>
      </c>
      <c r="E1559" s="77" t="s">
        <v>38</v>
      </c>
      <c r="F1559" s="77">
        <v>175</v>
      </c>
      <c r="H1559" s="77" t="s">
        <v>61</v>
      </c>
      <c r="I1559" s="77">
        <v>2018</v>
      </c>
      <c r="J1559" s="77">
        <v>175</v>
      </c>
      <c r="K1559" s="77" t="s">
        <v>29</v>
      </c>
      <c r="L1559" s="77" t="s">
        <v>29</v>
      </c>
      <c r="N1559" s="77">
        <v>0</v>
      </c>
      <c r="O1559" s="77">
        <v>0</v>
      </c>
      <c r="P1559" s="77" t="s">
        <v>10</v>
      </c>
      <c r="Q1559" s="77">
        <v>38.046406599999997</v>
      </c>
      <c r="R1559" s="77">
        <v>-84.497039299999997</v>
      </c>
      <c r="S1559" s="77">
        <v>1435.4053004673899</v>
      </c>
      <c r="T1559" s="77">
        <v>0.35116947144197402</v>
      </c>
      <c r="U1559" s="77">
        <v>181</v>
      </c>
      <c r="V1559" s="77">
        <v>268</v>
      </c>
      <c r="W1559" s="77">
        <v>5.7141999999999998E-2</v>
      </c>
      <c r="X1559" s="77">
        <v>0</v>
      </c>
      <c r="Y1559" s="77">
        <v>0</v>
      </c>
      <c r="Z1559" s="77">
        <v>0</v>
      </c>
      <c r="AA1559" s="77">
        <v>275.59781768973897</v>
      </c>
      <c r="AB1559" s="77">
        <v>0.40831147144197399</v>
      </c>
      <c r="AC1559" s="77">
        <v>899.59781768973903</v>
      </c>
      <c r="AE1559" s="87" t="str">
        <f t="shared" si="308"/>
        <v>Domestic</v>
      </c>
      <c r="AF1559" s="82" t="str">
        <f t="shared" si="309"/>
        <v>student</v>
      </c>
      <c r="AI1559" s="82">
        <f>'GDP per Capita'!N1559</f>
        <v>63809.64</v>
      </c>
      <c r="AJ1559" s="82">
        <f t="shared" si="310"/>
        <v>63809.64</v>
      </c>
      <c r="AK1559" s="82">
        <f t="shared" si="311"/>
        <v>63809.64</v>
      </c>
      <c r="AL1559" s="88">
        <f t="shared" si="312"/>
        <v>1.4098149083582654E-2</v>
      </c>
    </row>
    <row r="1560" spans="1:38">
      <c r="A1560" s="77" t="s">
        <v>444</v>
      </c>
      <c r="B1560" s="77">
        <v>1662</v>
      </c>
      <c r="C1560" s="77">
        <v>41.919583699999997</v>
      </c>
      <c r="D1560" s="77">
        <v>-99.979236999999998</v>
      </c>
      <c r="E1560" s="77" t="s">
        <v>42</v>
      </c>
      <c r="F1560" s="77">
        <v>585</v>
      </c>
      <c r="H1560" s="77" t="s">
        <v>64</v>
      </c>
      <c r="I1560" s="77">
        <v>2018</v>
      </c>
      <c r="J1560" s="77">
        <v>585</v>
      </c>
      <c r="K1560" s="77" t="s">
        <v>29</v>
      </c>
      <c r="L1560" s="77" t="s">
        <v>29</v>
      </c>
      <c r="N1560" s="77">
        <v>0</v>
      </c>
      <c r="O1560" s="77">
        <v>0</v>
      </c>
      <c r="P1560" s="77" t="s">
        <v>10</v>
      </c>
      <c r="Q1560" s="77">
        <v>38.046406599999997</v>
      </c>
      <c r="R1560" s="77">
        <v>-84.497039299999997</v>
      </c>
      <c r="S1560" s="77">
        <v>2770.6185943589899</v>
      </c>
      <c r="T1560" s="77">
        <v>0.52747741091574896</v>
      </c>
      <c r="U1560" s="77">
        <v>181</v>
      </c>
      <c r="V1560" s="77">
        <v>536</v>
      </c>
      <c r="W1560" s="77">
        <v>0.114284</v>
      </c>
      <c r="X1560" s="77">
        <v>0</v>
      </c>
      <c r="Y1560" s="77">
        <v>0</v>
      </c>
      <c r="Z1560" s="77">
        <v>0</v>
      </c>
      <c r="AA1560" s="77">
        <v>531.95877011692698</v>
      </c>
      <c r="AB1560" s="77">
        <v>0.64176141091574901</v>
      </c>
      <c r="AC1560" s="77">
        <v>1833.95877011692</v>
      </c>
      <c r="AE1560" s="87" t="str">
        <f t="shared" si="308"/>
        <v>Domestic</v>
      </c>
      <c r="AF1560" s="82" t="str">
        <f t="shared" si="309"/>
        <v>non-student</v>
      </c>
      <c r="AI1560" s="82">
        <f>'GDP per Capita'!N1560</f>
        <v>63809.64</v>
      </c>
      <c r="AJ1560" s="82">
        <f t="shared" si="310"/>
        <v>63809.64</v>
      </c>
      <c r="AK1560" s="82">
        <f t="shared" si="311"/>
        <v>63809.64</v>
      </c>
      <c r="AL1560" s="88">
        <f t="shared" si="312"/>
        <v>2.8741092570290633E-2</v>
      </c>
    </row>
    <row r="1561" spans="1:38">
      <c r="A1561" s="77" t="s">
        <v>85</v>
      </c>
      <c r="B1561" s="77">
        <v>1663</v>
      </c>
      <c r="C1561" s="77">
        <v>36.062584299999997</v>
      </c>
      <c r="D1561" s="77">
        <v>-94.157432799999995</v>
      </c>
      <c r="E1561" s="77" t="s">
        <v>38</v>
      </c>
      <c r="F1561" s="77">
        <v>195</v>
      </c>
      <c r="H1561" s="77" t="s">
        <v>65</v>
      </c>
      <c r="I1561" s="77">
        <v>2018</v>
      </c>
      <c r="J1561" s="77">
        <v>195</v>
      </c>
      <c r="K1561" s="77" t="s">
        <v>29</v>
      </c>
      <c r="L1561" s="77" t="s">
        <v>29</v>
      </c>
      <c r="N1561" s="77">
        <v>0</v>
      </c>
      <c r="O1561" s="77">
        <v>0</v>
      </c>
      <c r="P1561" s="77" t="s">
        <v>10</v>
      </c>
      <c r="Q1561" s="77">
        <v>38.046406599999997</v>
      </c>
      <c r="R1561" s="77">
        <v>-84.497039299999997</v>
      </c>
      <c r="S1561" s="77">
        <v>1769.4514712022799</v>
      </c>
      <c r="T1561" s="77">
        <v>0.39527852302257899</v>
      </c>
      <c r="U1561" s="77">
        <v>181</v>
      </c>
      <c r="V1561" s="77">
        <v>268</v>
      </c>
      <c r="W1561" s="77">
        <v>5.7141999999999998E-2</v>
      </c>
      <c r="X1561" s="77">
        <v>0</v>
      </c>
      <c r="Y1561" s="77">
        <v>0</v>
      </c>
      <c r="Z1561" s="77">
        <v>0</v>
      </c>
      <c r="AA1561" s="77">
        <v>339.73468247083798</v>
      </c>
      <c r="AB1561" s="77">
        <v>0.45242052302257901</v>
      </c>
      <c r="AC1561" s="77">
        <v>983.73468247083804</v>
      </c>
      <c r="AE1561" s="87" t="str">
        <f t="shared" si="308"/>
        <v>Domestic</v>
      </c>
      <c r="AF1561" s="82" t="str">
        <f t="shared" si="309"/>
        <v>student</v>
      </c>
      <c r="AI1561" s="82">
        <f>'GDP per Capita'!N1561</f>
        <v>63809.64</v>
      </c>
      <c r="AJ1561" s="82">
        <f t="shared" si="310"/>
        <v>63809.64</v>
      </c>
      <c r="AK1561" s="82">
        <f t="shared" si="311"/>
        <v>63809.64</v>
      </c>
      <c r="AL1561" s="88">
        <f t="shared" si="312"/>
        <v>1.541670948889287E-2</v>
      </c>
    </row>
    <row r="1562" spans="1:38">
      <c r="A1562" s="77" t="s">
        <v>149</v>
      </c>
      <c r="B1562" s="77">
        <v>1664</v>
      </c>
      <c r="C1562" s="77">
        <v>38.046406599999997</v>
      </c>
      <c r="D1562" s="77">
        <v>-84.497039299999997</v>
      </c>
      <c r="E1562" s="77" t="s">
        <v>42</v>
      </c>
      <c r="F1562" s="77">
        <v>685</v>
      </c>
      <c r="H1562" s="77" t="s">
        <v>64</v>
      </c>
      <c r="I1562" s="77">
        <v>2018</v>
      </c>
      <c r="J1562" s="77">
        <v>685</v>
      </c>
      <c r="K1562" s="77" t="s">
        <v>29</v>
      </c>
      <c r="L1562" s="77" t="s">
        <v>29</v>
      </c>
      <c r="N1562" s="77">
        <v>0</v>
      </c>
      <c r="O1562" s="77">
        <v>1</v>
      </c>
      <c r="P1562" s="77" t="s">
        <v>10</v>
      </c>
      <c r="Q1562" s="77">
        <v>38.046406599999997</v>
      </c>
      <c r="R1562" s="77">
        <v>-84.497039299999997</v>
      </c>
      <c r="S1562" s="77">
        <v>0</v>
      </c>
      <c r="T1562" s="77">
        <v>0</v>
      </c>
      <c r="U1562" s="77">
        <v>0</v>
      </c>
      <c r="V1562" s="77">
        <v>0</v>
      </c>
      <c r="W1562" s="77">
        <v>0</v>
      </c>
      <c r="X1562" s="77">
        <v>0</v>
      </c>
      <c r="Y1562" s="77">
        <v>0</v>
      </c>
      <c r="Z1562" s="77">
        <v>0</v>
      </c>
      <c r="AA1562" s="77">
        <v>0</v>
      </c>
      <c r="AB1562" s="77">
        <v>0</v>
      </c>
      <c r="AC1562" s="77">
        <v>685</v>
      </c>
      <c r="AE1562" s="87" t="str">
        <f t="shared" si="308"/>
        <v>Domestic</v>
      </c>
      <c r="AF1562" s="82" t="str">
        <f t="shared" si="309"/>
        <v>non-student</v>
      </c>
      <c r="AI1562" s="82">
        <f>'GDP per Capita'!N1562</f>
        <v>63809.64</v>
      </c>
      <c r="AJ1562" s="82">
        <f t="shared" si="310"/>
        <v>63809.64</v>
      </c>
      <c r="AK1562" s="82">
        <f t="shared" si="311"/>
        <v>63809.64</v>
      </c>
      <c r="AL1562" s="88">
        <f t="shared" si="312"/>
        <v>1.0735055079451945E-2</v>
      </c>
    </row>
    <row r="1563" spans="1:38">
      <c r="A1563" s="77" t="s">
        <v>163</v>
      </c>
      <c r="B1563" s="77">
        <v>1665</v>
      </c>
      <c r="C1563" s="77">
        <v>39.101874199999997</v>
      </c>
      <c r="D1563" s="77">
        <v>-84.512833200000003</v>
      </c>
      <c r="E1563" s="77" t="s">
        <v>41</v>
      </c>
      <c r="F1563" s="77">
        <v>525</v>
      </c>
      <c r="H1563" s="77" t="s">
        <v>66</v>
      </c>
      <c r="I1563" s="77">
        <v>2018</v>
      </c>
      <c r="J1563" s="77">
        <v>525</v>
      </c>
      <c r="K1563" s="77" t="s">
        <v>29</v>
      </c>
      <c r="L1563" s="77" t="s">
        <v>29</v>
      </c>
      <c r="N1563" s="77">
        <v>0</v>
      </c>
      <c r="O1563" s="77">
        <v>0</v>
      </c>
      <c r="P1563" s="77" t="s">
        <v>10</v>
      </c>
      <c r="Q1563" s="77">
        <v>38.046406599999997</v>
      </c>
      <c r="R1563" s="77">
        <v>-84.497039299999997</v>
      </c>
      <c r="S1563" s="77">
        <v>234.74167692350599</v>
      </c>
      <c r="T1563" s="77">
        <v>0.19262811296646201</v>
      </c>
      <c r="U1563" s="77">
        <v>181</v>
      </c>
      <c r="V1563" s="77">
        <v>536</v>
      </c>
      <c r="W1563" s="77">
        <v>0.114284</v>
      </c>
      <c r="X1563" s="77">
        <v>0</v>
      </c>
      <c r="Y1563" s="77">
        <v>0</v>
      </c>
      <c r="Z1563" s="77">
        <v>0</v>
      </c>
      <c r="AA1563" s="77">
        <v>45.070401969313103</v>
      </c>
      <c r="AB1563" s="77">
        <v>0.30691211296646198</v>
      </c>
      <c r="AC1563" s="77">
        <v>1287.0704019693101</v>
      </c>
      <c r="AE1563" s="87" t="str">
        <f t="shared" si="308"/>
        <v>Domestic</v>
      </c>
      <c r="AF1563" s="82" t="str">
        <f t="shared" si="309"/>
        <v>non-student</v>
      </c>
      <c r="AI1563" s="82">
        <f>'GDP per Capita'!N1563</f>
        <v>63809.64</v>
      </c>
      <c r="AJ1563" s="82">
        <f t="shared" si="310"/>
        <v>63809.64</v>
      </c>
      <c r="AK1563" s="82">
        <f t="shared" si="311"/>
        <v>63809.64</v>
      </c>
      <c r="AL1563" s="88">
        <f t="shared" si="312"/>
        <v>2.0170469571201312E-2</v>
      </c>
    </row>
    <row r="1564" spans="1:38">
      <c r="A1564" s="77" t="s">
        <v>174</v>
      </c>
      <c r="B1564" s="77">
        <v>1666</v>
      </c>
      <c r="C1564" s="77">
        <v>41.678675399999896</v>
      </c>
      <c r="D1564" s="77">
        <v>-83.512728299999907</v>
      </c>
      <c r="E1564" s="77" t="s">
        <v>39</v>
      </c>
      <c r="F1564" s="77">
        <v>195</v>
      </c>
      <c r="H1564" s="77" t="s">
        <v>65</v>
      </c>
      <c r="I1564" s="77">
        <v>2018</v>
      </c>
      <c r="J1564" s="77">
        <v>195</v>
      </c>
      <c r="K1564" s="77" t="s">
        <v>29</v>
      </c>
      <c r="L1564" s="77" t="s">
        <v>29</v>
      </c>
      <c r="N1564" s="77">
        <v>0</v>
      </c>
      <c r="O1564" s="77">
        <v>0</v>
      </c>
      <c r="P1564" s="77" t="s">
        <v>10</v>
      </c>
      <c r="Q1564" s="77">
        <v>38.046406599999997</v>
      </c>
      <c r="R1564" s="77">
        <v>-84.497039299999997</v>
      </c>
      <c r="S1564" s="77">
        <v>825.05322247940501</v>
      </c>
      <c r="T1564" s="77">
        <v>0.27057566840249198</v>
      </c>
      <c r="U1564" s="77">
        <v>181</v>
      </c>
      <c r="V1564" s="77">
        <v>536</v>
      </c>
      <c r="W1564" s="77">
        <v>0.114284</v>
      </c>
      <c r="X1564" s="77">
        <v>0</v>
      </c>
      <c r="Y1564" s="77">
        <v>0</v>
      </c>
      <c r="Z1564" s="77">
        <v>0</v>
      </c>
      <c r="AA1564" s="77">
        <v>158.41021871604499</v>
      </c>
      <c r="AB1564" s="77">
        <v>0.38485966840249197</v>
      </c>
      <c r="AC1564" s="77">
        <v>1070.4102187160399</v>
      </c>
      <c r="AE1564" s="87" t="str">
        <f t="shared" si="308"/>
        <v>Domestic</v>
      </c>
      <c r="AF1564" s="82" t="str">
        <f t="shared" si="309"/>
        <v>non-student</v>
      </c>
      <c r="AI1564" s="82">
        <f>'GDP per Capita'!N1564</f>
        <v>63809.64</v>
      </c>
      <c r="AJ1564" s="82">
        <f t="shared" si="310"/>
        <v>63809.64</v>
      </c>
      <c r="AK1564" s="82">
        <f t="shared" si="311"/>
        <v>63809.64</v>
      </c>
      <c r="AL1564" s="88">
        <f t="shared" si="312"/>
        <v>1.6775054971569184E-2</v>
      </c>
    </row>
    <row r="1565" spans="1:38">
      <c r="A1565" s="77" t="s">
        <v>392</v>
      </c>
      <c r="B1565" s="77">
        <v>1667</v>
      </c>
      <c r="C1565" s="77">
        <v>24.143829999999902</v>
      </c>
      <c r="D1565" s="77">
        <v>120.67950999999999</v>
      </c>
      <c r="E1565" s="77" t="s">
        <v>37</v>
      </c>
      <c r="F1565" s="77">
        <v>585</v>
      </c>
      <c r="H1565" s="77" t="s">
        <v>64</v>
      </c>
      <c r="I1565" s="77">
        <v>2018</v>
      </c>
      <c r="J1565" s="77">
        <v>585</v>
      </c>
      <c r="K1565" s="77" t="s">
        <v>362</v>
      </c>
      <c r="L1565" s="77" t="s">
        <v>30</v>
      </c>
      <c r="N1565" s="77">
        <v>0</v>
      </c>
      <c r="O1565" s="77">
        <v>0</v>
      </c>
      <c r="P1565" s="77" t="s">
        <v>10</v>
      </c>
      <c r="Q1565" s="77">
        <v>38.046406599999997</v>
      </c>
      <c r="R1565" s="77">
        <v>-84.497039299999997</v>
      </c>
      <c r="S1565" s="77">
        <v>25234.617526719299</v>
      </c>
      <c r="T1565" s="77">
        <v>3.96342883055343</v>
      </c>
      <c r="U1565" s="77">
        <v>181</v>
      </c>
      <c r="V1565" s="77">
        <v>536</v>
      </c>
      <c r="W1565" s="77">
        <v>0.114284</v>
      </c>
      <c r="X1565" s="77">
        <v>0</v>
      </c>
      <c r="Y1565" s="77">
        <v>0</v>
      </c>
      <c r="Z1565" s="77">
        <v>0</v>
      </c>
      <c r="AA1565" s="77">
        <v>2308.9675036948202</v>
      </c>
      <c r="AB1565" s="77">
        <v>4.0777128305534296</v>
      </c>
      <c r="AC1565" s="77">
        <v>3610.9675036948202</v>
      </c>
      <c r="AE1565" s="87" t="str">
        <f t="shared" si="308"/>
        <v>International</v>
      </c>
      <c r="AF1565" s="82" t="str">
        <f t="shared" si="309"/>
        <v>non-student</v>
      </c>
      <c r="AI1565" s="82">
        <f>'GDP per Capita'!N1565</f>
        <v>10121.299999999999</v>
      </c>
      <c r="AJ1565" s="82">
        <f t="shared" si="310"/>
        <v>10121.299999999999</v>
      </c>
      <c r="AK1565" s="82">
        <f t="shared" si="311"/>
        <v>10121.299999999999</v>
      </c>
      <c r="AL1565" s="88">
        <f t="shared" si="312"/>
        <v>0.35676914069287746</v>
      </c>
    </row>
    <row r="1566" spans="1:38">
      <c r="A1566" s="77" t="s">
        <v>142</v>
      </c>
      <c r="B1566" s="77">
        <v>1668</v>
      </c>
      <c r="C1566" s="77">
        <v>40.441694099999999</v>
      </c>
      <c r="D1566" s="77">
        <v>-79.9900860999999</v>
      </c>
      <c r="E1566" s="77" t="s">
        <v>42</v>
      </c>
      <c r="F1566" s="77">
        <v>585</v>
      </c>
      <c r="H1566" s="77" t="s">
        <v>64</v>
      </c>
      <c r="I1566" s="77">
        <v>2018</v>
      </c>
      <c r="J1566" s="77">
        <v>585</v>
      </c>
      <c r="K1566" s="77" t="s">
        <v>29</v>
      </c>
      <c r="L1566" s="77" t="s">
        <v>29</v>
      </c>
      <c r="N1566" s="77">
        <v>0</v>
      </c>
      <c r="O1566" s="77">
        <v>0</v>
      </c>
      <c r="P1566" s="77" t="s">
        <v>10</v>
      </c>
      <c r="Q1566" s="77">
        <v>38.046406599999997</v>
      </c>
      <c r="R1566" s="77">
        <v>-84.497039299999997</v>
      </c>
      <c r="S1566" s="77">
        <v>941.232958921967</v>
      </c>
      <c r="T1566" s="77">
        <v>0.28591659560453703</v>
      </c>
      <c r="U1566" s="77">
        <v>181</v>
      </c>
      <c r="V1566" s="77">
        <v>536</v>
      </c>
      <c r="W1566" s="77">
        <v>0.114284</v>
      </c>
      <c r="X1566" s="77">
        <v>0</v>
      </c>
      <c r="Y1566" s="77">
        <v>0</v>
      </c>
      <c r="Z1566" s="77">
        <v>0</v>
      </c>
      <c r="AA1566" s="77">
        <v>180.71672811301701</v>
      </c>
      <c r="AB1566" s="77">
        <v>0.40020059560453702</v>
      </c>
      <c r="AC1566" s="77">
        <v>1482.71672811301</v>
      </c>
      <c r="AE1566" s="87" t="str">
        <f t="shared" si="308"/>
        <v>Domestic</v>
      </c>
      <c r="AF1566" s="82" t="str">
        <f t="shared" si="309"/>
        <v>non-student</v>
      </c>
      <c r="AI1566" s="82">
        <f>'GDP per Capita'!N1566</f>
        <v>63809.64</v>
      </c>
      <c r="AJ1566" s="82">
        <f t="shared" si="310"/>
        <v>63809.64</v>
      </c>
      <c r="AK1566" s="82">
        <f t="shared" si="311"/>
        <v>63809.64</v>
      </c>
      <c r="AL1566" s="88">
        <f t="shared" si="312"/>
        <v>2.3236563129223266E-2</v>
      </c>
    </row>
    <row r="1567" spans="1:38">
      <c r="A1567" s="77" t="s">
        <v>89</v>
      </c>
      <c r="B1567" s="77">
        <v>1669</v>
      </c>
      <c r="C1567" s="77">
        <v>39.962260100000002</v>
      </c>
      <c r="D1567" s="77">
        <v>-83.000706499999893</v>
      </c>
      <c r="E1567" s="77" t="s">
        <v>37</v>
      </c>
      <c r="F1567" s="77">
        <v>525</v>
      </c>
      <c r="H1567" s="77" t="s">
        <v>66</v>
      </c>
      <c r="I1567" s="77">
        <v>2018</v>
      </c>
      <c r="J1567" s="77">
        <v>525</v>
      </c>
      <c r="K1567" s="77" t="s">
        <v>29</v>
      </c>
      <c r="L1567" s="77" t="s">
        <v>29</v>
      </c>
      <c r="N1567" s="77">
        <v>0</v>
      </c>
      <c r="O1567" s="77">
        <v>0</v>
      </c>
      <c r="P1567" s="77" t="s">
        <v>10</v>
      </c>
      <c r="Q1567" s="77">
        <v>38.046406599999997</v>
      </c>
      <c r="R1567" s="77">
        <v>-84.497039299999997</v>
      </c>
      <c r="S1567" s="77">
        <v>498.381720155854</v>
      </c>
      <c r="T1567" s="77">
        <v>0.22744040325575099</v>
      </c>
      <c r="U1567" s="77">
        <v>181</v>
      </c>
      <c r="V1567" s="77">
        <v>536</v>
      </c>
      <c r="W1567" s="77">
        <v>0.114284</v>
      </c>
      <c r="X1567" s="77">
        <v>0</v>
      </c>
      <c r="Y1567" s="77">
        <v>0</v>
      </c>
      <c r="Z1567" s="77">
        <v>0</v>
      </c>
      <c r="AA1567" s="77">
        <v>95.689290269924001</v>
      </c>
      <c r="AB1567" s="77">
        <v>0.34172440325575099</v>
      </c>
      <c r="AC1567" s="77">
        <v>1337.6892902699201</v>
      </c>
      <c r="AE1567" s="87" t="str">
        <f t="shared" si="308"/>
        <v>Domestic</v>
      </c>
      <c r="AF1567" s="82" t="str">
        <f t="shared" si="309"/>
        <v>non-student</v>
      </c>
      <c r="AI1567" s="82">
        <f>'GDP per Capita'!N1567</f>
        <v>63809.64</v>
      </c>
      <c r="AJ1567" s="82">
        <f t="shared" si="310"/>
        <v>63809.64</v>
      </c>
      <c r="AK1567" s="82">
        <f t="shared" si="311"/>
        <v>63809.64</v>
      </c>
      <c r="AL1567" s="88">
        <f t="shared" si="312"/>
        <v>2.0963749212030033E-2</v>
      </c>
    </row>
    <row r="1568" spans="1:38">
      <c r="A1568" s="77" t="s">
        <v>142</v>
      </c>
      <c r="B1568" s="77">
        <v>1670</v>
      </c>
      <c r="C1568" s="77">
        <v>40.441694099999999</v>
      </c>
      <c r="D1568" s="77">
        <v>-79.9900860999999</v>
      </c>
      <c r="E1568" s="77" t="s">
        <v>37</v>
      </c>
      <c r="F1568" s="77">
        <v>585</v>
      </c>
      <c r="H1568" s="77" t="s">
        <v>64</v>
      </c>
      <c r="I1568" s="77">
        <v>2018</v>
      </c>
      <c r="J1568" s="77">
        <v>585</v>
      </c>
      <c r="K1568" s="77" t="s">
        <v>29</v>
      </c>
      <c r="L1568" s="77" t="s">
        <v>29</v>
      </c>
      <c r="N1568" s="77">
        <v>0</v>
      </c>
      <c r="O1568" s="77">
        <v>0</v>
      </c>
      <c r="P1568" s="77" t="s">
        <v>10</v>
      </c>
      <c r="Q1568" s="77">
        <v>38.046406599999997</v>
      </c>
      <c r="R1568" s="77">
        <v>-84.497039299999997</v>
      </c>
      <c r="S1568" s="77">
        <v>941.232958921967</v>
      </c>
      <c r="T1568" s="77">
        <v>0.28591659560453703</v>
      </c>
      <c r="U1568" s="77">
        <v>181</v>
      </c>
      <c r="V1568" s="77">
        <v>536</v>
      </c>
      <c r="W1568" s="77">
        <v>0.114284</v>
      </c>
      <c r="X1568" s="77">
        <v>0</v>
      </c>
      <c r="Y1568" s="77">
        <v>0</v>
      </c>
      <c r="Z1568" s="77">
        <v>0</v>
      </c>
      <c r="AA1568" s="77">
        <v>180.71672811301701</v>
      </c>
      <c r="AB1568" s="77">
        <v>0.40020059560453702</v>
      </c>
      <c r="AC1568" s="77">
        <v>1482.71672811301</v>
      </c>
      <c r="AE1568" s="87" t="str">
        <f t="shared" si="308"/>
        <v>Domestic</v>
      </c>
      <c r="AF1568" s="82" t="str">
        <f t="shared" si="309"/>
        <v>non-student</v>
      </c>
      <c r="AI1568" s="82">
        <f>'GDP per Capita'!N1568</f>
        <v>63809.64</v>
      </c>
      <c r="AJ1568" s="82">
        <f t="shared" si="310"/>
        <v>63809.64</v>
      </c>
      <c r="AK1568" s="82">
        <f t="shared" si="311"/>
        <v>63809.64</v>
      </c>
      <c r="AL1568" s="88">
        <f t="shared" si="312"/>
        <v>2.3236563129223266E-2</v>
      </c>
    </row>
    <row r="1569" spans="1:38">
      <c r="A1569" s="77" t="s">
        <v>96</v>
      </c>
      <c r="B1569" s="77">
        <v>1671</v>
      </c>
      <c r="C1569" s="77">
        <v>38.046406599999997</v>
      </c>
      <c r="D1569" s="77">
        <v>-84.497039299999997</v>
      </c>
      <c r="E1569" s="77" t="s">
        <v>44</v>
      </c>
      <c r="F1569" s="77">
        <v>295</v>
      </c>
      <c r="H1569" s="77" t="s">
        <v>65</v>
      </c>
      <c r="I1569" s="77">
        <v>2018</v>
      </c>
      <c r="J1569" s="77">
        <v>295</v>
      </c>
      <c r="K1569" s="77" t="s">
        <v>29</v>
      </c>
      <c r="L1569" s="77" t="s">
        <v>29</v>
      </c>
      <c r="N1569" s="77">
        <v>0</v>
      </c>
      <c r="O1569" s="77">
        <v>1</v>
      </c>
      <c r="P1569" s="77" t="s">
        <v>10</v>
      </c>
      <c r="Q1569" s="77">
        <v>38.046406599999997</v>
      </c>
      <c r="R1569" s="77">
        <v>-84.497039299999997</v>
      </c>
      <c r="S1569" s="77">
        <v>0</v>
      </c>
      <c r="T1569" s="77">
        <v>0</v>
      </c>
      <c r="U1569" s="77">
        <v>0</v>
      </c>
      <c r="V1569" s="77">
        <v>0</v>
      </c>
      <c r="W1569" s="77">
        <v>0</v>
      </c>
      <c r="X1569" s="77">
        <v>0</v>
      </c>
      <c r="Y1569" s="77">
        <v>0</v>
      </c>
      <c r="Z1569" s="77">
        <v>0</v>
      </c>
      <c r="AA1569" s="77">
        <v>0</v>
      </c>
      <c r="AB1569" s="77">
        <v>0</v>
      </c>
      <c r="AC1569" s="77">
        <v>295</v>
      </c>
      <c r="AE1569" s="87" t="str">
        <f t="shared" si="308"/>
        <v>Domestic</v>
      </c>
      <c r="AF1569" s="82" t="str">
        <f t="shared" si="309"/>
        <v>student</v>
      </c>
      <c r="AI1569" s="82">
        <f>'GDP per Capita'!N1569</f>
        <v>63809.64</v>
      </c>
      <c r="AJ1569" s="82">
        <f t="shared" si="310"/>
        <v>63809.64</v>
      </c>
      <c r="AK1569" s="82">
        <f t="shared" si="311"/>
        <v>63809.64</v>
      </c>
      <c r="AL1569" s="88">
        <f t="shared" si="312"/>
        <v>4.6231259101289397E-3</v>
      </c>
    </row>
    <row r="1570" spans="1:38">
      <c r="A1570" s="77" t="s">
        <v>96</v>
      </c>
      <c r="B1570" s="77">
        <v>1672</v>
      </c>
      <c r="C1570" s="77">
        <v>38.046406599999997</v>
      </c>
      <c r="D1570" s="77">
        <v>-84.497039299999997</v>
      </c>
      <c r="E1570" s="77" t="s">
        <v>38</v>
      </c>
      <c r="F1570" s="77">
        <v>275</v>
      </c>
      <c r="H1570" s="77" t="s">
        <v>61</v>
      </c>
      <c r="I1570" s="77">
        <v>2018</v>
      </c>
      <c r="J1570" s="77">
        <v>275</v>
      </c>
      <c r="K1570" s="77" t="s">
        <v>29</v>
      </c>
      <c r="L1570" s="77" t="s">
        <v>29</v>
      </c>
      <c r="N1570" s="77">
        <v>0</v>
      </c>
      <c r="O1570" s="77">
        <v>1</v>
      </c>
      <c r="P1570" s="77" t="s">
        <v>10</v>
      </c>
      <c r="Q1570" s="77">
        <v>38.046406599999997</v>
      </c>
      <c r="R1570" s="77">
        <v>-84.497039299999997</v>
      </c>
      <c r="S1570" s="77">
        <v>0</v>
      </c>
      <c r="T1570" s="77">
        <v>0</v>
      </c>
      <c r="U1570" s="77">
        <v>0</v>
      </c>
      <c r="V1570" s="77">
        <v>0</v>
      </c>
      <c r="W1570" s="77">
        <v>0</v>
      </c>
      <c r="X1570" s="77">
        <v>0</v>
      </c>
      <c r="Y1570" s="77">
        <v>0</v>
      </c>
      <c r="Z1570" s="77">
        <v>0</v>
      </c>
      <c r="AA1570" s="77">
        <v>0</v>
      </c>
      <c r="AB1570" s="77">
        <v>0</v>
      </c>
      <c r="AC1570" s="77">
        <v>275</v>
      </c>
      <c r="AE1570" s="87" t="str">
        <f t="shared" si="308"/>
        <v>Domestic</v>
      </c>
      <c r="AF1570" s="82" t="str">
        <f t="shared" si="309"/>
        <v>student</v>
      </c>
      <c r="AI1570" s="82">
        <f>'GDP per Capita'!N1570</f>
        <v>63809.64</v>
      </c>
      <c r="AJ1570" s="82">
        <f t="shared" si="310"/>
        <v>63809.64</v>
      </c>
      <c r="AK1570" s="82">
        <f t="shared" si="311"/>
        <v>63809.64</v>
      </c>
      <c r="AL1570" s="88">
        <f t="shared" si="312"/>
        <v>4.309693645035452E-3</v>
      </c>
    </row>
    <row r="1571" spans="1:38">
      <c r="A1571" s="77" t="s">
        <v>90</v>
      </c>
      <c r="B1571" s="77">
        <v>1673</v>
      </c>
      <c r="C1571" s="77">
        <v>1.3408629999999999</v>
      </c>
      <c r="D1571" s="77">
        <v>103.83039182212001</v>
      </c>
      <c r="E1571" s="77" t="s">
        <v>39</v>
      </c>
      <c r="F1571" s="77">
        <v>685</v>
      </c>
      <c r="H1571" s="77" t="s">
        <v>64</v>
      </c>
      <c r="I1571" s="77">
        <v>2018</v>
      </c>
      <c r="J1571" s="77">
        <v>685</v>
      </c>
      <c r="K1571" s="77" t="s">
        <v>573</v>
      </c>
      <c r="L1571" s="77" t="s">
        <v>30</v>
      </c>
      <c r="N1571" s="77">
        <v>0</v>
      </c>
      <c r="O1571" s="77">
        <v>0</v>
      </c>
      <c r="P1571" s="77" t="s">
        <v>10</v>
      </c>
      <c r="Q1571" s="77">
        <v>38.046406599999997</v>
      </c>
      <c r="R1571" s="77">
        <v>-84.497039299999997</v>
      </c>
      <c r="S1571" s="77">
        <v>31105.509927189902</v>
      </c>
      <c r="T1571" s="77">
        <v>4.9940811803514302</v>
      </c>
      <c r="U1571" s="77">
        <v>181</v>
      </c>
      <c r="V1571" s="77">
        <v>536</v>
      </c>
      <c r="W1571" s="77">
        <v>0.114284</v>
      </c>
      <c r="X1571" s="77">
        <v>0</v>
      </c>
      <c r="Y1571" s="77">
        <v>0</v>
      </c>
      <c r="Z1571" s="77">
        <v>0</v>
      </c>
      <c r="AA1571" s="77">
        <v>2846.1541583378798</v>
      </c>
      <c r="AB1571" s="77">
        <v>5.1083651803514298</v>
      </c>
      <c r="AC1571" s="77">
        <v>4248.1541583378803</v>
      </c>
      <c r="AE1571" s="87" t="str">
        <f t="shared" si="308"/>
        <v>International</v>
      </c>
      <c r="AF1571" s="82" t="str">
        <f t="shared" si="309"/>
        <v>non-student</v>
      </c>
      <c r="AI1571" s="82">
        <f>'GDP per Capita'!N1571</f>
        <v>56679.16</v>
      </c>
      <c r="AJ1571" s="82">
        <f t="shared" si="310"/>
        <v>56679.16</v>
      </c>
      <c r="AK1571" s="82">
        <f t="shared" si="311"/>
        <v>56679.16</v>
      </c>
      <c r="AL1571" s="88">
        <f t="shared" si="312"/>
        <v>7.4950901854189095E-2</v>
      </c>
    </row>
    <row r="1572" spans="1:38">
      <c r="A1572" s="77" t="s">
        <v>230</v>
      </c>
      <c r="B1572" s="77">
        <v>1674</v>
      </c>
      <c r="C1572" s="77">
        <v>38.046406599999997</v>
      </c>
      <c r="D1572" s="77">
        <v>-84.497039299999997</v>
      </c>
      <c r="E1572" s="77" t="s">
        <v>38</v>
      </c>
      <c r="F1572" s="77">
        <v>275</v>
      </c>
      <c r="H1572" s="77" t="s">
        <v>61</v>
      </c>
      <c r="I1572" s="77">
        <v>2018</v>
      </c>
      <c r="J1572" s="77">
        <v>275</v>
      </c>
      <c r="K1572" s="77" t="s">
        <v>29</v>
      </c>
      <c r="L1572" s="77" t="s">
        <v>29</v>
      </c>
      <c r="N1572" s="77">
        <v>0</v>
      </c>
      <c r="O1572" s="77">
        <v>1</v>
      </c>
      <c r="P1572" s="77" t="s">
        <v>10</v>
      </c>
      <c r="Q1572" s="77">
        <v>38.046406599999997</v>
      </c>
      <c r="R1572" s="77">
        <v>-84.497039299999997</v>
      </c>
      <c r="S1572" s="77">
        <v>0</v>
      </c>
      <c r="T1572" s="77">
        <v>0</v>
      </c>
      <c r="U1572" s="77">
        <v>0</v>
      </c>
      <c r="V1572" s="77">
        <v>0</v>
      </c>
      <c r="W1572" s="77">
        <v>0</v>
      </c>
      <c r="X1572" s="77">
        <v>0</v>
      </c>
      <c r="Y1572" s="77">
        <v>0</v>
      </c>
      <c r="Z1572" s="77">
        <v>0</v>
      </c>
      <c r="AA1572" s="77">
        <v>0</v>
      </c>
      <c r="AB1572" s="77">
        <v>0</v>
      </c>
      <c r="AC1572" s="77">
        <v>275</v>
      </c>
      <c r="AE1572" s="87" t="str">
        <f t="shared" si="308"/>
        <v>Domestic</v>
      </c>
      <c r="AF1572" s="82" t="str">
        <f t="shared" si="309"/>
        <v>student</v>
      </c>
      <c r="AI1572" s="82">
        <f>'GDP per Capita'!N1572</f>
        <v>63809.64</v>
      </c>
      <c r="AJ1572" s="82">
        <f t="shared" si="310"/>
        <v>63809.64</v>
      </c>
      <c r="AK1572" s="82">
        <f t="shared" si="311"/>
        <v>63809.64</v>
      </c>
      <c r="AL1572" s="88">
        <f t="shared" si="312"/>
        <v>4.309693645035452E-3</v>
      </c>
    </row>
    <row r="1573" spans="1:38">
      <c r="A1573" s="77" t="s">
        <v>96</v>
      </c>
      <c r="B1573" s="77">
        <v>1675</v>
      </c>
      <c r="C1573" s="77">
        <v>38.046406599999997</v>
      </c>
      <c r="D1573" s="77">
        <v>-84.497039299999997</v>
      </c>
      <c r="E1573" s="77" t="s">
        <v>42</v>
      </c>
      <c r="F1573" s="77">
        <v>1100</v>
      </c>
      <c r="H1573" s="77" t="s">
        <v>64</v>
      </c>
      <c r="I1573" s="77">
        <v>2018</v>
      </c>
      <c r="J1573" s="77">
        <v>1100</v>
      </c>
      <c r="K1573" s="77" t="s">
        <v>29</v>
      </c>
      <c r="L1573" s="77" t="s">
        <v>29</v>
      </c>
      <c r="N1573" s="77">
        <v>0</v>
      </c>
      <c r="O1573" s="77">
        <v>1</v>
      </c>
      <c r="P1573" s="77" t="s">
        <v>10</v>
      </c>
      <c r="Q1573" s="77">
        <v>38.046406599999997</v>
      </c>
      <c r="R1573" s="77">
        <v>-84.497039299999997</v>
      </c>
      <c r="S1573" s="77">
        <v>0</v>
      </c>
      <c r="T1573" s="77">
        <v>0</v>
      </c>
      <c r="U1573" s="77">
        <v>0</v>
      </c>
      <c r="V1573" s="77">
        <v>0</v>
      </c>
      <c r="W1573" s="77">
        <v>0</v>
      </c>
      <c r="X1573" s="77">
        <v>0</v>
      </c>
      <c r="Y1573" s="77">
        <v>0</v>
      </c>
      <c r="Z1573" s="77">
        <v>0</v>
      </c>
      <c r="AA1573" s="77">
        <v>0</v>
      </c>
      <c r="AB1573" s="77">
        <v>0</v>
      </c>
      <c r="AC1573" s="77">
        <v>1100</v>
      </c>
      <c r="AE1573" s="87" t="str">
        <f t="shared" si="308"/>
        <v>Domestic</v>
      </c>
      <c r="AF1573" s="82" t="str">
        <f t="shared" si="309"/>
        <v>non-student</v>
      </c>
      <c r="AI1573" s="82">
        <f>'GDP per Capita'!N1573</f>
        <v>63809.64</v>
      </c>
      <c r="AJ1573" s="82">
        <f t="shared" si="310"/>
        <v>63809.64</v>
      </c>
      <c r="AK1573" s="82">
        <f t="shared" si="311"/>
        <v>63809.64</v>
      </c>
      <c r="AL1573" s="88">
        <f t="shared" si="312"/>
        <v>1.7238774580141808E-2</v>
      </c>
    </row>
    <row r="1574" spans="1:38">
      <c r="A1574" s="77" t="s">
        <v>90</v>
      </c>
      <c r="B1574" s="77">
        <v>1676</v>
      </c>
      <c r="C1574" s="77">
        <v>1.3408629999999999</v>
      </c>
      <c r="D1574" s="77">
        <v>103.83039182212001</v>
      </c>
      <c r="E1574" s="77" t="s">
        <v>37</v>
      </c>
      <c r="F1574" s="77">
        <v>585</v>
      </c>
      <c r="H1574" s="77" t="s">
        <v>64</v>
      </c>
      <c r="I1574" s="77">
        <v>2018</v>
      </c>
      <c r="J1574" s="77">
        <v>585</v>
      </c>
      <c r="K1574" s="77" t="s">
        <v>573</v>
      </c>
      <c r="L1574" s="77" t="s">
        <v>30</v>
      </c>
      <c r="N1574" s="77">
        <v>0</v>
      </c>
      <c r="O1574" s="77">
        <v>0</v>
      </c>
      <c r="P1574" s="77" t="s">
        <v>10</v>
      </c>
      <c r="Q1574" s="77">
        <v>38.046406599999997</v>
      </c>
      <c r="R1574" s="77">
        <v>-84.497039299999997</v>
      </c>
      <c r="S1574" s="77">
        <v>31105.509927189902</v>
      </c>
      <c r="T1574" s="77">
        <v>4.9940811803514302</v>
      </c>
      <c r="U1574" s="77">
        <v>181</v>
      </c>
      <c r="V1574" s="77">
        <v>536</v>
      </c>
      <c r="W1574" s="77">
        <v>0.114284</v>
      </c>
      <c r="X1574" s="77">
        <v>0</v>
      </c>
      <c r="Y1574" s="77">
        <v>0</v>
      </c>
      <c r="Z1574" s="77">
        <v>0</v>
      </c>
      <c r="AA1574" s="77">
        <v>2846.1541583378798</v>
      </c>
      <c r="AB1574" s="77">
        <v>5.1083651803514298</v>
      </c>
      <c r="AC1574" s="77">
        <v>4148.1541583378803</v>
      </c>
      <c r="AE1574" s="87" t="str">
        <f t="shared" si="308"/>
        <v>International</v>
      </c>
      <c r="AF1574" s="82" t="str">
        <f t="shared" si="309"/>
        <v>non-student</v>
      </c>
      <c r="AI1574" s="82">
        <f>'GDP per Capita'!N1574</f>
        <v>56679.16</v>
      </c>
      <c r="AJ1574" s="82">
        <f t="shared" si="310"/>
        <v>56679.16</v>
      </c>
      <c r="AK1574" s="82">
        <f t="shared" si="311"/>
        <v>56679.16</v>
      </c>
      <c r="AL1574" s="88">
        <f t="shared" si="312"/>
        <v>7.318658495182144E-2</v>
      </c>
    </row>
    <row r="1575" spans="1:38">
      <c r="A1575" s="77" t="s">
        <v>358</v>
      </c>
      <c r="B1575" s="77">
        <v>1677</v>
      </c>
      <c r="C1575" s="77">
        <v>41.875561599999997</v>
      </c>
      <c r="D1575" s="77">
        <v>-87.6244212</v>
      </c>
      <c r="E1575" s="77" t="s">
        <v>38</v>
      </c>
      <c r="F1575" s="77">
        <v>195</v>
      </c>
      <c r="H1575" s="77" t="s">
        <v>65</v>
      </c>
      <c r="I1575" s="77">
        <v>2018</v>
      </c>
      <c r="J1575" s="77">
        <v>195</v>
      </c>
      <c r="K1575" s="77" t="s">
        <v>29</v>
      </c>
      <c r="L1575" s="77" t="s">
        <v>29</v>
      </c>
      <c r="N1575" s="77">
        <v>0</v>
      </c>
      <c r="O1575" s="77">
        <v>0</v>
      </c>
      <c r="P1575" s="77" t="s">
        <v>10</v>
      </c>
      <c r="Q1575" s="77">
        <v>38.046406599999997</v>
      </c>
      <c r="R1575" s="77">
        <v>-84.497039299999997</v>
      </c>
      <c r="S1575" s="77">
        <v>1004.48484589638</v>
      </c>
      <c r="T1575" s="77">
        <v>0.294268676812315</v>
      </c>
      <c r="U1575" s="77">
        <v>181</v>
      </c>
      <c r="V1575" s="77">
        <v>268</v>
      </c>
      <c r="W1575" s="77">
        <v>5.7141999999999998E-2</v>
      </c>
      <c r="X1575" s="77">
        <v>0</v>
      </c>
      <c r="Y1575" s="77">
        <v>0</v>
      </c>
      <c r="Z1575" s="77">
        <v>0</v>
      </c>
      <c r="AA1575" s="77">
        <v>192.86109041210401</v>
      </c>
      <c r="AB1575" s="77">
        <v>0.35141067681231503</v>
      </c>
      <c r="AC1575" s="77">
        <v>836.861090412105</v>
      </c>
      <c r="AE1575" s="87" t="str">
        <f t="shared" si="308"/>
        <v>Domestic</v>
      </c>
      <c r="AF1575" s="82" t="str">
        <f t="shared" si="309"/>
        <v>student</v>
      </c>
      <c r="AI1575" s="82">
        <f>'GDP per Capita'!N1575</f>
        <v>63809.64</v>
      </c>
      <c r="AJ1575" s="82">
        <f t="shared" si="310"/>
        <v>63809.64</v>
      </c>
      <c r="AK1575" s="82">
        <f t="shared" si="311"/>
        <v>63809.64</v>
      </c>
      <c r="AL1575" s="88">
        <f t="shared" si="312"/>
        <v>1.3114963356823594E-2</v>
      </c>
    </row>
    <row r="1576" spans="1:38">
      <c r="A1576" s="77" t="s">
        <v>83</v>
      </c>
      <c r="B1576" s="77">
        <v>1678</v>
      </c>
      <c r="C1576" s="77">
        <v>22.283345399999899</v>
      </c>
      <c r="D1576" s="77">
        <v>39.112814499999999</v>
      </c>
      <c r="E1576" s="77" t="s">
        <v>39</v>
      </c>
      <c r="F1576" s="77">
        <v>660</v>
      </c>
      <c r="H1576" s="77" t="s">
        <v>64</v>
      </c>
      <c r="I1576" s="77">
        <v>2018</v>
      </c>
      <c r="J1576" s="77">
        <v>660</v>
      </c>
      <c r="K1576" s="77" t="s">
        <v>570</v>
      </c>
      <c r="L1576" s="77" t="s">
        <v>32</v>
      </c>
      <c r="N1576" s="77">
        <v>0</v>
      </c>
      <c r="O1576" s="77">
        <v>0</v>
      </c>
      <c r="P1576" s="77" t="s">
        <v>10</v>
      </c>
      <c r="Q1576" s="77">
        <v>38.046406599999997</v>
      </c>
      <c r="R1576" s="77">
        <v>-84.497039299999997</v>
      </c>
      <c r="S1576" s="77">
        <v>22187.539022360499</v>
      </c>
      <c r="T1576" s="77">
        <v>3.4524494609248202</v>
      </c>
      <c r="U1576" s="77">
        <v>181</v>
      </c>
      <c r="V1576" s="77">
        <v>536</v>
      </c>
      <c r="W1576" s="77">
        <v>0.114284</v>
      </c>
      <c r="X1576" s="77">
        <v>0</v>
      </c>
      <c r="Y1576" s="77">
        <v>0</v>
      </c>
      <c r="Z1576" s="77">
        <v>0</v>
      </c>
      <c r="AA1576" s="77">
        <v>2030.15982054598</v>
      </c>
      <c r="AB1576" s="77">
        <v>3.5667334609248198</v>
      </c>
      <c r="AC1576" s="77">
        <v>3407.15982054598</v>
      </c>
      <c r="AE1576" s="87" t="str">
        <f t="shared" si="308"/>
        <v>International</v>
      </c>
      <c r="AF1576" s="82" t="str">
        <f t="shared" si="309"/>
        <v>non-student</v>
      </c>
      <c r="AI1576" s="82">
        <f>'GDP per Capita'!N1576</f>
        <v>21764.39</v>
      </c>
      <c r="AJ1576" s="82">
        <f t="shared" si="310"/>
        <v>21764.39</v>
      </c>
      <c r="AK1576" s="82">
        <f t="shared" si="311"/>
        <v>21764.39</v>
      </c>
      <c r="AL1576" s="88">
        <f t="shared" si="312"/>
        <v>0.15654745299757908</v>
      </c>
    </row>
    <row r="1577" spans="1:38">
      <c r="A1577" s="77" t="s">
        <v>83</v>
      </c>
      <c r="B1577" s="77">
        <v>1679</v>
      </c>
      <c r="C1577" s="77">
        <v>22.283345399999899</v>
      </c>
      <c r="D1577" s="77">
        <v>39.112814499999999</v>
      </c>
      <c r="E1577" s="77" t="s">
        <v>39</v>
      </c>
      <c r="F1577" s="77">
        <v>0</v>
      </c>
      <c r="H1577" s="77" t="s">
        <v>63</v>
      </c>
      <c r="I1577" s="77">
        <v>2018</v>
      </c>
      <c r="J1577" s="77">
        <v>0</v>
      </c>
      <c r="K1577" s="77" t="s">
        <v>570</v>
      </c>
      <c r="L1577" s="77" t="s">
        <v>32</v>
      </c>
      <c r="N1577" s="77">
        <v>0</v>
      </c>
      <c r="O1577" s="77">
        <v>0</v>
      </c>
      <c r="P1577" s="77" t="s">
        <v>10</v>
      </c>
      <c r="Q1577" s="77">
        <v>38.046406599999997</v>
      </c>
      <c r="R1577" s="77">
        <v>-84.497039299999997</v>
      </c>
      <c r="S1577" s="77">
        <v>22187.539022360499</v>
      </c>
      <c r="T1577" s="77">
        <v>3.4524494609248202</v>
      </c>
      <c r="U1577" s="77">
        <v>181</v>
      </c>
      <c r="V1577" s="77">
        <v>536</v>
      </c>
      <c r="W1577" s="77">
        <v>0.114284</v>
      </c>
      <c r="X1577" s="77">
        <v>0</v>
      </c>
      <c r="Y1577" s="77">
        <v>0</v>
      </c>
      <c r="Z1577" s="77">
        <v>0</v>
      </c>
      <c r="AA1577" s="77">
        <v>2030.15982054598</v>
      </c>
      <c r="AB1577" s="77">
        <v>3.5667334609248198</v>
      </c>
      <c r="AC1577" s="77">
        <v>2747.15982054598</v>
      </c>
      <c r="AE1577" s="87" t="str">
        <f t="shared" si="308"/>
        <v>International</v>
      </c>
      <c r="AF1577" s="82" t="str">
        <f t="shared" si="309"/>
        <v>non-student</v>
      </c>
      <c r="AI1577" s="82">
        <f>'GDP per Capita'!N1577</f>
        <v>21764.39</v>
      </c>
      <c r="AJ1577" s="82">
        <f t="shared" si="310"/>
        <v>21764.39</v>
      </c>
      <c r="AK1577" s="82">
        <f t="shared" si="311"/>
        <v>21764.39</v>
      </c>
      <c r="AL1577" s="88">
        <f t="shared" si="312"/>
        <v>0.12622268855437621</v>
      </c>
    </row>
    <row r="1578" spans="1:38">
      <c r="A1578" s="77" t="s">
        <v>103</v>
      </c>
      <c r="B1578" s="77">
        <v>1680</v>
      </c>
      <c r="C1578" s="77">
        <v>36.162229600000003</v>
      </c>
      <c r="D1578" s="77">
        <v>-86.774353099999999</v>
      </c>
      <c r="E1578" s="77" t="s">
        <v>38</v>
      </c>
      <c r="F1578" s="77">
        <v>195</v>
      </c>
      <c r="H1578" s="77" t="s">
        <v>65</v>
      </c>
      <c r="I1578" s="77">
        <v>2018</v>
      </c>
      <c r="J1578" s="77">
        <v>195</v>
      </c>
      <c r="K1578" s="77" t="s">
        <v>29</v>
      </c>
      <c r="L1578" s="77" t="s">
        <v>29</v>
      </c>
      <c r="N1578" s="77">
        <v>0</v>
      </c>
      <c r="O1578" s="77">
        <v>0</v>
      </c>
      <c r="P1578" s="77" t="s">
        <v>10</v>
      </c>
      <c r="Q1578" s="77">
        <v>38.046406599999997</v>
      </c>
      <c r="R1578" s="77">
        <v>-84.497039299999997</v>
      </c>
      <c r="S1578" s="77">
        <v>581.96173324241101</v>
      </c>
      <c r="T1578" s="77">
        <v>0.23847670730986401</v>
      </c>
      <c r="U1578" s="77">
        <v>181</v>
      </c>
      <c r="V1578" s="77">
        <v>268</v>
      </c>
      <c r="W1578" s="77">
        <v>5.7141999999999998E-2</v>
      </c>
      <c r="X1578" s="77">
        <v>0</v>
      </c>
      <c r="Y1578" s="77">
        <v>0</v>
      </c>
      <c r="Z1578" s="77">
        <v>0</v>
      </c>
      <c r="AA1578" s="77">
        <v>111.736652782542</v>
      </c>
      <c r="AB1578" s="77">
        <v>0.295618707309864</v>
      </c>
      <c r="AC1578" s="77">
        <v>755.73665278254202</v>
      </c>
      <c r="AE1578" s="87" t="str">
        <f t="shared" si="308"/>
        <v>Domestic</v>
      </c>
      <c r="AF1578" s="82" t="str">
        <f t="shared" si="309"/>
        <v>student</v>
      </c>
      <c r="AI1578" s="82">
        <f>'GDP per Capita'!N1578</f>
        <v>63809.64</v>
      </c>
      <c r="AJ1578" s="82">
        <f t="shared" si="310"/>
        <v>63809.64</v>
      </c>
      <c r="AK1578" s="82">
        <f t="shared" si="311"/>
        <v>63809.64</v>
      </c>
      <c r="AL1578" s="88">
        <f t="shared" si="312"/>
        <v>1.184361254479013E-2</v>
      </c>
    </row>
    <row r="1579" spans="1:38">
      <c r="A1579" s="77" t="s">
        <v>96</v>
      </c>
      <c r="B1579" s="77">
        <v>1681</v>
      </c>
      <c r="C1579" s="77">
        <v>38.046406599999997</v>
      </c>
      <c r="D1579" s="77">
        <v>-84.497039299999997</v>
      </c>
      <c r="E1579" s="77" t="s">
        <v>38</v>
      </c>
      <c r="F1579" s="77">
        <v>295</v>
      </c>
      <c r="H1579" s="77" t="s">
        <v>65</v>
      </c>
      <c r="I1579" s="77">
        <v>2018</v>
      </c>
      <c r="J1579" s="77">
        <v>295</v>
      </c>
      <c r="K1579" s="77" t="s">
        <v>29</v>
      </c>
      <c r="L1579" s="77" t="s">
        <v>29</v>
      </c>
      <c r="N1579" s="77">
        <v>0</v>
      </c>
      <c r="O1579" s="77">
        <v>1</v>
      </c>
      <c r="P1579" s="77" t="s">
        <v>10</v>
      </c>
      <c r="Q1579" s="77">
        <v>38.046406599999997</v>
      </c>
      <c r="R1579" s="77">
        <v>-84.497039299999997</v>
      </c>
      <c r="S1579" s="77">
        <v>0</v>
      </c>
      <c r="T1579" s="77">
        <v>0</v>
      </c>
      <c r="U1579" s="77">
        <v>0</v>
      </c>
      <c r="V1579" s="77">
        <v>0</v>
      </c>
      <c r="W1579" s="77">
        <v>0</v>
      </c>
      <c r="X1579" s="77">
        <v>0</v>
      </c>
      <c r="Y1579" s="77">
        <v>0</v>
      </c>
      <c r="Z1579" s="77">
        <v>0</v>
      </c>
      <c r="AA1579" s="77">
        <v>0</v>
      </c>
      <c r="AB1579" s="77">
        <v>0</v>
      </c>
      <c r="AC1579" s="77">
        <v>295</v>
      </c>
      <c r="AE1579" s="87" t="str">
        <f t="shared" si="308"/>
        <v>Domestic</v>
      </c>
      <c r="AF1579" s="82" t="str">
        <f t="shared" si="309"/>
        <v>student</v>
      </c>
      <c r="AI1579" s="82">
        <f>'GDP per Capita'!N1579</f>
        <v>63809.64</v>
      </c>
      <c r="AJ1579" s="82">
        <f t="shared" si="310"/>
        <v>63809.64</v>
      </c>
      <c r="AK1579" s="82">
        <f t="shared" si="311"/>
        <v>63809.64</v>
      </c>
      <c r="AL1579" s="88">
        <f t="shared" si="312"/>
        <v>4.6231259101289397E-3</v>
      </c>
    </row>
    <row r="1580" spans="1:38">
      <c r="A1580" s="77" t="s">
        <v>203</v>
      </c>
      <c r="B1580" s="77">
        <v>1682</v>
      </c>
      <c r="C1580" s="77">
        <v>33.195869600000002</v>
      </c>
      <c r="D1580" s="77">
        <v>-117.3794834</v>
      </c>
      <c r="E1580" s="77" t="s">
        <v>42</v>
      </c>
      <c r="F1580" s="77">
        <v>685</v>
      </c>
      <c r="H1580" s="77" t="s">
        <v>64</v>
      </c>
      <c r="I1580" s="77">
        <v>2018</v>
      </c>
      <c r="J1580" s="77">
        <v>685</v>
      </c>
      <c r="K1580" s="77" t="s">
        <v>29</v>
      </c>
      <c r="L1580" s="77" t="s">
        <v>29</v>
      </c>
      <c r="N1580" s="77">
        <v>0</v>
      </c>
      <c r="O1580" s="77">
        <v>0</v>
      </c>
      <c r="P1580" s="77" t="s">
        <v>10</v>
      </c>
      <c r="Q1580" s="77">
        <v>38.046406599999997</v>
      </c>
      <c r="R1580" s="77">
        <v>-84.497039299999997</v>
      </c>
      <c r="S1580" s="77">
        <v>6009.2361280360101</v>
      </c>
      <c r="T1580" s="77">
        <v>1.0134993535963199</v>
      </c>
      <c r="U1580" s="77">
        <v>181</v>
      </c>
      <c r="V1580" s="77">
        <v>536</v>
      </c>
      <c r="W1580" s="77">
        <v>0.114284</v>
      </c>
      <c r="X1580" s="77">
        <v>0</v>
      </c>
      <c r="Y1580" s="77">
        <v>0</v>
      </c>
      <c r="Z1580" s="77">
        <v>0</v>
      </c>
      <c r="AA1580" s="77">
        <v>721.10833536432096</v>
      </c>
      <c r="AB1580" s="77">
        <v>1.12778335359632</v>
      </c>
      <c r="AC1580" s="77">
        <v>2123.1083353643198</v>
      </c>
      <c r="AE1580" s="87" t="str">
        <f t="shared" si="308"/>
        <v>Domestic</v>
      </c>
      <c r="AF1580" s="82" t="str">
        <f t="shared" si="309"/>
        <v>non-student</v>
      </c>
      <c r="AI1580" s="82">
        <f>'GDP per Capita'!N1580</f>
        <v>63809.64</v>
      </c>
      <c r="AJ1580" s="82">
        <f t="shared" si="310"/>
        <v>63809.64</v>
      </c>
      <c r="AK1580" s="82">
        <f t="shared" si="311"/>
        <v>63809.64</v>
      </c>
      <c r="AL1580" s="88">
        <f t="shared" si="312"/>
        <v>3.327253272960512E-2</v>
      </c>
    </row>
    <row r="1581" spans="1:38">
      <c r="A1581" s="77" t="s">
        <v>96</v>
      </c>
      <c r="B1581" s="77">
        <v>1683</v>
      </c>
      <c r="C1581" s="77">
        <v>38.046406599999997</v>
      </c>
      <c r="D1581" s="77">
        <v>-84.497039299999997</v>
      </c>
      <c r="E1581" s="77" t="s">
        <v>37</v>
      </c>
      <c r="F1581" s="77">
        <v>585</v>
      </c>
      <c r="H1581" s="77" t="s">
        <v>64</v>
      </c>
      <c r="I1581" s="77">
        <v>2018</v>
      </c>
      <c r="J1581" s="77">
        <v>585</v>
      </c>
      <c r="K1581" s="77" t="s">
        <v>29</v>
      </c>
      <c r="L1581" s="77" t="s">
        <v>29</v>
      </c>
      <c r="N1581" s="77">
        <v>0</v>
      </c>
      <c r="O1581" s="77">
        <v>1</v>
      </c>
      <c r="P1581" s="77" t="s">
        <v>10</v>
      </c>
      <c r="Q1581" s="77">
        <v>38.046406599999997</v>
      </c>
      <c r="R1581" s="77">
        <v>-84.497039299999997</v>
      </c>
      <c r="S1581" s="77">
        <v>0</v>
      </c>
      <c r="T1581" s="77">
        <v>0</v>
      </c>
      <c r="U1581" s="77">
        <v>0</v>
      </c>
      <c r="V1581" s="77">
        <v>0</v>
      </c>
      <c r="W1581" s="77">
        <v>0</v>
      </c>
      <c r="X1581" s="77">
        <v>0</v>
      </c>
      <c r="Y1581" s="77">
        <v>0</v>
      </c>
      <c r="Z1581" s="77">
        <v>0</v>
      </c>
      <c r="AA1581" s="77">
        <v>0</v>
      </c>
      <c r="AB1581" s="77">
        <v>0</v>
      </c>
      <c r="AC1581" s="77">
        <v>585</v>
      </c>
      <c r="AE1581" s="87" t="str">
        <f t="shared" si="308"/>
        <v>Domestic</v>
      </c>
      <c r="AF1581" s="82" t="str">
        <f t="shared" si="309"/>
        <v>non-student</v>
      </c>
      <c r="AI1581" s="82">
        <f>'GDP per Capita'!N1581</f>
        <v>63809.64</v>
      </c>
      <c r="AJ1581" s="82">
        <f t="shared" si="310"/>
        <v>63809.64</v>
      </c>
      <c r="AK1581" s="82">
        <f t="shared" si="311"/>
        <v>63809.64</v>
      </c>
      <c r="AL1581" s="88">
        <f t="shared" si="312"/>
        <v>9.1678937539845084E-3</v>
      </c>
    </row>
    <row r="1582" spans="1:38">
      <c r="A1582" s="77" t="s">
        <v>397</v>
      </c>
      <c r="B1582" s="77">
        <v>1684</v>
      </c>
      <c r="C1582" s="77">
        <v>40.904057600000002</v>
      </c>
      <c r="D1582" s="77">
        <v>-73.342016930188606</v>
      </c>
      <c r="E1582" s="77" t="s">
        <v>37</v>
      </c>
      <c r="F1582" s="77">
        <v>175</v>
      </c>
      <c r="H1582" s="77" t="s">
        <v>61</v>
      </c>
      <c r="I1582" s="77">
        <v>2018</v>
      </c>
      <c r="J1582" s="77">
        <v>175</v>
      </c>
      <c r="K1582" s="77" t="s">
        <v>29</v>
      </c>
      <c r="L1582" s="77" t="s">
        <v>29</v>
      </c>
      <c r="N1582" s="77">
        <v>0</v>
      </c>
      <c r="O1582" s="77">
        <v>0</v>
      </c>
      <c r="P1582" s="77" t="s">
        <v>10</v>
      </c>
      <c r="Q1582" s="77">
        <v>38.046406599999997</v>
      </c>
      <c r="R1582" s="77">
        <v>-84.497039299999997</v>
      </c>
      <c r="S1582" s="77">
        <v>2015.8704430591899</v>
      </c>
      <c r="T1582" s="77">
        <v>0.42781686081032899</v>
      </c>
      <c r="U1582" s="77">
        <v>181</v>
      </c>
      <c r="V1582" s="77">
        <v>536</v>
      </c>
      <c r="W1582" s="77">
        <v>0.114284</v>
      </c>
      <c r="X1582" s="77">
        <v>0</v>
      </c>
      <c r="Y1582" s="77">
        <v>0</v>
      </c>
      <c r="Z1582" s="77">
        <v>0</v>
      </c>
      <c r="AA1582" s="77">
        <v>387.04712506736598</v>
      </c>
      <c r="AB1582" s="77">
        <v>0.54210086081032904</v>
      </c>
      <c r="AC1582" s="77">
        <v>1279.04712506736</v>
      </c>
      <c r="AE1582" s="87" t="str">
        <f t="shared" si="308"/>
        <v>Domestic</v>
      </c>
      <c r="AF1582" s="82" t="str">
        <f t="shared" si="309"/>
        <v>non-student</v>
      </c>
      <c r="AI1582" s="82">
        <f>'GDP per Capita'!N1582</f>
        <v>63809.64</v>
      </c>
      <c r="AJ1582" s="82">
        <f t="shared" si="310"/>
        <v>63809.64</v>
      </c>
      <c r="AK1582" s="82">
        <f t="shared" si="311"/>
        <v>63809.64</v>
      </c>
      <c r="AL1582" s="88">
        <f t="shared" si="312"/>
        <v>2.0044731878558788E-2</v>
      </c>
    </row>
    <row r="1583" spans="1:38">
      <c r="A1583" s="77" t="s">
        <v>96</v>
      </c>
      <c r="B1583" s="77">
        <v>1685</v>
      </c>
      <c r="C1583" s="77">
        <v>38.046406599999997</v>
      </c>
      <c r="D1583" s="77">
        <v>-84.497039299999997</v>
      </c>
      <c r="E1583" s="77" t="s">
        <v>37</v>
      </c>
      <c r="F1583" s="77">
        <v>650</v>
      </c>
      <c r="H1583" s="77" t="s">
        <v>64</v>
      </c>
      <c r="I1583" s="77">
        <v>2018</v>
      </c>
      <c r="J1583" s="77">
        <v>650</v>
      </c>
      <c r="K1583" s="77" t="s">
        <v>29</v>
      </c>
      <c r="L1583" s="77" t="s">
        <v>29</v>
      </c>
      <c r="N1583" s="77">
        <v>0</v>
      </c>
      <c r="O1583" s="77">
        <v>1</v>
      </c>
      <c r="P1583" s="77" t="s">
        <v>10</v>
      </c>
      <c r="Q1583" s="77">
        <v>38.046406599999997</v>
      </c>
      <c r="R1583" s="77">
        <v>-84.497039299999997</v>
      </c>
      <c r="S1583" s="77">
        <v>0</v>
      </c>
      <c r="T1583" s="77">
        <v>0</v>
      </c>
      <c r="U1583" s="77">
        <v>0</v>
      </c>
      <c r="V1583" s="77">
        <v>0</v>
      </c>
      <c r="W1583" s="77">
        <v>0</v>
      </c>
      <c r="X1583" s="77">
        <v>0</v>
      </c>
      <c r="Y1583" s="77">
        <v>0</v>
      </c>
      <c r="Z1583" s="77">
        <v>0</v>
      </c>
      <c r="AA1583" s="77">
        <v>0</v>
      </c>
      <c r="AB1583" s="77">
        <v>0</v>
      </c>
      <c r="AC1583" s="77">
        <v>650</v>
      </c>
      <c r="AE1583" s="87" t="str">
        <f t="shared" si="308"/>
        <v>Domestic</v>
      </c>
      <c r="AF1583" s="82" t="str">
        <f t="shared" si="309"/>
        <v>non-student</v>
      </c>
      <c r="AI1583" s="82">
        <f>'GDP per Capita'!N1583</f>
        <v>63809.64</v>
      </c>
      <c r="AJ1583" s="82">
        <f t="shared" si="310"/>
        <v>63809.64</v>
      </c>
      <c r="AK1583" s="82">
        <f t="shared" si="311"/>
        <v>63809.64</v>
      </c>
      <c r="AL1583" s="88">
        <f t="shared" si="312"/>
        <v>1.0186548615538343E-2</v>
      </c>
    </row>
    <row r="1584" spans="1:38">
      <c r="A1584" s="77" t="s">
        <v>276</v>
      </c>
      <c r="B1584" s="77">
        <v>1686</v>
      </c>
      <c r="C1584" s="77">
        <v>44.889702700000001</v>
      </c>
      <c r="D1584" s="77">
        <v>-93.350122200000001</v>
      </c>
      <c r="E1584" s="77" t="s">
        <v>42</v>
      </c>
      <c r="F1584" s="77">
        <v>1025</v>
      </c>
      <c r="H1584" s="77" t="s">
        <v>66</v>
      </c>
      <c r="I1584" s="77">
        <v>2018</v>
      </c>
      <c r="J1584" s="77">
        <v>1025</v>
      </c>
      <c r="K1584" s="77" t="s">
        <v>29</v>
      </c>
      <c r="L1584" s="77" t="s">
        <v>29</v>
      </c>
      <c r="N1584" s="77">
        <v>0</v>
      </c>
      <c r="O1584" s="77">
        <v>0</v>
      </c>
      <c r="P1584" s="77" t="s">
        <v>10</v>
      </c>
      <c r="Q1584" s="77">
        <v>38.046406599999997</v>
      </c>
      <c r="R1584" s="77">
        <v>-84.497039299999997</v>
      </c>
      <c r="S1584" s="77">
        <v>2117.0915070062201</v>
      </c>
      <c r="T1584" s="77">
        <v>0.44118257346274597</v>
      </c>
      <c r="U1584" s="77">
        <v>181</v>
      </c>
      <c r="V1584" s="77">
        <v>536</v>
      </c>
      <c r="W1584" s="77">
        <v>0.114284</v>
      </c>
      <c r="X1584" s="77">
        <v>0</v>
      </c>
      <c r="Y1584" s="77">
        <v>0</v>
      </c>
      <c r="Z1584" s="77">
        <v>0</v>
      </c>
      <c r="AA1584" s="77">
        <v>406.48156934519398</v>
      </c>
      <c r="AB1584" s="77">
        <v>0.55546657346274597</v>
      </c>
      <c r="AC1584" s="77">
        <v>2148.4815693451901</v>
      </c>
      <c r="AE1584" s="87" t="str">
        <f t="shared" si="308"/>
        <v>Domestic</v>
      </c>
      <c r="AF1584" s="82" t="str">
        <f t="shared" si="309"/>
        <v>non-student</v>
      </c>
      <c r="AI1584" s="82">
        <f>'GDP per Capita'!N1584</f>
        <v>63809.64</v>
      </c>
      <c r="AJ1584" s="82">
        <f t="shared" si="310"/>
        <v>63809.64</v>
      </c>
      <c r="AK1584" s="82">
        <f t="shared" si="311"/>
        <v>63809.64</v>
      </c>
      <c r="AL1584" s="88">
        <f t="shared" si="312"/>
        <v>3.3670172239573679E-2</v>
      </c>
    </row>
    <row r="1585" spans="1:38">
      <c r="A1585" s="77" t="s">
        <v>293</v>
      </c>
      <c r="B1585" s="77">
        <v>1687</v>
      </c>
      <c r="C1585" s="77">
        <v>44.950403700000003</v>
      </c>
      <c r="D1585" s="77">
        <v>-93.101502599999904</v>
      </c>
      <c r="E1585" s="77" t="s">
        <v>42</v>
      </c>
      <c r="F1585" s="77">
        <v>1485</v>
      </c>
      <c r="H1585" s="77" t="s">
        <v>64</v>
      </c>
      <c r="I1585" s="77">
        <v>2018</v>
      </c>
      <c r="J1585" s="77">
        <v>1485</v>
      </c>
      <c r="K1585" s="77" t="s">
        <v>29</v>
      </c>
      <c r="L1585" s="77" t="s">
        <v>29</v>
      </c>
      <c r="N1585" s="77">
        <v>0</v>
      </c>
      <c r="O1585" s="77">
        <v>0</v>
      </c>
      <c r="P1585" s="77" t="s">
        <v>10</v>
      </c>
      <c r="Q1585" s="77">
        <v>38.046406599999997</v>
      </c>
      <c r="R1585" s="77">
        <v>-84.497039299999997</v>
      </c>
      <c r="S1585" s="77">
        <v>2097.9577989153199</v>
      </c>
      <c r="T1585" s="77">
        <v>0.43865606727573297</v>
      </c>
      <c r="U1585" s="77">
        <v>181</v>
      </c>
      <c r="V1585" s="77">
        <v>536</v>
      </c>
      <c r="W1585" s="77">
        <v>0.114284</v>
      </c>
      <c r="X1585" s="77">
        <v>0</v>
      </c>
      <c r="Y1585" s="77">
        <v>0</v>
      </c>
      <c r="Z1585" s="77">
        <v>0</v>
      </c>
      <c r="AA1585" s="77">
        <v>402.80789739174202</v>
      </c>
      <c r="AB1585" s="77">
        <v>0.55294006727573297</v>
      </c>
      <c r="AC1585" s="77">
        <v>2604.80789739174</v>
      </c>
      <c r="AE1585" s="87" t="str">
        <f t="shared" si="308"/>
        <v>Domestic</v>
      </c>
      <c r="AF1585" s="82" t="str">
        <f t="shared" si="309"/>
        <v>non-student</v>
      </c>
      <c r="AI1585" s="82">
        <f>'GDP per Capita'!N1585</f>
        <v>63809.64</v>
      </c>
      <c r="AJ1585" s="82">
        <f t="shared" si="310"/>
        <v>63809.64</v>
      </c>
      <c r="AK1585" s="82">
        <f t="shared" si="311"/>
        <v>63809.64</v>
      </c>
      <c r="AL1585" s="88">
        <f t="shared" si="312"/>
        <v>4.0821541970644873E-2</v>
      </c>
    </row>
    <row r="1586" spans="1:38">
      <c r="A1586" s="77" t="s">
        <v>85</v>
      </c>
      <c r="B1586" s="77">
        <v>1688</v>
      </c>
      <c r="C1586" s="77">
        <v>36.062584299999997</v>
      </c>
      <c r="D1586" s="77">
        <v>-94.157432799999995</v>
      </c>
      <c r="E1586" s="77" t="s">
        <v>37</v>
      </c>
      <c r="F1586" s="77">
        <v>525</v>
      </c>
      <c r="H1586" s="77" t="s">
        <v>66</v>
      </c>
      <c r="I1586" s="77">
        <v>2018</v>
      </c>
      <c r="J1586" s="77">
        <v>525</v>
      </c>
      <c r="K1586" s="77" t="s">
        <v>29</v>
      </c>
      <c r="L1586" s="77" t="s">
        <v>29</v>
      </c>
      <c r="N1586" s="77">
        <v>0</v>
      </c>
      <c r="O1586" s="77">
        <v>0</v>
      </c>
      <c r="P1586" s="77" t="s">
        <v>10</v>
      </c>
      <c r="Q1586" s="77">
        <v>38.046406599999997</v>
      </c>
      <c r="R1586" s="77">
        <v>-84.497039299999997</v>
      </c>
      <c r="S1586" s="77">
        <v>1769.4514712022799</v>
      </c>
      <c r="T1586" s="77">
        <v>0.39527852302257899</v>
      </c>
      <c r="U1586" s="77">
        <v>181</v>
      </c>
      <c r="V1586" s="77">
        <v>536</v>
      </c>
      <c r="W1586" s="77">
        <v>0.114284</v>
      </c>
      <c r="X1586" s="77">
        <v>0</v>
      </c>
      <c r="Y1586" s="77">
        <v>0</v>
      </c>
      <c r="Z1586" s="77">
        <v>0</v>
      </c>
      <c r="AA1586" s="77">
        <v>339.73468247083798</v>
      </c>
      <c r="AB1586" s="77">
        <v>0.50956252302257898</v>
      </c>
      <c r="AC1586" s="77">
        <v>1581.73468247083</v>
      </c>
      <c r="AE1586" s="87" t="str">
        <f t="shared" si="308"/>
        <v>Domestic</v>
      </c>
      <c r="AF1586" s="82" t="str">
        <f t="shared" si="309"/>
        <v>non-student</v>
      </c>
      <c r="AI1586" s="82">
        <f>'GDP per Capita'!N1586</f>
        <v>63809.64</v>
      </c>
      <c r="AJ1586" s="82">
        <f t="shared" si="310"/>
        <v>63809.64</v>
      </c>
      <c r="AK1586" s="82">
        <f t="shared" si="311"/>
        <v>63809.64</v>
      </c>
      <c r="AL1586" s="88">
        <f t="shared" si="312"/>
        <v>2.4788334215188019E-2</v>
      </c>
    </row>
    <row r="1587" spans="1:38">
      <c r="A1587" s="77" t="s">
        <v>112</v>
      </c>
      <c r="B1587" s="77">
        <v>1689</v>
      </c>
      <c r="C1587" s="77">
        <v>40.735657000000003</v>
      </c>
      <c r="D1587" s="77">
        <v>-74.172366699999998</v>
      </c>
      <c r="E1587" s="77" t="s">
        <v>42</v>
      </c>
      <c r="F1587" s="77">
        <v>585</v>
      </c>
      <c r="I1587" s="77">
        <v>2018</v>
      </c>
      <c r="J1587" s="77">
        <v>585</v>
      </c>
      <c r="K1587" s="77" t="s">
        <v>29</v>
      </c>
      <c r="L1587" s="77" t="s">
        <v>29</v>
      </c>
      <c r="N1587" s="77">
        <v>0</v>
      </c>
      <c r="O1587" s="77">
        <v>0</v>
      </c>
      <c r="P1587" s="77" t="s">
        <v>10</v>
      </c>
      <c r="Q1587" s="77">
        <v>38.046406599999997</v>
      </c>
      <c r="R1587" s="77">
        <v>-84.497039299999997</v>
      </c>
      <c r="S1587" s="77">
        <v>1871.19379937244</v>
      </c>
      <c r="T1587" s="77">
        <v>0.40871306589225298</v>
      </c>
      <c r="U1587" s="77">
        <v>181</v>
      </c>
      <c r="V1587" s="77">
        <v>536</v>
      </c>
      <c r="W1587" s="77">
        <v>0.114284</v>
      </c>
      <c r="X1587" s="77">
        <v>0</v>
      </c>
      <c r="Y1587" s="77">
        <v>0</v>
      </c>
      <c r="Z1587" s="77">
        <v>0</v>
      </c>
      <c r="AA1587" s="77">
        <v>359.26920947950902</v>
      </c>
      <c r="AB1587" s="77">
        <v>0.52299706589225303</v>
      </c>
      <c r="AC1587" s="77">
        <v>1661.2692094795</v>
      </c>
      <c r="AE1587" s="87" t="str">
        <f t="shared" si="308"/>
        <v>Domestic</v>
      </c>
      <c r="AF1587" s="82" t="str">
        <f t="shared" si="309"/>
        <v>non-student</v>
      </c>
      <c r="AI1587" s="82">
        <f>'GDP per Capita'!N1587</f>
        <v>63809.64</v>
      </c>
      <c r="AJ1587" s="82">
        <f t="shared" si="310"/>
        <v>63809.64</v>
      </c>
      <c r="AK1587" s="82">
        <f t="shared" si="311"/>
        <v>63809.64</v>
      </c>
      <c r="AL1587" s="88">
        <f t="shared" si="312"/>
        <v>2.6034768562861348E-2</v>
      </c>
    </row>
    <row r="1588" spans="1:38">
      <c r="A1588" s="77" t="s">
        <v>114</v>
      </c>
      <c r="B1588" s="77">
        <v>1690</v>
      </c>
      <c r="C1588" s="77">
        <v>41.489982699999999</v>
      </c>
      <c r="D1588" s="77">
        <v>-71.313770700000006</v>
      </c>
      <c r="E1588" s="77" t="s">
        <v>42</v>
      </c>
      <c r="F1588" s="77">
        <v>685</v>
      </c>
      <c r="H1588" s="77" t="s">
        <v>64</v>
      </c>
      <c r="I1588" s="77">
        <v>2018</v>
      </c>
      <c r="J1588" s="77">
        <v>685</v>
      </c>
      <c r="K1588" s="77" t="s">
        <v>29</v>
      </c>
      <c r="L1588" s="77" t="s">
        <v>29</v>
      </c>
      <c r="N1588" s="77">
        <v>0</v>
      </c>
      <c r="O1588" s="77">
        <v>0</v>
      </c>
      <c r="P1588" s="77" t="s">
        <v>10</v>
      </c>
      <c r="Q1588" s="77">
        <v>38.046406599999997</v>
      </c>
      <c r="R1588" s="77">
        <v>-84.497039299999997</v>
      </c>
      <c r="S1588" s="77">
        <v>2377.1666460298102</v>
      </c>
      <c r="T1588" s="77">
        <v>0.47552413677654498</v>
      </c>
      <c r="U1588" s="77">
        <v>181</v>
      </c>
      <c r="V1588" s="77">
        <v>536</v>
      </c>
      <c r="W1588" s="77">
        <v>0.114284</v>
      </c>
      <c r="X1588" s="77">
        <v>0</v>
      </c>
      <c r="Y1588" s="77">
        <v>0</v>
      </c>
      <c r="Z1588" s="77">
        <v>0</v>
      </c>
      <c r="AA1588" s="77">
        <v>456.41599603772403</v>
      </c>
      <c r="AB1588" s="77">
        <v>0.58980813677654498</v>
      </c>
      <c r="AC1588" s="77">
        <v>1858.4159960377201</v>
      </c>
      <c r="AE1588" s="87" t="str">
        <f t="shared" si="308"/>
        <v>Domestic</v>
      </c>
      <c r="AF1588" s="82" t="str">
        <f t="shared" si="309"/>
        <v>non-student</v>
      </c>
      <c r="AI1588" s="82">
        <f>'GDP per Capita'!N1588</f>
        <v>63809.64</v>
      </c>
      <c r="AJ1588" s="82">
        <f t="shared" si="310"/>
        <v>63809.64</v>
      </c>
      <c r="AK1588" s="82">
        <f t="shared" si="311"/>
        <v>63809.64</v>
      </c>
      <c r="AL1588" s="88">
        <f t="shared" si="312"/>
        <v>2.9124376756203611E-2</v>
      </c>
    </row>
    <row r="1589" spans="1:38">
      <c r="A1589" s="77" t="s">
        <v>162</v>
      </c>
      <c r="B1589" s="77">
        <v>1691</v>
      </c>
      <c r="C1589" s="77">
        <v>40.027145300000001</v>
      </c>
      <c r="D1589" s="77">
        <v>-78.523744699999995</v>
      </c>
      <c r="E1589" s="77" t="s">
        <v>42</v>
      </c>
      <c r="F1589" s="77">
        <v>0</v>
      </c>
      <c r="H1589" s="77" t="s">
        <v>63</v>
      </c>
      <c r="I1589" s="77">
        <v>2018</v>
      </c>
      <c r="J1589" s="77">
        <v>0</v>
      </c>
      <c r="K1589" s="77" t="s">
        <v>29</v>
      </c>
      <c r="L1589" s="77" t="s">
        <v>29</v>
      </c>
      <c r="N1589" s="77">
        <v>0</v>
      </c>
      <c r="O1589" s="77">
        <v>0</v>
      </c>
      <c r="P1589" s="77" t="s">
        <v>10</v>
      </c>
      <c r="Q1589" s="77">
        <v>38.046406599999997</v>
      </c>
      <c r="R1589" s="77">
        <v>-84.497039299999997</v>
      </c>
      <c r="S1589" s="77">
        <v>1121.60744185265</v>
      </c>
      <c r="T1589" s="77">
        <v>0.309734103687061</v>
      </c>
      <c r="U1589" s="77">
        <v>181</v>
      </c>
      <c r="V1589" s="77">
        <v>536</v>
      </c>
      <c r="W1589" s="77">
        <v>0.114284</v>
      </c>
      <c r="X1589" s="77">
        <v>0</v>
      </c>
      <c r="Y1589" s="77">
        <v>0</v>
      </c>
      <c r="Z1589" s="77">
        <v>0</v>
      </c>
      <c r="AA1589" s="77">
        <v>215.34862883570901</v>
      </c>
      <c r="AB1589" s="77">
        <v>0.424018103687061</v>
      </c>
      <c r="AC1589" s="77">
        <v>932.34862883570895</v>
      </c>
      <c r="AE1589" s="87" t="str">
        <f t="shared" si="308"/>
        <v>Domestic</v>
      </c>
      <c r="AF1589" s="82" t="str">
        <f t="shared" si="309"/>
        <v>non-student</v>
      </c>
      <c r="AI1589" s="82">
        <f>'GDP per Capita'!N1589</f>
        <v>63809.64</v>
      </c>
      <c r="AJ1589" s="82">
        <f t="shared" si="310"/>
        <v>63809.64</v>
      </c>
      <c r="AK1589" s="82">
        <f t="shared" si="311"/>
        <v>63809.64</v>
      </c>
      <c r="AL1589" s="88">
        <f t="shared" si="312"/>
        <v>1.4611407129639173E-2</v>
      </c>
    </row>
    <row r="1590" spans="1:38">
      <c r="A1590" s="77" t="s">
        <v>100</v>
      </c>
      <c r="B1590" s="77">
        <v>1692</v>
      </c>
      <c r="C1590" s="77">
        <v>33.425505600000001</v>
      </c>
      <c r="D1590" s="77">
        <v>-111.94001249999999</v>
      </c>
      <c r="E1590" s="77" t="s">
        <v>38</v>
      </c>
      <c r="F1590" s="77">
        <v>175</v>
      </c>
      <c r="H1590" s="77" t="s">
        <v>61</v>
      </c>
      <c r="I1590" s="77">
        <v>2018</v>
      </c>
      <c r="J1590" s="77">
        <v>175</v>
      </c>
      <c r="K1590" s="77" t="s">
        <v>29</v>
      </c>
      <c r="L1590" s="77" t="s">
        <v>29</v>
      </c>
      <c r="N1590" s="77">
        <v>0</v>
      </c>
      <c r="O1590" s="77">
        <v>0</v>
      </c>
      <c r="P1590" s="77" t="s">
        <v>10</v>
      </c>
      <c r="Q1590" s="77">
        <v>38.046406599999997</v>
      </c>
      <c r="R1590" s="77">
        <v>-84.497039299999997</v>
      </c>
      <c r="S1590" s="77">
        <v>5039.9946331133797</v>
      </c>
      <c r="T1590" s="77">
        <v>0.88202677550859998</v>
      </c>
      <c r="U1590" s="77">
        <v>181</v>
      </c>
      <c r="V1590" s="77">
        <v>268</v>
      </c>
      <c r="W1590" s="77">
        <v>5.7141999999999998E-2</v>
      </c>
      <c r="X1590" s="77">
        <v>0</v>
      </c>
      <c r="Y1590" s="77">
        <v>0</v>
      </c>
      <c r="Z1590" s="77">
        <v>0</v>
      </c>
      <c r="AA1590" s="77">
        <v>604.79935597360497</v>
      </c>
      <c r="AB1590" s="77">
        <v>0.93916877550860001</v>
      </c>
      <c r="AC1590" s="77">
        <v>1228.7993559736001</v>
      </c>
      <c r="AE1590" s="87" t="str">
        <f t="shared" si="308"/>
        <v>Domestic</v>
      </c>
      <c r="AF1590" s="82" t="str">
        <f t="shared" si="309"/>
        <v>student</v>
      </c>
      <c r="AI1590" s="82">
        <f>'GDP per Capita'!N1590</f>
        <v>63809.64</v>
      </c>
      <c r="AJ1590" s="82">
        <f t="shared" si="310"/>
        <v>63809.64</v>
      </c>
      <c r="AK1590" s="82">
        <f t="shared" si="311"/>
        <v>63809.64</v>
      </c>
      <c r="AL1590" s="88">
        <f t="shared" si="312"/>
        <v>1.9257268274411203E-2</v>
      </c>
    </row>
    <row r="1591" spans="1:38">
      <c r="A1591" s="77" t="s">
        <v>90</v>
      </c>
      <c r="B1591" s="77">
        <v>1693</v>
      </c>
      <c r="C1591" s="77">
        <v>1.3408629999999999</v>
      </c>
      <c r="D1591" s="77">
        <v>103.83039182212001</v>
      </c>
      <c r="E1591" s="77" t="s">
        <v>39</v>
      </c>
      <c r="F1591" s="77">
        <v>565</v>
      </c>
      <c r="H1591" s="77" t="s">
        <v>65</v>
      </c>
      <c r="I1591" s="77">
        <v>2018</v>
      </c>
      <c r="J1591" s="77">
        <v>565</v>
      </c>
      <c r="K1591" s="77" t="s">
        <v>573</v>
      </c>
      <c r="L1591" s="77" t="s">
        <v>30</v>
      </c>
      <c r="N1591" s="77">
        <v>0</v>
      </c>
      <c r="O1591" s="77">
        <v>0</v>
      </c>
      <c r="P1591" s="77" t="s">
        <v>10</v>
      </c>
      <c r="Q1591" s="77">
        <v>38.046406599999997</v>
      </c>
      <c r="R1591" s="77">
        <v>-84.497039299999997</v>
      </c>
      <c r="S1591" s="77">
        <v>31105.509927189902</v>
      </c>
      <c r="T1591" s="77">
        <v>4.9940811803514302</v>
      </c>
      <c r="U1591" s="77">
        <v>181</v>
      </c>
      <c r="V1591" s="77">
        <v>536</v>
      </c>
      <c r="W1591" s="77">
        <v>0.114284</v>
      </c>
      <c r="X1591" s="77">
        <v>0</v>
      </c>
      <c r="Y1591" s="77">
        <v>0</v>
      </c>
      <c r="Z1591" s="77">
        <v>0</v>
      </c>
      <c r="AA1591" s="77">
        <v>2846.1541583378798</v>
      </c>
      <c r="AB1591" s="77">
        <v>5.1083651803514298</v>
      </c>
      <c r="AC1591" s="77">
        <v>4128.1541583378803</v>
      </c>
      <c r="AE1591" s="87" t="str">
        <f t="shared" si="308"/>
        <v>International</v>
      </c>
      <c r="AF1591" s="82" t="str">
        <f t="shared" si="309"/>
        <v>non-student</v>
      </c>
      <c r="AI1591" s="82">
        <f>'GDP per Capita'!N1591</f>
        <v>56679.16</v>
      </c>
      <c r="AJ1591" s="82">
        <f t="shared" si="310"/>
        <v>56679.16</v>
      </c>
      <c r="AK1591" s="82">
        <f t="shared" si="311"/>
        <v>56679.16</v>
      </c>
      <c r="AL1591" s="88">
        <f t="shared" si="312"/>
        <v>7.2833721571347917E-2</v>
      </c>
    </row>
    <row r="1592" spans="1:38">
      <c r="A1592" s="77" t="s">
        <v>254</v>
      </c>
      <c r="B1592" s="77">
        <v>1694</v>
      </c>
      <c r="C1592" s="77">
        <v>41.805813700000002</v>
      </c>
      <c r="D1592" s="77">
        <v>-72.254236010227999</v>
      </c>
      <c r="E1592" s="77" t="s">
        <v>38</v>
      </c>
      <c r="F1592" s="77">
        <v>195</v>
      </c>
      <c r="H1592" s="77" t="s">
        <v>65</v>
      </c>
      <c r="I1592" s="77">
        <v>2018</v>
      </c>
      <c r="J1592" s="77">
        <v>195</v>
      </c>
      <c r="K1592" s="77" t="s">
        <v>29</v>
      </c>
      <c r="L1592" s="77" t="s">
        <v>29</v>
      </c>
      <c r="N1592" s="77">
        <v>0</v>
      </c>
      <c r="O1592" s="77">
        <v>0</v>
      </c>
      <c r="P1592" s="77" t="s">
        <v>10</v>
      </c>
      <c r="Q1592" s="77">
        <v>38.046406599999997</v>
      </c>
      <c r="R1592" s="77">
        <v>-84.497039299999997</v>
      </c>
      <c r="S1592" s="77">
        <v>2246.5124409495602</v>
      </c>
      <c r="T1592" s="77">
        <v>0.45827193161451901</v>
      </c>
      <c r="U1592" s="77">
        <v>181</v>
      </c>
      <c r="V1592" s="77">
        <v>268</v>
      </c>
      <c r="W1592" s="77">
        <v>5.7141999999999998E-2</v>
      </c>
      <c r="X1592" s="77">
        <v>0</v>
      </c>
      <c r="Y1592" s="77">
        <v>0</v>
      </c>
      <c r="Z1592" s="77">
        <v>0</v>
      </c>
      <c r="AA1592" s="77">
        <v>431.33038866231698</v>
      </c>
      <c r="AB1592" s="77">
        <v>0.51541393161451898</v>
      </c>
      <c r="AC1592" s="77">
        <v>1075.33038866231</v>
      </c>
      <c r="AE1592" s="87" t="str">
        <f t="shared" si="308"/>
        <v>Domestic</v>
      </c>
      <c r="AF1592" s="82" t="str">
        <f t="shared" si="309"/>
        <v>student</v>
      </c>
      <c r="AI1592" s="82">
        <f>'GDP per Capita'!N1592</f>
        <v>63809.64</v>
      </c>
      <c r="AJ1592" s="82">
        <f t="shared" si="310"/>
        <v>63809.64</v>
      </c>
      <c r="AK1592" s="82">
        <f t="shared" si="311"/>
        <v>63809.64</v>
      </c>
      <c r="AL1592" s="88">
        <f t="shared" si="312"/>
        <v>1.6852161972114404E-2</v>
      </c>
    </row>
    <row r="1593" spans="1:38">
      <c r="A1593" s="77" t="s">
        <v>142</v>
      </c>
      <c r="B1593" s="77">
        <v>1695</v>
      </c>
      <c r="C1593" s="77">
        <v>40.441694099999999</v>
      </c>
      <c r="D1593" s="77">
        <v>-79.9900860999999</v>
      </c>
      <c r="E1593" s="77" t="s">
        <v>41</v>
      </c>
      <c r="F1593" s="77">
        <v>585</v>
      </c>
      <c r="H1593" s="77" t="s">
        <v>64</v>
      </c>
      <c r="I1593" s="77">
        <v>2018</v>
      </c>
      <c r="J1593" s="77">
        <v>585</v>
      </c>
      <c r="K1593" s="77" t="s">
        <v>29</v>
      </c>
      <c r="L1593" s="77" t="s">
        <v>29</v>
      </c>
      <c r="N1593" s="77">
        <v>0</v>
      </c>
      <c r="O1593" s="77">
        <v>0</v>
      </c>
      <c r="P1593" s="77" t="s">
        <v>10</v>
      </c>
      <c r="Q1593" s="77">
        <v>38.046406599999997</v>
      </c>
      <c r="R1593" s="77">
        <v>-84.497039299999997</v>
      </c>
      <c r="S1593" s="77">
        <v>941.232958921967</v>
      </c>
      <c r="T1593" s="77">
        <v>0.28591659560453703</v>
      </c>
      <c r="U1593" s="77">
        <v>181</v>
      </c>
      <c r="V1593" s="77">
        <v>536</v>
      </c>
      <c r="W1593" s="77">
        <v>0.114284</v>
      </c>
      <c r="X1593" s="77">
        <v>0</v>
      </c>
      <c r="Y1593" s="77">
        <v>0</v>
      </c>
      <c r="Z1593" s="77">
        <v>0</v>
      </c>
      <c r="AA1593" s="77">
        <v>180.71672811301701</v>
      </c>
      <c r="AB1593" s="77">
        <v>0.40020059560453702</v>
      </c>
      <c r="AC1593" s="77">
        <v>1482.71672811301</v>
      </c>
      <c r="AE1593" s="87" t="str">
        <f t="shared" si="308"/>
        <v>Domestic</v>
      </c>
      <c r="AF1593" s="82" t="str">
        <f t="shared" si="309"/>
        <v>non-student</v>
      </c>
      <c r="AI1593" s="82">
        <f>'GDP per Capita'!N1593</f>
        <v>63809.64</v>
      </c>
      <c r="AJ1593" s="82">
        <f t="shared" si="310"/>
        <v>63809.64</v>
      </c>
      <c r="AK1593" s="82">
        <f t="shared" si="311"/>
        <v>63809.64</v>
      </c>
      <c r="AL1593" s="88">
        <f t="shared" si="312"/>
        <v>2.3236563129223266E-2</v>
      </c>
    </row>
    <row r="1594" spans="1:38">
      <c r="A1594" s="77" t="s">
        <v>215</v>
      </c>
      <c r="B1594" s="77">
        <v>1696</v>
      </c>
      <c r="C1594" s="77">
        <v>38.626417799999999</v>
      </c>
      <c r="D1594" s="77">
        <v>-90.199837799999997</v>
      </c>
      <c r="E1594" s="77" t="s">
        <v>42</v>
      </c>
      <c r="F1594" s="77">
        <v>585</v>
      </c>
      <c r="H1594" s="77" t="s">
        <v>64</v>
      </c>
      <c r="I1594" s="77">
        <v>2018</v>
      </c>
      <c r="J1594" s="77">
        <v>585</v>
      </c>
      <c r="K1594" s="77" t="s">
        <v>29</v>
      </c>
      <c r="L1594" s="77" t="s">
        <v>29</v>
      </c>
      <c r="N1594" s="77">
        <v>0</v>
      </c>
      <c r="O1594" s="77">
        <v>0</v>
      </c>
      <c r="P1594" s="77" t="s">
        <v>10</v>
      </c>
      <c r="Q1594" s="77">
        <v>38.046406599999997</v>
      </c>
      <c r="R1594" s="77">
        <v>-84.497039299999997</v>
      </c>
      <c r="S1594" s="77">
        <v>1002.94888811396</v>
      </c>
      <c r="T1594" s="77">
        <v>0.29406586161194598</v>
      </c>
      <c r="U1594" s="77">
        <v>181</v>
      </c>
      <c r="V1594" s="77">
        <v>536</v>
      </c>
      <c r="W1594" s="77">
        <v>0.114284</v>
      </c>
      <c r="X1594" s="77">
        <v>0</v>
      </c>
      <c r="Y1594" s="77">
        <v>0</v>
      </c>
      <c r="Z1594" s="77">
        <v>0</v>
      </c>
      <c r="AA1594" s="77">
        <v>192.56618651788199</v>
      </c>
      <c r="AB1594" s="77">
        <v>0.40834986161194597</v>
      </c>
      <c r="AC1594" s="77">
        <v>1494.5661865178799</v>
      </c>
      <c r="AE1594" s="87" t="str">
        <f t="shared" si="308"/>
        <v>Domestic</v>
      </c>
      <c r="AF1594" s="82" t="str">
        <f t="shared" si="309"/>
        <v>non-student</v>
      </c>
      <c r="AI1594" s="82">
        <f>'GDP per Capita'!N1594</f>
        <v>63809.64</v>
      </c>
      <c r="AJ1594" s="82">
        <f t="shared" si="310"/>
        <v>63809.64</v>
      </c>
      <c r="AK1594" s="82">
        <f t="shared" si="311"/>
        <v>63809.64</v>
      </c>
      <c r="AL1594" s="88">
        <f t="shared" si="312"/>
        <v>2.3422263258621737E-2</v>
      </c>
    </row>
    <row r="1595" spans="1:38">
      <c r="A1595" s="77" t="s">
        <v>445</v>
      </c>
      <c r="B1595" s="77">
        <v>1697</v>
      </c>
      <c r="C1595" s="77">
        <v>35.017908800000001</v>
      </c>
      <c r="D1595" s="77">
        <v>135.96046000000001</v>
      </c>
      <c r="E1595" s="77" t="s">
        <v>42</v>
      </c>
      <c r="F1595" s="77">
        <v>685</v>
      </c>
      <c r="H1595" s="77" t="s">
        <v>64</v>
      </c>
      <c r="I1595" s="77">
        <v>2018</v>
      </c>
      <c r="J1595" s="77">
        <v>685</v>
      </c>
      <c r="K1595" s="77" t="s">
        <v>585</v>
      </c>
      <c r="L1595" s="77" t="s">
        <v>30</v>
      </c>
      <c r="N1595" s="77">
        <v>0</v>
      </c>
      <c r="O1595" s="77">
        <v>0</v>
      </c>
      <c r="P1595" s="77" t="s">
        <v>10</v>
      </c>
      <c r="Q1595" s="77">
        <v>38.046406599999997</v>
      </c>
      <c r="R1595" s="77">
        <v>-84.497039299999997</v>
      </c>
      <c r="S1595" s="77">
        <v>21767.337242310401</v>
      </c>
      <c r="T1595" s="77">
        <v>3.3832675862763701</v>
      </c>
      <c r="U1595" s="77">
        <v>181</v>
      </c>
      <c r="V1595" s="77">
        <v>536</v>
      </c>
      <c r="W1595" s="77">
        <v>0.114284</v>
      </c>
      <c r="X1595" s="77">
        <v>0</v>
      </c>
      <c r="Y1595" s="77">
        <v>0</v>
      </c>
      <c r="Z1595" s="77">
        <v>0</v>
      </c>
      <c r="AA1595" s="77">
        <v>1991.71135767141</v>
      </c>
      <c r="AB1595" s="77">
        <v>3.4975515862763702</v>
      </c>
      <c r="AC1595" s="77">
        <v>3393.71135767141</v>
      </c>
      <c r="AE1595" s="87" t="str">
        <f t="shared" si="308"/>
        <v>International</v>
      </c>
      <c r="AF1595" s="82" t="str">
        <f t="shared" si="309"/>
        <v>non-student</v>
      </c>
      <c r="AI1595" s="82">
        <f>'GDP per Capita'!N1595</f>
        <v>41314.410000000003</v>
      </c>
      <c r="AJ1595" s="82">
        <f t="shared" si="310"/>
        <v>41314.410000000003</v>
      </c>
      <c r="AK1595" s="82">
        <f t="shared" si="311"/>
        <v>41314.410000000003</v>
      </c>
      <c r="AL1595" s="88">
        <f t="shared" si="312"/>
        <v>8.2143527105225753E-2</v>
      </c>
    </row>
    <row r="1596" spans="1:38">
      <c r="A1596" s="77" t="s">
        <v>446</v>
      </c>
      <c r="B1596" s="77">
        <v>1698</v>
      </c>
      <c r="C1596" s="77">
        <v>35.159577499999997</v>
      </c>
      <c r="D1596" s="77">
        <v>126.8515089</v>
      </c>
      <c r="E1596" s="77" t="s">
        <v>38</v>
      </c>
      <c r="F1596" s="77">
        <v>635</v>
      </c>
      <c r="H1596" s="77" t="s">
        <v>65</v>
      </c>
      <c r="I1596" s="77">
        <v>2018</v>
      </c>
      <c r="J1596" s="77">
        <v>635</v>
      </c>
      <c r="K1596" s="77" t="s">
        <v>317</v>
      </c>
      <c r="L1596" s="77" t="s">
        <v>30</v>
      </c>
      <c r="N1596" s="77">
        <v>0</v>
      </c>
      <c r="O1596" s="77">
        <v>0</v>
      </c>
      <c r="P1596" s="77" t="s">
        <v>10</v>
      </c>
      <c r="Q1596" s="77">
        <v>38.046406599999997</v>
      </c>
      <c r="R1596" s="77">
        <v>-84.497039299999997</v>
      </c>
      <c r="S1596" s="77">
        <v>22515.106432704</v>
      </c>
      <c r="T1596" s="77">
        <v>3.50659587858976</v>
      </c>
      <c r="U1596" s="77">
        <v>181</v>
      </c>
      <c r="V1596" s="77">
        <v>268</v>
      </c>
      <c r="W1596" s="77">
        <v>5.7141999999999998E-2</v>
      </c>
      <c r="X1596" s="77">
        <v>0</v>
      </c>
      <c r="Y1596" s="77">
        <v>0</v>
      </c>
      <c r="Z1596" s="77">
        <v>0</v>
      </c>
      <c r="AA1596" s="77">
        <v>2060.13223859242</v>
      </c>
      <c r="AB1596" s="77">
        <v>3.5637378785897602</v>
      </c>
      <c r="AC1596" s="77">
        <v>3144.13223859242</v>
      </c>
      <c r="AE1596" s="87" t="str">
        <f t="shared" si="308"/>
        <v>International</v>
      </c>
      <c r="AF1596" s="82" t="str">
        <f t="shared" si="309"/>
        <v>student</v>
      </c>
      <c r="AI1596" s="82">
        <f>'GDP per Capita'!N1596</f>
        <v>32154.02</v>
      </c>
      <c r="AJ1596" s="82">
        <f t="shared" si="310"/>
        <v>32154.02</v>
      </c>
      <c r="AK1596" s="82">
        <f t="shared" si="311"/>
        <v>32154.02</v>
      </c>
      <c r="AL1596" s="88">
        <f t="shared" si="312"/>
        <v>9.7783488303870555E-2</v>
      </c>
    </row>
    <row r="1597" spans="1:38">
      <c r="A1597" s="77" t="s">
        <v>447</v>
      </c>
      <c r="B1597" s="77">
        <v>1699</v>
      </c>
      <c r="C1597" s="77">
        <v>33.749098699999998</v>
      </c>
      <c r="D1597" s="77">
        <v>-84.390184899999994</v>
      </c>
      <c r="E1597" s="77" t="s">
        <v>43</v>
      </c>
      <c r="F1597" s="77">
        <v>585</v>
      </c>
      <c r="H1597" s="77" t="s">
        <v>64</v>
      </c>
      <c r="I1597" s="77">
        <v>2018</v>
      </c>
      <c r="J1597" s="77">
        <v>585</v>
      </c>
      <c r="K1597" s="77" t="s">
        <v>29</v>
      </c>
      <c r="L1597" s="77" t="s">
        <v>29</v>
      </c>
      <c r="N1597" s="77">
        <v>0</v>
      </c>
      <c r="O1597" s="77">
        <v>0</v>
      </c>
      <c r="P1597" s="77" t="s">
        <v>10</v>
      </c>
      <c r="Q1597" s="77">
        <v>38.046406599999997</v>
      </c>
      <c r="R1597" s="77">
        <v>-84.497039299999997</v>
      </c>
      <c r="S1597" s="77">
        <v>955.87264121773899</v>
      </c>
      <c r="T1597" s="77">
        <v>0.28784968916488901</v>
      </c>
      <c r="U1597" s="77">
        <v>181</v>
      </c>
      <c r="V1597" s="77">
        <v>536</v>
      </c>
      <c r="W1597" s="77">
        <v>0.114284</v>
      </c>
      <c r="X1597" s="77">
        <v>0</v>
      </c>
      <c r="Y1597" s="77">
        <v>0</v>
      </c>
      <c r="Z1597" s="77">
        <v>0</v>
      </c>
      <c r="AA1597" s="77">
        <v>183.52754711380601</v>
      </c>
      <c r="AB1597" s="77">
        <v>0.40213368916488901</v>
      </c>
      <c r="AC1597" s="77">
        <v>1485.5275471138</v>
      </c>
      <c r="AE1597" s="87" t="str">
        <f t="shared" si="308"/>
        <v>Domestic</v>
      </c>
      <c r="AF1597" s="82" t="str">
        <f t="shared" si="309"/>
        <v>non-student</v>
      </c>
      <c r="AI1597" s="82">
        <f>'GDP per Capita'!N1597</f>
        <v>63809.64</v>
      </c>
      <c r="AJ1597" s="82">
        <f t="shared" si="310"/>
        <v>63809.64</v>
      </c>
      <c r="AK1597" s="82">
        <f t="shared" si="311"/>
        <v>63809.64</v>
      </c>
      <c r="AL1597" s="88">
        <f t="shared" si="312"/>
        <v>2.3280613197532534E-2</v>
      </c>
    </row>
    <row r="1598" spans="1:38">
      <c r="A1598" s="77" t="s">
        <v>89</v>
      </c>
      <c r="B1598" s="77">
        <v>1700</v>
      </c>
      <c r="C1598" s="77">
        <v>39.962260100000002</v>
      </c>
      <c r="D1598" s="77">
        <v>-83.000706499999893</v>
      </c>
      <c r="E1598" s="77" t="s">
        <v>38</v>
      </c>
      <c r="F1598" s="77">
        <v>195</v>
      </c>
      <c r="H1598" s="77" t="s">
        <v>65</v>
      </c>
      <c r="I1598" s="77">
        <v>2018</v>
      </c>
      <c r="J1598" s="77">
        <v>195</v>
      </c>
      <c r="K1598" s="77" t="s">
        <v>29</v>
      </c>
      <c r="L1598" s="77" t="s">
        <v>29</v>
      </c>
      <c r="N1598" s="77">
        <v>0</v>
      </c>
      <c r="O1598" s="77">
        <v>0</v>
      </c>
      <c r="P1598" s="77" t="s">
        <v>10</v>
      </c>
      <c r="Q1598" s="77">
        <v>38.046406599999997</v>
      </c>
      <c r="R1598" s="77">
        <v>-84.497039299999997</v>
      </c>
      <c r="S1598" s="77">
        <v>498.381720155854</v>
      </c>
      <c r="T1598" s="77">
        <v>0.22744040325575099</v>
      </c>
      <c r="U1598" s="77">
        <v>181</v>
      </c>
      <c r="V1598" s="77">
        <v>268</v>
      </c>
      <c r="W1598" s="77">
        <v>5.7141999999999998E-2</v>
      </c>
      <c r="X1598" s="77">
        <v>0</v>
      </c>
      <c r="Y1598" s="77">
        <v>0</v>
      </c>
      <c r="Z1598" s="77">
        <v>0</v>
      </c>
      <c r="AA1598" s="77">
        <v>95.689290269924001</v>
      </c>
      <c r="AB1598" s="77">
        <v>0.28458240325575102</v>
      </c>
      <c r="AC1598" s="77">
        <v>739.68929026992396</v>
      </c>
      <c r="AE1598" s="87" t="str">
        <f t="shared" si="308"/>
        <v>Domestic</v>
      </c>
      <c r="AF1598" s="82" t="str">
        <f t="shared" si="309"/>
        <v>student</v>
      </c>
      <c r="AI1598" s="82">
        <f>'GDP per Capita'!N1598</f>
        <v>63809.64</v>
      </c>
      <c r="AJ1598" s="82">
        <f t="shared" si="310"/>
        <v>63809.64</v>
      </c>
      <c r="AK1598" s="82">
        <f t="shared" si="311"/>
        <v>63809.64</v>
      </c>
      <c r="AL1598" s="88">
        <f t="shared" si="312"/>
        <v>1.1592124485734819E-2</v>
      </c>
    </row>
    <row r="1599" spans="1:38">
      <c r="A1599" s="77" t="s">
        <v>448</v>
      </c>
      <c r="B1599" s="77">
        <v>1701</v>
      </c>
      <c r="C1599" s="77">
        <v>41.382893899999999</v>
      </c>
      <c r="D1599" s="77">
        <v>2.1774322000000002</v>
      </c>
      <c r="E1599" s="77" t="s">
        <v>37</v>
      </c>
      <c r="F1599" s="77">
        <v>585</v>
      </c>
      <c r="H1599" s="77" t="s">
        <v>64</v>
      </c>
      <c r="I1599" s="77">
        <v>2018</v>
      </c>
      <c r="J1599" s="77">
        <v>585</v>
      </c>
      <c r="K1599" s="77" t="s">
        <v>271</v>
      </c>
      <c r="L1599" s="77" t="s">
        <v>31</v>
      </c>
      <c r="N1599" s="77">
        <v>0</v>
      </c>
      <c r="O1599" s="77">
        <v>0</v>
      </c>
      <c r="P1599" s="77" t="s">
        <v>10</v>
      </c>
      <c r="Q1599" s="77">
        <v>38.046406599999997</v>
      </c>
      <c r="R1599" s="77">
        <v>-84.497039299999997</v>
      </c>
      <c r="S1599" s="77">
        <v>14185.6754477755</v>
      </c>
      <c r="T1599" s="77">
        <v>2.18848258999552</v>
      </c>
      <c r="U1599" s="77">
        <v>181</v>
      </c>
      <c r="V1599" s="77">
        <v>536</v>
      </c>
      <c r="W1599" s="77">
        <v>0.114284</v>
      </c>
      <c r="X1599" s="77">
        <v>0</v>
      </c>
      <c r="Y1599" s="77">
        <v>0</v>
      </c>
      <c r="Z1599" s="77">
        <v>0</v>
      </c>
      <c r="AA1599" s="77">
        <v>1489.4959220164201</v>
      </c>
      <c r="AB1599" s="77">
        <v>2.3027665899955201</v>
      </c>
      <c r="AC1599" s="77">
        <v>2791.4959220164201</v>
      </c>
      <c r="AE1599" s="87" t="str">
        <f t="shared" si="308"/>
        <v>International</v>
      </c>
      <c r="AF1599" s="82" t="str">
        <f t="shared" si="309"/>
        <v>non-student</v>
      </c>
      <c r="AI1599" s="82">
        <f>'GDP per Capita'!N1599</f>
        <v>32023.79</v>
      </c>
      <c r="AJ1599" s="82">
        <f t="shared" si="310"/>
        <v>32023.79</v>
      </c>
      <c r="AK1599" s="82">
        <f t="shared" si="311"/>
        <v>32023.79</v>
      </c>
      <c r="AL1599" s="88">
        <f t="shared" si="312"/>
        <v>8.71694425305818E-2</v>
      </c>
    </row>
    <row r="1600" spans="1:38">
      <c r="A1600" s="77" t="s">
        <v>150</v>
      </c>
      <c r="B1600" s="77">
        <v>1702</v>
      </c>
      <c r="C1600" s="77">
        <v>43.157284999999902</v>
      </c>
      <c r="D1600" s="77">
        <v>-77.615213999999995</v>
      </c>
      <c r="E1600" s="77" t="s">
        <v>38</v>
      </c>
      <c r="F1600" s="77">
        <v>195</v>
      </c>
      <c r="H1600" s="77" t="s">
        <v>65</v>
      </c>
      <c r="I1600" s="77">
        <v>2018</v>
      </c>
      <c r="J1600" s="77">
        <v>195</v>
      </c>
      <c r="K1600" s="77" t="s">
        <v>29</v>
      </c>
      <c r="L1600" s="77" t="s">
        <v>29</v>
      </c>
      <c r="N1600" s="77">
        <v>0</v>
      </c>
      <c r="O1600" s="77">
        <v>0</v>
      </c>
      <c r="P1600" s="77" t="s">
        <v>10</v>
      </c>
      <c r="Q1600" s="77">
        <v>38.046406599999997</v>
      </c>
      <c r="R1600" s="77">
        <v>-84.497039299999997</v>
      </c>
      <c r="S1600" s="77">
        <v>1624.3627290469301</v>
      </c>
      <c r="T1600" s="77">
        <v>0.37612031265478502</v>
      </c>
      <c r="U1600" s="77">
        <v>181</v>
      </c>
      <c r="V1600" s="77">
        <v>268</v>
      </c>
      <c r="W1600" s="77">
        <v>5.7141999999999998E-2</v>
      </c>
      <c r="X1600" s="77">
        <v>0</v>
      </c>
      <c r="Y1600" s="77">
        <v>0</v>
      </c>
      <c r="Z1600" s="77">
        <v>0</v>
      </c>
      <c r="AA1600" s="77">
        <v>311.87764397701199</v>
      </c>
      <c r="AB1600" s="77">
        <v>0.43326231265478499</v>
      </c>
      <c r="AC1600" s="77">
        <v>955.87764397701199</v>
      </c>
      <c r="AE1600" s="87" t="str">
        <f t="shared" si="308"/>
        <v>Domestic</v>
      </c>
      <c r="AF1600" s="82" t="str">
        <f t="shared" si="309"/>
        <v>student</v>
      </c>
      <c r="AI1600" s="82">
        <f>'GDP per Capita'!N1600</f>
        <v>63809.64</v>
      </c>
      <c r="AJ1600" s="82">
        <f t="shared" si="310"/>
        <v>63809.64</v>
      </c>
      <c r="AK1600" s="82">
        <f t="shared" si="311"/>
        <v>63809.64</v>
      </c>
      <c r="AL1600" s="88">
        <f t="shared" si="312"/>
        <v>1.4980144755197052E-2</v>
      </c>
    </row>
    <row r="1601" spans="1:38">
      <c r="A1601" s="77" t="s">
        <v>126</v>
      </c>
      <c r="B1601" s="77">
        <v>1703</v>
      </c>
      <c r="C1601" s="77">
        <v>39.606507299999997</v>
      </c>
      <c r="D1601" s="77">
        <v>-75.833093399999996</v>
      </c>
      <c r="E1601" s="77" t="s">
        <v>42</v>
      </c>
      <c r="F1601" s="77">
        <v>585</v>
      </c>
      <c r="H1601" s="77" t="s">
        <v>64</v>
      </c>
      <c r="I1601" s="77">
        <v>2018</v>
      </c>
      <c r="J1601" s="77">
        <v>585</v>
      </c>
      <c r="K1601" s="77" t="s">
        <v>29</v>
      </c>
      <c r="L1601" s="77" t="s">
        <v>29</v>
      </c>
      <c r="N1601" s="77">
        <v>0</v>
      </c>
      <c r="O1601" s="77">
        <v>0</v>
      </c>
      <c r="P1601" s="77" t="s">
        <v>10</v>
      </c>
      <c r="Q1601" s="77">
        <v>38.046406599999997</v>
      </c>
      <c r="R1601" s="77">
        <v>-84.497039299999997</v>
      </c>
      <c r="S1601" s="77">
        <v>1539.9460658688799</v>
      </c>
      <c r="T1601" s="77">
        <v>0.36497353332726901</v>
      </c>
      <c r="U1601" s="77">
        <v>181</v>
      </c>
      <c r="V1601" s="77">
        <v>536</v>
      </c>
      <c r="W1601" s="77">
        <v>0.114284</v>
      </c>
      <c r="X1601" s="77">
        <v>0</v>
      </c>
      <c r="Y1601" s="77">
        <v>0</v>
      </c>
      <c r="Z1601" s="77">
        <v>0</v>
      </c>
      <c r="AA1601" s="77">
        <v>295.66964464682502</v>
      </c>
      <c r="AB1601" s="77">
        <v>0.479257533327269</v>
      </c>
      <c r="AC1601" s="77">
        <v>1597.66964464682</v>
      </c>
      <c r="AE1601" s="87" t="str">
        <f t="shared" si="308"/>
        <v>Domestic</v>
      </c>
      <c r="AF1601" s="82" t="str">
        <f t="shared" si="309"/>
        <v>non-student</v>
      </c>
      <c r="AI1601" s="82">
        <f>'GDP per Capita'!N1601</f>
        <v>63809.64</v>
      </c>
      <c r="AJ1601" s="82">
        <f t="shared" si="310"/>
        <v>63809.64</v>
      </c>
      <c r="AK1601" s="82">
        <f t="shared" si="311"/>
        <v>63809.64</v>
      </c>
      <c r="AL1601" s="88">
        <f t="shared" si="312"/>
        <v>2.5038060779637997E-2</v>
      </c>
    </row>
    <row r="1602" spans="1:38">
      <c r="A1602" s="77" t="s">
        <v>242</v>
      </c>
      <c r="B1602" s="77">
        <v>1704</v>
      </c>
      <c r="C1602" s="77">
        <v>39.783730400000003</v>
      </c>
      <c r="D1602" s="77">
        <v>-100.4458825</v>
      </c>
      <c r="E1602" s="77" t="s">
        <v>43</v>
      </c>
      <c r="F1602" s="77">
        <v>635</v>
      </c>
      <c r="H1602" s="77" t="s">
        <v>65</v>
      </c>
      <c r="I1602" s="77">
        <v>2018</v>
      </c>
      <c r="J1602" s="77">
        <v>635</v>
      </c>
      <c r="K1602" s="77" t="s">
        <v>29</v>
      </c>
      <c r="L1602" s="77" t="s">
        <v>29</v>
      </c>
      <c r="N1602" s="77">
        <v>0</v>
      </c>
      <c r="O1602" s="77">
        <v>0</v>
      </c>
      <c r="P1602" s="77" t="s">
        <v>10</v>
      </c>
      <c r="Q1602" s="77">
        <v>38.046406599999997</v>
      </c>
      <c r="R1602" s="77">
        <v>-84.497039299999997</v>
      </c>
      <c r="S1602" s="77">
        <v>2782.8457065805101</v>
      </c>
      <c r="T1602" s="77">
        <v>0.52909193720256298</v>
      </c>
      <c r="U1602" s="77">
        <v>181</v>
      </c>
      <c r="V1602" s="77">
        <v>536</v>
      </c>
      <c r="W1602" s="77">
        <v>0.114284</v>
      </c>
      <c r="X1602" s="77">
        <v>0</v>
      </c>
      <c r="Y1602" s="77">
        <v>0</v>
      </c>
      <c r="Z1602" s="77">
        <v>0</v>
      </c>
      <c r="AA1602" s="77">
        <v>534.30637566345899</v>
      </c>
      <c r="AB1602" s="77">
        <v>0.64337593720256303</v>
      </c>
      <c r="AC1602" s="77">
        <v>1886.3063756634499</v>
      </c>
      <c r="AE1602" s="87" t="str">
        <f t="shared" si="308"/>
        <v>Domestic</v>
      </c>
      <c r="AF1602" s="82" t="str">
        <f t="shared" si="309"/>
        <v>non-student</v>
      </c>
      <c r="AI1602" s="82">
        <f>'GDP per Capita'!N1602</f>
        <v>63809.64</v>
      </c>
      <c r="AJ1602" s="82">
        <f t="shared" si="310"/>
        <v>63809.64</v>
      </c>
      <c r="AK1602" s="82">
        <f t="shared" si="311"/>
        <v>63809.64</v>
      </c>
      <c r="AL1602" s="88">
        <f t="shared" si="312"/>
        <v>2.9561463999224095E-2</v>
      </c>
    </row>
    <row r="1603" spans="1:38">
      <c r="A1603" s="77" t="s">
        <v>91</v>
      </c>
      <c r="B1603" s="77">
        <v>1705</v>
      </c>
      <c r="C1603" s="77">
        <v>39.906216999999998</v>
      </c>
      <c r="D1603" s="77">
        <v>116.39127569999999</v>
      </c>
      <c r="E1603" s="77" t="s">
        <v>42</v>
      </c>
      <c r="F1603" s="77">
        <v>585</v>
      </c>
      <c r="H1603" s="77" t="s">
        <v>64</v>
      </c>
      <c r="I1603" s="77">
        <v>2018</v>
      </c>
      <c r="J1603" s="77">
        <v>585</v>
      </c>
      <c r="K1603" s="77" t="s">
        <v>574</v>
      </c>
      <c r="L1603" s="77" t="s">
        <v>30</v>
      </c>
      <c r="N1603" s="77">
        <v>0</v>
      </c>
      <c r="O1603" s="77">
        <v>0</v>
      </c>
      <c r="P1603" s="77" t="s">
        <v>10</v>
      </c>
      <c r="Q1603" s="77">
        <v>38.046406599999997</v>
      </c>
      <c r="R1603" s="77">
        <v>-84.497039299999997</v>
      </c>
      <c r="S1603" s="77">
        <v>22179.126864501301</v>
      </c>
      <c r="T1603" s="77">
        <v>3.4510614338444499</v>
      </c>
      <c r="U1603" s="77">
        <v>181</v>
      </c>
      <c r="V1603" s="77">
        <v>536</v>
      </c>
      <c r="W1603" s="77">
        <v>0.114284</v>
      </c>
      <c r="X1603" s="77">
        <v>0</v>
      </c>
      <c r="Y1603" s="77">
        <v>0</v>
      </c>
      <c r="Z1603" s="77">
        <v>0</v>
      </c>
      <c r="AA1603" s="77">
        <v>2029.3901081018701</v>
      </c>
      <c r="AB1603" s="77">
        <v>3.5653454338444499</v>
      </c>
      <c r="AC1603" s="77">
        <v>3331.3901081018698</v>
      </c>
      <c r="AE1603" s="87" t="str">
        <f t="shared" ref="AE1603:AE1666" si="313">IF(K1603&lt;&gt;"USA",IF(K1603&lt;&gt;"Unknown","International","Unknown"),"Domestic")</f>
        <v>International</v>
      </c>
      <c r="AF1603" s="82" t="str">
        <f t="shared" ref="AF1603:AF1666" si="314">IF(E1603="Undergraduate Student","student",IF(E1603="Graduate Student","student","non-student"))</f>
        <v>non-student</v>
      </c>
      <c r="AI1603" s="82">
        <f>'GDP per Capita'!N1603</f>
        <v>10121.299999999999</v>
      </c>
      <c r="AJ1603" s="82">
        <f t="shared" ref="AJ1603:AJ1666" si="315">IFERROR(AI1603,"")</f>
        <v>10121.299999999999</v>
      </c>
      <c r="AK1603" s="82">
        <f t="shared" ref="AK1603:AK1666" si="316">IFERROR(AI1603,AVERAGE(AJ$2:AJ$2538))</f>
        <v>10121.299999999999</v>
      </c>
      <c r="AL1603" s="88">
        <f t="shared" ref="AL1603:AL1666" si="317">AC1603/AK1603</f>
        <v>0.32914646419944771</v>
      </c>
    </row>
    <row r="1604" spans="1:38">
      <c r="A1604" s="77" t="s">
        <v>80</v>
      </c>
      <c r="B1604" s="77">
        <v>1706</v>
      </c>
      <c r="C1604" s="77">
        <v>33.749098699999998</v>
      </c>
      <c r="D1604" s="77">
        <v>-84.390184899999994</v>
      </c>
      <c r="E1604" s="77" t="s">
        <v>38</v>
      </c>
      <c r="F1604" s="77">
        <v>195</v>
      </c>
      <c r="H1604" s="77" t="s">
        <v>65</v>
      </c>
      <c r="I1604" s="77">
        <v>2018</v>
      </c>
      <c r="J1604" s="77">
        <v>195</v>
      </c>
      <c r="K1604" s="77" t="s">
        <v>29</v>
      </c>
      <c r="L1604" s="77" t="s">
        <v>29</v>
      </c>
      <c r="N1604" s="77">
        <v>0</v>
      </c>
      <c r="O1604" s="77">
        <v>0</v>
      </c>
      <c r="P1604" s="77" t="s">
        <v>10</v>
      </c>
      <c r="Q1604" s="77">
        <v>38.046406599999997</v>
      </c>
      <c r="R1604" s="77">
        <v>-84.497039299999997</v>
      </c>
      <c r="S1604" s="77">
        <v>955.87264121773899</v>
      </c>
      <c r="T1604" s="77">
        <v>0.28784968916488901</v>
      </c>
      <c r="U1604" s="77">
        <v>181</v>
      </c>
      <c r="V1604" s="77">
        <v>268</v>
      </c>
      <c r="W1604" s="77">
        <v>5.7141999999999998E-2</v>
      </c>
      <c r="X1604" s="77">
        <v>0</v>
      </c>
      <c r="Y1604" s="77">
        <v>0</v>
      </c>
      <c r="Z1604" s="77">
        <v>0</v>
      </c>
      <c r="AA1604" s="77">
        <v>183.52754711380601</v>
      </c>
      <c r="AB1604" s="77">
        <v>0.34499168916488898</v>
      </c>
      <c r="AC1604" s="77">
        <v>827.52754711380601</v>
      </c>
      <c r="AE1604" s="87" t="str">
        <f t="shared" si="313"/>
        <v>Domestic</v>
      </c>
      <c r="AF1604" s="82" t="str">
        <f t="shared" si="314"/>
        <v>student</v>
      </c>
      <c r="AI1604" s="82">
        <f>'GDP per Capita'!N1604</f>
        <v>63809.64</v>
      </c>
      <c r="AJ1604" s="82">
        <f t="shared" si="315"/>
        <v>63809.64</v>
      </c>
      <c r="AK1604" s="82">
        <f t="shared" si="316"/>
        <v>63809.64</v>
      </c>
      <c r="AL1604" s="88">
        <f t="shared" si="317"/>
        <v>1.2968691675956894E-2</v>
      </c>
    </row>
    <row r="1605" spans="1:38">
      <c r="A1605" s="77" t="s">
        <v>91</v>
      </c>
      <c r="B1605" s="77">
        <v>1707</v>
      </c>
      <c r="C1605" s="77">
        <v>39.906216999999998</v>
      </c>
      <c r="D1605" s="77">
        <v>116.39127569999999</v>
      </c>
      <c r="E1605" s="77" t="s">
        <v>42</v>
      </c>
      <c r="F1605" s="77">
        <v>75</v>
      </c>
      <c r="H1605" s="77" t="s">
        <v>64</v>
      </c>
      <c r="I1605" s="77">
        <v>2018</v>
      </c>
      <c r="J1605" s="77">
        <v>75</v>
      </c>
      <c r="K1605" s="77" t="s">
        <v>574</v>
      </c>
      <c r="L1605" s="77" t="s">
        <v>30</v>
      </c>
      <c r="N1605" s="77">
        <v>0</v>
      </c>
      <c r="O1605" s="77">
        <v>0</v>
      </c>
      <c r="P1605" s="77" t="s">
        <v>10</v>
      </c>
      <c r="Q1605" s="77">
        <v>38.046406599999997</v>
      </c>
      <c r="R1605" s="77">
        <v>-84.497039299999997</v>
      </c>
      <c r="S1605" s="77">
        <v>22179.126864501301</v>
      </c>
      <c r="T1605" s="77">
        <v>3.4510614338444499</v>
      </c>
      <c r="U1605" s="77">
        <v>181</v>
      </c>
      <c r="V1605" s="77">
        <v>536</v>
      </c>
      <c r="W1605" s="77">
        <v>0.114284</v>
      </c>
      <c r="X1605" s="77">
        <v>0</v>
      </c>
      <c r="Y1605" s="77">
        <v>0</v>
      </c>
      <c r="Z1605" s="77">
        <v>0</v>
      </c>
      <c r="AA1605" s="77">
        <v>2029.3901081018701</v>
      </c>
      <c r="AB1605" s="77">
        <v>3.5653454338444499</v>
      </c>
      <c r="AC1605" s="77">
        <v>2821.3901081018698</v>
      </c>
      <c r="AE1605" s="87" t="str">
        <f t="shared" si="313"/>
        <v>International</v>
      </c>
      <c r="AF1605" s="82" t="str">
        <f t="shared" si="314"/>
        <v>non-student</v>
      </c>
      <c r="AI1605" s="82">
        <f>'GDP per Capita'!N1605</f>
        <v>10121.299999999999</v>
      </c>
      <c r="AJ1605" s="82">
        <f t="shared" si="315"/>
        <v>10121.299999999999</v>
      </c>
      <c r="AK1605" s="82">
        <f t="shared" si="316"/>
        <v>10121.299999999999</v>
      </c>
      <c r="AL1605" s="88">
        <f t="shared" si="317"/>
        <v>0.27875768014996788</v>
      </c>
    </row>
    <row r="1606" spans="1:38">
      <c r="A1606" s="77" t="s">
        <v>449</v>
      </c>
      <c r="B1606" s="77">
        <v>1708</v>
      </c>
      <c r="C1606" s="77">
        <v>31.301693499999999</v>
      </c>
      <c r="D1606" s="77">
        <v>120.5810725</v>
      </c>
      <c r="E1606" s="77" t="s">
        <v>40</v>
      </c>
      <c r="F1606" s="77">
        <v>565</v>
      </c>
      <c r="H1606" s="77" t="s">
        <v>65</v>
      </c>
      <c r="I1606" s="77">
        <v>2018</v>
      </c>
      <c r="J1606" s="77">
        <v>565</v>
      </c>
      <c r="K1606" s="77" t="s">
        <v>574</v>
      </c>
      <c r="L1606" s="77" t="s">
        <v>30</v>
      </c>
      <c r="N1606" s="77">
        <v>0</v>
      </c>
      <c r="O1606" s="77">
        <v>0</v>
      </c>
      <c r="P1606" s="77" t="s">
        <v>10</v>
      </c>
      <c r="Q1606" s="77">
        <v>38.046406599999997</v>
      </c>
      <c r="R1606" s="77">
        <v>-84.497039299999997</v>
      </c>
      <c r="S1606" s="77">
        <v>23754.269197830501</v>
      </c>
      <c r="T1606" s="77">
        <v>3.7131383819850798</v>
      </c>
      <c r="U1606" s="77">
        <v>181</v>
      </c>
      <c r="V1606" s="77">
        <v>410.80291970802898</v>
      </c>
      <c r="W1606" s="77">
        <v>8.7589927007299298E-2</v>
      </c>
      <c r="X1606" s="77">
        <v>1</v>
      </c>
      <c r="Y1606" s="77">
        <v>0</v>
      </c>
      <c r="Z1606" s="77">
        <v>0</v>
      </c>
      <c r="AA1606" s="77">
        <v>2173.51563160149</v>
      </c>
      <c r="AB1606" s="77">
        <v>3.80072830899238</v>
      </c>
      <c r="AC1606" s="77">
        <v>3330.31855130952</v>
      </c>
      <c r="AE1606" s="87" t="str">
        <f t="shared" si="313"/>
        <v>International</v>
      </c>
      <c r="AF1606" s="82" t="str">
        <f t="shared" si="314"/>
        <v>non-student</v>
      </c>
      <c r="AI1606" s="82">
        <f>'GDP per Capita'!N1606</f>
        <v>10121.299999999999</v>
      </c>
      <c r="AJ1606" s="82">
        <f t="shared" si="315"/>
        <v>10121.299999999999</v>
      </c>
      <c r="AK1606" s="82">
        <f t="shared" si="316"/>
        <v>10121.299999999999</v>
      </c>
      <c r="AL1606" s="88">
        <f t="shared" si="317"/>
        <v>0.32904059274100367</v>
      </c>
    </row>
    <row r="1607" spans="1:38">
      <c r="A1607" s="77" t="s">
        <v>90</v>
      </c>
      <c r="B1607" s="77">
        <v>1709</v>
      </c>
      <c r="C1607" s="77">
        <v>1.3408629999999999</v>
      </c>
      <c r="D1607" s="77">
        <v>103.83039182212001</v>
      </c>
      <c r="E1607" s="77" t="s">
        <v>37</v>
      </c>
      <c r="F1607" s="77">
        <v>585</v>
      </c>
      <c r="H1607" s="77" t="s">
        <v>64</v>
      </c>
      <c r="I1607" s="77">
        <v>2018</v>
      </c>
      <c r="J1607" s="77">
        <v>585</v>
      </c>
      <c r="K1607" s="77" t="s">
        <v>573</v>
      </c>
      <c r="L1607" s="77" t="s">
        <v>30</v>
      </c>
      <c r="N1607" s="77">
        <v>0</v>
      </c>
      <c r="O1607" s="77">
        <v>0</v>
      </c>
      <c r="P1607" s="77" t="s">
        <v>10</v>
      </c>
      <c r="Q1607" s="77">
        <v>38.046406599999997</v>
      </c>
      <c r="R1607" s="77">
        <v>-84.497039299999997</v>
      </c>
      <c r="S1607" s="77">
        <v>31105.509927189902</v>
      </c>
      <c r="T1607" s="77">
        <v>4.9940811803514302</v>
      </c>
      <c r="U1607" s="77">
        <v>181</v>
      </c>
      <c r="V1607" s="77">
        <v>536</v>
      </c>
      <c r="W1607" s="77">
        <v>0.114284</v>
      </c>
      <c r="X1607" s="77">
        <v>0</v>
      </c>
      <c r="Y1607" s="77">
        <v>0</v>
      </c>
      <c r="Z1607" s="77">
        <v>0</v>
      </c>
      <c r="AA1607" s="77">
        <v>2846.1541583378798</v>
      </c>
      <c r="AB1607" s="77">
        <v>5.1083651803514298</v>
      </c>
      <c r="AC1607" s="77">
        <v>4148.1541583378803</v>
      </c>
      <c r="AE1607" s="87" t="str">
        <f t="shared" si="313"/>
        <v>International</v>
      </c>
      <c r="AF1607" s="82" t="str">
        <f t="shared" si="314"/>
        <v>non-student</v>
      </c>
      <c r="AI1607" s="82">
        <f>'GDP per Capita'!N1607</f>
        <v>56679.16</v>
      </c>
      <c r="AJ1607" s="82">
        <f t="shared" si="315"/>
        <v>56679.16</v>
      </c>
      <c r="AK1607" s="82">
        <f t="shared" si="316"/>
        <v>56679.16</v>
      </c>
      <c r="AL1607" s="88">
        <f t="shared" si="317"/>
        <v>7.318658495182144E-2</v>
      </c>
    </row>
    <row r="1608" spans="1:38">
      <c r="A1608" s="77" t="s">
        <v>450</v>
      </c>
      <c r="B1608" s="77">
        <v>1710</v>
      </c>
      <c r="C1608" s="77">
        <v>30.851592699999902</v>
      </c>
      <c r="D1608" s="77">
        <v>34.782575899999998</v>
      </c>
      <c r="E1608" s="77" t="s">
        <v>38</v>
      </c>
      <c r="F1608" s="77">
        <v>195</v>
      </c>
      <c r="H1608" s="77" t="s">
        <v>65</v>
      </c>
      <c r="I1608" s="77">
        <v>2018</v>
      </c>
      <c r="J1608" s="77">
        <v>195</v>
      </c>
      <c r="K1608" s="77" t="s">
        <v>518</v>
      </c>
      <c r="L1608" s="77" t="s">
        <v>32</v>
      </c>
      <c r="N1608" s="77">
        <v>0</v>
      </c>
      <c r="O1608" s="77">
        <v>0</v>
      </c>
      <c r="P1608" s="77" t="s">
        <v>10</v>
      </c>
      <c r="Q1608" s="77">
        <v>38.046406599999997</v>
      </c>
      <c r="R1608" s="77">
        <v>-84.497039299999997</v>
      </c>
      <c r="S1608" s="77">
        <v>20201.186438113298</v>
      </c>
      <c r="T1608" s="77">
        <v>3.12815826059729</v>
      </c>
      <c r="U1608" s="77">
        <v>181</v>
      </c>
      <c r="V1608" s="77">
        <v>268</v>
      </c>
      <c r="W1608" s="77">
        <v>5.7141999999999998E-2</v>
      </c>
      <c r="X1608" s="77">
        <v>0</v>
      </c>
      <c r="Y1608" s="77">
        <v>0</v>
      </c>
      <c r="Z1608" s="77">
        <v>0</v>
      </c>
      <c r="AA1608" s="77">
        <v>1848.4085590873599</v>
      </c>
      <c r="AB1608" s="77">
        <v>3.1853002605972902</v>
      </c>
      <c r="AC1608" s="77">
        <v>2492.4085590873601</v>
      </c>
      <c r="AE1608" s="87" t="str">
        <f t="shared" si="313"/>
        <v>International</v>
      </c>
      <c r="AF1608" s="82" t="str">
        <f t="shared" si="314"/>
        <v>student</v>
      </c>
      <c r="AI1608" s="82">
        <f>'GDP per Capita'!N1608</f>
        <v>41377.49</v>
      </c>
      <c r="AJ1608" s="82">
        <f t="shared" si="315"/>
        <v>41377.49</v>
      </c>
      <c r="AK1608" s="82">
        <f t="shared" si="316"/>
        <v>41377.49</v>
      </c>
      <c r="AL1608" s="88">
        <f t="shared" si="317"/>
        <v>6.023585672034143E-2</v>
      </c>
    </row>
    <row r="1609" spans="1:38">
      <c r="A1609" s="77" t="s">
        <v>435</v>
      </c>
      <c r="B1609" s="77">
        <v>1711</v>
      </c>
      <c r="C1609" s="77">
        <v>39.123563500000003</v>
      </c>
      <c r="D1609" s="77">
        <v>117.19807849999999</v>
      </c>
      <c r="E1609" s="77" t="s">
        <v>37</v>
      </c>
      <c r="F1609" s="77">
        <v>585</v>
      </c>
      <c r="H1609" s="77" t="s">
        <v>64</v>
      </c>
      <c r="I1609" s="77">
        <v>2018</v>
      </c>
      <c r="J1609" s="77">
        <v>585</v>
      </c>
      <c r="K1609" s="77" t="s">
        <v>574</v>
      </c>
      <c r="L1609" s="77" t="s">
        <v>30</v>
      </c>
      <c r="N1609" s="77">
        <v>0</v>
      </c>
      <c r="O1609" s="77">
        <v>0</v>
      </c>
      <c r="P1609" s="77" t="s">
        <v>10</v>
      </c>
      <c r="Q1609" s="77">
        <v>38.046406599999997</v>
      </c>
      <c r="R1609" s="77">
        <v>-84.497039299999997</v>
      </c>
      <c r="S1609" s="77">
        <v>22305.484451014101</v>
      </c>
      <c r="T1609" s="77">
        <v>3.4719238836184001</v>
      </c>
      <c r="U1609" s="77">
        <v>181</v>
      </c>
      <c r="V1609" s="77">
        <v>536</v>
      </c>
      <c r="W1609" s="77">
        <v>0.114284</v>
      </c>
      <c r="X1609" s="77">
        <v>0</v>
      </c>
      <c r="Y1609" s="77">
        <v>0</v>
      </c>
      <c r="Z1609" s="77">
        <v>0</v>
      </c>
      <c r="AA1609" s="77">
        <v>2040.9518272677899</v>
      </c>
      <c r="AB1609" s="77">
        <v>3.5862078836184001</v>
      </c>
      <c r="AC1609" s="77">
        <v>3342.9518272677901</v>
      </c>
      <c r="AE1609" s="87" t="str">
        <f t="shared" si="313"/>
        <v>International</v>
      </c>
      <c r="AF1609" s="82" t="str">
        <f t="shared" si="314"/>
        <v>non-student</v>
      </c>
      <c r="AI1609" s="82">
        <f>'GDP per Capita'!N1609</f>
        <v>10121.299999999999</v>
      </c>
      <c r="AJ1609" s="82">
        <f t="shared" si="315"/>
        <v>10121.299999999999</v>
      </c>
      <c r="AK1609" s="82">
        <f t="shared" si="316"/>
        <v>10121.299999999999</v>
      </c>
      <c r="AL1609" s="88">
        <f t="shared" si="317"/>
        <v>0.33028877982747179</v>
      </c>
    </row>
    <row r="1610" spans="1:38">
      <c r="A1610" s="77" t="s">
        <v>203</v>
      </c>
      <c r="B1610" s="77">
        <v>1712</v>
      </c>
      <c r="C1610" s="77">
        <v>33.195869600000002</v>
      </c>
      <c r="D1610" s="77">
        <v>-117.3794834</v>
      </c>
      <c r="E1610" s="77" t="s">
        <v>42</v>
      </c>
      <c r="F1610" s="77">
        <v>625</v>
      </c>
      <c r="H1610" s="77" t="s">
        <v>66</v>
      </c>
      <c r="I1610" s="77">
        <v>2018</v>
      </c>
      <c r="J1610" s="77">
        <v>625</v>
      </c>
      <c r="K1610" s="77" t="s">
        <v>29</v>
      </c>
      <c r="L1610" s="77" t="s">
        <v>29</v>
      </c>
      <c r="N1610" s="77">
        <v>0</v>
      </c>
      <c r="O1610" s="77">
        <v>0</v>
      </c>
      <c r="P1610" s="77" t="s">
        <v>10</v>
      </c>
      <c r="Q1610" s="77">
        <v>38.046406599999997</v>
      </c>
      <c r="R1610" s="77">
        <v>-84.497039299999997</v>
      </c>
      <c r="S1610" s="77">
        <v>6009.2361280360101</v>
      </c>
      <c r="T1610" s="77">
        <v>1.0134993535963199</v>
      </c>
      <c r="U1610" s="77">
        <v>181</v>
      </c>
      <c r="V1610" s="77">
        <v>536</v>
      </c>
      <c r="W1610" s="77">
        <v>0.114284</v>
      </c>
      <c r="X1610" s="77">
        <v>0</v>
      </c>
      <c r="Y1610" s="77">
        <v>0</v>
      </c>
      <c r="Z1610" s="77">
        <v>0</v>
      </c>
      <c r="AA1610" s="77">
        <v>721.10833536432096</v>
      </c>
      <c r="AB1610" s="77">
        <v>1.12778335359632</v>
      </c>
      <c r="AC1610" s="77">
        <v>2063.1083353643198</v>
      </c>
      <c r="AE1610" s="87" t="str">
        <f t="shared" si="313"/>
        <v>Domestic</v>
      </c>
      <c r="AF1610" s="82" t="str">
        <f t="shared" si="314"/>
        <v>non-student</v>
      </c>
      <c r="AI1610" s="82">
        <f>'GDP per Capita'!N1610</f>
        <v>63809.64</v>
      </c>
      <c r="AJ1610" s="82">
        <f t="shared" si="315"/>
        <v>63809.64</v>
      </c>
      <c r="AK1610" s="82">
        <f t="shared" si="316"/>
        <v>63809.64</v>
      </c>
      <c r="AL1610" s="88">
        <f t="shared" si="317"/>
        <v>3.2332235934324653E-2</v>
      </c>
    </row>
    <row r="1611" spans="1:38">
      <c r="A1611" s="77" t="s">
        <v>89</v>
      </c>
      <c r="B1611" s="77">
        <v>1713</v>
      </c>
      <c r="C1611" s="77">
        <v>39.962260100000002</v>
      </c>
      <c r="D1611" s="77">
        <v>-83.000706499999893</v>
      </c>
      <c r="E1611" s="77" t="s">
        <v>43</v>
      </c>
      <c r="F1611" s="77">
        <v>195</v>
      </c>
      <c r="H1611" s="77" t="s">
        <v>65</v>
      </c>
      <c r="I1611" s="77">
        <v>2018</v>
      </c>
      <c r="J1611" s="77">
        <v>195</v>
      </c>
      <c r="K1611" s="77" t="s">
        <v>29</v>
      </c>
      <c r="L1611" s="77" t="s">
        <v>29</v>
      </c>
      <c r="N1611" s="77">
        <v>0</v>
      </c>
      <c r="O1611" s="77">
        <v>0</v>
      </c>
      <c r="P1611" s="77" t="s">
        <v>10</v>
      </c>
      <c r="Q1611" s="77">
        <v>38.046406599999997</v>
      </c>
      <c r="R1611" s="77">
        <v>-84.497039299999997</v>
      </c>
      <c r="S1611" s="77">
        <v>498.381720155854</v>
      </c>
      <c r="T1611" s="77">
        <v>0.22744040325575099</v>
      </c>
      <c r="U1611" s="77">
        <v>181</v>
      </c>
      <c r="V1611" s="77">
        <v>536</v>
      </c>
      <c r="W1611" s="77">
        <v>0.114284</v>
      </c>
      <c r="X1611" s="77">
        <v>0</v>
      </c>
      <c r="Y1611" s="77">
        <v>0</v>
      </c>
      <c r="Z1611" s="77">
        <v>0</v>
      </c>
      <c r="AA1611" s="77">
        <v>95.689290269924001</v>
      </c>
      <c r="AB1611" s="77">
        <v>0.34172440325575099</v>
      </c>
      <c r="AC1611" s="77">
        <v>1007.68929026992</v>
      </c>
      <c r="AE1611" s="87" t="str">
        <f t="shared" si="313"/>
        <v>Domestic</v>
      </c>
      <c r="AF1611" s="82" t="str">
        <f t="shared" si="314"/>
        <v>non-student</v>
      </c>
      <c r="AI1611" s="82">
        <f>'GDP per Capita'!N1611</f>
        <v>63809.64</v>
      </c>
      <c r="AJ1611" s="82">
        <f t="shared" si="315"/>
        <v>63809.64</v>
      </c>
      <c r="AK1611" s="82">
        <f t="shared" si="316"/>
        <v>63809.64</v>
      </c>
      <c r="AL1611" s="88">
        <f t="shared" si="317"/>
        <v>1.579211683798749E-2</v>
      </c>
    </row>
    <row r="1612" spans="1:38">
      <c r="A1612" s="77" t="s">
        <v>225</v>
      </c>
      <c r="B1612" s="77">
        <v>1714</v>
      </c>
      <c r="C1612" s="77">
        <v>31.781924199999899</v>
      </c>
      <c r="D1612" s="77">
        <v>-95.625819899999996</v>
      </c>
      <c r="E1612" s="77" t="s">
        <v>38</v>
      </c>
      <c r="F1612" s="77">
        <v>195</v>
      </c>
      <c r="H1612" s="77" t="s">
        <v>65</v>
      </c>
      <c r="I1612" s="77">
        <v>2018</v>
      </c>
      <c r="J1612" s="77">
        <v>195</v>
      </c>
      <c r="K1612" s="77" t="s">
        <v>29</v>
      </c>
      <c r="L1612" s="77" t="s">
        <v>29</v>
      </c>
      <c r="N1612" s="77">
        <v>0</v>
      </c>
      <c r="O1612" s="77">
        <v>0</v>
      </c>
      <c r="P1612" s="77" t="s">
        <v>10</v>
      </c>
      <c r="Q1612" s="77">
        <v>38.046406599999997</v>
      </c>
      <c r="R1612" s="77">
        <v>-84.497039299999997</v>
      </c>
      <c r="S1612" s="77">
        <v>2458.7146435610498</v>
      </c>
      <c r="T1612" s="77">
        <v>0.486292123793092</v>
      </c>
      <c r="U1612" s="77">
        <v>181</v>
      </c>
      <c r="V1612" s="77">
        <v>268</v>
      </c>
      <c r="W1612" s="77">
        <v>5.7141999999999998E-2</v>
      </c>
      <c r="X1612" s="77">
        <v>0</v>
      </c>
      <c r="Y1612" s="77">
        <v>0</v>
      </c>
      <c r="Z1612" s="77">
        <v>0</v>
      </c>
      <c r="AA1612" s="77">
        <v>472.073211563722</v>
      </c>
      <c r="AB1612" s="77">
        <v>0.54343412379309197</v>
      </c>
      <c r="AC1612" s="77">
        <v>1116.07321156372</v>
      </c>
      <c r="AE1612" s="87" t="str">
        <f t="shared" si="313"/>
        <v>Domestic</v>
      </c>
      <c r="AF1612" s="82" t="str">
        <f t="shared" si="314"/>
        <v>student</v>
      </c>
      <c r="AI1612" s="82">
        <f>'GDP per Capita'!N1612</f>
        <v>63809.64</v>
      </c>
      <c r="AJ1612" s="82">
        <f t="shared" si="315"/>
        <v>63809.64</v>
      </c>
      <c r="AK1612" s="82">
        <f t="shared" si="316"/>
        <v>63809.64</v>
      </c>
      <c r="AL1612" s="88">
        <f t="shared" si="317"/>
        <v>1.749066773552899E-2</v>
      </c>
    </row>
    <row r="1613" spans="1:38">
      <c r="A1613" s="77" t="s">
        <v>130</v>
      </c>
      <c r="B1613" s="77">
        <v>1715</v>
      </c>
      <c r="C1613" s="77">
        <v>42.8867166</v>
      </c>
      <c r="D1613" s="77">
        <v>-78.878392199999993</v>
      </c>
      <c r="E1613" s="77" t="s">
        <v>38</v>
      </c>
      <c r="F1613" s="77">
        <v>0</v>
      </c>
      <c r="H1613" s="77" t="s">
        <v>62</v>
      </c>
      <c r="I1613" s="77">
        <v>2018</v>
      </c>
      <c r="J1613" s="77">
        <v>0</v>
      </c>
      <c r="K1613" s="77" t="s">
        <v>29</v>
      </c>
      <c r="L1613" s="77" t="s">
        <v>29</v>
      </c>
      <c r="N1613" s="77">
        <v>0</v>
      </c>
      <c r="O1613" s="77">
        <v>0</v>
      </c>
      <c r="P1613" s="77" t="s">
        <v>10</v>
      </c>
      <c r="Q1613" s="77">
        <v>38.046406599999997</v>
      </c>
      <c r="R1613" s="77">
        <v>-84.497039299999997</v>
      </c>
      <c r="S1613" s="77">
        <v>1435.4053004673899</v>
      </c>
      <c r="T1613" s="77">
        <v>0.35116947144197402</v>
      </c>
      <c r="U1613" s="77">
        <v>181</v>
      </c>
      <c r="V1613" s="77">
        <v>268</v>
      </c>
      <c r="W1613" s="77">
        <v>5.7141999999999998E-2</v>
      </c>
      <c r="X1613" s="77">
        <v>0</v>
      </c>
      <c r="Y1613" s="77">
        <v>0</v>
      </c>
      <c r="Z1613" s="77">
        <v>0</v>
      </c>
      <c r="AA1613" s="77">
        <v>275.59781768973897</v>
      </c>
      <c r="AB1613" s="77">
        <v>0.40831147144197399</v>
      </c>
      <c r="AC1613" s="77">
        <v>724.59781768973903</v>
      </c>
      <c r="AE1613" s="87" t="str">
        <f t="shared" si="313"/>
        <v>Domestic</v>
      </c>
      <c r="AF1613" s="82" t="str">
        <f t="shared" si="314"/>
        <v>student</v>
      </c>
      <c r="AI1613" s="82">
        <f>'GDP per Capita'!N1613</f>
        <v>63809.64</v>
      </c>
      <c r="AJ1613" s="82">
        <f t="shared" si="315"/>
        <v>63809.64</v>
      </c>
      <c r="AK1613" s="82">
        <f t="shared" si="316"/>
        <v>63809.64</v>
      </c>
      <c r="AL1613" s="88">
        <f t="shared" si="317"/>
        <v>1.1355616764014639E-2</v>
      </c>
    </row>
    <row r="1614" spans="1:38">
      <c r="A1614" s="77" t="s">
        <v>106</v>
      </c>
      <c r="B1614" s="77">
        <v>1716</v>
      </c>
      <c r="C1614" s="77">
        <v>34.053690899999999</v>
      </c>
      <c r="D1614" s="77">
        <v>-118.2427666</v>
      </c>
      <c r="E1614" s="77" t="s">
        <v>38</v>
      </c>
      <c r="F1614" s="77">
        <v>425</v>
      </c>
      <c r="H1614" s="77" t="s">
        <v>61</v>
      </c>
      <c r="I1614" s="77">
        <v>2018</v>
      </c>
      <c r="J1614" s="77">
        <v>425</v>
      </c>
      <c r="K1614" s="77" t="s">
        <v>29</v>
      </c>
      <c r="L1614" s="77" t="s">
        <v>29</v>
      </c>
      <c r="N1614" s="77">
        <v>0</v>
      </c>
      <c r="O1614" s="77">
        <v>0</v>
      </c>
      <c r="P1614" s="77" t="s">
        <v>10</v>
      </c>
      <c r="Q1614" s="77">
        <v>38.046406599999997</v>
      </c>
      <c r="R1614" s="77">
        <v>-84.497039299999997</v>
      </c>
      <c r="S1614" s="77">
        <v>6098.3465920814297</v>
      </c>
      <c r="T1614" s="77">
        <v>1.02566982708556</v>
      </c>
      <c r="U1614" s="77">
        <v>181</v>
      </c>
      <c r="V1614" s="77">
        <v>268</v>
      </c>
      <c r="W1614" s="77">
        <v>5.7141999999999998E-2</v>
      </c>
      <c r="X1614" s="77">
        <v>0</v>
      </c>
      <c r="Y1614" s="77">
        <v>0</v>
      </c>
      <c r="Z1614" s="77">
        <v>0</v>
      </c>
      <c r="AA1614" s="77">
        <v>731.80159104977201</v>
      </c>
      <c r="AB1614" s="77">
        <v>1.08281182708556</v>
      </c>
      <c r="AC1614" s="77">
        <v>1605.80159104977</v>
      </c>
      <c r="AE1614" s="87" t="str">
        <f t="shared" si="313"/>
        <v>Domestic</v>
      </c>
      <c r="AF1614" s="82" t="str">
        <f t="shared" si="314"/>
        <v>student</v>
      </c>
      <c r="AI1614" s="82">
        <f>'GDP per Capita'!N1614</f>
        <v>63809.64</v>
      </c>
      <c r="AJ1614" s="82">
        <f t="shared" si="315"/>
        <v>63809.64</v>
      </c>
      <c r="AK1614" s="82">
        <f t="shared" si="316"/>
        <v>63809.64</v>
      </c>
      <c r="AL1614" s="88">
        <f t="shared" si="317"/>
        <v>2.516550149867277E-2</v>
      </c>
    </row>
    <row r="1615" spans="1:38">
      <c r="A1615" s="77" t="s">
        <v>338</v>
      </c>
      <c r="B1615" s="77">
        <v>1717</v>
      </c>
      <c r="C1615" s="77">
        <v>39.123563500000003</v>
      </c>
      <c r="D1615" s="77">
        <v>117.19807849999999</v>
      </c>
      <c r="E1615" s="77" t="s">
        <v>37</v>
      </c>
      <c r="F1615" s="77">
        <v>75</v>
      </c>
      <c r="H1615" s="77" t="s">
        <v>64</v>
      </c>
      <c r="I1615" s="77">
        <v>2018</v>
      </c>
      <c r="J1615" s="77">
        <v>75</v>
      </c>
      <c r="K1615" s="77" t="s">
        <v>574</v>
      </c>
      <c r="L1615" s="77" t="s">
        <v>30</v>
      </c>
      <c r="N1615" s="77">
        <v>0</v>
      </c>
      <c r="O1615" s="77">
        <v>0</v>
      </c>
      <c r="P1615" s="77" t="s">
        <v>10</v>
      </c>
      <c r="Q1615" s="77">
        <v>38.046406599999997</v>
      </c>
      <c r="R1615" s="77">
        <v>-84.497039299999997</v>
      </c>
      <c r="S1615" s="77">
        <v>22305.484451014101</v>
      </c>
      <c r="T1615" s="77">
        <v>3.4719238836184001</v>
      </c>
      <c r="U1615" s="77">
        <v>181</v>
      </c>
      <c r="V1615" s="77">
        <v>536</v>
      </c>
      <c r="W1615" s="77">
        <v>0.114284</v>
      </c>
      <c r="X1615" s="77">
        <v>0</v>
      </c>
      <c r="Y1615" s="77">
        <v>0</v>
      </c>
      <c r="Z1615" s="77">
        <v>0</v>
      </c>
      <c r="AA1615" s="77">
        <v>2040.9518272677899</v>
      </c>
      <c r="AB1615" s="77">
        <v>3.5862078836184001</v>
      </c>
      <c r="AC1615" s="77">
        <v>2832.9518272677901</v>
      </c>
      <c r="AE1615" s="87" t="str">
        <f t="shared" si="313"/>
        <v>International</v>
      </c>
      <c r="AF1615" s="82" t="str">
        <f t="shared" si="314"/>
        <v>non-student</v>
      </c>
      <c r="AI1615" s="82">
        <f>'GDP per Capita'!N1615</f>
        <v>10121.299999999999</v>
      </c>
      <c r="AJ1615" s="82">
        <f t="shared" si="315"/>
        <v>10121.299999999999</v>
      </c>
      <c r="AK1615" s="82">
        <f t="shared" si="316"/>
        <v>10121.299999999999</v>
      </c>
      <c r="AL1615" s="88">
        <f t="shared" si="317"/>
        <v>0.27989999577799202</v>
      </c>
    </row>
    <row r="1616" spans="1:38">
      <c r="A1616" s="77" t="s">
        <v>451</v>
      </c>
      <c r="B1616" s="77">
        <v>1718</v>
      </c>
      <c r="C1616" s="77">
        <v>39.648205900000001</v>
      </c>
      <c r="D1616" s="77">
        <v>-104.987964099999</v>
      </c>
      <c r="E1616" s="77" t="s">
        <v>42</v>
      </c>
      <c r="F1616" s="77">
        <v>685</v>
      </c>
      <c r="H1616" s="77" t="s">
        <v>64</v>
      </c>
      <c r="I1616" s="77">
        <v>2018</v>
      </c>
      <c r="J1616" s="77">
        <v>685</v>
      </c>
      <c r="K1616" s="77" t="s">
        <v>29</v>
      </c>
      <c r="L1616" s="77" t="s">
        <v>29</v>
      </c>
      <c r="N1616" s="77">
        <v>0</v>
      </c>
      <c r="O1616" s="77">
        <v>0</v>
      </c>
      <c r="P1616" s="77" t="s">
        <v>10</v>
      </c>
      <c r="Q1616" s="77">
        <v>38.046406599999997</v>
      </c>
      <c r="R1616" s="77">
        <v>-84.497039299999997</v>
      </c>
      <c r="S1616" s="77">
        <v>3559.1045107690202</v>
      </c>
      <c r="T1616" s="77">
        <v>0.651932978267734</v>
      </c>
      <c r="U1616" s="77">
        <v>181</v>
      </c>
      <c r="V1616" s="77">
        <v>536</v>
      </c>
      <c r="W1616" s="77">
        <v>0.114284</v>
      </c>
      <c r="X1616" s="77">
        <v>0</v>
      </c>
      <c r="Y1616" s="77">
        <v>0</v>
      </c>
      <c r="Z1616" s="77">
        <v>0</v>
      </c>
      <c r="AA1616" s="77">
        <v>683.34806606765198</v>
      </c>
      <c r="AB1616" s="77">
        <v>0.76621697826773305</v>
      </c>
      <c r="AC1616" s="77">
        <v>2085.3480660676501</v>
      </c>
      <c r="AE1616" s="87" t="str">
        <f t="shared" si="313"/>
        <v>Domestic</v>
      </c>
      <c r="AF1616" s="82" t="str">
        <f t="shared" si="314"/>
        <v>non-student</v>
      </c>
      <c r="AI1616" s="82">
        <f>'GDP per Capita'!N1616</f>
        <v>63809.64</v>
      </c>
      <c r="AJ1616" s="82">
        <f t="shared" si="315"/>
        <v>63809.64</v>
      </c>
      <c r="AK1616" s="82">
        <f t="shared" si="316"/>
        <v>63809.64</v>
      </c>
      <c r="AL1616" s="88">
        <f t="shared" si="317"/>
        <v>3.2680768392795351E-2</v>
      </c>
    </row>
    <row r="1617" spans="1:38">
      <c r="A1617" s="77" t="s">
        <v>156</v>
      </c>
      <c r="B1617" s="77">
        <v>1719</v>
      </c>
      <c r="C1617" s="77">
        <v>41.440034400000002</v>
      </c>
      <c r="D1617" s="77">
        <v>-87.683376999999993</v>
      </c>
      <c r="E1617" s="77" t="s">
        <v>37</v>
      </c>
      <c r="F1617" s="77">
        <v>525</v>
      </c>
      <c r="H1617" s="77" t="s">
        <v>66</v>
      </c>
      <c r="I1617" s="77">
        <v>2018</v>
      </c>
      <c r="J1617" s="77">
        <v>525</v>
      </c>
      <c r="K1617" s="77" t="s">
        <v>29</v>
      </c>
      <c r="L1617" s="77" t="s">
        <v>29</v>
      </c>
      <c r="N1617" s="77">
        <v>0</v>
      </c>
      <c r="O1617" s="77">
        <v>0</v>
      </c>
      <c r="P1617" s="77" t="s">
        <v>10</v>
      </c>
      <c r="Q1617" s="77">
        <v>38.046406599999997</v>
      </c>
      <c r="R1617" s="77">
        <v>-84.497039299999997</v>
      </c>
      <c r="S1617" s="77">
        <v>930.67912609553196</v>
      </c>
      <c r="T1617" s="77">
        <v>0.28452301711959299</v>
      </c>
      <c r="U1617" s="77">
        <v>181</v>
      </c>
      <c r="V1617" s="77">
        <v>536</v>
      </c>
      <c r="W1617" s="77">
        <v>0.114284</v>
      </c>
      <c r="X1617" s="77">
        <v>0</v>
      </c>
      <c r="Y1617" s="77">
        <v>0</v>
      </c>
      <c r="Z1617" s="77">
        <v>0</v>
      </c>
      <c r="AA1617" s="77">
        <v>178.690392210342</v>
      </c>
      <c r="AB1617" s="77">
        <v>0.39880701711959299</v>
      </c>
      <c r="AC1617" s="77">
        <v>1420.69039221034</v>
      </c>
      <c r="AE1617" s="87" t="str">
        <f t="shared" si="313"/>
        <v>Domestic</v>
      </c>
      <c r="AF1617" s="82" t="str">
        <f t="shared" si="314"/>
        <v>non-student</v>
      </c>
      <c r="AI1617" s="82">
        <f>'GDP per Capita'!N1617</f>
        <v>63809.64</v>
      </c>
      <c r="AJ1617" s="82">
        <f t="shared" si="315"/>
        <v>63809.64</v>
      </c>
      <c r="AK1617" s="82">
        <f t="shared" si="316"/>
        <v>63809.64</v>
      </c>
      <c r="AL1617" s="88">
        <f t="shared" si="317"/>
        <v>2.2264510381352097E-2</v>
      </c>
    </row>
    <row r="1618" spans="1:38">
      <c r="A1618" s="77" t="s">
        <v>305</v>
      </c>
      <c r="B1618" s="77">
        <v>1720</v>
      </c>
      <c r="C1618" s="77">
        <v>40.825491399999997</v>
      </c>
      <c r="D1618" s="77">
        <v>-73.681282008303199</v>
      </c>
      <c r="E1618" s="77" t="s">
        <v>42</v>
      </c>
      <c r="F1618" s="77">
        <v>585</v>
      </c>
      <c r="H1618" s="77" t="s">
        <v>64</v>
      </c>
      <c r="I1618" s="77">
        <v>2016</v>
      </c>
      <c r="J1618" s="77">
        <v>585</v>
      </c>
      <c r="K1618" s="77" t="s">
        <v>29</v>
      </c>
      <c r="L1618" s="77" t="s">
        <v>29</v>
      </c>
      <c r="N1618" s="77">
        <v>0</v>
      </c>
      <c r="O1618" s="77">
        <v>0</v>
      </c>
      <c r="P1618" s="77" t="s">
        <v>11</v>
      </c>
      <c r="Q1618" s="77">
        <v>47.614421900000004</v>
      </c>
      <c r="R1618" s="77">
        <v>-122.1923372</v>
      </c>
      <c r="S1618" s="77">
        <v>7746.6402572656098</v>
      </c>
      <c r="T1618" s="77">
        <v>1.2533128513503899</v>
      </c>
      <c r="U1618" s="77">
        <v>250</v>
      </c>
      <c r="V1618" s="77">
        <v>808</v>
      </c>
      <c r="W1618" s="77">
        <v>8.6120000000000002E-2</v>
      </c>
      <c r="X1618" s="77">
        <v>0</v>
      </c>
      <c r="Y1618" s="77">
        <v>0</v>
      </c>
      <c r="Z1618" s="77">
        <v>0</v>
      </c>
      <c r="AA1618" s="77">
        <v>929.59683087187295</v>
      </c>
      <c r="AB1618" s="77">
        <v>1.3394328513503899</v>
      </c>
      <c r="AC1618" s="77">
        <v>2572.5968308718702</v>
      </c>
      <c r="AE1618" s="87" t="str">
        <f t="shared" si="313"/>
        <v>Domestic</v>
      </c>
      <c r="AF1618" s="82" t="str">
        <f t="shared" si="314"/>
        <v>non-student</v>
      </c>
      <c r="AI1618" s="82">
        <f>'GDP per Capita'!N1618</f>
        <v>63809.64</v>
      </c>
      <c r="AJ1618" s="82">
        <f t="shared" si="315"/>
        <v>63809.64</v>
      </c>
      <c r="AK1618" s="82">
        <f t="shared" si="316"/>
        <v>63809.64</v>
      </c>
      <c r="AL1618" s="88">
        <f t="shared" si="317"/>
        <v>4.0316742593624888E-2</v>
      </c>
    </row>
    <row r="1619" spans="1:38">
      <c r="A1619" s="77" t="s">
        <v>83</v>
      </c>
      <c r="B1619" s="77">
        <v>1721</v>
      </c>
      <c r="C1619" s="77">
        <v>22.283345399999899</v>
      </c>
      <c r="D1619" s="77">
        <v>39.112814499999999</v>
      </c>
      <c r="E1619" s="77" t="s">
        <v>38</v>
      </c>
      <c r="F1619" s="77">
        <v>295</v>
      </c>
      <c r="H1619" s="77" t="s">
        <v>65</v>
      </c>
      <c r="I1619" s="77">
        <v>2016</v>
      </c>
      <c r="J1619" s="77">
        <v>295</v>
      </c>
      <c r="K1619" s="77" t="s">
        <v>570</v>
      </c>
      <c r="L1619" s="77" t="s">
        <v>32</v>
      </c>
      <c r="N1619" s="77">
        <v>0</v>
      </c>
      <c r="O1619" s="77">
        <v>0</v>
      </c>
      <c r="P1619" s="77" t="s">
        <v>11</v>
      </c>
      <c r="Q1619" s="77">
        <v>47.614421900000004</v>
      </c>
      <c r="R1619" s="77">
        <v>-122.1923372</v>
      </c>
      <c r="S1619" s="77">
        <v>24041.838465949499</v>
      </c>
      <c r="T1619" s="77">
        <v>3.7614570231742199</v>
      </c>
      <c r="U1619" s="77">
        <v>250</v>
      </c>
      <c r="V1619" s="77">
        <v>404</v>
      </c>
      <c r="W1619" s="77">
        <v>4.3060000000000001E-2</v>
      </c>
      <c r="X1619" s="77">
        <v>0</v>
      </c>
      <c r="Y1619" s="77">
        <v>0</v>
      </c>
      <c r="Z1619" s="77">
        <v>0</v>
      </c>
      <c r="AA1619" s="77">
        <v>2199.8282196343798</v>
      </c>
      <c r="AB1619" s="77">
        <v>3.80451702317422</v>
      </c>
      <c r="AC1619" s="77">
        <v>3148.8282196343798</v>
      </c>
      <c r="AE1619" s="87" t="str">
        <f t="shared" si="313"/>
        <v>International</v>
      </c>
      <c r="AF1619" s="82" t="str">
        <f t="shared" si="314"/>
        <v>student</v>
      </c>
      <c r="AI1619" s="82">
        <f>'GDP per Capita'!N1619</f>
        <v>21764.39</v>
      </c>
      <c r="AJ1619" s="82">
        <f t="shared" si="315"/>
        <v>21764.39</v>
      </c>
      <c r="AK1619" s="82">
        <f t="shared" si="316"/>
        <v>21764.39</v>
      </c>
      <c r="AL1619" s="88">
        <f t="shared" si="317"/>
        <v>0.14467799095836731</v>
      </c>
    </row>
    <row r="1620" spans="1:38">
      <c r="A1620" s="77" t="s">
        <v>417</v>
      </c>
      <c r="B1620" s="77">
        <v>1722</v>
      </c>
      <c r="C1620" s="77">
        <v>33.520682399999998</v>
      </c>
      <c r="D1620" s="77">
        <v>-86.802432599999904</v>
      </c>
      <c r="E1620" s="77" t="s">
        <v>42</v>
      </c>
      <c r="F1620" s="77">
        <v>585</v>
      </c>
      <c r="H1620" s="77" t="s">
        <v>64</v>
      </c>
      <c r="I1620" s="77">
        <v>2016</v>
      </c>
      <c r="J1620" s="77">
        <v>585</v>
      </c>
      <c r="K1620" s="77" t="s">
        <v>29</v>
      </c>
      <c r="L1620" s="77" t="s">
        <v>29</v>
      </c>
      <c r="N1620" s="77">
        <v>0</v>
      </c>
      <c r="O1620" s="77">
        <v>0</v>
      </c>
      <c r="P1620" s="77" t="s">
        <v>11</v>
      </c>
      <c r="Q1620" s="77">
        <v>47.614421900000004</v>
      </c>
      <c r="R1620" s="77">
        <v>-122.1923372</v>
      </c>
      <c r="S1620" s="77">
        <v>6670.8879258285297</v>
      </c>
      <c r="T1620" s="77">
        <v>1.10419982123411</v>
      </c>
      <c r="U1620" s="77">
        <v>250</v>
      </c>
      <c r="V1620" s="77">
        <v>808</v>
      </c>
      <c r="W1620" s="77">
        <v>8.6120000000000002E-2</v>
      </c>
      <c r="X1620" s="77">
        <v>0</v>
      </c>
      <c r="Y1620" s="77">
        <v>0</v>
      </c>
      <c r="Z1620" s="77">
        <v>0</v>
      </c>
      <c r="AA1620" s="77">
        <v>800.50655109942397</v>
      </c>
      <c r="AB1620" s="77">
        <v>1.19031982123411</v>
      </c>
      <c r="AC1620" s="77">
        <v>2443.50655109942</v>
      </c>
      <c r="AE1620" s="87" t="str">
        <f t="shared" si="313"/>
        <v>Domestic</v>
      </c>
      <c r="AF1620" s="82" t="str">
        <f t="shared" si="314"/>
        <v>non-student</v>
      </c>
      <c r="AI1620" s="82">
        <f>'GDP per Capita'!N1620</f>
        <v>63809.64</v>
      </c>
      <c r="AJ1620" s="82">
        <f t="shared" si="315"/>
        <v>63809.64</v>
      </c>
      <c r="AK1620" s="82">
        <f t="shared" si="316"/>
        <v>63809.64</v>
      </c>
      <c r="AL1620" s="88">
        <f t="shared" si="317"/>
        <v>3.8293689654093334E-2</v>
      </c>
    </row>
    <row r="1621" spans="1:38">
      <c r="A1621" s="77" t="s">
        <v>452</v>
      </c>
      <c r="B1621" s="77">
        <v>1723</v>
      </c>
      <c r="C1621" s="77">
        <v>40.866517000000002</v>
      </c>
      <c r="D1621" s="77">
        <v>-124.082839999999</v>
      </c>
      <c r="E1621" s="77" t="s">
        <v>37</v>
      </c>
      <c r="F1621" s="77">
        <v>585</v>
      </c>
      <c r="H1621" s="77" t="s">
        <v>64</v>
      </c>
      <c r="I1621" s="77">
        <v>2016</v>
      </c>
      <c r="J1621" s="77">
        <v>585</v>
      </c>
      <c r="K1621" s="77" t="s">
        <v>29</v>
      </c>
      <c r="L1621" s="77" t="s">
        <v>29</v>
      </c>
      <c r="N1621" s="77">
        <v>0</v>
      </c>
      <c r="O1621" s="77">
        <v>0</v>
      </c>
      <c r="P1621" s="77" t="s">
        <v>11</v>
      </c>
      <c r="Q1621" s="77">
        <v>47.614421900000004</v>
      </c>
      <c r="R1621" s="77">
        <v>-122.1923372</v>
      </c>
      <c r="S1621" s="77">
        <v>1530.4637384606799</v>
      </c>
      <c r="T1621" s="77">
        <v>0.36372144153459202</v>
      </c>
      <c r="U1621" s="77">
        <v>250</v>
      </c>
      <c r="V1621" s="77">
        <v>808</v>
      </c>
      <c r="W1621" s="77">
        <v>8.6120000000000002E-2</v>
      </c>
      <c r="X1621" s="77">
        <v>0</v>
      </c>
      <c r="Y1621" s="77">
        <v>0</v>
      </c>
      <c r="Z1621" s="77">
        <v>0</v>
      </c>
      <c r="AA1621" s="77">
        <v>293.84903778445198</v>
      </c>
      <c r="AB1621" s="77">
        <v>0.44984144153459199</v>
      </c>
      <c r="AC1621" s="77">
        <v>1936.84903778445</v>
      </c>
      <c r="AE1621" s="87" t="str">
        <f t="shared" si="313"/>
        <v>Domestic</v>
      </c>
      <c r="AF1621" s="82" t="str">
        <f t="shared" si="314"/>
        <v>non-student</v>
      </c>
      <c r="AI1621" s="82">
        <f>'GDP per Capita'!N1621</f>
        <v>63809.64</v>
      </c>
      <c r="AJ1621" s="82">
        <f t="shared" si="315"/>
        <v>63809.64</v>
      </c>
      <c r="AK1621" s="82">
        <f t="shared" si="316"/>
        <v>63809.64</v>
      </c>
      <c r="AL1621" s="88">
        <f t="shared" si="317"/>
        <v>3.0353549052846093E-2</v>
      </c>
    </row>
    <row r="1622" spans="1:38">
      <c r="A1622" s="77" t="s">
        <v>321</v>
      </c>
      <c r="B1622" s="77">
        <v>1724</v>
      </c>
      <c r="C1622" s="77">
        <v>35.227200000000003</v>
      </c>
      <c r="D1622" s="77">
        <v>-80.843082999999993</v>
      </c>
      <c r="E1622" s="77" t="s">
        <v>42</v>
      </c>
      <c r="F1622" s="77">
        <v>1025</v>
      </c>
      <c r="H1622" s="77" t="s">
        <v>66</v>
      </c>
      <c r="I1622" s="77">
        <v>2016</v>
      </c>
      <c r="J1622" s="77">
        <v>1025</v>
      </c>
      <c r="K1622" s="77" t="s">
        <v>29</v>
      </c>
      <c r="L1622" s="77" t="s">
        <v>29</v>
      </c>
      <c r="N1622" s="77">
        <v>0</v>
      </c>
      <c r="O1622" s="77">
        <v>0</v>
      </c>
      <c r="P1622" s="77" t="s">
        <v>11</v>
      </c>
      <c r="Q1622" s="77">
        <v>47.614421900000004</v>
      </c>
      <c r="R1622" s="77">
        <v>-122.1923372</v>
      </c>
      <c r="S1622" s="77">
        <v>7320.9228348852002</v>
      </c>
      <c r="T1622" s="77">
        <v>1.19405913047521</v>
      </c>
      <c r="U1622" s="77">
        <v>250</v>
      </c>
      <c r="V1622" s="77">
        <v>808</v>
      </c>
      <c r="W1622" s="77">
        <v>8.6120000000000002E-2</v>
      </c>
      <c r="X1622" s="77">
        <v>0</v>
      </c>
      <c r="Y1622" s="77">
        <v>0</v>
      </c>
      <c r="Z1622" s="77">
        <v>0</v>
      </c>
      <c r="AA1622" s="77">
        <v>878.51074018622398</v>
      </c>
      <c r="AB1622" s="77">
        <v>1.2801791304752099</v>
      </c>
      <c r="AC1622" s="77">
        <v>2961.5107401862201</v>
      </c>
      <c r="AE1622" s="87" t="str">
        <f t="shared" si="313"/>
        <v>Domestic</v>
      </c>
      <c r="AF1622" s="82" t="str">
        <f t="shared" si="314"/>
        <v>non-student</v>
      </c>
      <c r="AI1622" s="82">
        <f>'GDP per Capita'!N1622</f>
        <v>63809.64</v>
      </c>
      <c r="AJ1622" s="82">
        <f t="shared" si="315"/>
        <v>63809.64</v>
      </c>
      <c r="AK1622" s="82">
        <f t="shared" si="316"/>
        <v>63809.64</v>
      </c>
      <c r="AL1622" s="88">
        <f t="shared" si="317"/>
        <v>4.641165096976288E-2</v>
      </c>
    </row>
    <row r="1623" spans="1:38">
      <c r="A1623" s="77" t="s">
        <v>400</v>
      </c>
      <c r="B1623" s="77">
        <v>1725</v>
      </c>
      <c r="C1623" s="77">
        <v>43.493524499999999</v>
      </c>
      <c r="D1623" s="77">
        <v>-112.04009189999999</v>
      </c>
      <c r="E1623" s="77" t="s">
        <v>41</v>
      </c>
      <c r="F1623" s="77">
        <v>625</v>
      </c>
      <c r="H1623" s="77" t="s">
        <v>66</v>
      </c>
      <c r="I1623" s="77">
        <v>2016</v>
      </c>
      <c r="J1623" s="77">
        <v>625</v>
      </c>
      <c r="K1623" s="77" t="s">
        <v>29</v>
      </c>
      <c r="L1623" s="77" t="s">
        <v>29</v>
      </c>
      <c r="N1623" s="77">
        <v>0</v>
      </c>
      <c r="O1623" s="77">
        <v>0</v>
      </c>
      <c r="P1623" s="77" t="s">
        <v>11</v>
      </c>
      <c r="Q1623" s="77">
        <v>47.614421900000004</v>
      </c>
      <c r="R1623" s="77">
        <v>-122.1923372</v>
      </c>
      <c r="S1623" s="77">
        <v>1825.25552879467</v>
      </c>
      <c r="T1623" s="77">
        <v>0.40264715727255301</v>
      </c>
      <c r="U1623" s="77">
        <v>250</v>
      </c>
      <c r="V1623" s="77">
        <v>808</v>
      </c>
      <c r="W1623" s="77">
        <v>8.6120000000000002E-2</v>
      </c>
      <c r="X1623" s="77">
        <v>0</v>
      </c>
      <c r="Y1623" s="77">
        <v>0</v>
      </c>
      <c r="Z1623" s="77">
        <v>0</v>
      </c>
      <c r="AA1623" s="77">
        <v>350.44906152857698</v>
      </c>
      <c r="AB1623" s="77">
        <v>0.48876715727255299</v>
      </c>
      <c r="AC1623" s="77">
        <v>2033.4490615285699</v>
      </c>
      <c r="AE1623" s="87" t="str">
        <f t="shared" si="313"/>
        <v>Domestic</v>
      </c>
      <c r="AF1623" s="82" t="str">
        <f t="shared" si="314"/>
        <v>non-student</v>
      </c>
      <c r="AI1623" s="82">
        <f>'GDP per Capita'!N1623</f>
        <v>63809.64</v>
      </c>
      <c r="AJ1623" s="82">
        <f t="shared" si="315"/>
        <v>63809.64</v>
      </c>
      <c r="AK1623" s="82">
        <f t="shared" si="316"/>
        <v>63809.64</v>
      </c>
      <c r="AL1623" s="88">
        <f t="shared" si="317"/>
        <v>3.1867427265356296E-2</v>
      </c>
    </row>
    <row r="1624" spans="1:38">
      <c r="A1624" s="77" t="s">
        <v>404</v>
      </c>
      <c r="B1624" s="77">
        <v>1726</v>
      </c>
      <c r="C1624" s="77">
        <v>26.2966528</v>
      </c>
      <c r="D1624" s="77">
        <v>50.120214599999997</v>
      </c>
      <c r="E1624" s="77" t="s">
        <v>42</v>
      </c>
      <c r="F1624" s="77">
        <v>295</v>
      </c>
      <c r="H1624" s="77" t="s">
        <v>65</v>
      </c>
      <c r="I1624" s="77">
        <v>2016</v>
      </c>
      <c r="J1624" s="77">
        <v>295</v>
      </c>
      <c r="K1624" s="77" t="s">
        <v>570</v>
      </c>
      <c r="L1624" s="77" t="s">
        <v>32</v>
      </c>
      <c r="N1624" s="77">
        <v>0</v>
      </c>
      <c r="O1624" s="77">
        <v>0</v>
      </c>
      <c r="P1624" s="77" t="s">
        <v>11</v>
      </c>
      <c r="Q1624" s="77">
        <v>47.614421900000004</v>
      </c>
      <c r="R1624" s="77">
        <v>-122.1923372</v>
      </c>
      <c r="S1624" s="77">
        <v>23521.1611526284</v>
      </c>
      <c r="T1624" s="77">
        <v>3.6740775016057401</v>
      </c>
      <c r="U1624" s="77">
        <v>250</v>
      </c>
      <c r="V1624" s="77">
        <v>808</v>
      </c>
      <c r="W1624" s="77">
        <v>8.6120000000000002E-2</v>
      </c>
      <c r="X1624" s="77">
        <v>0</v>
      </c>
      <c r="Y1624" s="77">
        <v>0</v>
      </c>
      <c r="Z1624" s="77">
        <v>0</v>
      </c>
      <c r="AA1624" s="77">
        <v>2152.1862454655002</v>
      </c>
      <c r="AB1624" s="77">
        <v>3.7601975016057398</v>
      </c>
      <c r="AC1624" s="77">
        <v>3505.1862454655002</v>
      </c>
      <c r="AE1624" s="87" t="str">
        <f t="shared" si="313"/>
        <v>International</v>
      </c>
      <c r="AF1624" s="82" t="str">
        <f t="shared" si="314"/>
        <v>non-student</v>
      </c>
      <c r="AI1624" s="82">
        <f>'GDP per Capita'!N1624</f>
        <v>21764.39</v>
      </c>
      <c r="AJ1624" s="82">
        <f t="shared" si="315"/>
        <v>21764.39</v>
      </c>
      <c r="AK1624" s="82">
        <f t="shared" si="316"/>
        <v>21764.39</v>
      </c>
      <c r="AL1624" s="88">
        <f t="shared" si="317"/>
        <v>0.16105143518681206</v>
      </c>
    </row>
    <row r="1625" spans="1:38">
      <c r="A1625" s="77" t="s">
        <v>120</v>
      </c>
      <c r="B1625" s="77">
        <v>1727</v>
      </c>
      <c r="C1625" s="77">
        <v>50.879201999999999</v>
      </c>
      <c r="D1625" s="77">
        <v>4.7011675000000004</v>
      </c>
      <c r="E1625" s="77" t="s">
        <v>38</v>
      </c>
      <c r="F1625" s="77">
        <v>395</v>
      </c>
      <c r="H1625" s="77" t="s">
        <v>65</v>
      </c>
      <c r="I1625" s="77">
        <v>2016</v>
      </c>
      <c r="J1625" s="77">
        <v>395</v>
      </c>
      <c r="K1625" s="77" t="s">
        <v>332</v>
      </c>
      <c r="L1625" s="77" t="s">
        <v>31</v>
      </c>
      <c r="N1625" s="77">
        <v>0</v>
      </c>
      <c r="O1625" s="77">
        <v>0</v>
      </c>
      <c r="P1625" s="77" t="s">
        <v>11</v>
      </c>
      <c r="Q1625" s="77">
        <v>47.614421900000004</v>
      </c>
      <c r="R1625" s="77">
        <v>-122.1923372</v>
      </c>
      <c r="S1625" s="77">
        <v>15895.655786925299</v>
      </c>
      <c r="T1625" s="77">
        <v>2.4491091813209498</v>
      </c>
      <c r="U1625" s="77">
        <v>250</v>
      </c>
      <c r="V1625" s="77">
        <v>404</v>
      </c>
      <c r="W1625" s="77">
        <v>4.3060000000000001E-2</v>
      </c>
      <c r="X1625" s="77">
        <v>0</v>
      </c>
      <c r="Y1625" s="77">
        <v>0</v>
      </c>
      <c r="Z1625" s="77">
        <v>0</v>
      </c>
      <c r="AA1625" s="77">
        <v>1669.0438576271499</v>
      </c>
      <c r="AB1625" s="77">
        <v>2.4921691813209499</v>
      </c>
      <c r="AC1625" s="77">
        <v>2718.0438576271499</v>
      </c>
      <c r="AE1625" s="87" t="str">
        <f t="shared" si="313"/>
        <v>International</v>
      </c>
      <c r="AF1625" s="82" t="str">
        <f t="shared" si="314"/>
        <v>student</v>
      </c>
      <c r="AI1625" s="82">
        <f>'GDP per Capita'!N1625</f>
        <v>47811.55</v>
      </c>
      <c r="AJ1625" s="82">
        <f t="shared" si="315"/>
        <v>47811.55</v>
      </c>
      <c r="AK1625" s="82">
        <f t="shared" si="316"/>
        <v>47811.55</v>
      </c>
      <c r="AL1625" s="88">
        <f t="shared" si="317"/>
        <v>5.6849105658092022E-2</v>
      </c>
    </row>
    <row r="1626" spans="1:38">
      <c r="A1626" s="77" t="s">
        <v>453</v>
      </c>
      <c r="B1626" s="77">
        <v>1728</v>
      </c>
      <c r="C1626" s="77">
        <v>42.360253399999998</v>
      </c>
      <c r="D1626" s="77">
        <v>-71.058291199999999</v>
      </c>
      <c r="E1626" s="77" t="s">
        <v>42</v>
      </c>
      <c r="F1626" s="77">
        <v>1025</v>
      </c>
      <c r="H1626" s="77" t="s">
        <v>66</v>
      </c>
      <c r="I1626" s="77">
        <v>2016</v>
      </c>
      <c r="J1626" s="77">
        <v>1025</v>
      </c>
      <c r="K1626" s="77" t="s">
        <v>29</v>
      </c>
      <c r="L1626" s="77" t="s">
        <v>29</v>
      </c>
      <c r="N1626" s="77">
        <v>0</v>
      </c>
      <c r="O1626" s="77">
        <v>0</v>
      </c>
      <c r="P1626" s="77" t="s">
        <v>11</v>
      </c>
      <c r="Q1626" s="77">
        <v>47.614421900000004</v>
      </c>
      <c r="R1626" s="77">
        <v>-122.1923372</v>
      </c>
      <c r="S1626" s="77">
        <v>7979.3049633460496</v>
      </c>
      <c r="T1626" s="77">
        <v>1.2858313971400901</v>
      </c>
      <c r="U1626" s="77">
        <v>250</v>
      </c>
      <c r="V1626" s="77">
        <v>808</v>
      </c>
      <c r="W1626" s="77">
        <v>8.6120000000000002E-2</v>
      </c>
      <c r="X1626" s="77">
        <v>0</v>
      </c>
      <c r="Y1626" s="77">
        <v>0</v>
      </c>
      <c r="Z1626" s="77">
        <v>0</v>
      </c>
      <c r="AA1626" s="77">
        <v>957.51659560152598</v>
      </c>
      <c r="AB1626" s="77">
        <v>1.3719513971400901</v>
      </c>
      <c r="AC1626" s="77">
        <v>3040.5165956015198</v>
      </c>
      <c r="AE1626" s="87" t="str">
        <f t="shared" si="313"/>
        <v>Domestic</v>
      </c>
      <c r="AF1626" s="82" t="str">
        <f t="shared" si="314"/>
        <v>non-student</v>
      </c>
      <c r="AI1626" s="82">
        <f>'GDP per Capita'!N1626</f>
        <v>63809.64</v>
      </c>
      <c r="AJ1626" s="82">
        <f t="shared" si="315"/>
        <v>63809.64</v>
      </c>
      <c r="AK1626" s="82">
        <f t="shared" si="316"/>
        <v>63809.64</v>
      </c>
      <c r="AL1626" s="88">
        <f t="shared" si="317"/>
        <v>4.7649800180686173E-2</v>
      </c>
    </row>
    <row r="1627" spans="1:38">
      <c r="A1627" s="77" t="s">
        <v>170</v>
      </c>
      <c r="B1627" s="77">
        <v>1729</v>
      </c>
      <c r="C1627" s="77">
        <v>37.426540699999997</v>
      </c>
      <c r="D1627" s="77">
        <v>-122.170292584091</v>
      </c>
      <c r="E1627" s="77" t="s">
        <v>38</v>
      </c>
      <c r="F1627" s="77">
        <v>295</v>
      </c>
      <c r="H1627" s="77" t="s">
        <v>65</v>
      </c>
      <c r="I1627" s="77">
        <v>2016</v>
      </c>
      <c r="J1627" s="77">
        <v>295</v>
      </c>
      <c r="K1627" s="77" t="s">
        <v>29</v>
      </c>
      <c r="L1627" s="77" t="s">
        <v>29</v>
      </c>
      <c r="N1627" s="77">
        <v>0</v>
      </c>
      <c r="O1627" s="77">
        <v>0</v>
      </c>
      <c r="P1627" s="77" t="s">
        <v>11</v>
      </c>
      <c r="Q1627" s="77">
        <v>47.614421900000004</v>
      </c>
      <c r="R1627" s="77">
        <v>-122.1923372</v>
      </c>
      <c r="S1627" s="77">
        <v>2265.68746048396</v>
      </c>
      <c r="T1627" s="77">
        <v>0.46080389276181</v>
      </c>
      <c r="U1627" s="77">
        <v>250</v>
      </c>
      <c r="V1627" s="77">
        <v>404</v>
      </c>
      <c r="W1627" s="77">
        <v>4.3060000000000001E-2</v>
      </c>
      <c r="X1627" s="77">
        <v>0</v>
      </c>
      <c r="Y1627" s="77">
        <v>0</v>
      </c>
      <c r="Z1627" s="77">
        <v>0</v>
      </c>
      <c r="AA1627" s="77">
        <v>435.01199241292102</v>
      </c>
      <c r="AB1627" s="77">
        <v>0.50386389276180998</v>
      </c>
      <c r="AC1627" s="77">
        <v>1384.0119924129201</v>
      </c>
      <c r="AE1627" s="87" t="str">
        <f t="shared" si="313"/>
        <v>Domestic</v>
      </c>
      <c r="AF1627" s="82" t="str">
        <f t="shared" si="314"/>
        <v>student</v>
      </c>
      <c r="AI1627" s="82">
        <f>'GDP per Capita'!N1627</f>
        <v>63809.64</v>
      </c>
      <c r="AJ1627" s="82">
        <f t="shared" si="315"/>
        <v>63809.64</v>
      </c>
      <c r="AK1627" s="82">
        <f t="shared" si="316"/>
        <v>63809.64</v>
      </c>
      <c r="AL1627" s="88">
        <f t="shared" si="317"/>
        <v>2.1689700684926604E-2</v>
      </c>
    </row>
    <row r="1628" spans="1:38">
      <c r="A1628" s="77" t="s">
        <v>136</v>
      </c>
      <c r="B1628" s="77">
        <v>1730</v>
      </c>
      <c r="C1628" s="77">
        <v>42.418429600000003</v>
      </c>
      <c r="D1628" s="77">
        <v>-71.106163899999999</v>
      </c>
      <c r="E1628" s="77" t="s">
        <v>37</v>
      </c>
      <c r="F1628" s="77">
        <v>585</v>
      </c>
      <c r="H1628" s="77" t="s">
        <v>64</v>
      </c>
      <c r="I1628" s="77">
        <v>2016</v>
      </c>
      <c r="J1628" s="77">
        <v>585</v>
      </c>
      <c r="K1628" s="77" t="s">
        <v>29</v>
      </c>
      <c r="L1628" s="77" t="s">
        <v>29</v>
      </c>
      <c r="N1628" s="77">
        <v>0</v>
      </c>
      <c r="O1628" s="77">
        <v>0</v>
      </c>
      <c r="P1628" s="77" t="s">
        <v>11</v>
      </c>
      <c r="Q1628" s="77">
        <v>47.614421900000004</v>
      </c>
      <c r="R1628" s="77">
        <v>-122.1923372</v>
      </c>
      <c r="S1628" s="77">
        <v>7966.5123198455203</v>
      </c>
      <c r="T1628" s="77">
        <v>1.2840409458980999</v>
      </c>
      <c r="U1628" s="77">
        <v>250</v>
      </c>
      <c r="V1628" s="77">
        <v>808</v>
      </c>
      <c r="W1628" s="77">
        <v>8.6120000000000002E-2</v>
      </c>
      <c r="X1628" s="77">
        <v>0</v>
      </c>
      <c r="Y1628" s="77">
        <v>0</v>
      </c>
      <c r="Z1628" s="77">
        <v>0</v>
      </c>
      <c r="AA1628" s="77">
        <v>955.98147838146303</v>
      </c>
      <c r="AB1628" s="77">
        <v>1.3701609458980999</v>
      </c>
      <c r="AC1628" s="77">
        <v>2598.98147838146</v>
      </c>
      <c r="AE1628" s="87" t="str">
        <f t="shared" si="313"/>
        <v>Domestic</v>
      </c>
      <c r="AF1628" s="82" t="str">
        <f t="shared" si="314"/>
        <v>non-student</v>
      </c>
      <c r="AI1628" s="82">
        <f>'GDP per Capita'!N1628</f>
        <v>63809.64</v>
      </c>
      <c r="AJ1628" s="82">
        <f t="shared" si="315"/>
        <v>63809.64</v>
      </c>
      <c r="AK1628" s="82">
        <f t="shared" si="316"/>
        <v>63809.64</v>
      </c>
      <c r="AL1628" s="88">
        <f t="shared" si="317"/>
        <v>4.0730232585256085E-2</v>
      </c>
    </row>
    <row r="1629" spans="1:38">
      <c r="A1629" s="77" t="s">
        <v>138</v>
      </c>
      <c r="B1629" s="77">
        <v>1731</v>
      </c>
      <c r="C1629" s="77">
        <v>42.728411700000002</v>
      </c>
      <c r="D1629" s="77">
        <v>-73.6917878</v>
      </c>
      <c r="E1629" s="77" t="s">
        <v>37</v>
      </c>
      <c r="F1629" s="77">
        <v>1025</v>
      </c>
      <c r="H1629" s="77" t="s">
        <v>66</v>
      </c>
      <c r="I1629" s="77">
        <v>2016</v>
      </c>
      <c r="J1629" s="77">
        <v>1025</v>
      </c>
      <c r="K1629" s="77" t="s">
        <v>29</v>
      </c>
      <c r="L1629" s="77" t="s">
        <v>29</v>
      </c>
      <c r="N1629" s="77">
        <v>0</v>
      </c>
      <c r="O1629" s="77">
        <v>0</v>
      </c>
      <c r="P1629" s="77" t="s">
        <v>11</v>
      </c>
      <c r="Q1629" s="77">
        <v>47.614421900000004</v>
      </c>
      <c r="R1629" s="77">
        <v>-122.1923372</v>
      </c>
      <c r="S1629" s="77">
        <v>7555.3989235345498</v>
      </c>
      <c r="T1629" s="77">
        <v>1.2266553057051399</v>
      </c>
      <c r="U1629" s="77">
        <v>250</v>
      </c>
      <c r="V1629" s="77">
        <v>808</v>
      </c>
      <c r="W1629" s="77">
        <v>8.6120000000000002E-2</v>
      </c>
      <c r="X1629" s="77">
        <v>0</v>
      </c>
      <c r="Y1629" s="77">
        <v>0</v>
      </c>
      <c r="Z1629" s="77">
        <v>0</v>
      </c>
      <c r="AA1629" s="77">
        <v>906.64787082414603</v>
      </c>
      <c r="AB1629" s="77">
        <v>1.3127753057051399</v>
      </c>
      <c r="AC1629" s="77">
        <v>2989.6478708241402</v>
      </c>
      <c r="AE1629" s="87" t="str">
        <f t="shared" si="313"/>
        <v>Domestic</v>
      </c>
      <c r="AF1629" s="82" t="str">
        <f t="shared" si="314"/>
        <v>non-student</v>
      </c>
      <c r="AI1629" s="82">
        <f>'GDP per Capita'!N1629</f>
        <v>63809.64</v>
      </c>
      <c r="AJ1629" s="82">
        <f t="shared" si="315"/>
        <v>63809.64</v>
      </c>
      <c r="AK1629" s="82">
        <f t="shared" si="316"/>
        <v>63809.64</v>
      </c>
      <c r="AL1629" s="88">
        <f t="shared" si="317"/>
        <v>4.6852605199216614E-2</v>
      </c>
    </row>
    <row r="1630" spans="1:38">
      <c r="A1630" s="77" t="s">
        <v>139</v>
      </c>
      <c r="B1630" s="77">
        <v>1732</v>
      </c>
      <c r="C1630" s="77">
        <v>37.566679100000002</v>
      </c>
      <c r="D1630" s="77">
        <v>126.9782914</v>
      </c>
      <c r="E1630" s="77" t="s">
        <v>37</v>
      </c>
      <c r="F1630" s="77">
        <v>685</v>
      </c>
      <c r="H1630" s="77" t="s">
        <v>64</v>
      </c>
      <c r="I1630" s="77">
        <v>2016</v>
      </c>
      <c r="J1630" s="77">
        <v>685</v>
      </c>
      <c r="K1630" s="77" t="s">
        <v>317</v>
      </c>
      <c r="L1630" s="77" t="s">
        <v>30</v>
      </c>
      <c r="N1630" s="77">
        <v>0</v>
      </c>
      <c r="O1630" s="77">
        <v>0</v>
      </c>
      <c r="P1630" s="77" t="s">
        <v>11</v>
      </c>
      <c r="Q1630" s="77">
        <v>47.614421900000004</v>
      </c>
      <c r="R1630" s="77">
        <v>-122.1923372</v>
      </c>
      <c r="S1630" s="77">
        <v>16659.377945013999</v>
      </c>
      <c r="T1630" s="77">
        <v>2.56717655562879</v>
      </c>
      <c r="U1630" s="77">
        <v>250</v>
      </c>
      <c r="V1630" s="77">
        <v>808</v>
      </c>
      <c r="W1630" s="77">
        <v>8.6120000000000002E-2</v>
      </c>
      <c r="X1630" s="77">
        <v>0</v>
      </c>
      <c r="Y1630" s="77">
        <v>0</v>
      </c>
      <c r="Z1630" s="77">
        <v>0</v>
      </c>
      <c r="AA1630" s="77">
        <v>1749.2346842264701</v>
      </c>
      <c r="AB1630" s="77">
        <v>2.6532965556287902</v>
      </c>
      <c r="AC1630" s="77">
        <v>3492.2346842264701</v>
      </c>
      <c r="AE1630" s="87" t="str">
        <f t="shared" si="313"/>
        <v>International</v>
      </c>
      <c r="AF1630" s="82" t="str">
        <f t="shared" si="314"/>
        <v>non-student</v>
      </c>
      <c r="AI1630" s="82">
        <f>'GDP per Capita'!N1630</f>
        <v>32154.02</v>
      </c>
      <c r="AJ1630" s="82">
        <f t="shared" si="315"/>
        <v>32154.02</v>
      </c>
      <c r="AK1630" s="82">
        <f t="shared" si="316"/>
        <v>32154.02</v>
      </c>
      <c r="AL1630" s="88">
        <f t="shared" si="317"/>
        <v>0.10860958238585626</v>
      </c>
    </row>
    <row r="1631" spans="1:38">
      <c r="A1631" s="77" t="s">
        <v>112</v>
      </c>
      <c r="B1631" s="77">
        <v>1733</v>
      </c>
      <c r="C1631" s="77">
        <v>40.735657000000003</v>
      </c>
      <c r="D1631" s="77">
        <v>-74.172366699999998</v>
      </c>
      <c r="E1631" s="77" t="s">
        <v>42</v>
      </c>
      <c r="F1631" s="77">
        <v>0</v>
      </c>
      <c r="H1631" s="77" t="s">
        <v>68</v>
      </c>
      <c r="I1631" s="77">
        <v>2016</v>
      </c>
      <c r="J1631" s="77">
        <v>0</v>
      </c>
      <c r="K1631" s="77" t="s">
        <v>29</v>
      </c>
      <c r="L1631" s="77" t="s">
        <v>29</v>
      </c>
      <c r="N1631" s="77">
        <v>0</v>
      </c>
      <c r="O1631" s="77">
        <v>0</v>
      </c>
      <c r="P1631" s="77" t="s">
        <v>11</v>
      </c>
      <c r="Q1631" s="77">
        <v>47.614421900000004</v>
      </c>
      <c r="R1631" s="77">
        <v>-122.1923372</v>
      </c>
      <c r="S1631" s="77">
        <v>7682.8900081961101</v>
      </c>
      <c r="T1631" s="77">
        <v>1.2444194037810901</v>
      </c>
      <c r="U1631" s="77">
        <v>250</v>
      </c>
      <c r="V1631" s="77">
        <v>808</v>
      </c>
      <c r="W1631" s="77">
        <v>8.6120000000000002E-2</v>
      </c>
      <c r="X1631" s="77">
        <v>0</v>
      </c>
      <c r="Y1631" s="77">
        <v>0</v>
      </c>
      <c r="Z1631" s="77">
        <v>0</v>
      </c>
      <c r="AA1631" s="77">
        <v>921.94680098353297</v>
      </c>
      <c r="AB1631" s="77">
        <v>1.33053940378109</v>
      </c>
      <c r="AC1631" s="77">
        <v>1979.94680098353</v>
      </c>
      <c r="AE1631" s="87" t="str">
        <f t="shared" si="313"/>
        <v>Domestic</v>
      </c>
      <c r="AF1631" s="82" t="str">
        <f t="shared" si="314"/>
        <v>non-student</v>
      </c>
      <c r="AI1631" s="82">
        <f>'GDP per Capita'!N1631</f>
        <v>63809.64</v>
      </c>
      <c r="AJ1631" s="82">
        <f t="shared" si="315"/>
        <v>63809.64</v>
      </c>
      <c r="AK1631" s="82">
        <f t="shared" si="316"/>
        <v>63809.64</v>
      </c>
      <c r="AL1631" s="88">
        <f t="shared" si="317"/>
        <v>3.1028960529843611E-2</v>
      </c>
    </row>
    <row r="1632" spans="1:38">
      <c r="A1632" s="77" t="s">
        <v>322</v>
      </c>
      <c r="B1632" s="77">
        <v>1734</v>
      </c>
      <c r="C1632" s="77">
        <v>32.948178900000002</v>
      </c>
      <c r="D1632" s="77">
        <v>-96.729720599999993</v>
      </c>
      <c r="E1632" s="77" t="s">
        <v>37</v>
      </c>
      <c r="F1632" s="77">
        <v>585</v>
      </c>
      <c r="H1632" s="77" t="s">
        <v>64</v>
      </c>
      <c r="I1632" s="77">
        <v>2016</v>
      </c>
      <c r="J1632" s="77">
        <v>585</v>
      </c>
      <c r="K1632" s="77" t="s">
        <v>29</v>
      </c>
      <c r="L1632" s="77" t="s">
        <v>29</v>
      </c>
      <c r="N1632" s="77">
        <v>0</v>
      </c>
      <c r="O1632" s="77">
        <v>0</v>
      </c>
      <c r="P1632" s="77" t="s">
        <v>11</v>
      </c>
      <c r="Q1632" s="77">
        <v>47.614421900000004</v>
      </c>
      <c r="R1632" s="77">
        <v>-122.1923372</v>
      </c>
      <c r="S1632" s="77">
        <v>5370.9867392804999</v>
      </c>
      <c r="T1632" s="77">
        <v>0.92673798874677504</v>
      </c>
      <c r="U1632" s="77">
        <v>250</v>
      </c>
      <c r="V1632" s="77">
        <v>808</v>
      </c>
      <c r="W1632" s="77">
        <v>8.6120000000000002E-2</v>
      </c>
      <c r="X1632" s="77">
        <v>0</v>
      </c>
      <c r="Y1632" s="77">
        <v>0</v>
      </c>
      <c r="Z1632" s="77">
        <v>0</v>
      </c>
      <c r="AA1632" s="77">
        <v>644.51840871366096</v>
      </c>
      <c r="AB1632" s="77">
        <v>1.0128579887467699</v>
      </c>
      <c r="AC1632" s="77">
        <v>2287.5184087136599</v>
      </c>
      <c r="AE1632" s="87" t="str">
        <f t="shared" si="313"/>
        <v>Domestic</v>
      </c>
      <c r="AF1632" s="82" t="str">
        <f t="shared" si="314"/>
        <v>non-student</v>
      </c>
      <c r="AI1632" s="82">
        <f>'GDP per Capita'!N1632</f>
        <v>63809.64</v>
      </c>
      <c r="AJ1632" s="82">
        <f t="shared" si="315"/>
        <v>63809.64</v>
      </c>
      <c r="AK1632" s="82">
        <f t="shared" si="316"/>
        <v>63809.64</v>
      </c>
      <c r="AL1632" s="88">
        <f t="shared" si="317"/>
        <v>3.5849103814308621E-2</v>
      </c>
    </row>
    <row r="1633" spans="1:38">
      <c r="A1633" s="77" t="s">
        <v>253</v>
      </c>
      <c r="B1633" s="77">
        <v>1735</v>
      </c>
      <c r="C1633" s="77">
        <v>44.669799599999997</v>
      </c>
      <c r="D1633" s="77">
        <v>-74.981334899999993</v>
      </c>
      <c r="E1633" s="77" t="s">
        <v>37</v>
      </c>
      <c r="F1633" s="77">
        <v>0</v>
      </c>
      <c r="H1633" s="77" t="s">
        <v>69</v>
      </c>
      <c r="I1633" s="77">
        <v>2016</v>
      </c>
      <c r="J1633" s="77">
        <v>0</v>
      </c>
      <c r="K1633" s="77" t="s">
        <v>29</v>
      </c>
      <c r="L1633" s="77" t="s">
        <v>29</v>
      </c>
      <c r="N1633" s="77">
        <v>0</v>
      </c>
      <c r="O1633" s="77">
        <v>0</v>
      </c>
      <c r="P1633" s="77" t="s">
        <v>11</v>
      </c>
      <c r="Q1633" s="77">
        <v>47.614421900000004</v>
      </c>
      <c r="R1633" s="77">
        <v>-122.1923372</v>
      </c>
      <c r="S1633" s="77">
        <v>7191.0501069743996</v>
      </c>
      <c r="T1633" s="77">
        <v>1.17604630152277</v>
      </c>
      <c r="U1633" s="77">
        <v>250</v>
      </c>
      <c r="V1633" s="77">
        <v>808</v>
      </c>
      <c r="W1633" s="77">
        <v>8.6120000000000002E-2</v>
      </c>
      <c r="X1633" s="77">
        <v>0</v>
      </c>
      <c r="Y1633" s="77">
        <v>0</v>
      </c>
      <c r="Z1633" s="77">
        <v>0</v>
      </c>
      <c r="AA1633" s="77">
        <v>862.92601283692898</v>
      </c>
      <c r="AB1633" s="77">
        <v>1.26216630152277</v>
      </c>
      <c r="AC1633" s="77">
        <v>1920.9260128369201</v>
      </c>
      <c r="AE1633" s="87" t="str">
        <f t="shared" si="313"/>
        <v>Domestic</v>
      </c>
      <c r="AF1633" s="82" t="str">
        <f t="shared" si="314"/>
        <v>non-student</v>
      </c>
      <c r="AI1633" s="82">
        <f>'GDP per Capita'!N1633</f>
        <v>63809.64</v>
      </c>
      <c r="AJ1633" s="82">
        <f t="shared" si="315"/>
        <v>63809.64</v>
      </c>
      <c r="AK1633" s="82">
        <f t="shared" si="316"/>
        <v>63809.64</v>
      </c>
      <c r="AL1633" s="88">
        <f t="shared" si="317"/>
        <v>3.010400956402387E-2</v>
      </c>
    </row>
    <row r="1634" spans="1:38">
      <c r="A1634" s="77" t="s">
        <v>83</v>
      </c>
      <c r="B1634" s="77">
        <v>1736</v>
      </c>
      <c r="C1634" s="77">
        <v>22.283345399999899</v>
      </c>
      <c r="D1634" s="77">
        <v>39.112814499999999</v>
      </c>
      <c r="E1634" s="77" t="s">
        <v>38</v>
      </c>
      <c r="F1634" s="77">
        <v>545</v>
      </c>
      <c r="H1634" s="77" t="s">
        <v>65</v>
      </c>
      <c r="I1634" s="77">
        <v>2016</v>
      </c>
      <c r="J1634" s="77">
        <v>545</v>
      </c>
      <c r="K1634" s="77" t="s">
        <v>570</v>
      </c>
      <c r="L1634" s="77" t="s">
        <v>32</v>
      </c>
      <c r="N1634" s="77">
        <v>0</v>
      </c>
      <c r="O1634" s="77">
        <v>0</v>
      </c>
      <c r="P1634" s="77" t="s">
        <v>11</v>
      </c>
      <c r="Q1634" s="77">
        <v>47.614421900000004</v>
      </c>
      <c r="R1634" s="77">
        <v>-122.1923372</v>
      </c>
      <c r="S1634" s="77">
        <v>24041.838465949499</v>
      </c>
      <c r="T1634" s="77">
        <v>3.7614570231742199</v>
      </c>
      <c r="U1634" s="77">
        <v>250</v>
      </c>
      <c r="V1634" s="77">
        <v>404</v>
      </c>
      <c r="W1634" s="77">
        <v>4.3060000000000001E-2</v>
      </c>
      <c r="X1634" s="77">
        <v>0</v>
      </c>
      <c r="Y1634" s="77">
        <v>0</v>
      </c>
      <c r="Z1634" s="77">
        <v>0</v>
      </c>
      <c r="AA1634" s="77">
        <v>2199.8282196343798</v>
      </c>
      <c r="AB1634" s="77">
        <v>3.80451702317422</v>
      </c>
      <c r="AC1634" s="77">
        <v>3398.8282196343798</v>
      </c>
      <c r="AE1634" s="87" t="str">
        <f t="shared" si="313"/>
        <v>International</v>
      </c>
      <c r="AF1634" s="82" t="str">
        <f t="shared" si="314"/>
        <v>student</v>
      </c>
      <c r="AI1634" s="82">
        <f>'GDP per Capita'!N1634</f>
        <v>21764.39</v>
      </c>
      <c r="AJ1634" s="82">
        <f t="shared" si="315"/>
        <v>21764.39</v>
      </c>
      <c r="AK1634" s="82">
        <f t="shared" si="316"/>
        <v>21764.39</v>
      </c>
      <c r="AL1634" s="88">
        <f t="shared" si="317"/>
        <v>0.15616464415655021</v>
      </c>
    </row>
    <row r="1635" spans="1:38">
      <c r="A1635" s="77" t="s">
        <v>454</v>
      </c>
      <c r="B1635" s="77">
        <v>1737</v>
      </c>
      <c r="C1635" s="77">
        <v>32.804576500000003</v>
      </c>
      <c r="D1635" s="77">
        <v>35.172386600000003</v>
      </c>
      <c r="E1635" s="77" t="s">
        <v>38</v>
      </c>
      <c r="F1635" s="77">
        <v>295</v>
      </c>
      <c r="H1635" s="77" t="s">
        <v>65</v>
      </c>
      <c r="I1635" s="77">
        <v>2016</v>
      </c>
      <c r="J1635" s="77">
        <v>295</v>
      </c>
      <c r="K1635" s="77" t="s">
        <v>518</v>
      </c>
      <c r="L1635" s="77" t="s">
        <v>32</v>
      </c>
      <c r="N1635" s="77">
        <v>0</v>
      </c>
      <c r="O1635" s="77">
        <v>0</v>
      </c>
      <c r="P1635" s="77" t="s">
        <v>11</v>
      </c>
      <c r="Q1635" s="77">
        <v>47.614421900000004</v>
      </c>
      <c r="R1635" s="77">
        <v>-122.1923372</v>
      </c>
      <c r="S1635" s="77">
        <v>21583.765238567001</v>
      </c>
      <c r="T1635" s="77">
        <v>3.35314201876364</v>
      </c>
      <c r="U1635" s="77">
        <v>250</v>
      </c>
      <c r="V1635" s="77">
        <v>404</v>
      </c>
      <c r="W1635" s="77">
        <v>4.3060000000000001E-2</v>
      </c>
      <c r="X1635" s="77">
        <v>0</v>
      </c>
      <c r="Y1635" s="77">
        <v>0</v>
      </c>
      <c r="Z1635" s="77">
        <v>0</v>
      </c>
      <c r="AA1635" s="77">
        <v>1974.91451932888</v>
      </c>
      <c r="AB1635" s="77">
        <v>3.3962020187636401</v>
      </c>
      <c r="AC1635" s="77">
        <v>2923.91451932888</v>
      </c>
      <c r="AE1635" s="87" t="str">
        <f t="shared" si="313"/>
        <v>International</v>
      </c>
      <c r="AF1635" s="82" t="str">
        <f t="shared" si="314"/>
        <v>student</v>
      </c>
      <c r="AI1635" s="82">
        <f>'GDP per Capita'!N1635</f>
        <v>41377.49</v>
      </c>
      <c r="AJ1635" s="82">
        <f t="shared" si="315"/>
        <v>41377.49</v>
      </c>
      <c r="AK1635" s="82">
        <f t="shared" si="316"/>
        <v>41377.49</v>
      </c>
      <c r="AL1635" s="88">
        <f t="shared" si="317"/>
        <v>7.0664376194130671E-2</v>
      </c>
    </row>
    <row r="1636" spans="1:38">
      <c r="A1636" s="77" t="s">
        <v>144</v>
      </c>
      <c r="B1636" s="77">
        <v>1738</v>
      </c>
      <c r="C1636" s="77">
        <v>43.6112422</v>
      </c>
      <c r="D1636" s="77">
        <v>3.8767336999999999</v>
      </c>
      <c r="E1636" s="77" t="s">
        <v>37</v>
      </c>
      <c r="F1636" s="77">
        <v>585</v>
      </c>
      <c r="H1636" s="77" t="s">
        <v>64</v>
      </c>
      <c r="I1636" s="77">
        <v>2016</v>
      </c>
      <c r="J1636" s="77">
        <v>585</v>
      </c>
      <c r="K1636" s="77" t="s">
        <v>572</v>
      </c>
      <c r="L1636" s="77" t="s">
        <v>31</v>
      </c>
      <c r="N1636" s="77">
        <v>0</v>
      </c>
      <c r="O1636" s="77">
        <v>0</v>
      </c>
      <c r="P1636" s="77" t="s">
        <v>11</v>
      </c>
      <c r="Q1636" s="77">
        <v>47.614421900000004</v>
      </c>
      <c r="R1636" s="77">
        <v>-122.1923372</v>
      </c>
      <c r="S1636" s="77">
        <v>17161.180144379301</v>
      </c>
      <c r="T1636" s="77">
        <v>2.64531206927031</v>
      </c>
      <c r="U1636" s="77">
        <v>250</v>
      </c>
      <c r="V1636" s="77">
        <v>808</v>
      </c>
      <c r="W1636" s="77">
        <v>8.6120000000000002E-2</v>
      </c>
      <c r="X1636" s="77">
        <v>0</v>
      </c>
      <c r="Y1636" s="77">
        <v>0</v>
      </c>
      <c r="Z1636" s="77">
        <v>0</v>
      </c>
      <c r="AA1636" s="77">
        <v>1801.9239151598299</v>
      </c>
      <c r="AB1636" s="77">
        <v>2.7314320692703098</v>
      </c>
      <c r="AC1636" s="77">
        <v>3444.9239151598299</v>
      </c>
      <c r="AE1636" s="87" t="str">
        <f t="shared" si="313"/>
        <v>International</v>
      </c>
      <c r="AF1636" s="82" t="str">
        <f t="shared" si="314"/>
        <v>non-student</v>
      </c>
      <c r="AI1636" s="82">
        <f>'GDP per Capita'!N1636</f>
        <v>43830.65</v>
      </c>
      <c r="AJ1636" s="82">
        <f t="shared" si="315"/>
        <v>43830.65</v>
      </c>
      <c r="AK1636" s="82">
        <f t="shared" si="316"/>
        <v>43830.65</v>
      </c>
      <c r="AL1636" s="88">
        <f t="shared" si="317"/>
        <v>7.8596231522001833E-2</v>
      </c>
    </row>
    <row r="1637" spans="1:38">
      <c r="A1637" s="77" t="s">
        <v>203</v>
      </c>
      <c r="B1637" s="77">
        <v>1739</v>
      </c>
      <c r="C1637" s="77">
        <v>33.195869600000002</v>
      </c>
      <c r="D1637" s="77">
        <v>-117.3794834</v>
      </c>
      <c r="E1637" s="77" t="s">
        <v>42</v>
      </c>
      <c r="F1637" s="77">
        <v>685</v>
      </c>
      <c r="H1637" s="77" t="s">
        <v>64</v>
      </c>
      <c r="I1637" s="77">
        <v>2016</v>
      </c>
      <c r="J1637" s="77">
        <v>685</v>
      </c>
      <c r="K1637" s="77" t="s">
        <v>29</v>
      </c>
      <c r="L1637" s="77" t="s">
        <v>29</v>
      </c>
      <c r="N1637" s="77">
        <v>0</v>
      </c>
      <c r="O1637" s="77">
        <v>0</v>
      </c>
      <c r="P1637" s="77" t="s">
        <v>11</v>
      </c>
      <c r="Q1637" s="77">
        <v>47.614421900000004</v>
      </c>
      <c r="R1637" s="77">
        <v>-122.1923372</v>
      </c>
      <c r="S1637" s="77">
        <v>3306.79230982544</v>
      </c>
      <c r="T1637" s="77">
        <v>0.61176554265148098</v>
      </c>
      <c r="U1637" s="77">
        <v>250</v>
      </c>
      <c r="V1637" s="77">
        <v>808</v>
      </c>
      <c r="W1637" s="77">
        <v>8.6120000000000002E-2</v>
      </c>
      <c r="X1637" s="77">
        <v>0</v>
      </c>
      <c r="Y1637" s="77">
        <v>0</v>
      </c>
      <c r="Z1637" s="77">
        <v>0</v>
      </c>
      <c r="AA1637" s="77">
        <v>634.90412348648397</v>
      </c>
      <c r="AB1637" s="77">
        <v>0.69788554265148095</v>
      </c>
      <c r="AC1637" s="77">
        <v>2377.9041234864799</v>
      </c>
      <c r="AE1637" s="87" t="str">
        <f t="shared" si="313"/>
        <v>Domestic</v>
      </c>
      <c r="AF1637" s="82" t="str">
        <f t="shared" si="314"/>
        <v>non-student</v>
      </c>
      <c r="AI1637" s="82">
        <f>'GDP per Capita'!N1637</f>
        <v>63809.64</v>
      </c>
      <c r="AJ1637" s="82">
        <f t="shared" si="315"/>
        <v>63809.64</v>
      </c>
      <c r="AK1637" s="82">
        <f t="shared" si="316"/>
        <v>63809.64</v>
      </c>
      <c r="AL1637" s="88">
        <f t="shared" si="317"/>
        <v>3.7265593779975563E-2</v>
      </c>
    </row>
    <row r="1638" spans="1:38">
      <c r="A1638" s="77" t="s">
        <v>94</v>
      </c>
      <c r="B1638" s="77">
        <v>1740</v>
      </c>
      <c r="C1638" s="77">
        <v>32.819121799999998</v>
      </c>
      <c r="D1638" s="77">
        <v>34.998385599999999</v>
      </c>
      <c r="E1638" s="77" t="s">
        <v>43</v>
      </c>
      <c r="F1638" s="77">
        <v>295</v>
      </c>
      <c r="H1638" s="77" t="s">
        <v>65</v>
      </c>
      <c r="I1638" s="77">
        <v>2016</v>
      </c>
      <c r="J1638" s="77">
        <v>295</v>
      </c>
      <c r="K1638" s="77" t="s">
        <v>518</v>
      </c>
      <c r="L1638" s="77" t="s">
        <v>32</v>
      </c>
      <c r="N1638" s="77">
        <v>0</v>
      </c>
      <c r="O1638" s="77">
        <v>0</v>
      </c>
      <c r="P1638" s="77" t="s">
        <v>11</v>
      </c>
      <c r="Q1638" s="77">
        <v>47.614421900000004</v>
      </c>
      <c r="R1638" s="77">
        <v>-122.1923372</v>
      </c>
      <c r="S1638" s="77">
        <v>21572.111320890799</v>
      </c>
      <c r="T1638" s="77">
        <v>3.3512315266351602</v>
      </c>
      <c r="U1638" s="77">
        <v>250</v>
      </c>
      <c r="V1638" s="77">
        <v>808</v>
      </c>
      <c r="W1638" s="77">
        <v>8.6120000000000002E-2</v>
      </c>
      <c r="X1638" s="77">
        <v>0</v>
      </c>
      <c r="Y1638" s="77">
        <v>0</v>
      </c>
      <c r="Z1638" s="77">
        <v>0</v>
      </c>
      <c r="AA1638" s="77">
        <v>1973.84818586151</v>
      </c>
      <c r="AB1638" s="77">
        <v>3.43735152663516</v>
      </c>
      <c r="AC1638" s="77">
        <v>3326.84818586151</v>
      </c>
      <c r="AE1638" s="87" t="str">
        <f t="shared" si="313"/>
        <v>International</v>
      </c>
      <c r="AF1638" s="82" t="str">
        <f t="shared" si="314"/>
        <v>non-student</v>
      </c>
      <c r="AI1638" s="82">
        <f>'GDP per Capita'!N1638</f>
        <v>41377.49</v>
      </c>
      <c r="AJ1638" s="82">
        <f t="shared" si="315"/>
        <v>41377.49</v>
      </c>
      <c r="AK1638" s="82">
        <f t="shared" si="316"/>
        <v>41377.49</v>
      </c>
      <c r="AL1638" s="88">
        <f t="shared" si="317"/>
        <v>8.0402368192500559E-2</v>
      </c>
    </row>
    <row r="1639" spans="1:38">
      <c r="A1639" s="77" t="s">
        <v>344</v>
      </c>
      <c r="B1639" s="77">
        <v>1741</v>
      </c>
      <c r="C1639" s="77">
        <v>39.962260100000002</v>
      </c>
      <c r="D1639" s="77">
        <v>-83.000706499999893</v>
      </c>
      <c r="E1639" s="77" t="s">
        <v>38</v>
      </c>
      <c r="F1639" s="77">
        <v>395</v>
      </c>
      <c r="H1639" s="77" t="s">
        <v>65</v>
      </c>
      <c r="I1639" s="77">
        <v>2016</v>
      </c>
      <c r="J1639" s="77">
        <v>395</v>
      </c>
      <c r="K1639" s="77" t="s">
        <v>29</v>
      </c>
      <c r="L1639" s="77" t="s">
        <v>29</v>
      </c>
      <c r="N1639" s="77">
        <v>0</v>
      </c>
      <c r="O1639" s="77">
        <v>0</v>
      </c>
      <c r="P1639" s="77" t="s">
        <v>11</v>
      </c>
      <c r="Q1639" s="77">
        <v>47.614421900000004</v>
      </c>
      <c r="R1639" s="77">
        <v>-122.1923372</v>
      </c>
      <c r="S1639" s="77">
        <v>6443.0273735094697</v>
      </c>
      <c r="T1639" s="77">
        <v>1.0728771735550999</v>
      </c>
      <c r="U1639" s="77">
        <v>250</v>
      </c>
      <c r="V1639" s="77">
        <v>404</v>
      </c>
      <c r="W1639" s="77">
        <v>4.3060000000000001E-2</v>
      </c>
      <c r="X1639" s="77">
        <v>0</v>
      </c>
      <c r="Y1639" s="77">
        <v>0</v>
      </c>
      <c r="Z1639" s="77">
        <v>0</v>
      </c>
      <c r="AA1639" s="77">
        <v>773.16328482113602</v>
      </c>
      <c r="AB1639" s="77">
        <v>1.1159371735551</v>
      </c>
      <c r="AC1639" s="77">
        <v>1822.16328482113</v>
      </c>
      <c r="AE1639" s="87" t="str">
        <f t="shared" si="313"/>
        <v>Domestic</v>
      </c>
      <c r="AF1639" s="82" t="str">
        <f t="shared" si="314"/>
        <v>student</v>
      </c>
      <c r="AI1639" s="82">
        <f>'GDP per Capita'!N1639</f>
        <v>63809.64</v>
      </c>
      <c r="AJ1639" s="82">
        <f t="shared" si="315"/>
        <v>63809.64</v>
      </c>
      <c r="AK1639" s="82">
        <f t="shared" si="316"/>
        <v>63809.64</v>
      </c>
      <c r="AL1639" s="88">
        <f t="shared" si="317"/>
        <v>2.8556238286583813E-2</v>
      </c>
    </row>
    <row r="1640" spans="1:38">
      <c r="A1640" s="77" t="s">
        <v>146</v>
      </c>
      <c r="B1640" s="77">
        <v>1742</v>
      </c>
      <c r="C1640" s="77">
        <v>38.626417799999999</v>
      </c>
      <c r="D1640" s="77">
        <v>-90.199837799999997</v>
      </c>
      <c r="E1640" s="77" t="s">
        <v>42</v>
      </c>
      <c r="F1640" s="77">
        <v>0</v>
      </c>
      <c r="H1640" s="77" t="s">
        <v>63</v>
      </c>
      <c r="I1640" s="77">
        <v>2016</v>
      </c>
      <c r="J1640" s="77">
        <v>0</v>
      </c>
      <c r="K1640" s="77" t="s">
        <v>29</v>
      </c>
      <c r="L1640" s="77" t="s">
        <v>29</v>
      </c>
      <c r="N1640" s="77">
        <v>0</v>
      </c>
      <c r="O1640" s="77">
        <v>0</v>
      </c>
      <c r="P1640" s="77" t="s">
        <v>11</v>
      </c>
      <c r="Q1640" s="77">
        <v>47.614421900000004</v>
      </c>
      <c r="R1640" s="77">
        <v>-122.1923372</v>
      </c>
      <c r="S1640" s="77">
        <v>5516.6160042962701</v>
      </c>
      <c r="T1640" s="77">
        <v>0.94647110235125897</v>
      </c>
      <c r="U1640" s="77">
        <v>250</v>
      </c>
      <c r="V1640" s="77">
        <v>808</v>
      </c>
      <c r="W1640" s="77">
        <v>8.6120000000000002E-2</v>
      </c>
      <c r="X1640" s="77">
        <v>0</v>
      </c>
      <c r="Y1640" s="77">
        <v>0</v>
      </c>
      <c r="Z1640" s="77">
        <v>0</v>
      </c>
      <c r="AA1640" s="77">
        <v>661.99392051555299</v>
      </c>
      <c r="AB1640" s="77">
        <v>1.0325911023512599</v>
      </c>
      <c r="AC1640" s="77">
        <v>1719.9939205155499</v>
      </c>
      <c r="AE1640" s="87" t="str">
        <f t="shared" si="313"/>
        <v>Domestic</v>
      </c>
      <c r="AF1640" s="82" t="str">
        <f t="shared" si="314"/>
        <v>non-student</v>
      </c>
      <c r="AI1640" s="82">
        <f>'GDP per Capita'!N1640</f>
        <v>63809.64</v>
      </c>
      <c r="AJ1640" s="82">
        <f t="shared" si="315"/>
        <v>63809.64</v>
      </c>
      <c r="AK1640" s="82">
        <f t="shared" si="316"/>
        <v>63809.64</v>
      </c>
      <c r="AL1640" s="88">
        <f t="shared" si="317"/>
        <v>2.6955079522710829E-2</v>
      </c>
    </row>
    <row r="1641" spans="1:38">
      <c r="A1641" s="77" t="s">
        <v>158</v>
      </c>
      <c r="B1641" s="77">
        <v>1743</v>
      </c>
      <c r="C1641" s="77">
        <v>40.109213500000003</v>
      </c>
      <c r="D1641" s="77">
        <v>-91.0176357</v>
      </c>
      <c r="E1641" s="77" t="s">
        <v>37</v>
      </c>
      <c r="F1641" s="77">
        <v>525</v>
      </c>
      <c r="H1641" s="77" t="s">
        <v>66</v>
      </c>
      <c r="I1641" s="77">
        <v>2016</v>
      </c>
      <c r="J1641" s="77">
        <v>525</v>
      </c>
      <c r="K1641" s="77" t="s">
        <v>29</v>
      </c>
      <c r="L1641" s="77" t="s">
        <v>29</v>
      </c>
      <c r="N1641" s="77">
        <v>0</v>
      </c>
      <c r="O1641" s="77">
        <v>0</v>
      </c>
      <c r="P1641" s="77" t="s">
        <v>11</v>
      </c>
      <c r="Q1641" s="77">
        <v>47.614421900000004</v>
      </c>
      <c r="R1641" s="77">
        <v>-122.1923372</v>
      </c>
      <c r="S1641" s="77">
        <v>5228.7233610660996</v>
      </c>
      <c r="T1641" s="77">
        <v>0.90749704978233703</v>
      </c>
      <c r="U1641" s="77">
        <v>250</v>
      </c>
      <c r="V1641" s="77">
        <v>808</v>
      </c>
      <c r="W1641" s="77">
        <v>8.6120000000000002E-2</v>
      </c>
      <c r="X1641" s="77">
        <v>0</v>
      </c>
      <c r="Y1641" s="77">
        <v>0</v>
      </c>
      <c r="Z1641" s="77">
        <v>0</v>
      </c>
      <c r="AA1641" s="77">
        <v>627.446803327932</v>
      </c>
      <c r="AB1641" s="77">
        <v>0.993617049782337</v>
      </c>
      <c r="AC1641" s="77">
        <v>2210.44680332793</v>
      </c>
      <c r="AE1641" s="87" t="str">
        <f t="shared" si="313"/>
        <v>Domestic</v>
      </c>
      <c r="AF1641" s="82" t="str">
        <f t="shared" si="314"/>
        <v>non-student</v>
      </c>
      <c r="AI1641" s="82">
        <f>'GDP per Capita'!N1641</f>
        <v>63809.64</v>
      </c>
      <c r="AJ1641" s="82">
        <f t="shared" si="315"/>
        <v>63809.64</v>
      </c>
      <c r="AK1641" s="82">
        <f t="shared" si="316"/>
        <v>63809.64</v>
      </c>
      <c r="AL1641" s="88">
        <f t="shared" si="317"/>
        <v>3.4641267421786581E-2</v>
      </c>
    </row>
    <row r="1642" spans="1:38">
      <c r="A1642" s="77" t="s">
        <v>136</v>
      </c>
      <c r="B1642" s="77">
        <v>1744</v>
      </c>
      <c r="C1642" s="77">
        <v>42.418429600000003</v>
      </c>
      <c r="D1642" s="77">
        <v>-71.106163899999999</v>
      </c>
      <c r="E1642" s="77" t="s">
        <v>38</v>
      </c>
      <c r="F1642" s="77">
        <v>295</v>
      </c>
      <c r="H1642" s="77" t="s">
        <v>65</v>
      </c>
      <c r="I1642" s="77">
        <v>2016</v>
      </c>
      <c r="J1642" s="77">
        <v>295</v>
      </c>
      <c r="K1642" s="77" t="s">
        <v>29</v>
      </c>
      <c r="L1642" s="77" t="s">
        <v>29</v>
      </c>
      <c r="N1642" s="77">
        <v>0</v>
      </c>
      <c r="O1642" s="77">
        <v>0</v>
      </c>
      <c r="P1642" s="77" t="s">
        <v>11</v>
      </c>
      <c r="Q1642" s="77">
        <v>47.614421900000004</v>
      </c>
      <c r="R1642" s="77">
        <v>-122.1923372</v>
      </c>
      <c r="S1642" s="77">
        <v>7966.5123198455203</v>
      </c>
      <c r="T1642" s="77">
        <v>1.2840409458980999</v>
      </c>
      <c r="U1642" s="77">
        <v>250</v>
      </c>
      <c r="V1642" s="77">
        <v>404</v>
      </c>
      <c r="W1642" s="77">
        <v>4.3060000000000001E-2</v>
      </c>
      <c r="X1642" s="77">
        <v>0</v>
      </c>
      <c r="Y1642" s="77">
        <v>0</v>
      </c>
      <c r="Z1642" s="77">
        <v>0</v>
      </c>
      <c r="AA1642" s="77">
        <v>955.98147838146303</v>
      </c>
      <c r="AB1642" s="77">
        <v>1.3271009458981</v>
      </c>
      <c r="AC1642" s="77">
        <v>1904.98147838146</v>
      </c>
      <c r="AE1642" s="87" t="str">
        <f t="shared" si="313"/>
        <v>Domestic</v>
      </c>
      <c r="AF1642" s="82" t="str">
        <f t="shared" si="314"/>
        <v>student</v>
      </c>
      <c r="AI1642" s="82">
        <f>'GDP per Capita'!N1642</f>
        <v>63809.64</v>
      </c>
      <c r="AJ1642" s="82">
        <f t="shared" si="315"/>
        <v>63809.64</v>
      </c>
      <c r="AK1642" s="82">
        <f t="shared" si="316"/>
        <v>63809.64</v>
      </c>
      <c r="AL1642" s="88">
        <f t="shared" si="317"/>
        <v>2.9854132986512068E-2</v>
      </c>
    </row>
    <row r="1643" spans="1:38">
      <c r="A1643" s="77" t="s">
        <v>167</v>
      </c>
      <c r="B1643" s="77">
        <v>1745</v>
      </c>
      <c r="C1643" s="77">
        <v>47.603832099999998</v>
      </c>
      <c r="D1643" s="77">
        <v>-122.3300624</v>
      </c>
      <c r="E1643" s="77" t="s">
        <v>38</v>
      </c>
      <c r="F1643" s="77">
        <v>0</v>
      </c>
      <c r="H1643" s="77" t="s">
        <v>62</v>
      </c>
      <c r="I1643" s="77">
        <v>2016</v>
      </c>
      <c r="J1643" s="77">
        <v>0</v>
      </c>
      <c r="K1643" s="77" t="s">
        <v>29</v>
      </c>
      <c r="L1643" s="77" t="s">
        <v>29</v>
      </c>
      <c r="N1643" s="77">
        <v>0</v>
      </c>
      <c r="O1643" s="77">
        <v>1</v>
      </c>
      <c r="P1643" s="77" t="s">
        <v>11</v>
      </c>
      <c r="Q1643" s="77">
        <v>47.614421900000004</v>
      </c>
      <c r="R1643" s="77">
        <v>-122.1923372</v>
      </c>
      <c r="S1643" s="77">
        <v>20.783283779783499</v>
      </c>
      <c r="T1643" s="77">
        <v>0</v>
      </c>
      <c r="U1643" s="77">
        <v>0</v>
      </c>
      <c r="V1643" s="77">
        <v>0</v>
      </c>
      <c r="W1643" s="77">
        <v>0</v>
      </c>
      <c r="X1643" s="77">
        <v>0</v>
      </c>
      <c r="Y1643" s="77">
        <v>0</v>
      </c>
      <c r="Z1643" s="77">
        <v>0</v>
      </c>
      <c r="AA1643" s="77">
        <v>0</v>
      </c>
      <c r="AB1643" s="77">
        <v>0</v>
      </c>
      <c r="AC1643" s="77">
        <v>0</v>
      </c>
      <c r="AE1643" s="87" t="str">
        <f t="shared" si="313"/>
        <v>Domestic</v>
      </c>
      <c r="AF1643" s="82" t="str">
        <f t="shared" si="314"/>
        <v>student</v>
      </c>
      <c r="AI1643" s="82">
        <f>'GDP per Capita'!N1643</f>
        <v>63809.64</v>
      </c>
      <c r="AJ1643" s="82">
        <f t="shared" si="315"/>
        <v>63809.64</v>
      </c>
      <c r="AK1643" s="82">
        <f t="shared" si="316"/>
        <v>63809.64</v>
      </c>
      <c r="AL1643" s="88">
        <f t="shared" si="317"/>
        <v>0</v>
      </c>
    </row>
    <row r="1644" spans="1:38">
      <c r="A1644" s="77" t="s">
        <v>148</v>
      </c>
      <c r="B1644" s="77">
        <v>1746</v>
      </c>
      <c r="C1644" s="77">
        <v>30.851592699999902</v>
      </c>
      <c r="D1644" s="77">
        <v>34.782575899999998</v>
      </c>
      <c r="E1644" s="77" t="s">
        <v>39</v>
      </c>
      <c r="F1644" s="77">
        <v>685</v>
      </c>
      <c r="H1644" s="77" t="s">
        <v>64</v>
      </c>
      <c r="I1644" s="77">
        <v>2016</v>
      </c>
      <c r="J1644" s="77">
        <v>685</v>
      </c>
      <c r="K1644" s="77" t="s">
        <v>518</v>
      </c>
      <c r="L1644" s="77" t="s">
        <v>32</v>
      </c>
      <c r="N1644" s="77">
        <v>0</v>
      </c>
      <c r="O1644" s="77">
        <v>0</v>
      </c>
      <c r="P1644" s="77" t="s">
        <v>11</v>
      </c>
      <c r="Q1644" s="77">
        <v>47.614421900000004</v>
      </c>
      <c r="R1644" s="77">
        <v>-122.1923372</v>
      </c>
      <c r="S1644" s="77">
        <v>21983.2145721905</v>
      </c>
      <c r="T1644" s="77">
        <v>3.4187706879420698</v>
      </c>
      <c r="U1644" s="77">
        <v>250</v>
      </c>
      <c r="V1644" s="77">
        <v>808</v>
      </c>
      <c r="W1644" s="77">
        <v>8.6120000000000002E-2</v>
      </c>
      <c r="X1644" s="77">
        <v>0</v>
      </c>
      <c r="Y1644" s="77">
        <v>0</v>
      </c>
      <c r="Z1644" s="77">
        <v>0</v>
      </c>
      <c r="AA1644" s="77">
        <v>2011.46413335543</v>
      </c>
      <c r="AB1644" s="77">
        <v>3.50489068794207</v>
      </c>
      <c r="AC1644" s="77">
        <v>3754.46413335543</v>
      </c>
      <c r="AE1644" s="87" t="str">
        <f t="shared" si="313"/>
        <v>International</v>
      </c>
      <c r="AF1644" s="82" t="str">
        <f t="shared" si="314"/>
        <v>non-student</v>
      </c>
      <c r="AI1644" s="82">
        <f>'GDP per Capita'!N1644</f>
        <v>41377.49</v>
      </c>
      <c r="AJ1644" s="82">
        <f t="shared" si="315"/>
        <v>41377.49</v>
      </c>
      <c r="AK1644" s="82">
        <f t="shared" si="316"/>
        <v>41377.49</v>
      </c>
      <c r="AL1644" s="88">
        <f t="shared" si="317"/>
        <v>9.0736874889110725E-2</v>
      </c>
    </row>
    <row r="1645" spans="1:38">
      <c r="A1645" s="77" t="s">
        <v>126</v>
      </c>
      <c r="B1645" s="77">
        <v>1747</v>
      </c>
      <c r="C1645" s="77">
        <v>39.606507299999997</v>
      </c>
      <c r="D1645" s="77">
        <v>-75.833093399999996</v>
      </c>
      <c r="E1645" s="77" t="s">
        <v>42</v>
      </c>
      <c r="F1645" s="77">
        <v>685</v>
      </c>
      <c r="I1645" s="77">
        <v>2016</v>
      </c>
      <c r="J1645" s="77">
        <v>685</v>
      </c>
      <c r="K1645" s="77" t="s">
        <v>29</v>
      </c>
      <c r="L1645" s="77" t="s">
        <v>29</v>
      </c>
      <c r="N1645" s="77">
        <v>0</v>
      </c>
      <c r="O1645" s="77">
        <v>0</v>
      </c>
      <c r="P1645" s="77" t="s">
        <v>11</v>
      </c>
      <c r="Q1645" s="77">
        <v>47.614421900000004</v>
      </c>
      <c r="R1645" s="77">
        <v>-122.1923372</v>
      </c>
      <c r="S1645" s="77">
        <v>7554.9428173930401</v>
      </c>
      <c r="T1645" s="77">
        <v>1.22659180512049</v>
      </c>
      <c r="U1645" s="77">
        <v>250</v>
      </c>
      <c r="V1645" s="77">
        <v>808</v>
      </c>
      <c r="W1645" s="77">
        <v>8.6120000000000002E-2</v>
      </c>
      <c r="X1645" s="77">
        <v>0</v>
      </c>
      <c r="Y1645" s="77">
        <v>0</v>
      </c>
      <c r="Z1645" s="77">
        <v>0</v>
      </c>
      <c r="AA1645" s="77">
        <v>906.59313808716502</v>
      </c>
      <c r="AB1645" s="77">
        <v>1.31271180512049</v>
      </c>
      <c r="AC1645" s="77">
        <v>2649.5931380871598</v>
      </c>
      <c r="AE1645" s="87" t="str">
        <f t="shared" si="313"/>
        <v>Domestic</v>
      </c>
      <c r="AF1645" s="82" t="str">
        <f t="shared" si="314"/>
        <v>non-student</v>
      </c>
      <c r="AI1645" s="82">
        <f>'GDP per Capita'!N1645</f>
        <v>63809.64</v>
      </c>
      <c r="AJ1645" s="82">
        <f t="shared" si="315"/>
        <v>63809.64</v>
      </c>
      <c r="AK1645" s="82">
        <f t="shared" si="316"/>
        <v>63809.64</v>
      </c>
      <c r="AL1645" s="88">
        <f t="shared" si="317"/>
        <v>4.1523398942341E-2</v>
      </c>
    </row>
    <row r="1646" spans="1:38">
      <c r="A1646" s="77" t="s">
        <v>34</v>
      </c>
      <c r="B1646" s="77">
        <v>1748</v>
      </c>
      <c r="C1646" s="77">
        <v>0</v>
      </c>
      <c r="D1646" s="77">
        <v>0</v>
      </c>
      <c r="E1646" s="77" t="s">
        <v>40</v>
      </c>
      <c r="F1646" s="77">
        <v>0</v>
      </c>
      <c r="H1646" s="77" t="s">
        <v>67</v>
      </c>
      <c r="I1646" s="77">
        <v>2016</v>
      </c>
      <c r="J1646" s="77">
        <v>0</v>
      </c>
      <c r="K1646" s="77" t="s">
        <v>34</v>
      </c>
      <c r="L1646" s="77" t="s">
        <v>34</v>
      </c>
      <c r="N1646" s="77">
        <v>0</v>
      </c>
      <c r="O1646" s="77">
        <v>0</v>
      </c>
      <c r="P1646" s="77" t="s">
        <v>11</v>
      </c>
      <c r="Q1646" s="77">
        <v>47.614421900000004</v>
      </c>
      <c r="R1646" s="77">
        <v>-122.1923372</v>
      </c>
      <c r="S1646" s="77">
        <v>9142.8837881832096</v>
      </c>
      <c r="T1646" s="77">
        <v>1.47675364013927</v>
      </c>
      <c r="U1646" s="77">
        <v>242.29691876750701</v>
      </c>
      <c r="V1646" s="77">
        <v>672.17241379310303</v>
      </c>
      <c r="W1646" s="77">
        <v>7.1642931034482896E-2</v>
      </c>
      <c r="X1646" s="77">
        <v>1</v>
      </c>
      <c r="Y1646" s="77">
        <v>1</v>
      </c>
      <c r="Z1646" s="77">
        <v>1</v>
      </c>
      <c r="AA1646" s="77">
        <v>960.00279775923798</v>
      </c>
      <c r="AB1646" s="77">
        <v>1.54839657117375</v>
      </c>
      <c r="AC1646" s="77">
        <v>1874.4721303198401</v>
      </c>
      <c r="AE1646" s="87" t="str">
        <f t="shared" si="313"/>
        <v>Unknown</v>
      </c>
      <c r="AF1646" s="82" t="str">
        <f t="shared" si="314"/>
        <v>non-student</v>
      </c>
      <c r="AI1646" s="82" t="e">
        <f>'GDP per Capita'!N1646</f>
        <v>#N/A</v>
      </c>
      <c r="AJ1646" s="82" t="str">
        <f t="shared" si="315"/>
        <v/>
      </c>
      <c r="AK1646" s="82">
        <f t="shared" si="316"/>
        <v>57550.842940441376</v>
      </c>
      <c r="AL1646" s="88">
        <f t="shared" si="317"/>
        <v>3.2570715467359998E-2</v>
      </c>
    </row>
    <row r="1647" spans="1:38">
      <c r="A1647" s="77" t="s">
        <v>96</v>
      </c>
      <c r="B1647" s="77">
        <v>1749</v>
      </c>
      <c r="C1647" s="77">
        <v>38.046406599999997</v>
      </c>
      <c r="D1647" s="77">
        <v>-84.497039299999997</v>
      </c>
      <c r="E1647" s="77" t="s">
        <v>37</v>
      </c>
      <c r="F1647" s="77">
        <v>150</v>
      </c>
      <c r="H1647" s="77" t="s">
        <v>69</v>
      </c>
      <c r="I1647" s="77">
        <v>2016</v>
      </c>
      <c r="J1647" s="77">
        <v>150</v>
      </c>
      <c r="K1647" s="77" t="s">
        <v>29</v>
      </c>
      <c r="L1647" s="77" t="s">
        <v>29</v>
      </c>
      <c r="N1647" s="77">
        <v>0</v>
      </c>
      <c r="O1647" s="77">
        <v>0</v>
      </c>
      <c r="P1647" s="77" t="s">
        <v>11</v>
      </c>
      <c r="Q1647" s="77">
        <v>47.614421900000004</v>
      </c>
      <c r="R1647" s="77">
        <v>-122.1923372</v>
      </c>
      <c r="S1647" s="77">
        <v>6431.9005028849597</v>
      </c>
      <c r="T1647" s="77">
        <v>1.07134997134565</v>
      </c>
      <c r="U1647" s="77">
        <v>250</v>
      </c>
      <c r="V1647" s="77">
        <v>808</v>
      </c>
      <c r="W1647" s="77">
        <v>8.6120000000000002E-2</v>
      </c>
      <c r="X1647" s="77">
        <v>0</v>
      </c>
      <c r="Y1647" s="77">
        <v>0</v>
      </c>
      <c r="Z1647" s="77">
        <v>0</v>
      </c>
      <c r="AA1647" s="77">
        <v>771.828060346195</v>
      </c>
      <c r="AB1647" s="77">
        <v>1.15746997134565</v>
      </c>
      <c r="AC1647" s="77">
        <v>1979.8280603461899</v>
      </c>
      <c r="AE1647" s="87" t="str">
        <f t="shared" si="313"/>
        <v>Domestic</v>
      </c>
      <c r="AF1647" s="82" t="str">
        <f t="shared" si="314"/>
        <v>non-student</v>
      </c>
      <c r="AI1647" s="82">
        <f>'GDP per Capita'!N1647</f>
        <v>63809.64</v>
      </c>
      <c r="AJ1647" s="82">
        <f t="shared" si="315"/>
        <v>63809.64</v>
      </c>
      <c r="AK1647" s="82">
        <f t="shared" si="316"/>
        <v>63809.64</v>
      </c>
      <c r="AL1647" s="88">
        <f t="shared" si="317"/>
        <v>3.1027099672497602E-2</v>
      </c>
    </row>
    <row r="1648" spans="1:38">
      <c r="A1648" s="77" t="s">
        <v>204</v>
      </c>
      <c r="B1648" s="77">
        <v>1750</v>
      </c>
      <c r="C1648" s="77">
        <v>36.010356199999997</v>
      </c>
      <c r="D1648" s="77">
        <v>-84.269644900000003</v>
      </c>
      <c r="E1648" s="77" t="s">
        <v>41</v>
      </c>
      <c r="F1648" s="77">
        <v>585</v>
      </c>
      <c r="H1648" s="77" t="s">
        <v>64</v>
      </c>
      <c r="I1648" s="77">
        <v>2016</v>
      </c>
      <c r="J1648" s="77">
        <v>585</v>
      </c>
      <c r="K1648" s="77" t="s">
        <v>29</v>
      </c>
      <c r="L1648" s="77" t="s">
        <v>29</v>
      </c>
      <c r="N1648" s="77">
        <v>0</v>
      </c>
      <c r="O1648" s="77">
        <v>0</v>
      </c>
      <c r="P1648" s="77" t="s">
        <v>11</v>
      </c>
      <c r="Q1648" s="77">
        <v>47.614421900000004</v>
      </c>
      <c r="R1648" s="77">
        <v>-122.1923372</v>
      </c>
      <c r="S1648" s="77">
        <v>6712.6101774556701</v>
      </c>
      <c r="T1648" s="77">
        <v>1.1099450441923999</v>
      </c>
      <c r="U1648" s="77">
        <v>250</v>
      </c>
      <c r="V1648" s="77">
        <v>808</v>
      </c>
      <c r="W1648" s="77">
        <v>8.6120000000000002E-2</v>
      </c>
      <c r="X1648" s="77">
        <v>0</v>
      </c>
      <c r="Y1648" s="77">
        <v>0</v>
      </c>
      <c r="Z1648" s="77">
        <v>0</v>
      </c>
      <c r="AA1648" s="77">
        <v>805.51322129468099</v>
      </c>
      <c r="AB1648" s="77">
        <v>1.1960650441923999</v>
      </c>
      <c r="AC1648" s="77">
        <v>2448.5132212946801</v>
      </c>
      <c r="AE1648" s="87" t="str">
        <f t="shared" si="313"/>
        <v>Domestic</v>
      </c>
      <c r="AF1648" s="82" t="str">
        <f t="shared" si="314"/>
        <v>non-student</v>
      </c>
      <c r="AI1648" s="82">
        <f>'GDP per Capita'!N1648</f>
        <v>63809.64</v>
      </c>
      <c r="AJ1648" s="82">
        <f t="shared" si="315"/>
        <v>63809.64</v>
      </c>
      <c r="AK1648" s="82">
        <f t="shared" si="316"/>
        <v>63809.64</v>
      </c>
      <c r="AL1648" s="88">
        <f t="shared" si="317"/>
        <v>3.8372152253087155E-2</v>
      </c>
    </row>
    <row r="1649" spans="1:38">
      <c r="A1649" s="77" t="s">
        <v>151</v>
      </c>
      <c r="B1649" s="77">
        <v>1751</v>
      </c>
      <c r="C1649" s="77">
        <v>37.538508700000001</v>
      </c>
      <c r="D1649" s="77">
        <v>-77.434280000000001</v>
      </c>
      <c r="E1649" s="77" t="s">
        <v>42</v>
      </c>
      <c r="F1649" s="77">
        <v>685</v>
      </c>
      <c r="H1649" s="77" t="s">
        <v>64</v>
      </c>
      <c r="I1649" s="77">
        <v>2016</v>
      </c>
      <c r="J1649" s="77">
        <v>685</v>
      </c>
      <c r="K1649" s="77" t="s">
        <v>29</v>
      </c>
      <c r="L1649" s="77" t="s">
        <v>29</v>
      </c>
      <c r="N1649" s="77">
        <v>0</v>
      </c>
      <c r="O1649" s="77">
        <v>0</v>
      </c>
      <c r="P1649" s="77" t="s">
        <v>11</v>
      </c>
      <c r="Q1649" s="77">
        <v>47.614421900000004</v>
      </c>
      <c r="R1649" s="77">
        <v>-122.1923372</v>
      </c>
      <c r="S1649" s="77">
        <v>7548.2724685044104</v>
      </c>
      <c r="T1649" s="77">
        <v>1.2256631792786301</v>
      </c>
      <c r="U1649" s="77">
        <v>250</v>
      </c>
      <c r="V1649" s="77">
        <v>808</v>
      </c>
      <c r="W1649" s="77">
        <v>8.6120000000000002E-2</v>
      </c>
      <c r="X1649" s="77">
        <v>0</v>
      </c>
      <c r="Y1649" s="77">
        <v>0</v>
      </c>
      <c r="Z1649" s="77">
        <v>0</v>
      </c>
      <c r="AA1649" s="77">
        <v>905.79269622052902</v>
      </c>
      <c r="AB1649" s="77">
        <v>1.3117831792786301</v>
      </c>
      <c r="AC1649" s="77">
        <v>2648.7926962205202</v>
      </c>
      <c r="AE1649" s="87" t="str">
        <f t="shared" si="313"/>
        <v>Domestic</v>
      </c>
      <c r="AF1649" s="82" t="str">
        <f t="shared" si="314"/>
        <v>non-student</v>
      </c>
      <c r="AI1649" s="82">
        <f>'GDP per Capita'!N1649</f>
        <v>63809.64</v>
      </c>
      <c r="AJ1649" s="82">
        <f t="shared" si="315"/>
        <v>63809.64</v>
      </c>
      <c r="AK1649" s="82">
        <f t="shared" si="316"/>
        <v>63809.64</v>
      </c>
      <c r="AL1649" s="88">
        <f t="shared" si="317"/>
        <v>4.1510854726974168E-2</v>
      </c>
    </row>
    <row r="1650" spans="1:38">
      <c r="A1650" s="77" t="s">
        <v>162</v>
      </c>
      <c r="B1650" s="77">
        <v>1752</v>
      </c>
      <c r="C1650" s="77">
        <v>40.027145300000001</v>
      </c>
      <c r="D1650" s="77">
        <v>-78.523744699999995</v>
      </c>
      <c r="E1650" s="77" t="s">
        <v>42</v>
      </c>
      <c r="F1650" s="77">
        <v>1335</v>
      </c>
      <c r="H1650" s="77" t="s">
        <v>64</v>
      </c>
      <c r="I1650" s="77">
        <v>2016</v>
      </c>
      <c r="J1650" s="77">
        <v>1335</v>
      </c>
      <c r="K1650" s="77" t="s">
        <v>29</v>
      </c>
      <c r="L1650" s="77" t="s">
        <v>29</v>
      </c>
      <c r="N1650" s="77">
        <v>0</v>
      </c>
      <c r="O1650" s="77">
        <v>0</v>
      </c>
      <c r="P1650" s="77" t="s">
        <v>11</v>
      </c>
      <c r="Q1650" s="77">
        <v>47.614421900000004</v>
      </c>
      <c r="R1650" s="77">
        <v>-122.1923372</v>
      </c>
      <c r="S1650" s="77">
        <v>7107.1391471628503</v>
      </c>
      <c r="T1650" s="77">
        <v>1.1644239931279401</v>
      </c>
      <c r="U1650" s="77">
        <v>250</v>
      </c>
      <c r="V1650" s="77">
        <v>808</v>
      </c>
      <c r="W1650" s="77">
        <v>8.6120000000000002E-2</v>
      </c>
      <c r="X1650" s="77">
        <v>0</v>
      </c>
      <c r="Y1650" s="77">
        <v>0</v>
      </c>
      <c r="Z1650" s="77">
        <v>0</v>
      </c>
      <c r="AA1650" s="77">
        <v>852.85669765954196</v>
      </c>
      <c r="AB1650" s="77">
        <v>1.2505439931279401</v>
      </c>
      <c r="AC1650" s="77">
        <v>3245.8566976595398</v>
      </c>
      <c r="AE1650" s="87" t="str">
        <f t="shared" si="313"/>
        <v>Domestic</v>
      </c>
      <c r="AF1650" s="82" t="str">
        <f t="shared" si="314"/>
        <v>non-student</v>
      </c>
      <c r="AI1650" s="82">
        <f>'GDP per Capita'!N1650</f>
        <v>63809.64</v>
      </c>
      <c r="AJ1650" s="82">
        <f t="shared" si="315"/>
        <v>63809.64</v>
      </c>
      <c r="AK1650" s="82">
        <f t="shared" si="316"/>
        <v>63809.64</v>
      </c>
      <c r="AL1650" s="88">
        <f t="shared" si="317"/>
        <v>5.0867810845814827E-2</v>
      </c>
    </row>
    <row r="1651" spans="1:38">
      <c r="A1651" s="77" t="s">
        <v>455</v>
      </c>
      <c r="B1651" s="77">
        <v>1753</v>
      </c>
      <c r="C1651" s="77">
        <v>30.289083299999898</v>
      </c>
      <c r="D1651" s="77">
        <v>-91.234274400000004</v>
      </c>
      <c r="E1651" s="77" t="s">
        <v>42</v>
      </c>
      <c r="F1651" s="77">
        <v>685</v>
      </c>
      <c r="H1651" s="77" t="s">
        <v>64</v>
      </c>
      <c r="I1651" s="77">
        <v>2016</v>
      </c>
      <c r="J1651" s="77">
        <v>685</v>
      </c>
      <c r="K1651" s="77" t="s">
        <v>29</v>
      </c>
      <c r="L1651" s="77" t="s">
        <v>29</v>
      </c>
      <c r="N1651" s="77">
        <v>0</v>
      </c>
      <c r="O1651" s="77">
        <v>0</v>
      </c>
      <c r="P1651" s="77" t="s">
        <v>11</v>
      </c>
      <c r="Q1651" s="77">
        <v>47.614421900000004</v>
      </c>
      <c r="R1651" s="77">
        <v>-122.1923372</v>
      </c>
      <c r="S1651" s="77">
        <v>6525.47259888795</v>
      </c>
      <c r="T1651" s="77">
        <v>1.0841998690166099</v>
      </c>
      <c r="U1651" s="77">
        <v>250</v>
      </c>
      <c r="V1651" s="77">
        <v>808</v>
      </c>
      <c r="W1651" s="77">
        <v>8.6120000000000002E-2</v>
      </c>
      <c r="X1651" s="77">
        <v>0</v>
      </c>
      <c r="Y1651" s="77">
        <v>0</v>
      </c>
      <c r="Z1651" s="77">
        <v>0</v>
      </c>
      <c r="AA1651" s="77">
        <v>783.056711866554</v>
      </c>
      <c r="AB1651" s="77">
        <v>1.1703198690166099</v>
      </c>
      <c r="AC1651" s="77">
        <v>2526.0567118665499</v>
      </c>
      <c r="AE1651" s="87" t="str">
        <f t="shared" si="313"/>
        <v>Domestic</v>
      </c>
      <c r="AF1651" s="82" t="str">
        <f t="shared" si="314"/>
        <v>non-student</v>
      </c>
      <c r="AI1651" s="82">
        <f>'GDP per Capita'!N1651</f>
        <v>63809.64</v>
      </c>
      <c r="AJ1651" s="82">
        <f t="shared" si="315"/>
        <v>63809.64</v>
      </c>
      <c r="AK1651" s="82">
        <f t="shared" si="316"/>
        <v>63809.64</v>
      </c>
      <c r="AL1651" s="88">
        <f t="shared" si="317"/>
        <v>3.9587383847746987E-2</v>
      </c>
    </row>
    <row r="1652" spans="1:38">
      <c r="A1652" s="77" t="s">
        <v>456</v>
      </c>
      <c r="B1652" s="77">
        <v>1754</v>
      </c>
      <c r="C1652" s="77">
        <v>55.399722499999903</v>
      </c>
      <c r="D1652" s="77">
        <v>10.3852104</v>
      </c>
      <c r="E1652" s="77" t="s">
        <v>43</v>
      </c>
      <c r="F1652" s="77">
        <v>1485</v>
      </c>
      <c r="H1652" s="77" t="s">
        <v>64</v>
      </c>
      <c r="I1652" s="77">
        <v>2016</v>
      </c>
      <c r="J1652" s="77">
        <v>1485</v>
      </c>
      <c r="K1652" s="77" t="s">
        <v>588</v>
      </c>
      <c r="L1652" s="77" t="s">
        <v>31</v>
      </c>
      <c r="N1652" s="77">
        <v>0</v>
      </c>
      <c r="O1652" s="77">
        <v>0</v>
      </c>
      <c r="P1652" s="77" t="s">
        <v>11</v>
      </c>
      <c r="Q1652" s="77">
        <v>47.614421900000004</v>
      </c>
      <c r="R1652" s="77">
        <v>-122.1923372</v>
      </c>
      <c r="S1652" s="77">
        <v>15472.6398665376</v>
      </c>
      <c r="T1652" s="77">
        <v>2.38415552090067</v>
      </c>
      <c r="U1652" s="77">
        <v>250</v>
      </c>
      <c r="V1652" s="77">
        <v>808</v>
      </c>
      <c r="W1652" s="77">
        <v>8.6120000000000002E-2</v>
      </c>
      <c r="X1652" s="77">
        <v>0</v>
      </c>
      <c r="Y1652" s="77">
        <v>0</v>
      </c>
      <c r="Z1652" s="77">
        <v>0</v>
      </c>
      <c r="AA1652" s="77">
        <v>1624.6271859864501</v>
      </c>
      <c r="AB1652" s="77">
        <v>2.4702755209006702</v>
      </c>
      <c r="AC1652" s="77">
        <v>4167.6271859864501</v>
      </c>
      <c r="AE1652" s="87" t="str">
        <f t="shared" si="313"/>
        <v>International</v>
      </c>
      <c r="AF1652" s="82" t="str">
        <f t="shared" si="314"/>
        <v>non-student</v>
      </c>
      <c r="AI1652" s="82">
        <f>'GDP per Capita'!N1652</f>
        <v>62616.68</v>
      </c>
      <c r="AJ1652" s="82">
        <f t="shared" si="315"/>
        <v>62616.68</v>
      </c>
      <c r="AK1652" s="82">
        <f t="shared" si="316"/>
        <v>62616.68</v>
      </c>
      <c r="AL1652" s="88">
        <f t="shared" si="317"/>
        <v>6.6557779588225535E-2</v>
      </c>
    </row>
    <row r="1653" spans="1:38">
      <c r="A1653" s="77" t="s">
        <v>214</v>
      </c>
      <c r="B1653" s="77">
        <v>1755</v>
      </c>
      <c r="C1653" s="77">
        <v>37.682058300000001</v>
      </c>
      <c r="D1653" s="77">
        <v>-121.76805309999899</v>
      </c>
      <c r="E1653" s="77" t="s">
        <v>41</v>
      </c>
      <c r="F1653" s="77">
        <v>685</v>
      </c>
      <c r="H1653" s="77" t="s">
        <v>64</v>
      </c>
      <c r="I1653" s="77">
        <v>2016</v>
      </c>
      <c r="J1653" s="77">
        <v>685</v>
      </c>
      <c r="K1653" s="77" t="s">
        <v>29</v>
      </c>
      <c r="L1653" s="77" t="s">
        <v>29</v>
      </c>
      <c r="N1653" s="77">
        <v>0</v>
      </c>
      <c r="O1653" s="77">
        <v>0</v>
      </c>
      <c r="P1653" s="77" t="s">
        <v>11</v>
      </c>
      <c r="Q1653" s="77">
        <v>47.614421900000004</v>
      </c>
      <c r="R1653" s="77">
        <v>-122.1923372</v>
      </c>
      <c r="S1653" s="77">
        <v>2209.9403329644701</v>
      </c>
      <c r="T1653" s="77">
        <v>0.453442775830524</v>
      </c>
      <c r="U1653" s="77">
        <v>250</v>
      </c>
      <c r="V1653" s="77">
        <v>808</v>
      </c>
      <c r="W1653" s="77">
        <v>8.6120000000000002E-2</v>
      </c>
      <c r="X1653" s="77">
        <v>0</v>
      </c>
      <c r="Y1653" s="77">
        <v>0</v>
      </c>
      <c r="Z1653" s="77">
        <v>0</v>
      </c>
      <c r="AA1653" s="77">
        <v>424.308543929179</v>
      </c>
      <c r="AB1653" s="77">
        <v>0.53956277583052403</v>
      </c>
      <c r="AC1653" s="77">
        <v>2167.3085439291699</v>
      </c>
      <c r="AE1653" s="87" t="str">
        <f t="shared" si="313"/>
        <v>Domestic</v>
      </c>
      <c r="AF1653" s="82" t="str">
        <f t="shared" si="314"/>
        <v>non-student</v>
      </c>
      <c r="AI1653" s="82">
        <f>'GDP per Capita'!N1653</f>
        <v>63809.64</v>
      </c>
      <c r="AJ1653" s="82">
        <f t="shared" si="315"/>
        <v>63809.64</v>
      </c>
      <c r="AK1653" s="82">
        <f t="shared" si="316"/>
        <v>63809.64</v>
      </c>
      <c r="AL1653" s="88">
        <f t="shared" si="317"/>
        <v>3.3965221304009391E-2</v>
      </c>
    </row>
    <row r="1654" spans="1:38">
      <c r="A1654" s="77" t="s">
        <v>432</v>
      </c>
      <c r="B1654" s="77">
        <v>1756</v>
      </c>
      <c r="C1654" s="77">
        <v>47.372394100000001</v>
      </c>
      <c r="D1654" s="77">
        <v>8.5423328000000005</v>
      </c>
      <c r="E1654" s="77" t="s">
        <v>38</v>
      </c>
      <c r="F1654" s="77">
        <v>745</v>
      </c>
      <c r="H1654" s="77" t="s">
        <v>65</v>
      </c>
      <c r="I1654" s="77">
        <v>2016</v>
      </c>
      <c r="J1654" s="77">
        <v>745</v>
      </c>
      <c r="K1654" s="77" t="s">
        <v>575</v>
      </c>
      <c r="L1654" s="77" t="s">
        <v>31</v>
      </c>
      <c r="N1654" s="77">
        <v>0</v>
      </c>
      <c r="O1654" s="77">
        <v>0</v>
      </c>
      <c r="P1654" s="77" t="s">
        <v>11</v>
      </c>
      <c r="Q1654" s="77">
        <v>47.614421900000004</v>
      </c>
      <c r="R1654" s="77">
        <v>-122.1923372</v>
      </c>
      <c r="S1654" s="77">
        <v>16854.045682656801</v>
      </c>
      <c r="T1654" s="77">
        <v>2.5974355443303998</v>
      </c>
      <c r="U1654" s="77">
        <v>250</v>
      </c>
      <c r="V1654" s="77">
        <v>404</v>
      </c>
      <c r="W1654" s="77">
        <v>4.3060000000000001E-2</v>
      </c>
      <c r="X1654" s="77">
        <v>0</v>
      </c>
      <c r="Y1654" s="77">
        <v>0</v>
      </c>
      <c r="Z1654" s="77">
        <v>0</v>
      </c>
      <c r="AA1654" s="77">
        <v>1769.6747966789701</v>
      </c>
      <c r="AB1654" s="77">
        <v>2.6404955443303999</v>
      </c>
      <c r="AC1654" s="77">
        <v>3168.6747966789699</v>
      </c>
      <c r="AE1654" s="87" t="str">
        <f t="shared" si="313"/>
        <v>International</v>
      </c>
      <c r="AF1654" s="82" t="str">
        <f t="shared" si="314"/>
        <v>student</v>
      </c>
      <c r="AI1654" s="82">
        <f>'GDP per Capita'!N1654</f>
        <v>84665.279999999999</v>
      </c>
      <c r="AJ1654" s="82">
        <f t="shared" si="315"/>
        <v>84665.279999999999</v>
      </c>
      <c r="AK1654" s="82">
        <f t="shared" si="316"/>
        <v>84665.279999999999</v>
      </c>
      <c r="AL1654" s="88">
        <f t="shared" si="317"/>
        <v>3.7425905833878656E-2</v>
      </c>
    </row>
    <row r="1655" spans="1:38">
      <c r="A1655" s="77" t="s">
        <v>453</v>
      </c>
      <c r="B1655" s="77">
        <v>1757</v>
      </c>
      <c r="C1655" s="77">
        <v>42.360253399999998</v>
      </c>
      <c r="D1655" s="77">
        <v>-71.058291199999999</v>
      </c>
      <c r="E1655" s="77" t="s">
        <v>42</v>
      </c>
      <c r="F1655" s="77">
        <v>0</v>
      </c>
      <c r="H1655" s="77" t="s">
        <v>63</v>
      </c>
      <c r="I1655" s="77">
        <v>2016</v>
      </c>
      <c r="J1655" s="77">
        <v>0</v>
      </c>
      <c r="K1655" s="77" t="s">
        <v>29</v>
      </c>
      <c r="L1655" s="77" t="s">
        <v>29</v>
      </c>
      <c r="N1655" s="77">
        <v>0</v>
      </c>
      <c r="O1655" s="77">
        <v>0</v>
      </c>
      <c r="P1655" s="77" t="s">
        <v>11</v>
      </c>
      <c r="Q1655" s="77">
        <v>47.614421900000004</v>
      </c>
      <c r="R1655" s="77">
        <v>-122.1923372</v>
      </c>
      <c r="S1655" s="77">
        <v>7979.3049633460496</v>
      </c>
      <c r="T1655" s="77">
        <v>1.2858313971400901</v>
      </c>
      <c r="U1655" s="77">
        <v>250</v>
      </c>
      <c r="V1655" s="77">
        <v>808</v>
      </c>
      <c r="W1655" s="77">
        <v>8.6120000000000002E-2</v>
      </c>
      <c r="X1655" s="77">
        <v>0</v>
      </c>
      <c r="Y1655" s="77">
        <v>0</v>
      </c>
      <c r="Z1655" s="77">
        <v>0</v>
      </c>
      <c r="AA1655" s="77">
        <v>957.51659560152598</v>
      </c>
      <c r="AB1655" s="77">
        <v>1.3719513971400901</v>
      </c>
      <c r="AC1655" s="77">
        <v>2015.5165956015201</v>
      </c>
      <c r="AE1655" s="87" t="str">
        <f t="shared" si="313"/>
        <v>Domestic</v>
      </c>
      <c r="AF1655" s="82" t="str">
        <f t="shared" si="314"/>
        <v>non-student</v>
      </c>
      <c r="AI1655" s="82">
        <f>'GDP per Capita'!N1655</f>
        <v>63809.64</v>
      </c>
      <c r="AJ1655" s="82">
        <f t="shared" si="315"/>
        <v>63809.64</v>
      </c>
      <c r="AK1655" s="82">
        <f t="shared" si="316"/>
        <v>63809.64</v>
      </c>
      <c r="AL1655" s="88">
        <f t="shared" si="317"/>
        <v>3.1586396594644947E-2</v>
      </c>
    </row>
    <row r="1656" spans="1:38">
      <c r="A1656" s="77" t="s">
        <v>158</v>
      </c>
      <c r="B1656" s="77">
        <v>1758</v>
      </c>
      <c r="C1656" s="77">
        <v>40.109213500000003</v>
      </c>
      <c r="D1656" s="77">
        <v>-91.0176357</v>
      </c>
      <c r="E1656" s="77" t="s">
        <v>37</v>
      </c>
      <c r="F1656" s="77">
        <v>585</v>
      </c>
      <c r="H1656" s="77" t="s">
        <v>64</v>
      </c>
      <c r="I1656" s="77">
        <v>2016</v>
      </c>
      <c r="J1656" s="77">
        <v>585</v>
      </c>
      <c r="K1656" s="77" t="s">
        <v>29</v>
      </c>
      <c r="L1656" s="77" t="s">
        <v>29</v>
      </c>
      <c r="N1656" s="77">
        <v>0</v>
      </c>
      <c r="O1656" s="77">
        <v>0</v>
      </c>
      <c r="P1656" s="77" t="s">
        <v>11</v>
      </c>
      <c r="Q1656" s="77">
        <v>47.614421900000004</v>
      </c>
      <c r="R1656" s="77">
        <v>-122.1923372</v>
      </c>
      <c r="S1656" s="77">
        <v>5228.7233610660996</v>
      </c>
      <c r="T1656" s="77">
        <v>0.90749704978233703</v>
      </c>
      <c r="U1656" s="77">
        <v>250</v>
      </c>
      <c r="V1656" s="77">
        <v>808</v>
      </c>
      <c r="W1656" s="77">
        <v>8.6120000000000002E-2</v>
      </c>
      <c r="X1656" s="77">
        <v>0</v>
      </c>
      <c r="Y1656" s="77">
        <v>0</v>
      </c>
      <c r="Z1656" s="77">
        <v>0</v>
      </c>
      <c r="AA1656" s="77">
        <v>627.446803327932</v>
      </c>
      <c r="AB1656" s="77">
        <v>0.993617049782337</v>
      </c>
      <c r="AC1656" s="77">
        <v>2270.44680332793</v>
      </c>
      <c r="AE1656" s="87" t="str">
        <f t="shared" si="313"/>
        <v>Domestic</v>
      </c>
      <c r="AF1656" s="82" t="str">
        <f t="shared" si="314"/>
        <v>non-student</v>
      </c>
      <c r="AI1656" s="82">
        <f>'GDP per Capita'!N1656</f>
        <v>63809.64</v>
      </c>
      <c r="AJ1656" s="82">
        <f t="shared" si="315"/>
        <v>63809.64</v>
      </c>
      <c r="AK1656" s="82">
        <f t="shared" si="316"/>
        <v>63809.64</v>
      </c>
      <c r="AL1656" s="88">
        <f t="shared" si="317"/>
        <v>3.5581564217067048E-2</v>
      </c>
    </row>
    <row r="1657" spans="1:38">
      <c r="A1657" s="77" t="s">
        <v>100</v>
      </c>
      <c r="B1657" s="77">
        <v>1759</v>
      </c>
      <c r="C1657" s="77">
        <v>33.425505600000001</v>
      </c>
      <c r="D1657" s="77">
        <v>-111.94001249999999</v>
      </c>
      <c r="E1657" s="77" t="s">
        <v>43</v>
      </c>
      <c r="F1657" s="77">
        <v>295</v>
      </c>
      <c r="H1657" s="77" t="s">
        <v>65</v>
      </c>
      <c r="I1657" s="77">
        <v>2016</v>
      </c>
      <c r="J1657" s="77">
        <v>295</v>
      </c>
      <c r="K1657" s="77" t="s">
        <v>29</v>
      </c>
      <c r="L1657" s="77" t="s">
        <v>29</v>
      </c>
      <c r="N1657" s="77">
        <v>0</v>
      </c>
      <c r="O1657" s="77">
        <v>0</v>
      </c>
      <c r="P1657" s="77" t="s">
        <v>11</v>
      </c>
      <c r="Q1657" s="77">
        <v>47.614421900000004</v>
      </c>
      <c r="R1657" s="77">
        <v>-122.1923372</v>
      </c>
      <c r="S1657" s="77">
        <v>3592.8413539612602</v>
      </c>
      <c r="T1657" s="77">
        <v>0.65730379454911803</v>
      </c>
      <c r="U1657" s="77">
        <v>250</v>
      </c>
      <c r="V1657" s="77">
        <v>808</v>
      </c>
      <c r="W1657" s="77">
        <v>8.6120000000000002E-2</v>
      </c>
      <c r="X1657" s="77">
        <v>0</v>
      </c>
      <c r="Y1657" s="77">
        <v>0</v>
      </c>
      <c r="Z1657" s="77">
        <v>0</v>
      </c>
      <c r="AA1657" s="77">
        <v>689.82553996056197</v>
      </c>
      <c r="AB1657" s="77">
        <v>0.743423794549118</v>
      </c>
      <c r="AC1657" s="77">
        <v>2042.82553996056</v>
      </c>
      <c r="AE1657" s="87" t="str">
        <f t="shared" si="313"/>
        <v>Domestic</v>
      </c>
      <c r="AF1657" s="82" t="str">
        <f t="shared" si="314"/>
        <v>non-student</v>
      </c>
      <c r="AI1657" s="82">
        <f>'GDP per Capita'!N1657</f>
        <v>63809.64</v>
      </c>
      <c r="AJ1657" s="82">
        <f t="shared" si="315"/>
        <v>63809.64</v>
      </c>
      <c r="AK1657" s="82">
        <f t="shared" si="316"/>
        <v>63809.64</v>
      </c>
      <c r="AL1657" s="88">
        <f t="shared" si="317"/>
        <v>3.2014371809033243E-2</v>
      </c>
    </row>
    <row r="1658" spans="1:38">
      <c r="A1658" s="77" t="s">
        <v>453</v>
      </c>
      <c r="B1658" s="77">
        <v>1760</v>
      </c>
      <c r="C1658" s="77">
        <v>42.360253399999998</v>
      </c>
      <c r="D1658" s="77">
        <v>-71.058291199999999</v>
      </c>
      <c r="E1658" s="77" t="s">
        <v>42</v>
      </c>
      <c r="F1658" s="77">
        <v>1135</v>
      </c>
      <c r="H1658" s="77" t="s">
        <v>64</v>
      </c>
      <c r="I1658" s="77">
        <v>2016</v>
      </c>
      <c r="J1658" s="77">
        <v>1135</v>
      </c>
      <c r="K1658" s="77" t="s">
        <v>29</v>
      </c>
      <c r="L1658" s="77" t="s">
        <v>29</v>
      </c>
      <c r="N1658" s="77">
        <v>0</v>
      </c>
      <c r="O1658" s="77">
        <v>0</v>
      </c>
      <c r="P1658" s="77" t="s">
        <v>11</v>
      </c>
      <c r="Q1658" s="77">
        <v>47.614421900000004</v>
      </c>
      <c r="R1658" s="77">
        <v>-122.1923372</v>
      </c>
      <c r="S1658" s="77">
        <v>7979.3049633460496</v>
      </c>
      <c r="T1658" s="77">
        <v>1.2858313971400901</v>
      </c>
      <c r="U1658" s="77">
        <v>250</v>
      </c>
      <c r="V1658" s="77">
        <v>808</v>
      </c>
      <c r="W1658" s="77">
        <v>8.6120000000000002E-2</v>
      </c>
      <c r="X1658" s="77">
        <v>0</v>
      </c>
      <c r="Y1658" s="77">
        <v>0</v>
      </c>
      <c r="Z1658" s="77">
        <v>0</v>
      </c>
      <c r="AA1658" s="77">
        <v>957.51659560152598</v>
      </c>
      <c r="AB1658" s="77">
        <v>1.3719513971400901</v>
      </c>
      <c r="AC1658" s="77">
        <v>3150.5165956015198</v>
      </c>
      <c r="AE1658" s="87" t="str">
        <f t="shared" si="313"/>
        <v>Domestic</v>
      </c>
      <c r="AF1658" s="82" t="str">
        <f t="shared" si="314"/>
        <v>non-student</v>
      </c>
      <c r="AI1658" s="82">
        <f>'GDP per Capita'!N1658</f>
        <v>63809.64</v>
      </c>
      <c r="AJ1658" s="82">
        <f t="shared" si="315"/>
        <v>63809.64</v>
      </c>
      <c r="AK1658" s="82">
        <f t="shared" si="316"/>
        <v>63809.64</v>
      </c>
      <c r="AL1658" s="88">
        <f t="shared" si="317"/>
        <v>4.9373677638700354E-2</v>
      </c>
    </row>
    <row r="1659" spans="1:38">
      <c r="A1659" s="77" t="s">
        <v>96</v>
      </c>
      <c r="B1659" s="77">
        <v>1761</v>
      </c>
      <c r="C1659" s="77">
        <v>38.046406599999997</v>
      </c>
      <c r="D1659" s="77">
        <v>-84.497039299999997</v>
      </c>
      <c r="E1659" s="77" t="s">
        <v>42</v>
      </c>
      <c r="F1659" s="77">
        <v>275</v>
      </c>
      <c r="H1659" s="77" t="s">
        <v>61</v>
      </c>
      <c r="I1659" s="77">
        <v>2016</v>
      </c>
      <c r="J1659" s="77">
        <v>275</v>
      </c>
      <c r="K1659" s="77" t="s">
        <v>29</v>
      </c>
      <c r="L1659" s="77" t="s">
        <v>29</v>
      </c>
      <c r="N1659" s="77">
        <v>0</v>
      </c>
      <c r="O1659" s="77">
        <v>0</v>
      </c>
      <c r="P1659" s="77" t="s">
        <v>11</v>
      </c>
      <c r="Q1659" s="77">
        <v>47.614421900000004</v>
      </c>
      <c r="R1659" s="77">
        <v>-122.1923372</v>
      </c>
      <c r="S1659" s="77">
        <v>6431.9005028849597</v>
      </c>
      <c r="T1659" s="77">
        <v>1.07134997134565</v>
      </c>
      <c r="U1659" s="77">
        <v>250</v>
      </c>
      <c r="V1659" s="77">
        <v>808</v>
      </c>
      <c r="W1659" s="77">
        <v>8.6120000000000002E-2</v>
      </c>
      <c r="X1659" s="77">
        <v>0</v>
      </c>
      <c r="Y1659" s="77">
        <v>0</v>
      </c>
      <c r="Z1659" s="77">
        <v>0</v>
      </c>
      <c r="AA1659" s="77">
        <v>771.828060346195</v>
      </c>
      <c r="AB1659" s="77">
        <v>1.15746997134565</v>
      </c>
      <c r="AC1659" s="77">
        <v>2104.8280603461899</v>
      </c>
      <c r="AE1659" s="87" t="str">
        <f t="shared" si="313"/>
        <v>Domestic</v>
      </c>
      <c r="AF1659" s="82" t="str">
        <f t="shared" si="314"/>
        <v>non-student</v>
      </c>
      <c r="AI1659" s="82">
        <f>'GDP per Capita'!N1659</f>
        <v>63809.64</v>
      </c>
      <c r="AJ1659" s="82">
        <f t="shared" si="315"/>
        <v>63809.64</v>
      </c>
      <c r="AK1659" s="82">
        <f t="shared" si="316"/>
        <v>63809.64</v>
      </c>
      <c r="AL1659" s="88">
        <f t="shared" si="317"/>
        <v>3.2986051329331897E-2</v>
      </c>
    </row>
    <row r="1660" spans="1:38">
      <c r="A1660" s="77" t="s">
        <v>122</v>
      </c>
      <c r="B1660" s="77">
        <v>1762</v>
      </c>
      <c r="C1660" s="77">
        <v>30.595528899999898</v>
      </c>
      <c r="D1660" s="77">
        <v>-96.307104199999998</v>
      </c>
      <c r="E1660" s="77" t="s">
        <v>37</v>
      </c>
      <c r="F1660" s="77">
        <v>0</v>
      </c>
      <c r="H1660" s="77" t="s">
        <v>69</v>
      </c>
      <c r="I1660" s="77">
        <v>2016</v>
      </c>
      <c r="J1660" s="77">
        <v>0</v>
      </c>
      <c r="K1660" s="77" t="s">
        <v>29</v>
      </c>
      <c r="L1660" s="77" t="s">
        <v>29</v>
      </c>
      <c r="N1660" s="77">
        <v>0</v>
      </c>
      <c r="O1660" s="77">
        <v>0</v>
      </c>
      <c r="P1660" s="77" t="s">
        <v>11</v>
      </c>
      <c r="Q1660" s="77">
        <v>47.614421900000004</v>
      </c>
      <c r="R1660" s="77">
        <v>-122.1923372</v>
      </c>
      <c r="S1660" s="77">
        <v>5805.4634639179403</v>
      </c>
      <c r="T1660" s="77">
        <v>0.98572120599883895</v>
      </c>
      <c r="U1660" s="77">
        <v>250</v>
      </c>
      <c r="V1660" s="77">
        <v>808</v>
      </c>
      <c r="W1660" s="77">
        <v>8.6120000000000002E-2</v>
      </c>
      <c r="X1660" s="77">
        <v>0</v>
      </c>
      <c r="Y1660" s="77">
        <v>0</v>
      </c>
      <c r="Z1660" s="77">
        <v>0</v>
      </c>
      <c r="AA1660" s="77">
        <v>696.655615670153</v>
      </c>
      <c r="AB1660" s="77">
        <v>1.07184120599883</v>
      </c>
      <c r="AC1660" s="77">
        <v>1754.6556156701499</v>
      </c>
      <c r="AE1660" s="87" t="str">
        <f t="shared" si="313"/>
        <v>Domestic</v>
      </c>
      <c r="AF1660" s="82" t="str">
        <f t="shared" si="314"/>
        <v>non-student</v>
      </c>
      <c r="AI1660" s="82">
        <f>'GDP per Capita'!N1660</f>
        <v>63809.64</v>
      </c>
      <c r="AJ1660" s="82">
        <f t="shared" si="315"/>
        <v>63809.64</v>
      </c>
      <c r="AK1660" s="82">
        <f t="shared" si="316"/>
        <v>63809.64</v>
      </c>
      <c r="AL1660" s="88">
        <f t="shared" si="317"/>
        <v>2.7498284203925142E-2</v>
      </c>
    </row>
    <row r="1661" spans="1:38">
      <c r="A1661" s="77" t="s">
        <v>174</v>
      </c>
      <c r="B1661" s="77">
        <v>1763</v>
      </c>
      <c r="C1661" s="77">
        <v>41.678675399999896</v>
      </c>
      <c r="D1661" s="77">
        <v>-83.512728299999907</v>
      </c>
      <c r="E1661" s="77" t="s">
        <v>38</v>
      </c>
      <c r="F1661" s="77">
        <v>295</v>
      </c>
      <c r="H1661" s="77" t="s">
        <v>65</v>
      </c>
      <c r="I1661" s="77">
        <v>2016</v>
      </c>
      <c r="J1661" s="77">
        <v>295</v>
      </c>
      <c r="K1661" s="77" t="s">
        <v>29</v>
      </c>
      <c r="L1661" s="77" t="s">
        <v>29</v>
      </c>
      <c r="N1661" s="77">
        <v>0</v>
      </c>
      <c r="O1661" s="77">
        <v>0</v>
      </c>
      <c r="P1661" s="77" t="s">
        <v>11</v>
      </c>
      <c r="Q1661" s="77">
        <v>47.614421900000004</v>
      </c>
      <c r="R1661" s="77">
        <v>-122.1923372</v>
      </c>
      <c r="S1661" s="77">
        <v>6192.8511595585496</v>
      </c>
      <c r="T1661" s="77">
        <v>1.0385923032120301</v>
      </c>
      <c r="U1661" s="77">
        <v>250</v>
      </c>
      <c r="V1661" s="77">
        <v>404</v>
      </c>
      <c r="W1661" s="77">
        <v>4.3060000000000001E-2</v>
      </c>
      <c r="X1661" s="77">
        <v>0</v>
      </c>
      <c r="Y1661" s="77">
        <v>0</v>
      </c>
      <c r="Z1661" s="77">
        <v>0</v>
      </c>
      <c r="AA1661" s="77">
        <v>743.142139147026</v>
      </c>
      <c r="AB1661" s="77">
        <v>1.08165230321203</v>
      </c>
      <c r="AC1661" s="77">
        <v>1692.1421391470201</v>
      </c>
      <c r="AE1661" s="87" t="str">
        <f t="shared" si="313"/>
        <v>Domestic</v>
      </c>
      <c r="AF1661" s="82" t="str">
        <f t="shared" si="314"/>
        <v>student</v>
      </c>
      <c r="AI1661" s="82">
        <f>'GDP per Capita'!N1661</f>
        <v>63809.64</v>
      </c>
      <c r="AJ1661" s="82">
        <f t="shared" si="315"/>
        <v>63809.64</v>
      </c>
      <c r="AK1661" s="82">
        <f t="shared" si="316"/>
        <v>63809.64</v>
      </c>
      <c r="AL1661" s="88">
        <f t="shared" si="317"/>
        <v>2.6518597176649485E-2</v>
      </c>
    </row>
    <row r="1662" spans="1:38">
      <c r="A1662" s="77" t="s">
        <v>457</v>
      </c>
      <c r="B1662" s="77">
        <v>1764</v>
      </c>
      <c r="C1662" s="77">
        <v>49.260872399999997</v>
      </c>
      <c r="D1662" s="77">
        <v>-123.1139529</v>
      </c>
      <c r="E1662" s="77" t="s">
        <v>42</v>
      </c>
      <c r="F1662" s="77">
        <v>685</v>
      </c>
      <c r="H1662" s="77" t="s">
        <v>64</v>
      </c>
      <c r="I1662" s="77">
        <v>2016</v>
      </c>
      <c r="J1662" s="77">
        <v>685</v>
      </c>
      <c r="K1662" s="77" t="s">
        <v>320</v>
      </c>
      <c r="L1662" s="77" t="s">
        <v>28</v>
      </c>
      <c r="N1662" s="77">
        <v>0</v>
      </c>
      <c r="O1662" s="77">
        <v>0</v>
      </c>
      <c r="P1662" s="77" t="s">
        <v>11</v>
      </c>
      <c r="Q1662" s="77">
        <v>47.614421900000004</v>
      </c>
      <c r="R1662" s="77">
        <v>-122.1923372</v>
      </c>
      <c r="S1662" s="77">
        <v>390.57942264192502</v>
      </c>
      <c r="T1662" s="77">
        <v>0.21320567309528099</v>
      </c>
      <c r="U1662" s="77">
        <v>250</v>
      </c>
      <c r="V1662" s="77">
        <v>808</v>
      </c>
      <c r="W1662" s="77">
        <v>8.6120000000000002E-2</v>
      </c>
      <c r="X1662" s="77">
        <v>0</v>
      </c>
      <c r="Y1662" s="77">
        <v>0</v>
      </c>
      <c r="Z1662" s="77">
        <v>0</v>
      </c>
      <c r="AA1662" s="77">
        <v>74.991249147249704</v>
      </c>
      <c r="AB1662" s="77">
        <v>0.29932567309528102</v>
      </c>
      <c r="AC1662" s="77">
        <v>1817.9912491472401</v>
      </c>
      <c r="AE1662" s="87" t="str">
        <f t="shared" si="313"/>
        <v>International</v>
      </c>
      <c r="AF1662" s="82" t="str">
        <f t="shared" si="314"/>
        <v>non-student</v>
      </c>
      <c r="AI1662" s="82">
        <f>'GDP per Capita'!N1662</f>
        <v>49196.49</v>
      </c>
      <c r="AJ1662" s="82">
        <f t="shared" si="315"/>
        <v>49196.49</v>
      </c>
      <c r="AK1662" s="82">
        <f t="shared" si="316"/>
        <v>49196.49</v>
      </c>
      <c r="AL1662" s="88">
        <f t="shared" si="317"/>
        <v>3.6953677978799712E-2</v>
      </c>
    </row>
    <row r="1663" spans="1:38">
      <c r="A1663" s="77" t="s">
        <v>34</v>
      </c>
      <c r="B1663" s="77">
        <v>1765</v>
      </c>
      <c r="C1663" s="77">
        <v>0</v>
      </c>
      <c r="D1663" s="77">
        <v>0</v>
      </c>
      <c r="E1663" s="77" t="s">
        <v>41</v>
      </c>
      <c r="F1663" s="77">
        <v>0</v>
      </c>
      <c r="H1663" s="77" t="s">
        <v>67</v>
      </c>
      <c r="I1663" s="77">
        <v>2016</v>
      </c>
      <c r="J1663" s="77">
        <v>0</v>
      </c>
      <c r="K1663" s="77" t="s">
        <v>34</v>
      </c>
      <c r="L1663" s="77" t="s">
        <v>34</v>
      </c>
      <c r="N1663" s="77">
        <v>0</v>
      </c>
      <c r="O1663" s="77">
        <v>0</v>
      </c>
      <c r="P1663" s="77" t="s">
        <v>11</v>
      </c>
      <c r="Q1663" s="77">
        <v>47.614421900000004</v>
      </c>
      <c r="R1663" s="77">
        <v>-122.1923372</v>
      </c>
      <c r="S1663" s="77">
        <v>9142.8837881832096</v>
      </c>
      <c r="T1663" s="77">
        <v>1.47675364013927</v>
      </c>
      <c r="U1663" s="77">
        <v>242.29691876750701</v>
      </c>
      <c r="V1663" s="77">
        <v>672.17241379310303</v>
      </c>
      <c r="W1663" s="77">
        <v>7.1642931034482896E-2</v>
      </c>
      <c r="X1663" s="77">
        <v>1</v>
      </c>
      <c r="Y1663" s="77">
        <v>1</v>
      </c>
      <c r="Z1663" s="77">
        <v>1</v>
      </c>
      <c r="AA1663" s="77">
        <v>960.00279775923798</v>
      </c>
      <c r="AB1663" s="77">
        <v>1.54839657117375</v>
      </c>
      <c r="AC1663" s="77">
        <v>1874.4721303198401</v>
      </c>
      <c r="AE1663" s="87" t="str">
        <f t="shared" si="313"/>
        <v>Unknown</v>
      </c>
      <c r="AF1663" s="82" t="str">
        <f t="shared" si="314"/>
        <v>non-student</v>
      </c>
      <c r="AI1663" s="82" t="e">
        <f>'GDP per Capita'!N1663</f>
        <v>#N/A</v>
      </c>
      <c r="AJ1663" s="82" t="str">
        <f t="shared" si="315"/>
        <v/>
      </c>
      <c r="AK1663" s="82">
        <f t="shared" si="316"/>
        <v>57550.842940441376</v>
      </c>
      <c r="AL1663" s="88">
        <f t="shared" si="317"/>
        <v>3.2570715467359998E-2</v>
      </c>
    </row>
    <row r="1664" spans="1:38">
      <c r="A1664" s="77" t="s">
        <v>90</v>
      </c>
      <c r="B1664" s="77">
        <v>1766</v>
      </c>
      <c r="C1664" s="77">
        <v>1.3408629999999999</v>
      </c>
      <c r="D1664" s="77">
        <v>103.83039182212001</v>
      </c>
      <c r="E1664" s="77" t="s">
        <v>38</v>
      </c>
      <c r="F1664" s="77">
        <v>395</v>
      </c>
      <c r="H1664" s="77" t="s">
        <v>65</v>
      </c>
      <c r="I1664" s="77">
        <v>2016</v>
      </c>
      <c r="J1664" s="77">
        <v>395</v>
      </c>
      <c r="K1664" s="77" t="s">
        <v>573</v>
      </c>
      <c r="L1664" s="77" t="s">
        <v>30</v>
      </c>
      <c r="N1664" s="77">
        <v>0</v>
      </c>
      <c r="O1664" s="77">
        <v>0</v>
      </c>
      <c r="P1664" s="77" t="s">
        <v>11</v>
      </c>
      <c r="Q1664" s="77">
        <v>47.614421900000004</v>
      </c>
      <c r="R1664" s="77">
        <v>-122.1923372</v>
      </c>
      <c r="S1664" s="77">
        <v>25972.294788499599</v>
      </c>
      <c r="T1664" s="77">
        <v>4.0895936179069796</v>
      </c>
      <c r="U1664" s="77">
        <v>250</v>
      </c>
      <c r="V1664" s="77">
        <v>404</v>
      </c>
      <c r="W1664" s="77">
        <v>4.3060000000000001E-2</v>
      </c>
      <c r="X1664" s="77">
        <v>0</v>
      </c>
      <c r="Y1664" s="77">
        <v>0</v>
      </c>
      <c r="Z1664" s="77">
        <v>0</v>
      </c>
      <c r="AA1664" s="77">
        <v>2376.4649731477198</v>
      </c>
      <c r="AB1664" s="77">
        <v>4.1326536179069802</v>
      </c>
      <c r="AC1664" s="77">
        <v>3425.4649731477198</v>
      </c>
      <c r="AE1664" s="87" t="str">
        <f t="shared" si="313"/>
        <v>International</v>
      </c>
      <c r="AF1664" s="82" t="str">
        <f t="shared" si="314"/>
        <v>student</v>
      </c>
      <c r="AI1664" s="82">
        <f>'GDP per Capita'!N1664</f>
        <v>56679.16</v>
      </c>
      <c r="AJ1664" s="82">
        <f t="shared" si="315"/>
        <v>56679.16</v>
      </c>
      <c r="AK1664" s="82">
        <f t="shared" si="316"/>
        <v>56679.16</v>
      </c>
      <c r="AL1664" s="88">
        <f t="shared" si="317"/>
        <v>6.0436057505928453E-2</v>
      </c>
    </row>
    <row r="1665" spans="1:38">
      <c r="A1665" s="77" t="s">
        <v>167</v>
      </c>
      <c r="B1665" s="77">
        <v>1767</v>
      </c>
      <c r="C1665" s="77">
        <v>47.603832099999998</v>
      </c>
      <c r="D1665" s="77">
        <v>-122.3300624</v>
      </c>
      <c r="E1665" s="77" t="s">
        <v>42</v>
      </c>
      <c r="F1665" s="77">
        <v>0</v>
      </c>
      <c r="H1665" s="77" t="s">
        <v>68</v>
      </c>
      <c r="I1665" s="77">
        <v>2016</v>
      </c>
      <c r="J1665" s="77">
        <v>0</v>
      </c>
      <c r="K1665" s="77" t="s">
        <v>29</v>
      </c>
      <c r="L1665" s="77" t="s">
        <v>29</v>
      </c>
      <c r="N1665" s="77">
        <v>0</v>
      </c>
      <c r="O1665" s="77">
        <v>1</v>
      </c>
      <c r="P1665" s="77" t="s">
        <v>11</v>
      </c>
      <c r="Q1665" s="77">
        <v>47.614421900000004</v>
      </c>
      <c r="R1665" s="77">
        <v>-122.1923372</v>
      </c>
      <c r="S1665" s="77">
        <v>20.783283779783499</v>
      </c>
      <c r="T1665" s="77">
        <v>0</v>
      </c>
      <c r="U1665" s="77">
        <v>0</v>
      </c>
      <c r="V1665" s="77">
        <v>0</v>
      </c>
      <c r="W1665" s="77">
        <v>0</v>
      </c>
      <c r="X1665" s="77">
        <v>0</v>
      </c>
      <c r="Y1665" s="77">
        <v>0</v>
      </c>
      <c r="Z1665" s="77">
        <v>0</v>
      </c>
      <c r="AA1665" s="77">
        <v>0</v>
      </c>
      <c r="AB1665" s="77">
        <v>0</v>
      </c>
      <c r="AC1665" s="77">
        <v>0</v>
      </c>
      <c r="AE1665" s="87" t="str">
        <f t="shared" si="313"/>
        <v>Domestic</v>
      </c>
      <c r="AF1665" s="82" t="str">
        <f t="shared" si="314"/>
        <v>non-student</v>
      </c>
      <c r="AI1665" s="82">
        <f>'GDP per Capita'!N1665</f>
        <v>63809.64</v>
      </c>
      <c r="AJ1665" s="82">
        <f t="shared" si="315"/>
        <v>63809.64</v>
      </c>
      <c r="AK1665" s="82">
        <f t="shared" si="316"/>
        <v>63809.64</v>
      </c>
      <c r="AL1665" s="88">
        <f t="shared" si="317"/>
        <v>0</v>
      </c>
    </row>
    <row r="1666" spans="1:38">
      <c r="A1666" s="77" t="s">
        <v>151</v>
      </c>
      <c r="B1666" s="77">
        <v>1768</v>
      </c>
      <c r="C1666" s="77">
        <v>37.538508700000001</v>
      </c>
      <c r="D1666" s="77">
        <v>-77.434280000000001</v>
      </c>
      <c r="E1666" s="77" t="s">
        <v>42</v>
      </c>
      <c r="F1666" s="77">
        <v>585</v>
      </c>
      <c r="H1666" s="77" t="s">
        <v>64</v>
      </c>
      <c r="I1666" s="77">
        <v>2016</v>
      </c>
      <c r="J1666" s="77">
        <v>585</v>
      </c>
      <c r="K1666" s="77" t="s">
        <v>29</v>
      </c>
      <c r="L1666" s="77" t="s">
        <v>29</v>
      </c>
      <c r="N1666" s="77">
        <v>0</v>
      </c>
      <c r="O1666" s="77">
        <v>0</v>
      </c>
      <c r="P1666" s="77" t="s">
        <v>11</v>
      </c>
      <c r="Q1666" s="77">
        <v>47.614421900000004</v>
      </c>
      <c r="R1666" s="77">
        <v>-122.1923372</v>
      </c>
      <c r="S1666" s="77">
        <v>7548.2724685044104</v>
      </c>
      <c r="T1666" s="77">
        <v>1.2256631792786301</v>
      </c>
      <c r="U1666" s="77">
        <v>250</v>
      </c>
      <c r="V1666" s="77">
        <v>808</v>
      </c>
      <c r="W1666" s="77">
        <v>8.6120000000000002E-2</v>
      </c>
      <c r="X1666" s="77">
        <v>0</v>
      </c>
      <c r="Y1666" s="77">
        <v>0</v>
      </c>
      <c r="Z1666" s="77">
        <v>0</v>
      </c>
      <c r="AA1666" s="77">
        <v>905.79269622052902</v>
      </c>
      <c r="AB1666" s="77">
        <v>1.3117831792786301</v>
      </c>
      <c r="AC1666" s="77">
        <v>2548.7926962205202</v>
      </c>
      <c r="AE1666" s="87" t="str">
        <f t="shared" si="313"/>
        <v>Domestic</v>
      </c>
      <c r="AF1666" s="82" t="str">
        <f t="shared" si="314"/>
        <v>non-student</v>
      </c>
      <c r="AI1666" s="82">
        <f>'GDP per Capita'!N1666</f>
        <v>63809.64</v>
      </c>
      <c r="AJ1666" s="82">
        <f t="shared" si="315"/>
        <v>63809.64</v>
      </c>
      <c r="AK1666" s="82">
        <f t="shared" si="316"/>
        <v>63809.64</v>
      </c>
      <c r="AL1666" s="88">
        <f t="shared" si="317"/>
        <v>3.9943693401506733E-2</v>
      </c>
    </row>
    <row r="1667" spans="1:38">
      <c r="A1667" s="77" t="s">
        <v>83</v>
      </c>
      <c r="B1667" s="77">
        <v>1769</v>
      </c>
      <c r="C1667" s="77">
        <v>22.283345399999899</v>
      </c>
      <c r="D1667" s="77">
        <v>39.112814499999999</v>
      </c>
      <c r="E1667" s="77" t="s">
        <v>39</v>
      </c>
      <c r="F1667" s="77">
        <v>585</v>
      </c>
      <c r="H1667" s="77" t="s">
        <v>64</v>
      </c>
      <c r="I1667" s="77">
        <v>2016</v>
      </c>
      <c r="J1667" s="77">
        <v>585</v>
      </c>
      <c r="K1667" s="77" t="s">
        <v>570</v>
      </c>
      <c r="L1667" s="77" t="s">
        <v>32</v>
      </c>
      <c r="N1667" s="77">
        <v>0</v>
      </c>
      <c r="O1667" s="77">
        <v>0</v>
      </c>
      <c r="P1667" s="77" t="s">
        <v>11</v>
      </c>
      <c r="Q1667" s="77">
        <v>47.614421900000004</v>
      </c>
      <c r="R1667" s="77">
        <v>-122.1923372</v>
      </c>
      <c r="S1667" s="77">
        <v>24041.838465949499</v>
      </c>
      <c r="T1667" s="77">
        <v>3.7614570231742199</v>
      </c>
      <c r="U1667" s="77">
        <v>250</v>
      </c>
      <c r="V1667" s="77">
        <v>808</v>
      </c>
      <c r="W1667" s="77">
        <v>8.6120000000000002E-2</v>
      </c>
      <c r="X1667" s="77">
        <v>0</v>
      </c>
      <c r="Y1667" s="77">
        <v>0</v>
      </c>
      <c r="Z1667" s="77">
        <v>0</v>
      </c>
      <c r="AA1667" s="77">
        <v>2199.8282196343798</v>
      </c>
      <c r="AB1667" s="77">
        <v>3.8475770231742201</v>
      </c>
      <c r="AC1667" s="77">
        <v>3842.8282196343798</v>
      </c>
      <c r="AE1667" s="87" t="str">
        <f t="shared" ref="AE1667:AE1730" si="318">IF(K1667&lt;&gt;"USA",IF(K1667&lt;&gt;"Unknown","International","Unknown"),"Domestic")</f>
        <v>International</v>
      </c>
      <c r="AF1667" s="82" t="str">
        <f t="shared" ref="AF1667:AF1730" si="319">IF(E1667="Undergraduate Student","student",IF(E1667="Graduate Student","student","non-student"))</f>
        <v>non-student</v>
      </c>
      <c r="AI1667" s="82">
        <f>'GDP per Capita'!N1667</f>
        <v>21764.39</v>
      </c>
      <c r="AJ1667" s="82">
        <f t="shared" ref="AJ1667:AJ1730" si="320">IFERROR(AI1667,"")</f>
        <v>21764.39</v>
      </c>
      <c r="AK1667" s="82">
        <f t="shared" ref="AK1667:AK1730" si="321">IFERROR(AI1667,AVERAGE(AJ$2:AJ$2538))</f>
        <v>21764.39</v>
      </c>
      <c r="AL1667" s="88">
        <f t="shared" ref="AL1667:AL1730" si="322">AC1667/AK1667</f>
        <v>0.17656494023652305</v>
      </c>
    </row>
    <row r="1668" spans="1:38">
      <c r="A1668" s="77" t="s">
        <v>176</v>
      </c>
      <c r="B1668" s="77">
        <v>1770</v>
      </c>
      <c r="C1668" s="77">
        <v>34.685074899999996</v>
      </c>
      <c r="D1668" s="77">
        <v>-82.836411099999907</v>
      </c>
      <c r="E1668" s="77" t="s">
        <v>38</v>
      </c>
      <c r="F1668" s="77">
        <v>395</v>
      </c>
      <c r="H1668" s="77" t="s">
        <v>65</v>
      </c>
      <c r="I1668" s="77">
        <v>2016</v>
      </c>
      <c r="J1668" s="77">
        <v>395</v>
      </c>
      <c r="K1668" s="77" t="s">
        <v>29</v>
      </c>
      <c r="L1668" s="77" t="s">
        <v>29</v>
      </c>
      <c r="N1668" s="77">
        <v>0</v>
      </c>
      <c r="O1668" s="77">
        <v>0</v>
      </c>
      <c r="P1668" s="77" t="s">
        <v>11</v>
      </c>
      <c r="Q1668" s="77">
        <v>47.614421900000004</v>
      </c>
      <c r="R1668" s="77">
        <v>-122.1923372</v>
      </c>
      <c r="S1668" s="77">
        <v>7095.0409161782</v>
      </c>
      <c r="T1668" s="77">
        <v>1.16274931928862</v>
      </c>
      <c r="U1668" s="77">
        <v>250</v>
      </c>
      <c r="V1668" s="77">
        <v>404</v>
      </c>
      <c r="W1668" s="77">
        <v>4.3060000000000001E-2</v>
      </c>
      <c r="X1668" s="77">
        <v>0</v>
      </c>
      <c r="Y1668" s="77">
        <v>0</v>
      </c>
      <c r="Z1668" s="77">
        <v>0</v>
      </c>
      <c r="AA1668" s="77">
        <v>851.40490994138497</v>
      </c>
      <c r="AB1668" s="77">
        <v>1.2058093192886199</v>
      </c>
      <c r="AC1668" s="77">
        <v>1900.4049099413801</v>
      </c>
      <c r="AE1668" s="87" t="str">
        <f t="shared" si="318"/>
        <v>Domestic</v>
      </c>
      <c r="AF1668" s="82" t="str">
        <f t="shared" si="319"/>
        <v>student</v>
      </c>
      <c r="AI1668" s="82">
        <f>'GDP per Capita'!N1668</f>
        <v>63809.64</v>
      </c>
      <c r="AJ1668" s="82">
        <f t="shared" si="320"/>
        <v>63809.64</v>
      </c>
      <c r="AK1668" s="82">
        <f t="shared" si="321"/>
        <v>63809.64</v>
      </c>
      <c r="AL1668" s="88">
        <f t="shared" si="322"/>
        <v>2.9782410775885587E-2</v>
      </c>
    </row>
    <row r="1669" spans="1:38">
      <c r="A1669" s="77" t="s">
        <v>458</v>
      </c>
      <c r="B1669" s="77">
        <v>1771</v>
      </c>
      <c r="C1669" s="77">
        <v>41.805813700000002</v>
      </c>
      <c r="D1669" s="77">
        <v>-72.254236010227999</v>
      </c>
      <c r="E1669" s="77" t="s">
        <v>38</v>
      </c>
      <c r="F1669" s="77">
        <v>295</v>
      </c>
      <c r="H1669" s="77" t="s">
        <v>65</v>
      </c>
      <c r="I1669" s="77">
        <v>2016</v>
      </c>
      <c r="J1669" s="77">
        <v>295</v>
      </c>
      <c r="K1669" s="77" t="s">
        <v>29</v>
      </c>
      <c r="L1669" s="77" t="s">
        <v>29</v>
      </c>
      <c r="N1669" s="77">
        <v>0</v>
      </c>
      <c r="O1669" s="77">
        <v>0</v>
      </c>
      <c r="P1669" s="77" t="s">
        <v>11</v>
      </c>
      <c r="Q1669" s="77">
        <v>47.614421900000004</v>
      </c>
      <c r="R1669" s="77">
        <v>-122.1923372</v>
      </c>
      <c r="S1669" s="77">
        <v>7858.1489883550503</v>
      </c>
      <c r="T1669" s="77">
        <v>1.26888604303609</v>
      </c>
      <c r="U1669" s="77">
        <v>250</v>
      </c>
      <c r="V1669" s="77">
        <v>404</v>
      </c>
      <c r="W1669" s="77">
        <v>4.3060000000000001E-2</v>
      </c>
      <c r="X1669" s="77">
        <v>0</v>
      </c>
      <c r="Y1669" s="77">
        <v>0</v>
      </c>
      <c r="Z1669" s="77">
        <v>0</v>
      </c>
      <c r="AA1669" s="77">
        <v>942.97787860260598</v>
      </c>
      <c r="AB1669" s="77">
        <v>1.3119460430360901</v>
      </c>
      <c r="AC1669" s="77">
        <v>1891.9778786026</v>
      </c>
      <c r="AE1669" s="87" t="str">
        <f t="shared" si="318"/>
        <v>Domestic</v>
      </c>
      <c r="AF1669" s="82" t="str">
        <f t="shared" si="319"/>
        <v>student</v>
      </c>
      <c r="AI1669" s="82">
        <f>'GDP per Capita'!N1669</f>
        <v>63809.64</v>
      </c>
      <c r="AJ1669" s="82">
        <f t="shared" si="320"/>
        <v>63809.64</v>
      </c>
      <c r="AK1669" s="82">
        <f t="shared" si="321"/>
        <v>63809.64</v>
      </c>
      <c r="AL1669" s="88">
        <f t="shared" si="322"/>
        <v>2.9650345599859206E-2</v>
      </c>
    </row>
    <row r="1670" spans="1:38">
      <c r="A1670" s="77" t="s">
        <v>80</v>
      </c>
      <c r="B1670" s="77">
        <v>1772</v>
      </c>
      <c r="C1670" s="77">
        <v>33.749098699999998</v>
      </c>
      <c r="D1670" s="77">
        <v>-84.390184899999994</v>
      </c>
      <c r="E1670" s="77" t="s">
        <v>38</v>
      </c>
      <c r="F1670" s="77">
        <v>295</v>
      </c>
      <c r="H1670" s="77" t="s">
        <v>65</v>
      </c>
      <c r="I1670" s="77">
        <v>2016</v>
      </c>
      <c r="J1670" s="77">
        <v>295</v>
      </c>
      <c r="K1670" s="77" t="s">
        <v>29</v>
      </c>
      <c r="L1670" s="77" t="s">
        <v>29</v>
      </c>
      <c r="N1670" s="77">
        <v>0</v>
      </c>
      <c r="O1670" s="77">
        <v>0</v>
      </c>
      <c r="P1670" s="77" t="s">
        <v>11</v>
      </c>
      <c r="Q1670" s="77">
        <v>47.614421900000004</v>
      </c>
      <c r="R1670" s="77">
        <v>-122.1923372</v>
      </c>
      <c r="S1670" s="77">
        <v>6990.9443895286204</v>
      </c>
      <c r="T1670" s="77">
        <v>1.1483506201734199</v>
      </c>
      <c r="U1670" s="77">
        <v>250</v>
      </c>
      <c r="V1670" s="77">
        <v>404</v>
      </c>
      <c r="W1670" s="77">
        <v>4.3060000000000001E-2</v>
      </c>
      <c r="X1670" s="77">
        <v>0</v>
      </c>
      <c r="Y1670" s="77">
        <v>0</v>
      </c>
      <c r="Z1670" s="77">
        <v>0</v>
      </c>
      <c r="AA1670" s="77">
        <v>838.91332674343505</v>
      </c>
      <c r="AB1670" s="77">
        <v>1.19141062017342</v>
      </c>
      <c r="AC1670" s="77">
        <v>1787.9133267434299</v>
      </c>
      <c r="AE1670" s="87" t="str">
        <f t="shared" si="318"/>
        <v>Domestic</v>
      </c>
      <c r="AF1670" s="82" t="str">
        <f t="shared" si="319"/>
        <v>student</v>
      </c>
      <c r="AI1670" s="82">
        <f>'GDP per Capita'!N1670</f>
        <v>63809.64</v>
      </c>
      <c r="AJ1670" s="82">
        <f t="shared" si="320"/>
        <v>63809.64</v>
      </c>
      <c r="AK1670" s="82">
        <f t="shared" si="321"/>
        <v>63809.64</v>
      </c>
      <c r="AL1670" s="88">
        <f t="shared" si="322"/>
        <v>2.8019486189601289E-2</v>
      </c>
    </row>
    <row r="1671" spans="1:38">
      <c r="A1671" s="77" t="s">
        <v>90</v>
      </c>
      <c r="B1671" s="77">
        <v>1773</v>
      </c>
      <c r="C1671" s="77">
        <v>1.3408629999999999</v>
      </c>
      <c r="D1671" s="77">
        <v>103.83039182212001</v>
      </c>
      <c r="E1671" s="77" t="s">
        <v>37</v>
      </c>
      <c r="F1671" s="77">
        <v>685</v>
      </c>
      <c r="H1671" s="77" t="s">
        <v>64</v>
      </c>
      <c r="I1671" s="77">
        <v>2016</v>
      </c>
      <c r="J1671" s="77">
        <v>685</v>
      </c>
      <c r="K1671" s="77" t="s">
        <v>573</v>
      </c>
      <c r="L1671" s="77" t="s">
        <v>30</v>
      </c>
      <c r="N1671" s="77">
        <v>0</v>
      </c>
      <c r="O1671" s="77">
        <v>0</v>
      </c>
      <c r="P1671" s="77" t="s">
        <v>11</v>
      </c>
      <c r="Q1671" s="77">
        <v>47.614421900000004</v>
      </c>
      <c r="R1671" s="77">
        <v>-122.1923372</v>
      </c>
      <c r="S1671" s="77">
        <v>25972.294788499599</v>
      </c>
      <c r="T1671" s="77">
        <v>4.0895936179069796</v>
      </c>
      <c r="U1671" s="77">
        <v>250</v>
      </c>
      <c r="V1671" s="77">
        <v>808</v>
      </c>
      <c r="W1671" s="77">
        <v>8.6120000000000002E-2</v>
      </c>
      <c r="X1671" s="77">
        <v>0</v>
      </c>
      <c r="Y1671" s="77">
        <v>0</v>
      </c>
      <c r="Z1671" s="77">
        <v>0</v>
      </c>
      <c r="AA1671" s="77">
        <v>2376.4649731477198</v>
      </c>
      <c r="AB1671" s="77">
        <v>4.1757136179069798</v>
      </c>
      <c r="AC1671" s="77">
        <v>4119.4649731477202</v>
      </c>
      <c r="AE1671" s="87" t="str">
        <f t="shared" si="318"/>
        <v>International</v>
      </c>
      <c r="AF1671" s="82" t="str">
        <f t="shared" si="319"/>
        <v>non-student</v>
      </c>
      <c r="AI1671" s="82">
        <f>'GDP per Capita'!N1671</f>
        <v>56679.16</v>
      </c>
      <c r="AJ1671" s="82">
        <f t="shared" si="320"/>
        <v>56679.16</v>
      </c>
      <c r="AK1671" s="82">
        <f t="shared" si="321"/>
        <v>56679.16</v>
      </c>
      <c r="AL1671" s="88">
        <f t="shared" si="322"/>
        <v>7.2680416808359904E-2</v>
      </c>
    </row>
    <row r="1672" spans="1:38">
      <c r="A1672" s="77" t="s">
        <v>96</v>
      </c>
      <c r="B1672" s="77">
        <v>1774</v>
      </c>
      <c r="C1672" s="77">
        <v>38.046406599999997</v>
      </c>
      <c r="D1672" s="77">
        <v>-84.497039299999997</v>
      </c>
      <c r="E1672" s="77" t="s">
        <v>38</v>
      </c>
      <c r="F1672" s="77">
        <v>375</v>
      </c>
      <c r="H1672" s="77" t="s">
        <v>61</v>
      </c>
      <c r="I1672" s="77">
        <v>2016</v>
      </c>
      <c r="J1672" s="77">
        <v>375</v>
      </c>
      <c r="K1672" s="77" t="s">
        <v>29</v>
      </c>
      <c r="L1672" s="77" t="s">
        <v>29</v>
      </c>
      <c r="N1672" s="77">
        <v>0</v>
      </c>
      <c r="O1672" s="77">
        <v>0</v>
      </c>
      <c r="P1672" s="77" t="s">
        <v>11</v>
      </c>
      <c r="Q1672" s="77">
        <v>47.614421900000004</v>
      </c>
      <c r="R1672" s="77">
        <v>-122.1923372</v>
      </c>
      <c r="S1672" s="77">
        <v>6431.9005028849597</v>
      </c>
      <c r="T1672" s="77">
        <v>1.07134997134565</v>
      </c>
      <c r="U1672" s="77">
        <v>250</v>
      </c>
      <c r="V1672" s="77">
        <v>404</v>
      </c>
      <c r="W1672" s="77">
        <v>4.3060000000000001E-2</v>
      </c>
      <c r="X1672" s="77">
        <v>0</v>
      </c>
      <c r="Y1672" s="77">
        <v>0</v>
      </c>
      <c r="Z1672" s="77">
        <v>0</v>
      </c>
      <c r="AA1672" s="77">
        <v>771.828060346195</v>
      </c>
      <c r="AB1672" s="77">
        <v>1.1144099713456499</v>
      </c>
      <c r="AC1672" s="77">
        <v>1800.8280603461899</v>
      </c>
      <c r="AE1672" s="87" t="str">
        <f t="shared" si="318"/>
        <v>Domestic</v>
      </c>
      <c r="AF1672" s="82" t="str">
        <f t="shared" si="319"/>
        <v>student</v>
      </c>
      <c r="AI1672" s="82">
        <f>'GDP per Capita'!N1672</f>
        <v>63809.64</v>
      </c>
      <c r="AJ1672" s="82">
        <f t="shared" si="320"/>
        <v>63809.64</v>
      </c>
      <c r="AK1672" s="82">
        <f t="shared" si="321"/>
        <v>63809.64</v>
      </c>
      <c r="AL1672" s="88">
        <f t="shared" si="322"/>
        <v>2.822188089991089E-2</v>
      </c>
    </row>
    <row r="1673" spans="1:38">
      <c r="A1673" s="77" t="s">
        <v>321</v>
      </c>
      <c r="B1673" s="77">
        <v>1775</v>
      </c>
      <c r="C1673" s="77">
        <v>35.227200000000003</v>
      </c>
      <c r="D1673" s="77">
        <v>-80.843082999999993</v>
      </c>
      <c r="E1673" s="77" t="s">
        <v>42</v>
      </c>
      <c r="F1673" s="77">
        <v>525</v>
      </c>
      <c r="H1673" s="77" t="s">
        <v>66</v>
      </c>
      <c r="I1673" s="77">
        <v>2016</v>
      </c>
      <c r="J1673" s="77">
        <v>525</v>
      </c>
      <c r="K1673" s="77" t="s">
        <v>29</v>
      </c>
      <c r="L1673" s="77" t="s">
        <v>29</v>
      </c>
      <c r="N1673" s="77">
        <v>0</v>
      </c>
      <c r="O1673" s="77">
        <v>0</v>
      </c>
      <c r="P1673" s="77" t="s">
        <v>11</v>
      </c>
      <c r="Q1673" s="77">
        <v>47.614421900000004</v>
      </c>
      <c r="R1673" s="77">
        <v>-122.1923372</v>
      </c>
      <c r="S1673" s="77">
        <v>7320.9228348852002</v>
      </c>
      <c r="T1673" s="77">
        <v>1.19405913047521</v>
      </c>
      <c r="U1673" s="77">
        <v>250</v>
      </c>
      <c r="V1673" s="77">
        <v>808</v>
      </c>
      <c r="W1673" s="77">
        <v>8.6120000000000002E-2</v>
      </c>
      <c r="X1673" s="77">
        <v>0</v>
      </c>
      <c r="Y1673" s="77">
        <v>0</v>
      </c>
      <c r="Z1673" s="77">
        <v>0</v>
      </c>
      <c r="AA1673" s="77">
        <v>878.51074018622398</v>
      </c>
      <c r="AB1673" s="77">
        <v>1.2801791304752099</v>
      </c>
      <c r="AC1673" s="77">
        <v>2461.5107401862201</v>
      </c>
      <c r="AE1673" s="87" t="str">
        <f t="shared" si="318"/>
        <v>Domestic</v>
      </c>
      <c r="AF1673" s="82" t="str">
        <f t="shared" si="319"/>
        <v>non-student</v>
      </c>
      <c r="AI1673" s="82">
        <f>'GDP per Capita'!N1673</f>
        <v>63809.64</v>
      </c>
      <c r="AJ1673" s="82">
        <f t="shared" si="320"/>
        <v>63809.64</v>
      </c>
      <c r="AK1673" s="82">
        <f t="shared" si="321"/>
        <v>63809.64</v>
      </c>
      <c r="AL1673" s="88">
        <f t="shared" si="322"/>
        <v>3.857584434242569E-2</v>
      </c>
    </row>
    <row r="1674" spans="1:38">
      <c r="A1674" s="77" t="s">
        <v>180</v>
      </c>
      <c r="B1674" s="77">
        <v>1776</v>
      </c>
      <c r="C1674" s="77">
        <v>40.808886100000002</v>
      </c>
      <c r="D1674" s="77">
        <v>-96.707775099999907</v>
      </c>
      <c r="E1674" s="77" t="s">
        <v>42</v>
      </c>
      <c r="F1674" s="77">
        <v>585</v>
      </c>
      <c r="H1674" s="77" t="s">
        <v>64</v>
      </c>
      <c r="I1674" s="77">
        <v>2016</v>
      </c>
      <c r="J1674" s="77">
        <v>585</v>
      </c>
      <c r="K1674" s="77" t="s">
        <v>29</v>
      </c>
      <c r="L1674" s="77" t="s">
        <v>29</v>
      </c>
      <c r="N1674" s="77">
        <v>0</v>
      </c>
      <c r="O1674" s="77">
        <v>0</v>
      </c>
      <c r="P1674" s="77" t="s">
        <v>11</v>
      </c>
      <c r="Q1674" s="77">
        <v>47.614421900000004</v>
      </c>
      <c r="R1674" s="77">
        <v>-122.1923372</v>
      </c>
      <c r="S1674" s="77">
        <v>4311.0604147163403</v>
      </c>
      <c r="T1674" s="77">
        <v>0.77164237101651501</v>
      </c>
      <c r="U1674" s="77">
        <v>250</v>
      </c>
      <c r="V1674" s="77">
        <v>808</v>
      </c>
      <c r="W1674" s="77">
        <v>8.6120000000000002E-2</v>
      </c>
      <c r="X1674" s="77">
        <v>0</v>
      </c>
      <c r="Y1674" s="77">
        <v>0</v>
      </c>
      <c r="Z1674" s="77">
        <v>0</v>
      </c>
      <c r="AA1674" s="77">
        <v>517.32724976596</v>
      </c>
      <c r="AB1674" s="77">
        <v>0.85776237101651498</v>
      </c>
      <c r="AC1674" s="77">
        <v>2160.32724976596</v>
      </c>
      <c r="AE1674" s="87" t="str">
        <f t="shared" si="318"/>
        <v>Domestic</v>
      </c>
      <c r="AF1674" s="82" t="str">
        <f t="shared" si="319"/>
        <v>non-student</v>
      </c>
      <c r="AI1674" s="82">
        <f>'GDP per Capita'!N1674</f>
        <v>63809.64</v>
      </c>
      <c r="AJ1674" s="82">
        <f t="shared" si="320"/>
        <v>63809.64</v>
      </c>
      <c r="AK1674" s="82">
        <f t="shared" si="321"/>
        <v>63809.64</v>
      </c>
      <c r="AL1674" s="88">
        <f t="shared" si="322"/>
        <v>3.3855813161866449E-2</v>
      </c>
    </row>
    <row r="1675" spans="1:38">
      <c r="A1675" s="77" t="s">
        <v>127</v>
      </c>
      <c r="B1675" s="77">
        <v>1777</v>
      </c>
      <c r="C1675" s="77">
        <v>40.014985600000003</v>
      </c>
      <c r="D1675" s="77">
        <v>-105.27054560000001</v>
      </c>
      <c r="E1675" s="77" t="s">
        <v>43</v>
      </c>
      <c r="F1675" s="77">
        <v>0</v>
      </c>
      <c r="H1675" s="77" t="s">
        <v>63</v>
      </c>
      <c r="I1675" s="77">
        <v>2016</v>
      </c>
      <c r="J1675" s="77">
        <v>0</v>
      </c>
      <c r="K1675" s="77" t="s">
        <v>29</v>
      </c>
      <c r="L1675" s="77" t="s">
        <v>29</v>
      </c>
      <c r="N1675" s="77">
        <v>0</v>
      </c>
      <c r="O1675" s="77">
        <v>0</v>
      </c>
      <c r="P1675" s="77" t="s">
        <v>11</v>
      </c>
      <c r="Q1675" s="77">
        <v>47.614421900000004</v>
      </c>
      <c r="R1675" s="77">
        <v>-122.1923372</v>
      </c>
      <c r="S1675" s="77">
        <v>3188.0481125820202</v>
      </c>
      <c r="T1675" s="77">
        <v>0.59286178025021197</v>
      </c>
      <c r="U1675" s="77">
        <v>250</v>
      </c>
      <c r="V1675" s="77">
        <v>808</v>
      </c>
      <c r="W1675" s="77">
        <v>8.6120000000000002E-2</v>
      </c>
      <c r="X1675" s="77">
        <v>0</v>
      </c>
      <c r="Y1675" s="77">
        <v>0</v>
      </c>
      <c r="Z1675" s="77">
        <v>0</v>
      </c>
      <c r="AA1675" s="77">
        <v>612.10523761574802</v>
      </c>
      <c r="AB1675" s="77">
        <v>0.67898178025021205</v>
      </c>
      <c r="AC1675" s="77">
        <v>1670.10523761574</v>
      </c>
      <c r="AE1675" s="87" t="str">
        <f t="shared" si="318"/>
        <v>Domestic</v>
      </c>
      <c r="AF1675" s="82" t="str">
        <f t="shared" si="319"/>
        <v>non-student</v>
      </c>
      <c r="AI1675" s="82">
        <f>'GDP per Capita'!N1675</f>
        <v>63809.64</v>
      </c>
      <c r="AJ1675" s="82">
        <f t="shared" si="320"/>
        <v>63809.64</v>
      </c>
      <c r="AK1675" s="82">
        <f t="shared" si="321"/>
        <v>63809.64</v>
      </c>
      <c r="AL1675" s="88">
        <f t="shared" si="322"/>
        <v>2.6173243378519923E-2</v>
      </c>
    </row>
    <row r="1676" spans="1:38">
      <c r="A1676" s="77" t="s">
        <v>90</v>
      </c>
      <c r="B1676" s="77">
        <v>1778</v>
      </c>
      <c r="C1676" s="77">
        <v>1.3408629999999999</v>
      </c>
      <c r="D1676" s="77">
        <v>103.83039182212001</v>
      </c>
      <c r="E1676" s="77" t="s">
        <v>38</v>
      </c>
      <c r="F1676" s="77">
        <v>295</v>
      </c>
      <c r="H1676" s="77" t="s">
        <v>65</v>
      </c>
      <c r="I1676" s="77">
        <v>2016</v>
      </c>
      <c r="J1676" s="77">
        <v>295</v>
      </c>
      <c r="K1676" s="77" t="s">
        <v>573</v>
      </c>
      <c r="L1676" s="77" t="s">
        <v>30</v>
      </c>
      <c r="N1676" s="77">
        <v>0</v>
      </c>
      <c r="O1676" s="77">
        <v>0</v>
      </c>
      <c r="P1676" s="77" t="s">
        <v>11</v>
      </c>
      <c r="Q1676" s="77">
        <v>47.614421900000004</v>
      </c>
      <c r="R1676" s="77">
        <v>-122.1923372</v>
      </c>
      <c r="S1676" s="77">
        <v>25972.294788499599</v>
      </c>
      <c r="T1676" s="77">
        <v>4.0895936179069796</v>
      </c>
      <c r="U1676" s="77">
        <v>250</v>
      </c>
      <c r="V1676" s="77">
        <v>404</v>
      </c>
      <c r="W1676" s="77">
        <v>4.3060000000000001E-2</v>
      </c>
      <c r="X1676" s="77">
        <v>0</v>
      </c>
      <c r="Y1676" s="77">
        <v>0</v>
      </c>
      <c r="Z1676" s="77">
        <v>0</v>
      </c>
      <c r="AA1676" s="77">
        <v>2376.4649731477198</v>
      </c>
      <c r="AB1676" s="77">
        <v>4.1326536179069802</v>
      </c>
      <c r="AC1676" s="77">
        <v>3325.4649731477198</v>
      </c>
      <c r="AE1676" s="87" t="str">
        <f t="shared" si="318"/>
        <v>International</v>
      </c>
      <c r="AF1676" s="82" t="str">
        <f t="shared" si="319"/>
        <v>student</v>
      </c>
      <c r="AI1676" s="82">
        <f>'GDP per Capita'!N1676</f>
        <v>56679.16</v>
      </c>
      <c r="AJ1676" s="82">
        <f t="shared" si="320"/>
        <v>56679.16</v>
      </c>
      <c r="AK1676" s="82">
        <f t="shared" si="321"/>
        <v>56679.16</v>
      </c>
      <c r="AL1676" s="88">
        <f t="shared" si="322"/>
        <v>5.8671740603560806E-2</v>
      </c>
    </row>
    <row r="1677" spans="1:38">
      <c r="A1677" s="77" t="s">
        <v>91</v>
      </c>
      <c r="B1677" s="77">
        <v>1779</v>
      </c>
      <c r="C1677" s="77">
        <v>39.906216999999998</v>
      </c>
      <c r="D1677" s="77">
        <v>116.39127569999999</v>
      </c>
      <c r="E1677" s="77" t="s">
        <v>42</v>
      </c>
      <c r="F1677" s="77">
        <v>685</v>
      </c>
      <c r="H1677" s="77" t="s">
        <v>64</v>
      </c>
      <c r="I1677" s="77">
        <v>2016</v>
      </c>
      <c r="J1677" s="77">
        <v>685</v>
      </c>
      <c r="K1677" s="77" t="s">
        <v>574</v>
      </c>
      <c r="L1677" s="77" t="s">
        <v>30</v>
      </c>
      <c r="N1677" s="77">
        <v>0</v>
      </c>
      <c r="O1677" s="77">
        <v>0</v>
      </c>
      <c r="P1677" s="77" t="s">
        <v>11</v>
      </c>
      <c r="Q1677" s="77">
        <v>47.614421900000004</v>
      </c>
      <c r="R1677" s="77">
        <v>-122.1923372</v>
      </c>
      <c r="S1677" s="77">
        <v>17393.387414513902</v>
      </c>
      <c r="T1677" s="77">
        <v>2.6816191993028702</v>
      </c>
      <c r="U1677" s="77">
        <v>250</v>
      </c>
      <c r="V1677" s="77">
        <v>808</v>
      </c>
      <c r="W1677" s="77">
        <v>8.6120000000000002E-2</v>
      </c>
      <c r="X1677" s="77">
        <v>0</v>
      </c>
      <c r="Y1677" s="77">
        <v>0</v>
      </c>
      <c r="Z1677" s="77">
        <v>0</v>
      </c>
      <c r="AA1677" s="77">
        <v>1826.3056785239601</v>
      </c>
      <c r="AB1677" s="77">
        <v>2.7677391993028699</v>
      </c>
      <c r="AC1677" s="77">
        <v>3569.3056785239601</v>
      </c>
      <c r="AE1677" s="87" t="str">
        <f t="shared" si="318"/>
        <v>International</v>
      </c>
      <c r="AF1677" s="82" t="str">
        <f t="shared" si="319"/>
        <v>non-student</v>
      </c>
      <c r="AI1677" s="82">
        <f>'GDP per Capita'!N1677</f>
        <v>10121.299999999999</v>
      </c>
      <c r="AJ1677" s="82">
        <f t="shared" si="320"/>
        <v>10121.299999999999</v>
      </c>
      <c r="AK1677" s="82">
        <f t="shared" si="321"/>
        <v>10121.299999999999</v>
      </c>
      <c r="AL1677" s="88">
        <f t="shared" si="322"/>
        <v>0.3526528883171095</v>
      </c>
    </row>
    <row r="1678" spans="1:38">
      <c r="A1678" s="77" t="s">
        <v>151</v>
      </c>
      <c r="B1678" s="77">
        <v>1780</v>
      </c>
      <c r="C1678" s="77">
        <v>37.538508700000001</v>
      </c>
      <c r="D1678" s="77">
        <v>-77.434280000000001</v>
      </c>
      <c r="E1678" s="77" t="s">
        <v>42</v>
      </c>
      <c r="F1678" s="77">
        <v>1135</v>
      </c>
      <c r="H1678" s="77" t="s">
        <v>64</v>
      </c>
      <c r="I1678" s="77">
        <v>2016</v>
      </c>
      <c r="J1678" s="77">
        <v>1135</v>
      </c>
      <c r="K1678" s="77" t="s">
        <v>29</v>
      </c>
      <c r="L1678" s="77" t="s">
        <v>29</v>
      </c>
      <c r="N1678" s="77">
        <v>0</v>
      </c>
      <c r="O1678" s="77">
        <v>0</v>
      </c>
      <c r="P1678" s="77" t="s">
        <v>11</v>
      </c>
      <c r="Q1678" s="77">
        <v>47.614421900000004</v>
      </c>
      <c r="R1678" s="77">
        <v>-122.1923372</v>
      </c>
      <c r="S1678" s="77">
        <v>7548.2724685044104</v>
      </c>
      <c r="T1678" s="77">
        <v>1.2256631792786301</v>
      </c>
      <c r="U1678" s="77">
        <v>250</v>
      </c>
      <c r="V1678" s="77">
        <v>808</v>
      </c>
      <c r="W1678" s="77">
        <v>8.6120000000000002E-2</v>
      </c>
      <c r="X1678" s="77">
        <v>0</v>
      </c>
      <c r="Y1678" s="77">
        <v>0</v>
      </c>
      <c r="Z1678" s="77">
        <v>0</v>
      </c>
      <c r="AA1678" s="77">
        <v>905.79269622052902</v>
      </c>
      <c r="AB1678" s="77">
        <v>1.3117831792786301</v>
      </c>
      <c r="AC1678" s="77">
        <v>3098.7926962205202</v>
      </c>
      <c r="AE1678" s="87" t="str">
        <f t="shared" si="318"/>
        <v>Domestic</v>
      </c>
      <c r="AF1678" s="82" t="str">
        <f t="shared" si="319"/>
        <v>non-student</v>
      </c>
      <c r="AI1678" s="82">
        <f>'GDP per Capita'!N1678</f>
        <v>63809.64</v>
      </c>
      <c r="AJ1678" s="82">
        <f t="shared" si="320"/>
        <v>63809.64</v>
      </c>
      <c r="AK1678" s="82">
        <f t="shared" si="321"/>
        <v>63809.64</v>
      </c>
      <c r="AL1678" s="88">
        <f t="shared" si="322"/>
        <v>4.8563080691577637E-2</v>
      </c>
    </row>
    <row r="1679" spans="1:38">
      <c r="A1679" s="77" t="s">
        <v>161</v>
      </c>
      <c r="B1679" s="77">
        <v>1781</v>
      </c>
      <c r="C1679" s="77">
        <v>41.308213799999997</v>
      </c>
      <c r="D1679" s="77">
        <v>-72.925051799999906</v>
      </c>
      <c r="E1679" s="77" t="s">
        <v>38</v>
      </c>
      <c r="F1679" s="77">
        <v>295</v>
      </c>
      <c r="H1679" s="77" t="s">
        <v>65</v>
      </c>
      <c r="I1679" s="77">
        <v>2016</v>
      </c>
      <c r="J1679" s="77">
        <v>295</v>
      </c>
      <c r="K1679" s="77" t="s">
        <v>29</v>
      </c>
      <c r="L1679" s="77" t="s">
        <v>29</v>
      </c>
      <c r="N1679" s="77">
        <v>0</v>
      </c>
      <c r="O1679" s="77">
        <v>0</v>
      </c>
      <c r="P1679" s="77" t="s">
        <v>11</v>
      </c>
      <c r="Q1679" s="77">
        <v>47.614421900000004</v>
      </c>
      <c r="R1679" s="77">
        <v>-122.1923372</v>
      </c>
      <c r="S1679" s="77">
        <v>7809.2281043886496</v>
      </c>
      <c r="T1679" s="77">
        <v>1.2620511060630699</v>
      </c>
      <c r="U1679" s="77">
        <v>250</v>
      </c>
      <c r="V1679" s="77">
        <v>404</v>
      </c>
      <c r="W1679" s="77">
        <v>4.3060000000000001E-2</v>
      </c>
      <c r="X1679" s="77">
        <v>0</v>
      </c>
      <c r="Y1679" s="77">
        <v>0</v>
      </c>
      <c r="Z1679" s="77">
        <v>0</v>
      </c>
      <c r="AA1679" s="77">
        <v>937.10737252663796</v>
      </c>
      <c r="AB1679" s="77">
        <v>1.30511110606307</v>
      </c>
      <c r="AC1679" s="77">
        <v>1886.1073725266299</v>
      </c>
      <c r="AE1679" s="87" t="str">
        <f t="shared" si="318"/>
        <v>Domestic</v>
      </c>
      <c r="AF1679" s="82" t="str">
        <f t="shared" si="319"/>
        <v>student</v>
      </c>
      <c r="AI1679" s="82">
        <f>'GDP per Capita'!N1679</f>
        <v>63809.64</v>
      </c>
      <c r="AJ1679" s="82">
        <f t="shared" si="320"/>
        <v>63809.64</v>
      </c>
      <c r="AK1679" s="82">
        <f t="shared" si="321"/>
        <v>63809.64</v>
      </c>
      <c r="AL1679" s="88">
        <f t="shared" si="322"/>
        <v>2.9558345299027386E-2</v>
      </c>
    </row>
    <row r="1680" spans="1:38">
      <c r="A1680" s="77" t="s">
        <v>253</v>
      </c>
      <c r="B1680" s="77">
        <v>1782</v>
      </c>
      <c r="C1680" s="77">
        <v>44.669799599999997</v>
      </c>
      <c r="D1680" s="77">
        <v>-74.981334899999993</v>
      </c>
      <c r="E1680" s="77" t="s">
        <v>38</v>
      </c>
      <c r="F1680" s="77">
        <v>295</v>
      </c>
      <c r="H1680" s="77" t="s">
        <v>65</v>
      </c>
      <c r="I1680" s="77">
        <v>2016</v>
      </c>
      <c r="J1680" s="77">
        <v>295</v>
      </c>
      <c r="K1680" s="77" t="s">
        <v>29</v>
      </c>
      <c r="L1680" s="77" t="s">
        <v>29</v>
      </c>
      <c r="N1680" s="77">
        <v>0</v>
      </c>
      <c r="O1680" s="77">
        <v>0</v>
      </c>
      <c r="P1680" s="77" t="s">
        <v>11</v>
      </c>
      <c r="Q1680" s="77">
        <v>47.614421900000004</v>
      </c>
      <c r="R1680" s="77">
        <v>-122.1923372</v>
      </c>
      <c r="S1680" s="77">
        <v>7191.0501069743996</v>
      </c>
      <c r="T1680" s="77">
        <v>1.17604630152277</v>
      </c>
      <c r="U1680" s="77">
        <v>250</v>
      </c>
      <c r="V1680" s="77">
        <v>404</v>
      </c>
      <c r="W1680" s="77">
        <v>4.3060000000000001E-2</v>
      </c>
      <c r="X1680" s="77">
        <v>0</v>
      </c>
      <c r="Y1680" s="77">
        <v>0</v>
      </c>
      <c r="Z1680" s="77">
        <v>0</v>
      </c>
      <c r="AA1680" s="77">
        <v>862.92601283692898</v>
      </c>
      <c r="AB1680" s="77">
        <v>1.2191063015227701</v>
      </c>
      <c r="AC1680" s="77">
        <v>1811.9260128369201</v>
      </c>
      <c r="AE1680" s="87" t="str">
        <f t="shared" si="318"/>
        <v>Domestic</v>
      </c>
      <c r="AF1680" s="82" t="str">
        <f t="shared" si="319"/>
        <v>student</v>
      </c>
      <c r="AI1680" s="82">
        <f>'GDP per Capita'!N1680</f>
        <v>63809.64</v>
      </c>
      <c r="AJ1680" s="82">
        <f t="shared" si="320"/>
        <v>63809.64</v>
      </c>
      <c r="AK1680" s="82">
        <f t="shared" si="321"/>
        <v>63809.64</v>
      </c>
      <c r="AL1680" s="88">
        <f t="shared" si="322"/>
        <v>2.8395803719264364E-2</v>
      </c>
    </row>
    <row r="1681" spans="1:38">
      <c r="A1681" s="77" t="s">
        <v>162</v>
      </c>
      <c r="B1681" s="77">
        <v>1783</v>
      </c>
      <c r="C1681" s="77">
        <v>40.027145300000001</v>
      </c>
      <c r="D1681" s="77">
        <v>-78.523744699999995</v>
      </c>
      <c r="E1681" s="77" t="s">
        <v>42</v>
      </c>
      <c r="F1681" s="77">
        <v>1485</v>
      </c>
      <c r="H1681" s="77" t="s">
        <v>64</v>
      </c>
      <c r="I1681" s="77">
        <v>2016</v>
      </c>
      <c r="J1681" s="77">
        <v>1485</v>
      </c>
      <c r="K1681" s="77" t="s">
        <v>29</v>
      </c>
      <c r="L1681" s="77" t="s">
        <v>29</v>
      </c>
      <c r="N1681" s="77">
        <v>0</v>
      </c>
      <c r="O1681" s="77">
        <v>0</v>
      </c>
      <c r="P1681" s="77" t="s">
        <v>11</v>
      </c>
      <c r="Q1681" s="77">
        <v>47.614421900000004</v>
      </c>
      <c r="R1681" s="77">
        <v>-122.1923372</v>
      </c>
      <c r="S1681" s="77">
        <v>7107.1391471628503</v>
      </c>
      <c r="T1681" s="77">
        <v>1.1644239931279401</v>
      </c>
      <c r="U1681" s="77">
        <v>250</v>
      </c>
      <c r="V1681" s="77">
        <v>808</v>
      </c>
      <c r="W1681" s="77">
        <v>8.6120000000000002E-2</v>
      </c>
      <c r="X1681" s="77">
        <v>0</v>
      </c>
      <c r="Y1681" s="77">
        <v>0</v>
      </c>
      <c r="Z1681" s="77">
        <v>0</v>
      </c>
      <c r="AA1681" s="77">
        <v>852.85669765954196</v>
      </c>
      <c r="AB1681" s="77">
        <v>1.2505439931279401</v>
      </c>
      <c r="AC1681" s="77">
        <v>3395.8566976595398</v>
      </c>
      <c r="AE1681" s="87" t="str">
        <f t="shared" si="318"/>
        <v>Domestic</v>
      </c>
      <c r="AF1681" s="82" t="str">
        <f t="shared" si="319"/>
        <v>non-student</v>
      </c>
      <c r="AI1681" s="82">
        <f>'GDP per Capita'!N1681</f>
        <v>63809.64</v>
      </c>
      <c r="AJ1681" s="82">
        <f t="shared" si="320"/>
        <v>63809.64</v>
      </c>
      <c r="AK1681" s="82">
        <f t="shared" si="321"/>
        <v>63809.64</v>
      </c>
      <c r="AL1681" s="88">
        <f t="shared" si="322"/>
        <v>5.3218552834015984E-2</v>
      </c>
    </row>
    <row r="1682" spans="1:38">
      <c r="A1682" s="77" t="s">
        <v>98</v>
      </c>
      <c r="B1682" s="77">
        <v>1784</v>
      </c>
      <c r="C1682" s="77">
        <v>41.311366999999997</v>
      </c>
      <c r="D1682" s="77">
        <v>-105.59110099999999</v>
      </c>
      <c r="E1682" s="77" t="s">
        <v>38</v>
      </c>
      <c r="F1682" s="77">
        <v>295</v>
      </c>
      <c r="H1682" s="77" t="s">
        <v>65</v>
      </c>
      <c r="I1682" s="77">
        <v>2016</v>
      </c>
      <c r="J1682" s="77">
        <v>295</v>
      </c>
      <c r="K1682" s="77" t="s">
        <v>29</v>
      </c>
      <c r="L1682" s="77" t="s">
        <v>29</v>
      </c>
      <c r="N1682" s="77">
        <v>0</v>
      </c>
      <c r="O1682" s="77">
        <v>0</v>
      </c>
      <c r="P1682" s="77" t="s">
        <v>11</v>
      </c>
      <c r="Q1682" s="77">
        <v>47.614421900000004</v>
      </c>
      <c r="R1682" s="77">
        <v>-122.1923372</v>
      </c>
      <c r="S1682" s="77">
        <v>2976.0291304083598</v>
      </c>
      <c r="T1682" s="77">
        <v>0.55910891858107703</v>
      </c>
      <c r="U1682" s="77">
        <v>250</v>
      </c>
      <c r="V1682" s="77">
        <v>404</v>
      </c>
      <c r="W1682" s="77">
        <v>4.3060000000000001E-2</v>
      </c>
      <c r="X1682" s="77">
        <v>0</v>
      </c>
      <c r="Y1682" s="77">
        <v>0</v>
      </c>
      <c r="Z1682" s="77">
        <v>0</v>
      </c>
      <c r="AA1682" s="77">
        <v>571.39759303840594</v>
      </c>
      <c r="AB1682" s="77">
        <v>0.60216891858107702</v>
      </c>
      <c r="AC1682" s="77">
        <v>1520.3975930383999</v>
      </c>
      <c r="AE1682" s="87" t="str">
        <f t="shared" si="318"/>
        <v>Domestic</v>
      </c>
      <c r="AF1682" s="82" t="str">
        <f t="shared" si="319"/>
        <v>student</v>
      </c>
      <c r="AI1682" s="82">
        <f>'GDP per Capita'!N1682</f>
        <v>63809.64</v>
      </c>
      <c r="AJ1682" s="82">
        <f t="shared" si="320"/>
        <v>63809.64</v>
      </c>
      <c r="AK1682" s="82">
        <f t="shared" si="321"/>
        <v>63809.64</v>
      </c>
      <c r="AL1682" s="88">
        <f t="shared" si="322"/>
        <v>2.3827083071435599E-2</v>
      </c>
    </row>
    <row r="1683" spans="1:38">
      <c r="A1683" s="77" t="s">
        <v>96</v>
      </c>
      <c r="B1683" s="77">
        <v>1785</v>
      </c>
      <c r="C1683" s="77">
        <v>38.046406599999997</v>
      </c>
      <c r="D1683" s="77">
        <v>-84.497039299999997</v>
      </c>
      <c r="E1683" s="77" t="s">
        <v>42</v>
      </c>
      <c r="F1683" s="77">
        <v>375</v>
      </c>
      <c r="H1683" s="77" t="s">
        <v>61</v>
      </c>
      <c r="I1683" s="77">
        <v>2016</v>
      </c>
      <c r="J1683" s="77">
        <v>375</v>
      </c>
      <c r="K1683" s="77" t="s">
        <v>29</v>
      </c>
      <c r="L1683" s="77" t="s">
        <v>29</v>
      </c>
      <c r="N1683" s="77">
        <v>0</v>
      </c>
      <c r="O1683" s="77">
        <v>0</v>
      </c>
      <c r="P1683" s="77" t="s">
        <v>11</v>
      </c>
      <c r="Q1683" s="77">
        <v>47.614421900000004</v>
      </c>
      <c r="R1683" s="77">
        <v>-122.1923372</v>
      </c>
      <c r="S1683" s="77">
        <v>6431.9005028849597</v>
      </c>
      <c r="T1683" s="77">
        <v>1.07134997134565</v>
      </c>
      <c r="U1683" s="77">
        <v>250</v>
      </c>
      <c r="V1683" s="77">
        <v>808</v>
      </c>
      <c r="W1683" s="77">
        <v>8.6120000000000002E-2</v>
      </c>
      <c r="X1683" s="77">
        <v>0</v>
      </c>
      <c r="Y1683" s="77">
        <v>0</v>
      </c>
      <c r="Z1683" s="77">
        <v>0</v>
      </c>
      <c r="AA1683" s="77">
        <v>771.828060346195</v>
      </c>
      <c r="AB1683" s="77">
        <v>1.15746997134565</v>
      </c>
      <c r="AC1683" s="77">
        <v>2204.8280603461899</v>
      </c>
      <c r="AE1683" s="87" t="str">
        <f t="shared" si="318"/>
        <v>Domestic</v>
      </c>
      <c r="AF1683" s="82" t="str">
        <f t="shared" si="319"/>
        <v>non-student</v>
      </c>
      <c r="AI1683" s="82">
        <f>'GDP per Capita'!N1683</f>
        <v>63809.64</v>
      </c>
      <c r="AJ1683" s="82">
        <f t="shared" si="320"/>
        <v>63809.64</v>
      </c>
      <c r="AK1683" s="82">
        <f t="shared" si="321"/>
        <v>63809.64</v>
      </c>
      <c r="AL1683" s="88">
        <f t="shared" si="322"/>
        <v>3.4553212654799333E-2</v>
      </c>
    </row>
    <row r="1684" spans="1:38">
      <c r="A1684" s="77" t="s">
        <v>326</v>
      </c>
      <c r="B1684" s="77">
        <v>1786</v>
      </c>
      <c r="C1684" s="77">
        <v>34.197630799999999</v>
      </c>
      <c r="D1684" s="77">
        <v>-119.180381799999</v>
      </c>
      <c r="E1684" s="77" t="s">
        <v>42</v>
      </c>
      <c r="F1684" s="77">
        <v>525</v>
      </c>
      <c r="H1684" s="77" t="s">
        <v>66</v>
      </c>
      <c r="I1684" s="77">
        <v>2016</v>
      </c>
      <c r="J1684" s="77">
        <v>525</v>
      </c>
      <c r="K1684" s="77" t="s">
        <v>29</v>
      </c>
      <c r="L1684" s="77" t="s">
        <v>29</v>
      </c>
      <c r="N1684" s="77">
        <v>0</v>
      </c>
      <c r="O1684" s="77">
        <v>0</v>
      </c>
      <c r="P1684" s="77" t="s">
        <v>11</v>
      </c>
      <c r="Q1684" s="77">
        <v>47.614421900000004</v>
      </c>
      <c r="R1684" s="77">
        <v>-122.1923372</v>
      </c>
      <c r="S1684" s="77">
        <v>3025.7688127876299</v>
      </c>
      <c r="T1684" s="77">
        <v>0.56702734457106296</v>
      </c>
      <c r="U1684" s="77">
        <v>250</v>
      </c>
      <c r="V1684" s="77">
        <v>808</v>
      </c>
      <c r="W1684" s="77">
        <v>8.6120000000000002E-2</v>
      </c>
      <c r="X1684" s="77">
        <v>0</v>
      </c>
      <c r="Y1684" s="77">
        <v>0</v>
      </c>
      <c r="Z1684" s="77">
        <v>0</v>
      </c>
      <c r="AA1684" s="77">
        <v>580.94761205522502</v>
      </c>
      <c r="AB1684" s="77">
        <v>0.65314734457106305</v>
      </c>
      <c r="AC1684" s="77">
        <v>2163.9476120552199</v>
      </c>
      <c r="AE1684" s="87" t="str">
        <f t="shared" si="318"/>
        <v>Domestic</v>
      </c>
      <c r="AF1684" s="82" t="str">
        <f t="shared" si="319"/>
        <v>non-student</v>
      </c>
      <c r="AI1684" s="82">
        <f>'GDP per Capita'!N1684</f>
        <v>63809.64</v>
      </c>
      <c r="AJ1684" s="82">
        <f t="shared" si="320"/>
        <v>63809.64</v>
      </c>
      <c r="AK1684" s="82">
        <f t="shared" si="321"/>
        <v>63809.64</v>
      </c>
      <c r="AL1684" s="88">
        <f t="shared" si="322"/>
        <v>3.3912550079505541E-2</v>
      </c>
    </row>
    <row r="1685" spans="1:38">
      <c r="A1685" s="77" t="s">
        <v>127</v>
      </c>
      <c r="B1685" s="77">
        <v>1787</v>
      </c>
      <c r="C1685" s="77">
        <v>40.014985600000003</v>
      </c>
      <c r="D1685" s="77">
        <v>-105.27054560000001</v>
      </c>
      <c r="E1685" s="77" t="s">
        <v>37</v>
      </c>
      <c r="F1685" s="77">
        <v>525</v>
      </c>
      <c r="H1685" s="77" t="s">
        <v>66</v>
      </c>
      <c r="I1685" s="77">
        <v>2016</v>
      </c>
      <c r="J1685" s="77">
        <v>525</v>
      </c>
      <c r="K1685" s="77" t="s">
        <v>29</v>
      </c>
      <c r="L1685" s="77" t="s">
        <v>29</v>
      </c>
      <c r="N1685" s="77">
        <v>0</v>
      </c>
      <c r="O1685" s="77">
        <v>0</v>
      </c>
      <c r="P1685" s="77" t="s">
        <v>11</v>
      </c>
      <c r="Q1685" s="77">
        <v>47.614421900000004</v>
      </c>
      <c r="R1685" s="77">
        <v>-122.1923372</v>
      </c>
      <c r="S1685" s="77">
        <v>3188.0481125820202</v>
      </c>
      <c r="T1685" s="77">
        <v>0.59286178025021197</v>
      </c>
      <c r="U1685" s="77">
        <v>250</v>
      </c>
      <c r="V1685" s="77">
        <v>808</v>
      </c>
      <c r="W1685" s="77">
        <v>8.6120000000000002E-2</v>
      </c>
      <c r="X1685" s="77">
        <v>0</v>
      </c>
      <c r="Y1685" s="77">
        <v>0</v>
      </c>
      <c r="Z1685" s="77">
        <v>0</v>
      </c>
      <c r="AA1685" s="77">
        <v>612.10523761574802</v>
      </c>
      <c r="AB1685" s="77">
        <v>0.67898178025021205</v>
      </c>
      <c r="AC1685" s="77">
        <v>2195.10523761574</v>
      </c>
      <c r="AE1685" s="87" t="str">
        <f t="shared" si="318"/>
        <v>Domestic</v>
      </c>
      <c r="AF1685" s="82" t="str">
        <f t="shared" si="319"/>
        <v>non-student</v>
      </c>
      <c r="AI1685" s="82">
        <f>'GDP per Capita'!N1685</f>
        <v>63809.64</v>
      </c>
      <c r="AJ1685" s="82">
        <f t="shared" si="320"/>
        <v>63809.64</v>
      </c>
      <c r="AK1685" s="82">
        <f t="shared" si="321"/>
        <v>63809.64</v>
      </c>
      <c r="AL1685" s="88">
        <f t="shared" si="322"/>
        <v>3.4400840337223966E-2</v>
      </c>
    </row>
    <row r="1686" spans="1:38">
      <c r="A1686" s="77" t="s">
        <v>311</v>
      </c>
      <c r="B1686" s="77">
        <v>1788</v>
      </c>
      <c r="C1686" s="77">
        <v>42.479261799999897</v>
      </c>
      <c r="D1686" s="77">
        <v>-71.152276599999993</v>
      </c>
      <c r="E1686" s="77" t="s">
        <v>42</v>
      </c>
      <c r="F1686" s="77">
        <v>0</v>
      </c>
      <c r="H1686" s="77" t="s">
        <v>63</v>
      </c>
      <c r="I1686" s="77">
        <v>2016</v>
      </c>
      <c r="J1686" s="77">
        <v>0</v>
      </c>
      <c r="K1686" s="77" t="s">
        <v>29</v>
      </c>
      <c r="L1686" s="77" t="s">
        <v>29</v>
      </c>
      <c r="N1686" s="77">
        <v>0</v>
      </c>
      <c r="O1686" s="77">
        <v>0</v>
      </c>
      <c r="P1686" s="77" t="s">
        <v>11</v>
      </c>
      <c r="Q1686" s="77">
        <v>47.614421900000004</v>
      </c>
      <c r="R1686" s="77">
        <v>-122.1923372</v>
      </c>
      <c r="S1686" s="77">
        <v>7953.7355679848897</v>
      </c>
      <c r="T1686" s="77">
        <v>1.28225300670774</v>
      </c>
      <c r="U1686" s="77">
        <v>250</v>
      </c>
      <c r="V1686" s="77">
        <v>808</v>
      </c>
      <c r="W1686" s="77">
        <v>8.6120000000000002E-2</v>
      </c>
      <c r="X1686" s="77">
        <v>0</v>
      </c>
      <c r="Y1686" s="77">
        <v>0</v>
      </c>
      <c r="Z1686" s="77">
        <v>0</v>
      </c>
      <c r="AA1686" s="77">
        <v>954.44826815818703</v>
      </c>
      <c r="AB1686" s="77">
        <v>1.36837300670774</v>
      </c>
      <c r="AC1686" s="77">
        <v>2012.4482681581801</v>
      </c>
      <c r="AE1686" s="87" t="str">
        <f t="shared" si="318"/>
        <v>Domestic</v>
      </c>
      <c r="AF1686" s="82" t="str">
        <f t="shared" si="319"/>
        <v>non-student</v>
      </c>
      <c r="AI1686" s="82">
        <f>'GDP per Capita'!N1686</f>
        <v>63809.64</v>
      </c>
      <c r="AJ1686" s="82">
        <f t="shared" si="320"/>
        <v>63809.64</v>
      </c>
      <c r="AK1686" s="82">
        <f t="shared" si="321"/>
        <v>63809.64</v>
      </c>
      <c r="AL1686" s="88">
        <f t="shared" si="322"/>
        <v>3.1538310953614222E-2</v>
      </c>
    </row>
    <row r="1687" spans="1:38">
      <c r="A1687" s="77" t="s">
        <v>127</v>
      </c>
      <c r="B1687" s="77">
        <v>1789</v>
      </c>
      <c r="C1687" s="77">
        <v>40.014985600000003</v>
      </c>
      <c r="D1687" s="77">
        <v>-105.27054560000001</v>
      </c>
      <c r="E1687" s="77" t="s">
        <v>38</v>
      </c>
      <c r="F1687" s="77">
        <v>275</v>
      </c>
      <c r="H1687" s="77" t="s">
        <v>61</v>
      </c>
      <c r="I1687" s="77">
        <v>2016</v>
      </c>
      <c r="J1687" s="77">
        <v>275</v>
      </c>
      <c r="K1687" s="77" t="s">
        <v>29</v>
      </c>
      <c r="L1687" s="77" t="s">
        <v>29</v>
      </c>
      <c r="N1687" s="77">
        <v>0</v>
      </c>
      <c r="O1687" s="77">
        <v>0</v>
      </c>
      <c r="P1687" s="77" t="s">
        <v>11</v>
      </c>
      <c r="Q1687" s="77">
        <v>47.614421900000004</v>
      </c>
      <c r="R1687" s="77">
        <v>-122.1923372</v>
      </c>
      <c r="S1687" s="77">
        <v>3188.0481125820202</v>
      </c>
      <c r="T1687" s="77">
        <v>0.59286178025021197</v>
      </c>
      <c r="U1687" s="77">
        <v>250</v>
      </c>
      <c r="V1687" s="77">
        <v>404</v>
      </c>
      <c r="W1687" s="77">
        <v>4.3060000000000001E-2</v>
      </c>
      <c r="X1687" s="77">
        <v>0</v>
      </c>
      <c r="Y1687" s="77">
        <v>0</v>
      </c>
      <c r="Z1687" s="77">
        <v>0</v>
      </c>
      <c r="AA1687" s="77">
        <v>612.10523761574802</v>
      </c>
      <c r="AB1687" s="77">
        <v>0.63592178025021195</v>
      </c>
      <c r="AC1687" s="77">
        <v>1541.10523761574</v>
      </c>
      <c r="AE1687" s="87" t="str">
        <f t="shared" si="318"/>
        <v>Domestic</v>
      </c>
      <c r="AF1687" s="82" t="str">
        <f t="shared" si="319"/>
        <v>student</v>
      </c>
      <c r="AI1687" s="82">
        <f>'GDP per Capita'!N1687</f>
        <v>63809.64</v>
      </c>
      <c r="AJ1687" s="82">
        <f t="shared" si="320"/>
        <v>63809.64</v>
      </c>
      <c r="AK1687" s="82">
        <f t="shared" si="321"/>
        <v>63809.64</v>
      </c>
      <c r="AL1687" s="88">
        <f t="shared" si="322"/>
        <v>2.4151605268666929E-2</v>
      </c>
    </row>
    <row r="1688" spans="1:38">
      <c r="A1688" s="77" t="s">
        <v>407</v>
      </c>
      <c r="B1688" s="77">
        <v>1790</v>
      </c>
      <c r="C1688" s="77">
        <v>44.493671399999997</v>
      </c>
      <c r="D1688" s="77">
        <v>11.343034699999899</v>
      </c>
      <c r="E1688" s="77" t="s">
        <v>37</v>
      </c>
      <c r="F1688" s="77">
        <v>685</v>
      </c>
      <c r="H1688" s="77" t="s">
        <v>64</v>
      </c>
      <c r="I1688" s="77">
        <v>2016</v>
      </c>
      <c r="J1688" s="77">
        <v>685</v>
      </c>
      <c r="K1688" s="77" t="s">
        <v>557</v>
      </c>
      <c r="L1688" s="77" t="s">
        <v>31</v>
      </c>
      <c r="N1688" s="77">
        <v>0</v>
      </c>
      <c r="O1688" s="77">
        <v>0</v>
      </c>
      <c r="P1688" s="77" t="s">
        <v>11</v>
      </c>
      <c r="Q1688" s="77">
        <v>47.614421900000004</v>
      </c>
      <c r="R1688" s="77">
        <v>-122.1923372</v>
      </c>
      <c r="S1688" s="77">
        <v>17625.649388333699</v>
      </c>
      <c r="T1688" s="77">
        <v>2.7180299399000698</v>
      </c>
      <c r="U1688" s="77">
        <v>250</v>
      </c>
      <c r="V1688" s="77">
        <v>808</v>
      </c>
      <c r="W1688" s="77">
        <v>8.6120000000000002E-2</v>
      </c>
      <c r="X1688" s="77">
        <v>0</v>
      </c>
      <c r="Y1688" s="77">
        <v>0</v>
      </c>
      <c r="Z1688" s="77">
        <v>0</v>
      </c>
      <c r="AA1688" s="77">
        <v>1850.6931857750401</v>
      </c>
      <c r="AB1688" s="77">
        <v>2.80414993990007</v>
      </c>
      <c r="AC1688" s="77">
        <v>3593.6931857750401</v>
      </c>
      <c r="AE1688" s="87" t="str">
        <f t="shared" si="318"/>
        <v>International</v>
      </c>
      <c r="AF1688" s="82" t="str">
        <f t="shared" si="319"/>
        <v>non-student</v>
      </c>
      <c r="AI1688" s="82">
        <f>'GDP per Capita'!N1688</f>
        <v>34671.17</v>
      </c>
      <c r="AJ1688" s="82">
        <f t="shared" si="320"/>
        <v>34671.17</v>
      </c>
      <c r="AK1688" s="82">
        <f t="shared" si="321"/>
        <v>34671.17</v>
      </c>
      <c r="AL1688" s="88">
        <f t="shared" si="322"/>
        <v>0.10365076188011654</v>
      </c>
    </row>
    <row r="1689" spans="1:38">
      <c r="A1689" s="77" t="s">
        <v>96</v>
      </c>
      <c r="B1689" s="77">
        <v>1791</v>
      </c>
      <c r="C1689" s="77">
        <v>38.046406599999997</v>
      </c>
      <c r="D1689" s="77">
        <v>-84.497039299999997</v>
      </c>
      <c r="E1689" s="77" t="s">
        <v>38</v>
      </c>
      <c r="F1689" s="77">
        <v>275</v>
      </c>
      <c r="H1689" s="77" t="s">
        <v>61</v>
      </c>
      <c r="I1689" s="77">
        <v>2016</v>
      </c>
      <c r="J1689" s="77">
        <v>275</v>
      </c>
      <c r="K1689" s="77" t="s">
        <v>29</v>
      </c>
      <c r="L1689" s="77" t="s">
        <v>29</v>
      </c>
      <c r="N1689" s="77">
        <v>0</v>
      </c>
      <c r="O1689" s="77">
        <v>0</v>
      </c>
      <c r="P1689" s="77" t="s">
        <v>11</v>
      </c>
      <c r="Q1689" s="77">
        <v>47.614421900000004</v>
      </c>
      <c r="R1689" s="77">
        <v>-122.1923372</v>
      </c>
      <c r="S1689" s="77">
        <v>6431.9005028849597</v>
      </c>
      <c r="T1689" s="77">
        <v>1.07134997134565</v>
      </c>
      <c r="U1689" s="77">
        <v>250</v>
      </c>
      <c r="V1689" s="77">
        <v>404</v>
      </c>
      <c r="W1689" s="77">
        <v>4.3060000000000001E-2</v>
      </c>
      <c r="X1689" s="77">
        <v>0</v>
      </c>
      <c r="Y1689" s="77">
        <v>0</v>
      </c>
      <c r="Z1689" s="77">
        <v>0</v>
      </c>
      <c r="AA1689" s="77">
        <v>771.828060346195</v>
      </c>
      <c r="AB1689" s="77">
        <v>1.1144099713456499</v>
      </c>
      <c r="AC1689" s="77">
        <v>1700.8280603461899</v>
      </c>
      <c r="AE1689" s="87" t="str">
        <f t="shared" si="318"/>
        <v>Domestic</v>
      </c>
      <c r="AF1689" s="82" t="str">
        <f t="shared" si="319"/>
        <v>student</v>
      </c>
      <c r="AI1689" s="82">
        <f>'GDP per Capita'!N1689</f>
        <v>63809.64</v>
      </c>
      <c r="AJ1689" s="82">
        <f t="shared" si="320"/>
        <v>63809.64</v>
      </c>
      <c r="AK1689" s="82">
        <f t="shared" si="321"/>
        <v>63809.64</v>
      </c>
      <c r="AL1689" s="88">
        <f t="shared" si="322"/>
        <v>2.6654719574443451E-2</v>
      </c>
    </row>
    <row r="1690" spans="1:38">
      <c r="A1690" s="77" t="s">
        <v>105</v>
      </c>
      <c r="B1690" s="77">
        <v>1792</v>
      </c>
      <c r="C1690" s="77">
        <v>30.271128600000001</v>
      </c>
      <c r="D1690" s="77">
        <v>-97.743699500000005</v>
      </c>
      <c r="E1690" s="77" t="s">
        <v>38</v>
      </c>
      <c r="F1690" s="77">
        <v>525</v>
      </c>
      <c r="H1690" s="77" t="s">
        <v>61</v>
      </c>
      <c r="I1690" s="77">
        <v>2016</v>
      </c>
      <c r="J1690" s="77">
        <v>525</v>
      </c>
      <c r="K1690" s="77" t="s">
        <v>29</v>
      </c>
      <c r="L1690" s="77" t="s">
        <v>29</v>
      </c>
      <c r="N1690" s="77">
        <v>0</v>
      </c>
      <c r="O1690" s="77">
        <v>0</v>
      </c>
      <c r="P1690" s="77" t="s">
        <v>11</v>
      </c>
      <c r="Q1690" s="77">
        <v>47.614421900000004</v>
      </c>
      <c r="R1690" s="77">
        <v>-122.1923372</v>
      </c>
      <c r="S1690" s="77">
        <v>5678.4573405282399</v>
      </c>
      <c r="T1690" s="77">
        <v>0.96844483772128698</v>
      </c>
      <c r="U1690" s="77">
        <v>250</v>
      </c>
      <c r="V1690" s="77">
        <v>404</v>
      </c>
      <c r="W1690" s="77">
        <v>4.3060000000000001E-2</v>
      </c>
      <c r="X1690" s="77">
        <v>0</v>
      </c>
      <c r="Y1690" s="77">
        <v>0</v>
      </c>
      <c r="Z1690" s="77">
        <v>0</v>
      </c>
      <c r="AA1690" s="77">
        <v>681.41488086338904</v>
      </c>
      <c r="AB1690" s="77">
        <v>1.0115048377212801</v>
      </c>
      <c r="AC1690" s="77">
        <v>1860.4148808633799</v>
      </c>
      <c r="AE1690" s="87" t="str">
        <f t="shared" si="318"/>
        <v>Domestic</v>
      </c>
      <c r="AF1690" s="82" t="str">
        <f t="shared" si="319"/>
        <v>student</v>
      </c>
      <c r="AI1690" s="82">
        <f>'GDP per Capita'!N1690</f>
        <v>63809.64</v>
      </c>
      <c r="AJ1690" s="82">
        <f t="shared" si="320"/>
        <v>63809.64</v>
      </c>
      <c r="AK1690" s="82">
        <f t="shared" si="321"/>
        <v>63809.64</v>
      </c>
      <c r="AL1690" s="88">
        <f t="shared" si="322"/>
        <v>2.9155702506131989E-2</v>
      </c>
    </row>
    <row r="1691" spans="1:38">
      <c r="A1691" s="77" t="s">
        <v>244</v>
      </c>
      <c r="B1691" s="77">
        <v>1793</v>
      </c>
      <c r="C1691" s="77">
        <v>36.749486400000002</v>
      </c>
      <c r="D1691" s="77">
        <v>-95.978296599999993</v>
      </c>
      <c r="E1691" s="77" t="s">
        <v>42</v>
      </c>
      <c r="F1691" s="77">
        <v>525</v>
      </c>
      <c r="H1691" s="77" t="s">
        <v>66</v>
      </c>
      <c r="I1691" s="77">
        <v>2016</v>
      </c>
      <c r="J1691" s="77">
        <v>525</v>
      </c>
      <c r="K1691" s="77" t="s">
        <v>29</v>
      </c>
      <c r="L1691" s="77" t="s">
        <v>29</v>
      </c>
      <c r="N1691" s="77">
        <v>0</v>
      </c>
      <c r="O1691" s="77">
        <v>0</v>
      </c>
      <c r="P1691" s="77" t="s">
        <v>11</v>
      </c>
      <c r="Q1691" s="77">
        <v>47.614421900000004</v>
      </c>
      <c r="R1691" s="77">
        <v>-122.1923372</v>
      </c>
      <c r="S1691" s="77">
        <v>4915.0903748088704</v>
      </c>
      <c r="T1691" s="77">
        <v>0.86520458231140296</v>
      </c>
      <c r="U1691" s="77">
        <v>250</v>
      </c>
      <c r="V1691" s="77">
        <v>808</v>
      </c>
      <c r="W1691" s="77">
        <v>8.6120000000000002E-2</v>
      </c>
      <c r="X1691" s="77">
        <v>0</v>
      </c>
      <c r="Y1691" s="77">
        <v>0</v>
      </c>
      <c r="Z1691" s="77">
        <v>0</v>
      </c>
      <c r="AA1691" s="77">
        <v>589.81084497706502</v>
      </c>
      <c r="AB1691" s="77">
        <v>0.95132458231140204</v>
      </c>
      <c r="AC1691" s="77">
        <v>2172.8108449770598</v>
      </c>
      <c r="AE1691" s="87" t="str">
        <f t="shared" si="318"/>
        <v>Domestic</v>
      </c>
      <c r="AF1691" s="82" t="str">
        <f t="shared" si="319"/>
        <v>non-student</v>
      </c>
      <c r="AI1691" s="82">
        <f>'GDP per Capita'!N1691</f>
        <v>63809.64</v>
      </c>
      <c r="AJ1691" s="82">
        <f t="shared" si="320"/>
        <v>63809.64</v>
      </c>
      <c r="AK1691" s="82">
        <f t="shared" si="321"/>
        <v>63809.64</v>
      </c>
      <c r="AL1691" s="88">
        <f t="shared" si="322"/>
        <v>3.4051451238042714E-2</v>
      </c>
    </row>
    <row r="1692" spans="1:38">
      <c r="A1692" s="77" t="s">
        <v>459</v>
      </c>
      <c r="B1692" s="77">
        <v>1794</v>
      </c>
      <c r="C1692" s="77">
        <v>33.953354599999997</v>
      </c>
      <c r="D1692" s="77">
        <v>-117.39616229999901</v>
      </c>
      <c r="E1692" s="77" t="s">
        <v>38</v>
      </c>
      <c r="F1692" s="77">
        <v>275</v>
      </c>
      <c r="H1692" s="77" t="s">
        <v>61</v>
      </c>
      <c r="I1692" s="77">
        <v>2016</v>
      </c>
      <c r="J1692" s="77">
        <v>275</v>
      </c>
      <c r="K1692" s="77" t="s">
        <v>29</v>
      </c>
      <c r="L1692" s="77" t="s">
        <v>29</v>
      </c>
      <c r="N1692" s="77">
        <v>0</v>
      </c>
      <c r="O1692" s="77">
        <v>0</v>
      </c>
      <c r="P1692" s="77" t="s">
        <v>11</v>
      </c>
      <c r="Q1692" s="77">
        <v>47.614421900000004</v>
      </c>
      <c r="R1692" s="77">
        <v>-122.1923372</v>
      </c>
      <c r="S1692" s="77">
        <v>3141.9804943279501</v>
      </c>
      <c r="T1692" s="77">
        <v>0.58552793716496299</v>
      </c>
      <c r="U1692" s="77">
        <v>250</v>
      </c>
      <c r="V1692" s="77">
        <v>404</v>
      </c>
      <c r="W1692" s="77">
        <v>4.3060000000000001E-2</v>
      </c>
      <c r="X1692" s="77">
        <v>0</v>
      </c>
      <c r="Y1692" s="77">
        <v>0</v>
      </c>
      <c r="Z1692" s="77">
        <v>0</v>
      </c>
      <c r="AA1692" s="77">
        <v>603.26025491096698</v>
      </c>
      <c r="AB1692" s="77">
        <v>0.62858793716496297</v>
      </c>
      <c r="AC1692" s="77">
        <v>1532.2602549109599</v>
      </c>
      <c r="AE1692" s="87" t="str">
        <f t="shared" si="318"/>
        <v>Domestic</v>
      </c>
      <c r="AF1692" s="82" t="str">
        <f t="shared" si="319"/>
        <v>student</v>
      </c>
      <c r="AI1692" s="82">
        <f>'GDP per Capita'!N1692</f>
        <v>63809.64</v>
      </c>
      <c r="AJ1692" s="82">
        <f t="shared" si="320"/>
        <v>63809.64</v>
      </c>
      <c r="AK1692" s="82">
        <f t="shared" si="321"/>
        <v>63809.64</v>
      </c>
      <c r="AL1692" s="88">
        <f t="shared" si="322"/>
        <v>2.4012990120473331E-2</v>
      </c>
    </row>
    <row r="1693" spans="1:38">
      <c r="A1693" s="77" t="s">
        <v>252</v>
      </c>
      <c r="B1693" s="77">
        <v>1795</v>
      </c>
      <c r="C1693" s="77">
        <v>-37.907983999999999</v>
      </c>
      <c r="D1693" s="77">
        <v>144.64167480741099</v>
      </c>
      <c r="E1693" s="77" t="s">
        <v>37</v>
      </c>
      <c r="F1693" s="77">
        <v>585</v>
      </c>
      <c r="H1693" s="77" t="s">
        <v>64</v>
      </c>
      <c r="I1693" s="77">
        <v>2016</v>
      </c>
      <c r="J1693" s="77">
        <v>585</v>
      </c>
      <c r="K1693" s="77" t="s">
        <v>33</v>
      </c>
      <c r="L1693" s="77" t="s">
        <v>816</v>
      </c>
      <c r="N1693" s="77">
        <v>0</v>
      </c>
      <c r="O1693" s="77">
        <v>0</v>
      </c>
      <c r="P1693" s="77" t="s">
        <v>11</v>
      </c>
      <c r="Q1693" s="77">
        <v>47.614421900000004</v>
      </c>
      <c r="R1693" s="77">
        <v>-122.1923372</v>
      </c>
      <c r="S1693" s="77">
        <v>26440.738185337101</v>
      </c>
      <c r="T1693" s="77">
        <v>4.1702092434636002</v>
      </c>
      <c r="U1693" s="77">
        <v>250</v>
      </c>
      <c r="V1693" s="77">
        <v>808</v>
      </c>
      <c r="W1693" s="77">
        <v>8.6120000000000002E-2</v>
      </c>
      <c r="X1693" s="77">
        <v>0</v>
      </c>
      <c r="Y1693" s="77">
        <v>0</v>
      </c>
      <c r="Z1693" s="77">
        <v>0</v>
      </c>
      <c r="AA1693" s="77">
        <v>2419.3275439583399</v>
      </c>
      <c r="AB1693" s="77">
        <v>4.2563292434636004</v>
      </c>
      <c r="AC1693" s="77">
        <v>4062.3275439583399</v>
      </c>
      <c r="AE1693" s="87" t="str">
        <f t="shared" si="318"/>
        <v>International</v>
      </c>
      <c r="AF1693" s="82" t="str">
        <f t="shared" si="319"/>
        <v>non-student</v>
      </c>
      <c r="AI1693" s="82">
        <f>'GDP per Capita'!N1693</f>
        <v>61250.7</v>
      </c>
      <c r="AJ1693" s="82">
        <f t="shared" si="320"/>
        <v>61250.7</v>
      </c>
      <c r="AK1693" s="82">
        <f t="shared" si="321"/>
        <v>61250.7</v>
      </c>
      <c r="AL1693" s="88">
        <f t="shared" si="322"/>
        <v>6.6322957026749743E-2</v>
      </c>
    </row>
    <row r="1694" spans="1:38">
      <c r="A1694" s="77" t="s">
        <v>183</v>
      </c>
      <c r="B1694" s="77">
        <v>1796</v>
      </c>
      <c r="C1694" s="77">
        <v>41.505161299999997</v>
      </c>
      <c r="D1694" s="77">
        <v>-81.693444600000007</v>
      </c>
      <c r="E1694" s="77" t="s">
        <v>38</v>
      </c>
      <c r="F1694" s="77">
        <v>295</v>
      </c>
      <c r="H1694" s="77" t="s">
        <v>65</v>
      </c>
      <c r="I1694" s="77">
        <v>2016</v>
      </c>
      <c r="J1694" s="77">
        <v>295</v>
      </c>
      <c r="K1694" s="77" t="s">
        <v>29</v>
      </c>
      <c r="L1694" s="77" t="s">
        <v>29</v>
      </c>
      <c r="N1694" s="77">
        <v>0</v>
      </c>
      <c r="O1694" s="77">
        <v>0</v>
      </c>
      <c r="P1694" s="77" t="s">
        <v>11</v>
      </c>
      <c r="Q1694" s="77">
        <v>47.614421900000004</v>
      </c>
      <c r="R1694" s="77">
        <v>-122.1923372</v>
      </c>
      <c r="S1694" s="77">
        <v>6482.0926185326798</v>
      </c>
      <c r="T1694" s="77">
        <v>1.0782407438505699</v>
      </c>
      <c r="U1694" s="77">
        <v>250</v>
      </c>
      <c r="V1694" s="77">
        <v>404</v>
      </c>
      <c r="W1694" s="77">
        <v>4.3060000000000001E-2</v>
      </c>
      <c r="X1694" s="77">
        <v>0</v>
      </c>
      <c r="Y1694" s="77">
        <v>0</v>
      </c>
      <c r="Z1694" s="77">
        <v>0</v>
      </c>
      <c r="AA1694" s="77">
        <v>777.85111422392197</v>
      </c>
      <c r="AB1694" s="77">
        <v>1.12130074385057</v>
      </c>
      <c r="AC1694" s="77">
        <v>1726.8511142239199</v>
      </c>
      <c r="AE1694" s="87" t="str">
        <f t="shared" si="318"/>
        <v>Domestic</v>
      </c>
      <c r="AF1694" s="82" t="str">
        <f t="shared" si="319"/>
        <v>student</v>
      </c>
      <c r="AI1694" s="82">
        <f>'GDP per Capita'!N1694</f>
        <v>63809.64</v>
      </c>
      <c r="AJ1694" s="82">
        <f t="shared" si="320"/>
        <v>63809.64</v>
      </c>
      <c r="AK1694" s="82">
        <f t="shared" si="321"/>
        <v>63809.64</v>
      </c>
      <c r="AL1694" s="88">
        <f t="shared" si="322"/>
        <v>2.7062542810520791E-2</v>
      </c>
    </row>
    <row r="1695" spans="1:38">
      <c r="A1695" s="77" t="s">
        <v>96</v>
      </c>
      <c r="B1695" s="77">
        <v>1797</v>
      </c>
      <c r="C1695" s="77">
        <v>38.046406599999997</v>
      </c>
      <c r="D1695" s="77">
        <v>-84.497039299999997</v>
      </c>
      <c r="E1695" s="77" t="s">
        <v>38</v>
      </c>
      <c r="F1695" s="77">
        <v>275</v>
      </c>
      <c r="H1695" s="77" t="s">
        <v>61</v>
      </c>
      <c r="I1695" s="77">
        <v>2016</v>
      </c>
      <c r="J1695" s="77">
        <v>275</v>
      </c>
      <c r="K1695" s="77" t="s">
        <v>29</v>
      </c>
      <c r="L1695" s="77" t="s">
        <v>29</v>
      </c>
      <c r="N1695" s="77">
        <v>0</v>
      </c>
      <c r="O1695" s="77">
        <v>0</v>
      </c>
      <c r="P1695" s="77" t="s">
        <v>11</v>
      </c>
      <c r="Q1695" s="77">
        <v>47.614421900000004</v>
      </c>
      <c r="R1695" s="77">
        <v>-122.1923372</v>
      </c>
      <c r="S1695" s="77">
        <v>6431.9005028849597</v>
      </c>
      <c r="T1695" s="77">
        <v>1.07134997134565</v>
      </c>
      <c r="U1695" s="77">
        <v>250</v>
      </c>
      <c r="V1695" s="77">
        <v>404</v>
      </c>
      <c r="W1695" s="77">
        <v>4.3060000000000001E-2</v>
      </c>
      <c r="X1695" s="77">
        <v>0</v>
      </c>
      <c r="Y1695" s="77">
        <v>0</v>
      </c>
      <c r="Z1695" s="77">
        <v>0</v>
      </c>
      <c r="AA1695" s="77">
        <v>771.828060346195</v>
      </c>
      <c r="AB1695" s="77">
        <v>1.1144099713456499</v>
      </c>
      <c r="AC1695" s="77">
        <v>1700.8280603461899</v>
      </c>
      <c r="AE1695" s="87" t="str">
        <f t="shared" si="318"/>
        <v>Domestic</v>
      </c>
      <c r="AF1695" s="82" t="str">
        <f t="shared" si="319"/>
        <v>student</v>
      </c>
      <c r="AI1695" s="82">
        <f>'GDP per Capita'!N1695</f>
        <v>63809.64</v>
      </c>
      <c r="AJ1695" s="82">
        <f t="shared" si="320"/>
        <v>63809.64</v>
      </c>
      <c r="AK1695" s="82">
        <f t="shared" si="321"/>
        <v>63809.64</v>
      </c>
      <c r="AL1695" s="88">
        <f t="shared" si="322"/>
        <v>2.6654719574443451E-2</v>
      </c>
    </row>
    <row r="1696" spans="1:38">
      <c r="A1696" s="77" t="s">
        <v>106</v>
      </c>
      <c r="B1696" s="77">
        <v>1798</v>
      </c>
      <c r="C1696" s="77">
        <v>34.053690899999999</v>
      </c>
      <c r="D1696" s="77">
        <v>-118.2427666</v>
      </c>
      <c r="E1696" s="77" t="s">
        <v>43</v>
      </c>
      <c r="F1696" s="77">
        <v>295</v>
      </c>
      <c r="H1696" s="77" t="s">
        <v>65</v>
      </c>
      <c r="I1696" s="77">
        <v>2016</v>
      </c>
      <c r="J1696" s="77">
        <v>295</v>
      </c>
      <c r="K1696" s="77" t="s">
        <v>29</v>
      </c>
      <c r="L1696" s="77" t="s">
        <v>29</v>
      </c>
      <c r="N1696" s="77">
        <v>0</v>
      </c>
      <c r="O1696" s="77">
        <v>0</v>
      </c>
      <c r="P1696" s="77" t="s">
        <v>11</v>
      </c>
      <c r="Q1696" s="77">
        <v>47.614421900000004</v>
      </c>
      <c r="R1696" s="77">
        <v>-122.1923372</v>
      </c>
      <c r="S1696" s="77">
        <v>3087.0295835030602</v>
      </c>
      <c r="T1696" s="77">
        <v>0.57677989737791002</v>
      </c>
      <c r="U1696" s="77">
        <v>250</v>
      </c>
      <c r="V1696" s="77">
        <v>808</v>
      </c>
      <c r="W1696" s="77">
        <v>8.6120000000000002E-2</v>
      </c>
      <c r="X1696" s="77">
        <v>0</v>
      </c>
      <c r="Y1696" s="77">
        <v>0</v>
      </c>
      <c r="Z1696" s="77">
        <v>0</v>
      </c>
      <c r="AA1696" s="77">
        <v>592.70968003258804</v>
      </c>
      <c r="AB1696" s="77">
        <v>0.66289989737791</v>
      </c>
      <c r="AC1696" s="77">
        <v>1945.7096800325801</v>
      </c>
      <c r="AE1696" s="87" t="str">
        <f t="shared" si="318"/>
        <v>Domestic</v>
      </c>
      <c r="AF1696" s="82" t="str">
        <f t="shared" si="319"/>
        <v>non-student</v>
      </c>
      <c r="AI1696" s="82">
        <f>'GDP per Capita'!N1696</f>
        <v>63809.64</v>
      </c>
      <c r="AJ1696" s="82">
        <f t="shared" si="320"/>
        <v>63809.64</v>
      </c>
      <c r="AK1696" s="82">
        <f t="shared" si="321"/>
        <v>63809.64</v>
      </c>
      <c r="AL1696" s="88">
        <f t="shared" si="322"/>
        <v>3.0492409611346815E-2</v>
      </c>
    </row>
    <row r="1697" spans="1:38">
      <c r="A1697" s="77" t="s">
        <v>96</v>
      </c>
      <c r="B1697" s="77">
        <v>1799</v>
      </c>
      <c r="C1697" s="77">
        <v>38.046406599999997</v>
      </c>
      <c r="D1697" s="77">
        <v>-84.497039299999997</v>
      </c>
      <c r="E1697" s="77" t="s">
        <v>37</v>
      </c>
      <c r="F1697" s="77">
        <v>0</v>
      </c>
      <c r="H1697" s="77" t="s">
        <v>69</v>
      </c>
      <c r="I1697" s="77">
        <v>2016</v>
      </c>
      <c r="J1697" s="77">
        <v>0</v>
      </c>
      <c r="K1697" s="77" t="s">
        <v>29</v>
      </c>
      <c r="L1697" s="77" t="s">
        <v>29</v>
      </c>
      <c r="N1697" s="77">
        <v>0</v>
      </c>
      <c r="O1697" s="77">
        <v>0</v>
      </c>
      <c r="P1697" s="77" t="s">
        <v>11</v>
      </c>
      <c r="Q1697" s="77">
        <v>47.614421900000004</v>
      </c>
      <c r="R1697" s="77">
        <v>-122.1923372</v>
      </c>
      <c r="S1697" s="77">
        <v>6431.9005028849597</v>
      </c>
      <c r="T1697" s="77">
        <v>1.07134997134565</v>
      </c>
      <c r="U1697" s="77">
        <v>250</v>
      </c>
      <c r="V1697" s="77">
        <v>808</v>
      </c>
      <c r="W1697" s="77">
        <v>8.6120000000000002E-2</v>
      </c>
      <c r="X1697" s="77">
        <v>0</v>
      </c>
      <c r="Y1697" s="77">
        <v>0</v>
      </c>
      <c r="Z1697" s="77">
        <v>0</v>
      </c>
      <c r="AA1697" s="77">
        <v>771.828060346195</v>
      </c>
      <c r="AB1697" s="77">
        <v>1.15746997134565</v>
      </c>
      <c r="AC1697" s="77">
        <v>1829.8280603461899</v>
      </c>
      <c r="AE1697" s="87" t="str">
        <f t="shared" si="318"/>
        <v>Domestic</v>
      </c>
      <c r="AF1697" s="82" t="str">
        <f t="shared" si="319"/>
        <v>non-student</v>
      </c>
      <c r="AI1697" s="82">
        <f>'GDP per Capita'!N1697</f>
        <v>63809.64</v>
      </c>
      <c r="AJ1697" s="82">
        <f t="shared" si="320"/>
        <v>63809.64</v>
      </c>
      <c r="AK1697" s="82">
        <f t="shared" si="321"/>
        <v>63809.64</v>
      </c>
      <c r="AL1697" s="88">
        <f t="shared" si="322"/>
        <v>2.8676357684296445E-2</v>
      </c>
    </row>
    <row r="1698" spans="1:38">
      <c r="A1698" s="77" t="s">
        <v>80</v>
      </c>
      <c r="B1698" s="77">
        <v>1800</v>
      </c>
      <c r="C1698" s="77">
        <v>33.749098699999998</v>
      </c>
      <c r="D1698" s="77">
        <v>-84.390184899999994</v>
      </c>
      <c r="E1698" s="77" t="s">
        <v>38</v>
      </c>
      <c r="F1698" s="77">
        <v>275</v>
      </c>
      <c r="H1698" s="77" t="s">
        <v>61</v>
      </c>
      <c r="I1698" s="77">
        <v>2016</v>
      </c>
      <c r="J1698" s="77">
        <v>275</v>
      </c>
      <c r="K1698" s="77" t="s">
        <v>29</v>
      </c>
      <c r="L1698" s="77" t="s">
        <v>29</v>
      </c>
      <c r="N1698" s="77">
        <v>0</v>
      </c>
      <c r="O1698" s="77">
        <v>0</v>
      </c>
      <c r="P1698" s="77" t="s">
        <v>11</v>
      </c>
      <c r="Q1698" s="77">
        <v>47.614421900000004</v>
      </c>
      <c r="R1698" s="77">
        <v>-122.1923372</v>
      </c>
      <c r="S1698" s="77">
        <v>6990.9443895286204</v>
      </c>
      <c r="T1698" s="77">
        <v>1.1483506201734199</v>
      </c>
      <c r="U1698" s="77">
        <v>250</v>
      </c>
      <c r="V1698" s="77">
        <v>404</v>
      </c>
      <c r="W1698" s="77">
        <v>4.3060000000000001E-2</v>
      </c>
      <c r="X1698" s="77">
        <v>0</v>
      </c>
      <c r="Y1698" s="77">
        <v>0</v>
      </c>
      <c r="Z1698" s="77">
        <v>0</v>
      </c>
      <c r="AA1698" s="77">
        <v>838.91332674343505</v>
      </c>
      <c r="AB1698" s="77">
        <v>1.19141062017342</v>
      </c>
      <c r="AC1698" s="77">
        <v>1767.9133267434299</v>
      </c>
      <c r="AE1698" s="87" t="str">
        <f t="shared" si="318"/>
        <v>Domestic</v>
      </c>
      <c r="AF1698" s="82" t="str">
        <f t="shared" si="319"/>
        <v>student</v>
      </c>
      <c r="AI1698" s="82">
        <f>'GDP per Capita'!N1698</f>
        <v>63809.64</v>
      </c>
      <c r="AJ1698" s="82">
        <f t="shared" si="320"/>
        <v>63809.64</v>
      </c>
      <c r="AK1698" s="82">
        <f t="shared" si="321"/>
        <v>63809.64</v>
      </c>
      <c r="AL1698" s="88">
        <f t="shared" si="322"/>
        <v>2.7706053924507801E-2</v>
      </c>
    </row>
    <row r="1699" spans="1:38">
      <c r="A1699" s="77" t="s">
        <v>460</v>
      </c>
      <c r="B1699" s="77">
        <v>1801</v>
      </c>
      <c r="C1699" s="77">
        <v>34.000749299999903</v>
      </c>
      <c r="D1699" s="77">
        <v>-81.034331299999906</v>
      </c>
      <c r="E1699" s="77" t="s">
        <v>43</v>
      </c>
      <c r="F1699" s="77">
        <v>295</v>
      </c>
      <c r="H1699" s="77" t="s">
        <v>65</v>
      </c>
      <c r="I1699" s="77">
        <v>2016</v>
      </c>
      <c r="J1699" s="77">
        <v>295</v>
      </c>
      <c r="K1699" s="77" t="s">
        <v>29</v>
      </c>
      <c r="L1699" s="77" t="s">
        <v>29</v>
      </c>
      <c r="N1699" s="77">
        <v>0</v>
      </c>
      <c r="O1699" s="77">
        <v>0</v>
      </c>
      <c r="P1699" s="77" t="s">
        <v>11</v>
      </c>
      <c r="Q1699" s="77">
        <v>47.614421900000004</v>
      </c>
      <c r="R1699" s="77">
        <v>-122.1923372</v>
      </c>
      <c r="S1699" s="77">
        <v>7451.8574490764304</v>
      </c>
      <c r="T1699" s="77">
        <v>1.2122493289843199</v>
      </c>
      <c r="U1699" s="77">
        <v>250</v>
      </c>
      <c r="V1699" s="77">
        <v>808</v>
      </c>
      <c r="W1699" s="77">
        <v>8.6120000000000002E-2</v>
      </c>
      <c r="X1699" s="77">
        <v>0</v>
      </c>
      <c r="Y1699" s="77">
        <v>0</v>
      </c>
      <c r="Z1699" s="77">
        <v>0</v>
      </c>
      <c r="AA1699" s="77">
        <v>894.22289388917204</v>
      </c>
      <c r="AB1699" s="77">
        <v>1.2983693289843199</v>
      </c>
      <c r="AC1699" s="77">
        <v>2247.2228938891699</v>
      </c>
      <c r="AE1699" s="87" t="str">
        <f t="shared" si="318"/>
        <v>Domestic</v>
      </c>
      <c r="AF1699" s="82" t="str">
        <f t="shared" si="319"/>
        <v>non-student</v>
      </c>
      <c r="AI1699" s="82">
        <f>'GDP per Capita'!N1699</f>
        <v>63809.64</v>
      </c>
      <c r="AJ1699" s="82">
        <f t="shared" si="320"/>
        <v>63809.64</v>
      </c>
      <c r="AK1699" s="82">
        <f t="shared" si="321"/>
        <v>63809.64</v>
      </c>
      <c r="AL1699" s="88">
        <f t="shared" si="322"/>
        <v>3.5217608090081218E-2</v>
      </c>
    </row>
    <row r="1700" spans="1:38">
      <c r="A1700" s="77" t="s">
        <v>461</v>
      </c>
      <c r="B1700" s="77">
        <v>1802</v>
      </c>
      <c r="C1700" s="77">
        <v>43.466873999999997</v>
      </c>
      <c r="D1700" s="77">
        <v>-80.524635000000004</v>
      </c>
      <c r="E1700" s="77" t="s">
        <v>37</v>
      </c>
      <c r="F1700" s="77">
        <v>585</v>
      </c>
      <c r="H1700" s="77" t="s">
        <v>64</v>
      </c>
      <c r="I1700" s="77">
        <v>2016</v>
      </c>
      <c r="J1700" s="77">
        <v>585</v>
      </c>
      <c r="K1700" s="77" t="s">
        <v>320</v>
      </c>
      <c r="L1700" s="77" t="s">
        <v>28</v>
      </c>
      <c r="N1700" s="77">
        <v>0</v>
      </c>
      <c r="O1700" s="77">
        <v>0</v>
      </c>
      <c r="P1700" s="77" t="s">
        <v>11</v>
      </c>
      <c r="Q1700" s="77">
        <v>47.614421900000004</v>
      </c>
      <c r="R1700" s="77">
        <v>-122.1923372</v>
      </c>
      <c r="S1700" s="77">
        <v>6475.9083209362898</v>
      </c>
      <c r="T1700" s="77">
        <v>1.07739147451911</v>
      </c>
      <c r="U1700" s="77">
        <v>250</v>
      </c>
      <c r="V1700" s="77">
        <v>808</v>
      </c>
      <c r="W1700" s="77">
        <v>8.6120000000000002E-2</v>
      </c>
      <c r="X1700" s="77">
        <v>0</v>
      </c>
      <c r="Y1700" s="77">
        <v>0</v>
      </c>
      <c r="Z1700" s="77">
        <v>0</v>
      </c>
      <c r="AA1700" s="77">
        <v>777.10899851235502</v>
      </c>
      <c r="AB1700" s="77">
        <v>1.16351147451911</v>
      </c>
      <c r="AC1700" s="77">
        <v>2420.1089985123499</v>
      </c>
      <c r="AE1700" s="87" t="str">
        <f t="shared" si="318"/>
        <v>International</v>
      </c>
      <c r="AF1700" s="82" t="str">
        <f t="shared" si="319"/>
        <v>non-student</v>
      </c>
      <c r="AI1700" s="82">
        <f>'GDP per Capita'!N1700</f>
        <v>49196.49</v>
      </c>
      <c r="AJ1700" s="82">
        <f t="shared" si="320"/>
        <v>49196.49</v>
      </c>
      <c r="AK1700" s="82">
        <f t="shared" si="321"/>
        <v>49196.49</v>
      </c>
      <c r="AL1700" s="88">
        <f t="shared" si="322"/>
        <v>4.9192716767239901E-2</v>
      </c>
    </row>
    <row r="1701" spans="1:38">
      <c r="A1701" s="77" t="s">
        <v>462</v>
      </c>
      <c r="B1701" s="77">
        <v>1803</v>
      </c>
      <c r="C1701" s="77">
        <v>40.794450399999903</v>
      </c>
      <c r="D1701" s="77">
        <v>-77.861638599999907</v>
      </c>
      <c r="E1701" s="77" t="s">
        <v>38</v>
      </c>
      <c r="F1701" s="77">
        <v>370</v>
      </c>
      <c r="H1701" s="77" t="s">
        <v>65</v>
      </c>
      <c r="I1701" s="77">
        <v>2016</v>
      </c>
      <c r="J1701" s="77">
        <v>370</v>
      </c>
      <c r="K1701" s="77" t="s">
        <v>29</v>
      </c>
      <c r="L1701" s="77" t="s">
        <v>29</v>
      </c>
      <c r="N1701" s="77">
        <v>0</v>
      </c>
      <c r="O1701" s="77">
        <v>0</v>
      </c>
      <c r="P1701" s="77" t="s">
        <v>11</v>
      </c>
      <c r="Q1701" s="77">
        <v>47.614421900000004</v>
      </c>
      <c r="R1701" s="77">
        <v>-122.1923372</v>
      </c>
      <c r="S1701" s="77">
        <v>7126.3350101983197</v>
      </c>
      <c r="T1701" s="77">
        <v>1.16708167205269</v>
      </c>
      <c r="U1701" s="77">
        <v>250</v>
      </c>
      <c r="V1701" s="77">
        <v>404</v>
      </c>
      <c r="W1701" s="77">
        <v>4.3060000000000001E-2</v>
      </c>
      <c r="X1701" s="77">
        <v>0</v>
      </c>
      <c r="Y1701" s="77">
        <v>0</v>
      </c>
      <c r="Z1701" s="77">
        <v>0</v>
      </c>
      <c r="AA1701" s="77">
        <v>855.16020122379803</v>
      </c>
      <c r="AB1701" s="77">
        <v>1.2101416720526901</v>
      </c>
      <c r="AC1701" s="77">
        <v>1879.16020122379</v>
      </c>
      <c r="AE1701" s="87" t="str">
        <f t="shared" si="318"/>
        <v>Domestic</v>
      </c>
      <c r="AF1701" s="82" t="str">
        <f t="shared" si="319"/>
        <v>student</v>
      </c>
      <c r="AI1701" s="82">
        <f>'GDP per Capita'!N1701</f>
        <v>63809.64</v>
      </c>
      <c r="AJ1701" s="82">
        <f t="shared" si="320"/>
        <v>63809.64</v>
      </c>
      <c r="AK1701" s="82">
        <f t="shared" si="321"/>
        <v>63809.64</v>
      </c>
      <c r="AL1701" s="88">
        <f t="shared" si="322"/>
        <v>2.9449471917155308E-2</v>
      </c>
    </row>
    <row r="1702" spans="1:38">
      <c r="A1702" s="77" t="s">
        <v>322</v>
      </c>
      <c r="B1702" s="77">
        <v>1804</v>
      </c>
      <c r="C1702" s="77">
        <v>32.948178900000002</v>
      </c>
      <c r="D1702" s="77">
        <v>-96.729720599999993</v>
      </c>
      <c r="E1702" s="77" t="s">
        <v>37</v>
      </c>
      <c r="F1702" s="77">
        <v>525</v>
      </c>
      <c r="H1702" s="77" t="s">
        <v>66</v>
      </c>
      <c r="I1702" s="77">
        <v>2016</v>
      </c>
      <c r="J1702" s="77">
        <v>525</v>
      </c>
      <c r="K1702" s="77" t="s">
        <v>29</v>
      </c>
      <c r="L1702" s="77" t="s">
        <v>29</v>
      </c>
      <c r="N1702" s="77">
        <v>0</v>
      </c>
      <c r="O1702" s="77">
        <v>0</v>
      </c>
      <c r="P1702" s="77" t="s">
        <v>11</v>
      </c>
      <c r="Q1702" s="77">
        <v>47.614421900000004</v>
      </c>
      <c r="R1702" s="77">
        <v>-122.1923372</v>
      </c>
      <c r="S1702" s="77">
        <v>5370.9867392804999</v>
      </c>
      <c r="T1702" s="77">
        <v>0.92673798874677504</v>
      </c>
      <c r="U1702" s="77">
        <v>250</v>
      </c>
      <c r="V1702" s="77">
        <v>808</v>
      </c>
      <c r="W1702" s="77">
        <v>8.6120000000000002E-2</v>
      </c>
      <c r="X1702" s="77">
        <v>0</v>
      </c>
      <c r="Y1702" s="77">
        <v>0</v>
      </c>
      <c r="Z1702" s="77">
        <v>0</v>
      </c>
      <c r="AA1702" s="77">
        <v>644.51840871366096</v>
      </c>
      <c r="AB1702" s="77">
        <v>1.0128579887467699</v>
      </c>
      <c r="AC1702" s="77">
        <v>2227.5184087136599</v>
      </c>
      <c r="AE1702" s="87" t="str">
        <f t="shared" si="318"/>
        <v>Domestic</v>
      </c>
      <c r="AF1702" s="82" t="str">
        <f t="shared" si="319"/>
        <v>non-student</v>
      </c>
      <c r="AI1702" s="82">
        <f>'GDP per Capita'!N1702</f>
        <v>63809.64</v>
      </c>
      <c r="AJ1702" s="82">
        <f t="shared" si="320"/>
        <v>63809.64</v>
      </c>
      <c r="AK1702" s="82">
        <f t="shared" si="321"/>
        <v>63809.64</v>
      </c>
      <c r="AL1702" s="88">
        <f t="shared" si="322"/>
        <v>3.4908807019028161E-2</v>
      </c>
    </row>
    <row r="1703" spans="1:38">
      <c r="A1703" s="77" t="s">
        <v>350</v>
      </c>
      <c r="B1703" s="77">
        <v>1805</v>
      </c>
      <c r="C1703" s="77">
        <v>42.368565799999999</v>
      </c>
      <c r="D1703" s="77">
        <v>-72.505713999999998</v>
      </c>
      <c r="E1703" s="77" t="s">
        <v>37</v>
      </c>
      <c r="F1703" s="77">
        <v>625</v>
      </c>
      <c r="H1703" s="77" t="s">
        <v>66</v>
      </c>
      <c r="I1703" s="77">
        <v>2016</v>
      </c>
      <c r="J1703" s="77">
        <v>625</v>
      </c>
      <c r="K1703" s="77" t="s">
        <v>29</v>
      </c>
      <c r="L1703" s="77" t="s">
        <v>29</v>
      </c>
      <c r="N1703" s="77">
        <v>0</v>
      </c>
      <c r="O1703" s="77">
        <v>0</v>
      </c>
      <c r="P1703" s="77" t="s">
        <v>11</v>
      </c>
      <c r="Q1703" s="77">
        <v>47.614421900000004</v>
      </c>
      <c r="R1703" s="77">
        <v>-122.1923372</v>
      </c>
      <c r="S1703" s="77">
        <v>7765.1909841467696</v>
      </c>
      <c r="T1703" s="77">
        <v>1.2559021067954701</v>
      </c>
      <c r="U1703" s="77">
        <v>250</v>
      </c>
      <c r="V1703" s="77">
        <v>808</v>
      </c>
      <c r="W1703" s="77">
        <v>8.6120000000000002E-2</v>
      </c>
      <c r="X1703" s="77">
        <v>0</v>
      </c>
      <c r="Y1703" s="77">
        <v>0</v>
      </c>
      <c r="Z1703" s="77">
        <v>0</v>
      </c>
      <c r="AA1703" s="77">
        <v>931.82291809761205</v>
      </c>
      <c r="AB1703" s="77">
        <v>1.3420221067954701</v>
      </c>
      <c r="AC1703" s="77">
        <v>2614.82291809761</v>
      </c>
      <c r="AE1703" s="87" t="str">
        <f t="shared" si="318"/>
        <v>Domestic</v>
      </c>
      <c r="AF1703" s="82" t="str">
        <f t="shared" si="319"/>
        <v>non-student</v>
      </c>
      <c r="AI1703" s="82">
        <f>'GDP per Capita'!N1703</f>
        <v>63809.64</v>
      </c>
      <c r="AJ1703" s="82">
        <f t="shared" si="320"/>
        <v>63809.64</v>
      </c>
      <c r="AK1703" s="82">
        <f t="shared" si="321"/>
        <v>63809.64</v>
      </c>
      <c r="AL1703" s="88">
        <f t="shared" si="322"/>
        <v>4.0978493501884823E-2</v>
      </c>
    </row>
    <row r="1704" spans="1:38">
      <c r="A1704" s="77" t="s">
        <v>105</v>
      </c>
      <c r="B1704" s="77">
        <v>1806</v>
      </c>
      <c r="C1704" s="77">
        <v>30.271128600000001</v>
      </c>
      <c r="D1704" s="77">
        <v>-97.743699500000005</v>
      </c>
      <c r="E1704" s="77" t="s">
        <v>37</v>
      </c>
      <c r="F1704" s="77">
        <v>525</v>
      </c>
      <c r="H1704" s="77" t="s">
        <v>66</v>
      </c>
      <c r="I1704" s="77">
        <v>2016</v>
      </c>
      <c r="J1704" s="77">
        <v>525</v>
      </c>
      <c r="K1704" s="77" t="s">
        <v>29</v>
      </c>
      <c r="L1704" s="77" t="s">
        <v>29</v>
      </c>
      <c r="N1704" s="77">
        <v>0</v>
      </c>
      <c r="O1704" s="77">
        <v>0</v>
      </c>
      <c r="P1704" s="77" t="s">
        <v>11</v>
      </c>
      <c r="Q1704" s="77">
        <v>47.614421900000004</v>
      </c>
      <c r="R1704" s="77">
        <v>-122.1923372</v>
      </c>
      <c r="S1704" s="77">
        <v>5678.4573405282399</v>
      </c>
      <c r="T1704" s="77">
        <v>0.96844483772128698</v>
      </c>
      <c r="U1704" s="77">
        <v>250</v>
      </c>
      <c r="V1704" s="77">
        <v>808</v>
      </c>
      <c r="W1704" s="77">
        <v>8.6120000000000002E-2</v>
      </c>
      <c r="X1704" s="77">
        <v>0</v>
      </c>
      <c r="Y1704" s="77">
        <v>0</v>
      </c>
      <c r="Z1704" s="77">
        <v>0</v>
      </c>
      <c r="AA1704" s="77">
        <v>681.41488086338904</v>
      </c>
      <c r="AB1704" s="77">
        <v>1.05456483772128</v>
      </c>
      <c r="AC1704" s="77">
        <v>2264.4148808633799</v>
      </c>
      <c r="AE1704" s="87" t="str">
        <f t="shared" si="318"/>
        <v>Domestic</v>
      </c>
      <c r="AF1704" s="82" t="str">
        <f t="shared" si="319"/>
        <v>non-student</v>
      </c>
      <c r="AI1704" s="82">
        <f>'GDP per Capita'!N1704</f>
        <v>63809.64</v>
      </c>
      <c r="AJ1704" s="82">
        <f t="shared" si="320"/>
        <v>63809.64</v>
      </c>
      <c r="AK1704" s="82">
        <f t="shared" si="321"/>
        <v>63809.64</v>
      </c>
      <c r="AL1704" s="88">
        <f t="shared" si="322"/>
        <v>3.5487034261020435E-2</v>
      </c>
    </row>
    <row r="1705" spans="1:38">
      <c r="A1705" s="77" t="s">
        <v>94</v>
      </c>
      <c r="B1705" s="77">
        <v>1807</v>
      </c>
      <c r="C1705" s="77">
        <v>32.819121799999998</v>
      </c>
      <c r="D1705" s="77">
        <v>34.998385599999999</v>
      </c>
      <c r="E1705" s="77" t="s">
        <v>37</v>
      </c>
      <c r="F1705" s="77">
        <v>525</v>
      </c>
      <c r="H1705" s="77" t="s">
        <v>66</v>
      </c>
      <c r="I1705" s="77">
        <v>2016</v>
      </c>
      <c r="J1705" s="77">
        <v>525</v>
      </c>
      <c r="K1705" s="77" t="s">
        <v>518</v>
      </c>
      <c r="L1705" s="77" t="s">
        <v>32</v>
      </c>
      <c r="N1705" s="77">
        <v>0</v>
      </c>
      <c r="O1705" s="77">
        <v>0</v>
      </c>
      <c r="P1705" s="77" t="s">
        <v>11</v>
      </c>
      <c r="Q1705" s="77">
        <v>47.614421900000004</v>
      </c>
      <c r="R1705" s="77">
        <v>-122.1923372</v>
      </c>
      <c r="S1705" s="77">
        <v>21572.111320890799</v>
      </c>
      <c r="T1705" s="77">
        <v>3.3512315266351602</v>
      </c>
      <c r="U1705" s="77">
        <v>250</v>
      </c>
      <c r="V1705" s="77">
        <v>808</v>
      </c>
      <c r="W1705" s="77">
        <v>8.6120000000000002E-2</v>
      </c>
      <c r="X1705" s="77">
        <v>0</v>
      </c>
      <c r="Y1705" s="77">
        <v>0</v>
      </c>
      <c r="Z1705" s="77">
        <v>0</v>
      </c>
      <c r="AA1705" s="77">
        <v>1973.84818586151</v>
      </c>
      <c r="AB1705" s="77">
        <v>3.43735152663516</v>
      </c>
      <c r="AC1705" s="77">
        <v>3556.84818586151</v>
      </c>
      <c r="AE1705" s="87" t="str">
        <f t="shared" si="318"/>
        <v>International</v>
      </c>
      <c r="AF1705" s="82" t="str">
        <f t="shared" si="319"/>
        <v>non-student</v>
      </c>
      <c r="AI1705" s="82">
        <f>'GDP per Capita'!N1705</f>
        <v>41377.49</v>
      </c>
      <c r="AJ1705" s="82">
        <f t="shared" si="320"/>
        <v>41377.49</v>
      </c>
      <c r="AK1705" s="82">
        <f t="shared" si="321"/>
        <v>41377.49</v>
      </c>
      <c r="AL1705" s="88">
        <f t="shared" si="322"/>
        <v>8.596094605693845E-2</v>
      </c>
    </row>
    <row r="1706" spans="1:38">
      <c r="A1706" s="77" t="s">
        <v>102</v>
      </c>
      <c r="B1706" s="77">
        <v>1808</v>
      </c>
      <c r="C1706" s="77">
        <v>50.087465399999999</v>
      </c>
      <c r="D1706" s="77">
        <v>14.421253500000001</v>
      </c>
      <c r="E1706" s="77" t="s">
        <v>37</v>
      </c>
      <c r="F1706" s="77">
        <v>585</v>
      </c>
      <c r="H1706" s="77" t="s">
        <v>64</v>
      </c>
      <c r="I1706" s="77">
        <v>2016</v>
      </c>
      <c r="J1706" s="77">
        <v>585</v>
      </c>
      <c r="K1706" s="77" t="s">
        <v>576</v>
      </c>
      <c r="L1706" s="77" t="s">
        <v>31</v>
      </c>
      <c r="N1706" s="77">
        <v>0</v>
      </c>
      <c r="O1706" s="77">
        <v>0</v>
      </c>
      <c r="P1706" s="77" t="s">
        <v>11</v>
      </c>
      <c r="Q1706" s="77">
        <v>47.614421900000004</v>
      </c>
      <c r="R1706" s="77">
        <v>-122.1923372</v>
      </c>
      <c r="S1706" s="77">
        <v>16766.345556958298</v>
      </c>
      <c r="T1706" s="77">
        <v>2.5837952447311898</v>
      </c>
      <c r="U1706" s="77">
        <v>250</v>
      </c>
      <c r="V1706" s="77">
        <v>808</v>
      </c>
      <c r="W1706" s="77">
        <v>8.6120000000000002E-2</v>
      </c>
      <c r="X1706" s="77">
        <v>0</v>
      </c>
      <c r="Y1706" s="77">
        <v>0</v>
      </c>
      <c r="Z1706" s="77">
        <v>0</v>
      </c>
      <c r="AA1706" s="77">
        <v>1760.4662834806199</v>
      </c>
      <c r="AB1706" s="77">
        <v>2.66991524473119</v>
      </c>
      <c r="AC1706" s="77">
        <v>3403.4662834806199</v>
      </c>
      <c r="AE1706" s="87" t="str">
        <f t="shared" si="318"/>
        <v>International</v>
      </c>
      <c r="AF1706" s="82" t="str">
        <f t="shared" si="319"/>
        <v>non-student</v>
      </c>
      <c r="AI1706" s="82">
        <f>'GDP per Capita'!N1706</f>
        <v>23771.4</v>
      </c>
      <c r="AJ1706" s="82">
        <f t="shared" si="320"/>
        <v>23771.4</v>
      </c>
      <c r="AK1706" s="82">
        <f t="shared" si="321"/>
        <v>23771.4</v>
      </c>
      <c r="AL1706" s="88">
        <f t="shared" si="322"/>
        <v>0.14317483545271292</v>
      </c>
    </row>
    <row r="1707" spans="1:38">
      <c r="A1707" s="77" t="s">
        <v>164</v>
      </c>
      <c r="B1707" s="77">
        <v>1809</v>
      </c>
      <c r="C1707" s="77">
        <v>39.745946799999999</v>
      </c>
      <c r="D1707" s="77">
        <v>-75.546588999999997</v>
      </c>
      <c r="E1707" s="77" t="s">
        <v>42</v>
      </c>
      <c r="F1707" s="77">
        <v>685</v>
      </c>
      <c r="H1707" s="77" t="s">
        <v>64</v>
      </c>
      <c r="I1707" s="77">
        <v>2016</v>
      </c>
      <c r="J1707" s="77">
        <v>685</v>
      </c>
      <c r="K1707" s="77" t="s">
        <v>29</v>
      </c>
      <c r="L1707" s="77" t="s">
        <v>29</v>
      </c>
      <c r="N1707" s="77">
        <v>0</v>
      </c>
      <c r="O1707" s="77">
        <v>0</v>
      </c>
      <c r="P1707" s="77" t="s">
        <v>11</v>
      </c>
      <c r="Q1707" s="77">
        <v>47.614421900000004</v>
      </c>
      <c r="R1707" s="77">
        <v>-122.1923372</v>
      </c>
      <c r="S1707" s="77">
        <v>7582.7055034887499</v>
      </c>
      <c r="T1707" s="77">
        <v>1.23045768483327</v>
      </c>
      <c r="U1707" s="77">
        <v>250</v>
      </c>
      <c r="V1707" s="77">
        <v>808</v>
      </c>
      <c r="W1707" s="77">
        <v>8.6120000000000002E-2</v>
      </c>
      <c r="X1707" s="77">
        <v>0</v>
      </c>
      <c r="Y1707" s="77">
        <v>0</v>
      </c>
      <c r="Z1707" s="77">
        <v>0</v>
      </c>
      <c r="AA1707" s="77">
        <v>909.92466041864998</v>
      </c>
      <c r="AB1707" s="77">
        <v>1.31657768483327</v>
      </c>
      <c r="AC1707" s="77">
        <v>2652.9246604186501</v>
      </c>
      <c r="AE1707" s="87" t="str">
        <f t="shared" si="318"/>
        <v>Domestic</v>
      </c>
      <c r="AF1707" s="82" t="str">
        <f t="shared" si="319"/>
        <v>non-student</v>
      </c>
      <c r="AI1707" s="82">
        <f>'GDP per Capita'!N1707</f>
        <v>63809.64</v>
      </c>
      <c r="AJ1707" s="82">
        <f t="shared" si="320"/>
        <v>63809.64</v>
      </c>
      <c r="AK1707" s="82">
        <f t="shared" si="321"/>
        <v>63809.64</v>
      </c>
      <c r="AL1707" s="88">
        <f t="shared" si="322"/>
        <v>4.1575609271869422E-2</v>
      </c>
    </row>
    <row r="1708" spans="1:38">
      <c r="A1708" s="77" t="s">
        <v>112</v>
      </c>
      <c r="B1708" s="77">
        <v>1810</v>
      </c>
      <c r="C1708" s="77">
        <v>40.735657000000003</v>
      </c>
      <c r="D1708" s="77">
        <v>-74.172366699999998</v>
      </c>
      <c r="E1708" s="77" t="s">
        <v>42</v>
      </c>
      <c r="F1708" s="77">
        <v>585</v>
      </c>
      <c r="H1708" s="77" t="s">
        <v>64</v>
      </c>
      <c r="I1708" s="77">
        <v>2016</v>
      </c>
      <c r="J1708" s="77">
        <v>585</v>
      </c>
      <c r="K1708" s="77" t="s">
        <v>29</v>
      </c>
      <c r="L1708" s="77" t="s">
        <v>29</v>
      </c>
      <c r="N1708" s="77">
        <v>0</v>
      </c>
      <c r="O1708" s="77">
        <v>0</v>
      </c>
      <c r="P1708" s="77" t="s">
        <v>11</v>
      </c>
      <c r="Q1708" s="77">
        <v>47.614421900000004</v>
      </c>
      <c r="R1708" s="77">
        <v>-122.1923372</v>
      </c>
      <c r="S1708" s="77">
        <v>7682.8900081961101</v>
      </c>
      <c r="T1708" s="77">
        <v>1.2444194037810901</v>
      </c>
      <c r="U1708" s="77">
        <v>250</v>
      </c>
      <c r="V1708" s="77">
        <v>808</v>
      </c>
      <c r="W1708" s="77">
        <v>8.6120000000000002E-2</v>
      </c>
      <c r="X1708" s="77">
        <v>0</v>
      </c>
      <c r="Y1708" s="77">
        <v>0</v>
      </c>
      <c r="Z1708" s="77">
        <v>0</v>
      </c>
      <c r="AA1708" s="77">
        <v>921.94680098353297</v>
      </c>
      <c r="AB1708" s="77">
        <v>1.33053940378109</v>
      </c>
      <c r="AC1708" s="77">
        <v>2564.94680098353</v>
      </c>
      <c r="AE1708" s="87" t="str">
        <f t="shared" si="318"/>
        <v>Domestic</v>
      </c>
      <c r="AF1708" s="82" t="str">
        <f t="shared" si="319"/>
        <v>non-student</v>
      </c>
      <c r="AI1708" s="82">
        <f>'GDP per Capita'!N1708</f>
        <v>63809.64</v>
      </c>
      <c r="AJ1708" s="82">
        <f t="shared" si="320"/>
        <v>63809.64</v>
      </c>
      <c r="AK1708" s="82">
        <f t="shared" si="321"/>
        <v>63809.64</v>
      </c>
      <c r="AL1708" s="88">
        <f t="shared" si="322"/>
        <v>4.0196854283828118E-2</v>
      </c>
    </row>
    <row r="1709" spans="1:38">
      <c r="A1709" s="77" t="s">
        <v>190</v>
      </c>
      <c r="B1709" s="77">
        <v>1811</v>
      </c>
      <c r="C1709" s="77">
        <v>44.974199499999997</v>
      </c>
      <c r="D1709" s="77">
        <v>-93.506994199999994</v>
      </c>
      <c r="E1709" s="77" t="s">
        <v>42</v>
      </c>
      <c r="F1709" s="77">
        <v>0</v>
      </c>
      <c r="H1709" s="77" t="s">
        <v>69</v>
      </c>
      <c r="I1709" s="77">
        <v>2016</v>
      </c>
      <c r="J1709" s="77">
        <v>0</v>
      </c>
      <c r="K1709" s="77" t="s">
        <v>29</v>
      </c>
      <c r="L1709" s="77" t="s">
        <v>29</v>
      </c>
      <c r="N1709" s="77">
        <v>0</v>
      </c>
      <c r="O1709" s="77">
        <v>0</v>
      </c>
      <c r="P1709" s="77" t="s">
        <v>11</v>
      </c>
      <c r="Q1709" s="77">
        <v>47.614421900000004</v>
      </c>
      <c r="R1709" s="77">
        <v>-122.1923372</v>
      </c>
      <c r="S1709" s="77">
        <v>4421.0125782511304</v>
      </c>
      <c r="T1709" s="77">
        <v>0.78914646488567697</v>
      </c>
      <c r="U1709" s="77">
        <v>250</v>
      </c>
      <c r="V1709" s="77">
        <v>808</v>
      </c>
      <c r="W1709" s="77">
        <v>8.6120000000000002E-2</v>
      </c>
      <c r="X1709" s="77">
        <v>0</v>
      </c>
      <c r="Y1709" s="77">
        <v>0</v>
      </c>
      <c r="Z1709" s="77">
        <v>0</v>
      </c>
      <c r="AA1709" s="77">
        <v>530.52150939013495</v>
      </c>
      <c r="AB1709" s="77">
        <v>0.87526646488567705</v>
      </c>
      <c r="AC1709" s="77">
        <v>1588.5215093901299</v>
      </c>
      <c r="AE1709" s="87" t="str">
        <f t="shared" si="318"/>
        <v>Domestic</v>
      </c>
      <c r="AF1709" s="82" t="str">
        <f t="shared" si="319"/>
        <v>non-student</v>
      </c>
      <c r="AI1709" s="82">
        <f>'GDP per Capita'!N1709</f>
        <v>63809.64</v>
      </c>
      <c r="AJ1709" s="82">
        <f t="shared" si="320"/>
        <v>63809.64</v>
      </c>
      <c r="AK1709" s="82">
        <f t="shared" si="321"/>
        <v>63809.64</v>
      </c>
      <c r="AL1709" s="88">
        <f t="shared" si="322"/>
        <v>2.4894694741893701E-2</v>
      </c>
    </row>
    <row r="1710" spans="1:38">
      <c r="A1710" s="77" t="s">
        <v>313</v>
      </c>
      <c r="B1710" s="77">
        <v>1812</v>
      </c>
      <c r="C1710" s="77">
        <v>44.489665000000002</v>
      </c>
      <c r="D1710" s="77">
        <v>11.218309</v>
      </c>
      <c r="E1710" s="77" t="s">
        <v>42</v>
      </c>
      <c r="F1710" s="77">
        <v>585</v>
      </c>
      <c r="H1710" s="77" t="s">
        <v>64</v>
      </c>
      <c r="I1710" s="77">
        <v>2016</v>
      </c>
      <c r="J1710" s="77">
        <v>585</v>
      </c>
      <c r="K1710" s="77" t="s">
        <v>557</v>
      </c>
      <c r="L1710" s="77" t="s">
        <v>31</v>
      </c>
      <c r="N1710" s="77">
        <v>0</v>
      </c>
      <c r="O1710" s="77">
        <v>0</v>
      </c>
      <c r="P1710" s="77" t="s">
        <v>11</v>
      </c>
      <c r="Q1710" s="77">
        <v>47.614421900000004</v>
      </c>
      <c r="R1710" s="77">
        <v>-122.1923372</v>
      </c>
      <c r="S1710" s="77">
        <v>17616.568838547199</v>
      </c>
      <c r="T1710" s="77">
        <v>2.7166046342463002</v>
      </c>
      <c r="U1710" s="77">
        <v>250</v>
      </c>
      <c r="V1710" s="77">
        <v>808</v>
      </c>
      <c r="W1710" s="77">
        <v>8.6120000000000002E-2</v>
      </c>
      <c r="X1710" s="77">
        <v>0</v>
      </c>
      <c r="Y1710" s="77">
        <v>0</v>
      </c>
      <c r="Z1710" s="77">
        <v>0</v>
      </c>
      <c r="AA1710" s="77">
        <v>1849.7397280474599</v>
      </c>
      <c r="AB1710" s="77">
        <v>2.8027246342462999</v>
      </c>
      <c r="AC1710" s="77">
        <v>3492.7397280474602</v>
      </c>
      <c r="AE1710" s="87" t="str">
        <f t="shared" si="318"/>
        <v>International</v>
      </c>
      <c r="AF1710" s="82" t="str">
        <f t="shared" si="319"/>
        <v>non-student</v>
      </c>
      <c r="AI1710" s="82">
        <f>'GDP per Capita'!N1710</f>
        <v>34671.17</v>
      </c>
      <c r="AJ1710" s="82">
        <f t="shared" si="320"/>
        <v>34671.17</v>
      </c>
      <c r="AK1710" s="82">
        <f t="shared" si="321"/>
        <v>34671.17</v>
      </c>
      <c r="AL1710" s="88">
        <f t="shared" si="322"/>
        <v>0.10073902115352497</v>
      </c>
    </row>
    <row r="1711" spans="1:38">
      <c r="A1711" s="77" t="s">
        <v>105</v>
      </c>
      <c r="B1711" s="77">
        <v>1813</v>
      </c>
      <c r="C1711" s="77">
        <v>30.271128600000001</v>
      </c>
      <c r="D1711" s="77">
        <v>-97.743699500000005</v>
      </c>
      <c r="E1711" s="77" t="s">
        <v>37</v>
      </c>
      <c r="F1711" s="77">
        <v>585</v>
      </c>
      <c r="H1711" s="77" t="s">
        <v>64</v>
      </c>
      <c r="I1711" s="77">
        <v>2016</v>
      </c>
      <c r="J1711" s="77">
        <v>585</v>
      </c>
      <c r="K1711" s="77" t="s">
        <v>29</v>
      </c>
      <c r="L1711" s="77" t="s">
        <v>29</v>
      </c>
      <c r="N1711" s="77">
        <v>0</v>
      </c>
      <c r="O1711" s="77">
        <v>0</v>
      </c>
      <c r="P1711" s="77" t="s">
        <v>11</v>
      </c>
      <c r="Q1711" s="77">
        <v>47.614421900000004</v>
      </c>
      <c r="R1711" s="77">
        <v>-122.1923372</v>
      </c>
      <c r="S1711" s="77">
        <v>5678.4573405282399</v>
      </c>
      <c r="T1711" s="77">
        <v>0.96844483772128698</v>
      </c>
      <c r="U1711" s="77">
        <v>250</v>
      </c>
      <c r="V1711" s="77">
        <v>808</v>
      </c>
      <c r="W1711" s="77">
        <v>8.6120000000000002E-2</v>
      </c>
      <c r="X1711" s="77">
        <v>0</v>
      </c>
      <c r="Y1711" s="77">
        <v>0</v>
      </c>
      <c r="Z1711" s="77">
        <v>0</v>
      </c>
      <c r="AA1711" s="77">
        <v>681.41488086338904</v>
      </c>
      <c r="AB1711" s="77">
        <v>1.05456483772128</v>
      </c>
      <c r="AC1711" s="77">
        <v>2324.4148808633799</v>
      </c>
      <c r="AE1711" s="87" t="str">
        <f t="shared" si="318"/>
        <v>Domestic</v>
      </c>
      <c r="AF1711" s="82" t="str">
        <f t="shared" si="319"/>
        <v>non-student</v>
      </c>
      <c r="AI1711" s="82">
        <f>'GDP per Capita'!N1711</f>
        <v>63809.64</v>
      </c>
      <c r="AJ1711" s="82">
        <f t="shared" si="320"/>
        <v>63809.64</v>
      </c>
      <c r="AK1711" s="82">
        <f t="shared" si="321"/>
        <v>63809.64</v>
      </c>
      <c r="AL1711" s="88">
        <f t="shared" si="322"/>
        <v>3.6427331056300895E-2</v>
      </c>
    </row>
    <row r="1712" spans="1:38">
      <c r="A1712" s="77" t="s">
        <v>106</v>
      </c>
      <c r="B1712" s="77">
        <v>1814</v>
      </c>
      <c r="C1712" s="77">
        <v>34.053690899999999</v>
      </c>
      <c r="D1712" s="77">
        <v>-118.2427666</v>
      </c>
      <c r="E1712" s="77" t="s">
        <v>38</v>
      </c>
      <c r="F1712" s="77">
        <v>295</v>
      </c>
      <c r="H1712" s="77" t="s">
        <v>65</v>
      </c>
      <c r="I1712" s="77">
        <v>2016</v>
      </c>
      <c r="J1712" s="77">
        <v>295</v>
      </c>
      <c r="K1712" s="77" t="s">
        <v>29</v>
      </c>
      <c r="L1712" s="77" t="s">
        <v>29</v>
      </c>
      <c r="N1712" s="77">
        <v>0</v>
      </c>
      <c r="O1712" s="77">
        <v>0</v>
      </c>
      <c r="P1712" s="77" t="s">
        <v>11</v>
      </c>
      <c r="Q1712" s="77">
        <v>47.614421900000004</v>
      </c>
      <c r="R1712" s="77">
        <v>-122.1923372</v>
      </c>
      <c r="S1712" s="77">
        <v>3087.0295835030602</v>
      </c>
      <c r="T1712" s="77">
        <v>0.57677989737791002</v>
      </c>
      <c r="U1712" s="77">
        <v>250</v>
      </c>
      <c r="V1712" s="77">
        <v>404</v>
      </c>
      <c r="W1712" s="77">
        <v>4.3060000000000001E-2</v>
      </c>
      <c r="X1712" s="77">
        <v>0</v>
      </c>
      <c r="Y1712" s="77">
        <v>0</v>
      </c>
      <c r="Z1712" s="77">
        <v>0</v>
      </c>
      <c r="AA1712" s="77">
        <v>592.70968003258804</v>
      </c>
      <c r="AB1712" s="77">
        <v>0.61983989737791001</v>
      </c>
      <c r="AC1712" s="77">
        <v>1541.7096800325801</v>
      </c>
      <c r="AE1712" s="87" t="str">
        <f t="shared" si="318"/>
        <v>Domestic</v>
      </c>
      <c r="AF1712" s="82" t="str">
        <f t="shared" si="319"/>
        <v>student</v>
      </c>
      <c r="AI1712" s="82">
        <f>'GDP per Capita'!N1712</f>
        <v>63809.64</v>
      </c>
      <c r="AJ1712" s="82">
        <f t="shared" si="320"/>
        <v>63809.64</v>
      </c>
      <c r="AK1712" s="82">
        <f t="shared" si="321"/>
        <v>63809.64</v>
      </c>
      <c r="AL1712" s="88">
        <f t="shared" si="322"/>
        <v>2.4161077856458369E-2</v>
      </c>
    </row>
    <row r="1713" spans="1:38">
      <c r="A1713" s="77" t="s">
        <v>463</v>
      </c>
      <c r="B1713" s="77">
        <v>1815</v>
      </c>
      <c r="C1713" s="77">
        <v>41.661164200000002</v>
      </c>
      <c r="D1713" s="77">
        <v>-86.180703100000002</v>
      </c>
      <c r="E1713" s="77" t="s">
        <v>43</v>
      </c>
      <c r="F1713" s="77">
        <v>295</v>
      </c>
      <c r="H1713" s="77" t="s">
        <v>65</v>
      </c>
      <c r="I1713" s="77">
        <v>2016</v>
      </c>
      <c r="J1713" s="77">
        <v>295</v>
      </c>
      <c r="K1713" s="77" t="s">
        <v>29</v>
      </c>
      <c r="L1713" s="77" t="s">
        <v>29</v>
      </c>
      <c r="N1713" s="77">
        <v>0</v>
      </c>
      <c r="O1713" s="77">
        <v>0</v>
      </c>
      <c r="P1713" s="77" t="s">
        <v>11</v>
      </c>
      <c r="Q1713" s="77">
        <v>47.614421900000004</v>
      </c>
      <c r="R1713" s="77">
        <v>-122.1923372</v>
      </c>
      <c r="S1713" s="77">
        <v>5794.6633287475897</v>
      </c>
      <c r="T1713" s="77">
        <v>0.98425098108993803</v>
      </c>
      <c r="U1713" s="77">
        <v>250</v>
      </c>
      <c r="V1713" s="77">
        <v>808</v>
      </c>
      <c r="W1713" s="77">
        <v>8.6120000000000002E-2</v>
      </c>
      <c r="X1713" s="77">
        <v>0</v>
      </c>
      <c r="Y1713" s="77">
        <v>0</v>
      </c>
      <c r="Z1713" s="77">
        <v>0</v>
      </c>
      <c r="AA1713" s="77">
        <v>695.35959944971103</v>
      </c>
      <c r="AB1713" s="77">
        <v>1.07037098108993</v>
      </c>
      <c r="AC1713" s="77">
        <v>2048.35959944971</v>
      </c>
      <c r="AE1713" s="87" t="str">
        <f t="shared" si="318"/>
        <v>Domestic</v>
      </c>
      <c r="AF1713" s="82" t="str">
        <f t="shared" si="319"/>
        <v>non-student</v>
      </c>
      <c r="AI1713" s="82">
        <f>'GDP per Capita'!N1713</f>
        <v>63809.64</v>
      </c>
      <c r="AJ1713" s="82">
        <f t="shared" si="320"/>
        <v>63809.64</v>
      </c>
      <c r="AK1713" s="82">
        <f t="shared" si="321"/>
        <v>63809.64</v>
      </c>
      <c r="AL1713" s="88">
        <f t="shared" si="322"/>
        <v>3.2101099449075562E-2</v>
      </c>
    </row>
    <row r="1714" spans="1:38">
      <c r="A1714" s="77" t="s">
        <v>114</v>
      </c>
      <c r="B1714" s="77">
        <v>1816</v>
      </c>
      <c r="C1714" s="77">
        <v>41.489982699999999</v>
      </c>
      <c r="D1714" s="77">
        <v>-71.313770700000006</v>
      </c>
      <c r="E1714" s="77" t="s">
        <v>42</v>
      </c>
      <c r="F1714" s="77">
        <v>0</v>
      </c>
      <c r="H1714" s="77" t="s">
        <v>63</v>
      </c>
      <c r="I1714" s="77">
        <v>2016</v>
      </c>
      <c r="J1714" s="77">
        <v>0</v>
      </c>
      <c r="K1714" s="77" t="s">
        <v>29</v>
      </c>
      <c r="L1714" s="77" t="s">
        <v>29</v>
      </c>
      <c r="N1714" s="77">
        <v>0</v>
      </c>
      <c r="O1714" s="77">
        <v>0</v>
      </c>
      <c r="P1714" s="77" t="s">
        <v>11</v>
      </c>
      <c r="Q1714" s="77">
        <v>47.614421900000004</v>
      </c>
      <c r="R1714" s="77">
        <v>-122.1923372</v>
      </c>
      <c r="S1714" s="77">
        <v>8029.2642063588801</v>
      </c>
      <c r="T1714" s="77">
        <v>1.29282642733982</v>
      </c>
      <c r="U1714" s="77">
        <v>250</v>
      </c>
      <c r="V1714" s="77">
        <v>808</v>
      </c>
      <c r="W1714" s="77">
        <v>8.6120000000000002E-2</v>
      </c>
      <c r="X1714" s="77">
        <v>0</v>
      </c>
      <c r="Y1714" s="77">
        <v>0</v>
      </c>
      <c r="Z1714" s="77">
        <v>0</v>
      </c>
      <c r="AA1714" s="77">
        <v>843.07274166768298</v>
      </c>
      <c r="AB1714" s="77">
        <v>1.37894642733982</v>
      </c>
      <c r="AC1714" s="77">
        <v>1901.07274166768</v>
      </c>
      <c r="AE1714" s="87" t="str">
        <f t="shared" si="318"/>
        <v>Domestic</v>
      </c>
      <c r="AF1714" s="82" t="str">
        <f t="shared" si="319"/>
        <v>non-student</v>
      </c>
      <c r="AI1714" s="82">
        <f>'GDP per Capita'!N1714</f>
        <v>63809.64</v>
      </c>
      <c r="AJ1714" s="82">
        <f t="shared" si="320"/>
        <v>63809.64</v>
      </c>
      <c r="AK1714" s="82">
        <f t="shared" si="321"/>
        <v>63809.64</v>
      </c>
      <c r="AL1714" s="88">
        <f t="shared" si="322"/>
        <v>2.9792876776419362E-2</v>
      </c>
    </row>
    <row r="1715" spans="1:38">
      <c r="A1715" s="77" t="s">
        <v>162</v>
      </c>
      <c r="B1715" s="77">
        <v>1817</v>
      </c>
      <c r="C1715" s="77">
        <v>40.027145300000001</v>
      </c>
      <c r="D1715" s="77">
        <v>-78.523744699999995</v>
      </c>
      <c r="E1715" s="77" t="s">
        <v>42</v>
      </c>
      <c r="F1715" s="77">
        <v>585</v>
      </c>
      <c r="H1715" s="77" t="s">
        <v>64</v>
      </c>
      <c r="I1715" s="77">
        <v>2016</v>
      </c>
      <c r="J1715" s="77">
        <v>585</v>
      </c>
      <c r="K1715" s="77" t="s">
        <v>29</v>
      </c>
      <c r="L1715" s="77" t="s">
        <v>29</v>
      </c>
      <c r="N1715" s="77">
        <v>0</v>
      </c>
      <c r="O1715" s="77">
        <v>0</v>
      </c>
      <c r="P1715" s="77" t="s">
        <v>11</v>
      </c>
      <c r="Q1715" s="77">
        <v>47.614421900000004</v>
      </c>
      <c r="R1715" s="77">
        <v>-122.1923372</v>
      </c>
      <c r="S1715" s="77">
        <v>7107.1391471628503</v>
      </c>
      <c r="T1715" s="77">
        <v>1.1644239931279401</v>
      </c>
      <c r="U1715" s="77">
        <v>250</v>
      </c>
      <c r="V1715" s="77">
        <v>808</v>
      </c>
      <c r="W1715" s="77">
        <v>8.6120000000000002E-2</v>
      </c>
      <c r="X1715" s="77">
        <v>0</v>
      </c>
      <c r="Y1715" s="77">
        <v>0</v>
      </c>
      <c r="Z1715" s="77">
        <v>0</v>
      </c>
      <c r="AA1715" s="77">
        <v>852.85669765954196</v>
      </c>
      <c r="AB1715" s="77">
        <v>1.2505439931279401</v>
      </c>
      <c r="AC1715" s="77">
        <v>2495.8566976595398</v>
      </c>
      <c r="AE1715" s="87" t="str">
        <f t="shared" si="318"/>
        <v>Domestic</v>
      </c>
      <c r="AF1715" s="82" t="str">
        <f t="shared" si="319"/>
        <v>non-student</v>
      </c>
      <c r="AI1715" s="82">
        <f>'GDP per Capita'!N1715</f>
        <v>63809.64</v>
      </c>
      <c r="AJ1715" s="82">
        <f t="shared" si="320"/>
        <v>63809.64</v>
      </c>
      <c r="AK1715" s="82">
        <f t="shared" si="321"/>
        <v>63809.64</v>
      </c>
      <c r="AL1715" s="88">
        <f t="shared" si="322"/>
        <v>3.9114100904809053E-2</v>
      </c>
    </row>
    <row r="1716" spans="1:38">
      <c r="A1716" s="77" t="s">
        <v>222</v>
      </c>
      <c r="B1716" s="77">
        <v>1818</v>
      </c>
      <c r="C1716" s="77">
        <v>42.558426399999902</v>
      </c>
      <c r="D1716" s="77">
        <v>-71.268946999999997</v>
      </c>
      <c r="E1716" s="77" t="s">
        <v>42</v>
      </c>
      <c r="F1716" s="77">
        <v>525</v>
      </c>
      <c r="H1716" s="77" t="s">
        <v>66</v>
      </c>
      <c r="I1716" s="77">
        <v>2016</v>
      </c>
      <c r="J1716" s="77">
        <v>525</v>
      </c>
      <c r="K1716" s="77" t="s">
        <v>29</v>
      </c>
      <c r="L1716" s="77" t="s">
        <v>29</v>
      </c>
      <c r="N1716" s="77">
        <v>0</v>
      </c>
      <c r="O1716" s="77">
        <v>0</v>
      </c>
      <c r="P1716" s="77" t="s">
        <v>11</v>
      </c>
      <c r="Q1716" s="77">
        <v>47.614421900000004</v>
      </c>
      <c r="R1716" s="77">
        <v>-122.1923372</v>
      </c>
      <c r="S1716" s="77">
        <v>7928.8051405523602</v>
      </c>
      <c r="T1716" s="77">
        <v>1.27876514802964</v>
      </c>
      <c r="U1716" s="77">
        <v>250</v>
      </c>
      <c r="V1716" s="77">
        <v>808</v>
      </c>
      <c r="W1716" s="77">
        <v>8.6120000000000002E-2</v>
      </c>
      <c r="X1716" s="77">
        <v>0</v>
      </c>
      <c r="Y1716" s="77">
        <v>0</v>
      </c>
      <c r="Z1716" s="77">
        <v>0</v>
      </c>
      <c r="AA1716" s="77">
        <v>951.45661686628296</v>
      </c>
      <c r="AB1716" s="77">
        <v>1.36488514802964</v>
      </c>
      <c r="AC1716" s="77">
        <v>2534.45661686628</v>
      </c>
      <c r="AE1716" s="87" t="str">
        <f t="shared" si="318"/>
        <v>Domestic</v>
      </c>
      <c r="AF1716" s="82" t="str">
        <f t="shared" si="319"/>
        <v>non-student</v>
      </c>
      <c r="AI1716" s="82">
        <f>'GDP per Capita'!N1716</f>
        <v>63809.64</v>
      </c>
      <c r="AJ1716" s="82">
        <f t="shared" si="320"/>
        <v>63809.64</v>
      </c>
      <c r="AK1716" s="82">
        <f t="shared" si="321"/>
        <v>63809.64</v>
      </c>
      <c r="AL1716" s="88">
        <f t="shared" si="322"/>
        <v>3.9719023910278761E-2</v>
      </c>
    </row>
    <row r="1717" spans="1:38">
      <c r="A1717" s="77" t="s">
        <v>425</v>
      </c>
      <c r="B1717" s="77">
        <v>1819</v>
      </c>
      <c r="C1717" s="77">
        <v>36.550238</v>
      </c>
      <c r="D1717" s="77">
        <v>-82.559429299999906</v>
      </c>
      <c r="E1717" s="77" t="s">
        <v>42</v>
      </c>
      <c r="F1717" s="77">
        <v>685</v>
      </c>
      <c r="H1717" s="77" t="s">
        <v>64</v>
      </c>
      <c r="I1717" s="77">
        <v>2016</v>
      </c>
      <c r="J1717" s="77">
        <v>685</v>
      </c>
      <c r="K1717" s="77" t="s">
        <v>29</v>
      </c>
      <c r="L1717" s="77" t="s">
        <v>29</v>
      </c>
      <c r="N1717" s="77">
        <v>0</v>
      </c>
      <c r="O1717" s="77">
        <v>0</v>
      </c>
      <c r="P1717" s="77" t="s">
        <v>11</v>
      </c>
      <c r="Q1717" s="77">
        <v>47.614421900000004</v>
      </c>
      <c r="R1717" s="77">
        <v>-122.1923372</v>
      </c>
      <c r="S1717" s="77">
        <v>6899.7680439692904</v>
      </c>
      <c r="T1717" s="77">
        <v>1.13575473713789</v>
      </c>
      <c r="U1717" s="77">
        <v>250</v>
      </c>
      <c r="V1717" s="77">
        <v>808</v>
      </c>
      <c r="W1717" s="77">
        <v>8.6120000000000002E-2</v>
      </c>
      <c r="X1717" s="77">
        <v>0</v>
      </c>
      <c r="Y1717" s="77">
        <v>0</v>
      </c>
      <c r="Z1717" s="77">
        <v>0</v>
      </c>
      <c r="AA1717" s="77">
        <v>827.97216527631497</v>
      </c>
      <c r="AB1717" s="77">
        <v>1.22187473713789</v>
      </c>
      <c r="AC1717" s="77">
        <v>2570.9721652763101</v>
      </c>
      <c r="AE1717" s="87" t="str">
        <f t="shared" si="318"/>
        <v>Domestic</v>
      </c>
      <c r="AF1717" s="82" t="str">
        <f t="shared" si="319"/>
        <v>non-student</v>
      </c>
      <c r="AI1717" s="82">
        <f>'GDP per Capita'!N1717</f>
        <v>63809.64</v>
      </c>
      <c r="AJ1717" s="82">
        <f t="shared" si="320"/>
        <v>63809.64</v>
      </c>
      <c r="AK1717" s="82">
        <f t="shared" si="321"/>
        <v>63809.64</v>
      </c>
      <c r="AL1717" s="88">
        <f t="shared" si="322"/>
        <v>4.0291281462743092E-2</v>
      </c>
    </row>
    <row r="1718" spans="1:38">
      <c r="A1718" s="77" t="s">
        <v>326</v>
      </c>
      <c r="B1718" s="77">
        <v>1820</v>
      </c>
      <c r="C1718" s="77">
        <v>34.197630799999999</v>
      </c>
      <c r="D1718" s="77">
        <v>-119.180381799999</v>
      </c>
      <c r="E1718" s="77" t="s">
        <v>42</v>
      </c>
      <c r="F1718" s="77">
        <v>1135</v>
      </c>
      <c r="H1718" s="77" t="s">
        <v>64</v>
      </c>
      <c r="I1718" s="77">
        <v>2016</v>
      </c>
      <c r="J1718" s="77">
        <v>1135</v>
      </c>
      <c r="K1718" s="77" t="s">
        <v>29</v>
      </c>
      <c r="L1718" s="77" t="s">
        <v>29</v>
      </c>
      <c r="N1718" s="77">
        <v>0</v>
      </c>
      <c r="O1718" s="77">
        <v>0</v>
      </c>
      <c r="P1718" s="77" t="s">
        <v>11</v>
      </c>
      <c r="Q1718" s="77">
        <v>47.614421900000004</v>
      </c>
      <c r="R1718" s="77">
        <v>-122.1923372</v>
      </c>
      <c r="S1718" s="77">
        <v>3025.7688127876299</v>
      </c>
      <c r="T1718" s="77">
        <v>0.56702734457106296</v>
      </c>
      <c r="U1718" s="77">
        <v>250</v>
      </c>
      <c r="V1718" s="77">
        <v>808</v>
      </c>
      <c r="W1718" s="77">
        <v>8.6120000000000002E-2</v>
      </c>
      <c r="X1718" s="77">
        <v>0</v>
      </c>
      <c r="Y1718" s="77">
        <v>0</v>
      </c>
      <c r="Z1718" s="77">
        <v>0</v>
      </c>
      <c r="AA1718" s="77">
        <v>580.94761205522502</v>
      </c>
      <c r="AB1718" s="77">
        <v>0.65314734457106305</v>
      </c>
      <c r="AC1718" s="77">
        <v>2773.9476120552199</v>
      </c>
      <c r="AE1718" s="87" t="str">
        <f t="shared" si="318"/>
        <v>Domestic</v>
      </c>
      <c r="AF1718" s="82" t="str">
        <f t="shared" si="319"/>
        <v>non-student</v>
      </c>
      <c r="AI1718" s="82">
        <f>'GDP per Capita'!N1718</f>
        <v>63809.64</v>
      </c>
      <c r="AJ1718" s="82">
        <f t="shared" si="320"/>
        <v>63809.64</v>
      </c>
      <c r="AK1718" s="82">
        <f t="shared" si="321"/>
        <v>63809.64</v>
      </c>
      <c r="AL1718" s="88">
        <f t="shared" si="322"/>
        <v>4.3472234164856904E-2</v>
      </c>
    </row>
    <row r="1719" spans="1:38">
      <c r="A1719" s="77" t="s">
        <v>167</v>
      </c>
      <c r="B1719" s="77">
        <v>1821</v>
      </c>
      <c r="C1719" s="77">
        <v>47.603832099999998</v>
      </c>
      <c r="D1719" s="77">
        <v>-122.3300624</v>
      </c>
      <c r="E1719" s="77" t="s">
        <v>38</v>
      </c>
      <c r="F1719" s="77">
        <v>0</v>
      </c>
      <c r="H1719" s="77" t="s">
        <v>62</v>
      </c>
      <c r="I1719" s="77">
        <v>2016</v>
      </c>
      <c r="J1719" s="77">
        <v>0</v>
      </c>
      <c r="K1719" s="77" t="s">
        <v>29</v>
      </c>
      <c r="L1719" s="77" t="s">
        <v>29</v>
      </c>
      <c r="N1719" s="77">
        <v>0</v>
      </c>
      <c r="O1719" s="77">
        <v>1</v>
      </c>
      <c r="P1719" s="77" t="s">
        <v>11</v>
      </c>
      <c r="Q1719" s="77">
        <v>47.614421900000004</v>
      </c>
      <c r="R1719" s="77">
        <v>-122.1923372</v>
      </c>
      <c r="S1719" s="77">
        <v>20.783283779783499</v>
      </c>
      <c r="T1719" s="77">
        <v>0</v>
      </c>
      <c r="U1719" s="77">
        <v>0</v>
      </c>
      <c r="V1719" s="77">
        <v>0</v>
      </c>
      <c r="W1719" s="77">
        <v>0</v>
      </c>
      <c r="X1719" s="77">
        <v>0</v>
      </c>
      <c r="Y1719" s="77">
        <v>0</v>
      </c>
      <c r="Z1719" s="77">
        <v>0</v>
      </c>
      <c r="AA1719" s="77">
        <v>0</v>
      </c>
      <c r="AB1719" s="77">
        <v>0</v>
      </c>
      <c r="AC1719" s="77">
        <v>0</v>
      </c>
      <c r="AE1719" s="87" t="str">
        <f t="shared" si="318"/>
        <v>Domestic</v>
      </c>
      <c r="AF1719" s="82" t="str">
        <f t="shared" si="319"/>
        <v>student</v>
      </c>
      <c r="AI1719" s="82">
        <f>'GDP per Capita'!N1719</f>
        <v>63809.64</v>
      </c>
      <c r="AJ1719" s="82">
        <f t="shared" si="320"/>
        <v>63809.64</v>
      </c>
      <c r="AK1719" s="82">
        <f t="shared" si="321"/>
        <v>63809.64</v>
      </c>
      <c r="AL1719" s="88">
        <f t="shared" si="322"/>
        <v>0</v>
      </c>
    </row>
    <row r="1720" spans="1:38">
      <c r="A1720" s="77" t="s">
        <v>100</v>
      </c>
      <c r="B1720" s="77">
        <v>1822</v>
      </c>
      <c r="C1720" s="77">
        <v>33.425505600000001</v>
      </c>
      <c r="D1720" s="77">
        <v>-111.94001249999999</v>
      </c>
      <c r="E1720" s="77" t="s">
        <v>37</v>
      </c>
      <c r="F1720" s="77">
        <v>0</v>
      </c>
      <c r="H1720" s="77" t="s">
        <v>63</v>
      </c>
      <c r="I1720" s="77">
        <v>2016</v>
      </c>
      <c r="J1720" s="77">
        <v>0</v>
      </c>
      <c r="K1720" s="77" t="s">
        <v>29</v>
      </c>
      <c r="L1720" s="77" t="s">
        <v>29</v>
      </c>
      <c r="N1720" s="77">
        <v>0</v>
      </c>
      <c r="O1720" s="77">
        <v>0</v>
      </c>
      <c r="P1720" s="77" t="s">
        <v>11</v>
      </c>
      <c r="Q1720" s="77">
        <v>47.614421900000004</v>
      </c>
      <c r="R1720" s="77">
        <v>-122.1923372</v>
      </c>
      <c r="S1720" s="77">
        <v>3592.8413539612602</v>
      </c>
      <c r="T1720" s="77">
        <v>0.65730379454911803</v>
      </c>
      <c r="U1720" s="77">
        <v>250</v>
      </c>
      <c r="V1720" s="77">
        <v>808</v>
      </c>
      <c r="W1720" s="77">
        <v>8.6120000000000002E-2</v>
      </c>
      <c r="X1720" s="77">
        <v>0</v>
      </c>
      <c r="Y1720" s="77">
        <v>0</v>
      </c>
      <c r="Z1720" s="77">
        <v>0</v>
      </c>
      <c r="AA1720" s="77">
        <v>689.82553996056197</v>
      </c>
      <c r="AB1720" s="77">
        <v>0.743423794549118</v>
      </c>
      <c r="AC1720" s="77">
        <v>1747.82553996056</v>
      </c>
      <c r="AE1720" s="87" t="str">
        <f t="shared" si="318"/>
        <v>Domestic</v>
      </c>
      <c r="AF1720" s="82" t="str">
        <f t="shared" si="319"/>
        <v>non-student</v>
      </c>
      <c r="AI1720" s="82">
        <f>'GDP per Capita'!N1720</f>
        <v>63809.64</v>
      </c>
      <c r="AJ1720" s="82">
        <f t="shared" si="320"/>
        <v>63809.64</v>
      </c>
      <c r="AK1720" s="82">
        <f t="shared" si="321"/>
        <v>63809.64</v>
      </c>
      <c r="AL1720" s="88">
        <f t="shared" si="322"/>
        <v>2.7391245898904303E-2</v>
      </c>
    </row>
    <row r="1721" spans="1:38">
      <c r="A1721" s="77" t="s">
        <v>85</v>
      </c>
      <c r="B1721" s="77">
        <v>1823</v>
      </c>
      <c r="C1721" s="77">
        <v>36.062584299999997</v>
      </c>
      <c r="D1721" s="77">
        <v>-94.157432799999995</v>
      </c>
      <c r="E1721" s="77" t="s">
        <v>37</v>
      </c>
      <c r="F1721" s="77">
        <v>525</v>
      </c>
      <c r="H1721" s="77" t="s">
        <v>66</v>
      </c>
      <c r="I1721" s="77">
        <v>2016</v>
      </c>
      <c r="J1721" s="77">
        <v>525</v>
      </c>
      <c r="K1721" s="77" t="s">
        <v>29</v>
      </c>
      <c r="L1721" s="77" t="s">
        <v>29</v>
      </c>
      <c r="N1721" s="77">
        <v>0</v>
      </c>
      <c r="O1721" s="77">
        <v>0</v>
      </c>
      <c r="P1721" s="77" t="s">
        <v>11</v>
      </c>
      <c r="Q1721" s="77">
        <v>47.614421900000004</v>
      </c>
      <c r="R1721" s="77">
        <v>-122.1923372</v>
      </c>
      <c r="S1721" s="77">
        <v>5266.2381290375097</v>
      </c>
      <c r="T1721" s="77">
        <v>0.91256741132119001</v>
      </c>
      <c r="U1721" s="77">
        <v>250</v>
      </c>
      <c r="V1721" s="77">
        <v>808</v>
      </c>
      <c r="W1721" s="77">
        <v>8.6120000000000002E-2</v>
      </c>
      <c r="X1721" s="77">
        <v>0</v>
      </c>
      <c r="Y1721" s="77">
        <v>0</v>
      </c>
      <c r="Z1721" s="77">
        <v>0</v>
      </c>
      <c r="AA1721" s="77">
        <v>631.94857548450102</v>
      </c>
      <c r="AB1721" s="77">
        <v>0.99868741132118999</v>
      </c>
      <c r="AC1721" s="77">
        <v>2214.9485754845</v>
      </c>
      <c r="AE1721" s="87" t="str">
        <f t="shared" si="318"/>
        <v>Domestic</v>
      </c>
      <c r="AF1721" s="82" t="str">
        <f t="shared" si="319"/>
        <v>non-student</v>
      </c>
      <c r="AI1721" s="82">
        <f>'GDP per Capita'!N1721</f>
        <v>63809.64</v>
      </c>
      <c r="AJ1721" s="82">
        <f t="shared" si="320"/>
        <v>63809.64</v>
      </c>
      <c r="AK1721" s="82">
        <f t="shared" si="321"/>
        <v>63809.64</v>
      </c>
      <c r="AL1721" s="88">
        <f t="shared" si="322"/>
        <v>3.4711817453985008E-2</v>
      </c>
    </row>
    <row r="1722" spans="1:38">
      <c r="A1722" s="77" t="s">
        <v>321</v>
      </c>
      <c r="B1722" s="77">
        <v>1824</v>
      </c>
      <c r="C1722" s="77">
        <v>35.227200000000003</v>
      </c>
      <c r="D1722" s="77">
        <v>-80.843082999999993</v>
      </c>
      <c r="E1722" s="77" t="s">
        <v>42</v>
      </c>
      <c r="F1722" s="77">
        <v>585</v>
      </c>
      <c r="H1722" s="77" t="s">
        <v>64</v>
      </c>
      <c r="I1722" s="77">
        <v>2016</v>
      </c>
      <c r="J1722" s="77">
        <v>585</v>
      </c>
      <c r="K1722" s="77" t="s">
        <v>29</v>
      </c>
      <c r="L1722" s="77" t="s">
        <v>29</v>
      </c>
      <c r="N1722" s="77">
        <v>0</v>
      </c>
      <c r="O1722" s="77">
        <v>0</v>
      </c>
      <c r="P1722" s="77" t="s">
        <v>11</v>
      </c>
      <c r="Q1722" s="77">
        <v>47.614421900000004</v>
      </c>
      <c r="R1722" s="77">
        <v>-122.1923372</v>
      </c>
      <c r="S1722" s="77">
        <v>7320.9228348852002</v>
      </c>
      <c r="T1722" s="77">
        <v>1.19405913047521</v>
      </c>
      <c r="U1722" s="77">
        <v>250</v>
      </c>
      <c r="V1722" s="77">
        <v>808</v>
      </c>
      <c r="W1722" s="77">
        <v>8.6120000000000002E-2</v>
      </c>
      <c r="X1722" s="77">
        <v>0</v>
      </c>
      <c r="Y1722" s="77">
        <v>0</v>
      </c>
      <c r="Z1722" s="77">
        <v>0</v>
      </c>
      <c r="AA1722" s="77">
        <v>878.51074018622398</v>
      </c>
      <c r="AB1722" s="77">
        <v>1.2801791304752099</v>
      </c>
      <c r="AC1722" s="77">
        <v>2521.5107401862201</v>
      </c>
      <c r="AE1722" s="87" t="str">
        <f t="shared" si="318"/>
        <v>Domestic</v>
      </c>
      <c r="AF1722" s="82" t="str">
        <f t="shared" si="319"/>
        <v>non-student</v>
      </c>
      <c r="AI1722" s="82">
        <f>'GDP per Capita'!N1722</f>
        <v>63809.64</v>
      </c>
      <c r="AJ1722" s="82">
        <f t="shared" si="320"/>
        <v>63809.64</v>
      </c>
      <c r="AK1722" s="82">
        <f t="shared" si="321"/>
        <v>63809.64</v>
      </c>
      <c r="AL1722" s="88">
        <f t="shared" si="322"/>
        <v>3.9516141137706157E-2</v>
      </c>
    </row>
    <row r="1723" spans="1:38">
      <c r="A1723" s="77" t="s">
        <v>277</v>
      </c>
      <c r="B1723" s="77">
        <v>1825</v>
      </c>
      <c r="C1723" s="77">
        <v>39.143440599999998</v>
      </c>
      <c r="D1723" s="77">
        <v>-77.201370499999996</v>
      </c>
      <c r="E1723" s="77" t="s">
        <v>42</v>
      </c>
      <c r="F1723" s="77">
        <v>1785</v>
      </c>
      <c r="H1723" s="77" t="s">
        <v>64</v>
      </c>
      <c r="I1723" s="77">
        <v>2016</v>
      </c>
      <c r="J1723" s="77">
        <v>1785</v>
      </c>
      <c r="K1723" s="77" t="s">
        <v>29</v>
      </c>
      <c r="L1723" s="77" t="s">
        <v>29</v>
      </c>
      <c r="N1723" s="77">
        <v>0</v>
      </c>
      <c r="O1723" s="77">
        <v>0</v>
      </c>
      <c r="P1723" s="77" t="s">
        <v>11</v>
      </c>
      <c r="Q1723" s="77">
        <v>47.614421900000004</v>
      </c>
      <c r="R1723" s="77">
        <v>-122.1923372</v>
      </c>
      <c r="S1723" s="77">
        <v>7400.7138579223001</v>
      </c>
      <c r="T1723" s="77">
        <v>1.20514056789729</v>
      </c>
      <c r="U1723" s="77">
        <v>250</v>
      </c>
      <c r="V1723" s="77">
        <v>808</v>
      </c>
      <c r="W1723" s="77">
        <v>8.6120000000000002E-2</v>
      </c>
      <c r="X1723" s="77">
        <v>0</v>
      </c>
      <c r="Y1723" s="77">
        <v>0</v>
      </c>
      <c r="Z1723" s="77">
        <v>0</v>
      </c>
      <c r="AA1723" s="77">
        <v>888.08566295067601</v>
      </c>
      <c r="AB1723" s="77">
        <v>1.2912605678972899</v>
      </c>
      <c r="AC1723" s="77">
        <v>3731.0856629506702</v>
      </c>
      <c r="AE1723" s="87" t="str">
        <f t="shared" si="318"/>
        <v>Domestic</v>
      </c>
      <c r="AF1723" s="82" t="str">
        <f t="shared" si="319"/>
        <v>non-student</v>
      </c>
      <c r="AI1723" s="82">
        <f>'GDP per Capita'!N1723</f>
        <v>63809.64</v>
      </c>
      <c r="AJ1723" s="82">
        <f t="shared" si="320"/>
        <v>63809.64</v>
      </c>
      <c r="AK1723" s="82">
        <f t="shared" si="321"/>
        <v>63809.64</v>
      </c>
      <c r="AL1723" s="88">
        <f t="shared" si="322"/>
        <v>5.8472131529823237E-2</v>
      </c>
    </row>
    <row r="1724" spans="1:38">
      <c r="A1724" s="77" t="s">
        <v>91</v>
      </c>
      <c r="B1724" s="77">
        <v>1826</v>
      </c>
      <c r="C1724" s="77">
        <v>39.906216999999998</v>
      </c>
      <c r="D1724" s="77">
        <v>116.39127569999999</v>
      </c>
      <c r="E1724" s="77" t="s">
        <v>42</v>
      </c>
      <c r="F1724" s="77">
        <v>685</v>
      </c>
      <c r="H1724" s="77" t="s">
        <v>64</v>
      </c>
      <c r="I1724" s="77">
        <v>2016</v>
      </c>
      <c r="J1724" s="77">
        <v>685</v>
      </c>
      <c r="K1724" s="77" t="s">
        <v>574</v>
      </c>
      <c r="L1724" s="77" t="s">
        <v>30</v>
      </c>
      <c r="N1724" s="77">
        <v>0</v>
      </c>
      <c r="O1724" s="77">
        <v>0</v>
      </c>
      <c r="P1724" s="77" t="s">
        <v>11</v>
      </c>
      <c r="Q1724" s="77">
        <v>47.614421900000004</v>
      </c>
      <c r="R1724" s="77">
        <v>-122.1923372</v>
      </c>
      <c r="S1724" s="77">
        <v>17393.387414513902</v>
      </c>
      <c r="T1724" s="77">
        <v>2.6816191993028702</v>
      </c>
      <c r="U1724" s="77">
        <v>250</v>
      </c>
      <c r="V1724" s="77">
        <v>808</v>
      </c>
      <c r="W1724" s="77">
        <v>8.6120000000000002E-2</v>
      </c>
      <c r="X1724" s="77">
        <v>0</v>
      </c>
      <c r="Y1724" s="77">
        <v>0</v>
      </c>
      <c r="Z1724" s="77">
        <v>0</v>
      </c>
      <c r="AA1724" s="77">
        <v>1826.3056785239601</v>
      </c>
      <c r="AB1724" s="77">
        <v>2.7677391993028699</v>
      </c>
      <c r="AC1724" s="77">
        <v>3569.3056785239601</v>
      </c>
      <c r="AE1724" s="87" t="str">
        <f t="shared" si="318"/>
        <v>International</v>
      </c>
      <c r="AF1724" s="82" t="str">
        <f t="shared" si="319"/>
        <v>non-student</v>
      </c>
      <c r="AI1724" s="82">
        <f>'GDP per Capita'!N1724</f>
        <v>10121.299999999999</v>
      </c>
      <c r="AJ1724" s="82">
        <f t="shared" si="320"/>
        <v>10121.299999999999</v>
      </c>
      <c r="AK1724" s="82">
        <f t="shared" si="321"/>
        <v>10121.299999999999</v>
      </c>
      <c r="AL1724" s="88">
        <f t="shared" si="322"/>
        <v>0.3526528883171095</v>
      </c>
    </row>
    <row r="1725" spans="1:38">
      <c r="A1725" s="77" t="s">
        <v>167</v>
      </c>
      <c r="B1725" s="77">
        <v>1827</v>
      </c>
      <c r="C1725" s="77">
        <v>47.603832099999998</v>
      </c>
      <c r="D1725" s="77">
        <v>-122.3300624</v>
      </c>
      <c r="E1725" s="77" t="s">
        <v>39</v>
      </c>
      <c r="F1725" s="77">
        <v>0</v>
      </c>
      <c r="H1725" s="77" t="s">
        <v>62</v>
      </c>
      <c r="I1725" s="77">
        <v>2016</v>
      </c>
      <c r="J1725" s="77">
        <v>0</v>
      </c>
      <c r="K1725" s="77" t="s">
        <v>29</v>
      </c>
      <c r="L1725" s="77" t="s">
        <v>29</v>
      </c>
      <c r="N1725" s="77">
        <v>0</v>
      </c>
      <c r="O1725" s="77">
        <v>1</v>
      </c>
      <c r="P1725" s="77" t="s">
        <v>11</v>
      </c>
      <c r="Q1725" s="77">
        <v>47.614421900000004</v>
      </c>
      <c r="R1725" s="77">
        <v>-122.1923372</v>
      </c>
      <c r="S1725" s="77">
        <v>20.783283779783499</v>
      </c>
      <c r="T1725" s="77">
        <v>0</v>
      </c>
      <c r="U1725" s="77">
        <v>0</v>
      </c>
      <c r="V1725" s="77">
        <v>0</v>
      </c>
      <c r="W1725" s="77">
        <v>0</v>
      </c>
      <c r="X1725" s="77">
        <v>0</v>
      </c>
      <c r="Y1725" s="77">
        <v>0</v>
      </c>
      <c r="Z1725" s="77">
        <v>0</v>
      </c>
      <c r="AA1725" s="77">
        <v>0</v>
      </c>
      <c r="AB1725" s="77">
        <v>0</v>
      </c>
      <c r="AC1725" s="77">
        <v>0</v>
      </c>
      <c r="AE1725" s="87" t="str">
        <f t="shared" si="318"/>
        <v>Domestic</v>
      </c>
      <c r="AF1725" s="82" t="str">
        <f t="shared" si="319"/>
        <v>non-student</v>
      </c>
      <c r="AI1725" s="82">
        <f>'GDP per Capita'!N1725</f>
        <v>63809.64</v>
      </c>
      <c r="AJ1725" s="82">
        <f t="shared" si="320"/>
        <v>63809.64</v>
      </c>
      <c r="AK1725" s="82">
        <f t="shared" si="321"/>
        <v>63809.64</v>
      </c>
      <c r="AL1725" s="88">
        <f t="shared" si="322"/>
        <v>0</v>
      </c>
    </row>
    <row r="1726" spans="1:38">
      <c r="A1726" s="77" t="s">
        <v>81</v>
      </c>
      <c r="B1726" s="77">
        <v>1828</v>
      </c>
      <c r="C1726" s="77">
        <v>41.704567750000002</v>
      </c>
      <c r="D1726" s="77">
        <v>-86.238220260172596</v>
      </c>
      <c r="E1726" s="77" t="s">
        <v>37</v>
      </c>
      <c r="F1726" s="77">
        <v>585</v>
      </c>
      <c r="H1726" s="77" t="s">
        <v>64</v>
      </c>
      <c r="I1726" s="77">
        <v>2016</v>
      </c>
      <c r="J1726" s="77">
        <v>585</v>
      </c>
      <c r="K1726" s="77" t="s">
        <v>29</v>
      </c>
      <c r="L1726" s="77" t="s">
        <v>29</v>
      </c>
      <c r="N1726" s="77">
        <v>0</v>
      </c>
      <c r="O1726" s="77">
        <v>0</v>
      </c>
      <c r="P1726" s="77" t="s">
        <v>11</v>
      </c>
      <c r="Q1726" s="77">
        <v>47.614421900000004</v>
      </c>
      <c r="R1726" s="77">
        <v>-122.1923372</v>
      </c>
      <c r="S1726" s="77">
        <v>5781.8858043747096</v>
      </c>
      <c r="T1726" s="77">
        <v>0.98251183918885598</v>
      </c>
      <c r="U1726" s="77">
        <v>250</v>
      </c>
      <c r="V1726" s="77">
        <v>808</v>
      </c>
      <c r="W1726" s="77">
        <v>8.6120000000000002E-2</v>
      </c>
      <c r="X1726" s="77">
        <v>0</v>
      </c>
      <c r="Y1726" s="77">
        <v>0</v>
      </c>
      <c r="Z1726" s="77">
        <v>0</v>
      </c>
      <c r="AA1726" s="77">
        <v>693.82629652496496</v>
      </c>
      <c r="AB1726" s="77">
        <v>1.0686318391888501</v>
      </c>
      <c r="AC1726" s="77">
        <v>2336.8262965249601</v>
      </c>
      <c r="AE1726" s="87" t="str">
        <f t="shared" si="318"/>
        <v>Domestic</v>
      </c>
      <c r="AF1726" s="82" t="str">
        <f t="shared" si="319"/>
        <v>non-student</v>
      </c>
      <c r="AI1726" s="82">
        <f>'GDP per Capita'!N1726</f>
        <v>63809.64</v>
      </c>
      <c r="AJ1726" s="82">
        <f t="shared" si="320"/>
        <v>63809.64</v>
      </c>
      <c r="AK1726" s="82">
        <f t="shared" si="321"/>
        <v>63809.64</v>
      </c>
      <c r="AL1726" s="88">
        <f t="shared" si="322"/>
        <v>3.6621837962492187E-2</v>
      </c>
    </row>
    <row r="1727" spans="1:38">
      <c r="A1727" s="77" t="s">
        <v>464</v>
      </c>
      <c r="B1727" s="77">
        <v>1829</v>
      </c>
      <c r="C1727" s="77">
        <v>45.672075</v>
      </c>
      <c r="D1727" s="77">
        <v>-118.7885967</v>
      </c>
      <c r="E1727" s="77" t="s">
        <v>42</v>
      </c>
      <c r="F1727" s="77">
        <v>685</v>
      </c>
      <c r="H1727" s="77" t="s">
        <v>64</v>
      </c>
      <c r="I1727" s="77">
        <v>2016</v>
      </c>
      <c r="J1727" s="77">
        <v>685</v>
      </c>
      <c r="K1727" s="77" t="s">
        <v>29</v>
      </c>
      <c r="L1727" s="77" t="s">
        <v>29</v>
      </c>
      <c r="N1727" s="77">
        <v>0</v>
      </c>
      <c r="O1727" s="77">
        <v>0</v>
      </c>
      <c r="P1727" s="77" t="s">
        <v>11</v>
      </c>
      <c r="Q1727" s="77">
        <v>47.614421900000004</v>
      </c>
      <c r="R1727" s="77">
        <v>-122.1923372</v>
      </c>
      <c r="S1727" s="77">
        <v>675.649537038012</v>
      </c>
      <c r="T1727" s="77">
        <v>0.25084769231772203</v>
      </c>
      <c r="U1727" s="77">
        <v>250</v>
      </c>
      <c r="V1727" s="77">
        <v>808</v>
      </c>
      <c r="W1727" s="77">
        <v>8.6120000000000002E-2</v>
      </c>
      <c r="X1727" s="77">
        <v>0</v>
      </c>
      <c r="Y1727" s="77">
        <v>0</v>
      </c>
      <c r="Z1727" s="77">
        <v>0</v>
      </c>
      <c r="AA1727" s="77">
        <v>129.72471111129801</v>
      </c>
      <c r="AB1727" s="77">
        <v>0.336967692317722</v>
      </c>
      <c r="AC1727" s="77">
        <v>1872.7247111112899</v>
      </c>
      <c r="AE1727" s="87" t="str">
        <f t="shared" si="318"/>
        <v>Domestic</v>
      </c>
      <c r="AF1727" s="82" t="str">
        <f t="shared" si="319"/>
        <v>non-student</v>
      </c>
      <c r="AI1727" s="82">
        <f>'GDP per Capita'!N1727</f>
        <v>63809.64</v>
      </c>
      <c r="AJ1727" s="82">
        <f t="shared" si="320"/>
        <v>63809.64</v>
      </c>
      <c r="AK1727" s="82">
        <f t="shared" si="321"/>
        <v>63809.64</v>
      </c>
      <c r="AL1727" s="88">
        <f t="shared" si="322"/>
        <v>2.9348617405007927E-2</v>
      </c>
    </row>
    <row r="1728" spans="1:38">
      <c r="A1728" s="77" t="s">
        <v>345</v>
      </c>
      <c r="B1728" s="77">
        <v>1830</v>
      </c>
      <c r="C1728" s="77">
        <v>54.830497899999898</v>
      </c>
      <c r="D1728" s="77">
        <v>11.149351699999899</v>
      </c>
      <c r="E1728" s="77" t="s">
        <v>42</v>
      </c>
      <c r="F1728" s="77">
        <v>1485</v>
      </c>
      <c r="H1728" s="77" t="s">
        <v>64</v>
      </c>
      <c r="I1728" s="77">
        <v>2016</v>
      </c>
      <c r="J1728" s="77">
        <v>1485</v>
      </c>
      <c r="K1728" s="77" t="s">
        <v>588</v>
      </c>
      <c r="L1728" s="77" t="s">
        <v>31</v>
      </c>
      <c r="N1728" s="77">
        <v>0</v>
      </c>
      <c r="O1728" s="77">
        <v>0</v>
      </c>
      <c r="P1728" s="77" t="s">
        <v>11</v>
      </c>
      <c r="Q1728" s="77">
        <v>47.614421900000004</v>
      </c>
      <c r="R1728" s="77">
        <v>-122.1923372</v>
      </c>
      <c r="S1728" s="77">
        <v>15631.4094000858</v>
      </c>
      <c r="T1728" s="77">
        <v>2.4084974517753901</v>
      </c>
      <c r="U1728" s="77">
        <v>250</v>
      </c>
      <c r="V1728" s="77">
        <v>808</v>
      </c>
      <c r="W1728" s="77">
        <v>8.6120000000000002E-2</v>
      </c>
      <c r="X1728" s="77">
        <v>0</v>
      </c>
      <c r="Y1728" s="77">
        <v>0</v>
      </c>
      <c r="Z1728" s="77">
        <v>0</v>
      </c>
      <c r="AA1728" s="77">
        <v>1641.2979870090101</v>
      </c>
      <c r="AB1728" s="77">
        <v>2.4946174517753898</v>
      </c>
      <c r="AC1728" s="77">
        <v>4184.2979870090103</v>
      </c>
      <c r="AE1728" s="87" t="str">
        <f t="shared" si="318"/>
        <v>International</v>
      </c>
      <c r="AF1728" s="82" t="str">
        <f t="shared" si="319"/>
        <v>non-student</v>
      </c>
      <c r="AI1728" s="82">
        <f>'GDP per Capita'!N1728</f>
        <v>62616.68</v>
      </c>
      <c r="AJ1728" s="82">
        <f t="shared" si="320"/>
        <v>62616.68</v>
      </c>
      <c r="AK1728" s="82">
        <f t="shared" si="321"/>
        <v>62616.68</v>
      </c>
      <c r="AL1728" s="88">
        <f t="shared" si="322"/>
        <v>6.6824015374322143E-2</v>
      </c>
    </row>
    <row r="1729" spans="1:38">
      <c r="A1729" s="77" t="s">
        <v>90</v>
      </c>
      <c r="B1729" s="77">
        <v>1831</v>
      </c>
      <c r="C1729" s="77">
        <v>1.3408629999999999</v>
      </c>
      <c r="D1729" s="77">
        <v>103.83039182212001</v>
      </c>
      <c r="E1729" s="77" t="s">
        <v>40</v>
      </c>
      <c r="F1729" s="77">
        <v>685</v>
      </c>
      <c r="H1729" s="77" t="s">
        <v>64</v>
      </c>
      <c r="I1729" s="77">
        <v>2016</v>
      </c>
      <c r="J1729" s="77">
        <v>685</v>
      </c>
      <c r="K1729" s="77" t="s">
        <v>573</v>
      </c>
      <c r="L1729" s="77" t="s">
        <v>30</v>
      </c>
      <c r="N1729" s="77">
        <v>0</v>
      </c>
      <c r="O1729" s="77">
        <v>0</v>
      </c>
      <c r="P1729" s="77" t="s">
        <v>11</v>
      </c>
      <c r="Q1729" s="77">
        <v>47.614421900000004</v>
      </c>
      <c r="R1729" s="77">
        <v>-122.1923372</v>
      </c>
      <c r="S1729" s="77">
        <v>25972.294788499599</v>
      </c>
      <c r="T1729" s="77">
        <v>4.0895936179069796</v>
      </c>
      <c r="U1729" s="77">
        <v>250</v>
      </c>
      <c r="V1729" s="77">
        <v>672.17241379310303</v>
      </c>
      <c r="W1729" s="77">
        <v>7.1642931034482896E-2</v>
      </c>
      <c r="X1729" s="77">
        <v>1</v>
      </c>
      <c r="Y1729" s="77">
        <v>0</v>
      </c>
      <c r="Z1729" s="77">
        <v>0</v>
      </c>
      <c r="AA1729" s="77">
        <v>2376.4649731477198</v>
      </c>
      <c r="AB1729" s="77">
        <v>4.16123654894146</v>
      </c>
      <c r="AC1729" s="77">
        <v>3983.6373869408199</v>
      </c>
      <c r="AE1729" s="87" t="str">
        <f t="shared" si="318"/>
        <v>International</v>
      </c>
      <c r="AF1729" s="82" t="str">
        <f t="shared" si="319"/>
        <v>non-student</v>
      </c>
      <c r="AI1729" s="82">
        <f>'GDP per Capita'!N1729</f>
        <v>56679.16</v>
      </c>
      <c r="AJ1729" s="82">
        <f t="shared" si="320"/>
        <v>56679.16</v>
      </c>
      <c r="AK1729" s="82">
        <f t="shared" si="321"/>
        <v>56679.16</v>
      </c>
      <c r="AL1729" s="88">
        <f t="shared" si="322"/>
        <v>7.0283987746833573E-2</v>
      </c>
    </row>
    <row r="1730" spans="1:38">
      <c r="A1730" s="77" t="s">
        <v>378</v>
      </c>
      <c r="B1730" s="77">
        <v>1832</v>
      </c>
      <c r="C1730" s="77">
        <v>35.444990999999902</v>
      </c>
      <c r="D1730" s="77">
        <v>139.63676799999999</v>
      </c>
      <c r="E1730" s="77" t="s">
        <v>42</v>
      </c>
      <c r="F1730" s="77">
        <v>1485</v>
      </c>
      <c r="H1730" s="77" t="s">
        <v>64</v>
      </c>
      <c r="I1730" s="77">
        <v>2016</v>
      </c>
      <c r="J1730" s="77">
        <v>1485</v>
      </c>
      <c r="K1730" s="77" t="s">
        <v>585</v>
      </c>
      <c r="L1730" s="77" t="s">
        <v>30</v>
      </c>
      <c r="N1730" s="77">
        <v>0</v>
      </c>
      <c r="O1730" s="77">
        <v>0</v>
      </c>
      <c r="P1730" s="77" t="s">
        <v>11</v>
      </c>
      <c r="Q1730" s="77">
        <v>47.614421900000004</v>
      </c>
      <c r="R1730" s="77">
        <v>-122.1923372</v>
      </c>
      <c r="S1730" s="77">
        <v>15454.9819870306</v>
      </c>
      <c r="T1730" s="77">
        <v>2.3814510281825401</v>
      </c>
      <c r="U1730" s="77">
        <v>250</v>
      </c>
      <c r="V1730" s="77">
        <v>808</v>
      </c>
      <c r="W1730" s="77">
        <v>8.6120000000000002E-2</v>
      </c>
      <c r="X1730" s="77">
        <v>0</v>
      </c>
      <c r="Y1730" s="77">
        <v>0</v>
      </c>
      <c r="Z1730" s="77">
        <v>0</v>
      </c>
      <c r="AA1730" s="77">
        <v>1622.77310863821</v>
      </c>
      <c r="AB1730" s="77">
        <v>2.4675710281825398</v>
      </c>
      <c r="AC1730" s="77">
        <v>4165.77310863821</v>
      </c>
      <c r="AE1730" s="87" t="str">
        <f t="shared" si="318"/>
        <v>International</v>
      </c>
      <c r="AF1730" s="82" t="str">
        <f t="shared" si="319"/>
        <v>non-student</v>
      </c>
      <c r="AI1730" s="82">
        <f>'GDP per Capita'!N1730</f>
        <v>41314.410000000003</v>
      </c>
      <c r="AJ1730" s="82">
        <f t="shared" si="320"/>
        <v>41314.410000000003</v>
      </c>
      <c r="AK1730" s="82">
        <f t="shared" si="321"/>
        <v>41314.410000000003</v>
      </c>
      <c r="AL1730" s="88">
        <f t="shared" si="322"/>
        <v>0.1008309959802938</v>
      </c>
    </row>
    <row r="1731" spans="1:38">
      <c r="A1731" s="77" t="s">
        <v>112</v>
      </c>
      <c r="B1731" s="77">
        <v>1833</v>
      </c>
      <c r="C1731" s="77">
        <v>40.735657000000003</v>
      </c>
      <c r="D1731" s="77">
        <v>-74.172366699999998</v>
      </c>
      <c r="E1731" s="77" t="s">
        <v>42</v>
      </c>
      <c r="F1731" s="77">
        <v>585</v>
      </c>
      <c r="H1731" s="77" t="s">
        <v>64</v>
      </c>
      <c r="I1731" s="77">
        <v>2016</v>
      </c>
      <c r="J1731" s="77">
        <v>585</v>
      </c>
      <c r="K1731" s="77" t="s">
        <v>29</v>
      </c>
      <c r="L1731" s="77" t="s">
        <v>29</v>
      </c>
      <c r="N1731" s="77">
        <v>0</v>
      </c>
      <c r="O1731" s="77">
        <v>0</v>
      </c>
      <c r="P1731" s="77" t="s">
        <v>11</v>
      </c>
      <c r="Q1731" s="77">
        <v>47.614421900000004</v>
      </c>
      <c r="R1731" s="77">
        <v>-122.1923372</v>
      </c>
      <c r="S1731" s="77">
        <v>7682.8900081961101</v>
      </c>
      <c r="T1731" s="77">
        <v>1.2444194037810901</v>
      </c>
      <c r="U1731" s="77">
        <v>250</v>
      </c>
      <c r="V1731" s="77">
        <v>808</v>
      </c>
      <c r="W1731" s="77">
        <v>8.6120000000000002E-2</v>
      </c>
      <c r="X1731" s="77">
        <v>0</v>
      </c>
      <c r="Y1731" s="77">
        <v>0</v>
      </c>
      <c r="Z1731" s="77">
        <v>0</v>
      </c>
      <c r="AA1731" s="77">
        <v>921.94680098353297</v>
      </c>
      <c r="AB1731" s="77">
        <v>1.33053940378109</v>
      </c>
      <c r="AC1731" s="77">
        <v>2564.94680098353</v>
      </c>
      <c r="AE1731" s="87" t="str">
        <f t="shared" ref="AE1731:AE1794" si="323">IF(K1731&lt;&gt;"USA",IF(K1731&lt;&gt;"Unknown","International","Unknown"),"Domestic")</f>
        <v>Domestic</v>
      </c>
      <c r="AF1731" s="82" t="str">
        <f t="shared" ref="AF1731:AF1794" si="324">IF(E1731="Undergraduate Student","student",IF(E1731="Graduate Student","student","non-student"))</f>
        <v>non-student</v>
      </c>
      <c r="AI1731" s="82">
        <f>'GDP per Capita'!N1731</f>
        <v>63809.64</v>
      </c>
      <c r="AJ1731" s="82">
        <f t="shared" ref="AJ1731:AJ1794" si="325">IFERROR(AI1731,"")</f>
        <v>63809.64</v>
      </c>
      <c r="AK1731" s="82">
        <f t="shared" ref="AK1731:AK1794" si="326">IFERROR(AI1731,AVERAGE(AJ$2:AJ$2538))</f>
        <v>63809.64</v>
      </c>
      <c r="AL1731" s="88">
        <f t="shared" ref="AL1731:AL1794" si="327">AC1731/AK1731</f>
        <v>4.0196854283828118E-2</v>
      </c>
    </row>
    <row r="1732" spans="1:38">
      <c r="A1732" s="77" t="s">
        <v>151</v>
      </c>
      <c r="B1732" s="77">
        <v>1834</v>
      </c>
      <c r="C1732" s="77">
        <v>37.538508700000001</v>
      </c>
      <c r="D1732" s="77">
        <v>-77.434280000000001</v>
      </c>
      <c r="E1732" s="77" t="s">
        <v>42</v>
      </c>
      <c r="F1732" s="77">
        <v>525</v>
      </c>
      <c r="H1732" s="77" t="s">
        <v>66</v>
      </c>
      <c r="I1732" s="77">
        <v>2016</v>
      </c>
      <c r="J1732" s="77">
        <v>525</v>
      </c>
      <c r="K1732" s="77" t="s">
        <v>29</v>
      </c>
      <c r="L1732" s="77" t="s">
        <v>29</v>
      </c>
      <c r="N1732" s="77">
        <v>0</v>
      </c>
      <c r="O1732" s="77">
        <v>0</v>
      </c>
      <c r="P1732" s="77" t="s">
        <v>11</v>
      </c>
      <c r="Q1732" s="77">
        <v>47.614421900000004</v>
      </c>
      <c r="R1732" s="77">
        <v>-122.1923372</v>
      </c>
      <c r="S1732" s="77">
        <v>7548.2724685044104</v>
      </c>
      <c r="T1732" s="77">
        <v>1.2256631792786301</v>
      </c>
      <c r="U1732" s="77">
        <v>250</v>
      </c>
      <c r="V1732" s="77">
        <v>808</v>
      </c>
      <c r="W1732" s="77">
        <v>8.6120000000000002E-2</v>
      </c>
      <c r="X1732" s="77">
        <v>0</v>
      </c>
      <c r="Y1732" s="77">
        <v>0</v>
      </c>
      <c r="Z1732" s="77">
        <v>0</v>
      </c>
      <c r="AA1732" s="77">
        <v>905.79269622052902</v>
      </c>
      <c r="AB1732" s="77">
        <v>1.3117831792786301</v>
      </c>
      <c r="AC1732" s="77">
        <v>2488.7926962205202</v>
      </c>
      <c r="AE1732" s="87" t="str">
        <f t="shared" si="323"/>
        <v>Domestic</v>
      </c>
      <c r="AF1732" s="82" t="str">
        <f t="shared" si="324"/>
        <v>non-student</v>
      </c>
      <c r="AI1732" s="82">
        <f>'GDP per Capita'!N1732</f>
        <v>63809.64</v>
      </c>
      <c r="AJ1732" s="82">
        <f t="shared" si="325"/>
        <v>63809.64</v>
      </c>
      <c r="AK1732" s="82">
        <f t="shared" si="326"/>
        <v>63809.64</v>
      </c>
      <c r="AL1732" s="88">
        <f t="shared" si="327"/>
        <v>3.9003396606226273E-2</v>
      </c>
    </row>
    <row r="1733" spans="1:38">
      <c r="A1733" s="77" t="s">
        <v>85</v>
      </c>
      <c r="B1733" s="77">
        <v>1835</v>
      </c>
      <c r="C1733" s="77">
        <v>36.062584299999997</v>
      </c>
      <c r="D1733" s="77">
        <v>-94.157432799999995</v>
      </c>
      <c r="E1733" s="77" t="s">
        <v>37</v>
      </c>
      <c r="F1733" s="77">
        <v>0</v>
      </c>
      <c r="H1733" s="77" t="s">
        <v>69</v>
      </c>
      <c r="I1733" s="77">
        <v>2016</v>
      </c>
      <c r="J1733" s="77">
        <v>0</v>
      </c>
      <c r="K1733" s="77" t="s">
        <v>29</v>
      </c>
      <c r="L1733" s="77" t="s">
        <v>29</v>
      </c>
      <c r="N1733" s="77">
        <v>0</v>
      </c>
      <c r="O1733" s="77">
        <v>0</v>
      </c>
      <c r="P1733" s="77" t="s">
        <v>11</v>
      </c>
      <c r="Q1733" s="77">
        <v>47.614421900000004</v>
      </c>
      <c r="R1733" s="77">
        <v>-122.1923372</v>
      </c>
      <c r="S1733" s="77">
        <v>5266.2381290375097</v>
      </c>
      <c r="T1733" s="77">
        <v>0.91256741132119001</v>
      </c>
      <c r="U1733" s="77">
        <v>250</v>
      </c>
      <c r="V1733" s="77">
        <v>808</v>
      </c>
      <c r="W1733" s="77">
        <v>8.6120000000000002E-2</v>
      </c>
      <c r="X1733" s="77">
        <v>0</v>
      </c>
      <c r="Y1733" s="77">
        <v>0</v>
      </c>
      <c r="Z1733" s="77">
        <v>0</v>
      </c>
      <c r="AA1733" s="77">
        <v>631.94857548450102</v>
      </c>
      <c r="AB1733" s="77">
        <v>0.99868741132118999</v>
      </c>
      <c r="AC1733" s="77">
        <v>1689.9485754845</v>
      </c>
      <c r="AE1733" s="87" t="str">
        <f t="shared" si="323"/>
        <v>Domestic</v>
      </c>
      <c r="AF1733" s="82" t="str">
        <f t="shared" si="324"/>
        <v>non-student</v>
      </c>
      <c r="AI1733" s="82">
        <f>'GDP per Capita'!N1733</f>
        <v>63809.64</v>
      </c>
      <c r="AJ1733" s="82">
        <f t="shared" si="325"/>
        <v>63809.64</v>
      </c>
      <c r="AK1733" s="82">
        <f t="shared" si="326"/>
        <v>63809.64</v>
      </c>
      <c r="AL1733" s="88">
        <f t="shared" si="327"/>
        <v>2.6484220495280965E-2</v>
      </c>
    </row>
    <row r="1734" spans="1:38">
      <c r="A1734" s="77" t="s">
        <v>124</v>
      </c>
      <c r="B1734" s="77">
        <v>1836</v>
      </c>
      <c r="C1734" s="77">
        <v>32.222876499999998</v>
      </c>
      <c r="D1734" s="77">
        <v>-110.9748477</v>
      </c>
      <c r="E1734" s="77" t="s">
        <v>37</v>
      </c>
      <c r="F1734" s="77">
        <v>625</v>
      </c>
      <c r="H1734" s="77" t="s">
        <v>66</v>
      </c>
      <c r="I1734" s="77">
        <v>2016</v>
      </c>
      <c r="J1734" s="77">
        <v>625</v>
      </c>
      <c r="K1734" s="77" t="s">
        <v>29</v>
      </c>
      <c r="L1734" s="77" t="s">
        <v>29</v>
      </c>
      <c r="N1734" s="77">
        <v>0</v>
      </c>
      <c r="O1734" s="77">
        <v>0</v>
      </c>
      <c r="P1734" s="77" t="s">
        <v>11</v>
      </c>
      <c r="Q1734" s="77">
        <v>47.614421900000004</v>
      </c>
      <c r="R1734" s="77">
        <v>-122.1923372</v>
      </c>
      <c r="S1734" s="77">
        <v>3912.0014477969899</v>
      </c>
      <c r="T1734" s="77">
        <v>0.70811323805791704</v>
      </c>
      <c r="U1734" s="77">
        <v>250</v>
      </c>
      <c r="V1734" s="77">
        <v>808</v>
      </c>
      <c r="W1734" s="77">
        <v>8.6120000000000002E-2</v>
      </c>
      <c r="X1734" s="77">
        <v>0</v>
      </c>
      <c r="Y1734" s="77">
        <v>0</v>
      </c>
      <c r="Z1734" s="77">
        <v>0</v>
      </c>
      <c r="AA1734" s="77">
        <v>751.10427797702198</v>
      </c>
      <c r="AB1734" s="77">
        <v>0.79423323805791701</v>
      </c>
      <c r="AC1734" s="77">
        <v>2434.10427797702</v>
      </c>
      <c r="AE1734" s="87" t="str">
        <f t="shared" si="323"/>
        <v>Domestic</v>
      </c>
      <c r="AF1734" s="82" t="str">
        <f t="shared" si="324"/>
        <v>non-student</v>
      </c>
      <c r="AI1734" s="82">
        <f>'GDP per Capita'!N1734</f>
        <v>63809.64</v>
      </c>
      <c r="AJ1734" s="82">
        <f t="shared" si="325"/>
        <v>63809.64</v>
      </c>
      <c r="AK1734" s="82">
        <f t="shared" si="326"/>
        <v>63809.64</v>
      </c>
      <c r="AL1734" s="88">
        <f t="shared" si="327"/>
        <v>3.8146340866004262E-2</v>
      </c>
    </row>
    <row r="1735" spans="1:38">
      <c r="A1735" s="77" t="s">
        <v>143</v>
      </c>
      <c r="B1735" s="77">
        <v>1837</v>
      </c>
      <c r="C1735" s="77">
        <v>39.526120599999999</v>
      </c>
      <c r="D1735" s="77">
        <v>-119.81265809999999</v>
      </c>
      <c r="E1735" s="77" t="s">
        <v>37</v>
      </c>
      <c r="F1735" s="77">
        <v>525</v>
      </c>
      <c r="H1735" s="77" t="s">
        <v>66</v>
      </c>
      <c r="I1735" s="77">
        <v>2016</v>
      </c>
      <c r="J1735" s="77">
        <v>525</v>
      </c>
      <c r="K1735" s="77" t="s">
        <v>29</v>
      </c>
      <c r="L1735" s="77" t="s">
        <v>29</v>
      </c>
      <c r="N1735" s="77">
        <v>0</v>
      </c>
      <c r="O1735" s="77">
        <v>0</v>
      </c>
      <c r="P1735" s="77" t="s">
        <v>11</v>
      </c>
      <c r="Q1735" s="77">
        <v>47.614421900000004</v>
      </c>
      <c r="R1735" s="77">
        <v>-122.1923372</v>
      </c>
      <c r="S1735" s="77">
        <v>1838.9224662300701</v>
      </c>
      <c r="T1735" s="77">
        <v>0.404451804956317</v>
      </c>
      <c r="U1735" s="77">
        <v>250</v>
      </c>
      <c r="V1735" s="77">
        <v>808</v>
      </c>
      <c r="W1735" s="77">
        <v>8.6120000000000002E-2</v>
      </c>
      <c r="X1735" s="77">
        <v>0</v>
      </c>
      <c r="Y1735" s="77">
        <v>0</v>
      </c>
      <c r="Z1735" s="77">
        <v>0</v>
      </c>
      <c r="AA1735" s="77">
        <v>353.07311351617398</v>
      </c>
      <c r="AB1735" s="77">
        <v>0.49057180495631703</v>
      </c>
      <c r="AC1735" s="77">
        <v>1936.07311351617</v>
      </c>
      <c r="AE1735" s="87" t="str">
        <f t="shared" si="323"/>
        <v>Domestic</v>
      </c>
      <c r="AF1735" s="82" t="str">
        <f t="shared" si="324"/>
        <v>non-student</v>
      </c>
      <c r="AI1735" s="82">
        <f>'GDP per Capita'!N1735</f>
        <v>63809.64</v>
      </c>
      <c r="AJ1735" s="82">
        <f t="shared" si="325"/>
        <v>63809.64</v>
      </c>
      <c r="AK1735" s="82">
        <f t="shared" si="326"/>
        <v>63809.64</v>
      </c>
      <c r="AL1735" s="88">
        <f t="shared" si="327"/>
        <v>3.034138906779869E-2</v>
      </c>
    </row>
    <row r="1736" spans="1:38">
      <c r="A1736" s="77" t="s">
        <v>89</v>
      </c>
      <c r="B1736" s="77">
        <v>1838</v>
      </c>
      <c r="C1736" s="77">
        <v>39.962260100000002</v>
      </c>
      <c r="D1736" s="77">
        <v>-83.000706499999893</v>
      </c>
      <c r="E1736" s="77" t="s">
        <v>37</v>
      </c>
      <c r="F1736" s="77">
        <v>0</v>
      </c>
      <c r="H1736" s="77" t="s">
        <v>63</v>
      </c>
      <c r="I1736" s="77">
        <v>2016</v>
      </c>
      <c r="J1736" s="77">
        <v>0</v>
      </c>
      <c r="K1736" s="77" t="s">
        <v>29</v>
      </c>
      <c r="L1736" s="77" t="s">
        <v>29</v>
      </c>
      <c r="N1736" s="77">
        <v>0</v>
      </c>
      <c r="O1736" s="77">
        <v>0</v>
      </c>
      <c r="P1736" s="77" t="s">
        <v>11</v>
      </c>
      <c r="Q1736" s="77">
        <v>47.614421900000004</v>
      </c>
      <c r="R1736" s="77">
        <v>-122.1923372</v>
      </c>
      <c r="S1736" s="77">
        <v>6443.0273735094697</v>
      </c>
      <c r="T1736" s="77">
        <v>1.0728771735550999</v>
      </c>
      <c r="U1736" s="77">
        <v>250</v>
      </c>
      <c r="V1736" s="77">
        <v>808</v>
      </c>
      <c r="W1736" s="77">
        <v>8.6120000000000002E-2</v>
      </c>
      <c r="X1736" s="77">
        <v>0</v>
      </c>
      <c r="Y1736" s="77">
        <v>0</v>
      </c>
      <c r="Z1736" s="77">
        <v>0</v>
      </c>
      <c r="AA1736" s="77">
        <v>773.16328482113602</v>
      </c>
      <c r="AB1736" s="77">
        <v>1.1589971735550999</v>
      </c>
      <c r="AC1736" s="77">
        <v>1831.16328482113</v>
      </c>
      <c r="AE1736" s="87" t="str">
        <f t="shared" si="323"/>
        <v>Domestic</v>
      </c>
      <c r="AF1736" s="82" t="str">
        <f t="shared" si="324"/>
        <v>non-student</v>
      </c>
      <c r="AI1736" s="82">
        <f>'GDP per Capita'!N1736</f>
        <v>63809.64</v>
      </c>
      <c r="AJ1736" s="82">
        <f t="shared" si="325"/>
        <v>63809.64</v>
      </c>
      <c r="AK1736" s="82">
        <f t="shared" si="326"/>
        <v>63809.64</v>
      </c>
      <c r="AL1736" s="88">
        <f t="shared" si="327"/>
        <v>2.8697282805875884E-2</v>
      </c>
    </row>
    <row r="1737" spans="1:38">
      <c r="A1737" s="77" t="s">
        <v>465</v>
      </c>
      <c r="B1737" s="77">
        <v>1839</v>
      </c>
      <c r="C1737" s="77">
        <v>33.835849199999998</v>
      </c>
      <c r="D1737" s="77">
        <v>-118.340628799999</v>
      </c>
      <c r="E1737" s="77" t="s">
        <v>42</v>
      </c>
      <c r="F1737" s="77">
        <v>585</v>
      </c>
      <c r="H1737" s="77" t="s">
        <v>64</v>
      </c>
      <c r="I1737" s="77">
        <v>2016</v>
      </c>
      <c r="J1737" s="77">
        <v>585</v>
      </c>
      <c r="K1737" s="77" t="s">
        <v>29</v>
      </c>
      <c r="L1737" s="77" t="s">
        <v>29</v>
      </c>
      <c r="N1737" s="77">
        <v>0</v>
      </c>
      <c r="O1737" s="77">
        <v>0</v>
      </c>
      <c r="P1737" s="77" t="s">
        <v>11</v>
      </c>
      <c r="Q1737" s="77">
        <v>47.614421900000004</v>
      </c>
      <c r="R1737" s="77">
        <v>-122.1923372</v>
      </c>
      <c r="S1737" s="77">
        <v>3131.1672616861201</v>
      </c>
      <c r="T1737" s="77">
        <v>0.58380649910402105</v>
      </c>
      <c r="U1737" s="77">
        <v>250</v>
      </c>
      <c r="V1737" s="77">
        <v>808</v>
      </c>
      <c r="W1737" s="77">
        <v>8.6120000000000002E-2</v>
      </c>
      <c r="X1737" s="77">
        <v>0</v>
      </c>
      <c r="Y1737" s="77">
        <v>0</v>
      </c>
      <c r="Z1737" s="77">
        <v>0</v>
      </c>
      <c r="AA1737" s="77">
        <v>601.18411424373596</v>
      </c>
      <c r="AB1737" s="77">
        <v>0.66992649910402102</v>
      </c>
      <c r="AC1737" s="77">
        <v>2244.1841142437302</v>
      </c>
      <c r="AE1737" s="87" t="str">
        <f t="shared" si="323"/>
        <v>Domestic</v>
      </c>
      <c r="AF1737" s="82" t="str">
        <f t="shared" si="324"/>
        <v>non-student</v>
      </c>
      <c r="AI1737" s="82">
        <f>'GDP per Capita'!N1737</f>
        <v>63809.64</v>
      </c>
      <c r="AJ1737" s="82">
        <f t="shared" si="325"/>
        <v>63809.64</v>
      </c>
      <c r="AK1737" s="82">
        <f t="shared" si="326"/>
        <v>63809.64</v>
      </c>
      <c r="AL1737" s="88">
        <f t="shared" si="327"/>
        <v>3.516998551071171E-2</v>
      </c>
    </row>
    <row r="1738" spans="1:38">
      <c r="A1738" s="77" t="s">
        <v>139</v>
      </c>
      <c r="B1738" s="77">
        <v>1840</v>
      </c>
      <c r="C1738" s="77">
        <v>37.566679100000002</v>
      </c>
      <c r="D1738" s="77">
        <v>126.9782914</v>
      </c>
      <c r="E1738" s="77" t="s">
        <v>39</v>
      </c>
      <c r="F1738" s="77">
        <v>685</v>
      </c>
      <c r="H1738" s="77" t="s">
        <v>64</v>
      </c>
      <c r="I1738" s="77">
        <v>2016</v>
      </c>
      <c r="J1738" s="77">
        <v>685</v>
      </c>
      <c r="K1738" s="77" t="s">
        <v>317</v>
      </c>
      <c r="L1738" s="77" t="s">
        <v>30</v>
      </c>
      <c r="N1738" s="77">
        <v>0</v>
      </c>
      <c r="O1738" s="77">
        <v>0</v>
      </c>
      <c r="P1738" s="77" t="s">
        <v>11</v>
      </c>
      <c r="Q1738" s="77">
        <v>47.614421900000004</v>
      </c>
      <c r="R1738" s="77">
        <v>-122.1923372</v>
      </c>
      <c r="S1738" s="77">
        <v>16659.377945013999</v>
      </c>
      <c r="T1738" s="77">
        <v>2.56717655562879</v>
      </c>
      <c r="U1738" s="77">
        <v>250</v>
      </c>
      <c r="V1738" s="77">
        <v>808</v>
      </c>
      <c r="W1738" s="77">
        <v>8.6120000000000002E-2</v>
      </c>
      <c r="X1738" s="77">
        <v>0</v>
      </c>
      <c r="Y1738" s="77">
        <v>0</v>
      </c>
      <c r="Z1738" s="77">
        <v>0</v>
      </c>
      <c r="AA1738" s="77">
        <v>1749.2346842264701</v>
      </c>
      <c r="AB1738" s="77">
        <v>2.6532965556287902</v>
      </c>
      <c r="AC1738" s="77">
        <v>3492.2346842264701</v>
      </c>
      <c r="AE1738" s="87" t="str">
        <f t="shared" si="323"/>
        <v>International</v>
      </c>
      <c r="AF1738" s="82" t="str">
        <f t="shared" si="324"/>
        <v>non-student</v>
      </c>
      <c r="AI1738" s="82">
        <f>'GDP per Capita'!N1738</f>
        <v>32154.02</v>
      </c>
      <c r="AJ1738" s="82">
        <f t="shared" si="325"/>
        <v>32154.02</v>
      </c>
      <c r="AK1738" s="82">
        <f t="shared" si="326"/>
        <v>32154.02</v>
      </c>
      <c r="AL1738" s="88">
        <f t="shared" si="327"/>
        <v>0.10860958238585626</v>
      </c>
    </row>
    <row r="1739" spans="1:38">
      <c r="A1739" s="77" t="s">
        <v>419</v>
      </c>
      <c r="B1739" s="77">
        <v>1841</v>
      </c>
      <c r="C1739" s="77">
        <v>36.119551299999998</v>
      </c>
      <c r="D1739" s="77">
        <v>128.34446919999999</v>
      </c>
      <c r="E1739" s="77" t="s">
        <v>42</v>
      </c>
      <c r="F1739" s="77">
        <v>585</v>
      </c>
      <c r="H1739" s="77" t="s">
        <v>64</v>
      </c>
      <c r="I1739" s="77">
        <v>2016</v>
      </c>
      <c r="J1739" s="77">
        <v>585</v>
      </c>
      <c r="K1739" s="77" t="s">
        <v>317</v>
      </c>
      <c r="L1739" s="77" t="s">
        <v>30</v>
      </c>
      <c r="N1739" s="77">
        <v>0</v>
      </c>
      <c r="O1739" s="77">
        <v>0</v>
      </c>
      <c r="P1739" s="77" t="s">
        <v>11</v>
      </c>
      <c r="Q1739" s="77">
        <v>47.614421900000004</v>
      </c>
      <c r="R1739" s="77">
        <v>-122.1923372</v>
      </c>
      <c r="S1739" s="77">
        <v>16743.368418915001</v>
      </c>
      <c r="T1739" s="77">
        <v>2.5802237729095601</v>
      </c>
      <c r="U1739" s="77">
        <v>250</v>
      </c>
      <c r="V1739" s="77">
        <v>808</v>
      </c>
      <c r="W1739" s="77">
        <v>8.6120000000000002E-2</v>
      </c>
      <c r="X1739" s="77">
        <v>0</v>
      </c>
      <c r="Y1739" s="77">
        <v>0</v>
      </c>
      <c r="Z1739" s="77">
        <v>0</v>
      </c>
      <c r="AA1739" s="77">
        <v>1758.0536839860699</v>
      </c>
      <c r="AB1739" s="77">
        <v>2.6663437729095598</v>
      </c>
      <c r="AC1739" s="77">
        <v>3401.0536839860702</v>
      </c>
      <c r="AE1739" s="87" t="str">
        <f t="shared" si="323"/>
        <v>International</v>
      </c>
      <c r="AF1739" s="82" t="str">
        <f t="shared" si="324"/>
        <v>non-student</v>
      </c>
      <c r="AI1739" s="82">
        <f>'GDP per Capita'!N1739</f>
        <v>32154.02</v>
      </c>
      <c r="AJ1739" s="82">
        <f t="shared" si="325"/>
        <v>32154.02</v>
      </c>
      <c r="AK1739" s="82">
        <f t="shared" si="326"/>
        <v>32154.02</v>
      </c>
      <c r="AL1739" s="88">
        <f t="shared" si="327"/>
        <v>0.10577382498319246</v>
      </c>
    </row>
    <row r="1740" spans="1:38">
      <c r="A1740" s="77" t="s">
        <v>322</v>
      </c>
      <c r="B1740" s="77">
        <v>1842</v>
      </c>
      <c r="C1740" s="77">
        <v>32.948178900000002</v>
      </c>
      <c r="D1740" s="77">
        <v>-96.729720599999993</v>
      </c>
      <c r="E1740" s="77" t="s">
        <v>38</v>
      </c>
      <c r="F1740" s="77">
        <v>295</v>
      </c>
      <c r="H1740" s="77" t="s">
        <v>65</v>
      </c>
      <c r="I1740" s="77">
        <v>2016</v>
      </c>
      <c r="J1740" s="77">
        <v>295</v>
      </c>
      <c r="K1740" s="77" t="s">
        <v>29</v>
      </c>
      <c r="L1740" s="77" t="s">
        <v>29</v>
      </c>
      <c r="N1740" s="77">
        <v>0</v>
      </c>
      <c r="O1740" s="77">
        <v>0</v>
      </c>
      <c r="P1740" s="77" t="s">
        <v>11</v>
      </c>
      <c r="Q1740" s="77">
        <v>47.614421900000004</v>
      </c>
      <c r="R1740" s="77">
        <v>-122.1923372</v>
      </c>
      <c r="S1740" s="77">
        <v>5370.9867392804999</v>
      </c>
      <c r="T1740" s="77">
        <v>0.92673798874677504</v>
      </c>
      <c r="U1740" s="77">
        <v>250</v>
      </c>
      <c r="V1740" s="77">
        <v>404</v>
      </c>
      <c r="W1740" s="77">
        <v>4.3060000000000001E-2</v>
      </c>
      <c r="X1740" s="77">
        <v>0</v>
      </c>
      <c r="Y1740" s="77">
        <v>0</v>
      </c>
      <c r="Z1740" s="77">
        <v>0</v>
      </c>
      <c r="AA1740" s="77">
        <v>644.51840871366096</v>
      </c>
      <c r="AB1740" s="77">
        <v>0.96979798874677503</v>
      </c>
      <c r="AC1740" s="77">
        <v>1593.5184087136599</v>
      </c>
      <c r="AE1740" s="87" t="str">
        <f t="shared" si="323"/>
        <v>Domestic</v>
      </c>
      <c r="AF1740" s="82" t="str">
        <f t="shared" si="324"/>
        <v>student</v>
      </c>
      <c r="AI1740" s="82">
        <f>'GDP per Capita'!N1740</f>
        <v>63809.64</v>
      </c>
      <c r="AJ1740" s="82">
        <f t="shared" si="325"/>
        <v>63809.64</v>
      </c>
      <c r="AK1740" s="82">
        <f t="shared" si="326"/>
        <v>63809.64</v>
      </c>
      <c r="AL1740" s="88">
        <f t="shared" si="327"/>
        <v>2.4973004215564608E-2</v>
      </c>
    </row>
    <row r="1741" spans="1:38">
      <c r="A1741" s="77" t="s">
        <v>112</v>
      </c>
      <c r="B1741" s="77">
        <v>1843</v>
      </c>
      <c r="C1741" s="77">
        <v>40.735657000000003</v>
      </c>
      <c r="D1741" s="77">
        <v>-74.172366699999998</v>
      </c>
      <c r="E1741" s="77" t="s">
        <v>42</v>
      </c>
      <c r="F1741" s="77">
        <v>585</v>
      </c>
      <c r="H1741" s="77" t="s">
        <v>64</v>
      </c>
      <c r="I1741" s="77">
        <v>2016</v>
      </c>
      <c r="J1741" s="77">
        <v>585</v>
      </c>
      <c r="K1741" s="77" t="s">
        <v>29</v>
      </c>
      <c r="L1741" s="77" t="s">
        <v>29</v>
      </c>
      <c r="N1741" s="77">
        <v>0</v>
      </c>
      <c r="O1741" s="77">
        <v>0</v>
      </c>
      <c r="P1741" s="77" t="s">
        <v>11</v>
      </c>
      <c r="Q1741" s="77">
        <v>47.614421900000004</v>
      </c>
      <c r="R1741" s="77">
        <v>-122.1923372</v>
      </c>
      <c r="S1741" s="77">
        <v>7682.8900081961101</v>
      </c>
      <c r="T1741" s="77">
        <v>1.2444194037810901</v>
      </c>
      <c r="U1741" s="77">
        <v>250</v>
      </c>
      <c r="V1741" s="77">
        <v>808</v>
      </c>
      <c r="W1741" s="77">
        <v>8.6120000000000002E-2</v>
      </c>
      <c r="X1741" s="77">
        <v>0</v>
      </c>
      <c r="Y1741" s="77">
        <v>0</v>
      </c>
      <c r="Z1741" s="77">
        <v>0</v>
      </c>
      <c r="AA1741" s="77">
        <v>921.94680098353297</v>
      </c>
      <c r="AB1741" s="77">
        <v>1.33053940378109</v>
      </c>
      <c r="AC1741" s="77">
        <v>2564.94680098353</v>
      </c>
      <c r="AE1741" s="87" t="str">
        <f t="shared" si="323"/>
        <v>Domestic</v>
      </c>
      <c r="AF1741" s="82" t="str">
        <f t="shared" si="324"/>
        <v>non-student</v>
      </c>
      <c r="AI1741" s="82">
        <f>'GDP per Capita'!N1741</f>
        <v>63809.64</v>
      </c>
      <c r="AJ1741" s="82">
        <f t="shared" si="325"/>
        <v>63809.64</v>
      </c>
      <c r="AK1741" s="82">
        <f t="shared" si="326"/>
        <v>63809.64</v>
      </c>
      <c r="AL1741" s="88">
        <f t="shared" si="327"/>
        <v>4.0196854283828118E-2</v>
      </c>
    </row>
    <row r="1742" spans="1:38">
      <c r="A1742" s="77" t="s">
        <v>182</v>
      </c>
      <c r="B1742" s="77">
        <v>1844</v>
      </c>
      <c r="C1742" s="77">
        <v>49.260872399999997</v>
      </c>
      <c r="D1742" s="77">
        <v>-123.1139529</v>
      </c>
      <c r="E1742" s="77" t="s">
        <v>42</v>
      </c>
      <c r="F1742" s="77">
        <v>295</v>
      </c>
      <c r="H1742" s="77" t="s">
        <v>65</v>
      </c>
      <c r="I1742" s="77">
        <v>2016</v>
      </c>
      <c r="J1742" s="77">
        <v>295</v>
      </c>
      <c r="K1742" s="77" t="s">
        <v>320</v>
      </c>
      <c r="L1742" s="77" t="s">
        <v>28</v>
      </c>
      <c r="N1742" s="77">
        <v>0</v>
      </c>
      <c r="O1742" s="77">
        <v>0</v>
      </c>
      <c r="P1742" s="77" t="s">
        <v>11</v>
      </c>
      <c r="Q1742" s="77">
        <v>47.614421900000004</v>
      </c>
      <c r="R1742" s="77">
        <v>-122.1923372</v>
      </c>
      <c r="S1742" s="77">
        <v>390.57942264192502</v>
      </c>
      <c r="T1742" s="77">
        <v>0.21320567309528099</v>
      </c>
      <c r="U1742" s="77">
        <v>250</v>
      </c>
      <c r="V1742" s="77">
        <v>808</v>
      </c>
      <c r="W1742" s="77">
        <v>8.6120000000000002E-2</v>
      </c>
      <c r="X1742" s="77">
        <v>0</v>
      </c>
      <c r="Y1742" s="77">
        <v>0</v>
      </c>
      <c r="Z1742" s="77">
        <v>0</v>
      </c>
      <c r="AA1742" s="77">
        <v>74.991249147249704</v>
      </c>
      <c r="AB1742" s="77">
        <v>0.29932567309528102</v>
      </c>
      <c r="AC1742" s="77">
        <v>1427.9912491472401</v>
      </c>
      <c r="AE1742" s="87" t="str">
        <f t="shared" si="323"/>
        <v>International</v>
      </c>
      <c r="AF1742" s="82" t="str">
        <f t="shared" si="324"/>
        <v>non-student</v>
      </c>
      <c r="AI1742" s="82">
        <f>'GDP per Capita'!N1742</f>
        <v>49196.49</v>
      </c>
      <c r="AJ1742" s="82">
        <f t="shared" si="325"/>
        <v>49196.49</v>
      </c>
      <c r="AK1742" s="82">
        <f t="shared" si="326"/>
        <v>49196.49</v>
      </c>
      <c r="AL1742" s="88">
        <f t="shared" si="327"/>
        <v>2.9026283158559485E-2</v>
      </c>
    </row>
    <row r="1743" spans="1:38">
      <c r="A1743" s="77" t="s">
        <v>176</v>
      </c>
      <c r="B1743" s="77">
        <v>1845</v>
      </c>
      <c r="C1743" s="77">
        <v>34.685074899999996</v>
      </c>
      <c r="D1743" s="77">
        <v>-82.836411099999907</v>
      </c>
      <c r="E1743" s="77" t="s">
        <v>37</v>
      </c>
      <c r="F1743" s="77">
        <v>0</v>
      </c>
      <c r="H1743" s="77" t="s">
        <v>69</v>
      </c>
      <c r="I1743" s="77">
        <v>2016</v>
      </c>
      <c r="J1743" s="77">
        <v>0</v>
      </c>
      <c r="K1743" s="77" t="s">
        <v>29</v>
      </c>
      <c r="L1743" s="77" t="s">
        <v>29</v>
      </c>
      <c r="N1743" s="77">
        <v>0</v>
      </c>
      <c r="O1743" s="77">
        <v>0</v>
      </c>
      <c r="P1743" s="77" t="s">
        <v>11</v>
      </c>
      <c r="Q1743" s="77">
        <v>47.614421900000004</v>
      </c>
      <c r="R1743" s="77">
        <v>-122.1923372</v>
      </c>
      <c r="S1743" s="77">
        <v>7095.0409161782</v>
      </c>
      <c r="T1743" s="77">
        <v>1.16274931928862</v>
      </c>
      <c r="U1743" s="77">
        <v>250</v>
      </c>
      <c r="V1743" s="77">
        <v>808</v>
      </c>
      <c r="W1743" s="77">
        <v>8.6120000000000002E-2</v>
      </c>
      <c r="X1743" s="77">
        <v>0</v>
      </c>
      <c r="Y1743" s="77">
        <v>0</v>
      </c>
      <c r="Z1743" s="77">
        <v>0</v>
      </c>
      <c r="AA1743" s="77">
        <v>851.40490994138497</v>
      </c>
      <c r="AB1743" s="77">
        <v>1.24886931928862</v>
      </c>
      <c r="AC1743" s="77">
        <v>1909.4049099413801</v>
      </c>
      <c r="AE1743" s="87" t="str">
        <f t="shared" si="323"/>
        <v>Domestic</v>
      </c>
      <c r="AF1743" s="82" t="str">
        <f t="shared" si="324"/>
        <v>non-student</v>
      </c>
      <c r="AI1743" s="82">
        <f>'GDP per Capita'!N1743</f>
        <v>63809.64</v>
      </c>
      <c r="AJ1743" s="82">
        <f t="shared" si="325"/>
        <v>63809.64</v>
      </c>
      <c r="AK1743" s="82">
        <f t="shared" si="326"/>
        <v>63809.64</v>
      </c>
      <c r="AL1743" s="88">
        <f t="shared" si="327"/>
        <v>2.9923455295177658E-2</v>
      </c>
    </row>
    <row r="1744" spans="1:38">
      <c r="A1744" s="77" t="s">
        <v>176</v>
      </c>
      <c r="B1744" s="77">
        <v>1846</v>
      </c>
      <c r="C1744" s="77">
        <v>34.685074899999996</v>
      </c>
      <c r="D1744" s="77">
        <v>-82.836411099999907</v>
      </c>
      <c r="E1744" s="77" t="s">
        <v>38</v>
      </c>
      <c r="F1744" s="77">
        <v>525</v>
      </c>
      <c r="H1744" s="77" t="s">
        <v>61</v>
      </c>
      <c r="I1744" s="77">
        <v>2016</v>
      </c>
      <c r="J1744" s="77">
        <v>525</v>
      </c>
      <c r="K1744" s="77" t="s">
        <v>29</v>
      </c>
      <c r="L1744" s="77" t="s">
        <v>29</v>
      </c>
      <c r="N1744" s="77">
        <v>0</v>
      </c>
      <c r="O1744" s="77">
        <v>0</v>
      </c>
      <c r="P1744" s="77" t="s">
        <v>11</v>
      </c>
      <c r="Q1744" s="77">
        <v>47.614421900000004</v>
      </c>
      <c r="R1744" s="77">
        <v>-122.1923372</v>
      </c>
      <c r="S1744" s="77">
        <v>7095.0409161782</v>
      </c>
      <c r="T1744" s="77">
        <v>1.16274931928862</v>
      </c>
      <c r="U1744" s="77">
        <v>250</v>
      </c>
      <c r="V1744" s="77">
        <v>404</v>
      </c>
      <c r="W1744" s="77">
        <v>4.3060000000000001E-2</v>
      </c>
      <c r="X1744" s="77">
        <v>0</v>
      </c>
      <c r="Y1744" s="77">
        <v>0</v>
      </c>
      <c r="Z1744" s="77">
        <v>0</v>
      </c>
      <c r="AA1744" s="77">
        <v>851.40490994138497</v>
      </c>
      <c r="AB1744" s="77">
        <v>1.2058093192886199</v>
      </c>
      <c r="AC1744" s="77">
        <v>2030.4049099413801</v>
      </c>
      <c r="AE1744" s="87" t="str">
        <f t="shared" si="323"/>
        <v>Domestic</v>
      </c>
      <c r="AF1744" s="82" t="str">
        <f t="shared" si="324"/>
        <v>student</v>
      </c>
      <c r="AI1744" s="82">
        <f>'GDP per Capita'!N1744</f>
        <v>63809.64</v>
      </c>
      <c r="AJ1744" s="82">
        <f t="shared" si="325"/>
        <v>63809.64</v>
      </c>
      <c r="AK1744" s="82">
        <f t="shared" si="326"/>
        <v>63809.64</v>
      </c>
      <c r="AL1744" s="88">
        <f t="shared" si="327"/>
        <v>3.1819720498993259E-2</v>
      </c>
    </row>
    <row r="1745" spans="1:38">
      <c r="A1745" s="77" t="s">
        <v>365</v>
      </c>
      <c r="B1745" s="77">
        <v>1847</v>
      </c>
      <c r="C1745" s="77">
        <v>-37.814217599999999</v>
      </c>
      <c r="D1745" s="77">
        <v>144.9631608</v>
      </c>
      <c r="E1745" s="77" t="s">
        <v>38</v>
      </c>
      <c r="F1745" s="77">
        <v>295</v>
      </c>
      <c r="H1745" s="77" t="s">
        <v>65</v>
      </c>
      <c r="I1745" s="77">
        <v>2016</v>
      </c>
      <c r="J1745" s="77">
        <v>295</v>
      </c>
      <c r="K1745" s="77" t="s">
        <v>33</v>
      </c>
      <c r="L1745" s="77" t="s">
        <v>816</v>
      </c>
      <c r="N1745" s="77">
        <v>0</v>
      </c>
      <c r="O1745" s="77">
        <v>0</v>
      </c>
      <c r="P1745" s="77" t="s">
        <v>11</v>
      </c>
      <c r="Q1745" s="77">
        <v>47.614421900000004</v>
      </c>
      <c r="R1745" s="77">
        <v>-122.1923372</v>
      </c>
      <c r="S1745" s="77">
        <v>26384.034052835301</v>
      </c>
      <c r="T1745" s="77">
        <v>4.16043031136289</v>
      </c>
      <c r="U1745" s="77">
        <v>250</v>
      </c>
      <c r="V1745" s="77">
        <v>404</v>
      </c>
      <c r="W1745" s="77">
        <v>4.3060000000000001E-2</v>
      </c>
      <c r="X1745" s="77">
        <v>0</v>
      </c>
      <c r="Y1745" s="77">
        <v>0</v>
      </c>
      <c r="Z1745" s="77">
        <v>0</v>
      </c>
      <c r="AA1745" s="77">
        <v>2414.13911583443</v>
      </c>
      <c r="AB1745" s="77">
        <v>4.2034903113628896</v>
      </c>
      <c r="AC1745" s="77">
        <v>3363.13911583443</v>
      </c>
      <c r="AE1745" s="87" t="str">
        <f t="shared" si="323"/>
        <v>International</v>
      </c>
      <c r="AF1745" s="82" t="str">
        <f t="shared" si="324"/>
        <v>student</v>
      </c>
      <c r="AI1745" s="82">
        <f>'GDP per Capita'!N1745</f>
        <v>61250.7</v>
      </c>
      <c r="AJ1745" s="82">
        <f t="shared" si="325"/>
        <v>61250.7</v>
      </c>
      <c r="AK1745" s="82">
        <f t="shared" si="326"/>
        <v>61250.7</v>
      </c>
      <c r="AL1745" s="88">
        <f t="shared" si="327"/>
        <v>5.4907766210580945E-2</v>
      </c>
    </row>
    <row r="1746" spans="1:38">
      <c r="A1746" s="77" t="s">
        <v>466</v>
      </c>
      <c r="B1746" s="77">
        <v>1848</v>
      </c>
      <c r="C1746" s="77">
        <v>29.079972600000001</v>
      </c>
      <c r="D1746" s="77">
        <v>-95.749673000000001</v>
      </c>
      <c r="E1746" s="77" t="s">
        <v>42</v>
      </c>
      <c r="F1746" s="77">
        <v>1135</v>
      </c>
      <c r="H1746" s="77" t="s">
        <v>64</v>
      </c>
      <c r="I1746" s="77">
        <v>2016</v>
      </c>
      <c r="J1746" s="77">
        <v>1135</v>
      </c>
      <c r="K1746" s="77" t="s">
        <v>29</v>
      </c>
      <c r="L1746" s="77" t="s">
        <v>29</v>
      </c>
      <c r="N1746" s="77">
        <v>0</v>
      </c>
      <c r="O1746" s="77">
        <v>0</v>
      </c>
      <c r="P1746" s="77" t="s">
        <v>11</v>
      </c>
      <c r="Q1746" s="77">
        <v>47.614421900000004</v>
      </c>
      <c r="R1746" s="77">
        <v>-122.1923372</v>
      </c>
      <c r="S1746" s="77">
        <v>6129.88694080402</v>
      </c>
      <c r="T1746" s="77">
        <v>1.02998087830466</v>
      </c>
      <c r="U1746" s="77">
        <v>250</v>
      </c>
      <c r="V1746" s="77">
        <v>808</v>
      </c>
      <c r="W1746" s="77">
        <v>8.6120000000000002E-2</v>
      </c>
      <c r="X1746" s="77">
        <v>0</v>
      </c>
      <c r="Y1746" s="77">
        <v>0</v>
      </c>
      <c r="Z1746" s="77">
        <v>0</v>
      </c>
      <c r="AA1746" s="77">
        <v>735.58643289648296</v>
      </c>
      <c r="AB1746" s="77">
        <v>1.11610087830466</v>
      </c>
      <c r="AC1746" s="77">
        <v>2928.5864328964799</v>
      </c>
      <c r="AE1746" s="87" t="str">
        <f t="shared" si="323"/>
        <v>Domestic</v>
      </c>
      <c r="AF1746" s="82" t="str">
        <f t="shared" si="324"/>
        <v>non-student</v>
      </c>
      <c r="AI1746" s="82">
        <f>'GDP per Capita'!N1746</f>
        <v>63809.64</v>
      </c>
      <c r="AJ1746" s="82">
        <f t="shared" si="325"/>
        <v>63809.64</v>
      </c>
      <c r="AK1746" s="82">
        <f t="shared" si="326"/>
        <v>63809.64</v>
      </c>
      <c r="AL1746" s="88">
        <f t="shared" si="327"/>
        <v>4.5895673959240012E-2</v>
      </c>
    </row>
    <row r="1747" spans="1:38">
      <c r="A1747" s="77" t="s">
        <v>425</v>
      </c>
      <c r="B1747" s="77">
        <v>1849</v>
      </c>
      <c r="C1747" s="77">
        <v>36.550238</v>
      </c>
      <c r="D1747" s="77">
        <v>-82.559429299999906</v>
      </c>
      <c r="E1747" s="77" t="s">
        <v>42</v>
      </c>
      <c r="F1747" s="77">
        <v>1335</v>
      </c>
      <c r="H1747" s="77" t="s">
        <v>64</v>
      </c>
      <c r="I1747" s="77">
        <v>2016</v>
      </c>
      <c r="J1747" s="77">
        <v>1335</v>
      </c>
      <c r="K1747" s="77" t="s">
        <v>29</v>
      </c>
      <c r="L1747" s="77" t="s">
        <v>29</v>
      </c>
      <c r="N1747" s="77">
        <v>0</v>
      </c>
      <c r="O1747" s="77">
        <v>0</v>
      </c>
      <c r="P1747" s="77" t="s">
        <v>11</v>
      </c>
      <c r="Q1747" s="77">
        <v>47.614421900000004</v>
      </c>
      <c r="R1747" s="77">
        <v>-122.1923372</v>
      </c>
      <c r="S1747" s="77">
        <v>6899.7680439692904</v>
      </c>
      <c r="T1747" s="77">
        <v>1.13575473713789</v>
      </c>
      <c r="U1747" s="77">
        <v>250</v>
      </c>
      <c r="V1747" s="77">
        <v>808</v>
      </c>
      <c r="W1747" s="77">
        <v>8.6120000000000002E-2</v>
      </c>
      <c r="X1747" s="77">
        <v>0</v>
      </c>
      <c r="Y1747" s="77">
        <v>0</v>
      </c>
      <c r="Z1747" s="77">
        <v>0</v>
      </c>
      <c r="AA1747" s="77">
        <v>827.97216527631497</v>
      </c>
      <c r="AB1747" s="77">
        <v>1.22187473713789</v>
      </c>
      <c r="AC1747" s="77">
        <v>3220.9721652763101</v>
      </c>
      <c r="AE1747" s="87" t="str">
        <f t="shared" si="323"/>
        <v>Domestic</v>
      </c>
      <c r="AF1747" s="82" t="str">
        <f t="shared" si="324"/>
        <v>non-student</v>
      </c>
      <c r="AI1747" s="82">
        <f>'GDP per Capita'!N1747</f>
        <v>63809.64</v>
      </c>
      <c r="AJ1747" s="82">
        <f t="shared" si="325"/>
        <v>63809.64</v>
      </c>
      <c r="AK1747" s="82">
        <f t="shared" si="326"/>
        <v>63809.64</v>
      </c>
      <c r="AL1747" s="88">
        <f t="shared" si="327"/>
        <v>5.0477830078281431E-2</v>
      </c>
    </row>
    <row r="1748" spans="1:38">
      <c r="A1748" s="77" t="s">
        <v>96</v>
      </c>
      <c r="B1748" s="77">
        <v>1850</v>
      </c>
      <c r="C1748" s="77">
        <v>38.046406599999997</v>
      </c>
      <c r="D1748" s="77">
        <v>-84.497039299999997</v>
      </c>
      <c r="E1748" s="77" t="s">
        <v>38</v>
      </c>
      <c r="F1748" s="77">
        <v>375</v>
      </c>
      <c r="H1748" s="77" t="s">
        <v>61</v>
      </c>
      <c r="I1748" s="77">
        <v>2016</v>
      </c>
      <c r="J1748" s="77">
        <v>375</v>
      </c>
      <c r="K1748" s="77" t="s">
        <v>29</v>
      </c>
      <c r="L1748" s="77" t="s">
        <v>29</v>
      </c>
      <c r="N1748" s="77">
        <v>0</v>
      </c>
      <c r="O1748" s="77">
        <v>0</v>
      </c>
      <c r="P1748" s="77" t="s">
        <v>11</v>
      </c>
      <c r="Q1748" s="77">
        <v>47.614421900000004</v>
      </c>
      <c r="R1748" s="77">
        <v>-122.1923372</v>
      </c>
      <c r="S1748" s="77">
        <v>6431.9005028849597</v>
      </c>
      <c r="T1748" s="77">
        <v>1.07134997134565</v>
      </c>
      <c r="U1748" s="77">
        <v>250</v>
      </c>
      <c r="V1748" s="77">
        <v>404</v>
      </c>
      <c r="W1748" s="77">
        <v>4.3060000000000001E-2</v>
      </c>
      <c r="X1748" s="77">
        <v>0</v>
      </c>
      <c r="Y1748" s="77">
        <v>0</v>
      </c>
      <c r="Z1748" s="77">
        <v>0</v>
      </c>
      <c r="AA1748" s="77">
        <v>771.828060346195</v>
      </c>
      <c r="AB1748" s="77">
        <v>1.1144099713456499</v>
      </c>
      <c r="AC1748" s="77">
        <v>1800.8280603461899</v>
      </c>
      <c r="AE1748" s="87" t="str">
        <f t="shared" si="323"/>
        <v>Domestic</v>
      </c>
      <c r="AF1748" s="82" t="str">
        <f t="shared" si="324"/>
        <v>student</v>
      </c>
      <c r="AI1748" s="82">
        <f>'GDP per Capita'!N1748</f>
        <v>63809.64</v>
      </c>
      <c r="AJ1748" s="82">
        <f t="shared" si="325"/>
        <v>63809.64</v>
      </c>
      <c r="AK1748" s="82">
        <f t="shared" si="326"/>
        <v>63809.64</v>
      </c>
      <c r="AL1748" s="88">
        <f t="shared" si="327"/>
        <v>2.822188089991089E-2</v>
      </c>
    </row>
    <row r="1749" spans="1:38">
      <c r="A1749" s="77" t="s">
        <v>162</v>
      </c>
      <c r="B1749" s="77">
        <v>1851</v>
      </c>
      <c r="C1749" s="77">
        <v>40.027145300000001</v>
      </c>
      <c r="D1749" s="77">
        <v>-78.523744699999995</v>
      </c>
      <c r="E1749" s="77" t="s">
        <v>42</v>
      </c>
      <c r="F1749" s="77">
        <v>685</v>
      </c>
      <c r="H1749" s="77" t="s">
        <v>64</v>
      </c>
      <c r="I1749" s="77">
        <v>2016</v>
      </c>
      <c r="J1749" s="77">
        <v>685</v>
      </c>
      <c r="K1749" s="77" t="s">
        <v>29</v>
      </c>
      <c r="L1749" s="77" t="s">
        <v>29</v>
      </c>
      <c r="N1749" s="77">
        <v>0</v>
      </c>
      <c r="O1749" s="77">
        <v>0</v>
      </c>
      <c r="P1749" s="77" t="s">
        <v>11</v>
      </c>
      <c r="Q1749" s="77">
        <v>47.614421900000004</v>
      </c>
      <c r="R1749" s="77">
        <v>-122.1923372</v>
      </c>
      <c r="S1749" s="77">
        <v>7107.1391471628503</v>
      </c>
      <c r="T1749" s="77">
        <v>1.1644239931279401</v>
      </c>
      <c r="U1749" s="77">
        <v>250</v>
      </c>
      <c r="V1749" s="77">
        <v>808</v>
      </c>
      <c r="W1749" s="77">
        <v>8.6120000000000002E-2</v>
      </c>
      <c r="X1749" s="77">
        <v>0</v>
      </c>
      <c r="Y1749" s="77">
        <v>0</v>
      </c>
      <c r="Z1749" s="77">
        <v>0</v>
      </c>
      <c r="AA1749" s="77">
        <v>852.85669765954196</v>
      </c>
      <c r="AB1749" s="77">
        <v>1.2505439931279401</v>
      </c>
      <c r="AC1749" s="77">
        <v>2595.8566976595398</v>
      </c>
      <c r="AE1749" s="87" t="str">
        <f t="shared" si="323"/>
        <v>Domestic</v>
      </c>
      <c r="AF1749" s="82" t="str">
        <f t="shared" si="324"/>
        <v>non-student</v>
      </c>
      <c r="AI1749" s="82">
        <f>'GDP per Capita'!N1749</f>
        <v>63809.64</v>
      </c>
      <c r="AJ1749" s="82">
        <f t="shared" si="325"/>
        <v>63809.64</v>
      </c>
      <c r="AK1749" s="82">
        <f t="shared" si="326"/>
        <v>63809.64</v>
      </c>
      <c r="AL1749" s="88">
        <f t="shared" si="327"/>
        <v>4.0681262230276488E-2</v>
      </c>
    </row>
    <row r="1750" spans="1:38">
      <c r="A1750" s="77" t="s">
        <v>418</v>
      </c>
      <c r="B1750" s="77">
        <v>1852</v>
      </c>
      <c r="C1750" s="77">
        <v>50.087465399999999</v>
      </c>
      <c r="D1750" s="77">
        <v>14.421253500000001</v>
      </c>
      <c r="E1750" s="77" t="s">
        <v>39</v>
      </c>
      <c r="F1750" s="77">
        <v>685</v>
      </c>
      <c r="H1750" s="77" t="s">
        <v>64</v>
      </c>
      <c r="I1750" s="77">
        <v>2016</v>
      </c>
      <c r="J1750" s="77">
        <v>685</v>
      </c>
      <c r="K1750" s="77" t="s">
        <v>576</v>
      </c>
      <c r="L1750" s="77" t="s">
        <v>31</v>
      </c>
      <c r="N1750" s="77">
        <v>0</v>
      </c>
      <c r="O1750" s="77">
        <v>0</v>
      </c>
      <c r="P1750" s="77" t="s">
        <v>11</v>
      </c>
      <c r="Q1750" s="77">
        <v>47.614421900000004</v>
      </c>
      <c r="R1750" s="77">
        <v>-122.1923372</v>
      </c>
      <c r="S1750" s="77">
        <v>16766.345556958298</v>
      </c>
      <c r="T1750" s="77">
        <v>2.5837952447311898</v>
      </c>
      <c r="U1750" s="77">
        <v>250</v>
      </c>
      <c r="V1750" s="77">
        <v>808</v>
      </c>
      <c r="W1750" s="77">
        <v>8.6120000000000002E-2</v>
      </c>
      <c r="X1750" s="77">
        <v>0</v>
      </c>
      <c r="Y1750" s="77">
        <v>0</v>
      </c>
      <c r="Z1750" s="77">
        <v>0</v>
      </c>
      <c r="AA1750" s="77">
        <v>1760.4662834806199</v>
      </c>
      <c r="AB1750" s="77">
        <v>2.66991524473119</v>
      </c>
      <c r="AC1750" s="77">
        <v>3503.4662834806199</v>
      </c>
      <c r="AE1750" s="87" t="str">
        <f t="shared" si="323"/>
        <v>International</v>
      </c>
      <c r="AF1750" s="82" t="str">
        <f t="shared" si="324"/>
        <v>non-student</v>
      </c>
      <c r="AI1750" s="82">
        <f>'GDP per Capita'!N1750</f>
        <v>23771.4</v>
      </c>
      <c r="AJ1750" s="82">
        <f t="shared" si="325"/>
        <v>23771.4</v>
      </c>
      <c r="AK1750" s="82">
        <f t="shared" si="326"/>
        <v>23771.4</v>
      </c>
      <c r="AL1750" s="88">
        <f t="shared" si="327"/>
        <v>0.14738157127811655</v>
      </c>
    </row>
    <row r="1751" spans="1:38">
      <c r="A1751" s="77" t="s">
        <v>162</v>
      </c>
      <c r="B1751" s="77">
        <v>1853</v>
      </c>
      <c r="C1751" s="77">
        <v>40.027145300000001</v>
      </c>
      <c r="D1751" s="77">
        <v>-78.523744699999995</v>
      </c>
      <c r="E1751" s="77" t="s">
        <v>42</v>
      </c>
      <c r="F1751" s="77">
        <v>1335</v>
      </c>
      <c r="H1751" s="77" t="s">
        <v>64</v>
      </c>
      <c r="I1751" s="77">
        <v>2016</v>
      </c>
      <c r="J1751" s="77">
        <v>1335</v>
      </c>
      <c r="K1751" s="77" t="s">
        <v>29</v>
      </c>
      <c r="L1751" s="77" t="s">
        <v>29</v>
      </c>
      <c r="N1751" s="77">
        <v>0</v>
      </c>
      <c r="O1751" s="77">
        <v>0</v>
      </c>
      <c r="P1751" s="77" t="s">
        <v>11</v>
      </c>
      <c r="Q1751" s="77">
        <v>47.614421900000004</v>
      </c>
      <c r="R1751" s="77">
        <v>-122.1923372</v>
      </c>
      <c r="S1751" s="77">
        <v>7107.1391471628503</v>
      </c>
      <c r="T1751" s="77">
        <v>1.1644239931279401</v>
      </c>
      <c r="U1751" s="77">
        <v>250</v>
      </c>
      <c r="V1751" s="77">
        <v>808</v>
      </c>
      <c r="W1751" s="77">
        <v>8.6120000000000002E-2</v>
      </c>
      <c r="X1751" s="77">
        <v>0</v>
      </c>
      <c r="Y1751" s="77">
        <v>0</v>
      </c>
      <c r="Z1751" s="77">
        <v>0</v>
      </c>
      <c r="AA1751" s="77">
        <v>852.85669765954196</v>
      </c>
      <c r="AB1751" s="77">
        <v>1.2505439931279401</v>
      </c>
      <c r="AC1751" s="77">
        <v>3245.8566976595398</v>
      </c>
      <c r="AE1751" s="87" t="str">
        <f t="shared" si="323"/>
        <v>Domestic</v>
      </c>
      <c r="AF1751" s="82" t="str">
        <f t="shared" si="324"/>
        <v>non-student</v>
      </c>
      <c r="AI1751" s="82">
        <f>'GDP per Capita'!N1751</f>
        <v>63809.64</v>
      </c>
      <c r="AJ1751" s="82">
        <f t="shared" si="325"/>
        <v>63809.64</v>
      </c>
      <c r="AK1751" s="82">
        <f t="shared" si="326"/>
        <v>63809.64</v>
      </c>
      <c r="AL1751" s="88">
        <f t="shared" si="327"/>
        <v>5.0867810845814827E-2</v>
      </c>
    </row>
    <row r="1752" spans="1:38">
      <c r="A1752" s="77" t="s">
        <v>105</v>
      </c>
      <c r="B1752" s="77">
        <v>1854</v>
      </c>
      <c r="C1752" s="77">
        <v>30.271128600000001</v>
      </c>
      <c r="D1752" s="77">
        <v>-97.743699500000005</v>
      </c>
      <c r="E1752" s="77" t="s">
        <v>38</v>
      </c>
      <c r="F1752" s="77">
        <v>545</v>
      </c>
      <c r="H1752" s="77" t="s">
        <v>65</v>
      </c>
      <c r="I1752" s="77">
        <v>2016</v>
      </c>
      <c r="J1752" s="77">
        <v>545</v>
      </c>
      <c r="K1752" s="77" t="s">
        <v>29</v>
      </c>
      <c r="L1752" s="77" t="s">
        <v>29</v>
      </c>
      <c r="N1752" s="77">
        <v>0</v>
      </c>
      <c r="O1752" s="77">
        <v>0</v>
      </c>
      <c r="P1752" s="77" t="s">
        <v>11</v>
      </c>
      <c r="Q1752" s="77">
        <v>47.614421900000004</v>
      </c>
      <c r="R1752" s="77">
        <v>-122.1923372</v>
      </c>
      <c r="S1752" s="77">
        <v>5678.4573405282399</v>
      </c>
      <c r="T1752" s="77">
        <v>0.96844483772128698</v>
      </c>
      <c r="U1752" s="77">
        <v>250</v>
      </c>
      <c r="V1752" s="77">
        <v>404</v>
      </c>
      <c r="W1752" s="77">
        <v>4.3060000000000001E-2</v>
      </c>
      <c r="X1752" s="77">
        <v>0</v>
      </c>
      <c r="Y1752" s="77">
        <v>0</v>
      </c>
      <c r="Z1752" s="77">
        <v>0</v>
      </c>
      <c r="AA1752" s="77">
        <v>681.41488086338904</v>
      </c>
      <c r="AB1752" s="77">
        <v>1.0115048377212801</v>
      </c>
      <c r="AC1752" s="77">
        <v>1880.4148808633799</v>
      </c>
      <c r="AE1752" s="87" t="str">
        <f t="shared" si="323"/>
        <v>Domestic</v>
      </c>
      <c r="AF1752" s="82" t="str">
        <f t="shared" si="324"/>
        <v>student</v>
      </c>
      <c r="AI1752" s="82">
        <f>'GDP per Capita'!N1752</f>
        <v>63809.64</v>
      </c>
      <c r="AJ1752" s="82">
        <f t="shared" si="325"/>
        <v>63809.64</v>
      </c>
      <c r="AK1752" s="82">
        <f t="shared" si="326"/>
        <v>63809.64</v>
      </c>
      <c r="AL1752" s="88">
        <f t="shared" si="327"/>
        <v>2.9469134771225477E-2</v>
      </c>
    </row>
    <row r="1753" spans="1:38">
      <c r="A1753" s="77" t="s">
        <v>467</v>
      </c>
      <c r="B1753" s="77">
        <v>1855</v>
      </c>
      <c r="C1753" s="77">
        <v>36.349600000000002</v>
      </c>
      <c r="D1753" s="77">
        <v>127.3848</v>
      </c>
      <c r="E1753" s="77" t="s">
        <v>42</v>
      </c>
      <c r="F1753" s="77">
        <v>550</v>
      </c>
      <c r="H1753" s="77" t="s">
        <v>63</v>
      </c>
      <c r="I1753" s="77">
        <v>2016</v>
      </c>
      <c r="J1753" s="77">
        <v>550</v>
      </c>
      <c r="K1753" s="77" t="s">
        <v>317</v>
      </c>
      <c r="L1753" s="77" t="s">
        <v>30</v>
      </c>
      <c r="N1753" s="77">
        <v>0</v>
      </c>
      <c r="O1753" s="77">
        <v>0</v>
      </c>
      <c r="P1753" s="77" t="s">
        <v>11</v>
      </c>
      <c r="Q1753" s="77">
        <v>47.614421900000004</v>
      </c>
      <c r="R1753" s="77">
        <v>-122.1923372</v>
      </c>
      <c r="S1753" s="77">
        <v>16817.393779652601</v>
      </c>
      <c r="T1753" s="77">
        <v>2.5917333002302798</v>
      </c>
      <c r="U1753" s="77">
        <v>250</v>
      </c>
      <c r="V1753" s="77">
        <v>808</v>
      </c>
      <c r="W1753" s="77">
        <v>8.6120000000000002E-2</v>
      </c>
      <c r="X1753" s="77">
        <v>0</v>
      </c>
      <c r="Y1753" s="77">
        <v>0</v>
      </c>
      <c r="Z1753" s="77">
        <v>0</v>
      </c>
      <c r="AA1753" s="77">
        <v>1765.82634686352</v>
      </c>
      <c r="AB1753" s="77">
        <v>2.67785330023028</v>
      </c>
      <c r="AC1753" s="77">
        <v>3373.82634686352</v>
      </c>
      <c r="AE1753" s="87" t="str">
        <f t="shared" si="323"/>
        <v>International</v>
      </c>
      <c r="AF1753" s="82" t="str">
        <f t="shared" si="324"/>
        <v>non-student</v>
      </c>
      <c r="AI1753" s="82">
        <f>'GDP per Capita'!N1753</f>
        <v>32154.02</v>
      </c>
      <c r="AJ1753" s="82">
        <f t="shared" si="325"/>
        <v>32154.02</v>
      </c>
      <c r="AK1753" s="82">
        <f t="shared" si="326"/>
        <v>32154.02</v>
      </c>
      <c r="AL1753" s="88">
        <f t="shared" si="327"/>
        <v>0.10492704634952395</v>
      </c>
    </row>
    <row r="1754" spans="1:38">
      <c r="A1754" s="77" t="s">
        <v>468</v>
      </c>
      <c r="B1754" s="77">
        <v>1856</v>
      </c>
      <c r="C1754" s="77">
        <v>39.2289654</v>
      </c>
      <c r="D1754" s="77">
        <v>-76.728875900000006</v>
      </c>
      <c r="E1754" s="77" t="s">
        <v>37</v>
      </c>
      <c r="F1754" s="77">
        <v>685</v>
      </c>
      <c r="H1754" s="77" t="s">
        <v>64</v>
      </c>
      <c r="I1754" s="77">
        <v>2016</v>
      </c>
      <c r="J1754" s="77">
        <v>685</v>
      </c>
      <c r="K1754" s="77" t="s">
        <v>29</v>
      </c>
      <c r="L1754" s="77" t="s">
        <v>29</v>
      </c>
      <c r="N1754" s="77">
        <v>0</v>
      </c>
      <c r="O1754" s="77">
        <v>0</v>
      </c>
      <c r="P1754" s="77" t="s">
        <v>11</v>
      </c>
      <c r="Q1754" s="77">
        <v>47.614421900000004</v>
      </c>
      <c r="R1754" s="77">
        <v>-122.1923372</v>
      </c>
      <c r="S1754" s="77">
        <v>7462.0762346801203</v>
      </c>
      <c r="T1754" s="77">
        <v>1.21367025312984</v>
      </c>
      <c r="U1754" s="77">
        <v>250</v>
      </c>
      <c r="V1754" s="77">
        <v>808</v>
      </c>
      <c r="W1754" s="77">
        <v>8.6120000000000002E-2</v>
      </c>
      <c r="X1754" s="77">
        <v>0</v>
      </c>
      <c r="Y1754" s="77">
        <v>0</v>
      </c>
      <c r="Z1754" s="77">
        <v>0</v>
      </c>
      <c r="AA1754" s="77">
        <v>895.44914816161395</v>
      </c>
      <c r="AB1754" s="77">
        <v>1.29979025312984</v>
      </c>
      <c r="AC1754" s="77">
        <v>2638.4491481616101</v>
      </c>
      <c r="AE1754" s="87" t="str">
        <f t="shared" si="323"/>
        <v>Domestic</v>
      </c>
      <c r="AF1754" s="82" t="str">
        <f t="shared" si="324"/>
        <v>non-student</v>
      </c>
      <c r="AI1754" s="82">
        <f>'GDP per Capita'!N1754</f>
        <v>63809.64</v>
      </c>
      <c r="AJ1754" s="82">
        <f t="shared" si="325"/>
        <v>63809.64</v>
      </c>
      <c r="AK1754" s="82">
        <f t="shared" si="326"/>
        <v>63809.64</v>
      </c>
      <c r="AL1754" s="88">
        <f t="shared" si="327"/>
        <v>4.1348754642113794E-2</v>
      </c>
    </row>
    <row r="1755" spans="1:38">
      <c r="A1755" s="77" t="s">
        <v>436</v>
      </c>
      <c r="B1755" s="77">
        <v>1857</v>
      </c>
      <c r="C1755" s="77">
        <v>35.180345899999999</v>
      </c>
      <c r="D1755" s="77">
        <v>128.1079953</v>
      </c>
      <c r="E1755" s="77" t="s">
        <v>38</v>
      </c>
      <c r="F1755" s="77">
        <v>695</v>
      </c>
      <c r="H1755" s="77" t="s">
        <v>65</v>
      </c>
      <c r="I1755" s="77">
        <v>2016</v>
      </c>
      <c r="J1755" s="77">
        <v>695</v>
      </c>
      <c r="K1755" s="77" t="s">
        <v>317</v>
      </c>
      <c r="L1755" s="77" t="s">
        <v>30</v>
      </c>
      <c r="N1755" s="77">
        <v>0</v>
      </c>
      <c r="O1755" s="77">
        <v>0</v>
      </c>
      <c r="P1755" s="77" t="s">
        <v>11</v>
      </c>
      <c r="Q1755" s="77">
        <v>47.614421900000004</v>
      </c>
      <c r="R1755" s="77">
        <v>-122.1923372</v>
      </c>
      <c r="S1755" s="77">
        <v>16929.127377540299</v>
      </c>
      <c r="T1755" s="77">
        <v>2.6091240257272901</v>
      </c>
      <c r="U1755" s="77">
        <v>250</v>
      </c>
      <c r="V1755" s="77">
        <v>404</v>
      </c>
      <c r="W1755" s="77">
        <v>4.3060000000000001E-2</v>
      </c>
      <c r="X1755" s="77">
        <v>0</v>
      </c>
      <c r="Y1755" s="77">
        <v>0</v>
      </c>
      <c r="Z1755" s="77">
        <v>0</v>
      </c>
      <c r="AA1755" s="77">
        <v>1777.5583746417301</v>
      </c>
      <c r="AB1755" s="77">
        <v>2.6521840257272902</v>
      </c>
      <c r="AC1755" s="77">
        <v>3126.5583746417301</v>
      </c>
      <c r="AE1755" s="87" t="str">
        <f t="shared" si="323"/>
        <v>International</v>
      </c>
      <c r="AF1755" s="82" t="str">
        <f t="shared" si="324"/>
        <v>student</v>
      </c>
      <c r="AI1755" s="82">
        <f>'GDP per Capita'!N1755</f>
        <v>32154.02</v>
      </c>
      <c r="AJ1755" s="82">
        <f t="shared" si="325"/>
        <v>32154.02</v>
      </c>
      <c r="AK1755" s="82">
        <f t="shared" si="326"/>
        <v>32154.02</v>
      </c>
      <c r="AL1755" s="88">
        <f t="shared" si="327"/>
        <v>9.7236935681502032E-2</v>
      </c>
    </row>
    <row r="1756" spans="1:38">
      <c r="A1756" s="77" t="s">
        <v>469</v>
      </c>
      <c r="B1756" s="77">
        <v>1858</v>
      </c>
      <c r="C1756" s="77">
        <v>35.108493099999997</v>
      </c>
      <c r="D1756" s="77">
        <v>-77.044114299999904</v>
      </c>
      <c r="E1756" s="77" t="s">
        <v>42</v>
      </c>
      <c r="F1756" s="77">
        <v>0</v>
      </c>
      <c r="H1756" s="77" t="s">
        <v>69</v>
      </c>
      <c r="I1756" s="77">
        <v>2016</v>
      </c>
      <c r="J1756" s="77">
        <v>0</v>
      </c>
      <c r="K1756" s="77" t="s">
        <v>29</v>
      </c>
      <c r="L1756" s="77" t="s">
        <v>29</v>
      </c>
      <c r="N1756" s="77">
        <v>0</v>
      </c>
      <c r="O1756" s="77">
        <v>0</v>
      </c>
      <c r="P1756" s="77" t="s">
        <v>11</v>
      </c>
      <c r="Q1756" s="77">
        <v>47.614421900000004</v>
      </c>
      <c r="R1756" s="77">
        <v>-122.1923372</v>
      </c>
      <c r="S1756" s="77">
        <v>7903.0547731158804</v>
      </c>
      <c r="T1756" s="77">
        <v>1.2751637266684199</v>
      </c>
      <c r="U1756" s="77">
        <v>250</v>
      </c>
      <c r="V1756" s="77">
        <v>808</v>
      </c>
      <c r="W1756" s="77">
        <v>8.6120000000000002E-2</v>
      </c>
      <c r="X1756" s="77">
        <v>0</v>
      </c>
      <c r="Y1756" s="77">
        <v>0</v>
      </c>
      <c r="Z1756" s="77">
        <v>0</v>
      </c>
      <c r="AA1756" s="77">
        <v>948.36657277390498</v>
      </c>
      <c r="AB1756" s="77">
        <v>1.3612837266684199</v>
      </c>
      <c r="AC1756" s="77">
        <v>2006.3665727739001</v>
      </c>
      <c r="AE1756" s="87" t="str">
        <f t="shared" si="323"/>
        <v>Domestic</v>
      </c>
      <c r="AF1756" s="82" t="str">
        <f t="shared" si="324"/>
        <v>non-student</v>
      </c>
      <c r="AI1756" s="82">
        <f>'GDP per Capita'!N1756</f>
        <v>63809.64</v>
      </c>
      <c r="AJ1756" s="82">
        <f t="shared" si="325"/>
        <v>63809.64</v>
      </c>
      <c r="AK1756" s="82">
        <f t="shared" si="326"/>
        <v>63809.64</v>
      </c>
      <c r="AL1756" s="88">
        <f t="shared" si="327"/>
        <v>3.1443000975619043E-2</v>
      </c>
    </row>
    <row r="1757" spans="1:38">
      <c r="A1757" s="77" t="s">
        <v>167</v>
      </c>
      <c r="B1757" s="77">
        <v>1859</v>
      </c>
      <c r="C1757" s="77">
        <v>47.603832099999998</v>
      </c>
      <c r="D1757" s="77">
        <v>-122.3300624</v>
      </c>
      <c r="E1757" s="77" t="s">
        <v>42</v>
      </c>
      <c r="F1757" s="77">
        <v>585</v>
      </c>
      <c r="H1757" s="77" t="s">
        <v>64</v>
      </c>
      <c r="I1757" s="77">
        <v>2016</v>
      </c>
      <c r="J1757" s="77">
        <v>585</v>
      </c>
      <c r="K1757" s="77" t="s">
        <v>29</v>
      </c>
      <c r="L1757" s="77" t="s">
        <v>29</v>
      </c>
      <c r="N1757" s="77">
        <v>0</v>
      </c>
      <c r="O1757" s="77">
        <v>1</v>
      </c>
      <c r="P1757" s="77" t="s">
        <v>11</v>
      </c>
      <c r="Q1757" s="77">
        <v>47.614421900000004</v>
      </c>
      <c r="R1757" s="77">
        <v>-122.1923372</v>
      </c>
      <c r="S1757" s="77">
        <v>20.783283779783499</v>
      </c>
      <c r="T1757" s="77">
        <v>0</v>
      </c>
      <c r="U1757" s="77">
        <v>0</v>
      </c>
      <c r="V1757" s="77">
        <v>0</v>
      </c>
      <c r="W1757" s="77">
        <v>0</v>
      </c>
      <c r="X1757" s="77">
        <v>0</v>
      </c>
      <c r="Y1757" s="77">
        <v>0</v>
      </c>
      <c r="Z1757" s="77">
        <v>0</v>
      </c>
      <c r="AA1757" s="77">
        <v>0</v>
      </c>
      <c r="AB1757" s="77">
        <v>0</v>
      </c>
      <c r="AC1757" s="77">
        <v>585</v>
      </c>
      <c r="AE1757" s="87" t="str">
        <f t="shared" si="323"/>
        <v>Domestic</v>
      </c>
      <c r="AF1757" s="82" t="str">
        <f t="shared" si="324"/>
        <v>non-student</v>
      </c>
      <c r="AI1757" s="82">
        <f>'GDP per Capita'!N1757</f>
        <v>63809.64</v>
      </c>
      <c r="AJ1757" s="82">
        <f t="shared" si="325"/>
        <v>63809.64</v>
      </c>
      <c r="AK1757" s="82">
        <f t="shared" si="326"/>
        <v>63809.64</v>
      </c>
      <c r="AL1757" s="88">
        <f t="shared" si="327"/>
        <v>9.1678937539845084E-3</v>
      </c>
    </row>
    <row r="1758" spans="1:38">
      <c r="A1758" s="77" t="s">
        <v>452</v>
      </c>
      <c r="B1758" s="77">
        <v>1860</v>
      </c>
      <c r="C1758" s="77">
        <v>40.866517000000002</v>
      </c>
      <c r="D1758" s="77">
        <v>-124.082839999999</v>
      </c>
      <c r="E1758" s="77" t="s">
        <v>38</v>
      </c>
      <c r="F1758" s="77">
        <v>295</v>
      </c>
      <c r="H1758" s="77" t="s">
        <v>65</v>
      </c>
      <c r="I1758" s="77">
        <v>2016</v>
      </c>
      <c r="J1758" s="77">
        <v>295</v>
      </c>
      <c r="K1758" s="77" t="s">
        <v>29</v>
      </c>
      <c r="L1758" s="77" t="s">
        <v>29</v>
      </c>
      <c r="N1758" s="77">
        <v>0</v>
      </c>
      <c r="O1758" s="77">
        <v>0</v>
      </c>
      <c r="P1758" s="77" t="s">
        <v>11</v>
      </c>
      <c r="Q1758" s="77">
        <v>47.614421900000004</v>
      </c>
      <c r="R1758" s="77">
        <v>-122.1923372</v>
      </c>
      <c r="S1758" s="77">
        <v>1530.4637384606799</v>
      </c>
      <c r="T1758" s="77">
        <v>0.36372144153459202</v>
      </c>
      <c r="U1758" s="77">
        <v>250</v>
      </c>
      <c r="V1758" s="77">
        <v>404</v>
      </c>
      <c r="W1758" s="77">
        <v>4.3060000000000001E-2</v>
      </c>
      <c r="X1758" s="77">
        <v>0</v>
      </c>
      <c r="Y1758" s="77">
        <v>0</v>
      </c>
      <c r="Z1758" s="77">
        <v>0</v>
      </c>
      <c r="AA1758" s="77">
        <v>293.84903778445198</v>
      </c>
      <c r="AB1758" s="77">
        <v>0.406781441534592</v>
      </c>
      <c r="AC1758" s="77">
        <v>1242.84903778445</v>
      </c>
      <c r="AE1758" s="87" t="str">
        <f t="shared" si="323"/>
        <v>Domestic</v>
      </c>
      <c r="AF1758" s="82" t="str">
        <f t="shared" si="324"/>
        <v>student</v>
      </c>
      <c r="AI1758" s="82">
        <f>'GDP per Capita'!N1758</f>
        <v>63809.64</v>
      </c>
      <c r="AJ1758" s="82">
        <f t="shared" si="325"/>
        <v>63809.64</v>
      </c>
      <c r="AK1758" s="82">
        <f t="shared" si="326"/>
        <v>63809.64</v>
      </c>
      <c r="AL1758" s="88">
        <f t="shared" si="327"/>
        <v>1.9477449454102076E-2</v>
      </c>
    </row>
    <row r="1759" spans="1:38">
      <c r="A1759" s="77" t="s">
        <v>115</v>
      </c>
      <c r="B1759" s="77">
        <v>1861</v>
      </c>
      <c r="C1759" s="77">
        <v>37.229656599999998</v>
      </c>
      <c r="D1759" s="77">
        <v>-80.413676699999996</v>
      </c>
      <c r="E1759" s="77" t="s">
        <v>38</v>
      </c>
      <c r="F1759" s="77">
        <v>295</v>
      </c>
      <c r="H1759" s="77" t="s">
        <v>65</v>
      </c>
      <c r="I1759" s="77">
        <v>2016</v>
      </c>
      <c r="J1759" s="77">
        <v>295</v>
      </c>
      <c r="K1759" s="77" t="s">
        <v>29</v>
      </c>
      <c r="L1759" s="77" t="s">
        <v>29</v>
      </c>
      <c r="N1759" s="77">
        <v>0</v>
      </c>
      <c r="O1759" s="77">
        <v>0</v>
      </c>
      <c r="P1759" s="77" t="s">
        <v>11</v>
      </c>
      <c r="Q1759" s="77">
        <v>47.614421900000004</v>
      </c>
      <c r="R1759" s="77">
        <v>-122.1923372</v>
      </c>
      <c r="S1759" s="77">
        <v>7138.3221172478998</v>
      </c>
      <c r="T1759" s="77">
        <v>1.1687416236907</v>
      </c>
      <c r="U1759" s="77">
        <v>250</v>
      </c>
      <c r="V1759" s="77">
        <v>404</v>
      </c>
      <c r="W1759" s="77">
        <v>4.3060000000000001E-2</v>
      </c>
      <c r="X1759" s="77">
        <v>0</v>
      </c>
      <c r="Y1759" s="77">
        <v>0</v>
      </c>
      <c r="Z1759" s="77">
        <v>0</v>
      </c>
      <c r="AA1759" s="77">
        <v>856.59865406974802</v>
      </c>
      <c r="AB1759" s="77">
        <v>1.2118016236907001</v>
      </c>
      <c r="AC1759" s="77">
        <v>1805.59865406974</v>
      </c>
      <c r="AE1759" s="87" t="str">
        <f t="shared" si="323"/>
        <v>Domestic</v>
      </c>
      <c r="AF1759" s="82" t="str">
        <f t="shared" si="324"/>
        <v>student</v>
      </c>
      <c r="AI1759" s="82">
        <f>'GDP per Capita'!N1759</f>
        <v>63809.64</v>
      </c>
      <c r="AJ1759" s="82">
        <f t="shared" si="325"/>
        <v>63809.64</v>
      </c>
      <c r="AK1759" s="82">
        <f t="shared" si="326"/>
        <v>63809.64</v>
      </c>
      <c r="AL1759" s="88">
        <f t="shared" si="327"/>
        <v>2.8296643799741544E-2</v>
      </c>
    </row>
    <row r="1760" spans="1:38">
      <c r="A1760" s="77" t="s">
        <v>419</v>
      </c>
      <c r="B1760" s="77">
        <v>1862</v>
      </c>
      <c r="C1760" s="77">
        <v>36.119551299999998</v>
      </c>
      <c r="D1760" s="77">
        <v>128.34446919999999</v>
      </c>
      <c r="E1760" s="77" t="s">
        <v>42</v>
      </c>
      <c r="F1760" s="77">
        <v>585</v>
      </c>
      <c r="H1760" s="77" t="s">
        <v>64</v>
      </c>
      <c r="I1760" s="77">
        <v>2016</v>
      </c>
      <c r="J1760" s="77">
        <v>585</v>
      </c>
      <c r="K1760" s="77" t="s">
        <v>317</v>
      </c>
      <c r="L1760" s="77" t="s">
        <v>30</v>
      </c>
      <c r="N1760" s="77">
        <v>0</v>
      </c>
      <c r="O1760" s="77">
        <v>0</v>
      </c>
      <c r="P1760" s="77" t="s">
        <v>11</v>
      </c>
      <c r="Q1760" s="77">
        <v>47.614421900000004</v>
      </c>
      <c r="R1760" s="77">
        <v>-122.1923372</v>
      </c>
      <c r="S1760" s="77">
        <v>16743.368418915001</v>
      </c>
      <c r="T1760" s="77">
        <v>2.5802237729095601</v>
      </c>
      <c r="U1760" s="77">
        <v>250</v>
      </c>
      <c r="V1760" s="77">
        <v>808</v>
      </c>
      <c r="W1760" s="77">
        <v>8.6120000000000002E-2</v>
      </c>
      <c r="X1760" s="77">
        <v>0</v>
      </c>
      <c r="Y1760" s="77">
        <v>0</v>
      </c>
      <c r="Z1760" s="77">
        <v>0</v>
      </c>
      <c r="AA1760" s="77">
        <v>1758.0536839860699</v>
      </c>
      <c r="AB1760" s="77">
        <v>2.6663437729095598</v>
      </c>
      <c r="AC1760" s="77">
        <v>3401.0536839860702</v>
      </c>
      <c r="AE1760" s="87" t="str">
        <f t="shared" si="323"/>
        <v>International</v>
      </c>
      <c r="AF1760" s="82" t="str">
        <f t="shared" si="324"/>
        <v>non-student</v>
      </c>
      <c r="AI1760" s="82">
        <f>'GDP per Capita'!N1760</f>
        <v>32154.02</v>
      </c>
      <c r="AJ1760" s="82">
        <f t="shared" si="325"/>
        <v>32154.02</v>
      </c>
      <c r="AK1760" s="82">
        <f t="shared" si="326"/>
        <v>32154.02</v>
      </c>
      <c r="AL1760" s="88">
        <f t="shared" si="327"/>
        <v>0.10577382498319246</v>
      </c>
    </row>
    <row r="1761" spans="1:38">
      <c r="A1761" s="77" t="s">
        <v>470</v>
      </c>
      <c r="B1761" s="77">
        <v>1863</v>
      </c>
      <c r="C1761" s="77">
        <v>40.027145300000001</v>
      </c>
      <c r="D1761" s="77">
        <v>-78.523744699999995</v>
      </c>
      <c r="E1761" s="77" t="s">
        <v>42</v>
      </c>
      <c r="F1761" s="77">
        <v>585</v>
      </c>
      <c r="H1761" s="77" t="s">
        <v>64</v>
      </c>
      <c r="I1761" s="77">
        <v>2016</v>
      </c>
      <c r="J1761" s="77">
        <v>585</v>
      </c>
      <c r="K1761" s="77" t="s">
        <v>29</v>
      </c>
      <c r="L1761" s="77" t="s">
        <v>29</v>
      </c>
      <c r="N1761" s="77">
        <v>0</v>
      </c>
      <c r="O1761" s="77">
        <v>0</v>
      </c>
      <c r="P1761" s="77" t="s">
        <v>11</v>
      </c>
      <c r="Q1761" s="77">
        <v>47.614421900000004</v>
      </c>
      <c r="R1761" s="77">
        <v>-122.1923372</v>
      </c>
      <c r="S1761" s="77">
        <v>7107.1391471628503</v>
      </c>
      <c r="T1761" s="77">
        <v>1.1644239931279401</v>
      </c>
      <c r="U1761" s="77">
        <v>250</v>
      </c>
      <c r="V1761" s="77">
        <v>808</v>
      </c>
      <c r="W1761" s="77">
        <v>8.6120000000000002E-2</v>
      </c>
      <c r="X1761" s="77">
        <v>0</v>
      </c>
      <c r="Y1761" s="77">
        <v>0</v>
      </c>
      <c r="Z1761" s="77">
        <v>0</v>
      </c>
      <c r="AA1761" s="77">
        <v>852.85669765954196</v>
      </c>
      <c r="AB1761" s="77">
        <v>1.2505439931279401</v>
      </c>
      <c r="AC1761" s="77">
        <v>2495.8566976595398</v>
      </c>
      <c r="AE1761" s="87" t="str">
        <f t="shared" si="323"/>
        <v>Domestic</v>
      </c>
      <c r="AF1761" s="82" t="str">
        <f t="shared" si="324"/>
        <v>non-student</v>
      </c>
      <c r="AI1761" s="82">
        <f>'GDP per Capita'!N1761</f>
        <v>63809.64</v>
      </c>
      <c r="AJ1761" s="82">
        <f t="shared" si="325"/>
        <v>63809.64</v>
      </c>
      <c r="AK1761" s="82">
        <f t="shared" si="326"/>
        <v>63809.64</v>
      </c>
      <c r="AL1761" s="88">
        <f t="shared" si="327"/>
        <v>3.9114100904809053E-2</v>
      </c>
    </row>
    <row r="1762" spans="1:38">
      <c r="A1762" s="77" t="s">
        <v>105</v>
      </c>
      <c r="B1762" s="77">
        <v>1864</v>
      </c>
      <c r="C1762" s="77">
        <v>30.271128600000001</v>
      </c>
      <c r="D1762" s="77">
        <v>-97.743699500000005</v>
      </c>
      <c r="E1762" s="77" t="s">
        <v>38</v>
      </c>
      <c r="F1762" s="77">
        <v>250</v>
      </c>
      <c r="H1762" s="77" t="s">
        <v>62</v>
      </c>
      <c r="I1762" s="77">
        <v>2016</v>
      </c>
      <c r="J1762" s="77">
        <v>250</v>
      </c>
      <c r="K1762" s="77" t="s">
        <v>29</v>
      </c>
      <c r="L1762" s="77" t="s">
        <v>29</v>
      </c>
      <c r="N1762" s="77">
        <v>0</v>
      </c>
      <c r="O1762" s="77">
        <v>0</v>
      </c>
      <c r="P1762" s="77" t="s">
        <v>11</v>
      </c>
      <c r="Q1762" s="77">
        <v>47.614421900000004</v>
      </c>
      <c r="R1762" s="77">
        <v>-122.1923372</v>
      </c>
      <c r="S1762" s="77">
        <v>5678.4573405282399</v>
      </c>
      <c r="T1762" s="77">
        <v>0.96844483772128698</v>
      </c>
      <c r="U1762" s="77">
        <v>250</v>
      </c>
      <c r="V1762" s="77">
        <v>404</v>
      </c>
      <c r="W1762" s="77">
        <v>4.3060000000000001E-2</v>
      </c>
      <c r="X1762" s="77">
        <v>0</v>
      </c>
      <c r="Y1762" s="77">
        <v>0</v>
      </c>
      <c r="Z1762" s="77">
        <v>0</v>
      </c>
      <c r="AA1762" s="77">
        <v>681.41488086338904</v>
      </c>
      <c r="AB1762" s="77">
        <v>1.0115048377212801</v>
      </c>
      <c r="AC1762" s="77">
        <v>1585.4148808633799</v>
      </c>
      <c r="AE1762" s="87" t="str">
        <f t="shared" si="323"/>
        <v>Domestic</v>
      </c>
      <c r="AF1762" s="82" t="str">
        <f t="shared" si="324"/>
        <v>student</v>
      </c>
      <c r="AI1762" s="82">
        <f>'GDP per Capita'!N1762</f>
        <v>63809.64</v>
      </c>
      <c r="AJ1762" s="82">
        <f t="shared" si="325"/>
        <v>63809.64</v>
      </c>
      <c r="AK1762" s="82">
        <f t="shared" si="326"/>
        <v>63809.64</v>
      </c>
      <c r="AL1762" s="88">
        <f t="shared" si="327"/>
        <v>2.4846008861096537E-2</v>
      </c>
    </row>
    <row r="1763" spans="1:38">
      <c r="A1763" s="77" t="s">
        <v>343</v>
      </c>
      <c r="B1763" s="77">
        <v>1865</v>
      </c>
      <c r="C1763" s="77">
        <v>40.693271500000002</v>
      </c>
      <c r="D1763" s="77">
        <v>-111.95458240000001</v>
      </c>
      <c r="E1763" s="77" t="s">
        <v>42</v>
      </c>
      <c r="F1763" s="77">
        <v>585</v>
      </c>
      <c r="H1763" s="77" t="s">
        <v>64</v>
      </c>
      <c r="I1763" s="77">
        <v>2016</v>
      </c>
      <c r="J1763" s="77">
        <v>585</v>
      </c>
      <c r="K1763" s="77" t="s">
        <v>585</v>
      </c>
      <c r="L1763" s="77" t="s">
        <v>30</v>
      </c>
      <c r="N1763" s="77">
        <v>0</v>
      </c>
      <c r="O1763" s="77">
        <v>0</v>
      </c>
      <c r="P1763" s="77" t="s">
        <v>11</v>
      </c>
      <c r="Q1763" s="77">
        <v>47.614421900000004</v>
      </c>
      <c r="R1763" s="77">
        <v>-122.1923372</v>
      </c>
      <c r="S1763" s="77">
        <v>2240.9021014913701</v>
      </c>
      <c r="T1763" s="77">
        <v>0.45753111560096799</v>
      </c>
      <c r="U1763" s="77">
        <v>250</v>
      </c>
      <c r="V1763" s="77">
        <v>808</v>
      </c>
      <c r="W1763" s="77">
        <v>8.6120000000000002E-2</v>
      </c>
      <c r="X1763" s="77">
        <v>0</v>
      </c>
      <c r="Y1763" s="77">
        <v>0</v>
      </c>
      <c r="Z1763" s="77">
        <v>0</v>
      </c>
      <c r="AA1763" s="77">
        <v>430.25320348634398</v>
      </c>
      <c r="AB1763" s="77">
        <v>0.54365111560096802</v>
      </c>
      <c r="AC1763" s="77">
        <v>2073.2532034863402</v>
      </c>
      <c r="AE1763" s="87" t="str">
        <f t="shared" si="323"/>
        <v>International</v>
      </c>
      <c r="AF1763" s="82" t="str">
        <f t="shared" si="324"/>
        <v>non-student</v>
      </c>
      <c r="AI1763" s="82">
        <f>'GDP per Capita'!N1763</f>
        <v>41314.410000000003</v>
      </c>
      <c r="AJ1763" s="82">
        <f t="shared" si="325"/>
        <v>41314.410000000003</v>
      </c>
      <c r="AK1763" s="82">
        <f t="shared" si="326"/>
        <v>41314.410000000003</v>
      </c>
      <c r="AL1763" s="88">
        <f t="shared" si="327"/>
        <v>5.0182326299379319E-2</v>
      </c>
    </row>
    <row r="1764" spans="1:38">
      <c r="A1764" s="77" t="s">
        <v>125</v>
      </c>
      <c r="B1764" s="77">
        <v>1866</v>
      </c>
      <c r="C1764" s="77">
        <v>42.3750997</v>
      </c>
      <c r="D1764" s="77">
        <v>-71.105615700000001</v>
      </c>
      <c r="E1764" s="77" t="s">
        <v>37</v>
      </c>
      <c r="F1764" s="77">
        <v>585</v>
      </c>
      <c r="H1764" s="77" t="s">
        <v>64</v>
      </c>
      <c r="I1764" s="77">
        <v>2016</v>
      </c>
      <c r="J1764" s="77">
        <v>585</v>
      </c>
      <c r="K1764" s="77" t="s">
        <v>29</v>
      </c>
      <c r="L1764" s="77" t="s">
        <v>29</v>
      </c>
      <c r="N1764" s="77">
        <v>0</v>
      </c>
      <c r="O1764" s="77">
        <v>0</v>
      </c>
      <c r="P1764" s="77" t="s">
        <v>11</v>
      </c>
      <c r="Q1764" s="77">
        <v>47.614421900000004</v>
      </c>
      <c r="R1764" s="77">
        <v>-122.1923372</v>
      </c>
      <c r="S1764" s="77">
        <v>7970.8720187258396</v>
      </c>
      <c r="T1764" s="77">
        <v>1.2846510945237</v>
      </c>
      <c r="U1764" s="77">
        <v>250</v>
      </c>
      <c r="V1764" s="77">
        <v>808</v>
      </c>
      <c r="W1764" s="77">
        <v>8.6120000000000002E-2</v>
      </c>
      <c r="X1764" s="77">
        <v>0</v>
      </c>
      <c r="Y1764" s="77">
        <v>0</v>
      </c>
      <c r="Z1764" s="77">
        <v>0</v>
      </c>
      <c r="AA1764" s="77">
        <v>956.50464224710095</v>
      </c>
      <c r="AB1764" s="77">
        <v>1.3707710945236999</v>
      </c>
      <c r="AC1764" s="77">
        <v>2599.5046422471</v>
      </c>
      <c r="AE1764" s="87" t="str">
        <f t="shared" si="323"/>
        <v>Domestic</v>
      </c>
      <c r="AF1764" s="82" t="str">
        <f t="shared" si="324"/>
        <v>non-student</v>
      </c>
      <c r="AI1764" s="82">
        <f>'GDP per Capita'!N1764</f>
        <v>63809.64</v>
      </c>
      <c r="AJ1764" s="82">
        <f t="shared" si="325"/>
        <v>63809.64</v>
      </c>
      <c r="AK1764" s="82">
        <f t="shared" si="326"/>
        <v>63809.64</v>
      </c>
      <c r="AL1764" s="88">
        <f t="shared" si="327"/>
        <v>4.0738431407027216E-2</v>
      </c>
    </row>
    <row r="1765" spans="1:38">
      <c r="A1765" s="77" t="s">
        <v>322</v>
      </c>
      <c r="B1765" s="77">
        <v>1867</v>
      </c>
      <c r="C1765" s="77">
        <v>32.948178900000002</v>
      </c>
      <c r="D1765" s="77">
        <v>-96.729720599999993</v>
      </c>
      <c r="E1765" s="77" t="s">
        <v>38</v>
      </c>
      <c r="F1765" s="77">
        <v>295</v>
      </c>
      <c r="H1765" s="77" t="s">
        <v>65</v>
      </c>
      <c r="I1765" s="77">
        <v>2016</v>
      </c>
      <c r="J1765" s="77">
        <v>295</v>
      </c>
      <c r="K1765" s="77" t="s">
        <v>29</v>
      </c>
      <c r="L1765" s="77" t="s">
        <v>29</v>
      </c>
      <c r="N1765" s="77">
        <v>0</v>
      </c>
      <c r="O1765" s="77">
        <v>0</v>
      </c>
      <c r="P1765" s="77" t="s">
        <v>11</v>
      </c>
      <c r="Q1765" s="77">
        <v>47.614421900000004</v>
      </c>
      <c r="R1765" s="77">
        <v>-122.1923372</v>
      </c>
      <c r="S1765" s="77">
        <v>5370.9867392804999</v>
      </c>
      <c r="T1765" s="77">
        <v>0.92673798874677504</v>
      </c>
      <c r="U1765" s="77">
        <v>250</v>
      </c>
      <c r="V1765" s="77">
        <v>404</v>
      </c>
      <c r="W1765" s="77">
        <v>4.3060000000000001E-2</v>
      </c>
      <c r="X1765" s="77">
        <v>0</v>
      </c>
      <c r="Y1765" s="77">
        <v>0</v>
      </c>
      <c r="Z1765" s="77">
        <v>0</v>
      </c>
      <c r="AA1765" s="77">
        <v>644.51840871366096</v>
      </c>
      <c r="AB1765" s="77">
        <v>0.96979798874677503</v>
      </c>
      <c r="AC1765" s="77">
        <v>1593.5184087136599</v>
      </c>
      <c r="AE1765" s="87" t="str">
        <f t="shared" si="323"/>
        <v>Domestic</v>
      </c>
      <c r="AF1765" s="82" t="str">
        <f t="shared" si="324"/>
        <v>student</v>
      </c>
      <c r="AI1765" s="82">
        <f>'GDP per Capita'!N1765</f>
        <v>63809.64</v>
      </c>
      <c r="AJ1765" s="82">
        <f t="shared" si="325"/>
        <v>63809.64</v>
      </c>
      <c r="AK1765" s="82">
        <f t="shared" si="326"/>
        <v>63809.64</v>
      </c>
      <c r="AL1765" s="88">
        <f t="shared" si="327"/>
        <v>2.4973004215564608E-2</v>
      </c>
    </row>
    <row r="1766" spans="1:38">
      <c r="A1766" s="77" t="s">
        <v>471</v>
      </c>
      <c r="B1766" s="77">
        <v>1868</v>
      </c>
      <c r="C1766" s="77">
        <v>44.218117200000002</v>
      </c>
      <c r="D1766" s="77">
        <v>-72.243429599999999</v>
      </c>
      <c r="E1766" s="77" t="s">
        <v>42</v>
      </c>
      <c r="F1766" s="77">
        <v>1785</v>
      </c>
      <c r="H1766" s="77" t="s">
        <v>64</v>
      </c>
      <c r="I1766" s="77">
        <v>2016</v>
      </c>
      <c r="J1766" s="77">
        <v>1785</v>
      </c>
      <c r="K1766" s="77" t="s">
        <v>29</v>
      </c>
      <c r="L1766" s="77" t="s">
        <v>29</v>
      </c>
      <c r="N1766" s="77">
        <v>0</v>
      </c>
      <c r="O1766" s="77">
        <v>0</v>
      </c>
      <c r="P1766" s="77" t="s">
        <v>11</v>
      </c>
      <c r="Q1766" s="77">
        <v>47.614421900000004</v>
      </c>
      <c r="R1766" s="77">
        <v>-122.1923372</v>
      </c>
      <c r="S1766" s="77">
        <v>7630.3723953976696</v>
      </c>
      <c r="T1766" s="77">
        <v>1.23709834009082</v>
      </c>
      <c r="U1766" s="77">
        <v>250</v>
      </c>
      <c r="V1766" s="77">
        <v>808</v>
      </c>
      <c r="W1766" s="77">
        <v>8.6120000000000002E-2</v>
      </c>
      <c r="X1766" s="77">
        <v>0</v>
      </c>
      <c r="Y1766" s="77">
        <v>0</v>
      </c>
      <c r="Z1766" s="77">
        <v>0</v>
      </c>
      <c r="AA1766" s="77">
        <v>915.64468744772103</v>
      </c>
      <c r="AB1766" s="77">
        <v>1.32321834009082</v>
      </c>
      <c r="AC1766" s="77">
        <v>3758.6446874477201</v>
      </c>
      <c r="AE1766" s="87" t="str">
        <f t="shared" si="323"/>
        <v>Domestic</v>
      </c>
      <c r="AF1766" s="82" t="str">
        <f t="shared" si="324"/>
        <v>non-student</v>
      </c>
      <c r="AI1766" s="82">
        <f>'GDP per Capita'!N1766</f>
        <v>63809.64</v>
      </c>
      <c r="AJ1766" s="82">
        <f t="shared" si="325"/>
        <v>63809.64</v>
      </c>
      <c r="AK1766" s="82">
        <f t="shared" si="326"/>
        <v>63809.64</v>
      </c>
      <c r="AL1766" s="88">
        <f t="shared" si="327"/>
        <v>5.8904025903417104E-2</v>
      </c>
    </row>
    <row r="1767" spans="1:38">
      <c r="A1767" s="77" t="s">
        <v>148</v>
      </c>
      <c r="B1767" s="77">
        <v>1869</v>
      </c>
      <c r="C1767" s="77">
        <v>30.851592699999902</v>
      </c>
      <c r="D1767" s="77">
        <v>34.782575899999998</v>
      </c>
      <c r="E1767" s="77" t="s">
        <v>37</v>
      </c>
      <c r="F1767" s="77">
        <v>685</v>
      </c>
      <c r="H1767" s="77" t="s">
        <v>64</v>
      </c>
      <c r="I1767" s="77">
        <v>2016</v>
      </c>
      <c r="J1767" s="77">
        <v>685</v>
      </c>
      <c r="K1767" s="77" t="s">
        <v>518</v>
      </c>
      <c r="L1767" s="77" t="s">
        <v>32</v>
      </c>
      <c r="N1767" s="77">
        <v>0</v>
      </c>
      <c r="O1767" s="77">
        <v>0</v>
      </c>
      <c r="P1767" s="77" t="s">
        <v>11</v>
      </c>
      <c r="Q1767" s="77">
        <v>47.614421900000004</v>
      </c>
      <c r="R1767" s="77">
        <v>-122.1923372</v>
      </c>
      <c r="S1767" s="77">
        <v>21983.2145721905</v>
      </c>
      <c r="T1767" s="77">
        <v>3.4187706879420698</v>
      </c>
      <c r="U1767" s="77">
        <v>250</v>
      </c>
      <c r="V1767" s="77">
        <v>808</v>
      </c>
      <c r="W1767" s="77">
        <v>8.6120000000000002E-2</v>
      </c>
      <c r="X1767" s="77">
        <v>0</v>
      </c>
      <c r="Y1767" s="77">
        <v>0</v>
      </c>
      <c r="Z1767" s="77">
        <v>0</v>
      </c>
      <c r="AA1767" s="77">
        <v>2011.46413335543</v>
      </c>
      <c r="AB1767" s="77">
        <v>3.50489068794207</v>
      </c>
      <c r="AC1767" s="77">
        <v>3754.46413335543</v>
      </c>
      <c r="AE1767" s="87" t="str">
        <f t="shared" si="323"/>
        <v>International</v>
      </c>
      <c r="AF1767" s="82" t="str">
        <f t="shared" si="324"/>
        <v>non-student</v>
      </c>
      <c r="AI1767" s="82">
        <f>'GDP per Capita'!N1767</f>
        <v>41377.49</v>
      </c>
      <c r="AJ1767" s="82">
        <f t="shared" si="325"/>
        <v>41377.49</v>
      </c>
      <c r="AK1767" s="82">
        <f t="shared" si="326"/>
        <v>41377.49</v>
      </c>
      <c r="AL1767" s="88">
        <f t="shared" si="327"/>
        <v>9.0736874889110725E-2</v>
      </c>
    </row>
    <row r="1768" spans="1:38">
      <c r="A1768" s="77" t="s">
        <v>401</v>
      </c>
      <c r="B1768" s="77">
        <v>1870</v>
      </c>
      <c r="C1768" s="77">
        <v>33.425505600000001</v>
      </c>
      <c r="D1768" s="77">
        <v>-111.94001249999999</v>
      </c>
      <c r="E1768" s="77" t="s">
        <v>38</v>
      </c>
      <c r="F1768" s="77">
        <v>275</v>
      </c>
      <c r="H1768" s="77" t="s">
        <v>65</v>
      </c>
      <c r="I1768" s="77">
        <v>2016</v>
      </c>
      <c r="J1768" s="77">
        <v>275</v>
      </c>
      <c r="K1768" s="77" t="s">
        <v>29</v>
      </c>
      <c r="L1768" s="77" t="s">
        <v>29</v>
      </c>
      <c r="N1768" s="77">
        <v>0</v>
      </c>
      <c r="O1768" s="77">
        <v>0</v>
      </c>
      <c r="P1768" s="77" t="s">
        <v>11</v>
      </c>
      <c r="Q1768" s="77">
        <v>47.614421900000004</v>
      </c>
      <c r="R1768" s="77">
        <v>-122.1923372</v>
      </c>
      <c r="S1768" s="77">
        <v>3592.8413539612602</v>
      </c>
      <c r="T1768" s="77">
        <v>0.65730379454911803</v>
      </c>
      <c r="U1768" s="77">
        <v>250</v>
      </c>
      <c r="V1768" s="77">
        <v>404</v>
      </c>
      <c r="W1768" s="77">
        <v>4.3060000000000001E-2</v>
      </c>
      <c r="X1768" s="77">
        <v>0</v>
      </c>
      <c r="Y1768" s="77">
        <v>0</v>
      </c>
      <c r="Z1768" s="77">
        <v>0</v>
      </c>
      <c r="AA1768" s="77">
        <v>689.82553996056197</v>
      </c>
      <c r="AB1768" s="77">
        <v>0.70036379454911801</v>
      </c>
      <c r="AC1768" s="77">
        <v>1618.82553996056</v>
      </c>
      <c r="AE1768" s="87" t="str">
        <f t="shared" si="323"/>
        <v>Domestic</v>
      </c>
      <c r="AF1768" s="82" t="str">
        <f t="shared" si="324"/>
        <v>student</v>
      </c>
      <c r="AI1768" s="82">
        <f>'GDP per Capita'!N1768</f>
        <v>63809.64</v>
      </c>
      <c r="AJ1768" s="82">
        <f t="shared" si="325"/>
        <v>63809.64</v>
      </c>
      <c r="AK1768" s="82">
        <f t="shared" si="326"/>
        <v>63809.64</v>
      </c>
      <c r="AL1768" s="88">
        <f t="shared" si="327"/>
        <v>2.5369607789051309E-2</v>
      </c>
    </row>
    <row r="1769" spans="1:38">
      <c r="A1769" s="77" t="s">
        <v>112</v>
      </c>
      <c r="B1769" s="77">
        <v>1871</v>
      </c>
      <c r="C1769" s="77">
        <v>40.735657000000003</v>
      </c>
      <c r="D1769" s="77">
        <v>-74.172366699999998</v>
      </c>
      <c r="E1769" s="77" t="s">
        <v>37</v>
      </c>
      <c r="F1769" s="77">
        <v>525</v>
      </c>
      <c r="H1769" s="77" t="s">
        <v>66</v>
      </c>
      <c r="I1769" s="77">
        <v>2016</v>
      </c>
      <c r="J1769" s="77">
        <v>525</v>
      </c>
      <c r="K1769" s="77" t="s">
        <v>29</v>
      </c>
      <c r="L1769" s="77" t="s">
        <v>29</v>
      </c>
      <c r="N1769" s="77">
        <v>0</v>
      </c>
      <c r="O1769" s="77">
        <v>0</v>
      </c>
      <c r="P1769" s="77" t="s">
        <v>11</v>
      </c>
      <c r="Q1769" s="77">
        <v>47.614421900000004</v>
      </c>
      <c r="R1769" s="77">
        <v>-122.1923372</v>
      </c>
      <c r="S1769" s="77">
        <v>7682.8900081961101</v>
      </c>
      <c r="T1769" s="77">
        <v>1.2444194037810901</v>
      </c>
      <c r="U1769" s="77">
        <v>250</v>
      </c>
      <c r="V1769" s="77">
        <v>808</v>
      </c>
      <c r="W1769" s="77">
        <v>8.6120000000000002E-2</v>
      </c>
      <c r="X1769" s="77">
        <v>0</v>
      </c>
      <c r="Y1769" s="77">
        <v>0</v>
      </c>
      <c r="Z1769" s="77">
        <v>0</v>
      </c>
      <c r="AA1769" s="77">
        <v>921.94680098353297</v>
      </c>
      <c r="AB1769" s="77">
        <v>1.33053940378109</v>
      </c>
      <c r="AC1769" s="77">
        <v>2504.94680098353</v>
      </c>
      <c r="AE1769" s="87" t="str">
        <f t="shared" si="323"/>
        <v>Domestic</v>
      </c>
      <c r="AF1769" s="82" t="str">
        <f t="shared" si="324"/>
        <v>non-student</v>
      </c>
      <c r="AI1769" s="82">
        <f>'GDP per Capita'!N1769</f>
        <v>63809.64</v>
      </c>
      <c r="AJ1769" s="82">
        <f t="shared" si="325"/>
        <v>63809.64</v>
      </c>
      <c r="AK1769" s="82">
        <f t="shared" si="326"/>
        <v>63809.64</v>
      </c>
      <c r="AL1769" s="88">
        <f t="shared" si="327"/>
        <v>3.9256557488547658E-2</v>
      </c>
    </row>
    <row r="1770" spans="1:38">
      <c r="A1770" s="77" t="s">
        <v>139</v>
      </c>
      <c r="B1770" s="77">
        <v>1872</v>
      </c>
      <c r="C1770" s="77">
        <v>37.566679100000002</v>
      </c>
      <c r="D1770" s="77">
        <v>126.9782914</v>
      </c>
      <c r="E1770" s="77" t="s">
        <v>38</v>
      </c>
      <c r="F1770" s="77">
        <v>295</v>
      </c>
      <c r="H1770" s="77" t="s">
        <v>65</v>
      </c>
      <c r="I1770" s="77">
        <v>2016</v>
      </c>
      <c r="J1770" s="77">
        <v>295</v>
      </c>
      <c r="K1770" s="77" t="s">
        <v>317</v>
      </c>
      <c r="L1770" s="77" t="s">
        <v>30</v>
      </c>
      <c r="N1770" s="77">
        <v>0</v>
      </c>
      <c r="O1770" s="77">
        <v>0</v>
      </c>
      <c r="P1770" s="77" t="s">
        <v>11</v>
      </c>
      <c r="Q1770" s="77">
        <v>47.614421900000004</v>
      </c>
      <c r="R1770" s="77">
        <v>-122.1923372</v>
      </c>
      <c r="S1770" s="77">
        <v>16659.377945013999</v>
      </c>
      <c r="T1770" s="77">
        <v>2.56717655562879</v>
      </c>
      <c r="U1770" s="77">
        <v>250</v>
      </c>
      <c r="V1770" s="77">
        <v>404</v>
      </c>
      <c r="W1770" s="77">
        <v>4.3060000000000001E-2</v>
      </c>
      <c r="X1770" s="77">
        <v>0</v>
      </c>
      <c r="Y1770" s="77">
        <v>0</v>
      </c>
      <c r="Z1770" s="77">
        <v>0</v>
      </c>
      <c r="AA1770" s="77">
        <v>1749.2346842264701</v>
      </c>
      <c r="AB1770" s="77">
        <v>2.6102365556287901</v>
      </c>
      <c r="AC1770" s="77">
        <v>2698.2346842264701</v>
      </c>
      <c r="AE1770" s="87" t="str">
        <f t="shared" si="323"/>
        <v>International</v>
      </c>
      <c r="AF1770" s="82" t="str">
        <f t="shared" si="324"/>
        <v>student</v>
      </c>
      <c r="AI1770" s="82">
        <f>'GDP per Capita'!N1770</f>
        <v>32154.02</v>
      </c>
      <c r="AJ1770" s="82">
        <f t="shared" si="325"/>
        <v>32154.02</v>
      </c>
      <c r="AK1770" s="82">
        <f t="shared" si="326"/>
        <v>32154.02</v>
      </c>
      <c r="AL1770" s="88">
        <f t="shared" si="327"/>
        <v>8.3915935992652554E-2</v>
      </c>
    </row>
    <row r="1771" spans="1:38">
      <c r="A1771" s="77" t="s">
        <v>472</v>
      </c>
      <c r="B1771" s="77">
        <v>1873</v>
      </c>
      <c r="C1771" s="77">
        <v>35.180345899999999</v>
      </c>
      <c r="D1771" s="77">
        <v>128.1079953</v>
      </c>
      <c r="E1771" s="77" t="s">
        <v>40</v>
      </c>
      <c r="F1771" s="77">
        <v>585</v>
      </c>
      <c r="H1771" s="77" t="s">
        <v>64</v>
      </c>
      <c r="I1771" s="77">
        <v>2016</v>
      </c>
      <c r="J1771" s="77">
        <v>585</v>
      </c>
      <c r="K1771" s="77" t="s">
        <v>317</v>
      </c>
      <c r="L1771" s="77" t="s">
        <v>30</v>
      </c>
      <c r="N1771" s="77">
        <v>0</v>
      </c>
      <c r="O1771" s="77">
        <v>0</v>
      </c>
      <c r="P1771" s="77" t="s">
        <v>11</v>
      </c>
      <c r="Q1771" s="77">
        <v>47.614421900000004</v>
      </c>
      <c r="R1771" s="77">
        <v>-122.1923372</v>
      </c>
      <c r="S1771" s="77">
        <v>16929.127377540299</v>
      </c>
      <c r="T1771" s="77">
        <v>2.6091240257272901</v>
      </c>
      <c r="U1771" s="77">
        <v>250</v>
      </c>
      <c r="V1771" s="77">
        <v>672.17241379310303</v>
      </c>
      <c r="W1771" s="77">
        <v>7.1642931034482896E-2</v>
      </c>
      <c r="X1771" s="77">
        <v>1</v>
      </c>
      <c r="Y1771" s="77">
        <v>0</v>
      </c>
      <c r="Z1771" s="77">
        <v>0</v>
      </c>
      <c r="AA1771" s="77">
        <v>1777.5583746417301</v>
      </c>
      <c r="AB1771" s="77">
        <v>2.68076695676177</v>
      </c>
      <c r="AC1771" s="77">
        <v>3284.7307884348402</v>
      </c>
      <c r="AE1771" s="87" t="str">
        <f t="shared" si="323"/>
        <v>International</v>
      </c>
      <c r="AF1771" s="82" t="str">
        <f t="shared" si="324"/>
        <v>non-student</v>
      </c>
      <c r="AI1771" s="82">
        <f>'GDP per Capita'!N1771</f>
        <v>32154.02</v>
      </c>
      <c r="AJ1771" s="82">
        <f t="shared" si="325"/>
        <v>32154.02</v>
      </c>
      <c r="AK1771" s="82">
        <f t="shared" si="326"/>
        <v>32154.02</v>
      </c>
      <c r="AL1771" s="88">
        <f t="shared" si="327"/>
        <v>0.10215614683435664</v>
      </c>
    </row>
    <row r="1772" spans="1:38">
      <c r="A1772" s="77" t="s">
        <v>93</v>
      </c>
      <c r="B1772" s="77">
        <v>1874</v>
      </c>
      <c r="C1772" s="77">
        <v>36.115630600000003</v>
      </c>
      <c r="D1772" s="77">
        <v>-97.058571700000002</v>
      </c>
      <c r="E1772" s="77" t="s">
        <v>37</v>
      </c>
      <c r="F1772" s="77">
        <v>585</v>
      </c>
      <c r="H1772" s="77" t="s">
        <v>64</v>
      </c>
      <c r="I1772" s="77">
        <v>2016</v>
      </c>
      <c r="J1772" s="77">
        <v>585</v>
      </c>
      <c r="K1772" s="77" t="s">
        <v>29</v>
      </c>
      <c r="L1772" s="77" t="s">
        <v>29</v>
      </c>
      <c r="N1772" s="77">
        <v>0</v>
      </c>
      <c r="O1772" s="77">
        <v>0</v>
      </c>
      <c r="P1772" s="77" t="s">
        <v>11</v>
      </c>
      <c r="Q1772" s="77">
        <v>47.614421900000004</v>
      </c>
      <c r="R1772" s="77">
        <v>-122.1923372</v>
      </c>
      <c r="S1772" s="77">
        <v>4852.1399183487201</v>
      </c>
      <c r="T1772" s="77">
        <v>0.85673679072736397</v>
      </c>
      <c r="U1772" s="77">
        <v>250</v>
      </c>
      <c r="V1772" s="77">
        <v>808</v>
      </c>
      <c r="W1772" s="77">
        <v>8.6120000000000002E-2</v>
      </c>
      <c r="X1772" s="77">
        <v>0</v>
      </c>
      <c r="Y1772" s="77">
        <v>0</v>
      </c>
      <c r="Z1772" s="77">
        <v>0</v>
      </c>
      <c r="AA1772" s="77">
        <v>582.256790201846</v>
      </c>
      <c r="AB1772" s="77">
        <v>0.94285679072736395</v>
      </c>
      <c r="AC1772" s="77">
        <v>2225.25679020184</v>
      </c>
      <c r="AE1772" s="87" t="str">
        <f t="shared" si="323"/>
        <v>Domestic</v>
      </c>
      <c r="AF1772" s="82" t="str">
        <f t="shared" si="324"/>
        <v>non-student</v>
      </c>
      <c r="AI1772" s="82">
        <f>'GDP per Capita'!N1772</f>
        <v>63809.64</v>
      </c>
      <c r="AJ1772" s="82">
        <f t="shared" si="325"/>
        <v>63809.64</v>
      </c>
      <c r="AK1772" s="82">
        <f t="shared" si="326"/>
        <v>63809.64</v>
      </c>
      <c r="AL1772" s="88">
        <f t="shared" si="327"/>
        <v>3.4873363808381304E-2</v>
      </c>
    </row>
    <row r="1773" spans="1:38">
      <c r="A1773" s="77" t="s">
        <v>106</v>
      </c>
      <c r="B1773" s="77">
        <v>1875</v>
      </c>
      <c r="C1773" s="77">
        <v>34.053690899999999</v>
      </c>
      <c r="D1773" s="77">
        <v>-118.2427666</v>
      </c>
      <c r="E1773" s="77" t="s">
        <v>38</v>
      </c>
      <c r="F1773" s="77">
        <v>295</v>
      </c>
      <c r="H1773" s="77" t="s">
        <v>65</v>
      </c>
      <c r="I1773" s="77">
        <v>2016</v>
      </c>
      <c r="J1773" s="77">
        <v>295</v>
      </c>
      <c r="K1773" s="77" t="s">
        <v>29</v>
      </c>
      <c r="L1773" s="77" t="s">
        <v>29</v>
      </c>
      <c r="N1773" s="77">
        <v>0</v>
      </c>
      <c r="O1773" s="77">
        <v>0</v>
      </c>
      <c r="P1773" s="77" t="s">
        <v>11</v>
      </c>
      <c r="Q1773" s="77">
        <v>47.614421900000004</v>
      </c>
      <c r="R1773" s="77">
        <v>-122.1923372</v>
      </c>
      <c r="S1773" s="77">
        <v>3087.0295835030602</v>
      </c>
      <c r="T1773" s="77">
        <v>0.57677989737791002</v>
      </c>
      <c r="U1773" s="77">
        <v>250</v>
      </c>
      <c r="V1773" s="77">
        <v>404</v>
      </c>
      <c r="W1773" s="77">
        <v>4.3060000000000001E-2</v>
      </c>
      <c r="X1773" s="77">
        <v>0</v>
      </c>
      <c r="Y1773" s="77">
        <v>0</v>
      </c>
      <c r="Z1773" s="77">
        <v>0</v>
      </c>
      <c r="AA1773" s="77">
        <v>592.70968003258804</v>
      </c>
      <c r="AB1773" s="77">
        <v>0.61983989737791001</v>
      </c>
      <c r="AC1773" s="77">
        <v>1541.7096800325801</v>
      </c>
      <c r="AE1773" s="87" t="str">
        <f t="shared" si="323"/>
        <v>Domestic</v>
      </c>
      <c r="AF1773" s="82" t="str">
        <f t="shared" si="324"/>
        <v>student</v>
      </c>
      <c r="AI1773" s="82">
        <f>'GDP per Capita'!N1773</f>
        <v>63809.64</v>
      </c>
      <c r="AJ1773" s="82">
        <f t="shared" si="325"/>
        <v>63809.64</v>
      </c>
      <c r="AK1773" s="82">
        <f t="shared" si="326"/>
        <v>63809.64</v>
      </c>
      <c r="AL1773" s="88">
        <f t="shared" si="327"/>
        <v>2.4161077856458369E-2</v>
      </c>
    </row>
    <row r="1774" spans="1:38">
      <c r="A1774" s="77" t="s">
        <v>236</v>
      </c>
      <c r="B1774" s="77">
        <v>1876</v>
      </c>
      <c r="C1774" s="77">
        <v>42.041582299999902</v>
      </c>
      <c r="D1774" s="77">
        <v>-87.887391600000001</v>
      </c>
      <c r="E1774" s="77" t="s">
        <v>42</v>
      </c>
      <c r="F1774" s="77">
        <v>585</v>
      </c>
      <c r="H1774" s="77" t="s">
        <v>64</v>
      </c>
      <c r="I1774" s="77">
        <v>2016</v>
      </c>
      <c r="J1774" s="77">
        <v>585</v>
      </c>
      <c r="K1774" s="77" t="s">
        <v>29</v>
      </c>
      <c r="L1774" s="77" t="s">
        <v>29</v>
      </c>
      <c r="N1774" s="77">
        <v>0</v>
      </c>
      <c r="O1774" s="77">
        <v>0</v>
      </c>
      <c r="P1774" s="77" t="s">
        <v>11</v>
      </c>
      <c r="Q1774" s="77">
        <v>47.614421900000004</v>
      </c>
      <c r="R1774" s="77">
        <v>-122.1923372</v>
      </c>
      <c r="S1774" s="77">
        <v>5502.8143655829499</v>
      </c>
      <c r="T1774" s="77">
        <v>0.94459934410739299</v>
      </c>
      <c r="U1774" s="77">
        <v>250</v>
      </c>
      <c r="V1774" s="77">
        <v>808</v>
      </c>
      <c r="W1774" s="77">
        <v>8.6120000000000002E-2</v>
      </c>
      <c r="X1774" s="77">
        <v>0</v>
      </c>
      <c r="Y1774" s="77">
        <v>0</v>
      </c>
      <c r="Z1774" s="77">
        <v>0</v>
      </c>
      <c r="AA1774" s="77">
        <v>660.33772386995395</v>
      </c>
      <c r="AB1774" s="77">
        <v>1.0307193441073901</v>
      </c>
      <c r="AC1774" s="77">
        <v>2303.33772386995</v>
      </c>
      <c r="AE1774" s="87" t="str">
        <f t="shared" si="323"/>
        <v>Domestic</v>
      </c>
      <c r="AF1774" s="82" t="str">
        <f t="shared" si="324"/>
        <v>non-student</v>
      </c>
      <c r="AI1774" s="82">
        <f>'GDP per Capita'!N1774</f>
        <v>63809.64</v>
      </c>
      <c r="AJ1774" s="82">
        <f t="shared" si="325"/>
        <v>63809.64</v>
      </c>
      <c r="AK1774" s="82">
        <f t="shared" si="326"/>
        <v>63809.64</v>
      </c>
      <c r="AL1774" s="88">
        <f t="shared" si="327"/>
        <v>3.6097018003391809E-2</v>
      </c>
    </row>
    <row r="1775" spans="1:38">
      <c r="A1775" s="77" t="s">
        <v>112</v>
      </c>
      <c r="B1775" s="77">
        <v>1877</v>
      </c>
      <c r="C1775" s="77">
        <v>40.735657000000003</v>
      </c>
      <c r="D1775" s="77">
        <v>-74.172366699999998</v>
      </c>
      <c r="E1775" s="77" t="s">
        <v>42</v>
      </c>
      <c r="F1775" s="77">
        <v>585</v>
      </c>
      <c r="H1775" s="77" t="s">
        <v>64</v>
      </c>
      <c r="I1775" s="77">
        <v>2016</v>
      </c>
      <c r="J1775" s="77">
        <v>585</v>
      </c>
      <c r="K1775" s="77" t="s">
        <v>29</v>
      </c>
      <c r="L1775" s="77" t="s">
        <v>29</v>
      </c>
      <c r="N1775" s="77">
        <v>0</v>
      </c>
      <c r="O1775" s="77">
        <v>0</v>
      </c>
      <c r="P1775" s="77" t="s">
        <v>11</v>
      </c>
      <c r="Q1775" s="77">
        <v>47.614421900000004</v>
      </c>
      <c r="R1775" s="77">
        <v>-122.1923372</v>
      </c>
      <c r="S1775" s="77">
        <v>7682.8900081961101</v>
      </c>
      <c r="T1775" s="77">
        <v>1.2444194037810901</v>
      </c>
      <c r="U1775" s="77">
        <v>250</v>
      </c>
      <c r="V1775" s="77">
        <v>808</v>
      </c>
      <c r="W1775" s="77">
        <v>8.6120000000000002E-2</v>
      </c>
      <c r="X1775" s="77">
        <v>0</v>
      </c>
      <c r="Y1775" s="77">
        <v>0</v>
      </c>
      <c r="Z1775" s="77">
        <v>0</v>
      </c>
      <c r="AA1775" s="77">
        <v>921.94680098353297</v>
      </c>
      <c r="AB1775" s="77">
        <v>1.33053940378109</v>
      </c>
      <c r="AC1775" s="77">
        <v>2564.94680098353</v>
      </c>
      <c r="AE1775" s="87" t="str">
        <f t="shared" si="323"/>
        <v>Domestic</v>
      </c>
      <c r="AF1775" s="82" t="str">
        <f t="shared" si="324"/>
        <v>non-student</v>
      </c>
      <c r="AI1775" s="82">
        <f>'GDP per Capita'!N1775</f>
        <v>63809.64</v>
      </c>
      <c r="AJ1775" s="82">
        <f t="shared" si="325"/>
        <v>63809.64</v>
      </c>
      <c r="AK1775" s="82">
        <f t="shared" si="326"/>
        <v>63809.64</v>
      </c>
      <c r="AL1775" s="88">
        <f t="shared" si="327"/>
        <v>4.0196854283828118E-2</v>
      </c>
    </row>
    <row r="1776" spans="1:38">
      <c r="A1776" s="77" t="s">
        <v>105</v>
      </c>
      <c r="B1776" s="77">
        <v>1878</v>
      </c>
      <c r="C1776" s="77">
        <v>30.271128600000001</v>
      </c>
      <c r="D1776" s="77">
        <v>-97.743699500000005</v>
      </c>
      <c r="E1776" s="77" t="s">
        <v>40</v>
      </c>
      <c r="F1776" s="77">
        <v>1485</v>
      </c>
      <c r="H1776" s="77" t="s">
        <v>64</v>
      </c>
      <c r="I1776" s="77">
        <v>2016</v>
      </c>
      <c r="J1776" s="77">
        <v>1485</v>
      </c>
      <c r="K1776" s="77" t="s">
        <v>29</v>
      </c>
      <c r="L1776" s="77" t="s">
        <v>29</v>
      </c>
      <c r="N1776" s="77">
        <v>0</v>
      </c>
      <c r="O1776" s="77">
        <v>0</v>
      </c>
      <c r="P1776" s="77" t="s">
        <v>11</v>
      </c>
      <c r="Q1776" s="77">
        <v>47.614421900000004</v>
      </c>
      <c r="R1776" s="77">
        <v>-122.1923372</v>
      </c>
      <c r="S1776" s="77">
        <v>5678.4573405282399</v>
      </c>
      <c r="T1776" s="77">
        <v>0.96844483772128698</v>
      </c>
      <c r="U1776" s="77">
        <v>250</v>
      </c>
      <c r="V1776" s="77">
        <v>672.17241379310303</v>
      </c>
      <c r="W1776" s="77">
        <v>7.1642931034482896E-2</v>
      </c>
      <c r="X1776" s="77">
        <v>1</v>
      </c>
      <c r="Y1776" s="77">
        <v>0</v>
      </c>
      <c r="Z1776" s="77">
        <v>0</v>
      </c>
      <c r="AA1776" s="77">
        <v>681.41488086338904</v>
      </c>
      <c r="AB1776" s="77">
        <v>1.0400877687557699</v>
      </c>
      <c r="AC1776" s="77">
        <v>3088.58729465649</v>
      </c>
      <c r="AE1776" s="87" t="str">
        <f t="shared" si="323"/>
        <v>Domestic</v>
      </c>
      <c r="AF1776" s="82" t="str">
        <f t="shared" si="324"/>
        <v>non-student</v>
      </c>
      <c r="AI1776" s="82">
        <f>'GDP per Capita'!N1776</f>
        <v>63809.64</v>
      </c>
      <c r="AJ1776" s="82">
        <f t="shared" si="325"/>
        <v>63809.64</v>
      </c>
      <c r="AK1776" s="82">
        <f t="shared" si="326"/>
        <v>63809.64</v>
      </c>
      <c r="AL1776" s="88">
        <f t="shared" si="327"/>
        <v>4.8403145585157507E-2</v>
      </c>
    </row>
    <row r="1777" spans="1:38">
      <c r="A1777" s="77" t="s">
        <v>144</v>
      </c>
      <c r="B1777" s="77">
        <v>1879</v>
      </c>
      <c r="C1777" s="77">
        <v>43.6112422</v>
      </c>
      <c r="D1777" s="77">
        <v>3.8767336999999999</v>
      </c>
      <c r="E1777" s="77" t="s">
        <v>39</v>
      </c>
      <c r="F1777" s="77">
        <v>545</v>
      </c>
      <c r="H1777" s="77" t="s">
        <v>65</v>
      </c>
      <c r="I1777" s="77">
        <v>2016</v>
      </c>
      <c r="J1777" s="77">
        <v>545</v>
      </c>
      <c r="K1777" s="77" t="s">
        <v>572</v>
      </c>
      <c r="L1777" s="77" t="s">
        <v>31</v>
      </c>
      <c r="N1777" s="77">
        <v>0</v>
      </c>
      <c r="O1777" s="77">
        <v>0</v>
      </c>
      <c r="P1777" s="77" t="s">
        <v>11</v>
      </c>
      <c r="Q1777" s="77">
        <v>47.614421900000004</v>
      </c>
      <c r="R1777" s="77">
        <v>-122.1923372</v>
      </c>
      <c r="S1777" s="77">
        <v>17161.180144379301</v>
      </c>
      <c r="T1777" s="77">
        <v>2.64531206927031</v>
      </c>
      <c r="U1777" s="77">
        <v>250</v>
      </c>
      <c r="V1777" s="77">
        <v>808</v>
      </c>
      <c r="W1777" s="77">
        <v>8.6120000000000002E-2</v>
      </c>
      <c r="X1777" s="77">
        <v>0</v>
      </c>
      <c r="Y1777" s="77">
        <v>0</v>
      </c>
      <c r="Z1777" s="77">
        <v>0</v>
      </c>
      <c r="AA1777" s="77">
        <v>1801.9239151598299</v>
      </c>
      <c r="AB1777" s="77">
        <v>2.7314320692703098</v>
      </c>
      <c r="AC1777" s="77">
        <v>3404.9239151598299</v>
      </c>
      <c r="AE1777" s="87" t="str">
        <f t="shared" si="323"/>
        <v>International</v>
      </c>
      <c r="AF1777" s="82" t="str">
        <f t="shared" si="324"/>
        <v>non-student</v>
      </c>
      <c r="AI1777" s="82">
        <f>'GDP per Capita'!N1777</f>
        <v>43830.65</v>
      </c>
      <c r="AJ1777" s="82">
        <f t="shared" si="325"/>
        <v>43830.65</v>
      </c>
      <c r="AK1777" s="82">
        <f t="shared" si="326"/>
        <v>43830.65</v>
      </c>
      <c r="AL1777" s="88">
        <f t="shared" si="327"/>
        <v>7.7683628126889059E-2</v>
      </c>
    </row>
    <row r="1778" spans="1:38">
      <c r="A1778" s="77" t="s">
        <v>80</v>
      </c>
      <c r="B1778" s="77">
        <v>1880</v>
      </c>
      <c r="C1778" s="77">
        <v>33.749098699999998</v>
      </c>
      <c r="D1778" s="77">
        <v>-84.390184899999994</v>
      </c>
      <c r="E1778" s="77" t="s">
        <v>43</v>
      </c>
      <c r="F1778" s="77">
        <v>685</v>
      </c>
      <c r="H1778" s="77" t="s">
        <v>64</v>
      </c>
      <c r="I1778" s="77">
        <v>2016</v>
      </c>
      <c r="J1778" s="77">
        <v>685</v>
      </c>
      <c r="K1778" s="77" t="s">
        <v>29</v>
      </c>
      <c r="L1778" s="77" t="s">
        <v>29</v>
      </c>
      <c r="N1778" s="77">
        <v>0</v>
      </c>
      <c r="O1778" s="77">
        <v>0</v>
      </c>
      <c r="P1778" s="77" t="s">
        <v>11</v>
      </c>
      <c r="Q1778" s="77">
        <v>47.614421900000004</v>
      </c>
      <c r="R1778" s="77">
        <v>-122.1923372</v>
      </c>
      <c r="S1778" s="77">
        <v>6990.9443895286204</v>
      </c>
      <c r="T1778" s="77">
        <v>1.1483506201734199</v>
      </c>
      <c r="U1778" s="77">
        <v>250</v>
      </c>
      <c r="V1778" s="77">
        <v>808</v>
      </c>
      <c r="W1778" s="77">
        <v>8.6120000000000002E-2</v>
      </c>
      <c r="X1778" s="77">
        <v>0</v>
      </c>
      <c r="Y1778" s="77">
        <v>0</v>
      </c>
      <c r="Z1778" s="77">
        <v>0</v>
      </c>
      <c r="AA1778" s="77">
        <v>838.91332674343505</v>
      </c>
      <c r="AB1778" s="77">
        <v>1.2344706201734199</v>
      </c>
      <c r="AC1778" s="77">
        <v>2581.9133267434299</v>
      </c>
      <c r="AE1778" s="87" t="str">
        <f t="shared" si="323"/>
        <v>Domestic</v>
      </c>
      <c r="AF1778" s="82" t="str">
        <f t="shared" si="324"/>
        <v>non-student</v>
      </c>
      <c r="AI1778" s="82">
        <f>'GDP per Capita'!N1778</f>
        <v>63809.64</v>
      </c>
      <c r="AJ1778" s="82">
        <f t="shared" si="325"/>
        <v>63809.64</v>
      </c>
      <c r="AK1778" s="82">
        <f t="shared" si="326"/>
        <v>63809.64</v>
      </c>
      <c r="AL1778" s="88">
        <f t="shared" si="327"/>
        <v>4.0462747113812737E-2</v>
      </c>
    </row>
    <row r="1779" spans="1:38">
      <c r="A1779" s="77" t="s">
        <v>317</v>
      </c>
      <c r="B1779" s="77">
        <v>1881</v>
      </c>
      <c r="C1779" s="77">
        <v>36.638391999999897</v>
      </c>
      <c r="D1779" s="77">
        <v>127.69611879999999</v>
      </c>
      <c r="E1779" s="77" t="s">
        <v>42</v>
      </c>
      <c r="F1779" s="77">
        <v>685</v>
      </c>
      <c r="H1779" s="77" t="s">
        <v>64</v>
      </c>
      <c r="I1779" s="77">
        <v>2016</v>
      </c>
      <c r="J1779" s="77">
        <v>685</v>
      </c>
      <c r="K1779" s="77" t="s">
        <v>317</v>
      </c>
      <c r="L1779" s="77" t="s">
        <v>30</v>
      </c>
      <c r="N1779" s="77">
        <v>0</v>
      </c>
      <c r="O1779" s="77">
        <v>0</v>
      </c>
      <c r="P1779" s="77" t="s">
        <v>11</v>
      </c>
      <c r="Q1779" s="77">
        <v>47.614421900000004</v>
      </c>
      <c r="R1779" s="77">
        <v>-122.1923372</v>
      </c>
      <c r="S1779" s="77">
        <v>16732.4077098542</v>
      </c>
      <c r="T1779" s="77">
        <v>2.5785204131527899</v>
      </c>
      <c r="U1779" s="77">
        <v>250</v>
      </c>
      <c r="V1779" s="77">
        <v>808</v>
      </c>
      <c r="W1779" s="77">
        <v>8.6120000000000002E-2</v>
      </c>
      <c r="X1779" s="77">
        <v>0</v>
      </c>
      <c r="Y1779" s="77">
        <v>0</v>
      </c>
      <c r="Z1779" s="77">
        <v>0</v>
      </c>
      <c r="AA1779" s="77">
        <v>1756.90280953469</v>
      </c>
      <c r="AB1779" s="77">
        <v>2.6646404131527901</v>
      </c>
      <c r="AC1779" s="77">
        <v>3499.9028095346898</v>
      </c>
      <c r="AE1779" s="87" t="str">
        <f t="shared" si="323"/>
        <v>International</v>
      </c>
      <c r="AF1779" s="82" t="str">
        <f t="shared" si="324"/>
        <v>non-student</v>
      </c>
      <c r="AI1779" s="82">
        <f>'GDP per Capita'!N1779</f>
        <v>32154.02</v>
      </c>
      <c r="AJ1779" s="82">
        <f t="shared" si="325"/>
        <v>32154.02</v>
      </c>
      <c r="AK1779" s="82">
        <f t="shared" si="326"/>
        <v>32154.02</v>
      </c>
      <c r="AL1779" s="88">
        <f t="shared" si="327"/>
        <v>0.10884806346250608</v>
      </c>
    </row>
    <row r="1780" spans="1:38">
      <c r="A1780" s="77" t="s">
        <v>222</v>
      </c>
      <c r="B1780" s="77">
        <v>1882</v>
      </c>
      <c r="C1780" s="77">
        <v>42.558426399999902</v>
      </c>
      <c r="D1780" s="77">
        <v>-71.268946999999997</v>
      </c>
      <c r="E1780" s="77" t="s">
        <v>42</v>
      </c>
      <c r="F1780" s="77">
        <v>525</v>
      </c>
      <c r="H1780" s="77" t="s">
        <v>66</v>
      </c>
      <c r="I1780" s="77">
        <v>2016</v>
      </c>
      <c r="J1780" s="77">
        <v>525</v>
      </c>
      <c r="K1780" s="77" t="s">
        <v>29</v>
      </c>
      <c r="L1780" s="77" t="s">
        <v>29</v>
      </c>
      <c r="N1780" s="77">
        <v>0</v>
      </c>
      <c r="O1780" s="77">
        <v>0</v>
      </c>
      <c r="P1780" s="77" t="s">
        <v>11</v>
      </c>
      <c r="Q1780" s="77">
        <v>47.614421900000004</v>
      </c>
      <c r="R1780" s="77">
        <v>-122.1923372</v>
      </c>
      <c r="S1780" s="77">
        <v>7928.8051405523602</v>
      </c>
      <c r="T1780" s="77">
        <v>1.27876514802964</v>
      </c>
      <c r="U1780" s="77">
        <v>250</v>
      </c>
      <c r="V1780" s="77">
        <v>808</v>
      </c>
      <c r="W1780" s="77">
        <v>8.6120000000000002E-2</v>
      </c>
      <c r="X1780" s="77">
        <v>0</v>
      </c>
      <c r="Y1780" s="77">
        <v>0</v>
      </c>
      <c r="Z1780" s="77">
        <v>0</v>
      </c>
      <c r="AA1780" s="77">
        <v>951.45661686628296</v>
      </c>
      <c r="AB1780" s="77">
        <v>1.36488514802964</v>
      </c>
      <c r="AC1780" s="77">
        <v>2534.45661686628</v>
      </c>
      <c r="AE1780" s="87" t="str">
        <f t="shared" si="323"/>
        <v>Domestic</v>
      </c>
      <c r="AF1780" s="82" t="str">
        <f t="shared" si="324"/>
        <v>non-student</v>
      </c>
      <c r="AI1780" s="82">
        <f>'GDP per Capita'!N1780</f>
        <v>63809.64</v>
      </c>
      <c r="AJ1780" s="82">
        <f t="shared" si="325"/>
        <v>63809.64</v>
      </c>
      <c r="AK1780" s="82">
        <f t="shared" si="326"/>
        <v>63809.64</v>
      </c>
      <c r="AL1780" s="88">
        <f t="shared" si="327"/>
        <v>3.9719023910278761E-2</v>
      </c>
    </row>
    <row r="1781" spans="1:38">
      <c r="A1781" s="77" t="s">
        <v>80</v>
      </c>
      <c r="B1781" s="77">
        <v>1883</v>
      </c>
      <c r="C1781" s="77">
        <v>33.749098699999998</v>
      </c>
      <c r="D1781" s="77">
        <v>-84.390184899999994</v>
      </c>
      <c r="E1781" s="77" t="s">
        <v>37</v>
      </c>
      <c r="F1781" s="77">
        <v>0</v>
      </c>
      <c r="H1781" s="77" t="s">
        <v>68</v>
      </c>
      <c r="I1781" s="77">
        <v>2016</v>
      </c>
      <c r="J1781" s="77">
        <v>0</v>
      </c>
      <c r="K1781" s="77" t="s">
        <v>29</v>
      </c>
      <c r="L1781" s="77" t="s">
        <v>29</v>
      </c>
      <c r="N1781" s="77">
        <v>0</v>
      </c>
      <c r="O1781" s="77">
        <v>0</v>
      </c>
      <c r="P1781" s="77" t="s">
        <v>11</v>
      </c>
      <c r="Q1781" s="77">
        <v>47.614421900000004</v>
      </c>
      <c r="R1781" s="77">
        <v>-122.1923372</v>
      </c>
      <c r="S1781" s="77">
        <v>6990.9443895286204</v>
      </c>
      <c r="T1781" s="77">
        <v>1.1483506201734199</v>
      </c>
      <c r="U1781" s="77">
        <v>250</v>
      </c>
      <c r="V1781" s="77">
        <v>808</v>
      </c>
      <c r="W1781" s="77">
        <v>8.6120000000000002E-2</v>
      </c>
      <c r="X1781" s="77">
        <v>0</v>
      </c>
      <c r="Y1781" s="77">
        <v>0</v>
      </c>
      <c r="Z1781" s="77">
        <v>0</v>
      </c>
      <c r="AA1781" s="77">
        <v>838.91332674343505</v>
      </c>
      <c r="AB1781" s="77">
        <v>1.2344706201734199</v>
      </c>
      <c r="AC1781" s="77">
        <v>1896.9133267434299</v>
      </c>
      <c r="AE1781" s="87" t="str">
        <f t="shared" si="323"/>
        <v>Domestic</v>
      </c>
      <c r="AF1781" s="82" t="str">
        <f t="shared" si="324"/>
        <v>non-student</v>
      </c>
      <c r="AI1781" s="82">
        <f>'GDP per Capita'!N1781</f>
        <v>63809.64</v>
      </c>
      <c r="AJ1781" s="82">
        <f t="shared" si="325"/>
        <v>63809.64</v>
      </c>
      <c r="AK1781" s="82">
        <f t="shared" si="326"/>
        <v>63809.64</v>
      </c>
      <c r="AL1781" s="88">
        <f t="shared" si="327"/>
        <v>2.9727692034360795E-2</v>
      </c>
    </row>
    <row r="1782" spans="1:38">
      <c r="A1782" s="77" t="s">
        <v>156</v>
      </c>
      <c r="B1782" s="77">
        <v>1884</v>
      </c>
      <c r="C1782" s="77">
        <v>41.440034400000002</v>
      </c>
      <c r="D1782" s="77">
        <v>-87.683376999999993</v>
      </c>
      <c r="E1782" s="77" t="s">
        <v>37</v>
      </c>
      <c r="F1782" s="77">
        <v>525</v>
      </c>
      <c r="H1782" s="77" t="s">
        <v>66</v>
      </c>
      <c r="I1782" s="77">
        <v>2016</v>
      </c>
      <c r="J1782" s="77">
        <v>525</v>
      </c>
      <c r="K1782" s="77" t="s">
        <v>29</v>
      </c>
      <c r="L1782" s="77" t="s">
        <v>29</v>
      </c>
      <c r="N1782" s="77">
        <v>0</v>
      </c>
      <c r="O1782" s="77">
        <v>0</v>
      </c>
      <c r="P1782" s="77" t="s">
        <v>11</v>
      </c>
      <c r="Q1782" s="77">
        <v>47.614421900000004</v>
      </c>
      <c r="R1782" s="77">
        <v>-122.1923372</v>
      </c>
      <c r="S1782" s="77">
        <v>5590.7687245247498</v>
      </c>
      <c r="T1782" s="77">
        <v>0.95653333373725602</v>
      </c>
      <c r="U1782" s="77">
        <v>250</v>
      </c>
      <c r="V1782" s="77">
        <v>808</v>
      </c>
      <c r="W1782" s="77">
        <v>8.6120000000000002E-2</v>
      </c>
      <c r="X1782" s="77">
        <v>0</v>
      </c>
      <c r="Y1782" s="77">
        <v>0</v>
      </c>
      <c r="Z1782" s="77">
        <v>0</v>
      </c>
      <c r="AA1782" s="77">
        <v>670.892246942969</v>
      </c>
      <c r="AB1782" s="77">
        <v>1.0426533337372501</v>
      </c>
      <c r="AC1782" s="77">
        <v>2253.8922469429699</v>
      </c>
      <c r="AE1782" s="87" t="str">
        <f t="shared" si="323"/>
        <v>Domestic</v>
      </c>
      <c r="AF1782" s="82" t="str">
        <f t="shared" si="324"/>
        <v>non-student</v>
      </c>
      <c r="AI1782" s="82">
        <f>'GDP per Capita'!N1782</f>
        <v>63809.64</v>
      </c>
      <c r="AJ1782" s="82">
        <f t="shared" si="325"/>
        <v>63809.64</v>
      </c>
      <c r="AK1782" s="82">
        <f t="shared" si="326"/>
        <v>63809.64</v>
      </c>
      <c r="AL1782" s="88">
        <f t="shared" si="327"/>
        <v>3.5322127611799252E-2</v>
      </c>
    </row>
    <row r="1783" spans="1:38">
      <c r="A1783" s="77" t="s">
        <v>424</v>
      </c>
      <c r="B1783" s="77">
        <v>1885</v>
      </c>
      <c r="C1783" s="77">
        <v>37.364677100000002</v>
      </c>
      <c r="D1783" s="77">
        <v>-79.179870499999893</v>
      </c>
      <c r="E1783" s="77" t="s">
        <v>42</v>
      </c>
      <c r="F1783" s="77">
        <v>1135</v>
      </c>
      <c r="H1783" s="77" t="s">
        <v>64</v>
      </c>
      <c r="I1783" s="77">
        <v>2016</v>
      </c>
      <c r="J1783" s="77">
        <v>1135</v>
      </c>
      <c r="K1783" s="77" t="s">
        <v>585</v>
      </c>
      <c r="L1783" s="77" t="s">
        <v>30</v>
      </c>
      <c r="N1783" s="77">
        <v>0</v>
      </c>
      <c r="O1783" s="77">
        <v>0</v>
      </c>
      <c r="P1783" s="77" t="s">
        <v>11</v>
      </c>
      <c r="Q1783" s="77">
        <v>47.614421900000004</v>
      </c>
      <c r="R1783" s="77">
        <v>-122.1923372</v>
      </c>
      <c r="S1783" s="77">
        <v>7307.0901528292998</v>
      </c>
      <c r="T1783" s="77">
        <v>1.19213917831438</v>
      </c>
      <c r="U1783" s="77">
        <v>250</v>
      </c>
      <c r="V1783" s="77">
        <v>808</v>
      </c>
      <c r="W1783" s="77">
        <v>8.6120000000000002E-2</v>
      </c>
      <c r="X1783" s="77">
        <v>0</v>
      </c>
      <c r="Y1783" s="77">
        <v>0</v>
      </c>
      <c r="Z1783" s="77">
        <v>0</v>
      </c>
      <c r="AA1783" s="77">
        <v>876.85081833951597</v>
      </c>
      <c r="AB1783" s="77">
        <v>1.27825917831438</v>
      </c>
      <c r="AC1783" s="77">
        <v>3069.8508183395102</v>
      </c>
      <c r="AE1783" s="87" t="str">
        <f t="shared" si="323"/>
        <v>International</v>
      </c>
      <c r="AF1783" s="82" t="str">
        <f t="shared" si="324"/>
        <v>non-student</v>
      </c>
      <c r="AI1783" s="82">
        <f>'GDP per Capita'!N1783</f>
        <v>41314.410000000003</v>
      </c>
      <c r="AJ1783" s="82">
        <f t="shared" si="325"/>
        <v>41314.410000000003</v>
      </c>
      <c r="AK1783" s="82">
        <f t="shared" si="326"/>
        <v>41314.410000000003</v>
      </c>
      <c r="AL1783" s="88">
        <f t="shared" si="327"/>
        <v>7.4304602639599843E-2</v>
      </c>
    </row>
    <row r="1784" spans="1:38">
      <c r="A1784" s="77" t="s">
        <v>142</v>
      </c>
      <c r="B1784" s="77">
        <v>1886</v>
      </c>
      <c r="C1784" s="77">
        <v>40.441694099999999</v>
      </c>
      <c r="D1784" s="77">
        <v>-79.9900860999999</v>
      </c>
      <c r="E1784" s="77" t="s">
        <v>43</v>
      </c>
      <c r="F1784" s="77">
        <v>585</v>
      </c>
      <c r="H1784" s="77" t="s">
        <v>64</v>
      </c>
      <c r="I1784" s="77">
        <v>2016</v>
      </c>
      <c r="J1784" s="77">
        <v>585</v>
      </c>
      <c r="K1784" s="77" t="s">
        <v>29</v>
      </c>
      <c r="L1784" s="77" t="s">
        <v>29</v>
      </c>
      <c r="N1784" s="77">
        <v>0</v>
      </c>
      <c r="O1784" s="77">
        <v>0</v>
      </c>
      <c r="P1784" s="77" t="s">
        <v>11</v>
      </c>
      <c r="Q1784" s="77">
        <v>47.614421900000004</v>
      </c>
      <c r="R1784" s="77">
        <v>-122.1923372</v>
      </c>
      <c r="S1784" s="77">
        <v>6844.1090214084597</v>
      </c>
      <c r="T1784" s="77">
        <v>1.1280727233771</v>
      </c>
      <c r="U1784" s="77">
        <v>250</v>
      </c>
      <c r="V1784" s="77">
        <v>808</v>
      </c>
      <c r="W1784" s="77">
        <v>8.6120000000000002E-2</v>
      </c>
      <c r="X1784" s="77">
        <v>0</v>
      </c>
      <c r="Y1784" s="77">
        <v>0</v>
      </c>
      <c r="Z1784" s="77">
        <v>0</v>
      </c>
      <c r="AA1784" s="77">
        <v>821.29308256901595</v>
      </c>
      <c r="AB1784" s="77">
        <v>1.2141927233770999</v>
      </c>
      <c r="AC1784" s="77">
        <v>2464.29308256901</v>
      </c>
      <c r="AE1784" s="87" t="str">
        <f t="shared" si="323"/>
        <v>Domestic</v>
      </c>
      <c r="AF1784" s="82" t="str">
        <f t="shared" si="324"/>
        <v>non-student</v>
      </c>
      <c r="AI1784" s="82">
        <f>'GDP per Capita'!N1784</f>
        <v>63809.64</v>
      </c>
      <c r="AJ1784" s="82">
        <f t="shared" si="325"/>
        <v>63809.64</v>
      </c>
      <c r="AK1784" s="82">
        <f t="shared" si="326"/>
        <v>63809.64</v>
      </c>
      <c r="AL1784" s="88">
        <f t="shared" si="327"/>
        <v>3.8619448136190865E-2</v>
      </c>
    </row>
    <row r="1785" spans="1:38">
      <c r="A1785" s="77" t="s">
        <v>125</v>
      </c>
      <c r="B1785" s="77">
        <v>1887</v>
      </c>
      <c r="C1785" s="77">
        <v>42.3750997</v>
      </c>
      <c r="D1785" s="77">
        <v>-71.105615700000001</v>
      </c>
      <c r="E1785" s="77" t="s">
        <v>38</v>
      </c>
      <c r="F1785" s="77">
        <v>695</v>
      </c>
      <c r="H1785" s="77" t="s">
        <v>65</v>
      </c>
      <c r="I1785" s="77">
        <v>2016</v>
      </c>
      <c r="J1785" s="77">
        <v>695</v>
      </c>
      <c r="K1785" s="77" t="s">
        <v>29</v>
      </c>
      <c r="L1785" s="77" t="s">
        <v>29</v>
      </c>
      <c r="N1785" s="77">
        <v>0</v>
      </c>
      <c r="O1785" s="77">
        <v>0</v>
      </c>
      <c r="P1785" s="77" t="s">
        <v>11</v>
      </c>
      <c r="Q1785" s="77">
        <v>47.614421900000004</v>
      </c>
      <c r="R1785" s="77">
        <v>-122.1923372</v>
      </c>
      <c r="S1785" s="77">
        <v>7970.8720187258396</v>
      </c>
      <c r="T1785" s="77">
        <v>1.2846510945237</v>
      </c>
      <c r="U1785" s="77">
        <v>250</v>
      </c>
      <c r="V1785" s="77">
        <v>404</v>
      </c>
      <c r="W1785" s="77">
        <v>4.3060000000000001E-2</v>
      </c>
      <c r="X1785" s="77">
        <v>0</v>
      </c>
      <c r="Y1785" s="77">
        <v>0</v>
      </c>
      <c r="Z1785" s="77">
        <v>0</v>
      </c>
      <c r="AA1785" s="77">
        <v>956.50464224710095</v>
      </c>
      <c r="AB1785" s="77">
        <v>1.3277110945237001</v>
      </c>
      <c r="AC1785" s="77">
        <v>2305.5046422471</v>
      </c>
      <c r="AE1785" s="87" t="str">
        <f t="shared" si="323"/>
        <v>Domestic</v>
      </c>
      <c r="AF1785" s="82" t="str">
        <f t="shared" si="324"/>
        <v>student</v>
      </c>
      <c r="AI1785" s="82">
        <f>'GDP per Capita'!N1785</f>
        <v>63809.64</v>
      </c>
      <c r="AJ1785" s="82">
        <f t="shared" si="325"/>
        <v>63809.64</v>
      </c>
      <c r="AK1785" s="82">
        <f t="shared" si="326"/>
        <v>63809.64</v>
      </c>
      <c r="AL1785" s="88">
        <f t="shared" si="327"/>
        <v>3.6130977110152951E-2</v>
      </c>
    </row>
    <row r="1786" spans="1:38">
      <c r="A1786" s="77" t="s">
        <v>429</v>
      </c>
      <c r="B1786" s="77">
        <v>1888</v>
      </c>
      <c r="C1786" s="77">
        <v>30.421309000000001</v>
      </c>
      <c r="D1786" s="77">
        <v>-87.216914900000006</v>
      </c>
      <c r="E1786" s="77" t="s">
        <v>42</v>
      </c>
      <c r="F1786" s="77">
        <v>585</v>
      </c>
      <c r="H1786" s="77" t="s">
        <v>64</v>
      </c>
      <c r="I1786" s="77">
        <v>2016</v>
      </c>
      <c r="J1786" s="77">
        <v>585</v>
      </c>
      <c r="K1786" s="77" t="s">
        <v>29</v>
      </c>
      <c r="L1786" s="77" t="s">
        <v>29</v>
      </c>
      <c r="N1786" s="77">
        <v>0</v>
      </c>
      <c r="O1786" s="77">
        <v>0</v>
      </c>
      <c r="P1786" s="77" t="s">
        <v>11</v>
      </c>
      <c r="Q1786" s="77">
        <v>47.614421900000004</v>
      </c>
      <c r="R1786" s="77">
        <v>-122.1923372</v>
      </c>
      <c r="S1786" s="77">
        <v>7061.4608490930495</v>
      </c>
      <c r="T1786" s="77">
        <v>1.1581024160998199</v>
      </c>
      <c r="U1786" s="77">
        <v>250</v>
      </c>
      <c r="V1786" s="77">
        <v>808</v>
      </c>
      <c r="W1786" s="77">
        <v>8.6120000000000002E-2</v>
      </c>
      <c r="X1786" s="77">
        <v>0</v>
      </c>
      <c r="Y1786" s="77">
        <v>0</v>
      </c>
      <c r="Z1786" s="77">
        <v>0</v>
      </c>
      <c r="AA1786" s="77">
        <v>847.37530189116603</v>
      </c>
      <c r="AB1786" s="77">
        <v>1.2442224160998201</v>
      </c>
      <c r="AC1786" s="77">
        <v>2490.3753018911598</v>
      </c>
      <c r="AE1786" s="87" t="str">
        <f t="shared" si="323"/>
        <v>Domestic</v>
      </c>
      <c r="AF1786" s="82" t="str">
        <f t="shared" si="324"/>
        <v>non-student</v>
      </c>
      <c r="AI1786" s="82">
        <f>'GDP per Capita'!N1786</f>
        <v>63809.64</v>
      </c>
      <c r="AJ1786" s="82">
        <f t="shared" si="325"/>
        <v>63809.64</v>
      </c>
      <c r="AK1786" s="82">
        <f t="shared" si="326"/>
        <v>63809.64</v>
      </c>
      <c r="AL1786" s="88">
        <f t="shared" si="327"/>
        <v>3.902819859023119E-2</v>
      </c>
    </row>
    <row r="1787" spans="1:38">
      <c r="A1787" s="77" t="s">
        <v>119</v>
      </c>
      <c r="B1787" s="77">
        <v>1889</v>
      </c>
      <c r="C1787" s="77">
        <v>51.507321900000001</v>
      </c>
      <c r="D1787" s="77">
        <v>-0.12764739999999999</v>
      </c>
      <c r="E1787" s="77" t="s">
        <v>37</v>
      </c>
      <c r="F1787" s="77">
        <v>685</v>
      </c>
      <c r="H1787" s="77" t="s">
        <v>64</v>
      </c>
      <c r="I1787" s="77">
        <v>2016</v>
      </c>
      <c r="J1787" s="77">
        <v>685</v>
      </c>
      <c r="K1787" s="77" t="s">
        <v>416</v>
      </c>
      <c r="L1787" s="77" t="s">
        <v>31</v>
      </c>
      <c r="N1787" s="77">
        <v>0</v>
      </c>
      <c r="O1787" s="77">
        <v>0</v>
      </c>
      <c r="P1787" s="77" t="s">
        <v>11</v>
      </c>
      <c r="Q1787" s="77">
        <v>47.614421900000004</v>
      </c>
      <c r="R1787" s="77">
        <v>-122.1923372</v>
      </c>
      <c r="S1787" s="77">
        <v>15385.8463338361</v>
      </c>
      <c r="T1787" s="77">
        <v>2.3708674523461601</v>
      </c>
      <c r="U1787" s="77">
        <v>250</v>
      </c>
      <c r="V1787" s="77">
        <v>808</v>
      </c>
      <c r="W1787" s="77">
        <v>8.6120000000000002E-2</v>
      </c>
      <c r="X1787" s="77">
        <v>0</v>
      </c>
      <c r="Y1787" s="77">
        <v>0</v>
      </c>
      <c r="Z1787" s="77">
        <v>0</v>
      </c>
      <c r="AA1787" s="77">
        <v>1615.5138650527899</v>
      </c>
      <c r="AB1787" s="77">
        <v>2.4569874523461599</v>
      </c>
      <c r="AC1787" s="77">
        <v>3358.5138650527902</v>
      </c>
      <c r="AE1787" s="87" t="str">
        <f t="shared" si="323"/>
        <v>International</v>
      </c>
      <c r="AF1787" s="82" t="str">
        <f t="shared" si="324"/>
        <v>non-student</v>
      </c>
      <c r="AI1787" s="82">
        <f>'GDP per Capita'!N1787</f>
        <v>40800.480000000003</v>
      </c>
      <c r="AJ1787" s="82">
        <f t="shared" si="325"/>
        <v>40800.480000000003</v>
      </c>
      <c r="AK1787" s="82">
        <f t="shared" si="326"/>
        <v>40800.480000000003</v>
      </c>
      <c r="AL1787" s="88">
        <f t="shared" si="327"/>
        <v>8.2315547882103102E-2</v>
      </c>
    </row>
    <row r="1788" spans="1:38">
      <c r="A1788" s="77" t="s">
        <v>473</v>
      </c>
      <c r="B1788" s="77">
        <v>1890</v>
      </c>
      <c r="C1788" s="77">
        <v>33.864280000000001</v>
      </c>
      <c r="D1788" s="77">
        <v>-118.39591</v>
      </c>
      <c r="E1788" s="77" t="s">
        <v>42</v>
      </c>
      <c r="F1788" s="77">
        <v>685</v>
      </c>
      <c r="H1788" s="77" t="s">
        <v>64</v>
      </c>
      <c r="I1788" s="77">
        <v>2016</v>
      </c>
      <c r="J1788" s="77">
        <v>685</v>
      </c>
      <c r="K1788" s="77" t="s">
        <v>29</v>
      </c>
      <c r="L1788" s="77" t="s">
        <v>29</v>
      </c>
      <c r="N1788" s="77">
        <v>0</v>
      </c>
      <c r="O1788" s="77">
        <v>0</v>
      </c>
      <c r="P1788" s="77" t="s">
        <v>11</v>
      </c>
      <c r="Q1788" s="77">
        <v>47.614421900000004</v>
      </c>
      <c r="R1788" s="77">
        <v>-122.1923372</v>
      </c>
      <c r="S1788" s="77">
        <v>3123.0643908053298</v>
      </c>
      <c r="T1788" s="77">
        <v>0.58251654347288595</v>
      </c>
      <c r="U1788" s="77">
        <v>250</v>
      </c>
      <c r="V1788" s="77">
        <v>808</v>
      </c>
      <c r="W1788" s="77">
        <v>8.6120000000000002E-2</v>
      </c>
      <c r="X1788" s="77">
        <v>0</v>
      </c>
      <c r="Y1788" s="77">
        <v>0</v>
      </c>
      <c r="Z1788" s="77">
        <v>0</v>
      </c>
      <c r="AA1788" s="77">
        <v>599.62836303462302</v>
      </c>
      <c r="AB1788" s="77">
        <v>0.66863654347288604</v>
      </c>
      <c r="AC1788" s="77">
        <v>2342.6283630346202</v>
      </c>
      <c r="AE1788" s="87" t="str">
        <f t="shared" si="323"/>
        <v>Domestic</v>
      </c>
      <c r="AF1788" s="82" t="str">
        <f t="shared" si="324"/>
        <v>non-student</v>
      </c>
      <c r="AI1788" s="82">
        <f>'GDP per Capita'!N1788</f>
        <v>63809.64</v>
      </c>
      <c r="AJ1788" s="82">
        <f t="shared" si="325"/>
        <v>63809.64</v>
      </c>
      <c r="AK1788" s="82">
        <f t="shared" si="326"/>
        <v>63809.64</v>
      </c>
      <c r="AL1788" s="88">
        <f t="shared" si="327"/>
        <v>3.6712765704909479E-2</v>
      </c>
    </row>
    <row r="1789" spans="1:38">
      <c r="A1789" s="77" t="s">
        <v>305</v>
      </c>
      <c r="B1789" s="77">
        <v>1891</v>
      </c>
      <c r="C1789" s="77">
        <v>40.825491399999997</v>
      </c>
      <c r="D1789" s="77">
        <v>-73.681282008303199</v>
      </c>
      <c r="E1789" s="77" t="s">
        <v>42</v>
      </c>
      <c r="F1789" s="77">
        <v>685</v>
      </c>
      <c r="H1789" s="77" t="s">
        <v>64</v>
      </c>
      <c r="I1789" s="77">
        <v>2016</v>
      </c>
      <c r="J1789" s="77">
        <v>685</v>
      </c>
      <c r="K1789" s="77" t="s">
        <v>29</v>
      </c>
      <c r="L1789" s="77" t="s">
        <v>29</v>
      </c>
      <c r="N1789" s="77">
        <v>0</v>
      </c>
      <c r="O1789" s="77">
        <v>0</v>
      </c>
      <c r="P1789" s="77" t="s">
        <v>11</v>
      </c>
      <c r="Q1789" s="77">
        <v>47.614421900000004</v>
      </c>
      <c r="R1789" s="77">
        <v>-122.1923372</v>
      </c>
      <c r="S1789" s="77">
        <v>7746.6402572656098</v>
      </c>
      <c r="T1789" s="77">
        <v>1.2533128513503899</v>
      </c>
      <c r="U1789" s="77">
        <v>250</v>
      </c>
      <c r="V1789" s="77">
        <v>808</v>
      </c>
      <c r="W1789" s="77">
        <v>8.6120000000000002E-2</v>
      </c>
      <c r="X1789" s="77">
        <v>0</v>
      </c>
      <c r="Y1789" s="77">
        <v>0</v>
      </c>
      <c r="Z1789" s="77">
        <v>0</v>
      </c>
      <c r="AA1789" s="77">
        <v>929.59683087187295</v>
      </c>
      <c r="AB1789" s="77">
        <v>1.3394328513503899</v>
      </c>
      <c r="AC1789" s="77">
        <v>2672.5968308718702</v>
      </c>
      <c r="AE1789" s="87" t="str">
        <f t="shared" si="323"/>
        <v>Domestic</v>
      </c>
      <c r="AF1789" s="82" t="str">
        <f t="shared" si="324"/>
        <v>non-student</v>
      </c>
      <c r="AI1789" s="82">
        <f>'GDP per Capita'!N1789</f>
        <v>63809.64</v>
      </c>
      <c r="AJ1789" s="82">
        <f t="shared" si="325"/>
        <v>63809.64</v>
      </c>
      <c r="AK1789" s="82">
        <f t="shared" si="326"/>
        <v>63809.64</v>
      </c>
      <c r="AL1789" s="88">
        <f t="shared" si="327"/>
        <v>4.1883903919092323E-2</v>
      </c>
    </row>
    <row r="1790" spans="1:38">
      <c r="A1790" s="77" t="s">
        <v>95</v>
      </c>
      <c r="B1790" s="77">
        <v>1892</v>
      </c>
      <c r="C1790" s="77">
        <v>43.2560802</v>
      </c>
      <c r="D1790" s="77">
        <v>-79.872858300000004</v>
      </c>
      <c r="E1790" s="77" t="s">
        <v>37</v>
      </c>
      <c r="F1790" s="77">
        <v>585</v>
      </c>
      <c r="H1790" s="77" t="s">
        <v>64</v>
      </c>
      <c r="I1790" s="77">
        <v>2016</v>
      </c>
      <c r="J1790" s="77">
        <v>585</v>
      </c>
      <c r="K1790" s="77" t="s">
        <v>320</v>
      </c>
      <c r="L1790" s="77" t="s">
        <v>28</v>
      </c>
      <c r="N1790" s="77">
        <v>0</v>
      </c>
      <c r="O1790" s="77">
        <v>0</v>
      </c>
      <c r="P1790" s="77" t="s">
        <v>11</v>
      </c>
      <c r="Q1790" s="77">
        <v>47.614421900000004</v>
      </c>
      <c r="R1790" s="77">
        <v>-122.1923372</v>
      </c>
      <c r="S1790" s="77">
        <v>6591.2356019035897</v>
      </c>
      <c r="T1790" s="77">
        <v>1.0932400834368099</v>
      </c>
      <c r="U1790" s="77">
        <v>250</v>
      </c>
      <c r="V1790" s="77">
        <v>808</v>
      </c>
      <c r="W1790" s="77">
        <v>8.6120000000000002E-2</v>
      </c>
      <c r="X1790" s="77">
        <v>0</v>
      </c>
      <c r="Y1790" s="77">
        <v>0</v>
      </c>
      <c r="Z1790" s="77">
        <v>0</v>
      </c>
      <c r="AA1790" s="77">
        <v>790.94827222843105</v>
      </c>
      <c r="AB1790" s="77">
        <v>1.1793600834368101</v>
      </c>
      <c r="AC1790" s="77">
        <v>2433.9482722284301</v>
      </c>
      <c r="AE1790" s="87" t="str">
        <f t="shared" si="323"/>
        <v>International</v>
      </c>
      <c r="AF1790" s="82" t="str">
        <f t="shared" si="324"/>
        <v>non-student</v>
      </c>
      <c r="AI1790" s="82">
        <f>'GDP per Capita'!N1790</f>
        <v>49196.49</v>
      </c>
      <c r="AJ1790" s="82">
        <f t="shared" si="325"/>
        <v>49196.49</v>
      </c>
      <c r="AK1790" s="82">
        <f t="shared" si="326"/>
        <v>49196.49</v>
      </c>
      <c r="AL1790" s="88">
        <f t="shared" si="327"/>
        <v>4.9474022887170004E-2</v>
      </c>
    </row>
    <row r="1791" spans="1:38">
      <c r="A1791" s="77" t="s">
        <v>125</v>
      </c>
      <c r="B1791" s="77">
        <v>1893</v>
      </c>
      <c r="C1791" s="77">
        <v>42.3750997</v>
      </c>
      <c r="D1791" s="77">
        <v>-71.105615700000001</v>
      </c>
      <c r="E1791" s="77" t="s">
        <v>42</v>
      </c>
      <c r="F1791" s="77">
        <v>685</v>
      </c>
      <c r="H1791" s="77" t="s">
        <v>64</v>
      </c>
      <c r="I1791" s="77">
        <v>2016</v>
      </c>
      <c r="J1791" s="77">
        <v>685</v>
      </c>
      <c r="K1791" s="77" t="s">
        <v>29</v>
      </c>
      <c r="L1791" s="77" t="s">
        <v>29</v>
      </c>
      <c r="N1791" s="77">
        <v>0</v>
      </c>
      <c r="O1791" s="77">
        <v>0</v>
      </c>
      <c r="P1791" s="77" t="s">
        <v>11</v>
      </c>
      <c r="Q1791" s="77">
        <v>47.614421900000004</v>
      </c>
      <c r="R1791" s="77">
        <v>-122.1923372</v>
      </c>
      <c r="S1791" s="77">
        <v>7970.8720187258396</v>
      </c>
      <c r="T1791" s="77">
        <v>1.2846510945237</v>
      </c>
      <c r="U1791" s="77">
        <v>250</v>
      </c>
      <c r="V1791" s="77">
        <v>808</v>
      </c>
      <c r="W1791" s="77">
        <v>8.6120000000000002E-2</v>
      </c>
      <c r="X1791" s="77">
        <v>0</v>
      </c>
      <c r="Y1791" s="77">
        <v>0</v>
      </c>
      <c r="Z1791" s="77">
        <v>0</v>
      </c>
      <c r="AA1791" s="77">
        <v>956.50464224710095</v>
      </c>
      <c r="AB1791" s="77">
        <v>1.3707710945236999</v>
      </c>
      <c r="AC1791" s="77">
        <v>2699.5046422471</v>
      </c>
      <c r="AE1791" s="87" t="str">
        <f t="shared" si="323"/>
        <v>Domestic</v>
      </c>
      <c r="AF1791" s="82" t="str">
        <f t="shared" si="324"/>
        <v>non-student</v>
      </c>
      <c r="AI1791" s="82">
        <f>'GDP per Capita'!N1791</f>
        <v>63809.64</v>
      </c>
      <c r="AJ1791" s="82">
        <f t="shared" si="325"/>
        <v>63809.64</v>
      </c>
      <c r="AK1791" s="82">
        <f t="shared" si="326"/>
        <v>63809.64</v>
      </c>
      <c r="AL1791" s="88">
        <f t="shared" si="327"/>
        <v>4.2305592732494651E-2</v>
      </c>
    </row>
    <row r="1792" spans="1:38">
      <c r="A1792" s="77" t="s">
        <v>139</v>
      </c>
      <c r="B1792" s="77">
        <v>1894</v>
      </c>
      <c r="C1792" s="77">
        <v>37.566679100000002</v>
      </c>
      <c r="D1792" s="77">
        <v>126.9782914</v>
      </c>
      <c r="E1792" s="77" t="s">
        <v>39</v>
      </c>
      <c r="F1792" s="77">
        <v>685</v>
      </c>
      <c r="H1792" s="77" t="s">
        <v>64</v>
      </c>
      <c r="I1792" s="77">
        <v>2016</v>
      </c>
      <c r="J1792" s="77">
        <v>685</v>
      </c>
      <c r="K1792" s="77" t="s">
        <v>317</v>
      </c>
      <c r="L1792" s="77" t="s">
        <v>30</v>
      </c>
      <c r="N1792" s="77">
        <v>0</v>
      </c>
      <c r="O1792" s="77">
        <v>0</v>
      </c>
      <c r="P1792" s="77" t="s">
        <v>11</v>
      </c>
      <c r="Q1792" s="77">
        <v>47.614421900000004</v>
      </c>
      <c r="R1792" s="77">
        <v>-122.1923372</v>
      </c>
      <c r="S1792" s="77">
        <v>16659.377945013999</v>
      </c>
      <c r="T1792" s="77">
        <v>2.56717655562879</v>
      </c>
      <c r="U1792" s="77">
        <v>250</v>
      </c>
      <c r="V1792" s="77">
        <v>808</v>
      </c>
      <c r="W1792" s="77">
        <v>8.6120000000000002E-2</v>
      </c>
      <c r="X1792" s="77">
        <v>0</v>
      </c>
      <c r="Y1792" s="77">
        <v>0</v>
      </c>
      <c r="Z1792" s="77">
        <v>0</v>
      </c>
      <c r="AA1792" s="77">
        <v>1749.2346842264701</v>
      </c>
      <c r="AB1792" s="77">
        <v>2.6532965556287902</v>
      </c>
      <c r="AC1792" s="77">
        <v>3492.2346842264701</v>
      </c>
      <c r="AE1792" s="87" t="str">
        <f t="shared" si="323"/>
        <v>International</v>
      </c>
      <c r="AF1792" s="82" t="str">
        <f t="shared" si="324"/>
        <v>non-student</v>
      </c>
      <c r="AI1792" s="82">
        <f>'GDP per Capita'!N1792</f>
        <v>32154.02</v>
      </c>
      <c r="AJ1792" s="82">
        <f t="shared" si="325"/>
        <v>32154.02</v>
      </c>
      <c r="AK1792" s="82">
        <f t="shared" si="326"/>
        <v>32154.02</v>
      </c>
      <c r="AL1792" s="88">
        <f t="shared" si="327"/>
        <v>0.10860958238585626</v>
      </c>
    </row>
    <row r="1793" spans="1:38">
      <c r="A1793" s="77" t="s">
        <v>170</v>
      </c>
      <c r="B1793" s="77">
        <v>1895</v>
      </c>
      <c r="C1793" s="77">
        <v>37.426540699999997</v>
      </c>
      <c r="D1793" s="77">
        <v>-122.170292584091</v>
      </c>
      <c r="E1793" s="77" t="s">
        <v>38</v>
      </c>
      <c r="F1793" s="77">
        <v>375</v>
      </c>
      <c r="H1793" s="77" t="s">
        <v>61</v>
      </c>
      <c r="I1793" s="77">
        <v>2016</v>
      </c>
      <c r="J1793" s="77">
        <v>375</v>
      </c>
      <c r="K1793" s="77" t="s">
        <v>29</v>
      </c>
      <c r="L1793" s="77" t="s">
        <v>29</v>
      </c>
      <c r="N1793" s="77">
        <v>0</v>
      </c>
      <c r="O1793" s="77">
        <v>0</v>
      </c>
      <c r="P1793" s="77" t="s">
        <v>11</v>
      </c>
      <c r="Q1793" s="77">
        <v>47.614421900000004</v>
      </c>
      <c r="R1793" s="77">
        <v>-122.1923372</v>
      </c>
      <c r="S1793" s="77">
        <v>2265.68746048396</v>
      </c>
      <c r="T1793" s="77">
        <v>0.46080389276181</v>
      </c>
      <c r="U1793" s="77">
        <v>250</v>
      </c>
      <c r="V1793" s="77">
        <v>404</v>
      </c>
      <c r="W1793" s="77">
        <v>4.3060000000000001E-2</v>
      </c>
      <c r="X1793" s="77">
        <v>0</v>
      </c>
      <c r="Y1793" s="77">
        <v>0</v>
      </c>
      <c r="Z1793" s="77">
        <v>0</v>
      </c>
      <c r="AA1793" s="77">
        <v>435.01199241292102</v>
      </c>
      <c r="AB1793" s="77">
        <v>0.50386389276180998</v>
      </c>
      <c r="AC1793" s="77">
        <v>1464.0119924129201</v>
      </c>
      <c r="AE1793" s="87" t="str">
        <f t="shared" si="323"/>
        <v>Domestic</v>
      </c>
      <c r="AF1793" s="82" t="str">
        <f t="shared" si="324"/>
        <v>student</v>
      </c>
      <c r="AI1793" s="82">
        <f>'GDP per Capita'!N1793</f>
        <v>63809.64</v>
      </c>
      <c r="AJ1793" s="82">
        <f t="shared" si="325"/>
        <v>63809.64</v>
      </c>
      <c r="AK1793" s="82">
        <f t="shared" si="326"/>
        <v>63809.64</v>
      </c>
      <c r="AL1793" s="88">
        <f t="shared" si="327"/>
        <v>2.2943429745300555E-2</v>
      </c>
    </row>
    <row r="1794" spans="1:38">
      <c r="A1794" s="77" t="s">
        <v>139</v>
      </c>
      <c r="B1794" s="77">
        <v>1896</v>
      </c>
      <c r="C1794" s="77">
        <v>37.566679100000002</v>
      </c>
      <c r="D1794" s="77">
        <v>126.9782914</v>
      </c>
      <c r="E1794" s="77" t="s">
        <v>39</v>
      </c>
      <c r="F1794" s="77">
        <v>585</v>
      </c>
      <c r="H1794" s="77" t="s">
        <v>64</v>
      </c>
      <c r="I1794" s="77">
        <v>2016</v>
      </c>
      <c r="J1794" s="77">
        <v>585</v>
      </c>
      <c r="K1794" s="77" t="s">
        <v>317</v>
      </c>
      <c r="L1794" s="77" t="s">
        <v>30</v>
      </c>
      <c r="N1794" s="77">
        <v>0</v>
      </c>
      <c r="O1794" s="77">
        <v>0</v>
      </c>
      <c r="P1794" s="77" t="s">
        <v>11</v>
      </c>
      <c r="Q1794" s="77">
        <v>47.614421900000004</v>
      </c>
      <c r="R1794" s="77">
        <v>-122.1923372</v>
      </c>
      <c r="S1794" s="77">
        <v>16659.377945013999</v>
      </c>
      <c r="T1794" s="77">
        <v>2.56717655562879</v>
      </c>
      <c r="U1794" s="77">
        <v>250</v>
      </c>
      <c r="V1794" s="77">
        <v>808</v>
      </c>
      <c r="W1794" s="77">
        <v>8.6120000000000002E-2</v>
      </c>
      <c r="X1794" s="77">
        <v>0</v>
      </c>
      <c r="Y1794" s="77">
        <v>0</v>
      </c>
      <c r="Z1794" s="77">
        <v>0</v>
      </c>
      <c r="AA1794" s="77">
        <v>1749.2346842264701</v>
      </c>
      <c r="AB1794" s="77">
        <v>2.6532965556287902</v>
      </c>
      <c r="AC1794" s="77">
        <v>3392.2346842264701</v>
      </c>
      <c r="AE1794" s="87" t="str">
        <f t="shared" si="323"/>
        <v>International</v>
      </c>
      <c r="AF1794" s="82" t="str">
        <f t="shared" si="324"/>
        <v>non-student</v>
      </c>
      <c r="AI1794" s="82">
        <f>'GDP per Capita'!N1794</f>
        <v>32154.02</v>
      </c>
      <c r="AJ1794" s="82">
        <f t="shared" si="325"/>
        <v>32154.02</v>
      </c>
      <c r="AK1794" s="82">
        <f t="shared" si="326"/>
        <v>32154.02</v>
      </c>
      <c r="AL1794" s="88">
        <f t="shared" si="327"/>
        <v>0.10549955135396663</v>
      </c>
    </row>
    <row r="1795" spans="1:38">
      <c r="A1795" s="77" t="s">
        <v>474</v>
      </c>
      <c r="B1795" s="77">
        <v>1897</v>
      </c>
      <c r="C1795" s="77">
        <v>34.186619299999997</v>
      </c>
      <c r="D1795" s="77">
        <v>-118.44866690000001</v>
      </c>
      <c r="E1795" s="77" t="s">
        <v>38</v>
      </c>
      <c r="F1795" s="77">
        <v>295</v>
      </c>
      <c r="H1795" s="77" t="s">
        <v>65</v>
      </c>
      <c r="I1795" s="77">
        <v>2016</v>
      </c>
      <c r="J1795" s="77">
        <v>295</v>
      </c>
      <c r="K1795" s="77" t="s">
        <v>29</v>
      </c>
      <c r="L1795" s="77" t="s">
        <v>29</v>
      </c>
      <c r="N1795" s="77">
        <v>0</v>
      </c>
      <c r="O1795" s="77">
        <v>0</v>
      </c>
      <c r="P1795" s="77" t="s">
        <v>11</v>
      </c>
      <c r="Q1795" s="77">
        <v>47.614421900000004</v>
      </c>
      <c r="R1795" s="77">
        <v>-122.1923372</v>
      </c>
      <c r="S1795" s="77">
        <v>3050.8169091895802</v>
      </c>
      <c r="T1795" s="77">
        <v>0.57101493532478997</v>
      </c>
      <c r="U1795" s="77">
        <v>250</v>
      </c>
      <c r="V1795" s="77">
        <v>404</v>
      </c>
      <c r="W1795" s="77">
        <v>4.3060000000000001E-2</v>
      </c>
      <c r="X1795" s="77">
        <v>0</v>
      </c>
      <c r="Y1795" s="77">
        <v>0</v>
      </c>
      <c r="Z1795" s="77">
        <v>0</v>
      </c>
      <c r="AA1795" s="77">
        <v>585.75684656440001</v>
      </c>
      <c r="AB1795" s="77">
        <v>0.61407493532478996</v>
      </c>
      <c r="AC1795" s="77">
        <v>1534.7568465643999</v>
      </c>
      <c r="AE1795" s="87" t="str">
        <f t="shared" ref="AE1795:AE1858" si="328">IF(K1795&lt;&gt;"USA",IF(K1795&lt;&gt;"Unknown","International","Unknown"),"Domestic")</f>
        <v>Domestic</v>
      </c>
      <c r="AF1795" s="82" t="str">
        <f t="shared" ref="AF1795:AF1858" si="329">IF(E1795="Undergraduate Student","student",IF(E1795="Graduate Student","student","non-student"))</f>
        <v>student</v>
      </c>
      <c r="AI1795" s="82">
        <f>'GDP per Capita'!N1795</f>
        <v>63809.64</v>
      </c>
      <c r="AJ1795" s="82">
        <f t="shared" ref="AJ1795:AJ1858" si="330">IFERROR(AI1795,"")</f>
        <v>63809.64</v>
      </c>
      <c r="AK1795" s="82">
        <f t="shared" ref="AK1795:AK1858" si="331">IFERROR(AI1795,AVERAGE(AJ$2:AJ$2538))</f>
        <v>63809.64</v>
      </c>
      <c r="AL1795" s="88">
        <f t="shared" ref="AL1795:AL1858" si="332">AC1795/AK1795</f>
        <v>2.4052115739320892E-2</v>
      </c>
    </row>
    <row r="1796" spans="1:38">
      <c r="A1796" s="77" t="s">
        <v>338</v>
      </c>
      <c r="B1796" s="77">
        <v>1898</v>
      </c>
      <c r="C1796" s="77">
        <v>39.123563500000003</v>
      </c>
      <c r="D1796" s="77">
        <v>117.19807849999999</v>
      </c>
      <c r="E1796" s="77" t="s">
        <v>37</v>
      </c>
      <c r="F1796" s="77">
        <v>525</v>
      </c>
      <c r="H1796" s="77" t="s">
        <v>66</v>
      </c>
      <c r="I1796" s="77">
        <v>2016</v>
      </c>
      <c r="J1796" s="77">
        <v>525</v>
      </c>
      <c r="K1796" s="77" t="s">
        <v>574</v>
      </c>
      <c r="L1796" s="77" t="s">
        <v>30</v>
      </c>
      <c r="N1796" s="77">
        <v>0</v>
      </c>
      <c r="O1796" s="77">
        <v>0</v>
      </c>
      <c r="P1796" s="77" t="s">
        <v>11</v>
      </c>
      <c r="Q1796" s="77">
        <v>47.614421900000004</v>
      </c>
      <c r="R1796" s="77">
        <v>-122.1923372</v>
      </c>
      <c r="S1796" s="77">
        <v>17452.275530724899</v>
      </c>
      <c r="T1796" s="77">
        <v>2.6908418473376599</v>
      </c>
      <c r="U1796" s="77">
        <v>250</v>
      </c>
      <c r="V1796" s="77">
        <v>808</v>
      </c>
      <c r="W1796" s="77">
        <v>8.6120000000000002E-2</v>
      </c>
      <c r="X1796" s="77">
        <v>0</v>
      </c>
      <c r="Y1796" s="77">
        <v>0</v>
      </c>
      <c r="Z1796" s="77">
        <v>0</v>
      </c>
      <c r="AA1796" s="77">
        <v>1832.4889307261201</v>
      </c>
      <c r="AB1796" s="77">
        <v>2.77696184733766</v>
      </c>
      <c r="AC1796" s="77">
        <v>3415.4889307261201</v>
      </c>
      <c r="AE1796" s="87" t="str">
        <f t="shared" si="328"/>
        <v>International</v>
      </c>
      <c r="AF1796" s="82" t="str">
        <f t="shared" si="329"/>
        <v>non-student</v>
      </c>
      <c r="AI1796" s="82">
        <f>'GDP per Capita'!N1796</f>
        <v>10121.299999999999</v>
      </c>
      <c r="AJ1796" s="82">
        <f t="shared" si="330"/>
        <v>10121.299999999999</v>
      </c>
      <c r="AK1796" s="82">
        <f t="shared" si="331"/>
        <v>10121.299999999999</v>
      </c>
      <c r="AL1796" s="88">
        <f t="shared" si="332"/>
        <v>0.33745555716421016</v>
      </c>
    </row>
    <row r="1797" spans="1:38">
      <c r="A1797" s="77" t="s">
        <v>112</v>
      </c>
      <c r="B1797" s="77">
        <v>1899</v>
      </c>
      <c r="C1797" s="77">
        <v>40.735657000000003</v>
      </c>
      <c r="D1797" s="77">
        <v>-74.172366699999998</v>
      </c>
      <c r="E1797" s="77" t="s">
        <v>38</v>
      </c>
      <c r="F1797" s="77">
        <v>295</v>
      </c>
      <c r="H1797" s="77" t="s">
        <v>65</v>
      </c>
      <c r="I1797" s="77">
        <v>2016</v>
      </c>
      <c r="J1797" s="77">
        <v>295</v>
      </c>
      <c r="K1797" s="77" t="s">
        <v>29</v>
      </c>
      <c r="L1797" s="77" t="s">
        <v>29</v>
      </c>
      <c r="N1797" s="77">
        <v>0</v>
      </c>
      <c r="O1797" s="77">
        <v>0</v>
      </c>
      <c r="P1797" s="77" t="s">
        <v>11</v>
      </c>
      <c r="Q1797" s="77">
        <v>47.614421900000004</v>
      </c>
      <c r="R1797" s="77">
        <v>-122.1923372</v>
      </c>
      <c r="S1797" s="77">
        <v>7682.8900081961101</v>
      </c>
      <c r="T1797" s="77">
        <v>1.2444194037810901</v>
      </c>
      <c r="U1797" s="77">
        <v>250</v>
      </c>
      <c r="V1797" s="77">
        <v>404</v>
      </c>
      <c r="W1797" s="77">
        <v>4.3060000000000001E-2</v>
      </c>
      <c r="X1797" s="77">
        <v>0</v>
      </c>
      <c r="Y1797" s="77">
        <v>0</v>
      </c>
      <c r="Z1797" s="77">
        <v>0</v>
      </c>
      <c r="AA1797" s="77">
        <v>921.94680098353297</v>
      </c>
      <c r="AB1797" s="77">
        <v>1.2874794037810899</v>
      </c>
      <c r="AC1797" s="77">
        <v>1870.94680098353</v>
      </c>
      <c r="AE1797" s="87" t="str">
        <f t="shared" si="328"/>
        <v>Domestic</v>
      </c>
      <c r="AF1797" s="82" t="str">
        <f t="shared" si="329"/>
        <v>student</v>
      </c>
      <c r="AI1797" s="82">
        <f>'GDP per Capita'!N1797</f>
        <v>63809.64</v>
      </c>
      <c r="AJ1797" s="82">
        <f t="shared" si="330"/>
        <v>63809.64</v>
      </c>
      <c r="AK1797" s="82">
        <f t="shared" si="331"/>
        <v>63809.64</v>
      </c>
      <c r="AL1797" s="88">
        <f t="shared" si="332"/>
        <v>2.9320754685084105E-2</v>
      </c>
    </row>
    <row r="1798" spans="1:38">
      <c r="A1798" s="77" t="s">
        <v>475</v>
      </c>
      <c r="B1798" s="77">
        <v>1900</v>
      </c>
      <c r="C1798" s="77">
        <v>41.311366999999997</v>
      </c>
      <c r="D1798" s="77">
        <v>-105.59110099999999</v>
      </c>
      <c r="E1798" s="77" t="s">
        <v>38</v>
      </c>
      <c r="F1798" s="77">
        <v>400</v>
      </c>
      <c r="H1798" s="77" t="s">
        <v>65</v>
      </c>
      <c r="I1798" s="77">
        <v>2016</v>
      </c>
      <c r="J1798" s="77">
        <v>400</v>
      </c>
      <c r="K1798" s="77" t="s">
        <v>29</v>
      </c>
      <c r="L1798" s="77" t="s">
        <v>29</v>
      </c>
      <c r="N1798" s="77">
        <v>0</v>
      </c>
      <c r="O1798" s="77">
        <v>0</v>
      </c>
      <c r="P1798" s="77" t="s">
        <v>11</v>
      </c>
      <c r="Q1798" s="77">
        <v>47.614421900000004</v>
      </c>
      <c r="R1798" s="77">
        <v>-122.1923372</v>
      </c>
      <c r="S1798" s="77">
        <v>2976.0291304083598</v>
      </c>
      <c r="T1798" s="77">
        <v>0.55910891858107703</v>
      </c>
      <c r="U1798" s="77">
        <v>250</v>
      </c>
      <c r="V1798" s="77">
        <v>404</v>
      </c>
      <c r="W1798" s="77">
        <v>4.3060000000000001E-2</v>
      </c>
      <c r="X1798" s="77">
        <v>0</v>
      </c>
      <c r="Y1798" s="77">
        <v>0</v>
      </c>
      <c r="Z1798" s="77">
        <v>0</v>
      </c>
      <c r="AA1798" s="77">
        <v>571.39759303840594</v>
      </c>
      <c r="AB1798" s="77">
        <v>0.60216891858107702</v>
      </c>
      <c r="AC1798" s="77">
        <v>1625.3975930383999</v>
      </c>
      <c r="AE1798" s="87" t="str">
        <f t="shared" si="328"/>
        <v>Domestic</v>
      </c>
      <c r="AF1798" s="82" t="str">
        <f t="shared" si="329"/>
        <v>student</v>
      </c>
      <c r="AI1798" s="82">
        <f>'GDP per Capita'!N1798</f>
        <v>63809.64</v>
      </c>
      <c r="AJ1798" s="82">
        <f t="shared" si="330"/>
        <v>63809.64</v>
      </c>
      <c r="AK1798" s="82">
        <f t="shared" si="331"/>
        <v>63809.64</v>
      </c>
      <c r="AL1798" s="88">
        <f t="shared" si="332"/>
        <v>2.5472602463176411E-2</v>
      </c>
    </row>
    <row r="1799" spans="1:38">
      <c r="A1799" s="77" t="s">
        <v>236</v>
      </c>
      <c r="B1799" s="77">
        <v>1901</v>
      </c>
      <c r="C1799" s="77">
        <v>42.041582299999902</v>
      </c>
      <c r="D1799" s="77">
        <v>-87.887391600000001</v>
      </c>
      <c r="E1799" s="77" t="s">
        <v>41</v>
      </c>
      <c r="F1799" s="77">
        <v>585</v>
      </c>
      <c r="H1799" s="77" t="s">
        <v>64</v>
      </c>
      <c r="I1799" s="77">
        <v>2016</v>
      </c>
      <c r="J1799" s="77">
        <v>585</v>
      </c>
      <c r="K1799" s="77" t="s">
        <v>29</v>
      </c>
      <c r="L1799" s="77" t="s">
        <v>29</v>
      </c>
      <c r="N1799" s="77">
        <v>0</v>
      </c>
      <c r="O1799" s="77">
        <v>0</v>
      </c>
      <c r="P1799" s="77" t="s">
        <v>11</v>
      </c>
      <c r="Q1799" s="77">
        <v>47.614421900000004</v>
      </c>
      <c r="R1799" s="77">
        <v>-122.1923372</v>
      </c>
      <c r="S1799" s="77">
        <v>5502.8143655829499</v>
      </c>
      <c r="T1799" s="77">
        <v>0.94459934410739299</v>
      </c>
      <c r="U1799" s="77">
        <v>250</v>
      </c>
      <c r="V1799" s="77">
        <v>808</v>
      </c>
      <c r="W1799" s="77">
        <v>8.6120000000000002E-2</v>
      </c>
      <c r="X1799" s="77">
        <v>0</v>
      </c>
      <c r="Y1799" s="77">
        <v>0</v>
      </c>
      <c r="Z1799" s="77">
        <v>0</v>
      </c>
      <c r="AA1799" s="77">
        <v>660.33772386995395</v>
      </c>
      <c r="AB1799" s="77">
        <v>1.0307193441073901</v>
      </c>
      <c r="AC1799" s="77">
        <v>2303.33772386995</v>
      </c>
      <c r="AE1799" s="87" t="str">
        <f t="shared" si="328"/>
        <v>Domestic</v>
      </c>
      <c r="AF1799" s="82" t="str">
        <f t="shared" si="329"/>
        <v>non-student</v>
      </c>
      <c r="AI1799" s="82">
        <f>'GDP per Capita'!N1799</f>
        <v>63809.64</v>
      </c>
      <c r="AJ1799" s="82">
        <f t="shared" si="330"/>
        <v>63809.64</v>
      </c>
      <c r="AK1799" s="82">
        <f t="shared" si="331"/>
        <v>63809.64</v>
      </c>
      <c r="AL1799" s="88">
        <f t="shared" si="332"/>
        <v>3.6097018003391809E-2</v>
      </c>
    </row>
    <row r="1800" spans="1:38">
      <c r="A1800" s="77" t="s">
        <v>91</v>
      </c>
      <c r="B1800" s="77">
        <v>1902</v>
      </c>
      <c r="C1800" s="77">
        <v>39.906216999999998</v>
      </c>
      <c r="D1800" s="77">
        <v>116.39127569999999</v>
      </c>
      <c r="E1800" s="77" t="s">
        <v>42</v>
      </c>
      <c r="F1800" s="77">
        <v>1025</v>
      </c>
      <c r="H1800" s="77" t="s">
        <v>66</v>
      </c>
      <c r="I1800" s="77">
        <v>2016</v>
      </c>
      <c r="J1800" s="77">
        <v>1025</v>
      </c>
      <c r="K1800" s="77" t="s">
        <v>574</v>
      </c>
      <c r="L1800" s="77" t="s">
        <v>30</v>
      </c>
      <c r="N1800" s="77">
        <v>0</v>
      </c>
      <c r="O1800" s="77">
        <v>0</v>
      </c>
      <c r="P1800" s="77" t="s">
        <v>11</v>
      </c>
      <c r="Q1800" s="77">
        <v>47.614421900000004</v>
      </c>
      <c r="R1800" s="77">
        <v>-122.1923372</v>
      </c>
      <c r="S1800" s="77">
        <v>17393.387414513902</v>
      </c>
      <c r="T1800" s="77">
        <v>2.6816191993028702</v>
      </c>
      <c r="U1800" s="77">
        <v>250</v>
      </c>
      <c r="V1800" s="77">
        <v>808</v>
      </c>
      <c r="W1800" s="77">
        <v>8.6120000000000002E-2</v>
      </c>
      <c r="X1800" s="77">
        <v>0</v>
      </c>
      <c r="Y1800" s="77">
        <v>0</v>
      </c>
      <c r="Z1800" s="77">
        <v>0</v>
      </c>
      <c r="AA1800" s="77">
        <v>1826.3056785239601</v>
      </c>
      <c r="AB1800" s="77">
        <v>2.7677391993028699</v>
      </c>
      <c r="AC1800" s="77">
        <v>3909.3056785239601</v>
      </c>
      <c r="AE1800" s="87" t="str">
        <f t="shared" si="328"/>
        <v>International</v>
      </c>
      <c r="AF1800" s="82" t="str">
        <f t="shared" si="329"/>
        <v>non-student</v>
      </c>
      <c r="AI1800" s="82">
        <f>'GDP per Capita'!N1800</f>
        <v>10121.299999999999</v>
      </c>
      <c r="AJ1800" s="82">
        <f t="shared" si="330"/>
        <v>10121.299999999999</v>
      </c>
      <c r="AK1800" s="82">
        <f t="shared" si="331"/>
        <v>10121.299999999999</v>
      </c>
      <c r="AL1800" s="88">
        <f t="shared" si="332"/>
        <v>0.38624541101676269</v>
      </c>
    </row>
    <row r="1801" spans="1:38">
      <c r="A1801" s="77" t="s">
        <v>98</v>
      </c>
      <c r="B1801" s="77">
        <v>1903</v>
      </c>
      <c r="C1801" s="77">
        <v>41.311366999999997</v>
      </c>
      <c r="D1801" s="77">
        <v>-105.59110099999999</v>
      </c>
      <c r="E1801" s="77" t="s">
        <v>37</v>
      </c>
      <c r="F1801" s="77">
        <v>525</v>
      </c>
      <c r="H1801" s="77" t="s">
        <v>66</v>
      </c>
      <c r="I1801" s="77">
        <v>2016</v>
      </c>
      <c r="J1801" s="77">
        <v>525</v>
      </c>
      <c r="K1801" s="77" t="s">
        <v>29</v>
      </c>
      <c r="L1801" s="77" t="s">
        <v>29</v>
      </c>
      <c r="N1801" s="77">
        <v>0</v>
      </c>
      <c r="O1801" s="77">
        <v>0</v>
      </c>
      <c r="P1801" s="77" t="s">
        <v>11</v>
      </c>
      <c r="Q1801" s="77">
        <v>47.614421900000004</v>
      </c>
      <c r="R1801" s="77">
        <v>-122.1923372</v>
      </c>
      <c r="S1801" s="77">
        <v>2976.0291304083598</v>
      </c>
      <c r="T1801" s="77">
        <v>0.55910891858107703</v>
      </c>
      <c r="U1801" s="77">
        <v>250</v>
      </c>
      <c r="V1801" s="77">
        <v>808</v>
      </c>
      <c r="W1801" s="77">
        <v>8.6120000000000002E-2</v>
      </c>
      <c r="X1801" s="77">
        <v>0</v>
      </c>
      <c r="Y1801" s="77">
        <v>0</v>
      </c>
      <c r="Z1801" s="77">
        <v>0</v>
      </c>
      <c r="AA1801" s="77">
        <v>571.39759303840594</v>
      </c>
      <c r="AB1801" s="77">
        <v>0.645228918581077</v>
      </c>
      <c r="AC1801" s="77">
        <v>2154.3975930383999</v>
      </c>
      <c r="AE1801" s="87" t="str">
        <f t="shared" si="328"/>
        <v>Domestic</v>
      </c>
      <c r="AF1801" s="82" t="str">
        <f t="shared" si="329"/>
        <v>non-student</v>
      </c>
      <c r="AI1801" s="82">
        <f>'GDP per Capita'!N1801</f>
        <v>63809.64</v>
      </c>
      <c r="AJ1801" s="82">
        <f t="shared" si="330"/>
        <v>63809.64</v>
      </c>
      <c r="AK1801" s="82">
        <f t="shared" si="331"/>
        <v>63809.64</v>
      </c>
      <c r="AL1801" s="88">
        <f t="shared" si="332"/>
        <v>3.3762885874899153E-2</v>
      </c>
    </row>
    <row r="1802" spans="1:38">
      <c r="A1802" s="77" t="s">
        <v>476</v>
      </c>
      <c r="B1802" s="77">
        <v>1904</v>
      </c>
      <c r="C1802" s="77">
        <v>28.244176799999899</v>
      </c>
      <c r="D1802" s="77">
        <v>-82.719267099999996</v>
      </c>
      <c r="E1802" s="77" t="s">
        <v>42</v>
      </c>
      <c r="F1802" s="77">
        <v>685</v>
      </c>
      <c r="H1802" s="77" t="s">
        <v>64</v>
      </c>
      <c r="I1802" s="77">
        <v>2016</v>
      </c>
      <c r="J1802" s="77">
        <v>685</v>
      </c>
      <c r="K1802" s="77" t="s">
        <v>29</v>
      </c>
      <c r="L1802" s="77" t="s">
        <v>29</v>
      </c>
      <c r="N1802" s="77">
        <v>0</v>
      </c>
      <c r="O1802" s="77">
        <v>0</v>
      </c>
      <c r="P1802" s="77" t="s">
        <v>11</v>
      </c>
      <c r="Q1802" s="77">
        <v>47.614421900000004</v>
      </c>
      <c r="R1802" s="77">
        <v>-122.1923372</v>
      </c>
      <c r="S1802" s="77">
        <v>8029.1357017374003</v>
      </c>
      <c r="T1802" s="77">
        <v>1.2928084291567901</v>
      </c>
      <c r="U1802" s="77">
        <v>250</v>
      </c>
      <c r="V1802" s="77">
        <v>808</v>
      </c>
      <c r="W1802" s="77">
        <v>8.6120000000000002E-2</v>
      </c>
      <c r="X1802" s="77">
        <v>0</v>
      </c>
      <c r="Y1802" s="77">
        <v>0</v>
      </c>
      <c r="Z1802" s="77">
        <v>0</v>
      </c>
      <c r="AA1802" s="77">
        <v>843.05924868242698</v>
      </c>
      <c r="AB1802" s="77">
        <v>1.37892842915679</v>
      </c>
      <c r="AC1802" s="77">
        <v>2586.0592486824198</v>
      </c>
      <c r="AE1802" s="87" t="str">
        <f t="shared" si="328"/>
        <v>Domestic</v>
      </c>
      <c r="AF1802" s="82" t="str">
        <f t="shared" si="329"/>
        <v>non-student</v>
      </c>
      <c r="AI1802" s="82">
        <f>'GDP per Capita'!N1802</f>
        <v>63809.64</v>
      </c>
      <c r="AJ1802" s="82">
        <f t="shared" si="330"/>
        <v>63809.64</v>
      </c>
      <c r="AK1802" s="82">
        <f t="shared" si="331"/>
        <v>63809.64</v>
      </c>
      <c r="AL1802" s="88">
        <f t="shared" si="332"/>
        <v>4.0527720399024657E-2</v>
      </c>
    </row>
    <row r="1803" spans="1:38">
      <c r="A1803" s="77" t="s">
        <v>130</v>
      </c>
      <c r="B1803" s="77">
        <v>1905</v>
      </c>
      <c r="C1803" s="77">
        <v>42.8867166</v>
      </c>
      <c r="D1803" s="77">
        <v>-78.878392199999993</v>
      </c>
      <c r="E1803" s="77" t="s">
        <v>37</v>
      </c>
      <c r="F1803" s="77">
        <v>525</v>
      </c>
      <c r="H1803" s="77" t="s">
        <v>66</v>
      </c>
      <c r="I1803" s="77">
        <v>2016</v>
      </c>
      <c r="J1803" s="77">
        <v>525</v>
      </c>
      <c r="K1803" s="77" t="s">
        <v>29</v>
      </c>
      <c r="L1803" s="77" t="s">
        <v>29</v>
      </c>
      <c r="N1803" s="77">
        <v>0</v>
      </c>
      <c r="O1803" s="77">
        <v>0</v>
      </c>
      <c r="P1803" s="77" t="s">
        <v>11</v>
      </c>
      <c r="Q1803" s="77">
        <v>47.614421900000004</v>
      </c>
      <c r="R1803" s="77">
        <v>-122.1923372</v>
      </c>
      <c r="S1803" s="77">
        <v>6772.1969533701604</v>
      </c>
      <c r="T1803" s="77">
        <v>1.1181555608754801</v>
      </c>
      <c r="U1803" s="77">
        <v>250</v>
      </c>
      <c r="V1803" s="77">
        <v>808</v>
      </c>
      <c r="W1803" s="77">
        <v>8.6120000000000002E-2</v>
      </c>
      <c r="X1803" s="77">
        <v>0</v>
      </c>
      <c r="Y1803" s="77">
        <v>0</v>
      </c>
      <c r="Z1803" s="77">
        <v>0</v>
      </c>
      <c r="AA1803" s="77">
        <v>812.66363440442001</v>
      </c>
      <c r="AB1803" s="77">
        <v>1.20427556087548</v>
      </c>
      <c r="AC1803" s="77">
        <v>2395.66363440442</v>
      </c>
      <c r="AE1803" s="87" t="str">
        <f t="shared" si="328"/>
        <v>Domestic</v>
      </c>
      <c r="AF1803" s="82" t="str">
        <f t="shared" si="329"/>
        <v>non-student</v>
      </c>
      <c r="AI1803" s="82">
        <f>'GDP per Capita'!N1803</f>
        <v>63809.64</v>
      </c>
      <c r="AJ1803" s="82">
        <f t="shared" si="330"/>
        <v>63809.64</v>
      </c>
      <c r="AK1803" s="82">
        <f t="shared" si="331"/>
        <v>63809.64</v>
      </c>
      <c r="AL1803" s="88">
        <f t="shared" si="332"/>
        <v>3.7543913966673691E-2</v>
      </c>
    </row>
    <row r="1804" spans="1:38">
      <c r="A1804" s="77" t="s">
        <v>233</v>
      </c>
      <c r="B1804" s="77">
        <v>1906</v>
      </c>
      <c r="C1804" s="77">
        <v>33.4942189</v>
      </c>
      <c r="D1804" s="77">
        <v>-111.9260184</v>
      </c>
      <c r="E1804" s="77" t="s">
        <v>37</v>
      </c>
      <c r="F1804" s="77">
        <v>0</v>
      </c>
      <c r="H1804" s="77" t="s">
        <v>69</v>
      </c>
      <c r="I1804" s="77">
        <v>2016</v>
      </c>
      <c r="J1804" s="77">
        <v>0</v>
      </c>
      <c r="K1804" s="77" t="s">
        <v>29</v>
      </c>
      <c r="L1804" s="77" t="s">
        <v>29</v>
      </c>
      <c r="N1804" s="77">
        <v>0</v>
      </c>
      <c r="O1804" s="77">
        <v>0</v>
      </c>
      <c r="P1804" s="77" t="s">
        <v>11</v>
      </c>
      <c r="Q1804" s="77">
        <v>47.614421900000004</v>
      </c>
      <c r="R1804" s="77">
        <v>-122.1923372</v>
      </c>
      <c r="S1804" s="77">
        <v>3580.18368992566</v>
      </c>
      <c r="T1804" s="77">
        <v>0.655288727884484</v>
      </c>
      <c r="U1804" s="77">
        <v>250</v>
      </c>
      <c r="V1804" s="77">
        <v>808</v>
      </c>
      <c r="W1804" s="77">
        <v>8.6120000000000002E-2</v>
      </c>
      <c r="X1804" s="77">
        <v>0</v>
      </c>
      <c r="Y1804" s="77">
        <v>0</v>
      </c>
      <c r="Z1804" s="77">
        <v>0</v>
      </c>
      <c r="AA1804" s="77">
        <v>687.39526846572699</v>
      </c>
      <c r="AB1804" s="77">
        <v>0.74140872788448398</v>
      </c>
      <c r="AC1804" s="77">
        <v>1745.3952684657199</v>
      </c>
      <c r="AE1804" s="87" t="str">
        <f t="shared" si="328"/>
        <v>Domestic</v>
      </c>
      <c r="AF1804" s="82" t="str">
        <f t="shared" si="329"/>
        <v>non-student</v>
      </c>
      <c r="AI1804" s="82">
        <f>'GDP per Capita'!N1804</f>
        <v>63809.64</v>
      </c>
      <c r="AJ1804" s="82">
        <f t="shared" si="330"/>
        <v>63809.64</v>
      </c>
      <c r="AK1804" s="82">
        <f t="shared" si="331"/>
        <v>63809.64</v>
      </c>
      <c r="AL1804" s="88">
        <f t="shared" si="332"/>
        <v>2.735315962393331E-2</v>
      </c>
    </row>
    <row r="1805" spans="1:38">
      <c r="A1805" s="77" t="s">
        <v>174</v>
      </c>
      <c r="B1805" s="77">
        <v>1907</v>
      </c>
      <c r="C1805" s="77">
        <v>41.678675399999896</v>
      </c>
      <c r="D1805" s="77">
        <v>-83.512728299999907</v>
      </c>
      <c r="E1805" s="77" t="s">
        <v>37</v>
      </c>
      <c r="F1805" s="77">
        <v>525</v>
      </c>
      <c r="H1805" s="77" t="s">
        <v>66</v>
      </c>
      <c r="I1805" s="77">
        <v>2016</v>
      </c>
      <c r="J1805" s="77">
        <v>525</v>
      </c>
      <c r="K1805" s="77" t="s">
        <v>29</v>
      </c>
      <c r="L1805" s="77" t="s">
        <v>29</v>
      </c>
      <c r="N1805" s="77">
        <v>0</v>
      </c>
      <c r="O1805" s="77">
        <v>0</v>
      </c>
      <c r="P1805" s="77" t="s">
        <v>11</v>
      </c>
      <c r="Q1805" s="77">
        <v>47.614421900000004</v>
      </c>
      <c r="R1805" s="77">
        <v>-122.1923372</v>
      </c>
      <c r="S1805" s="77">
        <v>6192.8511595585496</v>
      </c>
      <c r="T1805" s="77">
        <v>1.0385923032120301</v>
      </c>
      <c r="U1805" s="77">
        <v>250</v>
      </c>
      <c r="V1805" s="77">
        <v>808</v>
      </c>
      <c r="W1805" s="77">
        <v>8.6120000000000002E-2</v>
      </c>
      <c r="X1805" s="77">
        <v>0</v>
      </c>
      <c r="Y1805" s="77">
        <v>0</v>
      </c>
      <c r="Z1805" s="77">
        <v>0</v>
      </c>
      <c r="AA1805" s="77">
        <v>743.142139147026</v>
      </c>
      <c r="AB1805" s="77">
        <v>1.1247123032120301</v>
      </c>
      <c r="AC1805" s="77">
        <v>2326.1421391470199</v>
      </c>
      <c r="AE1805" s="87" t="str">
        <f t="shared" si="328"/>
        <v>Domestic</v>
      </c>
      <c r="AF1805" s="82" t="str">
        <f t="shared" si="329"/>
        <v>non-student</v>
      </c>
      <c r="AI1805" s="82">
        <f>'GDP per Capita'!N1805</f>
        <v>63809.64</v>
      </c>
      <c r="AJ1805" s="82">
        <f t="shared" si="330"/>
        <v>63809.64</v>
      </c>
      <c r="AK1805" s="82">
        <f t="shared" si="331"/>
        <v>63809.64</v>
      </c>
      <c r="AL1805" s="88">
        <f t="shared" si="332"/>
        <v>3.6454399980113038E-2</v>
      </c>
    </row>
    <row r="1806" spans="1:38">
      <c r="A1806" s="77" t="s">
        <v>83</v>
      </c>
      <c r="B1806" s="77">
        <v>1908</v>
      </c>
      <c r="C1806" s="77">
        <v>22.283345399999899</v>
      </c>
      <c r="D1806" s="77">
        <v>39.112814499999999</v>
      </c>
      <c r="E1806" s="77" t="s">
        <v>39</v>
      </c>
      <c r="F1806" s="77">
        <v>585</v>
      </c>
      <c r="H1806" s="77" t="s">
        <v>64</v>
      </c>
      <c r="I1806" s="77">
        <v>2016</v>
      </c>
      <c r="J1806" s="77">
        <v>585</v>
      </c>
      <c r="K1806" s="77" t="s">
        <v>570</v>
      </c>
      <c r="L1806" s="77" t="s">
        <v>32</v>
      </c>
      <c r="N1806" s="77">
        <v>0</v>
      </c>
      <c r="O1806" s="77">
        <v>0</v>
      </c>
      <c r="P1806" s="77" t="s">
        <v>11</v>
      </c>
      <c r="Q1806" s="77">
        <v>47.614421900000004</v>
      </c>
      <c r="R1806" s="77">
        <v>-122.1923372</v>
      </c>
      <c r="S1806" s="77">
        <v>24041.838465949499</v>
      </c>
      <c r="T1806" s="77">
        <v>3.7614570231742199</v>
      </c>
      <c r="U1806" s="77">
        <v>250</v>
      </c>
      <c r="V1806" s="77">
        <v>808</v>
      </c>
      <c r="W1806" s="77">
        <v>8.6120000000000002E-2</v>
      </c>
      <c r="X1806" s="77">
        <v>0</v>
      </c>
      <c r="Y1806" s="77">
        <v>0</v>
      </c>
      <c r="Z1806" s="77">
        <v>0</v>
      </c>
      <c r="AA1806" s="77">
        <v>2199.8282196343798</v>
      </c>
      <c r="AB1806" s="77">
        <v>3.8475770231742201</v>
      </c>
      <c r="AC1806" s="77">
        <v>3842.8282196343798</v>
      </c>
      <c r="AE1806" s="87" t="str">
        <f t="shared" si="328"/>
        <v>International</v>
      </c>
      <c r="AF1806" s="82" t="str">
        <f t="shared" si="329"/>
        <v>non-student</v>
      </c>
      <c r="AI1806" s="82">
        <f>'GDP per Capita'!N1806</f>
        <v>21764.39</v>
      </c>
      <c r="AJ1806" s="82">
        <f t="shared" si="330"/>
        <v>21764.39</v>
      </c>
      <c r="AK1806" s="82">
        <f t="shared" si="331"/>
        <v>21764.39</v>
      </c>
      <c r="AL1806" s="88">
        <f t="shared" si="332"/>
        <v>0.17656494023652305</v>
      </c>
    </row>
    <row r="1807" spans="1:38">
      <c r="A1807" s="77" t="s">
        <v>91</v>
      </c>
      <c r="B1807" s="77">
        <v>1909</v>
      </c>
      <c r="C1807" s="77">
        <v>39.906216999999998</v>
      </c>
      <c r="D1807" s="77">
        <v>116.39127569999999</v>
      </c>
      <c r="E1807" s="77" t="s">
        <v>39</v>
      </c>
      <c r="F1807" s="77">
        <v>1335</v>
      </c>
      <c r="H1807" s="77" t="s">
        <v>64</v>
      </c>
      <c r="I1807" s="77">
        <v>2016</v>
      </c>
      <c r="J1807" s="77">
        <v>1335</v>
      </c>
      <c r="K1807" s="77" t="s">
        <v>574</v>
      </c>
      <c r="L1807" s="77" t="s">
        <v>30</v>
      </c>
      <c r="N1807" s="77">
        <v>0</v>
      </c>
      <c r="O1807" s="77">
        <v>0</v>
      </c>
      <c r="P1807" s="77" t="s">
        <v>11</v>
      </c>
      <c r="Q1807" s="77">
        <v>47.614421900000004</v>
      </c>
      <c r="R1807" s="77">
        <v>-122.1923372</v>
      </c>
      <c r="S1807" s="77">
        <v>17393.387414513902</v>
      </c>
      <c r="T1807" s="77">
        <v>2.6816191993028702</v>
      </c>
      <c r="U1807" s="77">
        <v>250</v>
      </c>
      <c r="V1807" s="77">
        <v>808</v>
      </c>
      <c r="W1807" s="77">
        <v>8.6120000000000002E-2</v>
      </c>
      <c r="X1807" s="77">
        <v>0</v>
      </c>
      <c r="Y1807" s="77">
        <v>0</v>
      </c>
      <c r="Z1807" s="77">
        <v>0</v>
      </c>
      <c r="AA1807" s="77">
        <v>1826.3056785239601</v>
      </c>
      <c r="AB1807" s="77">
        <v>2.7677391993028699</v>
      </c>
      <c r="AC1807" s="77">
        <v>4219.3056785239596</v>
      </c>
      <c r="AE1807" s="87" t="str">
        <f t="shared" si="328"/>
        <v>International</v>
      </c>
      <c r="AF1807" s="82" t="str">
        <f t="shared" si="329"/>
        <v>non-student</v>
      </c>
      <c r="AI1807" s="82">
        <f>'GDP per Capita'!N1807</f>
        <v>10121.299999999999</v>
      </c>
      <c r="AJ1807" s="82">
        <f t="shared" si="330"/>
        <v>10121.299999999999</v>
      </c>
      <c r="AK1807" s="82">
        <f t="shared" si="331"/>
        <v>10121.299999999999</v>
      </c>
      <c r="AL1807" s="88">
        <f t="shared" si="332"/>
        <v>0.41687388759585825</v>
      </c>
    </row>
    <row r="1808" spans="1:38">
      <c r="A1808" s="77" t="s">
        <v>319</v>
      </c>
      <c r="B1808" s="77">
        <v>1910</v>
      </c>
      <c r="C1808" s="77">
        <v>38.706045699999997</v>
      </c>
      <c r="D1808" s="77">
        <v>-88.094935199999995</v>
      </c>
      <c r="E1808" s="77" t="s">
        <v>41</v>
      </c>
      <c r="F1808" s="77">
        <v>735</v>
      </c>
      <c r="H1808" s="77" t="s">
        <v>64</v>
      </c>
      <c r="I1808" s="77">
        <v>2016</v>
      </c>
      <c r="J1808" s="77">
        <v>735</v>
      </c>
      <c r="K1808" s="77" t="s">
        <v>29</v>
      </c>
      <c r="L1808" s="77" t="s">
        <v>29</v>
      </c>
      <c r="N1808" s="77">
        <v>0</v>
      </c>
      <c r="O1808" s="77">
        <v>0</v>
      </c>
      <c r="P1808" s="77" t="s">
        <v>11</v>
      </c>
      <c r="Q1808" s="77">
        <v>47.614421900000004</v>
      </c>
      <c r="R1808" s="77">
        <v>-122.1923372</v>
      </c>
      <c r="S1808" s="77">
        <v>5819.6268587696904</v>
      </c>
      <c r="T1808" s="77">
        <v>0.98764958377631595</v>
      </c>
      <c r="U1808" s="77">
        <v>250</v>
      </c>
      <c r="V1808" s="77">
        <v>808</v>
      </c>
      <c r="W1808" s="77">
        <v>8.6120000000000002E-2</v>
      </c>
      <c r="X1808" s="77">
        <v>0</v>
      </c>
      <c r="Y1808" s="77">
        <v>0</v>
      </c>
      <c r="Z1808" s="77">
        <v>0</v>
      </c>
      <c r="AA1808" s="77">
        <v>698.35522305236304</v>
      </c>
      <c r="AB1808" s="77">
        <v>1.0737695837763099</v>
      </c>
      <c r="AC1808" s="77">
        <v>2491.3552230523601</v>
      </c>
      <c r="AE1808" s="87" t="str">
        <f t="shared" si="328"/>
        <v>Domestic</v>
      </c>
      <c r="AF1808" s="82" t="str">
        <f t="shared" si="329"/>
        <v>non-student</v>
      </c>
      <c r="AI1808" s="82">
        <f>'GDP per Capita'!N1808</f>
        <v>63809.64</v>
      </c>
      <c r="AJ1808" s="82">
        <f t="shared" si="330"/>
        <v>63809.64</v>
      </c>
      <c r="AK1808" s="82">
        <f t="shared" si="331"/>
        <v>63809.64</v>
      </c>
      <c r="AL1808" s="88">
        <f t="shared" si="332"/>
        <v>3.9043555535689591E-2</v>
      </c>
    </row>
    <row r="1809" spans="1:38">
      <c r="A1809" s="77" t="s">
        <v>90</v>
      </c>
      <c r="B1809" s="77">
        <v>1911</v>
      </c>
      <c r="C1809" s="77">
        <v>1.3408629999999999</v>
      </c>
      <c r="D1809" s="77">
        <v>103.83039182212001</v>
      </c>
      <c r="E1809" s="77" t="s">
        <v>38</v>
      </c>
      <c r="F1809" s="77">
        <v>295</v>
      </c>
      <c r="H1809" s="77" t="s">
        <v>65</v>
      </c>
      <c r="I1809" s="77">
        <v>2016</v>
      </c>
      <c r="J1809" s="77">
        <v>295</v>
      </c>
      <c r="K1809" s="77" t="s">
        <v>573</v>
      </c>
      <c r="L1809" s="77" t="s">
        <v>30</v>
      </c>
      <c r="N1809" s="77">
        <v>0</v>
      </c>
      <c r="O1809" s="77">
        <v>0</v>
      </c>
      <c r="P1809" s="77" t="s">
        <v>11</v>
      </c>
      <c r="Q1809" s="77">
        <v>47.614421900000004</v>
      </c>
      <c r="R1809" s="77">
        <v>-122.1923372</v>
      </c>
      <c r="S1809" s="77">
        <v>25972.294788499599</v>
      </c>
      <c r="T1809" s="77">
        <v>4.0895936179069796</v>
      </c>
      <c r="U1809" s="77">
        <v>250</v>
      </c>
      <c r="V1809" s="77">
        <v>404</v>
      </c>
      <c r="W1809" s="77">
        <v>4.3060000000000001E-2</v>
      </c>
      <c r="X1809" s="77">
        <v>0</v>
      </c>
      <c r="Y1809" s="77">
        <v>0</v>
      </c>
      <c r="Z1809" s="77">
        <v>0</v>
      </c>
      <c r="AA1809" s="77">
        <v>2376.4649731477198</v>
      </c>
      <c r="AB1809" s="77">
        <v>4.1326536179069802</v>
      </c>
      <c r="AC1809" s="77">
        <v>3325.4649731477198</v>
      </c>
      <c r="AE1809" s="87" t="str">
        <f t="shared" si="328"/>
        <v>International</v>
      </c>
      <c r="AF1809" s="82" t="str">
        <f t="shared" si="329"/>
        <v>student</v>
      </c>
      <c r="AI1809" s="82">
        <f>'GDP per Capita'!N1809</f>
        <v>56679.16</v>
      </c>
      <c r="AJ1809" s="82">
        <f t="shared" si="330"/>
        <v>56679.16</v>
      </c>
      <c r="AK1809" s="82">
        <f t="shared" si="331"/>
        <v>56679.16</v>
      </c>
      <c r="AL1809" s="88">
        <f t="shared" si="332"/>
        <v>5.8671740603560806E-2</v>
      </c>
    </row>
    <row r="1810" spans="1:38">
      <c r="A1810" s="77" t="s">
        <v>477</v>
      </c>
      <c r="B1810" s="77">
        <v>1912</v>
      </c>
      <c r="C1810" s="77">
        <v>38.3396367</v>
      </c>
      <c r="D1810" s="77">
        <v>-122.70109840000001</v>
      </c>
      <c r="E1810" s="77" t="s">
        <v>42</v>
      </c>
      <c r="F1810" s="77">
        <v>1025</v>
      </c>
      <c r="H1810" s="77" t="s">
        <v>66</v>
      </c>
      <c r="I1810" s="77">
        <v>2016</v>
      </c>
      <c r="J1810" s="77">
        <v>1025</v>
      </c>
      <c r="K1810" s="77" t="s">
        <v>29</v>
      </c>
      <c r="L1810" s="77" t="s">
        <v>29</v>
      </c>
      <c r="N1810" s="77">
        <v>0</v>
      </c>
      <c r="O1810" s="77">
        <v>0</v>
      </c>
      <c r="P1810" s="77" t="s">
        <v>11</v>
      </c>
      <c r="Q1810" s="77">
        <v>47.614421900000004</v>
      </c>
      <c r="R1810" s="77">
        <v>-122.1923372</v>
      </c>
      <c r="S1810" s="77">
        <v>2064.2683489974202</v>
      </c>
      <c r="T1810" s="77">
        <v>0.43420755142871198</v>
      </c>
      <c r="U1810" s="77">
        <v>250</v>
      </c>
      <c r="V1810" s="77">
        <v>808</v>
      </c>
      <c r="W1810" s="77">
        <v>8.6120000000000002E-2</v>
      </c>
      <c r="X1810" s="77">
        <v>0</v>
      </c>
      <c r="Y1810" s="77">
        <v>0</v>
      </c>
      <c r="Z1810" s="77">
        <v>0</v>
      </c>
      <c r="AA1810" s="77">
        <v>396.33952300750502</v>
      </c>
      <c r="AB1810" s="77">
        <v>0.52032755142871201</v>
      </c>
      <c r="AC1810" s="77">
        <v>2479.3395230074998</v>
      </c>
      <c r="AE1810" s="87" t="str">
        <f t="shared" si="328"/>
        <v>Domestic</v>
      </c>
      <c r="AF1810" s="82" t="str">
        <f t="shared" si="329"/>
        <v>non-student</v>
      </c>
      <c r="AI1810" s="82">
        <f>'GDP per Capita'!N1810</f>
        <v>63809.64</v>
      </c>
      <c r="AJ1810" s="82">
        <f t="shared" si="330"/>
        <v>63809.64</v>
      </c>
      <c r="AK1810" s="82">
        <f t="shared" si="331"/>
        <v>63809.64</v>
      </c>
      <c r="AL1810" s="88">
        <f t="shared" si="332"/>
        <v>3.8855250131602369E-2</v>
      </c>
    </row>
    <row r="1811" spans="1:38">
      <c r="A1811" s="77" t="s">
        <v>115</v>
      </c>
      <c r="B1811" s="77">
        <v>1913</v>
      </c>
      <c r="C1811" s="77">
        <v>37.229656599999998</v>
      </c>
      <c r="D1811" s="77">
        <v>-80.413676699999996</v>
      </c>
      <c r="E1811" s="77" t="s">
        <v>38</v>
      </c>
      <c r="F1811" s="77">
        <v>295</v>
      </c>
      <c r="H1811" s="77" t="s">
        <v>65</v>
      </c>
      <c r="I1811" s="77">
        <v>2016</v>
      </c>
      <c r="J1811" s="77">
        <v>295</v>
      </c>
      <c r="K1811" s="77" t="s">
        <v>29</v>
      </c>
      <c r="L1811" s="77" t="s">
        <v>29</v>
      </c>
      <c r="N1811" s="77">
        <v>0</v>
      </c>
      <c r="O1811" s="77">
        <v>0</v>
      </c>
      <c r="P1811" s="77" t="s">
        <v>11</v>
      </c>
      <c r="Q1811" s="77">
        <v>47.614421900000004</v>
      </c>
      <c r="R1811" s="77">
        <v>-122.1923372</v>
      </c>
      <c r="S1811" s="77">
        <v>7138.3221172478998</v>
      </c>
      <c r="T1811" s="77">
        <v>1.1687416236907</v>
      </c>
      <c r="U1811" s="77">
        <v>250</v>
      </c>
      <c r="V1811" s="77">
        <v>404</v>
      </c>
      <c r="W1811" s="77">
        <v>4.3060000000000001E-2</v>
      </c>
      <c r="X1811" s="77">
        <v>0</v>
      </c>
      <c r="Y1811" s="77">
        <v>0</v>
      </c>
      <c r="Z1811" s="77">
        <v>0</v>
      </c>
      <c r="AA1811" s="77">
        <v>856.59865406974802</v>
      </c>
      <c r="AB1811" s="77">
        <v>1.2118016236907001</v>
      </c>
      <c r="AC1811" s="77">
        <v>1805.59865406974</v>
      </c>
      <c r="AE1811" s="87" t="str">
        <f t="shared" si="328"/>
        <v>Domestic</v>
      </c>
      <c r="AF1811" s="82" t="str">
        <f t="shared" si="329"/>
        <v>student</v>
      </c>
      <c r="AI1811" s="82">
        <f>'GDP per Capita'!N1811</f>
        <v>63809.64</v>
      </c>
      <c r="AJ1811" s="82">
        <f t="shared" si="330"/>
        <v>63809.64</v>
      </c>
      <c r="AK1811" s="82">
        <f t="shared" si="331"/>
        <v>63809.64</v>
      </c>
      <c r="AL1811" s="88">
        <f t="shared" si="332"/>
        <v>2.8296643799741544E-2</v>
      </c>
    </row>
    <row r="1812" spans="1:38">
      <c r="A1812" s="77" t="s">
        <v>319</v>
      </c>
      <c r="B1812" s="77">
        <v>1914</v>
      </c>
      <c r="C1812" s="77">
        <v>38.706045699999997</v>
      </c>
      <c r="D1812" s="77">
        <v>-88.094935199999995</v>
      </c>
      <c r="E1812" s="77" t="s">
        <v>41</v>
      </c>
      <c r="F1812" s="77">
        <v>150</v>
      </c>
      <c r="H1812" s="77" t="s">
        <v>69</v>
      </c>
      <c r="I1812" s="77">
        <v>2016</v>
      </c>
      <c r="J1812" s="77">
        <v>150</v>
      </c>
      <c r="K1812" s="77" t="s">
        <v>29</v>
      </c>
      <c r="L1812" s="77" t="s">
        <v>29</v>
      </c>
      <c r="N1812" s="77">
        <v>0</v>
      </c>
      <c r="O1812" s="77">
        <v>0</v>
      </c>
      <c r="P1812" s="77" t="s">
        <v>11</v>
      </c>
      <c r="Q1812" s="77">
        <v>47.614421900000004</v>
      </c>
      <c r="R1812" s="77">
        <v>-122.1923372</v>
      </c>
      <c r="S1812" s="77">
        <v>5819.6268587696904</v>
      </c>
      <c r="T1812" s="77">
        <v>0.98764958377631595</v>
      </c>
      <c r="U1812" s="77">
        <v>250</v>
      </c>
      <c r="V1812" s="77">
        <v>808</v>
      </c>
      <c r="W1812" s="77">
        <v>8.6120000000000002E-2</v>
      </c>
      <c r="X1812" s="77">
        <v>0</v>
      </c>
      <c r="Y1812" s="77">
        <v>0</v>
      </c>
      <c r="Z1812" s="77">
        <v>0</v>
      </c>
      <c r="AA1812" s="77">
        <v>698.35522305236304</v>
      </c>
      <c r="AB1812" s="77">
        <v>1.0737695837763099</v>
      </c>
      <c r="AC1812" s="77">
        <v>1906.3552230523601</v>
      </c>
      <c r="AE1812" s="87" t="str">
        <f t="shared" si="328"/>
        <v>Domestic</v>
      </c>
      <c r="AF1812" s="82" t="str">
        <f t="shared" si="329"/>
        <v>non-student</v>
      </c>
      <c r="AI1812" s="82">
        <f>'GDP per Capita'!N1812</f>
        <v>63809.64</v>
      </c>
      <c r="AJ1812" s="82">
        <f t="shared" si="330"/>
        <v>63809.64</v>
      </c>
      <c r="AK1812" s="82">
        <f t="shared" si="331"/>
        <v>63809.64</v>
      </c>
      <c r="AL1812" s="88">
        <f t="shared" si="332"/>
        <v>2.9875661781705087E-2</v>
      </c>
    </row>
    <row r="1813" spans="1:38">
      <c r="A1813" s="77" t="s">
        <v>91</v>
      </c>
      <c r="B1813" s="77">
        <v>1915</v>
      </c>
      <c r="C1813" s="77">
        <v>39.906216999999998</v>
      </c>
      <c r="D1813" s="77">
        <v>116.39127569999999</v>
      </c>
      <c r="E1813" s="77" t="s">
        <v>37</v>
      </c>
      <c r="F1813" s="77">
        <v>585</v>
      </c>
      <c r="H1813" s="77" t="s">
        <v>64</v>
      </c>
      <c r="I1813" s="77">
        <v>2016</v>
      </c>
      <c r="J1813" s="77">
        <v>585</v>
      </c>
      <c r="K1813" s="77" t="s">
        <v>574</v>
      </c>
      <c r="L1813" s="77" t="s">
        <v>30</v>
      </c>
      <c r="N1813" s="77">
        <v>0</v>
      </c>
      <c r="O1813" s="77">
        <v>0</v>
      </c>
      <c r="P1813" s="77" t="s">
        <v>11</v>
      </c>
      <c r="Q1813" s="77">
        <v>47.614421900000004</v>
      </c>
      <c r="R1813" s="77">
        <v>-122.1923372</v>
      </c>
      <c r="S1813" s="77">
        <v>17393.387414513902</v>
      </c>
      <c r="T1813" s="77">
        <v>2.6816191993028702</v>
      </c>
      <c r="U1813" s="77">
        <v>250</v>
      </c>
      <c r="V1813" s="77">
        <v>808</v>
      </c>
      <c r="W1813" s="77">
        <v>8.6120000000000002E-2</v>
      </c>
      <c r="X1813" s="77">
        <v>0</v>
      </c>
      <c r="Y1813" s="77">
        <v>0</v>
      </c>
      <c r="Z1813" s="77">
        <v>0</v>
      </c>
      <c r="AA1813" s="77">
        <v>1826.3056785239601</v>
      </c>
      <c r="AB1813" s="77">
        <v>2.7677391993028699</v>
      </c>
      <c r="AC1813" s="77">
        <v>3469.3056785239601</v>
      </c>
      <c r="AE1813" s="87" t="str">
        <f t="shared" si="328"/>
        <v>International</v>
      </c>
      <c r="AF1813" s="82" t="str">
        <f t="shared" si="329"/>
        <v>non-student</v>
      </c>
      <c r="AI1813" s="82">
        <f>'GDP per Capita'!N1813</f>
        <v>10121.299999999999</v>
      </c>
      <c r="AJ1813" s="82">
        <f t="shared" si="330"/>
        <v>10121.299999999999</v>
      </c>
      <c r="AK1813" s="82">
        <f t="shared" si="331"/>
        <v>10121.299999999999</v>
      </c>
      <c r="AL1813" s="88">
        <f t="shared" si="332"/>
        <v>0.34277273458191737</v>
      </c>
    </row>
    <row r="1814" spans="1:38">
      <c r="A1814" s="77" t="s">
        <v>91</v>
      </c>
      <c r="B1814" s="77">
        <v>1916</v>
      </c>
      <c r="C1814" s="77">
        <v>39.906216999999998</v>
      </c>
      <c r="D1814" s="77">
        <v>116.39127569999999</v>
      </c>
      <c r="E1814" s="77" t="s">
        <v>37</v>
      </c>
      <c r="F1814" s="77">
        <v>685</v>
      </c>
      <c r="H1814" s="77" t="s">
        <v>64</v>
      </c>
      <c r="I1814" s="77">
        <v>2016</v>
      </c>
      <c r="J1814" s="77">
        <v>685</v>
      </c>
      <c r="K1814" s="77" t="s">
        <v>574</v>
      </c>
      <c r="L1814" s="77" t="s">
        <v>30</v>
      </c>
      <c r="N1814" s="77">
        <v>0</v>
      </c>
      <c r="O1814" s="77">
        <v>0</v>
      </c>
      <c r="P1814" s="77" t="s">
        <v>11</v>
      </c>
      <c r="Q1814" s="77">
        <v>47.614421900000004</v>
      </c>
      <c r="R1814" s="77">
        <v>-122.1923372</v>
      </c>
      <c r="S1814" s="77">
        <v>17393.387414513902</v>
      </c>
      <c r="T1814" s="77">
        <v>2.6816191993028702</v>
      </c>
      <c r="U1814" s="77">
        <v>250</v>
      </c>
      <c r="V1814" s="77">
        <v>808</v>
      </c>
      <c r="W1814" s="77">
        <v>8.6120000000000002E-2</v>
      </c>
      <c r="X1814" s="77">
        <v>0</v>
      </c>
      <c r="Y1814" s="77">
        <v>0</v>
      </c>
      <c r="Z1814" s="77">
        <v>0</v>
      </c>
      <c r="AA1814" s="77">
        <v>1826.3056785239601</v>
      </c>
      <c r="AB1814" s="77">
        <v>2.7677391993028699</v>
      </c>
      <c r="AC1814" s="77">
        <v>3569.3056785239601</v>
      </c>
      <c r="AE1814" s="87" t="str">
        <f t="shared" si="328"/>
        <v>International</v>
      </c>
      <c r="AF1814" s="82" t="str">
        <f t="shared" si="329"/>
        <v>non-student</v>
      </c>
      <c r="AI1814" s="82">
        <f>'GDP per Capita'!N1814</f>
        <v>10121.299999999999</v>
      </c>
      <c r="AJ1814" s="82">
        <f t="shared" si="330"/>
        <v>10121.299999999999</v>
      </c>
      <c r="AK1814" s="82">
        <f t="shared" si="331"/>
        <v>10121.299999999999</v>
      </c>
      <c r="AL1814" s="88">
        <f t="shared" si="332"/>
        <v>0.3526528883171095</v>
      </c>
    </row>
    <row r="1815" spans="1:38">
      <c r="A1815" s="77" t="s">
        <v>80</v>
      </c>
      <c r="B1815" s="77">
        <v>1917</v>
      </c>
      <c r="C1815" s="77">
        <v>33.749098699999998</v>
      </c>
      <c r="D1815" s="77">
        <v>-84.390184899999994</v>
      </c>
      <c r="E1815" s="77" t="s">
        <v>37</v>
      </c>
      <c r="F1815" s="77">
        <v>685</v>
      </c>
      <c r="H1815" s="77" t="s">
        <v>64</v>
      </c>
      <c r="I1815" s="77">
        <v>2016</v>
      </c>
      <c r="J1815" s="77">
        <v>685</v>
      </c>
      <c r="K1815" s="77" t="s">
        <v>29</v>
      </c>
      <c r="L1815" s="77" t="s">
        <v>29</v>
      </c>
      <c r="N1815" s="77">
        <v>0</v>
      </c>
      <c r="O1815" s="77">
        <v>0</v>
      </c>
      <c r="P1815" s="77" t="s">
        <v>11</v>
      </c>
      <c r="Q1815" s="77">
        <v>47.614421900000004</v>
      </c>
      <c r="R1815" s="77">
        <v>-122.1923372</v>
      </c>
      <c r="S1815" s="77">
        <v>6990.9443895286204</v>
      </c>
      <c r="T1815" s="77">
        <v>1.1483506201734199</v>
      </c>
      <c r="U1815" s="77">
        <v>250</v>
      </c>
      <c r="V1815" s="77">
        <v>808</v>
      </c>
      <c r="W1815" s="77">
        <v>8.6120000000000002E-2</v>
      </c>
      <c r="X1815" s="77">
        <v>0</v>
      </c>
      <c r="Y1815" s="77">
        <v>0</v>
      </c>
      <c r="Z1815" s="77">
        <v>0</v>
      </c>
      <c r="AA1815" s="77">
        <v>838.91332674343505</v>
      </c>
      <c r="AB1815" s="77">
        <v>1.2344706201734199</v>
      </c>
      <c r="AC1815" s="77">
        <v>2581.9133267434299</v>
      </c>
      <c r="AE1815" s="87" t="str">
        <f t="shared" si="328"/>
        <v>Domestic</v>
      </c>
      <c r="AF1815" s="82" t="str">
        <f t="shared" si="329"/>
        <v>non-student</v>
      </c>
      <c r="AI1815" s="82">
        <f>'GDP per Capita'!N1815</f>
        <v>63809.64</v>
      </c>
      <c r="AJ1815" s="82">
        <f t="shared" si="330"/>
        <v>63809.64</v>
      </c>
      <c r="AK1815" s="82">
        <f t="shared" si="331"/>
        <v>63809.64</v>
      </c>
      <c r="AL1815" s="88">
        <f t="shared" si="332"/>
        <v>4.0462747113812737E-2</v>
      </c>
    </row>
    <row r="1816" spans="1:38">
      <c r="A1816" s="77" t="s">
        <v>119</v>
      </c>
      <c r="B1816" s="77">
        <v>1918</v>
      </c>
      <c r="C1816" s="77">
        <v>51.507321900000001</v>
      </c>
      <c r="D1816" s="77">
        <v>-0.12764739999999999</v>
      </c>
      <c r="E1816" s="77" t="s">
        <v>37</v>
      </c>
      <c r="F1816" s="77">
        <v>685</v>
      </c>
      <c r="H1816" s="77" t="s">
        <v>64</v>
      </c>
      <c r="I1816" s="77">
        <v>2016</v>
      </c>
      <c r="J1816" s="77">
        <v>685</v>
      </c>
      <c r="K1816" s="77" t="s">
        <v>416</v>
      </c>
      <c r="L1816" s="77" t="s">
        <v>31</v>
      </c>
      <c r="N1816" s="77">
        <v>0</v>
      </c>
      <c r="O1816" s="77">
        <v>0</v>
      </c>
      <c r="P1816" s="77" t="s">
        <v>11</v>
      </c>
      <c r="Q1816" s="77">
        <v>47.614421900000004</v>
      </c>
      <c r="R1816" s="77">
        <v>-122.1923372</v>
      </c>
      <c r="S1816" s="77">
        <v>15385.8463338361</v>
      </c>
      <c r="T1816" s="77">
        <v>2.3708674523461601</v>
      </c>
      <c r="U1816" s="77">
        <v>250</v>
      </c>
      <c r="V1816" s="77">
        <v>808</v>
      </c>
      <c r="W1816" s="77">
        <v>8.6120000000000002E-2</v>
      </c>
      <c r="X1816" s="77">
        <v>0</v>
      </c>
      <c r="Y1816" s="77">
        <v>0</v>
      </c>
      <c r="Z1816" s="77">
        <v>0</v>
      </c>
      <c r="AA1816" s="77">
        <v>1615.5138650527899</v>
      </c>
      <c r="AB1816" s="77">
        <v>2.4569874523461599</v>
      </c>
      <c r="AC1816" s="77">
        <v>3358.5138650527902</v>
      </c>
      <c r="AE1816" s="87" t="str">
        <f t="shared" si="328"/>
        <v>International</v>
      </c>
      <c r="AF1816" s="82" t="str">
        <f t="shared" si="329"/>
        <v>non-student</v>
      </c>
      <c r="AI1816" s="82">
        <f>'GDP per Capita'!N1816</f>
        <v>40800.480000000003</v>
      </c>
      <c r="AJ1816" s="82">
        <f t="shared" si="330"/>
        <v>40800.480000000003</v>
      </c>
      <c r="AK1816" s="82">
        <f t="shared" si="331"/>
        <v>40800.480000000003</v>
      </c>
      <c r="AL1816" s="88">
        <f t="shared" si="332"/>
        <v>8.2315547882103102E-2</v>
      </c>
    </row>
    <row r="1817" spans="1:38">
      <c r="A1817" s="77" t="s">
        <v>158</v>
      </c>
      <c r="B1817" s="77">
        <v>1919</v>
      </c>
      <c r="C1817" s="77">
        <v>40.109213500000003</v>
      </c>
      <c r="D1817" s="77">
        <v>-91.0176357</v>
      </c>
      <c r="E1817" s="77" t="s">
        <v>38</v>
      </c>
      <c r="F1817" s="77">
        <v>295</v>
      </c>
      <c r="H1817" s="77" t="s">
        <v>65</v>
      </c>
      <c r="I1817" s="77">
        <v>2016</v>
      </c>
      <c r="J1817" s="77">
        <v>295</v>
      </c>
      <c r="K1817" s="77" t="s">
        <v>29</v>
      </c>
      <c r="L1817" s="77" t="s">
        <v>29</v>
      </c>
      <c r="N1817" s="77">
        <v>0</v>
      </c>
      <c r="O1817" s="77">
        <v>0</v>
      </c>
      <c r="P1817" s="77" t="s">
        <v>11</v>
      </c>
      <c r="Q1817" s="77">
        <v>47.614421900000004</v>
      </c>
      <c r="R1817" s="77">
        <v>-122.1923372</v>
      </c>
      <c r="S1817" s="77">
        <v>5228.7233610660996</v>
      </c>
      <c r="T1817" s="77">
        <v>0.90749704978233703</v>
      </c>
      <c r="U1817" s="77">
        <v>250</v>
      </c>
      <c r="V1817" s="77">
        <v>404</v>
      </c>
      <c r="W1817" s="77">
        <v>4.3060000000000001E-2</v>
      </c>
      <c r="X1817" s="77">
        <v>0</v>
      </c>
      <c r="Y1817" s="77">
        <v>0</v>
      </c>
      <c r="Z1817" s="77">
        <v>0</v>
      </c>
      <c r="AA1817" s="77">
        <v>627.446803327932</v>
      </c>
      <c r="AB1817" s="77">
        <v>0.95055704978233702</v>
      </c>
      <c r="AC1817" s="77">
        <v>1576.44680332793</v>
      </c>
      <c r="AE1817" s="87" t="str">
        <f t="shared" si="328"/>
        <v>Domestic</v>
      </c>
      <c r="AF1817" s="82" t="str">
        <f t="shared" si="329"/>
        <v>student</v>
      </c>
      <c r="AI1817" s="82">
        <f>'GDP per Capita'!N1817</f>
        <v>63809.64</v>
      </c>
      <c r="AJ1817" s="82">
        <f t="shared" si="330"/>
        <v>63809.64</v>
      </c>
      <c r="AK1817" s="82">
        <f t="shared" si="331"/>
        <v>63809.64</v>
      </c>
      <c r="AL1817" s="88">
        <f t="shared" si="332"/>
        <v>2.4705464618323032E-2</v>
      </c>
    </row>
    <row r="1818" spans="1:38">
      <c r="A1818" s="77" t="s">
        <v>366</v>
      </c>
      <c r="B1818" s="77">
        <v>1920</v>
      </c>
      <c r="C1818" s="77">
        <v>47.070867799999903</v>
      </c>
      <c r="D1818" s="77">
        <v>15.438278599999901</v>
      </c>
      <c r="E1818" s="77" t="s">
        <v>42</v>
      </c>
      <c r="F1818" s="77">
        <v>685</v>
      </c>
      <c r="H1818" s="77" t="s">
        <v>64</v>
      </c>
      <c r="I1818" s="77">
        <v>2016</v>
      </c>
      <c r="J1818" s="77">
        <v>685</v>
      </c>
      <c r="K1818" s="77" t="s">
        <v>431</v>
      </c>
      <c r="L1818" s="77" t="s">
        <v>31</v>
      </c>
      <c r="N1818" s="77">
        <v>0</v>
      </c>
      <c r="O1818" s="77">
        <v>0</v>
      </c>
      <c r="P1818" s="77" t="s">
        <v>11</v>
      </c>
      <c r="Q1818" s="77">
        <v>47.614421900000004</v>
      </c>
      <c r="R1818" s="77">
        <v>-122.1923372</v>
      </c>
      <c r="S1818" s="77">
        <v>17428.573511422601</v>
      </c>
      <c r="T1818" s="77">
        <v>2.68712906672005</v>
      </c>
      <c r="U1818" s="77">
        <v>250</v>
      </c>
      <c r="V1818" s="77">
        <v>808</v>
      </c>
      <c r="W1818" s="77">
        <v>8.6120000000000002E-2</v>
      </c>
      <c r="X1818" s="77">
        <v>0</v>
      </c>
      <c r="Y1818" s="77">
        <v>0</v>
      </c>
      <c r="Z1818" s="77">
        <v>0</v>
      </c>
      <c r="AA1818" s="77">
        <v>1830.00021869937</v>
      </c>
      <c r="AB1818" s="77">
        <v>2.7732490667200498</v>
      </c>
      <c r="AC1818" s="77">
        <v>3573.0002186993702</v>
      </c>
      <c r="AE1818" s="87" t="str">
        <f t="shared" si="328"/>
        <v>International</v>
      </c>
      <c r="AF1818" s="82" t="str">
        <f t="shared" si="329"/>
        <v>non-student</v>
      </c>
      <c r="AI1818" s="82">
        <f>'GDP per Capita'!N1818</f>
        <v>51375.45</v>
      </c>
      <c r="AJ1818" s="82">
        <f t="shared" si="330"/>
        <v>51375.45</v>
      </c>
      <c r="AK1818" s="82">
        <f t="shared" si="331"/>
        <v>51375.45</v>
      </c>
      <c r="AL1818" s="88">
        <f t="shared" si="332"/>
        <v>6.9546840342992036E-2</v>
      </c>
    </row>
    <row r="1819" spans="1:38">
      <c r="A1819" s="77" t="s">
        <v>112</v>
      </c>
      <c r="B1819" s="77">
        <v>1921</v>
      </c>
      <c r="C1819" s="77">
        <v>40.735657000000003</v>
      </c>
      <c r="D1819" s="77">
        <v>-74.172366699999998</v>
      </c>
      <c r="E1819" s="77" t="s">
        <v>42</v>
      </c>
      <c r="F1819" s="77">
        <v>585</v>
      </c>
      <c r="H1819" s="77" t="s">
        <v>64</v>
      </c>
      <c r="I1819" s="77">
        <v>2016</v>
      </c>
      <c r="J1819" s="77">
        <v>585</v>
      </c>
      <c r="K1819" s="77" t="s">
        <v>29</v>
      </c>
      <c r="L1819" s="77" t="s">
        <v>29</v>
      </c>
      <c r="N1819" s="77">
        <v>0</v>
      </c>
      <c r="O1819" s="77">
        <v>0</v>
      </c>
      <c r="P1819" s="77" t="s">
        <v>11</v>
      </c>
      <c r="Q1819" s="77">
        <v>47.614421900000004</v>
      </c>
      <c r="R1819" s="77">
        <v>-122.1923372</v>
      </c>
      <c r="S1819" s="77">
        <v>7682.8900081961101</v>
      </c>
      <c r="T1819" s="77">
        <v>1.2444194037810901</v>
      </c>
      <c r="U1819" s="77">
        <v>250</v>
      </c>
      <c r="V1819" s="77">
        <v>808</v>
      </c>
      <c r="W1819" s="77">
        <v>8.6120000000000002E-2</v>
      </c>
      <c r="X1819" s="77">
        <v>0</v>
      </c>
      <c r="Y1819" s="77">
        <v>0</v>
      </c>
      <c r="Z1819" s="77">
        <v>0</v>
      </c>
      <c r="AA1819" s="77">
        <v>921.94680098353297</v>
      </c>
      <c r="AB1819" s="77">
        <v>1.33053940378109</v>
      </c>
      <c r="AC1819" s="77">
        <v>2564.94680098353</v>
      </c>
      <c r="AE1819" s="87" t="str">
        <f t="shared" si="328"/>
        <v>Domestic</v>
      </c>
      <c r="AF1819" s="82" t="str">
        <f t="shared" si="329"/>
        <v>non-student</v>
      </c>
      <c r="AI1819" s="82">
        <f>'GDP per Capita'!N1819</f>
        <v>63809.64</v>
      </c>
      <c r="AJ1819" s="82">
        <f t="shared" si="330"/>
        <v>63809.64</v>
      </c>
      <c r="AK1819" s="82">
        <f t="shared" si="331"/>
        <v>63809.64</v>
      </c>
      <c r="AL1819" s="88">
        <f t="shared" si="332"/>
        <v>4.0196854283828118E-2</v>
      </c>
    </row>
    <row r="1820" spans="1:38">
      <c r="A1820" s="77" t="s">
        <v>114</v>
      </c>
      <c r="B1820" s="77">
        <v>1922</v>
      </c>
      <c r="C1820" s="77">
        <v>41.489982699999999</v>
      </c>
      <c r="D1820" s="77">
        <v>-71.313770700000006</v>
      </c>
      <c r="E1820" s="77" t="s">
        <v>42</v>
      </c>
      <c r="F1820" s="77">
        <v>685</v>
      </c>
      <c r="H1820" s="77" t="s">
        <v>64</v>
      </c>
      <c r="I1820" s="77">
        <v>2016</v>
      </c>
      <c r="J1820" s="77">
        <v>685</v>
      </c>
      <c r="K1820" s="77" t="s">
        <v>29</v>
      </c>
      <c r="L1820" s="77" t="s">
        <v>29</v>
      </c>
      <c r="N1820" s="77">
        <v>0</v>
      </c>
      <c r="O1820" s="77">
        <v>0</v>
      </c>
      <c r="P1820" s="77" t="s">
        <v>11</v>
      </c>
      <c r="Q1820" s="77">
        <v>47.614421900000004</v>
      </c>
      <c r="R1820" s="77">
        <v>-122.1923372</v>
      </c>
      <c r="S1820" s="77">
        <v>8029.2642063588801</v>
      </c>
      <c r="T1820" s="77">
        <v>1.29282642733982</v>
      </c>
      <c r="U1820" s="77">
        <v>250</v>
      </c>
      <c r="V1820" s="77">
        <v>808</v>
      </c>
      <c r="W1820" s="77">
        <v>8.6120000000000002E-2</v>
      </c>
      <c r="X1820" s="77">
        <v>0</v>
      </c>
      <c r="Y1820" s="77">
        <v>0</v>
      </c>
      <c r="Z1820" s="77">
        <v>0</v>
      </c>
      <c r="AA1820" s="77">
        <v>843.07274166768298</v>
      </c>
      <c r="AB1820" s="77">
        <v>1.37894642733982</v>
      </c>
      <c r="AC1820" s="77">
        <v>2586.07274166768</v>
      </c>
      <c r="AE1820" s="87" t="str">
        <f t="shared" si="328"/>
        <v>Domestic</v>
      </c>
      <c r="AF1820" s="82" t="str">
        <f t="shared" si="329"/>
        <v>non-student</v>
      </c>
      <c r="AI1820" s="82">
        <f>'GDP per Capita'!N1820</f>
        <v>63809.64</v>
      </c>
      <c r="AJ1820" s="82">
        <f t="shared" si="330"/>
        <v>63809.64</v>
      </c>
      <c r="AK1820" s="82">
        <f t="shared" si="331"/>
        <v>63809.64</v>
      </c>
      <c r="AL1820" s="88">
        <f t="shared" si="332"/>
        <v>4.0527931855871308E-2</v>
      </c>
    </row>
    <row r="1821" spans="1:38">
      <c r="A1821" s="77" t="s">
        <v>176</v>
      </c>
      <c r="B1821" s="77">
        <v>1923</v>
      </c>
      <c r="C1821" s="77">
        <v>34.685074899999996</v>
      </c>
      <c r="D1821" s="77">
        <v>-82.836411099999907</v>
      </c>
      <c r="E1821" s="77" t="s">
        <v>38</v>
      </c>
      <c r="F1821" s="77">
        <v>295</v>
      </c>
      <c r="H1821" s="77" t="s">
        <v>65</v>
      </c>
      <c r="I1821" s="77">
        <v>2016</v>
      </c>
      <c r="J1821" s="77">
        <v>295</v>
      </c>
      <c r="K1821" s="77" t="s">
        <v>29</v>
      </c>
      <c r="L1821" s="77" t="s">
        <v>29</v>
      </c>
      <c r="N1821" s="77">
        <v>0</v>
      </c>
      <c r="O1821" s="77">
        <v>0</v>
      </c>
      <c r="P1821" s="77" t="s">
        <v>11</v>
      </c>
      <c r="Q1821" s="77">
        <v>47.614421900000004</v>
      </c>
      <c r="R1821" s="77">
        <v>-122.1923372</v>
      </c>
      <c r="S1821" s="77">
        <v>7095.0409161782</v>
      </c>
      <c r="T1821" s="77">
        <v>1.16274931928862</v>
      </c>
      <c r="U1821" s="77">
        <v>250</v>
      </c>
      <c r="V1821" s="77">
        <v>404</v>
      </c>
      <c r="W1821" s="77">
        <v>4.3060000000000001E-2</v>
      </c>
      <c r="X1821" s="77">
        <v>0</v>
      </c>
      <c r="Y1821" s="77">
        <v>0</v>
      </c>
      <c r="Z1821" s="77">
        <v>0</v>
      </c>
      <c r="AA1821" s="77">
        <v>851.40490994138497</v>
      </c>
      <c r="AB1821" s="77">
        <v>1.2058093192886199</v>
      </c>
      <c r="AC1821" s="77">
        <v>1800.4049099413801</v>
      </c>
      <c r="AE1821" s="87" t="str">
        <f t="shared" si="328"/>
        <v>Domestic</v>
      </c>
      <c r="AF1821" s="82" t="str">
        <f t="shared" si="329"/>
        <v>student</v>
      </c>
      <c r="AI1821" s="82">
        <f>'GDP per Capita'!N1821</f>
        <v>63809.64</v>
      </c>
      <c r="AJ1821" s="82">
        <f t="shared" si="330"/>
        <v>63809.64</v>
      </c>
      <c r="AK1821" s="82">
        <f t="shared" si="331"/>
        <v>63809.64</v>
      </c>
      <c r="AL1821" s="88">
        <f t="shared" si="332"/>
        <v>2.8215249450418152E-2</v>
      </c>
    </row>
    <row r="1822" spans="1:38">
      <c r="A1822" s="77" t="s">
        <v>85</v>
      </c>
      <c r="B1822" s="77">
        <v>1924</v>
      </c>
      <c r="C1822" s="77">
        <v>36.062584299999997</v>
      </c>
      <c r="D1822" s="77">
        <v>-94.157432799999995</v>
      </c>
      <c r="E1822" s="77" t="s">
        <v>38</v>
      </c>
      <c r="F1822" s="77">
        <v>395</v>
      </c>
      <c r="H1822" s="77" t="s">
        <v>65</v>
      </c>
      <c r="I1822" s="77">
        <v>2016</v>
      </c>
      <c r="J1822" s="77">
        <v>395</v>
      </c>
      <c r="K1822" s="77" t="s">
        <v>29</v>
      </c>
      <c r="L1822" s="77" t="s">
        <v>29</v>
      </c>
      <c r="N1822" s="77">
        <v>0</v>
      </c>
      <c r="O1822" s="77">
        <v>0</v>
      </c>
      <c r="P1822" s="77" t="s">
        <v>11</v>
      </c>
      <c r="Q1822" s="77">
        <v>47.614421900000004</v>
      </c>
      <c r="R1822" s="77">
        <v>-122.1923372</v>
      </c>
      <c r="S1822" s="77">
        <v>5266.2381290375097</v>
      </c>
      <c r="T1822" s="77">
        <v>0.91256741132119001</v>
      </c>
      <c r="U1822" s="77">
        <v>250</v>
      </c>
      <c r="V1822" s="77">
        <v>404</v>
      </c>
      <c r="W1822" s="77">
        <v>4.3060000000000001E-2</v>
      </c>
      <c r="X1822" s="77">
        <v>0</v>
      </c>
      <c r="Y1822" s="77">
        <v>0</v>
      </c>
      <c r="Z1822" s="77">
        <v>0</v>
      </c>
      <c r="AA1822" s="77">
        <v>631.94857548450102</v>
      </c>
      <c r="AB1822" s="77">
        <v>0.95562741132119</v>
      </c>
      <c r="AC1822" s="77">
        <v>1680.9485754845</v>
      </c>
      <c r="AE1822" s="87" t="str">
        <f t="shared" si="328"/>
        <v>Domestic</v>
      </c>
      <c r="AF1822" s="82" t="str">
        <f t="shared" si="329"/>
        <v>student</v>
      </c>
      <c r="AI1822" s="82">
        <f>'GDP per Capita'!N1822</f>
        <v>63809.64</v>
      </c>
      <c r="AJ1822" s="82">
        <f t="shared" si="330"/>
        <v>63809.64</v>
      </c>
      <c r="AK1822" s="82">
        <f t="shared" si="331"/>
        <v>63809.64</v>
      </c>
      <c r="AL1822" s="88">
        <f t="shared" si="332"/>
        <v>2.6343175975988894E-2</v>
      </c>
    </row>
    <row r="1823" spans="1:38">
      <c r="A1823" s="77" t="s">
        <v>158</v>
      </c>
      <c r="B1823" s="77">
        <v>1925</v>
      </c>
      <c r="C1823" s="77">
        <v>40.109213500000003</v>
      </c>
      <c r="D1823" s="77">
        <v>-91.0176357</v>
      </c>
      <c r="E1823" s="77" t="s">
        <v>38</v>
      </c>
      <c r="F1823" s="77">
        <v>275</v>
      </c>
      <c r="H1823" s="77" t="s">
        <v>61</v>
      </c>
      <c r="I1823" s="77">
        <v>2016</v>
      </c>
      <c r="J1823" s="77">
        <v>275</v>
      </c>
      <c r="K1823" s="77" t="s">
        <v>29</v>
      </c>
      <c r="L1823" s="77" t="s">
        <v>29</v>
      </c>
      <c r="N1823" s="77">
        <v>0</v>
      </c>
      <c r="O1823" s="77">
        <v>0</v>
      </c>
      <c r="P1823" s="77" t="s">
        <v>11</v>
      </c>
      <c r="Q1823" s="77">
        <v>47.614421900000004</v>
      </c>
      <c r="R1823" s="77">
        <v>-122.1923372</v>
      </c>
      <c r="S1823" s="77">
        <v>5228.7233610660996</v>
      </c>
      <c r="T1823" s="77">
        <v>0.90749704978233703</v>
      </c>
      <c r="U1823" s="77">
        <v>250</v>
      </c>
      <c r="V1823" s="77">
        <v>404</v>
      </c>
      <c r="W1823" s="77">
        <v>4.3060000000000001E-2</v>
      </c>
      <c r="X1823" s="77">
        <v>0</v>
      </c>
      <c r="Y1823" s="77">
        <v>0</v>
      </c>
      <c r="Z1823" s="77">
        <v>0</v>
      </c>
      <c r="AA1823" s="77">
        <v>627.446803327932</v>
      </c>
      <c r="AB1823" s="77">
        <v>0.95055704978233702</v>
      </c>
      <c r="AC1823" s="77">
        <v>1556.44680332793</v>
      </c>
      <c r="AE1823" s="87" t="str">
        <f t="shared" si="328"/>
        <v>Domestic</v>
      </c>
      <c r="AF1823" s="82" t="str">
        <f t="shared" si="329"/>
        <v>student</v>
      </c>
      <c r="AI1823" s="82">
        <f>'GDP per Capita'!N1823</f>
        <v>63809.64</v>
      </c>
      <c r="AJ1823" s="82">
        <f t="shared" si="330"/>
        <v>63809.64</v>
      </c>
      <c r="AK1823" s="82">
        <f t="shared" si="331"/>
        <v>63809.64</v>
      </c>
      <c r="AL1823" s="88">
        <f t="shared" si="332"/>
        <v>2.4392032353229544E-2</v>
      </c>
    </row>
    <row r="1824" spans="1:38">
      <c r="A1824" s="77" t="s">
        <v>119</v>
      </c>
      <c r="B1824" s="77">
        <v>1926</v>
      </c>
      <c r="C1824" s="77">
        <v>51.507321900000001</v>
      </c>
      <c r="D1824" s="77">
        <v>-0.12764739999999999</v>
      </c>
      <c r="E1824" s="77" t="s">
        <v>39</v>
      </c>
      <c r="F1824" s="77">
        <v>0</v>
      </c>
      <c r="H1824" s="77" t="s">
        <v>63</v>
      </c>
      <c r="I1824" s="77">
        <v>2016</v>
      </c>
      <c r="J1824" s="77">
        <v>0</v>
      </c>
      <c r="K1824" s="77" t="s">
        <v>416</v>
      </c>
      <c r="L1824" s="77" t="s">
        <v>31</v>
      </c>
      <c r="N1824" s="77">
        <v>0</v>
      </c>
      <c r="O1824" s="77">
        <v>0</v>
      </c>
      <c r="P1824" s="77" t="s">
        <v>11</v>
      </c>
      <c r="Q1824" s="77">
        <v>47.614421900000004</v>
      </c>
      <c r="R1824" s="77">
        <v>-122.1923372</v>
      </c>
      <c r="S1824" s="77">
        <v>15385.8463338361</v>
      </c>
      <c r="T1824" s="77">
        <v>2.3708674523461601</v>
      </c>
      <c r="U1824" s="77">
        <v>250</v>
      </c>
      <c r="V1824" s="77">
        <v>808</v>
      </c>
      <c r="W1824" s="77">
        <v>8.6120000000000002E-2</v>
      </c>
      <c r="X1824" s="77">
        <v>0</v>
      </c>
      <c r="Y1824" s="77">
        <v>0</v>
      </c>
      <c r="Z1824" s="77">
        <v>0</v>
      </c>
      <c r="AA1824" s="77">
        <v>1615.5138650527899</v>
      </c>
      <c r="AB1824" s="77">
        <v>2.4569874523461599</v>
      </c>
      <c r="AC1824" s="77">
        <v>2673.5138650527902</v>
      </c>
      <c r="AE1824" s="87" t="str">
        <f t="shared" si="328"/>
        <v>International</v>
      </c>
      <c r="AF1824" s="82" t="str">
        <f t="shared" si="329"/>
        <v>non-student</v>
      </c>
      <c r="AI1824" s="82">
        <f>'GDP per Capita'!N1824</f>
        <v>40800.480000000003</v>
      </c>
      <c r="AJ1824" s="82">
        <f t="shared" si="330"/>
        <v>40800.480000000003</v>
      </c>
      <c r="AK1824" s="82">
        <f t="shared" si="331"/>
        <v>40800.480000000003</v>
      </c>
      <c r="AL1824" s="88">
        <f t="shared" si="332"/>
        <v>6.5526529713689399E-2</v>
      </c>
    </row>
    <row r="1825" spans="1:38">
      <c r="A1825" s="77" t="s">
        <v>85</v>
      </c>
      <c r="B1825" s="77">
        <v>1927</v>
      </c>
      <c r="C1825" s="77">
        <v>36.062584299999997</v>
      </c>
      <c r="D1825" s="77">
        <v>-94.157432799999995</v>
      </c>
      <c r="E1825" s="77" t="s">
        <v>38</v>
      </c>
      <c r="F1825" s="77">
        <v>370</v>
      </c>
      <c r="H1825" s="77" t="s">
        <v>65</v>
      </c>
      <c r="I1825" s="77">
        <v>2016</v>
      </c>
      <c r="J1825" s="77">
        <v>370</v>
      </c>
      <c r="K1825" s="77" t="s">
        <v>29</v>
      </c>
      <c r="L1825" s="77" t="s">
        <v>29</v>
      </c>
      <c r="N1825" s="77">
        <v>0</v>
      </c>
      <c r="O1825" s="77">
        <v>0</v>
      </c>
      <c r="P1825" s="77" t="s">
        <v>11</v>
      </c>
      <c r="Q1825" s="77">
        <v>47.614421900000004</v>
      </c>
      <c r="R1825" s="77">
        <v>-122.1923372</v>
      </c>
      <c r="S1825" s="77">
        <v>5266.2381290375097</v>
      </c>
      <c r="T1825" s="77">
        <v>0.91256741132119001</v>
      </c>
      <c r="U1825" s="77">
        <v>250</v>
      </c>
      <c r="V1825" s="77">
        <v>404</v>
      </c>
      <c r="W1825" s="77">
        <v>4.3060000000000001E-2</v>
      </c>
      <c r="X1825" s="77">
        <v>0</v>
      </c>
      <c r="Y1825" s="77">
        <v>0</v>
      </c>
      <c r="Z1825" s="77">
        <v>0</v>
      </c>
      <c r="AA1825" s="77">
        <v>631.94857548450102</v>
      </c>
      <c r="AB1825" s="77">
        <v>0.95562741132119</v>
      </c>
      <c r="AC1825" s="77">
        <v>1655.9485754845</v>
      </c>
      <c r="AE1825" s="87" t="str">
        <f t="shared" si="328"/>
        <v>Domestic</v>
      </c>
      <c r="AF1825" s="82" t="str">
        <f t="shared" si="329"/>
        <v>student</v>
      </c>
      <c r="AI1825" s="82">
        <f>'GDP per Capita'!N1825</f>
        <v>63809.64</v>
      </c>
      <c r="AJ1825" s="82">
        <f t="shared" si="330"/>
        <v>63809.64</v>
      </c>
      <c r="AK1825" s="82">
        <f t="shared" si="331"/>
        <v>63809.64</v>
      </c>
      <c r="AL1825" s="88">
        <f t="shared" si="332"/>
        <v>2.5951385644622037E-2</v>
      </c>
    </row>
    <row r="1826" spans="1:38">
      <c r="A1826" s="77" t="s">
        <v>369</v>
      </c>
      <c r="B1826" s="77">
        <v>1928</v>
      </c>
      <c r="C1826" s="77">
        <v>31.997366199999998</v>
      </c>
      <c r="D1826" s="77">
        <v>-102.07794819999999</v>
      </c>
      <c r="E1826" s="77" t="s">
        <v>42</v>
      </c>
      <c r="F1826" s="77">
        <v>585</v>
      </c>
      <c r="H1826" s="77" t="s">
        <v>64</v>
      </c>
      <c r="I1826" s="77">
        <v>2016</v>
      </c>
      <c r="J1826" s="77">
        <v>585</v>
      </c>
      <c r="K1826" s="77" t="s">
        <v>29</v>
      </c>
      <c r="L1826" s="77" t="s">
        <v>29</v>
      </c>
      <c r="N1826" s="77">
        <v>0</v>
      </c>
      <c r="O1826" s="77">
        <v>0</v>
      </c>
      <c r="P1826" s="77" t="s">
        <v>11</v>
      </c>
      <c r="Q1826" s="77">
        <v>47.614421900000004</v>
      </c>
      <c r="R1826" s="77">
        <v>-122.1923372</v>
      </c>
      <c r="S1826" s="77">
        <v>4857.4470268177602</v>
      </c>
      <c r="T1826" s="77">
        <v>0.85745040778355297</v>
      </c>
      <c r="U1826" s="77">
        <v>250</v>
      </c>
      <c r="V1826" s="77">
        <v>808</v>
      </c>
      <c r="W1826" s="77">
        <v>8.6120000000000002E-2</v>
      </c>
      <c r="X1826" s="77">
        <v>0</v>
      </c>
      <c r="Y1826" s="77">
        <v>0</v>
      </c>
      <c r="Z1826" s="77">
        <v>0</v>
      </c>
      <c r="AA1826" s="77">
        <v>582.89364321813196</v>
      </c>
      <c r="AB1826" s="77">
        <v>0.94357040778355294</v>
      </c>
      <c r="AC1826" s="77">
        <v>2225.8936432181299</v>
      </c>
      <c r="AE1826" s="87" t="str">
        <f t="shared" si="328"/>
        <v>Domestic</v>
      </c>
      <c r="AF1826" s="82" t="str">
        <f t="shared" si="329"/>
        <v>non-student</v>
      </c>
      <c r="AI1826" s="82">
        <f>'GDP per Capita'!N1826</f>
        <v>63809.64</v>
      </c>
      <c r="AJ1826" s="82">
        <f t="shared" si="330"/>
        <v>63809.64</v>
      </c>
      <c r="AK1826" s="82">
        <f t="shared" si="331"/>
        <v>63809.64</v>
      </c>
      <c r="AL1826" s="88">
        <f t="shared" si="332"/>
        <v>3.4883344322552676E-2</v>
      </c>
    </row>
    <row r="1827" spans="1:38">
      <c r="A1827" s="77" t="s">
        <v>142</v>
      </c>
      <c r="B1827" s="77">
        <v>1929</v>
      </c>
      <c r="C1827" s="77">
        <v>40.441694099999999</v>
      </c>
      <c r="D1827" s="77">
        <v>-79.9900860999999</v>
      </c>
      <c r="E1827" s="77" t="s">
        <v>37</v>
      </c>
      <c r="F1827" s="77">
        <v>625</v>
      </c>
      <c r="H1827" s="77" t="s">
        <v>66</v>
      </c>
      <c r="I1827" s="77">
        <v>2016</v>
      </c>
      <c r="J1827" s="77">
        <v>625</v>
      </c>
      <c r="K1827" s="77" t="s">
        <v>29</v>
      </c>
      <c r="L1827" s="77" t="s">
        <v>29</v>
      </c>
      <c r="N1827" s="77">
        <v>0</v>
      </c>
      <c r="O1827" s="77">
        <v>0</v>
      </c>
      <c r="P1827" s="77" t="s">
        <v>11</v>
      </c>
      <c r="Q1827" s="77">
        <v>47.614421900000004</v>
      </c>
      <c r="R1827" s="77">
        <v>-122.1923372</v>
      </c>
      <c r="S1827" s="77">
        <v>6844.1090214084597</v>
      </c>
      <c r="T1827" s="77">
        <v>1.1280727233771</v>
      </c>
      <c r="U1827" s="77">
        <v>250</v>
      </c>
      <c r="V1827" s="77">
        <v>808</v>
      </c>
      <c r="W1827" s="77">
        <v>8.6120000000000002E-2</v>
      </c>
      <c r="X1827" s="77">
        <v>0</v>
      </c>
      <c r="Y1827" s="77">
        <v>0</v>
      </c>
      <c r="Z1827" s="77">
        <v>0</v>
      </c>
      <c r="AA1827" s="77">
        <v>821.29308256901595</v>
      </c>
      <c r="AB1827" s="77">
        <v>1.2141927233770999</v>
      </c>
      <c r="AC1827" s="77">
        <v>2504.29308256901</v>
      </c>
      <c r="AE1827" s="87" t="str">
        <f t="shared" si="328"/>
        <v>Domestic</v>
      </c>
      <c r="AF1827" s="82" t="str">
        <f t="shared" si="329"/>
        <v>non-student</v>
      </c>
      <c r="AI1827" s="82">
        <f>'GDP per Capita'!N1827</f>
        <v>63809.64</v>
      </c>
      <c r="AJ1827" s="82">
        <f t="shared" si="330"/>
        <v>63809.64</v>
      </c>
      <c r="AK1827" s="82">
        <f t="shared" si="331"/>
        <v>63809.64</v>
      </c>
      <c r="AL1827" s="88">
        <f t="shared" si="332"/>
        <v>3.924631266637784E-2</v>
      </c>
    </row>
    <row r="1828" spans="1:38">
      <c r="A1828" s="77" t="s">
        <v>116</v>
      </c>
      <c r="B1828" s="77">
        <v>1930</v>
      </c>
      <c r="C1828" s="77">
        <v>29.758938199999999</v>
      </c>
      <c r="D1828" s="77">
        <v>-95.367697399999997</v>
      </c>
      <c r="E1828" s="77" t="s">
        <v>42</v>
      </c>
      <c r="F1828" s="77">
        <v>625</v>
      </c>
      <c r="H1828" s="77" t="s">
        <v>66</v>
      </c>
      <c r="I1828" s="77">
        <v>2016</v>
      </c>
      <c r="J1828" s="77">
        <v>625</v>
      </c>
      <c r="K1828" s="77" t="s">
        <v>29</v>
      </c>
      <c r="L1828" s="77" t="s">
        <v>29</v>
      </c>
      <c r="N1828" s="77">
        <v>0</v>
      </c>
      <c r="O1828" s="77">
        <v>0</v>
      </c>
      <c r="P1828" s="77" t="s">
        <v>11</v>
      </c>
      <c r="Q1828" s="77">
        <v>47.614421900000004</v>
      </c>
      <c r="R1828" s="77">
        <v>-122.1923372</v>
      </c>
      <c r="S1828" s="77">
        <v>6064.5310532618896</v>
      </c>
      <c r="T1828" s="77">
        <v>1.02104974187353</v>
      </c>
      <c r="U1828" s="77">
        <v>250</v>
      </c>
      <c r="V1828" s="77">
        <v>808</v>
      </c>
      <c r="W1828" s="77">
        <v>8.6120000000000002E-2</v>
      </c>
      <c r="X1828" s="77">
        <v>0</v>
      </c>
      <c r="Y1828" s="77">
        <v>0</v>
      </c>
      <c r="Z1828" s="77">
        <v>0</v>
      </c>
      <c r="AA1828" s="77">
        <v>727.743726391427</v>
      </c>
      <c r="AB1828" s="77">
        <v>1.10716974187353</v>
      </c>
      <c r="AC1828" s="77">
        <v>2410.7437263914198</v>
      </c>
      <c r="AE1828" s="87" t="str">
        <f t="shared" si="328"/>
        <v>Domestic</v>
      </c>
      <c r="AF1828" s="82" t="str">
        <f t="shared" si="329"/>
        <v>non-student</v>
      </c>
      <c r="AI1828" s="82">
        <f>'GDP per Capita'!N1828</f>
        <v>63809.64</v>
      </c>
      <c r="AJ1828" s="82">
        <f t="shared" si="330"/>
        <v>63809.64</v>
      </c>
      <c r="AK1828" s="82">
        <f t="shared" si="331"/>
        <v>63809.64</v>
      </c>
      <c r="AL1828" s="88">
        <f t="shared" si="332"/>
        <v>3.7780243336138865E-2</v>
      </c>
    </row>
    <row r="1829" spans="1:38">
      <c r="A1829" s="77" t="s">
        <v>254</v>
      </c>
      <c r="B1829" s="77">
        <v>1931</v>
      </c>
      <c r="C1829" s="77">
        <v>41.805813700000002</v>
      </c>
      <c r="D1829" s="77">
        <v>-72.254236010227999</v>
      </c>
      <c r="E1829" s="77" t="s">
        <v>37</v>
      </c>
      <c r="F1829" s="77">
        <v>0</v>
      </c>
      <c r="H1829" s="77" t="s">
        <v>69</v>
      </c>
      <c r="I1829" s="77">
        <v>2016</v>
      </c>
      <c r="J1829" s="77">
        <v>0</v>
      </c>
      <c r="K1829" s="77" t="s">
        <v>29</v>
      </c>
      <c r="L1829" s="77" t="s">
        <v>29</v>
      </c>
      <c r="N1829" s="77">
        <v>0</v>
      </c>
      <c r="O1829" s="77">
        <v>0</v>
      </c>
      <c r="P1829" s="77" t="s">
        <v>11</v>
      </c>
      <c r="Q1829" s="77">
        <v>47.614421900000004</v>
      </c>
      <c r="R1829" s="77">
        <v>-122.1923372</v>
      </c>
      <c r="S1829" s="77">
        <v>7858.1489883550503</v>
      </c>
      <c r="T1829" s="77">
        <v>1.26888604303609</v>
      </c>
      <c r="U1829" s="77">
        <v>250</v>
      </c>
      <c r="V1829" s="77">
        <v>808</v>
      </c>
      <c r="W1829" s="77">
        <v>8.6120000000000002E-2</v>
      </c>
      <c r="X1829" s="77">
        <v>0</v>
      </c>
      <c r="Y1829" s="77">
        <v>0</v>
      </c>
      <c r="Z1829" s="77">
        <v>0</v>
      </c>
      <c r="AA1829" s="77">
        <v>942.97787860260598</v>
      </c>
      <c r="AB1829" s="77">
        <v>1.35500604303609</v>
      </c>
      <c r="AC1829" s="77">
        <v>2000.9778786026</v>
      </c>
      <c r="AE1829" s="87" t="str">
        <f t="shared" si="328"/>
        <v>Domestic</v>
      </c>
      <c r="AF1829" s="82" t="str">
        <f t="shared" si="329"/>
        <v>non-student</v>
      </c>
      <c r="AI1829" s="82">
        <f>'GDP per Capita'!N1829</f>
        <v>63809.64</v>
      </c>
      <c r="AJ1829" s="82">
        <f t="shared" si="330"/>
        <v>63809.64</v>
      </c>
      <c r="AK1829" s="82">
        <f t="shared" si="331"/>
        <v>63809.64</v>
      </c>
      <c r="AL1829" s="88">
        <f t="shared" si="332"/>
        <v>3.1358551444618715E-2</v>
      </c>
    </row>
    <row r="1830" spans="1:38">
      <c r="A1830" s="77" t="s">
        <v>137</v>
      </c>
      <c r="B1830" s="77">
        <v>1932</v>
      </c>
      <c r="C1830" s="77">
        <v>40.7127281</v>
      </c>
      <c r="D1830" s="77">
        <v>-74.006015199999993</v>
      </c>
      <c r="E1830" s="77" t="s">
        <v>42</v>
      </c>
      <c r="F1830" s="77">
        <v>585</v>
      </c>
      <c r="H1830" s="77" t="s">
        <v>64</v>
      </c>
      <c r="I1830" s="77">
        <v>2016</v>
      </c>
      <c r="J1830" s="77">
        <v>585</v>
      </c>
      <c r="K1830" s="77" t="s">
        <v>29</v>
      </c>
      <c r="L1830" s="77" t="s">
        <v>29</v>
      </c>
      <c r="N1830" s="77">
        <v>0</v>
      </c>
      <c r="O1830" s="77">
        <v>0</v>
      </c>
      <c r="P1830" s="77" t="s">
        <v>11</v>
      </c>
      <c r="Q1830" s="77">
        <v>47.614421900000004</v>
      </c>
      <c r="R1830" s="77">
        <v>-122.1923372</v>
      </c>
      <c r="S1830" s="77">
        <v>7710.0488141167998</v>
      </c>
      <c r="T1830" s="77">
        <v>1.2482073041553801</v>
      </c>
      <c r="U1830" s="77">
        <v>250</v>
      </c>
      <c r="V1830" s="77">
        <v>808</v>
      </c>
      <c r="W1830" s="77">
        <v>8.6120000000000002E-2</v>
      </c>
      <c r="X1830" s="77">
        <v>0</v>
      </c>
      <c r="Y1830" s="77">
        <v>0</v>
      </c>
      <c r="Z1830" s="77">
        <v>0</v>
      </c>
      <c r="AA1830" s="77">
        <v>925.205857694016</v>
      </c>
      <c r="AB1830" s="77">
        <v>1.33432730415538</v>
      </c>
      <c r="AC1830" s="77">
        <v>2568.2058576940099</v>
      </c>
      <c r="AE1830" s="87" t="str">
        <f t="shared" si="328"/>
        <v>Domestic</v>
      </c>
      <c r="AF1830" s="82" t="str">
        <f t="shared" si="329"/>
        <v>non-student</v>
      </c>
      <c r="AI1830" s="82">
        <f>'GDP per Capita'!N1830</f>
        <v>63809.64</v>
      </c>
      <c r="AJ1830" s="82">
        <f t="shared" si="330"/>
        <v>63809.64</v>
      </c>
      <c r="AK1830" s="82">
        <f t="shared" si="331"/>
        <v>63809.64</v>
      </c>
      <c r="AL1830" s="88">
        <f t="shared" si="332"/>
        <v>4.0247928960169807E-2</v>
      </c>
    </row>
    <row r="1831" spans="1:38">
      <c r="A1831" s="77" t="s">
        <v>297</v>
      </c>
      <c r="B1831" s="77">
        <v>1933</v>
      </c>
      <c r="C1831" s="77">
        <v>44.950403700000003</v>
      </c>
      <c r="D1831" s="77">
        <v>-93.101502599999904</v>
      </c>
      <c r="E1831" s="77" t="s">
        <v>42</v>
      </c>
      <c r="F1831" s="77">
        <v>585</v>
      </c>
      <c r="H1831" s="77" t="s">
        <v>64</v>
      </c>
      <c r="I1831" s="77">
        <v>2016</v>
      </c>
      <c r="J1831" s="77">
        <v>585</v>
      </c>
      <c r="K1831" s="77" t="s">
        <v>29</v>
      </c>
      <c r="L1831" s="77" t="s">
        <v>29</v>
      </c>
      <c r="N1831" s="77">
        <v>0</v>
      </c>
      <c r="O1831" s="77">
        <v>0</v>
      </c>
      <c r="P1831" s="77" t="s">
        <v>11</v>
      </c>
      <c r="Q1831" s="77">
        <v>47.614421900000004</v>
      </c>
      <c r="R1831" s="77">
        <v>-122.1923372</v>
      </c>
      <c r="S1831" s="77">
        <v>4483.3427882632805</v>
      </c>
      <c r="T1831" s="77">
        <v>0.79906926960240399</v>
      </c>
      <c r="U1831" s="77">
        <v>250</v>
      </c>
      <c r="V1831" s="77">
        <v>808</v>
      </c>
      <c r="W1831" s="77">
        <v>8.6120000000000002E-2</v>
      </c>
      <c r="X1831" s="77">
        <v>0</v>
      </c>
      <c r="Y1831" s="77">
        <v>0</v>
      </c>
      <c r="Z1831" s="77">
        <v>0</v>
      </c>
      <c r="AA1831" s="77">
        <v>538.001134591594</v>
      </c>
      <c r="AB1831" s="77">
        <v>0.88518926960240396</v>
      </c>
      <c r="AC1831" s="77">
        <v>2181.00113459159</v>
      </c>
      <c r="AE1831" s="87" t="str">
        <f t="shared" si="328"/>
        <v>Domestic</v>
      </c>
      <c r="AF1831" s="82" t="str">
        <f t="shared" si="329"/>
        <v>non-student</v>
      </c>
      <c r="AI1831" s="82">
        <f>'GDP per Capita'!N1831</f>
        <v>63809.64</v>
      </c>
      <c r="AJ1831" s="82">
        <f t="shared" si="330"/>
        <v>63809.64</v>
      </c>
      <c r="AK1831" s="82">
        <f t="shared" si="331"/>
        <v>63809.64</v>
      </c>
      <c r="AL1831" s="88">
        <f t="shared" si="332"/>
        <v>3.4179806289325404E-2</v>
      </c>
    </row>
    <row r="1832" spans="1:38">
      <c r="A1832" s="77" t="s">
        <v>112</v>
      </c>
      <c r="B1832" s="77">
        <v>1934</v>
      </c>
      <c r="C1832" s="77">
        <v>40.735657000000003</v>
      </c>
      <c r="D1832" s="77">
        <v>-74.172366699999998</v>
      </c>
      <c r="E1832" s="77" t="s">
        <v>42</v>
      </c>
      <c r="F1832" s="77">
        <v>0</v>
      </c>
      <c r="H1832" s="77" t="s">
        <v>69</v>
      </c>
      <c r="I1832" s="77">
        <v>2016</v>
      </c>
      <c r="J1832" s="77">
        <v>0</v>
      </c>
      <c r="K1832" s="77" t="s">
        <v>29</v>
      </c>
      <c r="L1832" s="77" t="s">
        <v>29</v>
      </c>
      <c r="N1832" s="77">
        <v>0</v>
      </c>
      <c r="O1832" s="77">
        <v>0</v>
      </c>
      <c r="P1832" s="77" t="s">
        <v>11</v>
      </c>
      <c r="Q1832" s="77">
        <v>47.614421900000004</v>
      </c>
      <c r="R1832" s="77">
        <v>-122.1923372</v>
      </c>
      <c r="S1832" s="77">
        <v>7682.8900081961101</v>
      </c>
      <c r="T1832" s="77">
        <v>1.2444194037810901</v>
      </c>
      <c r="U1832" s="77">
        <v>250</v>
      </c>
      <c r="V1832" s="77">
        <v>808</v>
      </c>
      <c r="W1832" s="77">
        <v>8.6120000000000002E-2</v>
      </c>
      <c r="X1832" s="77">
        <v>0</v>
      </c>
      <c r="Y1832" s="77">
        <v>0</v>
      </c>
      <c r="Z1832" s="77">
        <v>0</v>
      </c>
      <c r="AA1832" s="77">
        <v>921.94680098353297</v>
      </c>
      <c r="AB1832" s="77">
        <v>1.33053940378109</v>
      </c>
      <c r="AC1832" s="77">
        <v>1979.94680098353</v>
      </c>
      <c r="AE1832" s="87" t="str">
        <f t="shared" si="328"/>
        <v>Domestic</v>
      </c>
      <c r="AF1832" s="82" t="str">
        <f t="shared" si="329"/>
        <v>non-student</v>
      </c>
      <c r="AI1832" s="82">
        <f>'GDP per Capita'!N1832</f>
        <v>63809.64</v>
      </c>
      <c r="AJ1832" s="82">
        <f t="shared" si="330"/>
        <v>63809.64</v>
      </c>
      <c r="AK1832" s="82">
        <f t="shared" si="331"/>
        <v>63809.64</v>
      </c>
      <c r="AL1832" s="88">
        <f t="shared" si="332"/>
        <v>3.1028960529843611E-2</v>
      </c>
    </row>
    <row r="1833" spans="1:38">
      <c r="A1833" s="77" t="s">
        <v>152</v>
      </c>
      <c r="B1833" s="77">
        <v>1935</v>
      </c>
      <c r="C1833" s="77">
        <v>30.811898899999999</v>
      </c>
      <c r="D1833" s="77">
        <v>-93.740504000000001</v>
      </c>
      <c r="E1833" s="77" t="s">
        <v>42</v>
      </c>
      <c r="F1833" s="77">
        <v>685</v>
      </c>
      <c r="H1833" s="77" t="s">
        <v>64</v>
      </c>
      <c r="I1833" s="77">
        <v>2016</v>
      </c>
      <c r="J1833" s="77">
        <v>685</v>
      </c>
      <c r="K1833" s="77" t="s">
        <v>29</v>
      </c>
      <c r="L1833" s="77" t="s">
        <v>29</v>
      </c>
      <c r="N1833" s="77">
        <v>0</v>
      </c>
      <c r="O1833" s="77">
        <v>0</v>
      </c>
      <c r="P1833" s="77" t="s">
        <v>11</v>
      </c>
      <c r="Q1833" s="77">
        <v>47.614421900000004</v>
      </c>
      <c r="R1833" s="77">
        <v>-122.1923372</v>
      </c>
      <c r="S1833" s="77">
        <v>6105.5926268099702</v>
      </c>
      <c r="T1833" s="77">
        <v>1.0266600867280899</v>
      </c>
      <c r="U1833" s="77">
        <v>250</v>
      </c>
      <c r="V1833" s="77">
        <v>808</v>
      </c>
      <c r="W1833" s="77">
        <v>8.6120000000000002E-2</v>
      </c>
      <c r="X1833" s="77">
        <v>0</v>
      </c>
      <c r="Y1833" s="77">
        <v>0</v>
      </c>
      <c r="Z1833" s="77">
        <v>0</v>
      </c>
      <c r="AA1833" s="77">
        <v>732.67111521719698</v>
      </c>
      <c r="AB1833" s="77">
        <v>1.1127800867280899</v>
      </c>
      <c r="AC1833" s="77">
        <v>2475.6711152171902</v>
      </c>
      <c r="AE1833" s="87" t="str">
        <f t="shared" si="328"/>
        <v>Domestic</v>
      </c>
      <c r="AF1833" s="82" t="str">
        <f t="shared" si="329"/>
        <v>non-student</v>
      </c>
      <c r="AI1833" s="82">
        <f>'GDP per Capita'!N1833</f>
        <v>63809.64</v>
      </c>
      <c r="AJ1833" s="82">
        <f t="shared" si="330"/>
        <v>63809.64</v>
      </c>
      <c r="AK1833" s="82">
        <f t="shared" si="331"/>
        <v>63809.64</v>
      </c>
      <c r="AL1833" s="88">
        <f t="shared" si="332"/>
        <v>3.8797760263452205E-2</v>
      </c>
    </row>
    <row r="1834" spans="1:38">
      <c r="A1834" s="77" t="s">
        <v>105</v>
      </c>
      <c r="B1834" s="77">
        <v>1936</v>
      </c>
      <c r="C1834" s="77">
        <v>30.271128600000001</v>
      </c>
      <c r="D1834" s="77">
        <v>-97.743699500000005</v>
      </c>
      <c r="E1834" s="77" t="s">
        <v>38</v>
      </c>
      <c r="F1834" s="77">
        <v>525</v>
      </c>
      <c r="H1834" s="77" t="s">
        <v>61</v>
      </c>
      <c r="I1834" s="77">
        <v>2016</v>
      </c>
      <c r="J1834" s="77">
        <v>525</v>
      </c>
      <c r="K1834" s="77" t="s">
        <v>29</v>
      </c>
      <c r="L1834" s="77" t="s">
        <v>29</v>
      </c>
      <c r="N1834" s="77">
        <v>0</v>
      </c>
      <c r="O1834" s="77">
        <v>0</v>
      </c>
      <c r="P1834" s="77" t="s">
        <v>11</v>
      </c>
      <c r="Q1834" s="77">
        <v>47.614421900000004</v>
      </c>
      <c r="R1834" s="77">
        <v>-122.1923372</v>
      </c>
      <c r="S1834" s="77">
        <v>5678.4573405282399</v>
      </c>
      <c r="T1834" s="77">
        <v>0.96844483772128698</v>
      </c>
      <c r="U1834" s="77">
        <v>250</v>
      </c>
      <c r="V1834" s="77">
        <v>404</v>
      </c>
      <c r="W1834" s="77">
        <v>4.3060000000000001E-2</v>
      </c>
      <c r="X1834" s="77">
        <v>0</v>
      </c>
      <c r="Y1834" s="77">
        <v>0</v>
      </c>
      <c r="Z1834" s="77">
        <v>0</v>
      </c>
      <c r="AA1834" s="77">
        <v>681.41488086338904</v>
      </c>
      <c r="AB1834" s="77">
        <v>1.0115048377212801</v>
      </c>
      <c r="AC1834" s="77">
        <v>1860.4148808633799</v>
      </c>
      <c r="AE1834" s="87" t="str">
        <f t="shared" si="328"/>
        <v>Domestic</v>
      </c>
      <c r="AF1834" s="82" t="str">
        <f t="shared" si="329"/>
        <v>student</v>
      </c>
      <c r="AI1834" s="82">
        <f>'GDP per Capita'!N1834</f>
        <v>63809.64</v>
      </c>
      <c r="AJ1834" s="82">
        <f t="shared" si="330"/>
        <v>63809.64</v>
      </c>
      <c r="AK1834" s="82">
        <f t="shared" si="331"/>
        <v>63809.64</v>
      </c>
      <c r="AL1834" s="88">
        <f t="shared" si="332"/>
        <v>2.9155702506131989E-2</v>
      </c>
    </row>
    <row r="1835" spans="1:38">
      <c r="A1835" s="77" t="s">
        <v>85</v>
      </c>
      <c r="B1835" s="77">
        <v>1937</v>
      </c>
      <c r="C1835" s="77">
        <v>36.062584299999997</v>
      </c>
      <c r="D1835" s="77">
        <v>-94.157432799999995</v>
      </c>
      <c r="E1835" s="77" t="s">
        <v>38</v>
      </c>
      <c r="F1835" s="77">
        <v>295</v>
      </c>
      <c r="H1835" s="77" t="s">
        <v>65</v>
      </c>
      <c r="I1835" s="77">
        <v>2016</v>
      </c>
      <c r="J1835" s="77">
        <v>295</v>
      </c>
      <c r="K1835" s="77" t="s">
        <v>29</v>
      </c>
      <c r="L1835" s="77" t="s">
        <v>29</v>
      </c>
      <c r="N1835" s="77">
        <v>0</v>
      </c>
      <c r="O1835" s="77">
        <v>0</v>
      </c>
      <c r="P1835" s="77" t="s">
        <v>11</v>
      </c>
      <c r="Q1835" s="77">
        <v>47.614421900000004</v>
      </c>
      <c r="R1835" s="77">
        <v>-122.1923372</v>
      </c>
      <c r="S1835" s="77">
        <v>5266.2381290375097</v>
      </c>
      <c r="T1835" s="77">
        <v>0.91256741132119001</v>
      </c>
      <c r="U1835" s="77">
        <v>250</v>
      </c>
      <c r="V1835" s="77">
        <v>404</v>
      </c>
      <c r="W1835" s="77">
        <v>4.3060000000000001E-2</v>
      </c>
      <c r="X1835" s="77">
        <v>0</v>
      </c>
      <c r="Y1835" s="77">
        <v>0</v>
      </c>
      <c r="Z1835" s="77">
        <v>0</v>
      </c>
      <c r="AA1835" s="77">
        <v>631.94857548450102</v>
      </c>
      <c r="AB1835" s="77">
        <v>0.95562741132119</v>
      </c>
      <c r="AC1835" s="77">
        <v>1580.9485754845</v>
      </c>
      <c r="AE1835" s="87" t="str">
        <f t="shared" si="328"/>
        <v>Domestic</v>
      </c>
      <c r="AF1835" s="82" t="str">
        <f t="shared" si="329"/>
        <v>student</v>
      </c>
      <c r="AI1835" s="82">
        <f>'GDP per Capita'!N1835</f>
        <v>63809.64</v>
      </c>
      <c r="AJ1835" s="82">
        <f t="shared" si="330"/>
        <v>63809.64</v>
      </c>
      <c r="AK1835" s="82">
        <f t="shared" si="331"/>
        <v>63809.64</v>
      </c>
      <c r="AL1835" s="88">
        <f t="shared" si="332"/>
        <v>2.4776014650521459E-2</v>
      </c>
    </row>
    <row r="1836" spans="1:38">
      <c r="A1836" s="77" t="s">
        <v>478</v>
      </c>
      <c r="B1836" s="77">
        <v>1938</v>
      </c>
      <c r="C1836" s="77">
        <v>34.728899499999997</v>
      </c>
      <c r="D1836" s="77">
        <v>135.41298899999899</v>
      </c>
      <c r="E1836" s="77" t="s">
        <v>42</v>
      </c>
      <c r="F1836" s="77">
        <v>1785</v>
      </c>
      <c r="H1836" s="77" t="s">
        <v>64</v>
      </c>
      <c r="I1836" s="77">
        <v>2016</v>
      </c>
      <c r="J1836" s="77">
        <v>1785</v>
      </c>
      <c r="K1836" s="77" t="s">
        <v>585</v>
      </c>
      <c r="L1836" s="77" t="s">
        <v>30</v>
      </c>
      <c r="N1836" s="77">
        <v>0</v>
      </c>
      <c r="O1836" s="77">
        <v>0</v>
      </c>
      <c r="P1836" s="77" t="s">
        <v>11</v>
      </c>
      <c r="Q1836" s="77">
        <v>47.614421900000004</v>
      </c>
      <c r="R1836" s="77">
        <v>-122.1923372</v>
      </c>
      <c r="S1836" s="77">
        <v>16107.7107317596</v>
      </c>
      <c r="T1836" s="77">
        <v>2.4817886649913099</v>
      </c>
      <c r="U1836" s="77">
        <v>250</v>
      </c>
      <c r="V1836" s="77">
        <v>808</v>
      </c>
      <c r="W1836" s="77">
        <v>8.6120000000000002E-2</v>
      </c>
      <c r="X1836" s="77">
        <v>0</v>
      </c>
      <c r="Y1836" s="77">
        <v>0</v>
      </c>
      <c r="Z1836" s="77">
        <v>0</v>
      </c>
      <c r="AA1836" s="77">
        <v>1691.3096268347499</v>
      </c>
      <c r="AB1836" s="77">
        <v>2.5679086649913101</v>
      </c>
      <c r="AC1836" s="77">
        <v>4534.3096268347499</v>
      </c>
      <c r="AE1836" s="87" t="str">
        <f t="shared" si="328"/>
        <v>International</v>
      </c>
      <c r="AF1836" s="82" t="str">
        <f t="shared" si="329"/>
        <v>non-student</v>
      </c>
      <c r="AI1836" s="82">
        <f>'GDP per Capita'!N1836</f>
        <v>41314.410000000003</v>
      </c>
      <c r="AJ1836" s="82">
        <f t="shared" si="330"/>
        <v>41314.410000000003</v>
      </c>
      <c r="AK1836" s="82">
        <f t="shared" si="331"/>
        <v>41314.410000000003</v>
      </c>
      <c r="AL1836" s="88">
        <f t="shared" si="332"/>
        <v>0.10975128597587984</v>
      </c>
    </row>
    <row r="1837" spans="1:38">
      <c r="A1837" s="77" t="s">
        <v>85</v>
      </c>
      <c r="B1837" s="77">
        <v>1939</v>
      </c>
      <c r="C1837" s="77">
        <v>36.062584299999997</v>
      </c>
      <c r="D1837" s="77">
        <v>-94.157432799999995</v>
      </c>
      <c r="E1837" s="77" t="s">
        <v>38</v>
      </c>
      <c r="F1837" s="77">
        <v>295</v>
      </c>
      <c r="H1837" s="77" t="s">
        <v>65</v>
      </c>
      <c r="I1837" s="77">
        <v>2016</v>
      </c>
      <c r="J1837" s="77">
        <v>295</v>
      </c>
      <c r="K1837" s="77" t="s">
        <v>29</v>
      </c>
      <c r="L1837" s="77" t="s">
        <v>29</v>
      </c>
      <c r="N1837" s="77">
        <v>0</v>
      </c>
      <c r="O1837" s="77">
        <v>0</v>
      </c>
      <c r="P1837" s="77" t="s">
        <v>11</v>
      </c>
      <c r="Q1837" s="77">
        <v>47.614421900000004</v>
      </c>
      <c r="R1837" s="77">
        <v>-122.1923372</v>
      </c>
      <c r="S1837" s="77">
        <v>5266.2381290375097</v>
      </c>
      <c r="T1837" s="77">
        <v>0.91256741132119001</v>
      </c>
      <c r="U1837" s="77">
        <v>250</v>
      </c>
      <c r="V1837" s="77">
        <v>404</v>
      </c>
      <c r="W1837" s="77">
        <v>4.3060000000000001E-2</v>
      </c>
      <c r="X1837" s="77">
        <v>0</v>
      </c>
      <c r="Y1837" s="77">
        <v>0</v>
      </c>
      <c r="Z1837" s="77">
        <v>0</v>
      </c>
      <c r="AA1837" s="77">
        <v>631.94857548450102</v>
      </c>
      <c r="AB1837" s="77">
        <v>0.95562741132119</v>
      </c>
      <c r="AC1837" s="77">
        <v>1580.9485754845</v>
      </c>
      <c r="AE1837" s="87" t="str">
        <f t="shared" si="328"/>
        <v>Domestic</v>
      </c>
      <c r="AF1837" s="82" t="str">
        <f t="shared" si="329"/>
        <v>student</v>
      </c>
      <c r="AI1837" s="82">
        <f>'GDP per Capita'!N1837</f>
        <v>63809.64</v>
      </c>
      <c r="AJ1837" s="82">
        <f t="shared" si="330"/>
        <v>63809.64</v>
      </c>
      <c r="AK1837" s="82">
        <f t="shared" si="331"/>
        <v>63809.64</v>
      </c>
      <c r="AL1837" s="88">
        <f t="shared" si="332"/>
        <v>2.4776014650521459E-2</v>
      </c>
    </row>
    <row r="1838" spans="1:38">
      <c r="A1838" s="77" t="s">
        <v>86</v>
      </c>
      <c r="B1838" s="77">
        <v>1940</v>
      </c>
      <c r="C1838" s="77">
        <v>45.421106000000002</v>
      </c>
      <c r="D1838" s="77">
        <v>-75.690308000000002</v>
      </c>
      <c r="E1838" s="77" t="s">
        <v>42</v>
      </c>
      <c r="F1838" s="77">
        <v>585</v>
      </c>
      <c r="H1838" s="77" t="s">
        <v>64</v>
      </c>
      <c r="I1838" s="77">
        <v>2016</v>
      </c>
      <c r="J1838" s="77">
        <v>585</v>
      </c>
      <c r="K1838" s="77" t="s">
        <v>320</v>
      </c>
      <c r="L1838" s="77" t="s">
        <v>28</v>
      </c>
      <c r="N1838" s="77">
        <v>0</v>
      </c>
      <c r="O1838" s="77">
        <v>0</v>
      </c>
      <c r="P1838" s="77" t="s">
        <v>11</v>
      </c>
      <c r="Q1838" s="77">
        <v>47.614421900000004</v>
      </c>
      <c r="R1838" s="77">
        <v>-122.1923372</v>
      </c>
      <c r="S1838" s="77">
        <v>7025.79373935071</v>
      </c>
      <c r="T1838" s="77">
        <v>1.15316887844445</v>
      </c>
      <c r="U1838" s="77">
        <v>250</v>
      </c>
      <c r="V1838" s="77">
        <v>808</v>
      </c>
      <c r="W1838" s="77">
        <v>8.6120000000000002E-2</v>
      </c>
      <c r="X1838" s="77">
        <v>0</v>
      </c>
      <c r="Y1838" s="77">
        <v>0</v>
      </c>
      <c r="Z1838" s="77">
        <v>0</v>
      </c>
      <c r="AA1838" s="77">
        <v>843.09524872208601</v>
      </c>
      <c r="AB1838" s="77">
        <v>1.23928887844445</v>
      </c>
      <c r="AC1838" s="77">
        <v>2486.0952487220802</v>
      </c>
      <c r="AE1838" s="87" t="str">
        <f t="shared" si="328"/>
        <v>International</v>
      </c>
      <c r="AF1838" s="82" t="str">
        <f t="shared" si="329"/>
        <v>non-student</v>
      </c>
      <c r="AI1838" s="82">
        <f>'GDP per Capita'!N1838</f>
        <v>49196.49</v>
      </c>
      <c r="AJ1838" s="82">
        <f t="shared" si="330"/>
        <v>49196.49</v>
      </c>
      <c r="AK1838" s="82">
        <f t="shared" si="331"/>
        <v>49196.49</v>
      </c>
      <c r="AL1838" s="88">
        <f t="shared" si="332"/>
        <v>5.0533996403444234E-2</v>
      </c>
    </row>
    <row r="1839" spans="1:38">
      <c r="A1839" s="77" t="s">
        <v>156</v>
      </c>
      <c r="B1839" s="77">
        <v>1941</v>
      </c>
      <c r="C1839" s="77">
        <v>41.440034400000002</v>
      </c>
      <c r="D1839" s="77">
        <v>-87.683376999999993</v>
      </c>
      <c r="E1839" s="77" t="s">
        <v>38</v>
      </c>
      <c r="F1839" s="77">
        <v>295</v>
      </c>
      <c r="H1839" s="77" t="s">
        <v>65</v>
      </c>
      <c r="I1839" s="77">
        <v>2016</v>
      </c>
      <c r="J1839" s="77">
        <v>295</v>
      </c>
      <c r="K1839" s="77" t="s">
        <v>29</v>
      </c>
      <c r="L1839" s="77" t="s">
        <v>29</v>
      </c>
      <c r="N1839" s="77">
        <v>0</v>
      </c>
      <c r="O1839" s="77">
        <v>0</v>
      </c>
      <c r="P1839" s="77" t="s">
        <v>11</v>
      </c>
      <c r="Q1839" s="77">
        <v>47.614421900000004</v>
      </c>
      <c r="R1839" s="77">
        <v>-122.1923372</v>
      </c>
      <c r="S1839" s="77">
        <v>5590.7687245247498</v>
      </c>
      <c r="T1839" s="77">
        <v>0.95653333373725602</v>
      </c>
      <c r="U1839" s="77">
        <v>250</v>
      </c>
      <c r="V1839" s="77">
        <v>404</v>
      </c>
      <c r="W1839" s="77">
        <v>4.3060000000000001E-2</v>
      </c>
      <c r="X1839" s="77">
        <v>0</v>
      </c>
      <c r="Y1839" s="77">
        <v>0</v>
      </c>
      <c r="Z1839" s="77">
        <v>0</v>
      </c>
      <c r="AA1839" s="77">
        <v>670.892246942969</v>
      </c>
      <c r="AB1839" s="77">
        <v>0.99959333373725601</v>
      </c>
      <c r="AC1839" s="77">
        <v>1619.8922469429699</v>
      </c>
      <c r="AE1839" s="87" t="str">
        <f t="shared" si="328"/>
        <v>Domestic</v>
      </c>
      <c r="AF1839" s="82" t="str">
        <f t="shared" si="329"/>
        <v>student</v>
      </c>
      <c r="AI1839" s="82">
        <f>'GDP per Capita'!N1839</f>
        <v>63809.64</v>
      </c>
      <c r="AJ1839" s="82">
        <f t="shared" si="330"/>
        <v>63809.64</v>
      </c>
      <c r="AK1839" s="82">
        <f t="shared" si="331"/>
        <v>63809.64</v>
      </c>
      <c r="AL1839" s="88">
        <f t="shared" si="332"/>
        <v>2.5386324808335699E-2</v>
      </c>
    </row>
    <row r="1840" spans="1:38">
      <c r="A1840" s="77" t="s">
        <v>452</v>
      </c>
      <c r="B1840" s="77">
        <v>1942</v>
      </c>
      <c r="C1840" s="77">
        <v>40.866517000000002</v>
      </c>
      <c r="D1840" s="77">
        <v>-124.082839999999</v>
      </c>
      <c r="E1840" s="77" t="s">
        <v>44</v>
      </c>
      <c r="F1840" s="77">
        <v>295</v>
      </c>
      <c r="H1840" s="77" t="s">
        <v>65</v>
      </c>
      <c r="I1840" s="77">
        <v>2016</v>
      </c>
      <c r="J1840" s="77">
        <v>295</v>
      </c>
      <c r="K1840" s="77" t="s">
        <v>29</v>
      </c>
      <c r="L1840" s="77" t="s">
        <v>29</v>
      </c>
      <c r="N1840" s="77">
        <v>0</v>
      </c>
      <c r="O1840" s="77">
        <v>0</v>
      </c>
      <c r="P1840" s="77" t="s">
        <v>11</v>
      </c>
      <c r="Q1840" s="77">
        <v>47.614421900000004</v>
      </c>
      <c r="R1840" s="77">
        <v>-122.1923372</v>
      </c>
      <c r="S1840" s="77">
        <v>1530.4637384606799</v>
      </c>
      <c r="T1840" s="77">
        <v>0.36372144153459202</v>
      </c>
      <c r="U1840" s="77">
        <v>250</v>
      </c>
      <c r="V1840" s="77">
        <v>808</v>
      </c>
      <c r="W1840" s="77">
        <v>8.6120000000000002E-2</v>
      </c>
      <c r="X1840" s="77">
        <v>0</v>
      </c>
      <c r="Y1840" s="77">
        <v>0</v>
      </c>
      <c r="Z1840" s="77">
        <v>0</v>
      </c>
      <c r="AA1840" s="77">
        <v>293.84903778445198</v>
      </c>
      <c r="AB1840" s="77">
        <v>0.44984144153459199</v>
      </c>
      <c r="AC1840" s="77">
        <v>1646.84903778445</v>
      </c>
      <c r="AE1840" s="87" t="str">
        <f t="shared" si="328"/>
        <v>Domestic</v>
      </c>
      <c r="AF1840" s="82" t="str">
        <f t="shared" si="329"/>
        <v>student</v>
      </c>
      <c r="AI1840" s="82">
        <f>'GDP per Capita'!N1840</f>
        <v>63809.64</v>
      </c>
      <c r="AJ1840" s="82">
        <f t="shared" si="330"/>
        <v>63809.64</v>
      </c>
      <c r="AK1840" s="82">
        <f t="shared" si="331"/>
        <v>63809.64</v>
      </c>
      <c r="AL1840" s="88">
        <f t="shared" si="332"/>
        <v>2.5808781208990522E-2</v>
      </c>
    </row>
    <row r="1841" spans="1:38">
      <c r="A1841" s="77" t="s">
        <v>322</v>
      </c>
      <c r="B1841" s="77">
        <v>1943</v>
      </c>
      <c r="C1841" s="77">
        <v>32.948178900000002</v>
      </c>
      <c r="D1841" s="77">
        <v>-96.729720599999993</v>
      </c>
      <c r="E1841" s="77" t="s">
        <v>37</v>
      </c>
      <c r="F1841" s="77">
        <v>625</v>
      </c>
      <c r="H1841" s="77" t="s">
        <v>66</v>
      </c>
      <c r="I1841" s="77">
        <v>2016</v>
      </c>
      <c r="J1841" s="77">
        <v>625</v>
      </c>
      <c r="K1841" s="77" t="s">
        <v>29</v>
      </c>
      <c r="L1841" s="77" t="s">
        <v>29</v>
      </c>
      <c r="N1841" s="77">
        <v>0</v>
      </c>
      <c r="O1841" s="77">
        <v>0</v>
      </c>
      <c r="P1841" s="77" t="s">
        <v>11</v>
      </c>
      <c r="Q1841" s="77">
        <v>47.614421900000004</v>
      </c>
      <c r="R1841" s="77">
        <v>-122.1923372</v>
      </c>
      <c r="S1841" s="77">
        <v>5370.9867392804999</v>
      </c>
      <c r="T1841" s="77">
        <v>0.92673798874677504</v>
      </c>
      <c r="U1841" s="77">
        <v>250</v>
      </c>
      <c r="V1841" s="77">
        <v>808</v>
      </c>
      <c r="W1841" s="77">
        <v>8.6120000000000002E-2</v>
      </c>
      <c r="X1841" s="77">
        <v>0</v>
      </c>
      <c r="Y1841" s="77">
        <v>0</v>
      </c>
      <c r="Z1841" s="77">
        <v>0</v>
      </c>
      <c r="AA1841" s="77">
        <v>644.51840871366096</v>
      </c>
      <c r="AB1841" s="77">
        <v>1.0128579887467699</v>
      </c>
      <c r="AC1841" s="77">
        <v>2327.5184087136599</v>
      </c>
      <c r="AE1841" s="87" t="str">
        <f t="shared" si="328"/>
        <v>Domestic</v>
      </c>
      <c r="AF1841" s="82" t="str">
        <f t="shared" si="329"/>
        <v>non-student</v>
      </c>
      <c r="AI1841" s="82">
        <f>'GDP per Capita'!N1841</f>
        <v>63809.64</v>
      </c>
      <c r="AJ1841" s="82">
        <f t="shared" si="330"/>
        <v>63809.64</v>
      </c>
      <c r="AK1841" s="82">
        <f t="shared" si="331"/>
        <v>63809.64</v>
      </c>
      <c r="AL1841" s="88">
        <f t="shared" si="332"/>
        <v>3.6475968344495596E-2</v>
      </c>
    </row>
    <row r="1842" spans="1:38">
      <c r="A1842" s="77" t="s">
        <v>436</v>
      </c>
      <c r="B1842" s="77">
        <v>1944</v>
      </c>
      <c r="C1842" s="77">
        <v>35.180345899999999</v>
      </c>
      <c r="D1842" s="77">
        <v>128.1079953</v>
      </c>
      <c r="E1842" s="77" t="s">
        <v>37</v>
      </c>
      <c r="F1842" s="77">
        <v>585</v>
      </c>
      <c r="H1842" s="77" t="s">
        <v>64</v>
      </c>
      <c r="I1842" s="77">
        <v>2016</v>
      </c>
      <c r="J1842" s="77">
        <v>585</v>
      </c>
      <c r="K1842" s="77" t="s">
        <v>317</v>
      </c>
      <c r="L1842" s="77" t="s">
        <v>30</v>
      </c>
      <c r="N1842" s="77">
        <v>0</v>
      </c>
      <c r="O1842" s="77">
        <v>0</v>
      </c>
      <c r="P1842" s="77" t="s">
        <v>11</v>
      </c>
      <c r="Q1842" s="77">
        <v>47.614421900000004</v>
      </c>
      <c r="R1842" s="77">
        <v>-122.1923372</v>
      </c>
      <c r="S1842" s="77">
        <v>16929.127377540299</v>
      </c>
      <c r="T1842" s="77">
        <v>2.6091240257272901</v>
      </c>
      <c r="U1842" s="77">
        <v>250</v>
      </c>
      <c r="V1842" s="77">
        <v>808</v>
      </c>
      <c r="W1842" s="77">
        <v>8.6120000000000002E-2</v>
      </c>
      <c r="X1842" s="77">
        <v>0</v>
      </c>
      <c r="Y1842" s="77">
        <v>0</v>
      </c>
      <c r="Z1842" s="77">
        <v>0</v>
      </c>
      <c r="AA1842" s="77">
        <v>1777.5583746417301</v>
      </c>
      <c r="AB1842" s="77">
        <v>2.6952440257272898</v>
      </c>
      <c r="AC1842" s="77">
        <v>3420.5583746417301</v>
      </c>
      <c r="AE1842" s="87" t="str">
        <f t="shared" si="328"/>
        <v>International</v>
      </c>
      <c r="AF1842" s="82" t="str">
        <f t="shared" si="329"/>
        <v>non-student</v>
      </c>
      <c r="AI1842" s="82">
        <f>'GDP per Capita'!N1842</f>
        <v>32154.02</v>
      </c>
      <c r="AJ1842" s="82">
        <f t="shared" si="330"/>
        <v>32154.02</v>
      </c>
      <c r="AK1842" s="82">
        <f t="shared" si="331"/>
        <v>32154.02</v>
      </c>
      <c r="AL1842" s="88">
        <f t="shared" si="332"/>
        <v>0.10638042691525756</v>
      </c>
    </row>
    <row r="1843" spans="1:38">
      <c r="A1843" s="77" t="s">
        <v>163</v>
      </c>
      <c r="B1843" s="77">
        <v>1945</v>
      </c>
      <c r="C1843" s="77">
        <v>39.101874199999997</v>
      </c>
      <c r="D1843" s="77">
        <v>-84.512833200000003</v>
      </c>
      <c r="E1843" s="77" t="s">
        <v>41</v>
      </c>
      <c r="F1843" s="77">
        <v>625</v>
      </c>
      <c r="H1843" s="77" t="s">
        <v>66</v>
      </c>
      <c r="I1843" s="77">
        <v>2016</v>
      </c>
      <c r="J1843" s="77">
        <v>625</v>
      </c>
      <c r="K1843" s="77" t="s">
        <v>29</v>
      </c>
      <c r="L1843" s="77" t="s">
        <v>29</v>
      </c>
      <c r="N1843" s="77">
        <v>0</v>
      </c>
      <c r="O1843" s="77">
        <v>0</v>
      </c>
      <c r="P1843" s="77" t="s">
        <v>11</v>
      </c>
      <c r="Q1843" s="77">
        <v>47.614421900000004</v>
      </c>
      <c r="R1843" s="77">
        <v>-122.1923372</v>
      </c>
      <c r="S1843" s="77">
        <v>6309.67053762058</v>
      </c>
      <c r="T1843" s="77">
        <v>1.05458784075666</v>
      </c>
      <c r="U1843" s="77">
        <v>250</v>
      </c>
      <c r="V1843" s="77">
        <v>808</v>
      </c>
      <c r="W1843" s="77">
        <v>8.6120000000000002E-2</v>
      </c>
      <c r="X1843" s="77">
        <v>0</v>
      </c>
      <c r="Y1843" s="77">
        <v>0</v>
      </c>
      <c r="Z1843" s="77">
        <v>0</v>
      </c>
      <c r="AA1843" s="77">
        <v>757.16046451446903</v>
      </c>
      <c r="AB1843" s="77">
        <v>1.14070784075666</v>
      </c>
      <c r="AC1843" s="77">
        <v>2440.1604645144698</v>
      </c>
      <c r="AE1843" s="87" t="str">
        <f t="shared" si="328"/>
        <v>Domestic</v>
      </c>
      <c r="AF1843" s="82" t="str">
        <f t="shared" si="329"/>
        <v>non-student</v>
      </c>
      <c r="AI1843" s="82">
        <f>'GDP per Capita'!N1843</f>
        <v>63809.64</v>
      </c>
      <c r="AJ1843" s="82">
        <f t="shared" si="330"/>
        <v>63809.64</v>
      </c>
      <c r="AK1843" s="82">
        <f t="shared" si="331"/>
        <v>63809.64</v>
      </c>
      <c r="AL1843" s="88">
        <f t="shared" si="332"/>
        <v>3.8241251079217338E-2</v>
      </c>
    </row>
    <row r="1844" spans="1:38">
      <c r="A1844" s="77" t="s">
        <v>117</v>
      </c>
      <c r="B1844" s="77">
        <v>1946</v>
      </c>
      <c r="C1844" s="77">
        <v>-26.204999999999998</v>
      </c>
      <c r="D1844" s="77">
        <v>28.0497219999999</v>
      </c>
      <c r="E1844" s="77" t="s">
        <v>42</v>
      </c>
      <c r="F1844" s="77">
        <v>1335</v>
      </c>
      <c r="H1844" s="77" t="s">
        <v>64</v>
      </c>
      <c r="I1844" s="77">
        <v>2016</v>
      </c>
      <c r="J1844" s="77">
        <v>1335</v>
      </c>
      <c r="K1844" s="77" t="s">
        <v>578</v>
      </c>
      <c r="L1844" s="77" t="s">
        <v>35</v>
      </c>
      <c r="N1844" s="77">
        <v>0</v>
      </c>
      <c r="O1844" s="77">
        <v>0</v>
      </c>
      <c r="P1844" s="77" t="s">
        <v>11</v>
      </c>
      <c r="Q1844" s="77">
        <v>47.614421900000004</v>
      </c>
      <c r="R1844" s="77">
        <v>-122.1923372</v>
      </c>
      <c r="S1844" s="77">
        <v>32990.791055579502</v>
      </c>
      <c r="T1844" s="77">
        <v>5.3379324920032198</v>
      </c>
      <c r="U1844" s="77">
        <v>250</v>
      </c>
      <c r="V1844" s="77">
        <v>808</v>
      </c>
      <c r="W1844" s="77">
        <v>8.6120000000000002E-2</v>
      </c>
      <c r="X1844" s="77">
        <v>0</v>
      </c>
      <c r="Y1844" s="77">
        <v>0</v>
      </c>
      <c r="Z1844" s="77">
        <v>0</v>
      </c>
      <c r="AA1844" s="77">
        <v>3018.6573815855199</v>
      </c>
      <c r="AB1844" s="77">
        <v>5.42405249200322</v>
      </c>
      <c r="AC1844" s="77">
        <v>5411.6573815855199</v>
      </c>
      <c r="AE1844" s="87" t="str">
        <f t="shared" si="328"/>
        <v>International</v>
      </c>
      <c r="AF1844" s="82" t="str">
        <f t="shared" si="329"/>
        <v>non-student</v>
      </c>
      <c r="AI1844" s="82">
        <f>'GDP per Capita'!N1844</f>
        <v>6417.94</v>
      </c>
      <c r="AJ1844" s="82">
        <f t="shared" si="330"/>
        <v>6417.94</v>
      </c>
      <c r="AK1844" s="82">
        <f t="shared" si="331"/>
        <v>6417.94</v>
      </c>
      <c r="AL1844" s="88">
        <f t="shared" si="332"/>
        <v>0.84320784887137001</v>
      </c>
    </row>
    <row r="1845" spans="1:38">
      <c r="A1845" s="77" t="s">
        <v>34</v>
      </c>
      <c r="B1845" s="77">
        <v>1947</v>
      </c>
      <c r="C1845" s="77">
        <v>0</v>
      </c>
      <c r="D1845" s="77">
        <v>0</v>
      </c>
      <c r="E1845" s="77" t="s">
        <v>40</v>
      </c>
      <c r="F1845" s="77">
        <v>0</v>
      </c>
      <c r="H1845" s="77" t="s">
        <v>67</v>
      </c>
      <c r="I1845" s="77">
        <v>2016</v>
      </c>
      <c r="J1845" s="77">
        <v>0</v>
      </c>
      <c r="K1845" s="77" t="s">
        <v>34</v>
      </c>
      <c r="L1845" s="77" t="s">
        <v>34</v>
      </c>
      <c r="N1845" s="77">
        <v>0</v>
      </c>
      <c r="O1845" s="77">
        <v>0</v>
      </c>
      <c r="P1845" s="77" t="s">
        <v>11</v>
      </c>
      <c r="Q1845" s="77">
        <v>47.614421900000004</v>
      </c>
      <c r="R1845" s="77">
        <v>-122.1923372</v>
      </c>
      <c r="S1845" s="77">
        <v>9142.8837881832096</v>
      </c>
      <c r="T1845" s="77">
        <v>1.47675364013927</v>
      </c>
      <c r="U1845" s="77">
        <v>242.29691876750701</v>
      </c>
      <c r="V1845" s="77">
        <v>672.17241379310303</v>
      </c>
      <c r="W1845" s="77">
        <v>7.1642931034482896E-2</v>
      </c>
      <c r="X1845" s="77">
        <v>1</v>
      </c>
      <c r="Y1845" s="77">
        <v>1</v>
      </c>
      <c r="Z1845" s="77">
        <v>1</v>
      </c>
      <c r="AA1845" s="77">
        <v>960.00279775923798</v>
      </c>
      <c r="AB1845" s="77">
        <v>1.54839657117375</v>
      </c>
      <c r="AC1845" s="77">
        <v>1874.4721303198401</v>
      </c>
      <c r="AE1845" s="87" t="str">
        <f t="shared" si="328"/>
        <v>Unknown</v>
      </c>
      <c r="AF1845" s="82" t="str">
        <f t="shared" si="329"/>
        <v>non-student</v>
      </c>
      <c r="AI1845" s="82" t="e">
        <f>'GDP per Capita'!N1845</f>
        <v>#N/A</v>
      </c>
      <c r="AJ1845" s="82" t="str">
        <f t="shared" si="330"/>
        <v/>
      </c>
      <c r="AK1845" s="82">
        <f t="shared" si="331"/>
        <v>57550.842940441376</v>
      </c>
      <c r="AL1845" s="88">
        <f t="shared" si="332"/>
        <v>3.2570715467359998E-2</v>
      </c>
    </row>
    <row r="1846" spans="1:38">
      <c r="A1846" s="77" t="s">
        <v>479</v>
      </c>
      <c r="B1846" s="77">
        <v>1948</v>
      </c>
      <c r="C1846" s="77">
        <v>47.967305600000003</v>
      </c>
      <c r="D1846" s="77">
        <v>-122.201399799999</v>
      </c>
      <c r="E1846" s="77" t="s">
        <v>42</v>
      </c>
      <c r="F1846" s="77">
        <v>550</v>
      </c>
      <c r="H1846" s="77" t="s">
        <v>64</v>
      </c>
      <c r="I1846" s="77">
        <v>2016</v>
      </c>
      <c r="J1846" s="77">
        <v>550</v>
      </c>
      <c r="K1846" s="77" t="s">
        <v>29</v>
      </c>
      <c r="L1846" s="77" t="s">
        <v>29</v>
      </c>
      <c r="N1846" s="77">
        <v>0</v>
      </c>
      <c r="O1846" s="77">
        <v>1</v>
      </c>
      <c r="P1846" s="77" t="s">
        <v>11</v>
      </c>
      <c r="Q1846" s="77">
        <v>47.614421900000004</v>
      </c>
      <c r="R1846" s="77">
        <v>-122.1923372</v>
      </c>
      <c r="S1846" s="77">
        <v>78.489545351058894</v>
      </c>
      <c r="T1846" s="77">
        <v>0</v>
      </c>
      <c r="U1846" s="77">
        <v>0</v>
      </c>
      <c r="V1846" s="77">
        <v>0</v>
      </c>
      <c r="W1846" s="77">
        <v>0</v>
      </c>
      <c r="X1846" s="77">
        <v>0</v>
      </c>
      <c r="Y1846" s="77">
        <v>0</v>
      </c>
      <c r="Z1846" s="77">
        <v>0</v>
      </c>
      <c r="AA1846" s="77">
        <v>0</v>
      </c>
      <c r="AB1846" s="77">
        <v>0</v>
      </c>
      <c r="AC1846" s="77">
        <v>550</v>
      </c>
      <c r="AE1846" s="87" t="str">
        <f t="shared" si="328"/>
        <v>Domestic</v>
      </c>
      <c r="AF1846" s="82" t="str">
        <f t="shared" si="329"/>
        <v>non-student</v>
      </c>
      <c r="AI1846" s="82">
        <f>'GDP per Capita'!N1846</f>
        <v>63809.64</v>
      </c>
      <c r="AJ1846" s="82">
        <f t="shared" si="330"/>
        <v>63809.64</v>
      </c>
      <c r="AK1846" s="82">
        <f t="shared" si="331"/>
        <v>63809.64</v>
      </c>
      <c r="AL1846" s="88">
        <f t="shared" si="332"/>
        <v>8.619387290070904E-3</v>
      </c>
    </row>
    <row r="1847" spans="1:38">
      <c r="A1847" s="77" t="s">
        <v>163</v>
      </c>
      <c r="B1847" s="77">
        <v>1949</v>
      </c>
      <c r="C1847" s="77">
        <v>39.101874199999997</v>
      </c>
      <c r="D1847" s="77">
        <v>-84.512833200000003</v>
      </c>
      <c r="E1847" s="77" t="s">
        <v>42</v>
      </c>
      <c r="F1847" s="77">
        <v>685</v>
      </c>
      <c r="H1847" s="77" t="s">
        <v>64</v>
      </c>
      <c r="I1847" s="77">
        <v>2016</v>
      </c>
      <c r="J1847" s="77">
        <v>685</v>
      </c>
      <c r="K1847" s="77" t="s">
        <v>29</v>
      </c>
      <c r="L1847" s="77" t="s">
        <v>29</v>
      </c>
      <c r="N1847" s="77">
        <v>0</v>
      </c>
      <c r="O1847" s="77">
        <v>0</v>
      </c>
      <c r="P1847" s="77" t="s">
        <v>11</v>
      </c>
      <c r="Q1847" s="77">
        <v>47.614421900000004</v>
      </c>
      <c r="R1847" s="77">
        <v>-122.1923372</v>
      </c>
      <c r="S1847" s="77">
        <v>6309.67053762058</v>
      </c>
      <c r="T1847" s="77">
        <v>1.05458784075666</v>
      </c>
      <c r="U1847" s="77">
        <v>250</v>
      </c>
      <c r="V1847" s="77">
        <v>808</v>
      </c>
      <c r="W1847" s="77">
        <v>8.6120000000000002E-2</v>
      </c>
      <c r="X1847" s="77">
        <v>0</v>
      </c>
      <c r="Y1847" s="77">
        <v>0</v>
      </c>
      <c r="Z1847" s="77">
        <v>0</v>
      </c>
      <c r="AA1847" s="77">
        <v>757.16046451446903</v>
      </c>
      <c r="AB1847" s="77">
        <v>1.14070784075666</v>
      </c>
      <c r="AC1847" s="77">
        <v>2500.1604645144698</v>
      </c>
      <c r="AE1847" s="87" t="str">
        <f t="shared" si="328"/>
        <v>Domestic</v>
      </c>
      <c r="AF1847" s="82" t="str">
        <f t="shared" si="329"/>
        <v>non-student</v>
      </c>
      <c r="AI1847" s="82">
        <f>'GDP per Capita'!N1847</f>
        <v>63809.64</v>
      </c>
      <c r="AJ1847" s="82">
        <f t="shared" si="330"/>
        <v>63809.64</v>
      </c>
      <c r="AK1847" s="82">
        <f t="shared" si="331"/>
        <v>63809.64</v>
      </c>
      <c r="AL1847" s="88">
        <f t="shared" si="332"/>
        <v>3.9181547874497798E-2</v>
      </c>
    </row>
    <row r="1848" spans="1:38">
      <c r="A1848" s="77" t="s">
        <v>461</v>
      </c>
      <c r="B1848" s="77">
        <v>1950</v>
      </c>
      <c r="C1848" s="77">
        <v>43.466873999999997</v>
      </c>
      <c r="D1848" s="77">
        <v>-80.524635000000004</v>
      </c>
      <c r="E1848" s="77" t="s">
        <v>38</v>
      </c>
      <c r="F1848" s="77">
        <v>295</v>
      </c>
      <c r="H1848" s="77" t="s">
        <v>65</v>
      </c>
      <c r="I1848" s="77">
        <v>2016</v>
      </c>
      <c r="J1848" s="77">
        <v>295</v>
      </c>
      <c r="K1848" s="77" t="s">
        <v>320</v>
      </c>
      <c r="L1848" s="77" t="s">
        <v>28</v>
      </c>
      <c r="N1848" s="77">
        <v>0</v>
      </c>
      <c r="O1848" s="77">
        <v>0</v>
      </c>
      <c r="P1848" s="77" t="s">
        <v>11</v>
      </c>
      <c r="Q1848" s="77">
        <v>47.614421900000004</v>
      </c>
      <c r="R1848" s="77">
        <v>-122.1923372</v>
      </c>
      <c r="S1848" s="77">
        <v>6475.9083209362898</v>
      </c>
      <c r="T1848" s="77">
        <v>1.07739147451911</v>
      </c>
      <c r="U1848" s="77">
        <v>250</v>
      </c>
      <c r="V1848" s="77">
        <v>404</v>
      </c>
      <c r="W1848" s="77">
        <v>4.3060000000000001E-2</v>
      </c>
      <c r="X1848" s="77">
        <v>0</v>
      </c>
      <c r="Y1848" s="77">
        <v>0</v>
      </c>
      <c r="Z1848" s="77">
        <v>0</v>
      </c>
      <c r="AA1848" s="77">
        <v>777.10899851235502</v>
      </c>
      <c r="AB1848" s="77">
        <v>1.1204514745191101</v>
      </c>
      <c r="AC1848" s="77">
        <v>1726.1089985123499</v>
      </c>
      <c r="AE1848" s="87" t="str">
        <f t="shared" si="328"/>
        <v>International</v>
      </c>
      <c r="AF1848" s="82" t="str">
        <f t="shared" si="329"/>
        <v>student</v>
      </c>
      <c r="AI1848" s="82">
        <f>'GDP per Capita'!N1848</f>
        <v>49196.49</v>
      </c>
      <c r="AJ1848" s="82">
        <f t="shared" si="330"/>
        <v>49196.49</v>
      </c>
      <c r="AK1848" s="82">
        <f t="shared" si="331"/>
        <v>49196.49</v>
      </c>
      <c r="AL1848" s="88">
        <f t="shared" si="332"/>
        <v>3.5086019317889343E-2</v>
      </c>
    </row>
    <row r="1849" spans="1:38">
      <c r="A1849" s="77" t="s">
        <v>127</v>
      </c>
      <c r="B1849" s="77">
        <v>1951</v>
      </c>
      <c r="C1849" s="77">
        <v>40.014985600000003</v>
      </c>
      <c r="D1849" s="77">
        <v>-105.27054560000001</v>
      </c>
      <c r="E1849" s="77" t="s">
        <v>37</v>
      </c>
      <c r="F1849" s="77">
        <v>0</v>
      </c>
      <c r="H1849" s="77" t="s">
        <v>68</v>
      </c>
      <c r="I1849" s="77">
        <v>2016</v>
      </c>
      <c r="J1849" s="77">
        <v>0</v>
      </c>
      <c r="K1849" s="77" t="s">
        <v>29</v>
      </c>
      <c r="L1849" s="77" t="s">
        <v>29</v>
      </c>
      <c r="N1849" s="77">
        <v>0</v>
      </c>
      <c r="O1849" s="77">
        <v>0</v>
      </c>
      <c r="P1849" s="77" t="s">
        <v>11</v>
      </c>
      <c r="Q1849" s="77">
        <v>47.614421900000004</v>
      </c>
      <c r="R1849" s="77">
        <v>-122.1923372</v>
      </c>
      <c r="S1849" s="77">
        <v>3188.0481125820202</v>
      </c>
      <c r="T1849" s="77">
        <v>0.59286178025021197</v>
      </c>
      <c r="U1849" s="77">
        <v>250</v>
      </c>
      <c r="V1849" s="77">
        <v>808</v>
      </c>
      <c r="W1849" s="77">
        <v>8.6120000000000002E-2</v>
      </c>
      <c r="X1849" s="77">
        <v>0</v>
      </c>
      <c r="Y1849" s="77">
        <v>0</v>
      </c>
      <c r="Z1849" s="77">
        <v>0</v>
      </c>
      <c r="AA1849" s="77">
        <v>612.10523761574802</v>
      </c>
      <c r="AB1849" s="77">
        <v>0.67898178025021205</v>
      </c>
      <c r="AC1849" s="77">
        <v>1670.10523761574</v>
      </c>
      <c r="AE1849" s="87" t="str">
        <f t="shared" si="328"/>
        <v>Domestic</v>
      </c>
      <c r="AF1849" s="82" t="str">
        <f t="shared" si="329"/>
        <v>non-student</v>
      </c>
      <c r="AI1849" s="82">
        <f>'GDP per Capita'!N1849</f>
        <v>63809.64</v>
      </c>
      <c r="AJ1849" s="82">
        <f t="shared" si="330"/>
        <v>63809.64</v>
      </c>
      <c r="AK1849" s="82">
        <f t="shared" si="331"/>
        <v>63809.64</v>
      </c>
      <c r="AL1849" s="88">
        <f t="shared" si="332"/>
        <v>2.6173243378519923E-2</v>
      </c>
    </row>
    <row r="1850" spans="1:38">
      <c r="A1850" s="77" t="s">
        <v>83</v>
      </c>
      <c r="B1850" s="77">
        <v>1952</v>
      </c>
      <c r="C1850" s="77">
        <v>22.283345399999899</v>
      </c>
      <c r="D1850" s="77">
        <v>39.112814499999999</v>
      </c>
      <c r="E1850" s="77" t="s">
        <v>37</v>
      </c>
      <c r="F1850" s="77">
        <v>625</v>
      </c>
      <c r="H1850" s="77" t="s">
        <v>66</v>
      </c>
      <c r="I1850" s="77">
        <v>2016</v>
      </c>
      <c r="J1850" s="77">
        <v>625</v>
      </c>
      <c r="K1850" s="77" t="s">
        <v>570</v>
      </c>
      <c r="L1850" s="77" t="s">
        <v>32</v>
      </c>
      <c r="N1850" s="77">
        <v>0</v>
      </c>
      <c r="O1850" s="77">
        <v>0</v>
      </c>
      <c r="P1850" s="77" t="s">
        <v>11</v>
      </c>
      <c r="Q1850" s="77">
        <v>47.614421900000004</v>
      </c>
      <c r="R1850" s="77">
        <v>-122.1923372</v>
      </c>
      <c r="S1850" s="77">
        <v>24041.838465949499</v>
      </c>
      <c r="T1850" s="77">
        <v>3.7614570231742199</v>
      </c>
      <c r="U1850" s="77">
        <v>250</v>
      </c>
      <c r="V1850" s="77">
        <v>808</v>
      </c>
      <c r="W1850" s="77">
        <v>8.6120000000000002E-2</v>
      </c>
      <c r="X1850" s="77">
        <v>0</v>
      </c>
      <c r="Y1850" s="77">
        <v>0</v>
      </c>
      <c r="Z1850" s="77">
        <v>0</v>
      </c>
      <c r="AA1850" s="77">
        <v>2199.8282196343798</v>
      </c>
      <c r="AB1850" s="77">
        <v>3.8475770231742201</v>
      </c>
      <c r="AC1850" s="77">
        <v>3882.8282196343798</v>
      </c>
      <c r="AE1850" s="87" t="str">
        <f t="shared" si="328"/>
        <v>International</v>
      </c>
      <c r="AF1850" s="82" t="str">
        <f t="shared" si="329"/>
        <v>non-student</v>
      </c>
      <c r="AI1850" s="82">
        <f>'GDP per Capita'!N1850</f>
        <v>21764.39</v>
      </c>
      <c r="AJ1850" s="82">
        <f t="shared" si="330"/>
        <v>21764.39</v>
      </c>
      <c r="AK1850" s="82">
        <f t="shared" si="331"/>
        <v>21764.39</v>
      </c>
      <c r="AL1850" s="88">
        <f t="shared" si="332"/>
        <v>0.17840280474823231</v>
      </c>
    </row>
    <row r="1851" spans="1:38">
      <c r="A1851" s="77" t="s">
        <v>275</v>
      </c>
      <c r="B1851" s="77">
        <v>1953</v>
      </c>
      <c r="C1851" s="77">
        <v>35.004709599999998</v>
      </c>
      <c r="D1851" s="77">
        <v>135.8686739</v>
      </c>
      <c r="E1851" s="77" t="s">
        <v>42</v>
      </c>
      <c r="F1851" s="77">
        <v>585</v>
      </c>
      <c r="H1851" s="77" t="s">
        <v>64</v>
      </c>
      <c r="I1851" s="77">
        <v>2016</v>
      </c>
      <c r="J1851" s="77">
        <v>585</v>
      </c>
      <c r="K1851" s="77" t="s">
        <v>585</v>
      </c>
      <c r="L1851" s="77" t="s">
        <v>30</v>
      </c>
      <c r="N1851" s="77">
        <v>0</v>
      </c>
      <c r="O1851" s="77">
        <v>0</v>
      </c>
      <c r="P1851" s="77" t="s">
        <v>11</v>
      </c>
      <c r="Q1851" s="77">
        <v>47.614421900000004</v>
      </c>
      <c r="R1851" s="77">
        <v>-122.1923372</v>
      </c>
      <c r="S1851" s="77">
        <v>16005.8908902861</v>
      </c>
      <c r="T1851" s="77">
        <v>2.4660874649862299</v>
      </c>
      <c r="U1851" s="77">
        <v>250</v>
      </c>
      <c r="V1851" s="77">
        <v>808</v>
      </c>
      <c r="W1851" s="77">
        <v>8.6120000000000002E-2</v>
      </c>
      <c r="X1851" s="77">
        <v>0</v>
      </c>
      <c r="Y1851" s="77">
        <v>0</v>
      </c>
      <c r="Z1851" s="77">
        <v>0</v>
      </c>
      <c r="AA1851" s="77">
        <v>1680.61854348004</v>
      </c>
      <c r="AB1851" s="77">
        <v>2.5522074649862301</v>
      </c>
      <c r="AC1851" s="77">
        <v>3323.61854348004</v>
      </c>
      <c r="AE1851" s="87" t="str">
        <f t="shared" si="328"/>
        <v>International</v>
      </c>
      <c r="AF1851" s="82" t="str">
        <f t="shared" si="329"/>
        <v>non-student</v>
      </c>
      <c r="AI1851" s="82">
        <f>'GDP per Capita'!N1851</f>
        <v>41314.410000000003</v>
      </c>
      <c r="AJ1851" s="82">
        <f t="shared" si="330"/>
        <v>41314.410000000003</v>
      </c>
      <c r="AK1851" s="82">
        <f t="shared" si="331"/>
        <v>41314.410000000003</v>
      </c>
      <c r="AL1851" s="88">
        <f t="shared" si="332"/>
        <v>8.0446956485159524E-2</v>
      </c>
    </row>
    <row r="1852" spans="1:38">
      <c r="A1852" s="77" t="s">
        <v>83</v>
      </c>
      <c r="B1852" s="77">
        <v>1954</v>
      </c>
      <c r="C1852" s="77">
        <v>22.283345399999899</v>
      </c>
      <c r="D1852" s="77">
        <v>39.112814499999999</v>
      </c>
      <c r="E1852" s="77" t="s">
        <v>39</v>
      </c>
      <c r="F1852" s="77">
        <v>585</v>
      </c>
      <c r="H1852" s="77" t="s">
        <v>64</v>
      </c>
      <c r="I1852" s="77">
        <v>2016</v>
      </c>
      <c r="J1852" s="77">
        <v>585</v>
      </c>
      <c r="K1852" s="77" t="s">
        <v>570</v>
      </c>
      <c r="L1852" s="77" t="s">
        <v>32</v>
      </c>
      <c r="N1852" s="77">
        <v>0</v>
      </c>
      <c r="O1852" s="77">
        <v>0</v>
      </c>
      <c r="P1852" s="77" t="s">
        <v>11</v>
      </c>
      <c r="Q1852" s="77">
        <v>47.614421900000004</v>
      </c>
      <c r="R1852" s="77">
        <v>-122.1923372</v>
      </c>
      <c r="S1852" s="77">
        <v>24041.838465949499</v>
      </c>
      <c r="T1852" s="77">
        <v>3.7614570231742199</v>
      </c>
      <c r="U1852" s="77">
        <v>250</v>
      </c>
      <c r="V1852" s="77">
        <v>808</v>
      </c>
      <c r="W1852" s="77">
        <v>8.6120000000000002E-2</v>
      </c>
      <c r="X1852" s="77">
        <v>0</v>
      </c>
      <c r="Y1852" s="77">
        <v>0</v>
      </c>
      <c r="Z1852" s="77">
        <v>0</v>
      </c>
      <c r="AA1852" s="77">
        <v>2199.8282196343798</v>
      </c>
      <c r="AB1852" s="77">
        <v>3.8475770231742201</v>
      </c>
      <c r="AC1852" s="77">
        <v>3842.8282196343798</v>
      </c>
      <c r="AE1852" s="87" t="str">
        <f t="shared" si="328"/>
        <v>International</v>
      </c>
      <c r="AF1852" s="82" t="str">
        <f t="shared" si="329"/>
        <v>non-student</v>
      </c>
      <c r="AI1852" s="82">
        <f>'GDP per Capita'!N1852</f>
        <v>21764.39</v>
      </c>
      <c r="AJ1852" s="82">
        <f t="shared" si="330"/>
        <v>21764.39</v>
      </c>
      <c r="AK1852" s="82">
        <f t="shared" si="331"/>
        <v>21764.39</v>
      </c>
      <c r="AL1852" s="88">
        <f t="shared" si="332"/>
        <v>0.17656494023652305</v>
      </c>
    </row>
    <row r="1853" spans="1:38">
      <c r="A1853" s="77" t="s">
        <v>215</v>
      </c>
      <c r="B1853" s="77">
        <v>1955</v>
      </c>
      <c r="C1853" s="77">
        <v>38.626417799999999</v>
      </c>
      <c r="D1853" s="77">
        <v>-90.199837799999997</v>
      </c>
      <c r="E1853" s="77" t="s">
        <v>42</v>
      </c>
      <c r="F1853" s="77">
        <v>0</v>
      </c>
      <c r="H1853" s="77" t="s">
        <v>63</v>
      </c>
      <c r="I1853" s="77">
        <v>2016</v>
      </c>
      <c r="J1853" s="77">
        <v>0</v>
      </c>
      <c r="K1853" s="77" t="s">
        <v>29</v>
      </c>
      <c r="L1853" s="77" t="s">
        <v>29</v>
      </c>
      <c r="N1853" s="77">
        <v>0</v>
      </c>
      <c r="O1853" s="77">
        <v>0</v>
      </c>
      <c r="P1853" s="77" t="s">
        <v>11</v>
      </c>
      <c r="Q1853" s="77">
        <v>47.614421900000004</v>
      </c>
      <c r="R1853" s="77">
        <v>-122.1923372</v>
      </c>
      <c r="S1853" s="77">
        <v>5516.6160042962701</v>
      </c>
      <c r="T1853" s="77">
        <v>0.94647110235125897</v>
      </c>
      <c r="U1853" s="77">
        <v>250</v>
      </c>
      <c r="V1853" s="77">
        <v>808</v>
      </c>
      <c r="W1853" s="77">
        <v>8.6120000000000002E-2</v>
      </c>
      <c r="X1853" s="77">
        <v>0</v>
      </c>
      <c r="Y1853" s="77">
        <v>0</v>
      </c>
      <c r="Z1853" s="77">
        <v>0</v>
      </c>
      <c r="AA1853" s="77">
        <v>661.99392051555299</v>
      </c>
      <c r="AB1853" s="77">
        <v>1.0325911023512599</v>
      </c>
      <c r="AC1853" s="77">
        <v>1719.9939205155499</v>
      </c>
      <c r="AE1853" s="87" t="str">
        <f t="shared" si="328"/>
        <v>Domestic</v>
      </c>
      <c r="AF1853" s="82" t="str">
        <f t="shared" si="329"/>
        <v>non-student</v>
      </c>
      <c r="AI1853" s="82">
        <f>'GDP per Capita'!N1853</f>
        <v>63809.64</v>
      </c>
      <c r="AJ1853" s="82">
        <f t="shared" si="330"/>
        <v>63809.64</v>
      </c>
      <c r="AK1853" s="82">
        <f t="shared" si="331"/>
        <v>63809.64</v>
      </c>
      <c r="AL1853" s="88">
        <f t="shared" si="332"/>
        <v>2.6955079522710829E-2</v>
      </c>
    </row>
    <row r="1854" spans="1:38">
      <c r="A1854" s="77" t="s">
        <v>85</v>
      </c>
      <c r="B1854" s="77">
        <v>1956</v>
      </c>
      <c r="C1854" s="77">
        <v>36.062584299999997</v>
      </c>
      <c r="D1854" s="77">
        <v>-94.157432799999995</v>
      </c>
      <c r="E1854" s="77" t="s">
        <v>39</v>
      </c>
      <c r="F1854" s="77">
        <v>585</v>
      </c>
      <c r="H1854" s="77" t="s">
        <v>64</v>
      </c>
      <c r="I1854" s="77">
        <v>2016</v>
      </c>
      <c r="J1854" s="77">
        <v>585</v>
      </c>
      <c r="K1854" s="77" t="s">
        <v>29</v>
      </c>
      <c r="L1854" s="77" t="s">
        <v>29</v>
      </c>
      <c r="N1854" s="77">
        <v>0</v>
      </c>
      <c r="O1854" s="77">
        <v>0</v>
      </c>
      <c r="P1854" s="77" t="s">
        <v>11</v>
      </c>
      <c r="Q1854" s="77">
        <v>47.614421900000004</v>
      </c>
      <c r="R1854" s="77">
        <v>-122.1923372</v>
      </c>
      <c r="S1854" s="77">
        <v>5266.2381290375097</v>
      </c>
      <c r="T1854" s="77">
        <v>0.91256741132119001</v>
      </c>
      <c r="U1854" s="77">
        <v>250</v>
      </c>
      <c r="V1854" s="77">
        <v>808</v>
      </c>
      <c r="W1854" s="77">
        <v>8.6120000000000002E-2</v>
      </c>
      <c r="X1854" s="77">
        <v>0</v>
      </c>
      <c r="Y1854" s="77">
        <v>0</v>
      </c>
      <c r="Z1854" s="77">
        <v>0</v>
      </c>
      <c r="AA1854" s="77">
        <v>631.94857548450102</v>
      </c>
      <c r="AB1854" s="77">
        <v>0.99868741132118999</v>
      </c>
      <c r="AC1854" s="77">
        <v>2274.9485754845</v>
      </c>
      <c r="AE1854" s="87" t="str">
        <f t="shared" si="328"/>
        <v>Domestic</v>
      </c>
      <c r="AF1854" s="82" t="str">
        <f t="shared" si="329"/>
        <v>non-student</v>
      </c>
      <c r="AI1854" s="82">
        <f>'GDP per Capita'!N1854</f>
        <v>63809.64</v>
      </c>
      <c r="AJ1854" s="82">
        <f t="shared" si="330"/>
        <v>63809.64</v>
      </c>
      <c r="AK1854" s="82">
        <f t="shared" si="331"/>
        <v>63809.64</v>
      </c>
      <c r="AL1854" s="88">
        <f t="shared" si="332"/>
        <v>3.5652114249265475E-2</v>
      </c>
    </row>
    <row r="1855" spans="1:38">
      <c r="A1855" s="77" t="s">
        <v>432</v>
      </c>
      <c r="B1855" s="77">
        <v>1957</v>
      </c>
      <c r="C1855" s="77">
        <v>47.372394100000001</v>
      </c>
      <c r="D1855" s="77">
        <v>8.5423328000000005</v>
      </c>
      <c r="E1855" s="77" t="s">
        <v>37</v>
      </c>
      <c r="F1855" s="77">
        <v>1485</v>
      </c>
      <c r="H1855" s="77" t="s">
        <v>64</v>
      </c>
      <c r="I1855" s="77">
        <v>2016</v>
      </c>
      <c r="J1855" s="77">
        <v>1485</v>
      </c>
      <c r="K1855" s="77" t="s">
        <v>575</v>
      </c>
      <c r="L1855" s="77" t="s">
        <v>31</v>
      </c>
      <c r="N1855" s="77">
        <v>0</v>
      </c>
      <c r="O1855" s="77">
        <v>0</v>
      </c>
      <c r="P1855" s="77" t="s">
        <v>11</v>
      </c>
      <c r="Q1855" s="77">
        <v>47.614421900000004</v>
      </c>
      <c r="R1855" s="77">
        <v>-122.1923372</v>
      </c>
      <c r="S1855" s="77">
        <v>16854.045682656801</v>
      </c>
      <c r="T1855" s="77">
        <v>2.5974355443303998</v>
      </c>
      <c r="U1855" s="77">
        <v>250</v>
      </c>
      <c r="V1855" s="77">
        <v>808</v>
      </c>
      <c r="W1855" s="77">
        <v>8.6120000000000002E-2</v>
      </c>
      <c r="X1855" s="77">
        <v>0</v>
      </c>
      <c r="Y1855" s="77">
        <v>0</v>
      </c>
      <c r="Z1855" s="77">
        <v>0</v>
      </c>
      <c r="AA1855" s="77">
        <v>1769.6747966789701</v>
      </c>
      <c r="AB1855" s="77">
        <v>2.6835555443304</v>
      </c>
      <c r="AC1855" s="77">
        <v>4312.6747966789699</v>
      </c>
      <c r="AE1855" s="87" t="str">
        <f t="shared" si="328"/>
        <v>International</v>
      </c>
      <c r="AF1855" s="82" t="str">
        <f t="shared" si="329"/>
        <v>non-student</v>
      </c>
      <c r="AI1855" s="82">
        <f>'GDP per Capita'!N1855</f>
        <v>84665.279999999999</v>
      </c>
      <c r="AJ1855" s="82">
        <f t="shared" si="330"/>
        <v>84665.279999999999</v>
      </c>
      <c r="AK1855" s="82">
        <f t="shared" si="331"/>
        <v>84665.279999999999</v>
      </c>
      <c r="AL1855" s="88">
        <f t="shared" si="332"/>
        <v>5.093793815692773E-2</v>
      </c>
    </row>
    <row r="1856" spans="1:38">
      <c r="A1856" s="77" t="s">
        <v>211</v>
      </c>
      <c r="B1856" s="77">
        <v>1958</v>
      </c>
      <c r="C1856" s="77">
        <v>45.262742799999998</v>
      </c>
      <c r="D1856" s="77">
        <v>-94.124427099999906</v>
      </c>
      <c r="E1856" s="77" t="s">
        <v>42</v>
      </c>
      <c r="F1856" s="77">
        <v>685</v>
      </c>
      <c r="H1856" s="77" t="s">
        <v>64</v>
      </c>
      <c r="I1856" s="77">
        <v>2016</v>
      </c>
      <c r="J1856" s="77">
        <v>685</v>
      </c>
      <c r="K1856" s="77" t="s">
        <v>29</v>
      </c>
      <c r="L1856" s="77" t="s">
        <v>29</v>
      </c>
      <c r="N1856" s="77">
        <v>0</v>
      </c>
      <c r="O1856" s="77">
        <v>0</v>
      </c>
      <c r="P1856" s="77" t="s">
        <v>11</v>
      </c>
      <c r="Q1856" s="77">
        <v>47.614421900000004</v>
      </c>
      <c r="R1856" s="77">
        <v>-122.1923372</v>
      </c>
      <c r="S1856" s="77">
        <v>4309.3172926717998</v>
      </c>
      <c r="T1856" s="77">
        <v>0.77136487059349401</v>
      </c>
      <c r="U1856" s="77">
        <v>250</v>
      </c>
      <c r="V1856" s="77">
        <v>808</v>
      </c>
      <c r="W1856" s="77">
        <v>8.6120000000000002E-2</v>
      </c>
      <c r="X1856" s="77">
        <v>0</v>
      </c>
      <c r="Y1856" s="77">
        <v>0</v>
      </c>
      <c r="Z1856" s="77">
        <v>0</v>
      </c>
      <c r="AA1856" s="77">
        <v>517.11807512061603</v>
      </c>
      <c r="AB1856" s="77">
        <v>0.85748487059349399</v>
      </c>
      <c r="AC1856" s="77">
        <v>2260.1180751206098</v>
      </c>
      <c r="AE1856" s="87" t="str">
        <f t="shared" si="328"/>
        <v>Domestic</v>
      </c>
      <c r="AF1856" s="82" t="str">
        <f t="shared" si="329"/>
        <v>non-student</v>
      </c>
      <c r="AI1856" s="82">
        <f>'GDP per Capita'!N1856</f>
        <v>63809.64</v>
      </c>
      <c r="AJ1856" s="82">
        <f t="shared" si="330"/>
        <v>63809.64</v>
      </c>
      <c r="AK1856" s="82">
        <f t="shared" si="331"/>
        <v>63809.64</v>
      </c>
      <c r="AL1856" s="88">
        <f t="shared" si="332"/>
        <v>3.5419696383189279E-2</v>
      </c>
    </row>
    <row r="1857" spans="1:38">
      <c r="A1857" s="77" t="s">
        <v>105</v>
      </c>
      <c r="B1857" s="77">
        <v>1959</v>
      </c>
      <c r="C1857" s="77">
        <v>30.271128600000001</v>
      </c>
      <c r="D1857" s="77">
        <v>-97.743699500000005</v>
      </c>
      <c r="E1857" s="77" t="s">
        <v>40</v>
      </c>
      <c r="F1857" s="77">
        <v>0</v>
      </c>
      <c r="H1857" s="77" t="s">
        <v>67</v>
      </c>
      <c r="I1857" s="77">
        <v>2016</v>
      </c>
      <c r="J1857" s="77">
        <v>0</v>
      </c>
      <c r="K1857" s="77" t="s">
        <v>29</v>
      </c>
      <c r="L1857" s="77" t="s">
        <v>29</v>
      </c>
      <c r="N1857" s="77">
        <v>0</v>
      </c>
      <c r="O1857" s="77">
        <v>0</v>
      </c>
      <c r="P1857" s="77" t="s">
        <v>11</v>
      </c>
      <c r="Q1857" s="77">
        <v>47.614421900000004</v>
      </c>
      <c r="R1857" s="77">
        <v>-122.1923372</v>
      </c>
      <c r="S1857" s="77">
        <v>5678.4573405282399</v>
      </c>
      <c r="T1857" s="77">
        <v>0.96844483772128698</v>
      </c>
      <c r="U1857" s="77">
        <v>250</v>
      </c>
      <c r="V1857" s="77">
        <v>672.17241379310303</v>
      </c>
      <c r="W1857" s="77">
        <v>7.1642931034482896E-2</v>
      </c>
      <c r="X1857" s="77">
        <v>1</v>
      </c>
      <c r="Y1857" s="77">
        <v>0</v>
      </c>
      <c r="Z1857" s="77">
        <v>0</v>
      </c>
      <c r="AA1857" s="77">
        <v>681.41488086338904</v>
      </c>
      <c r="AB1857" s="77">
        <v>1.0400877687557699</v>
      </c>
      <c r="AC1857" s="77">
        <v>1603.58729465649</v>
      </c>
      <c r="AE1857" s="87" t="str">
        <f t="shared" si="328"/>
        <v>Domestic</v>
      </c>
      <c r="AF1857" s="82" t="str">
        <f t="shared" si="329"/>
        <v>non-student</v>
      </c>
      <c r="AI1857" s="82">
        <f>'GDP per Capita'!N1857</f>
        <v>63809.64</v>
      </c>
      <c r="AJ1857" s="82">
        <f t="shared" si="330"/>
        <v>63809.64</v>
      </c>
      <c r="AK1857" s="82">
        <f t="shared" si="331"/>
        <v>63809.64</v>
      </c>
      <c r="AL1857" s="88">
        <f t="shared" si="332"/>
        <v>2.5130799901966067E-2</v>
      </c>
    </row>
    <row r="1858" spans="1:38">
      <c r="A1858" s="77" t="s">
        <v>34</v>
      </c>
      <c r="B1858" s="77">
        <v>1960</v>
      </c>
      <c r="C1858" s="77">
        <v>0</v>
      </c>
      <c r="D1858" s="77">
        <v>0</v>
      </c>
      <c r="E1858" s="77" t="s">
        <v>40</v>
      </c>
      <c r="F1858" s="77">
        <v>150</v>
      </c>
      <c r="H1858" s="77" t="s">
        <v>64</v>
      </c>
      <c r="I1858" s="77">
        <v>2016</v>
      </c>
      <c r="J1858" s="77">
        <v>150</v>
      </c>
      <c r="K1858" s="77" t="s">
        <v>34</v>
      </c>
      <c r="L1858" s="77" t="s">
        <v>34</v>
      </c>
      <c r="N1858" s="77">
        <v>0</v>
      </c>
      <c r="O1858" s="77">
        <v>0</v>
      </c>
      <c r="P1858" s="77" t="s">
        <v>11</v>
      </c>
      <c r="Q1858" s="77">
        <v>47.614421900000004</v>
      </c>
      <c r="R1858" s="77">
        <v>-122.1923372</v>
      </c>
      <c r="S1858" s="77">
        <v>9142.8837881832096</v>
      </c>
      <c r="T1858" s="77">
        <v>1.47675364013927</v>
      </c>
      <c r="U1858" s="77">
        <v>242.29691876750701</v>
      </c>
      <c r="V1858" s="77">
        <v>672.17241379310303</v>
      </c>
      <c r="W1858" s="77">
        <v>7.1642931034482896E-2</v>
      </c>
      <c r="X1858" s="77">
        <v>1</v>
      </c>
      <c r="Y1858" s="77">
        <v>1</v>
      </c>
      <c r="Z1858" s="77">
        <v>1</v>
      </c>
      <c r="AA1858" s="77">
        <v>960.00279775923798</v>
      </c>
      <c r="AB1858" s="77">
        <v>1.54839657117375</v>
      </c>
      <c r="AC1858" s="77">
        <v>2024.4721303198401</v>
      </c>
      <c r="AE1858" s="87" t="str">
        <f t="shared" si="328"/>
        <v>Unknown</v>
      </c>
      <c r="AF1858" s="82" t="str">
        <f t="shared" si="329"/>
        <v>non-student</v>
      </c>
      <c r="AI1858" s="82" t="e">
        <f>'GDP per Capita'!N1858</f>
        <v>#N/A</v>
      </c>
      <c r="AJ1858" s="82" t="str">
        <f t="shared" si="330"/>
        <v/>
      </c>
      <c r="AK1858" s="82">
        <f t="shared" si="331"/>
        <v>57550.842940441376</v>
      </c>
      <c r="AL1858" s="88">
        <f t="shared" si="332"/>
        <v>3.5177106483304514E-2</v>
      </c>
    </row>
    <row r="1859" spans="1:38">
      <c r="A1859" s="77" t="s">
        <v>105</v>
      </c>
      <c r="B1859" s="77">
        <v>1961</v>
      </c>
      <c r="C1859" s="77">
        <v>30.271128600000001</v>
      </c>
      <c r="D1859" s="77">
        <v>-97.743699500000005</v>
      </c>
      <c r="E1859" s="77" t="s">
        <v>37</v>
      </c>
      <c r="F1859" s="77">
        <v>0</v>
      </c>
      <c r="H1859" s="77" t="s">
        <v>68</v>
      </c>
      <c r="I1859" s="77">
        <v>2016</v>
      </c>
      <c r="J1859" s="77">
        <v>0</v>
      </c>
      <c r="K1859" s="77" t="s">
        <v>29</v>
      </c>
      <c r="L1859" s="77" t="s">
        <v>29</v>
      </c>
      <c r="N1859" s="77">
        <v>0</v>
      </c>
      <c r="O1859" s="77">
        <v>0</v>
      </c>
      <c r="P1859" s="77" t="s">
        <v>11</v>
      </c>
      <c r="Q1859" s="77">
        <v>47.614421900000004</v>
      </c>
      <c r="R1859" s="77">
        <v>-122.1923372</v>
      </c>
      <c r="S1859" s="77">
        <v>5678.4573405282399</v>
      </c>
      <c r="T1859" s="77">
        <v>0.96844483772128698</v>
      </c>
      <c r="U1859" s="77">
        <v>250</v>
      </c>
      <c r="V1859" s="77">
        <v>808</v>
      </c>
      <c r="W1859" s="77">
        <v>8.6120000000000002E-2</v>
      </c>
      <c r="X1859" s="77">
        <v>0</v>
      </c>
      <c r="Y1859" s="77">
        <v>0</v>
      </c>
      <c r="Z1859" s="77">
        <v>0</v>
      </c>
      <c r="AA1859" s="77">
        <v>681.41488086338904</v>
      </c>
      <c r="AB1859" s="77">
        <v>1.05456483772128</v>
      </c>
      <c r="AC1859" s="77">
        <v>1739.4148808633799</v>
      </c>
      <c r="AE1859" s="87" t="str">
        <f t="shared" ref="AE1859:AE1922" si="333">IF(K1859&lt;&gt;"USA",IF(K1859&lt;&gt;"Unknown","International","Unknown"),"Domestic")</f>
        <v>Domestic</v>
      </c>
      <c r="AF1859" s="82" t="str">
        <f t="shared" ref="AF1859:AF1922" si="334">IF(E1859="Undergraduate Student","student",IF(E1859="Graduate Student","student","non-student"))</f>
        <v>non-student</v>
      </c>
      <c r="AI1859" s="82">
        <f>'GDP per Capita'!N1859</f>
        <v>63809.64</v>
      </c>
      <c r="AJ1859" s="82">
        <f t="shared" ref="AJ1859:AJ1922" si="335">IFERROR(AI1859,"")</f>
        <v>63809.64</v>
      </c>
      <c r="AK1859" s="82">
        <f t="shared" ref="AK1859:AK1922" si="336">IFERROR(AI1859,AVERAGE(AJ$2:AJ$2538))</f>
        <v>63809.64</v>
      </c>
      <c r="AL1859" s="88">
        <f t="shared" ref="AL1859:AL1922" si="337">AC1859/AK1859</f>
        <v>2.7259437302316388E-2</v>
      </c>
    </row>
    <row r="1860" spans="1:38">
      <c r="A1860" s="77" t="s">
        <v>437</v>
      </c>
      <c r="B1860" s="77">
        <v>1962</v>
      </c>
      <c r="C1860" s="77">
        <v>29.758938199999999</v>
      </c>
      <c r="D1860" s="77">
        <v>-95.367697399999997</v>
      </c>
      <c r="E1860" s="77" t="s">
        <v>38</v>
      </c>
      <c r="F1860" s="77">
        <v>545</v>
      </c>
      <c r="H1860" s="77" t="s">
        <v>65</v>
      </c>
      <c r="I1860" s="77">
        <v>2016</v>
      </c>
      <c r="J1860" s="77">
        <v>545</v>
      </c>
      <c r="K1860" s="77" t="s">
        <v>29</v>
      </c>
      <c r="L1860" s="77" t="s">
        <v>29</v>
      </c>
      <c r="N1860" s="77">
        <v>0</v>
      </c>
      <c r="O1860" s="77">
        <v>0</v>
      </c>
      <c r="P1860" s="77" t="s">
        <v>11</v>
      </c>
      <c r="Q1860" s="77">
        <v>47.614421900000004</v>
      </c>
      <c r="R1860" s="77">
        <v>-122.1923372</v>
      </c>
      <c r="S1860" s="77">
        <v>6064.5310532618896</v>
      </c>
      <c r="T1860" s="77">
        <v>1.02104974187353</v>
      </c>
      <c r="U1860" s="77">
        <v>250</v>
      </c>
      <c r="V1860" s="77">
        <v>404</v>
      </c>
      <c r="W1860" s="77">
        <v>4.3060000000000001E-2</v>
      </c>
      <c r="X1860" s="77">
        <v>0</v>
      </c>
      <c r="Y1860" s="77">
        <v>0</v>
      </c>
      <c r="Z1860" s="77">
        <v>0</v>
      </c>
      <c r="AA1860" s="77">
        <v>727.743726391427</v>
      </c>
      <c r="AB1860" s="77">
        <v>1.0641097418735299</v>
      </c>
      <c r="AC1860" s="77">
        <v>1926.7437263914201</v>
      </c>
      <c r="AE1860" s="87" t="str">
        <f t="shared" si="333"/>
        <v>Domestic</v>
      </c>
      <c r="AF1860" s="82" t="str">
        <f t="shared" si="334"/>
        <v>student</v>
      </c>
      <c r="AI1860" s="82">
        <f>'GDP per Capita'!N1860</f>
        <v>63809.64</v>
      </c>
      <c r="AJ1860" s="82">
        <f t="shared" si="335"/>
        <v>63809.64</v>
      </c>
      <c r="AK1860" s="82">
        <f t="shared" si="336"/>
        <v>63809.64</v>
      </c>
      <c r="AL1860" s="88">
        <f t="shared" si="337"/>
        <v>3.0195182520876471E-2</v>
      </c>
    </row>
    <row r="1861" spans="1:38">
      <c r="A1861" s="77" t="s">
        <v>167</v>
      </c>
      <c r="B1861" s="77">
        <v>1963</v>
      </c>
      <c r="C1861" s="77">
        <v>47.603832099999998</v>
      </c>
      <c r="D1861" s="77">
        <v>-122.3300624</v>
      </c>
      <c r="E1861" s="77" t="s">
        <v>38</v>
      </c>
      <c r="F1861" s="77">
        <v>0</v>
      </c>
      <c r="H1861" s="77" t="s">
        <v>62</v>
      </c>
      <c r="I1861" s="77">
        <v>2016</v>
      </c>
      <c r="J1861" s="77">
        <v>0</v>
      </c>
      <c r="K1861" s="77" t="s">
        <v>29</v>
      </c>
      <c r="L1861" s="77" t="s">
        <v>29</v>
      </c>
      <c r="N1861" s="77">
        <v>0</v>
      </c>
      <c r="O1861" s="77">
        <v>1</v>
      </c>
      <c r="P1861" s="77" t="s">
        <v>11</v>
      </c>
      <c r="Q1861" s="77">
        <v>47.614421900000004</v>
      </c>
      <c r="R1861" s="77">
        <v>-122.1923372</v>
      </c>
      <c r="S1861" s="77">
        <v>20.783283779783499</v>
      </c>
      <c r="T1861" s="77">
        <v>0</v>
      </c>
      <c r="U1861" s="77">
        <v>0</v>
      </c>
      <c r="V1861" s="77">
        <v>0</v>
      </c>
      <c r="W1861" s="77">
        <v>0</v>
      </c>
      <c r="X1861" s="77">
        <v>0</v>
      </c>
      <c r="Y1861" s="77">
        <v>0</v>
      </c>
      <c r="Z1861" s="77">
        <v>0</v>
      </c>
      <c r="AA1861" s="77">
        <v>0</v>
      </c>
      <c r="AB1861" s="77">
        <v>0</v>
      </c>
      <c r="AC1861" s="77">
        <v>0</v>
      </c>
      <c r="AE1861" s="87" t="str">
        <f t="shared" si="333"/>
        <v>Domestic</v>
      </c>
      <c r="AF1861" s="82" t="str">
        <f t="shared" si="334"/>
        <v>student</v>
      </c>
      <c r="AI1861" s="82">
        <f>'GDP per Capita'!N1861</f>
        <v>63809.64</v>
      </c>
      <c r="AJ1861" s="82">
        <f t="shared" si="335"/>
        <v>63809.64</v>
      </c>
      <c r="AK1861" s="82">
        <f t="shared" si="336"/>
        <v>63809.64</v>
      </c>
      <c r="AL1861" s="88">
        <f t="shared" si="337"/>
        <v>0</v>
      </c>
    </row>
    <row r="1862" spans="1:38">
      <c r="A1862" s="77" t="s">
        <v>83</v>
      </c>
      <c r="B1862" s="77">
        <v>1964</v>
      </c>
      <c r="C1862" s="77">
        <v>22.283345399999899</v>
      </c>
      <c r="D1862" s="77">
        <v>39.112814499999999</v>
      </c>
      <c r="E1862" s="77" t="s">
        <v>37</v>
      </c>
      <c r="F1862" s="77">
        <v>685</v>
      </c>
      <c r="H1862" s="77" t="s">
        <v>64</v>
      </c>
      <c r="I1862" s="77">
        <v>2016</v>
      </c>
      <c r="J1862" s="77">
        <v>685</v>
      </c>
      <c r="K1862" s="77" t="s">
        <v>570</v>
      </c>
      <c r="L1862" s="77" t="s">
        <v>32</v>
      </c>
      <c r="N1862" s="77">
        <v>0</v>
      </c>
      <c r="O1862" s="77">
        <v>0</v>
      </c>
      <c r="P1862" s="77" t="s">
        <v>11</v>
      </c>
      <c r="Q1862" s="77">
        <v>47.614421900000004</v>
      </c>
      <c r="R1862" s="77">
        <v>-122.1923372</v>
      </c>
      <c r="S1862" s="77">
        <v>24041.838465949499</v>
      </c>
      <c r="T1862" s="77">
        <v>3.7614570231742199</v>
      </c>
      <c r="U1862" s="77">
        <v>250</v>
      </c>
      <c r="V1862" s="77">
        <v>808</v>
      </c>
      <c r="W1862" s="77">
        <v>8.6120000000000002E-2</v>
      </c>
      <c r="X1862" s="77">
        <v>0</v>
      </c>
      <c r="Y1862" s="77">
        <v>0</v>
      </c>
      <c r="Z1862" s="77">
        <v>0</v>
      </c>
      <c r="AA1862" s="77">
        <v>2199.8282196343798</v>
      </c>
      <c r="AB1862" s="77">
        <v>3.8475770231742201</v>
      </c>
      <c r="AC1862" s="77">
        <v>3942.8282196343798</v>
      </c>
      <c r="AE1862" s="87" t="str">
        <f t="shared" si="333"/>
        <v>International</v>
      </c>
      <c r="AF1862" s="82" t="str">
        <f t="shared" si="334"/>
        <v>non-student</v>
      </c>
      <c r="AI1862" s="82">
        <f>'GDP per Capita'!N1862</f>
        <v>21764.39</v>
      </c>
      <c r="AJ1862" s="82">
        <f t="shared" si="335"/>
        <v>21764.39</v>
      </c>
      <c r="AK1862" s="82">
        <f t="shared" si="336"/>
        <v>21764.39</v>
      </c>
      <c r="AL1862" s="88">
        <f t="shared" si="337"/>
        <v>0.18115960151579621</v>
      </c>
    </row>
    <row r="1863" spans="1:38">
      <c r="A1863" s="77" t="s">
        <v>127</v>
      </c>
      <c r="B1863" s="77">
        <v>1965</v>
      </c>
      <c r="C1863" s="77">
        <v>40.014985600000003</v>
      </c>
      <c r="D1863" s="77">
        <v>-105.27054560000001</v>
      </c>
      <c r="E1863" s="77" t="s">
        <v>37</v>
      </c>
      <c r="F1863" s="77">
        <v>525</v>
      </c>
      <c r="H1863" s="77" t="s">
        <v>66</v>
      </c>
      <c r="I1863" s="77">
        <v>2016</v>
      </c>
      <c r="J1863" s="77">
        <v>525</v>
      </c>
      <c r="K1863" s="77" t="s">
        <v>29</v>
      </c>
      <c r="L1863" s="77" t="s">
        <v>29</v>
      </c>
      <c r="N1863" s="77">
        <v>0</v>
      </c>
      <c r="O1863" s="77">
        <v>0</v>
      </c>
      <c r="P1863" s="77" t="s">
        <v>11</v>
      </c>
      <c r="Q1863" s="77">
        <v>47.614421900000004</v>
      </c>
      <c r="R1863" s="77">
        <v>-122.1923372</v>
      </c>
      <c r="S1863" s="77">
        <v>3188.0481125820202</v>
      </c>
      <c r="T1863" s="77">
        <v>0.59286178025021197</v>
      </c>
      <c r="U1863" s="77">
        <v>250</v>
      </c>
      <c r="V1863" s="77">
        <v>808</v>
      </c>
      <c r="W1863" s="77">
        <v>8.6120000000000002E-2</v>
      </c>
      <c r="X1863" s="77">
        <v>0</v>
      </c>
      <c r="Y1863" s="77">
        <v>0</v>
      </c>
      <c r="Z1863" s="77">
        <v>0</v>
      </c>
      <c r="AA1863" s="77">
        <v>612.10523761574802</v>
      </c>
      <c r="AB1863" s="77">
        <v>0.67898178025021205</v>
      </c>
      <c r="AC1863" s="77">
        <v>2195.10523761574</v>
      </c>
      <c r="AE1863" s="87" t="str">
        <f t="shared" si="333"/>
        <v>Domestic</v>
      </c>
      <c r="AF1863" s="82" t="str">
        <f t="shared" si="334"/>
        <v>non-student</v>
      </c>
      <c r="AI1863" s="82">
        <f>'GDP per Capita'!N1863</f>
        <v>63809.64</v>
      </c>
      <c r="AJ1863" s="82">
        <f t="shared" si="335"/>
        <v>63809.64</v>
      </c>
      <c r="AK1863" s="82">
        <f t="shared" si="336"/>
        <v>63809.64</v>
      </c>
      <c r="AL1863" s="88">
        <f t="shared" si="337"/>
        <v>3.4400840337223966E-2</v>
      </c>
    </row>
    <row r="1864" spans="1:38">
      <c r="A1864" s="77" t="s">
        <v>322</v>
      </c>
      <c r="B1864" s="77">
        <v>1966</v>
      </c>
      <c r="C1864" s="77">
        <v>32.948178900000002</v>
      </c>
      <c r="D1864" s="77">
        <v>-96.729720599999993</v>
      </c>
      <c r="E1864" s="77" t="s">
        <v>39</v>
      </c>
      <c r="F1864" s="77">
        <v>585</v>
      </c>
      <c r="H1864" s="77" t="s">
        <v>64</v>
      </c>
      <c r="I1864" s="77">
        <v>2016</v>
      </c>
      <c r="J1864" s="77">
        <v>585</v>
      </c>
      <c r="K1864" s="77" t="s">
        <v>29</v>
      </c>
      <c r="L1864" s="77" t="s">
        <v>29</v>
      </c>
      <c r="N1864" s="77">
        <v>0</v>
      </c>
      <c r="O1864" s="77">
        <v>0</v>
      </c>
      <c r="P1864" s="77" t="s">
        <v>11</v>
      </c>
      <c r="Q1864" s="77">
        <v>47.614421900000004</v>
      </c>
      <c r="R1864" s="77">
        <v>-122.1923372</v>
      </c>
      <c r="S1864" s="77">
        <v>5370.9867392804999</v>
      </c>
      <c r="T1864" s="77">
        <v>0.92673798874677504</v>
      </c>
      <c r="U1864" s="77">
        <v>250</v>
      </c>
      <c r="V1864" s="77">
        <v>808</v>
      </c>
      <c r="W1864" s="77">
        <v>8.6120000000000002E-2</v>
      </c>
      <c r="X1864" s="77">
        <v>0</v>
      </c>
      <c r="Y1864" s="77">
        <v>0</v>
      </c>
      <c r="Z1864" s="77">
        <v>0</v>
      </c>
      <c r="AA1864" s="77">
        <v>644.51840871366096</v>
      </c>
      <c r="AB1864" s="77">
        <v>1.0128579887467699</v>
      </c>
      <c r="AC1864" s="77">
        <v>2287.5184087136599</v>
      </c>
      <c r="AE1864" s="87" t="str">
        <f t="shared" si="333"/>
        <v>Domestic</v>
      </c>
      <c r="AF1864" s="82" t="str">
        <f t="shared" si="334"/>
        <v>non-student</v>
      </c>
      <c r="AI1864" s="82">
        <f>'GDP per Capita'!N1864</f>
        <v>63809.64</v>
      </c>
      <c r="AJ1864" s="82">
        <f t="shared" si="335"/>
        <v>63809.64</v>
      </c>
      <c r="AK1864" s="82">
        <f t="shared" si="336"/>
        <v>63809.64</v>
      </c>
      <c r="AL1864" s="88">
        <f t="shared" si="337"/>
        <v>3.5849103814308621E-2</v>
      </c>
    </row>
    <row r="1865" spans="1:38">
      <c r="A1865" s="77" t="s">
        <v>480</v>
      </c>
      <c r="B1865" s="77">
        <v>1967</v>
      </c>
      <c r="C1865" s="77">
        <v>30.311876899999898</v>
      </c>
      <c r="D1865" s="77">
        <v>-95.456051200000005</v>
      </c>
      <c r="E1865" s="77" t="s">
        <v>42</v>
      </c>
      <c r="F1865" s="77">
        <v>1325</v>
      </c>
      <c r="H1865" s="77" t="s">
        <v>66</v>
      </c>
      <c r="I1865" s="77">
        <v>2016</v>
      </c>
      <c r="J1865" s="77">
        <v>1325</v>
      </c>
      <c r="K1865" s="77" t="s">
        <v>29</v>
      </c>
      <c r="L1865" s="77" t="s">
        <v>29</v>
      </c>
      <c r="N1865" s="77">
        <v>0</v>
      </c>
      <c r="O1865" s="77">
        <v>0</v>
      </c>
      <c r="P1865" s="77" t="s">
        <v>11</v>
      </c>
      <c r="Q1865" s="77">
        <v>47.614421900000004</v>
      </c>
      <c r="R1865" s="77">
        <v>-122.1923372</v>
      </c>
      <c r="S1865" s="77">
        <v>5961.67783173933</v>
      </c>
      <c r="T1865" s="77">
        <v>1.0070096934551001</v>
      </c>
      <c r="U1865" s="77">
        <v>250</v>
      </c>
      <c r="V1865" s="77">
        <v>808</v>
      </c>
      <c r="W1865" s="77">
        <v>8.6120000000000002E-2</v>
      </c>
      <c r="X1865" s="77">
        <v>0</v>
      </c>
      <c r="Y1865" s="77">
        <v>0</v>
      </c>
      <c r="Z1865" s="77">
        <v>0</v>
      </c>
      <c r="AA1865" s="77">
        <v>715.40133980871997</v>
      </c>
      <c r="AB1865" s="77">
        <v>1.0931296934551</v>
      </c>
      <c r="AC1865" s="77">
        <v>3098.40133980872</v>
      </c>
      <c r="AE1865" s="87" t="str">
        <f t="shared" si="333"/>
        <v>Domestic</v>
      </c>
      <c r="AF1865" s="82" t="str">
        <f t="shared" si="334"/>
        <v>non-student</v>
      </c>
      <c r="AI1865" s="82">
        <f>'GDP per Capita'!N1865</f>
        <v>63809.64</v>
      </c>
      <c r="AJ1865" s="82">
        <f t="shared" si="335"/>
        <v>63809.64</v>
      </c>
      <c r="AK1865" s="82">
        <f t="shared" si="336"/>
        <v>63809.64</v>
      </c>
      <c r="AL1865" s="88">
        <f t="shared" si="337"/>
        <v>4.8556947505247167E-2</v>
      </c>
    </row>
    <row r="1866" spans="1:38">
      <c r="A1866" s="77" t="s">
        <v>81</v>
      </c>
      <c r="B1866" s="77">
        <v>1968</v>
      </c>
      <c r="C1866" s="77">
        <v>41.704567750000002</v>
      </c>
      <c r="D1866" s="77">
        <v>-86.238220260172596</v>
      </c>
      <c r="E1866" s="77" t="s">
        <v>37</v>
      </c>
      <c r="F1866" s="77">
        <v>625</v>
      </c>
      <c r="H1866" s="77" t="s">
        <v>66</v>
      </c>
      <c r="I1866" s="77">
        <v>2016</v>
      </c>
      <c r="J1866" s="77">
        <v>625</v>
      </c>
      <c r="K1866" s="77" t="s">
        <v>29</v>
      </c>
      <c r="L1866" s="77" t="s">
        <v>29</v>
      </c>
      <c r="N1866" s="77">
        <v>0</v>
      </c>
      <c r="O1866" s="77">
        <v>0</v>
      </c>
      <c r="P1866" s="77" t="s">
        <v>11</v>
      </c>
      <c r="Q1866" s="77">
        <v>47.614421900000004</v>
      </c>
      <c r="R1866" s="77">
        <v>-122.1923372</v>
      </c>
      <c r="S1866" s="77">
        <v>5781.8858043747096</v>
      </c>
      <c r="T1866" s="77">
        <v>0.98251183918885598</v>
      </c>
      <c r="U1866" s="77">
        <v>250</v>
      </c>
      <c r="V1866" s="77">
        <v>808</v>
      </c>
      <c r="W1866" s="77">
        <v>8.6120000000000002E-2</v>
      </c>
      <c r="X1866" s="77">
        <v>0</v>
      </c>
      <c r="Y1866" s="77">
        <v>0</v>
      </c>
      <c r="Z1866" s="77">
        <v>0</v>
      </c>
      <c r="AA1866" s="77">
        <v>693.82629652496496</v>
      </c>
      <c r="AB1866" s="77">
        <v>1.0686318391888501</v>
      </c>
      <c r="AC1866" s="77">
        <v>2376.8262965249601</v>
      </c>
      <c r="AE1866" s="87" t="str">
        <f t="shared" si="333"/>
        <v>Domestic</v>
      </c>
      <c r="AF1866" s="82" t="str">
        <f t="shared" si="334"/>
        <v>non-student</v>
      </c>
      <c r="AI1866" s="82">
        <f>'GDP per Capita'!N1866</f>
        <v>63809.64</v>
      </c>
      <c r="AJ1866" s="82">
        <f t="shared" si="335"/>
        <v>63809.64</v>
      </c>
      <c r="AK1866" s="82">
        <f t="shared" si="336"/>
        <v>63809.64</v>
      </c>
      <c r="AL1866" s="88">
        <f t="shared" si="337"/>
        <v>3.7248702492679163E-2</v>
      </c>
    </row>
    <row r="1867" spans="1:38">
      <c r="A1867" s="77" t="s">
        <v>481</v>
      </c>
      <c r="B1867" s="77">
        <v>1969</v>
      </c>
      <c r="C1867" s="77">
        <v>-33.931073299999902</v>
      </c>
      <c r="D1867" s="77">
        <v>151.21136669999899</v>
      </c>
      <c r="E1867" s="77" t="s">
        <v>39</v>
      </c>
      <c r="F1867" s="77">
        <v>1025</v>
      </c>
      <c r="H1867" s="77" t="s">
        <v>66</v>
      </c>
      <c r="I1867" s="77">
        <v>2016</v>
      </c>
      <c r="J1867" s="77">
        <v>1025</v>
      </c>
      <c r="K1867" s="77" t="s">
        <v>33</v>
      </c>
      <c r="L1867" s="77" t="s">
        <v>816</v>
      </c>
      <c r="N1867" s="77">
        <v>0</v>
      </c>
      <c r="O1867" s="77">
        <v>0</v>
      </c>
      <c r="P1867" s="77" t="s">
        <v>11</v>
      </c>
      <c r="Q1867" s="77">
        <v>47.614421900000004</v>
      </c>
      <c r="R1867" s="77">
        <v>-122.1923372</v>
      </c>
      <c r="S1867" s="77">
        <v>24969.3671097814</v>
      </c>
      <c r="T1867" s="77">
        <v>3.9182975173205601</v>
      </c>
      <c r="U1867" s="77">
        <v>250</v>
      </c>
      <c r="V1867" s="77">
        <v>808</v>
      </c>
      <c r="W1867" s="77">
        <v>8.6120000000000002E-2</v>
      </c>
      <c r="X1867" s="77">
        <v>0</v>
      </c>
      <c r="Y1867" s="77">
        <v>0</v>
      </c>
      <c r="Z1867" s="77">
        <v>0</v>
      </c>
      <c r="AA1867" s="77">
        <v>2284.6970905449998</v>
      </c>
      <c r="AB1867" s="77">
        <v>4.0044175173205598</v>
      </c>
      <c r="AC1867" s="77">
        <v>4367.6970905449998</v>
      </c>
      <c r="AE1867" s="87" t="str">
        <f t="shared" si="333"/>
        <v>International</v>
      </c>
      <c r="AF1867" s="82" t="str">
        <f t="shared" si="334"/>
        <v>non-student</v>
      </c>
      <c r="AI1867" s="82">
        <f>'GDP per Capita'!N1867</f>
        <v>61250.7</v>
      </c>
      <c r="AJ1867" s="82">
        <f t="shared" si="335"/>
        <v>61250.7</v>
      </c>
      <c r="AK1867" s="82">
        <f t="shared" si="336"/>
        <v>61250.7</v>
      </c>
      <c r="AL1867" s="88">
        <f t="shared" si="337"/>
        <v>7.1308525299221076E-2</v>
      </c>
    </row>
    <row r="1868" spans="1:38">
      <c r="A1868" s="77" t="s">
        <v>83</v>
      </c>
      <c r="B1868" s="77">
        <v>1970</v>
      </c>
      <c r="C1868" s="77">
        <v>22.283345399999899</v>
      </c>
      <c r="D1868" s="77">
        <v>39.112814499999999</v>
      </c>
      <c r="E1868" s="77" t="s">
        <v>43</v>
      </c>
      <c r="F1868" s="77">
        <v>585</v>
      </c>
      <c r="H1868" s="77" t="s">
        <v>64</v>
      </c>
      <c r="I1868" s="77">
        <v>2016</v>
      </c>
      <c r="J1868" s="77">
        <v>585</v>
      </c>
      <c r="K1868" s="77" t="s">
        <v>570</v>
      </c>
      <c r="L1868" s="77" t="s">
        <v>32</v>
      </c>
      <c r="N1868" s="77">
        <v>0</v>
      </c>
      <c r="O1868" s="77">
        <v>0</v>
      </c>
      <c r="P1868" s="77" t="s">
        <v>11</v>
      </c>
      <c r="Q1868" s="77">
        <v>47.614421900000004</v>
      </c>
      <c r="R1868" s="77">
        <v>-122.1923372</v>
      </c>
      <c r="S1868" s="77">
        <v>24041.838465949499</v>
      </c>
      <c r="T1868" s="77">
        <v>3.7614570231742199</v>
      </c>
      <c r="U1868" s="77">
        <v>250</v>
      </c>
      <c r="V1868" s="77">
        <v>808</v>
      </c>
      <c r="W1868" s="77">
        <v>8.6120000000000002E-2</v>
      </c>
      <c r="X1868" s="77">
        <v>0</v>
      </c>
      <c r="Y1868" s="77">
        <v>0</v>
      </c>
      <c r="Z1868" s="77">
        <v>0</v>
      </c>
      <c r="AA1868" s="77">
        <v>2199.8282196343798</v>
      </c>
      <c r="AB1868" s="77">
        <v>3.8475770231742201</v>
      </c>
      <c r="AC1868" s="77">
        <v>3842.8282196343798</v>
      </c>
      <c r="AE1868" s="87" t="str">
        <f t="shared" si="333"/>
        <v>International</v>
      </c>
      <c r="AF1868" s="82" t="str">
        <f t="shared" si="334"/>
        <v>non-student</v>
      </c>
      <c r="AI1868" s="82">
        <f>'GDP per Capita'!N1868</f>
        <v>21764.39</v>
      </c>
      <c r="AJ1868" s="82">
        <f t="shared" si="335"/>
        <v>21764.39</v>
      </c>
      <c r="AK1868" s="82">
        <f t="shared" si="336"/>
        <v>21764.39</v>
      </c>
      <c r="AL1868" s="88">
        <f t="shared" si="337"/>
        <v>0.17656494023652305</v>
      </c>
    </row>
    <row r="1869" spans="1:38">
      <c r="A1869" s="77" t="s">
        <v>83</v>
      </c>
      <c r="B1869" s="77">
        <v>1971</v>
      </c>
      <c r="C1869" s="77">
        <v>22.283345399999899</v>
      </c>
      <c r="D1869" s="77">
        <v>39.112814499999999</v>
      </c>
      <c r="E1869" s="77" t="s">
        <v>37</v>
      </c>
      <c r="F1869" s="77">
        <v>0</v>
      </c>
      <c r="H1869" s="77" t="s">
        <v>69</v>
      </c>
      <c r="I1869" s="77">
        <v>2016</v>
      </c>
      <c r="J1869" s="77">
        <v>0</v>
      </c>
      <c r="K1869" s="77" t="s">
        <v>570</v>
      </c>
      <c r="L1869" s="77" t="s">
        <v>32</v>
      </c>
      <c r="N1869" s="77">
        <v>0</v>
      </c>
      <c r="O1869" s="77">
        <v>0</v>
      </c>
      <c r="P1869" s="77" t="s">
        <v>11</v>
      </c>
      <c r="Q1869" s="77">
        <v>47.614421900000004</v>
      </c>
      <c r="R1869" s="77">
        <v>-122.1923372</v>
      </c>
      <c r="S1869" s="77">
        <v>24041.838465949499</v>
      </c>
      <c r="T1869" s="77">
        <v>3.7614570231742199</v>
      </c>
      <c r="U1869" s="77">
        <v>250</v>
      </c>
      <c r="V1869" s="77">
        <v>808</v>
      </c>
      <c r="W1869" s="77">
        <v>8.6120000000000002E-2</v>
      </c>
      <c r="X1869" s="77">
        <v>0</v>
      </c>
      <c r="Y1869" s="77">
        <v>0</v>
      </c>
      <c r="Z1869" s="77">
        <v>0</v>
      </c>
      <c r="AA1869" s="77">
        <v>2199.8282196343798</v>
      </c>
      <c r="AB1869" s="77">
        <v>3.8475770231742201</v>
      </c>
      <c r="AC1869" s="77">
        <v>3257.8282196343798</v>
      </c>
      <c r="AE1869" s="87" t="str">
        <f t="shared" si="333"/>
        <v>International</v>
      </c>
      <c r="AF1869" s="82" t="str">
        <f t="shared" si="334"/>
        <v>non-student</v>
      </c>
      <c r="AI1869" s="82">
        <f>'GDP per Capita'!N1869</f>
        <v>21764.39</v>
      </c>
      <c r="AJ1869" s="82">
        <f t="shared" si="335"/>
        <v>21764.39</v>
      </c>
      <c r="AK1869" s="82">
        <f t="shared" si="336"/>
        <v>21764.39</v>
      </c>
      <c r="AL1869" s="88">
        <f t="shared" si="337"/>
        <v>0.14968617175277504</v>
      </c>
    </row>
    <row r="1870" spans="1:38">
      <c r="A1870" s="77" t="s">
        <v>103</v>
      </c>
      <c r="B1870" s="77">
        <v>1972</v>
      </c>
      <c r="C1870" s="77">
        <v>36.162229600000003</v>
      </c>
      <c r="D1870" s="77">
        <v>-86.774353099999999</v>
      </c>
      <c r="E1870" s="77" t="s">
        <v>37</v>
      </c>
      <c r="F1870" s="77">
        <v>585</v>
      </c>
      <c r="H1870" s="77" t="s">
        <v>64</v>
      </c>
      <c r="I1870" s="77">
        <v>2016</v>
      </c>
      <c r="J1870" s="77">
        <v>585</v>
      </c>
      <c r="K1870" s="77" t="s">
        <v>29</v>
      </c>
      <c r="L1870" s="77" t="s">
        <v>29</v>
      </c>
      <c r="N1870" s="77">
        <v>0</v>
      </c>
      <c r="O1870" s="77">
        <v>0</v>
      </c>
      <c r="P1870" s="77" t="s">
        <v>11</v>
      </c>
      <c r="Q1870" s="77">
        <v>47.614421900000004</v>
      </c>
      <c r="R1870" s="77">
        <v>-122.1923372</v>
      </c>
      <c r="S1870" s="77">
        <v>6323.1929530429297</v>
      </c>
      <c r="T1870" s="77">
        <v>1.05644095566536</v>
      </c>
      <c r="U1870" s="77">
        <v>250</v>
      </c>
      <c r="V1870" s="77">
        <v>808</v>
      </c>
      <c r="W1870" s="77">
        <v>8.6120000000000002E-2</v>
      </c>
      <c r="X1870" s="77">
        <v>0</v>
      </c>
      <c r="Y1870" s="77">
        <v>0</v>
      </c>
      <c r="Z1870" s="77">
        <v>0</v>
      </c>
      <c r="AA1870" s="77">
        <v>758.78315436515095</v>
      </c>
      <c r="AB1870" s="77">
        <v>1.14256095566536</v>
      </c>
      <c r="AC1870" s="77">
        <v>2401.78315436515</v>
      </c>
      <c r="AE1870" s="87" t="str">
        <f t="shared" si="333"/>
        <v>Domestic</v>
      </c>
      <c r="AF1870" s="82" t="str">
        <f t="shared" si="334"/>
        <v>non-student</v>
      </c>
      <c r="AI1870" s="82">
        <f>'GDP per Capita'!N1870</f>
        <v>63809.64</v>
      </c>
      <c r="AJ1870" s="82">
        <f t="shared" si="335"/>
        <v>63809.64</v>
      </c>
      <c r="AK1870" s="82">
        <f t="shared" si="336"/>
        <v>63809.64</v>
      </c>
      <c r="AL1870" s="88">
        <f t="shared" si="337"/>
        <v>3.7639816716802506E-2</v>
      </c>
    </row>
    <row r="1871" spans="1:38">
      <c r="A1871" s="77" t="s">
        <v>96</v>
      </c>
      <c r="B1871" s="77">
        <v>1973</v>
      </c>
      <c r="C1871" s="77">
        <v>38.046406599999997</v>
      </c>
      <c r="D1871" s="77">
        <v>-84.497039299999997</v>
      </c>
      <c r="E1871" s="77" t="s">
        <v>44</v>
      </c>
      <c r="F1871" s="77">
        <v>275</v>
      </c>
      <c r="H1871" s="77" t="s">
        <v>61</v>
      </c>
      <c r="I1871" s="77">
        <v>2016</v>
      </c>
      <c r="J1871" s="77">
        <v>275</v>
      </c>
      <c r="K1871" s="77" t="s">
        <v>29</v>
      </c>
      <c r="L1871" s="77" t="s">
        <v>29</v>
      </c>
      <c r="N1871" s="77">
        <v>0</v>
      </c>
      <c r="O1871" s="77">
        <v>0</v>
      </c>
      <c r="P1871" s="77" t="s">
        <v>11</v>
      </c>
      <c r="Q1871" s="77">
        <v>47.614421900000004</v>
      </c>
      <c r="R1871" s="77">
        <v>-122.1923372</v>
      </c>
      <c r="S1871" s="77">
        <v>6431.9005028849597</v>
      </c>
      <c r="T1871" s="77">
        <v>1.07134997134565</v>
      </c>
      <c r="U1871" s="77">
        <v>250</v>
      </c>
      <c r="V1871" s="77">
        <v>808</v>
      </c>
      <c r="W1871" s="77">
        <v>8.6120000000000002E-2</v>
      </c>
      <c r="X1871" s="77">
        <v>0</v>
      </c>
      <c r="Y1871" s="77">
        <v>0</v>
      </c>
      <c r="Z1871" s="77">
        <v>0</v>
      </c>
      <c r="AA1871" s="77">
        <v>771.828060346195</v>
      </c>
      <c r="AB1871" s="77">
        <v>1.15746997134565</v>
      </c>
      <c r="AC1871" s="77">
        <v>2104.8280603461899</v>
      </c>
      <c r="AE1871" s="87" t="str">
        <f t="shared" si="333"/>
        <v>Domestic</v>
      </c>
      <c r="AF1871" s="82" t="str">
        <f t="shared" si="334"/>
        <v>student</v>
      </c>
      <c r="AI1871" s="82">
        <f>'GDP per Capita'!N1871</f>
        <v>63809.64</v>
      </c>
      <c r="AJ1871" s="82">
        <f t="shared" si="335"/>
        <v>63809.64</v>
      </c>
      <c r="AK1871" s="82">
        <f t="shared" si="336"/>
        <v>63809.64</v>
      </c>
      <c r="AL1871" s="88">
        <f t="shared" si="337"/>
        <v>3.2986051329331897E-2</v>
      </c>
    </row>
    <row r="1872" spans="1:38">
      <c r="A1872" s="77" t="s">
        <v>300</v>
      </c>
      <c r="B1872" s="77">
        <v>1974</v>
      </c>
      <c r="C1872" s="77">
        <v>30.694356599999999</v>
      </c>
      <c r="D1872" s="77">
        <v>-88.043054099999907</v>
      </c>
      <c r="E1872" s="77" t="s">
        <v>42</v>
      </c>
      <c r="F1872" s="77">
        <v>0</v>
      </c>
      <c r="H1872" s="77" t="s">
        <v>63</v>
      </c>
      <c r="I1872" s="77">
        <v>2016</v>
      </c>
      <c r="J1872" s="77">
        <v>0</v>
      </c>
      <c r="K1872" s="77" t="s">
        <v>29</v>
      </c>
      <c r="L1872" s="77" t="s">
        <v>29</v>
      </c>
      <c r="N1872" s="77">
        <v>0</v>
      </c>
      <c r="O1872" s="77">
        <v>0</v>
      </c>
      <c r="P1872" s="77" t="s">
        <v>11</v>
      </c>
      <c r="Q1872" s="77">
        <v>47.614421900000004</v>
      </c>
      <c r="R1872" s="77">
        <v>-122.1923372</v>
      </c>
      <c r="S1872" s="77">
        <v>6904.0919125357796</v>
      </c>
      <c r="T1872" s="77">
        <v>1.1363517425515699</v>
      </c>
      <c r="U1872" s="77">
        <v>250</v>
      </c>
      <c r="V1872" s="77">
        <v>808</v>
      </c>
      <c r="W1872" s="77">
        <v>8.6120000000000002E-2</v>
      </c>
      <c r="X1872" s="77">
        <v>0</v>
      </c>
      <c r="Y1872" s="77">
        <v>0</v>
      </c>
      <c r="Z1872" s="77">
        <v>0</v>
      </c>
      <c r="AA1872" s="77">
        <v>828.49102950429403</v>
      </c>
      <c r="AB1872" s="77">
        <v>1.2224717425515701</v>
      </c>
      <c r="AC1872" s="77">
        <v>1886.4910295042901</v>
      </c>
      <c r="AE1872" s="87" t="str">
        <f t="shared" si="333"/>
        <v>Domestic</v>
      </c>
      <c r="AF1872" s="82" t="str">
        <f t="shared" si="334"/>
        <v>non-student</v>
      </c>
      <c r="AI1872" s="82">
        <f>'GDP per Capita'!N1872</f>
        <v>63809.64</v>
      </c>
      <c r="AJ1872" s="82">
        <f t="shared" si="335"/>
        <v>63809.64</v>
      </c>
      <c r="AK1872" s="82">
        <f t="shared" si="336"/>
        <v>63809.64</v>
      </c>
      <c r="AL1872" s="88">
        <f t="shared" si="337"/>
        <v>2.9564357822803734E-2</v>
      </c>
    </row>
    <row r="1873" spans="1:38">
      <c r="A1873" s="77" t="s">
        <v>236</v>
      </c>
      <c r="B1873" s="77">
        <v>1975</v>
      </c>
      <c r="C1873" s="77">
        <v>42.041582299999902</v>
      </c>
      <c r="D1873" s="77">
        <v>-87.887391600000001</v>
      </c>
      <c r="E1873" s="77" t="s">
        <v>42</v>
      </c>
      <c r="F1873" s="77">
        <v>585</v>
      </c>
      <c r="H1873" s="77" t="s">
        <v>64</v>
      </c>
      <c r="I1873" s="77">
        <v>2016</v>
      </c>
      <c r="J1873" s="77">
        <v>585</v>
      </c>
      <c r="K1873" s="77" t="s">
        <v>29</v>
      </c>
      <c r="L1873" s="77" t="s">
        <v>29</v>
      </c>
      <c r="N1873" s="77">
        <v>0</v>
      </c>
      <c r="O1873" s="77">
        <v>0</v>
      </c>
      <c r="P1873" s="77" t="s">
        <v>11</v>
      </c>
      <c r="Q1873" s="77">
        <v>47.614421900000004</v>
      </c>
      <c r="R1873" s="77">
        <v>-122.1923372</v>
      </c>
      <c r="S1873" s="77">
        <v>5502.8143655829499</v>
      </c>
      <c r="T1873" s="77">
        <v>0.94459934410739299</v>
      </c>
      <c r="U1873" s="77">
        <v>250</v>
      </c>
      <c r="V1873" s="77">
        <v>808</v>
      </c>
      <c r="W1873" s="77">
        <v>8.6120000000000002E-2</v>
      </c>
      <c r="X1873" s="77">
        <v>0</v>
      </c>
      <c r="Y1873" s="77">
        <v>0</v>
      </c>
      <c r="Z1873" s="77">
        <v>0</v>
      </c>
      <c r="AA1873" s="77">
        <v>660.33772386995395</v>
      </c>
      <c r="AB1873" s="77">
        <v>1.0307193441073901</v>
      </c>
      <c r="AC1873" s="77">
        <v>2303.33772386995</v>
      </c>
      <c r="AE1873" s="87" t="str">
        <f t="shared" si="333"/>
        <v>Domestic</v>
      </c>
      <c r="AF1873" s="82" t="str">
        <f t="shared" si="334"/>
        <v>non-student</v>
      </c>
      <c r="AI1873" s="82">
        <f>'GDP per Capita'!N1873</f>
        <v>63809.64</v>
      </c>
      <c r="AJ1873" s="82">
        <f t="shared" si="335"/>
        <v>63809.64</v>
      </c>
      <c r="AK1873" s="82">
        <f t="shared" si="336"/>
        <v>63809.64</v>
      </c>
      <c r="AL1873" s="88">
        <f t="shared" si="337"/>
        <v>3.6097018003391809E-2</v>
      </c>
    </row>
    <row r="1874" spans="1:38">
      <c r="A1874" s="77" t="s">
        <v>87</v>
      </c>
      <c r="B1874" s="77">
        <v>1976</v>
      </c>
      <c r="C1874" s="77">
        <v>32.314035400000002</v>
      </c>
      <c r="D1874" s="77">
        <v>-106.7798078</v>
      </c>
      <c r="E1874" s="77" t="s">
        <v>38</v>
      </c>
      <c r="F1874" s="77">
        <v>295</v>
      </c>
      <c r="H1874" s="77" t="s">
        <v>65</v>
      </c>
      <c r="I1874" s="77">
        <v>2016</v>
      </c>
      <c r="J1874" s="77">
        <v>295</v>
      </c>
      <c r="K1874" s="77" t="s">
        <v>29</v>
      </c>
      <c r="L1874" s="77" t="s">
        <v>29</v>
      </c>
      <c r="N1874" s="77">
        <v>0</v>
      </c>
      <c r="O1874" s="77">
        <v>0</v>
      </c>
      <c r="P1874" s="77" t="s">
        <v>11</v>
      </c>
      <c r="Q1874" s="77">
        <v>47.614421900000004</v>
      </c>
      <c r="R1874" s="77">
        <v>-122.1923372</v>
      </c>
      <c r="S1874" s="77">
        <v>4281.8580738086202</v>
      </c>
      <c r="T1874" s="77">
        <v>0.76699343551570298</v>
      </c>
      <c r="U1874" s="77">
        <v>250</v>
      </c>
      <c r="V1874" s="77">
        <v>404</v>
      </c>
      <c r="W1874" s="77">
        <v>4.3060000000000001E-2</v>
      </c>
      <c r="X1874" s="77">
        <v>0</v>
      </c>
      <c r="Y1874" s="77">
        <v>0</v>
      </c>
      <c r="Z1874" s="77">
        <v>0</v>
      </c>
      <c r="AA1874" s="77">
        <v>513.82296885703499</v>
      </c>
      <c r="AB1874" s="77">
        <v>0.81005343551570297</v>
      </c>
      <c r="AC1874" s="77">
        <v>1462.82296885703</v>
      </c>
      <c r="AE1874" s="87" t="str">
        <f t="shared" si="333"/>
        <v>Domestic</v>
      </c>
      <c r="AF1874" s="82" t="str">
        <f t="shared" si="334"/>
        <v>student</v>
      </c>
      <c r="AI1874" s="82">
        <f>'GDP per Capita'!N1874</f>
        <v>63809.64</v>
      </c>
      <c r="AJ1874" s="82">
        <f t="shared" si="335"/>
        <v>63809.64</v>
      </c>
      <c r="AK1874" s="82">
        <f t="shared" si="336"/>
        <v>63809.64</v>
      </c>
      <c r="AL1874" s="88">
        <f t="shared" si="337"/>
        <v>2.2924795827981948E-2</v>
      </c>
    </row>
    <row r="1875" spans="1:38">
      <c r="A1875" s="77" t="s">
        <v>482</v>
      </c>
      <c r="B1875" s="77">
        <v>1977</v>
      </c>
      <c r="C1875" s="77">
        <v>40.788736700000001</v>
      </c>
      <c r="D1875" s="77">
        <v>-82.236039099999999</v>
      </c>
      <c r="E1875" s="77" t="s">
        <v>42</v>
      </c>
      <c r="F1875" s="77">
        <v>0</v>
      </c>
      <c r="H1875" s="77" t="s">
        <v>63</v>
      </c>
      <c r="I1875" s="77">
        <v>2016</v>
      </c>
      <c r="J1875" s="77">
        <v>0</v>
      </c>
      <c r="K1875" s="77" t="s">
        <v>29</v>
      </c>
      <c r="L1875" s="77" t="s">
        <v>29</v>
      </c>
      <c r="N1875" s="77">
        <v>0</v>
      </c>
      <c r="O1875" s="77">
        <v>0</v>
      </c>
      <c r="P1875" s="77" t="s">
        <v>11</v>
      </c>
      <c r="Q1875" s="77">
        <v>47.614421900000004</v>
      </c>
      <c r="R1875" s="77">
        <v>-122.1923372</v>
      </c>
      <c r="S1875" s="77">
        <v>6472.0311449750398</v>
      </c>
      <c r="T1875" s="77">
        <v>1.07685906901832</v>
      </c>
      <c r="U1875" s="77">
        <v>250</v>
      </c>
      <c r="V1875" s="77">
        <v>808</v>
      </c>
      <c r="W1875" s="77">
        <v>8.6120000000000002E-2</v>
      </c>
      <c r="X1875" s="77">
        <v>0</v>
      </c>
      <c r="Y1875" s="77">
        <v>0</v>
      </c>
      <c r="Z1875" s="77">
        <v>0</v>
      </c>
      <c r="AA1875" s="77">
        <v>776.643737397005</v>
      </c>
      <c r="AB1875" s="77">
        <v>1.1629790690183199</v>
      </c>
      <c r="AC1875" s="77">
        <v>1834.643737397</v>
      </c>
      <c r="AE1875" s="87" t="str">
        <f t="shared" si="333"/>
        <v>Domestic</v>
      </c>
      <c r="AF1875" s="82" t="str">
        <f t="shared" si="334"/>
        <v>non-student</v>
      </c>
      <c r="AI1875" s="82">
        <f>'GDP per Capita'!N1875</f>
        <v>63809.64</v>
      </c>
      <c r="AJ1875" s="82">
        <f t="shared" si="335"/>
        <v>63809.64</v>
      </c>
      <c r="AK1875" s="82">
        <f t="shared" si="336"/>
        <v>63809.64</v>
      </c>
      <c r="AL1875" s="88">
        <f t="shared" si="337"/>
        <v>2.8751827112596152E-2</v>
      </c>
    </row>
    <row r="1876" spans="1:38">
      <c r="A1876" s="77" t="s">
        <v>106</v>
      </c>
      <c r="B1876" s="77">
        <v>1978</v>
      </c>
      <c r="C1876" s="77">
        <v>34.053690899999999</v>
      </c>
      <c r="D1876" s="77">
        <v>-118.2427666</v>
      </c>
      <c r="E1876" s="77" t="s">
        <v>37</v>
      </c>
      <c r="F1876" s="77">
        <v>585</v>
      </c>
      <c r="H1876" s="77" t="s">
        <v>64</v>
      </c>
      <c r="I1876" s="77">
        <v>2016</v>
      </c>
      <c r="J1876" s="77">
        <v>585</v>
      </c>
      <c r="K1876" s="77" t="s">
        <v>29</v>
      </c>
      <c r="L1876" s="77" t="s">
        <v>29</v>
      </c>
      <c r="N1876" s="77">
        <v>0</v>
      </c>
      <c r="O1876" s="77">
        <v>0</v>
      </c>
      <c r="P1876" s="77" t="s">
        <v>11</v>
      </c>
      <c r="Q1876" s="77">
        <v>47.614421900000004</v>
      </c>
      <c r="R1876" s="77">
        <v>-122.1923372</v>
      </c>
      <c r="S1876" s="77">
        <v>3087.0295835030602</v>
      </c>
      <c r="T1876" s="77">
        <v>0.57677989737791002</v>
      </c>
      <c r="U1876" s="77">
        <v>250</v>
      </c>
      <c r="V1876" s="77">
        <v>808</v>
      </c>
      <c r="W1876" s="77">
        <v>8.6120000000000002E-2</v>
      </c>
      <c r="X1876" s="77">
        <v>0</v>
      </c>
      <c r="Y1876" s="77">
        <v>0</v>
      </c>
      <c r="Z1876" s="77">
        <v>0</v>
      </c>
      <c r="AA1876" s="77">
        <v>592.70968003258804</v>
      </c>
      <c r="AB1876" s="77">
        <v>0.66289989737791</v>
      </c>
      <c r="AC1876" s="77">
        <v>2235.7096800325799</v>
      </c>
      <c r="AE1876" s="87" t="str">
        <f t="shared" si="333"/>
        <v>Domestic</v>
      </c>
      <c r="AF1876" s="82" t="str">
        <f t="shared" si="334"/>
        <v>non-student</v>
      </c>
      <c r="AI1876" s="82">
        <f>'GDP per Capita'!N1876</f>
        <v>63809.64</v>
      </c>
      <c r="AJ1876" s="82">
        <f t="shared" si="335"/>
        <v>63809.64</v>
      </c>
      <c r="AK1876" s="82">
        <f t="shared" si="336"/>
        <v>63809.64</v>
      </c>
      <c r="AL1876" s="88">
        <f t="shared" si="337"/>
        <v>3.5037177455202378E-2</v>
      </c>
    </row>
    <row r="1877" spans="1:38">
      <c r="A1877" s="77" t="s">
        <v>94</v>
      </c>
      <c r="B1877" s="77">
        <v>1979</v>
      </c>
      <c r="C1877" s="77">
        <v>32.819121799999998</v>
      </c>
      <c r="D1877" s="77">
        <v>34.998385599999999</v>
      </c>
      <c r="E1877" s="77" t="s">
        <v>37</v>
      </c>
      <c r="F1877" s="77">
        <v>585</v>
      </c>
      <c r="H1877" s="77" t="s">
        <v>64</v>
      </c>
      <c r="I1877" s="77">
        <v>2016</v>
      </c>
      <c r="J1877" s="77">
        <v>585</v>
      </c>
      <c r="K1877" s="77" t="s">
        <v>518</v>
      </c>
      <c r="L1877" s="77" t="s">
        <v>32</v>
      </c>
      <c r="N1877" s="77">
        <v>0</v>
      </c>
      <c r="O1877" s="77">
        <v>0</v>
      </c>
      <c r="P1877" s="77" t="s">
        <v>11</v>
      </c>
      <c r="Q1877" s="77">
        <v>47.614421900000004</v>
      </c>
      <c r="R1877" s="77">
        <v>-122.1923372</v>
      </c>
      <c r="S1877" s="77">
        <v>21572.111320890799</v>
      </c>
      <c r="T1877" s="77">
        <v>3.3512315266351602</v>
      </c>
      <c r="U1877" s="77">
        <v>250</v>
      </c>
      <c r="V1877" s="77">
        <v>808</v>
      </c>
      <c r="W1877" s="77">
        <v>8.6120000000000002E-2</v>
      </c>
      <c r="X1877" s="77">
        <v>0</v>
      </c>
      <c r="Y1877" s="77">
        <v>0</v>
      </c>
      <c r="Z1877" s="77">
        <v>0</v>
      </c>
      <c r="AA1877" s="77">
        <v>1973.84818586151</v>
      </c>
      <c r="AB1877" s="77">
        <v>3.43735152663516</v>
      </c>
      <c r="AC1877" s="77">
        <v>3616.84818586151</v>
      </c>
      <c r="AE1877" s="87" t="str">
        <f t="shared" si="333"/>
        <v>International</v>
      </c>
      <c r="AF1877" s="82" t="str">
        <f t="shared" si="334"/>
        <v>non-student</v>
      </c>
      <c r="AI1877" s="82">
        <f>'GDP per Capita'!N1877</f>
        <v>41377.49</v>
      </c>
      <c r="AJ1877" s="82">
        <f t="shared" si="335"/>
        <v>41377.49</v>
      </c>
      <c r="AK1877" s="82">
        <f t="shared" si="336"/>
        <v>41377.49</v>
      </c>
      <c r="AL1877" s="88">
        <f t="shared" si="337"/>
        <v>8.7411009847661383E-2</v>
      </c>
    </row>
    <row r="1878" spans="1:38">
      <c r="A1878" s="77" t="s">
        <v>350</v>
      </c>
      <c r="B1878" s="77">
        <v>1980</v>
      </c>
      <c r="C1878" s="77">
        <v>42.368565799999999</v>
      </c>
      <c r="D1878" s="77">
        <v>-72.505713999999998</v>
      </c>
      <c r="E1878" s="77" t="s">
        <v>38</v>
      </c>
      <c r="F1878" s="77">
        <v>295</v>
      </c>
      <c r="H1878" s="77" t="s">
        <v>65</v>
      </c>
      <c r="I1878" s="77">
        <v>2016</v>
      </c>
      <c r="J1878" s="77">
        <v>295</v>
      </c>
      <c r="K1878" s="77" t="s">
        <v>29</v>
      </c>
      <c r="L1878" s="77" t="s">
        <v>29</v>
      </c>
      <c r="N1878" s="77">
        <v>0</v>
      </c>
      <c r="O1878" s="77">
        <v>0</v>
      </c>
      <c r="P1878" s="77" t="s">
        <v>11</v>
      </c>
      <c r="Q1878" s="77">
        <v>47.614421900000004</v>
      </c>
      <c r="R1878" s="77">
        <v>-122.1923372</v>
      </c>
      <c r="S1878" s="77">
        <v>7765.1909841467696</v>
      </c>
      <c r="T1878" s="77">
        <v>1.2559021067954701</v>
      </c>
      <c r="U1878" s="77">
        <v>250</v>
      </c>
      <c r="V1878" s="77">
        <v>404</v>
      </c>
      <c r="W1878" s="77">
        <v>4.3060000000000001E-2</v>
      </c>
      <c r="X1878" s="77">
        <v>0</v>
      </c>
      <c r="Y1878" s="77">
        <v>0</v>
      </c>
      <c r="Z1878" s="77">
        <v>0</v>
      </c>
      <c r="AA1878" s="77">
        <v>931.82291809761205</v>
      </c>
      <c r="AB1878" s="77">
        <v>1.29896210679547</v>
      </c>
      <c r="AC1878" s="77">
        <v>1880.82291809761</v>
      </c>
      <c r="AE1878" s="87" t="str">
        <f t="shared" si="333"/>
        <v>Domestic</v>
      </c>
      <c r="AF1878" s="82" t="str">
        <f t="shared" si="334"/>
        <v>student</v>
      </c>
      <c r="AI1878" s="82">
        <f>'GDP per Capita'!N1878</f>
        <v>63809.64</v>
      </c>
      <c r="AJ1878" s="82">
        <f t="shared" si="335"/>
        <v>63809.64</v>
      </c>
      <c r="AK1878" s="82">
        <f t="shared" si="336"/>
        <v>63809.64</v>
      </c>
      <c r="AL1878" s="88">
        <f t="shared" si="337"/>
        <v>2.9475529372953835E-2</v>
      </c>
    </row>
    <row r="1879" spans="1:38">
      <c r="A1879" s="77" t="s">
        <v>254</v>
      </c>
      <c r="B1879" s="77">
        <v>1981</v>
      </c>
      <c r="C1879" s="77">
        <v>41.805813700000002</v>
      </c>
      <c r="D1879" s="77">
        <v>-72.254236010227999</v>
      </c>
      <c r="E1879" s="77" t="s">
        <v>38</v>
      </c>
      <c r="F1879" s="77">
        <v>0</v>
      </c>
      <c r="H1879" s="77" t="s">
        <v>62</v>
      </c>
      <c r="I1879" s="77">
        <v>2016</v>
      </c>
      <c r="J1879" s="77">
        <v>0</v>
      </c>
      <c r="K1879" s="77" t="s">
        <v>29</v>
      </c>
      <c r="L1879" s="77" t="s">
        <v>29</v>
      </c>
      <c r="N1879" s="77">
        <v>0</v>
      </c>
      <c r="O1879" s="77">
        <v>0</v>
      </c>
      <c r="P1879" s="77" t="s">
        <v>11</v>
      </c>
      <c r="Q1879" s="77">
        <v>47.614421900000004</v>
      </c>
      <c r="R1879" s="77">
        <v>-122.1923372</v>
      </c>
      <c r="S1879" s="77">
        <v>7858.1489883550503</v>
      </c>
      <c r="T1879" s="77">
        <v>1.26888604303609</v>
      </c>
      <c r="U1879" s="77">
        <v>250</v>
      </c>
      <c r="V1879" s="77">
        <v>404</v>
      </c>
      <c r="W1879" s="77">
        <v>4.3060000000000001E-2</v>
      </c>
      <c r="X1879" s="77">
        <v>0</v>
      </c>
      <c r="Y1879" s="77">
        <v>0</v>
      </c>
      <c r="Z1879" s="77">
        <v>0</v>
      </c>
      <c r="AA1879" s="77">
        <v>942.97787860260598</v>
      </c>
      <c r="AB1879" s="77">
        <v>1.3119460430360901</v>
      </c>
      <c r="AC1879" s="77">
        <v>1596.9778786026</v>
      </c>
      <c r="AE1879" s="87" t="str">
        <f t="shared" si="333"/>
        <v>Domestic</v>
      </c>
      <c r="AF1879" s="82" t="str">
        <f t="shared" si="334"/>
        <v>student</v>
      </c>
      <c r="AI1879" s="82">
        <f>'GDP per Capita'!N1879</f>
        <v>63809.64</v>
      </c>
      <c r="AJ1879" s="82">
        <f t="shared" si="335"/>
        <v>63809.64</v>
      </c>
      <c r="AK1879" s="82">
        <f t="shared" si="336"/>
        <v>63809.64</v>
      </c>
      <c r="AL1879" s="88">
        <f t="shared" si="337"/>
        <v>2.5027219689730266E-2</v>
      </c>
    </row>
    <row r="1880" spans="1:38">
      <c r="A1880" s="77" t="s">
        <v>169</v>
      </c>
      <c r="B1880" s="77">
        <v>1982</v>
      </c>
      <c r="C1880" s="77">
        <v>40.794450399999903</v>
      </c>
      <c r="D1880" s="77">
        <v>-77.861638599999907</v>
      </c>
      <c r="E1880" s="77" t="s">
        <v>38</v>
      </c>
      <c r="F1880" s="77">
        <v>295</v>
      </c>
      <c r="H1880" s="77" t="s">
        <v>65</v>
      </c>
      <c r="I1880" s="77">
        <v>2016</v>
      </c>
      <c r="J1880" s="77">
        <v>295</v>
      </c>
      <c r="K1880" s="77" t="s">
        <v>29</v>
      </c>
      <c r="L1880" s="77" t="s">
        <v>29</v>
      </c>
      <c r="N1880" s="77">
        <v>0</v>
      </c>
      <c r="O1880" s="77">
        <v>0</v>
      </c>
      <c r="P1880" s="77" t="s">
        <v>11</v>
      </c>
      <c r="Q1880" s="77">
        <v>47.614421900000004</v>
      </c>
      <c r="R1880" s="77">
        <v>-122.1923372</v>
      </c>
      <c r="S1880" s="77">
        <v>7126.3350101983197</v>
      </c>
      <c r="T1880" s="77">
        <v>1.16708167205269</v>
      </c>
      <c r="U1880" s="77">
        <v>250</v>
      </c>
      <c r="V1880" s="77">
        <v>404</v>
      </c>
      <c r="W1880" s="77">
        <v>4.3060000000000001E-2</v>
      </c>
      <c r="X1880" s="77">
        <v>0</v>
      </c>
      <c r="Y1880" s="77">
        <v>0</v>
      </c>
      <c r="Z1880" s="77">
        <v>0</v>
      </c>
      <c r="AA1880" s="77">
        <v>855.16020122379803</v>
      </c>
      <c r="AB1880" s="77">
        <v>1.2101416720526901</v>
      </c>
      <c r="AC1880" s="77">
        <v>1804.16020122379</v>
      </c>
      <c r="AE1880" s="87" t="str">
        <f t="shared" si="333"/>
        <v>Domestic</v>
      </c>
      <c r="AF1880" s="82" t="str">
        <f t="shared" si="334"/>
        <v>student</v>
      </c>
      <c r="AI1880" s="82">
        <f>'GDP per Capita'!N1880</f>
        <v>63809.64</v>
      </c>
      <c r="AJ1880" s="82">
        <f t="shared" si="335"/>
        <v>63809.64</v>
      </c>
      <c r="AK1880" s="82">
        <f t="shared" si="336"/>
        <v>63809.64</v>
      </c>
      <c r="AL1880" s="88">
        <f t="shared" si="337"/>
        <v>2.827410092305473E-2</v>
      </c>
    </row>
    <row r="1881" spans="1:38">
      <c r="A1881" s="77" t="s">
        <v>158</v>
      </c>
      <c r="B1881" s="77">
        <v>1983</v>
      </c>
      <c r="C1881" s="77">
        <v>40.109213500000003</v>
      </c>
      <c r="D1881" s="77">
        <v>-91.0176357</v>
      </c>
      <c r="E1881" s="77" t="s">
        <v>38</v>
      </c>
      <c r="F1881" s="77">
        <v>295</v>
      </c>
      <c r="H1881" s="77" t="s">
        <v>65</v>
      </c>
      <c r="I1881" s="77">
        <v>2016</v>
      </c>
      <c r="J1881" s="77">
        <v>295</v>
      </c>
      <c r="K1881" s="77" t="s">
        <v>29</v>
      </c>
      <c r="L1881" s="77" t="s">
        <v>29</v>
      </c>
      <c r="N1881" s="77">
        <v>0</v>
      </c>
      <c r="O1881" s="77">
        <v>0</v>
      </c>
      <c r="P1881" s="77" t="s">
        <v>11</v>
      </c>
      <c r="Q1881" s="77">
        <v>47.614421900000004</v>
      </c>
      <c r="R1881" s="77">
        <v>-122.1923372</v>
      </c>
      <c r="S1881" s="77">
        <v>5228.7233610660996</v>
      </c>
      <c r="T1881" s="77">
        <v>0.90749704978233703</v>
      </c>
      <c r="U1881" s="77">
        <v>250</v>
      </c>
      <c r="V1881" s="77">
        <v>404</v>
      </c>
      <c r="W1881" s="77">
        <v>4.3060000000000001E-2</v>
      </c>
      <c r="X1881" s="77">
        <v>0</v>
      </c>
      <c r="Y1881" s="77">
        <v>0</v>
      </c>
      <c r="Z1881" s="77">
        <v>0</v>
      </c>
      <c r="AA1881" s="77">
        <v>627.446803327932</v>
      </c>
      <c r="AB1881" s="77">
        <v>0.95055704978233702</v>
      </c>
      <c r="AC1881" s="77">
        <v>1576.44680332793</v>
      </c>
      <c r="AE1881" s="87" t="str">
        <f t="shared" si="333"/>
        <v>Domestic</v>
      </c>
      <c r="AF1881" s="82" t="str">
        <f t="shared" si="334"/>
        <v>student</v>
      </c>
      <c r="AI1881" s="82">
        <f>'GDP per Capita'!N1881</f>
        <v>63809.64</v>
      </c>
      <c r="AJ1881" s="82">
        <f t="shared" si="335"/>
        <v>63809.64</v>
      </c>
      <c r="AK1881" s="82">
        <f t="shared" si="336"/>
        <v>63809.64</v>
      </c>
      <c r="AL1881" s="88">
        <f t="shared" si="337"/>
        <v>2.4705464618323032E-2</v>
      </c>
    </row>
    <row r="1882" spans="1:38">
      <c r="A1882" s="77" t="s">
        <v>86</v>
      </c>
      <c r="B1882" s="77">
        <v>1984</v>
      </c>
      <c r="C1882" s="77">
        <v>45.421106000000002</v>
      </c>
      <c r="D1882" s="77">
        <v>-75.690308000000002</v>
      </c>
      <c r="E1882" s="77" t="s">
        <v>38</v>
      </c>
      <c r="F1882" s="77">
        <v>445</v>
      </c>
      <c r="H1882" s="77" t="s">
        <v>65</v>
      </c>
      <c r="I1882" s="77">
        <v>2016</v>
      </c>
      <c r="J1882" s="77">
        <v>445</v>
      </c>
      <c r="K1882" s="77" t="s">
        <v>320</v>
      </c>
      <c r="L1882" s="77" t="s">
        <v>28</v>
      </c>
      <c r="N1882" s="77">
        <v>0</v>
      </c>
      <c r="O1882" s="77">
        <v>0</v>
      </c>
      <c r="P1882" s="77" t="s">
        <v>11</v>
      </c>
      <c r="Q1882" s="77">
        <v>47.614421900000004</v>
      </c>
      <c r="R1882" s="77">
        <v>-122.1923372</v>
      </c>
      <c r="S1882" s="77">
        <v>7025.79373935071</v>
      </c>
      <c r="T1882" s="77">
        <v>1.15316887844445</v>
      </c>
      <c r="U1882" s="77">
        <v>250</v>
      </c>
      <c r="V1882" s="77">
        <v>404</v>
      </c>
      <c r="W1882" s="77">
        <v>4.3060000000000001E-2</v>
      </c>
      <c r="X1882" s="77">
        <v>0</v>
      </c>
      <c r="Y1882" s="77">
        <v>0</v>
      </c>
      <c r="Z1882" s="77">
        <v>0</v>
      </c>
      <c r="AA1882" s="77">
        <v>843.09524872208601</v>
      </c>
      <c r="AB1882" s="77">
        <v>1.1962288784444499</v>
      </c>
      <c r="AC1882" s="77">
        <v>1942.09524872208</v>
      </c>
      <c r="AE1882" s="87" t="str">
        <f t="shared" si="333"/>
        <v>International</v>
      </c>
      <c r="AF1882" s="82" t="str">
        <f t="shared" si="334"/>
        <v>student</v>
      </c>
      <c r="AI1882" s="82">
        <f>'GDP per Capita'!N1882</f>
        <v>49196.49</v>
      </c>
      <c r="AJ1882" s="82">
        <f t="shared" si="335"/>
        <v>49196.49</v>
      </c>
      <c r="AK1882" s="82">
        <f t="shared" si="336"/>
        <v>49196.49</v>
      </c>
      <c r="AL1882" s="88">
        <f t="shared" si="337"/>
        <v>3.9476296961878377E-2</v>
      </c>
    </row>
    <row r="1883" spans="1:38">
      <c r="A1883" s="77" t="s">
        <v>452</v>
      </c>
      <c r="B1883" s="77">
        <v>1985</v>
      </c>
      <c r="C1883" s="77">
        <v>40.866517000000002</v>
      </c>
      <c r="D1883" s="77">
        <v>-124.082839999999</v>
      </c>
      <c r="E1883" s="77" t="s">
        <v>39</v>
      </c>
      <c r="F1883" s="77">
        <v>295</v>
      </c>
      <c r="H1883" s="77" t="s">
        <v>65</v>
      </c>
      <c r="I1883" s="77">
        <v>2016</v>
      </c>
      <c r="J1883" s="77">
        <v>295</v>
      </c>
      <c r="K1883" s="77" t="s">
        <v>29</v>
      </c>
      <c r="L1883" s="77" t="s">
        <v>29</v>
      </c>
      <c r="N1883" s="77">
        <v>0</v>
      </c>
      <c r="O1883" s="77">
        <v>0</v>
      </c>
      <c r="P1883" s="77" t="s">
        <v>11</v>
      </c>
      <c r="Q1883" s="77">
        <v>47.614421900000004</v>
      </c>
      <c r="R1883" s="77">
        <v>-122.1923372</v>
      </c>
      <c r="S1883" s="77">
        <v>1530.4637384606799</v>
      </c>
      <c r="T1883" s="77">
        <v>0.36372144153459202</v>
      </c>
      <c r="U1883" s="77">
        <v>250</v>
      </c>
      <c r="V1883" s="77">
        <v>808</v>
      </c>
      <c r="W1883" s="77">
        <v>8.6120000000000002E-2</v>
      </c>
      <c r="X1883" s="77">
        <v>0</v>
      </c>
      <c r="Y1883" s="77">
        <v>0</v>
      </c>
      <c r="Z1883" s="77">
        <v>0</v>
      </c>
      <c r="AA1883" s="77">
        <v>293.84903778445198</v>
      </c>
      <c r="AB1883" s="77">
        <v>0.44984144153459199</v>
      </c>
      <c r="AC1883" s="77">
        <v>1646.84903778445</v>
      </c>
      <c r="AE1883" s="87" t="str">
        <f t="shared" si="333"/>
        <v>Domestic</v>
      </c>
      <c r="AF1883" s="82" t="str">
        <f t="shared" si="334"/>
        <v>non-student</v>
      </c>
      <c r="AI1883" s="82">
        <f>'GDP per Capita'!N1883</f>
        <v>63809.64</v>
      </c>
      <c r="AJ1883" s="82">
        <f t="shared" si="335"/>
        <v>63809.64</v>
      </c>
      <c r="AK1883" s="82">
        <f t="shared" si="336"/>
        <v>63809.64</v>
      </c>
      <c r="AL1883" s="88">
        <f t="shared" si="337"/>
        <v>2.5808781208990522E-2</v>
      </c>
    </row>
    <row r="1884" spans="1:38">
      <c r="A1884" s="77" t="s">
        <v>483</v>
      </c>
      <c r="B1884" s="77">
        <v>1986</v>
      </c>
      <c r="C1884" s="77">
        <v>37.950932399999999</v>
      </c>
      <c r="D1884" s="77">
        <v>-91.770807599999898</v>
      </c>
      <c r="E1884" s="77" t="s">
        <v>37</v>
      </c>
      <c r="F1884" s="77">
        <v>685</v>
      </c>
      <c r="H1884" s="77" t="s">
        <v>64</v>
      </c>
      <c r="I1884" s="77">
        <v>2016</v>
      </c>
      <c r="J1884" s="77">
        <v>685</v>
      </c>
      <c r="K1884" s="77" t="s">
        <v>29</v>
      </c>
      <c r="L1884" s="77" t="s">
        <v>29</v>
      </c>
      <c r="N1884" s="77">
        <v>0</v>
      </c>
      <c r="O1884" s="77">
        <v>0</v>
      </c>
      <c r="P1884" s="77" t="s">
        <v>11</v>
      </c>
      <c r="Q1884" s="77">
        <v>47.614421900000004</v>
      </c>
      <c r="R1884" s="77">
        <v>-122.1923372</v>
      </c>
      <c r="S1884" s="77">
        <v>5366.0821494919501</v>
      </c>
      <c r="T1884" s="77">
        <v>0.92607405566348</v>
      </c>
      <c r="U1884" s="77">
        <v>250</v>
      </c>
      <c r="V1884" s="77">
        <v>808</v>
      </c>
      <c r="W1884" s="77">
        <v>8.6120000000000002E-2</v>
      </c>
      <c r="X1884" s="77">
        <v>0</v>
      </c>
      <c r="Y1884" s="77">
        <v>0</v>
      </c>
      <c r="Z1884" s="77">
        <v>0</v>
      </c>
      <c r="AA1884" s="77">
        <v>643.92985793903495</v>
      </c>
      <c r="AB1884" s="77">
        <v>1.0121940556634801</v>
      </c>
      <c r="AC1884" s="77">
        <v>2386.9298579390302</v>
      </c>
      <c r="AE1884" s="87" t="str">
        <f t="shared" si="333"/>
        <v>Domestic</v>
      </c>
      <c r="AF1884" s="82" t="str">
        <f t="shared" si="334"/>
        <v>non-student</v>
      </c>
      <c r="AI1884" s="82">
        <f>'GDP per Capita'!N1884</f>
        <v>63809.64</v>
      </c>
      <c r="AJ1884" s="82">
        <f t="shared" si="335"/>
        <v>63809.64</v>
      </c>
      <c r="AK1884" s="82">
        <f t="shared" si="336"/>
        <v>63809.64</v>
      </c>
      <c r="AL1884" s="88">
        <f t="shared" si="337"/>
        <v>3.740704159965532E-2</v>
      </c>
    </row>
    <row r="1885" spans="1:38">
      <c r="A1885" s="77" t="s">
        <v>96</v>
      </c>
      <c r="B1885" s="77">
        <v>1987</v>
      </c>
      <c r="C1885" s="77">
        <v>38.046406599999997</v>
      </c>
      <c r="D1885" s="77">
        <v>-84.497039299999997</v>
      </c>
      <c r="E1885" s="77" t="s">
        <v>38</v>
      </c>
      <c r="F1885" s="77">
        <v>395</v>
      </c>
      <c r="H1885" s="77" t="s">
        <v>65</v>
      </c>
      <c r="I1885" s="77">
        <v>2016</v>
      </c>
      <c r="J1885" s="77">
        <v>395</v>
      </c>
      <c r="K1885" s="77" t="s">
        <v>29</v>
      </c>
      <c r="L1885" s="77" t="s">
        <v>29</v>
      </c>
      <c r="N1885" s="77">
        <v>0</v>
      </c>
      <c r="O1885" s="77">
        <v>0</v>
      </c>
      <c r="P1885" s="77" t="s">
        <v>11</v>
      </c>
      <c r="Q1885" s="77">
        <v>47.614421900000004</v>
      </c>
      <c r="R1885" s="77">
        <v>-122.1923372</v>
      </c>
      <c r="S1885" s="77">
        <v>6431.9005028849597</v>
      </c>
      <c r="T1885" s="77">
        <v>1.07134997134565</v>
      </c>
      <c r="U1885" s="77">
        <v>250</v>
      </c>
      <c r="V1885" s="77">
        <v>404</v>
      </c>
      <c r="W1885" s="77">
        <v>4.3060000000000001E-2</v>
      </c>
      <c r="X1885" s="77">
        <v>0</v>
      </c>
      <c r="Y1885" s="77">
        <v>0</v>
      </c>
      <c r="Z1885" s="77">
        <v>0</v>
      </c>
      <c r="AA1885" s="77">
        <v>771.828060346195</v>
      </c>
      <c r="AB1885" s="77">
        <v>1.1144099713456499</v>
      </c>
      <c r="AC1885" s="77">
        <v>1820.8280603461899</v>
      </c>
      <c r="AE1885" s="87" t="str">
        <f t="shared" si="333"/>
        <v>Domestic</v>
      </c>
      <c r="AF1885" s="82" t="str">
        <f t="shared" si="334"/>
        <v>student</v>
      </c>
      <c r="AI1885" s="82">
        <f>'GDP per Capita'!N1885</f>
        <v>63809.64</v>
      </c>
      <c r="AJ1885" s="82">
        <f t="shared" si="335"/>
        <v>63809.64</v>
      </c>
      <c r="AK1885" s="82">
        <f t="shared" si="336"/>
        <v>63809.64</v>
      </c>
      <c r="AL1885" s="88">
        <f t="shared" si="337"/>
        <v>2.8535313165004378E-2</v>
      </c>
    </row>
    <row r="1886" spans="1:38">
      <c r="A1886" s="77" t="s">
        <v>169</v>
      </c>
      <c r="B1886" s="77">
        <v>1988</v>
      </c>
      <c r="C1886" s="77">
        <v>40.794450399999903</v>
      </c>
      <c r="D1886" s="77">
        <v>-77.861638599999907</v>
      </c>
      <c r="E1886" s="77" t="s">
        <v>38</v>
      </c>
      <c r="F1886" s="77">
        <v>275</v>
      </c>
      <c r="H1886" s="77" t="s">
        <v>61</v>
      </c>
      <c r="I1886" s="77">
        <v>2016</v>
      </c>
      <c r="J1886" s="77">
        <v>275</v>
      </c>
      <c r="K1886" s="77" t="s">
        <v>29</v>
      </c>
      <c r="L1886" s="77" t="s">
        <v>29</v>
      </c>
      <c r="N1886" s="77">
        <v>0</v>
      </c>
      <c r="O1886" s="77">
        <v>0</v>
      </c>
      <c r="P1886" s="77" t="s">
        <v>11</v>
      </c>
      <c r="Q1886" s="77">
        <v>47.614421900000004</v>
      </c>
      <c r="R1886" s="77">
        <v>-122.1923372</v>
      </c>
      <c r="S1886" s="77">
        <v>7126.3350101983197</v>
      </c>
      <c r="T1886" s="77">
        <v>1.16708167205269</v>
      </c>
      <c r="U1886" s="77">
        <v>250</v>
      </c>
      <c r="V1886" s="77">
        <v>404</v>
      </c>
      <c r="W1886" s="77">
        <v>4.3060000000000001E-2</v>
      </c>
      <c r="X1886" s="77">
        <v>0</v>
      </c>
      <c r="Y1886" s="77">
        <v>0</v>
      </c>
      <c r="Z1886" s="77">
        <v>0</v>
      </c>
      <c r="AA1886" s="77">
        <v>855.16020122379803</v>
      </c>
      <c r="AB1886" s="77">
        <v>1.2101416720526901</v>
      </c>
      <c r="AC1886" s="77">
        <v>1784.16020122379</v>
      </c>
      <c r="AE1886" s="87" t="str">
        <f t="shared" si="333"/>
        <v>Domestic</v>
      </c>
      <c r="AF1886" s="82" t="str">
        <f t="shared" si="334"/>
        <v>student</v>
      </c>
      <c r="AI1886" s="82">
        <f>'GDP per Capita'!N1886</f>
        <v>63809.64</v>
      </c>
      <c r="AJ1886" s="82">
        <f t="shared" si="335"/>
        <v>63809.64</v>
      </c>
      <c r="AK1886" s="82">
        <f t="shared" si="336"/>
        <v>63809.64</v>
      </c>
      <c r="AL1886" s="88">
        <f t="shared" si="337"/>
        <v>2.7960668657961242E-2</v>
      </c>
    </row>
    <row r="1887" spans="1:38">
      <c r="A1887" s="77" t="s">
        <v>136</v>
      </c>
      <c r="B1887" s="77">
        <v>1989</v>
      </c>
      <c r="C1887" s="77">
        <v>42.418429600000003</v>
      </c>
      <c r="D1887" s="77">
        <v>-71.106163899999999</v>
      </c>
      <c r="E1887" s="77" t="s">
        <v>38</v>
      </c>
      <c r="F1887" s="77">
        <v>295</v>
      </c>
      <c r="H1887" s="77" t="s">
        <v>65</v>
      </c>
      <c r="I1887" s="77">
        <v>2016</v>
      </c>
      <c r="J1887" s="77">
        <v>295</v>
      </c>
      <c r="K1887" s="77" t="s">
        <v>29</v>
      </c>
      <c r="L1887" s="77" t="s">
        <v>29</v>
      </c>
      <c r="N1887" s="77">
        <v>0</v>
      </c>
      <c r="O1887" s="77">
        <v>0</v>
      </c>
      <c r="P1887" s="77" t="s">
        <v>11</v>
      </c>
      <c r="Q1887" s="77">
        <v>47.614421900000004</v>
      </c>
      <c r="R1887" s="77">
        <v>-122.1923372</v>
      </c>
      <c r="S1887" s="77">
        <v>7966.5123198455203</v>
      </c>
      <c r="T1887" s="77">
        <v>1.2840409458980999</v>
      </c>
      <c r="U1887" s="77">
        <v>250</v>
      </c>
      <c r="V1887" s="77">
        <v>404</v>
      </c>
      <c r="W1887" s="77">
        <v>4.3060000000000001E-2</v>
      </c>
      <c r="X1887" s="77">
        <v>0</v>
      </c>
      <c r="Y1887" s="77">
        <v>0</v>
      </c>
      <c r="Z1887" s="77">
        <v>0</v>
      </c>
      <c r="AA1887" s="77">
        <v>955.98147838146303</v>
      </c>
      <c r="AB1887" s="77">
        <v>1.3271009458981</v>
      </c>
      <c r="AC1887" s="77">
        <v>1904.98147838146</v>
      </c>
      <c r="AE1887" s="87" t="str">
        <f t="shared" si="333"/>
        <v>Domestic</v>
      </c>
      <c r="AF1887" s="82" t="str">
        <f t="shared" si="334"/>
        <v>student</v>
      </c>
      <c r="AI1887" s="82">
        <f>'GDP per Capita'!N1887</f>
        <v>63809.64</v>
      </c>
      <c r="AJ1887" s="82">
        <f t="shared" si="335"/>
        <v>63809.64</v>
      </c>
      <c r="AK1887" s="82">
        <f t="shared" si="336"/>
        <v>63809.64</v>
      </c>
      <c r="AL1887" s="88">
        <f t="shared" si="337"/>
        <v>2.9854132986512068E-2</v>
      </c>
    </row>
    <row r="1888" spans="1:38">
      <c r="A1888" s="77" t="s">
        <v>143</v>
      </c>
      <c r="B1888" s="77">
        <v>1990</v>
      </c>
      <c r="C1888" s="77">
        <v>39.526120599999999</v>
      </c>
      <c r="D1888" s="77">
        <v>-119.81265809999999</v>
      </c>
      <c r="E1888" s="77" t="s">
        <v>38</v>
      </c>
      <c r="F1888" s="77">
        <v>275</v>
      </c>
      <c r="H1888" s="77" t="s">
        <v>61</v>
      </c>
      <c r="I1888" s="77">
        <v>2016</v>
      </c>
      <c r="J1888" s="77">
        <v>275</v>
      </c>
      <c r="K1888" s="77" t="s">
        <v>29</v>
      </c>
      <c r="L1888" s="77" t="s">
        <v>29</v>
      </c>
      <c r="N1888" s="77">
        <v>0</v>
      </c>
      <c r="O1888" s="77">
        <v>0</v>
      </c>
      <c r="P1888" s="77" t="s">
        <v>11</v>
      </c>
      <c r="Q1888" s="77">
        <v>47.614421900000004</v>
      </c>
      <c r="R1888" s="77">
        <v>-122.1923372</v>
      </c>
      <c r="S1888" s="77">
        <v>1838.9224662300701</v>
      </c>
      <c r="T1888" s="77">
        <v>0.404451804956317</v>
      </c>
      <c r="U1888" s="77">
        <v>250</v>
      </c>
      <c r="V1888" s="77">
        <v>404</v>
      </c>
      <c r="W1888" s="77">
        <v>4.3060000000000001E-2</v>
      </c>
      <c r="X1888" s="77">
        <v>0</v>
      </c>
      <c r="Y1888" s="77">
        <v>0</v>
      </c>
      <c r="Z1888" s="77">
        <v>0</v>
      </c>
      <c r="AA1888" s="77">
        <v>353.07311351617398</v>
      </c>
      <c r="AB1888" s="77">
        <v>0.44751180495631698</v>
      </c>
      <c r="AC1888" s="77">
        <v>1282.07311351617</v>
      </c>
      <c r="AE1888" s="87" t="str">
        <f t="shared" si="333"/>
        <v>Domestic</v>
      </c>
      <c r="AF1888" s="82" t="str">
        <f t="shared" si="334"/>
        <v>student</v>
      </c>
      <c r="AI1888" s="82">
        <f>'GDP per Capita'!N1888</f>
        <v>63809.64</v>
      </c>
      <c r="AJ1888" s="82">
        <f t="shared" si="335"/>
        <v>63809.64</v>
      </c>
      <c r="AK1888" s="82">
        <f t="shared" si="336"/>
        <v>63809.64</v>
      </c>
      <c r="AL1888" s="88">
        <f t="shared" si="337"/>
        <v>2.0092153999241649E-2</v>
      </c>
    </row>
    <row r="1889" spans="1:38">
      <c r="A1889" s="77" t="s">
        <v>85</v>
      </c>
      <c r="B1889" s="77">
        <v>1991</v>
      </c>
      <c r="C1889" s="77">
        <v>36.062584299999997</v>
      </c>
      <c r="D1889" s="77">
        <v>-94.157432799999995</v>
      </c>
      <c r="E1889" s="77" t="s">
        <v>38</v>
      </c>
      <c r="F1889" s="77">
        <v>395</v>
      </c>
      <c r="H1889" s="77" t="s">
        <v>65</v>
      </c>
      <c r="I1889" s="77">
        <v>2016</v>
      </c>
      <c r="J1889" s="77">
        <v>395</v>
      </c>
      <c r="K1889" s="77" t="s">
        <v>29</v>
      </c>
      <c r="L1889" s="77" t="s">
        <v>29</v>
      </c>
      <c r="N1889" s="77">
        <v>0</v>
      </c>
      <c r="O1889" s="77">
        <v>0</v>
      </c>
      <c r="P1889" s="77" t="s">
        <v>11</v>
      </c>
      <c r="Q1889" s="77">
        <v>47.614421900000004</v>
      </c>
      <c r="R1889" s="77">
        <v>-122.1923372</v>
      </c>
      <c r="S1889" s="77">
        <v>5266.2381290375097</v>
      </c>
      <c r="T1889" s="77">
        <v>0.91256741132119001</v>
      </c>
      <c r="U1889" s="77">
        <v>250</v>
      </c>
      <c r="V1889" s="77">
        <v>404</v>
      </c>
      <c r="W1889" s="77">
        <v>4.3060000000000001E-2</v>
      </c>
      <c r="X1889" s="77">
        <v>0</v>
      </c>
      <c r="Y1889" s="77">
        <v>0</v>
      </c>
      <c r="Z1889" s="77">
        <v>0</v>
      </c>
      <c r="AA1889" s="77">
        <v>631.94857548450102</v>
      </c>
      <c r="AB1889" s="77">
        <v>0.95562741132119</v>
      </c>
      <c r="AC1889" s="77">
        <v>1680.9485754845</v>
      </c>
      <c r="AE1889" s="87" t="str">
        <f t="shared" si="333"/>
        <v>Domestic</v>
      </c>
      <c r="AF1889" s="82" t="str">
        <f t="shared" si="334"/>
        <v>student</v>
      </c>
      <c r="AI1889" s="82">
        <f>'GDP per Capita'!N1889</f>
        <v>63809.64</v>
      </c>
      <c r="AJ1889" s="82">
        <f t="shared" si="335"/>
        <v>63809.64</v>
      </c>
      <c r="AK1889" s="82">
        <f t="shared" si="336"/>
        <v>63809.64</v>
      </c>
      <c r="AL1889" s="88">
        <f t="shared" si="337"/>
        <v>2.6343175975988894E-2</v>
      </c>
    </row>
    <row r="1890" spans="1:38">
      <c r="A1890" s="77" t="s">
        <v>407</v>
      </c>
      <c r="B1890" s="77">
        <v>1992</v>
      </c>
      <c r="C1890" s="77">
        <v>44.493671399999997</v>
      </c>
      <c r="D1890" s="77">
        <v>11.343034699999899</v>
      </c>
      <c r="E1890" s="77" t="s">
        <v>37</v>
      </c>
      <c r="F1890" s="77">
        <v>585</v>
      </c>
      <c r="H1890" s="77" t="s">
        <v>64</v>
      </c>
      <c r="I1890" s="77">
        <v>2016</v>
      </c>
      <c r="J1890" s="77">
        <v>585</v>
      </c>
      <c r="K1890" s="77" t="s">
        <v>557</v>
      </c>
      <c r="L1890" s="77" t="s">
        <v>31</v>
      </c>
      <c r="N1890" s="77">
        <v>0</v>
      </c>
      <c r="O1890" s="77">
        <v>0</v>
      </c>
      <c r="P1890" s="77" t="s">
        <v>11</v>
      </c>
      <c r="Q1890" s="77">
        <v>47.614421900000004</v>
      </c>
      <c r="R1890" s="77">
        <v>-122.1923372</v>
      </c>
      <c r="S1890" s="77">
        <v>17625.649388333699</v>
      </c>
      <c r="T1890" s="77">
        <v>2.7180299399000698</v>
      </c>
      <c r="U1890" s="77">
        <v>250</v>
      </c>
      <c r="V1890" s="77">
        <v>808</v>
      </c>
      <c r="W1890" s="77">
        <v>8.6120000000000002E-2</v>
      </c>
      <c r="X1890" s="77">
        <v>0</v>
      </c>
      <c r="Y1890" s="77">
        <v>0</v>
      </c>
      <c r="Z1890" s="77">
        <v>0</v>
      </c>
      <c r="AA1890" s="77">
        <v>1850.6931857750401</v>
      </c>
      <c r="AB1890" s="77">
        <v>2.80414993990007</v>
      </c>
      <c r="AC1890" s="77">
        <v>3493.6931857750401</v>
      </c>
      <c r="AE1890" s="87" t="str">
        <f t="shared" si="333"/>
        <v>International</v>
      </c>
      <c r="AF1890" s="82" t="str">
        <f t="shared" si="334"/>
        <v>non-student</v>
      </c>
      <c r="AI1890" s="82">
        <f>'GDP per Capita'!N1890</f>
        <v>34671.17</v>
      </c>
      <c r="AJ1890" s="82">
        <f t="shared" si="335"/>
        <v>34671.17</v>
      </c>
      <c r="AK1890" s="82">
        <f t="shared" si="336"/>
        <v>34671.17</v>
      </c>
      <c r="AL1890" s="88">
        <f t="shared" si="337"/>
        <v>0.10076652116946271</v>
      </c>
    </row>
    <row r="1891" spans="1:38">
      <c r="A1891" s="77" t="s">
        <v>271</v>
      </c>
      <c r="B1891" s="77">
        <v>1993</v>
      </c>
      <c r="C1891" s="77">
        <v>39.326234499999998</v>
      </c>
      <c r="D1891" s="77">
        <v>-4.8380649</v>
      </c>
      <c r="E1891" s="77" t="s">
        <v>37</v>
      </c>
      <c r="F1891" s="77">
        <v>685</v>
      </c>
      <c r="H1891" s="77" t="s">
        <v>64</v>
      </c>
      <c r="I1891" s="77">
        <v>2016</v>
      </c>
      <c r="J1891" s="77">
        <v>685</v>
      </c>
      <c r="K1891" s="77" t="s">
        <v>271</v>
      </c>
      <c r="L1891" s="77" t="s">
        <v>31</v>
      </c>
      <c r="N1891" s="77">
        <v>0</v>
      </c>
      <c r="O1891" s="77">
        <v>0</v>
      </c>
      <c r="P1891" s="77" t="s">
        <v>11</v>
      </c>
      <c r="Q1891" s="77">
        <v>47.614421900000004</v>
      </c>
      <c r="R1891" s="77">
        <v>-122.1923372</v>
      </c>
      <c r="S1891" s="77">
        <v>17077.808097175301</v>
      </c>
      <c r="T1891" s="77">
        <v>2.6322994862626001</v>
      </c>
      <c r="U1891" s="77">
        <v>250</v>
      </c>
      <c r="V1891" s="77">
        <v>808</v>
      </c>
      <c r="W1891" s="77">
        <v>8.6120000000000002E-2</v>
      </c>
      <c r="X1891" s="77">
        <v>0</v>
      </c>
      <c r="Y1891" s="77">
        <v>0</v>
      </c>
      <c r="Z1891" s="77">
        <v>0</v>
      </c>
      <c r="AA1891" s="77">
        <v>1793.1698502034101</v>
      </c>
      <c r="AB1891" s="77">
        <v>2.7184194862625999</v>
      </c>
      <c r="AC1891" s="77">
        <v>3536.1698502034101</v>
      </c>
      <c r="AE1891" s="87" t="str">
        <f t="shared" si="333"/>
        <v>International</v>
      </c>
      <c r="AF1891" s="82" t="str">
        <f t="shared" si="334"/>
        <v>non-student</v>
      </c>
      <c r="AI1891" s="82">
        <f>'GDP per Capita'!N1891</f>
        <v>32023.79</v>
      </c>
      <c r="AJ1891" s="82">
        <f t="shared" si="335"/>
        <v>32023.79</v>
      </c>
      <c r="AK1891" s="82">
        <f t="shared" si="336"/>
        <v>32023.79</v>
      </c>
      <c r="AL1891" s="88">
        <f t="shared" si="337"/>
        <v>0.11042321505991046</v>
      </c>
    </row>
    <row r="1892" spans="1:38">
      <c r="A1892" s="77" t="s">
        <v>130</v>
      </c>
      <c r="B1892" s="77">
        <v>1994</v>
      </c>
      <c r="C1892" s="77">
        <v>42.8867166</v>
      </c>
      <c r="D1892" s="77">
        <v>-78.878392199999993</v>
      </c>
      <c r="E1892" s="77" t="s">
        <v>38</v>
      </c>
      <c r="F1892" s="77">
        <v>295</v>
      </c>
      <c r="H1892" s="77" t="s">
        <v>65</v>
      </c>
      <c r="I1892" s="77">
        <v>2016</v>
      </c>
      <c r="J1892" s="77">
        <v>295</v>
      </c>
      <c r="K1892" s="77" t="s">
        <v>29</v>
      </c>
      <c r="L1892" s="77" t="s">
        <v>29</v>
      </c>
      <c r="N1892" s="77">
        <v>0</v>
      </c>
      <c r="O1892" s="77">
        <v>0</v>
      </c>
      <c r="P1892" s="77" t="s">
        <v>11</v>
      </c>
      <c r="Q1892" s="77">
        <v>47.614421900000004</v>
      </c>
      <c r="R1892" s="77">
        <v>-122.1923372</v>
      </c>
      <c r="S1892" s="77">
        <v>6772.1969533701604</v>
      </c>
      <c r="T1892" s="77">
        <v>1.1181555608754801</v>
      </c>
      <c r="U1892" s="77">
        <v>250</v>
      </c>
      <c r="V1892" s="77">
        <v>404</v>
      </c>
      <c r="W1892" s="77">
        <v>4.3060000000000001E-2</v>
      </c>
      <c r="X1892" s="77">
        <v>0</v>
      </c>
      <c r="Y1892" s="77">
        <v>0</v>
      </c>
      <c r="Z1892" s="77">
        <v>0</v>
      </c>
      <c r="AA1892" s="77">
        <v>812.66363440442001</v>
      </c>
      <c r="AB1892" s="77">
        <v>1.1612155608754799</v>
      </c>
      <c r="AC1892" s="77">
        <v>1761.66363440442</v>
      </c>
      <c r="AE1892" s="87" t="str">
        <f t="shared" si="333"/>
        <v>Domestic</v>
      </c>
      <c r="AF1892" s="82" t="str">
        <f t="shared" si="334"/>
        <v>student</v>
      </c>
      <c r="AI1892" s="82">
        <f>'GDP per Capita'!N1892</f>
        <v>63809.64</v>
      </c>
      <c r="AJ1892" s="82">
        <f t="shared" si="335"/>
        <v>63809.64</v>
      </c>
      <c r="AK1892" s="82">
        <f t="shared" si="336"/>
        <v>63809.64</v>
      </c>
      <c r="AL1892" s="88">
        <f t="shared" si="337"/>
        <v>2.7608111163210138E-2</v>
      </c>
    </row>
    <row r="1893" spans="1:38">
      <c r="A1893" s="77" t="s">
        <v>484</v>
      </c>
      <c r="B1893" s="77">
        <v>1995</v>
      </c>
      <c r="C1893" s="77">
        <v>38.984826499999997</v>
      </c>
      <c r="D1893" s="77">
        <v>-77.094645900000003</v>
      </c>
      <c r="E1893" s="77" t="s">
        <v>41</v>
      </c>
      <c r="F1893" s="77">
        <v>685</v>
      </c>
      <c r="H1893" s="77" t="s">
        <v>64</v>
      </c>
      <c r="I1893" s="77">
        <v>2016</v>
      </c>
      <c r="J1893" s="77">
        <v>685</v>
      </c>
      <c r="K1893" s="77" t="s">
        <v>29</v>
      </c>
      <c r="L1893" s="77" t="s">
        <v>29</v>
      </c>
      <c r="N1893" s="77">
        <v>0</v>
      </c>
      <c r="O1893" s="77">
        <v>0</v>
      </c>
      <c r="P1893" s="77" t="s">
        <v>11</v>
      </c>
      <c r="Q1893" s="77">
        <v>47.614421900000004</v>
      </c>
      <c r="R1893" s="77">
        <v>-122.1923372</v>
      </c>
      <c r="S1893" s="77">
        <v>7434.2402377770304</v>
      </c>
      <c r="T1893" s="77">
        <v>1.2098000844024499</v>
      </c>
      <c r="U1893" s="77">
        <v>250</v>
      </c>
      <c r="V1893" s="77">
        <v>808</v>
      </c>
      <c r="W1893" s="77">
        <v>8.6120000000000002E-2</v>
      </c>
      <c r="X1893" s="77">
        <v>0</v>
      </c>
      <c r="Y1893" s="77">
        <v>0</v>
      </c>
      <c r="Z1893" s="77">
        <v>0</v>
      </c>
      <c r="AA1893" s="77">
        <v>892.10882853324404</v>
      </c>
      <c r="AB1893" s="77">
        <v>1.2959200844024501</v>
      </c>
      <c r="AC1893" s="77">
        <v>2635.1088285332398</v>
      </c>
      <c r="AE1893" s="87" t="str">
        <f t="shared" si="333"/>
        <v>Domestic</v>
      </c>
      <c r="AF1893" s="82" t="str">
        <f t="shared" si="334"/>
        <v>non-student</v>
      </c>
      <c r="AI1893" s="82">
        <f>'GDP per Capita'!N1893</f>
        <v>63809.64</v>
      </c>
      <c r="AJ1893" s="82">
        <f t="shared" si="335"/>
        <v>63809.64</v>
      </c>
      <c r="AK1893" s="82">
        <f t="shared" si="336"/>
        <v>63809.64</v>
      </c>
      <c r="AL1893" s="88">
        <f t="shared" si="337"/>
        <v>4.129640644475098E-2</v>
      </c>
    </row>
    <row r="1894" spans="1:38">
      <c r="A1894" s="77" t="s">
        <v>114</v>
      </c>
      <c r="B1894" s="77">
        <v>1996</v>
      </c>
      <c r="C1894" s="77">
        <v>41.489982699999999</v>
      </c>
      <c r="D1894" s="77">
        <v>-71.313770700000006</v>
      </c>
      <c r="E1894" s="77" t="s">
        <v>42</v>
      </c>
      <c r="F1894" s="77">
        <v>0</v>
      </c>
      <c r="H1894" s="77" t="s">
        <v>63</v>
      </c>
      <c r="I1894" s="77">
        <v>2016</v>
      </c>
      <c r="J1894" s="77">
        <v>0</v>
      </c>
      <c r="K1894" s="77" t="s">
        <v>29</v>
      </c>
      <c r="L1894" s="77" t="s">
        <v>29</v>
      </c>
      <c r="N1894" s="77">
        <v>0</v>
      </c>
      <c r="O1894" s="77">
        <v>0</v>
      </c>
      <c r="P1894" s="77" t="s">
        <v>11</v>
      </c>
      <c r="Q1894" s="77">
        <v>47.614421900000004</v>
      </c>
      <c r="R1894" s="77">
        <v>-122.1923372</v>
      </c>
      <c r="S1894" s="77">
        <v>8029.2642063588801</v>
      </c>
      <c r="T1894" s="77">
        <v>1.29282642733982</v>
      </c>
      <c r="U1894" s="77">
        <v>250</v>
      </c>
      <c r="V1894" s="77">
        <v>808</v>
      </c>
      <c r="W1894" s="77">
        <v>8.6120000000000002E-2</v>
      </c>
      <c r="X1894" s="77">
        <v>0</v>
      </c>
      <c r="Y1894" s="77">
        <v>0</v>
      </c>
      <c r="Z1894" s="77">
        <v>0</v>
      </c>
      <c r="AA1894" s="77">
        <v>843.07274166768298</v>
      </c>
      <c r="AB1894" s="77">
        <v>1.37894642733982</v>
      </c>
      <c r="AC1894" s="77">
        <v>1901.07274166768</v>
      </c>
      <c r="AE1894" s="87" t="str">
        <f t="shared" si="333"/>
        <v>Domestic</v>
      </c>
      <c r="AF1894" s="82" t="str">
        <f t="shared" si="334"/>
        <v>non-student</v>
      </c>
      <c r="AI1894" s="82">
        <f>'GDP per Capita'!N1894</f>
        <v>63809.64</v>
      </c>
      <c r="AJ1894" s="82">
        <f t="shared" si="335"/>
        <v>63809.64</v>
      </c>
      <c r="AK1894" s="82">
        <f t="shared" si="336"/>
        <v>63809.64</v>
      </c>
      <c r="AL1894" s="88">
        <f t="shared" si="337"/>
        <v>2.9792876776419362E-2</v>
      </c>
    </row>
    <row r="1895" spans="1:38">
      <c r="A1895" s="77" t="s">
        <v>167</v>
      </c>
      <c r="B1895" s="77">
        <v>1997</v>
      </c>
      <c r="C1895" s="77">
        <v>47.603832099999998</v>
      </c>
      <c r="D1895" s="77">
        <v>-122.3300624</v>
      </c>
      <c r="E1895" s="77" t="s">
        <v>39</v>
      </c>
      <c r="F1895" s="77">
        <v>545</v>
      </c>
      <c r="H1895" s="77" t="s">
        <v>65</v>
      </c>
      <c r="I1895" s="77">
        <v>2016</v>
      </c>
      <c r="J1895" s="77">
        <v>545</v>
      </c>
      <c r="K1895" s="77" t="s">
        <v>29</v>
      </c>
      <c r="L1895" s="77" t="s">
        <v>29</v>
      </c>
      <c r="N1895" s="77">
        <v>0</v>
      </c>
      <c r="O1895" s="77">
        <v>1</v>
      </c>
      <c r="P1895" s="77" t="s">
        <v>11</v>
      </c>
      <c r="Q1895" s="77">
        <v>47.614421900000004</v>
      </c>
      <c r="R1895" s="77">
        <v>-122.1923372</v>
      </c>
      <c r="S1895" s="77">
        <v>20.783283779783499</v>
      </c>
      <c r="T1895" s="77">
        <v>0</v>
      </c>
      <c r="U1895" s="77">
        <v>0</v>
      </c>
      <c r="V1895" s="77">
        <v>0</v>
      </c>
      <c r="W1895" s="77">
        <v>0</v>
      </c>
      <c r="X1895" s="77">
        <v>0</v>
      </c>
      <c r="Y1895" s="77">
        <v>0</v>
      </c>
      <c r="Z1895" s="77">
        <v>0</v>
      </c>
      <c r="AA1895" s="77">
        <v>0</v>
      </c>
      <c r="AB1895" s="77">
        <v>0</v>
      </c>
      <c r="AC1895" s="77">
        <v>545</v>
      </c>
      <c r="AE1895" s="87" t="str">
        <f t="shared" si="333"/>
        <v>Domestic</v>
      </c>
      <c r="AF1895" s="82" t="str">
        <f t="shared" si="334"/>
        <v>non-student</v>
      </c>
      <c r="AI1895" s="82">
        <f>'GDP per Capita'!N1895</f>
        <v>63809.64</v>
      </c>
      <c r="AJ1895" s="82">
        <f t="shared" si="335"/>
        <v>63809.64</v>
      </c>
      <c r="AK1895" s="82">
        <f t="shared" si="336"/>
        <v>63809.64</v>
      </c>
      <c r="AL1895" s="88">
        <f t="shared" si="337"/>
        <v>8.5410292237975329E-3</v>
      </c>
    </row>
    <row r="1896" spans="1:38">
      <c r="A1896" s="77" t="s">
        <v>167</v>
      </c>
      <c r="B1896" s="77">
        <v>1998</v>
      </c>
      <c r="C1896" s="77">
        <v>47.603832099999998</v>
      </c>
      <c r="D1896" s="77">
        <v>-122.3300624</v>
      </c>
      <c r="E1896" s="77" t="s">
        <v>38</v>
      </c>
      <c r="F1896" s="77">
        <v>0</v>
      </c>
      <c r="H1896" s="77" t="s">
        <v>62</v>
      </c>
      <c r="I1896" s="77">
        <v>2016</v>
      </c>
      <c r="J1896" s="77">
        <v>0</v>
      </c>
      <c r="K1896" s="77" t="s">
        <v>29</v>
      </c>
      <c r="L1896" s="77" t="s">
        <v>29</v>
      </c>
      <c r="N1896" s="77">
        <v>0</v>
      </c>
      <c r="O1896" s="77">
        <v>1</v>
      </c>
      <c r="P1896" s="77" t="s">
        <v>11</v>
      </c>
      <c r="Q1896" s="77">
        <v>47.614421900000004</v>
      </c>
      <c r="R1896" s="77">
        <v>-122.1923372</v>
      </c>
      <c r="S1896" s="77">
        <v>20.783283779783499</v>
      </c>
      <c r="T1896" s="77">
        <v>0</v>
      </c>
      <c r="U1896" s="77">
        <v>0</v>
      </c>
      <c r="V1896" s="77">
        <v>0</v>
      </c>
      <c r="W1896" s="77">
        <v>0</v>
      </c>
      <c r="X1896" s="77">
        <v>0</v>
      </c>
      <c r="Y1896" s="77">
        <v>0</v>
      </c>
      <c r="Z1896" s="77">
        <v>0</v>
      </c>
      <c r="AA1896" s="77">
        <v>0</v>
      </c>
      <c r="AB1896" s="77">
        <v>0</v>
      </c>
      <c r="AC1896" s="77">
        <v>0</v>
      </c>
      <c r="AE1896" s="87" t="str">
        <f t="shared" si="333"/>
        <v>Domestic</v>
      </c>
      <c r="AF1896" s="82" t="str">
        <f t="shared" si="334"/>
        <v>student</v>
      </c>
      <c r="AI1896" s="82">
        <f>'GDP per Capita'!N1896</f>
        <v>63809.64</v>
      </c>
      <c r="AJ1896" s="82">
        <f t="shared" si="335"/>
        <v>63809.64</v>
      </c>
      <c r="AK1896" s="82">
        <f t="shared" si="336"/>
        <v>63809.64</v>
      </c>
      <c r="AL1896" s="88">
        <f t="shared" si="337"/>
        <v>0</v>
      </c>
    </row>
    <row r="1897" spans="1:38">
      <c r="A1897" s="77" t="s">
        <v>156</v>
      </c>
      <c r="B1897" s="77">
        <v>1999</v>
      </c>
      <c r="C1897" s="77">
        <v>41.440034400000002</v>
      </c>
      <c r="D1897" s="77">
        <v>-87.683376999999993</v>
      </c>
      <c r="E1897" s="77" t="s">
        <v>38</v>
      </c>
      <c r="F1897" s="77">
        <v>275</v>
      </c>
      <c r="H1897" s="77" t="s">
        <v>61</v>
      </c>
      <c r="I1897" s="77">
        <v>2016</v>
      </c>
      <c r="J1897" s="77">
        <v>275</v>
      </c>
      <c r="K1897" s="77" t="s">
        <v>29</v>
      </c>
      <c r="L1897" s="77" t="s">
        <v>29</v>
      </c>
      <c r="N1897" s="77">
        <v>0</v>
      </c>
      <c r="O1897" s="77">
        <v>0</v>
      </c>
      <c r="P1897" s="77" t="s">
        <v>11</v>
      </c>
      <c r="Q1897" s="77">
        <v>47.614421900000004</v>
      </c>
      <c r="R1897" s="77">
        <v>-122.1923372</v>
      </c>
      <c r="S1897" s="77">
        <v>5590.7687245247498</v>
      </c>
      <c r="T1897" s="77">
        <v>0.95653333373725602</v>
      </c>
      <c r="U1897" s="77">
        <v>250</v>
      </c>
      <c r="V1897" s="77">
        <v>404</v>
      </c>
      <c r="W1897" s="77">
        <v>4.3060000000000001E-2</v>
      </c>
      <c r="X1897" s="77">
        <v>0</v>
      </c>
      <c r="Y1897" s="77">
        <v>0</v>
      </c>
      <c r="Z1897" s="77">
        <v>0</v>
      </c>
      <c r="AA1897" s="77">
        <v>670.892246942969</v>
      </c>
      <c r="AB1897" s="77">
        <v>0.99959333373725601</v>
      </c>
      <c r="AC1897" s="77">
        <v>1599.8922469429699</v>
      </c>
      <c r="AE1897" s="87" t="str">
        <f t="shared" si="333"/>
        <v>Domestic</v>
      </c>
      <c r="AF1897" s="82" t="str">
        <f t="shared" si="334"/>
        <v>student</v>
      </c>
      <c r="AI1897" s="82">
        <f>'GDP per Capita'!N1897</f>
        <v>63809.64</v>
      </c>
      <c r="AJ1897" s="82">
        <f t="shared" si="335"/>
        <v>63809.64</v>
      </c>
      <c r="AK1897" s="82">
        <f t="shared" si="336"/>
        <v>63809.64</v>
      </c>
      <c r="AL1897" s="88">
        <f t="shared" si="337"/>
        <v>2.5072892543242211E-2</v>
      </c>
    </row>
    <row r="1898" spans="1:38">
      <c r="A1898" s="77" t="s">
        <v>290</v>
      </c>
      <c r="B1898" s="77">
        <v>2000</v>
      </c>
      <c r="C1898" s="77">
        <v>44.977299500000001</v>
      </c>
      <c r="D1898" s="77">
        <v>-93.265469199999998</v>
      </c>
      <c r="E1898" s="77" t="s">
        <v>42</v>
      </c>
      <c r="F1898" s="77">
        <v>1000</v>
      </c>
      <c r="H1898" s="77" t="s">
        <v>66</v>
      </c>
      <c r="I1898" s="77">
        <v>2016</v>
      </c>
      <c r="J1898" s="77">
        <v>1000</v>
      </c>
      <c r="K1898" s="77" t="s">
        <v>29</v>
      </c>
      <c r="L1898" s="77" t="s">
        <v>29</v>
      </c>
      <c r="N1898" s="77">
        <v>0</v>
      </c>
      <c r="O1898" s="77">
        <v>0</v>
      </c>
      <c r="P1898" s="77" t="s">
        <v>11</v>
      </c>
      <c r="Q1898" s="77">
        <v>47.614421900000004</v>
      </c>
      <c r="R1898" s="77">
        <v>-122.1923372</v>
      </c>
      <c r="S1898" s="77">
        <v>4456.9552888487997</v>
      </c>
      <c r="T1898" s="77">
        <v>0.79486844942866197</v>
      </c>
      <c r="U1898" s="77">
        <v>250</v>
      </c>
      <c r="V1898" s="77">
        <v>808</v>
      </c>
      <c r="W1898" s="77">
        <v>8.6120000000000002E-2</v>
      </c>
      <c r="X1898" s="77">
        <v>0</v>
      </c>
      <c r="Y1898" s="77">
        <v>0</v>
      </c>
      <c r="Z1898" s="77">
        <v>0</v>
      </c>
      <c r="AA1898" s="77">
        <v>534.83463466185594</v>
      </c>
      <c r="AB1898" s="77">
        <v>0.88098844942866195</v>
      </c>
      <c r="AC1898" s="77">
        <v>2592.83463466185</v>
      </c>
      <c r="AE1898" s="87" t="str">
        <f t="shared" si="333"/>
        <v>Domestic</v>
      </c>
      <c r="AF1898" s="82" t="str">
        <f t="shared" si="334"/>
        <v>non-student</v>
      </c>
      <c r="AI1898" s="82">
        <f>'GDP per Capita'!N1898</f>
        <v>63809.64</v>
      </c>
      <c r="AJ1898" s="82">
        <f t="shared" si="335"/>
        <v>63809.64</v>
      </c>
      <c r="AK1898" s="82">
        <f t="shared" si="336"/>
        <v>63809.64</v>
      </c>
      <c r="AL1898" s="88">
        <f t="shared" si="337"/>
        <v>4.0633901627745432E-2</v>
      </c>
    </row>
    <row r="1899" spans="1:38">
      <c r="A1899" s="77" t="s">
        <v>485</v>
      </c>
      <c r="B1899" s="77">
        <v>2001</v>
      </c>
      <c r="C1899" s="77">
        <v>34.435829499999997</v>
      </c>
      <c r="D1899" s="77">
        <v>-119.8276389</v>
      </c>
      <c r="E1899" s="77" t="s">
        <v>42</v>
      </c>
      <c r="F1899" s="77">
        <v>1485</v>
      </c>
      <c r="H1899" s="77" t="s">
        <v>64</v>
      </c>
      <c r="I1899" s="77">
        <v>2016</v>
      </c>
      <c r="J1899" s="77">
        <v>1485</v>
      </c>
      <c r="K1899" s="77" t="s">
        <v>29</v>
      </c>
      <c r="L1899" s="77" t="s">
        <v>29</v>
      </c>
      <c r="N1899" s="77">
        <v>0</v>
      </c>
      <c r="O1899" s="77">
        <v>0</v>
      </c>
      <c r="P1899" s="77" t="s">
        <v>11</v>
      </c>
      <c r="Q1899" s="77">
        <v>47.614421900000004</v>
      </c>
      <c r="R1899" s="77">
        <v>-122.1923372</v>
      </c>
      <c r="S1899" s="77">
        <v>2957.13400872998</v>
      </c>
      <c r="T1899" s="77">
        <v>0.55610086514315804</v>
      </c>
      <c r="U1899" s="77">
        <v>250</v>
      </c>
      <c r="V1899" s="77">
        <v>808</v>
      </c>
      <c r="W1899" s="77">
        <v>8.6120000000000002E-2</v>
      </c>
      <c r="X1899" s="77">
        <v>0</v>
      </c>
      <c r="Y1899" s="77">
        <v>0</v>
      </c>
      <c r="Z1899" s="77">
        <v>0</v>
      </c>
      <c r="AA1899" s="77">
        <v>567.769729676157</v>
      </c>
      <c r="AB1899" s="77">
        <v>0.64222086514315802</v>
      </c>
      <c r="AC1899" s="77">
        <v>3110.7697296761498</v>
      </c>
      <c r="AE1899" s="87" t="str">
        <f t="shared" si="333"/>
        <v>Domestic</v>
      </c>
      <c r="AF1899" s="82" t="str">
        <f t="shared" si="334"/>
        <v>non-student</v>
      </c>
      <c r="AI1899" s="82">
        <f>'GDP per Capita'!N1899</f>
        <v>63809.64</v>
      </c>
      <c r="AJ1899" s="82">
        <f t="shared" si="335"/>
        <v>63809.64</v>
      </c>
      <c r="AK1899" s="82">
        <f t="shared" si="336"/>
        <v>63809.64</v>
      </c>
      <c r="AL1899" s="88">
        <f t="shared" si="337"/>
        <v>4.8750780127832564E-2</v>
      </c>
    </row>
    <row r="1900" spans="1:38">
      <c r="A1900" s="77" t="s">
        <v>231</v>
      </c>
      <c r="B1900" s="77">
        <v>2002</v>
      </c>
      <c r="C1900" s="77">
        <v>35.881400899999903</v>
      </c>
      <c r="D1900" s="77">
        <v>-106.29899579999901</v>
      </c>
      <c r="E1900" s="77" t="s">
        <v>41</v>
      </c>
      <c r="F1900" s="77">
        <v>585</v>
      </c>
      <c r="H1900" s="77" t="s">
        <v>64</v>
      </c>
      <c r="I1900" s="77">
        <v>2016</v>
      </c>
      <c r="J1900" s="77">
        <v>585</v>
      </c>
      <c r="K1900" s="77" t="s">
        <v>29</v>
      </c>
      <c r="L1900" s="77" t="s">
        <v>29</v>
      </c>
      <c r="N1900" s="77">
        <v>0</v>
      </c>
      <c r="O1900" s="77">
        <v>0</v>
      </c>
      <c r="P1900" s="77" t="s">
        <v>11</v>
      </c>
      <c r="Q1900" s="77">
        <v>47.614421900000004</v>
      </c>
      <c r="R1900" s="77">
        <v>-122.1923372</v>
      </c>
      <c r="S1900" s="77">
        <v>3695.9539923233301</v>
      </c>
      <c r="T1900" s="77">
        <v>0.67371905408528598</v>
      </c>
      <c r="U1900" s="77">
        <v>250</v>
      </c>
      <c r="V1900" s="77">
        <v>808</v>
      </c>
      <c r="W1900" s="77">
        <v>8.6120000000000002E-2</v>
      </c>
      <c r="X1900" s="77">
        <v>0</v>
      </c>
      <c r="Y1900" s="77">
        <v>0</v>
      </c>
      <c r="Z1900" s="77">
        <v>0</v>
      </c>
      <c r="AA1900" s="77">
        <v>709.62316652608104</v>
      </c>
      <c r="AB1900" s="77">
        <v>0.75983905408528596</v>
      </c>
      <c r="AC1900" s="77">
        <v>2352.6231665260798</v>
      </c>
      <c r="AE1900" s="87" t="str">
        <f t="shared" si="333"/>
        <v>Domestic</v>
      </c>
      <c r="AF1900" s="82" t="str">
        <f t="shared" si="334"/>
        <v>non-student</v>
      </c>
      <c r="AI1900" s="82">
        <f>'GDP per Capita'!N1900</f>
        <v>63809.64</v>
      </c>
      <c r="AJ1900" s="82">
        <f t="shared" si="335"/>
        <v>63809.64</v>
      </c>
      <c r="AK1900" s="82">
        <f t="shared" si="336"/>
        <v>63809.64</v>
      </c>
      <c r="AL1900" s="88">
        <f t="shared" si="337"/>
        <v>3.6869400399784105E-2</v>
      </c>
    </row>
    <row r="1901" spans="1:38">
      <c r="A1901" s="77" t="s">
        <v>112</v>
      </c>
      <c r="B1901" s="77">
        <v>2003</v>
      </c>
      <c r="C1901" s="77">
        <v>40.735657000000003</v>
      </c>
      <c r="D1901" s="77">
        <v>-74.172366699999998</v>
      </c>
      <c r="E1901" s="77" t="s">
        <v>37</v>
      </c>
      <c r="F1901" s="77">
        <v>525</v>
      </c>
      <c r="H1901" s="77" t="s">
        <v>66</v>
      </c>
      <c r="I1901" s="77">
        <v>2016</v>
      </c>
      <c r="J1901" s="77">
        <v>525</v>
      </c>
      <c r="K1901" s="77" t="s">
        <v>29</v>
      </c>
      <c r="L1901" s="77" t="s">
        <v>29</v>
      </c>
      <c r="N1901" s="77">
        <v>0</v>
      </c>
      <c r="O1901" s="77">
        <v>0</v>
      </c>
      <c r="P1901" s="77" t="s">
        <v>11</v>
      </c>
      <c r="Q1901" s="77">
        <v>47.614421900000004</v>
      </c>
      <c r="R1901" s="77">
        <v>-122.1923372</v>
      </c>
      <c r="S1901" s="77">
        <v>7682.8900081961101</v>
      </c>
      <c r="T1901" s="77">
        <v>1.2444194037810901</v>
      </c>
      <c r="U1901" s="77">
        <v>250</v>
      </c>
      <c r="V1901" s="77">
        <v>808</v>
      </c>
      <c r="W1901" s="77">
        <v>8.6120000000000002E-2</v>
      </c>
      <c r="X1901" s="77">
        <v>0</v>
      </c>
      <c r="Y1901" s="77">
        <v>0</v>
      </c>
      <c r="Z1901" s="77">
        <v>0</v>
      </c>
      <c r="AA1901" s="77">
        <v>921.94680098353297</v>
      </c>
      <c r="AB1901" s="77">
        <v>1.33053940378109</v>
      </c>
      <c r="AC1901" s="77">
        <v>2504.94680098353</v>
      </c>
      <c r="AE1901" s="87" t="str">
        <f t="shared" si="333"/>
        <v>Domestic</v>
      </c>
      <c r="AF1901" s="82" t="str">
        <f t="shared" si="334"/>
        <v>non-student</v>
      </c>
      <c r="AI1901" s="82">
        <f>'GDP per Capita'!N1901</f>
        <v>63809.64</v>
      </c>
      <c r="AJ1901" s="82">
        <f t="shared" si="335"/>
        <v>63809.64</v>
      </c>
      <c r="AK1901" s="82">
        <f t="shared" si="336"/>
        <v>63809.64</v>
      </c>
      <c r="AL1901" s="88">
        <f t="shared" si="337"/>
        <v>3.9256557488547658E-2</v>
      </c>
    </row>
    <row r="1902" spans="1:38">
      <c r="A1902" s="77" t="s">
        <v>96</v>
      </c>
      <c r="B1902" s="77">
        <v>2004</v>
      </c>
      <c r="C1902" s="77">
        <v>38.046406599999997</v>
      </c>
      <c r="D1902" s="77">
        <v>-84.497039299999997</v>
      </c>
      <c r="E1902" s="77" t="s">
        <v>38</v>
      </c>
      <c r="F1902" s="77">
        <v>995</v>
      </c>
      <c r="H1902" s="77" t="s">
        <v>65</v>
      </c>
      <c r="I1902" s="77">
        <v>2016</v>
      </c>
      <c r="J1902" s="77">
        <v>995</v>
      </c>
      <c r="K1902" s="77" t="s">
        <v>29</v>
      </c>
      <c r="L1902" s="77" t="s">
        <v>29</v>
      </c>
      <c r="N1902" s="77">
        <v>0</v>
      </c>
      <c r="O1902" s="77">
        <v>0</v>
      </c>
      <c r="P1902" s="77" t="s">
        <v>11</v>
      </c>
      <c r="Q1902" s="77">
        <v>47.614421900000004</v>
      </c>
      <c r="R1902" s="77">
        <v>-122.1923372</v>
      </c>
      <c r="S1902" s="77">
        <v>6431.9005028849597</v>
      </c>
      <c r="T1902" s="77">
        <v>1.07134997134565</v>
      </c>
      <c r="U1902" s="77">
        <v>250</v>
      </c>
      <c r="V1902" s="77">
        <v>404</v>
      </c>
      <c r="W1902" s="77">
        <v>4.3060000000000001E-2</v>
      </c>
      <c r="X1902" s="77">
        <v>0</v>
      </c>
      <c r="Y1902" s="77">
        <v>0</v>
      </c>
      <c r="Z1902" s="77">
        <v>0</v>
      </c>
      <c r="AA1902" s="77">
        <v>771.828060346195</v>
      </c>
      <c r="AB1902" s="77">
        <v>1.1144099713456499</v>
      </c>
      <c r="AC1902" s="77">
        <v>2420.8280603461899</v>
      </c>
      <c r="AE1902" s="87" t="str">
        <f t="shared" si="333"/>
        <v>Domestic</v>
      </c>
      <c r="AF1902" s="82" t="str">
        <f t="shared" si="334"/>
        <v>student</v>
      </c>
      <c r="AI1902" s="82">
        <f>'GDP per Capita'!N1902</f>
        <v>63809.64</v>
      </c>
      <c r="AJ1902" s="82">
        <f t="shared" si="335"/>
        <v>63809.64</v>
      </c>
      <c r="AK1902" s="82">
        <f t="shared" si="336"/>
        <v>63809.64</v>
      </c>
      <c r="AL1902" s="88">
        <f t="shared" si="337"/>
        <v>3.7938281117809003E-2</v>
      </c>
    </row>
    <row r="1903" spans="1:38">
      <c r="A1903" s="77" t="s">
        <v>436</v>
      </c>
      <c r="B1903" s="77">
        <v>2005</v>
      </c>
      <c r="C1903" s="77">
        <v>35.180345899999999</v>
      </c>
      <c r="D1903" s="77">
        <v>128.1079953</v>
      </c>
      <c r="E1903" s="77" t="s">
        <v>40</v>
      </c>
      <c r="F1903" s="77">
        <v>695</v>
      </c>
      <c r="H1903" s="77" t="s">
        <v>65</v>
      </c>
      <c r="I1903" s="77">
        <v>2016</v>
      </c>
      <c r="J1903" s="77">
        <v>695</v>
      </c>
      <c r="K1903" s="77" t="s">
        <v>317</v>
      </c>
      <c r="L1903" s="77" t="s">
        <v>30</v>
      </c>
      <c r="N1903" s="77">
        <v>0</v>
      </c>
      <c r="O1903" s="77">
        <v>0</v>
      </c>
      <c r="P1903" s="77" t="s">
        <v>11</v>
      </c>
      <c r="Q1903" s="77">
        <v>47.614421900000004</v>
      </c>
      <c r="R1903" s="77">
        <v>-122.1923372</v>
      </c>
      <c r="S1903" s="77">
        <v>16929.127377540299</v>
      </c>
      <c r="T1903" s="77">
        <v>2.6091240257272901</v>
      </c>
      <c r="U1903" s="77">
        <v>250</v>
      </c>
      <c r="V1903" s="77">
        <v>672.17241379310303</v>
      </c>
      <c r="W1903" s="77">
        <v>7.1642931034482896E-2</v>
      </c>
      <c r="X1903" s="77">
        <v>1</v>
      </c>
      <c r="Y1903" s="77">
        <v>0</v>
      </c>
      <c r="Z1903" s="77">
        <v>0</v>
      </c>
      <c r="AA1903" s="77">
        <v>1777.5583746417301</v>
      </c>
      <c r="AB1903" s="77">
        <v>2.68076695676177</v>
      </c>
      <c r="AC1903" s="77">
        <v>3394.7307884348402</v>
      </c>
      <c r="AE1903" s="87" t="str">
        <f t="shared" si="333"/>
        <v>International</v>
      </c>
      <c r="AF1903" s="82" t="str">
        <f t="shared" si="334"/>
        <v>non-student</v>
      </c>
      <c r="AI1903" s="82">
        <f>'GDP per Capita'!N1903</f>
        <v>32154.02</v>
      </c>
      <c r="AJ1903" s="82">
        <f t="shared" si="335"/>
        <v>32154.02</v>
      </c>
      <c r="AK1903" s="82">
        <f t="shared" si="336"/>
        <v>32154.02</v>
      </c>
      <c r="AL1903" s="88">
        <f t="shared" si="337"/>
        <v>0.10557718096943525</v>
      </c>
    </row>
    <row r="1904" spans="1:38">
      <c r="A1904" s="77" t="s">
        <v>96</v>
      </c>
      <c r="B1904" s="77">
        <v>2006</v>
      </c>
      <c r="C1904" s="77">
        <v>38.046406599999997</v>
      </c>
      <c r="D1904" s="77">
        <v>-84.497039299999997</v>
      </c>
      <c r="E1904" s="77" t="s">
        <v>38</v>
      </c>
      <c r="F1904" s="77">
        <v>275</v>
      </c>
      <c r="H1904" s="77" t="s">
        <v>61</v>
      </c>
      <c r="I1904" s="77">
        <v>2016</v>
      </c>
      <c r="J1904" s="77">
        <v>275</v>
      </c>
      <c r="K1904" s="77" t="s">
        <v>29</v>
      </c>
      <c r="L1904" s="77" t="s">
        <v>29</v>
      </c>
      <c r="N1904" s="77">
        <v>0</v>
      </c>
      <c r="O1904" s="77">
        <v>0</v>
      </c>
      <c r="P1904" s="77" t="s">
        <v>11</v>
      </c>
      <c r="Q1904" s="77">
        <v>47.614421900000004</v>
      </c>
      <c r="R1904" s="77">
        <v>-122.1923372</v>
      </c>
      <c r="S1904" s="77">
        <v>6431.9005028849597</v>
      </c>
      <c r="T1904" s="77">
        <v>1.07134997134565</v>
      </c>
      <c r="U1904" s="77">
        <v>250</v>
      </c>
      <c r="V1904" s="77">
        <v>404</v>
      </c>
      <c r="W1904" s="77">
        <v>4.3060000000000001E-2</v>
      </c>
      <c r="X1904" s="77">
        <v>0</v>
      </c>
      <c r="Y1904" s="77">
        <v>0</v>
      </c>
      <c r="Z1904" s="77">
        <v>0</v>
      </c>
      <c r="AA1904" s="77">
        <v>771.828060346195</v>
      </c>
      <c r="AB1904" s="77">
        <v>1.1144099713456499</v>
      </c>
      <c r="AC1904" s="77">
        <v>1700.8280603461899</v>
      </c>
      <c r="AE1904" s="87" t="str">
        <f t="shared" si="333"/>
        <v>Domestic</v>
      </c>
      <c r="AF1904" s="82" t="str">
        <f t="shared" si="334"/>
        <v>student</v>
      </c>
      <c r="AI1904" s="82">
        <f>'GDP per Capita'!N1904</f>
        <v>63809.64</v>
      </c>
      <c r="AJ1904" s="82">
        <f t="shared" si="335"/>
        <v>63809.64</v>
      </c>
      <c r="AK1904" s="82">
        <f t="shared" si="336"/>
        <v>63809.64</v>
      </c>
      <c r="AL1904" s="88">
        <f t="shared" si="337"/>
        <v>2.6654719574443451E-2</v>
      </c>
    </row>
    <row r="1905" spans="1:38">
      <c r="A1905" s="77" t="s">
        <v>441</v>
      </c>
      <c r="B1905" s="77">
        <v>2007</v>
      </c>
      <c r="C1905" s="77">
        <v>38.661952999999997</v>
      </c>
      <c r="D1905" s="77">
        <v>-90.564325799999907</v>
      </c>
      <c r="E1905" s="77" t="s">
        <v>42</v>
      </c>
      <c r="F1905" s="77">
        <v>0</v>
      </c>
      <c r="H1905" s="77" t="s">
        <v>63</v>
      </c>
      <c r="I1905" s="77">
        <v>2016</v>
      </c>
      <c r="J1905" s="77">
        <v>0</v>
      </c>
      <c r="K1905" s="77" t="s">
        <v>29</v>
      </c>
      <c r="L1905" s="77" t="s">
        <v>29</v>
      </c>
      <c r="N1905" s="77">
        <v>0</v>
      </c>
      <c r="O1905" s="77">
        <v>0</v>
      </c>
      <c r="P1905" s="77" t="s">
        <v>11</v>
      </c>
      <c r="Q1905" s="77">
        <v>47.614421900000004</v>
      </c>
      <c r="R1905" s="77">
        <v>-122.1923372</v>
      </c>
      <c r="S1905" s="77">
        <v>5458.5821641544098</v>
      </c>
      <c r="T1905" s="77">
        <v>0.93860289892496696</v>
      </c>
      <c r="U1905" s="77">
        <v>250</v>
      </c>
      <c r="V1905" s="77">
        <v>808</v>
      </c>
      <c r="W1905" s="77">
        <v>8.6120000000000002E-2</v>
      </c>
      <c r="X1905" s="77">
        <v>0</v>
      </c>
      <c r="Y1905" s="77">
        <v>0</v>
      </c>
      <c r="Z1905" s="77">
        <v>0</v>
      </c>
      <c r="AA1905" s="77">
        <v>655.02985969853</v>
      </c>
      <c r="AB1905" s="77">
        <v>1.0247228989249599</v>
      </c>
      <c r="AC1905" s="77">
        <v>1713.0298596985299</v>
      </c>
      <c r="AE1905" s="87" t="str">
        <f t="shared" si="333"/>
        <v>Domestic</v>
      </c>
      <c r="AF1905" s="82" t="str">
        <f t="shared" si="334"/>
        <v>non-student</v>
      </c>
      <c r="AI1905" s="82">
        <f>'GDP per Capita'!N1905</f>
        <v>63809.64</v>
      </c>
      <c r="AJ1905" s="82">
        <f t="shared" si="335"/>
        <v>63809.64</v>
      </c>
      <c r="AK1905" s="82">
        <f t="shared" si="336"/>
        <v>63809.64</v>
      </c>
      <c r="AL1905" s="88">
        <f t="shared" si="337"/>
        <v>2.6845941454904463E-2</v>
      </c>
    </row>
    <row r="1906" spans="1:38">
      <c r="A1906" s="77" t="s">
        <v>90</v>
      </c>
      <c r="B1906" s="77">
        <v>2008</v>
      </c>
      <c r="C1906" s="77">
        <v>1.3408629999999999</v>
      </c>
      <c r="D1906" s="77">
        <v>103.83039182212001</v>
      </c>
      <c r="E1906" s="77" t="s">
        <v>39</v>
      </c>
      <c r="F1906" s="77">
        <v>625</v>
      </c>
      <c r="H1906" s="77" t="s">
        <v>66</v>
      </c>
      <c r="I1906" s="77">
        <v>2016</v>
      </c>
      <c r="J1906" s="77">
        <v>625</v>
      </c>
      <c r="K1906" s="77" t="s">
        <v>573</v>
      </c>
      <c r="L1906" s="77" t="s">
        <v>30</v>
      </c>
      <c r="N1906" s="77">
        <v>0</v>
      </c>
      <c r="O1906" s="77">
        <v>0</v>
      </c>
      <c r="P1906" s="77" t="s">
        <v>11</v>
      </c>
      <c r="Q1906" s="77">
        <v>47.614421900000004</v>
      </c>
      <c r="R1906" s="77">
        <v>-122.1923372</v>
      </c>
      <c r="S1906" s="77">
        <v>25972.294788499599</v>
      </c>
      <c r="T1906" s="77">
        <v>4.0895936179069796</v>
      </c>
      <c r="U1906" s="77">
        <v>250</v>
      </c>
      <c r="V1906" s="77">
        <v>808</v>
      </c>
      <c r="W1906" s="77">
        <v>8.6120000000000002E-2</v>
      </c>
      <c r="X1906" s="77">
        <v>0</v>
      </c>
      <c r="Y1906" s="77">
        <v>0</v>
      </c>
      <c r="Z1906" s="77">
        <v>0</v>
      </c>
      <c r="AA1906" s="77">
        <v>2376.4649731477198</v>
      </c>
      <c r="AB1906" s="77">
        <v>4.1757136179069798</v>
      </c>
      <c r="AC1906" s="77">
        <v>4059.4649731477198</v>
      </c>
      <c r="AE1906" s="87" t="str">
        <f t="shared" si="333"/>
        <v>International</v>
      </c>
      <c r="AF1906" s="82" t="str">
        <f t="shared" si="334"/>
        <v>non-student</v>
      </c>
      <c r="AI1906" s="82">
        <f>'GDP per Capita'!N1906</f>
        <v>56679.16</v>
      </c>
      <c r="AJ1906" s="82">
        <f t="shared" si="335"/>
        <v>56679.16</v>
      </c>
      <c r="AK1906" s="82">
        <f t="shared" si="336"/>
        <v>56679.16</v>
      </c>
      <c r="AL1906" s="88">
        <f t="shared" si="337"/>
        <v>7.1621826666939309E-2</v>
      </c>
    </row>
    <row r="1907" spans="1:38">
      <c r="A1907" s="77" t="s">
        <v>486</v>
      </c>
      <c r="B1907" s="77">
        <v>2009</v>
      </c>
      <c r="C1907" s="77">
        <v>31.2322758</v>
      </c>
      <c r="D1907" s="77">
        <v>121.46920710000001</v>
      </c>
      <c r="E1907" s="77" t="s">
        <v>37</v>
      </c>
      <c r="F1907" s="77">
        <v>585</v>
      </c>
      <c r="H1907" s="77" t="s">
        <v>64</v>
      </c>
      <c r="I1907" s="77">
        <v>2016</v>
      </c>
      <c r="J1907" s="77">
        <v>585</v>
      </c>
      <c r="K1907" s="77" t="s">
        <v>574</v>
      </c>
      <c r="L1907" s="77" t="s">
        <v>30</v>
      </c>
      <c r="N1907" s="77">
        <v>0</v>
      </c>
      <c r="O1907" s="77">
        <v>0</v>
      </c>
      <c r="P1907" s="77" t="s">
        <v>11</v>
      </c>
      <c r="Q1907" s="77">
        <v>47.614421900000004</v>
      </c>
      <c r="R1907" s="77">
        <v>-122.1923372</v>
      </c>
      <c r="S1907" s="77">
        <v>18389.3825415426</v>
      </c>
      <c r="T1907" s="77">
        <v>2.8384274689800302</v>
      </c>
      <c r="U1907" s="77">
        <v>250</v>
      </c>
      <c r="V1907" s="77">
        <v>808</v>
      </c>
      <c r="W1907" s="77">
        <v>8.6120000000000002E-2</v>
      </c>
      <c r="X1907" s="77">
        <v>0</v>
      </c>
      <c r="Y1907" s="77">
        <v>0</v>
      </c>
      <c r="Z1907" s="77">
        <v>0</v>
      </c>
      <c r="AA1907" s="77">
        <v>1930.88516686198</v>
      </c>
      <c r="AB1907" s="77">
        <v>2.9245474689800299</v>
      </c>
      <c r="AC1907" s="77">
        <v>3573.88516686198</v>
      </c>
      <c r="AE1907" s="87" t="str">
        <f t="shared" si="333"/>
        <v>International</v>
      </c>
      <c r="AF1907" s="82" t="str">
        <f t="shared" si="334"/>
        <v>non-student</v>
      </c>
      <c r="AI1907" s="82">
        <f>'GDP per Capita'!N1907</f>
        <v>10121.299999999999</v>
      </c>
      <c r="AJ1907" s="82">
        <f t="shared" si="335"/>
        <v>10121.299999999999</v>
      </c>
      <c r="AK1907" s="82">
        <f t="shared" si="336"/>
        <v>10121.299999999999</v>
      </c>
      <c r="AL1907" s="88">
        <f t="shared" si="337"/>
        <v>0.35310534880519107</v>
      </c>
    </row>
    <row r="1908" spans="1:38">
      <c r="A1908" s="77" t="s">
        <v>83</v>
      </c>
      <c r="B1908" s="77">
        <v>2010</v>
      </c>
      <c r="C1908" s="77">
        <v>22.283345399999899</v>
      </c>
      <c r="D1908" s="77">
        <v>39.112814499999999</v>
      </c>
      <c r="E1908" s="77" t="s">
        <v>38</v>
      </c>
      <c r="F1908" s="77">
        <v>395</v>
      </c>
      <c r="H1908" s="77" t="s">
        <v>65</v>
      </c>
      <c r="I1908" s="77">
        <v>2016</v>
      </c>
      <c r="J1908" s="77">
        <v>395</v>
      </c>
      <c r="K1908" s="77" t="s">
        <v>570</v>
      </c>
      <c r="L1908" s="77" t="s">
        <v>32</v>
      </c>
      <c r="N1908" s="77">
        <v>0</v>
      </c>
      <c r="O1908" s="77">
        <v>0</v>
      </c>
      <c r="P1908" s="77" t="s">
        <v>11</v>
      </c>
      <c r="Q1908" s="77">
        <v>47.614421900000004</v>
      </c>
      <c r="R1908" s="77">
        <v>-122.1923372</v>
      </c>
      <c r="S1908" s="77">
        <v>24041.838465949499</v>
      </c>
      <c r="T1908" s="77">
        <v>3.7614570231742199</v>
      </c>
      <c r="U1908" s="77">
        <v>250</v>
      </c>
      <c r="V1908" s="77">
        <v>404</v>
      </c>
      <c r="W1908" s="77">
        <v>4.3060000000000001E-2</v>
      </c>
      <c r="X1908" s="77">
        <v>0</v>
      </c>
      <c r="Y1908" s="77">
        <v>0</v>
      </c>
      <c r="Z1908" s="77">
        <v>0</v>
      </c>
      <c r="AA1908" s="77">
        <v>2199.8282196343798</v>
      </c>
      <c r="AB1908" s="77">
        <v>3.80451702317422</v>
      </c>
      <c r="AC1908" s="77">
        <v>3248.8282196343798</v>
      </c>
      <c r="AE1908" s="87" t="str">
        <f t="shared" si="333"/>
        <v>International</v>
      </c>
      <c r="AF1908" s="82" t="str">
        <f t="shared" si="334"/>
        <v>student</v>
      </c>
      <c r="AI1908" s="82">
        <f>'GDP per Capita'!N1908</f>
        <v>21764.39</v>
      </c>
      <c r="AJ1908" s="82">
        <f t="shared" si="335"/>
        <v>21764.39</v>
      </c>
      <c r="AK1908" s="82">
        <f t="shared" si="336"/>
        <v>21764.39</v>
      </c>
      <c r="AL1908" s="88">
        <f t="shared" si="337"/>
        <v>0.14927265223764047</v>
      </c>
    </row>
    <row r="1909" spans="1:38">
      <c r="A1909" s="77" t="s">
        <v>485</v>
      </c>
      <c r="B1909" s="77">
        <v>2011</v>
      </c>
      <c r="C1909" s="77">
        <v>34.435829499999997</v>
      </c>
      <c r="D1909" s="77">
        <v>-119.8276389</v>
      </c>
      <c r="E1909" s="77" t="s">
        <v>42</v>
      </c>
      <c r="F1909" s="77">
        <v>585</v>
      </c>
      <c r="H1909" s="77" t="s">
        <v>64</v>
      </c>
      <c r="I1909" s="77">
        <v>2016</v>
      </c>
      <c r="J1909" s="77">
        <v>585</v>
      </c>
      <c r="K1909" s="77" t="s">
        <v>29</v>
      </c>
      <c r="L1909" s="77" t="s">
        <v>29</v>
      </c>
      <c r="N1909" s="77">
        <v>0</v>
      </c>
      <c r="O1909" s="77">
        <v>0</v>
      </c>
      <c r="P1909" s="77" t="s">
        <v>11</v>
      </c>
      <c r="Q1909" s="77">
        <v>47.614421900000004</v>
      </c>
      <c r="R1909" s="77">
        <v>-122.1923372</v>
      </c>
      <c r="S1909" s="77">
        <v>2957.13400872998</v>
      </c>
      <c r="T1909" s="77">
        <v>0.55610086514315804</v>
      </c>
      <c r="U1909" s="77">
        <v>250</v>
      </c>
      <c r="V1909" s="77">
        <v>808</v>
      </c>
      <c r="W1909" s="77">
        <v>8.6120000000000002E-2</v>
      </c>
      <c r="X1909" s="77">
        <v>0</v>
      </c>
      <c r="Y1909" s="77">
        <v>0</v>
      </c>
      <c r="Z1909" s="77">
        <v>0</v>
      </c>
      <c r="AA1909" s="77">
        <v>567.769729676157</v>
      </c>
      <c r="AB1909" s="77">
        <v>0.64222086514315802</v>
      </c>
      <c r="AC1909" s="77">
        <v>2210.7697296761498</v>
      </c>
      <c r="AE1909" s="87" t="str">
        <f t="shared" si="333"/>
        <v>Domestic</v>
      </c>
      <c r="AF1909" s="82" t="str">
        <f t="shared" si="334"/>
        <v>non-student</v>
      </c>
      <c r="AI1909" s="82">
        <f>'GDP per Capita'!N1909</f>
        <v>63809.64</v>
      </c>
      <c r="AJ1909" s="82">
        <f t="shared" si="335"/>
        <v>63809.64</v>
      </c>
      <c r="AK1909" s="82">
        <f t="shared" si="336"/>
        <v>63809.64</v>
      </c>
      <c r="AL1909" s="88">
        <f t="shared" si="337"/>
        <v>3.4646328198625627E-2</v>
      </c>
    </row>
    <row r="1910" spans="1:38">
      <c r="A1910" s="77" t="s">
        <v>278</v>
      </c>
      <c r="B1910" s="77">
        <v>2012</v>
      </c>
      <c r="C1910" s="77">
        <v>42.735541599999998</v>
      </c>
      <c r="D1910" s="77">
        <v>-84.485246900000007</v>
      </c>
      <c r="E1910" s="77" t="s">
        <v>37</v>
      </c>
      <c r="F1910" s="77">
        <v>525</v>
      </c>
      <c r="H1910" s="77" t="s">
        <v>66</v>
      </c>
      <c r="I1910" s="77">
        <v>2016</v>
      </c>
      <c r="J1910" s="77">
        <v>525</v>
      </c>
      <c r="K1910" s="77" t="s">
        <v>29</v>
      </c>
      <c r="L1910" s="77" t="s">
        <v>29</v>
      </c>
      <c r="N1910" s="77">
        <v>0</v>
      </c>
      <c r="O1910" s="77">
        <v>0</v>
      </c>
      <c r="P1910" s="77" t="s">
        <v>11</v>
      </c>
      <c r="Q1910" s="77">
        <v>47.614421900000004</v>
      </c>
      <c r="R1910" s="77">
        <v>-122.1923372</v>
      </c>
      <c r="S1910" s="77">
        <v>5949.2796944138299</v>
      </c>
      <c r="T1910" s="77">
        <v>1.00531853643068</v>
      </c>
      <c r="U1910" s="77">
        <v>250</v>
      </c>
      <c r="V1910" s="77">
        <v>808</v>
      </c>
      <c r="W1910" s="77">
        <v>8.6120000000000002E-2</v>
      </c>
      <c r="X1910" s="77">
        <v>0</v>
      </c>
      <c r="Y1910" s="77">
        <v>0</v>
      </c>
      <c r="Z1910" s="77">
        <v>0</v>
      </c>
      <c r="AA1910" s="77">
        <v>713.91356332965995</v>
      </c>
      <c r="AB1910" s="77">
        <v>1.09143853643068</v>
      </c>
      <c r="AC1910" s="77">
        <v>2296.9135633296601</v>
      </c>
      <c r="AE1910" s="87" t="str">
        <f t="shared" si="333"/>
        <v>Domestic</v>
      </c>
      <c r="AF1910" s="82" t="str">
        <f t="shared" si="334"/>
        <v>non-student</v>
      </c>
      <c r="AI1910" s="82">
        <f>'GDP per Capita'!N1910</f>
        <v>63809.64</v>
      </c>
      <c r="AJ1910" s="82">
        <f t="shared" si="335"/>
        <v>63809.64</v>
      </c>
      <c r="AK1910" s="82">
        <f t="shared" si="336"/>
        <v>63809.64</v>
      </c>
      <c r="AL1910" s="88">
        <f t="shared" si="337"/>
        <v>3.5996341043918446E-2</v>
      </c>
    </row>
    <row r="1911" spans="1:38">
      <c r="A1911" s="77" t="s">
        <v>90</v>
      </c>
      <c r="B1911" s="77">
        <v>2013</v>
      </c>
      <c r="C1911" s="77">
        <v>1.3408629999999999</v>
      </c>
      <c r="D1911" s="77">
        <v>103.83039182212001</v>
      </c>
      <c r="E1911" s="77" t="s">
        <v>40</v>
      </c>
      <c r="F1911" s="77">
        <v>295</v>
      </c>
      <c r="H1911" s="77" t="s">
        <v>65</v>
      </c>
      <c r="I1911" s="77">
        <v>2016</v>
      </c>
      <c r="J1911" s="77">
        <v>295</v>
      </c>
      <c r="K1911" s="77" t="s">
        <v>573</v>
      </c>
      <c r="L1911" s="77" t="s">
        <v>30</v>
      </c>
      <c r="N1911" s="77">
        <v>0</v>
      </c>
      <c r="O1911" s="77">
        <v>0</v>
      </c>
      <c r="P1911" s="77" t="s">
        <v>11</v>
      </c>
      <c r="Q1911" s="77">
        <v>47.614421900000004</v>
      </c>
      <c r="R1911" s="77">
        <v>-122.1923372</v>
      </c>
      <c r="S1911" s="77">
        <v>25972.294788499599</v>
      </c>
      <c r="T1911" s="77">
        <v>4.0895936179069796</v>
      </c>
      <c r="U1911" s="77">
        <v>250</v>
      </c>
      <c r="V1911" s="77">
        <v>672.17241379310303</v>
      </c>
      <c r="W1911" s="77">
        <v>7.1642931034482896E-2</v>
      </c>
      <c r="X1911" s="77">
        <v>1</v>
      </c>
      <c r="Y1911" s="77">
        <v>0</v>
      </c>
      <c r="Z1911" s="77">
        <v>0</v>
      </c>
      <c r="AA1911" s="77">
        <v>2376.4649731477198</v>
      </c>
      <c r="AB1911" s="77">
        <v>4.16123654894146</v>
      </c>
      <c r="AC1911" s="77">
        <v>3593.6373869408199</v>
      </c>
      <c r="AE1911" s="87" t="str">
        <f t="shared" si="333"/>
        <v>International</v>
      </c>
      <c r="AF1911" s="82" t="str">
        <f t="shared" si="334"/>
        <v>non-student</v>
      </c>
      <c r="AI1911" s="82">
        <f>'GDP per Capita'!N1911</f>
        <v>56679.16</v>
      </c>
      <c r="AJ1911" s="82">
        <f t="shared" si="335"/>
        <v>56679.16</v>
      </c>
      <c r="AK1911" s="82">
        <f t="shared" si="336"/>
        <v>56679.16</v>
      </c>
      <c r="AL1911" s="88">
        <f t="shared" si="337"/>
        <v>6.3403151827599771E-2</v>
      </c>
    </row>
    <row r="1912" spans="1:38">
      <c r="A1912" s="77" t="s">
        <v>232</v>
      </c>
      <c r="B1912" s="77">
        <v>2014</v>
      </c>
      <c r="C1912" s="77">
        <v>39.739236400000003</v>
      </c>
      <c r="D1912" s="77">
        <v>-104.98486229999899</v>
      </c>
      <c r="E1912" s="77" t="s">
        <v>37</v>
      </c>
      <c r="F1912" s="77">
        <v>585</v>
      </c>
      <c r="H1912" s="77" t="s">
        <v>64</v>
      </c>
      <c r="I1912" s="77">
        <v>2016</v>
      </c>
      <c r="J1912" s="77">
        <v>585</v>
      </c>
      <c r="K1912" s="77" t="s">
        <v>29</v>
      </c>
      <c r="L1912" s="77" t="s">
        <v>29</v>
      </c>
      <c r="N1912" s="77">
        <v>0</v>
      </c>
      <c r="O1912" s="77">
        <v>0</v>
      </c>
      <c r="P1912" s="77" t="s">
        <v>11</v>
      </c>
      <c r="Q1912" s="77">
        <v>47.614421900000004</v>
      </c>
      <c r="R1912" s="77">
        <v>-122.1923372</v>
      </c>
      <c r="S1912" s="77">
        <v>3264.17121735199</v>
      </c>
      <c r="T1912" s="77">
        <v>0.60498037736252896</v>
      </c>
      <c r="U1912" s="77">
        <v>250</v>
      </c>
      <c r="V1912" s="77">
        <v>808</v>
      </c>
      <c r="W1912" s="77">
        <v>8.6120000000000002E-2</v>
      </c>
      <c r="X1912" s="77">
        <v>0</v>
      </c>
      <c r="Y1912" s="77">
        <v>0</v>
      </c>
      <c r="Z1912" s="77">
        <v>0</v>
      </c>
      <c r="AA1912" s="77">
        <v>626.72087373158297</v>
      </c>
      <c r="AB1912" s="77">
        <v>0.69110037736252905</v>
      </c>
      <c r="AC1912" s="77">
        <v>2269.72087373158</v>
      </c>
      <c r="AE1912" s="87" t="str">
        <f t="shared" si="333"/>
        <v>Domestic</v>
      </c>
      <c r="AF1912" s="82" t="str">
        <f t="shared" si="334"/>
        <v>non-student</v>
      </c>
      <c r="AI1912" s="82">
        <f>'GDP per Capita'!N1912</f>
        <v>63809.64</v>
      </c>
      <c r="AJ1912" s="82">
        <f t="shared" si="335"/>
        <v>63809.64</v>
      </c>
      <c r="AK1912" s="82">
        <f t="shared" si="336"/>
        <v>63809.64</v>
      </c>
      <c r="AL1912" s="88">
        <f t="shared" si="337"/>
        <v>3.5570187729182925E-2</v>
      </c>
    </row>
    <row r="1913" spans="1:38">
      <c r="A1913" s="77" t="s">
        <v>89</v>
      </c>
      <c r="B1913" s="77">
        <v>2015</v>
      </c>
      <c r="C1913" s="77">
        <v>39.962260100000002</v>
      </c>
      <c r="D1913" s="77">
        <v>-83.000706499999893</v>
      </c>
      <c r="E1913" s="77" t="s">
        <v>38</v>
      </c>
      <c r="F1913" s="77">
        <v>275</v>
      </c>
      <c r="H1913" s="77" t="s">
        <v>61</v>
      </c>
      <c r="I1913" s="77">
        <v>2016</v>
      </c>
      <c r="J1913" s="77">
        <v>275</v>
      </c>
      <c r="K1913" s="77" t="s">
        <v>29</v>
      </c>
      <c r="L1913" s="77" t="s">
        <v>29</v>
      </c>
      <c r="N1913" s="77">
        <v>0</v>
      </c>
      <c r="O1913" s="77">
        <v>0</v>
      </c>
      <c r="P1913" s="77" t="s">
        <v>11</v>
      </c>
      <c r="Q1913" s="77">
        <v>47.614421900000004</v>
      </c>
      <c r="R1913" s="77">
        <v>-122.1923372</v>
      </c>
      <c r="S1913" s="77">
        <v>6443.0273735094697</v>
      </c>
      <c r="T1913" s="77">
        <v>1.0728771735550999</v>
      </c>
      <c r="U1913" s="77">
        <v>250</v>
      </c>
      <c r="V1913" s="77">
        <v>404</v>
      </c>
      <c r="W1913" s="77">
        <v>4.3060000000000001E-2</v>
      </c>
      <c r="X1913" s="77">
        <v>0</v>
      </c>
      <c r="Y1913" s="77">
        <v>0</v>
      </c>
      <c r="Z1913" s="77">
        <v>0</v>
      </c>
      <c r="AA1913" s="77">
        <v>773.16328482113602</v>
      </c>
      <c r="AB1913" s="77">
        <v>1.1159371735551</v>
      </c>
      <c r="AC1913" s="77">
        <v>1702.16328482113</v>
      </c>
      <c r="AE1913" s="87" t="str">
        <f t="shared" si="333"/>
        <v>Domestic</v>
      </c>
      <c r="AF1913" s="82" t="str">
        <f t="shared" si="334"/>
        <v>student</v>
      </c>
      <c r="AI1913" s="82">
        <f>'GDP per Capita'!N1913</f>
        <v>63809.64</v>
      </c>
      <c r="AJ1913" s="82">
        <f t="shared" si="335"/>
        <v>63809.64</v>
      </c>
      <c r="AK1913" s="82">
        <f t="shared" si="336"/>
        <v>63809.64</v>
      </c>
      <c r="AL1913" s="88">
        <f t="shared" si="337"/>
        <v>2.667564469602289E-2</v>
      </c>
    </row>
    <row r="1914" spans="1:38">
      <c r="A1914" s="77" t="s">
        <v>106</v>
      </c>
      <c r="B1914" s="77">
        <v>2016</v>
      </c>
      <c r="C1914" s="77">
        <v>34.053690899999999</v>
      </c>
      <c r="D1914" s="77">
        <v>-118.2427666</v>
      </c>
      <c r="E1914" s="77" t="s">
        <v>37</v>
      </c>
      <c r="F1914" s="77">
        <v>585</v>
      </c>
      <c r="H1914" s="77" t="s">
        <v>64</v>
      </c>
      <c r="I1914" s="77">
        <v>2016</v>
      </c>
      <c r="J1914" s="77">
        <v>585</v>
      </c>
      <c r="K1914" s="77" t="s">
        <v>29</v>
      </c>
      <c r="L1914" s="77" t="s">
        <v>29</v>
      </c>
      <c r="N1914" s="77">
        <v>0</v>
      </c>
      <c r="O1914" s="77">
        <v>0</v>
      </c>
      <c r="P1914" s="77" t="s">
        <v>11</v>
      </c>
      <c r="Q1914" s="77">
        <v>47.614421900000004</v>
      </c>
      <c r="R1914" s="77">
        <v>-122.1923372</v>
      </c>
      <c r="S1914" s="77">
        <v>3087.0295835030602</v>
      </c>
      <c r="T1914" s="77">
        <v>0.57677989737791002</v>
      </c>
      <c r="U1914" s="77">
        <v>250</v>
      </c>
      <c r="V1914" s="77">
        <v>808</v>
      </c>
      <c r="W1914" s="77">
        <v>8.6120000000000002E-2</v>
      </c>
      <c r="X1914" s="77">
        <v>0</v>
      </c>
      <c r="Y1914" s="77">
        <v>0</v>
      </c>
      <c r="Z1914" s="77">
        <v>0</v>
      </c>
      <c r="AA1914" s="77">
        <v>592.70968003258804</v>
      </c>
      <c r="AB1914" s="77">
        <v>0.66289989737791</v>
      </c>
      <c r="AC1914" s="77">
        <v>2235.7096800325799</v>
      </c>
      <c r="AE1914" s="87" t="str">
        <f t="shared" si="333"/>
        <v>Domestic</v>
      </c>
      <c r="AF1914" s="82" t="str">
        <f t="shared" si="334"/>
        <v>non-student</v>
      </c>
      <c r="AI1914" s="82">
        <f>'GDP per Capita'!N1914</f>
        <v>63809.64</v>
      </c>
      <c r="AJ1914" s="82">
        <f t="shared" si="335"/>
        <v>63809.64</v>
      </c>
      <c r="AK1914" s="82">
        <f t="shared" si="336"/>
        <v>63809.64</v>
      </c>
      <c r="AL1914" s="88">
        <f t="shared" si="337"/>
        <v>3.5037177455202378E-2</v>
      </c>
    </row>
    <row r="1915" spans="1:38">
      <c r="A1915" s="77" t="s">
        <v>278</v>
      </c>
      <c r="B1915" s="77">
        <v>2017</v>
      </c>
      <c r="C1915" s="77">
        <v>42.735541599999998</v>
      </c>
      <c r="D1915" s="77">
        <v>-84.485246900000007</v>
      </c>
      <c r="E1915" s="77" t="s">
        <v>38</v>
      </c>
      <c r="F1915" s="77">
        <v>295</v>
      </c>
      <c r="H1915" s="77" t="s">
        <v>65</v>
      </c>
      <c r="I1915" s="77">
        <v>2016</v>
      </c>
      <c r="J1915" s="77">
        <v>295</v>
      </c>
      <c r="K1915" s="77" t="s">
        <v>29</v>
      </c>
      <c r="L1915" s="77" t="s">
        <v>29</v>
      </c>
      <c r="N1915" s="77">
        <v>0</v>
      </c>
      <c r="O1915" s="77">
        <v>0</v>
      </c>
      <c r="P1915" s="77" t="s">
        <v>11</v>
      </c>
      <c r="Q1915" s="77">
        <v>47.614421900000004</v>
      </c>
      <c r="R1915" s="77">
        <v>-122.1923372</v>
      </c>
      <c r="S1915" s="77">
        <v>5949.2796944138299</v>
      </c>
      <c r="T1915" s="77">
        <v>1.00531853643068</v>
      </c>
      <c r="U1915" s="77">
        <v>250</v>
      </c>
      <c r="V1915" s="77">
        <v>404</v>
      </c>
      <c r="W1915" s="77">
        <v>4.3060000000000001E-2</v>
      </c>
      <c r="X1915" s="77">
        <v>0</v>
      </c>
      <c r="Y1915" s="77">
        <v>0</v>
      </c>
      <c r="Z1915" s="77">
        <v>0</v>
      </c>
      <c r="AA1915" s="77">
        <v>713.91356332965995</v>
      </c>
      <c r="AB1915" s="77">
        <v>1.0483785364306799</v>
      </c>
      <c r="AC1915" s="77">
        <v>1662.9135633296601</v>
      </c>
      <c r="AE1915" s="87" t="str">
        <f t="shared" si="333"/>
        <v>Domestic</v>
      </c>
      <c r="AF1915" s="82" t="str">
        <f t="shared" si="334"/>
        <v>student</v>
      </c>
      <c r="AI1915" s="82">
        <f>'GDP per Capita'!N1915</f>
        <v>63809.64</v>
      </c>
      <c r="AJ1915" s="82">
        <f t="shared" si="335"/>
        <v>63809.64</v>
      </c>
      <c r="AK1915" s="82">
        <f t="shared" si="336"/>
        <v>63809.64</v>
      </c>
      <c r="AL1915" s="88">
        <f t="shared" si="337"/>
        <v>2.6060538240454893E-2</v>
      </c>
    </row>
    <row r="1916" spans="1:38">
      <c r="A1916" s="77" t="s">
        <v>182</v>
      </c>
      <c r="B1916" s="77">
        <v>2018</v>
      </c>
      <c r="C1916" s="77">
        <v>49.260872399999997</v>
      </c>
      <c r="D1916" s="77">
        <v>-123.1139529</v>
      </c>
      <c r="E1916" s="77" t="s">
        <v>42</v>
      </c>
      <c r="F1916" s="77">
        <v>585</v>
      </c>
      <c r="H1916" s="77" t="s">
        <v>64</v>
      </c>
      <c r="I1916" s="77">
        <v>2016</v>
      </c>
      <c r="J1916" s="77">
        <v>585</v>
      </c>
      <c r="K1916" s="77" t="s">
        <v>320</v>
      </c>
      <c r="L1916" s="77" t="s">
        <v>28</v>
      </c>
      <c r="N1916" s="77">
        <v>0</v>
      </c>
      <c r="O1916" s="77">
        <v>0</v>
      </c>
      <c r="P1916" s="77" t="s">
        <v>11</v>
      </c>
      <c r="Q1916" s="77">
        <v>47.614421900000004</v>
      </c>
      <c r="R1916" s="77">
        <v>-122.1923372</v>
      </c>
      <c r="S1916" s="77">
        <v>390.57942264192502</v>
      </c>
      <c r="T1916" s="77">
        <v>0.21320567309528099</v>
      </c>
      <c r="U1916" s="77">
        <v>250</v>
      </c>
      <c r="V1916" s="77">
        <v>808</v>
      </c>
      <c r="W1916" s="77">
        <v>8.6120000000000002E-2</v>
      </c>
      <c r="X1916" s="77">
        <v>0</v>
      </c>
      <c r="Y1916" s="77">
        <v>0</v>
      </c>
      <c r="Z1916" s="77">
        <v>0</v>
      </c>
      <c r="AA1916" s="77">
        <v>74.991249147249704</v>
      </c>
      <c r="AB1916" s="77">
        <v>0.29932567309528102</v>
      </c>
      <c r="AC1916" s="77">
        <v>1717.9912491472401</v>
      </c>
      <c r="AE1916" s="87" t="str">
        <f t="shared" si="333"/>
        <v>International</v>
      </c>
      <c r="AF1916" s="82" t="str">
        <f t="shared" si="334"/>
        <v>non-student</v>
      </c>
      <c r="AI1916" s="82">
        <f>'GDP per Capita'!N1916</f>
        <v>49196.49</v>
      </c>
      <c r="AJ1916" s="82">
        <f t="shared" si="335"/>
        <v>49196.49</v>
      </c>
      <c r="AK1916" s="82">
        <f t="shared" si="336"/>
        <v>49196.49</v>
      </c>
      <c r="AL1916" s="88">
        <f t="shared" si="337"/>
        <v>3.4921012640276576E-2</v>
      </c>
    </row>
    <row r="1917" spans="1:38">
      <c r="A1917" s="77" t="s">
        <v>29</v>
      </c>
      <c r="B1917" s="77">
        <v>2019</v>
      </c>
      <c r="C1917" s="77">
        <v>39.783730400000003</v>
      </c>
      <c r="D1917" s="77">
        <v>-100.4458825</v>
      </c>
      <c r="E1917" s="77" t="s">
        <v>42</v>
      </c>
      <c r="F1917" s="77">
        <v>0</v>
      </c>
      <c r="H1917" s="77" t="s">
        <v>63</v>
      </c>
      <c r="I1917" s="77">
        <v>2016</v>
      </c>
      <c r="J1917" s="77">
        <v>0</v>
      </c>
      <c r="K1917" s="77" t="s">
        <v>29</v>
      </c>
      <c r="L1917" s="77" t="s">
        <v>29</v>
      </c>
      <c r="N1917" s="77">
        <v>0</v>
      </c>
      <c r="O1917" s="77">
        <v>0</v>
      </c>
      <c r="P1917" s="77" t="s">
        <v>11</v>
      </c>
      <c r="Q1917" s="77">
        <v>47.614421900000004</v>
      </c>
      <c r="R1917" s="77">
        <v>-122.1923372</v>
      </c>
      <c r="S1917" s="77">
        <v>3887.97958269332</v>
      </c>
      <c r="T1917" s="77">
        <v>0.70428902061490195</v>
      </c>
      <c r="U1917" s="77">
        <v>250</v>
      </c>
      <c r="V1917" s="77">
        <v>808</v>
      </c>
      <c r="W1917" s="77">
        <v>8.6120000000000002E-2</v>
      </c>
      <c r="X1917" s="77">
        <v>0</v>
      </c>
      <c r="Y1917" s="77">
        <v>0</v>
      </c>
      <c r="Z1917" s="77">
        <v>0</v>
      </c>
      <c r="AA1917" s="77">
        <v>746.49207987711702</v>
      </c>
      <c r="AB1917" s="77">
        <v>0.79040902061490204</v>
      </c>
      <c r="AC1917" s="77">
        <v>1804.49207987711</v>
      </c>
      <c r="AE1917" s="87" t="str">
        <f t="shared" si="333"/>
        <v>Domestic</v>
      </c>
      <c r="AF1917" s="82" t="str">
        <f t="shared" si="334"/>
        <v>non-student</v>
      </c>
      <c r="AI1917" s="82">
        <f>'GDP per Capita'!N1917</f>
        <v>63809.64</v>
      </c>
      <c r="AJ1917" s="82">
        <f t="shared" si="335"/>
        <v>63809.64</v>
      </c>
      <c r="AK1917" s="82">
        <f t="shared" si="336"/>
        <v>63809.64</v>
      </c>
      <c r="AL1917" s="88">
        <f t="shared" si="337"/>
        <v>2.8279301996957041E-2</v>
      </c>
    </row>
    <row r="1918" spans="1:38">
      <c r="A1918" s="77" t="s">
        <v>163</v>
      </c>
      <c r="B1918" s="77">
        <v>2020</v>
      </c>
      <c r="C1918" s="77">
        <v>39.101874199999997</v>
      </c>
      <c r="D1918" s="77">
        <v>-84.512833200000003</v>
      </c>
      <c r="E1918" s="77" t="s">
        <v>41</v>
      </c>
      <c r="F1918" s="77">
        <v>525</v>
      </c>
      <c r="H1918" s="77" t="s">
        <v>66</v>
      </c>
      <c r="I1918" s="77">
        <v>2016</v>
      </c>
      <c r="J1918" s="77">
        <v>525</v>
      </c>
      <c r="K1918" s="77" t="s">
        <v>29</v>
      </c>
      <c r="L1918" s="77" t="s">
        <v>29</v>
      </c>
      <c r="N1918" s="77">
        <v>0</v>
      </c>
      <c r="O1918" s="77">
        <v>0</v>
      </c>
      <c r="P1918" s="77" t="s">
        <v>11</v>
      </c>
      <c r="Q1918" s="77">
        <v>47.614421900000004</v>
      </c>
      <c r="R1918" s="77">
        <v>-122.1923372</v>
      </c>
      <c r="S1918" s="77">
        <v>6309.67053762058</v>
      </c>
      <c r="T1918" s="77">
        <v>1.05458784075666</v>
      </c>
      <c r="U1918" s="77">
        <v>250</v>
      </c>
      <c r="V1918" s="77">
        <v>808</v>
      </c>
      <c r="W1918" s="77">
        <v>8.6120000000000002E-2</v>
      </c>
      <c r="X1918" s="77">
        <v>0</v>
      </c>
      <c r="Y1918" s="77">
        <v>0</v>
      </c>
      <c r="Z1918" s="77">
        <v>0</v>
      </c>
      <c r="AA1918" s="77">
        <v>757.16046451446903</v>
      </c>
      <c r="AB1918" s="77">
        <v>1.14070784075666</v>
      </c>
      <c r="AC1918" s="77">
        <v>2340.1604645144698</v>
      </c>
      <c r="AE1918" s="87" t="str">
        <f t="shared" si="333"/>
        <v>Domestic</v>
      </c>
      <c r="AF1918" s="82" t="str">
        <f t="shared" si="334"/>
        <v>non-student</v>
      </c>
      <c r="AI1918" s="82">
        <f>'GDP per Capita'!N1918</f>
        <v>63809.64</v>
      </c>
      <c r="AJ1918" s="82">
        <f t="shared" si="335"/>
        <v>63809.64</v>
      </c>
      <c r="AK1918" s="82">
        <f t="shared" si="336"/>
        <v>63809.64</v>
      </c>
      <c r="AL1918" s="88">
        <f t="shared" si="337"/>
        <v>3.6674089753749903E-2</v>
      </c>
    </row>
    <row r="1919" spans="1:38">
      <c r="A1919" s="77" t="s">
        <v>158</v>
      </c>
      <c r="B1919" s="77">
        <v>2021</v>
      </c>
      <c r="C1919" s="77">
        <v>40.109213500000003</v>
      </c>
      <c r="D1919" s="77">
        <v>-91.0176357</v>
      </c>
      <c r="E1919" s="77" t="s">
        <v>37</v>
      </c>
      <c r="F1919" s="77">
        <v>585</v>
      </c>
      <c r="H1919" s="77" t="s">
        <v>64</v>
      </c>
      <c r="I1919" s="77">
        <v>2016</v>
      </c>
      <c r="J1919" s="77">
        <v>585</v>
      </c>
      <c r="K1919" s="77" t="s">
        <v>29</v>
      </c>
      <c r="L1919" s="77" t="s">
        <v>29</v>
      </c>
      <c r="N1919" s="77">
        <v>0</v>
      </c>
      <c r="O1919" s="77">
        <v>0</v>
      </c>
      <c r="P1919" s="77" t="s">
        <v>11</v>
      </c>
      <c r="Q1919" s="77">
        <v>47.614421900000004</v>
      </c>
      <c r="R1919" s="77">
        <v>-122.1923372</v>
      </c>
      <c r="S1919" s="77">
        <v>5228.7233610660996</v>
      </c>
      <c r="T1919" s="77">
        <v>0.90749704978233703</v>
      </c>
      <c r="U1919" s="77">
        <v>250</v>
      </c>
      <c r="V1919" s="77">
        <v>808</v>
      </c>
      <c r="W1919" s="77">
        <v>8.6120000000000002E-2</v>
      </c>
      <c r="X1919" s="77">
        <v>0</v>
      </c>
      <c r="Y1919" s="77">
        <v>0</v>
      </c>
      <c r="Z1919" s="77">
        <v>0</v>
      </c>
      <c r="AA1919" s="77">
        <v>627.446803327932</v>
      </c>
      <c r="AB1919" s="77">
        <v>0.993617049782337</v>
      </c>
      <c r="AC1919" s="77">
        <v>2270.44680332793</v>
      </c>
      <c r="AE1919" s="87" t="str">
        <f t="shared" si="333"/>
        <v>Domestic</v>
      </c>
      <c r="AF1919" s="82" t="str">
        <f t="shared" si="334"/>
        <v>non-student</v>
      </c>
      <c r="AI1919" s="82">
        <f>'GDP per Capita'!N1919</f>
        <v>63809.64</v>
      </c>
      <c r="AJ1919" s="82">
        <f t="shared" si="335"/>
        <v>63809.64</v>
      </c>
      <c r="AK1919" s="82">
        <f t="shared" si="336"/>
        <v>63809.64</v>
      </c>
      <c r="AL1919" s="88">
        <f t="shared" si="337"/>
        <v>3.5581564217067048E-2</v>
      </c>
    </row>
    <row r="1920" spans="1:38">
      <c r="A1920" s="77" t="s">
        <v>174</v>
      </c>
      <c r="B1920" s="77">
        <v>2022</v>
      </c>
      <c r="C1920" s="77">
        <v>41.678675399999896</v>
      </c>
      <c r="D1920" s="77">
        <v>-83.512728299999907</v>
      </c>
      <c r="E1920" s="77" t="s">
        <v>38</v>
      </c>
      <c r="F1920" s="77">
        <v>295</v>
      </c>
      <c r="H1920" s="77" t="s">
        <v>65</v>
      </c>
      <c r="I1920" s="77">
        <v>2016</v>
      </c>
      <c r="J1920" s="77">
        <v>295</v>
      </c>
      <c r="K1920" s="77" t="s">
        <v>29</v>
      </c>
      <c r="L1920" s="77" t="s">
        <v>29</v>
      </c>
      <c r="N1920" s="77">
        <v>0</v>
      </c>
      <c r="O1920" s="77">
        <v>0</v>
      </c>
      <c r="P1920" s="77" t="s">
        <v>11</v>
      </c>
      <c r="Q1920" s="77">
        <v>47.614421900000004</v>
      </c>
      <c r="R1920" s="77">
        <v>-122.1923372</v>
      </c>
      <c r="S1920" s="77">
        <v>6192.8511595585496</v>
      </c>
      <c r="T1920" s="77">
        <v>1.0385923032120301</v>
      </c>
      <c r="U1920" s="77">
        <v>250</v>
      </c>
      <c r="V1920" s="77">
        <v>404</v>
      </c>
      <c r="W1920" s="77">
        <v>4.3060000000000001E-2</v>
      </c>
      <c r="X1920" s="77">
        <v>0</v>
      </c>
      <c r="Y1920" s="77">
        <v>0</v>
      </c>
      <c r="Z1920" s="77">
        <v>0</v>
      </c>
      <c r="AA1920" s="77">
        <v>743.142139147026</v>
      </c>
      <c r="AB1920" s="77">
        <v>1.08165230321203</v>
      </c>
      <c r="AC1920" s="77">
        <v>1692.1421391470201</v>
      </c>
      <c r="AE1920" s="87" t="str">
        <f t="shared" si="333"/>
        <v>Domestic</v>
      </c>
      <c r="AF1920" s="82" t="str">
        <f t="shared" si="334"/>
        <v>student</v>
      </c>
      <c r="AI1920" s="82">
        <f>'GDP per Capita'!N1920</f>
        <v>63809.64</v>
      </c>
      <c r="AJ1920" s="82">
        <f t="shared" si="335"/>
        <v>63809.64</v>
      </c>
      <c r="AK1920" s="82">
        <f t="shared" si="336"/>
        <v>63809.64</v>
      </c>
      <c r="AL1920" s="88">
        <f t="shared" si="337"/>
        <v>2.6518597176649485E-2</v>
      </c>
    </row>
    <row r="1921" spans="1:38">
      <c r="A1921" s="77" t="s">
        <v>158</v>
      </c>
      <c r="B1921" s="77">
        <v>2023</v>
      </c>
      <c r="C1921" s="77">
        <v>40.109213500000003</v>
      </c>
      <c r="D1921" s="77">
        <v>-91.0176357</v>
      </c>
      <c r="E1921" s="77" t="s">
        <v>38</v>
      </c>
      <c r="F1921" s="77">
        <v>295</v>
      </c>
      <c r="H1921" s="77" t="s">
        <v>65</v>
      </c>
      <c r="I1921" s="77">
        <v>2016</v>
      </c>
      <c r="J1921" s="77">
        <v>295</v>
      </c>
      <c r="K1921" s="77" t="s">
        <v>29</v>
      </c>
      <c r="L1921" s="77" t="s">
        <v>29</v>
      </c>
      <c r="N1921" s="77">
        <v>0</v>
      </c>
      <c r="O1921" s="77">
        <v>0</v>
      </c>
      <c r="P1921" s="77" t="s">
        <v>11</v>
      </c>
      <c r="Q1921" s="77">
        <v>47.614421900000004</v>
      </c>
      <c r="R1921" s="77">
        <v>-122.1923372</v>
      </c>
      <c r="S1921" s="77">
        <v>5228.7233610660996</v>
      </c>
      <c r="T1921" s="77">
        <v>0.90749704978233703</v>
      </c>
      <c r="U1921" s="77">
        <v>250</v>
      </c>
      <c r="V1921" s="77">
        <v>404</v>
      </c>
      <c r="W1921" s="77">
        <v>4.3060000000000001E-2</v>
      </c>
      <c r="X1921" s="77">
        <v>0</v>
      </c>
      <c r="Y1921" s="77">
        <v>0</v>
      </c>
      <c r="Z1921" s="77">
        <v>0</v>
      </c>
      <c r="AA1921" s="77">
        <v>627.446803327932</v>
      </c>
      <c r="AB1921" s="77">
        <v>0.95055704978233702</v>
      </c>
      <c r="AC1921" s="77">
        <v>1576.44680332793</v>
      </c>
      <c r="AE1921" s="87" t="str">
        <f t="shared" si="333"/>
        <v>Domestic</v>
      </c>
      <c r="AF1921" s="82" t="str">
        <f t="shared" si="334"/>
        <v>student</v>
      </c>
      <c r="AI1921" s="82">
        <f>'GDP per Capita'!N1921</f>
        <v>63809.64</v>
      </c>
      <c r="AJ1921" s="82">
        <f t="shared" si="335"/>
        <v>63809.64</v>
      </c>
      <c r="AK1921" s="82">
        <f t="shared" si="336"/>
        <v>63809.64</v>
      </c>
      <c r="AL1921" s="88">
        <f t="shared" si="337"/>
        <v>2.4705464618323032E-2</v>
      </c>
    </row>
    <row r="1922" spans="1:38">
      <c r="A1922" s="77" t="s">
        <v>29</v>
      </c>
      <c r="B1922" s="77">
        <v>2024</v>
      </c>
      <c r="C1922" s="77">
        <v>39.783730400000003</v>
      </c>
      <c r="D1922" s="77">
        <v>-100.4458825</v>
      </c>
      <c r="E1922" s="77" t="s">
        <v>42</v>
      </c>
      <c r="F1922" s="77">
        <v>525</v>
      </c>
      <c r="H1922" s="77" t="s">
        <v>66</v>
      </c>
      <c r="I1922" s="77">
        <v>2016</v>
      </c>
      <c r="J1922" s="77">
        <v>525</v>
      </c>
      <c r="K1922" s="77" t="s">
        <v>29</v>
      </c>
      <c r="L1922" s="77" t="s">
        <v>29</v>
      </c>
      <c r="N1922" s="77">
        <v>0</v>
      </c>
      <c r="O1922" s="77">
        <v>0</v>
      </c>
      <c r="P1922" s="77" t="s">
        <v>11</v>
      </c>
      <c r="Q1922" s="77">
        <v>47.614421900000004</v>
      </c>
      <c r="R1922" s="77">
        <v>-122.1923372</v>
      </c>
      <c r="S1922" s="77">
        <v>3887.97958269332</v>
      </c>
      <c r="T1922" s="77">
        <v>0.70428902061490195</v>
      </c>
      <c r="U1922" s="77">
        <v>250</v>
      </c>
      <c r="V1922" s="77">
        <v>808</v>
      </c>
      <c r="W1922" s="77">
        <v>8.6120000000000002E-2</v>
      </c>
      <c r="X1922" s="77">
        <v>0</v>
      </c>
      <c r="Y1922" s="77">
        <v>0</v>
      </c>
      <c r="Z1922" s="77">
        <v>0</v>
      </c>
      <c r="AA1922" s="77">
        <v>746.49207987711702</v>
      </c>
      <c r="AB1922" s="77">
        <v>0.79040902061490204</v>
      </c>
      <c r="AC1922" s="77">
        <v>2329.49207987711</v>
      </c>
      <c r="AE1922" s="87" t="str">
        <f t="shared" si="333"/>
        <v>Domestic</v>
      </c>
      <c r="AF1922" s="82" t="str">
        <f t="shared" si="334"/>
        <v>non-student</v>
      </c>
      <c r="AI1922" s="82">
        <f>'GDP per Capita'!N1922</f>
        <v>63809.64</v>
      </c>
      <c r="AJ1922" s="82">
        <f t="shared" si="335"/>
        <v>63809.64</v>
      </c>
      <c r="AK1922" s="82">
        <f t="shared" si="336"/>
        <v>63809.64</v>
      </c>
      <c r="AL1922" s="88">
        <f t="shared" si="337"/>
        <v>3.6506898955661088E-2</v>
      </c>
    </row>
    <row r="1923" spans="1:38">
      <c r="A1923" s="77" t="s">
        <v>142</v>
      </c>
      <c r="B1923" s="77">
        <v>2025</v>
      </c>
      <c r="C1923" s="77">
        <v>40.441694099999999</v>
      </c>
      <c r="D1923" s="77">
        <v>-79.9900860999999</v>
      </c>
      <c r="E1923" s="77" t="s">
        <v>41</v>
      </c>
      <c r="F1923" s="77">
        <v>585</v>
      </c>
      <c r="H1923" s="77" t="s">
        <v>64</v>
      </c>
      <c r="I1923" s="77">
        <v>2016</v>
      </c>
      <c r="J1923" s="77">
        <v>585</v>
      </c>
      <c r="K1923" s="77" t="s">
        <v>29</v>
      </c>
      <c r="L1923" s="77" t="s">
        <v>29</v>
      </c>
      <c r="N1923" s="77">
        <v>0</v>
      </c>
      <c r="O1923" s="77">
        <v>0</v>
      </c>
      <c r="P1923" s="77" t="s">
        <v>11</v>
      </c>
      <c r="Q1923" s="77">
        <v>47.614421900000004</v>
      </c>
      <c r="R1923" s="77">
        <v>-122.1923372</v>
      </c>
      <c r="S1923" s="77">
        <v>6844.1090214084597</v>
      </c>
      <c r="T1923" s="77">
        <v>1.1280727233771</v>
      </c>
      <c r="U1923" s="77">
        <v>250</v>
      </c>
      <c r="V1923" s="77">
        <v>808</v>
      </c>
      <c r="W1923" s="77">
        <v>8.6120000000000002E-2</v>
      </c>
      <c r="X1923" s="77">
        <v>0</v>
      </c>
      <c r="Y1923" s="77">
        <v>0</v>
      </c>
      <c r="Z1923" s="77">
        <v>0</v>
      </c>
      <c r="AA1923" s="77">
        <v>821.29308256901595</v>
      </c>
      <c r="AB1923" s="77">
        <v>1.2141927233770999</v>
      </c>
      <c r="AC1923" s="77">
        <v>2464.29308256901</v>
      </c>
      <c r="AE1923" s="87" t="str">
        <f t="shared" ref="AE1923:AE1986" si="338">IF(K1923&lt;&gt;"USA",IF(K1923&lt;&gt;"Unknown","International","Unknown"),"Domestic")</f>
        <v>Domestic</v>
      </c>
      <c r="AF1923" s="82" t="str">
        <f t="shared" ref="AF1923:AF1986" si="339">IF(E1923="Undergraduate Student","student",IF(E1923="Graduate Student","student","non-student"))</f>
        <v>non-student</v>
      </c>
      <c r="AI1923" s="82">
        <f>'GDP per Capita'!N1923</f>
        <v>63809.64</v>
      </c>
      <c r="AJ1923" s="82">
        <f t="shared" ref="AJ1923:AJ1986" si="340">IFERROR(AI1923,"")</f>
        <v>63809.64</v>
      </c>
      <c r="AK1923" s="82">
        <f t="shared" ref="AK1923:AK1986" si="341">IFERROR(AI1923,AVERAGE(AJ$2:AJ$2538))</f>
        <v>63809.64</v>
      </c>
      <c r="AL1923" s="88">
        <f t="shared" ref="AL1923:AL1986" si="342">AC1923/AK1923</f>
        <v>3.8619448136190865E-2</v>
      </c>
    </row>
    <row r="1924" spans="1:38">
      <c r="A1924" s="77" t="s">
        <v>89</v>
      </c>
      <c r="B1924" s="77">
        <v>2026</v>
      </c>
      <c r="C1924" s="77">
        <v>39.962260100000002</v>
      </c>
      <c r="D1924" s="77">
        <v>-83.000706499999893</v>
      </c>
      <c r="E1924" s="77" t="s">
        <v>37</v>
      </c>
      <c r="F1924" s="77">
        <v>585</v>
      </c>
      <c r="H1924" s="77" t="s">
        <v>64</v>
      </c>
      <c r="I1924" s="77">
        <v>2016</v>
      </c>
      <c r="J1924" s="77">
        <v>585</v>
      </c>
      <c r="K1924" s="77" t="s">
        <v>29</v>
      </c>
      <c r="L1924" s="77" t="s">
        <v>29</v>
      </c>
      <c r="N1924" s="77">
        <v>0</v>
      </c>
      <c r="O1924" s="77">
        <v>0</v>
      </c>
      <c r="P1924" s="77" t="s">
        <v>11</v>
      </c>
      <c r="Q1924" s="77">
        <v>47.614421900000004</v>
      </c>
      <c r="R1924" s="77">
        <v>-122.1923372</v>
      </c>
      <c r="S1924" s="77">
        <v>6443.0273735094697</v>
      </c>
      <c r="T1924" s="77">
        <v>1.0728771735550999</v>
      </c>
      <c r="U1924" s="77">
        <v>250</v>
      </c>
      <c r="V1924" s="77">
        <v>808</v>
      </c>
      <c r="W1924" s="77">
        <v>8.6120000000000002E-2</v>
      </c>
      <c r="X1924" s="77">
        <v>0</v>
      </c>
      <c r="Y1924" s="77">
        <v>0</v>
      </c>
      <c r="Z1924" s="77">
        <v>0</v>
      </c>
      <c r="AA1924" s="77">
        <v>773.16328482113602</v>
      </c>
      <c r="AB1924" s="77">
        <v>1.1589971735550999</v>
      </c>
      <c r="AC1924" s="77">
        <v>2416.1632848211302</v>
      </c>
      <c r="AE1924" s="87" t="str">
        <f t="shared" si="338"/>
        <v>Domestic</v>
      </c>
      <c r="AF1924" s="82" t="str">
        <f t="shared" si="339"/>
        <v>non-student</v>
      </c>
      <c r="AI1924" s="82">
        <f>'GDP per Capita'!N1924</f>
        <v>63809.64</v>
      </c>
      <c r="AJ1924" s="82">
        <f t="shared" si="340"/>
        <v>63809.64</v>
      </c>
      <c r="AK1924" s="82">
        <f t="shared" si="341"/>
        <v>63809.64</v>
      </c>
      <c r="AL1924" s="88">
        <f t="shared" si="342"/>
        <v>3.7865176559860395E-2</v>
      </c>
    </row>
    <row r="1925" spans="1:38">
      <c r="A1925" s="77" t="s">
        <v>83</v>
      </c>
      <c r="B1925" s="77">
        <v>2027</v>
      </c>
      <c r="C1925" s="77">
        <v>22.283345399999899</v>
      </c>
      <c r="D1925" s="77">
        <v>39.112814499999999</v>
      </c>
      <c r="E1925" s="77" t="s">
        <v>38</v>
      </c>
      <c r="F1925" s="77">
        <v>545</v>
      </c>
      <c r="H1925" s="77" t="s">
        <v>65</v>
      </c>
      <c r="I1925" s="77">
        <v>2016</v>
      </c>
      <c r="J1925" s="77">
        <v>545</v>
      </c>
      <c r="K1925" s="77" t="s">
        <v>570</v>
      </c>
      <c r="L1925" s="77" t="s">
        <v>32</v>
      </c>
      <c r="N1925" s="77">
        <v>0</v>
      </c>
      <c r="O1925" s="77">
        <v>0</v>
      </c>
      <c r="P1925" s="77" t="s">
        <v>11</v>
      </c>
      <c r="Q1925" s="77">
        <v>47.614421900000004</v>
      </c>
      <c r="R1925" s="77">
        <v>-122.1923372</v>
      </c>
      <c r="S1925" s="77">
        <v>24041.838465949499</v>
      </c>
      <c r="T1925" s="77">
        <v>3.7614570231742199</v>
      </c>
      <c r="U1925" s="77">
        <v>250</v>
      </c>
      <c r="V1925" s="77">
        <v>404</v>
      </c>
      <c r="W1925" s="77">
        <v>4.3060000000000001E-2</v>
      </c>
      <c r="X1925" s="77">
        <v>0</v>
      </c>
      <c r="Y1925" s="77">
        <v>0</v>
      </c>
      <c r="Z1925" s="77">
        <v>0</v>
      </c>
      <c r="AA1925" s="77">
        <v>2199.8282196343798</v>
      </c>
      <c r="AB1925" s="77">
        <v>3.80451702317422</v>
      </c>
      <c r="AC1925" s="77">
        <v>3398.8282196343798</v>
      </c>
      <c r="AE1925" s="87" t="str">
        <f t="shared" si="338"/>
        <v>International</v>
      </c>
      <c r="AF1925" s="82" t="str">
        <f t="shared" si="339"/>
        <v>student</v>
      </c>
      <c r="AI1925" s="82">
        <f>'GDP per Capita'!N1925</f>
        <v>21764.39</v>
      </c>
      <c r="AJ1925" s="82">
        <f t="shared" si="340"/>
        <v>21764.39</v>
      </c>
      <c r="AK1925" s="82">
        <f t="shared" si="341"/>
        <v>21764.39</v>
      </c>
      <c r="AL1925" s="88">
        <f t="shared" si="342"/>
        <v>0.15616464415655021</v>
      </c>
    </row>
    <row r="1926" spans="1:38">
      <c r="A1926" s="77" t="s">
        <v>96</v>
      </c>
      <c r="B1926" s="77">
        <v>2028</v>
      </c>
      <c r="C1926" s="77">
        <v>38.046406599999997</v>
      </c>
      <c r="D1926" s="77">
        <v>-84.497039299999997</v>
      </c>
      <c r="E1926" s="77" t="s">
        <v>38</v>
      </c>
      <c r="F1926" s="77">
        <v>275</v>
      </c>
      <c r="H1926" s="77" t="s">
        <v>61</v>
      </c>
      <c r="I1926" s="77">
        <v>2016</v>
      </c>
      <c r="J1926" s="77">
        <v>275</v>
      </c>
      <c r="K1926" s="77" t="s">
        <v>29</v>
      </c>
      <c r="L1926" s="77" t="s">
        <v>29</v>
      </c>
      <c r="N1926" s="77">
        <v>0</v>
      </c>
      <c r="O1926" s="77">
        <v>0</v>
      </c>
      <c r="P1926" s="77" t="s">
        <v>11</v>
      </c>
      <c r="Q1926" s="77">
        <v>47.614421900000004</v>
      </c>
      <c r="R1926" s="77">
        <v>-122.1923372</v>
      </c>
      <c r="S1926" s="77">
        <v>6431.9005028849597</v>
      </c>
      <c r="T1926" s="77">
        <v>1.07134997134565</v>
      </c>
      <c r="U1926" s="77">
        <v>250</v>
      </c>
      <c r="V1926" s="77">
        <v>404</v>
      </c>
      <c r="W1926" s="77">
        <v>4.3060000000000001E-2</v>
      </c>
      <c r="X1926" s="77">
        <v>0</v>
      </c>
      <c r="Y1926" s="77">
        <v>0</v>
      </c>
      <c r="Z1926" s="77">
        <v>0</v>
      </c>
      <c r="AA1926" s="77">
        <v>771.828060346195</v>
      </c>
      <c r="AB1926" s="77">
        <v>1.1144099713456499</v>
      </c>
      <c r="AC1926" s="77">
        <v>1700.8280603461899</v>
      </c>
      <c r="AE1926" s="87" t="str">
        <f t="shared" si="338"/>
        <v>Domestic</v>
      </c>
      <c r="AF1926" s="82" t="str">
        <f t="shared" si="339"/>
        <v>student</v>
      </c>
      <c r="AI1926" s="82">
        <f>'GDP per Capita'!N1926</f>
        <v>63809.64</v>
      </c>
      <c r="AJ1926" s="82">
        <f t="shared" si="340"/>
        <v>63809.64</v>
      </c>
      <c r="AK1926" s="82">
        <f t="shared" si="341"/>
        <v>63809.64</v>
      </c>
      <c r="AL1926" s="88">
        <f t="shared" si="342"/>
        <v>2.6654719574443451E-2</v>
      </c>
    </row>
    <row r="1927" spans="1:38">
      <c r="A1927" s="77" t="s">
        <v>96</v>
      </c>
      <c r="B1927" s="77">
        <v>2029</v>
      </c>
      <c r="C1927" s="77">
        <v>38.046406599999997</v>
      </c>
      <c r="D1927" s="77">
        <v>-84.497039299999997</v>
      </c>
      <c r="E1927" s="77" t="s">
        <v>38</v>
      </c>
      <c r="F1927" s="77">
        <v>375</v>
      </c>
      <c r="H1927" s="77" t="s">
        <v>61</v>
      </c>
      <c r="I1927" s="77">
        <v>2016</v>
      </c>
      <c r="J1927" s="77">
        <v>375</v>
      </c>
      <c r="K1927" s="77" t="s">
        <v>29</v>
      </c>
      <c r="L1927" s="77" t="s">
        <v>29</v>
      </c>
      <c r="N1927" s="77">
        <v>0</v>
      </c>
      <c r="O1927" s="77">
        <v>0</v>
      </c>
      <c r="P1927" s="77" t="s">
        <v>11</v>
      </c>
      <c r="Q1927" s="77">
        <v>47.614421900000004</v>
      </c>
      <c r="R1927" s="77">
        <v>-122.1923372</v>
      </c>
      <c r="S1927" s="77">
        <v>6431.9005028849597</v>
      </c>
      <c r="T1927" s="77">
        <v>1.07134997134565</v>
      </c>
      <c r="U1927" s="77">
        <v>250</v>
      </c>
      <c r="V1927" s="77">
        <v>404</v>
      </c>
      <c r="W1927" s="77">
        <v>4.3060000000000001E-2</v>
      </c>
      <c r="X1927" s="77">
        <v>0</v>
      </c>
      <c r="Y1927" s="77">
        <v>0</v>
      </c>
      <c r="Z1927" s="77">
        <v>0</v>
      </c>
      <c r="AA1927" s="77">
        <v>771.828060346195</v>
      </c>
      <c r="AB1927" s="77">
        <v>1.1144099713456499</v>
      </c>
      <c r="AC1927" s="77">
        <v>1800.8280603461899</v>
      </c>
      <c r="AE1927" s="87" t="str">
        <f t="shared" si="338"/>
        <v>Domestic</v>
      </c>
      <c r="AF1927" s="82" t="str">
        <f t="shared" si="339"/>
        <v>student</v>
      </c>
      <c r="AI1927" s="82">
        <f>'GDP per Capita'!N1927</f>
        <v>63809.64</v>
      </c>
      <c r="AJ1927" s="82">
        <f t="shared" si="340"/>
        <v>63809.64</v>
      </c>
      <c r="AK1927" s="82">
        <f t="shared" si="341"/>
        <v>63809.64</v>
      </c>
      <c r="AL1927" s="88">
        <f t="shared" si="342"/>
        <v>2.822188089991089E-2</v>
      </c>
    </row>
    <row r="1928" spans="1:38">
      <c r="A1928" s="77" t="s">
        <v>91</v>
      </c>
      <c r="B1928" s="77">
        <v>2030</v>
      </c>
      <c r="C1928" s="77">
        <v>39.906216999999998</v>
      </c>
      <c r="D1928" s="77">
        <v>116.39127569999999</v>
      </c>
      <c r="E1928" s="77" t="s">
        <v>37</v>
      </c>
      <c r="F1928" s="77">
        <v>685</v>
      </c>
      <c r="H1928" s="77" t="s">
        <v>64</v>
      </c>
      <c r="I1928" s="77">
        <v>2016</v>
      </c>
      <c r="J1928" s="77">
        <v>685</v>
      </c>
      <c r="K1928" s="77" t="s">
        <v>574</v>
      </c>
      <c r="L1928" s="77" t="s">
        <v>30</v>
      </c>
      <c r="N1928" s="77">
        <v>0</v>
      </c>
      <c r="O1928" s="77">
        <v>0</v>
      </c>
      <c r="P1928" s="77" t="s">
        <v>11</v>
      </c>
      <c r="Q1928" s="77">
        <v>47.614421900000004</v>
      </c>
      <c r="R1928" s="77">
        <v>-122.1923372</v>
      </c>
      <c r="S1928" s="77">
        <v>17393.387414513902</v>
      </c>
      <c r="T1928" s="77">
        <v>2.6816191993028702</v>
      </c>
      <c r="U1928" s="77">
        <v>250</v>
      </c>
      <c r="V1928" s="77">
        <v>808</v>
      </c>
      <c r="W1928" s="77">
        <v>8.6120000000000002E-2</v>
      </c>
      <c r="X1928" s="77">
        <v>0</v>
      </c>
      <c r="Y1928" s="77">
        <v>0</v>
      </c>
      <c r="Z1928" s="77">
        <v>0</v>
      </c>
      <c r="AA1928" s="77">
        <v>1826.3056785239601</v>
      </c>
      <c r="AB1928" s="77">
        <v>2.7677391993028699</v>
      </c>
      <c r="AC1928" s="77">
        <v>3569.3056785239601</v>
      </c>
      <c r="AE1928" s="87" t="str">
        <f t="shared" si="338"/>
        <v>International</v>
      </c>
      <c r="AF1928" s="82" t="str">
        <f t="shared" si="339"/>
        <v>non-student</v>
      </c>
      <c r="AI1928" s="82">
        <f>'GDP per Capita'!N1928</f>
        <v>10121.299999999999</v>
      </c>
      <c r="AJ1928" s="82">
        <f t="shared" si="340"/>
        <v>10121.299999999999</v>
      </c>
      <c r="AK1928" s="82">
        <f t="shared" si="341"/>
        <v>10121.299999999999</v>
      </c>
      <c r="AL1928" s="88">
        <f t="shared" si="342"/>
        <v>0.3526528883171095</v>
      </c>
    </row>
    <row r="1929" spans="1:38">
      <c r="A1929" s="77" t="s">
        <v>487</v>
      </c>
      <c r="B1929" s="77">
        <v>2031</v>
      </c>
      <c r="C1929" s="77">
        <v>-27.4689681999999</v>
      </c>
      <c r="D1929" s="77">
        <v>153.02349909999899</v>
      </c>
      <c r="E1929" s="77" t="s">
        <v>39</v>
      </c>
      <c r="F1929" s="77">
        <v>685</v>
      </c>
      <c r="H1929" s="77" t="s">
        <v>64</v>
      </c>
      <c r="I1929" s="77">
        <v>2016</v>
      </c>
      <c r="J1929" s="77">
        <v>685</v>
      </c>
      <c r="K1929" s="77" t="s">
        <v>33</v>
      </c>
      <c r="L1929" s="77" t="s">
        <v>816</v>
      </c>
      <c r="N1929" s="77">
        <v>0</v>
      </c>
      <c r="O1929" s="77">
        <v>0</v>
      </c>
      <c r="P1929" s="77" t="s">
        <v>11</v>
      </c>
      <c r="Q1929" s="77">
        <v>47.614421900000004</v>
      </c>
      <c r="R1929" s="77">
        <v>-122.1923372</v>
      </c>
      <c r="S1929" s="77">
        <v>23715.332781185101</v>
      </c>
      <c r="T1929" s="77">
        <v>3.7066073176770802</v>
      </c>
      <c r="U1929" s="77">
        <v>250</v>
      </c>
      <c r="V1929" s="77">
        <v>808</v>
      </c>
      <c r="W1929" s="77">
        <v>8.6120000000000002E-2</v>
      </c>
      <c r="X1929" s="77">
        <v>0</v>
      </c>
      <c r="Y1929" s="77">
        <v>0</v>
      </c>
      <c r="Z1929" s="77">
        <v>0</v>
      </c>
      <c r="AA1929" s="77">
        <v>2169.9529494784401</v>
      </c>
      <c r="AB1929" s="77">
        <v>3.7927273176770799</v>
      </c>
      <c r="AC1929" s="77">
        <v>3912.9529494784401</v>
      </c>
      <c r="AE1929" s="87" t="str">
        <f t="shared" si="338"/>
        <v>International</v>
      </c>
      <c r="AF1929" s="82" t="str">
        <f t="shared" si="339"/>
        <v>non-student</v>
      </c>
      <c r="AI1929" s="82">
        <f>'GDP per Capita'!N1929</f>
        <v>61250.7</v>
      </c>
      <c r="AJ1929" s="82">
        <f t="shared" si="340"/>
        <v>61250.7</v>
      </c>
      <c r="AK1929" s="82">
        <f t="shared" si="341"/>
        <v>61250.7</v>
      </c>
      <c r="AL1929" s="88">
        <f t="shared" si="342"/>
        <v>6.3884216008607914E-2</v>
      </c>
    </row>
    <row r="1930" spans="1:38">
      <c r="A1930" s="77" t="s">
        <v>488</v>
      </c>
      <c r="B1930" s="77">
        <v>2032</v>
      </c>
      <c r="C1930" s="77">
        <v>42.779799500000003</v>
      </c>
      <c r="D1930" s="77">
        <v>-73.845677499999994</v>
      </c>
      <c r="E1930" s="77" t="s">
        <v>42</v>
      </c>
      <c r="F1930" s="77">
        <v>0</v>
      </c>
      <c r="H1930" s="77" t="s">
        <v>63</v>
      </c>
      <c r="I1930" s="77">
        <v>2016</v>
      </c>
      <c r="J1930" s="77">
        <v>0</v>
      </c>
      <c r="K1930" s="77" t="s">
        <v>29</v>
      </c>
      <c r="L1930" s="77" t="s">
        <v>29</v>
      </c>
      <c r="N1930" s="77">
        <v>0</v>
      </c>
      <c r="O1930" s="77">
        <v>0</v>
      </c>
      <c r="P1930" s="77" t="s">
        <v>11</v>
      </c>
      <c r="Q1930" s="77">
        <v>47.614421900000004</v>
      </c>
      <c r="R1930" s="77">
        <v>-122.1923372</v>
      </c>
      <c r="S1930" s="77">
        <v>7527.7961074719697</v>
      </c>
      <c r="T1930" s="77">
        <v>1.2228130118929199</v>
      </c>
      <c r="U1930" s="77">
        <v>250</v>
      </c>
      <c r="V1930" s="77">
        <v>808</v>
      </c>
      <c r="W1930" s="77">
        <v>8.6120000000000002E-2</v>
      </c>
      <c r="X1930" s="77">
        <v>0</v>
      </c>
      <c r="Y1930" s="77">
        <v>0</v>
      </c>
      <c r="Z1930" s="77">
        <v>0</v>
      </c>
      <c r="AA1930" s="77">
        <v>903.33553289663701</v>
      </c>
      <c r="AB1930" s="77">
        <v>1.3089330118929201</v>
      </c>
      <c r="AC1930" s="77">
        <v>1961.33553289663</v>
      </c>
      <c r="AE1930" s="87" t="str">
        <f t="shared" si="338"/>
        <v>Domestic</v>
      </c>
      <c r="AF1930" s="82" t="str">
        <f t="shared" si="339"/>
        <v>non-student</v>
      </c>
      <c r="AI1930" s="82">
        <f>'GDP per Capita'!N1930</f>
        <v>63809.64</v>
      </c>
      <c r="AJ1930" s="82">
        <f t="shared" si="340"/>
        <v>63809.64</v>
      </c>
      <c r="AK1930" s="82">
        <f t="shared" si="341"/>
        <v>63809.64</v>
      </c>
      <c r="AL1930" s="88">
        <f t="shared" si="342"/>
        <v>3.0737291934206649E-2</v>
      </c>
    </row>
    <row r="1931" spans="1:38">
      <c r="A1931" s="77" t="s">
        <v>91</v>
      </c>
      <c r="B1931" s="77">
        <v>2033</v>
      </c>
      <c r="C1931" s="77">
        <v>39.906216999999998</v>
      </c>
      <c r="D1931" s="77">
        <v>116.39127569999999</v>
      </c>
      <c r="E1931" s="77" t="s">
        <v>37</v>
      </c>
      <c r="F1931" s="77">
        <v>395</v>
      </c>
      <c r="H1931" s="77" t="s">
        <v>65</v>
      </c>
      <c r="I1931" s="77">
        <v>2016</v>
      </c>
      <c r="J1931" s="77">
        <v>395</v>
      </c>
      <c r="K1931" s="77" t="s">
        <v>574</v>
      </c>
      <c r="L1931" s="77" t="s">
        <v>30</v>
      </c>
      <c r="N1931" s="77">
        <v>0</v>
      </c>
      <c r="O1931" s="77">
        <v>0</v>
      </c>
      <c r="P1931" s="77" t="s">
        <v>11</v>
      </c>
      <c r="Q1931" s="77">
        <v>47.614421900000004</v>
      </c>
      <c r="R1931" s="77">
        <v>-122.1923372</v>
      </c>
      <c r="S1931" s="77">
        <v>17393.387414513902</v>
      </c>
      <c r="T1931" s="77">
        <v>2.6816191993028702</v>
      </c>
      <c r="U1931" s="77">
        <v>250</v>
      </c>
      <c r="V1931" s="77">
        <v>808</v>
      </c>
      <c r="W1931" s="77">
        <v>8.6120000000000002E-2</v>
      </c>
      <c r="X1931" s="77">
        <v>0</v>
      </c>
      <c r="Y1931" s="77">
        <v>0</v>
      </c>
      <c r="Z1931" s="77">
        <v>0</v>
      </c>
      <c r="AA1931" s="77">
        <v>1826.3056785239601</v>
      </c>
      <c r="AB1931" s="77">
        <v>2.7677391993028699</v>
      </c>
      <c r="AC1931" s="77">
        <v>3279.3056785239601</v>
      </c>
      <c r="AE1931" s="87" t="str">
        <f t="shared" si="338"/>
        <v>International</v>
      </c>
      <c r="AF1931" s="82" t="str">
        <f t="shared" si="339"/>
        <v>non-student</v>
      </c>
      <c r="AI1931" s="82">
        <f>'GDP per Capita'!N1931</f>
        <v>10121.299999999999</v>
      </c>
      <c r="AJ1931" s="82">
        <f t="shared" si="340"/>
        <v>10121.299999999999</v>
      </c>
      <c r="AK1931" s="82">
        <f t="shared" si="341"/>
        <v>10121.299999999999</v>
      </c>
      <c r="AL1931" s="88">
        <f t="shared" si="342"/>
        <v>0.32400044248505233</v>
      </c>
    </row>
    <row r="1932" spans="1:38">
      <c r="A1932" s="77" t="s">
        <v>176</v>
      </c>
      <c r="B1932" s="77">
        <v>2034</v>
      </c>
      <c r="C1932" s="77">
        <v>34.685074899999996</v>
      </c>
      <c r="D1932" s="77">
        <v>-82.836411099999907</v>
      </c>
      <c r="E1932" s="77" t="s">
        <v>38</v>
      </c>
      <c r="F1932" s="77">
        <v>0</v>
      </c>
      <c r="H1932" s="77" t="s">
        <v>62</v>
      </c>
      <c r="I1932" s="77">
        <v>2016</v>
      </c>
      <c r="J1932" s="77">
        <v>0</v>
      </c>
      <c r="K1932" s="77" t="s">
        <v>29</v>
      </c>
      <c r="L1932" s="77" t="s">
        <v>29</v>
      </c>
      <c r="N1932" s="77">
        <v>0</v>
      </c>
      <c r="O1932" s="77">
        <v>0</v>
      </c>
      <c r="P1932" s="77" t="s">
        <v>11</v>
      </c>
      <c r="Q1932" s="77">
        <v>47.614421900000004</v>
      </c>
      <c r="R1932" s="77">
        <v>-122.1923372</v>
      </c>
      <c r="S1932" s="77">
        <v>7095.0409161782</v>
      </c>
      <c r="T1932" s="77">
        <v>1.16274931928862</v>
      </c>
      <c r="U1932" s="77">
        <v>250</v>
      </c>
      <c r="V1932" s="77">
        <v>404</v>
      </c>
      <c r="W1932" s="77">
        <v>4.3060000000000001E-2</v>
      </c>
      <c r="X1932" s="77">
        <v>0</v>
      </c>
      <c r="Y1932" s="77">
        <v>0</v>
      </c>
      <c r="Z1932" s="77">
        <v>0</v>
      </c>
      <c r="AA1932" s="77">
        <v>851.40490994138497</v>
      </c>
      <c r="AB1932" s="77">
        <v>1.2058093192886199</v>
      </c>
      <c r="AC1932" s="77">
        <v>1505.4049099413801</v>
      </c>
      <c r="AE1932" s="87" t="str">
        <f t="shared" si="338"/>
        <v>Domestic</v>
      </c>
      <c r="AF1932" s="82" t="str">
        <f t="shared" si="339"/>
        <v>student</v>
      </c>
      <c r="AI1932" s="82">
        <f>'GDP per Capita'!N1932</f>
        <v>63809.64</v>
      </c>
      <c r="AJ1932" s="82">
        <f t="shared" si="340"/>
        <v>63809.64</v>
      </c>
      <c r="AK1932" s="82">
        <f t="shared" si="341"/>
        <v>63809.64</v>
      </c>
      <c r="AL1932" s="88">
        <f t="shared" si="342"/>
        <v>2.3592123540289212E-2</v>
      </c>
    </row>
    <row r="1933" spans="1:38">
      <c r="A1933" s="77" t="s">
        <v>90</v>
      </c>
      <c r="B1933" s="77">
        <v>2035</v>
      </c>
      <c r="C1933" s="77">
        <v>1.3408629999999999</v>
      </c>
      <c r="D1933" s="77">
        <v>103.83039182212001</v>
      </c>
      <c r="E1933" s="77" t="s">
        <v>37</v>
      </c>
      <c r="F1933" s="77">
        <v>685</v>
      </c>
      <c r="H1933" s="77" t="s">
        <v>64</v>
      </c>
      <c r="I1933" s="77">
        <v>2016</v>
      </c>
      <c r="J1933" s="77">
        <v>685</v>
      </c>
      <c r="K1933" s="77" t="s">
        <v>573</v>
      </c>
      <c r="L1933" s="77" t="s">
        <v>30</v>
      </c>
      <c r="N1933" s="77">
        <v>0</v>
      </c>
      <c r="O1933" s="77">
        <v>0</v>
      </c>
      <c r="P1933" s="77" t="s">
        <v>11</v>
      </c>
      <c r="Q1933" s="77">
        <v>47.614421900000004</v>
      </c>
      <c r="R1933" s="77">
        <v>-122.1923372</v>
      </c>
      <c r="S1933" s="77">
        <v>25972.294788499599</v>
      </c>
      <c r="T1933" s="77">
        <v>4.0895936179069796</v>
      </c>
      <c r="U1933" s="77">
        <v>250</v>
      </c>
      <c r="V1933" s="77">
        <v>808</v>
      </c>
      <c r="W1933" s="77">
        <v>8.6120000000000002E-2</v>
      </c>
      <c r="X1933" s="77">
        <v>0</v>
      </c>
      <c r="Y1933" s="77">
        <v>0</v>
      </c>
      <c r="Z1933" s="77">
        <v>0</v>
      </c>
      <c r="AA1933" s="77">
        <v>2376.4649731477198</v>
      </c>
      <c r="AB1933" s="77">
        <v>4.1757136179069798</v>
      </c>
      <c r="AC1933" s="77">
        <v>4119.4649731477202</v>
      </c>
      <c r="AE1933" s="87" t="str">
        <f t="shared" si="338"/>
        <v>International</v>
      </c>
      <c r="AF1933" s="82" t="str">
        <f t="shared" si="339"/>
        <v>non-student</v>
      </c>
      <c r="AI1933" s="82">
        <f>'GDP per Capita'!N1933</f>
        <v>56679.16</v>
      </c>
      <c r="AJ1933" s="82">
        <f t="shared" si="340"/>
        <v>56679.16</v>
      </c>
      <c r="AK1933" s="82">
        <f t="shared" si="341"/>
        <v>56679.16</v>
      </c>
      <c r="AL1933" s="88">
        <f t="shared" si="342"/>
        <v>7.2680416808359904E-2</v>
      </c>
    </row>
    <row r="1934" spans="1:38">
      <c r="A1934" s="77" t="s">
        <v>319</v>
      </c>
      <c r="B1934" s="77">
        <v>2036</v>
      </c>
      <c r="C1934" s="77">
        <v>38.706045699999997</v>
      </c>
      <c r="D1934" s="77">
        <v>-88.094935199999995</v>
      </c>
      <c r="E1934" s="77" t="s">
        <v>41</v>
      </c>
      <c r="F1934" s="77">
        <v>650</v>
      </c>
      <c r="H1934" s="77" t="s">
        <v>64</v>
      </c>
      <c r="I1934" s="77">
        <v>2016</v>
      </c>
      <c r="J1934" s="77">
        <v>650</v>
      </c>
      <c r="K1934" s="77" t="s">
        <v>29</v>
      </c>
      <c r="L1934" s="77" t="s">
        <v>29</v>
      </c>
      <c r="N1934" s="77">
        <v>0</v>
      </c>
      <c r="O1934" s="77">
        <v>0</v>
      </c>
      <c r="P1934" s="77" t="s">
        <v>11</v>
      </c>
      <c r="Q1934" s="77">
        <v>47.614421900000004</v>
      </c>
      <c r="R1934" s="77">
        <v>-122.1923372</v>
      </c>
      <c r="S1934" s="77">
        <v>5819.6268587696904</v>
      </c>
      <c r="T1934" s="77">
        <v>0.98764958377631595</v>
      </c>
      <c r="U1934" s="77">
        <v>250</v>
      </c>
      <c r="V1934" s="77">
        <v>808</v>
      </c>
      <c r="W1934" s="77">
        <v>8.6120000000000002E-2</v>
      </c>
      <c r="X1934" s="77">
        <v>0</v>
      </c>
      <c r="Y1934" s="77">
        <v>0</v>
      </c>
      <c r="Z1934" s="77">
        <v>0</v>
      </c>
      <c r="AA1934" s="77">
        <v>698.35522305236304</v>
      </c>
      <c r="AB1934" s="77">
        <v>1.0737695837763099</v>
      </c>
      <c r="AC1934" s="77">
        <v>2406.3552230523601</v>
      </c>
      <c r="AE1934" s="87" t="str">
        <f t="shared" si="338"/>
        <v>Domestic</v>
      </c>
      <c r="AF1934" s="82" t="str">
        <f t="shared" si="339"/>
        <v>non-student</v>
      </c>
      <c r="AI1934" s="82">
        <f>'GDP per Capita'!N1934</f>
        <v>63809.64</v>
      </c>
      <c r="AJ1934" s="82">
        <f t="shared" si="340"/>
        <v>63809.64</v>
      </c>
      <c r="AK1934" s="82">
        <f t="shared" si="341"/>
        <v>63809.64</v>
      </c>
      <c r="AL1934" s="88">
        <f t="shared" si="342"/>
        <v>3.771146840904227E-2</v>
      </c>
    </row>
    <row r="1935" spans="1:38">
      <c r="A1935" s="77" t="s">
        <v>83</v>
      </c>
      <c r="B1935" s="77">
        <v>2037</v>
      </c>
      <c r="C1935" s="77">
        <v>22.283345399999899</v>
      </c>
      <c r="D1935" s="77">
        <v>39.112814499999999</v>
      </c>
      <c r="E1935" s="77" t="s">
        <v>39</v>
      </c>
      <c r="F1935" s="77">
        <v>0</v>
      </c>
      <c r="H1935" s="77" t="s">
        <v>63</v>
      </c>
      <c r="I1935" s="77">
        <v>2016</v>
      </c>
      <c r="J1935" s="77">
        <v>0</v>
      </c>
      <c r="K1935" s="77" t="s">
        <v>570</v>
      </c>
      <c r="L1935" s="77" t="s">
        <v>32</v>
      </c>
      <c r="N1935" s="77">
        <v>0</v>
      </c>
      <c r="O1935" s="77">
        <v>0</v>
      </c>
      <c r="P1935" s="77" t="s">
        <v>11</v>
      </c>
      <c r="Q1935" s="77">
        <v>47.614421900000004</v>
      </c>
      <c r="R1935" s="77">
        <v>-122.1923372</v>
      </c>
      <c r="S1935" s="77">
        <v>24041.838465949499</v>
      </c>
      <c r="T1935" s="77">
        <v>3.7614570231742199</v>
      </c>
      <c r="U1935" s="77">
        <v>250</v>
      </c>
      <c r="V1935" s="77">
        <v>808</v>
      </c>
      <c r="W1935" s="77">
        <v>8.6120000000000002E-2</v>
      </c>
      <c r="X1935" s="77">
        <v>0</v>
      </c>
      <c r="Y1935" s="77">
        <v>0</v>
      </c>
      <c r="Z1935" s="77">
        <v>0</v>
      </c>
      <c r="AA1935" s="77">
        <v>2199.8282196343798</v>
      </c>
      <c r="AB1935" s="77">
        <v>3.8475770231742201</v>
      </c>
      <c r="AC1935" s="77">
        <v>3257.8282196343798</v>
      </c>
      <c r="AE1935" s="87" t="str">
        <f t="shared" si="338"/>
        <v>International</v>
      </c>
      <c r="AF1935" s="82" t="str">
        <f t="shared" si="339"/>
        <v>non-student</v>
      </c>
      <c r="AI1935" s="82">
        <f>'GDP per Capita'!N1935</f>
        <v>21764.39</v>
      </c>
      <c r="AJ1935" s="82">
        <f t="shared" si="340"/>
        <v>21764.39</v>
      </c>
      <c r="AK1935" s="82">
        <f t="shared" si="341"/>
        <v>21764.39</v>
      </c>
      <c r="AL1935" s="88">
        <f t="shared" si="342"/>
        <v>0.14968617175277504</v>
      </c>
    </row>
    <row r="1936" spans="1:38">
      <c r="A1936" s="77" t="s">
        <v>489</v>
      </c>
      <c r="B1936" s="77">
        <v>2038</v>
      </c>
      <c r="C1936" s="77">
        <v>39.906216999999998</v>
      </c>
      <c r="D1936" s="77">
        <v>116.39127569999999</v>
      </c>
      <c r="E1936" s="77" t="s">
        <v>42</v>
      </c>
      <c r="F1936" s="77">
        <v>685</v>
      </c>
      <c r="H1936" s="77" t="s">
        <v>64</v>
      </c>
      <c r="I1936" s="77">
        <v>2016</v>
      </c>
      <c r="J1936" s="77">
        <v>685</v>
      </c>
      <c r="K1936" s="77" t="s">
        <v>574</v>
      </c>
      <c r="L1936" s="77" t="s">
        <v>30</v>
      </c>
      <c r="N1936" s="77">
        <v>0</v>
      </c>
      <c r="O1936" s="77">
        <v>0</v>
      </c>
      <c r="P1936" s="77" t="s">
        <v>11</v>
      </c>
      <c r="Q1936" s="77">
        <v>47.614421900000004</v>
      </c>
      <c r="R1936" s="77">
        <v>-122.1923372</v>
      </c>
      <c r="S1936" s="77">
        <v>17393.387414513902</v>
      </c>
      <c r="T1936" s="77">
        <v>2.6816191993028702</v>
      </c>
      <c r="U1936" s="77">
        <v>250</v>
      </c>
      <c r="V1936" s="77">
        <v>808</v>
      </c>
      <c r="W1936" s="77">
        <v>8.6120000000000002E-2</v>
      </c>
      <c r="X1936" s="77">
        <v>0</v>
      </c>
      <c r="Y1936" s="77">
        <v>0</v>
      </c>
      <c r="Z1936" s="77">
        <v>0</v>
      </c>
      <c r="AA1936" s="77">
        <v>1826.3056785239601</v>
      </c>
      <c r="AB1936" s="77">
        <v>2.7677391993028699</v>
      </c>
      <c r="AC1936" s="77">
        <v>3569.3056785239601</v>
      </c>
      <c r="AE1936" s="87" t="str">
        <f t="shared" si="338"/>
        <v>International</v>
      </c>
      <c r="AF1936" s="82" t="str">
        <f t="shared" si="339"/>
        <v>non-student</v>
      </c>
      <c r="AI1936" s="82">
        <f>'GDP per Capita'!N1936</f>
        <v>10121.299999999999</v>
      </c>
      <c r="AJ1936" s="82">
        <f t="shared" si="340"/>
        <v>10121.299999999999</v>
      </c>
      <c r="AK1936" s="82">
        <f t="shared" si="341"/>
        <v>10121.299999999999</v>
      </c>
      <c r="AL1936" s="88">
        <f t="shared" si="342"/>
        <v>0.3526528883171095</v>
      </c>
    </row>
    <row r="1937" spans="1:38">
      <c r="A1937" s="77" t="s">
        <v>490</v>
      </c>
      <c r="B1937" s="77">
        <v>2039</v>
      </c>
      <c r="C1937" s="77">
        <v>33.158093299999997</v>
      </c>
      <c r="D1937" s="77">
        <v>-117.3505966</v>
      </c>
      <c r="E1937" s="77" t="s">
        <v>42</v>
      </c>
      <c r="F1937" s="77">
        <v>685</v>
      </c>
      <c r="H1937" s="77" t="s">
        <v>64</v>
      </c>
      <c r="I1937" s="77">
        <v>2016</v>
      </c>
      <c r="J1937" s="77">
        <v>685</v>
      </c>
      <c r="K1937" s="77" t="s">
        <v>29</v>
      </c>
      <c r="L1937" s="77" t="s">
        <v>29</v>
      </c>
      <c r="N1937" s="77">
        <v>0</v>
      </c>
      <c r="O1937" s="77">
        <v>0</v>
      </c>
      <c r="P1937" s="77" t="s">
        <v>11</v>
      </c>
      <c r="Q1937" s="77">
        <v>47.614421900000004</v>
      </c>
      <c r="R1937" s="77">
        <v>-122.1923372</v>
      </c>
      <c r="S1937" s="77">
        <v>3316.17311803857</v>
      </c>
      <c r="T1937" s="77">
        <v>0.613258942528777</v>
      </c>
      <c r="U1937" s="77">
        <v>250</v>
      </c>
      <c r="V1937" s="77">
        <v>808</v>
      </c>
      <c r="W1937" s="77">
        <v>8.6120000000000002E-2</v>
      </c>
      <c r="X1937" s="77">
        <v>0</v>
      </c>
      <c r="Y1937" s="77">
        <v>0</v>
      </c>
      <c r="Z1937" s="77">
        <v>0</v>
      </c>
      <c r="AA1937" s="77">
        <v>636.70523866340602</v>
      </c>
      <c r="AB1937" s="77">
        <v>0.69937894252877697</v>
      </c>
      <c r="AC1937" s="77">
        <v>2379.7052386634</v>
      </c>
      <c r="AE1937" s="87" t="str">
        <f t="shared" si="338"/>
        <v>Domestic</v>
      </c>
      <c r="AF1937" s="82" t="str">
        <f t="shared" si="339"/>
        <v>non-student</v>
      </c>
      <c r="AI1937" s="82">
        <f>'GDP per Capita'!N1937</f>
        <v>63809.64</v>
      </c>
      <c r="AJ1937" s="82">
        <f t="shared" si="340"/>
        <v>63809.64</v>
      </c>
      <c r="AK1937" s="82">
        <f t="shared" si="341"/>
        <v>63809.64</v>
      </c>
      <c r="AL1937" s="88">
        <f t="shared" si="342"/>
        <v>3.7293820160455377E-2</v>
      </c>
    </row>
    <row r="1938" spans="1:38">
      <c r="A1938" s="77" t="s">
        <v>440</v>
      </c>
      <c r="B1938" s="77">
        <v>2040</v>
      </c>
      <c r="C1938" s="77">
        <v>29.619678700000001</v>
      </c>
      <c r="D1938" s="77">
        <v>-95.634946299999996</v>
      </c>
      <c r="E1938" s="77" t="s">
        <v>42</v>
      </c>
      <c r="F1938" s="77">
        <v>585</v>
      </c>
      <c r="H1938" s="77" t="s">
        <v>64</v>
      </c>
      <c r="I1938" s="77">
        <v>2016</v>
      </c>
      <c r="J1938" s="77">
        <v>585</v>
      </c>
      <c r="K1938" s="77" t="s">
        <v>29</v>
      </c>
      <c r="L1938" s="77" t="s">
        <v>29</v>
      </c>
      <c r="N1938" s="77">
        <v>0</v>
      </c>
      <c r="O1938" s="77">
        <v>0</v>
      </c>
      <c r="P1938" s="77" t="s">
        <v>11</v>
      </c>
      <c r="Q1938" s="77">
        <v>47.614421900000004</v>
      </c>
      <c r="R1938" s="77">
        <v>-122.1923372</v>
      </c>
      <c r="S1938" s="77">
        <v>6053.6086683042904</v>
      </c>
      <c r="T1938" s="77">
        <v>1.01955788957628</v>
      </c>
      <c r="U1938" s="77">
        <v>250</v>
      </c>
      <c r="V1938" s="77">
        <v>808</v>
      </c>
      <c r="W1938" s="77">
        <v>8.6120000000000002E-2</v>
      </c>
      <c r="X1938" s="77">
        <v>0</v>
      </c>
      <c r="Y1938" s="77">
        <v>0</v>
      </c>
      <c r="Z1938" s="77">
        <v>0</v>
      </c>
      <c r="AA1938" s="77">
        <v>726.43304019651498</v>
      </c>
      <c r="AB1938" s="77">
        <v>1.10567788957628</v>
      </c>
      <c r="AC1938" s="77">
        <v>2369.4330401965099</v>
      </c>
      <c r="AE1938" s="87" t="str">
        <f t="shared" si="338"/>
        <v>Domestic</v>
      </c>
      <c r="AF1938" s="82" t="str">
        <f t="shared" si="339"/>
        <v>non-student</v>
      </c>
      <c r="AI1938" s="82">
        <f>'GDP per Capita'!N1938</f>
        <v>63809.64</v>
      </c>
      <c r="AJ1938" s="82">
        <f t="shared" si="340"/>
        <v>63809.64</v>
      </c>
      <c r="AK1938" s="82">
        <f t="shared" si="341"/>
        <v>63809.64</v>
      </c>
      <c r="AL1938" s="88">
        <f t="shared" si="342"/>
        <v>3.7132838238807017E-2</v>
      </c>
    </row>
    <row r="1939" spans="1:38">
      <c r="A1939" s="77" t="s">
        <v>397</v>
      </c>
      <c r="B1939" s="77">
        <v>2041</v>
      </c>
      <c r="C1939" s="77">
        <v>40.904057600000002</v>
      </c>
      <c r="D1939" s="77">
        <v>-73.342016930188606</v>
      </c>
      <c r="E1939" s="77" t="s">
        <v>37</v>
      </c>
      <c r="F1939" s="77">
        <v>275</v>
      </c>
      <c r="H1939" s="77" t="s">
        <v>61</v>
      </c>
      <c r="I1939" s="77">
        <v>2016</v>
      </c>
      <c r="J1939" s="77">
        <v>275</v>
      </c>
      <c r="K1939" s="77" t="s">
        <v>29</v>
      </c>
      <c r="L1939" s="77" t="s">
        <v>29</v>
      </c>
      <c r="N1939" s="77">
        <v>0</v>
      </c>
      <c r="O1939" s="77">
        <v>0</v>
      </c>
      <c r="P1939" s="77" t="s">
        <v>11</v>
      </c>
      <c r="Q1939" s="77">
        <v>47.614421900000004</v>
      </c>
      <c r="R1939" s="77">
        <v>-122.1923372</v>
      </c>
      <c r="S1939" s="77">
        <v>7788.9357570066304</v>
      </c>
      <c r="T1939" s="77">
        <v>1.2592172167124001</v>
      </c>
      <c r="U1939" s="77">
        <v>250</v>
      </c>
      <c r="V1939" s="77">
        <v>808</v>
      </c>
      <c r="W1939" s="77">
        <v>8.6120000000000002E-2</v>
      </c>
      <c r="X1939" s="77">
        <v>0</v>
      </c>
      <c r="Y1939" s="77">
        <v>0</v>
      </c>
      <c r="Z1939" s="77">
        <v>0</v>
      </c>
      <c r="AA1939" s="77">
        <v>934.67229084079599</v>
      </c>
      <c r="AB1939" s="77">
        <v>1.3453372167124</v>
      </c>
      <c r="AC1939" s="77">
        <v>2267.6722908407901</v>
      </c>
      <c r="AE1939" s="87" t="str">
        <f t="shared" si="338"/>
        <v>Domestic</v>
      </c>
      <c r="AF1939" s="82" t="str">
        <f t="shared" si="339"/>
        <v>non-student</v>
      </c>
      <c r="AI1939" s="82">
        <f>'GDP per Capita'!N1939</f>
        <v>63809.64</v>
      </c>
      <c r="AJ1939" s="82">
        <f t="shared" si="340"/>
        <v>63809.64</v>
      </c>
      <c r="AK1939" s="82">
        <f t="shared" si="341"/>
        <v>63809.64</v>
      </c>
      <c r="AL1939" s="88">
        <f t="shared" si="342"/>
        <v>3.5538083130398322E-2</v>
      </c>
    </row>
    <row r="1940" spans="1:38">
      <c r="A1940" s="77" t="s">
        <v>80</v>
      </c>
      <c r="B1940" s="77">
        <v>2042</v>
      </c>
      <c r="C1940" s="77">
        <v>33.749098699999998</v>
      </c>
      <c r="D1940" s="77">
        <v>-84.390184899999994</v>
      </c>
      <c r="E1940" s="77" t="s">
        <v>38</v>
      </c>
      <c r="F1940" s="77">
        <v>295</v>
      </c>
      <c r="H1940" s="77" t="s">
        <v>65</v>
      </c>
      <c r="I1940" s="77">
        <v>2016</v>
      </c>
      <c r="J1940" s="77">
        <v>295</v>
      </c>
      <c r="K1940" s="77" t="s">
        <v>29</v>
      </c>
      <c r="L1940" s="77" t="s">
        <v>29</v>
      </c>
      <c r="N1940" s="77">
        <v>0</v>
      </c>
      <c r="O1940" s="77">
        <v>0</v>
      </c>
      <c r="P1940" s="77" t="s">
        <v>11</v>
      </c>
      <c r="Q1940" s="77">
        <v>47.614421900000004</v>
      </c>
      <c r="R1940" s="77">
        <v>-122.1923372</v>
      </c>
      <c r="S1940" s="77">
        <v>6990.9443895286204</v>
      </c>
      <c r="T1940" s="77">
        <v>1.1483506201734199</v>
      </c>
      <c r="U1940" s="77">
        <v>250</v>
      </c>
      <c r="V1940" s="77">
        <v>404</v>
      </c>
      <c r="W1940" s="77">
        <v>4.3060000000000001E-2</v>
      </c>
      <c r="X1940" s="77">
        <v>0</v>
      </c>
      <c r="Y1940" s="77">
        <v>0</v>
      </c>
      <c r="Z1940" s="77">
        <v>0</v>
      </c>
      <c r="AA1940" s="77">
        <v>838.91332674343505</v>
      </c>
      <c r="AB1940" s="77">
        <v>1.19141062017342</v>
      </c>
      <c r="AC1940" s="77">
        <v>1787.9133267434299</v>
      </c>
      <c r="AE1940" s="87" t="str">
        <f t="shared" si="338"/>
        <v>Domestic</v>
      </c>
      <c r="AF1940" s="82" t="str">
        <f t="shared" si="339"/>
        <v>student</v>
      </c>
      <c r="AI1940" s="82">
        <f>'GDP per Capita'!N1940</f>
        <v>63809.64</v>
      </c>
      <c r="AJ1940" s="82">
        <f t="shared" si="340"/>
        <v>63809.64</v>
      </c>
      <c r="AK1940" s="82">
        <f t="shared" si="341"/>
        <v>63809.64</v>
      </c>
      <c r="AL1940" s="88">
        <f t="shared" si="342"/>
        <v>2.8019486189601289E-2</v>
      </c>
    </row>
    <row r="1941" spans="1:38">
      <c r="A1941" s="77" t="s">
        <v>112</v>
      </c>
      <c r="B1941" s="77">
        <v>2043</v>
      </c>
      <c r="C1941" s="77">
        <v>40.735657000000003</v>
      </c>
      <c r="D1941" s="77">
        <v>-74.172366699999998</v>
      </c>
      <c r="E1941" s="77" t="s">
        <v>42</v>
      </c>
      <c r="F1941" s="77">
        <v>625</v>
      </c>
      <c r="H1941" s="77" t="s">
        <v>66</v>
      </c>
      <c r="I1941" s="77">
        <v>2016</v>
      </c>
      <c r="J1941" s="77">
        <v>625</v>
      </c>
      <c r="K1941" s="77" t="s">
        <v>29</v>
      </c>
      <c r="L1941" s="77" t="s">
        <v>29</v>
      </c>
      <c r="N1941" s="77">
        <v>0</v>
      </c>
      <c r="O1941" s="77">
        <v>0</v>
      </c>
      <c r="P1941" s="77" t="s">
        <v>11</v>
      </c>
      <c r="Q1941" s="77">
        <v>47.614421900000004</v>
      </c>
      <c r="R1941" s="77">
        <v>-122.1923372</v>
      </c>
      <c r="S1941" s="77">
        <v>7682.8900081961101</v>
      </c>
      <c r="T1941" s="77">
        <v>1.2444194037810901</v>
      </c>
      <c r="U1941" s="77">
        <v>250</v>
      </c>
      <c r="V1941" s="77">
        <v>808</v>
      </c>
      <c r="W1941" s="77">
        <v>8.6120000000000002E-2</v>
      </c>
      <c r="X1941" s="77">
        <v>0</v>
      </c>
      <c r="Y1941" s="77">
        <v>0</v>
      </c>
      <c r="Z1941" s="77">
        <v>0</v>
      </c>
      <c r="AA1941" s="77">
        <v>921.94680098353297</v>
      </c>
      <c r="AB1941" s="77">
        <v>1.33053940378109</v>
      </c>
      <c r="AC1941" s="77">
        <v>2604.94680098353</v>
      </c>
      <c r="AE1941" s="87" t="str">
        <f t="shared" si="338"/>
        <v>Domestic</v>
      </c>
      <c r="AF1941" s="82" t="str">
        <f t="shared" si="339"/>
        <v>non-student</v>
      </c>
      <c r="AI1941" s="82">
        <f>'GDP per Capita'!N1941</f>
        <v>63809.64</v>
      </c>
      <c r="AJ1941" s="82">
        <f t="shared" si="340"/>
        <v>63809.64</v>
      </c>
      <c r="AK1941" s="82">
        <f t="shared" si="341"/>
        <v>63809.64</v>
      </c>
      <c r="AL1941" s="88">
        <f t="shared" si="342"/>
        <v>4.0823718814015093E-2</v>
      </c>
    </row>
    <row r="1942" spans="1:38">
      <c r="A1942" s="77" t="s">
        <v>85</v>
      </c>
      <c r="B1942" s="77">
        <v>2044</v>
      </c>
      <c r="C1942" s="77">
        <v>36.062584299999997</v>
      </c>
      <c r="D1942" s="77">
        <v>-94.157432799999995</v>
      </c>
      <c r="E1942" s="77" t="s">
        <v>37</v>
      </c>
      <c r="F1942" s="77">
        <v>585</v>
      </c>
      <c r="H1942" s="77" t="s">
        <v>64</v>
      </c>
      <c r="I1942" s="77">
        <v>2016</v>
      </c>
      <c r="J1942" s="77">
        <v>585</v>
      </c>
      <c r="K1942" s="77" t="s">
        <v>29</v>
      </c>
      <c r="L1942" s="77" t="s">
        <v>29</v>
      </c>
      <c r="N1942" s="77">
        <v>0</v>
      </c>
      <c r="O1942" s="77">
        <v>0</v>
      </c>
      <c r="P1942" s="77" t="s">
        <v>11</v>
      </c>
      <c r="Q1942" s="77">
        <v>47.614421900000004</v>
      </c>
      <c r="R1942" s="77">
        <v>-122.1923372</v>
      </c>
      <c r="S1942" s="77">
        <v>5266.2381290375097</v>
      </c>
      <c r="T1942" s="77">
        <v>0.91256741132119001</v>
      </c>
      <c r="U1942" s="77">
        <v>250</v>
      </c>
      <c r="V1942" s="77">
        <v>808</v>
      </c>
      <c r="W1942" s="77">
        <v>8.6120000000000002E-2</v>
      </c>
      <c r="X1942" s="77">
        <v>0</v>
      </c>
      <c r="Y1942" s="77">
        <v>0</v>
      </c>
      <c r="Z1942" s="77">
        <v>0</v>
      </c>
      <c r="AA1942" s="77">
        <v>631.94857548450102</v>
      </c>
      <c r="AB1942" s="77">
        <v>0.99868741132118999</v>
      </c>
      <c r="AC1942" s="77">
        <v>2274.9485754845</v>
      </c>
      <c r="AE1942" s="87" t="str">
        <f t="shared" si="338"/>
        <v>Domestic</v>
      </c>
      <c r="AF1942" s="82" t="str">
        <f t="shared" si="339"/>
        <v>non-student</v>
      </c>
      <c r="AI1942" s="82">
        <f>'GDP per Capita'!N1942</f>
        <v>63809.64</v>
      </c>
      <c r="AJ1942" s="82">
        <f t="shared" si="340"/>
        <v>63809.64</v>
      </c>
      <c r="AK1942" s="82">
        <f t="shared" si="341"/>
        <v>63809.64</v>
      </c>
      <c r="AL1942" s="88">
        <f t="shared" si="342"/>
        <v>3.5652114249265475E-2</v>
      </c>
    </row>
    <row r="1943" spans="1:38">
      <c r="A1943" s="77" t="s">
        <v>491</v>
      </c>
      <c r="B1943" s="77">
        <v>2045</v>
      </c>
      <c r="C1943" s="77">
        <v>35.996653000000002</v>
      </c>
      <c r="D1943" s="77">
        <v>-78.901805299999893</v>
      </c>
      <c r="E1943" s="77" t="s">
        <v>38</v>
      </c>
      <c r="F1943" s="77">
        <v>395</v>
      </c>
      <c r="H1943" s="77" t="s">
        <v>65</v>
      </c>
      <c r="I1943" s="77">
        <v>2016</v>
      </c>
      <c r="J1943" s="77">
        <v>395</v>
      </c>
      <c r="K1943" s="77" t="s">
        <v>29</v>
      </c>
      <c r="L1943" s="77" t="s">
        <v>29</v>
      </c>
      <c r="N1943" s="77">
        <v>0</v>
      </c>
      <c r="O1943" s="77">
        <v>0</v>
      </c>
      <c r="P1943" s="77" t="s">
        <v>11</v>
      </c>
      <c r="Q1943" s="77">
        <v>47.614421900000004</v>
      </c>
      <c r="R1943" s="77">
        <v>-122.1923372</v>
      </c>
      <c r="S1943" s="77">
        <v>7514.0650730018097</v>
      </c>
      <c r="T1943" s="77">
        <v>1.2209021610431601</v>
      </c>
      <c r="U1943" s="77">
        <v>250</v>
      </c>
      <c r="V1943" s="77">
        <v>404</v>
      </c>
      <c r="W1943" s="77">
        <v>4.3060000000000001E-2</v>
      </c>
      <c r="X1943" s="77">
        <v>0</v>
      </c>
      <c r="Y1943" s="77">
        <v>0</v>
      </c>
      <c r="Z1943" s="77">
        <v>0</v>
      </c>
      <c r="AA1943" s="77">
        <v>901.68780876021799</v>
      </c>
      <c r="AB1943" s="77">
        <v>1.2639621610431599</v>
      </c>
      <c r="AC1943" s="77">
        <v>1950.6878087602099</v>
      </c>
      <c r="AE1943" s="87" t="str">
        <f t="shared" si="338"/>
        <v>Domestic</v>
      </c>
      <c r="AF1943" s="82" t="str">
        <f t="shared" si="339"/>
        <v>student</v>
      </c>
      <c r="AI1943" s="82">
        <f>'GDP per Capita'!N1943</f>
        <v>63809.64</v>
      </c>
      <c r="AJ1943" s="82">
        <f t="shared" si="340"/>
        <v>63809.64</v>
      </c>
      <c r="AK1943" s="82">
        <f t="shared" si="341"/>
        <v>63809.64</v>
      </c>
      <c r="AL1943" s="88">
        <f t="shared" si="342"/>
        <v>3.0570424919498213E-2</v>
      </c>
    </row>
    <row r="1944" spans="1:38">
      <c r="A1944" s="77" t="s">
        <v>492</v>
      </c>
      <c r="B1944" s="77">
        <v>2046</v>
      </c>
      <c r="C1944" s="77">
        <v>47.603832099999998</v>
      </c>
      <c r="D1944" s="77">
        <v>-122.3300624</v>
      </c>
      <c r="E1944" s="77" t="s">
        <v>38</v>
      </c>
      <c r="F1944" s="77">
        <v>395</v>
      </c>
      <c r="H1944" s="77" t="s">
        <v>65</v>
      </c>
      <c r="I1944" s="77">
        <v>2016</v>
      </c>
      <c r="J1944" s="77">
        <v>395</v>
      </c>
      <c r="K1944" s="77" t="s">
        <v>29</v>
      </c>
      <c r="L1944" s="77" t="s">
        <v>29</v>
      </c>
      <c r="N1944" s="77">
        <v>0</v>
      </c>
      <c r="O1944" s="77">
        <v>1</v>
      </c>
      <c r="P1944" s="77" t="s">
        <v>11</v>
      </c>
      <c r="Q1944" s="77">
        <v>47.614421900000004</v>
      </c>
      <c r="R1944" s="77">
        <v>-122.1923372</v>
      </c>
      <c r="S1944" s="77">
        <v>20.783283779783499</v>
      </c>
      <c r="T1944" s="77">
        <v>0</v>
      </c>
      <c r="U1944" s="77">
        <v>0</v>
      </c>
      <c r="V1944" s="77">
        <v>0</v>
      </c>
      <c r="W1944" s="77">
        <v>0</v>
      </c>
      <c r="X1944" s="77">
        <v>0</v>
      </c>
      <c r="Y1944" s="77">
        <v>0</v>
      </c>
      <c r="Z1944" s="77">
        <v>0</v>
      </c>
      <c r="AA1944" s="77">
        <v>0</v>
      </c>
      <c r="AB1944" s="77">
        <v>0</v>
      </c>
      <c r="AC1944" s="77">
        <v>395</v>
      </c>
      <c r="AE1944" s="87" t="str">
        <f t="shared" si="338"/>
        <v>Domestic</v>
      </c>
      <c r="AF1944" s="82" t="str">
        <f t="shared" si="339"/>
        <v>student</v>
      </c>
      <c r="AI1944" s="82">
        <f>'GDP per Capita'!N1944</f>
        <v>63809.64</v>
      </c>
      <c r="AJ1944" s="82">
        <f t="shared" si="340"/>
        <v>63809.64</v>
      </c>
      <c r="AK1944" s="82">
        <f t="shared" si="341"/>
        <v>63809.64</v>
      </c>
      <c r="AL1944" s="88">
        <f t="shared" si="342"/>
        <v>6.1902872355963767E-3</v>
      </c>
    </row>
    <row r="1945" spans="1:38">
      <c r="A1945" s="77" t="s">
        <v>182</v>
      </c>
      <c r="B1945" s="77">
        <v>2047</v>
      </c>
      <c r="C1945" s="77">
        <v>49.260872399999997</v>
      </c>
      <c r="D1945" s="77">
        <v>-123.1139529</v>
      </c>
      <c r="E1945" s="77" t="s">
        <v>42</v>
      </c>
      <c r="F1945" s="77">
        <v>685</v>
      </c>
      <c r="H1945" s="77" t="s">
        <v>64</v>
      </c>
      <c r="I1945" s="77">
        <v>2016</v>
      </c>
      <c r="J1945" s="77">
        <v>685</v>
      </c>
      <c r="K1945" s="77" t="s">
        <v>320</v>
      </c>
      <c r="L1945" s="77" t="s">
        <v>28</v>
      </c>
      <c r="N1945" s="77">
        <v>0</v>
      </c>
      <c r="O1945" s="77">
        <v>0</v>
      </c>
      <c r="P1945" s="77" t="s">
        <v>11</v>
      </c>
      <c r="Q1945" s="77">
        <v>47.614421900000004</v>
      </c>
      <c r="R1945" s="77">
        <v>-122.1923372</v>
      </c>
      <c r="S1945" s="77">
        <v>390.57942264192502</v>
      </c>
      <c r="T1945" s="77">
        <v>0.21320567309528099</v>
      </c>
      <c r="U1945" s="77">
        <v>250</v>
      </c>
      <c r="V1945" s="77">
        <v>808</v>
      </c>
      <c r="W1945" s="77">
        <v>8.6120000000000002E-2</v>
      </c>
      <c r="X1945" s="77">
        <v>0</v>
      </c>
      <c r="Y1945" s="77">
        <v>0</v>
      </c>
      <c r="Z1945" s="77">
        <v>0</v>
      </c>
      <c r="AA1945" s="77">
        <v>74.991249147249704</v>
      </c>
      <c r="AB1945" s="77">
        <v>0.29932567309528102</v>
      </c>
      <c r="AC1945" s="77">
        <v>1817.9912491472401</v>
      </c>
      <c r="AE1945" s="87" t="str">
        <f t="shared" si="338"/>
        <v>International</v>
      </c>
      <c r="AF1945" s="82" t="str">
        <f t="shared" si="339"/>
        <v>non-student</v>
      </c>
      <c r="AI1945" s="82">
        <f>'GDP per Capita'!N1945</f>
        <v>49196.49</v>
      </c>
      <c r="AJ1945" s="82">
        <f t="shared" si="340"/>
        <v>49196.49</v>
      </c>
      <c r="AK1945" s="82">
        <f t="shared" si="341"/>
        <v>49196.49</v>
      </c>
      <c r="AL1945" s="88">
        <f t="shared" si="342"/>
        <v>3.6953677978799712E-2</v>
      </c>
    </row>
    <row r="1946" spans="1:38">
      <c r="A1946" s="77" t="s">
        <v>317</v>
      </c>
      <c r="B1946" s="77">
        <v>2048</v>
      </c>
      <c r="C1946" s="77">
        <v>36.638391999999897</v>
      </c>
      <c r="D1946" s="77">
        <v>127.69611879999999</v>
      </c>
      <c r="E1946" s="77" t="s">
        <v>38</v>
      </c>
      <c r="F1946" s="77">
        <v>695</v>
      </c>
      <c r="H1946" s="77" t="s">
        <v>65</v>
      </c>
      <c r="I1946" s="77">
        <v>2016</v>
      </c>
      <c r="J1946" s="77">
        <v>695</v>
      </c>
      <c r="K1946" s="77" t="s">
        <v>317</v>
      </c>
      <c r="L1946" s="77" t="s">
        <v>30</v>
      </c>
      <c r="N1946" s="77">
        <v>0</v>
      </c>
      <c r="O1946" s="77">
        <v>0</v>
      </c>
      <c r="P1946" s="77" t="s">
        <v>11</v>
      </c>
      <c r="Q1946" s="77">
        <v>47.614421900000004</v>
      </c>
      <c r="R1946" s="77">
        <v>-122.1923372</v>
      </c>
      <c r="S1946" s="77">
        <v>16732.4077098542</v>
      </c>
      <c r="T1946" s="77">
        <v>2.5785204131527899</v>
      </c>
      <c r="U1946" s="77">
        <v>250</v>
      </c>
      <c r="V1946" s="77">
        <v>404</v>
      </c>
      <c r="W1946" s="77">
        <v>4.3060000000000001E-2</v>
      </c>
      <c r="X1946" s="77">
        <v>0</v>
      </c>
      <c r="Y1946" s="77">
        <v>0</v>
      </c>
      <c r="Z1946" s="77">
        <v>0</v>
      </c>
      <c r="AA1946" s="77">
        <v>1756.90280953469</v>
      </c>
      <c r="AB1946" s="77">
        <v>2.62158041315279</v>
      </c>
      <c r="AC1946" s="77">
        <v>3105.9028095346898</v>
      </c>
      <c r="AE1946" s="87" t="str">
        <f t="shared" si="338"/>
        <v>International</v>
      </c>
      <c r="AF1946" s="82" t="str">
        <f t="shared" si="339"/>
        <v>student</v>
      </c>
      <c r="AI1946" s="82">
        <f>'GDP per Capita'!N1946</f>
        <v>32154.02</v>
      </c>
      <c r="AJ1946" s="82">
        <f t="shared" si="340"/>
        <v>32154.02</v>
      </c>
      <c r="AK1946" s="82">
        <f t="shared" si="341"/>
        <v>32154.02</v>
      </c>
      <c r="AL1946" s="88">
        <f t="shared" si="342"/>
        <v>9.6594541196860909E-2</v>
      </c>
    </row>
    <row r="1947" spans="1:38">
      <c r="A1947" s="77" t="s">
        <v>167</v>
      </c>
      <c r="B1947" s="77">
        <v>2049</v>
      </c>
      <c r="C1947" s="77">
        <v>47.603832099999998</v>
      </c>
      <c r="D1947" s="77">
        <v>-122.3300624</v>
      </c>
      <c r="E1947" s="77" t="s">
        <v>38</v>
      </c>
      <c r="F1947" s="77">
        <v>295</v>
      </c>
      <c r="H1947" s="77" t="s">
        <v>65</v>
      </c>
      <c r="I1947" s="77">
        <v>2016</v>
      </c>
      <c r="J1947" s="77">
        <v>295</v>
      </c>
      <c r="K1947" s="77" t="s">
        <v>29</v>
      </c>
      <c r="L1947" s="77" t="s">
        <v>29</v>
      </c>
      <c r="N1947" s="77">
        <v>0</v>
      </c>
      <c r="O1947" s="77">
        <v>1</v>
      </c>
      <c r="P1947" s="77" t="s">
        <v>11</v>
      </c>
      <c r="Q1947" s="77">
        <v>47.614421900000004</v>
      </c>
      <c r="R1947" s="77">
        <v>-122.1923372</v>
      </c>
      <c r="S1947" s="77">
        <v>20.783283779783499</v>
      </c>
      <c r="T1947" s="77">
        <v>0</v>
      </c>
      <c r="U1947" s="77">
        <v>0</v>
      </c>
      <c r="V1947" s="77">
        <v>0</v>
      </c>
      <c r="W1947" s="77">
        <v>0</v>
      </c>
      <c r="X1947" s="77">
        <v>0</v>
      </c>
      <c r="Y1947" s="77">
        <v>0</v>
      </c>
      <c r="Z1947" s="77">
        <v>0</v>
      </c>
      <c r="AA1947" s="77">
        <v>0</v>
      </c>
      <c r="AB1947" s="77">
        <v>0</v>
      </c>
      <c r="AC1947" s="77">
        <v>295</v>
      </c>
      <c r="AE1947" s="87" t="str">
        <f t="shared" si="338"/>
        <v>Domestic</v>
      </c>
      <c r="AF1947" s="82" t="str">
        <f t="shared" si="339"/>
        <v>student</v>
      </c>
      <c r="AI1947" s="82">
        <f>'GDP per Capita'!N1947</f>
        <v>63809.64</v>
      </c>
      <c r="AJ1947" s="82">
        <f t="shared" si="340"/>
        <v>63809.64</v>
      </c>
      <c r="AK1947" s="82">
        <f t="shared" si="341"/>
        <v>63809.64</v>
      </c>
      <c r="AL1947" s="88">
        <f t="shared" si="342"/>
        <v>4.6231259101289397E-3</v>
      </c>
    </row>
    <row r="1948" spans="1:38">
      <c r="A1948" s="77" t="s">
        <v>91</v>
      </c>
      <c r="B1948" s="77">
        <v>2050</v>
      </c>
      <c r="C1948" s="77">
        <v>39.906216999999998</v>
      </c>
      <c r="D1948" s="77">
        <v>116.39127569999999</v>
      </c>
      <c r="E1948" s="77" t="s">
        <v>42</v>
      </c>
      <c r="F1948" s="77">
        <v>1135</v>
      </c>
      <c r="H1948" s="77" t="s">
        <v>64</v>
      </c>
      <c r="I1948" s="77">
        <v>2016</v>
      </c>
      <c r="J1948" s="77">
        <v>1135</v>
      </c>
      <c r="K1948" s="77" t="s">
        <v>574</v>
      </c>
      <c r="L1948" s="77" t="s">
        <v>30</v>
      </c>
      <c r="N1948" s="77">
        <v>0</v>
      </c>
      <c r="O1948" s="77">
        <v>0</v>
      </c>
      <c r="P1948" s="77" t="s">
        <v>11</v>
      </c>
      <c r="Q1948" s="77">
        <v>47.614421900000004</v>
      </c>
      <c r="R1948" s="77">
        <v>-122.1923372</v>
      </c>
      <c r="S1948" s="77">
        <v>17393.387414513902</v>
      </c>
      <c r="T1948" s="77">
        <v>2.6816191993028702</v>
      </c>
      <c r="U1948" s="77">
        <v>250</v>
      </c>
      <c r="V1948" s="77">
        <v>808</v>
      </c>
      <c r="W1948" s="77">
        <v>8.6120000000000002E-2</v>
      </c>
      <c r="X1948" s="77">
        <v>0</v>
      </c>
      <c r="Y1948" s="77">
        <v>0</v>
      </c>
      <c r="Z1948" s="77">
        <v>0</v>
      </c>
      <c r="AA1948" s="77">
        <v>1826.3056785239601</v>
      </c>
      <c r="AB1948" s="77">
        <v>2.7677391993028699</v>
      </c>
      <c r="AC1948" s="77">
        <v>4019.3056785239601</v>
      </c>
      <c r="AE1948" s="87" t="str">
        <f t="shared" si="338"/>
        <v>International</v>
      </c>
      <c r="AF1948" s="82" t="str">
        <f t="shared" si="339"/>
        <v>non-student</v>
      </c>
      <c r="AI1948" s="82">
        <f>'GDP per Capita'!N1948</f>
        <v>10121.299999999999</v>
      </c>
      <c r="AJ1948" s="82">
        <f t="shared" si="340"/>
        <v>10121.299999999999</v>
      </c>
      <c r="AK1948" s="82">
        <f t="shared" si="341"/>
        <v>10121.299999999999</v>
      </c>
      <c r="AL1948" s="88">
        <f t="shared" si="342"/>
        <v>0.39711358012547404</v>
      </c>
    </row>
    <row r="1949" spans="1:38">
      <c r="A1949" s="77" t="s">
        <v>254</v>
      </c>
      <c r="B1949" s="77">
        <v>2051</v>
      </c>
      <c r="C1949" s="77">
        <v>41.805813700000002</v>
      </c>
      <c r="D1949" s="77">
        <v>-72.254236010227999</v>
      </c>
      <c r="E1949" s="77" t="s">
        <v>38</v>
      </c>
      <c r="F1949" s="77">
        <v>295</v>
      </c>
      <c r="H1949" s="77" t="s">
        <v>65</v>
      </c>
      <c r="I1949" s="77">
        <v>2016</v>
      </c>
      <c r="J1949" s="77">
        <v>295</v>
      </c>
      <c r="K1949" s="77" t="s">
        <v>29</v>
      </c>
      <c r="L1949" s="77" t="s">
        <v>29</v>
      </c>
      <c r="N1949" s="77">
        <v>0</v>
      </c>
      <c r="O1949" s="77">
        <v>0</v>
      </c>
      <c r="P1949" s="77" t="s">
        <v>11</v>
      </c>
      <c r="Q1949" s="77">
        <v>47.614421900000004</v>
      </c>
      <c r="R1949" s="77">
        <v>-122.1923372</v>
      </c>
      <c r="S1949" s="77">
        <v>7858.1489883550503</v>
      </c>
      <c r="T1949" s="77">
        <v>1.26888604303609</v>
      </c>
      <c r="U1949" s="77">
        <v>250</v>
      </c>
      <c r="V1949" s="77">
        <v>404</v>
      </c>
      <c r="W1949" s="77">
        <v>4.3060000000000001E-2</v>
      </c>
      <c r="X1949" s="77">
        <v>0</v>
      </c>
      <c r="Y1949" s="77">
        <v>0</v>
      </c>
      <c r="Z1949" s="77">
        <v>0</v>
      </c>
      <c r="AA1949" s="77">
        <v>942.97787860260598</v>
      </c>
      <c r="AB1949" s="77">
        <v>1.3119460430360901</v>
      </c>
      <c r="AC1949" s="77">
        <v>1891.9778786026</v>
      </c>
      <c r="AE1949" s="87" t="str">
        <f t="shared" si="338"/>
        <v>Domestic</v>
      </c>
      <c r="AF1949" s="82" t="str">
        <f t="shared" si="339"/>
        <v>student</v>
      </c>
      <c r="AI1949" s="82">
        <f>'GDP per Capita'!N1949</f>
        <v>63809.64</v>
      </c>
      <c r="AJ1949" s="82">
        <f t="shared" si="340"/>
        <v>63809.64</v>
      </c>
      <c r="AK1949" s="82">
        <f t="shared" si="341"/>
        <v>63809.64</v>
      </c>
      <c r="AL1949" s="88">
        <f t="shared" si="342"/>
        <v>2.9650345599859206E-2</v>
      </c>
    </row>
    <row r="1950" spans="1:38">
      <c r="A1950" s="77" t="s">
        <v>387</v>
      </c>
      <c r="B1950" s="77">
        <v>2052</v>
      </c>
      <c r="C1950" s="77">
        <v>42.3750997</v>
      </c>
      <c r="D1950" s="77">
        <v>-71.105615700000001</v>
      </c>
      <c r="E1950" s="77" t="s">
        <v>43</v>
      </c>
      <c r="F1950" s="77">
        <v>295</v>
      </c>
      <c r="H1950" s="77" t="s">
        <v>65</v>
      </c>
      <c r="I1950" s="77">
        <v>2016</v>
      </c>
      <c r="J1950" s="77">
        <v>295</v>
      </c>
      <c r="K1950" s="77" t="s">
        <v>29</v>
      </c>
      <c r="L1950" s="77" t="s">
        <v>29</v>
      </c>
      <c r="N1950" s="77">
        <v>0</v>
      </c>
      <c r="O1950" s="77">
        <v>0</v>
      </c>
      <c r="P1950" s="77" t="s">
        <v>11</v>
      </c>
      <c r="Q1950" s="77">
        <v>47.614421900000004</v>
      </c>
      <c r="R1950" s="77">
        <v>-122.1923372</v>
      </c>
      <c r="S1950" s="77">
        <v>7970.8720187258396</v>
      </c>
      <c r="T1950" s="77">
        <v>1.2846510945237</v>
      </c>
      <c r="U1950" s="77">
        <v>250</v>
      </c>
      <c r="V1950" s="77">
        <v>808</v>
      </c>
      <c r="W1950" s="77">
        <v>8.6120000000000002E-2</v>
      </c>
      <c r="X1950" s="77">
        <v>0</v>
      </c>
      <c r="Y1950" s="77">
        <v>0</v>
      </c>
      <c r="Z1950" s="77">
        <v>0</v>
      </c>
      <c r="AA1950" s="77">
        <v>956.50464224710095</v>
      </c>
      <c r="AB1950" s="77">
        <v>1.3707710945236999</v>
      </c>
      <c r="AC1950" s="77">
        <v>2309.5046422471</v>
      </c>
      <c r="AE1950" s="87" t="str">
        <f t="shared" si="338"/>
        <v>Domestic</v>
      </c>
      <c r="AF1950" s="82" t="str">
        <f t="shared" si="339"/>
        <v>non-student</v>
      </c>
      <c r="AI1950" s="82">
        <f>'GDP per Capita'!N1950</f>
        <v>63809.64</v>
      </c>
      <c r="AJ1950" s="82">
        <f t="shared" si="340"/>
        <v>63809.64</v>
      </c>
      <c r="AK1950" s="82">
        <f t="shared" si="341"/>
        <v>63809.64</v>
      </c>
      <c r="AL1950" s="88">
        <f t="shared" si="342"/>
        <v>3.6193663563171649E-2</v>
      </c>
    </row>
    <row r="1951" spans="1:38">
      <c r="A1951" s="77" t="s">
        <v>90</v>
      </c>
      <c r="B1951" s="77">
        <v>2053</v>
      </c>
      <c r="C1951" s="77">
        <v>1.3408629999999999</v>
      </c>
      <c r="D1951" s="77">
        <v>103.83039182212001</v>
      </c>
      <c r="E1951" s="77" t="s">
        <v>40</v>
      </c>
      <c r="F1951" s="77">
        <v>685</v>
      </c>
      <c r="H1951" s="77" t="s">
        <v>64</v>
      </c>
      <c r="I1951" s="77">
        <v>2016</v>
      </c>
      <c r="J1951" s="77">
        <v>685</v>
      </c>
      <c r="K1951" s="77" t="s">
        <v>573</v>
      </c>
      <c r="L1951" s="77" t="s">
        <v>30</v>
      </c>
      <c r="N1951" s="77">
        <v>0</v>
      </c>
      <c r="O1951" s="77">
        <v>0</v>
      </c>
      <c r="P1951" s="77" t="s">
        <v>11</v>
      </c>
      <c r="Q1951" s="77">
        <v>47.614421900000004</v>
      </c>
      <c r="R1951" s="77">
        <v>-122.1923372</v>
      </c>
      <c r="S1951" s="77">
        <v>25972.294788499599</v>
      </c>
      <c r="T1951" s="77">
        <v>4.0895936179069796</v>
      </c>
      <c r="U1951" s="77">
        <v>250</v>
      </c>
      <c r="V1951" s="77">
        <v>672.17241379310303</v>
      </c>
      <c r="W1951" s="77">
        <v>7.1642931034482896E-2</v>
      </c>
      <c r="X1951" s="77">
        <v>1</v>
      </c>
      <c r="Y1951" s="77">
        <v>0</v>
      </c>
      <c r="Z1951" s="77">
        <v>0</v>
      </c>
      <c r="AA1951" s="77">
        <v>2376.4649731477198</v>
      </c>
      <c r="AB1951" s="77">
        <v>4.16123654894146</v>
      </c>
      <c r="AC1951" s="77">
        <v>3983.6373869408199</v>
      </c>
      <c r="AE1951" s="87" t="str">
        <f t="shared" si="338"/>
        <v>International</v>
      </c>
      <c r="AF1951" s="82" t="str">
        <f t="shared" si="339"/>
        <v>non-student</v>
      </c>
      <c r="AI1951" s="82">
        <f>'GDP per Capita'!N1951</f>
        <v>56679.16</v>
      </c>
      <c r="AJ1951" s="82">
        <f t="shared" si="340"/>
        <v>56679.16</v>
      </c>
      <c r="AK1951" s="82">
        <f t="shared" si="341"/>
        <v>56679.16</v>
      </c>
      <c r="AL1951" s="88">
        <f t="shared" si="342"/>
        <v>7.0283987746833573E-2</v>
      </c>
    </row>
    <row r="1952" spans="1:38">
      <c r="A1952" s="77" t="s">
        <v>237</v>
      </c>
      <c r="B1952" s="77">
        <v>2054</v>
      </c>
      <c r="C1952" s="77">
        <v>42.296686100000002</v>
      </c>
      <c r="D1952" s="77">
        <v>-89.621227099999999</v>
      </c>
      <c r="E1952" s="77" t="s">
        <v>42</v>
      </c>
      <c r="F1952" s="77">
        <v>685</v>
      </c>
      <c r="H1952" s="77" t="s">
        <v>64</v>
      </c>
      <c r="I1952" s="77">
        <v>2016</v>
      </c>
      <c r="J1952" s="77">
        <v>685</v>
      </c>
      <c r="K1952" s="77" t="s">
        <v>29</v>
      </c>
      <c r="L1952" s="77" t="s">
        <v>29</v>
      </c>
      <c r="N1952" s="77">
        <v>0</v>
      </c>
      <c r="O1952" s="77">
        <v>0</v>
      </c>
      <c r="P1952" s="77" t="s">
        <v>11</v>
      </c>
      <c r="Q1952" s="77">
        <v>47.614421900000004</v>
      </c>
      <c r="R1952" s="77">
        <v>-122.1923372</v>
      </c>
      <c r="S1952" s="77">
        <v>5219.3132756328296</v>
      </c>
      <c r="T1952" s="77">
        <v>0.90622560545986097</v>
      </c>
      <c r="U1952" s="77">
        <v>250</v>
      </c>
      <c r="V1952" s="77">
        <v>808</v>
      </c>
      <c r="W1952" s="77">
        <v>8.6120000000000002E-2</v>
      </c>
      <c r="X1952" s="77">
        <v>0</v>
      </c>
      <c r="Y1952" s="77">
        <v>0</v>
      </c>
      <c r="Z1952" s="77">
        <v>0</v>
      </c>
      <c r="AA1952" s="77">
        <v>626.31759307593904</v>
      </c>
      <c r="AB1952" s="77">
        <v>0.99234560545986095</v>
      </c>
      <c r="AC1952" s="77">
        <v>2369.3175930759398</v>
      </c>
      <c r="AE1952" s="87" t="str">
        <f t="shared" si="338"/>
        <v>Domestic</v>
      </c>
      <c r="AF1952" s="82" t="str">
        <f t="shared" si="339"/>
        <v>non-student</v>
      </c>
      <c r="AI1952" s="82">
        <f>'GDP per Capita'!N1952</f>
        <v>63809.64</v>
      </c>
      <c r="AJ1952" s="82">
        <f t="shared" si="340"/>
        <v>63809.64</v>
      </c>
      <c r="AK1952" s="82">
        <f t="shared" si="341"/>
        <v>63809.64</v>
      </c>
      <c r="AL1952" s="88">
        <f t="shared" si="342"/>
        <v>3.7131028996182078E-2</v>
      </c>
    </row>
    <row r="1953" spans="1:38">
      <c r="A1953" s="77" t="s">
        <v>90</v>
      </c>
      <c r="B1953" s="77">
        <v>2055</v>
      </c>
      <c r="C1953" s="77">
        <v>1.3408629999999999</v>
      </c>
      <c r="D1953" s="77">
        <v>103.83039182212001</v>
      </c>
      <c r="E1953" s="77" t="s">
        <v>38</v>
      </c>
      <c r="F1953" s="77">
        <v>395</v>
      </c>
      <c r="H1953" s="77" t="s">
        <v>65</v>
      </c>
      <c r="I1953" s="77">
        <v>2016</v>
      </c>
      <c r="J1953" s="77">
        <v>395</v>
      </c>
      <c r="K1953" s="77" t="s">
        <v>573</v>
      </c>
      <c r="L1953" s="77" t="s">
        <v>30</v>
      </c>
      <c r="N1953" s="77">
        <v>0</v>
      </c>
      <c r="O1953" s="77">
        <v>0</v>
      </c>
      <c r="P1953" s="77" t="s">
        <v>11</v>
      </c>
      <c r="Q1953" s="77">
        <v>47.614421900000004</v>
      </c>
      <c r="R1953" s="77">
        <v>-122.1923372</v>
      </c>
      <c r="S1953" s="77">
        <v>25972.294788499599</v>
      </c>
      <c r="T1953" s="77">
        <v>4.0895936179069796</v>
      </c>
      <c r="U1953" s="77">
        <v>250</v>
      </c>
      <c r="V1953" s="77">
        <v>404</v>
      </c>
      <c r="W1953" s="77">
        <v>4.3060000000000001E-2</v>
      </c>
      <c r="X1953" s="77">
        <v>0</v>
      </c>
      <c r="Y1953" s="77">
        <v>0</v>
      </c>
      <c r="Z1953" s="77">
        <v>0</v>
      </c>
      <c r="AA1953" s="77">
        <v>2376.4649731477198</v>
      </c>
      <c r="AB1953" s="77">
        <v>4.1326536179069802</v>
      </c>
      <c r="AC1953" s="77">
        <v>3425.4649731477198</v>
      </c>
      <c r="AE1953" s="87" t="str">
        <f t="shared" si="338"/>
        <v>International</v>
      </c>
      <c r="AF1953" s="82" t="str">
        <f t="shared" si="339"/>
        <v>student</v>
      </c>
      <c r="AI1953" s="82">
        <f>'GDP per Capita'!N1953</f>
        <v>56679.16</v>
      </c>
      <c r="AJ1953" s="82">
        <f t="shared" si="340"/>
        <v>56679.16</v>
      </c>
      <c r="AK1953" s="82">
        <f t="shared" si="341"/>
        <v>56679.16</v>
      </c>
      <c r="AL1953" s="88">
        <f t="shared" si="342"/>
        <v>6.0436057505928453E-2</v>
      </c>
    </row>
    <row r="1954" spans="1:38">
      <c r="A1954" s="77" t="s">
        <v>91</v>
      </c>
      <c r="B1954" s="77">
        <v>2056</v>
      </c>
      <c r="C1954" s="77">
        <v>39.906216999999998</v>
      </c>
      <c r="D1954" s="77">
        <v>116.39127569999999</v>
      </c>
      <c r="E1954" s="77" t="s">
        <v>42</v>
      </c>
      <c r="F1954" s="77">
        <v>550</v>
      </c>
      <c r="H1954" s="77" t="s">
        <v>63</v>
      </c>
      <c r="I1954" s="77">
        <v>2016</v>
      </c>
      <c r="J1954" s="77">
        <v>550</v>
      </c>
      <c r="K1954" s="77" t="s">
        <v>574</v>
      </c>
      <c r="L1954" s="77" t="s">
        <v>30</v>
      </c>
      <c r="N1954" s="77">
        <v>0</v>
      </c>
      <c r="O1954" s="77">
        <v>0</v>
      </c>
      <c r="P1954" s="77" t="s">
        <v>11</v>
      </c>
      <c r="Q1954" s="77">
        <v>47.614421900000004</v>
      </c>
      <c r="R1954" s="77">
        <v>-122.1923372</v>
      </c>
      <c r="S1954" s="77">
        <v>17393.387414513902</v>
      </c>
      <c r="T1954" s="77">
        <v>2.6816191993028702</v>
      </c>
      <c r="U1954" s="77">
        <v>250</v>
      </c>
      <c r="V1954" s="77">
        <v>808</v>
      </c>
      <c r="W1954" s="77">
        <v>8.6120000000000002E-2</v>
      </c>
      <c r="X1954" s="77">
        <v>0</v>
      </c>
      <c r="Y1954" s="77">
        <v>0</v>
      </c>
      <c r="Z1954" s="77">
        <v>0</v>
      </c>
      <c r="AA1954" s="77">
        <v>1826.3056785239601</v>
      </c>
      <c r="AB1954" s="77">
        <v>2.7677391993028699</v>
      </c>
      <c r="AC1954" s="77">
        <v>3434.3056785239601</v>
      </c>
      <c r="AE1954" s="87" t="str">
        <f t="shared" si="338"/>
        <v>International</v>
      </c>
      <c r="AF1954" s="82" t="str">
        <f t="shared" si="339"/>
        <v>non-student</v>
      </c>
      <c r="AI1954" s="82">
        <f>'GDP per Capita'!N1954</f>
        <v>10121.299999999999</v>
      </c>
      <c r="AJ1954" s="82">
        <f t="shared" si="340"/>
        <v>10121.299999999999</v>
      </c>
      <c r="AK1954" s="82">
        <f t="shared" si="341"/>
        <v>10121.299999999999</v>
      </c>
      <c r="AL1954" s="88">
        <f t="shared" si="342"/>
        <v>0.33931468077460014</v>
      </c>
    </row>
    <row r="1955" spans="1:38">
      <c r="A1955" s="77" t="s">
        <v>493</v>
      </c>
      <c r="B1955" s="77">
        <v>2057</v>
      </c>
      <c r="C1955" s="77">
        <v>44.742693299999999</v>
      </c>
      <c r="D1955" s="77">
        <v>-92.851869699999995</v>
      </c>
      <c r="E1955" s="77" t="s">
        <v>42</v>
      </c>
      <c r="F1955" s="77">
        <v>0</v>
      </c>
      <c r="H1955" s="77" t="s">
        <v>63</v>
      </c>
      <c r="I1955" s="77">
        <v>2016</v>
      </c>
      <c r="J1955" s="77">
        <v>0</v>
      </c>
      <c r="K1955" s="77" t="s">
        <v>29</v>
      </c>
      <c r="L1955" s="77" t="s">
        <v>29</v>
      </c>
      <c r="N1955" s="77">
        <v>0</v>
      </c>
      <c r="O1955" s="77">
        <v>0</v>
      </c>
      <c r="P1955" s="77" t="s">
        <v>11</v>
      </c>
      <c r="Q1955" s="77">
        <v>47.614421900000004</v>
      </c>
      <c r="R1955" s="77">
        <v>-122.1923372</v>
      </c>
      <c r="S1955" s="77">
        <v>4535.21188922696</v>
      </c>
      <c r="T1955" s="77">
        <v>0.80732669340370999</v>
      </c>
      <c r="U1955" s="77">
        <v>250</v>
      </c>
      <c r="V1955" s="77">
        <v>808</v>
      </c>
      <c r="W1955" s="77">
        <v>8.6120000000000002E-2</v>
      </c>
      <c r="X1955" s="77">
        <v>0</v>
      </c>
      <c r="Y1955" s="77">
        <v>0</v>
      </c>
      <c r="Z1955" s="77">
        <v>0</v>
      </c>
      <c r="AA1955" s="77">
        <v>544.22542670723601</v>
      </c>
      <c r="AB1955" s="77">
        <v>0.89344669340370997</v>
      </c>
      <c r="AC1955" s="77">
        <v>1602.2254267072301</v>
      </c>
      <c r="AE1955" s="87" t="str">
        <f t="shared" si="338"/>
        <v>Domestic</v>
      </c>
      <c r="AF1955" s="82" t="str">
        <f t="shared" si="339"/>
        <v>non-student</v>
      </c>
      <c r="AI1955" s="82">
        <f>'GDP per Capita'!N1955</f>
        <v>63809.64</v>
      </c>
      <c r="AJ1955" s="82">
        <f t="shared" si="340"/>
        <v>63809.64</v>
      </c>
      <c r="AK1955" s="82">
        <f t="shared" si="341"/>
        <v>63809.64</v>
      </c>
      <c r="AL1955" s="88">
        <f t="shared" si="342"/>
        <v>2.5109457234161327E-2</v>
      </c>
    </row>
    <row r="1956" spans="1:38">
      <c r="A1956" s="77" t="s">
        <v>259</v>
      </c>
      <c r="B1956" s="77">
        <v>2058</v>
      </c>
      <c r="C1956" s="77">
        <v>22.283345399999899</v>
      </c>
      <c r="D1956" s="77">
        <v>39.112814499999999</v>
      </c>
      <c r="E1956" s="77" t="s">
        <v>39</v>
      </c>
      <c r="F1956" s="77">
        <v>1335</v>
      </c>
      <c r="H1956" s="77" t="s">
        <v>64</v>
      </c>
      <c r="I1956" s="77">
        <v>2016</v>
      </c>
      <c r="J1956" s="77">
        <v>1335</v>
      </c>
      <c r="K1956" s="77" t="s">
        <v>570</v>
      </c>
      <c r="L1956" s="77" t="s">
        <v>32</v>
      </c>
      <c r="N1956" s="77">
        <v>0</v>
      </c>
      <c r="O1956" s="77">
        <v>0</v>
      </c>
      <c r="P1956" s="77" t="s">
        <v>11</v>
      </c>
      <c r="Q1956" s="77">
        <v>47.614421900000004</v>
      </c>
      <c r="R1956" s="77">
        <v>-122.1923372</v>
      </c>
      <c r="S1956" s="77">
        <v>24041.838465949499</v>
      </c>
      <c r="T1956" s="77">
        <v>3.7614570231742199</v>
      </c>
      <c r="U1956" s="77">
        <v>250</v>
      </c>
      <c r="V1956" s="77">
        <v>808</v>
      </c>
      <c r="W1956" s="77">
        <v>8.6120000000000002E-2</v>
      </c>
      <c r="X1956" s="77">
        <v>0</v>
      </c>
      <c r="Y1956" s="77">
        <v>0</v>
      </c>
      <c r="Z1956" s="77">
        <v>0</v>
      </c>
      <c r="AA1956" s="77">
        <v>2199.8282196343798</v>
      </c>
      <c r="AB1956" s="77">
        <v>3.8475770231742201</v>
      </c>
      <c r="AC1956" s="77">
        <v>4592.8282196343798</v>
      </c>
      <c r="AE1956" s="87" t="str">
        <f t="shared" si="338"/>
        <v>International</v>
      </c>
      <c r="AF1956" s="82" t="str">
        <f t="shared" si="339"/>
        <v>non-student</v>
      </c>
      <c r="AI1956" s="82">
        <f>'GDP per Capita'!N1956</f>
        <v>21764.39</v>
      </c>
      <c r="AJ1956" s="82">
        <f t="shared" si="340"/>
        <v>21764.39</v>
      </c>
      <c r="AK1956" s="82">
        <f t="shared" si="341"/>
        <v>21764.39</v>
      </c>
      <c r="AL1956" s="88">
        <f t="shared" si="342"/>
        <v>0.21102489983107175</v>
      </c>
    </row>
    <row r="1957" spans="1:38">
      <c r="A1957" s="77" t="s">
        <v>494</v>
      </c>
      <c r="B1957" s="77">
        <v>2059</v>
      </c>
      <c r="C1957" s="77">
        <v>43.2779436</v>
      </c>
      <c r="D1957" s="77">
        <v>-71.673788599999995</v>
      </c>
      <c r="E1957" s="77" t="s">
        <v>38</v>
      </c>
      <c r="F1957" s="77">
        <v>275</v>
      </c>
      <c r="H1957" s="77" t="s">
        <v>61</v>
      </c>
      <c r="I1957" s="77">
        <v>2016</v>
      </c>
      <c r="J1957" s="77">
        <v>275</v>
      </c>
      <c r="K1957" s="77" t="s">
        <v>29</v>
      </c>
      <c r="L1957" s="77" t="s">
        <v>29</v>
      </c>
      <c r="N1957" s="77">
        <v>0</v>
      </c>
      <c r="O1957" s="77">
        <v>0</v>
      </c>
      <c r="P1957" s="77" t="s">
        <v>11</v>
      </c>
      <c r="Q1957" s="77">
        <v>47.614421900000004</v>
      </c>
      <c r="R1957" s="77">
        <v>-122.1923372</v>
      </c>
      <c r="S1957" s="77">
        <v>7800.1588146298</v>
      </c>
      <c r="T1957" s="77">
        <v>1.2607844618861399</v>
      </c>
      <c r="U1957" s="77">
        <v>250</v>
      </c>
      <c r="V1957" s="77">
        <v>404</v>
      </c>
      <c r="W1957" s="77">
        <v>4.3060000000000001E-2</v>
      </c>
      <c r="X1957" s="77">
        <v>0</v>
      </c>
      <c r="Y1957" s="77">
        <v>0</v>
      </c>
      <c r="Z1957" s="77">
        <v>0</v>
      </c>
      <c r="AA1957" s="77">
        <v>936.019057755576</v>
      </c>
      <c r="AB1957" s="77">
        <v>1.30384446188614</v>
      </c>
      <c r="AC1957" s="77">
        <v>1865.01905775557</v>
      </c>
      <c r="AE1957" s="87" t="str">
        <f t="shared" si="338"/>
        <v>Domestic</v>
      </c>
      <c r="AF1957" s="82" t="str">
        <f t="shared" si="339"/>
        <v>student</v>
      </c>
      <c r="AI1957" s="82">
        <f>'GDP per Capita'!N1957</f>
        <v>63809.64</v>
      </c>
      <c r="AJ1957" s="82">
        <f t="shared" si="340"/>
        <v>63809.64</v>
      </c>
      <c r="AK1957" s="82">
        <f t="shared" si="341"/>
        <v>63809.64</v>
      </c>
      <c r="AL1957" s="88">
        <f t="shared" si="342"/>
        <v>2.92278573857425E-2</v>
      </c>
    </row>
    <row r="1958" spans="1:38">
      <c r="A1958" s="77" t="s">
        <v>486</v>
      </c>
      <c r="B1958" s="77">
        <v>2060</v>
      </c>
      <c r="C1958" s="77">
        <v>31.2322758</v>
      </c>
      <c r="D1958" s="77">
        <v>121.46920710000001</v>
      </c>
      <c r="E1958" s="77" t="s">
        <v>40</v>
      </c>
      <c r="F1958" s="77">
        <v>585</v>
      </c>
      <c r="H1958" s="77" t="s">
        <v>64</v>
      </c>
      <c r="I1958" s="77">
        <v>2016</v>
      </c>
      <c r="J1958" s="77">
        <v>585</v>
      </c>
      <c r="K1958" s="77" t="s">
        <v>574</v>
      </c>
      <c r="L1958" s="77" t="s">
        <v>30</v>
      </c>
      <c r="N1958" s="77">
        <v>0</v>
      </c>
      <c r="O1958" s="77">
        <v>0</v>
      </c>
      <c r="P1958" s="77" t="s">
        <v>11</v>
      </c>
      <c r="Q1958" s="77">
        <v>47.614421900000004</v>
      </c>
      <c r="R1958" s="77">
        <v>-122.1923372</v>
      </c>
      <c r="S1958" s="77">
        <v>18389.3825415426</v>
      </c>
      <c r="T1958" s="77">
        <v>2.8384274689800302</v>
      </c>
      <c r="U1958" s="77">
        <v>250</v>
      </c>
      <c r="V1958" s="77">
        <v>672.17241379310303</v>
      </c>
      <c r="W1958" s="77">
        <v>7.1642931034482896E-2</v>
      </c>
      <c r="X1958" s="77">
        <v>1</v>
      </c>
      <c r="Y1958" s="77">
        <v>0</v>
      </c>
      <c r="Z1958" s="77">
        <v>0</v>
      </c>
      <c r="AA1958" s="77">
        <v>1930.88516686198</v>
      </c>
      <c r="AB1958" s="77">
        <v>2.9100704000145199</v>
      </c>
      <c r="AC1958" s="77">
        <v>3438.0575806550801</v>
      </c>
      <c r="AE1958" s="87" t="str">
        <f t="shared" si="338"/>
        <v>International</v>
      </c>
      <c r="AF1958" s="82" t="str">
        <f t="shared" si="339"/>
        <v>non-student</v>
      </c>
      <c r="AI1958" s="82">
        <f>'GDP per Capita'!N1958</f>
        <v>10121.299999999999</v>
      </c>
      <c r="AJ1958" s="82">
        <f t="shared" si="340"/>
        <v>10121.299999999999</v>
      </c>
      <c r="AK1958" s="82">
        <f t="shared" si="341"/>
        <v>10121.299999999999</v>
      </c>
      <c r="AL1958" s="88">
        <f t="shared" si="342"/>
        <v>0.33968537447314873</v>
      </c>
    </row>
    <row r="1959" spans="1:38">
      <c r="A1959" s="77" t="s">
        <v>112</v>
      </c>
      <c r="B1959" s="77">
        <v>2061</v>
      </c>
      <c r="C1959" s="77">
        <v>40.735657000000003</v>
      </c>
      <c r="D1959" s="77">
        <v>-74.172366699999998</v>
      </c>
      <c r="E1959" s="77" t="s">
        <v>42</v>
      </c>
      <c r="F1959" s="77">
        <v>685</v>
      </c>
      <c r="H1959" s="77" t="s">
        <v>64</v>
      </c>
      <c r="I1959" s="77">
        <v>2016</v>
      </c>
      <c r="J1959" s="77">
        <v>685</v>
      </c>
      <c r="K1959" s="77" t="s">
        <v>29</v>
      </c>
      <c r="L1959" s="77" t="s">
        <v>29</v>
      </c>
      <c r="N1959" s="77">
        <v>0</v>
      </c>
      <c r="O1959" s="77">
        <v>0</v>
      </c>
      <c r="P1959" s="77" t="s">
        <v>11</v>
      </c>
      <c r="Q1959" s="77">
        <v>47.614421900000004</v>
      </c>
      <c r="R1959" s="77">
        <v>-122.1923372</v>
      </c>
      <c r="S1959" s="77">
        <v>7682.8900081961101</v>
      </c>
      <c r="T1959" s="77">
        <v>1.2444194037810901</v>
      </c>
      <c r="U1959" s="77">
        <v>250</v>
      </c>
      <c r="V1959" s="77">
        <v>808</v>
      </c>
      <c r="W1959" s="77">
        <v>8.6120000000000002E-2</v>
      </c>
      <c r="X1959" s="77">
        <v>0</v>
      </c>
      <c r="Y1959" s="77">
        <v>0</v>
      </c>
      <c r="Z1959" s="77">
        <v>0</v>
      </c>
      <c r="AA1959" s="77">
        <v>921.94680098353297</v>
      </c>
      <c r="AB1959" s="77">
        <v>1.33053940378109</v>
      </c>
      <c r="AC1959" s="77">
        <v>2664.94680098353</v>
      </c>
      <c r="AE1959" s="87" t="str">
        <f t="shared" si="338"/>
        <v>Domestic</v>
      </c>
      <c r="AF1959" s="82" t="str">
        <f t="shared" si="339"/>
        <v>non-student</v>
      </c>
      <c r="AI1959" s="82">
        <f>'GDP per Capita'!N1959</f>
        <v>63809.64</v>
      </c>
      <c r="AJ1959" s="82">
        <f t="shared" si="340"/>
        <v>63809.64</v>
      </c>
      <c r="AK1959" s="82">
        <f t="shared" si="341"/>
        <v>63809.64</v>
      </c>
      <c r="AL1959" s="88">
        <f t="shared" si="342"/>
        <v>4.1764015609295553E-2</v>
      </c>
    </row>
    <row r="1960" spans="1:38">
      <c r="A1960" s="77" t="s">
        <v>125</v>
      </c>
      <c r="B1960" s="77">
        <v>2062</v>
      </c>
      <c r="C1960" s="77">
        <v>42.3750997</v>
      </c>
      <c r="D1960" s="77">
        <v>-71.105615700000001</v>
      </c>
      <c r="E1960" s="77" t="s">
        <v>42</v>
      </c>
      <c r="F1960" s="77">
        <v>685</v>
      </c>
      <c r="H1960" s="77" t="s">
        <v>64</v>
      </c>
      <c r="I1960" s="77">
        <v>2016</v>
      </c>
      <c r="J1960" s="77">
        <v>685</v>
      </c>
      <c r="K1960" s="77" t="s">
        <v>29</v>
      </c>
      <c r="L1960" s="77" t="s">
        <v>29</v>
      </c>
      <c r="N1960" s="77">
        <v>0</v>
      </c>
      <c r="O1960" s="77">
        <v>0</v>
      </c>
      <c r="P1960" s="77" t="s">
        <v>11</v>
      </c>
      <c r="Q1960" s="77">
        <v>47.614421900000004</v>
      </c>
      <c r="R1960" s="77">
        <v>-122.1923372</v>
      </c>
      <c r="S1960" s="77">
        <v>7970.8720187258396</v>
      </c>
      <c r="T1960" s="77">
        <v>1.2846510945237</v>
      </c>
      <c r="U1960" s="77">
        <v>250</v>
      </c>
      <c r="V1960" s="77">
        <v>808</v>
      </c>
      <c r="W1960" s="77">
        <v>8.6120000000000002E-2</v>
      </c>
      <c r="X1960" s="77">
        <v>0</v>
      </c>
      <c r="Y1960" s="77">
        <v>0</v>
      </c>
      <c r="Z1960" s="77">
        <v>0</v>
      </c>
      <c r="AA1960" s="77">
        <v>956.50464224710095</v>
      </c>
      <c r="AB1960" s="77">
        <v>1.3707710945236999</v>
      </c>
      <c r="AC1960" s="77">
        <v>2699.5046422471</v>
      </c>
      <c r="AE1960" s="87" t="str">
        <f t="shared" si="338"/>
        <v>Domestic</v>
      </c>
      <c r="AF1960" s="82" t="str">
        <f t="shared" si="339"/>
        <v>non-student</v>
      </c>
      <c r="AI1960" s="82">
        <f>'GDP per Capita'!N1960</f>
        <v>63809.64</v>
      </c>
      <c r="AJ1960" s="82">
        <f t="shared" si="340"/>
        <v>63809.64</v>
      </c>
      <c r="AK1960" s="82">
        <f t="shared" si="341"/>
        <v>63809.64</v>
      </c>
      <c r="AL1960" s="88">
        <f t="shared" si="342"/>
        <v>4.2305592732494651E-2</v>
      </c>
    </row>
    <row r="1961" spans="1:38">
      <c r="A1961" s="77" t="s">
        <v>338</v>
      </c>
      <c r="B1961" s="77">
        <v>2063</v>
      </c>
      <c r="C1961" s="77">
        <v>39.123563500000003</v>
      </c>
      <c r="D1961" s="77">
        <v>117.19807849999999</v>
      </c>
      <c r="E1961" s="77" t="s">
        <v>40</v>
      </c>
      <c r="F1961" s="77">
        <v>295</v>
      </c>
      <c r="H1961" s="77" t="s">
        <v>65</v>
      </c>
      <c r="I1961" s="77">
        <v>2016</v>
      </c>
      <c r="J1961" s="77">
        <v>295</v>
      </c>
      <c r="K1961" s="77" t="s">
        <v>574</v>
      </c>
      <c r="L1961" s="77" t="s">
        <v>30</v>
      </c>
      <c r="N1961" s="77">
        <v>0</v>
      </c>
      <c r="O1961" s="77">
        <v>0</v>
      </c>
      <c r="P1961" s="77" t="s">
        <v>11</v>
      </c>
      <c r="Q1961" s="77">
        <v>47.614421900000004</v>
      </c>
      <c r="R1961" s="77">
        <v>-122.1923372</v>
      </c>
      <c r="S1961" s="77">
        <v>17452.275530724899</v>
      </c>
      <c r="T1961" s="77">
        <v>2.6908418473376599</v>
      </c>
      <c r="U1961" s="77">
        <v>250</v>
      </c>
      <c r="V1961" s="77">
        <v>672.17241379310303</v>
      </c>
      <c r="W1961" s="77">
        <v>7.1642931034482896E-2</v>
      </c>
      <c r="X1961" s="77">
        <v>1</v>
      </c>
      <c r="Y1961" s="77">
        <v>0</v>
      </c>
      <c r="Z1961" s="77">
        <v>0</v>
      </c>
      <c r="AA1961" s="77">
        <v>1832.4889307261201</v>
      </c>
      <c r="AB1961" s="77">
        <v>2.7624847783721398</v>
      </c>
      <c r="AC1961" s="77">
        <v>3049.6613445192202</v>
      </c>
      <c r="AE1961" s="87" t="str">
        <f t="shared" si="338"/>
        <v>International</v>
      </c>
      <c r="AF1961" s="82" t="str">
        <f t="shared" si="339"/>
        <v>non-student</v>
      </c>
      <c r="AI1961" s="82">
        <f>'GDP per Capita'!N1961</f>
        <v>10121.299999999999</v>
      </c>
      <c r="AJ1961" s="82">
        <f t="shared" si="340"/>
        <v>10121.299999999999</v>
      </c>
      <c r="AK1961" s="82">
        <f t="shared" si="341"/>
        <v>10121.299999999999</v>
      </c>
      <c r="AL1961" s="88">
        <f t="shared" si="342"/>
        <v>0.30131122924122594</v>
      </c>
    </row>
    <row r="1962" spans="1:38">
      <c r="A1962" s="77" t="s">
        <v>91</v>
      </c>
      <c r="B1962" s="77">
        <v>2064</v>
      </c>
      <c r="C1962" s="77">
        <v>39.906216999999998</v>
      </c>
      <c r="D1962" s="77">
        <v>116.39127569999999</v>
      </c>
      <c r="E1962" s="77" t="s">
        <v>42</v>
      </c>
      <c r="F1962" s="77">
        <v>1135</v>
      </c>
      <c r="H1962" s="77" t="s">
        <v>64</v>
      </c>
      <c r="I1962" s="77">
        <v>2016</v>
      </c>
      <c r="J1962" s="77">
        <v>1135</v>
      </c>
      <c r="K1962" s="77" t="s">
        <v>574</v>
      </c>
      <c r="L1962" s="77" t="s">
        <v>30</v>
      </c>
      <c r="N1962" s="77">
        <v>0</v>
      </c>
      <c r="O1962" s="77">
        <v>0</v>
      </c>
      <c r="P1962" s="77" t="s">
        <v>11</v>
      </c>
      <c r="Q1962" s="77">
        <v>47.614421900000004</v>
      </c>
      <c r="R1962" s="77">
        <v>-122.1923372</v>
      </c>
      <c r="S1962" s="77">
        <v>17393.387414513902</v>
      </c>
      <c r="T1962" s="77">
        <v>2.6816191993028702</v>
      </c>
      <c r="U1962" s="77">
        <v>250</v>
      </c>
      <c r="V1962" s="77">
        <v>808</v>
      </c>
      <c r="W1962" s="77">
        <v>8.6120000000000002E-2</v>
      </c>
      <c r="X1962" s="77">
        <v>0</v>
      </c>
      <c r="Y1962" s="77">
        <v>0</v>
      </c>
      <c r="Z1962" s="77">
        <v>0</v>
      </c>
      <c r="AA1962" s="77">
        <v>1826.3056785239601</v>
      </c>
      <c r="AB1962" s="77">
        <v>2.7677391993028699</v>
      </c>
      <c r="AC1962" s="77">
        <v>4019.3056785239601</v>
      </c>
      <c r="AE1962" s="87" t="str">
        <f t="shared" si="338"/>
        <v>International</v>
      </c>
      <c r="AF1962" s="82" t="str">
        <f t="shared" si="339"/>
        <v>non-student</v>
      </c>
      <c r="AI1962" s="82">
        <f>'GDP per Capita'!N1962</f>
        <v>10121.299999999999</v>
      </c>
      <c r="AJ1962" s="82">
        <f t="shared" si="340"/>
        <v>10121.299999999999</v>
      </c>
      <c r="AK1962" s="82">
        <f t="shared" si="341"/>
        <v>10121.299999999999</v>
      </c>
      <c r="AL1962" s="88">
        <f t="shared" si="342"/>
        <v>0.39711358012547404</v>
      </c>
    </row>
    <row r="1963" spans="1:38">
      <c r="A1963" s="77" t="s">
        <v>96</v>
      </c>
      <c r="B1963" s="77">
        <v>2065</v>
      </c>
      <c r="C1963" s="77">
        <v>38.046406599999997</v>
      </c>
      <c r="D1963" s="77">
        <v>-84.497039299999997</v>
      </c>
      <c r="E1963" s="77" t="s">
        <v>38</v>
      </c>
      <c r="F1963" s="77">
        <v>295</v>
      </c>
      <c r="H1963" s="77" t="s">
        <v>65</v>
      </c>
      <c r="I1963" s="77">
        <v>2016</v>
      </c>
      <c r="J1963" s="77">
        <v>295</v>
      </c>
      <c r="K1963" s="77" t="s">
        <v>29</v>
      </c>
      <c r="L1963" s="77" t="s">
        <v>29</v>
      </c>
      <c r="N1963" s="77">
        <v>0</v>
      </c>
      <c r="O1963" s="77">
        <v>0</v>
      </c>
      <c r="P1963" s="77" t="s">
        <v>11</v>
      </c>
      <c r="Q1963" s="77">
        <v>47.614421900000004</v>
      </c>
      <c r="R1963" s="77">
        <v>-122.1923372</v>
      </c>
      <c r="S1963" s="77">
        <v>6431.9005028849597</v>
      </c>
      <c r="T1963" s="77">
        <v>1.07134997134565</v>
      </c>
      <c r="U1963" s="77">
        <v>250</v>
      </c>
      <c r="V1963" s="77">
        <v>404</v>
      </c>
      <c r="W1963" s="77">
        <v>4.3060000000000001E-2</v>
      </c>
      <c r="X1963" s="77">
        <v>0</v>
      </c>
      <c r="Y1963" s="77">
        <v>0</v>
      </c>
      <c r="Z1963" s="77">
        <v>0</v>
      </c>
      <c r="AA1963" s="77">
        <v>771.828060346195</v>
      </c>
      <c r="AB1963" s="77">
        <v>1.1144099713456499</v>
      </c>
      <c r="AC1963" s="77">
        <v>1720.8280603461899</v>
      </c>
      <c r="AE1963" s="87" t="str">
        <f t="shared" si="338"/>
        <v>Domestic</v>
      </c>
      <c r="AF1963" s="82" t="str">
        <f t="shared" si="339"/>
        <v>student</v>
      </c>
      <c r="AI1963" s="82">
        <f>'GDP per Capita'!N1963</f>
        <v>63809.64</v>
      </c>
      <c r="AJ1963" s="82">
        <f t="shared" si="340"/>
        <v>63809.64</v>
      </c>
      <c r="AK1963" s="82">
        <f t="shared" si="341"/>
        <v>63809.64</v>
      </c>
      <c r="AL1963" s="88">
        <f t="shared" si="342"/>
        <v>2.6968151839536939E-2</v>
      </c>
    </row>
    <row r="1964" spans="1:38">
      <c r="A1964" s="77" t="s">
        <v>34</v>
      </c>
      <c r="B1964" s="77">
        <v>2066</v>
      </c>
      <c r="C1964" s="77">
        <v>0</v>
      </c>
      <c r="D1964" s="77">
        <v>0</v>
      </c>
      <c r="E1964" s="77" t="s">
        <v>40</v>
      </c>
      <c r="F1964" s="77">
        <v>0</v>
      </c>
      <c r="H1964" s="77" t="s">
        <v>67</v>
      </c>
      <c r="I1964" s="77">
        <v>2016</v>
      </c>
      <c r="J1964" s="77">
        <v>0</v>
      </c>
      <c r="K1964" s="77" t="s">
        <v>34</v>
      </c>
      <c r="L1964" s="77" t="s">
        <v>34</v>
      </c>
      <c r="N1964" s="77">
        <v>0</v>
      </c>
      <c r="O1964" s="77">
        <v>0</v>
      </c>
      <c r="P1964" s="77" t="s">
        <v>11</v>
      </c>
      <c r="Q1964" s="77">
        <v>47.614421900000004</v>
      </c>
      <c r="R1964" s="77">
        <v>-122.1923372</v>
      </c>
      <c r="S1964" s="77">
        <v>9142.8837881832096</v>
      </c>
      <c r="T1964" s="77">
        <v>1.47675364013927</v>
      </c>
      <c r="U1964" s="77">
        <v>242.29691876750701</v>
      </c>
      <c r="V1964" s="77">
        <v>672.17241379310303</v>
      </c>
      <c r="W1964" s="77">
        <v>7.1642931034482896E-2</v>
      </c>
      <c r="X1964" s="77">
        <v>1</v>
      </c>
      <c r="Y1964" s="77">
        <v>1</v>
      </c>
      <c r="Z1964" s="77">
        <v>1</v>
      </c>
      <c r="AA1964" s="77">
        <v>960.00279775923798</v>
      </c>
      <c r="AB1964" s="77">
        <v>1.54839657117375</v>
      </c>
      <c r="AC1964" s="77">
        <v>1874.4721303198401</v>
      </c>
      <c r="AE1964" s="87" t="str">
        <f t="shared" si="338"/>
        <v>Unknown</v>
      </c>
      <c r="AF1964" s="82" t="str">
        <f t="shared" si="339"/>
        <v>non-student</v>
      </c>
      <c r="AI1964" s="82" t="e">
        <f>'GDP per Capita'!N1964</f>
        <v>#N/A</v>
      </c>
      <c r="AJ1964" s="82" t="str">
        <f t="shared" si="340"/>
        <v/>
      </c>
      <c r="AK1964" s="82">
        <f t="shared" si="341"/>
        <v>57550.842940441376</v>
      </c>
      <c r="AL1964" s="88">
        <f t="shared" si="342"/>
        <v>3.2570715467359998E-2</v>
      </c>
    </row>
    <row r="1965" spans="1:38">
      <c r="A1965" s="77" t="s">
        <v>81</v>
      </c>
      <c r="B1965" s="77">
        <v>2067</v>
      </c>
      <c r="C1965" s="77">
        <v>41.704567750000002</v>
      </c>
      <c r="D1965" s="77">
        <v>-86.238220260172596</v>
      </c>
      <c r="E1965" s="77" t="s">
        <v>38</v>
      </c>
      <c r="F1965" s="77">
        <v>295</v>
      </c>
      <c r="H1965" s="77" t="s">
        <v>65</v>
      </c>
      <c r="I1965" s="77">
        <v>2016</v>
      </c>
      <c r="J1965" s="77">
        <v>295</v>
      </c>
      <c r="K1965" s="77" t="s">
        <v>29</v>
      </c>
      <c r="L1965" s="77" t="s">
        <v>29</v>
      </c>
      <c r="N1965" s="77">
        <v>0</v>
      </c>
      <c r="O1965" s="77">
        <v>0</v>
      </c>
      <c r="P1965" s="77" t="s">
        <v>11</v>
      </c>
      <c r="Q1965" s="77">
        <v>47.614421900000004</v>
      </c>
      <c r="R1965" s="77">
        <v>-122.1923372</v>
      </c>
      <c r="S1965" s="77">
        <v>5781.8858043747096</v>
      </c>
      <c r="T1965" s="77">
        <v>0.98251183918885598</v>
      </c>
      <c r="U1965" s="77">
        <v>250</v>
      </c>
      <c r="V1965" s="77">
        <v>404</v>
      </c>
      <c r="W1965" s="77">
        <v>4.3060000000000001E-2</v>
      </c>
      <c r="X1965" s="77">
        <v>0</v>
      </c>
      <c r="Y1965" s="77">
        <v>0</v>
      </c>
      <c r="Z1965" s="77">
        <v>0</v>
      </c>
      <c r="AA1965" s="77">
        <v>693.82629652496496</v>
      </c>
      <c r="AB1965" s="77">
        <v>1.02557183918885</v>
      </c>
      <c r="AC1965" s="77">
        <v>1642.8262965249601</v>
      </c>
      <c r="AE1965" s="87" t="str">
        <f t="shared" si="338"/>
        <v>Domestic</v>
      </c>
      <c r="AF1965" s="82" t="str">
        <f t="shared" si="339"/>
        <v>student</v>
      </c>
      <c r="AI1965" s="82">
        <f>'GDP per Capita'!N1965</f>
        <v>63809.64</v>
      </c>
      <c r="AJ1965" s="82">
        <f t="shared" si="340"/>
        <v>63809.64</v>
      </c>
      <c r="AK1965" s="82">
        <f t="shared" si="341"/>
        <v>63809.64</v>
      </c>
      <c r="AL1965" s="88">
        <f t="shared" si="342"/>
        <v>2.5745738363748175E-2</v>
      </c>
    </row>
    <row r="1966" spans="1:38">
      <c r="A1966" s="77" t="s">
        <v>435</v>
      </c>
      <c r="B1966" s="77">
        <v>2068</v>
      </c>
      <c r="C1966" s="77">
        <v>39.123563500000003</v>
      </c>
      <c r="D1966" s="77">
        <v>117.19807849999999</v>
      </c>
      <c r="E1966" s="77" t="s">
        <v>37</v>
      </c>
      <c r="F1966" s="77">
        <v>735</v>
      </c>
      <c r="H1966" s="77" t="s">
        <v>64</v>
      </c>
      <c r="I1966" s="77">
        <v>2016</v>
      </c>
      <c r="J1966" s="77">
        <v>735</v>
      </c>
      <c r="K1966" s="77" t="s">
        <v>574</v>
      </c>
      <c r="L1966" s="77" t="s">
        <v>30</v>
      </c>
      <c r="N1966" s="77">
        <v>0</v>
      </c>
      <c r="O1966" s="77">
        <v>0</v>
      </c>
      <c r="P1966" s="77" t="s">
        <v>11</v>
      </c>
      <c r="Q1966" s="77">
        <v>47.614421900000004</v>
      </c>
      <c r="R1966" s="77">
        <v>-122.1923372</v>
      </c>
      <c r="S1966" s="77">
        <v>17452.275530724899</v>
      </c>
      <c r="T1966" s="77">
        <v>2.6908418473376599</v>
      </c>
      <c r="U1966" s="77">
        <v>250</v>
      </c>
      <c r="V1966" s="77">
        <v>808</v>
      </c>
      <c r="W1966" s="77">
        <v>8.6120000000000002E-2</v>
      </c>
      <c r="X1966" s="77">
        <v>0</v>
      </c>
      <c r="Y1966" s="77">
        <v>0</v>
      </c>
      <c r="Z1966" s="77">
        <v>0</v>
      </c>
      <c r="AA1966" s="77">
        <v>1832.4889307261201</v>
      </c>
      <c r="AB1966" s="77">
        <v>2.77696184733766</v>
      </c>
      <c r="AC1966" s="77">
        <v>3625.4889307261201</v>
      </c>
      <c r="AE1966" s="87" t="str">
        <f t="shared" si="338"/>
        <v>International</v>
      </c>
      <c r="AF1966" s="82" t="str">
        <f t="shared" si="339"/>
        <v>non-student</v>
      </c>
      <c r="AI1966" s="82">
        <f>'GDP per Capita'!N1966</f>
        <v>10121.299999999999</v>
      </c>
      <c r="AJ1966" s="82">
        <f t="shared" si="340"/>
        <v>10121.299999999999</v>
      </c>
      <c r="AK1966" s="82">
        <f t="shared" si="341"/>
        <v>10121.299999999999</v>
      </c>
      <c r="AL1966" s="88">
        <f t="shared" si="342"/>
        <v>0.3582038800081136</v>
      </c>
    </row>
    <row r="1967" spans="1:38">
      <c r="A1967" s="77" t="s">
        <v>91</v>
      </c>
      <c r="B1967" s="77">
        <v>2069</v>
      </c>
      <c r="C1967" s="77">
        <v>39.906216999999998</v>
      </c>
      <c r="D1967" s="77">
        <v>116.39127569999999</v>
      </c>
      <c r="E1967" s="77" t="s">
        <v>42</v>
      </c>
      <c r="F1967" s="77">
        <v>0</v>
      </c>
      <c r="H1967" s="77" t="s">
        <v>63</v>
      </c>
      <c r="I1967" s="77">
        <v>2016</v>
      </c>
      <c r="J1967" s="77">
        <v>0</v>
      </c>
      <c r="K1967" s="77" t="s">
        <v>574</v>
      </c>
      <c r="L1967" s="77" t="s">
        <v>30</v>
      </c>
      <c r="N1967" s="77">
        <v>0</v>
      </c>
      <c r="O1967" s="77">
        <v>0</v>
      </c>
      <c r="P1967" s="77" t="s">
        <v>11</v>
      </c>
      <c r="Q1967" s="77">
        <v>47.614421900000004</v>
      </c>
      <c r="R1967" s="77">
        <v>-122.1923372</v>
      </c>
      <c r="S1967" s="77">
        <v>17393.387414513902</v>
      </c>
      <c r="T1967" s="77">
        <v>2.6816191993028702</v>
      </c>
      <c r="U1967" s="77">
        <v>250</v>
      </c>
      <c r="V1967" s="77">
        <v>808</v>
      </c>
      <c r="W1967" s="77">
        <v>8.6120000000000002E-2</v>
      </c>
      <c r="X1967" s="77">
        <v>0</v>
      </c>
      <c r="Y1967" s="77">
        <v>0</v>
      </c>
      <c r="Z1967" s="77">
        <v>0</v>
      </c>
      <c r="AA1967" s="77">
        <v>1826.3056785239601</v>
      </c>
      <c r="AB1967" s="77">
        <v>2.7677391993028699</v>
      </c>
      <c r="AC1967" s="77">
        <v>2884.3056785239601</v>
      </c>
      <c r="AE1967" s="87" t="str">
        <f t="shared" si="338"/>
        <v>International</v>
      </c>
      <c r="AF1967" s="82" t="str">
        <f t="shared" si="339"/>
        <v>non-student</v>
      </c>
      <c r="AI1967" s="82">
        <f>'GDP per Capita'!N1967</f>
        <v>10121.299999999999</v>
      </c>
      <c r="AJ1967" s="82">
        <f t="shared" si="340"/>
        <v>10121.299999999999</v>
      </c>
      <c r="AK1967" s="82">
        <f t="shared" si="341"/>
        <v>10121.299999999999</v>
      </c>
      <c r="AL1967" s="88">
        <f t="shared" si="342"/>
        <v>0.28497383523104347</v>
      </c>
    </row>
    <row r="1968" spans="1:38">
      <c r="A1968" s="77" t="s">
        <v>91</v>
      </c>
      <c r="B1968" s="77">
        <v>2070</v>
      </c>
      <c r="C1968" s="77">
        <v>39.906216999999998</v>
      </c>
      <c r="D1968" s="77">
        <v>116.39127569999999</v>
      </c>
      <c r="E1968" s="77" t="s">
        <v>42</v>
      </c>
      <c r="F1968" s="77">
        <v>685</v>
      </c>
      <c r="H1968" s="77" t="s">
        <v>64</v>
      </c>
      <c r="I1968" s="77">
        <v>2016</v>
      </c>
      <c r="J1968" s="77">
        <v>685</v>
      </c>
      <c r="K1968" s="77" t="s">
        <v>574</v>
      </c>
      <c r="L1968" s="77" t="s">
        <v>30</v>
      </c>
      <c r="N1968" s="77">
        <v>0</v>
      </c>
      <c r="O1968" s="77">
        <v>0</v>
      </c>
      <c r="P1968" s="77" t="s">
        <v>11</v>
      </c>
      <c r="Q1968" s="77">
        <v>47.614421900000004</v>
      </c>
      <c r="R1968" s="77">
        <v>-122.1923372</v>
      </c>
      <c r="S1968" s="77">
        <v>17393.387414513902</v>
      </c>
      <c r="T1968" s="77">
        <v>2.6816191993028702</v>
      </c>
      <c r="U1968" s="77">
        <v>250</v>
      </c>
      <c r="V1968" s="77">
        <v>808</v>
      </c>
      <c r="W1968" s="77">
        <v>8.6120000000000002E-2</v>
      </c>
      <c r="X1968" s="77">
        <v>0</v>
      </c>
      <c r="Y1968" s="77">
        <v>0</v>
      </c>
      <c r="Z1968" s="77">
        <v>0</v>
      </c>
      <c r="AA1968" s="77">
        <v>1826.3056785239601</v>
      </c>
      <c r="AB1968" s="77">
        <v>2.7677391993028699</v>
      </c>
      <c r="AC1968" s="77">
        <v>3569.3056785239601</v>
      </c>
      <c r="AE1968" s="87" t="str">
        <f t="shared" si="338"/>
        <v>International</v>
      </c>
      <c r="AF1968" s="82" t="str">
        <f t="shared" si="339"/>
        <v>non-student</v>
      </c>
      <c r="AI1968" s="82">
        <f>'GDP per Capita'!N1968</f>
        <v>10121.299999999999</v>
      </c>
      <c r="AJ1968" s="82">
        <f t="shared" si="340"/>
        <v>10121.299999999999</v>
      </c>
      <c r="AK1968" s="82">
        <f t="shared" si="341"/>
        <v>10121.299999999999</v>
      </c>
      <c r="AL1968" s="88">
        <f t="shared" si="342"/>
        <v>0.3526528883171095</v>
      </c>
    </row>
    <row r="1969" spans="1:38">
      <c r="A1969" s="77" t="s">
        <v>203</v>
      </c>
      <c r="B1969" s="77">
        <v>2071</v>
      </c>
      <c r="C1969" s="77">
        <v>33.195869600000002</v>
      </c>
      <c r="D1969" s="77">
        <v>-117.3794834</v>
      </c>
      <c r="E1969" s="77" t="s">
        <v>42</v>
      </c>
      <c r="F1969" s="77">
        <v>1335</v>
      </c>
      <c r="H1969" s="77" t="s">
        <v>64</v>
      </c>
      <c r="I1969" s="77">
        <v>2016</v>
      </c>
      <c r="J1969" s="77">
        <v>1335</v>
      </c>
      <c r="K1969" s="77" t="s">
        <v>29</v>
      </c>
      <c r="L1969" s="77" t="s">
        <v>29</v>
      </c>
      <c r="N1969" s="77">
        <v>0</v>
      </c>
      <c r="O1969" s="77">
        <v>0</v>
      </c>
      <c r="P1969" s="77" t="s">
        <v>11</v>
      </c>
      <c r="Q1969" s="77">
        <v>47.614421900000004</v>
      </c>
      <c r="R1969" s="77">
        <v>-122.1923372</v>
      </c>
      <c r="S1969" s="77">
        <v>3306.79230982544</v>
      </c>
      <c r="T1969" s="77">
        <v>0.61176554265148098</v>
      </c>
      <c r="U1969" s="77">
        <v>250</v>
      </c>
      <c r="V1969" s="77">
        <v>808</v>
      </c>
      <c r="W1969" s="77">
        <v>8.6120000000000002E-2</v>
      </c>
      <c r="X1969" s="77">
        <v>0</v>
      </c>
      <c r="Y1969" s="77">
        <v>0</v>
      </c>
      <c r="Z1969" s="77">
        <v>0</v>
      </c>
      <c r="AA1969" s="77">
        <v>634.90412348648397</v>
      </c>
      <c r="AB1969" s="77">
        <v>0.69788554265148095</v>
      </c>
      <c r="AC1969" s="77">
        <v>3027.9041234864799</v>
      </c>
      <c r="AE1969" s="87" t="str">
        <f t="shared" si="338"/>
        <v>Domestic</v>
      </c>
      <c r="AF1969" s="82" t="str">
        <f t="shared" si="339"/>
        <v>non-student</v>
      </c>
      <c r="AI1969" s="82">
        <f>'GDP per Capita'!N1969</f>
        <v>63809.64</v>
      </c>
      <c r="AJ1969" s="82">
        <f t="shared" si="340"/>
        <v>63809.64</v>
      </c>
      <c r="AK1969" s="82">
        <f t="shared" si="341"/>
        <v>63809.64</v>
      </c>
      <c r="AL1969" s="88">
        <f t="shared" si="342"/>
        <v>4.7452142395513902E-2</v>
      </c>
    </row>
    <row r="1970" spans="1:38">
      <c r="A1970" s="77" t="s">
        <v>319</v>
      </c>
      <c r="B1970" s="77">
        <v>2072</v>
      </c>
      <c r="C1970" s="77">
        <v>38.706045699999997</v>
      </c>
      <c r="D1970" s="77">
        <v>-88.094935199999995</v>
      </c>
      <c r="E1970" s="77" t="s">
        <v>42</v>
      </c>
      <c r="F1970" s="77">
        <v>0</v>
      </c>
      <c r="H1970" s="77" t="s">
        <v>67</v>
      </c>
      <c r="I1970" s="77">
        <v>2016</v>
      </c>
      <c r="J1970" s="77">
        <v>0</v>
      </c>
      <c r="K1970" s="77" t="s">
        <v>29</v>
      </c>
      <c r="L1970" s="77" t="s">
        <v>29</v>
      </c>
      <c r="N1970" s="77">
        <v>0</v>
      </c>
      <c r="O1970" s="77">
        <v>0</v>
      </c>
      <c r="P1970" s="77" t="s">
        <v>11</v>
      </c>
      <c r="Q1970" s="77">
        <v>47.614421900000004</v>
      </c>
      <c r="R1970" s="77">
        <v>-122.1923372</v>
      </c>
      <c r="S1970" s="77">
        <v>5819.6268587696904</v>
      </c>
      <c r="T1970" s="77">
        <v>0.98764958377631595</v>
      </c>
      <c r="U1970" s="77">
        <v>250</v>
      </c>
      <c r="V1970" s="77">
        <v>808</v>
      </c>
      <c r="W1970" s="77">
        <v>8.6120000000000002E-2</v>
      </c>
      <c r="X1970" s="77">
        <v>0</v>
      </c>
      <c r="Y1970" s="77">
        <v>0</v>
      </c>
      <c r="Z1970" s="77">
        <v>0</v>
      </c>
      <c r="AA1970" s="77">
        <v>698.35522305236304</v>
      </c>
      <c r="AB1970" s="77">
        <v>1.0737695837763099</v>
      </c>
      <c r="AC1970" s="77">
        <v>1756.3552230523601</v>
      </c>
      <c r="AE1970" s="87" t="str">
        <f t="shared" si="338"/>
        <v>Domestic</v>
      </c>
      <c r="AF1970" s="82" t="str">
        <f t="shared" si="339"/>
        <v>non-student</v>
      </c>
      <c r="AI1970" s="82">
        <f>'GDP per Capita'!N1970</f>
        <v>63809.64</v>
      </c>
      <c r="AJ1970" s="82">
        <f t="shared" si="340"/>
        <v>63809.64</v>
      </c>
      <c r="AK1970" s="82">
        <f t="shared" si="341"/>
        <v>63809.64</v>
      </c>
      <c r="AL1970" s="88">
        <f t="shared" si="342"/>
        <v>2.7524919793503931E-2</v>
      </c>
    </row>
    <row r="1971" spans="1:38">
      <c r="A1971" s="77" t="s">
        <v>495</v>
      </c>
      <c r="B1971" s="77">
        <v>2073</v>
      </c>
      <c r="C1971" s="77">
        <v>42.532302700000002</v>
      </c>
      <c r="D1971" s="77">
        <v>-73.798456299999998</v>
      </c>
      <c r="E1971" s="77" t="s">
        <v>42</v>
      </c>
      <c r="F1971" s="77">
        <v>585</v>
      </c>
      <c r="H1971" s="77" t="s">
        <v>64</v>
      </c>
      <c r="I1971" s="77">
        <v>2016</v>
      </c>
      <c r="J1971" s="77">
        <v>585</v>
      </c>
      <c r="K1971" s="77" t="s">
        <v>29</v>
      </c>
      <c r="L1971" s="77" t="s">
        <v>29</v>
      </c>
      <c r="N1971" s="77">
        <v>0</v>
      </c>
      <c r="O1971" s="77">
        <v>0</v>
      </c>
      <c r="P1971" s="77" t="s">
        <v>11</v>
      </c>
      <c r="Q1971" s="77">
        <v>47.614421900000004</v>
      </c>
      <c r="R1971" s="77">
        <v>-122.1923372</v>
      </c>
      <c r="S1971" s="77">
        <v>7558.41987961635</v>
      </c>
      <c r="T1971" s="77">
        <v>1.22707590231962</v>
      </c>
      <c r="U1971" s="77">
        <v>250</v>
      </c>
      <c r="V1971" s="77">
        <v>808</v>
      </c>
      <c r="W1971" s="77">
        <v>8.6120000000000002E-2</v>
      </c>
      <c r="X1971" s="77">
        <v>0</v>
      </c>
      <c r="Y1971" s="77">
        <v>0</v>
      </c>
      <c r="Z1971" s="77">
        <v>0</v>
      </c>
      <c r="AA1971" s="77">
        <v>907.01038555396201</v>
      </c>
      <c r="AB1971" s="77">
        <v>1.31319590231962</v>
      </c>
      <c r="AC1971" s="77">
        <v>2550.0103855539601</v>
      </c>
      <c r="AE1971" s="87" t="str">
        <f t="shared" si="338"/>
        <v>Domestic</v>
      </c>
      <c r="AF1971" s="82" t="str">
        <f t="shared" si="339"/>
        <v>non-student</v>
      </c>
      <c r="AI1971" s="82">
        <f>'GDP per Capita'!N1971</f>
        <v>63809.64</v>
      </c>
      <c r="AJ1971" s="82">
        <f t="shared" si="340"/>
        <v>63809.64</v>
      </c>
      <c r="AK1971" s="82">
        <f t="shared" si="341"/>
        <v>63809.64</v>
      </c>
      <c r="AL1971" s="88">
        <f t="shared" si="342"/>
        <v>3.9962776557804745E-2</v>
      </c>
    </row>
    <row r="1972" spans="1:38">
      <c r="A1972" s="77" t="s">
        <v>96</v>
      </c>
      <c r="B1972" s="77">
        <v>2074</v>
      </c>
      <c r="C1972" s="77">
        <v>38.046406599999997</v>
      </c>
      <c r="D1972" s="77">
        <v>-84.497039299999997</v>
      </c>
      <c r="E1972" s="77" t="s">
        <v>38</v>
      </c>
      <c r="F1972" s="77">
        <v>295</v>
      </c>
      <c r="H1972" s="77" t="s">
        <v>65</v>
      </c>
      <c r="I1972" s="77">
        <v>2016</v>
      </c>
      <c r="J1972" s="77">
        <v>295</v>
      </c>
      <c r="K1972" s="77" t="s">
        <v>29</v>
      </c>
      <c r="L1972" s="77" t="s">
        <v>29</v>
      </c>
      <c r="N1972" s="77">
        <v>0</v>
      </c>
      <c r="O1972" s="77">
        <v>0</v>
      </c>
      <c r="P1972" s="77" t="s">
        <v>11</v>
      </c>
      <c r="Q1972" s="77">
        <v>47.614421900000004</v>
      </c>
      <c r="R1972" s="77">
        <v>-122.1923372</v>
      </c>
      <c r="S1972" s="77">
        <v>6431.9005028849597</v>
      </c>
      <c r="T1972" s="77">
        <v>1.07134997134565</v>
      </c>
      <c r="U1972" s="77">
        <v>250</v>
      </c>
      <c r="V1972" s="77">
        <v>404</v>
      </c>
      <c r="W1972" s="77">
        <v>4.3060000000000001E-2</v>
      </c>
      <c r="X1972" s="77">
        <v>0</v>
      </c>
      <c r="Y1972" s="77">
        <v>0</v>
      </c>
      <c r="Z1972" s="77">
        <v>0</v>
      </c>
      <c r="AA1972" s="77">
        <v>771.828060346195</v>
      </c>
      <c r="AB1972" s="77">
        <v>1.1144099713456499</v>
      </c>
      <c r="AC1972" s="77">
        <v>1720.8280603461899</v>
      </c>
      <c r="AE1972" s="87" t="str">
        <f t="shared" si="338"/>
        <v>Domestic</v>
      </c>
      <c r="AF1972" s="82" t="str">
        <f t="shared" si="339"/>
        <v>student</v>
      </c>
      <c r="AI1972" s="82">
        <f>'GDP per Capita'!N1972</f>
        <v>63809.64</v>
      </c>
      <c r="AJ1972" s="82">
        <f t="shared" si="340"/>
        <v>63809.64</v>
      </c>
      <c r="AK1972" s="82">
        <f t="shared" si="341"/>
        <v>63809.64</v>
      </c>
      <c r="AL1972" s="88">
        <f t="shared" si="342"/>
        <v>2.6968151839536939E-2</v>
      </c>
    </row>
    <row r="1973" spans="1:38">
      <c r="A1973" s="77" t="s">
        <v>130</v>
      </c>
      <c r="B1973" s="77">
        <v>2075</v>
      </c>
      <c r="C1973" s="77">
        <v>42.8867166</v>
      </c>
      <c r="D1973" s="77">
        <v>-78.878392199999993</v>
      </c>
      <c r="E1973" s="77" t="s">
        <v>38</v>
      </c>
      <c r="F1973" s="77">
        <v>295</v>
      </c>
      <c r="H1973" s="77" t="s">
        <v>65</v>
      </c>
      <c r="I1973" s="77">
        <v>2016</v>
      </c>
      <c r="J1973" s="77">
        <v>295</v>
      </c>
      <c r="K1973" s="77" t="s">
        <v>29</v>
      </c>
      <c r="L1973" s="77" t="s">
        <v>29</v>
      </c>
      <c r="N1973" s="77">
        <v>0</v>
      </c>
      <c r="O1973" s="77">
        <v>0</v>
      </c>
      <c r="P1973" s="77" t="s">
        <v>11</v>
      </c>
      <c r="Q1973" s="77">
        <v>47.614421900000004</v>
      </c>
      <c r="R1973" s="77">
        <v>-122.1923372</v>
      </c>
      <c r="S1973" s="77">
        <v>6772.1969533701604</v>
      </c>
      <c r="T1973" s="77">
        <v>1.1181555608754801</v>
      </c>
      <c r="U1973" s="77">
        <v>250</v>
      </c>
      <c r="V1973" s="77">
        <v>404</v>
      </c>
      <c r="W1973" s="77">
        <v>4.3060000000000001E-2</v>
      </c>
      <c r="X1973" s="77">
        <v>0</v>
      </c>
      <c r="Y1973" s="77">
        <v>0</v>
      </c>
      <c r="Z1973" s="77">
        <v>0</v>
      </c>
      <c r="AA1973" s="77">
        <v>812.66363440442001</v>
      </c>
      <c r="AB1973" s="77">
        <v>1.1612155608754799</v>
      </c>
      <c r="AC1973" s="77">
        <v>1761.66363440442</v>
      </c>
      <c r="AE1973" s="87" t="str">
        <f t="shared" si="338"/>
        <v>Domestic</v>
      </c>
      <c r="AF1973" s="82" t="str">
        <f t="shared" si="339"/>
        <v>student</v>
      </c>
      <c r="AI1973" s="82">
        <f>'GDP per Capita'!N1973</f>
        <v>63809.64</v>
      </c>
      <c r="AJ1973" s="82">
        <f t="shared" si="340"/>
        <v>63809.64</v>
      </c>
      <c r="AK1973" s="82">
        <f t="shared" si="341"/>
        <v>63809.64</v>
      </c>
      <c r="AL1973" s="88">
        <f t="shared" si="342"/>
        <v>2.7608111163210138E-2</v>
      </c>
    </row>
    <row r="1974" spans="1:38">
      <c r="A1974" s="77" t="s">
        <v>91</v>
      </c>
      <c r="B1974" s="77">
        <v>2076</v>
      </c>
      <c r="C1974" s="77">
        <v>39.906216999999998</v>
      </c>
      <c r="D1974" s="77">
        <v>116.39127569999999</v>
      </c>
      <c r="E1974" s="77" t="s">
        <v>37</v>
      </c>
      <c r="F1974" s="77">
        <v>585</v>
      </c>
      <c r="H1974" s="77" t="s">
        <v>64</v>
      </c>
      <c r="I1974" s="77">
        <v>2016</v>
      </c>
      <c r="J1974" s="77">
        <v>585</v>
      </c>
      <c r="K1974" s="77" t="s">
        <v>574</v>
      </c>
      <c r="L1974" s="77" t="s">
        <v>30</v>
      </c>
      <c r="N1974" s="77">
        <v>0</v>
      </c>
      <c r="O1974" s="77">
        <v>0</v>
      </c>
      <c r="P1974" s="77" t="s">
        <v>11</v>
      </c>
      <c r="Q1974" s="77">
        <v>47.614421900000004</v>
      </c>
      <c r="R1974" s="77">
        <v>-122.1923372</v>
      </c>
      <c r="S1974" s="77">
        <v>17393.387414513902</v>
      </c>
      <c r="T1974" s="77">
        <v>2.6816191993028702</v>
      </c>
      <c r="U1974" s="77">
        <v>250</v>
      </c>
      <c r="V1974" s="77">
        <v>808</v>
      </c>
      <c r="W1974" s="77">
        <v>8.6120000000000002E-2</v>
      </c>
      <c r="X1974" s="77">
        <v>0</v>
      </c>
      <c r="Y1974" s="77">
        <v>0</v>
      </c>
      <c r="Z1974" s="77">
        <v>0</v>
      </c>
      <c r="AA1974" s="77">
        <v>1826.3056785239601</v>
      </c>
      <c r="AB1974" s="77">
        <v>2.7677391993028699</v>
      </c>
      <c r="AC1974" s="77">
        <v>3469.3056785239601</v>
      </c>
      <c r="AE1974" s="87" t="str">
        <f t="shared" si="338"/>
        <v>International</v>
      </c>
      <c r="AF1974" s="82" t="str">
        <f t="shared" si="339"/>
        <v>non-student</v>
      </c>
      <c r="AI1974" s="82">
        <f>'GDP per Capita'!N1974</f>
        <v>10121.299999999999</v>
      </c>
      <c r="AJ1974" s="82">
        <f t="shared" si="340"/>
        <v>10121.299999999999</v>
      </c>
      <c r="AK1974" s="82">
        <f t="shared" si="341"/>
        <v>10121.299999999999</v>
      </c>
      <c r="AL1974" s="88">
        <f t="shared" si="342"/>
        <v>0.34277273458191737</v>
      </c>
    </row>
    <row r="1975" spans="1:38">
      <c r="A1975" s="77" t="s">
        <v>278</v>
      </c>
      <c r="B1975" s="77">
        <v>2077</v>
      </c>
      <c r="C1975" s="77">
        <v>42.735541599999998</v>
      </c>
      <c r="D1975" s="77">
        <v>-84.485246900000007</v>
      </c>
      <c r="E1975" s="77" t="s">
        <v>38</v>
      </c>
      <c r="F1975" s="77">
        <v>295</v>
      </c>
      <c r="H1975" s="77" t="s">
        <v>65</v>
      </c>
      <c r="I1975" s="77">
        <v>2016</v>
      </c>
      <c r="J1975" s="77">
        <v>295</v>
      </c>
      <c r="K1975" s="77" t="s">
        <v>29</v>
      </c>
      <c r="L1975" s="77" t="s">
        <v>29</v>
      </c>
      <c r="N1975" s="77">
        <v>0</v>
      </c>
      <c r="O1975" s="77">
        <v>0</v>
      </c>
      <c r="P1975" s="77" t="s">
        <v>11</v>
      </c>
      <c r="Q1975" s="77">
        <v>47.614421900000004</v>
      </c>
      <c r="R1975" s="77">
        <v>-122.1923372</v>
      </c>
      <c r="S1975" s="77">
        <v>5949.2796944138299</v>
      </c>
      <c r="T1975" s="77">
        <v>1.00531853643068</v>
      </c>
      <c r="U1975" s="77">
        <v>250</v>
      </c>
      <c r="V1975" s="77">
        <v>404</v>
      </c>
      <c r="W1975" s="77">
        <v>4.3060000000000001E-2</v>
      </c>
      <c r="X1975" s="77">
        <v>0</v>
      </c>
      <c r="Y1975" s="77">
        <v>0</v>
      </c>
      <c r="Z1975" s="77">
        <v>0</v>
      </c>
      <c r="AA1975" s="77">
        <v>713.91356332965995</v>
      </c>
      <c r="AB1975" s="77">
        <v>1.0483785364306799</v>
      </c>
      <c r="AC1975" s="77">
        <v>1662.9135633296601</v>
      </c>
      <c r="AE1975" s="87" t="str">
        <f t="shared" si="338"/>
        <v>Domestic</v>
      </c>
      <c r="AF1975" s="82" t="str">
        <f t="shared" si="339"/>
        <v>student</v>
      </c>
      <c r="AI1975" s="82">
        <f>'GDP per Capita'!N1975</f>
        <v>63809.64</v>
      </c>
      <c r="AJ1975" s="82">
        <f t="shared" si="340"/>
        <v>63809.64</v>
      </c>
      <c r="AK1975" s="82">
        <f t="shared" si="341"/>
        <v>63809.64</v>
      </c>
      <c r="AL1975" s="88">
        <f t="shared" si="342"/>
        <v>2.6060538240454893E-2</v>
      </c>
    </row>
    <row r="1976" spans="1:38">
      <c r="A1976" s="77" t="s">
        <v>452</v>
      </c>
      <c r="B1976" s="77">
        <v>2078</v>
      </c>
      <c r="C1976" s="77">
        <v>40.866517000000002</v>
      </c>
      <c r="D1976" s="77">
        <v>-124.082839999999</v>
      </c>
      <c r="E1976" s="77" t="s">
        <v>38</v>
      </c>
      <c r="F1976" s="77">
        <v>295</v>
      </c>
      <c r="H1976" s="77" t="s">
        <v>65</v>
      </c>
      <c r="I1976" s="77">
        <v>2016</v>
      </c>
      <c r="J1976" s="77">
        <v>295</v>
      </c>
      <c r="K1976" s="77" t="s">
        <v>29</v>
      </c>
      <c r="L1976" s="77" t="s">
        <v>29</v>
      </c>
      <c r="N1976" s="77">
        <v>0</v>
      </c>
      <c r="O1976" s="77">
        <v>0</v>
      </c>
      <c r="P1976" s="77" t="s">
        <v>11</v>
      </c>
      <c r="Q1976" s="77">
        <v>47.614421900000004</v>
      </c>
      <c r="R1976" s="77">
        <v>-122.1923372</v>
      </c>
      <c r="S1976" s="77">
        <v>1530.4637384606799</v>
      </c>
      <c r="T1976" s="77">
        <v>0.36372144153459202</v>
      </c>
      <c r="U1976" s="77">
        <v>250</v>
      </c>
      <c r="V1976" s="77">
        <v>404</v>
      </c>
      <c r="W1976" s="77">
        <v>4.3060000000000001E-2</v>
      </c>
      <c r="X1976" s="77">
        <v>0</v>
      </c>
      <c r="Y1976" s="77">
        <v>0</v>
      </c>
      <c r="Z1976" s="77">
        <v>0</v>
      </c>
      <c r="AA1976" s="77">
        <v>293.84903778445198</v>
      </c>
      <c r="AB1976" s="77">
        <v>0.406781441534592</v>
      </c>
      <c r="AC1976" s="77">
        <v>1242.84903778445</v>
      </c>
      <c r="AE1976" s="87" t="str">
        <f t="shared" si="338"/>
        <v>Domestic</v>
      </c>
      <c r="AF1976" s="82" t="str">
        <f t="shared" si="339"/>
        <v>student</v>
      </c>
      <c r="AI1976" s="82">
        <f>'GDP per Capita'!N1976</f>
        <v>63809.64</v>
      </c>
      <c r="AJ1976" s="82">
        <f t="shared" si="340"/>
        <v>63809.64</v>
      </c>
      <c r="AK1976" s="82">
        <f t="shared" si="341"/>
        <v>63809.64</v>
      </c>
      <c r="AL1976" s="88">
        <f t="shared" si="342"/>
        <v>1.9477449454102076E-2</v>
      </c>
    </row>
    <row r="1977" spans="1:38">
      <c r="A1977" s="77" t="s">
        <v>158</v>
      </c>
      <c r="B1977" s="77">
        <v>2079</v>
      </c>
      <c r="C1977" s="77">
        <v>40.109213500000003</v>
      </c>
      <c r="D1977" s="77">
        <v>-91.0176357</v>
      </c>
      <c r="E1977" s="77" t="s">
        <v>38</v>
      </c>
      <c r="F1977" s="77">
        <v>295</v>
      </c>
      <c r="H1977" s="77" t="s">
        <v>65</v>
      </c>
      <c r="I1977" s="77">
        <v>2016</v>
      </c>
      <c r="J1977" s="77">
        <v>295</v>
      </c>
      <c r="K1977" s="77" t="s">
        <v>29</v>
      </c>
      <c r="L1977" s="77" t="s">
        <v>29</v>
      </c>
      <c r="N1977" s="77">
        <v>0</v>
      </c>
      <c r="O1977" s="77">
        <v>0</v>
      </c>
      <c r="P1977" s="77" t="s">
        <v>11</v>
      </c>
      <c r="Q1977" s="77">
        <v>47.614421900000004</v>
      </c>
      <c r="R1977" s="77">
        <v>-122.1923372</v>
      </c>
      <c r="S1977" s="77">
        <v>5228.7233610660996</v>
      </c>
      <c r="T1977" s="77">
        <v>0.90749704978233703</v>
      </c>
      <c r="U1977" s="77">
        <v>250</v>
      </c>
      <c r="V1977" s="77">
        <v>404</v>
      </c>
      <c r="W1977" s="77">
        <v>4.3060000000000001E-2</v>
      </c>
      <c r="X1977" s="77">
        <v>0</v>
      </c>
      <c r="Y1977" s="77">
        <v>0</v>
      </c>
      <c r="Z1977" s="77">
        <v>0</v>
      </c>
      <c r="AA1977" s="77">
        <v>627.446803327932</v>
      </c>
      <c r="AB1977" s="77">
        <v>0.95055704978233702</v>
      </c>
      <c r="AC1977" s="77">
        <v>1576.44680332793</v>
      </c>
      <c r="AE1977" s="87" t="str">
        <f t="shared" si="338"/>
        <v>Domestic</v>
      </c>
      <c r="AF1977" s="82" t="str">
        <f t="shared" si="339"/>
        <v>student</v>
      </c>
      <c r="AI1977" s="82">
        <f>'GDP per Capita'!N1977</f>
        <v>63809.64</v>
      </c>
      <c r="AJ1977" s="82">
        <f t="shared" si="340"/>
        <v>63809.64</v>
      </c>
      <c r="AK1977" s="82">
        <f t="shared" si="341"/>
        <v>63809.64</v>
      </c>
      <c r="AL1977" s="88">
        <f t="shared" si="342"/>
        <v>2.4705464618323032E-2</v>
      </c>
    </row>
    <row r="1978" spans="1:38">
      <c r="A1978" s="77" t="s">
        <v>162</v>
      </c>
      <c r="B1978" s="77">
        <v>2080</v>
      </c>
      <c r="C1978" s="77">
        <v>40.027145300000001</v>
      </c>
      <c r="D1978" s="77">
        <v>-78.523744699999995</v>
      </c>
      <c r="E1978" s="77" t="s">
        <v>42</v>
      </c>
      <c r="F1978" s="77">
        <v>585</v>
      </c>
      <c r="H1978" s="77" t="s">
        <v>64</v>
      </c>
      <c r="I1978" s="77">
        <v>2016</v>
      </c>
      <c r="J1978" s="77">
        <v>585</v>
      </c>
      <c r="K1978" s="77" t="s">
        <v>29</v>
      </c>
      <c r="L1978" s="77" t="s">
        <v>29</v>
      </c>
      <c r="N1978" s="77">
        <v>0</v>
      </c>
      <c r="O1978" s="77">
        <v>0</v>
      </c>
      <c r="P1978" s="77" t="s">
        <v>11</v>
      </c>
      <c r="Q1978" s="77">
        <v>47.614421900000004</v>
      </c>
      <c r="R1978" s="77">
        <v>-122.1923372</v>
      </c>
      <c r="S1978" s="77">
        <v>7107.1391471628503</v>
      </c>
      <c r="T1978" s="77">
        <v>1.1644239931279401</v>
      </c>
      <c r="U1978" s="77">
        <v>250</v>
      </c>
      <c r="V1978" s="77">
        <v>808</v>
      </c>
      <c r="W1978" s="77">
        <v>8.6120000000000002E-2</v>
      </c>
      <c r="X1978" s="77">
        <v>0</v>
      </c>
      <c r="Y1978" s="77">
        <v>0</v>
      </c>
      <c r="Z1978" s="77">
        <v>0</v>
      </c>
      <c r="AA1978" s="77">
        <v>852.85669765954196</v>
      </c>
      <c r="AB1978" s="77">
        <v>1.2505439931279401</v>
      </c>
      <c r="AC1978" s="77">
        <v>2495.8566976595398</v>
      </c>
      <c r="AE1978" s="87" t="str">
        <f t="shared" si="338"/>
        <v>Domestic</v>
      </c>
      <c r="AF1978" s="82" t="str">
        <f t="shared" si="339"/>
        <v>non-student</v>
      </c>
      <c r="AI1978" s="82">
        <f>'GDP per Capita'!N1978</f>
        <v>63809.64</v>
      </c>
      <c r="AJ1978" s="82">
        <f t="shared" si="340"/>
        <v>63809.64</v>
      </c>
      <c r="AK1978" s="82">
        <f t="shared" si="341"/>
        <v>63809.64</v>
      </c>
      <c r="AL1978" s="88">
        <f t="shared" si="342"/>
        <v>3.9114100904809053E-2</v>
      </c>
    </row>
    <row r="1979" spans="1:38">
      <c r="A1979" s="77" t="s">
        <v>156</v>
      </c>
      <c r="B1979" s="77">
        <v>2081</v>
      </c>
      <c r="C1979" s="77">
        <v>41.440034400000002</v>
      </c>
      <c r="D1979" s="77">
        <v>-87.683376999999993</v>
      </c>
      <c r="E1979" s="77" t="s">
        <v>37</v>
      </c>
      <c r="F1979" s="77">
        <v>525</v>
      </c>
      <c r="H1979" s="77" t="s">
        <v>66</v>
      </c>
      <c r="I1979" s="77">
        <v>2016</v>
      </c>
      <c r="J1979" s="77">
        <v>525</v>
      </c>
      <c r="K1979" s="77" t="s">
        <v>29</v>
      </c>
      <c r="L1979" s="77" t="s">
        <v>29</v>
      </c>
      <c r="N1979" s="77">
        <v>0</v>
      </c>
      <c r="O1979" s="77">
        <v>0</v>
      </c>
      <c r="P1979" s="77" t="s">
        <v>11</v>
      </c>
      <c r="Q1979" s="77">
        <v>47.614421900000004</v>
      </c>
      <c r="R1979" s="77">
        <v>-122.1923372</v>
      </c>
      <c r="S1979" s="77">
        <v>5590.7687245247498</v>
      </c>
      <c r="T1979" s="77">
        <v>0.95653333373725602</v>
      </c>
      <c r="U1979" s="77">
        <v>250</v>
      </c>
      <c r="V1979" s="77">
        <v>808</v>
      </c>
      <c r="W1979" s="77">
        <v>8.6120000000000002E-2</v>
      </c>
      <c r="X1979" s="77">
        <v>0</v>
      </c>
      <c r="Y1979" s="77">
        <v>0</v>
      </c>
      <c r="Z1979" s="77">
        <v>0</v>
      </c>
      <c r="AA1979" s="77">
        <v>670.892246942969</v>
      </c>
      <c r="AB1979" s="77">
        <v>1.0426533337372501</v>
      </c>
      <c r="AC1979" s="77">
        <v>2253.8922469429699</v>
      </c>
      <c r="AE1979" s="87" t="str">
        <f t="shared" si="338"/>
        <v>Domestic</v>
      </c>
      <c r="AF1979" s="82" t="str">
        <f t="shared" si="339"/>
        <v>non-student</v>
      </c>
      <c r="AI1979" s="82">
        <f>'GDP per Capita'!N1979</f>
        <v>63809.64</v>
      </c>
      <c r="AJ1979" s="82">
        <f t="shared" si="340"/>
        <v>63809.64</v>
      </c>
      <c r="AK1979" s="82">
        <f t="shared" si="341"/>
        <v>63809.64</v>
      </c>
      <c r="AL1979" s="88">
        <f t="shared" si="342"/>
        <v>3.5322127611799252E-2</v>
      </c>
    </row>
    <row r="1980" spans="1:38">
      <c r="A1980" s="77" t="s">
        <v>179</v>
      </c>
      <c r="B1980" s="77">
        <v>2082</v>
      </c>
      <c r="C1980" s="77">
        <v>43.6534817</v>
      </c>
      <c r="D1980" s="77">
        <v>-79.383934699999998</v>
      </c>
      <c r="E1980" s="77" t="s">
        <v>38</v>
      </c>
      <c r="F1980" s="77">
        <v>350</v>
      </c>
      <c r="H1980" s="77" t="s">
        <v>61</v>
      </c>
      <c r="I1980" s="77">
        <v>2015</v>
      </c>
      <c r="J1980" s="77">
        <v>350</v>
      </c>
      <c r="K1980" s="77" t="s">
        <v>320</v>
      </c>
      <c r="L1980" s="77" t="s">
        <v>28</v>
      </c>
      <c r="N1980" s="77">
        <v>0</v>
      </c>
      <c r="O1980" s="77">
        <v>0</v>
      </c>
      <c r="P1980" s="77" t="s">
        <v>12</v>
      </c>
      <c r="Q1980" s="77">
        <v>42.360253399999998</v>
      </c>
      <c r="R1980" s="77">
        <v>-71.058291199999999</v>
      </c>
      <c r="S1980" s="77">
        <v>1383.54396522351</v>
      </c>
      <c r="T1980" s="77">
        <v>0.34432145307888801</v>
      </c>
      <c r="U1980" s="77">
        <v>233</v>
      </c>
      <c r="V1980" s="77">
        <v>378</v>
      </c>
      <c r="W1980" s="77">
        <v>4.9197999999999999E-2</v>
      </c>
      <c r="X1980" s="77">
        <v>0</v>
      </c>
      <c r="Y1980" s="77">
        <v>0</v>
      </c>
      <c r="Z1980" s="77">
        <v>0</v>
      </c>
      <c r="AA1980" s="77">
        <v>265.640441322914</v>
      </c>
      <c r="AB1980" s="77">
        <v>0.39351945307888803</v>
      </c>
      <c r="AC1980" s="77">
        <v>1226.64044132291</v>
      </c>
      <c r="AE1980" s="87" t="str">
        <f t="shared" si="338"/>
        <v>International</v>
      </c>
      <c r="AF1980" s="82" t="str">
        <f t="shared" si="339"/>
        <v>student</v>
      </c>
      <c r="AI1980" s="82">
        <f>'GDP per Capita'!N1980</f>
        <v>49196.49</v>
      </c>
      <c r="AJ1980" s="82">
        <f t="shared" si="340"/>
        <v>49196.49</v>
      </c>
      <c r="AK1980" s="82">
        <f t="shared" si="341"/>
        <v>49196.49</v>
      </c>
      <c r="AL1980" s="88">
        <f t="shared" si="342"/>
        <v>2.4933495079078001E-2</v>
      </c>
    </row>
    <row r="1981" spans="1:38">
      <c r="A1981" s="77" t="s">
        <v>395</v>
      </c>
      <c r="B1981" s="77">
        <v>2083</v>
      </c>
      <c r="C1981" s="77">
        <v>21.581008799999999</v>
      </c>
      <c r="D1981" s="77">
        <v>39.1653612</v>
      </c>
      <c r="E1981" s="77" t="s">
        <v>38</v>
      </c>
      <c r="F1981" s="77">
        <v>970</v>
      </c>
      <c r="H1981" s="77" t="s">
        <v>65</v>
      </c>
      <c r="I1981" s="77">
        <v>2015</v>
      </c>
      <c r="J1981" s="77">
        <v>970</v>
      </c>
      <c r="K1981" s="77" t="s">
        <v>570</v>
      </c>
      <c r="L1981" s="77" t="s">
        <v>32</v>
      </c>
      <c r="N1981" s="77">
        <v>0</v>
      </c>
      <c r="O1981" s="77">
        <v>0</v>
      </c>
      <c r="P1981" s="77" t="s">
        <v>12</v>
      </c>
      <c r="Q1981" s="77">
        <v>42.360253399999998</v>
      </c>
      <c r="R1981" s="77">
        <v>-71.058291199999999</v>
      </c>
      <c r="S1981" s="77">
        <v>19883.840153087702</v>
      </c>
      <c r="T1981" s="77">
        <v>3.0769926048396798</v>
      </c>
      <c r="U1981" s="77">
        <v>233</v>
      </c>
      <c r="V1981" s="77">
        <v>378</v>
      </c>
      <c r="W1981" s="77">
        <v>4.9197999999999999E-2</v>
      </c>
      <c r="X1981" s="77">
        <v>0</v>
      </c>
      <c r="Y1981" s="77">
        <v>0</v>
      </c>
      <c r="Z1981" s="77">
        <v>0</v>
      </c>
      <c r="AA1981" s="77">
        <v>1819.37137400752</v>
      </c>
      <c r="AB1981" s="77">
        <v>3.1261906048396799</v>
      </c>
      <c r="AC1981" s="77">
        <v>3400.37137400752</v>
      </c>
      <c r="AE1981" s="87" t="str">
        <f t="shared" si="338"/>
        <v>International</v>
      </c>
      <c r="AF1981" s="82" t="str">
        <f t="shared" si="339"/>
        <v>student</v>
      </c>
      <c r="AI1981" s="82">
        <f>'GDP per Capita'!N1981</f>
        <v>21764.39</v>
      </c>
      <c r="AJ1981" s="82">
        <f t="shared" si="340"/>
        <v>21764.39</v>
      </c>
      <c r="AK1981" s="82">
        <f t="shared" si="341"/>
        <v>21764.39</v>
      </c>
      <c r="AL1981" s="88">
        <f t="shared" si="342"/>
        <v>0.1562355468730123</v>
      </c>
    </row>
    <row r="1982" spans="1:38">
      <c r="A1982" s="77" t="s">
        <v>496</v>
      </c>
      <c r="B1982" s="77">
        <v>2084</v>
      </c>
      <c r="C1982" s="77">
        <v>41.350698899999998</v>
      </c>
      <c r="D1982" s="77">
        <v>-72.077365400000005</v>
      </c>
      <c r="E1982" s="77" t="s">
        <v>42</v>
      </c>
      <c r="F1982" s="77">
        <v>535</v>
      </c>
      <c r="I1982" s="77">
        <v>2015</v>
      </c>
      <c r="J1982" s="77">
        <v>535</v>
      </c>
      <c r="K1982" s="77" t="s">
        <v>29</v>
      </c>
      <c r="L1982" s="77" t="s">
        <v>29</v>
      </c>
      <c r="N1982" s="77">
        <v>0</v>
      </c>
      <c r="O1982" s="77">
        <v>0</v>
      </c>
      <c r="P1982" s="77" t="s">
        <v>12</v>
      </c>
      <c r="Q1982" s="77">
        <v>42.360253399999998</v>
      </c>
      <c r="R1982" s="77">
        <v>-71.058291199999999</v>
      </c>
      <c r="S1982" s="77">
        <v>280.88858869306199</v>
      </c>
      <c r="T1982" s="77">
        <v>0.19872157156546599</v>
      </c>
      <c r="U1982" s="77">
        <v>233</v>
      </c>
      <c r="V1982" s="77">
        <v>756</v>
      </c>
      <c r="W1982" s="77">
        <v>9.8395999999999997E-2</v>
      </c>
      <c r="X1982" s="77">
        <v>0</v>
      </c>
      <c r="Y1982" s="77">
        <v>0</v>
      </c>
      <c r="Z1982" s="77">
        <v>0</v>
      </c>
      <c r="AA1982" s="77">
        <v>53.930609029067902</v>
      </c>
      <c r="AB1982" s="77">
        <v>0.29711757156546598</v>
      </c>
      <c r="AC1982" s="77">
        <v>1577.93060902906</v>
      </c>
      <c r="AE1982" s="87" t="str">
        <f t="shared" si="338"/>
        <v>Domestic</v>
      </c>
      <c r="AF1982" s="82" t="str">
        <f t="shared" si="339"/>
        <v>non-student</v>
      </c>
      <c r="AI1982" s="82">
        <f>'GDP per Capita'!N1982</f>
        <v>63809.64</v>
      </c>
      <c r="AJ1982" s="82">
        <f t="shared" si="340"/>
        <v>63809.64</v>
      </c>
      <c r="AK1982" s="82">
        <f t="shared" si="341"/>
        <v>63809.64</v>
      </c>
      <c r="AL1982" s="88">
        <f t="shared" si="342"/>
        <v>2.472871824741622E-2</v>
      </c>
    </row>
    <row r="1983" spans="1:38">
      <c r="A1983" s="77" t="s">
        <v>321</v>
      </c>
      <c r="B1983" s="77">
        <v>2085</v>
      </c>
      <c r="C1983" s="77">
        <v>35.227200000000003</v>
      </c>
      <c r="D1983" s="77">
        <v>-80.843082999999993</v>
      </c>
      <c r="E1983" s="77" t="s">
        <v>42</v>
      </c>
      <c r="F1983" s="77">
        <v>475</v>
      </c>
      <c r="H1983" s="77" t="s">
        <v>66</v>
      </c>
      <c r="I1983" s="77">
        <v>2015</v>
      </c>
      <c r="J1983" s="77">
        <v>475</v>
      </c>
      <c r="K1983" s="77" t="s">
        <v>29</v>
      </c>
      <c r="L1983" s="77" t="s">
        <v>29</v>
      </c>
      <c r="N1983" s="77">
        <v>0</v>
      </c>
      <c r="O1983" s="77">
        <v>0</v>
      </c>
      <c r="P1983" s="77" t="s">
        <v>12</v>
      </c>
      <c r="Q1983" s="77">
        <v>42.360253399999998</v>
      </c>
      <c r="R1983" s="77">
        <v>-71.058291199999999</v>
      </c>
      <c r="S1983" s="77">
        <v>2319.31558501979</v>
      </c>
      <c r="T1983" s="77">
        <v>0.46788520642009201</v>
      </c>
      <c r="U1983" s="77">
        <v>233</v>
      </c>
      <c r="V1983" s="77">
        <v>756</v>
      </c>
      <c r="W1983" s="77">
        <v>9.8395999999999997E-2</v>
      </c>
      <c r="X1983" s="77">
        <v>0</v>
      </c>
      <c r="Y1983" s="77">
        <v>0</v>
      </c>
      <c r="Z1983" s="77">
        <v>0</v>
      </c>
      <c r="AA1983" s="77">
        <v>445.30859232379999</v>
      </c>
      <c r="AB1983" s="77">
        <v>0.56628120642009205</v>
      </c>
      <c r="AC1983" s="77">
        <v>1909.3085923238</v>
      </c>
      <c r="AE1983" s="87" t="str">
        <f t="shared" si="338"/>
        <v>Domestic</v>
      </c>
      <c r="AF1983" s="82" t="str">
        <f t="shared" si="339"/>
        <v>non-student</v>
      </c>
      <c r="AI1983" s="82">
        <f>'GDP per Capita'!N1983</f>
        <v>63809.64</v>
      </c>
      <c r="AJ1983" s="82">
        <f t="shared" si="340"/>
        <v>63809.64</v>
      </c>
      <c r="AK1983" s="82">
        <f t="shared" si="341"/>
        <v>63809.64</v>
      </c>
      <c r="AL1983" s="88">
        <f t="shared" si="342"/>
        <v>2.9921945842725332E-2</v>
      </c>
    </row>
    <row r="1984" spans="1:38">
      <c r="A1984" s="77" t="s">
        <v>305</v>
      </c>
      <c r="B1984" s="77">
        <v>2086</v>
      </c>
      <c r="C1984" s="77">
        <v>40.825491399999997</v>
      </c>
      <c r="D1984" s="77">
        <v>-73.681282008303199</v>
      </c>
      <c r="E1984" s="77" t="s">
        <v>42</v>
      </c>
      <c r="F1984" s="77">
        <v>535</v>
      </c>
      <c r="H1984" s="77" t="s">
        <v>64</v>
      </c>
      <c r="I1984" s="77">
        <v>2015</v>
      </c>
      <c r="J1984" s="77">
        <v>535</v>
      </c>
      <c r="K1984" s="77" t="s">
        <v>29</v>
      </c>
      <c r="L1984" s="77" t="s">
        <v>29</v>
      </c>
      <c r="N1984" s="77">
        <v>0</v>
      </c>
      <c r="O1984" s="77">
        <v>0</v>
      </c>
      <c r="P1984" s="77" t="s">
        <v>12</v>
      </c>
      <c r="Q1984" s="77">
        <v>42.360253399999998</v>
      </c>
      <c r="R1984" s="77">
        <v>-71.058291199999999</v>
      </c>
      <c r="S1984" s="77">
        <v>553.86443673787699</v>
      </c>
      <c r="T1984" s="77">
        <v>0.23476660610419101</v>
      </c>
      <c r="U1984" s="77">
        <v>233</v>
      </c>
      <c r="V1984" s="77">
        <v>756</v>
      </c>
      <c r="W1984" s="77">
        <v>9.8395999999999997E-2</v>
      </c>
      <c r="X1984" s="77">
        <v>0</v>
      </c>
      <c r="Y1984" s="77">
        <v>0</v>
      </c>
      <c r="Z1984" s="77">
        <v>0</v>
      </c>
      <c r="AA1984" s="77">
        <v>106.34197185367201</v>
      </c>
      <c r="AB1984" s="77">
        <v>0.33316260610419102</v>
      </c>
      <c r="AC1984" s="77">
        <v>1630.34197185367</v>
      </c>
      <c r="AE1984" s="87" t="str">
        <f t="shared" si="338"/>
        <v>Domestic</v>
      </c>
      <c r="AF1984" s="82" t="str">
        <f t="shared" si="339"/>
        <v>non-student</v>
      </c>
      <c r="AI1984" s="82">
        <f>'GDP per Capita'!N1984</f>
        <v>63809.64</v>
      </c>
      <c r="AJ1984" s="82">
        <f t="shared" si="340"/>
        <v>63809.64</v>
      </c>
      <c r="AK1984" s="82">
        <f t="shared" si="341"/>
        <v>63809.64</v>
      </c>
      <c r="AL1984" s="88">
        <f t="shared" si="342"/>
        <v>2.5550088855753928E-2</v>
      </c>
    </row>
    <row r="1985" spans="1:38">
      <c r="A1985" s="77" t="s">
        <v>497</v>
      </c>
      <c r="B1985" s="77">
        <v>2087</v>
      </c>
      <c r="C1985" s="77">
        <v>35.660175000000002</v>
      </c>
      <c r="D1985" s="77">
        <v>139.28307100000001</v>
      </c>
      <c r="E1985" s="77" t="s">
        <v>37</v>
      </c>
      <c r="F1985" s="77">
        <v>535</v>
      </c>
      <c r="H1985" s="77" t="s">
        <v>64</v>
      </c>
      <c r="I1985" s="77">
        <v>2015</v>
      </c>
      <c r="J1985" s="77">
        <v>535</v>
      </c>
      <c r="K1985" s="77" t="s">
        <v>585</v>
      </c>
      <c r="L1985" s="77" t="s">
        <v>30</v>
      </c>
      <c r="N1985" s="77">
        <v>0</v>
      </c>
      <c r="O1985" s="77">
        <v>0</v>
      </c>
      <c r="P1985" s="77" t="s">
        <v>12</v>
      </c>
      <c r="Q1985" s="77">
        <v>42.360253399999998</v>
      </c>
      <c r="R1985" s="77">
        <v>-71.058291199999999</v>
      </c>
      <c r="S1985" s="77">
        <v>21616.3002236211</v>
      </c>
      <c r="T1985" s="77">
        <v>3.3584769282733902</v>
      </c>
      <c r="U1985" s="77">
        <v>233</v>
      </c>
      <c r="V1985" s="77">
        <v>756</v>
      </c>
      <c r="W1985" s="77">
        <v>9.8395999999999997E-2</v>
      </c>
      <c r="X1985" s="77">
        <v>0</v>
      </c>
      <c r="Y1985" s="77">
        <v>0</v>
      </c>
      <c r="Z1985" s="77">
        <v>0</v>
      </c>
      <c r="AA1985" s="77">
        <v>1977.8914704613301</v>
      </c>
      <c r="AB1985" s="77">
        <v>3.4568729282733899</v>
      </c>
      <c r="AC1985" s="77">
        <v>3501.8914704613298</v>
      </c>
      <c r="AE1985" s="87" t="str">
        <f t="shared" si="338"/>
        <v>International</v>
      </c>
      <c r="AF1985" s="82" t="str">
        <f t="shared" si="339"/>
        <v>non-student</v>
      </c>
      <c r="AI1985" s="82">
        <f>'GDP per Capita'!N1985</f>
        <v>41314.410000000003</v>
      </c>
      <c r="AJ1985" s="82">
        <f t="shared" si="340"/>
        <v>41314.410000000003</v>
      </c>
      <c r="AK1985" s="82">
        <f t="shared" si="341"/>
        <v>41314.410000000003</v>
      </c>
      <c r="AL1985" s="88">
        <f t="shared" si="342"/>
        <v>8.4761986688453972E-2</v>
      </c>
    </row>
    <row r="1986" spans="1:38">
      <c r="A1986" s="77" t="s">
        <v>254</v>
      </c>
      <c r="B1986" s="77">
        <v>2088</v>
      </c>
      <c r="C1986" s="77">
        <v>41.805813700000002</v>
      </c>
      <c r="D1986" s="77">
        <v>-72.254236010227999</v>
      </c>
      <c r="E1986" s="77" t="s">
        <v>38</v>
      </c>
      <c r="F1986" s="77">
        <v>270</v>
      </c>
      <c r="H1986" s="77" t="s">
        <v>65</v>
      </c>
      <c r="I1986" s="77">
        <v>2015</v>
      </c>
      <c r="J1986" s="77">
        <v>270</v>
      </c>
      <c r="K1986" s="77" t="s">
        <v>29</v>
      </c>
      <c r="L1986" s="77" t="s">
        <v>29</v>
      </c>
      <c r="N1986" s="77">
        <v>0</v>
      </c>
      <c r="O1986" s="77">
        <v>0</v>
      </c>
      <c r="P1986" s="77" t="s">
        <v>12</v>
      </c>
      <c r="Q1986" s="77">
        <v>42.360253399999998</v>
      </c>
      <c r="R1986" s="77">
        <v>-71.058291199999999</v>
      </c>
      <c r="S1986" s="77">
        <v>232.735565308888</v>
      </c>
      <c r="T1986" s="77">
        <v>0.19236321640892601</v>
      </c>
      <c r="U1986" s="77">
        <v>233</v>
      </c>
      <c r="V1986" s="77">
        <v>378</v>
      </c>
      <c r="W1986" s="77">
        <v>4.9197999999999999E-2</v>
      </c>
      <c r="X1986" s="77">
        <v>0</v>
      </c>
      <c r="Y1986" s="77">
        <v>0</v>
      </c>
      <c r="Z1986" s="77">
        <v>0</v>
      </c>
      <c r="AA1986" s="77">
        <v>44.6852285393066</v>
      </c>
      <c r="AB1986" s="77">
        <v>0.241561216408926</v>
      </c>
      <c r="AC1986" s="77">
        <v>925.68522853930597</v>
      </c>
      <c r="AE1986" s="87" t="str">
        <f t="shared" si="338"/>
        <v>Domestic</v>
      </c>
      <c r="AF1986" s="82" t="str">
        <f t="shared" si="339"/>
        <v>student</v>
      </c>
      <c r="AI1986" s="82">
        <f>'GDP per Capita'!N1986</f>
        <v>63809.64</v>
      </c>
      <c r="AJ1986" s="82">
        <f t="shared" si="340"/>
        <v>63809.64</v>
      </c>
      <c r="AK1986" s="82">
        <f t="shared" si="341"/>
        <v>63809.64</v>
      </c>
      <c r="AL1986" s="88">
        <f t="shared" si="342"/>
        <v>1.4506980897232864E-2</v>
      </c>
    </row>
    <row r="1987" spans="1:38">
      <c r="A1987" s="77" t="s">
        <v>177</v>
      </c>
      <c r="B1987" s="77">
        <v>2089</v>
      </c>
      <c r="C1987" s="77">
        <v>41.5236436</v>
      </c>
      <c r="D1987" s="77">
        <v>-90.577636799999993</v>
      </c>
      <c r="E1987" s="77" t="s">
        <v>42</v>
      </c>
      <c r="F1987" s="77">
        <v>1635</v>
      </c>
      <c r="H1987" s="77" t="s">
        <v>64</v>
      </c>
      <c r="I1987" s="77">
        <v>2015</v>
      </c>
      <c r="J1987" s="77">
        <v>1635</v>
      </c>
      <c r="K1987" s="77" t="s">
        <v>29</v>
      </c>
      <c r="L1987" s="77" t="s">
        <v>29</v>
      </c>
      <c r="N1987" s="77">
        <v>0</v>
      </c>
      <c r="O1987" s="77">
        <v>0</v>
      </c>
      <c r="P1987" s="77" t="s">
        <v>12</v>
      </c>
      <c r="Q1987" s="77">
        <v>42.360253399999998</v>
      </c>
      <c r="R1987" s="77">
        <v>-71.058291199999999</v>
      </c>
      <c r="S1987" s="77">
        <v>3227.12011554624</v>
      </c>
      <c r="T1987" s="77">
        <v>0.59908193986831404</v>
      </c>
      <c r="U1987" s="77">
        <v>233</v>
      </c>
      <c r="V1987" s="77">
        <v>756</v>
      </c>
      <c r="W1987" s="77">
        <v>9.8395999999999997E-2</v>
      </c>
      <c r="X1987" s="77">
        <v>0</v>
      </c>
      <c r="Y1987" s="77">
        <v>0</v>
      </c>
      <c r="Z1987" s="77">
        <v>0</v>
      </c>
      <c r="AA1987" s="77">
        <v>619.60706218487906</v>
      </c>
      <c r="AB1987" s="77">
        <v>0.69747793986831397</v>
      </c>
      <c r="AC1987" s="77">
        <v>3243.6070621848698</v>
      </c>
      <c r="AE1987" s="87" t="str">
        <f t="shared" ref="AE1987:AE2050" si="343">IF(K1987&lt;&gt;"USA",IF(K1987&lt;&gt;"Unknown","International","Unknown"),"Domestic")</f>
        <v>Domestic</v>
      </c>
      <c r="AF1987" s="82" t="str">
        <f t="shared" ref="AF1987:AF2050" si="344">IF(E1987="Undergraduate Student","student",IF(E1987="Graduate Student","student","non-student"))</f>
        <v>non-student</v>
      </c>
      <c r="AI1987" s="82">
        <f>'GDP per Capita'!N1987</f>
        <v>63809.64</v>
      </c>
      <c r="AJ1987" s="82">
        <f t="shared" ref="AJ1987:AJ2050" si="345">IFERROR(AI1987,"")</f>
        <v>63809.64</v>
      </c>
      <c r="AK1987" s="82">
        <f t="shared" ref="AK1987:AK2050" si="346">IFERROR(AI1987,AVERAGE(AJ$2:AJ$2538))</f>
        <v>63809.64</v>
      </c>
      <c r="AL1987" s="88">
        <f t="shared" ref="AL1987:AL2050" si="347">AC1987/AK1987</f>
        <v>5.0832555428691806E-2</v>
      </c>
    </row>
    <row r="1988" spans="1:38">
      <c r="A1988" s="77" t="s">
        <v>498</v>
      </c>
      <c r="B1988" s="77">
        <v>2090</v>
      </c>
      <c r="C1988" s="77">
        <v>50.776350999999998</v>
      </c>
      <c r="D1988" s="77">
        <v>6.0838619999999999</v>
      </c>
      <c r="E1988" s="77" t="s">
        <v>39</v>
      </c>
      <c r="F1988" s="77">
        <v>520</v>
      </c>
      <c r="H1988" s="77" t="s">
        <v>65</v>
      </c>
      <c r="I1988" s="77">
        <v>2015</v>
      </c>
      <c r="J1988" s="77">
        <v>520</v>
      </c>
      <c r="K1988" s="77" t="s">
        <v>224</v>
      </c>
      <c r="L1988" s="77" t="s">
        <v>31</v>
      </c>
      <c r="N1988" s="77">
        <v>0</v>
      </c>
      <c r="O1988" s="77">
        <v>0</v>
      </c>
      <c r="P1988" s="77" t="s">
        <v>12</v>
      </c>
      <c r="Q1988" s="77">
        <v>42.360253399999998</v>
      </c>
      <c r="R1988" s="77">
        <v>-71.058291199999999</v>
      </c>
      <c r="S1988" s="77">
        <v>11396.995486031899</v>
      </c>
      <c r="T1988" s="77">
        <v>1.77450035928098</v>
      </c>
      <c r="U1988" s="77">
        <v>233</v>
      </c>
      <c r="V1988" s="77">
        <v>756</v>
      </c>
      <c r="W1988" s="77">
        <v>9.8395999999999997E-2</v>
      </c>
      <c r="X1988" s="77">
        <v>0</v>
      </c>
      <c r="Y1988" s="77">
        <v>0</v>
      </c>
      <c r="Z1988" s="77">
        <v>0</v>
      </c>
      <c r="AA1988" s="77">
        <v>1196.68452603335</v>
      </c>
      <c r="AB1988" s="77">
        <v>1.87289635928098</v>
      </c>
      <c r="AC1988" s="77">
        <v>2705.6845260333498</v>
      </c>
      <c r="AE1988" s="87" t="str">
        <f t="shared" si="343"/>
        <v>International</v>
      </c>
      <c r="AF1988" s="82" t="str">
        <f t="shared" si="344"/>
        <v>non-student</v>
      </c>
      <c r="AI1988" s="82">
        <f>'GDP per Capita'!N1988</f>
        <v>49180.54</v>
      </c>
      <c r="AJ1988" s="82">
        <f t="shared" si="345"/>
        <v>49180.54</v>
      </c>
      <c r="AK1988" s="82">
        <f t="shared" si="346"/>
        <v>49180.54</v>
      </c>
      <c r="AL1988" s="88">
        <f t="shared" si="347"/>
        <v>5.5015348063143468E-2</v>
      </c>
    </row>
    <row r="1989" spans="1:38">
      <c r="A1989" s="77" t="s">
        <v>404</v>
      </c>
      <c r="B1989" s="77">
        <v>2091</v>
      </c>
      <c r="C1989" s="77">
        <v>26.2966528</v>
      </c>
      <c r="D1989" s="77">
        <v>50.120214599999997</v>
      </c>
      <c r="E1989" s="77" t="s">
        <v>42</v>
      </c>
      <c r="F1989" s="77">
        <v>250</v>
      </c>
      <c r="H1989" s="77" t="s">
        <v>61</v>
      </c>
      <c r="I1989" s="77">
        <v>2015</v>
      </c>
      <c r="J1989" s="77">
        <v>250</v>
      </c>
      <c r="K1989" s="77" t="s">
        <v>570</v>
      </c>
      <c r="L1989" s="77" t="s">
        <v>32</v>
      </c>
      <c r="N1989" s="77">
        <v>0</v>
      </c>
      <c r="O1989" s="77">
        <v>0</v>
      </c>
      <c r="P1989" s="77" t="s">
        <v>12</v>
      </c>
      <c r="Q1989" s="77">
        <v>42.360253399999998</v>
      </c>
      <c r="R1989" s="77">
        <v>-71.058291199999999</v>
      </c>
      <c r="S1989" s="77">
        <v>20581.742933941401</v>
      </c>
      <c r="T1989" s="77">
        <v>3.1897493077128498</v>
      </c>
      <c r="U1989" s="77">
        <v>233</v>
      </c>
      <c r="V1989" s="77">
        <v>756</v>
      </c>
      <c r="W1989" s="77">
        <v>9.8395999999999997E-2</v>
      </c>
      <c r="X1989" s="77">
        <v>0</v>
      </c>
      <c r="Y1989" s="77">
        <v>0</v>
      </c>
      <c r="Z1989" s="77">
        <v>0</v>
      </c>
      <c r="AA1989" s="77">
        <v>1883.22947845563</v>
      </c>
      <c r="AB1989" s="77">
        <v>3.28814530771285</v>
      </c>
      <c r="AC1989" s="77">
        <v>3122.2294784556302</v>
      </c>
      <c r="AE1989" s="87" t="str">
        <f t="shared" si="343"/>
        <v>International</v>
      </c>
      <c r="AF1989" s="82" t="str">
        <f t="shared" si="344"/>
        <v>non-student</v>
      </c>
      <c r="AI1989" s="82">
        <f>'GDP per Capita'!N1989</f>
        <v>21764.39</v>
      </c>
      <c r="AJ1989" s="82">
        <f t="shared" si="345"/>
        <v>21764.39</v>
      </c>
      <c r="AK1989" s="82">
        <f t="shared" si="346"/>
        <v>21764.39</v>
      </c>
      <c r="AL1989" s="88">
        <f t="shared" si="347"/>
        <v>0.14345586889665321</v>
      </c>
    </row>
    <row r="1990" spans="1:38">
      <c r="A1990" s="77" t="s">
        <v>453</v>
      </c>
      <c r="B1990" s="77">
        <v>2092</v>
      </c>
      <c r="C1990" s="77">
        <v>42.360253399999998</v>
      </c>
      <c r="D1990" s="77">
        <v>-71.058291199999999</v>
      </c>
      <c r="E1990" s="77" t="s">
        <v>42</v>
      </c>
      <c r="F1990" s="77">
        <v>635</v>
      </c>
      <c r="H1990" s="77" t="s">
        <v>64</v>
      </c>
      <c r="I1990" s="77">
        <v>2015</v>
      </c>
      <c r="J1990" s="77">
        <v>635</v>
      </c>
      <c r="K1990" s="77" t="s">
        <v>29</v>
      </c>
      <c r="L1990" s="77" t="s">
        <v>29</v>
      </c>
      <c r="N1990" s="77">
        <v>0</v>
      </c>
      <c r="O1990" s="77">
        <v>1</v>
      </c>
      <c r="P1990" s="77" t="s">
        <v>12</v>
      </c>
      <c r="Q1990" s="77">
        <v>42.360253399999998</v>
      </c>
      <c r="R1990" s="77">
        <v>-71.058291199999999</v>
      </c>
      <c r="S1990" s="77">
        <v>0</v>
      </c>
      <c r="T1990" s="77">
        <v>0</v>
      </c>
      <c r="U1990" s="77">
        <v>0</v>
      </c>
      <c r="V1990" s="77">
        <v>0</v>
      </c>
      <c r="W1990" s="77">
        <v>0</v>
      </c>
      <c r="X1990" s="77">
        <v>0</v>
      </c>
      <c r="Y1990" s="77">
        <v>0</v>
      </c>
      <c r="Z1990" s="77">
        <v>0</v>
      </c>
      <c r="AA1990" s="77">
        <v>0</v>
      </c>
      <c r="AB1990" s="77">
        <v>0</v>
      </c>
      <c r="AC1990" s="77">
        <v>635</v>
      </c>
      <c r="AE1990" s="87" t="str">
        <f t="shared" si="343"/>
        <v>Domestic</v>
      </c>
      <c r="AF1990" s="82" t="str">
        <f t="shared" si="344"/>
        <v>non-student</v>
      </c>
      <c r="AI1990" s="82">
        <f>'GDP per Capita'!N1990</f>
        <v>63809.64</v>
      </c>
      <c r="AJ1990" s="82">
        <f t="shared" si="345"/>
        <v>63809.64</v>
      </c>
      <c r="AK1990" s="82">
        <f t="shared" si="346"/>
        <v>63809.64</v>
      </c>
      <c r="AL1990" s="88">
        <f t="shared" si="347"/>
        <v>9.951474416718226E-3</v>
      </c>
    </row>
    <row r="1991" spans="1:38">
      <c r="A1991" s="77" t="s">
        <v>499</v>
      </c>
      <c r="B1991" s="77">
        <v>2093</v>
      </c>
      <c r="C1991" s="77">
        <v>-30.032499900000001</v>
      </c>
      <c r="D1991" s="77">
        <v>-51.230376700000001</v>
      </c>
      <c r="E1991" s="77" t="s">
        <v>38</v>
      </c>
      <c r="F1991" s="77">
        <v>520</v>
      </c>
      <c r="H1991" s="77" t="s">
        <v>65</v>
      </c>
      <c r="I1991" s="77">
        <v>2015</v>
      </c>
      <c r="J1991" s="77">
        <v>520</v>
      </c>
      <c r="K1991" s="77" t="s">
        <v>587</v>
      </c>
      <c r="L1991" s="77" t="s">
        <v>28</v>
      </c>
      <c r="N1991" s="77">
        <v>0</v>
      </c>
      <c r="O1991" s="77">
        <v>0</v>
      </c>
      <c r="P1991" s="77" t="s">
        <v>12</v>
      </c>
      <c r="Q1991" s="77">
        <v>42.360253399999998</v>
      </c>
      <c r="R1991" s="77">
        <v>-71.058291199999999</v>
      </c>
      <c r="S1991" s="77">
        <v>16603.400338510299</v>
      </c>
      <c r="T1991" s="77">
        <v>2.5584878067708199</v>
      </c>
      <c r="U1991" s="77">
        <v>233</v>
      </c>
      <c r="V1991" s="77">
        <v>378</v>
      </c>
      <c r="W1991" s="77">
        <v>4.9197999999999999E-2</v>
      </c>
      <c r="X1991" s="77">
        <v>0</v>
      </c>
      <c r="Y1991" s="77">
        <v>0</v>
      </c>
      <c r="Z1991" s="77">
        <v>0</v>
      </c>
      <c r="AA1991" s="77">
        <v>1743.35703554358</v>
      </c>
      <c r="AB1991" s="77">
        <v>2.60768580677082</v>
      </c>
      <c r="AC1991" s="77">
        <v>2874.35703554358</v>
      </c>
      <c r="AE1991" s="87" t="str">
        <f t="shared" si="343"/>
        <v>International</v>
      </c>
      <c r="AF1991" s="82" t="str">
        <f t="shared" si="344"/>
        <v>student</v>
      </c>
      <c r="AI1991" s="82">
        <f>'GDP per Capita'!N1991</f>
        <v>10913.42</v>
      </c>
      <c r="AJ1991" s="82">
        <f t="shared" si="345"/>
        <v>10913.42</v>
      </c>
      <c r="AK1991" s="82">
        <f t="shared" si="346"/>
        <v>10913.42</v>
      </c>
      <c r="AL1991" s="88">
        <f t="shared" si="347"/>
        <v>0.26337821100476111</v>
      </c>
    </row>
    <row r="1992" spans="1:38">
      <c r="A1992" s="77" t="s">
        <v>170</v>
      </c>
      <c r="B1992" s="77">
        <v>2094</v>
      </c>
      <c r="C1992" s="77">
        <v>37.426540699999997</v>
      </c>
      <c r="D1992" s="77">
        <v>-122.170292584091</v>
      </c>
      <c r="E1992" s="77" t="s">
        <v>38</v>
      </c>
      <c r="F1992" s="77">
        <v>166</v>
      </c>
      <c r="H1992" s="77" t="s">
        <v>65</v>
      </c>
      <c r="I1992" s="77">
        <v>2015</v>
      </c>
      <c r="J1992" s="77">
        <v>166</v>
      </c>
      <c r="K1992" s="77" t="s">
        <v>29</v>
      </c>
      <c r="L1992" s="77" t="s">
        <v>29</v>
      </c>
      <c r="N1992" s="77">
        <v>0</v>
      </c>
      <c r="O1992" s="77">
        <v>0</v>
      </c>
      <c r="P1992" s="77" t="s">
        <v>12</v>
      </c>
      <c r="Q1992" s="77">
        <v>42.360253399999998</v>
      </c>
      <c r="R1992" s="77">
        <v>-71.058291199999999</v>
      </c>
      <c r="S1992" s="77">
        <v>8658.2072114217808</v>
      </c>
      <c r="T1992" s="77">
        <v>1.3812639592634199</v>
      </c>
      <c r="U1992" s="77">
        <v>233</v>
      </c>
      <c r="V1992" s="77">
        <v>378</v>
      </c>
      <c r="W1992" s="77">
        <v>4.9197999999999999E-2</v>
      </c>
      <c r="X1992" s="77">
        <v>0</v>
      </c>
      <c r="Y1992" s="77">
        <v>0</v>
      </c>
      <c r="Z1992" s="77">
        <v>0</v>
      </c>
      <c r="AA1992" s="77">
        <v>909.11175719928701</v>
      </c>
      <c r="AB1992" s="77">
        <v>1.43046195926342</v>
      </c>
      <c r="AC1992" s="77">
        <v>1686.11175719928</v>
      </c>
      <c r="AE1992" s="87" t="str">
        <f t="shared" si="343"/>
        <v>Domestic</v>
      </c>
      <c r="AF1992" s="82" t="str">
        <f t="shared" si="344"/>
        <v>student</v>
      </c>
      <c r="AI1992" s="82">
        <f>'GDP per Capita'!N1992</f>
        <v>63809.64</v>
      </c>
      <c r="AJ1992" s="82">
        <f t="shared" si="345"/>
        <v>63809.64</v>
      </c>
      <c r="AK1992" s="82">
        <f t="shared" si="346"/>
        <v>63809.64</v>
      </c>
      <c r="AL1992" s="88">
        <f t="shared" si="347"/>
        <v>2.6424091362986533E-2</v>
      </c>
    </row>
    <row r="1993" spans="1:38">
      <c r="A1993" s="77" t="s">
        <v>84</v>
      </c>
      <c r="B1993" s="77">
        <v>2095</v>
      </c>
      <c r="C1993" s="77">
        <v>24.474796099999999</v>
      </c>
      <c r="D1993" s="77">
        <v>54.370576200000002</v>
      </c>
      <c r="E1993" s="77" t="s">
        <v>37</v>
      </c>
      <c r="F1993" s="77">
        <v>475</v>
      </c>
      <c r="H1993" s="77" t="s">
        <v>66</v>
      </c>
      <c r="I1993" s="77">
        <v>2015</v>
      </c>
      <c r="J1993" s="77">
        <v>475</v>
      </c>
      <c r="K1993" s="77" t="s">
        <v>571</v>
      </c>
      <c r="L1993" s="77" t="s">
        <v>32</v>
      </c>
      <c r="N1993" s="77">
        <v>0</v>
      </c>
      <c r="O1993" s="77">
        <v>0</v>
      </c>
      <c r="P1993" s="77" t="s">
        <v>12</v>
      </c>
      <c r="Q1993" s="77">
        <v>42.360253399999998</v>
      </c>
      <c r="R1993" s="77">
        <v>-71.058291199999999</v>
      </c>
      <c r="S1993" s="77">
        <v>21428.699281682399</v>
      </c>
      <c r="T1993" s="77">
        <v>3.3277407815163298</v>
      </c>
      <c r="U1993" s="77">
        <v>233</v>
      </c>
      <c r="V1993" s="77">
        <v>756</v>
      </c>
      <c r="W1993" s="77">
        <v>9.8395999999999997E-2</v>
      </c>
      <c r="X1993" s="77">
        <v>0</v>
      </c>
      <c r="Y1993" s="77">
        <v>0</v>
      </c>
      <c r="Z1993" s="77">
        <v>0</v>
      </c>
      <c r="AA1993" s="77">
        <v>1960.72598427394</v>
      </c>
      <c r="AB1993" s="77">
        <v>3.4261367815163299</v>
      </c>
      <c r="AC1993" s="77">
        <v>3424.72598427394</v>
      </c>
      <c r="AE1993" s="87" t="str">
        <f t="shared" si="343"/>
        <v>International</v>
      </c>
      <c r="AF1993" s="82" t="str">
        <f t="shared" si="344"/>
        <v>non-student</v>
      </c>
      <c r="AI1993" s="82">
        <f>'GDP per Capita'!N1993</f>
        <v>39342.31</v>
      </c>
      <c r="AJ1993" s="82">
        <f t="shared" si="345"/>
        <v>39342.31</v>
      </c>
      <c r="AK1993" s="82">
        <f t="shared" si="346"/>
        <v>39342.31</v>
      </c>
      <c r="AL1993" s="88">
        <f t="shared" si="347"/>
        <v>8.7049438232628951E-2</v>
      </c>
    </row>
    <row r="1994" spans="1:38">
      <c r="A1994" s="77" t="s">
        <v>302</v>
      </c>
      <c r="B1994" s="77">
        <v>2096</v>
      </c>
      <c r="C1994" s="77">
        <v>42.651167399999999</v>
      </c>
      <c r="D1994" s="77">
        <v>-73.754968000000005</v>
      </c>
      <c r="E1994" s="77" t="s">
        <v>43</v>
      </c>
      <c r="F1994" s="77">
        <v>166</v>
      </c>
      <c r="H1994" s="77" t="s">
        <v>65</v>
      </c>
      <c r="I1994" s="77">
        <v>2015</v>
      </c>
      <c r="J1994" s="77">
        <v>166</v>
      </c>
      <c r="K1994" s="77" t="s">
        <v>29</v>
      </c>
      <c r="L1994" s="77" t="s">
        <v>29</v>
      </c>
      <c r="N1994" s="77">
        <v>0</v>
      </c>
      <c r="O1994" s="77">
        <v>0</v>
      </c>
      <c r="P1994" s="77" t="s">
        <v>12</v>
      </c>
      <c r="Q1994" s="77">
        <v>42.360253399999998</v>
      </c>
      <c r="R1994" s="77">
        <v>-71.058291199999999</v>
      </c>
      <c r="S1994" s="77">
        <v>446.80392874572499</v>
      </c>
      <c r="T1994" s="77">
        <v>0.22062982537450199</v>
      </c>
      <c r="U1994" s="77">
        <v>233</v>
      </c>
      <c r="V1994" s="77">
        <v>756</v>
      </c>
      <c r="W1994" s="77">
        <v>9.8395999999999997E-2</v>
      </c>
      <c r="X1994" s="77">
        <v>0</v>
      </c>
      <c r="Y1994" s="77">
        <v>0</v>
      </c>
      <c r="Z1994" s="77">
        <v>0</v>
      </c>
      <c r="AA1994" s="77">
        <v>85.786354319179395</v>
      </c>
      <c r="AB1994" s="77">
        <v>0.31902582537450203</v>
      </c>
      <c r="AC1994" s="77">
        <v>1240.78635431917</v>
      </c>
      <c r="AE1994" s="87" t="str">
        <f t="shared" si="343"/>
        <v>Domestic</v>
      </c>
      <c r="AF1994" s="82" t="str">
        <f t="shared" si="344"/>
        <v>non-student</v>
      </c>
      <c r="AI1994" s="82">
        <f>'GDP per Capita'!N1994</f>
        <v>63809.64</v>
      </c>
      <c r="AJ1994" s="82">
        <f t="shared" si="345"/>
        <v>63809.64</v>
      </c>
      <c r="AK1994" s="82">
        <f t="shared" si="346"/>
        <v>63809.64</v>
      </c>
      <c r="AL1994" s="88">
        <f t="shared" si="347"/>
        <v>1.9445123876567397E-2</v>
      </c>
    </row>
    <row r="1995" spans="1:38">
      <c r="A1995" s="77" t="s">
        <v>135</v>
      </c>
      <c r="B1995" s="77">
        <v>2097</v>
      </c>
      <c r="C1995" s="77">
        <v>30.851592699999902</v>
      </c>
      <c r="D1995" s="77">
        <v>34.782575899999998</v>
      </c>
      <c r="E1995" s="77" t="s">
        <v>37</v>
      </c>
      <c r="F1995" s="77">
        <v>475</v>
      </c>
      <c r="H1995" s="77" t="s">
        <v>66</v>
      </c>
      <c r="I1995" s="77">
        <v>2015</v>
      </c>
      <c r="J1995" s="77">
        <v>475</v>
      </c>
      <c r="K1995" s="77" t="s">
        <v>518</v>
      </c>
      <c r="L1995" s="77" t="s">
        <v>32</v>
      </c>
      <c r="N1995" s="77">
        <v>0</v>
      </c>
      <c r="O1995" s="77">
        <v>0</v>
      </c>
      <c r="P1995" s="77" t="s">
        <v>12</v>
      </c>
      <c r="Q1995" s="77">
        <v>42.360253399999998</v>
      </c>
      <c r="R1995" s="77">
        <v>-71.058291199999999</v>
      </c>
      <c r="S1995" s="77">
        <v>17807.747075894102</v>
      </c>
      <c r="T1995" s="77">
        <v>2.7466431209448099</v>
      </c>
      <c r="U1995" s="77">
        <v>233</v>
      </c>
      <c r="V1995" s="77">
        <v>756</v>
      </c>
      <c r="W1995" s="77">
        <v>9.8395999999999997E-2</v>
      </c>
      <c r="X1995" s="77">
        <v>0</v>
      </c>
      <c r="Y1995" s="77">
        <v>0</v>
      </c>
      <c r="Z1995" s="77">
        <v>0</v>
      </c>
      <c r="AA1995" s="77">
        <v>1869.8134429688801</v>
      </c>
      <c r="AB1995" s="77">
        <v>2.84503912094481</v>
      </c>
      <c r="AC1995" s="77">
        <v>3333.8134429688798</v>
      </c>
      <c r="AE1995" s="87" t="str">
        <f t="shared" si="343"/>
        <v>International</v>
      </c>
      <c r="AF1995" s="82" t="str">
        <f t="shared" si="344"/>
        <v>non-student</v>
      </c>
      <c r="AI1995" s="82">
        <f>'GDP per Capita'!N1995</f>
        <v>41377.49</v>
      </c>
      <c r="AJ1995" s="82">
        <f t="shared" si="345"/>
        <v>41377.49</v>
      </c>
      <c r="AK1995" s="82">
        <f t="shared" si="346"/>
        <v>41377.49</v>
      </c>
      <c r="AL1995" s="88">
        <f t="shared" si="347"/>
        <v>8.057070264457511E-2</v>
      </c>
    </row>
    <row r="1996" spans="1:38">
      <c r="A1996" s="77" t="s">
        <v>500</v>
      </c>
      <c r="B1996" s="77">
        <v>2098</v>
      </c>
      <c r="C1996" s="77">
        <v>40.577499199999998</v>
      </c>
      <c r="D1996" s="77">
        <v>-4.0037747999999898</v>
      </c>
      <c r="E1996" s="77" t="s">
        <v>38</v>
      </c>
      <c r="F1996" s="77">
        <v>500</v>
      </c>
      <c r="H1996" s="77" t="s">
        <v>61</v>
      </c>
      <c r="I1996" s="77">
        <v>2015</v>
      </c>
      <c r="J1996" s="77">
        <v>500</v>
      </c>
      <c r="K1996" s="77" t="s">
        <v>271</v>
      </c>
      <c r="L1996" s="77" t="s">
        <v>31</v>
      </c>
      <c r="N1996" s="77">
        <v>0</v>
      </c>
      <c r="O1996" s="77">
        <v>0</v>
      </c>
      <c r="P1996" s="77" t="s">
        <v>12</v>
      </c>
      <c r="Q1996" s="77">
        <v>42.360253399999998</v>
      </c>
      <c r="R1996" s="77">
        <v>-71.058291199999999</v>
      </c>
      <c r="S1996" s="77">
        <v>10879.815551154299</v>
      </c>
      <c r="T1996" s="77">
        <v>1.6992310243381601</v>
      </c>
      <c r="U1996" s="77">
        <v>233</v>
      </c>
      <c r="V1996" s="77">
        <v>378</v>
      </c>
      <c r="W1996" s="77">
        <v>4.9197999999999999E-2</v>
      </c>
      <c r="X1996" s="77">
        <v>0</v>
      </c>
      <c r="Y1996" s="77">
        <v>0</v>
      </c>
      <c r="Z1996" s="77">
        <v>0</v>
      </c>
      <c r="AA1996" s="77">
        <v>1142.3806328712001</v>
      </c>
      <c r="AB1996" s="77">
        <v>1.7484290243381599</v>
      </c>
      <c r="AC1996" s="77">
        <v>2253.3806328711999</v>
      </c>
      <c r="AE1996" s="87" t="str">
        <f t="shared" si="343"/>
        <v>International</v>
      </c>
      <c r="AF1996" s="82" t="str">
        <f t="shared" si="344"/>
        <v>student</v>
      </c>
      <c r="AI1996" s="82">
        <f>'GDP per Capita'!N1996</f>
        <v>32023.79</v>
      </c>
      <c r="AJ1996" s="82">
        <f t="shared" si="345"/>
        <v>32023.79</v>
      </c>
      <c r="AK1996" s="82">
        <f t="shared" si="346"/>
        <v>32023.79</v>
      </c>
      <c r="AL1996" s="88">
        <f t="shared" si="347"/>
        <v>7.0365832178864524E-2</v>
      </c>
    </row>
    <row r="1997" spans="1:38">
      <c r="A1997" s="77" t="s">
        <v>136</v>
      </c>
      <c r="B1997" s="77">
        <v>2099</v>
      </c>
      <c r="C1997" s="77">
        <v>42.418429600000003</v>
      </c>
      <c r="D1997" s="77">
        <v>-71.106163899999999</v>
      </c>
      <c r="E1997" s="77" t="s">
        <v>37</v>
      </c>
      <c r="F1997" s="77">
        <v>535</v>
      </c>
      <c r="H1997" s="77" t="s">
        <v>64</v>
      </c>
      <c r="I1997" s="77">
        <v>2015</v>
      </c>
      <c r="J1997" s="77">
        <v>535</v>
      </c>
      <c r="K1997" s="77" t="s">
        <v>29</v>
      </c>
      <c r="L1997" s="77" t="s">
        <v>29</v>
      </c>
      <c r="N1997" s="77">
        <v>0</v>
      </c>
      <c r="O1997" s="77">
        <v>1</v>
      </c>
      <c r="P1997" s="77" t="s">
        <v>12</v>
      </c>
      <c r="Q1997" s="77">
        <v>42.360253399999998</v>
      </c>
      <c r="R1997" s="77">
        <v>-71.058291199999999</v>
      </c>
      <c r="S1997" s="77">
        <v>15.1399328520436</v>
      </c>
      <c r="T1997" s="77">
        <v>0</v>
      </c>
      <c r="U1997" s="77">
        <v>0</v>
      </c>
      <c r="V1997" s="77">
        <v>0</v>
      </c>
      <c r="W1997" s="77">
        <v>0</v>
      </c>
      <c r="X1997" s="77">
        <v>0</v>
      </c>
      <c r="Y1997" s="77">
        <v>0</v>
      </c>
      <c r="Z1997" s="77">
        <v>0</v>
      </c>
      <c r="AA1997" s="77">
        <v>0</v>
      </c>
      <c r="AB1997" s="77">
        <v>0</v>
      </c>
      <c r="AC1997" s="77">
        <v>535</v>
      </c>
      <c r="AE1997" s="87" t="str">
        <f t="shared" si="343"/>
        <v>Domestic</v>
      </c>
      <c r="AF1997" s="82" t="str">
        <f t="shared" si="344"/>
        <v>non-student</v>
      </c>
      <c r="AI1997" s="82">
        <f>'GDP per Capita'!N1997</f>
        <v>63809.64</v>
      </c>
      <c r="AJ1997" s="82">
        <f t="shared" si="345"/>
        <v>63809.64</v>
      </c>
      <c r="AK1997" s="82">
        <f t="shared" si="346"/>
        <v>63809.64</v>
      </c>
      <c r="AL1997" s="88">
        <f t="shared" si="347"/>
        <v>8.3843130912507891E-3</v>
      </c>
    </row>
    <row r="1998" spans="1:38">
      <c r="A1998" s="77" t="s">
        <v>260</v>
      </c>
      <c r="B1998" s="77">
        <v>2100</v>
      </c>
      <c r="C1998" s="77">
        <v>36.062584299999997</v>
      </c>
      <c r="D1998" s="77">
        <v>-94.157432799999995</v>
      </c>
      <c r="E1998" s="77" t="s">
        <v>38</v>
      </c>
      <c r="F1998" s="77">
        <v>166</v>
      </c>
      <c r="H1998" s="77" t="s">
        <v>65</v>
      </c>
      <c r="I1998" s="77">
        <v>2015</v>
      </c>
      <c r="J1998" s="77">
        <v>166</v>
      </c>
      <c r="K1998" s="77" t="s">
        <v>29</v>
      </c>
      <c r="L1998" s="77" t="s">
        <v>29</v>
      </c>
      <c r="N1998" s="77">
        <v>0</v>
      </c>
      <c r="O1998" s="77">
        <v>0</v>
      </c>
      <c r="P1998" s="77" t="s">
        <v>12</v>
      </c>
      <c r="Q1998" s="77">
        <v>42.360253399999998</v>
      </c>
      <c r="R1998" s="77">
        <v>-71.058291199999999</v>
      </c>
      <c r="S1998" s="77">
        <v>4203.5348036292398</v>
      </c>
      <c r="T1998" s="77">
        <v>0.75452457788448701</v>
      </c>
      <c r="U1998" s="77">
        <v>233</v>
      </c>
      <c r="V1998" s="77">
        <v>378</v>
      </c>
      <c r="W1998" s="77">
        <v>4.9197999999999999E-2</v>
      </c>
      <c r="X1998" s="77">
        <v>0</v>
      </c>
      <c r="Y1998" s="77">
        <v>0</v>
      </c>
      <c r="Z1998" s="77">
        <v>0</v>
      </c>
      <c r="AA1998" s="77">
        <v>504.42417643550903</v>
      </c>
      <c r="AB1998" s="77">
        <v>0.80372257788448698</v>
      </c>
      <c r="AC1998" s="77">
        <v>1281.4241764355099</v>
      </c>
      <c r="AE1998" s="87" t="str">
        <f t="shared" si="343"/>
        <v>Domestic</v>
      </c>
      <c r="AF1998" s="82" t="str">
        <f t="shared" si="344"/>
        <v>student</v>
      </c>
      <c r="AI1998" s="82">
        <f>'GDP per Capita'!N1998</f>
        <v>63809.64</v>
      </c>
      <c r="AJ1998" s="82">
        <f t="shared" si="345"/>
        <v>63809.64</v>
      </c>
      <c r="AK1998" s="82">
        <f t="shared" si="346"/>
        <v>63809.64</v>
      </c>
      <c r="AL1998" s="88">
        <f t="shared" si="347"/>
        <v>2.0081984108286929E-2</v>
      </c>
    </row>
    <row r="1999" spans="1:38">
      <c r="A1999" s="77" t="s">
        <v>138</v>
      </c>
      <c r="B1999" s="77">
        <v>2101</v>
      </c>
      <c r="C1999" s="77">
        <v>42.728411700000002</v>
      </c>
      <c r="D1999" s="77">
        <v>-73.6917878</v>
      </c>
      <c r="E1999" s="77" t="s">
        <v>37</v>
      </c>
      <c r="F1999" s="77">
        <v>1275</v>
      </c>
      <c r="H1999" s="77" t="s">
        <v>66</v>
      </c>
      <c r="I1999" s="77">
        <v>2015</v>
      </c>
      <c r="J1999" s="77">
        <v>1275</v>
      </c>
      <c r="K1999" s="77" t="s">
        <v>29</v>
      </c>
      <c r="L1999" s="77" t="s">
        <v>29</v>
      </c>
      <c r="N1999" s="77">
        <v>0</v>
      </c>
      <c r="O1999" s="77">
        <v>0</v>
      </c>
      <c r="P1999" s="77" t="s">
        <v>12</v>
      </c>
      <c r="Q1999" s="77">
        <v>42.360253399999998</v>
      </c>
      <c r="R1999" s="77">
        <v>-71.058291199999999</v>
      </c>
      <c r="S1999" s="77">
        <v>439.16983173924598</v>
      </c>
      <c r="T1999" s="77">
        <v>0.219621782750067</v>
      </c>
      <c r="U1999" s="77">
        <v>233</v>
      </c>
      <c r="V1999" s="77">
        <v>756</v>
      </c>
      <c r="W1999" s="77">
        <v>9.8395999999999997E-2</v>
      </c>
      <c r="X1999" s="77">
        <v>0</v>
      </c>
      <c r="Y1999" s="77">
        <v>0</v>
      </c>
      <c r="Z1999" s="77">
        <v>0</v>
      </c>
      <c r="AA1999" s="77">
        <v>84.320607693935202</v>
      </c>
      <c r="AB1999" s="77">
        <v>0.31801778275006698</v>
      </c>
      <c r="AC1999" s="77">
        <v>2348.32060769393</v>
      </c>
      <c r="AE1999" s="87" t="str">
        <f t="shared" si="343"/>
        <v>Domestic</v>
      </c>
      <c r="AF1999" s="82" t="str">
        <f t="shared" si="344"/>
        <v>non-student</v>
      </c>
      <c r="AI1999" s="82">
        <f>'GDP per Capita'!N1999</f>
        <v>63809.64</v>
      </c>
      <c r="AJ1999" s="82">
        <f t="shared" si="345"/>
        <v>63809.64</v>
      </c>
      <c r="AK1999" s="82">
        <f t="shared" si="346"/>
        <v>63809.64</v>
      </c>
      <c r="AL1999" s="88">
        <f t="shared" si="347"/>
        <v>3.6801972361761172E-2</v>
      </c>
    </row>
    <row r="2000" spans="1:38">
      <c r="A2000" s="77" t="s">
        <v>34</v>
      </c>
      <c r="B2000" s="77">
        <v>2102</v>
      </c>
      <c r="C2000" s="77">
        <v>0</v>
      </c>
      <c r="D2000" s="77">
        <v>0</v>
      </c>
      <c r="E2000" s="77" t="s">
        <v>42</v>
      </c>
      <c r="F2000" s="77">
        <v>0</v>
      </c>
      <c r="H2000" s="77" t="s">
        <v>63</v>
      </c>
      <c r="I2000" s="77">
        <v>2015</v>
      </c>
      <c r="J2000" s="77">
        <v>0</v>
      </c>
      <c r="K2000" s="77" t="s">
        <v>34</v>
      </c>
      <c r="L2000" s="77" t="s">
        <v>34</v>
      </c>
      <c r="N2000" s="77">
        <v>0</v>
      </c>
      <c r="O2000" s="77">
        <v>0</v>
      </c>
      <c r="P2000" s="77" t="s">
        <v>12</v>
      </c>
      <c r="Q2000" s="77">
        <v>42.360253399999998</v>
      </c>
      <c r="R2000" s="77">
        <v>-71.058291199999999</v>
      </c>
      <c r="S2000" s="77">
        <v>6364.7321579138998</v>
      </c>
      <c r="T2000" s="77">
        <v>1.06556053250656</v>
      </c>
      <c r="U2000" s="77">
        <v>208.50111856823199</v>
      </c>
      <c r="V2000" s="77">
        <v>574.73181818181797</v>
      </c>
      <c r="W2000" s="77">
        <v>7.4803322727272997E-2</v>
      </c>
      <c r="X2000" s="77">
        <v>1</v>
      </c>
      <c r="Y2000" s="77">
        <v>1</v>
      </c>
      <c r="Z2000" s="77">
        <v>1</v>
      </c>
      <c r="AA2000" s="77">
        <v>763.76785894966804</v>
      </c>
      <c r="AB2000" s="77">
        <v>1.14036385523383</v>
      </c>
      <c r="AC2000" s="77">
        <v>1547.0007956997099</v>
      </c>
      <c r="AE2000" s="87" t="str">
        <f t="shared" si="343"/>
        <v>Unknown</v>
      </c>
      <c r="AF2000" s="82" t="str">
        <f t="shared" si="344"/>
        <v>non-student</v>
      </c>
      <c r="AI2000" s="82" t="e">
        <f>'GDP per Capita'!N2000</f>
        <v>#N/A</v>
      </c>
      <c r="AJ2000" s="82" t="str">
        <f t="shared" si="345"/>
        <v/>
      </c>
      <c r="AK2000" s="82">
        <f t="shared" si="346"/>
        <v>57550.842940441376</v>
      </c>
      <c r="AL2000" s="88">
        <f t="shared" si="347"/>
        <v>2.6880593170471562E-2</v>
      </c>
    </row>
    <row r="2001" spans="1:38">
      <c r="A2001" s="77" t="s">
        <v>501</v>
      </c>
      <c r="B2001" s="77">
        <v>2103</v>
      </c>
      <c r="C2001" s="77">
        <v>41.893320299999999</v>
      </c>
      <c r="D2001" s="77">
        <v>12.482932099999999</v>
      </c>
      <c r="E2001" s="77" t="s">
        <v>39</v>
      </c>
      <c r="F2001" s="77">
        <v>635</v>
      </c>
      <c r="H2001" s="77" t="s">
        <v>64</v>
      </c>
      <c r="I2001" s="77">
        <v>2015</v>
      </c>
      <c r="J2001" s="77">
        <v>635</v>
      </c>
      <c r="K2001" s="77" t="s">
        <v>557</v>
      </c>
      <c r="L2001" s="77" t="s">
        <v>31</v>
      </c>
      <c r="N2001" s="77">
        <v>0</v>
      </c>
      <c r="O2001" s="77">
        <v>0</v>
      </c>
      <c r="P2001" s="77" t="s">
        <v>12</v>
      </c>
      <c r="Q2001" s="77">
        <v>42.360253399999998</v>
      </c>
      <c r="R2001" s="77">
        <v>-71.058291199999999</v>
      </c>
      <c r="S2001" s="77">
        <v>13169.186433267099</v>
      </c>
      <c r="T2001" s="77">
        <v>2.0359964986185402</v>
      </c>
      <c r="U2001" s="77">
        <v>233</v>
      </c>
      <c r="V2001" s="77">
        <v>756</v>
      </c>
      <c r="W2001" s="77">
        <v>9.8395999999999997E-2</v>
      </c>
      <c r="X2001" s="77">
        <v>0</v>
      </c>
      <c r="Y2001" s="77">
        <v>0</v>
      </c>
      <c r="Z2001" s="77">
        <v>0</v>
      </c>
      <c r="AA2001" s="77">
        <v>1382.76457549304</v>
      </c>
      <c r="AB2001" s="77">
        <v>2.1343924986185399</v>
      </c>
      <c r="AC2001" s="77">
        <v>3006.76457549304</v>
      </c>
      <c r="AE2001" s="87" t="str">
        <f t="shared" si="343"/>
        <v>International</v>
      </c>
      <c r="AF2001" s="82" t="str">
        <f t="shared" si="344"/>
        <v>non-student</v>
      </c>
      <c r="AI2001" s="82">
        <f>'GDP per Capita'!N2001</f>
        <v>34671.17</v>
      </c>
      <c r="AJ2001" s="82">
        <f t="shared" si="345"/>
        <v>34671.17</v>
      </c>
      <c r="AK2001" s="82">
        <f t="shared" si="346"/>
        <v>34671.17</v>
      </c>
      <c r="AL2001" s="88">
        <f t="shared" si="347"/>
        <v>8.6722327959888296E-2</v>
      </c>
    </row>
    <row r="2002" spans="1:38">
      <c r="A2002" s="77" t="s">
        <v>322</v>
      </c>
      <c r="B2002" s="77">
        <v>2104</v>
      </c>
      <c r="C2002" s="77">
        <v>32.948178900000002</v>
      </c>
      <c r="D2002" s="77">
        <v>-96.729720599999993</v>
      </c>
      <c r="E2002" s="77" t="s">
        <v>37</v>
      </c>
      <c r="F2002" s="77">
        <v>535</v>
      </c>
      <c r="H2002" s="77" t="s">
        <v>64</v>
      </c>
      <c r="I2002" s="77">
        <v>2015</v>
      </c>
      <c r="J2002" s="77">
        <v>535</v>
      </c>
      <c r="K2002" s="77" t="s">
        <v>29</v>
      </c>
      <c r="L2002" s="77" t="s">
        <v>29</v>
      </c>
      <c r="N2002" s="77">
        <v>0</v>
      </c>
      <c r="O2002" s="77">
        <v>0</v>
      </c>
      <c r="P2002" s="77" t="s">
        <v>12</v>
      </c>
      <c r="Q2002" s="77">
        <v>42.360253399999998</v>
      </c>
      <c r="R2002" s="77">
        <v>-71.058291199999999</v>
      </c>
      <c r="S2002" s="77">
        <v>4955.1959821851096</v>
      </c>
      <c r="T2002" s="77">
        <v>0.87060303696126995</v>
      </c>
      <c r="U2002" s="77">
        <v>233</v>
      </c>
      <c r="V2002" s="77">
        <v>756</v>
      </c>
      <c r="W2002" s="77">
        <v>9.8395999999999997E-2</v>
      </c>
      <c r="X2002" s="77">
        <v>0</v>
      </c>
      <c r="Y2002" s="77">
        <v>0</v>
      </c>
      <c r="Z2002" s="77">
        <v>0</v>
      </c>
      <c r="AA2002" s="77">
        <v>594.62351786221302</v>
      </c>
      <c r="AB2002" s="77">
        <v>0.96899903696126999</v>
      </c>
      <c r="AC2002" s="77">
        <v>2118.6235178622101</v>
      </c>
      <c r="AE2002" s="87" t="str">
        <f t="shared" si="343"/>
        <v>Domestic</v>
      </c>
      <c r="AF2002" s="82" t="str">
        <f t="shared" si="344"/>
        <v>non-student</v>
      </c>
      <c r="AI2002" s="82">
        <f>'GDP per Capita'!N2002</f>
        <v>63809.64</v>
      </c>
      <c r="AJ2002" s="82">
        <f t="shared" si="345"/>
        <v>63809.64</v>
      </c>
      <c r="AK2002" s="82">
        <f t="shared" si="346"/>
        <v>63809.64</v>
      </c>
      <c r="AL2002" s="88">
        <f t="shared" si="347"/>
        <v>3.3202248404194258E-2</v>
      </c>
    </row>
    <row r="2003" spans="1:38">
      <c r="A2003" s="77" t="s">
        <v>253</v>
      </c>
      <c r="B2003" s="77">
        <v>2105</v>
      </c>
      <c r="C2003" s="77">
        <v>44.669799599999997</v>
      </c>
      <c r="D2003" s="77">
        <v>-74.981334899999993</v>
      </c>
      <c r="E2003" s="77" t="s">
        <v>37</v>
      </c>
      <c r="F2003" s="77">
        <v>174</v>
      </c>
      <c r="H2003" s="77" t="s">
        <v>69</v>
      </c>
      <c r="I2003" s="77">
        <v>2015</v>
      </c>
      <c r="J2003" s="77">
        <v>174</v>
      </c>
      <c r="K2003" s="77" t="s">
        <v>29</v>
      </c>
      <c r="L2003" s="77" t="s">
        <v>29</v>
      </c>
      <c r="N2003" s="77">
        <v>0</v>
      </c>
      <c r="O2003" s="77">
        <v>0</v>
      </c>
      <c r="P2003" s="77" t="s">
        <v>12</v>
      </c>
      <c r="Q2003" s="77">
        <v>42.360253399999998</v>
      </c>
      <c r="R2003" s="77">
        <v>-71.058291199999999</v>
      </c>
      <c r="S2003" s="77">
        <v>814.75822681013301</v>
      </c>
      <c r="T2003" s="77">
        <v>0.26921626801182402</v>
      </c>
      <c r="U2003" s="77">
        <v>233</v>
      </c>
      <c r="V2003" s="77">
        <v>756</v>
      </c>
      <c r="W2003" s="77">
        <v>9.8395999999999997E-2</v>
      </c>
      <c r="X2003" s="77">
        <v>0</v>
      </c>
      <c r="Y2003" s="77">
        <v>0</v>
      </c>
      <c r="Z2003" s="77">
        <v>0</v>
      </c>
      <c r="AA2003" s="77">
        <v>156.43357954754501</v>
      </c>
      <c r="AB2003" s="77">
        <v>0.36761226801182401</v>
      </c>
      <c r="AC2003" s="77">
        <v>1319.4335795475399</v>
      </c>
      <c r="AE2003" s="87" t="str">
        <f t="shared" si="343"/>
        <v>Domestic</v>
      </c>
      <c r="AF2003" s="82" t="str">
        <f t="shared" si="344"/>
        <v>non-student</v>
      </c>
      <c r="AI2003" s="82">
        <f>'GDP per Capita'!N2003</f>
        <v>63809.64</v>
      </c>
      <c r="AJ2003" s="82">
        <f t="shared" si="345"/>
        <v>63809.64</v>
      </c>
      <c r="AK2003" s="82">
        <f t="shared" si="346"/>
        <v>63809.64</v>
      </c>
      <c r="AL2003" s="88">
        <f t="shared" si="347"/>
        <v>2.0677652773899678E-2</v>
      </c>
    </row>
    <row r="2004" spans="1:38">
      <c r="A2004" s="77" t="s">
        <v>144</v>
      </c>
      <c r="B2004" s="77">
        <v>2106</v>
      </c>
      <c r="C2004" s="77">
        <v>43.6112422</v>
      </c>
      <c r="D2004" s="77">
        <v>3.8767336999999999</v>
      </c>
      <c r="E2004" s="77" t="s">
        <v>37</v>
      </c>
      <c r="F2004" s="77">
        <v>635</v>
      </c>
      <c r="H2004" s="77" t="s">
        <v>64</v>
      </c>
      <c r="I2004" s="77">
        <v>2015</v>
      </c>
      <c r="J2004" s="77">
        <v>635</v>
      </c>
      <c r="K2004" s="77" t="s">
        <v>572</v>
      </c>
      <c r="L2004" s="77" t="s">
        <v>31</v>
      </c>
      <c r="N2004" s="77">
        <v>0</v>
      </c>
      <c r="O2004" s="77">
        <v>0</v>
      </c>
      <c r="P2004" s="77" t="s">
        <v>12</v>
      </c>
      <c r="Q2004" s="77">
        <v>42.360253399999998</v>
      </c>
      <c r="R2004" s="77">
        <v>-71.058291199999999</v>
      </c>
      <c r="S2004" s="77">
        <v>11754.8122305988</v>
      </c>
      <c r="T2004" s="77">
        <v>1.82685217195271</v>
      </c>
      <c r="U2004" s="77">
        <v>233</v>
      </c>
      <c r="V2004" s="77">
        <v>756</v>
      </c>
      <c r="W2004" s="77">
        <v>9.8395999999999997E-2</v>
      </c>
      <c r="X2004" s="77">
        <v>0</v>
      </c>
      <c r="Y2004" s="77">
        <v>0</v>
      </c>
      <c r="Z2004" s="77">
        <v>0</v>
      </c>
      <c r="AA2004" s="77">
        <v>1234.25528421288</v>
      </c>
      <c r="AB2004" s="77">
        <v>1.9252481719527099</v>
      </c>
      <c r="AC2004" s="77">
        <v>2858.2552842128798</v>
      </c>
      <c r="AE2004" s="87" t="str">
        <f t="shared" si="343"/>
        <v>International</v>
      </c>
      <c r="AF2004" s="82" t="str">
        <f t="shared" si="344"/>
        <v>non-student</v>
      </c>
      <c r="AI2004" s="82">
        <f>'GDP per Capita'!N2004</f>
        <v>43830.65</v>
      </c>
      <c r="AJ2004" s="82">
        <f t="shared" si="345"/>
        <v>43830.65</v>
      </c>
      <c r="AK2004" s="82">
        <f t="shared" si="346"/>
        <v>43830.65</v>
      </c>
      <c r="AL2004" s="88">
        <f t="shared" si="347"/>
        <v>6.5211336911792997E-2</v>
      </c>
    </row>
    <row r="2005" spans="1:38">
      <c r="A2005" s="77" t="s">
        <v>502</v>
      </c>
      <c r="B2005" s="77">
        <v>2107</v>
      </c>
      <c r="C2005" s="77">
        <v>40.425868600000001</v>
      </c>
      <c r="D2005" s="77">
        <v>-86.908065500000006</v>
      </c>
      <c r="E2005" s="77" t="s">
        <v>42</v>
      </c>
      <c r="F2005" s="77">
        <v>1335</v>
      </c>
      <c r="H2005" s="77" t="s">
        <v>64</v>
      </c>
      <c r="I2005" s="77">
        <v>2015</v>
      </c>
      <c r="J2005" s="77">
        <v>1335</v>
      </c>
      <c r="K2005" s="77" t="s">
        <v>29</v>
      </c>
      <c r="L2005" s="77" t="s">
        <v>29</v>
      </c>
      <c r="N2005" s="77">
        <v>0</v>
      </c>
      <c r="O2005" s="77">
        <v>0</v>
      </c>
      <c r="P2005" s="77" t="s">
        <v>12</v>
      </c>
      <c r="Q2005" s="77">
        <v>42.360253399999998</v>
      </c>
      <c r="R2005" s="77">
        <v>-71.058291199999999</v>
      </c>
      <c r="S2005" s="77">
        <v>2674.9972972169098</v>
      </c>
      <c r="T2005" s="77">
        <v>0.51485111821326002</v>
      </c>
      <c r="U2005" s="77">
        <v>233</v>
      </c>
      <c r="V2005" s="77">
        <v>756</v>
      </c>
      <c r="W2005" s="77">
        <v>9.8395999999999997E-2</v>
      </c>
      <c r="X2005" s="77">
        <v>0</v>
      </c>
      <c r="Y2005" s="77">
        <v>0</v>
      </c>
      <c r="Z2005" s="77">
        <v>0</v>
      </c>
      <c r="AA2005" s="77">
        <v>513.59948106564696</v>
      </c>
      <c r="AB2005" s="77">
        <v>0.61324711821325995</v>
      </c>
      <c r="AC2005" s="77">
        <v>2837.5994810656398</v>
      </c>
      <c r="AE2005" s="87" t="str">
        <f t="shared" si="343"/>
        <v>Domestic</v>
      </c>
      <c r="AF2005" s="82" t="str">
        <f t="shared" si="344"/>
        <v>non-student</v>
      </c>
      <c r="AI2005" s="82">
        <f>'GDP per Capita'!N2005</f>
        <v>63809.64</v>
      </c>
      <c r="AJ2005" s="82">
        <f t="shared" si="345"/>
        <v>63809.64</v>
      </c>
      <c r="AK2005" s="82">
        <f t="shared" si="346"/>
        <v>63809.64</v>
      </c>
      <c r="AL2005" s="88">
        <f t="shared" si="347"/>
        <v>4.4469761638925402E-2</v>
      </c>
    </row>
    <row r="2006" spans="1:38">
      <c r="A2006" s="77" t="s">
        <v>503</v>
      </c>
      <c r="B2006" s="77">
        <v>2108</v>
      </c>
      <c r="C2006" s="77">
        <v>38.929858400000001</v>
      </c>
      <c r="D2006" s="77">
        <v>-77.033323914539693</v>
      </c>
      <c r="E2006" s="77" t="s">
        <v>44</v>
      </c>
      <c r="F2006" s="77">
        <v>370</v>
      </c>
      <c r="H2006" s="77" t="s">
        <v>65</v>
      </c>
      <c r="I2006" s="77">
        <v>2015</v>
      </c>
      <c r="J2006" s="77">
        <v>370</v>
      </c>
      <c r="K2006" s="77" t="s">
        <v>29</v>
      </c>
      <c r="L2006" s="77" t="s">
        <v>29</v>
      </c>
      <c r="N2006" s="77">
        <v>0</v>
      </c>
      <c r="O2006" s="77">
        <v>0</v>
      </c>
      <c r="P2006" s="77" t="s">
        <v>12</v>
      </c>
      <c r="Q2006" s="77">
        <v>42.360253399999998</v>
      </c>
      <c r="R2006" s="77">
        <v>-71.058291199999999</v>
      </c>
      <c r="S2006" s="77">
        <v>1263.78718308271</v>
      </c>
      <c r="T2006" s="77">
        <v>0.32850819568110201</v>
      </c>
      <c r="U2006" s="77">
        <v>233</v>
      </c>
      <c r="V2006" s="77">
        <v>756</v>
      </c>
      <c r="W2006" s="77">
        <v>9.8395999999999997E-2</v>
      </c>
      <c r="X2006" s="77">
        <v>0</v>
      </c>
      <c r="Y2006" s="77">
        <v>0</v>
      </c>
      <c r="Z2006" s="77">
        <v>0</v>
      </c>
      <c r="AA2006" s="77">
        <v>242.64713915188099</v>
      </c>
      <c r="AB2006" s="77">
        <v>0.42690419568110199</v>
      </c>
      <c r="AC2006" s="77">
        <v>1601.6471391518801</v>
      </c>
      <c r="AE2006" s="87" t="str">
        <f t="shared" si="343"/>
        <v>Domestic</v>
      </c>
      <c r="AF2006" s="82" t="str">
        <f t="shared" si="344"/>
        <v>student</v>
      </c>
      <c r="AI2006" s="82">
        <f>'GDP per Capita'!N2006</f>
        <v>63809.64</v>
      </c>
      <c r="AJ2006" s="82">
        <f t="shared" si="345"/>
        <v>63809.64</v>
      </c>
      <c r="AK2006" s="82">
        <f t="shared" si="346"/>
        <v>63809.64</v>
      </c>
      <c r="AL2006" s="88">
        <f t="shared" si="347"/>
        <v>2.5100394535243892E-2</v>
      </c>
    </row>
    <row r="2007" spans="1:38">
      <c r="A2007" s="77" t="s">
        <v>138</v>
      </c>
      <c r="B2007" s="77">
        <v>2109</v>
      </c>
      <c r="C2007" s="77">
        <v>42.728411700000002</v>
      </c>
      <c r="D2007" s="77">
        <v>-73.6917878</v>
      </c>
      <c r="E2007" s="77" t="s">
        <v>37</v>
      </c>
      <c r="F2007" s="77">
        <v>575</v>
      </c>
      <c r="H2007" s="77" t="s">
        <v>66</v>
      </c>
      <c r="I2007" s="77">
        <v>2015</v>
      </c>
      <c r="J2007" s="77">
        <v>575</v>
      </c>
      <c r="K2007" s="77" t="s">
        <v>29</v>
      </c>
      <c r="L2007" s="77" t="s">
        <v>29</v>
      </c>
      <c r="N2007" s="77">
        <v>0</v>
      </c>
      <c r="O2007" s="77">
        <v>0</v>
      </c>
      <c r="P2007" s="77" t="s">
        <v>12</v>
      </c>
      <c r="Q2007" s="77">
        <v>42.360253399999998</v>
      </c>
      <c r="R2007" s="77">
        <v>-71.058291199999999</v>
      </c>
      <c r="S2007" s="77">
        <v>439.16983173924598</v>
      </c>
      <c r="T2007" s="77">
        <v>0.219621782750067</v>
      </c>
      <c r="U2007" s="77">
        <v>233</v>
      </c>
      <c r="V2007" s="77">
        <v>756</v>
      </c>
      <c r="W2007" s="77">
        <v>9.8395999999999997E-2</v>
      </c>
      <c r="X2007" s="77">
        <v>0</v>
      </c>
      <c r="Y2007" s="77">
        <v>0</v>
      </c>
      <c r="Z2007" s="77">
        <v>0</v>
      </c>
      <c r="AA2007" s="77">
        <v>84.320607693935202</v>
      </c>
      <c r="AB2007" s="77">
        <v>0.31801778275006698</v>
      </c>
      <c r="AC2007" s="77">
        <v>1648.32060769393</v>
      </c>
      <c r="AE2007" s="87" t="str">
        <f t="shared" si="343"/>
        <v>Domestic</v>
      </c>
      <c r="AF2007" s="82" t="str">
        <f t="shared" si="344"/>
        <v>non-student</v>
      </c>
      <c r="AI2007" s="82">
        <f>'GDP per Capita'!N2007</f>
        <v>63809.64</v>
      </c>
      <c r="AJ2007" s="82">
        <f t="shared" si="345"/>
        <v>63809.64</v>
      </c>
      <c r="AK2007" s="82">
        <f t="shared" si="346"/>
        <v>63809.64</v>
      </c>
      <c r="AL2007" s="88">
        <f t="shared" si="347"/>
        <v>2.5831843083489108E-2</v>
      </c>
    </row>
    <row r="2008" spans="1:38">
      <c r="A2008" s="77" t="s">
        <v>83</v>
      </c>
      <c r="B2008" s="77">
        <v>2110</v>
      </c>
      <c r="C2008" s="77">
        <v>22.283345399999899</v>
      </c>
      <c r="D2008" s="77">
        <v>39.112814499999999</v>
      </c>
      <c r="E2008" s="77" t="s">
        <v>39</v>
      </c>
      <c r="F2008" s="77">
        <v>1235</v>
      </c>
      <c r="H2008" s="77" t="s">
        <v>64</v>
      </c>
      <c r="I2008" s="77">
        <v>2015</v>
      </c>
      <c r="J2008" s="77">
        <v>1235</v>
      </c>
      <c r="K2008" s="77" t="s">
        <v>570</v>
      </c>
      <c r="L2008" s="77" t="s">
        <v>32</v>
      </c>
      <c r="N2008" s="77">
        <v>0</v>
      </c>
      <c r="O2008" s="77">
        <v>0</v>
      </c>
      <c r="P2008" s="77" t="s">
        <v>12</v>
      </c>
      <c r="Q2008" s="77">
        <v>42.360253399999998</v>
      </c>
      <c r="R2008" s="77">
        <v>-71.058291199999999</v>
      </c>
      <c r="S2008" s="77">
        <v>19763.801736807301</v>
      </c>
      <c r="T2008" s="77">
        <v>3.0576851064694299</v>
      </c>
      <c r="U2008" s="77">
        <v>233</v>
      </c>
      <c r="V2008" s="77">
        <v>756</v>
      </c>
      <c r="W2008" s="77">
        <v>9.8395999999999997E-2</v>
      </c>
      <c r="X2008" s="77">
        <v>0</v>
      </c>
      <c r="Y2008" s="77">
        <v>0</v>
      </c>
      <c r="Z2008" s="77">
        <v>0</v>
      </c>
      <c r="AA2008" s="77">
        <v>1808.3878589178701</v>
      </c>
      <c r="AB2008" s="77">
        <v>3.1560811064694301</v>
      </c>
      <c r="AC2008" s="77">
        <v>4032.3878589178698</v>
      </c>
      <c r="AE2008" s="87" t="str">
        <f t="shared" si="343"/>
        <v>International</v>
      </c>
      <c r="AF2008" s="82" t="str">
        <f t="shared" si="344"/>
        <v>non-student</v>
      </c>
      <c r="AI2008" s="82">
        <f>'GDP per Capita'!N2008</f>
        <v>21764.39</v>
      </c>
      <c r="AJ2008" s="82">
        <f t="shared" si="345"/>
        <v>21764.39</v>
      </c>
      <c r="AK2008" s="82">
        <f t="shared" si="346"/>
        <v>21764.39</v>
      </c>
      <c r="AL2008" s="88">
        <f t="shared" si="347"/>
        <v>0.18527456358381145</v>
      </c>
    </row>
    <row r="2009" spans="1:38">
      <c r="A2009" s="77" t="s">
        <v>504</v>
      </c>
      <c r="B2009" s="77">
        <v>2111</v>
      </c>
      <c r="C2009" s="77">
        <v>34.8433201</v>
      </c>
      <c r="D2009" s="77">
        <v>10.5178537</v>
      </c>
      <c r="E2009" s="77" t="s">
        <v>42</v>
      </c>
      <c r="F2009" s="77">
        <v>370</v>
      </c>
      <c r="H2009" s="77" t="s">
        <v>65</v>
      </c>
      <c r="I2009" s="77">
        <v>2015</v>
      </c>
      <c r="J2009" s="77">
        <v>370</v>
      </c>
      <c r="K2009" s="77" t="s">
        <v>592</v>
      </c>
      <c r="L2009" s="77" t="s">
        <v>35</v>
      </c>
      <c r="N2009" s="77">
        <v>0</v>
      </c>
      <c r="O2009" s="77">
        <v>0</v>
      </c>
      <c r="P2009" s="77" t="s">
        <v>12</v>
      </c>
      <c r="Q2009" s="77">
        <v>42.360253399999998</v>
      </c>
      <c r="R2009" s="77">
        <v>-71.058291199999999</v>
      </c>
      <c r="S2009" s="77">
        <v>13725.6341693828</v>
      </c>
      <c r="T2009" s="77">
        <v>2.1192450678501502</v>
      </c>
      <c r="U2009" s="77">
        <v>233</v>
      </c>
      <c r="V2009" s="77">
        <v>756</v>
      </c>
      <c r="W2009" s="77">
        <v>9.8395999999999997E-2</v>
      </c>
      <c r="X2009" s="77">
        <v>0</v>
      </c>
      <c r="Y2009" s="77">
        <v>0</v>
      </c>
      <c r="Z2009" s="77">
        <v>0</v>
      </c>
      <c r="AA2009" s="77">
        <v>1441.1915877852</v>
      </c>
      <c r="AB2009" s="77">
        <v>2.2176410678501499</v>
      </c>
      <c r="AC2009" s="77">
        <v>2800.1915877852002</v>
      </c>
      <c r="AE2009" s="87" t="str">
        <f t="shared" si="343"/>
        <v>International</v>
      </c>
      <c r="AF2009" s="82" t="str">
        <f t="shared" si="344"/>
        <v>non-student</v>
      </c>
      <c r="AI2009" s="82">
        <f>'GDP per Capita'!N2009</f>
        <v>3565.1</v>
      </c>
      <c r="AJ2009" s="82">
        <f t="shared" si="345"/>
        <v>3565.1</v>
      </c>
      <c r="AK2009" s="82">
        <f t="shared" si="346"/>
        <v>3565.1</v>
      </c>
      <c r="AL2009" s="88">
        <f t="shared" si="347"/>
        <v>0.78544545392420984</v>
      </c>
    </row>
    <row r="2010" spans="1:38">
      <c r="A2010" s="77" t="s">
        <v>81</v>
      </c>
      <c r="B2010" s="77">
        <v>2112</v>
      </c>
      <c r="C2010" s="77">
        <v>41.704567750000002</v>
      </c>
      <c r="D2010" s="77">
        <v>-86.238220260172596</v>
      </c>
      <c r="E2010" s="77" t="s">
        <v>38</v>
      </c>
      <c r="F2010" s="77">
        <v>146</v>
      </c>
      <c r="H2010" s="77" t="s">
        <v>61</v>
      </c>
      <c r="I2010" s="77">
        <v>2015</v>
      </c>
      <c r="J2010" s="77">
        <v>146</v>
      </c>
      <c r="K2010" s="77" t="s">
        <v>29</v>
      </c>
      <c r="L2010" s="77" t="s">
        <v>29</v>
      </c>
      <c r="N2010" s="77">
        <v>0</v>
      </c>
      <c r="O2010" s="77">
        <v>0</v>
      </c>
      <c r="P2010" s="77" t="s">
        <v>12</v>
      </c>
      <c r="Q2010" s="77">
        <v>42.360253399999998</v>
      </c>
      <c r="R2010" s="77">
        <v>-71.058291199999999</v>
      </c>
      <c r="S2010" s="77">
        <v>2508.3756201972401</v>
      </c>
      <c r="T2010" s="77">
        <v>0.49284959629807501</v>
      </c>
      <c r="U2010" s="77">
        <v>233</v>
      </c>
      <c r="V2010" s="77">
        <v>378</v>
      </c>
      <c r="W2010" s="77">
        <v>4.9197999999999999E-2</v>
      </c>
      <c r="X2010" s="77">
        <v>0</v>
      </c>
      <c r="Y2010" s="77">
        <v>0</v>
      </c>
      <c r="Z2010" s="77">
        <v>0</v>
      </c>
      <c r="AA2010" s="77">
        <v>481.60811907787098</v>
      </c>
      <c r="AB2010" s="77">
        <v>0.54204759629807497</v>
      </c>
      <c r="AC2010" s="77">
        <v>1238.60811907787</v>
      </c>
      <c r="AE2010" s="87" t="str">
        <f t="shared" si="343"/>
        <v>Domestic</v>
      </c>
      <c r="AF2010" s="82" t="str">
        <f t="shared" si="344"/>
        <v>student</v>
      </c>
      <c r="AI2010" s="82">
        <f>'GDP per Capita'!N2010</f>
        <v>63809.64</v>
      </c>
      <c r="AJ2010" s="82">
        <f t="shared" si="345"/>
        <v>63809.64</v>
      </c>
      <c r="AK2010" s="82">
        <f t="shared" si="346"/>
        <v>63809.64</v>
      </c>
      <c r="AL2010" s="88">
        <f t="shared" si="347"/>
        <v>1.941098741628804E-2</v>
      </c>
    </row>
    <row r="2011" spans="1:38">
      <c r="A2011" s="77" t="s">
        <v>136</v>
      </c>
      <c r="B2011" s="77">
        <v>2113</v>
      </c>
      <c r="C2011" s="77">
        <v>42.418429600000003</v>
      </c>
      <c r="D2011" s="77">
        <v>-71.106163899999999</v>
      </c>
      <c r="E2011" s="77" t="s">
        <v>38</v>
      </c>
      <c r="F2011" s="77">
        <v>166</v>
      </c>
      <c r="H2011" s="77" t="s">
        <v>65</v>
      </c>
      <c r="I2011" s="77">
        <v>2015</v>
      </c>
      <c r="J2011" s="77">
        <v>166</v>
      </c>
      <c r="K2011" s="77" t="s">
        <v>29</v>
      </c>
      <c r="L2011" s="77" t="s">
        <v>29</v>
      </c>
      <c r="N2011" s="77">
        <v>0</v>
      </c>
      <c r="O2011" s="77">
        <v>1</v>
      </c>
      <c r="P2011" s="77" t="s">
        <v>12</v>
      </c>
      <c r="Q2011" s="77">
        <v>42.360253399999998</v>
      </c>
      <c r="R2011" s="77">
        <v>-71.058291199999999</v>
      </c>
      <c r="S2011" s="77">
        <v>15.1399328520436</v>
      </c>
      <c r="T2011" s="77">
        <v>0</v>
      </c>
      <c r="U2011" s="77">
        <v>0</v>
      </c>
      <c r="V2011" s="77">
        <v>0</v>
      </c>
      <c r="W2011" s="77">
        <v>0</v>
      </c>
      <c r="X2011" s="77">
        <v>0</v>
      </c>
      <c r="Y2011" s="77">
        <v>0</v>
      </c>
      <c r="Z2011" s="77">
        <v>0</v>
      </c>
      <c r="AA2011" s="77">
        <v>0</v>
      </c>
      <c r="AB2011" s="77">
        <v>0</v>
      </c>
      <c r="AC2011" s="77">
        <v>166</v>
      </c>
      <c r="AE2011" s="87" t="str">
        <f t="shared" si="343"/>
        <v>Domestic</v>
      </c>
      <c r="AF2011" s="82" t="str">
        <f t="shared" si="344"/>
        <v>student</v>
      </c>
      <c r="AI2011" s="82">
        <f>'GDP per Capita'!N2011</f>
        <v>63809.64</v>
      </c>
      <c r="AJ2011" s="82">
        <f t="shared" si="345"/>
        <v>63809.64</v>
      </c>
      <c r="AK2011" s="82">
        <f t="shared" si="346"/>
        <v>63809.64</v>
      </c>
      <c r="AL2011" s="88">
        <f t="shared" si="347"/>
        <v>2.6014878002759458E-3</v>
      </c>
    </row>
    <row r="2012" spans="1:38">
      <c r="A2012" s="77" t="s">
        <v>495</v>
      </c>
      <c r="B2012" s="77">
        <v>2114</v>
      </c>
      <c r="C2012" s="77">
        <v>42.532302700000002</v>
      </c>
      <c r="D2012" s="77">
        <v>-73.798456299999998</v>
      </c>
      <c r="E2012" s="77" t="s">
        <v>42</v>
      </c>
      <c r="F2012" s="77">
        <v>535</v>
      </c>
      <c r="H2012" s="77" t="s">
        <v>64</v>
      </c>
      <c r="I2012" s="77">
        <v>2015</v>
      </c>
      <c r="J2012" s="77">
        <v>535</v>
      </c>
      <c r="K2012" s="77" t="s">
        <v>29</v>
      </c>
      <c r="L2012" s="77" t="s">
        <v>29</v>
      </c>
      <c r="N2012" s="77">
        <v>0</v>
      </c>
      <c r="O2012" s="77">
        <v>0</v>
      </c>
      <c r="P2012" s="77" t="s">
        <v>12</v>
      </c>
      <c r="Q2012" s="77">
        <v>42.360253399999998</v>
      </c>
      <c r="R2012" s="77">
        <v>-71.058291199999999</v>
      </c>
      <c r="S2012" s="77">
        <v>451.27699887477797</v>
      </c>
      <c r="T2012" s="77">
        <v>0.22122047091494301</v>
      </c>
      <c r="U2012" s="77">
        <v>233</v>
      </c>
      <c r="V2012" s="77">
        <v>756</v>
      </c>
      <c r="W2012" s="77">
        <v>9.8395999999999997E-2</v>
      </c>
      <c r="X2012" s="77">
        <v>0</v>
      </c>
      <c r="Y2012" s="77">
        <v>0</v>
      </c>
      <c r="Z2012" s="77">
        <v>0</v>
      </c>
      <c r="AA2012" s="77">
        <v>86.645183783957293</v>
      </c>
      <c r="AB2012" s="77">
        <v>0.319616470914943</v>
      </c>
      <c r="AC2012" s="77">
        <v>1610.64518378395</v>
      </c>
      <c r="AE2012" s="87" t="str">
        <f t="shared" si="343"/>
        <v>Domestic</v>
      </c>
      <c r="AF2012" s="82" t="str">
        <f t="shared" si="344"/>
        <v>non-student</v>
      </c>
      <c r="AI2012" s="82">
        <f>'GDP per Capita'!N2012</f>
        <v>63809.64</v>
      </c>
      <c r="AJ2012" s="82">
        <f t="shared" si="345"/>
        <v>63809.64</v>
      </c>
      <c r="AK2012" s="82">
        <f t="shared" si="346"/>
        <v>63809.64</v>
      </c>
      <c r="AL2012" s="88">
        <f t="shared" si="347"/>
        <v>2.5241408410765991E-2</v>
      </c>
    </row>
    <row r="2013" spans="1:38">
      <c r="A2013" s="77" t="s">
        <v>83</v>
      </c>
      <c r="B2013" s="77">
        <v>2115</v>
      </c>
      <c r="C2013" s="77">
        <v>22.283345399999899</v>
      </c>
      <c r="D2013" s="77">
        <v>39.112814499999999</v>
      </c>
      <c r="E2013" s="77" t="s">
        <v>42</v>
      </c>
      <c r="F2013" s="77">
        <v>1064</v>
      </c>
      <c r="H2013" s="77" t="s">
        <v>64</v>
      </c>
      <c r="I2013" s="77">
        <v>2015</v>
      </c>
      <c r="J2013" s="77">
        <v>1064</v>
      </c>
      <c r="K2013" s="77" t="s">
        <v>570</v>
      </c>
      <c r="L2013" s="77" t="s">
        <v>32</v>
      </c>
      <c r="N2013" s="77">
        <v>0</v>
      </c>
      <c r="O2013" s="77">
        <v>0</v>
      </c>
      <c r="P2013" s="77" t="s">
        <v>12</v>
      </c>
      <c r="Q2013" s="77">
        <v>42.360253399999998</v>
      </c>
      <c r="R2013" s="77">
        <v>-71.058291199999999</v>
      </c>
      <c r="S2013" s="77">
        <v>19763.801736807301</v>
      </c>
      <c r="T2013" s="77">
        <v>3.0576851064694299</v>
      </c>
      <c r="U2013" s="77">
        <v>233</v>
      </c>
      <c r="V2013" s="77">
        <v>756</v>
      </c>
      <c r="W2013" s="77">
        <v>9.8395999999999997E-2</v>
      </c>
      <c r="X2013" s="77">
        <v>0</v>
      </c>
      <c r="Y2013" s="77">
        <v>0</v>
      </c>
      <c r="Z2013" s="77">
        <v>0</v>
      </c>
      <c r="AA2013" s="77">
        <v>1808.3878589178701</v>
      </c>
      <c r="AB2013" s="77">
        <v>3.1560811064694301</v>
      </c>
      <c r="AC2013" s="77">
        <v>3861.3878589178698</v>
      </c>
      <c r="AE2013" s="87" t="str">
        <f t="shared" si="343"/>
        <v>International</v>
      </c>
      <c r="AF2013" s="82" t="str">
        <f t="shared" si="344"/>
        <v>non-student</v>
      </c>
      <c r="AI2013" s="82">
        <f>'GDP per Capita'!N2013</f>
        <v>21764.39</v>
      </c>
      <c r="AJ2013" s="82">
        <f t="shared" si="345"/>
        <v>21764.39</v>
      </c>
      <c r="AK2013" s="82">
        <f t="shared" si="346"/>
        <v>21764.39</v>
      </c>
      <c r="AL2013" s="88">
        <f t="shared" si="347"/>
        <v>0.17741769279625433</v>
      </c>
    </row>
    <row r="2014" spans="1:38">
      <c r="A2014" s="77" t="s">
        <v>126</v>
      </c>
      <c r="B2014" s="77">
        <v>2116</v>
      </c>
      <c r="C2014" s="77">
        <v>39.606507299999997</v>
      </c>
      <c r="D2014" s="77">
        <v>-75.833093399999996</v>
      </c>
      <c r="E2014" s="77" t="s">
        <v>42</v>
      </c>
      <c r="F2014" s="77">
        <v>2529</v>
      </c>
      <c r="H2014" s="77" t="s">
        <v>70</v>
      </c>
      <c r="I2014" s="77">
        <v>2015</v>
      </c>
      <c r="J2014" s="77">
        <v>454.72686230248303</v>
      </c>
      <c r="K2014" s="77" t="s">
        <v>29</v>
      </c>
      <c r="L2014" s="77" t="s">
        <v>29</v>
      </c>
      <c r="N2014" s="77">
        <v>1</v>
      </c>
      <c r="O2014" s="77">
        <v>0</v>
      </c>
      <c r="P2014" s="77" t="s">
        <v>12</v>
      </c>
      <c r="Q2014" s="77">
        <v>42.360253399999998</v>
      </c>
      <c r="R2014" s="77">
        <v>-71.058291199999999</v>
      </c>
      <c r="S2014" s="77">
        <v>1008.48777460108</v>
      </c>
      <c r="T2014" s="77">
        <v>0.29479724263398199</v>
      </c>
      <c r="U2014" s="77">
        <v>233</v>
      </c>
      <c r="V2014" s="77">
        <v>756</v>
      </c>
      <c r="W2014" s="77">
        <v>9.8395999999999997E-2</v>
      </c>
      <c r="X2014" s="77">
        <v>0</v>
      </c>
      <c r="Y2014" s="77">
        <v>0</v>
      </c>
      <c r="Z2014" s="77">
        <v>0</v>
      </c>
      <c r="AA2014" s="77">
        <v>193.62965272340699</v>
      </c>
      <c r="AB2014" s="77">
        <v>0.39319324263398198</v>
      </c>
      <c r="AC2014" s="77">
        <v>1637.3565150258901</v>
      </c>
      <c r="AE2014" s="87" t="str">
        <f t="shared" si="343"/>
        <v>Domestic</v>
      </c>
      <c r="AF2014" s="82" t="str">
        <f t="shared" si="344"/>
        <v>non-student</v>
      </c>
      <c r="AI2014" s="82">
        <f>'GDP per Capita'!N2014</f>
        <v>63809.64</v>
      </c>
      <c r="AJ2014" s="82">
        <f t="shared" si="345"/>
        <v>63809.64</v>
      </c>
      <c r="AK2014" s="82">
        <f t="shared" si="346"/>
        <v>63809.64</v>
      </c>
      <c r="AL2014" s="88">
        <f t="shared" si="347"/>
        <v>2.5660018063507178E-2</v>
      </c>
    </row>
    <row r="2015" spans="1:38">
      <c r="A2015" s="77" t="s">
        <v>126</v>
      </c>
      <c r="B2015" s="77">
        <v>2117</v>
      </c>
      <c r="C2015" s="77">
        <v>39.606507299999997</v>
      </c>
      <c r="D2015" s="77">
        <v>-75.833093399999996</v>
      </c>
      <c r="E2015" s="77" t="s">
        <v>42</v>
      </c>
      <c r="F2015" s="77">
        <v>0</v>
      </c>
      <c r="H2015" s="77" t="s">
        <v>69</v>
      </c>
      <c r="I2015" s="77">
        <v>2015</v>
      </c>
      <c r="J2015" s="77">
        <v>0</v>
      </c>
      <c r="K2015" s="77" t="s">
        <v>29</v>
      </c>
      <c r="L2015" s="77" t="s">
        <v>29</v>
      </c>
      <c r="N2015" s="77">
        <v>0</v>
      </c>
      <c r="O2015" s="77">
        <v>0</v>
      </c>
      <c r="P2015" s="77" t="s">
        <v>12</v>
      </c>
      <c r="Q2015" s="77">
        <v>42.360253399999998</v>
      </c>
      <c r="R2015" s="77">
        <v>-71.058291199999999</v>
      </c>
      <c r="S2015" s="77">
        <v>1008.48777460108</v>
      </c>
      <c r="T2015" s="77">
        <v>0.29479724263398199</v>
      </c>
      <c r="U2015" s="77">
        <v>233</v>
      </c>
      <c r="V2015" s="77">
        <v>756</v>
      </c>
      <c r="W2015" s="77">
        <v>9.8395999999999997E-2</v>
      </c>
      <c r="X2015" s="77">
        <v>0</v>
      </c>
      <c r="Y2015" s="77">
        <v>0</v>
      </c>
      <c r="Z2015" s="77">
        <v>0</v>
      </c>
      <c r="AA2015" s="77">
        <v>193.62965272340699</v>
      </c>
      <c r="AB2015" s="77">
        <v>0.39319324263398198</v>
      </c>
      <c r="AC2015" s="77">
        <v>1182.6296527234001</v>
      </c>
      <c r="AE2015" s="87" t="str">
        <f t="shared" si="343"/>
        <v>Domestic</v>
      </c>
      <c r="AF2015" s="82" t="str">
        <f t="shared" si="344"/>
        <v>non-student</v>
      </c>
      <c r="AI2015" s="82">
        <f>'GDP per Capita'!N2015</f>
        <v>63809.64</v>
      </c>
      <c r="AJ2015" s="82">
        <f t="shared" si="345"/>
        <v>63809.64</v>
      </c>
      <c r="AK2015" s="82">
        <f t="shared" si="346"/>
        <v>63809.64</v>
      </c>
      <c r="AL2015" s="88">
        <f t="shared" si="347"/>
        <v>1.8533714540990988E-2</v>
      </c>
    </row>
    <row r="2016" spans="1:38">
      <c r="A2016" s="77" t="s">
        <v>211</v>
      </c>
      <c r="B2016" s="77">
        <v>2118</v>
      </c>
      <c r="C2016" s="77">
        <v>45.262742799999998</v>
      </c>
      <c r="D2016" s="77">
        <v>-94.124427099999906</v>
      </c>
      <c r="E2016" s="77" t="s">
        <v>42</v>
      </c>
      <c r="F2016" s="77">
        <v>535</v>
      </c>
      <c r="H2016" s="77" t="s">
        <v>64</v>
      </c>
      <c r="I2016" s="77">
        <v>2015</v>
      </c>
      <c r="J2016" s="77">
        <v>535</v>
      </c>
      <c r="K2016" s="77" t="s">
        <v>29</v>
      </c>
      <c r="L2016" s="77" t="s">
        <v>29</v>
      </c>
      <c r="N2016" s="77">
        <v>0</v>
      </c>
      <c r="O2016" s="77">
        <v>0</v>
      </c>
      <c r="P2016" s="77" t="s">
        <v>12</v>
      </c>
      <c r="Q2016" s="77">
        <v>42.360253399999998</v>
      </c>
      <c r="R2016" s="77">
        <v>-71.058291199999999</v>
      </c>
      <c r="S2016" s="77">
        <v>3744.1844900431101</v>
      </c>
      <c r="T2016" s="77">
        <v>0.68139722186573404</v>
      </c>
      <c r="U2016" s="77">
        <v>233</v>
      </c>
      <c r="V2016" s="77">
        <v>756</v>
      </c>
      <c r="W2016" s="77">
        <v>9.8395999999999997E-2</v>
      </c>
      <c r="X2016" s="77">
        <v>0</v>
      </c>
      <c r="Y2016" s="77">
        <v>0</v>
      </c>
      <c r="Z2016" s="77">
        <v>0</v>
      </c>
      <c r="AA2016" s="77">
        <v>718.88342208827805</v>
      </c>
      <c r="AB2016" s="77">
        <v>0.77979322186573496</v>
      </c>
      <c r="AC2016" s="77">
        <v>2242.88342208827</v>
      </c>
      <c r="AE2016" s="87" t="str">
        <f t="shared" si="343"/>
        <v>Domestic</v>
      </c>
      <c r="AF2016" s="82" t="str">
        <f t="shared" si="344"/>
        <v>non-student</v>
      </c>
      <c r="AI2016" s="82">
        <f>'GDP per Capita'!N2016</f>
        <v>63809.64</v>
      </c>
      <c r="AJ2016" s="82">
        <f t="shared" si="345"/>
        <v>63809.64</v>
      </c>
      <c r="AK2016" s="82">
        <f t="shared" si="346"/>
        <v>63809.64</v>
      </c>
      <c r="AL2016" s="88">
        <f t="shared" si="347"/>
        <v>3.514960156628795E-2</v>
      </c>
    </row>
    <row r="2017" spans="1:38">
      <c r="A2017" s="77" t="s">
        <v>96</v>
      </c>
      <c r="B2017" s="77">
        <v>2119</v>
      </c>
      <c r="C2017" s="77">
        <v>38.046406599999997</v>
      </c>
      <c r="D2017" s="77">
        <v>-84.497039299999997</v>
      </c>
      <c r="E2017" s="77" t="s">
        <v>37</v>
      </c>
      <c r="F2017" s="77">
        <v>150</v>
      </c>
      <c r="H2017" s="77" t="s">
        <v>69</v>
      </c>
      <c r="I2017" s="77">
        <v>2015</v>
      </c>
      <c r="J2017" s="77">
        <v>150</v>
      </c>
      <c r="K2017" s="77" t="s">
        <v>29</v>
      </c>
      <c r="L2017" s="77" t="s">
        <v>29</v>
      </c>
      <c r="N2017" s="77">
        <v>0</v>
      </c>
      <c r="O2017" s="77">
        <v>0</v>
      </c>
      <c r="P2017" s="77" t="s">
        <v>12</v>
      </c>
      <c r="Q2017" s="77">
        <v>42.360253399999998</v>
      </c>
      <c r="R2017" s="77">
        <v>-71.058291199999999</v>
      </c>
      <c r="S2017" s="77">
        <v>2472.4336583261602</v>
      </c>
      <c r="T2017" s="77">
        <v>0.48810364801616002</v>
      </c>
      <c r="U2017" s="77">
        <v>233</v>
      </c>
      <c r="V2017" s="77">
        <v>756</v>
      </c>
      <c r="W2017" s="77">
        <v>9.8395999999999997E-2</v>
      </c>
      <c r="X2017" s="77">
        <v>0</v>
      </c>
      <c r="Y2017" s="77">
        <v>0</v>
      </c>
      <c r="Z2017" s="77">
        <v>0</v>
      </c>
      <c r="AA2017" s="77">
        <v>474.70726239862302</v>
      </c>
      <c r="AB2017" s="77">
        <v>0.58649964801615995</v>
      </c>
      <c r="AC2017" s="77">
        <v>1613.7072623986201</v>
      </c>
      <c r="AE2017" s="87" t="str">
        <f t="shared" si="343"/>
        <v>Domestic</v>
      </c>
      <c r="AF2017" s="82" t="str">
        <f t="shared" si="344"/>
        <v>non-student</v>
      </c>
      <c r="AI2017" s="82">
        <f>'GDP per Capita'!N2017</f>
        <v>63809.64</v>
      </c>
      <c r="AJ2017" s="82">
        <f t="shared" si="345"/>
        <v>63809.64</v>
      </c>
      <c r="AK2017" s="82">
        <f t="shared" si="346"/>
        <v>63809.64</v>
      </c>
      <c r="AL2017" s="88">
        <f t="shared" si="347"/>
        <v>2.5289396122570508E-2</v>
      </c>
    </row>
    <row r="2018" spans="1:38">
      <c r="A2018" s="77" t="s">
        <v>34</v>
      </c>
      <c r="B2018" s="77">
        <v>2120</v>
      </c>
      <c r="C2018" s="77">
        <v>0</v>
      </c>
      <c r="D2018" s="77">
        <v>0</v>
      </c>
      <c r="E2018" s="77" t="s">
        <v>40</v>
      </c>
      <c r="F2018" s="77">
        <v>0</v>
      </c>
      <c r="H2018" s="77" t="s">
        <v>67</v>
      </c>
      <c r="I2018" s="77">
        <v>2015</v>
      </c>
      <c r="J2018" s="77">
        <v>0</v>
      </c>
      <c r="K2018" s="77" t="s">
        <v>34</v>
      </c>
      <c r="L2018" s="77" t="s">
        <v>34</v>
      </c>
      <c r="N2018" s="77">
        <v>0</v>
      </c>
      <c r="O2018" s="77">
        <v>0</v>
      </c>
      <c r="P2018" s="77" t="s">
        <v>12</v>
      </c>
      <c r="Q2018" s="77">
        <v>42.360253399999998</v>
      </c>
      <c r="R2018" s="77">
        <v>-71.058291199999999</v>
      </c>
      <c r="S2018" s="77">
        <v>6364.7321579138998</v>
      </c>
      <c r="T2018" s="77">
        <v>1.06556053250656</v>
      </c>
      <c r="U2018" s="77">
        <v>208.50111856823199</v>
      </c>
      <c r="V2018" s="77">
        <v>574.73181818181797</v>
      </c>
      <c r="W2018" s="77">
        <v>7.4803322727272997E-2</v>
      </c>
      <c r="X2018" s="77">
        <v>1</v>
      </c>
      <c r="Y2018" s="77">
        <v>1</v>
      </c>
      <c r="Z2018" s="77">
        <v>1</v>
      </c>
      <c r="AA2018" s="77">
        <v>763.76785894966804</v>
      </c>
      <c r="AB2018" s="77">
        <v>1.14036385523383</v>
      </c>
      <c r="AC2018" s="77">
        <v>1547.0007956997099</v>
      </c>
      <c r="AE2018" s="87" t="str">
        <f t="shared" si="343"/>
        <v>Unknown</v>
      </c>
      <c r="AF2018" s="82" t="str">
        <f t="shared" si="344"/>
        <v>non-student</v>
      </c>
      <c r="AI2018" s="82" t="e">
        <f>'GDP per Capita'!N2018</f>
        <v>#N/A</v>
      </c>
      <c r="AJ2018" s="82" t="str">
        <f t="shared" si="345"/>
        <v/>
      </c>
      <c r="AK2018" s="82">
        <f t="shared" si="346"/>
        <v>57550.842940441376</v>
      </c>
      <c r="AL2018" s="88">
        <f t="shared" si="347"/>
        <v>2.6880593170471562E-2</v>
      </c>
    </row>
    <row r="2019" spans="1:38">
      <c r="A2019" s="77" t="s">
        <v>204</v>
      </c>
      <c r="B2019" s="77">
        <v>2121</v>
      </c>
      <c r="C2019" s="77">
        <v>36.010356199999997</v>
      </c>
      <c r="D2019" s="77">
        <v>-84.269644900000003</v>
      </c>
      <c r="E2019" s="77" t="s">
        <v>41</v>
      </c>
      <c r="F2019" s="77">
        <v>535</v>
      </c>
      <c r="H2019" s="77" t="s">
        <v>64</v>
      </c>
      <c r="I2019" s="77">
        <v>2015</v>
      </c>
      <c r="J2019" s="77">
        <v>535</v>
      </c>
      <c r="K2019" s="77" t="s">
        <v>29</v>
      </c>
      <c r="L2019" s="77" t="s">
        <v>29</v>
      </c>
      <c r="N2019" s="77">
        <v>0</v>
      </c>
      <c r="O2019" s="77">
        <v>0</v>
      </c>
      <c r="P2019" s="77" t="s">
        <v>12</v>
      </c>
      <c r="Q2019" s="77">
        <v>42.360253399999998</v>
      </c>
      <c r="R2019" s="77">
        <v>-71.058291199999999</v>
      </c>
      <c r="S2019" s="77">
        <v>2674.93416453701</v>
      </c>
      <c r="T2019" s="77">
        <v>0.51484278187272303</v>
      </c>
      <c r="U2019" s="77">
        <v>233</v>
      </c>
      <c r="V2019" s="77">
        <v>756</v>
      </c>
      <c r="W2019" s="77">
        <v>9.8395999999999997E-2</v>
      </c>
      <c r="X2019" s="77">
        <v>0</v>
      </c>
      <c r="Y2019" s="77">
        <v>0</v>
      </c>
      <c r="Z2019" s="77">
        <v>0</v>
      </c>
      <c r="AA2019" s="77">
        <v>513.58735959110595</v>
      </c>
      <c r="AB2019" s="77">
        <v>0.61323878187272296</v>
      </c>
      <c r="AC2019" s="77">
        <v>2037.5873595911</v>
      </c>
      <c r="AE2019" s="87" t="str">
        <f t="shared" si="343"/>
        <v>Domestic</v>
      </c>
      <c r="AF2019" s="82" t="str">
        <f t="shared" si="344"/>
        <v>non-student</v>
      </c>
      <c r="AI2019" s="82">
        <f>'GDP per Capita'!N2019</f>
        <v>63809.64</v>
      </c>
      <c r="AJ2019" s="82">
        <f t="shared" si="345"/>
        <v>63809.64</v>
      </c>
      <c r="AK2019" s="82">
        <f t="shared" si="346"/>
        <v>63809.64</v>
      </c>
      <c r="AL2019" s="88">
        <f t="shared" si="347"/>
        <v>3.1932281072124841E-2</v>
      </c>
    </row>
    <row r="2020" spans="1:38">
      <c r="A2020" s="77" t="s">
        <v>151</v>
      </c>
      <c r="B2020" s="77">
        <v>2122</v>
      </c>
      <c r="C2020" s="77">
        <v>37.538508700000001</v>
      </c>
      <c r="D2020" s="77">
        <v>-77.434280000000001</v>
      </c>
      <c r="E2020" s="77" t="s">
        <v>42</v>
      </c>
      <c r="F2020" s="77">
        <v>250</v>
      </c>
      <c r="H2020" s="77" t="s">
        <v>62</v>
      </c>
      <c r="I2020" s="77">
        <v>2015</v>
      </c>
      <c r="J2020" s="77">
        <v>250</v>
      </c>
      <c r="K2020" s="77" t="s">
        <v>29</v>
      </c>
      <c r="L2020" s="77" t="s">
        <v>29</v>
      </c>
      <c r="N2020" s="77">
        <v>0</v>
      </c>
      <c r="O2020" s="77">
        <v>0</v>
      </c>
      <c r="P2020" s="77" t="s">
        <v>12</v>
      </c>
      <c r="Q2020" s="77">
        <v>42.360253399999998</v>
      </c>
      <c r="R2020" s="77">
        <v>-71.058291199999999</v>
      </c>
      <c r="S2020" s="77">
        <v>1526.0392290428399</v>
      </c>
      <c r="T2020" s="77">
        <v>0.36313720818235501</v>
      </c>
      <c r="U2020" s="77">
        <v>233</v>
      </c>
      <c r="V2020" s="77">
        <v>756</v>
      </c>
      <c r="W2020" s="77">
        <v>9.8395999999999997E-2</v>
      </c>
      <c r="X2020" s="77">
        <v>0</v>
      </c>
      <c r="Y2020" s="77">
        <v>0</v>
      </c>
      <c r="Z2020" s="77">
        <v>0</v>
      </c>
      <c r="AA2020" s="77">
        <v>292.999531976225</v>
      </c>
      <c r="AB2020" s="77">
        <v>0.46153320818235499</v>
      </c>
      <c r="AC2020" s="77">
        <v>1531.9995319762199</v>
      </c>
      <c r="AE2020" s="87" t="str">
        <f t="shared" si="343"/>
        <v>Domestic</v>
      </c>
      <c r="AF2020" s="82" t="str">
        <f t="shared" si="344"/>
        <v>non-student</v>
      </c>
      <c r="AI2020" s="82">
        <f>'GDP per Capita'!N2020</f>
        <v>63809.64</v>
      </c>
      <c r="AJ2020" s="82">
        <f t="shared" si="345"/>
        <v>63809.64</v>
      </c>
      <c r="AK2020" s="82">
        <f t="shared" si="346"/>
        <v>63809.64</v>
      </c>
      <c r="AL2020" s="88">
        <f t="shared" si="347"/>
        <v>2.4008904171473461E-2</v>
      </c>
    </row>
    <row r="2021" spans="1:38">
      <c r="A2021" s="77" t="s">
        <v>222</v>
      </c>
      <c r="B2021" s="77">
        <v>2123</v>
      </c>
      <c r="C2021" s="77">
        <v>42.558426399999902</v>
      </c>
      <c r="D2021" s="77">
        <v>-71.268946999999997</v>
      </c>
      <c r="E2021" s="77" t="s">
        <v>42</v>
      </c>
      <c r="F2021" s="77">
        <v>535</v>
      </c>
      <c r="H2021" s="77" t="s">
        <v>64</v>
      </c>
      <c r="I2021" s="77">
        <v>2015</v>
      </c>
      <c r="J2021" s="77">
        <v>535</v>
      </c>
      <c r="K2021" s="77" t="s">
        <v>29</v>
      </c>
      <c r="L2021" s="77" t="s">
        <v>29</v>
      </c>
      <c r="N2021" s="77">
        <v>0</v>
      </c>
      <c r="O2021" s="77">
        <v>1</v>
      </c>
      <c r="P2021" s="77" t="s">
        <v>12</v>
      </c>
      <c r="Q2021" s="77">
        <v>42.360253399999998</v>
      </c>
      <c r="R2021" s="77">
        <v>-71.058291199999999</v>
      </c>
      <c r="S2021" s="77">
        <v>56.007695166813797</v>
      </c>
      <c r="T2021" s="77">
        <v>0</v>
      </c>
      <c r="U2021" s="77">
        <v>0</v>
      </c>
      <c r="V2021" s="77">
        <v>0</v>
      </c>
      <c r="W2021" s="77">
        <v>0</v>
      </c>
      <c r="X2021" s="77">
        <v>0</v>
      </c>
      <c r="Y2021" s="77">
        <v>0</v>
      </c>
      <c r="Z2021" s="77">
        <v>0</v>
      </c>
      <c r="AA2021" s="77">
        <v>0</v>
      </c>
      <c r="AB2021" s="77">
        <v>0</v>
      </c>
      <c r="AC2021" s="77">
        <v>535</v>
      </c>
      <c r="AE2021" s="87" t="str">
        <f t="shared" si="343"/>
        <v>Domestic</v>
      </c>
      <c r="AF2021" s="82" t="str">
        <f t="shared" si="344"/>
        <v>non-student</v>
      </c>
      <c r="AI2021" s="82">
        <f>'GDP per Capita'!N2021</f>
        <v>63809.64</v>
      </c>
      <c r="AJ2021" s="82">
        <f t="shared" si="345"/>
        <v>63809.64</v>
      </c>
      <c r="AK2021" s="82">
        <f t="shared" si="346"/>
        <v>63809.64</v>
      </c>
      <c r="AL2021" s="88">
        <f t="shared" si="347"/>
        <v>8.3843130912507891E-3</v>
      </c>
    </row>
    <row r="2022" spans="1:38">
      <c r="A2022" s="77" t="s">
        <v>505</v>
      </c>
      <c r="B2022" s="77">
        <v>2124</v>
      </c>
      <c r="C2022" s="77">
        <v>42.633424699999999</v>
      </c>
      <c r="D2022" s="77">
        <v>-71.316171800000006</v>
      </c>
      <c r="E2022" s="77" t="s">
        <v>37</v>
      </c>
      <c r="F2022" s="77">
        <v>685</v>
      </c>
      <c r="H2022" s="77" t="s">
        <v>64</v>
      </c>
      <c r="I2022" s="77">
        <v>2015</v>
      </c>
      <c r="J2022" s="77">
        <v>685</v>
      </c>
      <c r="K2022" s="77" t="s">
        <v>29</v>
      </c>
      <c r="L2022" s="77" t="s">
        <v>29</v>
      </c>
      <c r="N2022" s="77">
        <v>0</v>
      </c>
      <c r="O2022" s="77">
        <v>1</v>
      </c>
      <c r="P2022" s="77" t="s">
        <v>12</v>
      </c>
      <c r="Q2022" s="77">
        <v>42.360253399999998</v>
      </c>
      <c r="R2022" s="77">
        <v>-71.058291199999999</v>
      </c>
      <c r="S2022" s="77">
        <v>74.0179094416373</v>
      </c>
      <c r="T2022" s="77">
        <v>0</v>
      </c>
      <c r="U2022" s="77">
        <v>0</v>
      </c>
      <c r="V2022" s="77">
        <v>0</v>
      </c>
      <c r="W2022" s="77">
        <v>0</v>
      </c>
      <c r="X2022" s="77">
        <v>0</v>
      </c>
      <c r="Y2022" s="77">
        <v>0</v>
      </c>
      <c r="Z2022" s="77">
        <v>0</v>
      </c>
      <c r="AA2022" s="77">
        <v>0</v>
      </c>
      <c r="AB2022" s="77">
        <v>0</v>
      </c>
      <c r="AC2022" s="77">
        <v>685</v>
      </c>
      <c r="AE2022" s="87" t="str">
        <f t="shared" si="343"/>
        <v>Domestic</v>
      </c>
      <c r="AF2022" s="82" t="str">
        <f t="shared" si="344"/>
        <v>non-student</v>
      </c>
      <c r="AI2022" s="82">
        <f>'GDP per Capita'!N2022</f>
        <v>63809.64</v>
      </c>
      <c r="AJ2022" s="82">
        <f t="shared" si="345"/>
        <v>63809.64</v>
      </c>
      <c r="AK2022" s="82">
        <f t="shared" si="346"/>
        <v>63809.64</v>
      </c>
      <c r="AL2022" s="88">
        <f t="shared" si="347"/>
        <v>1.0735055079451945E-2</v>
      </c>
    </row>
    <row r="2023" spans="1:38">
      <c r="A2023" s="77" t="s">
        <v>34</v>
      </c>
      <c r="B2023" s="77">
        <v>2125</v>
      </c>
      <c r="C2023" s="77">
        <v>0</v>
      </c>
      <c r="D2023" s="77">
        <v>0</v>
      </c>
      <c r="E2023" s="77" t="s">
        <v>42</v>
      </c>
      <c r="F2023" s="77">
        <v>0</v>
      </c>
      <c r="H2023" s="77" t="s">
        <v>67</v>
      </c>
      <c r="I2023" s="77">
        <v>2015</v>
      </c>
      <c r="J2023" s="77">
        <v>0</v>
      </c>
      <c r="K2023" s="77" t="s">
        <v>34</v>
      </c>
      <c r="L2023" s="77" t="s">
        <v>34</v>
      </c>
      <c r="N2023" s="77">
        <v>0</v>
      </c>
      <c r="O2023" s="77">
        <v>0</v>
      </c>
      <c r="P2023" s="77" t="s">
        <v>12</v>
      </c>
      <c r="Q2023" s="77">
        <v>42.360253399999998</v>
      </c>
      <c r="R2023" s="77">
        <v>-71.058291199999999</v>
      </c>
      <c r="S2023" s="77">
        <v>6364.7321579138998</v>
      </c>
      <c r="T2023" s="77">
        <v>1.06556053250656</v>
      </c>
      <c r="U2023" s="77">
        <v>208.50111856823199</v>
      </c>
      <c r="V2023" s="77">
        <v>574.73181818181797</v>
      </c>
      <c r="W2023" s="77">
        <v>7.4803322727272997E-2</v>
      </c>
      <c r="X2023" s="77">
        <v>1</v>
      </c>
      <c r="Y2023" s="77">
        <v>1</v>
      </c>
      <c r="Z2023" s="77">
        <v>1</v>
      </c>
      <c r="AA2023" s="77">
        <v>763.76785894966804</v>
      </c>
      <c r="AB2023" s="77">
        <v>1.14036385523383</v>
      </c>
      <c r="AC2023" s="77">
        <v>1547.0007956997099</v>
      </c>
      <c r="AE2023" s="87" t="str">
        <f t="shared" si="343"/>
        <v>Unknown</v>
      </c>
      <c r="AF2023" s="82" t="str">
        <f t="shared" si="344"/>
        <v>non-student</v>
      </c>
      <c r="AI2023" s="82" t="e">
        <f>'GDP per Capita'!N2023</f>
        <v>#N/A</v>
      </c>
      <c r="AJ2023" s="82" t="str">
        <f t="shared" si="345"/>
        <v/>
      </c>
      <c r="AK2023" s="82">
        <f t="shared" si="346"/>
        <v>57550.842940441376</v>
      </c>
      <c r="AL2023" s="88">
        <f t="shared" si="347"/>
        <v>2.6880593170471562E-2</v>
      </c>
    </row>
    <row r="2024" spans="1:38">
      <c r="A2024" s="77" t="s">
        <v>161</v>
      </c>
      <c r="B2024" s="77">
        <v>2126</v>
      </c>
      <c r="C2024" s="77">
        <v>41.308213799999997</v>
      </c>
      <c r="D2024" s="77">
        <v>-72.925051799999906</v>
      </c>
      <c r="E2024" s="77" t="s">
        <v>38</v>
      </c>
      <c r="F2024" s="77">
        <v>166</v>
      </c>
      <c r="H2024" s="77" t="s">
        <v>65</v>
      </c>
      <c r="I2024" s="77">
        <v>2015</v>
      </c>
      <c r="J2024" s="77">
        <v>166</v>
      </c>
      <c r="K2024" s="77" t="s">
        <v>29</v>
      </c>
      <c r="L2024" s="77" t="s">
        <v>29</v>
      </c>
      <c r="N2024" s="77">
        <v>0</v>
      </c>
      <c r="O2024" s="77">
        <v>0</v>
      </c>
      <c r="P2024" s="77" t="s">
        <v>12</v>
      </c>
      <c r="Q2024" s="77">
        <v>42.360253399999998</v>
      </c>
      <c r="R2024" s="77">
        <v>-71.058291199999999</v>
      </c>
      <c r="S2024" s="77">
        <v>387.81922667199001</v>
      </c>
      <c r="T2024" s="77">
        <v>0.21284120363843101</v>
      </c>
      <c r="U2024" s="77">
        <v>233</v>
      </c>
      <c r="V2024" s="77">
        <v>378</v>
      </c>
      <c r="W2024" s="77">
        <v>4.9197999999999999E-2</v>
      </c>
      <c r="X2024" s="77">
        <v>0</v>
      </c>
      <c r="Y2024" s="77">
        <v>0</v>
      </c>
      <c r="Z2024" s="77">
        <v>0</v>
      </c>
      <c r="AA2024" s="77">
        <v>74.461291521022204</v>
      </c>
      <c r="AB2024" s="77">
        <v>0.26203920363843097</v>
      </c>
      <c r="AC2024" s="77">
        <v>851.46129152102196</v>
      </c>
      <c r="AE2024" s="87" t="str">
        <f t="shared" si="343"/>
        <v>Domestic</v>
      </c>
      <c r="AF2024" s="82" t="str">
        <f t="shared" si="344"/>
        <v>student</v>
      </c>
      <c r="AI2024" s="82">
        <f>'GDP per Capita'!N2024</f>
        <v>63809.64</v>
      </c>
      <c r="AJ2024" s="82">
        <f t="shared" si="345"/>
        <v>63809.64</v>
      </c>
      <c r="AK2024" s="82">
        <f t="shared" si="346"/>
        <v>63809.64</v>
      </c>
      <c r="AL2024" s="88">
        <f t="shared" si="347"/>
        <v>1.3343772062043008E-2</v>
      </c>
    </row>
    <row r="2025" spans="1:38">
      <c r="A2025" s="77" t="s">
        <v>506</v>
      </c>
      <c r="B2025" s="77">
        <v>2127</v>
      </c>
      <c r="C2025" s="77">
        <v>41.928781200000003</v>
      </c>
      <c r="D2025" s="77">
        <v>-74.002370200000001</v>
      </c>
      <c r="E2025" s="77" t="s">
        <v>37</v>
      </c>
      <c r="F2025" s="77">
        <v>535</v>
      </c>
      <c r="H2025" s="77" t="s">
        <v>64</v>
      </c>
      <c r="I2025" s="77">
        <v>2015</v>
      </c>
      <c r="J2025" s="77">
        <v>535</v>
      </c>
      <c r="K2025" s="77" t="s">
        <v>29</v>
      </c>
      <c r="L2025" s="77" t="s">
        <v>29</v>
      </c>
      <c r="N2025" s="77">
        <v>0</v>
      </c>
      <c r="O2025" s="77">
        <v>0</v>
      </c>
      <c r="P2025" s="77" t="s">
        <v>12</v>
      </c>
      <c r="Q2025" s="77">
        <v>42.360253399999998</v>
      </c>
      <c r="R2025" s="77">
        <v>-71.058291199999999</v>
      </c>
      <c r="S2025" s="77">
        <v>494.82068045335899</v>
      </c>
      <c r="T2025" s="77">
        <v>0.22697018656812201</v>
      </c>
      <c r="U2025" s="77">
        <v>233</v>
      </c>
      <c r="V2025" s="77">
        <v>756</v>
      </c>
      <c r="W2025" s="77">
        <v>9.8395999999999997E-2</v>
      </c>
      <c r="X2025" s="77">
        <v>0</v>
      </c>
      <c r="Y2025" s="77">
        <v>0</v>
      </c>
      <c r="Z2025" s="77">
        <v>0</v>
      </c>
      <c r="AA2025" s="77">
        <v>95.005570647044905</v>
      </c>
      <c r="AB2025" s="77">
        <v>0.325366186568122</v>
      </c>
      <c r="AC2025" s="77">
        <v>1619.00557064704</v>
      </c>
      <c r="AE2025" s="87" t="str">
        <f t="shared" si="343"/>
        <v>Domestic</v>
      </c>
      <c r="AF2025" s="82" t="str">
        <f t="shared" si="344"/>
        <v>non-student</v>
      </c>
      <c r="AI2025" s="82">
        <f>'GDP per Capita'!N2025</f>
        <v>63809.64</v>
      </c>
      <c r="AJ2025" s="82">
        <f t="shared" si="345"/>
        <v>63809.64</v>
      </c>
      <c r="AK2025" s="82">
        <f t="shared" si="346"/>
        <v>63809.64</v>
      </c>
      <c r="AL2025" s="88">
        <f t="shared" si="347"/>
        <v>2.5372429160343799E-2</v>
      </c>
    </row>
    <row r="2026" spans="1:38">
      <c r="A2026" s="77" t="s">
        <v>125</v>
      </c>
      <c r="B2026" s="77">
        <v>2128</v>
      </c>
      <c r="C2026" s="77">
        <v>42.3750997</v>
      </c>
      <c r="D2026" s="77">
        <v>-71.105615700000001</v>
      </c>
      <c r="E2026" s="77" t="s">
        <v>38</v>
      </c>
      <c r="F2026" s="77">
        <v>166</v>
      </c>
      <c r="H2026" s="77" t="s">
        <v>65</v>
      </c>
      <c r="I2026" s="77">
        <v>2015</v>
      </c>
      <c r="J2026" s="77">
        <v>166</v>
      </c>
      <c r="K2026" s="77" t="s">
        <v>29</v>
      </c>
      <c r="L2026" s="77" t="s">
        <v>29</v>
      </c>
      <c r="N2026" s="77">
        <v>0</v>
      </c>
      <c r="O2026" s="77">
        <v>1</v>
      </c>
      <c r="P2026" s="77" t="s">
        <v>12</v>
      </c>
      <c r="Q2026" s="77">
        <v>42.360253399999998</v>
      </c>
      <c r="R2026" s="77">
        <v>-71.058291199999999</v>
      </c>
      <c r="S2026" s="77">
        <v>8.4477991766334704</v>
      </c>
      <c r="T2026" s="77">
        <v>0</v>
      </c>
      <c r="U2026" s="77">
        <v>0</v>
      </c>
      <c r="V2026" s="77">
        <v>0</v>
      </c>
      <c r="W2026" s="77">
        <v>0</v>
      </c>
      <c r="X2026" s="77">
        <v>0</v>
      </c>
      <c r="Y2026" s="77">
        <v>0</v>
      </c>
      <c r="Z2026" s="77">
        <v>0</v>
      </c>
      <c r="AA2026" s="77">
        <v>0</v>
      </c>
      <c r="AB2026" s="77">
        <v>0</v>
      </c>
      <c r="AC2026" s="77">
        <v>166</v>
      </c>
      <c r="AE2026" s="87" t="str">
        <f t="shared" si="343"/>
        <v>Domestic</v>
      </c>
      <c r="AF2026" s="82" t="str">
        <f t="shared" si="344"/>
        <v>student</v>
      </c>
      <c r="AI2026" s="82">
        <f>'GDP per Capita'!N2026</f>
        <v>63809.64</v>
      </c>
      <c r="AJ2026" s="82">
        <f t="shared" si="345"/>
        <v>63809.64</v>
      </c>
      <c r="AK2026" s="82">
        <f t="shared" si="346"/>
        <v>63809.64</v>
      </c>
      <c r="AL2026" s="88">
        <f t="shared" si="347"/>
        <v>2.6014878002759458E-3</v>
      </c>
    </row>
    <row r="2027" spans="1:38">
      <c r="A2027" s="77" t="s">
        <v>507</v>
      </c>
      <c r="B2027" s="77">
        <v>2129</v>
      </c>
      <c r="C2027" s="77">
        <v>42.5750946</v>
      </c>
      <c r="D2027" s="77">
        <v>-70.930050699999995</v>
      </c>
      <c r="E2027" s="77" t="s">
        <v>42</v>
      </c>
      <c r="F2027" s="77">
        <v>535</v>
      </c>
      <c r="H2027" s="77" t="s">
        <v>64</v>
      </c>
      <c r="I2027" s="77">
        <v>2015</v>
      </c>
      <c r="J2027" s="77">
        <v>535</v>
      </c>
      <c r="K2027" s="77" t="s">
        <v>29</v>
      </c>
      <c r="L2027" s="77" t="s">
        <v>29</v>
      </c>
      <c r="N2027" s="77">
        <v>0</v>
      </c>
      <c r="O2027" s="77">
        <v>1</v>
      </c>
      <c r="P2027" s="77" t="s">
        <v>12</v>
      </c>
      <c r="Q2027" s="77">
        <v>42.360253399999998</v>
      </c>
      <c r="R2027" s="77">
        <v>-71.058291199999999</v>
      </c>
      <c r="S2027" s="77">
        <v>52.205078723285297</v>
      </c>
      <c r="T2027" s="77">
        <v>0</v>
      </c>
      <c r="U2027" s="77">
        <v>0</v>
      </c>
      <c r="V2027" s="77">
        <v>0</v>
      </c>
      <c r="W2027" s="77">
        <v>0</v>
      </c>
      <c r="X2027" s="77">
        <v>0</v>
      </c>
      <c r="Y2027" s="77">
        <v>0</v>
      </c>
      <c r="Z2027" s="77">
        <v>0</v>
      </c>
      <c r="AA2027" s="77">
        <v>0</v>
      </c>
      <c r="AB2027" s="77">
        <v>0</v>
      </c>
      <c r="AC2027" s="77">
        <v>535</v>
      </c>
      <c r="AE2027" s="87" t="str">
        <f t="shared" si="343"/>
        <v>Domestic</v>
      </c>
      <c r="AF2027" s="82" t="str">
        <f t="shared" si="344"/>
        <v>non-student</v>
      </c>
      <c r="AI2027" s="82">
        <f>'GDP per Capita'!N2027</f>
        <v>63809.64</v>
      </c>
      <c r="AJ2027" s="82">
        <f t="shared" si="345"/>
        <v>63809.64</v>
      </c>
      <c r="AK2027" s="82">
        <f t="shared" si="346"/>
        <v>63809.64</v>
      </c>
      <c r="AL2027" s="88">
        <f t="shared" si="347"/>
        <v>8.3843130912507891E-3</v>
      </c>
    </row>
    <row r="2028" spans="1:38">
      <c r="A2028" s="77" t="s">
        <v>432</v>
      </c>
      <c r="B2028" s="77">
        <v>2130</v>
      </c>
      <c r="C2028" s="77">
        <v>47.372394100000001</v>
      </c>
      <c r="D2028" s="77">
        <v>8.5423328000000005</v>
      </c>
      <c r="E2028" s="77" t="s">
        <v>38</v>
      </c>
      <c r="F2028" s="77">
        <v>250</v>
      </c>
      <c r="H2028" s="77" t="s">
        <v>61</v>
      </c>
      <c r="I2028" s="77">
        <v>2015</v>
      </c>
      <c r="J2028" s="77">
        <v>250</v>
      </c>
      <c r="K2028" s="77" t="s">
        <v>575</v>
      </c>
      <c r="L2028" s="77" t="s">
        <v>31</v>
      </c>
      <c r="N2028" s="77">
        <v>0</v>
      </c>
      <c r="O2028" s="77">
        <v>0</v>
      </c>
      <c r="P2028" s="77" t="s">
        <v>12</v>
      </c>
      <c r="Q2028" s="77">
        <v>42.360253399999998</v>
      </c>
      <c r="R2028" s="77">
        <v>-71.058291199999999</v>
      </c>
      <c r="S2028" s="77">
        <v>12035.823439510201</v>
      </c>
      <c r="T2028" s="77">
        <v>1.8681248252517499</v>
      </c>
      <c r="U2028" s="77">
        <v>233</v>
      </c>
      <c r="V2028" s="77">
        <v>378</v>
      </c>
      <c r="W2028" s="77">
        <v>4.9197999999999999E-2</v>
      </c>
      <c r="X2028" s="77">
        <v>0</v>
      </c>
      <c r="Y2028" s="77">
        <v>0</v>
      </c>
      <c r="Z2028" s="77">
        <v>0</v>
      </c>
      <c r="AA2028" s="77">
        <v>1263.7614611485701</v>
      </c>
      <c r="AB2028" s="77">
        <v>1.91732282525175</v>
      </c>
      <c r="AC2028" s="77">
        <v>2124.7614611485701</v>
      </c>
      <c r="AE2028" s="87" t="str">
        <f t="shared" si="343"/>
        <v>International</v>
      </c>
      <c r="AF2028" s="82" t="str">
        <f t="shared" si="344"/>
        <v>student</v>
      </c>
      <c r="AI2028" s="82">
        <f>'GDP per Capita'!N2028</f>
        <v>84665.279999999999</v>
      </c>
      <c r="AJ2028" s="82">
        <f t="shared" si="345"/>
        <v>84665.279999999999</v>
      </c>
      <c r="AK2028" s="82">
        <f t="shared" si="346"/>
        <v>84665.279999999999</v>
      </c>
      <c r="AL2028" s="88">
        <f t="shared" si="347"/>
        <v>2.5096018830252143E-2</v>
      </c>
    </row>
    <row r="2029" spans="1:38">
      <c r="A2029" s="77" t="s">
        <v>131</v>
      </c>
      <c r="B2029" s="77">
        <v>2131</v>
      </c>
      <c r="C2029" s="77">
        <v>41.319776300000001</v>
      </c>
      <c r="D2029" s="77">
        <v>-81.626790400000004</v>
      </c>
      <c r="E2029" s="77" t="s">
        <v>42</v>
      </c>
      <c r="F2029" s="77">
        <v>1035</v>
      </c>
      <c r="H2029" s="77" t="s">
        <v>64</v>
      </c>
      <c r="I2029" s="77">
        <v>2015</v>
      </c>
      <c r="J2029" s="77">
        <v>1035</v>
      </c>
      <c r="K2029" s="77" t="s">
        <v>29</v>
      </c>
      <c r="L2029" s="77" t="s">
        <v>29</v>
      </c>
      <c r="N2029" s="77">
        <v>0</v>
      </c>
      <c r="O2029" s="77">
        <v>0</v>
      </c>
      <c r="P2029" s="77" t="s">
        <v>12</v>
      </c>
      <c r="Q2029" s="77">
        <v>42.360253399999998</v>
      </c>
      <c r="R2029" s="77">
        <v>-71.058291199999999</v>
      </c>
      <c r="S2029" s="77">
        <v>1765.0648694234101</v>
      </c>
      <c r="T2029" s="77">
        <v>0.39469929517601499</v>
      </c>
      <c r="U2029" s="77">
        <v>233</v>
      </c>
      <c r="V2029" s="77">
        <v>756</v>
      </c>
      <c r="W2029" s="77">
        <v>9.8395999999999997E-2</v>
      </c>
      <c r="X2029" s="77">
        <v>0</v>
      </c>
      <c r="Y2029" s="77">
        <v>0</v>
      </c>
      <c r="Z2029" s="77">
        <v>0</v>
      </c>
      <c r="AA2029" s="77">
        <v>338.89245492929598</v>
      </c>
      <c r="AB2029" s="77">
        <v>0.49309529517601502</v>
      </c>
      <c r="AC2029" s="77">
        <v>2362.8924549292901</v>
      </c>
      <c r="AE2029" s="87" t="str">
        <f t="shared" si="343"/>
        <v>Domestic</v>
      </c>
      <c r="AF2029" s="82" t="str">
        <f t="shared" si="344"/>
        <v>non-student</v>
      </c>
      <c r="AI2029" s="82">
        <f>'GDP per Capita'!N2029</f>
        <v>63809.64</v>
      </c>
      <c r="AJ2029" s="82">
        <f t="shared" si="345"/>
        <v>63809.64</v>
      </c>
      <c r="AK2029" s="82">
        <f t="shared" si="346"/>
        <v>63809.64</v>
      </c>
      <c r="AL2029" s="88">
        <f t="shared" si="347"/>
        <v>3.7030336716039933E-2</v>
      </c>
    </row>
    <row r="2030" spans="1:38">
      <c r="A2030" s="77" t="s">
        <v>508</v>
      </c>
      <c r="B2030" s="77">
        <v>2132</v>
      </c>
      <c r="C2030" s="77">
        <v>44.872941599999997</v>
      </c>
      <c r="D2030" s="77">
        <v>-73.341198871594102</v>
      </c>
      <c r="E2030" s="77" t="s">
        <v>42</v>
      </c>
      <c r="F2030" s="77">
        <v>635</v>
      </c>
      <c r="H2030" s="77" t="s">
        <v>64</v>
      </c>
      <c r="I2030" s="77">
        <v>2015</v>
      </c>
      <c r="J2030" s="77">
        <v>635</v>
      </c>
      <c r="K2030" s="77" t="s">
        <v>29</v>
      </c>
      <c r="L2030" s="77" t="s">
        <v>29</v>
      </c>
      <c r="N2030" s="77">
        <v>0</v>
      </c>
      <c r="O2030" s="77">
        <v>0</v>
      </c>
      <c r="P2030" s="77" t="s">
        <v>12</v>
      </c>
      <c r="Q2030" s="77">
        <v>42.360253399999998</v>
      </c>
      <c r="R2030" s="77">
        <v>-71.058291199999999</v>
      </c>
      <c r="S2030" s="77">
        <v>668.77792028504302</v>
      </c>
      <c r="T2030" s="77">
        <v>0.249940331227092</v>
      </c>
      <c r="U2030" s="77">
        <v>233</v>
      </c>
      <c r="V2030" s="77">
        <v>756</v>
      </c>
      <c r="W2030" s="77">
        <v>9.8395999999999997E-2</v>
      </c>
      <c r="X2030" s="77">
        <v>0</v>
      </c>
      <c r="Y2030" s="77">
        <v>0</v>
      </c>
      <c r="Z2030" s="77">
        <v>0</v>
      </c>
      <c r="AA2030" s="77">
        <v>128.40536069472799</v>
      </c>
      <c r="AB2030" s="77">
        <v>0.34833633122709201</v>
      </c>
      <c r="AC2030" s="77">
        <v>1752.40536069472</v>
      </c>
      <c r="AE2030" s="87" t="str">
        <f t="shared" si="343"/>
        <v>Domestic</v>
      </c>
      <c r="AF2030" s="82" t="str">
        <f t="shared" si="344"/>
        <v>non-student</v>
      </c>
      <c r="AI2030" s="82">
        <f>'GDP per Capita'!N2030</f>
        <v>63809.64</v>
      </c>
      <c r="AJ2030" s="82">
        <f t="shared" si="345"/>
        <v>63809.64</v>
      </c>
      <c r="AK2030" s="82">
        <f t="shared" si="346"/>
        <v>63809.64</v>
      </c>
      <c r="AL2030" s="88">
        <f t="shared" si="347"/>
        <v>2.7463019078225799E-2</v>
      </c>
    </row>
    <row r="2031" spans="1:38">
      <c r="A2031" s="77" t="s">
        <v>158</v>
      </c>
      <c r="B2031" s="77">
        <v>2133</v>
      </c>
      <c r="C2031" s="77">
        <v>40.109213500000003</v>
      </c>
      <c r="D2031" s="77">
        <v>-91.0176357</v>
      </c>
      <c r="E2031" s="77" t="s">
        <v>37</v>
      </c>
      <c r="F2031" s="77">
        <v>535</v>
      </c>
      <c r="H2031" s="77" t="s">
        <v>64</v>
      </c>
      <c r="I2031" s="77">
        <v>2015</v>
      </c>
      <c r="J2031" s="77">
        <v>535</v>
      </c>
      <c r="K2031" s="77" t="s">
        <v>29</v>
      </c>
      <c r="L2031" s="77" t="s">
        <v>29</v>
      </c>
      <c r="N2031" s="77">
        <v>0</v>
      </c>
      <c r="O2031" s="77">
        <v>0</v>
      </c>
      <c r="P2031" s="77" t="s">
        <v>12</v>
      </c>
      <c r="Q2031" s="77">
        <v>42.360253399999998</v>
      </c>
      <c r="R2031" s="77">
        <v>-71.058291199999999</v>
      </c>
      <c r="S2031" s="77">
        <v>3367.3473687222599</v>
      </c>
      <c r="T2031" s="77">
        <v>0.62140574800175896</v>
      </c>
      <c r="U2031" s="77">
        <v>233</v>
      </c>
      <c r="V2031" s="77">
        <v>756</v>
      </c>
      <c r="W2031" s="77">
        <v>9.8395999999999997E-2</v>
      </c>
      <c r="X2031" s="77">
        <v>0</v>
      </c>
      <c r="Y2031" s="77">
        <v>0</v>
      </c>
      <c r="Z2031" s="77">
        <v>0</v>
      </c>
      <c r="AA2031" s="77">
        <v>646.53069479467501</v>
      </c>
      <c r="AB2031" s="77">
        <v>0.719801748001759</v>
      </c>
      <c r="AC2031" s="77">
        <v>2170.5306947946701</v>
      </c>
      <c r="AE2031" s="87" t="str">
        <f t="shared" si="343"/>
        <v>Domestic</v>
      </c>
      <c r="AF2031" s="82" t="str">
        <f t="shared" si="344"/>
        <v>non-student</v>
      </c>
      <c r="AI2031" s="82">
        <f>'GDP per Capita'!N2031</f>
        <v>63809.64</v>
      </c>
      <c r="AJ2031" s="82">
        <f t="shared" si="345"/>
        <v>63809.64</v>
      </c>
      <c r="AK2031" s="82">
        <f t="shared" si="346"/>
        <v>63809.64</v>
      </c>
      <c r="AL2031" s="88">
        <f t="shared" si="347"/>
        <v>3.4015717606221726E-2</v>
      </c>
    </row>
    <row r="2032" spans="1:38">
      <c r="A2032" s="77" t="s">
        <v>109</v>
      </c>
      <c r="B2032" s="77">
        <v>2134</v>
      </c>
      <c r="C2032" s="77">
        <v>42.262593199999998</v>
      </c>
      <c r="D2032" s="77">
        <v>-71.802293399999996</v>
      </c>
      <c r="E2032" s="77" t="s">
        <v>37</v>
      </c>
      <c r="F2032" s="77">
        <v>535</v>
      </c>
      <c r="H2032" s="77" t="s">
        <v>64</v>
      </c>
      <c r="I2032" s="77">
        <v>2015</v>
      </c>
      <c r="J2032" s="77">
        <v>535</v>
      </c>
      <c r="K2032" s="77" t="s">
        <v>29</v>
      </c>
      <c r="L2032" s="77" t="s">
        <v>29</v>
      </c>
      <c r="N2032" s="77">
        <v>0</v>
      </c>
      <c r="O2032" s="77">
        <v>1</v>
      </c>
      <c r="P2032" s="77" t="s">
        <v>12</v>
      </c>
      <c r="Q2032" s="77">
        <v>42.360253399999998</v>
      </c>
      <c r="R2032" s="77">
        <v>-71.058291199999999</v>
      </c>
      <c r="S2032" s="77">
        <v>124.268437429158</v>
      </c>
      <c r="T2032" s="77">
        <v>0</v>
      </c>
      <c r="U2032" s="77">
        <v>0</v>
      </c>
      <c r="V2032" s="77">
        <v>0</v>
      </c>
      <c r="W2032" s="77">
        <v>0</v>
      </c>
      <c r="X2032" s="77">
        <v>0</v>
      </c>
      <c r="Y2032" s="77">
        <v>0</v>
      </c>
      <c r="Z2032" s="77">
        <v>0</v>
      </c>
      <c r="AA2032" s="77">
        <v>0</v>
      </c>
      <c r="AB2032" s="77">
        <v>0</v>
      </c>
      <c r="AC2032" s="77">
        <v>535</v>
      </c>
      <c r="AE2032" s="87" t="str">
        <f t="shared" si="343"/>
        <v>Domestic</v>
      </c>
      <c r="AF2032" s="82" t="str">
        <f t="shared" si="344"/>
        <v>non-student</v>
      </c>
      <c r="AI2032" s="82">
        <f>'GDP per Capita'!N2032</f>
        <v>63809.64</v>
      </c>
      <c r="AJ2032" s="82">
        <f t="shared" si="345"/>
        <v>63809.64</v>
      </c>
      <c r="AK2032" s="82">
        <f t="shared" si="346"/>
        <v>63809.64</v>
      </c>
      <c r="AL2032" s="88">
        <f t="shared" si="347"/>
        <v>8.3843130912507891E-3</v>
      </c>
    </row>
    <row r="2033" spans="1:38">
      <c r="A2033" s="77" t="s">
        <v>158</v>
      </c>
      <c r="B2033" s="77">
        <v>2135</v>
      </c>
      <c r="C2033" s="77">
        <v>40.109213500000003</v>
      </c>
      <c r="D2033" s="77">
        <v>-91.0176357</v>
      </c>
      <c r="E2033" s="77" t="s">
        <v>37</v>
      </c>
      <c r="F2033" s="77">
        <v>635</v>
      </c>
      <c r="H2033" s="77" t="s">
        <v>64</v>
      </c>
      <c r="I2033" s="77">
        <v>2015</v>
      </c>
      <c r="J2033" s="77">
        <v>635</v>
      </c>
      <c r="K2033" s="77" t="s">
        <v>29</v>
      </c>
      <c r="L2033" s="77" t="s">
        <v>29</v>
      </c>
      <c r="N2033" s="77">
        <v>0</v>
      </c>
      <c r="O2033" s="77">
        <v>0</v>
      </c>
      <c r="P2033" s="77" t="s">
        <v>12</v>
      </c>
      <c r="Q2033" s="77">
        <v>42.360253399999998</v>
      </c>
      <c r="R2033" s="77">
        <v>-71.058291199999999</v>
      </c>
      <c r="S2033" s="77">
        <v>3367.3473687222599</v>
      </c>
      <c r="T2033" s="77">
        <v>0.62140574800175896</v>
      </c>
      <c r="U2033" s="77">
        <v>233</v>
      </c>
      <c r="V2033" s="77">
        <v>756</v>
      </c>
      <c r="W2033" s="77">
        <v>9.8395999999999997E-2</v>
      </c>
      <c r="X2033" s="77">
        <v>0</v>
      </c>
      <c r="Y2033" s="77">
        <v>0</v>
      </c>
      <c r="Z2033" s="77">
        <v>0</v>
      </c>
      <c r="AA2033" s="77">
        <v>646.53069479467501</v>
      </c>
      <c r="AB2033" s="77">
        <v>0.719801748001759</v>
      </c>
      <c r="AC2033" s="77">
        <v>2270.5306947946701</v>
      </c>
      <c r="AE2033" s="87" t="str">
        <f t="shared" si="343"/>
        <v>Domestic</v>
      </c>
      <c r="AF2033" s="82" t="str">
        <f t="shared" si="344"/>
        <v>non-student</v>
      </c>
      <c r="AI2033" s="82">
        <f>'GDP per Capita'!N2033</f>
        <v>63809.64</v>
      </c>
      <c r="AJ2033" s="82">
        <f t="shared" si="345"/>
        <v>63809.64</v>
      </c>
      <c r="AK2033" s="82">
        <f t="shared" si="346"/>
        <v>63809.64</v>
      </c>
      <c r="AL2033" s="88">
        <f t="shared" si="347"/>
        <v>3.5582878931689162E-2</v>
      </c>
    </row>
    <row r="2034" spans="1:38">
      <c r="A2034" s="77" t="s">
        <v>100</v>
      </c>
      <c r="B2034" s="77">
        <v>2136</v>
      </c>
      <c r="C2034" s="77">
        <v>33.425505600000001</v>
      </c>
      <c r="D2034" s="77">
        <v>-111.94001249999999</v>
      </c>
      <c r="E2034" s="77" t="s">
        <v>43</v>
      </c>
      <c r="F2034" s="77">
        <v>166</v>
      </c>
      <c r="H2034" s="77" t="s">
        <v>65</v>
      </c>
      <c r="I2034" s="77">
        <v>2015</v>
      </c>
      <c r="J2034" s="77">
        <v>166</v>
      </c>
      <c r="K2034" s="77" t="s">
        <v>29</v>
      </c>
      <c r="L2034" s="77" t="s">
        <v>29</v>
      </c>
      <c r="N2034" s="77">
        <v>0</v>
      </c>
      <c r="O2034" s="77">
        <v>0</v>
      </c>
      <c r="P2034" s="77" t="s">
        <v>12</v>
      </c>
      <c r="Q2034" s="77">
        <v>42.360253399999998</v>
      </c>
      <c r="R2034" s="77">
        <v>-71.058291199999999</v>
      </c>
      <c r="S2034" s="77">
        <v>7367.9007472103003</v>
      </c>
      <c r="T2034" s="77">
        <v>1.2005821000619401</v>
      </c>
      <c r="U2034" s="77">
        <v>233</v>
      </c>
      <c r="V2034" s="77">
        <v>756</v>
      </c>
      <c r="W2034" s="77">
        <v>9.8395999999999997E-2</v>
      </c>
      <c r="X2034" s="77">
        <v>0</v>
      </c>
      <c r="Y2034" s="77">
        <v>0</v>
      </c>
      <c r="Z2034" s="77">
        <v>0</v>
      </c>
      <c r="AA2034" s="77">
        <v>884.14808966523697</v>
      </c>
      <c r="AB2034" s="77">
        <v>1.29897810006194</v>
      </c>
      <c r="AC2034" s="77">
        <v>2039.1480896652299</v>
      </c>
      <c r="AE2034" s="87" t="str">
        <f t="shared" si="343"/>
        <v>Domestic</v>
      </c>
      <c r="AF2034" s="82" t="str">
        <f t="shared" si="344"/>
        <v>non-student</v>
      </c>
      <c r="AI2034" s="82">
        <f>'GDP per Capita'!N2034</f>
        <v>63809.64</v>
      </c>
      <c r="AJ2034" s="82">
        <f t="shared" si="345"/>
        <v>63809.64</v>
      </c>
      <c r="AK2034" s="82">
        <f t="shared" si="346"/>
        <v>63809.64</v>
      </c>
      <c r="AL2034" s="88">
        <f t="shared" si="347"/>
        <v>3.1956740230241545E-2</v>
      </c>
    </row>
    <row r="2035" spans="1:38">
      <c r="A2035" s="77" t="s">
        <v>509</v>
      </c>
      <c r="B2035" s="77">
        <v>2137</v>
      </c>
      <c r="C2035" s="77">
        <v>37.229656599999998</v>
      </c>
      <c r="D2035" s="77">
        <v>-80.413676699999996</v>
      </c>
      <c r="E2035" s="77" t="s">
        <v>38</v>
      </c>
      <c r="F2035" s="77">
        <v>166</v>
      </c>
      <c r="H2035" s="77" t="s">
        <v>65</v>
      </c>
      <c r="I2035" s="77">
        <v>2015</v>
      </c>
      <c r="J2035" s="77">
        <v>166</v>
      </c>
      <c r="K2035" s="77" t="s">
        <v>29</v>
      </c>
      <c r="L2035" s="77" t="s">
        <v>29</v>
      </c>
      <c r="N2035" s="77">
        <v>0</v>
      </c>
      <c r="O2035" s="77">
        <v>0</v>
      </c>
      <c r="P2035" s="77" t="s">
        <v>12</v>
      </c>
      <c r="Q2035" s="77">
        <v>42.360253399999998</v>
      </c>
      <c r="R2035" s="77">
        <v>-71.058291199999999</v>
      </c>
      <c r="S2035" s="77">
        <v>1962.0622620720901</v>
      </c>
      <c r="T2035" s="77">
        <v>0.42071177163838203</v>
      </c>
      <c r="U2035" s="77">
        <v>233</v>
      </c>
      <c r="V2035" s="77">
        <v>378</v>
      </c>
      <c r="W2035" s="77">
        <v>4.9197999999999999E-2</v>
      </c>
      <c r="X2035" s="77">
        <v>0</v>
      </c>
      <c r="Y2035" s="77">
        <v>0</v>
      </c>
      <c r="Z2035" s="77">
        <v>0</v>
      </c>
      <c r="AA2035" s="77">
        <v>376.71595431784198</v>
      </c>
      <c r="AB2035" s="77">
        <v>0.46990977163838199</v>
      </c>
      <c r="AC2035" s="77">
        <v>1153.71595431784</v>
      </c>
      <c r="AE2035" s="87" t="str">
        <f t="shared" si="343"/>
        <v>Domestic</v>
      </c>
      <c r="AF2035" s="82" t="str">
        <f t="shared" si="344"/>
        <v>student</v>
      </c>
      <c r="AI2035" s="82">
        <f>'GDP per Capita'!N2035</f>
        <v>63809.64</v>
      </c>
      <c r="AJ2035" s="82">
        <f t="shared" si="345"/>
        <v>63809.64</v>
      </c>
      <c r="AK2035" s="82">
        <f t="shared" si="346"/>
        <v>63809.64</v>
      </c>
      <c r="AL2035" s="88">
        <f t="shared" si="347"/>
        <v>1.8080590241816755E-2</v>
      </c>
    </row>
    <row r="2036" spans="1:38">
      <c r="A2036" s="77" t="s">
        <v>453</v>
      </c>
      <c r="B2036" s="77">
        <v>2138</v>
      </c>
      <c r="C2036" s="77">
        <v>42.360253399999998</v>
      </c>
      <c r="D2036" s="77">
        <v>-71.058291199999999</v>
      </c>
      <c r="E2036" s="77" t="s">
        <v>42</v>
      </c>
      <c r="F2036" s="77">
        <v>635</v>
      </c>
      <c r="H2036" s="77" t="s">
        <v>64</v>
      </c>
      <c r="I2036" s="77">
        <v>2015</v>
      </c>
      <c r="J2036" s="77">
        <v>635</v>
      </c>
      <c r="K2036" s="77" t="s">
        <v>29</v>
      </c>
      <c r="L2036" s="77" t="s">
        <v>29</v>
      </c>
      <c r="N2036" s="77">
        <v>0</v>
      </c>
      <c r="O2036" s="77">
        <v>1</v>
      </c>
      <c r="P2036" s="77" t="s">
        <v>12</v>
      </c>
      <c r="Q2036" s="77">
        <v>42.360253399999998</v>
      </c>
      <c r="R2036" s="77">
        <v>-71.058291199999999</v>
      </c>
      <c r="S2036" s="77">
        <v>0</v>
      </c>
      <c r="T2036" s="77">
        <v>0</v>
      </c>
      <c r="U2036" s="77">
        <v>0</v>
      </c>
      <c r="V2036" s="77">
        <v>0</v>
      </c>
      <c r="W2036" s="77">
        <v>0</v>
      </c>
      <c r="X2036" s="77">
        <v>0</v>
      </c>
      <c r="Y2036" s="77">
        <v>0</v>
      </c>
      <c r="Z2036" s="77">
        <v>0</v>
      </c>
      <c r="AA2036" s="77">
        <v>0</v>
      </c>
      <c r="AB2036" s="77">
        <v>0</v>
      </c>
      <c r="AC2036" s="77">
        <v>635</v>
      </c>
      <c r="AE2036" s="87" t="str">
        <f t="shared" si="343"/>
        <v>Domestic</v>
      </c>
      <c r="AF2036" s="82" t="str">
        <f t="shared" si="344"/>
        <v>non-student</v>
      </c>
      <c r="AI2036" s="82">
        <f>'GDP per Capita'!N2036</f>
        <v>63809.64</v>
      </c>
      <c r="AJ2036" s="82">
        <f t="shared" si="345"/>
        <v>63809.64</v>
      </c>
      <c r="AK2036" s="82">
        <f t="shared" si="346"/>
        <v>63809.64</v>
      </c>
      <c r="AL2036" s="88">
        <f t="shared" si="347"/>
        <v>9.951474416718226E-3</v>
      </c>
    </row>
    <row r="2037" spans="1:38">
      <c r="A2037" s="77" t="s">
        <v>96</v>
      </c>
      <c r="B2037" s="77">
        <v>2139</v>
      </c>
      <c r="C2037" s="77">
        <v>38.046406599999997</v>
      </c>
      <c r="D2037" s="77">
        <v>-84.497039299999997</v>
      </c>
      <c r="E2037" s="77" t="s">
        <v>42</v>
      </c>
      <c r="F2037" s="77">
        <v>146</v>
      </c>
      <c r="H2037" s="77" t="s">
        <v>61</v>
      </c>
      <c r="I2037" s="77">
        <v>2015</v>
      </c>
      <c r="J2037" s="77">
        <v>146</v>
      </c>
      <c r="K2037" s="77" t="s">
        <v>29</v>
      </c>
      <c r="L2037" s="77" t="s">
        <v>29</v>
      </c>
      <c r="N2037" s="77">
        <v>0</v>
      </c>
      <c r="O2037" s="77">
        <v>0</v>
      </c>
      <c r="P2037" s="77" t="s">
        <v>12</v>
      </c>
      <c r="Q2037" s="77">
        <v>42.360253399999998</v>
      </c>
      <c r="R2037" s="77">
        <v>-71.058291199999999</v>
      </c>
      <c r="S2037" s="77">
        <v>2472.4336583261602</v>
      </c>
      <c r="T2037" s="77">
        <v>0.48810364801616002</v>
      </c>
      <c r="U2037" s="77">
        <v>233</v>
      </c>
      <c r="V2037" s="77">
        <v>756</v>
      </c>
      <c r="W2037" s="77">
        <v>9.8395999999999997E-2</v>
      </c>
      <c r="X2037" s="77">
        <v>0</v>
      </c>
      <c r="Y2037" s="77">
        <v>0</v>
      </c>
      <c r="Z2037" s="77">
        <v>0</v>
      </c>
      <c r="AA2037" s="77">
        <v>474.70726239862302</v>
      </c>
      <c r="AB2037" s="77">
        <v>0.58649964801615995</v>
      </c>
      <c r="AC2037" s="77">
        <v>1609.7072623986201</v>
      </c>
      <c r="AE2037" s="87" t="str">
        <f t="shared" si="343"/>
        <v>Domestic</v>
      </c>
      <c r="AF2037" s="82" t="str">
        <f t="shared" si="344"/>
        <v>non-student</v>
      </c>
      <c r="AI2037" s="82">
        <f>'GDP per Capita'!N2037</f>
        <v>63809.64</v>
      </c>
      <c r="AJ2037" s="82">
        <f t="shared" si="345"/>
        <v>63809.64</v>
      </c>
      <c r="AK2037" s="82">
        <f t="shared" si="346"/>
        <v>63809.64</v>
      </c>
      <c r="AL2037" s="88">
        <f t="shared" si="347"/>
        <v>2.5226709669551813E-2</v>
      </c>
    </row>
    <row r="2038" spans="1:38">
      <c r="A2038" s="77" t="s">
        <v>116</v>
      </c>
      <c r="B2038" s="77">
        <v>2140</v>
      </c>
      <c r="C2038" s="77">
        <v>29.758938199999999</v>
      </c>
      <c r="D2038" s="77">
        <v>-95.367697399999997</v>
      </c>
      <c r="E2038" s="77" t="s">
        <v>37</v>
      </c>
      <c r="F2038" s="77">
        <v>475</v>
      </c>
      <c r="H2038" s="77" t="s">
        <v>66</v>
      </c>
      <c r="I2038" s="77">
        <v>2015</v>
      </c>
      <c r="J2038" s="77">
        <v>475</v>
      </c>
      <c r="K2038" s="77" t="s">
        <v>29</v>
      </c>
      <c r="L2038" s="77" t="s">
        <v>29</v>
      </c>
      <c r="N2038" s="77">
        <v>0</v>
      </c>
      <c r="O2038" s="77">
        <v>0</v>
      </c>
      <c r="P2038" s="77" t="s">
        <v>12</v>
      </c>
      <c r="Q2038" s="77">
        <v>42.360253399999998</v>
      </c>
      <c r="R2038" s="77">
        <v>-71.058291199999999</v>
      </c>
      <c r="S2038" s="77">
        <v>5162.6691109085796</v>
      </c>
      <c r="T2038" s="77">
        <v>0.898575422259698</v>
      </c>
      <c r="U2038" s="77">
        <v>233</v>
      </c>
      <c r="V2038" s="77">
        <v>756</v>
      </c>
      <c r="W2038" s="77">
        <v>9.8395999999999997E-2</v>
      </c>
      <c r="X2038" s="77">
        <v>0</v>
      </c>
      <c r="Y2038" s="77">
        <v>0</v>
      </c>
      <c r="Z2038" s="77">
        <v>0</v>
      </c>
      <c r="AA2038" s="77">
        <v>619.52029330902997</v>
      </c>
      <c r="AB2038" s="77">
        <v>0.99697142225969804</v>
      </c>
      <c r="AC2038" s="77">
        <v>2083.52029330903</v>
      </c>
      <c r="AE2038" s="87" t="str">
        <f t="shared" si="343"/>
        <v>Domestic</v>
      </c>
      <c r="AF2038" s="82" t="str">
        <f t="shared" si="344"/>
        <v>non-student</v>
      </c>
      <c r="AI2038" s="82">
        <f>'GDP per Capita'!N2038</f>
        <v>63809.64</v>
      </c>
      <c r="AJ2038" s="82">
        <f t="shared" si="345"/>
        <v>63809.64</v>
      </c>
      <c r="AK2038" s="82">
        <f t="shared" si="346"/>
        <v>63809.64</v>
      </c>
      <c r="AL2038" s="88">
        <f t="shared" si="347"/>
        <v>3.2652124245004827E-2</v>
      </c>
    </row>
    <row r="2039" spans="1:38">
      <c r="A2039" s="77" t="s">
        <v>174</v>
      </c>
      <c r="B2039" s="77">
        <v>2141</v>
      </c>
      <c r="C2039" s="77">
        <v>41.678675399999896</v>
      </c>
      <c r="D2039" s="77">
        <v>-83.512728299999907</v>
      </c>
      <c r="E2039" s="77" t="s">
        <v>38</v>
      </c>
      <c r="F2039" s="77">
        <v>166</v>
      </c>
      <c r="H2039" s="77" t="s">
        <v>65</v>
      </c>
      <c r="I2039" s="77">
        <v>2015</v>
      </c>
      <c r="J2039" s="77">
        <v>166</v>
      </c>
      <c r="K2039" s="77" t="s">
        <v>29</v>
      </c>
      <c r="L2039" s="77" t="s">
        <v>29</v>
      </c>
      <c r="N2039" s="77">
        <v>0</v>
      </c>
      <c r="O2039" s="77">
        <v>0</v>
      </c>
      <c r="P2039" s="77" t="s">
        <v>12</v>
      </c>
      <c r="Q2039" s="77">
        <v>42.360253399999998</v>
      </c>
      <c r="R2039" s="77">
        <v>-71.058291199999999</v>
      </c>
      <c r="S2039" s="77">
        <v>2061.4105771755198</v>
      </c>
      <c r="T2039" s="77">
        <v>0.43383019759040797</v>
      </c>
      <c r="U2039" s="77">
        <v>233</v>
      </c>
      <c r="V2039" s="77">
        <v>378</v>
      </c>
      <c r="W2039" s="77">
        <v>4.9197999999999999E-2</v>
      </c>
      <c r="X2039" s="77">
        <v>0</v>
      </c>
      <c r="Y2039" s="77">
        <v>0</v>
      </c>
      <c r="Z2039" s="77">
        <v>0</v>
      </c>
      <c r="AA2039" s="77">
        <v>395.79083081770102</v>
      </c>
      <c r="AB2039" s="77">
        <v>0.48302819759040799</v>
      </c>
      <c r="AC2039" s="77">
        <v>1172.7908308177</v>
      </c>
      <c r="AE2039" s="87" t="str">
        <f t="shared" si="343"/>
        <v>Domestic</v>
      </c>
      <c r="AF2039" s="82" t="str">
        <f t="shared" si="344"/>
        <v>student</v>
      </c>
      <c r="AI2039" s="82">
        <f>'GDP per Capita'!N2039</f>
        <v>63809.64</v>
      </c>
      <c r="AJ2039" s="82">
        <f t="shared" si="345"/>
        <v>63809.64</v>
      </c>
      <c r="AK2039" s="82">
        <f t="shared" si="346"/>
        <v>63809.64</v>
      </c>
      <c r="AL2039" s="88">
        <f t="shared" si="347"/>
        <v>1.8379524329203235E-2</v>
      </c>
    </row>
    <row r="2040" spans="1:38">
      <c r="A2040" s="77" t="s">
        <v>510</v>
      </c>
      <c r="B2040" s="77">
        <v>2142</v>
      </c>
      <c r="C2040" s="77">
        <v>39.284749400000003</v>
      </c>
      <c r="D2040" s="77">
        <v>-76.620474639699793</v>
      </c>
      <c r="E2040" s="77" t="s">
        <v>37</v>
      </c>
      <c r="F2040" s="77">
        <v>475</v>
      </c>
      <c r="H2040" s="77" t="s">
        <v>66</v>
      </c>
      <c r="I2040" s="77">
        <v>2015</v>
      </c>
      <c r="J2040" s="77">
        <v>475</v>
      </c>
      <c r="K2040" s="77" t="s">
        <v>29</v>
      </c>
      <c r="L2040" s="77" t="s">
        <v>29</v>
      </c>
      <c r="N2040" s="77">
        <v>0</v>
      </c>
      <c r="O2040" s="77">
        <v>0</v>
      </c>
      <c r="P2040" s="77" t="s">
        <v>12</v>
      </c>
      <c r="Q2040" s="77">
        <v>42.360253399999998</v>
      </c>
      <c r="R2040" s="77">
        <v>-71.058291199999999</v>
      </c>
      <c r="S2040" s="77">
        <v>1158.8996438699701</v>
      </c>
      <c r="T2040" s="77">
        <v>0.31465834412579302</v>
      </c>
      <c r="U2040" s="77">
        <v>233</v>
      </c>
      <c r="V2040" s="77">
        <v>756</v>
      </c>
      <c r="W2040" s="77">
        <v>9.8395999999999997E-2</v>
      </c>
      <c r="X2040" s="77">
        <v>0</v>
      </c>
      <c r="Y2040" s="77">
        <v>0</v>
      </c>
      <c r="Z2040" s="77">
        <v>0</v>
      </c>
      <c r="AA2040" s="77">
        <v>222.50873162303401</v>
      </c>
      <c r="AB2040" s="77">
        <v>0.413054344125793</v>
      </c>
      <c r="AC2040" s="77">
        <v>1686.5087316230299</v>
      </c>
      <c r="AE2040" s="87" t="str">
        <f t="shared" si="343"/>
        <v>Domestic</v>
      </c>
      <c r="AF2040" s="82" t="str">
        <f t="shared" si="344"/>
        <v>non-student</v>
      </c>
      <c r="AI2040" s="82">
        <f>'GDP per Capita'!N2040</f>
        <v>63809.64</v>
      </c>
      <c r="AJ2040" s="82">
        <f t="shared" si="345"/>
        <v>63809.64</v>
      </c>
      <c r="AK2040" s="82">
        <f t="shared" si="346"/>
        <v>63809.64</v>
      </c>
      <c r="AL2040" s="88">
        <f t="shared" si="347"/>
        <v>2.6430312592627538E-2</v>
      </c>
    </row>
    <row r="2041" spans="1:38">
      <c r="A2041" s="77" t="s">
        <v>511</v>
      </c>
      <c r="B2041" s="77">
        <v>2143</v>
      </c>
      <c r="C2041" s="77">
        <v>52.476089199999997</v>
      </c>
      <c r="D2041" s="77">
        <v>-71.8258668</v>
      </c>
      <c r="E2041" s="77" t="s">
        <v>43</v>
      </c>
      <c r="F2041" s="77">
        <v>270</v>
      </c>
      <c r="H2041" s="77" t="s">
        <v>65</v>
      </c>
      <c r="I2041" s="77">
        <v>2015</v>
      </c>
      <c r="J2041" s="77">
        <v>270</v>
      </c>
      <c r="K2041" s="77" t="s">
        <v>320</v>
      </c>
      <c r="L2041" s="77" t="s">
        <v>28</v>
      </c>
      <c r="N2041" s="77">
        <v>0</v>
      </c>
      <c r="O2041" s="77">
        <v>0</v>
      </c>
      <c r="P2041" s="77" t="s">
        <v>12</v>
      </c>
      <c r="Q2041" s="77">
        <v>42.360253399999998</v>
      </c>
      <c r="R2041" s="77">
        <v>-71.058291199999999</v>
      </c>
      <c r="S2041" s="77">
        <v>2252.59048462295</v>
      </c>
      <c r="T2041" s="77">
        <v>0.45907450552610901</v>
      </c>
      <c r="U2041" s="77">
        <v>233</v>
      </c>
      <c r="V2041" s="77">
        <v>756</v>
      </c>
      <c r="W2041" s="77">
        <v>9.8395999999999997E-2</v>
      </c>
      <c r="X2041" s="77">
        <v>0</v>
      </c>
      <c r="Y2041" s="77">
        <v>0</v>
      </c>
      <c r="Z2041" s="77">
        <v>0</v>
      </c>
      <c r="AA2041" s="77">
        <v>432.497373047606</v>
      </c>
      <c r="AB2041" s="77">
        <v>0.55747050552610999</v>
      </c>
      <c r="AC2041" s="77">
        <v>1691.4973730475999</v>
      </c>
      <c r="AE2041" s="87" t="str">
        <f t="shared" si="343"/>
        <v>International</v>
      </c>
      <c r="AF2041" s="82" t="str">
        <f t="shared" si="344"/>
        <v>non-student</v>
      </c>
      <c r="AI2041" s="82">
        <f>'GDP per Capita'!N2041</f>
        <v>49196.49</v>
      </c>
      <c r="AJ2041" s="82">
        <f t="shared" si="345"/>
        <v>49196.49</v>
      </c>
      <c r="AK2041" s="82">
        <f t="shared" si="346"/>
        <v>49196.49</v>
      </c>
      <c r="AL2041" s="88">
        <f t="shared" si="347"/>
        <v>3.4382480803967927E-2</v>
      </c>
    </row>
    <row r="2042" spans="1:38">
      <c r="A2042" s="77" t="s">
        <v>91</v>
      </c>
      <c r="B2042" s="77">
        <v>2144</v>
      </c>
      <c r="C2042" s="77">
        <v>39.906216999999998</v>
      </c>
      <c r="D2042" s="77">
        <v>116.39127569999999</v>
      </c>
      <c r="E2042" s="77" t="s">
        <v>42</v>
      </c>
      <c r="F2042" s="77">
        <v>1335</v>
      </c>
      <c r="H2042" s="77" t="s">
        <v>64</v>
      </c>
      <c r="I2042" s="77">
        <v>2015</v>
      </c>
      <c r="J2042" s="77">
        <v>1335</v>
      </c>
      <c r="K2042" s="77" t="s">
        <v>574</v>
      </c>
      <c r="L2042" s="77" t="s">
        <v>30</v>
      </c>
      <c r="N2042" s="77">
        <v>0</v>
      </c>
      <c r="O2042" s="77">
        <v>0</v>
      </c>
      <c r="P2042" s="77" t="s">
        <v>12</v>
      </c>
      <c r="Q2042" s="77">
        <v>42.360253399999998</v>
      </c>
      <c r="R2042" s="77">
        <v>-71.058291199999999</v>
      </c>
      <c r="S2042" s="77">
        <v>21673.474014386102</v>
      </c>
      <c r="T2042" s="77">
        <v>3.3678564942593998</v>
      </c>
      <c r="U2042" s="77">
        <v>233</v>
      </c>
      <c r="V2042" s="77">
        <v>756</v>
      </c>
      <c r="W2042" s="77">
        <v>9.8395999999999997E-2</v>
      </c>
      <c r="X2042" s="77">
        <v>0</v>
      </c>
      <c r="Y2042" s="77">
        <v>0</v>
      </c>
      <c r="Z2042" s="77">
        <v>0</v>
      </c>
      <c r="AA2042" s="77">
        <v>1983.1228723163299</v>
      </c>
      <c r="AB2042" s="77">
        <v>3.4662524942594</v>
      </c>
      <c r="AC2042" s="77">
        <v>4307.1228723163304</v>
      </c>
      <c r="AE2042" s="87" t="str">
        <f t="shared" si="343"/>
        <v>International</v>
      </c>
      <c r="AF2042" s="82" t="str">
        <f t="shared" si="344"/>
        <v>non-student</v>
      </c>
      <c r="AI2042" s="82">
        <f>'GDP per Capita'!N2042</f>
        <v>10121.299999999999</v>
      </c>
      <c r="AJ2042" s="82">
        <f t="shared" si="345"/>
        <v>10121.299999999999</v>
      </c>
      <c r="AK2042" s="82">
        <f t="shared" si="346"/>
        <v>10121.299999999999</v>
      </c>
      <c r="AL2042" s="88">
        <f t="shared" si="347"/>
        <v>0.42555036134847607</v>
      </c>
    </row>
    <row r="2043" spans="1:38">
      <c r="A2043" s="77" t="s">
        <v>512</v>
      </c>
      <c r="B2043" s="77">
        <v>2145</v>
      </c>
      <c r="C2043" s="77">
        <v>39.466702499999997</v>
      </c>
      <c r="D2043" s="77">
        <v>-87.413911900000002</v>
      </c>
      <c r="E2043" s="77" t="s">
        <v>37</v>
      </c>
      <c r="F2043" s="77">
        <v>475</v>
      </c>
      <c r="H2043" s="77" t="s">
        <v>66</v>
      </c>
      <c r="I2043" s="77">
        <v>2015</v>
      </c>
      <c r="J2043" s="77">
        <v>475</v>
      </c>
      <c r="K2043" s="77" t="s">
        <v>29</v>
      </c>
      <c r="L2043" s="77" t="s">
        <v>29</v>
      </c>
      <c r="N2043" s="77">
        <v>0</v>
      </c>
      <c r="O2043" s="77">
        <v>0</v>
      </c>
      <c r="P2043" s="77" t="s">
        <v>12</v>
      </c>
      <c r="Q2043" s="77">
        <v>42.360253399999998</v>
      </c>
      <c r="R2043" s="77">
        <v>-71.058291199999999</v>
      </c>
      <c r="S2043" s="77">
        <v>2818.2058655665401</v>
      </c>
      <c r="T2043" s="77">
        <v>0.53398387189061602</v>
      </c>
      <c r="U2043" s="77">
        <v>233</v>
      </c>
      <c r="V2043" s="77">
        <v>756</v>
      </c>
      <c r="W2043" s="77">
        <v>9.8395999999999997E-2</v>
      </c>
      <c r="X2043" s="77">
        <v>0</v>
      </c>
      <c r="Y2043" s="77">
        <v>0</v>
      </c>
      <c r="Z2043" s="77">
        <v>0</v>
      </c>
      <c r="AA2043" s="77">
        <v>541.09552618877603</v>
      </c>
      <c r="AB2043" s="77">
        <v>0.63237987189061595</v>
      </c>
      <c r="AC2043" s="77">
        <v>2005.09552618877</v>
      </c>
      <c r="AE2043" s="87" t="str">
        <f t="shared" si="343"/>
        <v>Domestic</v>
      </c>
      <c r="AF2043" s="82" t="str">
        <f t="shared" si="344"/>
        <v>non-student</v>
      </c>
      <c r="AI2043" s="82">
        <f>'GDP per Capita'!N2043</f>
        <v>63809.64</v>
      </c>
      <c r="AJ2043" s="82">
        <f t="shared" si="345"/>
        <v>63809.64</v>
      </c>
      <c r="AK2043" s="82">
        <f t="shared" si="346"/>
        <v>63809.64</v>
      </c>
      <c r="AL2043" s="88">
        <f t="shared" si="347"/>
        <v>3.1423081625108214E-2</v>
      </c>
    </row>
    <row r="2044" spans="1:38">
      <c r="A2044" s="77" t="s">
        <v>90</v>
      </c>
      <c r="B2044" s="77">
        <v>2146</v>
      </c>
      <c r="C2044" s="77">
        <v>1.3408629999999999</v>
      </c>
      <c r="D2044" s="77">
        <v>103.83039182212001</v>
      </c>
      <c r="E2044" s="77" t="s">
        <v>37</v>
      </c>
      <c r="F2044" s="77">
        <v>535</v>
      </c>
      <c r="H2044" s="77" t="s">
        <v>64</v>
      </c>
      <c r="I2044" s="77">
        <v>2015</v>
      </c>
      <c r="J2044" s="77">
        <v>535</v>
      </c>
      <c r="K2044" s="77" t="s">
        <v>573</v>
      </c>
      <c r="L2044" s="77" t="s">
        <v>30</v>
      </c>
      <c r="N2044" s="77">
        <v>0</v>
      </c>
      <c r="O2044" s="77">
        <v>0</v>
      </c>
      <c r="P2044" s="77" t="s">
        <v>12</v>
      </c>
      <c r="Q2044" s="77">
        <v>42.360253399999998</v>
      </c>
      <c r="R2044" s="77">
        <v>-71.058291199999999</v>
      </c>
      <c r="S2044" s="77">
        <v>30257.475265297599</v>
      </c>
      <c r="T2044" s="77">
        <v>4.8414528993178596</v>
      </c>
      <c r="U2044" s="77">
        <v>233</v>
      </c>
      <c r="V2044" s="77">
        <v>756</v>
      </c>
      <c r="W2044" s="77">
        <v>9.8395999999999997E-2</v>
      </c>
      <c r="X2044" s="77">
        <v>0</v>
      </c>
      <c r="Y2044" s="77">
        <v>0</v>
      </c>
      <c r="Z2044" s="77">
        <v>0</v>
      </c>
      <c r="AA2044" s="77">
        <v>2768.5589867747299</v>
      </c>
      <c r="AB2044" s="77">
        <v>4.9398488993178598</v>
      </c>
      <c r="AC2044" s="77">
        <v>4292.5589867747303</v>
      </c>
      <c r="AE2044" s="87" t="str">
        <f t="shared" si="343"/>
        <v>International</v>
      </c>
      <c r="AF2044" s="82" t="str">
        <f t="shared" si="344"/>
        <v>non-student</v>
      </c>
      <c r="AI2044" s="82">
        <f>'GDP per Capita'!N2044</f>
        <v>56679.16</v>
      </c>
      <c r="AJ2044" s="82">
        <f t="shared" si="345"/>
        <v>56679.16</v>
      </c>
      <c r="AK2044" s="82">
        <f t="shared" si="346"/>
        <v>56679.16</v>
      </c>
      <c r="AL2044" s="88">
        <f t="shared" si="347"/>
        <v>7.5734343747767788E-2</v>
      </c>
    </row>
    <row r="2045" spans="1:38">
      <c r="A2045" s="77" t="s">
        <v>151</v>
      </c>
      <c r="B2045" s="77">
        <v>2147</v>
      </c>
      <c r="C2045" s="77">
        <v>37.538508700000001</v>
      </c>
      <c r="D2045" s="77">
        <v>-77.434280000000001</v>
      </c>
      <c r="E2045" s="77" t="s">
        <v>42</v>
      </c>
      <c r="F2045" s="77">
        <v>1035</v>
      </c>
      <c r="H2045" s="77" t="s">
        <v>64</v>
      </c>
      <c r="I2045" s="77">
        <v>2015</v>
      </c>
      <c r="J2045" s="77">
        <v>1035</v>
      </c>
      <c r="K2045" s="77" t="s">
        <v>29</v>
      </c>
      <c r="L2045" s="77" t="s">
        <v>29</v>
      </c>
      <c r="N2045" s="77">
        <v>0</v>
      </c>
      <c r="O2045" s="77">
        <v>0</v>
      </c>
      <c r="P2045" s="77" t="s">
        <v>12</v>
      </c>
      <c r="Q2045" s="77">
        <v>42.360253399999998</v>
      </c>
      <c r="R2045" s="77">
        <v>-71.058291199999999</v>
      </c>
      <c r="S2045" s="77">
        <v>1526.0392290428399</v>
      </c>
      <c r="T2045" s="77">
        <v>0.36313720818235501</v>
      </c>
      <c r="U2045" s="77">
        <v>233</v>
      </c>
      <c r="V2045" s="77">
        <v>756</v>
      </c>
      <c r="W2045" s="77">
        <v>9.8395999999999997E-2</v>
      </c>
      <c r="X2045" s="77">
        <v>0</v>
      </c>
      <c r="Y2045" s="77">
        <v>0</v>
      </c>
      <c r="Z2045" s="77">
        <v>0</v>
      </c>
      <c r="AA2045" s="77">
        <v>292.999531976225</v>
      </c>
      <c r="AB2045" s="77">
        <v>0.46153320818235499</v>
      </c>
      <c r="AC2045" s="77">
        <v>2316.9995319762202</v>
      </c>
      <c r="AE2045" s="87" t="str">
        <f t="shared" si="343"/>
        <v>Domestic</v>
      </c>
      <c r="AF2045" s="82" t="str">
        <f t="shared" si="344"/>
        <v>non-student</v>
      </c>
      <c r="AI2045" s="82">
        <f>'GDP per Capita'!N2045</f>
        <v>63809.64</v>
      </c>
      <c r="AJ2045" s="82">
        <f t="shared" si="345"/>
        <v>63809.64</v>
      </c>
      <c r="AK2045" s="82">
        <f t="shared" si="346"/>
        <v>63809.64</v>
      </c>
      <c r="AL2045" s="88">
        <f t="shared" si="347"/>
        <v>3.6311120576392852E-2</v>
      </c>
    </row>
    <row r="2046" spans="1:38">
      <c r="A2046" s="77" t="s">
        <v>83</v>
      </c>
      <c r="B2046" s="77">
        <v>2148</v>
      </c>
      <c r="C2046" s="77">
        <v>22.283345399999899</v>
      </c>
      <c r="D2046" s="77">
        <v>39.112814499999999</v>
      </c>
      <c r="E2046" s="77" t="s">
        <v>42</v>
      </c>
      <c r="F2046" s="77">
        <v>1035</v>
      </c>
      <c r="H2046" s="77" t="s">
        <v>64</v>
      </c>
      <c r="I2046" s="77">
        <v>2015</v>
      </c>
      <c r="J2046" s="77">
        <v>1035</v>
      </c>
      <c r="K2046" s="77" t="s">
        <v>570</v>
      </c>
      <c r="L2046" s="77" t="s">
        <v>32</v>
      </c>
      <c r="N2046" s="77">
        <v>0</v>
      </c>
      <c r="O2046" s="77">
        <v>0</v>
      </c>
      <c r="P2046" s="77" t="s">
        <v>12</v>
      </c>
      <c r="Q2046" s="77">
        <v>42.360253399999998</v>
      </c>
      <c r="R2046" s="77">
        <v>-71.058291199999999</v>
      </c>
      <c r="S2046" s="77">
        <v>19763.801736807301</v>
      </c>
      <c r="T2046" s="77">
        <v>3.0576851064694299</v>
      </c>
      <c r="U2046" s="77">
        <v>233</v>
      </c>
      <c r="V2046" s="77">
        <v>756</v>
      </c>
      <c r="W2046" s="77">
        <v>9.8395999999999997E-2</v>
      </c>
      <c r="X2046" s="77">
        <v>0</v>
      </c>
      <c r="Y2046" s="77">
        <v>0</v>
      </c>
      <c r="Z2046" s="77">
        <v>0</v>
      </c>
      <c r="AA2046" s="77">
        <v>1808.3878589178701</v>
      </c>
      <c r="AB2046" s="77">
        <v>3.1560811064694301</v>
      </c>
      <c r="AC2046" s="77">
        <v>3832.3878589178698</v>
      </c>
      <c r="AE2046" s="87" t="str">
        <f t="shared" si="343"/>
        <v>International</v>
      </c>
      <c r="AF2046" s="82" t="str">
        <f t="shared" si="344"/>
        <v>non-student</v>
      </c>
      <c r="AI2046" s="82">
        <f>'GDP per Capita'!N2046</f>
        <v>21764.39</v>
      </c>
      <c r="AJ2046" s="82">
        <f t="shared" si="345"/>
        <v>21764.39</v>
      </c>
      <c r="AK2046" s="82">
        <f t="shared" si="346"/>
        <v>21764.39</v>
      </c>
      <c r="AL2046" s="88">
        <f t="shared" si="347"/>
        <v>0.17608524102526513</v>
      </c>
    </row>
    <row r="2047" spans="1:38">
      <c r="A2047" s="77" t="s">
        <v>176</v>
      </c>
      <c r="B2047" s="77">
        <v>2149</v>
      </c>
      <c r="C2047" s="77">
        <v>34.685074899999996</v>
      </c>
      <c r="D2047" s="77">
        <v>-82.836411099999907</v>
      </c>
      <c r="E2047" s="77" t="s">
        <v>38</v>
      </c>
      <c r="F2047" s="77">
        <v>166</v>
      </c>
      <c r="H2047" s="77" t="s">
        <v>65</v>
      </c>
      <c r="I2047" s="77">
        <v>2015</v>
      </c>
      <c r="J2047" s="77">
        <v>166</v>
      </c>
      <c r="K2047" s="77" t="s">
        <v>29</v>
      </c>
      <c r="L2047" s="77" t="s">
        <v>29</v>
      </c>
      <c r="N2047" s="77">
        <v>0</v>
      </c>
      <c r="O2047" s="77">
        <v>0</v>
      </c>
      <c r="P2047" s="77" t="s">
        <v>12</v>
      </c>
      <c r="Q2047" s="77">
        <v>42.360253399999998</v>
      </c>
      <c r="R2047" s="77">
        <v>-71.058291199999999</v>
      </c>
      <c r="S2047" s="77">
        <v>2662.5121939757</v>
      </c>
      <c r="T2047" s="77">
        <v>0.51320252556020196</v>
      </c>
      <c r="U2047" s="77">
        <v>233</v>
      </c>
      <c r="V2047" s="77">
        <v>378</v>
      </c>
      <c r="W2047" s="77">
        <v>4.9197999999999999E-2</v>
      </c>
      <c r="X2047" s="77">
        <v>0</v>
      </c>
      <c r="Y2047" s="77">
        <v>0</v>
      </c>
      <c r="Z2047" s="77">
        <v>0</v>
      </c>
      <c r="AA2047" s="77">
        <v>511.20234124333501</v>
      </c>
      <c r="AB2047" s="77">
        <v>0.56240052556020204</v>
      </c>
      <c r="AC2047" s="77">
        <v>1288.20234124333</v>
      </c>
      <c r="AE2047" s="87" t="str">
        <f t="shared" si="343"/>
        <v>Domestic</v>
      </c>
      <c r="AF2047" s="82" t="str">
        <f t="shared" si="344"/>
        <v>student</v>
      </c>
      <c r="AI2047" s="82">
        <f>'GDP per Capita'!N2047</f>
        <v>63809.64</v>
      </c>
      <c r="AJ2047" s="82">
        <f t="shared" si="345"/>
        <v>63809.64</v>
      </c>
      <c r="AK2047" s="82">
        <f t="shared" si="346"/>
        <v>63809.64</v>
      </c>
      <c r="AL2047" s="88">
        <f t="shared" si="347"/>
        <v>2.0188208885731529E-2</v>
      </c>
    </row>
    <row r="2048" spans="1:38">
      <c r="A2048" s="77" t="s">
        <v>513</v>
      </c>
      <c r="B2048" s="77">
        <v>2150</v>
      </c>
      <c r="C2048" s="77">
        <v>41.916753</v>
      </c>
      <c r="D2048" s="77">
        <v>-85.064937400000005</v>
      </c>
      <c r="E2048" s="77" t="s">
        <v>42</v>
      </c>
      <c r="F2048" s="77">
        <v>635</v>
      </c>
      <c r="H2048" s="77" t="s">
        <v>64</v>
      </c>
      <c r="I2048" s="77">
        <v>2015</v>
      </c>
      <c r="J2048" s="77">
        <v>635</v>
      </c>
      <c r="K2048" s="77" t="s">
        <v>29</v>
      </c>
      <c r="L2048" s="77" t="s">
        <v>29</v>
      </c>
      <c r="N2048" s="77">
        <v>0</v>
      </c>
      <c r="O2048" s="77">
        <v>0</v>
      </c>
      <c r="P2048" s="77" t="s">
        <v>12</v>
      </c>
      <c r="Q2048" s="77">
        <v>42.360253399999998</v>
      </c>
      <c r="R2048" s="77">
        <v>-71.058291199999999</v>
      </c>
      <c r="S2048" s="77">
        <v>2309.2972064885198</v>
      </c>
      <c r="T2048" s="77">
        <v>0.46656233187727703</v>
      </c>
      <c r="U2048" s="77">
        <v>233</v>
      </c>
      <c r="V2048" s="77">
        <v>756</v>
      </c>
      <c r="W2048" s="77">
        <v>9.8395999999999997E-2</v>
      </c>
      <c r="X2048" s="77">
        <v>0</v>
      </c>
      <c r="Y2048" s="77">
        <v>0</v>
      </c>
      <c r="Z2048" s="77">
        <v>0</v>
      </c>
      <c r="AA2048" s="77">
        <v>443.38506364579598</v>
      </c>
      <c r="AB2048" s="77">
        <v>0.56495833187727695</v>
      </c>
      <c r="AC2048" s="77">
        <v>2067.3850636457901</v>
      </c>
      <c r="AE2048" s="87" t="str">
        <f t="shared" si="343"/>
        <v>Domestic</v>
      </c>
      <c r="AF2048" s="82" t="str">
        <f t="shared" si="344"/>
        <v>non-student</v>
      </c>
      <c r="AI2048" s="82">
        <f>'GDP per Capita'!N2048</f>
        <v>63809.64</v>
      </c>
      <c r="AJ2048" s="82">
        <f t="shared" si="345"/>
        <v>63809.64</v>
      </c>
      <c r="AK2048" s="82">
        <f t="shared" si="346"/>
        <v>63809.64</v>
      </c>
      <c r="AL2048" s="88">
        <f t="shared" si="347"/>
        <v>3.2399259165947186E-2</v>
      </c>
    </row>
    <row r="2049" spans="1:38">
      <c r="A2049" s="77" t="s">
        <v>139</v>
      </c>
      <c r="B2049" s="77">
        <v>2151</v>
      </c>
      <c r="C2049" s="77">
        <v>37.566679100000002</v>
      </c>
      <c r="D2049" s="77">
        <v>126.9782914</v>
      </c>
      <c r="E2049" s="77" t="s">
        <v>38</v>
      </c>
      <c r="F2049" s="77">
        <v>270</v>
      </c>
      <c r="H2049" s="77" t="s">
        <v>65</v>
      </c>
      <c r="I2049" s="77">
        <v>2015</v>
      </c>
      <c r="J2049" s="77">
        <v>270</v>
      </c>
      <c r="K2049" s="77" t="s">
        <v>317</v>
      </c>
      <c r="L2049" s="77" t="s">
        <v>30</v>
      </c>
      <c r="N2049" s="77">
        <v>0</v>
      </c>
      <c r="O2049" s="77">
        <v>0</v>
      </c>
      <c r="P2049" s="77" t="s">
        <v>12</v>
      </c>
      <c r="Q2049" s="77">
        <v>42.360253399999998</v>
      </c>
      <c r="R2049" s="77">
        <v>-71.058291199999999</v>
      </c>
      <c r="S2049" s="77">
        <v>21883.693231966299</v>
      </c>
      <c r="T2049" s="77">
        <v>3.4023932434126398</v>
      </c>
      <c r="U2049" s="77">
        <v>233</v>
      </c>
      <c r="V2049" s="77">
        <v>378</v>
      </c>
      <c r="W2049" s="77">
        <v>4.9197999999999999E-2</v>
      </c>
      <c r="X2049" s="77">
        <v>0</v>
      </c>
      <c r="Y2049" s="77">
        <v>0</v>
      </c>
      <c r="Z2049" s="77">
        <v>0</v>
      </c>
      <c r="AA2049" s="77">
        <v>2002.3579307249099</v>
      </c>
      <c r="AB2049" s="77">
        <v>3.4515912434126399</v>
      </c>
      <c r="AC2049" s="77">
        <v>2883.3579307249101</v>
      </c>
      <c r="AE2049" s="87" t="str">
        <f t="shared" si="343"/>
        <v>International</v>
      </c>
      <c r="AF2049" s="82" t="str">
        <f t="shared" si="344"/>
        <v>student</v>
      </c>
      <c r="AI2049" s="82">
        <f>'GDP per Capita'!N2049</f>
        <v>32154.02</v>
      </c>
      <c r="AJ2049" s="82">
        <f t="shared" si="345"/>
        <v>32154.02</v>
      </c>
      <c r="AK2049" s="82">
        <f t="shared" si="346"/>
        <v>32154.02</v>
      </c>
      <c r="AL2049" s="88">
        <f t="shared" si="347"/>
        <v>8.9673326405995582E-2</v>
      </c>
    </row>
    <row r="2050" spans="1:38">
      <c r="A2050" s="77" t="s">
        <v>90</v>
      </c>
      <c r="B2050" s="77">
        <v>2152</v>
      </c>
      <c r="C2050" s="77">
        <v>1.3408629999999999</v>
      </c>
      <c r="D2050" s="77">
        <v>103.83039182212001</v>
      </c>
      <c r="E2050" s="77" t="s">
        <v>37</v>
      </c>
      <c r="F2050" s="77">
        <v>535</v>
      </c>
      <c r="H2050" s="77" t="s">
        <v>64</v>
      </c>
      <c r="I2050" s="77">
        <v>2015</v>
      </c>
      <c r="J2050" s="77">
        <v>535</v>
      </c>
      <c r="K2050" s="77" t="s">
        <v>573</v>
      </c>
      <c r="L2050" s="77" t="s">
        <v>30</v>
      </c>
      <c r="N2050" s="77">
        <v>0</v>
      </c>
      <c r="O2050" s="77">
        <v>0</v>
      </c>
      <c r="P2050" s="77" t="s">
        <v>12</v>
      </c>
      <c r="Q2050" s="77">
        <v>42.360253399999998</v>
      </c>
      <c r="R2050" s="77">
        <v>-71.058291199999999</v>
      </c>
      <c r="S2050" s="77">
        <v>30257.475265297599</v>
      </c>
      <c r="T2050" s="77">
        <v>4.8414528993178596</v>
      </c>
      <c r="U2050" s="77">
        <v>233</v>
      </c>
      <c r="V2050" s="77">
        <v>756</v>
      </c>
      <c r="W2050" s="77">
        <v>9.8395999999999997E-2</v>
      </c>
      <c r="X2050" s="77">
        <v>0</v>
      </c>
      <c r="Y2050" s="77">
        <v>0</v>
      </c>
      <c r="Z2050" s="77">
        <v>0</v>
      </c>
      <c r="AA2050" s="77">
        <v>2768.5589867747299</v>
      </c>
      <c r="AB2050" s="77">
        <v>4.9398488993178598</v>
      </c>
      <c r="AC2050" s="77">
        <v>4292.5589867747303</v>
      </c>
      <c r="AE2050" s="87" t="str">
        <f t="shared" si="343"/>
        <v>International</v>
      </c>
      <c r="AF2050" s="82" t="str">
        <f t="shared" si="344"/>
        <v>non-student</v>
      </c>
      <c r="AI2050" s="82">
        <f>'GDP per Capita'!N2050</f>
        <v>56679.16</v>
      </c>
      <c r="AJ2050" s="82">
        <f t="shared" si="345"/>
        <v>56679.16</v>
      </c>
      <c r="AK2050" s="82">
        <f t="shared" si="346"/>
        <v>56679.16</v>
      </c>
      <c r="AL2050" s="88">
        <f t="shared" si="347"/>
        <v>7.5734343747767788E-2</v>
      </c>
    </row>
    <row r="2051" spans="1:38">
      <c r="A2051" s="77" t="s">
        <v>311</v>
      </c>
      <c r="B2051" s="77">
        <v>2153</v>
      </c>
      <c r="C2051" s="77">
        <v>42.479261799999897</v>
      </c>
      <c r="D2051" s="77">
        <v>-71.152276599999993</v>
      </c>
      <c r="E2051" s="77" t="s">
        <v>42</v>
      </c>
      <c r="F2051" s="77">
        <v>535</v>
      </c>
      <c r="H2051" s="77" t="s">
        <v>64</v>
      </c>
      <c r="I2051" s="77">
        <v>2015</v>
      </c>
      <c r="J2051" s="77">
        <v>535</v>
      </c>
      <c r="K2051" s="77" t="s">
        <v>29</v>
      </c>
      <c r="L2051" s="77" t="s">
        <v>29</v>
      </c>
      <c r="N2051" s="77">
        <v>0</v>
      </c>
      <c r="O2051" s="77">
        <v>1</v>
      </c>
      <c r="P2051" s="77" t="s">
        <v>12</v>
      </c>
      <c r="Q2051" s="77">
        <v>42.360253399999998</v>
      </c>
      <c r="R2051" s="77">
        <v>-71.058291199999999</v>
      </c>
      <c r="S2051" s="77">
        <v>30.635710407336799</v>
      </c>
      <c r="T2051" s="77">
        <v>0</v>
      </c>
      <c r="U2051" s="77">
        <v>0</v>
      </c>
      <c r="V2051" s="77">
        <v>0</v>
      </c>
      <c r="W2051" s="77">
        <v>0</v>
      </c>
      <c r="X2051" s="77">
        <v>0</v>
      </c>
      <c r="Y2051" s="77">
        <v>0</v>
      </c>
      <c r="Z2051" s="77">
        <v>0</v>
      </c>
      <c r="AA2051" s="77">
        <v>0</v>
      </c>
      <c r="AB2051" s="77">
        <v>0</v>
      </c>
      <c r="AC2051" s="77">
        <v>535</v>
      </c>
      <c r="AE2051" s="87" t="str">
        <f t="shared" ref="AE2051:AE2114" si="348">IF(K2051&lt;&gt;"USA",IF(K2051&lt;&gt;"Unknown","International","Unknown"),"Domestic")</f>
        <v>Domestic</v>
      </c>
      <c r="AF2051" s="82" t="str">
        <f t="shared" ref="AF2051:AF2114" si="349">IF(E2051="Undergraduate Student","student",IF(E2051="Graduate Student","student","non-student"))</f>
        <v>non-student</v>
      </c>
      <c r="AI2051" s="82">
        <f>'GDP per Capita'!N2051</f>
        <v>63809.64</v>
      </c>
      <c r="AJ2051" s="82">
        <f t="shared" ref="AJ2051:AJ2114" si="350">IFERROR(AI2051,"")</f>
        <v>63809.64</v>
      </c>
      <c r="AK2051" s="82">
        <f t="shared" ref="AK2051:AK2114" si="351">IFERROR(AI2051,AVERAGE(AJ$2:AJ$2538))</f>
        <v>63809.64</v>
      </c>
      <c r="AL2051" s="88">
        <f t="shared" ref="AL2051:AL2114" si="352">AC2051/AK2051</f>
        <v>8.3843130912507891E-3</v>
      </c>
    </row>
    <row r="2052" spans="1:38">
      <c r="A2052" s="77" t="s">
        <v>458</v>
      </c>
      <c r="B2052" s="77">
        <v>2154</v>
      </c>
      <c r="C2052" s="77">
        <v>41.805813700000002</v>
      </c>
      <c r="D2052" s="77">
        <v>-72.254236010227999</v>
      </c>
      <c r="E2052" s="77" t="s">
        <v>42</v>
      </c>
      <c r="F2052" s="77">
        <v>146</v>
      </c>
      <c r="H2052" s="77" t="s">
        <v>61</v>
      </c>
      <c r="I2052" s="77">
        <v>2015</v>
      </c>
      <c r="J2052" s="77">
        <v>146</v>
      </c>
      <c r="K2052" s="77" t="s">
        <v>29</v>
      </c>
      <c r="L2052" s="77" t="s">
        <v>29</v>
      </c>
      <c r="N2052" s="77">
        <v>0</v>
      </c>
      <c r="O2052" s="77">
        <v>0</v>
      </c>
      <c r="P2052" s="77" t="s">
        <v>12</v>
      </c>
      <c r="Q2052" s="77">
        <v>42.360253399999998</v>
      </c>
      <c r="R2052" s="77">
        <v>-71.058291199999999</v>
      </c>
      <c r="S2052" s="77">
        <v>232.735565308888</v>
      </c>
      <c r="T2052" s="77">
        <v>0.19236321640892601</v>
      </c>
      <c r="U2052" s="77">
        <v>233</v>
      </c>
      <c r="V2052" s="77">
        <v>756</v>
      </c>
      <c r="W2052" s="77">
        <v>9.8395999999999997E-2</v>
      </c>
      <c r="X2052" s="77">
        <v>0</v>
      </c>
      <c r="Y2052" s="77">
        <v>0</v>
      </c>
      <c r="Z2052" s="77">
        <v>0</v>
      </c>
      <c r="AA2052" s="77">
        <v>44.6852285393066</v>
      </c>
      <c r="AB2052" s="77">
        <v>0.29075921640892599</v>
      </c>
      <c r="AC2052" s="77">
        <v>1179.6852285392999</v>
      </c>
      <c r="AE2052" s="87" t="str">
        <f t="shared" si="348"/>
        <v>Domestic</v>
      </c>
      <c r="AF2052" s="82" t="str">
        <f t="shared" si="349"/>
        <v>non-student</v>
      </c>
      <c r="AI2052" s="82">
        <f>'GDP per Capita'!N2052</f>
        <v>63809.64</v>
      </c>
      <c r="AJ2052" s="82">
        <f t="shared" si="350"/>
        <v>63809.64</v>
      </c>
      <c r="AK2052" s="82">
        <f t="shared" si="351"/>
        <v>63809.64</v>
      </c>
      <c r="AL2052" s="88">
        <f t="shared" si="352"/>
        <v>1.848757066392006E-2</v>
      </c>
    </row>
    <row r="2053" spans="1:38">
      <c r="A2053" s="77" t="s">
        <v>83</v>
      </c>
      <c r="B2053" s="77">
        <v>2155</v>
      </c>
      <c r="C2053" s="77">
        <v>22.283345399999899</v>
      </c>
      <c r="D2053" s="77">
        <v>39.112814499999999</v>
      </c>
      <c r="E2053" s="77" t="s">
        <v>42</v>
      </c>
      <c r="F2053" s="77">
        <v>0</v>
      </c>
      <c r="H2053" s="77" t="s">
        <v>67</v>
      </c>
      <c r="I2053" s="77">
        <v>2015</v>
      </c>
      <c r="J2053" s="77">
        <v>0</v>
      </c>
      <c r="K2053" s="77" t="s">
        <v>570</v>
      </c>
      <c r="L2053" s="77" t="s">
        <v>32</v>
      </c>
      <c r="N2053" s="77">
        <v>0</v>
      </c>
      <c r="O2053" s="77">
        <v>0</v>
      </c>
      <c r="P2053" s="77" t="s">
        <v>12</v>
      </c>
      <c r="Q2053" s="77">
        <v>42.360253399999998</v>
      </c>
      <c r="R2053" s="77">
        <v>-71.058291199999999</v>
      </c>
      <c r="S2053" s="77">
        <v>19763.801736807301</v>
      </c>
      <c r="T2053" s="77">
        <v>3.0576851064694299</v>
      </c>
      <c r="U2053" s="77">
        <v>233</v>
      </c>
      <c r="V2053" s="77">
        <v>756</v>
      </c>
      <c r="W2053" s="77">
        <v>9.8395999999999997E-2</v>
      </c>
      <c r="X2053" s="77">
        <v>0</v>
      </c>
      <c r="Y2053" s="77">
        <v>0</v>
      </c>
      <c r="Z2053" s="77">
        <v>0</v>
      </c>
      <c r="AA2053" s="77">
        <v>1808.3878589178701</v>
      </c>
      <c r="AB2053" s="77">
        <v>3.1560811064694301</v>
      </c>
      <c r="AC2053" s="77">
        <v>2797.3878589178698</v>
      </c>
      <c r="AE2053" s="87" t="str">
        <f t="shared" si="348"/>
        <v>International</v>
      </c>
      <c r="AF2053" s="82" t="str">
        <f t="shared" si="349"/>
        <v>non-student</v>
      </c>
      <c r="AI2053" s="82">
        <f>'GDP per Capita'!N2053</f>
        <v>21764.39</v>
      </c>
      <c r="AJ2053" s="82">
        <f t="shared" si="350"/>
        <v>21764.39</v>
      </c>
      <c r="AK2053" s="82">
        <f t="shared" si="351"/>
        <v>21764.39</v>
      </c>
      <c r="AL2053" s="88">
        <f t="shared" si="352"/>
        <v>0.1285304967847879</v>
      </c>
    </row>
    <row r="2054" spans="1:38">
      <c r="A2054" s="77" t="s">
        <v>90</v>
      </c>
      <c r="B2054" s="77">
        <v>2156</v>
      </c>
      <c r="C2054" s="77">
        <v>1.3408629999999999</v>
      </c>
      <c r="D2054" s="77">
        <v>103.83039182212001</v>
      </c>
      <c r="E2054" s="77" t="s">
        <v>37</v>
      </c>
      <c r="F2054" s="77">
        <v>625</v>
      </c>
      <c r="H2054" s="77" t="s">
        <v>66</v>
      </c>
      <c r="I2054" s="77">
        <v>2015</v>
      </c>
      <c r="J2054" s="77">
        <v>625</v>
      </c>
      <c r="K2054" s="77" t="s">
        <v>573</v>
      </c>
      <c r="L2054" s="77" t="s">
        <v>30</v>
      </c>
      <c r="N2054" s="77">
        <v>0</v>
      </c>
      <c r="O2054" s="77">
        <v>0</v>
      </c>
      <c r="P2054" s="77" t="s">
        <v>12</v>
      </c>
      <c r="Q2054" s="77">
        <v>42.360253399999998</v>
      </c>
      <c r="R2054" s="77">
        <v>-71.058291199999999</v>
      </c>
      <c r="S2054" s="77">
        <v>30257.475265297599</v>
      </c>
      <c r="T2054" s="77">
        <v>4.8414528993178596</v>
      </c>
      <c r="U2054" s="77">
        <v>233</v>
      </c>
      <c r="V2054" s="77">
        <v>756</v>
      </c>
      <c r="W2054" s="77">
        <v>9.8395999999999997E-2</v>
      </c>
      <c r="X2054" s="77">
        <v>0</v>
      </c>
      <c r="Y2054" s="77">
        <v>0</v>
      </c>
      <c r="Z2054" s="77">
        <v>0</v>
      </c>
      <c r="AA2054" s="77">
        <v>2768.5589867747299</v>
      </c>
      <c r="AB2054" s="77">
        <v>4.9398488993178598</v>
      </c>
      <c r="AC2054" s="77">
        <v>4382.5589867747303</v>
      </c>
      <c r="AE2054" s="87" t="str">
        <f t="shared" si="348"/>
        <v>International</v>
      </c>
      <c r="AF2054" s="82" t="str">
        <f t="shared" si="349"/>
        <v>non-student</v>
      </c>
      <c r="AI2054" s="82">
        <f>'GDP per Capita'!N2054</f>
        <v>56679.16</v>
      </c>
      <c r="AJ2054" s="82">
        <f t="shared" si="350"/>
        <v>56679.16</v>
      </c>
      <c r="AK2054" s="82">
        <f t="shared" si="351"/>
        <v>56679.16</v>
      </c>
      <c r="AL2054" s="88">
        <f t="shared" si="352"/>
        <v>7.7322228959898667E-2</v>
      </c>
    </row>
    <row r="2055" spans="1:38">
      <c r="A2055" s="77" t="s">
        <v>254</v>
      </c>
      <c r="B2055" s="77">
        <v>2157</v>
      </c>
      <c r="C2055" s="77">
        <v>41.805813700000002</v>
      </c>
      <c r="D2055" s="77">
        <v>-72.254236010227999</v>
      </c>
      <c r="E2055" s="77" t="s">
        <v>38</v>
      </c>
      <c r="F2055" s="77">
        <v>166</v>
      </c>
      <c r="H2055" s="77" t="s">
        <v>65</v>
      </c>
      <c r="I2055" s="77">
        <v>2015</v>
      </c>
      <c r="J2055" s="77">
        <v>166</v>
      </c>
      <c r="K2055" s="77" t="s">
        <v>29</v>
      </c>
      <c r="L2055" s="77" t="s">
        <v>29</v>
      </c>
      <c r="N2055" s="77">
        <v>0</v>
      </c>
      <c r="O2055" s="77">
        <v>0</v>
      </c>
      <c r="P2055" s="77" t="s">
        <v>12</v>
      </c>
      <c r="Q2055" s="77">
        <v>42.360253399999998</v>
      </c>
      <c r="R2055" s="77">
        <v>-71.058291199999999</v>
      </c>
      <c r="S2055" s="77">
        <v>232.735565308888</v>
      </c>
      <c r="T2055" s="77">
        <v>0.19236321640892601</v>
      </c>
      <c r="U2055" s="77">
        <v>233</v>
      </c>
      <c r="V2055" s="77">
        <v>378</v>
      </c>
      <c r="W2055" s="77">
        <v>4.9197999999999999E-2</v>
      </c>
      <c r="X2055" s="77">
        <v>0</v>
      </c>
      <c r="Y2055" s="77">
        <v>0</v>
      </c>
      <c r="Z2055" s="77">
        <v>0</v>
      </c>
      <c r="AA2055" s="77">
        <v>44.6852285393066</v>
      </c>
      <c r="AB2055" s="77">
        <v>0.241561216408926</v>
      </c>
      <c r="AC2055" s="77">
        <v>821.68522853930597</v>
      </c>
      <c r="AE2055" s="87" t="str">
        <f t="shared" si="348"/>
        <v>Domestic</v>
      </c>
      <c r="AF2055" s="82" t="str">
        <f t="shared" si="349"/>
        <v>student</v>
      </c>
      <c r="AI2055" s="82">
        <f>'GDP per Capita'!N2055</f>
        <v>63809.64</v>
      </c>
      <c r="AJ2055" s="82">
        <f t="shared" si="350"/>
        <v>63809.64</v>
      </c>
      <c r="AK2055" s="82">
        <f t="shared" si="351"/>
        <v>63809.64</v>
      </c>
      <c r="AL2055" s="88">
        <f t="shared" si="352"/>
        <v>1.2877133118746728E-2</v>
      </c>
    </row>
    <row r="2056" spans="1:38">
      <c r="A2056" s="77" t="s">
        <v>96</v>
      </c>
      <c r="B2056" s="77">
        <v>2158</v>
      </c>
      <c r="C2056" s="77">
        <v>38.046406599999997</v>
      </c>
      <c r="D2056" s="77">
        <v>-84.497039299999997</v>
      </c>
      <c r="E2056" s="77" t="s">
        <v>42</v>
      </c>
      <c r="F2056" s="77">
        <v>146</v>
      </c>
      <c r="H2056" s="77" t="s">
        <v>61</v>
      </c>
      <c r="I2056" s="77">
        <v>2015</v>
      </c>
      <c r="J2056" s="77">
        <v>146</v>
      </c>
      <c r="K2056" s="77" t="s">
        <v>29</v>
      </c>
      <c r="L2056" s="77" t="s">
        <v>29</v>
      </c>
      <c r="N2056" s="77">
        <v>0</v>
      </c>
      <c r="O2056" s="77">
        <v>0</v>
      </c>
      <c r="P2056" s="77" t="s">
        <v>12</v>
      </c>
      <c r="Q2056" s="77">
        <v>42.360253399999998</v>
      </c>
      <c r="R2056" s="77">
        <v>-71.058291199999999</v>
      </c>
      <c r="S2056" s="77">
        <v>2472.4336583261602</v>
      </c>
      <c r="T2056" s="77">
        <v>0.48810364801616002</v>
      </c>
      <c r="U2056" s="77">
        <v>233</v>
      </c>
      <c r="V2056" s="77">
        <v>756</v>
      </c>
      <c r="W2056" s="77">
        <v>9.8395999999999997E-2</v>
      </c>
      <c r="X2056" s="77">
        <v>0</v>
      </c>
      <c r="Y2056" s="77">
        <v>0</v>
      </c>
      <c r="Z2056" s="77">
        <v>0</v>
      </c>
      <c r="AA2056" s="77">
        <v>474.70726239862302</v>
      </c>
      <c r="AB2056" s="77">
        <v>0.58649964801615995</v>
      </c>
      <c r="AC2056" s="77">
        <v>1609.7072623986201</v>
      </c>
      <c r="AE2056" s="87" t="str">
        <f t="shared" si="348"/>
        <v>Domestic</v>
      </c>
      <c r="AF2056" s="82" t="str">
        <f t="shared" si="349"/>
        <v>non-student</v>
      </c>
      <c r="AI2056" s="82">
        <f>'GDP per Capita'!N2056</f>
        <v>63809.64</v>
      </c>
      <c r="AJ2056" s="82">
        <f t="shared" si="350"/>
        <v>63809.64</v>
      </c>
      <c r="AK2056" s="82">
        <f t="shared" si="351"/>
        <v>63809.64</v>
      </c>
      <c r="AL2056" s="88">
        <f t="shared" si="352"/>
        <v>2.5226709669551813E-2</v>
      </c>
    </row>
    <row r="2057" spans="1:38">
      <c r="A2057" s="77" t="s">
        <v>114</v>
      </c>
      <c r="B2057" s="77">
        <v>2159</v>
      </c>
      <c r="C2057" s="77">
        <v>41.489982699999999</v>
      </c>
      <c r="D2057" s="77">
        <v>-71.313770700000006</v>
      </c>
      <c r="E2057" s="77" t="s">
        <v>42</v>
      </c>
      <c r="F2057" s="77">
        <v>5000</v>
      </c>
      <c r="H2057" s="77" t="s">
        <v>71</v>
      </c>
      <c r="I2057" s="77">
        <v>2015</v>
      </c>
      <c r="J2057" s="77">
        <v>454.72686230248303</v>
      </c>
      <c r="K2057" s="77" t="s">
        <v>29</v>
      </c>
      <c r="L2057" s="77" t="s">
        <v>29</v>
      </c>
      <c r="N2057" s="77">
        <v>1</v>
      </c>
      <c r="O2057" s="77">
        <v>1</v>
      </c>
      <c r="P2057" s="77" t="s">
        <v>12</v>
      </c>
      <c r="Q2057" s="77">
        <v>42.360253399999998</v>
      </c>
      <c r="R2057" s="77">
        <v>-71.058291199999999</v>
      </c>
      <c r="S2057" s="77">
        <v>198.10204494668</v>
      </c>
      <c r="T2057" s="77">
        <v>0</v>
      </c>
      <c r="U2057" s="77">
        <v>0</v>
      </c>
      <c r="V2057" s="77">
        <v>0</v>
      </c>
      <c r="W2057" s="77">
        <v>0</v>
      </c>
      <c r="X2057" s="77">
        <v>0</v>
      </c>
      <c r="Y2057" s="77">
        <v>0</v>
      </c>
      <c r="Z2057" s="77">
        <v>0</v>
      </c>
      <c r="AA2057" s="77">
        <v>0</v>
      </c>
      <c r="AB2057" s="77">
        <v>0</v>
      </c>
      <c r="AC2057" s="77">
        <v>454.72686230248303</v>
      </c>
      <c r="AE2057" s="87" t="str">
        <f t="shared" si="348"/>
        <v>Domestic</v>
      </c>
      <c r="AF2057" s="82" t="str">
        <f t="shared" si="349"/>
        <v>non-student</v>
      </c>
      <c r="AI2057" s="82">
        <f>'GDP per Capita'!N2057</f>
        <v>63809.64</v>
      </c>
      <c r="AJ2057" s="82">
        <f t="shared" si="350"/>
        <v>63809.64</v>
      </c>
      <c r="AK2057" s="82">
        <f t="shared" si="351"/>
        <v>63809.64</v>
      </c>
      <c r="AL2057" s="88">
        <f t="shared" si="352"/>
        <v>7.1263035225160812E-3</v>
      </c>
    </row>
    <row r="2058" spans="1:38">
      <c r="A2058" s="77" t="s">
        <v>321</v>
      </c>
      <c r="B2058" s="77">
        <v>2160</v>
      </c>
      <c r="C2058" s="77">
        <v>35.227200000000003</v>
      </c>
      <c r="D2058" s="77">
        <v>-80.843082999999993</v>
      </c>
      <c r="E2058" s="77" t="s">
        <v>42</v>
      </c>
      <c r="F2058" s="77">
        <v>475</v>
      </c>
      <c r="H2058" s="77" t="s">
        <v>66</v>
      </c>
      <c r="I2058" s="77">
        <v>2015</v>
      </c>
      <c r="J2058" s="77">
        <v>475</v>
      </c>
      <c r="K2058" s="77" t="s">
        <v>29</v>
      </c>
      <c r="L2058" s="77" t="s">
        <v>29</v>
      </c>
      <c r="N2058" s="77">
        <v>0</v>
      </c>
      <c r="O2058" s="77">
        <v>0</v>
      </c>
      <c r="P2058" s="77" t="s">
        <v>12</v>
      </c>
      <c r="Q2058" s="77">
        <v>42.360253399999998</v>
      </c>
      <c r="R2058" s="77">
        <v>-71.058291199999999</v>
      </c>
      <c r="S2058" s="77">
        <v>2319.31558501979</v>
      </c>
      <c r="T2058" s="77">
        <v>0.46788520642009201</v>
      </c>
      <c r="U2058" s="77">
        <v>233</v>
      </c>
      <c r="V2058" s="77">
        <v>756</v>
      </c>
      <c r="W2058" s="77">
        <v>9.8395999999999997E-2</v>
      </c>
      <c r="X2058" s="77">
        <v>0</v>
      </c>
      <c r="Y2058" s="77">
        <v>0</v>
      </c>
      <c r="Z2058" s="77">
        <v>0</v>
      </c>
      <c r="AA2058" s="77">
        <v>445.30859232379999</v>
      </c>
      <c r="AB2058" s="77">
        <v>0.56628120642009205</v>
      </c>
      <c r="AC2058" s="77">
        <v>1909.3085923238</v>
      </c>
      <c r="AE2058" s="87" t="str">
        <f t="shared" si="348"/>
        <v>Domestic</v>
      </c>
      <c r="AF2058" s="82" t="str">
        <f t="shared" si="349"/>
        <v>non-student</v>
      </c>
      <c r="AI2058" s="82">
        <f>'GDP per Capita'!N2058</f>
        <v>63809.64</v>
      </c>
      <c r="AJ2058" s="82">
        <f t="shared" si="350"/>
        <v>63809.64</v>
      </c>
      <c r="AK2058" s="82">
        <f t="shared" si="351"/>
        <v>63809.64</v>
      </c>
      <c r="AL2058" s="88">
        <f t="shared" si="352"/>
        <v>2.9921945842725332E-2</v>
      </c>
    </row>
    <row r="2059" spans="1:38">
      <c r="A2059" s="77" t="s">
        <v>134</v>
      </c>
      <c r="B2059" s="77">
        <v>2161</v>
      </c>
      <c r="C2059" s="77">
        <v>35.913154200000001</v>
      </c>
      <c r="D2059" s="77">
        <v>-79.055779999999999</v>
      </c>
      <c r="E2059" s="77" t="s">
        <v>37</v>
      </c>
      <c r="F2059" s="77">
        <v>575</v>
      </c>
      <c r="H2059" s="77" t="s">
        <v>66</v>
      </c>
      <c r="I2059" s="77">
        <v>2015</v>
      </c>
      <c r="J2059" s="77">
        <v>575</v>
      </c>
      <c r="K2059" s="77" t="s">
        <v>29</v>
      </c>
      <c r="L2059" s="77" t="s">
        <v>29</v>
      </c>
      <c r="N2059" s="77">
        <v>0</v>
      </c>
      <c r="O2059" s="77">
        <v>0</v>
      </c>
      <c r="P2059" s="77" t="s">
        <v>12</v>
      </c>
      <c r="Q2059" s="77">
        <v>42.360253399999998</v>
      </c>
      <c r="R2059" s="77">
        <v>-71.058291199999999</v>
      </c>
      <c r="S2059" s="77">
        <v>1987.85447496046</v>
      </c>
      <c r="T2059" s="77">
        <v>0.42411749859573</v>
      </c>
      <c r="U2059" s="77">
        <v>233</v>
      </c>
      <c r="V2059" s="77">
        <v>756</v>
      </c>
      <c r="W2059" s="77">
        <v>9.8395999999999997E-2</v>
      </c>
      <c r="X2059" s="77">
        <v>0</v>
      </c>
      <c r="Y2059" s="77">
        <v>0</v>
      </c>
      <c r="Z2059" s="77">
        <v>0</v>
      </c>
      <c r="AA2059" s="77">
        <v>381.66805919240801</v>
      </c>
      <c r="AB2059" s="77">
        <v>0.52251349859573004</v>
      </c>
      <c r="AC2059" s="77">
        <v>1945.6680591924001</v>
      </c>
      <c r="AE2059" s="87" t="str">
        <f t="shared" si="348"/>
        <v>Domestic</v>
      </c>
      <c r="AF2059" s="82" t="str">
        <f t="shared" si="349"/>
        <v>non-student</v>
      </c>
      <c r="AI2059" s="82">
        <f>'GDP per Capita'!N2059</f>
        <v>63809.64</v>
      </c>
      <c r="AJ2059" s="82">
        <f t="shared" si="350"/>
        <v>63809.64</v>
      </c>
      <c r="AK2059" s="82">
        <f t="shared" si="351"/>
        <v>63809.64</v>
      </c>
      <c r="AL2059" s="88">
        <f t="shared" si="352"/>
        <v>3.0491757345636177E-2</v>
      </c>
    </row>
    <row r="2060" spans="1:38">
      <c r="A2060" s="77" t="s">
        <v>90</v>
      </c>
      <c r="B2060" s="77">
        <v>2162</v>
      </c>
      <c r="C2060" s="77">
        <v>1.3408629999999999</v>
      </c>
      <c r="D2060" s="77">
        <v>103.83039182212001</v>
      </c>
      <c r="E2060" s="77" t="s">
        <v>38</v>
      </c>
      <c r="F2060" s="77">
        <v>350</v>
      </c>
      <c r="H2060" s="77" t="s">
        <v>61</v>
      </c>
      <c r="I2060" s="77">
        <v>2015</v>
      </c>
      <c r="J2060" s="77">
        <v>350</v>
      </c>
      <c r="K2060" s="77" t="s">
        <v>573</v>
      </c>
      <c r="L2060" s="77" t="s">
        <v>30</v>
      </c>
      <c r="N2060" s="77">
        <v>0</v>
      </c>
      <c r="O2060" s="77">
        <v>0</v>
      </c>
      <c r="P2060" s="77" t="s">
        <v>12</v>
      </c>
      <c r="Q2060" s="77">
        <v>42.360253399999998</v>
      </c>
      <c r="R2060" s="77">
        <v>-71.058291199999999</v>
      </c>
      <c r="S2060" s="77">
        <v>30257.475265297599</v>
      </c>
      <c r="T2060" s="77">
        <v>4.8414528993178596</v>
      </c>
      <c r="U2060" s="77">
        <v>233</v>
      </c>
      <c r="V2060" s="77">
        <v>378</v>
      </c>
      <c r="W2060" s="77">
        <v>4.9197999999999999E-2</v>
      </c>
      <c r="X2060" s="77">
        <v>0</v>
      </c>
      <c r="Y2060" s="77">
        <v>0</v>
      </c>
      <c r="Z2060" s="77">
        <v>0</v>
      </c>
      <c r="AA2060" s="77">
        <v>2768.5589867747299</v>
      </c>
      <c r="AB2060" s="77">
        <v>4.8906508993178601</v>
      </c>
      <c r="AC2060" s="77">
        <v>3729.5589867747299</v>
      </c>
      <c r="AE2060" s="87" t="str">
        <f t="shared" si="348"/>
        <v>International</v>
      </c>
      <c r="AF2060" s="82" t="str">
        <f t="shared" si="349"/>
        <v>student</v>
      </c>
      <c r="AI2060" s="82">
        <f>'GDP per Capita'!N2060</f>
        <v>56679.16</v>
      </c>
      <c r="AJ2060" s="82">
        <f t="shared" si="350"/>
        <v>56679.16</v>
      </c>
      <c r="AK2060" s="82">
        <f t="shared" si="351"/>
        <v>56679.16</v>
      </c>
      <c r="AL2060" s="88">
        <f t="shared" si="352"/>
        <v>6.5801239587437957E-2</v>
      </c>
    </row>
    <row r="2061" spans="1:38">
      <c r="A2061" s="77" t="s">
        <v>106</v>
      </c>
      <c r="B2061" s="77">
        <v>2163</v>
      </c>
      <c r="C2061" s="77">
        <v>34.053690899999999</v>
      </c>
      <c r="D2061" s="77">
        <v>-118.2427666</v>
      </c>
      <c r="E2061" s="77" t="s">
        <v>38</v>
      </c>
      <c r="F2061" s="77">
        <v>166</v>
      </c>
      <c r="H2061" s="77" t="s">
        <v>65</v>
      </c>
      <c r="I2061" s="77">
        <v>2015</v>
      </c>
      <c r="J2061" s="77">
        <v>166</v>
      </c>
      <c r="K2061" s="77" t="s">
        <v>29</v>
      </c>
      <c r="L2061" s="77" t="s">
        <v>29</v>
      </c>
      <c r="N2061" s="77">
        <v>0</v>
      </c>
      <c r="O2061" s="77">
        <v>0</v>
      </c>
      <c r="P2061" s="77" t="s">
        <v>12</v>
      </c>
      <c r="Q2061" s="77">
        <v>42.360253399999998</v>
      </c>
      <c r="R2061" s="77">
        <v>-71.058291199999999</v>
      </c>
      <c r="S2061" s="77">
        <v>8339.02011065228</v>
      </c>
      <c r="T2061" s="77">
        <v>1.33629499964167</v>
      </c>
      <c r="U2061" s="77">
        <v>233</v>
      </c>
      <c r="V2061" s="77">
        <v>378</v>
      </c>
      <c r="W2061" s="77">
        <v>4.9197999999999999E-2</v>
      </c>
      <c r="X2061" s="77">
        <v>0</v>
      </c>
      <c r="Y2061" s="77">
        <v>0</v>
      </c>
      <c r="Z2061" s="77">
        <v>0</v>
      </c>
      <c r="AA2061" s="77">
        <v>875.59711161848895</v>
      </c>
      <c r="AB2061" s="77">
        <v>1.3854929996416701</v>
      </c>
      <c r="AC2061" s="77">
        <v>1652.5971116184801</v>
      </c>
      <c r="AE2061" s="87" t="str">
        <f t="shared" si="348"/>
        <v>Domestic</v>
      </c>
      <c r="AF2061" s="82" t="str">
        <f t="shared" si="349"/>
        <v>student</v>
      </c>
      <c r="AI2061" s="82">
        <f>'GDP per Capita'!N2061</f>
        <v>63809.64</v>
      </c>
      <c r="AJ2061" s="82">
        <f t="shared" si="350"/>
        <v>63809.64</v>
      </c>
      <c r="AK2061" s="82">
        <f t="shared" si="351"/>
        <v>63809.64</v>
      </c>
      <c r="AL2061" s="88">
        <f t="shared" si="352"/>
        <v>2.5898862799076754E-2</v>
      </c>
    </row>
    <row r="2062" spans="1:38">
      <c r="A2062" s="77" t="s">
        <v>91</v>
      </c>
      <c r="B2062" s="77">
        <v>2164</v>
      </c>
      <c r="C2062" s="77">
        <v>39.906216999999998</v>
      </c>
      <c r="D2062" s="77">
        <v>116.39127569999999</v>
      </c>
      <c r="E2062" s="77" t="s">
        <v>42</v>
      </c>
      <c r="F2062" s="77">
        <v>1335</v>
      </c>
      <c r="H2062" s="77" t="s">
        <v>64</v>
      </c>
      <c r="I2062" s="77">
        <v>2015</v>
      </c>
      <c r="J2062" s="77">
        <v>1335</v>
      </c>
      <c r="K2062" s="77" t="s">
        <v>574</v>
      </c>
      <c r="L2062" s="77" t="s">
        <v>30</v>
      </c>
      <c r="N2062" s="77">
        <v>0</v>
      </c>
      <c r="O2062" s="77">
        <v>0</v>
      </c>
      <c r="P2062" s="77" t="s">
        <v>12</v>
      </c>
      <c r="Q2062" s="77">
        <v>42.360253399999998</v>
      </c>
      <c r="R2062" s="77">
        <v>-71.058291199999999</v>
      </c>
      <c r="S2062" s="77">
        <v>21673.474014386102</v>
      </c>
      <c r="T2062" s="77">
        <v>3.3678564942593998</v>
      </c>
      <c r="U2062" s="77">
        <v>233</v>
      </c>
      <c r="V2062" s="77">
        <v>756</v>
      </c>
      <c r="W2062" s="77">
        <v>9.8395999999999997E-2</v>
      </c>
      <c r="X2062" s="77">
        <v>0</v>
      </c>
      <c r="Y2062" s="77">
        <v>0</v>
      </c>
      <c r="Z2062" s="77">
        <v>0</v>
      </c>
      <c r="AA2062" s="77">
        <v>1983.1228723163299</v>
      </c>
      <c r="AB2062" s="77">
        <v>3.4662524942594</v>
      </c>
      <c r="AC2062" s="77">
        <v>4307.1228723163304</v>
      </c>
      <c r="AE2062" s="87" t="str">
        <f t="shared" si="348"/>
        <v>International</v>
      </c>
      <c r="AF2062" s="82" t="str">
        <f t="shared" si="349"/>
        <v>non-student</v>
      </c>
      <c r="AI2062" s="82">
        <f>'GDP per Capita'!N2062</f>
        <v>10121.299999999999</v>
      </c>
      <c r="AJ2062" s="82">
        <f t="shared" si="350"/>
        <v>10121.299999999999</v>
      </c>
      <c r="AK2062" s="82">
        <f t="shared" si="351"/>
        <v>10121.299999999999</v>
      </c>
      <c r="AL2062" s="88">
        <f t="shared" si="352"/>
        <v>0.42555036134847607</v>
      </c>
    </row>
    <row r="2063" spans="1:38">
      <c r="A2063" s="77" t="s">
        <v>305</v>
      </c>
      <c r="B2063" s="77">
        <v>2165</v>
      </c>
      <c r="C2063" s="77">
        <v>40.825491399999997</v>
      </c>
      <c r="D2063" s="77">
        <v>-73.681282008303199</v>
      </c>
      <c r="E2063" s="77" t="s">
        <v>42</v>
      </c>
      <c r="F2063" s="77">
        <v>635</v>
      </c>
      <c r="H2063" s="77" t="s">
        <v>64</v>
      </c>
      <c r="I2063" s="77">
        <v>2015</v>
      </c>
      <c r="J2063" s="77">
        <v>635</v>
      </c>
      <c r="K2063" s="77" t="s">
        <v>29</v>
      </c>
      <c r="L2063" s="77" t="s">
        <v>29</v>
      </c>
      <c r="N2063" s="77">
        <v>0</v>
      </c>
      <c r="O2063" s="77">
        <v>0</v>
      </c>
      <c r="P2063" s="77" t="s">
        <v>12</v>
      </c>
      <c r="Q2063" s="77">
        <v>42.360253399999998</v>
      </c>
      <c r="R2063" s="77">
        <v>-71.058291199999999</v>
      </c>
      <c r="S2063" s="77">
        <v>553.86443673787699</v>
      </c>
      <c r="T2063" s="77">
        <v>0.23476660610419101</v>
      </c>
      <c r="U2063" s="77">
        <v>233</v>
      </c>
      <c r="V2063" s="77">
        <v>756</v>
      </c>
      <c r="W2063" s="77">
        <v>9.8395999999999997E-2</v>
      </c>
      <c r="X2063" s="77">
        <v>0</v>
      </c>
      <c r="Y2063" s="77">
        <v>0</v>
      </c>
      <c r="Z2063" s="77">
        <v>0</v>
      </c>
      <c r="AA2063" s="77">
        <v>106.34197185367201</v>
      </c>
      <c r="AB2063" s="77">
        <v>0.33316260610419102</v>
      </c>
      <c r="AC2063" s="77">
        <v>1730.34197185367</v>
      </c>
      <c r="AE2063" s="87" t="str">
        <f t="shared" si="348"/>
        <v>Domestic</v>
      </c>
      <c r="AF2063" s="82" t="str">
        <f t="shared" si="349"/>
        <v>non-student</v>
      </c>
      <c r="AI2063" s="82">
        <f>'GDP per Capita'!N2063</f>
        <v>63809.64</v>
      </c>
      <c r="AJ2063" s="82">
        <f t="shared" si="350"/>
        <v>63809.64</v>
      </c>
      <c r="AK2063" s="82">
        <f t="shared" si="351"/>
        <v>63809.64</v>
      </c>
      <c r="AL2063" s="88">
        <f t="shared" si="352"/>
        <v>2.7117250181221363E-2</v>
      </c>
    </row>
    <row r="2064" spans="1:38">
      <c r="A2064" s="77" t="s">
        <v>499</v>
      </c>
      <c r="B2064" s="77">
        <v>2166</v>
      </c>
      <c r="C2064" s="77">
        <v>-30.032499900000001</v>
      </c>
      <c r="D2064" s="77">
        <v>-51.230376700000001</v>
      </c>
      <c r="E2064" s="77" t="s">
        <v>40</v>
      </c>
      <c r="F2064" s="77">
        <v>270</v>
      </c>
      <c r="H2064" s="77" t="s">
        <v>65</v>
      </c>
      <c r="I2064" s="77">
        <v>2015</v>
      </c>
      <c r="J2064" s="77">
        <v>270</v>
      </c>
      <c r="K2064" s="77" t="s">
        <v>587</v>
      </c>
      <c r="L2064" s="77" t="s">
        <v>28</v>
      </c>
      <c r="N2064" s="77">
        <v>0</v>
      </c>
      <c r="O2064" s="77">
        <v>0</v>
      </c>
      <c r="P2064" s="77" t="s">
        <v>12</v>
      </c>
      <c r="Q2064" s="77">
        <v>42.360253399999998</v>
      </c>
      <c r="R2064" s="77">
        <v>-71.058291199999999</v>
      </c>
      <c r="S2064" s="77">
        <v>16603.400338510299</v>
      </c>
      <c r="T2064" s="77">
        <v>2.5584878067708199</v>
      </c>
      <c r="U2064" s="77">
        <v>233</v>
      </c>
      <c r="V2064" s="77">
        <v>574.73181818181797</v>
      </c>
      <c r="W2064" s="77">
        <v>7.4803322727272997E-2</v>
      </c>
      <c r="X2064" s="77">
        <v>1</v>
      </c>
      <c r="Y2064" s="77">
        <v>0</v>
      </c>
      <c r="Z2064" s="77">
        <v>0</v>
      </c>
      <c r="AA2064" s="77">
        <v>1743.35703554358</v>
      </c>
      <c r="AB2064" s="77">
        <v>2.6332911294980899</v>
      </c>
      <c r="AC2064" s="77">
        <v>2821.0888537254</v>
      </c>
      <c r="AE2064" s="87" t="str">
        <f t="shared" si="348"/>
        <v>International</v>
      </c>
      <c r="AF2064" s="82" t="str">
        <f t="shared" si="349"/>
        <v>non-student</v>
      </c>
      <c r="AI2064" s="82">
        <f>'GDP per Capita'!N2064</f>
        <v>10913.42</v>
      </c>
      <c r="AJ2064" s="82">
        <f t="shared" si="350"/>
        <v>10913.42</v>
      </c>
      <c r="AK2064" s="82">
        <f t="shared" si="351"/>
        <v>10913.42</v>
      </c>
      <c r="AL2064" s="88">
        <f t="shared" si="352"/>
        <v>0.25849723127355129</v>
      </c>
    </row>
    <row r="2065" spans="1:38">
      <c r="A2065" s="77" t="s">
        <v>170</v>
      </c>
      <c r="B2065" s="77">
        <v>2167</v>
      </c>
      <c r="C2065" s="77">
        <v>37.426540699999997</v>
      </c>
      <c r="D2065" s="77">
        <v>-122.170292584091</v>
      </c>
      <c r="E2065" s="77" t="s">
        <v>43</v>
      </c>
      <c r="F2065" s="77">
        <v>166</v>
      </c>
      <c r="H2065" s="77" t="s">
        <v>65</v>
      </c>
      <c r="I2065" s="77">
        <v>2015</v>
      </c>
      <c r="J2065" s="77">
        <v>166</v>
      </c>
      <c r="K2065" s="77" t="s">
        <v>29</v>
      </c>
      <c r="L2065" s="77" t="s">
        <v>29</v>
      </c>
      <c r="N2065" s="77">
        <v>0</v>
      </c>
      <c r="O2065" s="77">
        <v>0</v>
      </c>
      <c r="P2065" s="77" t="s">
        <v>12</v>
      </c>
      <c r="Q2065" s="77">
        <v>42.360253399999998</v>
      </c>
      <c r="R2065" s="77">
        <v>-71.058291199999999</v>
      </c>
      <c r="S2065" s="77">
        <v>8658.2072114217808</v>
      </c>
      <c r="T2065" s="77">
        <v>1.3812639592634199</v>
      </c>
      <c r="U2065" s="77">
        <v>233</v>
      </c>
      <c r="V2065" s="77">
        <v>756</v>
      </c>
      <c r="W2065" s="77">
        <v>9.8395999999999997E-2</v>
      </c>
      <c r="X2065" s="77">
        <v>0</v>
      </c>
      <c r="Y2065" s="77">
        <v>0</v>
      </c>
      <c r="Z2065" s="77">
        <v>0</v>
      </c>
      <c r="AA2065" s="77">
        <v>909.11175719928701</v>
      </c>
      <c r="AB2065" s="77">
        <v>1.4796599592634201</v>
      </c>
      <c r="AC2065" s="77">
        <v>2064.11175719928</v>
      </c>
      <c r="AE2065" s="87" t="str">
        <f t="shared" si="348"/>
        <v>Domestic</v>
      </c>
      <c r="AF2065" s="82" t="str">
        <f t="shared" si="349"/>
        <v>non-student</v>
      </c>
      <c r="AI2065" s="82">
        <f>'GDP per Capita'!N2065</f>
        <v>63809.64</v>
      </c>
      <c r="AJ2065" s="82">
        <f t="shared" si="350"/>
        <v>63809.64</v>
      </c>
      <c r="AK2065" s="82">
        <f t="shared" si="351"/>
        <v>63809.64</v>
      </c>
      <c r="AL2065" s="88">
        <f t="shared" si="352"/>
        <v>3.2347961173253448E-2</v>
      </c>
    </row>
    <row r="2066" spans="1:38">
      <c r="A2066" s="77" t="s">
        <v>29</v>
      </c>
      <c r="B2066" s="77">
        <v>2168</v>
      </c>
      <c r="C2066" s="77">
        <v>39.783730400000003</v>
      </c>
      <c r="D2066" s="77">
        <v>-100.4458825</v>
      </c>
      <c r="E2066" s="77" t="s">
        <v>42</v>
      </c>
      <c r="F2066" s="77">
        <v>720</v>
      </c>
      <c r="H2066" s="77" t="s">
        <v>65</v>
      </c>
      <c r="I2066" s="77">
        <v>2015</v>
      </c>
      <c r="J2066" s="77">
        <v>720</v>
      </c>
      <c r="K2066" s="77" t="s">
        <v>29</v>
      </c>
      <c r="L2066" s="77" t="s">
        <v>29</v>
      </c>
      <c r="N2066" s="77">
        <v>0</v>
      </c>
      <c r="O2066" s="77">
        <v>0</v>
      </c>
      <c r="P2066" s="77" t="s">
        <v>12</v>
      </c>
      <c r="Q2066" s="77">
        <v>42.360253399999998</v>
      </c>
      <c r="R2066" s="77">
        <v>-71.058291199999999</v>
      </c>
      <c r="S2066" s="77">
        <v>4935.3976954425498</v>
      </c>
      <c r="T2066" s="77">
        <v>0.86793771487274496</v>
      </c>
      <c r="U2066" s="77">
        <v>233</v>
      </c>
      <c r="V2066" s="77">
        <v>756</v>
      </c>
      <c r="W2066" s="77">
        <v>9.8395999999999997E-2</v>
      </c>
      <c r="X2066" s="77">
        <v>0</v>
      </c>
      <c r="Y2066" s="77">
        <v>0</v>
      </c>
      <c r="Z2066" s="77">
        <v>0</v>
      </c>
      <c r="AA2066" s="77">
        <v>592.24772345310703</v>
      </c>
      <c r="AB2066" s="77">
        <v>0.966333714872745</v>
      </c>
      <c r="AC2066" s="77">
        <v>2301.2477234531002</v>
      </c>
      <c r="AE2066" s="87" t="str">
        <f t="shared" si="348"/>
        <v>Domestic</v>
      </c>
      <c r="AF2066" s="82" t="str">
        <f t="shared" si="349"/>
        <v>non-student</v>
      </c>
      <c r="AI2066" s="82">
        <f>'GDP per Capita'!N2066</f>
        <v>63809.64</v>
      </c>
      <c r="AJ2066" s="82">
        <f t="shared" si="350"/>
        <v>63809.64</v>
      </c>
      <c r="AK2066" s="82">
        <f t="shared" si="351"/>
        <v>63809.64</v>
      </c>
      <c r="AL2066" s="88">
        <f t="shared" si="352"/>
        <v>3.6064264325156831E-2</v>
      </c>
    </row>
    <row r="2067" spans="1:38">
      <c r="A2067" s="77" t="s">
        <v>125</v>
      </c>
      <c r="B2067" s="77">
        <v>2169</v>
      </c>
      <c r="C2067" s="77">
        <v>42.3750997</v>
      </c>
      <c r="D2067" s="77">
        <v>-71.105615700000001</v>
      </c>
      <c r="E2067" s="77" t="s">
        <v>37</v>
      </c>
      <c r="F2067" s="77">
        <v>535</v>
      </c>
      <c r="H2067" s="77" t="s">
        <v>64</v>
      </c>
      <c r="I2067" s="77">
        <v>2015</v>
      </c>
      <c r="J2067" s="77">
        <v>535</v>
      </c>
      <c r="K2067" s="77" t="s">
        <v>29</v>
      </c>
      <c r="L2067" s="77" t="s">
        <v>29</v>
      </c>
      <c r="N2067" s="77">
        <v>0</v>
      </c>
      <c r="O2067" s="77">
        <v>1</v>
      </c>
      <c r="P2067" s="77" t="s">
        <v>12</v>
      </c>
      <c r="Q2067" s="77">
        <v>42.360253399999998</v>
      </c>
      <c r="R2067" s="77">
        <v>-71.058291199999999</v>
      </c>
      <c r="S2067" s="77">
        <v>8.4477991766334704</v>
      </c>
      <c r="T2067" s="77">
        <v>0</v>
      </c>
      <c r="U2067" s="77">
        <v>0</v>
      </c>
      <c r="V2067" s="77">
        <v>0</v>
      </c>
      <c r="W2067" s="77">
        <v>0</v>
      </c>
      <c r="X2067" s="77">
        <v>0</v>
      </c>
      <c r="Y2067" s="77">
        <v>0</v>
      </c>
      <c r="Z2067" s="77">
        <v>0</v>
      </c>
      <c r="AA2067" s="77">
        <v>0</v>
      </c>
      <c r="AB2067" s="77">
        <v>0</v>
      </c>
      <c r="AC2067" s="77">
        <v>535</v>
      </c>
      <c r="AE2067" s="87" t="str">
        <f t="shared" si="348"/>
        <v>Domestic</v>
      </c>
      <c r="AF2067" s="82" t="str">
        <f t="shared" si="349"/>
        <v>non-student</v>
      </c>
      <c r="AI2067" s="82">
        <f>'GDP per Capita'!N2067</f>
        <v>63809.64</v>
      </c>
      <c r="AJ2067" s="82">
        <f t="shared" si="350"/>
        <v>63809.64</v>
      </c>
      <c r="AK2067" s="82">
        <f t="shared" si="351"/>
        <v>63809.64</v>
      </c>
      <c r="AL2067" s="88">
        <f t="shared" si="352"/>
        <v>8.3843130912507891E-3</v>
      </c>
    </row>
    <row r="2068" spans="1:38">
      <c r="A2068" s="77" t="s">
        <v>514</v>
      </c>
      <c r="B2068" s="77">
        <v>2170</v>
      </c>
      <c r="C2068" s="77">
        <v>34.0709576</v>
      </c>
      <c r="D2068" s="77">
        <v>-84.274732900000004</v>
      </c>
      <c r="E2068" s="77" t="s">
        <v>42</v>
      </c>
      <c r="F2068" s="77">
        <v>800</v>
      </c>
      <c r="H2068" s="77" t="s">
        <v>64</v>
      </c>
      <c r="I2068" s="77">
        <v>2015</v>
      </c>
      <c r="J2068" s="77">
        <v>800</v>
      </c>
      <c r="K2068" s="77" t="s">
        <v>29</v>
      </c>
      <c r="L2068" s="77" t="s">
        <v>29</v>
      </c>
      <c r="N2068" s="77">
        <v>0</v>
      </c>
      <c r="O2068" s="77">
        <v>0</v>
      </c>
      <c r="P2068" s="77" t="s">
        <v>12</v>
      </c>
      <c r="Q2068" s="77">
        <v>42.360253399999998</v>
      </c>
      <c r="R2068" s="77">
        <v>-71.058291199999999</v>
      </c>
      <c r="S2068" s="77">
        <v>2948.811883935</v>
      </c>
      <c r="T2068" s="77">
        <v>0.55477600486829703</v>
      </c>
      <c r="U2068" s="77">
        <v>233</v>
      </c>
      <c r="V2068" s="77">
        <v>756</v>
      </c>
      <c r="W2068" s="77">
        <v>9.8395999999999997E-2</v>
      </c>
      <c r="X2068" s="77">
        <v>0</v>
      </c>
      <c r="Y2068" s="77">
        <v>0</v>
      </c>
      <c r="Z2068" s="77">
        <v>0</v>
      </c>
      <c r="AA2068" s="77">
        <v>566.17188171552095</v>
      </c>
      <c r="AB2068" s="77">
        <v>0.65317200486829696</v>
      </c>
      <c r="AC2068" s="77">
        <v>2355.1718817155202</v>
      </c>
      <c r="AE2068" s="87" t="str">
        <f t="shared" si="348"/>
        <v>Domestic</v>
      </c>
      <c r="AF2068" s="82" t="str">
        <f t="shared" si="349"/>
        <v>non-student</v>
      </c>
      <c r="AI2068" s="82">
        <f>'GDP per Capita'!N2068</f>
        <v>63809.64</v>
      </c>
      <c r="AJ2068" s="82">
        <f t="shared" si="350"/>
        <v>63809.64</v>
      </c>
      <c r="AK2068" s="82">
        <f t="shared" si="351"/>
        <v>63809.64</v>
      </c>
      <c r="AL2068" s="88">
        <f t="shared" si="352"/>
        <v>3.690934287852933E-2</v>
      </c>
    </row>
    <row r="2069" spans="1:38">
      <c r="A2069" s="77" t="s">
        <v>253</v>
      </c>
      <c r="B2069" s="77">
        <v>2171</v>
      </c>
      <c r="C2069" s="77">
        <v>44.669799599999997</v>
      </c>
      <c r="D2069" s="77">
        <v>-74.981334899999993</v>
      </c>
      <c r="E2069" s="77" t="s">
        <v>38</v>
      </c>
      <c r="F2069" s="77">
        <v>166</v>
      </c>
      <c r="H2069" s="77" t="s">
        <v>65</v>
      </c>
      <c r="I2069" s="77">
        <v>2015</v>
      </c>
      <c r="J2069" s="77">
        <v>166</v>
      </c>
      <c r="K2069" s="77" t="s">
        <v>29</v>
      </c>
      <c r="L2069" s="77" t="s">
        <v>29</v>
      </c>
      <c r="N2069" s="77">
        <v>0</v>
      </c>
      <c r="O2069" s="77">
        <v>0</v>
      </c>
      <c r="P2069" s="77" t="s">
        <v>12</v>
      </c>
      <c r="Q2069" s="77">
        <v>42.360253399999998</v>
      </c>
      <c r="R2069" s="77">
        <v>-71.058291199999999</v>
      </c>
      <c r="S2069" s="77">
        <v>814.75822681013301</v>
      </c>
      <c r="T2069" s="77">
        <v>0.26921626801182402</v>
      </c>
      <c r="U2069" s="77">
        <v>233</v>
      </c>
      <c r="V2069" s="77">
        <v>378</v>
      </c>
      <c r="W2069" s="77">
        <v>4.9197999999999999E-2</v>
      </c>
      <c r="X2069" s="77">
        <v>0</v>
      </c>
      <c r="Y2069" s="77">
        <v>0</v>
      </c>
      <c r="Z2069" s="77">
        <v>0</v>
      </c>
      <c r="AA2069" s="77">
        <v>156.43357954754501</v>
      </c>
      <c r="AB2069" s="77">
        <v>0.31841426801182399</v>
      </c>
      <c r="AC2069" s="77">
        <v>933.43357954754504</v>
      </c>
      <c r="AE2069" s="87" t="str">
        <f t="shared" si="348"/>
        <v>Domestic</v>
      </c>
      <c r="AF2069" s="82" t="str">
        <f t="shared" si="349"/>
        <v>student</v>
      </c>
      <c r="AI2069" s="82">
        <f>'GDP per Capita'!N2069</f>
        <v>63809.64</v>
      </c>
      <c r="AJ2069" s="82">
        <f t="shared" si="350"/>
        <v>63809.64</v>
      </c>
      <c r="AK2069" s="82">
        <f t="shared" si="351"/>
        <v>63809.64</v>
      </c>
      <c r="AL2069" s="88">
        <f t="shared" si="352"/>
        <v>1.4628410057595452E-2</v>
      </c>
    </row>
    <row r="2070" spans="1:38">
      <c r="A2070" s="77" t="s">
        <v>425</v>
      </c>
      <c r="B2070" s="77">
        <v>2172</v>
      </c>
      <c r="C2070" s="77">
        <v>36.550238</v>
      </c>
      <c r="D2070" s="77">
        <v>-82.559429299999906</v>
      </c>
      <c r="E2070" s="77" t="s">
        <v>42</v>
      </c>
      <c r="F2070" s="77">
        <v>475</v>
      </c>
      <c r="H2070" s="77" t="s">
        <v>66</v>
      </c>
      <c r="I2070" s="77">
        <v>2015</v>
      </c>
      <c r="J2070" s="77">
        <v>475</v>
      </c>
      <c r="K2070" s="77" t="s">
        <v>29</v>
      </c>
      <c r="L2070" s="77" t="s">
        <v>29</v>
      </c>
      <c r="N2070" s="77">
        <v>0</v>
      </c>
      <c r="O2070" s="77">
        <v>0</v>
      </c>
      <c r="P2070" s="77" t="s">
        <v>12</v>
      </c>
      <c r="Q2070" s="77">
        <v>42.360253399999998</v>
      </c>
      <c r="R2070" s="77">
        <v>-71.058291199999999</v>
      </c>
      <c r="S2070" s="77">
        <v>2356.74136610816</v>
      </c>
      <c r="T2070" s="77">
        <v>0.47282708527725598</v>
      </c>
      <c r="U2070" s="77">
        <v>233</v>
      </c>
      <c r="V2070" s="77">
        <v>756</v>
      </c>
      <c r="W2070" s="77">
        <v>9.8395999999999997E-2</v>
      </c>
      <c r="X2070" s="77">
        <v>0</v>
      </c>
      <c r="Y2070" s="77">
        <v>0</v>
      </c>
      <c r="Z2070" s="77">
        <v>0</v>
      </c>
      <c r="AA2070" s="77">
        <v>452.49434229276699</v>
      </c>
      <c r="AB2070" s="77">
        <v>0.57122308527725596</v>
      </c>
      <c r="AC2070" s="77">
        <v>1916.4943422927599</v>
      </c>
      <c r="AE2070" s="87" t="str">
        <f t="shared" si="348"/>
        <v>Domestic</v>
      </c>
      <c r="AF2070" s="82" t="str">
        <f t="shared" si="349"/>
        <v>non-student</v>
      </c>
      <c r="AI2070" s="82">
        <f>'GDP per Capita'!N2070</f>
        <v>63809.64</v>
      </c>
      <c r="AJ2070" s="82">
        <f t="shared" si="350"/>
        <v>63809.64</v>
      </c>
      <c r="AK2070" s="82">
        <f t="shared" si="351"/>
        <v>63809.64</v>
      </c>
      <c r="AL2070" s="88">
        <f t="shared" si="352"/>
        <v>3.003455813718366E-2</v>
      </c>
    </row>
    <row r="2071" spans="1:38">
      <c r="A2071" s="77" t="s">
        <v>161</v>
      </c>
      <c r="B2071" s="77">
        <v>2173</v>
      </c>
      <c r="C2071" s="77">
        <v>41.308213799999997</v>
      </c>
      <c r="D2071" s="77">
        <v>-72.925051799999906</v>
      </c>
      <c r="E2071" s="77" t="s">
        <v>38</v>
      </c>
      <c r="F2071" s="77">
        <v>166</v>
      </c>
      <c r="H2071" s="77" t="s">
        <v>65</v>
      </c>
      <c r="I2071" s="77">
        <v>2015</v>
      </c>
      <c r="J2071" s="77">
        <v>166</v>
      </c>
      <c r="K2071" s="77" t="s">
        <v>29</v>
      </c>
      <c r="L2071" s="77" t="s">
        <v>29</v>
      </c>
      <c r="N2071" s="77">
        <v>0</v>
      </c>
      <c r="O2071" s="77">
        <v>0</v>
      </c>
      <c r="P2071" s="77" t="s">
        <v>12</v>
      </c>
      <c r="Q2071" s="77">
        <v>42.360253399999998</v>
      </c>
      <c r="R2071" s="77">
        <v>-71.058291199999999</v>
      </c>
      <c r="S2071" s="77">
        <v>387.81922667199001</v>
      </c>
      <c r="T2071" s="77">
        <v>0.21284120363843101</v>
      </c>
      <c r="U2071" s="77">
        <v>233</v>
      </c>
      <c r="V2071" s="77">
        <v>378</v>
      </c>
      <c r="W2071" s="77">
        <v>4.9197999999999999E-2</v>
      </c>
      <c r="X2071" s="77">
        <v>0</v>
      </c>
      <c r="Y2071" s="77">
        <v>0</v>
      </c>
      <c r="Z2071" s="77">
        <v>0</v>
      </c>
      <c r="AA2071" s="77">
        <v>74.461291521022204</v>
      </c>
      <c r="AB2071" s="77">
        <v>0.26203920363843097</v>
      </c>
      <c r="AC2071" s="77">
        <v>851.46129152102196</v>
      </c>
      <c r="AE2071" s="87" t="str">
        <f t="shared" si="348"/>
        <v>Domestic</v>
      </c>
      <c r="AF2071" s="82" t="str">
        <f t="shared" si="349"/>
        <v>student</v>
      </c>
      <c r="AI2071" s="82">
        <f>'GDP per Capita'!N2071</f>
        <v>63809.64</v>
      </c>
      <c r="AJ2071" s="82">
        <f t="shared" si="350"/>
        <v>63809.64</v>
      </c>
      <c r="AK2071" s="82">
        <f t="shared" si="351"/>
        <v>63809.64</v>
      </c>
      <c r="AL2071" s="88">
        <f t="shared" si="352"/>
        <v>1.3343772062043008E-2</v>
      </c>
    </row>
    <row r="2072" spans="1:38">
      <c r="A2072" s="77" t="s">
        <v>327</v>
      </c>
      <c r="B2072" s="77">
        <v>2174</v>
      </c>
      <c r="C2072" s="77">
        <v>42.387596799999997</v>
      </c>
      <c r="D2072" s="77">
        <v>-71.099496799999997</v>
      </c>
      <c r="E2072" s="77" t="s">
        <v>42</v>
      </c>
      <c r="F2072" s="77">
        <v>635</v>
      </c>
      <c r="H2072" s="77" t="s">
        <v>64</v>
      </c>
      <c r="I2072" s="77">
        <v>2015</v>
      </c>
      <c r="J2072" s="77">
        <v>635</v>
      </c>
      <c r="K2072" s="77" t="s">
        <v>29</v>
      </c>
      <c r="L2072" s="77" t="s">
        <v>29</v>
      </c>
      <c r="N2072" s="77">
        <v>0</v>
      </c>
      <c r="O2072" s="77">
        <v>1</v>
      </c>
      <c r="P2072" s="77" t="s">
        <v>12</v>
      </c>
      <c r="Q2072" s="77">
        <v>42.360253399999998</v>
      </c>
      <c r="R2072" s="77">
        <v>-71.058291199999999</v>
      </c>
      <c r="S2072" s="77">
        <v>9.0998737616289596</v>
      </c>
      <c r="T2072" s="77">
        <v>0</v>
      </c>
      <c r="U2072" s="77">
        <v>0</v>
      </c>
      <c r="V2072" s="77">
        <v>0</v>
      </c>
      <c r="W2072" s="77">
        <v>0</v>
      </c>
      <c r="X2072" s="77">
        <v>0</v>
      </c>
      <c r="Y2072" s="77">
        <v>0</v>
      </c>
      <c r="Z2072" s="77">
        <v>0</v>
      </c>
      <c r="AA2072" s="77">
        <v>0</v>
      </c>
      <c r="AB2072" s="77">
        <v>0</v>
      </c>
      <c r="AC2072" s="77">
        <v>635</v>
      </c>
      <c r="AE2072" s="87" t="str">
        <f t="shared" si="348"/>
        <v>Domestic</v>
      </c>
      <c r="AF2072" s="82" t="str">
        <f t="shared" si="349"/>
        <v>non-student</v>
      </c>
      <c r="AI2072" s="82">
        <f>'GDP per Capita'!N2072</f>
        <v>63809.64</v>
      </c>
      <c r="AJ2072" s="82">
        <f t="shared" si="350"/>
        <v>63809.64</v>
      </c>
      <c r="AK2072" s="82">
        <f t="shared" si="351"/>
        <v>63809.64</v>
      </c>
      <c r="AL2072" s="88">
        <f t="shared" si="352"/>
        <v>9.951474416718226E-3</v>
      </c>
    </row>
    <row r="2073" spans="1:38">
      <c r="A2073" s="77" t="s">
        <v>515</v>
      </c>
      <c r="B2073" s="77">
        <v>2175</v>
      </c>
      <c r="C2073" s="77">
        <v>34.026601499999998</v>
      </c>
      <c r="D2073" s="77">
        <v>-101.27655369999999</v>
      </c>
      <c r="E2073" s="77" t="s">
        <v>42</v>
      </c>
      <c r="F2073" s="77">
        <v>575</v>
      </c>
      <c r="H2073" s="77" t="s">
        <v>66</v>
      </c>
      <c r="I2073" s="77">
        <v>2015</v>
      </c>
      <c r="J2073" s="77">
        <v>575</v>
      </c>
      <c r="K2073" s="77" t="s">
        <v>29</v>
      </c>
      <c r="L2073" s="77" t="s">
        <v>29</v>
      </c>
      <c r="N2073" s="77">
        <v>0</v>
      </c>
      <c r="O2073" s="77">
        <v>0</v>
      </c>
      <c r="P2073" s="77" t="s">
        <v>12</v>
      </c>
      <c r="Q2073" s="77">
        <v>42.360253399999998</v>
      </c>
      <c r="R2073" s="77">
        <v>-71.058291199999999</v>
      </c>
      <c r="S2073" s="77">
        <v>5562.2767209088097</v>
      </c>
      <c r="T2073" s="77">
        <v>0.95266593498386898</v>
      </c>
      <c r="U2073" s="77">
        <v>233</v>
      </c>
      <c r="V2073" s="77">
        <v>756</v>
      </c>
      <c r="W2073" s="77">
        <v>9.8395999999999997E-2</v>
      </c>
      <c r="X2073" s="77">
        <v>0</v>
      </c>
      <c r="Y2073" s="77">
        <v>0</v>
      </c>
      <c r="Z2073" s="77">
        <v>0</v>
      </c>
      <c r="AA2073" s="77">
        <v>667.47320650905795</v>
      </c>
      <c r="AB2073" s="77">
        <v>1.0510619349838599</v>
      </c>
      <c r="AC2073" s="77">
        <v>2231.4732065090502</v>
      </c>
      <c r="AE2073" s="87" t="str">
        <f t="shared" si="348"/>
        <v>Domestic</v>
      </c>
      <c r="AF2073" s="82" t="str">
        <f t="shared" si="349"/>
        <v>non-student</v>
      </c>
      <c r="AI2073" s="82">
        <f>'GDP per Capita'!N2073</f>
        <v>63809.64</v>
      </c>
      <c r="AJ2073" s="82">
        <f t="shared" si="350"/>
        <v>63809.64</v>
      </c>
      <c r="AK2073" s="82">
        <f t="shared" si="351"/>
        <v>63809.64</v>
      </c>
      <c r="AL2073" s="88">
        <f t="shared" si="352"/>
        <v>3.4970785080577951E-2</v>
      </c>
    </row>
    <row r="2074" spans="1:38">
      <c r="A2074" s="77" t="s">
        <v>244</v>
      </c>
      <c r="B2074" s="77">
        <v>2176</v>
      </c>
      <c r="C2074" s="77">
        <v>36.749486400000002</v>
      </c>
      <c r="D2074" s="77">
        <v>-95.978296599999993</v>
      </c>
      <c r="E2074" s="77" t="s">
        <v>42</v>
      </c>
      <c r="F2074" s="77">
        <v>475</v>
      </c>
      <c r="H2074" s="77" t="s">
        <v>66</v>
      </c>
      <c r="I2074" s="77">
        <v>2015</v>
      </c>
      <c r="J2074" s="77">
        <v>475</v>
      </c>
      <c r="K2074" s="77" t="s">
        <v>29</v>
      </c>
      <c r="L2074" s="77" t="s">
        <v>29</v>
      </c>
      <c r="N2074" s="77">
        <v>0</v>
      </c>
      <c r="O2074" s="77">
        <v>0</v>
      </c>
      <c r="P2074" s="77" t="s">
        <v>12</v>
      </c>
      <c r="Q2074" s="77">
        <v>42.360253399999998</v>
      </c>
      <c r="R2074" s="77">
        <v>-71.058291199999999</v>
      </c>
      <c r="S2074" s="77">
        <v>4433.1383304990804</v>
      </c>
      <c r="T2074" s="77">
        <v>0.79107685259937699</v>
      </c>
      <c r="U2074" s="77">
        <v>233</v>
      </c>
      <c r="V2074" s="77">
        <v>756</v>
      </c>
      <c r="W2074" s="77">
        <v>9.8395999999999997E-2</v>
      </c>
      <c r="X2074" s="77">
        <v>0</v>
      </c>
      <c r="Y2074" s="77">
        <v>0</v>
      </c>
      <c r="Z2074" s="77">
        <v>0</v>
      </c>
      <c r="AA2074" s="77">
        <v>531.97659965988998</v>
      </c>
      <c r="AB2074" s="77">
        <v>0.88947285259937703</v>
      </c>
      <c r="AC2074" s="77">
        <v>1995.9765996598901</v>
      </c>
      <c r="AE2074" s="87" t="str">
        <f t="shared" si="348"/>
        <v>Domestic</v>
      </c>
      <c r="AF2074" s="82" t="str">
        <f t="shared" si="349"/>
        <v>non-student</v>
      </c>
      <c r="AI2074" s="82">
        <f>'GDP per Capita'!N2074</f>
        <v>63809.64</v>
      </c>
      <c r="AJ2074" s="82">
        <f t="shared" si="350"/>
        <v>63809.64</v>
      </c>
      <c r="AK2074" s="82">
        <f t="shared" si="351"/>
        <v>63809.64</v>
      </c>
      <c r="AL2074" s="88">
        <f t="shared" si="352"/>
        <v>3.1280173335249815E-2</v>
      </c>
    </row>
    <row r="2075" spans="1:38">
      <c r="A2075" s="77" t="s">
        <v>112</v>
      </c>
      <c r="B2075" s="77">
        <v>2177</v>
      </c>
      <c r="C2075" s="77">
        <v>40.735657000000003</v>
      </c>
      <c r="D2075" s="77">
        <v>-74.172366699999998</v>
      </c>
      <c r="E2075" s="77" t="s">
        <v>42</v>
      </c>
      <c r="F2075" s="77">
        <v>1000</v>
      </c>
      <c r="H2075" s="77" t="s">
        <v>64</v>
      </c>
      <c r="I2075" s="77">
        <v>2015</v>
      </c>
      <c r="J2075" s="77">
        <v>1000</v>
      </c>
      <c r="K2075" s="77" t="s">
        <v>29</v>
      </c>
      <c r="L2075" s="77" t="s">
        <v>29</v>
      </c>
      <c r="N2075" s="77">
        <v>0</v>
      </c>
      <c r="O2075" s="77">
        <v>0</v>
      </c>
      <c r="P2075" s="77" t="s">
        <v>12</v>
      </c>
      <c r="Q2075" s="77">
        <v>42.360253399999998</v>
      </c>
      <c r="R2075" s="77">
        <v>-71.058291199999999</v>
      </c>
      <c r="S2075" s="77">
        <v>631.72478309556902</v>
      </c>
      <c r="T2075" s="77">
        <v>0.24504765804985401</v>
      </c>
      <c r="U2075" s="77">
        <v>233</v>
      </c>
      <c r="V2075" s="77">
        <v>756</v>
      </c>
      <c r="W2075" s="77">
        <v>9.8395999999999997E-2</v>
      </c>
      <c r="X2075" s="77">
        <v>0</v>
      </c>
      <c r="Y2075" s="77">
        <v>0</v>
      </c>
      <c r="Z2075" s="77">
        <v>0</v>
      </c>
      <c r="AA2075" s="77">
        <v>121.29115835434899</v>
      </c>
      <c r="AB2075" s="77">
        <v>0.34344365804985399</v>
      </c>
      <c r="AC2075" s="77">
        <v>2110.29115835434</v>
      </c>
      <c r="AE2075" s="87" t="str">
        <f t="shared" si="348"/>
        <v>Domestic</v>
      </c>
      <c r="AF2075" s="82" t="str">
        <f t="shared" si="349"/>
        <v>non-student</v>
      </c>
      <c r="AI2075" s="82">
        <f>'GDP per Capita'!N2075</f>
        <v>63809.64</v>
      </c>
      <c r="AJ2075" s="82">
        <f t="shared" si="350"/>
        <v>63809.64</v>
      </c>
      <c r="AK2075" s="82">
        <f t="shared" si="351"/>
        <v>63809.64</v>
      </c>
      <c r="AL2075" s="88">
        <f t="shared" si="352"/>
        <v>3.3071666888488012E-2</v>
      </c>
    </row>
    <row r="2076" spans="1:38">
      <c r="A2076" s="77" t="s">
        <v>164</v>
      </c>
      <c r="B2076" s="77">
        <v>2178</v>
      </c>
      <c r="C2076" s="77">
        <v>39.745946799999999</v>
      </c>
      <c r="D2076" s="77">
        <v>-75.546588999999997</v>
      </c>
      <c r="E2076" s="77" t="s">
        <v>42</v>
      </c>
      <c r="F2076" s="77">
        <v>1235</v>
      </c>
      <c r="H2076" s="77" t="s">
        <v>64</v>
      </c>
      <c r="I2076" s="77">
        <v>2015</v>
      </c>
      <c r="J2076" s="77">
        <v>1235</v>
      </c>
      <c r="K2076" s="77" t="s">
        <v>29</v>
      </c>
      <c r="L2076" s="77" t="s">
        <v>29</v>
      </c>
      <c r="N2076" s="77">
        <v>0</v>
      </c>
      <c r="O2076" s="77">
        <v>0</v>
      </c>
      <c r="P2076" s="77" t="s">
        <v>12</v>
      </c>
      <c r="Q2076" s="77">
        <v>42.360253399999998</v>
      </c>
      <c r="R2076" s="77">
        <v>-71.058291199999999</v>
      </c>
      <c r="S2076" s="77">
        <v>950.86523147199603</v>
      </c>
      <c r="T2076" s="77">
        <v>0.28718848686978699</v>
      </c>
      <c r="U2076" s="77">
        <v>233</v>
      </c>
      <c r="V2076" s="77">
        <v>756</v>
      </c>
      <c r="W2076" s="77">
        <v>9.8395999999999997E-2</v>
      </c>
      <c r="X2076" s="77">
        <v>0</v>
      </c>
      <c r="Y2076" s="77">
        <v>0</v>
      </c>
      <c r="Z2076" s="77">
        <v>0</v>
      </c>
      <c r="AA2076" s="77">
        <v>182.56612444262299</v>
      </c>
      <c r="AB2076" s="77">
        <v>0.38558448686978702</v>
      </c>
      <c r="AC2076" s="77">
        <v>2406.5661244426201</v>
      </c>
      <c r="AE2076" s="87" t="str">
        <f t="shared" si="348"/>
        <v>Domestic</v>
      </c>
      <c r="AF2076" s="82" t="str">
        <f t="shared" si="349"/>
        <v>non-student</v>
      </c>
      <c r="AI2076" s="82">
        <f>'GDP per Capita'!N2076</f>
        <v>63809.64</v>
      </c>
      <c r="AJ2076" s="82">
        <f t="shared" si="350"/>
        <v>63809.64</v>
      </c>
      <c r="AK2076" s="82">
        <f t="shared" si="351"/>
        <v>63809.64</v>
      </c>
      <c r="AL2076" s="88">
        <f t="shared" si="352"/>
        <v>3.7714773574065302E-2</v>
      </c>
    </row>
    <row r="2077" spans="1:38">
      <c r="A2077" s="77" t="s">
        <v>96</v>
      </c>
      <c r="B2077" s="77">
        <v>2179</v>
      </c>
      <c r="C2077" s="77">
        <v>38.046406599999997</v>
      </c>
      <c r="D2077" s="77">
        <v>-84.497039299999997</v>
      </c>
      <c r="E2077" s="77" t="s">
        <v>42</v>
      </c>
      <c r="F2077" s="77">
        <v>250</v>
      </c>
      <c r="H2077" s="77" t="s">
        <v>61</v>
      </c>
      <c r="I2077" s="77">
        <v>2015</v>
      </c>
      <c r="J2077" s="77">
        <v>250</v>
      </c>
      <c r="K2077" s="77" t="s">
        <v>29</v>
      </c>
      <c r="L2077" s="77" t="s">
        <v>29</v>
      </c>
      <c r="N2077" s="77">
        <v>0</v>
      </c>
      <c r="O2077" s="77">
        <v>0</v>
      </c>
      <c r="P2077" s="77" t="s">
        <v>12</v>
      </c>
      <c r="Q2077" s="77">
        <v>42.360253399999998</v>
      </c>
      <c r="R2077" s="77">
        <v>-71.058291199999999</v>
      </c>
      <c r="S2077" s="77">
        <v>2472.4336583261602</v>
      </c>
      <c r="T2077" s="77">
        <v>0.48810364801616002</v>
      </c>
      <c r="U2077" s="77">
        <v>233</v>
      </c>
      <c r="V2077" s="77">
        <v>756</v>
      </c>
      <c r="W2077" s="77">
        <v>9.8395999999999997E-2</v>
      </c>
      <c r="X2077" s="77">
        <v>0</v>
      </c>
      <c r="Y2077" s="77">
        <v>0</v>
      </c>
      <c r="Z2077" s="77">
        <v>0</v>
      </c>
      <c r="AA2077" s="77">
        <v>474.70726239862302</v>
      </c>
      <c r="AB2077" s="77">
        <v>0.58649964801615995</v>
      </c>
      <c r="AC2077" s="77">
        <v>1713.7072623986201</v>
      </c>
      <c r="AE2077" s="87" t="str">
        <f t="shared" si="348"/>
        <v>Domestic</v>
      </c>
      <c r="AF2077" s="82" t="str">
        <f t="shared" si="349"/>
        <v>non-student</v>
      </c>
      <c r="AI2077" s="82">
        <f>'GDP per Capita'!N2077</f>
        <v>63809.64</v>
      </c>
      <c r="AJ2077" s="82">
        <f t="shared" si="350"/>
        <v>63809.64</v>
      </c>
      <c r="AK2077" s="82">
        <f t="shared" si="351"/>
        <v>63809.64</v>
      </c>
      <c r="AL2077" s="88">
        <f t="shared" si="352"/>
        <v>2.6856557448037947E-2</v>
      </c>
    </row>
    <row r="2078" spans="1:38">
      <c r="A2078" s="77" t="s">
        <v>467</v>
      </c>
      <c r="B2078" s="77">
        <v>2180</v>
      </c>
      <c r="C2078" s="77">
        <v>36.349600000000002</v>
      </c>
      <c r="D2078" s="77">
        <v>127.3848</v>
      </c>
      <c r="E2078" s="77" t="s">
        <v>42</v>
      </c>
      <c r="F2078" s="77">
        <v>635</v>
      </c>
      <c r="H2078" s="77" t="s">
        <v>64</v>
      </c>
      <c r="I2078" s="77">
        <v>2015</v>
      </c>
      <c r="J2078" s="77">
        <v>635</v>
      </c>
      <c r="K2078" s="77" t="s">
        <v>317</v>
      </c>
      <c r="L2078" s="77" t="s">
        <v>30</v>
      </c>
      <c r="N2078" s="77">
        <v>0</v>
      </c>
      <c r="O2078" s="77">
        <v>0</v>
      </c>
      <c r="P2078" s="77" t="s">
        <v>12</v>
      </c>
      <c r="Q2078" s="77">
        <v>42.360253399999998</v>
      </c>
      <c r="R2078" s="77">
        <v>-71.058291199999999</v>
      </c>
      <c r="S2078" s="77">
        <v>22129.921362329998</v>
      </c>
      <c r="T2078" s="77">
        <v>3.4429449011100202</v>
      </c>
      <c r="U2078" s="77">
        <v>233</v>
      </c>
      <c r="V2078" s="77">
        <v>756</v>
      </c>
      <c r="W2078" s="77">
        <v>9.8395999999999997E-2</v>
      </c>
      <c r="X2078" s="77">
        <v>0</v>
      </c>
      <c r="Y2078" s="77">
        <v>0</v>
      </c>
      <c r="Z2078" s="77">
        <v>0</v>
      </c>
      <c r="AA2078" s="77">
        <v>2024.88780465319</v>
      </c>
      <c r="AB2078" s="77">
        <v>3.5413409011100199</v>
      </c>
      <c r="AC2078" s="77">
        <v>3648.88780465319</v>
      </c>
      <c r="AE2078" s="87" t="str">
        <f t="shared" si="348"/>
        <v>International</v>
      </c>
      <c r="AF2078" s="82" t="str">
        <f t="shared" si="349"/>
        <v>non-student</v>
      </c>
      <c r="AI2078" s="82">
        <f>'GDP per Capita'!N2078</f>
        <v>32154.02</v>
      </c>
      <c r="AJ2078" s="82">
        <f t="shared" si="350"/>
        <v>32154.02</v>
      </c>
      <c r="AK2078" s="82">
        <f t="shared" si="351"/>
        <v>32154.02</v>
      </c>
      <c r="AL2078" s="88">
        <f t="shared" si="352"/>
        <v>0.11348154304355069</v>
      </c>
    </row>
    <row r="2079" spans="1:38">
      <c r="A2079" s="77" t="s">
        <v>174</v>
      </c>
      <c r="B2079" s="77">
        <v>2181</v>
      </c>
      <c r="C2079" s="77">
        <v>41.678675399999896</v>
      </c>
      <c r="D2079" s="77">
        <v>-83.512728299999907</v>
      </c>
      <c r="E2079" s="77" t="s">
        <v>37</v>
      </c>
      <c r="F2079" s="77">
        <v>58</v>
      </c>
      <c r="H2079" s="77" t="s">
        <v>69</v>
      </c>
      <c r="I2079" s="77">
        <v>2015</v>
      </c>
      <c r="J2079" s="77">
        <v>58</v>
      </c>
      <c r="K2079" s="77" t="s">
        <v>29</v>
      </c>
      <c r="L2079" s="77" t="s">
        <v>29</v>
      </c>
      <c r="N2079" s="77">
        <v>0</v>
      </c>
      <c r="O2079" s="77">
        <v>0</v>
      </c>
      <c r="P2079" s="77" t="s">
        <v>12</v>
      </c>
      <c r="Q2079" s="77">
        <v>42.360253399999998</v>
      </c>
      <c r="R2079" s="77">
        <v>-71.058291199999999</v>
      </c>
      <c r="S2079" s="77">
        <v>2061.4105771755198</v>
      </c>
      <c r="T2079" s="77">
        <v>0.43383019759040797</v>
      </c>
      <c r="U2079" s="77">
        <v>233</v>
      </c>
      <c r="V2079" s="77">
        <v>756</v>
      </c>
      <c r="W2079" s="77">
        <v>9.8395999999999997E-2</v>
      </c>
      <c r="X2079" s="77">
        <v>0</v>
      </c>
      <c r="Y2079" s="77">
        <v>0</v>
      </c>
      <c r="Z2079" s="77">
        <v>0</v>
      </c>
      <c r="AA2079" s="77">
        <v>395.79083081770102</v>
      </c>
      <c r="AB2079" s="77">
        <v>0.53222619759040801</v>
      </c>
      <c r="AC2079" s="77">
        <v>1442.7908308177</v>
      </c>
      <c r="AE2079" s="87" t="str">
        <f t="shared" si="348"/>
        <v>Domestic</v>
      </c>
      <c r="AF2079" s="82" t="str">
        <f t="shared" si="349"/>
        <v>non-student</v>
      </c>
      <c r="AI2079" s="82">
        <f>'GDP per Capita'!N2079</f>
        <v>63809.64</v>
      </c>
      <c r="AJ2079" s="82">
        <f t="shared" si="350"/>
        <v>63809.64</v>
      </c>
      <c r="AK2079" s="82">
        <f t="shared" si="351"/>
        <v>63809.64</v>
      </c>
      <c r="AL2079" s="88">
        <f t="shared" si="352"/>
        <v>2.2610859907965318E-2</v>
      </c>
    </row>
    <row r="2080" spans="1:38">
      <c r="A2080" s="77" t="s">
        <v>516</v>
      </c>
      <c r="B2080" s="77">
        <v>2182</v>
      </c>
      <c r="C2080" s="77">
        <v>36.1623886</v>
      </c>
      <c r="D2080" s="77">
        <v>-85.499705700000007</v>
      </c>
      <c r="E2080" s="77" t="s">
        <v>43</v>
      </c>
      <c r="F2080" s="77">
        <v>166</v>
      </c>
      <c r="H2080" s="77" t="s">
        <v>65</v>
      </c>
      <c r="I2080" s="77">
        <v>2015</v>
      </c>
      <c r="J2080" s="77">
        <v>166</v>
      </c>
      <c r="K2080" s="77" t="s">
        <v>29</v>
      </c>
      <c r="L2080" s="77" t="s">
        <v>29</v>
      </c>
      <c r="N2080" s="77">
        <v>0</v>
      </c>
      <c r="O2080" s="77">
        <v>0</v>
      </c>
      <c r="P2080" s="77" t="s">
        <v>12</v>
      </c>
      <c r="Q2080" s="77">
        <v>42.360253399999998</v>
      </c>
      <c r="R2080" s="77">
        <v>-71.058291199999999</v>
      </c>
      <c r="S2080" s="77">
        <v>2837.6098533449099</v>
      </c>
      <c r="T2080" s="77">
        <v>0.53707293546689805</v>
      </c>
      <c r="U2080" s="77">
        <v>233</v>
      </c>
      <c r="V2080" s="77">
        <v>756</v>
      </c>
      <c r="W2080" s="77">
        <v>9.8395999999999997E-2</v>
      </c>
      <c r="X2080" s="77">
        <v>0</v>
      </c>
      <c r="Y2080" s="77">
        <v>0</v>
      </c>
      <c r="Z2080" s="77">
        <v>0</v>
      </c>
      <c r="AA2080" s="77">
        <v>544.82109184222395</v>
      </c>
      <c r="AB2080" s="77">
        <v>0.63546893546689798</v>
      </c>
      <c r="AC2080" s="77">
        <v>1699.8210918422201</v>
      </c>
      <c r="AE2080" s="87" t="str">
        <f t="shared" si="348"/>
        <v>Domestic</v>
      </c>
      <c r="AF2080" s="82" t="str">
        <f t="shared" si="349"/>
        <v>non-student</v>
      </c>
      <c r="AI2080" s="82">
        <f>'GDP per Capita'!N2080</f>
        <v>63809.64</v>
      </c>
      <c r="AJ2080" s="82">
        <f t="shared" si="350"/>
        <v>63809.64</v>
      </c>
      <c r="AK2080" s="82">
        <f t="shared" si="351"/>
        <v>63809.64</v>
      </c>
      <c r="AL2080" s="88">
        <f t="shared" si="352"/>
        <v>2.6638938753489598E-2</v>
      </c>
    </row>
    <row r="2081" spans="1:38">
      <c r="A2081" s="77" t="s">
        <v>80</v>
      </c>
      <c r="B2081" s="77">
        <v>2183</v>
      </c>
      <c r="C2081" s="77">
        <v>33.749098699999998</v>
      </c>
      <c r="D2081" s="77">
        <v>-84.390184899999994</v>
      </c>
      <c r="E2081" s="77" t="s">
        <v>42</v>
      </c>
      <c r="F2081" s="77">
        <v>146</v>
      </c>
      <c r="H2081" s="77" t="s">
        <v>61</v>
      </c>
      <c r="I2081" s="77">
        <v>2015</v>
      </c>
      <c r="J2081" s="77">
        <v>146</v>
      </c>
      <c r="K2081" s="77" t="s">
        <v>29</v>
      </c>
      <c r="L2081" s="77" t="s">
        <v>29</v>
      </c>
      <c r="N2081" s="77">
        <v>0</v>
      </c>
      <c r="O2081" s="77">
        <v>0</v>
      </c>
      <c r="P2081" s="77" t="s">
        <v>12</v>
      </c>
      <c r="Q2081" s="77">
        <v>42.360253399999998</v>
      </c>
      <c r="R2081" s="77">
        <v>-71.058291199999999</v>
      </c>
      <c r="S2081" s="77">
        <v>3013.1806351834498</v>
      </c>
      <c r="T2081" s="77">
        <v>0.56502333996268195</v>
      </c>
      <c r="U2081" s="77">
        <v>233</v>
      </c>
      <c r="V2081" s="77">
        <v>756</v>
      </c>
      <c r="W2081" s="77">
        <v>9.8395999999999997E-2</v>
      </c>
      <c r="X2081" s="77">
        <v>0</v>
      </c>
      <c r="Y2081" s="77">
        <v>0</v>
      </c>
      <c r="Z2081" s="77">
        <v>0</v>
      </c>
      <c r="AA2081" s="77">
        <v>578.53068195522405</v>
      </c>
      <c r="AB2081" s="77">
        <v>0.66341933996268199</v>
      </c>
      <c r="AC2081" s="77">
        <v>1713.53068195522</v>
      </c>
      <c r="AE2081" s="87" t="str">
        <f t="shared" si="348"/>
        <v>Domestic</v>
      </c>
      <c r="AF2081" s="82" t="str">
        <f t="shared" si="349"/>
        <v>non-student</v>
      </c>
      <c r="AI2081" s="82">
        <f>'GDP per Capita'!N2081</f>
        <v>63809.64</v>
      </c>
      <c r="AJ2081" s="82">
        <f t="shared" si="350"/>
        <v>63809.64</v>
      </c>
      <c r="AK2081" s="82">
        <f t="shared" si="351"/>
        <v>63809.64</v>
      </c>
      <c r="AL2081" s="88">
        <f t="shared" si="352"/>
        <v>2.685379014762064E-2</v>
      </c>
    </row>
    <row r="2082" spans="1:38">
      <c r="A2082" s="77" t="s">
        <v>517</v>
      </c>
      <c r="B2082" s="77">
        <v>2184</v>
      </c>
      <c r="C2082" s="77">
        <v>32.701939000000003</v>
      </c>
      <c r="D2082" s="77">
        <v>-97.105623790337006</v>
      </c>
      <c r="E2082" s="77" t="s">
        <v>40</v>
      </c>
      <c r="F2082" s="77">
        <v>475</v>
      </c>
      <c r="H2082" s="77" t="s">
        <v>66</v>
      </c>
      <c r="I2082" s="77">
        <v>2015</v>
      </c>
      <c r="J2082" s="77">
        <v>475</v>
      </c>
      <c r="K2082" s="77" t="s">
        <v>29</v>
      </c>
      <c r="L2082" s="77" t="s">
        <v>29</v>
      </c>
      <c r="N2082" s="77">
        <v>0</v>
      </c>
      <c r="O2082" s="77">
        <v>0</v>
      </c>
      <c r="P2082" s="77" t="s">
        <v>12</v>
      </c>
      <c r="Q2082" s="77">
        <v>42.360253399999998</v>
      </c>
      <c r="R2082" s="77">
        <v>-71.058291199999999</v>
      </c>
      <c r="S2082" s="77">
        <v>5043.8746771226397</v>
      </c>
      <c r="T2082" s="77">
        <v>0.88254978286098695</v>
      </c>
      <c r="U2082" s="77">
        <v>233</v>
      </c>
      <c r="V2082" s="77">
        <v>574.73181818181797</v>
      </c>
      <c r="W2082" s="77">
        <v>7.4803322727272997E-2</v>
      </c>
      <c r="X2082" s="77">
        <v>1</v>
      </c>
      <c r="Y2082" s="77">
        <v>0</v>
      </c>
      <c r="Z2082" s="77">
        <v>0</v>
      </c>
      <c r="AA2082" s="77">
        <v>605.26496125471704</v>
      </c>
      <c r="AB2082" s="77">
        <v>0.95735310558826003</v>
      </c>
      <c r="AC2082" s="77">
        <v>1887.99677943653</v>
      </c>
      <c r="AE2082" s="87" t="str">
        <f t="shared" si="348"/>
        <v>Domestic</v>
      </c>
      <c r="AF2082" s="82" t="str">
        <f t="shared" si="349"/>
        <v>non-student</v>
      </c>
      <c r="AI2082" s="82">
        <f>'GDP per Capita'!N2082</f>
        <v>63809.64</v>
      </c>
      <c r="AJ2082" s="82">
        <f t="shared" si="350"/>
        <v>63809.64</v>
      </c>
      <c r="AK2082" s="82">
        <f t="shared" si="351"/>
        <v>63809.64</v>
      </c>
      <c r="AL2082" s="88">
        <f t="shared" si="352"/>
        <v>2.9587955353400051E-2</v>
      </c>
    </row>
    <row r="2083" spans="1:38">
      <c r="A2083" s="77" t="s">
        <v>121</v>
      </c>
      <c r="B2083" s="77">
        <v>2185</v>
      </c>
      <c r="C2083" s="77">
        <v>37.779026199999997</v>
      </c>
      <c r="D2083" s="77">
        <v>-122.41990610000001</v>
      </c>
      <c r="E2083" s="77" t="s">
        <v>43</v>
      </c>
      <c r="F2083" s="77">
        <v>146</v>
      </c>
      <c r="H2083" s="77" t="s">
        <v>61</v>
      </c>
      <c r="I2083" s="77">
        <v>2015</v>
      </c>
      <c r="J2083" s="77">
        <v>146</v>
      </c>
      <c r="K2083" s="77" t="s">
        <v>29</v>
      </c>
      <c r="L2083" s="77" t="s">
        <v>29</v>
      </c>
      <c r="N2083" s="77">
        <v>0</v>
      </c>
      <c r="O2083" s="77">
        <v>0</v>
      </c>
      <c r="P2083" s="77" t="s">
        <v>12</v>
      </c>
      <c r="Q2083" s="77">
        <v>42.360253399999998</v>
      </c>
      <c r="R2083" s="77">
        <v>-71.058291199999999</v>
      </c>
      <c r="S2083" s="77">
        <v>8667.1513551744501</v>
      </c>
      <c r="T2083" s="77">
        <v>1.3825266489888399</v>
      </c>
      <c r="U2083" s="77">
        <v>233</v>
      </c>
      <c r="V2083" s="77">
        <v>756</v>
      </c>
      <c r="W2083" s="77">
        <v>9.8395999999999997E-2</v>
      </c>
      <c r="X2083" s="77">
        <v>0</v>
      </c>
      <c r="Y2083" s="77">
        <v>0</v>
      </c>
      <c r="Z2083" s="77">
        <v>0</v>
      </c>
      <c r="AA2083" s="77">
        <v>910.05089229331702</v>
      </c>
      <c r="AB2083" s="77">
        <v>1.4809226489888401</v>
      </c>
      <c r="AC2083" s="77">
        <v>2045.05089229331</v>
      </c>
      <c r="AE2083" s="87" t="str">
        <f t="shared" si="348"/>
        <v>Domestic</v>
      </c>
      <c r="AF2083" s="82" t="str">
        <f t="shared" si="349"/>
        <v>non-student</v>
      </c>
      <c r="AI2083" s="82">
        <f>'GDP per Capita'!N2083</f>
        <v>63809.64</v>
      </c>
      <c r="AJ2083" s="82">
        <f t="shared" si="350"/>
        <v>63809.64</v>
      </c>
      <c r="AK2083" s="82">
        <f t="shared" si="351"/>
        <v>63809.64</v>
      </c>
      <c r="AL2083" s="88">
        <f t="shared" si="352"/>
        <v>3.204924667014749E-2</v>
      </c>
    </row>
    <row r="2084" spans="1:38">
      <c r="A2084" s="77" t="s">
        <v>518</v>
      </c>
      <c r="B2084" s="77">
        <v>2186</v>
      </c>
      <c r="C2084" s="77">
        <v>31.531311299999999</v>
      </c>
      <c r="D2084" s="77">
        <v>34.866765399999998</v>
      </c>
      <c r="E2084" s="77" t="s">
        <v>38</v>
      </c>
      <c r="F2084" s="77">
        <v>520</v>
      </c>
      <c r="H2084" s="77" t="s">
        <v>65</v>
      </c>
      <c r="I2084" s="77">
        <v>2015</v>
      </c>
      <c r="J2084" s="77">
        <v>520</v>
      </c>
      <c r="K2084" s="77" t="s">
        <v>518</v>
      </c>
      <c r="L2084" s="77" t="s">
        <v>32</v>
      </c>
      <c r="N2084" s="77">
        <v>0</v>
      </c>
      <c r="O2084" s="77">
        <v>0</v>
      </c>
      <c r="P2084" s="77" t="s">
        <v>12</v>
      </c>
      <c r="Q2084" s="77">
        <v>42.360253399999998</v>
      </c>
      <c r="R2084" s="77">
        <v>-71.058291199999999</v>
      </c>
      <c r="S2084" s="77">
        <v>17714.718889542</v>
      </c>
      <c r="T2084" s="77">
        <v>2.7320182132667798</v>
      </c>
      <c r="U2084" s="77">
        <v>233</v>
      </c>
      <c r="V2084" s="77">
        <v>378</v>
      </c>
      <c r="W2084" s="77">
        <v>4.9197999999999999E-2</v>
      </c>
      <c r="X2084" s="77">
        <v>0</v>
      </c>
      <c r="Y2084" s="77">
        <v>0</v>
      </c>
      <c r="Z2084" s="77">
        <v>0</v>
      </c>
      <c r="AA2084" s="77">
        <v>1860.0454834019099</v>
      </c>
      <c r="AB2084" s="77">
        <v>2.7812162132667799</v>
      </c>
      <c r="AC2084" s="77">
        <v>2991.0454834019101</v>
      </c>
      <c r="AE2084" s="87" t="str">
        <f t="shared" si="348"/>
        <v>International</v>
      </c>
      <c r="AF2084" s="82" t="str">
        <f t="shared" si="349"/>
        <v>student</v>
      </c>
      <c r="AI2084" s="82">
        <f>'GDP per Capita'!N2084</f>
        <v>41377.49</v>
      </c>
      <c r="AJ2084" s="82">
        <f t="shared" si="350"/>
        <v>41377.49</v>
      </c>
      <c r="AK2084" s="82">
        <f t="shared" si="351"/>
        <v>41377.49</v>
      </c>
      <c r="AL2084" s="88">
        <f t="shared" si="352"/>
        <v>7.228677919810772E-2</v>
      </c>
    </row>
    <row r="2085" spans="1:38">
      <c r="A2085" s="77" t="s">
        <v>322</v>
      </c>
      <c r="B2085" s="77">
        <v>2187</v>
      </c>
      <c r="C2085" s="77">
        <v>32.948178900000002</v>
      </c>
      <c r="D2085" s="77">
        <v>-96.729720599999993</v>
      </c>
      <c r="E2085" s="77" t="s">
        <v>37</v>
      </c>
      <c r="F2085" s="77">
        <v>475</v>
      </c>
      <c r="H2085" s="77" t="s">
        <v>66</v>
      </c>
      <c r="I2085" s="77">
        <v>2015</v>
      </c>
      <c r="J2085" s="77">
        <v>475</v>
      </c>
      <c r="K2085" s="77" t="s">
        <v>29</v>
      </c>
      <c r="L2085" s="77" t="s">
        <v>29</v>
      </c>
      <c r="N2085" s="77">
        <v>0</v>
      </c>
      <c r="O2085" s="77">
        <v>0</v>
      </c>
      <c r="P2085" s="77" t="s">
        <v>12</v>
      </c>
      <c r="Q2085" s="77">
        <v>42.360253399999998</v>
      </c>
      <c r="R2085" s="77">
        <v>-71.058291199999999</v>
      </c>
      <c r="S2085" s="77">
        <v>4955.1959821851096</v>
      </c>
      <c r="T2085" s="77">
        <v>0.87060303696126995</v>
      </c>
      <c r="U2085" s="77">
        <v>233</v>
      </c>
      <c r="V2085" s="77">
        <v>756</v>
      </c>
      <c r="W2085" s="77">
        <v>9.8395999999999997E-2</v>
      </c>
      <c r="X2085" s="77">
        <v>0</v>
      </c>
      <c r="Y2085" s="77">
        <v>0</v>
      </c>
      <c r="Z2085" s="77">
        <v>0</v>
      </c>
      <c r="AA2085" s="77">
        <v>594.62351786221302</v>
      </c>
      <c r="AB2085" s="77">
        <v>0.96899903696126999</v>
      </c>
      <c r="AC2085" s="77">
        <v>2058.6235178622101</v>
      </c>
      <c r="AE2085" s="87" t="str">
        <f t="shared" si="348"/>
        <v>Domestic</v>
      </c>
      <c r="AF2085" s="82" t="str">
        <f t="shared" si="349"/>
        <v>non-student</v>
      </c>
      <c r="AI2085" s="82">
        <f>'GDP per Capita'!N2085</f>
        <v>63809.64</v>
      </c>
      <c r="AJ2085" s="82">
        <f t="shared" si="350"/>
        <v>63809.64</v>
      </c>
      <c r="AK2085" s="82">
        <f t="shared" si="351"/>
        <v>63809.64</v>
      </c>
      <c r="AL2085" s="88">
        <f t="shared" si="352"/>
        <v>3.2261951608913798E-2</v>
      </c>
    </row>
    <row r="2086" spans="1:38">
      <c r="A2086" s="77" t="s">
        <v>237</v>
      </c>
      <c r="B2086" s="77">
        <v>2188</v>
      </c>
      <c r="C2086" s="77">
        <v>42.296686100000002</v>
      </c>
      <c r="D2086" s="77">
        <v>-89.621227099999999</v>
      </c>
      <c r="E2086" s="77" t="s">
        <v>42</v>
      </c>
      <c r="F2086" s="77">
        <v>535</v>
      </c>
      <c r="H2086" s="77" t="s">
        <v>64</v>
      </c>
      <c r="I2086" s="77">
        <v>2015</v>
      </c>
      <c r="J2086" s="77">
        <v>535</v>
      </c>
      <c r="K2086" s="77" t="s">
        <v>29</v>
      </c>
      <c r="L2086" s="77" t="s">
        <v>29</v>
      </c>
      <c r="N2086" s="77">
        <v>0</v>
      </c>
      <c r="O2086" s="77">
        <v>0</v>
      </c>
      <c r="P2086" s="77" t="s">
        <v>12</v>
      </c>
      <c r="Q2086" s="77">
        <v>42.360253399999998</v>
      </c>
      <c r="R2086" s="77">
        <v>-71.058291199999999</v>
      </c>
      <c r="S2086" s="77">
        <v>3045.92334111129</v>
      </c>
      <c r="T2086" s="77">
        <v>0.57023589221873505</v>
      </c>
      <c r="U2086" s="77">
        <v>233</v>
      </c>
      <c r="V2086" s="77">
        <v>756</v>
      </c>
      <c r="W2086" s="77">
        <v>9.8395999999999997E-2</v>
      </c>
      <c r="X2086" s="77">
        <v>0</v>
      </c>
      <c r="Y2086" s="77">
        <v>0</v>
      </c>
      <c r="Z2086" s="77">
        <v>0</v>
      </c>
      <c r="AA2086" s="77">
        <v>584.817281493368</v>
      </c>
      <c r="AB2086" s="77">
        <v>0.66863189221873498</v>
      </c>
      <c r="AC2086" s="77">
        <v>2108.81728149336</v>
      </c>
      <c r="AE2086" s="87" t="str">
        <f t="shared" si="348"/>
        <v>Domestic</v>
      </c>
      <c r="AF2086" s="82" t="str">
        <f t="shared" si="349"/>
        <v>non-student</v>
      </c>
      <c r="AI2086" s="82">
        <f>'GDP per Capita'!N2086</f>
        <v>63809.64</v>
      </c>
      <c r="AJ2086" s="82">
        <f t="shared" si="350"/>
        <v>63809.64</v>
      </c>
      <c r="AK2086" s="82">
        <f t="shared" si="351"/>
        <v>63809.64</v>
      </c>
      <c r="AL2086" s="88">
        <f t="shared" si="352"/>
        <v>3.3048568860337718E-2</v>
      </c>
    </row>
    <row r="2087" spans="1:38">
      <c r="A2087" s="77" t="s">
        <v>350</v>
      </c>
      <c r="B2087" s="77">
        <v>2189</v>
      </c>
      <c r="C2087" s="77">
        <v>42.368565799999999</v>
      </c>
      <c r="D2087" s="77">
        <v>-72.505713999999998</v>
      </c>
      <c r="E2087" s="77" t="s">
        <v>37</v>
      </c>
      <c r="F2087" s="77">
        <v>475</v>
      </c>
      <c r="H2087" s="77" t="s">
        <v>66</v>
      </c>
      <c r="I2087" s="77">
        <v>2015</v>
      </c>
      <c r="J2087" s="77">
        <v>475</v>
      </c>
      <c r="K2087" s="77" t="s">
        <v>29</v>
      </c>
      <c r="L2087" s="77" t="s">
        <v>29</v>
      </c>
      <c r="N2087" s="77">
        <v>0</v>
      </c>
      <c r="O2087" s="77">
        <v>0</v>
      </c>
      <c r="P2087" s="77" t="s">
        <v>12</v>
      </c>
      <c r="Q2087" s="77">
        <v>42.360253399999998</v>
      </c>
      <c r="R2087" s="77">
        <v>-71.058291199999999</v>
      </c>
      <c r="S2087" s="77">
        <v>237.84240117331899</v>
      </c>
      <c r="T2087" s="77">
        <v>0.19303754740353801</v>
      </c>
      <c r="U2087" s="77">
        <v>233</v>
      </c>
      <c r="V2087" s="77">
        <v>756</v>
      </c>
      <c r="W2087" s="77">
        <v>9.8395999999999997E-2</v>
      </c>
      <c r="X2087" s="77">
        <v>0</v>
      </c>
      <c r="Y2087" s="77">
        <v>0</v>
      </c>
      <c r="Z2087" s="77">
        <v>0</v>
      </c>
      <c r="AA2087" s="77">
        <v>45.665741025277399</v>
      </c>
      <c r="AB2087" s="77">
        <v>0.291433547403538</v>
      </c>
      <c r="AC2087" s="77">
        <v>1509.6657410252701</v>
      </c>
      <c r="AE2087" s="87" t="str">
        <f t="shared" si="348"/>
        <v>Domestic</v>
      </c>
      <c r="AF2087" s="82" t="str">
        <f t="shared" si="349"/>
        <v>non-student</v>
      </c>
      <c r="AI2087" s="82">
        <f>'GDP per Capita'!N2087</f>
        <v>63809.64</v>
      </c>
      <c r="AJ2087" s="82">
        <f t="shared" si="350"/>
        <v>63809.64</v>
      </c>
      <c r="AK2087" s="82">
        <f t="shared" si="351"/>
        <v>63809.64</v>
      </c>
      <c r="AL2087" s="88">
        <f t="shared" si="352"/>
        <v>2.3658897637179432E-2</v>
      </c>
    </row>
    <row r="2088" spans="1:38">
      <c r="A2088" s="77" t="s">
        <v>83</v>
      </c>
      <c r="B2088" s="77">
        <v>2190</v>
      </c>
      <c r="C2088" s="77">
        <v>22.283345399999899</v>
      </c>
      <c r="D2088" s="77">
        <v>39.112814499999999</v>
      </c>
      <c r="E2088" s="77" t="s">
        <v>39</v>
      </c>
      <c r="F2088" s="77">
        <v>370</v>
      </c>
      <c r="H2088" s="77" t="s">
        <v>65</v>
      </c>
      <c r="I2088" s="77">
        <v>2015</v>
      </c>
      <c r="J2088" s="77">
        <v>370</v>
      </c>
      <c r="K2088" s="77" t="s">
        <v>570</v>
      </c>
      <c r="L2088" s="77" t="s">
        <v>32</v>
      </c>
      <c r="N2088" s="77">
        <v>0</v>
      </c>
      <c r="O2088" s="77">
        <v>0</v>
      </c>
      <c r="P2088" s="77" t="s">
        <v>12</v>
      </c>
      <c r="Q2088" s="77">
        <v>42.360253399999998</v>
      </c>
      <c r="R2088" s="77">
        <v>-71.058291199999999</v>
      </c>
      <c r="S2088" s="77">
        <v>19763.801736807301</v>
      </c>
      <c r="T2088" s="77">
        <v>3.0576851064694299</v>
      </c>
      <c r="U2088" s="77">
        <v>233</v>
      </c>
      <c r="V2088" s="77">
        <v>756</v>
      </c>
      <c r="W2088" s="77">
        <v>9.8395999999999997E-2</v>
      </c>
      <c r="X2088" s="77">
        <v>0</v>
      </c>
      <c r="Y2088" s="77">
        <v>0</v>
      </c>
      <c r="Z2088" s="77">
        <v>0</v>
      </c>
      <c r="AA2088" s="77">
        <v>1808.3878589178701</v>
      </c>
      <c r="AB2088" s="77">
        <v>3.1560811064694301</v>
      </c>
      <c r="AC2088" s="77">
        <v>3167.3878589178698</v>
      </c>
      <c r="AE2088" s="87" t="str">
        <f t="shared" si="348"/>
        <v>International</v>
      </c>
      <c r="AF2088" s="82" t="str">
        <f t="shared" si="349"/>
        <v>non-student</v>
      </c>
      <c r="AI2088" s="82">
        <f>'GDP per Capita'!N2088</f>
        <v>21764.39</v>
      </c>
      <c r="AJ2088" s="82">
        <f t="shared" si="350"/>
        <v>21764.39</v>
      </c>
      <c r="AK2088" s="82">
        <f t="shared" si="351"/>
        <v>21764.39</v>
      </c>
      <c r="AL2088" s="88">
        <f t="shared" si="352"/>
        <v>0.14553074351809861</v>
      </c>
    </row>
    <row r="2089" spans="1:38">
      <c r="A2089" s="77" t="s">
        <v>105</v>
      </c>
      <c r="B2089" s="77">
        <v>2191</v>
      </c>
      <c r="C2089" s="77">
        <v>30.271128600000001</v>
      </c>
      <c r="D2089" s="77">
        <v>-97.743699500000005</v>
      </c>
      <c r="E2089" s="77" t="s">
        <v>37</v>
      </c>
      <c r="F2089" s="77">
        <v>0</v>
      </c>
      <c r="H2089" s="77" t="s">
        <v>66</v>
      </c>
      <c r="I2089" s="77">
        <v>2015</v>
      </c>
      <c r="J2089" s="77">
        <v>0</v>
      </c>
      <c r="K2089" s="77" t="s">
        <v>29</v>
      </c>
      <c r="L2089" s="77" t="s">
        <v>29</v>
      </c>
      <c r="N2089" s="77">
        <v>0</v>
      </c>
      <c r="O2089" s="77">
        <v>0</v>
      </c>
      <c r="P2089" s="77" t="s">
        <v>12</v>
      </c>
      <c r="Q2089" s="77">
        <v>42.360253399999998</v>
      </c>
      <c r="R2089" s="77">
        <v>-71.058291199999999</v>
      </c>
      <c r="S2089" s="77">
        <v>5452.0147000607003</v>
      </c>
      <c r="T2089" s="77">
        <v>0.93771285877236699</v>
      </c>
      <c r="U2089" s="77">
        <v>233</v>
      </c>
      <c r="V2089" s="77">
        <v>756</v>
      </c>
      <c r="W2089" s="77">
        <v>9.8395999999999997E-2</v>
      </c>
      <c r="X2089" s="77">
        <v>0</v>
      </c>
      <c r="Y2089" s="77">
        <v>0</v>
      </c>
      <c r="Z2089" s="77">
        <v>0</v>
      </c>
      <c r="AA2089" s="77">
        <v>654.24176400728402</v>
      </c>
      <c r="AB2089" s="77">
        <v>1.0361088587723599</v>
      </c>
      <c r="AC2089" s="77">
        <v>1643.2417640072799</v>
      </c>
      <c r="AE2089" s="87" t="str">
        <f t="shared" si="348"/>
        <v>Domestic</v>
      </c>
      <c r="AF2089" s="82" t="str">
        <f t="shared" si="349"/>
        <v>non-student</v>
      </c>
      <c r="AI2089" s="82">
        <f>'GDP per Capita'!N2089</f>
        <v>63809.64</v>
      </c>
      <c r="AJ2089" s="82">
        <f t="shared" si="350"/>
        <v>63809.64</v>
      </c>
      <c r="AK2089" s="82">
        <f t="shared" si="351"/>
        <v>63809.64</v>
      </c>
      <c r="AL2089" s="88">
        <f t="shared" si="352"/>
        <v>2.5752249409450985E-2</v>
      </c>
    </row>
    <row r="2090" spans="1:38">
      <c r="A2090" s="77" t="s">
        <v>519</v>
      </c>
      <c r="B2090" s="77">
        <v>2192</v>
      </c>
      <c r="C2090" s="77">
        <v>51.264018</v>
      </c>
      <c r="D2090" s="77">
        <v>7.1780374</v>
      </c>
      <c r="E2090" s="77" t="s">
        <v>42</v>
      </c>
      <c r="F2090" s="77">
        <v>1335</v>
      </c>
      <c r="H2090" s="77" t="s">
        <v>64</v>
      </c>
      <c r="I2090" s="77">
        <v>2015</v>
      </c>
      <c r="J2090" s="77">
        <v>1335</v>
      </c>
      <c r="K2090" s="77" t="s">
        <v>224</v>
      </c>
      <c r="L2090" s="77" t="s">
        <v>31</v>
      </c>
      <c r="N2090" s="77">
        <v>0</v>
      </c>
      <c r="O2090" s="77">
        <v>0</v>
      </c>
      <c r="P2090" s="77" t="s">
        <v>12</v>
      </c>
      <c r="Q2090" s="77">
        <v>42.360253399999998</v>
      </c>
      <c r="R2090" s="77">
        <v>-71.058291199999999</v>
      </c>
      <c r="S2090" s="77">
        <v>11496.4684091536</v>
      </c>
      <c r="T2090" s="77">
        <v>1.7890314999027599</v>
      </c>
      <c r="U2090" s="77">
        <v>233</v>
      </c>
      <c r="V2090" s="77">
        <v>756</v>
      </c>
      <c r="W2090" s="77">
        <v>9.8395999999999997E-2</v>
      </c>
      <c r="X2090" s="77">
        <v>0</v>
      </c>
      <c r="Y2090" s="77">
        <v>0</v>
      </c>
      <c r="Z2090" s="77">
        <v>0</v>
      </c>
      <c r="AA2090" s="77">
        <v>1207.12918296112</v>
      </c>
      <c r="AB2090" s="77">
        <v>1.88742749990276</v>
      </c>
      <c r="AC2090" s="77">
        <v>3531.12918296112</v>
      </c>
      <c r="AE2090" s="87" t="str">
        <f t="shared" si="348"/>
        <v>International</v>
      </c>
      <c r="AF2090" s="82" t="str">
        <f t="shared" si="349"/>
        <v>non-student</v>
      </c>
      <c r="AI2090" s="82">
        <f>'GDP per Capita'!N2090</f>
        <v>49180.54</v>
      </c>
      <c r="AJ2090" s="82">
        <f t="shared" si="350"/>
        <v>49180.54</v>
      </c>
      <c r="AK2090" s="82">
        <f t="shared" si="351"/>
        <v>49180.54</v>
      </c>
      <c r="AL2090" s="88">
        <f t="shared" si="352"/>
        <v>7.1799317025821999E-2</v>
      </c>
    </row>
    <row r="2091" spans="1:38">
      <c r="A2091" s="77" t="s">
        <v>112</v>
      </c>
      <c r="B2091" s="77">
        <v>2193</v>
      </c>
      <c r="C2091" s="77">
        <v>40.735657000000003</v>
      </c>
      <c r="D2091" s="77">
        <v>-74.172366699999998</v>
      </c>
      <c r="E2091" s="77" t="s">
        <v>42</v>
      </c>
      <c r="F2091" s="77">
        <v>166</v>
      </c>
      <c r="H2091" s="77" t="s">
        <v>65</v>
      </c>
      <c r="I2091" s="77">
        <v>2015</v>
      </c>
      <c r="J2091" s="77">
        <v>166</v>
      </c>
      <c r="K2091" s="77" t="s">
        <v>29</v>
      </c>
      <c r="L2091" s="77" t="s">
        <v>29</v>
      </c>
      <c r="N2091" s="77">
        <v>0</v>
      </c>
      <c r="O2091" s="77">
        <v>0</v>
      </c>
      <c r="P2091" s="77" t="s">
        <v>12</v>
      </c>
      <c r="Q2091" s="77">
        <v>42.360253399999998</v>
      </c>
      <c r="R2091" s="77">
        <v>-71.058291199999999</v>
      </c>
      <c r="S2091" s="77">
        <v>631.72478309556902</v>
      </c>
      <c r="T2091" s="77">
        <v>0.24504765804985401</v>
      </c>
      <c r="U2091" s="77">
        <v>233</v>
      </c>
      <c r="V2091" s="77">
        <v>756</v>
      </c>
      <c r="W2091" s="77">
        <v>9.8395999999999997E-2</v>
      </c>
      <c r="X2091" s="77">
        <v>0</v>
      </c>
      <c r="Y2091" s="77">
        <v>0</v>
      </c>
      <c r="Z2091" s="77">
        <v>0</v>
      </c>
      <c r="AA2091" s="77">
        <v>121.29115835434899</v>
      </c>
      <c r="AB2091" s="77">
        <v>0.34344365804985399</v>
      </c>
      <c r="AC2091" s="77">
        <v>1276.29115835434</v>
      </c>
      <c r="AE2091" s="87" t="str">
        <f t="shared" si="348"/>
        <v>Domestic</v>
      </c>
      <c r="AF2091" s="82" t="str">
        <f t="shared" si="349"/>
        <v>non-student</v>
      </c>
      <c r="AI2091" s="82">
        <f>'GDP per Capita'!N2091</f>
        <v>63809.64</v>
      </c>
      <c r="AJ2091" s="82">
        <f t="shared" si="350"/>
        <v>63809.64</v>
      </c>
      <c r="AK2091" s="82">
        <f t="shared" si="351"/>
        <v>63809.64</v>
      </c>
      <c r="AL2091" s="88">
        <f t="shared" si="352"/>
        <v>2.0001541434089585E-2</v>
      </c>
    </row>
    <row r="2092" spans="1:38">
      <c r="A2092" s="77" t="s">
        <v>190</v>
      </c>
      <c r="B2092" s="77">
        <v>2194</v>
      </c>
      <c r="C2092" s="77">
        <v>44.974199499999997</v>
      </c>
      <c r="D2092" s="77">
        <v>-93.506994199999994</v>
      </c>
      <c r="E2092" s="77" t="s">
        <v>42</v>
      </c>
      <c r="F2092" s="77">
        <v>29</v>
      </c>
      <c r="H2092" s="77" t="s">
        <v>69</v>
      </c>
      <c r="I2092" s="77">
        <v>2015</v>
      </c>
      <c r="J2092" s="77">
        <v>29</v>
      </c>
      <c r="K2092" s="77" t="s">
        <v>29</v>
      </c>
      <c r="L2092" s="77" t="s">
        <v>29</v>
      </c>
      <c r="N2092" s="77">
        <v>0</v>
      </c>
      <c r="O2092" s="77">
        <v>0</v>
      </c>
      <c r="P2092" s="77" t="s">
        <v>12</v>
      </c>
      <c r="Q2092" s="77">
        <v>42.360253399999998</v>
      </c>
      <c r="R2092" s="77">
        <v>-71.058291199999999</v>
      </c>
      <c r="S2092" s="77">
        <v>3645.6742113342102</v>
      </c>
      <c r="T2092" s="77">
        <v>0.66571464582390505</v>
      </c>
      <c r="U2092" s="77">
        <v>233</v>
      </c>
      <c r="V2092" s="77">
        <v>756</v>
      </c>
      <c r="W2092" s="77">
        <v>9.8395999999999997E-2</v>
      </c>
      <c r="X2092" s="77">
        <v>0</v>
      </c>
      <c r="Y2092" s="77">
        <v>0</v>
      </c>
      <c r="Z2092" s="77">
        <v>0</v>
      </c>
      <c r="AA2092" s="77">
        <v>699.96944857616802</v>
      </c>
      <c r="AB2092" s="77">
        <v>0.76411064582390498</v>
      </c>
      <c r="AC2092" s="77">
        <v>1717.9694485761599</v>
      </c>
      <c r="AE2092" s="87" t="str">
        <f t="shared" si="348"/>
        <v>Domestic</v>
      </c>
      <c r="AF2092" s="82" t="str">
        <f t="shared" si="349"/>
        <v>non-student</v>
      </c>
      <c r="AI2092" s="82">
        <f>'GDP per Capita'!N2092</f>
        <v>63809.64</v>
      </c>
      <c r="AJ2092" s="82">
        <f t="shared" si="350"/>
        <v>63809.64</v>
      </c>
      <c r="AK2092" s="82">
        <f t="shared" si="351"/>
        <v>63809.64</v>
      </c>
      <c r="AL2092" s="88">
        <f t="shared" si="352"/>
        <v>2.6923352781431771E-2</v>
      </c>
    </row>
    <row r="2093" spans="1:38">
      <c r="A2093" s="77" t="s">
        <v>313</v>
      </c>
      <c r="B2093" s="77">
        <v>2195</v>
      </c>
      <c r="C2093" s="77">
        <v>44.489665000000002</v>
      </c>
      <c r="D2093" s="77">
        <v>11.218309</v>
      </c>
      <c r="E2093" s="77" t="s">
        <v>42</v>
      </c>
      <c r="F2093" s="77">
        <v>535</v>
      </c>
      <c r="H2093" s="77" t="s">
        <v>64</v>
      </c>
      <c r="I2093" s="77">
        <v>2015</v>
      </c>
      <c r="J2093" s="77">
        <v>535</v>
      </c>
      <c r="K2093" s="77" t="s">
        <v>557</v>
      </c>
      <c r="L2093" s="77" t="s">
        <v>31</v>
      </c>
      <c r="N2093" s="77">
        <v>0</v>
      </c>
      <c r="O2093" s="77">
        <v>0</v>
      </c>
      <c r="P2093" s="77" t="s">
        <v>12</v>
      </c>
      <c r="Q2093" s="77">
        <v>42.360253399999998</v>
      </c>
      <c r="R2093" s="77">
        <v>-71.058291199999999</v>
      </c>
      <c r="S2093" s="77">
        <v>12700.8152372324</v>
      </c>
      <c r="T2093" s="77">
        <v>1.9663477596593</v>
      </c>
      <c r="U2093" s="77">
        <v>233</v>
      </c>
      <c r="V2093" s="77">
        <v>756</v>
      </c>
      <c r="W2093" s="77">
        <v>9.8395999999999997E-2</v>
      </c>
      <c r="X2093" s="77">
        <v>0</v>
      </c>
      <c r="Y2093" s="77">
        <v>0</v>
      </c>
      <c r="Z2093" s="77">
        <v>0</v>
      </c>
      <c r="AA2093" s="77">
        <v>1333.5855999093999</v>
      </c>
      <c r="AB2093" s="77">
        <v>2.0647437596592999</v>
      </c>
      <c r="AC2093" s="77">
        <v>2857.5855999094001</v>
      </c>
      <c r="AE2093" s="87" t="str">
        <f t="shared" si="348"/>
        <v>International</v>
      </c>
      <c r="AF2093" s="82" t="str">
        <f t="shared" si="349"/>
        <v>non-student</v>
      </c>
      <c r="AI2093" s="82">
        <f>'GDP per Capita'!N2093</f>
        <v>34671.17</v>
      </c>
      <c r="AJ2093" s="82">
        <f t="shared" si="350"/>
        <v>34671.17</v>
      </c>
      <c r="AK2093" s="82">
        <f t="shared" si="351"/>
        <v>34671.17</v>
      </c>
      <c r="AL2093" s="88">
        <f t="shared" si="352"/>
        <v>8.2419647214368605E-2</v>
      </c>
    </row>
    <row r="2094" spans="1:38">
      <c r="A2094" s="77" t="s">
        <v>90</v>
      </c>
      <c r="B2094" s="77">
        <v>2196</v>
      </c>
      <c r="C2094" s="77">
        <v>1.3408629999999999</v>
      </c>
      <c r="D2094" s="77">
        <v>103.83039182212001</v>
      </c>
      <c r="E2094" s="77" t="s">
        <v>38</v>
      </c>
      <c r="F2094" s="77">
        <v>350</v>
      </c>
      <c r="H2094" s="77" t="s">
        <v>61</v>
      </c>
      <c r="I2094" s="77">
        <v>2015</v>
      </c>
      <c r="J2094" s="77">
        <v>350</v>
      </c>
      <c r="K2094" s="77" t="s">
        <v>573</v>
      </c>
      <c r="L2094" s="77" t="s">
        <v>30</v>
      </c>
      <c r="N2094" s="77">
        <v>0</v>
      </c>
      <c r="O2094" s="77">
        <v>0</v>
      </c>
      <c r="P2094" s="77" t="s">
        <v>12</v>
      </c>
      <c r="Q2094" s="77">
        <v>42.360253399999998</v>
      </c>
      <c r="R2094" s="77">
        <v>-71.058291199999999</v>
      </c>
      <c r="S2094" s="77">
        <v>30257.475265297599</v>
      </c>
      <c r="T2094" s="77">
        <v>4.8414528993178596</v>
      </c>
      <c r="U2094" s="77">
        <v>233</v>
      </c>
      <c r="V2094" s="77">
        <v>378</v>
      </c>
      <c r="W2094" s="77">
        <v>4.9197999999999999E-2</v>
      </c>
      <c r="X2094" s="77">
        <v>0</v>
      </c>
      <c r="Y2094" s="77">
        <v>0</v>
      </c>
      <c r="Z2094" s="77">
        <v>0</v>
      </c>
      <c r="AA2094" s="77">
        <v>2768.5589867747299</v>
      </c>
      <c r="AB2094" s="77">
        <v>4.8906508993178601</v>
      </c>
      <c r="AC2094" s="77">
        <v>3729.5589867747299</v>
      </c>
      <c r="AE2094" s="87" t="str">
        <f t="shared" si="348"/>
        <v>International</v>
      </c>
      <c r="AF2094" s="82" t="str">
        <f t="shared" si="349"/>
        <v>student</v>
      </c>
      <c r="AI2094" s="82">
        <f>'GDP per Capita'!N2094</f>
        <v>56679.16</v>
      </c>
      <c r="AJ2094" s="82">
        <f t="shared" si="350"/>
        <v>56679.16</v>
      </c>
      <c r="AK2094" s="82">
        <f t="shared" si="351"/>
        <v>56679.16</v>
      </c>
      <c r="AL2094" s="88">
        <f t="shared" si="352"/>
        <v>6.5801239587437957E-2</v>
      </c>
    </row>
    <row r="2095" spans="1:38">
      <c r="A2095" s="77" t="s">
        <v>106</v>
      </c>
      <c r="B2095" s="77">
        <v>2197</v>
      </c>
      <c r="C2095" s="77">
        <v>34.053690899999999</v>
      </c>
      <c r="D2095" s="77">
        <v>-118.2427666</v>
      </c>
      <c r="E2095" s="77" t="s">
        <v>38</v>
      </c>
      <c r="F2095" s="77">
        <v>166</v>
      </c>
      <c r="H2095" s="77" t="s">
        <v>65</v>
      </c>
      <c r="I2095" s="77">
        <v>2015</v>
      </c>
      <c r="J2095" s="77">
        <v>166</v>
      </c>
      <c r="K2095" s="77" t="s">
        <v>29</v>
      </c>
      <c r="L2095" s="77" t="s">
        <v>29</v>
      </c>
      <c r="N2095" s="77">
        <v>0</v>
      </c>
      <c r="O2095" s="77">
        <v>0</v>
      </c>
      <c r="P2095" s="77" t="s">
        <v>12</v>
      </c>
      <c r="Q2095" s="77">
        <v>42.360253399999998</v>
      </c>
      <c r="R2095" s="77">
        <v>-71.058291199999999</v>
      </c>
      <c r="S2095" s="77">
        <v>8339.02011065228</v>
      </c>
      <c r="T2095" s="77">
        <v>1.33629499964167</v>
      </c>
      <c r="U2095" s="77">
        <v>233</v>
      </c>
      <c r="V2095" s="77">
        <v>378</v>
      </c>
      <c r="W2095" s="77">
        <v>4.9197999999999999E-2</v>
      </c>
      <c r="X2095" s="77">
        <v>0</v>
      </c>
      <c r="Y2095" s="77">
        <v>0</v>
      </c>
      <c r="Z2095" s="77">
        <v>0</v>
      </c>
      <c r="AA2095" s="77">
        <v>875.59711161848895</v>
      </c>
      <c r="AB2095" s="77">
        <v>1.3854929996416701</v>
      </c>
      <c r="AC2095" s="77">
        <v>1652.5971116184801</v>
      </c>
      <c r="AE2095" s="87" t="str">
        <f t="shared" si="348"/>
        <v>Domestic</v>
      </c>
      <c r="AF2095" s="82" t="str">
        <f t="shared" si="349"/>
        <v>student</v>
      </c>
      <c r="AI2095" s="82">
        <f>'GDP per Capita'!N2095</f>
        <v>63809.64</v>
      </c>
      <c r="AJ2095" s="82">
        <f t="shared" si="350"/>
        <v>63809.64</v>
      </c>
      <c r="AK2095" s="82">
        <f t="shared" si="351"/>
        <v>63809.64</v>
      </c>
      <c r="AL2095" s="88">
        <f t="shared" si="352"/>
        <v>2.5898862799076754E-2</v>
      </c>
    </row>
    <row r="2096" spans="1:38">
      <c r="A2096" s="77" t="s">
        <v>114</v>
      </c>
      <c r="B2096" s="77">
        <v>2198</v>
      </c>
      <c r="C2096" s="77">
        <v>41.489982699999999</v>
      </c>
      <c r="D2096" s="77">
        <v>-71.313770700000006</v>
      </c>
      <c r="E2096" s="77" t="s">
        <v>42</v>
      </c>
      <c r="F2096" s="77">
        <v>0</v>
      </c>
      <c r="H2096" s="77" t="s">
        <v>63</v>
      </c>
      <c r="I2096" s="77">
        <v>2015</v>
      </c>
      <c r="J2096" s="77">
        <v>0</v>
      </c>
      <c r="K2096" s="77" t="s">
        <v>29</v>
      </c>
      <c r="L2096" s="77" t="s">
        <v>29</v>
      </c>
      <c r="N2096" s="77">
        <v>0</v>
      </c>
      <c r="O2096" s="77">
        <v>1</v>
      </c>
      <c r="P2096" s="77" t="s">
        <v>12</v>
      </c>
      <c r="Q2096" s="77">
        <v>42.360253399999998</v>
      </c>
      <c r="R2096" s="77">
        <v>-71.058291199999999</v>
      </c>
      <c r="S2096" s="77">
        <v>198.10204494668</v>
      </c>
      <c r="T2096" s="77">
        <v>0</v>
      </c>
      <c r="U2096" s="77">
        <v>0</v>
      </c>
      <c r="V2096" s="77">
        <v>0</v>
      </c>
      <c r="W2096" s="77">
        <v>0</v>
      </c>
      <c r="X2096" s="77">
        <v>0</v>
      </c>
      <c r="Y2096" s="77">
        <v>0</v>
      </c>
      <c r="Z2096" s="77">
        <v>0</v>
      </c>
      <c r="AA2096" s="77">
        <v>0</v>
      </c>
      <c r="AB2096" s="77">
        <v>0</v>
      </c>
      <c r="AC2096" s="77">
        <v>0</v>
      </c>
      <c r="AE2096" s="87" t="str">
        <f t="shared" si="348"/>
        <v>Domestic</v>
      </c>
      <c r="AF2096" s="82" t="str">
        <f t="shared" si="349"/>
        <v>non-student</v>
      </c>
      <c r="AI2096" s="82">
        <f>'GDP per Capita'!N2096</f>
        <v>63809.64</v>
      </c>
      <c r="AJ2096" s="82">
        <f t="shared" si="350"/>
        <v>63809.64</v>
      </c>
      <c r="AK2096" s="82">
        <f t="shared" si="351"/>
        <v>63809.64</v>
      </c>
      <c r="AL2096" s="88">
        <f t="shared" si="352"/>
        <v>0</v>
      </c>
    </row>
    <row r="2097" spans="1:38">
      <c r="A2097" s="77" t="s">
        <v>162</v>
      </c>
      <c r="B2097" s="77">
        <v>2199</v>
      </c>
      <c r="C2097" s="77">
        <v>40.027145300000001</v>
      </c>
      <c r="D2097" s="77">
        <v>-78.523744699999995</v>
      </c>
      <c r="E2097" s="77" t="s">
        <v>42</v>
      </c>
      <c r="F2097" s="77">
        <v>535</v>
      </c>
      <c r="H2097" s="77" t="s">
        <v>64</v>
      </c>
      <c r="I2097" s="77">
        <v>2015</v>
      </c>
      <c r="J2097" s="77">
        <v>535</v>
      </c>
      <c r="K2097" s="77" t="s">
        <v>29</v>
      </c>
      <c r="L2097" s="77" t="s">
        <v>29</v>
      </c>
      <c r="N2097" s="77">
        <v>0</v>
      </c>
      <c r="O2097" s="77">
        <v>0</v>
      </c>
      <c r="P2097" s="77" t="s">
        <v>12</v>
      </c>
      <c r="Q2097" s="77">
        <v>42.360253399999998</v>
      </c>
      <c r="R2097" s="77">
        <v>-71.058291199999999</v>
      </c>
      <c r="S2097" s="77">
        <v>1352.15644899824</v>
      </c>
      <c r="T2097" s="77">
        <v>0.34017689554924602</v>
      </c>
      <c r="U2097" s="77">
        <v>233</v>
      </c>
      <c r="V2097" s="77">
        <v>756</v>
      </c>
      <c r="W2097" s="77">
        <v>9.8395999999999997E-2</v>
      </c>
      <c r="X2097" s="77">
        <v>0</v>
      </c>
      <c r="Y2097" s="77">
        <v>0</v>
      </c>
      <c r="Z2097" s="77">
        <v>0</v>
      </c>
      <c r="AA2097" s="77">
        <v>259.61403820766299</v>
      </c>
      <c r="AB2097" s="77">
        <v>0.438572895549246</v>
      </c>
      <c r="AC2097" s="77">
        <v>1783.6140382076601</v>
      </c>
      <c r="AE2097" s="87" t="str">
        <f t="shared" si="348"/>
        <v>Domestic</v>
      </c>
      <c r="AF2097" s="82" t="str">
        <f t="shared" si="349"/>
        <v>non-student</v>
      </c>
      <c r="AI2097" s="82">
        <f>'GDP per Capita'!N2097</f>
        <v>63809.64</v>
      </c>
      <c r="AJ2097" s="82">
        <f t="shared" si="350"/>
        <v>63809.64</v>
      </c>
      <c r="AK2097" s="82">
        <f t="shared" si="351"/>
        <v>63809.64</v>
      </c>
      <c r="AL2097" s="88">
        <f t="shared" si="352"/>
        <v>2.7952109402398447E-2</v>
      </c>
    </row>
    <row r="2098" spans="1:38">
      <c r="A2098" s="77" t="s">
        <v>192</v>
      </c>
      <c r="B2098" s="77">
        <v>2200</v>
      </c>
      <c r="C2098" s="77">
        <v>38.029305999999998</v>
      </c>
      <c r="D2098" s="77">
        <v>-78.476678100000001</v>
      </c>
      <c r="E2098" s="77" t="s">
        <v>37</v>
      </c>
      <c r="F2098" s="77">
        <v>0</v>
      </c>
      <c r="H2098" s="77" t="s">
        <v>63</v>
      </c>
      <c r="I2098" s="77">
        <v>2015</v>
      </c>
      <c r="J2098" s="77">
        <v>0</v>
      </c>
      <c r="K2098" s="77" t="s">
        <v>29</v>
      </c>
      <c r="L2098" s="77" t="s">
        <v>29</v>
      </c>
      <c r="N2098" s="77">
        <v>0</v>
      </c>
      <c r="O2098" s="77">
        <v>0</v>
      </c>
      <c r="P2098" s="77" t="s">
        <v>12</v>
      </c>
      <c r="Q2098" s="77">
        <v>42.360253399999998</v>
      </c>
      <c r="R2098" s="77">
        <v>-71.058291199999999</v>
      </c>
      <c r="S2098" s="77">
        <v>1585.07225100546</v>
      </c>
      <c r="T2098" s="77">
        <v>0.3709322103073</v>
      </c>
      <c r="U2098" s="77">
        <v>233</v>
      </c>
      <c r="V2098" s="77">
        <v>756</v>
      </c>
      <c r="W2098" s="77">
        <v>9.8395999999999997E-2</v>
      </c>
      <c r="X2098" s="77">
        <v>0</v>
      </c>
      <c r="Y2098" s="77">
        <v>0</v>
      </c>
      <c r="Z2098" s="77">
        <v>0</v>
      </c>
      <c r="AA2098" s="77">
        <v>304.33387219304802</v>
      </c>
      <c r="AB2098" s="77">
        <v>0.46932821030729999</v>
      </c>
      <c r="AC2098" s="77">
        <v>1293.33387219304</v>
      </c>
      <c r="AE2098" s="87" t="str">
        <f t="shared" si="348"/>
        <v>Domestic</v>
      </c>
      <c r="AF2098" s="82" t="str">
        <f t="shared" si="349"/>
        <v>non-student</v>
      </c>
      <c r="AI2098" s="82">
        <f>'GDP per Capita'!N2098</f>
        <v>63809.64</v>
      </c>
      <c r="AJ2098" s="82">
        <f t="shared" si="350"/>
        <v>63809.64</v>
      </c>
      <c r="AK2098" s="82">
        <f t="shared" si="351"/>
        <v>63809.64</v>
      </c>
      <c r="AL2098" s="88">
        <f t="shared" si="352"/>
        <v>2.0268628254179775E-2</v>
      </c>
    </row>
    <row r="2099" spans="1:38">
      <c r="A2099" s="77" t="s">
        <v>520</v>
      </c>
      <c r="B2099" s="77">
        <v>2201</v>
      </c>
      <c r="C2099" s="77">
        <v>44.3771652</v>
      </c>
      <c r="D2099" s="77">
        <v>-93.711443000000003</v>
      </c>
      <c r="E2099" s="77" t="s">
        <v>42</v>
      </c>
      <c r="F2099" s="77">
        <v>575</v>
      </c>
      <c r="H2099" s="77" t="s">
        <v>66</v>
      </c>
      <c r="I2099" s="77">
        <v>2015</v>
      </c>
      <c r="J2099" s="77">
        <v>575</v>
      </c>
      <c r="K2099" s="77" t="s">
        <v>29</v>
      </c>
      <c r="L2099" s="77" t="s">
        <v>29</v>
      </c>
      <c r="N2099" s="77">
        <v>0</v>
      </c>
      <c r="O2099" s="77">
        <v>0</v>
      </c>
      <c r="P2099" s="77" t="s">
        <v>12</v>
      </c>
      <c r="Q2099" s="77">
        <v>42.360253399999998</v>
      </c>
      <c r="R2099" s="77">
        <v>-71.058291199999999</v>
      </c>
      <c r="S2099" s="77">
        <v>3677.6829325061999</v>
      </c>
      <c r="T2099" s="77">
        <v>0.670810349646496</v>
      </c>
      <c r="U2099" s="77">
        <v>233</v>
      </c>
      <c r="V2099" s="77">
        <v>756</v>
      </c>
      <c r="W2099" s="77">
        <v>9.8395999999999997E-2</v>
      </c>
      <c r="X2099" s="77">
        <v>0</v>
      </c>
      <c r="Y2099" s="77">
        <v>0</v>
      </c>
      <c r="Z2099" s="77">
        <v>0</v>
      </c>
      <c r="AA2099" s="77">
        <v>706.11512304119003</v>
      </c>
      <c r="AB2099" s="77">
        <v>0.76920634964649603</v>
      </c>
      <c r="AC2099" s="77">
        <v>2270.1151230411901</v>
      </c>
      <c r="AE2099" s="87" t="str">
        <f t="shared" si="348"/>
        <v>Domestic</v>
      </c>
      <c r="AF2099" s="82" t="str">
        <f t="shared" si="349"/>
        <v>non-student</v>
      </c>
      <c r="AI2099" s="82">
        <f>'GDP per Capita'!N2099</f>
        <v>63809.64</v>
      </c>
      <c r="AJ2099" s="82">
        <f t="shared" si="350"/>
        <v>63809.64</v>
      </c>
      <c r="AK2099" s="82">
        <f t="shared" si="351"/>
        <v>63809.64</v>
      </c>
      <c r="AL2099" s="88">
        <f t="shared" si="352"/>
        <v>3.5576366251889056E-2</v>
      </c>
    </row>
    <row r="2100" spans="1:38">
      <c r="A2100" s="77" t="s">
        <v>507</v>
      </c>
      <c r="B2100" s="77">
        <v>2202</v>
      </c>
      <c r="C2100" s="77">
        <v>42.5750946</v>
      </c>
      <c r="D2100" s="77">
        <v>-70.930050699999995</v>
      </c>
      <c r="E2100" s="77" t="s">
        <v>42</v>
      </c>
      <c r="F2100" s="77">
        <v>535</v>
      </c>
      <c r="H2100" s="77" t="s">
        <v>64</v>
      </c>
      <c r="I2100" s="77">
        <v>2015</v>
      </c>
      <c r="J2100" s="77">
        <v>535</v>
      </c>
      <c r="K2100" s="77" t="s">
        <v>29</v>
      </c>
      <c r="L2100" s="77" t="s">
        <v>29</v>
      </c>
      <c r="N2100" s="77">
        <v>0</v>
      </c>
      <c r="O2100" s="77">
        <v>1</v>
      </c>
      <c r="P2100" s="77" t="s">
        <v>12</v>
      </c>
      <c r="Q2100" s="77">
        <v>42.360253399999998</v>
      </c>
      <c r="R2100" s="77">
        <v>-71.058291199999999</v>
      </c>
      <c r="S2100" s="77">
        <v>52.205078723285297</v>
      </c>
      <c r="T2100" s="77">
        <v>0</v>
      </c>
      <c r="U2100" s="77">
        <v>0</v>
      </c>
      <c r="V2100" s="77">
        <v>0</v>
      </c>
      <c r="W2100" s="77">
        <v>0</v>
      </c>
      <c r="X2100" s="77">
        <v>0</v>
      </c>
      <c r="Y2100" s="77">
        <v>0</v>
      </c>
      <c r="Z2100" s="77">
        <v>0</v>
      </c>
      <c r="AA2100" s="77">
        <v>0</v>
      </c>
      <c r="AB2100" s="77">
        <v>0</v>
      </c>
      <c r="AC2100" s="77">
        <v>535</v>
      </c>
      <c r="AE2100" s="87" t="str">
        <f t="shared" si="348"/>
        <v>Domestic</v>
      </c>
      <c r="AF2100" s="82" t="str">
        <f t="shared" si="349"/>
        <v>non-student</v>
      </c>
      <c r="AI2100" s="82">
        <f>'GDP per Capita'!N2100</f>
        <v>63809.64</v>
      </c>
      <c r="AJ2100" s="82">
        <f t="shared" si="350"/>
        <v>63809.64</v>
      </c>
      <c r="AK2100" s="82">
        <f t="shared" si="351"/>
        <v>63809.64</v>
      </c>
      <c r="AL2100" s="88">
        <f t="shared" si="352"/>
        <v>8.3843130912507891E-3</v>
      </c>
    </row>
    <row r="2101" spans="1:38">
      <c r="A2101" s="77" t="s">
        <v>95</v>
      </c>
      <c r="B2101" s="77">
        <v>2203</v>
      </c>
      <c r="C2101" s="77">
        <v>43.2560802</v>
      </c>
      <c r="D2101" s="77">
        <v>-79.872858300000004</v>
      </c>
      <c r="E2101" s="77" t="s">
        <v>37</v>
      </c>
      <c r="F2101" s="77">
        <v>535</v>
      </c>
      <c r="H2101" s="77" t="s">
        <v>64</v>
      </c>
      <c r="I2101" s="77">
        <v>2015</v>
      </c>
      <c r="J2101" s="77">
        <v>535</v>
      </c>
      <c r="K2101" s="77" t="s">
        <v>320</v>
      </c>
      <c r="L2101" s="77" t="s">
        <v>28</v>
      </c>
      <c r="N2101" s="77">
        <v>0</v>
      </c>
      <c r="O2101" s="77">
        <v>0</v>
      </c>
      <c r="P2101" s="77" t="s">
        <v>12</v>
      </c>
      <c r="Q2101" s="77">
        <v>42.360253399999998</v>
      </c>
      <c r="R2101" s="77">
        <v>-71.058291199999999</v>
      </c>
      <c r="S2101" s="77">
        <v>1451.1533212827401</v>
      </c>
      <c r="T2101" s="77">
        <v>0.35324891531318697</v>
      </c>
      <c r="U2101" s="77">
        <v>233</v>
      </c>
      <c r="V2101" s="77">
        <v>756</v>
      </c>
      <c r="W2101" s="77">
        <v>9.8395999999999997E-2</v>
      </c>
      <c r="X2101" s="77">
        <v>0</v>
      </c>
      <c r="Y2101" s="77">
        <v>0</v>
      </c>
      <c r="Z2101" s="77">
        <v>0</v>
      </c>
      <c r="AA2101" s="77">
        <v>278.62143768628698</v>
      </c>
      <c r="AB2101" s="77">
        <v>0.45164491531318701</v>
      </c>
      <c r="AC2101" s="77">
        <v>1802.6214376862799</v>
      </c>
      <c r="AE2101" s="87" t="str">
        <f t="shared" si="348"/>
        <v>International</v>
      </c>
      <c r="AF2101" s="82" t="str">
        <f t="shared" si="349"/>
        <v>non-student</v>
      </c>
      <c r="AI2101" s="82">
        <f>'GDP per Capita'!N2101</f>
        <v>49196.49</v>
      </c>
      <c r="AJ2101" s="82">
        <f t="shared" si="350"/>
        <v>49196.49</v>
      </c>
      <c r="AK2101" s="82">
        <f t="shared" si="351"/>
        <v>49196.49</v>
      </c>
      <c r="AL2101" s="88">
        <f t="shared" si="352"/>
        <v>3.6641261148636417E-2</v>
      </c>
    </row>
    <row r="2102" spans="1:38">
      <c r="A2102" s="77" t="s">
        <v>162</v>
      </c>
      <c r="B2102" s="77">
        <v>2204</v>
      </c>
      <c r="C2102" s="77">
        <v>40.027145300000001</v>
      </c>
      <c r="D2102" s="77">
        <v>-78.523744699999995</v>
      </c>
      <c r="E2102" s="77" t="s">
        <v>42</v>
      </c>
      <c r="F2102" s="77">
        <v>635</v>
      </c>
      <c r="H2102" s="77" t="s">
        <v>64</v>
      </c>
      <c r="I2102" s="77">
        <v>2015</v>
      </c>
      <c r="J2102" s="77">
        <v>635</v>
      </c>
      <c r="K2102" s="77" t="s">
        <v>29</v>
      </c>
      <c r="L2102" s="77" t="s">
        <v>29</v>
      </c>
      <c r="N2102" s="77">
        <v>0</v>
      </c>
      <c r="O2102" s="77">
        <v>0</v>
      </c>
      <c r="P2102" s="77" t="s">
        <v>12</v>
      </c>
      <c r="Q2102" s="77">
        <v>42.360253399999998</v>
      </c>
      <c r="R2102" s="77">
        <v>-71.058291199999999</v>
      </c>
      <c r="S2102" s="77">
        <v>1352.15644899824</v>
      </c>
      <c r="T2102" s="77">
        <v>0.34017689554924602</v>
      </c>
      <c r="U2102" s="77">
        <v>233</v>
      </c>
      <c r="V2102" s="77">
        <v>756</v>
      </c>
      <c r="W2102" s="77">
        <v>9.8395999999999997E-2</v>
      </c>
      <c r="X2102" s="77">
        <v>0</v>
      </c>
      <c r="Y2102" s="77">
        <v>0</v>
      </c>
      <c r="Z2102" s="77">
        <v>0</v>
      </c>
      <c r="AA2102" s="77">
        <v>259.61403820766299</v>
      </c>
      <c r="AB2102" s="77">
        <v>0.438572895549246</v>
      </c>
      <c r="AC2102" s="77">
        <v>1883.6140382076601</v>
      </c>
      <c r="AE2102" s="87" t="str">
        <f t="shared" si="348"/>
        <v>Domestic</v>
      </c>
      <c r="AF2102" s="82" t="str">
        <f t="shared" si="349"/>
        <v>non-student</v>
      </c>
      <c r="AI2102" s="82">
        <f>'GDP per Capita'!N2102</f>
        <v>63809.64</v>
      </c>
      <c r="AJ2102" s="82">
        <f t="shared" si="350"/>
        <v>63809.64</v>
      </c>
      <c r="AK2102" s="82">
        <f t="shared" si="351"/>
        <v>63809.64</v>
      </c>
      <c r="AL2102" s="88">
        <f t="shared" si="352"/>
        <v>2.9519270727865886E-2</v>
      </c>
    </row>
    <row r="2103" spans="1:38">
      <c r="A2103" s="77" t="s">
        <v>222</v>
      </c>
      <c r="B2103" s="77">
        <v>2205</v>
      </c>
      <c r="C2103" s="77">
        <v>42.558426399999902</v>
      </c>
      <c r="D2103" s="77">
        <v>-71.268946999999997</v>
      </c>
      <c r="E2103" s="77" t="s">
        <v>42</v>
      </c>
      <c r="F2103" s="77">
        <v>475</v>
      </c>
      <c r="H2103" s="77" t="s">
        <v>66</v>
      </c>
      <c r="I2103" s="77">
        <v>2015</v>
      </c>
      <c r="J2103" s="77">
        <v>475</v>
      </c>
      <c r="K2103" s="77" t="s">
        <v>29</v>
      </c>
      <c r="L2103" s="77" t="s">
        <v>29</v>
      </c>
      <c r="N2103" s="77">
        <v>0</v>
      </c>
      <c r="O2103" s="77">
        <v>1</v>
      </c>
      <c r="P2103" s="77" t="s">
        <v>12</v>
      </c>
      <c r="Q2103" s="77">
        <v>42.360253399999998</v>
      </c>
      <c r="R2103" s="77">
        <v>-71.058291199999999</v>
      </c>
      <c r="S2103" s="77">
        <v>56.007695166813797</v>
      </c>
      <c r="T2103" s="77">
        <v>0</v>
      </c>
      <c r="U2103" s="77">
        <v>0</v>
      </c>
      <c r="V2103" s="77">
        <v>0</v>
      </c>
      <c r="W2103" s="77">
        <v>0</v>
      </c>
      <c r="X2103" s="77">
        <v>0</v>
      </c>
      <c r="Y2103" s="77">
        <v>0</v>
      </c>
      <c r="Z2103" s="77">
        <v>0</v>
      </c>
      <c r="AA2103" s="77">
        <v>0</v>
      </c>
      <c r="AB2103" s="77">
        <v>0</v>
      </c>
      <c r="AC2103" s="77">
        <v>475</v>
      </c>
      <c r="AE2103" s="87" t="str">
        <f t="shared" si="348"/>
        <v>Domestic</v>
      </c>
      <c r="AF2103" s="82" t="str">
        <f t="shared" si="349"/>
        <v>non-student</v>
      </c>
      <c r="AI2103" s="82">
        <f>'GDP per Capita'!N2103</f>
        <v>63809.64</v>
      </c>
      <c r="AJ2103" s="82">
        <f t="shared" si="350"/>
        <v>63809.64</v>
      </c>
      <c r="AK2103" s="82">
        <f t="shared" si="351"/>
        <v>63809.64</v>
      </c>
      <c r="AL2103" s="88">
        <f t="shared" si="352"/>
        <v>7.4440162959703267E-3</v>
      </c>
    </row>
    <row r="2104" spans="1:38">
      <c r="A2104" s="77" t="s">
        <v>100</v>
      </c>
      <c r="B2104" s="77">
        <v>2206</v>
      </c>
      <c r="C2104" s="77">
        <v>33.425505600000001</v>
      </c>
      <c r="D2104" s="77">
        <v>-111.94001249999999</v>
      </c>
      <c r="E2104" s="77" t="s">
        <v>37</v>
      </c>
      <c r="F2104" s="77">
        <v>535</v>
      </c>
      <c r="H2104" s="77" t="s">
        <v>64</v>
      </c>
      <c r="I2104" s="77">
        <v>2015</v>
      </c>
      <c r="J2104" s="77">
        <v>535</v>
      </c>
      <c r="K2104" s="77" t="s">
        <v>29</v>
      </c>
      <c r="L2104" s="77" t="s">
        <v>29</v>
      </c>
      <c r="N2104" s="77">
        <v>0</v>
      </c>
      <c r="O2104" s="77">
        <v>0</v>
      </c>
      <c r="P2104" s="77" t="s">
        <v>12</v>
      </c>
      <c r="Q2104" s="77">
        <v>42.360253399999998</v>
      </c>
      <c r="R2104" s="77">
        <v>-71.058291199999999</v>
      </c>
      <c r="S2104" s="77">
        <v>7367.9007472103003</v>
      </c>
      <c r="T2104" s="77">
        <v>1.2005821000619401</v>
      </c>
      <c r="U2104" s="77">
        <v>233</v>
      </c>
      <c r="V2104" s="77">
        <v>756</v>
      </c>
      <c r="W2104" s="77">
        <v>9.8395999999999997E-2</v>
      </c>
      <c r="X2104" s="77">
        <v>0</v>
      </c>
      <c r="Y2104" s="77">
        <v>0</v>
      </c>
      <c r="Z2104" s="77">
        <v>0</v>
      </c>
      <c r="AA2104" s="77">
        <v>884.14808966523697</v>
      </c>
      <c r="AB2104" s="77">
        <v>1.29897810006194</v>
      </c>
      <c r="AC2104" s="77">
        <v>2408.1480896652301</v>
      </c>
      <c r="AE2104" s="87" t="str">
        <f t="shared" si="348"/>
        <v>Domestic</v>
      </c>
      <c r="AF2104" s="82" t="str">
        <f t="shared" si="349"/>
        <v>non-student</v>
      </c>
      <c r="AI2104" s="82">
        <f>'GDP per Capita'!N2104</f>
        <v>63809.64</v>
      </c>
      <c r="AJ2104" s="82">
        <f t="shared" si="350"/>
        <v>63809.64</v>
      </c>
      <c r="AK2104" s="82">
        <f t="shared" si="351"/>
        <v>63809.64</v>
      </c>
      <c r="AL2104" s="88">
        <f t="shared" si="352"/>
        <v>3.7739565521216392E-2</v>
      </c>
    </row>
    <row r="2105" spans="1:38">
      <c r="A2105" s="77" t="s">
        <v>127</v>
      </c>
      <c r="B2105" s="77">
        <v>2207</v>
      </c>
      <c r="C2105" s="77">
        <v>40.014985600000003</v>
      </c>
      <c r="D2105" s="77">
        <v>-105.27054560000001</v>
      </c>
      <c r="E2105" s="77" t="s">
        <v>37</v>
      </c>
      <c r="F2105" s="77">
        <v>475</v>
      </c>
      <c r="H2105" s="77" t="s">
        <v>66</v>
      </c>
      <c r="I2105" s="77">
        <v>2015</v>
      </c>
      <c r="J2105" s="77">
        <v>475</v>
      </c>
      <c r="K2105" s="77" t="s">
        <v>29</v>
      </c>
      <c r="L2105" s="77" t="s">
        <v>29</v>
      </c>
      <c r="N2105" s="77">
        <v>0</v>
      </c>
      <c r="O2105" s="77">
        <v>0</v>
      </c>
      <c r="P2105" s="77" t="s">
        <v>12</v>
      </c>
      <c r="Q2105" s="77">
        <v>42.360253399999998</v>
      </c>
      <c r="R2105" s="77">
        <v>-71.058291199999999</v>
      </c>
      <c r="S2105" s="77">
        <v>5710.7791872819398</v>
      </c>
      <c r="T2105" s="77">
        <v>0.97283881198129996</v>
      </c>
      <c r="U2105" s="77">
        <v>233</v>
      </c>
      <c r="V2105" s="77">
        <v>756</v>
      </c>
      <c r="W2105" s="77">
        <v>9.8395999999999997E-2</v>
      </c>
      <c r="X2105" s="77">
        <v>0</v>
      </c>
      <c r="Y2105" s="77">
        <v>0</v>
      </c>
      <c r="Z2105" s="77">
        <v>0</v>
      </c>
      <c r="AA2105" s="77">
        <v>685.29350247383297</v>
      </c>
      <c r="AB2105" s="77">
        <v>1.0712348119813</v>
      </c>
      <c r="AC2105" s="77">
        <v>2149.2935024738299</v>
      </c>
      <c r="AE2105" s="87" t="str">
        <f t="shared" si="348"/>
        <v>Domestic</v>
      </c>
      <c r="AF2105" s="82" t="str">
        <f t="shared" si="349"/>
        <v>non-student</v>
      </c>
      <c r="AI2105" s="82">
        <f>'GDP per Capita'!N2105</f>
        <v>63809.64</v>
      </c>
      <c r="AJ2105" s="82">
        <f t="shared" si="350"/>
        <v>63809.64</v>
      </c>
      <c r="AK2105" s="82">
        <f t="shared" si="351"/>
        <v>63809.64</v>
      </c>
      <c r="AL2105" s="88">
        <f t="shared" si="352"/>
        <v>3.3682896541554382E-2</v>
      </c>
    </row>
    <row r="2106" spans="1:38">
      <c r="A2106" s="77" t="s">
        <v>521</v>
      </c>
      <c r="B2106" s="77">
        <v>2208</v>
      </c>
      <c r="C2106" s="77">
        <v>40.936704499999998</v>
      </c>
      <c r="D2106" s="77">
        <v>-87.150856200000007</v>
      </c>
      <c r="E2106" s="77" t="s">
        <v>42</v>
      </c>
      <c r="F2106" s="77">
        <v>535</v>
      </c>
      <c r="H2106" s="77" t="s">
        <v>64</v>
      </c>
      <c r="I2106" s="77">
        <v>2015</v>
      </c>
      <c r="J2106" s="77">
        <v>535</v>
      </c>
      <c r="K2106" s="77" t="s">
        <v>29</v>
      </c>
      <c r="L2106" s="77" t="s">
        <v>29</v>
      </c>
      <c r="N2106" s="77">
        <v>0</v>
      </c>
      <c r="O2106" s="77">
        <v>0</v>
      </c>
      <c r="P2106" s="77" t="s">
        <v>12</v>
      </c>
      <c r="Q2106" s="77">
        <v>42.360253399999998</v>
      </c>
      <c r="R2106" s="77">
        <v>-71.058291199999999</v>
      </c>
      <c r="S2106" s="77">
        <v>2688.8022248072498</v>
      </c>
      <c r="T2106" s="77">
        <v>0.51667398677603704</v>
      </c>
      <c r="U2106" s="77">
        <v>233</v>
      </c>
      <c r="V2106" s="77">
        <v>756</v>
      </c>
      <c r="W2106" s="77">
        <v>9.8395999999999997E-2</v>
      </c>
      <c r="X2106" s="77">
        <v>0</v>
      </c>
      <c r="Y2106" s="77">
        <v>0</v>
      </c>
      <c r="Z2106" s="77">
        <v>0</v>
      </c>
      <c r="AA2106" s="77">
        <v>516.25002716299298</v>
      </c>
      <c r="AB2106" s="77">
        <v>0.61506998677603697</v>
      </c>
      <c r="AC2106" s="77">
        <v>2040.2500271629899</v>
      </c>
      <c r="AE2106" s="87" t="str">
        <f t="shared" si="348"/>
        <v>Domestic</v>
      </c>
      <c r="AF2106" s="82" t="str">
        <f t="shared" si="349"/>
        <v>non-student</v>
      </c>
      <c r="AI2106" s="82">
        <f>'GDP per Capita'!N2106</f>
        <v>63809.64</v>
      </c>
      <c r="AJ2106" s="82">
        <f t="shared" si="350"/>
        <v>63809.64</v>
      </c>
      <c r="AK2106" s="82">
        <f t="shared" si="351"/>
        <v>63809.64</v>
      </c>
      <c r="AL2106" s="88">
        <f t="shared" si="352"/>
        <v>3.1974009368537261E-2</v>
      </c>
    </row>
    <row r="2107" spans="1:38">
      <c r="A2107" s="77" t="s">
        <v>321</v>
      </c>
      <c r="B2107" s="77">
        <v>2209</v>
      </c>
      <c r="C2107" s="77">
        <v>35.227200000000003</v>
      </c>
      <c r="D2107" s="77">
        <v>-80.843082999999993</v>
      </c>
      <c r="E2107" s="77" t="s">
        <v>42</v>
      </c>
      <c r="F2107" s="77">
        <v>535</v>
      </c>
      <c r="H2107" s="77" t="s">
        <v>64</v>
      </c>
      <c r="I2107" s="77">
        <v>2015</v>
      </c>
      <c r="J2107" s="77">
        <v>535</v>
      </c>
      <c r="K2107" s="77" t="s">
        <v>29</v>
      </c>
      <c r="L2107" s="77" t="s">
        <v>29</v>
      </c>
      <c r="N2107" s="77">
        <v>0</v>
      </c>
      <c r="O2107" s="77">
        <v>0</v>
      </c>
      <c r="P2107" s="77" t="s">
        <v>12</v>
      </c>
      <c r="Q2107" s="77">
        <v>42.360253399999998</v>
      </c>
      <c r="R2107" s="77">
        <v>-71.058291199999999</v>
      </c>
      <c r="S2107" s="77">
        <v>2319.31558501979</v>
      </c>
      <c r="T2107" s="77">
        <v>0.46788520642009201</v>
      </c>
      <c r="U2107" s="77">
        <v>233</v>
      </c>
      <c r="V2107" s="77">
        <v>756</v>
      </c>
      <c r="W2107" s="77">
        <v>9.8395999999999997E-2</v>
      </c>
      <c r="X2107" s="77">
        <v>0</v>
      </c>
      <c r="Y2107" s="77">
        <v>0</v>
      </c>
      <c r="Z2107" s="77">
        <v>0</v>
      </c>
      <c r="AA2107" s="77">
        <v>445.30859232379999</v>
      </c>
      <c r="AB2107" s="77">
        <v>0.56628120642009205</v>
      </c>
      <c r="AC2107" s="77">
        <v>1969.3085923238</v>
      </c>
      <c r="AE2107" s="87" t="str">
        <f t="shared" si="348"/>
        <v>Domestic</v>
      </c>
      <c r="AF2107" s="82" t="str">
        <f t="shared" si="349"/>
        <v>non-student</v>
      </c>
      <c r="AI2107" s="82">
        <f>'GDP per Capita'!N2107</f>
        <v>63809.64</v>
      </c>
      <c r="AJ2107" s="82">
        <f t="shared" si="350"/>
        <v>63809.64</v>
      </c>
      <c r="AK2107" s="82">
        <f t="shared" si="351"/>
        <v>63809.64</v>
      </c>
      <c r="AL2107" s="88">
        <f t="shared" si="352"/>
        <v>3.0862242638005792E-2</v>
      </c>
    </row>
    <row r="2108" spans="1:38">
      <c r="A2108" s="77" t="s">
        <v>305</v>
      </c>
      <c r="B2108" s="77">
        <v>2210</v>
      </c>
      <c r="C2108" s="77">
        <v>40.825491399999997</v>
      </c>
      <c r="D2108" s="77">
        <v>-73.681282008303199</v>
      </c>
      <c r="E2108" s="77" t="s">
        <v>42</v>
      </c>
      <c r="F2108" s="77">
        <v>635</v>
      </c>
      <c r="H2108" s="77" t="s">
        <v>64</v>
      </c>
      <c r="I2108" s="77">
        <v>2015</v>
      </c>
      <c r="J2108" s="77">
        <v>635</v>
      </c>
      <c r="K2108" s="77" t="s">
        <v>29</v>
      </c>
      <c r="L2108" s="77" t="s">
        <v>29</v>
      </c>
      <c r="N2108" s="77">
        <v>0</v>
      </c>
      <c r="O2108" s="77">
        <v>0</v>
      </c>
      <c r="P2108" s="77" t="s">
        <v>12</v>
      </c>
      <c r="Q2108" s="77">
        <v>42.360253399999998</v>
      </c>
      <c r="R2108" s="77">
        <v>-71.058291199999999</v>
      </c>
      <c r="S2108" s="77">
        <v>553.86443673787699</v>
      </c>
      <c r="T2108" s="77">
        <v>0.23476660610419101</v>
      </c>
      <c r="U2108" s="77">
        <v>233</v>
      </c>
      <c r="V2108" s="77">
        <v>756</v>
      </c>
      <c r="W2108" s="77">
        <v>9.8395999999999997E-2</v>
      </c>
      <c r="X2108" s="77">
        <v>0</v>
      </c>
      <c r="Y2108" s="77">
        <v>0</v>
      </c>
      <c r="Z2108" s="77">
        <v>0</v>
      </c>
      <c r="AA2108" s="77">
        <v>106.34197185367201</v>
      </c>
      <c r="AB2108" s="77">
        <v>0.33316260610419102</v>
      </c>
      <c r="AC2108" s="77">
        <v>1730.34197185367</v>
      </c>
      <c r="AE2108" s="87" t="str">
        <f t="shared" si="348"/>
        <v>Domestic</v>
      </c>
      <c r="AF2108" s="82" t="str">
        <f t="shared" si="349"/>
        <v>non-student</v>
      </c>
      <c r="AI2108" s="82">
        <f>'GDP per Capita'!N2108</f>
        <v>63809.64</v>
      </c>
      <c r="AJ2108" s="82">
        <f t="shared" si="350"/>
        <v>63809.64</v>
      </c>
      <c r="AK2108" s="82">
        <f t="shared" si="351"/>
        <v>63809.64</v>
      </c>
      <c r="AL2108" s="88">
        <f t="shared" si="352"/>
        <v>2.7117250181221363E-2</v>
      </c>
    </row>
    <row r="2109" spans="1:38">
      <c r="A2109" s="77" t="s">
        <v>91</v>
      </c>
      <c r="B2109" s="77">
        <v>2211</v>
      </c>
      <c r="C2109" s="77">
        <v>39.906216999999998</v>
      </c>
      <c r="D2109" s="77">
        <v>116.39127569999999</v>
      </c>
      <c r="E2109" s="77" t="s">
        <v>42</v>
      </c>
      <c r="F2109" s="77">
        <v>1275</v>
      </c>
      <c r="H2109" s="77" t="s">
        <v>64</v>
      </c>
      <c r="I2109" s="77">
        <v>2015</v>
      </c>
      <c r="J2109" s="77">
        <v>1275</v>
      </c>
      <c r="K2109" s="77" t="s">
        <v>574</v>
      </c>
      <c r="L2109" s="77" t="s">
        <v>30</v>
      </c>
      <c r="N2109" s="77">
        <v>0</v>
      </c>
      <c r="O2109" s="77">
        <v>0</v>
      </c>
      <c r="P2109" s="77" t="s">
        <v>12</v>
      </c>
      <c r="Q2109" s="77">
        <v>42.360253399999998</v>
      </c>
      <c r="R2109" s="77">
        <v>-71.058291199999999</v>
      </c>
      <c r="S2109" s="77">
        <v>21673.474014386102</v>
      </c>
      <c r="T2109" s="77">
        <v>3.3678564942593998</v>
      </c>
      <c r="U2109" s="77">
        <v>233</v>
      </c>
      <c r="V2109" s="77">
        <v>756</v>
      </c>
      <c r="W2109" s="77">
        <v>9.8395999999999997E-2</v>
      </c>
      <c r="X2109" s="77">
        <v>0</v>
      </c>
      <c r="Y2109" s="77">
        <v>0</v>
      </c>
      <c r="Z2109" s="77">
        <v>0</v>
      </c>
      <c r="AA2109" s="77">
        <v>1983.1228723163299</v>
      </c>
      <c r="AB2109" s="77">
        <v>3.4662524942594</v>
      </c>
      <c r="AC2109" s="77">
        <v>4247.1228723163304</v>
      </c>
      <c r="AE2109" s="87" t="str">
        <f t="shared" si="348"/>
        <v>International</v>
      </c>
      <c r="AF2109" s="82" t="str">
        <f t="shared" si="349"/>
        <v>non-student</v>
      </c>
      <c r="AI2109" s="82">
        <f>'GDP per Capita'!N2109</f>
        <v>10121.299999999999</v>
      </c>
      <c r="AJ2109" s="82">
        <f t="shared" si="350"/>
        <v>10121.299999999999</v>
      </c>
      <c r="AK2109" s="82">
        <f t="shared" si="351"/>
        <v>10121.299999999999</v>
      </c>
      <c r="AL2109" s="88">
        <f t="shared" si="352"/>
        <v>0.41962226910736078</v>
      </c>
    </row>
    <row r="2110" spans="1:38">
      <c r="A2110" s="77" t="s">
        <v>232</v>
      </c>
      <c r="B2110" s="77">
        <v>2212</v>
      </c>
      <c r="C2110" s="77">
        <v>39.739236400000003</v>
      </c>
      <c r="D2110" s="77">
        <v>-104.98486229999899</v>
      </c>
      <c r="E2110" s="77" t="s">
        <v>41</v>
      </c>
      <c r="F2110" s="77">
        <v>635</v>
      </c>
      <c r="H2110" s="77" t="s">
        <v>64</v>
      </c>
      <c r="I2110" s="77">
        <v>2015</v>
      </c>
      <c r="J2110" s="77">
        <v>635</v>
      </c>
      <c r="K2110" s="77" t="s">
        <v>29</v>
      </c>
      <c r="L2110" s="77" t="s">
        <v>29</v>
      </c>
      <c r="N2110" s="77">
        <v>0</v>
      </c>
      <c r="O2110" s="77">
        <v>0</v>
      </c>
      <c r="P2110" s="77" t="s">
        <v>12</v>
      </c>
      <c r="Q2110" s="77">
        <v>42.360253399999998</v>
      </c>
      <c r="R2110" s="77">
        <v>-71.058291199999999</v>
      </c>
      <c r="S2110" s="77">
        <v>5681.7745261372602</v>
      </c>
      <c r="T2110" s="77">
        <v>0.96889570576980399</v>
      </c>
      <c r="U2110" s="77">
        <v>233</v>
      </c>
      <c r="V2110" s="77">
        <v>756</v>
      </c>
      <c r="W2110" s="77">
        <v>9.8395999999999997E-2</v>
      </c>
      <c r="X2110" s="77">
        <v>0</v>
      </c>
      <c r="Y2110" s="77">
        <v>0</v>
      </c>
      <c r="Z2110" s="77">
        <v>0</v>
      </c>
      <c r="AA2110" s="77">
        <v>681.81294313647095</v>
      </c>
      <c r="AB2110" s="77">
        <v>1.0672917057697999</v>
      </c>
      <c r="AC2110" s="77">
        <v>2305.81294313647</v>
      </c>
      <c r="AE2110" s="87" t="str">
        <f t="shared" si="348"/>
        <v>Domestic</v>
      </c>
      <c r="AF2110" s="82" t="str">
        <f t="shared" si="349"/>
        <v>non-student</v>
      </c>
      <c r="AI2110" s="82">
        <f>'GDP per Capita'!N2110</f>
        <v>63809.64</v>
      </c>
      <c r="AJ2110" s="82">
        <f t="shared" si="350"/>
        <v>63809.64</v>
      </c>
      <c r="AK2110" s="82">
        <f t="shared" si="351"/>
        <v>63809.64</v>
      </c>
      <c r="AL2110" s="88">
        <f t="shared" si="352"/>
        <v>3.6135808682457228E-2</v>
      </c>
    </row>
    <row r="2111" spans="1:38">
      <c r="A2111" s="77" t="s">
        <v>169</v>
      </c>
      <c r="B2111" s="77">
        <v>2213</v>
      </c>
      <c r="C2111" s="77">
        <v>40.794450399999903</v>
      </c>
      <c r="D2111" s="77">
        <v>-77.861638599999907</v>
      </c>
      <c r="E2111" s="77" t="s">
        <v>38</v>
      </c>
      <c r="F2111" s="77">
        <v>370</v>
      </c>
      <c r="H2111" s="77" t="s">
        <v>65</v>
      </c>
      <c r="I2111" s="77">
        <v>2015</v>
      </c>
      <c r="J2111" s="77">
        <v>370</v>
      </c>
      <c r="K2111" s="77" t="s">
        <v>29</v>
      </c>
      <c r="L2111" s="77" t="s">
        <v>29</v>
      </c>
      <c r="N2111" s="77">
        <v>0</v>
      </c>
      <c r="O2111" s="77">
        <v>0</v>
      </c>
      <c r="P2111" s="77" t="s">
        <v>12</v>
      </c>
      <c r="Q2111" s="77">
        <v>42.360253399999998</v>
      </c>
      <c r="R2111" s="77">
        <v>-71.058291199999999</v>
      </c>
      <c r="S2111" s="77">
        <v>1183.77683028508</v>
      </c>
      <c r="T2111" s="77">
        <v>0.31794324661801598</v>
      </c>
      <c r="U2111" s="77">
        <v>233</v>
      </c>
      <c r="V2111" s="77">
        <v>378</v>
      </c>
      <c r="W2111" s="77">
        <v>4.9197999999999999E-2</v>
      </c>
      <c r="X2111" s="77">
        <v>0</v>
      </c>
      <c r="Y2111" s="77">
        <v>0</v>
      </c>
      <c r="Z2111" s="77">
        <v>0</v>
      </c>
      <c r="AA2111" s="77">
        <v>227.285151414735</v>
      </c>
      <c r="AB2111" s="77">
        <v>0.367141246618016</v>
      </c>
      <c r="AC2111" s="77">
        <v>1208.2851514147301</v>
      </c>
      <c r="AE2111" s="87" t="str">
        <f t="shared" si="348"/>
        <v>Domestic</v>
      </c>
      <c r="AF2111" s="82" t="str">
        <f t="shared" si="349"/>
        <v>student</v>
      </c>
      <c r="AI2111" s="82">
        <f>'GDP per Capita'!N2111</f>
        <v>63809.64</v>
      </c>
      <c r="AJ2111" s="82">
        <f t="shared" si="350"/>
        <v>63809.64</v>
      </c>
      <c r="AK2111" s="82">
        <f t="shared" si="351"/>
        <v>63809.64</v>
      </c>
      <c r="AL2111" s="88">
        <f t="shared" si="352"/>
        <v>1.8935777594337316E-2</v>
      </c>
    </row>
    <row r="2112" spans="1:38">
      <c r="A2112" s="77" t="s">
        <v>338</v>
      </c>
      <c r="B2112" s="77">
        <v>2214</v>
      </c>
      <c r="C2112" s="77">
        <v>39.123563500000003</v>
      </c>
      <c r="D2112" s="77">
        <v>117.19807849999999</v>
      </c>
      <c r="E2112" s="77" t="s">
        <v>37</v>
      </c>
      <c r="F2112" s="77">
        <v>685</v>
      </c>
      <c r="H2112" s="77" t="s">
        <v>64</v>
      </c>
      <c r="I2112" s="77">
        <v>2015</v>
      </c>
      <c r="J2112" s="77">
        <v>685</v>
      </c>
      <c r="K2112" s="77" t="s">
        <v>574</v>
      </c>
      <c r="L2112" s="77" t="s">
        <v>30</v>
      </c>
      <c r="N2112" s="77">
        <v>0</v>
      </c>
      <c r="O2112" s="77">
        <v>0</v>
      </c>
      <c r="P2112" s="77" t="s">
        <v>12</v>
      </c>
      <c r="Q2112" s="77">
        <v>42.360253399999998</v>
      </c>
      <c r="R2112" s="77">
        <v>-71.058291199999999</v>
      </c>
      <c r="S2112" s="77">
        <v>21832.514203971899</v>
      </c>
      <c r="T2112" s="77">
        <v>3.3939779091940401</v>
      </c>
      <c r="U2112" s="77">
        <v>233</v>
      </c>
      <c r="V2112" s="77">
        <v>756</v>
      </c>
      <c r="W2112" s="77">
        <v>9.8395999999999997E-2</v>
      </c>
      <c r="X2112" s="77">
        <v>0</v>
      </c>
      <c r="Y2112" s="77">
        <v>0</v>
      </c>
      <c r="Z2112" s="77">
        <v>0</v>
      </c>
      <c r="AA2112" s="77">
        <v>1997.6750496634299</v>
      </c>
      <c r="AB2112" s="77">
        <v>3.4923739091940398</v>
      </c>
      <c r="AC2112" s="77">
        <v>3671.6750496634299</v>
      </c>
      <c r="AE2112" s="87" t="str">
        <f t="shared" si="348"/>
        <v>International</v>
      </c>
      <c r="AF2112" s="82" t="str">
        <f t="shared" si="349"/>
        <v>non-student</v>
      </c>
      <c r="AI2112" s="82">
        <f>'GDP per Capita'!N2112</f>
        <v>10121.299999999999</v>
      </c>
      <c r="AJ2112" s="82">
        <f t="shared" si="350"/>
        <v>10121.299999999999</v>
      </c>
      <c r="AK2112" s="82">
        <f t="shared" si="351"/>
        <v>10121.299999999999</v>
      </c>
      <c r="AL2112" s="88">
        <f t="shared" si="352"/>
        <v>0.36276713956343853</v>
      </c>
    </row>
    <row r="2113" spans="1:38">
      <c r="A2113" s="77" t="s">
        <v>163</v>
      </c>
      <c r="B2113" s="77">
        <v>2215</v>
      </c>
      <c r="C2113" s="77">
        <v>39.101874199999997</v>
      </c>
      <c r="D2113" s="77">
        <v>-84.512833200000003</v>
      </c>
      <c r="E2113" s="77" t="s">
        <v>37</v>
      </c>
      <c r="F2113" s="77">
        <v>635</v>
      </c>
      <c r="H2113" s="77" t="s">
        <v>64</v>
      </c>
      <c r="I2113" s="77">
        <v>2015</v>
      </c>
      <c r="J2113" s="77">
        <v>635</v>
      </c>
      <c r="K2113" s="77" t="s">
        <v>29</v>
      </c>
      <c r="L2113" s="77" t="s">
        <v>29</v>
      </c>
      <c r="N2113" s="77">
        <v>0</v>
      </c>
      <c r="O2113" s="77">
        <v>0</v>
      </c>
      <c r="P2113" s="77" t="s">
        <v>12</v>
      </c>
      <c r="Q2113" s="77">
        <v>42.360253399999998</v>
      </c>
      <c r="R2113" s="77">
        <v>-71.058291199999999</v>
      </c>
      <c r="S2113" s="77">
        <v>2377.3177246062301</v>
      </c>
      <c r="T2113" s="77">
        <v>0.47554408591323299</v>
      </c>
      <c r="U2113" s="77">
        <v>233</v>
      </c>
      <c r="V2113" s="77">
        <v>756</v>
      </c>
      <c r="W2113" s="77">
        <v>9.8395999999999997E-2</v>
      </c>
      <c r="X2113" s="77">
        <v>0</v>
      </c>
      <c r="Y2113" s="77">
        <v>0</v>
      </c>
      <c r="Z2113" s="77">
        <v>0</v>
      </c>
      <c r="AA2113" s="77">
        <v>456.44500312439698</v>
      </c>
      <c r="AB2113" s="77">
        <v>0.57394008591323298</v>
      </c>
      <c r="AC2113" s="77">
        <v>2080.44500312439</v>
      </c>
      <c r="AE2113" s="87" t="str">
        <f t="shared" si="348"/>
        <v>Domestic</v>
      </c>
      <c r="AF2113" s="82" t="str">
        <f t="shared" si="349"/>
        <v>non-student</v>
      </c>
      <c r="AI2113" s="82">
        <f>'GDP per Capita'!N2113</f>
        <v>63809.64</v>
      </c>
      <c r="AJ2113" s="82">
        <f t="shared" si="350"/>
        <v>63809.64</v>
      </c>
      <c r="AK2113" s="82">
        <f t="shared" si="351"/>
        <v>63809.64</v>
      </c>
      <c r="AL2113" s="88">
        <f t="shared" si="352"/>
        <v>3.2603929486585255E-2</v>
      </c>
    </row>
    <row r="2114" spans="1:38">
      <c r="A2114" s="77" t="s">
        <v>81</v>
      </c>
      <c r="B2114" s="77">
        <v>2216</v>
      </c>
      <c r="C2114" s="77">
        <v>41.704567750000002</v>
      </c>
      <c r="D2114" s="77">
        <v>-86.238220260172596</v>
      </c>
      <c r="E2114" s="77" t="s">
        <v>37</v>
      </c>
      <c r="F2114" s="77">
        <v>535</v>
      </c>
      <c r="H2114" s="77" t="s">
        <v>64</v>
      </c>
      <c r="I2114" s="77">
        <v>2015</v>
      </c>
      <c r="J2114" s="77">
        <v>535</v>
      </c>
      <c r="K2114" s="77" t="s">
        <v>29</v>
      </c>
      <c r="L2114" s="77" t="s">
        <v>29</v>
      </c>
      <c r="N2114" s="77">
        <v>0</v>
      </c>
      <c r="O2114" s="77">
        <v>0</v>
      </c>
      <c r="P2114" s="77" t="s">
        <v>12</v>
      </c>
      <c r="Q2114" s="77">
        <v>42.360253399999998</v>
      </c>
      <c r="R2114" s="77">
        <v>-71.058291199999999</v>
      </c>
      <c r="S2114" s="77">
        <v>2508.3756201972401</v>
      </c>
      <c r="T2114" s="77">
        <v>0.49284959629807501</v>
      </c>
      <c r="U2114" s="77">
        <v>233</v>
      </c>
      <c r="V2114" s="77">
        <v>756</v>
      </c>
      <c r="W2114" s="77">
        <v>9.8395999999999997E-2</v>
      </c>
      <c r="X2114" s="77">
        <v>0</v>
      </c>
      <c r="Y2114" s="77">
        <v>0</v>
      </c>
      <c r="Z2114" s="77">
        <v>0</v>
      </c>
      <c r="AA2114" s="77">
        <v>481.60811907787098</v>
      </c>
      <c r="AB2114" s="77">
        <v>0.59124559629807505</v>
      </c>
      <c r="AC2114" s="77">
        <v>2005.60811907787</v>
      </c>
      <c r="AE2114" s="87" t="str">
        <f t="shared" si="348"/>
        <v>Domestic</v>
      </c>
      <c r="AF2114" s="82" t="str">
        <f t="shared" si="349"/>
        <v>non-student</v>
      </c>
      <c r="AI2114" s="82">
        <f>'GDP per Capita'!N2114</f>
        <v>63809.64</v>
      </c>
      <c r="AJ2114" s="82">
        <f t="shared" si="350"/>
        <v>63809.64</v>
      </c>
      <c r="AK2114" s="82">
        <f t="shared" si="351"/>
        <v>63809.64</v>
      </c>
      <c r="AL2114" s="88">
        <f t="shared" si="352"/>
        <v>3.1431114782623282E-2</v>
      </c>
    </row>
    <row r="2115" spans="1:38">
      <c r="A2115" s="77" t="s">
        <v>199</v>
      </c>
      <c r="B2115" s="77">
        <v>2217</v>
      </c>
      <c r="C2115" s="77">
        <v>36.1623886</v>
      </c>
      <c r="D2115" s="77">
        <v>-85.499705700000007</v>
      </c>
      <c r="E2115" s="77" t="s">
        <v>37</v>
      </c>
      <c r="F2115" s="77">
        <v>535</v>
      </c>
      <c r="H2115" s="77" t="s">
        <v>64</v>
      </c>
      <c r="I2115" s="77">
        <v>2015</v>
      </c>
      <c r="J2115" s="77">
        <v>535</v>
      </c>
      <c r="K2115" s="77" t="s">
        <v>29</v>
      </c>
      <c r="L2115" s="77" t="s">
        <v>29</v>
      </c>
      <c r="N2115" s="77">
        <v>0</v>
      </c>
      <c r="O2115" s="77">
        <v>0</v>
      </c>
      <c r="P2115" s="77" t="s">
        <v>12</v>
      </c>
      <c r="Q2115" s="77">
        <v>42.360253399999998</v>
      </c>
      <c r="R2115" s="77">
        <v>-71.058291199999999</v>
      </c>
      <c r="S2115" s="77">
        <v>2837.6098533449099</v>
      </c>
      <c r="T2115" s="77">
        <v>0.53707293546689805</v>
      </c>
      <c r="U2115" s="77">
        <v>233</v>
      </c>
      <c r="V2115" s="77">
        <v>756</v>
      </c>
      <c r="W2115" s="77">
        <v>9.8395999999999997E-2</v>
      </c>
      <c r="X2115" s="77">
        <v>0</v>
      </c>
      <c r="Y2115" s="77">
        <v>0</v>
      </c>
      <c r="Z2115" s="77">
        <v>0</v>
      </c>
      <c r="AA2115" s="77">
        <v>544.82109184222395</v>
      </c>
      <c r="AB2115" s="77">
        <v>0.63546893546689798</v>
      </c>
      <c r="AC2115" s="77">
        <v>2068.8210918422201</v>
      </c>
      <c r="AE2115" s="87" t="str">
        <f t="shared" ref="AE2115:AE2178" si="353">IF(K2115&lt;&gt;"USA",IF(K2115&lt;&gt;"Unknown","International","Unknown"),"Domestic")</f>
        <v>Domestic</v>
      </c>
      <c r="AF2115" s="82" t="str">
        <f t="shared" ref="AF2115:AF2178" si="354">IF(E2115="Undergraduate Student","student",IF(E2115="Graduate Student","student","non-student"))</f>
        <v>non-student</v>
      </c>
      <c r="AI2115" s="82">
        <f>'GDP per Capita'!N2115</f>
        <v>63809.64</v>
      </c>
      <c r="AJ2115" s="82">
        <f t="shared" ref="AJ2115:AJ2178" si="355">IFERROR(AI2115,"")</f>
        <v>63809.64</v>
      </c>
      <c r="AK2115" s="82">
        <f t="shared" ref="AK2115:AK2178" si="356">IFERROR(AI2115,AVERAGE(AJ$2:AJ$2538))</f>
        <v>63809.64</v>
      </c>
      <c r="AL2115" s="88">
        <f t="shared" ref="AL2115:AL2178" si="357">AC2115/AK2115</f>
        <v>3.2421764044464445E-2</v>
      </c>
    </row>
    <row r="2116" spans="1:38">
      <c r="A2116" s="77" t="s">
        <v>522</v>
      </c>
      <c r="B2116" s="77">
        <v>2218</v>
      </c>
      <c r="C2116" s="77">
        <v>-31.8759835</v>
      </c>
      <c r="D2116" s="77">
        <v>147.2869493</v>
      </c>
      <c r="E2116" s="77" t="s">
        <v>42</v>
      </c>
      <c r="F2116" s="77">
        <v>0</v>
      </c>
      <c r="H2116" s="77" t="s">
        <v>67</v>
      </c>
      <c r="I2116" s="77">
        <v>2015</v>
      </c>
      <c r="J2116" s="77">
        <v>0</v>
      </c>
      <c r="K2116" s="77" t="s">
        <v>33</v>
      </c>
      <c r="L2116" s="77" t="s">
        <v>816</v>
      </c>
      <c r="N2116" s="77">
        <v>0</v>
      </c>
      <c r="O2116" s="77">
        <v>0</v>
      </c>
      <c r="P2116" s="77" t="s">
        <v>12</v>
      </c>
      <c r="Q2116" s="77">
        <v>42.360253399999998</v>
      </c>
      <c r="R2116" s="77">
        <v>-71.058291199999999</v>
      </c>
      <c r="S2116" s="77">
        <v>32911.323141027402</v>
      </c>
      <c r="T2116" s="77">
        <v>5.3233121057290598</v>
      </c>
      <c r="U2116" s="77">
        <v>233</v>
      </c>
      <c r="V2116" s="77">
        <v>756</v>
      </c>
      <c r="W2116" s="77">
        <v>9.8395999999999997E-2</v>
      </c>
      <c r="X2116" s="77">
        <v>0</v>
      </c>
      <c r="Y2116" s="77">
        <v>0</v>
      </c>
      <c r="Z2116" s="77">
        <v>0</v>
      </c>
      <c r="AA2116" s="77">
        <v>3011.3860674040102</v>
      </c>
      <c r="AB2116" s="77">
        <v>5.4217081057290599</v>
      </c>
      <c r="AC2116" s="77">
        <v>4000.3860674040102</v>
      </c>
      <c r="AE2116" s="87" t="str">
        <f t="shared" si="353"/>
        <v>International</v>
      </c>
      <c r="AF2116" s="82" t="str">
        <f t="shared" si="354"/>
        <v>non-student</v>
      </c>
      <c r="AI2116" s="82">
        <f>'GDP per Capita'!N2116</f>
        <v>61250.7</v>
      </c>
      <c r="AJ2116" s="82">
        <f t="shared" si="355"/>
        <v>61250.7</v>
      </c>
      <c r="AK2116" s="82">
        <f t="shared" si="356"/>
        <v>61250.7</v>
      </c>
      <c r="AL2116" s="88">
        <f t="shared" si="357"/>
        <v>6.5311679171079037E-2</v>
      </c>
    </row>
    <row r="2117" spans="1:38">
      <c r="A2117" s="77" t="s">
        <v>178</v>
      </c>
      <c r="B2117" s="77">
        <v>2219</v>
      </c>
      <c r="C2117" s="77">
        <v>63.430565799999997</v>
      </c>
      <c r="D2117" s="77">
        <v>10.3951929</v>
      </c>
      <c r="E2117" s="77" t="s">
        <v>37</v>
      </c>
      <c r="F2117" s="77">
        <v>475</v>
      </c>
      <c r="H2117" s="77" t="s">
        <v>66</v>
      </c>
      <c r="I2117" s="77">
        <v>2015</v>
      </c>
      <c r="J2117" s="77">
        <v>475</v>
      </c>
      <c r="K2117" s="77" t="s">
        <v>579</v>
      </c>
      <c r="L2117" s="77" t="s">
        <v>31</v>
      </c>
      <c r="N2117" s="77">
        <v>0</v>
      </c>
      <c r="O2117" s="77">
        <v>0</v>
      </c>
      <c r="P2117" s="77" t="s">
        <v>12</v>
      </c>
      <c r="Q2117" s="77">
        <v>42.360253399999998</v>
      </c>
      <c r="R2117" s="77">
        <v>-71.058291199999999</v>
      </c>
      <c r="S2117" s="77">
        <v>10969.6830598219</v>
      </c>
      <c r="T2117" s="77">
        <v>1.7122763245670001</v>
      </c>
      <c r="U2117" s="77">
        <v>233</v>
      </c>
      <c r="V2117" s="77">
        <v>756</v>
      </c>
      <c r="W2117" s="77">
        <v>9.8395999999999997E-2</v>
      </c>
      <c r="X2117" s="77">
        <v>0</v>
      </c>
      <c r="Y2117" s="77">
        <v>0</v>
      </c>
      <c r="Z2117" s="77">
        <v>0</v>
      </c>
      <c r="AA2117" s="77">
        <v>1151.8167212813</v>
      </c>
      <c r="AB2117" s="77">
        <v>1.810672324567</v>
      </c>
      <c r="AC2117" s="77">
        <v>2615.8167212813</v>
      </c>
      <c r="AE2117" s="87" t="str">
        <f t="shared" si="353"/>
        <v>International</v>
      </c>
      <c r="AF2117" s="82" t="str">
        <f t="shared" si="354"/>
        <v>non-student</v>
      </c>
      <c r="AI2117" s="82">
        <f>'GDP per Capita'!N2117</f>
        <v>76817.740000000005</v>
      </c>
      <c r="AJ2117" s="82">
        <f t="shared" si="355"/>
        <v>76817.740000000005</v>
      </c>
      <c r="AK2117" s="82">
        <f t="shared" si="356"/>
        <v>76817.740000000005</v>
      </c>
      <c r="AL2117" s="88">
        <f t="shared" si="357"/>
        <v>3.4052247843809252E-2</v>
      </c>
    </row>
    <row r="2118" spans="1:38">
      <c r="A2118" s="77" t="s">
        <v>523</v>
      </c>
      <c r="B2118" s="77">
        <v>2220</v>
      </c>
      <c r="C2118" s="77">
        <v>40.759619799999903</v>
      </c>
      <c r="D2118" s="77">
        <v>-111.8867975</v>
      </c>
      <c r="E2118" s="77" t="s">
        <v>38</v>
      </c>
      <c r="F2118" s="77">
        <v>270</v>
      </c>
      <c r="H2118" s="77" t="s">
        <v>65</v>
      </c>
      <c r="I2118" s="77">
        <v>2015</v>
      </c>
      <c r="J2118" s="77">
        <v>270</v>
      </c>
      <c r="K2118" s="77" t="s">
        <v>29</v>
      </c>
      <c r="L2118" s="77" t="s">
        <v>29</v>
      </c>
      <c r="N2118" s="77">
        <v>0</v>
      </c>
      <c r="O2118" s="77">
        <v>0</v>
      </c>
      <c r="P2118" s="77" t="s">
        <v>12</v>
      </c>
      <c r="Q2118" s="77">
        <v>42.360253399999998</v>
      </c>
      <c r="R2118" s="77">
        <v>-71.058291199999999</v>
      </c>
      <c r="S2118" s="77">
        <v>6737.8639009652697</v>
      </c>
      <c r="T2118" s="77">
        <v>1.1134240140015801</v>
      </c>
      <c r="U2118" s="77">
        <v>233</v>
      </c>
      <c r="V2118" s="77">
        <v>378</v>
      </c>
      <c r="W2118" s="77">
        <v>4.9197999999999999E-2</v>
      </c>
      <c r="X2118" s="77">
        <v>0</v>
      </c>
      <c r="Y2118" s="77">
        <v>0</v>
      </c>
      <c r="Z2118" s="77">
        <v>0</v>
      </c>
      <c r="AA2118" s="77">
        <v>808.54366811583202</v>
      </c>
      <c r="AB2118" s="77">
        <v>1.1626220140015799</v>
      </c>
      <c r="AC2118" s="77">
        <v>1689.5436681158301</v>
      </c>
      <c r="AE2118" s="87" t="str">
        <f t="shared" si="353"/>
        <v>Domestic</v>
      </c>
      <c r="AF2118" s="82" t="str">
        <f t="shared" si="354"/>
        <v>student</v>
      </c>
      <c r="AI2118" s="82">
        <f>'GDP per Capita'!N2118</f>
        <v>63809.64</v>
      </c>
      <c r="AJ2118" s="82">
        <f t="shared" si="355"/>
        <v>63809.64</v>
      </c>
      <c r="AK2118" s="82">
        <f t="shared" si="356"/>
        <v>63809.64</v>
      </c>
      <c r="AL2118" s="88">
        <f t="shared" si="357"/>
        <v>2.64778749435952E-2</v>
      </c>
    </row>
    <row r="2119" spans="1:38">
      <c r="A2119" s="77" t="s">
        <v>524</v>
      </c>
      <c r="B2119" s="77">
        <v>2221</v>
      </c>
      <c r="C2119" s="77">
        <v>41.5381535</v>
      </c>
      <c r="D2119" s="77">
        <v>-72.807043500000006</v>
      </c>
      <c r="E2119" s="77" t="s">
        <v>42</v>
      </c>
      <c r="F2119" s="77">
        <v>2500</v>
      </c>
      <c r="H2119" s="77" t="s">
        <v>70</v>
      </c>
      <c r="I2119" s="77">
        <v>2015</v>
      </c>
      <c r="J2119" s="77">
        <v>454.72686230248303</v>
      </c>
      <c r="K2119" s="77" t="s">
        <v>29</v>
      </c>
      <c r="L2119" s="77" t="s">
        <v>29</v>
      </c>
      <c r="N2119" s="77">
        <v>1</v>
      </c>
      <c r="O2119" s="77">
        <v>0</v>
      </c>
      <c r="P2119" s="77" t="s">
        <v>12</v>
      </c>
      <c r="Q2119" s="77">
        <v>42.360253399999998</v>
      </c>
      <c r="R2119" s="77">
        <v>-71.058291199999999</v>
      </c>
      <c r="S2119" s="77">
        <v>342.16913159759099</v>
      </c>
      <c r="T2119" s="77">
        <v>0.20681334708834301</v>
      </c>
      <c r="U2119" s="77">
        <v>233</v>
      </c>
      <c r="V2119" s="77">
        <v>756</v>
      </c>
      <c r="W2119" s="77">
        <v>9.8395999999999997E-2</v>
      </c>
      <c r="X2119" s="77">
        <v>0</v>
      </c>
      <c r="Y2119" s="77">
        <v>0</v>
      </c>
      <c r="Z2119" s="77">
        <v>0</v>
      </c>
      <c r="AA2119" s="77">
        <v>65.696473266737399</v>
      </c>
      <c r="AB2119" s="77">
        <v>0.30520934708834302</v>
      </c>
      <c r="AC2119" s="77">
        <v>1509.4233355692199</v>
      </c>
      <c r="AE2119" s="87" t="str">
        <f t="shared" si="353"/>
        <v>Domestic</v>
      </c>
      <c r="AF2119" s="82" t="str">
        <f t="shared" si="354"/>
        <v>non-student</v>
      </c>
      <c r="AI2119" s="82">
        <f>'GDP per Capita'!N2119</f>
        <v>63809.64</v>
      </c>
      <c r="AJ2119" s="82">
        <f t="shared" si="355"/>
        <v>63809.64</v>
      </c>
      <c r="AK2119" s="82">
        <f t="shared" si="356"/>
        <v>63809.64</v>
      </c>
      <c r="AL2119" s="88">
        <f t="shared" si="357"/>
        <v>2.3655098752621392E-2</v>
      </c>
    </row>
    <row r="2120" spans="1:38">
      <c r="A2120" s="77" t="s">
        <v>453</v>
      </c>
      <c r="B2120" s="77">
        <v>2222</v>
      </c>
      <c r="C2120" s="77">
        <v>42.360253399999998</v>
      </c>
      <c r="D2120" s="77">
        <v>-71.058291199999999</v>
      </c>
      <c r="E2120" s="77" t="s">
        <v>42</v>
      </c>
      <c r="F2120" s="77">
        <v>635</v>
      </c>
      <c r="H2120" s="77" t="s">
        <v>64</v>
      </c>
      <c r="I2120" s="77">
        <v>2015</v>
      </c>
      <c r="J2120" s="77">
        <v>635</v>
      </c>
      <c r="K2120" s="77" t="s">
        <v>29</v>
      </c>
      <c r="L2120" s="77" t="s">
        <v>29</v>
      </c>
      <c r="N2120" s="77">
        <v>0</v>
      </c>
      <c r="O2120" s="77">
        <v>1</v>
      </c>
      <c r="P2120" s="77" t="s">
        <v>12</v>
      </c>
      <c r="Q2120" s="77">
        <v>42.360253399999998</v>
      </c>
      <c r="R2120" s="77">
        <v>-71.058291199999999</v>
      </c>
      <c r="S2120" s="77">
        <v>0</v>
      </c>
      <c r="T2120" s="77">
        <v>0</v>
      </c>
      <c r="U2120" s="77">
        <v>0</v>
      </c>
      <c r="V2120" s="77">
        <v>0</v>
      </c>
      <c r="W2120" s="77">
        <v>0</v>
      </c>
      <c r="X2120" s="77">
        <v>0</v>
      </c>
      <c r="Y2120" s="77">
        <v>0</v>
      </c>
      <c r="Z2120" s="77">
        <v>0</v>
      </c>
      <c r="AA2120" s="77">
        <v>0</v>
      </c>
      <c r="AB2120" s="77">
        <v>0</v>
      </c>
      <c r="AC2120" s="77">
        <v>635</v>
      </c>
      <c r="AE2120" s="87" t="str">
        <f t="shared" si="353"/>
        <v>Domestic</v>
      </c>
      <c r="AF2120" s="82" t="str">
        <f t="shared" si="354"/>
        <v>non-student</v>
      </c>
      <c r="AI2120" s="82">
        <f>'GDP per Capita'!N2120</f>
        <v>63809.64</v>
      </c>
      <c r="AJ2120" s="82">
        <f t="shared" si="355"/>
        <v>63809.64</v>
      </c>
      <c r="AK2120" s="82">
        <f t="shared" si="356"/>
        <v>63809.64</v>
      </c>
      <c r="AL2120" s="88">
        <f t="shared" si="357"/>
        <v>9.951474416718226E-3</v>
      </c>
    </row>
    <row r="2121" spans="1:38">
      <c r="A2121" s="77" t="s">
        <v>112</v>
      </c>
      <c r="B2121" s="77">
        <v>2223</v>
      </c>
      <c r="C2121" s="77">
        <v>40.735657000000003</v>
      </c>
      <c r="D2121" s="77">
        <v>-74.172366699999998</v>
      </c>
      <c r="E2121" s="77" t="s">
        <v>42</v>
      </c>
      <c r="F2121" s="77">
        <v>625</v>
      </c>
      <c r="H2121" s="77" t="s">
        <v>66</v>
      </c>
      <c r="I2121" s="77">
        <v>2015</v>
      </c>
      <c r="J2121" s="77">
        <v>625</v>
      </c>
      <c r="K2121" s="77" t="s">
        <v>29</v>
      </c>
      <c r="L2121" s="77" t="s">
        <v>29</v>
      </c>
      <c r="N2121" s="77">
        <v>0</v>
      </c>
      <c r="O2121" s="77">
        <v>0</v>
      </c>
      <c r="P2121" s="77" t="s">
        <v>12</v>
      </c>
      <c r="Q2121" s="77">
        <v>42.360253399999998</v>
      </c>
      <c r="R2121" s="77">
        <v>-71.058291199999999</v>
      </c>
      <c r="S2121" s="77">
        <v>631.72478309556902</v>
      </c>
      <c r="T2121" s="77">
        <v>0.24504765804985401</v>
      </c>
      <c r="U2121" s="77">
        <v>233</v>
      </c>
      <c r="V2121" s="77">
        <v>756</v>
      </c>
      <c r="W2121" s="77">
        <v>9.8395999999999997E-2</v>
      </c>
      <c r="X2121" s="77">
        <v>0</v>
      </c>
      <c r="Y2121" s="77">
        <v>0</v>
      </c>
      <c r="Z2121" s="77">
        <v>0</v>
      </c>
      <c r="AA2121" s="77">
        <v>121.29115835434899</v>
      </c>
      <c r="AB2121" s="77">
        <v>0.34344365804985399</v>
      </c>
      <c r="AC2121" s="77">
        <v>1735.29115835434</v>
      </c>
      <c r="AE2121" s="87" t="str">
        <f t="shared" si="353"/>
        <v>Domestic</v>
      </c>
      <c r="AF2121" s="82" t="str">
        <f t="shared" si="354"/>
        <v>non-student</v>
      </c>
      <c r="AI2121" s="82">
        <f>'GDP per Capita'!N2121</f>
        <v>63809.64</v>
      </c>
      <c r="AJ2121" s="82">
        <f t="shared" si="355"/>
        <v>63809.64</v>
      </c>
      <c r="AK2121" s="82">
        <f t="shared" si="356"/>
        <v>63809.64</v>
      </c>
      <c r="AL2121" s="88">
        <f t="shared" si="357"/>
        <v>2.7194811917985121E-2</v>
      </c>
    </row>
    <row r="2122" spans="1:38">
      <c r="A2122" s="77" t="s">
        <v>84</v>
      </c>
      <c r="B2122" s="77">
        <v>2224</v>
      </c>
      <c r="C2122" s="77">
        <v>24.474796099999999</v>
      </c>
      <c r="D2122" s="77">
        <v>54.370576200000002</v>
      </c>
      <c r="E2122" s="77" t="s">
        <v>37</v>
      </c>
      <c r="F2122" s="77">
        <v>1035</v>
      </c>
      <c r="H2122" s="77" t="s">
        <v>64</v>
      </c>
      <c r="I2122" s="77">
        <v>2015</v>
      </c>
      <c r="J2122" s="77">
        <v>1035</v>
      </c>
      <c r="K2122" s="77" t="s">
        <v>571</v>
      </c>
      <c r="L2122" s="77" t="s">
        <v>32</v>
      </c>
      <c r="N2122" s="77">
        <v>0</v>
      </c>
      <c r="O2122" s="77">
        <v>0</v>
      </c>
      <c r="P2122" s="77" t="s">
        <v>12</v>
      </c>
      <c r="Q2122" s="77">
        <v>42.360253399999998</v>
      </c>
      <c r="R2122" s="77">
        <v>-71.058291199999999</v>
      </c>
      <c r="S2122" s="77">
        <v>21428.699281682399</v>
      </c>
      <c r="T2122" s="77">
        <v>3.3277407815163298</v>
      </c>
      <c r="U2122" s="77">
        <v>233</v>
      </c>
      <c r="V2122" s="77">
        <v>756</v>
      </c>
      <c r="W2122" s="77">
        <v>9.8395999999999997E-2</v>
      </c>
      <c r="X2122" s="77">
        <v>0</v>
      </c>
      <c r="Y2122" s="77">
        <v>0</v>
      </c>
      <c r="Z2122" s="77">
        <v>0</v>
      </c>
      <c r="AA2122" s="77">
        <v>1960.72598427394</v>
      </c>
      <c r="AB2122" s="77">
        <v>3.4261367815163299</v>
      </c>
      <c r="AC2122" s="77">
        <v>3984.72598427394</v>
      </c>
      <c r="AE2122" s="87" t="str">
        <f t="shared" si="353"/>
        <v>International</v>
      </c>
      <c r="AF2122" s="82" t="str">
        <f t="shared" si="354"/>
        <v>non-student</v>
      </c>
      <c r="AI2122" s="82">
        <f>'GDP per Capita'!N2122</f>
        <v>39342.31</v>
      </c>
      <c r="AJ2122" s="82">
        <f t="shared" si="355"/>
        <v>39342.31</v>
      </c>
      <c r="AK2122" s="82">
        <f t="shared" si="356"/>
        <v>39342.31</v>
      </c>
      <c r="AL2122" s="88">
        <f t="shared" si="357"/>
        <v>0.10128347787087083</v>
      </c>
    </row>
    <row r="2123" spans="1:38">
      <c r="A2123" s="77" t="s">
        <v>112</v>
      </c>
      <c r="B2123" s="77">
        <v>2225</v>
      </c>
      <c r="C2123" s="77">
        <v>40.735657000000003</v>
      </c>
      <c r="D2123" s="77">
        <v>-74.172366699999998</v>
      </c>
      <c r="E2123" s="77" t="s">
        <v>42</v>
      </c>
      <c r="F2123" s="77">
        <v>0</v>
      </c>
      <c r="H2123" s="77" t="s">
        <v>63</v>
      </c>
      <c r="I2123" s="77">
        <v>2015</v>
      </c>
      <c r="J2123" s="77">
        <v>0</v>
      </c>
      <c r="K2123" s="77" t="s">
        <v>29</v>
      </c>
      <c r="L2123" s="77" t="s">
        <v>29</v>
      </c>
      <c r="N2123" s="77">
        <v>0</v>
      </c>
      <c r="O2123" s="77">
        <v>0</v>
      </c>
      <c r="P2123" s="77" t="s">
        <v>12</v>
      </c>
      <c r="Q2123" s="77">
        <v>42.360253399999998</v>
      </c>
      <c r="R2123" s="77">
        <v>-71.058291199999999</v>
      </c>
      <c r="S2123" s="77">
        <v>631.72478309556902</v>
      </c>
      <c r="T2123" s="77">
        <v>0.24504765804985401</v>
      </c>
      <c r="U2123" s="77">
        <v>233</v>
      </c>
      <c r="V2123" s="77">
        <v>756</v>
      </c>
      <c r="W2123" s="77">
        <v>9.8395999999999997E-2</v>
      </c>
      <c r="X2123" s="77">
        <v>0</v>
      </c>
      <c r="Y2123" s="77">
        <v>0</v>
      </c>
      <c r="Z2123" s="77">
        <v>0</v>
      </c>
      <c r="AA2123" s="77">
        <v>121.29115835434899</v>
      </c>
      <c r="AB2123" s="77">
        <v>0.34344365804985399</v>
      </c>
      <c r="AC2123" s="77">
        <v>1110.29115835434</v>
      </c>
      <c r="AE2123" s="87" t="str">
        <f t="shared" si="353"/>
        <v>Domestic</v>
      </c>
      <c r="AF2123" s="82" t="str">
        <f t="shared" si="354"/>
        <v>non-student</v>
      </c>
      <c r="AI2123" s="82">
        <f>'GDP per Capita'!N2123</f>
        <v>63809.64</v>
      </c>
      <c r="AJ2123" s="82">
        <f t="shared" si="355"/>
        <v>63809.64</v>
      </c>
      <c r="AK2123" s="82">
        <f t="shared" si="356"/>
        <v>63809.64</v>
      </c>
      <c r="AL2123" s="88">
        <f t="shared" si="357"/>
        <v>1.7400053633813639E-2</v>
      </c>
    </row>
    <row r="2124" spans="1:38">
      <c r="A2124" s="77" t="s">
        <v>151</v>
      </c>
      <c r="B2124" s="77">
        <v>2226</v>
      </c>
      <c r="C2124" s="77">
        <v>37.538508700000001</v>
      </c>
      <c r="D2124" s="77">
        <v>-77.434280000000001</v>
      </c>
      <c r="E2124" s="77" t="s">
        <v>42</v>
      </c>
      <c r="F2124" s="77">
        <v>0</v>
      </c>
      <c r="H2124" s="77" t="s">
        <v>63</v>
      </c>
      <c r="I2124" s="77">
        <v>2015</v>
      </c>
      <c r="J2124" s="77">
        <v>0</v>
      </c>
      <c r="K2124" s="77" t="s">
        <v>29</v>
      </c>
      <c r="L2124" s="77" t="s">
        <v>29</v>
      </c>
      <c r="N2124" s="77">
        <v>0</v>
      </c>
      <c r="O2124" s="77">
        <v>0</v>
      </c>
      <c r="P2124" s="77" t="s">
        <v>12</v>
      </c>
      <c r="Q2124" s="77">
        <v>42.360253399999998</v>
      </c>
      <c r="R2124" s="77">
        <v>-71.058291199999999</v>
      </c>
      <c r="S2124" s="77">
        <v>1526.0392290428399</v>
      </c>
      <c r="T2124" s="77">
        <v>0.36313720818235501</v>
      </c>
      <c r="U2124" s="77">
        <v>233</v>
      </c>
      <c r="V2124" s="77">
        <v>756</v>
      </c>
      <c r="W2124" s="77">
        <v>9.8395999999999997E-2</v>
      </c>
      <c r="X2124" s="77">
        <v>0</v>
      </c>
      <c r="Y2124" s="77">
        <v>0</v>
      </c>
      <c r="Z2124" s="77">
        <v>0</v>
      </c>
      <c r="AA2124" s="77">
        <v>292.999531976225</v>
      </c>
      <c r="AB2124" s="77">
        <v>0.46153320818235499</v>
      </c>
      <c r="AC2124" s="77">
        <v>1281.9995319762199</v>
      </c>
      <c r="AE2124" s="87" t="str">
        <f t="shared" si="353"/>
        <v>Domestic</v>
      </c>
      <c r="AF2124" s="82" t="str">
        <f t="shared" si="354"/>
        <v>non-student</v>
      </c>
      <c r="AI2124" s="82">
        <f>'GDP per Capita'!N2124</f>
        <v>63809.64</v>
      </c>
      <c r="AJ2124" s="82">
        <f t="shared" si="355"/>
        <v>63809.64</v>
      </c>
      <c r="AK2124" s="82">
        <f t="shared" si="356"/>
        <v>63809.64</v>
      </c>
      <c r="AL2124" s="88">
        <f t="shared" si="357"/>
        <v>2.009100085780487E-2</v>
      </c>
    </row>
    <row r="2125" spans="1:38">
      <c r="A2125" s="77" t="s">
        <v>525</v>
      </c>
      <c r="B2125" s="77">
        <v>2227</v>
      </c>
      <c r="C2125" s="77">
        <v>52.1481578</v>
      </c>
      <c r="D2125" s="77">
        <v>7.3390979999999999</v>
      </c>
      <c r="E2125" s="77" t="s">
        <v>39</v>
      </c>
      <c r="F2125" s="77">
        <v>270</v>
      </c>
      <c r="H2125" s="77" t="s">
        <v>65</v>
      </c>
      <c r="I2125" s="77">
        <v>2015</v>
      </c>
      <c r="J2125" s="77">
        <v>270</v>
      </c>
      <c r="K2125" s="77" t="s">
        <v>224</v>
      </c>
      <c r="L2125" s="77" t="s">
        <v>31</v>
      </c>
      <c r="N2125" s="77">
        <v>0</v>
      </c>
      <c r="O2125" s="77">
        <v>0</v>
      </c>
      <c r="P2125" s="77" t="s">
        <v>12</v>
      </c>
      <c r="Q2125" s="77">
        <v>42.360253399999998</v>
      </c>
      <c r="R2125" s="77">
        <v>-71.058291199999999</v>
      </c>
      <c r="S2125" s="77">
        <v>11441.646647843199</v>
      </c>
      <c r="T2125" s="77">
        <v>1.7810209051210499</v>
      </c>
      <c r="U2125" s="77">
        <v>233</v>
      </c>
      <c r="V2125" s="77">
        <v>756</v>
      </c>
      <c r="W2125" s="77">
        <v>9.8395999999999997E-2</v>
      </c>
      <c r="X2125" s="77">
        <v>0</v>
      </c>
      <c r="Y2125" s="77">
        <v>0</v>
      </c>
      <c r="Z2125" s="77">
        <v>0</v>
      </c>
      <c r="AA2125" s="77">
        <v>1201.3728980235401</v>
      </c>
      <c r="AB2125" s="77">
        <v>1.8794169051210501</v>
      </c>
      <c r="AC2125" s="77">
        <v>2460.3728980235401</v>
      </c>
      <c r="AE2125" s="87" t="str">
        <f t="shared" si="353"/>
        <v>International</v>
      </c>
      <c r="AF2125" s="82" t="str">
        <f t="shared" si="354"/>
        <v>non-student</v>
      </c>
      <c r="AI2125" s="82">
        <f>'GDP per Capita'!N2125</f>
        <v>49180.54</v>
      </c>
      <c r="AJ2125" s="82">
        <f t="shared" si="355"/>
        <v>49180.54</v>
      </c>
      <c r="AK2125" s="82">
        <f t="shared" si="356"/>
        <v>49180.54</v>
      </c>
      <c r="AL2125" s="88">
        <f t="shared" si="357"/>
        <v>5.0027366475104584E-2</v>
      </c>
    </row>
    <row r="2126" spans="1:38">
      <c r="A2126" s="77" t="s">
        <v>100</v>
      </c>
      <c r="B2126" s="77">
        <v>2228</v>
      </c>
      <c r="C2126" s="77">
        <v>33.425505600000001</v>
      </c>
      <c r="D2126" s="77">
        <v>-111.94001249999999</v>
      </c>
      <c r="E2126" s="77" t="s">
        <v>38</v>
      </c>
      <c r="F2126" s="77">
        <v>166</v>
      </c>
      <c r="H2126" s="77" t="s">
        <v>65</v>
      </c>
      <c r="I2126" s="77">
        <v>2015</v>
      </c>
      <c r="J2126" s="77">
        <v>166</v>
      </c>
      <c r="K2126" s="77" t="s">
        <v>29</v>
      </c>
      <c r="L2126" s="77" t="s">
        <v>29</v>
      </c>
      <c r="N2126" s="77">
        <v>0</v>
      </c>
      <c r="O2126" s="77">
        <v>0</v>
      </c>
      <c r="P2126" s="77" t="s">
        <v>12</v>
      </c>
      <c r="Q2126" s="77">
        <v>42.360253399999998</v>
      </c>
      <c r="R2126" s="77">
        <v>-71.058291199999999</v>
      </c>
      <c r="S2126" s="77">
        <v>7367.9007472103003</v>
      </c>
      <c r="T2126" s="77">
        <v>1.2005821000619401</v>
      </c>
      <c r="U2126" s="77">
        <v>233</v>
      </c>
      <c r="V2126" s="77">
        <v>378</v>
      </c>
      <c r="W2126" s="77">
        <v>4.9197999999999999E-2</v>
      </c>
      <c r="X2126" s="77">
        <v>0</v>
      </c>
      <c r="Y2126" s="77">
        <v>0</v>
      </c>
      <c r="Z2126" s="77">
        <v>0</v>
      </c>
      <c r="AA2126" s="77">
        <v>884.14808966523697</v>
      </c>
      <c r="AB2126" s="77">
        <v>1.24978010006194</v>
      </c>
      <c r="AC2126" s="77">
        <v>1661.1480896652299</v>
      </c>
      <c r="AE2126" s="87" t="str">
        <f t="shared" si="353"/>
        <v>Domestic</v>
      </c>
      <c r="AF2126" s="82" t="str">
        <f t="shared" si="354"/>
        <v>student</v>
      </c>
      <c r="AI2126" s="82">
        <f>'GDP per Capita'!N2126</f>
        <v>63809.64</v>
      </c>
      <c r="AJ2126" s="82">
        <f t="shared" si="355"/>
        <v>63809.64</v>
      </c>
      <c r="AK2126" s="82">
        <f t="shared" si="356"/>
        <v>63809.64</v>
      </c>
      <c r="AL2126" s="88">
        <f t="shared" si="357"/>
        <v>2.6032870419974631E-2</v>
      </c>
    </row>
    <row r="2127" spans="1:38">
      <c r="A2127" s="77" t="s">
        <v>85</v>
      </c>
      <c r="B2127" s="77">
        <v>2229</v>
      </c>
      <c r="C2127" s="77">
        <v>36.062584299999997</v>
      </c>
      <c r="D2127" s="77">
        <v>-94.157432799999995</v>
      </c>
      <c r="E2127" s="77" t="s">
        <v>37</v>
      </c>
      <c r="F2127" s="77">
        <v>116</v>
      </c>
      <c r="H2127" s="77" t="s">
        <v>69</v>
      </c>
      <c r="I2127" s="77">
        <v>2015</v>
      </c>
      <c r="J2127" s="77">
        <v>116</v>
      </c>
      <c r="K2127" s="77" t="s">
        <v>29</v>
      </c>
      <c r="L2127" s="77" t="s">
        <v>29</v>
      </c>
      <c r="N2127" s="77">
        <v>0</v>
      </c>
      <c r="O2127" s="77">
        <v>0</v>
      </c>
      <c r="P2127" s="77" t="s">
        <v>12</v>
      </c>
      <c r="Q2127" s="77">
        <v>42.360253399999998</v>
      </c>
      <c r="R2127" s="77">
        <v>-71.058291199999999</v>
      </c>
      <c r="S2127" s="77">
        <v>4203.5348036292398</v>
      </c>
      <c r="T2127" s="77">
        <v>0.75452457788448701</v>
      </c>
      <c r="U2127" s="77">
        <v>233</v>
      </c>
      <c r="V2127" s="77">
        <v>756</v>
      </c>
      <c r="W2127" s="77">
        <v>9.8395999999999997E-2</v>
      </c>
      <c r="X2127" s="77">
        <v>0</v>
      </c>
      <c r="Y2127" s="77">
        <v>0</v>
      </c>
      <c r="Z2127" s="77">
        <v>0</v>
      </c>
      <c r="AA2127" s="77">
        <v>504.42417643550903</v>
      </c>
      <c r="AB2127" s="77">
        <v>0.85292057788448705</v>
      </c>
      <c r="AC2127" s="77">
        <v>1609.4241764355099</v>
      </c>
      <c r="AE2127" s="87" t="str">
        <f t="shared" si="353"/>
        <v>Domestic</v>
      </c>
      <c r="AF2127" s="82" t="str">
        <f t="shared" si="354"/>
        <v>non-student</v>
      </c>
      <c r="AI2127" s="82">
        <f>'GDP per Capita'!N2127</f>
        <v>63809.64</v>
      </c>
      <c r="AJ2127" s="82">
        <f t="shared" si="355"/>
        <v>63809.64</v>
      </c>
      <c r="AK2127" s="82">
        <f t="shared" si="356"/>
        <v>63809.64</v>
      </c>
      <c r="AL2127" s="88">
        <f t="shared" si="357"/>
        <v>2.5222273255820122E-2</v>
      </c>
    </row>
    <row r="2128" spans="1:38">
      <c r="A2128" s="77" t="s">
        <v>167</v>
      </c>
      <c r="B2128" s="77">
        <v>2230</v>
      </c>
      <c r="C2128" s="77">
        <v>47.603832099999998</v>
      </c>
      <c r="D2128" s="77">
        <v>-122.3300624</v>
      </c>
      <c r="E2128" s="77" t="s">
        <v>37</v>
      </c>
      <c r="F2128" s="77">
        <v>535</v>
      </c>
      <c r="H2128" s="77" t="s">
        <v>64</v>
      </c>
      <c r="I2128" s="77">
        <v>2015</v>
      </c>
      <c r="J2128" s="77">
        <v>535</v>
      </c>
      <c r="K2128" s="77" t="s">
        <v>29</v>
      </c>
      <c r="L2128" s="77" t="s">
        <v>29</v>
      </c>
      <c r="N2128" s="77">
        <v>0</v>
      </c>
      <c r="O2128" s="77">
        <v>0</v>
      </c>
      <c r="P2128" s="77" t="s">
        <v>12</v>
      </c>
      <c r="Q2128" s="77">
        <v>42.360253399999998</v>
      </c>
      <c r="R2128" s="77">
        <v>-71.058291199999999</v>
      </c>
      <c r="S2128" s="77">
        <v>8000.0233393051703</v>
      </c>
      <c r="T2128" s="77">
        <v>1.2887317412496799</v>
      </c>
      <c r="U2128" s="77">
        <v>233</v>
      </c>
      <c r="V2128" s="77">
        <v>756</v>
      </c>
      <c r="W2128" s="77">
        <v>9.8395999999999997E-2</v>
      </c>
      <c r="X2128" s="77">
        <v>0</v>
      </c>
      <c r="Y2128" s="77">
        <v>0</v>
      </c>
      <c r="Z2128" s="77">
        <v>0</v>
      </c>
      <c r="AA2128" s="77">
        <v>840.002450627043</v>
      </c>
      <c r="AB2128" s="77">
        <v>1.3871277412496801</v>
      </c>
      <c r="AC2128" s="77">
        <v>2364.0024506270402</v>
      </c>
      <c r="AE2128" s="87" t="str">
        <f t="shared" si="353"/>
        <v>Domestic</v>
      </c>
      <c r="AF2128" s="82" t="str">
        <f t="shared" si="354"/>
        <v>non-student</v>
      </c>
      <c r="AI2128" s="82">
        <f>'GDP per Capita'!N2128</f>
        <v>63809.64</v>
      </c>
      <c r="AJ2128" s="82">
        <f t="shared" si="355"/>
        <v>63809.64</v>
      </c>
      <c r="AK2128" s="82">
        <f t="shared" si="356"/>
        <v>63809.64</v>
      </c>
      <c r="AL2128" s="88">
        <f t="shared" si="357"/>
        <v>3.7047732139329423E-2</v>
      </c>
    </row>
    <row r="2129" spans="1:38">
      <c r="A2129" s="77" t="s">
        <v>163</v>
      </c>
      <c r="B2129" s="77">
        <v>2231</v>
      </c>
      <c r="C2129" s="77">
        <v>39.101874199999997</v>
      </c>
      <c r="D2129" s="77">
        <v>-84.512833200000003</v>
      </c>
      <c r="E2129" s="77" t="s">
        <v>37</v>
      </c>
      <c r="F2129" s="77">
        <v>535</v>
      </c>
      <c r="H2129" s="77" t="s">
        <v>64</v>
      </c>
      <c r="I2129" s="77">
        <v>2015</v>
      </c>
      <c r="J2129" s="77">
        <v>535</v>
      </c>
      <c r="K2129" s="77" t="s">
        <v>29</v>
      </c>
      <c r="L2129" s="77" t="s">
        <v>29</v>
      </c>
      <c r="N2129" s="77">
        <v>0</v>
      </c>
      <c r="O2129" s="77">
        <v>0</v>
      </c>
      <c r="P2129" s="77" t="s">
        <v>12</v>
      </c>
      <c r="Q2129" s="77">
        <v>42.360253399999998</v>
      </c>
      <c r="R2129" s="77">
        <v>-71.058291199999999</v>
      </c>
      <c r="S2129" s="77">
        <v>2377.3177246062301</v>
      </c>
      <c r="T2129" s="77">
        <v>0.47554408591323299</v>
      </c>
      <c r="U2129" s="77">
        <v>233</v>
      </c>
      <c r="V2129" s="77">
        <v>756</v>
      </c>
      <c r="W2129" s="77">
        <v>9.8395999999999997E-2</v>
      </c>
      <c r="X2129" s="77">
        <v>0</v>
      </c>
      <c r="Y2129" s="77">
        <v>0</v>
      </c>
      <c r="Z2129" s="77">
        <v>0</v>
      </c>
      <c r="AA2129" s="77">
        <v>456.44500312439698</v>
      </c>
      <c r="AB2129" s="77">
        <v>0.57394008591323298</v>
      </c>
      <c r="AC2129" s="77">
        <v>1980.44500312439</v>
      </c>
      <c r="AE2129" s="87" t="str">
        <f t="shared" si="353"/>
        <v>Domestic</v>
      </c>
      <c r="AF2129" s="82" t="str">
        <f t="shared" si="354"/>
        <v>non-student</v>
      </c>
      <c r="AI2129" s="82">
        <f>'GDP per Capita'!N2129</f>
        <v>63809.64</v>
      </c>
      <c r="AJ2129" s="82">
        <f t="shared" si="355"/>
        <v>63809.64</v>
      </c>
      <c r="AK2129" s="82">
        <f t="shared" si="356"/>
        <v>63809.64</v>
      </c>
      <c r="AL2129" s="88">
        <f t="shared" si="357"/>
        <v>3.103676816111782E-2</v>
      </c>
    </row>
    <row r="2130" spans="1:38">
      <c r="A2130" s="77" t="s">
        <v>201</v>
      </c>
      <c r="B2130" s="77">
        <v>2232</v>
      </c>
      <c r="C2130" s="77">
        <v>39.629680899999997</v>
      </c>
      <c r="D2130" s="77">
        <v>-79.955943700000006</v>
      </c>
      <c r="E2130" s="77" t="s">
        <v>41</v>
      </c>
      <c r="F2130" s="77">
        <v>535</v>
      </c>
      <c r="H2130" s="77" t="s">
        <v>64</v>
      </c>
      <c r="I2130" s="77">
        <v>2015</v>
      </c>
      <c r="J2130" s="77">
        <v>535</v>
      </c>
      <c r="K2130" s="77" t="s">
        <v>29</v>
      </c>
      <c r="L2130" s="77" t="s">
        <v>29</v>
      </c>
      <c r="N2130" s="77">
        <v>0</v>
      </c>
      <c r="O2130" s="77">
        <v>0</v>
      </c>
      <c r="P2130" s="77" t="s">
        <v>12</v>
      </c>
      <c r="Q2130" s="77">
        <v>42.360253399999998</v>
      </c>
      <c r="R2130" s="77">
        <v>-71.058291199999999</v>
      </c>
      <c r="S2130" s="77">
        <v>1611.20315633369</v>
      </c>
      <c r="T2130" s="77">
        <v>0.37438265983179297</v>
      </c>
      <c r="U2130" s="77">
        <v>233</v>
      </c>
      <c r="V2130" s="77">
        <v>756</v>
      </c>
      <c r="W2130" s="77">
        <v>9.8395999999999997E-2</v>
      </c>
      <c r="X2130" s="77">
        <v>0</v>
      </c>
      <c r="Y2130" s="77">
        <v>0</v>
      </c>
      <c r="Z2130" s="77">
        <v>0</v>
      </c>
      <c r="AA2130" s="77">
        <v>309.35100601606899</v>
      </c>
      <c r="AB2130" s="77">
        <v>0.47277865983179301</v>
      </c>
      <c r="AC2130" s="77">
        <v>1833.35100601606</v>
      </c>
      <c r="AE2130" s="87" t="str">
        <f t="shared" si="353"/>
        <v>Domestic</v>
      </c>
      <c r="AF2130" s="82" t="str">
        <f t="shared" si="354"/>
        <v>non-student</v>
      </c>
      <c r="AI2130" s="82">
        <f>'GDP per Capita'!N2130</f>
        <v>63809.64</v>
      </c>
      <c r="AJ2130" s="82">
        <f t="shared" si="355"/>
        <v>63809.64</v>
      </c>
      <c r="AK2130" s="82">
        <f t="shared" si="356"/>
        <v>63809.64</v>
      </c>
      <c r="AL2130" s="88">
        <f t="shared" si="357"/>
        <v>2.873156792635188E-2</v>
      </c>
    </row>
    <row r="2131" spans="1:38">
      <c r="A2131" s="77" t="s">
        <v>112</v>
      </c>
      <c r="B2131" s="77">
        <v>2233</v>
      </c>
      <c r="C2131" s="77">
        <v>40.735657000000003</v>
      </c>
      <c r="D2131" s="77">
        <v>-74.172366699999998</v>
      </c>
      <c r="E2131" s="77" t="s">
        <v>42</v>
      </c>
      <c r="F2131" s="77">
        <v>0</v>
      </c>
      <c r="H2131" s="77" t="s">
        <v>67</v>
      </c>
      <c r="I2131" s="77">
        <v>2015</v>
      </c>
      <c r="J2131" s="77">
        <v>0</v>
      </c>
      <c r="K2131" s="77" t="s">
        <v>29</v>
      </c>
      <c r="L2131" s="77" t="s">
        <v>29</v>
      </c>
      <c r="N2131" s="77">
        <v>0</v>
      </c>
      <c r="O2131" s="77">
        <v>0</v>
      </c>
      <c r="P2131" s="77" t="s">
        <v>12</v>
      </c>
      <c r="Q2131" s="77">
        <v>42.360253399999998</v>
      </c>
      <c r="R2131" s="77">
        <v>-71.058291199999999</v>
      </c>
      <c r="S2131" s="77">
        <v>631.72478309556902</v>
      </c>
      <c r="T2131" s="77">
        <v>0.24504765804985401</v>
      </c>
      <c r="U2131" s="77">
        <v>233</v>
      </c>
      <c r="V2131" s="77">
        <v>756</v>
      </c>
      <c r="W2131" s="77">
        <v>9.8395999999999997E-2</v>
      </c>
      <c r="X2131" s="77">
        <v>0</v>
      </c>
      <c r="Y2131" s="77">
        <v>0</v>
      </c>
      <c r="Z2131" s="77">
        <v>0</v>
      </c>
      <c r="AA2131" s="77">
        <v>121.29115835434899</v>
      </c>
      <c r="AB2131" s="77">
        <v>0.34344365804985399</v>
      </c>
      <c r="AC2131" s="77">
        <v>1110.29115835434</v>
      </c>
      <c r="AE2131" s="87" t="str">
        <f t="shared" si="353"/>
        <v>Domestic</v>
      </c>
      <c r="AF2131" s="82" t="str">
        <f t="shared" si="354"/>
        <v>non-student</v>
      </c>
      <c r="AI2131" s="82">
        <f>'GDP per Capita'!N2131</f>
        <v>63809.64</v>
      </c>
      <c r="AJ2131" s="82">
        <f t="shared" si="355"/>
        <v>63809.64</v>
      </c>
      <c r="AK2131" s="82">
        <f t="shared" si="356"/>
        <v>63809.64</v>
      </c>
      <c r="AL2131" s="88">
        <f t="shared" si="357"/>
        <v>1.7400053633813639E-2</v>
      </c>
    </row>
    <row r="2132" spans="1:38">
      <c r="A2132" s="77" t="s">
        <v>34</v>
      </c>
      <c r="B2132" s="77">
        <v>2234</v>
      </c>
      <c r="C2132" s="77">
        <v>0</v>
      </c>
      <c r="D2132" s="77">
        <v>0</v>
      </c>
      <c r="E2132" s="77" t="s">
        <v>37</v>
      </c>
      <c r="F2132" s="77">
        <v>0</v>
      </c>
      <c r="H2132" s="77" t="s">
        <v>67</v>
      </c>
      <c r="I2132" s="77">
        <v>2015</v>
      </c>
      <c r="J2132" s="77">
        <v>0</v>
      </c>
      <c r="K2132" s="77" t="s">
        <v>34</v>
      </c>
      <c r="L2132" s="77" t="s">
        <v>34</v>
      </c>
      <c r="N2132" s="77">
        <v>0</v>
      </c>
      <c r="O2132" s="77">
        <v>0</v>
      </c>
      <c r="P2132" s="77" t="s">
        <v>12</v>
      </c>
      <c r="Q2132" s="77">
        <v>42.360253399999998</v>
      </c>
      <c r="R2132" s="77">
        <v>-71.058291199999999</v>
      </c>
      <c r="S2132" s="77">
        <v>6364.7321579138998</v>
      </c>
      <c r="T2132" s="77">
        <v>1.06556053250656</v>
      </c>
      <c r="U2132" s="77">
        <v>208.50111856823199</v>
      </c>
      <c r="V2132" s="77">
        <v>574.73181818181797</v>
      </c>
      <c r="W2132" s="77">
        <v>7.4803322727272997E-2</v>
      </c>
      <c r="X2132" s="77">
        <v>1</v>
      </c>
      <c r="Y2132" s="77">
        <v>1</v>
      </c>
      <c r="Z2132" s="77">
        <v>1</v>
      </c>
      <c r="AA2132" s="77">
        <v>763.76785894966804</v>
      </c>
      <c r="AB2132" s="77">
        <v>1.14036385523383</v>
      </c>
      <c r="AC2132" s="77">
        <v>1547.0007956997099</v>
      </c>
      <c r="AE2132" s="87" t="str">
        <f t="shared" si="353"/>
        <v>Unknown</v>
      </c>
      <c r="AF2132" s="82" t="str">
        <f t="shared" si="354"/>
        <v>non-student</v>
      </c>
      <c r="AI2132" s="82" t="e">
        <f>'GDP per Capita'!N2132</f>
        <v>#N/A</v>
      </c>
      <c r="AJ2132" s="82" t="str">
        <f t="shared" si="355"/>
        <v/>
      </c>
      <c r="AK2132" s="82">
        <f t="shared" si="356"/>
        <v>57550.842940441376</v>
      </c>
      <c r="AL2132" s="88">
        <f t="shared" si="357"/>
        <v>2.6880593170471562E-2</v>
      </c>
    </row>
    <row r="2133" spans="1:38">
      <c r="A2133" s="77" t="s">
        <v>526</v>
      </c>
      <c r="B2133" s="77">
        <v>2235</v>
      </c>
      <c r="C2133" s="77">
        <v>42.898656600000002</v>
      </c>
      <c r="D2133" s="77">
        <v>-75.640220400000004</v>
      </c>
      <c r="E2133" s="77" t="s">
        <v>42</v>
      </c>
      <c r="F2133" s="77">
        <v>535</v>
      </c>
      <c r="H2133" s="77" t="s">
        <v>64</v>
      </c>
      <c r="I2133" s="77">
        <v>2015</v>
      </c>
      <c r="J2133" s="77">
        <v>535</v>
      </c>
      <c r="K2133" s="77" t="s">
        <v>29</v>
      </c>
      <c r="L2133" s="77" t="s">
        <v>29</v>
      </c>
      <c r="N2133" s="77">
        <v>0</v>
      </c>
      <c r="O2133" s="77">
        <v>0</v>
      </c>
      <c r="P2133" s="77" t="s">
        <v>12</v>
      </c>
      <c r="Q2133" s="77">
        <v>42.360253399999998</v>
      </c>
      <c r="R2133" s="77">
        <v>-71.058291199999999</v>
      </c>
      <c r="S2133" s="77">
        <v>759.11165507134899</v>
      </c>
      <c r="T2133" s="77">
        <v>0.26186842894601498</v>
      </c>
      <c r="U2133" s="77">
        <v>233</v>
      </c>
      <c r="V2133" s="77">
        <v>756</v>
      </c>
      <c r="W2133" s="77">
        <v>9.8395999999999997E-2</v>
      </c>
      <c r="X2133" s="77">
        <v>0</v>
      </c>
      <c r="Y2133" s="77">
        <v>0</v>
      </c>
      <c r="Z2133" s="77">
        <v>0</v>
      </c>
      <c r="AA2133" s="77">
        <v>145.74943777369899</v>
      </c>
      <c r="AB2133" s="77">
        <v>0.36026442894601501</v>
      </c>
      <c r="AC2133" s="77">
        <v>1669.74943777369</v>
      </c>
      <c r="AE2133" s="87" t="str">
        <f t="shared" si="353"/>
        <v>Domestic</v>
      </c>
      <c r="AF2133" s="82" t="str">
        <f t="shared" si="354"/>
        <v>non-student</v>
      </c>
      <c r="AI2133" s="82">
        <f>'GDP per Capita'!N2133</f>
        <v>63809.64</v>
      </c>
      <c r="AJ2133" s="82">
        <f t="shared" si="355"/>
        <v>63809.64</v>
      </c>
      <c r="AK2133" s="82">
        <f t="shared" si="356"/>
        <v>63809.64</v>
      </c>
      <c r="AL2133" s="88">
        <f t="shared" si="357"/>
        <v>2.6167667420999241E-2</v>
      </c>
    </row>
    <row r="2134" spans="1:38">
      <c r="A2134" s="77" t="s">
        <v>527</v>
      </c>
      <c r="B2134" s="77">
        <v>2236</v>
      </c>
      <c r="C2134" s="77">
        <v>26.5256179</v>
      </c>
      <c r="D2134" s="77">
        <v>-80.066602599999996</v>
      </c>
      <c r="E2134" s="77" t="s">
        <v>42</v>
      </c>
      <c r="F2134" s="77">
        <v>650</v>
      </c>
      <c r="H2134" s="77" t="s">
        <v>64</v>
      </c>
      <c r="I2134" s="77">
        <v>2015</v>
      </c>
      <c r="J2134" s="77">
        <v>650</v>
      </c>
      <c r="K2134" s="77" t="s">
        <v>29</v>
      </c>
      <c r="L2134" s="77" t="s">
        <v>29</v>
      </c>
      <c r="N2134" s="77">
        <v>0</v>
      </c>
      <c r="O2134" s="77">
        <v>0</v>
      </c>
      <c r="P2134" s="77" t="s">
        <v>12</v>
      </c>
      <c r="Q2134" s="77">
        <v>42.360253399999998</v>
      </c>
      <c r="R2134" s="77">
        <v>-71.058291199999999</v>
      </c>
      <c r="S2134" s="77">
        <v>3884.12837831464</v>
      </c>
      <c r="T2134" s="77">
        <v>0.70367591905521898</v>
      </c>
      <c r="U2134" s="77">
        <v>233</v>
      </c>
      <c r="V2134" s="77">
        <v>756</v>
      </c>
      <c r="W2134" s="77">
        <v>9.8395999999999997E-2</v>
      </c>
      <c r="X2134" s="77">
        <v>0</v>
      </c>
      <c r="Y2134" s="77">
        <v>0</v>
      </c>
      <c r="Z2134" s="77">
        <v>0</v>
      </c>
      <c r="AA2134" s="77">
        <v>745.75264863641098</v>
      </c>
      <c r="AB2134" s="77">
        <v>0.80207191905521902</v>
      </c>
      <c r="AC2134" s="77">
        <v>2384.75264863641</v>
      </c>
      <c r="AE2134" s="87" t="str">
        <f t="shared" si="353"/>
        <v>Domestic</v>
      </c>
      <c r="AF2134" s="82" t="str">
        <f t="shared" si="354"/>
        <v>non-student</v>
      </c>
      <c r="AI2134" s="82">
        <f>'GDP per Capita'!N2134</f>
        <v>63809.64</v>
      </c>
      <c r="AJ2134" s="82">
        <f t="shared" si="355"/>
        <v>63809.64</v>
      </c>
      <c r="AK2134" s="82">
        <f t="shared" si="356"/>
        <v>63809.64</v>
      </c>
      <c r="AL2134" s="88">
        <f t="shared" si="357"/>
        <v>3.7372921217490175E-2</v>
      </c>
    </row>
    <row r="2135" spans="1:38">
      <c r="A2135" s="77" t="s">
        <v>527</v>
      </c>
      <c r="B2135" s="77">
        <v>2237</v>
      </c>
      <c r="C2135" s="77">
        <v>26.5256179</v>
      </c>
      <c r="D2135" s="77">
        <v>-80.066602599999996</v>
      </c>
      <c r="E2135" s="77" t="s">
        <v>42</v>
      </c>
      <c r="F2135" s="77">
        <v>2500</v>
      </c>
      <c r="H2135" s="77" t="s">
        <v>72</v>
      </c>
      <c r="I2135" s="77">
        <v>2015</v>
      </c>
      <c r="J2135" s="77">
        <v>454.72686230248303</v>
      </c>
      <c r="K2135" s="77" t="s">
        <v>29</v>
      </c>
      <c r="L2135" s="77" t="s">
        <v>29</v>
      </c>
      <c r="N2135" s="77">
        <v>1</v>
      </c>
      <c r="O2135" s="77">
        <v>0</v>
      </c>
      <c r="P2135" s="77" t="s">
        <v>12</v>
      </c>
      <c r="Q2135" s="77">
        <v>42.360253399999998</v>
      </c>
      <c r="R2135" s="77">
        <v>-71.058291199999999</v>
      </c>
      <c r="S2135" s="77">
        <v>3884.12837831464</v>
      </c>
      <c r="T2135" s="77">
        <v>0.70367591905521898</v>
      </c>
      <c r="U2135" s="77">
        <v>233</v>
      </c>
      <c r="V2135" s="77">
        <v>756</v>
      </c>
      <c r="W2135" s="77">
        <v>9.8395999999999997E-2</v>
      </c>
      <c r="X2135" s="77">
        <v>0</v>
      </c>
      <c r="Y2135" s="77">
        <v>0</v>
      </c>
      <c r="Z2135" s="77">
        <v>0</v>
      </c>
      <c r="AA2135" s="77">
        <v>745.75264863641098</v>
      </c>
      <c r="AB2135" s="77">
        <v>0.80207191905521902</v>
      </c>
      <c r="AC2135" s="77">
        <v>2189.4795109388901</v>
      </c>
      <c r="AE2135" s="87" t="str">
        <f t="shared" si="353"/>
        <v>Domestic</v>
      </c>
      <c r="AF2135" s="82" t="str">
        <f t="shared" si="354"/>
        <v>non-student</v>
      </c>
      <c r="AI2135" s="82">
        <f>'GDP per Capita'!N2135</f>
        <v>63809.64</v>
      </c>
      <c r="AJ2135" s="82">
        <f t="shared" si="355"/>
        <v>63809.64</v>
      </c>
      <c r="AK2135" s="82">
        <f t="shared" si="356"/>
        <v>63809.64</v>
      </c>
      <c r="AL2135" s="88">
        <f t="shared" si="357"/>
        <v>3.4312676124467874E-2</v>
      </c>
    </row>
    <row r="2136" spans="1:38">
      <c r="A2136" s="77" t="s">
        <v>528</v>
      </c>
      <c r="B2136" s="77">
        <v>2238</v>
      </c>
      <c r="C2136" s="77">
        <v>42.584213599999998</v>
      </c>
      <c r="D2136" s="77">
        <v>-76.070490599999999</v>
      </c>
      <c r="E2136" s="77" t="s">
        <v>42</v>
      </c>
      <c r="F2136" s="77">
        <v>1335</v>
      </c>
      <c r="H2136" s="77" t="s">
        <v>64</v>
      </c>
      <c r="I2136" s="77">
        <v>2015</v>
      </c>
      <c r="J2136" s="77">
        <v>1335</v>
      </c>
      <c r="K2136" s="77" t="s">
        <v>29</v>
      </c>
      <c r="L2136" s="77" t="s">
        <v>29</v>
      </c>
      <c r="N2136" s="77">
        <v>0</v>
      </c>
      <c r="O2136" s="77">
        <v>0</v>
      </c>
      <c r="P2136" s="77" t="s">
        <v>12</v>
      </c>
      <c r="Q2136" s="77">
        <v>42.360253399999998</v>
      </c>
      <c r="R2136" s="77">
        <v>-71.058291199999999</v>
      </c>
      <c r="S2136" s="77">
        <v>823.56728331292504</v>
      </c>
      <c r="T2136" s="77">
        <v>0.27037945789902901</v>
      </c>
      <c r="U2136" s="77">
        <v>233</v>
      </c>
      <c r="V2136" s="77">
        <v>756</v>
      </c>
      <c r="W2136" s="77">
        <v>9.8395999999999997E-2</v>
      </c>
      <c r="X2136" s="77">
        <v>0</v>
      </c>
      <c r="Y2136" s="77">
        <v>0</v>
      </c>
      <c r="Z2136" s="77">
        <v>0</v>
      </c>
      <c r="AA2136" s="77">
        <v>158.124918396081</v>
      </c>
      <c r="AB2136" s="77">
        <v>0.36877545789902899</v>
      </c>
      <c r="AC2136" s="77">
        <v>2482.1249183960799</v>
      </c>
      <c r="AE2136" s="87" t="str">
        <f t="shared" si="353"/>
        <v>Domestic</v>
      </c>
      <c r="AF2136" s="82" t="str">
        <f t="shared" si="354"/>
        <v>non-student</v>
      </c>
      <c r="AI2136" s="82">
        <f>'GDP per Capita'!N2136</f>
        <v>63809.64</v>
      </c>
      <c r="AJ2136" s="82">
        <f t="shared" si="355"/>
        <v>63809.64</v>
      </c>
      <c r="AK2136" s="82">
        <f t="shared" si="356"/>
        <v>63809.64</v>
      </c>
      <c r="AL2136" s="88">
        <f t="shared" si="357"/>
        <v>3.889890177089355E-2</v>
      </c>
    </row>
    <row r="2137" spans="1:38">
      <c r="A2137" s="77" t="s">
        <v>182</v>
      </c>
      <c r="B2137" s="77">
        <v>2239</v>
      </c>
      <c r="C2137" s="77">
        <v>49.260872399999997</v>
      </c>
      <c r="D2137" s="77">
        <v>-123.1139529</v>
      </c>
      <c r="E2137" s="77" t="s">
        <v>42</v>
      </c>
      <c r="F2137" s="77">
        <v>370</v>
      </c>
      <c r="H2137" s="77" t="s">
        <v>65</v>
      </c>
      <c r="I2137" s="77">
        <v>2015</v>
      </c>
      <c r="J2137" s="77">
        <v>370</v>
      </c>
      <c r="K2137" s="77" t="s">
        <v>320</v>
      </c>
      <c r="L2137" s="77" t="s">
        <v>28</v>
      </c>
      <c r="N2137" s="77">
        <v>0</v>
      </c>
      <c r="O2137" s="77">
        <v>0</v>
      </c>
      <c r="P2137" s="77" t="s">
        <v>12</v>
      </c>
      <c r="Q2137" s="77">
        <v>42.360253399999998</v>
      </c>
      <c r="R2137" s="77">
        <v>-71.058291199999999</v>
      </c>
      <c r="S2137" s="77">
        <v>8048.6741558850699</v>
      </c>
      <c r="T2137" s="77">
        <v>1.2955452927181299</v>
      </c>
      <c r="U2137" s="77">
        <v>233</v>
      </c>
      <c r="V2137" s="77">
        <v>756</v>
      </c>
      <c r="W2137" s="77">
        <v>9.8395999999999997E-2</v>
      </c>
      <c r="X2137" s="77">
        <v>0</v>
      </c>
      <c r="Y2137" s="77">
        <v>0</v>
      </c>
      <c r="Z2137" s="77">
        <v>0</v>
      </c>
      <c r="AA2137" s="77">
        <v>845.11078636793297</v>
      </c>
      <c r="AB2137" s="77">
        <v>1.3939412927181301</v>
      </c>
      <c r="AC2137" s="77">
        <v>2204.1107863679299</v>
      </c>
      <c r="AE2137" s="87" t="str">
        <f t="shared" si="353"/>
        <v>International</v>
      </c>
      <c r="AF2137" s="82" t="str">
        <f t="shared" si="354"/>
        <v>non-student</v>
      </c>
      <c r="AI2137" s="82">
        <f>'GDP per Capita'!N2137</f>
        <v>49196.49</v>
      </c>
      <c r="AJ2137" s="82">
        <f t="shared" si="355"/>
        <v>49196.49</v>
      </c>
      <c r="AK2137" s="82">
        <f t="shared" si="356"/>
        <v>49196.49</v>
      </c>
      <c r="AL2137" s="88">
        <f t="shared" si="357"/>
        <v>4.4802195977150606E-2</v>
      </c>
    </row>
    <row r="2138" spans="1:38">
      <c r="A2138" s="77" t="s">
        <v>176</v>
      </c>
      <c r="B2138" s="77">
        <v>2240</v>
      </c>
      <c r="C2138" s="77">
        <v>34.685074899999996</v>
      </c>
      <c r="D2138" s="77">
        <v>-82.836411099999907</v>
      </c>
      <c r="E2138" s="77" t="s">
        <v>37</v>
      </c>
      <c r="F2138" s="77">
        <v>0</v>
      </c>
      <c r="H2138" s="77" t="s">
        <v>69</v>
      </c>
      <c r="I2138" s="77">
        <v>2015</v>
      </c>
      <c r="J2138" s="77">
        <v>0</v>
      </c>
      <c r="K2138" s="77" t="s">
        <v>29</v>
      </c>
      <c r="L2138" s="77" t="s">
        <v>29</v>
      </c>
      <c r="N2138" s="77">
        <v>0</v>
      </c>
      <c r="O2138" s="77">
        <v>0</v>
      </c>
      <c r="P2138" s="77" t="s">
        <v>12</v>
      </c>
      <c r="Q2138" s="77">
        <v>42.360253399999998</v>
      </c>
      <c r="R2138" s="77">
        <v>-71.058291199999999</v>
      </c>
      <c r="S2138" s="77">
        <v>2662.5121939757</v>
      </c>
      <c r="T2138" s="77">
        <v>0.51320252556020196</v>
      </c>
      <c r="U2138" s="77">
        <v>233</v>
      </c>
      <c r="V2138" s="77">
        <v>756</v>
      </c>
      <c r="W2138" s="77">
        <v>9.8395999999999997E-2</v>
      </c>
      <c r="X2138" s="77">
        <v>0</v>
      </c>
      <c r="Y2138" s="77">
        <v>0</v>
      </c>
      <c r="Z2138" s="77">
        <v>0</v>
      </c>
      <c r="AA2138" s="77">
        <v>511.20234124333501</v>
      </c>
      <c r="AB2138" s="77">
        <v>0.611598525560202</v>
      </c>
      <c r="AC2138" s="77">
        <v>1500.20234124333</v>
      </c>
      <c r="AE2138" s="87" t="str">
        <f t="shared" si="353"/>
        <v>Domestic</v>
      </c>
      <c r="AF2138" s="82" t="str">
        <f t="shared" si="354"/>
        <v>non-student</v>
      </c>
      <c r="AI2138" s="82">
        <f>'GDP per Capita'!N2138</f>
        <v>63809.64</v>
      </c>
      <c r="AJ2138" s="82">
        <f t="shared" si="355"/>
        <v>63809.64</v>
      </c>
      <c r="AK2138" s="82">
        <f t="shared" si="356"/>
        <v>63809.64</v>
      </c>
      <c r="AL2138" s="88">
        <f t="shared" si="357"/>
        <v>2.3510590895722498E-2</v>
      </c>
    </row>
    <row r="2139" spans="1:38">
      <c r="A2139" s="77" t="s">
        <v>100</v>
      </c>
      <c r="B2139" s="77">
        <v>2241</v>
      </c>
      <c r="C2139" s="77">
        <v>33.425505600000001</v>
      </c>
      <c r="D2139" s="77">
        <v>-111.94001249999999</v>
      </c>
      <c r="E2139" s="77" t="s">
        <v>38</v>
      </c>
      <c r="F2139" s="77">
        <v>270</v>
      </c>
      <c r="H2139" s="77" t="s">
        <v>65</v>
      </c>
      <c r="I2139" s="77">
        <v>2015</v>
      </c>
      <c r="J2139" s="77">
        <v>270</v>
      </c>
      <c r="K2139" s="77" t="s">
        <v>29</v>
      </c>
      <c r="L2139" s="77" t="s">
        <v>29</v>
      </c>
      <c r="N2139" s="77">
        <v>0</v>
      </c>
      <c r="O2139" s="77">
        <v>0</v>
      </c>
      <c r="P2139" s="77" t="s">
        <v>12</v>
      </c>
      <c r="Q2139" s="77">
        <v>42.360253399999998</v>
      </c>
      <c r="R2139" s="77">
        <v>-71.058291199999999</v>
      </c>
      <c r="S2139" s="77">
        <v>7367.9007472103003</v>
      </c>
      <c r="T2139" s="77">
        <v>1.2005821000619401</v>
      </c>
      <c r="U2139" s="77">
        <v>233</v>
      </c>
      <c r="V2139" s="77">
        <v>378</v>
      </c>
      <c r="W2139" s="77">
        <v>4.9197999999999999E-2</v>
      </c>
      <c r="X2139" s="77">
        <v>0</v>
      </c>
      <c r="Y2139" s="77">
        <v>0</v>
      </c>
      <c r="Z2139" s="77">
        <v>0</v>
      </c>
      <c r="AA2139" s="77">
        <v>884.14808966523697</v>
      </c>
      <c r="AB2139" s="77">
        <v>1.24978010006194</v>
      </c>
      <c r="AC2139" s="77">
        <v>1765.1480896652299</v>
      </c>
      <c r="AE2139" s="87" t="str">
        <f t="shared" si="353"/>
        <v>Domestic</v>
      </c>
      <c r="AF2139" s="82" t="str">
        <f t="shared" si="354"/>
        <v>student</v>
      </c>
      <c r="AI2139" s="82">
        <f>'GDP per Capita'!N2139</f>
        <v>63809.64</v>
      </c>
      <c r="AJ2139" s="82">
        <f t="shared" si="355"/>
        <v>63809.64</v>
      </c>
      <c r="AK2139" s="82">
        <f t="shared" si="356"/>
        <v>63809.64</v>
      </c>
      <c r="AL2139" s="88">
        <f t="shared" si="357"/>
        <v>2.7662718198460765E-2</v>
      </c>
    </row>
    <row r="2140" spans="1:38">
      <c r="A2140" s="77" t="s">
        <v>529</v>
      </c>
      <c r="B2140" s="77">
        <v>2242</v>
      </c>
      <c r="C2140" s="77">
        <v>45.659920999999997</v>
      </c>
      <c r="D2140" s="77">
        <v>-88.879413999999997</v>
      </c>
      <c r="E2140" s="77" t="s">
        <v>43</v>
      </c>
      <c r="F2140" s="77">
        <v>535</v>
      </c>
      <c r="H2140" s="77" t="s">
        <v>64</v>
      </c>
      <c r="I2140" s="77">
        <v>2015</v>
      </c>
      <c r="J2140" s="77">
        <v>535</v>
      </c>
      <c r="K2140" s="77" t="s">
        <v>29</v>
      </c>
      <c r="L2140" s="77" t="s">
        <v>29</v>
      </c>
      <c r="N2140" s="77">
        <v>0</v>
      </c>
      <c r="O2140" s="77">
        <v>0</v>
      </c>
      <c r="P2140" s="77" t="s">
        <v>12</v>
      </c>
      <c r="Q2140" s="77">
        <v>42.360253399999998</v>
      </c>
      <c r="R2140" s="77">
        <v>-71.058291199999999</v>
      </c>
      <c r="S2140" s="77">
        <v>2936.5275583152802</v>
      </c>
      <c r="T2140" s="77">
        <v>0.55282037269286499</v>
      </c>
      <c r="U2140" s="77">
        <v>233</v>
      </c>
      <c r="V2140" s="77">
        <v>756</v>
      </c>
      <c r="W2140" s="77">
        <v>9.8395999999999997E-2</v>
      </c>
      <c r="X2140" s="77">
        <v>0</v>
      </c>
      <c r="Y2140" s="77">
        <v>0</v>
      </c>
      <c r="Z2140" s="77">
        <v>0</v>
      </c>
      <c r="AA2140" s="77">
        <v>563.81329119653401</v>
      </c>
      <c r="AB2140" s="77">
        <v>0.65121637269286503</v>
      </c>
      <c r="AC2140" s="77">
        <v>2087.8132911965299</v>
      </c>
      <c r="AE2140" s="87" t="str">
        <f t="shared" si="353"/>
        <v>Domestic</v>
      </c>
      <c r="AF2140" s="82" t="str">
        <f t="shared" si="354"/>
        <v>non-student</v>
      </c>
      <c r="AI2140" s="82">
        <f>'GDP per Capita'!N2140</f>
        <v>63809.64</v>
      </c>
      <c r="AJ2140" s="82">
        <f t="shared" si="355"/>
        <v>63809.64</v>
      </c>
      <c r="AK2140" s="82">
        <f t="shared" si="356"/>
        <v>63809.64</v>
      </c>
      <c r="AL2140" s="88">
        <f t="shared" si="357"/>
        <v>3.2719402447600861E-2</v>
      </c>
    </row>
    <row r="2141" spans="1:38">
      <c r="A2141" s="77" t="s">
        <v>138</v>
      </c>
      <c r="B2141" s="77">
        <v>2243</v>
      </c>
      <c r="C2141" s="77">
        <v>42.728411700000002</v>
      </c>
      <c r="D2141" s="77">
        <v>-73.6917878</v>
      </c>
      <c r="E2141" s="77" t="s">
        <v>38</v>
      </c>
      <c r="F2141" s="77">
        <v>146</v>
      </c>
      <c r="H2141" s="77" t="s">
        <v>61</v>
      </c>
      <c r="I2141" s="77">
        <v>2015</v>
      </c>
      <c r="J2141" s="77">
        <v>146</v>
      </c>
      <c r="K2141" s="77" t="s">
        <v>29</v>
      </c>
      <c r="L2141" s="77" t="s">
        <v>29</v>
      </c>
      <c r="N2141" s="77">
        <v>0</v>
      </c>
      <c r="O2141" s="77">
        <v>0</v>
      </c>
      <c r="P2141" s="77" t="s">
        <v>12</v>
      </c>
      <c r="Q2141" s="77">
        <v>42.360253399999998</v>
      </c>
      <c r="R2141" s="77">
        <v>-71.058291199999999</v>
      </c>
      <c r="S2141" s="77">
        <v>439.16983173924598</v>
      </c>
      <c r="T2141" s="77">
        <v>0.219621782750067</v>
      </c>
      <c r="U2141" s="77">
        <v>233</v>
      </c>
      <c r="V2141" s="77">
        <v>378</v>
      </c>
      <c r="W2141" s="77">
        <v>4.9197999999999999E-2</v>
      </c>
      <c r="X2141" s="77">
        <v>0</v>
      </c>
      <c r="Y2141" s="77">
        <v>0</v>
      </c>
      <c r="Z2141" s="77">
        <v>0</v>
      </c>
      <c r="AA2141" s="77">
        <v>84.320607693935202</v>
      </c>
      <c r="AB2141" s="77">
        <v>0.26881978275006702</v>
      </c>
      <c r="AC2141" s="77">
        <v>841.32060769393502</v>
      </c>
      <c r="AE2141" s="87" t="str">
        <f t="shared" si="353"/>
        <v>Domestic</v>
      </c>
      <c r="AF2141" s="82" t="str">
        <f t="shared" si="354"/>
        <v>student</v>
      </c>
      <c r="AI2141" s="82">
        <f>'GDP per Capita'!N2141</f>
        <v>63809.64</v>
      </c>
      <c r="AJ2141" s="82">
        <f t="shared" si="355"/>
        <v>63809.64</v>
      </c>
      <c r="AK2141" s="82">
        <f t="shared" si="356"/>
        <v>63809.64</v>
      </c>
      <c r="AL2141" s="88">
        <f t="shared" si="357"/>
        <v>1.3184851186966969E-2</v>
      </c>
    </row>
    <row r="2142" spans="1:38">
      <c r="A2142" s="77" t="s">
        <v>129</v>
      </c>
      <c r="B2142" s="77">
        <v>2244</v>
      </c>
      <c r="C2142" s="77">
        <v>45.4972159</v>
      </c>
      <c r="D2142" s="77">
        <v>-73.610364199999907</v>
      </c>
      <c r="E2142" s="77" t="s">
        <v>38</v>
      </c>
      <c r="F2142" s="77">
        <v>270</v>
      </c>
      <c r="H2142" s="77" t="s">
        <v>65</v>
      </c>
      <c r="I2142" s="77">
        <v>2015</v>
      </c>
      <c r="J2142" s="77">
        <v>270</v>
      </c>
      <c r="K2142" s="77" t="s">
        <v>320</v>
      </c>
      <c r="L2142" s="77" t="s">
        <v>28</v>
      </c>
      <c r="N2142" s="77">
        <v>0</v>
      </c>
      <c r="O2142" s="77">
        <v>0</v>
      </c>
      <c r="P2142" s="77" t="s">
        <v>12</v>
      </c>
      <c r="Q2142" s="77">
        <v>42.360253399999998</v>
      </c>
      <c r="R2142" s="77">
        <v>-71.058291199999999</v>
      </c>
      <c r="S2142" s="77">
        <v>808.45346787036306</v>
      </c>
      <c r="T2142" s="77">
        <v>0.268383757533809</v>
      </c>
      <c r="U2142" s="77">
        <v>233</v>
      </c>
      <c r="V2142" s="77">
        <v>378</v>
      </c>
      <c r="W2142" s="77">
        <v>4.9197999999999999E-2</v>
      </c>
      <c r="X2142" s="77">
        <v>0</v>
      </c>
      <c r="Y2142" s="77">
        <v>0</v>
      </c>
      <c r="Z2142" s="77">
        <v>0</v>
      </c>
      <c r="AA2142" s="77">
        <v>155.22306583110901</v>
      </c>
      <c r="AB2142" s="77">
        <v>0.31758175753380902</v>
      </c>
      <c r="AC2142" s="77">
        <v>1036.2230658311</v>
      </c>
      <c r="AE2142" s="87" t="str">
        <f t="shared" si="353"/>
        <v>International</v>
      </c>
      <c r="AF2142" s="82" t="str">
        <f t="shared" si="354"/>
        <v>student</v>
      </c>
      <c r="AI2142" s="82">
        <f>'GDP per Capita'!N2142</f>
        <v>49196.49</v>
      </c>
      <c r="AJ2142" s="82">
        <f t="shared" si="355"/>
        <v>49196.49</v>
      </c>
      <c r="AK2142" s="82">
        <f t="shared" si="356"/>
        <v>49196.49</v>
      </c>
      <c r="AL2142" s="88">
        <f t="shared" si="357"/>
        <v>2.1062947088930532E-2</v>
      </c>
    </row>
    <row r="2143" spans="1:38">
      <c r="A2143" s="77" t="s">
        <v>96</v>
      </c>
      <c r="B2143" s="77">
        <v>2245</v>
      </c>
      <c r="C2143" s="77">
        <v>38.046406599999997</v>
      </c>
      <c r="D2143" s="77">
        <v>-84.497039299999997</v>
      </c>
      <c r="E2143" s="77" t="s">
        <v>38</v>
      </c>
      <c r="F2143" s="77">
        <v>146</v>
      </c>
      <c r="H2143" s="77" t="s">
        <v>61</v>
      </c>
      <c r="I2143" s="77">
        <v>2015</v>
      </c>
      <c r="J2143" s="77">
        <v>146</v>
      </c>
      <c r="K2143" s="77" t="s">
        <v>29</v>
      </c>
      <c r="L2143" s="77" t="s">
        <v>29</v>
      </c>
      <c r="N2143" s="77">
        <v>0</v>
      </c>
      <c r="O2143" s="77">
        <v>0</v>
      </c>
      <c r="P2143" s="77" t="s">
        <v>12</v>
      </c>
      <c r="Q2143" s="77">
        <v>42.360253399999998</v>
      </c>
      <c r="R2143" s="77">
        <v>-71.058291199999999</v>
      </c>
      <c r="S2143" s="77">
        <v>2472.4336583261602</v>
      </c>
      <c r="T2143" s="77">
        <v>0.48810364801616002</v>
      </c>
      <c r="U2143" s="77">
        <v>233</v>
      </c>
      <c r="V2143" s="77">
        <v>378</v>
      </c>
      <c r="W2143" s="77">
        <v>4.9197999999999999E-2</v>
      </c>
      <c r="X2143" s="77">
        <v>0</v>
      </c>
      <c r="Y2143" s="77">
        <v>0</v>
      </c>
      <c r="Z2143" s="77">
        <v>0</v>
      </c>
      <c r="AA2143" s="77">
        <v>474.70726239862302</v>
      </c>
      <c r="AB2143" s="77">
        <v>0.53730164801615998</v>
      </c>
      <c r="AC2143" s="77">
        <v>1231.7072623986201</v>
      </c>
      <c r="AE2143" s="87" t="str">
        <f t="shared" si="353"/>
        <v>Domestic</v>
      </c>
      <c r="AF2143" s="82" t="str">
        <f t="shared" si="354"/>
        <v>student</v>
      </c>
      <c r="AI2143" s="82">
        <f>'GDP per Capita'!N2143</f>
        <v>63809.64</v>
      </c>
      <c r="AJ2143" s="82">
        <f t="shared" si="355"/>
        <v>63809.64</v>
      </c>
      <c r="AK2143" s="82">
        <f t="shared" si="356"/>
        <v>63809.64</v>
      </c>
      <c r="AL2143" s="88">
        <f t="shared" si="357"/>
        <v>1.9302839859284899E-2</v>
      </c>
    </row>
    <row r="2144" spans="1:38">
      <c r="A2144" s="77" t="s">
        <v>174</v>
      </c>
      <c r="B2144" s="77">
        <v>2246</v>
      </c>
      <c r="C2144" s="77">
        <v>41.678675399999896</v>
      </c>
      <c r="D2144" s="77">
        <v>-83.512728299999907</v>
      </c>
      <c r="E2144" s="77" t="s">
        <v>38</v>
      </c>
      <c r="F2144" s="77">
        <v>146</v>
      </c>
      <c r="H2144" s="77" t="s">
        <v>61</v>
      </c>
      <c r="I2144" s="77">
        <v>2015</v>
      </c>
      <c r="J2144" s="77">
        <v>146</v>
      </c>
      <c r="K2144" s="77" t="s">
        <v>29</v>
      </c>
      <c r="L2144" s="77" t="s">
        <v>29</v>
      </c>
      <c r="N2144" s="77">
        <v>0</v>
      </c>
      <c r="O2144" s="77">
        <v>0</v>
      </c>
      <c r="P2144" s="77" t="s">
        <v>12</v>
      </c>
      <c r="Q2144" s="77">
        <v>42.360253399999998</v>
      </c>
      <c r="R2144" s="77">
        <v>-71.058291199999999</v>
      </c>
      <c r="S2144" s="77">
        <v>2061.4105771755198</v>
      </c>
      <c r="T2144" s="77">
        <v>0.43383019759040797</v>
      </c>
      <c r="U2144" s="77">
        <v>233</v>
      </c>
      <c r="V2144" s="77">
        <v>378</v>
      </c>
      <c r="W2144" s="77">
        <v>4.9197999999999999E-2</v>
      </c>
      <c r="X2144" s="77">
        <v>0</v>
      </c>
      <c r="Y2144" s="77">
        <v>0</v>
      </c>
      <c r="Z2144" s="77">
        <v>0</v>
      </c>
      <c r="AA2144" s="77">
        <v>395.79083081770102</v>
      </c>
      <c r="AB2144" s="77">
        <v>0.48302819759040799</v>
      </c>
      <c r="AC2144" s="77">
        <v>1152.7908308177</v>
      </c>
      <c r="AE2144" s="87" t="str">
        <f t="shared" si="353"/>
        <v>Domestic</v>
      </c>
      <c r="AF2144" s="82" t="str">
        <f t="shared" si="354"/>
        <v>student</v>
      </c>
      <c r="AI2144" s="82">
        <f>'GDP per Capita'!N2144</f>
        <v>63809.64</v>
      </c>
      <c r="AJ2144" s="82">
        <f t="shared" si="355"/>
        <v>63809.64</v>
      </c>
      <c r="AK2144" s="82">
        <f t="shared" si="356"/>
        <v>63809.64</v>
      </c>
      <c r="AL2144" s="88">
        <f t="shared" si="357"/>
        <v>1.8066092064109748E-2</v>
      </c>
    </row>
    <row r="2145" spans="1:38">
      <c r="A2145" s="77" t="s">
        <v>83</v>
      </c>
      <c r="B2145" s="77">
        <v>2247</v>
      </c>
      <c r="C2145" s="77">
        <v>22.283345399999899</v>
      </c>
      <c r="D2145" s="77">
        <v>39.112814499999999</v>
      </c>
      <c r="E2145" s="77" t="s">
        <v>38</v>
      </c>
      <c r="F2145" s="77">
        <v>670</v>
      </c>
      <c r="H2145" s="77" t="s">
        <v>65</v>
      </c>
      <c r="I2145" s="77">
        <v>2015</v>
      </c>
      <c r="J2145" s="77">
        <v>670</v>
      </c>
      <c r="K2145" s="77" t="s">
        <v>570</v>
      </c>
      <c r="L2145" s="77" t="s">
        <v>32</v>
      </c>
      <c r="N2145" s="77">
        <v>0</v>
      </c>
      <c r="O2145" s="77">
        <v>0</v>
      </c>
      <c r="P2145" s="77" t="s">
        <v>12</v>
      </c>
      <c r="Q2145" s="77">
        <v>42.360253399999998</v>
      </c>
      <c r="R2145" s="77">
        <v>-71.058291199999999</v>
      </c>
      <c r="S2145" s="77">
        <v>19763.801736807301</v>
      </c>
      <c r="T2145" s="77">
        <v>3.0576851064694299</v>
      </c>
      <c r="U2145" s="77">
        <v>233</v>
      </c>
      <c r="V2145" s="77">
        <v>378</v>
      </c>
      <c r="W2145" s="77">
        <v>4.9197999999999999E-2</v>
      </c>
      <c r="X2145" s="77">
        <v>0</v>
      </c>
      <c r="Y2145" s="77">
        <v>0</v>
      </c>
      <c r="Z2145" s="77">
        <v>0</v>
      </c>
      <c r="AA2145" s="77">
        <v>1808.3878589178701</v>
      </c>
      <c r="AB2145" s="77">
        <v>3.10688310646943</v>
      </c>
      <c r="AC2145" s="77">
        <v>3089.3878589178698</v>
      </c>
      <c r="AE2145" s="87" t="str">
        <f t="shared" si="353"/>
        <v>International</v>
      </c>
      <c r="AF2145" s="82" t="str">
        <f t="shared" si="354"/>
        <v>student</v>
      </c>
      <c r="AI2145" s="82">
        <f>'GDP per Capita'!N2145</f>
        <v>21764.39</v>
      </c>
      <c r="AJ2145" s="82">
        <f t="shared" si="355"/>
        <v>21764.39</v>
      </c>
      <c r="AK2145" s="82">
        <f t="shared" si="356"/>
        <v>21764.39</v>
      </c>
      <c r="AL2145" s="88">
        <f t="shared" si="357"/>
        <v>0.14194690772026552</v>
      </c>
    </row>
    <row r="2146" spans="1:38">
      <c r="A2146" s="77" t="s">
        <v>530</v>
      </c>
      <c r="B2146" s="77">
        <v>2248</v>
      </c>
      <c r="C2146" s="77">
        <v>33.306222300000002</v>
      </c>
      <c r="D2146" s="77">
        <v>-111.8413317</v>
      </c>
      <c r="E2146" s="77" t="s">
        <v>38</v>
      </c>
      <c r="F2146" s="77">
        <v>221</v>
      </c>
      <c r="H2146" s="77" t="s">
        <v>61</v>
      </c>
      <c r="I2146" s="77">
        <v>2015</v>
      </c>
      <c r="J2146" s="77">
        <v>221</v>
      </c>
      <c r="K2146" s="77" t="s">
        <v>29</v>
      </c>
      <c r="L2146" s="77" t="s">
        <v>29</v>
      </c>
      <c r="N2146" s="77">
        <v>0</v>
      </c>
      <c r="O2146" s="77">
        <v>0</v>
      </c>
      <c r="P2146" s="77" t="s">
        <v>12</v>
      </c>
      <c r="Q2146" s="77">
        <v>42.360253399999998</v>
      </c>
      <c r="R2146" s="77">
        <v>-71.058291199999999</v>
      </c>
      <c r="S2146" s="77">
        <v>7364.0862916371198</v>
      </c>
      <c r="T2146" s="77">
        <v>1.20005231080812</v>
      </c>
      <c r="U2146" s="77">
        <v>233</v>
      </c>
      <c r="V2146" s="77">
        <v>378</v>
      </c>
      <c r="W2146" s="77">
        <v>4.9197999999999999E-2</v>
      </c>
      <c r="X2146" s="77">
        <v>0</v>
      </c>
      <c r="Y2146" s="77">
        <v>0</v>
      </c>
      <c r="Z2146" s="77">
        <v>0</v>
      </c>
      <c r="AA2146" s="77">
        <v>883.69035499645497</v>
      </c>
      <c r="AB2146" s="77">
        <v>1.2492503108081201</v>
      </c>
      <c r="AC2146" s="77">
        <v>1715.69035499645</v>
      </c>
      <c r="AE2146" s="87" t="str">
        <f t="shared" si="353"/>
        <v>Domestic</v>
      </c>
      <c r="AF2146" s="82" t="str">
        <f t="shared" si="354"/>
        <v>student</v>
      </c>
      <c r="AI2146" s="82">
        <f>'GDP per Capita'!N2146</f>
        <v>63809.64</v>
      </c>
      <c r="AJ2146" s="82">
        <f t="shared" si="355"/>
        <v>63809.64</v>
      </c>
      <c r="AK2146" s="82">
        <f t="shared" si="356"/>
        <v>63809.64</v>
      </c>
      <c r="AL2146" s="88">
        <f t="shared" si="357"/>
        <v>2.6887635708279345E-2</v>
      </c>
    </row>
    <row r="2147" spans="1:38">
      <c r="A2147" s="77" t="s">
        <v>531</v>
      </c>
      <c r="B2147" s="77">
        <v>2249</v>
      </c>
      <c r="C2147" s="77">
        <v>38.894985499999997</v>
      </c>
      <c r="D2147" s="77">
        <v>-77.036570799999893</v>
      </c>
      <c r="E2147" s="77" t="s">
        <v>41</v>
      </c>
      <c r="F2147" s="77">
        <v>635</v>
      </c>
      <c r="H2147" s="77" t="s">
        <v>64</v>
      </c>
      <c r="I2147" s="77">
        <v>2015</v>
      </c>
      <c r="J2147" s="77">
        <v>635</v>
      </c>
      <c r="K2147" s="77" t="s">
        <v>29</v>
      </c>
      <c r="L2147" s="77" t="s">
        <v>29</v>
      </c>
      <c r="N2147" s="77">
        <v>0</v>
      </c>
      <c r="O2147" s="77">
        <v>0</v>
      </c>
      <c r="P2147" s="77" t="s">
        <v>12</v>
      </c>
      <c r="Q2147" s="77">
        <v>42.360253399999998</v>
      </c>
      <c r="R2147" s="77">
        <v>-71.058291199999999</v>
      </c>
      <c r="S2147" s="77">
        <v>1269.12034695699</v>
      </c>
      <c r="T2147" s="77">
        <v>0.32921241210693603</v>
      </c>
      <c r="U2147" s="77">
        <v>233</v>
      </c>
      <c r="V2147" s="77">
        <v>756</v>
      </c>
      <c r="W2147" s="77">
        <v>9.8395999999999997E-2</v>
      </c>
      <c r="X2147" s="77">
        <v>0</v>
      </c>
      <c r="Y2147" s="77">
        <v>0</v>
      </c>
      <c r="Z2147" s="77">
        <v>0</v>
      </c>
      <c r="AA2147" s="77">
        <v>243.67110661574301</v>
      </c>
      <c r="AB2147" s="77">
        <v>0.42760841210693601</v>
      </c>
      <c r="AC2147" s="77">
        <v>1867.67110661574</v>
      </c>
      <c r="AE2147" s="87" t="str">
        <f t="shared" si="353"/>
        <v>Domestic</v>
      </c>
      <c r="AF2147" s="82" t="str">
        <f t="shared" si="354"/>
        <v>non-student</v>
      </c>
      <c r="AI2147" s="82">
        <f>'GDP per Capita'!N2147</f>
        <v>63809.64</v>
      </c>
      <c r="AJ2147" s="82">
        <f t="shared" si="355"/>
        <v>63809.64</v>
      </c>
      <c r="AK2147" s="82">
        <f t="shared" si="356"/>
        <v>63809.64</v>
      </c>
      <c r="AL2147" s="88">
        <f t="shared" si="357"/>
        <v>2.9269419269811584E-2</v>
      </c>
    </row>
    <row r="2148" spans="1:38">
      <c r="A2148" s="77" t="s">
        <v>100</v>
      </c>
      <c r="B2148" s="77">
        <v>2250</v>
      </c>
      <c r="C2148" s="77">
        <v>33.425505600000001</v>
      </c>
      <c r="D2148" s="77">
        <v>-111.94001249999999</v>
      </c>
      <c r="E2148" s="77" t="s">
        <v>38</v>
      </c>
      <c r="F2148" s="77">
        <v>0</v>
      </c>
      <c r="H2148" s="77" t="s">
        <v>62</v>
      </c>
      <c r="I2148" s="77">
        <v>2015</v>
      </c>
      <c r="J2148" s="77">
        <v>0</v>
      </c>
      <c r="K2148" s="77" t="s">
        <v>29</v>
      </c>
      <c r="L2148" s="77" t="s">
        <v>29</v>
      </c>
      <c r="N2148" s="77">
        <v>0</v>
      </c>
      <c r="O2148" s="77">
        <v>0</v>
      </c>
      <c r="P2148" s="77" t="s">
        <v>12</v>
      </c>
      <c r="Q2148" s="77">
        <v>42.360253399999998</v>
      </c>
      <c r="R2148" s="77">
        <v>-71.058291199999999</v>
      </c>
      <c r="S2148" s="77">
        <v>7367.9007472103003</v>
      </c>
      <c r="T2148" s="77">
        <v>1.2005821000619401</v>
      </c>
      <c r="U2148" s="77">
        <v>233</v>
      </c>
      <c r="V2148" s="77">
        <v>378</v>
      </c>
      <c r="W2148" s="77">
        <v>4.9197999999999999E-2</v>
      </c>
      <c r="X2148" s="77">
        <v>0</v>
      </c>
      <c r="Y2148" s="77">
        <v>0</v>
      </c>
      <c r="Z2148" s="77">
        <v>0</v>
      </c>
      <c r="AA2148" s="77">
        <v>884.14808966523697</v>
      </c>
      <c r="AB2148" s="77">
        <v>1.24978010006194</v>
      </c>
      <c r="AC2148" s="77">
        <v>1495.1480896652299</v>
      </c>
      <c r="AE2148" s="87" t="str">
        <f t="shared" si="353"/>
        <v>Domestic</v>
      </c>
      <c r="AF2148" s="82" t="str">
        <f t="shared" si="354"/>
        <v>student</v>
      </c>
      <c r="AI2148" s="82">
        <f>'GDP per Capita'!N2148</f>
        <v>63809.64</v>
      </c>
      <c r="AJ2148" s="82">
        <f t="shared" si="355"/>
        <v>63809.64</v>
      </c>
      <c r="AK2148" s="82">
        <f t="shared" si="356"/>
        <v>63809.64</v>
      </c>
      <c r="AL2148" s="88">
        <f t="shared" si="357"/>
        <v>2.3431382619698685E-2</v>
      </c>
    </row>
    <row r="2149" spans="1:38">
      <c r="A2149" s="77" t="s">
        <v>125</v>
      </c>
      <c r="B2149" s="77">
        <v>2251</v>
      </c>
      <c r="C2149" s="77">
        <v>42.3750997</v>
      </c>
      <c r="D2149" s="77">
        <v>-71.105615700000001</v>
      </c>
      <c r="E2149" s="77" t="s">
        <v>38</v>
      </c>
      <c r="F2149" s="77">
        <v>166</v>
      </c>
      <c r="H2149" s="77" t="s">
        <v>65</v>
      </c>
      <c r="I2149" s="77">
        <v>2015</v>
      </c>
      <c r="J2149" s="77">
        <v>166</v>
      </c>
      <c r="K2149" s="77" t="s">
        <v>29</v>
      </c>
      <c r="L2149" s="77" t="s">
        <v>29</v>
      </c>
      <c r="N2149" s="77">
        <v>0</v>
      </c>
      <c r="O2149" s="77">
        <v>1</v>
      </c>
      <c r="P2149" s="77" t="s">
        <v>12</v>
      </c>
      <c r="Q2149" s="77">
        <v>42.360253399999998</v>
      </c>
      <c r="R2149" s="77">
        <v>-71.058291199999999</v>
      </c>
      <c r="S2149" s="77">
        <v>8.4477991766334704</v>
      </c>
      <c r="T2149" s="77">
        <v>0</v>
      </c>
      <c r="U2149" s="77">
        <v>0</v>
      </c>
      <c r="V2149" s="77">
        <v>0</v>
      </c>
      <c r="W2149" s="77">
        <v>0</v>
      </c>
      <c r="X2149" s="77">
        <v>0</v>
      </c>
      <c r="Y2149" s="77">
        <v>0</v>
      </c>
      <c r="Z2149" s="77">
        <v>0</v>
      </c>
      <c r="AA2149" s="77">
        <v>0</v>
      </c>
      <c r="AB2149" s="77">
        <v>0</v>
      </c>
      <c r="AC2149" s="77">
        <v>166</v>
      </c>
      <c r="AE2149" s="87" t="str">
        <f t="shared" si="353"/>
        <v>Domestic</v>
      </c>
      <c r="AF2149" s="82" t="str">
        <f t="shared" si="354"/>
        <v>student</v>
      </c>
      <c r="AI2149" s="82">
        <f>'GDP per Capita'!N2149</f>
        <v>63809.64</v>
      </c>
      <c r="AJ2149" s="82">
        <f t="shared" si="355"/>
        <v>63809.64</v>
      </c>
      <c r="AK2149" s="82">
        <f t="shared" si="356"/>
        <v>63809.64</v>
      </c>
      <c r="AL2149" s="88">
        <f t="shared" si="357"/>
        <v>2.6014878002759458E-3</v>
      </c>
    </row>
    <row r="2150" spans="1:38">
      <c r="A2150" s="77" t="s">
        <v>34</v>
      </c>
      <c r="B2150" s="77">
        <v>2252</v>
      </c>
      <c r="C2150" s="77">
        <v>0</v>
      </c>
      <c r="D2150" s="77">
        <v>0</v>
      </c>
      <c r="E2150" s="77" t="s">
        <v>42</v>
      </c>
      <c r="F2150" s="77">
        <v>0</v>
      </c>
      <c r="H2150" s="77" t="s">
        <v>73</v>
      </c>
      <c r="I2150" s="77">
        <v>2015</v>
      </c>
      <c r="J2150" s="77">
        <v>454.72686230248303</v>
      </c>
      <c r="K2150" s="77" t="s">
        <v>34</v>
      </c>
      <c r="L2150" s="77" t="s">
        <v>34</v>
      </c>
      <c r="N2150" s="77">
        <v>1</v>
      </c>
      <c r="O2150" s="77">
        <v>0</v>
      </c>
      <c r="P2150" s="77" t="s">
        <v>12</v>
      </c>
      <c r="Q2150" s="77">
        <v>42.360253399999998</v>
      </c>
      <c r="R2150" s="77">
        <v>-71.058291199999999</v>
      </c>
      <c r="S2150" s="77">
        <v>6364.7321579138998</v>
      </c>
      <c r="T2150" s="77">
        <v>1.06556053250656</v>
      </c>
      <c r="U2150" s="77">
        <v>208.50111856823199</v>
      </c>
      <c r="V2150" s="77">
        <v>574.73181818181797</v>
      </c>
      <c r="W2150" s="77">
        <v>7.4803322727272997E-2</v>
      </c>
      <c r="X2150" s="77">
        <v>1</v>
      </c>
      <c r="Y2150" s="77">
        <v>1</v>
      </c>
      <c r="Z2150" s="77">
        <v>1</v>
      </c>
      <c r="AA2150" s="77">
        <v>763.76785894966804</v>
      </c>
      <c r="AB2150" s="77">
        <v>1.14036385523383</v>
      </c>
      <c r="AC2150" s="77">
        <v>2001.7276580022001</v>
      </c>
      <c r="AE2150" s="87" t="str">
        <f t="shared" si="353"/>
        <v>Unknown</v>
      </c>
      <c r="AF2150" s="82" t="str">
        <f t="shared" si="354"/>
        <v>non-student</v>
      </c>
      <c r="AI2150" s="82" t="e">
        <f>'GDP per Capita'!N2150</f>
        <v>#N/A</v>
      </c>
      <c r="AJ2150" s="82" t="str">
        <f t="shared" si="355"/>
        <v/>
      </c>
      <c r="AK2150" s="82">
        <f t="shared" si="356"/>
        <v>57550.842940441376</v>
      </c>
      <c r="AL2150" s="88">
        <f t="shared" si="357"/>
        <v>3.4781899894563872E-2</v>
      </c>
    </row>
    <row r="2151" spans="1:38">
      <c r="A2151" s="77" t="s">
        <v>90</v>
      </c>
      <c r="B2151" s="77">
        <v>2253</v>
      </c>
      <c r="C2151" s="77">
        <v>1.3408629999999999</v>
      </c>
      <c r="D2151" s="77">
        <v>103.83039182212001</v>
      </c>
      <c r="E2151" s="77" t="s">
        <v>38</v>
      </c>
      <c r="F2151" s="77">
        <v>270</v>
      </c>
      <c r="H2151" s="77" t="s">
        <v>65</v>
      </c>
      <c r="I2151" s="77">
        <v>2015</v>
      </c>
      <c r="J2151" s="77">
        <v>270</v>
      </c>
      <c r="K2151" s="77" t="s">
        <v>573</v>
      </c>
      <c r="L2151" s="77" t="s">
        <v>30</v>
      </c>
      <c r="N2151" s="77">
        <v>0</v>
      </c>
      <c r="O2151" s="77">
        <v>0</v>
      </c>
      <c r="P2151" s="77" t="s">
        <v>12</v>
      </c>
      <c r="Q2151" s="77">
        <v>42.360253399999998</v>
      </c>
      <c r="R2151" s="77">
        <v>-71.058291199999999</v>
      </c>
      <c r="S2151" s="77">
        <v>30257.475265297599</v>
      </c>
      <c r="T2151" s="77">
        <v>4.8414528993178596</v>
      </c>
      <c r="U2151" s="77">
        <v>233</v>
      </c>
      <c r="V2151" s="77">
        <v>378</v>
      </c>
      <c r="W2151" s="77">
        <v>4.9197999999999999E-2</v>
      </c>
      <c r="X2151" s="77">
        <v>0</v>
      </c>
      <c r="Y2151" s="77">
        <v>0</v>
      </c>
      <c r="Z2151" s="77">
        <v>0</v>
      </c>
      <c r="AA2151" s="77">
        <v>2768.5589867747299</v>
      </c>
      <c r="AB2151" s="77">
        <v>4.8906508993178601</v>
      </c>
      <c r="AC2151" s="77">
        <v>3649.5589867747299</v>
      </c>
      <c r="AE2151" s="87" t="str">
        <f t="shared" si="353"/>
        <v>International</v>
      </c>
      <c r="AF2151" s="82" t="str">
        <f t="shared" si="354"/>
        <v>student</v>
      </c>
      <c r="AI2151" s="82">
        <f>'GDP per Capita'!N2151</f>
        <v>56679.16</v>
      </c>
      <c r="AJ2151" s="82">
        <f t="shared" si="355"/>
        <v>56679.16</v>
      </c>
      <c r="AK2151" s="82">
        <f t="shared" si="356"/>
        <v>56679.16</v>
      </c>
      <c r="AL2151" s="88">
        <f t="shared" si="357"/>
        <v>6.4389786065543839E-2</v>
      </c>
    </row>
    <row r="2152" spans="1:38">
      <c r="A2152" s="77" t="s">
        <v>532</v>
      </c>
      <c r="B2152" s="77">
        <v>2254</v>
      </c>
      <c r="C2152" s="77">
        <v>40.441694099999999</v>
      </c>
      <c r="D2152" s="77">
        <v>-79.9900860999999</v>
      </c>
      <c r="E2152" s="77" t="s">
        <v>42</v>
      </c>
      <c r="F2152" s="77">
        <v>475</v>
      </c>
      <c r="H2152" s="77" t="s">
        <v>66</v>
      </c>
      <c r="I2152" s="77">
        <v>2015</v>
      </c>
      <c r="J2152" s="77">
        <v>475</v>
      </c>
      <c r="K2152" s="77" t="s">
        <v>29</v>
      </c>
      <c r="L2152" s="77" t="s">
        <v>29</v>
      </c>
      <c r="N2152" s="77">
        <v>0</v>
      </c>
      <c r="O2152" s="77">
        <v>0</v>
      </c>
      <c r="P2152" s="77" t="s">
        <v>12</v>
      </c>
      <c r="Q2152" s="77">
        <v>42.360253399999998</v>
      </c>
      <c r="R2152" s="77">
        <v>-71.058291199999999</v>
      </c>
      <c r="S2152" s="77">
        <v>1548.98521099658</v>
      </c>
      <c r="T2152" s="77">
        <v>0.36616710521526602</v>
      </c>
      <c r="U2152" s="77">
        <v>233</v>
      </c>
      <c r="V2152" s="77">
        <v>756</v>
      </c>
      <c r="W2152" s="77">
        <v>9.8395999999999997E-2</v>
      </c>
      <c r="X2152" s="77">
        <v>0</v>
      </c>
      <c r="Y2152" s="77">
        <v>0</v>
      </c>
      <c r="Z2152" s="77">
        <v>0</v>
      </c>
      <c r="AA2152" s="77">
        <v>297.40516051134301</v>
      </c>
      <c r="AB2152" s="77">
        <v>0.464563105215266</v>
      </c>
      <c r="AC2152" s="77">
        <v>1761.40516051134</v>
      </c>
      <c r="AE2152" s="87" t="str">
        <f t="shared" si="353"/>
        <v>Domestic</v>
      </c>
      <c r="AF2152" s="82" t="str">
        <f t="shared" si="354"/>
        <v>non-student</v>
      </c>
      <c r="AI2152" s="82">
        <f>'GDP per Capita'!N2152</f>
        <v>63809.64</v>
      </c>
      <c r="AJ2152" s="82">
        <f t="shared" si="355"/>
        <v>63809.64</v>
      </c>
      <c r="AK2152" s="82">
        <f t="shared" si="356"/>
        <v>63809.64</v>
      </c>
      <c r="AL2152" s="88">
        <f t="shared" si="357"/>
        <v>2.7604060460321357E-2</v>
      </c>
    </row>
    <row r="2153" spans="1:38">
      <c r="A2153" s="77" t="s">
        <v>412</v>
      </c>
      <c r="B2153" s="77">
        <v>2255</v>
      </c>
      <c r="C2153" s="77">
        <v>40.102331999999997</v>
      </c>
      <c r="D2153" s="77">
        <v>-75.274346699999995</v>
      </c>
      <c r="E2153" s="77" t="s">
        <v>42</v>
      </c>
      <c r="F2153" s="77">
        <v>635</v>
      </c>
      <c r="H2153" s="77" t="s">
        <v>64</v>
      </c>
      <c r="I2153" s="77">
        <v>2015</v>
      </c>
      <c r="J2153" s="77">
        <v>635</v>
      </c>
      <c r="K2153" s="77" t="s">
        <v>29</v>
      </c>
      <c r="L2153" s="77" t="s">
        <v>29</v>
      </c>
      <c r="N2153" s="77">
        <v>0</v>
      </c>
      <c r="O2153" s="77">
        <v>0</v>
      </c>
      <c r="P2153" s="77" t="s">
        <v>12</v>
      </c>
      <c r="Q2153" s="77">
        <v>42.360253399999998</v>
      </c>
      <c r="R2153" s="77">
        <v>-71.058291199999999</v>
      </c>
      <c r="S2153" s="77">
        <v>865.47538606381795</v>
      </c>
      <c r="T2153" s="77">
        <v>0.27591320391329299</v>
      </c>
      <c r="U2153" s="77">
        <v>233</v>
      </c>
      <c r="V2153" s="77">
        <v>756</v>
      </c>
      <c r="W2153" s="77">
        <v>9.8395999999999997E-2</v>
      </c>
      <c r="X2153" s="77">
        <v>0</v>
      </c>
      <c r="Y2153" s="77">
        <v>0</v>
      </c>
      <c r="Z2153" s="77">
        <v>0</v>
      </c>
      <c r="AA2153" s="77">
        <v>166.17127412425299</v>
      </c>
      <c r="AB2153" s="77">
        <v>0.37430920391329298</v>
      </c>
      <c r="AC2153" s="77">
        <v>1790.17127412425</v>
      </c>
      <c r="AE2153" s="87" t="str">
        <f t="shared" si="353"/>
        <v>Domestic</v>
      </c>
      <c r="AF2153" s="82" t="str">
        <f t="shared" si="354"/>
        <v>non-student</v>
      </c>
      <c r="AI2153" s="82">
        <f>'GDP per Capita'!N2153</f>
        <v>63809.64</v>
      </c>
      <c r="AJ2153" s="82">
        <f t="shared" si="355"/>
        <v>63809.64</v>
      </c>
      <c r="AK2153" s="82">
        <f t="shared" si="356"/>
        <v>63809.64</v>
      </c>
      <c r="AL2153" s="88">
        <f t="shared" si="357"/>
        <v>2.8054871867702905E-2</v>
      </c>
    </row>
    <row r="2154" spans="1:38">
      <c r="A2154" s="77" t="s">
        <v>90</v>
      </c>
      <c r="B2154" s="77">
        <v>2256</v>
      </c>
      <c r="C2154" s="77">
        <v>1.3408629999999999</v>
      </c>
      <c r="D2154" s="77">
        <v>103.83039182212001</v>
      </c>
      <c r="E2154" s="77" t="s">
        <v>38</v>
      </c>
      <c r="F2154" s="77">
        <v>270</v>
      </c>
      <c r="H2154" s="77" t="s">
        <v>65</v>
      </c>
      <c r="I2154" s="77">
        <v>2015</v>
      </c>
      <c r="J2154" s="77">
        <v>270</v>
      </c>
      <c r="K2154" s="77" t="s">
        <v>573</v>
      </c>
      <c r="L2154" s="77" t="s">
        <v>30</v>
      </c>
      <c r="N2154" s="77">
        <v>0</v>
      </c>
      <c r="O2154" s="77">
        <v>0</v>
      </c>
      <c r="P2154" s="77" t="s">
        <v>12</v>
      </c>
      <c r="Q2154" s="77">
        <v>42.360253399999998</v>
      </c>
      <c r="R2154" s="77">
        <v>-71.058291199999999</v>
      </c>
      <c r="S2154" s="77">
        <v>30257.475265297599</v>
      </c>
      <c r="T2154" s="77">
        <v>4.8414528993178596</v>
      </c>
      <c r="U2154" s="77">
        <v>233</v>
      </c>
      <c r="V2154" s="77">
        <v>378</v>
      </c>
      <c r="W2154" s="77">
        <v>4.9197999999999999E-2</v>
      </c>
      <c r="X2154" s="77">
        <v>0</v>
      </c>
      <c r="Y2154" s="77">
        <v>0</v>
      </c>
      <c r="Z2154" s="77">
        <v>0</v>
      </c>
      <c r="AA2154" s="77">
        <v>2768.5589867747299</v>
      </c>
      <c r="AB2154" s="77">
        <v>4.8906508993178601</v>
      </c>
      <c r="AC2154" s="77">
        <v>3649.5589867747299</v>
      </c>
      <c r="AE2154" s="87" t="str">
        <f t="shared" si="353"/>
        <v>International</v>
      </c>
      <c r="AF2154" s="82" t="str">
        <f t="shared" si="354"/>
        <v>student</v>
      </c>
      <c r="AI2154" s="82">
        <f>'GDP per Capita'!N2154</f>
        <v>56679.16</v>
      </c>
      <c r="AJ2154" s="82">
        <f t="shared" si="355"/>
        <v>56679.16</v>
      </c>
      <c r="AK2154" s="82">
        <f t="shared" si="356"/>
        <v>56679.16</v>
      </c>
      <c r="AL2154" s="88">
        <f t="shared" si="357"/>
        <v>6.4389786065543839E-2</v>
      </c>
    </row>
    <row r="2155" spans="1:38">
      <c r="A2155" s="77" t="s">
        <v>358</v>
      </c>
      <c r="B2155" s="77">
        <v>2257</v>
      </c>
      <c r="C2155" s="77">
        <v>41.875561599999997</v>
      </c>
      <c r="D2155" s="77">
        <v>-87.6244212</v>
      </c>
      <c r="E2155" s="77" t="s">
        <v>38</v>
      </c>
      <c r="F2155" s="77">
        <v>166</v>
      </c>
      <c r="H2155" s="77" t="s">
        <v>65</v>
      </c>
      <c r="I2155" s="77">
        <v>2015</v>
      </c>
      <c r="J2155" s="77">
        <v>166</v>
      </c>
      <c r="K2155" s="77" t="s">
        <v>29</v>
      </c>
      <c r="L2155" s="77" t="s">
        <v>29</v>
      </c>
      <c r="N2155" s="77">
        <v>0</v>
      </c>
      <c r="O2155" s="77">
        <v>0</v>
      </c>
      <c r="P2155" s="77" t="s">
        <v>12</v>
      </c>
      <c r="Q2155" s="77">
        <v>42.360253399999998</v>
      </c>
      <c r="R2155" s="77">
        <v>-71.058291199999999</v>
      </c>
      <c r="S2155" s="77">
        <v>2730.5750688626399</v>
      </c>
      <c r="T2155" s="77">
        <v>0.52218987258623695</v>
      </c>
      <c r="U2155" s="77">
        <v>233</v>
      </c>
      <c r="V2155" s="77">
        <v>378</v>
      </c>
      <c r="W2155" s="77">
        <v>4.9197999999999999E-2</v>
      </c>
      <c r="X2155" s="77">
        <v>0</v>
      </c>
      <c r="Y2155" s="77">
        <v>0</v>
      </c>
      <c r="Z2155" s="77">
        <v>0</v>
      </c>
      <c r="AA2155" s="77">
        <v>524.27041322162802</v>
      </c>
      <c r="AB2155" s="77">
        <v>0.57138787258623702</v>
      </c>
      <c r="AC2155" s="77">
        <v>1301.2704132216199</v>
      </c>
      <c r="AE2155" s="87" t="str">
        <f t="shared" si="353"/>
        <v>Domestic</v>
      </c>
      <c r="AF2155" s="82" t="str">
        <f t="shared" si="354"/>
        <v>student</v>
      </c>
      <c r="AI2155" s="82">
        <f>'GDP per Capita'!N2155</f>
        <v>63809.64</v>
      </c>
      <c r="AJ2155" s="82">
        <f t="shared" si="355"/>
        <v>63809.64</v>
      </c>
      <c r="AK2155" s="82">
        <f t="shared" si="356"/>
        <v>63809.64</v>
      </c>
      <c r="AL2155" s="88">
        <f t="shared" si="357"/>
        <v>2.0393006655759535E-2</v>
      </c>
    </row>
    <row r="2156" spans="1:38">
      <c r="A2156" s="77" t="s">
        <v>533</v>
      </c>
      <c r="B2156" s="77">
        <v>2258</v>
      </c>
      <c r="C2156" s="77">
        <v>36.990733399999897</v>
      </c>
      <c r="D2156" s="77">
        <v>127.925989099999</v>
      </c>
      <c r="E2156" s="77" t="s">
        <v>42</v>
      </c>
      <c r="F2156" s="77">
        <v>535</v>
      </c>
      <c r="H2156" s="77" t="s">
        <v>64</v>
      </c>
      <c r="I2156" s="77">
        <v>2015</v>
      </c>
      <c r="J2156" s="77">
        <v>535</v>
      </c>
      <c r="K2156" s="77" t="s">
        <v>317</v>
      </c>
      <c r="L2156" s="77" t="s">
        <v>30</v>
      </c>
      <c r="N2156" s="77">
        <v>0</v>
      </c>
      <c r="O2156" s="77">
        <v>0</v>
      </c>
      <c r="P2156" s="77" t="s">
        <v>12</v>
      </c>
      <c r="Q2156" s="77">
        <v>42.360253399999998</v>
      </c>
      <c r="R2156" s="77">
        <v>-71.058291199999999</v>
      </c>
      <c r="S2156" s="77">
        <v>21968.331325592899</v>
      </c>
      <c r="T2156" s="77">
        <v>3.4163203590840099</v>
      </c>
      <c r="U2156" s="77">
        <v>233</v>
      </c>
      <c r="V2156" s="77">
        <v>756</v>
      </c>
      <c r="W2156" s="77">
        <v>9.8395999999999997E-2</v>
      </c>
      <c r="X2156" s="77">
        <v>0</v>
      </c>
      <c r="Y2156" s="77">
        <v>0</v>
      </c>
      <c r="Z2156" s="77">
        <v>0</v>
      </c>
      <c r="AA2156" s="77">
        <v>2010.10231629175</v>
      </c>
      <c r="AB2156" s="77">
        <v>3.51471635908401</v>
      </c>
      <c r="AC2156" s="77">
        <v>3534.10231629175</v>
      </c>
      <c r="AE2156" s="87" t="str">
        <f t="shared" si="353"/>
        <v>International</v>
      </c>
      <c r="AF2156" s="82" t="str">
        <f t="shared" si="354"/>
        <v>non-student</v>
      </c>
      <c r="AI2156" s="82">
        <f>'GDP per Capita'!N2156</f>
        <v>32154.02</v>
      </c>
      <c r="AJ2156" s="82">
        <f t="shared" si="355"/>
        <v>32154.02</v>
      </c>
      <c r="AK2156" s="82">
        <f t="shared" si="356"/>
        <v>32154.02</v>
      </c>
      <c r="AL2156" s="88">
        <f t="shared" si="357"/>
        <v>0.10991167873540385</v>
      </c>
    </row>
    <row r="2157" spans="1:38">
      <c r="A2157" s="77" t="s">
        <v>469</v>
      </c>
      <c r="B2157" s="77">
        <v>2259</v>
      </c>
      <c r="C2157" s="77">
        <v>35.108493099999997</v>
      </c>
      <c r="D2157" s="77">
        <v>-77.044114299999904</v>
      </c>
      <c r="E2157" s="77" t="s">
        <v>42</v>
      </c>
      <c r="F2157" s="77">
        <v>0</v>
      </c>
      <c r="H2157" s="77" t="s">
        <v>69</v>
      </c>
      <c r="I2157" s="77">
        <v>2015</v>
      </c>
      <c r="J2157" s="77">
        <v>0</v>
      </c>
      <c r="K2157" s="77" t="s">
        <v>29</v>
      </c>
      <c r="L2157" s="77" t="s">
        <v>29</v>
      </c>
      <c r="N2157" s="77">
        <v>0</v>
      </c>
      <c r="O2157" s="77">
        <v>0</v>
      </c>
      <c r="P2157" s="77" t="s">
        <v>12</v>
      </c>
      <c r="Q2157" s="77">
        <v>42.360253399999998</v>
      </c>
      <c r="R2157" s="77">
        <v>-71.058291199999999</v>
      </c>
      <c r="S2157" s="77">
        <v>1916.90768692094</v>
      </c>
      <c r="T2157" s="77">
        <v>0.41474934590525497</v>
      </c>
      <c r="U2157" s="77">
        <v>233</v>
      </c>
      <c r="V2157" s="77">
        <v>756</v>
      </c>
      <c r="W2157" s="77">
        <v>9.8395999999999997E-2</v>
      </c>
      <c r="X2157" s="77">
        <v>0</v>
      </c>
      <c r="Y2157" s="77">
        <v>0</v>
      </c>
      <c r="Z2157" s="77">
        <v>0</v>
      </c>
      <c r="AA2157" s="77">
        <v>368.04627588882198</v>
      </c>
      <c r="AB2157" s="77">
        <v>0.51314534590525496</v>
      </c>
      <c r="AC2157" s="77">
        <v>1357.04627588882</v>
      </c>
      <c r="AE2157" s="87" t="str">
        <f t="shared" si="353"/>
        <v>Domestic</v>
      </c>
      <c r="AF2157" s="82" t="str">
        <f t="shared" si="354"/>
        <v>non-student</v>
      </c>
      <c r="AI2157" s="82">
        <f>'GDP per Capita'!N2157</f>
        <v>63809.64</v>
      </c>
      <c r="AJ2157" s="82">
        <f t="shared" si="355"/>
        <v>63809.64</v>
      </c>
      <c r="AK2157" s="82">
        <f t="shared" si="356"/>
        <v>63809.64</v>
      </c>
      <c r="AL2157" s="88">
        <f t="shared" si="357"/>
        <v>2.1267104404425727E-2</v>
      </c>
    </row>
    <row r="2158" spans="1:38">
      <c r="A2158" s="77" t="s">
        <v>85</v>
      </c>
      <c r="B2158" s="77">
        <v>2260</v>
      </c>
      <c r="C2158" s="77">
        <v>36.062584299999997</v>
      </c>
      <c r="D2158" s="77">
        <v>-94.157432799999995</v>
      </c>
      <c r="E2158" s="77" t="s">
        <v>38</v>
      </c>
      <c r="F2158" s="77">
        <v>166</v>
      </c>
      <c r="H2158" s="77" t="s">
        <v>65</v>
      </c>
      <c r="I2158" s="77">
        <v>2015</v>
      </c>
      <c r="J2158" s="77">
        <v>166</v>
      </c>
      <c r="K2158" s="77" t="s">
        <v>29</v>
      </c>
      <c r="L2158" s="77" t="s">
        <v>29</v>
      </c>
      <c r="N2158" s="77">
        <v>0</v>
      </c>
      <c r="O2158" s="77">
        <v>0</v>
      </c>
      <c r="P2158" s="77" t="s">
        <v>12</v>
      </c>
      <c r="Q2158" s="77">
        <v>42.360253399999998</v>
      </c>
      <c r="R2158" s="77">
        <v>-71.058291199999999</v>
      </c>
      <c r="S2158" s="77">
        <v>4203.5348036292398</v>
      </c>
      <c r="T2158" s="77">
        <v>0.75452457788448701</v>
      </c>
      <c r="U2158" s="77">
        <v>233</v>
      </c>
      <c r="V2158" s="77">
        <v>378</v>
      </c>
      <c r="W2158" s="77">
        <v>4.9197999999999999E-2</v>
      </c>
      <c r="X2158" s="77">
        <v>0</v>
      </c>
      <c r="Y2158" s="77">
        <v>0</v>
      </c>
      <c r="Z2158" s="77">
        <v>0</v>
      </c>
      <c r="AA2158" s="77">
        <v>504.42417643550903</v>
      </c>
      <c r="AB2158" s="77">
        <v>0.80372257788448698</v>
      </c>
      <c r="AC2158" s="77">
        <v>1281.4241764355099</v>
      </c>
      <c r="AE2158" s="87" t="str">
        <f t="shared" si="353"/>
        <v>Domestic</v>
      </c>
      <c r="AF2158" s="82" t="str">
        <f t="shared" si="354"/>
        <v>student</v>
      </c>
      <c r="AI2158" s="82">
        <f>'GDP per Capita'!N2158</f>
        <v>63809.64</v>
      </c>
      <c r="AJ2158" s="82">
        <f t="shared" si="355"/>
        <v>63809.64</v>
      </c>
      <c r="AK2158" s="82">
        <f t="shared" si="356"/>
        <v>63809.64</v>
      </c>
      <c r="AL2158" s="88">
        <f t="shared" si="357"/>
        <v>2.0081984108286929E-2</v>
      </c>
    </row>
    <row r="2159" spans="1:38">
      <c r="A2159" s="77" t="s">
        <v>355</v>
      </c>
      <c r="B2159" s="77">
        <v>2261</v>
      </c>
      <c r="C2159" s="77">
        <v>29.424600199999901</v>
      </c>
      <c r="D2159" s="77">
        <v>-98.495140500000005</v>
      </c>
      <c r="E2159" s="77" t="s">
        <v>37</v>
      </c>
      <c r="F2159" s="77">
        <v>535</v>
      </c>
      <c r="H2159" s="77" t="s">
        <v>64</v>
      </c>
      <c r="I2159" s="77">
        <v>2015</v>
      </c>
      <c r="J2159" s="77">
        <v>535</v>
      </c>
      <c r="K2159" s="77" t="s">
        <v>29</v>
      </c>
      <c r="L2159" s="77" t="s">
        <v>29</v>
      </c>
      <c r="N2159" s="77">
        <v>0</v>
      </c>
      <c r="O2159" s="77">
        <v>0</v>
      </c>
      <c r="P2159" s="77" t="s">
        <v>12</v>
      </c>
      <c r="Q2159" s="77">
        <v>42.360253399999998</v>
      </c>
      <c r="R2159" s="77">
        <v>-71.058291199999999</v>
      </c>
      <c r="S2159" s="77">
        <v>5681.4851506881596</v>
      </c>
      <c r="T2159" s="77">
        <v>0.96885637341991404</v>
      </c>
      <c r="U2159" s="77">
        <v>233</v>
      </c>
      <c r="V2159" s="77">
        <v>756</v>
      </c>
      <c r="W2159" s="77">
        <v>9.8395999999999997E-2</v>
      </c>
      <c r="X2159" s="77">
        <v>0</v>
      </c>
      <c r="Y2159" s="77">
        <v>0</v>
      </c>
      <c r="Z2159" s="77">
        <v>0</v>
      </c>
      <c r="AA2159" s="77">
        <v>681.77821808258</v>
      </c>
      <c r="AB2159" s="77">
        <v>1.06725237341991</v>
      </c>
      <c r="AC2159" s="77">
        <v>2205.7782180825702</v>
      </c>
      <c r="AE2159" s="87" t="str">
        <f t="shared" si="353"/>
        <v>Domestic</v>
      </c>
      <c r="AF2159" s="82" t="str">
        <f t="shared" si="354"/>
        <v>non-student</v>
      </c>
      <c r="AI2159" s="82">
        <f>'GDP per Capita'!N2159</f>
        <v>63809.64</v>
      </c>
      <c r="AJ2159" s="82">
        <f t="shared" si="355"/>
        <v>63809.64</v>
      </c>
      <c r="AK2159" s="82">
        <f t="shared" si="356"/>
        <v>63809.64</v>
      </c>
      <c r="AL2159" s="88">
        <f t="shared" si="357"/>
        <v>3.4568103159374829E-2</v>
      </c>
    </row>
    <row r="2160" spans="1:38">
      <c r="A2160" s="77" t="s">
        <v>534</v>
      </c>
      <c r="B2160" s="77">
        <v>2262</v>
      </c>
      <c r="C2160" s="77">
        <v>22.283345399999899</v>
      </c>
      <c r="D2160" s="77">
        <v>39.112814499999999</v>
      </c>
      <c r="E2160" s="77" t="s">
        <v>42</v>
      </c>
      <c r="F2160" s="77">
        <v>575</v>
      </c>
      <c r="H2160" s="77" t="s">
        <v>66</v>
      </c>
      <c r="I2160" s="77">
        <v>2015</v>
      </c>
      <c r="J2160" s="77">
        <v>575</v>
      </c>
      <c r="K2160" s="77" t="s">
        <v>570</v>
      </c>
      <c r="L2160" s="77" t="s">
        <v>32</v>
      </c>
      <c r="N2160" s="77">
        <v>0</v>
      </c>
      <c r="O2160" s="77">
        <v>0</v>
      </c>
      <c r="P2160" s="77" t="s">
        <v>12</v>
      </c>
      <c r="Q2160" s="77">
        <v>42.360253399999998</v>
      </c>
      <c r="R2160" s="77">
        <v>-71.058291199999999</v>
      </c>
      <c r="S2160" s="77">
        <v>19763.801736807301</v>
      </c>
      <c r="T2160" s="77">
        <v>3.0576851064694299</v>
      </c>
      <c r="U2160" s="77">
        <v>233</v>
      </c>
      <c r="V2160" s="77">
        <v>756</v>
      </c>
      <c r="W2160" s="77">
        <v>9.8395999999999997E-2</v>
      </c>
      <c r="X2160" s="77">
        <v>0</v>
      </c>
      <c r="Y2160" s="77">
        <v>0</v>
      </c>
      <c r="Z2160" s="77">
        <v>0</v>
      </c>
      <c r="AA2160" s="77">
        <v>1808.3878589178701</v>
      </c>
      <c r="AB2160" s="77">
        <v>3.1560811064694301</v>
      </c>
      <c r="AC2160" s="77">
        <v>3372.3878589178698</v>
      </c>
      <c r="AE2160" s="87" t="str">
        <f t="shared" si="353"/>
        <v>International</v>
      </c>
      <c r="AF2160" s="82" t="str">
        <f t="shared" si="354"/>
        <v>non-student</v>
      </c>
      <c r="AI2160" s="82">
        <f>'GDP per Capita'!N2160</f>
        <v>21764.39</v>
      </c>
      <c r="AJ2160" s="82">
        <f t="shared" si="355"/>
        <v>21764.39</v>
      </c>
      <c r="AK2160" s="82">
        <f t="shared" si="356"/>
        <v>21764.39</v>
      </c>
      <c r="AL2160" s="88">
        <f t="shared" si="357"/>
        <v>0.15494979914060858</v>
      </c>
    </row>
    <row r="2161" spans="1:38">
      <c r="A2161" s="77" t="s">
        <v>167</v>
      </c>
      <c r="B2161" s="77">
        <v>2263</v>
      </c>
      <c r="C2161" s="77">
        <v>47.603832099999998</v>
      </c>
      <c r="D2161" s="77">
        <v>-122.3300624</v>
      </c>
      <c r="E2161" s="77" t="s">
        <v>42</v>
      </c>
      <c r="F2161" s="77">
        <v>975</v>
      </c>
      <c r="H2161" s="77" t="s">
        <v>66</v>
      </c>
      <c r="I2161" s="77">
        <v>2015</v>
      </c>
      <c r="J2161" s="77">
        <v>975</v>
      </c>
      <c r="K2161" s="77" t="s">
        <v>29</v>
      </c>
      <c r="L2161" s="77" t="s">
        <v>29</v>
      </c>
      <c r="N2161" s="77">
        <v>0</v>
      </c>
      <c r="O2161" s="77">
        <v>0</v>
      </c>
      <c r="P2161" s="77" t="s">
        <v>12</v>
      </c>
      <c r="Q2161" s="77">
        <v>42.360253399999998</v>
      </c>
      <c r="R2161" s="77">
        <v>-71.058291199999999</v>
      </c>
      <c r="S2161" s="77">
        <v>8000.0233393051703</v>
      </c>
      <c r="T2161" s="77">
        <v>1.2887317412496799</v>
      </c>
      <c r="U2161" s="77">
        <v>233</v>
      </c>
      <c r="V2161" s="77">
        <v>756</v>
      </c>
      <c r="W2161" s="77">
        <v>9.8395999999999997E-2</v>
      </c>
      <c r="X2161" s="77">
        <v>0</v>
      </c>
      <c r="Y2161" s="77">
        <v>0</v>
      </c>
      <c r="Z2161" s="77">
        <v>0</v>
      </c>
      <c r="AA2161" s="77">
        <v>840.002450627043</v>
      </c>
      <c r="AB2161" s="77">
        <v>1.3871277412496801</v>
      </c>
      <c r="AC2161" s="77">
        <v>2804.0024506270402</v>
      </c>
      <c r="AE2161" s="87" t="str">
        <f t="shared" si="353"/>
        <v>Domestic</v>
      </c>
      <c r="AF2161" s="82" t="str">
        <f t="shared" si="354"/>
        <v>non-student</v>
      </c>
      <c r="AI2161" s="82">
        <f>'GDP per Capita'!N2161</f>
        <v>63809.64</v>
      </c>
      <c r="AJ2161" s="82">
        <f t="shared" si="355"/>
        <v>63809.64</v>
      </c>
      <c r="AK2161" s="82">
        <f t="shared" si="356"/>
        <v>63809.64</v>
      </c>
      <c r="AL2161" s="88">
        <f t="shared" si="357"/>
        <v>4.3943241971386146E-2</v>
      </c>
    </row>
    <row r="2162" spans="1:38">
      <c r="A2162" s="77" t="s">
        <v>80</v>
      </c>
      <c r="B2162" s="77">
        <v>2264</v>
      </c>
      <c r="C2162" s="77">
        <v>33.749098699999998</v>
      </c>
      <c r="D2162" s="77">
        <v>-84.390184899999994</v>
      </c>
      <c r="E2162" s="77" t="s">
        <v>43</v>
      </c>
      <c r="F2162" s="77">
        <v>195</v>
      </c>
      <c r="H2162" s="77" t="s">
        <v>65</v>
      </c>
      <c r="I2162" s="77">
        <v>2015</v>
      </c>
      <c r="J2162" s="77">
        <v>195</v>
      </c>
      <c r="K2162" s="77" t="s">
        <v>29</v>
      </c>
      <c r="L2162" s="77" t="s">
        <v>29</v>
      </c>
      <c r="N2162" s="77">
        <v>0</v>
      </c>
      <c r="O2162" s="77">
        <v>0</v>
      </c>
      <c r="P2162" s="77" t="s">
        <v>12</v>
      </c>
      <c r="Q2162" s="77">
        <v>42.360253399999998</v>
      </c>
      <c r="R2162" s="77">
        <v>-71.058291199999999</v>
      </c>
      <c r="S2162" s="77">
        <v>3013.1806351834498</v>
      </c>
      <c r="T2162" s="77">
        <v>0.56502333996268195</v>
      </c>
      <c r="U2162" s="77">
        <v>233</v>
      </c>
      <c r="V2162" s="77">
        <v>756</v>
      </c>
      <c r="W2162" s="77">
        <v>9.8395999999999997E-2</v>
      </c>
      <c r="X2162" s="77">
        <v>0</v>
      </c>
      <c r="Y2162" s="77">
        <v>0</v>
      </c>
      <c r="Z2162" s="77">
        <v>0</v>
      </c>
      <c r="AA2162" s="77">
        <v>578.53068195522405</v>
      </c>
      <c r="AB2162" s="77">
        <v>0.66341933996268199</v>
      </c>
      <c r="AC2162" s="77">
        <v>1762.53068195522</v>
      </c>
      <c r="AE2162" s="87" t="str">
        <f t="shared" si="353"/>
        <v>Domestic</v>
      </c>
      <c r="AF2162" s="82" t="str">
        <f t="shared" si="354"/>
        <v>non-student</v>
      </c>
      <c r="AI2162" s="82">
        <f>'GDP per Capita'!N2162</f>
        <v>63809.64</v>
      </c>
      <c r="AJ2162" s="82">
        <f t="shared" si="355"/>
        <v>63809.64</v>
      </c>
      <c r="AK2162" s="82">
        <f t="shared" si="356"/>
        <v>63809.64</v>
      </c>
      <c r="AL2162" s="88">
        <f t="shared" si="357"/>
        <v>2.7621699197099687E-2</v>
      </c>
    </row>
    <row r="2163" spans="1:38">
      <c r="A2163" s="77" t="s">
        <v>136</v>
      </c>
      <c r="B2163" s="77">
        <v>2265</v>
      </c>
      <c r="C2163" s="77">
        <v>42.418429600000003</v>
      </c>
      <c r="D2163" s="77">
        <v>-71.106163899999999</v>
      </c>
      <c r="E2163" s="77" t="s">
        <v>38</v>
      </c>
      <c r="F2163" s="77">
        <v>166</v>
      </c>
      <c r="H2163" s="77" t="s">
        <v>65</v>
      </c>
      <c r="I2163" s="77">
        <v>2015</v>
      </c>
      <c r="J2163" s="77">
        <v>166</v>
      </c>
      <c r="K2163" s="77" t="s">
        <v>29</v>
      </c>
      <c r="L2163" s="77" t="s">
        <v>29</v>
      </c>
      <c r="N2163" s="77">
        <v>0</v>
      </c>
      <c r="O2163" s="77">
        <v>1</v>
      </c>
      <c r="P2163" s="77" t="s">
        <v>12</v>
      </c>
      <c r="Q2163" s="77">
        <v>42.360253399999998</v>
      </c>
      <c r="R2163" s="77">
        <v>-71.058291199999999</v>
      </c>
      <c r="S2163" s="77">
        <v>15.1399328520436</v>
      </c>
      <c r="T2163" s="77">
        <v>0</v>
      </c>
      <c r="U2163" s="77">
        <v>0</v>
      </c>
      <c r="V2163" s="77">
        <v>0</v>
      </c>
      <c r="W2163" s="77">
        <v>0</v>
      </c>
      <c r="X2163" s="77">
        <v>0</v>
      </c>
      <c r="Y2163" s="77">
        <v>0</v>
      </c>
      <c r="Z2163" s="77">
        <v>0</v>
      </c>
      <c r="AA2163" s="77">
        <v>0</v>
      </c>
      <c r="AB2163" s="77">
        <v>0</v>
      </c>
      <c r="AC2163" s="77">
        <v>166</v>
      </c>
      <c r="AE2163" s="87" t="str">
        <f t="shared" si="353"/>
        <v>Domestic</v>
      </c>
      <c r="AF2163" s="82" t="str">
        <f t="shared" si="354"/>
        <v>student</v>
      </c>
      <c r="AI2163" s="82">
        <f>'GDP per Capita'!N2163</f>
        <v>63809.64</v>
      </c>
      <c r="AJ2163" s="82">
        <f t="shared" si="355"/>
        <v>63809.64</v>
      </c>
      <c r="AK2163" s="82">
        <f t="shared" si="356"/>
        <v>63809.64</v>
      </c>
      <c r="AL2163" s="88">
        <f t="shared" si="357"/>
        <v>2.6014878002759458E-3</v>
      </c>
    </row>
    <row r="2164" spans="1:38">
      <c r="A2164" s="77" t="s">
        <v>411</v>
      </c>
      <c r="B2164" s="77">
        <v>2266</v>
      </c>
      <c r="C2164" s="77">
        <v>37.658186200000003</v>
      </c>
      <c r="D2164" s="77">
        <v>126.83194520000001</v>
      </c>
      <c r="E2164" s="77" t="s">
        <v>37</v>
      </c>
      <c r="F2164" s="77">
        <v>535</v>
      </c>
      <c r="H2164" s="77" t="s">
        <v>64</v>
      </c>
      <c r="I2164" s="77">
        <v>2015</v>
      </c>
      <c r="J2164" s="77">
        <v>535</v>
      </c>
      <c r="K2164" s="77" t="s">
        <v>317</v>
      </c>
      <c r="L2164" s="77" t="s">
        <v>30</v>
      </c>
      <c r="N2164" s="77">
        <v>0</v>
      </c>
      <c r="O2164" s="77">
        <v>0</v>
      </c>
      <c r="P2164" s="77" t="s">
        <v>12</v>
      </c>
      <c r="Q2164" s="77">
        <v>42.360253399999998</v>
      </c>
      <c r="R2164" s="77">
        <v>-71.058291199999999</v>
      </c>
      <c r="S2164" s="77">
        <v>21869.828841648901</v>
      </c>
      <c r="T2164" s="77">
        <v>3.4001130748896902</v>
      </c>
      <c r="U2164" s="77">
        <v>233</v>
      </c>
      <c r="V2164" s="77">
        <v>756</v>
      </c>
      <c r="W2164" s="77">
        <v>9.8395999999999997E-2</v>
      </c>
      <c r="X2164" s="77">
        <v>0</v>
      </c>
      <c r="Y2164" s="77">
        <v>0</v>
      </c>
      <c r="Z2164" s="77">
        <v>0</v>
      </c>
      <c r="AA2164" s="77">
        <v>2001.0893390108699</v>
      </c>
      <c r="AB2164" s="77">
        <v>3.4985090748896899</v>
      </c>
      <c r="AC2164" s="77">
        <v>3525.0893390108699</v>
      </c>
      <c r="AE2164" s="87" t="str">
        <f t="shared" si="353"/>
        <v>International</v>
      </c>
      <c r="AF2164" s="82" t="str">
        <f t="shared" si="354"/>
        <v>non-student</v>
      </c>
      <c r="AI2164" s="82">
        <f>'GDP per Capita'!N2164</f>
        <v>32154.02</v>
      </c>
      <c r="AJ2164" s="82">
        <f t="shared" si="355"/>
        <v>32154.02</v>
      </c>
      <c r="AK2164" s="82">
        <f t="shared" si="356"/>
        <v>32154.02</v>
      </c>
      <c r="AL2164" s="88">
        <f t="shared" si="357"/>
        <v>0.10963137234507131</v>
      </c>
    </row>
    <row r="2165" spans="1:38">
      <c r="A2165" s="77" t="s">
        <v>162</v>
      </c>
      <c r="B2165" s="77">
        <v>2267</v>
      </c>
      <c r="C2165" s="77">
        <v>40.027145300000001</v>
      </c>
      <c r="D2165" s="77">
        <v>-78.523744699999995</v>
      </c>
      <c r="E2165" s="77" t="s">
        <v>42</v>
      </c>
      <c r="F2165" s="77">
        <v>0</v>
      </c>
      <c r="H2165" s="77" t="s">
        <v>63</v>
      </c>
      <c r="I2165" s="77">
        <v>2015</v>
      </c>
      <c r="J2165" s="77">
        <v>0</v>
      </c>
      <c r="K2165" s="77" t="s">
        <v>29</v>
      </c>
      <c r="L2165" s="77" t="s">
        <v>29</v>
      </c>
      <c r="N2165" s="77">
        <v>0</v>
      </c>
      <c r="O2165" s="77">
        <v>0</v>
      </c>
      <c r="P2165" s="77" t="s">
        <v>12</v>
      </c>
      <c r="Q2165" s="77">
        <v>42.360253399999998</v>
      </c>
      <c r="R2165" s="77">
        <v>-71.058291199999999</v>
      </c>
      <c r="S2165" s="77">
        <v>1352.15644899824</v>
      </c>
      <c r="T2165" s="77">
        <v>0.34017689554924602</v>
      </c>
      <c r="U2165" s="77">
        <v>233</v>
      </c>
      <c r="V2165" s="77">
        <v>756</v>
      </c>
      <c r="W2165" s="77">
        <v>9.8395999999999997E-2</v>
      </c>
      <c r="X2165" s="77">
        <v>0</v>
      </c>
      <c r="Y2165" s="77">
        <v>0</v>
      </c>
      <c r="Z2165" s="77">
        <v>0</v>
      </c>
      <c r="AA2165" s="77">
        <v>259.61403820766299</v>
      </c>
      <c r="AB2165" s="77">
        <v>0.438572895549246</v>
      </c>
      <c r="AC2165" s="77">
        <v>1248.6140382076601</v>
      </c>
      <c r="AE2165" s="87" t="str">
        <f t="shared" si="353"/>
        <v>Domestic</v>
      </c>
      <c r="AF2165" s="82" t="str">
        <f t="shared" si="354"/>
        <v>non-student</v>
      </c>
      <c r="AI2165" s="82">
        <f>'GDP per Capita'!N2165</f>
        <v>63809.64</v>
      </c>
      <c r="AJ2165" s="82">
        <f t="shared" si="355"/>
        <v>63809.64</v>
      </c>
      <c r="AK2165" s="82">
        <f t="shared" si="356"/>
        <v>63809.64</v>
      </c>
      <c r="AL2165" s="88">
        <f t="shared" si="357"/>
        <v>1.9567796311147658E-2</v>
      </c>
    </row>
    <row r="2166" spans="1:38">
      <c r="A2166" s="77" t="s">
        <v>100</v>
      </c>
      <c r="B2166" s="77">
        <v>2268</v>
      </c>
      <c r="C2166" s="77">
        <v>33.425505600000001</v>
      </c>
      <c r="D2166" s="77">
        <v>-111.94001249999999</v>
      </c>
      <c r="E2166" s="77" t="s">
        <v>38</v>
      </c>
      <c r="F2166" s="77">
        <v>166</v>
      </c>
      <c r="H2166" s="77" t="s">
        <v>65</v>
      </c>
      <c r="I2166" s="77">
        <v>2015</v>
      </c>
      <c r="J2166" s="77">
        <v>166</v>
      </c>
      <c r="K2166" s="77" t="s">
        <v>29</v>
      </c>
      <c r="L2166" s="77" t="s">
        <v>29</v>
      </c>
      <c r="N2166" s="77">
        <v>0</v>
      </c>
      <c r="O2166" s="77">
        <v>0</v>
      </c>
      <c r="P2166" s="77" t="s">
        <v>12</v>
      </c>
      <c r="Q2166" s="77">
        <v>42.360253399999998</v>
      </c>
      <c r="R2166" s="77">
        <v>-71.058291199999999</v>
      </c>
      <c r="S2166" s="77">
        <v>7367.9007472103003</v>
      </c>
      <c r="T2166" s="77">
        <v>1.2005821000619401</v>
      </c>
      <c r="U2166" s="77">
        <v>233</v>
      </c>
      <c r="V2166" s="77">
        <v>378</v>
      </c>
      <c r="W2166" s="77">
        <v>4.9197999999999999E-2</v>
      </c>
      <c r="X2166" s="77">
        <v>0</v>
      </c>
      <c r="Y2166" s="77">
        <v>0</v>
      </c>
      <c r="Z2166" s="77">
        <v>0</v>
      </c>
      <c r="AA2166" s="77">
        <v>884.14808966523697</v>
      </c>
      <c r="AB2166" s="77">
        <v>1.24978010006194</v>
      </c>
      <c r="AC2166" s="77">
        <v>1661.1480896652299</v>
      </c>
      <c r="AE2166" s="87" t="str">
        <f t="shared" si="353"/>
        <v>Domestic</v>
      </c>
      <c r="AF2166" s="82" t="str">
        <f t="shared" si="354"/>
        <v>student</v>
      </c>
      <c r="AI2166" s="82">
        <f>'GDP per Capita'!N2166</f>
        <v>63809.64</v>
      </c>
      <c r="AJ2166" s="82">
        <f t="shared" si="355"/>
        <v>63809.64</v>
      </c>
      <c r="AK2166" s="82">
        <f t="shared" si="356"/>
        <v>63809.64</v>
      </c>
      <c r="AL2166" s="88">
        <f t="shared" si="357"/>
        <v>2.6032870419974631E-2</v>
      </c>
    </row>
    <row r="2167" spans="1:38">
      <c r="A2167" s="77" t="s">
        <v>535</v>
      </c>
      <c r="B2167" s="77">
        <v>2269</v>
      </c>
      <c r="C2167" s="77">
        <v>42.480589999999999</v>
      </c>
      <c r="D2167" s="77">
        <v>-83.475491299999902</v>
      </c>
      <c r="E2167" s="77" t="s">
        <v>42</v>
      </c>
      <c r="F2167" s="77">
        <v>635</v>
      </c>
      <c r="H2167" s="77" t="s">
        <v>64</v>
      </c>
      <c r="I2167" s="77">
        <v>2015</v>
      </c>
      <c r="J2167" s="77">
        <v>635</v>
      </c>
      <c r="K2167" s="77" t="s">
        <v>29</v>
      </c>
      <c r="L2167" s="77" t="s">
        <v>29</v>
      </c>
      <c r="N2167" s="77">
        <v>0</v>
      </c>
      <c r="O2167" s="77">
        <v>0</v>
      </c>
      <c r="P2167" s="77" t="s">
        <v>12</v>
      </c>
      <c r="Q2167" s="77">
        <v>42.360253399999998</v>
      </c>
      <c r="R2167" s="77">
        <v>-71.058291199999999</v>
      </c>
      <c r="S2167" s="77">
        <v>2036.9084135917799</v>
      </c>
      <c r="T2167" s="77">
        <v>0.43059481490371498</v>
      </c>
      <c r="U2167" s="77">
        <v>233</v>
      </c>
      <c r="V2167" s="77">
        <v>756</v>
      </c>
      <c r="W2167" s="77">
        <v>9.8395999999999997E-2</v>
      </c>
      <c r="X2167" s="77">
        <v>0</v>
      </c>
      <c r="Y2167" s="77">
        <v>0</v>
      </c>
      <c r="Z2167" s="77">
        <v>0</v>
      </c>
      <c r="AA2167" s="77">
        <v>391.08641540962202</v>
      </c>
      <c r="AB2167" s="77">
        <v>0.52899081490371502</v>
      </c>
      <c r="AC2167" s="77">
        <v>2015.08641540962</v>
      </c>
      <c r="AE2167" s="87" t="str">
        <f t="shared" si="353"/>
        <v>Domestic</v>
      </c>
      <c r="AF2167" s="82" t="str">
        <f t="shared" si="354"/>
        <v>non-student</v>
      </c>
      <c r="AI2167" s="82">
        <f>'GDP per Capita'!N2167</f>
        <v>63809.64</v>
      </c>
      <c r="AJ2167" s="82">
        <f t="shared" si="355"/>
        <v>63809.64</v>
      </c>
      <c r="AK2167" s="82">
        <f t="shared" si="356"/>
        <v>63809.64</v>
      </c>
      <c r="AL2167" s="88">
        <f t="shared" si="357"/>
        <v>3.1579654977047671E-2</v>
      </c>
    </row>
    <row r="2168" spans="1:38">
      <c r="A2168" s="77" t="s">
        <v>232</v>
      </c>
      <c r="B2168" s="77">
        <v>2270</v>
      </c>
      <c r="C2168" s="77">
        <v>39.739236400000003</v>
      </c>
      <c r="D2168" s="77">
        <v>-104.98486229999899</v>
      </c>
      <c r="E2168" s="77" t="s">
        <v>41</v>
      </c>
      <c r="F2168" s="77">
        <v>1635</v>
      </c>
      <c r="H2168" s="77" t="s">
        <v>64</v>
      </c>
      <c r="I2168" s="77">
        <v>2015</v>
      </c>
      <c r="J2168" s="77">
        <v>1635</v>
      </c>
      <c r="K2168" s="77" t="s">
        <v>29</v>
      </c>
      <c r="L2168" s="77" t="s">
        <v>29</v>
      </c>
      <c r="N2168" s="77">
        <v>0</v>
      </c>
      <c r="O2168" s="77">
        <v>0</v>
      </c>
      <c r="P2168" s="77" t="s">
        <v>12</v>
      </c>
      <c r="Q2168" s="77">
        <v>42.360253399999998</v>
      </c>
      <c r="R2168" s="77">
        <v>-71.058291199999999</v>
      </c>
      <c r="S2168" s="77">
        <v>5681.7745261372602</v>
      </c>
      <c r="T2168" s="77">
        <v>0.96889570576980399</v>
      </c>
      <c r="U2168" s="77">
        <v>233</v>
      </c>
      <c r="V2168" s="77">
        <v>756</v>
      </c>
      <c r="W2168" s="77">
        <v>9.8395999999999997E-2</v>
      </c>
      <c r="X2168" s="77">
        <v>0</v>
      </c>
      <c r="Y2168" s="77">
        <v>0</v>
      </c>
      <c r="Z2168" s="77">
        <v>0</v>
      </c>
      <c r="AA2168" s="77">
        <v>681.81294313647095</v>
      </c>
      <c r="AB2168" s="77">
        <v>1.0672917057697999</v>
      </c>
      <c r="AC2168" s="77">
        <v>3305.81294313647</v>
      </c>
      <c r="AE2168" s="87" t="str">
        <f t="shared" si="353"/>
        <v>Domestic</v>
      </c>
      <c r="AF2168" s="82" t="str">
        <f t="shared" si="354"/>
        <v>non-student</v>
      </c>
      <c r="AI2168" s="82">
        <f>'GDP per Capita'!N2168</f>
        <v>63809.64</v>
      </c>
      <c r="AJ2168" s="82">
        <f t="shared" si="355"/>
        <v>63809.64</v>
      </c>
      <c r="AK2168" s="82">
        <f t="shared" si="356"/>
        <v>63809.64</v>
      </c>
      <c r="AL2168" s="88">
        <f t="shared" si="357"/>
        <v>5.1807421937131601E-2</v>
      </c>
    </row>
    <row r="2169" spans="1:38">
      <c r="A2169" s="77" t="s">
        <v>401</v>
      </c>
      <c r="B2169" s="77">
        <v>2271</v>
      </c>
      <c r="C2169" s="77">
        <v>33.425505600000001</v>
      </c>
      <c r="D2169" s="77">
        <v>-111.94001249999999</v>
      </c>
      <c r="E2169" s="77" t="s">
        <v>38</v>
      </c>
      <c r="F2169" s="77">
        <v>146</v>
      </c>
      <c r="H2169" s="77" t="s">
        <v>61</v>
      </c>
      <c r="I2169" s="77">
        <v>2015</v>
      </c>
      <c r="J2169" s="77">
        <v>146</v>
      </c>
      <c r="K2169" s="77" t="s">
        <v>29</v>
      </c>
      <c r="L2169" s="77" t="s">
        <v>29</v>
      </c>
      <c r="N2169" s="77">
        <v>0</v>
      </c>
      <c r="O2169" s="77">
        <v>0</v>
      </c>
      <c r="P2169" s="77" t="s">
        <v>12</v>
      </c>
      <c r="Q2169" s="77">
        <v>42.360253399999998</v>
      </c>
      <c r="R2169" s="77">
        <v>-71.058291199999999</v>
      </c>
      <c r="S2169" s="77">
        <v>7367.9007472103003</v>
      </c>
      <c r="T2169" s="77">
        <v>1.2005821000619401</v>
      </c>
      <c r="U2169" s="77">
        <v>233</v>
      </c>
      <c r="V2169" s="77">
        <v>378</v>
      </c>
      <c r="W2169" s="77">
        <v>4.9197999999999999E-2</v>
      </c>
      <c r="X2169" s="77">
        <v>0</v>
      </c>
      <c r="Y2169" s="77">
        <v>0</v>
      </c>
      <c r="Z2169" s="77">
        <v>0</v>
      </c>
      <c r="AA2169" s="77">
        <v>884.14808966523697</v>
      </c>
      <c r="AB2169" s="77">
        <v>1.24978010006194</v>
      </c>
      <c r="AC2169" s="77">
        <v>1641.1480896652299</v>
      </c>
      <c r="AE2169" s="87" t="str">
        <f t="shared" si="353"/>
        <v>Domestic</v>
      </c>
      <c r="AF2169" s="82" t="str">
        <f t="shared" si="354"/>
        <v>student</v>
      </c>
      <c r="AI2169" s="82">
        <f>'GDP per Capita'!N2169</f>
        <v>63809.64</v>
      </c>
      <c r="AJ2169" s="82">
        <f t="shared" si="355"/>
        <v>63809.64</v>
      </c>
      <c r="AK2169" s="82">
        <f t="shared" si="356"/>
        <v>63809.64</v>
      </c>
      <c r="AL2169" s="88">
        <f t="shared" si="357"/>
        <v>2.5719438154881143E-2</v>
      </c>
    </row>
    <row r="2170" spans="1:38">
      <c r="A2170" s="77" t="s">
        <v>112</v>
      </c>
      <c r="B2170" s="77">
        <v>2272</v>
      </c>
      <c r="C2170" s="77">
        <v>40.735657000000003</v>
      </c>
      <c r="D2170" s="77">
        <v>-74.172366699999998</v>
      </c>
      <c r="E2170" s="77" t="s">
        <v>37</v>
      </c>
      <c r="F2170" s="77">
        <v>475</v>
      </c>
      <c r="H2170" s="77" t="s">
        <v>66</v>
      </c>
      <c r="I2170" s="77">
        <v>2015</v>
      </c>
      <c r="J2170" s="77">
        <v>475</v>
      </c>
      <c r="K2170" s="77" t="s">
        <v>29</v>
      </c>
      <c r="L2170" s="77" t="s">
        <v>29</v>
      </c>
      <c r="N2170" s="77">
        <v>0</v>
      </c>
      <c r="O2170" s="77">
        <v>0</v>
      </c>
      <c r="P2170" s="77" t="s">
        <v>12</v>
      </c>
      <c r="Q2170" s="77">
        <v>42.360253399999998</v>
      </c>
      <c r="R2170" s="77">
        <v>-71.058291199999999</v>
      </c>
      <c r="S2170" s="77">
        <v>631.72478309556902</v>
      </c>
      <c r="T2170" s="77">
        <v>0.24504765804985401</v>
      </c>
      <c r="U2170" s="77">
        <v>233</v>
      </c>
      <c r="V2170" s="77">
        <v>756</v>
      </c>
      <c r="W2170" s="77">
        <v>9.8395999999999997E-2</v>
      </c>
      <c r="X2170" s="77">
        <v>0</v>
      </c>
      <c r="Y2170" s="77">
        <v>0</v>
      </c>
      <c r="Z2170" s="77">
        <v>0</v>
      </c>
      <c r="AA2170" s="77">
        <v>121.29115835434899</v>
      </c>
      <c r="AB2170" s="77">
        <v>0.34344365804985399</v>
      </c>
      <c r="AC2170" s="77">
        <v>1585.29115835434</v>
      </c>
      <c r="AE2170" s="87" t="str">
        <f t="shared" si="353"/>
        <v>Domestic</v>
      </c>
      <c r="AF2170" s="82" t="str">
        <f t="shared" si="354"/>
        <v>non-student</v>
      </c>
      <c r="AI2170" s="82">
        <f>'GDP per Capita'!N2170</f>
        <v>63809.64</v>
      </c>
      <c r="AJ2170" s="82">
        <f t="shared" si="355"/>
        <v>63809.64</v>
      </c>
      <c r="AK2170" s="82">
        <f t="shared" si="356"/>
        <v>63809.64</v>
      </c>
      <c r="AL2170" s="88">
        <f t="shared" si="357"/>
        <v>2.4844069929783965E-2</v>
      </c>
    </row>
    <row r="2171" spans="1:38">
      <c r="A2171" s="77" t="s">
        <v>125</v>
      </c>
      <c r="B2171" s="77">
        <v>2273</v>
      </c>
      <c r="C2171" s="77">
        <v>42.3750997</v>
      </c>
      <c r="D2171" s="77">
        <v>-71.105615700000001</v>
      </c>
      <c r="E2171" s="77" t="s">
        <v>43</v>
      </c>
      <c r="F2171" s="77">
        <v>535</v>
      </c>
      <c r="H2171" s="77" t="s">
        <v>64</v>
      </c>
      <c r="I2171" s="77">
        <v>2015</v>
      </c>
      <c r="J2171" s="77">
        <v>535</v>
      </c>
      <c r="K2171" s="77" t="s">
        <v>29</v>
      </c>
      <c r="L2171" s="77" t="s">
        <v>29</v>
      </c>
      <c r="N2171" s="77">
        <v>0</v>
      </c>
      <c r="O2171" s="77">
        <v>1</v>
      </c>
      <c r="P2171" s="77" t="s">
        <v>12</v>
      </c>
      <c r="Q2171" s="77">
        <v>42.360253399999998</v>
      </c>
      <c r="R2171" s="77">
        <v>-71.058291199999999</v>
      </c>
      <c r="S2171" s="77">
        <v>8.4477991766334704</v>
      </c>
      <c r="T2171" s="77">
        <v>0</v>
      </c>
      <c r="U2171" s="77">
        <v>0</v>
      </c>
      <c r="V2171" s="77">
        <v>0</v>
      </c>
      <c r="W2171" s="77">
        <v>0</v>
      </c>
      <c r="X2171" s="77">
        <v>0</v>
      </c>
      <c r="Y2171" s="77">
        <v>0</v>
      </c>
      <c r="Z2171" s="77">
        <v>0</v>
      </c>
      <c r="AA2171" s="77">
        <v>0</v>
      </c>
      <c r="AB2171" s="77">
        <v>0</v>
      </c>
      <c r="AC2171" s="77">
        <v>535</v>
      </c>
      <c r="AE2171" s="87" t="str">
        <f t="shared" si="353"/>
        <v>Domestic</v>
      </c>
      <c r="AF2171" s="82" t="str">
        <f t="shared" si="354"/>
        <v>non-student</v>
      </c>
      <c r="AI2171" s="82">
        <f>'GDP per Capita'!N2171</f>
        <v>63809.64</v>
      </c>
      <c r="AJ2171" s="82">
        <f t="shared" si="355"/>
        <v>63809.64</v>
      </c>
      <c r="AK2171" s="82">
        <f t="shared" si="356"/>
        <v>63809.64</v>
      </c>
      <c r="AL2171" s="88">
        <f t="shared" si="357"/>
        <v>8.3843130912507891E-3</v>
      </c>
    </row>
    <row r="2172" spans="1:38">
      <c r="A2172" s="77" t="s">
        <v>536</v>
      </c>
      <c r="B2172" s="77">
        <v>2274</v>
      </c>
      <c r="C2172" s="77">
        <v>36.642116899999998</v>
      </c>
      <c r="D2172" s="77">
        <v>127.48917419999999</v>
      </c>
      <c r="E2172" s="77" t="s">
        <v>42</v>
      </c>
      <c r="F2172" s="77">
        <v>835</v>
      </c>
      <c r="H2172" s="77" t="s">
        <v>64</v>
      </c>
      <c r="I2172" s="77">
        <v>2015</v>
      </c>
      <c r="J2172" s="77">
        <v>835</v>
      </c>
      <c r="K2172" s="77" t="s">
        <v>317</v>
      </c>
      <c r="L2172" s="77" t="s">
        <v>30</v>
      </c>
      <c r="N2172" s="77">
        <v>0</v>
      </c>
      <c r="O2172" s="77">
        <v>0</v>
      </c>
      <c r="P2172" s="77" t="s">
        <v>12</v>
      </c>
      <c r="Q2172" s="77">
        <v>42.360253399999998</v>
      </c>
      <c r="R2172" s="77">
        <v>-71.058291199999999</v>
      </c>
      <c r="S2172" s="77">
        <v>22062.2978920678</v>
      </c>
      <c r="T2172" s="77">
        <v>3.43179725409435</v>
      </c>
      <c r="U2172" s="77">
        <v>233</v>
      </c>
      <c r="V2172" s="77">
        <v>756</v>
      </c>
      <c r="W2172" s="77">
        <v>9.8395999999999997E-2</v>
      </c>
      <c r="X2172" s="77">
        <v>0</v>
      </c>
      <c r="Y2172" s="77">
        <v>0</v>
      </c>
      <c r="Z2172" s="77">
        <v>0</v>
      </c>
      <c r="AA2172" s="77">
        <v>2018.7002571242101</v>
      </c>
      <c r="AB2172" s="77">
        <v>3.5301932540943501</v>
      </c>
      <c r="AC2172" s="77">
        <v>3842.7002571242101</v>
      </c>
      <c r="AE2172" s="87" t="str">
        <f t="shared" si="353"/>
        <v>International</v>
      </c>
      <c r="AF2172" s="82" t="str">
        <f t="shared" si="354"/>
        <v>non-student</v>
      </c>
      <c r="AI2172" s="82">
        <f>'GDP per Capita'!N2172</f>
        <v>32154.02</v>
      </c>
      <c r="AJ2172" s="82">
        <f t="shared" si="355"/>
        <v>32154.02</v>
      </c>
      <c r="AK2172" s="82">
        <f t="shared" si="356"/>
        <v>32154.02</v>
      </c>
      <c r="AL2172" s="88">
        <f t="shared" si="357"/>
        <v>0.11950917045906577</v>
      </c>
    </row>
    <row r="2173" spans="1:38">
      <c r="A2173" s="77" t="s">
        <v>106</v>
      </c>
      <c r="B2173" s="77">
        <v>2275</v>
      </c>
      <c r="C2173" s="77">
        <v>34.053690899999999</v>
      </c>
      <c r="D2173" s="77">
        <v>-118.2427666</v>
      </c>
      <c r="E2173" s="77" t="s">
        <v>38</v>
      </c>
      <c r="F2173" s="77">
        <v>166</v>
      </c>
      <c r="H2173" s="77" t="s">
        <v>65</v>
      </c>
      <c r="I2173" s="77">
        <v>2015</v>
      </c>
      <c r="J2173" s="77">
        <v>166</v>
      </c>
      <c r="K2173" s="77" t="s">
        <v>29</v>
      </c>
      <c r="L2173" s="77" t="s">
        <v>29</v>
      </c>
      <c r="N2173" s="77">
        <v>0</v>
      </c>
      <c r="O2173" s="77">
        <v>0</v>
      </c>
      <c r="P2173" s="77" t="s">
        <v>12</v>
      </c>
      <c r="Q2173" s="77">
        <v>42.360253399999998</v>
      </c>
      <c r="R2173" s="77">
        <v>-71.058291199999999</v>
      </c>
      <c r="S2173" s="77">
        <v>8339.02011065228</v>
      </c>
      <c r="T2173" s="77">
        <v>1.33629499964167</v>
      </c>
      <c r="U2173" s="77">
        <v>233</v>
      </c>
      <c r="V2173" s="77">
        <v>378</v>
      </c>
      <c r="W2173" s="77">
        <v>4.9197999999999999E-2</v>
      </c>
      <c r="X2173" s="77">
        <v>0</v>
      </c>
      <c r="Y2173" s="77">
        <v>0</v>
      </c>
      <c r="Z2173" s="77">
        <v>0</v>
      </c>
      <c r="AA2173" s="77">
        <v>875.59711161848895</v>
      </c>
      <c r="AB2173" s="77">
        <v>1.3854929996416701</v>
      </c>
      <c r="AC2173" s="77">
        <v>1652.5971116184801</v>
      </c>
      <c r="AE2173" s="87" t="str">
        <f t="shared" si="353"/>
        <v>Domestic</v>
      </c>
      <c r="AF2173" s="82" t="str">
        <f t="shared" si="354"/>
        <v>student</v>
      </c>
      <c r="AI2173" s="82">
        <f>'GDP per Capita'!N2173</f>
        <v>63809.64</v>
      </c>
      <c r="AJ2173" s="82">
        <f t="shared" si="355"/>
        <v>63809.64</v>
      </c>
      <c r="AK2173" s="82">
        <f t="shared" si="356"/>
        <v>63809.64</v>
      </c>
      <c r="AL2173" s="88">
        <f t="shared" si="357"/>
        <v>2.5898862799076754E-2</v>
      </c>
    </row>
    <row r="2174" spans="1:38">
      <c r="A2174" s="77" t="s">
        <v>112</v>
      </c>
      <c r="B2174" s="77">
        <v>2276</v>
      </c>
      <c r="C2174" s="77">
        <v>40.735657000000003</v>
      </c>
      <c r="D2174" s="77">
        <v>-74.172366699999998</v>
      </c>
      <c r="E2174" s="77" t="s">
        <v>42</v>
      </c>
      <c r="F2174" s="77">
        <v>535</v>
      </c>
      <c r="H2174" s="77" t="s">
        <v>64</v>
      </c>
      <c r="I2174" s="77">
        <v>2015</v>
      </c>
      <c r="J2174" s="77">
        <v>535</v>
      </c>
      <c r="K2174" s="77" t="s">
        <v>29</v>
      </c>
      <c r="L2174" s="77" t="s">
        <v>29</v>
      </c>
      <c r="N2174" s="77">
        <v>0</v>
      </c>
      <c r="O2174" s="77">
        <v>0</v>
      </c>
      <c r="P2174" s="77" t="s">
        <v>12</v>
      </c>
      <c r="Q2174" s="77">
        <v>42.360253399999998</v>
      </c>
      <c r="R2174" s="77">
        <v>-71.058291199999999</v>
      </c>
      <c r="S2174" s="77">
        <v>631.72478309556902</v>
      </c>
      <c r="T2174" s="77">
        <v>0.24504765804985401</v>
      </c>
      <c r="U2174" s="77">
        <v>233</v>
      </c>
      <c r="V2174" s="77">
        <v>756</v>
      </c>
      <c r="W2174" s="77">
        <v>9.8395999999999997E-2</v>
      </c>
      <c r="X2174" s="77">
        <v>0</v>
      </c>
      <c r="Y2174" s="77">
        <v>0</v>
      </c>
      <c r="Z2174" s="77">
        <v>0</v>
      </c>
      <c r="AA2174" s="77">
        <v>121.29115835434899</v>
      </c>
      <c r="AB2174" s="77">
        <v>0.34344365804985399</v>
      </c>
      <c r="AC2174" s="77">
        <v>1645.29115835434</v>
      </c>
      <c r="AE2174" s="87" t="str">
        <f t="shared" si="353"/>
        <v>Domestic</v>
      </c>
      <c r="AF2174" s="82" t="str">
        <f t="shared" si="354"/>
        <v>non-student</v>
      </c>
      <c r="AI2174" s="82">
        <f>'GDP per Capita'!N2174</f>
        <v>63809.64</v>
      </c>
      <c r="AJ2174" s="82">
        <f t="shared" si="355"/>
        <v>63809.64</v>
      </c>
      <c r="AK2174" s="82">
        <f t="shared" si="356"/>
        <v>63809.64</v>
      </c>
      <c r="AL2174" s="88">
        <f t="shared" si="357"/>
        <v>2.5784366725064428E-2</v>
      </c>
    </row>
    <row r="2175" spans="1:38">
      <c r="A2175" s="77" t="s">
        <v>537</v>
      </c>
      <c r="B2175" s="77">
        <v>2277</v>
      </c>
      <c r="C2175" s="77">
        <v>36.638391999999897</v>
      </c>
      <c r="D2175" s="77">
        <v>127.69611879999999</v>
      </c>
      <c r="E2175" s="77" t="s">
        <v>42</v>
      </c>
      <c r="F2175" s="77">
        <v>0</v>
      </c>
      <c r="H2175" s="77" t="s">
        <v>67</v>
      </c>
      <c r="I2175" s="77">
        <v>2015</v>
      </c>
      <c r="J2175" s="77">
        <v>0</v>
      </c>
      <c r="K2175" s="77" t="s">
        <v>317</v>
      </c>
      <c r="L2175" s="77" t="s">
        <v>30</v>
      </c>
      <c r="N2175" s="77">
        <v>0</v>
      </c>
      <c r="O2175" s="77">
        <v>0</v>
      </c>
      <c r="P2175" s="77" t="s">
        <v>12</v>
      </c>
      <c r="Q2175" s="77">
        <v>42.360253399999998</v>
      </c>
      <c r="R2175" s="77">
        <v>-71.058291199999999</v>
      </c>
      <c r="S2175" s="77">
        <v>22054.262298848302</v>
      </c>
      <c r="T2175" s="77">
        <v>3.4304731320121902</v>
      </c>
      <c r="U2175" s="77">
        <v>233</v>
      </c>
      <c r="V2175" s="77">
        <v>756</v>
      </c>
      <c r="W2175" s="77">
        <v>9.8395999999999997E-2</v>
      </c>
      <c r="X2175" s="77">
        <v>0</v>
      </c>
      <c r="Y2175" s="77">
        <v>0</v>
      </c>
      <c r="Z2175" s="77">
        <v>0</v>
      </c>
      <c r="AA2175" s="77">
        <v>2017.96500034462</v>
      </c>
      <c r="AB2175" s="77">
        <v>3.5288691320121899</v>
      </c>
      <c r="AC2175" s="77">
        <v>3006.96500034462</v>
      </c>
      <c r="AE2175" s="87" t="str">
        <f t="shared" si="353"/>
        <v>International</v>
      </c>
      <c r="AF2175" s="82" t="str">
        <f t="shared" si="354"/>
        <v>non-student</v>
      </c>
      <c r="AI2175" s="82">
        <f>'GDP per Capita'!N2175</f>
        <v>32154.02</v>
      </c>
      <c r="AJ2175" s="82">
        <f t="shared" si="355"/>
        <v>32154.02</v>
      </c>
      <c r="AK2175" s="82">
        <f t="shared" si="356"/>
        <v>32154.02</v>
      </c>
      <c r="AL2175" s="88">
        <f t="shared" si="357"/>
        <v>9.3517544628777982E-2</v>
      </c>
    </row>
    <row r="2176" spans="1:38">
      <c r="A2176" s="77" t="s">
        <v>222</v>
      </c>
      <c r="B2176" s="77">
        <v>2278</v>
      </c>
      <c r="C2176" s="77">
        <v>42.558426399999902</v>
      </c>
      <c r="D2176" s="77">
        <v>-71.268946999999997</v>
      </c>
      <c r="E2176" s="77" t="s">
        <v>42</v>
      </c>
      <c r="F2176" s="77">
        <v>475</v>
      </c>
      <c r="H2176" s="77" t="s">
        <v>66</v>
      </c>
      <c r="I2176" s="77">
        <v>2015</v>
      </c>
      <c r="J2176" s="77">
        <v>475</v>
      </c>
      <c r="K2176" s="77" t="s">
        <v>29</v>
      </c>
      <c r="L2176" s="77" t="s">
        <v>29</v>
      </c>
      <c r="N2176" s="77">
        <v>0</v>
      </c>
      <c r="O2176" s="77">
        <v>1</v>
      </c>
      <c r="P2176" s="77" t="s">
        <v>12</v>
      </c>
      <c r="Q2176" s="77">
        <v>42.360253399999998</v>
      </c>
      <c r="R2176" s="77">
        <v>-71.058291199999999</v>
      </c>
      <c r="S2176" s="77">
        <v>56.007695166813797</v>
      </c>
      <c r="T2176" s="77">
        <v>0</v>
      </c>
      <c r="U2176" s="77">
        <v>0</v>
      </c>
      <c r="V2176" s="77">
        <v>0</v>
      </c>
      <c r="W2176" s="77">
        <v>0</v>
      </c>
      <c r="X2176" s="77">
        <v>0</v>
      </c>
      <c r="Y2176" s="77">
        <v>0</v>
      </c>
      <c r="Z2176" s="77">
        <v>0</v>
      </c>
      <c r="AA2176" s="77">
        <v>0</v>
      </c>
      <c r="AB2176" s="77">
        <v>0</v>
      </c>
      <c r="AC2176" s="77">
        <v>475</v>
      </c>
      <c r="AE2176" s="87" t="str">
        <f t="shared" si="353"/>
        <v>Domestic</v>
      </c>
      <c r="AF2176" s="82" t="str">
        <f t="shared" si="354"/>
        <v>non-student</v>
      </c>
      <c r="AI2176" s="82">
        <f>'GDP per Capita'!N2176</f>
        <v>63809.64</v>
      </c>
      <c r="AJ2176" s="82">
        <f t="shared" si="355"/>
        <v>63809.64</v>
      </c>
      <c r="AK2176" s="82">
        <f t="shared" si="356"/>
        <v>63809.64</v>
      </c>
      <c r="AL2176" s="88">
        <f t="shared" si="357"/>
        <v>7.4440162959703267E-3</v>
      </c>
    </row>
    <row r="2177" spans="1:38">
      <c r="A2177" s="77" t="s">
        <v>538</v>
      </c>
      <c r="B2177" s="77">
        <v>2279</v>
      </c>
      <c r="C2177" s="77">
        <v>40.335344999999997</v>
      </c>
      <c r="D2177" s="77">
        <v>-75.927949499999997</v>
      </c>
      <c r="E2177" s="77" t="s">
        <v>42</v>
      </c>
      <c r="F2177" s="77">
        <v>0</v>
      </c>
      <c r="H2177" s="77" t="s">
        <v>69</v>
      </c>
      <c r="I2177" s="77">
        <v>2015</v>
      </c>
      <c r="J2177" s="77">
        <v>0</v>
      </c>
      <c r="K2177" s="77" t="s">
        <v>29</v>
      </c>
      <c r="L2177" s="77" t="s">
        <v>29</v>
      </c>
      <c r="N2177" s="77">
        <v>0</v>
      </c>
      <c r="O2177" s="77">
        <v>0</v>
      </c>
      <c r="P2177" s="77" t="s">
        <v>12</v>
      </c>
      <c r="Q2177" s="77">
        <v>42.360253399999998</v>
      </c>
      <c r="R2177" s="77">
        <v>-71.058291199999999</v>
      </c>
      <c r="S2177" s="77">
        <v>929.16481241121403</v>
      </c>
      <c r="T2177" s="77">
        <v>0.28432305990929502</v>
      </c>
      <c r="U2177" s="77">
        <v>233</v>
      </c>
      <c r="V2177" s="77">
        <v>756</v>
      </c>
      <c r="W2177" s="77">
        <v>9.8395999999999997E-2</v>
      </c>
      <c r="X2177" s="77">
        <v>0</v>
      </c>
      <c r="Y2177" s="77">
        <v>0</v>
      </c>
      <c r="Z2177" s="77">
        <v>0</v>
      </c>
      <c r="AA2177" s="77">
        <v>178.39964398295299</v>
      </c>
      <c r="AB2177" s="77">
        <v>0.382719059909295</v>
      </c>
      <c r="AC2177" s="77">
        <v>1167.39964398295</v>
      </c>
      <c r="AE2177" s="87" t="str">
        <f t="shared" si="353"/>
        <v>Domestic</v>
      </c>
      <c r="AF2177" s="82" t="str">
        <f t="shared" si="354"/>
        <v>non-student</v>
      </c>
      <c r="AI2177" s="82">
        <f>'GDP per Capita'!N2177</f>
        <v>63809.64</v>
      </c>
      <c r="AJ2177" s="82">
        <f t="shared" si="355"/>
        <v>63809.64</v>
      </c>
      <c r="AK2177" s="82">
        <f t="shared" si="356"/>
        <v>63809.64</v>
      </c>
      <c r="AL2177" s="88">
        <f t="shared" si="357"/>
        <v>1.8295035734145343E-2</v>
      </c>
    </row>
    <row r="2178" spans="1:38">
      <c r="A2178" s="77" t="s">
        <v>164</v>
      </c>
      <c r="B2178" s="77">
        <v>2280</v>
      </c>
      <c r="C2178" s="77">
        <v>39.745946799999999</v>
      </c>
      <c r="D2178" s="77">
        <v>-75.546588999999997</v>
      </c>
      <c r="E2178" s="77" t="s">
        <v>42</v>
      </c>
      <c r="F2178" s="77">
        <v>635</v>
      </c>
      <c r="H2178" s="77" t="s">
        <v>64</v>
      </c>
      <c r="I2178" s="77">
        <v>2015</v>
      </c>
      <c r="J2178" s="77">
        <v>635</v>
      </c>
      <c r="K2178" s="77" t="s">
        <v>29</v>
      </c>
      <c r="L2178" s="77" t="s">
        <v>29</v>
      </c>
      <c r="N2178" s="77">
        <v>0</v>
      </c>
      <c r="O2178" s="77">
        <v>0</v>
      </c>
      <c r="P2178" s="77" t="s">
        <v>12</v>
      </c>
      <c r="Q2178" s="77">
        <v>42.360253399999998</v>
      </c>
      <c r="R2178" s="77">
        <v>-71.058291199999999</v>
      </c>
      <c r="S2178" s="77">
        <v>950.86523147199603</v>
      </c>
      <c r="T2178" s="77">
        <v>0.28718848686978699</v>
      </c>
      <c r="U2178" s="77">
        <v>233</v>
      </c>
      <c r="V2178" s="77">
        <v>756</v>
      </c>
      <c r="W2178" s="77">
        <v>9.8395999999999997E-2</v>
      </c>
      <c r="X2178" s="77">
        <v>0</v>
      </c>
      <c r="Y2178" s="77">
        <v>0</v>
      </c>
      <c r="Z2178" s="77">
        <v>0</v>
      </c>
      <c r="AA2178" s="77">
        <v>182.56612444262299</v>
      </c>
      <c r="AB2178" s="77">
        <v>0.38558448686978702</v>
      </c>
      <c r="AC2178" s="77">
        <v>1806.5661244426201</v>
      </c>
      <c r="AE2178" s="87" t="str">
        <f t="shared" si="353"/>
        <v>Domestic</v>
      </c>
      <c r="AF2178" s="82" t="str">
        <f t="shared" si="354"/>
        <v>non-student</v>
      </c>
      <c r="AI2178" s="82">
        <f>'GDP per Capita'!N2178</f>
        <v>63809.64</v>
      </c>
      <c r="AJ2178" s="82">
        <f t="shared" si="355"/>
        <v>63809.64</v>
      </c>
      <c r="AK2178" s="82">
        <f t="shared" si="356"/>
        <v>63809.64</v>
      </c>
      <c r="AL2178" s="88">
        <f t="shared" si="357"/>
        <v>2.8311805621260677E-2</v>
      </c>
    </row>
    <row r="2179" spans="1:38">
      <c r="A2179" s="77" t="s">
        <v>131</v>
      </c>
      <c r="B2179" s="77">
        <v>2281</v>
      </c>
      <c r="C2179" s="77">
        <v>41.319776300000001</v>
      </c>
      <c r="D2179" s="77">
        <v>-81.626790400000004</v>
      </c>
      <c r="E2179" s="77" t="s">
        <v>42</v>
      </c>
      <c r="F2179" s="77">
        <v>635</v>
      </c>
      <c r="H2179" s="77" t="s">
        <v>64</v>
      </c>
      <c r="I2179" s="77">
        <v>2015</v>
      </c>
      <c r="J2179" s="77">
        <v>635</v>
      </c>
      <c r="K2179" s="77" t="s">
        <v>29</v>
      </c>
      <c r="L2179" s="77" t="s">
        <v>29</v>
      </c>
      <c r="N2179" s="77">
        <v>0</v>
      </c>
      <c r="O2179" s="77">
        <v>0</v>
      </c>
      <c r="P2179" s="77" t="s">
        <v>12</v>
      </c>
      <c r="Q2179" s="77">
        <v>42.360253399999998</v>
      </c>
      <c r="R2179" s="77">
        <v>-71.058291199999999</v>
      </c>
      <c r="S2179" s="77">
        <v>1765.0648694234101</v>
      </c>
      <c r="T2179" s="77">
        <v>0.39469929517601499</v>
      </c>
      <c r="U2179" s="77">
        <v>233</v>
      </c>
      <c r="V2179" s="77">
        <v>756</v>
      </c>
      <c r="W2179" s="77">
        <v>9.8395999999999997E-2</v>
      </c>
      <c r="X2179" s="77">
        <v>0</v>
      </c>
      <c r="Y2179" s="77">
        <v>0</v>
      </c>
      <c r="Z2179" s="77">
        <v>0</v>
      </c>
      <c r="AA2179" s="77">
        <v>338.89245492929598</v>
      </c>
      <c r="AB2179" s="77">
        <v>0.49309529517601502</v>
      </c>
      <c r="AC2179" s="77">
        <v>1962.8924549292899</v>
      </c>
      <c r="AE2179" s="87" t="str">
        <f t="shared" ref="AE2179:AE2242" si="358">IF(K2179&lt;&gt;"USA",IF(K2179&lt;&gt;"Unknown","International","Unknown"),"Domestic")</f>
        <v>Domestic</v>
      </c>
      <c r="AF2179" s="82" t="str">
        <f t="shared" ref="AF2179:AF2242" si="359">IF(E2179="Undergraduate Student","student",IF(E2179="Graduate Student","student","non-student"))</f>
        <v>non-student</v>
      </c>
      <c r="AI2179" s="82">
        <f>'GDP per Capita'!N2179</f>
        <v>63809.64</v>
      </c>
      <c r="AJ2179" s="82">
        <f t="shared" ref="AJ2179:AJ2242" si="360">IFERROR(AI2179,"")</f>
        <v>63809.64</v>
      </c>
      <c r="AK2179" s="82">
        <f t="shared" ref="AK2179:AK2242" si="361">IFERROR(AI2179,AVERAGE(AJ$2:AJ$2538))</f>
        <v>63809.64</v>
      </c>
      <c r="AL2179" s="88">
        <f t="shared" ref="AL2179:AL2242" si="362">AC2179/AK2179</f>
        <v>3.0761691414170178E-2</v>
      </c>
    </row>
    <row r="2180" spans="1:38">
      <c r="A2180" s="77" t="s">
        <v>80</v>
      </c>
      <c r="B2180" s="77">
        <v>2282</v>
      </c>
      <c r="C2180" s="77">
        <v>33.749098699999998</v>
      </c>
      <c r="D2180" s="77">
        <v>-84.390184899999994</v>
      </c>
      <c r="E2180" s="77" t="s">
        <v>37</v>
      </c>
      <c r="F2180" s="77">
        <v>0</v>
      </c>
      <c r="H2180" s="77" t="s">
        <v>68</v>
      </c>
      <c r="I2180" s="77">
        <v>2015</v>
      </c>
      <c r="J2180" s="77">
        <v>0</v>
      </c>
      <c r="K2180" s="77" t="s">
        <v>29</v>
      </c>
      <c r="L2180" s="77" t="s">
        <v>29</v>
      </c>
      <c r="N2180" s="77">
        <v>0</v>
      </c>
      <c r="O2180" s="77">
        <v>0</v>
      </c>
      <c r="P2180" s="77" t="s">
        <v>12</v>
      </c>
      <c r="Q2180" s="77">
        <v>42.360253399999998</v>
      </c>
      <c r="R2180" s="77">
        <v>-71.058291199999999</v>
      </c>
      <c r="S2180" s="77">
        <v>3013.1806351834498</v>
      </c>
      <c r="T2180" s="77">
        <v>0.56502333996268195</v>
      </c>
      <c r="U2180" s="77">
        <v>233</v>
      </c>
      <c r="V2180" s="77">
        <v>756</v>
      </c>
      <c r="W2180" s="77">
        <v>9.8395999999999997E-2</v>
      </c>
      <c r="X2180" s="77">
        <v>0</v>
      </c>
      <c r="Y2180" s="77">
        <v>0</v>
      </c>
      <c r="Z2180" s="77">
        <v>0</v>
      </c>
      <c r="AA2180" s="77">
        <v>578.53068195522405</v>
      </c>
      <c r="AB2180" s="77">
        <v>0.66341933996268199</v>
      </c>
      <c r="AC2180" s="77">
        <v>1567.53068195522</v>
      </c>
      <c r="AE2180" s="87" t="str">
        <f t="shared" si="358"/>
        <v>Domestic</v>
      </c>
      <c r="AF2180" s="82" t="str">
        <f t="shared" si="359"/>
        <v>non-student</v>
      </c>
      <c r="AI2180" s="82">
        <f>'GDP per Capita'!N2180</f>
        <v>63809.64</v>
      </c>
      <c r="AJ2180" s="82">
        <f t="shared" si="360"/>
        <v>63809.64</v>
      </c>
      <c r="AK2180" s="82">
        <f t="shared" si="361"/>
        <v>63809.64</v>
      </c>
      <c r="AL2180" s="88">
        <f t="shared" si="362"/>
        <v>2.4565734612438182E-2</v>
      </c>
    </row>
    <row r="2181" spans="1:38">
      <c r="A2181" s="77" t="s">
        <v>34</v>
      </c>
      <c r="B2181" s="77">
        <v>2283</v>
      </c>
      <c r="C2181" s="77">
        <v>0</v>
      </c>
      <c r="D2181" s="77">
        <v>0</v>
      </c>
      <c r="E2181" s="77" t="s">
        <v>40</v>
      </c>
      <c r="F2181" s="77">
        <v>0</v>
      </c>
      <c r="H2181" s="77" t="s">
        <v>67</v>
      </c>
      <c r="I2181" s="77">
        <v>2015</v>
      </c>
      <c r="J2181" s="77">
        <v>0</v>
      </c>
      <c r="K2181" s="77" t="s">
        <v>34</v>
      </c>
      <c r="L2181" s="77" t="s">
        <v>34</v>
      </c>
      <c r="N2181" s="77">
        <v>0</v>
      </c>
      <c r="O2181" s="77">
        <v>0</v>
      </c>
      <c r="P2181" s="77" t="s">
        <v>12</v>
      </c>
      <c r="Q2181" s="77">
        <v>42.360253399999998</v>
      </c>
      <c r="R2181" s="77">
        <v>-71.058291199999999</v>
      </c>
      <c r="S2181" s="77">
        <v>6364.7321579138998</v>
      </c>
      <c r="T2181" s="77">
        <v>1.06556053250656</v>
      </c>
      <c r="U2181" s="77">
        <v>208.50111856823199</v>
      </c>
      <c r="V2181" s="77">
        <v>574.73181818181797</v>
      </c>
      <c r="W2181" s="77">
        <v>7.4803322727272997E-2</v>
      </c>
      <c r="X2181" s="77">
        <v>1</v>
      </c>
      <c r="Y2181" s="77">
        <v>1</v>
      </c>
      <c r="Z2181" s="77">
        <v>1</v>
      </c>
      <c r="AA2181" s="77">
        <v>763.76785894966804</v>
      </c>
      <c r="AB2181" s="77">
        <v>1.14036385523383</v>
      </c>
      <c r="AC2181" s="77">
        <v>1547.0007956997099</v>
      </c>
      <c r="AE2181" s="87" t="str">
        <f t="shared" si="358"/>
        <v>Unknown</v>
      </c>
      <c r="AF2181" s="82" t="str">
        <f t="shared" si="359"/>
        <v>non-student</v>
      </c>
      <c r="AI2181" s="82" t="e">
        <f>'GDP per Capita'!N2181</f>
        <v>#N/A</v>
      </c>
      <c r="AJ2181" s="82" t="str">
        <f t="shared" si="360"/>
        <v/>
      </c>
      <c r="AK2181" s="82">
        <f t="shared" si="361"/>
        <v>57550.842940441376</v>
      </c>
      <c r="AL2181" s="88">
        <f t="shared" si="362"/>
        <v>2.6880593170471562E-2</v>
      </c>
    </row>
    <row r="2182" spans="1:38">
      <c r="A2182" s="77" t="s">
        <v>172</v>
      </c>
      <c r="B2182" s="77">
        <v>2284</v>
      </c>
      <c r="C2182" s="77">
        <v>40.090811100000003</v>
      </c>
      <c r="D2182" s="77">
        <v>-75.383248399999999</v>
      </c>
      <c r="E2182" s="77" t="s">
        <v>42</v>
      </c>
      <c r="F2182" s="77">
        <v>625</v>
      </c>
      <c r="H2182" s="77" t="s">
        <v>66</v>
      </c>
      <c r="I2182" s="77">
        <v>2015</v>
      </c>
      <c r="J2182" s="77">
        <v>625</v>
      </c>
      <c r="K2182" s="77" t="s">
        <v>29</v>
      </c>
      <c r="L2182" s="77" t="s">
        <v>29</v>
      </c>
      <c r="N2182" s="77">
        <v>0</v>
      </c>
      <c r="O2182" s="77">
        <v>0</v>
      </c>
      <c r="P2182" s="77" t="s">
        <v>12</v>
      </c>
      <c r="Q2182" s="77">
        <v>42.360253399999998</v>
      </c>
      <c r="R2182" s="77">
        <v>-71.058291199999999</v>
      </c>
      <c r="S2182" s="77">
        <v>881.88076689057698</v>
      </c>
      <c r="T2182" s="77">
        <v>0.27807944873955398</v>
      </c>
      <c r="U2182" s="77">
        <v>233</v>
      </c>
      <c r="V2182" s="77">
        <v>756</v>
      </c>
      <c r="W2182" s="77">
        <v>9.8395999999999997E-2</v>
      </c>
      <c r="X2182" s="77">
        <v>0</v>
      </c>
      <c r="Y2182" s="77">
        <v>0</v>
      </c>
      <c r="Z2182" s="77">
        <v>0</v>
      </c>
      <c r="AA2182" s="77">
        <v>169.32110724299</v>
      </c>
      <c r="AB2182" s="77">
        <v>0.37647544873955402</v>
      </c>
      <c r="AC2182" s="77">
        <v>1783.3211072429899</v>
      </c>
      <c r="AE2182" s="87" t="str">
        <f t="shared" si="358"/>
        <v>Domestic</v>
      </c>
      <c r="AF2182" s="82" t="str">
        <f t="shared" si="359"/>
        <v>non-student</v>
      </c>
      <c r="AI2182" s="82">
        <f>'GDP per Capita'!N2182</f>
        <v>63809.64</v>
      </c>
      <c r="AJ2182" s="82">
        <f t="shared" si="360"/>
        <v>63809.64</v>
      </c>
      <c r="AK2182" s="82">
        <f t="shared" si="361"/>
        <v>63809.64</v>
      </c>
      <c r="AL2182" s="88">
        <f t="shared" si="362"/>
        <v>2.794751870160982E-2</v>
      </c>
    </row>
    <row r="2183" spans="1:38">
      <c r="A2183" s="77" t="s">
        <v>516</v>
      </c>
      <c r="B2183" s="77">
        <v>2285</v>
      </c>
      <c r="C2183" s="77">
        <v>36.1623886</v>
      </c>
      <c r="D2183" s="77">
        <v>-85.499705700000007</v>
      </c>
      <c r="E2183" s="77" t="s">
        <v>38</v>
      </c>
      <c r="F2183" s="77">
        <v>166</v>
      </c>
      <c r="H2183" s="77" t="s">
        <v>65</v>
      </c>
      <c r="I2183" s="77">
        <v>2015</v>
      </c>
      <c r="J2183" s="77">
        <v>166</v>
      </c>
      <c r="K2183" s="77" t="s">
        <v>29</v>
      </c>
      <c r="L2183" s="77" t="s">
        <v>29</v>
      </c>
      <c r="N2183" s="77">
        <v>0</v>
      </c>
      <c r="O2183" s="77">
        <v>0</v>
      </c>
      <c r="P2183" s="77" t="s">
        <v>12</v>
      </c>
      <c r="Q2183" s="77">
        <v>42.360253399999998</v>
      </c>
      <c r="R2183" s="77">
        <v>-71.058291199999999</v>
      </c>
      <c r="S2183" s="77">
        <v>2837.6098533449099</v>
      </c>
      <c r="T2183" s="77">
        <v>0.53707293546689805</v>
      </c>
      <c r="U2183" s="77">
        <v>233</v>
      </c>
      <c r="V2183" s="77">
        <v>378</v>
      </c>
      <c r="W2183" s="77">
        <v>4.9197999999999999E-2</v>
      </c>
      <c r="X2183" s="77">
        <v>0</v>
      </c>
      <c r="Y2183" s="77">
        <v>0</v>
      </c>
      <c r="Z2183" s="77">
        <v>0</v>
      </c>
      <c r="AA2183" s="77">
        <v>544.82109184222395</v>
      </c>
      <c r="AB2183" s="77">
        <v>0.58627093546689801</v>
      </c>
      <c r="AC2183" s="77">
        <v>1321.8210918422201</v>
      </c>
      <c r="AE2183" s="87" t="str">
        <f t="shared" si="358"/>
        <v>Domestic</v>
      </c>
      <c r="AF2183" s="82" t="str">
        <f t="shared" si="359"/>
        <v>student</v>
      </c>
      <c r="AI2183" s="82">
        <f>'GDP per Capita'!N2183</f>
        <v>63809.64</v>
      </c>
      <c r="AJ2183" s="82">
        <f t="shared" si="360"/>
        <v>63809.64</v>
      </c>
      <c r="AK2183" s="82">
        <f t="shared" si="361"/>
        <v>63809.64</v>
      </c>
      <c r="AL2183" s="88">
        <f t="shared" si="362"/>
        <v>2.0715068943222687E-2</v>
      </c>
    </row>
    <row r="2184" spans="1:38">
      <c r="A2184" s="77" t="s">
        <v>524</v>
      </c>
      <c r="B2184" s="77">
        <v>2286</v>
      </c>
      <c r="C2184" s="77">
        <v>41.5381535</v>
      </c>
      <c r="D2184" s="77">
        <v>-72.807043500000006</v>
      </c>
      <c r="E2184" s="77" t="s">
        <v>42</v>
      </c>
      <c r="F2184" s="77">
        <v>535</v>
      </c>
      <c r="H2184" s="77" t="s">
        <v>64</v>
      </c>
      <c r="I2184" s="77">
        <v>2015</v>
      </c>
      <c r="J2184" s="77">
        <v>535</v>
      </c>
      <c r="K2184" s="77" t="s">
        <v>29</v>
      </c>
      <c r="L2184" s="77" t="s">
        <v>29</v>
      </c>
      <c r="N2184" s="77">
        <v>0</v>
      </c>
      <c r="O2184" s="77">
        <v>0</v>
      </c>
      <c r="P2184" s="77" t="s">
        <v>12</v>
      </c>
      <c r="Q2184" s="77">
        <v>42.360253399999998</v>
      </c>
      <c r="R2184" s="77">
        <v>-71.058291199999999</v>
      </c>
      <c r="S2184" s="77">
        <v>342.16913159759099</v>
      </c>
      <c r="T2184" s="77">
        <v>0.20681334708834301</v>
      </c>
      <c r="U2184" s="77">
        <v>233</v>
      </c>
      <c r="V2184" s="77">
        <v>756</v>
      </c>
      <c r="W2184" s="77">
        <v>9.8395999999999997E-2</v>
      </c>
      <c r="X2184" s="77">
        <v>0</v>
      </c>
      <c r="Y2184" s="77">
        <v>0</v>
      </c>
      <c r="Z2184" s="77">
        <v>0</v>
      </c>
      <c r="AA2184" s="77">
        <v>65.696473266737399</v>
      </c>
      <c r="AB2184" s="77">
        <v>0.30520934708834302</v>
      </c>
      <c r="AC2184" s="77">
        <v>1589.69647326673</v>
      </c>
      <c r="AE2184" s="87" t="str">
        <f t="shared" si="358"/>
        <v>Domestic</v>
      </c>
      <c r="AF2184" s="82" t="str">
        <f t="shared" si="359"/>
        <v>non-student</v>
      </c>
      <c r="AI2184" s="82">
        <f>'GDP per Capita'!N2184</f>
        <v>63809.64</v>
      </c>
      <c r="AJ2184" s="82">
        <f t="shared" si="360"/>
        <v>63809.64</v>
      </c>
      <c r="AK2184" s="82">
        <f t="shared" si="361"/>
        <v>63809.64</v>
      </c>
      <c r="AL2184" s="88">
        <f t="shared" si="362"/>
        <v>2.491310832135599E-2</v>
      </c>
    </row>
    <row r="2185" spans="1:38">
      <c r="A2185" s="77" t="s">
        <v>156</v>
      </c>
      <c r="B2185" s="77">
        <v>2287</v>
      </c>
      <c r="C2185" s="77">
        <v>41.440034400000002</v>
      </c>
      <c r="D2185" s="77">
        <v>-87.683376999999993</v>
      </c>
      <c r="E2185" s="77" t="s">
        <v>37</v>
      </c>
      <c r="F2185" s="77">
        <v>475</v>
      </c>
      <c r="H2185" s="77" t="s">
        <v>66</v>
      </c>
      <c r="I2185" s="77">
        <v>2015</v>
      </c>
      <c r="J2185" s="77">
        <v>475</v>
      </c>
      <c r="K2185" s="77" t="s">
        <v>29</v>
      </c>
      <c r="L2185" s="77" t="s">
        <v>29</v>
      </c>
      <c r="N2185" s="77">
        <v>0</v>
      </c>
      <c r="O2185" s="77">
        <v>0</v>
      </c>
      <c r="P2185" s="77" t="s">
        <v>12</v>
      </c>
      <c r="Q2185" s="77">
        <v>42.360253399999998</v>
      </c>
      <c r="R2185" s="77">
        <v>-71.058291199999999</v>
      </c>
      <c r="S2185" s="77">
        <v>2755.0900039541102</v>
      </c>
      <c r="T2185" s="77">
        <v>0.525426941683797</v>
      </c>
      <c r="U2185" s="77">
        <v>233</v>
      </c>
      <c r="V2185" s="77">
        <v>756</v>
      </c>
      <c r="W2185" s="77">
        <v>9.8395999999999997E-2</v>
      </c>
      <c r="X2185" s="77">
        <v>0</v>
      </c>
      <c r="Y2185" s="77">
        <v>0</v>
      </c>
      <c r="Z2185" s="77">
        <v>0</v>
      </c>
      <c r="AA2185" s="77">
        <v>528.97728075918894</v>
      </c>
      <c r="AB2185" s="77">
        <v>0.62382294168379704</v>
      </c>
      <c r="AC2185" s="77">
        <v>1992.9772807591801</v>
      </c>
      <c r="AE2185" s="87" t="str">
        <f t="shared" si="358"/>
        <v>Domestic</v>
      </c>
      <c r="AF2185" s="82" t="str">
        <f t="shared" si="359"/>
        <v>non-student</v>
      </c>
      <c r="AI2185" s="82">
        <f>'GDP per Capita'!N2185</f>
        <v>63809.64</v>
      </c>
      <c r="AJ2185" s="82">
        <f t="shared" si="360"/>
        <v>63809.64</v>
      </c>
      <c r="AK2185" s="82">
        <f t="shared" si="361"/>
        <v>63809.64</v>
      </c>
      <c r="AL2185" s="88">
        <f t="shared" si="362"/>
        <v>3.1233169169410453E-2</v>
      </c>
    </row>
    <row r="2186" spans="1:38">
      <c r="A2186" s="77" t="s">
        <v>225</v>
      </c>
      <c r="B2186" s="77">
        <v>2288</v>
      </c>
      <c r="C2186" s="77">
        <v>31.781924199999899</v>
      </c>
      <c r="D2186" s="77">
        <v>-95.625819899999996</v>
      </c>
      <c r="E2186" s="77" t="s">
        <v>37</v>
      </c>
      <c r="F2186" s="77">
        <v>475</v>
      </c>
      <c r="H2186" s="77" t="s">
        <v>66</v>
      </c>
      <c r="I2186" s="77">
        <v>2015</v>
      </c>
      <c r="J2186" s="77">
        <v>475</v>
      </c>
      <c r="K2186" s="77" t="s">
        <v>29</v>
      </c>
      <c r="L2186" s="77" t="s">
        <v>29</v>
      </c>
      <c r="N2186" s="77">
        <v>0</v>
      </c>
      <c r="O2186" s="77">
        <v>0</v>
      </c>
      <c r="P2186" s="77" t="s">
        <v>12</v>
      </c>
      <c r="Q2186" s="77">
        <v>42.360253399999998</v>
      </c>
      <c r="R2186" s="77">
        <v>-71.058291199999999</v>
      </c>
      <c r="S2186" s="77">
        <v>4927.9139034488799</v>
      </c>
      <c r="T2186" s="77">
        <v>0.86693039769909996</v>
      </c>
      <c r="U2186" s="77">
        <v>233</v>
      </c>
      <c r="V2186" s="77">
        <v>756</v>
      </c>
      <c r="W2186" s="77">
        <v>9.8395999999999997E-2</v>
      </c>
      <c r="X2186" s="77">
        <v>0</v>
      </c>
      <c r="Y2186" s="77">
        <v>0</v>
      </c>
      <c r="Z2186" s="77">
        <v>0</v>
      </c>
      <c r="AA2186" s="77">
        <v>591.34966841386597</v>
      </c>
      <c r="AB2186" s="77">
        <v>0.9653263976991</v>
      </c>
      <c r="AC2186" s="77">
        <v>2055.3496684138599</v>
      </c>
      <c r="AE2186" s="87" t="str">
        <f t="shared" si="358"/>
        <v>Domestic</v>
      </c>
      <c r="AF2186" s="82" t="str">
        <f t="shared" si="359"/>
        <v>non-student</v>
      </c>
      <c r="AI2186" s="82">
        <f>'GDP per Capita'!N2186</f>
        <v>63809.64</v>
      </c>
      <c r="AJ2186" s="82">
        <f t="shared" si="360"/>
        <v>63809.64</v>
      </c>
      <c r="AK2186" s="82">
        <f t="shared" si="361"/>
        <v>63809.64</v>
      </c>
      <c r="AL2186" s="88">
        <f t="shared" si="362"/>
        <v>3.2210645106505224E-2</v>
      </c>
    </row>
    <row r="2187" spans="1:38">
      <c r="A2187" s="77" t="s">
        <v>461</v>
      </c>
      <c r="B2187" s="77">
        <v>2289</v>
      </c>
      <c r="C2187" s="77">
        <v>43.466873999999997</v>
      </c>
      <c r="D2187" s="77">
        <v>-80.524635000000004</v>
      </c>
      <c r="E2187" s="77" t="s">
        <v>38</v>
      </c>
      <c r="F2187" s="77">
        <v>270</v>
      </c>
      <c r="H2187" s="77" t="s">
        <v>65</v>
      </c>
      <c r="I2187" s="77">
        <v>2015</v>
      </c>
      <c r="J2187" s="77">
        <v>270</v>
      </c>
      <c r="K2187" s="77" t="s">
        <v>320</v>
      </c>
      <c r="L2187" s="77" t="s">
        <v>28</v>
      </c>
      <c r="N2187" s="77">
        <v>0</v>
      </c>
      <c r="O2187" s="77">
        <v>0</v>
      </c>
      <c r="P2187" s="77" t="s">
        <v>12</v>
      </c>
      <c r="Q2187" s="77">
        <v>42.360253399999998</v>
      </c>
      <c r="R2187" s="77">
        <v>-71.058291199999999</v>
      </c>
      <c r="S2187" s="77">
        <v>1560.45445401335</v>
      </c>
      <c r="T2187" s="77">
        <v>0.36768155883317299</v>
      </c>
      <c r="U2187" s="77">
        <v>233</v>
      </c>
      <c r="V2187" s="77">
        <v>378</v>
      </c>
      <c r="W2187" s="77">
        <v>4.9197999999999999E-2</v>
      </c>
      <c r="X2187" s="77">
        <v>0</v>
      </c>
      <c r="Y2187" s="77">
        <v>0</v>
      </c>
      <c r="Z2187" s="77">
        <v>0</v>
      </c>
      <c r="AA2187" s="77">
        <v>299.60725517056397</v>
      </c>
      <c r="AB2187" s="77">
        <v>0.41687955883317301</v>
      </c>
      <c r="AC2187" s="77">
        <v>1180.6072551705599</v>
      </c>
      <c r="AE2187" s="87" t="str">
        <f t="shared" si="358"/>
        <v>International</v>
      </c>
      <c r="AF2187" s="82" t="str">
        <f t="shared" si="359"/>
        <v>student</v>
      </c>
      <c r="AI2187" s="82">
        <f>'GDP per Capita'!N2187</f>
        <v>49196.49</v>
      </c>
      <c r="AJ2187" s="82">
        <f t="shared" si="360"/>
        <v>49196.49</v>
      </c>
      <c r="AK2187" s="82">
        <f t="shared" si="361"/>
        <v>49196.49</v>
      </c>
      <c r="AL2187" s="88">
        <f t="shared" si="362"/>
        <v>2.3997794459941348E-2</v>
      </c>
    </row>
    <row r="2188" spans="1:38">
      <c r="A2188" s="77" t="s">
        <v>100</v>
      </c>
      <c r="B2188" s="77">
        <v>2290</v>
      </c>
      <c r="C2188" s="77">
        <v>33.425505600000001</v>
      </c>
      <c r="D2188" s="77">
        <v>-111.94001249999999</v>
      </c>
      <c r="E2188" s="77" t="s">
        <v>38</v>
      </c>
      <c r="F2188" s="77">
        <v>270</v>
      </c>
      <c r="H2188" s="77" t="s">
        <v>65</v>
      </c>
      <c r="I2188" s="77">
        <v>2015</v>
      </c>
      <c r="J2188" s="77">
        <v>270</v>
      </c>
      <c r="K2188" s="77" t="s">
        <v>29</v>
      </c>
      <c r="L2188" s="77" t="s">
        <v>29</v>
      </c>
      <c r="N2188" s="77">
        <v>0</v>
      </c>
      <c r="O2188" s="77">
        <v>0</v>
      </c>
      <c r="P2188" s="77" t="s">
        <v>12</v>
      </c>
      <c r="Q2188" s="77">
        <v>42.360253399999998</v>
      </c>
      <c r="R2188" s="77">
        <v>-71.058291199999999</v>
      </c>
      <c r="S2188" s="77">
        <v>7367.9007472103003</v>
      </c>
      <c r="T2188" s="77">
        <v>1.2005821000619401</v>
      </c>
      <c r="U2188" s="77">
        <v>233</v>
      </c>
      <c r="V2188" s="77">
        <v>378</v>
      </c>
      <c r="W2188" s="77">
        <v>4.9197999999999999E-2</v>
      </c>
      <c r="X2188" s="77">
        <v>0</v>
      </c>
      <c r="Y2188" s="77">
        <v>0</v>
      </c>
      <c r="Z2188" s="77">
        <v>0</v>
      </c>
      <c r="AA2188" s="77">
        <v>884.14808966523697</v>
      </c>
      <c r="AB2188" s="77">
        <v>1.24978010006194</v>
      </c>
      <c r="AC2188" s="77">
        <v>1765.1480896652299</v>
      </c>
      <c r="AE2188" s="87" t="str">
        <f t="shared" si="358"/>
        <v>Domestic</v>
      </c>
      <c r="AF2188" s="82" t="str">
        <f t="shared" si="359"/>
        <v>student</v>
      </c>
      <c r="AI2188" s="82">
        <f>'GDP per Capita'!N2188</f>
        <v>63809.64</v>
      </c>
      <c r="AJ2188" s="82">
        <f t="shared" si="360"/>
        <v>63809.64</v>
      </c>
      <c r="AK2188" s="82">
        <f t="shared" si="361"/>
        <v>63809.64</v>
      </c>
      <c r="AL2188" s="88">
        <f t="shared" si="362"/>
        <v>2.7662718198460765E-2</v>
      </c>
    </row>
    <row r="2189" spans="1:38">
      <c r="A2189" s="77" t="s">
        <v>539</v>
      </c>
      <c r="B2189" s="77">
        <v>2291</v>
      </c>
      <c r="C2189" s="77">
        <v>37.129851700000003</v>
      </c>
      <c r="D2189" s="77">
        <v>-80.408938899999995</v>
      </c>
      <c r="E2189" s="77" t="s">
        <v>38</v>
      </c>
      <c r="F2189" s="77">
        <v>241</v>
      </c>
      <c r="H2189" s="77" t="s">
        <v>65</v>
      </c>
      <c r="I2189" s="77">
        <v>2015</v>
      </c>
      <c r="J2189" s="77">
        <v>241</v>
      </c>
      <c r="K2189" s="77" t="s">
        <v>29</v>
      </c>
      <c r="L2189" s="77" t="s">
        <v>29</v>
      </c>
      <c r="N2189" s="77">
        <v>0</v>
      </c>
      <c r="O2189" s="77">
        <v>0</v>
      </c>
      <c r="P2189" s="77" t="s">
        <v>12</v>
      </c>
      <c r="Q2189" s="77">
        <v>42.360253399999998</v>
      </c>
      <c r="R2189" s="77">
        <v>-71.058291199999999</v>
      </c>
      <c r="S2189" s="77">
        <v>1975.2866070499199</v>
      </c>
      <c r="T2189" s="77">
        <v>0.422457977300501</v>
      </c>
      <c r="U2189" s="77">
        <v>233</v>
      </c>
      <c r="V2189" s="77">
        <v>378</v>
      </c>
      <c r="W2189" s="77">
        <v>4.9197999999999999E-2</v>
      </c>
      <c r="X2189" s="77">
        <v>0</v>
      </c>
      <c r="Y2189" s="77">
        <v>0</v>
      </c>
      <c r="Z2189" s="77">
        <v>0</v>
      </c>
      <c r="AA2189" s="77">
        <v>379.255028553584</v>
      </c>
      <c r="AB2189" s="77">
        <v>0.47165597730050102</v>
      </c>
      <c r="AC2189" s="77">
        <v>1231.2550285535799</v>
      </c>
      <c r="AE2189" s="87" t="str">
        <f t="shared" si="358"/>
        <v>Domestic</v>
      </c>
      <c r="AF2189" s="82" t="str">
        <f t="shared" si="359"/>
        <v>student</v>
      </c>
      <c r="AI2189" s="82">
        <f>'GDP per Capita'!N2189</f>
        <v>63809.64</v>
      </c>
      <c r="AJ2189" s="82">
        <f t="shared" si="360"/>
        <v>63809.64</v>
      </c>
      <c r="AK2189" s="82">
        <f t="shared" si="361"/>
        <v>63809.64</v>
      </c>
      <c r="AL2189" s="88">
        <f t="shared" si="362"/>
        <v>1.9295752625364756E-2</v>
      </c>
    </row>
    <row r="2190" spans="1:38">
      <c r="A2190" s="77" t="s">
        <v>199</v>
      </c>
      <c r="B2190" s="77">
        <v>2292</v>
      </c>
      <c r="C2190" s="77">
        <v>36.1623886</v>
      </c>
      <c r="D2190" s="77">
        <v>-85.499705700000007</v>
      </c>
      <c r="E2190" s="77" t="s">
        <v>37</v>
      </c>
      <c r="F2190" s="77">
        <v>635</v>
      </c>
      <c r="H2190" s="77" t="s">
        <v>64</v>
      </c>
      <c r="I2190" s="77">
        <v>2015</v>
      </c>
      <c r="J2190" s="77">
        <v>635</v>
      </c>
      <c r="K2190" s="77" t="s">
        <v>29</v>
      </c>
      <c r="L2190" s="77" t="s">
        <v>29</v>
      </c>
      <c r="N2190" s="77">
        <v>0</v>
      </c>
      <c r="O2190" s="77">
        <v>0</v>
      </c>
      <c r="P2190" s="77" t="s">
        <v>12</v>
      </c>
      <c r="Q2190" s="77">
        <v>42.360253399999998</v>
      </c>
      <c r="R2190" s="77">
        <v>-71.058291199999999</v>
      </c>
      <c r="S2190" s="77">
        <v>2837.6098533449099</v>
      </c>
      <c r="T2190" s="77">
        <v>0.53707293546689805</v>
      </c>
      <c r="U2190" s="77">
        <v>233</v>
      </c>
      <c r="V2190" s="77">
        <v>756</v>
      </c>
      <c r="W2190" s="77">
        <v>9.8395999999999997E-2</v>
      </c>
      <c r="X2190" s="77">
        <v>0</v>
      </c>
      <c r="Y2190" s="77">
        <v>0</v>
      </c>
      <c r="Z2190" s="77">
        <v>0</v>
      </c>
      <c r="AA2190" s="77">
        <v>544.82109184222395</v>
      </c>
      <c r="AB2190" s="77">
        <v>0.63546893546689798</v>
      </c>
      <c r="AC2190" s="77">
        <v>2168.8210918422201</v>
      </c>
      <c r="AE2190" s="87" t="str">
        <f t="shared" si="358"/>
        <v>Domestic</v>
      </c>
      <c r="AF2190" s="82" t="str">
        <f t="shared" si="359"/>
        <v>non-student</v>
      </c>
      <c r="AI2190" s="82">
        <f>'GDP per Capita'!N2190</f>
        <v>63809.64</v>
      </c>
      <c r="AJ2190" s="82">
        <f t="shared" si="360"/>
        <v>63809.64</v>
      </c>
      <c r="AK2190" s="82">
        <f t="shared" si="361"/>
        <v>63809.64</v>
      </c>
      <c r="AL2190" s="88">
        <f t="shared" si="362"/>
        <v>3.398892536993188E-2</v>
      </c>
    </row>
    <row r="2191" spans="1:38">
      <c r="A2191" s="77" t="s">
        <v>540</v>
      </c>
      <c r="B2191" s="77">
        <v>2293</v>
      </c>
      <c r="C2191" s="77">
        <v>34.0966764</v>
      </c>
      <c r="D2191" s="77">
        <v>-117.71977849999899</v>
      </c>
      <c r="E2191" s="77" t="s">
        <v>37</v>
      </c>
      <c r="F2191" s="77">
        <v>535</v>
      </c>
      <c r="H2191" s="77" t="s">
        <v>64</v>
      </c>
      <c r="I2191" s="77">
        <v>2015</v>
      </c>
      <c r="J2191" s="77">
        <v>535</v>
      </c>
      <c r="K2191" s="77" t="s">
        <v>29</v>
      </c>
      <c r="L2191" s="77" t="s">
        <v>29</v>
      </c>
      <c r="N2191" s="77">
        <v>0</v>
      </c>
      <c r="O2191" s="77">
        <v>0</v>
      </c>
      <c r="P2191" s="77" t="s">
        <v>12</v>
      </c>
      <c r="Q2191" s="77">
        <v>42.360253399999998</v>
      </c>
      <c r="R2191" s="77">
        <v>-71.058291199999999</v>
      </c>
      <c r="S2191" s="77">
        <v>8248.8600516419901</v>
      </c>
      <c r="T2191" s="77">
        <v>1.32362523967598</v>
      </c>
      <c r="U2191" s="77">
        <v>233</v>
      </c>
      <c r="V2191" s="77">
        <v>756</v>
      </c>
      <c r="W2191" s="77">
        <v>9.8395999999999997E-2</v>
      </c>
      <c r="X2191" s="77">
        <v>0</v>
      </c>
      <c r="Y2191" s="77">
        <v>0</v>
      </c>
      <c r="Z2191" s="77">
        <v>0</v>
      </c>
      <c r="AA2191" s="77">
        <v>866.13030542240904</v>
      </c>
      <c r="AB2191" s="77">
        <v>1.4220212396759799</v>
      </c>
      <c r="AC2191" s="77">
        <v>2390.1303054223999</v>
      </c>
      <c r="AE2191" s="87" t="str">
        <f t="shared" si="358"/>
        <v>Domestic</v>
      </c>
      <c r="AF2191" s="82" t="str">
        <f t="shared" si="359"/>
        <v>non-student</v>
      </c>
      <c r="AI2191" s="82">
        <f>'GDP per Capita'!N2191</f>
        <v>63809.64</v>
      </c>
      <c r="AJ2191" s="82">
        <f t="shared" si="360"/>
        <v>63809.64</v>
      </c>
      <c r="AK2191" s="82">
        <f t="shared" si="361"/>
        <v>63809.64</v>
      </c>
      <c r="AL2191" s="88">
        <f t="shared" si="362"/>
        <v>3.7457197774856586E-2</v>
      </c>
    </row>
    <row r="2192" spans="1:38">
      <c r="A2192" s="77" t="s">
        <v>95</v>
      </c>
      <c r="B2192" s="77">
        <v>2294</v>
      </c>
      <c r="C2192" s="77">
        <v>43.2560802</v>
      </c>
      <c r="D2192" s="77">
        <v>-79.872858300000004</v>
      </c>
      <c r="E2192" s="77" t="s">
        <v>37</v>
      </c>
      <c r="F2192" s="77">
        <v>535</v>
      </c>
      <c r="H2192" s="77" t="s">
        <v>64</v>
      </c>
      <c r="I2192" s="77">
        <v>2015</v>
      </c>
      <c r="J2192" s="77">
        <v>535</v>
      </c>
      <c r="K2192" s="77" t="s">
        <v>320</v>
      </c>
      <c r="L2192" s="77" t="s">
        <v>28</v>
      </c>
      <c r="N2192" s="77">
        <v>0</v>
      </c>
      <c r="O2192" s="77">
        <v>0</v>
      </c>
      <c r="P2192" s="77" t="s">
        <v>12</v>
      </c>
      <c r="Q2192" s="77">
        <v>42.360253399999998</v>
      </c>
      <c r="R2192" s="77">
        <v>-71.058291199999999</v>
      </c>
      <c r="S2192" s="77">
        <v>1451.1533212827401</v>
      </c>
      <c r="T2192" s="77">
        <v>0.35324891531318697</v>
      </c>
      <c r="U2192" s="77">
        <v>233</v>
      </c>
      <c r="V2192" s="77">
        <v>756</v>
      </c>
      <c r="W2192" s="77">
        <v>9.8395999999999997E-2</v>
      </c>
      <c r="X2192" s="77">
        <v>0</v>
      </c>
      <c r="Y2192" s="77">
        <v>0</v>
      </c>
      <c r="Z2192" s="77">
        <v>0</v>
      </c>
      <c r="AA2192" s="77">
        <v>278.62143768628698</v>
      </c>
      <c r="AB2192" s="77">
        <v>0.45164491531318701</v>
      </c>
      <c r="AC2192" s="77">
        <v>1802.6214376862799</v>
      </c>
      <c r="AE2192" s="87" t="str">
        <f t="shared" si="358"/>
        <v>International</v>
      </c>
      <c r="AF2192" s="82" t="str">
        <f t="shared" si="359"/>
        <v>non-student</v>
      </c>
      <c r="AI2192" s="82">
        <f>'GDP per Capita'!N2192</f>
        <v>49196.49</v>
      </c>
      <c r="AJ2192" s="82">
        <f t="shared" si="360"/>
        <v>49196.49</v>
      </c>
      <c r="AK2192" s="82">
        <f t="shared" si="361"/>
        <v>49196.49</v>
      </c>
      <c r="AL2192" s="88">
        <f t="shared" si="362"/>
        <v>3.6641261148636417E-2</v>
      </c>
    </row>
    <row r="2193" spans="1:38">
      <c r="A2193" s="77" t="s">
        <v>125</v>
      </c>
      <c r="B2193" s="77">
        <v>2295</v>
      </c>
      <c r="C2193" s="77">
        <v>42.3750997</v>
      </c>
      <c r="D2193" s="77">
        <v>-71.105615700000001</v>
      </c>
      <c r="E2193" s="77" t="s">
        <v>42</v>
      </c>
      <c r="F2193" s="77">
        <v>1035</v>
      </c>
      <c r="H2193" s="77" t="s">
        <v>64</v>
      </c>
      <c r="I2193" s="77">
        <v>2015</v>
      </c>
      <c r="J2193" s="77">
        <v>1035</v>
      </c>
      <c r="K2193" s="77" t="s">
        <v>29</v>
      </c>
      <c r="L2193" s="77" t="s">
        <v>29</v>
      </c>
      <c r="N2193" s="77">
        <v>0</v>
      </c>
      <c r="O2193" s="77">
        <v>1</v>
      </c>
      <c r="P2193" s="77" t="s">
        <v>12</v>
      </c>
      <c r="Q2193" s="77">
        <v>42.360253399999998</v>
      </c>
      <c r="R2193" s="77">
        <v>-71.058291199999999</v>
      </c>
      <c r="S2193" s="77">
        <v>8.4477991766334704</v>
      </c>
      <c r="T2193" s="77">
        <v>0</v>
      </c>
      <c r="U2193" s="77">
        <v>0</v>
      </c>
      <c r="V2193" s="77">
        <v>0</v>
      </c>
      <c r="W2193" s="77">
        <v>0</v>
      </c>
      <c r="X2193" s="77">
        <v>0</v>
      </c>
      <c r="Y2193" s="77">
        <v>0</v>
      </c>
      <c r="Z2193" s="77">
        <v>0</v>
      </c>
      <c r="AA2193" s="77">
        <v>0</v>
      </c>
      <c r="AB2193" s="77">
        <v>0</v>
      </c>
      <c r="AC2193" s="77">
        <v>1035</v>
      </c>
      <c r="AE2193" s="87" t="str">
        <f t="shared" si="358"/>
        <v>Domestic</v>
      </c>
      <c r="AF2193" s="82" t="str">
        <f t="shared" si="359"/>
        <v>non-student</v>
      </c>
      <c r="AI2193" s="82">
        <f>'GDP per Capita'!N2193</f>
        <v>63809.64</v>
      </c>
      <c r="AJ2193" s="82">
        <f t="shared" si="360"/>
        <v>63809.64</v>
      </c>
      <c r="AK2193" s="82">
        <f t="shared" si="361"/>
        <v>63809.64</v>
      </c>
      <c r="AL2193" s="88">
        <f t="shared" si="362"/>
        <v>1.6220119718587975E-2</v>
      </c>
    </row>
    <row r="2194" spans="1:38">
      <c r="A2194" s="77" t="s">
        <v>541</v>
      </c>
      <c r="B2194" s="77">
        <v>2296</v>
      </c>
      <c r="C2194" s="77">
        <v>34.217637099999997</v>
      </c>
      <c r="D2194" s="77">
        <v>-119.038354099999</v>
      </c>
      <c r="E2194" s="77" t="s">
        <v>42</v>
      </c>
      <c r="F2194" s="77">
        <v>575</v>
      </c>
      <c r="H2194" s="77" t="s">
        <v>66</v>
      </c>
      <c r="I2194" s="77">
        <v>2015</v>
      </c>
      <c r="J2194" s="77">
        <v>575</v>
      </c>
      <c r="K2194" s="77" t="s">
        <v>29</v>
      </c>
      <c r="L2194" s="77" t="s">
        <v>29</v>
      </c>
      <c r="N2194" s="77">
        <v>0</v>
      </c>
      <c r="O2194" s="77">
        <v>0</v>
      </c>
      <c r="P2194" s="77" t="s">
        <v>12</v>
      </c>
      <c r="Q2194" s="77">
        <v>42.360253399999998</v>
      </c>
      <c r="R2194" s="77">
        <v>-71.058291199999999</v>
      </c>
      <c r="S2194" s="77">
        <v>8452.9436806318099</v>
      </c>
      <c r="T2194" s="77">
        <v>1.3523246183480599</v>
      </c>
      <c r="U2194" s="77">
        <v>233</v>
      </c>
      <c r="V2194" s="77">
        <v>756</v>
      </c>
      <c r="W2194" s="77">
        <v>9.8395999999999997E-2</v>
      </c>
      <c r="X2194" s="77">
        <v>0</v>
      </c>
      <c r="Y2194" s="77">
        <v>0</v>
      </c>
      <c r="Z2194" s="77">
        <v>0</v>
      </c>
      <c r="AA2194" s="77">
        <v>887.55908646633998</v>
      </c>
      <c r="AB2194" s="77">
        <v>1.4507206183480601</v>
      </c>
      <c r="AC2194" s="77">
        <v>2451.55908646634</v>
      </c>
      <c r="AE2194" s="87" t="str">
        <f t="shared" si="358"/>
        <v>Domestic</v>
      </c>
      <c r="AF2194" s="82" t="str">
        <f t="shared" si="359"/>
        <v>non-student</v>
      </c>
      <c r="AI2194" s="82">
        <f>'GDP per Capita'!N2194</f>
        <v>63809.64</v>
      </c>
      <c r="AJ2194" s="82">
        <f t="shared" si="360"/>
        <v>63809.64</v>
      </c>
      <c r="AK2194" s="82">
        <f t="shared" si="361"/>
        <v>63809.64</v>
      </c>
      <c r="AL2194" s="88">
        <f t="shared" si="362"/>
        <v>3.8419885874083286E-2</v>
      </c>
    </row>
    <row r="2195" spans="1:38">
      <c r="A2195" s="77" t="s">
        <v>540</v>
      </c>
      <c r="B2195" s="77">
        <v>2297</v>
      </c>
      <c r="C2195" s="77">
        <v>34.0966764</v>
      </c>
      <c r="D2195" s="77">
        <v>-117.71977849999899</v>
      </c>
      <c r="E2195" s="77" t="s">
        <v>44</v>
      </c>
      <c r="F2195" s="77">
        <v>266</v>
      </c>
      <c r="H2195" s="77" t="s">
        <v>65</v>
      </c>
      <c r="I2195" s="77">
        <v>2015</v>
      </c>
      <c r="J2195" s="77">
        <v>266</v>
      </c>
      <c r="K2195" s="77" t="s">
        <v>29</v>
      </c>
      <c r="L2195" s="77" t="s">
        <v>29</v>
      </c>
      <c r="N2195" s="77">
        <v>0</v>
      </c>
      <c r="O2195" s="77">
        <v>0</v>
      </c>
      <c r="P2195" s="77" t="s">
        <v>12</v>
      </c>
      <c r="Q2195" s="77">
        <v>42.360253399999998</v>
      </c>
      <c r="R2195" s="77">
        <v>-71.058291199999999</v>
      </c>
      <c r="S2195" s="77">
        <v>8248.8600516419901</v>
      </c>
      <c r="T2195" s="77">
        <v>1.32362523967598</v>
      </c>
      <c r="U2195" s="77">
        <v>233</v>
      </c>
      <c r="V2195" s="77">
        <v>756</v>
      </c>
      <c r="W2195" s="77">
        <v>9.8395999999999997E-2</v>
      </c>
      <c r="X2195" s="77">
        <v>0</v>
      </c>
      <c r="Y2195" s="77">
        <v>0</v>
      </c>
      <c r="Z2195" s="77">
        <v>0</v>
      </c>
      <c r="AA2195" s="77">
        <v>866.13030542240904</v>
      </c>
      <c r="AB2195" s="77">
        <v>1.4220212396759799</v>
      </c>
      <c r="AC2195" s="77">
        <v>2121.1303054223999</v>
      </c>
      <c r="AE2195" s="87" t="str">
        <f t="shared" si="358"/>
        <v>Domestic</v>
      </c>
      <c r="AF2195" s="82" t="str">
        <f t="shared" si="359"/>
        <v>student</v>
      </c>
      <c r="AI2195" s="82">
        <f>'GDP per Capita'!N2195</f>
        <v>63809.64</v>
      </c>
      <c r="AJ2195" s="82">
        <f t="shared" si="360"/>
        <v>63809.64</v>
      </c>
      <c r="AK2195" s="82">
        <f t="shared" si="361"/>
        <v>63809.64</v>
      </c>
      <c r="AL2195" s="88">
        <f t="shared" si="362"/>
        <v>3.3241533809349182E-2</v>
      </c>
    </row>
    <row r="2196" spans="1:38">
      <c r="A2196" s="77" t="s">
        <v>139</v>
      </c>
      <c r="B2196" s="77">
        <v>2298</v>
      </c>
      <c r="C2196" s="77">
        <v>37.566679100000002</v>
      </c>
      <c r="D2196" s="77">
        <v>126.9782914</v>
      </c>
      <c r="E2196" s="77" t="s">
        <v>40</v>
      </c>
      <c r="F2196" s="77">
        <v>593</v>
      </c>
      <c r="H2196" s="77" t="s">
        <v>64</v>
      </c>
      <c r="I2196" s="77">
        <v>2015</v>
      </c>
      <c r="J2196" s="77">
        <v>593</v>
      </c>
      <c r="K2196" s="77" t="s">
        <v>317</v>
      </c>
      <c r="L2196" s="77" t="s">
        <v>30</v>
      </c>
      <c r="N2196" s="77">
        <v>0</v>
      </c>
      <c r="O2196" s="77">
        <v>0</v>
      </c>
      <c r="P2196" s="77" t="s">
        <v>12</v>
      </c>
      <c r="Q2196" s="77">
        <v>42.360253399999998</v>
      </c>
      <c r="R2196" s="77">
        <v>-71.058291199999999</v>
      </c>
      <c r="S2196" s="77">
        <v>21883.693231966299</v>
      </c>
      <c r="T2196" s="77">
        <v>3.4023932434126398</v>
      </c>
      <c r="U2196" s="77">
        <v>233</v>
      </c>
      <c r="V2196" s="77">
        <v>574.73181818181797</v>
      </c>
      <c r="W2196" s="77">
        <v>7.4803322727272997E-2</v>
      </c>
      <c r="X2196" s="77">
        <v>1</v>
      </c>
      <c r="Y2196" s="77">
        <v>0</v>
      </c>
      <c r="Z2196" s="77">
        <v>0</v>
      </c>
      <c r="AA2196" s="77">
        <v>2002.3579307249099</v>
      </c>
      <c r="AB2196" s="77">
        <v>3.4771965661399098</v>
      </c>
      <c r="AC2196" s="77">
        <v>3403.0897489067302</v>
      </c>
      <c r="AE2196" s="87" t="str">
        <f t="shared" si="358"/>
        <v>International</v>
      </c>
      <c r="AF2196" s="82" t="str">
        <f t="shared" si="359"/>
        <v>non-student</v>
      </c>
      <c r="AI2196" s="82">
        <f>'GDP per Capita'!N2196</f>
        <v>32154.02</v>
      </c>
      <c r="AJ2196" s="82">
        <f t="shared" si="360"/>
        <v>32154.02</v>
      </c>
      <c r="AK2196" s="82">
        <f t="shared" si="361"/>
        <v>32154.02</v>
      </c>
      <c r="AL2196" s="88">
        <f t="shared" si="362"/>
        <v>0.10583714723405441</v>
      </c>
    </row>
    <row r="2197" spans="1:38">
      <c r="A2197" s="77" t="s">
        <v>34</v>
      </c>
      <c r="B2197" s="77">
        <v>2299</v>
      </c>
      <c r="C2197" s="77">
        <v>0</v>
      </c>
      <c r="D2197" s="77">
        <v>0</v>
      </c>
      <c r="E2197" s="77" t="s">
        <v>38</v>
      </c>
      <c r="F2197" s="77">
        <v>0</v>
      </c>
      <c r="H2197" s="77" t="s">
        <v>62</v>
      </c>
      <c r="I2197" s="77">
        <v>2015</v>
      </c>
      <c r="J2197" s="77">
        <v>0</v>
      </c>
      <c r="K2197" s="77" t="s">
        <v>34</v>
      </c>
      <c r="L2197" s="77" t="s">
        <v>34</v>
      </c>
      <c r="N2197" s="77">
        <v>0</v>
      </c>
      <c r="O2197" s="77">
        <v>0</v>
      </c>
      <c r="P2197" s="77" t="s">
        <v>12</v>
      </c>
      <c r="Q2197" s="77">
        <v>42.360253399999998</v>
      </c>
      <c r="R2197" s="77">
        <v>-71.058291199999999</v>
      </c>
      <c r="S2197" s="77">
        <v>6364.7321579138998</v>
      </c>
      <c r="T2197" s="77">
        <v>1.06556053250656</v>
      </c>
      <c r="U2197" s="77">
        <v>208.50111856823199</v>
      </c>
      <c r="V2197" s="77">
        <v>574.73181818181797</v>
      </c>
      <c r="W2197" s="77">
        <v>7.4803322727272997E-2</v>
      </c>
      <c r="X2197" s="77">
        <v>1</v>
      </c>
      <c r="Y2197" s="77">
        <v>1</v>
      </c>
      <c r="Z2197" s="77">
        <v>1</v>
      </c>
      <c r="AA2197" s="77">
        <v>763.76785894966804</v>
      </c>
      <c r="AB2197" s="77">
        <v>1.14036385523383</v>
      </c>
      <c r="AC2197" s="77">
        <v>1547.0007956997099</v>
      </c>
      <c r="AE2197" s="87" t="str">
        <f t="shared" si="358"/>
        <v>Unknown</v>
      </c>
      <c r="AF2197" s="82" t="str">
        <f t="shared" si="359"/>
        <v>student</v>
      </c>
      <c r="AI2197" s="82" t="e">
        <f>'GDP per Capita'!N2197</f>
        <v>#N/A</v>
      </c>
      <c r="AJ2197" s="82" t="str">
        <f t="shared" si="360"/>
        <v/>
      </c>
      <c r="AK2197" s="82">
        <f t="shared" si="361"/>
        <v>57550.842940441376</v>
      </c>
      <c r="AL2197" s="88">
        <f t="shared" si="362"/>
        <v>2.6880593170471562E-2</v>
      </c>
    </row>
    <row r="2198" spans="1:38">
      <c r="A2198" s="77" t="s">
        <v>161</v>
      </c>
      <c r="B2198" s="77">
        <v>2300</v>
      </c>
      <c r="C2198" s="77">
        <v>41.308213799999997</v>
      </c>
      <c r="D2198" s="77">
        <v>-72.925051799999906</v>
      </c>
      <c r="E2198" s="77" t="s">
        <v>43</v>
      </c>
      <c r="F2198" s="77">
        <v>535</v>
      </c>
      <c r="H2198" s="77" t="s">
        <v>64</v>
      </c>
      <c r="I2198" s="77">
        <v>2015</v>
      </c>
      <c r="J2198" s="77">
        <v>535</v>
      </c>
      <c r="K2198" s="77" t="s">
        <v>29</v>
      </c>
      <c r="L2198" s="77" t="s">
        <v>29</v>
      </c>
      <c r="N2198" s="77">
        <v>0</v>
      </c>
      <c r="O2198" s="77">
        <v>0</v>
      </c>
      <c r="P2198" s="77" t="s">
        <v>12</v>
      </c>
      <c r="Q2198" s="77">
        <v>42.360253399999998</v>
      </c>
      <c r="R2198" s="77">
        <v>-71.058291199999999</v>
      </c>
      <c r="S2198" s="77">
        <v>387.81922667199001</v>
      </c>
      <c r="T2198" s="77">
        <v>0.21284120363843101</v>
      </c>
      <c r="U2198" s="77">
        <v>233</v>
      </c>
      <c r="V2198" s="77">
        <v>756</v>
      </c>
      <c r="W2198" s="77">
        <v>9.8395999999999997E-2</v>
      </c>
      <c r="X2198" s="77">
        <v>0</v>
      </c>
      <c r="Y2198" s="77">
        <v>0</v>
      </c>
      <c r="Z2198" s="77">
        <v>0</v>
      </c>
      <c r="AA2198" s="77">
        <v>74.461291521022204</v>
      </c>
      <c r="AB2198" s="77">
        <v>0.31123720363843099</v>
      </c>
      <c r="AC2198" s="77">
        <v>1598.46129152102</v>
      </c>
      <c r="AE2198" s="87" t="str">
        <f t="shared" si="358"/>
        <v>Domestic</v>
      </c>
      <c r="AF2198" s="82" t="str">
        <f t="shared" si="359"/>
        <v>non-student</v>
      </c>
      <c r="AI2198" s="82">
        <f>'GDP per Capita'!N2198</f>
        <v>63809.64</v>
      </c>
      <c r="AJ2198" s="82">
        <f t="shared" si="360"/>
        <v>63809.64</v>
      </c>
      <c r="AK2198" s="82">
        <f t="shared" si="361"/>
        <v>63809.64</v>
      </c>
      <c r="AL2198" s="88">
        <f t="shared" si="362"/>
        <v>2.5050467163284733E-2</v>
      </c>
    </row>
    <row r="2199" spans="1:38">
      <c r="A2199" s="77" t="s">
        <v>139</v>
      </c>
      <c r="B2199" s="77">
        <v>2301</v>
      </c>
      <c r="C2199" s="77">
        <v>37.566679100000002</v>
      </c>
      <c r="D2199" s="77">
        <v>126.9782914</v>
      </c>
      <c r="E2199" s="77" t="s">
        <v>40</v>
      </c>
      <c r="F2199" s="77">
        <v>270</v>
      </c>
      <c r="H2199" s="77" t="s">
        <v>65</v>
      </c>
      <c r="I2199" s="77">
        <v>2015</v>
      </c>
      <c r="J2199" s="77">
        <v>270</v>
      </c>
      <c r="K2199" s="77" t="s">
        <v>317</v>
      </c>
      <c r="L2199" s="77" t="s">
        <v>30</v>
      </c>
      <c r="N2199" s="77">
        <v>0</v>
      </c>
      <c r="O2199" s="77">
        <v>0</v>
      </c>
      <c r="P2199" s="77" t="s">
        <v>12</v>
      </c>
      <c r="Q2199" s="77">
        <v>42.360253399999998</v>
      </c>
      <c r="R2199" s="77">
        <v>-71.058291199999999</v>
      </c>
      <c r="S2199" s="77">
        <v>21883.693231966299</v>
      </c>
      <c r="T2199" s="77">
        <v>3.4023932434126398</v>
      </c>
      <c r="U2199" s="77">
        <v>233</v>
      </c>
      <c r="V2199" s="77">
        <v>574.73181818181797</v>
      </c>
      <c r="W2199" s="77">
        <v>7.4803322727272997E-2</v>
      </c>
      <c r="X2199" s="77">
        <v>1</v>
      </c>
      <c r="Y2199" s="77">
        <v>0</v>
      </c>
      <c r="Z2199" s="77">
        <v>0</v>
      </c>
      <c r="AA2199" s="77">
        <v>2002.3579307249099</v>
      </c>
      <c r="AB2199" s="77">
        <v>3.4771965661399098</v>
      </c>
      <c r="AC2199" s="77">
        <v>3080.0897489067302</v>
      </c>
      <c r="AE2199" s="87" t="str">
        <f t="shared" si="358"/>
        <v>International</v>
      </c>
      <c r="AF2199" s="82" t="str">
        <f t="shared" si="359"/>
        <v>non-student</v>
      </c>
      <c r="AI2199" s="82">
        <f>'GDP per Capita'!N2199</f>
        <v>32154.02</v>
      </c>
      <c r="AJ2199" s="82">
        <f t="shared" si="360"/>
        <v>32154.02</v>
      </c>
      <c r="AK2199" s="82">
        <f t="shared" si="361"/>
        <v>32154.02</v>
      </c>
      <c r="AL2199" s="88">
        <f t="shared" si="362"/>
        <v>9.5791747001050878E-2</v>
      </c>
    </row>
    <row r="2200" spans="1:38">
      <c r="A2200" s="77" t="s">
        <v>170</v>
      </c>
      <c r="B2200" s="77">
        <v>2302</v>
      </c>
      <c r="C2200" s="77">
        <v>37.426540699999997</v>
      </c>
      <c r="D2200" s="77">
        <v>-122.170292584091</v>
      </c>
      <c r="E2200" s="77" t="s">
        <v>38</v>
      </c>
      <c r="F2200" s="77">
        <v>500</v>
      </c>
      <c r="H2200" s="77" t="s">
        <v>61</v>
      </c>
      <c r="I2200" s="77">
        <v>2015</v>
      </c>
      <c r="J2200" s="77">
        <v>500</v>
      </c>
      <c r="K2200" s="77" t="s">
        <v>29</v>
      </c>
      <c r="L2200" s="77" t="s">
        <v>29</v>
      </c>
      <c r="N2200" s="77">
        <v>0</v>
      </c>
      <c r="O2200" s="77">
        <v>0</v>
      </c>
      <c r="P2200" s="77" t="s">
        <v>12</v>
      </c>
      <c r="Q2200" s="77">
        <v>42.360253399999998</v>
      </c>
      <c r="R2200" s="77">
        <v>-71.058291199999999</v>
      </c>
      <c r="S2200" s="77">
        <v>8658.2072114217808</v>
      </c>
      <c r="T2200" s="77">
        <v>1.3812639592634199</v>
      </c>
      <c r="U2200" s="77">
        <v>233</v>
      </c>
      <c r="V2200" s="77">
        <v>378</v>
      </c>
      <c r="W2200" s="77">
        <v>4.9197999999999999E-2</v>
      </c>
      <c r="X2200" s="77">
        <v>0</v>
      </c>
      <c r="Y2200" s="77">
        <v>0</v>
      </c>
      <c r="Z2200" s="77">
        <v>0</v>
      </c>
      <c r="AA2200" s="77">
        <v>909.11175719928701</v>
      </c>
      <c r="AB2200" s="77">
        <v>1.43046195926342</v>
      </c>
      <c r="AC2200" s="77">
        <v>2020.11175719928</v>
      </c>
      <c r="AE2200" s="87" t="str">
        <f t="shared" si="358"/>
        <v>Domestic</v>
      </c>
      <c r="AF2200" s="82" t="str">
        <f t="shared" si="359"/>
        <v>student</v>
      </c>
      <c r="AI2200" s="82">
        <f>'GDP per Capita'!N2200</f>
        <v>63809.64</v>
      </c>
      <c r="AJ2200" s="82">
        <f t="shared" si="360"/>
        <v>63809.64</v>
      </c>
      <c r="AK2200" s="82">
        <f t="shared" si="361"/>
        <v>63809.64</v>
      </c>
      <c r="AL2200" s="88">
        <f t="shared" si="362"/>
        <v>3.1658410190047774E-2</v>
      </c>
    </row>
    <row r="2201" spans="1:38">
      <c r="A2201" s="77" t="s">
        <v>139</v>
      </c>
      <c r="B2201" s="77">
        <v>2303</v>
      </c>
      <c r="C2201" s="77">
        <v>37.566679100000002</v>
      </c>
      <c r="D2201" s="77">
        <v>126.9782914</v>
      </c>
      <c r="E2201" s="77" t="s">
        <v>38</v>
      </c>
      <c r="F2201" s="77">
        <v>520</v>
      </c>
      <c r="H2201" s="77" t="s">
        <v>65</v>
      </c>
      <c r="I2201" s="77">
        <v>2015</v>
      </c>
      <c r="J2201" s="77">
        <v>520</v>
      </c>
      <c r="K2201" s="77" t="s">
        <v>317</v>
      </c>
      <c r="L2201" s="77" t="s">
        <v>30</v>
      </c>
      <c r="N2201" s="77">
        <v>0</v>
      </c>
      <c r="O2201" s="77">
        <v>0</v>
      </c>
      <c r="P2201" s="77" t="s">
        <v>12</v>
      </c>
      <c r="Q2201" s="77">
        <v>42.360253399999998</v>
      </c>
      <c r="R2201" s="77">
        <v>-71.058291199999999</v>
      </c>
      <c r="S2201" s="77">
        <v>21883.693231966299</v>
      </c>
      <c r="T2201" s="77">
        <v>3.4023932434126398</v>
      </c>
      <c r="U2201" s="77">
        <v>233</v>
      </c>
      <c r="V2201" s="77">
        <v>378</v>
      </c>
      <c r="W2201" s="77">
        <v>4.9197999999999999E-2</v>
      </c>
      <c r="X2201" s="77">
        <v>0</v>
      </c>
      <c r="Y2201" s="77">
        <v>0</v>
      </c>
      <c r="Z2201" s="77">
        <v>0</v>
      </c>
      <c r="AA2201" s="77">
        <v>2002.3579307249099</v>
      </c>
      <c r="AB2201" s="77">
        <v>3.4515912434126399</v>
      </c>
      <c r="AC2201" s="77">
        <v>3133.3579307249101</v>
      </c>
      <c r="AE2201" s="87" t="str">
        <f t="shared" si="358"/>
        <v>International</v>
      </c>
      <c r="AF2201" s="82" t="str">
        <f t="shared" si="359"/>
        <v>student</v>
      </c>
      <c r="AI2201" s="82">
        <f>'GDP per Capita'!N2201</f>
        <v>32154.02</v>
      </c>
      <c r="AJ2201" s="82">
        <f t="shared" si="360"/>
        <v>32154.02</v>
      </c>
      <c r="AK2201" s="82">
        <f t="shared" si="361"/>
        <v>32154.02</v>
      </c>
      <c r="AL2201" s="88">
        <f t="shared" si="362"/>
        <v>9.7448403985719675E-2</v>
      </c>
    </row>
    <row r="2202" spans="1:38">
      <c r="A2202" s="77" t="s">
        <v>528</v>
      </c>
      <c r="B2202" s="77">
        <v>2304</v>
      </c>
      <c r="C2202" s="77">
        <v>42.584213599999998</v>
      </c>
      <c r="D2202" s="77">
        <v>-76.070490599999999</v>
      </c>
      <c r="E2202" s="77" t="s">
        <v>42</v>
      </c>
      <c r="F2202" s="77">
        <v>1035</v>
      </c>
      <c r="H2202" s="77" t="s">
        <v>64</v>
      </c>
      <c r="I2202" s="77">
        <v>2015</v>
      </c>
      <c r="J2202" s="77">
        <v>1035</v>
      </c>
      <c r="K2202" s="77" t="s">
        <v>29</v>
      </c>
      <c r="L2202" s="77" t="s">
        <v>29</v>
      </c>
      <c r="N2202" s="77">
        <v>0</v>
      </c>
      <c r="O2202" s="77">
        <v>0</v>
      </c>
      <c r="P2202" s="77" t="s">
        <v>12</v>
      </c>
      <c r="Q2202" s="77">
        <v>42.360253399999998</v>
      </c>
      <c r="R2202" s="77">
        <v>-71.058291199999999</v>
      </c>
      <c r="S2202" s="77">
        <v>823.56728331292504</v>
      </c>
      <c r="T2202" s="77">
        <v>0.27037945789902901</v>
      </c>
      <c r="U2202" s="77">
        <v>233</v>
      </c>
      <c r="V2202" s="77">
        <v>756</v>
      </c>
      <c r="W2202" s="77">
        <v>9.8395999999999997E-2</v>
      </c>
      <c r="X2202" s="77">
        <v>0</v>
      </c>
      <c r="Y2202" s="77">
        <v>0</v>
      </c>
      <c r="Z2202" s="77">
        <v>0</v>
      </c>
      <c r="AA2202" s="77">
        <v>158.124918396081</v>
      </c>
      <c r="AB2202" s="77">
        <v>0.36877545789902899</v>
      </c>
      <c r="AC2202" s="77">
        <v>2182.1249183960799</v>
      </c>
      <c r="AE2202" s="87" t="str">
        <f t="shared" si="358"/>
        <v>Domestic</v>
      </c>
      <c r="AF2202" s="82" t="str">
        <f t="shared" si="359"/>
        <v>non-student</v>
      </c>
      <c r="AI2202" s="82">
        <f>'GDP per Capita'!N2202</f>
        <v>63809.64</v>
      </c>
      <c r="AJ2202" s="82">
        <f t="shared" si="360"/>
        <v>63809.64</v>
      </c>
      <c r="AK2202" s="82">
        <f t="shared" si="361"/>
        <v>63809.64</v>
      </c>
      <c r="AL2202" s="88">
        <f t="shared" si="362"/>
        <v>3.4197417794491237E-2</v>
      </c>
    </row>
    <row r="2203" spans="1:38">
      <c r="A2203" s="77" t="s">
        <v>535</v>
      </c>
      <c r="B2203" s="77">
        <v>2305</v>
      </c>
      <c r="C2203" s="77">
        <v>42.480589999999999</v>
      </c>
      <c r="D2203" s="77">
        <v>-83.475491299999902</v>
      </c>
      <c r="E2203" s="77" t="s">
        <v>42</v>
      </c>
      <c r="F2203" s="77">
        <v>475</v>
      </c>
      <c r="H2203" s="77" t="s">
        <v>66</v>
      </c>
      <c r="I2203" s="77">
        <v>2015</v>
      </c>
      <c r="J2203" s="77">
        <v>475</v>
      </c>
      <c r="K2203" s="77" t="s">
        <v>29</v>
      </c>
      <c r="L2203" s="77" t="s">
        <v>29</v>
      </c>
      <c r="N2203" s="77">
        <v>0</v>
      </c>
      <c r="O2203" s="77">
        <v>0</v>
      </c>
      <c r="P2203" s="77" t="s">
        <v>12</v>
      </c>
      <c r="Q2203" s="77">
        <v>42.360253399999998</v>
      </c>
      <c r="R2203" s="77">
        <v>-71.058291199999999</v>
      </c>
      <c r="S2203" s="77">
        <v>2036.9084135917799</v>
      </c>
      <c r="T2203" s="77">
        <v>0.43059481490371498</v>
      </c>
      <c r="U2203" s="77">
        <v>233</v>
      </c>
      <c r="V2203" s="77">
        <v>756</v>
      </c>
      <c r="W2203" s="77">
        <v>9.8395999999999997E-2</v>
      </c>
      <c r="X2203" s="77">
        <v>0</v>
      </c>
      <c r="Y2203" s="77">
        <v>0</v>
      </c>
      <c r="Z2203" s="77">
        <v>0</v>
      </c>
      <c r="AA2203" s="77">
        <v>391.08641540962202</v>
      </c>
      <c r="AB2203" s="77">
        <v>0.52899081490371502</v>
      </c>
      <c r="AC2203" s="77">
        <v>1855.08641540962</v>
      </c>
      <c r="AE2203" s="87" t="str">
        <f t="shared" si="358"/>
        <v>Domestic</v>
      </c>
      <c r="AF2203" s="82" t="str">
        <f t="shared" si="359"/>
        <v>non-student</v>
      </c>
      <c r="AI2203" s="82">
        <f>'GDP per Capita'!N2203</f>
        <v>63809.64</v>
      </c>
      <c r="AJ2203" s="82">
        <f t="shared" si="360"/>
        <v>63809.64</v>
      </c>
      <c r="AK2203" s="82">
        <f t="shared" si="361"/>
        <v>63809.64</v>
      </c>
      <c r="AL2203" s="88">
        <f t="shared" si="362"/>
        <v>2.9072196856299769E-2</v>
      </c>
    </row>
    <row r="2204" spans="1:38">
      <c r="A2204" s="77" t="s">
        <v>112</v>
      </c>
      <c r="B2204" s="77">
        <v>2306</v>
      </c>
      <c r="C2204" s="77">
        <v>40.735657000000003</v>
      </c>
      <c r="D2204" s="77">
        <v>-74.172366699999998</v>
      </c>
      <c r="E2204" s="77" t="s">
        <v>38</v>
      </c>
      <c r="F2204" s="77">
        <v>166</v>
      </c>
      <c r="H2204" s="77" t="s">
        <v>65</v>
      </c>
      <c r="I2204" s="77">
        <v>2015</v>
      </c>
      <c r="J2204" s="77">
        <v>166</v>
      </c>
      <c r="K2204" s="77" t="s">
        <v>29</v>
      </c>
      <c r="L2204" s="77" t="s">
        <v>29</v>
      </c>
      <c r="N2204" s="77">
        <v>0</v>
      </c>
      <c r="O2204" s="77">
        <v>0</v>
      </c>
      <c r="P2204" s="77" t="s">
        <v>12</v>
      </c>
      <c r="Q2204" s="77">
        <v>42.360253399999998</v>
      </c>
      <c r="R2204" s="77">
        <v>-71.058291199999999</v>
      </c>
      <c r="S2204" s="77">
        <v>631.72478309556902</v>
      </c>
      <c r="T2204" s="77">
        <v>0.24504765804985401</v>
      </c>
      <c r="U2204" s="77">
        <v>233</v>
      </c>
      <c r="V2204" s="77">
        <v>378</v>
      </c>
      <c r="W2204" s="77">
        <v>4.9197999999999999E-2</v>
      </c>
      <c r="X2204" s="77">
        <v>0</v>
      </c>
      <c r="Y2204" s="77">
        <v>0</v>
      </c>
      <c r="Z2204" s="77">
        <v>0</v>
      </c>
      <c r="AA2204" s="77">
        <v>121.29115835434899</v>
      </c>
      <c r="AB2204" s="77">
        <v>0.29424565804985398</v>
      </c>
      <c r="AC2204" s="77">
        <v>898.29115835434902</v>
      </c>
      <c r="AE2204" s="87" t="str">
        <f t="shared" si="358"/>
        <v>Domestic</v>
      </c>
      <c r="AF2204" s="82" t="str">
        <f t="shared" si="359"/>
        <v>student</v>
      </c>
      <c r="AI2204" s="82">
        <f>'GDP per Capita'!N2204</f>
        <v>63809.64</v>
      </c>
      <c r="AJ2204" s="82">
        <f t="shared" si="360"/>
        <v>63809.64</v>
      </c>
      <c r="AK2204" s="82">
        <f t="shared" si="361"/>
        <v>63809.64</v>
      </c>
      <c r="AL2204" s="88">
        <f t="shared" si="362"/>
        <v>1.4077671623822811E-2</v>
      </c>
    </row>
    <row r="2205" spans="1:38">
      <c r="A2205" s="77" t="s">
        <v>542</v>
      </c>
      <c r="B2205" s="77">
        <v>2307</v>
      </c>
      <c r="C2205" s="77">
        <v>51.807040499999999</v>
      </c>
      <c r="D2205" s="77">
        <v>10.336448300000001</v>
      </c>
      <c r="E2205" s="77" t="s">
        <v>38</v>
      </c>
      <c r="F2205" s="77">
        <v>370</v>
      </c>
      <c r="H2205" s="77" t="s">
        <v>65</v>
      </c>
      <c r="I2205" s="77">
        <v>2015</v>
      </c>
      <c r="J2205" s="77">
        <v>370</v>
      </c>
      <c r="K2205" s="77" t="s">
        <v>224</v>
      </c>
      <c r="L2205" s="77" t="s">
        <v>31</v>
      </c>
      <c r="N2205" s="77">
        <v>0</v>
      </c>
      <c r="O2205" s="77">
        <v>0</v>
      </c>
      <c r="P2205" s="77" t="s">
        <v>12</v>
      </c>
      <c r="Q2205" s="77">
        <v>42.360253399999998</v>
      </c>
      <c r="R2205" s="77">
        <v>-71.058291199999999</v>
      </c>
      <c r="S2205" s="77">
        <v>11848.7797418423</v>
      </c>
      <c r="T2205" s="77">
        <v>1.84063787277547</v>
      </c>
      <c r="U2205" s="77">
        <v>233</v>
      </c>
      <c r="V2205" s="77">
        <v>378</v>
      </c>
      <c r="W2205" s="77">
        <v>4.9197999999999999E-2</v>
      </c>
      <c r="X2205" s="77">
        <v>0</v>
      </c>
      <c r="Y2205" s="77">
        <v>0</v>
      </c>
      <c r="Z2205" s="77">
        <v>0</v>
      </c>
      <c r="AA2205" s="77">
        <v>1244.12187289344</v>
      </c>
      <c r="AB2205" s="77">
        <v>1.88983587277547</v>
      </c>
      <c r="AC2205" s="77">
        <v>2225.12187289344</v>
      </c>
      <c r="AE2205" s="87" t="str">
        <f t="shared" si="358"/>
        <v>International</v>
      </c>
      <c r="AF2205" s="82" t="str">
        <f t="shared" si="359"/>
        <v>student</v>
      </c>
      <c r="AI2205" s="82">
        <f>'GDP per Capita'!N2205</f>
        <v>49180.54</v>
      </c>
      <c r="AJ2205" s="82">
        <f t="shared" si="360"/>
        <v>49180.54</v>
      </c>
      <c r="AK2205" s="82">
        <f t="shared" si="361"/>
        <v>49180.54</v>
      </c>
      <c r="AL2205" s="88">
        <f t="shared" si="362"/>
        <v>4.5243949596597353E-2</v>
      </c>
    </row>
    <row r="2206" spans="1:38">
      <c r="A2206" s="77" t="s">
        <v>34</v>
      </c>
      <c r="B2206" s="77">
        <v>2308</v>
      </c>
      <c r="C2206" s="77">
        <v>0</v>
      </c>
      <c r="D2206" s="77">
        <v>0</v>
      </c>
      <c r="E2206" s="77" t="s">
        <v>38</v>
      </c>
      <c r="F2206" s="77">
        <v>0</v>
      </c>
      <c r="H2206" s="77" t="s">
        <v>63</v>
      </c>
      <c r="I2206" s="77">
        <v>2015</v>
      </c>
      <c r="J2206" s="77">
        <v>0</v>
      </c>
      <c r="K2206" s="77" t="s">
        <v>34</v>
      </c>
      <c r="L2206" s="77" t="s">
        <v>34</v>
      </c>
      <c r="N2206" s="77">
        <v>0</v>
      </c>
      <c r="O2206" s="77">
        <v>0</v>
      </c>
      <c r="P2206" s="77" t="s">
        <v>12</v>
      </c>
      <c r="Q2206" s="77">
        <v>42.360253399999998</v>
      </c>
      <c r="R2206" s="77">
        <v>-71.058291199999999</v>
      </c>
      <c r="S2206" s="77">
        <v>6364.7321579138998</v>
      </c>
      <c r="T2206" s="77">
        <v>1.06556053250656</v>
      </c>
      <c r="U2206" s="77">
        <v>208.50111856823199</v>
      </c>
      <c r="V2206" s="77">
        <v>574.73181818181797</v>
      </c>
      <c r="W2206" s="77">
        <v>7.4803322727272997E-2</v>
      </c>
      <c r="X2206" s="77">
        <v>1</v>
      </c>
      <c r="Y2206" s="77">
        <v>1</v>
      </c>
      <c r="Z2206" s="77">
        <v>1</v>
      </c>
      <c r="AA2206" s="77">
        <v>763.76785894966804</v>
      </c>
      <c r="AB2206" s="77">
        <v>1.14036385523383</v>
      </c>
      <c r="AC2206" s="77">
        <v>1547.0007956997099</v>
      </c>
      <c r="AE2206" s="87" t="str">
        <f t="shared" si="358"/>
        <v>Unknown</v>
      </c>
      <c r="AF2206" s="82" t="str">
        <f t="shared" si="359"/>
        <v>student</v>
      </c>
      <c r="AI2206" s="82" t="e">
        <f>'GDP per Capita'!N2206</f>
        <v>#N/A</v>
      </c>
      <c r="AJ2206" s="82" t="str">
        <f t="shared" si="360"/>
        <v/>
      </c>
      <c r="AK2206" s="82">
        <f t="shared" si="361"/>
        <v>57550.842940441376</v>
      </c>
      <c r="AL2206" s="88">
        <f t="shared" si="362"/>
        <v>2.6880593170471562E-2</v>
      </c>
    </row>
    <row r="2207" spans="1:38">
      <c r="A2207" s="77" t="s">
        <v>98</v>
      </c>
      <c r="B2207" s="77">
        <v>2309</v>
      </c>
      <c r="C2207" s="77">
        <v>41.311366999999997</v>
      </c>
      <c r="D2207" s="77">
        <v>-105.59110099999999</v>
      </c>
      <c r="E2207" s="77" t="s">
        <v>37</v>
      </c>
      <c r="F2207" s="77">
        <v>575</v>
      </c>
      <c r="H2207" s="77" t="s">
        <v>66</v>
      </c>
      <c r="I2207" s="77">
        <v>2015</v>
      </c>
      <c r="J2207" s="77">
        <v>575</v>
      </c>
      <c r="K2207" s="77" t="s">
        <v>29</v>
      </c>
      <c r="L2207" s="77" t="s">
        <v>29</v>
      </c>
      <c r="N2207" s="77">
        <v>0</v>
      </c>
      <c r="O2207" s="77">
        <v>0</v>
      </c>
      <c r="P2207" s="77" t="s">
        <v>12</v>
      </c>
      <c r="Q2207" s="77">
        <v>42.360253399999998</v>
      </c>
      <c r="R2207" s="77">
        <v>-71.058291199999999</v>
      </c>
      <c r="S2207" s="77">
        <v>5687.1500289181304</v>
      </c>
      <c r="T2207" s="77">
        <v>0.96962637909238603</v>
      </c>
      <c r="U2207" s="77">
        <v>233</v>
      </c>
      <c r="V2207" s="77">
        <v>756</v>
      </c>
      <c r="W2207" s="77">
        <v>9.8395999999999997E-2</v>
      </c>
      <c r="X2207" s="77">
        <v>0</v>
      </c>
      <c r="Y2207" s="77">
        <v>0</v>
      </c>
      <c r="Z2207" s="77">
        <v>0</v>
      </c>
      <c r="AA2207" s="77">
        <v>682.45800347017496</v>
      </c>
      <c r="AB2207" s="77">
        <v>1.06802237909238</v>
      </c>
      <c r="AC2207" s="77">
        <v>2246.4580034701698</v>
      </c>
      <c r="AE2207" s="87" t="str">
        <f t="shared" si="358"/>
        <v>Domestic</v>
      </c>
      <c r="AF2207" s="82" t="str">
        <f t="shared" si="359"/>
        <v>non-student</v>
      </c>
      <c r="AI2207" s="82">
        <f>'GDP per Capita'!N2207</f>
        <v>63809.64</v>
      </c>
      <c r="AJ2207" s="82">
        <f t="shared" si="360"/>
        <v>63809.64</v>
      </c>
      <c r="AK2207" s="82">
        <f t="shared" si="361"/>
        <v>63809.64</v>
      </c>
      <c r="AL2207" s="88">
        <f t="shared" si="362"/>
        <v>3.5205621023252441E-2</v>
      </c>
    </row>
    <row r="2208" spans="1:38">
      <c r="A2208" s="77" t="s">
        <v>170</v>
      </c>
      <c r="B2208" s="77">
        <v>2310</v>
      </c>
      <c r="C2208" s="77">
        <v>37.426540699999997</v>
      </c>
      <c r="D2208" s="77">
        <v>-122.170292584091</v>
      </c>
      <c r="E2208" s="77" t="s">
        <v>39</v>
      </c>
      <c r="F2208" s="77">
        <v>535</v>
      </c>
      <c r="H2208" s="77" t="s">
        <v>64</v>
      </c>
      <c r="I2208" s="77">
        <v>2015</v>
      </c>
      <c r="J2208" s="77">
        <v>535</v>
      </c>
      <c r="K2208" s="77" t="s">
        <v>29</v>
      </c>
      <c r="L2208" s="77" t="s">
        <v>29</v>
      </c>
      <c r="N2208" s="77">
        <v>0</v>
      </c>
      <c r="O2208" s="77">
        <v>0</v>
      </c>
      <c r="P2208" s="77" t="s">
        <v>12</v>
      </c>
      <c r="Q2208" s="77">
        <v>42.360253399999998</v>
      </c>
      <c r="R2208" s="77">
        <v>-71.058291199999999</v>
      </c>
      <c r="S2208" s="77">
        <v>8658.2072114217808</v>
      </c>
      <c r="T2208" s="77">
        <v>1.3812639592634199</v>
      </c>
      <c r="U2208" s="77">
        <v>233</v>
      </c>
      <c r="V2208" s="77">
        <v>756</v>
      </c>
      <c r="W2208" s="77">
        <v>9.8395999999999997E-2</v>
      </c>
      <c r="X2208" s="77">
        <v>0</v>
      </c>
      <c r="Y2208" s="77">
        <v>0</v>
      </c>
      <c r="Z2208" s="77">
        <v>0</v>
      </c>
      <c r="AA2208" s="77">
        <v>909.11175719928701</v>
      </c>
      <c r="AB2208" s="77">
        <v>1.4796599592634201</v>
      </c>
      <c r="AC2208" s="77">
        <v>2433.11175719928</v>
      </c>
      <c r="AE2208" s="87" t="str">
        <f t="shared" si="358"/>
        <v>Domestic</v>
      </c>
      <c r="AF2208" s="82" t="str">
        <f t="shared" si="359"/>
        <v>non-student</v>
      </c>
      <c r="AI2208" s="82">
        <f>'GDP per Capita'!N2208</f>
        <v>63809.64</v>
      </c>
      <c r="AJ2208" s="82">
        <f t="shared" si="360"/>
        <v>63809.64</v>
      </c>
      <c r="AK2208" s="82">
        <f t="shared" si="361"/>
        <v>63809.64</v>
      </c>
      <c r="AL2208" s="88">
        <f t="shared" si="362"/>
        <v>3.8130786464228288E-2</v>
      </c>
    </row>
    <row r="2209" spans="1:38">
      <c r="A2209" s="77" t="s">
        <v>130</v>
      </c>
      <c r="B2209" s="77">
        <v>2311</v>
      </c>
      <c r="C2209" s="77">
        <v>42.8867166</v>
      </c>
      <c r="D2209" s="77">
        <v>-78.878392199999993</v>
      </c>
      <c r="E2209" s="77" t="s">
        <v>37</v>
      </c>
      <c r="F2209" s="77">
        <v>475</v>
      </c>
      <c r="H2209" s="77" t="s">
        <v>66</v>
      </c>
      <c r="I2209" s="77">
        <v>2015</v>
      </c>
      <c r="J2209" s="77">
        <v>475</v>
      </c>
      <c r="K2209" s="77" t="s">
        <v>29</v>
      </c>
      <c r="L2209" s="77" t="s">
        <v>29</v>
      </c>
      <c r="N2209" s="77">
        <v>0</v>
      </c>
      <c r="O2209" s="77">
        <v>0</v>
      </c>
      <c r="P2209" s="77" t="s">
        <v>12</v>
      </c>
      <c r="Q2209" s="77">
        <v>42.360253399999998</v>
      </c>
      <c r="R2209" s="77">
        <v>-71.058291199999999</v>
      </c>
      <c r="S2209" s="77">
        <v>1284.54874697833</v>
      </c>
      <c r="T2209" s="77">
        <v>0.331249651722197</v>
      </c>
      <c r="U2209" s="77">
        <v>233</v>
      </c>
      <c r="V2209" s="77">
        <v>756</v>
      </c>
      <c r="W2209" s="77">
        <v>9.8395999999999997E-2</v>
      </c>
      <c r="X2209" s="77">
        <v>0</v>
      </c>
      <c r="Y2209" s="77">
        <v>0</v>
      </c>
      <c r="Z2209" s="77">
        <v>0</v>
      </c>
      <c r="AA2209" s="77">
        <v>246.63335941983999</v>
      </c>
      <c r="AB2209" s="77">
        <v>0.42964565172219699</v>
      </c>
      <c r="AC2209" s="77">
        <v>1710.63335941984</v>
      </c>
      <c r="AE2209" s="87" t="str">
        <f t="shared" si="358"/>
        <v>Domestic</v>
      </c>
      <c r="AF2209" s="82" t="str">
        <f t="shared" si="359"/>
        <v>non-student</v>
      </c>
      <c r="AI2209" s="82">
        <f>'GDP per Capita'!N2209</f>
        <v>63809.64</v>
      </c>
      <c r="AJ2209" s="82">
        <f t="shared" si="360"/>
        <v>63809.64</v>
      </c>
      <c r="AK2209" s="82">
        <f t="shared" si="361"/>
        <v>63809.64</v>
      </c>
      <c r="AL2209" s="88">
        <f t="shared" si="362"/>
        <v>2.6808384429372112E-2</v>
      </c>
    </row>
    <row r="2210" spans="1:38">
      <c r="A2210" s="77" t="s">
        <v>274</v>
      </c>
      <c r="B2210" s="77">
        <v>2312</v>
      </c>
      <c r="C2210" s="77">
        <v>38.356577299999998</v>
      </c>
      <c r="D2210" s="77">
        <v>-121.9877444</v>
      </c>
      <c r="E2210" s="77" t="s">
        <v>42</v>
      </c>
      <c r="F2210" s="77">
        <v>475</v>
      </c>
      <c r="H2210" s="77" t="s">
        <v>66</v>
      </c>
      <c r="I2210" s="77">
        <v>2015</v>
      </c>
      <c r="J2210" s="77">
        <v>475</v>
      </c>
      <c r="K2210" s="77" t="s">
        <v>29</v>
      </c>
      <c r="L2210" s="77" t="s">
        <v>29</v>
      </c>
      <c r="N2210" s="77">
        <v>0</v>
      </c>
      <c r="O2210" s="77">
        <v>0</v>
      </c>
      <c r="P2210" s="77" t="s">
        <v>12</v>
      </c>
      <c r="Q2210" s="77">
        <v>42.360253399999998</v>
      </c>
      <c r="R2210" s="77">
        <v>-71.058291199999999</v>
      </c>
      <c r="S2210" s="77">
        <v>8547.2691408773899</v>
      </c>
      <c r="T2210" s="77">
        <v>1.3656139931562901</v>
      </c>
      <c r="U2210" s="77">
        <v>233</v>
      </c>
      <c r="V2210" s="77">
        <v>756</v>
      </c>
      <c r="W2210" s="77">
        <v>9.8395999999999997E-2</v>
      </c>
      <c r="X2210" s="77">
        <v>0</v>
      </c>
      <c r="Y2210" s="77">
        <v>0</v>
      </c>
      <c r="Z2210" s="77">
        <v>0</v>
      </c>
      <c r="AA2210" s="77">
        <v>897.463259792126</v>
      </c>
      <c r="AB2210" s="77">
        <v>1.46400999315629</v>
      </c>
      <c r="AC2210" s="77">
        <v>2361.46325979212</v>
      </c>
      <c r="AE2210" s="87" t="str">
        <f t="shared" si="358"/>
        <v>Domestic</v>
      </c>
      <c r="AF2210" s="82" t="str">
        <f t="shared" si="359"/>
        <v>non-student</v>
      </c>
      <c r="AI2210" s="82">
        <f>'GDP per Capita'!N2210</f>
        <v>63809.64</v>
      </c>
      <c r="AJ2210" s="82">
        <f t="shared" si="360"/>
        <v>63809.64</v>
      </c>
      <c r="AK2210" s="82">
        <f t="shared" si="361"/>
        <v>63809.64</v>
      </c>
      <c r="AL2210" s="88">
        <f t="shared" si="362"/>
        <v>3.7007938922584735E-2</v>
      </c>
    </row>
    <row r="2211" spans="1:38">
      <c r="A2211" s="77" t="s">
        <v>125</v>
      </c>
      <c r="B2211" s="77">
        <v>2313</v>
      </c>
      <c r="C2211" s="77">
        <v>42.3750997</v>
      </c>
      <c r="D2211" s="77">
        <v>-71.105615700000001</v>
      </c>
      <c r="E2211" s="77" t="s">
        <v>38</v>
      </c>
      <c r="F2211" s="77">
        <v>266</v>
      </c>
      <c r="H2211" s="77" t="s">
        <v>65</v>
      </c>
      <c r="I2211" s="77">
        <v>2015</v>
      </c>
      <c r="J2211" s="77">
        <v>266</v>
      </c>
      <c r="K2211" s="77" t="s">
        <v>29</v>
      </c>
      <c r="L2211" s="77" t="s">
        <v>29</v>
      </c>
      <c r="N2211" s="77">
        <v>0</v>
      </c>
      <c r="O2211" s="77">
        <v>1</v>
      </c>
      <c r="P2211" s="77" t="s">
        <v>12</v>
      </c>
      <c r="Q2211" s="77">
        <v>42.360253399999998</v>
      </c>
      <c r="R2211" s="77">
        <v>-71.058291199999999</v>
      </c>
      <c r="S2211" s="77">
        <v>8.4477991766334704</v>
      </c>
      <c r="T2211" s="77">
        <v>0</v>
      </c>
      <c r="U2211" s="77">
        <v>0</v>
      </c>
      <c r="V2211" s="77">
        <v>0</v>
      </c>
      <c r="W2211" s="77">
        <v>0</v>
      </c>
      <c r="X2211" s="77">
        <v>0</v>
      </c>
      <c r="Y2211" s="77">
        <v>0</v>
      </c>
      <c r="Z2211" s="77">
        <v>0</v>
      </c>
      <c r="AA2211" s="77">
        <v>0</v>
      </c>
      <c r="AB2211" s="77">
        <v>0</v>
      </c>
      <c r="AC2211" s="77">
        <v>266</v>
      </c>
      <c r="AE2211" s="87" t="str">
        <f t="shared" si="358"/>
        <v>Domestic</v>
      </c>
      <c r="AF2211" s="82" t="str">
        <f t="shared" si="359"/>
        <v>student</v>
      </c>
      <c r="AI2211" s="82">
        <f>'GDP per Capita'!N2211</f>
        <v>63809.64</v>
      </c>
      <c r="AJ2211" s="82">
        <f t="shared" si="360"/>
        <v>63809.64</v>
      </c>
      <c r="AK2211" s="82">
        <f t="shared" si="361"/>
        <v>63809.64</v>
      </c>
      <c r="AL2211" s="88">
        <f t="shared" si="362"/>
        <v>4.1686491257433827E-3</v>
      </c>
    </row>
    <row r="2212" spans="1:38">
      <c r="A2212" s="77" t="s">
        <v>233</v>
      </c>
      <c r="B2212" s="77">
        <v>2314</v>
      </c>
      <c r="C2212" s="77">
        <v>33.4942189</v>
      </c>
      <c r="D2212" s="77">
        <v>-111.9260184</v>
      </c>
      <c r="E2212" s="77" t="s">
        <v>37</v>
      </c>
      <c r="F2212" s="77">
        <v>0</v>
      </c>
      <c r="H2212" s="77" t="s">
        <v>69</v>
      </c>
      <c r="I2212" s="77">
        <v>2015</v>
      </c>
      <c r="J2212" s="77">
        <v>0</v>
      </c>
      <c r="K2212" s="77" t="s">
        <v>29</v>
      </c>
      <c r="L2212" s="77" t="s">
        <v>29</v>
      </c>
      <c r="N2212" s="77">
        <v>0</v>
      </c>
      <c r="O2212" s="77">
        <v>0</v>
      </c>
      <c r="P2212" s="77" t="s">
        <v>12</v>
      </c>
      <c r="Q2212" s="77">
        <v>42.360253399999998</v>
      </c>
      <c r="R2212" s="77">
        <v>-71.058291199999999</v>
      </c>
      <c r="S2212" s="77">
        <v>7358.4947376394402</v>
      </c>
      <c r="T2212" s="77">
        <v>1.1992757469215301</v>
      </c>
      <c r="U2212" s="77">
        <v>233</v>
      </c>
      <c r="V2212" s="77">
        <v>756</v>
      </c>
      <c r="W2212" s="77">
        <v>9.8395999999999997E-2</v>
      </c>
      <c r="X2212" s="77">
        <v>0</v>
      </c>
      <c r="Y2212" s="77">
        <v>0</v>
      </c>
      <c r="Z2212" s="77">
        <v>0</v>
      </c>
      <c r="AA2212" s="77">
        <v>883.01936851673304</v>
      </c>
      <c r="AB2212" s="77">
        <v>1.29767174692153</v>
      </c>
      <c r="AC2212" s="77">
        <v>1872.0193685167301</v>
      </c>
      <c r="AE2212" s="87" t="str">
        <f t="shared" si="358"/>
        <v>Domestic</v>
      </c>
      <c r="AF2212" s="82" t="str">
        <f t="shared" si="359"/>
        <v>non-student</v>
      </c>
      <c r="AI2212" s="82">
        <f>'GDP per Capita'!N2212</f>
        <v>63809.64</v>
      </c>
      <c r="AJ2212" s="82">
        <f t="shared" si="360"/>
        <v>63809.64</v>
      </c>
      <c r="AK2212" s="82">
        <f t="shared" si="361"/>
        <v>63809.64</v>
      </c>
      <c r="AL2212" s="88">
        <f t="shared" si="362"/>
        <v>2.9337563548653935E-2</v>
      </c>
    </row>
    <row r="2213" spans="1:38">
      <c r="A2213" s="77" t="s">
        <v>543</v>
      </c>
      <c r="B2213" s="77">
        <v>2315</v>
      </c>
      <c r="C2213" s="77">
        <v>31.895253199999999</v>
      </c>
      <c r="D2213" s="77">
        <v>34.8105616</v>
      </c>
      <c r="E2213" s="77" t="s">
        <v>37</v>
      </c>
      <c r="F2213" s="77">
        <v>635</v>
      </c>
      <c r="H2213" s="77" t="s">
        <v>64</v>
      </c>
      <c r="I2213" s="77">
        <v>2015</v>
      </c>
      <c r="J2213" s="77">
        <v>635</v>
      </c>
      <c r="K2213" s="77" t="s">
        <v>518</v>
      </c>
      <c r="L2213" s="77" t="s">
        <v>32</v>
      </c>
      <c r="N2213" s="77">
        <v>0</v>
      </c>
      <c r="O2213" s="77">
        <v>0</v>
      </c>
      <c r="P2213" s="77" t="s">
        <v>12</v>
      </c>
      <c r="Q2213" s="77">
        <v>42.360253399999998</v>
      </c>
      <c r="R2213" s="77">
        <v>-71.058291199999999</v>
      </c>
      <c r="S2213" s="77">
        <v>17651.096592549398</v>
      </c>
      <c r="T2213" s="77">
        <v>2.7220249705035102</v>
      </c>
      <c r="U2213" s="77">
        <v>233</v>
      </c>
      <c r="V2213" s="77">
        <v>756</v>
      </c>
      <c r="W2213" s="77">
        <v>9.8395999999999997E-2</v>
      </c>
      <c r="X2213" s="77">
        <v>0</v>
      </c>
      <c r="Y2213" s="77">
        <v>0</v>
      </c>
      <c r="Z2213" s="77">
        <v>0</v>
      </c>
      <c r="AA2213" s="77">
        <v>1853.3651422176899</v>
      </c>
      <c r="AB2213" s="77">
        <v>2.8204209705035099</v>
      </c>
      <c r="AC2213" s="77">
        <v>3477.3651422176899</v>
      </c>
      <c r="AE2213" s="87" t="str">
        <f t="shared" si="358"/>
        <v>International</v>
      </c>
      <c r="AF2213" s="82" t="str">
        <f t="shared" si="359"/>
        <v>non-student</v>
      </c>
      <c r="AI2213" s="82">
        <f>'GDP per Capita'!N2213</f>
        <v>41377.49</v>
      </c>
      <c r="AJ2213" s="82">
        <f t="shared" si="360"/>
        <v>41377.49</v>
      </c>
      <c r="AK2213" s="82">
        <f t="shared" si="361"/>
        <v>41377.49</v>
      </c>
      <c r="AL2213" s="88">
        <f t="shared" si="362"/>
        <v>8.4040021330865897E-2</v>
      </c>
    </row>
    <row r="2214" spans="1:38">
      <c r="A2214" s="77" t="s">
        <v>174</v>
      </c>
      <c r="B2214" s="77">
        <v>2316</v>
      </c>
      <c r="C2214" s="77">
        <v>41.678675399999896</v>
      </c>
      <c r="D2214" s="77">
        <v>-83.512728299999907</v>
      </c>
      <c r="E2214" s="77" t="s">
        <v>37</v>
      </c>
      <c r="F2214" s="77">
        <v>475</v>
      </c>
      <c r="H2214" s="77" t="s">
        <v>66</v>
      </c>
      <c r="I2214" s="77">
        <v>2015</v>
      </c>
      <c r="J2214" s="77">
        <v>475</v>
      </c>
      <c r="K2214" s="77" t="s">
        <v>29</v>
      </c>
      <c r="L2214" s="77" t="s">
        <v>29</v>
      </c>
      <c r="N2214" s="77">
        <v>0</v>
      </c>
      <c r="O2214" s="77">
        <v>0</v>
      </c>
      <c r="P2214" s="77" t="s">
        <v>12</v>
      </c>
      <c r="Q2214" s="77">
        <v>42.360253399999998</v>
      </c>
      <c r="R2214" s="77">
        <v>-71.058291199999999</v>
      </c>
      <c r="S2214" s="77">
        <v>2061.4105771755198</v>
      </c>
      <c r="T2214" s="77">
        <v>0.43383019759040797</v>
      </c>
      <c r="U2214" s="77">
        <v>233</v>
      </c>
      <c r="V2214" s="77">
        <v>756</v>
      </c>
      <c r="W2214" s="77">
        <v>9.8395999999999997E-2</v>
      </c>
      <c r="X2214" s="77">
        <v>0</v>
      </c>
      <c r="Y2214" s="77">
        <v>0</v>
      </c>
      <c r="Z2214" s="77">
        <v>0</v>
      </c>
      <c r="AA2214" s="77">
        <v>395.79083081770102</v>
      </c>
      <c r="AB2214" s="77">
        <v>0.53222619759040801</v>
      </c>
      <c r="AC2214" s="77">
        <v>1859.7908308177</v>
      </c>
      <c r="AE2214" s="87" t="str">
        <f t="shared" si="358"/>
        <v>Domestic</v>
      </c>
      <c r="AF2214" s="82" t="str">
        <f t="shared" si="359"/>
        <v>non-student</v>
      </c>
      <c r="AI2214" s="82">
        <f>'GDP per Capita'!N2214</f>
        <v>63809.64</v>
      </c>
      <c r="AJ2214" s="82">
        <f t="shared" si="360"/>
        <v>63809.64</v>
      </c>
      <c r="AK2214" s="82">
        <f t="shared" si="361"/>
        <v>63809.64</v>
      </c>
      <c r="AL2214" s="88">
        <f t="shared" si="362"/>
        <v>2.914592263516453E-2</v>
      </c>
    </row>
    <row r="2215" spans="1:38">
      <c r="A2215" s="77" t="s">
        <v>83</v>
      </c>
      <c r="B2215" s="77">
        <v>2317</v>
      </c>
      <c r="C2215" s="77">
        <v>22.283345399999899</v>
      </c>
      <c r="D2215" s="77">
        <v>39.112814499999999</v>
      </c>
      <c r="E2215" s="77" t="s">
        <v>39</v>
      </c>
      <c r="F2215" s="77">
        <v>535</v>
      </c>
      <c r="H2215" s="77" t="s">
        <v>64</v>
      </c>
      <c r="I2215" s="77">
        <v>2015</v>
      </c>
      <c r="J2215" s="77">
        <v>535</v>
      </c>
      <c r="K2215" s="77" t="s">
        <v>570</v>
      </c>
      <c r="L2215" s="77" t="s">
        <v>32</v>
      </c>
      <c r="N2215" s="77">
        <v>0</v>
      </c>
      <c r="O2215" s="77">
        <v>0</v>
      </c>
      <c r="P2215" s="77" t="s">
        <v>12</v>
      </c>
      <c r="Q2215" s="77">
        <v>42.360253399999998</v>
      </c>
      <c r="R2215" s="77">
        <v>-71.058291199999999</v>
      </c>
      <c r="S2215" s="77">
        <v>19763.801736807301</v>
      </c>
      <c r="T2215" s="77">
        <v>3.0576851064694299</v>
      </c>
      <c r="U2215" s="77">
        <v>233</v>
      </c>
      <c r="V2215" s="77">
        <v>756</v>
      </c>
      <c r="W2215" s="77">
        <v>9.8395999999999997E-2</v>
      </c>
      <c r="X2215" s="77">
        <v>0</v>
      </c>
      <c r="Y2215" s="77">
        <v>0</v>
      </c>
      <c r="Z2215" s="77">
        <v>0</v>
      </c>
      <c r="AA2215" s="77">
        <v>1808.3878589178701</v>
      </c>
      <c r="AB2215" s="77">
        <v>3.1560811064694301</v>
      </c>
      <c r="AC2215" s="77">
        <v>3332.3878589178698</v>
      </c>
      <c r="AE2215" s="87" t="str">
        <f t="shared" si="358"/>
        <v>International</v>
      </c>
      <c r="AF2215" s="82" t="str">
        <f t="shared" si="359"/>
        <v>non-student</v>
      </c>
      <c r="AI2215" s="82">
        <f>'GDP per Capita'!N2215</f>
        <v>21764.39</v>
      </c>
      <c r="AJ2215" s="82">
        <f t="shared" si="360"/>
        <v>21764.39</v>
      </c>
      <c r="AK2215" s="82">
        <f t="shared" si="361"/>
        <v>21764.39</v>
      </c>
      <c r="AL2215" s="88">
        <f t="shared" si="362"/>
        <v>0.15311193462889933</v>
      </c>
    </row>
    <row r="2216" spans="1:38">
      <c r="A2216" s="77" t="s">
        <v>164</v>
      </c>
      <c r="B2216" s="77">
        <v>2318</v>
      </c>
      <c r="C2216" s="77">
        <v>39.745946799999999</v>
      </c>
      <c r="D2216" s="77">
        <v>-75.546588999999997</v>
      </c>
      <c r="E2216" s="77" t="s">
        <v>42</v>
      </c>
      <c r="F2216" s="77">
        <v>575</v>
      </c>
      <c r="H2216" s="77" t="s">
        <v>66</v>
      </c>
      <c r="I2216" s="77">
        <v>2015</v>
      </c>
      <c r="J2216" s="77">
        <v>575</v>
      </c>
      <c r="K2216" s="77" t="s">
        <v>29</v>
      </c>
      <c r="L2216" s="77" t="s">
        <v>29</v>
      </c>
      <c r="N2216" s="77">
        <v>0</v>
      </c>
      <c r="O2216" s="77">
        <v>0</v>
      </c>
      <c r="P2216" s="77" t="s">
        <v>12</v>
      </c>
      <c r="Q2216" s="77">
        <v>42.360253399999998</v>
      </c>
      <c r="R2216" s="77">
        <v>-71.058291199999999</v>
      </c>
      <c r="S2216" s="77">
        <v>950.86523147199603</v>
      </c>
      <c r="T2216" s="77">
        <v>0.28718848686978699</v>
      </c>
      <c r="U2216" s="77">
        <v>233</v>
      </c>
      <c r="V2216" s="77">
        <v>756</v>
      </c>
      <c r="W2216" s="77">
        <v>9.8395999999999997E-2</v>
      </c>
      <c r="X2216" s="77">
        <v>0</v>
      </c>
      <c r="Y2216" s="77">
        <v>0</v>
      </c>
      <c r="Z2216" s="77">
        <v>0</v>
      </c>
      <c r="AA2216" s="77">
        <v>182.56612444262299</v>
      </c>
      <c r="AB2216" s="77">
        <v>0.38558448686978702</v>
      </c>
      <c r="AC2216" s="77">
        <v>1746.5661244426201</v>
      </c>
      <c r="AE2216" s="87" t="str">
        <f t="shared" si="358"/>
        <v>Domestic</v>
      </c>
      <c r="AF2216" s="82" t="str">
        <f t="shared" si="359"/>
        <v>non-student</v>
      </c>
      <c r="AI2216" s="82">
        <f>'GDP per Capita'!N2216</f>
        <v>63809.64</v>
      </c>
      <c r="AJ2216" s="82">
        <f t="shared" si="360"/>
        <v>63809.64</v>
      </c>
      <c r="AK2216" s="82">
        <f t="shared" si="361"/>
        <v>63809.64</v>
      </c>
      <c r="AL2216" s="88">
        <f t="shared" si="362"/>
        <v>2.7371508825980214E-2</v>
      </c>
    </row>
    <row r="2217" spans="1:38">
      <c r="A2217" s="77" t="s">
        <v>161</v>
      </c>
      <c r="B2217" s="77">
        <v>2319</v>
      </c>
      <c r="C2217" s="77">
        <v>41.308213799999997</v>
      </c>
      <c r="D2217" s="77">
        <v>-72.925051799999906</v>
      </c>
      <c r="E2217" s="77" t="s">
        <v>38</v>
      </c>
      <c r="F2217" s="77">
        <v>166</v>
      </c>
      <c r="H2217" s="77" t="s">
        <v>65</v>
      </c>
      <c r="I2217" s="77">
        <v>2015</v>
      </c>
      <c r="J2217" s="77">
        <v>166</v>
      </c>
      <c r="K2217" s="77" t="s">
        <v>29</v>
      </c>
      <c r="L2217" s="77" t="s">
        <v>29</v>
      </c>
      <c r="N2217" s="77">
        <v>0</v>
      </c>
      <c r="O2217" s="77">
        <v>0</v>
      </c>
      <c r="P2217" s="77" t="s">
        <v>12</v>
      </c>
      <c r="Q2217" s="77">
        <v>42.360253399999998</v>
      </c>
      <c r="R2217" s="77">
        <v>-71.058291199999999</v>
      </c>
      <c r="S2217" s="77">
        <v>387.81922667199001</v>
      </c>
      <c r="T2217" s="77">
        <v>0.21284120363843101</v>
      </c>
      <c r="U2217" s="77">
        <v>233</v>
      </c>
      <c r="V2217" s="77">
        <v>378</v>
      </c>
      <c r="W2217" s="77">
        <v>4.9197999999999999E-2</v>
      </c>
      <c r="X2217" s="77">
        <v>0</v>
      </c>
      <c r="Y2217" s="77">
        <v>0</v>
      </c>
      <c r="Z2217" s="77">
        <v>0</v>
      </c>
      <c r="AA2217" s="77">
        <v>74.461291521022204</v>
      </c>
      <c r="AB2217" s="77">
        <v>0.26203920363843097</v>
      </c>
      <c r="AC2217" s="77">
        <v>851.46129152102196</v>
      </c>
      <c r="AE2217" s="87" t="str">
        <f t="shared" si="358"/>
        <v>Domestic</v>
      </c>
      <c r="AF2217" s="82" t="str">
        <f t="shared" si="359"/>
        <v>student</v>
      </c>
      <c r="AI2217" s="82">
        <f>'GDP per Capita'!N2217</f>
        <v>63809.64</v>
      </c>
      <c r="AJ2217" s="82">
        <f t="shared" si="360"/>
        <v>63809.64</v>
      </c>
      <c r="AK2217" s="82">
        <f t="shared" si="361"/>
        <v>63809.64</v>
      </c>
      <c r="AL2217" s="88">
        <f t="shared" si="362"/>
        <v>1.3343772062043008E-2</v>
      </c>
    </row>
    <row r="2218" spans="1:38">
      <c r="A2218" s="77" t="s">
        <v>130</v>
      </c>
      <c r="B2218" s="77">
        <v>2320</v>
      </c>
      <c r="C2218" s="77">
        <v>42.8867166</v>
      </c>
      <c r="D2218" s="77">
        <v>-78.878392199999993</v>
      </c>
      <c r="E2218" s="77" t="s">
        <v>38</v>
      </c>
      <c r="F2218" s="77">
        <v>166</v>
      </c>
      <c r="H2218" s="77" t="s">
        <v>65</v>
      </c>
      <c r="I2218" s="77">
        <v>2015</v>
      </c>
      <c r="J2218" s="77">
        <v>166</v>
      </c>
      <c r="K2218" s="77" t="s">
        <v>29</v>
      </c>
      <c r="L2218" s="77" t="s">
        <v>29</v>
      </c>
      <c r="N2218" s="77">
        <v>0</v>
      </c>
      <c r="O2218" s="77">
        <v>0</v>
      </c>
      <c r="P2218" s="77" t="s">
        <v>12</v>
      </c>
      <c r="Q2218" s="77">
        <v>42.360253399999998</v>
      </c>
      <c r="R2218" s="77">
        <v>-71.058291199999999</v>
      </c>
      <c r="S2218" s="77">
        <v>1284.54874697833</v>
      </c>
      <c r="T2218" s="77">
        <v>0.331249651722197</v>
      </c>
      <c r="U2218" s="77">
        <v>233</v>
      </c>
      <c r="V2218" s="77">
        <v>378</v>
      </c>
      <c r="W2218" s="77">
        <v>4.9197999999999999E-2</v>
      </c>
      <c r="X2218" s="77">
        <v>0</v>
      </c>
      <c r="Y2218" s="77">
        <v>0</v>
      </c>
      <c r="Z2218" s="77">
        <v>0</v>
      </c>
      <c r="AA2218" s="77">
        <v>246.63335941983999</v>
      </c>
      <c r="AB2218" s="77">
        <v>0.38044765172219702</v>
      </c>
      <c r="AC2218" s="77">
        <v>1023.63335941984</v>
      </c>
      <c r="AE2218" s="87" t="str">
        <f t="shared" si="358"/>
        <v>Domestic</v>
      </c>
      <c r="AF2218" s="82" t="str">
        <f t="shared" si="359"/>
        <v>student</v>
      </c>
      <c r="AI2218" s="82">
        <f>'GDP per Capita'!N2218</f>
        <v>63809.64</v>
      </c>
      <c r="AJ2218" s="82">
        <f t="shared" si="360"/>
        <v>63809.64</v>
      </c>
      <c r="AK2218" s="82">
        <f t="shared" si="361"/>
        <v>63809.64</v>
      </c>
      <c r="AL2218" s="88">
        <f t="shared" si="362"/>
        <v>1.6041986123410821E-2</v>
      </c>
    </row>
    <row r="2219" spans="1:38">
      <c r="A2219" s="77" t="s">
        <v>477</v>
      </c>
      <c r="B2219" s="77">
        <v>2321</v>
      </c>
      <c r="C2219" s="77">
        <v>38.3396367</v>
      </c>
      <c r="D2219" s="77">
        <v>-122.70109840000001</v>
      </c>
      <c r="E2219" s="77" t="s">
        <v>42</v>
      </c>
      <c r="F2219" s="77">
        <v>1275</v>
      </c>
      <c r="H2219" s="77" t="s">
        <v>66</v>
      </c>
      <c r="I2219" s="77">
        <v>2015</v>
      </c>
      <c r="J2219" s="77">
        <v>1275</v>
      </c>
      <c r="K2219" s="77" t="s">
        <v>29</v>
      </c>
      <c r="L2219" s="77" t="s">
        <v>29</v>
      </c>
      <c r="N2219" s="77">
        <v>0</v>
      </c>
      <c r="O2219" s="77">
        <v>0</v>
      </c>
      <c r="P2219" s="77" t="s">
        <v>12</v>
      </c>
      <c r="Q2219" s="77">
        <v>42.360253399999998</v>
      </c>
      <c r="R2219" s="77">
        <v>-71.058291199999999</v>
      </c>
      <c r="S2219" s="77">
        <v>8663.4685145720705</v>
      </c>
      <c r="T2219" s="77">
        <v>1.38200670679797</v>
      </c>
      <c r="U2219" s="77">
        <v>233</v>
      </c>
      <c r="V2219" s="77">
        <v>756</v>
      </c>
      <c r="W2219" s="77">
        <v>9.8395999999999997E-2</v>
      </c>
      <c r="X2219" s="77">
        <v>0</v>
      </c>
      <c r="Y2219" s="77">
        <v>0</v>
      </c>
      <c r="Z2219" s="77">
        <v>0</v>
      </c>
      <c r="AA2219" s="77">
        <v>909.66419403006796</v>
      </c>
      <c r="AB2219" s="77">
        <v>1.4804027067979699</v>
      </c>
      <c r="AC2219" s="77">
        <v>3173.6641940300601</v>
      </c>
      <c r="AE2219" s="87" t="str">
        <f t="shared" si="358"/>
        <v>Domestic</v>
      </c>
      <c r="AF2219" s="82" t="str">
        <f t="shared" si="359"/>
        <v>non-student</v>
      </c>
      <c r="AI2219" s="82">
        <f>'GDP per Capita'!N2219</f>
        <v>63809.64</v>
      </c>
      <c r="AJ2219" s="82">
        <f t="shared" si="360"/>
        <v>63809.64</v>
      </c>
      <c r="AK2219" s="82">
        <f t="shared" si="361"/>
        <v>63809.64</v>
      </c>
      <c r="AL2219" s="88">
        <f t="shared" si="362"/>
        <v>4.9736437849046952E-2</v>
      </c>
    </row>
    <row r="2220" spans="1:38">
      <c r="A2220" s="77" t="s">
        <v>319</v>
      </c>
      <c r="B2220" s="77">
        <v>2322</v>
      </c>
      <c r="C2220" s="77">
        <v>38.706045699999997</v>
      </c>
      <c r="D2220" s="77">
        <v>-88.094935199999995</v>
      </c>
      <c r="E2220" s="77" t="s">
        <v>41</v>
      </c>
      <c r="F2220" s="77">
        <v>475</v>
      </c>
      <c r="H2220" s="77" t="s">
        <v>66</v>
      </c>
      <c r="I2220" s="77">
        <v>2015</v>
      </c>
      <c r="J2220" s="77">
        <v>475</v>
      </c>
      <c r="K2220" s="77" t="s">
        <v>29</v>
      </c>
      <c r="L2220" s="77" t="s">
        <v>29</v>
      </c>
      <c r="N2220" s="77">
        <v>0</v>
      </c>
      <c r="O2220" s="77">
        <v>0</v>
      </c>
      <c r="P2220" s="77" t="s">
        <v>12</v>
      </c>
      <c r="Q2220" s="77">
        <v>42.360253399999998</v>
      </c>
      <c r="R2220" s="77">
        <v>-71.058291199999999</v>
      </c>
      <c r="S2220" s="77">
        <v>2986.2289164216199</v>
      </c>
      <c r="T2220" s="77">
        <v>0.56073269755987898</v>
      </c>
      <c r="U2220" s="77">
        <v>233</v>
      </c>
      <c r="V2220" s="77">
        <v>756</v>
      </c>
      <c r="W2220" s="77">
        <v>9.8395999999999997E-2</v>
      </c>
      <c r="X2220" s="77">
        <v>0</v>
      </c>
      <c r="Y2220" s="77">
        <v>0</v>
      </c>
      <c r="Z2220" s="77">
        <v>0</v>
      </c>
      <c r="AA2220" s="77">
        <v>573.35595195295195</v>
      </c>
      <c r="AB2220" s="77">
        <v>0.65912869755987902</v>
      </c>
      <c r="AC2220" s="77">
        <v>2037.3559519529499</v>
      </c>
      <c r="AE2220" s="87" t="str">
        <f t="shared" si="358"/>
        <v>Domestic</v>
      </c>
      <c r="AF2220" s="82" t="str">
        <f t="shared" si="359"/>
        <v>non-student</v>
      </c>
      <c r="AI2220" s="82">
        <f>'GDP per Capita'!N2220</f>
        <v>63809.64</v>
      </c>
      <c r="AJ2220" s="82">
        <f t="shared" si="360"/>
        <v>63809.64</v>
      </c>
      <c r="AK2220" s="82">
        <f t="shared" si="361"/>
        <v>63809.64</v>
      </c>
      <c r="AL2220" s="88">
        <f t="shared" si="362"/>
        <v>3.192865454111557E-2</v>
      </c>
    </row>
    <row r="2221" spans="1:38">
      <c r="A2221" s="77" t="s">
        <v>91</v>
      </c>
      <c r="B2221" s="77">
        <v>2323</v>
      </c>
      <c r="C2221" s="77">
        <v>39.906216999999998</v>
      </c>
      <c r="D2221" s="77">
        <v>116.39127569999999</v>
      </c>
      <c r="E2221" s="77" t="s">
        <v>37</v>
      </c>
      <c r="F2221" s="77">
        <v>535</v>
      </c>
      <c r="H2221" s="77" t="s">
        <v>64</v>
      </c>
      <c r="I2221" s="77">
        <v>2015</v>
      </c>
      <c r="J2221" s="77">
        <v>535</v>
      </c>
      <c r="K2221" s="77" t="s">
        <v>574</v>
      </c>
      <c r="L2221" s="77" t="s">
        <v>30</v>
      </c>
      <c r="N2221" s="77">
        <v>0</v>
      </c>
      <c r="O2221" s="77">
        <v>0</v>
      </c>
      <c r="P2221" s="77" t="s">
        <v>12</v>
      </c>
      <c r="Q2221" s="77">
        <v>42.360253399999998</v>
      </c>
      <c r="R2221" s="77">
        <v>-71.058291199999999</v>
      </c>
      <c r="S2221" s="77">
        <v>21673.474014386102</v>
      </c>
      <c r="T2221" s="77">
        <v>3.3678564942593998</v>
      </c>
      <c r="U2221" s="77">
        <v>233</v>
      </c>
      <c r="V2221" s="77">
        <v>756</v>
      </c>
      <c r="W2221" s="77">
        <v>9.8395999999999997E-2</v>
      </c>
      <c r="X2221" s="77">
        <v>0</v>
      </c>
      <c r="Y2221" s="77">
        <v>0</v>
      </c>
      <c r="Z2221" s="77">
        <v>0</v>
      </c>
      <c r="AA2221" s="77">
        <v>1983.1228723163299</v>
      </c>
      <c r="AB2221" s="77">
        <v>3.4662524942594</v>
      </c>
      <c r="AC2221" s="77">
        <v>3507.1228723163299</v>
      </c>
      <c r="AE2221" s="87" t="str">
        <f t="shared" si="358"/>
        <v>International</v>
      </c>
      <c r="AF2221" s="82" t="str">
        <f t="shared" si="359"/>
        <v>non-student</v>
      </c>
      <c r="AI2221" s="82">
        <f>'GDP per Capita'!N2221</f>
        <v>10121.299999999999</v>
      </c>
      <c r="AJ2221" s="82">
        <f t="shared" si="360"/>
        <v>10121.299999999999</v>
      </c>
      <c r="AK2221" s="82">
        <f t="shared" si="361"/>
        <v>10121.299999999999</v>
      </c>
      <c r="AL2221" s="88">
        <f t="shared" si="362"/>
        <v>0.34650913146693907</v>
      </c>
    </row>
    <row r="2222" spans="1:38">
      <c r="A2222" s="77" t="s">
        <v>83</v>
      </c>
      <c r="B2222" s="77">
        <v>2324</v>
      </c>
      <c r="C2222" s="77">
        <v>22.283345399999899</v>
      </c>
      <c r="D2222" s="77">
        <v>39.112814499999999</v>
      </c>
      <c r="E2222" s="77" t="s">
        <v>38</v>
      </c>
      <c r="F2222" s="77">
        <v>549</v>
      </c>
      <c r="H2222" s="77" t="s">
        <v>65</v>
      </c>
      <c r="I2222" s="77">
        <v>2015</v>
      </c>
      <c r="J2222" s="77">
        <v>549</v>
      </c>
      <c r="K2222" s="77" t="s">
        <v>570</v>
      </c>
      <c r="L2222" s="77" t="s">
        <v>32</v>
      </c>
      <c r="N2222" s="77">
        <v>0</v>
      </c>
      <c r="O2222" s="77">
        <v>0</v>
      </c>
      <c r="P2222" s="77" t="s">
        <v>12</v>
      </c>
      <c r="Q2222" s="77">
        <v>42.360253399999998</v>
      </c>
      <c r="R2222" s="77">
        <v>-71.058291199999999</v>
      </c>
      <c r="S2222" s="77">
        <v>19763.801736807301</v>
      </c>
      <c r="T2222" s="77">
        <v>3.0576851064694299</v>
      </c>
      <c r="U2222" s="77">
        <v>233</v>
      </c>
      <c r="V2222" s="77">
        <v>378</v>
      </c>
      <c r="W2222" s="77">
        <v>4.9197999999999999E-2</v>
      </c>
      <c r="X2222" s="77">
        <v>0</v>
      </c>
      <c r="Y2222" s="77">
        <v>0</v>
      </c>
      <c r="Z2222" s="77">
        <v>0</v>
      </c>
      <c r="AA2222" s="77">
        <v>1808.3878589178701</v>
      </c>
      <c r="AB2222" s="77">
        <v>3.10688310646943</v>
      </c>
      <c r="AC2222" s="77">
        <v>2968.3878589178698</v>
      </c>
      <c r="AE2222" s="87" t="str">
        <f t="shared" si="358"/>
        <v>International</v>
      </c>
      <c r="AF2222" s="82" t="str">
        <f t="shared" si="359"/>
        <v>student</v>
      </c>
      <c r="AI2222" s="82">
        <f>'GDP per Capita'!N2222</f>
        <v>21764.39</v>
      </c>
      <c r="AJ2222" s="82">
        <f t="shared" si="360"/>
        <v>21764.39</v>
      </c>
      <c r="AK2222" s="82">
        <f t="shared" si="361"/>
        <v>21764.39</v>
      </c>
      <c r="AL2222" s="88">
        <f t="shared" si="362"/>
        <v>0.13638736757234501</v>
      </c>
    </row>
    <row r="2223" spans="1:38">
      <c r="A2223" s="77" t="s">
        <v>80</v>
      </c>
      <c r="B2223" s="77">
        <v>2325</v>
      </c>
      <c r="C2223" s="77">
        <v>33.749098699999998</v>
      </c>
      <c r="D2223" s="77">
        <v>-84.390184899999994</v>
      </c>
      <c r="E2223" s="77" t="s">
        <v>37</v>
      </c>
      <c r="F2223" s="77">
        <v>535</v>
      </c>
      <c r="H2223" s="77" t="s">
        <v>64</v>
      </c>
      <c r="I2223" s="77">
        <v>2015</v>
      </c>
      <c r="J2223" s="77">
        <v>535</v>
      </c>
      <c r="K2223" s="77" t="s">
        <v>29</v>
      </c>
      <c r="L2223" s="77" t="s">
        <v>29</v>
      </c>
      <c r="N2223" s="77">
        <v>0</v>
      </c>
      <c r="O2223" s="77">
        <v>0</v>
      </c>
      <c r="P2223" s="77" t="s">
        <v>12</v>
      </c>
      <c r="Q2223" s="77">
        <v>42.360253399999998</v>
      </c>
      <c r="R2223" s="77">
        <v>-71.058291199999999</v>
      </c>
      <c r="S2223" s="77">
        <v>3013.1806351834498</v>
      </c>
      <c r="T2223" s="77">
        <v>0.56502333996268195</v>
      </c>
      <c r="U2223" s="77">
        <v>233</v>
      </c>
      <c r="V2223" s="77">
        <v>756</v>
      </c>
      <c r="W2223" s="77">
        <v>9.8395999999999997E-2</v>
      </c>
      <c r="X2223" s="77">
        <v>0</v>
      </c>
      <c r="Y2223" s="77">
        <v>0</v>
      </c>
      <c r="Z2223" s="77">
        <v>0</v>
      </c>
      <c r="AA2223" s="77">
        <v>578.53068195522405</v>
      </c>
      <c r="AB2223" s="77">
        <v>0.66341933996268199</v>
      </c>
      <c r="AC2223" s="77">
        <v>2102.5306819552202</v>
      </c>
      <c r="AE2223" s="87" t="str">
        <f t="shared" si="358"/>
        <v>Domestic</v>
      </c>
      <c r="AF2223" s="82" t="str">
        <f t="shared" si="359"/>
        <v>non-student</v>
      </c>
      <c r="AI2223" s="82">
        <f>'GDP per Capita'!N2223</f>
        <v>63809.64</v>
      </c>
      <c r="AJ2223" s="82">
        <f t="shared" si="360"/>
        <v>63809.64</v>
      </c>
      <c r="AK2223" s="82">
        <f t="shared" si="361"/>
        <v>63809.64</v>
      </c>
      <c r="AL2223" s="88">
        <f t="shared" si="362"/>
        <v>3.2950047703688978E-2</v>
      </c>
    </row>
    <row r="2224" spans="1:38">
      <c r="A2224" s="77" t="s">
        <v>119</v>
      </c>
      <c r="B2224" s="77">
        <v>2326</v>
      </c>
      <c r="C2224" s="77">
        <v>51.507321900000001</v>
      </c>
      <c r="D2224" s="77">
        <v>-0.12764739999999999</v>
      </c>
      <c r="E2224" s="77" t="s">
        <v>37</v>
      </c>
      <c r="F2224" s="77">
        <v>535</v>
      </c>
      <c r="H2224" s="77" t="s">
        <v>64</v>
      </c>
      <c r="I2224" s="77">
        <v>2015</v>
      </c>
      <c r="J2224" s="77">
        <v>535</v>
      </c>
      <c r="K2224" s="77" t="s">
        <v>416</v>
      </c>
      <c r="L2224" s="77" t="s">
        <v>31</v>
      </c>
      <c r="N2224" s="77">
        <v>0</v>
      </c>
      <c r="O2224" s="77">
        <v>0</v>
      </c>
      <c r="P2224" s="77" t="s">
        <v>12</v>
      </c>
      <c r="Q2224" s="77">
        <v>42.360253399999998</v>
      </c>
      <c r="R2224" s="77">
        <v>-71.058291199999999</v>
      </c>
      <c r="S2224" s="77">
        <v>10528.2779535511</v>
      </c>
      <c r="T2224" s="77">
        <v>1.6483380363284801</v>
      </c>
      <c r="U2224" s="77">
        <v>233</v>
      </c>
      <c r="V2224" s="77">
        <v>756</v>
      </c>
      <c r="W2224" s="77">
        <v>9.8395999999999997E-2</v>
      </c>
      <c r="X2224" s="77">
        <v>0</v>
      </c>
      <c r="Y2224" s="77">
        <v>0</v>
      </c>
      <c r="Z2224" s="77">
        <v>0</v>
      </c>
      <c r="AA2224" s="77">
        <v>1105.4691851228599</v>
      </c>
      <c r="AB2224" s="77">
        <v>1.74673403632848</v>
      </c>
      <c r="AC2224" s="77">
        <v>2629.4691851228599</v>
      </c>
      <c r="AE2224" s="87" t="str">
        <f t="shared" si="358"/>
        <v>International</v>
      </c>
      <c r="AF2224" s="82" t="str">
        <f t="shared" si="359"/>
        <v>non-student</v>
      </c>
      <c r="AI2224" s="82">
        <f>'GDP per Capita'!N2224</f>
        <v>40800.480000000003</v>
      </c>
      <c r="AJ2224" s="82">
        <f t="shared" si="360"/>
        <v>40800.480000000003</v>
      </c>
      <c r="AK2224" s="82">
        <f t="shared" si="361"/>
        <v>40800.480000000003</v>
      </c>
      <c r="AL2224" s="88">
        <f t="shared" si="362"/>
        <v>6.4447015944980549E-2</v>
      </c>
    </row>
    <row r="2225" spans="1:38">
      <c r="A2225" s="77" t="s">
        <v>90</v>
      </c>
      <c r="B2225" s="77">
        <v>2327</v>
      </c>
      <c r="C2225" s="77">
        <v>1.3408629999999999</v>
      </c>
      <c r="D2225" s="77">
        <v>103.83039182212001</v>
      </c>
      <c r="E2225" s="77" t="s">
        <v>39</v>
      </c>
      <c r="F2225" s="77">
        <v>535</v>
      </c>
      <c r="H2225" s="77" t="s">
        <v>64</v>
      </c>
      <c r="I2225" s="77">
        <v>2015</v>
      </c>
      <c r="J2225" s="77">
        <v>535</v>
      </c>
      <c r="K2225" s="77" t="s">
        <v>573</v>
      </c>
      <c r="L2225" s="77" t="s">
        <v>30</v>
      </c>
      <c r="N2225" s="77">
        <v>0</v>
      </c>
      <c r="O2225" s="77">
        <v>0</v>
      </c>
      <c r="P2225" s="77" t="s">
        <v>12</v>
      </c>
      <c r="Q2225" s="77">
        <v>42.360253399999998</v>
      </c>
      <c r="R2225" s="77">
        <v>-71.058291199999999</v>
      </c>
      <c r="S2225" s="77">
        <v>30257.475265297599</v>
      </c>
      <c r="T2225" s="77">
        <v>4.8414528993178596</v>
      </c>
      <c r="U2225" s="77">
        <v>233</v>
      </c>
      <c r="V2225" s="77">
        <v>756</v>
      </c>
      <c r="W2225" s="77">
        <v>9.8395999999999997E-2</v>
      </c>
      <c r="X2225" s="77">
        <v>0</v>
      </c>
      <c r="Y2225" s="77">
        <v>0</v>
      </c>
      <c r="Z2225" s="77">
        <v>0</v>
      </c>
      <c r="AA2225" s="77">
        <v>2768.5589867747299</v>
      </c>
      <c r="AB2225" s="77">
        <v>4.9398488993178598</v>
      </c>
      <c r="AC2225" s="77">
        <v>4292.5589867747303</v>
      </c>
      <c r="AE2225" s="87" t="str">
        <f t="shared" si="358"/>
        <v>International</v>
      </c>
      <c r="AF2225" s="82" t="str">
        <f t="shared" si="359"/>
        <v>non-student</v>
      </c>
      <c r="AI2225" s="82">
        <f>'GDP per Capita'!N2225</f>
        <v>56679.16</v>
      </c>
      <c r="AJ2225" s="82">
        <f t="shared" si="360"/>
        <v>56679.16</v>
      </c>
      <c r="AK2225" s="82">
        <f t="shared" si="361"/>
        <v>56679.16</v>
      </c>
      <c r="AL2225" s="88">
        <f t="shared" si="362"/>
        <v>7.5734343747767788E-2</v>
      </c>
    </row>
    <row r="2226" spans="1:38">
      <c r="A2226" s="77" t="s">
        <v>544</v>
      </c>
      <c r="B2226" s="77">
        <v>2328</v>
      </c>
      <c r="C2226" s="77">
        <v>30.595105100000001</v>
      </c>
      <c r="D2226" s="77">
        <v>114.29993529999901</v>
      </c>
      <c r="E2226" s="77" t="s">
        <v>40</v>
      </c>
      <c r="F2226" s="77">
        <v>270</v>
      </c>
      <c r="H2226" s="77" t="s">
        <v>65</v>
      </c>
      <c r="I2226" s="77">
        <v>2015</v>
      </c>
      <c r="J2226" s="77">
        <v>270</v>
      </c>
      <c r="K2226" s="77" t="s">
        <v>574</v>
      </c>
      <c r="L2226" s="77" t="s">
        <v>30</v>
      </c>
      <c r="N2226" s="77">
        <v>0</v>
      </c>
      <c r="O2226" s="77">
        <v>0</v>
      </c>
      <c r="P2226" s="77" t="s">
        <v>12</v>
      </c>
      <c r="Q2226" s="77">
        <v>42.360253399999998</v>
      </c>
      <c r="R2226" s="77">
        <v>-71.058291199999999</v>
      </c>
      <c r="S2226" s="77">
        <v>23768.650571808401</v>
      </c>
      <c r="T2226" s="77">
        <v>3.7155513412103098</v>
      </c>
      <c r="U2226" s="77">
        <v>233</v>
      </c>
      <c r="V2226" s="77">
        <v>574.73181818181797</v>
      </c>
      <c r="W2226" s="77">
        <v>7.4803322727272997E-2</v>
      </c>
      <c r="X2226" s="77">
        <v>1</v>
      </c>
      <c r="Y2226" s="77">
        <v>0</v>
      </c>
      <c r="Z2226" s="77">
        <v>0</v>
      </c>
      <c r="AA2226" s="77">
        <v>2174.8315273204698</v>
      </c>
      <c r="AB2226" s="77">
        <v>3.7903546639375798</v>
      </c>
      <c r="AC2226" s="77">
        <v>3252.5633455022898</v>
      </c>
      <c r="AE2226" s="87" t="str">
        <f t="shared" si="358"/>
        <v>International</v>
      </c>
      <c r="AF2226" s="82" t="str">
        <f t="shared" si="359"/>
        <v>non-student</v>
      </c>
      <c r="AI2226" s="82">
        <f>'GDP per Capita'!N2226</f>
        <v>10121.299999999999</v>
      </c>
      <c r="AJ2226" s="82">
        <f t="shared" si="360"/>
        <v>10121.299999999999</v>
      </c>
      <c r="AK2226" s="82">
        <f t="shared" si="361"/>
        <v>10121.299999999999</v>
      </c>
      <c r="AL2226" s="88">
        <f t="shared" si="362"/>
        <v>0.32135825887013431</v>
      </c>
    </row>
    <row r="2227" spans="1:38">
      <c r="A2227" s="77" t="s">
        <v>112</v>
      </c>
      <c r="B2227" s="77">
        <v>2329</v>
      </c>
      <c r="C2227" s="77">
        <v>40.735657000000003</v>
      </c>
      <c r="D2227" s="77">
        <v>-74.172366699999998</v>
      </c>
      <c r="E2227" s="77" t="s">
        <v>42</v>
      </c>
      <c r="F2227" s="77">
        <v>535</v>
      </c>
      <c r="H2227" s="77" t="s">
        <v>64</v>
      </c>
      <c r="I2227" s="77">
        <v>2015</v>
      </c>
      <c r="J2227" s="77">
        <v>535</v>
      </c>
      <c r="K2227" s="77" t="s">
        <v>29</v>
      </c>
      <c r="L2227" s="77" t="s">
        <v>29</v>
      </c>
      <c r="N2227" s="77">
        <v>0</v>
      </c>
      <c r="O2227" s="77">
        <v>0</v>
      </c>
      <c r="P2227" s="77" t="s">
        <v>12</v>
      </c>
      <c r="Q2227" s="77">
        <v>42.360253399999998</v>
      </c>
      <c r="R2227" s="77">
        <v>-71.058291199999999</v>
      </c>
      <c r="S2227" s="77">
        <v>631.72478309556902</v>
      </c>
      <c r="T2227" s="77">
        <v>0.24504765804985401</v>
      </c>
      <c r="U2227" s="77">
        <v>233</v>
      </c>
      <c r="V2227" s="77">
        <v>756</v>
      </c>
      <c r="W2227" s="77">
        <v>9.8395999999999997E-2</v>
      </c>
      <c r="X2227" s="77">
        <v>0</v>
      </c>
      <c r="Y2227" s="77">
        <v>0</v>
      </c>
      <c r="Z2227" s="77">
        <v>0</v>
      </c>
      <c r="AA2227" s="77">
        <v>121.29115835434899</v>
      </c>
      <c r="AB2227" s="77">
        <v>0.34344365804985399</v>
      </c>
      <c r="AC2227" s="77">
        <v>1645.29115835434</v>
      </c>
      <c r="AE2227" s="87" t="str">
        <f t="shared" si="358"/>
        <v>Domestic</v>
      </c>
      <c r="AF2227" s="82" t="str">
        <f t="shared" si="359"/>
        <v>non-student</v>
      </c>
      <c r="AI2227" s="82">
        <f>'GDP per Capita'!N2227</f>
        <v>63809.64</v>
      </c>
      <c r="AJ2227" s="82">
        <f t="shared" si="360"/>
        <v>63809.64</v>
      </c>
      <c r="AK2227" s="82">
        <f t="shared" si="361"/>
        <v>63809.64</v>
      </c>
      <c r="AL2227" s="88">
        <f t="shared" si="362"/>
        <v>2.5784366725064428E-2</v>
      </c>
    </row>
    <row r="2228" spans="1:38">
      <c r="A2228" s="77" t="s">
        <v>110</v>
      </c>
      <c r="B2228" s="77">
        <v>2330</v>
      </c>
      <c r="C2228" s="77">
        <v>42.044738799999998</v>
      </c>
      <c r="D2228" s="77">
        <v>-87.693045900000001</v>
      </c>
      <c r="E2228" s="77" t="s">
        <v>37</v>
      </c>
      <c r="F2228" s="77">
        <v>475</v>
      </c>
      <c r="H2228" s="77" t="s">
        <v>66</v>
      </c>
      <c r="I2228" s="77">
        <v>2015</v>
      </c>
      <c r="J2228" s="77">
        <v>475</v>
      </c>
      <c r="K2228" s="77" t="s">
        <v>29</v>
      </c>
      <c r="L2228" s="77" t="s">
        <v>29</v>
      </c>
      <c r="N2228" s="77">
        <v>0</v>
      </c>
      <c r="O2228" s="77">
        <v>0</v>
      </c>
      <c r="P2228" s="77" t="s">
        <v>12</v>
      </c>
      <c r="Q2228" s="77">
        <v>42.360253399999998</v>
      </c>
      <c r="R2228" s="77">
        <v>-71.058291199999999</v>
      </c>
      <c r="S2228" s="77">
        <v>2736.95487906679</v>
      </c>
      <c r="T2228" s="77">
        <v>0.52303229319159805</v>
      </c>
      <c r="U2228" s="77">
        <v>233</v>
      </c>
      <c r="V2228" s="77">
        <v>756</v>
      </c>
      <c r="W2228" s="77">
        <v>9.8395999999999997E-2</v>
      </c>
      <c r="X2228" s="77">
        <v>0</v>
      </c>
      <c r="Y2228" s="77">
        <v>0</v>
      </c>
      <c r="Z2228" s="77">
        <v>0</v>
      </c>
      <c r="AA2228" s="77">
        <v>525.49533678082503</v>
      </c>
      <c r="AB2228" s="77">
        <v>0.62142829319159898</v>
      </c>
      <c r="AC2228" s="77">
        <v>1989.49533678082</v>
      </c>
      <c r="AE2228" s="87" t="str">
        <f t="shared" si="358"/>
        <v>Domestic</v>
      </c>
      <c r="AF2228" s="82" t="str">
        <f t="shared" si="359"/>
        <v>non-student</v>
      </c>
      <c r="AI2228" s="82">
        <f>'GDP per Capita'!N2228</f>
        <v>63809.64</v>
      </c>
      <c r="AJ2228" s="82">
        <f t="shared" si="360"/>
        <v>63809.64</v>
      </c>
      <c r="AK2228" s="82">
        <f t="shared" si="361"/>
        <v>63809.64</v>
      </c>
      <c r="AL2228" s="88">
        <f t="shared" si="362"/>
        <v>3.1178601490007153E-2</v>
      </c>
    </row>
    <row r="2229" spans="1:38">
      <c r="A2229" s="77" t="s">
        <v>363</v>
      </c>
      <c r="B2229" s="77">
        <v>2331</v>
      </c>
      <c r="C2229" s="77">
        <v>1.3408629999999999</v>
      </c>
      <c r="D2229" s="77">
        <v>103.83039182212001</v>
      </c>
      <c r="E2229" s="77" t="s">
        <v>38</v>
      </c>
      <c r="F2229" s="77">
        <v>250</v>
      </c>
      <c r="H2229" s="77" t="s">
        <v>61</v>
      </c>
      <c r="I2229" s="77">
        <v>2015</v>
      </c>
      <c r="J2229" s="77">
        <v>250</v>
      </c>
      <c r="K2229" s="77" t="s">
        <v>573</v>
      </c>
      <c r="L2229" s="77" t="s">
        <v>30</v>
      </c>
      <c r="N2229" s="77">
        <v>0</v>
      </c>
      <c r="O2229" s="77">
        <v>0</v>
      </c>
      <c r="P2229" s="77" t="s">
        <v>12</v>
      </c>
      <c r="Q2229" s="77">
        <v>42.360253399999998</v>
      </c>
      <c r="R2229" s="77">
        <v>-71.058291199999999</v>
      </c>
      <c r="S2229" s="77">
        <v>30257.475265297599</v>
      </c>
      <c r="T2229" s="77">
        <v>4.8414528993178596</v>
      </c>
      <c r="U2229" s="77">
        <v>233</v>
      </c>
      <c r="V2229" s="77">
        <v>378</v>
      </c>
      <c r="W2229" s="77">
        <v>4.9197999999999999E-2</v>
      </c>
      <c r="X2229" s="77">
        <v>0</v>
      </c>
      <c r="Y2229" s="77">
        <v>0</v>
      </c>
      <c r="Z2229" s="77">
        <v>0</v>
      </c>
      <c r="AA2229" s="77">
        <v>2768.5589867747299</v>
      </c>
      <c r="AB2229" s="77">
        <v>4.8906508993178601</v>
      </c>
      <c r="AC2229" s="77">
        <v>3629.5589867747299</v>
      </c>
      <c r="AE2229" s="87" t="str">
        <f t="shared" si="358"/>
        <v>International</v>
      </c>
      <c r="AF2229" s="82" t="str">
        <f t="shared" si="359"/>
        <v>student</v>
      </c>
      <c r="AI2229" s="82">
        <f>'GDP per Capita'!N2229</f>
        <v>56679.16</v>
      </c>
      <c r="AJ2229" s="82">
        <f t="shared" si="360"/>
        <v>56679.16</v>
      </c>
      <c r="AK2229" s="82">
        <f t="shared" si="361"/>
        <v>56679.16</v>
      </c>
      <c r="AL2229" s="88">
        <f t="shared" si="362"/>
        <v>6.4036922685070302E-2</v>
      </c>
    </row>
    <row r="2230" spans="1:38">
      <c r="A2230" s="77" t="s">
        <v>81</v>
      </c>
      <c r="B2230" s="77">
        <v>2332</v>
      </c>
      <c r="C2230" s="77">
        <v>41.704567750000002</v>
      </c>
      <c r="D2230" s="77">
        <v>-86.238220260172596</v>
      </c>
      <c r="E2230" s="77" t="s">
        <v>43</v>
      </c>
      <c r="F2230" s="77">
        <v>535</v>
      </c>
      <c r="H2230" s="77" t="s">
        <v>64</v>
      </c>
      <c r="I2230" s="77">
        <v>2015</v>
      </c>
      <c r="J2230" s="77">
        <v>535</v>
      </c>
      <c r="K2230" s="77" t="s">
        <v>29</v>
      </c>
      <c r="L2230" s="77" t="s">
        <v>29</v>
      </c>
      <c r="N2230" s="77">
        <v>0</v>
      </c>
      <c r="O2230" s="77">
        <v>0</v>
      </c>
      <c r="P2230" s="77" t="s">
        <v>12</v>
      </c>
      <c r="Q2230" s="77">
        <v>42.360253399999998</v>
      </c>
      <c r="R2230" s="77">
        <v>-71.058291199999999</v>
      </c>
      <c r="S2230" s="77">
        <v>2508.3756201972401</v>
      </c>
      <c r="T2230" s="77">
        <v>0.49284959629807501</v>
      </c>
      <c r="U2230" s="77">
        <v>233</v>
      </c>
      <c r="V2230" s="77">
        <v>756</v>
      </c>
      <c r="W2230" s="77">
        <v>9.8395999999999997E-2</v>
      </c>
      <c r="X2230" s="77">
        <v>0</v>
      </c>
      <c r="Y2230" s="77">
        <v>0</v>
      </c>
      <c r="Z2230" s="77">
        <v>0</v>
      </c>
      <c r="AA2230" s="77">
        <v>481.60811907787098</v>
      </c>
      <c r="AB2230" s="77">
        <v>0.59124559629807505</v>
      </c>
      <c r="AC2230" s="77">
        <v>2005.60811907787</v>
      </c>
      <c r="AE2230" s="87" t="str">
        <f t="shared" si="358"/>
        <v>Domestic</v>
      </c>
      <c r="AF2230" s="82" t="str">
        <f t="shared" si="359"/>
        <v>non-student</v>
      </c>
      <c r="AI2230" s="82">
        <f>'GDP per Capita'!N2230</f>
        <v>63809.64</v>
      </c>
      <c r="AJ2230" s="82">
        <f t="shared" si="360"/>
        <v>63809.64</v>
      </c>
      <c r="AK2230" s="82">
        <f t="shared" si="361"/>
        <v>63809.64</v>
      </c>
      <c r="AL2230" s="88">
        <f t="shared" si="362"/>
        <v>3.1431114782623282E-2</v>
      </c>
    </row>
    <row r="2231" spans="1:38">
      <c r="A2231" s="77" t="s">
        <v>545</v>
      </c>
      <c r="B2231" s="77">
        <v>2333</v>
      </c>
      <c r="C2231" s="77">
        <v>42.262593199999998</v>
      </c>
      <c r="D2231" s="77">
        <v>-71.802293399999996</v>
      </c>
      <c r="E2231" s="77" t="s">
        <v>38</v>
      </c>
      <c r="F2231" s="77">
        <v>166</v>
      </c>
      <c r="H2231" s="77" t="s">
        <v>65</v>
      </c>
      <c r="I2231" s="77">
        <v>2015</v>
      </c>
      <c r="J2231" s="77">
        <v>166</v>
      </c>
      <c r="K2231" s="77" t="s">
        <v>29</v>
      </c>
      <c r="L2231" s="77" t="s">
        <v>29</v>
      </c>
      <c r="N2231" s="77">
        <v>0</v>
      </c>
      <c r="O2231" s="77">
        <v>1</v>
      </c>
      <c r="P2231" s="77" t="s">
        <v>12</v>
      </c>
      <c r="Q2231" s="77">
        <v>42.360253399999998</v>
      </c>
      <c r="R2231" s="77">
        <v>-71.058291199999999</v>
      </c>
      <c r="S2231" s="77">
        <v>124.268437429158</v>
      </c>
      <c r="T2231" s="77">
        <v>0</v>
      </c>
      <c r="U2231" s="77">
        <v>0</v>
      </c>
      <c r="V2231" s="77">
        <v>0</v>
      </c>
      <c r="W2231" s="77">
        <v>0</v>
      </c>
      <c r="X2231" s="77">
        <v>0</v>
      </c>
      <c r="Y2231" s="77">
        <v>0</v>
      </c>
      <c r="Z2231" s="77">
        <v>0</v>
      </c>
      <c r="AA2231" s="77">
        <v>0</v>
      </c>
      <c r="AB2231" s="77">
        <v>0</v>
      </c>
      <c r="AC2231" s="77">
        <v>166</v>
      </c>
      <c r="AE2231" s="87" t="str">
        <f t="shared" si="358"/>
        <v>Domestic</v>
      </c>
      <c r="AF2231" s="82" t="str">
        <f t="shared" si="359"/>
        <v>student</v>
      </c>
      <c r="AI2231" s="82">
        <f>'GDP per Capita'!N2231</f>
        <v>63809.64</v>
      </c>
      <c r="AJ2231" s="82">
        <f t="shared" si="360"/>
        <v>63809.64</v>
      </c>
      <c r="AK2231" s="82">
        <f t="shared" si="361"/>
        <v>63809.64</v>
      </c>
      <c r="AL2231" s="88">
        <f t="shared" si="362"/>
        <v>2.6014878002759458E-3</v>
      </c>
    </row>
    <row r="2232" spans="1:38">
      <c r="A2232" s="77" t="s">
        <v>109</v>
      </c>
      <c r="B2232" s="77">
        <v>2334</v>
      </c>
      <c r="C2232" s="77">
        <v>42.262593199999998</v>
      </c>
      <c r="D2232" s="77">
        <v>-71.802293399999996</v>
      </c>
      <c r="E2232" s="77" t="s">
        <v>38</v>
      </c>
      <c r="F2232" s="77">
        <v>166</v>
      </c>
      <c r="H2232" s="77" t="s">
        <v>65</v>
      </c>
      <c r="I2232" s="77">
        <v>2015</v>
      </c>
      <c r="J2232" s="77">
        <v>166</v>
      </c>
      <c r="K2232" s="77" t="s">
        <v>29</v>
      </c>
      <c r="L2232" s="77" t="s">
        <v>29</v>
      </c>
      <c r="N2232" s="77">
        <v>0</v>
      </c>
      <c r="O2232" s="77">
        <v>1</v>
      </c>
      <c r="P2232" s="77" t="s">
        <v>12</v>
      </c>
      <c r="Q2232" s="77">
        <v>42.360253399999998</v>
      </c>
      <c r="R2232" s="77">
        <v>-71.058291199999999</v>
      </c>
      <c r="S2232" s="77">
        <v>124.268437429158</v>
      </c>
      <c r="T2232" s="77">
        <v>0</v>
      </c>
      <c r="U2232" s="77">
        <v>0</v>
      </c>
      <c r="V2232" s="77">
        <v>0</v>
      </c>
      <c r="W2232" s="77">
        <v>0</v>
      </c>
      <c r="X2232" s="77">
        <v>0</v>
      </c>
      <c r="Y2232" s="77">
        <v>0</v>
      </c>
      <c r="Z2232" s="77">
        <v>0</v>
      </c>
      <c r="AA2232" s="77">
        <v>0</v>
      </c>
      <c r="AB2232" s="77">
        <v>0</v>
      </c>
      <c r="AC2232" s="77">
        <v>166</v>
      </c>
      <c r="AE2232" s="87" t="str">
        <f t="shared" si="358"/>
        <v>Domestic</v>
      </c>
      <c r="AF2232" s="82" t="str">
        <f t="shared" si="359"/>
        <v>student</v>
      </c>
      <c r="AI2232" s="82">
        <f>'GDP per Capita'!N2232</f>
        <v>63809.64</v>
      </c>
      <c r="AJ2232" s="82">
        <f t="shared" si="360"/>
        <v>63809.64</v>
      </c>
      <c r="AK2232" s="82">
        <f t="shared" si="361"/>
        <v>63809.64</v>
      </c>
      <c r="AL2232" s="88">
        <f t="shared" si="362"/>
        <v>2.6014878002759458E-3</v>
      </c>
    </row>
    <row r="2233" spans="1:38">
      <c r="A2233" s="77" t="s">
        <v>129</v>
      </c>
      <c r="B2233" s="77">
        <v>2335</v>
      </c>
      <c r="C2233" s="77">
        <v>45.4972159</v>
      </c>
      <c r="D2233" s="77">
        <v>-73.610364199999907</v>
      </c>
      <c r="E2233" s="77" t="s">
        <v>38</v>
      </c>
      <c r="F2233" s="77">
        <v>270</v>
      </c>
      <c r="H2233" s="77" t="s">
        <v>65</v>
      </c>
      <c r="I2233" s="77">
        <v>2015</v>
      </c>
      <c r="J2233" s="77">
        <v>270</v>
      </c>
      <c r="K2233" s="77" t="s">
        <v>320</v>
      </c>
      <c r="L2233" s="77" t="s">
        <v>28</v>
      </c>
      <c r="N2233" s="77">
        <v>0</v>
      </c>
      <c r="O2233" s="77">
        <v>0</v>
      </c>
      <c r="P2233" s="77" t="s">
        <v>12</v>
      </c>
      <c r="Q2233" s="77">
        <v>42.360253399999998</v>
      </c>
      <c r="R2233" s="77">
        <v>-71.058291199999999</v>
      </c>
      <c r="S2233" s="77">
        <v>808.45346787036306</v>
      </c>
      <c r="T2233" s="77">
        <v>0.268383757533809</v>
      </c>
      <c r="U2233" s="77">
        <v>233</v>
      </c>
      <c r="V2233" s="77">
        <v>378</v>
      </c>
      <c r="W2233" s="77">
        <v>4.9197999999999999E-2</v>
      </c>
      <c r="X2233" s="77">
        <v>0</v>
      </c>
      <c r="Y2233" s="77">
        <v>0</v>
      </c>
      <c r="Z2233" s="77">
        <v>0</v>
      </c>
      <c r="AA2233" s="77">
        <v>155.22306583110901</v>
      </c>
      <c r="AB2233" s="77">
        <v>0.31758175753380902</v>
      </c>
      <c r="AC2233" s="77">
        <v>1036.2230658311</v>
      </c>
      <c r="AE2233" s="87" t="str">
        <f t="shared" si="358"/>
        <v>International</v>
      </c>
      <c r="AF2233" s="82" t="str">
        <f t="shared" si="359"/>
        <v>student</v>
      </c>
      <c r="AI2233" s="82">
        <f>'GDP per Capita'!N2233</f>
        <v>49196.49</v>
      </c>
      <c r="AJ2233" s="82">
        <f t="shared" si="360"/>
        <v>49196.49</v>
      </c>
      <c r="AK2233" s="82">
        <f t="shared" si="361"/>
        <v>49196.49</v>
      </c>
      <c r="AL2233" s="88">
        <f t="shared" si="362"/>
        <v>2.1062947088930532E-2</v>
      </c>
    </row>
    <row r="2234" spans="1:38">
      <c r="A2234" s="77" t="s">
        <v>155</v>
      </c>
      <c r="B2234" s="77">
        <v>2336</v>
      </c>
      <c r="C2234" s="77">
        <v>44.476297500000001</v>
      </c>
      <c r="D2234" s="77">
        <v>-73.213547199999994</v>
      </c>
      <c r="E2234" s="77" t="s">
        <v>42</v>
      </c>
      <c r="F2234" s="77">
        <v>0</v>
      </c>
      <c r="H2234" s="77" t="s">
        <v>63</v>
      </c>
      <c r="I2234" s="77">
        <v>2015</v>
      </c>
      <c r="J2234" s="77">
        <v>0</v>
      </c>
      <c r="K2234" s="77" t="s">
        <v>29</v>
      </c>
      <c r="L2234" s="77" t="s">
        <v>29</v>
      </c>
      <c r="N2234" s="77">
        <v>0</v>
      </c>
      <c r="O2234" s="77">
        <v>0</v>
      </c>
      <c r="P2234" s="77" t="s">
        <v>12</v>
      </c>
      <c r="Q2234" s="77">
        <v>42.360253399999998</v>
      </c>
      <c r="R2234" s="77">
        <v>-71.058291199999999</v>
      </c>
      <c r="S2234" s="77">
        <v>585.32200980994105</v>
      </c>
      <c r="T2234" s="77">
        <v>0.238920414274432</v>
      </c>
      <c r="U2234" s="77">
        <v>233</v>
      </c>
      <c r="V2234" s="77">
        <v>756</v>
      </c>
      <c r="W2234" s="77">
        <v>9.8395999999999997E-2</v>
      </c>
      <c r="X2234" s="77">
        <v>0</v>
      </c>
      <c r="Y2234" s="77">
        <v>0</v>
      </c>
      <c r="Z2234" s="77">
        <v>0</v>
      </c>
      <c r="AA2234" s="77">
        <v>112.381825883508</v>
      </c>
      <c r="AB2234" s="77">
        <v>0.33731641427443199</v>
      </c>
      <c r="AC2234" s="77">
        <v>1101.3818258834999</v>
      </c>
      <c r="AE2234" s="87" t="str">
        <f t="shared" si="358"/>
        <v>Domestic</v>
      </c>
      <c r="AF2234" s="82" t="str">
        <f t="shared" si="359"/>
        <v>non-student</v>
      </c>
      <c r="AI2234" s="82">
        <f>'GDP per Capita'!N2234</f>
        <v>63809.64</v>
      </c>
      <c r="AJ2234" s="82">
        <f t="shared" si="360"/>
        <v>63809.64</v>
      </c>
      <c r="AK2234" s="82">
        <f t="shared" si="361"/>
        <v>63809.64</v>
      </c>
      <c r="AL2234" s="88">
        <f t="shared" si="362"/>
        <v>1.7260430020973321E-2</v>
      </c>
    </row>
    <row r="2235" spans="1:38">
      <c r="A2235" s="77" t="s">
        <v>150</v>
      </c>
      <c r="B2235" s="77">
        <v>2337</v>
      </c>
      <c r="C2235" s="77">
        <v>43.157284999999902</v>
      </c>
      <c r="D2235" s="77">
        <v>-77.615213999999995</v>
      </c>
      <c r="E2235" s="77" t="s">
        <v>38</v>
      </c>
      <c r="F2235" s="77">
        <v>166</v>
      </c>
      <c r="H2235" s="77" t="s">
        <v>65</v>
      </c>
      <c r="I2235" s="77">
        <v>2015</v>
      </c>
      <c r="J2235" s="77">
        <v>166</v>
      </c>
      <c r="K2235" s="77" t="s">
        <v>29</v>
      </c>
      <c r="L2235" s="77" t="s">
        <v>29</v>
      </c>
      <c r="N2235" s="77">
        <v>0</v>
      </c>
      <c r="O2235" s="77">
        <v>0</v>
      </c>
      <c r="P2235" s="77" t="s">
        <v>12</v>
      </c>
      <c r="Q2235" s="77">
        <v>42.360253399999998</v>
      </c>
      <c r="R2235" s="77">
        <v>-71.058291199999999</v>
      </c>
      <c r="S2235" s="77">
        <v>1084.91136878047</v>
      </c>
      <c r="T2235" s="77">
        <v>0.30488857896098698</v>
      </c>
      <c r="U2235" s="77">
        <v>233</v>
      </c>
      <c r="V2235" s="77">
        <v>378</v>
      </c>
      <c r="W2235" s="77">
        <v>4.9197999999999999E-2</v>
      </c>
      <c r="X2235" s="77">
        <v>0</v>
      </c>
      <c r="Y2235" s="77">
        <v>0</v>
      </c>
      <c r="Z2235" s="77">
        <v>0</v>
      </c>
      <c r="AA2235" s="77">
        <v>208.30298280585001</v>
      </c>
      <c r="AB2235" s="77">
        <v>0.354086578960987</v>
      </c>
      <c r="AC2235" s="77">
        <v>985.30298280584998</v>
      </c>
      <c r="AE2235" s="87" t="str">
        <f t="shared" si="358"/>
        <v>Domestic</v>
      </c>
      <c r="AF2235" s="82" t="str">
        <f t="shared" si="359"/>
        <v>student</v>
      </c>
      <c r="AI2235" s="82">
        <f>'GDP per Capita'!N2235</f>
        <v>63809.64</v>
      </c>
      <c r="AJ2235" s="82">
        <f t="shared" si="360"/>
        <v>63809.64</v>
      </c>
      <c r="AK2235" s="82">
        <f t="shared" si="361"/>
        <v>63809.64</v>
      </c>
      <c r="AL2235" s="88">
        <f t="shared" si="362"/>
        <v>1.5441287285210353E-2</v>
      </c>
    </row>
    <row r="2236" spans="1:38">
      <c r="A2236" s="77" t="s">
        <v>176</v>
      </c>
      <c r="B2236" s="77">
        <v>2338</v>
      </c>
      <c r="C2236" s="77">
        <v>34.685074899999996</v>
      </c>
      <c r="D2236" s="77">
        <v>-82.836411099999907</v>
      </c>
      <c r="E2236" s="77" t="s">
        <v>38</v>
      </c>
      <c r="F2236" s="77">
        <v>166</v>
      </c>
      <c r="H2236" s="77" t="s">
        <v>65</v>
      </c>
      <c r="I2236" s="77">
        <v>2015</v>
      </c>
      <c r="J2236" s="77">
        <v>166</v>
      </c>
      <c r="K2236" s="77" t="s">
        <v>29</v>
      </c>
      <c r="L2236" s="77" t="s">
        <v>29</v>
      </c>
      <c r="N2236" s="77">
        <v>0</v>
      </c>
      <c r="O2236" s="77">
        <v>0</v>
      </c>
      <c r="P2236" s="77" t="s">
        <v>12</v>
      </c>
      <c r="Q2236" s="77">
        <v>42.360253399999998</v>
      </c>
      <c r="R2236" s="77">
        <v>-71.058291199999999</v>
      </c>
      <c r="S2236" s="77">
        <v>2662.5121939757</v>
      </c>
      <c r="T2236" s="77">
        <v>0.51320252556020196</v>
      </c>
      <c r="U2236" s="77">
        <v>233</v>
      </c>
      <c r="V2236" s="77">
        <v>378</v>
      </c>
      <c r="W2236" s="77">
        <v>4.9197999999999999E-2</v>
      </c>
      <c r="X2236" s="77">
        <v>0</v>
      </c>
      <c r="Y2236" s="77">
        <v>0</v>
      </c>
      <c r="Z2236" s="77">
        <v>0</v>
      </c>
      <c r="AA2236" s="77">
        <v>511.20234124333501</v>
      </c>
      <c r="AB2236" s="77">
        <v>0.56240052556020204</v>
      </c>
      <c r="AC2236" s="77">
        <v>1288.20234124333</v>
      </c>
      <c r="AE2236" s="87" t="str">
        <f t="shared" si="358"/>
        <v>Domestic</v>
      </c>
      <c r="AF2236" s="82" t="str">
        <f t="shared" si="359"/>
        <v>student</v>
      </c>
      <c r="AI2236" s="82">
        <f>'GDP per Capita'!N2236</f>
        <v>63809.64</v>
      </c>
      <c r="AJ2236" s="82">
        <f t="shared" si="360"/>
        <v>63809.64</v>
      </c>
      <c r="AK2236" s="82">
        <f t="shared" si="361"/>
        <v>63809.64</v>
      </c>
      <c r="AL2236" s="88">
        <f t="shared" si="362"/>
        <v>2.0188208885731529E-2</v>
      </c>
    </row>
    <row r="2237" spans="1:38">
      <c r="A2237" s="77" t="s">
        <v>117</v>
      </c>
      <c r="B2237" s="77">
        <v>2339</v>
      </c>
      <c r="C2237" s="77">
        <v>-26.204999999999998</v>
      </c>
      <c r="D2237" s="77">
        <v>28.0497219999999</v>
      </c>
      <c r="E2237" s="77" t="s">
        <v>37</v>
      </c>
      <c r="F2237" s="77">
        <v>635</v>
      </c>
      <c r="H2237" s="77" t="s">
        <v>64</v>
      </c>
      <c r="I2237" s="77">
        <v>2015</v>
      </c>
      <c r="J2237" s="77">
        <v>635</v>
      </c>
      <c r="K2237" s="77" t="s">
        <v>578</v>
      </c>
      <c r="L2237" s="77" t="s">
        <v>35</v>
      </c>
      <c r="N2237" s="77">
        <v>0</v>
      </c>
      <c r="O2237" s="77">
        <v>0</v>
      </c>
      <c r="P2237" s="77" t="s">
        <v>12</v>
      </c>
      <c r="Q2237" s="77">
        <v>42.360253399999998</v>
      </c>
      <c r="R2237" s="77">
        <v>-71.058291199999999</v>
      </c>
      <c r="S2237" s="77">
        <v>25293.191065463001</v>
      </c>
      <c r="T2237" s="77">
        <v>3.9734116006083902</v>
      </c>
      <c r="U2237" s="77">
        <v>233</v>
      </c>
      <c r="V2237" s="77">
        <v>756</v>
      </c>
      <c r="W2237" s="77">
        <v>9.8395999999999997E-2</v>
      </c>
      <c r="X2237" s="77">
        <v>0</v>
      </c>
      <c r="Y2237" s="77">
        <v>0</v>
      </c>
      <c r="Z2237" s="77">
        <v>0</v>
      </c>
      <c r="AA2237" s="77">
        <v>2314.3269824898598</v>
      </c>
      <c r="AB2237" s="77">
        <v>4.0718076006083903</v>
      </c>
      <c r="AC2237" s="77">
        <v>3938.3269824898598</v>
      </c>
      <c r="AE2237" s="87" t="str">
        <f t="shared" si="358"/>
        <v>International</v>
      </c>
      <c r="AF2237" s="82" t="str">
        <f t="shared" si="359"/>
        <v>non-student</v>
      </c>
      <c r="AI2237" s="82">
        <f>'GDP per Capita'!N2237</f>
        <v>6417.94</v>
      </c>
      <c r="AJ2237" s="82">
        <f t="shared" si="360"/>
        <v>6417.94</v>
      </c>
      <c r="AK2237" s="82">
        <f t="shared" si="361"/>
        <v>6417.94</v>
      </c>
      <c r="AL2237" s="88">
        <f t="shared" si="362"/>
        <v>0.61364347165755051</v>
      </c>
    </row>
    <row r="2238" spans="1:38">
      <c r="A2238" s="77" t="s">
        <v>546</v>
      </c>
      <c r="B2238" s="77">
        <v>2340</v>
      </c>
      <c r="C2238" s="77">
        <v>42.162043099999998</v>
      </c>
      <c r="D2238" s="77">
        <v>-71.210608599999901</v>
      </c>
      <c r="E2238" s="77" t="s">
        <v>42</v>
      </c>
      <c r="F2238" s="77">
        <v>635</v>
      </c>
      <c r="H2238" s="77" t="s">
        <v>64</v>
      </c>
      <c r="I2238" s="77">
        <v>2015</v>
      </c>
      <c r="J2238" s="77">
        <v>635</v>
      </c>
      <c r="K2238" s="77" t="s">
        <v>29</v>
      </c>
      <c r="L2238" s="77" t="s">
        <v>29</v>
      </c>
      <c r="N2238" s="77">
        <v>0</v>
      </c>
      <c r="O2238" s="77">
        <v>1</v>
      </c>
      <c r="P2238" s="77" t="s">
        <v>12</v>
      </c>
      <c r="Q2238" s="77">
        <v>42.360253399999998</v>
      </c>
      <c r="R2238" s="77">
        <v>-71.058291199999999</v>
      </c>
      <c r="S2238" s="77">
        <v>50.710281724356101</v>
      </c>
      <c r="T2238" s="77">
        <v>0</v>
      </c>
      <c r="U2238" s="77">
        <v>0</v>
      </c>
      <c r="V2238" s="77">
        <v>0</v>
      </c>
      <c r="W2238" s="77">
        <v>0</v>
      </c>
      <c r="X2238" s="77">
        <v>0</v>
      </c>
      <c r="Y2238" s="77">
        <v>0</v>
      </c>
      <c r="Z2238" s="77">
        <v>0</v>
      </c>
      <c r="AA2238" s="77">
        <v>0</v>
      </c>
      <c r="AB2238" s="77">
        <v>0</v>
      </c>
      <c r="AC2238" s="77">
        <v>635</v>
      </c>
      <c r="AE2238" s="87" t="str">
        <f t="shared" si="358"/>
        <v>Domestic</v>
      </c>
      <c r="AF2238" s="82" t="str">
        <f t="shared" si="359"/>
        <v>non-student</v>
      </c>
      <c r="AI2238" s="82">
        <f>'GDP per Capita'!N2238</f>
        <v>63809.64</v>
      </c>
      <c r="AJ2238" s="82">
        <f t="shared" si="360"/>
        <v>63809.64</v>
      </c>
      <c r="AK2238" s="82">
        <f t="shared" si="361"/>
        <v>63809.64</v>
      </c>
      <c r="AL2238" s="88">
        <f t="shared" si="362"/>
        <v>9.951474416718226E-3</v>
      </c>
    </row>
    <row r="2239" spans="1:38">
      <c r="A2239" s="77" t="s">
        <v>109</v>
      </c>
      <c r="B2239" s="77">
        <v>2341</v>
      </c>
      <c r="C2239" s="77">
        <v>42.262593199999998</v>
      </c>
      <c r="D2239" s="77">
        <v>-71.802293399999996</v>
      </c>
      <c r="E2239" s="77" t="s">
        <v>37</v>
      </c>
      <c r="F2239" s="77">
        <v>535</v>
      </c>
      <c r="H2239" s="77" t="s">
        <v>64</v>
      </c>
      <c r="I2239" s="77">
        <v>2015</v>
      </c>
      <c r="J2239" s="77">
        <v>535</v>
      </c>
      <c r="K2239" s="77" t="s">
        <v>29</v>
      </c>
      <c r="L2239" s="77" t="s">
        <v>29</v>
      </c>
      <c r="N2239" s="77">
        <v>0</v>
      </c>
      <c r="O2239" s="77">
        <v>1</v>
      </c>
      <c r="P2239" s="77" t="s">
        <v>12</v>
      </c>
      <c r="Q2239" s="77">
        <v>42.360253399999998</v>
      </c>
      <c r="R2239" s="77">
        <v>-71.058291199999999</v>
      </c>
      <c r="S2239" s="77">
        <v>124.268437429158</v>
      </c>
      <c r="T2239" s="77">
        <v>0</v>
      </c>
      <c r="U2239" s="77">
        <v>0</v>
      </c>
      <c r="V2239" s="77">
        <v>0</v>
      </c>
      <c r="W2239" s="77">
        <v>0</v>
      </c>
      <c r="X2239" s="77">
        <v>0</v>
      </c>
      <c r="Y2239" s="77">
        <v>0</v>
      </c>
      <c r="Z2239" s="77">
        <v>0</v>
      </c>
      <c r="AA2239" s="77">
        <v>0</v>
      </c>
      <c r="AB2239" s="77">
        <v>0</v>
      </c>
      <c r="AC2239" s="77">
        <v>535</v>
      </c>
      <c r="AE2239" s="87" t="str">
        <f t="shared" si="358"/>
        <v>Domestic</v>
      </c>
      <c r="AF2239" s="82" t="str">
        <f t="shared" si="359"/>
        <v>non-student</v>
      </c>
      <c r="AI2239" s="82">
        <f>'GDP per Capita'!N2239</f>
        <v>63809.64</v>
      </c>
      <c r="AJ2239" s="82">
        <f t="shared" si="360"/>
        <v>63809.64</v>
      </c>
      <c r="AK2239" s="82">
        <f t="shared" si="361"/>
        <v>63809.64</v>
      </c>
      <c r="AL2239" s="88">
        <f t="shared" si="362"/>
        <v>8.3843130912507891E-3</v>
      </c>
    </row>
    <row r="2240" spans="1:38">
      <c r="A2240" s="77" t="s">
        <v>29</v>
      </c>
      <c r="B2240" s="77">
        <v>2342</v>
      </c>
      <c r="C2240" s="77">
        <v>39.783730400000003</v>
      </c>
      <c r="D2240" s="77">
        <v>-100.4458825</v>
      </c>
      <c r="E2240" s="77" t="s">
        <v>42</v>
      </c>
      <c r="F2240" s="77">
        <v>0</v>
      </c>
      <c r="H2240" s="77" t="s">
        <v>63</v>
      </c>
      <c r="I2240" s="77">
        <v>2015</v>
      </c>
      <c r="J2240" s="77">
        <v>0</v>
      </c>
      <c r="K2240" s="77" t="s">
        <v>29</v>
      </c>
      <c r="L2240" s="77" t="s">
        <v>29</v>
      </c>
      <c r="N2240" s="77">
        <v>0</v>
      </c>
      <c r="O2240" s="77">
        <v>0</v>
      </c>
      <c r="P2240" s="77" t="s">
        <v>12</v>
      </c>
      <c r="Q2240" s="77">
        <v>42.360253399999998</v>
      </c>
      <c r="R2240" s="77">
        <v>-71.058291199999999</v>
      </c>
      <c r="S2240" s="77">
        <v>4935.3976954425498</v>
      </c>
      <c r="T2240" s="77">
        <v>0.86793771487274496</v>
      </c>
      <c r="U2240" s="77">
        <v>233</v>
      </c>
      <c r="V2240" s="77">
        <v>756</v>
      </c>
      <c r="W2240" s="77">
        <v>9.8395999999999997E-2</v>
      </c>
      <c r="X2240" s="77">
        <v>0</v>
      </c>
      <c r="Y2240" s="77">
        <v>0</v>
      </c>
      <c r="Z2240" s="77">
        <v>0</v>
      </c>
      <c r="AA2240" s="77">
        <v>592.24772345310703</v>
      </c>
      <c r="AB2240" s="77">
        <v>0.966333714872745</v>
      </c>
      <c r="AC2240" s="77">
        <v>1581.2477234531</v>
      </c>
      <c r="AE2240" s="87" t="str">
        <f t="shared" si="358"/>
        <v>Domestic</v>
      </c>
      <c r="AF2240" s="82" t="str">
        <f t="shared" si="359"/>
        <v>non-student</v>
      </c>
      <c r="AI2240" s="82">
        <f>'GDP per Capita'!N2240</f>
        <v>63809.64</v>
      </c>
      <c r="AJ2240" s="82">
        <f t="shared" si="360"/>
        <v>63809.64</v>
      </c>
      <c r="AK2240" s="82">
        <f t="shared" si="361"/>
        <v>63809.64</v>
      </c>
      <c r="AL2240" s="88">
        <f t="shared" si="362"/>
        <v>2.4780702781791279E-2</v>
      </c>
    </row>
    <row r="2241" spans="1:38">
      <c r="A2241" s="77" t="s">
        <v>142</v>
      </c>
      <c r="B2241" s="77">
        <v>2343</v>
      </c>
      <c r="C2241" s="77">
        <v>40.441694099999999</v>
      </c>
      <c r="D2241" s="77">
        <v>-79.9900860999999</v>
      </c>
      <c r="E2241" s="77" t="s">
        <v>37</v>
      </c>
      <c r="F2241" s="77">
        <v>0</v>
      </c>
      <c r="H2241" s="77" t="s">
        <v>63</v>
      </c>
      <c r="I2241" s="77">
        <v>2015</v>
      </c>
      <c r="J2241" s="77">
        <v>0</v>
      </c>
      <c r="K2241" s="77" t="s">
        <v>29</v>
      </c>
      <c r="L2241" s="77" t="s">
        <v>29</v>
      </c>
      <c r="N2241" s="77">
        <v>0</v>
      </c>
      <c r="O2241" s="77">
        <v>0</v>
      </c>
      <c r="P2241" s="77" t="s">
        <v>12</v>
      </c>
      <c r="Q2241" s="77">
        <v>42.360253399999998</v>
      </c>
      <c r="R2241" s="77">
        <v>-71.058291199999999</v>
      </c>
      <c r="S2241" s="77">
        <v>1548.98521099658</v>
      </c>
      <c r="T2241" s="77">
        <v>0.36616710521526602</v>
      </c>
      <c r="U2241" s="77">
        <v>233</v>
      </c>
      <c r="V2241" s="77">
        <v>756</v>
      </c>
      <c r="W2241" s="77">
        <v>9.8395999999999997E-2</v>
      </c>
      <c r="X2241" s="77">
        <v>0</v>
      </c>
      <c r="Y2241" s="77">
        <v>0</v>
      </c>
      <c r="Z2241" s="77">
        <v>0</v>
      </c>
      <c r="AA2241" s="77">
        <v>297.40516051134301</v>
      </c>
      <c r="AB2241" s="77">
        <v>0.464563105215266</v>
      </c>
      <c r="AC2241" s="77">
        <v>1286.40516051134</v>
      </c>
      <c r="AE2241" s="87" t="str">
        <f t="shared" si="358"/>
        <v>Domestic</v>
      </c>
      <c r="AF2241" s="82" t="str">
        <f t="shared" si="359"/>
        <v>non-student</v>
      </c>
      <c r="AI2241" s="82">
        <f>'GDP per Capita'!N2241</f>
        <v>63809.64</v>
      </c>
      <c r="AJ2241" s="82">
        <f t="shared" si="360"/>
        <v>63809.64</v>
      </c>
      <c r="AK2241" s="82">
        <f t="shared" si="361"/>
        <v>63809.64</v>
      </c>
      <c r="AL2241" s="88">
        <f t="shared" si="362"/>
        <v>2.0160044164351028E-2</v>
      </c>
    </row>
    <row r="2242" spans="1:38">
      <c r="A2242" s="77" t="s">
        <v>116</v>
      </c>
      <c r="B2242" s="77">
        <v>2344</v>
      </c>
      <c r="C2242" s="77">
        <v>29.758938199999999</v>
      </c>
      <c r="D2242" s="77">
        <v>-95.367697399999997</v>
      </c>
      <c r="E2242" s="77" t="s">
        <v>42</v>
      </c>
      <c r="F2242" s="77">
        <v>2500</v>
      </c>
      <c r="H2242" s="77" t="s">
        <v>70</v>
      </c>
      <c r="I2242" s="77">
        <v>2015</v>
      </c>
      <c r="J2242" s="77">
        <v>454.72686230248303</v>
      </c>
      <c r="K2242" s="77" t="s">
        <v>29</v>
      </c>
      <c r="L2242" s="77" t="s">
        <v>29</v>
      </c>
      <c r="N2242" s="77">
        <v>1</v>
      </c>
      <c r="O2242" s="77">
        <v>0</v>
      </c>
      <c r="P2242" s="77" t="s">
        <v>12</v>
      </c>
      <c r="Q2242" s="77">
        <v>42.360253399999998</v>
      </c>
      <c r="R2242" s="77">
        <v>-71.058291199999999</v>
      </c>
      <c r="S2242" s="77">
        <v>5162.6691109085796</v>
      </c>
      <c r="T2242" s="77">
        <v>0.898575422259698</v>
      </c>
      <c r="U2242" s="77">
        <v>233</v>
      </c>
      <c r="V2242" s="77">
        <v>756</v>
      </c>
      <c r="W2242" s="77">
        <v>9.8395999999999997E-2</v>
      </c>
      <c r="X2242" s="77">
        <v>0</v>
      </c>
      <c r="Y2242" s="77">
        <v>0</v>
      </c>
      <c r="Z2242" s="77">
        <v>0</v>
      </c>
      <c r="AA2242" s="77">
        <v>619.52029330902997</v>
      </c>
      <c r="AB2242" s="77">
        <v>0.99697142225969804</v>
      </c>
      <c r="AC2242" s="77">
        <v>2063.2471556115102</v>
      </c>
      <c r="AE2242" s="87" t="str">
        <f t="shared" si="358"/>
        <v>Domestic</v>
      </c>
      <c r="AF2242" s="82" t="str">
        <f t="shared" si="359"/>
        <v>non-student</v>
      </c>
      <c r="AI2242" s="82">
        <f>'GDP per Capita'!N2242</f>
        <v>63809.64</v>
      </c>
      <c r="AJ2242" s="82">
        <f t="shared" si="360"/>
        <v>63809.64</v>
      </c>
      <c r="AK2242" s="82">
        <f t="shared" si="361"/>
        <v>63809.64</v>
      </c>
      <c r="AL2242" s="88">
        <f t="shared" si="362"/>
        <v>3.2334411471550542E-2</v>
      </c>
    </row>
    <row r="2243" spans="1:38">
      <c r="A2243" s="77" t="s">
        <v>116</v>
      </c>
      <c r="B2243" s="77">
        <v>2345</v>
      </c>
      <c r="C2243" s="77">
        <v>29.758938199999999</v>
      </c>
      <c r="D2243" s="77">
        <v>-95.367697399999997</v>
      </c>
      <c r="E2243" s="77" t="s">
        <v>42</v>
      </c>
      <c r="F2243" s="77">
        <v>0</v>
      </c>
      <c r="H2243" s="77" t="s">
        <v>63</v>
      </c>
      <c r="I2243" s="77">
        <v>2015</v>
      </c>
      <c r="J2243" s="77">
        <v>0</v>
      </c>
      <c r="K2243" s="77" t="s">
        <v>29</v>
      </c>
      <c r="L2243" s="77" t="s">
        <v>29</v>
      </c>
      <c r="N2243" s="77">
        <v>0</v>
      </c>
      <c r="O2243" s="77">
        <v>0</v>
      </c>
      <c r="P2243" s="77" t="s">
        <v>12</v>
      </c>
      <c r="Q2243" s="77">
        <v>42.360253399999998</v>
      </c>
      <c r="R2243" s="77">
        <v>-71.058291199999999</v>
      </c>
      <c r="S2243" s="77">
        <v>5162.6691109085796</v>
      </c>
      <c r="T2243" s="77">
        <v>0.898575422259698</v>
      </c>
      <c r="U2243" s="77">
        <v>233</v>
      </c>
      <c r="V2243" s="77">
        <v>756</v>
      </c>
      <c r="W2243" s="77">
        <v>9.8395999999999997E-2</v>
      </c>
      <c r="X2243" s="77">
        <v>0</v>
      </c>
      <c r="Y2243" s="77">
        <v>0</v>
      </c>
      <c r="Z2243" s="77">
        <v>0</v>
      </c>
      <c r="AA2243" s="77">
        <v>619.52029330902997</v>
      </c>
      <c r="AB2243" s="77">
        <v>0.99697142225969804</v>
      </c>
      <c r="AC2243" s="77">
        <v>1608.52029330903</v>
      </c>
      <c r="AE2243" s="87" t="str">
        <f t="shared" ref="AE2243:AE2306" si="363">IF(K2243&lt;&gt;"USA",IF(K2243&lt;&gt;"Unknown","International","Unknown"),"Domestic")</f>
        <v>Domestic</v>
      </c>
      <c r="AF2243" s="82" t="str">
        <f t="shared" ref="AF2243:AF2306" si="364">IF(E2243="Undergraduate Student","student",IF(E2243="Graduate Student","student","non-student"))</f>
        <v>non-student</v>
      </c>
      <c r="AI2243" s="82">
        <f>'GDP per Capita'!N2243</f>
        <v>63809.64</v>
      </c>
      <c r="AJ2243" s="82">
        <f t="shared" ref="AJ2243:AJ2306" si="365">IFERROR(AI2243,"")</f>
        <v>63809.64</v>
      </c>
      <c r="AK2243" s="82">
        <f t="shared" ref="AK2243:AK2306" si="366">IFERROR(AI2243,AVERAGE(AJ$2:AJ$2538))</f>
        <v>63809.64</v>
      </c>
      <c r="AL2243" s="88">
        <f t="shared" ref="AL2243:AL2306" si="367">AC2243/AK2243</f>
        <v>2.5208107949034504E-2</v>
      </c>
    </row>
    <row r="2244" spans="1:38">
      <c r="A2244" s="77" t="s">
        <v>254</v>
      </c>
      <c r="B2244" s="77">
        <v>2346</v>
      </c>
      <c r="C2244" s="77">
        <v>41.805813700000002</v>
      </c>
      <c r="D2244" s="77">
        <v>-72.254236010227999</v>
      </c>
      <c r="E2244" s="77" t="s">
        <v>37</v>
      </c>
      <c r="F2244" s="77">
        <v>29</v>
      </c>
      <c r="H2244" s="77" t="s">
        <v>69</v>
      </c>
      <c r="I2244" s="77">
        <v>2015</v>
      </c>
      <c r="J2244" s="77">
        <v>29</v>
      </c>
      <c r="K2244" s="77" t="s">
        <v>29</v>
      </c>
      <c r="L2244" s="77" t="s">
        <v>29</v>
      </c>
      <c r="N2244" s="77">
        <v>0</v>
      </c>
      <c r="O2244" s="77">
        <v>0</v>
      </c>
      <c r="P2244" s="77" t="s">
        <v>12</v>
      </c>
      <c r="Q2244" s="77">
        <v>42.360253399999998</v>
      </c>
      <c r="R2244" s="77">
        <v>-71.058291199999999</v>
      </c>
      <c r="S2244" s="77">
        <v>232.735565308888</v>
      </c>
      <c r="T2244" s="77">
        <v>0.19236321640892601</v>
      </c>
      <c r="U2244" s="77">
        <v>233</v>
      </c>
      <c r="V2244" s="77">
        <v>756</v>
      </c>
      <c r="W2244" s="77">
        <v>9.8395999999999997E-2</v>
      </c>
      <c r="X2244" s="77">
        <v>0</v>
      </c>
      <c r="Y2244" s="77">
        <v>0</v>
      </c>
      <c r="Z2244" s="77">
        <v>0</v>
      </c>
      <c r="AA2244" s="77">
        <v>44.6852285393066</v>
      </c>
      <c r="AB2244" s="77">
        <v>0.29075921640892599</v>
      </c>
      <c r="AC2244" s="77">
        <v>1062.6852285392999</v>
      </c>
      <c r="AE2244" s="87" t="str">
        <f t="shared" si="363"/>
        <v>Domestic</v>
      </c>
      <c r="AF2244" s="82" t="str">
        <f t="shared" si="364"/>
        <v>non-student</v>
      </c>
      <c r="AI2244" s="82">
        <f>'GDP per Capita'!N2244</f>
        <v>63809.64</v>
      </c>
      <c r="AJ2244" s="82">
        <f t="shared" si="365"/>
        <v>63809.64</v>
      </c>
      <c r="AK2244" s="82">
        <f t="shared" si="366"/>
        <v>63809.64</v>
      </c>
      <c r="AL2244" s="88">
        <f t="shared" si="367"/>
        <v>1.6653991913123157E-2</v>
      </c>
    </row>
    <row r="2245" spans="1:38">
      <c r="A2245" s="77" t="s">
        <v>137</v>
      </c>
      <c r="B2245" s="77">
        <v>2347</v>
      </c>
      <c r="C2245" s="77">
        <v>40.7127281</v>
      </c>
      <c r="D2245" s="77">
        <v>-74.006015199999993</v>
      </c>
      <c r="E2245" s="77" t="s">
        <v>42</v>
      </c>
      <c r="F2245" s="77">
        <v>635</v>
      </c>
      <c r="H2245" s="77" t="s">
        <v>64</v>
      </c>
      <c r="I2245" s="77">
        <v>2015</v>
      </c>
      <c r="J2245" s="77">
        <v>635</v>
      </c>
      <c r="K2245" s="77" t="s">
        <v>29</v>
      </c>
      <c r="L2245" s="77" t="s">
        <v>29</v>
      </c>
      <c r="N2245" s="77">
        <v>0</v>
      </c>
      <c r="O2245" s="77">
        <v>0</v>
      </c>
      <c r="P2245" s="77" t="s">
        <v>12</v>
      </c>
      <c r="Q2245" s="77">
        <v>42.360253399999998</v>
      </c>
      <c r="R2245" s="77">
        <v>-71.058291199999999</v>
      </c>
      <c r="S2245" s="77">
        <v>612.33077913337195</v>
      </c>
      <c r="T2245" s="77">
        <v>0.242486781152984</v>
      </c>
      <c r="U2245" s="77">
        <v>233</v>
      </c>
      <c r="V2245" s="77">
        <v>756</v>
      </c>
      <c r="W2245" s="77">
        <v>9.8395999999999997E-2</v>
      </c>
      <c r="X2245" s="77">
        <v>0</v>
      </c>
      <c r="Y2245" s="77">
        <v>0</v>
      </c>
      <c r="Z2245" s="77">
        <v>0</v>
      </c>
      <c r="AA2245" s="77">
        <v>117.567509593607</v>
      </c>
      <c r="AB2245" s="77">
        <v>0.34088278115298398</v>
      </c>
      <c r="AC2245" s="77">
        <v>1741.5675095936001</v>
      </c>
      <c r="AE2245" s="87" t="str">
        <f t="shared" si="363"/>
        <v>Domestic</v>
      </c>
      <c r="AF2245" s="82" t="str">
        <f t="shared" si="364"/>
        <v>non-student</v>
      </c>
      <c r="AI2245" s="82">
        <f>'GDP per Capita'!N2245</f>
        <v>63809.64</v>
      </c>
      <c r="AJ2245" s="82">
        <f t="shared" si="365"/>
        <v>63809.64</v>
      </c>
      <c r="AK2245" s="82">
        <f t="shared" si="366"/>
        <v>63809.64</v>
      </c>
      <c r="AL2245" s="88">
        <f t="shared" si="367"/>
        <v>2.72931724672573E-2</v>
      </c>
    </row>
    <row r="2246" spans="1:38">
      <c r="A2246" s="77" t="s">
        <v>137</v>
      </c>
      <c r="B2246" s="77">
        <v>2348</v>
      </c>
      <c r="C2246" s="77">
        <v>40.7127281</v>
      </c>
      <c r="D2246" s="77">
        <v>-74.006015199999993</v>
      </c>
      <c r="E2246" s="77" t="s">
        <v>42</v>
      </c>
      <c r="F2246" s="77">
        <v>1000</v>
      </c>
      <c r="H2246" s="77" t="s">
        <v>74</v>
      </c>
      <c r="I2246" s="77">
        <v>2015</v>
      </c>
      <c r="J2246" s="77">
        <v>454.72686230248303</v>
      </c>
      <c r="K2246" s="77" t="s">
        <v>29</v>
      </c>
      <c r="L2246" s="77" t="s">
        <v>29</v>
      </c>
      <c r="N2246" s="77">
        <v>1</v>
      </c>
      <c r="O2246" s="77">
        <v>0</v>
      </c>
      <c r="P2246" s="77" t="s">
        <v>12</v>
      </c>
      <c r="Q2246" s="77">
        <v>42.360253399999998</v>
      </c>
      <c r="R2246" s="77">
        <v>-71.058291199999999</v>
      </c>
      <c r="S2246" s="77">
        <v>612.33077913337195</v>
      </c>
      <c r="T2246" s="77">
        <v>0.242486781152984</v>
      </c>
      <c r="U2246" s="77">
        <v>233</v>
      </c>
      <c r="V2246" s="77">
        <v>756</v>
      </c>
      <c r="W2246" s="77">
        <v>9.8395999999999997E-2</v>
      </c>
      <c r="X2246" s="77">
        <v>0</v>
      </c>
      <c r="Y2246" s="77">
        <v>0</v>
      </c>
      <c r="Z2246" s="77">
        <v>0</v>
      </c>
      <c r="AA2246" s="77">
        <v>117.567509593607</v>
      </c>
      <c r="AB2246" s="77">
        <v>0.34088278115298398</v>
      </c>
      <c r="AC2246" s="77">
        <v>1561.2943718960901</v>
      </c>
      <c r="AE2246" s="87" t="str">
        <f t="shared" si="363"/>
        <v>Domestic</v>
      </c>
      <c r="AF2246" s="82" t="str">
        <f t="shared" si="364"/>
        <v>non-student</v>
      </c>
      <c r="AI2246" s="82">
        <f>'GDP per Capita'!N2246</f>
        <v>63809.64</v>
      </c>
      <c r="AJ2246" s="82">
        <f t="shared" si="365"/>
        <v>63809.64</v>
      </c>
      <c r="AK2246" s="82">
        <f t="shared" si="366"/>
        <v>63809.64</v>
      </c>
      <c r="AL2246" s="88">
        <f t="shared" si="367"/>
        <v>2.4468001573055263E-2</v>
      </c>
    </row>
    <row r="2247" spans="1:38">
      <c r="A2247" s="77" t="s">
        <v>150</v>
      </c>
      <c r="B2247" s="77">
        <v>2349</v>
      </c>
      <c r="C2247" s="77">
        <v>43.157284999999902</v>
      </c>
      <c r="D2247" s="77">
        <v>-77.615213999999995</v>
      </c>
      <c r="E2247" s="77" t="s">
        <v>37</v>
      </c>
      <c r="F2247" s="77">
        <v>535</v>
      </c>
      <c r="H2247" s="77" t="s">
        <v>64</v>
      </c>
      <c r="I2247" s="77">
        <v>2015</v>
      </c>
      <c r="J2247" s="77">
        <v>535</v>
      </c>
      <c r="K2247" s="77" t="s">
        <v>29</v>
      </c>
      <c r="L2247" s="77" t="s">
        <v>29</v>
      </c>
      <c r="N2247" s="77">
        <v>0</v>
      </c>
      <c r="O2247" s="77">
        <v>0</v>
      </c>
      <c r="P2247" s="77" t="s">
        <v>12</v>
      </c>
      <c r="Q2247" s="77">
        <v>42.360253399999998</v>
      </c>
      <c r="R2247" s="77">
        <v>-71.058291199999999</v>
      </c>
      <c r="S2247" s="77">
        <v>1084.91136878047</v>
      </c>
      <c r="T2247" s="77">
        <v>0.30488857896098698</v>
      </c>
      <c r="U2247" s="77">
        <v>233</v>
      </c>
      <c r="V2247" s="77">
        <v>756</v>
      </c>
      <c r="W2247" s="77">
        <v>9.8395999999999997E-2</v>
      </c>
      <c r="X2247" s="77">
        <v>0</v>
      </c>
      <c r="Y2247" s="77">
        <v>0</v>
      </c>
      <c r="Z2247" s="77">
        <v>0</v>
      </c>
      <c r="AA2247" s="77">
        <v>208.30298280585001</v>
      </c>
      <c r="AB2247" s="77">
        <v>0.40328457896098702</v>
      </c>
      <c r="AC2247" s="77">
        <v>1732.30298280585</v>
      </c>
      <c r="AE2247" s="87" t="str">
        <f t="shared" si="363"/>
        <v>Domestic</v>
      </c>
      <c r="AF2247" s="82" t="str">
        <f t="shared" si="364"/>
        <v>non-student</v>
      </c>
      <c r="AI2247" s="82">
        <f>'GDP per Capita'!N2247</f>
        <v>63809.64</v>
      </c>
      <c r="AJ2247" s="82">
        <f t="shared" si="365"/>
        <v>63809.64</v>
      </c>
      <c r="AK2247" s="82">
        <f t="shared" si="366"/>
        <v>63809.64</v>
      </c>
      <c r="AL2247" s="88">
        <f t="shared" si="367"/>
        <v>2.7147982386452111E-2</v>
      </c>
    </row>
    <row r="2248" spans="1:38">
      <c r="A2248" s="77" t="s">
        <v>400</v>
      </c>
      <c r="B2248" s="77">
        <v>2350</v>
      </c>
      <c r="C2248" s="77">
        <v>43.493524499999999</v>
      </c>
      <c r="D2248" s="77">
        <v>-112.04009189999999</v>
      </c>
      <c r="E2248" s="77" t="s">
        <v>41</v>
      </c>
      <c r="F2248" s="77">
        <v>1335</v>
      </c>
      <c r="H2248" s="77" t="s">
        <v>64</v>
      </c>
      <c r="I2248" s="77">
        <v>2015</v>
      </c>
      <c r="J2248" s="77">
        <v>1335</v>
      </c>
      <c r="K2248" s="77" t="s">
        <v>29</v>
      </c>
      <c r="L2248" s="77" t="s">
        <v>29</v>
      </c>
      <c r="N2248" s="77">
        <v>0</v>
      </c>
      <c r="O2248" s="77">
        <v>0</v>
      </c>
      <c r="P2248" s="77" t="s">
        <v>12</v>
      </c>
      <c r="Q2248" s="77">
        <v>42.360253399999998</v>
      </c>
      <c r="R2248" s="77">
        <v>-71.058291199999999</v>
      </c>
      <c r="S2248" s="77">
        <v>6610.2364766358996</v>
      </c>
      <c r="T2248" s="77">
        <v>1.09585348767354</v>
      </c>
      <c r="U2248" s="77">
        <v>233</v>
      </c>
      <c r="V2248" s="77">
        <v>756</v>
      </c>
      <c r="W2248" s="77">
        <v>9.8395999999999997E-2</v>
      </c>
      <c r="X2248" s="77">
        <v>0</v>
      </c>
      <c r="Y2248" s="77">
        <v>0</v>
      </c>
      <c r="Z2248" s="77">
        <v>0</v>
      </c>
      <c r="AA2248" s="77">
        <v>793.22837719630797</v>
      </c>
      <c r="AB2248" s="77">
        <v>1.1942494876735399</v>
      </c>
      <c r="AC2248" s="77">
        <v>3117.2283771962998</v>
      </c>
      <c r="AE2248" s="87" t="str">
        <f t="shared" si="363"/>
        <v>Domestic</v>
      </c>
      <c r="AF2248" s="82" t="str">
        <f t="shared" si="364"/>
        <v>non-student</v>
      </c>
      <c r="AI2248" s="82">
        <f>'GDP per Capita'!N2248</f>
        <v>63809.64</v>
      </c>
      <c r="AJ2248" s="82">
        <f t="shared" si="365"/>
        <v>63809.64</v>
      </c>
      <c r="AK2248" s="82">
        <f t="shared" si="366"/>
        <v>63809.64</v>
      </c>
      <c r="AL2248" s="88">
        <f t="shared" si="367"/>
        <v>4.8851997553916615E-2</v>
      </c>
    </row>
    <row r="2249" spans="1:38">
      <c r="A2249" s="77" t="s">
        <v>134</v>
      </c>
      <c r="B2249" s="77">
        <v>2351</v>
      </c>
      <c r="C2249" s="77">
        <v>35.913154200000001</v>
      </c>
      <c r="D2249" s="77">
        <v>-79.055779999999999</v>
      </c>
      <c r="E2249" s="77" t="s">
        <v>39</v>
      </c>
      <c r="F2249" s="77">
        <v>475</v>
      </c>
      <c r="H2249" s="77" t="s">
        <v>66</v>
      </c>
      <c r="I2249" s="77">
        <v>2015</v>
      </c>
      <c r="J2249" s="77">
        <v>475</v>
      </c>
      <c r="K2249" s="77" t="s">
        <v>29</v>
      </c>
      <c r="L2249" s="77" t="s">
        <v>29</v>
      </c>
      <c r="N2249" s="77">
        <v>0</v>
      </c>
      <c r="O2249" s="77">
        <v>0</v>
      </c>
      <c r="P2249" s="77" t="s">
        <v>12</v>
      </c>
      <c r="Q2249" s="77">
        <v>42.360253399999998</v>
      </c>
      <c r="R2249" s="77">
        <v>-71.058291199999999</v>
      </c>
      <c r="S2249" s="77">
        <v>1987.85447496046</v>
      </c>
      <c r="T2249" s="77">
        <v>0.42411749859573</v>
      </c>
      <c r="U2249" s="77">
        <v>233</v>
      </c>
      <c r="V2249" s="77">
        <v>756</v>
      </c>
      <c r="W2249" s="77">
        <v>9.8395999999999997E-2</v>
      </c>
      <c r="X2249" s="77">
        <v>0</v>
      </c>
      <c r="Y2249" s="77">
        <v>0</v>
      </c>
      <c r="Z2249" s="77">
        <v>0</v>
      </c>
      <c r="AA2249" s="77">
        <v>381.66805919240801</v>
      </c>
      <c r="AB2249" s="77">
        <v>0.52251349859573004</v>
      </c>
      <c r="AC2249" s="77">
        <v>1845.6680591924001</v>
      </c>
      <c r="AE2249" s="87" t="str">
        <f t="shared" si="363"/>
        <v>Domestic</v>
      </c>
      <c r="AF2249" s="82" t="str">
        <f t="shared" si="364"/>
        <v>non-student</v>
      </c>
      <c r="AI2249" s="82">
        <f>'GDP per Capita'!N2249</f>
        <v>63809.64</v>
      </c>
      <c r="AJ2249" s="82">
        <f t="shared" si="365"/>
        <v>63809.64</v>
      </c>
      <c r="AK2249" s="82">
        <f t="shared" si="366"/>
        <v>63809.64</v>
      </c>
      <c r="AL2249" s="88">
        <f t="shared" si="367"/>
        <v>2.8924596020168742E-2</v>
      </c>
    </row>
    <row r="2250" spans="1:38">
      <c r="A2250" s="77" t="s">
        <v>136</v>
      </c>
      <c r="B2250" s="77">
        <v>2352</v>
      </c>
      <c r="C2250" s="77">
        <v>42.418429600000003</v>
      </c>
      <c r="D2250" s="77">
        <v>-71.106163899999999</v>
      </c>
      <c r="E2250" s="77" t="s">
        <v>37</v>
      </c>
      <c r="F2250" s="77">
        <v>535</v>
      </c>
      <c r="H2250" s="77" t="s">
        <v>64</v>
      </c>
      <c r="I2250" s="77">
        <v>2015</v>
      </c>
      <c r="J2250" s="77">
        <v>535</v>
      </c>
      <c r="K2250" s="77" t="s">
        <v>29</v>
      </c>
      <c r="L2250" s="77" t="s">
        <v>29</v>
      </c>
      <c r="N2250" s="77">
        <v>0</v>
      </c>
      <c r="O2250" s="77">
        <v>1</v>
      </c>
      <c r="P2250" s="77" t="s">
        <v>12</v>
      </c>
      <c r="Q2250" s="77">
        <v>42.360253399999998</v>
      </c>
      <c r="R2250" s="77">
        <v>-71.058291199999999</v>
      </c>
      <c r="S2250" s="77">
        <v>15.1399328520436</v>
      </c>
      <c r="T2250" s="77">
        <v>0</v>
      </c>
      <c r="U2250" s="77">
        <v>0</v>
      </c>
      <c r="V2250" s="77">
        <v>0</v>
      </c>
      <c r="W2250" s="77">
        <v>0</v>
      </c>
      <c r="X2250" s="77">
        <v>0</v>
      </c>
      <c r="Y2250" s="77">
        <v>0</v>
      </c>
      <c r="Z2250" s="77">
        <v>0</v>
      </c>
      <c r="AA2250" s="77">
        <v>0</v>
      </c>
      <c r="AB2250" s="77">
        <v>0</v>
      </c>
      <c r="AC2250" s="77">
        <v>535</v>
      </c>
      <c r="AE2250" s="87" t="str">
        <f t="shared" si="363"/>
        <v>Domestic</v>
      </c>
      <c r="AF2250" s="82" t="str">
        <f t="shared" si="364"/>
        <v>non-student</v>
      </c>
      <c r="AI2250" s="82">
        <f>'GDP per Capita'!N2250</f>
        <v>63809.64</v>
      </c>
      <c r="AJ2250" s="82">
        <f t="shared" si="365"/>
        <v>63809.64</v>
      </c>
      <c r="AK2250" s="82">
        <f t="shared" si="366"/>
        <v>63809.64</v>
      </c>
      <c r="AL2250" s="88">
        <f t="shared" si="367"/>
        <v>8.3843130912507891E-3</v>
      </c>
    </row>
    <row r="2251" spans="1:38">
      <c r="A2251" s="77" t="s">
        <v>112</v>
      </c>
      <c r="B2251" s="77">
        <v>2353</v>
      </c>
      <c r="C2251" s="77">
        <v>40.735657000000003</v>
      </c>
      <c r="D2251" s="77">
        <v>-74.172366699999998</v>
      </c>
      <c r="E2251" s="77" t="s">
        <v>42</v>
      </c>
      <c r="F2251" s="77">
        <v>2500</v>
      </c>
      <c r="H2251" s="77" t="s">
        <v>70</v>
      </c>
      <c r="I2251" s="77">
        <v>2015</v>
      </c>
      <c r="J2251" s="77">
        <v>454.72686230248303</v>
      </c>
      <c r="K2251" s="77" t="s">
        <v>29</v>
      </c>
      <c r="L2251" s="77" t="s">
        <v>29</v>
      </c>
      <c r="N2251" s="77">
        <v>1</v>
      </c>
      <c r="O2251" s="77">
        <v>0</v>
      </c>
      <c r="P2251" s="77" t="s">
        <v>12</v>
      </c>
      <c r="Q2251" s="77">
        <v>42.360253399999998</v>
      </c>
      <c r="R2251" s="77">
        <v>-71.058291199999999</v>
      </c>
      <c r="S2251" s="77">
        <v>631.72478309556902</v>
      </c>
      <c r="T2251" s="77">
        <v>0.24504765804985401</v>
      </c>
      <c r="U2251" s="77">
        <v>233</v>
      </c>
      <c r="V2251" s="77">
        <v>756</v>
      </c>
      <c r="W2251" s="77">
        <v>9.8395999999999997E-2</v>
      </c>
      <c r="X2251" s="77">
        <v>0</v>
      </c>
      <c r="Y2251" s="77">
        <v>0</v>
      </c>
      <c r="Z2251" s="77">
        <v>0</v>
      </c>
      <c r="AA2251" s="77">
        <v>121.29115835434899</v>
      </c>
      <c r="AB2251" s="77">
        <v>0.34344365804985399</v>
      </c>
      <c r="AC2251" s="77">
        <v>1565.01802065683</v>
      </c>
      <c r="AE2251" s="87" t="str">
        <f t="shared" si="363"/>
        <v>Domestic</v>
      </c>
      <c r="AF2251" s="82" t="str">
        <f t="shared" si="364"/>
        <v>non-student</v>
      </c>
      <c r="AI2251" s="82">
        <f>'GDP per Capita'!N2251</f>
        <v>63809.64</v>
      </c>
      <c r="AJ2251" s="82">
        <f t="shared" si="365"/>
        <v>63809.64</v>
      </c>
      <c r="AK2251" s="82">
        <f t="shared" si="366"/>
        <v>63809.64</v>
      </c>
      <c r="AL2251" s="88">
        <f t="shared" si="367"/>
        <v>2.4526357156329826E-2</v>
      </c>
    </row>
    <row r="2252" spans="1:38">
      <c r="A2252" s="77" t="s">
        <v>407</v>
      </c>
      <c r="B2252" s="77">
        <v>2354</v>
      </c>
      <c r="C2252" s="77">
        <v>44.493671399999997</v>
      </c>
      <c r="D2252" s="77">
        <v>11.343034699999899</v>
      </c>
      <c r="E2252" s="77" t="s">
        <v>37</v>
      </c>
      <c r="F2252" s="77">
        <v>635</v>
      </c>
      <c r="H2252" s="77" t="s">
        <v>64</v>
      </c>
      <c r="I2252" s="77">
        <v>2015</v>
      </c>
      <c r="J2252" s="77">
        <v>635</v>
      </c>
      <c r="K2252" s="77" t="s">
        <v>557</v>
      </c>
      <c r="L2252" s="77" t="s">
        <v>31</v>
      </c>
      <c r="N2252" s="77">
        <v>0</v>
      </c>
      <c r="O2252" s="77">
        <v>0</v>
      </c>
      <c r="P2252" s="77" t="s">
        <v>12</v>
      </c>
      <c r="Q2252" s="77">
        <v>42.360253399999998</v>
      </c>
      <c r="R2252" s="77">
        <v>-71.058291199999999</v>
      </c>
      <c r="S2252" s="77">
        <v>12717.627582569199</v>
      </c>
      <c r="T2252" s="77">
        <v>1.96884113563382</v>
      </c>
      <c r="U2252" s="77">
        <v>233</v>
      </c>
      <c r="V2252" s="77">
        <v>756</v>
      </c>
      <c r="W2252" s="77">
        <v>9.8395999999999997E-2</v>
      </c>
      <c r="X2252" s="77">
        <v>0</v>
      </c>
      <c r="Y2252" s="77">
        <v>0</v>
      </c>
      <c r="Z2252" s="77">
        <v>0</v>
      </c>
      <c r="AA2252" s="77">
        <v>1335.3508961697701</v>
      </c>
      <c r="AB2252" s="77">
        <v>2.0672371356338202</v>
      </c>
      <c r="AC2252" s="77">
        <v>2959.3508961697698</v>
      </c>
      <c r="AE2252" s="87" t="str">
        <f t="shared" si="363"/>
        <v>International</v>
      </c>
      <c r="AF2252" s="82" t="str">
        <f t="shared" si="364"/>
        <v>non-student</v>
      </c>
      <c r="AI2252" s="82">
        <f>'GDP per Capita'!N2252</f>
        <v>34671.17</v>
      </c>
      <c r="AJ2252" s="82">
        <f t="shared" si="365"/>
        <v>34671.17</v>
      </c>
      <c r="AK2252" s="82">
        <f t="shared" si="366"/>
        <v>34671.17</v>
      </c>
      <c r="AL2252" s="88">
        <f t="shared" si="367"/>
        <v>8.535480331842768E-2</v>
      </c>
    </row>
    <row r="2253" spans="1:38">
      <c r="A2253" s="77" t="s">
        <v>152</v>
      </c>
      <c r="B2253" s="77">
        <v>2355</v>
      </c>
      <c r="C2253" s="77">
        <v>30.811898899999999</v>
      </c>
      <c r="D2253" s="77">
        <v>-93.740504000000001</v>
      </c>
      <c r="E2253" s="77" t="s">
        <v>42</v>
      </c>
      <c r="F2253" s="77">
        <v>635</v>
      </c>
      <c r="H2253" s="77" t="s">
        <v>64</v>
      </c>
      <c r="I2253" s="77">
        <v>2015</v>
      </c>
      <c r="J2253" s="77">
        <v>635</v>
      </c>
      <c r="K2253" s="77" t="s">
        <v>29</v>
      </c>
      <c r="L2253" s="77" t="s">
        <v>29</v>
      </c>
      <c r="N2253" s="77">
        <v>0</v>
      </c>
      <c r="O2253" s="77">
        <v>0</v>
      </c>
      <c r="P2253" s="77" t="s">
        <v>12</v>
      </c>
      <c r="Q2253" s="77">
        <v>42.360253399999998</v>
      </c>
      <c r="R2253" s="77">
        <v>-71.058291199999999</v>
      </c>
      <c r="S2253" s="77">
        <v>4772.5101510531204</v>
      </c>
      <c r="T2253" s="77">
        <v>0.84510394958912205</v>
      </c>
      <c r="U2253" s="77">
        <v>233</v>
      </c>
      <c r="V2253" s="77">
        <v>756</v>
      </c>
      <c r="W2253" s="77">
        <v>9.8395999999999997E-2</v>
      </c>
      <c r="X2253" s="77">
        <v>0</v>
      </c>
      <c r="Y2253" s="77">
        <v>0</v>
      </c>
      <c r="Z2253" s="77">
        <v>0</v>
      </c>
      <c r="AA2253" s="77">
        <v>572.70121812637501</v>
      </c>
      <c r="AB2253" s="77">
        <v>0.94349994958912198</v>
      </c>
      <c r="AC2253" s="77">
        <v>2196.7012181263699</v>
      </c>
      <c r="AE2253" s="87" t="str">
        <f t="shared" si="363"/>
        <v>Domestic</v>
      </c>
      <c r="AF2253" s="82" t="str">
        <f t="shared" si="364"/>
        <v>non-student</v>
      </c>
      <c r="AI2253" s="82">
        <f>'GDP per Capita'!N2253</f>
        <v>63809.64</v>
      </c>
      <c r="AJ2253" s="82">
        <f t="shared" si="365"/>
        <v>63809.64</v>
      </c>
      <c r="AK2253" s="82">
        <f t="shared" si="366"/>
        <v>63809.64</v>
      </c>
      <c r="AL2253" s="88">
        <f t="shared" si="367"/>
        <v>3.442585192654856E-2</v>
      </c>
    </row>
    <row r="2254" spans="1:38">
      <c r="A2254" s="77" t="s">
        <v>453</v>
      </c>
      <c r="B2254" s="77">
        <v>2356</v>
      </c>
      <c r="C2254" s="77">
        <v>42.360253399999998</v>
      </c>
      <c r="D2254" s="77">
        <v>-71.058291199999999</v>
      </c>
      <c r="E2254" s="77" t="s">
        <v>42</v>
      </c>
      <c r="F2254" s="77">
        <v>1275</v>
      </c>
      <c r="H2254" s="77" t="s">
        <v>66</v>
      </c>
      <c r="I2254" s="77">
        <v>2015</v>
      </c>
      <c r="J2254" s="77">
        <v>1275</v>
      </c>
      <c r="K2254" s="77" t="s">
        <v>29</v>
      </c>
      <c r="L2254" s="77" t="s">
        <v>29</v>
      </c>
      <c r="N2254" s="77">
        <v>0</v>
      </c>
      <c r="O2254" s="77">
        <v>1</v>
      </c>
      <c r="P2254" s="77" t="s">
        <v>12</v>
      </c>
      <c r="Q2254" s="77">
        <v>42.360253399999998</v>
      </c>
      <c r="R2254" s="77">
        <v>-71.058291199999999</v>
      </c>
      <c r="S2254" s="77">
        <v>0</v>
      </c>
      <c r="T2254" s="77">
        <v>0</v>
      </c>
      <c r="U2254" s="77">
        <v>0</v>
      </c>
      <c r="V2254" s="77">
        <v>0</v>
      </c>
      <c r="W2254" s="77">
        <v>0</v>
      </c>
      <c r="X2254" s="77">
        <v>0</v>
      </c>
      <c r="Y2254" s="77">
        <v>0</v>
      </c>
      <c r="Z2254" s="77">
        <v>0</v>
      </c>
      <c r="AA2254" s="77">
        <v>0</v>
      </c>
      <c r="AB2254" s="77">
        <v>0</v>
      </c>
      <c r="AC2254" s="77">
        <v>1275</v>
      </c>
      <c r="AE2254" s="87" t="str">
        <f t="shared" si="363"/>
        <v>Domestic</v>
      </c>
      <c r="AF2254" s="82" t="str">
        <f t="shared" si="364"/>
        <v>non-student</v>
      </c>
      <c r="AI2254" s="82">
        <f>'GDP per Capita'!N2254</f>
        <v>63809.64</v>
      </c>
      <c r="AJ2254" s="82">
        <f t="shared" si="365"/>
        <v>63809.64</v>
      </c>
      <c r="AK2254" s="82">
        <f t="shared" si="366"/>
        <v>63809.64</v>
      </c>
      <c r="AL2254" s="88">
        <f t="shared" si="367"/>
        <v>1.9981306899709825E-2</v>
      </c>
    </row>
    <row r="2255" spans="1:38">
      <c r="A2255" s="77" t="s">
        <v>105</v>
      </c>
      <c r="B2255" s="77">
        <v>2357</v>
      </c>
      <c r="C2255" s="77">
        <v>30.271128600000001</v>
      </c>
      <c r="D2255" s="77">
        <v>-97.743699500000005</v>
      </c>
      <c r="E2255" s="77" t="s">
        <v>38</v>
      </c>
      <c r="F2255" s="77">
        <v>746</v>
      </c>
      <c r="H2255" s="77" t="s">
        <v>61</v>
      </c>
      <c r="I2255" s="77">
        <v>2015</v>
      </c>
      <c r="J2255" s="77">
        <v>746</v>
      </c>
      <c r="K2255" s="77" t="s">
        <v>29</v>
      </c>
      <c r="L2255" s="77" t="s">
        <v>29</v>
      </c>
      <c r="N2255" s="77">
        <v>0</v>
      </c>
      <c r="O2255" s="77">
        <v>0</v>
      </c>
      <c r="P2255" s="77" t="s">
        <v>12</v>
      </c>
      <c r="Q2255" s="77">
        <v>42.360253399999998</v>
      </c>
      <c r="R2255" s="77">
        <v>-71.058291199999999</v>
      </c>
      <c r="S2255" s="77">
        <v>5452.0147000607003</v>
      </c>
      <c r="T2255" s="77">
        <v>0.93771285877236699</v>
      </c>
      <c r="U2255" s="77">
        <v>233</v>
      </c>
      <c r="V2255" s="77">
        <v>378</v>
      </c>
      <c r="W2255" s="77">
        <v>4.9197999999999999E-2</v>
      </c>
      <c r="X2255" s="77">
        <v>0</v>
      </c>
      <c r="Y2255" s="77">
        <v>0</v>
      </c>
      <c r="Z2255" s="77">
        <v>0</v>
      </c>
      <c r="AA2255" s="77">
        <v>654.24176400728402</v>
      </c>
      <c r="AB2255" s="77">
        <v>0.98691085877236695</v>
      </c>
      <c r="AC2255" s="77">
        <v>2011.2417640072799</v>
      </c>
      <c r="AE2255" s="87" t="str">
        <f t="shared" si="363"/>
        <v>Domestic</v>
      </c>
      <c r="AF2255" s="82" t="str">
        <f t="shared" si="364"/>
        <v>student</v>
      </c>
      <c r="AI2255" s="82">
        <f>'GDP per Capita'!N2255</f>
        <v>63809.64</v>
      </c>
      <c r="AJ2255" s="82">
        <f t="shared" si="365"/>
        <v>63809.64</v>
      </c>
      <c r="AK2255" s="82">
        <f t="shared" si="366"/>
        <v>63809.64</v>
      </c>
      <c r="AL2255" s="88">
        <f t="shared" si="367"/>
        <v>3.1519403087171154E-2</v>
      </c>
    </row>
    <row r="2256" spans="1:38">
      <c r="A2256" s="77" t="s">
        <v>488</v>
      </c>
      <c r="B2256" s="77">
        <v>2358</v>
      </c>
      <c r="C2256" s="77">
        <v>42.779799500000003</v>
      </c>
      <c r="D2256" s="77">
        <v>-73.845677499999994</v>
      </c>
      <c r="E2256" s="77" t="s">
        <v>42</v>
      </c>
      <c r="F2256" s="77">
        <v>1000</v>
      </c>
      <c r="H2256" s="77" t="s">
        <v>74</v>
      </c>
      <c r="I2256" s="77">
        <v>2015</v>
      </c>
      <c r="J2256" s="77">
        <v>454.72686230248303</v>
      </c>
      <c r="K2256" s="77" t="s">
        <v>29</v>
      </c>
      <c r="L2256" s="77" t="s">
        <v>29</v>
      </c>
      <c r="N2256" s="77">
        <v>1</v>
      </c>
      <c r="O2256" s="77">
        <v>0</v>
      </c>
      <c r="P2256" s="77" t="s">
        <v>12</v>
      </c>
      <c r="Q2256" s="77">
        <v>42.360253399999998</v>
      </c>
      <c r="R2256" s="77">
        <v>-71.058291199999999</v>
      </c>
      <c r="S2256" s="77">
        <v>465.93005255355598</v>
      </c>
      <c r="T2256" s="77">
        <v>0.22315533009656099</v>
      </c>
      <c r="U2256" s="77">
        <v>233</v>
      </c>
      <c r="V2256" s="77">
        <v>756</v>
      </c>
      <c r="W2256" s="77">
        <v>9.8395999999999997E-2</v>
      </c>
      <c r="X2256" s="77">
        <v>0</v>
      </c>
      <c r="Y2256" s="77">
        <v>0</v>
      </c>
      <c r="Z2256" s="77">
        <v>0</v>
      </c>
      <c r="AA2256" s="77">
        <v>89.458570090282805</v>
      </c>
      <c r="AB2256" s="77">
        <v>0.32155133009656101</v>
      </c>
      <c r="AC2256" s="77">
        <v>1533.18543239276</v>
      </c>
      <c r="AE2256" s="87" t="str">
        <f t="shared" si="363"/>
        <v>Domestic</v>
      </c>
      <c r="AF2256" s="82" t="str">
        <f t="shared" si="364"/>
        <v>non-student</v>
      </c>
      <c r="AI2256" s="82">
        <f>'GDP per Capita'!N2256</f>
        <v>63809.64</v>
      </c>
      <c r="AJ2256" s="82">
        <f t="shared" si="365"/>
        <v>63809.64</v>
      </c>
      <c r="AK2256" s="82">
        <f t="shared" si="366"/>
        <v>63809.64</v>
      </c>
      <c r="AL2256" s="88">
        <f t="shared" si="367"/>
        <v>2.4027489144160037E-2</v>
      </c>
    </row>
    <row r="2257" spans="1:38">
      <c r="A2257" s="77" t="s">
        <v>453</v>
      </c>
      <c r="B2257" s="77">
        <v>2359</v>
      </c>
      <c r="C2257" s="77">
        <v>42.360253399999998</v>
      </c>
      <c r="D2257" s="77">
        <v>-71.058291199999999</v>
      </c>
      <c r="E2257" s="77" t="s">
        <v>42</v>
      </c>
      <c r="F2257" s="77">
        <v>635</v>
      </c>
      <c r="H2257" s="77" t="s">
        <v>64</v>
      </c>
      <c r="I2257" s="77">
        <v>2015</v>
      </c>
      <c r="J2257" s="77">
        <v>635</v>
      </c>
      <c r="K2257" s="77" t="s">
        <v>29</v>
      </c>
      <c r="L2257" s="77" t="s">
        <v>29</v>
      </c>
      <c r="N2257" s="77">
        <v>0</v>
      </c>
      <c r="O2257" s="77">
        <v>1</v>
      </c>
      <c r="P2257" s="77" t="s">
        <v>12</v>
      </c>
      <c r="Q2257" s="77">
        <v>42.360253399999998</v>
      </c>
      <c r="R2257" s="77">
        <v>-71.058291199999999</v>
      </c>
      <c r="S2257" s="77">
        <v>0</v>
      </c>
      <c r="T2257" s="77">
        <v>0</v>
      </c>
      <c r="U2257" s="77">
        <v>0</v>
      </c>
      <c r="V2257" s="77">
        <v>0</v>
      </c>
      <c r="W2257" s="77">
        <v>0</v>
      </c>
      <c r="X2257" s="77">
        <v>0</v>
      </c>
      <c r="Y2257" s="77">
        <v>0</v>
      </c>
      <c r="Z2257" s="77">
        <v>0</v>
      </c>
      <c r="AA2257" s="77">
        <v>0</v>
      </c>
      <c r="AB2257" s="77">
        <v>0</v>
      </c>
      <c r="AC2257" s="77">
        <v>635</v>
      </c>
      <c r="AE2257" s="87" t="str">
        <f t="shared" si="363"/>
        <v>Domestic</v>
      </c>
      <c r="AF2257" s="82" t="str">
        <f t="shared" si="364"/>
        <v>non-student</v>
      </c>
      <c r="AI2257" s="82">
        <f>'GDP per Capita'!N2257</f>
        <v>63809.64</v>
      </c>
      <c r="AJ2257" s="82">
        <f t="shared" si="365"/>
        <v>63809.64</v>
      </c>
      <c r="AK2257" s="82">
        <f t="shared" si="366"/>
        <v>63809.64</v>
      </c>
      <c r="AL2257" s="88">
        <f t="shared" si="367"/>
        <v>9.951474416718226E-3</v>
      </c>
    </row>
    <row r="2258" spans="1:38">
      <c r="A2258" s="77" t="s">
        <v>373</v>
      </c>
      <c r="B2258" s="77">
        <v>2360</v>
      </c>
      <c r="C2258" s="77">
        <v>38.004921400000001</v>
      </c>
      <c r="D2258" s="77">
        <v>-121.805788999999</v>
      </c>
      <c r="E2258" s="77" t="s">
        <v>42</v>
      </c>
      <c r="F2258" s="77">
        <v>475</v>
      </c>
      <c r="H2258" s="77" t="s">
        <v>66</v>
      </c>
      <c r="I2258" s="77">
        <v>2015</v>
      </c>
      <c r="J2258" s="77">
        <v>475</v>
      </c>
      <c r="K2258" s="77" t="s">
        <v>29</v>
      </c>
      <c r="L2258" s="77" t="s">
        <v>29</v>
      </c>
      <c r="N2258" s="77">
        <v>0</v>
      </c>
      <c r="O2258" s="77">
        <v>0</v>
      </c>
      <c r="P2258" s="77" t="s">
        <v>12</v>
      </c>
      <c r="Q2258" s="77">
        <v>42.360253399999998</v>
      </c>
      <c r="R2258" s="77">
        <v>-71.058291199999999</v>
      </c>
      <c r="S2258" s="77">
        <v>8548.2962764153708</v>
      </c>
      <c r="T2258" s="77">
        <v>1.36575879106548</v>
      </c>
      <c r="U2258" s="77">
        <v>233</v>
      </c>
      <c r="V2258" s="77">
        <v>756</v>
      </c>
      <c r="W2258" s="77">
        <v>9.8395999999999997E-2</v>
      </c>
      <c r="X2258" s="77">
        <v>0</v>
      </c>
      <c r="Y2258" s="77">
        <v>0</v>
      </c>
      <c r="Z2258" s="77">
        <v>0</v>
      </c>
      <c r="AA2258" s="77">
        <v>897.57110902361399</v>
      </c>
      <c r="AB2258" s="77">
        <v>1.46415479106548</v>
      </c>
      <c r="AC2258" s="77">
        <v>2361.57110902361</v>
      </c>
      <c r="AE2258" s="87" t="str">
        <f t="shared" si="363"/>
        <v>Domestic</v>
      </c>
      <c r="AF2258" s="82" t="str">
        <f t="shared" si="364"/>
        <v>non-student</v>
      </c>
      <c r="AI2258" s="82">
        <f>'GDP per Capita'!N2258</f>
        <v>63809.64</v>
      </c>
      <c r="AJ2258" s="82">
        <f t="shared" si="365"/>
        <v>63809.64</v>
      </c>
      <c r="AK2258" s="82">
        <f t="shared" si="366"/>
        <v>63809.64</v>
      </c>
      <c r="AL2258" s="88">
        <f t="shared" si="367"/>
        <v>3.7009629094030466E-2</v>
      </c>
    </row>
    <row r="2259" spans="1:38">
      <c r="A2259" s="77" t="s">
        <v>83</v>
      </c>
      <c r="B2259" s="77">
        <v>2361</v>
      </c>
      <c r="C2259" s="77">
        <v>22.283345399999899</v>
      </c>
      <c r="D2259" s="77">
        <v>39.112814499999999</v>
      </c>
      <c r="E2259" s="77" t="s">
        <v>38</v>
      </c>
      <c r="F2259" s="77">
        <v>270</v>
      </c>
      <c r="H2259" s="77" t="s">
        <v>65</v>
      </c>
      <c r="I2259" s="77">
        <v>2015</v>
      </c>
      <c r="J2259" s="77">
        <v>270</v>
      </c>
      <c r="K2259" s="77" t="s">
        <v>570</v>
      </c>
      <c r="L2259" s="77" t="s">
        <v>32</v>
      </c>
      <c r="N2259" s="77">
        <v>0</v>
      </c>
      <c r="O2259" s="77">
        <v>0</v>
      </c>
      <c r="P2259" s="77" t="s">
        <v>12</v>
      </c>
      <c r="Q2259" s="77">
        <v>42.360253399999998</v>
      </c>
      <c r="R2259" s="77">
        <v>-71.058291199999999</v>
      </c>
      <c r="S2259" s="77">
        <v>19763.801736807301</v>
      </c>
      <c r="T2259" s="77">
        <v>3.0576851064694299</v>
      </c>
      <c r="U2259" s="77">
        <v>233</v>
      </c>
      <c r="V2259" s="77">
        <v>378</v>
      </c>
      <c r="W2259" s="77">
        <v>4.9197999999999999E-2</v>
      </c>
      <c r="X2259" s="77">
        <v>0</v>
      </c>
      <c r="Y2259" s="77">
        <v>0</v>
      </c>
      <c r="Z2259" s="77">
        <v>0</v>
      </c>
      <c r="AA2259" s="77">
        <v>1808.3878589178701</v>
      </c>
      <c r="AB2259" s="77">
        <v>3.10688310646943</v>
      </c>
      <c r="AC2259" s="77">
        <v>2689.3878589178698</v>
      </c>
      <c r="AE2259" s="87" t="str">
        <f t="shared" si="363"/>
        <v>International</v>
      </c>
      <c r="AF2259" s="82" t="str">
        <f t="shared" si="364"/>
        <v>student</v>
      </c>
      <c r="AI2259" s="82">
        <f>'GDP per Capita'!N2259</f>
        <v>21764.39</v>
      </c>
      <c r="AJ2259" s="82">
        <f t="shared" si="365"/>
        <v>21764.39</v>
      </c>
      <c r="AK2259" s="82">
        <f t="shared" si="366"/>
        <v>21764.39</v>
      </c>
      <c r="AL2259" s="88">
        <f t="shared" si="367"/>
        <v>0.12356826260317288</v>
      </c>
    </row>
    <row r="2260" spans="1:38">
      <c r="A2260" s="77" t="s">
        <v>429</v>
      </c>
      <c r="B2260" s="77">
        <v>2362</v>
      </c>
      <c r="C2260" s="77">
        <v>30.421309000000001</v>
      </c>
      <c r="D2260" s="77">
        <v>-87.216914900000006</v>
      </c>
      <c r="E2260" s="77" t="s">
        <v>42</v>
      </c>
      <c r="F2260" s="77">
        <v>635</v>
      </c>
      <c r="H2260" s="77" t="s">
        <v>64</v>
      </c>
      <c r="I2260" s="77">
        <v>2015</v>
      </c>
      <c r="J2260" s="77">
        <v>635</v>
      </c>
      <c r="K2260" s="77" t="s">
        <v>29</v>
      </c>
      <c r="L2260" s="77" t="s">
        <v>29</v>
      </c>
      <c r="N2260" s="77">
        <v>0</v>
      </c>
      <c r="O2260" s="77">
        <v>0</v>
      </c>
      <c r="P2260" s="77" t="s">
        <v>12</v>
      </c>
      <c r="Q2260" s="77">
        <v>42.360253399999998</v>
      </c>
      <c r="R2260" s="77">
        <v>-71.058291199999999</v>
      </c>
      <c r="S2260" s="77">
        <v>3913.8307775152298</v>
      </c>
      <c r="T2260" s="77">
        <v>0.70840446251477496</v>
      </c>
      <c r="U2260" s="77">
        <v>233</v>
      </c>
      <c r="V2260" s="77">
        <v>756</v>
      </c>
      <c r="W2260" s="77">
        <v>9.8395999999999997E-2</v>
      </c>
      <c r="X2260" s="77">
        <v>0</v>
      </c>
      <c r="Y2260" s="77">
        <v>0</v>
      </c>
      <c r="Z2260" s="77">
        <v>0</v>
      </c>
      <c r="AA2260" s="77">
        <v>751.45550928292403</v>
      </c>
      <c r="AB2260" s="77">
        <v>0.806800462514775</v>
      </c>
      <c r="AC2260" s="77">
        <v>2375.45550928292</v>
      </c>
      <c r="AE2260" s="87" t="str">
        <f t="shared" si="363"/>
        <v>Domestic</v>
      </c>
      <c r="AF2260" s="82" t="str">
        <f t="shared" si="364"/>
        <v>non-student</v>
      </c>
      <c r="AI2260" s="82">
        <f>'GDP per Capita'!N2260</f>
        <v>63809.64</v>
      </c>
      <c r="AJ2260" s="82">
        <f t="shared" si="365"/>
        <v>63809.64</v>
      </c>
      <c r="AK2260" s="82">
        <f t="shared" si="366"/>
        <v>63809.64</v>
      </c>
      <c r="AL2260" s="88">
        <f t="shared" si="367"/>
        <v>3.7227220045167472E-2</v>
      </c>
    </row>
    <row r="2261" spans="1:38">
      <c r="A2261" s="77" t="s">
        <v>215</v>
      </c>
      <c r="B2261" s="77">
        <v>2363</v>
      </c>
      <c r="C2261" s="77">
        <v>38.626417799999999</v>
      </c>
      <c r="D2261" s="77">
        <v>-90.199837799999997</v>
      </c>
      <c r="E2261" s="77" t="s">
        <v>42</v>
      </c>
      <c r="F2261" s="77">
        <v>0</v>
      </c>
      <c r="H2261" s="77" t="s">
        <v>69</v>
      </c>
      <c r="I2261" s="77">
        <v>2015</v>
      </c>
      <c r="J2261" s="77">
        <v>0</v>
      </c>
      <c r="K2261" s="77" t="s">
        <v>29</v>
      </c>
      <c r="L2261" s="77" t="s">
        <v>29</v>
      </c>
      <c r="N2261" s="77">
        <v>0</v>
      </c>
      <c r="O2261" s="77">
        <v>0</v>
      </c>
      <c r="P2261" s="77" t="s">
        <v>12</v>
      </c>
      <c r="Q2261" s="77">
        <v>42.360253399999998</v>
      </c>
      <c r="R2261" s="77">
        <v>-71.058291199999999</v>
      </c>
      <c r="S2261" s="77">
        <v>3334.1284997890298</v>
      </c>
      <c r="T2261" s="77">
        <v>0.61611739185358005</v>
      </c>
      <c r="U2261" s="77">
        <v>233</v>
      </c>
      <c r="V2261" s="77">
        <v>756</v>
      </c>
      <c r="W2261" s="77">
        <v>9.8395999999999997E-2</v>
      </c>
      <c r="X2261" s="77">
        <v>0</v>
      </c>
      <c r="Y2261" s="77">
        <v>0</v>
      </c>
      <c r="Z2261" s="77">
        <v>0</v>
      </c>
      <c r="AA2261" s="77">
        <v>640.152671959494</v>
      </c>
      <c r="AB2261" s="77">
        <v>0.71451339185357998</v>
      </c>
      <c r="AC2261" s="77">
        <v>1629.1526719594899</v>
      </c>
      <c r="AE2261" s="87" t="str">
        <f t="shared" si="363"/>
        <v>Domestic</v>
      </c>
      <c r="AF2261" s="82" t="str">
        <f t="shared" si="364"/>
        <v>non-student</v>
      </c>
      <c r="AI2261" s="82">
        <f>'GDP per Capita'!N2261</f>
        <v>63809.64</v>
      </c>
      <c r="AJ2261" s="82">
        <f t="shared" si="365"/>
        <v>63809.64</v>
      </c>
      <c r="AK2261" s="82">
        <f t="shared" si="366"/>
        <v>63809.64</v>
      </c>
      <c r="AL2261" s="88">
        <f t="shared" si="367"/>
        <v>2.553145060776851E-2</v>
      </c>
    </row>
    <row r="2262" spans="1:38">
      <c r="A2262" s="77" t="s">
        <v>322</v>
      </c>
      <c r="B2262" s="77">
        <v>2364</v>
      </c>
      <c r="C2262" s="77">
        <v>32.948178900000002</v>
      </c>
      <c r="D2262" s="77">
        <v>-96.729720599999993</v>
      </c>
      <c r="E2262" s="77" t="s">
        <v>37</v>
      </c>
      <c r="F2262" s="77">
        <v>475</v>
      </c>
      <c r="H2262" s="77" t="s">
        <v>66</v>
      </c>
      <c r="I2262" s="77">
        <v>2015</v>
      </c>
      <c r="J2262" s="77">
        <v>475</v>
      </c>
      <c r="K2262" s="77" t="s">
        <v>29</v>
      </c>
      <c r="L2262" s="77" t="s">
        <v>29</v>
      </c>
      <c r="N2262" s="77">
        <v>0</v>
      </c>
      <c r="O2262" s="77">
        <v>0</v>
      </c>
      <c r="P2262" s="77" t="s">
        <v>12</v>
      </c>
      <c r="Q2262" s="77">
        <v>42.360253399999998</v>
      </c>
      <c r="R2262" s="77">
        <v>-71.058291199999999</v>
      </c>
      <c r="S2262" s="77">
        <v>4955.1959821851096</v>
      </c>
      <c r="T2262" s="77">
        <v>0.87060303696126995</v>
      </c>
      <c r="U2262" s="77">
        <v>233</v>
      </c>
      <c r="V2262" s="77">
        <v>756</v>
      </c>
      <c r="W2262" s="77">
        <v>9.8395999999999997E-2</v>
      </c>
      <c r="X2262" s="77">
        <v>0</v>
      </c>
      <c r="Y2262" s="77">
        <v>0</v>
      </c>
      <c r="Z2262" s="77">
        <v>0</v>
      </c>
      <c r="AA2262" s="77">
        <v>594.62351786221302</v>
      </c>
      <c r="AB2262" s="77">
        <v>0.96899903696126999</v>
      </c>
      <c r="AC2262" s="77">
        <v>2058.6235178622101</v>
      </c>
      <c r="AE2262" s="87" t="str">
        <f t="shared" si="363"/>
        <v>Domestic</v>
      </c>
      <c r="AF2262" s="82" t="str">
        <f t="shared" si="364"/>
        <v>non-student</v>
      </c>
      <c r="AI2262" s="82">
        <f>'GDP per Capita'!N2262</f>
        <v>63809.64</v>
      </c>
      <c r="AJ2262" s="82">
        <f t="shared" si="365"/>
        <v>63809.64</v>
      </c>
      <c r="AK2262" s="82">
        <f t="shared" si="366"/>
        <v>63809.64</v>
      </c>
      <c r="AL2262" s="88">
        <f t="shared" si="367"/>
        <v>3.2261951608913798E-2</v>
      </c>
    </row>
    <row r="2263" spans="1:38">
      <c r="A2263" s="77" t="s">
        <v>547</v>
      </c>
      <c r="B2263" s="77">
        <v>2365</v>
      </c>
      <c r="C2263" s="77">
        <v>37.336190500000001</v>
      </c>
      <c r="D2263" s="77">
        <v>-121.89058329999899</v>
      </c>
      <c r="E2263" s="77" t="s">
        <v>42</v>
      </c>
      <c r="F2263" s="77">
        <v>535</v>
      </c>
      <c r="H2263" s="77" t="s">
        <v>64</v>
      </c>
      <c r="I2263" s="77">
        <v>2015</v>
      </c>
      <c r="J2263" s="77">
        <v>535</v>
      </c>
      <c r="K2263" s="77" t="s">
        <v>29</v>
      </c>
      <c r="L2263" s="77" t="s">
        <v>29</v>
      </c>
      <c r="N2263" s="77">
        <v>0</v>
      </c>
      <c r="O2263" s="77">
        <v>0</v>
      </c>
      <c r="P2263" s="77" t="s">
        <v>12</v>
      </c>
      <c r="Q2263" s="77">
        <v>42.360253399999998</v>
      </c>
      <c r="R2263" s="77">
        <v>-71.058291199999999</v>
      </c>
      <c r="S2263" s="77">
        <v>8621.0758297317407</v>
      </c>
      <c r="T2263" s="77">
        <v>1.3760234430091001</v>
      </c>
      <c r="U2263" s="77">
        <v>233</v>
      </c>
      <c r="V2263" s="77">
        <v>756</v>
      </c>
      <c r="W2263" s="77">
        <v>9.8395999999999997E-2</v>
      </c>
      <c r="X2263" s="77">
        <v>0</v>
      </c>
      <c r="Y2263" s="77">
        <v>0</v>
      </c>
      <c r="Z2263" s="77">
        <v>0</v>
      </c>
      <c r="AA2263" s="77">
        <v>905.21296212183302</v>
      </c>
      <c r="AB2263" s="77">
        <v>1.4744194430091</v>
      </c>
      <c r="AC2263" s="77">
        <v>2429.2129621218301</v>
      </c>
      <c r="AE2263" s="87" t="str">
        <f t="shared" si="363"/>
        <v>Domestic</v>
      </c>
      <c r="AF2263" s="82" t="str">
        <f t="shared" si="364"/>
        <v>non-student</v>
      </c>
      <c r="AI2263" s="82">
        <f>'GDP per Capita'!N2263</f>
        <v>63809.64</v>
      </c>
      <c r="AJ2263" s="82">
        <f t="shared" si="365"/>
        <v>63809.64</v>
      </c>
      <c r="AK2263" s="82">
        <f t="shared" si="366"/>
        <v>63809.64</v>
      </c>
      <c r="AL2263" s="88">
        <f t="shared" si="367"/>
        <v>3.8069686055615268E-2</v>
      </c>
    </row>
    <row r="2264" spans="1:38">
      <c r="A2264" s="77" t="s">
        <v>436</v>
      </c>
      <c r="B2264" s="77">
        <v>2366</v>
      </c>
      <c r="C2264" s="77">
        <v>35.180345899999999</v>
      </c>
      <c r="D2264" s="77">
        <v>128.1079953</v>
      </c>
      <c r="E2264" s="77" t="s">
        <v>37</v>
      </c>
      <c r="F2264" s="77">
        <v>535</v>
      </c>
      <c r="H2264" s="77" t="s">
        <v>64</v>
      </c>
      <c r="I2264" s="77">
        <v>2015</v>
      </c>
      <c r="J2264" s="77">
        <v>535</v>
      </c>
      <c r="K2264" s="77" t="s">
        <v>317</v>
      </c>
      <c r="L2264" s="77" t="s">
        <v>30</v>
      </c>
      <c r="N2264" s="77">
        <v>0</v>
      </c>
      <c r="O2264" s="77">
        <v>0</v>
      </c>
      <c r="P2264" s="77" t="s">
        <v>12</v>
      </c>
      <c r="Q2264" s="77">
        <v>42.360253399999998</v>
      </c>
      <c r="R2264" s="77">
        <v>-71.058291199999999</v>
      </c>
      <c r="S2264" s="77">
        <v>22350.664653915901</v>
      </c>
      <c r="T2264" s="77">
        <v>3.4793902545598199</v>
      </c>
      <c r="U2264" s="77">
        <v>233</v>
      </c>
      <c r="V2264" s="77">
        <v>756</v>
      </c>
      <c r="W2264" s="77">
        <v>9.8395999999999997E-2</v>
      </c>
      <c r="X2264" s="77">
        <v>0</v>
      </c>
      <c r="Y2264" s="77">
        <v>0</v>
      </c>
      <c r="Z2264" s="77">
        <v>0</v>
      </c>
      <c r="AA2264" s="77">
        <v>2045.0858158333101</v>
      </c>
      <c r="AB2264" s="77">
        <v>3.57778625455982</v>
      </c>
      <c r="AC2264" s="77">
        <v>3569.0858158333099</v>
      </c>
      <c r="AE2264" s="87" t="str">
        <f t="shared" si="363"/>
        <v>International</v>
      </c>
      <c r="AF2264" s="82" t="str">
        <f t="shared" si="364"/>
        <v>non-student</v>
      </c>
      <c r="AI2264" s="82">
        <f>'GDP per Capita'!N2264</f>
        <v>32154.02</v>
      </c>
      <c r="AJ2264" s="82">
        <f t="shared" si="365"/>
        <v>32154.02</v>
      </c>
      <c r="AK2264" s="82">
        <f t="shared" si="366"/>
        <v>32154.02</v>
      </c>
      <c r="AL2264" s="88">
        <f t="shared" si="367"/>
        <v>0.11099967642718733</v>
      </c>
    </row>
    <row r="2265" spans="1:38">
      <c r="A2265" s="77" t="s">
        <v>163</v>
      </c>
      <c r="B2265" s="77">
        <v>2367</v>
      </c>
      <c r="C2265" s="77">
        <v>39.101874199999997</v>
      </c>
      <c r="D2265" s="77">
        <v>-84.512833200000003</v>
      </c>
      <c r="E2265" s="77" t="s">
        <v>41</v>
      </c>
      <c r="F2265" s="77">
        <v>575</v>
      </c>
      <c r="H2265" s="77" t="s">
        <v>66</v>
      </c>
      <c r="I2265" s="77">
        <v>2015</v>
      </c>
      <c r="J2265" s="77">
        <v>575</v>
      </c>
      <c r="K2265" s="77" t="s">
        <v>29</v>
      </c>
      <c r="L2265" s="77" t="s">
        <v>29</v>
      </c>
      <c r="N2265" s="77">
        <v>0</v>
      </c>
      <c r="O2265" s="77">
        <v>0</v>
      </c>
      <c r="P2265" s="77" t="s">
        <v>12</v>
      </c>
      <c r="Q2265" s="77">
        <v>42.360253399999998</v>
      </c>
      <c r="R2265" s="77">
        <v>-71.058291199999999</v>
      </c>
      <c r="S2265" s="77">
        <v>2377.3177246062301</v>
      </c>
      <c r="T2265" s="77">
        <v>0.47554408591323299</v>
      </c>
      <c r="U2265" s="77">
        <v>233</v>
      </c>
      <c r="V2265" s="77">
        <v>756</v>
      </c>
      <c r="W2265" s="77">
        <v>9.8395999999999997E-2</v>
      </c>
      <c r="X2265" s="77">
        <v>0</v>
      </c>
      <c r="Y2265" s="77">
        <v>0</v>
      </c>
      <c r="Z2265" s="77">
        <v>0</v>
      </c>
      <c r="AA2265" s="77">
        <v>456.44500312439698</v>
      </c>
      <c r="AB2265" s="77">
        <v>0.57394008591323298</v>
      </c>
      <c r="AC2265" s="77">
        <v>2020.44500312439</v>
      </c>
      <c r="AE2265" s="87" t="str">
        <f t="shared" si="363"/>
        <v>Domestic</v>
      </c>
      <c r="AF2265" s="82" t="str">
        <f t="shared" si="364"/>
        <v>non-student</v>
      </c>
      <c r="AI2265" s="82">
        <f>'GDP per Capita'!N2265</f>
        <v>63809.64</v>
      </c>
      <c r="AJ2265" s="82">
        <f t="shared" si="365"/>
        <v>63809.64</v>
      </c>
      <c r="AK2265" s="82">
        <f t="shared" si="366"/>
        <v>63809.64</v>
      </c>
      <c r="AL2265" s="88">
        <f t="shared" si="367"/>
        <v>3.1663632691304795E-2</v>
      </c>
    </row>
    <row r="2266" spans="1:38">
      <c r="A2266" s="77" t="s">
        <v>495</v>
      </c>
      <c r="B2266" s="77">
        <v>2368</v>
      </c>
      <c r="C2266" s="77">
        <v>42.532302700000002</v>
      </c>
      <c r="D2266" s="77">
        <v>-73.798456299999998</v>
      </c>
      <c r="E2266" s="77" t="s">
        <v>42</v>
      </c>
      <c r="F2266" s="77">
        <v>535</v>
      </c>
      <c r="H2266" s="77" t="s">
        <v>64</v>
      </c>
      <c r="I2266" s="77">
        <v>2015</v>
      </c>
      <c r="J2266" s="77">
        <v>535</v>
      </c>
      <c r="K2266" s="77" t="s">
        <v>29</v>
      </c>
      <c r="L2266" s="77" t="s">
        <v>29</v>
      </c>
      <c r="N2266" s="77">
        <v>0</v>
      </c>
      <c r="O2266" s="77">
        <v>0</v>
      </c>
      <c r="P2266" s="77" t="s">
        <v>12</v>
      </c>
      <c r="Q2266" s="77">
        <v>42.360253399999998</v>
      </c>
      <c r="R2266" s="77">
        <v>-71.058291199999999</v>
      </c>
      <c r="S2266" s="77">
        <v>451.27699887477797</v>
      </c>
      <c r="T2266" s="77">
        <v>0.22122047091494301</v>
      </c>
      <c r="U2266" s="77">
        <v>233</v>
      </c>
      <c r="V2266" s="77">
        <v>756</v>
      </c>
      <c r="W2266" s="77">
        <v>9.8395999999999997E-2</v>
      </c>
      <c r="X2266" s="77">
        <v>0</v>
      </c>
      <c r="Y2266" s="77">
        <v>0</v>
      </c>
      <c r="Z2266" s="77">
        <v>0</v>
      </c>
      <c r="AA2266" s="77">
        <v>86.645183783957293</v>
      </c>
      <c r="AB2266" s="77">
        <v>0.319616470914943</v>
      </c>
      <c r="AC2266" s="77">
        <v>1610.64518378395</v>
      </c>
      <c r="AE2266" s="87" t="str">
        <f t="shared" si="363"/>
        <v>Domestic</v>
      </c>
      <c r="AF2266" s="82" t="str">
        <f t="shared" si="364"/>
        <v>non-student</v>
      </c>
      <c r="AI2266" s="82">
        <f>'GDP per Capita'!N2266</f>
        <v>63809.64</v>
      </c>
      <c r="AJ2266" s="82">
        <f t="shared" si="365"/>
        <v>63809.64</v>
      </c>
      <c r="AK2266" s="82">
        <f t="shared" si="366"/>
        <v>63809.64</v>
      </c>
      <c r="AL2266" s="88">
        <f t="shared" si="367"/>
        <v>2.5241408410765991E-2</v>
      </c>
    </row>
    <row r="2267" spans="1:38">
      <c r="A2267" s="77" t="s">
        <v>114</v>
      </c>
      <c r="B2267" s="77">
        <v>2369</v>
      </c>
      <c r="C2267" s="77">
        <v>41.489982699999999</v>
      </c>
      <c r="D2267" s="77">
        <v>-71.313770700000006</v>
      </c>
      <c r="E2267" s="77" t="s">
        <v>42</v>
      </c>
      <c r="F2267" s="77">
        <v>475</v>
      </c>
      <c r="H2267" s="77" t="s">
        <v>66</v>
      </c>
      <c r="I2267" s="77">
        <v>2015</v>
      </c>
      <c r="J2267" s="77">
        <v>475</v>
      </c>
      <c r="K2267" s="77" t="s">
        <v>29</v>
      </c>
      <c r="L2267" s="77" t="s">
        <v>29</v>
      </c>
      <c r="N2267" s="77">
        <v>0</v>
      </c>
      <c r="O2267" s="77">
        <v>1</v>
      </c>
      <c r="P2267" s="77" t="s">
        <v>12</v>
      </c>
      <c r="Q2267" s="77">
        <v>42.360253399999998</v>
      </c>
      <c r="R2267" s="77">
        <v>-71.058291199999999</v>
      </c>
      <c r="S2267" s="77">
        <v>198.10204494668</v>
      </c>
      <c r="T2267" s="77">
        <v>0</v>
      </c>
      <c r="U2267" s="77">
        <v>0</v>
      </c>
      <c r="V2267" s="77">
        <v>0</v>
      </c>
      <c r="W2267" s="77">
        <v>0</v>
      </c>
      <c r="X2267" s="77">
        <v>0</v>
      </c>
      <c r="Y2267" s="77">
        <v>0</v>
      </c>
      <c r="Z2267" s="77">
        <v>0</v>
      </c>
      <c r="AA2267" s="77">
        <v>0</v>
      </c>
      <c r="AB2267" s="77">
        <v>0</v>
      </c>
      <c r="AC2267" s="77">
        <v>475</v>
      </c>
      <c r="AE2267" s="87" t="str">
        <f t="shared" si="363"/>
        <v>Domestic</v>
      </c>
      <c r="AF2267" s="82" t="str">
        <f t="shared" si="364"/>
        <v>non-student</v>
      </c>
      <c r="AI2267" s="82">
        <f>'GDP per Capita'!N2267</f>
        <v>63809.64</v>
      </c>
      <c r="AJ2267" s="82">
        <f t="shared" si="365"/>
        <v>63809.64</v>
      </c>
      <c r="AK2267" s="82">
        <f t="shared" si="366"/>
        <v>63809.64</v>
      </c>
      <c r="AL2267" s="88">
        <f t="shared" si="367"/>
        <v>7.4440162959703267E-3</v>
      </c>
    </row>
    <row r="2268" spans="1:38">
      <c r="A2268" s="77" t="s">
        <v>322</v>
      </c>
      <c r="B2268" s="77">
        <v>2370</v>
      </c>
      <c r="C2268" s="77">
        <v>32.948178900000002</v>
      </c>
      <c r="D2268" s="77">
        <v>-96.729720599999993</v>
      </c>
      <c r="E2268" s="77" t="s">
        <v>38</v>
      </c>
      <c r="F2268" s="77">
        <v>166</v>
      </c>
      <c r="H2268" s="77" t="s">
        <v>65</v>
      </c>
      <c r="I2268" s="77">
        <v>2015</v>
      </c>
      <c r="J2268" s="77">
        <v>166</v>
      </c>
      <c r="K2268" s="77" t="s">
        <v>29</v>
      </c>
      <c r="L2268" s="77" t="s">
        <v>29</v>
      </c>
      <c r="N2268" s="77">
        <v>0</v>
      </c>
      <c r="O2268" s="77">
        <v>0</v>
      </c>
      <c r="P2268" s="77" t="s">
        <v>12</v>
      </c>
      <c r="Q2268" s="77">
        <v>42.360253399999998</v>
      </c>
      <c r="R2268" s="77">
        <v>-71.058291199999999</v>
      </c>
      <c r="S2268" s="77">
        <v>4955.1959821851096</v>
      </c>
      <c r="T2268" s="77">
        <v>0.87060303696126995</v>
      </c>
      <c r="U2268" s="77">
        <v>233</v>
      </c>
      <c r="V2268" s="77">
        <v>378</v>
      </c>
      <c r="W2268" s="77">
        <v>4.9197999999999999E-2</v>
      </c>
      <c r="X2268" s="77">
        <v>0</v>
      </c>
      <c r="Y2268" s="77">
        <v>0</v>
      </c>
      <c r="Z2268" s="77">
        <v>0</v>
      </c>
      <c r="AA2268" s="77">
        <v>594.62351786221302</v>
      </c>
      <c r="AB2268" s="77">
        <v>0.91980103696127002</v>
      </c>
      <c r="AC2268" s="77">
        <v>1371.6235178622101</v>
      </c>
      <c r="AE2268" s="87" t="str">
        <f t="shared" si="363"/>
        <v>Domestic</v>
      </c>
      <c r="AF2268" s="82" t="str">
        <f t="shared" si="364"/>
        <v>student</v>
      </c>
      <c r="AI2268" s="82">
        <f>'GDP per Capita'!N2268</f>
        <v>63809.64</v>
      </c>
      <c r="AJ2268" s="82">
        <f t="shared" si="365"/>
        <v>63809.64</v>
      </c>
      <c r="AK2268" s="82">
        <f t="shared" si="366"/>
        <v>63809.64</v>
      </c>
      <c r="AL2268" s="88">
        <f t="shared" si="367"/>
        <v>2.14955533029525E-2</v>
      </c>
    </row>
    <row r="2269" spans="1:38">
      <c r="A2269" s="77" t="s">
        <v>548</v>
      </c>
      <c r="B2269" s="77">
        <v>2371</v>
      </c>
      <c r="C2269" s="77">
        <v>18.465298999999899</v>
      </c>
      <c r="D2269" s="77">
        <v>-66.116665999999995</v>
      </c>
      <c r="E2269" s="77" t="s">
        <v>37</v>
      </c>
      <c r="F2269" s="77">
        <v>600</v>
      </c>
      <c r="H2269" s="77" t="s">
        <v>64</v>
      </c>
      <c r="I2269" s="77">
        <v>2015</v>
      </c>
      <c r="J2269" s="77">
        <v>600</v>
      </c>
      <c r="K2269" s="77" t="s">
        <v>29</v>
      </c>
      <c r="L2269" s="77" t="s">
        <v>29</v>
      </c>
      <c r="N2269" s="77">
        <v>0</v>
      </c>
      <c r="O2269" s="77">
        <v>0</v>
      </c>
      <c r="P2269" s="77" t="s">
        <v>12</v>
      </c>
      <c r="Q2269" s="77">
        <v>42.360253399999998</v>
      </c>
      <c r="R2269" s="77">
        <v>-71.058291199999999</v>
      </c>
      <c r="S2269" s="77">
        <v>5395.3685056547602</v>
      </c>
      <c r="T2269" s="77">
        <v>0.93003917150312498</v>
      </c>
      <c r="U2269" s="77">
        <v>233</v>
      </c>
      <c r="V2269" s="77">
        <v>756</v>
      </c>
      <c r="W2269" s="77">
        <v>9.8395999999999997E-2</v>
      </c>
      <c r="X2269" s="77">
        <v>0</v>
      </c>
      <c r="Y2269" s="77">
        <v>0</v>
      </c>
      <c r="Z2269" s="77">
        <v>0</v>
      </c>
      <c r="AA2269" s="77">
        <v>647.44422067857101</v>
      </c>
      <c r="AB2269" s="77">
        <v>1.0284351715031199</v>
      </c>
      <c r="AC2269" s="77">
        <v>2236.4442206785702</v>
      </c>
      <c r="AE2269" s="87" t="str">
        <f t="shared" si="363"/>
        <v>Domestic</v>
      </c>
      <c r="AF2269" s="82" t="str">
        <f t="shared" si="364"/>
        <v>non-student</v>
      </c>
      <c r="AI2269" s="82">
        <f>'GDP per Capita'!N2269</f>
        <v>63809.64</v>
      </c>
      <c r="AJ2269" s="82">
        <f t="shared" si="365"/>
        <v>63809.64</v>
      </c>
      <c r="AK2269" s="82">
        <f t="shared" si="366"/>
        <v>63809.64</v>
      </c>
      <c r="AL2269" s="88">
        <f t="shared" si="367"/>
        <v>3.504868889212618E-2</v>
      </c>
    </row>
    <row r="2270" spans="1:38">
      <c r="A2270" s="77" t="s">
        <v>127</v>
      </c>
      <c r="B2270" s="77">
        <v>2372</v>
      </c>
      <c r="C2270" s="77">
        <v>40.014985600000003</v>
      </c>
      <c r="D2270" s="77">
        <v>-105.27054560000001</v>
      </c>
      <c r="E2270" s="77" t="s">
        <v>37</v>
      </c>
      <c r="F2270" s="77">
        <v>475</v>
      </c>
      <c r="H2270" s="77" t="s">
        <v>66</v>
      </c>
      <c r="I2270" s="77">
        <v>2015</v>
      </c>
      <c r="J2270" s="77">
        <v>475</v>
      </c>
      <c r="K2270" s="77" t="s">
        <v>29</v>
      </c>
      <c r="L2270" s="77" t="s">
        <v>29</v>
      </c>
      <c r="N2270" s="77">
        <v>0</v>
      </c>
      <c r="O2270" s="77">
        <v>0</v>
      </c>
      <c r="P2270" s="77" t="s">
        <v>12</v>
      </c>
      <c r="Q2270" s="77">
        <v>42.360253399999998</v>
      </c>
      <c r="R2270" s="77">
        <v>-71.058291199999999</v>
      </c>
      <c r="S2270" s="77">
        <v>5710.7791872819398</v>
      </c>
      <c r="T2270" s="77">
        <v>0.97283881198129996</v>
      </c>
      <c r="U2270" s="77">
        <v>233</v>
      </c>
      <c r="V2270" s="77">
        <v>756</v>
      </c>
      <c r="W2270" s="77">
        <v>9.8395999999999997E-2</v>
      </c>
      <c r="X2270" s="77">
        <v>0</v>
      </c>
      <c r="Y2270" s="77">
        <v>0</v>
      </c>
      <c r="Z2270" s="77">
        <v>0</v>
      </c>
      <c r="AA2270" s="77">
        <v>685.29350247383297</v>
      </c>
      <c r="AB2270" s="77">
        <v>1.0712348119813</v>
      </c>
      <c r="AC2270" s="77">
        <v>2149.2935024738299</v>
      </c>
      <c r="AE2270" s="87" t="str">
        <f t="shared" si="363"/>
        <v>Domestic</v>
      </c>
      <c r="AF2270" s="82" t="str">
        <f t="shared" si="364"/>
        <v>non-student</v>
      </c>
      <c r="AI2270" s="82">
        <f>'GDP per Capita'!N2270</f>
        <v>63809.64</v>
      </c>
      <c r="AJ2270" s="82">
        <f t="shared" si="365"/>
        <v>63809.64</v>
      </c>
      <c r="AK2270" s="82">
        <f t="shared" si="366"/>
        <v>63809.64</v>
      </c>
      <c r="AL2270" s="88">
        <f t="shared" si="367"/>
        <v>3.3682896541554382E-2</v>
      </c>
    </row>
    <row r="2271" spans="1:38">
      <c r="A2271" s="77" t="s">
        <v>83</v>
      </c>
      <c r="B2271" s="77">
        <v>2373</v>
      </c>
      <c r="C2271" s="77">
        <v>22.283345399999899</v>
      </c>
      <c r="D2271" s="77">
        <v>39.112814499999999</v>
      </c>
      <c r="E2271" s="77" t="s">
        <v>37</v>
      </c>
      <c r="F2271" s="77">
        <v>475</v>
      </c>
      <c r="H2271" s="77" t="s">
        <v>66</v>
      </c>
      <c r="I2271" s="77">
        <v>2015</v>
      </c>
      <c r="J2271" s="77">
        <v>475</v>
      </c>
      <c r="K2271" s="77" t="s">
        <v>570</v>
      </c>
      <c r="L2271" s="77" t="s">
        <v>32</v>
      </c>
      <c r="N2271" s="77">
        <v>0</v>
      </c>
      <c r="O2271" s="77">
        <v>0</v>
      </c>
      <c r="P2271" s="77" t="s">
        <v>12</v>
      </c>
      <c r="Q2271" s="77">
        <v>42.360253399999998</v>
      </c>
      <c r="R2271" s="77">
        <v>-71.058291199999999</v>
      </c>
      <c r="S2271" s="77">
        <v>19763.801736807301</v>
      </c>
      <c r="T2271" s="77">
        <v>3.0576851064694299</v>
      </c>
      <c r="U2271" s="77">
        <v>233</v>
      </c>
      <c r="V2271" s="77">
        <v>756</v>
      </c>
      <c r="W2271" s="77">
        <v>9.8395999999999997E-2</v>
      </c>
      <c r="X2271" s="77">
        <v>0</v>
      </c>
      <c r="Y2271" s="77">
        <v>0</v>
      </c>
      <c r="Z2271" s="77">
        <v>0</v>
      </c>
      <c r="AA2271" s="77">
        <v>1808.3878589178701</v>
      </c>
      <c r="AB2271" s="77">
        <v>3.1560811064694301</v>
      </c>
      <c r="AC2271" s="77">
        <v>3272.3878589178698</v>
      </c>
      <c r="AE2271" s="87" t="str">
        <f t="shared" si="363"/>
        <v>International</v>
      </c>
      <c r="AF2271" s="82" t="str">
        <f t="shared" si="364"/>
        <v>non-student</v>
      </c>
      <c r="AI2271" s="82">
        <f>'GDP per Capita'!N2271</f>
        <v>21764.39</v>
      </c>
      <c r="AJ2271" s="82">
        <f t="shared" si="365"/>
        <v>21764.39</v>
      </c>
      <c r="AK2271" s="82">
        <f t="shared" si="366"/>
        <v>21764.39</v>
      </c>
      <c r="AL2271" s="88">
        <f t="shared" si="367"/>
        <v>0.15035513786133542</v>
      </c>
    </row>
    <row r="2272" spans="1:38">
      <c r="A2272" s="77" t="s">
        <v>549</v>
      </c>
      <c r="B2272" s="77">
        <v>2374</v>
      </c>
      <c r="C2272" s="77">
        <v>32.314035400000002</v>
      </c>
      <c r="D2272" s="77">
        <v>-106.7798078</v>
      </c>
      <c r="E2272" s="77" t="s">
        <v>38</v>
      </c>
      <c r="F2272" s="77">
        <v>166</v>
      </c>
      <c r="H2272" s="77" t="s">
        <v>65</v>
      </c>
      <c r="I2272" s="77">
        <v>2015</v>
      </c>
      <c r="J2272" s="77">
        <v>166</v>
      </c>
      <c r="K2272" s="77" t="s">
        <v>29</v>
      </c>
      <c r="L2272" s="77" t="s">
        <v>29</v>
      </c>
      <c r="N2272" s="77">
        <v>0</v>
      </c>
      <c r="O2272" s="77">
        <v>0</v>
      </c>
      <c r="P2272" s="77" t="s">
        <v>12</v>
      </c>
      <c r="Q2272" s="77">
        <v>42.360253399999998</v>
      </c>
      <c r="R2272" s="77">
        <v>-71.058291199999999</v>
      </c>
      <c r="S2272" s="77">
        <v>6642.2438761180701</v>
      </c>
      <c r="T2272" s="77">
        <v>1.10025726430657</v>
      </c>
      <c r="U2272" s="77">
        <v>233</v>
      </c>
      <c r="V2272" s="77">
        <v>378</v>
      </c>
      <c r="W2272" s="77">
        <v>4.9197999999999999E-2</v>
      </c>
      <c r="X2272" s="77">
        <v>0</v>
      </c>
      <c r="Y2272" s="77">
        <v>0</v>
      </c>
      <c r="Z2272" s="77">
        <v>0</v>
      </c>
      <c r="AA2272" s="77">
        <v>797.06926513416897</v>
      </c>
      <c r="AB2272" s="77">
        <v>1.1494552643065701</v>
      </c>
      <c r="AC2272" s="77">
        <v>1574.0692651341601</v>
      </c>
      <c r="AE2272" s="87" t="str">
        <f t="shared" si="363"/>
        <v>Domestic</v>
      </c>
      <c r="AF2272" s="82" t="str">
        <f t="shared" si="364"/>
        <v>student</v>
      </c>
      <c r="AI2272" s="82">
        <f>'GDP per Capita'!N2272</f>
        <v>63809.64</v>
      </c>
      <c r="AJ2272" s="82">
        <f t="shared" si="365"/>
        <v>63809.64</v>
      </c>
      <c r="AK2272" s="82">
        <f t="shared" si="366"/>
        <v>63809.64</v>
      </c>
      <c r="AL2272" s="88">
        <f t="shared" si="367"/>
        <v>2.4668204759252053E-2</v>
      </c>
    </row>
    <row r="2273" spans="1:38">
      <c r="A2273" s="77" t="s">
        <v>505</v>
      </c>
      <c r="B2273" s="77">
        <v>2375</v>
      </c>
      <c r="C2273" s="77">
        <v>42.633424699999999</v>
      </c>
      <c r="D2273" s="77">
        <v>-71.316171800000006</v>
      </c>
      <c r="E2273" s="77" t="s">
        <v>37</v>
      </c>
      <c r="F2273" s="77">
        <v>635</v>
      </c>
      <c r="H2273" s="77" t="s">
        <v>64</v>
      </c>
      <c r="I2273" s="77">
        <v>2015</v>
      </c>
      <c r="J2273" s="77">
        <v>635</v>
      </c>
      <c r="K2273" s="77" t="s">
        <v>29</v>
      </c>
      <c r="L2273" s="77" t="s">
        <v>29</v>
      </c>
      <c r="N2273" s="77">
        <v>0</v>
      </c>
      <c r="O2273" s="77">
        <v>1</v>
      </c>
      <c r="P2273" s="77" t="s">
        <v>12</v>
      </c>
      <c r="Q2273" s="77">
        <v>42.360253399999998</v>
      </c>
      <c r="R2273" s="77">
        <v>-71.058291199999999</v>
      </c>
      <c r="S2273" s="77">
        <v>74.0179094416373</v>
      </c>
      <c r="T2273" s="77">
        <v>0</v>
      </c>
      <c r="U2273" s="77">
        <v>0</v>
      </c>
      <c r="V2273" s="77">
        <v>0</v>
      </c>
      <c r="W2273" s="77">
        <v>0</v>
      </c>
      <c r="X2273" s="77">
        <v>0</v>
      </c>
      <c r="Y2273" s="77">
        <v>0</v>
      </c>
      <c r="Z2273" s="77">
        <v>0</v>
      </c>
      <c r="AA2273" s="77">
        <v>0</v>
      </c>
      <c r="AB2273" s="77">
        <v>0</v>
      </c>
      <c r="AC2273" s="77">
        <v>635</v>
      </c>
      <c r="AE2273" s="87" t="str">
        <f t="shared" si="363"/>
        <v>Domestic</v>
      </c>
      <c r="AF2273" s="82" t="str">
        <f t="shared" si="364"/>
        <v>non-student</v>
      </c>
      <c r="AI2273" s="82">
        <f>'GDP per Capita'!N2273</f>
        <v>63809.64</v>
      </c>
      <c r="AJ2273" s="82">
        <f t="shared" si="365"/>
        <v>63809.64</v>
      </c>
      <c r="AK2273" s="82">
        <f t="shared" si="366"/>
        <v>63809.64</v>
      </c>
      <c r="AL2273" s="88">
        <f t="shared" si="367"/>
        <v>9.951474416718226E-3</v>
      </c>
    </row>
    <row r="2274" spans="1:38">
      <c r="A2274" s="77" t="s">
        <v>305</v>
      </c>
      <c r="B2274" s="77">
        <v>2376</v>
      </c>
      <c r="C2274" s="77">
        <v>40.825491399999997</v>
      </c>
      <c r="D2274" s="77">
        <v>-73.681282008303199</v>
      </c>
      <c r="E2274" s="77" t="s">
        <v>42</v>
      </c>
      <c r="F2274" s="77">
        <v>1635</v>
      </c>
      <c r="H2274" s="77" t="s">
        <v>64</v>
      </c>
      <c r="I2274" s="77">
        <v>2015</v>
      </c>
      <c r="J2274" s="77">
        <v>1635</v>
      </c>
      <c r="K2274" s="77" t="s">
        <v>29</v>
      </c>
      <c r="L2274" s="77" t="s">
        <v>29</v>
      </c>
      <c r="N2274" s="77">
        <v>0</v>
      </c>
      <c r="O2274" s="77">
        <v>0</v>
      </c>
      <c r="P2274" s="77" t="s">
        <v>12</v>
      </c>
      <c r="Q2274" s="77">
        <v>42.360253399999998</v>
      </c>
      <c r="R2274" s="77">
        <v>-71.058291199999999</v>
      </c>
      <c r="S2274" s="77">
        <v>553.86443673787699</v>
      </c>
      <c r="T2274" s="77">
        <v>0.23476660610419101</v>
      </c>
      <c r="U2274" s="77">
        <v>233</v>
      </c>
      <c r="V2274" s="77">
        <v>756</v>
      </c>
      <c r="W2274" s="77">
        <v>9.8395999999999997E-2</v>
      </c>
      <c r="X2274" s="77">
        <v>0</v>
      </c>
      <c r="Y2274" s="77">
        <v>0</v>
      </c>
      <c r="Z2274" s="77">
        <v>0</v>
      </c>
      <c r="AA2274" s="77">
        <v>106.34197185367201</v>
      </c>
      <c r="AB2274" s="77">
        <v>0.33316260610419102</v>
      </c>
      <c r="AC2274" s="77">
        <v>2730.3419718536702</v>
      </c>
      <c r="AE2274" s="87" t="str">
        <f t="shared" si="363"/>
        <v>Domestic</v>
      </c>
      <c r="AF2274" s="82" t="str">
        <f t="shared" si="364"/>
        <v>non-student</v>
      </c>
      <c r="AI2274" s="82">
        <f>'GDP per Capita'!N2274</f>
        <v>63809.64</v>
      </c>
      <c r="AJ2274" s="82">
        <f t="shared" si="365"/>
        <v>63809.64</v>
      </c>
      <c r="AK2274" s="82">
        <f t="shared" si="366"/>
        <v>63809.64</v>
      </c>
      <c r="AL2274" s="88">
        <f t="shared" si="367"/>
        <v>4.278886343589574E-2</v>
      </c>
    </row>
    <row r="2275" spans="1:38">
      <c r="A2275" s="77" t="s">
        <v>224</v>
      </c>
      <c r="B2275" s="77">
        <v>2377</v>
      </c>
      <c r="C2275" s="77">
        <v>51.083419599999999</v>
      </c>
      <c r="D2275" s="77">
        <v>10.4234469</v>
      </c>
      <c r="E2275" s="77" t="s">
        <v>42</v>
      </c>
      <c r="F2275" s="77">
        <v>600</v>
      </c>
      <c r="H2275" s="77" t="s">
        <v>64</v>
      </c>
      <c r="I2275" s="77">
        <v>2015</v>
      </c>
      <c r="J2275" s="77">
        <v>600</v>
      </c>
      <c r="K2275" s="77" t="s">
        <v>224</v>
      </c>
      <c r="L2275" s="77" t="s">
        <v>31</v>
      </c>
      <c r="N2275" s="77">
        <v>0</v>
      </c>
      <c r="O2275" s="77">
        <v>0</v>
      </c>
      <c r="P2275" s="77" t="s">
        <v>12</v>
      </c>
      <c r="Q2275" s="77">
        <v>42.360253399999998</v>
      </c>
      <c r="R2275" s="77">
        <v>-71.058291199999999</v>
      </c>
      <c r="S2275" s="77">
        <v>11926.634701266899</v>
      </c>
      <c r="T2275" s="77">
        <v>1.85207153525013</v>
      </c>
      <c r="U2275" s="77">
        <v>233</v>
      </c>
      <c r="V2275" s="77">
        <v>756</v>
      </c>
      <c r="W2275" s="77">
        <v>9.8395999999999997E-2</v>
      </c>
      <c r="X2275" s="77">
        <v>0</v>
      </c>
      <c r="Y2275" s="77">
        <v>0</v>
      </c>
      <c r="Z2275" s="77">
        <v>0</v>
      </c>
      <c r="AA2275" s="77">
        <v>1252.29664363302</v>
      </c>
      <c r="AB2275" s="77">
        <v>1.9504675352501299</v>
      </c>
      <c r="AC2275" s="77">
        <v>2841.2966436330198</v>
      </c>
      <c r="AE2275" s="87" t="str">
        <f t="shared" si="363"/>
        <v>International</v>
      </c>
      <c r="AF2275" s="82" t="str">
        <f t="shared" si="364"/>
        <v>non-student</v>
      </c>
      <c r="AI2275" s="82">
        <f>'GDP per Capita'!N2275</f>
        <v>49180.54</v>
      </c>
      <c r="AJ2275" s="82">
        <f t="shared" si="365"/>
        <v>49180.54</v>
      </c>
      <c r="AK2275" s="82">
        <f t="shared" si="366"/>
        <v>49180.54</v>
      </c>
      <c r="AL2275" s="88">
        <f t="shared" si="367"/>
        <v>5.7772782560602622E-2</v>
      </c>
    </row>
    <row r="2276" spans="1:38">
      <c r="A2276" s="77" t="s">
        <v>327</v>
      </c>
      <c r="B2276" s="77">
        <v>2378</v>
      </c>
      <c r="C2276" s="77">
        <v>42.387596799999997</v>
      </c>
      <c r="D2276" s="77">
        <v>-71.099496799999997</v>
      </c>
      <c r="E2276" s="77" t="s">
        <v>42</v>
      </c>
      <c r="F2276" s="77">
        <v>535</v>
      </c>
      <c r="H2276" s="77" t="s">
        <v>64</v>
      </c>
      <c r="I2276" s="77">
        <v>2015</v>
      </c>
      <c r="J2276" s="77">
        <v>535</v>
      </c>
      <c r="K2276" s="77" t="s">
        <v>29</v>
      </c>
      <c r="L2276" s="77" t="s">
        <v>29</v>
      </c>
      <c r="N2276" s="77">
        <v>0</v>
      </c>
      <c r="O2276" s="77">
        <v>1</v>
      </c>
      <c r="P2276" s="77" t="s">
        <v>12</v>
      </c>
      <c r="Q2276" s="77">
        <v>42.360253399999998</v>
      </c>
      <c r="R2276" s="77">
        <v>-71.058291199999999</v>
      </c>
      <c r="S2276" s="77">
        <v>9.0998737616289596</v>
      </c>
      <c r="T2276" s="77">
        <v>0</v>
      </c>
      <c r="U2276" s="77">
        <v>0</v>
      </c>
      <c r="V2276" s="77">
        <v>0</v>
      </c>
      <c r="W2276" s="77">
        <v>0</v>
      </c>
      <c r="X2276" s="77">
        <v>0</v>
      </c>
      <c r="Y2276" s="77">
        <v>0</v>
      </c>
      <c r="Z2276" s="77">
        <v>0</v>
      </c>
      <c r="AA2276" s="77">
        <v>0</v>
      </c>
      <c r="AB2276" s="77">
        <v>0</v>
      </c>
      <c r="AC2276" s="77">
        <v>535</v>
      </c>
      <c r="AE2276" s="87" t="str">
        <f t="shared" si="363"/>
        <v>Domestic</v>
      </c>
      <c r="AF2276" s="82" t="str">
        <f t="shared" si="364"/>
        <v>non-student</v>
      </c>
      <c r="AI2276" s="82">
        <f>'GDP per Capita'!N2276</f>
        <v>63809.64</v>
      </c>
      <c r="AJ2276" s="82">
        <f t="shared" si="365"/>
        <v>63809.64</v>
      </c>
      <c r="AK2276" s="82">
        <f t="shared" si="366"/>
        <v>63809.64</v>
      </c>
      <c r="AL2276" s="88">
        <f t="shared" si="367"/>
        <v>8.3843130912507891E-3</v>
      </c>
    </row>
    <row r="2277" spans="1:38">
      <c r="A2277" s="77" t="s">
        <v>136</v>
      </c>
      <c r="B2277" s="77">
        <v>2379</v>
      </c>
      <c r="C2277" s="77">
        <v>42.418429600000003</v>
      </c>
      <c r="D2277" s="77">
        <v>-71.106163899999999</v>
      </c>
      <c r="E2277" s="77" t="s">
        <v>38</v>
      </c>
      <c r="F2277" s="77">
        <v>166</v>
      </c>
      <c r="H2277" s="77" t="s">
        <v>65</v>
      </c>
      <c r="I2277" s="77">
        <v>2015</v>
      </c>
      <c r="J2277" s="77">
        <v>166</v>
      </c>
      <c r="K2277" s="77" t="s">
        <v>29</v>
      </c>
      <c r="L2277" s="77" t="s">
        <v>29</v>
      </c>
      <c r="N2277" s="77">
        <v>0</v>
      </c>
      <c r="O2277" s="77">
        <v>1</v>
      </c>
      <c r="P2277" s="77" t="s">
        <v>12</v>
      </c>
      <c r="Q2277" s="77">
        <v>42.360253399999998</v>
      </c>
      <c r="R2277" s="77">
        <v>-71.058291199999999</v>
      </c>
      <c r="S2277" s="77">
        <v>15.1399328520436</v>
      </c>
      <c r="T2277" s="77">
        <v>0</v>
      </c>
      <c r="U2277" s="77">
        <v>0</v>
      </c>
      <c r="V2277" s="77">
        <v>0</v>
      </c>
      <c r="W2277" s="77">
        <v>0</v>
      </c>
      <c r="X2277" s="77">
        <v>0</v>
      </c>
      <c r="Y2277" s="77">
        <v>0</v>
      </c>
      <c r="Z2277" s="77">
        <v>0</v>
      </c>
      <c r="AA2277" s="77">
        <v>0</v>
      </c>
      <c r="AB2277" s="77">
        <v>0</v>
      </c>
      <c r="AC2277" s="77">
        <v>166</v>
      </c>
      <c r="AE2277" s="87" t="str">
        <f t="shared" si="363"/>
        <v>Domestic</v>
      </c>
      <c r="AF2277" s="82" t="str">
        <f t="shared" si="364"/>
        <v>student</v>
      </c>
      <c r="AI2277" s="82">
        <f>'GDP per Capita'!N2277</f>
        <v>63809.64</v>
      </c>
      <c r="AJ2277" s="82">
        <f t="shared" si="365"/>
        <v>63809.64</v>
      </c>
      <c r="AK2277" s="82">
        <f t="shared" si="366"/>
        <v>63809.64</v>
      </c>
      <c r="AL2277" s="88">
        <f t="shared" si="367"/>
        <v>2.6014878002759458E-3</v>
      </c>
    </row>
    <row r="2278" spans="1:38">
      <c r="A2278" s="77" t="s">
        <v>83</v>
      </c>
      <c r="B2278" s="77">
        <v>2380</v>
      </c>
      <c r="C2278" s="77">
        <v>22.283345399999899</v>
      </c>
      <c r="D2278" s="77">
        <v>39.112814499999999</v>
      </c>
      <c r="E2278" s="77" t="s">
        <v>39</v>
      </c>
      <c r="F2278" s="77">
        <v>575</v>
      </c>
      <c r="H2278" s="77" t="s">
        <v>66</v>
      </c>
      <c r="I2278" s="77">
        <v>2015</v>
      </c>
      <c r="J2278" s="77">
        <v>575</v>
      </c>
      <c r="K2278" s="77" t="s">
        <v>570</v>
      </c>
      <c r="L2278" s="77" t="s">
        <v>32</v>
      </c>
      <c r="N2278" s="77">
        <v>0</v>
      </c>
      <c r="O2278" s="77">
        <v>0</v>
      </c>
      <c r="P2278" s="77" t="s">
        <v>12</v>
      </c>
      <c r="Q2278" s="77">
        <v>42.360253399999998</v>
      </c>
      <c r="R2278" s="77">
        <v>-71.058291199999999</v>
      </c>
      <c r="S2278" s="77">
        <v>19763.801736807301</v>
      </c>
      <c r="T2278" s="77">
        <v>3.0576851064694299</v>
      </c>
      <c r="U2278" s="77">
        <v>233</v>
      </c>
      <c r="V2278" s="77">
        <v>756</v>
      </c>
      <c r="W2278" s="77">
        <v>9.8395999999999997E-2</v>
      </c>
      <c r="X2278" s="77">
        <v>0</v>
      </c>
      <c r="Y2278" s="77">
        <v>0</v>
      </c>
      <c r="Z2278" s="77">
        <v>0</v>
      </c>
      <c r="AA2278" s="77">
        <v>1808.3878589178701</v>
      </c>
      <c r="AB2278" s="77">
        <v>3.1560811064694301</v>
      </c>
      <c r="AC2278" s="77">
        <v>3372.3878589178698</v>
      </c>
      <c r="AE2278" s="87" t="str">
        <f t="shared" si="363"/>
        <v>International</v>
      </c>
      <c r="AF2278" s="82" t="str">
        <f t="shared" si="364"/>
        <v>non-student</v>
      </c>
      <c r="AI2278" s="82">
        <f>'GDP per Capita'!N2278</f>
        <v>21764.39</v>
      </c>
      <c r="AJ2278" s="82">
        <f t="shared" si="365"/>
        <v>21764.39</v>
      </c>
      <c r="AK2278" s="82">
        <f t="shared" si="366"/>
        <v>21764.39</v>
      </c>
      <c r="AL2278" s="88">
        <f t="shared" si="367"/>
        <v>0.15494979914060858</v>
      </c>
    </row>
    <row r="2279" spans="1:38">
      <c r="A2279" s="77" t="s">
        <v>215</v>
      </c>
      <c r="B2279" s="77">
        <v>2381</v>
      </c>
      <c r="C2279" s="77">
        <v>38.626417799999999</v>
      </c>
      <c r="D2279" s="77">
        <v>-90.199837799999997</v>
      </c>
      <c r="E2279" s="77" t="s">
        <v>42</v>
      </c>
      <c r="F2279" s="77">
        <v>0</v>
      </c>
      <c r="H2279" s="77" t="s">
        <v>63</v>
      </c>
      <c r="I2279" s="77">
        <v>2015</v>
      </c>
      <c r="J2279" s="77">
        <v>0</v>
      </c>
      <c r="K2279" s="77" t="s">
        <v>29</v>
      </c>
      <c r="L2279" s="77" t="s">
        <v>29</v>
      </c>
      <c r="N2279" s="77">
        <v>0</v>
      </c>
      <c r="O2279" s="77">
        <v>0</v>
      </c>
      <c r="P2279" s="77" t="s">
        <v>12</v>
      </c>
      <c r="Q2279" s="77">
        <v>42.360253399999998</v>
      </c>
      <c r="R2279" s="77">
        <v>-71.058291199999999</v>
      </c>
      <c r="S2279" s="77">
        <v>3334.1284997890298</v>
      </c>
      <c r="T2279" s="77">
        <v>0.61611739185358005</v>
      </c>
      <c r="U2279" s="77">
        <v>233</v>
      </c>
      <c r="V2279" s="77">
        <v>756</v>
      </c>
      <c r="W2279" s="77">
        <v>9.8395999999999997E-2</v>
      </c>
      <c r="X2279" s="77">
        <v>0</v>
      </c>
      <c r="Y2279" s="77">
        <v>0</v>
      </c>
      <c r="Z2279" s="77">
        <v>0</v>
      </c>
      <c r="AA2279" s="77">
        <v>640.152671959494</v>
      </c>
      <c r="AB2279" s="77">
        <v>0.71451339185357998</v>
      </c>
      <c r="AC2279" s="77">
        <v>1629.1526719594899</v>
      </c>
      <c r="AE2279" s="87" t="str">
        <f t="shared" si="363"/>
        <v>Domestic</v>
      </c>
      <c r="AF2279" s="82" t="str">
        <f t="shared" si="364"/>
        <v>non-student</v>
      </c>
      <c r="AI2279" s="82">
        <f>'GDP per Capita'!N2279</f>
        <v>63809.64</v>
      </c>
      <c r="AJ2279" s="82">
        <f t="shared" si="365"/>
        <v>63809.64</v>
      </c>
      <c r="AK2279" s="82">
        <f t="shared" si="366"/>
        <v>63809.64</v>
      </c>
      <c r="AL2279" s="88">
        <f t="shared" si="367"/>
        <v>2.553145060776851E-2</v>
      </c>
    </row>
    <row r="2280" spans="1:38">
      <c r="A2280" s="77" t="s">
        <v>322</v>
      </c>
      <c r="B2280" s="77">
        <v>2382</v>
      </c>
      <c r="C2280" s="77">
        <v>32.948178900000002</v>
      </c>
      <c r="D2280" s="77">
        <v>-96.729720599999993</v>
      </c>
      <c r="E2280" s="77" t="s">
        <v>38</v>
      </c>
      <c r="F2280" s="77">
        <v>166</v>
      </c>
      <c r="H2280" s="77" t="s">
        <v>65</v>
      </c>
      <c r="I2280" s="77">
        <v>2015</v>
      </c>
      <c r="J2280" s="77">
        <v>166</v>
      </c>
      <c r="K2280" s="77" t="s">
        <v>29</v>
      </c>
      <c r="L2280" s="77" t="s">
        <v>29</v>
      </c>
      <c r="N2280" s="77">
        <v>0</v>
      </c>
      <c r="O2280" s="77">
        <v>0</v>
      </c>
      <c r="P2280" s="77" t="s">
        <v>12</v>
      </c>
      <c r="Q2280" s="77">
        <v>42.360253399999998</v>
      </c>
      <c r="R2280" s="77">
        <v>-71.058291199999999</v>
      </c>
      <c r="S2280" s="77">
        <v>4955.1959821851096</v>
      </c>
      <c r="T2280" s="77">
        <v>0.87060303696126995</v>
      </c>
      <c r="U2280" s="77">
        <v>233</v>
      </c>
      <c r="V2280" s="77">
        <v>378</v>
      </c>
      <c r="W2280" s="77">
        <v>4.9197999999999999E-2</v>
      </c>
      <c r="X2280" s="77">
        <v>0</v>
      </c>
      <c r="Y2280" s="77">
        <v>0</v>
      </c>
      <c r="Z2280" s="77">
        <v>0</v>
      </c>
      <c r="AA2280" s="77">
        <v>594.62351786221302</v>
      </c>
      <c r="AB2280" s="77">
        <v>0.91980103696127002</v>
      </c>
      <c r="AC2280" s="77">
        <v>1371.6235178622101</v>
      </c>
      <c r="AE2280" s="87" t="str">
        <f t="shared" si="363"/>
        <v>Domestic</v>
      </c>
      <c r="AF2280" s="82" t="str">
        <f t="shared" si="364"/>
        <v>student</v>
      </c>
      <c r="AI2280" s="82">
        <f>'GDP per Capita'!N2280</f>
        <v>63809.64</v>
      </c>
      <c r="AJ2280" s="82">
        <f t="shared" si="365"/>
        <v>63809.64</v>
      </c>
      <c r="AK2280" s="82">
        <f t="shared" si="366"/>
        <v>63809.64</v>
      </c>
      <c r="AL2280" s="88">
        <f t="shared" si="367"/>
        <v>2.14955533029525E-2</v>
      </c>
    </row>
    <row r="2281" spans="1:38">
      <c r="A2281" s="77" t="s">
        <v>432</v>
      </c>
      <c r="B2281" s="77">
        <v>2383</v>
      </c>
      <c r="C2281" s="77">
        <v>47.372394100000001</v>
      </c>
      <c r="D2281" s="77">
        <v>8.5423328000000005</v>
      </c>
      <c r="E2281" s="77" t="s">
        <v>37</v>
      </c>
      <c r="F2281" s="77">
        <v>475</v>
      </c>
      <c r="H2281" s="77" t="s">
        <v>66</v>
      </c>
      <c r="I2281" s="77">
        <v>2015</v>
      </c>
      <c r="J2281" s="77">
        <v>475</v>
      </c>
      <c r="K2281" s="77" t="s">
        <v>575</v>
      </c>
      <c r="L2281" s="77" t="s">
        <v>31</v>
      </c>
      <c r="N2281" s="77">
        <v>0</v>
      </c>
      <c r="O2281" s="77">
        <v>0</v>
      </c>
      <c r="P2281" s="77" t="s">
        <v>12</v>
      </c>
      <c r="Q2281" s="77">
        <v>42.360253399999998</v>
      </c>
      <c r="R2281" s="77">
        <v>-71.058291199999999</v>
      </c>
      <c r="S2281" s="77">
        <v>12035.823439510201</v>
      </c>
      <c r="T2281" s="77">
        <v>1.8681248252517499</v>
      </c>
      <c r="U2281" s="77">
        <v>233</v>
      </c>
      <c r="V2281" s="77">
        <v>756</v>
      </c>
      <c r="W2281" s="77">
        <v>9.8395999999999997E-2</v>
      </c>
      <c r="X2281" s="77">
        <v>0</v>
      </c>
      <c r="Y2281" s="77">
        <v>0</v>
      </c>
      <c r="Z2281" s="77">
        <v>0</v>
      </c>
      <c r="AA2281" s="77">
        <v>1263.7614611485701</v>
      </c>
      <c r="AB2281" s="77">
        <v>1.9665208252517501</v>
      </c>
      <c r="AC2281" s="77">
        <v>2727.7614611485701</v>
      </c>
      <c r="AE2281" s="87" t="str">
        <f t="shared" si="363"/>
        <v>International</v>
      </c>
      <c r="AF2281" s="82" t="str">
        <f t="shared" si="364"/>
        <v>non-student</v>
      </c>
      <c r="AI2281" s="82">
        <f>'GDP per Capita'!N2281</f>
        <v>84665.279999999999</v>
      </c>
      <c r="AJ2281" s="82">
        <f t="shared" si="365"/>
        <v>84665.279999999999</v>
      </c>
      <c r="AK2281" s="82">
        <f t="shared" si="366"/>
        <v>84665.279999999999</v>
      </c>
      <c r="AL2281" s="88">
        <f t="shared" si="367"/>
        <v>3.2218182720810354E-2</v>
      </c>
    </row>
    <row r="2282" spans="1:38">
      <c r="A2282" s="77" t="s">
        <v>472</v>
      </c>
      <c r="B2282" s="77">
        <v>2384</v>
      </c>
      <c r="C2282" s="77">
        <v>35.180345899999999</v>
      </c>
      <c r="D2282" s="77">
        <v>128.1079953</v>
      </c>
      <c r="E2282" s="77" t="s">
        <v>39</v>
      </c>
      <c r="F2282" s="77">
        <v>670</v>
      </c>
      <c r="H2282" s="77" t="s">
        <v>65</v>
      </c>
      <c r="I2282" s="77">
        <v>2015</v>
      </c>
      <c r="J2282" s="77">
        <v>670</v>
      </c>
      <c r="K2282" s="77" t="s">
        <v>317</v>
      </c>
      <c r="L2282" s="77" t="s">
        <v>30</v>
      </c>
      <c r="N2282" s="77">
        <v>0</v>
      </c>
      <c r="O2282" s="77">
        <v>0</v>
      </c>
      <c r="P2282" s="77" t="s">
        <v>12</v>
      </c>
      <c r="Q2282" s="77">
        <v>42.360253399999998</v>
      </c>
      <c r="R2282" s="77">
        <v>-71.058291199999999</v>
      </c>
      <c r="S2282" s="77">
        <v>22350.664653915901</v>
      </c>
      <c r="T2282" s="77">
        <v>3.4793902545598199</v>
      </c>
      <c r="U2282" s="77">
        <v>233</v>
      </c>
      <c r="V2282" s="77">
        <v>756</v>
      </c>
      <c r="W2282" s="77">
        <v>9.8395999999999997E-2</v>
      </c>
      <c r="X2282" s="77">
        <v>0</v>
      </c>
      <c r="Y2282" s="77">
        <v>0</v>
      </c>
      <c r="Z2282" s="77">
        <v>0</v>
      </c>
      <c r="AA2282" s="77">
        <v>2045.0858158333101</v>
      </c>
      <c r="AB2282" s="77">
        <v>3.57778625455982</v>
      </c>
      <c r="AC2282" s="77">
        <v>3704.0858158333099</v>
      </c>
      <c r="AE2282" s="87" t="str">
        <f t="shared" si="363"/>
        <v>International</v>
      </c>
      <c r="AF2282" s="82" t="str">
        <f t="shared" si="364"/>
        <v>non-student</v>
      </c>
      <c r="AI2282" s="82">
        <f>'GDP per Capita'!N2282</f>
        <v>32154.02</v>
      </c>
      <c r="AJ2282" s="82">
        <f t="shared" si="365"/>
        <v>32154.02</v>
      </c>
      <c r="AK2282" s="82">
        <f t="shared" si="366"/>
        <v>32154.02</v>
      </c>
      <c r="AL2282" s="88">
        <f t="shared" si="367"/>
        <v>0.11519821832023834</v>
      </c>
    </row>
    <row r="2283" spans="1:38">
      <c r="A2283" s="77" t="s">
        <v>127</v>
      </c>
      <c r="B2283" s="77">
        <v>2385</v>
      </c>
      <c r="C2283" s="77">
        <v>40.014985600000003</v>
      </c>
      <c r="D2283" s="77">
        <v>-105.27054560000001</v>
      </c>
      <c r="E2283" s="77" t="s">
        <v>37</v>
      </c>
      <c r="F2283" s="77">
        <v>475</v>
      </c>
      <c r="H2283" s="77" t="s">
        <v>66</v>
      </c>
      <c r="I2283" s="77">
        <v>2015</v>
      </c>
      <c r="J2283" s="77">
        <v>475</v>
      </c>
      <c r="K2283" s="77" t="s">
        <v>29</v>
      </c>
      <c r="L2283" s="77" t="s">
        <v>29</v>
      </c>
      <c r="N2283" s="77">
        <v>0</v>
      </c>
      <c r="O2283" s="77">
        <v>0</v>
      </c>
      <c r="P2283" s="77" t="s">
        <v>12</v>
      </c>
      <c r="Q2283" s="77">
        <v>42.360253399999998</v>
      </c>
      <c r="R2283" s="77">
        <v>-71.058291199999999</v>
      </c>
      <c r="S2283" s="77">
        <v>5710.7791872819398</v>
      </c>
      <c r="T2283" s="77">
        <v>0.97283881198129996</v>
      </c>
      <c r="U2283" s="77">
        <v>233</v>
      </c>
      <c r="V2283" s="77">
        <v>756</v>
      </c>
      <c r="W2283" s="77">
        <v>9.8395999999999997E-2</v>
      </c>
      <c r="X2283" s="77">
        <v>0</v>
      </c>
      <c r="Y2283" s="77">
        <v>0</v>
      </c>
      <c r="Z2283" s="77">
        <v>0</v>
      </c>
      <c r="AA2283" s="77">
        <v>685.29350247383297</v>
      </c>
      <c r="AB2283" s="77">
        <v>1.0712348119813</v>
      </c>
      <c r="AC2283" s="77">
        <v>2149.2935024738299</v>
      </c>
      <c r="AE2283" s="87" t="str">
        <f t="shared" si="363"/>
        <v>Domestic</v>
      </c>
      <c r="AF2283" s="82" t="str">
        <f t="shared" si="364"/>
        <v>non-student</v>
      </c>
      <c r="AI2283" s="82">
        <f>'GDP per Capita'!N2283</f>
        <v>63809.64</v>
      </c>
      <c r="AJ2283" s="82">
        <f t="shared" si="365"/>
        <v>63809.64</v>
      </c>
      <c r="AK2283" s="82">
        <f t="shared" si="366"/>
        <v>63809.64</v>
      </c>
      <c r="AL2283" s="88">
        <f t="shared" si="367"/>
        <v>3.3682896541554382E-2</v>
      </c>
    </row>
    <row r="2284" spans="1:38">
      <c r="A2284" s="77" t="s">
        <v>453</v>
      </c>
      <c r="B2284" s="77">
        <v>2386</v>
      </c>
      <c r="C2284" s="77">
        <v>42.360253399999998</v>
      </c>
      <c r="D2284" s="77">
        <v>-71.058291199999999</v>
      </c>
      <c r="E2284" s="77" t="s">
        <v>42</v>
      </c>
      <c r="F2284" s="77">
        <v>575</v>
      </c>
      <c r="H2284" s="77" t="s">
        <v>66</v>
      </c>
      <c r="I2284" s="77">
        <v>2015</v>
      </c>
      <c r="J2284" s="77">
        <v>575</v>
      </c>
      <c r="K2284" s="77" t="s">
        <v>29</v>
      </c>
      <c r="L2284" s="77" t="s">
        <v>29</v>
      </c>
      <c r="N2284" s="77">
        <v>0</v>
      </c>
      <c r="O2284" s="77">
        <v>1</v>
      </c>
      <c r="P2284" s="77" t="s">
        <v>12</v>
      </c>
      <c r="Q2284" s="77">
        <v>42.360253399999998</v>
      </c>
      <c r="R2284" s="77">
        <v>-71.058291199999999</v>
      </c>
      <c r="S2284" s="77">
        <v>0</v>
      </c>
      <c r="T2284" s="77">
        <v>0</v>
      </c>
      <c r="U2284" s="77">
        <v>0</v>
      </c>
      <c r="V2284" s="77">
        <v>0</v>
      </c>
      <c r="W2284" s="77">
        <v>0</v>
      </c>
      <c r="X2284" s="77">
        <v>0</v>
      </c>
      <c r="Y2284" s="77">
        <v>0</v>
      </c>
      <c r="Z2284" s="77">
        <v>0</v>
      </c>
      <c r="AA2284" s="77">
        <v>0</v>
      </c>
      <c r="AB2284" s="77">
        <v>0</v>
      </c>
      <c r="AC2284" s="77">
        <v>575</v>
      </c>
      <c r="AE2284" s="87" t="str">
        <f t="shared" si="363"/>
        <v>Domestic</v>
      </c>
      <c r="AF2284" s="82" t="str">
        <f t="shared" si="364"/>
        <v>non-student</v>
      </c>
      <c r="AI2284" s="82">
        <f>'GDP per Capita'!N2284</f>
        <v>63809.64</v>
      </c>
      <c r="AJ2284" s="82">
        <f t="shared" si="365"/>
        <v>63809.64</v>
      </c>
      <c r="AK2284" s="82">
        <f t="shared" si="366"/>
        <v>63809.64</v>
      </c>
      <c r="AL2284" s="88">
        <f t="shared" si="367"/>
        <v>9.0111776214377645E-3</v>
      </c>
    </row>
    <row r="2285" spans="1:38">
      <c r="A2285" s="77" t="s">
        <v>91</v>
      </c>
      <c r="B2285" s="77">
        <v>2387</v>
      </c>
      <c r="C2285" s="77">
        <v>39.906216999999998</v>
      </c>
      <c r="D2285" s="77">
        <v>116.39127569999999</v>
      </c>
      <c r="E2285" s="77" t="s">
        <v>42</v>
      </c>
      <c r="F2285" s="77">
        <v>1275</v>
      </c>
      <c r="H2285" s="77" t="s">
        <v>64</v>
      </c>
      <c r="I2285" s="77">
        <v>2015</v>
      </c>
      <c r="J2285" s="77">
        <v>1275</v>
      </c>
      <c r="K2285" s="77" t="s">
        <v>574</v>
      </c>
      <c r="L2285" s="77" t="s">
        <v>30</v>
      </c>
      <c r="N2285" s="77">
        <v>0</v>
      </c>
      <c r="O2285" s="77">
        <v>0</v>
      </c>
      <c r="P2285" s="77" t="s">
        <v>12</v>
      </c>
      <c r="Q2285" s="77">
        <v>42.360253399999998</v>
      </c>
      <c r="R2285" s="77">
        <v>-71.058291199999999</v>
      </c>
      <c r="S2285" s="77">
        <v>21673.474014386102</v>
      </c>
      <c r="T2285" s="77">
        <v>3.3678564942593998</v>
      </c>
      <c r="U2285" s="77">
        <v>233</v>
      </c>
      <c r="V2285" s="77">
        <v>756</v>
      </c>
      <c r="W2285" s="77">
        <v>9.8395999999999997E-2</v>
      </c>
      <c r="X2285" s="77">
        <v>0</v>
      </c>
      <c r="Y2285" s="77">
        <v>0</v>
      </c>
      <c r="Z2285" s="77">
        <v>0</v>
      </c>
      <c r="AA2285" s="77">
        <v>1983.1228723163299</v>
      </c>
      <c r="AB2285" s="77">
        <v>3.4662524942594</v>
      </c>
      <c r="AC2285" s="77">
        <v>4247.1228723163304</v>
      </c>
      <c r="AE2285" s="87" t="str">
        <f t="shared" si="363"/>
        <v>International</v>
      </c>
      <c r="AF2285" s="82" t="str">
        <f t="shared" si="364"/>
        <v>non-student</v>
      </c>
      <c r="AI2285" s="82">
        <f>'GDP per Capita'!N2285</f>
        <v>10121.299999999999</v>
      </c>
      <c r="AJ2285" s="82">
        <f t="shared" si="365"/>
        <v>10121.299999999999</v>
      </c>
      <c r="AK2285" s="82">
        <f t="shared" si="366"/>
        <v>10121.299999999999</v>
      </c>
      <c r="AL2285" s="88">
        <f t="shared" si="367"/>
        <v>0.41962226910736078</v>
      </c>
    </row>
    <row r="2286" spans="1:38">
      <c r="A2286" s="77" t="s">
        <v>322</v>
      </c>
      <c r="B2286" s="77">
        <v>2388</v>
      </c>
      <c r="C2286" s="77">
        <v>32.948178900000002</v>
      </c>
      <c r="D2286" s="77">
        <v>-96.729720599999993</v>
      </c>
      <c r="E2286" s="77" t="s">
        <v>43</v>
      </c>
      <c r="F2286" s="77">
        <v>475</v>
      </c>
      <c r="H2286" s="77" t="s">
        <v>66</v>
      </c>
      <c r="I2286" s="77">
        <v>2015</v>
      </c>
      <c r="J2286" s="77">
        <v>475</v>
      </c>
      <c r="K2286" s="77" t="s">
        <v>29</v>
      </c>
      <c r="L2286" s="77" t="s">
        <v>29</v>
      </c>
      <c r="N2286" s="77">
        <v>0</v>
      </c>
      <c r="O2286" s="77">
        <v>0</v>
      </c>
      <c r="P2286" s="77" t="s">
        <v>12</v>
      </c>
      <c r="Q2286" s="77">
        <v>42.360253399999998</v>
      </c>
      <c r="R2286" s="77">
        <v>-71.058291199999999</v>
      </c>
      <c r="S2286" s="77">
        <v>4955.1959821851096</v>
      </c>
      <c r="T2286" s="77">
        <v>0.87060303696126995</v>
      </c>
      <c r="U2286" s="77">
        <v>233</v>
      </c>
      <c r="V2286" s="77">
        <v>756</v>
      </c>
      <c r="W2286" s="77">
        <v>9.8395999999999997E-2</v>
      </c>
      <c r="X2286" s="77">
        <v>0</v>
      </c>
      <c r="Y2286" s="77">
        <v>0</v>
      </c>
      <c r="Z2286" s="77">
        <v>0</v>
      </c>
      <c r="AA2286" s="77">
        <v>594.62351786221302</v>
      </c>
      <c r="AB2286" s="77">
        <v>0.96899903696126999</v>
      </c>
      <c r="AC2286" s="77">
        <v>2058.6235178622101</v>
      </c>
      <c r="AE2286" s="87" t="str">
        <f t="shared" si="363"/>
        <v>Domestic</v>
      </c>
      <c r="AF2286" s="82" t="str">
        <f t="shared" si="364"/>
        <v>non-student</v>
      </c>
      <c r="AI2286" s="82">
        <f>'GDP per Capita'!N2286</f>
        <v>63809.64</v>
      </c>
      <c r="AJ2286" s="82">
        <f t="shared" si="365"/>
        <v>63809.64</v>
      </c>
      <c r="AK2286" s="82">
        <f t="shared" si="366"/>
        <v>63809.64</v>
      </c>
      <c r="AL2286" s="88">
        <f t="shared" si="367"/>
        <v>3.2261951608913798E-2</v>
      </c>
    </row>
    <row r="2287" spans="1:38">
      <c r="A2287" s="77" t="s">
        <v>480</v>
      </c>
      <c r="B2287" s="77">
        <v>2389</v>
      </c>
      <c r="C2287" s="77">
        <v>30.311876899999898</v>
      </c>
      <c r="D2287" s="77">
        <v>-95.456051200000005</v>
      </c>
      <c r="E2287" s="77" t="s">
        <v>42</v>
      </c>
      <c r="F2287" s="77">
        <v>975</v>
      </c>
      <c r="H2287" s="77" t="s">
        <v>66</v>
      </c>
      <c r="I2287" s="77">
        <v>2015</v>
      </c>
      <c r="J2287" s="77">
        <v>975</v>
      </c>
      <c r="K2287" s="77" t="s">
        <v>29</v>
      </c>
      <c r="L2287" s="77" t="s">
        <v>29</v>
      </c>
      <c r="N2287" s="77">
        <v>0</v>
      </c>
      <c r="O2287" s="77">
        <v>0</v>
      </c>
      <c r="P2287" s="77" t="s">
        <v>12</v>
      </c>
      <c r="Q2287" s="77">
        <v>42.360253399999998</v>
      </c>
      <c r="R2287" s="77">
        <v>-71.058291199999999</v>
      </c>
      <c r="S2287" s="77">
        <v>5098.5858595859199</v>
      </c>
      <c r="T2287" s="77">
        <v>0.88992735647668597</v>
      </c>
      <c r="U2287" s="77">
        <v>233</v>
      </c>
      <c r="V2287" s="77">
        <v>756</v>
      </c>
      <c r="W2287" s="77">
        <v>9.8395999999999997E-2</v>
      </c>
      <c r="X2287" s="77">
        <v>0</v>
      </c>
      <c r="Y2287" s="77">
        <v>0</v>
      </c>
      <c r="Z2287" s="77">
        <v>0</v>
      </c>
      <c r="AA2287" s="77">
        <v>611.83030315031101</v>
      </c>
      <c r="AB2287" s="77">
        <v>0.98832335647668601</v>
      </c>
      <c r="AC2287" s="77">
        <v>2575.8303031503101</v>
      </c>
      <c r="AE2287" s="87" t="str">
        <f t="shared" si="363"/>
        <v>Domestic</v>
      </c>
      <c r="AF2287" s="82" t="str">
        <f t="shared" si="364"/>
        <v>non-student</v>
      </c>
      <c r="AI2287" s="82">
        <f>'GDP per Capita'!N2287</f>
        <v>63809.64</v>
      </c>
      <c r="AJ2287" s="82">
        <f t="shared" si="365"/>
        <v>63809.64</v>
      </c>
      <c r="AK2287" s="82">
        <f t="shared" si="366"/>
        <v>63809.64</v>
      </c>
      <c r="AL2287" s="88">
        <f t="shared" si="367"/>
        <v>4.0367416320642308E-2</v>
      </c>
    </row>
    <row r="2288" spans="1:38">
      <c r="A2288" s="77" t="s">
        <v>81</v>
      </c>
      <c r="B2288" s="77">
        <v>2390</v>
      </c>
      <c r="C2288" s="77">
        <v>41.704567750000002</v>
      </c>
      <c r="D2288" s="77">
        <v>-86.238220260172596</v>
      </c>
      <c r="E2288" s="77" t="s">
        <v>37</v>
      </c>
      <c r="F2288" s="77">
        <v>475</v>
      </c>
      <c r="H2288" s="77" t="s">
        <v>66</v>
      </c>
      <c r="I2288" s="77">
        <v>2015</v>
      </c>
      <c r="J2288" s="77">
        <v>475</v>
      </c>
      <c r="K2288" s="77" t="s">
        <v>29</v>
      </c>
      <c r="L2288" s="77" t="s">
        <v>29</v>
      </c>
      <c r="N2288" s="77">
        <v>0</v>
      </c>
      <c r="O2288" s="77">
        <v>0</v>
      </c>
      <c r="P2288" s="77" t="s">
        <v>12</v>
      </c>
      <c r="Q2288" s="77">
        <v>42.360253399999998</v>
      </c>
      <c r="R2288" s="77">
        <v>-71.058291199999999</v>
      </c>
      <c r="S2288" s="77">
        <v>2508.3756201972401</v>
      </c>
      <c r="T2288" s="77">
        <v>0.49284959629807501</v>
      </c>
      <c r="U2288" s="77">
        <v>233</v>
      </c>
      <c r="V2288" s="77">
        <v>756</v>
      </c>
      <c r="W2288" s="77">
        <v>9.8395999999999997E-2</v>
      </c>
      <c r="X2288" s="77">
        <v>0</v>
      </c>
      <c r="Y2288" s="77">
        <v>0</v>
      </c>
      <c r="Z2288" s="77">
        <v>0</v>
      </c>
      <c r="AA2288" s="77">
        <v>481.60811907787098</v>
      </c>
      <c r="AB2288" s="77">
        <v>0.59124559629807505</v>
      </c>
      <c r="AC2288" s="77">
        <v>1945.60811907787</v>
      </c>
      <c r="AE2288" s="87" t="str">
        <f t="shared" si="363"/>
        <v>Domestic</v>
      </c>
      <c r="AF2288" s="82" t="str">
        <f t="shared" si="364"/>
        <v>non-student</v>
      </c>
      <c r="AI2288" s="82">
        <f>'GDP per Capita'!N2288</f>
        <v>63809.64</v>
      </c>
      <c r="AJ2288" s="82">
        <f t="shared" si="365"/>
        <v>63809.64</v>
      </c>
      <c r="AK2288" s="82">
        <f t="shared" si="366"/>
        <v>63809.64</v>
      </c>
      <c r="AL2288" s="88">
        <f t="shared" si="367"/>
        <v>3.0490817987342822E-2</v>
      </c>
    </row>
    <row r="2289" spans="1:38">
      <c r="A2289" s="77" t="s">
        <v>80</v>
      </c>
      <c r="B2289" s="77">
        <v>2391</v>
      </c>
      <c r="C2289" s="77">
        <v>33.749098699999998</v>
      </c>
      <c r="D2289" s="77">
        <v>-84.390184899999994</v>
      </c>
      <c r="E2289" s="77" t="s">
        <v>38</v>
      </c>
      <c r="F2289" s="77">
        <v>299</v>
      </c>
      <c r="H2289" s="77" t="s">
        <v>65</v>
      </c>
      <c r="I2289" s="77">
        <v>2015</v>
      </c>
      <c r="J2289" s="77">
        <v>299</v>
      </c>
      <c r="K2289" s="77" t="s">
        <v>29</v>
      </c>
      <c r="L2289" s="77" t="s">
        <v>29</v>
      </c>
      <c r="N2289" s="77">
        <v>0</v>
      </c>
      <c r="O2289" s="77">
        <v>0</v>
      </c>
      <c r="P2289" s="77" t="s">
        <v>12</v>
      </c>
      <c r="Q2289" s="77">
        <v>42.360253399999998</v>
      </c>
      <c r="R2289" s="77">
        <v>-71.058291199999999</v>
      </c>
      <c r="S2289" s="77">
        <v>3013.1806351834498</v>
      </c>
      <c r="T2289" s="77">
        <v>0.56502333996268195</v>
      </c>
      <c r="U2289" s="77">
        <v>233</v>
      </c>
      <c r="V2289" s="77">
        <v>378</v>
      </c>
      <c r="W2289" s="77">
        <v>4.9197999999999999E-2</v>
      </c>
      <c r="X2289" s="77">
        <v>0</v>
      </c>
      <c r="Y2289" s="77">
        <v>0</v>
      </c>
      <c r="Z2289" s="77">
        <v>0</v>
      </c>
      <c r="AA2289" s="77">
        <v>578.53068195522405</v>
      </c>
      <c r="AB2289" s="77">
        <v>0.61422133996268202</v>
      </c>
      <c r="AC2289" s="77">
        <v>1488.53068195522</v>
      </c>
      <c r="AE2289" s="87" t="str">
        <f t="shared" si="363"/>
        <v>Domestic</v>
      </c>
      <c r="AF2289" s="82" t="str">
        <f t="shared" si="364"/>
        <v>student</v>
      </c>
      <c r="AI2289" s="82">
        <f>'GDP per Capita'!N2289</f>
        <v>63809.64</v>
      </c>
      <c r="AJ2289" s="82">
        <f t="shared" si="365"/>
        <v>63809.64</v>
      </c>
      <c r="AK2289" s="82">
        <f t="shared" si="366"/>
        <v>63809.64</v>
      </c>
      <c r="AL2289" s="88">
        <f t="shared" si="367"/>
        <v>2.3327677165318906E-2</v>
      </c>
    </row>
    <row r="2290" spans="1:38">
      <c r="A2290" s="77" t="s">
        <v>547</v>
      </c>
      <c r="B2290" s="77">
        <v>2392</v>
      </c>
      <c r="C2290" s="77">
        <v>37.336190500000001</v>
      </c>
      <c r="D2290" s="77">
        <v>-121.89058329999899</v>
      </c>
      <c r="E2290" s="77" t="s">
        <v>42</v>
      </c>
      <c r="F2290" s="77">
        <v>535</v>
      </c>
      <c r="H2290" s="77" t="s">
        <v>64</v>
      </c>
      <c r="I2290" s="77">
        <v>2015</v>
      </c>
      <c r="J2290" s="77">
        <v>535</v>
      </c>
      <c r="K2290" s="77" t="s">
        <v>29</v>
      </c>
      <c r="L2290" s="77" t="s">
        <v>29</v>
      </c>
      <c r="N2290" s="77">
        <v>0</v>
      </c>
      <c r="O2290" s="77">
        <v>0</v>
      </c>
      <c r="P2290" s="77" t="s">
        <v>12</v>
      </c>
      <c r="Q2290" s="77">
        <v>42.360253399999998</v>
      </c>
      <c r="R2290" s="77">
        <v>-71.058291199999999</v>
      </c>
      <c r="S2290" s="77">
        <v>8621.0758297317407</v>
      </c>
      <c r="T2290" s="77">
        <v>1.3760234430091001</v>
      </c>
      <c r="U2290" s="77">
        <v>233</v>
      </c>
      <c r="V2290" s="77">
        <v>756</v>
      </c>
      <c r="W2290" s="77">
        <v>9.8395999999999997E-2</v>
      </c>
      <c r="X2290" s="77">
        <v>0</v>
      </c>
      <c r="Y2290" s="77">
        <v>0</v>
      </c>
      <c r="Z2290" s="77">
        <v>0</v>
      </c>
      <c r="AA2290" s="77">
        <v>905.21296212183302</v>
      </c>
      <c r="AB2290" s="77">
        <v>1.4744194430091</v>
      </c>
      <c r="AC2290" s="77">
        <v>2429.2129621218301</v>
      </c>
      <c r="AE2290" s="87" t="str">
        <f t="shared" si="363"/>
        <v>Domestic</v>
      </c>
      <c r="AF2290" s="82" t="str">
        <f t="shared" si="364"/>
        <v>non-student</v>
      </c>
      <c r="AI2290" s="82">
        <f>'GDP per Capita'!N2290</f>
        <v>63809.64</v>
      </c>
      <c r="AJ2290" s="82">
        <f t="shared" si="365"/>
        <v>63809.64</v>
      </c>
      <c r="AK2290" s="82">
        <f t="shared" si="366"/>
        <v>63809.64</v>
      </c>
      <c r="AL2290" s="88">
        <f t="shared" si="367"/>
        <v>3.8069686055615268E-2</v>
      </c>
    </row>
    <row r="2291" spans="1:38">
      <c r="A2291" s="77" t="s">
        <v>158</v>
      </c>
      <c r="B2291" s="77">
        <v>2393</v>
      </c>
      <c r="C2291" s="77">
        <v>40.109213500000003</v>
      </c>
      <c r="D2291" s="77">
        <v>-91.0176357</v>
      </c>
      <c r="E2291" s="77" t="s">
        <v>41</v>
      </c>
      <c r="F2291" s="77">
        <v>535</v>
      </c>
      <c r="H2291" s="77" t="s">
        <v>64</v>
      </c>
      <c r="I2291" s="77">
        <v>2015</v>
      </c>
      <c r="J2291" s="77">
        <v>535</v>
      </c>
      <c r="K2291" s="77" t="s">
        <v>29</v>
      </c>
      <c r="L2291" s="77" t="s">
        <v>29</v>
      </c>
      <c r="N2291" s="77">
        <v>0</v>
      </c>
      <c r="O2291" s="77">
        <v>0</v>
      </c>
      <c r="P2291" s="77" t="s">
        <v>12</v>
      </c>
      <c r="Q2291" s="77">
        <v>42.360253399999998</v>
      </c>
      <c r="R2291" s="77">
        <v>-71.058291199999999</v>
      </c>
      <c r="S2291" s="77">
        <v>3367.3473687222599</v>
      </c>
      <c r="T2291" s="77">
        <v>0.62140574800175896</v>
      </c>
      <c r="U2291" s="77">
        <v>233</v>
      </c>
      <c r="V2291" s="77">
        <v>756</v>
      </c>
      <c r="W2291" s="77">
        <v>9.8395999999999997E-2</v>
      </c>
      <c r="X2291" s="77">
        <v>0</v>
      </c>
      <c r="Y2291" s="77">
        <v>0</v>
      </c>
      <c r="Z2291" s="77">
        <v>0</v>
      </c>
      <c r="AA2291" s="77">
        <v>646.53069479467501</v>
      </c>
      <c r="AB2291" s="77">
        <v>0.719801748001759</v>
      </c>
      <c r="AC2291" s="77">
        <v>2170.5306947946701</v>
      </c>
      <c r="AE2291" s="87" t="str">
        <f t="shared" si="363"/>
        <v>Domestic</v>
      </c>
      <c r="AF2291" s="82" t="str">
        <f t="shared" si="364"/>
        <v>non-student</v>
      </c>
      <c r="AI2291" s="82">
        <f>'GDP per Capita'!N2291</f>
        <v>63809.64</v>
      </c>
      <c r="AJ2291" s="82">
        <f t="shared" si="365"/>
        <v>63809.64</v>
      </c>
      <c r="AK2291" s="82">
        <f t="shared" si="366"/>
        <v>63809.64</v>
      </c>
      <c r="AL2291" s="88">
        <f t="shared" si="367"/>
        <v>3.4015717606221726E-2</v>
      </c>
    </row>
    <row r="2292" spans="1:38">
      <c r="A2292" s="77" t="s">
        <v>264</v>
      </c>
      <c r="B2292" s="77">
        <v>2394</v>
      </c>
      <c r="C2292" s="77">
        <v>40.602205900000001</v>
      </c>
      <c r="D2292" s="77">
        <v>-75.4712794</v>
      </c>
      <c r="E2292" s="77" t="s">
        <v>42</v>
      </c>
      <c r="F2292" s="77">
        <v>1035</v>
      </c>
      <c r="H2292" s="77" t="s">
        <v>64</v>
      </c>
      <c r="I2292" s="77">
        <v>2015</v>
      </c>
      <c r="J2292" s="77">
        <v>1035</v>
      </c>
      <c r="K2292" s="77" t="s">
        <v>29</v>
      </c>
      <c r="L2292" s="77" t="s">
        <v>29</v>
      </c>
      <c r="N2292" s="77">
        <v>0</v>
      </c>
      <c r="O2292" s="77">
        <v>0</v>
      </c>
      <c r="P2292" s="77" t="s">
        <v>12</v>
      </c>
      <c r="Q2292" s="77">
        <v>42.360253399999998</v>
      </c>
      <c r="R2292" s="77">
        <v>-71.058291199999999</v>
      </c>
      <c r="S2292" s="77">
        <v>832.57501714739703</v>
      </c>
      <c r="T2292" s="77">
        <v>0.27156888208986701</v>
      </c>
      <c r="U2292" s="77">
        <v>233</v>
      </c>
      <c r="V2292" s="77">
        <v>756</v>
      </c>
      <c r="W2292" s="77">
        <v>9.8395999999999997E-2</v>
      </c>
      <c r="X2292" s="77">
        <v>0</v>
      </c>
      <c r="Y2292" s="77">
        <v>0</v>
      </c>
      <c r="Z2292" s="77">
        <v>0</v>
      </c>
      <c r="AA2292" s="77">
        <v>159.85440329229999</v>
      </c>
      <c r="AB2292" s="77">
        <v>0.369964882089867</v>
      </c>
      <c r="AC2292" s="77">
        <v>2183.8544032923</v>
      </c>
      <c r="AE2292" s="87" t="str">
        <f t="shared" si="363"/>
        <v>Domestic</v>
      </c>
      <c r="AF2292" s="82" t="str">
        <f t="shared" si="364"/>
        <v>non-student</v>
      </c>
      <c r="AI2292" s="82">
        <f>'GDP per Capita'!N2292</f>
        <v>63809.64</v>
      </c>
      <c r="AJ2292" s="82">
        <f t="shared" si="365"/>
        <v>63809.64</v>
      </c>
      <c r="AK2292" s="82">
        <f t="shared" si="366"/>
        <v>63809.64</v>
      </c>
      <c r="AL2292" s="88">
        <f t="shared" si="367"/>
        <v>3.4224521612914602E-2</v>
      </c>
    </row>
    <row r="2293" spans="1:38">
      <c r="A2293" s="77" t="s">
        <v>232</v>
      </c>
      <c r="B2293" s="77">
        <v>2395</v>
      </c>
      <c r="C2293" s="77">
        <v>39.739236400000003</v>
      </c>
      <c r="D2293" s="77">
        <v>-104.98486229999899</v>
      </c>
      <c r="E2293" s="77" t="s">
        <v>41</v>
      </c>
      <c r="F2293" s="77">
        <v>575</v>
      </c>
      <c r="H2293" s="77" t="s">
        <v>66</v>
      </c>
      <c r="I2293" s="77">
        <v>2015</v>
      </c>
      <c r="J2293" s="77">
        <v>575</v>
      </c>
      <c r="K2293" s="77" t="s">
        <v>29</v>
      </c>
      <c r="L2293" s="77" t="s">
        <v>29</v>
      </c>
      <c r="N2293" s="77">
        <v>0</v>
      </c>
      <c r="O2293" s="77">
        <v>0</v>
      </c>
      <c r="P2293" s="77" t="s">
        <v>12</v>
      </c>
      <c r="Q2293" s="77">
        <v>42.360253399999998</v>
      </c>
      <c r="R2293" s="77">
        <v>-71.058291199999999</v>
      </c>
      <c r="S2293" s="77">
        <v>5681.7745261372602</v>
      </c>
      <c r="T2293" s="77">
        <v>0.96889570576980399</v>
      </c>
      <c r="U2293" s="77">
        <v>233</v>
      </c>
      <c r="V2293" s="77">
        <v>756</v>
      </c>
      <c r="W2293" s="77">
        <v>9.8395999999999997E-2</v>
      </c>
      <c r="X2293" s="77">
        <v>0</v>
      </c>
      <c r="Y2293" s="77">
        <v>0</v>
      </c>
      <c r="Z2293" s="77">
        <v>0</v>
      </c>
      <c r="AA2293" s="77">
        <v>681.81294313647095</v>
      </c>
      <c r="AB2293" s="77">
        <v>1.0672917057697999</v>
      </c>
      <c r="AC2293" s="77">
        <v>2245.81294313647</v>
      </c>
      <c r="AE2293" s="87" t="str">
        <f t="shared" si="363"/>
        <v>Domestic</v>
      </c>
      <c r="AF2293" s="82" t="str">
        <f t="shared" si="364"/>
        <v>non-student</v>
      </c>
      <c r="AI2293" s="82">
        <f>'GDP per Capita'!N2293</f>
        <v>63809.64</v>
      </c>
      <c r="AJ2293" s="82">
        <f t="shared" si="365"/>
        <v>63809.64</v>
      </c>
      <c r="AK2293" s="82">
        <f t="shared" si="366"/>
        <v>63809.64</v>
      </c>
      <c r="AL2293" s="88">
        <f t="shared" si="367"/>
        <v>3.5195511887176768E-2</v>
      </c>
    </row>
    <row r="2294" spans="1:38">
      <c r="A2294" s="77" t="s">
        <v>550</v>
      </c>
      <c r="B2294" s="77">
        <v>2396</v>
      </c>
      <c r="C2294" s="77">
        <v>40.125221999999901</v>
      </c>
      <c r="D2294" s="77">
        <v>-87.630461400000002</v>
      </c>
      <c r="E2294" s="77" t="s">
        <v>42</v>
      </c>
      <c r="F2294" s="77">
        <v>370</v>
      </c>
      <c r="H2294" s="77" t="s">
        <v>65</v>
      </c>
      <c r="I2294" s="77">
        <v>2015</v>
      </c>
      <c r="J2294" s="77">
        <v>370</v>
      </c>
      <c r="K2294" s="77" t="s">
        <v>29</v>
      </c>
      <c r="L2294" s="77" t="s">
        <v>29</v>
      </c>
      <c r="N2294" s="77">
        <v>0</v>
      </c>
      <c r="O2294" s="77">
        <v>0</v>
      </c>
      <c r="P2294" s="77" t="s">
        <v>12</v>
      </c>
      <c r="Q2294" s="77">
        <v>42.360253399999998</v>
      </c>
      <c r="R2294" s="77">
        <v>-71.058291199999999</v>
      </c>
      <c r="S2294" s="77">
        <v>2810.7047246755401</v>
      </c>
      <c r="T2294" s="77">
        <v>0.53278971008369302</v>
      </c>
      <c r="U2294" s="77">
        <v>233</v>
      </c>
      <c r="V2294" s="77">
        <v>756</v>
      </c>
      <c r="W2294" s="77">
        <v>9.8395999999999997E-2</v>
      </c>
      <c r="X2294" s="77">
        <v>0</v>
      </c>
      <c r="Y2294" s="77">
        <v>0</v>
      </c>
      <c r="Z2294" s="77">
        <v>0</v>
      </c>
      <c r="AA2294" s="77">
        <v>539.65530713770397</v>
      </c>
      <c r="AB2294" s="77">
        <v>0.63118571008369295</v>
      </c>
      <c r="AC2294" s="77">
        <v>1898.6553071377</v>
      </c>
      <c r="AE2294" s="87" t="str">
        <f t="shared" si="363"/>
        <v>Domestic</v>
      </c>
      <c r="AF2294" s="82" t="str">
        <f t="shared" si="364"/>
        <v>non-student</v>
      </c>
      <c r="AI2294" s="82">
        <f>'GDP per Capita'!N2294</f>
        <v>63809.64</v>
      </c>
      <c r="AJ2294" s="82">
        <f t="shared" si="365"/>
        <v>63809.64</v>
      </c>
      <c r="AK2294" s="82">
        <f t="shared" si="366"/>
        <v>63809.64</v>
      </c>
      <c r="AL2294" s="88">
        <f t="shared" si="367"/>
        <v>2.9754991677397022E-2</v>
      </c>
    </row>
    <row r="2295" spans="1:38">
      <c r="A2295" s="77" t="s">
        <v>29</v>
      </c>
      <c r="B2295" s="77">
        <v>2397</v>
      </c>
      <c r="C2295" s="77">
        <v>39.783730400000003</v>
      </c>
      <c r="D2295" s="77">
        <v>-100.4458825</v>
      </c>
      <c r="E2295" s="77" t="s">
        <v>42</v>
      </c>
      <c r="F2295" s="77">
        <v>3300</v>
      </c>
      <c r="H2295" s="77" t="s">
        <v>70</v>
      </c>
      <c r="I2295" s="77">
        <v>2015</v>
      </c>
      <c r="J2295" s="77">
        <v>454.72686230248303</v>
      </c>
      <c r="K2295" s="77" t="s">
        <v>29</v>
      </c>
      <c r="L2295" s="77" t="s">
        <v>29</v>
      </c>
      <c r="N2295" s="77">
        <v>1</v>
      </c>
      <c r="O2295" s="77">
        <v>0</v>
      </c>
      <c r="P2295" s="77" t="s">
        <v>12</v>
      </c>
      <c r="Q2295" s="77">
        <v>42.360253399999998</v>
      </c>
      <c r="R2295" s="77">
        <v>-71.058291199999999</v>
      </c>
      <c r="S2295" s="77">
        <v>4935.3976954425498</v>
      </c>
      <c r="T2295" s="77">
        <v>0.86793771487274496</v>
      </c>
      <c r="U2295" s="77">
        <v>233</v>
      </c>
      <c r="V2295" s="77">
        <v>756</v>
      </c>
      <c r="W2295" s="77">
        <v>9.8395999999999997E-2</v>
      </c>
      <c r="X2295" s="77">
        <v>0</v>
      </c>
      <c r="Y2295" s="77">
        <v>0</v>
      </c>
      <c r="Z2295" s="77">
        <v>0</v>
      </c>
      <c r="AA2295" s="77">
        <v>592.24772345310703</v>
      </c>
      <c r="AB2295" s="77">
        <v>0.966333714872745</v>
      </c>
      <c r="AC2295" s="77">
        <v>2035.9745857555899</v>
      </c>
      <c r="AE2295" s="87" t="str">
        <f t="shared" si="363"/>
        <v>Domestic</v>
      </c>
      <c r="AF2295" s="82" t="str">
        <f t="shared" si="364"/>
        <v>non-student</v>
      </c>
      <c r="AI2295" s="82">
        <f>'GDP per Capita'!N2295</f>
        <v>63809.64</v>
      </c>
      <c r="AJ2295" s="82">
        <f t="shared" si="365"/>
        <v>63809.64</v>
      </c>
      <c r="AK2295" s="82">
        <f t="shared" si="366"/>
        <v>63809.64</v>
      </c>
      <c r="AL2295" s="88">
        <f t="shared" si="367"/>
        <v>3.190700630430747E-2</v>
      </c>
    </row>
    <row r="2296" spans="1:38">
      <c r="A2296" s="77" t="s">
        <v>34</v>
      </c>
      <c r="B2296" s="77">
        <v>2398</v>
      </c>
      <c r="C2296" s="77">
        <v>0</v>
      </c>
      <c r="D2296" s="77">
        <v>0</v>
      </c>
      <c r="E2296" s="77" t="s">
        <v>42</v>
      </c>
      <c r="F2296" s="77">
        <v>0</v>
      </c>
      <c r="H2296" s="77" t="s">
        <v>63</v>
      </c>
      <c r="I2296" s="77">
        <v>2015</v>
      </c>
      <c r="J2296" s="77">
        <v>0</v>
      </c>
      <c r="K2296" s="77" t="s">
        <v>34</v>
      </c>
      <c r="L2296" s="77" t="s">
        <v>34</v>
      </c>
      <c r="N2296" s="77">
        <v>0</v>
      </c>
      <c r="O2296" s="77">
        <v>0</v>
      </c>
      <c r="P2296" s="77" t="s">
        <v>12</v>
      </c>
      <c r="Q2296" s="77">
        <v>42.360253399999998</v>
      </c>
      <c r="R2296" s="77">
        <v>-71.058291199999999</v>
      </c>
      <c r="S2296" s="77">
        <v>6364.7321579138998</v>
      </c>
      <c r="T2296" s="77">
        <v>1.06556053250656</v>
      </c>
      <c r="U2296" s="77">
        <v>208.50111856823199</v>
      </c>
      <c r="V2296" s="77">
        <v>574.73181818181797</v>
      </c>
      <c r="W2296" s="77">
        <v>7.4803322727272997E-2</v>
      </c>
      <c r="X2296" s="77">
        <v>1</v>
      </c>
      <c r="Y2296" s="77">
        <v>1</v>
      </c>
      <c r="Z2296" s="77">
        <v>1</v>
      </c>
      <c r="AA2296" s="77">
        <v>763.76785894966804</v>
      </c>
      <c r="AB2296" s="77">
        <v>1.14036385523383</v>
      </c>
      <c r="AC2296" s="77">
        <v>1547.0007956997099</v>
      </c>
      <c r="AE2296" s="87" t="str">
        <f t="shared" si="363"/>
        <v>Unknown</v>
      </c>
      <c r="AF2296" s="82" t="str">
        <f t="shared" si="364"/>
        <v>non-student</v>
      </c>
      <c r="AI2296" s="82" t="e">
        <f>'GDP per Capita'!N2296</f>
        <v>#N/A</v>
      </c>
      <c r="AJ2296" s="82" t="str">
        <f t="shared" si="365"/>
        <v/>
      </c>
      <c r="AK2296" s="82">
        <f t="shared" si="366"/>
        <v>57550.842940441376</v>
      </c>
      <c r="AL2296" s="88">
        <f t="shared" si="367"/>
        <v>2.6880593170471562E-2</v>
      </c>
    </row>
    <row r="2297" spans="1:38">
      <c r="A2297" s="77" t="s">
        <v>87</v>
      </c>
      <c r="B2297" s="77">
        <v>2399</v>
      </c>
      <c r="C2297" s="77">
        <v>32.314035400000002</v>
      </c>
      <c r="D2297" s="77">
        <v>-106.7798078</v>
      </c>
      <c r="E2297" s="77" t="s">
        <v>38</v>
      </c>
      <c r="F2297" s="77">
        <v>166</v>
      </c>
      <c r="H2297" s="77" t="s">
        <v>65</v>
      </c>
      <c r="I2297" s="77">
        <v>2015</v>
      </c>
      <c r="J2297" s="77">
        <v>166</v>
      </c>
      <c r="K2297" s="77" t="s">
        <v>29</v>
      </c>
      <c r="L2297" s="77" t="s">
        <v>29</v>
      </c>
      <c r="N2297" s="77">
        <v>0</v>
      </c>
      <c r="O2297" s="77">
        <v>0</v>
      </c>
      <c r="P2297" s="77" t="s">
        <v>12</v>
      </c>
      <c r="Q2297" s="77">
        <v>42.360253399999998</v>
      </c>
      <c r="R2297" s="77">
        <v>-71.058291199999999</v>
      </c>
      <c r="S2297" s="77">
        <v>6642.2438761180701</v>
      </c>
      <c r="T2297" s="77">
        <v>1.10025726430657</v>
      </c>
      <c r="U2297" s="77">
        <v>233</v>
      </c>
      <c r="V2297" s="77">
        <v>378</v>
      </c>
      <c r="W2297" s="77">
        <v>4.9197999999999999E-2</v>
      </c>
      <c r="X2297" s="77">
        <v>0</v>
      </c>
      <c r="Y2297" s="77">
        <v>0</v>
      </c>
      <c r="Z2297" s="77">
        <v>0</v>
      </c>
      <c r="AA2297" s="77">
        <v>797.06926513416897</v>
      </c>
      <c r="AB2297" s="77">
        <v>1.1494552643065701</v>
      </c>
      <c r="AC2297" s="77">
        <v>1574.0692651341601</v>
      </c>
      <c r="AE2297" s="87" t="str">
        <f t="shared" si="363"/>
        <v>Domestic</v>
      </c>
      <c r="AF2297" s="82" t="str">
        <f t="shared" si="364"/>
        <v>student</v>
      </c>
      <c r="AI2297" s="82">
        <f>'GDP per Capita'!N2297</f>
        <v>63809.64</v>
      </c>
      <c r="AJ2297" s="82">
        <f t="shared" si="365"/>
        <v>63809.64</v>
      </c>
      <c r="AK2297" s="82">
        <f t="shared" si="366"/>
        <v>63809.64</v>
      </c>
      <c r="AL2297" s="88">
        <f t="shared" si="367"/>
        <v>2.4668204759252053E-2</v>
      </c>
    </row>
    <row r="2298" spans="1:38">
      <c r="A2298" s="77" t="s">
        <v>81</v>
      </c>
      <c r="B2298" s="77">
        <v>2400</v>
      </c>
      <c r="C2298" s="77">
        <v>41.704567750000002</v>
      </c>
      <c r="D2298" s="77">
        <v>-86.238220260172596</v>
      </c>
      <c r="E2298" s="77" t="s">
        <v>38</v>
      </c>
      <c r="F2298" s="77">
        <v>166</v>
      </c>
      <c r="H2298" s="77" t="s">
        <v>65</v>
      </c>
      <c r="I2298" s="77">
        <v>2015</v>
      </c>
      <c r="J2298" s="77">
        <v>166</v>
      </c>
      <c r="K2298" s="77" t="s">
        <v>29</v>
      </c>
      <c r="L2298" s="77" t="s">
        <v>29</v>
      </c>
      <c r="N2298" s="77">
        <v>0</v>
      </c>
      <c r="O2298" s="77">
        <v>0</v>
      </c>
      <c r="P2298" s="77" t="s">
        <v>12</v>
      </c>
      <c r="Q2298" s="77">
        <v>42.360253399999998</v>
      </c>
      <c r="R2298" s="77">
        <v>-71.058291199999999</v>
      </c>
      <c r="S2298" s="77">
        <v>2508.3756201972401</v>
      </c>
      <c r="T2298" s="77">
        <v>0.49284959629807501</v>
      </c>
      <c r="U2298" s="77">
        <v>233</v>
      </c>
      <c r="V2298" s="77">
        <v>378</v>
      </c>
      <c r="W2298" s="77">
        <v>4.9197999999999999E-2</v>
      </c>
      <c r="X2298" s="77">
        <v>0</v>
      </c>
      <c r="Y2298" s="77">
        <v>0</v>
      </c>
      <c r="Z2298" s="77">
        <v>0</v>
      </c>
      <c r="AA2298" s="77">
        <v>481.60811907787098</v>
      </c>
      <c r="AB2298" s="77">
        <v>0.54204759629807497</v>
      </c>
      <c r="AC2298" s="77">
        <v>1258.60811907787</v>
      </c>
      <c r="AE2298" s="87" t="str">
        <f t="shared" si="363"/>
        <v>Domestic</v>
      </c>
      <c r="AF2298" s="82" t="str">
        <f t="shared" si="364"/>
        <v>student</v>
      </c>
      <c r="AI2298" s="82">
        <f>'GDP per Capita'!N2298</f>
        <v>63809.64</v>
      </c>
      <c r="AJ2298" s="82">
        <f t="shared" si="365"/>
        <v>63809.64</v>
      </c>
      <c r="AK2298" s="82">
        <f t="shared" si="366"/>
        <v>63809.64</v>
      </c>
      <c r="AL2298" s="88">
        <f t="shared" si="367"/>
        <v>1.9724419681381528E-2</v>
      </c>
    </row>
    <row r="2299" spans="1:38">
      <c r="A2299" s="77" t="s">
        <v>264</v>
      </c>
      <c r="B2299" s="77">
        <v>2401</v>
      </c>
      <c r="C2299" s="77">
        <v>40.602205900000001</v>
      </c>
      <c r="D2299" s="77">
        <v>-75.4712794</v>
      </c>
      <c r="E2299" s="77" t="s">
        <v>42</v>
      </c>
      <c r="F2299" s="77">
        <v>0</v>
      </c>
      <c r="H2299" s="77" t="s">
        <v>63</v>
      </c>
      <c r="I2299" s="77">
        <v>2015</v>
      </c>
      <c r="J2299" s="77">
        <v>0</v>
      </c>
      <c r="K2299" s="77" t="s">
        <v>29</v>
      </c>
      <c r="L2299" s="77" t="s">
        <v>29</v>
      </c>
      <c r="N2299" s="77">
        <v>0</v>
      </c>
      <c r="O2299" s="77">
        <v>0</v>
      </c>
      <c r="P2299" s="77" t="s">
        <v>12</v>
      </c>
      <c r="Q2299" s="77">
        <v>42.360253399999998</v>
      </c>
      <c r="R2299" s="77">
        <v>-71.058291199999999</v>
      </c>
      <c r="S2299" s="77">
        <v>832.57501714739703</v>
      </c>
      <c r="T2299" s="77">
        <v>0.27156888208986701</v>
      </c>
      <c r="U2299" s="77">
        <v>233</v>
      </c>
      <c r="V2299" s="77">
        <v>756</v>
      </c>
      <c r="W2299" s="77">
        <v>9.8395999999999997E-2</v>
      </c>
      <c r="X2299" s="77">
        <v>0</v>
      </c>
      <c r="Y2299" s="77">
        <v>0</v>
      </c>
      <c r="Z2299" s="77">
        <v>0</v>
      </c>
      <c r="AA2299" s="77">
        <v>159.85440329229999</v>
      </c>
      <c r="AB2299" s="77">
        <v>0.369964882089867</v>
      </c>
      <c r="AC2299" s="77">
        <v>1148.8544032923</v>
      </c>
      <c r="AE2299" s="87" t="str">
        <f t="shared" si="363"/>
        <v>Domestic</v>
      </c>
      <c r="AF2299" s="82" t="str">
        <f t="shared" si="364"/>
        <v>non-student</v>
      </c>
      <c r="AI2299" s="82">
        <f>'GDP per Capita'!N2299</f>
        <v>63809.64</v>
      </c>
      <c r="AJ2299" s="82">
        <f t="shared" si="365"/>
        <v>63809.64</v>
      </c>
      <c r="AK2299" s="82">
        <f t="shared" si="366"/>
        <v>63809.64</v>
      </c>
      <c r="AL2299" s="88">
        <f t="shared" si="367"/>
        <v>1.8004401894326626E-2</v>
      </c>
    </row>
    <row r="2300" spans="1:38">
      <c r="A2300" s="77" t="s">
        <v>425</v>
      </c>
      <c r="B2300" s="77">
        <v>2402</v>
      </c>
      <c r="C2300" s="77">
        <v>36.550238</v>
      </c>
      <c r="D2300" s="77">
        <v>-82.559429299999906</v>
      </c>
      <c r="E2300" s="77" t="s">
        <v>42</v>
      </c>
      <c r="F2300" s="77">
        <v>635</v>
      </c>
      <c r="H2300" s="77" t="s">
        <v>64</v>
      </c>
      <c r="I2300" s="77">
        <v>2015</v>
      </c>
      <c r="J2300" s="77">
        <v>635</v>
      </c>
      <c r="K2300" s="77" t="s">
        <v>29</v>
      </c>
      <c r="L2300" s="77" t="s">
        <v>29</v>
      </c>
      <c r="N2300" s="77">
        <v>0</v>
      </c>
      <c r="O2300" s="77">
        <v>0</v>
      </c>
      <c r="P2300" s="77" t="s">
        <v>12</v>
      </c>
      <c r="Q2300" s="77">
        <v>42.360253399999998</v>
      </c>
      <c r="R2300" s="77">
        <v>-71.058291199999999</v>
      </c>
      <c r="S2300" s="77">
        <v>2356.74136610816</v>
      </c>
      <c r="T2300" s="77">
        <v>0.47282708527725598</v>
      </c>
      <c r="U2300" s="77">
        <v>233</v>
      </c>
      <c r="V2300" s="77">
        <v>756</v>
      </c>
      <c r="W2300" s="77">
        <v>9.8395999999999997E-2</v>
      </c>
      <c r="X2300" s="77">
        <v>0</v>
      </c>
      <c r="Y2300" s="77">
        <v>0</v>
      </c>
      <c r="Z2300" s="77">
        <v>0</v>
      </c>
      <c r="AA2300" s="77">
        <v>452.49434229276699</v>
      </c>
      <c r="AB2300" s="77">
        <v>0.57122308527725596</v>
      </c>
      <c r="AC2300" s="77">
        <v>2076.4943422927599</v>
      </c>
      <c r="AE2300" s="87" t="str">
        <f t="shared" si="363"/>
        <v>Domestic</v>
      </c>
      <c r="AF2300" s="82" t="str">
        <f t="shared" si="364"/>
        <v>non-student</v>
      </c>
      <c r="AI2300" s="82">
        <f>'GDP per Capita'!N2300</f>
        <v>63809.64</v>
      </c>
      <c r="AJ2300" s="82">
        <f t="shared" si="365"/>
        <v>63809.64</v>
      </c>
      <c r="AK2300" s="82">
        <f t="shared" si="366"/>
        <v>63809.64</v>
      </c>
      <c r="AL2300" s="88">
        <f t="shared" si="367"/>
        <v>3.2542016257931558E-2</v>
      </c>
    </row>
    <row r="2301" spans="1:38">
      <c r="A2301" s="77" t="s">
        <v>125</v>
      </c>
      <c r="B2301" s="77">
        <v>2403</v>
      </c>
      <c r="C2301" s="77">
        <v>42.3750997</v>
      </c>
      <c r="D2301" s="77">
        <v>-71.105615700000001</v>
      </c>
      <c r="E2301" s="77" t="s">
        <v>38</v>
      </c>
      <c r="F2301" s="77">
        <v>166</v>
      </c>
      <c r="H2301" s="77" t="s">
        <v>65</v>
      </c>
      <c r="I2301" s="77">
        <v>2015</v>
      </c>
      <c r="J2301" s="77">
        <v>166</v>
      </c>
      <c r="K2301" s="77" t="s">
        <v>29</v>
      </c>
      <c r="L2301" s="77" t="s">
        <v>29</v>
      </c>
      <c r="N2301" s="77">
        <v>0</v>
      </c>
      <c r="O2301" s="77">
        <v>1</v>
      </c>
      <c r="P2301" s="77" t="s">
        <v>12</v>
      </c>
      <c r="Q2301" s="77">
        <v>42.360253399999998</v>
      </c>
      <c r="R2301" s="77">
        <v>-71.058291199999999</v>
      </c>
      <c r="S2301" s="77">
        <v>8.4477991766334704</v>
      </c>
      <c r="T2301" s="77">
        <v>0</v>
      </c>
      <c r="U2301" s="77">
        <v>0</v>
      </c>
      <c r="V2301" s="77">
        <v>0</v>
      </c>
      <c r="W2301" s="77">
        <v>0</v>
      </c>
      <c r="X2301" s="77">
        <v>0</v>
      </c>
      <c r="Y2301" s="77">
        <v>0</v>
      </c>
      <c r="Z2301" s="77">
        <v>0</v>
      </c>
      <c r="AA2301" s="77">
        <v>0</v>
      </c>
      <c r="AB2301" s="77">
        <v>0</v>
      </c>
      <c r="AC2301" s="77">
        <v>166</v>
      </c>
      <c r="AE2301" s="87" t="str">
        <f t="shared" si="363"/>
        <v>Domestic</v>
      </c>
      <c r="AF2301" s="82" t="str">
        <f t="shared" si="364"/>
        <v>student</v>
      </c>
      <c r="AI2301" s="82">
        <f>'GDP per Capita'!N2301</f>
        <v>63809.64</v>
      </c>
      <c r="AJ2301" s="82">
        <f t="shared" si="365"/>
        <v>63809.64</v>
      </c>
      <c r="AK2301" s="82">
        <f t="shared" si="366"/>
        <v>63809.64</v>
      </c>
      <c r="AL2301" s="88">
        <f t="shared" si="367"/>
        <v>2.6014878002759458E-3</v>
      </c>
    </row>
    <row r="2302" spans="1:38">
      <c r="A2302" s="77" t="s">
        <v>94</v>
      </c>
      <c r="B2302" s="77">
        <v>2404</v>
      </c>
      <c r="C2302" s="77">
        <v>32.819121799999998</v>
      </c>
      <c r="D2302" s="77">
        <v>34.998385599999999</v>
      </c>
      <c r="E2302" s="77" t="s">
        <v>37</v>
      </c>
      <c r="F2302" s="77">
        <v>535</v>
      </c>
      <c r="H2302" s="77" t="s">
        <v>64</v>
      </c>
      <c r="I2302" s="77">
        <v>2015</v>
      </c>
      <c r="J2302" s="77">
        <v>535</v>
      </c>
      <c r="K2302" s="77" t="s">
        <v>518</v>
      </c>
      <c r="L2302" s="77" t="s">
        <v>32</v>
      </c>
      <c r="N2302" s="77">
        <v>0</v>
      </c>
      <c r="O2302" s="77">
        <v>0</v>
      </c>
      <c r="P2302" s="77" t="s">
        <v>12</v>
      </c>
      <c r="Q2302" s="77">
        <v>42.360253399999998</v>
      </c>
      <c r="R2302" s="77">
        <v>-71.058291199999999</v>
      </c>
      <c r="S2302" s="77">
        <v>17534.782227567499</v>
      </c>
      <c r="T2302" s="77">
        <v>2.7037737530650201</v>
      </c>
      <c r="U2302" s="77">
        <v>233</v>
      </c>
      <c r="V2302" s="77">
        <v>756</v>
      </c>
      <c r="W2302" s="77">
        <v>9.8395999999999997E-2</v>
      </c>
      <c r="X2302" s="77">
        <v>0</v>
      </c>
      <c r="Y2302" s="77">
        <v>0</v>
      </c>
      <c r="Z2302" s="77">
        <v>0</v>
      </c>
      <c r="AA2302" s="77">
        <v>1841.15213389459</v>
      </c>
      <c r="AB2302" s="77">
        <v>2.8021697530650198</v>
      </c>
      <c r="AC2302" s="77">
        <v>3365.15213389459</v>
      </c>
      <c r="AE2302" s="87" t="str">
        <f t="shared" si="363"/>
        <v>International</v>
      </c>
      <c r="AF2302" s="82" t="str">
        <f t="shared" si="364"/>
        <v>non-student</v>
      </c>
      <c r="AI2302" s="82">
        <f>'GDP per Capita'!N2302</f>
        <v>41377.49</v>
      </c>
      <c r="AJ2302" s="82">
        <f t="shared" si="365"/>
        <v>41377.49</v>
      </c>
      <c r="AK2302" s="82">
        <f t="shared" si="366"/>
        <v>41377.49</v>
      </c>
      <c r="AL2302" s="88">
        <f t="shared" si="367"/>
        <v>8.1328087660575601E-2</v>
      </c>
    </row>
    <row r="2303" spans="1:38">
      <c r="A2303" s="77" t="s">
        <v>350</v>
      </c>
      <c r="B2303" s="77">
        <v>2405</v>
      </c>
      <c r="C2303" s="77">
        <v>42.368565799999999</v>
      </c>
      <c r="D2303" s="77">
        <v>-72.505713999999998</v>
      </c>
      <c r="E2303" s="77" t="s">
        <v>38</v>
      </c>
      <c r="F2303" s="77">
        <v>396</v>
      </c>
      <c r="H2303" s="77" t="s">
        <v>61</v>
      </c>
      <c r="I2303" s="77">
        <v>2015</v>
      </c>
      <c r="J2303" s="77">
        <v>396</v>
      </c>
      <c r="K2303" s="77" t="s">
        <v>29</v>
      </c>
      <c r="L2303" s="77" t="s">
        <v>29</v>
      </c>
      <c r="N2303" s="77">
        <v>0</v>
      </c>
      <c r="O2303" s="77">
        <v>0</v>
      </c>
      <c r="P2303" s="77" t="s">
        <v>12</v>
      </c>
      <c r="Q2303" s="77">
        <v>42.360253399999998</v>
      </c>
      <c r="R2303" s="77">
        <v>-71.058291199999999</v>
      </c>
      <c r="S2303" s="77">
        <v>237.84240117331899</v>
      </c>
      <c r="T2303" s="77">
        <v>0.19303754740353801</v>
      </c>
      <c r="U2303" s="77">
        <v>233</v>
      </c>
      <c r="V2303" s="77">
        <v>378</v>
      </c>
      <c r="W2303" s="77">
        <v>4.9197999999999999E-2</v>
      </c>
      <c r="X2303" s="77">
        <v>0</v>
      </c>
      <c r="Y2303" s="77">
        <v>0</v>
      </c>
      <c r="Z2303" s="77">
        <v>0</v>
      </c>
      <c r="AA2303" s="77">
        <v>45.665741025277399</v>
      </c>
      <c r="AB2303" s="77">
        <v>0.242235547403538</v>
      </c>
      <c r="AC2303" s="77">
        <v>1052.6657410252701</v>
      </c>
      <c r="AE2303" s="87" t="str">
        <f t="shared" si="363"/>
        <v>Domestic</v>
      </c>
      <c r="AF2303" s="82" t="str">
        <f t="shared" si="364"/>
        <v>student</v>
      </c>
      <c r="AI2303" s="82">
        <f>'GDP per Capita'!N2303</f>
        <v>63809.64</v>
      </c>
      <c r="AJ2303" s="82">
        <f t="shared" si="365"/>
        <v>63809.64</v>
      </c>
      <c r="AK2303" s="82">
        <f t="shared" si="366"/>
        <v>63809.64</v>
      </c>
      <c r="AL2303" s="88">
        <f t="shared" si="367"/>
        <v>1.6496970379793242E-2</v>
      </c>
    </row>
    <row r="2304" spans="1:38">
      <c r="A2304" s="77" t="s">
        <v>212</v>
      </c>
      <c r="B2304" s="77">
        <v>2406</v>
      </c>
      <c r="C2304" s="77">
        <v>32.701939000000003</v>
      </c>
      <c r="D2304" s="77">
        <v>-97.105623790337006</v>
      </c>
      <c r="E2304" s="77" t="s">
        <v>41</v>
      </c>
      <c r="F2304" s="77">
        <v>635</v>
      </c>
      <c r="H2304" s="77" t="s">
        <v>64</v>
      </c>
      <c r="I2304" s="77">
        <v>2015</v>
      </c>
      <c r="J2304" s="77">
        <v>635</v>
      </c>
      <c r="K2304" s="77" t="s">
        <v>29</v>
      </c>
      <c r="L2304" s="77" t="s">
        <v>29</v>
      </c>
      <c r="N2304" s="77">
        <v>0</v>
      </c>
      <c r="O2304" s="77">
        <v>0</v>
      </c>
      <c r="P2304" s="77" t="s">
        <v>12</v>
      </c>
      <c r="Q2304" s="77">
        <v>42.360253399999998</v>
      </c>
      <c r="R2304" s="77">
        <v>-71.058291199999999</v>
      </c>
      <c r="S2304" s="77">
        <v>5043.8746771226397</v>
      </c>
      <c r="T2304" s="77">
        <v>0.88254978286098695</v>
      </c>
      <c r="U2304" s="77">
        <v>233</v>
      </c>
      <c r="V2304" s="77">
        <v>756</v>
      </c>
      <c r="W2304" s="77">
        <v>9.8395999999999997E-2</v>
      </c>
      <c r="X2304" s="77">
        <v>0</v>
      </c>
      <c r="Y2304" s="77">
        <v>0</v>
      </c>
      <c r="Z2304" s="77">
        <v>0</v>
      </c>
      <c r="AA2304" s="77">
        <v>605.26496125471704</v>
      </c>
      <c r="AB2304" s="77">
        <v>0.98094578286098699</v>
      </c>
      <c r="AC2304" s="77">
        <v>2229.2649612547102</v>
      </c>
      <c r="AE2304" s="87" t="str">
        <f t="shared" si="363"/>
        <v>Domestic</v>
      </c>
      <c r="AF2304" s="82" t="str">
        <f t="shared" si="364"/>
        <v>non-student</v>
      </c>
      <c r="AI2304" s="82">
        <f>'GDP per Capita'!N2304</f>
        <v>63809.64</v>
      </c>
      <c r="AJ2304" s="82">
        <f t="shared" si="365"/>
        <v>63809.64</v>
      </c>
      <c r="AK2304" s="82">
        <f t="shared" si="366"/>
        <v>63809.64</v>
      </c>
      <c r="AL2304" s="88">
        <f t="shared" si="367"/>
        <v>3.4936178314980471E-2</v>
      </c>
    </row>
    <row r="2305" spans="1:38">
      <c r="A2305" s="77" t="s">
        <v>137</v>
      </c>
      <c r="B2305" s="77">
        <v>2407</v>
      </c>
      <c r="C2305" s="77">
        <v>40.7127281</v>
      </c>
      <c r="D2305" s="77">
        <v>-74.006015199999993</v>
      </c>
      <c r="E2305" s="77" t="s">
        <v>42</v>
      </c>
      <c r="F2305" s="77">
        <v>535</v>
      </c>
      <c r="H2305" s="77" t="s">
        <v>64</v>
      </c>
      <c r="I2305" s="77">
        <v>2015</v>
      </c>
      <c r="J2305" s="77">
        <v>535</v>
      </c>
      <c r="K2305" s="77" t="s">
        <v>29</v>
      </c>
      <c r="L2305" s="77" t="s">
        <v>29</v>
      </c>
      <c r="N2305" s="77">
        <v>0</v>
      </c>
      <c r="O2305" s="77">
        <v>0</v>
      </c>
      <c r="P2305" s="77" t="s">
        <v>12</v>
      </c>
      <c r="Q2305" s="77">
        <v>42.360253399999998</v>
      </c>
      <c r="R2305" s="77">
        <v>-71.058291199999999</v>
      </c>
      <c r="S2305" s="77">
        <v>612.33077913337195</v>
      </c>
      <c r="T2305" s="77">
        <v>0.242486781152984</v>
      </c>
      <c r="U2305" s="77">
        <v>233</v>
      </c>
      <c r="V2305" s="77">
        <v>756</v>
      </c>
      <c r="W2305" s="77">
        <v>9.8395999999999997E-2</v>
      </c>
      <c r="X2305" s="77">
        <v>0</v>
      </c>
      <c r="Y2305" s="77">
        <v>0</v>
      </c>
      <c r="Z2305" s="77">
        <v>0</v>
      </c>
      <c r="AA2305" s="77">
        <v>117.567509593607</v>
      </c>
      <c r="AB2305" s="77">
        <v>0.34088278115298398</v>
      </c>
      <c r="AC2305" s="77">
        <v>1641.5675095936001</v>
      </c>
      <c r="AE2305" s="87" t="str">
        <f t="shared" si="363"/>
        <v>Domestic</v>
      </c>
      <c r="AF2305" s="82" t="str">
        <f t="shared" si="364"/>
        <v>non-student</v>
      </c>
      <c r="AI2305" s="82">
        <f>'GDP per Capita'!N2305</f>
        <v>63809.64</v>
      </c>
      <c r="AJ2305" s="82">
        <f t="shared" si="365"/>
        <v>63809.64</v>
      </c>
      <c r="AK2305" s="82">
        <f t="shared" si="366"/>
        <v>63809.64</v>
      </c>
      <c r="AL2305" s="88">
        <f t="shared" si="367"/>
        <v>2.5726011141789865E-2</v>
      </c>
    </row>
    <row r="2306" spans="1:38">
      <c r="A2306" s="77" t="s">
        <v>254</v>
      </c>
      <c r="B2306" s="77">
        <v>2408</v>
      </c>
      <c r="C2306" s="77">
        <v>41.805813700000002</v>
      </c>
      <c r="D2306" s="77">
        <v>-72.254236010227999</v>
      </c>
      <c r="E2306" s="77" t="s">
        <v>38</v>
      </c>
      <c r="F2306" s="77">
        <v>166</v>
      </c>
      <c r="H2306" s="77" t="s">
        <v>65</v>
      </c>
      <c r="I2306" s="77">
        <v>2015</v>
      </c>
      <c r="J2306" s="77">
        <v>166</v>
      </c>
      <c r="K2306" s="77" t="s">
        <v>29</v>
      </c>
      <c r="L2306" s="77" t="s">
        <v>29</v>
      </c>
      <c r="N2306" s="77">
        <v>0</v>
      </c>
      <c r="O2306" s="77">
        <v>0</v>
      </c>
      <c r="P2306" s="77" t="s">
        <v>12</v>
      </c>
      <c r="Q2306" s="77">
        <v>42.360253399999998</v>
      </c>
      <c r="R2306" s="77">
        <v>-71.058291199999999</v>
      </c>
      <c r="S2306" s="77">
        <v>232.735565308888</v>
      </c>
      <c r="T2306" s="77">
        <v>0.19236321640892601</v>
      </c>
      <c r="U2306" s="77">
        <v>233</v>
      </c>
      <c r="V2306" s="77">
        <v>378</v>
      </c>
      <c r="W2306" s="77">
        <v>4.9197999999999999E-2</v>
      </c>
      <c r="X2306" s="77">
        <v>0</v>
      </c>
      <c r="Y2306" s="77">
        <v>0</v>
      </c>
      <c r="Z2306" s="77">
        <v>0</v>
      </c>
      <c r="AA2306" s="77">
        <v>44.6852285393066</v>
      </c>
      <c r="AB2306" s="77">
        <v>0.241561216408926</v>
      </c>
      <c r="AC2306" s="77">
        <v>821.68522853930597</v>
      </c>
      <c r="AE2306" s="87" t="str">
        <f t="shared" si="363"/>
        <v>Domestic</v>
      </c>
      <c r="AF2306" s="82" t="str">
        <f t="shared" si="364"/>
        <v>student</v>
      </c>
      <c r="AI2306" s="82">
        <f>'GDP per Capita'!N2306</f>
        <v>63809.64</v>
      </c>
      <c r="AJ2306" s="82">
        <f t="shared" si="365"/>
        <v>63809.64</v>
      </c>
      <c r="AK2306" s="82">
        <f t="shared" si="366"/>
        <v>63809.64</v>
      </c>
      <c r="AL2306" s="88">
        <f t="shared" si="367"/>
        <v>1.2877133118746728E-2</v>
      </c>
    </row>
    <row r="2307" spans="1:38">
      <c r="A2307" s="77" t="s">
        <v>379</v>
      </c>
      <c r="B2307" s="77">
        <v>2409</v>
      </c>
      <c r="C2307" s="77">
        <v>37.668820500000002</v>
      </c>
      <c r="D2307" s="77">
        <v>-122.0807964</v>
      </c>
      <c r="E2307" s="77" t="s">
        <v>42</v>
      </c>
      <c r="F2307" s="77">
        <v>535</v>
      </c>
      <c r="H2307" s="77" t="s">
        <v>64</v>
      </c>
      <c r="I2307" s="77">
        <v>2015</v>
      </c>
      <c r="J2307" s="77">
        <v>535</v>
      </c>
      <c r="K2307" s="77" t="s">
        <v>29</v>
      </c>
      <c r="L2307" s="77" t="s">
        <v>29</v>
      </c>
      <c r="N2307" s="77">
        <v>0</v>
      </c>
      <c r="O2307" s="77">
        <v>0</v>
      </c>
      <c r="P2307" s="77" t="s">
        <v>12</v>
      </c>
      <c r="Q2307" s="77">
        <v>42.360253399999998</v>
      </c>
      <c r="R2307" s="77">
        <v>-71.058291199999999</v>
      </c>
      <c r="S2307" s="77">
        <v>8622.1692342737206</v>
      </c>
      <c r="T2307" s="77">
        <v>1.37617772531095</v>
      </c>
      <c r="U2307" s="77">
        <v>233</v>
      </c>
      <c r="V2307" s="77">
        <v>756</v>
      </c>
      <c r="W2307" s="77">
        <v>9.8395999999999997E-2</v>
      </c>
      <c r="X2307" s="77">
        <v>0</v>
      </c>
      <c r="Y2307" s="77">
        <v>0</v>
      </c>
      <c r="Z2307" s="77">
        <v>0</v>
      </c>
      <c r="AA2307" s="77">
        <v>905.32776959874002</v>
      </c>
      <c r="AB2307" s="77">
        <v>1.4745737253109501</v>
      </c>
      <c r="AC2307" s="77">
        <v>2429.3277695987399</v>
      </c>
      <c r="AE2307" s="87" t="str">
        <f t="shared" ref="AE2307:AE2370" si="368">IF(K2307&lt;&gt;"USA",IF(K2307&lt;&gt;"Unknown","International","Unknown"),"Domestic")</f>
        <v>Domestic</v>
      </c>
      <c r="AF2307" s="82" t="str">
        <f t="shared" ref="AF2307:AF2370" si="369">IF(E2307="Undergraduate Student","student",IF(E2307="Graduate Student","student","non-student"))</f>
        <v>non-student</v>
      </c>
      <c r="AI2307" s="82">
        <f>'GDP per Capita'!N2307</f>
        <v>63809.64</v>
      </c>
      <c r="AJ2307" s="82">
        <f t="shared" ref="AJ2307:AJ2370" si="370">IFERROR(AI2307,"")</f>
        <v>63809.64</v>
      </c>
      <c r="AK2307" s="82">
        <f t="shared" ref="AK2307:AK2370" si="371">IFERROR(AI2307,AVERAGE(AJ$2:AJ$2538))</f>
        <v>63809.64</v>
      </c>
      <c r="AL2307" s="88">
        <f t="shared" ref="AL2307:AL2370" si="372">AC2307/AK2307</f>
        <v>3.8071485273992144E-2</v>
      </c>
    </row>
    <row r="2308" spans="1:38">
      <c r="A2308" s="77" t="s">
        <v>115</v>
      </c>
      <c r="B2308" s="77">
        <v>2410</v>
      </c>
      <c r="C2308" s="77">
        <v>37.229656599999998</v>
      </c>
      <c r="D2308" s="77">
        <v>-80.413676699999996</v>
      </c>
      <c r="E2308" s="77" t="s">
        <v>37</v>
      </c>
      <c r="F2308" s="77">
        <v>475</v>
      </c>
      <c r="H2308" s="77" t="s">
        <v>66</v>
      </c>
      <c r="I2308" s="77">
        <v>2015</v>
      </c>
      <c r="J2308" s="77">
        <v>475</v>
      </c>
      <c r="K2308" s="77" t="s">
        <v>29</v>
      </c>
      <c r="L2308" s="77" t="s">
        <v>29</v>
      </c>
      <c r="N2308" s="77">
        <v>0</v>
      </c>
      <c r="O2308" s="77">
        <v>0</v>
      </c>
      <c r="P2308" s="77" t="s">
        <v>12</v>
      </c>
      <c r="Q2308" s="77">
        <v>42.360253399999998</v>
      </c>
      <c r="R2308" s="77">
        <v>-71.058291199999999</v>
      </c>
      <c r="S2308" s="77">
        <v>1962.0622620720901</v>
      </c>
      <c r="T2308" s="77">
        <v>0.42071177163838203</v>
      </c>
      <c r="U2308" s="77">
        <v>233</v>
      </c>
      <c r="V2308" s="77">
        <v>756</v>
      </c>
      <c r="W2308" s="77">
        <v>9.8395999999999997E-2</v>
      </c>
      <c r="X2308" s="77">
        <v>0</v>
      </c>
      <c r="Y2308" s="77">
        <v>0</v>
      </c>
      <c r="Z2308" s="77">
        <v>0</v>
      </c>
      <c r="AA2308" s="77">
        <v>376.71595431784198</v>
      </c>
      <c r="AB2308" s="77">
        <v>0.51910777163838195</v>
      </c>
      <c r="AC2308" s="77">
        <v>1840.71595431784</v>
      </c>
      <c r="AE2308" s="87" t="str">
        <f t="shared" si="368"/>
        <v>Domestic</v>
      </c>
      <c r="AF2308" s="82" t="str">
        <f t="shared" si="369"/>
        <v>non-student</v>
      </c>
      <c r="AI2308" s="82">
        <f>'GDP per Capita'!N2308</f>
        <v>63809.64</v>
      </c>
      <c r="AJ2308" s="82">
        <f t="shared" si="370"/>
        <v>63809.64</v>
      </c>
      <c r="AK2308" s="82">
        <f t="shared" si="371"/>
        <v>63809.64</v>
      </c>
      <c r="AL2308" s="88">
        <f t="shared" si="372"/>
        <v>2.8846988547778049E-2</v>
      </c>
    </row>
    <row r="2309" spans="1:38">
      <c r="A2309" s="77" t="s">
        <v>158</v>
      </c>
      <c r="B2309" s="77">
        <v>2411</v>
      </c>
      <c r="C2309" s="77">
        <v>40.109213500000003</v>
      </c>
      <c r="D2309" s="77">
        <v>-91.0176357</v>
      </c>
      <c r="E2309" s="77" t="s">
        <v>38</v>
      </c>
      <c r="F2309" s="77">
        <v>166</v>
      </c>
      <c r="H2309" s="77" t="s">
        <v>65</v>
      </c>
      <c r="I2309" s="77">
        <v>2015</v>
      </c>
      <c r="J2309" s="77">
        <v>166</v>
      </c>
      <c r="K2309" s="77" t="s">
        <v>29</v>
      </c>
      <c r="L2309" s="77" t="s">
        <v>29</v>
      </c>
      <c r="N2309" s="77">
        <v>0</v>
      </c>
      <c r="O2309" s="77">
        <v>0</v>
      </c>
      <c r="P2309" s="77" t="s">
        <v>12</v>
      </c>
      <c r="Q2309" s="77">
        <v>42.360253399999998</v>
      </c>
      <c r="R2309" s="77">
        <v>-71.058291199999999</v>
      </c>
      <c r="S2309" s="77">
        <v>3367.3473687222599</v>
      </c>
      <c r="T2309" s="77">
        <v>0.62140574800175896</v>
      </c>
      <c r="U2309" s="77">
        <v>233</v>
      </c>
      <c r="V2309" s="77">
        <v>378</v>
      </c>
      <c r="W2309" s="77">
        <v>4.9197999999999999E-2</v>
      </c>
      <c r="X2309" s="77">
        <v>0</v>
      </c>
      <c r="Y2309" s="77">
        <v>0</v>
      </c>
      <c r="Z2309" s="77">
        <v>0</v>
      </c>
      <c r="AA2309" s="77">
        <v>646.53069479467501</v>
      </c>
      <c r="AB2309" s="77">
        <v>0.67060374800175904</v>
      </c>
      <c r="AC2309" s="77">
        <v>1423.5306947946699</v>
      </c>
      <c r="AE2309" s="87" t="str">
        <f t="shared" si="368"/>
        <v>Domestic</v>
      </c>
      <c r="AF2309" s="82" t="str">
        <f t="shared" si="369"/>
        <v>student</v>
      </c>
      <c r="AI2309" s="82">
        <f>'GDP per Capita'!N2309</f>
        <v>63809.64</v>
      </c>
      <c r="AJ2309" s="82">
        <f t="shared" si="370"/>
        <v>63809.64</v>
      </c>
      <c r="AK2309" s="82">
        <f t="shared" si="371"/>
        <v>63809.64</v>
      </c>
      <c r="AL2309" s="88">
        <f t="shared" si="372"/>
        <v>2.2309022504979969E-2</v>
      </c>
    </row>
    <row r="2310" spans="1:38">
      <c r="A2310" s="77" t="s">
        <v>99</v>
      </c>
      <c r="B2310" s="77">
        <v>2412</v>
      </c>
      <c r="C2310" s="77">
        <v>33.209561399999998</v>
      </c>
      <c r="D2310" s="77">
        <v>-87.567525799999999</v>
      </c>
      <c r="E2310" s="77" t="s">
        <v>37</v>
      </c>
      <c r="F2310" s="77">
        <v>475</v>
      </c>
      <c r="H2310" s="77" t="s">
        <v>66</v>
      </c>
      <c r="I2310" s="77">
        <v>2015</v>
      </c>
      <c r="J2310" s="77">
        <v>475</v>
      </c>
      <c r="K2310" s="77" t="s">
        <v>29</v>
      </c>
      <c r="L2310" s="77" t="s">
        <v>29</v>
      </c>
      <c r="N2310" s="77">
        <v>0</v>
      </c>
      <c r="O2310" s="77">
        <v>0</v>
      </c>
      <c r="P2310" s="77" t="s">
        <v>12</v>
      </c>
      <c r="Q2310" s="77">
        <v>42.360253399999998</v>
      </c>
      <c r="R2310" s="77">
        <v>-71.058291199999999</v>
      </c>
      <c r="S2310" s="77">
        <v>3533.9232157842898</v>
      </c>
      <c r="T2310" s="77">
        <v>0.64792418265162599</v>
      </c>
      <c r="U2310" s="77">
        <v>233</v>
      </c>
      <c r="V2310" s="77">
        <v>756</v>
      </c>
      <c r="W2310" s="77">
        <v>9.8395999999999997E-2</v>
      </c>
      <c r="X2310" s="77">
        <v>0</v>
      </c>
      <c r="Y2310" s="77">
        <v>0</v>
      </c>
      <c r="Z2310" s="77">
        <v>0</v>
      </c>
      <c r="AA2310" s="77">
        <v>678.51325743058396</v>
      </c>
      <c r="AB2310" s="77">
        <v>0.74632018265162603</v>
      </c>
      <c r="AC2310" s="77">
        <v>2142.5132574305799</v>
      </c>
      <c r="AE2310" s="87" t="str">
        <f t="shared" si="368"/>
        <v>Domestic</v>
      </c>
      <c r="AF2310" s="82" t="str">
        <f t="shared" si="369"/>
        <v>non-student</v>
      </c>
      <c r="AI2310" s="82">
        <f>'GDP per Capita'!N2310</f>
        <v>63809.64</v>
      </c>
      <c r="AJ2310" s="82">
        <f t="shared" si="370"/>
        <v>63809.64</v>
      </c>
      <c r="AK2310" s="82">
        <f t="shared" si="371"/>
        <v>63809.64</v>
      </c>
      <c r="AL2310" s="88">
        <f t="shared" si="372"/>
        <v>3.3576639163464643E-2</v>
      </c>
    </row>
    <row r="2311" spans="1:38">
      <c r="A2311" s="77" t="s">
        <v>551</v>
      </c>
      <c r="B2311" s="77">
        <v>2413</v>
      </c>
      <c r="C2311" s="77">
        <v>18.344958250000001</v>
      </c>
      <c r="D2311" s="77">
        <v>-66.168374002691195</v>
      </c>
      <c r="E2311" s="77" t="s">
        <v>37</v>
      </c>
      <c r="F2311" s="77">
        <v>600</v>
      </c>
      <c r="H2311" s="77" t="s">
        <v>64</v>
      </c>
      <c r="I2311" s="77">
        <v>2015</v>
      </c>
      <c r="J2311" s="77">
        <v>600</v>
      </c>
      <c r="K2311" s="77" t="s">
        <v>29</v>
      </c>
      <c r="L2311" s="77" t="s">
        <v>29</v>
      </c>
      <c r="N2311" s="77">
        <v>0</v>
      </c>
      <c r="O2311" s="77">
        <v>0</v>
      </c>
      <c r="P2311" s="77" t="s">
        <v>12</v>
      </c>
      <c r="Q2311" s="77">
        <v>42.360253399999998</v>
      </c>
      <c r="R2311" s="77">
        <v>-71.058291199999999</v>
      </c>
      <c r="S2311" s="77">
        <v>5420.1349769788903</v>
      </c>
      <c r="T2311" s="77">
        <v>0.93339351416116201</v>
      </c>
      <c r="U2311" s="77">
        <v>233</v>
      </c>
      <c r="V2311" s="77">
        <v>756</v>
      </c>
      <c r="W2311" s="77">
        <v>9.8395999999999997E-2</v>
      </c>
      <c r="X2311" s="77">
        <v>0</v>
      </c>
      <c r="Y2311" s="77">
        <v>0</v>
      </c>
      <c r="Z2311" s="77">
        <v>0</v>
      </c>
      <c r="AA2311" s="77">
        <v>650.41619723746703</v>
      </c>
      <c r="AB2311" s="77">
        <v>1.0317895141611599</v>
      </c>
      <c r="AC2311" s="77">
        <v>2239.41619723746</v>
      </c>
      <c r="AE2311" s="87" t="str">
        <f t="shared" si="368"/>
        <v>Domestic</v>
      </c>
      <c r="AF2311" s="82" t="str">
        <f t="shared" si="369"/>
        <v>non-student</v>
      </c>
      <c r="AI2311" s="82">
        <f>'GDP per Capita'!N2311</f>
        <v>63809.64</v>
      </c>
      <c r="AJ2311" s="82">
        <f t="shared" si="370"/>
        <v>63809.64</v>
      </c>
      <c r="AK2311" s="82">
        <f t="shared" si="371"/>
        <v>63809.64</v>
      </c>
      <c r="AL2311" s="88">
        <f t="shared" si="372"/>
        <v>3.5095264559359053E-2</v>
      </c>
    </row>
    <row r="2312" spans="1:38">
      <c r="A2312" s="77" t="s">
        <v>85</v>
      </c>
      <c r="B2312" s="77">
        <v>2414</v>
      </c>
      <c r="C2312" s="77">
        <v>36.062584299999997</v>
      </c>
      <c r="D2312" s="77">
        <v>-94.157432799999995</v>
      </c>
      <c r="E2312" s="77" t="s">
        <v>38</v>
      </c>
      <c r="F2312" s="77">
        <v>146</v>
      </c>
      <c r="H2312" s="77" t="s">
        <v>61</v>
      </c>
      <c r="I2312" s="77">
        <v>2015</v>
      </c>
      <c r="J2312" s="77">
        <v>146</v>
      </c>
      <c r="K2312" s="77" t="s">
        <v>29</v>
      </c>
      <c r="L2312" s="77" t="s">
        <v>29</v>
      </c>
      <c r="N2312" s="77">
        <v>0</v>
      </c>
      <c r="O2312" s="77">
        <v>0</v>
      </c>
      <c r="P2312" s="77" t="s">
        <v>12</v>
      </c>
      <c r="Q2312" s="77">
        <v>42.360253399999998</v>
      </c>
      <c r="R2312" s="77">
        <v>-71.058291199999999</v>
      </c>
      <c r="S2312" s="77">
        <v>4203.5348036292398</v>
      </c>
      <c r="T2312" s="77">
        <v>0.75452457788448701</v>
      </c>
      <c r="U2312" s="77">
        <v>233</v>
      </c>
      <c r="V2312" s="77">
        <v>378</v>
      </c>
      <c r="W2312" s="77">
        <v>4.9197999999999999E-2</v>
      </c>
      <c r="X2312" s="77">
        <v>0</v>
      </c>
      <c r="Y2312" s="77">
        <v>0</v>
      </c>
      <c r="Z2312" s="77">
        <v>0</v>
      </c>
      <c r="AA2312" s="77">
        <v>504.42417643550903</v>
      </c>
      <c r="AB2312" s="77">
        <v>0.80372257788448698</v>
      </c>
      <c r="AC2312" s="77">
        <v>1261.4241764355099</v>
      </c>
      <c r="AE2312" s="87" t="str">
        <f t="shared" si="368"/>
        <v>Domestic</v>
      </c>
      <c r="AF2312" s="82" t="str">
        <f t="shared" si="369"/>
        <v>student</v>
      </c>
      <c r="AI2312" s="82">
        <f>'GDP per Capita'!N2312</f>
        <v>63809.64</v>
      </c>
      <c r="AJ2312" s="82">
        <f t="shared" si="370"/>
        <v>63809.64</v>
      </c>
      <c r="AK2312" s="82">
        <f t="shared" si="371"/>
        <v>63809.64</v>
      </c>
      <c r="AL2312" s="88">
        <f t="shared" si="372"/>
        <v>1.9768551843193441E-2</v>
      </c>
    </row>
    <row r="2313" spans="1:38">
      <c r="A2313" s="77" t="s">
        <v>85</v>
      </c>
      <c r="B2313" s="77">
        <v>2415</v>
      </c>
      <c r="C2313" s="77">
        <v>36.062584299999997</v>
      </c>
      <c r="D2313" s="77">
        <v>-94.157432799999995</v>
      </c>
      <c r="E2313" s="77" t="s">
        <v>38</v>
      </c>
      <c r="F2313" s="77">
        <v>166</v>
      </c>
      <c r="H2313" s="77" t="s">
        <v>65</v>
      </c>
      <c r="I2313" s="77">
        <v>2015</v>
      </c>
      <c r="J2313" s="77">
        <v>166</v>
      </c>
      <c r="K2313" s="77" t="s">
        <v>29</v>
      </c>
      <c r="L2313" s="77" t="s">
        <v>29</v>
      </c>
      <c r="N2313" s="77">
        <v>0</v>
      </c>
      <c r="O2313" s="77">
        <v>0</v>
      </c>
      <c r="P2313" s="77" t="s">
        <v>12</v>
      </c>
      <c r="Q2313" s="77">
        <v>42.360253399999998</v>
      </c>
      <c r="R2313" s="77">
        <v>-71.058291199999999</v>
      </c>
      <c r="S2313" s="77">
        <v>4203.5348036292398</v>
      </c>
      <c r="T2313" s="77">
        <v>0.75452457788448701</v>
      </c>
      <c r="U2313" s="77">
        <v>233</v>
      </c>
      <c r="V2313" s="77">
        <v>378</v>
      </c>
      <c r="W2313" s="77">
        <v>4.9197999999999999E-2</v>
      </c>
      <c r="X2313" s="77">
        <v>0</v>
      </c>
      <c r="Y2313" s="77">
        <v>0</v>
      </c>
      <c r="Z2313" s="77">
        <v>0</v>
      </c>
      <c r="AA2313" s="77">
        <v>504.42417643550903</v>
      </c>
      <c r="AB2313" s="77">
        <v>0.80372257788448698</v>
      </c>
      <c r="AC2313" s="77">
        <v>1281.4241764355099</v>
      </c>
      <c r="AE2313" s="87" t="str">
        <f t="shared" si="368"/>
        <v>Domestic</v>
      </c>
      <c r="AF2313" s="82" t="str">
        <f t="shared" si="369"/>
        <v>student</v>
      </c>
      <c r="AI2313" s="82">
        <f>'GDP per Capita'!N2313</f>
        <v>63809.64</v>
      </c>
      <c r="AJ2313" s="82">
        <f t="shared" si="370"/>
        <v>63809.64</v>
      </c>
      <c r="AK2313" s="82">
        <f t="shared" si="371"/>
        <v>63809.64</v>
      </c>
      <c r="AL2313" s="88">
        <f t="shared" si="372"/>
        <v>2.0081984108286929E-2</v>
      </c>
    </row>
    <row r="2314" spans="1:38">
      <c r="A2314" s="77" t="s">
        <v>29</v>
      </c>
      <c r="B2314" s="77">
        <v>2416</v>
      </c>
      <c r="C2314" s="77">
        <v>39.783730400000003</v>
      </c>
      <c r="D2314" s="77">
        <v>-100.4458825</v>
      </c>
      <c r="E2314" s="77" t="s">
        <v>43</v>
      </c>
      <c r="F2314" s="77">
        <v>350</v>
      </c>
      <c r="H2314" s="77" t="s">
        <v>61</v>
      </c>
      <c r="I2314" s="77">
        <v>2015</v>
      </c>
      <c r="J2314" s="77">
        <v>350</v>
      </c>
      <c r="K2314" s="77" t="s">
        <v>29</v>
      </c>
      <c r="L2314" s="77" t="s">
        <v>29</v>
      </c>
      <c r="N2314" s="77">
        <v>0</v>
      </c>
      <c r="O2314" s="77">
        <v>0</v>
      </c>
      <c r="P2314" s="77" t="s">
        <v>12</v>
      </c>
      <c r="Q2314" s="77">
        <v>42.360253399999998</v>
      </c>
      <c r="R2314" s="77">
        <v>-71.058291199999999</v>
      </c>
      <c r="S2314" s="77">
        <v>4935.3976954425498</v>
      </c>
      <c r="T2314" s="77">
        <v>0.86793771487274496</v>
      </c>
      <c r="U2314" s="77">
        <v>233</v>
      </c>
      <c r="V2314" s="77">
        <v>756</v>
      </c>
      <c r="W2314" s="77">
        <v>9.8395999999999997E-2</v>
      </c>
      <c r="X2314" s="77">
        <v>0</v>
      </c>
      <c r="Y2314" s="77">
        <v>0</v>
      </c>
      <c r="Z2314" s="77">
        <v>0</v>
      </c>
      <c r="AA2314" s="77">
        <v>592.24772345310703</v>
      </c>
      <c r="AB2314" s="77">
        <v>0.966333714872745</v>
      </c>
      <c r="AC2314" s="77">
        <v>1931.2477234531</v>
      </c>
      <c r="AE2314" s="87" t="str">
        <f t="shared" si="368"/>
        <v>Domestic</v>
      </c>
      <c r="AF2314" s="82" t="str">
        <f t="shared" si="369"/>
        <v>non-student</v>
      </c>
      <c r="AI2314" s="82">
        <f>'GDP per Capita'!N2314</f>
        <v>63809.64</v>
      </c>
      <c r="AJ2314" s="82">
        <f t="shared" si="370"/>
        <v>63809.64</v>
      </c>
      <c r="AK2314" s="82">
        <f t="shared" si="371"/>
        <v>63809.64</v>
      </c>
      <c r="AL2314" s="88">
        <f t="shared" si="372"/>
        <v>3.0265767420927309E-2</v>
      </c>
    </row>
    <row r="2315" spans="1:38">
      <c r="A2315" s="77" t="s">
        <v>483</v>
      </c>
      <c r="B2315" s="77">
        <v>2417</v>
      </c>
      <c r="C2315" s="77">
        <v>37.950932399999999</v>
      </c>
      <c r="D2315" s="77">
        <v>-91.770807599999898</v>
      </c>
      <c r="E2315" s="77" t="s">
        <v>37</v>
      </c>
      <c r="F2315" s="77">
        <v>535</v>
      </c>
      <c r="H2315" s="77" t="s">
        <v>64</v>
      </c>
      <c r="I2315" s="77">
        <v>2015</v>
      </c>
      <c r="J2315" s="77">
        <v>535</v>
      </c>
      <c r="K2315" s="77" t="s">
        <v>29</v>
      </c>
      <c r="L2315" s="77" t="s">
        <v>29</v>
      </c>
      <c r="N2315" s="77">
        <v>0</v>
      </c>
      <c r="O2315" s="77">
        <v>0</v>
      </c>
      <c r="P2315" s="77" t="s">
        <v>12</v>
      </c>
      <c r="Q2315" s="77">
        <v>42.360253399999998</v>
      </c>
      <c r="R2315" s="77">
        <v>-71.058291199999999</v>
      </c>
      <c r="S2315" s="77">
        <v>3644.1944949457402</v>
      </c>
      <c r="T2315" s="77">
        <v>0.66547907888524105</v>
      </c>
      <c r="U2315" s="77">
        <v>233</v>
      </c>
      <c r="V2315" s="77">
        <v>756</v>
      </c>
      <c r="W2315" s="77">
        <v>9.8395999999999997E-2</v>
      </c>
      <c r="X2315" s="77">
        <v>0</v>
      </c>
      <c r="Y2315" s="77">
        <v>0</v>
      </c>
      <c r="Z2315" s="77">
        <v>0</v>
      </c>
      <c r="AA2315" s="77">
        <v>699.68534302958301</v>
      </c>
      <c r="AB2315" s="77">
        <v>0.76387507888524098</v>
      </c>
      <c r="AC2315" s="77">
        <v>2223.6853430295801</v>
      </c>
      <c r="AE2315" s="87" t="str">
        <f t="shared" si="368"/>
        <v>Domestic</v>
      </c>
      <c r="AF2315" s="82" t="str">
        <f t="shared" si="369"/>
        <v>non-student</v>
      </c>
      <c r="AI2315" s="82">
        <f>'GDP per Capita'!N2315</f>
        <v>63809.64</v>
      </c>
      <c r="AJ2315" s="82">
        <f t="shared" si="370"/>
        <v>63809.64</v>
      </c>
      <c r="AK2315" s="82">
        <f t="shared" si="371"/>
        <v>63809.64</v>
      </c>
      <c r="AL2315" s="88">
        <f t="shared" si="372"/>
        <v>3.4848736696047496E-2</v>
      </c>
    </row>
    <row r="2316" spans="1:38">
      <c r="A2316" s="77" t="s">
        <v>237</v>
      </c>
      <c r="B2316" s="77">
        <v>2418</v>
      </c>
      <c r="C2316" s="77">
        <v>42.296686100000002</v>
      </c>
      <c r="D2316" s="77">
        <v>-89.621227099999999</v>
      </c>
      <c r="E2316" s="77" t="s">
        <v>42</v>
      </c>
      <c r="F2316" s="77">
        <v>535</v>
      </c>
      <c r="H2316" s="77" t="s">
        <v>64</v>
      </c>
      <c r="I2316" s="77">
        <v>2015</v>
      </c>
      <c r="J2316" s="77">
        <v>535</v>
      </c>
      <c r="K2316" s="77" t="s">
        <v>29</v>
      </c>
      <c r="L2316" s="77" t="s">
        <v>29</v>
      </c>
      <c r="N2316" s="77">
        <v>0</v>
      </c>
      <c r="O2316" s="77">
        <v>0</v>
      </c>
      <c r="P2316" s="77" t="s">
        <v>12</v>
      </c>
      <c r="Q2316" s="77">
        <v>42.360253399999998</v>
      </c>
      <c r="R2316" s="77">
        <v>-71.058291199999999</v>
      </c>
      <c r="S2316" s="77">
        <v>3045.92334111129</v>
      </c>
      <c r="T2316" s="77">
        <v>0.57023589221873505</v>
      </c>
      <c r="U2316" s="77">
        <v>233</v>
      </c>
      <c r="V2316" s="77">
        <v>756</v>
      </c>
      <c r="W2316" s="77">
        <v>9.8395999999999997E-2</v>
      </c>
      <c r="X2316" s="77">
        <v>0</v>
      </c>
      <c r="Y2316" s="77">
        <v>0</v>
      </c>
      <c r="Z2316" s="77">
        <v>0</v>
      </c>
      <c r="AA2316" s="77">
        <v>584.817281493368</v>
      </c>
      <c r="AB2316" s="77">
        <v>0.66863189221873498</v>
      </c>
      <c r="AC2316" s="77">
        <v>2108.81728149336</v>
      </c>
      <c r="AE2316" s="87" t="str">
        <f t="shared" si="368"/>
        <v>Domestic</v>
      </c>
      <c r="AF2316" s="82" t="str">
        <f t="shared" si="369"/>
        <v>non-student</v>
      </c>
      <c r="AI2316" s="82">
        <f>'GDP per Capita'!N2316</f>
        <v>63809.64</v>
      </c>
      <c r="AJ2316" s="82">
        <f t="shared" si="370"/>
        <v>63809.64</v>
      </c>
      <c r="AK2316" s="82">
        <f t="shared" si="371"/>
        <v>63809.64</v>
      </c>
      <c r="AL2316" s="88">
        <f t="shared" si="372"/>
        <v>3.3048568860337718E-2</v>
      </c>
    </row>
    <row r="2317" spans="1:38">
      <c r="A2317" s="77" t="s">
        <v>274</v>
      </c>
      <c r="B2317" s="77">
        <v>2419</v>
      </c>
      <c r="C2317" s="77">
        <v>38.356577299999998</v>
      </c>
      <c r="D2317" s="77">
        <v>-121.9877444</v>
      </c>
      <c r="E2317" s="77" t="s">
        <v>42</v>
      </c>
      <c r="F2317" s="77">
        <v>475</v>
      </c>
      <c r="H2317" s="77" t="s">
        <v>66</v>
      </c>
      <c r="I2317" s="77">
        <v>2015</v>
      </c>
      <c r="J2317" s="77">
        <v>475</v>
      </c>
      <c r="K2317" s="77" t="s">
        <v>29</v>
      </c>
      <c r="L2317" s="77" t="s">
        <v>29</v>
      </c>
      <c r="N2317" s="77">
        <v>0</v>
      </c>
      <c r="O2317" s="77">
        <v>0</v>
      </c>
      <c r="P2317" s="77" t="s">
        <v>12</v>
      </c>
      <c r="Q2317" s="77">
        <v>42.360253399999998</v>
      </c>
      <c r="R2317" s="77">
        <v>-71.058291199999999</v>
      </c>
      <c r="S2317" s="77">
        <v>8547.2691408773899</v>
      </c>
      <c r="T2317" s="77">
        <v>1.3656139931562901</v>
      </c>
      <c r="U2317" s="77">
        <v>233</v>
      </c>
      <c r="V2317" s="77">
        <v>756</v>
      </c>
      <c r="W2317" s="77">
        <v>9.8395999999999997E-2</v>
      </c>
      <c r="X2317" s="77">
        <v>0</v>
      </c>
      <c r="Y2317" s="77">
        <v>0</v>
      </c>
      <c r="Z2317" s="77">
        <v>0</v>
      </c>
      <c r="AA2317" s="77">
        <v>897.463259792126</v>
      </c>
      <c r="AB2317" s="77">
        <v>1.46400999315629</v>
      </c>
      <c r="AC2317" s="77">
        <v>2361.46325979212</v>
      </c>
      <c r="AE2317" s="87" t="str">
        <f t="shared" si="368"/>
        <v>Domestic</v>
      </c>
      <c r="AF2317" s="82" t="str">
        <f t="shared" si="369"/>
        <v>non-student</v>
      </c>
      <c r="AI2317" s="82">
        <f>'GDP per Capita'!N2317</f>
        <v>63809.64</v>
      </c>
      <c r="AJ2317" s="82">
        <f t="shared" si="370"/>
        <v>63809.64</v>
      </c>
      <c r="AK2317" s="82">
        <f t="shared" si="371"/>
        <v>63809.64</v>
      </c>
      <c r="AL2317" s="88">
        <f t="shared" si="372"/>
        <v>3.7007938922584735E-2</v>
      </c>
    </row>
    <row r="2318" spans="1:38">
      <c r="A2318" s="77" t="s">
        <v>96</v>
      </c>
      <c r="B2318" s="77">
        <v>2420</v>
      </c>
      <c r="C2318" s="77">
        <v>38.046406599999997</v>
      </c>
      <c r="D2318" s="77">
        <v>-84.497039299999997</v>
      </c>
      <c r="E2318" s="77" t="s">
        <v>38</v>
      </c>
      <c r="F2318" s="77">
        <v>166</v>
      </c>
      <c r="H2318" s="77" t="s">
        <v>65</v>
      </c>
      <c r="I2318" s="77">
        <v>2015</v>
      </c>
      <c r="J2318" s="77">
        <v>166</v>
      </c>
      <c r="K2318" s="77" t="s">
        <v>29</v>
      </c>
      <c r="L2318" s="77" t="s">
        <v>29</v>
      </c>
      <c r="N2318" s="77">
        <v>0</v>
      </c>
      <c r="O2318" s="77">
        <v>0</v>
      </c>
      <c r="P2318" s="77" t="s">
        <v>12</v>
      </c>
      <c r="Q2318" s="77">
        <v>42.360253399999998</v>
      </c>
      <c r="R2318" s="77">
        <v>-71.058291199999999</v>
      </c>
      <c r="S2318" s="77">
        <v>2472.4336583261602</v>
      </c>
      <c r="T2318" s="77">
        <v>0.48810364801616002</v>
      </c>
      <c r="U2318" s="77">
        <v>233</v>
      </c>
      <c r="V2318" s="77">
        <v>378</v>
      </c>
      <c r="W2318" s="77">
        <v>4.9197999999999999E-2</v>
      </c>
      <c r="X2318" s="77">
        <v>0</v>
      </c>
      <c r="Y2318" s="77">
        <v>0</v>
      </c>
      <c r="Z2318" s="77">
        <v>0</v>
      </c>
      <c r="AA2318" s="77">
        <v>474.70726239862302</v>
      </c>
      <c r="AB2318" s="77">
        <v>0.53730164801615998</v>
      </c>
      <c r="AC2318" s="77">
        <v>1251.7072623986201</v>
      </c>
      <c r="AE2318" s="87" t="str">
        <f t="shared" si="368"/>
        <v>Domestic</v>
      </c>
      <c r="AF2318" s="82" t="str">
        <f t="shared" si="369"/>
        <v>student</v>
      </c>
      <c r="AI2318" s="82">
        <f>'GDP per Capita'!N2318</f>
        <v>63809.64</v>
      </c>
      <c r="AJ2318" s="82">
        <f t="shared" si="370"/>
        <v>63809.64</v>
      </c>
      <c r="AK2318" s="82">
        <f t="shared" si="371"/>
        <v>63809.64</v>
      </c>
      <c r="AL2318" s="88">
        <f t="shared" si="372"/>
        <v>1.9616272124378387E-2</v>
      </c>
    </row>
    <row r="2319" spans="1:38">
      <c r="A2319" s="77" t="s">
        <v>169</v>
      </c>
      <c r="B2319" s="77">
        <v>2421</v>
      </c>
      <c r="C2319" s="77">
        <v>40.794450399999903</v>
      </c>
      <c r="D2319" s="77">
        <v>-77.861638599999907</v>
      </c>
      <c r="E2319" s="77" t="s">
        <v>38</v>
      </c>
      <c r="F2319" s="77">
        <v>246</v>
      </c>
      <c r="H2319" s="77" t="s">
        <v>61</v>
      </c>
      <c r="I2319" s="77">
        <v>2015</v>
      </c>
      <c r="J2319" s="77">
        <v>246</v>
      </c>
      <c r="K2319" s="77" t="s">
        <v>29</v>
      </c>
      <c r="L2319" s="77" t="s">
        <v>29</v>
      </c>
      <c r="N2319" s="77">
        <v>0</v>
      </c>
      <c r="O2319" s="77">
        <v>0</v>
      </c>
      <c r="P2319" s="77" t="s">
        <v>12</v>
      </c>
      <c r="Q2319" s="77">
        <v>42.360253399999998</v>
      </c>
      <c r="R2319" s="77">
        <v>-71.058291199999999</v>
      </c>
      <c r="S2319" s="77">
        <v>1183.77683028508</v>
      </c>
      <c r="T2319" s="77">
        <v>0.31794324661801598</v>
      </c>
      <c r="U2319" s="77">
        <v>233</v>
      </c>
      <c r="V2319" s="77">
        <v>378</v>
      </c>
      <c r="W2319" s="77">
        <v>4.9197999999999999E-2</v>
      </c>
      <c r="X2319" s="77">
        <v>0</v>
      </c>
      <c r="Y2319" s="77">
        <v>0</v>
      </c>
      <c r="Z2319" s="77">
        <v>0</v>
      </c>
      <c r="AA2319" s="77">
        <v>227.285151414735</v>
      </c>
      <c r="AB2319" s="77">
        <v>0.367141246618016</v>
      </c>
      <c r="AC2319" s="77">
        <v>1084.2851514147301</v>
      </c>
      <c r="AE2319" s="87" t="str">
        <f t="shared" si="368"/>
        <v>Domestic</v>
      </c>
      <c r="AF2319" s="82" t="str">
        <f t="shared" si="369"/>
        <v>student</v>
      </c>
      <c r="AI2319" s="82">
        <f>'GDP per Capita'!N2319</f>
        <v>63809.64</v>
      </c>
      <c r="AJ2319" s="82">
        <f t="shared" si="370"/>
        <v>63809.64</v>
      </c>
      <c r="AK2319" s="82">
        <f t="shared" si="371"/>
        <v>63809.64</v>
      </c>
      <c r="AL2319" s="88">
        <f t="shared" si="372"/>
        <v>1.6992497550757692E-2</v>
      </c>
    </row>
    <row r="2320" spans="1:38">
      <c r="A2320" s="77" t="s">
        <v>136</v>
      </c>
      <c r="B2320" s="77">
        <v>2422</v>
      </c>
      <c r="C2320" s="77">
        <v>42.418429600000003</v>
      </c>
      <c r="D2320" s="77">
        <v>-71.106163899999999</v>
      </c>
      <c r="E2320" s="77" t="s">
        <v>38</v>
      </c>
      <c r="F2320" s="77">
        <v>166</v>
      </c>
      <c r="H2320" s="77" t="s">
        <v>65</v>
      </c>
      <c r="I2320" s="77">
        <v>2015</v>
      </c>
      <c r="J2320" s="77">
        <v>166</v>
      </c>
      <c r="K2320" s="77" t="s">
        <v>29</v>
      </c>
      <c r="L2320" s="77" t="s">
        <v>29</v>
      </c>
      <c r="N2320" s="77">
        <v>0</v>
      </c>
      <c r="O2320" s="77">
        <v>1</v>
      </c>
      <c r="P2320" s="77" t="s">
        <v>12</v>
      </c>
      <c r="Q2320" s="77">
        <v>42.360253399999998</v>
      </c>
      <c r="R2320" s="77">
        <v>-71.058291199999999</v>
      </c>
      <c r="S2320" s="77">
        <v>15.1399328520436</v>
      </c>
      <c r="T2320" s="77">
        <v>0</v>
      </c>
      <c r="U2320" s="77">
        <v>0</v>
      </c>
      <c r="V2320" s="77">
        <v>0</v>
      </c>
      <c r="W2320" s="77">
        <v>0</v>
      </c>
      <c r="X2320" s="77">
        <v>0</v>
      </c>
      <c r="Y2320" s="77">
        <v>0</v>
      </c>
      <c r="Z2320" s="77">
        <v>0</v>
      </c>
      <c r="AA2320" s="77">
        <v>0</v>
      </c>
      <c r="AB2320" s="77">
        <v>0</v>
      </c>
      <c r="AC2320" s="77">
        <v>166</v>
      </c>
      <c r="AE2320" s="87" t="str">
        <f t="shared" si="368"/>
        <v>Domestic</v>
      </c>
      <c r="AF2320" s="82" t="str">
        <f t="shared" si="369"/>
        <v>student</v>
      </c>
      <c r="AI2320" s="82">
        <f>'GDP per Capita'!N2320</f>
        <v>63809.64</v>
      </c>
      <c r="AJ2320" s="82">
        <f t="shared" si="370"/>
        <v>63809.64</v>
      </c>
      <c r="AK2320" s="82">
        <f t="shared" si="371"/>
        <v>63809.64</v>
      </c>
      <c r="AL2320" s="88">
        <f t="shared" si="372"/>
        <v>2.6014878002759458E-3</v>
      </c>
    </row>
    <row r="2321" spans="1:38">
      <c r="A2321" s="77" t="s">
        <v>552</v>
      </c>
      <c r="B2321" s="77">
        <v>2423</v>
      </c>
      <c r="C2321" s="77">
        <v>41.009621500000002</v>
      </c>
      <c r="D2321" s="77">
        <v>28.965186699999901</v>
      </c>
      <c r="E2321" s="77" t="s">
        <v>37</v>
      </c>
      <c r="F2321" s="77">
        <v>535</v>
      </c>
      <c r="H2321" s="77" t="s">
        <v>64</v>
      </c>
      <c r="I2321" s="77">
        <v>2015</v>
      </c>
      <c r="J2321" s="77">
        <v>535</v>
      </c>
      <c r="K2321" s="77" t="s">
        <v>591</v>
      </c>
      <c r="L2321" s="77" t="s">
        <v>32</v>
      </c>
      <c r="N2321" s="77">
        <v>0</v>
      </c>
      <c r="O2321" s="77">
        <v>0</v>
      </c>
      <c r="P2321" s="77" t="s">
        <v>12</v>
      </c>
      <c r="Q2321" s="77">
        <v>42.360253399999998</v>
      </c>
      <c r="R2321" s="77">
        <v>-71.058291199999999</v>
      </c>
      <c r="S2321" s="77">
        <v>15525.772454280601</v>
      </c>
      <c r="T2321" s="77">
        <v>2.39229665808117</v>
      </c>
      <c r="U2321" s="77">
        <v>233</v>
      </c>
      <c r="V2321" s="77">
        <v>756</v>
      </c>
      <c r="W2321" s="77">
        <v>9.8395999999999997E-2</v>
      </c>
      <c r="X2321" s="77">
        <v>0</v>
      </c>
      <c r="Y2321" s="77">
        <v>0</v>
      </c>
      <c r="Z2321" s="77">
        <v>0</v>
      </c>
      <c r="AA2321" s="77">
        <v>1630.2061076994601</v>
      </c>
      <c r="AB2321" s="77">
        <v>2.4906926580811701</v>
      </c>
      <c r="AC2321" s="77">
        <v>3154.2061076994601</v>
      </c>
      <c r="AE2321" s="87" t="str">
        <f t="shared" si="368"/>
        <v>International</v>
      </c>
      <c r="AF2321" s="82" t="str">
        <f t="shared" si="369"/>
        <v>non-student</v>
      </c>
      <c r="AI2321" s="82">
        <f>'GDP per Capita'!N2321</f>
        <v>11706.89</v>
      </c>
      <c r="AJ2321" s="82">
        <f t="shared" si="370"/>
        <v>11706.89</v>
      </c>
      <c r="AK2321" s="82">
        <f t="shared" si="371"/>
        <v>11706.89</v>
      </c>
      <c r="AL2321" s="88">
        <f t="shared" si="372"/>
        <v>0.26943160033958297</v>
      </c>
    </row>
    <row r="2322" spans="1:38">
      <c r="A2322" s="77" t="s">
        <v>94</v>
      </c>
      <c r="B2322" s="77">
        <v>2424</v>
      </c>
      <c r="C2322" s="77">
        <v>32.819121799999998</v>
      </c>
      <c r="D2322" s="77">
        <v>34.998385599999999</v>
      </c>
      <c r="E2322" s="77" t="s">
        <v>42</v>
      </c>
      <c r="F2322" s="77">
        <v>535</v>
      </c>
      <c r="H2322" s="77" t="s">
        <v>64</v>
      </c>
      <c r="I2322" s="77">
        <v>2015</v>
      </c>
      <c r="J2322" s="77">
        <v>535</v>
      </c>
      <c r="K2322" s="77" t="s">
        <v>518</v>
      </c>
      <c r="L2322" s="77" t="s">
        <v>32</v>
      </c>
      <c r="N2322" s="77">
        <v>0</v>
      </c>
      <c r="O2322" s="77">
        <v>0</v>
      </c>
      <c r="P2322" s="77" t="s">
        <v>12</v>
      </c>
      <c r="Q2322" s="77">
        <v>42.360253399999998</v>
      </c>
      <c r="R2322" s="77">
        <v>-71.058291199999999</v>
      </c>
      <c r="S2322" s="77">
        <v>17534.782227567499</v>
      </c>
      <c r="T2322" s="77">
        <v>2.7037737530650201</v>
      </c>
      <c r="U2322" s="77">
        <v>233</v>
      </c>
      <c r="V2322" s="77">
        <v>756</v>
      </c>
      <c r="W2322" s="77">
        <v>9.8395999999999997E-2</v>
      </c>
      <c r="X2322" s="77">
        <v>0</v>
      </c>
      <c r="Y2322" s="77">
        <v>0</v>
      </c>
      <c r="Z2322" s="77">
        <v>0</v>
      </c>
      <c r="AA2322" s="77">
        <v>1841.15213389459</v>
      </c>
      <c r="AB2322" s="77">
        <v>2.8021697530650198</v>
      </c>
      <c r="AC2322" s="77">
        <v>3365.15213389459</v>
      </c>
      <c r="AE2322" s="87" t="str">
        <f t="shared" si="368"/>
        <v>International</v>
      </c>
      <c r="AF2322" s="82" t="str">
        <f t="shared" si="369"/>
        <v>non-student</v>
      </c>
      <c r="AI2322" s="82">
        <f>'GDP per Capita'!N2322</f>
        <v>41377.49</v>
      </c>
      <c r="AJ2322" s="82">
        <f t="shared" si="370"/>
        <v>41377.49</v>
      </c>
      <c r="AK2322" s="82">
        <f t="shared" si="371"/>
        <v>41377.49</v>
      </c>
      <c r="AL2322" s="88">
        <f t="shared" si="372"/>
        <v>8.1328087660575601E-2</v>
      </c>
    </row>
    <row r="2323" spans="1:38">
      <c r="A2323" s="77" t="s">
        <v>83</v>
      </c>
      <c r="B2323" s="77">
        <v>2425</v>
      </c>
      <c r="C2323" s="77">
        <v>22.283345399999899</v>
      </c>
      <c r="D2323" s="77">
        <v>39.112814499999999</v>
      </c>
      <c r="E2323" s="77" t="s">
        <v>38</v>
      </c>
      <c r="F2323" s="77">
        <v>520</v>
      </c>
      <c r="H2323" s="77" t="s">
        <v>65</v>
      </c>
      <c r="I2323" s="77">
        <v>2015</v>
      </c>
      <c r="J2323" s="77">
        <v>520</v>
      </c>
      <c r="K2323" s="77" t="s">
        <v>570</v>
      </c>
      <c r="L2323" s="77" t="s">
        <v>32</v>
      </c>
      <c r="N2323" s="77">
        <v>0</v>
      </c>
      <c r="O2323" s="77">
        <v>0</v>
      </c>
      <c r="P2323" s="77" t="s">
        <v>12</v>
      </c>
      <c r="Q2323" s="77">
        <v>42.360253399999998</v>
      </c>
      <c r="R2323" s="77">
        <v>-71.058291199999999</v>
      </c>
      <c r="S2323" s="77">
        <v>19763.801736807301</v>
      </c>
      <c r="T2323" s="77">
        <v>3.0576851064694299</v>
      </c>
      <c r="U2323" s="77">
        <v>233</v>
      </c>
      <c r="V2323" s="77">
        <v>378</v>
      </c>
      <c r="W2323" s="77">
        <v>4.9197999999999999E-2</v>
      </c>
      <c r="X2323" s="77">
        <v>0</v>
      </c>
      <c r="Y2323" s="77">
        <v>0</v>
      </c>
      <c r="Z2323" s="77">
        <v>0</v>
      </c>
      <c r="AA2323" s="77">
        <v>1808.3878589178701</v>
      </c>
      <c r="AB2323" s="77">
        <v>3.10688310646943</v>
      </c>
      <c r="AC2323" s="77">
        <v>2939.3878589178698</v>
      </c>
      <c r="AE2323" s="87" t="str">
        <f t="shared" si="368"/>
        <v>International</v>
      </c>
      <c r="AF2323" s="82" t="str">
        <f t="shared" si="369"/>
        <v>student</v>
      </c>
      <c r="AI2323" s="82">
        <f>'GDP per Capita'!N2323</f>
        <v>21764.39</v>
      </c>
      <c r="AJ2323" s="82">
        <f t="shared" si="370"/>
        <v>21764.39</v>
      </c>
      <c r="AK2323" s="82">
        <f t="shared" si="371"/>
        <v>21764.39</v>
      </c>
      <c r="AL2323" s="88">
        <f t="shared" si="372"/>
        <v>0.13505491580135578</v>
      </c>
    </row>
    <row r="2324" spans="1:38">
      <c r="A2324" s="77" t="s">
        <v>112</v>
      </c>
      <c r="B2324" s="77">
        <v>2426</v>
      </c>
      <c r="C2324" s="77">
        <v>40.735657000000003</v>
      </c>
      <c r="D2324" s="77">
        <v>-74.172366699999998</v>
      </c>
      <c r="E2324" s="77" t="s">
        <v>42</v>
      </c>
      <c r="F2324" s="77">
        <v>0</v>
      </c>
      <c r="H2324" s="77" t="s">
        <v>69</v>
      </c>
      <c r="I2324" s="77">
        <v>2015</v>
      </c>
      <c r="J2324" s="77">
        <v>0</v>
      </c>
      <c r="K2324" s="77" t="s">
        <v>29</v>
      </c>
      <c r="L2324" s="77" t="s">
        <v>29</v>
      </c>
      <c r="N2324" s="77">
        <v>0</v>
      </c>
      <c r="O2324" s="77">
        <v>0</v>
      </c>
      <c r="P2324" s="77" t="s">
        <v>12</v>
      </c>
      <c r="Q2324" s="77">
        <v>42.360253399999998</v>
      </c>
      <c r="R2324" s="77">
        <v>-71.058291199999999</v>
      </c>
      <c r="S2324" s="77">
        <v>631.72478309556902</v>
      </c>
      <c r="T2324" s="77">
        <v>0.24504765804985401</v>
      </c>
      <c r="U2324" s="77">
        <v>233</v>
      </c>
      <c r="V2324" s="77">
        <v>756</v>
      </c>
      <c r="W2324" s="77">
        <v>9.8395999999999997E-2</v>
      </c>
      <c r="X2324" s="77">
        <v>0</v>
      </c>
      <c r="Y2324" s="77">
        <v>0</v>
      </c>
      <c r="Z2324" s="77">
        <v>0</v>
      </c>
      <c r="AA2324" s="77">
        <v>121.29115835434899</v>
      </c>
      <c r="AB2324" s="77">
        <v>0.34344365804985399</v>
      </c>
      <c r="AC2324" s="77">
        <v>1110.29115835434</v>
      </c>
      <c r="AE2324" s="87" t="str">
        <f t="shared" si="368"/>
        <v>Domestic</v>
      </c>
      <c r="AF2324" s="82" t="str">
        <f t="shared" si="369"/>
        <v>non-student</v>
      </c>
      <c r="AI2324" s="82">
        <f>'GDP per Capita'!N2324</f>
        <v>63809.64</v>
      </c>
      <c r="AJ2324" s="82">
        <f t="shared" si="370"/>
        <v>63809.64</v>
      </c>
      <c r="AK2324" s="82">
        <f t="shared" si="371"/>
        <v>63809.64</v>
      </c>
      <c r="AL2324" s="88">
        <f t="shared" si="372"/>
        <v>1.7400053633813639E-2</v>
      </c>
    </row>
    <row r="2325" spans="1:38">
      <c r="A2325" s="77" t="s">
        <v>116</v>
      </c>
      <c r="B2325" s="77">
        <v>2427</v>
      </c>
      <c r="C2325" s="77">
        <v>29.758938199999999</v>
      </c>
      <c r="D2325" s="77">
        <v>-95.367697399999997</v>
      </c>
      <c r="E2325" s="77" t="s">
        <v>38</v>
      </c>
      <c r="F2325" s="77">
        <v>146</v>
      </c>
      <c r="H2325" s="77" t="s">
        <v>61</v>
      </c>
      <c r="I2325" s="77">
        <v>2015</v>
      </c>
      <c r="J2325" s="77">
        <v>146</v>
      </c>
      <c r="K2325" s="77" t="s">
        <v>29</v>
      </c>
      <c r="L2325" s="77" t="s">
        <v>29</v>
      </c>
      <c r="N2325" s="77">
        <v>0</v>
      </c>
      <c r="O2325" s="77">
        <v>0</v>
      </c>
      <c r="P2325" s="77" t="s">
        <v>12</v>
      </c>
      <c r="Q2325" s="77">
        <v>42.360253399999998</v>
      </c>
      <c r="R2325" s="77">
        <v>-71.058291199999999</v>
      </c>
      <c r="S2325" s="77">
        <v>5162.6691109085796</v>
      </c>
      <c r="T2325" s="77">
        <v>0.898575422259698</v>
      </c>
      <c r="U2325" s="77">
        <v>233</v>
      </c>
      <c r="V2325" s="77">
        <v>378</v>
      </c>
      <c r="W2325" s="77">
        <v>4.9197999999999999E-2</v>
      </c>
      <c r="X2325" s="77">
        <v>0</v>
      </c>
      <c r="Y2325" s="77">
        <v>0</v>
      </c>
      <c r="Z2325" s="77">
        <v>0</v>
      </c>
      <c r="AA2325" s="77">
        <v>619.52029330902997</v>
      </c>
      <c r="AB2325" s="77">
        <v>0.94777342225969796</v>
      </c>
      <c r="AC2325" s="77">
        <v>1376.52029330903</v>
      </c>
      <c r="AE2325" s="87" t="str">
        <f t="shared" si="368"/>
        <v>Domestic</v>
      </c>
      <c r="AF2325" s="82" t="str">
        <f t="shared" si="369"/>
        <v>student</v>
      </c>
      <c r="AI2325" s="82">
        <f>'GDP per Capita'!N2325</f>
        <v>63809.64</v>
      </c>
      <c r="AJ2325" s="82">
        <f t="shared" si="370"/>
        <v>63809.64</v>
      </c>
      <c r="AK2325" s="82">
        <f t="shared" si="371"/>
        <v>63809.64</v>
      </c>
      <c r="AL2325" s="88">
        <f t="shared" si="372"/>
        <v>2.1572293673950048E-2</v>
      </c>
    </row>
    <row r="2326" spans="1:38">
      <c r="A2326" s="77" t="s">
        <v>162</v>
      </c>
      <c r="B2326" s="77">
        <v>2428</v>
      </c>
      <c r="C2326" s="77">
        <v>40.027145300000001</v>
      </c>
      <c r="D2326" s="77">
        <v>-78.523744699999995</v>
      </c>
      <c r="E2326" s="77" t="s">
        <v>42</v>
      </c>
      <c r="F2326" s="77">
        <v>5000</v>
      </c>
      <c r="H2326" s="77" t="s">
        <v>71</v>
      </c>
      <c r="I2326" s="77">
        <v>2015</v>
      </c>
      <c r="J2326" s="77">
        <v>454.72686230248303</v>
      </c>
      <c r="K2326" s="77" t="s">
        <v>29</v>
      </c>
      <c r="L2326" s="77" t="s">
        <v>29</v>
      </c>
      <c r="N2326" s="77">
        <v>1</v>
      </c>
      <c r="O2326" s="77">
        <v>0</v>
      </c>
      <c r="P2326" s="77" t="s">
        <v>12</v>
      </c>
      <c r="Q2326" s="77">
        <v>42.360253399999998</v>
      </c>
      <c r="R2326" s="77">
        <v>-71.058291199999999</v>
      </c>
      <c r="S2326" s="77">
        <v>1352.15644899824</v>
      </c>
      <c r="T2326" s="77">
        <v>0.34017689554924602</v>
      </c>
      <c r="U2326" s="77">
        <v>233</v>
      </c>
      <c r="V2326" s="77">
        <v>756</v>
      </c>
      <c r="W2326" s="77">
        <v>9.8395999999999997E-2</v>
      </c>
      <c r="X2326" s="77">
        <v>0</v>
      </c>
      <c r="Y2326" s="77">
        <v>0</v>
      </c>
      <c r="Z2326" s="77">
        <v>0</v>
      </c>
      <c r="AA2326" s="77">
        <v>259.61403820766299</v>
      </c>
      <c r="AB2326" s="77">
        <v>0.438572895549246</v>
      </c>
      <c r="AC2326" s="77">
        <v>1703.34090051014</v>
      </c>
      <c r="AE2326" s="87" t="str">
        <f t="shared" si="368"/>
        <v>Domestic</v>
      </c>
      <c r="AF2326" s="82" t="str">
        <f t="shared" si="369"/>
        <v>non-student</v>
      </c>
      <c r="AI2326" s="82">
        <f>'GDP per Capita'!N2326</f>
        <v>63809.64</v>
      </c>
      <c r="AJ2326" s="82">
        <f t="shared" si="370"/>
        <v>63809.64</v>
      </c>
      <c r="AK2326" s="82">
        <f t="shared" si="371"/>
        <v>63809.64</v>
      </c>
      <c r="AL2326" s="88">
        <f t="shared" si="372"/>
        <v>2.6694099833663693E-2</v>
      </c>
    </row>
    <row r="2327" spans="1:38">
      <c r="A2327" s="77" t="s">
        <v>519</v>
      </c>
      <c r="B2327" s="77">
        <v>2429</v>
      </c>
      <c r="C2327" s="77">
        <v>51.264018</v>
      </c>
      <c r="D2327" s="77">
        <v>7.1780374</v>
      </c>
      <c r="E2327" s="77" t="s">
        <v>42</v>
      </c>
      <c r="F2327" s="77">
        <v>1335</v>
      </c>
      <c r="H2327" s="77" t="s">
        <v>64</v>
      </c>
      <c r="I2327" s="77">
        <v>2015</v>
      </c>
      <c r="J2327" s="77">
        <v>1335</v>
      </c>
      <c r="K2327" s="77" t="s">
        <v>224</v>
      </c>
      <c r="L2327" s="77" t="s">
        <v>31</v>
      </c>
      <c r="N2327" s="77">
        <v>0</v>
      </c>
      <c r="O2327" s="77">
        <v>0</v>
      </c>
      <c r="P2327" s="77" t="s">
        <v>12</v>
      </c>
      <c r="Q2327" s="77">
        <v>42.360253399999998</v>
      </c>
      <c r="R2327" s="77">
        <v>-71.058291199999999</v>
      </c>
      <c r="S2327" s="77">
        <v>11496.4684091536</v>
      </c>
      <c r="T2327" s="77">
        <v>1.7890314999027599</v>
      </c>
      <c r="U2327" s="77">
        <v>233</v>
      </c>
      <c r="V2327" s="77">
        <v>756</v>
      </c>
      <c r="W2327" s="77">
        <v>9.8395999999999997E-2</v>
      </c>
      <c r="X2327" s="77">
        <v>0</v>
      </c>
      <c r="Y2327" s="77">
        <v>0</v>
      </c>
      <c r="Z2327" s="77">
        <v>0</v>
      </c>
      <c r="AA2327" s="77">
        <v>1207.12918296112</v>
      </c>
      <c r="AB2327" s="77">
        <v>1.88742749990276</v>
      </c>
      <c r="AC2327" s="77">
        <v>3531.12918296112</v>
      </c>
      <c r="AE2327" s="87" t="str">
        <f t="shared" si="368"/>
        <v>International</v>
      </c>
      <c r="AF2327" s="82" t="str">
        <f t="shared" si="369"/>
        <v>non-student</v>
      </c>
      <c r="AI2327" s="82">
        <f>'GDP per Capita'!N2327</f>
        <v>49180.54</v>
      </c>
      <c r="AJ2327" s="82">
        <f t="shared" si="370"/>
        <v>49180.54</v>
      </c>
      <c r="AK2327" s="82">
        <f t="shared" si="371"/>
        <v>49180.54</v>
      </c>
      <c r="AL2327" s="88">
        <f t="shared" si="372"/>
        <v>7.1799317025821999E-2</v>
      </c>
    </row>
    <row r="2328" spans="1:38">
      <c r="A2328" s="77" t="s">
        <v>161</v>
      </c>
      <c r="B2328" s="77">
        <v>2430</v>
      </c>
      <c r="C2328" s="77">
        <v>41.308213799999997</v>
      </c>
      <c r="D2328" s="77">
        <v>-72.925051799999906</v>
      </c>
      <c r="E2328" s="77" t="s">
        <v>38</v>
      </c>
      <c r="F2328" s="77">
        <v>146</v>
      </c>
      <c r="H2328" s="77" t="s">
        <v>61</v>
      </c>
      <c r="I2328" s="77">
        <v>2015</v>
      </c>
      <c r="J2328" s="77">
        <v>146</v>
      </c>
      <c r="K2328" s="77" t="s">
        <v>29</v>
      </c>
      <c r="L2328" s="77" t="s">
        <v>29</v>
      </c>
      <c r="N2328" s="77">
        <v>0</v>
      </c>
      <c r="O2328" s="77">
        <v>0</v>
      </c>
      <c r="P2328" s="77" t="s">
        <v>12</v>
      </c>
      <c r="Q2328" s="77">
        <v>42.360253399999998</v>
      </c>
      <c r="R2328" s="77">
        <v>-71.058291199999999</v>
      </c>
      <c r="S2328" s="77">
        <v>387.81922667199001</v>
      </c>
      <c r="T2328" s="77">
        <v>0.21284120363843101</v>
      </c>
      <c r="U2328" s="77">
        <v>233</v>
      </c>
      <c r="V2328" s="77">
        <v>378</v>
      </c>
      <c r="W2328" s="77">
        <v>4.9197999999999999E-2</v>
      </c>
      <c r="X2328" s="77">
        <v>0</v>
      </c>
      <c r="Y2328" s="77">
        <v>0</v>
      </c>
      <c r="Z2328" s="77">
        <v>0</v>
      </c>
      <c r="AA2328" s="77">
        <v>74.461291521022204</v>
      </c>
      <c r="AB2328" s="77">
        <v>0.26203920363843097</v>
      </c>
      <c r="AC2328" s="77">
        <v>831.46129152102196</v>
      </c>
      <c r="AE2328" s="87" t="str">
        <f t="shared" si="368"/>
        <v>Domestic</v>
      </c>
      <c r="AF2328" s="82" t="str">
        <f t="shared" si="369"/>
        <v>student</v>
      </c>
      <c r="AI2328" s="82">
        <f>'GDP per Capita'!N2328</f>
        <v>63809.64</v>
      </c>
      <c r="AJ2328" s="82">
        <f t="shared" si="370"/>
        <v>63809.64</v>
      </c>
      <c r="AK2328" s="82">
        <f t="shared" si="371"/>
        <v>63809.64</v>
      </c>
      <c r="AL2328" s="88">
        <f t="shared" si="372"/>
        <v>1.303033979694952E-2</v>
      </c>
    </row>
    <row r="2329" spans="1:38">
      <c r="A2329" s="77" t="s">
        <v>130</v>
      </c>
      <c r="B2329" s="77">
        <v>2431</v>
      </c>
      <c r="C2329" s="77">
        <v>42.8867166</v>
      </c>
      <c r="D2329" s="77">
        <v>-78.878392199999993</v>
      </c>
      <c r="E2329" s="77" t="s">
        <v>38</v>
      </c>
      <c r="F2329" s="77">
        <v>166</v>
      </c>
      <c r="H2329" s="77" t="s">
        <v>65</v>
      </c>
      <c r="I2329" s="77">
        <v>2015</v>
      </c>
      <c r="J2329" s="77">
        <v>166</v>
      </c>
      <c r="K2329" s="77" t="s">
        <v>29</v>
      </c>
      <c r="L2329" s="77" t="s">
        <v>29</v>
      </c>
      <c r="N2329" s="77">
        <v>0</v>
      </c>
      <c r="O2329" s="77">
        <v>0</v>
      </c>
      <c r="P2329" s="77" t="s">
        <v>12</v>
      </c>
      <c r="Q2329" s="77">
        <v>42.360253399999998</v>
      </c>
      <c r="R2329" s="77">
        <v>-71.058291199999999</v>
      </c>
      <c r="S2329" s="77">
        <v>1284.54874697833</v>
      </c>
      <c r="T2329" s="77">
        <v>0.331249651722197</v>
      </c>
      <c r="U2329" s="77">
        <v>233</v>
      </c>
      <c r="V2329" s="77">
        <v>378</v>
      </c>
      <c r="W2329" s="77">
        <v>4.9197999999999999E-2</v>
      </c>
      <c r="X2329" s="77">
        <v>0</v>
      </c>
      <c r="Y2329" s="77">
        <v>0</v>
      </c>
      <c r="Z2329" s="77">
        <v>0</v>
      </c>
      <c r="AA2329" s="77">
        <v>246.63335941983999</v>
      </c>
      <c r="AB2329" s="77">
        <v>0.38044765172219702</v>
      </c>
      <c r="AC2329" s="77">
        <v>1023.63335941984</v>
      </c>
      <c r="AE2329" s="87" t="str">
        <f t="shared" si="368"/>
        <v>Domestic</v>
      </c>
      <c r="AF2329" s="82" t="str">
        <f t="shared" si="369"/>
        <v>student</v>
      </c>
      <c r="AI2329" s="82">
        <f>'GDP per Capita'!N2329</f>
        <v>63809.64</v>
      </c>
      <c r="AJ2329" s="82">
        <f t="shared" si="370"/>
        <v>63809.64</v>
      </c>
      <c r="AK2329" s="82">
        <f t="shared" si="371"/>
        <v>63809.64</v>
      </c>
      <c r="AL2329" s="88">
        <f t="shared" si="372"/>
        <v>1.6041986123410821E-2</v>
      </c>
    </row>
    <row r="2330" spans="1:38">
      <c r="A2330" s="77" t="s">
        <v>162</v>
      </c>
      <c r="B2330" s="77">
        <v>2432</v>
      </c>
      <c r="C2330" s="77">
        <v>40.027145300000001</v>
      </c>
      <c r="D2330" s="77">
        <v>-78.523744699999995</v>
      </c>
      <c r="E2330" s="77" t="s">
        <v>42</v>
      </c>
      <c r="F2330" s="77">
        <v>1235</v>
      </c>
      <c r="H2330" s="77" t="s">
        <v>64</v>
      </c>
      <c r="I2330" s="77">
        <v>2015</v>
      </c>
      <c r="J2330" s="77">
        <v>1235</v>
      </c>
      <c r="K2330" s="77" t="s">
        <v>29</v>
      </c>
      <c r="L2330" s="77" t="s">
        <v>29</v>
      </c>
      <c r="N2330" s="77">
        <v>0</v>
      </c>
      <c r="O2330" s="77">
        <v>0</v>
      </c>
      <c r="P2330" s="77" t="s">
        <v>12</v>
      </c>
      <c r="Q2330" s="77">
        <v>42.360253399999998</v>
      </c>
      <c r="R2330" s="77">
        <v>-71.058291199999999</v>
      </c>
      <c r="S2330" s="77">
        <v>1352.15644899824</v>
      </c>
      <c r="T2330" s="77">
        <v>0.34017689554924602</v>
      </c>
      <c r="U2330" s="77">
        <v>233</v>
      </c>
      <c r="V2330" s="77">
        <v>756</v>
      </c>
      <c r="W2330" s="77">
        <v>9.8395999999999997E-2</v>
      </c>
      <c r="X2330" s="77">
        <v>0</v>
      </c>
      <c r="Y2330" s="77">
        <v>0</v>
      </c>
      <c r="Z2330" s="77">
        <v>0</v>
      </c>
      <c r="AA2330" s="77">
        <v>259.61403820766299</v>
      </c>
      <c r="AB2330" s="77">
        <v>0.438572895549246</v>
      </c>
      <c r="AC2330" s="77">
        <v>2483.6140382076601</v>
      </c>
      <c r="AE2330" s="87" t="str">
        <f t="shared" si="368"/>
        <v>Domestic</v>
      </c>
      <c r="AF2330" s="82" t="str">
        <f t="shared" si="369"/>
        <v>non-student</v>
      </c>
      <c r="AI2330" s="82">
        <f>'GDP per Capita'!N2330</f>
        <v>63809.64</v>
      </c>
      <c r="AJ2330" s="82">
        <f t="shared" si="370"/>
        <v>63809.64</v>
      </c>
      <c r="AK2330" s="82">
        <f t="shared" si="371"/>
        <v>63809.64</v>
      </c>
      <c r="AL2330" s="88">
        <f t="shared" si="372"/>
        <v>3.8922238680670511E-2</v>
      </c>
    </row>
    <row r="2331" spans="1:38">
      <c r="A2331" s="77" t="s">
        <v>161</v>
      </c>
      <c r="B2331" s="77">
        <v>2433</v>
      </c>
      <c r="C2331" s="77">
        <v>41.308213799999997</v>
      </c>
      <c r="D2331" s="77">
        <v>-72.925051799999906</v>
      </c>
      <c r="E2331" s="77" t="s">
        <v>38</v>
      </c>
      <c r="F2331" s="77">
        <v>166</v>
      </c>
      <c r="H2331" s="77" t="s">
        <v>65</v>
      </c>
      <c r="I2331" s="77">
        <v>2015</v>
      </c>
      <c r="J2331" s="77">
        <v>166</v>
      </c>
      <c r="K2331" s="77" t="s">
        <v>29</v>
      </c>
      <c r="L2331" s="77" t="s">
        <v>29</v>
      </c>
      <c r="N2331" s="77">
        <v>0</v>
      </c>
      <c r="O2331" s="77">
        <v>0</v>
      </c>
      <c r="P2331" s="77" t="s">
        <v>12</v>
      </c>
      <c r="Q2331" s="77">
        <v>42.360253399999998</v>
      </c>
      <c r="R2331" s="77">
        <v>-71.058291199999999</v>
      </c>
      <c r="S2331" s="77">
        <v>387.81922667199001</v>
      </c>
      <c r="T2331" s="77">
        <v>0.21284120363843101</v>
      </c>
      <c r="U2331" s="77">
        <v>233</v>
      </c>
      <c r="V2331" s="77">
        <v>378</v>
      </c>
      <c r="W2331" s="77">
        <v>4.9197999999999999E-2</v>
      </c>
      <c r="X2331" s="77">
        <v>0</v>
      </c>
      <c r="Y2331" s="77">
        <v>0</v>
      </c>
      <c r="Z2331" s="77">
        <v>0</v>
      </c>
      <c r="AA2331" s="77">
        <v>74.461291521022204</v>
      </c>
      <c r="AB2331" s="77">
        <v>0.26203920363843097</v>
      </c>
      <c r="AC2331" s="77">
        <v>851.46129152102196</v>
      </c>
      <c r="AE2331" s="87" t="str">
        <f t="shared" si="368"/>
        <v>Domestic</v>
      </c>
      <c r="AF2331" s="82" t="str">
        <f t="shared" si="369"/>
        <v>student</v>
      </c>
      <c r="AI2331" s="82">
        <f>'GDP per Capita'!N2331</f>
        <v>63809.64</v>
      </c>
      <c r="AJ2331" s="82">
        <f t="shared" si="370"/>
        <v>63809.64</v>
      </c>
      <c r="AK2331" s="82">
        <f t="shared" si="371"/>
        <v>63809.64</v>
      </c>
      <c r="AL2331" s="88">
        <f t="shared" si="372"/>
        <v>1.3343772062043008E-2</v>
      </c>
    </row>
    <row r="2332" spans="1:38">
      <c r="A2332" s="77" t="s">
        <v>110</v>
      </c>
      <c r="B2332" s="77">
        <v>2434</v>
      </c>
      <c r="C2332" s="77">
        <v>42.044738799999998</v>
      </c>
      <c r="D2332" s="77">
        <v>-87.693045900000001</v>
      </c>
      <c r="E2332" s="77" t="s">
        <v>43</v>
      </c>
      <c r="F2332" s="77">
        <v>535</v>
      </c>
      <c r="H2332" s="77" t="s">
        <v>64</v>
      </c>
      <c r="I2332" s="77">
        <v>2015</v>
      </c>
      <c r="J2332" s="77">
        <v>535</v>
      </c>
      <c r="K2332" s="77" t="s">
        <v>29</v>
      </c>
      <c r="L2332" s="77" t="s">
        <v>29</v>
      </c>
      <c r="N2332" s="77">
        <v>0</v>
      </c>
      <c r="O2332" s="77">
        <v>0</v>
      </c>
      <c r="P2332" s="77" t="s">
        <v>12</v>
      </c>
      <c r="Q2332" s="77">
        <v>42.360253399999998</v>
      </c>
      <c r="R2332" s="77">
        <v>-71.058291199999999</v>
      </c>
      <c r="S2332" s="77">
        <v>2736.95487906679</v>
      </c>
      <c r="T2332" s="77">
        <v>0.52303229319159805</v>
      </c>
      <c r="U2332" s="77">
        <v>233</v>
      </c>
      <c r="V2332" s="77">
        <v>756</v>
      </c>
      <c r="W2332" s="77">
        <v>9.8395999999999997E-2</v>
      </c>
      <c r="X2332" s="77">
        <v>0</v>
      </c>
      <c r="Y2332" s="77">
        <v>0</v>
      </c>
      <c r="Z2332" s="77">
        <v>0</v>
      </c>
      <c r="AA2332" s="77">
        <v>525.49533678082503</v>
      </c>
      <c r="AB2332" s="77">
        <v>0.62142829319159898</v>
      </c>
      <c r="AC2332" s="77">
        <v>2049.4953367808198</v>
      </c>
      <c r="AE2332" s="87" t="str">
        <f t="shared" si="368"/>
        <v>Domestic</v>
      </c>
      <c r="AF2332" s="82" t="str">
        <f t="shared" si="369"/>
        <v>non-student</v>
      </c>
      <c r="AI2332" s="82">
        <f>'GDP per Capita'!N2332</f>
        <v>63809.64</v>
      </c>
      <c r="AJ2332" s="82">
        <f t="shared" si="370"/>
        <v>63809.64</v>
      </c>
      <c r="AK2332" s="82">
        <f t="shared" si="371"/>
        <v>63809.64</v>
      </c>
      <c r="AL2332" s="88">
        <f t="shared" si="372"/>
        <v>3.2118898285287613E-2</v>
      </c>
    </row>
    <row r="2333" spans="1:38">
      <c r="A2333" s="77" t="s">
        <v>156</v>
      </c>
      <c r="B2333" s="77">
        <v>2435</v>
      </c>
      <c r="C2333" s="77">
        <v>41.440034400000002</v>
      </c>
      <c r="D2333" s="77">
        <v>-87.683376999999993</v>
      </c>
      <c r="E2333" s="77" t="s">
        <v>38</v>
      </c>
      <c r="F2333" s="77">
        <v>0</v>
      </c>
      <c r="H2333" s="77" t="s">
        <v>62</v>
      </c>
      <c r="I2333" s="77">
        <v>2015</v>
      </c>
      <c r="J2333" s="77">
        <v>0</v>
      </c>
      <c r="K2333" s="77" t="s">
        <v>29</v>
      </c>
      <c r="L2333" s="77" t="s">
        <v>29</v>
      </c>
      <c r="N2333" s="77">
        <v>0</v>
      </c>
      <c r="O2333" s="77">
        <v>0</v>
      </c>
      <c r="P2333" s="77" t="s">
        <v>12</v>
      </c>
      <c r="Q2333" s="77">
        <v>42.360253399999998</v>
      </c>
      <c r="R2333" s="77">
        <v>-71.058291199999999</v>
      </c>
      <c r="S2333" s="77">
        <v>2755.0900039541102</v>
      </c>
      <c r="T2333" s="77">
        <v>0.525426941683797</v>
      </c>
      <c r="U2333" s="77">
        <v>233</v>
      </c>
      <c r="V2333" s="77">
        <v>378</v>
      </c>
      <c r="W2333" s="77">
        <v>4.9197999999999999E-2</v>
      </c>
      <c r="X2333" s="77">
        <v>0</v>
      </c>
      <c r="Y2333" s="77">
        <v>0</v>
      </c>
      <c r="Z2333" s="77">
        <v>0</v>
      </c>
      <c r="AA2333" s="77">
        <v>528.97728075918894</v>
      </c>
      <c r="AB2333" s="77">
        <v>0.57462494168379696</v>
      </c>
      <c r="AC2333" s="77">
        <v>1139.9772807591801</v>
      </c>
      <c r="AE2333" s="87" t="str">
        <f t="shared" si="368"/>
        <v>Domestic</v>
      </c>
      <c r="AF2333" s="82" t="str">
        <f t="shared" si="369"/>
        <v>student</v>
      </c>
      <c r="AI2333" s="82">
        <f>'GDP per Capita'!N2333</f>
        <v>63809.64</v>
      </c>
      <c r="AJ2333" s="82">
        <f t="shared" si="370"/>
        <v>63809.64</v>
      </c>
      <c r="AK2333" s="82">
        <f t="shared" si="371"/>
        <v>63809.64</v>
      </c>
      <c r="AL2333" s="88">
        <f t="shared" si="372"/>
        <v>1.7865283063173216E-2</v>
      </c>
    </row>
    <row r="2334" spans="1:38">
      <c r="A2334" s="77" t="s">
        <v>203</v>
      </c>
      <c r="B2334" s="77">
        <v>2436</v>
      </c>
      <c r="C2334" s="77">
        <v>33.195869600000002</v>
      </c>
      <c r="D2334" s="77">
        <v>-117.3794834</v>
      </c>
      <c r="E2334" s="77" t="s">
        <v>42</v>
      </c>
      <c r="F2334" s="77">
        <v>1235</v>
      </c>
      <c r="H2334" s="77" t="s">
        <v>64</v>
      </c>
      <c r="I2334" s="77">
        <v>2015</v>
      </c>
      <c r="J2334" s="77">
        <v>1235</v>
      </c>
      <c r="K2334" s="77" t="s">
        <v>29</v>
      </c>
      <c r="L2334" s="77" t="s">
        <v>29</v>
      </c>
      <c r="N2334" s="77">
        <v>0</v>
      </c>
      <c r="O2334" s="77">
        <v>0</v>
      </c>
      <c r="P2334" s="77" t="s">
        <v>12</v>
      </c>
      <c r="Q2334" s="77">
        <v>42.360253399999998</v>
      </c>
      <c r="R2334" s="77">
        <v>-71.058291199999999</v>
      </c>
      <c r="S2334" s="77">
        <v>8285.5004814694494</v>
      </c>
      <c r="T2334" s="77">
        <v>1.32877241533837</v>
      </c>
      <c r="U2334" s="77">
        <v>233</v>
      </c>
      <c r="V2334" s="77">
        <v>756</v>
      </c>
      <c r="W2334" s="77">
        <v>9.8395999999999997E-2</v>
      </c>
      <c r="X2334" s="77">
        <v>0</v>
      </c>
      <c r="Y2334" s="77">
        <v>0</v>
      </c>
      <c r="Z2334" s="77">
        <v>0</v>
      </c>
      <c r="AA2334" s="77">
        <v>869.97755055429195</v>
      </c>
      <c r="AB2334" s="77">
        <v>1.4271684153383699</v>
      </c>
      <c r="AC2334" s="77">
        <v>3093.9775505542898</v>
      </c>
      <c r="AE2334" s="87" t="str">
        <f t="shared" si="368"/>
        <v>Domestic</v>
      </c>
      <c r="AF2334" s="82" t="str">
        <f t="shared" si="369"/>
        <v>non-student</v>
      </c>
      <c r="AI2334" s="82">
        <f>'GDP per Capita'!N2334</f>
        <v>63809.64</v>
      </c>
      <c r="AJ2334" s="82">
        <f t="shared" si="370"/>
        <v>63809.64</v>
      </c>
      <c r="AK2334" s="82">
        <f t="shared" si="371"/>
        <v>63809.64</v>
      </c>
      <c r="AL2334" s="88">
        <f t="shared" si="372"/>
        <v>4.8487619590931556E-2</v>
      </c>
    </row>
    <row r="2335" spans="1:38">
      <c r="A2335" s="77" t="s">
        <v>305</v>
      </c>
      <c r="B2335" s="77">
        <v>2437</v>
      </c>
      <c r="C2335" s="77">
        <v>40.825491399999997</v>
      </c>
      <c r="D2335" s="77">
        <v>-73.681282008303199</v>
      </c>
      <c r="E2335" s="77" t="s">
        <v>42</v>
      </c>
      <c r="F2335" s="77">
        <v>1335</v>
      </c>
      <c r="H2335" s="77" t="s">
        <v>64</v>
      </c>
      <c r="I2335" s="77">
        <v>2015</v>
      </c>
      <c r="J2335" s="77">
        <v>1335</v>
      </c>
      <c r="K2335" s="77" t="s">
        <v>29</v>
      </c>
      <c r="L2335" s="77" t="s">
        <v>29</v>
      </c>
      <c r="N2335" s="77">
        <v>0</v>
      </c>
      <c r="O2335" s="77">
        <v>0</v>
      </c>
      <c r="P2335" s="77" t="s">
        <v>12</v>
      </c>
      <c r="Q2335" s="77">
        <v>42.360253399999998</v>
      </c>
      <c r="R2335" s="77">
        <v>-71.058291199999999</v>
      </c>
      <c r="S2335" s="77">
        <v>553.86443673787699</v>
      </c>
      <c r="T2335" s="77">
        <v>0.23476660610419101</v>
      </c>
      <c r="U2335" s="77">
        <v>233</v>
      </c>
      <c r="V2335" s="77">
        <v>756</v>
      </c>
      <c r="W2335" s="77">
        <v>9.8395999999999997E-2</v>
      </c>
      <c r="X2335" s="77">
        <v>0</v>
      </c>
      <c r="Y2335" s="77">
        <v>0</v>
      </c>
      <c r="Z2335" s="77">
        <v>0</v>
      </c>
      <c r="AA2335" s="77">
        <v>106.34197185367201</v>
      </c>
      <c r="AB2335" s="77">
        <v>0.33316260610419102</v>
      </c>
      <c r="AC2335" s="77">
        <v>2430.3419718536702</v>
      </c>
      <c r="AE2335" s="87" t="str">
        <f t="shared" si="368"/>
        <v>Domestic</v>
      </c>
      <c r="AF2335" s="82" t="str">
        <f t="shared" si="369"/>
        <v>non-student</v>
      </c>
      <c r="AI2335" s="82">
        <f>'GDP per Capita'!N2335</f>
        <v>63809.64</v>
      </c>
      <c r="AJ2335" s="82">
        <f t="shared" si="370"/>
        <v>63809.64</v>
      </c>
      <c r="AK2335" s="82">
        <f t="shared" si="371"/>
        <v>63809.64</v>
      </c>
      <c r="AL2335" s="88">
        <f t="shared" si="372"/>
        <v>3.8087379459493427E-2</v>
      </c>
    </row>
    <row r="2336" spans="1:38">
      <c r="A2336" s="77" t="s">
        <v>231</v>
      </c>
      <c r="B2336" s="77">
        <v>2438</v>
      </c>
      <c r="C2336" s="77">
        <v>35.881400899999903</v>
      </c>
      <c r="D2336" s="77">
        <v>-106.29899579999901</v>
      </c>
      <c r="E2336" s="77" t="s">
        <v>41</v>
      </c>
      <c r="F2336" s="77">
        <v>475</v>
      </c>
      <c r="H2336" s="77" t="s">
        <v>66</v>
      </c>
      <c r="I2336" s="77">
        <v>2015</v>
      </c>
      <c r="J2336" s="77">
        <v>475</v>
      </c>
      <c r="K2336" s="77" t="s">
        <v>29</v>
      </c>
      <c r="L2336" s="77" t="s">
        <v>29</v>
      </c>
      <c r="N2336" s="77">
        <v>0</v>
      </c>
      <c r="O2336" s="77">
        <v>0</v>
      </c>
      <c r="P2336" s="77" t="s">
        <v>12</v>
      </c>
      <c r="Q2336" s="77">
        <v>42.360253399999998</v>
      </c>
      <c r="R2336" s="77">
        <v>-71.058291199999999</v>
      </c>
      <c r="S2336" s="77">
        <v>6201.2133826992904</v>
      </c>
      <c r="T2336" s="77">
        <v>1.03973650462612</v>
      </c>
      <c r="U2336" s="77">
        <v>233</v>
      </c>
      <c r="V2336" s="77">
        <v>756</v>
      </c>
      <c r="W2336" s="77">
        <v>9.8395999999999997E-2</v>
      </c>
      <c r="X2336" s="77">
        <v>0</v>
      </c>
      <c r="Y2336" s="77">
        <v>0</v>
      </c>
      <c r="Z2336" s="77">
        <v>0</v>
      </c>
      <c r="AA2336" s="77">
        <v>744.14560592391501</v>
      </c>
      <c r="AB2336" s="77">
        <v>1.1381325046261199</v>
      </c>
      <c r="AC2336" s="77">
        <v>2208.1456059239099</v>
      </c>
      <c r="AE2336" s="87" t="str">
        <f t="shared" si="368"/>
        <v>Domestic</v>
      </c>
      <c r="AF2336" s="82" t="str">
        <f t="shared" si="369"/>
        <v>non-student</v>
      </c>
      <c r="AI2336" s="82">
        <f>'GDP per Capita'!N2336</f>
        <v>63809.64</v>
      </c>
      <c r="AJ2336" s="82">
        <f t="shared" si="370"/>
        <v>63809.64</v>
      </c>
      <c r="AK2336" s="82">
        <f t="shared" si="371"/>
        <v>63809.64</v>
      </c>
      <c r="AL2336" s="88">
        <f t="shared" si="372"/>
        <v>3.4605203946048116E-2</v>
      </c>
    </row>
    <row r="2337" spans="1:38">
      <c r="A2337" s="77" t="s">
        <v>127</v>
      </c>
      <c r="B2337" s="77">
        <v>2439</v>
      </c>
      <c r="C2337" s="77">
        <v>40.014985600000003</v>
      </c>
      <c r="D2337" s="77">
        <v>-105.27054560000001</v>
      </c>
      <c r="E2337" s="77" t="s">
        <v>38</v>
      </c>
      <c r="F2337" s="77">
        <v>328</v>
      </c>
      <c r="H2337" s="77" t="s">
        <v>65</v>
      </c>
      <c r="I2337" s="77">
        <v>2015</v>
      </c>
      <c r="J2337" s="77">
        <v>328</v>
      </c>
      <c r="K2337" s="77" t="s">
        <v>29</v>
      </c>
      <c r="L2337" s="77" t="s">
        <v>29</v>
      </c>
      <c r="N2337" s="77">
        <v>0</v>
      </c>
      <c r="O2337" s="77">
        <v>0</v>
      </c>
      <c r="P2337" s="77" t="s">
        <v>12</v>
      </c>
      <c r="Q2337" s="77">
        <v>42.360253399999998</v>
      </c>
      <c r="R2337" s="77">
        <v>-71.058291199999999</v>
      </c>
      <c r="S2337" s="77">
        <v>5710.7791872819398</v>
      </c>
      <c r="T2337" s="77">
        <v>0.97283881198129996</v>
      </c>
      <c r="U2337" s="77">
        <v>233</v>
      </c>
      <c r="V2337" s="77">
        <v>378</v>
      </c>
      <c r="W2337" s="77">
        <v>4.9197999999999999E-2</v>
      </c>
      <c r="X2337" s="77">
        <v>0</v>
      </c>
      <c r="Y2337" s="77">
        <v>0</v>
      </c>
      <c r="Z2337" s="77">
        <v>0</v>
      </c>
      <c r="AA2337" s="77">
        <v>685.29350247383297</v>
      </c>
      <c r="AB2337" s="77">
        <v>1.0220368119812999</v>
      </c>
      <c r="AC2337" s="77">
        <v>1624.2935024738299</v>
      </c>
      <c r="AE2337" s="87" t="str">
        <f t="shared" si="368"/>
        <v>Domestic</v>
      </c>
      <c r="AF2337" s="82" t="str">
        <f t="shared" si="369"/>
        <v>student</v>
      </c>
      <c r="AI2337" s="82">
        <f>'GDP per Capita'!N2337</f>
        <v>63809.64</v>
      </c>
      <c r="AJ2337" s="82">
        <f t="shared" si="370"/>
        <v>63809.64</v>
      </c>
      <c r="AK2337" s="82">
        <f t="shared" si="371"/>
        <v>63809.64</v>
      </c>
      <c r="AL2337" s="88">
        <f t="shared" si="372"/>
        <v>2.5455299582850335E-2</v>
      </c>
    </row>
    <row r="2338" spans="1:38">
      <c r="A2338" s="77" t="s">
        <v>112</v>
      </c>
      <c r="B2338" s="77">
        <v>2440</v>
      </c>
      <c r="C2338" s="77">
        <v>40.735657000000003</v>
      </c>
      <c r="D2338" s="77">
        <v>-74.172366699999998</v>
      </c>
      <c r="E2338" s="77" t="s">
        <v>37</v>
      </c>
      <c r="F2338" s="77">
        <v>475</v>
      </c>
      <c r="H2338" s="77" t="s">
        <v>66</v>
      </c>
      <c r="I2338" s="77">
        <v>2015</v>
      </c>
      <c r="J2338" s="77">
        <v>475</v>
      </c>
      <c r="K2338" s="77" t="s">
        <v>29</v>
      </c>
      <c r="L2338" s="77" t="s">
        <v>29</v>
      </c>
      <c r="N2338" s="77">
        <v>0</v>
      </c>
      <c r="O2338" s="77">
        <v>0</v>
      </c>
      <c r="P2338" s="77" t="s">
        <v>12</v>
      </c>
      <c r="Q2338" s="77">
        <v>42.360253399999998</v>
      </c>
      <c r="R2338" s="77">
        <v>-71.058291199999999</v>
      </c>
      <c r="S2338" s="77">
        <v>631.72478309556902</v>
      </c>
      <c r="T2338" s="77">
        <v>0.24504765804985401</v>
      </c>
      <c r="U2338" s="77">
        <v>233</v>
      </c>
      <c r="V2338" s="77">
        <v>756</v>
      </c>
      <c r="W2338" s="77">
        <v>9.8395999999999997E-2</v>
      </c>
      <c r="X2338" s="77">
        <v>0</v>
      </c>
      <c r="Y2338" s="77">
        <v>0</v>
      </c>
      <c r="Z2338" s="77">
        <v>0</v>
      </c>
      <c r="AA2338" s="77">
        <v>121.29115835434899</v>
      </c>
      <c r="AB2338" s="77">
        <v>0.34344365804985399</v>
      </c>
      <c r="AC2338" s="77">
        <v>1585.29115835434</v>
      </c>
      <c r="AE2338" s="87" t="str">
        <f t="shared" si="368"/>
        <v>Domestic</v>
      </c>
      <c r="AF2338" s="82" t="str">
        <f t="shared" si="369"/>
        <v>non-student</v>
      </c>
      <c r="AI2338" s="82">
        <f>'GDP per Capita'!N2338</f>
        <v>63809.64</v>
      </c>
      <c r="AJ2338" s="82">
        <f t="shared" si="370"/>
        <v>63809.64</v>
      </c>
      <c r="AK2338" s="82">
        <f t="shared" si="371"/>
        <v>63809.64</v>
      </c>
      <c r="AL2338" s="88">
        <f t="shared" si="372"/>
        <v>2.4844069929783965E-2</v>
      </c>
    </row>
    <row r="2339" spans="1:38">
      <c r="A2339" s="77" t="s">
        <v>150</v>
      </c>
      <c r="B2339" s="77">
        <v>2441</v>
      </c>
      <c r="C2339" s="77">
        <v>43.157284999999902</v>
      </c>
      <c r="D2339" s="77">
        <v>-77.615213999999995</v>
      </c>
      <c r="E2339" s="77" t="s">
        <v>38</v>
      </c>
      <c r="F2339" s="77">
        <v>166</v>
      </c>
      <c r="H2339" s="77" t="s">
        <v>65</v>
      </c>
      <c r="I2339" s="77">
        <v>2015</v>
      </c>
      <c r="J2339" s="77">
        <v>166</v>
      </c>
      <c r="K2339" s="77" t="s">
        <v>29</v>
      </c>
      <c r="L2339" s="77" t="s">
        <v>29</v>
      </c>
      <c r="N2339" s="77">
        <v>0</v>
      </c>
      <c r="O2339" s="77">
        <v>0</v>
      </c>
      <c r="P2339" s="77" t="s">
        <v>12</v>
      </c>
      <c r="Q2339" s="77">
        <v>42.360253399999998</v>
      </c>
      <c r="R2339" s="77">
        <v>-71.058291199999999</v>
      </c>
      <c r="S2339" s="77">
        <v>1084.91136878047</v>
      </c>
      <c r="T2339" s="77">
        <v>0.30488857896098698</v>
      </c>
      <c r="U2339" s="77">
        <v>233</v>
      </c>
      <c r="V2339" s="77">
        <v>378</v>
      </c>
      <c r="W2339" s="77">
        <v>4.9197999999999999E-2</v>
      </c>
      <c r="X2339" s="77">
        <v>0</v>
      </c>
      <c r="Y2339" s="77">
        <v>0</v>
      </c>
      <c r="Z2339" s="77">
        <v>0</v>
      </c>
      <c r="AA2339" s="77">
        <v>208.30298280585001</v>
      </c>
      <c r="AB2339" s="77">
        <v>0.354086578960987</v>
      </c>
      <c r="AC2339" s="77">
        <v>985.30298280584998</v>
      </c>
      <c r="AE2339" s="87" t="str">
        <f t="shared" si="368"/>
        <v>Domestic</v>
      </c>
      <c r="AF2339" s="82" t="str">
        <f t="shared" si="369"/>
        <v>student</v>
      </c>
      <c r="AI2339" s="82">
        <f>'GDP per Capita'!N2339</f>
        <v>63809.64</v>
      </c>
      <c r="AJ2339" s="82">
        <f t="shared" si="370"/>
        <v>63809.64</v>
      </c>
      <c r="AK2339" s="82">
        <f t="shared" si="371"/>
        <v>63809.64</v>
      </c>
      <c r="AL2339" s="88">
        <f t="shared" si="372"/>
        <v>1.5441287285210353E-2</v>
      </c>
    </row>
    <row r="2340" spans="1:38">
      <c r="A2340" s="77" t="s">
        <v>171</v>
      </c>
      <c r="B2340" s="77">
        <v>2442</v>
      </c>
      <c r="C2340" s="77">
        <v>37.8708393</v>
      </c>
      <c r="D2340" s="77">
        <v>-122.272863899999</v>
      </c>
      <c r="E2340" s="77" t="s">
        <v>43</v>
      </c>
      <c r="F2340" s="77">
        <v>535</v>
      </c>
      <c r="H2340" s="77" t="s">
        <v>64</v>
      </c>
      <c r="I2340" s="77">
        <v>2015</v>
      </c>
      <c r="J2340" s="77">
        <v>535</v>
      </c>
      <c r="K2340" s="77" t="s">
        <v>29</v>
      </c>
      <c r="L2340" s="77" t="s">
        <v>29</v>
      </c>
      <c r="N2340" s="77">
        <v>0</v>
      </c>
      <c r="O2340" s="77">
        <v>0</v>
      </c>
      <c r="P2340" s="77" t="s">
        <v>12</v>
      </c>
      <c r="Q2340" s="77">
        <v>42.360253399999998</v>
      </c>
      <c r="R2340" s="77">
        <v>-71.058291199999999</v>
      </c>
      <c r="S2340" s="77">
        <v>8635.3453035599905</v>
      </c>
      <c r="T2340" s="77">
        <v>1.37803706955654</v>
      </c>
      <c r="U2340" s="77">
        <v>233</v>
      </c>
      <c r="V2340" s="77">
        <v>756</v>
      </c>
      <c r="W2340" s="77">
        <v>9.8395999999999997E-2</v>
      </c>
      <c r="X2340" s="77">
        <v>0</v>
      </c>
      <c r="Y2340" s="77">
        <v>0</v>
      </c>
      <c r="Z2340" s="77">
        <v>0</v>
      </c>
      <c r="AA2340" s="77">
        <v>906.71125687379902</v>
      </c>
      <c r="AB2340" s="77">
        <v>1.47643306955654</v>
      </c>
      <c r="AC2340" s="77">
        <v>2430.7112568737898</v>
      </c>
      <c r="AE2340" s="87" t="str">
        <f t="shared" si="368"/>
        <v>Domestic</v>
      </c>
      <c r="AF2340" s="82" t="str">
        <f t="shared" si="369"/>
        <v>non-student</v>
      </c>
      <c r="AI2340" s="82">
        <f>'GDP per Capita'!N2340</f>
        <v>63809.64</v>
      </c>
      <c r="AJ2340" s="82">
        <f t="shared" si="370"/>
        <v>63809.64</v>
      </c>
      <c r="AK2340" s="82">
        <f t="shared" si="371"/>
        <v>63809.64</v>
      </c>
      <c r="AL2340" s="88">
        <f t="shared" si="372"/>
        <v>3.8093166751509484E-2</v>
      </c>
    </row>
    <row r="2341" spans="1:38">
      <c r="A2341" s="77" t="s">
        <v>505</v>
      </c>
      <c r="B2341" s="77">
        <v>2443</v>
      </c>
      <c r="C2341" s="77">
        <v>42.633424699999999</v>
      </c>
      <c r="D2341" s="77">
        <v>-71.316171800000006</v>
      </c>
      <c r="E2341" s="77" t="s">
        <v>37</v>
      </c>
      <c r="F2341" s="77">
        <v>500</v>
      </c>
      <c r="H2341" s="77" t="s">
        <v>64</v>
      </c>
      <c r="I2341" s="77">
        <v>2015</v>
      </c>
      <c r="J2341" s="77">
        <v>500</v>
      </c>
      <c r="K2341" s="77" t="s">
        <v>29</v>
      </c>
      <c r="L2341" s="77" t="s">
        <v>29</v>
      </c>
      <c r="N2341" s="77">
        <v>0</v>
      </c>
      <c r="O2341" s="77">
        <v>1</v>
      </c>
      <c r="P2341" s="77" t="s">
        <v>12</v>
      </c>
      <c r="Q2341" s="77">
        <v>42.360253399999998</v>
      </c>
      <c r="R2341" s="77">
        <v>-71.058291199999999</v>
      </c>
      <c r="S2341" s="77">
        <v>74.0179094416373</v>
      </c>
      <c r="T2341" s="77">
        <v>0</v>
      </c>
      <c r="U2341" s="77">
        <v>0</v>
      </c>
      <c r="V2341" s="77">
        <v>0</v>
      </c>
      <c r="W2341" s="77">
        <v>0</v>
      </c>
      <c r="X2341" s="77">
        <v>0</v>
      </c>
      <c r="Y2341" s="77">
        <v>0</v>
      </c>
      <c r="Z2341" s="77">
        <v>0</v>
      </c>
      <c r="AA2341" s="77">
        <v>0</v>
      </c>
      <c r="AB2341" s="77">
        <v>0</v>
      </c>
      <c r="AC2341" s="77">
        <v>500</v>
      </c>
      <c r="AE2341" s="87" t="str">
        <f t="shared" si="368"/>
        <v>Domestic</v>
      </c>
      <c r="AF2341" s="82" t="str">
        <f t="shared" si="369"/>
        <v>non-student</v>
      </c>
      <c r="AI2341" s="82">
        <f>'GDP per Capita'!N2341</f>
        <v>63809.64</v>
      </c>
      <c r="AJ2341" s="82">
        <f t="shared" si="370"/>
        <v>63809.64</v>
      </c>
      <c r="AK2341" s="82">
        <f t="shared" si="371"/>
        <v>63809.64</v>
      </c>
      <c r="AL2341" s="88">
        <f t="shared" si="372"/>
        <v>7.8358066273371864E-3</v>
      </c>
    </row>
    <row r="2342" spans="1:38">
      <c r="A2342" s="77" t="s">
        <v>446</v>
      </c>
      <c r="B2342" s="77">
        <v>2444</v>
      </c>
      <c r="C2342" s="77">
        <v>35.159577499999997</v>
      </c>
      <c r="D2342" s="77">
        <v>126.8515089</v>
      </c>
      <c r="E2342" s="77" t="s">
        <v>38</v>
      </c>
      <c r="F2342" s="77">
        <v>670</v>
      </c>
      <c r="H2342" s="77" t="s">
        <v>65</v>
      </c>
      <c r="I2342" s="77">
        <v>2015</v>
      </c>
      <c r="J2342" s="77">
        <v>670</v>
      </c>
      <c r="K2342" s="77" t="s">
        <v>317</v>
      </c>
      <c r="L2342" s="77" t="s">
        <v>30</v>
      </c>
      <c r="N2342" s="77">
        <v>0</v>
      </c>
      <c r="O2342" s="77">
        <v>0</v>
      </c>
      <c r="P2342" s="77" t="s">
        <v>12</v>
      </c>
      <c r="Q2342" s="77">
        <v>42.360253399999998</v>
      </c>
      <c r="R2342" s="77">
        <v>-71.058291199999999</v>
      </c>
      <c r="S2342" s="77">
        <v>22409.7484398917</v>
      </c>
      <c r="T2342" s="77">
        <v>3.4891597261410001</v>
      </c>
      <c r="U2342" s="77">
        <v>233</v>
      </c>
      <c r="V2342" s="77">
        <v>378</v>
      </c>
      <c r="W2342" s="77">
        <v>4.9197999999999999E-2</v>
      </c>
      <c r="X2342" s="77">
        <v>0</v>
      </c>
      <c r="Y2342" s="77">
        <v>0</v>
      </c>
      <c r="Z2342" s="77">
        <v>0</v>
      </c>
      <c r="AA2342" s="77">
        <v>2050.4919822500901</v>
      </c>
      <c r="AB2342" s="77">
        <v>3.5383577261410002</v>
      </c>
      <c r="AC2342" s="77">
        <v>3331.4919822500901</v>
      </c>
      <c r="AE2342" s="87" t="str">
        <f t="shared" si="368"/>
        <v>International</v>
      </c>
      <c r="AF2342" s="82" t="str">
        <f t="shared" si="369"/>
        <v>student</v>
      </c>
      <c r="AI2342" s="82">
        <f>'GDP per Capita'!N2342</f>
        <v>32154.02</v>
      </c>
      <c r="AJ2342" s="82">
        <f t="shared" si="370"/>
        <v>32154.02</v>
      </c>
      <c r="AK2342" s="82">
        <f t="shared" si="371"/>
        <v>32154.02</v>
      </c>
      <c r="AL2342" s="88">
        <f t="shared" si="372"/>
        <v>0.10361043447289298</v>
      </c>
    </row>
    <row r="2343" spans="1:38">
      <c r="A2343" s="77" t="s">
        <v>460</v>
      </c>
      <c r="B2343" s="77">
        <v>2445</v>
      </c>
      <c r="C2343" s="77">
        <v>34.000749299999903</v>
      </c>
      <c r="D2343" s="77">
        <v>-81.034331299999906</v>
      </c>
      <c r="E2343" s="77" t="s">
        <v>38</v>
      </c>
      <c r="F2343" s="77">
        <v>146</v>
      </c>
      <c r="H2343" s="77" t="s">
        <v>61</v>
      </c>
      <c r="I2343" s="77">
        <v>2015</v>
      </c>
      <c r="J2343" s="77">
        <v>146</v>
      </c>
      <c r="K2343" s="77" t="s">
        <v>29</v>
      </c>
      <c r="L2343" s="77" t="s">
        <v>29</v>
      </c>
      <c r="N2343" s="77">
        <v>0</v>
      </c>
      <c r="O2343" s="77">
        <v>0</v>
      </c>
      <c r="P2343" s="77" t="s">
        <v>12</v>
      </c>
      <c r="Q2343" s="77">
        <v>42.360253399999998</v>
      </c>
      <c r="R2343" s="77">
        <v>-71.058291199999999</v>
      </c>
      <c r="S2343" s="77">
        <v>2545.4144988162002</v>
      </c>
      <c r="T2343" s="77">
        <v>0.49774038670557202</v>
      </c>
      <c r="U2343" s="77">
        <v>233</v>
      </c>
      <c r="V2343" s="77">
        <v>378</v>
      </c>
      <c r="W2343" s="77">
        <v>4.9197999999999999E-2</v>
      </c>
      <c r="X2343" s="77">
        <v>0</v>
      </c>
      <c r="Y2343" s="77">
        <v>0</v>
      </c>
      <c r="Z2343" s="77">
        <v>0</v>
      </c>
      <c r="AA2343" s="77">
        <v>488.71958377271</v>
      </c>
      <c r="AB2343" s="77">
        <v>0.54693838670557204</v>
      </c>
      <c r="AC2343" s="77">
        <v>1245.7195837727099</v>
      </c>
      <c r="AE2343" s="87" t="str">
        <f t="shared" si="368"/>
        <v>Domestic</v>
      </c>
      <c r="AF2343" s="82" t="str">
        <f t="shared" si="369"/>
        <v>student</v>
      </c>
      <c r="AI2343" s="82">
        <f>'GDP per Capita'!N2343</f>
        <v>63809.64</v>
      </c>
      <c r="AJ2343" s="82">
        <f t="shared" si="370"/>
        <v>63809.64</v>
      </c>
      <c r="AK2343" s="82">
        <f t="shared" si="371"/>
        <v>63809.64</v>
      </c>
      <c r="AL2343" s="88">
        <f t="shared" si="372"/>
        <v>1.9522435540659844E-2</v>
      </c>
    </row>
    <row r="2344" spans="1:38">
      <c r="A2344" s="77" t="s">
        <v>223</v>
      </c>
      <c r="B2344" s="77">
        <v>2446</v>
      </c>
      <c r="C2344" s="77">
        <v>33.724427050000003</v>
      </c>
      <c r="D2344" s="77">
        <v>-117.830307289752</v>
      </c>
      <c r="E2344" s="77" t="s">
        <v>42</v>
      </c>
      <c r="F2344" s="77">
        <v>2650</v>
      </c>
      <c r="H2344" s="77" t="s">
        <v>72</v>
      </c>
      <c r="I2344" s="77">
        <v>2015</v>
      </c>
      <c r="J2344" s="77">
        <v>454.72686230248303</v>
      </c>
      <c r="K2344" s="77" t="s">
        <v>29</v>
      </c>
      <c r="L2344" s="77" t="s">
        <v>29</v>
      </c>
      <c r="N2344" s="77">
        <v>1</v>
      </c>
      <c r="O2344" s="77">
        <v>0</v>
      </c>
      <c r="P2344" s="77" t="s">
        <v>12</v>
      </c>
      <c r="Q2344" s="77">
        <v>42.360253399999998</v>
      </c>
      <c r="R2344" s="77">
        <v>-71.058291199999999</v>
      </c>
      <c r="S2344" s="77">
        <v>8304.8531045233794</v>
      </c>
      <c r="T2344" s="77">
        <v>1.3314919886648</v>
      </c>
      <c r="U2344" s="77">
        <v>233</v>
      </c>
      <c r="V2344" s="77">
        <v>756</v>
      </c>
      <c r="W2344" s="77">
        <v>9.8395999999999997E-2</v>
      </c>
      <c r="X2344" s="77">
        <v>0</v>
      </c>
      <c r="Y2344" s="77">
        <v>0</v>
      </c>
      <c r="Z2344" s="77">
        <v>0</v>
      </c>
      <c r="AA2344" s="77">
        <v>872.00957597495506</v>
      </c>
      <c r="AB2344" s="77">
        <v>1.4298879886647999</v>
      </c>
      <c r="AC2344" s="77">
        <v>2315.7364382774299</v>
      </c>
      <c r="AE2344" s="87" t="str">
        <f t="shared" si="368"/>
        <v>Domestic</v>
      </c>
      <c r="AF2344" s="82" t="str">
        <f t="shared" si="369"/>
        <v>non-student</v>
      </c>
      <c r="AI2344" s="82">
        <f>'GDP per Capita'!N2344</f>
        <v>63809.64</v>
      </c>
      <c r="AJ2344" s="82">
        <f t="shared" si="370"/>
        <v>63809.64</v>
      </c>
      <c r="AK2344" s="82">
        <f t="shared" si="371"/>
        <v>63809.64</v>
      </c>
      <c r="AL2344" s="88">
        <f t="shared" si="372"/>
        <v>3.6291325860440989E-2</v>
      </c>
    </row>
    <row r="2345" spans="1:38">
      <c r="A2345" s="77" t="s">
        <v>127</v>
      </c>
      <c r="B2345" s="77">
        <v>2447</v>
      </c>
      <c r="C2345" s="77">
        <v>40.014985600000003</v>
      </c>
      <c r="D2345" s="77">
        <v>-105.27054560000001</v>
      </c>
      <c r="E2345" s="77" t="s">
        <v>43</v>
      </c>
      <c r="F2345" s="77">
        <v>635</v>
      </c>
      <c r="H2345" s="77" t="s">
        <v>64</v>
      </c>
      <c r="I2345" s="77">
        <v>2015</v>
      </c>
      <c r="J2345" s="77">
        <v>635</v>
      </c>
      <c r="K2345" s="77" t="s">
        <v>29</v>
      </c>
      <c r="L2345" s="77" t="s">
        <v>29</v>
      </c>
      <c r="N2345" s="77">
        <v>0</v>
      </c>
      <c r="O2345" s="77">
        <v>0</v>
      </c>
      <c r="P2345" s="77" t="s">
        <v>12</v>
      </c>
      <c r="Q2345" s="77">
        <v>42.360253399999998</v>
      </c>
      <c r="R2345" s="77">
        <v>-71.058291199999999</v>
      </c>
      <c r="S2345" s="77">
        <v>5710.7791872819398</v>
      </c>
      <c r="T2345" s="77">
        <v>0.97283881198129996</v>
      </c>
      <c r="U2345" s="77">
        <v>233</v>
      </c>
      <c r="V2345" s="77">
        <v>756</v>
      </c>
      <c r="W2345" s="77">
        <v>9.8395999999999997E-2</v>
      </c>
      <c r="X2345" s="77">
        <v>0</v>
      </c>
      <c r="Y2345" s="77">
        <v>0</v>
      </c>
      <c r="Z2345" s="77">
        <v>0</v>
      </c>
      <c r="AA2345" s="77">
        <v>685.29350247383297</v>
      </c>
      <c r="AB2345" s="77">
        <v>1.0712348119813</v>
      </c>
      <c r="AC2345" s="77">
        <v>2309.2935024738299</v>
      </c>
      <c r="AE2345" s="87" t="str">
        <f t="shared" si="368"/>
        <v>Domestic</v>
      </c>
      <c r="AF2345" s="82" t="str">
        <f t="shared" si="369"/>
        <v>non-student</v>
      </c>
      <c r="AI2345" s="82">
        <f>'GDP per Capita'!N2345</f>
        <v>63809.64</v>
      </c>
      <c r="AJ2345" s="82">
        <f t="shared" si="370"/>
        <v>63809.64</v>
      </c>
      <c r="AK2345" s="82">
        <f t="shared" si="371"/>
        <v>63809.64</v>
      </c>
      <c r="AL2345" s="88">
        <f t="shared" si="372"/>
        <v>3.6190354662302276E-2</v>
      </c>
    </row>
    <row r="2346" spans="1:38">
      <c r="A2346" s="77" t="s">
        <v>311</v>
      </c>
      <c r="B2346" s="77">
        <v>2448</v>
      </c>
      <c r="C2346" s="77">
        <v>42.479261799999897</v>
      </c>
      <c r="D2346" s="77">
        <v>-71.152276599999993</v>
      </c>
      <c r="E2346" s="77" t="s">
        <v>42</v>
      </c>
      <c r="F2346" s="77">
        <v>1735</v>
      </c>
      <c r="H2346" s="77" t="s">
        <v>64</v>
      </c>
      <c r="I2346" s="77">
        <v>2015</v>
      </c>
      <c r="J2346" s="77">
        <v>1735</v>
      </c>
      <c r="K2346" s="77" t="s">
        <v>29</v>
      </c>
      <c r="L2346" s="77" t="s">
        <v>29</v>
      </c>
      <c r="N2346" s="77">
        <v>0</v>
      </c>
      <c r="O2346" s="77">
        <v>1</v>
      </c>
      <c r="P2346" s="77" t="s">
        <v>12</v>
      </c>
      <c r="Q2346" s="77">
        <v>42.360253399999998</v>
      </c>
      <c r="R2346" s="77">
        <v>-71.058291199999999</v>
      </c>
      <c r="S2346" s="77">
        <v>30.635710407336799</v>
      </c>
      <c r="T2346" s="77">
        <v>0</v>
      </c>
      <c r="U2346" s="77">
        <v>0</v>
      </c>
      <c r="V2346" s="77">
        <v>0</v>
      </c>
      <c r="W2346" s="77">
        <v>0</v>
      </c>
      <c r="X2346" s="77">
        <v>0</v>
      </c>
      <c r="Y2346" s="77">
        <v>0</v>
      </c>
      <c r="Z2346" s="77">
        <v>0</v>
      </c>
      <c r="AA2346" s="77">
        <v>0</v>
      </c>
      <c r="AB2346" s="77">
        <v>0</v>
      </c>
      <c r="AC2346" s="77">
        <v>1735</v>
      </c>
      <c r="AE2346" s="87" t="str">
        <f t="shared" si="368"/>
        <v>Domestic</v>
      </c>
      <c r="AF2346" s="82" t="str">
        <f t="shared" si="369"/>
        <v>non-student</v>
      </c>
      <c r="AI2346" s="82">
        <f>'GDP per Capita'!N2346</f>
        <v>63809.64</v>
      </c>
      <c r="AJ2346" s="82">
        <f t="shared" si="370"/>
        <v>63809.64</v>
      </c>
      <c r="AK2346" s="82">
        <f t="shared" si="371"/>
        <v>63809.64</v>
      </c>
      <c r="AL2346" s="88">
        <f t="shared" si="372"/>
        <v>2.7190248996860036E-2</v>
      </c>
    </row>
    <row r="2347" spans="1:38">
      <c r="A2347" s="77" t="s">
        <v>140</v>
      </c>
      <c r="B2347" s="77">
        <v>2449</v>
      </c>
      <c r="C2347" s="77">
        <v>52.223363249999998</v>
      </c>
      <c r="D2347" s="77">
        <v>6.8705956640979799</v>
      </c>
      <c r="E2347" s="77" t="s">
        <v>37</v>
      </c>
      <c r="F2347" s="77">
        <v>535</v>
      </c>
      <c r="H2347" s="77" t="s">
        <v>64</v>
      </c>
      <c r="I2347" s="77">
        <v>2015</v>
      </c>
      <c r="J2347" s="77">
        <v>535</v>
      </c>
      <c r="K2347" s="77" t="s">
        <v>328</v>
      </c>
      <c r="L2347" s="77" t="s">
        <v>31</v>
      </c>
      <c r="N2347" s="77">
        <v>0</v>
      </c>
      <c r="O2347" s="77">
        <v>0</v>
      </c>
      <c r="P2347" s="77" t="s">
        <v>12</v>
      </c>
      <c r="Q2347" s="77">
        <v>42.360253399999998</v>
      </c>
      <c r="R2347" s="77">
        <v>-71.058291199999999</v>
      </c>
      <c r="S2347" s="77">
        <v>11376.165215025499</v>
      </c>
      <c r="T2347" s="77">
        <v>1.7714596529292099</v>
      </c>
      <c r="U2347" s="77">
        <v>233</v>
      </c>
      <c r="V2347" s="77">
        <v>756</v>
      </c>
      <c r="W2347" s="77">
        <v>9.8395999999999997E-2</v>
      </c>
      <c r="X2347" s="77">
        <v>0</v>
      </c>
      <c r="Y2347" s="77">
        <v>0</v>
      </c>
      <c r="Z2347" s="77">
        <v>0</v>
      </c>
      <c r="AA2347" s="77">
        <v>1194.4973475776801</v>
      </c>
      <c r="AB2347" s="77">
        <v>1.8698556529292101</v>
      </c>
      <c r="AC2347" s="77">
        <v>2718.4973475776801</v>
      </c>
      <c r="AE2347" s="87" t="str">
        <f t="shared" si="368"/>
        <v>International</v>
      </c>
      <c r="AF2347" s="82" t="str">
        <f t="shared" si="369"/>
        <v>non-student</v>
      </c>
      <c r="AI2347" s="82">
        <f>'GDP per Capita'!N2347</f>
        <v>53666.48</v>
      </c>
      <c r="AJ2347" s="82">
        <f t="shared" si="370"/>
        <v>53666.48</v>
      </c>
      <c r="AK2347" s="82">
        <f t="shared" si="371"/>
        <v>53666.48</v>
      </c>
      <c r="AL2347" s="88">
        <f t="shared" si="372"/>
        <v>5.0655406271804669E-2</v>
      </c>
    </row>
    <row r="2348" spans="1:38">
      <c r="A2348" s="77" t="s">
        <v>553</v>
      </c>
      <c r="B2348" s="77">
        <v>2450</v>
      </c>
      <c r="C2348" s="77">
        <v>40.789623900000002</v>
      </c>
      <c r="D2348" s="77">
        <v>-73.959893899999997</v>
      </c>
      <c r="E2348" s="77" t="s">
        <v>38</v>
      </c>
      <c r="F2348" s="77">
        <v>166</v>
      </c>
      <c r="H2348" s="77" t="s">
        <v>65</v>
      </c>
      <c r="I2348" s="77">
        <v>2015</v>
      </c>
      <c r="J2348" s="77">
        <v>166</v>
      </c>
      <c r="K2348" s="77" t="s">
        <v>29</v>
      </c>
      <c r="L2348" s="77" t="s">
        <v>29</v>
      </c>
      <c r="N2348" s="77">
        <v>0</v>
      </c>
      <c r="O2348" s="77">
        <v>0</v>
      </c>
      <c r="P2348" s="77" t="s">
        <v>12</v>
      </c>
      <c r="Q2348" s="77">
        <v>42.360253399999998</v>
      </c>
      <c r="R2348" s="77">
        <v>-71.058291199999999</v>
      </c>
      <c r="S2348" s="77">
        <v>595.78930698781403</v>
      </c>
      <c r="T2348" s="77">
        <v>0.24030256617910001</v>
      </c>
      <c r="U2348" s="77">
        <v>233</v>
      </c>
      <c r="V2348" s="77">
        <v>378</v>
      </c>
      <c r="W2348" s="77">
        <v>4.9197999999999999E-2</v>
      </c>
      <c r="X2348" s="77">
        <v>0</v>
      </c>
      <c r="Y2348" s="77">
        <v>0</v>
      </c>
      <c r="Z2348" s="77">
        <v>0</v>
      </c>
      <c r="AA2348" s="77">
        <v>114.39154694166</v>
      </c>
      <c r="AB2348" s="77">
        <v>0.28950056617910003</v>
      </c>
      <c r="AC2348" s="77">
        <v>891.39154694165995</v>
      </c>
      <c r="AE2348" s="87" t="str">
        <f t="shared" si="368"/>
        <v>Domestic</v>
      </c>
      <c r="AF2348" s="82" t="str">
        <f t="shared" si="369"/>
        <v>student</v>
      </c>
      <c r="AI2348" s="82">
        <f>'GDP per Capita'!N2348</f>
        <v>63809.64</v>
      </c>
      <c r="AJ2348" s="82">
        <f t="shared" si="370"/>
        <v>63809.64</v>
      </c>
      <c r="AK2348" s="82">
        <f t="shared" si="371"/>
        <v>63809.64</v>
      </c>
      <c r="AL2348" s="88">
        <f t="shared" si="372"/>
        <v>1.3969543582155611E-2</v>
      </c>
    </row>
    <row r="2349" spans="1:38">
      <c r="A2349" s="77" t="s">
        <v>305</v>
      </c>
      <c r="B2349" s="77">
        <v>2451</v>
      </c>
      <c r="C2349" s="77">
        <v>40.825491399999997</v>
      </c>
      <c r="D2349" s="77">
        <v>-73.681282008303199</v>
      </c>
      <c r="E2349" s="77" t="s">
        <v>42</v>
      </c>
      <c r="F2349" s="77">
        <v>1335</v>
      </c>
      <c r="H2349" s="77" t="s">
        <v>64</v>
      </c>
      <c r="I2349" s="77">
        <v>2015</v>
      </c>
      <c r="J2349" s="77">
        <v>1335</v>
      </c>
      <c r="K2349" s="77" t="s">
        <v>29</v>
      </c>
      <c r="L2349" s="77" t="s">
        <v>29</v>
      </c>
      <c r="N2349" s="77">
        <v>0</v>
      </c>
      <c r="O2349" s="77">
        <v>0</v>
      </c>
      <c r="P2349" s="77" t="s">
        <v>12</v>
      </c>
      <c r="Q2349" s="77">
        <v>42.360253399999998</v>
      </c>
      <c r="R2349" s="77">
        <v>-71.058291199999999</v>
      </c>
      <c r="S2349" s="77">
        <v>553.86443673787699</v>
      </c>
      <c r="T2349" s="77">
        <v>0.23476660610419101</v>
      </c>
      <c r="U2349" s="77">
        <v>233</v>
      </c>
      <c r="V2349" s="77">
        <v>756</v>
      </c>
      <c r="W2349" s="77">
        <v>9.8395999999999997E-2</v>
      </c>
      <c r="X2349" s="77">
        <v>0</v>
      </c>
      <c r="Y2349" s="77">
        <v>0</v>
      </c>
      <c r="Z2349" s="77">
        <v>0</v>
      </c>
      <c r="AA2349" s="77">
        <v>106.34197185367201</v>
      </c>
      <c r="AB2349" s="77">
        <v>0.33316260610419102</v>
      </c>
      <c r="AC2349" s="77">
        <v>2430.3419718536702</v>
      </c>
      <c r="AE2349" s="87" t="str">
        <f t="shared" si="368"/>
        <v>Domestic</v>
      </c>
      <c r="AF2349" s="82" t="str">
        <f t="shared" si="369"/>
        <v>non-student</v>
      </c>
      <c r="AI2349" s="82">
        <f>'GDP per Capita'!N2349</f>
        <v>63809.64</v>
      </c>
      <c r="AJ2349" s="82">
        <f t="shared" si="370"/>
        <v>63809.64</v>
      </c>
      <c r="AK2349" s="82">
        <f t="shared" si="371"/>
        <v>63809.64</v>
      </c>
      <c r="AL2349" s="88">
        <f t="shared" si="372"/>
        <v>3.8087379459493427E-2</v>
      </c>
    </row>
    <row r="2350" spans="1:38">
      <c r="A2350" s="77" t="s">
        <v>400</v>
      </c>
      <c r="B2350" s="77">
        <v>2452</v>
      </c>
      <c r="C2350" s="77">
        <v>43.493524499999999</v>
      </c>
      <c r="D2350" s="77">
        <v>-112.04009189999999</v>
      </c>
      <c r="E2350" s="77" t="s">
        <v>41</v>
      </c>
      <c r="F2350" s="77">
        <v>475</v>
      </c>
      <c r="H2350" s="77" t="s">
        <v>66</v>
      </c>
      <c r="I2350" s="77">
        <v>2015</v>
      </c>
      <c r="J2350" s="77">
        <v>475</v>
      </c>
      <c r="K2350" s="77" t="s">
        <v>29</v>
      </c>
      <c r="L2350" s="77" t="s">
        <v>29</v>
      </c>
      <c r="N2350" s="77">
        <v>0</v>
      </c>
      <c r="O2350" s="77">
        <v>0</v>
      </c>
      <c r="P2350" s="77" t="s">
        <v>12</v>
      </c>
      <c r="Q2350" s="77">
        <v>42.360253399999998</v>
      </c>
      <c r="R2350" s="77">
        <v>-71.058291199999999</v>
      </c>
      <c r="S2350" s="77">
        <v>6610.2364766358996</v>
      </c>
      <c r="T2350" s="77">
        <v>1.09585348767354</v>
      </c>
      <c r="U2350" s="77">
        <v>233</v>
      </c>
      <c r="V2350" s="77">
        <v>756</v>
      </c>
      <c r="W2350" s="77">
        <v>9.8395999999999997E-2</v>
      </c>
      <c r="X2350" s="77">
        <v>0</v>
      </c>
      <c r="Y2350" s="77">
        <v>0</v>
      </c>
      <c r="Z2350" s="77">
        <v>0</v>
      </c>
      <c r="AA2350" s="77">
        <v>793.22837719630797</v>
      </c>
      <c r="AB2350" s="77">
        <v>1.1942494876735399</v>
      </c>
      <c r="AC2350" s="77">
        <v>2257.2283771962998</v>
      </c>
      <c r="AE2350" s="87" t="str">
        <f t="shared" si="368"/>
        <v>Domestic</v>
      </c>
      <c r="AF2350" s="82" t="str">
        <f t="shared" si="369"/>
        <v>non-student</v>
      </c>
      <c r="AI2350" s="82">
        <f>'GDP per Capita'!N2350</f>
        <v>63809.64</v>
      </c>
      <c r="AJ2350" s="82">
        <f t="shared" si="370"/>
        <v>63809.64</v>
      </c>
      <c r="AK2350" s="82">
        <f t="shared" si="371"/>
        <v>63809.64</v>
      </c>
      <c r="AL2350" s="88">
        <f t="shared" si="372"/>
        <v>3.5374410154896653E-2</v>
      </c>
    </row>
    <row r="2351" spans="1:38">
      <c r="A2351" s="77" t="s">
        <v>498</v>
      </c>
      <c r="B2351" s="77">
        <v>2453</v>
      </c>
      <c r="C2351" s="77">
        <v>50.776350999999998</v>
      </c>
      <c r="D2351" s="77">
        <v>6.0838619999999999</v>
      </c>
      <c r="E2351" s="77" t="s">
        <v>38</v>
      </c>
      <c r="F2351" s="77">
        <v>270</v>
      </c>
      <c r="H2351" s="77" t="s">
        <v>65</v>
      </c>
      <c r="I2351" s="77">
        <v>2015</v>
      </c>
      <c r="J2351" s="77">
        <v>270</v>
      </c>
      <c r="K2351" s="77" t="s">
        <v>224</v>
      </c>
      <c r="L2351" s="77" t="s">
        <v>31</v>
      </c>
      <c r="N2351" s="77">
        <v>0</v>
      </c>
      <c r="O2351" s="77">
        <v>0</v>
      </c>
      <c r="P2351" s="77" t="s">
        <v>12</v>
      </c>
      <c r="Q2351" s="77">
        <v>42.360253399999998</v>
      </c>
      <c r="R2351" s="77">
        <v>-71.058291199999999</v>
      </c>
      <c r="S2351" s="77">
        <v>11396.995486031899</v>
      </c>
      <c r="T2351" s="77">
        <v>1.77450035928098</v>
      </c>
      <c r="U2351" s="77">
        <v>233</v>
      </c>
      <c r="V2351" s="77">
        <v>378</v>
      </c>
      <c r="W2351" s="77">
        <v>4.9197999999999999E-2</v>
      </c>
      <c r="X2351" s="77">
        <v>0</v>
      </c>
      <c r="Y2351" s="77">
        <v>0</v>
      </c>
      <c r="Z2351" s="77">
        <v>0</v>
      </c>
      <c r="AA2351" s="77">
        <v>1196.68452603335</v>
      </c>
      <c r="AB2351" s="77">
        <v>1.8236983592809799</v>
      </c>
      <c r="AC2351" s="77">
        <v>2077.6845260333498</v>
      </c>
      <c r="AE2351" s="87" t="str">
        <f t="shared" si="368"/>
        <v>International</v>
      </c>
      <c r="AF2351" s="82" t="str">
        <f t="shared" si="369"/>
        <v>student</v>
      </c>
      <c r="AI2351" s="82">
        <f>'GDP per Capita'!N2351</f>
        <v>49180.54</v>
      </c>
      <c r="AJ2351" s="82">
        <f t="shared" si="370"/>
        <v>49180.54</v>
      </c>
      <c r="AK2351" s="82">
        <f t="shared" si="371"/>
        <v>49180.54</v>
      </c>
      <c r="AL2351" s="88">
        <f t="shared" si="372"/>
        <v>4.2246069807963672E-2</v>
      </c>
    </row>
    <row r="2352" spans="1:38">
      <c r="A2352" s="77" t="s">
        <v>441</v>
      </c>
      <c r="B2352" s="77">
        <v>2454</v>
      </c>
      <c r="C2352" s="77">
        <v>38.661952999999997</v>
      </c>
      <c r="D2352" s="77">
        <v>-90.564325799999907</v>
      </c>
      <c r="E2352" s="77" t="s">
        <v>42</v>
      </c>
      <c r="F2352" s="77">
        <v>475</v>
      </c>
      <c r="H2352" s="77" t="s">
        <v>66</v>
      </c>
      <c r="I2352" s="77">
        <v>2015</v>
      </c>
      <c r="J2352" s="77">
        <v>475</v>
      </c>
      <c r="K2352" s="77" t="s">
        <v>29</v>
      </c>
      <c r="L2352" s="77" t="s">
        <v>29</v>
      </c>
      <c r="N2352" s="77">
        <v>0</v>
      </c>
      <c r="O2352" s="77">
        <v>0</v>
      </c>
      <c r="P2352" s="77" t="s">
        <v>12</v>
      </c>
      <c r="Q2352" s="77">
        <v>42.360253399999998</v>
      </c>
      <c r="R2352" s="77">
        <v>-71.058291199999999</v>
      </c>
      <c r="S2352" s="77">
        <v>3390.7260482288898</v>
      </c>
      <c r="T2352" s="77">
        <v>0.62512757199744096</v>
      </c>
      <c r="U2352" s="77">
        <v>233</v>
      </c>
      <c r="V2352" s="77">
        <v>756</v>
      </c>
      <c r="W2352" s="77">
        <v>9.8395999999999997E-2</v>
      </c>
      <c r="X2352" s="77">
        <v>0</v>
      </c>
      <c r="Y2352" s="77">
        <v>0</v>
      </c>
      <c r="Z2352" s="77">
        <v>0</v>
      </c>
      <c r="AA2352" s="77">
        <v>651.01940125994702</v>
      </c>
      <c r="AB2352" s="77">
        <v>0.723523571997441</v>
      </c>
      <c r="AC2352" s="77">
        <v>2115.01940125994</v>
      </c>
      <c r="AE2352" s="87" t="str">
        <f t="shared" si="368"/>
        <v>Domestic</v>
      </c>
      <c r="AF2352" s="82" t="str">
        <f t="shared" si="369"/>
        <v>non-student</v>
      </c>
      <c r="AI2352" s="82">
        <f>'GDP per Capita'!N2352</f>
        <v>63809.64</v>
      </c>
      <c r="AJ2352" s="82">
        <f t="shared" si="370"/>
        <v>63809.64</v>
      </c>
      <c r="AK2352" s="82">
        <f t="shared" si="371"/>
        <v>63809.64</v>
      </c>
      <c r="AL2352" s="88">
        <f t="shared" si="372"/>
        <v>3.3145766082678732E-2</v>
      </c>
    </row>
    <row r="2353" spans="1:38">
      <c r="A2353" s="77" t="s">
        <v>161</v>
      </c>
      <c r="B2353" s="77">
        <v>2455</v>
      </c>
      <c r="C2353" s="77">
        <v>41.308213799999997</v>
      </c>
      <c r="D2353" s="77">
        <v>-72.925051799999906</v>
      </c>
      <c r="E2353" s="77" t="s">
        <v>38</v>
      </c>
      <c r="F2353" s="77">
        <v>146</v>
      </c>
      <c r="H2353" s="77" t="s">
        <v>61</v>
      </c>
      <c r="I2353" s="77">
        <v>2015</v>
      </c>
      <c r="J2353" s="77">
        <v>146</v>
      </c>
      <c r="K2353" s="77" t="s">
        <v>29</v>
      </c>
      <c r="L2353" s="77" t="s">
        <v>29</v>
      </c>
      <c r="N2353" s="77">
        <v>0</v>
      </c>
      <c r="O2353" s="77">
        <v>0</v>
      </c>
      <c r="P2353" s="77" t="s">
        <v>12</v>
      </c>
      <c r="Q2353" s="77">
        <v>42.360253399999998</v>
      </c>
      <c r="R2353" s="77">
        <v>-71.058291199999999</v>
      </c>
      <c r="S2353" s="77">
        <v>387.81922667199001</v>
      </c>
      <c r="T2353" s="77">
        <v>0.21284120363843101</v>
      </c>
      <c r="U2353" s="77">
        <v>233</v>
      </c>
      <c r="V2353" s="77">
        <v>378</v>
      </c>
      <c r="W2353" s="77">
        <v>4.9197999999999999E-2</v>
      </c>
      <c r="X2353" s="77">
        <v>0</v>
      </c>
      <c r="Y2353" s="77">
        <v>0</v>
      </c>
      <c r="Z2353" s="77">
        <v>0</v>
      </c>
      <c r="AA2353" s="77">
        <v>74.461291521022204</v>
      </c>
      <c r="AB2353" s="77">
        <v>0.26203920363843097</v>
      </c>
      <c r="AC2353" s="77">
        <v>831.46129152102196</v>
      </c>
      <c r="AE2353" s="87" t="str">
        <f t="shared" si="368"/>
        <v>Domestic</v>
      </c>
      <c r="AF2353" s="82" t="str">
        <f t="shared" si="369"/>
        <v>student</v>
      </c>
      <c r="AI2353" s="82">
        <f>'GDP per Capita'!N2353</f>
        <v>63809.64</v>
      </c>
      <c r="AJ2353" s="82">
        <f t="shared" si="370"/>
        <v>63809.64</v>
      </c>
      <c r="AK2353" s="82">
        <f t="shared" si="371"/>
        <v>63809.64</v>
      </c>
      <c r="AL2353" s="88">
        <f t="shared" si="372"/>
        <v>1.303033979694952E-2</v>
      </c>
    </row>
    <row r="2354" spans="1:38">
      <c r="A2354" s="77" t="s">
        <v>158</v>
      </c>
      <c r="B2354" s="77">
        <v>2456</v>
      </c>
      <c r="C2354" s="77">
        <v>40.109213500000003</v>
      </c>
      <c r="D2354" s="77">
        <v>-91.0176357</v>
      </c>
      <c r="E2354" s="77" t="s">
        <v>38</v>
      </c>
      <c r="F2354" s="77">
        <v>166</v>
      </c>
      <c r="H2354" s="77" t="s">
        <v>65</v>
      </c>
      <c r="I2354" s="77">
        <v>2015</v>
      </c>
      <c r="J2354" s="77">
        <v>166</v>
      </c>
      <c r="K2354" s="77" t="s">
        <v>29</v>
      </c>
      <c r="L2354" s="77" t="s">
        <v>29</v>
      </c>
      <c r="N2354" s="77">
        <v>0</v>
      </c>
      <c r="O2354" s="77">
        <v>0</v>
      </c>
      <c r="P2354" s="77" t="s">
        <v>12</v>
      </c>
      <c r="Q2354" s="77">
        <v>42.360253399999998</v>
      </c>
      <c r="R2354" s="77">
        <v>-71.058291199999999</v>
      </c>
      <c r="S2354" s="77">
        <v>3367.3473687222599</v>
      </c>
      <c r="T2354" s="77">
        <v>0.62140574800175896</v>
      </c>
      <c r="U2354" s="77">
        <v>233</v>
      </c>
      <c r="V2354" s="77">
        <v>378</v>
      </c>
      <c r="W2354" s="77">
        <v>4.9197999999999999E-2</v>
      </c>
      <c r="X2354" s="77">
        <v>0</v>
      </c>
      <c r="Y2354" s="77">
        <v>0</v>
      </c>
      <c r="Z2354" s="77">
        <v>0</v>
      </c>
      <c r="AA2354" s="77">
        <v>646.53069479467501</v>
      </c>
      <c r="AB2354" s="77">
        <v>0.67060374800175904</v>
      </c>
      <c r="AC2354" s="77">
        <v>1423.5306947946699</v>
      </c>
      <c r="AE2354" s="87" t="str">
        <f t="shared" si="368"/>
        <v>Domestic</v>
      </c>
      <c r="AF2354" s="82" t="str">
        <f t="shared" si="369"/>
        <v>student</v>
      </c>
      <c r="AI2354" s="82">
        <f>'GDP per Capita'!N2354</f>
        <v>63809.64</v>
      </c>
      <c r="AJ2354" s="82">
        <f t="shared" si="370"/>
        <v>63809.64</v>
      </c>
      <c r="AK2354" s="82">
        <f t="shared" si="371"/>
        <v>63809.64</v>
      </c>
      <c r="AL2354" s="88">
        <f t="shared" si="372"/>
        <v>2.2309022504979969E-2</v>
      </c>
    </row>
    <row r="2355" spans="1:38">
      <c r="A2355" s="77" t="s">
        <v>387</v>
      </c>
      <c r="B2355" s="77">
        <v>2457</v>
      </c>
      <c r="C2355" s="77">
        <v>42.3750997</v>
      </c>
      <c r="D2355" s="77">
        <v>-71.105615700000001</v>
      </c>
      <c r="E2355" s="77" t="s">
        <v>42</v>
      </c>
      <c r="F2355" s="77">
        <v>975</v>
      </c>
      <c r="H2355" s="77" t="s">
        <v>66</v>
      </c>
      <c r="I2355" s="77">
        <v>2015</v>
      </c>
      <c r="J2355" s="77">
        <v>975</v>
      </c>
      <c r="K2355" s="77" t="s">
        <v>29</v>
      </c>
      <c r="L2355" s="77" t="s">
        <v>29</v>
      </c>
      <c r="N2355" s="77">
        <v>0</v>
      </c>
      <c r="O2355" s="77">
        <v>1</v>
      </c>
      <c r="P2355" s="77" t="s">
        <v>12</v>
      </c>
      <c r="Q2355" s="77">
        <v>42.360253399999998</v>
      </c>
      <c r="R2355" s="77">
        <v>-71.058291199999999</v>
      </c>
      <c r="S2355" s="77">
        <v>8.4477991766334704</v>
      </c>
      <c r="T2355" s="77">
        <v>0</v>
      </c>
      <c r="U2355" s="77">
        <v>0</v>
      </c>
      <c r="V2355" s="77">
        <v>0</v>
      </c>
      <c r="W2355" s="77">
        <v>0</v>
      </c>
      <c r="X2355" s="77">
        <v>0</v>
      </c>
      <c r="Y2355" s="77">
        <v>0</v>
      </c>
      <c r="Z2355" s="77">
        <v>0</v>
      </c>
      <c r="AA2355" s="77">
        <v>0</v>
      </c>
      <c r="AB2355" s="77">
        <v>0</v>
      </c>
      <c r="AC2355" s="77">
        <v>975</v>
      </c>
      <c r="AE2355" s="87" t="str">
        <f t="shared" si="368"/>
        <v>Domestic</v>
      </c>
      <c r="AF2355" s="82" t="str">
        <f t="shared" si="369"/>
        <v>non-student</v>
      </c>
      <c r="AI2355" s="82">
        <f>'GDP per Capita'!N2355</f>
        <v>63809.64</v>
      </c>
      <c r="AJ2355" s="82">
        <f t="shared" si="370"/>
        <v>63809.64</v>
      </c>
      <c r="AK2355" s="82">
        <f t="shared" si="371"/>
        <v>63809.64</v>
      </c>
      <c r="AL2355" s="88">
        <f t="shared" si="372"/>
        <v>1.5279822923307512E-2</v>
      </c>
    </row>
    <row r="2356" spans="1:38">
      <c r="A2356" s="77" t="s">
        <v>83</v>
      </c>
      <c r="B2356" s="77">
        <v>2458</v>
      </c>
      <c r="C2356" s="77">
        <v>22.283345399999899</v>
      </c>
      <c r="D2356" s="77">
        <v>39.112814499999999</v>
      </c>
      <c r="E2356" s="77" t="s">
        <v>42</v>
      </c>
      <c r="F2356" s="77">
        <v>350</v>
      </c>
      <c r="H2356" s="77" t="s">
        <v>61</v>
      </c>
      <c r="I2356" s="77">
        <v>2015</v>
      </c>
      <c r="J2356" s="77">
        <v>350</v>
      </c>
      <c r="K2356" s="77" t="s">
        <v>570</v>
      </c>
      <c r="L2356" s="77" t="s">
        <v>32</v>
      </c>
      <c r="N2356" s="77">
        <v>0</v>
      </c>
      <c r="O2356" s="77">
        <v>0</v>
      </c>
      <c r="P2356" s="77" t="s">
        <v>12</v>
      </c>
      <c r="Q2356" s="77">
        <v>42.360253399999998</v>
      </c>
      <c r="R2356" s="77">
        <v>-71.058291199999999</v>
      </c>
      <c r="S2356" s="77">
        <v>19763.801736807301</v>
      </c>
      <c r="T2356" s="77">
        <v>3.0576851064694299</v>
      </c>
      <c r="U2356" s="77">
        <v>233</v>
      </c>
      <c r="V2356" s="77">
        <v>756</v>
      </c>
      <c r="W2356" s="77">
        <v>9.8395999999999997E-2</v>
      </c>
      <c r="X2356" s="77">
        <v>0</v>
      </c>
      <c r="Y2356" s="77">
        <v>0</v>
      </c>
      <c r="Z2356" s="77">
        <v>0</v>
      </c>
      <c r="AA2356" s="77">
        <v>1808.3878589178701</v>
      </c>
      <c r="AB2356" s="77">
        <v>3.1560811064694301</v>
      </c>
      <c r="AC2356" s="77">
        <v>3147.3878589178698</v>
      </c>
      <c r="AE2356" s="87" t="str">
        <f t="shared" si="368"/>
        <v>International</v>
      </c>
      <c r="AF2356" s="82" t="str">
        <f t="shared" si="369"/>
        <v>non-student</v>
      </c>
      <c r="AI2356" s="82">
        <f>'GDP per Capita'!N2356</f>
        <v>21764.39</v>
      </c>
      <c r="AJ2356" s="82">
        <f t="shared" si="370"/>
        <v>21764.39</v>
      </c>
      <c r="AK2356" s="82">
        <f t="shared" si="371"/>
        <v>21764.39</v>
      </c>
      <c r="AL2356" s="88">
        <f t="shared" si="372"/>
        <v>0.14461181126224396</v>
      </c>
    </row>
    <row r="2357" spans="1:38">
      <c r="A2357" s="77" t="s">
        <v>83</v>
      </c>
      <c r="B2357" s="77">
        <v>2459</v>
      </c>
      <c r="C2357" s="77">
        <v>22.283345399999899</v>
      </c>
      <c r="D2357" s="77">
        <v>39.112814499999999</v>
      </c>
      <c r="E2357" s="77" t="s">
        <v>38</v>
      </c>
      <c r="F2357" s="77">
        <v>270</v>
      </c>
      <c r="H2357" s="77" t="s">
        <v>65</v>
      </c>
      <c r="I2357" s="77">
        <v>2015</v>
      </c>
      <c r="J2357" s="77">
        <v>270</v>
      </c>
      <c r="K2357" s="77" t="s">
        <v>570</v>
      </c>
      <c r="L2357" s="77" t="s">
        <v>32</v>
      </c>
      <c r="N2357" s="77">
        <v>0</v>
      </c>
      <c r="O2357" s="77">
        <v>0</v>
      </c>
      <c r="P2357" s="77" t="s">
        <v>12</v>
      </c>
      <c r="Q2357" s="77">
        <v>42.360253399999998</v>
      </c>
      <c r="R2357" s="77">
        <v>-71.058291199999999</v>
      </c>
      <c r="S2357" s="77">
        <v>19763.801736807301</v>
      </c>
      <c r="T2357" s="77">
        <v>3.0576851064694299</v>
      </c>
      <c r="U2357" s="77">
        <v>233</v>
      </c>
      <c r="V2357" s="77">
        <v>378</v>
      </c>
      <c r="W2357" s="77">
        <v>4.9197999999999999E-2</v>
      </c>
      <c r="X2357" s="77">
        <v>0</v>
      </c>
      <c r="Y2357" s="77">
        <v>0</v>
      </c>
      <c r="Z2357" s="77">
        <v>0</v>
      </c>
      <c r="AA2357" s="77">
        <v>1808.3878589178701</v>
      </c>
      <c r="AB2357" s="77">
        <v>3.10688310646943</v>
      </c>
      <c r="AC2357" s="77">
        <v>2689.3878589178698</v>
      </c>
      <c r="AE2357" s="87" t="str">
        <f t="shared" si="368"/>
        <v>International</v>
      </c>
      <c r="AF2357" s="82" t="str">
        <f t="shared" si="369"/>
        <v>student</v>
      </c>
      <c r="AI2357" s="82">
        <f>'GDP per Capita'!N2357</f>
        <v>21764.39</v>
      </c>
      <c r="AJ2357" s="82">
        <f t="shared" si="370"/>
        <v>21764.39</v>
      </c>
      <c r="AK2357" s="82">
        <f t="shared" si="371"/>
        <v>21764.39</v>
      </c>
      <c r="AL2357" s="88">
        <f t="shared" si="372"/>
        <v>0.12356826260317288</v>
      </c>
    </row>
    <row r="2358" spans="1:38">
      <c r="A2358" s="77" t="s">
        <v>135</v>
      </c>
      <c r="B2358" s="77">
        <v>2460</v>
      </c>
      <c r="C2358" s="77">
        <v>30.851592699999902</v>
      </c>
      <c r="D2358" s="77">
        <v>34.782575899999998</v>
      </c>
      <c r="E2358" s="77" t="s">
        <v>38</v>
      </c>
      <c r="F2358" s="77">
        <v>520</v>
      </c>
      <c r="H2358" s="77" t="s">
        <v>65</v>
      </c>
      <c r="I2358" s="77">
        <v>2015</v>
      </c>
      <c r="J2358" s="77">
        <v>520</v>
      </c>
      <c r="K2358" s="77" t="s">
        <v>518</v>
      </c>
      <c r="L2358" s="77" t="s">
        <v>32</v>
      </c>
      <c r="N2358" s="77">
        <v>0</v>
      </c>
      <c r="O2358" s="77">
        <v>0</v>
      </c>
      <c r="P2358" s="77" t="s">
        <v>12</v>
      </c>
      <c r="Q2358" s="77">
        <v>42.360253399999998</v>
      </c>
      <c r="R2358" s="77">
        <v>-71.058291199999999</v>
      </c>
      <c r="S2358" s="77">
        <v>17807.747075894102</v>
      </c>
      <c r="T2358" s="77">
        <v>2.7466431209448099</v>
      </c>
      <c r="U2358" s="77">
        <v>233</v>
      </c>
      <c r="V2358" s="77">
        <v>378</v>
      </c>
      <c r="W2358" s="77">
        <v>4.9197999999999999E-2</v>
      </c>
      <c r="X2358" s="77">
        <v>0</v>
      </c>
      <c r="Y2358" s="77">
        <v>0</v>
      </c>
      <c r="Z2358" s="77">
        <v>0</v>
      </c>
      <c r="AA2358" s="77">
        <v>1869.8134429688801</v>
      </c>
      <c r="AB2358" s="77">
        <v>2.79584112094481</v>
      </c>
      <c r="AC2358" s="77">
        <v>3000.8134429688798</v>
      </c>
      <c r="AE2358" s="87" t="str">
        <f t="shared" si="368"/>
        <v>International</v>
      </c>
      <c r="AF2358" s="82" t="str">
        <f t="shared" si="369"/>
        <v>student</v>
      </c>
      <c r="AI2358" s="82">
        <f>'GDP per Capita'!N2358</f>
        <v>41377.49</v>
      </c>
      <c r="AJ2358" s="82">
        <f t="shared" si="370"/>
        <v>41377.49</v>
      </c>
      <c r="AK2358" s="82">
        <f t="shared" si="371"/>
        <v>41377.49</v>
      </c>
      <c r="AL2358" s="88">
        <f t="shared" si="372"/>
        <v>7.2522848606062867E-2</v>
      </c>
    </row>
    <row r="2359" spans="1:38">
      <c r="A2359" s="77" t="s">
        <v>554</v>
      </c>
      <c r="B2359" s="77">
        <v>2461</v>
      </c>
      <c r="C2359" s="77">
        <v>34.147645199999999</v>
      </c>
      <c r="D2359" s="77">
        <v>-118.1444779</v>
      </c>
      <c r="E2359" s="77" t="s">
        <v>42</v>
      </c>
      <c r="F2359" s="77">
        <v>535</v>
      </c>
      <c r="H2359" s="77" t="s">
        <v>64</v>
      </c>
      <c r="I2359" s="77">
        <v>2015</v>
      </c>
      <c r="J2359" s="77">
        <v>535</v>
      </c>
      <c r="K2359" s="77" t="s">
        <v>29</v>
      </c>
      <c r="L2359" s="77" t="s">
        <v>29</v>
      </c>
      <c r="N2359" s="77">
        <v>0</v>
      </c>
      <c r="O2359" s="77">
        <v>0</v>
      </c>
      <c r="P2359" s="77" t="s">
        <v>12</v>
      </c>
      <c r="Q2359" s="77">
        <v>42.360253399999998</v>
      </c>
      <c r="R2359" s="77">
        <v>-71.058291199999999</v>
      </c>
      <c r="S2359" s="77">
        <v>8313.4046701527204</v>
      </c>
      <c r="T2359" s="77">
        <v>1.33269392800316</v>
      </c>
      <c r="U2359" s="77">
        <v>233</v>
      </c>
      <c r="V2359" s="77">
        <v>756</v>
      </c>
      <c r="W2359" s="77">
        <v>9.8395999999999997E-2</v>
      </c>
      <c r="X2359" s="77">
        <v>0</v>
      </c>
      <c r="Y2359" s="77">
        <v>0</v>
      </c>
      <c r="Z2359" s="77">
        <v>0</v>
      </c>
      <c r="AA2359" s="77">
        <v>872.90749036603597</v>
      </c>
      <c r="AB2359" s="77">
        <v>1.4310899280031599</v>
      </c>
      <c r="AC2359" s="77">
        <v>2396.9074903660298</v>
      </c>
      <c r="AE2359" s="87" t="str">
        <f t="shared" si="368"/>
        <v>Domestic</v>
      </c>
      <c r="AF2359" s="82" t="str">
        <f t="shared" si="369"/>
        <v>non-student</v>
      </c>
      <c r="AI2359" s="82">
        <f>'GDP per Capita'!N2359</f>
        <v>63809.64</v>
      </c>
      <c r="AJ2359" s="82">
        <f t="shared" si="370"/>
        <v>63809.64</v>
      </c>
      <c r="AK2359" s="82">
        <f t="shared" si="371"/>
        <v>63809.64</v>
      </c>
      <c r="AL2359" s="88">
        <f t="shared" si="372"/>
        <v>3.7563407196248559E-2</v>
      </c>
    </row>
    <row r="2360" spans="1:38">
      <c r="A2360" s="77" t="s">
        <v>112</v>
      </c>
      <c r="B2360" s="77">
        <v>2462</v>
      </c>
      <c r="C2360" s="77">
        <v>40.735657000000003</v>
      </c>
      <c r="D2360" s="77">
        <v>-74.172366699999998</v>
      </c>
      <c r="E2360" s="77" t="s">
        <v>43</v>
      </c>
      <c r="F2360" s="77">
        <v>266</v>
      </c>
      <c r="H2360" s="77" t="s">
        <v>65</v>
      </c>
      <c r="I2360" s="77">
        <v>2015</v>
      </c>
      <c r="J2360" s="77">
        <v>266</v>
      </c>
      <c r="K2360" s="77" t="s">
        <v>29</v>
      </c>
      <c r="L2360" s="77" t="s">
        <v>29</v>
      </c>
      <c r="N2360" s="77">
        <v>0</v>
      </c>
      <c r="O2360" s="77">
        <v>0</v>
      </c>
      <c r="P2360" s="77" t="s">
        <v>12</v>
      </c>
      <c r="Q2360" s="77">
        <v>42.360253399999998</v>
      </c>
      <c r="R2360" s="77">
        <v>-71.058291199999999</v>
      </c>
      <c r="S2360" s="77">
        <v>631.72478309556902</v>
      </c>
      <c r="T2360" s="77">
        <v>0.24504765804985401</v>
      </c>
      <c r="U2360" s="77">
        <v>233</v>
      </c>
      <c r="V2360" s="77">
        <v>756</v>
      </c>
      <c r="W2360" s="77">
        <v>9.8395999999999997E-2</v>
      </c>
      <c r="X2360" s="77">
        <v>0</v>
      </c>
      <c r="Y2360" s="77">
        <v>0</v>
      </c>
      <c r="Z2360" s="77">
        <v>0</v>
      </c>
      <c r="AA2360" s="77">
        <v>121.29115835434899</v>
      </c>
      <c r="AB2360" s="77">
        <v>0.34344365804985399</v>
      </c>
      <c r="AC2360" s="77">
        <v>1376.29115835434</v>
      </c>
      <c r="AE2360" s="87" t="str">
        <f t="shared" si="368"/>
        <v>Domestic</v>
      </c>
      <c r="AF2360" s="82" t="str">
        <f t="shared" si="369"/>
        <v>non-student</v>
      </c>
      <c r="AI2360" s="82">
        <f>'GDP per Capita'!N2360</f>
        <v>63809.64</v>
      </c>
      <c r="AJ2360" s="82">
        <f t="shared" si="370"/>
        <v>63809.64</v>
      </c>
      <c r="AK2360" s="82">
        <f t="shared" si="371"/>
        <v>63809.64</v>
      </c>
      <c r="AL2360" s="88">
        <f t="shared" si="372"/>
        <v>2.156870275955702E-2</v>
      </c>
    </row>
    <row r="2361" spans="1:38">
      <c r="A2361" s="77" t="s">
        <v>510</v>
      </c>
      <c r="B2361" s="77">
        <v>2463</v>
      </c>
      <c r="C2361" s="77">
        <v>39.284749400000003</v>
      </c>
      <c r="D2361" s="77">
        <v>-76.620474639699793</v>
      </c>
      <c r="E2361" s="77" t="s">
        <v>38</v>
      </c>
      <c r="F2361" s="77">
        <v>566</v>
      </c>
      <c r="H2361" s="77" t="s">
        <v>65</v>
      </c>
      <c r="I2361" s="77">
        <v>2015</v>
      </c>
      <c r="J2361" s="77">
        <v>566</v>
      </c>
      <c r="K2361" s="77" t="s">
        <v>29</v>
      </c>
      <c r="L2361" s="77" t="s">
        <v>29</v>
      </c>
      <c r="N2361" s="77">
        <v>0</v>
      </c>
      <c r="O2361" s="77">
        <v>0</v>
      </c>
      <c r="P2361" s="77" t="s">
        <v>12</v>
      </c>
      <c r="Q2361" s="77">
        <v>42.360253399999998</v>
      </c>
      <c r="R2361" s="77">
        <v>-71.058291199999999</v>
      </c>
      <c r="S2361" s="77">
        <v>1158.8996438699701</v>
      </c>
      <c r="T2361" s="77">
        <v>0.31465834412579302</v>
      </c>
      <c r="U2361" s="77">
        <v>233</v>
      </c>
      <c r="V2361" s="77">
        <v>378</v>
      </c>
      <c r="W2361" s="77">
        <v>4.9197999999999999E-2</v>
      </c>
      <c r="X2361" s="77">
        <v>0</v>
      </c>
      <c r="Y2361" s="77">
        <v>0</v>
      </c>
      <c r="Z2361" s="77">
        <v>0</v>
      </c>
      <c r="AA2361" s="77">
        <v>222.50873162303401</v>
      </c>
      <c r="AB2361" s="77">
        <v>0.36385634412579299</v>
      </c>
      <c r="AC2361" s="77">
        <v>1399.5087316230299</v>
      </c>
      <c r="AE2361" s="87" t="str">
        <f t="shared" si="368"/>
        <v>Domestic</v>
      </c>
      <c r="AF2361" s="82" t="str">
        <f t="shared" si="369"/>
        <v>student</v>
      </c>
      <c r="AI2361" s="82">
        <f>'GDP per Capita'!N2361</f>
        <v>63809.64</v>
      </c>
      <c r="AJ2361" s="82">
        <f t="shared" si="370"/>
        <v>63809.64</v>
      </c>
      <c r="AK2361" s="82">
        <f t="shared" si="371"/>
        <v>63809.64</v>
      </c>
      <c r="AL2361" s="88">
        <f t="shared" si="372"/>
        <v>2.1932559588535995E-2</v>
      </c>
    </row>
    <row r="2362" spans="1:38">
      <c r="A2362" s="77" t="s">
        <v>555</v>
      </c>
      <c r="B2362" s="77">
        <v>2464</v>
      </c>
      <c r="C2362" s="77">
        <v>35.479875700000001</v>
      </c>
      <c r="D2362" s="77">
        <v>-79.180299399999996</v>
      </c>
      <c r="E2362" s="77" t="s">
        <v>42</v>
      </c>
      <c r="F2362" s="77">
        <v>1335</v>
      </c>
      <c r="H2362" s="77" t="s">
        <v>64</v>
      </c>
      <c r="I2362" s="77">
        <v>2015</v>
      </c>
      <c r="J2362" s="77">
        <v>1335</v>
      </c>
      <c r="K2362" s="77" t="s">
        <v>29</v>
      </c>
      <c r="L2362" s="77" t="s">
        <v>29</v>
      </c>
      <c r="N2362" s="77">
        <v>0</v>
      </c>
      <c r="O2362" s="77">
        <v>0</v>
      </c>
      <c r="P2362" s="77" t="s">
        <v>12</v>
      </c>
      <c r="Q2362" s="77">
        <v>42.360253399999998</v>
      </c>
      <c r="R2362" s="77">
        <v>-71.058291199999999</v>
      </c>
      <c r="S2362" s="77">
        <v>2075.5372863208499</v>
      </c>
      <c r="T2362" s="77">
        <v>0.435695555726335</v>
      </c>
      <c r="U2362" s="77">
        <v>233</v>
      </c>
      <c r="V2362" s="77">
        <v>756</v>
      </c>
      <c r="W2362" s="77">
        <v>9.8395999999999997E-2</v>
      </c>
      <c r="X2362" s="77">
        <v>0</v>
      </c>
      <c r="Y2362" s="77">
        <v>0</v>
      </c>
      <c r="Z2362" s="77">
        <v>0</v>
      </c>
      <c r="AA2362" s="77">
        <v>398.503158973604</v>
      </c>
      <c r="AB2362" s="77">
        <v>0.53409155572633504</v>
      </c>
      <c r="AC2362" s="77">
        <v>2722.5031589736</v>
      </c>
      <c r="AE2362" s="87" t="str">
        <f t="shared" si="368"/>
        <v>Domestic</v>
      </c>
      <c r="AF2362" s="82" t="str">
        <f t="shared" si="369"/>
        <v>non-student</v>
      </c>
      <c r="AI2362" s="82">
        <f>'GDP per Capita'!N2362</f>
        <v>63809.64</v>
      </c>
      <c r="AJ2362" s="82">
        <f t="shared" si="370"/>
        <v>63809.64</v>
      </c>
      <c r="AK2362" s="82">
        <f t="shared" si="371"/>
        <v>63809.64</v>
      </c>
      <c r="AL2362" s="88">
        <f t="shared" si="372"/>
        <v>4.2666016592063517E-2</v>
      </c>
    </row>
    <row r="2363" spans="1:38">
      <c r="A2363" s="77" t="s">
        <v>443</v>
      </c>
      <c r="B2363" s="77">
        <v>2465</v>
      </c>
      <c r="C2363" s="77">
        <v>30.0857916</v>
      </c>
      <c r="D2363" s="77">
        <v>-95.990705800000001</v>
      </c>
      <c r="E2363" s="77" t="s">
        <v>37</v>
      </c>
      <c r="F2363" s="77">
        <v>475</v>
      </c>
      <c r="H2363" s="77" t="s">
        <v>66</v>
      </c>
      <c r="I2363" s="77">
        <v>2015</v>
      </c>
      <c r="J2363" s="77">
        <v>475</v>
      </c>
      <c r="K2363" s="77" t="s">
        <v>29</v>
      </c>
      <c r="L2363" s="77" t="s">
        <v>29</v>
      </c>
      <c r="N2363" s="77">
        <v>0</v>
      </c>
      <c r="O2363" s="77">
        <v>0</v>
      </c>
      <c r="P2363" s="77" t="s">
        <v>12</v>
      </c>
      <c r="Q2363" s="77">
        <v>42.360253399999998</v>
      </c>
      <c r="R2363" s="77">
        <v>-71.058291199999999</v>
      </c>
      <c r="S2363" s="77">
        <v>5210.3445149652198</v>
      </c>
      <c r="T2363" s="77">
        <v>0.90501393600754299</v>
      </c>
      <c r="U2363" s="77">
        <v>233</v>
      </c>
      <c r="V2363" s="77">
        <v>756</v>
      </c>
      <c r="W2363" s="77">
        <v>9.8395999999999997E-2</v>
      </c>
      <c r="X2363" s="77">
        <v>0</v>
      </c>
      <c r="Y2363" s="77">
        <v>0</v>
      </c>
      <c r="Z2363" s="77">
        <v>0</v>
      </c>
      <c r="AA2363" s="77">
        <v>625.241341795827</v>
      </c>
      <c r="AB2363" s="77">
        <v>1.0034099360075399</v>
      </c>
      <c r="AC2363" s="77">
        <v>2089.2413417958201</v>
      </c>
      <c r="AE2363" s="87" t="str">
        <f t="shared" si="368"/>
        <v>Domestic</v>
      </c>
      <c r="AF2363" s="82" t="str">
        <f t="shared" si="369"/>
        <v>non-student</v>
      </c>
      <c r="AI2363" s="82">
        <f>'GDP per Capita'!N2363</f>
        <v>63809.64</v>
      </c>
      <c r="AJ2363" s="82">
        <f t="shared" si="370"/>
        <v>63809.64</v>
      </c>
      <c r="AK2363" s="82">
        <f t="shared" si="371"/>
        <v>63809.64</v>
      </c>
      <c r="AL2363" s="88">
        <f t="shared" si="372"/>
        <v>3.2741782304301047E-2</v>
      </c>
    </row>
    <row r="2364" spans="1:38">
      <c r="A2364" s="77" t="s">
        <v>232</v>
      </c>
      <c r="B2364" s="77">
        <v>2466</v>
      </c>
      <c r="C2364" s="77">
        <v>39.739236400000003</v>
      </c>
      <c r="D2364" s="77">
        <v>-104.98486229999899</v>
      </c>
      <c r="E2364" s="77" t="s">
        <v>37</v>
      </c>
      <c r="F2364" s="77">
        <v>535</v>
      </c>
      <c r="H2364" s="77" t="s">
        <v>64</v>
      </c>
      <c r="I2364" s="77">
        <v>2015</v>
      </c>
      <c r="J2364" s="77">
        <v>535</v>
      </c>
      <c r="K2364" s="77" t="s">
        <v>29</v>
      </c>
      <c r="L2364" s="77" t="s">
        <v>29</v>
      </c>
      <c r="N2364" s="77">
        <v>0</v>
      </c>
      <c r="O2364" s="77">
        <v>0</v>
      </c>
      <c r="P2364" s="77" t="s">
        <v>12</v>
      </c>
      <c r="Q2364" s="77">
        <v>42.360253399999998</v>
      </c>
      <c r="R2364" s="77">
        <v>-71.058291199999999</v>
      </c>
      <c r="S2364" s="77">
        <v>5681.7745261372602</v>
      </c>
      <c r="T2364" s="77">
        <v>0.96889570576980399</v>
      </c>
      <c r="U2364" s="77">
        <v>233</v>
      </c>
      <c r="V2364" s="77">
        <v>756</v>
      </c>
      <c r="W2364" s="77">
        <v>9.8395999999999997E-2</v>
      </c>
      <c r="X2364" s="77">
        <v>0</v>
      </c>
      <c r="Y2364" s="77">
        <v>0</v>
      </c>
      <c r="Z2364" s="77">
        <v>0</v>
      </c>
      <c r="AA2364" s="77">
        <v>681.81294313647095</v>
      </c>
      <c r="AB2364" s="77">
        <v>1.0672917057697999</v>
      </c>
      <c r="AC2364" s="77">
        <v>2205.81294313647</v>
      </c>
      <c r="AE2364" s="87" t="str">
        <f t="shared" si="368"/>
        <v>Domestic</v>
      </c>
      <c r="AF2364" s="82" t="str">
        <f t="shared" si="369"/>
        <v>non-student</v>
      </c>
      <c r="AI2364" s="82">
        <f>'GDP per Capita'!N2364</f>
        <v>63809.64</v>
      </c>
      <c r="AJ2364" s="82">
        <f t="shared" si="370"/>
        <v>63809.64</v>
      </c>
      <c r="AK2364" s="82">
        <f t="shared" si="371"/>
        <v>63809.64</v>
      </c>
      <c r="AL2364" s="88">
        <f t="shared" si="372"/>
        <v>3.4568647356989793E-2</v>
      </c>
    </row>
    <row r="2365" spans="1:38">
      <c r="A2365" s="77" t="s">
        <v>162</v>
      </c>
      <c r="B2365" s="77">
        <v>2467</v>
      </c>
      <c r="C2365" s="77">
        <v>40.027145300000001</v>
      </c>
      <c r="D2365" s="77">
        <v>-78.523744699999995</v>
      </c>
      <c r="E2365" s="77" t="s">
        <v>42</v>
      </c>
      <c r="F2365" s="77">
        <v>0</v>
      </c>
      <c r="H2365" s="77" t="s">
        <v>63</v>
      </c>
      <c r="I2365" s="77">
        <v>2015</v>
      </c>
      <c r="J2365" s="77">
        <v>0</v>
      </c>
      <c r="K2365" s="77" t="s">
        <v>29</v>
      </c>
      <c r="L2365" s="77" t="s">
        <v>29</v>
      </c>
      <c r="N2365" s="77">
        <v>0</v>
      </c>
      <c r="O2365" s="77">
        <v>0</v>
      </c>
      <c r="P2365" s="77" t="s">
        <v>12</v>
      </c>
      <c r="Q2365" s="77">
        <v>42.360253399999998</v>
      </c>
      <c r="R2365" s="77">
        <v>-71.058291199999999</v>
      </c>
      <c r="S2365" s="77">
        <v>1352.15644899824</v>
      </c>
      <c r="T2365" s="77">
        <v>0.34017689554924602</v>
      </c>
      <c r="U2365" s="77">
        <v>233</v>
      </c>
      <c r="V2365" s="77">
        <v>756</v>
      </c>
      <c r="W2365" s="77">
        <v>9.8395999999999997E-2</v>
      </c>
      <c r="X2365" s="77">
        <v>0</v>
      </c>
      <c r="Y2365" s="77">
        <v>0</v>
      </c>
      <c r="Z2365" s="77">
        <v>0</v>
      </c>
      <c r="AA2365" s="77">
        <v>259.61403820766299</v>
      </c>
      <c r="AB2365" s="77">
        <v>0.438572895549246</v>
      </c>
      <c r="AC2365" s="77">
        <v>1248.6140382076601</v>
      </c>
      <c r="AE2365" s="87" t="str">
        <f t="shared" si="368"/>
        <v>Domestic</v>
      </c>
      <c r="AF2365" s="82" t="str">
        <f t="shared" si="369"/>
        <v>non-student</v>
      </c>
      <c r="AI2365" s="82">
        <f>'GDP per Capita'!N2365</f>
        <v>63809.64</v>
      </c>
      <c r="AJ2365" s="82">
        <f t="shared" si="370"/>
        <v>63809.64</v>
      </c>
      <c r="AK2365" s="82">
        <f t="shared" si="371"/>
        <v>63809.64</v>
      </c>
      <c r="AL2365" s="88">
        <f t="shared" si="372"/>
        <v>1.9567796311147658E-2</v>
      </c>
    </row>
    <row r="2366" spans="1:38">
      <c r="A2366" s="77" t="s">
        <v>453</v>
      </c>
      <c r="B2366" s="77">
        <v>2468</v>
      </c>
      <c r="C2366" s="77">
        <v>42.360253399999998</v>
      </c>
      <c r="D2366" s="77">
        <v>-71.058291199999999</v>
      </c>
      <c r="E2366" s="77" t="s">
        <v>38</v>
      </c>
      <c r="F2366" s="77">
        <v>166</v>
      </c>
      <c r="H2366" s="77" t="s">
        <v>65</v>
      </c>
      <c r="I2366" s="77">
        <v>2015</v>
      </c>
      <c r="J2366" s="77">
        <v>166</v>
      </c>
      <c r="K2366" s="77" t="s">
        <v>29</v>
      </c>
      <c r="L2366" s="77" t="s">
        <v>29</v>
      </c>
      <c r="N2366" s="77">
        <v>0</v>
      </c>
      <c r="O2366" s="77">
        <v>1</v>
      </c>
      <c r="P2366" s="77" t="s">
        <v>12</v>
      </c>
      <c r="Q2366" s="77">
        <v>42.360253399999998</v>
      </c>
      <c r="R2366" s="77">
        <v>-71.058291199999999</v>
      </c>
      <c r="S2366" s="77">
        <v>0</v>
      </c>
      <c r="T2366" s="77">
        <v>0</v>
      </c>
      <c r="U2366" s="77">
        <v>0</v>
      </c>
      <c r="V2366" s="77">
        <v>0</v>
      </c>
      <c r="W2366" s="77">
        <v>0</v>
      </c>
      <c r="X2366" s="77">
        <v>0</v>
      </c>
      <c r="Y2366" s="77">
        <v>0</v>
      </c>
      <c r="Z2366" s="77">
        <v>0</v>
      </c>
      <c r="AA2366" s="77">
        <v>0</v>
      </c>
      <c r="AB2366" s="77">
        <v>0</v>
      </c>
      <c r="AC2366" s="77">
        <v>166</v>
      </c>
      <c r="AE2366" s="87" t="str">
        <f t="shared" si="368"/>
        <v>Domestic</v>
      </c>
      <c r="AF2366" s="82" t="str">
        <f t="shared" si="369"/>
        <v>student</v>
      </c>
      <c r="AI2366" s="82">
        <f>'GDP per Capita'!N2366</f>
        <v>63809.64</v>
      </c>
      <c r="AJ2366" s="82">
        <f t="shared" si="370"/>
        <v>63809.64</v>
      </c>
      <c r="AK2366" s="82">
        <f t="shared" si="371"/>
        <v>63809.64</v>
      </c>
      <c r="AL2366" s="88">
        <f t="shared" si="372"/>
        <v>2.6014878002759458E-3</v>
      </c>
    </row>
    <row r="2367" spans="1:38">
      <c r="A2367" s="77" t="s">
        <v>106</v>
      </c>
      <c r="B2367" s="77">
        <v>2469</v>
      </c>
      <c r="C2367" s="77">
        <v>34.053690899999999</v>
      </c>
      <c r="D2367" s="77">
        <v>-118.2427666</v>
      </c>
      <c r="E2367" s="77" t="s">
        <v>37</v>
      </c>
      <c r="F2367" s="77">
        <v>535</v>
      </c>
      <c r="H2367" s="77" t="s">
        <v>64</v>
      </c>
      <c r="I2367" s="77">
        <v>2015</v>
      </c>
      <c r="J2367" s="77">
        <v>535</v>
      </c>
      <c r="K2367" s="77" t="s">
        <v>29</v>
      </c>
      <c r="L2367" s="77" t="s">
        <v>29</v>
      </c>
      <c r="N2367" s="77">
        <v>0</v>
      </c>
      <c r="O2367" s="77">
        <v>0</v>
      </c>
      <c r="P2367" s="77" t="s">
        <v>12</v>
      </c>
      <c r="Q2367" s="77">
        <v>42.360253399999998</v>
      </c>
      <c r="R2367" s="77">
        <v>-71.058291199999999</v>
      </c>
      <c r="S2367" s="77">
        <v>8339.02011065228</v>
      </c>
      <c r="T2367" s="77">
        <v>1.33629499964167</v>
      </c>
      <c r="U2367" s="77">
        <v>233</v>
      </c>
      <c r="V2367" s="77">
        <v>756</v>
      </c>
      <c r="W2367" s="77">
        <v>9.8395999999999997E-2</v>
      </c>
      <c r="X2367" s="77">
        <v>0</v>
      </c>
      <c r="Y2367" s="77">
        <v>0</v>
      </c>
      <c r="Z2367" s="77">
        <v>0</v>
      </c>
      <c r="AA2367" s="77">
        <v>875.59711161848895</v>
      </c>
      <c r="AB2367" s="77">
        <v>1.4346909996416699</v>
      </c>
      <c r="AC2367" s="77">
        <v>2399.5971116184801</v>
      </c>
      <c r="AE2367" s="87" t="str">
        <f t="shared" si="368"/>
        <v>Domestic</v>
      </c>
      <c r="AF2367" s="82" t="str">
        <f t="shared" si="369"/>
        <v>non-student</v>
      </c>
      <c r="AI2367" s="82">
        <f>'GDP per Capita'!N2367</f>
        <v>63809.64</v>
      </c>
      <c r="AJ2367" s="82">
        <f t="shared" si="370"/>
        <v>63809.64</v>
      </c>
      <c r="AK2367" s="82">
        <f t="shared" si="371"/>
        <v>63809.64</v>
      </c>
      <c r="AL2367" s="88">
        <f t="shared" si="372"/>
        <v>3.7605557900318512E-2</v>
      </c>
    </row>
    <row r="2368" spans="1:38">
      <c r="A2368" s="77" t="s">
        <v>556</v>
      </c>
      <c r="B2368" s="77">
        <v>2470</v>
      </c>
      <c r="C2368" s="77">
        <v>34.426829999999903</v>
      </c>
      <c r="D2368" s="77">
        <v>132.74155200000001</v>
      </c>
      <c r="E2368" s="77" t="s">
        <v>37</v>
      </c>
      <c r="F2368" s="77">
        <v>564</v>
      </c>
      <c r="H2368" s="77" t="s">
        <v>64</v>
      </c>
      <c r="I2368" s="77">
        <v>2015</v>
      </c>
      <c r="J2368" s="77">
        <v>564</v>
      </c>
      <c r="K2368" s="77" t="s">
        <v>585</v>
      </c>
      <c r="L2368" s="77" t="s">
        <v>30</v>
      </c>
      <c r="N2368" s="77">
        <v>0</v>
      </c>
      <c r="O2368" s="77">
        <v>0</v>
      </c>
      <c r="P2368" s="77" t="s">
        <v>12</v>
      </c>
      <c r="Q2368" s="77">
        <v>42.360253399999998</v>
      </c>
      <c r="R2368" s="77">
        <v>-71.058291199999999</v>
      </c>
      <c r="S2368" s="77">
        <v>22279.018213182</v>
      </c>
      <c r="T2368" s="77">
        <v>3.4675518080830701</v>
      </c>
      <c r="U2368" s="77">
        <v>233</v>
      </c>
      <c r="V2368" s="77">
        <v>756</v>
      </c>
      <c r="W2368" s="77">
        <v>9.8395999999999997E-2</v>
      </c>
      <c r="X2368" s="77">
        <v>0</v>
      </c>
      <c r="Y2368" s="77">
        <v>0</v>
      </c>
      <c r="Z2368" s="77">
        <v>0</v>
      </c>
      <c r="AA2368" s="77">
        <v>2038.53016650615</v>
      </c>
      <c r="AB2368" s="77">
        <v>3.5659478080830702</v>
      </c>
      <c r="AC2368" s="77">
        <v>3591.5301665061502</v>
      </c>
      <c r="AE2368" s="87" t="str">
        <f t="shared" si="368"/>
        <v>International</v>
      </c>
      <c r="AF2368" s="82" t="str">
        <f t="shared" si="369"/>
        <v>non-student</v>
      </c>
      <c r="AI2368" s="82">
        <f>'GDP per Capita'!N2368</f>
        <v>41314.410000000003</v>
      </c>
      <c r="AJ2368" s="82">
        <f t="shared" si="370"/>
        <v>41314.410000000003</v>
      </c>
      <c r="AK2368" s="82">
        <f t="shared" si="371"/>
        <v>41314.410000000003</v>
      </c>
      <c r="AL2368" s="88">
        <f t="shared" si="372"/>
        <v>8.6931658143155136E-2</v>
      </c>
    </row>
    <row r="2369" spans="1:38">
      <c r="A2369" s="77" t="s">
        <v>557</v>
      </c>
      <c r="B2369" s="77">
        <v>2471</v>
      </c>
      <c r="C2369" s="77">
        <v>42.638426099999997</v>
      </c>
      <c r="D2369" s="77">
        <v>12.674296999999999</v>
      </c>
      <c r="E2369" s="77" t="s">
        <v>38</v>
      </c>
      <c r="F2369" s="77">
        <v>0</v>
      </c>
      <c r="H2369" s="77" t="s">
        <v>62</v>
      </c>
      <c r="I2369" s="77">
        <v>2015</v>
      </c>
      <c r="J2369" s="77">
        <v>0</v>
      </c>
      <c r="K2369" s="77" t="s">
        <v>557</v>
      </c>
      <c r="L2369" s="77" t="s">
        <v>31</v>
      </c>
      <c r="N2369" s="77">
        <v>0</v>
      </c>
      <c r="O2369" s="77">
        <v>0</v>
      </c>
      <c r="P2369" s="77" t="s">
        <v>12</v>
      </c>
      <c r="Q2369" s="77">
        <v>42.360253399999998</v>
      </c>
      <c r="R2369" s="77">
        <v>-71.058291199999999</v>
      </c>
      <c r="S2369" s="77">
        <v>13110.475996642201</v>
      </c>
      <c r="T2369" s="77">
        <v>2.0272448203672999</v>
      </c>
      <c r="U2369" s="77">
        <v>233</v>
      </c>
      <c r="V2369" s="77">
        <v>378</v>
      </c>
      <c r="W2369" s="77">
        <v>4.9197999999999999E-2</v>
      </c>
      <c r="X2369" s="77">
        <v>0</v>
      </c>
      <c r="Y2369" s="77">
        <v>0</v>
      </c>
      <c r="Z2369" s="77">
        <v>0</v>
      </c>
      <c r="AA2369" s="77">
        <v>1376.59997964743</v>
      </c>
      <c r="AB2369" s="77">
        <v>2.0764428203673</v>
      </c>
      <c r="AC2369" s="77">
        <v>1987.59997964743</v>
      </c>
      <c r="AE2369" s="87" t="str">
        <f t="shared" si="368"/>
        <v>International</v>
      </c>
      <c r="AF2369" s="82" t="str">
        <f t="shared" si="369"/>
        <v>student</v>
      </c>
      <c r="AI2369" s="82">
        <f>'GDP per Capita'!N2369</f>
        <v>34671.17</v>
      </c>
      <c r="AJ2369" s="82">
        <f t="shared" si="370"/>
        <v>34671.17</v>
      </c>
      <c r="AK2369" s="82">
        <f t="shared" si="371"/>
        <v>34671.17</v>
      </c>
      <c r="AL2369" s="88">
        <f t="shared" si="372"/>
        <v>5.7327167777938559E-2</v>
      </c>
    </row>
    <row r="2370" spans="1:38">
      <c r="A2370" s="77" t="s">
        <v>96</v>
      </c>
      <c r="B2370" s="77">
        <v>2472</v>
      </c>
      <c r="C2370" s="77">
        <v>38.046406599999997</v>
      </c>
      <c r="D2370" s="77">
        <v>-84.497039299999997</v>
      </c>
      <c r="E2370" s="77" t="s">
        <v>40</v>
      </c>
      <c r="F2370" s="77">
        <v>1000</v>
      </c>
      <c r="H2370" s="77" t="s">
        <v>74</v>
      </c>
      <c r="I2370" s="77">
        <v>2015</v>
      </c>
      <c r="J2370" s="77">
        <v>454.72686230248303</v>
      </c>
      <c r="K2370" s="77" t="s">
        <v>29</v>
      </c>
      <c r="L2370" s="77" t="s">
        <v>29</v>
      </c>
      <c r="N2370" s="77">
        <v>1</v>
      </c>
      <c r="O2370" s="77">
        <v>0</v>
      </c>
      <c r="P2370" s="77" t="s">
        <v>12</v>
      </c>
      <c r="Q2370" s="77">
        <v>42.360253399999998</v>
      </c>
      <c r="R2370" s="77">
        <v>-71.058291199999999</v>
      </c>
      <c r="S2370" s="77">
        <v>2472.4336583261602</v>
      </c>
      <c r="T2370" s="77">
        <v>0.48810364801616002</v>
      </c>
      <c r="U2370" s="77">
        <v>233</v>
      </c>
      <c r="V2370" s="77">
        <v>574.73181818181797</v>
      </c>
      <c r="W2370" s="77">
        <v>7.4803322727272997E-2</v>
      </c>
      <c r="X2370" s="77">
        <v>1</v>
      </c>
      <c r="Y2370" s="77">
        <v>0</v>
      </c>
      <c r="Z2370" s="77">
        <v>0</v>
      </c>
      <c r="AA2370" s="77">
        <v>474.70726239862302</v>
      </c>
      <c r="AB2370" s="77">
        <v>0.56290697074343299</v>
      </c>
      <c r="AC2370" s="77">
        <v>1737.16594288292</v>
      </c>
      <c r="AE2370" s="87" t="str">
        <f t="shared" si="368"/>
        <v>Domestic</v>
      </c>
      <c r="AF2370" s="82" t="str">
        <f t="shared" si="369"/>
        <v>non-student</v>
      </c>
      <c r="AI2370" s="82">
        <f>'GDP per Capita'!N2370</f>
        <v>63809.64</v>
      </c>
      <c r="AJ2370" s="82">
        <f t="shared" si="370"/>
        <v>63809.64</v>
      </c>
      <c r="AK2370" s="82">
        <f t="shared" si="371"/>
        <v>63809.64</v>
      </c>
      <c r="AL2370" s="88">
        <f t="shared" si="372"/>
        <v>2.7224192816052872E-2</v>
      </c>
    </row>
    <row r="2371" spans="1:38">
      <c r="A2371" s="77" t="s">
        <v>558</v>
      </c>
      <c r="B2371" s="77">
        <v>2473</v>
      </c>
      <c r="C2371" s="77">
        <v>42.026770299999903</v>
      </c>
      <c r="D2371" s="77">
        <v>-93.617055399999998</v>
      </c>
      <c r="E2371" s="77" t="s">
        <v>39</v>
      </c>
      <c r="F2371" s="77">
        <v>535</v>
      </c>
      <c r="H2371" s="77" t="s">
        <v>64</v>
      </c>
      <c r="I2371" s="77">
        <v>2015</v>
      </c>
      <c r="J2371" s="77">
        <v>535</v>
      </c>
      <c r="K2371" s="77" t="s">
        <v>29</v>
      </c>
      <c r="L2371" s="77" t="s">
        <v>29</v>
      </c>
      <c r="N2371" s="77">
        <v>0</v>
      </c>
      <c r="O2371" s="77">
        <v>0</v>
      </c>
      <c r="P2371" s="77" t="s">
        <v>12</v>
      </c>
      <c r="Q2371" s="77">
        <v>42.360253399999998</v>
      </c>
      <c r="R2371" s="77">
        <v>-71.058291199999999</v>
      </c>
      <c r="S2371" s="77">
        <v>3706.6960330878301</v>
      </c>
      <c r="T2371" s="77">
        <v>0.67542915858749297</v>
      </c>
      <c r="U2371" s="77">
        <v>233</v>
      </c>
      <c r="V2371" s="77">
        <v>756</v>
      </c>
      <c r="W2371" s="77">
        <v>9.8395999999999997E-2</v>
      </c>
      <c r="X2371" s="77">
        <v>0</v>
      </c>
      <c r="Y2371" s="77">
        <v>0</v>
      </c>
      <c r="Z2371" s="77">
        <v>0</v>
      </c>
      <c r="AA2371" s="77">
        <v>711.685638352865</v>
      </c>
      <c r="AB2371" s="77">
        <v>0.77382515858749301</v>
      </c>
      <c r="AC2371" s="77">
        <v>2235.6856383528602</v>
      </c>
      <c r="AE2371" s="87" t="str">
        <f t="shared" ref="AE2371:AE2434" si="373">IF(K2371&lt;&gt;"USA",IF(K2371&lt;&gt;"Unknown","International","Unknown"),"Domestic")</f>
        <v>Domestic</v>
      </c>
      <c r="AF2371" s="82" t="str">
        <f t="shared" ref="AF2371:AF2434" si="374">IF(E2371="Undergraduate Student","student",IF(E2371="Graduate Student","student","non-student"))</f>
        <v>non-student</v>
      </c>
      <c r="AI2371" s="82">
        <f>'GDP per Capita'!N2371</f>
        <v>63809.64</v>
      </c>
      <c r="AJ2371" s="82">
        <f t="shared" ref="AJ2371:AJ2434" si="375">IFERROR(AI2371,"")</f>
        <v>63809.64</v>
      </c>
      <c r="AK2371" s="82">
        <f t="shared" ref="AK2371:AK2434" si="376">IFERROR(AI2371,AVERAGE(AJ$2:AJ$2538))</f>
        <v>63809.64</v>
      </c>
      <c r="AL2371" s="88">
        <f t="shared" ref="AL2371:AL2434" si="377">AC2371/AK2371</f>
        <v>3.5036800683295823E-2</v>
      </c>
    </row>
    <row r="2372" spans="1:38">
      <c r="A2372" s="77" t="s">
        <v>89</v>
      </c>
      <c r="B2372" s="77">
        <v>2474</v>
      </c>
      <c r="C2372" s="77">
        <v>39.962260100000002</v>
      </c>
      <c r="D2372" s="77">
        <v>-83.000706499999893</v>
      </c>
      <c r="E2372" s="77" t="s">
        <v>38</v>
      </c>
      <c r="F2372" s="77">
        <v>270</v>
      </c>
      <c r="H2372" s="77" t="s">
        <v>65</v>
      </c>
      <c r="I2372" s="77">
        <v>2015</v>
      </c>
      <c r="J2372" s="77">
        <v>270</v>
      </c>
      <c r="K2372" s="77" t="s">
        <v>29</v>
      </c>
      <c r="L2372" s="77" t="s">
        <v>29</v>
      </c>
      <c r="N2372" s="77">
        <v>0</v>
      </c>
      <c r="O2372" s="77">
        <v>0</v>
      </c>
      <c r="P2372" s="77" t="s">
        <v>12</v>
      </c>
      <c r="Q2372" s="77">
        <v>42.360253399999998</v>
      </c>
      <c r="R2372" s="77">
        <v>-71.058291199999999</v>
      </c>
      <c r="S2372" s="77">
        <v>2067.4154823444301</v>
      </c>
      <c r="T2372" s="77">
        <v>0.43462311394460201</v>
      </c>
      <c r="U2372" s="77">
        <v>233</v>
      </c>
      <c r="V2372" s="77">
        <v>378</v>
      </c>
      <c r="W2372" s="77">
        <v>4.9197999999999999E-2</v>
      </c>
      <c r="X2372" s="77">
        <v>0</v>
      </c>
      <c r="Y2372" s="77">
        <v>0</v>
      </c>
      <c r="Z2372" s="77">
        <v>0</v>
      </c>
      <c r="AA2372" s="77">
        <v>396.94377261013</v>
      </c>
      <c r="AB2372" s="77">
        <v>0.48382111394460198</v>
      </c>
      <c r="AC2372" s="77">
        <v>1277.9437726101301</v>
      </c>
      <c r="AE2372" s="87" t="str">
        <f t="shared" si="373"/>
        <v>Domestic</v>
      </c>
      <c r="AF2372" s="82" t="str">
        <f t="shared" si="374"/>
        <v>student</v>
      </c>
      <c r="AI2372" s="82">
        <f>'GDP per Capita'!N2372</f>
        <v>63809.64</v>
      </c>
      <c r="AJ2372" s="82">
        <f t="shared" si="375"/>
        <v>63809.64</v>
      </c>
      <c r="AK2372" s="82">
        <f t="shared" si="376"/>
        <v>63809.64</v>
      </c>
      <c r="AL2372" s="88">
        <f t="shared" si="377"/>
        <v>2.0027440565565487E-2</v>
      </c>
    </row>
    <row r="2373" spans="1:38">
      <c r="A2373" s="77" t="s">
        <v>559</v>
      </c>
      <c r="B2373" s="77">
        <v>2475</v>
      </c>
      <c r="C2373" s="77">
        <v>51.55847</v>
      </c>
      <c r="D2373" s="77">
        <v>5.0830760000000001</v>
      </c>
      <c r="E2373" s="77" t="s">
        <v>42</v>
      </c>
      <c r="F2373" s="77">
        <v>1335</v>
      </c>
      <c r="H2373" s="77" t="s">
        <v>64</v>
      </c>
      <c r="I2373" s="77">
        <v>2015</v>
      </c>
      <c r="J2373" s="77">
        <v>1335</v>
      </c>
      <c r="K2373" s="77" t="s">
        <v>328</v>
      </c>
      <c r="L2373" s="77" t="s">
        <v>31</v>
      </c>
      <c r="N2373" s="77">
        <v>0</v>
      </c>
      <c r="O2373" s="77">
        <v>0</v>
      </c>
      <c r="P2373" s="77" t="s">
        <v>12</v>
      </c>
      <c r="Q2373" s="77">
        <v>42.360253399999998</v>
      </c>
      <c r="R2373" s="77">
        <v>-71.058291199999999</v>
      </c>
      <c r="S2373" s="77">
        <v>11202.5754210953</v>
      </c>
      <c r="T2373" s="77">
        <v>1.74614955817521</v>
      </c>
      <c r="U2373" s="77">
        <v>233</v>
      </c>
      <c r="V2373" s="77">
        <v>756</v>
      </c>
      <c r="W2373" s="77">
        <v>9.8395999999999997E-2</v>
      </c>
      <c r="X2373" s="77">
        <v>0</v>
      </c>
      <c r="Y2373" s="77">
        <v>0</v>
      </c>
      <c r="Z2373" s="77">
        <v>0</v>
      </c>
      <c r="AA2373" s="77">
        <v>1176.27041921501</v>
      </c>
      <c r="AB2373" s="77">
        <v>1.8445455581752099</v>
      </c>
      <c r="AC2373" s="77">
        <v>3500.27041921501</v>
      </c>
      <c r="AE2373" s="87" t="str">
        <f t="shared" si="373"/>
        <v>International</v>
      </c>
      <c r="AF2373" s="82" t="str">
        <f t="shared" si="374"/>
        <v>non-student</v>
      </c>
      <c r="AI2373" s="82">
        <f>'GDP per Capita'!N2373</f>
        <v>53666.48</v>
      </c>
      <c r="AJ2373" s="82">
        <f t="shared" si="375"/>
        <v>53666.48</v>
      </c>
      <c r="AK2373" s="82">
        <f t="shared" si="376"/>
        <v>53666.48</v>
      </c>
      <c r="AL2373" s="88">
        <f t="shared" si="377"/>
        <v>6.5222657033124021E-2</v>
      </c>
    </row>
    <row r="2374" spans="1:38">
      <c r="A2374" s="77" t="s">
        <v>163</v>
      </c>
      <c r="B2374" s="77">
        <v>2476</v>
      </c>
      <c r="C2374" s="77">
        <v>39.101874199999997</v>
      </c>
      <c r="D2374" s="77">
        <v>-84.512833200000003</v>
      </c>
      <c r="E2374" s="77" t="s">
        <v>41</v>
      </c>
      <c r="F2374" s="77">
        <v>475</v>
      </c>
      <c r="H2374" s="77" t="s">
        <v>66</v>
      </c>
      <c r="I2374" s="77">
        <v>2015</v>
      </c>
      <c r="J2374" s="77">
        <v>475</v>
      </c>
      <c r="K2374" s="77" t="s">
        <v>29</v>
      </c>
      <c r="L2374" s="77" t="s">
        <v>29</v>
      </c>
      <c r="N2374" s="77">
        <v>0</v>
      </c>
      <c r="O2374" s="77">
        <v>0</v>
      </c>
      <c r="P2374" s="77" t="s">
        <v>12</v>
      </c>
      <c r="Q2374" s="77">
        <v>42.360253399999998</v>
      </c>
      <c r="R2374" s="77">
        <v>-71.058291199999999</v>
      </c>
      <c r="S2374" s="77">
        <v>2377.3177246062301</v>
      </c>
      <c r="T2374" s="77">
        <v>0.47554408591323299</v>
      </c>
      <c r="U2374" s="77">
        <v>233</v>
      </c>
      <c r="V2374" s="77">
        <v>756</v>
      </c>
      <c r="W2374" s="77">
        <v>9.8395999999999997E-2</v>
      </c>
      <c r="X2374" s="77">
        <v>0</v>
      </c>
      <c r="Y2374" s="77">
        <v>0</v>
      </c>
      <c r="Z2374" s="77">
        <v>0</v>
      </c>
      <c r="AA2374" s="77">
        <v>456.44500312439698</v>
      </c>
      <c r="AB2374" s="77">
        <v>0.57394008591323298</v>
      </c>
      <c r="AC2374" s="77">
        <v>1920.44500312439</v>
      </c>
      <c r="AE2374" s="87" t="str">
        <f t="shared" si="373"/>
        <v>Domestic</v>
      </c>
      <c r="AF2374" s="82" t="str">
        <f t="shared" si="374"/>
        <v>non-student</v>
      </c>
      <c r="AI2374" s="82">
        <f>'GDP per Capita'!N2374</f>
        <v>63809.64</v>
      </c>
      <c r="AJ2374" s="82">
        <f t="shared" si="375"/>
        <v>63809.64</v>
      </c>
      <c r="AK2374" s="82">
        <f t="shared" si="376"/>
        <v>63809.64</v>
      </c>
      <c r="AL2374" s="88">
        <f t="shared" si="377"/>
        <v>3.0096471365837357E-2</v>
      </c>
    </row>
    <row r="2375" spans="1:38">
      <c r="A2375" s="77" t="s">
        <v>158</v>
      </c>
      <c r="B2375" s="77">
        <v>2477</v>
      </c>
      <c r="C2375" s="77">
        <v>40.109213500000003</v>
      </c>
      <c r="D2375" s="77">
        <v>-91.0176357</v>
      </c>
      <c r="E2375" s="77" t="s">
        <v>37</v>
      </c>
      <c r="F2375" s="77">
        <v>535</v>
      </c>
      <c r="H2375" s="77" t="s">
        <v>64</v>
      </c>
      <c r="I2375" s="77">
        <v>2015</v>
      </c>
      <c r="J2375" s="77">
        <v>535</v>
      </c>
      <c r="K2375" s="77" t="s">
        <v>29</v>
      </c>
      <c r="L2375" s="77" t="s">
        <v>29</v>
      </c>
      <c r="N2375" s="77">
        <v>0</v>
      </c>
      <c r="O2375" s="77">
        <v>0</v>
      </c>
      <c r="P2375" s="77" t="s">
        <v>12</v>
      </c>
      <c r="Q2375" s="77">
        <v>42.360253399999998</v>
      </c>
      <c r="R2375" s="77">
        <v>-71.058291199999999</v>
      </c>
      <c r="S2375" s="77">
        <v>3367.3473687222599</v>
      </c>
      <c r="T2375" s="77">
        <v>0.62140574800175896</v>
      </c>
      <c r="U2375" s="77">
        <v>233</v>
      </c>
      <c r="V2375" s="77">
        <v>756</v>
      </c>
      <c r="W2375" s="77">
        <v>9.8395999999999997E-2</v>
      </c>
      <c r="X2375" s="77">
        <v>0</v>
      </c>
      <c r="Y2375" s="77">
        <v>0</v>
      </c>
      <c r="Z2375" s="77">
        <v>0</v>
      </c>
      <c r="AA2375" s="77">
        <v>646.53069479467501</v>
      </c>
      <c r="AB2375" s="77">
        <v>0.719801748001759</v>
      </c>
      <c r="AC2375" s="77">
        <v>2170.5306947946701</v>
      </c>
      <c r="AE2375" s="87" t="str">
        <f t="shared" si="373"/>
        <v>Domestic</v>
      </c>
      <c r="AF2375" s="82" t="str">
        <f t="shared" si="374"/>
        <v>non-student</v>
      </c>
      <c r="AI2375" s="82">
        <f>'GDP per Capita'!N2375</f>
        <v>63809.64</v>
      </c>
      <c r="AJ2375" s="82">
        <f t="shared" si="375"/>
        <v>63809.64</v>
      </c>
      <c r="AK2375" s="82">
        <f t="shared" si="376"/>
        <v>63809.64</v>
      </c>
      <c r="AL2375" s="88">
        <f t="shared" si="377"/>
        <v>3.4015717606221726E-2</v>
      </c>
    </row>
    <row r="2376" spans="1:38">
      <c r="A2376" s="77" t="s">
        <v>174</v>
      </c>
      <c r="B2376" s="77">
        <v>2478</v>
      </c>
      <c r="C2376" s="77">
        <v>41.678675399999896</v>
      </c>
      <c r="D2376" s="77">
        <v>-83.512728299999907</v>
      </c>
      <c r="E2376" s="77" t="s">
        <v>38</v>
      </c>
      <c r="F2376" s="77">
        <v>270</v>
      </c>
      <c r="H2376" s="77" t="s">
        <v>65</v>
      </c>
      <c r="I2376" s="77">
        <v>2015</v>
      </c>
      <c r="J2376" s="77">
        <v>270</v>
      </c>
      <c r="K2376" s="77" t="s">
        <v>29</v>
      </c>
      <c r="L2376" s="77" t="s">
        <v>29</v>
      </c>
      <c r="N2376" s="77">
        <v>0</v>
      </c>
      <c r="O2376" s="77">
        <v>0</v>
      </c>
      <c r="P2376" s="77" t="s">
        <v>12</v>
      </c>
      <c r="Q2376" s="77">
        <v>42.360253399999998</v>
      </c>
      <c r="R2376" s="77">
        <v>-71.058291199999999</v>
      </c>
      <c r="S2376" s="77">
        <v>2061.4105771755198</v>
      </c>
      <c r="T2376" s="77">
        <v>0.43383019759040797</v>
      </c>
      <c r="U2376" s="77">
        <v>233</v>
      </c>
      <c r="V2376" s="77">
        <v>378</v>
      </c>
      <c r="W2376" s="77">
        <v>4.9197999999999999E-2</v>
      </c>
      <c r="X2376" s="77">
        <v>0</v>
      </c>
      <c r="Y2376" s="77">
        <v>0</v>
      </c>
      <c r="Z2376" s="77">
        <v>0</v>
      </c>
      <c r="AA2376" s="77">
        <v>395.79083081770102</v>
      </c>
      <c r="AB2376" s="77">
        <v>0.48302819759040799</v>
      </c>
      <c r="AC2376" s="77">
        <v>1276.7908308177</v>
      </c>
      <c r="AE2376" s="87" t="str">
        <f t="shared" si="373"/>
        <v>Domestic</v>
      </c>
      <c r="AF2376" s="82" t="str">
        <f t="shared" si="374"/>
        <v>student</v>
      </c>
      <c r="AI2376" s="82">
        <f>'GDP per Capita'!N2376</f>
        <v>63809.64</v>
      </c>
      <c r="AJ2376" s="82">
        <f t="shared" si="375"/>
        <v>63809.64</v>
      </c>
      <c r="AK2376" s="82">
        <f t="shared" si="376"/>
        <v>63809.64</v>
      </c>
      <c r="AL2376" s="88">
        <f t="shared" si="377"/>
        <v>2.0009372107689372E-2</v>
      </c>
    </row>
    <row r="2377" spans="1:38">
      <c r="A2377" s="77" t="s">
        <v>350</v>
      </c>
      <c r="B2377" s="77">
        <v>2479</v>
      </c>
      <c r="C2377" s="77">
        <v>42.368565799999999</v>
      </c>
      <c r="D2377" s="77">
        <v>-72.505713999999998</v>
      </c>
      <c r="E2377" s="77" t="s">
        <v>38</v>
      </c>
      <c r="F2377" s="77">
        <v>246</v>
      </c>
      <c r="H2377" s="77" t="s">
        <v>65</v>
      </c>
      <c r="I2377" s="77">
        <v>2015</v>
      </c>
      <c r="J2377" s="77">
        <v>246</v>
      </c>
      <c r="K2377" s="77" t="s">
        <v>29</v>
      </c>
      <c r="L2377" s="77" t="s">
        <v>29</v>
      </c>
      <c r="N2377" s="77">
        <v>0</v>
      </c>
      <c r="O2377" s="77">
        <v>0</v>
      </c>
      <c r="P2377" s="77" t="s">
        <v>12</v>
      </c>
      <c r="Q2377" s="77">
        <v>42.360253399999998</v>
      </c>
      <c r="R2377" s="77">
        <v>-71.058291199999999</v>
      </c>
      <c r="S2377" s="77">
        <v>237.84240117331899</v>
      </c>
      <c r="T2377" s="77">
        <v>0.19303754740353801</v>
      </c>
      <c r="U2377" s="77">
        <v>233</v>
      </c>
      <c r="V2377" s="77">
        <v>378</v>
      </c>
      <c r="W2377" s="77">
        <v>4.9197999999999999E-2</v>
      </c>
      <c r="X2377" s="77">
        <v>0</v>
      </c>
      <c r="Y2377" s="77">
        <v>0</v>
      </c>
      <c r="Z2377" s="77">
        <v>0</v>
      </c>
      <c r="AA2377" s="77">
        <v>45.665741025277399</v>
      </c>
      <c r="AB2377" s="77">
        <v>0.242235547403538</v>
      </c>
      <c r="AC2377" s="77">
        <v>902.66574102527704</v>
      </c>
      <c r="AE2377" s="87" t="str">
        <f t="shared" si="373"/>
        <v>Domestic</v>
      </c>
      <c r="AF2377" s="82" t="str">
        <f t="shared" si="374"/>
        <v>student</v>
      </c>
      <c r="AI2377" s="82">
        <f>'GDP per Capita'!N2377</f>
        <v>63809.64</v>
      </c>
      <c r="AJ2377" s="82">
        <f t="shared" si="375"/>
        <v>63809.64</v>
      </c>
      <c r="AK2377" s="82">
        <f t="shared" si="376"/>
        <v>63809.64</v>
      </c>
      <c r="AL2377" s="88">
        <f t="shared" si="377"/>
        <v>1.4146228391592196E-2</v>
      </c>
    </row>
    <row r="2378" spans="1:38">
      <c r="A2378" s="77" t="s">
        <v>29</v>
      </c>
      <c r="B2378" s="77">
        <v>2480</v>
      </c>
      <c r="C2378" s="77">
        <v>39.783730400000003</v>
      </c>
      <c r="D2378" s="77">
        <v>-100.4458825</v>
      </c>
      <c r="E2378" s="77" t="s">
        <v>42</v>
      </c>
      <c r="F2378" s="77">
        <v>975</v>
      </c>
      <c r="H2378" s="77" t="s">
        <v>66</v>
      </c>
      <c r="I2378" s="77">
        <v>2015</v>
      </c>
      <c r="J2378" s="77">
        <v>975</v>
      </c>
      <c r="K2378" s="77" t="s">
        <v>29</v>
      </c>
      <c r="L2378" s="77" t="s">
        <v>29</v>
      </c>
      <c r="N2378" s="77">
        <v>0</v>
      </c>
      <c r="O2378" s="77">
        <v>0</v>
      </c>
      <c r="P2378" s="77" t="s">
        <v>12</v>
      </c>
      <c r="Q2378" s="77">
        <v>42.360253399999998</v>
      </c>
      <c r="R2378" s="77">
        <v>-71.058291199999999</v>
      </c>
      <c r="S2378" s="77">
        <v>4935.3976954425498</v>
      </c>
      <c r="T2378" s="77">
        <v>0.86793771487274496</v>
      </c>
      <c r="U2378" s="77">
        <v>233</v>
      </c>
      <c r="V2378" s="77">
        <v>756</v>
      </c>
      <c r="W2378" s="77">
        <v>9.8395999999999997E-2</v>
      </c>
      <c r="X2378" s="77">
        <v>0</v>
      </c>
      <c r="Y2378" s="77">
        <v>0</v>
      </c>
      <c r="Z2378" s="77">
        <v>0</v>
      </c>
      <c r="AA2378" s="77">
        <v>592.24772345310703</v>
      </c>
      <c r="AB2378" s="77">
        <v>0.966333714872745</v>
      </c>
      <c r="AC2378" s="77">
        <v>2556.2477234531002</v>
      </c>
      <c r="AE2378" s="87" t="str">
        <f t="shared" si="373"/>
        <v>Domestic</v>
      </c>
      <c r="AF2378" s="82" t="str">
        <f t="shared" si="374"/>
        <v>non-student</v>
      </c>
      <c r="AI2378" s="82">
        <f>'GDP per Capita'!N2378</f>
        <v>63809.64</v>
      </c>
      <c r="AJ2378" s="82">
        <f t="shared" si="375"/>
        <v>63809.64</v>
      </c>
      <c r="AK2378" s="82">
        <f t="shared" si="376"/>
        <v>63809.64</v>
      </c>
      <c r="AL2378" s="88">
        <f t="shared" si="377"/>
        <v>4.0060525705098791E-2</v>
      </c>
    </row>
    <row r="2379" spans="1:38">
      <c r="A2379" s="77" t="s">
        <v>142</v>
      </c>
      <c r="B2379" s="77">
        <v>2481</v>
      </c>
      <c r="C2379" s="77">
        <v>40.441694099999999</v>
      </c>
      <c r="D2379" s="77">
        <v>-79.9900860999999</v>
      </c>
      <c r="E2379" s="77" t="s">
        <v>41</v>
      </c>
      <c r="F2379" s="77">
        <v>535</v>
      </c>
      <c r="H2379" s="77" t="s">
        <v>64</v>
      </c>
      <c r="I2379" s="77">
        <v>2015</v>
      </c>
      <c r="J2379" s="77">
        <v>535</v>
      </c>
      <c r="K2379" s="77" t="s">
        <v>29</v>
      </c>
      <c r="L2379" s="77" t="s">
        <v>29</v>
      </c>
      <c r="N2379" s="77">
        <v>0</v>
      </c>
      <c r="O2379" s="77">
        <v>0</v>
      </c>
      <c r="P2379" s="77" t="s">
        <v>12</v>
      </c>
      <c r="Q2379" s="77">
        <v>42.360253399999998</v>
      </c>
      <c r="R2379" s="77">
        <v>-71.058291199999999</v>
      </c>
      <c r="S2379" s="77">
        <v>1548.98521099658</v>
      </c>
      <c r="T2379" s="77">
        <v>0.36616710521526602</v>
      </c>
      <c r="U2379" s="77">
        <v>233</v>
      </c>
      <c r="V2379" s="77">
        <v>756</v>
      </c>
      <c r="W2379" s="77">
        <v>9.8395999999999997E-2</v>
      </c>
      <c r="X2379" s="77">
        <v>0</v>
      </c>
      <c r="Y2379" s="77">
        <v>0</v>
      </c>
      <c r="Z2379" s="77">
        <v>0</v>
      </c>
      <c r="AA2379" s="77">
        <v>297.40516051134301</v>
      </c>
      <c r="AB2379" s="77">
        <v>0.464563105215266</v>
      </c>
      <c r="AC2379" s="77">
        <v>1821.40516051134</v>
      </c>
      <c r="AE2379" s="87" t="str">
        <f t="shared" si="373"/>
        <v>Domestic</v>
      </c>
      <c r="AF2379" s="82" t="str">
        <f t="shared" si="374"/>
        <v>non-student</v>
      </c>
      <c r="AI2379" s="82">
        <f>'GDP per Capita'!N2379</f>
        <v>63809.64</v>
      </c>
      <c r="AJ2379" s="82">
        <f t="shared" si="375"/>
        <v>63809.64</v>
      </c>
      <c r="AK2379" s="82">
        <f t="shared" si="376"/>
        <v>63809.64</v>
      </c>
      <c r="AL2379" s="88">
        <f t="shared" si="377"/>
        <v>2.8544357255601817E-2</v>
      </c>
    </row>
    <row r="2380" spans="1:38">
      <c r="A2380" s="77" t="s">
        <v>89</v>
      </c>
      <c r="B2380" s="77">
        <v>2482</v>
      </c>
      <c r="C2380" s="77">
        <v>39.962260100000002</v>
      </c>
      <c r="D2380" s="77">
        <v>-83.000706499999893</v>
      </c>
      <c r="E2380" s="77" t="s">
        <v>37</v>
      </c>
      <c r="F2380" s="77">
        <v>535</v>
      </c>
      <c r="H2380" s="77" t="s">
        <v>64</v>
      </c>
      <c r="I2380" s="77">
        <v>2015</v>
      </c>
      <c r="J2380" s="77">
        <v>535</v>
      </c>
      <c r="K2380" s="77" t="s">
        <v>29</v>
      </c>
      <c r="L2380" s="77" t="s">
        <v>29</v>
      </c>
      <c r="N2380" s="77">
        <v>0</v>
      </c>
      <c r="O2380" s="77">
        <v>0</v>
      </c>
      <c r="P2380" s="77" t="s">
        <v>12</v>
      </c>
      <c r="Q2380" s="77">
        <v>42.360253399999998</v>
      </c>
      <c r="R2380" s="77">
        <v>-71.058291199999999</v>
      </c>
      <c r="S2380" s="77">
        <v>2067.4154823444301</v>
      </c>
      <c r="T2380" s="77">
        <v>0.43462311394460201</v>
      </c>
      <c r="U2380" s="77">
        <v>233</v>
      </c>
      <c r="V2380" s="77">
        <v>756</v>
      </c>
      <c r="W2380" s="77">
        <v>9.8395999999999997E-2</v>
      </c>
      <c r="X2380" s="77">
        <v>0</v>
      </c>
      <c r="Y2380" s="77">
        <v>0</v>
      </c>
      <c r="Z2380" s="77">
        <v>0</v>
      </c>
      <c r="AA2380" s="77">
        <v>396.94377261013</v>
      </c>
      <c r="AB2380" s="77">
        <v>0.533019113944602</v>
      </c>
      <c r="AC2380" s="77">
        <v>1920.9437726101301</v>
      </c>
      <c r="AE2380" s="87" t="str">
        <f t="shared" si="373"/>
        <v>Domestic</v>
      </c>
      <c r="AF2380" s="82" t="str">
        <f t="shared" si="374"/>
        <v>non-student</v>
      </c>
      <c r="AI2380" s="82">
        <f>'GDP per Capita'!N2380</f>
        <v>63809.64</v>
      </c>
      <c r="AJ2380" s="82">
        <f t="shared" si="375"/>
        <v>63809.64</v>
      </c>
      <c r="AK2380" s="82">
        <f t="shared" si="376"/>
        <v>63809.64</v>
      </c>
      <c r="AL2380" s="88">
        <f t="shared" si="377"/>
        <v>3.0104287888321108E-2</v>
      </c>
    </row>
    <row r="2381" spans="1:38">
      <c r="A2381" s="77" t="s">
        <v>83</v>
      </c>
      <c r="B2381" s="77">
        <v>2483</v>
      </c>
      <c r="C2381" s="77">
        <v>22.283345399999899</v>
      </c>
      <c r="D2381" s="77">
        <v>39.112814499999999</v>
      </c>
      <c r="E2381" s="77" t="s">
        <v>38</v>
      </c>
      <c r="F2381" s="77">
        <v>670</v>
      </c>
      <c r="H2381" s="77" t="s">
        <v>65</v>
      </c>
      <c r="I2381" s="77">
        <v>2015</v>
      </c>
      <c r="J2381" s="77">
        <v>670</v>
      </c>
      <c r="K2381" s="77" t="s">
        <v>570</v>
      </c>
      <c r="L2381" s="77" t="s">
        <v>32</v>
      </c>
      <c r="N2381" s="77">
        <v>0</v>
      </c>
      <c r="O2381" s="77">
        <v>0</v>
      </c>
      <c r="P2381" s="77" t="s">
        <v>12</v>
      </c>
      <c r="Q2381" s="77">
        <v>42.360253399999998</v>
      </c>
      <c r="R2381" s="77">
        <v>-71.058291199999999</v>
      </c>
      <c r="S2381" s="77">
        <v>19763.801736807301</v>
      </c>
      <c r="T2381" s="77">
        <v>3.0576851064694299</v>
      </c>
      <c r="U2381" s="77">
        <v>233</v>
      </c>
      <c r="V2381" s="77">
        <v>378</v>
      </c>
      <c r="W2381" s="77">
        <v>4.9197999999999999E-2</v>
      </c>
      <c r="X2381" s="77">
        <v>0</v>
      </c>
      <c r="Y2381" s="77">
        <v>0</v>
      </c>
      <c r="Z2381" s="77">
        <v>0</v>
      </c>
      <c r="AA2381" s="77">
        <v>1808.3878589178701</v>
      </c>
      <c r="AB2381" s="77">
        <v>3.10688310646943</v>
      </c>
      <c r="AC2381" s="77">
        <v>3089.3878589178698</v>
      </c>
      <c r="AE2381" s="87" t="str">
        <f t="shared" si="373"/>
        <v>International</v>
      </c>
      <c r="AF2381" s="82" t="str">
        <f t="shared" si="374"/>
        <v>student</v>
      </c>
      <c r="AI2381" s="82">
        <f>'GDP per Capita'!N2381</f>
        <v>21764.39</v>
      </c>
      <c r="AJ2381" s="82">
        <f t="shared" si="375"/>
        <v>21764.39</v>
      </c>
      <c r="AK2381" s="82">
        <f t="shared" si="376"/>
        <v>21764.39</v>
      </c>
      <c r="AL2381" s="88">
        <f t="shared" si="377"/>
        <v>0.14194690772026552</v>
      </c>
    </row>
    <row r="2382" spans="1:38">
      <c r="A2382" s="77" t="s">
        <v>174</v>
      </c>
      <c r="B2382" s="77">
        <v>2484</v>
      </c>
      <c r="C2382" s="77">
        <v>41.678675399999896</v>
      </c>
      <c r="D2382" s="77">
        <v>-83.512728299999907</v>
      </c>
      <c r="E2382" s="77" t="s">
        <v>38</v>
      </c>
      <c r="F2382" s="77">
        <v>146</v>
      </c>
      <c r="H2382" s="77" t="s">
        <v>61</v>
      </c>
      <c r="I2382" s="77">
        <v>2015</v>
      </c>
      <c r="J2382" s="77">
        <v>146</v>
      </c>
      <c r="K2382" s="77" t="s">
        <v>29</v>
      </c>
      <c r="L2382" s="77" t="s">
        <v>29</v>
      </c>
      <c r="N2382" s="77">
        <v>0</v>
      </c>
      <c r="O2382" s="77">
        <v>0</v>
      </c>
      <c r="P2382" s="77" t="s">
        <v>12</v>
      </c>
      <c r="Q2382" s="77">
        <v>42.360253399999998</v>
      </c>
      <c r="R2382" s="77">
        <v>-71.058291199999999</v>
      </c>
      <c r="S2382" s="77">
        <v>2061.4105771755198</v>
      </c>
      <c r="T2382" s="77">
        <v>0.43383019759040797</v>
      </c>
      <c r="U2382" s="77">
        <v>233</v>
      </c>
      <c r="V2382" s="77">
        <v>378</v>
      </c>
      <c r="W2382" s="77">
        <v>4.9197999999999999E-2</v>
      </c>
      <c r="X2382" s="77">
        <v>0</v>
      </c>
      <c r="Y2382" s="77">
        <v>0</v>
      </c>
      <c r="Z2382" s="77">
        <v>0</v>
      </c>
      <c r="AA2382" s="77">
        <v>395.79083081770102</v>
      </c>
      <c r="AB2382" s="77">
        <v>0.48302819759040799</v>
      </c>
      <c r="AC2382" s="77">
        <v>1152.7908308177</v>
      </c>
      <c r="AE2382" s="87" t="str">
        <f t="shared" si="373"/>
        <v>Domestic</v>
      </c>
      <c r="AF2382" s="82" t="str">
        <f t="shared" si="374"/>
        <v>student</v>
      </c>
      <c r="AI2382" s="82">
        <f>'GDP per Capita'!N2382</f>
        <v>63809.64</v>
      </c>
      <c r="AJ2382" s="82">
        <f t="shared" si="375"/>
        <v>63809.64</v>
      </c>
      <c r="AK2382" s="82">
        <f t="shared" si="376"/>
        <v>63809.64</v>
      </c>
      <c r="AL2382" s="88">
        <f t="shared" si="377"/>
        <v>1.8066092064109748E-2</v>
      </c>
    </row>
    <row r="2383" spans="1:38">
      <c r="A2383" s="77" t="s">
        <v>560</v>
      </c>
      <c r="B2383" s="77">
        <v>2485</v>
      </c>
      <c r="C2383" s="77">
        <v>41.805813700000002</v>
      </c>
      <c r="D2383" s="77">
        <v>-72.254236010227999</v>
      </c>
      <c r="E2383" s="77" t="s">
        <v>38</v>
      </c>
      <c r="F2383" s="77">
        <v>270</v>
      </c>
      <c r="H2383" s="77" t="s">
        <v>65</v>
      </c>
      <c r="I2383" s="77">
        <v>2015</v>
      </c>
      <c r="J2383" s="77">
        <v>270</v>
      </c>
      <c r="K2383" s="77" t="s">
        <v>29</v>
      </c>
      <c r="L2383" s="77" t="s">
        <v>29</v>
      </c>
      <c r="N2383" s="77">
        <v>0</v>
      </c>
      <c r="O2383" s="77">
        <v>0</v>
      </c>
      <c r="P2383" s="77" t="s">
        <v>12</v>
      </c>
      <c r="Q2383" s="77">
        <v>42.360253399999998</v>
      </c>
      <c r="R2383" s="77">
        <v>-71.058291199999999</v>
      </c>
      <c r="S2383" s="77">
        <v>232.735565308888</v>
      </c>
      <c r="T2383" s="77">
        <v>0.19236321640892601</v>
      </c>
      <c r="U2383" s="77">
        <v>233</v>
      </c>
      <c r="V2383" s="77">
        <v>378</v>
      </c>
      <c r="W2383" s="77">
        <v>4.9197999999999999E-2</v>
      </c>
      <c r="X2383" s="77">
        <v>0</v>
      </c>
      <c r="Y2383" s="77">
        <v>0</v>
      </c>
      <c r="Z2383" s="77">
        <v>0</v>
      </c>
      <c r="AA2383" s="77">
        <v>44.6852285393066</v>
      </c>
      <c r="AB2383" s="77">
        <v>0.241561216408926</v>
      </c>
      <c r="AC2383" s="77">
        <v>925.68522853930597</v>
      </c>
      <c r="AE2383" s="87" t="str">
        <f t="shared" si="373"/>
        <v>Domestic</v>
      </c>
      <c r="AF2383" s="82" t="str">
        <f t="shared" si="374"/>
        <v>student</v>
      </c>
      <c r="AI2383" s="82">
        <f>'GDP per Capita'!N2383</f>
        <v>63809.64</v>
      </c>
      <c r="AJ2383" s="82">
        <f t="shared" si="375"/>
        <v>63809.64</v>
      </c>
      <c r="AK2383" s="82">
        <f t="shared" si="376"/>
        <v>63809.64</v>
      </c>
      <c r="AL2383" s="88">
        <f t="shared" si="377"/>
        <v>1.4506980897232864E-2</v>
      </c>
    </row>
    <row r="2384" spans="1:38">
      <c r="A2384" s="77" t="s">
        <v>96</v>
      </c>
      <c r="B2384" s="77">
        <v>2486</v>
      </c>
      <c r="C2384" s="77">
        <v>38.046406599999997</v>
      </c>
      <c r="D2384" s="77">
        <v>-84.497039299999997</v>
      </c>
      <c r="E2384" s="77" t="s">
        <v>38</v>
      </c>
      <c r="F2384" s="77">
        <v>146</v>
      </c>
      <c r="H2384" s="77" t="s">
        <v>61</v>
      </c>
      <c r="I2384" s="77">
        <v>2015</v>
      </c>
      <c r="J2384" s="77">
        <v>146</v>
      </c>
      <c r="K2384" s="77" t="s">
        <v>29</v>
      </c>
      <c r="L2384" s="77" t="s">
        <v>29</v>
      </c>
      <c r="N2384" s="77">
        <v>0</v>
      </c>
      <c r="O2384" s="77">
        <v>0</v>
      </c>
      <c r="P2384" s="77" t="s">
        <v>12</v>
      </c>
      <c r="Q2384" s="77">
        <v>42.360253399999998</v>
      </c>
      <c r="R2384" s="77">
        <v>-71.058291199999999</v>
      </c>
      <c r="S2384" s="77">
        <v>2472.4336583261602</v>
      </c>
      <c r="T2384" s="77">
        <v>0.48810364801616002</v>
      </c>
      <c r="U2384" s="77">
        <v>233</v>
      </c>
      <c r="V2384" s="77">
        <v>378</v>
      </c>
      <c r="W2384" s="77">
        <v>4.9197999999999999E-2</v>
      </c>
      <c r="X2384" s="77">
        <v>0</v>
      </c>
      <c r="Y2384" s="77">
        <v>0</v>
      </c>
      <c r="Z2384" s="77">
        <v>0</v>
      </c>
      <c r="AA2384" s="77">
        <v>474.70726239862302</v>
      </c>
      <c r="AB2384" s="77">
        <v>0.53730164801615998</v>
      </c>
      <c r="AC2384" s="77">
        <v>1231.7072623986201</v>
      </c>
      <c r="AE2384" s="87" t="str">
        <f t="shared" si="373"/>
        <v>Domestic</v>
      </c>
      <c r="AF2384" s="82" t="str">
        <f t="shared" si="374"/>
        <v>student</v>
      </c>
      <c r="AI2384" s="82">
        <f>'GDP per Capita'!N2384</f>
        <v>63809.64</v>
      </c>
      <c r="AJ2384" s="82">
        <f t="shared" si="375"/>
        <v>63809.64</v>
      </c>
      <c r="AK2384" s="82">
        <f t="shared" si="376"/>
        <v>63809.64</v>
      </c>
      <c r="AL2384" s="88">
        <f t="shared" si="377"/>
        <v>1.9302839859284899E-2</v>
      </c>
    </row>
    <row r="2385" spans="1:38">
      <c r="A2385" s="77" t="s">
        <v>488</v>
      </c>
      <c r="B2385" s="77">
        <v>2487</v>
      </c>
      <c r="C2385" s="77">
        <v>42.779799500000003</v>
      </c>
      <c r="D2385" s="77">
        <v>-73.845677499999994</v>
      </c>
      <c r="E2385" s="77" t="s">
        <v>42</v>
      </c>
      <c r="F2385" s="77">
        <v>535</v>
      </c>
      <c r="H2385" s="77" t="s">
        <v>64</v>
      </c>
      <c r="I2385" s="77">
        <v>2015</v>
      </c>
      <c r="J2385" s="77">
        <v>535</v>
      </c>
      <c r="K2385" s="77" t="s">
        <v>29</v>
      </c>
      <c r="L2385" s="77" t="s">
        <v>29</v>
      </c>
      <c r="N2385" s="77">
        <v>0</v>
      </c>
      <c r="O2385" s="77">
        <v>0</v>
      </c>
      <c r="P2385" s="77" t="s">
        <v>12</v>
      </c>
      <c r="Q2385" s="77">
        <v>42.360253399999998</v>
      </c>
      <c r="R2385" s="77">
        <v>-71.058291199999999</v>
      </c>
      <c r="S2385" s="77">
        <v>465.93005255355598</v>
      </c>
      <c r="T2385" s="77">
        <v>0.22315533009656099</v>
      </c>
      <c r="U2385" s="77">
        <v>233</v>
      </c>
      <c r="V2385" s="77">
        <v>756</v>
      </c>
      <c r="W2385" s="77">
        <v>9.8395999999999997E-2</v>
      </c>
      <c r="X2385" s="77">
        <v>0</v>
      </c>
      <c r="Y2385" s="77">
        <v>0</v>
      </c>
      <c r="Z2385" s="77">
        <v>0</v>
      </c>
      <c r="AA2385" s="77">
        <v>89.458570090282805</v>
      </c>
      <c r="AB2385" s="77">
        <v>0.32155133009656101</v>
      </c>
      <c r="AC2385" s="77">
        <v>1613.4585700902801</v>
      </c>
      <c r="AE2385" s="87" t="str">
        <f t="shared" si="373"/>
        <v>Domestic</v>
      </c>
      <c r="AF2385" s="82" t="str">
        <f t="shared" si="374"/>
        <v>non-student</v>
      </c>
      <c r="AI2385" s="82">
        <f>'GDP per Capita'!N2385</f>
        <v>63809.64</v>
      </c>
      <c r="AJ2385" s="82">
        <f t="shared" si="375"/>
        <v>63809.64</v>
      </c>
      <c r="AK2385" s="82">
        <f t="shared" si="376"/>
        <v>63809.64</v>
      </c>
      <c r="AL2385" s="88">
        <f t="shared" si="377"/>
        <v>2.5285498712894792E-2</v>
      </c>
    </row>
    <row r="2386" spans="1:38">
      <c r="A2386" s="77" t="s">
        <v>134</v>
      </c>
      <c r="B2386" s="77">
        <v>2488</v>
      </c>
      <c r="C2386" s="77">
        <v>35.913154200000001</v>
      </c>
      <c r="D2386" s="77">
        <v>-79.055779999999999</v>
      </c>
      <c r="E2386" s="77" t="s">
        <v>38</v>
      </c>
      <c r="F2386" s="77">
        <v>146</v>
      </c>
      <c r="H2386" s="77" t="s">
        <v>61</v>
      </c>
      <c r="I2386" s="77">
        <v>2015</v>
      </c>
      <c r="J2386" s="77">
        <v>146</v>
      </c>
      <c r="K2386" s="77" t="s">
        <v>29</v>
      </c>
      <c r="L2386" s="77" t="s">
        <v>29</v>
      </c>
      <c r="N2386" s="77">
        <v>0</v>
      </c>
      <c r="O2386" s="77">
        <v>0</v>
      </c>
      <c r="P2386" s="77" t="s">
        <v>12</v>
      </c>
      <c r="Q2386" s="77">
        <v>42.360253399999998</v>
      </c>
      <c r="R2386" s="77">
        <v>-71.058291199999999</v>
      </c>
      <c r="S2386" s="77">
        <v>1987.85447496046</v>
      </c>
      <c r="T2386" s="77">
        <v>0.42411749859573</v>
      </c>
      <c r="U2386" s="77">
        <v>233</v>
      </c>
      <c r="V2386" s="77">
        <v>378</v>
      </c>
      <c r="W2386" s="77">
        <v>4.9197999999999999E-2</v>
      </c>
      <c r="X2386" s="77">
        <v>0</v>
      </c>
      <c r="Y2386" s="77">
        <v>0</v>
      </c>
      <c r="Z2386" s="77">
        <v>0</v>
      </c>
      <c r="AA2386" s="77">
        <v>381.66805919240801</v>
      </c>
      <c r="AB2386" s="77">
        <v>0.47331549859573002</v>
      </c>
      <c r="AC2386" s="77">
        <v>1138.6680591924001</v>
      </c>
      <c r="AE2386" s="87" t="str">
        <f t="shared" si="373"/>
        <v>Domestic</v>
      </c>
      <c r="AF2386" s="82" t="str">
        <f t="shared" si="374"/>
        <v>student</v>
      </c>
      <c r="AI2386" s="82">
        <f>'GDP per Capita'!N2386</f>
        <v>63809.64</v>
      </c>
      <c r="AJ2386" s="82">
        <f t="shared" si="375"/>
        <v>63809.64</v>
      </c>
      <c r="AK2386" s="82">
        <f t="shared" si="376"/>
        <v>63809.64</v>
      </c>
      <c r="AL2386" s="88">
        <f t="shared" si="377"/>
        <v>1.784476544911396E-2</v>
      </c>
    </row>
    <row r="2387" spans="1:38">
      <c r="A2387" s="77" t="s">
        <v>176</v>
      </c>
      <c r="B2387" s="77">
        <v>2489</v>
      </c>
      <c r="C2387" s="77">
        <v>34.685074899999996</v>
      </c>
      <c r="D2387" s="77">
        <v>-82.836411099999907</v>
      </c>
      <c r="E2387" s="77" t="s">
        <v>38</v>
      </c>
      <c r="F2387" s="77">
        <v>166</v>
      </c>
      <c r="H2387" s="77" t="s">
        <v>65</v>
      </c>
      <c r="I2387" s="77">
        <v>2015</v>
      </c>
      <c r="J2387" s="77">
        <v>166</v>
      </c>
      <c r="K2387" s="77" t="s">
        <v>29</v>
      </c>
      <c r="L2387" s="77" t="s">
        <v>29</v>
      </c>
      <c r="N2387" s="77">
        <v>0</v>
      </c>
      <c r="O2387" s="77">
        <v>0</v>
      </c>
      <c r="P2387" s="77" t="s">
        <v>12</v>
      </c>
      <c r="Q2387" s="77">
        <v>42.360253399999998</v>
      </c>
      <c r="R2387" s="77">
        <v>-71.058291199999999</v>
      </c>
      <c r="S2387" s="77">
        <v>2662.5121939757</v>
      </c>
      <c r="T2387" s="77">
        <v>0.51320252556020196</v>
      </c>
      <c r="U2387" s="77">
        <v>233</v>
      </c>
      <c r="V2387" s="77">
        <v>378</v>
      </c>
      <c r="W2387" s="77">
        <v>4.9197999999999999E-2</v>
      </c>
      <c r="X2387" s="77">
        <v>0</v>
      </c>
      <c r="Y2387" s="77">
        <v>0</v>
      </c>
      <c r="Z2387" s="77">
        <v>0</v>
      </c>
      <c r="AA2387" s="77">
        <v>511.20234124333501</v>
      </c>
      <c r="AB2387" s="77">
        <v>0.56240052556020204</v>
      </c>
      <c r="AC2387" s="77">
        <v>1288.20234124333</v>
      </c>
      <c r="AE2387" s="87" t="str">
        <f t="shared" si="373"/>
        <v>Domestic</v>
      </c>
      <c r="AF2387" s="82" t="str">
        <f t="shared" si="374"/>
        <v>student</v>
      </c>
      <c r="AI2387" s="82">
        <f>'GDP per Capita'!N2387</f>
        <v>63809.64</v>
      </c>
      <c r="AJ2387" s="82">
        <f t="shared" si="375"/>
        <v>63809.64</v>
      </c>
      <c r="AK2387" s="82">
        <f t="shared" si="376"/>
        <v>63809.64</v>
      </c>
      <c r="AL2387" s="88">
        <f t="shared" si="377"/>
        <v>2.0188208885731529E-2</v>
      </c>
    </row>
    <row r="2388" spans="1:38">
      <c r="A2388" s="77" t="s">
        <v>125</v>
      </c>
      <c r="B2388" s="77">
        <v>2490</v>
      </c>
      <c r="C2388" s="77">
        <v>42.3750997</v>
      </c>
      <c r="D2388" s="77">
        <v>-71.105615700000001</v>
      </c>
      <c r="E2388" s="77" t="s">
        <v>43</v>
      </c>
      <c r="F2388" s="77">
        <v>1275</v>
      </c>
      <c r="H2388" s="77" t="s">
        <v>66</v>
      </c>
      <c r="I2388" s="77">
        <v>2015</v>
      </c>
      <c r="J2388" s="77">
        <v>1275</v>
      </c>
      <c r="K2388" s="77" t="s">
        <v>29</v>
      </c>
      <c r="L2388" s="77" t="s">
        <v>29</v>
      </c>
      <c r="N2388" s="77">
        <v>0</v>
      </c>
      <c r="O2388" s="77">
        <v>1</v>
      </c>
      <c r="P2388" s="77" t="s">
        <v>12</v>
      </c>
      <c r="Q2388" s="77">
        <v>42.360253399999998</v>
      </c>
      <c r="R2388" s="77">
        <v>-71.058291199999999</v>
      </c>
      <c r="S2388" s="77">
        <v>8.4477991766334704</v>
      </c>
      <c r="T2388" s="77">
        <v>0</v>
      </c>
      <c r="U2388" s="77">
        <v>0</v>
      </c>
      <c r="V2388" s="77">
        <v>0</v>
      </c>
      <c r="W2388" s="77">
        <v>0</v>
      </c>
      <c r="X2388" s="77">
        <v>0</v>
      </c>
      <c r="Y2388" s="77">
        <v>0</v>
      </c>
      <c r="Z2388" s="77">
        <v>0</v>
      </c>
      <c r="AA2388" s="77">
        <v>0</v>
      </c>
      <c r="AB2388" s="77">
        <v>0</v>
      </c>
      <c r="AC2388" s="77">
        <v>1275</v>
      </c>
      <c r="AE2388" s="87" t="str">
        <f t="shared" si="373"/>
        <v>Domestic</v>
      </c>
      <c r="AF2388" s="82" t="str">
        <f t="shared" si="374"/>
        <v>non-student</v>
      </c>
      <c r="AI2388" s="82">
        <f>'GDP per Capita'!N2388</f>
        <v>63809.64</v>
      </c>
      <c r="AJ2388" s="82">
        <f t="shared" si="375"/>
        <v>63809.64</v>
      </c>
      <c r="AK2388" s="82">
        <f t="shared" si="376"/>
        <v>63809.64</v>
      </c>
      <c r="AL2388" s="88">
        <f t="shared" si="377"/>
        <v>1.9981306899709825E-2</v>
      </c>
    </row>
    <row r="2389" spans="1:38">
      <c r="A2389" s="77" t="s">
        <v>83</v>
      </c>
      <c r="B2389" s="77">
        <v>2491</v>
      </c>
      <c r="C2389" s="77">
        <v>22.283345399999899</v>
      </c>
      <c r="D2389" s="77">
        <v>39.112814499999999</v>
      </c>
      <c r="E2389" s="77" t="s">
        <v>39</v>
      </c>
      <c r="F2389" s="77">
        <v>635</v>
      </c>
      <c r="H2389" s="77" t="s">
        <v>64</v>
      </c>
      <c r="I2389" s="77">
        <v>2015</v>
      </c>
      <c r="J2389" s="77">
        <v>635</v>
      </c>
      <c r="K2389" s="77" t="s">
        <v>570</v>
      </c>
      <c r="L2389" s="77" t="s">
        <v>32</v>
      </c>
      <c r="N2389" s="77">
        <v>0</v>
      </c>
      <c r="O2389" s="77">
        <v>0</v>
      </c>
      <c r="P2389" s="77" t="s">
        <v>12</v>
      </c>
      <c r="Q2389" s="77">
        <v>42.360253399999998</v>
      </c>
      <c r="R2389" s="77">
        <v>-71.058291199999999</v>
      </c>
      <c r="S2389" s="77">
        <v>19763.801736807301</v>
      </c>
      <c r="T2389" s="77">
        <v>3.0576851064694299</v>
      </c>
      <c r="U2389" s="77">
        <v>233</v>
      </c>
      <c r="V2389" s="77">
        <v>756</v>
      </c>
      <c r="W2389" s="77">
        <v>9.8395999999999997E-2</v>
      </c>
      <c r="X2389" s="77">
        <v>0</v>
      </c>
      <c r="Y2389" s="77">
        <v>0</v>
      </c>
      <c r="Z2389" s="77">
        <v>0</v>
      </c>
      <c r="AA2389" s="77">
        <v>1808.3878589178701</v>
      </c>
      <c r="AB2389" s="77">
        <v>3.1560811064694301</v>
      </c>
      <c r="AC2389" s="77">
        <v>3432.3878589178698</v>
      </c>
      <c r="AE2389" s="87" t="str">
        <f t="shared" si="373"/>
        <v>International</v>
      </c>
      <c r="AF2389" s="82" t="str">
        <f t="shared" si="374"/>
        <v>non-student</v>
      </c>
      <c r="AI2389" s="82">
        <f>'GDP per Capita'!N2389</f>
        <v>21764.39</v>
      </c>
      <c r="AJ2389" s="82">
        <f t="shared" si="375"/>
        <v>21764.39</v>
      </c>
      <c r="AK2389" s="82">
        <f t="shared" si="376"/>
        <v>21764.39</v>
      </c>
      <c r="AL2389" s="88">
        <f t="shared" si="377"/>
        <v>0.15770659590817249</v>
      </c>
    </row>
    <row r="2390" spans="1:38">
      <c r="A2390" s="77" t="s">
        <v>561</v>
      </c>
      <c r="B2390" s="77">
        <v>2492</v>
      </c>
      <c r="C2390" s="77">
        <v>36.063803399999998</v>
      </c>
      <c r="D2390" s="77">
        <v>120.3781372</v>
      </c>
      <c r="E2390" s="77" t="s">
        <v>37</v>
      </c>
      <c r="F2390" s="77">
        <v>535</v>
      </c>
      <c r="H2390" s="77" t="s">
        <v>64</v>
      </c>
      <c r="I2390" s="77">
        <v>2015</v>
      </c>
      <c r="J2390" s="77">
        <v>535</v>
      </c>
      <c r="K2390" s="77" t="s">
        <v>574</v>
      </c>
      <c r="L2390" s="77" t="s">
        <v>30</v>
      </c>
      <c r="N2390" s="77">
        <v>0</v>
      </c>
      <c r="O2390" s="77">
        <v>0</v>
      </c>
      <c r="P2390" s="77" t="s">
        <v>12</v>
      </c>
      <c r="Q2390" s="77">
        <v>42.360253399999998</v>
      </c>
      <c r="R2390" s="77">
        <v>-71.058291199999999</v>
      </c>
      <c r="S2390" s="77">
        <v>22435.425901075101</v>
      </c>
      <c r="T2390" s="77">
        <v>3.4934073980380802</v>
      </c>
      <c r="U2390" s="77">
        <v>233</v>
      </c>
      <c r="V2390" s="77">
        <v>756</v>
      </c>
      <c r="W2390" s="77">
        <v>9.8395999999999997E-2</v>
      </c>
      <c r="X2390" s="77">
        <v>0</v>
      </c>
      <c r="Y2390" s="77">
        <v>0</v>
      </c>
      <c r="Z2390" s="77">
        <v>0</v>
      </c>
      <c r="AA2390" s="77">
        <v>2052.8414699483701</v>
      </c>
      <c r="AB2390" s="77">
        <v>3.5918033980380799</v>
      </c>
      <c r="AC2390" s="77">
        <v>3576.8414699483701</v>
      </c>
      <c r="AE2390" s="87" t="str">
        <f t="shared" si="373"/>
        <v>International</v>
      </c>
      <c r="AF2390" s="82" t="str">
        <f t="shared" si="374"/>
        <v>non-student</v>
      </c>
      <c r="AI2390" s="82">
        <f>'GDP per Capita'!N2390</f>
        <v>10121.299999999999</v>
      </c>
      <c r="AJ2390" s="82">
        <f t="shared" si="375"/>
        <v>10121.299999999999</v>
      </c>
      <c r="AK2390" s="82">
        <f t="shared" si="376"/>
        <v>10121.299999999999</v>
      </c>
      <c r="AL2390" s="88">
        <f t="shared" si="377"/>
        <v>0.35339743609500462</v>
      </c>
    </row>
    <row r="2391" spans="1:38">
      <c r="A2391" s="77" t="s">
        <v>96</v>
      </c>
      <c r="B2391" s="77">
        <v>2493</v>
      </c>
      <c r="C2391" s="77">
        <v>38.046406599999997</v>
      </c>
      <c r="D2391" s="77">
        <v>-84.497039299999997</v>
      </c>
      <c r="E2391" s="77" t="s">
        <v>38</v>
      </c>
      <c r="F2391" s="77">
        <v>166</v>
      </c>
      <c r="H2391" s="77" t="s">
        <v>65</v>
      </c>
      <c r="I2391" s="77">
        <v>2015</v>
      </c>
      <c r="J2391" s="77">
        <v>166</v>
      </c>
      <c r="K2391" s="77" t="s">
        <v>29</v>
      </c>
      <c r="L2391" s="77" t="s">
        <v>29</v>
      </c>
      <c r="N2391" s="77">
        <v>0</v>
      </c>
      <c r="O2391" s="77">
        <v>0</v>
      </c>
      <c r="P2391" s="77" t="s">
        <v>12</v>
      </c>
      <c r="Q2391" s="77">
        <v>42.360253399999998</v>
      </c>
      <c r="R2391" s="77">
        <v>-71.058291199999999</v>
      </c>
      <c r="S2391" s="77">
        <v>2472.4336583261602</v>
      </c>
      <c r="T2391" s="77">
        <v>0.48810364801616002</v>
      </c>
      <c r="U2391" s="77">
        <v>233</v>
      </c>
      <c r="V2391" s="77">
        <v>378</v>
      </c>
      <c r="W2391" s="77">
        <v>4.9197999999999999E-2</v>
      </c>
      <c r="X2391" s="77">
        <v>0</v>
      </c>
      <c r="Y2391" s="77">
        <v>0</v>
      </c>
      <c r="Z2391" s="77">
        <v>0</v>
      </c>
      <c r="AA2391" s="77">
        <v>474.70726239862302</v>
      </c>
      <c r="AB2391" s="77">
        <v>0.53730164801615998</v>
      </c>
      <c r="AC2391" s="77">
        <v>1251.7072623986201</v>
      </c>
      <c r="AE2391" s="87" t="str">
        <f t="shared" si="373"/>
        <v>Domestic</v>
      </c>
      <c r="AF2391" s="82" t="str">
        <f t="shared" si="374"/>
        <v>student</v>
      </c>
      <c r="AI2391" s="82">
        <f>'GDP per Capita'!N2391</f>
        <v>63809.64</v>
      </c>
      <c r="AJ2391" s="82">
        <f t="shared" si="375"/>
        <v>63809.64</v>
      </c>
      <c r="AK2391" s="82">
        <f t="shared" si="376"/>
        <v>63809.64</v>
      </c>
      <c r="AL2391" s="88">
        <f t="shared" si="377"/>
        <v>1.9616272124378387E-2</v>
      </c>
    </row>
    <row r="2392" spans="1:38">
      <c r="A2392" s="77" t="s">
        <v>562</v>
      </c>
      <c r="B2392" s="77">
        <v>2494</v>
      </c>
      <c r="C2392" s="77">
        <v>49.470411299999903</v>
      </c>
      <c r="D2392" s="77">
        <v>8.4381567999999998</v>
      </c>
      <c r="E2392" s="77" t="s">
        <v>42</v>
      </c>
      <c r="F2392" s="77">
        <v>635</v>
      </c>
      <c r="H2392" s="77" t="s">
        <v>64</v>
      </c>
      <c r="I2392" s="77">
        <v>2015</v>
      </c>
      <c r="J2392" s="77">
        <v>635</v>
      </c>
      <c r="K2392" s="77" t="s">
        <v>224</v>
      </c>
      <c r="L2392" s="77" t="s">
        <v>31</v>
      </c>
      <c r="N2392" s="77">
        <v>0</v>
      </c>
      <c r="O2392" s="77">
        <v>0</v>
      </c>
      <c r="P2392" s="77" t="s">
        <v>12</v>
      </c>
      <c r="Q2392" s="77">
        <v>42.360253399999998</v>
      </c>
      <c r="R2392" s="77">
        <v>-71.058291199999999</v>
      </c>
      <c r="S2392" s="77">
        <v>11820.9732312984</v>
      </c>
      <c r="T2392" s="77">
        <v>1.8365568392660001</v>
      </c>
      <c r="U2392" s="77">
        <v>233</v>
      </c>
      <c r="V2392" s="77">
        <v>756</v>
      </c>
      <c r="W2392" s="77">
        <v>9.8395999999999997E-2</v>
      </c>
      <c r="X2392" s="77">
        <v>0</v>
      </c>
      <c r="Y2392" s="77">
        <v>0</v>
      </c>
      <c r="Z2392" s="77">
        <v>0</v>
      </c>
      <c r="AA2392" s="77">
        <v>1241.2021892863299</v>
      </c>
      <c r="AB2392" s="77">
        <v>1.934952839266</v>
      </c>
      <c r="AC2392" s="77">
        <v>2865.2021892863299</v>
      </c>
      <c r="AE2392" s="87" t="str">
        <f t="shared" si="373"/>
        <v>International</v>
      </c>
      <c r="AF2392" s="82" t="str">
        <f t="shared" si="374"/>
        <v>non-student</v>
      </c>
      <c r="AI2392" s="82">
        <f>'GDP per Capita'!N2392</f>
        <v>49180.54</v>
      </c>
      <c r="AJ2392" s="82">
        <f t="shared" si="375"/>
        <v>49180.54</v>
      </c>
      <c r="AK2392" s="82">
        <f t="shared" si="376"/>
        <v>49180.54</v>
      </c>
      <c r="AL2392" s="88">
        <f t="shared" si="377"/>
        <v>5.8258859892273036E-2</v>
      </c>
    </row>
    <row r="2393" spans="1:38">
      <c r="A2393" s="77" t="s">
        <v>91</v>
      </c>
      <c r="B2393" s="77">
        <v>2495</v>
      </c>
      <c r="C2393" s="77">
        <v>39.906216999999998</v>
      </c>
      <c r="D2393" s="77">
        <v>116.39127569999999</v>
      </c>
      <c r="E2393" s="77" t="s">
        <v>37</v>
      </c>
      <c r="F2393" s="77">
        <v>635</v>
      </c>
      <c r="H2393" s="77" t="s">
        <v>64</v>
      </c>
      <c r="I2393" s="77">
        <v>2015</v>
      </c>
      <c r="J2393" s="77">
        <v>635</v>
      </c>
      <c r="K2393" s="77" t="s">
        <v>574</v>
      </c>
      <c r="L2393" s="77" t="s">
        <v>30</v>
      </c>
      <c r="N2393" s="77">
        <v>0</v>
      </c>
      <c r="O2393" s="77">
        <v>0</v>
      </c>
      <c r="P2393" s="77" t="s">
        <v>12</v>
      </c>
      <c r="Q2393" s="77">
        <v>42.360253399999998</v>
      </c>
      <c r="R2393" s="77">
        <v>-71.058291199999999</v>
      </c>
      <c r="S2393" s="77">
        <v>21673.474014386102</v>
      </c>
      <c r="T2393" s="77">
        <v>3.3678564942593998</v>
      </c>
      <c r="U2393" s="77">
        <v>233</v>
      </c>
      <c r="V2393" s="77">
        <v>756</v>
      </c>
      <c r="W2393" s="77">
        <v>9.8395999999999997E-2</v>
      </c>
      <c r="X2393" s="77">
        <v>0</v>
      </c>
      <c r="Y2393" s="77">
        <v>0</v>
      </c>
      <c r="Z2393" s="77">
        <v>0</v>
      </c>
      <c r="AA2393" s="77">
        <v>1983.1228723163299</v>
      </c>
      <c r="AB2393" s="77">
        <v>3.4662524942594</v>
      </c>
      <c r="AC2393" s="77">
        <v>3607.1228723163299</v>
      </c>
      <c r="AE2393" s="87" t="str">
        <f t="shared" si="373"/>
        <v>International</v>
      </c>
      <c r="AF2393" s="82" t="str">
        <f t="shared" si="374"/>
        <v>non-student</v>
      </c>
      <c r="AI2393" s="82">
        <f>'GDP per Capita'!N2393</f>
        <v>10121.299999999999</v>
      </c>
      <c r="AJ2393" s="82">
        <f t="shared" si="375"/>
        <v>10121.299999999999</v>
      </c>
      <c r="AK2393" s="82">
        <f t="shared" si="376"/>
        <v>10121.299999999999</v>
      </c>
      <c r="AL2393" s="88">
        <f t="shared" si="377"/>
        <v>0.35638928520213115</v>
      </c>
    </row>
    <row r="2394" spans="1:38">
      <c r="A2394" s="77" t="s">
        <v>440</v>
      </c>
      <c r="B2394" s="77">
        <v>2496</v>
      </c>
      <c r="C2394" s="77">
        <v>29.619678700000001</v>
      </c>
      <c r="D2394" s="77">
        <v>-95.634946299999996</v>
      </c>
      <c r="E2394" s="77" t="s">
        <v>42</v>
      </c>
      <c r="F2394" s="77">
        <v>535</v>
      </c>
      <c r="H2394" s="77" t="s">
        <v>64</v>
      </c>
      <c r="I2394" s="77">
        <v>2015</v>
      </c>
      <c r="J2394" s="77">
        <v>535</v>
      </c>
      <c r="K2394" s="77" t="s">
        <v>29</v>
      </c>
      <c r="L2394" s="77" t="s">
        <v>29</v>
      </c>
      <c r="N2394" s="77">
        <v>0</v>
      </c>
      <c r="O2394" s="77">
        <v>0</v>
      </c>
      <c r="P2394" s="77" t="s">
        <v>12</v>
      </c>
      <c r="Q2394" s="77">
        <v>42.360253399999998</v>
      </c>
      <c r="R2394" s="77">
        <v>-71.058291199999999</v>
      </c>
      <c r="S2394" s="77">
        <v>5222.2065524304398</v>
      </c>
      <c r="T2394" s="77">
        <v>0.90661651413377398</v>
      </c>
      <c r="U2394" s="77">
        <v>233</v>
      </c>
      <c r="V2394" s="77">
        <v>756</v>
      </c>
      <c r="W2394" s="77">
        <v>9.8395999999999997E-2</v>
      </c>
      <c r="X2394" s="77">
        <v>0</v>
      </c>
      <c r="Y2394" s="77">
        <v>0</v>
      </c>
      <c r="Z2394" s="77">
        <v>0</v>
      </c>
      <c r="AA2394" s="77">
        <v>626.66478629165294</v>
      </c>
      <c r="AB2394" s="77">
        <v>1.00501251413377</v>
      </c>
      <c r="AC2394" s="77">
        <v>2150.6647862916502</v>
      </c>
      <c r="AE2394" s="87" t="str">
        <f t="shared" si="373"/>
        <v>Domestic</v>
      </c>
      <c r="AF2394" s="82" t="str">
        <f t="shared" si="374"/>
        <v>non-student</v>
      </c>
      <c r="AI2394" s="82">
        <f>'GDP per Capita'!N2394</f>
        <v>63809.64</v>
      </c>
      <c r="AJ2394" s="82">
        <f t="shared" si="375"/>
        <v>63809.64</v>
      </c>
      <c r="AK2394" s="82">
        <f t="shared" si="376"/>
        <v>63809.64</v>
      </c>
      <c r="AL2394" s="88">
        <f t="shared" si="377"/>
        <v>3.3704386771209655E-2</v>
      </c>
    </row>
    <row r="2395" spans="1:38">
      <c r="A2395" s="77" t="s">
        <v>81</v>
      </c>
      <c r="B2395" s="77">
        <v>2497</v>
      </c>
      <c r="C2395" s="77">
        <v>41.704567750000002</v>
      </c>
      <c r="D2395" s="77">
        <v>-86.238220260172596</v>
      </c>
      <c r="E2395" s="77" t="s">
        <v>38</v>
      </c>
      <c r="F2395" s="77">
        <v>166</v>
      </c>
      <c r="H2395" s="77" t="s">
        <v>65</v>
      </c>
      <c r="I2395" s="77">
        <v>2015</v>
      </c>
      <c r="J2395" s="77">
        <v>166</v>
      </c>
      <c r="K2395" s="77" t="s">
        <v>29</v>
      </c>
      <c r="L2395" s="77" t="s">
        <v>29</v>
      </c>
      <c r="N2395" s="77">
        <v>0</v>
      </c>
      <c r="O2395" s="77">
        <v>0</v>
      </c>
      <c r="P2395" s="77" t="s">
        <v>12</v>
      </c>
      <c r="Q2395" s="77">
        <v>42.360253399999998</v>
      </c>
      <c r="R2395" s="77">
        <v>-71.058291199999999</v>
      </c>
      <c r="S2395" s="77">
        <v>2508.3756201972401</v>
      </c>
      <c r="T2395" s="77">
        <v>0.49284959629807501</v>
      </c>
      <c r="U2395" s="77">
        <v>233</v>
      </c>
      <c r="V2395" s="77">
        <v>378</v>
      </c>
      <c r="W2395" s="77">
        <v>4.9197999999999999E-2</v>
      </c>
      <c r="X2395" s="77">
        <v>0</v>
      </c>
      <c r="Y2395" s="77">
        <v>0</v>
      </c>
      <c r="Z2395" s="77">
        <v>0</v>
      </c>
      <c r="AA2395" s="77">
        <v>481.60811907787098</v>
      </c>
      <c r="AB2395" s="77">
        <v>0.54204759629807497</v>
      </c>
      <c r="AC2395" s="77">
        <v>1258.60811907787</v>
      </c>
      <c r="AE2395" s="87" t="str">
        <f t="shared" si="373"/>
        <v>Domestic</v>
      </c>
      <c r="AF2395" s="82" t="str">
        <f t="shared" si="374"/>
        <v>student</v>
      </c>
      <c r="AI2395" s="82">
        <f>'GDP per Capita'!N2395</f>
        <v>63809.64</v>
      </c>
      <c r="AJ2395" s="82">
        <f t="shared" si="375"/>
        <v>63809.64</v>
      </c>
      <c r="AK2395" s="82">
        <f t="shared" si="376"/>
        <v>63809.64</v>
      </c>
      <c r="AL2395" s="88">
        <f t="shared" si="377"/>
        <v>1.9724419681381528E-2</v>
      </c>
    </row>
    <row r="2396" spans="1:38">
      <c r="A2396" s="77" t="s">
        <v>397</v>
      </c>
      <c r="B2396" s="77">
        <v>2498</v>
      </c>
      <c r="C2396" s="77">
        <v>40.904057600000002</v>
      </c>
      <c r="D2396" s="77">
        <v>-73.342016930188606</v>
      </c>
      <c r="E2396" s="77" t="s">
        <v>37</v>
      </c>
      <c r="F2396" s="77">
        <v>250</v>
      </c>
      <c r="H2396" s="77" t="s">
        <v>61</v>
      </c>
      <c r="I2396" s="77">
        <v>2015</v>
      </c>
      <c r="J2396" s="77">
        <v>250</v>
      </c>
      <c r="K2396" s="77" t="s">
        <v>29</v>
      </c>
      <c r="L2396" s="77" t="s">
        <v>29</v>
      </c>
      <c r="N2396" s="77">
        <v>0</v>
      </c>
      <c r="O2396" s="77">
        <v>0</v>
      </c>
      <c r="P2396" s="77" t="s">
        <v>12</v>
      </c>
      <c r="Q2396" s="77">
        <v>42.360253399999998</v>
      </c>
      <c r="R2396" s="77">
        <v>-71.058291199999999</v>
      </c>
      <c r="S2396" s="77">
        <v>498.93592744314799</v>
      </c>
      <c r="T2396" s="77">
        <v>0.22751358343251499</v>
      </c>
      <c r="U2396" s="77">
        <v>233</v>
      </c>
      <c r="V2396" s="77">
        <v>756</v>
      </c>
      <c r="W2396" s="77">
        <v>9.8395999999999997E-2</v>
      </c>
      <c r="X2396" s="77">
        <v>0</v>
      </c>
      <c r="Y2396" s="77">
        <v>0</v>
      </c>
      <c r="Z2396" s="77">
        <v>0</v>
      </c>
      <c r="AA2396" s="77">
        <v>95.795698069084395</v>
      </c>
      <c r="AB2396" s="77">
        <v>0.32590958343251503</v>
      </c>
      <c r="AC2396" s="77">
        <v>1334.7956980690799</v>
      </c>
      <c r="AE2396" s="87" t="str">
        <f t="shared" si="373"/>
        <v>Domestic</v>
      </c>
      <c r="AF2396" s="82" t="str">
        <f t="shared" si="374"/>
        <v>non-student</v>
      </c>
      <c r="AI2396" s="82">
        <f>'GDP per Capita'!N2396</f>
        <v>63809.64</v>
      </c>
      <c r="AJ2396" s="82">
        <f t="shared" si="375"/>
        <v>63809.64</v>
      </c>
      <c r="AK2396" s="82">
        <f t="shared" si="376"/>
        <v>63809.64</v>
      </c>
      <c r="AL2396" s="88">
        <f t="shared" si="377"/>
        <v>2.0918401954141724E-2</v>
      </c>
    </row>
    <row r="2397" spans="1:38">
      <c r="A2397" s="77" t="s">
        <v>80</v>
      </c>
      <c r="B2397" s="77">
        <v>2499</v>
      </c>
      <c r="C2397" s="77">
        <v>33.749098699999998</v>
      </c>
      <c r="D2397" s="77">
        <v>-84.390184899999994</v>
      </c>
      <c r="E2397" s="77" t="s">
        <v>38</v>
      </c>
      <c r="F2397" s="77">
        <v>195</v>
      </c>
      <c r="H2397" s="77" t="s">
        <v>65</v>
      </c>
      <c r="I2397" s="77">
        <v>2015</v>
      </c>
      <c r="J2397" s="77">
        <v>195</v>
      </c>
      <c r="K2397" s="77" t="s">
        <v>29</v>
      </c>
      <c r="L2397" s="77" t="s">
        <v>29</v>
      </c>
      <c r="N2397" s="77">
        <v>0</v>
      </c>
      <c r="O2397" s="77">
        <v>0</v>
      </c>
      <c r="P2397" s="77" t="s">
        <v>12</v>
      </c>
      <c r="Q2397" s="77">
        <v>42.360253399999998</v>
      </c>
      <c r="R2397" s="77">
        <v>-71.058291199999999</v>
      </c>
      <c r="S2397" s="77">
        <v>3013.1806351834498</v>
      </c>
      <c r="T2397" s="77">
        <v>0.56502333996268195</v>
      </c>
      <c r="U2397" s="77">
        <v>233</v>
      </c>
      <c r="V2397" s="77">
        <v>378</v>
      </c>
      <c r="W2397" s="77">
        <v>4.9197999999999999E-2</v>
      </c>
      <c r="X2397" s="77">
        <v>0</v>
      </c>
      <c r="Y2397" s="77">
        <v>0</v>
      </c>
      <c r="Z2397" s="77">
        <v>0</v>
      </c>
      <c r="AA2397" s="77">
        <v>578.53068195522405</v>
      </c>
      <c r="AB2397" s="77">
        <v>0.61422133996268202</v>
      </c>
      <c r="AC2397" s="77">
        <v>1384.53068195522</v>
      </c>
      <c r="AE2397" s="87" t="str">
        <f t="shared" si="373"/>
        <v>Domestic</v>
      </c>
      <c r="AF2397" s="82" t="str">
        <f t="shared" si="374"/>
        <v>student</v>
      </c>
      <c r="AI2397" s="82">
        <f>'GDP per Capita'!N2397</f>
        <v>63809.64</v>
      </c>
      <c r="AJ2397" s="82">
        <f t="shared" si="375"/>
        <v>63809.64</v>
      </c>
      <c r="AK2397" s="82">
        <f t="shared" si="376"/>
        <v>63809.64</v>
      </c>
      <c r="AL2397" s="88">
        <f t="shared" si="377"/>
        <v>2.1697829386832772E-2</v>
      </c>
    </row>
    <row r="2398" spans="1:38">
      <c r="A2398" s="77" t="s">
        <v>112</v>
      </c>
      <c r="B2398" s="77">
        <v>2500</v>
      </c>
      <c r="C2398" s="77">
        <v>40.735657000000003</v>
      </c>
      <c r="D2398" s="77">
        <v>-74.172366699999998</v>
      </c>
      <c r="E2398" s="77" t="s">
        <v>42</v>
      </c>
      <c r="F2398" s="77">
        <v>475</v>
      </c>
      <c r="H2398" s="77" t="s">
        <v>66</v>
      </c>
      <c r="I2398" s="77">
        <v>2015</v>
      </c>
      <c r="J2398" s="77">
        <v>475</v>
      </c>
      <c r="K2398" s="77" t="s">
        <v>29</v>
      </c>
      <c r="L2398" s="77" t="s">
        <v>29</v>
      </c>
      <c r="N2398" s="77">
        <v>0</v>
      </c>
      <c r="O2398" s="77">
        <v>0</v>
      </c>
      <c r="P2398" s="77" t="s">
        <v>12</v>
      </c>
      <c r="Q2398" s="77">
        <v>42.360253399999998</v>
      </c>
      <c r="R2398" s="77">
        <v>-71.058291199999999</v>
      </c>
      <c r="S2398" s="77">
        <v>631.72478309556902</v>
      </c>
      <c r="T2398" s="77">
        <v>0.24504765804985401</v>
      </c>
      <c r="U2398" s="77">
        <v>233</v>
      </c>
      <c r="V2398" s="77">
        <v>756</v>
      </c>
      <c r="W2398" s="77">
        <v>9.8395999999999997E-2</v>
      </c>
      <c r="X2398" s="77">
        <v>0</v>
      </c>
      <c r="Y2398" s="77">
        <v>0</v>
      </c>
      <c r="Z2398" s="77">
        <v>0</v>
      </c>
      <c r="AA2398" s="77">
        <v>121.29115835434899</v>
      </c>
      <c r="AB2398" s="77">
        <v>0.34344365804985399</v>
      </c>
      <c r="AC2398" s="77">
        <v>1585.29115835434</v>
      </c>
      <c r="AE2398" s="87" t="str">
        <f t="shared" si="373"/>
        <v>Domestic</v>
      </c>
      <c r="AF2398" s="82" t="str">
        <f t="shared" si="374"/>
        <v>non-student</v>
      </c>
      <c r="AI2398" s="82">
        <f>'GDP per Capita'!N2398</f>
        <v>63809.64</v>
      </c>
      <c r="AJ2398" s="82">
        <f t="shared" si="375"/>
        <v>63809.64</v>
      </c>
      <c r="AK2398" s="82">
        <f t="shared" si="376"/>
        <v>63809.64</v>
      </c>
      <c r="AL2398" s="88">
        <f t="shared" si="377"/>
        <v>2.4844069929783965E-2</v>
      </c>
    </row>
    <row r="2399" spans="1:38">
      <c r="A2399" s="77" t="s">
        <v>278</v>
      </c>
      <c r="B2399" s="77">
        <v>2501</v>
      </c>
      <c r="C2399" s="77">
        <v>42.735541599999998</v>
      </c>
      <c r="D2399" s="77">
        <v>-84.485246900000007</v>
      </c>
      <c r="E2399" s="77" t="s">
        <v>38</v>
      </c>
      <c r="F2399" s="77">
        <v>166</v>
      </c>
      <c r="H2399" s="77" t="s">
        <v>65</v>
      </c>
      <c r="I2399" s="77">
        <v>2015</v>
      </c>
      <c r="J2399" s="77">
        <v>166</v>
      </c>
      <c r="K2399" s="77" t="s">
        <v>29</v>
      </c>
      <c r="L2399" s="77" t="s">
        <v>29</v>
      </c>
      <c r="N2399" s="77">
        <v>0</v>
      </c>
      <c r="O2399" s="77">
        <v>0</v>
      </c>
      <c r="P2399" s="77" t="s">
        <v>12</v>
      </c>
      <c r="Q2399" s="77">
        <v>42.360253399999998</v>
      </c>
      <c r="R2399" s="77">
        <v>-71.058291199999999</v>
      </c>
      <c r="S2399" s="77">
        <v>2199.10242676596</v>
      </c>
      <c r="T2399" s="77">
        <v>0.45201168694097299</v>
      </c>
      <c r="U2399" s="77">
        <v>233</v>
      </c>
      <c r="V2399" s="77">
        <v>378</v>
      </c>
      <c r="W2399" s="77">
        <v>4.9197999999999999E-2</v>
      </c>
      <c r="X2399" s="77">
        <v>0</v>
      </c>
      <c r="Y2399" s="77">
        <v>0</v>
      </c>
      <c r="Z2399" s="77">
        <v>0</v>
      </c>
      <c r="AA2399" s="77">
        <v>422.22766593906499</v>
      </c>
      <c r="AB2399" s="77">
        <v>0.50120968694097301</v>
      </c>
      <c r="AC2399" s="77">
        <v>1199.22766593906</v>
      </c>
      <c r="AE2399" s="87" t="str">
        <f t="shared" si="373"/>
        <v>Domestic</v>
      </c>
      <c r="AF2399" s="82" t="str">
        <f t="shared" si="374"/>
        <v>student</v>
      </c>
      <c r="AI2399" s="82">
        <f>'GDP per Capita'!N2399</f>
        <v>63809.64</v>
      </c>
      <c r="AJ2399" s="82">
        <f t="shared" si="375"/>
        <v>63809.64</v>
      </c>
      <c r="AK2399" s="82">
        <f t="shared" si="376"/>
        <v>63809.64</v>
      </c>
      <c r="AL2399" s="88">
        <f t="shared" si="377"/>
        <v>1.8793832184902784E-2</v>
      </c>
    </row>
    <row r="2400" spans="1:38">
      <c r="A2400" s="77" t="s">
        <v>125</v>
      </c>
      <c r="B2400" s="77">
        <v>2502</v>
      </c>
      <c r="C2400" s="77">
        <v>42.3750997</v>
      </c>
      <c r="D2400" s="77">
        <v>-71.105615700000001</v>
      </c>
      <c r="E2400" s="77" t="s">
        <v>37</v>
      </c>
      <c r="F2400" s="77">
        <v>0</v>
      </c>
      <c r="H2400" s="77" t="s">
        <v>63</v>
      </c>
      <c r="I2400" s="77">
        <v>2015</v>
      </c>
      <c r="J2400" s="77">
        <v>0</v>
      </c>
      <c r="K2400" s="77" t="s">
        <v>29</v>
      </c>
      <c r="L2400" s="77" t="s">
        <v>29</v>
      </c>
      <c r="N2400" s="77">
        <v>0</v>
      </c>
      <c r="O2400" s="77">
        <v>1</v>
      </c>
      <c r="P2400" s="77" t="s">
        <v>12</v>
      </c>
      <c r="Q2400" s="77">
        <v>42.360253399999998</v>
      </c>
      <c r="R2400" s="77">
        <v>-71.058291199999999</v>
      </c>
      <c r="S2400" s="77">
        <v>8.4477991766334704</v>
      </c>
      <c r="T2400" s="77">
        <v>0</v>
      </c>
      <c r="U2400" s="77">
        <v>0</v>
      </c>
      <c r="V2400" s="77">
        <v>0</v>
      </c>
      <c r="W2400" s="77">
        <v>0</v>
      </c>
      <c r="X2400" s="77">
        <v>0</v>
      </c>
      <c r="Y2400" s="77">
        <v>0</v>
      </c>
      <c r="Z2400" s="77">
        <v>0</v>
      </c>
      <c r="AA2400" s="77">
        <v>0</v>
      </c>
      <c r="AB2400" s="77">
        <v>0</v>
      </c>
      <c r="AC2400" s="77">
        <v>0</v>
      </c>
      <c r="AE2400" s="87" t="str">
        <f t="shared" si="373"/>
        <v>Domestic</v>
      </c>
      <c r="AF2400" s="82" t="str">
        <f t="shared" si="374"/>
        <v>non-student</v>
      </c>
      <c r="AI2400" s="82">
        <f>'GDP per Capita'!N2400</f>
        <v>63809.64</v>
      </c>
      <c r="AJ2400" s="82">
        <f t="shared" si="375"/>
        <v>63809.64</v>
      </c>
      <c r="AK2400" s="82">
        <f t="shared" si="376"/>
        <v>63809.64</v>
      </c>
      <c r="AL2400" s="88">
        <f t="shared" si="377"/>
        <v>0</v>
      </c>
    </row>
    <row r="2401" spans="1:38">
      <c r="A2401" s="77" t="s">
        <v>85</v>
      </c>
      <c r="B2401" s="77">
        <v>2503</v>
      </c>
      <c r="C2401" s="77">
        <v>36.062584299999997</v>
      </c>
      <c r="D2401" s="77">
        <v>-94.157432799999995</v>
      </c>
      <c r="E2401" s="77" t="s">
        <v>37</v>
      </c>
      <c r="F2401" s="77">
        <v>475</v>
      </c>
      <c r="H2401" s="77" t="s">
        <v>66</v>
      </c>
      <c r="I2401" s="77">
        <v>2015</v>
      </c>
      <c r="J2401" s="77">
        <v>475</v>
      </c>
      <c r="K2401" s="77" t="s">
        <v>29</v>
      </c>
      <c r="L2401" s="77" t="s">
        <v>29</v>
      </c>
      <c r="N2401" s="77">
        <v>0</v>
      </c>
      <c r="O2401" s="77">
        <v>0</v>
      </c>
      <c r="P2401" s="77" t="s">
        <v>12</v>
      </c>
      <c r="Q2401" s="77">
        <v>42.360253399999998</v>
      </c>
      <c r="R2401" s="77">
        <v>-71.058291199999999</v>
      </c>
      <c r="S2401" s="77">
        <v>4203.5348036292398</v>
      </c>
      <c r="T2401" s="77">
        <v>0.75452457788448701</v>
      </c>
      <c r="U2401" s="77">
        <v>233</v>
      </c>
      <c r="V2401" s="77">
        <v>756</v>
      </c>
      <c r="W2401" s="77">
        <v>9.8395999999999997E-2</v>
      </c>
      <c r="X2401" s="77">
        <v>0</v>
      </c>
      <c r="Y2401" s="77">
        <v>0</v>
      </c>
      <c r="Z2401" s="77">
        <v>0</v>
      </c>
      <c r="AA2401" s="77">
        <v>504.42417643550903</v>
      </c>
      <c r="AB2401" s="77">
        <v>0.85292057788448705</v>
      </c>
      <c r="AC2401" s="77">
        <v>1968.4241764355099</v>
      </c>
      <c r="AE2401" s="87" t="str">
        <f t="shared" si="373"/>
        <v>Domestic</v>
      </c>
      <c r="AF2401" s="82" t="str">
        <f t="shared" si="374"/>
        <v>non-student</v>
      </c>
      <c r="AI2401" s="82">
        <f>'GDP per Capita'!N2401</f>
        <v>63809.64</v>
      </c>
      <c r="AJ2401" s="82">
        <f t="shared" si="375"/>
        <v>63809.64</v>
      </c>
      <c r="AK2401" s="82">
        <f t="shared" si="376"/>
        <v>63809.64</v>
      </c>
      <c r="AL2401" s="88">
        <f t="shared" si="377"/>
        <v>3.0848382414248223E-2</v>
      </c>
    </row>
    <row r="2402" spans="1:38">
      <c r="A2402" s="77" t="s">
        <v>112</v>
      </c>
      <c r="B2402" s="77">
        <v>2504</v>
      </c>
      <c r="C2402" s="77">
        <v>40.735657000000003</v>
      </c>
      <c r="D2402" s="77">
        <v>-74.172366699999998</v>
      </c>
      <c r="E2402" s="77" t="s">
        <v>42</v>
      </c>
      <c r="F2402" s="77">
        <v>575</v>
      </c>
      <c r="H2402" s="77" t="s">
        <v>66</v>
      </c>
      <c r="I2402" s="77">
        <v>2015</v>
      </c>
      <c r="J2402" s="77">
        <v>575</v>
      </c>
      <c r="K2402" s="77" t="s">
        <v>29</v>
      </c>
      <c r="L2402" s="77" t="s">
        <v>29</v>
      </c>
      <c r="N2402" s="77">
        <v>0</v>
      </c>
      <c r="O2402" s="77">
        <v>0</v>
      </c>
      <c r="P2402" s="77" t="s">
        <v>12</v>
      </c>
      <c r="Q2402" s="77">
        <v>42.360253399999998</v>
      </c>
      <c r="R2402" s="77">
        <v>-71.058291199999999</v>
      </c>
      <c r="S2402" s="77">
        <v>631.72478309556902</v>
      </c>
      <c r="T2402" s="77">
        <v>0.24504765804985401</v>
      </c>
      <c r="U2402" s="77">
        <v>233</v>
      </c>
      <c r="V2402" s="77">
        <v>756</v>
      </c>
      <c r="W2402" s="77">
        <v>9.8395999999999997E-2</v>
      </c>
      <c r="X2402" s="77">
        <v>0</v>
      </c>
      <c r="Y2402" s="77">
        <v>0</v>
      </c>
      <c r="Z2402" s="77">
        <v>0</v>
      </c>
      <c r="AA2402" s="77">
        <v>121.29115835434899</v>
      </c>
      <c r="AB2402" s="77">
        <v>0.34344365804985399</v>
      </c>
      <c r="AC2402" s="77">
        <v>1685.29115835434</v>
      </c>
      <c r="AE2402" s="87" t="str">
        <f t="shared" si="373"/>
        <v>Domestic</v>
      </c>
      <c r="AF2402" s="82" t="str">
        <f t="shared" si="374"/>
        <v>non-student</v>
      </c>
      <c r="AI2402" s="82">
        <f>'GDP per Capita'!N2402</f>
        <v>63809.64</v>
      </c>
      <c r="AJ2402" s="82">
        <f t="shared" si="375"/>
        <v>63809.64</v>
      </c>
      <c r="AK2402" s="82">
        <f t="shared" si="376"/>
        <v>63809.64</v>
      </c>
      <c r="AL2402" s="88">
        <f t="shared" si="377"/>
        <v>2.64112312552514E-2</v>
      </c>
    </row>
    <row r="2403" spans="1:38">
      <c r="A2403" s="77" t="s">
        <v>122</v>
      </c>
      <c r="B2403" s="77">
        <v>2505</v>
      </c>
      <c r="C2403" s="77">
        <v>30.595528899999898</v>
      </c>
      <c r="D2403" s="77">
        <v>-96.307104199999998</v>
      </c>
      <c r="E2403" s="77" t="s">
        <v>37</v>
      </c>
      <c r="F2403" s="77">
        <v>475</v>
      </c>
      <c r="H2403" s="77" t="s">
        <v>66</v>
      </c>
      <c r="I2403" s="77">
        <v>2015</v>
      </c>
      <c r="J2403" s="77">
        <v>475</v>
      </c>
      <c r="K2403" s="77" t="s">
        <v>29</v>
      </c>
      <c r="L2403" s="77" t="s">
        <v>29</v>
      </c>
      <c r="N2403" s="77">
        <v>0</v>
      </c>
      <c r="O2403" s="77">
        <v>0</v>
      </c>
      <c r="P2403" s="77" t="s">
        <v>12</v>
      </c>
      <c r="Q2403" s="77">
        <v>42.360253399999998</v>
      </c>
      <c r="R2403" s="77">
        <v>-71.058291199999999</v>
      </c>
      <c r="S2403" s="77">
        <v>5188.7441005687997</v>
      </c>
      <c r="T2403" s="77">
        <v>0.90209632621093006</v>
      </c>
      <c r="U2403" s="77">
        <v>233</v>
      </c>
      <c r="V2403" s="77">
        <v>756</v>
      </c>
      <c r="W2403" s="77">
        <v>9.8395999999999997E-2</v>
      </c>
      <c r="X2403" s="77">
        <v>0</v>
      </c>
      <c r="Y2403" s="77">
        <v>0</v>
      </c>
      <c r="Z2403" s="77">
        <v>0</v>
      </c>
      <c r="AA2403" s="77">
        <v>622.64929206825605</v>
      </c>
      <c r="AB2403" s="77">
        <v>1.00049232621093</v>
      </c>
      <c r="AC2403" s="77">
        <v>2086.6492920682499</v>
      </c>
      <c r="AE2403" s="87" t="str">
        <f t="shared" si="373"/>
        <v>Domestic</v>
      </c>
      <c r="AF2403" s="82" t="str">
        <f t="shared" si="374"/>
        <v>non-student</v>
      </c>
      <c r="AI2403" s="82">
        <f>'GDP per Capita'!N2403</f>
        <v>63809.64</v>
      </c>
      <c r="AJ2403" s="82">
        <f t="shared" si="375"/>
        <v>63809.64</v>
      </c>
      <c r="AK2403" s="82">
        <f t="shared" si="376"/>
        <v>63809.64</v>
      </c>
      <c r="AL2403" s="88">
        <f t="shared" si="377"/>
        <v>3.2701160703433679E-2</v>
      </c>
    </row>
    <row r="2404" spans="1:38">
      <c r="A2404" s="77" t="s">
        <v>400</v>
      </c>
      <c r="B2404" s="77">
        <v>2506</v>
      </c>
      <c r="C2404" s="77">
        <v>43.493524499999999</v>
      </c>
      <c r="D2404" s="77">
        <v>-112.04009189999999</v>
      </c>
      <c r="E2404" s="77" t="s">
        <v>41</v>
      </c>
      <c r="F2404" s="77">
        <v>535</v>
      </c>
      <c r="H2404" s="77" t="s">
        <v>64</v>
      </c>
      <c r="I2404" s="77">
        <v>2015</v>
      </c>
      <c r="J2404" s="77">
        <v>535</v>
      </c>
      <c r="K2404" s="77" t="s">
        <v>29</v>
      </c>
      <c r="L2404" s="77" t="s">
        <v>29</v>
      </c>
      <c r="N2404" s="77">
        <v>0</v>
      </c>
      <c r="O2404" s="77">
        <v>0</v>
      </c>
      <c r="P2404" s="77" t="s">
        <v>12</v>
      </c>
      <c r="Q2404" s="77">
        <v>42.360253399999998</v>
      </c>
      <c r="R2404" s="77">
        <v>-71.058291199999999</v>
      </c>
      <c r="S2404" s="77">
        <v>6610.2364766358996</v>
      </c>
      <c r="T2404" s="77">
        <v>1.09585348767354</v>
      </c>
      <c r="U2404" s="77">
        <v>233</v>
      </c>
      <c r="V2404" s="77">
        <v>756</v>
      </c>
      <c r="W2404" s="77">
        <v>9.8395999999999997E-2</v>
      </c>
      <c r="X2404" s="77">
        <v>0</v>
      </c>
      <c r="Y2404" s="77">
        <v>0</v>
      </c>
      <c r="Z2404" s="77">
        <v>0</v>
      </c>
      <c r="AA2404" s="77">
        <v>793.22837719630797</v>
      </c>
      <c r="AB2404" s="77">
        <v>1.1942494876735399</v>
      </c>
      <c r="AC2404" s="77">
        <v>2317.2283771962998</v>
      </c>
      <c r="AE2404" s="87" t="str">
        <f t="shared" si="373"/>
        <v>Domestic</v>
      </c>
      <c r="AF2404" s="82" t="str">
        <f t="shared" si="374"/>
        <v>non-student</v>
      </c>
      <c r="AI2404" s="82">
        <f>'GDP per Capita'!N2404</f>
        <v>63809.64</v>
      </c>
      <c r="AJ2404" s="82">
        <f t="shared" si="375"/>
        <v>63809.64</v>
      </c>
      <c r="AK2404" s="82">
        <f t="shared" si="376"/>
        <v>63809.64</v>
      </c>
      <c r="AL2404" s="88">
        <f t="shared" si="377"/>
        <v>3.631470695017712E-2</v>
      </c>
    </row>
    <row r="2405" spans="1:38">
      <c r="A2405" s="77" t="s">
        <v>563</v>
      </c>
      <c r="B2405" s="77">
        <v>2507</v>
      </c>
      <c r="C2405" s="77">
        <v>59.325117200000001</v>
      </c>
      <c r="D2405" s="77">
        <v>18.0710935</v>
      </c>
      <c r="E2405" s="77" t="s">
        <v>38</v>
      </c>
      <c r="F2405" s="77">
        <v>520</v>
      </c>
      <c r="H2405" s="77" t="s">
        <v>65</v>
      </c>
      <c r="I2405" s="77">
        <v>2015</v>
      </c>
      <c r="J2405" s="77">
        <v>520</v>
      </c>
      <c r="K2405" s="77" t="s">
        <v>594</v>
      </c>
      <c r="L2405" s="77" t="s">
        <v>31</v>
      </c>
      <c r="N2405" s="77">
        <v>0</v>
      </c>
      <c r="O2405" s="77">
        <v>0</v>
      </c>
      <c r="P2405" s="77" t="s">
        <v>12</v>
      </c>
      <c r="Q2405" s="77">
        <v>42.360253399999998</v>
      </c>
      <c r="R2405" s="77">
        <v>-71.058291199999999</v>
      </c>
      <c r="S2405" s="77">
        <v>12049.1347761207</v>
      </c>
      <c r="T2405" s="77">
        <v>1.8700833388959599</v>
      </c>
      <c r="U2405" s="77">
        <v>233</v>
      </c>
      <c r="V2405" s="77">
        <v>378</v>
      </c>
      <c r="W2405" s="77">
        <v>4.9197999999999999E-2</v>
      </c>
      <c r="X2405" s="77">
        <v>0</v>
      </c>
      <c r="Y2405" s="77">
        <v>0</v>
      </c>
      <c r="Z2405" s="77">
        <v>0</v>
      </c>
      <c r="AA2405" s="77">
        <v>1265.1591514926799</v>
      </c>
      <c r="AB2405" s="77">
        <v>1.91928133889596</v>
      </c>
      <c r="AC2405" s="77">
        <v>2396.1591514926799</v>
      </c>
      <c r="AE2405" s="87" t="str">
        <f t="shared" si="373"/>
        <v>International</v>
      </c>
      <c r="AF2405" s="82" t="str">
        <f t="shared" si="374"/>
        <v>student</v>
      </c>
      <c r="AI2405" s="82">
        <f>'GDP per Capita'!N2405</f>
        <v>59852.58</v>
      </c>
      <c r="AJ2405" s="82">
        <f t="shared" si="375"/>
        <v>59852.58</v>
      </c>
      <c r="AK2405" s="82">
        <f t="shared" si="376"/>
        <v>59852.58</v>
      </c>
      <c r="AL2405" s="88">
        <f t="shared" si="377"/>
        <v>4.0034350256792271E-2</v>
      </c>
    </row>
    <row r="2406" spans="1:38">
      <c r="A2406" s="77" t="s">
        <v>317</v>
      </c>
      <c r="B2406" s="77">
        <v>2508</v>
      </c>
      <c r="C2406" s="77">
        <v>36.638391999999897</v>
      </c>
      <c r="D2406" s="77">
        <v>127.69611879999999</v>
      </c>
      <c r="E2406" s="77" t="s">
        <v>38</v>
      </c>
      <c r="F2406" s="77">
        <v>670</v>
      </c>
      <c r="H2406" s="77" t="s">
        <v>65</v>
      </c>
      <c r="I2406" s="77">
        <v>2015</v>
      </c>
      <c r="J2406" s="77">
        <v>670</v>
      </c>
      <c r="K2406" s="77" t="s">
        <v>317</v>
      </c>
      <c r="L2406" s="77" t="s">
        <v>30</v>
      </c>
      <c r="N2406" s="77">
        <v>0</v>
      </c>
      <c r="O2406" s="77">
        <v>0</v>
      </c>
      <c r="P2406" s="77" t="s">
        <v>12</v>
      </c>
      <c r="Q2406" s="77">
        <v>42.360253399999998</v>
      </c>
      <c r="R2406" s="77">
        <v>-71.058291199999999</v>
      </c>
      <c r="S2406" s="77">
        <v>22054.262298848302</v>
      </c>
      <c r="T2406" s="77">
        <v>3.4304731320121902</v>
      </c>
      <c r="U2406" s="77">
        <v>233</v>
      </c>
      <c r="V2406" s="77">
        <v>378</v>
      </c>
      <c r="W2406" s="77">
        <v>4.9197999999999999E-2</v>
      </c>
      <c r="X2406" s="77">
        <v>0</v>
      </c>
      <c r="Y2406" s="77">
        <v>0</v>
      </c>
      <c r="Z2406" s="77">
        <v>0</v>
      </c>
      <c r="AA2406" s="77">
        <v>2017.96500034462</v>
      </c>
      <c r="AB2406" s="77">
        <v>3.4796711320121898</v>
      </c>
      <c r="AC2406" s="77">
        <v>3298.96500034462</v>
      </c>
      <c r="AE2406" s="87" t="str">
        <f t="shared" si="373"/>
        <v>International</v>
      </c>
      <c r="AF2406" s="82" t="str">
        <f t="shared" si="374"/>
        <v>student</v>
      </c>
      <c r="AI2406" s="82">
        <f>'GDP per Capita'!N2406</f>
        <v>32154.02</v>
      </c>
      <c r="AJ2406" s="82">
        <f t="shared" si="375"/>
        <v>32154.02</v>
      </c>
      <c r="AK2406" s="82">
        <f t="shared" si="376"/>
        <v>32154.02</v>
      </c>
      <c r="AL2406" s="88">
        <f t="shared" si="377"/>
        <v>0.10259883524189573</v>
      </c>
    </row>
    <row r="2407" spans="1:38">
      <c r="A2407" s="77" t="s">
        <v>90</v>
      </c>
      <c r="B2407" s="77">
        <v>2509</v>
      </c>
      <c r="C2407" s="77">
        <v>1.3408629999999999</v>
      </c>
      <c r="D2407" s="77">
        <v>103.83039182212001</v>
      </c>
      <c r="E2407" s="77" t="s">
        <v>40</v>
      </c>
      <c r="F2407" s="77">
        <v>535</v>
      </c>
      <c r="H2407" s="77" t="s">
        <v>64</v>
      </c>
      <c r="I2407" s="77">
        <v>2015</v>
      </c>
      <c r="J2407" s="77">
        <v>535</v>
      </c>
      <c r="K2407" s="77" t="s">
        <v>573</v>
      </c>
      <c r="L2407" s="77" t="s">
        <v>30</v>
      </c>
      <c r="N2407" s="77">
        <v>0</v>
      </c>
      <c r="O2407" s="77">
        <v>0</v>
      </c>
      <c r="P2407" s="77" t="s">
        <v>12</v>
      </c>
      <c r="Q2407" s="77">
        <v>42.360253399999998</v>
      </c>
      <c r="R2407" s="77">
        <v>-71.058291199999999</v>
      </c>
      <c r="S2407" s="77">
        <v>30257.475265297599</v>
      </c>
      <c r="T2407" s="77">
        <v>4.8414528993178596</v>
      </c>
      <c r="U2407" s="77">
        <v>233</v>
      </c>
      <c r="V2407" s="77">
        <v>574.73181818181797</v>
      </c>
      <c r="W2407" s="77">
        <v>7.4803322727272997E-2</v>
      </c>
      <c r="X2407" s="77">
        <v>1</v>
      </c>
      <c r="Y2407" s="77">
        <v>0</v>
      </c>
      <c r="Z2407" s="77">
        <v>0</v>
      </c>
      <c r="AA2407" s="77">
        <v>2768.5589867747299</v>
      </c>
      <c r="AB2407" s="77">
        <v>4.9162562220451402</v>
      </c>
      <c r="AC2407" s="77">
        <v>4111.2908049565503</v>
      </c>
      <c r="AE2407" s="87" t="str">
        <f t="shared" si="373"/>
        <v>International</v>
      </c>
      <c r="AF2407" s="82" t="str">
        <f t="shared" si="374"/>
        <v>non-student</v>
      </c>
      <c r="AI2407" s="82">
        <f>'GDP per Capita'!N2407</f>
        <v>56679.16</v>
      </c>
      <c r="AJ2407" s="82">
        <f t="shared" si="375"/>
        <v>56679.16</v>
      </c>
      <c r="AK2407" s="82">
        <f t="shared" si="376"/>
        <v>56679.16</v>
      </c>
      <c r="AL2407" s="88">
        <f t="shared" si="377"/>
        <v>7.2536198577335134E-2</v>
      </c>
    </row>
    <row r="2408" spans="1:38">
      <c r="A2408" s="77" t="s">
        <v>564</v>
      </c>
      <c r="B2408" s="77">
        <v>2510</v>
      </c>
      <c r="C2408" s="77">
        <v>54.666666999999997</v>
      </c>
      <c r="D2408" s="77">
        <v>-1.75</v>
      </c>
      <c r="E2408" s="77" t="s">
        <v>37</v>
      </c>
      <c r="F2408" s="77">
        <v>535</v>
      </c>
      <c r="H2408" s="77" t="s">
        <v>64</v>
      </c>
      <c r="I2408" s="77">
        <v>2015</v>
      </c>
      <c r="J2408" s="77">
        <v>535</v>
      </c>
      <c r="K2408" s="77" t="s">
        <v>416</v>
      </c>
      <c r="L2408" s="77" t="s">
        <v>31</v>
      </c>
      <c r="N2408" s="77">
        <v>0</v>
      </c>
      <c r="O2408" s="77">
        <v>0</v>
      </c>
      <c r="P2408" s="77" t="s">
        <v>12</v>
      </c>
      <c r="Q2408" s="77">
        <v>42.360253399999998</v>
      </c>
      <c r="R2408" s="77">
        <v>-71.058291199999999</v>
      </c>
      <c r="S2408" s="77">
        <v>10122.9216853342</v>
      </c>
      <c r="T2408" s="77">
        <v>1.58992393052605</v>
      </c>
      <c r="U2408" s="77">
        <v>233</v>
      </c>
      <c r="V2408" s="77">
        <v>756</v>
      </c>
      <c r="W2408" s="77">
        <v>9.8395999999999997E-2</v>
      </c>
      <c r="X2408" s="77">
        <v>0</v>
      </c>
      <c r="Y2408" s="77">
        <v>0</v>
      </c>
      <c r="Z2408" s="77">
        <v>0</v>
      </c>
      <c r="AA2408" s="77">
        <v>1062.9067769600899</v>
      </c>
      <c r="AB2408" s="77">
        <v>1.6883199305260499</v>
      </c>
      <c r="AC2408" s="77">
        <v>2586.9067769600902</v>
      </c>
      <c r="AE2408" s="87" t="str">
        <f t="shared" si="373"/>
        <v>International</v>
      </c>
      <c r="AF2408" s="82" t="str">
        <f t="shared" si="374"/>
        <v>non-student</v>
      </c>
      <c r="AI2408" s="82">
        <f>'GDP per Capita'!N2408</f>
        <v>40800.480000000003</v>
      </c>
      <c r="AJ2408" s="82">
        <f t="shared" si="375"/>
        <v>40800.480000000003</v>
      </c>
      <c r="AK2408" s="82">
        <f t="shared" si="376"/>
        <v>40800.480000000003</v>
      </c>
      <c r="AL2408" s="88">
        <f t="shared" si="377"/>
        <v>6.3403831939234295E-2</v>
      </c>
    </row>
    <row r="2409" spans="1:38">
      <c r="A2409" s="77" t="s">
        <v>254</v>
      </c>
      <c r="B2409" s="77">
        <v>2511</v>
      </c>
      <c r="C2409" s="77">
        <v>41.805813700000002</v>
      </c>
      <c r="D2409" s="77">
        <v>-72.254236010227999</v>
      </c>
      <c r="E2409" s="77" t="s">
        <v>38</v>
      </c>
      <c r="F2409" s="77">
        <v>166</v>
      </c>
      <c r="H2409" s="77" t="s">
        <v>65</v>
      </c>
      <c r="I2409" s="77">
        <v>2015</v>
      </c>
      <c r="J2409" s="77">
        <v>166</v>
      </c>
      <c r="K2409" s="77" t="s">
        <v>29</v>
      </c>
      <c r="L2409" s="77" t="s">
        <v>29</v>
      </c>
      <c r="N2409" s="77">
        <v>0</v>
      </c>
      <c r="O2409" s="77">
        <v>0</v>
      </c>
      <c r="P2409" s="77" t="s">
        <v>12</v>
      </c>
      <c r="Q2409" s="77">
        <v>42.360253399999998</v>
      </c>
      <c r="R2409" s="77">
        <v>-71.058291199999999</v>
      </c>
      <c r="S2409" s="77">
        <v>232.735565308888</v>
      </c>
      <c r="T2409" s="77">
        <v>0.19236321640892601</v>
      </c>
      <c r="U2409" s="77">
        <v>233</v>
      </c>
      <c r="V2409" s="77">
        <v>378</v>
      </c>
      <c r="W2409" s="77">
        <v>4.9197999999999999E-2</v>
      </c>
      <c r="X2409" s="77">
        <v>0</v>
      </c>
      <c r="Y2409" s="77">
        <v>0</v>
      </c>
      <c r="Z2409" s="77">
        <v>0</v>
      </c>
      <c r="AA2409" s="77">
        <v>44.6852285393066</v>
      </c>
      <c r="AB2409" s="77">
        <v>0.241561216408926</v>
      </c>
      <c r="AC2409" s="77">
        <v>821.68522853930597</v>
      </c>
      <c r="AE2409" s="87" t="str">
        <f t="shared" si="373"/>
        <v>Domestic</v>
      </c>
      <c r="AF2409" s="82" t="str">
        <f t="shared" si="374"/>
        <v>student</v>
      </c>
      <c r="AI2409" s="82">
        <f>'GDP per Capita'!N2409</f>
        <v>63809.64</v>
      </c>
      <c r="AJ2409" s="82">
        <f t="shared" si="375"/>
        <v>63809.64</v>
      </c>
      <c r="AK2409" s="82">
        <f t="shared" si="376"/>
        <v>63809.64</v>
      </c>
      <c r="AL2409" s="88">
        <f t="shared" si="377"/>
        <v>1.2877133118746728E-2</v>
      </c>
    </row>
    <row r="2410" spans="1:38">
      <c r="A2410" s="77" t="s">
        <v>266</v>
      </c>
      <c r="B2410" s="77">
        <v>2512</v>
      </c>
      <c r="C2410" s="77">
        <v>34.685074899999996</v>
      </c>
      <c r="D2410" s="77">
        <v>-82.836411099999907</v>
      </c>
      <c r="E2410" s="77" t="s">
        <v>38</v>
      </c>
      <c r="F2410" s="77">
        <v>166</v>
      </c>
      <c r="H2410" s="77" t="s">
        <v>65</v>
      </c>
      <c r="I2410" s="77">
        <v>2015</v>
      </c>
      <c r="J2410" s="77">
        <v>166</v>
      </c>
      <c r="K2410" s="77" t="s">
        <v>29</v>
      </c>
      <c r="L2410" s="77" t="s">
        <v>29</v>
      </c>
      <c r="N2410" s="77">
        <v>0</v>
      </c>
      <c r="O2410" s="77">
        <v>0</v>
      </c>
      <c r="P2410" s="77" t="s">
        <v>12</v>
      </c>
      <c r="Q2410" s="77">
        <v>42.360253399999998</v>
      </c>
      <c r="R2410" s="77">
        <v>-71.058291199999999</v>
      </c>
      <c r="S2410" s="77">
        <v>2662.5121939757</v>
      </c>
      <c r="T2410" s="77">
        <v>0.51320252556020196</v>
      </c>
      <c r="U2410" s="77">
        <v>233</v>
      </c>
      <c r="V2410" s="77">
        <v>378</v>
      </c>
      <c r="W2410" s="77">
        <v>4.9197999999999999E-2</v>
      </c>
      <c r="X2410" s="77">
        <v>0</v>
      </c>
      <c r="Y2410" s="77">
        <v>0</v>
      </c>
      <c r="Z2410" s="77">
        <v>0</v>
      </c>
      <c r="AA2410" s="77">
        <v>511.20234124333501</v>
      </c>
      <c r="AB2410" s="77">
        <v>0.56240052556020204</v>
      </c>
      <c r="AC2410" s="77">
        <v>1288.20234124333</v>
      </c>
      <c r="AE2410" s="87" t="str">
        <f t="shared" si="373"/>
        <v>Domestic</v>
      </c>
      <c r="AF2410" s="82" t="str">
        <f t="shared" si="374"/>
        <v>student</v>
      </c>
      <c r="AI2410" s="82">
        <f>'GDP per Capita'!N2410</f>
        <v>63809.64</v>
      </c>
      <c r="AJ2410" s="82">
        <f t="shared" si="375"/>
        <v>63809.64</v>
      </c>
      <c r="AK2410" s="82">
        <f t="shared" si="376"/>
        <v>63809.64</v>
      </c>
      <c r="AL2410" s="88">
        <f t="shared" si="377"/>
        <v>2.0188208885731529E-2</v>
      </c>
    </row>
    <row r="2411" spans="1:38">
      <c r="A2411" s="77" t="s">
        <v>387</v>
      </c>
      <c r="B2411" s="77">
        <v>2513</v>
      </c>
      <c r="C2411" s="77">
        <v>42.3750997</v>
      </c>
      <c r="D2411" s="77">
        <v>-71.105615700000001</v>
      </c>
      <c r="E2411" s="77" t="s">
        <v>43</v>
      </c>
      <c r="F2411" s="77">
        <v>166</v>
      </c>
      <c r="H2411" s="77" t="s">
        <v>65</v>
      </c>
      <c r="I2411" s="77">
        <v>2015</v>
      </c>
      <c r="J2411" s="77">
        <v>166</v>
      </c>
      <c r="K2411" s="77" t="s">
        <v>29</v>
      </c>
      <c r="L2411" s="77" t="s">
        <v>29</v>
      </c>
      <c r="N2411" s="77">
        <v>0</v>
      </c>
      <c r="O2411" s="77">
        <v>1</v>
      </c>
      <c r="P2411" s="77" t="s">
        <v>12</v>
      </c>
      <c r="Q2411" s="77">
        <v>42.360253399999998</v>
      </c>
      <c r="R2411" s="77">
        <v>-71.058291199999999</v>
      </c>
      <c r="S2411" s="77">
        <v>8.4477991766334704</v>
      </c>
      <c r="T2411" s="77">
        <v>0</v>
      </c>
      <c r="U2411" s="77">
        <v>0</v>
      </c>
      <c r="V2411" s="77">
        <v>0</v>
      </c>
      <c r="W2411" s="77">
        <v>0</v>
      </c>
      <c r="X2411" s="77">
        <v>0</v>
      </c>
      <c r="Y2411" s="77">
        <v>0</v>
      </c>
      <c r="Z2411" s="77">
        <v>0</v>
      </c>
      <c r="AA2411" s="77">
        <v>0</v>
      </c>
      <c r="AB2411" s="77">
        <v>0</v>
      </c>
      <c r="AC2411" s="77">
        <v>166</v>
      </c>
      <c r="AE2411" s="87" t="str">
        <f t="shared" si="373"/>
        <v>Domestic</v>
      </c>
      <c r="AF2411" s="82" t="str">
        <f t="shared" si="374"/>
        <v>non-student</v>
      </c>
      <c r="AI2411" s="82">
        <f>'GDP per Capita'!N2411</f>
        <v>63809.64</v>
      </c>
      <c r="AJ2411" s="82">
        <f t="shared" si="375"/>
        <v>63809.64</v>
      </c>
      <c r="AK2411" s="82">
        <f t="shared" si="376"/>
        <v>63809.64</v>
      </c>
      <c r="AL2411" s="88">
        <f t="shared" si="377"/>
        <v>2.6014878002759458E-3</v>
      </c>
    </row>
    <row r="2412" spans="1:38">
      <c r="A2412" s="77" t="s">
        <v>237</v>
      </c>
      <c r="B2412" s="77">
        <v>2514</v>
      </c>
      <c r="C2412" s="77">
        <v>42.296686100000002</v>
      </c>
      <c r="D2412" s="77">
        <v>-89.621227099999999</v>
      </c>
      <c r="E2412" s="77" t="s">
        <v>42</v>
      </c>
      <c r="F2412" s="77">
        <v>475</v>
      </c>
      <c r="H2412" s="77" t="s">
        <v>66</v>
      </c>
      <c r="I2412" s="77">
        <v>2015</v>
      </c>
      <c r="J2412" s="77">
        <v>475</v>
      </c>
      <c r="K2412" s="77" t="s">
        <v>29</v>
      </c>
      <c r="L2412" s="77" t="s">
        <v>29</v>
      </c>
      <c r="N2412" s="77">
        <v>0</v>
      </c>
      <c r="O2412" s="77">
        <v>0</v>
      </c>
      <c r="P2412" s="77" t="s">
        <v>12</v>
      </c>
      <c r="Q2412" s="77">
        <v>42.360253399999998</v>
      </c>
      <c r="R2412" s="77">
        <v>-71.058291199999999</v>
      </c>
      <c r="S2412" s="77">
        <v>3045.92334111129</v>
      </c>
      <c r="T2412" s="77">
        <v>0.57023589221873505</v>
      </c>
      <c r="U2412" s="77">
        <v>233</v>
      </c>
      <c r="V2412" s="77">
        <v>756</v>
      </c>
      <c r="W2412" s="77">
        <v>9.8395999999999997E-2</v>
      </c>
      <c r="X2412" s="77">
        <v>0</v>
      </c>
      <c r="Y2412" s="77">
        <v>0</v>
      </c>
      <c r="Z2412" s="77">
        <v>0</v>
      </c>
      <c r="AA2412" s="77">
        <v>584.817281493368</v>
      </c>
      <c r="AB2412" s="77">
        <v>0.66863189221873498</v>
      </c>
      <c r="AC2412" s="77">
        <v>2048.81728149336</v>
      </c>
      <c r="AE2412" s="87" t="str">
        <f t="shared" si="373"/>
        <v>Domestic</v>
      </c>
      <c r="AF2412" s="82" t="str">
        <f t="shared" si="374"/>
        <v>non-student</v>
      </c>
      <c r="AI2412" s="82">
        <f>'GDP per Capita'!N2412</f>
        <v>63809.64</v>
      </c>
      <c r="AJ2412" s="82">
        <f t="shared" si="375"/>
        <v>63809.64</v>
      </c>
      <c r="AK2412" s="82">
        <f t="shared" si="376"/>
        <v>63809.64</v>
      </c>
      <c r="AL2412" s="88">
        <f t="shared" si="377"/>
        <v>3.2108272065057258E-2</v>
      </c>
    </row>
    <row r="2413" spans="1:38">
      <c r="A2413" s="77" t="s">
        <v>100</v>
      </c>
      <c r="B2413" s="77">
        <v>2515</v>
      </c>
      <c r="C2413" s="77">
        <v>33.425505600000001</v>
      </c>
      <c r="D2413" s="77">
        <v>-111.94001249999999</v>
      </c>
      <c r="E2413" s="77" t="s">
        <v>38</v>
      </c>
      <c r="F2413" s="77">
        <v>266</v>
      </c>
      <c r="H2413" s="77" t="s">
        <v>65</v>
      </c>
      <c r="I2413" s="77">
        <v>2015</v>
      </c>
      <c r="J2413" s="77">
        <v>266</v>
      </c>
      <c r="K2413" s="77" t="s">
        <v>29</v>
      </c>
      <c r="L2413" s="77" t="s">
        <v>29</v>
      </c>
      <c r="N2413" s="77">
        <v>0</v>
      </c>
      <c r="O2413" s="77">
        <v>0</v>
      </c>
      <c r="P2413" s="77" t="s">
        <v>12</v>
      </c>
      <c r="Q2413" s="77">
        <v>42.360253399999998</v>
      </c>
      <c r="R2413" s="77">
        <v>-71.058291199999999</v>
      </c>
      <c r="S2413" s="77">
        <v>7367.9007472103003</v>
      </c>
      <c r="T2413" s="77">
        <v>1.2005821000619401</v>
      </c>
      <c r="U2413" s="77">
        <v>233</v>
      </c>
      <c r="V2413" s="77">
        <v>378</v>
      </c>
      <c r="W2413" s="77">
        <v>4.9197999999999999E-2</v>
      </c>
      <c r="X2413" s="77">
        <v>0</v>
      </c>
      <c r="Y2413" s="77">
        <v>0</v>
      </c>
      <c r="Z2413" s="77">
        <v>0</v>
      </c>
      <c r="AA2413" s="77">
        <v>884.14808966523697</v>
      </c>
      <c r="AB2413" s="77">
        <v>1.24978010006194</v>
      </c>
      <c r="AC2413" s="77">
        <v>1761.1480896652299</v>
      </c>
      <c r="AE2413" s="87" t="str">
        <f t="shared" si="373"/>
        <v>Domestic</v>
      </c>
      <c r="AF2413" s="82" t="str">
        <f t="shared" si="374"/>
        <v>student</v>
      </c>
      <c r="AI2413" s="82">
        <f>'GDP per Capita'!N2413</f>
        <v>63809.64</v>
      </c>
      <c r="AJ2413" s="82">
        <f t="shared" si="375"/>
        <v>63809.64</v>
      </c>
      <c r="AK2413" s="82">
        <f t="shared" si="376"/>
        <v>63809.64</v>
      </c>
      <c r="AL2413" s="88">
        <f t="shared" si="377"/>
        <v>2.7600031745442066E-2</v>
      </c>
    </row>
    <row r="2414" spans="1:38">
      <c r="A2414" s="77" t="s">
        <v>275</v>
      </c>
      <c r="B2414" s="77">
        <v>2516</v>
      </c>
      <c r="C2414" s="77">
        <v>35.004709599999998</v>
      </c>
      <c r="D2414" s="77">
        <v>135.8686739</v>
      </c>
      <c r="E2414" s="77" t="s">
        <v>42</v>
      </c>
      <c r="F2414" s="77">
        <v>535</v>
      </c>
      <c r="H2414" s="77" t="s">
        <v>64</v>
      </c>
      <c r="I2414" s="77">
        <v>2015</v>
      </c>
      <c r="J2414" s="77">
        <v>535</v>
      </c>
      <c r="K2414" s="77" t="s">
        <v>585</v>
      </c>
      <c r="L2414" s="77" t="s">
        <v>30</v>
      </c>
      <c r="N2414" s="77">
        <v>0</v>
      </c>
      <c r="O2414" s="77">
        <v>0</v>
      </c>
      <c r="P2414" s="77" t="s">
        <v>12</v>
      </c>
      <c r="Q2414" s="77">
        <v>42.360253399999998</v>
      </c>
      <c r="R2414" s="77">
        <v>-71.058291199999999</v>
      </c>
      <c r="S2414" s="77">
        <v>21973.890298941398</v>
      </c>
      <c r="T2414" s="77">
        <v>3.4172355245329298</v>
      </c>
      <c r="U2414" s="77">
        <v>233</v>
      </c>
      <c r="V2414" s="77">
        <v>756</v>
      </c>
      <c r="W2414" s="77">
        <v>9.8395999999999997E-2</v>
      </c>
      <c r="X2414" s="77">
        <v>0</v>
      </c>
      <c r="Y2414" s="77">
        <v>0</v>
      </c>
      <c r="Z2414" s="77">
        <v>0</v>
      </c>
      <c r="AA2414" s="77">
        <v>2010.6109623531399</v>
      </c>
      <c r="AB2414" s="77">
        <v>3.5156315245329299</v>
      </c>
      <c r="AC2414" s="77">
        <v>3534.6109623531402</v>
      </c>
      <c r="AE2414" s="87" t="str">
        <f t="shared" si="373"/>
        <v>International</v>
      </c>
      <c r="AF2414" s="82" t="str">
        <f t="shared" si="374"/>
        <v>non-student</v>
      </c>
      <c r="AI2414" s="82">
        <f>'GDP per Capita'!N2414</f>
        <v>41314.410000000003</v>
      </c>
      <c r="AJ2414" s="82">
        <f t="shared" si="375"/>
        <v>41314.410000000003</v>
      </c>
      <c r="AK2414" s="82">
        <f t="shared" si="376"/>
        <v>41314.410000000003</v>
      </c>
      <c r="AL2414" s="88">
        <f t="shared" si="377"/>
        <v>8.5553949877370625E-2</v>
      </c>
    </row>
    <row r="2415" spans="1:38">
      <c r="A2415" s="77" t="s">
        <v>565</v>
      </c>
      <c r="B2415" s="77">
        <v>2517</v>
      </c>
      <c r="C2415" s="77">
        <v>30.271128600000001</v>
      </c>
      <c r="D2415" s="77">
        <v>-97.743699500000005</v>
      </c>
      <c r="E2415" s="77" t="s">
        <v>38</v>
      </c>
      <c r="F2415" s="77">
        <v>146</v>
      </c>
      <c r="H2415" s="77" t="s">
        <v>61</v>
      </c>
      <c r="I2415" s="77">
        <v>2015</v>
      </c>
      <c r="J2415" s="77">
        <v>146</v>
      </c>
      <c r="K2415" s="77" t="s">
        <v>29</v>
      </c>
      <c r="L2415" s="77" t="s">
        <v>29</v>
      </c>
      <c r="N2415" s="77">
        <v>0</v>
      </c>
      <c r="O2415" s="77">
        <v>0</v>
      </c>
      <c r="P2415" s="77" t="s">
        <v>12</v>
      </c>
      <c r="Q2415" s="77">
        <v>42.360253399999998</v>
      </c>
      <c r="R2415" s="77">
        <v>-71.058291199999999</v>
      </c>
      <c r="S2415" s="77">
        <v>5452.0147000607003</v>
      </c>
      <c r="T2415" s="77">
        <v>0.93771285877236699</v>
      </c>
      <c r="U2415" s="77">
        <v>233</v>
      </c>
      <c r="V2415" s="77">
        <v>378</v>
      </c>
      <c r="W2415" s="77">
        <v>4.9197999999999999E-2</v>
      </c>
      <c r="X2415" s="77">
        <v>0</v>
      </c>
      <c r="Y2415" s="77">
        <v>0</v>
      </c>
      <c r="Z2415" s="77">
        <v>0</v>
      </c>
      <c r="AA2415" s="77">
        <v>654.24176400728402</v>
      </c>
      <c r="AB2415" s="77">
        <v>0.98691085877236695</v>
      </c>
      <c r="AC2415" s="77">
        <v>1411.2417640072799</v>
      </c>
      <c r="AE2415" s="87" t="str">
        <f t="shared" si="373"/>
        <v>Domestic</v>
      </c>
      <c r="AF2415" s="82" t="str">
        <f t="shared" si="374"/>
        <v>student</v>
      </c>
      <c r="AI2415" s="82">
        <f>'GDP per Capita'!N2415</f>
        <v>63809.64</v>
      </c>
      <c r="AJ2415" s="82">
        <f t="shared" si="375"/>
        <v>63809.64</v>
      </c>
      <c r="AK2415" s="82">
        <f t="shared" si="376"/>
        <v>63809.64</v>
      </c>
      <c r="AL2415" s="88">
        <f t="shared" si="377"/>
        <v>2.2116435134366532E-2</v>
      </c>
    </row>
    <row r="2416" spans="1:38">
      <c r="A2416" s="77" t="s">
        <v>125</v>
      </c>
      <c r="B2416" s="77">
        <v>2518</v>
      </c>
      <c r="C2416" s="77">
        <v>42.3750997</v>
      </c>
      <c r="D2416" s="77">
        <v>-71.105615700000001</v>
      </c>
      <c r="E2416" s="77" t="s">
        <v>42</v>
      </c>
      <c r="F2416" s="77">
        <v>475</v>
      </c>
      <c r="H2416" s="77" t="s">
        <v>66</v>
      </c>
      <c r="I2416" s="77">
        <v>2015</v>
      </c>
      <c r="J2416" s="77">
        <v>475</v>
      </c>
      <c r="K2416" s="77" t="s">
        <v>29</v>
      </c>
      <c r="L2416" s="77" t="s">
        <v>29</v>
      </c>
      <c r="N2416" s="77">
        <v>0</v>
      </c>
      <c r="O2416" s="77">
        <v>1</v>
      </c>
      <c r="P2416" s="77" t="s">
        <v>12</v>
      </c>
      <c r="Q2416" s="77">
        <v>42.360253399999998</v>
      </c>
      <c r="R2416" s="77">
        <v>-71.058291199999999</v>
      </c>
      <c r="S2416" s="77">
        <v>8.4477991766334704</v>
      </c>
      <c r="T2416" s="77">
        <v>0</v>
      </c>
      <c r="U2416" s="77">
        <v>0</v>
      </c>
      <c r="V2416" s="77">
        <v>0</v>
      </c>
      <c r="W2416" s="77">
        <v>0</v>
      </c>
      <c r="X2416" s="77">
        <v>0</v>
      </c>
      <c r="Y2416" s="77">
        <v>0</v>
      </c>
      <c r="Z2416" s="77">
        <v>0</v>
      </c>
      <c r="AA2416" s="77">
        <v>0</v>
      </c>
      <c r="AB2416" s="77">
        <v>0</v>
      </c>
      <c r="AC2416" s="77">
        <v>475</v>
      </c>
      <c r="AE2416" s="87" t="str">
        <f t="shared" si="373"/>
        <v>Domestic</v>
      </c>
      <c r="AF2416" s="82" t="str">
        <f t="shared" si="374"/>
        <v>non-student</v>
      </c>
      <c r="AI2416" s="82">
        <f>'GDP per Capita'!N2416</f>
        <v>63809.64</v>
      </c>
      <c r="AJ2416" s="82">
        <f t="shared" si="375"/>
        <v>63809.64</v>
      </c>
      <c r="AK2416" s="82">
        <f t="shared" si="376"/>
        <v>63809.64</v>
      </c>
      <c r="AL2416" s="88">
        <f t="shared" si="377"/>
        <v>7.4440162959703267E-3</v>
      </c>
    </row>
    <row r="2417" spans="1:38">
      <c r="A2417" s="77" t="s">
        <v>278</v>
      </c>
      <c r="B2417" s="77">
        <v>2519</v>
      </c>
      <c r="C2417" s="77">
        <v>42.735541599999998</v>
      </c>
      <c r="D2417" s="77">
        <v>-84.485246900000007</v>
      </c>
      <c r="E2417" s="77" t="s">
        <v>38</v>
      </c>
      <c r="F2417" s="77">
        <v>166</v>
      </c>
      <c r="H2417" s="77" t="s">
        <v>65</v>
      </c>
      <c r="I2417" s="77">
        <v>2015</v>
      </c>
      <c r="J2417" s="77">
        <v>166</v>
      </c>
      <c r="K2417" s="77" t="s">
        <v>29</v>
      </c>
      <c r="L2417" s="77" t="s">
        <v>29</v>
      </c>
      <c r="N2417" s="77">
        <v>0</v>
      </c>
      <c r="O2417" s="77">
        <v>0</v>
      </c>
      <c r="P2417" s="77" t="s">
        <v>12</v>
      </c>
      <c r="Q2417" s="77">
        <v>42.360253399999998</v>
      </c>
      <c r="R2417" s="77">
        <v>-71.058291199999999</v>
      </c>
      <c r="S2417" s="77">
        <v>2199.10242676596</v>
      </c>
      <c r="T2417" s="77">
        <v>0.45201168694097299</v>
      </c>
      <c r="U2417" s="77">
        <v>233</v>
      </c>
      <c r="V2417" s="77">
        <v>378</v>
      </c>
      <c r="W2417" s="77">
        <v>4.9197999999999999E-2</v>
      </c>
      <c r="X2417" s="77">
        <v>0</v>
      </c>
      <c r="Y2417" s="77">
        <v>0</v>
      </c>
      <c r="Z2417" s="77">
        <v>0</v>
      </c>
      <c r="AA2417" s="77">
        <v>422.22766593906499</v>
      </c>
      <c r="AB2417" s="77">
        <v>0.50120968694097301</v>
      </c>
      <c r="AC2417" s="77">
        <v>1199.22766593906</v>
      </c>
      <c r="AE2417" s="87" t="str">
        <f t="shared" si="373"/>
        <v>Domestic</v>
      </c>
      <c r="AF2417" s="82" t="str">
        <f t="shared" si="374"/>
        <v>student</v>
      </c>
      <c r="AI2417" s="82">
        <f>'GDP per Capita'!N2417</f>
        <v>63809.64</v>
      </c>
      <c r="AJ2417" s="82">
        <f t="shared" si="375"/>
        <v>63809.64</v>
      </c>
      <c r="AK2417" s="82">
        <f t="shared" si="376"/>
        <v>63809.64</v>
      </c>
      <c r="AL2417" s="88">
        <f t="shared" si="377"/>
        <v>1.8793832184902784E-2</v>
      </c>
    </row>
    <row r="2418" spans="1:38">
      <c r="A2418" s="77" t="s">
        <v>494</v>
      </c>
      <c r="B2418" s="77">
        <v>2520</v>
      </c>
      <c r="C2418" s="77">
        <v>43.2779436</v>
      </c>
      <c r="D2418" s="77">
        <v>-71.673788599999995</v>
      </c>
      <c r="E2418" s="77" t="s">
        <v>38</v>
      </c>
      <c r="F2418" s="77">
        <v>146</v>
      </c>
      <c r="H2418" s="77" t="s">
        <v>61</v>
      </c>
      <c r="I2418" s="77">
        <v>2015</v>
      </c>
      <c r="J2418" s="77">
        <v>146</v>
      </c>
      <c r="K2418" s="77" t="s">
        <v>29</v>
      </c>
      <c r="L2418" s="77" t="s">
        <v>29</v>
      </c>
      <c r="N2418" s="77">
        <v>0</v>
      </c>
      <c r="O2418" s="77">
        <v>0</v>
      </c>
      <c r="P2418" s="77" t="s">
        <v>12</v>
      </c>
      <c r="Q2418" s="77">
        <v>42.360253399999998</v>
      </c>
      <c r="R2418" s="77">
        <v>-71.058291199999999</v>
      </c>
      <c r="S2418" s="77">
        <v>227.443658982317</v>
      </c>
      <c r="T2418" s="77">
        <v>0.19166444782671199</v>
      </c>
      <c r="U2418" s="77">
        <v>233</v>
      </c>
      <c r="V2418" s="77">
        <v>378</v>
      </c>
      <c r="W2418" s="77">
        <v>4.9197999999999999E-2</v>
      </c>
      <c r="X2418" s="77">
        <v>0</v>
      </c>
      <c r="Y2418" s="77">
        <v>0</v>
      </c>
      <c r="Z2418" s="77">
        <v>0</v>
      </c>
      <c r="AA2418" s="77">
        <v>43.669182524604899</v>
      </c>
      <c r="AB2418" s="77">
        <v>0.24086244782671201</v>
      </c>
      <c r="AC2418" s="77">
        <v>800.66918252460403</v>
      </c>
      <c r="AE2418" s="87" t="str">
        <f t="shared" si="373"/>
        <v>Domestic</v>
      </c>
      <c r="AF2418" s="82" t="str">
        <f t="shared" si="374"/>
        <v>student</v>
      </c>
      <c r="AI2418" s="82">
        <f>'GDP per Capita'!N2418</f>
        <v>63809.64</v>
      </c>
      <c r="AJ2418" s="82">
        <f t="shared" si="375"/>
        <v>63809.64</v>
      </c>
      <c r="AK2418" s="82">
        <f t="shared" si="376"/>
        <v>63809.64</v>
      </c>
      <c r="AL2418" s="88">
        <f t="shared" si="377"/>
        <v>1.2547777773461879E-2</v>
      </c>
    </row>
    <row r="2419" spans="1:38">
      <c r="A2419" s="77" t="s">
        <v>109</v>
      </c>
      <c r="B2419" s="77">
        <v>2521</v>
      </c>
      <c r="C2419" s="77">
        <v>42.262593199999998</v>
      </c>
      <c r="D2419" s="77">
        <v>-71.802293399999996</v>
      </c>
      <c r="E2419" s="77" t="s">
        <v>38</v>
      </c>
      <c r="F2419" s="77">
        <v>166</v>
      </c>
      <c r="H2419" s="77" t="s">
        <v>65</v>
      </c>
      <c r="I2419" s="77">
        <v>2015</v>
      </c>
      <c r="J2419" s="77">
        <v>166</v>
      </c>
      <c r="K2419" s="77" t="s">
        <v>29</v>
      </c>
      <c r="L2419" s="77" t="s">
        <v>29</v>
      </c>
      <c r="N2419" s="77">
        <v>0</v>
      </c>
      <c r="O2419" s="77">
        <v>1</v>
      </c>
      <c r="P2419" s="77" t="s">
        <v>12</v>
      </c>
      <c r="Q2419" s="77">
        <v>42.360253399999998</v>
      </c>
      <c r="R2419" s="77">
        <v>-71.058291199999999</v>
      </c>
      <c r="S2419" s="77">
        <v>124.268437429158</v>
      </c>
      <c r="T2419" s="77">
        <v>0</v>
      </c>
      <c r="U2419" s="77">
        <v>0</v>
      </c>
      <c r="V2419" s="77">
        <v>0</v>
      </c>
      <c r="W2419" s="77">
        <v>0</v>
      </c>
      <c r="X2419" s="77">
        <v>0</v>
      </c>
      <c r="Y2419" s="77">
        <v>0</v>
      </c>
      <c r="Z2419" s="77">
        <v>0</v>
      </c>
      <c r="AA2419" s="77">
        <v>0</v>
      </c>
      <c r="AB2419" s="77">
        <v>0</v>
      </c>
      <c r="AC2419" s="77">
        <v>166</v>
      </c>
      <c r="AE2419" s="87" t="str">
        <f t="shared" si="373"/>
        <v>Domestic</v>
      </c>
      <c r="AF2419" s="82" t="str">
        <f t="shared" si="374"/>
        <v>student</v>
      </c>
      <c r="AI2419" s="82">
        <f>'GDP per Capita'!N2419</f>
        <v>63809.64</v>
      </c>
      <c r="AJ2419" s="82">
        <f t="shared" si="375"/>
        <v>63809.64</v>
      </c>
      <c r="AK2419" s="82">
        <f t="shared" si="376"/>
        <v>63809.64</v>
      </c>
      <c r="AL2419" s="88">
        <f t="shared" si="377"/>
        <v>2.6014878002759458E-3</v>
      </c>
    </row>
    <row r="2420" spans="1:38">
      <c r="A2420" s="77" t="s">
        <v>100</v>
      </c>
      <c r="B2420" s="77">
        <v>2522</v>
      </c>
      <c r="C2420" s="77">
        <v>33.425505600000001</v>
      </c>
      <c r="D2420" s="77">
        <v>-111.94001249999999</v>
      </c>
      <c r="E2420" s="77" t="s">
        <v>38</v>
      </c>
      <c r="F2420" s="77">
        <v>166</v>
      </c>
      <c r="H2420" s="77" t="s">
        <v>65</v>
      </c>
      <c r="I2420" s="77">
        <v>2015</v>
      </c>
      <c r="J2420" s="77">
        <v>166</v>
      </c>
      <c r="K2420" s="77" t="s">
        <v>29</v>
      </c>
      <c r="L2420" s="77" t="s">
        <v>29</v>
      </c>
      <c r="N2420" s="77">
        <v>0</v>
      </c>
      <c r="O2420" s="77">
        <v>0</v>
      </c>
      <c r="P2420" s="77" t="s">
        <v>12</v>
      </c>
      <c r="Q2420" s="77">
        <v>42.360253399999998</v>
      </c>
      <c r="R2420" s="77">
        <v>-71.058291199999999</v>
      </c>
      <c r="S2420" s="77">
        <v>7367.9007472103003</v>
      </c>
      <c r="T2420" s="77">
        <v>1.2005821000619401</v>
      </c>
      <c r="U2420" s="77">
        <v>233</v>
      </c>
      <c r="V2420" s="77">
        <v>378</v>
      </c>
      <c r="W2420" s="77">
        <v>4.9197999999999999E-2</v>
      </c>
      <c r="X2420" s="77">
        <v>0</v>
      </c>
      <c r="Y2420" s="77">
        <v>0</v>
      </c>
      <c r="Z2420" s="77">
        <v>0</v>
      </c>
      <c r="AA2420" s="77">
        <v>884.14808966523697</v>
      </c>
      <c r="AB2420" s="77">
        <v>1.24978010006194</v>
      </c>
      <c r="AC2420" s="77">
        <v>1661.1480896652299</v>
      </c>
      <c r="AE2420" s="87" t="str">
        <f t="shared" si="373"/>
        <v>Domestic</v>
      </c>
      <c r="AF2420" s="82" t="str">
        <f t="shared" si="374"/>
        <v>student</v>
      </c>
      <c r="AI2420" s="82">
        <f>'GDP per Capita'!N2420</f>
        <v>63809.64</v>
      </c>
      <c r="AJ2420" s="82">
        <f t="shared" si="375"/>
        <v>63809.64</v>
      </c>
      <c r="AK2420" s="82">
        <f t="shared" si="376"/>
        <v>63809.64</v>
      </c>
      <c r="AL2420" s="88">
        <f t="shared" si="377"/>
        <v>2.6032870419974631E-2</v>
      </c>
    </row>
    <row r="2421" spans="1:38">
      <c r="A2421" s="77" t="s">
        <v>566</v>
      </c>
      <c r="B2421" s="77">
        <v>2523</v>
      </c>
      <c r="C2421" s="77">
        <v>35.788304599999996</v>
      </c>
      <c r="D2421" s="77">
        <v>-78.781196399999999</v>
      </c>
      <c r="E2421" s="77" t="s">
        <v>42</v>
      </c>
      <c r="F2421" s="77">
        <v>635</v>
      </c>
      <c r="H2421" s="77" t="s">
        <v>64</v>
      </c>
      <c r="I2421" s="77">
        <v>2015</v>
      </c>
      <c r="J2421" s="77">
        <v>635</v>
      </c>
      <c r="K2421" s="77" t="s">
        <v>29</v>
      </c>
      <c r="L2421" s="77" t="s">
        <v>29</v>
      </c>
      <c r="N2421" s="77">
        <v>0</v>
      </c>
      <c r="O2421" s="77">
        <v>0</v>
      </c>
      <c r="P2421" s="77" t="s">
        <v>12</v>
      </c>
      <c r="Q2421" s="77">
        <v>42.360253399999998</v>
      </c>
      <c r="R2421" s="77">
        <v>-71.058291199999999</v>
      </c>
      <c r="S2421" s="77">
        <v>1976.61775572595</v>
      </c>
      <c r="T2421" s="77">
        <v>0.422633748528423</v>
      </c>
      <c r="U2421" s="77">
        <v>233</v>
      </c>
      <c r="V2421" s="77">
        <v>756</v>
      </c>
      <c r="W2421" s="77">
        <v>9.8395999999999997E-2</v>
      </c>
      <c r="X2421" s="77">
        <v>0</v>
      </c>
      <c r="Y2421" s="77">
        <v>0</v>
      </c>
      <c r="Z2421" s="77">
        <v>0</v>
      </c>
      <c r="AA2421" s="77">
        <v>379.51060909938298</v>
      </c>
      <c r="AB2421" s="77">
        <v>0.52102974852842299</v>
      </c>
      <c r="AC2421" s="77">
        <v>2003.51060909938</v>
      </c>
      <c r="AE2421" s="87" t="str">
        <f t="shared" si="373"/>
        <v>Domestic</v>
      </c>
      <c r="AF2421" s="82" t="str">
        <f t="shared" si="374"/>
        <v>non-student</v>
      </c>
      <c r="AI2421" s="82">
        <f>'GDP per Capita'!N2421</f>
        <v>63809.64</v>
      </c>
      <c r="AJ2421" s="82">
        <f t="shared" si="375"/>
        <v>63809.64</v>
      </c>
      <c r="AK2421" s="82">
        <f t="shared" si="376"/>
        <v>63809.64</v>
      </c>
      <c r="AL2421" s="88">
        <f t="shared" si="377"/>
        <v>3.1398243417442566E-2</v>
      </c>
    </row>
    <row r="2422" spans="1:38">
      <c r="A2422" s="77" t="s">
        <v>90</v>
      </c>
      <c r="B2422" s="77">
        <v>2524</v>
      </c>
      <c r="C2422" s="77">
        <v>1.3408629999999999</v>
      </c>
      <c r="D2422" s="77">
        <v>103.83039182212001</v>
      </c>
      <c r="E2422" s="77" t="s">
        <v>39</v>
      </c>
      <c r="F2422" s="77">
        <v>250</v>
      </c>
      <c r="H2422" s="77" t="s">
        <v>61</v>
      </c>
      <c r="I2422" s="77">
        <v>2015</v>
      </c>
      <c r="J2422" s="77">
        <v>250</v>
      </c>
      <c r="K2422" s="77" t="s">
        <v>573</v>
      </c>
      <c r="L2422" s="77" t="s">
        <v>30</v>
      </c>
      <c r="N2422" s="77">
        <v>0</v>
      </c>
      <c r="O2422" s="77">
        <v>0</v>
      </c>
      <c r="P2422" s="77" t="s">
        <v>12</v>
      </c>
      <c r="Q2422" s="77">
        <v>42.360253399999998</v>
      </c>
      <c r="R2422" s="77">
        <v>-71.058291199999999</v>
      </c>
      <c r="S2422" s="77">
        <v>30257.475265297599</v>
      </c>
      <c r="T2422" s="77">
        <v>4.8414528993178596</v>
      </c>
      <c r="U2422" s="77">
        <v>233</v>
      </c>
      <c r="V2422" s="77">
        <v>756</v>
      </c>
      <c r="W2422" s="77">
        <v>9.8395999999999997E-2</v>
      </c>
      <c r="X2422" s="77">
        <v>0</v>
      </c>
      <c r="Y2422" s="77">
        <v>0</v>
      </c>
      <c r="Z2422" s="77">
        <v>0</v>
      </c>
      <c r="AA2422" s="77">
        <v>2768.5589867747299</v>
      </c>
      <c r="AB2422" s="77">
        <v>4.9398488993178598</v>
      </c>
      <c r="AC2422" s="77">
        <v>4007.5589867747299</v>
      </c>
      <c r="AE2422" s="87" t="str">
        <f t="shared" si="373"/>
        <v>International</v>
      </c>
      <c r="AF2422" s="82" t="str">
        <f t="shared" si="374"/>
        <v>non-student</v>
      </c>
      <c r="AI2422" s="82">
        <f>'GDP per Capita'!N2422</f>
        <v>56679.16</v>
      </c>
      <c r="AJ2422" s="82">
        <f t="shared" si="375"/>
        <v>56679.16</v>
      </c>
      <c r="AK2422" s="82">
        <f t="shared" si="376"/>
        <v>56679.16</v>
      </c>
      <c r="AL2422" s="88">
        <f t="shared" si="377"/>
        <v>7.0706040576019993E-2</v>
      </c>
    </row>
    <row r="2423" spans="1:38">
      <c r="A2423" s="77" t="s">
        <v>139</v>
      </c>
      <c r="B2423" s="77">
        <v>2525</v>
      </c>
      <c r="C2423" s="77">
        <v>37.566679100000002</v>
      </c>
      <c r="D2423" s="77">
        <v>126.9782914</v>
      </c>
      <c r="E2423" s="77" t="s">
        <v>38</v>
      </c>
      <c r="F2423" s="77">
        <v>270</v>
      </c>
      <c r="H2423" s="77" t="s">
        <v>65</v>
      </c>
      <c r="I2423" s="77">
        <v>2015</v>
      </c>
      <c r="J2423" s="77">
        <v>270</v>
      </c>
      <c r="K2423" s="77" t="s">
        <v>317</v>
      </c>
      <c r="L2423" s="77" t="s">
        <v>30</v>
      </c>
      <c r="N2423" s="77">
        <v>0</v>
      </c>
      <c r="O2423" s="77">
        <v>0</v>
      </c>
      <c r="P2423" s="77" t="s">
        <v>12</v>
      </c>
      <c r="Q2423" s="77">
        <v>42.360253399999998</v>
      </c>
      <c r="R2423" s="77">
        <v>-71.058291199999999</v>
      </c>
      <c r="S2423" s="77">
        <v>21883.693231966299</v>
      </c>
      <c r="T2423" s="77">
        <v>3.4023932434126398</v>
      </c>
      <c r="U2423" s="77">
        <v>233</v>
      </c>
      <c r="V2423" s="77">
        <v>378</v>
      </c>
      <c r="W2423" s="77">
        <v>4.9197999999999999E-2</v>
      </c>
      <c r="X2423" s="77">
        <v>0</v>
      </c>
      <c r="Y2423" s="77">
        <v>0</v>
      </c>
      <c r="Z2423" s="77">
        <v>0</v>
      </c>
      <c r="AA2423" s="77">
        <v>2002.3579307249099</v>
      </c>
      <c r="AB2423" s="77">
        <v>3.4515912434126399</v>
      </c>
      <c r="AC2423" s="77">
        <v>2883.3579307249101</v>
      </c>
      <c r="AE2423" s="87" t="str">
        <f t="shared" si="373"/>
        <v>International</v>
      </c>
      <c r="AF2423" s="82" t="str">
        <f t="shared" si="374"/>
        <v>student</v>
      </c>
      <c r="AI2423" s="82">
        <f>'GDP per Capita'!N2423</f>
        <v>32154.02</v>
      </c>
      <c r="AJ2423" s="82">
        <f t="shared" si="375"/>
        <v>32154.02</v>
      </c>
      <c r="AK2423" s="82">
        <f t="shared" si="376"/>
        <v>32154.02</v>
      </c>
      <c r="AL2423" s="88">
        <f t="shared" si="377"/>
        <v>8.9673326405995582E-2</v>
      </c>
    </row>
    <row r="2424" spans="1:38">
      <c r="A2424" s="77" t="s">
        <v>168</v>
      </c>
      <c r="B2424" s="77">
        <v>2526</v>
      </c>
      <c r="C2424" s="77">
        <v>37.4443292999999</v>
      </c>
      <c r="D2424" s="77">
        <v>-122.1598465</v>
      </c>
      <c r="E2424" s="77" t="s">
        <v>38</v>
      </c>
      <c r="F2424" s="77">
        <v>166</v>
      </c>
      <c r="H2424" s="77" t="s">
        <v>65</v>
      </c>
      <c r="I2424" s="77">
        <v>2015</v>
      </c>
      <c r="J2424" s="77">
        <v>166</v>
      </c>
      <c r="K2424" s="77" t="s">
        <v>29</v>
      </c>
      <c r="L2424" s="77" t="s">
        <v>29</v>
      </c>
      <c r="N2424" s="77">
        <v>0</v>
      </c>
      <c r="O2424" s="77">
        <v>0</v>
      </c>
      <c r="P2424" s="77" t="s">
        <v>12</v>
      </c>
      <c r="Q2424" s="77">
        <v>42.360253399999998</v>
      </c>
      <c r="R2424" s="77">
        <v>-71.058291199999999</v>
      </c>
      <c r="S2424" s="77">
        <v>8654.9257796037109</v>
      </c>
      <c r="T2424" s="77">
        <v>1.38080073839118</v>
      </c>
      <c r="U2424" s="77">
        <v>233</v>
      </c>
      <c r="V2424" s="77">
        <v>378</v>
      </c>
      <c r="W2424" s="77">
        <v>4.9197999999999999E-2</v>
      </c>
      <c r="X2424" s="77">
        <v>0</v>
      </c>
      <c r="Y2424" s="77">
        <v>0</v>
      </c>
      <c r="Z2424" s="77">
        <v>0</v>
      </c>
      <c r="AA2424" s="77">
        <v>908.76720685838905</v>
      </c>
      <c r="AB2424" s="77">
        <v>1.4299987383911801</v>
      </c>
      <c r="AC2424" s="77">
        <v>1685.76720685838</v>
      </c>
      <c r="AE2424" s="87" t="str">
        <f t="shared" si="373"/>
        <v>Domestic</v>
      </c>
      <c r="AF2424" s="82" t="str">
        <f t="shared" si="374"/>
        <v>student</v>
      </c>
      <c r="AI2424" s="82">
        <f>'GDP per Capita'!N2424</f>
        <v>63809.64</v>
      </c>
      <c r="AJ2424" s="82">
        <f t="shared" si="375"/>
        <v>63809.64</v>
      </c>
      <c r="AK2424" s="82">
        <f t="shared" si="376"/>
        <v>63809.64</v>
      </c>
      <c r="AL2424" s="88">
        <f t="shared" si="377"/>
        <v>2.6418691703297182E-2</v>
      </c>
    </row>
    <row r="2425" spans="1:38">
      <c r="A2425" s="77" t="s">
        <v>80</v>
      </c>
      <c r="B2425" s="77">
        <v>2527</v>
      </c>
      <c r="C2425" s="77">
        <v>33.749098699999998</v>
      </c>
      <c r="D2425" s="77">
        <v>-84.390184899999994</v>
      </c>
      <c r="E2425" s="77" t="s">
        <v>39</v>
      </c>
      <c r="F2425" s="77">
        <v>475</v>
      </c>
      <c r="H2425" s="77" t="s">
        <v>66</v>
      </c>
      <c r="I2425" s="77">
        <v>2015</v>
      </c>
      <c r="J2425" s="77">
        <v>475</v>
      </c>
      <c r="K2425" s="77" t="s">
        <v>29</v>
      </c>
      <c r="L2425" s="77" t="s">
        <v>29</v>
      </c>
      <c r="N2425" s="77">
        <v>0</v>
      </c>
      <c r="O2425" s="77">
        <v>0</v>
      </c>
      <c r="P2425" s="77" t="s">
        <v>12</v>
      </c>
      <c r="Q2425" s="77">
        <v>42.360253399999998</v>
      </c>
      <c r="R2425" s="77">
        <v>-71.058291199999999</v>
      </c>
      <c r="S2425" s="77">
        <v>3013.1806351834498</v>
      </c>
      <c r="T2425" s="77">
        <v>0.56502333996268195</v>
      </c>
      <c r="U2425" s="77">
        <v>233</v>
      </c>
      <c r="V2425" s="77">
        <v>756</v>
      </c>
      <c r="W2425" s="77">
        <v>9.8395999999999997E-2</v>
      </c>
      <c r="X2425" s="77">
        <v>0</v>
      </c>
      <c r="Y2425" s="77">
        <v>0</v>
      </c>
      <c r="Z2425" s="77">
        <v>0</v>
      </c>
      <c r="AA2425" s="77">
        <v>578.53068195522405</v>
      </c>
      <c r="AB2425" s="77">
        <v>0.66341933996268199</v>
      </c>
      <c r="AC2425" s="77">
        <v>2042.53068195522</v>
      </c>
      <c r="AE2425" s="87" t="str">
        <f t="shared" si="373"/>
        <v>Domestic</v>
      </c>
      <c r="AF2425" s="82" t="str">
        <f t="shared" si="374"/>
        <v>non-student</v>
      </c>
      <c r="AI2425" s="82">
        <f>'GDP per Capita'!N2425</f>
        <v>63809.64</v>
      </c>
      <c r="AJ2425" s="82">
        <f t="shared" si="375"/>
        <v>63809.64</v>
      </c>
      <c r="AK2425" s="82">
        <f t="shared" si="376"/>
        <v>63809.64</v>
      </c>
      <c r="AL2425" s="88">
        <f t="shared" si="377"/>
        <v>3.2009750908408512E-2</v>
      </c>
    </row>
    <row r="2426" spans="1:38">
      <c r="A2426" s="77" t="s">
        <v>125</v>
      </c>
      <c r="B2426" s="77">
        <v>2528</v>
      </c>
      <c r="C2426" s="77">
        <v>42.3750997</v>
      </c>
      <c r="D2426" s="77">
        <v>-71.105615700000001</v>
      </c>
      <c r="E2426" s="77" t="s">
        <v>42</v>
      </c>
      <c r="F2426" s="77">
        <v>635</v>
      </c>
      <c r="H2426" s="77" t="s">
        <v>64</v>
      </c>
      <c r="I2426" s="77">
        <v>2015</v>
      </c>
      <c r="J2426" s="77">
        <v>635</v>
      </c>
      <c r="K2426" s="77" t="s">
        <v>29</v>
      </c>
      <c r="L2426" s="77" t="s">
        <v>29</v>
      </c>
      <c r="N2426" s="77">
        <v>0</v>
      </c>
      <c r="O2426" s="77">
        <v>1</v>
      </c>
      <c r="P2426" s="77" t="s">
        <v>12</v>
      </c>
      <c r="Q2426" s="77">
        <v>42.360253399999998</v>
      </c>
      <c r="R2426" s="77">
        <v>-71.058291199999999</v>
      </c>
      <c r="S2426" s="77">
        <v>8.4477991766334704</v>
      </c>
      <c r="T2426" s="77">
        <v>0</v>
      </c>
      <c r="U2426" s="77">
        <v>0</v>
      </c>
      <c r="V2426" s="77">
        <v>0</v>
      </c>
      <c r="W2426" s="77">
        <v>0</v>
      </c>
      <c r="X2426" s="77">
        <v>0</v>
      </c>
      <c r="Y2426" s="77">
        <v>0</v>
      </c>
      <c r="Z2426" s="77">
        <v>0</v>
      </c>
      <c r="AA2426" s="77">
        <v>0</v>
      </c>
      <c r="AB2426" s="77">
        <v>0</v>
      </c>
      <c r="AC2426" s="77">
        <v>635</v>
      </c>
      <c r="AE2426" s="87" t="str">
        <f t="shared" si="373"/>
        <v>Domestic</v>
      </c>
      <c r="AF2426" s="82" t="str">
        <f t="shared" si="374"/>
        <v>non-student</v>
      </c>
      <c r="AI2426" s="82">
        <f>'GDP per Capita'!N2426</f>
        <v>63809.64</v>
      </c>
      <c r="AJ2426" s="82">
        <f t="shared" si="375"/>
        <v>63809.64</v>
      </c>
      <c r="AK2426" s="82">
        <f t="shared" si="376"/>
        <v>63809.64</v>
      </c>
      <c r="AL2426" s="88">
        <f t="shared" si="377"/>
        <v>9.951474416718226E-3</v>
      </c>
    </row>
    <row r="2427" spans="1:38">
      <c r="A2427" s="77" t="s">
        <v>91</v>
      </c>
      <c r="B2427" s="77">
        <v>2529</v>
      </c>
      <c r="C2427" s="77">
        <v>39.906216999999998</v>
      </c>
      <c r="D2427" s="77">
        <v>116.39127569999999</v>
      </c>
      <c r="E2427" s="77" t="s">
        <v>42</v>
      </c>
      <c r="F2427" s="77">
        <v>1480</v>
      </c>
      <c r="H2427" s="77" t="s">
        <v>64</v>
      </c>
      <c r="I2427" s="77">
        <v>2015</v>
      </c>
      <c r="J2427" s="77">
        <v>1480</v>
      </c>
      <c r="K2427" s="77" t="s">
        <v>574</v>
      </c>
      <c r="L2427" s="77" t="s">
        <v>30</v>
      </c>
      <c r="N2427" s="77">
        <v>0</v>
      </c>
      <c r="O2427" s="77">
        <v>0</v>
      </c>
      <c r="P2427" s="77" t="s">
        <v>12</v>
      </c>
      <c r="Q2427" s="77">
        <v>42.360253399999998</v>
      </c>
      <c r="R2427" s="77">
        <v>-71.058291199999999</v>
      </c>
      <c r="S2427" s="77">
        <v>21673.474014386102</v>
      </c>
      <c r="T2427" s="77">
        <v>3.3678564942593998</v>
      </c>
      <c r="U2427" s="77">
        <v>233</v>
      </c>
      <c r="V2427" s="77">
        <v>756</v>
      </c>
      <c r="W2427" s="77">
        <v>9.8395999999999997E-2</v>
      </c>
      <c r="X2427" s="77">
        <v>0</v>
      </c>
      <c r="Y2427" s="77">
        <v>0</v>
      </c>
      <c r="Z2427" s="77">
        <v>0</v>
      </c>
      <c r="AA2427" s="77">
        <v>1983.1228723163299</v>
      </c>
      <c r="AB2427" s="77">
        <v>3.4662524942594</v>
      </c>
      <c r="AC2427" s="77">
        <v>4452.1228723163304</v>
      </c>
      <c r="AE2427" s="87" t="str">
        <f t="shared" si="373"/>
        <v>International</v>
      </c>
      <c r="AF2427" s="82" t="str">
        <f t="shared" si="374"/>
        <v>non-student</v>
      </c>
      <c r="AI2427" s="82">
        <f>'GDP per Capita'!N2427</f>
        <v>10121.299999999999</v>
      </c>
      <c r="AJ2427" s="82">
        <f t="shared" si="375"/>
        <v>10121.299999999999</v>
      </c>
      <c r="AK2427" s="82">
        <f t="shared" si="376"/>
        <v>10121.299999999999</v>
      </c>
      <c r="AL2427" s="88">
        <f t="shared" si="377"/>
        <v>0.4398765842645046</v>
      </c>
    </row>
    <row r="2428" spans="1:38">
      <c r="A2428" s="77" t="s">
        <v>96</v>
      </c>
      <c r="B2428" s="77">
        <v>2530</v>
      </c>
      <c r="C2428" s="77">
        <v>38.046406599999997</v>
      </c>
      <c r="D2428" s="77">
        <v>-84.497039299999997</v>
      </c>
      <c r="E2428" s="77" t="s">
        <v>38</v>
      </c>
      <c r="F2428" s="77">
        <v>166</v>
      </c>
      <c r="H2428" s="77" t="s">
        <v>65</v>
      </c>
      <c r="I2428" s="77">
        <v>2015</v>
      </c>
      <c r="J2428" s="77">
        <v>166</v>
      </c>
      <c r="K2428" s="77" t="s">
        <v>29</v>
      </c>
      <c r="L2428" s="77" t="s">
        <v>29</v>
      </c>
      <c r="N2428" s="77">
        <v>0</v>
      </c>
      <c r="O2428" s="77">
        <v>0</v>
      </c>
      <c r="P2428" s="77" t="s">
        <v>12</v>
      </c>
      <c r="Q2428" s="77">
        <v>42.360253399999998</v>
      </c>
      <c r="R2428" s="77">
        <v>-71.058291199999999</v>
      </c>
      <c r="S2428" s="77">
        <v>2472.4336583261602</v>
      </c>
      <c r="T2428" s="77">
        <v>0.48810364801616002</v>
      </c>
      <c r="U2428" s="77">
        <v>233</v>
      </c>
      <c r="V2428" s="77">
        <v>378</v>
      </c>
      <c r="W2428" s="77">
        <v>4.9197999999999999E-2</v>
      </c>
      <c r="X2428" s="77">
        <v>0</v>
      </c>
      <c r="Y2428" s="77">
        <v>0</v>
      </c>
      <c r="Z2428" s="77">
        <v>0</v>
      </c>
      <c r="AA2428" s="77">
        <v>474.70726239862302</v>
      </c>
      <c r="AB2428" s="77">
        <v>0.53730164801615998</v>
      </c>
      <c r="AC2428" s="77">
        <v>1251.7072623986201</v>
      </c>
      <c r="AE2428" s="87" t="str">
        <f t="shared" si="373"/>
        <v>Domestic</v>
      </c>
      <c r="AF2428" s="82" t="str">
        <f t="shared" si="374"/>
        <v>student</v>
      </c>
      <c r="AI2428" s="82">
        <f>'GDP per Capita'!N2428</f>
        <v>63809.64</v>
      </c>
      <c r="AJ2428" s="82">
        <f t="shared" si="375"/>
        <v>63809.64</v>
      </c>
      <c r="AK2428" s="82">
        <f t="shared" si="376"/>
        <v>63809.64</v>
      </c>
      <c r="AL2428" s="88">
        <f t="shared" si="377"/>
        <v>1.9616272124378387E-2</v>
      </c>
    </row>
    <row r="2429" spans="1:38">
      <c r="A2429" s="77" t="s">
        <v>130</v>
      </c>
      <c r="B2429" s="77">
        <v>2531</v>
      </c>
      <c r="C2429" s="77">
        <v>42.8867166</v>
      </c>
      <c r="D2429" s="77">
        <v>-78.878392199999993</v>
      </c>
      <c r="E2429" s="77" t="s">
        <v>38</v>
      </c>
      <c r="F2429" s="77">
        <v>166</v>
      </c>
      <c r="H2429" s="77" t="s">
        <v>65</v>
      </c>
      <c r="I2429" s="77">
        <v>2015</v>
      </c>
      <c r="J2429" s="77">
        <v>166</v>
      </c>
      <c r="K2429" s="77" t="s">
        <v>29</v>
      </c>
      <c r="L2429" s="77" t="s">
        <v>29</v>
      </c>
      <c r="N2429" s="77">
        <v>0</v>
      </c>
      <c r="O2429" s="77">
        <v>0</v>
      </c>
      <c r="P2429" s="77" t="s">
        <v>12</v>
      </c>
      <c r="Q2429" s="77">
        <v>42.360253399999998</v>
      </c>
      <c r="R2429" s="77">
        <v>-71.058291199999999</v>
      </c>
      <c r="S2429" s="77">
        <v>1284.54874697833</v>
      </c>
      <c r="T2429" s="77">
        <v>0.331249651722197</v>
      </c>
      <c r="U2429" s="77">
        <v>233</v>
      </c>
      <c r="V2429" s="77">
        <v>378</v>
      </c>
      <c r="W2429" s="77">
        <v>4.9197999999999999E-2</v>
      </c>
      <c r="X2429" s="77">
        <v>0</v>
      </c>
      <c r="Y2429" s="77">
        <v>0</v>
      </c>
      <c r="Z2429" s="77">
        <v>0</v>
      </c>
      <c r="AA2429" s="77">
        <v>246.63335941983999</v>
      </c>
      <c r="AB2429" s="77">
        <v>0.38044765172219702</v>
      </c>
      <c r="AC2429" s="77">
        <v>1023.63335941984</v>
      </c>
      <c r="AE2429" s="87" t="str">
        <f t="shared" si="373"/>
        <v>Domestic</v>
      </c>
      <c r="AF2429" s="82" t="str">
        <f t="shared" si="374"/>
        <v>student</v>
      </c>
      <c r="AI2429" s="82">
        <f>'GDP per Capita'!N2429</f>
        <v>63809.64</v>
      </c>
      <c r="AJ2429" s="82">
        <f t="shared" si="375"/>
        <v>63809.64</v>
      </c>
      <c r="AK2429" s="82">
        <f t="shared" si="376"/>
        <v>63809.64</v>
      </c>
      <c r="AL2429" s="88">
        <f t="shared" si="377"/>
        <v>1.6041986123410821E-2</v>
      </c>
    </row>
    <row r="2430" spans="1:38">
      <c r="A2430" s="77" t="s">
        <v>203</v>
      </c>
      <c r="B2430" s="77">
        <v>2532</v>
      </c>
      <c r="C2430" s="77">
        <v>33.195869600000002</v>
      </c>
      <c r="D2430" s="77">
        <v>-117.3794834</v>
      </c>
      <c r="E2430" s="77" t="s">
        <v>42</v>
      </c>
      <c r="F2430" s="77">
        <v>1235</v>
      </c>
      <c r="H2430" s="77" t="s">
        <v>64</v>
      </c>
      <c r="I2430" s="77">
        <v>2015</v>
      </c>
      <c r="J2430" s="77">
        <v>1235</v>
      </c>
      <c r="K2430" s="77" t="s">
        <v>29</v>
      </c>
      <c r="L2430" s="77" t="s">
        <v>29</v>
      </c>
      <c r="N2430" s="77">
        <v>0</v>
      </c>
      <c r="O2430" s="77">
        <v>0</v>
      </c>
      <c r="P2430" s="77" t="s">
        <v>12</v>
      </c>
      <c r="Q2430" s="77">
        <v>42.360253399999998</v>
      </c>
      <c r="R2430" s="77">
        <v>-71.058291199999999</v>
      </c>
      <c r="S2430" s="77">
        <v>8285.5004814694494</v>
      </c>
      <c r="T2430" s="77">
        <v>1.32877241533837</v>
      </c>
      <c r="U2430" s="77">
        <v>233</v>
      </c>
      <c r="V2430" s="77">
        <v>756</v>
      </c>
      <c r="W2430" s="77">
        <v>9.8395999999999997E-2</v>
      </c>
      <c r="X2430" s="77">
        <v>0</v>
      </c>
      <c r="Y2430" s="77">
        <v>0</v>
      </c>
      <c r="Z2430" s="77">
        <v>0</v>
      </c>
      <c r="AA2430" s="77">
        <v>869.97755055429195</v>
      </c>
      <c r="AB2430" s="77">
        <v>1.4271684153383699</v>
      </c>
      <c r="AC2430" s="77">
        <v>3093.9775505542898</v>
      </c>
      <c r="AE2430" s="87" t="str">
        <f t="shared" si="373"/>
        <v>Domestic</v>
      </c>
      <c r="AF2430" s="82" t="str">
        <f t="shared" si="374"/>
        <v>non-student</v>
      </c>
      <c r="AI2430" s="82">
        <f>'GDP per Capita'!N2430</f>
        <v>63809.64</v>
      </c>
      <c r="AJ2430" s="82">
        <f t="shared" si="375"/>
        <v>63809.64</v>
      </c>
      <c r="AK2430" s="82">
        <f t="shared" si="376"/>
        <v>63809.64</v>
      </c>
      <c r="AL2430" s="88">
        <f t="shared" si="377"/>
        <v>4.8487619590931556E-2</v>
      </c>
    </row>
    <row r="2431" spans="1:38">
      <c r="A2431" s="77" t="s">
        <v>286</v>
      </c>
      <c r="B2431" s="77">
        <v>2533</v>
      </c>
      <c r="C2431" s="77">
        <v>-33.854815700000003</v>
      </c>
      <c r="D2431" s="77">
        <v>151.2164539</v>
      </c>
      <c r="E2431" s="77" t="s">
        <v>38</v>
      </c>
      <c r="F2431" s="77">
        <v>270</v>
      </c>
      <c r="H2431" s="77" t="s">
        <v>65</v>
      </c>
      <c r="I2431" s="77">
        <v>2015</v>
      </c>
      <c r="J2431" s="77">
        <v>270</v>
      </c>
      <c r="K2431" s="77" t="s">
        <v>33</v>
      </c>
      <c r="L2431" s="77" t="s">
        <v>816</v>
      </c>
      <c r="N2431" s="77">
        <v>0</v>
      </c>
      <c r="O2431" s="77">
        <v>0</v>
      </c>
      <c r="P2431" s="77" t="s">
        <v>12</v>
      </c>
      <c r="Q2431" s="77">
        <v>42.360253399999998</v>
      </c>
      <c r="R2431" s="77">
        <v>-71.058291199999999</v>
      </c>
      <c r="S2431" s="77">
        <v>32477.4792619197</v>
      </c>
      <c r="T2431" s="77">
        <v>5.2436903973348299</v>
      </c>
      <c r="U2431" s="77">
        <v>233</v>
      </c>
      <c r="V2431" s="77">
        <v>378</v>
      </c>
      <c r="W2431" s="77">
        <v>4.9197999999999999E-2</v>
      </c>
      <c r="X2431" s="77">
        <v>0</v>
      </c>
      <c r="Y2431" s="77">
        <v>0</v>
      </c>
      <c r="Z2431" s="77">
        <v>0</v>
      </c>
      <c r="AA2431" s="77">
        <v>2971.6893524656498</v>
      </c>
      <c r="AB2431" s="77">
        <v>5.2928883973348198</v>
      </c>
      <c r="AC2431" s="77">
        <v>3852.6893524656498</v>
      </c>
      <c r="AE2431" s="87" t="str">
        <f t="shared" si="373"/>
        <v>International</v>
      </c>
      <c r="AF2431" s="82" t="str">
        <f t="shared" si="374"/>
        <v>student</v>
      </c>
      <c r="AI2431" s="82">
        <f>'GDP per Capita'!N2431</f>
        <v>61250.7</v>
      </c>
      <c r="AJ2431" s="82">
        <f t="shared" si="375"/>
        <v>61250.7</v>
      </c>
      <c r="AK2431" s="82">
        <f t="shared" si="376"/>
        <v>61250.7</v>
      </c>
      <c r="AL2431" s="88">
        <f t="shared" si="377"/>
        <v>6.290033179156565E-2</v>
      </c>
    </row>
    <row r="2432" spans="1:38">
      <c r="A2432" s="77" t="s">
        <v>96</v>
      </c>
      <c r="B2432" s="77">
        <v>2534</v>
      </c>
      <c r="C2432" s="77">
        <v>38.046406599999997</v>
      </c>
      <c r="D2432" s="77">
        <v>-84.497039299999997</v>
      </c>
      <c r="E2432" s="77" t="s">
        <v>38</v>
      </c>
      <c r="F2432" s="77">
        <v>166</v>
      </c>
      <c r="H2432" s="77" t="s">
        <v>65</v>
      </c>
      <c r="I2432" s="77">
        <v>2015</v>
      </c>
      <c r="J2432" s="77">
        <v>166</v>
      </c>
      <c r="K2432" s="77" t="s">
        <v>29</v>
      </c>
      <c r="L2432" s="77" t="s">
        <v>29</v>
      </c>
      <c r="N2432" s="77">
        <v>0</v>
      </c>
      <c r="O2432" s="77">
        <v>0</v>
      </c>
      <c r="P2432" s="77" t="s">
        <v>12</v>
      </c>
      <c r="Q2432" s="77">
        <v>42.360253399999998</v>
      </c>
      <c r="R2432" s="77">
        <v>-71.058291199999999</v>
      </c>
      <c r="S2432" s="77">
        <v>2472.4336583261602</v>
      </c>
      <c r="T2432" s="77">
        <v>0.48810364801616002</v>
      </c>
      <c r="U2432" s="77">
        <v>233</v>
      </c>
      <c r="V2432" s="77">
        <v>378</v>
      </c>
      <c r="W2432" s="77">
        <v>4.9197999999999999E-2</v>
      </c>
      <c r="X2432" s="77">
        <v>0</v>
      </c>
      <c r="Y2432" s="77">
        <v>0</v>
      </c>
      <c r="Z2432" s="77">
        <v>0</v>
      </c>
      <c r="AA2432" s="77">
        <v>474.70726239862302</v>
      </c>
      <c r="AB2432" s="77">
        <v>0.53730164801615998</v>
      </c>
      <c r="AC2432" s="77">
        <v>1251.7072623986201</v>
      </c>
      <c r="AE2432" s="87" t="str">
        <f t="shared" si="373"/>
        <v>Domestic</v>
      </c>
      <c r="AF2432" s="82" t="str">
        <f t="shared" si="374"/>
        <v>student</v>
      </c>
      <c r="AI2432" s="82">
        <f>'GDP per Capita'!N2432</f>
        <v>63809.64</v>
      </c>
      <c r="AJ2432" s="82">
        <f t="shared" si="375"/>
        <v>63809.64</v>
      </c>
      <c r="AK2432" s="82">
        <f t="shared" si="376"/>
        <v>63809.64</v>
      </c>
      <c r="AL2432" s="88">
        <f t="shared" si="377"/>
        <v>1.9616272124378387E-2</v>
      </c>
    </row>
    <row r="2433" spans="1:38">
      <c r="A2433" s="77" t="s">
        <v>130</v>
      </c>
      <c r="B2433" s="77">
        <v>2535</v>
      </c>
      <c r="C2433" s="77">
        <v>42.8867166</v>
      </c>
      <c r="D2433" s="77">
        <v>-78.878392199999993</v>
      </c>
      <c r="E2433" s="77" t="s">
        <v>38</v>
      </c>
      <c r="F2433" s="77">
        <v>270</v>
      </c>
      <c r="H2433" s="77" t="s">
        <v>65</v>
      </c>
      <c r="I2433" s="77">
        <v>2015</v>
      </c>
      <c r="J2433" s="77">
        <v>270</v>
      </c>
      <c r="K2433" s="77" t="s">
        <v>29</v>
      </c>
      <c r="L2433" s="77" t="s">
        <v>29</v>
      </c>
      <c r="N2433" s="77">
        <v>0</v>
      </c>
      <c r="O2433" s="77">
        <v>0</v>
      </c>
      <c r="P2433" s="77" t="s">
        <v>12</v>
      </c>
      <c r="Q2433" s="77">
        <v>42.360253399999998</v>
      </c>
      <c r="R2433" s="77">
        <v>-71.058291199999999</v>
      </c>
      <c r="S2433" s="77">
        <v>1284.54874697833</v>
      </c>
      <c r="T2433" s="77">
        <v>0.331249651722197</v>
      </c>
      <c r="U2433" s="77">
        <v>233</v>
      </c>
      <c r="V2433" s="77">
        <v>378</v>
      </c>
      <c r="W2433" s="77">
        <v>4.9197999999999999E-2</v>
      </c>
      <c r="X2433" s="77">
        <v>0</v>
      </c>
      <c r="Y2433" s="77">
        <v>0</v>
      </c>
      <c r="Z2433" s="77">
        <v>0</v>
      </c>
      <c r="AA2433" s="77">
        <v>246.63335941983999</v>
      </c>
      <c r="AB2433" s="77">
        <v>0.38044765172219702</v>
      </c>
      <c r="AC2433" s="77">
        <v>1127.63335941984</v>
      </c>
      <c r="AE2433" s="87" t="str">
        <f t="shared" si="373"/>
        <v>Domestic</v>
      </c>
      <c r="AF2433" s="82" t="str">
        <f t="shared" si="374"/>
        <v>student</v>
      </c>
      <c r="AI2433" s="82">
        <f>'GDP per Capita'!N2433</f>
        <v>63809.64</v>
      </c>
      <c r="AJ2433" s="82">
        <f t="shared" si="375"/>
        <v>63809.64</v>
      </c>
      <c r="AK2433" s="82">
        <f t="shared" si="376"/>
        <v>63809.64</v>
      </c>
      <c r="AL2433" s="88">
        <f t="shared" si="377"/>
        <v>1.7671833901896954E-2</v>
      </c>
    </row>
    <row r="2434" spans="1:38">
      <c r="A2434" s="77" t="s">
        <v>116</v>
      </c>
      <c r="B2434" s="77">
        <v>2536</v>
      </c>
      <c r="C2434" s="77">
        <v>29.758938199999999</v>
      </c>
      <c r="D2434" s="77">
        <v>-95.367697399999997</v>
      </c>
      <c r="E2434" s="77" t="s">
        <v>43</v>
      </c>
      <c r="F2434" s="77">
        <v>635</v>
      </c>
      <c r="H2434" s="77" t="s">
        <v>64</v>
      </c>
      <c r="I2434" s="77">
        <v>2015</v>
      </c>
      <c r="J2434" s="77">
        <v>635</v>
      </c>
      <c r="K2434" s="77" t="s">
        <v>29</v>
      </c>
      <c r="L2434" s="77" t="s">
        <v>29</v>
      </c>
      <c r="N2434" s="77">
        <v>0</v>
      </c>
      <c r="O2434" s="77">
        <v>0</v>
      </c>
      <c r="P2434" s="77" t="s">
        <v>12</v>
      </c>
      <c r="Q2434" s="77">
        <v>42.360253399999998</v>
      </c>
      <c r="R2434" s="77">
        <v>-71.058291199999999</v>
      </c>
      <c r="S2434" s="77">
        <v>5162.6691109085796</v>
      </c>
      <c r="T2434" s="77">
        <v>0.898575422259698</v>
      </c>
      <c r="U2434" s="77">
        <v>233</v>
      </c>
      <c r="V2434" s="77">
        <v>756</v>
      </c>
      <c r="W2434" s="77">
        <v>9.8395999999999997E-2</v>
      </c>
      <c r="X2434" s="77">
        <v>0</v>
      </c>
      <c r="Y2434" s="77">
        <v>0</v>
      </c>
      <c r="Z2434" s="77">
        <v>0</v>
      </c>
      <c r="AA2434" s="77">
        <v>619.52029330902997</v>
      </c>
      <c r="AB2434" s="77">
        <v>0.99697142225969804</v>
      </c>
      <c r="AC2434" s="77">
        <v>2243.52029330903</v>
      </c>
      <c r="AE2434" s="87" t="str">
        <f t="shared" si="373"/>
        <v>Domestic</v>
      </c>
      <c r="AF2434" s="82" t="str">
        <f t="shared" si="374"/>
        <v>non-student</v>
      </c>
      <c r="AI2434" s="82">
        <f>'GDP per Capita'!N2434</f>
        <v>63809.64</v>
      </c>
      <c r="AJ2434" s="82">
        <f t="shared" si="375"/>
        <v>63809.64</v>
      </c>
      <c r="AK2434" s="82">
        <f t="shared" si="376"/>
        <v>63809.64</v>
      </c>
      <c r="AL2434" s="88">
        <f t="shared" si="377"/>
        <v>3.5159582365752728E-2</v>
      </c>
    </row>
    <row r="2435" spans="1:38">
      <c r="A2435" s="77" t="s">
        <v>156</v>
      </c>
      <c r="B2435" s="77">
        <v>2537</v>
      </c>
      <c r="C2435" s="77">
        <v>41.440034400000002</v>
      </c>
      <c r="D2435" s="77">
        <v>-87.683376999999993</v>
      </c>
      <c r="E2435" s="77" t="s">
        <v>37</v>
      </c>
      <c r="F2435" s="77">
        <v>475</v>
      </c>
      <c r="H2435" s="77" t="s">
        <v>66</v>
      </c>
      <c r="I2435" s="77">
        <v>2015</v>
      </c>
      <c r="J2435" s="77">
        <v>475</v>
      </c>
      <c r="K2435" s="77" t="s">
        <v>29</v>
      </c>
      <c r="L2435" s="77" t="s">
        <v>29</v>
      </c>
      <c r="N2435" s="77">
        <v>0</v>
      </c>
      <c r="O2435" s="77">
        <v>0</v>
      </c>
      <c r="P2435" s="77" t="s">
        <v>12</v>
      </c>
      <c r="Q2435" s="77">
        <v>42.360253399999998</v>
      </c>
      <c r="R2435" s="77">
        <v>-71.058291199999999</v>
      </c>
      <c r="S2435" s="77">
        <v>2755.0900039541102</v>
      </c>
      <c r="T2435" s="77">
        <v>0.525426941683797</v>
      </c>
      <c r="U2435" s="77">
        <v>233</v>
      </c>
      <c r="V2435" s="77">
        <v>756</v>
      </c>
      <c r="W2435" s="77">
        <v>9.8395999999999997E-2</v>
      </c>
      <c r="X2435" s="77">
        <v>0</v>
      </c>
      <c r="Y2435" s="77">
        <v>0</v>
      </c>
      <c r="Z2435" s="77">
        <v>0</v>
      </c>
      <c r="AA2435" s="77">
        <v>528.97728075918894</v>
      </c>
      <c r="AB2435" s="77">
        <v>0.62382294168379704</v>
      </c>
      <c r="AC2435" s="77">
        <v>1992.9772807591801</v>
      </c>
      <c r="AE2435" s="87" t="str">
        <f t="shared" ref="AE2435" si="378">IF(K2435&lt;&gt;"USA",IF(K2435&lt;&gt;"Unknown","International","Unknown"),"Domestic")</f>
        <v>Domestic</v>
      </c>
      <c r="AF2435" s="82" t="str">
        <f t="shared" ref="AF2435" si="379">IF(E2435="Undergraduate Student","student",IF(E2435="Graduate Student","student","non-student"))</f>
        <v>non-student</v>
      </c>
      <c r="AI2435" s="82">
        <f>'GDP per Capita'!N2435</f>
        <v>63809.64</v>
      </c>
      <c r="AJ2435" s="82">
        <f t="shared" ref="AJ2435" si="380">IFERROR(AI2435,"")</f>
        <v>63809.64</v>
      </c>
      <c r="AK2435" s="82">
        <f t="shared" ref="AK2435" si="381">IFERROR(AI2435,AVERAGE(AJ$2:AJ$2538))</f>
        <v>63809.64</v>
      </c>
      <c r="AL2435" s="88">
        <f t="shared" ref="AL2435" si="382">AC2435/AK2435</f>
        <v>3.1233169169410453E-2</v>
      </c>
    </row>
    <row r="2436" spans="1:38">
      <c r="AL2436" s="88"/>
    </row>
    <row r="2437" spans="1:38">
      <c r="AL2437" s="88"/>
    </row>
    <row r="2438" spans="1:38">
      <c r="AL2438" s="88"/>
    </row>
    <row r="2439" spans="1:38">
      <c r="AL2439" s="88"/>
    </row>
    <row r="2440" spans="1:38">
      <c r="AL2440" s="88"/>
    </row>
    <row r="2441" spans="1:38">
      <c r="AL2441" s="88"/>
    </row>
    <row r="2442" spans="1:38">
      <c r="AL2442" s="88"/>
    </row>
    <row r="2443" spans="1:38">
      <c r="AL2443" s="88"/>
    </row>
    <row r="2444" spans="1:38">
      <c r="AL2444" s="88"/>
    </row>
    <row r="2445" spans="1:38">
      <c r="AL2445" s="88"/>
    </row>
    <row r="2446" spans="1:38">
      <c r="AL2446" s="88"/>
    </row>
    <row r="2447" spans="1:38">
      <c r="AL2447" s="88"/>
    </row>
    <row r="2448" spans="1:38">
      <c r="AL2448" s="88"/>
    </row>
    <row r="2449" spans="1:38">
      <c r="A2449" s="82"/>
      <c r="B2449" s="82"/>
      <c r="C2449" s="82"/>
      <c r="D2449" s="82"/>
      <c r="E2449" s="82"/>
      <c r="F2449" s="82"/>
      <c r="G2449" s="82"/>
      <c r="H2449" s="82"/>
      <c r="I2449" s="82"/>
      <c r="J2449" s="82"/>
      <c r="K2449" s="82"/>
      <c r="L2449" s="82"/>
      <c r="M2449" s="82"/>
      <c r="N2449" s="82"/>
      <c r="O2449" s="82"/>
      <c r="P2449" s="82"/>
      <c r="Q2449" s="82"/>
      <c r="R2449" s="82"/>
      <c r="S2449" s="82"/>
      <c r="T2449" s="82"/>
      <c r="U2449" s="82"/>
      <c r="V2449" s="82"/>
      <c r="W2449" s="82"/>
      <c r="X2449" s="82"/>
      <c r="Y2449" s="82"/>
      <c r="Z2449" s="82"/>
      <c r="AA2449" s="82"/>
      <c r="AB2449" s="82"/>
      <c r="AC2449" s="82"/>
      <c r="AD2449" s="82"/>
      <c r="AE2449" s="82"/>
      <c r="AL2449" s="88"/>
    </row>
    <row r="2450" spans="1:38">
      <c r="A2450" s="82"/>
      <c r="B2450" s="82"/>
      <c r="C2450" s="82"/>
      <c r="D2450" s="82"/>
      <c r="E2450" s="82"/>
      <c r="F2450" s="82"/>
      <c r="G2450" s="82"/>
      <c r="H2450" s="82"/>
      <c r="I2450" s="82"/>
      <c r="J2450" s="82"/>
      <c r="K2450" s="82"/>
      <c r="L2450" s="82"/>
      <c r="M2450" s="82"/>
      <c r="N2450" s="82"/>
      <c r="O2450" s="82"/>
      <c r="P2450" s="82"/>
      <c r="Q2450" s="82"/>
      <c r="R2450" s="82"/>
      <c r="S2450" s="82"/>
      <c r="T2450" s="82"/>
      <c r="U2450" s="82"/>
      <c r="V2450" s="82"/>
      <c r="W2450" s="82"/>
      <c r="X2450" s="82"/>
      <c r="Y2450" s="82"/>
      <c r="Z2450" s="82"/>
      <c r="AA2450" s="82"/>
      <c r="AB2450" s="82"/>
      <c r="AC2450" s="82"/>
      <c r="AD2450" s="82"/>
      <c r="AE2450" s="82"/>
      <c r="AL2450" s="88"/>
    </row>
    <row r="2451" spans="1:38">
      <c r="A2451" s="82"/>
      <c r="B2451" s="82"/>
      <c r="C2451" s="82"/>
      <c r="D2451" s="82"/>
      <c r="E2451" s="82"/>
      <c r="F2451" s="82"/>
      <c r="G2451" s="82"/>
      <c r="H2451" s="82"/>
      <c r="I2451" s="82"/>
      <c r="J2451" s="82"/>
      <c r="K2451" s="82"/>
      <c r="L2451" s="82"/>
      <c r="M2451" s="82"/>
      <c r="N2451" s="82"/>
      <c r="O2451" s="82"/>
      <c r="P2451" s="82"/>
      <c r="Q2451" s="82"/>
      <c r="R2451" s="82"/>
      <c r="S2451" s="82"/>
      <c r="T2451" s="82"/>
      <c r="U2451" s="82"/>
      <c r="V2451" s="82"/>
      <c r="W2451" s="82"/>
      <c r="X2451" s="82"/>
      <c r="Y2451" s="82"/>
      <c r="Z2451" s="82"/>
      <c r="AA2451" s="82"/>
      <c r="AB2451" s="82"/>
      <c r="AC2451" s="82"/>
      <c r="AD2451" s="82"/>
      <c r="AE2451" s="82"/>
      <c r="AL2451" s="88"/>
    </row>
    <row r="2452" spans="1:38">
      <c r="A2452" s="82"/>
      <c r="B2452" s="82"/>
      <c r="C2452" s="82"/>
      <c r="D2452" s="82"/>
      <c r="E2452" s="82"/>
      <c r="F2452" s="82"/>
      <c r="G2452" s="82"/>
      <c r="H2452" s="82"/>
      <c r="I2452" s="82"/>
      <c r="J2452" s="82"/>
      <c r="K2452" s="82"/>
      <c r="L2452" s="82"/>
      <c r="M2452" s="82"/>
      <c r="N2452" s="82"/>
      <c r="O2452" s="82"/>
      <c r="P2452" s="82"/>
      <c r="Q2452" s="82"/>
      <c r="R2452" s="82"/>
      <c r="S2452" s="82"/>
      <c r="T2452" s="82"/>
      <c r="U2452" s="82"/>
      <c r="V2452" s="82"/>
      <c r="W2452" s="82"/>
      <c r="X2452" s="82"/>
      <c r="Y2452" s="82"/>
      <c r="Z2452" s="82"/>
      <c r="AA2452" s="82"/>
      <c r="AB2452" s="82"/>
      <c r="AC2452" s="82"/>
      <c r="AD2452" s="82"/>
      <c r="AE2452" s="82"/>
      <c r="AL2452" s="88"/>
    </row>
    <row r="2453" spans="1:38">
      <c r="A2453" s="82"/>
      <c r="B2453" s="82"/>
      <c r="C2453" s="82"/>
      <c r="D2453" s="82"/>
      <c r="E2453" s="82"/>
      <c r="F2453" s="82"/>
      <c r="G2453" s="82"/>
      <c r="H2453" s="82"/>
      <c r="I2453" s="82"/>
      <c r="J2453" s="82"/>
      <c r="K2453" s="82"/>
      <c r="L2453" s="82"/>
      <c r="M2453" s="82"/>
      <c r="N2453" s="82"/>
      <c r="O2453" s="82"/>
      <c r="P2453" s="82"/>
      <c r="Q2453" s="82"/>
      <c r="R2453" s="82"/>
      <c r="S2453" s="82"/>
      <c r="T2453" s="82"/>
      <c r="U2453" s="82"/>
      <c r="V2453" s="82"/>
      <c r="W2453" s="82"/>
      <c r="X2453" s="82"/>
      <c r="Y2453" s="82"/>
      <c r="Z2453" s="82"/>
      <c r="AA2453" s="82"/>
      <c r="AB2453" s="82"/>
      <c r="AC2453" s="82"/>
      <c r="AD2453" s="82"/>
      <c r="AE2453" s="82"/>
      <c r="AL2453" s="88"/>
    </row>
    <row r="2454" spans="1:38">
      <c r="A2454" s="82"/>
      <c r="B2454" s="82"/>
      <c r="C2454" s="82"/>
      <c r="D2454" s="82"/>
      <c r="E2454" s="82"/>
      <c r="F2454" s="82"/>
      <c r="G2454" s="82"/>
      <c r="H2454" s="82"/>
      <c r="I2454" s="82"/>
      <c r="J2454" s="82"/>
      <c r="K2454" s="82"/>
      <c r="L2454" s="82"/>
      <c r="M2454" s="82"/>
      <c r="N2454" s="82"/>
      <c r="O2454" s="82"/>
      <c r="P2454" s="82"/>
      <c r="Q2454" s="82"/>
      <c r="R2454" s="82"/>
      <c r="S2454" s="82"/>
      <c r="T2454" s="82"/>
      <c r="U2454" s="82"/>
      <c r="V2454" s="82"/>
      <c r="W2454" s="82"/>
      <c r="X2454" s="82"/>
      <c r="Y2454" s="82"/>
      <c r="Z2454" s="82"/>
      <c r="AA2454" s="82"/>
      <c r="AB2454" s="82"/>
      <c r="AC2454" s="82"/>
      <c r="AD2454" s="82"/>
      <c r="AE2454" s="82"/>
      <c r="AL2454" s="88"/>
    </row>
    <row r="2455" spans="1:38">
      <c r="A2455" s="82"/>
      <c r="B2455" s="82"/>
      <c r="C2455" s="82"/>
      <c r="D2455" s="82"/>
      <c r="E2455" s="82"/>
      <c r="F2455" s="82"/>
      <c r="G2455" s="82"/>
      <c r="H2455" s="82"/>
      <c r="I2455" s="82"/>
      <c r="J2455" s="82"/>
      <c r="K2455" s="82"/>
      <c r="L2455" s="82"/>
      <c r="M2455" s="82"/>
      <c r="N2455" s="82"/>
      <c r="O2455" s="82"/>
      <c r="P2455" s="82"/>
      <c r="Q2455" s="82"/>
      <c r="R2455" s="82"/>
      <c r="S2455" s="82"/>
      <c r="T2455" s="82"/>
      <c r="U2455" s="82"/>
      <c r="V2455" s="82"/>
      <c r="W2455" s="82"/>
      <c r="X2455" s="82"/>
      <c r="Y2455" s="82"/>
      <c r="Z2455" s="82"/>
      <c r="AA2455" s="82"/>
      <c r="AB2455" s="82"/>
      <c r="AC2455" s="82"/>
      <c r="AD2455" s="82"/>
      <c r="AE2455" s="82"/>
      <c r="AL2455" s="88"/>
    </row>
    <row r="2456" spans="1:38">
      <c r="A2456" s="82"/>
      <c r="B2456" s="82"/>
      <c r="C2456" s="82"/>
      <c r="D2456" s="82"/>
      <c r="E2456" s="82"/>
      <c r="F2456" s="82"/>
      <c r="G2456" s="82"/>
      <c r="H2456" s="82"/>
      <c r="I2456" s="82"/>
      <c r="J2456" s="82"/>
      <c r="K2456" s="82"/>
      <c r="L2456" s="82"/>
      <c r="M2456" s="82"/>
      <c r="N2456" s="82"/>
      <c r="O2456" s="82"/>
      <c r="P2456" s="82"/>
      <c r="Q2456" s="82"/>
      <c r="R2456" s="82"/>
      <c r="S2456" s="82"/>
      <c r="T2456" s="82"/>
      <c r="U2456" s="82"/>
      <c r="V2456" s="82"/>
      <c r="W2456" s="82"/>
      <c r="X2456" s="82"/>
      <c r="Y2456" s="82"/>
      <c r="Z2456" s="82"/>
      <c r="AA2456" s="82"/>
      <c r="AB2456" s="82"/>
      <c r="AC2456" s="82"/>
      <c r="AD2456" s="82"/>
      <c r="AE2456" s="82"/>
      <c r="AL2456" s="88"/>
    </row>
    <row r="2457" spans="1:38">
      <c r="A2457" s="82"/>
      <c r="B2457" s="82"/>
      <c r="C2457" s="82"/>
      <c r="D2457" s="82"/>
      <c r="E2457" s="82"/>
      <c r="F2457" s="82"/>
      <c r="G2457" s="82"/>
      <c r="H2457" s="82"/>
      <c r="I2457" s="82"/>
      <c r="J2457" s="82"/>
      <c r="K2457" s="82"/>
      <c r="L2457" s="82"/>
      <c r="M2457" s="82"/>
      <c r="N2457" s="82"/>
      <c r="O2457" s="82"/>
      <c r="P2457" s="82"/>
      <c r="Q2457" s="82"/>
      <c r="R2457" s="82"/>
      <c r="S2457" s="82"/>
      <c r="T2457" s="82"/>
      <c r="U2457" s="82"/>
      <c r="V2457" s="82"/>
      <c r="W2457" s="82"/>
      <c r="X2457" s="82"/>
      <c r="Y2457" s="82"/>
      <c r="Z2457" s="82"/>
      <c r="AA2457" s="82"/>
      <c r="AB2457" s="82"/>
      <c r="AC2457" s="82"/>
      <c r="AD2457" s="82"/>
      <c r="AE2457" s="82"/>
      <c r="AL2457" s="88"/>
    </row>
    <row r="2458" spans="1:38">
      <c r="A2458" s="82"/>
      <c r="B2458" s="82"/>
      <c r="C2458" s="82"/>
      <c r="D2458" s="82"/>
      <c r="E2458" s="82"/>
      <c r="F2458" s="82"/>
      <c r="G2458" s="82"/>
      <c r="H2458" s="82"/>
      <c r="I2458" s="82"/>
      <c r="J2458" s="82"/>
      <c r="K2458" s="82"/>
      <c r="L2458" s="82"/>
      <c r="M2458" s="82"/>
      <c r="N2458" s="82"/>
      <c r="O2458" s="82"/>
      <c r="P2458" s="82"/>
      <c r="Q2458" s="82"/>
      <c r="R2458" s="82"/>
      <c r="S2458" s="82"/>
      <c r="T2458" s="82"/>
      <c r="U2458" s="82"/>
      <c r="V2458" s="82"/>
      <c r="W2458" s="82"/>
      <c r="X2458" s="82"/>
      <c r="Y2458" s="82"/>
      <c r="Z2458" s="82"/>
      <c r="AA2458" s="82"/>
      <c r="AB2458" s="82"/>
      <c r="AC2458" s="82"/>
      <c r="AD2458" s="82"/>
      <c r="AE2458" s="82"/>
      <c r="AL2458" s="88"/>
    </row>
    <row r="2459" spans="1:38">
      <c r="A2459" s="82"/>
      <c r="B2459" s="82"/>
      <c r="C2459" s="82"/>
      <c r="D2459" s="82"/>
      <c r="E2459" s="82"/>
      <c r="F2459" s="82"/>
      <c r="G2459" s="82"/>
      <c r="H2459" s="82"/>
      <c r="I2459" s="82"/>
      <c r="J2459" s="82"/>
      <c r="K2459" s="82"/>
      <c r="L2459" s="82"/>
      <c r="M2459" s="82"/>
      <c r="N2459" s="82"/>
      <c r="O2459" s="82"/>
      <c r="P2459" s="82"/>
      <c r="Q2459" s="82"/>
      <c r="R2459" s="82"/>
      <c r="S2459" s="82"/>
      <c r="T2459" s="82"/>
      <c r="U2459" s="82"/>
      <c r="V2459" s="82"/>
      <c r="W2459" s="82"/>
      <c r="X2459" s="82"/>
      <c r="Y2459" s="82"/>
      <c r="Z2459" s="82"/>
      <c r="AA2459" s="82"/>
      <c r="AB2459" s="82"/>
      <c r="AC2459" s="82"/>
      <c r="AD2459" s="82"/>
      <c r="AE2459" s="82"/>
      <c r="AL2459" s="88"/>
    </row>
    <row r="2460" spans="1:38">
      <c r="A2460" s="82"/>
      <c r="B2460" s="82"/>
      <c r="C2460" s="82"/>
      <c r="D2460" s="82"/>
      <c r="E2460" s="82"/>
      <c r="F2460" s="82"/>
      <c r="G2460" s="82"/>
      <c r="H2460" s="82"/>
      <c r="I2460" s="82"/>
      <c r="J2460" s="82"/>
      <c r="K2460" s="82"/>
      <c r="L2460" s="82"/>
      <c r="M2460" s="82"/>
      <c r="N2460" s="82"/>
      <c r="O2460" s="82"/>
      <c r="P2460" s="82"/>
      <c r="Q2460" s="82"/>
      <c r="R2460" s="82"/>
      <c r="S2460" s="82"/>
      <c r="T2460" s="82"/>
      <c r="U2460" s="82"/>
      <c r="V2460" s="82"/>
      <c r="W2460" s="82"/>
      <c r="X2460" s="82"/>
      <c r="Y2460" s="82"/>
      <c r="Z2460" s="82"/>
      <c r="AA2460" s="82"/>
      <c r="AB2460" s="82"/>
      <c r="AC2460" s="82"/>
      <c r="AD2460" s="82"/>
      <c r="AE2460" s="82"/>
      <c r="AL2460" s="88"/>
    </row>
    <row r="2461" spans="1:38">
      <c r="A2461" s="82"/>
      <c r="B2461" s="82"/>
      <c r="C2461" s="82"/>
      <c r="D2461" s="82"/>
      <c r="E2461" s="82"/>
      <c r="F2461" s="82"/>
      <c r="G2461" s="82"/>
      <c r="H2461" s="82"/>
      <c r="I2461" s="82"/>
      <c r="J2461" s="82"/>
      <c r="K2461" s="82"/>
      <c r="L2461" s="82"/>
      <c r="M2461" s="82"/>
      <c r="N2461" s="82"/>
      <c r="O2461" s="82"/>
      <c r="P2461" s="82"/>
      <c r="Q2461" s="82"/>
      <c r="R2461" s="82"/>
      <c r="S2461" s="82"/>
      <c r="T2461" s="82"/>
      <c r="U2461" s="82"/>
      <c r="V2461" s="82"/>
      <c r="W2461" s="82"/>
      <c r="X2461" s="82"/>
      <c r="Y2461" s="82"/>
      <c r="Z2461" s="82"/>
      <c r="AA2461" s="82"/>
      <c r="AB2461" s="82"/>
      <c r="AC2461" s="82"/>
      <c r="AD2461" s="82"/>
      <c r="AE2461" s="82"/>
      <c r="AL2461" s="88"/>
    </row>
    <row r="2462" spans="1:38">
      <c r="A2462" s="82"/>
      <c r="B2462" s="82"/>
      <c r="C2462" s="82"/>
      <c r="D2462" s="82"/>
      <c r="E2462" s="82"/>
      <c r="F2462" s="82"/>
      <c r="G2462" s="82"/>
      <c r="H2462" s="82"/>
      <c r="I2462" s="82"/>
      <c r="J2462" s="82"/>
      <c r="K2462" s="82"/>
      <c r="L2462" s="82"/>
      <c r="M2462" s="82"/>
      <c r="N2462" s="82"/>
      <c r="O2462" s="82"/>
      <c r="P2462" s="82"/>
      <c r="Q2462" s="82"/>
      <c r="R2462" s="82"/>
      <c r="S2462" s="82"/>
      <c r="T2462" s="82"/>
      <c r="U2462" s="82"/>
      <c r="V2462" s="82"/>
      <c r="W2462" s="82"/>
      <c r="X2462" s="82"/>
      <c r="Y2462" s="82"/>
      <c r="Z2462" s="82"/>
      <c r="AA2462" s="82"/>
      <c r="AB2462" s="82"/>
      <c r="AC2462" s="82"/>
      <c r="AD2462" s="82"/>
      <c r="AE2462" s="82"/>
      <c r="AL2462" s="88"/>
    </row>
    <row r="2463" spans="1:38">
      <c r="A2463" s="82"/>
      <c r="B2463" s="82"/>
      <c r="C2463" s="82"/>
      <c r="D2463" s="82"/>
      <c r="E2463" s="82"/>
      <c r="F2463" s="82"/>
      <c r="G2463" s="82"/>
      <c r="H2463" s="82"/>
      <c r="I2463" s="82"/>
      <c r="J2463" s="82"/>
      <c r="K2463" s="82"/>
      <c r="L2463" s="82"/>
      <c r="M2463" s="82"/>
      <c r="N2463" s="82"/>
      <c r="O2463" s="82"/>
      <c r="P2463" s="82"/>
      <c r="Q2463" s="82"/>
      <c r="R2463" s="82"/>
      <c r="S2463" s="82"/>
      <c r="T2463" s="82"/>
      <c r="U2463" s="82"/>
      <c r="V2463" s="82"/>
      <c r="W2463" s="82"/>
      <c r="X2463" s="82"/>
      <c r="Y2463" s="82"/>
      <c r="Z2463" s="82"/>
      <c r="AA2463" s="82"/>
      <c r="AB2463" s="82"/>
      <c r="AC2463" s="82"/>
      <c r="AD2463" s="82"/>
      <c r="AE2463" s="82"/>
      <c r="AL2463" s="88"/>
    </row>
    <row r="2464" spans="1:38">
      <c r="A2464" s="82"/>
      <c r="B2464" s="82"/>
      <c r="C2464" s="82"/>
      <c r="D2464" s="82"/>
      <c r="E2464" s="82"/>
      <c r="F2464" s="82"/>
      <c r="G2464" s="82"/>
      <c r="H2464" s="82"/>
      <c r="I2464" s="82"/>
      <c r="J2464" s="82"/>
      <c r="K2464" s="82"/>
      <c r="L2464" s="82"/>
      <c r="M2464" s="82"/>
      <c r="N2464" s="82"/>
      <c r="O2464" s="82"/>
      <c r="P2464" s="82"/>
      <c r="Q2464" s="82"/>
      <c r="R2464" s="82"/>
      <c r="S2464" s="82"/>
      <c r="T2464" s="82"/>
      <c r="U2464" s="82"/>
      <c r="V2464" s="82"/>
      <c r="W2464" s="82"/>
      <c r="X2464" s="82"/>
      <c r="Y2464" s="82"/>
      <c r="Z2464" s="82"/>
      <c r="AA2464" s="82"/>
      <c r="AB2464" s="82"/>
      <c r="AC2464" s="82"/>
      <c r="AD2464" s="82"/>
      <c r="AE2464" s="82"/>
      <c r="AL2464" s="88"/>
    </row>
    <row r="2465" spans="1:38">
      <c r="A2465" s="82"/>
      <c r="B2465" s="82"/>
      <c r="C2465" s="82"/>
      <c r="D2465" s="82"/>
      <c r="E2465" s="82"/>
      <c r="F2465" s="82"/>
      <c r="G2465" s="82"/>
      <c r="H2465" s="82"/>
      <c r="I2465" s="82"/>
      <c r="J2465" s="82"/>
      <c r="K2465" s="82"/>
      <c r="L2465" s="82"/>
      <c r="M2465" s="82"/>
      <c r="N2465" s="82"/>
      <c r="O2465" s="82"/>
      <c r="P2465" s="82"/>
      <c r="Q2465" s="82"/>
      <c r="R2465" s="82"/>
      <c r="S2465" s="82"/>
      <c r="T2465" s="82"/>
      <c r="U2465" s="82"/>
      <c r="V2465" s="82"/>
      <c r="W2465" s="82"/>
      <c r="X2465" s="82"/>
      <c r="Y2465" s="82"/>
      <c r="Z2465" s="82"/>
      <c r="AA2465" s="82"/>
      <c r="AB2465" s="82"/>
      <c r="AC2465" s="82"/>
      <c r="AD2465" s="82"/>
      <c r="AE2465" s="82"/>
      <c r="AL2465" s="88"/>
    </row>
    <row r="2466" spans="1:38">
      <c r="A2466" s="82"/>
      <c r="B2466" s="82"/>
      <c r="C2466" s="82"/>
      <c r="D2466" s="82"/>
      <c r="E2466" s="82"/>
      <c r="F2466" s="82"/>
      <c r="G2466" s="82"/>
      <c r="H2466" s="82"/>
      <c r="I2466" s="82"/>
      <c r="J2466" s="82"/>
      <c r="K2466" s="82"/>
      <c r="L2466" s="82"/>
      <c r="M2466" s="82"/>
      <c r="N2466" s="82"/>
      <c r="O2466" s="82"/>
      <c r="P2466" s="82"/>
      <c r="Q2466" s="82"/>
      <c r="R2466" s="82"/>
      <c r="S2466" s="82"/>
      <c r="T2466" s="82"/>
      <c r="U2466" s="82"/>
      <c r="V2466" s="82"/>
      <c r="W2466" s="82"/>
      <c r="X2466" s="82"/>
      <c r="Y2466" s="82"/>
      <c r="Z2466" s="82"/>
      <c r="AA2466" s="82"/>
      <c r="AB2466" s="82"/>
      <c r="AC2466" s="82"/>
      <c r="AD2466" s="82"/>
      <c r="AE2466" s="82"/>
      <c r="AL2466" s="88"/>
    </row>
    <row r="2467" spans="1:38">
      <c r="A2467" s="82"/>
      <c r="B2467" s="82"/>
      <c r="C2467" s="82"/>
      <c r="D2467" s="82"/>
      <c r="E2467" s="82"/>
      <c r="F2467" s="82"/>
      <c r="G2467" s="82"/>
      <c r="H2467" s="82"/>
      <c r="I2467" s="82"/>
      <c r="J2467" s="82"/>
      <c r="K2467" s="82"/>
      <c r="L2467" s="82"/>
      <c r="M2467" s="82"/>
      <c r="N2467" s="82"/>
      <c r="O2467" s="82"/>
      <c r="P2467" s="82"/>
      <c r="Q2467" s="82"/>
      <c r="R2467" s="82"/>
      <c r="S2467" s="82"/>
      <c r="T2467" s="82"/>
      <c r="U2467" s="82"/>
      <c r="V2467" s="82"/>
      <c r="W2467" s="82"/>
      <c r="X2467" s="82"/>
      <c r="Y2467" s="82"/>
      <c r="Z2467" s="82"/>
      <c r="AA2467" s="82"/>
      <c r="AB2467" s="82"/>
      <c r="AC2467" s="82"/>
      <c r="AD2467" s="82"/>
      <c r="AE2467" s="82"/>
      <c r="AL2467" s="88"/>
    </row>
    <row r="2468" spans="1:38">
      <c r="A2468" s="82"/>
      <c r="B2468" s="82"/>
      <c r="C2468" s="82"/>
      <c r="D2468" s="82"/>
      <c r="E2468" s="82"/>
      <c r="F2468" s="82"/>
      <c r="G2468" s="82"/>
      <c r="H2468" s="82"/>
      <c r="I2468" s="82"/>
      <c r="J2468" s="82"/>
      <c r="K2468" s="82"/>
      <c r="L2468" s="82"/>
      <c r="M2468" s="82"/>
      <c r="N2468" s="82"/>
      <c r="O2468" s="82"/>
      <c r="P2468" s="82"/>
      <c r="Q2468" s="82"/>
      <c r="R2468" s="82"/>
      <c r="S2468" s="82"/>
      <c r="T2468" s="82"/>
      <c r="U2468" s="82"/>
      <c r="V2468" s="82"/>
      <c r="W2468" s="82"/>
      <c r="X2468" s="82"/>
      <c r="Y2468" s="82"/>
      <c r="Z2468" s="82"/>
      <c r="AA2468" s="82"/>
      <c r="AB2468" s="82"/>
      <c r="AC2468" s="82"/>
      <c r="AD2468" s="82"/>
      <c r="AE2468" s="82"/>
      <c r="AL2468" s="88"/>
    </row>
    <row r="2469" spans="1:38">
      <c r="A2469" s="82"/>
      <c r="B2469" s="82"/>
      <c r="C2469" s="82"/>
      <c r="D2469" s="82"/>
      <c r="E2469" s="82"/>
      <c r="F2469" s="82"/>
      <c r="G2469" s="82"/>
      <c r="H2469" s="82"/>
      <c r="I2469" s="82"/>
      <c r="J2469" s="82"/>
      <c r="K2469" s="82"/>
      <c r="L2469" s="82"/>
      <c r="M2469" s="82"/>
      <c r="N2469" s="82"/>
      <c r="O2469" s="82"/>
      <c r="P2469" s="82"/>
      <c r="Q2469" s="82"/>
      <c r="R2469" s="82"/>
      <c r="S2469" s="82"/>
      <c r="T2469" s="82"/>
      <c r="U2469" s="82"/>
      <c r="V2469" s="82"/>
      <c r="W2469" s="82"/>
      <c r="X2469" s="82"/>
      <c r="Y2469" s="82"/>
      <c r="Z2469" s="82"/>
      <c r="AA2469" s="82"/>
      <c r="AB2469" s="82"/>
      <c r="AC2469" s="82"/>
      <c r="AD2469" s="82"/>
      <c r="AE2469" s="82"/>
      <c r="AL2469" s="88"/>
    </row>
    <row r="2470" spans="1:38">
      <c r="A2470" s="82"/>
      <c r="B2470" s="82"/>
      <c r="C2470" s="82"/>
      <c r="D2470" s="82"/>
      <c r="E2470" s="82"/>
      <c r="F2470" s="82"/>
      <c r="G2470" s="82"/>
      <c r="H2470" s="82"/>
      <c r="I2470" s="82"/>
      <c r="J2470" s="82"/>
      <c r="K2470" s="82"/>
      <c r="L2470" s="82"/>
      <c r="M2470" s="82"/>
      <c r="N2470" s="82"/>
      <c r="O2470" s="82"/>
      <c r="P2470" s="82"/>
      <c r="Q2470" s="82"/>
      <c r="R2470" s="82"/>
      <c r="S2470" s="82"/>
      <c r="T2470" s="82"/>
      <c r="U2470" s="82"/>
      <c r="V2470" s="82"/>
      <c r="W2470" s="82"/>
      <c r="X2470" s="82"/>
      <c r="Y2470" s="82"/>
      <c r="Z2470" s="82"/>
      <c r="AA2470" s="82"/>
      <c r="AB2470" s="82"/>
      <c r="AC2470" s="82"/>
      <c r="AD2470" s="82"/>
      <c r="AE2470" s="82"/>
      <c r="AL2470" s="88"/>
    </row>
    <row r="2471" spans="1:38">
      <c r="A2471" s="82"/>
      <c r="B2471" s="82"/>
      <c r="C2471" s="82"/>
      <c r="D2471" s="82"/>
      <c r="E2471" s="82"/>
      <c r="F2471" s="82"/>
      <c r="G2471" s="82"/>
      <c r="H2471" s="82"/>
      <c r="I2471" s="82"/>
      <c r="J2471" s="82"/>
      <c r="K2471" s="82"/>
      <c r="L2471" s="82"/>
      <c r="M2471" s="82"/>
      <c r="N2471" s="82"/>
      <c r="O2471" s="82"/>
      <c r="P2471" s="82"/>
      <c r="Q2471" s="82"/>
      <c r="R2471" s="82"/>
      <c r="S2471" s="82"/>
      <c r="T2471" s="82"/>
      <c r="U2471" s="82"/>
      <c r="V2471" s="82"/>
      <c r="W2471" s="82"/>
      <c r="X2471" s="82"/>
      <c r="Y2471" s="82"/>
      <c r="Z2471" s="82"/>
      <c r="AA2471" s="82"/>
      <c r="AB2471" s="82"/>
      <c r="AC2471" s="82"/>
      <c r="AD2471" s="82"/>
      <c r="AE2471" s="82"/>
      <c r="AL2471" s="88"/>
    </row>
    <row r="2472" spans="1:38">
      <c r="A2472" s="82"/>
      <c r="B2472" s="82"/>
      <c r="C2472" s="82"/>
      <c r="D2472" s="82"/>
      <c r="E2472" s="82"/>
      <c r="F2472" s="82"/>
      <c r="G2472" s="82"/>
      <c r="H2472" s="82"/>
      <c r="I2472" s="82"/>
      <c r="J2472" s="82"/>
      <c r="K2472" s="82"/>
      <c r="L2472" s="82"/>
      <c r="M2472" s="82"/>
      <c r="N2472" s="82"/>
      <c r="O2472" s="82"/>
      <c r="P2472" s="82"/>
      <c r="Q2472" s="82"/>
      <c r="R2472" s="82"/>
      <c r="S2472" s="82"/>
      <c r="T2472" s="82"/>
      <c r="U2472" s="82"/>
      <c r="V2472" s="82"/>
      <c r="W2472" s="82"/>
      <c r="X2472" s="82"/>
      <c r="Y2472" s="82"/>
      <c r="Z2472" s="82"/>
      <c r="AA2472" s="82"/>
      <c r="AB2472" s="82"/>
      <c r="AC2472" s="82"/>
      <c r="AD2472" s="82"/>
      <c r="AE2472" s="82"/>
      <c r="AL2472" s="88"/>
    </row>
    <row r="2473" spans="1:38">
      <c r="A2473" s="82"/>
      <c r="B2473" s="82"/>
      <c r="C2473" s="82"/>
      <c r="D2473" s="82"/>
      <c r="E2473" s="82"/>
      <c r="F2473" s="82"/>
      <c r="G2473" s="82"/>
      <c r="H2473" s="82"/>
      <c r="I2473" s="82"/>
      <c r="J2473" s="82"/>
      <c r="K2473" s="82"/>
      <c r="L2473" s="82"/>
      <c r="M2473" s="82"/>
      <c r="N2473" s="82"/>
      <c r="O2473" s="82"/>
      <c r="P2473" s="82"/>
      <c r="Q2473" s="82"/>
      <c r="R2473" s="82"/>
      <c r="S2473" s="82"/>
      <c r="T2473" s="82"/>
      <c r="U2473" s="82"/>
      <c r="V2473" s="82"/>
      <c r="W2473" s="82"/>
      <c r="X2473" s="82"/>
      <c r="Y2473" s="82"/>
      <c r="Z2473" s="82"/>
      <c r="AA2473" s="82"/>
      <c r="AB2473" s="82"/>
      <c r="AC2473" s="82"/>
      <c r="AD2473" s="82"/>
      <c r="AE2473" s="82"/>
      <c r="AL2473" s="88"/>
    </row>
    <row r="2474" spans="1:38">
      <c r="A2474" s="82"/>
      <c r="B2474" s="82"/>
      <c r="C2474" s="82"/>
      <c r="D2474" s="82"/>
      <c r="E2474" s="82"/>
      <c r="F2474" s="82"/>
      <c r="G2474" s="82"/>
      <c r="H2474" s="82"/>
      <c r="I2474" s="82"/>
      <c r="J2474" s="82"/>
      <c r="K2474" s="82"/>
      <c r="L2474" s="82"/>
      <c r="M2474" s="82"/>
      <c r="N2474" s="82"/>
      <c r="O2474" s="82"/>
      <c r="P2474" s="82"/>
      <c r="Q2474" s="82"/>
      <c r="R2474" s="82"/>
      <c r="S2474" s="82"/>
      <c r="T2474" s="82"/>
      <c r="U2474" s="82"/>
      <c r="V2474" s="82"/>
      <c r="W2474" s="82"/>
      <c r="X2474" s="82"/>
      <c r="Y2474" s="82"/>
      <c r="Z2474" s="82"/>
      <c r="AA2474" s="82"/>
      <c r="AB2474" s="82"/>
      <c r="AC2474" s="82"/>
      <c r="AD2474" s="82"/>
      <c r="AE2474" s="82"/>
      <c r="AL2474" s="88"/>
    </row>
    <row r="2475" spans="1:38">
      <c r="A2475" s="82"/>
      <c r="B2475" s="82"/>
      <c r="C2475" s="82"/>
      <c r="D2475" s="82"/>
      <c r="E2475" s="82"/>
      <c r="F2475" s="82"/>
      <c r="G2475" s="82"/>
      <c r="H2475" s="82"/>
      <c r="I2475" s="82"/>
      <c r="J2475" s="82"/>
      <c r="K2475" s="82"/>
      <c r="L2475" s="82"/>
      <c r="M2475" s="82"/>
      <c r="N2475" s="82"/>
      <c r="O2475" s="82"/>
      <c r="P2475" s="82"/>
      <c r="Q2475" s="82"/>
      <c r="R2475" s="82"/>
      <c r="S2475" s="82"/>
      <c r="T2475" s="82"/>
      <c r="U2475" s="82"/>
      <c r="V2475" s="82"/>
      <c r="W2475" s="82"/>
      <c r="X2475" s="82"/>
      <c r="Y2475" s="82"/>
      <c r="Z2475" s="82"/>
      <c r="AA2475" s="82"/>
      <c r="AB2475" s="82"/>
      <c r="AC2475" s="82"/>
      <c r="AD2475" s="82"/>
      <c r="AE2475" s="82"/>
      <c r="AL2475" s="88"/>
    </row>
    <row r="2476" spans="1:38">
      <c r="A2476" s="82"/>
      <c r="B2476" s="82"/>
      <c r="C2476" s="82"/>
      <c r="D2476" s="82"/>
      <c r="E2476" s="82"/>
      <c r="F2476" s="82"/>
      <c r="G2476" s="82"/>
      <c r="H2476" s="82"/>
      <c r="I2476" s="82"/>
      <c r="J2476" s="82"/>
      <c r="K2476" s="82"/>
      <c r="L2476" s="82"/>
      <c r="M2476" s="82"/>
      <c r="N2476" s="82"/>
      <c r="O2476" s="82"/>
      <c r="P2476" s="82"/>
      <c r="Q2476" s="82"/>
      <c r="R2476" s="82"/>
      <c r="S2476" s="82"/>
      <c r="T2476" s="82"/>
      <c r="U2476" s="82"/>
      <c r="V2476" s="82"/>
      <c r="W2476" s="82"/>
      <c r="X2476" s="82"/>
      <c r="Y2476" s="82"/>
      <c r="Z2476" s="82"/>
      <c r="AA2476" s="82"/>
      <c r="AB2476" s="82"/>
      <c r="AC2476" s="82"/>
      <c r="AD2476" s="82"/>
      <c r="AE2476" s="82"/>
      <c r="AL2476" s="88"/>
    </row>
    <row r="2477" spans="1:38">
      <c r="A2477" s="82"/>
      <c r="B2477" s="82"/>
      <c r="C2477" s="82"/>
      <c r="D2477" s="82"/>
      <c r="E2477" s="82"/>
      <c r="F2477" s="82"/>
      <c r="G2477" s="82"/>
      <c r="H2477" s="82"/>
      <c r="I2477" s="82"/>
      <c r="J2477" s="82"/>
      <c r="K2477" s="82"/>
      <c r="L2477" s="82"/>
      <c r="M2477" s="82"/>
      <c r="N2477" s="82"/>
      <c r="O2477" s="82"/>
      <c r="P2477" s="82"/>
      <c r="Q2477" s="82"/>
      <c r="R2477" s="82"/>
      <c r="S2477" s="82"/>
      <c r="T2477" s="82"/>
      <c r="U2477" s="82"/>
      <c r="V2477" s="82"/>
      <c r="W2477" s="82"/>
      <c r="X2477" s="82"/>
      <c r="Y2477" s="82"/>
      <c r="Z2477" s="82"/>
      <c r="AA2477" s="82"/>
      <c r="AB2477" s="82"/>
      <c r="AC2477" s="82"/>
      <c r="AD2477" s="82"/>
      <c r="AE2477" s="82"/>
      <c r="AL2477" s="88"/>
    </row>
    <row r="2478" spans="1:38">
      <c r="A2478" s="82"/>
      <c r="B2478" s="82"/>
      <c r="C2478" s="82"/>
      <c r="D2478" s="82"/>
      <c r="E2478" s="82"/>
      <c r="F2478" s="82"/>
      <c r="G2478" s="82"/>
      <c r="H2478" s="82"/>
      <c r="I2478" s="82"/>
      <c r="J2478" s="82"/>
      <c r="K2478" s="82"/>
      <c r="L2478" s="82"/>
      <c r="M2478" s="82"/>
      <c r="N2478" s="82"/>
      <c r="O2478" s="82"/>
      <c r="P2478" s="82"/>
      <c r="Q2478" s="82"/>
      <c r="R2478" s="82"/>
      <c r="S2478" s="82"/>
      <c r="T2478" s="82"/>
      <c r="U2478" s="82"/>
      <c r="V2478" s="82"/>
      <c r="W2478" s="82"/>
      <c r="X2478" s="82"/>
      <c r="Y2478" s="82"/>
      <c r="Z2478" s="82"/>
      <c r="AA2478" s="82"/>
      <c r="AB2478" s="82"/>
      <c r="AC2478" s="82"/>
      <c r="AD2478" s="82"/>
      <c r="AE2478" s="82"/>
      <c r="AL2478" s="88"/>
    </row>
    <row r="2479" spans="1:38">
      <c r="A2479" s="82"/>
      <c r="B2479" s="82"/>
      <c r="C2479" s="82"/>
      <c r="D2479" s="82"/>
      <c r="E2479" s="82"/>
      <c r="F2479" s="82"/>
      <c r="G2479" s="82"/>
      <c r="H2479" s="82"/>
      <c r="I2479" s="82"/>
      <c r="J2479" s="82"/>
      <c r="K2479" s="82"/>
      <c r="L2479" s="82"/>
      <c r="M2479" s="82"/>
      <c r="N2479" s="82"/>
      <c r="O2479" s="82"/>
      <c r="P2479" s="82"/>
      <c r="Q2479" s="82"/>
      <c r="R2479" s="82"/>
      <c r="S2479" s="82"/>
      <c r="T2479" s="82"/>
      <c r="U2479" s="82"/>
      <c r="V2479" s="82"/>
      <c r="W2479" s="82"/>
      <c r="X2479" s="82"/>
      <c r="Y2479" s="82"/>
      <c r="Z2479" s="82"/>
      <c r="AA2479" s="82"/>
      <c r="AB2479" s="82"/>
      <c r="AC2479" s="82"/>
      <c r="AD2479" s="82"/>
      <c r="AE2479" s="82"/>
      <c r="AL2479" s="88"/>
    </row>
    <row r="2480" spans="1:38">
      <c r="A2480" s="82"/>
      <c r="B2480" s="82"/>
      <c r="C2480" s="82"/>
      <c r="D2480" s="82"/>
      <c r="E2480" s="82"/>
      <c r="F2480" s="82"/>
      <c r="G2480" s="82"/>
      <c r="H2480" s="82"/>
      <c r="I2480" s="82"/>
      <c r="J2480" s="82"/>
      <c r="K2480" s="82"/>
      <c r="L2480" s="82"/>
      <c r="M2480" s="82"/>
      <c r="N2480" s="82"/>
      <c r="O2480" s="82"/>
      <c r="P2480" s="82"/>
      <c r="Q2480" s="82"/>
      <c r="R2480" s="82"/>
      <c r="S2480" s="82"/>
      <c r="T2480" s="82"/>
      <c r="U2480" s="82"/>
      <c r="V2480" s="82"/>
      <c r="W2480" s="82"/>
      <c r="X2480" s="82"/>
      <c r="Y2480" s="82"/>
      <c r="Z2480" s="82"/>
      <c r="AA2480" s="82"/>
      <c r="AB2480" s="82"/>
      <c r="AC2480" s="82"/>
      <c r="AD2480" s="82"/>
      <c r="AE2480" s="82"/>
      <c r="AL2480" s="88"/>
    </row>
    <row r="2481" spans="1:38">
      <c r="A2481" s="82"/>
      <c r="B2481" s="82"/>
      <c r="C2481" s="82"/>
      <c r="D2481" s="82"/>
      <c r="E2481" s="82"/>
      <c r="F2481" s="82"/>
      <c r="G2481" s="82"/>
      <c r="H2481" s="82"/>
      <c r="I2481" s="82"/>
      <c r="J2481" s="82"/>
      <c r="K2481" s="82"/>
      <c r="L2481" s="82"/>
      <c r="M2481" s="82"/>
      <c r="N2481" s="82"/>
      <c r="O2481" s="82"/>
      <c r="P2481" s="82"/>
      <c r="Q2481" s="82"/>
      <c r="R2481" s="82"/>
      <c r="S2481" s="82"/>
      <c r="T2481" s="82"/>
      <c r="U2481" s="82"/>
      <c r="V2481" s="82"/>
      <c r="W2481" s="82"/>
      <c r="X2481" s="82"/>
      <c r="Y2481" s="82"/>
      <c r="Z2481" s="82"/>
      <c r="AA2481" s="82"/>
      <c r="AB2481" s="82"/>
      <c r="AC2481" s="82"/>
      <c r="AD2481" s="82"/>
      <c r="AE2481" s="82"/>
      <c r="AL2481" s="88"/>
    </row>
    <row r="2482" spans="1:38">
      <c r="A2482" s="82"/>
      <c r="B2482" s="82"/>
      <c r="C2482" s="82"/>
      <c r="D2482" s="82"/>
      <c r="E2482" s="82"/>
      <c r="F2482" s="82"/>
      <c r="G2482" s="82"/>
      <c r="H2482" s="82"/>
      <c r="I2482" s="82"/>
      <c r="J2482" s="82"/>
      <c r="K2482" s="82"/>
      <c r="L2482" s="82"/>
      <c r="M2482" s="82"/>
      <c r="N2482" s="82"/>
      <c r="O2482" s="82"/>
      <c r="P2482" s="82"/>
      <c r="Q2482" s="82"/>
      <c r="R2482" s="82"/>
      <c r="S2482" s="82"/>
      <c r="T2482" s="82"/>
      <c r="U2482" s="82"/>
      <c r="V2482" s="82"/>
      <c r="W2482" s="82"/>
      <c r="X2482" s="82"/>
      <c r="Y2482" s="82"/>
      <c r="Z2482" s="82"/>
      <c r="AA2482" s="82"/>
      <c r="AB2482" s="82"/>
      <c r="AC2482" s="82"/>
      <c r="AD2482" s="82"/>
      <c r="AE2482" s="82"/>
      <c r="AL2482" s="88"/>
    </row>
    <row r="2483" spans="1:38">
      <c r="A2483" s="82"/>
      <c r="B2483" s="82"/>
      <c r="C2483" s="82"/>
      <c r="D2483" s="82"/>
      <c r="E2483" s="82"/>
      <c r="F2483" s="82"/>
      <c r="G2483" s="82"/>
      <c r="H2483" s="82"/>
      <c r="I2483" s="82"/>
      <c r="J2483" s="82"/>
      <c r="K2483" s="82"/>
      <c r="L2483" s="82"/>
      <c r="M2483" s="82"/>
      <c r="N2483" s="82"/>
      <c r="O2483" s="82"/>
      <c r="P2483" s="82"/>
      <c r="Q2483" s="82"/>
      <c r="R2483" s="82"/>
      <c r="S2483" s="82"/>
      <c r="T2483" s="82"/>
      <c r="U2483" s="82"/>
      <c r="V2483" s="82"/>
      <c r="W2483" s="82"/>
      <c r="X2483" s="82"/>
      <c r="Y2483" s="82"/>
      <c r="Z2483" s="82"/>
      <c r="AA2483" s="82"/>
      <c r="AB2483" s="82"/>
      <c r="AC2483" s="82"/>
      <c r="AD2483" s="82"/>
      <c r="AE2483" s="82"/>
      <c r="AL2483" s="88"/>
    </row>
    <row r="2484" spans="1:38">
      <c r="A2484" s="82"/>
      <c r="B2484" s="82"/>
      <c r="C2484" s="82"/>
      <c r="D2484" s="82"/>
      <c r="E2484" s="82"/>
      <c r="F2484" s="82"/>
      <c r="G2484" s="82"/>
      <c r="H2484" s="82"/>
      <c r="I2484" s="82"/>
      <c r="J2484" s="82"/>
      <c r="K2484" s="82"/>
      <c r="L2484" s="82"/>
      <c r="M2484" s="82"/>
      <c r="N2484" s="82"/>
      <c r="O2484" s="82"/>
      <c r="P2484" s="82"/>
      <c r="Q2484" s="82"/>
      <c r="R2484" s="82"/>
      <c r="S2484" s="82"/>
      <c r="T2484" s="82"/>
      <c r="U2484" s="82"/>
      <c r="V2484" s="82"/>
      <c r="W2484" s="82"/>
      <c r="X2484" s="82"/>
      <c r="Y2484" s="82"/>
      <c r="Z2484" s="82"/>
      <c r="AA2484" s="82"/>
      <c r="AB2484" s="82"/>
      <c r="AC2484" s="82"/>
      <c r="AD2484" s="82"/>
      <c r="AE2484" s="82"/>
      <c r="AL2484" s="88"/>
    </row>
    <row r="2485" spans="1:38">
      <c r="A2485" s="82"/>
      <c r="B2485" s="82"/>
      <c r="C2485" s="82"/>
      <c r="D2485" s="82"/>
      <c r="E2485" s="82"/>
      <c r="F2485" s="82"/>
      <c r="G2485" s="82"/>
      <c r="H2485" s="82"/>
      <c r="I2485" s="82"/>
      <c r="J2485" s="82"/>
      <c r="K2485" s="82"/>
      <c r="L2485" s="82"/>
      <c r="M2485" s="82"/>
      <c r="N2485" s="82"/>
      <c r="O2485" s="82"/>
      <c r="P2485" s="82"/>
      <c r="Q2485" s="82"/>
      <c r="R2485" s="82"/>
      <c r="S2485" s="82"/>
      <c r="T2485" s="82"/>
      <c r="U2485" s="82"/>
      <c r="V2485" s="82"/>
      <c r="W2485" s="82"/>
      <c r="X2485" s="82"/>
      <c r="Y2485" s="82"/>
      <c r="Z2485" s="82"/>
      <c r="AA2485" s="82"/>
      <c r="AB2485" s="82"/>
      <c r="AC2485" s="82"/>
      <c r="AD2485" s="82"/>
      <c r="AE2485" s="82"/>
      <c r="AL2485" s="88"/>
    </row>
    <row r="2486" spans="1:38">
      <c r="A2486" s="82"/>
      <c r="B2486" s="82"/>
      <c r="C2486" s="82"/>
      <c r="D2486" s="82"/>
      <c r="E2486" s="82"/>
      <c r="F2486" s="82"/>
      <c r="G2486" s="82"/>
      <c r="H2486" s="82"/>
      <c r="I2486" s="82"/>
      <c r="J2486" s="82"/>
      <c r="K2486" s="82"/>
      <c r="L2486" s="82"/>
      <c r="M2486" s="82"/>
      <c r="N2486" s="82"/>
      <c r="O2486" s="82"/>
      <c r="P2486" s="82"/>
      <c r="Q2486" s="82"/>
      <c r="R2486" s="82"/>
      <c r="S2486" s="82"/>
      <c r="T2486" s="82"/>
      <c r="U2486" s="82"/>
      <c r="V2486" s="82"/>
      <c r="W2486" s="82"/>
      <c r="X2486" s="82"/>
      <c r="Y2486" s="82"/>
      <c r="Z2486" s="82"/>
      <c r="AA2486" s="82"/>
      <c r="AB2486" s="82"/>
      <c r="AC2486" s="82"/>
      <c r="AD2486" s="82"/>
      <c r="AE2486" s="82"/>
      <c r="AL2486" s="88"/>
    </row>
    <row r="2487" spans="1:38">
      <c r="A2487" s="82"/>
      <c r="B2487" s="82"/>
      <c r="C2487" s="82"/>
      <c r="D2487" s="82"/>
      <c r="E2487" s="82"/>
      <c r="F2487" s="82"/>
      <c r="G2487" s="82"/>
      <c r="H2487" s="82"/>
      <c r="I2487" s="82"/>
      <c r="J2487" s="82"/>
      <c r="K2487" s="82"/>
      <c r="L2487" s="82"/>
      <c r="M2487" s="82"/>
      <c r="N2487" s="82"/>
      <c r="O2487" s="82"/>
      <c r="P2487" s="82"/>
      <c r="Q2487" s="82"/>
      <c r="R2487" s="82"/>
      <c r="S2487" s="82"/>
      <c r="T2487" s="82"/>
      <c r="U2487" s="82"/>
      <c r="V2487" s="82"/>
      <c r="W2487" s="82"/>
      <c r="X2487" s="82"/>
      <c r="Y2487" s="82"/>
      <c r="Z2487" s="82"/>
      <c r="AA2487" s="82"/>
      <c r="AB2487" s="82"/>
      <c r="AC2487" s="82"/>
      <c r="AD2487" s="82"/>
      <c r="AE2487" s="82"/>
      <c r="AL2487" s="88"/>
    </row>
    <row r="2488" spans="1:38">
      <c r="A2488" s="82"/>
      <c r="B2488" s="82"/>
      <c r="C2488" s="82"/>
      <c r="D2488" s="82"/>
      <c r="E2488" s="82"/>
      <c r="F2488" s="82"/>
      <c r="G2488" s="82"/>
      <c r="H2488" s="82"/>
      <c r="I2488" s="82"/>
      <c r="J2488" s="82"/>
      <c r="K2488" s="82"/>
      <c r="L2488" s="82"/>
      <c r="M2488" s="82"/>
      <c r="N2488" s="82"/>
      <c r="O2488" s="82"/>
      <c r="P2488" s="82"/>
      <c r="Q2488" s="82"/>
      <c r="R2488" s="82"/>
      <c r="S2488" s="82"/>
      <c r="T2488" s="82"/>
      <c r="U2488" s="82"/>
      <c r="V2488" s="82"/>
      <c r="W2488" s="82"/>
      <c r="X2488" s="82"/>
      <c r="Y2488" s="82"/>
      <c r="Z2488" s="82"/>
      <c r="AA2488" s="82"/>
      <c r="AB2488" s="82"/>
      <c r="AC2488" s="82"/>
      <c r="AD2488" s="82"/>
      <c r="AE2488" s="82"/>
      <c r="AL2488" s="88"/>
    </row>
    <row r="2489" spans="1:38">
      <c r="A2489" s="82"/>
      <c r="B2489" s="82"/>
      <c r="C2489" s="82"/>
      <c r="D2489" s="82"/>
      <c r="E2489" s="82"/>
      <c r="F2489" s="82"/>
      <c r="G2489" s="82"/>
      <c r="H2489" s="82"/>
      <c r="I2489" s="82"/>
      <c r="J2489" s="82"/>
      <c r="K2489" s="82"/>
      <c r="L2489" s="82"/>
      <c r="M2489" s="82"/>
      <c r="N2489" s="82"/>
      <c r="O2489" s="82"/>
      <c r="P2489" s="82"/>
      <c r="Q2489" s="82"/>
      <c r="R2489" s="82"/>
      <c r="S2489" s="82"/>
      <c r="T2489" s="82"/>
      <c r="U2489" s="82"/>
      <c r="V2489" s="82"/>
      <c r="W2489" s="82"/>
      <c r="X2489" s="82"/>
      <c r="Y2489" s="82"/>
      <c r="Z2489" s="82"/>
      <c r="AA2489" s="82"/>
      <c r="AB2489" s="82"/>
      <c r="AC2489" s="82"/>
      <c r="AD2489" s="82"/>
      <c r="AE2489" s="82"/>
      <c r="AL2489" s="88"/>
    </row>
    <row r="2490" spans="1:38">
      <c r="A2490" s="82"/>
      <c r="B2490" s="82"/>
      <c r="C2490" s="82"/>
      <c r="D2490" s="82"/>
      <c r="E2490" s="82"/>
      <c r="F2490" s="82"/>
      <c r="G2490" s="82"/>
      <c r="H2490" s="82"/>
      <c r="I2490" s="82"/>
      <c r="J2490" s="82"/>
      <c r="K2490" s="82"/>
      <c r="L2490" s="82"/>
      <c r="M2490" s="82"/>
      <c r="N2490" s="82"/>
      <c r="O2490" s="82"/>
      <c r="P2490" s="82"/>
      <c r="Q2490" s="82"/>
      <c r="R2490" s="82"/>
      <c r="S2490" s="82"/>
      <c r="T2490" s="82"/>
      <c r="U2490" s="82"/>
      <c r="V2490" s="82"/>
      <c r="W2490" s="82"/>
      <c r="X2490" s="82"/>
      <c r="Y2490" s="82"/>
      <c r="Z2490" s="82"/>
      <c r="AA2490" s="82"/>
      <c r="AB2490" s="82"/>
      <c r="AC2490" s="82"/>
      <c r="AD2490" s="82"/>
      <c r="AE2490" s="82"/>
      <c r="AL2490" s="88"/>
    </row>
    <row r="2491" spans="1:38">
      <c r="A2491" s="82"/>
      <c r="B2491" s="82"/>
      <c r="C2491" s="82"/>
      <c r="D2491" s="82"/>
      <c r="E2491" s="82"/>
      <c r="F2491" s="82"/>
      <c r="G2491" s="82"/>
      <c r="H2491" s="82"/>
      <c r="I2491" s="82"/>
      <c r="J2491" s="82"/>
      <c r="K2491" s="82"/>
      <c r="L2491" s="82"/>
      <c r="M2491" s="82"/>
      <c r="N2491" s="82"/>
      <c r="O2491" s="82"/>
      <c r="P2491" s="82"/>
      <c r="Q2491" s="82"/>
      <c r="R2491" s="82"/>
      <c r="S2491" s="82"/>
      <c r="T2491" s="82"/>
      <c r="U2491" s="82"/>
      <c r="V2491" s="82"/>
      <c r="W2491" s="82"/>
      <c r="X2491" s="82"/>
      <c r="Y2491" s="82"/>
      <c r="Z2491" s="82"/>
      <c r="AA2491" s="82"/>
      <c r="AB2491" s="82"/>
      <c r="AC2491" s="82"/>
      <c r="AD2491" s="82"/>
      <c r="AE2491" s="82"/>
      <c r="AL2491" s="88"/>
    </row>
    <row r="2492" spans="1:38">
      <c r="A2492" s="82"/>
      <c r="B2492" s="82"/>
      <c r="C2492" s="82"/>
      <c r="D2492" s="82"/>
      <c r="E2492" s="82"/>
      <c r="F2492" s="82"/>
      <c r="G2492" s="82"/>
      <c r="H2492" s="82"/>
      <c r="I2492" s="82"/>
      <c r="J2492" s="82"/>
      <c r="K2492" s="82"/>
      <c r="L2492" s="82"/>
      <c r="M2492" s="82"/>
      <c r="N2492" s="82"/>
      <c r="O2492" s="82"/>
      <c r="P2492" s="82"/>
      <c r="Q2492" s="82"/>
      <c r="R2492" s="82"/>
      <c r="S2492" s="82"/>
      <c r="T2492" s="82"/>
      <c r="U2492" s="82"/>
      <c r="V2492" s="82"/>
      <c r="W2492" s="82"/>
      <c r="X2492" s="82"/>
      <c r="Y2492" s="82"/>
      <c r="Z2492" s="82"/>
      <c r="AA2492" s="82"/>
      <c r="AB2492" s="82"/>
      <c r="AC2492" s="82"/>
      <c r="AD2492" s="82"/>
      <c r="AE2492" s="82"/>
      <c r="AL2492" s="88"/>
    </row>
    <row r="2493" spans="1:38">
      <c r="A2493" s="82"/>
      <c r="B2493" s="82"/>
      <c r="C2493" s="82"/>
      <c r="D2493" s="82"/>
      <c r="E2493" s="82"/>
      <c r="F2493" s="82"/>
      <c r="G2493" s="82"/>
      <c r="H2493" s="82"/>
      <c r="I2493" s="82"/>
      <c r="J2493" s="82"/>
      <c r="K2493" s="82"/>
      <c r="L2493" s="82"/>
      <c r="M2493" s="82"/>
      <c r="N2493" s="82"/>
      <c r="O2493" s="82"/>
      <c r="P2493" s="82"/>
      <c r="Q2493" s="82"/>
      <c r="R2493" s="82"/>
      <c r="S2493" s="82"/>
      <c r="T2493" s="82"/>
      <c r="U2493" s="82"/>
      <c r="V2493" s="82"/>
      <c r="W2493" s="82"/>
      <c r="X2493" s="82"/>
      <c r="Y2493" s="82"/>
      <c r="Z2493" s="82"/>
      <c r="AA2493" s="82"/>
      <c r="AB2493" s="82"/>
      <c r="AC2493" s="82"/>
      <c r="AD2493" s="82"/>
      <c r="AE2493" s="82"/>
      <c r="AL2493" s="88"/>
    </row>
    <row r="2494" spans="1:38">
      <c r="A2494" s="82"/>
      <c r="B2494" s="82"/>
      <c r="C2494" s="82"/>
      <c r="D2494" s="82"/>
      <c r="E2494" s="82"/>
      <c r="F2494" s="82"/>
      <c r="G2494" s="82"/>
      <c r="H2494" s="82"/>
      <c r="I2494" s="82"/>
      <c r="J2494" s="82"/>
      <c r="K2494" s="82"/>
      <c r="L2494" s="82"/>
      <c r="M2494" s="82"/>
      <c r="N2494" s="82"/>
      <c r="O2494" s="82"/>
      <c r="P2494" s="82"/>
      <c r="Q2494" s="82"/>
      <c r="R2494" s="82"/>
      <c r="S2494" s="82"/>
      <c r="T2494" s="82"/>
      <c r="U2494" s="82"/>
      <c r="V2494" s="82"/>
      <c r="W2494" s="82"/>
      <c r="X2494" s="82"/>
      <c r="Y2494" s="82"/>
      <c r="Z2494" s="82"/>
      <c r="AA2494" s="82"/>
      <c r="AB2494" s="82"/>
      <c r="AC2494" s="82"/>
      <c r="AD2494" s="82"/>
      <c r="AE2494" s="82"/>
      <c r="AL2494" s="88"/>
    </row>
    <row r="2495" spans="1:38">
      <c r="A2495" s="82"/>
      <c r="B2495" s="82"/>
      <c r="C2495" s="82"/>
      <c r="D2495" s="82"/>
      <c r="E2495" s="82"/>
      <c r="F2495" s="82"/>
      <c r="G2495" s="82"/>
      <c r="H2495" s="82"/>
      <c r="I2495" s="82"/>
      <c r="J2495" s="82"/>
      <c r="K2495" s="82"/>
      <c r="L2495" s="82"/>
      <c r="M2495" s="82"/>
      <c r="N2495" s="82"/>
      <c r="O2495" s="82"/>
      <c r="P2495" s="82"/>
      <c r="Q2495" s="82"/>
      <c r="R2495" s="82"/>
      <c r="S2495" s="82"/>
      <c r="T2495" s="82"/>
      <c r="U2495" s="82"/>
      <c r="V2495" s="82"/>
      <c r="W2495" s="82"/>
      <c r="X2495" s="82"/>
      <c r="Y2495" s="82"/>
      <c r="Z2495" s="82"/>
      <c r="AA2495" s="82"/>
      <c r="AB2495" s="82"/>
      <c r="AC2495" s="82"/>
      <c r="AD2495" s="82"/>
      <c r="AE2495" s="82"/>
      <c r="AL2495" s="88"/>
    </row>
    <row r="2496" spans="1:38">
      <c r="A2496" s="82"/>
      <c r="B2496" s="82"/>
      <c r="C2496" s="82"/>
      <c r="D2496" s="82"/>
      <c r="E2496" s="82"/>
      <c r="F2496" s="82"/>
      <c r="G2496" s="82"/>
      <c r="H2496" s="82"/>
      <c r="I2496" s="82"/>
      <c r="J2496" s="82"/>
      <c r="K2496" s="82"/>
      <c r="L2496" s="82"/>
      <c r="M2496" s="82"/>
      <c r="N2496" s="82"/>
      <c r="O2496" s="82"/>
      <c r="P2496" s="82"/>
      <c r="Q2496" s="82"/>
      <c r="R2496" s="82"/>
      <c r="S2496" s="82"/>
      <c r="T2496" s="82"/>
      <c r="U2496" s="82"/>
      <c r="V2496" s="82"/>
      <c r="W2496" s="82"/>
      <c r="X2496" s="82"/>
      <c r="Y2496" s="82"/>
      <c r="Z2496" s="82"/>
      <c r="AA2496" s="82"/>
      <c r="AB2496" s="82"/>
      <c r="AC2496" s="82"/>
      <c r="AD2496" s="82"/>
      <c r="AE2496" s="82"/>
      <c r="AL2496" s="88"/>
    </row>
    <row r="2497" spans="1:38">
      <c r="A2497" s="82"/>
      <c r="B2497" s="82"/>
      <c r="C2497" s="82"/>
      <c r="D2497" s="82"/>
      <c r="E2497" s="82"/>
      <c r="F2497" s="82"/>
      <c r="G2497" s="82"/>
      <c r="H2497" s="82"/>
      <c r="I2497" s="82"/>
      <c r="J2497" s="82"/>
      <c r="K2497" s="82"/>
      <c r="L2497" s="82"/>
      <c r="M2497" s="82"/>
      <c r="N2497" s="82"/>
      <c r="O2497" s="82"/>
      <c r="P2497" s="82"/>
      <c r="Q2497" s="82"/>
      <c r="R2497" s="82"/>
      <c r="S2497" s="82"/>
      <c r="T2497" s="82"/>
      <c r="U2497" s="82"/>
      <c r="V2497" s="82"/>
      <c r="W2497" s="82"/>
      <c r="X2497" s="82"/>
      <c r="Y2497" s="82"/>
      <c r="Z2497" s="82"/>
      <c r="AA2497" s="82"/>
      <c r="AB2497" s="82"/>
      <c r="AC2497" s="82"/>
      <c r="AD2497" s="82"/>
      <c r="AE2497" s="82"/>
      <c r="AL2497" s="88"/>
    </row>
    <row r="2498" spans="1:38">
      <c r="A2498" s="82"/>
      <c r="B2498" s="82"/>
      <c r="C2498" s="82"/>
      <c r="D2498" s="82"/>
      <c r="E2498" s="82"/>
      <c r="F2498" s="82"/>
      <c r="G2498" s="82"/>
      <c r="H2498" s="82"/>
      <c r="I2498" s="82"/>
      <c r="J2498" s="82"/>
      <c r="K2498" s="82"/>
      <c r="L2498" s="82"/>
      <c r="M2498" s="82"/>
      <c r="N2498" s="82"/>
      <c r="O2498" s="82"/>
      <c r="P2498" s="82"/>
      <c r="Q2498" s="82"/>
      <c r="R2498" s="82"/>
      <c r="S2498" s="82"/>
      <c r="T2498" s="82"/>
      <c r="U2498" s="82"/>
      <c r="V2498" s="82"/>
      <c r="W2498" s="82"/>
      <c r="X2498" s="82"/>
      <c r="Y2498" s="82"/>
      <c r="Z2498" s="82"/>
      <c r="AA2498" s="82"/>
      <c r="AB2498" s="82"/>
      <c r="AC2498" s="82"/>
      <c r="AD2498" s="82"/>
      <c r="AE2498" s="82"/>
      <c r="AL2498" s="88"/>
    </row>
    <row r="2499" spans="1:38">
      <c r="A2499" s="82"/>
      <c r="B2499" s="82"/>
      <c r="C2499" s="82"/>
      <c r="D2499" s="82"/>
      <c r="E2499" s="82"/>
      <c r="F2499" s="82"/>
      <c r="G2499" s="82"/>
      <c r="H2499" s="82"/>
      <c r="I2499" s="82"/>
      <c r="J2499" s="82"/>
      <c r="K2499" s="82"/>
      <c r="L2499" s="82"/>
      <c r="M2499" s="82"/>
      <c r="N2499" s="82"/>
      <c r="O2499" s="82"/>
      <c r="P2499" s="82"/>
      <c r="Q2499" s="82"/>
      <c r="R2499" s="82"/>
      <c r="S2499" s="82"/>
      <c r="T2499" s="82"/>
      <c r="U2499" s="82"/>
      <c r="V2499" s="82"/>
      <c r="W2499" s="82"/>
      <c r="X2499" s="82"/>
      <c r="Y2499" s="82"/>
      <c r="Z2499" s="82"/>
      <c r="AA2499" s="82"/>
      <c r="AB2499" s="82"/>
      <c r="AC2499" s="82"/>
      <c r="AD2499" s="82"/>
      <c r="AE2499" s="82"/>
      <c r="AL2499" s="88"/>
    </row>
    <row r="2500" spans="1:38">
      <c r="A2500" s="82"/>
      <c r="B2500" s="82"/>
      <c r="C2500" s="82"/>
      <c r="D2500" s="82"/>
      <c r="E2500" s="82"/>
      <c r="F2500" s="82"/>
      <c r="G2500" s="82"/>
      <c r="H2500" s="82"/>
      <c r="I2500" s="82"/>
      <c r="J2500" s="82"/>
      <c r="K2500" s="82"/>
      <c r="L2500" s="82"/>
      <c r="M2500" s="82"/>
      <c r="N2500" s="82"/>
      <c r="O2500" s="82"/>
      <c r="P2500" s="82"/>
      <c r="Q2500" s="82"/>
      <c r="R2500" s="82"/>
      <c r="S2500" s="82"/>
      <c r="T2500" s="82"/>
      <c r="U2500" s="82"/>
      <c r="V2500" s="82"/>
      <c r="W2500" s="82"/>
      <c r="X2500" s="82"/>
      <c r="Y2500" s="82"/>
      <c r="Z2500" s="82"/>
      <c r="AA2500" s="82"/>
      <c r="AB2500" s="82"/>
      <c r="AC2500" s="82"/>
      <c r="AD2500" s="82"/>
      <c r="AE2500" s="82"/>
      <c r="AL2500" s="88"/>
    </row>
    <row r="2501" spans="1:38">
      <c r="A2501" s="82"/>
      <c r="B2501" s="82"/>
      <c r="C2501" s="82"/>
      <c r="D2501" s="82"/>
      <c r="E2501" s="82"/>
      <c r="F2501" s="82"/>
      <c r="G2501" s="82"/>
      <c r="H2501" s="82"/>
      <c r="I2501" s="82"/>
      <c r="J2501" s="82"/>
      <c r="K2501" s="82"/>
      <c r="L2501" s="82"/>
      <c r="M2501" s="82"/>
      <c r="N2501" s="82"/>
      <c r="O2501" s="82"/>
      <c r="P2501" s="82"/>
      <c r="Q2501" s="82"/>
      <c r="R2501" s="82"/>
      <c r="S2501" s="82"/>
      <c r="T2501" s="82"/>
      <c r="U2501" s="82"/>
      <c r="V2501" s="82"/>
      <c r="W2501" s="82"/>
      <c r="X2501" s="82"/>
      <c r="Y2501" s="82"/>
      <c r="Z2501" s="82"/>
      <c r="AA2501" s="82"/>
      <c r="AB2501" s="82"/>
      <c r="AC2501" s="82"/>
      <c r="AD2501" s="82"/>
      <c r="AE2501" s="82"/>
      <c r="AL2501" s="88"/>
    </row>
    <row r="2502" spans="1:38">
      <c r="A2502" s="82"/>
      <c r="B2502" s="82"/>
      <c r="C2502" s="82"/>
      <c r="D2502" s="82"/>
      <c r="E2502" s="82"/>
      <c r="F2502" s="82"/>
      <c r="G2502" s="82"/>
      <c r="H2502" s="82"/>
      <c r="I2502" s="82"/>
      <c r="J2502" s="82"/>
      <c r="K2502" s="82"/>
      <c r="L2502" s="82"/>
      <c r="M2502" s="82"/>
      <c r="N2502" s="82"/>
      <c r="O2502" s="82"/>
      <c r="P2502" s="82"/>
      <c r="Q2502" s="82"/>
      <c r="R2502" s="82"/>
      <c r="S2502" s="82"/>
      <c r="T2502" s="82"/>
      <c r="U2502" s="82"/>
      <c r="V2502" s="82"/>
      <c r="W2502" s="82"/>
      <c r="X2502" s="82"/>
      <c r="Y2502" s="82"/>
      <c r="Z2502" s="82"/>
      <c r="AA2502" s="82"/>
      <c r="AB2502" s="82"/>
      <c r="AC2502" s="82"/>
      <c r="AD2502" s="82"/>
      <c r="AE2502" s="82"/>
      <c r="AL2502" s="88"/>
    </row>
    <row r="2503" spans="1:38">
      <c r="A2503" s="82"/>
      <c r="B2503" s="82"/>
      <c r="C2503" s="82"/>
      <c r="D2503" s="82"/>
      <c r="E2503" s="82"/>
      <c r="F2503" s="82"/>
      <c r="G2503" s="82"/>
      <c r="H2503" s="82"/>
      <c r="I2503" s="82"/>
      <c r="J2503" s="82"/>
      <c r="K2503" s="82"/>
      <c r="L2503" s="82"/>
      <c r="M2503" s="82"/>
      <c r="N2503" s="82"/>
      <c r="O2503" s="82"/>
      <c r="P2503" s="82"/>
      <c r="Q2503" s="82"/>
      <c r="R2503" s="82"/>
      <c r="S2503" s="82"/>
      <c r="T2503" s="82"/>
      <c r="U2503" s="82"/>
      <c r="V2503" s="82"/>
      <c r="W2503" s="82"/>
      <c r="X2503" s="82"/>
      <c r="Y2503" s="82"/>
      <c r="Z2503" s="82"/>
      <c r="AA2503" s="82"/>
      <c r="AB2503" s="82"/>
      <c r="AC2503" s="82"/>
      <c r="AD2503" s="82"/>
      <c r="AE2503" s="82"/>
      <c r="AL2503" s="88"/>
    </row>
    <row r="2504" spans="1:38">
      <c r="A2504" s="82"/>
      <c r="B2504" s="82"/>
      <c r="C2504" s="82"/>
      <c r="D2504" s="82"/>
      <c r="E2504" s="82"/>
      <c r="F2504" s="82"/>
      <c r="G2504" s="82"/>
      <c r="H2504" s="82"/>
      <c r="I2504" s="82"/>
      <c r="J2504" s="82"/>
      <c r="K2504" s="82"/>
      <c r="L2504" s="82"/>
      <c r="M2504" s="82"/>
      <c r="N2504" s="82"/>
      <c r="O2504" s="82"/>
      <c r="P2504" s="82"/>
      <c r="Q2504" s="82"/>
      <c r="R2504" s="82"/>
      <c r="S2504" s="82"/>
      <c r="T2504" s="82"/>
      <c r="U2504" s="82"/>
      <c r="V2504" s="82"/>
      <c r="W2504" s="82"/>
      <c r="X2504" s="82"/>
      <c r="Y2504" s="82"/>
      <c r="Z2504" s="82"/>
      <c r="AA2504" s="82"/>
      <c r="AB2504" s="82"/>
      <c r="AC2504" s="82"/>
      <c r="AD2504" s="82"/>
      <c r="AE2504" s="82"/>
      <c r="AL2504" s="88"/>
    </row>
    <row r="2505" spans="1:38">
      <c r="A2505" s="82"/>
      <c r="B2505" s="82"/>
      <c r="C2505" s="82"/>
      <c r="D2505" s="82"/>
      <c r="E2505" s="82"/>
      <c r="F2505" s="82"/>
      <c r="G2505" s="82"/>
      <c r="H2505" s="82"/>
      <c r="I2505" s="82"/>
      <c r="J2505" s="82"/>
      <c r="K2505" s="82"/>
      <c r="L2505" s="82"/>
      <c r="M2505" s="82"/>
      <c r="N2505" s="82"/>
      <c r="O2505" s="82"/>
      <c r="P2505" s="82"/>
      <c r="Q2505" s="82"/>
      <c r="R2505" s="82"/>
      <c r="S2505" s="82"/>
      <c r="T2505" s="82"/>
      <c r="U2505" s="82"/>
      <c r="V2505" s="82"/>
      <c r="W2505" s="82"/>
      <c r="X2505" s="82"/>
      <c r="Y2505" s="82"/>
      <c r="Z2505" s="82"/>
      <c r="AA2505" s="82"/>
      <c r="AB2505" s="82"/>
      <c r="AC2505" s="82"/>
      <c r="AD2505" s="82"/>
      <c r="AE2505" s="82"/>
      <c r="AL2505" s="88"/>
    </row>
    <row r="2506" spans="1:38">
      <c r="A2506" s="82"/>
      <c r="B2506" s="82"/>
      <c r="C2506" s="82"/>
      <c r="D2506" s="82"/>
      <c r="E2506" s="82"/>
      <c r="F2506" s="82"/>
      <c r="G2506" s="82"/>
      <c r="H2506" s="82"/>
      <c r="I2506" s="82"/>
      <c r="J2506" s="82"/>
      <c r="K2506" s="82"/>
      <c r="L2506" s="82"/>
      <c r="M2506" s="82"/>
      <c r="N2506" s="82"/>
      <c r="O2506" s="82"/>
      <c r="P2506" s="82"/>
      <c r="Q2506" s="82"/>
      <c r="R2506" s="82"/>
      <c r="S2506" s="82"/>
      <c r="T2506" s="82"/>
      <c r="U2506" s="82"/>
      <c r="V2506" s="82"/>
      <c r="W2506" s="82"/>
      <c r="X2506" s="82"/>
      <c r="Y2506" s="82"/>
      <c r="Z2506" s="82"/>
      <c r="AA2506" s="82"/>
      <c r="AB2506" s="82"/>
      <c r="AC2506" s="82"/>
      <c r="AD2506" s="82"/>
      <c r="AE2506" s="82"/>
      <c r="AL2506" s="88"/>
    </row>
    <row r="2507" spans="1:38">
      <c r="A2507" s="82"/>
      <c r="B2507" s="82"/>
      <c r="C2507" s="82"/>
      <c r="D2507" s="82"/>
      <c r="E2507" s="82"/>
      <c r="F2507" s="82"/>
      <c r="G2507" s="82"/>
      <c r="H2507" s="82"/>
      <c r="I2507" s="82"/>
      <c r="J2507" s="82"/>
      <c r="K2507" s="82"/>
      <c r="L2507" s="82"/>
      <c r="M2507" s="82"/>
      <c r="N2507" s="82"/>
      <c r="O2507" s="82"/>
      <c r="P2507" s="82"/>
      <c r="Q2507" s="82"/>
      <c r="R2507" s="82"/>
      <c r="S2507" s="82"/>
      <c r="T2507" s="82"/>
      <c r="U2507" s="82"/>
      <c r="V2507" s="82"/>
      <c r="W2507" s="82"/>
      <c r="X2507" s="82"/>
      <c r="Y2507" s="82"/>
      <c r="Z2507" s="82"/>
      <c r="AA2507" s="82"/>
      <c r="AB2507" s="82"/>
      <c r="AC2507" s="82"/>
      <c r="AD2507" s="82"/>
      <c r="AE2507" s="82"/>
      <c r="AL2507" s="88"/>
    </row>
    <row r="2508" spans="1:38">
      <c r="A2508" s="82"/>
      <c r="B2508" s="82"/>
      <c r="C2508" s="82"/>
      <c r="D2508" s="82"/>
      <c r="E2508" s="82"/>
      <c r="F2508" s="82"/>
      <c r="G2508" s="82"/>
      <c r="H2508" s="82"/>
      <c r="I2508" s="82"/>
      <c r="J2508" s="82"/>
      <c r="K2508" s="82"/>
      <c r="L2508" s="82"/>
      <c r="M2508" s="82"/>
      <c r="N2508" s="82"/>
      <c r="O2508" s="82"/>
      <c r="P2508" s="82"/>
      <c r="Q2508" s="82"/>
      <c r="R2508" s="82"/>
      <c r="S2508" s="82"/>
      <c r="T2508" s="82"/>
      <c r="U2508" s="82"/>
      <c r="V2508" s="82"/>
      <c r="W2508" s="82"/>
      <c r="X2508" s="82"/>
      <c r="Y2508" s="82"/>
      <c r="Z2508" s="82"/>
      <c r="AA2508" s="82"/>
      <c r="AB2508" s="82"/>
      <c r="AC2508" s="82"/>
      <c r="AD2508" s="82"/>
      <c r="AE2508" s="82"/>
      <c r="AL2508" s="88"/>
    </row>
    <row r="2509" spans="1:38">
      <c r="A2509" s="82"/>
      <c r="B2509" s="82"/>
      <c r="C2509" s="82"/>
      <c r="D2509" s="82"/>
      <c r="E2509" s="82"/>
      <c r="F2509" s="82"/>
      <c r="G2509" s="82"/>
      <c r="H2509" s="82"/>
      <c r="I2509" s="82"/>
      <c r="J2509" s="82"/>
      <c r="K2509" s="82"/>
      <c r="L2509" s="82"/>
      <c r="M2509" s="82"/>
      <c r="N2509" s="82"/>
      <c r="O2509" s="82"/>
      <c r="P2509" s="82"/>
      <c r="Q2509" s="82"/>
      <c r="R2509" s="82"/>
      <c r="S2509" s="82"/>
      <c r="T2509" s="82"/>
      <c r="U2509" s="82"/>
      <c r="V2509" s="82"/>
      <c r="W2509" s="82"/>
      <c r="X2509" s="82"/>
      <c r="Y2509" s="82"/>
      <c r="Z2509" s="82"/>
      <c r="AA2509" s="82"/>
      <c r="AB2509" s="82"/>
      <c r="AC2509" s="82"/>
      <c r="AD2509" s="82"/>
      <c r="AE2509" s="82"/>
      <c r="AL2509" s="88"/>
    </row>
    <row r="2510" spans="1:38">
      <c r="A2510" s="82"/>
      <c r="B2510" s="82"/>
      <c r="C2510" s="82"/>
      <c r="D2510" s="82"/>
      <c r="E2510" s="82"/>
      <c r="F2510" s="82"/>
      <c r="G2510" s="82"/>
      <c r="H2510" s="82"/>
      <c r="I2510" s="82"/>
      <c r="J2510" s="82"/>
      <c r="K2510" s="82"/>
      <c r="L2510" s="82"/>
      <c r="M2510" s="82"/>
      <c r="N2510" s="82"/>
      <c r="O2510" s="82"/>
      <c r="P2510" s="82"/>
      <c r="Q2510" s="82"/>
      <c r="R2510" s="82"/>
      <c r="S2510" s="82"/>
      <c r="T2510" s="82"/>
      <c r="U2510" s="82"/>
      <c r="V2510" s="82"/>
      <c r="W2510" s="82"/>
      <c r="X2510" s="82"/>
      <c r="Y2510" s="82"/>
      <c r="Z2510" s="82"/>
      <c r="AA2510" s="82"/>
      <c r="AB2510" s="82"/>
      <c r="AC2510" s="82"/>
      <c r="AD2510" s="82"/>
      <c r="AE2510" s="82"/>
      <c r="AL2510" s="88"/>
    </row>
    <row r="2511" spans="1:38">
      <c r="A2511" s="82"/>
      <c r="B2511" s="82"/>
      <c r="C2511" s="82"/>
      <c r="D2511" s="82"/>
      <c r="E2511" s="82"/>
      <c r="F2511" s="82"/>
      <c r="G2511" s="82"/>
      <c r="H2511" s="82"/>
      <c r="I2511" s="82"/>
      <c r="J2511" s="82"/>
      <c r="K2511" s="82"/>
      <c r="L2511" s="82"/>
      <c r="M2511" s="82"/>
      <c r="N2511" s="82"/>
      <c r="O2511" s="82"/>
      <c r="P2511" s="82"/>
      <c r="Q2511" s="82"/>
      <c r="R2511" s="82"/>
      <c r="S2511" s="82"/>
      <c r="T2511" s="82"/>
      <c r="U2511" s="82"/>
      <c r="V2511" s="82"/>
      <c r="W2511" s="82"/>
      <c r="X2511" s="82"/>
      <c r="Y2511" s="82"/>
      <c r="Z2511" s="82"/>
      <c r="AA2511" s="82"/>
      <c r="AB2511" s="82"/>
      <c r="AC2511" s="82"/>
      <c r="AD2511" s="82"/>
      <c r="AE2511" s="82"/>
      <c r="AL2511" s="88"/>
    </row>
    <row r="2512" spans="1:38">
      <c r="A2512" s="82"/>
      <c r="B2512" s="82"/>
      <c r="C2512" s="82"/>
      <c r="D2512" s="82"/>
      <c r="E2512" s="82"/>
      <c r="F2512" s="82"/>
      <c r="G2512" s="82"/>
      <c r="H2512" s="82"/>
      <c r="I2512" s="82"/>
      <c r="J2512" s="82"/>
      <c r="K2512" s="82"/>
      <c r="L2512" s="82"/>
      <c r="M2512" s="82"/>
      <c r="N2512" s="82"/>
      <c r="O2512" s="82"/>
      <c r="P2512" s="82"/>
      <c r="Q2512" s="82"/>
      <c r="R2512" s="82"/>
      <c r="S2512" s="82"/>
      <c r="T2512" s="82"/>
      <c r="U2512" s="82"/>
      <c r="V2512" s="82"/>
      <c r="W2512" s="82"/>
      <c r="X2512" s="82"/>
      <c r="Y2512" s="82"/>
      <c r="Z2512" s="82"/>
      <c r="AA2512" s="82"/>
      <c r="AB2512" s="82"/>
      <c r="AC2512" s="82"/>
      <c r="AD2512" s="82"/>
      <c r="AE2512" s="82"/>
      <c r="AL2512" s="88"/>
    </row>
    <row r="2513" spans="1:38">
      <c r="A2513" s="82"/>
      <c r="B2513" s="82"/>
      <c r="C2513" s="82"/>
      <c r="D2513" s="82"/>
      <c r="E2513" s="82"/>
      <c r="F2513" s="82"/>
      <c r="G2513" s="82"/>
      <c r="H2513" s="82"/>
      <c r="I2513" s="82"/>
      <c r="J2513" s="82"/>
      <c r="K2513" s="82"/>
      <c r="L2513" s="82"/>
      <c r="M2513" s="82"/>
      <c r="N2513" s="82"/>
      <c r="O2513" s="82"/>
      <c r="P2513" s="82"/>
      <c r="Q2513" s="82"/>
      <c r="R2513" s="82"/>
      <c r="S2513" s="82"/>
      <c r="T2513" s="82"/>
      <c r="U2513" s="82"/>
      <c r="V2513" s="82"/>
      <c r="W2513" s="82"/>
      <c r="X2513" s="82"/>
      <c r="Y2513" s="82"/>
      <c r="Z2513" s="82"/>
      <c r="AA2513" s="82"/>
      <c r="AB2513" s="82"/>
      <c r="AC2513" s="82"/>
      <c r="AD2513" s="82"/>
      <c r="AE2513" s="82"/>
      <c r="AL2513" s="88"/>
    </row>
    <row r="2514" spans="1:38">
      <c r="A2514" s="82"/>
      <c r="B2514" s="82"/>
      <c r="C2514" s="82"/>
      <c r="D2514" s="82"/>
      <c r="E2514" s="82"/>
      <c r="F2514" s="82"/>
      <c r="G2514" s="82"/>
      <c r="H2514" s="82"/>
      <c r="I2514" s="82"/>
      <c r="J2514" s="82"/>
      <c r="K2514" s="82"/>
      <c r="L2514" s="82"/>
      <c r="M2514" s="82"/>
      <c r="N2514" s="82"/>
      <c r="O2514" s="82"/>
      <c r="P2514" s="82"/>
      <c r="Q2514" s="82"/>
      <c r="R2514" s="82"/>
      <c r="S2514" s="82"/>
      <c r="T2514" s="82"/>
      <c r="U2514" s="82"/>
      <c r="V2514" s="82"/>
      <c r="W2514" s="82"/>
      <c r="X2514" s="82"/>
      <c r="Y2514" s="82"/>
      <c r="Z2514" s="82"/>
      <c r="AA2514" s="82"/>
      <c r="AB2514" s="82"/>
      <c r="AC2514" s="82"/>
      <c r="AD2514" s="82"/>
      <c r="AE2514" s="82"/>
      <c r="AL2514" s="88"/>
    </row>
    <row r="2515" spans="1:38">
      <c r="A2515" s="82"/>
      <c r="B2515" s="82"/>
      <c r="C2515" s="82"/>
      <c r="D2515" s="82"/>
      <c r="E2515" s="82"/>
      <c r="F2515" s="82"/>
      <c r="G2515" s="82"/>
      <c r="H2515" s="82"/>
      <c r="I2515" s="82"/>
      <c r="J2515" s="82"/>
      <c r="K2515" s="82"/>
      <c r="L2515" s="82"/>
      <c r="M2515" s="82"/>
      <c r="N2515" s="82"/>
      <c r="O2515" s="82"/>
      <c r="P2515" s="82"/>
      <c r="Q2515" s="82"/>
      <c r="R2515" s="82"/>
      <c r="S2515" s="82"/>
      <c r="T2515" s="82"/>
      <c r="U2515" s="82"/>
      <c r="V2515" s="82"/>
      <c r="W2515" s="82"/>
      <c r="X2515" s="82"/>
      <c r="Y2515" s="82"/>
      <c r="Z2515" s="82"/>
      <c r="AA2515" s="82"/>
      <c r="AB2515" s="82"/>
      <c r="AC2515" s="82"/>
      <c r="AD2515" s="82"/>
      <c r="AE2515" s="82"/>
      <c r="AL2515" s="88"/>
    </row>
    <row r="2516" spans="1:38">
      <c r="A2516" s="82"/>
      <c r="B2516" s="82"/>
      <c r="C2516" s="82"/>
      <c r="D2516" s="82"/>
      <c r="E2516" s="82"/>
      <c r="F2516" s="82"/>
      <c r="G2516" s="82"/>
      <c r="H2516" s="82"/>
      <c r="I2516" s="82"/>
      <c r="J2516" s="82"/>
      <c r="K2516" s="82"/>
      <c r="L2516" s="82"/>
      <c r="M2516" s="82"/>
      <c r="N2516" s="82"/>
      <c r="O2516" s="82"/>
      <c r="P2516" s="82"/>
      <c r="Q2516" s="82"/>
      <c r="R2516" s="82"/>
      <c r="S2516" s="82"/>
      <c r="T2516" s="82"/>
      <c r="U2516" s="82"/>
      <c r="V2516" s="82"/>
      <c r="W2516" s="82"/>
      <c r="X2516" s="82"/>
      <c r="Y2516" s="82"/>
      <c r="Z2516" s="82"/>
      <c r="AA2516" s="82"/>
      <c r="AB2516" s="82"/>
      <c r="AC2516" s="82"/>
      <c r="AD2516" s="82"/>
      <c r="AE2516" s="82"/>
      <c r="AL2516" s="88"/>
    </row>
    <row r="2517" spans="1:38">
      <c r="A2517" s="82"/>
      <c r="B2517" s="82"/>
      <c r="C2517" s="82"/>
      <c r="D2517" s="82"/>
      <c r="E2517" s="82"/>
      <c r="F2517" s="82"/>
      <c r="G2517" s="82"/>
      <c r="H2517" s="82"/>
      <c r="I2517" s="82"/>
      <c r="J2517" s="82"/>
      <c r="K2517" s="82"/>
      <c r="L2517" s="82"/>
      <c r="M2517" s="82"/>
      <c r="N2517" s="82"/>
      <c r="O2517" s="82"/>
      <c r="P2517" s="82"/>
      <c r="Q2517" s="82"/>
      <c r="R2517" s="82"/>
      <c r="S2517" s="82"/>
      <c r="T2517" s="82"/>
      <c r="U2517" s="82"/>
      <c r="V2517" s="82"/>
      <c r="W2517" s="82"/>
      <c r="X2517" s="82"/>
      <c r="Y2517" s="82"/>
      <c r="Z2517" s="82"/>
      <c r="AA2517" s="82"/>
      <c r="AB2517" s="82"/>
      <c r="AC2517" s="82"/>
      <c r="AD2517" s="82"/>
      <c r="AE2517" s="82"/>
      <c r="AL2517" s="88"/>
    </row>
    <row r="2518" spans="1:38">
      <c r="A2518" s="82"/>
      <c r="B2518" s="82"/>
      <c r="C2518" s="82"/>
      <c r="D2518" s="82"/>
      <c r="E2518" s="82"/>
      <c r="F2518" s="82"/>
      <c r="G2518" s="82"/>
      <c r="H2518" s="82"/>
      <c r="I2518" s="82"/>
      <c r="J2518" s="82"/>
      <c r="K2518" s="82"/>
      <c r="L2518" s="82"/>
      <c r="M2518" s="82"/>
      <c r="N2518" s="82"/>
      <c r="O2518" s="82"/>
      <c r="P2518" s="82"/>
      <c r="Q2518" s="82"/>
      <c r="R2518" s="82"/>
      <c r="S2518" s="82"/>
      <c r="T2518" s="82"/>
      <c r="U2518" s="82"/>
      <c r="V2518" s="82"/>
      <c r="W2518" s="82"/>
      <c r="X2518" s="82"/>
      <c r="Y2518" s="82"/>
      <c r="Z2518" s="82"/>
      <c r="AA2518" s="82"/>
      <c r="AB2518" s="82"/>
      <c r="AC2518" s="82"/>
      <c r="AD2518" s="82"/>
      <c r="AE2518" s="82"/>
      <c r="AL2518" s="88"/>
    </row>
    <row r="2519" spans="1:38">
      <c r="A2519" s="82"/>
      <c r="B2519" s="82"/>
      <c r="C2519" s="82"/>
      <c r="D2519" s="82"/>
      <c r="E2519" s="82"/>
      <c r="F2519" s="82"/>
      <c r="G2519" s="82"/>
      <c r="H2519" s="82"/>
      <c r="I2519" s="82"/>
      <c r="J2519" s="82"/>
      <c r="K2519" s="82"/>
      <c r="L2519" s="82"/>
      <c r="M2519" s="82"/>
      <c r="N2519" s="82"/>
      <c r="O2519" s="82"/>
      <c r="P2519" s="82"/>
      <c r="Q2519" s="82"/>
      <c r="R2519" s="82"/>
      <c r="S2519" s="82"/>
      <c r="T2519" s="82"/>
      <c r="U2519" s="82"/>
      <c r="V2519" s="82"/>
      <c r="W2519" s="82"/>
      <c r="X2519" s="82"/>
      <c r="Y2519" s="82"/>
      <c r="Z2519" s="82"/>
      <c r="AA2519" s="82"/>
      <c r="AB2519" s="82"/>
      <c r="AC2519" s="82"/>
      <c r="AD2519" s="82"/>
      <c r="AE2519" s="82"/>
      <c r="AL2519" s="88"/>
    </row>
    <row r="2520" spans="1:38">
      <c r="A2520" s="82"/>
      <c r="B2520" s="82"/>
      <c r="C2520" s="82"/>
      <c r="D2520" s="82"/>
      <c r="E2520" s="82"/>
      <c r="F2520" s="82"/>
      <c r="G2520" s="82"/>
      <c r="H2520" s="82"/>
      <c r="I2520" s="82"/>
      <c r="J2520" s="82"/>
      <c r="K2520" s="82"/>
      <c r="L2520" s="82"/>
      <c r="M2520" s="82"/>
      <c r="N2520" s="82"/>
      <c r="O2520" s="82"/>
      <c r="P2520" s="82"/>
      <c r="Q2520" s="82"/>
      <c r="R2520" s="82"/>
      <c r="S2520" s="82"/>
      <c r="T2520" s="82"/>
      <c r="U2520" s="82"/>
      <c r="V2520" s="82"/>
      <c r="W2520" s="82"/>
      <c r="X2520" s="82"/>
      <c r="Y2520" s="82"/>
      <c r="Z2520" s="82"/>
      <c r="AA2520" s="82"/>
      <c r="AB2520" s="82"/>
      <c r="AC2520" s="82"/>
      <c r="AD2520" s="82"/>
      <c r="AE2520" s="82"/>
      <c r="AL2520" s="88"/>
    </row>
    <row r="2521" spans="1:38">
      <c r="A2521" s="82"/>
      <c r="B2521" s="82"/>
      <c r="C2521" s="82"/>
      <c r="D2521" s="82"/>
      <c r="E2521" s="82"/>
      <c r="F2521" s="82"/>
      <c r="G2521" s="82"/>
      <c r="H2521" s="82"/>
      <c r="I2521" s="82"/>
      <c r="J2521" s="82"/>
      <c r="K2521" s="82"/>
      <c r="L2521" s="82"/>
      <c r="M2521" s="82"/>
      <c r="N2521" s="82"/>
      <c r="O2521" s="82"/>
      <c r="P2521" s="82"/>
      <c r="Q2521" s="82"/>
      <c r="R2521" s="82"/>
      <c r="S2521" s="82"/>
      <c r="T2521" s="82"/>
      <c r="U2521" s="82"/>
      <c r="V2521" s="82"/>
      <c r="W2521" s="82"/>
      <c r="X2521" s="82"/>
      <c r="Y2521" s="82"/>
      <c r="Z2521" s="82"/>
      <c r="AA2521" s="82"/>
      <c r="AB2521" s="82"/>
      <c r="AC2521" s="82"/>
      <c r="AD2521" s="82"/>
      <c r="AE2521" s="82"/>
      <c r="AL2521" s="88"/>
    </row>
    <row r="2522" spans="1:38">
      <c r="A2522" s="82"/>
      <c r="B2522" s="82"/>
      <c r="C2522" s="82"/>
      <c r="D2522" s="82"/>
      <c r="E2522" s="82"/>
      <c r="F2522" s="82"/>
      <c r="G2522" s="82"/>
      <c r="H2522" s="82"/>
      <c r="I2522" s="82"/>
      <c r="J2522" s="82"/>
      <c r="K2522" s="82"/>
      <c r="L2522" s="82"/>
      <c r="M2522" s="82"/>
      <c r="N2522" s="82"/>
      <c r="O2522" s="82"/>
      <c r="P2522" s="82"/>
      <c r="Q2522" s="82"/>
      <c r="R2522" s="82"/>
      <c r="S2522" s="82"/>
      <c r="T2522" s="82"/>
      <c r="U2522" s="82"/>
      <c r="V2522" s="82"/>
      <c r="W2522" s="82"/>
      <c r="X2522" s="82"/>
      <c r="Y2522" s="82"/>
      <c r="Z2522" s="82"/>
      <c r="AA2522" s="82"/>
      <c r="AB2522" s="82"/>
      <c r="AC2522" s="82"/>
      <c r="AD2522" s="82"/>
      <c r="AE2522" s="82"/>
      <c r="AL2522" s="88"/>
    </row>
    <row r="2523" spans="1:38">
      <c r="A2523" s="82"/>
      <c r="B2523" s="82"/>
      <c r="C2523" s="82"/>
      <c r="D2523" s="82"/>
      <c r="E2523" s="82"/>
      <c r="F2523" s="82"/>
      <c r="G2523" s="82"/>
      <c r="H2523" s="82"/>
      <c r="I2523" s="82"/>
      <c r="J2523" s="82"/>
      <c r="K2523" s="82"/>
      <c r="L2523" s="82"/>
      <c r="M2523" s="82"/>
      <c r="N2523" s="82"/>
      <c r="O2523" s="82"/>
      <c r="P2523" s="82"/>
      <c r="Q2523" s="82"/>
      <c r="R2523" s="82"/>
      <c r="S2523" s="82"/>
      <c r="T2523" s="82"/>
      <c r="U2523" s="82"/>
      <c r="V2523" s="82"/>
      <c r="W2523" s="82"/>
      <c r="X2523" s="82"/>
      <c r="Y2523" s="82"/>
      <c r="Z2523" s="82"/>
      <c r="AA2523" s="82"/>
      <c r="AB2523" s="82"/>
      <c r="AC2523" s="82"/>
      <c r="AD2523" s="82"/>
      <c r="AE2523" s="82"/>
      <c r="AL2523" s="88"/>
    </row>
    <row r="2524" spans="1:38">
      <c r="A2524" s="82"/>
      <c r="B2524" s="82"/>
      <c r="C2524" s="82"/>
      <c r="D2524" s="82"/>
      <c r="E2524" s="82"/>
      <c r="F2524" s="82"/>
      <c r="G2524" s="82"/>
      <c r="H2524" s="82"/>
      <c r="I2524" s="82"/>
      <c r="J2524" s="82"/>
      <c r="K2524" s="82"/>
      <c r="L2524" s="82"/>
      <c r="M2524" s="82"/>
      <c r="N2524" s="82"/>
      <c r="O2524" s="82"/>
      <c r="P2524" s="82"/>
      <c r="Q2524" s="82"/>
      <c r="R2524" s="82"/>
      <c r="S2524" s="82"/>
      <c r="T2524" s="82"/>
      <c r="U2524" s="82"/>
      <c r="V2524" s="82"/>
      <c r="W2524" s="82"/>
      <c r="X2524" s="82"/>
      <c r="Y2524" s="82"/>
      <c r="Z2524" s="82"/>
      <c r="AA2524" s="82"/>
      <c r="AB2524" s="82"/>
      <c r="AC2524" s="82"/>
      <c r="AD2524" s="82"/>
      <c r="AE2524" s="82"/>
      <c r="AL2524" s="88"/>
    </row>
    <row r="2525" spans="1:38">
      <c r="A2525" s="82"/>
      <c r="B2525" s="82"/>
      <c r="C2525" s="82"/>
      <c r="D2525" s="82"/>
      <c r="E2525" s="82"/>
      <c r="F2525" s="82"/>
      <c r="G2525" s="82"/>
      <c r="H2525" s="82"/>
      <c r="I2525" s="82"/>
      <c r="J2525" s="82"/>
      <c r="K2525" s="82"/>
      <c r="L2525" s="82"/>
      <c r="M2525" s="82"/>
      <c r="N2525" s="82"/>
      <c r="O2525" s="82"/>
      <c r="P2525" s="82"/>
      <c r="Q2525" s="82"/>
      <c r="R2525" s="82"/>
      <c r="S2525" s="82"/>
      <c r="T2525" s="82"/>
      <c r="U2525" s="82"/>
      <c r="V2525" s="82"/>
      <c r="W2525" s="82"/>
      <c r="X2525" s="82"/>
      <c r="Y2525" s="82"/>
      <c r="Z2525" s="82"/>
      <c r="AA2525" s="82"/>
      <c r="AB2525" s="82"/>
      <c r="AC2525" s="82"/>
      <c r="AD2525" s="82"/>
      <c r="AE2525" s="82"/>
      <c r="AL2525" s="88"/>
    </row>
    <row r="2526" spans="1:38">
      <c r="A2526" s="82"/>
      <c r="B2526" s="82"/>
      <c r="C2526" s="82"/>
      <c r="D2526" s="82"/>
      <c r="E2526" s="82"/>
      <c r="F2526" s="82"/>
      <c r="G2526" s="82"/>
      <c r="H2526" s="82"/>
      <c r="I2526" s="82"/>
      <c r="J2526" s="82"/>
      <c r="K2526" s="82"/>
      <c r="L2526" s="82"/>
      <c r="M2526" s="82"/>
      <c r="N2526" s="82"/>
      <c r="O2526" s="82"/>
      <c r="P2526" s="82"/>
      <c r="Q2526" s="82"/>
      <c r="R2526" s="82"/>
      <c r="S2526" s="82"/>
      <c r="T2526" s="82"/>
      <c r="U2526" s="82"/>
      <c r="V2526" s="82"/>
      <c r="W2526" s="82"/>
      <c r="X2526" s="82"/>
      <c r="Y2526" s="82"/>
      <c r="Z2526" s="82"/>
      <c r="AA2526" s="82"/>
      <c r="AB2526" s="82"/>
      <c r="AC2526" s="82"/>
      <c r="AD2526" s="82"/>
      <c r="AE2526" s="82"/>
      <c r="AL2526" s="88"/>
    </row>
    <row r="2527" spans="1:38">
      <c r="A2527" s="82"/>
      <c r="B2527" s="82"/>
      <c r="C2527" s="82"/>
      <c r="D2527" s="82"/>
      <c r="E2527" s="82"/>
      <c r="F2527" s="82"/>
      <c r="G2527" s="82"/>
      <c r="H2527" s="82"/>
      <c r="I2527" s="82"/>
      <c r="J2527" s="82"/>
      <c r="K2527" s="82"/>
      <c r="L2527" s="82"/>
      <c r="M2527" s="82"/>
      <c r="N2527" s="82"/>
      <c r="O2527" s="82"/>
      <c r="P2527" s="82"/>
      <c r="Q2527" s="82"/>
      <c r="R2527" s="82"/>
      <c r="S2527" s="82"/>
      <c r="T2527" s="82"/>
      <c r="U2527" s="82"/>
      <c r="V2527" s="82"/>
      <c r="W2527" s="82"/>
      <c r="X2527" s="82"/>
      <c r="Y2527" s="82"/>
      <c r="Z2527" s="82"/>
      <c r="AA2527" s="82"/>
      <c r="AB2527" s="82"/>
      <c r="AC2527" s="82"/>
      <c r="AD2527" s="82"/>
      <c r="AE2527" s="82"/>
      <c r="AL2527" s="88"/>
    </row>
    <row r="2528" spans="1:38">
      <c r="A2528" s="82"/>
      <c r="B2528" s="82"/>
      <c r="C2528" s="82"/>
      <c r="D2528" s="82"/>
      <c r="E2528" s="82"/>
      <c r="F2528" s="82"/>
      <c r="G2528" s="82"/>
      <c r="H2528" s="82"/>
      <c r="I2528" s="82"/>
      <c r="J2528" s="82"/>
      <c r="K2528" s="82"/>
      <c r="L2528" s="82"/>
      <c r="M2528" s="82"/>
      <c r="N2528" s="82"/>
      <c r="O2528" s="82"/>
      <c r="P2528" s="82"/>
      <c r="Q2528" s="82"/>
      <c r="R2528" s="82"/>
      <c r="S2528" s="82"/>
      <c r="T2528" s="82"/>
      <c r="U2528" s="82"/>
      <c r="V2528" s="82"/>
      <c r="W2528" s="82"/>
      <c r="X2528" s="82"/>
      <c r="Y2528" s="82"/>
      <c r="Z2528" s="82"/>
      <c r="AA2528" s="82"/>
      <c r="AB2528" s="82"/>
      <c r="AC2528" s="82"/>
      <c r="AD2528" s="82"/>
      <c r="AE2528" s="82"/>
      <c r="AL2528" s="88"/>
    </row>
    <row r="2529" spans="1:38">
      <c r="A2529" s="82"/>
      <c r="B2529" s="82"/>
      <c r="C2529" s="82"/>
      <c r="D2529" s="82"/>
      <c r="E2529" s="82"/>
      <c r="F2529" s="82"/>
      <c r="G2529" s="82"/>
      <c r="H2529" s="82"/>
      <c r="I2529" s="82"/>
      <c r="J2529" s="82"/>
      <c r="K2529" s="82"/>
      <c r="L2529" s="82"/>
      <c r="M2529" s="82"/>
      <c r="N2529" s="82"/>
      <c r="O2529" s="82"/>
      <c r="P2529" s="82"/>
      <c r="Q2529" s="82"/>
      <c r="R2529" s="82"/>
      <c r="S2529" s="82"/>
      <c r="T2529" s="82"/>
      <c r="U2529" s="82"/>
      <c r="V2529" s="82"/>
      <c r="W2529" s="82"/>
      <c r="X2529" s="82"/>
      <c r="Y2529" s="82"/>
      <c r="Z2529" s="82"/>
      <c r="AA2529" s="82"/>
      <c r="AB2529" s="82"/>
      <c r="AC2529" s="82"/>
      <c r="AD2529" s="82"/>
      <c r="AE2529" s="82"/>
      <c r="AL2529" s="88"/>
    </row>
    <row r="2530" spans="1:38">
      <c r="A2530" s="82"/>
      <c r="B2530" s="82"/>
      <c r="C2530" s="82"/>
      <c r="D2530" s="82"/>
      <c r="E2530" s="82"/>
      <c r="F2530" s="82"/>
      <c r="G2530" s="82"/>
      <c r="H2530" s="82"/>
      <c r="I2530" s="82"/>
      <c r="J2530" s="82"/>
      <c r="K2530" s="82"/>
      <c r="L2530" s="82"/>
      <c r="M2530" s="82"/>
      <c r="N2530" s="82"/>
      <c r="O2530" s="82"/>
      <c r="P2530" s="82"/>
      <c r="Q2530" s="82"/>
      <c r="R2530" s="82"/>
      <c r="S2530" s="82"/>
      <c r="T2530" s="82"/>
      <c r="U2530" s="82"/>
      <c r="V2530" s="82"/>
      <c r="W2530" s="82"/>
      <c r="X2530" s="82"/>
      <c r="Y2530" s="82"/>
      <c r="Z2530" s="82"/>
      <c r="AA2530" s="82"/>
      <c r="AB2530" s="82"/>
      <c r="AC2530" s="82"/>
      <c r="AD2530" s="82"/>
      <c r="AE2530" s="82"/>
      <c r="AL2530" s="88"/>
    </row>
    <row r="2531" spans="1:38">
      <c r="A2531" s="82"/>
      <c r="B2531" s="82"/>
      <c r="C2531" s="82"/>
      <c r="D2531" s="82"/>
      <c r="E2531" s="82"/>
      <c r="F2531" s="82"/>
      <c r="G2531" s="82"/>
      <c r="H2531" s="82"/>
      <c r="I2531" s="82"/>
      <c r="J2531" s="82"/>
      <c r="K2531" s="82"/>
      <c r="L2531" s="82"/>
      <c r="M2531" s="82"/>
      <c r="N2531" s="82"/>
      <c r="O2531" s="82"/>
      <c r="P2531" s="82"/>
      <c r="Q2531" s="82"/>
      <c r="R2531" s="82"/>
      <c r="S2531" s="82"/>
      <c r="T2531" s="82"/>
      <c r="U2531" s="82"/>
      <c r="V2531" s="82"/>
      <c r="W2531" s="82"/>
      <c r="X2531" s="82"/>
      <c r="Y2531" s="82"/>
      <c r="Z2531" s="82"/>
      <c r="AA2531" s="82"/>
      <c r="AB2531" s="82"/>
      <c r="AC2531" s="82"/>
      <c r="AD2531" s="82"/>
      <c r="AE2531" s="82"/>
      <c r="AL2531" s="88"/>
    </row>
    <row r="2532" spans="1:38">
      <c r="A2532" s="82"/>
      <c r="B2532" s="82"/>
      <c r="C2532" s="82"/>
      <c r="D2532" s="82"/>
      <c r="E2532" s="82"/>
      <c r="F2532" s="82"/>
      <c r="G2532" s="82"/>
      <c r="H2532" s="82"/>
      <c r="I2532" s="82"/>
      <c r="J2532" s="82"/>
      <c r="K2532" s="82"/>
      <c r="L2532" s="82"/>
      <c r="M2532" s="82"/>
      <c r="N2532" s="82"/>
      <c r="O2532" s="82"/>
      <c r="P2532" s="82"/>
      <c r="Q2532" s="82"/>
      <c r="R2532" s="82"/>
      <c r="S2532" s="82"/>
      <c r="T2532" s="82"/>
      <c r="U2532" s="82"/>
      <c r="V2532" s="82"/>
      <c r="W2532" s="82"/>
      <c r="X2532" s="82"/>
      <c r="Y2532" s="82"/>
      <c r="Z2532" s="82"/>
      <c r="AA2532" s="82"/>
      <c r="AB2532" s="82"/>
      <c r="AC2532" s="82"/>
      <c r="AD2532" s="82"/>
      <c r="AE2532" s="82"/>
      <c r="AL2532" s="88"/>
    </row>
    <row r="2533" spans="1:38">
      <c r="A2533" s="82"/>
      <c r="B2533" s="82"/>
      <c r="C2533" s="82"/>
      <c r="D2533" s="82"/>
      <c r="E2533" s="82"/>
      <c r="F2533" s="82"/>
      <c r="G2533" s="82"/>
      <c r="H2533" s="82"/>
      <c r="I2533" s="82"/>
      <c r="J2533" s="82"/>
      <c r="K2533" s="82"/>
      <c r="L2533" s="82"/>
      <c r="M2533" s="82"/>
      <c r="N2533" s="82"/>
      <c r="O2533" s="82"/>
      <c r="P2533" s="82"/>
      <c r="Q2533" s="82"/>
      <c r="R2533" s="82"/>
      <c r="S2533" s="82"/>
      <c r="T2533" s="82"/>
      <c r="U2533" s="82"/>
      <c r="V2533" s="82"/>
      <c r="W2533" s="82"/>
      <c r="X2533" s="82"/>
      <c r="Y2533" s="82"/>
      <c r="Z2533" s="82"/>
      <c r="AA2533" s="82"/>
      <c r="AB2533" s="82"/>
      <c r="AC2533" s="82"/>
      <c r="AD2533" s="82"/>
      <c r="AE2533" s="82"/>
      <c r="AL2533" s="88"/>
    </row>
    <row r="2534" spans="1:38">
      <c r="A2534" s="82"/>
      <c r="B2534" s="82"/>
      <c r="C2534" s="82"/>
      <c r="D2534" s="82"/>
      <c r="E2534" s="82"/>
      <c r="F2534" s="82"/>
      <c r="G2534" s="82"/>
      <c r="H2534" s="82"/>
      <c r="I2534" s="82"/>
      <c r="J2534" s="82"/>
      <c r="K2534" s="82"/>
      <c r="L2534" s="82"/>
      <c r="M2534" s="82"/>
      <c r="N2534" s="82"/>
      <c r="O2534" s="82"/>
      <c r="P2534" s="82"/>
      <c r="Q2534" s="82"/>
      <c r="R2534" s="82"/>
      <c r="S2534" s="82"/>
      <c r="T2534" s="82"/>
      <c r="U2534" s="82"/>
      <c r="V2534" s="82"/>
      <c r="W2534" s="82"/>
      <c r="X2534" s="82"/>
      <c r="Y2534" s="82"/>
      <c r="Z2534" s="82"/>
      <c r="AA2534" s="82"/>
      <c r="AB2534" s="82"/>
      <c r="AC2534" s="82"/>
      <c r="AD2534" s="82"/>
      <c r="AE2534" s="82"/>
      <c r="AL2534" s="88"/>
    </row>
    <row r="2535" spans="1:38">
      <c r="A2535" s="82"/>
      <c r="B2535" s="82"/>
      <c r="C2535" s="82"/>
      <c r="D2535" s="82"/>
      <c r="E2535" s="82"/>
      <c r="F2535" s="82"/>
      <c r="G2535" s="82"/>
      <c r="H2535" s="82"/>
      <c r="I2535" s="82"/>
      <c r="J2535" s="82"/>
      <c r="K2535" s="82"/>
      <c r="L2535" s="82"/>
      <c r="M2535" s="82"/>
      <c r="N2535" s="82"/>
      <c r="O2535" s="82"/>
      <c r="P2535" s="82"/>
      <c r="Q2535" s="82"/>
      <c r="R2535" s="82"/>
      <c r="S2535" s="82"/>
      <c r="T2535" s="82"/>
      <c r="U2535" s="82"/>
      <c r="V2535" s="82"/>
      <c r="W2535" s="82"/>
      <c r="X2535" s="82"/>
      <c r="Y2535" s="82"/>
      <c r="Z2535" s="82"/>
      <c r="AA2535" s="82"/>
      <c r="AB2535" s="82"/>
      <c r="AC2535" s="82"/>
      <c r="AD2535" s="82"/>
      <c r="AE2535" s="82"/>
      <c r="AL2535" s="88"/>
    </row>
    <row r="2536" spans="1:38">
      <c r="A2536" s="82"/>
      <c r="B2536" s="82"/>
      <c r="C2536" s="82"/>
      <c r="D2536" s="82"/>
      <c r="E2536" s="82"/>
      <c r="F2536" s="82"/>
      <c r="G2536" s="82"/>
      <c r="H2536" s="82"/>
      <c r="I2536" s="82"/>
      <c r="J2536" s="82"/>
      <c r="K2536" s="82"/>
      <c r="L2536" s="82"/>
      <c r="M2536" s="82"/>
      <c r="N2536" s="82"/>
      <c r="O2536" s="82"/>
      <c r="P2536" s="82"/>
      <c r="Q2536" s="82"/>
      <c r="R2536" s="82"/>
      <c r="S2536" s="82"/>
      <c r="T2536" s="82"/>
      <c r="U2536" s="82"/>
      <c r="V2536" s="82"/>
      <c r="W2536" s="82"/>
      <c r="X2536" s="82"/>
      <c r="Y2536" s="82"/>
      <c r="Z2536" s="82"/>
      <c r="AA2536" s="82"/>
      <c r="AB2536" s="82"/>
      <c r="AC2536" s="82"/>
      <c r="AD2536" s="82"/>
      <c r="AE2536" s="82"/>
      <c r="AL2536" s="88"/>
    </row>
    <row r="2537" spans="1:38">
      <c r="A2537" s="82"/>
      <c r="B2537" s="82"/>
      <c r="C2537" s="82"/>
      <c r="D2537" s="82"/>
      <c r="E2537" s="82"/>
      <c r="F2537" s="82"/>
      <c r="G2537" s="82"/>
      <c r="H2537" s="82"/>
      <c r="I2537" s="82"/>
      <c r="J2537" s="82"/>
      <c r="K2537" s="82"/>
      <c r="L2537" s="82"/>
      <c r="M2537" s="82"/>
      <c r="N2537" s="82"/>
      <c r="O2537" s="82"/>
      <c r="P2537" s="82"/>
      <c r="Q2537" s="82"/>
      <c r="R2537" s="82"/>
      <c r="S2537" s="82"/>
      <c r="T2537" s="82"/>
      <c r="U2537" s="82"/>
      <c r="V2537" s="82"/>
      <c r="W2537" s="82"/>
      <c r="X2537" s="82"/>
      <c r="Y2537" s="82"/>
      <c r="Z2537" s="82"/>
      <c r="AA2537" s="82"/>
      <c r="AB2537" s="82"/>
      <c r="AC2537" s="82"/>
      <c r="AD2537" s="82"/>
      <c r="AE2537" s="82"/>
      <c r="AL2537" s="88"/>
    </row>
    <row r="2538" spans="1:38">
      <c r="A2538" s="82"/>
      <c r="B2538" s="82"/>
      <c r="C2538" s="82"/>
      <c r="D2538" s="82"/>
      <c r="E2538" s="82"/>
      <c r="F2538" s="82"/>
      <c r="G2538" s="82"/>
      <c r="H2538" s="82"/>
      <c r="I2538" s="82"/>
      <c r="J2538" s="82"/>
      <c r="K2538" s="82"/>
      <c r="L2538" s="82"/>
      <c r="M2538" s="82"/>
      <c r="N2538" s="82"/>
      <c r="O2538" s="82"/>
      <c r="P2538" s="82"/>
      <c r="Q2538" s="82"/>
      <c r="R2538" s="82"/>
      <c r="S2538" s="82"/>
      <c r="T2538" s="82"/>
      <c r="U2538" s="82"/>
      <c r="V2538" s="82"/>
      <c r="W2538" s="82"/>
      <c r="X2538" s="82"/>
      <c r="Y2538" s="82"/>
      <c r="Z2538" s="82"/>
      <c r="AA2538" s="82"/>
      <c r="AB2538" s="82"/>
      <c r="AC2538" s="82"/>
      <c r="AD2538" s="82"/>
      <c r="AE2538" s="82"/>
      <c r="AL2538" s="8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F99CF-275A-4D40-9635-9290096AA52A}">
  <dimension ref="A1:DC2538"/>
  <sheetViews>
    <sheetView topLeftCell="AL1" zoomScale="83" zoomScaleNormal="75" workbookViewId="0">
      <pane ySplit="1" topLeftCell="A2" activePane="bottomLeft" state="frozen"/>
      <selection pane="bottomLeft" activeCell="BM20" sqref="BM20"/>
    </sheetView>
  </sheetViews>
  <sheetFormatPr baseColWidth="10" defaultRowHeight="16"/>
  <cols>
    <col min="1" max="1" width="10.83203125" style="52"/>
    <col min="2" max="2" width="18.6640625" style="52" customWidth="1"/>
    <col min="3" max="4" width="10.83203125" style="52"/>
    <col min="5" max="14" width="10.83203125" style="52" customWidth="1"/>
    <col min="15" max="37" width="10.83203125" style="13" customWidth="1"/>
    <col min="38" max="41" width="10.83203125" customWidth="1"/>
    <col min="42" max="42" width="8.83203125"/>
    <col min="43" max="43" width="13.83203125" style="13" bestFit="1" customWidth="1"/>
    <col min="44" max="44" width="24.1640625" style="13" bestFit="1" customWidth="1"/>
    <col min="45" max="46" width="14.6640625" style="13" customWidth="1"/>
    <col min="47" max="47" width="19.33203125" style="13" bestFit="1" customWidth="1"/>
    <col min="48" max="48" width="16.83203125" style="13" customWidth="1"/>
    <col min="49" max="53" width="14.6640625" style="13" customWidth="1"/>
    <col min="54" max="54" width="16" style="13" bestFit="1" customWidth="1"/>
    <col min="55" max="60" width="11.1640625" style="13" bestFit="1" customWidth="1"/>
    <col min="61" max="61" width="11.1640625" style="13" customWidth="1"/>
    <col min="62" max="63" width="11.1640625" style="13" bestFit="1" customWidth="1"/>
    <col min="64" max="98" width="10.83203125" style="13"/>
    <col min="99" max="99" width="63.1640625" bestFit="1" customWidth="1"/>
    <col min="100" max="102" width="8.83203125"/>
    <col min="107" max="16384" width="10.83203125" style="13"/>
  </cols>
  <sheetData>
    <row r="1" spans="1:106" s="14" customFormat="1" ht="85">
      <c r="A1" s="51" t="s">
        <v>694</v>
      </c>
      <c r="B1" s="51" t="s">
        <v>2</v>
      </c>
      <c r="C1" s="51" t="s">
        <v>27</v>
      </c>
      <c r="D1" s="51" t="s">
        <v>1</v>
      </c>
      <c r="E1" s="51" t="s">
        <v>693</v>
      </c>
      <c r="F1" s="51" t="s">
        <v>3</v>
      </c>
      <c r="G1" s="51" t="s">
        <v>4</v>
      </c>
      <c r="H1" s="51" t="s">
        <v>1907</v>
      </c>
      <c r="I1" s="51" t="s">
        <v>692</v>
      </c>
      <c r="J1" s="51" t="s">
        <v>691</v>
      </c>
      <c r="K1" s="51" t="s">
        <v>690</v>
      </c>
      <c r="L1" s="51" t="s">
        <v>78</v>
      </c>
      <c r="M1" s="51" t="s">
        <v>842</v>
      </c>
      <c r="N1" s="51" t="s">
        <v>50</v>
      </c>
      <c r="O1" s="14" t="s">
        <v>689</v>
      </c>
      <c r="P1" s="14" t="s">
        <v>688</v>
      </c>
      <c r="Q1" s="14" t="s">
        <v>687</v>
      </c>
      <c r="R1" s="14" t="s">
        <v>48</v>
      </c>
      <c r="S1" s="14" t="s">
        <v>47</v>
      </c>
      <c r="T1" s="14" t="s">
        <v>53</v>
      </c>
      <c r="U1" s="14" t="s">
        <v>595</v>
      </c>
      <c r="V1" s="14" t="s">
        <v>51</v>
      </c>
      <c r="W1" s="14" t="s">
        <v>52</v>
      </c>
      <c r="X1" s="97" t="s">
        <v>1938</v>
      </c>
      <c r="Y1" s="14" t="s">
        <v>661</v>
      </c>
      <c r="Z1" s="14" t="s">
        <v>660</v>
      </c>
      <c r="AA1" s="14" t="s">
        <v>659</v>
      </c>
      <c r="AB1" s="14" t="s">
        <v>658</v>
      </c>
      <c r="AC1" s="14" t="s">
        <v>657</v>
      </c>
      <c r="AD1" s="14" t="s">
        <v>656</v>
      </c>
      <c r="AE1" s="14" t="s">
        <v>655</v>
      </c>
      <c r="AF1" s="160" t="s">
        <v>1956</v>
      </c>
      <c r="AG1" s="14" t="s">
        <v>686</v>
      </c>
      <c r="AI1" s="78" t="s">
        <v>1919</v>
      </c>
      <c r="AJ1" s="14" t="s">
        <v>685</v>
      </c>
      <c r="AK1" s="14" t="s">
        <v>684</v>
      </c>
      <c r="AL1" s="2" t="s">
        <v>805</v>
      </c>
      <c r="AM1" s="2" t="s">
        <v>805</v>
      </c>
      <c r="AN1" s="2" t="s">
        <v>805</v>
      </c>
      <c r="AO1" s="2" t="s">
        <v>1930</v>
      </c>
      <c r="AP1" s="2" t="s">
        <v>815</v>
      </c>
      <c r="AR1" s="19" t="s">
        <v>683</v>
      </c>
      <c r="AS1" s="18" t="s">
        <v>682</v>
      </c>
      <c r="AT1" s="18" t="s">
        <v>681</v>
      </c>
      <c r="AU1" s="18" t="s">
        <v>680</v>
      </c>
      <c r="AV1" s="18" t="s">
        <v>679</v>
      </c>
      <c r="AW1" s="18" t="s">
        <v>678</v>
      </c>
      <c r="AX1" s="18" t="s">
        <v>677</v>
      </c>
      <c r="AY1" s="18" t="s">
        <v>676</v>
      </c>
      <c r="AZ1" s="18" t="s">
        <v>675</v>
      </c>
      <c r="BA1" s="18" t="s">
        <v>674</v>
      </c>
      <c r="BC1" s="14" t="s">
        <v>61</v>
      </c>
      <c r="BD1" s="14" t="s">
        <v>567</v>
      </c>
      <c r="BF1" s="14" t="s">
        <v>673</v>
      </c>
      <c r="BG1" s="14" t="s">
        <v>61</v>
      </c>
      <c r="BH1" s="14" t="s">
        <v>567</v>
      </c>
      <c r="BO1" s="20"/>
      <c r="BP1" s="20"/>
      <c r="BQ1" s="20"/>
      <c r="BR1" s="20"/>
      <c r="BS1" s="20"/>
      <c r="CO1" s="38"/>
      <c r="CP1" s="38"/>
      <c r="CU1" s="2"/>
      <c r="CV1" s="2"/>
      <c r="CW1" s="2"/>
      <c r="CX1" s="2"/>
      <c r="CY1" s="2"/>
      <c r="CZ1" s="2"/>
      <c r="DA1" s="2"/>
      <c r="DB1" s="2"/>
    </row>
    <row r="2" spans="1:106">
      <c r="A2" s="52">
        <v>0</v>
      </c>
      <c r="B2" s="52" t="s">
        <v>571</v>
      </c>
      <c r="C2" s="52" t="s">
        <v>32</v>
      </c>
      <c r="D2" s="52">
        <v>2018</v>
      </c>
      <c r="E2" s="52">
        <v>1</v>
      </c>
      <c r="F2" s="52">
        <v>24.000248800000001</v>
      </c>
      <c r="G2" s="52">
        <v>53.999482899999997</v>
      </c>
      <c r="H2" s="52">
        <v>0</v>
      </c>
      <c r="I2" s="52" t="s">
        <v>652</v>
      </c>
      <c r="J2" s="52">
        <v>49.260872399999997</v>
      </c>
      <c r="K2" s="52">
        <v>-123.1139529</v>
      </c>
      <c r="L2" s="52">
        <v>23727.6130857098</v>
      </c>
      <c r="M2" s="52">
        <v>3.7086668864469101</v>
      </c>
      <c r="N2" s="52">
        <v>2171.07659734244</v>
      </c>
      <c r="O2" s="13">
        <f>E2*L2</f>
        <v>23727.6130857098</v>
      </c>
      <c r="P2" s="13">
        <f>M2*$E2</f>
        <v>3.7086668864469101</v>
      </c>
      <c r="Q2" s="13">
        <f>N2*$E2</f>
        <v>2171.07659734244</v>
      </c>
      <c r="R2" s="13" cm="1">
        <f t="array" ref="R2">($AJ2*VLOOKUP($D2,$AU$11:$BE$13,COLUMN($AW:$AW)-COLUMN($AT:$AT),FALSE)/2+$AK2*VLOOKUP($D2,$AU$11:$BE$13,COLUMN($AW:$AW)-COLUMN($AT:$AT),FALSE))*3</f>
        <v>8.3790090146763002E-2</v>
      </c>
      <c r="S2" s="13" cm="1">
        <f t="array" ref="S2">($AJ2*VLOOKUP($D2,$AU$11:$BE$13,COLUMN($AY:$AY)-COLUMN($AT:$AT),FALSE)/2+$AK2*VLOOKUP($D2,$AU$11:$BE$13,COLUMN($AX:$AX)-COLUMN($AT:$AT),FALSE))*3</f>
        <v>973.875</v>
      </c>
      <c r="T2" s="13" cm="1">
        <f t="array" ref="T2">$E2*VLOOKUP($D2,$AU$11:$BE$13,COLUMN($BC:$BC)-COLUMN($AT:$AT),FALSE)*3</f>
        <v>468</v>
      </c>
      <c r="U2" s="13" cm="1">
        <f t="array" ref="U2">$AJ2*VLOOKUP($D2,$AU$11:$BE$13,COLUMN($BD:$BD)-COLUMN($AT:$AT),FALSE)+$AK2*VLOOKUP($D2,$AU$11:$BE$13,COLUMN($BE:$BE)-COLUMN($AT:$AT),FALSE)</f>
        <v>525</v>
      </c>
      <c r="V2" s="13">
        <f t="shared" ref="V2:V65" si="0">P2+R2</f>
        <v>3.7924569765936731</v>
      </c>
      <c r="W2" s="13">
        <f t="shared" ref="W2:W65" si="1">Q2+S2+T2+U2</f>
        <v>4137.9515973424404</v>
      </c>
      <c r="X2" s="13" cm="1">
        <f t="array" ref="X2">$AJ2*VLOOKUP($D2,$AU$11:$BG$13,COLUMN($BF:$BF)-COLUMN($AT:$AT),FALSE)+$AK2*VLOOKUP($D2,$AU$11:$BG$13,COLUMN($BG:$BG)-COLUMN($AT:$AT),FALSE)</f>
        <v>0</v>
      </c>
      <c r="Y2" s="13">
        <f>IFERROR(O2/$E2,"")</f>
        <v>23727.6130857098</v>
      </c>
      <c r="Z2" s="13">
        <f t="shared" ref="Z2:AG2" si="2">IFERROR(P2/$E2,"")</f>
        <v>3.7086668864469101</v>
      </c>
      <c r="AA2" s="13">
        <f>IFERROR(Q2/$E2,"")</f>
        <v>2171.07659734244</v>
      </c>
      <c r="AB2" s="13">
        <f t="shared" si="2"/>
        <v>8.3790090146763002E-2</v>
      </c>
      <c r="AC2" s="13">
        <f t="shared" si="2"/>
        <v>973.875</v>
      </c>
      <c r="AD2" s="13">
        <f t="shared" si="2"/>
        <v>468</v>
      </c>
      <c r="AE2" s="13">
        <f t="shared" si="2"/>
        <v>525</v>
      </c>
      <c r="AF2" s="13">
        <f t="shared" si="2"/>
        <v>3.7924569765936731</v>
      </c>
      <c r="AG2" s="13">
        <f t="shared" si="2"/>
        <v>4137.9515973424404</v>
      </c>
      <c r="AI2" s="13" t="str" cm="1">
        <f t="array" ref="AI2">IF(ISNUMBER(SEARCH(B2,VLOOKUP(D2,$AU$11:$AV$13,COLUMN(AV:AV)-COLUMN(AT:AT),FALSE))),"Domestic","International")</f>
        <v>International</v>
      </c>
      <c r="AJ2" s="13" cm="1">
        <f t="array" ref="AJ2">VLOOKUP($D2,$AR$5:$BD$7,COLUMN($BC:$BC)-COLUMN($AQ:$AQ),FALSE)*$E2</f>
        <v>0.25</v>
      </c>
      <c r="AK2" s="13" cm="1">
        <f t="array" ref="AK2">VLOOKUP($D2,$AR$5:$BD$7,COLUMN($BD:$BD)-COLUMN($AQ:$AQ),FALSE)*$E2</f>
        <v>0.75</v>
      </c>
      <c r="AL2">
        <f>'GDP per Capita'!R2</f>
        <v>39342.31</v>
      </c>
      <c r="AM2">
        <f>IFERROR(AL2,"")</f>
        <v>39342.31</v>
      </c>
      <c r="AN2">
        <f>IFERROR(AL2,AVERAGE(AM$2:AM$2538))</f>
        <v>39342.31</v>
      </c>
      <c r="AO2">
        <f t="shared" ref="AO2:AO65" si="3">AN2*E2</f>
        <v>39342.31</v>
      </c>
      <c r="AP2" s="1">
        <f t="shared" ref="AP2:AP65" si="4">IFERROR(W2/AO2,"")</f>
        <v>0.1051781554601761</v>
      </c>
      <c r="AR2" s="54">
        <v>2018</v>
      </c>
      <c r="AS2" s="17">
        <v>0</v>
      </c>
      <c r="AT2" s="17">
        <v>0</v>
      </c>
      <c r="AU2" s="17">
        <v>10</v>
      </c>
      <c r="AV2" s="17">
        <v>0</v>
      </c>
      <c r="AW2" s="17">
        <v>21</v>
      </c>
      <c r="AX2" s="17">
        <v>8</v>
      </c>
      <c r="AY2" s="17">
        <v>1</v>
      </c>
      <c r="AZ2" s="17">
        <v>0</v>
      </c>
      <c r="BA2" s="17">
        <v>40</v>
      </c>
      <c r="BC2" s="13">
        <f>SUM(AS2:AU2)</f>
        <v>10</v>
      </c>
      <c r="BD2" s="13">
        <f>SUM(AV2:AZ2)</f>
        <v>30</v>
      </c>
      <c r="BF2" s="13">
        <v>1985</v>
      </c>
      <c r="BG2" s="13">
        <f t="shared" ref="BG2:BH4" si="5">BC5*$BF2</f>
        <v>496.25</v>
      </c>
      <c r="BH2" s="13">
        <f t="shared" si="5"/>
        <v>1488.75</v>
      </c>
      <c r="CO2"/>
      <c r="CP2"/>
    </row>
    <row r="3" spans="1:106">
      <c r="A3" s="52">
        <v>1</v>
      </c>
      <c r="B3" s="52" t="s">
        <v>650</v>
      </c>
      <c r="C3" s="52" t="s">
        <v>31</v>
      </c>
      <c r="D3" s="52">
        <v>2018</v>
      </c>
      <c r="E3" s="52">
        <v>0</v>
      </c>
      <c r="F3" s="52">
        <v>41.000028</v>
      </c>
      <c r="G3" s="52">
        <v>19.999961899999999</v>
      </c>
      <c r="H3" s="52">
        <v>0</v>
      </c>
      <c r="I3" s="52" t="s">
        <v>652</v>
      </c>
      <c r="J3" s="52">
        <v>49.260872399999997</v>
      </c>
      <c r="K3" s="52">
        <v>-123.1139529</v>
      </c>
      <c r="L3" s="52">
        <v>18698.509148847901</v>
      </c>
      <c r="M3" s="52">
        <v>2.8874514870948098</v>
      </c>
      <c r="N3" s="52">
        <v>1963.34346062903</v>
      </c>
      <c r="O3" s="13">
        <f t="shared" ref="O3:O66" si="6">E3*L3</f>
        <v>0</v>
      </c>
      <c r="P3" s="13">
        <f t="shared" ref="P3:P66" si="7">M3*$E3</f>
        <v>0</v>
      </c>
      <c r="Q3" s="13">
        <f t="shared" ref="Q3:Q66" si="8">N3*$E3</f>
        <v>0</v>
      </c>
      <c r="R3" s="13" cm="1">
        <f t="array" ref="R3">($AJ3*VLOOKUP($D3,$AU$11:$BE$13,COLUMN($AW:$AW)-COLUMN($AT:$AT),FALSE)/2+$AK3*VLOOKUP($D3,$AU$11:$BE$13,COLUMN($AW:$AW)-COLUMN($AT:$AT),FALSE))*3</f>
        <v>0</v>
      </c>
      <c r="S3" s="13" cm="1">
        <f t="array" ref="S3">($AJ3*VLOOKUP($D3,$AU$11:$BE$13,COLUMN($AY:$AY)-COLUMN($AT:$AT),FALSE)/2+$AK3*VLOOKUP($D3,$AU$11:$BE$13,COLUMN($AX:$AX)-COLUMN($AT:$AT),FALSE))*3</f>
        <v>0</v>
      </c>
      <c r="T3" s="13" cm="1">
        <f t="array" ref="T3">$E3*VLOOKUP($D3,$AU$11:$BE$13,COLUMN($BC:$BC)-COLUMN($AT:$AT),FALSE)*3</f>
        <v>0</v>
      </c>
      <c r="U3" s="13" cm="1">
        <f t="array" ref="U3">$AJ3*VLOOKUP($D3,$AU$11:$BE$13,COLUMN($BD:$BD)-COLUMN($AT:$AT),FALSE)+$AK3*VLOOKUP($D3,$AU$11:$BE$13,COLUMN($BE:$BE)-COLUMN($AT:$AT),FALSE)</f>
        <v>0</v>
      </c>
      <c r="V3" s="13">
        <f t="shared" si="0"/>
        <v>0</v>
      </c>
      <c r="W3" s="13">
        <f t="shared" si="1"/>
        <v>0</v>
      </c>
      <c r="X3" s="13" cm="1">
        <f t="array" ref="X3">$AJ3*VLOOKUP($D3,$AU$11:$BG$13,COLUMN($BF:$BF)-COLUMN($AT:$AT),FALSE)+$AK3*VLOOKUP($D3,$AU$11:$BG$13,COLUMN($BG:$BG)-COLUMN($AT:$AT),FALSE)</f>
        <v>0</v>
      </c>
      <c r="Y3" s="13" t="str">
        <f t="shared" ref="Y3:Y66" si="9">IFERROR(O3/$E3,"")</f>
        <v/>
      </c>
      <c r="Z3" s="13" t="str">
        <f t="shared" ref="Z3:Z66" si="10">IFERROR(P3/$E3,"")</f>
        <v/>
      </c>
      <c r="AA3" s="13" t="str">
        <f t="shared" ref="AA3:AA66" si="11">IFERROR(Q3/$E3,"")</f>
        <v/>
      </c>
      <c r="AB3" s="13" t="str">
        <f t="shared" ref="AB3:AB66" si="12">IFERROR(R3/$E3,"")</f>
        <v/>
      </c>
      <c r="AC3" s="13" t="str">
        <f t="shared" ref="AC3:AC66" si="13">IFERROR(S3/$E3,"")</f>
        <v/>
      </c>
      <c r="AD3" s="13" t="str">
        <f t="shared" ref="AD3:AD66" si="14">IFERROR(T3/$E3,"")</f>
        <v/>
      </c>
      <c r="AE3" s="13" t="str">
        <f t="shared" ref="AE3:AE66" si="15">IFERROR(U3/$E3,"")</f>
        <v/>
      </c>
      <c r="AF3" s="13" t="str">
        <f t="shared" ref="AF3:AF66" si="16">IFERROR(V3/$E3,"")</f>
        <v/>
      </c>
      <c r="AG3" s="13" t="str">
        <f t="shared" ref="AG3:AG66" si="17">IFERROR(W3/$E3,"")</f>
        <v/>
      </c>
      <c r="AI3" s="13" t="str" cm="1">
        <f t="array" ref="AI3">IF(ISNUMBER(SEARCH(B3,VLOOKUP(D3,$AU$11:$AV$13,COLUMN(AV:AV)-COLUMN(AT:AT),FALSE))),"Domestic","International")</f>
        <v>International</v>
      </c>
      <c r="AJ3" s="13" cm="1">
        <f t="array" ref="AJ3">VLOOKUP($D3,$AR$5:$BD$7,COLUMN($BC:$BC)-COLUMN($AQ:$AQ),FALSE)*$E3</f>
        <v>0</v>
      </c>
      <c r="AK3" s="13" cm="1">
        <f t="array" ref="AK3">VLOOKUP($D3,$AR$5:$BD$7,COLUMN($BD:$BD)-COLUMN($AQ:$AQ),FALSE)*$E3</f>
        <v>0</v>
      </c>
      <c r="AL3">
        <f>'GDP per Capita'!R3</f>
        <v>5184.18</v>
      </c>
      <c r="AM3">
        <f t="shared" ref="AM3:AM66" si="18">IFERROR(AL3,"")</f>
        <v>5184.18</v>
      </c>
      <c r="AN3">
        <f t="shared" ref="AN3:AN66" si="19">IFERROR(AL3,AVERAGE(AM$2:AM$2538))</f>
        <v>5184.18</v>
      </c>
      <c r="AO3">
        <f t="shared" si="3"/>
        <v>0</v>
      </c>
      <c r="AP3" s="1" t="str">
        <f t="shared" si="4"/>
        <v/>
      </c>
      <c r="AR3" s="13">
        <v>2019</v>
      </c>
      <c r="AS3" s="17">
        <v>11</v>
      </c>
      <c r="AT3" s="17">
        <v>14</v>
      </c>
      <c r="AU3" s="17">
        <v>72</v>
      </c>
      <c r="AV3" s="17">
        <v>9</v>
      </c>
      <c r="AW3" s="17">
        <v>118</v>
      </c>
      <c r="AX3" s="17">
        <v>26</v>
      </c>
      <c r="AY3" s="17">
        <v>29</v>
      </c>
      <c r="AZ3" s="13">
        <v>12</v>
      </c>
      <c r="BA3" s="17">
        <v>291</v>
      </c>
      <c r="BC3" s="13">
        <f>SUM(AS3:AU3)</f>
        <v>97</v>
      </c>
      <c r="BD3" s="13">
        <f>SUM(AV3:AZ3)</f>
        <v>194</v>
      </c>
      <c r="BF3" s="13">
        <v>2584</v>
      </c>
      <c r="BG3" s="13">
        <f t="shared" si="5"/>
        <v>861.33333333333326</v>
      </c>
      <c r="BH3" s="13">
        <f t="shared" si="5"/>
        <v>1722.6666666666665</v>
      </c>
      <c r="CO3"/>
      <c r="CP3"/>
    </row>
    <row r="4" spans="1:106">
      <c r="A4" s="52">
        <v>2</v>
      </c>
      <c r="B4" s="52" t="s">
        <v>589</v>
      </c>
      <c r="C4" s="52" t="s">
        <v>28</v>
      </c>
      <c r="D4" s="52">
        <v>2018</v>
      </c>
      <c r="E4" s="52">
        <v>2</v>
      </c>
      <c r="F4" s="52">
        <v>-34.996496299999997</v>
      </c>
      <c r="G4" s="52">
        <v>-64.967281700000001</v>
      </c>
      <c r="H4" s="52">
        <v>0</v>
      </c>
      <c r="I4" s="52" t="s">
        <v>652</v>
      </c>
      <c r="J4" s="52">
        <v>49.260872399999997</v>
      </c>
      <c r="K4" s="52">
        <v>-123.1139529</v>
      </c>
      <c r="L4" s="52">
        <v>21964.7687457916</v>
      </c>
      <c r="M4" s="52">
        <v>3.4157338855460901</v>
      </c>
      <c r="N4" s="52">
        <v>2009.7763402399301</v>
      </c>
      <c r="O4" s="13">
        <f t="shared" si="6"/>
        <v>43929.5374915832</v>
      </c>
      <c r="P4" s="13">
        <f t="shared" si="7"/>
        <v>6.8314677710921803</v>
      </c>
      <c r="Q4" s="13">
        <f t="shared" si="8"/>
        <v>4019.5526804798601</v>
      </c>
      <c r="R4" s="13" cm="1">
        <f t="array" ref="R4">($AJ4*VLOOKUP($D4,$AU$11:$BE$13,COLUMN($AW:$AW)-COLUMN($AT:$AT),FALSE)/2+$AK4*VLOOKUP($D4,$AU$11:$BE$13,COLUMN($AW:$AW)-COLUMN($AT:$AT),FALSE))*3</f>
        <v>0.167580180293526</v>
      </c>
      <c r="S4" s="13" cm="1">
        <f t="array" ref="S4">($AJ4*VLOOKUP($D4,$AU$11:$BE$13,COLUMN($AY:$AY)-COLUMN($AT:$AT),FALSE)/2+$AK4*VLOOKUP($D4,$AU$11:$BE$13,COLUMN($AX:$AX)-COLUMN($AT:$AT),FALSE))*3</f>
        <v>1947.75</v>
      </c>
      <c r="T4" s="13" cm="1">
        <f t="array" ref="T4">$E4*VLOOKUP($D4,$AU$11:$BE$13,COLUMN($BC:$BC)-COLUMN($AT:$AT),FALSE)*3</f>
        <v>936</v>
      </c>
      <c r="U4" s="13" cm="1">
        <f t="array" ref="U4">$AJ4*VLOOKUP($D4,$AU$11:$BE$13,COLUMN($BD:$BD)-COLUMN($AT:$AT),FALSE)+$AK4*VLOOKUP($D4,$AU$11:$BE$13,COLUMN($BE:$BE)-COLUMN($AT:$AT),FALSE)</f>
        <v>1050</v>
      </c>
      <c r="V4" s="13">
        <f t="shared" si="0"/>
        <v>6.9990479513857062</v>
      </c>
      <c r="W4" s="13">
        <f t="shared" si="1"/>
        <v>7953.3026804798601</v>
      </c>
      <c r="X4" s="13" cm="1">
        <f t="array" ref="X4">$AJ4*VLOOKUP($D4,$AU$11:$BG$13,COLUMN($BF:$BF)-COLUMN($AT:$AT),FALSE)+$AK4*VLOOKUP($D4,$AU$11:$BG$13,COLUMN($BG:$BG)-COLUMN($AT:$AT),FALSE)</f>
        <v>0</v>
      </c>
      <c r="Y4" s="13">
        <f t="shared" si="9"/>
        <v>21964.7687457916</v>
      </c>
      <c r="Z4" s="13">
        <f t="shared" si="10"/>
        <v>3.4157338855460901</v>
      </c>
      <c r="AA4" s="13">
        <f t="shared" si="11"/>
        <v>2009.7763402399301</v>
      </c>
      <c r="AB4" s="13">
        <f t="shared" si="12"/>
        <v>8.3790090146763002E-2</v>
      </c>
      <c r="AC4" s="13">
        <f t="shared" si="13"/>
        <v>973.875</v>
      </c>
      <c r="AD4" s="13">
        <f t="shared" si="14"/>
        <v>468</v>
      </c>
      <c r="AE4" s="13">
        <f t="shared" si="15"/>
        <v>525</v>
      </c>
      <c r="AF4" s="13">
        <f t="shared" si="16"/>
        <v>3.4995239756928531</v>
      </c>
      <c r="AG4" s="13">
        <f t="shared" si="17"/>
        <v>3976.6513402399301</v>
      </c>
      <c r="AI4" s="13" t="str" cm="1">
        <f t="array" ref="AI4">IF(ISNUMBER(SEARCH(B4,VLOOKUP(D4,$AU$11:$AV$13,COLUMN(AV:AV)-COLUMN(AT:AT),FALSE))),"Domestic","International")</f>
        <v>International</v>
      </c>
      <c r="AJ4" s="13" cm="1">
        <f t="array" ref="AJ4">VLOOKUP($D4,$AR$5:$BD$7,COLUMN($BC:$BC)-COLUMN($AQ:$AQ),FALSE)*$E4</f>
        <v>0.5</v>
      </c>
      <c r="AK4" s="13" cm="1">
        <f t="array" ref="AK4">VLOOKUP($D4,$AR$5:$BD$7,COLUMN($BD:$BD)-COLUMN($AQ:$AQ),FALSE)*$E4</f>
        <v>1.5</v>
      </c>
      <c r="AL4">
        <f>'GDP per Capita'!R4</f>
        <v>15801.16</v>
      </c>
      <c r="AM4">
        <f t="shared" si="18"/>
        <v>15801.16</v>
      </c>
      <c r="AN4">
        <f t="shared" si="19"/>
        <v>15801.16</v>
      </c>
      <c r="AO4">
        <f t="shared" si="3"/>
        <v>31602.32</v>
      </c>
      <c r="AP4" s="1">
        <f t="shared" si="4"/>
        <v>0.25166831677167562</v>
      </c>
      <c r="AR4" s="13">
        <v>2020</v>
      </c>
      <c r="AS4" s="17">
        <v>106</v>
      </c>
      <c r="AT4" s="17">
        <v>234</v>
      </c>
      <c r="AU4" s="17">
        <v>733</v>
      </c>
      <c r="AV4" s="17">
        <v>75</v>
      </c>
      <c r="AW4" s="17">
        <v>542</v>
      </c>
      <c r="AX4" s="17">
        <v>246</v>
      </c>
      <c r="AY4" s="17">
        <v>27</v>
      </c>
      <c r="AZ4" s="17">
        <v>104</v>
      </c>
      <c r="BA4" s="17">
        <v>2067</v>
      </c>
      <c r="BC4" s="13">
        <f>SUM(AS4:AU4)</f>
        <v>1073</v>
      </c>
      <c r="BD4" s="13">
        <f>SUM(AV4:AZ4)</f>
        <v>994</v>
      </c>
      <c r="BF4" s="13">
        <v>4980</v>
      </c>
      <c r="BG4" s="13">
        <f t="shared" si="5"/>
        <v>2585.1669085631347</v>
      </c>
      <c r="BH4" s="13">
        <f t="shared" si="5"/>
        <v>2394.8330914368648</v>
      </c>
      <c r="CO4"/>
      <c r="CP4"/>
    </row>
    <row r="5" spans="1:106">
      <c r="A5" s="52">
        <v>3</v>
      </c>
      <c r="B5" s="52" t="s">
        <v>431</v>
      </c>
      <c r="C5" s="52" t="s">
        <v>31</v>
      </c>
      <c r="D5" s="52">
        <v>2018</v>
      </c>
      <c r="E5" s="52">
        <v>3</v>
      </c>
      <c r="F5" s="52">
        <v>47.2000338</v>
      </c>
      <c r="G5" s="52">
        <v>13.199959</v>
      </c>
      <c r="H5" s="52">
        <v>0</v>
      </c>
      <c r="I5" s="52" t="s">
        <v>652</v>
      </c>
      <c r="J5" s="52">
        <v>49.260872399999997</v>
      </c>
      <c r="K5" s="52">
        <v>-123.1139529</v>
      </c>
      <c r="L5" s="52">
        <v>16988.655302473599</v>
      </c>
      <c r="M5" s="52">
        <v>2.6183982059767499</v>
      </c>
      <c r="N5" s="52">
        <v>1783.80880675973</v>
      </c>
      <c r="O5" s="13">
        <f t="shared" si="6"/>
        <v>50965.965907420796</v>
      </c>
      <c r="P5" s="13">
        <f t="shared" si="7"/>
        <v>7.8551946179302501</v>
      </c>
      <c r="Q5" s="13">
        <f t="shared" si="8"/>
        <v>5351.4264202791901</v>
      </c>
      <c r="R5" s="13" cm="1">
        <f t="array" ref="R5">($AJ5*VLOOKUP($D5,$AU$11:$BE$13,COLUMN($AW:$AW)-COLUMN($AT:$AT),FALSE)/2+$AK5*VLOOKUP($D5,$AU$11:$BE$13,COLUMN($AW:$AW)-COLUMN($AT:$AT),FALSE))*3</f>
        <v>0.25137027044028903</v>
      </c>
      <c r="S5" s="13" cm="1">
        <f t="array" ref="S5">($AJ5*VLOOKUP($D5,$AU$11:$BE$13,COLUMN($AY:$AY)-COLUMN($AT:$AT),FALSE)/2+$AK5*VLOOKUP($D5,$AU$11:$BE$13,COLUMN($AX:$AX)-COLUMN($AT:$AT),FALSE))*3</f>
        <v>2921.625</v>
      </c>
      <c r="T5" s="13" cm="1">
        <f t="array" ref="T5">$E5*VLOOKUP($D5,$AU$11:$BE$13,COLUMN($BC:$BC)-COLUMN($AT:$AT),FALSE)*3</f>
        <v>1404</v>
      </c>
      <c r="U5" s="13" cm="1">
        <f t="array" ref="U5">$AJ5*VLOOKUP($D5,$AU$11:$BE$13,COLUMN($BD:$BD)-COLUMN($AT:$AT),FALSE)+$AK5*VLOOKUP($D5,$AU$11:$BE$13,COLUMN($BE:$BE)-COLUMN($AT:$AT),FALSE)</f>
        <v>1575</v>
      </c>
      <c r="V5" s="13">
        <f t="shared" si="0"/>
        <v>8.1065648883705386</v>
      </c>
      <c r="W5" s="13">
        <f t="shared" si="1"/>
        <v>11252.051420279189</v>
      </c>
      <c r="X5" s="13" cm="1">
        <f t="array" ref="X5">$AJ5*VLOOKUP($D5,$AU$11:$BG$13,COLUMN($BF:$BF)-COLUMN($AT:$AT),FALSE)+$AK5*VLOOKUP($D5,$AU$11:$BG$13,COLUMN($BG:$BG)-COLUMN($AT:$AT),FALSE)</f>
        <v>0</v>
      </c>
      <c r="Y5" s="13">
        <f t="shared" si="9"/>
        <v>16988.655302473599</v>
      </c>
      <c r="Z5" s="13">
        <f t="shared" si="10"/>
        <v>2.6183982059767499</v>
      </c>
      <c r="AA5" s="13">
        <f t="shared" si="11"/>
        <v>1783.80880675973</v>
      </c>
      <c r="AB5" s="13">
        <f t="shared" si="12"/>
        <v>8.3790090146763016E-2</v>
      </c>
      <c r="AC5" s="13">
        <f t="shared" si="13"/>
        <v>973.875</v>
      </c>
      <c r="AD5" s="13">
        <f t="shared" si="14"/>
        <v>468</v>
      </c>
      <c r="AE5" s="13">
        <f t="shared" si="15"/>
        <v>525</v>
      </c>
      <c r="AF5" s="13">
        <f t="shared" si="16"/>
        <v>2.7021882961235129</v>
      </c>
      <c r="AG5" s="13">
        <f t="shared" si="17"/>
        <v>3750.6838067597296</v>
      </c>
      <c r="AI5" s="13" t="str" cm="1">
        <f t="array" ref="AI5">IF(ISNUMBER(SEARCH(B5,VLOOKUP(D5,$AU$11:$AV$13,COLUMN(AV:AV)-COLUMN(AT:AT),FALSE))),"Domestic","International")</f>
        <v>International</v>
      </c>
      <c r="AJ5" s="13" cm="1">
        <f t="array" ref="AJ5">VLOOKUP($D5,$AR$5:$BD$7,COLUMN($BC:$BC)-COLUMN($AQ:$AQ),FALSE)*$E5</f>
        <v>0.75</v>
      </c>
      <c r="AK5" s="13" cm="1">
        <f t="array" ref="AK5">VLOOKUP($D5,$AR$5:$BD$7,COLUMN($BD:$BD)-COLUMN($AQ:$AQ),FALSE)*$E5</f>
        <v>2.25</v>
      </c>
      <c r="AL5">
        <f>'GDP per Capita'!R5</f>
        <v>51375.45</v>
      </c>
      <c r="AM5">
        <f t="shared" si="18"/>
        <v>51375.45</v>
      </c>
      <c r="AN5">
        <f t="shared" si="19"/>
        <v>51375.45</v>
      </c>
      <c r="AO5">
        <f t="shared" si="3"/>
        <v>154126.34999999998</v>
      </c>
      <c r="AP5" s="1">
        <f t="shared" si="4"/>
        <v>7.3005371374065445E-2</v>
      </c>
      <c r="AR5" s="13">
        <v>2018</v>
      </c>
      <c r="AS5" s="16">
        <f t="shared" ref="AS5:AZ7" si="20">AS2/$BA2</f>
        <v>0</v>
      </c>
      <c r="AT5" s="16">
        <f t="shared" si="20"/>
        <v>0</v>
      </c>
      <c r="AU5" s="16">
        <f t="shared" si="20"/>
        <v>0.25</v>
      </c>
      <c r="AV5" s="16">
        <f t="shared" si="20"/>
        <v>0</v>
      </c>
      <c r="AW5" s="16">
        <f t="shared" si="20"/>
        <v>0.52500000000000002</v>
      </c>
      <c r="AX5" s="16">
        <f t="shared" si="20"/>
        <v>0.2</v>
      </c>
      <c r="AY5" s="16">
        <f t="shared" si="20"/>
        <v>2.5000000000000001E-2</v>
      </c>
      <c r="AZ5" s="16">
        <f t="shared" si="20"/>
        <v>0</v>
      </c>
      <c r="BA5" s="16">
        <f>SUM(AS5:AZ5)</f>
        <v>1</v>
      </c>
      <c r="BC5" s="15">
        <f t="shared" ref="BC5:BD7" si="21">BC2/$BA2</f>
        <v>0.25</v>
      </c>
      <c r="BD5" s="15">
        <f t="shared" si="21"/>
        <v>0.75</v>
      </c>
      <c r="BN5" s="15"/>
      <c r="BO5" s="15"/>
      <c r="BP5" s="15"/>
      <c r="BQ5" s="15"/>
      <c r="BR5" s="15"/>
      <c r="BS5" s="15"/>
      <c r="CO5"/>
      <c r="CP5"/>
    </row>
    <row r="6" spans="1:106">
      <c r="A6" s="52">
        <v>4</v>
      </c>
      <c r="B6" s="52" t="s">
        <v>33</v>
      </c>
      <c r="C6" s="52" t="s">
        <v>816</v>
      </c>
      <c r="D6" s="52">
        <v>2018</v>
      </c>
      <c r="E6" s="52">
        <v>8</v>
      </c>
      <c r="F6" s="52">
        <v>-24.776108600000001</v>
      </c>
      <c r="G6" s="52">
        <v>134.755</v>
      </c>
      <c r="H6" s="52">
        <v>0</v>
      </c>
      <c r="I6" s="52" t="s">
        <v>652</v>
      </c>
      <c r="J6" s="52">
        <v>49.260872399999997</v>
      </c>
      <c r="K6" s="52">
        <v>-123.1139529</v>
      </c>
      <c r="L6" s="52">
        <v>25849.459264721201</v>
      </c>
      <c r="M6" s="52">
        <v>4.0685185356346096</v>
      </c>
      <c r="N6" s="52">
        <v>2365.2255227219898</v>
      </c>
      <c r="O6" s="13">
        <f t="shared" si="6"/>
        <v>206795.67411776961</v>
      </c>
      <c r="P6" s="13">
        <f t="shared" si="7"/>
        <v>32.548148285076877</v>
      </c>
      <c r="Q6" s="13">
        <f t="shared" si="8"/>
        <v>18921.804181775919</v>
      </c>
      <c r="R6" s="13" cm="1">
        <f t="array" ref="R6">($AJ6*VLOOKUP($D6,$AU$11:$BE$13,COLUMN($AW:$AW)-COLUMN($AT:$AT),FALSE)/2+$AK6*VLOOKUP($D6,$AU$11:$BE$13,COLUMN($AW:$AW)-COLUMN($AT:$AT),FALSE))*3</f>
        <v>0.67032072117410402</v>
      </c>
      <c r="S6" s="13" cm="1">
        <f t="array" ref="S6">($AJ6*VLOOKUP($D6,$AU$11:$BE$13,COLUMN($AY:$AY)-COLUMN($AT:$AT),FALSE)/2+$AK6*VLOOKUP($D6,$AU$11:$BE$13,COLUMN($AX:$AX)-COLUMN($AT:$AT),FALSE))*3</f>
        <v>7791</v>
      </c>
      <c r="T6" s="13" cm="1">
        <f t="array" ref="T6">$E6*VLOOKUP($D6,$AU$11:$BE$13,COLUMN($BC:$BC)-COLUMN($AT:$AT),FALSE)*3</f>
        <v>3744</v>
      </c>
      <c r="U6" s="13" cm="1">
        <f t="array" ref="U6">$AJ6*VLOOKUP($D6,$AU$11:$BE$13,COLUMN($BD:$BD)-COLUMN($AT:$AT),FALSE)+$AK6*VLOOKUP($D6,$AU$11:$BE$13,COLUMN($BE:$BE)-COLUMN($AT:$AT),FALSE)</f>
        <v>4200</v>
      </c>
      <c r="V6" s="13">
        <f t="shared" si="0"/>
        <v>33.218469006250984</v>
      </c>
      <c r="W6" s="13">
        <f t="shared" si="1"/>
        <v>34656.804181775922</v>
      </c>
      <c r="X6" s="13" cm="1">
        <f t="array" ref="X6">$AJ6*VLOOKUP($D6,$AU$11:$BG$13,COLUMN($BF:$BF)-COLUMN($AT:$AT),FALSE)+$AK6*VLOOKUP($D6,$AU$11:$BG$13,COLUMN($BG:$BG)-COLUMN($AT:$AT),FALSE)</f>
        <v>0</v>
      </c>
      <c r="Y6" s="13">
        <f t="shared" si="9"/>
        <v>25849.459264721201</v>
      </c>
      <c r="Z6" s="13">
        <f t="shared" si="10"/>
        <v>4.0685185356346096</v>
      </c>
      <c r="AA6" s="13">
        <f t="shared" si="11"/>
        <v>2365.2255227219898</v>
      </c>
      <c r="AB6" s="13">
        <f t="shared" si="12"/>
        <v>8.3790090146763002E-2</v>
      </c>
      <c r="AC6" s="13">
        <f t="shared" si="13"/>
        <v>973.875</v>
      </c>
      <c r="AD6" s="13">
        <f t="shared" si="14"/>
        <v>468</v>
      </c>
      <c r="AE6" s="13">
        <f t="shared" si="15"/>
        <v>525</v>
      </c>
      <c r="AF6" s="13">
        <f t="shared" si="16"/>
        <v>4.1523086257813731</v>
      </c>
      <c r="AG6" s="13">
        <f t="shared" si="17"/>
        <v>4332.1005227219903</v>
      </c>
      <c r="AI6" s="13" t="str" cm="1">
        <f t="array" ref="AI6">IF(ISNUMBER(SEARCH(B6,VLOOKUP(D6,$AU$11:$AV$13,COLUMN(AV:AV)-COLUMN(AT:AT),FALSE))),"Domestic","International")</f>
        <v>International</v>
      </c>
      <c r="AJ6" s="13" cm="1">
        <f t="array" ref="AJ6">VLOOKUP($D6,$AR$5:$BD$7,COLUMN($BC:$BC)-COLUMN($AQ:$AQ),FALSE)*$E6</f>
        <v>2</v>
      </c>
      <c r="AK6" s="13" cm="1">
        <f t="array" ref="AK6">VLOOKUP($D6,$AR$5:$BD$7,COLUMN($BD:$BD)-COLUMN($AQ:$AQ),FALSE)*$E6</f>
        <v>6</v>
      </c>
      <c r="AL6">
        <f>'GDP per Capita'!R6</f>
        <v>61250.7</v>
      </c>
      <c r="AM6">
        <f t="shared" si="18"/>
        <v>61250.7</v>
      </c>
      <c r="AN6">
        <f t="shared" si="19"/>
        <v>61250.7</v>
      </c>
      <c r="AO6">
        <f t="shared" si="3"/>
        <v>490005.6</v>
      </c>
      <c r="AP6" s="1">
        <f t="shared" si="4"/>
        <v>7.0727363486817144E-2</v>
      </c>
      <c r="AR6" s="13">
        <v>2019</v>
      </c>
      <c r="AS6" s="16">
        <f t="shared" si="20"/>
        <v>3.7800687285223365E-2</v>
      </c>
      <c r="AT6" s="16">
        <f t="shared" si="20"/>
        <v>4.8109965635738834E-2</v>
      </c>
      <c r="AU6" s="16">
        <f t="shared" si="20"/>
        <v>0.24742268041237114</v>
      </c>
      <c r="AV6" s="16">
        <f t="shared" si="20"/>
        <v>3.0927835051546393E-2</v>
      </c>
      <c r="AW6" s="16">
        <f t="shared" si="20"/>
        <v>0.40549828178694158</v>
      </c>
      <c r="AX6" s="16">
        <f t="shared" si="20"/>
        <v>8.9347079037800689E-2</v>
      </c>
      <c r="AY6" s="16">
        <f t="shared" si="20"/>
        <v>9.9656357388316158E-2</v>
      </c>
      <c r="AZ6" s="16">
        <f t="shared" si="20"/>
        <v>4.1237113402061855E-2</v>
      </c>
      <c r="BA6" s="16">
        <f>SUM(AS6:AZ6)</f>
        <v>1</v>
      </c>
      <c r="BC6" s="15">
        <f t="shared" si="21"/>
        <v>0.33333333333333331</v>
      </c>
      <c r="BD6" s="15">
        <f t="shared" si="21"/>
        <v>0.66666666666666663</v>
      </c>
      <c r="BN6" s="15"/>
      <c r="BO6" s="15"/>
      <c r="BP6" s="15"/>
      <c r="BQ6" s="15"/>
      <c r="BR6" s="15"/>
      <c r="BS6" s="15"/>
      <c r="CO6"/>
      <c r="CP6"/>
    </row>
    <row r="7" spans="1:106">
      <c r="A7" s="52">
        <v>5</v>
      </c>
      <c r="B7" s="52" t="s">
        <v>649</v>
      </c>
      <c r="C7" s="52" t="s">
        <v>31</v>
      </c>
      <c r="D7" s="52">
        <v>2018</v>
      </c>
      <c r="E7" s="52">
        <v>0</v>
      </c>
      <c r="F7" s="52">
        <v>44.305347599999997</v>
      </c>
      <c r="G7" s="52">
        <v>17.596146699999998</v>
      </c>
      <c r="H7" s="52">
        <v>0</v>
      </c>
      <c r="I7" s="52" t="s">
        <v>652</v>
      </c>
      <c r="J7" s="52">
        <v>49.260872399999997</v>
      </c>
      <c r="K7" s="52">
        <v>-123.1139529</v>
      </c>
      <c r="L7" s="52">
        <v>17867.185676313798</v>
      </c>
      <c r="M7" s="52">
        <v>2.7559954144886101</v>
      </c>
      <c r="N7" s="52">
        <v>1876.05449601295</v>
      </c>
      <c r="O7" s="13">
        <f t="shared" si="6"/>
        <v>0</v>
      </c>
      <c r="P7" s="13">
        <f t="shared" si="7"/>
        <v>0</v>
      </c>
      <c r="Q7" s="13">
        <f t="shared" si="8"/>
        <v>0</v>
      </c>
      <c r="R7" s="13" cm="1">
        <f t="array" ref="R7">($AJ7*VLOOKUP($D7,$AU$11:$BE$13,COLUMN($AW:$AW)-COLUMN($AT:$AT),FALSE)/2+$AK7*VLOOKUP($D7,$AU$11:$BE$13,COLUMN($AW:$AW)-COLUMN($AT:$AT),FALSE))*3</f>
        <v>0</v>
      </c>
      <c r="S7" s="13" cm="1">
        <f t="array" ref="S7">($AJ7*VLOOKUP($D7,$AU$11:$BE$13,COLUMN($AY:$AY)-COLUMN($AT:$AT),FALSE)/2+$AK7*VLOOKUP($D7,$AU$11:$BE$13,COLUMN($AX:$AX)-COLUMN($AT:$AT),FALSE))*3</f>
        <v>0</v>
      </c>
      <c r="T7" s="13" cm="1">
        <f t="array" ref="T7">$E7*VLOOKUP($D7,$AU$11:$BE$13,COLUMN($BC:$BC)-COLUMN($AT:$AT),FALSE)*3</f>
        <v>0</v>
      </c>
      <c r="U7" s="13" cm="1">
        <f t="array" ref="U7">$AJ7*VLOOKUP($D7,$AU$11:$BE$13,COLUMN($BD:$BD)-COLUMN($AT:$AT),FALSE)+$AK7*VLOOKUP($D7,$AU$11:$BE$13,COLUMN($BE:$BE)-COLUMN($AT:$AT),FALSE)</f>
        <v>0</v>
      </c>
      <c r="V7" s="13">
        <f t="shared" si="0"/>
        <v>0</v>
      </c>
      <c r="W7" s="13">
        <f t="shared" si="1"/>
        <v>0</v>
      </c>
      <c r="X7" s="13" cm="1">
        <f t="array" ref="X7">$AJ7*VLOOKUP($D7,$AU$11:$BG$13,COLUMN($BF:$BF)-COLUMN($AT:$AT),FALSE)+$AK7*VLOOKUP($D7,$AU$11:$BG$13,COLUMN($BG:$BG)-COLUMN($AT:$AT),FALSE)</f>
        <v>0</v>
      </c>
      <c r="Y7" s="13" t="str">
        <f t="shared" si="9"/>
        <v/>
      </c>
      <c r="Z7" s="13" t="str">
        <f t="shared" si="10"/>
        <v/>
      </c>
      <c r="AA7" s="13" t="str">
        <f t="shared" si="11"/>
        <v/>
      </c>
      <c r="AB7" s="13" t="str">
        <f t="shared" si="12"/>
        <v/>
      </c>
      <c r="AC7" s="13" t="str">
        <f t="shared" si="13"/>
        <v/>
      </c>
      <c r="AD7" s="13" t="str">
        <f t="shared" si="14"/>
        <v/>
      </c>
      <c r="AE7" s="13" t="str">
        <f t="shared" si="15"/>
        <v/>
      </c>
      <c r="AF7" s="13" t="str">
        <f t="shared" si="16"/>
        <v/>
      </c>
      <c r="AG7" s="13" t="str">
        <f t="shared" si="17"/>
        <v/>
      </c>
      <c r="AI7" s="13" t="str" cm="1">
        <f t="array" ref="AI7">IF(ISNUMBER(SEARCH(B7,VLOOKUP(D7,$AU$11:$AV$13,COLUMN(AV:AV)-COLUMN(AT:AT),FALSE))),"Domestic","International")</f>
        <v>International</v>
      </c>
      <c r="AJ7" s="13" cm="1">
        <f t="array" ref="AJ7">VLOOKUP($D7,$AR$5:$BD$7,COLUMN($BC:$BC)-COLUMN($AQ:$AQ),FALSE)*$E7</f>
        <v>0</v>
      </c>
      <c r="AK7" s="13" cm="1">
        <f t="array" ref="AK7">VLOOKUP($D7,$AR$5:$BD$7,COLUMN($BD:$BD)-COLUMN($AQ:$AQ),FALSE)*$E7</f>
        <v>0</v>
      </c>
      <c r="AL7">
        <f>'GDP per Capita'!R7</f>
        <v>5076.0600000000004</v>
      </c>
      <c r="AM7">
        <f t="shared" si="18"/>
        <v>5076.0600000000004</v>
      </c>
      <c r="AN7">
        <f t="shared" si="19"/>
        <v>5076.0600000000004</v>
      </c>
      <c r="AO7">
        <f t="shared" si="3"/>
        <v>0</v>
      </c>
      <c r="AP7" s="1" t="str">
        <f t="shared" si="4"/>
        <v/>
      </c>
      <c r="AR7" s="13">
        <v>2020</v>
      </c>
      <c r="AS7" s="16">
        <f t="shared" si="20"/>
        <v>5.128205128205128E-2</v>
      </c>
      <c r="AT7" s="16">
        <f t="shared" si="20"/>
        <v>0.11320754716981132</v>
      </c>
      <c r="AU7" s="16">
        <f t="shared" si="20"/>
        <v>0.35462022254475084</v>
      </c>
      <c r="AV7" s="16">
        <f t="shared" si="20"/>
        <v>3.6284470246734396E-2</v>
      </c>
      <c r="AW7" s="16">
        <f t="shared" si="20"/>
        <v>0.26221577164973392</v>
      </c>
      <c r="AX7" s="16">
        <f t="shared" si="20"/>
        <v>0.11901306240928883</v>
      </c>
      <c r="AY7" s="16">
        <f t="shared" si="20"/>
        <v>1.3062409288824383E-2</v>
      </c>
      <c r="AZ7" s="16">
        <f t="shared" si="20"/>
        <v>5.0314465408805034E-2</v>
      </c>
      <c r="BA7" s="16">
        <f>SUM(AS7:AZ7)</f>
        <v>1.0000000000000002</v>
      </c>
      <c r="BC7" s="15">
        <f t="shared" si="21"/>
        <v>0.5191098209966134</v>
      </c>
      <c r="BD7" s="15">
        <f t="shared" si="21"/>
        <v>0.48089017900338654</v>
      </c>
      <c r="BN7" s="15"/>
      <c r="BO7" s="15"/>
      <c r="BP7" s="15"/>
      <c r="BQ7" s="15"/>
      <c r="BR7" s="15"/>
      <c r="BS7" s="15"/>
      <c r="CO7"/>
      <c r="CP7"/>
    </row>
    <row r="8" spans="1:106">
      <c r="A8" s="52">
        <v>6</v>
      </c>
      <c r="B8" s="52" t="s">
        <v>648</v>
      </c>
      <c r="C8" s="52" t="s">
        <v>30</v>
      </c>
      <c r="D8" s="52">
        <v>2018</v>
      </c>
      <c r="E8" s="52">
        <v>0</v>
      </c>
      <c r="F8" s="52">
        <v>24.476878299999999</v>
      </c>
      <c r="G8" s="52">
        <v>90.293242599999999</v>
      </c>
      <c r="H8" s="52">
        <v>0</v>
      </c>
      <c r="I8" s="52" t="s">
        <v>652</v>
      </c>
      <c r="J8" s="52">
        <v>49.260872399999997</v>
      </c>
      <c r="K8" s="52">
        <v>-123.1139529</v>
      </c>
      <c r="L8" s="52">
        <v>22345.846976677702</v>
      </c>
      <c r="M8" s="52">
        <v>3.4785939255409599</v>
      </c>
      <c r="N8" s="52">
        <v>2044.64499836601</v>
      </c>
      <c r="O8" s="13">
        <f t="shared" si="6"/>
        <v>0</v>
      </c>
      <c r="P8" s="13">
        <f t="shared" si="7"/>
        <v>0</v>
      </c>
      <c r="Q8" s="13">
        <f t="shared" si="8"/>
        <v>0</v>
      </c>
      <c r="R8" s="13" cm="1">
        <f t="array" ref="R8">($AJ8*VLOOKUP($D8,$AU$11:$BE$13,COLUMN($AW:$AW)-COLUMN($AT:$AT),FALSE)/2+$AK8*VLOOKUP($D8,$AU$11:$BE$13,COLUMN($AW:$AW)-COLUMN($AT:$AT),FALSE))*3</f>
        <v>0</v>
      </c>
      <c r="S8" s="13" cm="1">
        <f t="array" ref="S8">($AJ8*VLOOKUP($D8,$AU$11:$BE$13,COLUMN($AY:$AY)-COLUMN($AT:$AT),FALSE)/2+$AK8*VLOOKUP($D8,$AU$11:$BE$13,COLUMN($AX:$AX)-COLUMN($AT:$AT),FALSE))*3</f>
        <v>0</v>
      </c>
      <c r="T8" s="13" cm="1">
        <f t="array" ref="T8">$E8*VLOOKUP($D8,$AU$11:$BE$13,COLUMN($BC:$BC)-COLUMN($AT:$AT),FALSE)*3</f>
        <v>0</v>
      </c>
      <c r="U8" s="13" cm="1">
        <f t="array" ref="U8">$AJ8*VLOOKUP($D8,$AU$11:$BE$13,COLUMN($BD:$BD)-COLUMN($AT:$AT),FALSE)+$AK8*VLOOKUP($D8,$AU$11:$BE$13,COLUMN($BE:$BE)-COLUMN($AT:$AT),FALSE)</f>
        <v>0</v>
      </c>
      <c r="V8" s="13">
        <f t="shared" si="0"/>
        <v>0</v>
      </c>
      <c r="W8" s="13">
        <f t="shared" si="1"/>
        <v>0</v>
      </c>
      <c r="X8" s="13" cm="1">
        <f t="array" ref="X8">$AJ8*VLOOKUP($D8,$AU$11:$BG$13,COLUMN($BF:$BF)-COLUMN($AT:$AT),FALSE)+$AK8*VLOOKUP($D8,$AU$11:$BG$13,COLUMN($BG:$BG)-COLUMN($AT:$AT),FALSE)</f>
        <v>0</v>
      </c>
      <c r="Y8" s="13" t="str">
        <f t="shared" si="9"/>
        <v/>
      </c>
      <c r="Z8" s="13" t="str">
        <f t="shared" si="10"/>
        <v/>
      </c>
      <c r="AA8" s="13" t="str">
        <f t="shared" si="11"/>
        <v/>
      </c>
      <c r="AB8" s="13" t="str">
        <f t="shared" si="12"/>
        <v/>
      </c>
      <c r="AC8" s="13" t="str">
        <f t="shared" si="13"/>
        <v/>
      </c>
      <c r="AD8" s="13" t="str">
        <f t="shared" si="14"/>
        <v/>
      </c>
      <c r="AE8" s="13" t="str">
        <f t="shared" si="15"/>
        <v/>
      </c>
      <c r="AF8" s="13" t="str">
        <f t="shared" si="16"/>
        <v/>
      </c>
      <c r="AG8" s="13" t="str">
        <f t="shared" si="17"/>
        <v/>
      </c>
      <c r="AI8" s="13" t="str" cm="1">
        <f t="array" ref="AI8">IF(ISNUMBER(SEARCH(B8,VLOOKUP(D8,$AU$11:$AV$13,COLUMN(AV:AV)-COLUMN(AT:AT),FALSE))),"Domestic","International")</f>
        <v>International</v>
      </c>
      <c r="AJ8" s="13" cm="1">
        <f t="array" ref="AJ8">VLOOKUP($D8,$AR$5:$BD$7,COLUMN($BC:$BC)-COLUMN($AQ:$AQ),FALSE)*$E8</f>
        <v>0</v>
      </c>
      <c r="AK8" s="13" cm="1">
        <f t="array" ref="AK8">VLOOKUP($D8,$AR$5:$BD$7,COLUMN($BD:$BD)-COLUMN($AQ:$AQ),FALSE)*$E8</f>
        <v>0</v>
      </c>
      <c r="AL8">
        <f>'GDP per Capita'!R8</f>
        <v>1794.53</v>
      </c>
      <c r="AM8">
        <f t="shared" si="18"/>
        <v>1794.53</v>
      </c>
      <c r="AN8">
        <f t="shared" si="19"/>
        <v>1794.53</v>
      </c>
      <c r="AO8">
        <f t="shared" si="3"/>
        <v>0</v>
      </c>
      <c r="AP8" s="1" t="str">
        <f t="shared" si="4"/>
        <v/>
      </c>
      <c r="CO8"/>
      <c r="CP8"/>
    </row>
    <row r="9" spans="1:106">
      <c r="A9" s="52">
        <v>7</v>
      </c>
      <c r="B9" s="52" t="s">
        <v>332</v>
      </c>
      <c r="C9" s="52" t="s">
        <v>31</v>
      </c>
      <c r="D9" s="52">
        <v>2018</v>
      </c>
      <c r="E9" s="52">
        <v>2</v>
      </c>
      <c r="F9" s="52">
        <v>50.6402809</v>
      </c>
      <c r="G9" s="52">
        <v>4.6667144999999897</v>
      </c>
      <c r="H9" s="52">
        <v>0</v>
      </c>
      <c r="I9" s="52" t="s">
        <v>652</v>
      </c>
      <c r="J9" s="52">
        <v>49.260872399999997</v>
      </c>
      <c r="K9" s="52">
        <v>-123.1139529</v>
      </c>
      <c r="L9" s="52">
        <v>15699.280964780501</v>
      </c>
      <c r="M9" s="52">
        <v>2.4189168118875299</v>
      </c>
      <c r="N9" s="52">
        <v>1648.4245013019499</v>
      </c>
      <c r="O9" s="13">
        <f t="shared" si="6"/>
        <v>31398.561929561001</v>
      </c>
      <c r="P9" s="13">
        <f t="shared" si="7"/>
        <v>4.8378336237750599</v>
      </c>
      <c r="Q9" s="13">
        <f t="shared" si="8"/>
        <v>3296.8490026038999</v>
      </c>
      <c r="R9" s="13" cm="1">
        <f t="array" ref="R9">($AJ9*VLOOKUP($D9,$AU$11:$BE$13,COLUMN($AW:$AW)-COLUMN($AT:$AT),FALSE)/2+$AK9*VLOOKUP($D9,$AU$11:$BE$13,COLUMN($AW:$AW)-COLUMN($AT:$AT),FALSE))*3</f>
        <v>0.167580180293526</v>
      </c>
      <c r="S9" s="13" cm="1">
        <f t="array" ref="S9">($AJ9*VLOOKUP($D9,$AU$11:$BE$13,COLUMN($AY:$AY)-COLUMN($AT:$AT),FALSE)/2+$AK9*VLOOKUP($D9,$AU$11:$BE$13,COLUMN($AX:$AX)-COLUMN($AT:$AT),FALSE))*3</f>
        <v>1947.75</v>
      </c>
      <c r="T9" s="13" cm="1">
        <f t="array" ref="T9">$E9*VLOOKUP($D9,$AU$11:$BE$13,COLUMN($BC:$BC)-COLUMN($AT:$AT),FALSE)*3</f>
        <v>936</v>
      </c>
      <c r="U9" s="13" cm="1">
        <f t="array" ref="U9">$AJ9*VLOOKUP($D9,$AU$11:$BE$13,COLUMN($BD:$BD)-COLUMN($AT:$AT),FALSE)+$AK9*VLOOKUP($D9,$AU$11:$BE$13,COLUMN($BE:$BE)-COLUMN($AT:$AT),FALSE)</f>
        <v>1050</v>
      </c>
      <c r="V9" s="13">
        <f t="shared" si="0"/>
        <v>5.0054138040685858</v>
      </c>
      <c r="W9" s="13">
        <f t="shared" si="1"/>
        <v>7230.5990026038999</v>
      </c>
      <c r="X9" s="13" cm="1">
        <f t="array" ref="X9">$AJ9*VLOOKUP($D9,$AU$11:$BG$13,COLUMN($BF:$BF)-COLUMN($AT:$AT),FALSE)+$AK9*VLOOKUP($D9,$AU$11:$BG$13,COLUMN($BG:$BG)-COLUMN($AT:$AT),FALSE)</f>
        <v>0</v>
      </c>
      <c r="Y9" s="13">
        <f t="shared" si="9"/>
        <v>15699.280964780501</v>
      </c>
      <c r="Z9" s="13">
        <f t="shared" si="10"/>
        <v>2.4189168118875299</v>
      </c>
      <c r="AA9" s="13">
        <f t="shared" si="11"/>
        <v>1648.4245013019499</v>
      </c>
      <c r="AB9" s="13">
        <f t="shared" si="12"/>
        <v>8.3790090146763002E-2</v>
      </c>
      <c r="AC9" s="13">
        <f t="shared" si="13"/>
        <v>973.875</v>
      </c>
      <c r="AD9" s="13">
        <f t="shared" si="14"/>
        <v>468</v>
      </c>
      <c r="AE9" s="13">
        <f t="shared" si="15"/>
        <v>525</v>
      </c>
      <c r="AF9" s="13">
        <f t="shared" si="16"/>
        <v>2.5027069020342929</v>
      </c>
      <c r="AG9" s="13">
        <f t="shared" si="17"/>
        <v>3615.2995013019499</v>
      </c>
      <c r="AI9" s="13" t="str" cm="1">
        <f t="array" ref="AI9">IF(ISNUMBER(SEARCH(B9,VLOOKUP(D9,$AU$11:$AV$13,COLUMN(AV:AV)-COLUMN(AT:AT),FALSE))),"Domestic","International")</f>
        <v>International</v>
      </c>
      <c r="AJ9" s="13" cm="1">
        <f t="array" ref="AJ9">VLOOKUP($D9,$AR$5:$BD$7,COLUMN($BC:$BC)-COLUMN($AQ:$AQ),FALSE)*$E9</f>
        <v>0.5</v>
      </c>
      <c r="AK9" s="13" cm="1">
        <f t="array" ref="AK9">VLOOKUP($D9,$AR$5:$BD$7,COLUMN($BD:$BD)-COLUMN($AQ:$AQ),FALSE)*$E9</f>
        <v>1.5</v>
      </c>
      <c r="AL9">
        <f>'GDP per Capita'!R9</f>
        <v>47811.55</v>
      </c>
      <c r="AM9">
        <f t="shared" si="18"/>
        <v>47811.55</v>
      </c>
      <c r="AN9">
        <f t="shared" si="19"/>
        <v>47811.55</v>
      </c>
      <c r="AO9">
        <f t="shared" si="3"/>
        <v>95623.1</v>
      </c>
      <c r="AP9" s="1">
        <f t="shared" si="4"/>
        <v>7.5615609644572285E-2</v>
      </c>
      <c r="CO9"/>
      <c r="CP9"/>
    </row>
    <row r="10" spans="1:106" ht="102">
      <c r="A10" s="52">
        <v>8</v>
      </c>
      <c r="B10" s="52" t="s">
        <v>647</v>
      </c>
      <c r="C10" s="52" t="s">
        <v>35</v>
      </c>
      <c r="D10" s="52">
        <v>2018</v>
      </c>
      <c r="E10" s="52">
        <v>0</v>
      </c>
      <c r="F10" s="52">
        <v>12.0753083</v>
      </c>
      <c r="G10" s="52">
        <v>-1.6880313999999901</v>
      </c>
      <c r="H10" s="52">
        <v>0</v>
      </c>
      <c r="I10" s="52" t="s">
        <v>652</v>
      </c>
      <c r="J10" s="52">
        <v>49.260872399999997</v>
      </c>
      <c r="K10" s="52">
        <v>-123.1139529</v>
      </c>
      <c r="L10" s="52">
        <v>22246.620390685199</v>
      </c>
      <c r="M10" s="52">
        <v>3.4622015481107198</v>
      </c>
      <c r="N10" s="52">
        <v>2035.5657657477</v>
      </c>
      <c r="O10" s="13">
        <f t="shared" si="6"/>
        <v>0</v>
      </c>
      <c r="P10" s="13">
        <f t="shared" si="7"/>
        <v>0</v>
      </c>
      <c r="Q10" s="13">
        <f t="shared" si="8"/>
        <v>0</v>
      </c>
      <c r="R10" s="13" cm="1">
        <f t="array" ref="R10">($AJ10*VLOOKUP($D10,$AU$11:$BE$13,COLUMN($AW:$AW)-COLUMN($AT:$AT),FALSE)/2+$AK10*VLOOKUP($D10,$AU$11:$BE$13,COLUMN($AW:$AW)-COLUMN($AT:$AT),FALSE))*3</f>
        <v>0</v>
      </c>
      <c r="S10" s="13" cm="1">
        <f t="array" ref="S10">($AJ10*VLOOKUP($D10,$AU$11:$BE$13,COLUMN($AY:$AY)-COLUMN($AT:$AT),FALSE)/2+$AK10*VLOOKUP($D10,$AU$11:$BE$13,COLUMN($AX:$AX)-COLUMN($AT:$AT),FALSE))*3</f>
        <v>0</v>
      </c>
      <c r="T10" s="13" cm="1">
        <f t="array" ref="T10">$E10*VLOOKUP($D10,$AU$11:$BE$13,COLUMN($BC:$BC)-COLUMN($AT:$AT),FALSE)*3</f>
        <v>0</v>
      </c>
      <c r="U10" s="13" cm="1">
        <f t="array" ref="U10">$AJ10*VLOOKUP($D10,$AU$11:$BE$13,COLUMN($BD:$BD)-COLUMN($AT:$AT),FALSE)+$AK10*VLOOKUP($D10,$AU$11:$BE$13,COLUMN($BE:$BE)-COLUMN($AT:$AT),FALSE)</f>
        <v>0</v>
      </c>
      <c r="V10" s="13">
        <f t="shared" si="0"/>
        <v>0</v>
      </c>
      <c r="W10" s="13">
        <f t="shared" si="1"/>
        <v>0</v>
      </c>
      <c r="X10" s="13" cm="1">
        <f t="array" ref="X10">$AJ10*VLOOKUP($D10,$AU$11:$BG$13,COLUMN($BF:$BF)-COLUMN($AT:$AT),FALSE)+$AK10*VLOOKUP($D10,$AU$11:$BG$13,COLUMN($BG:$BG)-COLUMN($AT:$AT),FALSE)</f>
        <v>0</v>
      </c>
      <c r="Y10" s="13" t="str">
        <f t="shared" si="9"/>
        <v/>
      </c>
      <c r="Z10" s="13" t="str">
        <f t="shared" si="10"/>
        <v/>
      </c>
      <c r="AA10" s="13" t="str">
        <f t="shared" si="11"/>
        <v/>
      </c>
      <c r="AB10" s="13" t="str">
        <f t="shared" si="12"/>
        <v/>
      </c>
      <c r="AC10" s="13" t="str">
        <f t="shared" si="13"/>
        <v/>
      </c>
      <c r="AD10" s="13" t="str">
        <f t="shared" si="14"/>
        <v/>
      </c>
      <c r="AE10" s="13" t="str">
        <f t="shared" si="15"/>
        <v/>
      </c>
      <c r="AF10" s="13" t="str">
        <f t="shared" si="16"/>
        <v/>
      </c>
      <c r="AG10" s="13" t="str">
        <f t="shared" si="17"/>
        <v/>
      </c>
      <c r="AI10" s="13" t="str" cm="1">
        <f t="array" ref="AI10">IF(ISNUMBER(SEARCH(B10,VLOOKUP(D10,$AU$11:$AV$13,COLUMN(AV:AV)-COLUMN(AT:AT),FALSE))),"Domestic","International")</f>
        <v>International</v>
      </c>
      <c r="AJ10" s="13" cm="1">
        <f t="array" ref="AJ10">VLOOKUP($D10,$AR$5:$BD$7,COLUMN($BC:$BC)-COLUMN($AQ:$AQ),FALSE)*$E10</f>
        <v>0</v>
      </c>
      <c r="AK10" s="13" cm="1">
        <f t="array" ref="AK10">VLOOKUP($D10,$AR$5:$BD$7,COLUMN($BD:$BD)-COLUMN($AQ:$AQ),FALSE)*$E10</f>
        <v>0</v>
      </c>
      <c r="AL10">
        <f>'GDP per Capita'!R10</f>
        <v>799.05899999999997</v>
      </c>
      <c r="AM10">
        <f t="shared" si="18"/>
        <v>799.05899999999997</v>
      </c>
      <c r="AN10">
        <f t="shared" si="19"/>
        <v>799.05899999999997</v>
      </c>
      <c r="AO10">
        <f t="shared" si="3"/>
        <v>0</v>
      </c>
      <c r="AP10" s="1" t="str">
        <f t="shared" si="4"/>
        <v/>
      </c>
      <c r="AR10" s="14"/>
      <c r="AS10" s="14"/>
      <c r="AT10" s="96"/>
      <c r="AU10" s="14" t="s">
        <v>672</v>
      </c>
      <c r="AV10" s="14" t="s">
        <v>671</v>
      </c>
      <c r="AW10" s="53" t="s">
        <v>847</v>
      </c>
      <c r="AX10" s="14" t="s">
        <v>670</v>
      </c>
      <c r="AY10" s="14" t="s">
        <v>669</v>
      </c>
      <c r="AZ10" s="14" t="s">
        <v>668</v>
      </c>
      <c r="BA10" s="14" t="s">
        <v>667</v>
      </c>
      <c r="BB10" s="14" t="s">
        <v>666</v>
      </c>
      <c r="BC10" s="14" t="s">
        <v>665</v>
      </c>
      <c r="BD10" s="14" t="s">
        <v>664</v>
      </c>
      <c r="BE10" s="14" t="s">
        <v>663</v>
      </c>
      <c r="BF10" s="96" t="s">
        <v>1933</v>
      </c>
      <c r="BG10" s="96" t="s">
        <v>1934</v>
      </c>
      <c r="CO10"/>
      <c r="CP10"/>
    </row>
    <row r="11" spans="1:106">
      <c r="A11" s="52">
        <v>9</v>
      </c>
      <c r="B11" s="52" t="s">
        <v>646</v>
      </c>
      <c r="C11" s="52" t="s">
        <v>31</v>
      </c>
      <c r="D11" s="52">
        <v>2018</v>
      </c>
      <c r="E11" s="52">
        <v>0</v>
      </c>
      <c r="F11" s="52">
        <v>42.607397499999998</v>
      </c>
      <c r="G11" s="52">
        <v>25.485661700000001</v>
      </c>
      <c r="H11" s="52">
        <v>0</v>
      </c>
      <c r="I11" s="52" t="s">
        <v>652</v>
      </c>
      <c r="J11" s="52">
        <v>49.260872399999997</v>
      </c>
      <c r="K11" s="52">
        <v>-123.1139529</v>
      </c>
      <c r="L11" s="52">
        <v>18701.027247356698</v>
      </c>
      <c r="M11" s="52">
        <v>2.8878515208040301</v>
      </c>
      <c r="N11" s="52">
        <v>1963.60786097245</v>
      </c>
      <c r="O11" s="13">
        <f t="shared" si="6"/>
        <v>0</v>
      </c>
      <c r="P11" s="13">
        <f t="shared" si="7"/>
        <v>0</v>
      </c>
      <c r="Q11" s="13">
        <f t="shared" si="8"/>
        <v>0</v>
      </c>
      <c r="R11" s="13" cm="1">
        <f t="array" ref="R11">($AJ11*VLOOKUP($D11,$AU$11:$BE$13,COLUMN($AW:$AW)-COLUMN($AT:$AT),FALSE)/2+$AK11*VLOOKUP($D11,$AU$11:$BE$13,COLUMN($AW:$AW)-COLUMN($AT:$AT),FALSE))*3</f>
        <v>0</v>
      </c>
      <c r="S11" s="13" cm="1">
        <f t="array" ref="S11">($AJ11*VLOOKUP($D11,$AU$11:$BE$13,COLUMN($AY:$AY)-COLUMN($AT:$AT),FALSE)/2+$AK11*VLOOKUP($D11,$AU$11:$BE$13,COLUMN($AX:$AX)-COLUMN($AT:$AT),FALSE))*3</f>
        <v>0</v>
      </c>
      <c r="T11" s="13" cm="1">
        <f t="array" ref="T11">$E11*VLOOKUP($D11,$AU$11:$BE$13,COLUMN($BC:$BC)-COLUMN($AT:$AT),FALSE)*3</f>
        <v>0</v>
      </c>
      <c r="U11" s="13" cm="1">
        <f t="array" ref="U11">$AJ11*VLOOKUP($D11,$AU$11:$BE$13,COLUMN($BD:$BD)-COLUMN($AT:$AT),FALSE)+$AK11*VLOOKUP($D11,$AU$11:$BE$13,COLUMN($BE:$BE)-COLUMN($AT:$AT),FALSE)</f>
        <v>0</v>
      </c>
      <c r="V11" s="13">
        <f t="shared" si="0"/>
        <v>0</v>
      </c>
      <c r="W11" s="13">
        <f t="shared" si="1"/>
        <v>0</v>
      </c>
      <c r="X11" s="13" cm="1">
        <f t="array" ref="X11">$AJ11*VLOOKUP($D11,$AU$11:$BG$13,COLUMN($BF:$BF)-COLUMN($AT:$AT),FALSE)+$AK11*VLOOKUP($D11,$AU$11:$BG$13,COLUMN($BG:$BG)-COLUMN($AT:$AT),FALSE)</f>
        <v>0</v>
      </c>
      <c r="Y11" s="13" t="str">
        <f t="shared" si="9"/>
        <v/>
      </c>
      <c r="Z11" s="13" t="str">
        <f t="shared" si="10"/>
        <v/>
      </c>
      <c r="AA11" s="13" t="str">
        <f t="shared" si="11"/>
        <v/>
      </c>
      <c r="AB11" s="13" t="str">
        <f t="shared" si="12"/>
        <v/>
      </c>
      <c r="AC11" s="13" t="str">
        <f t="shared" si="13"/>
        <v/>
      </c>
      <c r="AD11" s="13" t="str">
        <f t="shared" si="14"/>
        <v/>
      </c>
      <c r="AE11" s="13" t="str">
        <f t="shared" si="15"/>
        <v/>
      </c>
      <c r="AF11" s="13" t="str">
        <f t="shared" si="16"/>
        <v/>
      </c>
      <c r="AG11" s="13" t="str">
        <f t="shared" si="17"/>
        <v/>
      </c>
      <c r="AI11" s="13" t="str" cm="1">
        <f t="array" ref="AI11">IF(ISNUMBER(SEARCH(B11,VLOOKUP(D11,$AU$11:$AV$13,COLUMN(AV:AV)-COLUMN(AT:AT),FALSE))),"Domestic","International")</f>
        <v>International</v>
      </c>
      <c r="AJ11" s="13" cm="1">
        <f t="array" ref="AJ11">VLOOKUP($D11,$AR$5:$BD$7,COLUMN($BC:$BC)-COLUMN($AQ:$AQ),FALSE)*$E11</f>
        <v>0</v>
      </c>
      <c r="AK11" s="13" cm="1">
        <f t="array" ref="AK11">VLOOKUP($D11,$AR$5:$BD$7,COLUMN($BD:$BD)-COLUMN($AQ:$AQ),FALSE)*$E11</f>
        <v>0</v>
      </c>
      <c r="AL11">
        <f>'GDP per Capita'!R11</f>
        <v>9203.85</v>
      </c>
      <c r="AM11">
        <f t="shared" si="18"/>
        <v>9203.85</v>
      </c>
      <c r="AN11">
        <f t="shared" si="19"/>
        <v>9203.85</v>
      </c>
      <c r="AO11">
        <f t="shared" si="3"/>
        <v>0</v>
      </c>
      <c r="AP11" s="1" t="str">
        <f t="shared" si="4"/>
        <v/>
      </c>
      <c r="AU11" s="13">
        <v>2018</v>
      </c>
      <c r="AV11" s="13" t="s">
        <v>652</v>
      </c>
      <c r="AW11" s="13">
        <f>31.920034341624/1000</f>
        <v>3.1920034341624E-2</v>
      </c>
      <c r="AX11" s="13">
        <v>371</v>
      </c>
      <c r="AY11" s="13">
        <v>371</v>
      </c>
      <c r="BC11" s="13">
        <v>156</v>
      </c>
      <c r="BD11" s="13">
        <v>450</v>
      </c>
      <c r="BE11" s="13">
        <v>550</v>
      </c>
      <c r="CO11"/>
      <c r="CP11"/>
    </row>
    <row r="12" spans="1:106" ht="31" customHeight="1">
      <c r="A12" s="52">
        <v>10</v>
      </c>
      <c r="B12" s="52" t="s">
        <v>645</v>
      </c>
      <c r="C12" s="52" t="s">
        <v>35</v>
      </c>
      <c r="D12" s="52">
        <v>2018</v>
      </c>
      <c r="E12" s="52">
        <v>0</v>
      </c>
      <c r="F12" s="52">
        <v>-3.3634357000000001</v>
      </c>
      <c r="G12" s="52">
        <v>29.887057500000001</v>
      </c>
      <c r="H12" s="52">
        <v>0</v>
      </c>
      <c r="I12" s="52" t="s">
        <v>652</v>
      </c>
      <c r="J12" s="52">
        <v>49.260872399999997</v>
      </c>
      <c r="K12" s="52">
        <v>-123.1139529</v>
      </c>
      <c r="L12" s="52">
        <v>28616.702919461</v>
      </c>
      <c r="M12" s="52">
        <v>4.5497468602478799</v>
      </c>
      <c r="N12" s="52">
        <v>2618.4283171306802</v>
      </c>
      <c r="O12" s="13">
        <f t="shared" si="6"/>
        <v>0</v>
      </c>
      <c r="P12" s="13">
        <f t="shared" si="7"/>
        <v>0</v>
      </c>
      <c r="Q12" s="13">
        <f t="shared" si="8"/>
        <v>0</v>
      </c>
      <c r="R12" s="13" cm="1">
        <f t="array" ref="R12">($AJ12*VLOOKUP($D12,$AU$11:$BE$13,COLUMN($AW:$AW)-COLUMN($AT:$AT),FALSE)/2+$AK12*VLOOKUP($D12,$AU$11:$BE$13,COLUMN($AW:$AW)-COLUMN($AT:$AT),FALSE))*3</f>
        <v>0</v>
      </c>
      <c r="S12" s="13" cm="1">
        <f t="array" ref="S12">($AJ12*VLOOKUP($D12,$AU$11:$BE$13,COLUMN($AY:$AY)-COLUMN($AT:$AT),FALSE)/2+$AK12*VLOOKUP($D12,$AU$11:$BE$13,COLUMN($AX:$AX)-COLUMN($AT:$AT),FALSE))*3</f>
        <v>0</v>
      </c>
      <c r="T12" s="13" cm="1">
        <f t="array" ref="T12">$E12*VLOOKUP($D12,$AU$11:$BE$13,COLUMN($BC:$BC)-COLUMN($AT:$AT),FALSE)*3</f>
        <v>0</v>
      </c>
      <c r="U12" s="13" cm="1">
        <f t="array" ref="U12">$AJ12*VLOOKUP($D12,$AU$11:$BE$13,COLUMN($BD:$BD)-COLUMN($AT:$AT),FALSE)+$AK12*VLOOKUP($D12,$AU$11:$BE$13,COLUMN($BE:$BE)-COLUMN($AT:$AT),FALSE)</f>
        <v>0</v>
      </c>
      <c r="V12" s="13">
        <f t="shared" si="0"/>
        <v>0</v>
      </c>
      <c r="W12" s="13">
        <f t="shared" si="1"/>
        <v>0</v>
      </c>
      <c r="X12" s="13" cm="1">
        <f t="array" ref="X12">$AJ12*VLOOKUP($D12,$AU$11:$BG$13,COLUMN($BF:$BF)-COLUMN($AT:$AT),FALSE)+$AK12*VLOOKUP($D12,$AU$11:$BG$13,COLUMN($BG:$BG)-COLUMN($AT:$AT),FALSE)</f>
        <v>0</v>
      </c>
      <c r="Y12" s="13" t="str">
        <f t="shared" si="9"/>
        <v/>
      </c>
      <c r="Z12" s="13" t="str">
        <f t="shared" si="10"/>
        <v/>
      </c>
      <c r="AA12" s="13" t="str">
        <f t="shared" si="11"/>
        <v/>
      </c>
      <c r="AB12" s="13" t="str">
        <f t="shared" si="12"/>
        <v/>
      </c>
      <c r="AC12" s="13" t="str">
        <f t="shared" si="13"/>
        <v/>
      </c>
      <c r="AD12" s="13" t="str">
        <f t="shared" si="14"/>
        <v/>
      </c>
      <c r="AE12" s="13" t="str">
        <f t="shared" si="15"/>
        <v/>
      </c>
      <c r="AF12" s="13" t="str">
        <f t="shared" si="16"/>
        <v/>
      </c>
      <c r="AG12" s="13" t="str">
        <f t="shared" si="17"/>
        <v/>
      </c>
      <c r="AI12" s="13" t="str" cm="1">
        <f t="array" ref="AI12">IF(ISNUMBER(SEARCH(B12,VLOOKUP(D12,$AU$11:$AV$13,COLUMN(AV:AV)-COLUMN(AT:AT),FALSE))),"Domestic","International")</f>
        <v>International</v>
      </c>
      <c r="AJ12" s="13" cm="1">
        <f t="array" ref="AJ12">VLOOKUP($D12,$AR$5:$BD$7,COLUMN($BC:$BC)-COLUMN($AQ:$AQ),FALSE)*$E12</f>
        <v>0</v>
      </c>
      <c r="AK12" s="13" cm="1">
        <f t="array" ref="AK12">VLOOKUP($D12,$AR$5:$BD$7,COLUMN($BD:$BD)-COLUMN($AQ:$AQ),FALSE)*$E12</f>
        <v>0</v>
      </c>
      <c r="AL12">
        <f>'GDP per Capita'!R12</f>
        <v>439.03899999999999</v>
      </c>
      <c r="AM12">
        <f t="shared" si="18"/>
        <v>439.03899999999999</v>
      </c>
      <c r="AN12">
        <f t="shared" si="19"/>
        <v>439.03899999999999</v>
      </c>
      <c r="AO12">
        <f t="shared" si="3"/>
        <v>0</v>
      </c>
      <c r="AP12" s="1" t="str">
        <f t="shared" si="4"/>
        <v/>
      </c>
      <c r="AU12" s="13">
        <v>2019</v>
      </c>
      <c r="AV12" s="95" t="s">
        <v>1936</v>
      </c>
      <c r="AW12" s="13">
        <f>45.7487188969139/1000</f>
        <v>4.5748718896913898E-2</v>
      </c>
      <c r="AX12" s="13">
        <v>157</v>
      </c>
      <c r="AY12" s="13">
        <v>157</v>
      </c>
      <c r="AZ12" s="13">
        <v>17</v>
      </c>
      <c r="BA12" s="13">
        <v>18</v>
      </c>
      <c r="BB12" s="13">
        <v>31</v>
      </c>
      <c r="BC12" s="13">
        <f>SUM(AZ12:BB12)</f>
        <v>66</v>
      </c>
      <c r="BD12" s="13">
        <v>450</v>
      </c>
      <c r="BE12" s="13">
        <v>550</v>
      </c>
      <c r="CO12"/>
      <c r="CP12"/>
    </row>
    <row r="13" spans="1:106">
      <c r="A13" s="52">
        <v>11</v>
      </c>
      <c r="B13" s="52" t="s">
        <v>587</v>
      </c>
      <c r="C13" s="52" t="s">
        <v>28</v>
      </c>
      <c r="D13" s="52">
        <v>2018</v>
      </c>
      <c r="E13" s="52">
        <v>4</v>
      </c>
      <c r="F13" s="52">
        <v>-10.3333333</v>
      </c>
      <c r="G13" s="52">
        <v>-53.2</v>
      </c>
      <c r="H13" s="52">
        <v>0</v>
      </c>
      <c r="I13" s="52" t="s">
        <v>652</v>
      </c>
      <c r="J13" s="52">
        <v>49.260872399999997</v>
      </c>
      <c r="K13" s="52">
        <v>-123.1139529</v>
      </c>
      <c r="L13" s="52">
        <v>18936.064390084401</v>
      </c>
      <c r="M13" s="52">
        <v>2.9252395206112198</v>
      </c>
      <c r="N13" s="52">
        <v>1988.28676095886</v>
      </c>
      <c r="O13" s="13">
        <f t="shared" si="6"/>
        <v>75744.257560337603</v>
      </c>
      <c r="P13" s="13">
        <f t="shared" si="7"/>
        <v>11.700958082444879</v>
      </c>
      <c r="Q13" s="13">
        <f t="shared" si="8"/>
        <v>7953.1470438354399</v>
      </c>
      <c r="R13" s="13" cm="1">
        <f t="array" ref="R13">($AJ13*VLOOKUP($D13,$AU$11:$BE$13,COLUMN($AW:$AW)-COLUMN($AT:$AT),FALSE)/2+$AK13*VLOOKUP($D13,$AU$11:$BE$13,COLUMN($AW:$AW)-COLUMN($AT:$AT),FALSE))*3</f>
        <v>0.33516036058705201</v>
      </c>
      <c r="S13" s="13" cm="1">
        <f t="array" ref="S13">($AJ13*VLOOKUP($D13,$AU$11:$BE$13,COLUMN($AY:$AY)-COLUMN($AT:$AT),FALSE)/2+$AK13*VLOOKUP($D13,$AU$11:$BE$13,COLUMN($AX:$AX)-COLUMN($AT:$AT),FALSE))*3</f>
        <v>3895.5</v>
      </c>
      <c r="T13" s="13" cm="1">
        <f t="array" ref="T13">$E13*VLOOKUP($D13,$AU$11:$BE$13,COLUMN($BC:$BC)-COLUMN($AT:$AT),FALSE)*3</f>
        <v>1872</v>
      </c>
      <c r="U13" s="13" cm="1">
        <f t="array" ref="U13">$AJ13*VLOOKUP($D13,$AU$11:$BE$13,COLUMN($BD:$BD)-COLUMN($AT:$AT),FALSE)+$AK13*VLOOKUP($D13,$AU$11:$BE$13,COLUMN($BE:$BE)-COLUMN($AT:$AT),FALSE)</f>
        <v>2100</v>
      </c>
      <c r="V13" s="13">
        <f t="shared" si="0"/>
        <v>12.036118443031931</v>
      </c>
      <c r="W13" s="13">
        <f t="shared" si="1"/>
        <v>15820.647043835441</v>
      </c>
      <c r="X13" s="13" cm="1">
        <f t="array" ref="X13">$AJ13*VLOOKUP($D13,$AU$11:$BG$13,COLUMN($BF:$BF)-COLUMN($AT:$AT),FALSE)+$AK13*VLOOKUP($D13,$AU$11:$BG$13,COLUMN($BG:$BG)-COLUMN($AT:$AT),FALSE)</f>
        <v>0</v>
      </c>
      <c r="Y13" s="13">
        <f t="shared" si="9"/>
        <v>18936.064390084401</v>
      </c>
      <c r="Z13" s="13">
        <f t="shared" si="10"/>
        <v>2.9252395206112198</v>
      </c>
      <c r="AA13" s="13">
        <f t="shared" si="11"/>
        <v>1988.28676095886</v>
      </c>
      <c r="AB13" s="13">
        <f t="shared" si="12"/>
        <v>8.3790090146763002E-2</v>
      </c>
      <c r="AC13" s="13">
        <f t="shared" si="13"/>
        <v>973.875</v>
      </c>
      <c r="AD13" s="13">
        <f t="shared" si="14"/>
        <v>468</v>
      </c>
      <c r="AE13" s="13">
        <f t="shared" si="15"/>
        <v>525</v>
      </c>
      <c r="AF13" s="13">
        <f t="shared" si="16"/>
        <v>3.0090296107579828</v>
      </c>
      <c r="AG13" s="13">
        <f t="shared" si="17"/>
        <v>3955.1617609588602</v>
      </c>
      <c r="AI13" s="13" t="str" cm="1">
        <f t="array" ref="AI13">IF(ISNUMBER(SEARCH(B13,VLOOKUP(D13,$AU$11:$AV$13,COLUMN(AV:AV)-COLUMN(AT:AT),FALSE))),"Domestic","International")</f>
        <v>International</v>
      </c>
      <c r="AJ13" s="13" cm="1">
        <f t="array" ref="AJ13">VLOOKUP($D13,$AR$5:$BD$7,COLUMN($BC:$BC)-COLUMN($AQ:$AQ),FALSE)*$E13</f>
        <v>1</v>
      </c>
      <c r="AK13" s="13" cm="1">
        <f t="array" ref="AK13">VLOOKUP($D13,$AR$5:$BD$7,COLUMN($BD:$BD)-COLUMN($AQ:$AQ),FALSE)*$E13</f>
        <v>3</v>
      </c>
      <c r="AL13">
        <f>'GDP per Capita'!R13</f>
        <v>10913.42</v>
      </c>
      <c r="AM13">
        <f t="shared" si="18"/>
        <v>10913.42</v>
      </c>
      <c r="AN13">
        <f t="shared" si="19"/>
        <v>10913.42</v>
      </c>
      <c r="AO13">
        <f t="shared" si="3"/>
        <v>43653.68</v>
      </c>
      <c r="AP13" s="1">
        <f t="shared" si="4"/>
        <v>0.36241267732377752</v>
      </c>
      <c r="AU13" s="13">
        <v>2020</v>
      </c>
      <c r="AV13" s="13" t="s">
        <v>596</v>
      </c>
      <c r="AW13" s="13">
        <f>180.832098473385/1000</f>
        <v>0.18083209847338499</v>
      </c>
      <c r="AX13" s="13">
        <v>112.92941176470589</v>
      </c>
      <c r="AY13" s="13">
        <v>128.31818181818181</v>
      </c>
      <c r="BC13" s="13">
        <v>85</v>
      </c>
      <c r="BD13" s="13">
        <v>450</v>
      </c>
      <c r="BE13" s="13">
        <v>550</v>
      </c>
      <c r="BF13" s="13">
        <v>50</v>
      </c>
      <c r="BG13" s="13">
        <v>100</v>
      </c>
      <c r="CO13"/>
      <c r="CP13"/>
    </row>
    <row r="14" spans="1:106">
      <c r="A14" s="52">
        <v>12</v>
      </c>
      <c r="B14" s="52" t="s">
        <v>320</v>
      </c>
      <c r="C14" s="52" t="s">
        <v>28</v>
      </c>
      <c r="D14" s="52">
        <v>2018</v>
      </c>
      <c r="E14" s="52">
        <v>320</v>
      </c>
      <c r="F14" s="52">
        <v>61.066692199999999</v>
      </c>
      <c r="G14" s="52">
        <v>-107.9917071</v>
      </c>
      <c r="H14" s="52">
        <v>0</v>
      </c>
      <c r="I14" s="52" t="s">
        <v>652</v>
      </c>
      <c r="J14" s="52">
        <v>49.260872399999997</v>
      </c>
      <c r="K14" s="52">
        <v>-123.1139529</v>
      </c>
      <c r="L14" s="52">
        <v>3236.5600404919101</v>
      </c>
      <c r="M14" s="52">
        <v>0.60058475097320396</v>
      </c>
      <c r="N14" s="52">
        <v>621.41952777444703</v>
      </c>
      <c r="O14" s="13">
        <f t="shared" si="6"/>
        <v>1035699.2129574112</v>
      </c>
      <c r="P14" s="13">
        <f t="shared" si="7"/>
        <v>192.18712031142528</v>
      </c>
      <c r="Q14" s="13">
        <f t="shared" si="8"/>
        <v>198854.24888782305</v>
      </c>
      <c r="R14" s="13" cm="1">
        <f t="array" ref="R14">($AJ14*VLOOKUP($D14,$AU$11:$BE$13,COLUMN($AW:$AW)-COLUMN($AT:$AT),FALSE)/2+$AK14*VLOOKUP($D14,$AU$11:$BE$13,COLUMN($AW:$AW)-COLUMN($AT:$AT),FALSE))*3</f>
        <v>26.812828846964159</v>
      </c>
      <c r="S14" s="13" cm="1">
        <f t="array" ref="S14">($AJ14*VLOOKUP($D14,$AU$11:$BE$13,COLUMN($AY:$AY)-COLUMN($AT:$AT),FALSE)/2+$AK14*VLOOKUP($D14,$AU$11:$BE$13,COLUMN($AX:$AX)-COLUMN($AT:$AT),FALSE))*3</f>
        <v>311640</v>
      </c>
      <c r="T14" s="13" cm="1">
        <f t="array" ref="T14">$E14*VLOOKUP($D14,$AU$11:$BE$13,COLUMN($BC:$BC)-COLUMN($AT:$AT),FALSE)*3</f>
        <v>149760</v>
      </c>
      <c r="U14" s="13" cm="1">
        <f t="array" ref="U14">$AJ14*VLOOKUP($D14,$AU$11:$BE$13,COLUMN($BD:$BD)-COLUMN($AT:$AT),FALSE)+$AK14*VLOOKUP($D14,$AU$11:$BE$13,COLUMN($BE:$BE)-COLUMN($AT:$AT),FALSE)</f>
        <v>168000</v>
      </c>
      <c r="V14" s="13">
        <f t="shared" si="0"/>
        <v>218.99994915838943</v>
      </c>
      <c r="W14" s="13">
        <f t="shared" si="1"/>
        <v>828254.24888782308</v>
      </c>
      <c r="X14" s="13" cm="1">
        <f t="array" ref="X14">$AJ14*VLOOKUP($D14,$AU$11:$BG$13,COLUMN($BF:$BF)-COLUMN($AT:$AT),FALSE)+$AK14*VLOOKUP($D14,$AU$11:$BG$13,COLUMN($BG:$BG)-COLUMN($AT:$AT),FALSE)</f>
        <v>0</v>
      </c>
      <c r="Y14" s="13">
        <f t="shared" si="9"/>
        <v>3236.5600404919101</v>
      </c>
      <c r="Z14" s="13">
        <f t="shared" si="10"/>
        <v>0.60058475097320396</v>
      </c>
      <c r="AA14" s="13">
        <f t="shared" si="11"/>
        <v>621.41952777444703</v>
      </c>
      <c r="AB14" s="13">
        <f t="shared" si="12"/>
        <v>8.3790090146763002E-2</v>
      </c>
      <c r="AC14" s="13">
        <f t="shared" si="13"/>
        <v>973.875</v>
      </c>
      <c r="AD14" s="13">
        <f t="shared" si="14"/>
        <v>468</v>
      </c>
      <c r="AE14" s="13">
        <f t="shared" si="15"/>
        <v>525</v>
      </c>
      <c r="AF14" s="13">
        <f t="shared" si="16"/>
        <v>0.68437484111996694</v>
      </c>
      <c r="AG14" s="13">
        <f t="shared" si="17"/>
        <v>2588.294527774447</v>
      </c>
      <c r="AI14" s="13" t="str" cm="1">
        <f t="array" ref="AI14">IF(ISNUMBER(SEARCH(B14,VLOOKUP(D14,$AU$11:$AV$13,COLUMN(AV:AV)-COLUMN(AT:AT),FALSE))),"Domestic","International")</f>
        <v>Domestic</v>
      </c>
      <c r="AJ14" s="13" cm="1">
        <f t="array" ref="AJ14">VLOOKUP($D14,$AR$5:$BD$7,COLUMN($BC:$BC)-COLUMN($AQ:$AQ),FALSE)*$E14</f>
        <v>80</v>
      </c>
      <c r="AK14" s="13" cm="1">
        <f t="array" ref="AK14">VLOOKUP($D14,$AR$5:$BD$7,COLUMN($BD:$BD)-COLUMN($AQ:$AQ),FALSE)*$E14</f>
        <v>240</v>
      </c>
      <c r="AL14">
        <f>'GDP per Capita'!R14</f>
        <v>49196.49</v>
      </c>
      <c r="AM14">
        <f t="shared" si="18"/>
        <v>49196.49</v>
      </c>
      <c r="AN14">
        <f t="shared" si="19"/>
        <v>49196.49</v>
      </c>
      <c r="AO14">
        <f t="shared" si="3"/>
        <v>15742876.799999999</v>
      </c>
      <c r="AP14" s="1">
        <f t="shared" si="4"/>
        <v>5.2611365724962236E-2</v>
      </c>
      <c r="AU14" s="21"/>
      <c r="CO14"/>
      <c r="CP14"/>
    </row>
    <row r="15" spans="1:106" ht="30" customHeight="1">
      <c r="A15" s="52">
        <v>13</v>
      </c>
      <c r="B15" s="52" t="s">
        <v>575</v>
      </c>
      <c r="C15" s="52" t="s">
        <v>31</v>
      </c>
      <c r="D15" s="52">
        <v>2018</v>
      </c>
      <c r="E15" s="52">
        <v>34</v>
      </c>
      <c r="F15" s="52">
        <v>46.798562400000002</v>
      </c>
      <c r="G15" s="52">
        <v>8.2319735999999892</v>
      </c>
      <c r="H15" s="52">
        <v>0</v>
      </c>
      <c r="I15" s="52" t="s">
        <v>652</v>
      </c>
      <c r="J15" s="52">
        <v>49.260872399999997</v>
      </c>
      <c r="K15" s="52">
        <v>-123.1139529</v>
      </c>
      <c r="L15" s="52">
        <v>16700.770976799598</v>
      </c>
      <c r="M15" s="52">
        <v>2.5736050630578502</v>
      </c>
      <c r="N15" s="52">
        <v>1753.5809525639499</v>
      </c>
      <c r="O15" s="13">
        <f t="shared" si="6"/>
        <v>567826.21321118635</v>
      </c>
      <c r="P15" s="13">
        <f t="shared" si="7"/>
        <v>87.502572143966901</v>
      </c>
      <c r="Q15" s="13">
        <f t="shared" si="8"/>
        <v>59621.752387174296</v>
      </c>
      <c r="R15" s="13" cm="1">
        <f t="array" ref="R15">($AJ15*VLOOKUP($D15,$AU$11:$BE$13,COLUMN($AW:$AW)-COLUMN($AT:$AT),FALSE)/2+$AK15*VLOOKUP($D15,$AU$11:$BE$13,COLUMN($AW:$AW)-COLUMN($AT:$AT),FALSE))*3</f>
        <v>2.848863064989942</v>
      </c>
      <c r="S15" s="13" cm="1">
        <f t="array" ref="S15">($AJ15*VLOOKUP($D15,$AU$11:$BE$13,COLUMN($AY:$AY)-COLUMN($AT:$AT),FALSE)/2+$AK15*VLOOKUP($D15,$AU$11:$BE$13,COLUMN($AX:$AX)-COLUMN($AT:$AT),FALSE))*3</f>
        <v>33111.75</v>
      </c>
      <c r="T15" s="13" cm="1">
        <f t="array" ref="T15">$E15*VLOOKUP($D15,$AU$11:$BE$13,COLUMN($BC:$BC)-COLUMN($AT:$AT),FALSE)*3</f>
        <v>15912</v>
      </c>
      <c r="U15" s="13" cm="1">
        <f t="array" ref="U15">$AJ15*VLOOKUP($D15,$AU$11:$BE$13,COLUMN($BD:$BD)-COLUMN($AT:$AT),FALSE)+$AK15*VLOOKUP($D15,$AU$11:$BE$13,COLUMN($BE:$BE)-COLUMN($AT:$AT),FALSE)</f>
        <v>17850</v>
      </c>
      <c r="V15" s="13">
        <f t="shared" si="0"/>
        <v>90.351435208956843</v>
      </c>
      <c r="W15" s="13">
        <f t="shared" si="1"/>
        <v>126495.50238717429</v>
      </c>
      <c r="X15" s="13" cm="1">
        <f t="array" ref="X15">$AJ15*VLOOKUP($D15,$AU$11:$BG$13,COLUMN($BF:$BF)-COLUMN($AT:$AT),FALSE)+$AK15*VLOOKUP($D15,$AU$11:$BG$13,COLUMN($BG:$BG)-COLUMN($AT:$AT),FALSE)</f>
        <v>0</v>
      </c>
      <c r="Y15" s="13">
        <f t="shared" si="9"/>
        <v>16700.770976799598</v>
      </c>
      <c r="Z15" s="13">
        <f t="shared" si="10"/>
        <v>2.5736050630578502</v>
      </c>
      <c r="AA15" s="13">
        <f t="shared" si="11"/>
        <v>1753.5809525639499</v>
      </c>
      <c r="AB15" s="13">
        <f t="shared" si="12"/>
        <v>8.3790090146763002E-2</v>
      </c>
      <c r="AC15" s="13">
        <f t="shared" si="13"/>
        <v>973.875</v>
      </c>
      <c r="AD15" s="13">
        <f t="shared" si="14"/>
        <v>468</v>
      </c>
      <c r="AE15" s="13">
        <f t="shared" si="15"/>
        <v>525</v>
      </c>
      <c r="AF15" s="13">
        <f t="shared" si="16"/>
        <v>2.6573951532046132</v>
      </c>
      <c r="AG15" s="13">
        <f t="shared" si="17"/>
        <v>3720.4559525639497</v>
      </c>
      <c r="AI15" s="13" t="str" cm="1">
        <f t="array" ref="AI15">IF(ISNUMBER(SEARCH(B15,VLOOKUP(D15,$AU$11:$AV$13,COLUMN(AV:AV)-COLUMN(AT:AT),FALSE))),"Domestic","International")</f>
        <v>International</v>
      </c>
      <c r="AJ15" s="13" cm="1">
        <f t="array" ref="AJ15">VLOOKUP($D15,$AR$5:$BD$7,COLUMN($BC:$BC)-COLUMN($AQ:$AQ),FALSE)*$E15</f>
        <v>8.5</v>
      </c>
      <c r="AK15" s="13" cm="1">
        <f t="array" ref="AK15">VLOOKUP($D15,$AR$5:$BD$7,COLUMN($BD:$BD)-COLUMN($AQ:$AQ),FALSE)*$E15</f>
        <v>25.5</v>
      </c>
      <c r="AL15">
        <f>'GDP per Capita'!R15</f>
        <v>84665.279999999999</v>
      </c>
      <c r="AM15">
        <f t="shared" si="18"/>
        <v>84665.279999999999</v>
      </c>
      <c r="AN15">
        <f t="shared" si="19"/>
        <v>84665.279999999999</v>
      </c>
      <c r="AO15">
        <f t="shared" si="3"/>
        <v>2878619.52</v>
      </c>
      <c r="AP15" s="1">
        <f t="shared" si="4"/>
        <v>4.3943112838745108E-2</v>
      </c>
      <c r="CO15"/>
      <c r="CP15"/>
    </row>
    <row r="16" spans="1:106">
      <c r="A16" s="52">
        <v>14</v>
      </c>
      <c r="B16" s="52" t="s">
        <v>644</v>
      </c>
      <c r="C16" s="52" t="s">
        <v>28</v>
      </c>
      <c r="D16" s="52">
        <v>2018</v>
      </c>
      <c r="E16" s="52">
        <v>0</v>
      </c>
      <c r="F16" s="52">
        <v>-31.761336499999999</v>
      </c>
      <c r="G16" s="52">
        <v>-71.318769700000004</v>
      </c>
      <c r="H16" s="52">
        <v>0</v>
      </c>
      <c r="I16" s="52" t="s">
        <v>652</v>
      </c>
      <c r="J16" s="52">
        <v>49.260872399999997</v>
      </c>
      <c r="K16" s="52">
        <v>-123.1139529</v>
      </c>
      <c r="L16" s="52">
        <v>20724.592521514602</v>
      </c>
      <c r="M16" s="52">
        <v>3.2129346367617901</v>
      </c>
      <c r="N16" s="52">
        <v>1896.3002157185899</v>
      </c>
      <c r="O16" s="13">
        <f t="shared" si="6"/>
        <v>0</v>
      </c>
      <c r="P16" s="13">
        <f t="shared" si="7"/>
        <v>0</v>
      </c>
      <c r="Q16" s="13">
        <f t="shared" si="8"/>
        <v>0</v>
      </c>
      <c r="R16" s="13" cm="1">
        <f t="array" ref="R16">($AJ16*VLOOKUP($D16,$AU$11:$BE$13,COLUMN($AW:$AW)-COLUMN($AT:$AT),FALSE)/2+$AK16*VLOOKUP($D16,$AU$11:$BE$13,COLUMN($AW:$AW)-COLUMN($AT:$AT),FALSE))*3</f>
        <v>0</v>
      </c>
      <c r="S16" s="13" cm="1">
        <f t="array" ref="S16">($AJ16*VLOOKUP($D16,$AU$11:$BE$13,COLUMN($AY:$AY)-COLUMN($AT:$AT),FALSE)/2+$AK16*VLOOKUP($D16,$AU$11:$BE$13,COLUMN($AX:$AX)-COLUMN($AT:$AT),FALSE))*3</f>
        <v>0</v>
      </c>
      <c r="T16" s="13" cm="1">
        <f t="array" ref="T16">$E16*VLOOKUP($D16,$AU$11:$BE$13,COLUMN($BC:$BC)-COLUMN($AT:$AT),FALSE)*3</f>
        <v>0</v>
      </c>
      <c r="U16" s="13" cm="1">
        <f t="array" ref="U16">$AJ16*VLOOKUP($D16,$AU$11:$BE$13,COLUMN($BD:$BD)-COLUMN($AT:$AT),FALSE)+$AK16*VLOOKUP($D16,$AU$11:$BE$13,COLUMN($BE:$BE)-COLUMN($AT:$AT),FALSE)</f>
        <v>0</v>
      </c>
      <c r="V16" s="13">
        <f t="shared" si="0"/>
        <v>0</v>
      </c>
      <c r="W16" s="13">
        <f t="shared" si="1"/>
        <v>0</v>
      </c>
      <c r="X16" s="13" cm="1">
        <f t="array" ref="X16">$AJ16*VLOOKUP($D16,$AU$11:$BG$13,COLUMN($BF:$BF)-COLUMN($AT:$AT),FALSE)+$AK16*VLOOKUP($D16,$AU$11:$BG$13,COLUMN($BG:$BG)-COLUMN($AT:$AT),FALSE)</f>
        <v>0</v>
      </c>
      <c r="Y16" s="13" t="str">
        <f t="shared" si="9"/>
        <v/>
      </c>
      <c r="Z16" s="13" t="str">
        <f t="shared" si="10"/>
        <v/>
      </c>
      <c r="AA16" s="13" t="str">
        <f t="shared" si="11"/>
        <v/>
      </c>
      <c r="AB16" s="13" t="str">
        <f t="shared" si="12"/>
        <v/>
      </c>
      <c r="AC16" s="13" t="str">
        <f t="shared" si="13"/>
        <v/>
      </c>
      <c r="AD16" s="13" t="str">
        <f t="shared" si="14"/>
        <v/>
      </c>
      <c r="AE16" s="13" t="str">
        <f t="shared" si="15"/>
        <v/>
      </c>
      <c r="AF16" s="13" t="str">
        <f t="shared" si="16"/>
        <v/>
      </c>
      <c r="AG16" s="13" t="str">
        <f t="shared" si="17"/>
        <v/>
      </c>
      <c r="AI16" s="13" t="str" cm="1">
        <f t="array" ref="AI16">IF(ISNUMBER(SEARCH(B16,VLOOKUP(D16,$AU$11:$AV$13,COLUMN(AV:AV)-COLUMN(AT:AT),FALSE))),"Domestic","International")</f>
        <v>International</v>
      </c>
      <c r="AJ16" s="13" cm="1">
        <f t="array" ref="AJ16">VLOOKUP($D16,$AR$5:$BD$7,COLUMN($BC:$BC)-COLUMN($AQ:$AQ),FALSE)*$E16</f>
        <v>0</v>
      </c>
      <c r="AK16" s="13" cm="1">
        <f t="array" ref="AK16">VLOOKUP($D16,$AR$5:$BD$7,COLUMN($BD:$BD)-COLUMN($AQ:$AQ),FALSE)*$E16</f>
        <v>0</v>
      </c>
      <c r="AL16">
        <f>'GDP per Capita'!R16</f>
        <v>14757.2</v>
      </c>
      <c r="AM16">
        <f t="shared" si="18"/>
        <v>14757.2</v>
      </c>
      <c r="AN16">
        <f t="shared" si="19"/>
        <v>14757.2</v>
      </c>
      <c r="AO16">
        <f t="shared" si="3"/>
        <v>0</v>
      </c>
      <c r="AP16" s="1" t="str">
        <f t="shared" si="4"/>
        <v/>
      </c>
      <c r="CO16"/>
      <c r="CP16"/>
    </row>
    <row r="17" spans="1:107" ht="85">
      <c r="A17" s="52">
        <v>15</v>
      </c>
      <c r="B17" s="52" t="s">
        <v>643</v>
      </c>
      <c r="C17" s="52" t="s">
        <v>35</v>
      </c>
      <c r="D17" s="52">
        <v>2018</v>
      </c>
      <c r="E17" s="52">
        <v>0</v>
      </c>
      <c r="F17" s="52">
        <v>4.6125521999999997</v>
      </c>
      <c r="G17" s="52">
        <v>13.153581099999901</v>
      </c>
      <c r="H17" s="52">
        <v>0</v>
      </c>
      <c r="I17" s="52" t="s">
        <v>652</v>
      </c>
      <c r="J17" s="52">
        <v>49.260872399999997</v>
      </c>
      <c r="K17" s="52">
        <v>-123.1139529</v>
      </c>
      <c r="L17" s="52">
        <v>25385.543010674701</v>
      </c>
      <c r="M17" s="52">
        <v>3.9891635533907399</v>
      </c>
      <c r="N17" s="52">
        <v>2322.7771854767302</v>
      </c>
      <c r="O17" s="13">
        <f t="shared" si="6"/>
        <v>0</v>
      </c>
      <c r="P17" s="13">
        <f t="shared" si="7"/>
        <v>0</v>
      </c>
      <c r="Q17" s="13">
        <f t="shared" si="8"/>
        <v>0</v>
      </c>
      <c r="R17" s="13" cm="1">
        <f t="array" ref="R17">($AJ17*VLOOKUP($D17,$AU$11:$BE$13,COLUMN($AW:$AW)-COLUMN($AT:$AT),FALSE)/2+$AK17*VLOOKUP($D17,$AU$11:$BE$13,COLUMN($AW:$AW)-COLUMN($AT:$AT),FALSE))*3</f>
        <v>0</v>
      </c>
      <c r="S17" s="13" cm="1">
        <f t="array" ref="S17">($AJ17*VLOOKUP($D17,$AU$11:$BE$13,COLUMN($AY:$AY)-COLUMN($AT:$AT),FALSE)/2+$AK17*VLOOKUP($D17,$AU$11:$BE$13,COLUMN($AX:$AX)-COLUMN($AT:$AT),FALSE))*3</f>
        <v>0</v>
      </c>
      <c r="T17" s="13" cm="1">
        <f t="array" ref="T17">$E17*VLOOKUP($D17,$AU$11:$BE$13,COLUMN($BC:$BC)-COLUMN($AT:$AT),FALSE)*3</f>
        <v>0</v>
      </c>
      <c r="U17" s="13" cm="1">
        <f t="array" ref="U17">$AJ17*VLOOKUP($D17,$AU$11:$BE$13,COLUMN($BD:$BD)-COLUMN($AT:$AT),FALSE)+$AK17*VLOOKUP($D17,$AU$11:$BE$13,COLUMN($BE:$BE)-COLUMN($AT:$AT),FALSE)</f>
        <v>0</v>
      </c>
      <c r="V17" s="13">
        <f t="shared" si="0"/>
        <v>0</v>
      </c>
      <c r="W17" s="13">
        <f t="shared" si="1"/>
        <v>0</v>
      </c>
      <c r="X17" s="13" cm="1">
        <f t="array" ref="X17">$AJ17*VLOOKUP($D17,$AU$11:$BG$13,COLUMN($BF:$BF)-COLUMN($AT:$AT),FALSE)+$AK17*VLOOKUP($D17,$AU$11:$BG$13,COLUMN($BG:$BG)-COLUMN($AT:$AT),FALSE)</f>
        <v>0</v>
      </c>
      <c r="Y17" s="13" t="str">
        <f t="shared" si="9"/>
        <v/>
      </c>
      <c r="Z17" s="13" t="str">
        <f t="shared" si="10"/>
        <v/>
      </c>
      <c r="AA17" s="13" t="str">
        <f t="shared" si="11"/>
        <v/>
      </c>
      <c r="AB17" s="13" t="str">
        <f t="shared" si="12"/>
        <v/>
      </c>
      <c r="AC17" s="13" t="str">
        <f t="shared" si="13"/>
        <v/>
      </c>
      <c r="AD17" s="13" t="str">
        <f t="shared" si="14"/>
        <v/>
      </c>
      <c r="AE17" s="13" t="str">
        <f t="shared" si="15"/>
        <v/>
      </c>
      <c r="AF17" s="13" t="str">
        <f t="shared" si="16"/>
        <v/>
      </c>
      <c r="AG17" s="13" t="str">
        <f t="shared" si="17"/>
        <v/>
      </c>
      <c r="AI17" s="13" t="str" cm="1">
        <f t="array" ref="AI17">IF(ISNUMBER(SEARCH(B17,VLOOKUP(D17,$AU$11:$AV$13,COLUMN(AV:AV)-COLUMN(AT:AT),FALSE))),"Domestic","International")</f>
        <v>International</v>
      </c>
      <c r="AJ17" s="13" cm="1">
        <f t="array" ref="AJ17">VLOOKUP($D17,$AR$5:$BD$7,COLUMN($BC:$BC)-COLUMN($AQ:$AQ),FALSE)*$E17</f>
        <v>0</v>
      </c>
      <c r="AK17" s="13" cm="1">
        <f t="array" ref="AK17">VLOOKUP($D17,$AR$5:$BD$7,COLUMN($BD:$BD)-COLUMN($AQ:$AQ),FALSE)*$E17</f>
        <v>0</v>
      </c>
      <c r="AL17">
        <f>'GDP per Capita'!R17</f>
        <v>1385.8</v>
      </c>
      <c r="AM17">
        <f t="shared" si="18"/>
        <v>1385.8</v>
      </c>
      <c r="AN17">
        <f t="shared" si="19"/>
        <v>1385.8</v>
      </c>
      <c r="AO17">
        <f t="shared" si="3"/>
        <v>0</v>
      </c>
      <c r="AP17" s="1" t="str">
        <f t="shared" si="4"/>
        <v/>
      </c>
      <c r="AR17" s="31" t="s">
        <v>837</v>
      </c>
      <c r="AS17" s="23" t="s">
        <v>814</v>
      </c>
      <c r="AT17" s="14" t="s">
        <v>78</v>
      </c>
      <c r="AU17" s="53" t="s">
        <v>848</v>
      </c>
      <c r="AV17" s="14" t="s">
        <v>50</v>
      </c>
      <c r="AW17" s="53" t="s">
        <v>846</v>
      </c>
      <c r="AX17" s="14" t="s">
        <v>47</v>
      </c>
      <c r="AY17" s="14" t="s">
        <v>53</v>
      </c>
      <c r="AZ17" s="14" t="s">
        <v>595</v>
      </c>
      <c r="BA17" s="53" t="s">
        <v>843</v>
      </c>
      <c r="BB17" s="14" t="s">
        <v>52</v>
      </c>
      <c r="BC17" s="98" t="s">
        <v>1938</v>
      </c>
      <c r="BD17" s="14" t="s">
        <v>661</v>
      </c>
      <c r="BE17" s="14" t="s">
        <v>660</v>
      </c>
      <c r="BF17" s="14" t="s">
        <v>659</v>
      </c>
      <c r="BG17" s="14" t="s">
        <v>658</v>
      </c>
      <c r="BH17" s="14" t="s">
        <v>657</v>
      </c>
      <c r="BI17" s="14" t="s">
        <v>656</v>
      </c>
      <c r="BJ17" s="14" t="s">
        <v>655</v>
      </c>
      <c r="BK17" s="14" t="s">
        <v>654</v>
      </c>
      <c r="BL17" s="14" t="s">
        <v>653</v>
      </c>
      <c r="BM17" s="96" t="s">
        <v>1935</v>
      </c>
      <c r="BO17" s="14"/>
      <c r="BP17" s="14"/>
      <c r="BQ17" s="14"/>
      <c r="BR17" s="14"/>
      <c r="BS17" s="14"/>
      <c r="BT17" s="14"/>
      <c r="BU17" s="27"/>
      <c r="BV17" s="27"/>
      <c r="BW17" s="27"/>
      <c r="BX17" s="27"/>
      <c r="BY17" s="27"/>
      <c r="BZ17" s="27"/>
      <c r="CA17" s="24"/>
      <c r="CP17"/>
      <c r="CQ17"/>
      <c r="CU17" s="13"/>
      <c r="DC17"/>
    </row>
    <row r="18" spans="1:107">
      <c r="A18" s="52">
        <v>16</v>
      </c>
      <c r="B18" s="52" t="s">
        <v>574</v>
      </c>
      <c r="C18" s="52" t="s">
        <v>30</v>
      </c>
      <c r="D18" s="52">
        <v>2018</v>
      </c>
      <c r="E18" s="52">
        <v>71</v>
      </c>
      <c r="F18" s="52">
        <v>35.000073999999998</v>
      </c>
      <c r="G18" s="52">
        <v>104.999927</v>
      </c>
      <c r="H18" s="52">
        <v>0</v>
      </c>
      <c r="I18" s="52" t="s">
        <v>652</v>
      </c>
      <c r="J18" s="52">
        <v>49.260872399999997</v>
      </c>
      <c r="K18" s="52">
        <v>-123.1139529</v>
      </c>
      <c r="L18" s="52">
        <v>19024.416182450001</v>
      </c>
      <c r="M18" s="52">
        <v>2.9393190576102501</v>
      </c>
      <c r="N18" s="52">
        <v>1740.73408069417</v>
      </c>
      <c r="O18" s="13">
        <f t="shared" si="6"/>
        <v>1350733.5489539499</v>
      </c>
      <c r="P18" s="13">
        <f t="shared" si="7"/>
        <v>208.69165309032775</v>
      </c>
      <c r="Q18" s="13">
        <f t="shared" si="8"/>
        <v>123592.11972928607</v>
      </c>
      <c r="R18" s="13" cm="1">
        <f t="array" ref="R18">($AJ18*VLOOKUP($D18,$AU$11:$BE$13,COLUMN($AW:$AW)-COLUMN($AT:$AT),FALSE)/2+$AK18*VLOOKUP($D18,$AU$11:$BE$13,COLUMN($AW:$AW)-COLUMN($AT:$AT),FALSE))*3</f>
        <v>5.9490964004201734</v>
      </c>
      <c r="S18" s="13" cm="1">
        <f t="array" ref="S18">($AJ18*VLOOKUP($D18,$AU$11:$BE$13,COLUMN($AY:$AY)-COLUMN($AT:$AT),FALSE)/2+$AK18*VLOOKUP($D18,$AU$11:$BE$13,COLUMN($AX:$AX)-COLUMN($AT:$AT),FALSE))*3</f>
        <v>69145.125</v>
      </c>
      <c r="T18" s="13" cm="1">
        <f t="array" ref="T18">$E18*VLOOKUP($D18,$AU$11:$BE$13,COLUMN($BC:$BC)-COLUMN($AT:$AT),FALSE)*3</f>
        <v>33228</v>
      </c>
      <c r="U18" s="13" cm="1">
        <f t="array" ref="U18">$AJ18*VLOOKUP($D18,$AU$11:$BE$13,COLUMN($BD:$BD)-COLUMN($AT:$AT),FALSE)+$AK18*VLOOKUP($D18,$AU$11:$BE$13,COLUMN($BE:$BE)-COLUMN($AT:$AT),FALSE)</f>
        <v>37275</v>
      </c>
      <c r="V18" s="13">
        <f t="shared" si="0"/>
        <v>214.64074949074791</v>
      </c>
      <c r="W18" s="13">
        <f t="shared" si="1"/>
        <v>263240.24472928606</v>
      </c>
      <c r="X18" s="13" cm="1">
        <f t="array" ref="X18">$AJ18*VLOOKUP($D18,$AU$11:$BG$13,COLUMN($BF:$BF)-COLUMN($AT:$AT),FALSE)+$AK18*VLOOKUP($D18,$AU$11:$BG$13,COLUMN($BG:$BG)-COLUMN($AT:$AT),FALSE)</f>
        <v>0</v>
      </c>
      <c r="Y18" s="13">
        <f t="shared" si="9"/>
        <v>19024.416182450001</v>
      </c>
      <c r="Z18" s="13">
        <f t="shared" si="10"/>
        <v>2.9393190576102501</v>
      </c>
      <c r="AA18" s="13">
        <f t="shared" si="11"/>
        <v>1740.73408069417</v>
      </c>
      <c r="AB18" s="13">
        <f t="shared" si="12"/>
        <v>8.3790090146763002E-2</v>
      </c>
      <c r="AC18" s="13">
        <f t="shared" si="13"/>
        <v>973.875</v>
      </c>
      <c r="AD18" s="13">
        <f t="shared" si="14"/>
        <v>468</v>
      </c>
      <c r="AE18" s="13">
        <f t="shared" si="15"/>
        <v>525</v>
      </c>
      <c r="AF18" s="13">
        <f t="shared" si="16"/>
        <v>3.0231091477570127</v>
      </c>
      <c r="AG18" s="13">
        <f t="shared" si="17"/>
        <v>3707.6090806941697</v>
      </c>
      <c r="AI18" s="13" t="str" cm="1">
        <f t="array" ref="AI18">IF(ISNUMBER(SEARCH(B18,VLOOKUP(D18,$AU$11:$AV$13,COLUMN(AV:AV)-COLUMN(AT:AT),FALSE))),"Domestic","International")</f>
        <v>International</v>
      </c>
      <c r="AJ18" s="13" cm="1">
        <f t="array" ref="AJ18">VLOOKUP($D18,$AR$5:$BD$7,COLUMN($BC:$BC)-COLUMN($AQ:$AQ),FALSE)*$E18</f>
        <v>17.75</v>
      </c>
      <c r="AK18" s="13" cm="1">
        <f t="array" ref="AK18">VLOOKUP($D18,$AR$5:$BD$7,COLUMN($BD:$BD)-COLUMN($AQ:$AQ),FALSE)*$E18</f>
        <v>53.25</v>
      </c>
      <c r="AL18">
        <f>'GDP per Capita'!R18</f>
        <v>10121.299999999999</v>
      </c>
      <c r="AM18">
        <f t="shared" si="18"/>
        <v>10121.299999999999</v>
      </c>
      <c r="AN18">
        <f t="shared" si="19"/>
        <v>10121.299999999999</v>
      </c>
      <c r="AO18">
        <f t="shared" si="3"/>
        <v>718612.29999999993</v>
      </c>
      <c r="AP18" s="1">
        <f t="shared" si="4"/>
        <v>0.36631747707252726</v>
      </c>
      <c r="AR18" s="13">
        <v>2018</v>
      </c>
      <c r="AS18" s="32">
        <f>SUMIF($D$2:$D$277,AR18,$E$2:$E$277)</f>
        <v>1985</v>
      </c>
      <c r="AT18" s="32">
        <f t="shared" ref="AT18:AV20" si="22">SUMIF($D$2:$D$277,$AR18,O$2:O$277)</f>
        <v>16854193.67503015</v>
      </c>
      <c r="AU18" s="32">
        <f t="shared" si="22"/>
        <v>2737.8187128263276</v>
      </c>
      <c r="AV18" s="32">
        <f t="shared" si="22"/>
        <v>1871078.8586336477</v>
      </c>
      <c r="AW18" s="32">
        <f>(BG2*AW11/2+BH2*AW11)*3</f>
        <v>166.32332894132455</v>
      </c>
      <c r="AX18" s="32">
        <f>(BG2*AY11/2+BH2*AX11)*3</f>
        <v>1933141.875</v>
      </c>
      <c r="AY18" s="32">
        <f>BF2*BC11*3</f>
        <v>928980</v>
      </c>
      <c r="AZ18" s="32">
        <f>BG2*BD11+BE11*BH2</f>
        <v>1042125</v>
      </c>
      <c r="BA18" s="32">
        <f>SUM(AU18,AW18)</f>
        <v>2904.1420417676522</v>
      </c>
      <c r="BB18" s="32">
        <f>SUM(AV18,AX18,AY18,AZ18)</f>
        <v>5775325.7336336477</v>
      </c>
      <c r="BC18" s="32">
        <f>BG2*BF11+BH2*BG11</f>
        <v>0</v>
      </c>
      <c r="BD18" s="32">
        <f>AT18/$AS18</f>
        <v>8490.7776700403774</v>
      </c>
      <c r="BE18" s="32">
        <f t="shared" ref="BE18:BM20" si="23">AU18/$AS18</f>
        <v>1.3792537596102405</v>
      </c>
      <c r="BF18" s="32">
        <f t="shared" si="23"/>
        <v>942.60899679276963</v>
      </c>
      <c r="BG18" s="32">
        <f t="shared" si="23"/>
        <v>8.3790090146763002E-2</v>
      </c>
      <c r="BH18" s="32">
        <f t="shared" si="23"/>
        <v>973.875</v>
      </c>
      <c r="BI18" s="32">
        <f t="shared" si="23"/>
        <v>468</v>
      </c>
      <c r="BJ18" s="32">
        <f t="shared" si="23"/>
        <v>525</v>
      </c>
      <c r="BK18" s="32">
        <f t="shared" si="23"/>
        <v>1.4630438497570037</v>
      </c>
      <c r="BL18" s="32">
        <f t="shared" si="23"/>
        <v>2909.4839967927696</v>
      </c>
      <c r="BM18" s="32">
        <f t="shared" si="23"/>
        <v>0</v>
      </c>
      <c r="CP18"/>
      <c r="CQ18"/>
      <c r="CU18" s="13"/>
      <c r="DC18"/>
    </row>
    <row r="19" spans="1:107">
      <c r="A19" s="52">
        <v>17</v>
      </c>
      <c r="B19" s="52" t="s">
        <v>584</v>
      </c>
      <c r="C19" s="52" t="s">
        <v>28</v>
      </c>
      <c r="D19" s="52">
        <v>2018</v>
      </c>
      <c r="E19" s="52">
        <v>0</v>
      </c>
      <c r="F19" s="52">
        <v>2.88944339999999</v>
      </c>
      <c r="G19" s="52">
        <v>-73.783891999999994</v>
      </c>
      <c r="H19" s="52">
        <v>0</v>
      </c>
      <c r="I19" s="52" t="s">
        <v>652</v>
      </c>
      <c r="J19" s="52">
        <v>49.260872399999997</v>
      </c>
      <c r="K19" s="52">
        <v>-123.1139529</v>
      </c>
      <c r="L19" s="52">
        <v>13881.923418611899</v>
      </c>
      <c r="M19" s="52">
        <v>2.1427252137816901</v>
      </c>
      <c r="N19" s="52">
        <v>1457.60195895425</v>
      </c>
      <c r="O19" s="13">
        <f t="shared" si="6"/>
        <v>0</v>
      </c>
      <c r="P19" s="13">
        <f t="shared" si="7"/>
        <v>0</v>
      </c>
      <c r="Q19" s="13">
        <f t="shared" si="8"/>
        <v>0</v>
      </c>
      <c r="R19" s="13" cm="1">
        <f t="array" ref="R19">($AJ19*VLOOKUP($D19,$AU$11:$BE$13,COLUMN($AW:$AW)-COLUMN($AT:$AT),FALSE)/2+$AK19*VLOOKUP($D19,$AU$11:$BE$13,COLUMN($AW:$AW)-COLUMN($AT:$AT),FALSE))*3</f>
        <v>0</v>
      </c>
      <c r="S19" s="13" cm="1">
        <f t="array" ref="S19">($AJ19*VLOOKUP($D19,$AU$11:$BE$13,COLUMN($AY:$AY)-COLUMN($AT:$AT),FALSE)/2+$AK19*VLOOKUP($D19,$AU$11:$BE$13,COLUMN($AX:$AX)-COLUMN($AT:$AT),FALSE))*3</f>
        <v>0</v>
      </c>
      <c r="T19" s="13" cm="1">
        <f t="array" ref="T19">$E19*VLOOKUP($D19,$AU$11:$BE$13,COLUMN($BC:$BC)-COLUMN($AT:$AT),FALSE)*3</f>
        <v>0</v>
      </c>
      <c r="U19" s="13" cm="1">
        <f t="array" ref="U19">$AJ19*VLOOKUP($D19,$AU$11:$BE$13,COLUMN($BD:$BD)-COLUMN($AT:$AT),FALSE)+$AK19*VLOOKUP($D19,$AU$11:$BE$13,COLUMN($BE:$BE)-COLUMN($AT:$AT),FALSE)</f>
        <v>0</v>
      </c>
      <c r="V19" s="13">
        <f t="shared" si="0"/>
        <v>0</v>
      </c>
      <c r="W19" s="13">
        <f t="shared" si="1"/>
        <v>0</v>
      </c>
      <c r="X19" s="13" cm="1">
        <f t="array" ref="X19">$AJ19*VLOOKUP($D19,$AU$11:$BG$13,COLUMN($BF:$BF)-COLUMN($AT:$AT),FALSE)+$AK19*VLOOKUP($D19,$AU$11:$BG$13,COLUMN($BG:$BG)-COLUMN($AT:$AT),FALSE)</f>
        <v>0</v>
      </c>
      <c r="Y19" s="13" t="str">
        <f t="shared" si="9"/>
        <v/>
      </c>
      <c r="Z19" s="13" t="str">
        <f t="shared" si="10"/>
        <v/>
      </c>
      <c r="AA19" s="13" t="str">
        <f t="shared" si="11"/>
        <v/>
      </c>
      <c r="AB19" s="13" t="str">
        <f t="shared" si="12"/>
        <v/>
      </c>
      <c r="AC19" s="13" t="str">
        <f t="shared" si="13"/>
        <v/>
      </c>
      <c r="AD19" s="13" t="str">
        <f t="shared" si="14"/>
        <v/>
      </c>
      <c r="AE19" s="13" t="str">
        <f t="shared" si="15"/>
        <v/>
      </c>
      <c r="AF19" s="13" t="str">
        <f t="shared" si="16"/>
        <v/>
      </c>
      <c r="AG19" s="13" t="str">
        <f t="shared" si="17"/>
        <v/>
      </c>
      <c r="AI19" s="13" t="str" cm="1">
        <f t="array" ref="AI19">IF(ISNUMBER(SEARCH(B19,VLOOKUP(D19,$AU$11:$AV$13,COLUMN(AV:AV)-COLUMN(AT:AT),FALSE))),"Domestic","International")</f>
        <v>International</v>
      </c>
      <c r="AJ19" s="13" cm="1">
        <f t="array" ref="AJ19">VLOOKUP($D19,$AR$5:$BD$7,COLUMN($BC:$BC)-COLUMN($AQ:$AQ),FALSE)*$E19</f>
        <v>0</v>
      </c>
      <c r="AK19" s="13" cm="1">
        <f t="array" ref="AK19">VLOOKUP($D19,$AR$5:$BD$7,COLUMN($BD:$BD)-COLUMN($AQ:$AQ),FALSE)*$E19</f>
        <v>0</v>
      </c>
      <c r="AL19">
        <f>'GDP per Capita'!R19</f>
        <v>6766.95</v>
      </c>
      <c r="AM19">
        <f t="shared" si="18"/>
        <v>6766.95</v>
      </c>
      <c r="AN19">
        <f t="shared" si="19"/>
        <v>6766.95</v>
      </c>
      <c r="AO19">
        <f t="shared" si="3"/>
        <v>0</v>
      </c>
      <c r="AP19" s="1" t="str">
        <f t="shared" si="4"/>
        <v/>
      </c>
      <c r="AR19" s="13">
        <v>2019</v>
      </c>
      <c r="AS19" s="32">
        <f t="shared" ref="AS19:AS20" si="24">SUMIF($D$2:$D$277,AR19,$E$2:$E$277)</f>
        <v>2584</v>
      </c>
      <c r="AT19" s="32">
        <f t="shared" si="22"/>
        <v>22289917.84355912</v>
      </c>
      <c r="AU19" s="32">
        <f t="shared" si="22"/>
        <v>3619.4207333738927</v>
      </c>
      <c r="AV19" s="32">
        <f t="shared" si="22"/>
        <v>2632675.434693587</v>
      </c>
      <c r="AW19" s="32">
        <f>(BG3*AW12/2+BH3*AW12)*3</f>
        <v>295.53672407406378</v>
      </c>
      <c r="AX19" s="32">
        <f>(BG3*AY12/2+BH3*AX12)*3</f>
        <v>1014219.9999999998</v>
      </c>
      <c r="AY19" s="32">
        <f>BF3*BC12*3</f>
        <v>511632</v>
      </c>
      <c r="AZ19" s="32">
        <f>BG3*BD12+BE12*BH3</f>
        <v>1335066.6666666665</v>
      </c>
      <c r="BA19" s="32">
        <f t="shared" ref="BA19:BA20" si="25">SUM(AU19,AW19)</f>
        <v>3914.9574574479566</v>
      </c>
      <c r="BB19" s="32">
        <f t="shared" ref="BB19:BB20" si="26">SUM(AV19,AX19,AY19,AZ19)</f>
        <v>5493594.101360254</v>
      </c>
      <c r="BC19" s="32">
        <f>BG3*BF12+BH3*BG12</f>
        <v>0</v>
      </c>
      <c r="BD19" s="32">
        <f>AT19/$AS19</f>
        <v>8626.129196423808</v>
      </c>
      <c r="BE19" s="32">
        <f t="shared" ref="BE19:BE20" si="27">AU19/$AS19</f>
        <v>1.400704618178751</v>
      </c>
      <c r="BF19" s="32">
        <f t="shared" ref="BF19:BF20" si="28">AV19/$AS19</f>
        <v>1018.837242528478</v>
      </c>
      <c r="BG19" s="32">
        <f t="shared" ref="BG19:BG20" si="29">AW19/$AS19</f>
        <v>0.11437179724228475</v>
      </c>
      <c r="BH19" s="32">
        <f t="shared" ref="BH19:BH20" si="30">AX19/$AS19</f>
        <v>392.49999999999989</v>
      </c>
      <c r="BI19" s="32">
        <f t="shared" ref="BI19:BI20" si="31">AY19/$AS19</f>
        <v>198</v>
      </c>
      <c r="BJ19" s="32">
        <f t="shared" ref="BJ19:BJ20" si="32">AZ19/$AS19</f>
        <v>516.66666666666663</v>
      </c>
      <c r="BK19" s="32">
        <f t="shared" ref="BK19:BK20" si="33">BA19/$AS19</f>
        <v>1.5150764154210359</v>
      </c>
      <c r="BL19" s="32">
        <f t="shared" ref="BL19:BL20" si="34">BB19/$AS19</f>
        <v>2126.0039091951448</v>
      </c>
      <c r="BM19" s="32">
        <f t="shared" si="23"/>
        <v>0</v>
      </c>
      <c r="CP19"/>
      <c r="CQ19"/>
      <c r="CU19" s="13"/>
      <c r="DC19"/>
    </row>
    <row r="20" spans="1:107">
      <c r="A20" s="52">
        <v>18</v>
      </c>
      <c r="B20" s="52" t="s">
        <v>576</v>
      </c>
      <c r="C20" s="52" t="s">
        <v>31</v>
      </c>
      <c r="D20" s="52">
        <v>2018</v>
      </c>
      <c r="E20" s="52">
        <v>3</v>
      </c>
      <c r="F20" s="52">
        <v>49.816700299999901</v>
      </c>
      <c r="G20" s="52">
        <v>15.4749544</v>
      </c>
      <c r="H20" s="52">
        <v>0</v>
      </c>
      <c r="I20" s="52" t="s">
        <v>652</v>
      </c>
      <c r="J20" s="52">
        <v>49.260872399999997</v>
      </c>
      <c r="K20" s="52">
        <v>-123.1139529</v>
      </c>
      <c r="L20" s="52">
        <v>16623.3987583649</v>
      </c>
      <c r="M20" s="52">
        <v>2.56159129346951</v>
      </c>
      <c r="N20" s="52">
        <v>1745.45686962832</v>
      </c>
      <c r="O20" s="13">
        <f t="shared" si="6"/>
        <v>49870.196275094699</v>
      </c>
      <c r="P20" s="13">
        <f t="shared" si="7"/>
        <v>7.6847738804085299</v>
      </c>
      <c r="Q20" s="13">
        <f t="shared" si="8"/>
        <v>5236.3706088849594</v>
      </c>
      <c r="R20" s="13" cm="1">
        <f t="array" ref="R20">($AJ20*VLOOKUP($D20,$AU$11:$BE$13,COLUMN($AW:$AW)-COLUMN($AT:$AT),FALSE)/2+$AK20*VLOOKUP($D20,$AU$11:$BE$13,COLUMN($AW:$AW)-COLUMN($AT:$AT),FALSE))*3</f>
        <v>0.25137027044028903</v>
      </c>
      <c r="S20" s="13" cm="1">
        <f t="array" ref="S20">($AJ20*VLOOKUP($D20,$AU$11:$BE$13,COLUMN($AY:$AY)-COLUMN($AT:$AT),FALSE)/2+$AK20*VLOOKUP($D20,$AU$11:$BE$13,COLUMN($AX:$AX)-COLUMN($AT:$AT),FALSE))*3</f>
        <v>2921.625</v>
      </c>
      <c r="T20" s="13" cm="1">
        <f t="array" ref="T20">$E20*VLOOKUP($D20,$AU$11:$BE$13,COLUMN($BC:$BC)-COLUMN($AT:$AT),FALSE)*3</f>
        <v>1404</v>
      </c>
      <c r="U20" s="13" cm="1">
        <f t="array" ref="U20">$AJ20*VLOOKUP($D20,$AU$11:$BE$13,COLUMN($BD:$BD)-COLUMN($AT:$AT),FALSE)+$AK20*VLOOKUP($D20,$AU$11:$BE$13,COLUMN($BE:$BE)-COLUMN($AT:$AT),FALSE)</f>
        <v>1575</v>
      </c>
      <c r="V20" s="13">
        <f t="shared" si="0"/>
        <v>7.9361441508488193</v>
      </c>
      <c r="W20" s="13">
        <f t="shared" si="1"/>
        <v>11136.995608884959</v>
      </c>
      <c r="X20" s="13" cm="1">
        <f t="array" ref="X20">$AJ20*VLOOKUP($D20,$AU$11:$BG$13,COLUMN($BF:$BF)-COLUMN($AT:$AT),FALSE)+$AK20*VLOOKUP($D20,$AU$11:$BG$13,COLUMN($BG:$BG)-COLUMN($AT:$AT),FALSE)</f>
        <v>0</v>
      </c>
      <c r="Y20" s="13">
        <f t="shared" si="9"/>
        <v>16623.3987583649</v>
      </c>
      <c r="Z20" s="13">
        <f t="shared" si="10"/>
        <v>2.56159129346951</v>
      </c>
      <c r="AA20" s="13">
        <f t="shared" si="11"/>
        <v>1745.4568696283197</v>
      </c>
      <c r="AB20" s="13">
        <f t="shared" si="12"/>
        <v>8.3790090146763016E-2</v>
      </c>
      <c r="AC20" s="13">
        <f t="shared" si="13"/>
        <v>973.875</v>
      </c>
      <c r="AD20" s="13">
        <f t="shared" si="14"/>
        <v>468</v>
      </c>
      <c r="AE20" s="13">
        <f t="shared" si="15"/>
        <v>525</v>
      </c>
      <c r="AF20" s="13">
        <f t="shared" si="16"/>
        <v>2.645381383616273</v>
      </c>
      <c r="AG20" s="13">
        <f t="shared" si="17"/>
        <v>3712.33186962832</v>
      </c>
      <c r="AI20" s="13" t="str" cm="1">
        <f t="array" ref="AI20">IF(ISNUMBER(SEARCH(B20,VLOOKUP(D20,$AU$11:$AV$13,COLUMN(AV:AV)-COLUMN(AT:AT),FALSE))),"Domestic","International")</f>
        <v>International</v>
      </c>
      <c r="AJ20" s="13" cm="1">
        <f t="array" ref="AJ20">VLOOKUP($D20,$AR$5:$BD$7,COLUMN($BC:$BC)-COLUMN($AQ:$AQ),FALSE)*$E20</f>
        <v>0.75</v>
      </c>
      <c r="AK20" s="13" cm="1">
        <f t="array" ref="AK20">VLOOKUP($D20,$AR$5:$BD$7,COLUMN($BD:$BD)-COLUMN($AQ:$AQ),FALSE)*$E20</f>
        <v>2.25</v>
      </c>
      <c r="AL20">
        <f>'GDP per Capita'!R20</f>
        <v>23771.4</v>
      </c>
      <c r="AM20">
        <f t="shared" si="18"/>
        <v>23771.4</v>
      </c>
      <c r="AN20">
        <f t="shared" si="19"/>
        <v>23771.4</v>
      </c>
      <c r="AO20">
        <f t="shared" si="3"/>
        <v>71314.200000000012</v>
      </c>
      <c r="AP20" s="1">
        <f t="shared" si="4"/>
        <v>0.15616799471753112</v>
      </c>
      <c r="AR20" s="13">
        <v>2020</v>
      </c>
      <c r="AS20" s="32">
        <f t="shared" si="24"/>
        <v>4980</v>
      </c>
      <c r="AT20" s="32">
        <f t="shared" si="22"/>
        <v>94684802.334394187</v>
      </c>
      <c r="AU20" s="32">
        <f t="shared" si="22"/>
        <v>14857.820716570421</v>
      </c>
      <c r="AV20" s="32">
        <f t="shared" si="22"/>
        <v>9072715.5491575338</v>
      </c>
      <c r="AW20" s="32">
        <f>(BG4*AW13/2+BH4*AW13)*3</f>
        <v>2000.4098157232343</v>
      </c>
      <c r="AX20" s="32">
        <f>(BG4*AY13/2+BH4*AX13)*3</f>
        <v>1308927.1529768789</v>
      </c>
      <c r="AY20" s="32">
        <f>BF4*BC13*3</f>
        <v>1269900</v>
      </c>
      <c r="AZ20" s="32">
        <f>BG4*BD13+BE13*BH4</f>
        <v>2480483.3091436867</v>
      </c>
      <c r="BA20" s="32">
        <f t="shared" si="25"/>
        <v>16858.230532293655</v>
      </c>
      <c r="BB20" s="32">
        <f t="shared" si="26"/>
        <v>14132026.011278098</v>
      </c>
      <c r="BC20" s="32">
        <f>BG4*BF13+BH4*BG13</f>
        <v>368741.65457184322</v>
      </c>
      <c r="BD20" s="32">
        <f t="shared" ref="BD20" si="35">AT20/$AS20</f>
        <v>19013.012516946623</v>
      </c>
      <c r="BE20" s="32">
        <f t="shared" si="27"/>
        <v>2.9834981358575141</v>
      </c>
      <c r="BF20" s="32">
        <f t="shared" si="28"/>
        <v>1821.8304315577377</v>
      </c>
      <c r="BG20" s="32">
        <f t="shared" si="29"/>
        <v>0.40168871801671369</v>
      </c>
      <c r="BH20" s="32">
        <f t="shared" si="30"/>
        <v>262.83677770620056</v>
      </c>
      <c r="BI20" s="32">
        <f t="shared" si="31"/>
        <v>255</v>
      </c>
      <c r="BJ20" s="32">
        <f t="shared" si="32"/>
        <v>498.08901790033866</v>
      </c>
      <c r="BK20" s="32">
        <f t="shared" si="33"/>
        <v>3.3851868538742278</v>
      </c>
      <c r="BL20" s="32">
        <f t="shared" si="34"/>
        <v>2837.7562271642769</v>
      </c>
      <c r="BM20" s="32">
        <f t="shared" si="23"/>
        <v>74.044508950169316</v>
      </c>
      <c r="CP20"/>
      <c r="CQ20"/>
      <c r="CU20" s="13"/>
      <c r="DC20"/>
    </row>
    <row r="21" spans="1:107">
      <c r="A21" s="52">
        <v>19</v>
      </c>
      <c r="B21" s="52" t="s">
        <v>224</v>
      </c>
      <c r="C21" s="52" t="s">
        <v>31</v>
      </c>
      <c r="D21" s="52">
        <v>2018</v>
      </c>
      <c r="E21" s="52">
        <v>48</v>
      </c>
      <c r="F21" s="52">
        <v>51.083419599999999</v>
      </c>
      <c r="G21" s="52">
        <v>10.4234469</v>
      </c>
      <c r="H21" s="52">
        <v>0</v>
      </c>
      <c r="I21" s="52" t="s">
        <v>652</v>
      </c>
      <c r="J21" s="52">
        <v>49.260872399999997</v>
      </c>
      <c r="K21" s="52">
        <v>-123.1139529</v>
      </c>
      <c r="L21" s="52">
        <v>16037.3302947295</v>
      </c>
      <c r="M21" s="52">
        <v>2.4709336506401698</v>
      </c>
      <c r="N21" s="52">
        <v>1683.9196809466</v>
      </c>
      <c r="O21" s="13">
        <f t="shared" si="6"/>
        <v>769791.85414701595</v>
      </c>
      <c r="P21" s="13">
        <f t="shared" si="7"/>
        <v>118.60481523072815</v>
      </c>
      <c r="Q21" s="13">
        <f t="shared" si="8"/>
        <v>80828.144685436797</v>
      </c>
      <c r="R21" s="13" cm="1">
        <f t="array" ref="R21">($AJ21*VLOOKUP($D21,$AU$11:$BE$13,COLUMN($AW:$AW)-COLUMN($AT:$AT),FALSE)/2+$AK21*VLOOKUP($D21,$AU$11:$BE$13,COLUMN($AW:$AW)-COLUMN($AT:$AT),FALSE))*3</f>
        <v>4.0219243270446245</v>
      </c>
      <c r="S21" s="13" cm="1">
        <f t="array" ref="S21">($AJ21*VLOOKUP($D21,$AU$11:$BE$13,COLUMN($AY:$AY)-COLUMN($AT:$AT),FALSE)/2+$AK21*VLOOKUP($D21,$AU$11:$BE$13,COLUMN($AX:$AX)-COLUMN($AT:$AT),FALSE))*3</f>
        <v>46746</v>
      </c>
      <c r="T21" s="13" cm="1">
        <f t="array" ref="T21">$E21*VLOOKUP($D21,$AU$11:$BE$13,COLUMN($BC:$BC)-COLUMN($AT:$AT),FALSE)*3</f>
        <v>22464</v>
      </c>
      <c r="U21" s="13" cm="1">
        <f t="array" ref="U21">$AJ21*VLOOKUP($D21,$AU$11:$BE$13,COLUMN($BD:$BD)-COLUMN($AT:$AT),FALSE)+$AK21*VLOOKUP($D21,$AU$11:$BE$13,COLUMN($BE:$BE)-COLUMN($AT:$AT),FALSE)</f>
        <v>25200</v>
      </c>
      <c r="V21" s="13">
        <f t="shared" si="0"/>
        <v>122.62673955777278</v>
      </c>
      <c r="W21" s="13">
        <f t="shared" si="1"/>
        <v>175238.1446854368</v>
      </c>
      <c r="X21" s="13" cm="1">
        <f t="array" ref="X21">$AJ21*VLOOKUP($D21,$AU$11:$BG$13,COLUMN($BF:$BF)-COLUMN($AT:$AT),FALSE)+$AK21*VLOOKUP($D21,$AU$11:$BG$13,COLUMN($BG:$BG)-COLUMN($AT:$AT),FALSE)</f>
        <v>0</v>
      </c>
      <c r="Y21" s="13">
        <f t="shared" si="9"/>
        <v>16037.3302947295</v>
      </c>
      <c r="Z21" s="13">
        <f t="shared" si="10"/>
        <v>2.4709336506401698</v>
      </c>
      <c r="AA21" s="13">
        <f t="shared" si="11"/>
        <v>1683.9196809466</v>
      </c>
      <c r="AB21" s="13">
        <f t="shared" si="12"/>
        <v>8.3790090146763016E-2</v>
      </c>
      <c r="AC21" s="13">
        <f t="shared" si="13"/>
        <v>973.875</v>
      </c>
      <c r="AD21" s="13">
        <f t="shared" si="14"/>
        <v>468</v>
      </c>
      <c r="AE21" s="13">
        <f t="shared" si="15"/>
        <v>525</v>
      </c>
      <c r="AF21" s="13">
        <f t="shared" si="16"/>
        <v>2.5547237407869328</v>
      </c>
      <c r="AG21" s="13">
        <f t="shared" si="17"/>
        <v>3650.7946809465998</v>
      </c>
      <c r="AI21" s="13" t="str" cm="1">
        <f t="array" ref="AI21">IF(ISNUMBER(SEARCH(B21,VLOOKUP(D21,$AU$11:$AV$13,COLUMN(AV:AV)-COLUMN(AT:AT),FALSE))),"Domestic","International")</f>
        <v>International</v>
      </c>
      <c r="AJ21" s="13" cm="1">
        <f t="array" ref="AJ21">VLOOKUP($D21,$AR$5:$BD$7,COLUMN($BC:$BC)-COLUMN($AQ:$AQ),FALSE)*$E21</f>
        <v>12</v>
      </c>
      <c r="AK21" s="13" cm="1">
        <f t="array" ref="AK21">VLOOKUP($D21,$AR$5:$BD$7,COLUMN($BD:$BD)-COLUMN($AQ:$AQ),FALSE)*$E21</f>
        <v>36</v>
      </c>
      <c r="AL21">
        <f>'GDP per Capita'!R21</f>
        <v>49180.54</v>
      </c>
      <c r="AM21">
        <f t="shared" si="18"/>
        <v>49180.54</v>
      </c>
      <c r="AN21">
        <f t="shared" si="19"/>
        <v>49180.54</v>
      </c>
      <c r="AO21">
        <f t="shared" si="3"/>
        <v>2360665.92</v>
      </c>
      <c r="AP21" s="1">
        <f t="shared" si="4"/>
        <v>7.4232504989709347E-2</v>
      </c>
      <c r="AR21" s="24" t="s">
        <v>822</v>
      </c>
      <c r="AS21" s="32">
        <f>AVERAGE(AS18:AS19)</f>
        <v>2284.5</v>
      </c>
      <c r="AT21" s="32">
        <f t="shared" ref="AT21:BC21" si="36">AVERAGE(AT18:AT19)</f>
        <v>19572055.759294637</v>
      </c>
      <c r="AU21" s="32">
        <f t="shared" si="36"/>
        <v>3178.6197231001101</v>
      </c>
      <c r="AV21" s="32">
        <f t="shared" si="36"/>
        <v>2251877.1466636173</v>
      </c>
      <c r="AW21" s="32">
        <f t="shared" si="36"/>
        <v>230.93002650769415</v>
      </c>
      <c r="AX21" s="32">
        <f t="shared" si="36"/>
        <v>1473680.9375</v>
      </c>
      <c r="AY21" s="32">
        <f t="shared" si="36"/>
        <v>720306</v>
      </c>
      <c r="AZ21" s="32">
        <f t="shared" si="36"/>
        <v>1188595.8333333333</v>
      </c>
      <c r="BA21" s="32">
        <f t="shared" si="36"/>
        <v>3409.5497496078042</v>
      </c>
      <c r="BB21" s="32">
        <f t="shared" si="36"/>
        <v>5634459.9174969513</v>
      </c>
      <c r="BC21" s="32">
        <f t="shared" si="36"/>
        <v>0</v>
      </c>
      <c r="BD21" s="32">
        <f>SUM(AT18:AT19)/SUM($AS18:$AS19)</f>
        <v>8567.3257865154901</v>
      </c>
      <c r="BE21" s="32">
        <f t="shared" ref="BE21:BM21" si="37">SUM(AU18:AU19)/SUM($AS18:$AS19)</f>
        <v>1.3913853022981442</v>
      </c>
      <c r="BF21" s="32">
        <f t="shared" si="37"/>
        <v>985.71991537037309</v>
      </c>
      <c r="BG21" s="32">
        <f t="shared" si="37"/>
        <v>0.10108558831590901</v>
      </c>
      <c r="BH21" s="32">
        <f t="shared" si="37"/>
        <v>645.07810790107249</v>
      </c>
      <c r="BI21" s="32">
        <f t="shared" si="37"/>
        <v>315.30137885751805</v>
      </c>
      <c r="BJ21" s="32">
        <f t="shared" si="37"/>
        <v>520.28707959436781</v>
      </c>
      <c r="BK21" s="32">
        <f t="shared" si="37"/>
        <v>1.4924708906140531</v>
      </c>
      <c r="BL21" s="32">
        <f t="shared" si="37"/>
        <v>2466.3864817233316</v>
      </c>
      <c r="BM21" s="32">
        <f t="shared" si="37"/>
        <v>0</v>
      </c>
      <c r="BN21" s="24"/>
      <c r="CP21"/>
      <c r="CQ21"/>
      <c r="CU21" s="13"/>
      <c r="DC21"/>
    </row>
    <row r="22" spans="1:107">
      <c r="A22" s="52">
        <v>20</v>
      </c>
      <c r="B22" s="52" t="s">
        <v>588</v>
      </c>
      <c r="C22" s="52" t="s">
        <v>31</v>
      </c>
      <c r="D22" s="52">
        <v>2018</v>
      </c>
      <c r="E22" s="52">
        <v>4</v>
      </c>
      <c r="F22" s="52">
        <v>55.670248999999998</v>
      </c>
      <c r="G22" s="52">
        <v>10.3333283</v>
      </c>
      <c r="H22" s="52">
        <v>0</v>
      </c>
      <c r="I22" s="52" t="s">
        <v>652</v>
      </c>
      <c r="J22" s="52">
        <v>49.260872399999997</v>
      </c>
      <c r="K22" s="52">
        <v>-123.1139529</v>
      </c>
      <c r="L22" s="52">
        <v>15150.050542475199</v>
      </c>
      <c r="M22" s="52">
        <v>2.3348341994912798</v>
      </c>
      <c r="N22" s="52">
        <v>1590.75530695989</v>
      </c>
      <c r="O22" s="13">
        <f t="shared" si="6"/>
        <v>60600.202169900796</v>
      </c>
      <c r="P22" s="13">
        <f t="shared" si="7"/>
        <v>9.3393367979651192</v>
      </c>
      <c r="Q22" s="13">
        <f t="shared" si="8"/>
        <v>6363.0212278395602</v>
      </c>
      <c r="R22" s="13" cm="1">
        <f t="array" ref="R22">($AJ22*VLOOKUP($D22,$AU$11:$BE$13,COLUMN($AW:$AW)-COLUMN($AT:$AT),FALSE)/2+$AK22*VLOOKUP($D22,$AU$11:$BE$13,COLUMN($AW:$AW)-COLUMN($AT:$AT),FALSE))*3</f>
        <v>0.33516036058705201</v>
      </c>
      <c r="S22" s="13" cm="1">
        <f t="array" ref="S22">($AJ22*VLOOKUP($D22,$AU$11:$BE$13,COLUMN($AY:$AY)-COLUMN($AT:$AT),FALSE)/2+$AK22*VLOOKUP($D22,$AU$11:$BE$13,COLUMN($AX:$AX)-COLUMN($AT:$AT),FALSE))*3</f>
        <v>3895.5</v>
      </c>
      <c r="T22" s="13" cm="1">
        <f t="array" ref="T22">$E22*VLOOKUP($D22,$AU$11:$BE$13,COLUMN($BC:$BC)-COLUMN($AT:$AT),FALSE)*3</f>
        <v>1872</v>
      </c>
      <c r="U22" s="13" cm="1">
        <f t="array" ref="U22">$AJ22*VLOOKUP($D22,$AU$11:$BE$13,COLUMN($BD:$BD)-COLUMN($AT:$AT),FALSE)+$AK22*VLOOKUP($D22,$AU$11:$BE$13,COLUMN($BE:$BE)-COLUMN($AT:$AT),FALSE)</f>
        <v>2100</v>
      </c>
      <c r="V22" s="13">
        <f t="shared" si="0"/>
        <v>9.6744971585521711</v>
      </c>
      <c r="W22" s="13">
        <f t="shared" si="1"/>
        <v>14230.521227839559</v>
      </c>
      <c r="X22" s="13" cm="1">
        <f t="array" ref="X22">$AJ22*VLOOKUP($D22,$AU$11:$BG$13,COLUMN($BF:$BF)-COLUMN($AT:$AT),FALSE)+$AK22*VLOOKUP($D22,$AU$11:$BG$13,COLUMN($BG:$BG)-COLUMN($AT:$AT),FALSE)</f>
        <v>0</v>
      </c>
      <c r="Y22" s="13">
        <f t="shared" si="9"/>
        <v>15150.050542475199</v>
      </c>
      <c r="Z22" s="13">
        <f t="shared" si="10"/>
        <v>2.3348341994912798</v>
      </c>
      <c r="AA22" s="13">
        <f t="shared" si="11"/>
        <v>1590.75530695989</v>
      </c>
      <c r="AB22" s="13">
        <f t="shared" si="12"/>
        <v>8.3790090146763002E-2</v>
      </c>
      <c r="AC22" s="13">
        <f t="shared" si="13"/>
        <v>973.875</v>
      </c>
      <c r="AD22" s="13">
        <f t="shared" si="14"/>
        <v>468</v>
      </c>
      <c r="AE22" s="13">
        <f t="shared" si="15"/>
        <v>525</v>
      </c>
      <c r="AF22" s="13">
        <f t="shared" si="16"/>
        <v>2.4186242896380428</v>
      </c>
      <c r="AG22" s="13">
        <f t="shared" si="17"/>
        <v>3557.6303069598898</v>
      </c>
      <c r="AI22" s="13" t="str" cm="1">
        <f t="array" ref="AI22">IF(ISNUMBER(SEARCH(B22,VLOOKUP(D22,$AU$11:$AV$13,COLUMN(AV:AV)-COLUMN(AT:AT),FALSE))),"Domestic","International")</f>
        <v>International</v>
      </c>
      <c r="AJ22" s="13" cm="1">
        <f t="array" ref="AJ22">VLOOKUP($D22,$AR$5:$BD$7,COLUMN($BC:$BC)-COLUMN($AQ:$AQ),FALSE)*$E22</f>
        <v>1</v>
      </c>
      <c r="AK22" s="13" cm="1">
        <f t="array" ref="AK22">VLOOKUP($D22,$AR$5:$BD$7,COLUMN($BD:$BD)-COLUMN($AQ:$AQ),FALSE)*$E22</f>
        <v>3</v>
      </c>
      <c r="AL22">
        <f>'GDP per Capita'!R22</f>
        <v>62616.68</v>
      </c>
      <c r="AM22">
        <f t="shared" si="18"/>
        <v>62616.68</v>
      </c>
      <c r="AN22">
        <f t="shared" si="19"/>
        <v>62616.68</v>
      </c>
      <c r="AO22">
        <f t="shared" si="3"/>
        <v>250466.72</v>
      </c>
      <c r="AP22" s="1">
        <f t="shared" si="4"/>
        <v>5.6816016226984407E-2</v>
      </c>
      <c r="AR22" s="24" t="s">
        <v>818</v>
      </c>
      <c r="AS22" s="32">
        <f>(AS19-AS18)/AS18</f>
        <v>0.3017632241813602</v>
      </c>
      <c r="AT22" s="32">
        <f t="shared" ref="AT22:BC22" si="38">(AT19-AT18)/AT18</f>
        <v>0.32251463780092388</v>
      </c>
      <c r="AU22" s="32">
        <f t="shared" si="38"/>
        <v>0.32200891038452378</v>
      </c>
      <c r="AV22" s="32">
        <f t="shared" si="38"/>
        <v>0.40703606507322415</v>
      </c>
      <c r="AW22" s="32">
        <f t="shared" si="38"/>
        <v>0.77688076564606923</v>
      </c>
      <c r="AX22" s="32">
        <f t="shared" si="38"/>
        <v>-0.47535149224368245</v>
      </c>
      <c r="AY22" s="32">
        <f t="shared" si="38"/>
        <v>-0.44925402053865532</v>
      </c>
      <c r="AZ22" s="32">
        <f t="shared" si="38"/>
        <v>0.28110031586102102</v>
      </c>
      <c r="BA22" s="32">
        <f t="shared" si="38"/>
        <v>0.34805990930975794</v>
      </c>
      <c r="BB22" s="32">
        <f t="shared" si="38"/>
        <v>-4.8781946727728079E-2</v>
      </c>
      <c r="BC22" s="32" t="e">
        <f t="shared" si="38"/>
        <v>#DIV/0!</v>
      </c>
      <c r="BD22" s="32"/>
      <c r="BE22" s="32"/>
      <c r="BF22" s="32"/>
      <c r="BG22" s="32"/>
      <c r="BH22" s="32"/>
      <c r="BI22" s="32"/>
      <c r="BJ22" s="32"/>
      <c r="BK22" s="32"/>
      <c r="BL22" s="32"/>
      <c r="CP22"/>
      <c r="CQ22"/>
      <c r="CU22" s="13"/>
      <c r="DC22"/>
    </row>
    <row r="23" spans="1:107">
      <c r="A23" s="52">
        <v>21</v>
      </c>
      <c r="B23" s="52" t="s">
        <v>642</v>
      </c>
      <c r="C23" s="52" t="s">
        <v>31</v>
      </c>
      <c r="D23" s="52">
        <v>2018</v>
      </c>
      <c r="E23" s="52">
        <v>0</v>
      </c>
      <c r="F23" s="52">
        <v>58.752377799999898</v>
      </c>
      <c r="G23" s="52">
        <v>25.3319078</v>
      </c>
      <c r="H23" s="52">
        <v>0</v>
      </c>
      <c r="I23" s="52" t="s">
        <v>652</v>
      </c>
      <c r="J23" s="52">
        <v>49.260872399999997</v>
      </c>
      <c r="K23" s="52">
        <v>-123.1139529</v>
      </c>
      <c r="L23" s="52">
        <v>15332.3223786666</v>
      </c>
      <c r="M23" s="52">
        <v>2.3626795656958999</v>
      </c>
      <c r="N23" s="52">
        <v>1609.89384975999</v>
      </c>
      <c r="O23" s="13">
        <f t="shared" si="6"/>
        <v>0</v>
      </c>
      <c r="P23" s="13">
        <f t="shared" si="7"/>
        <v>0</v>
      </c>
      <c r="Q23" s="13">
        <f t="shared" si="8"/>
        <v>0</v>
      </c>
      <c r="R23" s="13" cm="1">
        <f t="array" ref="R23">($AJ23*VLOOKUP($D23,$AU$11:$BE$13,COLUMN($AW:$AW)-COLUMN($AT:$AT),FALSE)/2+$AK23*VLOOKUP($D23,$AU$11:$BE$13,COLUMN($AW:$AW)-COLUMN($AT:$AT),FALSE))*3</f>
        <v>0</v>
      </c>
      <c r="S23" s="13" cm="1">
        <f t="array" ref="S23">($AJ23*VLOOKUP($D23,$AU$11:$BE$13,COLUMN($AY:$AY)-COLUMN($AT:$AT),FALSE)/2+$AK23*VLOOKUP($D23,$AU$11:$BE$13,COLUMN($AX:$AX)-COLUMN($AT:$AT),FALSE))*3</f>
        <v>0</v>
      </c>
      <c r="T23" s="13" cm="1">
        <f t="array" ref="T23">$E23*VLOOKUP($D23,$AU$11:$BE$13,COLUMN($BC:$BC)-COLUMN($AT:$AT),FALSE)*3</f>
        <v>0</v>
      </c>
      <c r="U23" s="13" cm="1">
        <f t="array" ref="U23">$AJ23*VLOOKUP($D23,$AU$11:$BE$13,COLUMN($BD:$BD)-COLUMN($AT:$AT),FALSE)+$AK23*VLOOKUP($D23,$AU$11:$BE$13,COLUMN($BE:$BE)-COLUMN($AT:$AT),FALSE)</f>
        <v>0</v>
      </c>
      <c r="V23" s="13">
        <f t="shared" si="0"/>
        <v>0</v>
      </c>
      <c r="W23" s="13">
        <f t="shared" si="1"/>
        <v>0</v>
      </c>
      <c r="X23" s="13" cm="1">
        <f t="array" ref="X23">$AJ23*VLOOKUP($D23,$AU$11:$BG$13,COLUMN($BF:$BF)-COLUMN($AT:$AT),FALSE)+$AK23*VLOOKUP($D23,$AU$11:$BG$13,COLUMN($BG:$BG)-COLUMN($AT:$AT),FALSE)</f>
        <v>0</v>
      </c>
      <c r="Y23" s="13" t="str">
        <f t="shared" si="9"/>
        <v/>
      </c>
      <c r="Z23" s="13" t="str">
        <f t="shared" si="10"/>
        <v/>
      </c>
      <c r="AA23" s="13" t="str">
        <f t="shared" si="11"/>
        <v/>
      </c>
      <c r="AB23" s="13" t="str">
        <f t="shared" si="12"/>
        <v/>
      </c>
      <c r="AC23" s="13" t="str">
        <f t="shared" si="13"/>
        <v/>
      </c>
      <c r="AD23" s="13" t="str">
        <f t="shared" si="14"/>
        <v/>
      </c>
      <c r="AE23" s="13" t="str">
        <f t="shared" si="15"/>
        <v/>
      </c>
      <c r="AF23" s="13" t="str">
        <f t="shared" si="16"/>
        <v/>
      </c>
      <c r="AG23" s="13" t="str">
        <f t="shared" si="17"/>
        <v/>
      </c>
      <c r="AI23" s="13" t="str" cm="1">
        <f t="array" ref="AI23">IF(ISNUMBER(SEARCH(B23,VLOOKUP(D23,$AU$11:$AV$13,COLUMN(AV:AV)-COLUMN(AT:AT),FALSE))),"Domestic","International")</f>
        <v>International</v>
      </c>
      <c r="AJ23" s="13" cm="1">
        <f t="array" ref="AJ23">VLOOKUP($D23,$AR$5:$BD$7,COLUMN($BC:$BC)-COLUMN($AQ:$AQ),FALSE)*$E23</f>
        <v>0</v>
      </c>
      <c r="AK23" s="13" cm="1">
        <f t="array" ref="AK23">VLOOKUP($D23,$AR$5:$BD$7,COLUMN($BD:$BD)-COLUMN($AQ:$AQ),FALSE)*$E23</f>
        <v>0</v>
      </c>
      <c r="AL23">
        <f>'GDP per Capita'!R23</f>
        <v>23532.85</v>
      </c>
      <c r="AM23">
        <f t="shared" si="18"/>
        <v>23532.85</v>
      </c>
      <c r="AN23">
        <f t="shared" si="19"/>
        <v>23532.85</v>
      </c>
      <c r="AO23">
        <f t="shared" si="3"/>
        <v>0</v>
      </c>
      <c r="AP23" s="1" t="str">
        <f t="shared" si="4"/>
        <v/>
      </c>
      <c r="AR23" s="24" t="s">
        <v>821</v>
      </c>
      <c r="AS23" s="32"/>
      <c r="AT23" s="32"/>
      <c r="AU23" s="32">
        <f>AU19/$BA$19</f>
        <v>0.92451087213940875</v>
      </c>
      <c r="AV23" s="32"/>
      <c r="AW23" s="32">
        <f>AW19/$BA$19</f>
        <v>7.5489127860591185E-2</v>
      </c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CP23"/>
      <c r="CQ23"/>
      <c r="CU23" s="13"/>
      <c r="DC23"/>
    </row>
    <row r="24" spans="1:107">
      <c r="A24" s="52">
        <v>22</v>
      </c>
      <c r="B24" s="52" t="s">
        <v>641</v>
      </c>
      <c r="C24" s="52" t="s">
        <v>35</v>
      </c>
      <c r="D24" s="52">
        <v>2018</v>
      </c>
      <c r="E24" s="52">
        <v>0</v>
      </c>
      <c r="F24" s="52">
        <v>26.254049299999998</v>
      </c>
      <c r="G24" s="52">
        <v>29.267546899999999</v>
      </c>
      <c r="H24" s="52">
        <v>0</v>
      </c>
      <c r="I24" s="52" t="s">
        <v>652</v>
      </c>
      <c r="J24" s="52">
        <v>49.260872399999997</v>
      </c>
      <c r="K24" s="52">
        <v>-123.1139529</v>
      </c>
      <c r="L24" s="52">
        <v>22365.770780439201</v>
      </c>
      <c r="M24" s="52">
        <v>3.48188745891211</v>
      </c>
      <c r="N24" s="52">
        <v>2046.4680264101801</v>
      </c>
      <c r="O24" s="13">
        <f t="shared" si="6"/>
        <v>0</v>
      </c>
      <c r="P24" s="13">
        <f t="shared" si="7"/>
        <v>0</v>
      </c>
      <c r="Q24" s="13">
        <f t="shared" si="8"/>
        <v>0</v>
      </c>
      <c r="R24" s="13" cm="1">
        <f t="array" ref="R24">($AJ24*VLOOKUP($D24,$AU$11:$BE$13,COLUMN($AW:$AW)-COLUMN($AT:$AT),FALSE)/2+$AK24*VLOOKUP($D24,$AU$11:$BE$13,COLUMN($AW:$AW)-COLUMN($AT:$AT),FALSE))*3</f>
        <v>0</v>
      </c>
      <c r="S24" s="13" cm="1">
        <f t="array" ref="S24">($AJ24*VLOOKUP($D24,$AU$11:$BE$13,COLUMN($AY:$AY)-COLUMN($AT:$AT),FALSE)/2+$AK24*VLOOKUP($D24,$AU$11:$BE$13,COLUMN($AX:$AX)-COLUMN($AT:$AT),FALSE))*3</f>
        <v>0</v>
      </c>
      <c r="T24" s="13" cm="1">
        <f t="array" ref="T24">$E24*VLOOKUP($D24,$AU$11:$BE$13,COLUMN($BC:$BC)-COLUMN($AT:$AT),FALSE)*3</f>
        <v>0</v>
      </c>
      <c r="U24" s="13" cm="1">
        <f t="array" ref="U24">$AJ24*VLOOKUP($D24,$AU$11:$BE$13,COLUMN($BD:$BD)-COLUMN($AT:$AT),FALSE)+$AK24*VLOOKUP($D24,$AU$11:$BE$13,COLUMN($BE:$BE)-COLUMN($AT:$AT),FALSE)</f>
        <v>0</v>
      </c>
      <c r="V24" s="13">
        <f t="shared" si="0"/>
        <v>0</v>
      </c>
      <c r="W24" s="13">
        <f t="shared" si="1"/>
        <v>0</v>
      </c>
      <c r="X24" s="13" cm="1">
        <f t="array" ref="X24">$AJ24*VLOOKUP($D24,$AU$11:$BG$13,COLUMN($BF:$BF)-COLUMN($AT:$AT),FALSE)+$AK24*VLOOKUP($D24,$AU$11:$BG$13,COLUMN($BG:$BG)-COLUMN($AT:$AT),FALSE)</f>
        <v>0</v>
      </c>
      <c r="Y24" s="13" t="str">
        <f t="shared" si="9"/>
        <v/>
      </c>
      <c r="Z24" s="13" t="str">
        <f t="shared" si="10"/>
        <v/>
      </c>
      <c r="AA24" s="13" t="str">
        <f t="shared" si="11"/>
        <v/>
      </c>
      <c r="AB24" s="13" t="str">
        <f t="shared" si="12"/>
        <v/>
      </c>
      <c r="AC24" s="13" t="str">
        <f t="shared" si="13"/>
        <v/>
      </c>
      <c r="AD24" s="13" t="str">
        <f t="shared" si="14"/>
        <v/>
      </c>
      <c r="AE24" s="13" t="str">
        <f t="shared" si="15"/>
        <v/>
      </c>
      <c r="AF24" s="13" t="str">
        <f t="shared" si="16"/>
        <v/>
      </c>
      <c r="AG24" s="13" t="str">
        <f t="shared" si="17"/>
        <v/>
      </c>
      <c r="AI24" s="13" t="str" cm="1">
        <f t="array" ref="AI24">IF(ISNUMBER(SEARCH(B24,VLOOKUP(D24,$AU$11:$AV$13,COLUMN(AV:AV)-COLUMN(AT:AT),FALSE))),"Domestic","International")</f>
        <v>International</v>
      </c>
      <c r="AJ24" s="13" cm="1">
        <f t="array" ref="AJ24">VLOOKUP($D24,$AR$5:$BD$7,COLUMN($BC:$BC)-COLUMN($AQ:$AQ),FALSE)*$E24</f>
        <v>0</v>
      </c>
      <c r="AK24" s="13" cm="1">
        <f t="array" ref="AK24">VLOOKUP($D24,$AR$5:$BD$7,COLUMN($BD:$BD)-COLUMN($AQ:$AQ),FALSE)*$E24</f>
        <v>0</v>
      </c>
      <c r="AL24" t="e">
        <f>'GDP per Capita'!R24</f>
        <v>#N/A</v>
      </c>
      <c r="AM24" t="str">
        <f t="shared" si="18"/>
        <v/>
      </c>
      <c r="AN24">
        <f t="shared" si="19"/>
        <v>22749.526816091966</v>
      </c>
      <c r="AO24">
        <f t="shared" si="3"/>
        <v>0</v>
      </c>
      <c r="AP24" s="1" t="str">
        <f t="shared" si="4"/>
        <v/>
      </c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14"/>
      <c r="CP24"/>
      <c r="CQ24"/>
      <c r="CU24" s="13"/>
      <c r="DC24"/>
    </row>
    <row r="25" spans="1:107" ht="85">
      <c r="A25" s="52">
        <v>23</v>
      </c>
      <c r="B25" s="52" t="s">
        <v>271</v>
      </c>
      <c r="C25" s="52" t="s">
        <v>31</v>
      </c>
      <c r="D25" s="52">
        <v>2018</v>
      </c>
      <c r="E25" s="52">
        <v>17</v>
      </c>
      <c r="F25" s="52">
        <v>39.326234499999998</v>
      </c>
      <c r="G25" s="52">
        <v>-4.8380649</v>
      </c>
      <c r="H25" s="52">
        <v>0</v>
      </c>
      <c r="I25" s="52" t="s">
        <v>652</v>
      </c>
      <c r="J25" s="52">
        <v>49.260872399999997</v>
      </c>
      <c r="K25" s="52">
        <v>-123.1139529</v>
      </c>
      <c r="L25" s="52">
        <v>16913.408390639201</v>
      </c>
      <c r="M25" s="52">
        <v>2.6066761212146599</v>
      </c>
      <c r="N25" s="52">
        <v>1775.90788101711</v>
      </c>
      <c r="O25" s="13">
        <f t="shared" si="6"/>
        <v>287527.94264086639</v>
      </c>
      <c r="P25" s="13">
        <f t="shared" si="7"/>
        <v>44.313494060649219</v>
      </c>
      <c r="Q25" s="13">
        <f t="shared" si="8"/>
        <v>30190.433977290868</v>
      </c>
      <c r="R25" s="13" cm="1">
        <f t="array" ref="R25">($AJ25*VLOOKUP($D25,$AU$11:$BE$13,COLUMN($AW:$AW)-COLUMN($AT:$AT),FALSE)/2+$AK25*VLOOKUP($D25,$AU$11:$BE$13,COLUMN($AW:$AW)-COLUMN($AT:$AT),FALSE))*3</f>
        <v>1.424431532494971</v>
      </c>
      <c r="S25" s="13" cm="1">
        <f t="array" ref="S25">($AJ25*VLOOKUP($D25,$AU$11:$BE$13,COLUMN($AY:$AY)-COLUMN($AT:$AT),FALSE)/2+$AK25*VLOOKUP($D25,$AU$11:$BE$13,COLUMN($AX:$AX)-COLUMN($AT:$AT),FALSE))*3</f>
        <v>16555.875</v>
      </c>
      <c r="T25" s="13" cm="1">
        <f t="array" ref="T25">$E25*VLOOKUP($D25,$AU$11:$BE$13,COLUMN($BC:$BC)-COLUMN($AT:$AT),FALSE)*3</f>
        <v>7956</v>
      </c>
      <c r="U25" s="13" cm="1">
        <f t="array" ref="U25">$AJ25*VLOOKUP($D25,$AU$11:$BE$13,COLUMN($BD:$BD)-COLUMN($AT:$AT),FALSE)+$AK25*VLOOKUP($D25,$AU$11:$BE$13,COLUMN($BE:$BE)-COLUMN($AT:$AT),FALSE)</f>
        <v>8925</v>
      </c>
      <c r="V25" s="13">
        <f t="shared" si="0"/>
        <v>45.73792559314419</v>
      </c>
      <c r="W25" s="13">
        <f t="shared" si="1"/>
        <v>63627.308977290872</v>
      </c>
      <c r="X25" s="13" cm="1">
        <f t="array" ref="X25">$AJ25*VLOOKUP($D25,$AU$11:$BG$13,COLUMN($BF:$BF)-COLUMN($AT:$AT),FALSE)+$AK25*VLOOKUP($D25,$AU$11:$BG$13,COLUMN($BG:$BG)-COLUMN($AT:$AT),FALSE)</f>
        <v>0</v>
      </c>
      <c r="Y25" s="13">
        <f t="shared" si="9"/>
        <v>16913.408390639201</v>
      </c>
      <c r="Z25" s="13">
        <f t="shared" si="10"/>
        <v>2.6066761212146599</v>
      </c>
      <c r="AA25" s="13">
        <f t="shared" si="11"/>
        <v>1775.90788101711</v>
      </c>
      <c r="AB25" s="13">
        <f t="shared" si="12"/>
        <v>8.3790090146763002E-2</v>
      </c>
      <c r="AC25" s="13">
        <f t="shared" si="13"/>
        <v>973.875</v>
      </c>
      <c r="AD25" s="13">
        <f t="shared" si="14"/>
        <v>468</v>
      </c>
      <c r="AE25" s="13">
        <f t="shared" si="15"/>
        <v>525</v>
      </c>
      <c r="AF25" s="13">
        <f t="shared" si="16"/>
        <v>2.6904662113614228</v>
      </c>
      <c r="AG25" s="13">
        <f t="shared" si="17"/>
        <v>3742.78288101711</v>
      </c>
      <c r="AI25" s="13" t="str" cm="1">
        <f t="array" ref="AI25">IF(ISNUMBER(SEARCH(B25,VLOOKUP(D25,$AU$11:$AV$13,COLUMN(AV:AV)-COLUMN(AT:AT),FALSE))),"Domestic","International")</f>
        <v>International</v>
      </c>
      <c r="AJ25" s="13" cm="1">
        <f t="array" ref="AJ25">VLOOKUP($D25,$AR$5:$BD$7,COLUMN($BC:$BC)-COLUMN($AQ:$AQ),FALSE)*$E25</f>
        <v>4.25</v>
      </c>
      <c r="AK25" s="13" cm="1">
        <f t="array" ref="AK25">VLOOKUP($D25,$AR$5:$BD$7,COLUMN($BD:$BD)-COLUMN($AQ:$AQ),FALSE)*$E25</f>
        <v>12.75</v>
      </c>
      <c r="AL25">
        <f>'GDP per Capita'!R25</f>
        <v>32023.79</v>
      </c>
      <c r="AM25">
        <f t="shared" si="18"/>
        <v>32023.79</v>
      </c>
      <c r="AN25">
        <f t="shared" si="19"/>
        <v>32023.79</v>
      </c>
      <c r="AO25">
        <f t="shared" si="3"/>
        <v>544404.43000000005</v>
      </c>
      <c r="AP25" s="1">
        <f t="shared" si="4"/>
        <v>0.11687507571768081</v>
      </c>
      <c r="AR25" s="31" t="s">
        <v>662</v>
      </c>
      <c r="AS25" s="23" t="s">
        <v>814</v>
      </c>
      <c r="AT25" s="14" t="s">
        <v>78</v>
      </c>
      <c r="AU25" s="53" t="s">
        <v>848</v>
      </c>
      <c r="AV25" s="14" t="s">
        <v>50</v>
      </c>
      <c r="AW25" s="53" t="s">
        <v>846</v>
      </c>
      <c r="AX25" s="14" t="s">
        <v>47</v>
      </c>
      <c r="AY25" s="14" t="s">
        <v>53</v>
      </c>
      <c r="AZ25" s="14" t="s">
        <v>595</v>
      </c>
      <c r="BA25" s="53" t="s">
        <v>843</v>
      </c>
      <c r="BB25" s="14" t="s">
        <v>52</v>
      </c>
      <c r="BC25" s="98" t="s">
        <v>1938</v>
      </c>
      <c r="BD25" s="14" t="s">
        <v>661</v>
      </c>
      <c r="BE25" s="14" t="s">
        <v>660</v>
      </c>
      <c r="BF25" s="14" t="s">
        <v>659</v>
      </c>
      <c r="BG25" s="14" t="s">
        <v>658</v>
      </c>
      <c r="BH25" s="14" t="s">
        <v>657</v>
      </c>
      <c r="BI25" s="14" t="s">
        <v>656</v>
      </c>
      <c r="BJ25" s="14" t="s">
        <v>655</v>
      </c>
      <c r="BK25" s="14" t="s">
        <v>654</v>
      </c>
      <c r="BL25" s="14" t="s">
        <v>653</v>
      </c>
      <c r="BM25" s="96" t="s">
        <v>1935</v>
      </c>
      <c r="CP25"/>
      <c r="CQ25"/>
      <c r="CU25" s="13"/>
      <c r="DC25"/>
    </row>
    <row r="26" spans="1:107">
      <c r="A26" s="52">
        <v>24</v>
      </c>
      <c r="B26" s="52" t="s">
        <v>640</v>
      </c>
      <c r="C26" s="52" t="s">
        <v>31</v>
      </c>
      <c r="D26" s="52">
        <v>2018</v>
      </c>
      <c r="E26" s="52">
        <v>0</v>
      </c>
      <c r="F26" s="52">
        <v>10.211670199999901</v>
      </c>
      <c r="G26" s="52">
        <v>38.6521203</v>
      </c>
      <c r="H26" s="52">
        <v>0</v>
      </c>
      <c r="I26" s="52" t="s">
        <v>652</v>
      </c>
      <c r="J26" s="52">
        <v>49.260872399999997</v>
      </c>
      <c r="K26" s="52">
        <v>-123.1139529</v>
      </c>
      <c r="L26" s="52">
        <v>26332.100392312899</v>
      </c>
      <c r="M26" s="52">
        <v>4.1514790441852902</v>
      </c>
      <c r="N26" s="52">
        <v>2409.3871858966299</v>
      </c>
      <c r="O26" s="13">
        <f t="shared" si="6"/>
        <v>0</v>
      </c>
      <c r="P26" s="13">
        <f t="shared" si="7"/>
        <v>0</v>
      </c>
      <c r="Q26" s="13">
        <f t="shared" si="8"/>
        <v>0</v>
      </c>
      <c r="R26" s="13" cm="1">
        <f t="array" ref="R26">($AJ26*VLOOKUP($D26,$AU$11:$BE$13,COLUMN($AW:$AW)-COLUMN($AT:$AT),FALSE)/2+$AK26*VLOOKUP($D26,$AU$11:$BE$13,COLUMN($AW:$AW)-COLUMN($AT:$AT),FALSE))*3</f>
        <v>0</v>
      </c>
      <c r="S26" s="13" cm="1">
        <f t="array" ref="S26">($AJ26*VLOOKUP($D26,$AU$11:$BE$13,COLUMN($AY:$AY)-COLUMN($AT:$AT),FALSE)/2+$AK26*VLOOKUP($D26,$AU$11:$BE$13,COLUMN($AX:$AX)-COLUMN($AT:$AT),FALSE))*3</f>
        <v>0</v>
      </c>
      <c r="T26" s="13" cm="1">
        <f t="array" ref="T26">$E26*VLOOKUP($D26,$AU$11:$BE$13,COLUMN($BC:$BC)-COLUMN($AT:$AT),FALSE)*3</f>
        <v>0</v>
      </c>
      <c r="U26" s="13" cm="1">
        <f t="array" ref="U26">$AJ26*VLOOKUP($D26,$AU$11:$BE$13,COLUMN($BD:$BD)-COLUMN($AT:$AT),FALSE)+$AK26*VLOOKUP($D26,$AU$11:$BE$13,COLUMN($BE:$BE)-COLUMN($AT:$AT),FALSE)</f>
        <v>0</v>
      </c>
      <c r="V26" s="13">
        <f t="shared" si="0"/>
        <v>0</v>
      </c>
      <c r="W26" s="13">
        <f t="shared" si="1"/>
        <v>0</v>
      </c>
      <c r="X26" s="13" cm="1">
        <f t="array" ref="X26">$AJ26*VLOOKUP($D26,$AU$11:$BG$13,COLUMN($BF:$BF)-COLUMN($AT:$AT),FALSE)+$AK26*VLOOKUP($D26,$AU$11:$BG$13,COLUMN($BG:$BG)-COLUMN($AT:$AT),FALSE)</f>
        <v>0</v>
      </c>
      <c r="Y26" s="13" t="str">
        <f t="shared" si="9"/>
        <v/>
      </c>
      <c r="Z26" s="13" t="str">
        <f t="shared" si="10"/>
        <v/>
      </c>
      <c r="AA26" s="13" t="str">
        <f t="shared" si="11"/>
        <v/>
      </c>
      <c r="AB26" s="13" t="str">
        <f t="shared" si="12"/>
        <v/>
      </c>
      <c r="AC26" s="13" t="str">
        <f t="shared" si="13"/>
        <v/>
      </c>
      <c r="AD26" s="13" t="str">
        <f t="shared" si="14"/>
        <v/>
      </c>
      <c r="AE26" s="13" t="str">
        <f t="shared" si="15"/>
        <v/>
      </c>
      <c r="AF26" s="13" t="str">
        <f t="shared" si="16"/>
        <v/>
      </c>
      <c r="AG26" s="13" t="str">
        <f t="shared" si="17"/>
        <v/>
      </c>
      <c r="AI26" s="13" t="str" cm="1">
        <f t="array" ref="AI26">IF(ISNUMBER(SEARCH(B26,VLOOKUP(D26,$AU$11:$AV$13,COLUMN(AV:AV)-COLUMN(AT:AT),FALSE))),"Domestic","International")</f>
        <v>International</v>
      </c>
      <c r="AJ26" s="13" cm="1">
        <f t="array" ref="AJ26">VLOOKUP($D26,$AR$5:$BD$7,COLUMN($BC:$BC)-COLUMN($AQ:$AQ),FALSE)*$E26</f>
        <v>0</v>
      </c>
      <c r="AK26" s="13" cm="1">
        <f t="array" ref="AK26">VLOOKUP($D26,$AR$5:$BD$7,COLUMN($BD:$BD)-COLUMN($AQ:$AQ),FALSE)*$E26</f>
        <v>0</v>
      </c>
      <c r="AL26">
        <f>'GDP per Capita'!R26</f>
        <v>993.625</v>
      </c>
      <c r="AM26">
        <f t="shared" si="18"/>
        <v>993.625</v>
      </c>
      <c r="AN26">
        <f t="shared" si="19"/>
        <v>993.625</v>
      </c>
      <c r="AO26">
        <f t="shared" si="3"/>
        <v>0</v>
      </c>
      <c r="AP26" s="1" t="str">
        <f t="shared" si="4"/>
        <v/>
      </c>
      <c r="AR26" s="13">
        <v>2018</v>
      </c>
      <c r="AS26" s="32">
        <f>SUMIF($D$2:$D$277,AR26,$E$2:$E$277)-AS18</f>
        <v>0</v>
      </c>
      <c r="AT26" s="32">
        <f t="shared" ref="AT26:BC28" si="39">SUMIF($D$2:$D$277,$AR26,O$2:O$277)-AT18</f>
        <v>0</v>
      </c>
      <c r="AU26" s="32">
        <f t="shared" si="39"/>
        <v>0</v>
      </c>
      <c r="AV26" s="32">
        <f t="shared" si="39"/>
        <v>0</v>
      </c>
      <c r="AW26" s="32">
        <f t="shared" si="39"/>
        <v>0</v>
      </c>
      <c r="AX26" s="32">
        <f t="shared" si="39"/>
        <v>0</v>
      </c>
      <c r="AY26" s="32">
        <f t="shared" si="39"/>
        <v>0</v>
      </c>
      <c r="AZ26" s="32">
        <f t="shared" si="39"/>
        <v>0</v>
      </c>
      <c r="BA26" s="32">
        <f t="shared" si="39"/>
        <v>0</v>
      </c>
      <c r="BB26" s="32">
        <f t="shared" si="39"/>
        <v>0</v>
      </c>
      <c r="BC26" s="32">
        <f t="shared" si="39"/>
        <v>0</v>
      </c>
      <c r="BD26" s="13">
        <f t="shared" ref="BD26:BM28" si="40">SUMIF($D$2:$D$277,$AR26,O$2:O$277)/SUMIF($D$2:$D$277,$AR26,$E$2:$E$277)-BD18</f>
        <v>0</v>
      </c>
      <c r="BE26" s="13">
        <f t="shared" si="40"/>
        <v>0</v>
      </c>
      <c r="BF26" s="13">
        <f t="shared" si="40"/>
        <v>0</v>
      </c>
      <c r="BG26" s="13">
        <f t="shared" si="40"/>
        <v>0</v>
      </c>
      <c r="BH26" s="13">
        <f t="shared" si="40"/>
        <v>0</v>
      </c>
      <c r="BI26" s="13">
        <f t="shared" si="40"/>
        <v>0</v>
      </c>
      <c r="BJ26" s="13">
        <f t="shared" si="40"/>
        <v>0</v>
      </c>
      <c r="BK26" s="13">
        <f t="shared" si="40"/>
        <v>0</v>
      </c>
      <c r="BL26" s="13">
        <f t="shared" si="40"/>
        <v>0</v>
      </c>
      <c r="BM26" s="13">
        <f t="shared" si="40"/>
        <v>0</v>
      </c>
      <c r="CP26"/>
      <c r="CQ26"/>
      <c r="CU26" s="13"/>
      <c r="DC26"/>
    </row>
    <row r="27" spans="1:107">
      <c r="A27" s="52">
        <v>25</v>
      </c>
      <c r="B27" s="52" t="s">
        <v>639</v>
      </c>
      <c r="C27" s="52" t="s">
        <v>31</v>
      </c>
      <c r="D27" s="52">
        <v>2018</v>
      </c>
      <c r="E27" s="52">
        <v>8</v>
      </c>
      <c r="F27" s="52">
        <v>63.246777700000003</v>
      </c>
      <c r="G27" s="52">
        <v>25.920916399999999</v>
      </c>
      <c r="H27" s="52">
        <v>0</v>
      </c>
      <c r="I27" s="52" t="s">
        <v>652</v>
      </c>
      <c r="J27" s="52">
        <v>49.260872399999997</v>
      </c>
      <c r="K27" s="52">
        <v>-123.1139529</v>
      </c>
      <c r="L27" s="52">
        <v>14426.4249112507</v>
      </c>
      <c r="M27" s="52">
        <v>2.2248647330512399</v>
      </c>
      <c r="N27" s="52">
        <v>1514.77461568132</v>
      </c>
      <c r="O27" s="13">
        <f t="shared" si="6"/>
        <v>115411.3992900056</v>
      </c>
      <c r="P27" s="13">
        <f t="shared" si="7"/>
        <v>17.798917864409919</v>
      </c>
      <c r="Q27" s="13">
        <f t="shared" si="8"/>
        <v>12118.19692545056</v>
      </c>
      <c r="R27" s="13" cm="1">
        <f t="array" ref="R27">($AJ27*VLOOKUP($D27,$AU$11:$BE$13,COLUMN($AW:$AW)-COLUMN($AT:$AT),FALSE)/2+$AK27*VLOOKUP($D27,$AU$11:$BE$13,COLUMN($AW:$AW)-COLUMN($AT:$AT),FALSE))*3</f>
        <v>0.67032072117410402</v>
      </c>
      <c r="S27" s="13" cm="1">
        <f t="array" ref="S27">($AJ27*VLOOKUP($D27,$AU$11:$BE$13,COLUMN($AY:$AY)-COLUMN($AT:$AT),FALSE)/2+$AK27*VLOOKUP($D27,$AU$11:$BE$13,COLUMN($AX:$AX)-COLUMN($AT:$AT),FALSE))*3</f>
        <v>7791</v>
      </c>
      <c r="T27" s="13" cm="1">
        <f t="array" ref="T27">$E27*VLOOKUP($D27,$AU$11:$BE$13,COLUMN($BC:$BC)-COLUMN($AT:$AT),FALSE)*3</f>
        <v>3744</v>
      </c>
      <c r="U27" s="13" cm="1">
        <f t="array" ref="U27">$AJ27*VLOOKUP($D27,$AU$11:$BE$13,COLUMN($BD:$BD)-COLUMN($AT:$AT),FALSE)+$AK27*VLOOKUP($D27,$AU$11:$BE$13,COLUMN($BE:$BE)-COLUMN($AT:$AT),FALSE)</f>
        <v>4200</v>
      </c>
      <c r="V27" s="13">
        <f t="shared" si="0"/>
        <v>18.469238585584023</v>
      </c>
      <c r="W27" s="13">
        <f t="shared" si="1"/>
        <v>27853.19692545056</v>
      </c>
      <c r="X27" s="13" cm="1">
        <f t="array" ref="X27">$AJ27*VLOOKUP($D27,$AU$11:$BG$13,COLUMN($BF:$BF)-COLUMN($AT:$AT),FALSE)+$AK27*VLOOKUP($D27,$AU$11:$BG$13,COLUMN($BG:$BG)-COLUMN($AT:$AT),FALSE)</f>
        <v>0</v>
      </c>
      <c r="Y27" s="13">
        <f t="shared" si="9"/>
        <v>14426.4249112507</v>
      </c>
      <c r="Z27" s="13">
        <f t="shared" si="10"/>
        <v>2.2248647330512399</v>
      </c>
      <c r="AA27" s="13">
        <f t="shared" si="11"/>
        <v>1514.77461568132</v>
      </c>
      <c r="AB27" s="13">
        <f t="shared" si="12"/>
        <v>8.3790090146763002E-2</v>
      </c>
      <c r="AC27" s="13">
        <f t="shared" si="13"/>
        <v>973.875</v>
      </c>
      <c r="AD27" s="13">
        <f t="shared" si="14"/>
        <v>468</v>
      </c>
      <c r="AE27" s="13">
        <f t="shared" si="15"/>
        <v>525</v>
      </c>
      <c r="AF27" s="13">
        <f t="shared" si="16"/>
        <v>2.3086548231980029</v>
      </c>
      <c r="AG27" s="13">
        <f t="shared" si="17"/>
        <v>3481.64961568132</v>
      </c>
      <c r="AI27" s="13" t="str" cm="1">
        <f t="array" ref="AI27">IF(ISNUMBER(SEARCH(B27,VLOOKUP(D27,$AU$11:$AV$13,COLUMN(AV:AV)-COLUMN(AT:AT),FALSE))),"Domestic","International")</f>
        <v>International</v>
      </c>
      <c r="AJ27" s="13" cm="1">
        <f t="array" ref="AJ27">VLOOKUP($D27,$AR$5:$BD$7,COLUMN($BC:$BC)-COLUMN($AQ:$AQ),FALSE)*$E27</f>
        <v>2</v>
      </c>
      <c r="AK27" s="13" cm="1">
        <f t="array" ref="AK27">VLOOKUP($D27,$AR$5:$BD$7,COLUMN($BD:$BD)-COLUMN($AQ:$AQ),FALSE)*$E27</f>
        <v>6</v>
      </c>
      <c r="AL27">
        <f>'GDP per Capita'!R27</f>
        <v>51018.720000000001</v>
      </c>
      <c r="AM27">
        <f t="shared" si="18"/>
        <v>51018.720000000001</v>
      </c>
      <c r="AN27">
        <f t="shared" si="19"/>
        <v>51018.720000000001</v>
      </c>
      <c r="AO27">
        <f t="shared" si="3"/>
        <v>408149.76000000001</v>
      </c>
      <c r="AP27" s="1">
        <f t="shared" si="4"/>
        <v>6.8242590478187606E-2</v>
      </c>
      <c r="AR27" s="13">
        <v>2019</v>
      </c>
      <c r="AS27" s="32">
        <f t="shared" ref="AS27:AS28" si="41">SUMIF($D$2:$D$277,AR27,$E$2:$E$277)-AS19</f>
        <v>0</v>
      </c>
      <c r="AT27" s="32">
        <f t="shared" si="39"/>
        <v>0</v>
      </c>
      <c r="AU27" s="32">
        <f t="shared" si="39"/>
        <v>0</v>
      </c>
      <c r="AV27" s="32">
        <f t="shared" si="39"/>
        <v>0</v>
      </c>
      <c r="AW27" s="32">
        <f t="shared" si="39"/>
        <v>0</v>
      </c>
      <c r="AX27" s="32">
        <f t="shared" si="39"/>
        <v>0</v>
      </c>
      <c r="AY27" s="32">
        <f t="shared" si="39"/>
        <v>0</v>
      </c>
      <c r="AZ27" s="32">
        <f t="shared" si="39"/>
        <v>0</v>
      </c>
      <c r="BA27" s="32">
        <f t="shared" si="39"/>
        <v>0</v>
      </c>
      <c r="BB27" s="32">
        <f t="shared" si="39"/>
        <v>0</v>
      </c>
      <c r="BC27" s="32">
        <f t="shared" si="39"/>
        <v>0</v>
      </c>
      <c r="BD27" s="13">
        <f t="shared" si="40"/>
        <v>0</v>
      </c>
      <c r="BE27" s="13">
        <f t="shared" si="40"/>
        <v>0</v>
      </c>
      <c r="BF27" s="13">
        <f t="shared" si="40"/>
        <v>0</v>
      </c>
      <c r="BG27" s="13">
        <f t="shared" si="40"/>
        <v>0</v>
      </c>
      <c r="BH27" s="13">
        <f t="shared" si="40"/>
        <v>0</v>
      </c>
      <c r="BI27" s="13">
        <f t="shared" si="40"/>
        <v>0</v>
      </c>
      <c r="BJ27" s="13">
        <f t="shared" si="40"/>
        <v>0</v>
      </c>
      <c r="BK27" s="13">
        <f t="shared" si="40"/>
        <v>0</v>
      </c>
      <c r="BL27" s="13">
        <f t="shared" si="40"/>
        <v>0</v>
      </c>
      <c r="BM27" s="13">
        <f t="shared" si="40"/>
        <v>0</v>
      </c>
      <c r="CP27"/>
      <c r="CQ27"/>
      <c r="CU27" s="13"/>
      <c r="DC27"/>
    </row>
    <row r="28" spans="1:107">
      <c r="A28" s="52">
        <v>26</v>
      </c>
      <c r="B28" s="52" t="s">
        <v>572</v>
      </c>
      <c r="C28" s="52" t="s">
        <v>31</v>
      </c>
      <c r="D28" s="52">
        <v>2018</v>
      </c>
      <c r="E28" s="52">
        <v>41</v>
      </c>
      <c r="F28" s="52">
        <v>46.603353999999896</v>
      </c>
      <c r="G28" s="52">
        <v>1.8883334999999899</v>
      </c>
      <c r="H28" s="52">
        <v>0</v>
      </c>
      <c r="I28" s="52" t="s">
        <v>652</v>
      </c>
      <c r="J28" s="52">
        <v>49.260872399999997</v>
      </c>
      <c r="K28" s="52">
        <v>-123.1139529</v>
      </c>
      <c r="L28" s="52">
        <v>16221.3769098472</v>
      </c>
      <c r="M28" s="52">
        <v>2.4993382200825298</v>
      </c>
      <c r="N28" s="52">
        <v>1703.24457553395</v>
      </c>
      <c r="O28" s="13">
        <f t="shared" si="6"/>
        <v>665076.45330373524</v>
      </c>
      <c r="P28" s="13">
        <f t="shared" si="7"/>
        <v>102.47286702338373</v>
      </c>
      <c r="Q28" s="13">
        <f t="shared" si="8"/>
        <v>69833.027596891945</v>
      </c>
      <c r="R28" s="13" cm="1">
        <f t="array" ref="R28">($AJ28*VLOOKUP($D28,$AU$11:$BE$13,COLUMN($AW:$AW)-COLUMN($AT:$AT),FALSE)/2+$AK28*VLOOKUP($D28,$AU$11:$BE$13,COLUMN($AW:$AW)-COLUMN($AT:$AT),FALSE))*3</f>
        <v>3.4353936960172828</v>
      </c>
      <c r="S28" s="13" cm="1">
        <f t="array" ref="S28">($AJ28*VLOOKUP($D28,$AU$11:$BE$13,COLUMN($AY:$AY)-COLUMN($AT:$AT),FALSE)/2+$AK28*VLOOKUP($D28,$AU$11:$BE$13,COLUMN($AX:$AX)-COLUMN($AT:$AT),FALSE))*3</f>
        <v>39928.875</v>
      </c>
      <c r="T28" s="13" cm="1">
        <f t="array" ref="T28">$E28*VLOOKUP($D28,$AU$11:$BE$13,COLUMN($BC:$BC)-COLUMN($AT:$AT),FALSE)*3</f>
        <v>19188</v>
      </c>
      <c r="U28" s="13" cm="1">
        <f t="array" ref="U28">$AJ28*VLOOKUP($D28,$AU$11:$BE$13,COLUMN($BD:$BD)-COLUMN($AT:$AT),FALSE)+$AK28*VLOOKUP($D28,$AU$11:$BE$13,COLUMN($BE:$BE)-COLUMN($AT:$AT),FALSE)</f>
        <v>21525</v>
      </c>
      <c r="V28" s="13">
        <f t="shared" si="0"/>
        <v>105.90826071940101</v>
      </c>
      <c r="W28" s="13">
        <f t="shared" si="1"/>
        <v>150474.90259689194</v>
      </c>
      <c r="X28" s="13" cm="1">
        <f t="array" ref="X28">$AJ28*VLOOKUP($D28,$AU$11:$BG$13,COLUMN($BF:$BF)-COLUMN($AT:$AT),FALSE)+$AK28*VLOOKUP($D28,$AU$11:$BG$13,COLUMN($BG:$BG)-COLUMN($AT:$AT),FALSE)</f>
        <v>0</v>
      </c>
      <c r="Y28" s="13">
        <f t="shared" si="9"/>
        <v>16221.3769098472</v>
      </c>
      <c r="Z28" s="13">
        <f t="shared" si="10"/>
        <v>2.4993382200825298</v>
      </c>
      <c r="AA28" s="13">
        <f t="shared" si="11"/>
        <v>1703.24457553395</v>
      </c>
      <c r="AB28" s="13">
        <f t="shared" si="12"/>
        <v>8.3790090146763002E-2</v>
      </c>
      <c r="AC28" s="13">
        <f t="shared" si="13"/>
        <v>973.875</v>
      </c>
      <c r="AD28" s="13">
        <f t="shared" si="14"/>
        <v>468</v>
      </c>
      <c r="AE28" s="13">
        <f t="shared" si="15"/>
        <v>525</v>
      </c>
      <c r="AF28" s="13">
        <f t="shared" si="16"/>
        <v>2.5831283102292932</v>
      </c>
      <c r="AG28" s="13">
        <f t="shared" si="17"/>
        <v>3670.11957553395</v>
      </c>
      <c r="AI28" s="13" t="str" cm="1">
        <f t="array" ref="AI28">IF(ISNUMBER(SEARCH(B28,VLOOKUP(D28,$AU$11:$AV$13,COLUMN(AV:AV)-COLUMN(AT:AT),FALSE))),"Domestic","International")</f>
        <v>International</v>
      </c>
      <c r="AJ28" s="13" cm="1">
        <f t="array" ref="AJ28">VLOOKUP($D28,$AR$5:$BD$7,COLUMN($BC:$BC)-COLUMN($AQ:$AQ),FALSE)*$E28</f>
        <v>10.25</v>
      </c>
      <c r="AK28" s="13" cm="1">
        <f t="array" ref="AK28">VLOOKUP($D28,$AR$5:$BD$7,COLUMN($BD:$BD)-COLUMN($AQ:$AQ),FALSE)*$E28</f>
        <v>30.75</v>
      </c>
      <c r="AL28">
        <f>'GDP per Capita'!R28</f>
        <v>43830.65</v>
      </c>
      <c r="AM28">
        <f t="shared" si="18"/>
        <v>43830.65</v>
      </c>
      <c r="AN28">
        <f t="shared" si="19"/>
        <v>43830.65</v>
      </c>
      <c r="AO28">
        <f t="shared" si="3"/>
        <v>1797056.6500000001</v>
      </c>
      <c r="AP28" s="1">
        <f t="shared" si="4"/>
        <v>8.3734089627553993E-2</v>
      </c>
      <c r="AR28" s="13">
        <v>2020</v>
      </c>
      <c r="AS28" s="32">
        <f t="shared" si="41"/>
        <v>0</v>
      </c>
      <c r="AT28" s="32">
        <f t="shared" si="39"/>
        <v>0</v>
      </c>
      <c r="AU28" s="32">
        <f t="shared" si="39"/>
        <v>0</v>
      </c>
      <c r="AV28" s="32">
        <f t="shared" si="39"/>
        <v>0</v>
      </c>
      <c r="AW28" s="32">
        <f t="shared" si="39"/>
        <v>0</v>
      </c>
      <c r="AX28" s="32">
        <f t="shared" si="39"/>
        <v>0</v>
      </c>
      <c r="AY28" s="32">
        <f t="shared" si="39"/>
        <v>0</v>
      </c>
      <c r="AZ28" s="32">
        <f t="shared" si="39"/>
        <v>0</v>
      </c>
      <c r="BA28" s="32">
        <f t="shared" si="39"/>
        <v>0</v>
      </c>
      <c r="BB28" s="32">
        <f t="shared" si="39"/>
        <v>0</v>
      </c>
      <c r="BC28" s="32">
        <f t="shared" si="39"/>
        <v>0</v>
      </c>
      <c r="BD28" s="13">
        <f t="shared" si="40"/>
        <v>0</v>
      </c>
      <c r="BE28" s="13">
        <f t="shared" si="40"/>
        <v>0</v>
      </c>
      <c r="BF28" s="13">
        <f t="shared" si="40"/>
        <v>0</v>
      </c>
      <c r="BG28" s="13">
        <f t="shared" si="40"/>
        <v>0</v>
      </c>
      <c r="BH28" s="13">
        <f t="shared" si="40"/>
        <v>0</v>
      </c>
      <c r="BI28" s="13">
        <f t="shared" si="40"/>
        <v>0</v>
      </c>
      <c r="BJ28" s="13">
        <f t="shared" si="40"/>
        <v>0</v>
      </c>
      <c r="BK28" s="13">
        <f t="shared" si="40"/>
        <v>0</v>
      </c>
      <c r="BL28" s="13">
        <f t="shared" si="40"/>
        <v>0</v>
      </c>
      <c r="BM28" s="13">
        <f t="shared" si="40"/>
        <v>0</v>
      </c>
      <c r="CP28"/>
      <c r="CQ28"/>
      <c r="CU28" s="13"/>
      <c r="DC28"/>
    </row>
    <row r="29" spans="1:107">
      <c r="A29" s="52">
        <v>27</v>
      </c>
      <c r="B29" s="52" t="s">
        <v>416</v>
      </c>
      <c r="C29" s="52" t="s">
        <v>31</v>
      </c>
      <c r="D29" s="52">
        <v>2018</v>
      </c>
      <c r="E29" s="52">
        <v>169</v>
      </c>
      <c r="F29" s="52">
        <v>54.702354499999998</v>
      </c>
      <c r="G29" s="52">
        <v>-3.27657529999999</v>
      </c>
      <c r="H29" s="52">
        <v>0</v>
      </c>
      <c r="I29" s="52" t="s">
        <v>652</v>
      </c>
      <c r="J29" s="52">
        <v>49.260872399999997</v>
      </c>
      <c r="K29" s="52">
        <v>-123.1139529</v>
      </c>
      <c r="L29" s="52">
        <v>14340.4343995367</v>
      </c>
      <c r="M29" s="52">
        <v>2.2118580906873602</v>
      </c>
      <c r="N29" s="52">
        <v>1505.7456119513499</v>
      </c>
      <c r="O29" s="13">
        <f t="shared" si="6"/>
        <v>2423533.4135217024</v>
      </c>
      <c r="P29" s="13">
        <f t="shared" si="7"/>
        <v>373.80401732616389</v>
      </c>
      <c r="Q29" s="13">
        <f t="shared" si="8"/>
        <v>254471.00841977814</v>
      </c>
      <c r="R29" s="13" cm="1">
        <f t="array" ref="R29">($AJ29*VLOOKUP($D29,$AU$11:$BE$13,COLUMN($AW:$AW)-COLUMN($AT:$AT),FALSE)/2+$AK29*VLOOKUP($D29,$AU$11:$BE$13,COLUMN($AW:$AW)-COLUMN($AT:$AT),FALSE))*3</f>
        <v>14.160525234802947</v>
      </c>
      <c r="S29" s="13" cm="1">
        <f t="array" ref="S29">($AJ29*VLOOKUP($D29,$AU$11:$BE$13,COLUMN($AY:$AY)-COLUMN($AT:$AT),FALSE)/2+$AK29*VLOOKUP($D29,$AU$11:$BE$13,COLUMN($AX:$AX)-COLUMN($AT:$AT),FALSE))*3</f>
        <v>164584.875</v>
      </c>
      <c r="T29" s="13" cm="1">
        <f t="array" ref="T29">$E29*VLOOKUP($D29,$AU$11:$BE$13,COLUMN($BC:$BC)-COLUMN($AT:$AT),FALSE)*3</f>
        <v>79092</v>
      </c>
      <c r="U29" s="13" cm="1">
        <f t="array" ref="U29">$AJ29*VLOOKUP($D29,$AU$11:$BE$13,COLUMN($BD:$BD)-COLUMN($AT:$AT),FALSE)+$AK29*VLOOKUP($D29,$AU$11:$BE$13,COLUMN($BE:$BE)-COLUMN($AT:$AT),FALSE)</f>
        <v>88725</v>
      </c>
      <c r="V29" s="13">
        <f t="shared" si="0"/>
        <v>387.96454256096683</v>
      </c>
      <c r="W29" s="13">
        <f t="shared" si="1"/>
        <v>586872.8834197782</v>
      </c>
      <c r="X29" s="13" cm="1">
        <f t="array" ref="X29">$AJ29*VLOOKUP($D29,$AU$11:$BG$13,COLUMN($BF:$BF)-COLUMN($AT:$AT),FALSE)+$AK29*VLOOKUP($D29,$AU$11:$BG$13,COLUMN($BG:$BG)-COLUMN($AT:$AT),FALSE)</f>
        <v>0</v>
      </c>
      <c r="Y29" s="13">
        <f t="shared" si="9"/>
        <v>14340.4343995367</v>
      </c>
      <c r="Z29" s="13">
        <f t="shared" si="10"/>
        <v>2.2118580906873602</v>
      </c>
      <c r="AA29" s="13">
        <f t="shared" si="11"/>
        <v>1505.7456119513499</v>
      </c>
      <c r="AB29" s="13">
        <f t="shared" si="12"/>
        <v>8.3790090146763002E-2</v>
      </c>
      <c r="AC29" s="13">
        <f t="shared" si="13"/>
        <v>973.875</v>
      </c>
      <c r="AD29" s="13">
        <f t="shared" si="14"/>
        <v>468</v>
      </c>
      <c r="AE29" s="13">
        <f t="shared" si="15"/>
        <v>525</v>
      </c>
      <c r="AF29" s="13">
        <f t="shared" si="16"/>
        <v>2.2956481808341231</v>
      </c>
      <c r="AG29" s="13">
        <f t="shared" si="17"/>
        <v>3472.6206119513504</v>
      </c>
      <c r="AI29" s="13" t="str" cm="1">
        <f t="array" ref="AI29">IF(ISNUMBER(SEARCH(B29,VLOOKUP(D29,$AU$11:$AV$13,COLUMN(AV:AV)-COLUMN(AT:AT),FALSE))),"Domestic","International")</f>
        <v>International</v>
      </c>
      <c r="AJ29" s="13" cm="1">
        <f t="array" ref="AJ29">VLOOKUP($D29,$AR$5:$BD$7,COLUMN($BC:$BC)-COLUMN($AQ:$AQ),FALSE)*$E29</f>
        <v>42.25</v>
      </c>
      <c r="AK29" s="13" cm="1">
        <f t="array" ref="AK29">VLOOKUP($D29,$AR$5:$BD$7,COLUMN($BD:$BD)-COLUMN($AQ:$AQ),FALSE)*$E29</f>
        <v>126.75</v>
      </c>
      <c r="AL29">
        <f>'GDP per Capita'!R29</f>
        <v>40800.480000000003</v>
      </c>
      <c r="AM29">
        <f t="shared" si="18"/>
        <v>40800.480000000003</v>
      </c>
      <c r="AN29">
        <f t="shared" si="19"/>
        <v>40800.480000000003</v>
      </c>
      <c r="AO29">
        <f t="shared" si="3"/>
        <v>6895281.1200000001</v>
      </c>
      <c r="AP29" s="1">
        <f t="shared" si="4"/>
        <v>8.5112248972349105E-2</v>
      </c>
      <c r="CP29"/>
      <c r="CQ29"/>
      <c r="CU29" s="13"/>
      <c r="DC29"/>
    </row>
    <row r="30" spans="1:107">
      <c r="A30" s="52">
        <v>28</v>
      </c>
      <c r="B30" s="52" t="s">
        <v>638</v>
      </c>
      <c r="C30" s="52" t="s">
        <v>35</v>
      </c>
      <c r="D30" s="52">
        <v>2018</v>
      </c>
      <c r="E30" s="52">
        <v>0</v>
      </c>
      <c r="F30" s="52">
        <v>8.0300284000000008</v>
      </c>
      <c r="G30" s="52">
        <v>-1.0800270999999999</v>
      </c>
      <c r="H30" s="52">
        <v>0</v>
      </c>
      <c r="I30" s="52" t="s">
        <v>652</v>
      </c>
      <c r="J30" s="52">
        <v>49.260872399999997</v>
      </c>
      <c r="K30" s="52">
        <v>-123.1139529</v>
      </c>
      <c r="L30" s="52">
        <v>23062.988822944699</v>
      </c>
      <c r="M30" s="52">
        <v>3.5975826811460401</v>
      </c>
      <c r="N30" s="52">
        <v>2110.2634772994402</v>
      </c>
      <c r="O30" s="13">
        <f t="shared" si="6"/>
        <v>0</v>
      </c>
      <c r="P30" s="13">
        <f t="shared" si="7"/>
        <v>0</v>
      </c>
      <c r="Q30" s="13">
        <f t="shared" si="8"/>
        <v>0</v>
      </c>
      <c r="R30" s="13" cm="1">
        <f t="array" ref="R30">($AJ30*VLOOKUP($D30,$AU$11:$BE$13,COLUMN($AW:$AW)-COLUMN($AT:$AT),FALSE)/2+$AK30*VLOOKUP($D30,$AU$11:$BE$13,COLUMN($AW:$AW)-COLUMN($AT:$AT),FALSE))*3</f>
        <v>0</v>
      </c>
      <c r="S30" s="13" cm="1">
        <f t="array" ref="S30">($AJ30*VLOOKUP($D30,$AU$11:$BE$13,COLUMN($AY:$AY)-COLUMN($AT:$AT),FALSE)/2+$AK30*VLOOKUP($D30,$AU$11:$BE$13,COLUMN($AX:$AX)-COLUMN($AT:$AT),FALSE))*3</f>
        <v>0</v>
      </c>
      <c r="T30" s="13" cm="1">
        <f t="array" ref="T30">$E30*VLOOKUP($D30,$AU$11:$BE$13,COLUMN($BC:$BC)-COLUMN($AT:$AT),FALSE)*3</f>
        <v>0</v>
      </c>
      <c r="U30" s="13" cm="1">
        <f t="array" ref="U30">$AJ30*VLOOKUP($D30,$AU$11:$BE$13,COLUMN($BD:$BD)-COLUMN($AT:$AT),FALSE)+$AK30*VLOOKUP($D30,$AU$11:$BE$13,COLUMN($BE:$BE)-COLUMN($AT:$AT),FALSE)</f>
        <v>0</v>
      </c>
      <c r="V30" s="13">
        <f t="shared" si="0"/>
        <v>0</v>
      </c>
      <c r="W30" s="13">
        <f t="shared" si="1"/>
        <v>0</v>
      </c>
      <c r="X30" s="13" cm="1">
        <f t="array" ref="X30">$AJ30*VLOOKUP($D30,$AU$11:$BG$13,COLUMN($BF:$BF)-COLUMN($AT:$AT),FALSE)+$AK30*VLOOKUP($D30,$AU$11:$BG$13,COLUMN($BG:$BG)-COLUMN($AT:$AT),FALSE)</f>
        <v>0</v>
      </c>
      <c r="Y30" s="13" t="str">
        <f t="shared" si="9"/>
        <v/>
      </c>
      <c r="Z30" s="13" t="str">
        <f t="shared" si="10"/>
        <v/>
      </c>
      <c r="AA30" s="13" t="str">
        <f t="shared" si="11"/>
        <v/>
      </c>
      <c r="AB30" s="13" t="str">
        <f t="shared" si="12"/>
        <v/>
      </c>
      <c r="AC30" s="13" t="str">
        <f t="shared" si="13"/>
        <v/>
      </c>
      <c r="AD30" s="13" t="str">
        <f t="shared" si="14"/>
        <v/>
      </c>
      <c r="AE30" s="13" t="str">
        <f t="shared" si="15"/>
        <v/>
      </c>
      <c r="AF30" s="13" t="str">
        <f t="shared" si="16"/>
        <v/>
      </c>
      <c r="AG30" s="13" t="str">
        <f t="shared" si="17"/>
        <v/>
      </c>
      <c r="AI30" s="13" t="str" cm="1">
        <f t="array" ref="AI30">IF(ISNUMBER(SEARCH(B30,VLOOKUP(D30,$AU$11:$AV$13,COLUMN(AV:AV)-COLUMN(AT:AT),FALSE))),"Domestic","International")</f>
        <v>International</v>
      </c>
      <c r="AJ30" s="13" cm="1">
        <f t="array" ref="AJ30">VLOOKUP($D30,$AR$5:$BD$7,COLUMN($BC:$BC)-COLUMN($AQ:$AQ),FALSE)*$E30</f>
        <v>0</v>
      </c>
      <c r="AK30" s="13" cm="1">
        <f t="array" ref="AK30">VLOOKUP($D30,$AR$5:$BD$7,COLUMN($BD:$BD)-COLUMN($AQ:$AQ),FALSE)*$E30</f>
        <v>0</v>
      </c>
      <c r="AL30">
        <f>'GDP per Capita'!R30</f>
        <v>1777.37</v>
      </c>
      <c r="AM30">
        <f t="shared" si="18"/>
        <v>1777.37</v>
      </c>
      <c r="AN30">
        <f t="shared" si="19"/>
        <v>1777.37</v>
      </c>
      <c r="AO30">
        <f t="shared" si="3"/>
        <v>0</v>
      </c>
      <c r="AP30" s="1" t="str">
        <f t="shared" si="4"/>
        <v/>
      </c>
      <c r="CP30"/>
      <c r="CQ30"/>
      <c r="CU30" s="13"/>
      <c r="DC30"/>
    </row>
    <row r="31" spans="1:107" ht="85">
      <c r="A31" s="52">
        <v>29</v>
      </c>
      <c r="B31" s="52" t="s">
        <v>637</v>
      </c>
      <c r="C31" s="52" t="s">
        <v>31</v>
      </c>
      <c r="D31" s="52">
        <v>2018</v>
      </c>
      <c r="E31" s="52">
        <v>0</v>
      </c>
      <c r="F31" s="52">
        <v>38.995368299999903</v>
      </c>
      <c r="G31" s="52">
        <v>21.987713199999899</v>
      </c>
      <c r="H31" s="52">
        <v>0</v>
      </c>
      <c r="I31" s="52" t="s">
        <v>652</v>
      </c>
      <c r="J31" s="52">
        <v>49.260872399999997</v>
      </c>
      <c r="K31" s="52">
        <v>-123.1139529</v>
      </c>
      <c r="L31" s="52">
        <v>19240.140831888399</v>
      </c>
      <c r="M31" s="52">
        <v>2.9737542387736098</v>
      </c>
      <c r="N31" s="52">
        <v>1760.47288611778</v>
      </c>
      <c r="O31" s="13">
        <f t="shared" si="6"/>
        <v>0</v>
      </c>
      <c r="P31" s="13">
        <f t="shared" si="7"/>
        <v>0</v>
      </c>
      <c r="Q31" s="13">
        <f t="shared" si="8"/>
        <v>0</v>
      </c>
      <c r="R31" s="13" cm="1">
        <f t="array" ref="R31">($AJ31*VLOOKUP($D31,$AU$11:$BE$13,COLUMN($AW:$AW)-COLUMN($AT:$AT),FALSE)/2+$AK31*VLOOKUP($D31,$AU$11:$BE$13,COLUMN($AW:$AW)-COLUMN($AT:$AT),FALSE))*3</f>
        <v>0</v>
      </c>
      <c r="S31" s="13" cm="1">
        <f t="array" ref="S31">($AJ31*VLOOKUP($D31,$AU$11:$BE$13,COLUMN($AY:$AY)-COLUMN($AT:$AT),FALSE)/2+$AK31*VLOOKUP($D31,$AU$11:$BE$13,COLUMN($AX:$AX)-COLUMN($AT:$AT),FALSE))*3</f>
        <v>0</v>
      </c>
      <c r="T31" s="13" cm="1">
        <f t="array" ref="T31">$E31*VLOOKUP($D31,$AU$11:$BE$13,COLUMN($BC:$BC)-COLUMN($AT:$AT),FALSE)*3</f>
        <v>0</v>
      </c>
      <c r="U31" s="13" cm="1">
        <f t="array" ref="U31">$AJ31*VLOOKUP($D31,$AU$11:$BE$13,COLUMN($BD:$BD)-COLUMN($AT:$AT),FALSE)+$AK31*VLOOKUP($D31,$AU$11:$BE$13,COLUMN($BE:$BE)-COLUMN($AT:$AT),FALSE)</f>
        <v>0</v>
      </c>
      <c r="V31" s="13">
        <f t="shared" si="0"/>
        <v>0</v>
      </c>
      <c r="W31" s="13">
        <f t="shared" si="1"/>
        <v>0</v>
      </c>
      <c r="X31" s="13" cm="1">
        <f t="array" ref="X31">$AJ31*VLOOKUP($D31,$AU$11:$BG$13,COLUMN($BF:$BF)-COLUMN($AT:$AT),FALSE)+$AK31*VLOOKUP($D31,$AU$11:$BG$13,COLUMN($BG:$BG)-COLUMN($AT:$AT),FALSE)</f>
        <v>0</v>
      </c>
      <c r="Y31" s="13" t="str">
        <f t="shared" si="9"/>
        <v/>
      </c>
      <c r="Z31" s="13" t="str">
        <f t="shared" si="10"/>
        <v/>
      </c>
      <c r="AA31" s="13" t="str">
        <f t="shared" si="11"/>
        <v/>
      </c>
      <c r="AB31" s="13" t="str">
        <f t="shared" si="12"/>
        <v/>
      </c>
      <c r="AC31" s="13" t="str">
        <f t="shared" si="13"/>
        <v/>
      </c>
      <c r="AD31" s="13" t="str">
        <f t="shared" si="14"/>
        <v/>
      </c>
      <c r="AE31" s="13" t="str">
        <f t="shared" si="15"/>
        <v/>
      </c>
      <c r="AF31" s="13" t="str">
        <f t="shared" si="16"/>
        <v/>
      </c>
      <c r="AG31" s="13" t="str">
        <f t="shared" si="17"/>
        <v/>
      </c>
      <c r="AI31" s="13" t="str" cm="1">
        <f t="array" ref="AI31">IF(ISNUMBER(SEARCH(B31,VLOOKUP(D31,$AU$11:$AV$13,COLUMN(AV:AV)-COLUMN(AT:AT),FALSE))),"Domestic","International")</f>
        <v>International</v>
      </c>
      <c r="AJ31" s="13" cm="1">
        <f t="array" ref="AJ31">VLOOKUP($D31,$AR$5:$BD$7,COLUMN($BC:$BC)-COLUMN($AQ:$AQ),FALSE)*$E31</f>
        <v>0</v>
      </c>
      <c r="AK31" s="13" cm="1">
        <f t="array" ref="AK31">VLOOKUP($D31,$AR$5:$BD$7,COLUMN($BD:$BD)-COLUMN($AQ:$AQ),FALSE)*$E31</f>
        <v>0</v>
      </c>
      <c r="AL31">
        <f>'GDP per Capita'!R31</f>
        <v>21358.05</v>
      </c>
      <c r="AM31">
        <f t="shared" si="18"/>
        <v>21358.05</v>
      </c>
      <c r="AN31">
        <f t="shared" si="19"/>
        <v>21358.05</v>
      </c>
      <c r="AO31">
        <f t="shared" si="3"/>
        <v>0</v>
      </c>
      <c r="AP31" s="1" t="str">
        <f t="shared" si="4"/>
        <v/>
      </c>
      <c r="AR31" s="31" t="s">
        <v>25</v>
      </c>
      <c r="AS31" s="23" t="s">
        <v>814</v>
      </c>
      <c r="AT31" s="14" t="s">
        <v>78</v>
      </c>
      <c r="AU31" s="53" t="s">
        <v>848</v>
      </c>
      <c r="AV31" s="14" t="s">
        <v>50</v>
      </c>
      <c r="AW31" s="53" t="s">
        <v>846</v>
      </c>
      <c r="AX31" s="14" t="s">
        <v>47</v>
      </c>
      <c r="AY31" s="14" t="s">
        <v>53</v>
      </c>
      <c r="AZ31" s="14" t="s">
        <v>595</v>
      </c>
      <c r="BA31" s="53" t="s">
        <v>843</v>
      </c>
      <c r="BB31" s="14" t="s">
        <v>52</v>
      </c>
      <c r="BC31" s="98" t="s">
        <v>1938</v>
      </c>
      <c r="BD31" s="14" t="s">
        <v>661</v>
      </c>
      <c r="BE31" s="14" t="s">
        <v>660</v>
      </c>
      <c r="BF31" s="14" t="s">
        <v>659</v>
      </c>
      <c r="BG31" s="14" t="s">
        <v>658</v>
      </c>
      <c r="BH31" s="14" t="s">
        <v>657</v>
      </c>
      <c r="BI31" s="14" t="s">
        <v>656</v>
      </c>
      <c r="BJ31" s="14" t="s">
        <v>655</v>
      </c>
      <c r="BK31" s="14" t="s">
        <v>654</v>
      </c>
      <c r="BL31" s="14" t="s">
        <v>653</v>
      </c>
      <c r="BM31" s="96" t="s">
        <v>1935</v>
      </c>
      <c r="CP31"/>
      <c r="CQ31"/>
      <c r="CU31" s="13"/>
      <c r="DC31"/>
    </row>
    <row r="32" spans="1:107">
      <c r="A32" s="52">
        <v>30</v>
      </c>
      <c r="B32" s="52" t="s">
        <v>636</v>
      </c>
      <c r="C32" s="52" t="s">
        <v>28</v>
      </c>
      <c r="D32" s="52">
        <v>2018</v>
      </c>
      <c r="E32" s="52">
        <v>0</v>
      </c>
      <c r="F32" s="52">
        <v>15.6356088</v>
      </c>
      <c r="G32" s="52">
        <v>-89.898808700000004</v>
      </c>
      <c r="H32" s="52">
        <v>0</v>
      </c>
      <c r="I32" s="52" t="s">
        <v>652</v>
      </c>
      <c r="J32" s="52">
        <v>49.260872399999997</v>
      </c>
      <c r="K32" s="52">
        <v>-123.1139529</v>
      </c>
      <c r="L32" s="52">
        <v>9588.0778291845199</v>
      </c>
      <c r="M32" s="52">
        <v>1.51329303476501</v>
      </c>
      <c r="N32" s="52">
        <v>1006.74817206437</v>
      </c>
      <c r="O32" s="13">
        <f t="shared" si="6"/>
        <v>0</v>
      </c>
      <c r="P32" s="13">
        <f t="shared" si="7"/>
        <v>0</v>
      </c>
      <c r="Q32" s="13">
        <f t="shared" si="8"/>
        <v>0</v>
      </c>
      <c r="R32" s="13" cm="1">
        <f t="array" ref="R32">($AJ32*VLOOKUP($D32,$AU$11:$BE$13,COLUMN($AW:$AW)-COLUMN($AT:$AT),FALSE)/2+$AK32*VLOOKUP($D32,$AU$11:$BE$13,COLUMN($AW:$AW)-COLUMN($AT:$AT),FALSE))*3</f>
        <v>0</v>
      </c>
      <c r="S32" s="13" cm="1">
        <f t="array" ref="S32">($AJ32*VLOOKUP($D32,$AU$11:$BE$13,COLUMN($AY:$AY)-COLUMN($AT:$AT),FALSE)/2+$AK32*VLOOKUP($D32,$AU$11:$BE$13,COLUMN($AX:$AX)-COLUMN($AT:$AT),FALSE))*3</f>
        <v>0</v>
      </c>
      <c r="T32" s="13" cm="1">
        <f t="array" ref="T32">$E32*VLOOKUP($D32,$AU$11:$BE$13,COLUMN($BC:$BC)-COLUMN($AT:$AT),FALSE)*3</f>
        <v>0</v>
      </c>
      <c r="U32" s="13" cm="1">
        <f t="array" ref="U32">$AJ32*VLOOKUP($D32,$AU$11:$BE$13,COLUMN($BD:$BD)-COLUMN($AT:$AT),FALSE)+$AK32*VLOOKUP($D32,$AU$11:$BE$13,COLUMN($BE:$BE)-COLUMN($AT:$AT),FALSE)</f>
        <v>0</v>
      </c>
      <c r="V32" s="13">
        <f t="shared" si="0"/>
        <v>0</v>
      </c>
      <c r="W32" s="13">
        <f t="shared" si="1"/>
        <v>0</v>
      </c>
      <c r="X32" s="13" cm="1">
        <f t="array" ref="X32">$AJ32*VLOOKUP($D32,$AU$11:$BG$13,COLUMN($BF:$BF)-COLUMN($AT:$AT),FALSE)+$AK32*VLOOKUP($D32,$AU$11:$BG$13,COLUMN($BG:$BG)-COLUMN($AT:$AT),FALSE)</f>
        <v>0</v>
      </c>
      <c r="Y32" s="13" t="str">
        <f t="shared" si="9"/>
        <v/>
      </c>
      <c r="Z32" s="13" t="str">
        <f t="shared" si="10"/>
        <v/>
      </c>
      <c r="AA32" s="13" t="str">
        <f t="shared" si="11"/>
        <v/>
      </c>
      <c r="AB32" s="13" t="str">
        <f t="shared" si="12"/>
        <v/>
      </c>
      <c r="AC32" s="13" t="str">
        <f t="shared" si="13"/>
        <v/>
      </c>
      <c r="AD32" s="13" t="str">
        <f t="shared" si="14"/>
        <v/>
      </c>
      <c r="AE32" s="13" t="str">
        <f t="shared" si="15"/>
        <v/>
      </c>
      <c r="AF32" s="13" t="str">
        <f t="shared" si="16"/>
        <v/>
      </c>
      <c r="AG32" s="13" t="str">
        <f t="shared" si="17"/>
        <v/>
      </c>
      <c r="AI32" s="13" t="str" cm="1">
        <f t="array" ref="AI32">IF(ISNUMBER(SEARCH(B32,VLOOKUP(D32,$AU$11:$AV$13,COLUMN(AV:AV)-COLUMN(AT:AT),FALSE))),"Domestic","International")</f>
        <v>International</v>
      </c>
      <c r="AJ32" s="13" cm="1">
        <f t="array" ref="AJ32">VLOOKUP($D32,$AR$5:$BD$7,COLUMN($BC:$BC)-COLUMN($AQ:$AQ),FALSE)*$E32</f>
        <v>0</v>
      </c>
      <c r="AK32" s="13" cm="1">
        <f t="array" ref="AK32">VLOOKUP($D32,$AR$5:$BD$7,COLUMN($BD:$BD)-COLUMN($AQ:$AQ),FALSE)*$E32</f>
        <v>0</v>
      </c>
      <c r="AL32">
        <f>'GDP per Capita'!R32</f>
        <v>4519.6499999999996</v>
      </c>
      <c r="AM32">
        <f t="shared" si="18"/>
        <v>4519.6499999999996</v>
      </c>
      <c r="AN32">
        <f t="shared" si="19"/>
        <v>4519.6499999999996</v>
      </c>
      <c r="AO32">
        <f t="shared" si="3"/>
        <v>0</v>
      </c>
      <c r="AP32" s="1" t="str">
        <f t="shared" si="4"/>
        <v/>
      </c>
      <c r="AR32" s="13">
        <v>2018</v>
      </c>
      <c r="AS32" s="32">
        <f>SUMIFS($E$2:$E$277,$AI$2:$AI$277,"International",$D$2:$D$277,$AR32)</f>
        <v>1665</v>
      </c>
      <c r="AT32" s="32">
        <f t="shared" ref="AT32:BC34" si="42">SUMIFS(O$2:O$277,$AI$2:$AI$277,"International",$D$2:$D$277,$AR32)</f>
        <v>15818494.462072736</v>
      </c>
      <c r="AU32" s="32">
        <f t="shared" si="42"/>
        <v>2545.6315925149024</v>
      </c>
      <c r="AV32" s="32">
        <f t="shared" si="42"/>
        <v>1672224.6097458242</v>
      </c>
      <c r="AW32" s="32">
        <f t="shared" si="42"/>
        <v>139.5105000943604</v>
      </c>
      <c r="AX32" s="32">
        <f t="shared" si="42"/>
        <v>1621501.875</v>
      </c>
      <c r="AY32" s="32">
        <f t="shared" si="42"/>
        <v>779220</v>
      </c>
      <c r="AZ32" s="32">
        <f t="shared" si="42"/>
        <v>874125</v>
      </c>
      <c r="BA32" s="32">
        <f t="shared" si="42"/>
        <v>2685.1420926092615</v>
      </c>
      <c r="BB32" s="32">
        <f t="shared" si="42"/>
        <v>4947071.4847458256</v>
      </c>
      <c r="BC32" s="32">
        <f t="shared" si="42"/>
        <v>0</v>
      </c>
      <c r="BD32" s="32">
        <f>AT32/$AS32</f>
        <v>9500.5972745181589</v>
      </c>
      <c r="BE32" s="32">
        <f t="shared" ref="BE32:BE34" si="43">AU32/$AS32</f>
        <v>1.5289078633723137</v>
      </c>
      <c r="BF32" s="32">
        <f t="shared" ref="BF32:BF34" si="44">AV32/$AS32</f>
        <v>1004.339104952447</v>
      </c>
      <c r="BG32" s="32">
        <f t="shared" ref="BG32:BG34" si="45">AW32/$AS32</f>
        <v>8.3790090146763002E-2</v>
      </c>
      <c r="BH32" s="32">
        <f t="shared" ref="BH32:BH34" si="46">AX32/$AS32</f>
        <v>973.875</v>
      </c>
      <c r="BI32" s="32">
        <f t="shared" ref="BI32:BI34" si="47">AY32/$AS32</f>
        <v>468</v>
      </c>
      <c r="BJ32" s="32">
        <f t="shared" ref="BJ32:BJ34" si="48">AZ32/$AS32</f>
        <v>525</v>
      </c>
      <c r="BK32" s="32">
        <f t="shared" ref="BK32:BK34" si="49">BA32/$AS32</f>
        <v>1.612697953519076</v>
      </c>
      <c r="BL32" s="32">
        <f t="shared" ref="BL32:BM34" si="50">BB32/$AS32</f>
        <v>2971.214104952448</v>
      </c>
      <c r="BM32" s="32">
        <f t="shared" si="50"/>
        <v>0</v>
      </c>
      <c r="CP32"/>
      <c r="CQ32"/>
      <c r="CU32" s="13"/>
      <c r="DC32"/>
    </row>
    <row r="33" spans="1:107">
      <c r="A33" s="52">
        <v>31</v>
      </c>
      <c r="B33" s="52" t="s">
        <v>635</v>
      </c>
      <c r="C33" s="52" t="s">
        <v>31</v>
      </c>
      <c r="D33" s="52">
        <v>2018</v>
      </c>
      <c r="E33" s="52">
        <v>0</v>
      </c>
      <c r="F33" s="52">
        <v>45.564344200000001</v>
      </c>
      <c r="G33" s="52">
        <v>17.0118954</v>
      </c>
      <c r="H33" s="52">
        <v>0</v>
      </c>
      <c r="I33" s="52" t="s">
        <v>652</v>
      </c>
      <c r="J33" s="52">
        <v>49.260872399999997</v>
      </c>
      <c r="K33" s="52">
        <v>-123.1139529</v>
      </c>
      <c r="L33" s="52">
        <v>17574.562553706099</v>
      </c>
      <c r="M33" s="52">
        <v>2.7100131143411499</v>
      </c>
      <c r="N33" s="52">
        <v>1845.32906813914</v>
      </c>
      <c r="O33" s="13">
        <f t="shared" si="6"/>
        <v>0</v>
      </c>
      <c r="P33" s="13">
        <f t="shared" si="7"/>
        <v>0</v>
      </c>
      <c r="Q33" s="13">
        <f t="shared" si="8"/>
        <v>0</v>
      </c>
      <c r="R33" s="13" cm="1">
        <f t="array" ref="R33">($AJ33*VLOOKUP($D33,$AU$11:$BE$13,COLUMN($AW:$AW)-COLUMN($AT:$AT),FALSE)/2+$AK33*VLOOKUP($D33,$AU$11:$BE$13,COLUMN($AW:$AW)-COLUMN($AT:$AT),FALSE))*3</f>
        <v>0</v>
      </c>
      <c r="S33" s="13" cm="1">
        <f t="array" ref="S33">($AJ33*VLOOKUP($D33,$AU$11:$BE$13,COLUMN($AY:$AY)-COLUMN($AT:$AT),FALSE)/2+$AK33*VLOOKUP($D33,$AU$11:$BE$13,COLUMN($AX:$AX)-COLUMN($AT:$AT),FALSE))*3</f>
        <v>0</v>
      </c>
      <c r="T33" s="13" cm="1">
        <f t="array" ref="T33">$E33*VLOOKUP($D33,$AU$11:$BE$13,COLUMN($BC:$BC)-COLUMN($AT:$AT),FALSE)*3</f>
        <v>0</v>
      </c>
      <c r="U33" s="13" cm="1">
        <f t="array" ref="U33">$AJ33*VLOOKUP($D33,$AU$11:$BE$13,COLUMN($BD:$BD)-COLUMN($AT:$AT),FALSE)+$AK33*VLOOKUP($D33,$AU$11:$BE$13,COLUMN($BE:$BE)-COLUMN($AT:$AT),FALSE)</f>
        <v>0</v>
      </c>
      <c r="V33" s="13">
        <f t="shared" si="0"/>
        <v>0</v>
      </c>
      <c r="W33" s="13">
        <f t="shared" si="1"/>
        <v>0</v>
      </c>
      <c r="X33" s="13" cm="1">
        <f t="array" ref="X33">$AJ33*VLOOKUP($D33,$AU$11:$BG$13,COLUMN($BF:$BF)-COLUMN($AT:$AT),FALSE)+$AK33*VLOOKUP($D33,$AU$11:$BG$13,COLUMN($BG:$BG)-COLUMN($AT:$AT),FALSE)</f>
        <v>0</v>
      </c>
      <c r="Y33" s="13" t="str">
        <f t="shared" si="9"/>
        <v/>
      </c>
      <c r="Z33" s="13" t="str">
        <f t="shared" si="10"/>
        <v/>
      </c>
      <c r="AA33" s="13" t="str">
        <f t="shared" si="11"/>
        <v/>
      </c>
      <c r="AB33" s="13" t="str">
        <f t="shared" si="12"/>
        <v/>
      </c>
      <c r="AC33" s="13" t="str">
        <f t="shared" si="13"/>
        <v/>
      </c>
      <c r="AD33" s="13" t="str">
        <f t="shared" si="14"/>
        <v/>
      </c>
      <c r="AE33" s="13" t="str">
        <f t="shared" si="15"/>
        <v/>
      </c>
      <c r="AF33" s="13" t="str">
        <f t="shared" si="16"/>
        <v/>
      </c>
      <c r="AG33" s="13" t="str">
        <f t="shared" si="17"/>
        <v/>
      </c>
      <c r="AI33" s="13" t="str" cm="1">
        <f t="array" ref="AI33">IF(ISNUMBER(SEARCH(B33,VLOOKUP(D33,$AU$11:$AV$13,COLUMN(AV:AV)-COLUMN(AT:AT),FALSE))),"Domestic","International")</f>
        <v>International</v>
      </c>
      <c r="AJ33" s="13" cm="1">
        <f t="array" ref="AJ33">VLOOKUP($D33,$AR$5:$BD$7,COLUMN($BC:$BC)-COLUMN($AQ:$AQ),FALSE)*$E33</f>
        <v>0</v>
      </c>
      <c r="AK33" s="13" cm="1">
        <f t="array" ref="AK33">VLOOKUP($D33,$AR$5:$BD$7,COLUMN($BD:$BD)-COLUMN($AQ:$AQ),FALSE)*$E33</f>
        <v>0</v>
      </c>
      <c r="AL33">
        <f>'GDP per Capita'!R33</f>
        <v>14599.55</v>
      </c>
      <c r="AM33">
        <f t="shared" si="18"/>
        <v>14599.55</v>
      </c>
      <c r="AN33">
        <f t="shared" si="19"/>
        <v>14599.55</v>
      </c>
      <c r="AO33">
        <f t="shared" si="3"/>
        <v>0</v>
      </c>
      <c r="AP33" s="1" t="str">
        <f t="shared" si="4"/>
        <v/>
      </c>
      <c r="AR33" s="13">
        <v>2019</v>
      </c>
      <c r="AS33" s="32">
        <f>SUMIFS($E$2:$E$277,$AI$2:$AI$277,"International",$D$2:$D$277,$AR33)</f>
        <v>1091</v>
      </c>
      <c r="AT33" s="32">
        <f t="shared" si="42"/>
        <v>17977707.050803516</v>
      </c>
      <c r="AU33" s="32">
        <f t="shared" si="42"/>
        <v>2805.5260830146599</v>
      </c>
      <c r="AV33" s="32">
        <f t="shared" si="42"/>
        <v>1804730.9624845106</v>
      </c>
      <c r="AW33" s="32">
        <f t="shared" si="42"/>
        <v>124.77963079133266</v>
      </c>
      <c r="AX33" s="32">
        <f t="shared" si="42"/>
        <v>428217.5</v>
      </c>
      <c r="AY33" s="32">
        <f t="shared" si="42"/>
        <v>216018</v>
      </c>
      <c r="AZ33" s="32">
        <f t="shared" si="42"/>
        <v>563683.33333333302</v>
      </c>
      <c r="BA33" s="32">
        <f t="shared" si="42"/>
        <v>2930.3057138059935</v>
      </c>
      <c r="BB33" s="32">
        <f t="shared" si="42"/>
        <v>3012649.795817845</v>
      </c>
      <c r="BC33" s="32">
        <f t="shared" si="42"/>
        <v>0</v>
      </c>
      <c r="BD33" s="32">
        <f t="shared" ref="BD33:BD34" si="51">AT33/$AS33</f>
        <v>16478.191613935396</v>
      </c>
      <c r="BE33" s="32">
        <f t="shared" si="43"/>
        <v>2.5715179496009717</v>
      </c>
      <c r="BF33" s="32">
        <f t="shared" si="44"/>
        <v>1654.1988657053259</v>
      </c>
      <c r="BG33" s="32">
        <f t="shared" si="45"/>
        <v>0.11437179724228475</v>
      </c>
      <c r="BH33" s="32">
        <f t="shared" si="46"/>
        <v>392.5</v>
      </c>
      <c r="BI33" s="32">
        <f t="shared" si="47"/>
        <v>198</v>
      </c>
      <c r="BJ33" s="32">
        <f t="shared" si="48"/>
        <v>516.6666666666664</v>
      </c>
      <c r="BK33" s="32">
        <f t="shared" si="49"/>
        <v>2.685889746843257</v>
      </c>
      <c r="BL33" s="32">
        <f t="shared" si="50"/>
        <v>2761.3655323719936</v>
      </c>
      <c r="BM33" s="32">
        <f t="shared" si="50"/>
        <v>0</v>
      </c>
      <c r="CP33"/>
      <c r="CQ33"/>
      <c r="CU33" s="13"/>
      <c r="DC33"/>
    </row>
    <row r="34" spans="1:107">
      <c r="A34" s="52">
        <v>32</v>
      </c>
      <c r="B34" s="52" t="s">
        <v>581</v>
      </c>
      <c r="C34" s="52" t="s">
        <v>31</v>
      </c>
      <c r="D34" s="52">
        <v>2018</v>
      </c>
      <c r="E34" s="52">
        <v>0</v>
      </c>
      <c r="F34" s="52">
        <v>47.181758500000001</v>
      </c>
      <c r="G34" s="52">
        <v>19.506093700000001</v>
      </c>
      <c r="H34" s="52">
        <v>0</v>
      </c>
      <c r="I34" s="52" t="s">
        <v>652</v>
      </c>
      <c r="J34" s="52">
        <v>49.260872399999997</v>
      </c>
      <c r="K34" s="52">
        <v>-123.1139529</v>
      </c>
      <c r="L34" s="52">
        <v>17406.414483832501</v>
      </c>
      <c r="M34" s="52">
        <v>2.6836588820517702</v>
      </c>
      <c r="N34" s="52">
        <v>1827.6735208024099</v>
      </c>
      <c r="O34" s="13">
        <f t="shared" si="6"/>
        <v>0</v>
      </c>
      <c r="P34" s="13">
        <f t="shared" si="7"/>
        <v>0</v>
      </c>
      <c r="Q34" s="13">
        <f t="shared" si="8"/>
        <v>0</v>
      </c>
      <c r="R34" s="13" cm="1">
        <f t="array" ref="R34">($AJ34*VLOOKUP($D34,$AU$11:$BE$13,COLUMN($AW:$AW)-COLUMN($AT:$AT),FALSE)/2+$AK34*VLOOKUP($D34,$AU$11:$BE$13,COLUMN($AW:$AW)-COLUMN($AT:$AT),FALSE))*3</f>
        <v>0</v>
      </c>
      <c r="S34" s="13" cm="1">
        <f t="array" ref="S34">($AJ34*VLOOKUP($D34,$AU$11:$BE$13,COLUMN($AY:$AY)-COLUMN($AT:$AT),FALSE)/2+$AK34*VLOOKUP($D34,$AU$11:$BE$13,COLUMN($AX:$AX)-COLUMN($AT:$AT),FALSE))*3</f>
        <v>0</v>
      </c>
      <c r="T34" s="13" cm="1">
        <f t="array" ref="T34">$E34*VLOOKUP($D34,$AU$11:$BE$13,COLUMN($BC:$BC)-COLUMN($AT:$AT),FALSE)*3</f>
        <v>0</v>
      </c>
      <c r="U34" s="13" cm="1">
        <f t="array" ref="U34">$AJ34*VLOOKUP($D34,$AU$11:$BE$13,COLUMN($BD:$BD)-COLUMN($AT:$AT),FALSE)+$AK34*VLOOKUP($D34,$AU$11:$BE$13,COLUMN($BE:$BE)-COLUMN($AT:$AT),FALSE)</f>
        <v>0</v>
      </c>
      <c r="V34" s="13">
        <f t="shared" si="0"/>
        <v>0</v>
      </c>
      <c r="W34" s="13">
        <f t="shared" si="1"/>
        <v>0</v>
      </c>
      <c r="X34" s="13" cm="1">
        <f t="array" ref="X34">$AJ34*VLOOKUP($D34,$AU$11:$BG$13,COLUMN($BF:$BF)-COLUMN($AT:$AT),FALSE)+$AK34*VLOOKUP($D34,$AU$11:$BG$13,COLUMN($BG:$BG)-COLUMN($AT:$AT),FALSE)</f>
        <v>0</v>
      </c>
      <c r="Y34" s="13" t="str">
        <f t="shared" si="9"/>
        <v/>
      </c>
      <c r="Z34" s="13" t="str">
        <f t="shared" si="10"/>
        <v/>
      </c>
      <c r="AA34" s="13" t="str">
        <f t="shared" si="11"/>
        <v/>
      </c>
      <c r="AB34" s="13" t="str">
        <f t="shared" si="12"/>
        <v/>
      </c>
      <c r="AC34" s="13" t="str">
        <f t="shared" si="13"/>
        <v/>
      </c>
      <c r="AD34" s="13" t="str">
        <f t="shared" si="14"/>
        <v/>
      </c>
      <c r="AE34" s="13" t="str">
        <f t="shared" si="15"/>
        <v/>
      </c>
      <c r="AF34" s="13" t="str">
        <f t="shared" si="16"/>
        <v/>
      </c>
      <c r="AG34" s="13" t="str">
        <f t="shared" si="17"/>
        <v/>
      </c>
      <c r="AI34" s="13" t="str" cm="1">
        <f t="array" ref="AI34">IF(ISNUMBER(SEARCH(B34,VLOOKUP(D34,$AU$11:$AV$13,COLUMN(AV:AV)-COLUMN(AT:AT),FALSE))),"Domestic","International")</f>
        <v>International</v>
      </c>
      <c r="AJ34" s="13" cm="1">
        <f t="array" ref="AJ34">VLOOKUP($D34,$AR$5:$BD$7,COLUMN($BC:$BC)-COLUMN($AQ:$AQ),FALSE)*$E34</f>
        <v>0</v>
      </c>
      <c r="AK34" s="13" cm="1">
        <f t="array" ref="AK34">VLOOKUP($D34,$AR$5:$BD$7,COLUMN($BD:$BD)-COLUMN($AQ:$AQ),FALSE)*$E34</f>
        <v>0</v>
      </c>
      <c r="AL34">
        <f>'GDP per Capita'!R34</f>
        <v>15459.9</v>
      </c>
      <c r="AM34">
        <f t="shared" si="18"/>
        <v>15459.9</v>
      </c>
      <c r="AN34">
        <f t="shared" si="19"/>
        <v>15459.9</v>
      </c>
      <c r="AO34">
        <f t="shared" si="3"/>
        <v>0</v>
      </c>
      <c r="AP34" s="1" t="str">
        <f t="shared" si="4"/>
        <v/>
      </c>
      <c r="AR34" s="13">
        <v>2020</v>
      </c>
      <c r="AS34" s="32">
        <f>SUMIFS($E$2:$E$277,$AI$2:$AI$277,"International",$D$2:$D$277,$AR34)</f>
        <v>4967</v>
      </c>
      <c r="AT34" s="32">
        <f t="shared" si="42"/>
        <v>94681316.604670659</v>
      </c>
      <c r="AU34" s="32">
        <f t="shared" si="42"/>
        <v>14855.259232059499</v>
      </c>
      <c r="AV34" s="32">
        <f t="shared" si="42"/>
        <v>9072046.2890506163</v>
      </c>
      <c r="AW34" s="32">
        <f t="shared" si="42"/>
        <v>1995.1878623890159</v>
      </c>
      <c r="AX34" s="32">
        <f t="shared" si="42"/>
        <v>1305510.2748666981</v>
      </c>
      <c r="AY34" s="32">
        <f t="shared" si="42"/>
        <v>1266585</v>
      </c>
      <c r="AZ34" s="32">
        <f t="shared" si="42"/>
        <v>2474008.1519109821</v>
      </c>
      <c r="BA34" s="32">
        <f t="shared" si="42"/>
        <v>16850.447094448515</v>
      </c>
      <c r="BB34" s="32">
        <f t="shared" si="42"/>
        <v>14118149.7158283</v>
      </c>
      <c r="BC34" s="32">
        <f t="shared" si="42"/>
        <v>367779.07595549105</v>
      </c>
      <c r="BD34" s="32">
        <f t="shared" si="51"/>
        <v>19062.073002752299</v>
      </c>
      <c r="BE34" s="32">
        <f t="shared" si="43"/>
        <v>2.990791067457117</v>
      </c>
      <c r="BF34" s="32">
        <f t="shared" si="44"/>
        <v>1826.4639196800113</v>
      </c>
      <c r="BG34" s="32">
        <f t="shared" si="45"/>
        <v>0.40168871801671346</v>
      </c>
      <c r="BH34" s="32">
        <f t="shared" si="46"/>
        <v>262.83677770620056</v>
      </c>
      <c r="BI34" s="32">
        <f t="shared" si="47"/>
        <v>255</v>
      </c>
      <c r="BJ34" s="32">
        <f t="shared" si="48"/>
        <v>498.08901790033866</v>
      </c>
      <c r="BK34" s="32">
        <f t="shared" si="49"/>
        <v>3.3924797854738302</v>
      </c>
      <c r="BL34" s="32">
        <f t="shared" si="50"/>
        <v>2842.3897152865511</v>
      </c>
      <c r="BM34" s="32">
        <f t="shared" si="50"/>
        <v>74.04450895016933</v>
      </c>
      <c r="CP34"/>
      <c r="CQ34"/>
      <c r="CU34" s="13"/>
      <c r="DC34"/>
    </row>
    <row r="35" spans="1:107">
      <c r="A35" s="52">
        <v>33</v>
      </c>
      <c r="B35" s="52" t="s">
        <v>634</v>
      </c>
      <c r="C35" s="52" t="s">
        <v>30</v>
      </c>
      <c r="D35" s="52">
        <v>2018</v>
      </c>
      <c r="E35" s="52">
        <v>0</v>
      </c>
      <c r="F35" s="52">
        <v>-2.4833826000000001</v>
      </c>
      <c r="G35" s="52">
        <v>117.89028529999899</v>
      </c>
      <c r="H35" s="52">
        <v>0</v>
      </c>
      <c r="I35" s="52" t="s">
        <v>652</v>
      </c>
      <c r="J35" s="52">
        <v>49.260872399999997</v>
      </c>
      <c r="K35" s="52">
        <v>-123.1139529</v>
      </c>
      <c r="L35" s="52">
        <v>24556.136800644799</v>
      </c>
      <c r="M35" s="52">
        <v>3.8482350557831801</v>
      </c>
      <c r="N35" s="52">
        <v>2246.8865172589999</v>
      </c>
      <c r="O35" s="13">
        <f t="shared" si="6"/>
        <v>0</v>
      </c>
      <c r="P35" s="13">
        <f t="shared" si="7"/>
        <v>0</v>
      </c>
      <c r="Q35" s="13">
        <f t="shared" si="8"/>
        <v>0</v>
      </c>
      <c r="R35" s="13" cm="1">
        <f t="array" ref="R35">($AJ35*VLOOKUP($D35,$AU$11:$BE$13,COLUMN($AW:$AW)-COLUMN($AT:$AT),FALSE)/2+$AK35*VLOOKUP($D35,$AU$11:$BE$13,COLUMN($AW:$AW)-COLUMN($AT:$AT),FALSE))*3</f>
        <v>0</v>
      </c>
      <c r="S35" s="13" cm="1">
        <f t="array" ref="S35">($AJ35*VLOOKUP($D35,$AU$11:$BE$13,COLUMN($AY:$AY)-COLUMN($AT:$AT),FALSE)/2+$AK35*VLOOKUP($D35,$AU$11:$BE$13,COLUMN($AX:$AX)-COLUMN($AT:$AT),FALSE))*3</f>
        <v>0</v>
      </c>
      <c r="T35" s="13" cm="1">
        <f t="array" ref="T35">$E35*VLOOKUP($D35,$AU$11:$BE$13,COLUMN($BC:$BC)-COLUMN($AT:$AT),FALSE)*3</f>
        <v>0</v>
      </c>
      <c r="U35" s="13" cm="1">
        <f t="array" ref="U35">$AJ35*VLOOKUP($D35,$AU$11:$BE$13,COLUMN($BD:$BD)-COLUMN($AT:$AT),FALSE)+$AK35*VLOOKUP($D35,$AU$11:$BE$13,COLUMN($BE:$BE)-COLUMN($AT:$AT),FALSE)</f>
        <v>0</v>
      </c>
      <c r="V35" s="13">
        <f t="shared" si="0"/>
        <v>0</v>
      </c>
      <c r="W35" s="13">
        <f t="shared" si="1"/>
        <v>0</v>
      </c>
      <c r="X35" s="13" cm="1">
        <f t="array" ref="X35">$AJ35*VLOOKUP($D35,$AU$11:$BG$13,COLUMN($BF:$BF)-COLUMN($AT:$AT),FALSE)+$AK35*VLOOKUP($D35,$AU$11:$BG$13,COLUMN($BG:$BG)-COLUMN($AT:$AT),FALSE)</f>
        <v>0</v>
      </c>
      <c r="Y35" s="13" t="str">
        <f t="shared" si="9"/>
        <v/>
      </c>
      <c r="Z35" s="13" t="str">
        <f t="shared" si="10"/>
        <v/>
      </c>
      <c r="AA35" s="13" t="str">
        <f t="shared" si="11"/>
        <v/>
      </c>
      <c r="AB35" s="13" t="str">
        <f t="shared" si="12"/>
        <v/>
      </c>
      <c r="AC35" s="13" t="str">
        <f t="shared" si="13"/>
        <v/>
      </c>
      <c r="AD35" s="13" t="str">
        <f t="shared" si="14"/>
        <v/>
      </c>
      <c r="AE35" s="13" t="str">
        <f t="shared" si="15"/>
        <v/>
      </c>
      <c r="AF35" s="13" t="str">
        <f t="shared" si="16"/>
        <v/>
      </c>
      <c r="AG35" s="13" t="str">
        <f t="shared" si="17"/>
        <v/>
      </c>
      <c r="AI35" s="13" t="str" cm="1">
        <f t="array" ref="AI35">IF(ISNUMBER(SEARCH(B35,VLOOKUP(D35,$AU$11:$AV$13,COLUMN(AV:AV)-COLUMN(AT:AT),FALSE))),"Domestic","International")</f>
        <v>International</v>
      </c>
      <c r="AJ35" s="13" cm="1">
        <f t="array" ref="AJ35">VLOOKUP($D35,$AR$5:$BD$7,COLUMN($BC:$BC)-COLUMN($AQ:$AQ),FALSE)*$E35</f>
        <v>0</v>
      </c>
      <c r="AK35" s="13" cm="1">
        <f t="array" ref="AK35">VLOOKUP($D35,$AR$5:$BD$7,COLUMN($BD:$BD)-COLUMN($AQ:$AQ),FALSE)*$E35</f>
        <v>0</v>
      </c>
      <c r="AL35">
        <f>'GDP per Capita'!R35</f>
        <v>4391.45</v>
      </c>
      <c r="AM35">
        <f t="shared" si="18"/>
        <v>4391.45</v>
      </c>
      <c r="AN35">
        <f t="shared" si="19"/>
        <v>4391.45</v>
      </c>
      <c r="AO35">
        <f t="shared" si="3"/>
        <v>0</v>
      </c>
      <c r="AP35" s="1" t="str">
        <f t="shared" si="4"/>
        <v/>
      </c>
      <c r="AR35" s="24" t="s">
        <v>822</v>
      </c>
      <c r="AS35" s="32">
        <f>AVERAGE(AS32:AS33)</f>
        <v>1378</v>
      </c>
      <c r="AT35" s="32">
        <f t="shared" ref="AT35:BB35" si="52">AVERAGE(AT32:AT33)</f>
        <v>16898100.756438125</v>
      </c>
      <c r="AU35" s="32">
        <f t="shared" si="52"/>
        <v>2675.5788377647814</v>
      </c>
      <c r="AV35" s="32">
        <f t="shared" si="52"/>
        <v>1738477.7861151674</v>
      </c>
      <c r="AW35" s="32">
        <f t="shared" si="52"/>
        <v>132.14506544284654</v>
      </c>
      <c r="AX35" s="32">
        <f t="shared" si="52"/>
        <v>1024859.6875</v>
      </c>
      <c r="AY35" s="32">
        <f t="shared" si="52"/>
        <v>497619</v>
      </c>
      <c r="AZ35" s="32">
        <f t="shared" si="52"/>
        <v>718904.16666666651</v>
      </c>
      <c r="BA35" s="32">
        <f t="shared" si="52"/>
        <v>2807.7239032076277</v>
      </c>
      <c r="BB35" s="32">
        <f t="shared" si="52"/>
        <v>3979860.6402818356</v>
      </c>
      <c r="BC35" s="32"/>
      <c r="BD35" s="32">
        <f>SUM(AT32:AT33)/SUM($AS32:$AS33)</f>
        <v>12262.772682465984</v>
      </c>
      <c r="BE35" s="32">
        <f t="shared" ref="BE35" si="53">SUM(AU32:AU33)/SUM($AS32:$AS33)</f>
        <v>1.9416392146333683</v>
      </c>
      <c r="BF35" s="32">
        <f t="shared" ref="BF35" si="54">SUM(AV32:AV33)/SUM($AS32:$AS33)</f>
        <v>1261.5949100980895</v>
      </c>
      <c r="BG35" s="32">
        <f t="shared" ref="BG35" si="55">SUM(AW32:AW33)/SUM($AS32:$AS33)</f>
        <v>9.5896273906274712E-2</v>
      </c>
      <c r="BH35" s="32">
        <f t="shared" ref="BH35" si="56">SUM(AX32:AX33)/SUM($AS32:$AS33)</f>
        <v>743.72981676342522</v>
      </c>
      <c r="BI35" s="32">
        <f t="shared" ref="BI35" si="57">SUM(AY32:AY33)/SUM($AS32:$AS33)</f>
        <v>361.1168359941945</v>
      </c>
      <c r="BJ35" s="32">
        <f t="shared" ref="BJ35" si="58">SUM(AZ32:AZ33)/SUM($AS32:$AS33)</f>
        <v>521.701136913401</v>
      </c>
      <c r="BK35" s="32">
        <f t="shared" ref="BK35" si="59">SUM(BA32:BA33)/SUM($AS32:$AS33)</f>
        <v>2.0375354885396426</v>
      </c>
      <c r="BL35" s="32">
        <f t="shared" ref="BL35:BM35" si="60">SUM(BB32:BB33)/SUM($AS32:$AS33)</f>
        <v>2888.1426997691115</v>
      </c>
      <c r="BM35" s="32">
        <f t="shared" si="60"/>
        <v>0</v>
      </c>
      <c r="CP35"/>
      <c r="CQ35"/>
      <c r="CU35" s="13"/>
      <c r="DC35"/>
    </row>
    <row r="36" spans="1:107">
      <c r="A36" s="52">
        <v>34</v>
      </c>
      <c r="B36" s="52" t="s">
        <v>583</v>
      </c>
      <c r="C36" s="52" t="s">
        <v>31</v>
      </c>
      <c r="D36" s="52">
        <v>2018</v>
      </c>
      <c r="E36" s="52">
        <v>0</v>
      </c>
      <c r="F36" s="52">
        <v>52.865195999999997</v>
      </c>
      <c r="G36" s="52">
        <v>-7.9794599000000002</v>
      </c>
      <c r="H36" s="52">
        <v>0</v>
      </c>
      <c r="I36" s="52" t="s">
        <v>652</v>
      </c>
      <c r="J36" s="52">
        <v>49.260872399999997</v>
      </c>
      <c r="K36" s="52">
        <v>-123.1139529</v>
      </c>
      <c r="L36" s="52">
        <v>14256.6209177155</v>
      </c>
      <c r="M36" s="52">
        <v>2.1991932791354301</v>
      </c>
      <c r="N36" s="52">
        <v>1496.94519636012</v>
      </c>
      <c r="O36" s="13">
        <f t="shared" si="6"/>
        <v>0</v>
      </c>
      <c r="P36" s="13">
        <f t="shared" si="7"/>
        <v>0</v>
      </c>
      <c r="Q36" s="13">
        <f t="shared" si="8"/>
        <v>0</v>
      </c>
      <c r="R36" s="13" cm="1">
        <f t="array" ref="R36">($AJ36*VLOOKUP($D36,$AU$11:$BE$13,COLUMN($AW:$AW)-COLUMN($AT:$AT),FALSE)/2+$AK36*VLOOKUP($D36,$AU$11:$BE$13,COLUMN($AW:$AW)-COLUMN($AT:$AT),FALSE))*3</f>
        <v>0</v>
      </c>
      <c r="S36" s="13" cm="1">
        <f t="array" ref="S36">($AJ36*VLOOKUP($D36,$AU$11:$BE$13,COLUMN($AY:$AY)-COLUMN($AT:$AT),FALSE)/2+$AK36*VLOOKUP($D36,$AU$11:$BE$13,COLUMN($AX:$AX)-COLUMN($AT:$AT),FALSE))*3</f>
        <v>0</v>
      </c>
      <c r="T36" s="13" cm="1">
        <f t="array" ref="T36">$E36*VLOOKUP($D36,$AU$11:$BE$13,COLUMN($BC:$BC)-COLUMN($AT:$AT),FALSE)*3</f>
        <v>0</v>
      </c>
      <c r="U36" s="13" cm="1">
        <f t="array" ref="U36">$AJ36*VLOOKUP($D36,$AU$11:$BE$13,COLUMN($BD:$BD)-COLUMN($AT:$AT),FALSE)+$AK36*VLOOKUP($D36,$AU$11:$BE$13,COLUMN($BE:$BE)-COLUMN($AT:$AT),FALSE)</f>
        <v>0</v>
      </c>
      <c r="V36" s="13">
        <f t="shared" si="0"/>
        <v>0</v>
      </c>
      <c r="W36" s="13">
        <f t="shared" si="1"/>
        <v>0</v>
      </c>
      <c r="X36" s="13" cm="1">
        <f t="array" ref="X36">$AJ36*VLOOKUP($D36,$AU$11:$BG$13,COLUMN($BF:$BF)-COLUMN($AT:$AT),FALSE)+$AK36*VLOOKUP($D36,$AU$11:$BG$13,COLUMN($BG:$BG)-COLUMN($AT:$AT),FALSE)</f>
        <v>0</v>
      </c>
      <c r="Y36" s="13" t="str">
        <f t="shared" si="9"/>
        <v/>
      </c>
      <c r="Z36" s="13" t="str">
        <f t="shared" si="10"/>
        <v/>
      </c>
      <c r="AA36" s="13" t="str">
        <f t="shared" si="11"/>
        <v/>
      </c>
      <c r="AB36" s="13" t="str">
        <f t="shared" si="12"/>
        <v/>
      </c>
      <c r="AC36" s="13" t="str">
        <f t="shared" si="13"/>
        <v/>
      </c>
      <c r="AD36" s="13" t="str">
        <f t="shared" si="14"/>
        <v/>
      </c>
      <c r="AE36" s="13" t="str">
        <f t="shared" si="15"/>
        <v/>
      </c>
      <c r="AF36" s="13" t="str">
        <f t="shared" si="16"/>
        <v/>
      </c>
      <c r="AG36" s="13" t="str">
        <f t="shared" si="17"/>
        <v/>
      </c>
      <c r="AI36" s="13" t="str" cm="1">
        <f t="array" ref="AI36">IF(ISNUMBER(SEARCH(B36,VLOOKUP(D36,$AU$11:$AV$13,COLUMN(AV:AV)-COLUMN(AT:AT),FALSE))),"Domestic","International")</f>
        <v>International</v>
      </c>
      <c r="AJ36" s="13" cm="1">
        <f t="array" ref="AJ36">VLOOKUP($D36,$AR$5:$BD$7,COLUMN($BC:$BC)-COLUMN($AQ:$AQ),FALSE)*$E36</f>
        <v>0</v>
      </c>
      <c r="AK36" s="13" cm="1">
        <f t="array" ref="AK36">VLOOKUP($D36,$AR$5:$BD$7,COLUMN($BD:$BD)-COLUMN($AQ:$AQ),FALSE)*$E36</f>
        <v>0</v>
      </c>
      <c r="AL36">
        <f>'GDP per Capita'!R36</f>
        <v>77742.080000000002</v>
      </c>
      <c r="AM36">
        <f t="shared" si="18"/>
        <v>77742.080000000002</v>
      </c>
      <c r="AN36">
        <f t="shared" si="19"/>
        <v>77742.080000000002</v>
      </c>
      <c r="AO36">
        <f t="shared" si="3"/>
        <v>0</v>
      </c>
      <c r="AP36" s="1" t="str">
        <f t="shared" si="4"/>
        <v/>
      </c>
      <c r="AR36" s="24" t="s">
        <v>818</v>
      </c>
      <c r="AS36" s="32">
        <f>(AS33-AS32)/AS32</f>
        <v>-0.34474474474474476</v>
      </c>
      <c r="AT36" s="32">
        <f t="shared" ref="AT36:BB36" si="61">(AT33-AT32)/AT32</f>
        <v>0.13649924737830288</v>
      </c>
      <c r="AU36" s="32">
        <f t="shared" si="61"/>
        <v>0.10209430589404347</v>
      </c>
      <c r="AV36" s="32">
        <f t="shared" si="61"/>
        <v>7.9239566243931275E-2</v>
      </c>
      <c r="AW36" s="32">
        <f t="shared" si="61"/>
        <v>-0.1055896817305095</v>
      </c>
      <c r="AX36" s="32">
        <f t="shared" si="61"/>
        <v>-0.73591304049525075</v>
      </c>
      <c r="AY36" s="32">
        <f t="shared" si="61"/>
        <v>-0.7227766227766228</v>
      </c>
      <c r="AZ36" s="32">
        <f t="shared" si="61"/>
        <v>-0.35514562181228881</v>
      </c>
      <c r="BA36" s="32">
        <f t="shared" si="61"/>
        <v>9.1303779368523699E-2</v>
      </c>
      <c r="BB36" s="32">
        <f t="shared" si="61"/>
        <v>-0.39102359747432852</v>
      </c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CP36"/>
      <c r="CQ36"/>
      <c r="CU36" s="13"/>
      <c r="DC36"/>
    </row>
    <row r="37" spans="1:107">
      <c r="A37" s="52">
        <v>35</v>
      </c>
      <c r="B37" s="52" t="s">
        <v>518</v>
      </c>
      <c r="C37" s="52" t="s">
        <v>32</v>
      </c>
      <c r="D37" s="52">
        <v>2018</v>
      </c>
      <c r="E37" s="52">
        <v>31</v>
      </c>
      <c r="F37" s="52">
        <v>31.531311299999999</v>
      </c>
      <c r="G37" s="52">
        <v>34.866765399999998</v>
      </c>
      <c r="H37" s="52">
        <v>0</v>
      </c>
      <c r="I37" s="52" t="s">
        <v>652</v>
      </c>
      <c r="J37" s="52">
        <v>49.260872399999997</v>
      </c>
      <c r="K37" s="52">
        <v>-123.1139529</v>
      </c>
      <c r="L37" s="52">
        <v>21540.676209950099</v>
      </c>
      <c r="M37" s="52">
        <v>3.3460793860057199</v>
      </c>
      <c r="N37" s="52">
        <v>1970.97187321043</v>
      </c>
      <c r="O37" s="13">
        <f t="shared" si="6"/>
        <v>667760.96250845306</v>
      </c>
      <c r="P37" s="13">
        <f t="shared" si="7"/>
        <v>103.72846096617731</v>
      </c>
      <c r="Q37" s="13">
        <f t="shared" si="8"/>
        <v>61100.128069523329</v>
      </c>
      <c r="R37" s="13" cm="1">
        <f t="array" ref="R37">($AJ37*VLOOKUP($D37,$AU$11:$BE$13,COLUMN($AW:$AW)-COLUMN($AT:$AT),FALSE)/2+$AK37*VLOOKUP($D37,$AU$11:$BE$13,COLUMN($AW:$AW)-COLUMN($AT:$AT),FALSE))*3</f>
        <v>2.5974927945496531</v>
      </c>
      <c r="S37" s="13" cm="1">
        <f t="array" ref="S37">($AJ37*VLOOKUP($D37,$AU$11:$BE$13,COLUMN($AY:$AY)-COLUMN($AT:$AT),FALSE)/2+$AK37*VLOOKUP($D37,$AU$11:$BE$13,COLUMN($AX:$AX)-COLUMN($AT:$AT),FALSE))*3</f>
        <v>30190.125</v>
      </c>
      <c r="T37" s="13" cm="1">
        <f t="array" ref="T37">$E37*VLOOKUP($D37,$AU$11:$BE$13,COLUMN($BC:$BC)-COLUMN($AT:$AT),FALSE)*3</f>
        <v>14508</v>
      </c>
      <c r="U37" s="13" cm="1">
        <f t="array" ref="U37">$AJ37*VLOOKUP($D37,$AU$11:$BE$13,COLUMN($BD:$BD)-COLUMN($AT:$AT),FALSE)+$AK37*VLOOKUP($D37,$AU$11:$BE$13,COLUMN($BE:$BE)-COLUMN($AT:$AT),FALSE)</f>
        <v>16275</v>
      </c>
      <c r="V37" s="13">
        <f t="shared" si="0"/>
        <v>106.32595376072696</v>
      </c>
      <c r="W37" s="13">
        <f t="shared" si="1"/>
        <v>122073.25306952333</v>
      </c>
      <c r="X37" s="13" cm="1">
        <f t="array" ref="X37">$AJ37*VLOOKUP($D37,$AU$11:$BG$13,COLUMN($BF:$BF)-COLUMN($AT:$AT),FALSE)+$AK37*VLOOKUP($D37,$AU$11:$BG$13,COLUMN($BG:$BG)-COLUMN($AT:$AT),FALSE)</f>
        <v>0</v>
      </c>
      <c r="Y37" s="13">
        <f t="shared" si="9"/>
        <v>21540.676209950099</v>
      </c>
      <c r="Z37" s="13">
        <f t="shared" si="10"/>
        <v>3.3460793860057199</v>
      </c>
      <c r="AA37" s="13">
        <f t="shared" si="11"/>
        <v>1970.97187321043</v>
      </c>
      <c r="AB37" s="13">
        <f t="shared" si="12"/>
        <v>8.3790090146763002E-2</v>
      </c>
      <c r="AC37" s="13">
        <f t="shared" si="13"/>
        <v>973.875</v>
      </c>
      <c r="AD37" s="13">
        <f t="shared" si="14"/>
        <v>468</v>
      </c>
      <c r="AE37" s="13">
        <f t="shared" si="15"/>
        <v>525</v>
      </c>
      <c r="AF37" s="13">
        <f t="shared" si="16"/>
        <v>3.4298694761524824</v>
      </c>
      <c r="AG37" s="13">
        <f t="shared" si="17"/>
        <v>3937.8468732104297</v>
      </c>
      <c r="AI37" s="13" t="str" cm="1">
        <f t="array" ref="AI37">IF(ISNUMBER(SEARCH(B37,VLOOKUP(D37,$AU$11:$AV$13,COLUMN(AV:AV)-COLUMN(AT:AT),FALSE))),"Domestic","International")</f>
        <v>International</v>
      </c>
      <c r="AJ37" s="13" cm="1">
        <f t="array" ref="AJ37">VLOOKUP($D37,$AR$5:$BD$7,COLUMN($BC:$BC)-COLUMN($AQ:$AQ),FALSE)*$E37</f>
        <v>7.75</v>
      </c>
      <c r="AK37" s="13" cm="1">
        <f t="array" ref="AK37">VLOOKUP($D37,$AR$5:$BD$7,COLUMN($BD:$BD)-COLUMN($AQ:$AQ),FALSE)*$E37</f>
        <v>23.25</v>
      </c>
      <c r="AL37">
        <f>'GDP per Capita'!R37</f>
        <v>41377.49</v>
      </c>
      <c r="AM37">
        <f t="shared" si="18"/>
        <v>41377.49</v>
      </c>
      <c r="AN37">
        <f t="shared" si="19"/>
        <v>41377.49</v>
      </c>
      <c r="AO37">
        <f t="shared" si="3"/>
        <v>1282702.19</v>
      </c>
      <c r="AP37" s="1">
        <f t="shared" si="4"/>
        <v>9.5168819404232358E-2</v>
      </c>
      <c r="AR37" s="24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CP37"/>
      <c r="CQ37"/>
      <c r="CU37" s="13"/>
      <c r="DC37"/>
    </row>
    <row r="38" spans="1:107">
      <c r="A38" s="52">
        <v>36</v>
      </c>
      <c r="B38" s="52" t="s">
        <v>569</v>
      </c>
      <c r="C38" s="52" t="s">
        <v>30</v>
      </c>
      <c r="D38" s="52">
        <v>2018</v>
      </c>
      <c r="E38" s="52">
        <v>16</v>
      </c>
      <c r="F38" s="52">
        <v>22.351114800000001</v>
      </c>
      <c r="G38" s="52">
        <v>78.667742799999999</v>
      </c>
      <c r="H38" s="52">
        <v>0</v>
      </c>
      <c r="I38" s="52" t="s">
        <v>652</v>
      </c>
      <c r="J38" s="52">
        <v>49.260872399999997</v>
      </c>
      <c r="K38" s="52">
        <v>-123.1139529</v>
      </c>
      <c r="L38" s="52">
        <v>23529.898423162002</v>
      </c>
      <c r="M38" s="52">
        <v>3.6755398398468002</v>
      </c>
      <c r="N38" s="52">
        <v>2152.9857057193299</v>
      </c>
      <c r="O38" s="13">
        <f t="shared" si="6"/>
        <v>376478.37477059203</v>
      </c>
      <c r="P38" s="13">
        <f t="shared" si="7"/>
        <v>58.808637437548803</v>
      </c>
      <c r="Q38" s="13">
        <f t="shared" si="8"/>
        <v>34447.771291509278</v>
      </c>
      <c r="R38" s="13" cm="1">
        <f t="array" ref="R38">($AJ38*VLOOKUP($D38,$AU$11:$BE$13,COLUMN($AW:$AW)-COLUMN($AT:$AT),FALSE)/2+$AK38*VLOOKUP($D38,$AU$11:$BE$13,COLUMN($AW:$AW)-COLUMN($AT:$AT),FALSE))*3</f>
        <v>1.340641442348208</v>
      </c>
      <c r="S38" s="13" cm="1">
        <f t="array" ref="S38">($AJ38*VLOOKUP($D38,$AU$11:$BE$13,COLUMN($AY:$AY)-COLUMN($AT:$AT),FALSE)/2+$AK38*VLOOKUP($D38,$AU$11:$BE$13,COLUMN($AX:$AX)-COLUMN($AT:$AT),FALSE))*3</f>
        <v>15582</v>
      </c>
      <c r="T38" s="13" cm="1">
        <f t="array" ref="T38">$E38*VLOOKUP($D38,$AU$11:$BE$13,COLUMN($BC:$BC)-COLUMN($AT:$AT),FALSE)*3</f>
        <v>7488</v>
      </c>
      <c r="U38" s="13" cm="1">
        <f t="array" ref="U38">$AJ38*VLOOKUP($D38,$AU$11:$BE$13,COLUMN($BD:$BD)-COLUMN($AT:$AT),FALSE)+$AK38*VLOOKUP($D38,$AU$11:$BE$13,COLUMN($BE:$BE)-COLUMN($AT:$AT),FALSE)</f>
        <v>8400</v>
      </c>
      <c r="V38" s="13">
        <f t="shared" si="0"/>
        <v>60.149278879897011</v>
      </c>
      <c r="W38" s="13">
        <f t="shared" si="1"/>
        <v>65917.771291509271</v>
      </c>
      <c r="X38" s="13" cm="1">
        <f t="array" ref="X38">$AJ38*VLOOKUP($D38,$AU$11:$BG$13,COLUMN($BF:$BF)-COLUMN($AT:$AT),FALSE)+$AK38*VLOOKUP($D38,$AU$11:$BG$13,COLUMN($BG:$BG)-COLUMN($AT:$AT),FALSE)</f>
        <v>0</v>
      </c>
      <c r="Y38" s="13">
        <f t="shared" si="9"/>
        <v>23529.898423162002</v>
      </c>
      <c r="Z38" s="13">
        <f t="shared" si="10"/>
        <v>3.6755398398468002</v>
      </c>
      <c r="AA38" s="13">
        <f t="shared" si="11"/>
        <v>2152.9857057193299</v>
      </c>
      <c r="AB38" s="13">
        <f t="shared" si="12"/>
        <v>8.3790090146763002E-2</v>
      </c>
      <c r="AC38" s="13">
        <f t="shared" si="13"/>
        <v>973.875</v>
      </c>
      <c r="AD38" s="13">
        <f t="shared" si="14"/>
        <v>468</v>
      </c>
      <c r="AE38" s="13">
        <f t="shared" si="15"/>
        <v>525</v>
      </c>
      <c r="AF38" s="13">
        <f t="shared" si="16"/>
        <v>3.7593299299935632</v>
      </c>
      <c r="AG38" s="13">
        <f t="shared" si="17"/>
        <v>4119.8607057193294</v>
      </c>
      <c r="AI38" s="13" t="str" cm="1">
        <f t="array" ref="AI38">IF(ISNUMBER(SEARCH(B38,VLOOKUP(D38,$AU$11:$AV$13,COLUMN(AV:AV)-COLUMN(AT:AT),FALSE))),"Domestic","International")</f>
        <v>International</v>
      </c>
      <c r="AJ38" s="13" cm="1">
        <f t="array" ref="AJ38">VLOOKUP($D38,$AR$5:$BD$7,COLUMN($BC:$BC)-COLUMN($AQ:$AQ),FALSE)*$E38</f>
        <v>4</v>
      </c>
      <c r="AK38" s="13" cm="1">
        <f t="array" ref="AK38">VLOOKUP($D38,$AR$5:$BD$7,COLUMN($BD:$BD)-COLUMN($AQ:$AQ),FALSE)*$E38</f>
        <v>12</v>
      </c>
      <c r="AL38">
        <f>'GDP per Capita'!R38</f>
        <v>2164.7399999999998</v>
      </c>
      <c r="AM38">
        <f t="shared" si="18"/>
        <v>2164.7399999999998</v>
      </c>
      <c r="AN38">
        <f t="shared" si="19"/>
        <v>2164.7399999999998</v>
      </c>
      <c r="AO38">
        <f t="shared" si="3"/>
        <v>34635.839999999997</v>
      </c>
      <c r="AP38" s="1">
        <f t="shared" si="4"/>
        <v>1.9031665261044419</v>
      </c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CP38"/>
      <c r="CQ38"/>
      <c r="CU38" s="13"/>
      <c r="DC38"/>
    </row>
    <row r="39" spans="1:107">
      <c r="A39" s="52">
        <v>37</v>
      </c>
      <c r="B39" s="52" t="s">
        <v>633</v>
      </c>
      <c r="C39" s="52" t="s">
        <v>32</v>
      </c>
      <c r="D39" s="52">
        <v>2018</v>
      </c>
      <c r="E39" s="52">
        <v>0</v>
      </c>
      <c r="F39" s="52">
        <v>33.095579299999997</v>
      </c>
      <c r="G39" s="52">
        <v>44.174977499999997</v>
      </c>
      <c r="H39" s="52">
        <v>0</v>
      </c>
      <c r="I39" s="52" t="s">
        <v>652</v>
      </c>
      <c r="J39" s="52">
        <v>49.260872399999997</v>
      </c>
      <c r="K39" s="52">
        <v>-123.1139529</v>
      </c>
      <c r="L39" s="52">
        <v>21542.8500418847</v>
      </c>
      <c r="M39" s="52">
        <v>3.3464356158895399</v>
      </c>
      <c r="N39" s="52">
        <v>1971.17077883245</v>
      </c>
      <c r="O39" s="13">
        <f t="shared" si="6"/>
        <v>0</v>
      </c>
      <c r="P39" s="13">
        <f t="shared" si="7"/>
        <v>0</v>
      </c>
      <c r="Q39" s="13">
        <f t="shared" si="8"/>
        <v>0</v>
      </c>
      <c r="R39" s="13" cm="1">
        <f t="array" ref="R39">($AJ39*VLOOKUP($D39,$AU$11:$BE$13,COLUMN($AW:$AW)-COLUMN($AT:$AT),FALSE)/2+$AK39*VLOOKUP($D39,$AU$11:$BE$13,COLUMN($AW:$AW)-COLUMN($AT:$AT),FALSE))*3</f>
        <v>0</v>
      </c>
      <c r="S39" s="13" cm="1">
        <f t="array" ref="S39">($AJ39*VLOOKUP($D39,$AU$11:$BE$13,COLUMN($AY:$AY)-COLUMN($AT:$AT),FALSE)/2+$AK39*VLOOKUP($D39,$AU$11:$BE$13,COLUMN($AX:$AX)-COLUMN($AT:$AT),FALSE))*3</f>
        <v>0</v>
      </c>
      <c r="T39" s="13" cm="1">
        <f t="array" ref="T39">$E39*VLOOKUP($D39,$AU$11:$BE$13,COLUMN($BC:$BC)-COLUMN($AT:$AT),FALSE)*3</f>
        <v>0</v>
      </c>
      <c r="U39" s="13" cm="1">
        <f t="array" ref="U39">$AJ39*VLOOKUP($D39,$AU$11:$BE$13,COLUMN($BD:$BD)-COLUMN($AT:$AT),FALSE)+$AK39*VLOOKUP($D39,$AU$11:$BE$13,COLUMN($BE:$BE)-COLUMN($AT:$AT),FALSE)</f>
        <v>0</v>
      </c>
      <c r="V39" s="13">
        <f t="shared" si="0"/>
        <v>0</v>
      </c>
      <c r="W39" s="13">
        <f t="shared" si="1"/>
        <v>0</v>
      </c>
      <c r="X39" s="13" cm="1">
        <f t="array" ref="X39">$AJ39*VLOOKUP($D39,$AU$11:$BG$13,COLUMN($BF:$BF)-COLUMN($AT:$AT),FALSE)+$AK39*VLOOKUP($D39,$AU$11:$BG$13,COLUMN($BG:$BG)-COLUMN($AT:$AT),FALSE)</f>
        <v>0</v>
      </c>
      <c r="Y39" s="13" t="str">
        <f t="shared" si="9"/>
        <v/>
      </c>
      <c r="Z39" s="13" t="str">
        <f t="shared" si="10"/>
        <v/>
      </c>
      <c r="AA39" s="13" t="str">
        <f t="shared" si="11"/>
        <v/>
      </c>
      <c r="AB39" s="13" t="str">
        <f t="shared" si="12"/>
        <v/>
      </c>
      <c r="AC39" s="13" t="str">
        <f t="shared" si="13"/>
        <v/>
      </c>
      <c r="AD39" s="13" t="str">
        <f t="shared" si="14"/>
        <v/>
      </c>
      <c r="AE39" s="13" t="str">
        <f t="shared" si="15"/>
        <v/>
      </c>
      <c r="AF39" s="13" t="str">
        <f t="shared" si="16"/>
        <v/>
      </c>
      <c r="AG39" s="13" t="str">
        <f t="shared" si="17"/>
        <v/>
      </c>
      <c r="AI39" s="13" t="str" cm="1">
        <f t="array" ref="AI39">IF(ISNUMBER(SEARCH(B39,VLOOKUP(D39,$AU$11:$AV$13,COLUMN(AV:AV)-COLUMN(AT:AT),FALSE))),"Domestic","International")</f>
        <v>International</v>
      </c>
      <c r="AJ39" s="13" cm="1">
        <f t="array" ref="AJ39">VLOOKUP($D39,$AR$5:$BD$7,COLUMN($BC:$BC)-COLUMN($AQ:$AQ),FALSE)*$E39</f>
        <v>0</v>
      </c>
      <c r="AK39" s="13" cm="1">
        <f t="array" ref="AK39">VLOOKUP($D39,$AR$5:$BD$7,COLUMN($BD:$BD)-COLUMN($AQ:$AQ),FALSE)*$E39</f>
        <v>0</v>
      </c>
      <c r="AL39">
        <f>'GDP per Capita'!R39</f>
        <v>5193.83</v>
      </c>
      <c r="AM39">
        <f t="shared" si="18"/>
        <v>5193.83</v>
      </c>
      <c r="AN39">
        <f t="shared" si="19"/>
        <v>5193.83</v>
      </c>
      <c r="AO39">
        <f t="shared" si="3"/>
        <v>0</v>
      </c>
      <c r="AP39" s="1" t="str">
        <f t="shared" si="4"/>
        <v/>
      </c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CP39"/>
      <c r="CQ39"/>
      <c r="CU39" s="13"/>
      <c r="DC39"/>
    </row>
    <row r="40" spans="1:107" ht="85">
      <c r="A40" s="52">
        <v>38</v>
      </c>
      <c r="B40" s="52" t="s">
        <v>632</v>
      </c>
      <c r="C40" s="52" t="s">
        <v>32</v>
      </c>
      <c r="D40" s="52">
        <v>2018</v>
      </c>
      <c r="E40" s="52">
        <v>1</v>
      </c>
      <c r="F40" s="52">
        <v>32.647531399999998</v>
      </c>
      <c r="G40" s="52">
        <v>54.564351600000002</v>
      </c>
      <c r="H40" s="52">
        <v>0</v>
      </c>
      <c r="I40" s="52" t="s">
        <v>652</v>
      </c>
      <c r="J40" s="52">
        <v>49.260872399999997</v>
      </c>
      <c r="K40" s="52">
        <v>-123.1139529</v>
      </c>
      <c r="L40" s="52">
        <v>21808.801295715501</v>
      </c>
      <c r="M40" s="52">
        <v>3.3900803759846498</v>
      </c>
      <c r="N40" s="52">
        <v>1995.50531855797</v>
      </c>
      <c r="O40" s="13">
        <f t="shared" si="6"/>
        <v>21808.801295715501</v>
      </c>
      <c r="P40" s="13">
        <f t="shared" si="7"/>
        <v>3.3900803759846498</v>
      </c>
      <c r="Q40" s="13">
        <f t="shared" si="8"/>
        <v>1995.50531855797</v>
      </c>
      <c r="R40" s="13" cm="1">
        <f t="array" ref="R40">($AJ40*VLOOKUP($D40,$AU$11:$BE$13,COLUMN($AW:$AW)-COLUMN($AT:$AT),FALSE)/2+$AK40*VLOOKUP($D40,$AU$11:$BE$13,COLUMN($AW:$AW)-COLUMN($AT:$AT),FALSE))*3</f>
        <v>8.3790090146763002E-2</v>
      </c>
      <c r="S40" s="13" cm="1">
        <f t="array" ref="S40">($AJ40*VLOOKUP($D40,$AU$11:$BE$13,COLUMN($AY:$AY)-COLUMN($AT:$AT),FALSE)/2+$AK40*VLOOKUP($D40,$AU$11:$BE$13,COLUMN($AX:$AX)-COLUMN($AT:$AT),FALSE))*3</f>
        <v>973.875</v>
      </c>
      <c r="T40" s="13" cm="1">
        <f t="array" ref="T40">$E40*VLOOKUP($D40,$AU$11:$BE$13,COLUMN($BC:$BC)-COLUMN($AT:$AT),FALSE)*3</f>
        <v>468</v>
      </c>
      <c r="U40" s="13" cm="1">
        <f t="array" ref="U40">$AJ40*VLOOKUP($D40,$AU$11:$BE$13,COLUMN($BD:$BD)-COLUMN($AT:$AT),FALSE)+$AK40*VLOOKUP($D40,$AU$11:$BE$13,COLUMN($BE:$BE)-COLUMN($AT:$AT),FALSE)</f>
        <v>525</v>
      </c>
      <c r="V40" s="13">
        <f t="shared" si="0"/>
        <v>3.4738704661314128</v>
      </c>
      <c r="W40" s="13">
        <f t="shared" si="1"/>
        <v>3962.38031855797</v>
      </c>
      <c r="X40" s="13" cm="1">
        <f t="array" ref="X40">$AJ40*VLOOKUP($D40,$AU$11:$BG$13,COLUMN($BF:$BF)-COLUMN($AT:$AT),FALSE)+$AK40*VLOOKUP($D40,$AU$11:$BG$13,COLUMN($BG:$BG)-COLUMN($AT:$AT),FALSE)</f>
        <v>0</v>
      </c>
      <c r="Y40" s="13">
        <f t="shared" si="9"/>
        <v>21808.801295715501</v>
      </c>
      <c r="Z40" s="13">
        <f t="shared" si="10"/>
        <v>3.3900803759846498</v>
      </c>
      <c r="AA40" s="13">
        <f t="shared" si="11"/>
        <v>1995.50531855797</v>
      </c>
      <c r="AB40" s="13">
        <f t="shared" si="12"/>
        <v>8.3790090146763002E-2</v>
      </c>
      <c r="AC40" s="13">
        <f t="shared" si="13"/>
        <v>973.875</v>
      </c>
      <c r="AD40" s="13">
        <f t="shared" si="14"/>
        <v>468</v>
      </c>
      <c r="AE40" s="13">
        <f t="shared" si="15"/>
        <v>525</v>
      </c>
      <c r="AF40" s="13">
        <f t="shared" si="16"/>
        <v>3.4738704661314128</v>
      </c>
      <c r="AG40" s="13">
        <f t="shared" si="17"/>
        <v>3962.38031855797</v>
      </c>
      <c r="AI40" s="13" t="str" cm="1">
        <f t="array" ref="AI40">IF(ISNUMBER(SEARCH(B40,VLOOKUP(D40,$AU$11:$AV$13,COLUMN(AV:AV)-COLUMN(AT:AT),FALSE))),"Domestic","International")</f>
        <v>International</v>
      </c>
      <c r="AJ40" s="13" cm="1">
        <f t="array" ref="AJ40">VLOOKUP($D40,$AR$5:$BD$7,COLUMN($BC:$BC)-COLUMN($AQ:$AQ),FALSE)*$E40</f>
        <v>0.25</v>
      </c>
      <c r="AK40" s="13" cm="1">
        <f t="array" ref="AK40">VLOOKUP($D40,$AR$5:$BD$7,COLUMN($BD:$BD)-COLUMN($AQ:$AQ),FALSE)*$E40</f>
        <v>0.75</v>
      </c>
      <c r="AL40">
        <f>'GDP per Capita'!R40</f>
        <v>5103.8999999999996</v>
      </c>
      <c r="AM40">
        <f t="shared" si="18"/>
        <v>5103.8999999999996</v>
      </c>
      <c r="AN40">
        <f t="shared" si="19"/>
        <v>5103.8999999999996</v>
      </c>
      <c r="AO40">
        <f t="shared" si="3"/>
        <v>5103.8999999999996</v>
      </c>
      <c r="AP40" s="1">
        <f t="shared" si="4"/>
        <v>0.77634364281392076</v>
      </c>
      <c r="AR40" s="31" t="s">
        <v>26</v>
      </c>
      <c r="AS40" s="23" t="s">
        <v>814</v>
      </c>
      <c r="AT40" s="14" t="s">
        <v>78</v>
      </c>
      <c r="AU40" s="53" t="s">
        <v>848</v>
      </c>
      <c r="AV40" s="14" t="s">
        <v>50</v>
      </c>
      <c r="AW40" s="53" t="s">
        <v>846</v>
      </c>
      <c r="AX40" s="14" t="s">
        <v>47</v>
      </c>
      <c r="AY40" s="14" t="s">
        <v>53</v>
      </c>
      <c r="AZ40" s="14" t="s">
        <v>595</v>
      </c>
      <c r="BA40" s="53" t="s">
        <v>843</v>
      </c>
      <c r="BB40" s="14" t="s">
        <v>52</v>
      </c>
      <c r="BC40" s="98" t="s">
        <v>1938</v>
      </c>
      <c r="BD40" s="14" t="s">
        <v>661</v>
      </c>
      <c r="BE40" s="14" t="s">
        <v>660</v>
      </c>
      <c r="BF40" s="14" t="s">
        <v>659</v>
      </c>
      <c r="BG40" s="14" t="s">
        <v>658</v>
      </c>
      <c r="BH40" s="14" t="s">
        <v>657</v>
      </c>
      <c r="BI40" s="14" t="s">
        <v>656</v>
      </c>
      <c r="BJ40" s="14" t="s">
        <v>655</v>
      </c>
      <c r="BK40" s="14" t="s">
        <v>654</v>
      </c>
      <c r="BL40" s="14" t="s">
        <v>653</v>
      </c>
      <c r="BM40" s="96" t="s">
        <v>1935</v>
      </c>
      <c r="CP40"/>
      <c r="CQ40"/>
      <c r="CU40" s="13"/>
      <c r="DC40"/>
    </row>
    <row r="41" spans="1:107">
      <c r="A41" s="52">
        <v>39</v>
      </c>
      <c r="B41" s="52" t="s">
        <v>631</v>
      </c>
      <c r="C41" s="52" t="s">
        <v>31</v>
      </c>
      <c r="D41" s="52">
        <v>2018</v>
      </c>
      <c r="E41" s="52">
        <v>0</v>
      </c>
      <c r="F41" s="52">
        <v>64.984182099999998</v>
      </c>
      <c r="G41" s="52">
        <v>-18.105901299999999</v>
      </c>
      <c r="H41" s="52">
        <v>0</v>
      </c>
      <c r="I41" s="52" t="s">
        <v>652</v>
      </c>
      <c r="J41" s="52">
        <v>49.260872399999997</v>
      </c>
      <c r="K41" s="52">
        <v>-123.1139529</v>
      </c>
      <c r="L41" s="52">
        <v>11572.6067166836</v>
      </c>
      <c r="M41" s="52">
        <v>1.80016566961519</v>
      </c>
      <c r="N41" s="52">
        <v>1215.1237052517799</v>
      </c>
      <c r="O41" s="13">
        <f t="shared" si="6"/>
        <v>0</v>
      </c>
      <c r="P41" s="13">
        <f t="shared" si="7"/>
        <v>0</v>
      </c>
      <c r="Q41" s="13">
        <f t="shared" si="8"/>
        <v>0</v>
      </c>
      <c r="R41" s="13" cm="1">
        <f t="array" ref="R41">($AJ41*VLOOKUP($D41,$AU$11:$BE$13,COLUMN($AW:$AW)-COLUMN($AT:$AT),FALSE)/2+$AK41*VLOOKUP($D41,$AU$11:$BE$13,COLUMN($AW:$AW)-COLUMN($AT:$AT),FALSE))*3</f>
        <v>0</v>
      </c>
      <c r="S41" s="13" cm="1">
        <f t="array" ref="S41">($AJ41*VLOOKUP($D41,$AU$11:$BE$13,COLUMN($AY:$AY)-COLUMN($AT:$AT),FALSE)/2+$AK41*VLOOKUP($D41,$AU$11:$BE$13,COLUMN($AX:$AX)-COLUMN($AT:$AT),FALSE))*3</f>
        <v>0</v>
      </c>
      <c r="T41" s="13" cm="1">
        <f t="array" ref="T41">$E41*VLOOKUP($D41,$AU$11:$BE$13,COLUMN($BC:$BC)-COLUMN($AT:$AT),FALSE)*3</f>
        <v>0</v>
      </c>
      <c r="U41" s="13" cm="1">
        <f t="array" ref="U41">$AJ41*VLOOKUP($D41,$AU$11:$BE$13,COLUMN($BD:$BD)-COLUMN($AT:$AT),FALSE)+$AK41*VLOOKUP($D41,$AU$11:$BE$13,COLUMN($BE:$BE)-COLUMN($AT:$AT),FALSE)</f>
        <v>0</v>
      </c>
      <c r="V41" s="13">
        <f t="shared" si="0"/>
        <v>0</v>
      </c>
      <c r="W41" s="13">
        <f t="shared" si="1"/>
        <v>0</v>
      </c>
      <c r="X41" s="13" cm="1">
        <f t="array" ref="X41">$AJ41*VLOOKUP($D41,$AU$11:$BG$13,COLUMN($BF:$BF)-COLUMN($AT:$AT),FALSE)+$AK41*VLOOKUP($D41,$AU$11:$BG$13,COLUMN($BG:$BG)-COLUMN($AT:$AT),FALSE)</f>
        <v>0</v>
      </c>
      <c r="Y41" s="13" t="str">
        <f t="shared" si="9"/>
        <v/>
      </c>
      <c r="Z41" s="13" t="str">
        <f t="shared" si="10"/>
        <v/>
      </c>
      <c r="AA41" s="13" t="str">
        <f t="shared" si="11"/>
        <v/>
      </c>
      <c r="AB41" s="13" t="str">
        <f t="shared" si="12"/>
        <v/>
      </c>
      <c r="AC41" s="13" t="str">
        <f t="shared" si="13"/>
        <v/>
      </c>
      <c r="AD41" s="13" t="str">
        <f t="shared" si="14"/>
        <v/>
      </c>
      <c r="AE41" s="13" t="str">
        <f t="shared" si="15"/>
        <v/>
      </c>
      <c r="AF41" s="13" t="str">
        <f t="shared" si="16"/>
        <v/>
      </c>
      <c r="AG41" s="13" t="str">
        <f t="shared" si="17"/>
        <v/>
      </c>
      <c r="AI41" s="13" t="str" cm="1">
        <f t="array" ref="AI41">IF(ISNUMBER(SEARCH(B41,VLOOKUP(D41,$AU$11:$AV$13,COLUMN(AV:AV)-COLUMN(AT:AT),FALSE))),"Domestic","International")</f>
        <v>International</v>
      </c>
      <c r="AJ41" s="13" cm="1">
        <f t="array" ref="AJ41">VLOOKUP($D41,$AR$5:$BD$7,COLUMN($BC:$BC)-COLUMN($AQ:$AQ),FALSE)*$E41</f>
        <v>0</v>
      </c>
      <c r="AK41" s="13" cm="1">
        <f t="array" ref="AK41">VLOOKUP($D41,$AR$5:$BD$7,COLUMN($BD:$BD)-COLUMN($AQ:$AQ),FALSE)*$E41</f>
        <v>0</v>
      </c>
      <c r="AL41">
        <f>'GDP per Capita'!R41</f>
        <v>89388.88</v>
      </c>
      <c r="AM41">
        <f t="shared" si="18"/>
        <v>89388.88</v>
      </c>
      <c r="AN41">
        <f t="shared" si="19"/>
        <v>89388.88</v>
      </c>
      <c r="AO41">
        <f t="shared" si="3"/>
        <v>0</v>
      </c>
      <c r="AP41" s="1" t="str">
        <f t="shared" si="4"/>
        <v/>
      </c>
      <c r="AR41" s="13">
        <v>2018</v>
      </c>
      <c r="AS41" s="32">
        <f>SUMIFS($E$2:$E$277,$AI$2:$AI$277,"Domestic",$D$2:$D$277,$AR41)</f>
        <v>320</v>
      </c>
      <c r="AT41" s="32">
        <f t="shared" ref="AT41:BC43" si="62">SUMIFS(O$2:O$277,$AI$2:$AI$277,"Domestic",$D$2:$D$277,$AR41)</f>
        <v>1035699.2129574112</v>
      </c>
      <c r="AU41" s="32">
        <f t="shared" si="62"/>
        <v>192.18712031142528</v>
      </c>
      <c r="AV41" s="32">
        <f t="shared" si="62"/>
        <v>198854.24888782305</v>
      </c>
      <c r="AW41" s="32">
        <f t="shared" si="62"/>
        <v>26.812828846964159</v>
      </c>
      <c r="AX41" s="32">
        <f t="shared" si="62"/>
        <v>311640</v>
      </c>
      <c r="AY41" s="32">
        <f t="shared" si="62"/>
        <v>149760</v>
      </c>
      <c r="AZ41" s="32">
        <f t="shared" si="62"/>
        <v>168000</v>
      </c>
      <c r="BA41" s="32">
        <f t="shared" si="62"/>
        <v>218.99994915838943</v>
      </c>
      <c r="BB41" s="32">
        <f t="shared" si="62"/>
        <v>828254.24888782308</v>
      </c>
      <c r="BC41" s="32">
        <f t="shared" si="62"/>
        <v>0</v>
      </c>
      <c r="BD41" s="32">
        <f>AT41/$AS41</f>
        <v>3236.5600404919101</v>
      </c>
      <c r="BE41" s="32">
        <f t="shared" ref="BE41:BE43" si="63">AU41/$AS41</f>
        <v>0.60058475097320396</v>
      </c>
      <c r="BF41" s="32">
        <f t="shared" ref="BF41:BF43" si="64">AV41/$AS41</f>
        <v>621.41952777444703</v>
      </c>
      <c r="BG41" s="32">
        <f t="shared" ref="BG41:BG43" si="65">AW41/$AS41</f>
        <v>8.3790090146763002E-2</v>
      </c>
      <c r="BH41" s="32">
        <f t="shared" ref="BH41:BH43" si="66">AX41/$AS41</f>
        <v>973.875</v>
      </c>
      <c r="BI41" s="32">
        <f t="shared" ref="BI41:BI43" si="67">AY41/$AS41</f>
        <v>468</v>
      </c>
      <c r="BJ41" s="32">
        <f t="shared" ref="BJ41:BJ43" si="68">AZ41/$AS41</f>
        <v>525</v>
      </c>
      <c r="BK41" s="32">
        <f t="shared" ref="BK41:BK43" si="69">BA41/$AS41</f>
        <v>0.68437484111996694</v>
      </c>
      <c r="BL41" s="32">
        <f t="shared" ref="BL41:BM43" si="70">BB41/$AS41</f>
        <v>2588.294527774447</v>
      </c>
      <c r="BM41" s="32">
        <f t="shared" si="70"/>
        <v>0</v>
      </c>
      <c r="CP41"/>
      <c r="CQ41"/>
      <c r="CU41" s="13"/>
      <c r="DC41"/>
    </row>
    <row r="42" spans="1:107">
      <c r="A42" s="52">
        <v>40</v>
      </c>
      <c r="B42" s="52" t="s">
        <v>557</v>
      </c>
      <c r="C42" s="52" t="s">
        <v>31</v>
      </c>
      <c r="D42" s="52">
        <v>2018</v>
      </c>
      <c r="E42" s="52">
        <v>6</v>
      </c>
      <c r="F42" s="52">
        <v>42.638426099999997</v>
      </c>
      <c r="G42" s="52">
        <v>12.674296999999999</v>
      </c>
      <c r="H42" s="52">
        <v>0</v>
      </c>
      <c r="I42" s="52" t="s">
        <v>652</v>
      </c>
      <c r="J42" s="52">
        <v>49.260872399999997</v>
      </c>
      <c r="K42" s="52">
        <v>-123.1139529</v>
      </c>
      <c r="L42" s="52">
        <v>17849.769757648701</v>
      </c>
      <c r="M42" s="52">
        <v>2.75325448328491</v>
      </c>
      <c r="N42" s="52">
        <v>1874.22582455311</v>
      </c>
      <c r="O42" s="13">
        <f t="shared" si="6"/>
        <v>107098.61854589221</v>
      </c>
      <c r="P42" s="13">
        <f t="shared" si="7"/>
        <v>16.519526899709462</v>
      </c>
      <c r="Q42" s="13">
        <f t="shared" si="8"/>
        <v>11245.354947318659</v>
      </c>
      <c r="R42" s="13" cm="1">
        <f t="array" ref="R42">($AJ42*VLOOKUP($D42,$AU$11:$BE$13,COLUMN($AW:$AW)-COLUMN($AT:$AT),FALSE)/2+$AK42*VLOOKUP($D42,$AU$11:$BE$13,COLUMN($AW:$AW)-COLUMN($AT:$AT),FALSE))*3</f>
        <v>0.50274054088057807</v>
      </c>
      <c r="S42" s="13" cm="1">
        <f t="array" ref="S42">($AJ42*VLOOKUP($D42,$AU$11:$BE$13,COLUMN($AY:$AY)-COLUMN($AT:$AT),FALSE)/2+$AK42*VLOOKUP($D42,$AU$11:$BE$13,COLUMN($AX:$AX)-COLUMN($AT:$AT),FALSE))*3</f>
        <v>5843.25</v>
      </c>
      <c r="T42" s="13" cm="1">
        <f t="array" ref="T42">$E42*VLOOKUP($D42,$AU$11:$BE$13,COLUMN($BC:$BC)-COLUMN($AT:$AT),FALSE)*3</f>
        <v>2808</v>
      </c>
      <c r="U42" s="13" cm="1">
        <f t="array" ref="U42">$AJ42*VLOOKUP($D42,$AU$11:$BE$13,COLUMN($BD:$BD)-COLUMN($AT:$AT),FALSE)+$AK42*VLOOKUP($D42,$AU$11:$BE$13,COLUMN($BE:$BE)-COLUMN($AT:$AT),FALSE)</f>
        <v>3150</v>
      </c>
      <c r="V42" s="13">
        <f t="shared" si="0"/>
        <v>17.022267440590038</v>
      </c>
      <c r="W42" s="13">
        <f t="shared" si="1"/>
        <v>23046.604947318658</v>
      </c>
      <c r="X42" s="13" cm="1">
        <f t="array" ref="X42">$AJ42*VLOOKUP($D42,$AU$11:$BG$13,COLUMN($BF:$BF)-COLUMN($AT:$AT),FALSE)+$AK42*VLOOKUP($D42,$AU$11:$BG$13,COLUMN($BG:$BG)-COLUMN($AT:$AT),FALSE)</f>
        <v>0</v>
      </c>
      <c r="Y42" s="13">
        <f t="shared" si="9"/>
        <v>17849.769757648701</v>
      </c>
      <c r="Z42" s="13">
        <f t="shared" si="10"/>
        <v>2.7532544832849104</v>
      </c>
      <c r="AA42" s="13">
        <f t="shared" si="11"/>
        <v>1874.22582455311</v>
      </c>
      <c r="AB42" s="13">
        <f t="shared" si="12"/>
        <v>8.3790090146763016E-2</v>
      </c>
      <c r="AC42" s="13">
        <f t="shared" si="13"/>
        <v>973.875</v>
      </c>
      <c r="AD42" s="13">
        <f t="shared" si="14"/>
        <v>468</v>
      </c>
      <c r="AE42" s="13">
        <f t="shared" si="15"/>
        <v>525</v>
      </c>
      <c r="AF42" s="13">
        <f t="shared" si="16"/>
        <v>2.8370445734316729</v>
      </c>
      <c r="AG42" s="13">
        <f t="shared" si="17"/>
        <v>3841.1008245531098</v>
      </c>
      <c r="AI42" s="13" t="str" cm="1">
        <f t="array" ref="AI42">IF(ISNUMBER(SEARCH(B42,VLOOKUP(D42,$AU$11:$AV$13,COLUMN(AV:AV)-COLUMN(AT:AT),FALSE))),"Domestic","International")</f>
        <v>International</v>
      </c>
      <c r="AJ42" s="13" cm="1">
        <f t="array" ref="AJ42">VLOOKUP($D42,$AR$5:$BD$7,COLUMN($BC:$BC)-COLUMN($AQ:$AQ),FALSE)*$E42</f>
        <v>1.5</v>
      </c>
      <c r="AK42" s="13" cm="1">
        <f t="array" ref="AK42">VLOOKUP($D42,$AR$5:$BD$7,COLUMN($BD:$BD)-COLUMN($AQ:$AQ),FALSE)*$E42</f>
        <v>4.5</v>
      </c>
      <c r="AL42">
        <f>'GDP per Capita'!R42</f>
        <v>34671.17</v>
      </c>
      <c r="AM42">
        <f t="shared" si="18"/>
        <v>34671.17</v>
      </c>
      <c r="AN42">
        <f t="shared" si="19"/>
        <v>34671.17</v>
      </c>
      <c r="AO42">
        <f t="shared" si="3"/>
        <v>208027.02</v>
      </c>
      <c r="AP42" s="1">
        <f t="shared" si="4"/>
        <v>0.11078659371902101</v>
      </c>
      <c r="AR42" s="13">
        <v>2019</v>
      </c>
      <c r="AS42" s="32">
        <f>SUMIFS($E$2:$E$277,$AI$2:$AI$277,"Domestic",$D$2:$D$277,$AR42)</f>
        <v>1493</v>
      </c>
      <c r="AT42" s="32">
        <f t="shared" si="62"/>
        <v>4312210.7927556029</v>
      </c>
      <c r="AU42" s="32">
        <f t="shared" si="62"/>
        <v>813.89465035923286</v>
      </c>
      <c r="AV42" s="32">
        <f t="shared" si="62"/>
        <v>827944.47220907582</v>
      </c>
      <c r="AW42" s="32">
        <f t="shared" si="62"/>
        <v>170.75709328273109</v>
      </c>
      <c r="AX42" s="32">
        <f t="shared" si="62"/>
        <v>586002.49999999988</v>
      </c>
      <c r="AY42" s="32">
        <f t="shared" si="62"/>
        <v>295614</v>
      </c>
      <c r="AZ42" s="32">
        <f t="shared" si="62"/>
        <v>771383.33333333326</v>
      </c>
      <c r="BA42" s="32">
        <f t="shared" si="62"/>
        <v>984.651743641964</v>
      </c>
      <c r="BB42" s="32">
        <f t="shared" si="62"/>
        <v>2480944.305542409</v>
      </c>
      <c r="BC42" s="32">
        <f t="shared" si="62"/>
        <v>0</v>
      </c>
      <c r="BD42" s="32">
        <f t="shared" ref="BD42:BD43" si="71">AT42/$AS42</f>
        <v>2888.28586252887</v>
      </c>
      <c r="BE42" s="32">
        <f t="shared" si="63"/>
        <v>0.54514042220980097</v>
      </c>
      <c r="BF42" s="32">
        <f t="shared" si="64"/>
        <v>554.55088560554304</v>
      </c>
      <c r="BG42" s="32">
        <f t="shared" si="65"/>
        <v>0.11437179724228472</v>
      </c>
      <c r="BH42" s="32">
        <f t="shared" si="66"/>
        <v>392.49999999999994</v>
      </c>
      <c r="BI42" s="32">
        <f t="shared" si="67"/>
        <v>198</v>
      </c>
      <c r="BJ42" s="32">
        <f t="shared" si="68"/>
        <v>516.66666666666663</v>
      </c>
      <c r="BK42" s="32">
        <f t="shared" si="69"/>
        <v>0.65951221945208571</v>
      </c>
      <c r="BL42" s="32">
        <f t="shared" si="70"/>
        <v>1661.7175522722096</v>
      </c>
      <c r="BM42" s="32">
        <f t="shared" si="70"/>
        <v>0</v>
      </c>
      <c r="CP42"/>
      <c r="CQ42"/>
      <c r="CU42" s="13"/>
      <c r="DC42"/>
    </row>
    <row r="43" spans="1:107">
      <c r="A43" s="52">
        <v>41</v>
      </c>
      <c r="B43" s="52" t="s">
        <v>585</v>
      </c>
      <c r="C43" s="52" t="s">
        <v>30</v>
      </c>
      <c r="D43" s="52">
        <v>2018</v>
      </c>
      <c r="E43" s="52">
        <v>64</v>
      </c>
      <c r="F43" s="52">
        <v>36.5748441</v>
      </c>
      <c r="G43" s="52">
        <v>139.23941790000001</v>
      </c>
      <c r="H43" s="52">
        <v>0</v>
      </c>
      <c r="I43" s="52" t="s">
        <v>652</v>
      </c>
      <c r="J43" s="52">
        <v>49.260872399999997</v>
      </c>
      <c r="K43" s="52">
        <v>-123.1139529</v>
      </c>
      <c r="L43" s="52">
        <v>15024.2462832072</v>
      </c>
      <c r="M43" s="52">
        <v>2.3156494424086702</v>
      </c>
      <c r="N43" s="52">
        <v>1577.5458597367599</v>
      </c>
      <c r="O43" s="13">
        <f t="shared" si="6"/>
        <v>961551.76212526078</v>
      </c>
      <c r="P43" s="13">
        <f t="shared" si="7"/>
        <v>148.20156431415489</v>
      </c>
      <c r="Q43" s="13">
        <f t="shared" si="8"/>
        <v>100962.93502315263</v>
      </c>
      <c r="R43" s="13" cm="1">
        <f t="array" ref="R43">($AJ43*VLOOKUP($D43,$AU$11:$BE$13,COLUMN($AW:$AW)-COLUMN($AT:$AT),FALSE)/2+$AK43*VLOOKUP($D43,$AU$11:$BE$13,COLUMN($AW:$AW)-COLUMN($AT:$AT),FALSE))*3</f>
        <v>5.3625657693928321</v>
      </c>
      <c r="S43" s="13" cm="1">
        <f t="array" ref="S43">($AJ43*VLOOKUP($D43,$AU$11:$BE$13,COLUMN($AY:$AY)-COLUMN($AT:$AT),FALSE)/2+$AK43*VLOOKUP($D43,$AU$11:$BE$13,COLUMN($AX:$AX)-COLUMN($AT:$AT),FALSE))*3</f>
        <v>62328</v>
      </c>
      <c r="T43" s="13" cm="1">
        <f t="array" ref="T43">$E43*VLOOKUP($D43,$AU$11:$BE$13,COLUMN($BC:$BC)-COLUMN($AT:$AT),FALSE)*3</f>
        <v>29952</v>
      </c>
      <c r="U43" s="13" cm="1">
        <f t="array" ref="U43">$AJ43*VLOOKUP($D43,$AU$11:$BE$13,COLUMN($BD:$BD)-COLUMN($AT:$AT),FALSE)+$AK43*VLOOKUP($D43,$AU$11:$BE$13,COLUMN($BE:$BE)-COLUMN($AT:$AT),FALSE)</f>
        <v>33600</v>
      </c>
      <c r="V43" s="13">
        <f t="shared" si="0"/>
        <v>153.56413008354772</v>
      </c>
      <c r="W43" s="13">
        <f t="shared" si="1"/>
        <v>226842.93502315262</v>
      </c>
      <c r="X43" s="13" cm="1">
        <f t="array" ref="X43">$AJ43*VLOOKUP($D43,$AU$11:$BG$13,COLUMN($BF:$BF)-COLUMN($AT:$AT),FALSE)+$AK43*VLOOKUP($D43,$AU$11:$BG$13,COLUMN($BG:$BG)-COLUMN($AT:$AT),FALSE)</f>
        <v>0</v>
      </c>
      <c r="Y43" s="13">
        <f t="shared" si="9"/>
        <v>15024.2462832072</v>
      </c>
      <c r="Z43" s="13">
        <f t="shared" si="10"/>
        <v>2.3156494424086702</v>
      </c>
      <c r="AA43" s="13">
        <f t="shared" si="11"/>
        <v>1577.5458597367599</v>
      </c>
      <c r="AB43" s="13">
        <f t="shared" si="12"/>
        <v>8.3790090146763002E-2</v>
      </c>
      <c r="AC43" s="13">
        <f t="shared" si="13"/>
        <v>973.875</v>
      </c>
      <c r="AD43" s="13">
        <f t="shared" si="14"/>
        <v>468</v>
      </c>
      <c r="AE43" s="13">
        <f t="shared" si="15"/>
        <v>525</v>
      </c>
      <c r="AF43" s="13">
        <f t="shared" si="16"/>
        <v>2.3994395325554332</v>
      </c>
      <c r="AG43" s="13">
        <f t="shared" si="17"/>
        <v>3544.4208597367597</v>
      </c>
      <c r="AI43" s="13" t="str" cm="1">
        <f t="array" ref="AI43">IF(ISNUMBER(SEARCH(B43,VLOOKUP(D43,$AU$11:$AV$13,COLUMN(AV:AV)-COLUMN(AT:AT),FALSE))),"Domestic","International")</f>
        <v>International</v>
      </c>
      <c r="AJ43" s="13" cm="1">
        <f t="array" ref="AJ43">VLOOKUP($D43,$AR$5:$BD$7,COLUMN($BC:$BC)-COLUMN($AQ:$AQ),FALSE)*$E43</f>
        <v>16</v>
      </c>
      <c r="AK43" s="13" cm="1">
        <f t="array" ref="AK43">VLOOKUP($D43,$AR$5:$BD$7,COLUMN($BD:$BD)-COLUMN($AQ:$AQ),FALSE)*$E43</f>
        <v>48</v>
      </c>
      <c r="AL43">
        <f>'GDP per Capita'!R43</f>
        <v>41314.410000000003</v>
      </c>
      <c r="AM43">
        <f t="shared" si="18"/>
        <v>41314.410000000003</v>
      </c>
      <c r="AN43">
        <f t="shared" si="19"/>
        <v>41314.410000000003</v>
      </c>
      <c r="AO43">
        <f t="shared" si="3"/>
        <v>2644122.2400000002</v>
      </c>
      <c r="AP43" s="1">
        <f t="shared" si="4"/>
        <v>8.5791394812046437E-2</v>
      </c>
      <c r="AR43" s="13">
        <v>2020</v>
      </c>
      <c r="AS43" s="32">
        <f>SUMIFS($E$2:$E$277,$AI$2:$AI$277,"Domestic",$D$2:$D$277,$AR43)</f>
        <v>13</v>
      </c>
      <c r="AT43" s="32">
        <f t="shared" si="62"/>
        <v>3485.7297235280002</v>
      </c>
      <c r="AU43" s="32">
        <f t="shared" si="62"/>
        <v>2.561484510919867</v>
      </c>
      <c r="AV43" s="32">
        <f t="shared" si="62"/>
        <v>669.26010691737724</v>
      </c>
      <c r="AW43" s="32">
        <f t="shared" si="62"/>
        <v>5.221953334217277</v>
      </c>
      <c r="AX43" s="32">
        <f t="shared" si="62"/>
        <v>3416.8781101806071</v>
      </c>
      <c r="AY43" s="32">
        <f t="shared" si="62"/>
        <v>3315</v>
      </c>
      <c r="AZ43" s="32">
        <f t="shared" si="62"/>
        <v>6475.1572327044014</v>
      </c>
      <c r="BA43" s="32">
        <f t="shared" si="62"/>
        <v>7.7834378451371435</v>
      </c>
      <c r="BB43" s="32">
        <f t="shared" si="62"/>
        <v>13876.295449802386</v>
      </c>
      <c r="BC43" s="32">
        <f t="shared" si="62"/>
        <v>962.57861635220115</v>
      </c>
      <c r="BD43" s="32">
        <f t="shared" si="71"/>
        <v>268.13305565600001</v>
      </c>
      <c r="BE43" s="32">
        <f t="shared" si="63"/>
        <v>0.197037270070759</v>
      </c>
      <c r="BF43" s="32">
        <f t="shared" si="64"/>
        <v>51.481546685952097</v>
      </c>
      <c r="BG43" s="32">
        <f t="shared" si="65"/>
        <v>0.40168871801671363</v>
      </c>
      <c r="BH43" s="32">
        <f t="shared" si="66"/>
        <v>262.83677770620056</v>
      </c>
      <c r="BI43" s="32">
        <f t="shared" si="67"/>
        <v>255</v>
      </c>
      <c r="BJ43" s="32">
        <f t="shared" si="68"/>
        <v>498.08901790033855</v>
      </c>
      <c r="BK43" s="32">
        <f t="shared" si="69"/>
        <v>0.59872598808747257</v>
      </c>
      <c r="BL43" s="32">
        <f t="shared" si="70"/>
        <v>1067.4073422924912</v>
      </c>
      <c r="BM43" s="32">
        <f t="shared" si="70"/>
        <v>74.044508950169316</v>
      </c>
      <c r="CP43"/>
      <c r="CQ43"/>
      <c r="CU43" s="13"/>
      <c r="DC43"/>
    </row>
    <row r="44" spans="1:107">
      <c r="A44" s="52">
        <v>42</v>
      </c>
      <c r="B44" s="52" t="s">
        <v>630</v>
      </c>
      <c r="C44" s="52" t="s">
        <v>35</v>
      </c>
      <c r="D44" s="52">
        <v>2018</v>
      </c>
      <c r="E44" s="52">
        <v>0</v>
      </c>
      <c r="F44" s="52">
        <v>1.4419683000000001</v>
      </c>
      <c r="G44" s="52">
        <v>38.431397499999903</v>
      </c>
      <c r="H44" s="52">
        <v>0</v>
      </c>
      <c r="I44" s="52" t="s">
        <v>652</v>
      </c>
      <c r="J44" s="52">
        <v>49.260872399999997</v>
      </c>
      <c r="K44" s="52">
        <v>-123.1139529</v>
      </c>
      <c r="L44" s="52">
        <v>28211.305748606901</v>
      </c>
      <c r="M44" s="52">
        <v>4.4784039209436504</v>
      </c>
      <c r="N44" s="52">
        <v>2581.3344759975298</v>
      </c>
      <c r="O44" s="13">
        <f t="shared" si="6"/>
        <v>0</v>
      </c>
      <c r="P44" s="13">
        <f t="shared" si="7"/>
        <v>0</v>
      </c>
      <c r="Q44" s="13">
        <f t="shared" si="8"/>
        <v>0</v>
      </c>
      <c r="R44" s="13" cm="1">
        <f t="array" ref="R44">($AJ44*VLOOKUP($D44,$AU$11:$BE$13,COLUMN($AW:$AW)-COLUMN($AT:$AT),FALSE)/2+$AK44*VLOOKUP($D44,$AU$11:$BE$13,COLUMN($AW:$AW)-COLUMN($AT:$AT),FALSE))*3</f>
        <v>0</v>
      </c>
      <c r="S44" s="13" cm="1">
        <f t="array" ref="S44">($AJ44*VLOOKUP($D44,$AU$11:$BE$13,COLUMN($AY:$AY)-COLUMN($AT:$AT),FALSE)/2+$AK44*VLOOKUP($D44,$AU$11:$BE$13,COLUMN($AX:$AX)-COLUMN($AT:$AT),FALSE))*3</f>
        <v>0</v>
      </c>
      <c r="T44" s="13" cm="1">
        <f t="array" ref="T44">$E44*VLOOKUP($D44,$AU$11:$BE$13,COLUMN($BC:$BC)-COLUMN($AT:$AT),FALSE)*3</f>
        <v>0</v>
      </c>
      <c r="U44" s="13" cm="1">
        <f t="array" ref="U44">$AJ44*VLOOKUP($D44,$AU$11:$BE$13,COLUMN($BD:$BD)-COLUMN($AT:$AT),FALSE)+$AK44*VLOOKUP($D44,$AU$11:$BE$13,COLUMN($BE:$BE)-COLUMN($AT:$AT),FALSE)</f>
        <v>0</v>
      </c>
      <c r="V44" s="13">
        <f t="shared" si="0"/>
        <v>0</v>
      </c>
      <c r="W44" s="13">
        <f t="shared" si="1"/>
        <v>0</v>
      </c>
      <c r="X44" s="13" cm="1">
        <f t="array" ref="X44">$AJ44*VLOOKUP($D44,$AU$11:$BG$13,COLUMN($BF:$BF)-COLUMN($AT:$AT),FALSE)+$AK44*VLOOKUP($D44,$AU$11:$BG$13,COLUMN($BG:$BG)-COLUMN($AT:$AT),FALSE)</f>
        <v>0</v>
      </c>
      <c r="Y44" s="13" t="str">
        <f t="shared" si="9"/>
        <v/>
      </c>
      <c r="Z44" s="13" t="str">
        <f t="shared" si="10"/>
        <v/>
      </c>
      <c r="AA44" s="13" t="str">
        <f t="shared" si="11"/>
        <v/>
      </c>
      <c r="AB44" s="13" t="str">
        <f t="shared" si="12"/>
        <v/>
      </c>
      <c r="AC44" s="13" t="str">
        <f t="shared" si="13"/>
        <v/>
      </c>
      <c r="AD44" s="13" t="str">
        <f t="shared" si="14"/>
        <v/>
      </c>
      <c r="AE44" s="13" t="str">
        <f t="shared" si="15"/>
        <v/>
      </c>
      <c r="AF44" s="13" t="str">
        <f t="shared" si="16"/>
        <v/>
      </c>
      <c r="AG44" s="13" t="str">
        <f t="shared" si="17"/>
        <v/>
      </c>
      <c r="AI44" s="13" t="str" cm="1">
        <f t="array" ref="AI44">IF(ISNUMBER(SEARCH(B44,VLOOKUP(D44,$AU$11:$AV$13,COLUMN(AV:AV)-COLUMN(AT:AT),FALSE))),"Domestic","International")</f>
        <v>International</v>
      </c>
      <c r="AJ44" s="13" cm="1">
        <f t="array" ref="AJ44">VLOOKUP($D44,$AR$5:$BD$7,COLUMN($BC:$BC)-COLUMN($AQ:$AQ),FALSE)*$E44</f>
        <v>0</v>
      </c>
      <c r="AK44" s="13" cm="1">
        <f t="array" ref="AK44">VLOOKUP($D44,$AR$5:$BD$7,COLUMN($BD:$BD)-COLUMN($AQ:$AQ),FALSE)*$E44</f>
        <v>0</v>
      </c>
      <c r="AL44">
        <f>'GDP per Capita'!R44</f>
        <v>1897.91</v>
      </c>
      <c r="AM44">
        <f t="shared" si="18"/>
        <v>1897.91</v>
      </c>
      <c r="AN44">
        <f t="shared" si="19"/>
        <v>1897.91</v>
      </c>
      <c r="AO44">
        <f t="shared" si="3"/>
        <v>0</v>
      </c>
      <c r="AP44" s="1" t="str">
        <f t="shared" si="4"/>
        <v/>
      </c>
      <c r="AR44" s="24" t="s">
        <v>822</v>
      </c>
      <c r="AS44" s="32">
        <f>AVERAGE(AS41:AS42)</f>
        <v>906.5</v>
      </c>
      <c r="AT44" s="32">
        <f t="shared" ref="AT44:BB44" si="72">AVERAGE(AT41:AT42)</f>
        <v>2673955.002856507</v>
      </c>
      <c r="AU44" s="32">
        <f t="shared" si="72"/>
        <v>503.04088533532905</v>
      </c>
      <c r="AV44" s="32">
        <f t="shared" si="72"/>
        <v>513399.36054844945</v>
      </c>
      <c r="AW44" s="32">
        <f t="shared" si="72"/>
        <v>98.784961064847622</v>
      </c>
      <c r="AX44" s="32">
        <f t="shared" si="72"/>
        <v>448821.24999999994</v>
      </c>
      <c r="AY44" s="32">
        <f t="shared" si="72"/>
        <v>222687</v>
      </c>
      <c r="AZ44" s="32">
        <f t="shared" si="72"/>
        <v>469691.66666666663</v>
      </c>
      <c r="BA44" s="32">
        <f t="shared" si="72"/>
        <v>601.82584640017672</v>
      </c>
      <c r="BB44" s="32">
        <f t="shared" si="72"/>
        <v>1654599.277215116</v>
      </c>
      <c r="BC44" s="32"/>
      <c r="BD44" s="32">
        <f>SUM(AT41:AT42)/SUM($AS41:$AS42)</f>
        <v>2949.7573114798752</v>
      </c>
      <c r="BE44" s="32">
        <f t="shared" ref="BE44" si="73">SUM(AU41:AU42)/SUM($AS41:$AS42)</f>
        <v>0.55492651443500174</v>
      </c>
      <c r="BF44" s="32">
        <f t="shared" ref="BF44" si="74">SUM(AV41:AV42)/SUM($AS41:$AS42)</f>
        <v>566.35340380413618</v>
      </c>
      <c r="BG44" s="32">
        <f t="shared" ref="BG44" si="75">SUM(AW41:AW42)/SUM($AS41:$AS42)</f>
        <v>0.10897403316585506</v>
      </c>
      <c r="BH44" s="32">
        <f t="shared" ref="BH44" si="76">SUM(AX41:AX42)/SUM($AS41:$AS42)</f>
        <v>495.11445118587972</v>
      </c>
      <c r="BI44" s="32">
        <f t="shared" ref="BI44" si="77">SUM(AY41:AY42)/SUM($AS41:$AS42)</f>
        <v>245.65581908439052</v>
      </c>
      <c r="BJ44" s="32">
        <f t="shared" ref="BJ44" si="78">SUM(AZ41:AZ42)/SUM($AS41:$AS42)</f>
        <v>518.13752528038242</v>
      </c>
      <c r="BK44" s="32">
        <f t="shared" ref="BK44" si="79">SUM(BA41:BA42)/SUM($AS41:$AS42)</f>
        <v>0.66390054760085682</v>
      </c>
      <c r="BL44" s="32">
        <f t="shared" ref="BL44:BM44" si="80">SUM(BB41:BB42)/SUM($AS41:$AS42)</f>
        <v>1825.2611993547887</v>
      </c>
      <c r="BM44" s="32">
        <f t="shared" si="80"/>
        <v>0</v>
      </c>
      <c r="CP44"/>
      <c r="CQ44"/>
      <c r="CU44" s="13"/>
      <c r="DC44"/>
    </row>
    <row r="45" spans="1:107">
      <c r="A45" s="52">
        <v>43</v>
      </c>
      <c r="B45" s="52" t="s">
        <v>629</v>
      </c>
      <c r="C45" s="52" t="s">
        <v>30</v>
      </c>
      <c r="D45" s="52">
        <v>2018</v>
      </c>
      <c r="E45" s="52">
        <v>0</v>
      </c>
      <c r="F45" s="52">
        <v>13.506639399999999</v>
      </c>
      <c r="G45" s="52">
        <v>104.869423</v>
      </c>
      <c r="H45" s="52">
        <v>0</v>
      </c>
      <c r="I45" s="52" t="s">
        <v>652</v>
      </c>
      <c r="J45" s="52">
        <v>49.260872399999997</v>
      </c>
      <c r="K45" s="52">
        <v>-123.1139529</v>
      </c>
      <c r="L45" s="52">
        <v>23205.569692376699</v>
      </c>
      <c r="M45" s="52">
        <v>3.6213478259090799</v>
      </c>
      <c r="N45" s="52">
        <v>2123.30962685247</v>
      </c>
      <c r="O45" s="13">
        <f t="shared" si="6"/>
        <v>0</v>
      </c>
      <c r="P45" s="13">
        <f t="shared" si="7"/>
        <v>0</v>
      </c>
      <c r="Q45" s="13">
        <f t="shared" si="8"/>
        <v>0</v>
      </c>
      <c r="R45" s="13" cm="1">
        <f t="array" ref="R45">($AJ45*VLOOKUP($D45,$AU$11:$BE$13,COLUMN($AW:$AW)-COLUMN($AT:$AT),FALSE)/2+$AK45*VLOOKUP($D45,$AU$11:$BE$13,COLUMN($AW:$AW)-COLUMN($AT:$AT),FALSE))*3</f>
        <v>0</v>
      </c>
      <c r="S45" s="13" cm="1">
        <f t="array" ref="S45">($AJ45*VLOOKUP($D45,$AU$11:$BE$13,COLUMN($AY:$AY)-COLUMN($AT:$AT),FALSE)/2+$AK45*VLOOKUP($D45,$AU$11:$BE$13,COLUMN($AX:$AX)-COLUMN($AT:$AT),FALSE))*3</f>
        <v>0</v>
      </c>
      <c r="T45" s="13" cm="1">
        <f t="array" ref="T45">$E45*VLOOKUP($D45,$AU$11:$BE$13,COLUMN($BC:$BC)-COLUMN($AT:$AT),FALSE)*3</f>
        <v>0</v>
      </c>
      <c r="U45" s="13" cm="1">
        <f t="array" ref="U45">$AJ45*VLOOKUP($D45,$AU$11:$BE$13,COLUMN($BD:$BD)-COLUMN($AT:$AT),FALSE)+$AK45*VLOOKUP($D45,$AU$11:$BE$13,COLUMN($BE:$BE)-COLUMN($AT:$AT),FALSE)</f>
        <v>0</v>
      </c>
      <c r="V45" s="13">
        <f t="shared" si="0"/>
        <v>0</v>
      </c>
      <c r="W45" s="13">
        <f t="shared" si="1"/>
        <v>0</v>
      </c>
      <c r="X45" s="13" cm="1">
        <f t="array" ref="X45">$AJ45*VLOOKUP($D45,$AU$11:$BG$13,COLUMN($BF:$BF)-COLUMN($AT:$AT),FALSE)+$AK45*VLOOKUP($D45,$AU$11:$BG$13,COLUMN($BG:$BG)-COLUMN($AT:$AT),FALSE)</f>
        <v>0</v>
      </c>
      <c r="Y45" s="13" t="str">
        <f t="shared" si="9"/>
        <v/>
      </c>
      <c r="Z45" s="13" t="str">
        <f t="shared" si="10"/>
        <v/>
      </c>
      <c r="AA45" s="13" t="str">
        <f t="shared" si="11"/>
        <v/>
      </c>
      <c r="AB45" s="13" t="str">
        <f t="shared" si="12"/>
        <v/>
      </c>
      <c r="AC45" s="13" t="str">
        <f t="shared" si="13"/>
        <v/>
      </c>
      <c r="AD45" s="13" t="str">
        <f t="shared" si="14"/>
        <v/>
      </c>
      <c r="AE45" s="13" t="str">
        <f t="shared" si="15"/>
        <v/>
      </c>
      <c r="AF45" s="13" t="str">
        <f t="shared" si="16"/>
        <v/>
      </c>
      <c r="AG45" s="13" t="str">
        <f t="shared" si="17"/>
        <v/>
      </c>
      <c r="AI45" s="13" t="str" cm="1">
        <f t="array" ref="AI45">IF(ISNUMBER(SEARCH(B45,VLOOKUP(D45,$AU$11:$AV$13,COLUMN(AV:AV)-COLUMN(AT:AT),FALSE))),"Domestic","International")</f>
        <v>International</v>
      </c>
      <c r="AJ45" s="13" cm="1">
        <f t="array" ref="AJ45">VLOOKUP($D45,$AR$5:$BD$7,COLUMN($BC:$BC)-COLUMN($AQ:$AQ),FALSE)*$E45</f>
        <v>0</v>
      </c>
      <c r="AK45" s="13" cm="1">
        <f t="array" ref="AK45">VLOOKUP($D45,$AR$5:$BD$7,COLUMN($BD:$BD)-COLUMN($AQ:$AQ),FALSE)*$E45</f>
        <v>0</v>
      </c>
      <c r="AL45">
        <f>'GDP per Capita'!R45</f>
        <v>1610.36</v>
      </c>
      <c r="AM45">
        <f t="shared" si="18"/>
        <v>1610.36</v>
      </c>
      <c r="AN45">
        <f t="shared" si="19"/>
        <v>1610.36</v>
      </c>
      <c r="AO45">
        <f t="shared" si="3"/>
        <v>0</v>
      </c>
      <c r="AP45" s="1" t="str">
        <f t="shared" si="4"/>
        <v/>
      </c>
      <c r="AR45" s="24" t="s">
        <v>818</v>
      </c>
      <c r="AS45" s="32">
        <f>(AS42-AS41)/AS41</f>
        <v>3.6656249999999999</v>
      </c>
      <c r="AT45" s="32">
        <f t="shared" ref="AT45:BB45" si="81">(AT42-AT41)/AT41</f>
        <v>3.1635744613942509</v>
      </c>
      <c r="AU45" s="32">
        <f t="shared" si="81"/>
        <v>3.2349073602870768</v>
      </c>
      <c r="AV45" s="32">
        <f t="shared" si="81"/>
        <v>3.1635744613942491</v>
      </c>
      <c r="AW45" s="32">
        <f t="shared" si="81"/>
        <v>5.368484812152329</v>
      </c>
      <c r="AX45" s="32">
        <f t="shared" si="81"/>
        <v>0.88038281350275926</v>
      </c>
      <c r="AY45" s="32">
        <f t="shared" si="81"/>
        <v>0.97391826923076918</v>
      </c>
      <c r="AZ45" s="32">
        <f t="shared" si="81"/>
        <v>3.5915674603174597</v>
      </c>
      <c r="BA45" s="32">
        <f t="shared" si="81"/>
        <v>3.496127727088306</v>
      </c>
      <c r="BB45" s="32">
        <f t="shared" si="81"/>
        <v>1.9953897717685269</v>
      </c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CP45"/>
      <c r="CQ45"/>
      <c r="CU45" s="13"/>
      <c r="DC45" s="9"/>
    </row>
    <row r="46" spans="1:107">
      <c r="A46" s="52">
        <v>44</v>
      </c>
      <c r="B46" s="52" t="s">
        <v>628</v>
      </c>
      <c r="C46" s="52" t="s">
        <v>30</v>
      </c>
      <c r="D46" s="52">
        <v>2018</v>
      </c>
      <c r="E46" s="52">
        <v>1</v>
      </c>
      <c r="F46" s="52">
        <v>40.3736611</v>
      </c>
      <c r="G46" s="52">
        <v>127.0870417</v>
      </c>
      <c r="H46" s="52">
        <v>0</v>
      </c>
      <c r="I46" s="52" t="s">
        <v>652</v>
      </c>
      <c r="J46" s="52">
        <v>49.260872399999997</v>
      </c>
      <c r="K46" s="52">
        <v>-123.1139529</v>
      </c>
      <c r="L46" s="52">
        <v>15832.370453166501</v>
      </c>
      <c r="M46" s="52">
        <v>2.4393717232814098</v>
      </c>
      <c r="N46" s="52">
        <v>1662.39889758248</v>
      </c>
      <c r="O46" s="13">
        <f t="shared" si="6"/>
        <v>15832.370453166501</v>
      </c>
      <c r="P46" s="13">
        <f t="shared" si="7"/>
        <v>2.4393717232814098</v>
      </c>
      <c r="Q46" s="13">
        <f t="shared" si="8"/>
        <v>1662.39889758248</v>
      </c>
      <c r="R46" s="13" cm="1">
        <f t="array" ref="R46">($AJ46*VLOOKUP($D46,$AU$11:$BE$13,COLUMN($AW:$AW)-COLUMN($AT:$AT),FALSE)/2+$AK46*VLOOKUP($D46,$AU$11:$BE$13,COLUMN($AW:$AW)-COLUMN($AT:$AT),FALSE))*3</f>
        <v>8.3790090146763002E-2</v>
      </c>
      <c r="S46" s="13" cm="1">
        <f t="array" ref="S46">($AJ46*VLOOKUP($D46,$AU$11:$BE$13,COLUMN($AY:$AY)-COLUMN($AT:$AT),FALSE)/2+$AK46*VLOOKUP($D46,$AU$11:$BE$13,COLUMN($AX:$AX)-COLUMN($AT:$AT),FALSE))*3</f>
        <v>973.875</v>
      </c>
      <c r="T46" s="13" cm="1">
        <f t="array" ref="T46">$E46*VLOOKUP($D46,$AU$11:$BE$13,COLUMN($BC:$BC)-COLUMN($AT:$AT),FALSE)*3</f>
        <v>468</v>
      </c>
      <c r="U46" s="13" cm="1">
        <f t="array" ref="U46">$AJ46*VLOOKUP($D46,$AU$11:$BE$13,COLUMN($BD:$BD)-COLUMN($AT:$AT),FALSE)+$AK46*VLOOKUP($D46,$AU$11:$BE$13,COLUMN($BE:$BE)-COLUMN($AT:$AT),FALSE)</f>
        <v>525</v>
      </c>
      <c r="V46" s="13">
        <f t="shared" si="0"/>
        <v>2.5231618134281728</v>
      </c>
      <c r="W46" s="13">
        <f t="shared" si="1"/>
        <v>3629.27389758248</v>
      </c>
      <c r="X46" s="13" cm="1">
        <f t="array" ref="X46">$AJ46*VLOOKUP($D46,$AU$11:$BG$13,COLUMN($BF:$BF)-COLUMN($AT:$AT),FALSE)+$AK46*VLOOKUP($D46,$AU$11:$BG$13,COLUMN($BG:$BG)-COLUMN($AT:$AT),FALSE)</f>
        <v>0</v>
      </c>
      <c r="Y46" s="13">
        <f t="shared" si="9"/>
        <v>15832.370453166501</v>
      </c>
      <c r="Z46" s="13">
        <f t="shared" si="10"/>
        <v>2.4393717232814098</v>
      </c>
      <c r="AA46" s="13">
        <f t="shared" si="11"/>
        <v>1662.39889758248</v>
      </c>
      <c r="AB46" s="13">
        <f t="shared" si="12"/>
        <v>8.3790090146763002E-2</v>
      </c>
      <c r="AC46" s="13">
        <f t="shared" si="13"/>
        <v>973.875</v>
      </c>
      <c r="AD46" s="13">
        <f t="shared" si="14"/>
        <v>468</v>
      </c>
      <c r="AE46" s="13">
        <f t="shared" si="15"/>
        <v>525</v>
      </c>
      <c r="AF46" s="13">
        <f t="shared" si="16"/>
        <v>2.5231618134281728</v>
      </c>
      <c r="AG46" s="13">
        <f t="shared" si="17"/>
        <v>3629.27389758248</v>
      </c>
      <c r="AI46" s="13" t="str" cm="1">
        <f t="array" ref="AI46">IF(ISNUMBER(SEARCH(B46,VLOOKUP(D46,$AU$11:$AV$13,COLUMN(AV:AV)-COLUMN(AT:AT),FALSE))),"Domestic","International")</f>
        <v>International</v>
      </c>
      <c r="AJ46" s="13" cm="1">
        <f t="array" ref="AJ46">VLOOKUP($D46,$AR$5:$BD$7,COLUMN($BC:$BC)-COLUMN($AQ:$AQ),FALSE)*$E46</f>
        <v>0.25</v>
      </c>
      <c r="AK46" s="13" cm="1">
        <f t="array" ref="AK46">VLOOKUP($D46,$AR$5:$BD$7,COLUMN($BD:$BD)-COLUMN($AQ:$AQ),FALSE)*$E46</f>
        <v>0.75</v>
      </c>
      <c r="AL46" t="e">
        <f>'GDP per Capita'!R46</f>
        <v>#N/A</v>
      </c>
      <c r="AM46" t="str">
        <f t="shared" si="18"/>
        <v/>
      </c>
      <c r="AN46">
        <f t="shared" si="19"/>
        <v>22749.526816091966</v>
      </c>
      <c r="AO46">
        <f t="shared" si="3"/>
        <v>22749.526816091966</v>
      </c>
      <c r="AP46" s="1">
        <f t="shared" si="4"/>
        <v>0.15953184112011065</v>
      </c>
      <c r="AR46" s="24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CP46"/>
      <c r="CQ46"/>
      <c r="CU46" s="13"/>
      <c r="CV46" s="9"/>
      <c r="CW46" s="9"/>
      <c r="CX46" s="9"/>
      <c r="CY46" s="9"/>
      <c r="CZ46" s="9"/>
      <c r="DA46" s="9"/>
      <c r="DB46" s="9"/>
      <c r="DC46"/>
    </row>
    <row r="47" spans="1:107">
      <c r="A47" s="52">
        <v>45</v>
      </c>
      <c r="B47" s="52" t="s">
        <v>317</v>
      </c>
      <c r="C47" s="52" t="s">
        <v>30</v>
      </c>
      <c r="D47" s="52">
        <v>2018</v>
      </c>
      <c r="E47" s="52">
        <v>65</v>
      </c>
      <c r="F47" s="52">
        <v>36.638391999999897</v>
      </c>
      <c r="G47" s="52">
        <v>127.69611879999999</v>
      </c>
      <c r="H47" s="52">
        <v>0</v>
      </c>
      <c r="I47" s="52" t="s">
        <v>652</v>
      </c>
      <c r="J47" s="52">
        <v>49.260872399999997</v>
      </c>
      <c r="K47" s="52">
        <v>-123.1139529</v>
      </c>
      <c r="L47" s="52">
        <v>16398.613332983499</v>
      </c>
      <c r="M47" s="52">
        <v>2.5267481706596899</v>
      </c>
      <c r="N47" s="52">
        <v>1721.85439996327</v>
      </c>
      <c r="O47" s="13">
        <f t="shared" si="6"/>
        <v>1065909.8666439275</v>
      </c>
      <c r="P47" s="13">
        <f t="shared" si="7"/>
        <v>164.23863109287984</v>
      </c>
      <c r="Q47" s="13">
        <f t="shared" si="8"/>
        <v>111920.53599761255</v>
      </c>
      <c r="R47" s="13" cm="1">
        <f t="array" ref="R47">($AJ47*VLOOKUP($D47,$AU$11:$BE$13,COLUMN($AW:$AW)-COLUMN($AT:$AT),FALSE)/2+$AK47*VLOOKUP($D47,$AU$11:$BE$13,COLUMN($AW:$AW)-COLUMN($AT:$AT),FALSE))*3</f>
        <v>5.4463558595395947</v>
      </c>
      <c r="S47" s="13" cm="1">
        <f t="array" ref="S47">($AJ47*VLOOKUP($D47,$AU$11:$BE$13,COLUMN($AY:$AY)-COLUMN($AT:$AT),FALSE)/2+$AK47*VLOOKUP($D47,$AU$11:$BE$13,COLUMN($AX:$AX)-COLUMN($AT:$AT),FALSE))*3</f>
        <v>63301.875</v>
      </c>
      <c r="T47" s="13" cm="1">
        <f t="array" ref="T47">$E47*VLOOKUP($D47,$AU$11:$BE$13,COLUMN($BC:$BC)-COLUMN($AT:$AT),FALSE)*3</f>
        <v>30420</v>
      </c>
      <c r="U47" s="13" cm="1">
        <f t="array" ref="U47">$AJ47*VLOOKUP($D47,$AU$11:$BE$13,COLUMN($BD:$BD)-COLUMN($AT:$AT),FALSE)+$AK47*VLOOKUP($D47,$AU$11:$BE$13,COLUMN($BE:$BE)-COLUMN($AT:$AT),FALSE)</f>
        <v>34125</v>
      </c>
      <c r="V47" s="13">
        <f t="shared" si="0"/>
        <v>169.68498695241945</v>
      </c>
      <c r="W47" s="13">
        <f t="shared" si="1"/>
        <v>239767.41099761255</v>
      </c>
      <c r="X47" s="13" cm="1">
        <f t="array" ref="X47">$AJ47*VLOOKUP($D47,$AU$11:$BG$13,COLUMN($BF:$BF)-COLUMN($AT:$AT),FALSE)+$AK47*VLOOKUP($D47,$AU$11:$BG$13,COLUMN($BG:$BG)-COLUMN($AT:$AT),FALSE)</f>
        <v>0</v>
      </c>
      <c r="Y47" s="13">
        <f t="shared" si="9"/>
        <v>16398.613332983499</v>
      </c>
      <c r="Z47" s="13">
        <f t="shared" si="10"/>
        <v>2.5267481706596899</v>
      </c>
      <c r="AA47" s="13">
        <f t="shared" si="11"/>
        <v>1721.85439996327</v>
      </c>
      <c r="AB47" s="13">
        <f t="shared" si="12"/>
        <v>8.3790090146762988E-2</v>
      </c>
      <c r="AC47" s="13">
        <f t="shared" si="13"/>
        <v>973.875</v>
      </c>
      <c r="AD47" s="13">
        <f t="shared" si="14"/>
        <v>468</v>
      </c>
      <c r="AE47" s="13">
        <f t="shared" si="15"/>
        <v>525</v>
      </c>
      <c r="AF47" s="13">
        <f t="shared" si="16"/>
        <v>2.6105382608064529</v>
      </c>
      <c r="AG47" s="13">
        <f t="shared" si="17"/>
        <v>3688.7293999632698</v>
      </c>
      <c r="AI47" s="13" t="str" cm="1">
        <f t="array" ref="AI47">IF(ISNUMBER(SEARCH(B47,VLOOKUP(D47,$AU$11:$AV$13,COLUMN(AV:AV)-COLUMN(AT:AT),FALSE))),"Domestic","International")</f>
        <v>International</v>
      </c>
      <c r="AJ47" s="13" cm="1">
        <f t="array" ref="AJ47">VLOOKUP($D47,$AR$5:$BD$7,COLUMN($BC:$BC)-COLUMN($AQ:$AQ),FALSE)*$E47</f>
        <v>16.25</v>
      </c>
      <c r="AK47" s="13" cm="1">
        <f t="array" ref="AK47">VLOOKUP($D47,$AR$5:$BD$7,COLUMN($BD:$BD)-COLUMN($AQ:$AQ),FALSE)*$E47</f>
        <v>48.75</v>
      </c>
      <c r="AL47">
        <f>'GDP per Capita'!R47</f>
        <v>32154.02</v>
      </c>
      <c r="AM47">
        <f t="shared" si="18"/>
        <v>32154.02</v>
      </c>
      <c r="AN47">
        <f t="shared" si="19"/>
        <v>32154.02</v>
      </c>
      <c r="AO47">
        <f t="shared" si="3"/>
        <v>2090011.3</v>
      </c>
      <c r="AP47" s="1">
        <f t="shared" si="4"/>
        <v>0.11472062902129407</v>
      </c>
      <c r="CP47"/>
      <c r="CQ47"/>
      <c r="CU47" s="13"/>
      <c r="DC47"/>
    </row>
    <row r="48" spans="1:107">
      <c r="A48" s="52">
        <v>46</v>
      </c>
      <c r="B48" s="52" t="s">
        <v>627</v>
      </c>
      <c r="C48" s="52" t="s">
        <v>32</v>
      </c>
      <c r="D48" s="52">
        <v>2018</v>
      </c>
      <c r="E48" s="52">
        <v>1</v>
      </c>
      <c r="F48" s="52">
        <v>33.875062899999897</v>
      </c>
      <c r="G48" s="52">
        <v>35.843409000000001</v>
      </c>
      <c r="H48" s="52">
        <v>0</v>
      </c>
      <c r="I48" s="52" t="s">
        <v>652</v>
      </c>
      <c r="J48" s="52">
        <v>49.260872399999997</v>
      </c>
      <c r="K48" s="52">
        <v>-123.1139529</v>
      </c>
      <c r="L48" s="52">
        <v>21078.790953266402</v>
      </c>
      <c r="M48" s="52">
        <v>3.27057825730465</v>
      </c>
      <c r="N48" s="52">
        <v>1928.7093722238701</v>
      </c>
      <c r="O48" s="13">
        <f t="shared" si="6"/>
        <v>21078.790953266402</v>
      </c>
      <c r="P48" s="13">
        <f t="shared" si="7"/>
        <v>3.27057825730465</v>
      </c>
      <c r="Q48" s="13">
        <f t="shared" si="8"/>
        <v>1928.7093722238701</v>
      </c>
      <c r="R48" s="13" cm="1">
        <f t="array" ref="R48">($AJ48*VLOOKUP($D48,$AU$11:$BE$13,COLUMN($AW:$AW)-COLUMN($AT:$AT),FALSE)/2+$AK48*VLOOKUP($D48,$AU$11:$BE$13,COLUMN($AW:$AW)-COLUMN($AT:$AT),FALSE))*3</f>
        <v>8.3790090146763002E-2</v>
      </c>
      <c r="S48" s="13" cm="1">
        <f t="array" ref="S48">($AJ48*VLOOKUP($D48,$AU$11:$BE$13,COLUMN($AY:$AY)-COLUMN($AT:$AT),FALSE)/2+$AK48*VLOOKUP($D48,$AU$11:$BE$13,COLUMN($AX:$AX)-COLUMN($AT:$AT),FALSE))*3</f>
        <v>973.875</v>
      </c>
      <c r="T48" s="13" cm="1">
        <f t="array" ref="T48">$E48*VLOOKUP($D48,$AU$11:$BE$13,COLUMN($BC:$BC)-COLUMN($AT:$AT),FALSE)*3</f>
        <v>468</v>
      </c>
      <c r="U48" s="13" cm="1">
        <f t="array" ref="U48">$AJ48*VLOOKUP($D48,$AU$11:$BE$13,COLUMN($BD:$BD)-COLUMN($AT:$AT),FALSE)+$AK48*VLOOKUP($D48,$AU$11:$BE$13,COLUMN($BE:$BE)-COLUMN($AT:$AT),FALSE)</f>
        <v>525</v>
      </c>
      <c r="V48" s="13">
        <f t="shared" si="0"/>
        <v>3.354368347451413</v>
      </c>
      <c r="W48" s="13">
        <f t="shared" si="1"/>
        <v>3895.5843722238701</v>
      </c>
      <c r="X48" s="13" cm="1">
        <f t="array" ref="X48">$AJ48*VLOOKUP($D48,$AU$11:$BG$13,COLUMN($BF:$BF)-COLUMN($AT:$AT),FALSE)+$AK48*VLOOKUP($D48,$AU$11:$BG$13,COLUMN($BG:$BG)-COLUMN($AT:$AT),FALSE)</f>
        <v>0</v>
      </c>
      <c r="Y48" s="13">
        <f t="shared" si="9"/>
        <v>21078.790953266402</v>
      </c>
      <c r="Z48" s="13">
        <f t="shared" si="10"/>
        <v>3.27057825730465</v>
      </c>
      <c r="AA48" s="13">
        <f t="shared" si="11"/>
        <v>1928.7093722238701</v>
      </c>
      <c r="AB48" s="13">
        <f t="shared" si="12"/>
        <v>8.3790090146763002E-2</v>
      </c>
      <c r="AC48" s="13">
        <f t="shared" si="13"/>
        <v>973.875</v>
      </c>
      <c r="AD48" s="13">
        <f t="shared" si="14"/>
        <v>468</v>
      </c>
      <c r="AE48" s="13">
        <f t="shared" si="15"/>
        <v>525</v>
      </c>
      <c r="AF48" s="13">
        <f t="shared" si="16"/>
        <v>3.354368347451413</v>
      </c>
      <c r="AG48" s="13">
        <f t="shared" si="17"/>
        <v>3895.5843722238701</v>
      </c>
      <c r="AI48" s="13" t="str" cm="1">
        <f t="array" ref="AI48">IF(ISNUMBER(SEARCH(B48,VLOOKUP(D48,$AU$11:$AV$13,COLUMN(AV:AV)-COLUMN(AT:AT),FALSE))),"Domestic","International")</f>
        <v>International</v>
      </c>
      <c r="AJ48" s="13" cm="1">
        <f t="array" ref="AJ48">VLOOKUP($D48,$AR$5:$BD$7,COLUMN($BC:$BC)-COLUMN($AQ:$AQ),FALSE)*$E48</f>
        <v>0.25</v>
      </c>
      <c r="AK48" s="13" cm="1">
        <f t="array" ref="AK48">VLOOKUP($D48,$AR$5:$BD$7,COLUMN($BD:$BD)-COLUMN($AQ:$AQ),FALSE)*$E48</f>
        <v>0.75</v>
      </c>
      <c r="AL48">
        <f>'GDP per Capita'!R48</f>
        <v>12478.47</v>
      </c>
      <c r="AM48">
        <f t="shared" si="18"/>
        <v>12478.47</v>
      </c>
      <c r="AN48">
        <f t="shared" si="19"/>
        <v>12478.47</v>
      </c>
      <c r="AO48">
        <f t="shared" si="3"/>
        <v>12478.47</v>
      </c>
      <c r="AP48" s="1">
        <f t="shared" si="4"/>
        <v>0.31218445628541563</v>
      </c>
      <c r="CP48"/>
      <c r="CQ48"/>
      <c r="CU48" s="13"/>
      <c r="DC48"/>
    </row>
    <row r="49" spans="1:107" ht="51">
      <c r="A49" s="52">
        <v>47</v>
      </c>
      <c r="B49" s="52" t="s">
        <v>626</v>
      </c>
      <c r="C49" s="52" t="s">
        <v>30</v>
      </c>
      <c r="D49" s="52">
        <v>2018</v>
      </c>
      <c r="E49" s="52">
        <v>0</v>
      </c>
      <c r="F49" s="52">
        <v>7.5554941999999903</v>
      </c>
      <c r="G49" s="52">
        <v>80.713784700000005</v>
      </c>
      <c r="H49" s="52">
        <v>0</v>
      </c>
      <c r="I49" s="52" t="s">
        <v>652</v>
      </c>
      <c r="J49" s="52">
        <v>49.260872399999997</v>
      </c>
      <c r="K49" s="52">
        <v>-123.1139529</v>
      </c>
      <c r="L49" s="52">
        <v>26572.072464695699</v>
      </c>
      <c r="M49" s="52">
        <v>4.1928803058944597</v>
      </c>
      <c r="N49" s="52">
        <v>2431.3446305196499</v>
      </c>
      <c r="O49" s="13">
        <f t="shared" si="6"/>
        <v>0</v>
      </c>
      <c r="P49" s="13">
        <f t="shared" si="7"/>
        <v>0</v>
      </c>
      <c r="Q49" s="13">
        <f t="shared" si="8"/>
        <v>0</v>
      </c>
      <c r="R49" s="13" cm="1">
        <f t="array" ref="R49">($AJ49*VLOOKUP($D49,$AU$11:$BE$13,COLUMN($AW:$AW)-COLUMN($AT:$AT),FALSE)/2+$AK49*VLOOKUP($D49,$AU$11:$BE$13,COLUMN($AW:$AW)-COLUMN($AT:$AT),FALSE))*3</f>
        <v>0</v>
      </c>
      <c r="S49" s="13" cm="1">
        <f t="array" ref="S49">($AJ49*VLOOKUP($D49,$AU$11:$BE$13,COLUMN($AY:$AY)-COLUMN($AT:$AT),FALSE)/2+$AK49*VLOOKUP($D49,$AU$11:$BE$13,COLUMN($AX:$AX)-COLUMN($AT:$AT),FALSE))*3</f>
        <v>0</v>
      </c>
      <c r="T49" s="13" cm="1">
        <f t="array" ref="T49">$E49*VLOOKUP($D49,$AU$11:$BE$13,COLUMN($BC:$BC)-COLUMN($AT:$AT),FALSE)*3</f>
        <v>0</v>
      </c>
      <c r="U49" s="13" cm="1">
        <f t="array" ref="U49">$AJ49*VLOOKUP($D49,$AU$11:$BE$13,COLUMN($BD:$BD)-COLUMN($AT:$AT),FALSE)+$AK49*VLOOKUP($D49,$AU$11:$BE$13,COLUMN($BE:$BE)-COLUMN($AT:$AT),FALSE)</f>
        <v>0</v>
      </c>
      <c r="V49" s="13">
        <f t="shared" si="0"/>
        <v>0</v>
      </c>
      <c r="W49" s="13">
        <f t="shared" si="1"/>
        <v>0</v>
      </c>
      <c r="X49" s="13" cm="1">
        <f t="array" ref="X49">$AJ49*VLOOKUP($D49,$AU$11:$BG$13,COLUMN($BF:$BF)-COLUMN($AT:$AT),FALSE)+$AK49*VLOOKUP($D49,$AU$11:$BG$13,COLUMN($BG:$BG)-COLUMN($AT:$AT),FALSE)</f>
        <v>0</v>
      </c>
      <c r="Y49" s="13" t="str">
        <f t="shared" si="9"/>
        <v/>
      </c>
      <c r="Z49" s="13" t="str">
        <f t="shared" si="10"/>
        <v/>
      </c>
      <c r="AA49" s="13" t="str">
        <f t="shared" si="11"/>
        <v/>
      </c>
      <c r="AB49" s="13" t="str">
        <f t="shared" si="12"/>
        <v/>
      </c>
      <c r="AC49" s="13" t="str">
        <f t="shared" si="13"/>
        <v/>
      </c>
      <c r="AD49" s="13" t="str">
        <f t="shared" si="14"/>
        <v/>
      </c>
      <c r="AE49" s="13" t="str">
        <f t="shared" si="15"/>
        <v/>
      </c>
      <c r="AF49" s="13" t="str">
        <f t="shared" si="16"/>
        <v/>
      </c>
      <c r="AG49" s="13" t="str">
        <f t="shared" si="17"/>
        <v/>
      </c>
      <c r="AI49" s="13" t="str" cm="1">
        <f t="array" ref="AI49">IF(ISNUMBER(SEARCH(B49,VLOOKUP(D49,$AU$11:$AV$13,COLUMN(AV:AV)-COLUMN(AT:AT),FALSE))),"Domestic","International")</f>
        <v>International</v>
      </c>
      <c r="AJ49" s="13" cm="1">
        <f t="array" ref="AJ49">VLOOKUP($D49,$AR$5:$BD$7,COLUMN($BC:$BC)-COLUMN($AQ:$AQ),FALSE)*$E49</f>
        <v>0</v>
      </c>
      <c r="AK49" s="13" cm="1">
        <f t="array" ref="AK49">VLOOKUP($D49,$AR$5:$BD$7,COLUMN($BD:$BD)-COLUMN($AQ:$AQ),FALSE)*$E49</f>
        <v>0</v>
      </c>
      <c r="AL49">
        <f>'GDP per Capita'!R49</f>
        <v>4336.12</v>
      </c>
      <c r="AM49">
        <f t="shared" si="18"/>
        <v>4336.12</v>
      </c>
      <c r="AN49">
        <f t="shared" si="19"/>
        <v>4336.12</v>
      </c>
      <c r="AO49">
        <f t="shared" si="3"/>
        <v>0</v>
      </c>
      <c r="AP49" s="1" t="str">
        <f t="shared" si="4"/>
        <v/>
      </c>
      <c r="AR49" s="31" t="s">
        <v>1927</v>
      </c>
      <c r="AS49" s="23" t="s">
        <v>814</v>
      </c>
      <c r="AT49" s="14" t="s">
        <v>78</v>
      </c>
      <c r="AU49" s="53" t="s">
        <v>848</v>
      </c>
      <c r="AV49" s="14" t="s">
        <v>50</v>
      </c>
      <c r="AW49" s="53" t="s">
        <v>846</v>
      </c>
      <c r="AX49" s="14" t="s">
        <v>47</v>
      </c>
      <c r="AY49" s="14" t="s">
        <v>53</v>
      </c>
      <c r="AZ49" s="14" t="s">
        <v>595</v>
      </c>
      <c r="BA49" s="53" t="s">
        <v>843</v>
      </c>
      <c r="BB49" s="14" t="s">
        <v>52</v>
      </c>
      <c r="BC49" s="98" t="s">
        <v>1938</v>
      </c>
      <c r="CP49"/>
      <c r="CQ49"/>
      <c r="CU49" s="13"/>
      <c r="DC49"/>
    </row>
    <row r="50" spans="1:107">
      <c r="A50" s="52">
        <v>48</v>
      </c>
      <c r="B50" s="52" t="s">
        <v>625</v>
      </c>
      <c r="C50" s="52" t="s">
        <v>31</v>
      </c>
      <c r="D50" s="52">
        <v>2018</v>
      </c>
      <c r="E50" s="52">
        <v>0</v>
      </c>
      <c r="F50" s="52">
        <v>55.350000299999998</v>
      </c>
      <c r="G50" s="52">
        <v>23.7499997</v>
      </c>
      <c r="H50" s="52">
        <v>0</v>
      </c>
      <c r="I50" s="52" t="s">
        <v>652</v>
      </c>
      <c r="J50" s="52">
        <v>49.260872399999997</v>
      </c>
      <c r="K50" s="52">
        <v>-123.1139529</v>
      </c>
      <c r="L50" s="52">
        <v>15964.119728489301</v>
      </c>
      <c r="M50" s="52">
        <v>2.45965139882107</v>
      </c>
      <c r="N50" s="52">
        <v>1676.23257149138</v>
      </c>
      <c r="O50" s="13">
        <f t="shared" si="6"/>
        <v>0</v>
      </c>
      <c r="P50" s="13">
        <f t="shared" si="7"/>
        <v>0</v>
      </c>
      <c r="Q50" s="13">
        <f t="shared" si="8"/>
        <v>0</v>
      </c>
      <c r="R50" s="13" cm="1">
        <f t="array" ref="R50">($AJ50*VLOOKUP($D50,$AU$11:$BE$13,COLUMN($AW:$AW)-COLUMN($AT:$AT),FALSE)/2+$AK50*VLOOKUP($D50,$AU$11:$BE$13,COLUMN($AW:$AW)-COLUMN($AT:$AT),FALSE))*3</f>
        <v>0</v>
      </c>
      <c r="S50" s="13" cm="1">
        <f t="array" ref="S50">($AJ50*VLOOKUP($D50,$AU$11:$BE$13,COLUMN($AY:$AY)-COLUMN($AT:$AT),FALSE)/2+$AK50*VLOOKUP($D50,$AU$11:$BE$13,COLUMN($AX:$AX)-COLUMN($AT:$AT),FALSE))*3</f>
        <v>0</v>
      </c>
      <c r="T50" s="13" cm="1">
        <f t="array" ref="T50">$E50*VLOOKUP($D50,$AU$11:$BE$13,COLUMN($BC:$BC)-COLUMN($AT:$AT),FALSE)*3</f>
        <v>0</v>
      </c>
      <c r="U50" s="13" cm="1">
        <f t="array" ref="U50">$AJ50*VLOOKUP($D50,$AU$11:$BE$13,COLUMN($BD:$BD)-COLUMN($AT:$AT),FALSE)+$AK50*VLOOKUP($D50,$AU$11:$BE$13,COLUMN($BE:$BE)-COLUMN($AT:$AT),FALSE)</f>
        <v>0</v>
      </c>
      <c r="V50" s="13">
        <f t="shared" si="0"/>
        <v>0</v>
      </c>
      <c r="W50" s="13">
        <f t="shared" si="1"/>
        <v>0</v>
      </c>
      <c r="X50" s="13" cm="1">
        <f t="array" ref="X50">$AJ50*VLOOKUP($D50,$AU$11:$BG$13,COLUMN($BF:$BF)-COLUMN($AT:$AT),FALSE)+$AK50*VLOOKUP($D50,$AU$11:$BG$13,COLUMN($BG:$BG)-COLUMN($AT:$AT),FALSE)</f>
        <v>0</v>
      </c>
      <c r="Y50" s="13" t="str">
        <f t="shared" si="9"/>
        <v/>
      </c>
      <c r="Z50" s="13" t="str">
        <f t="shared" si="10"/>
        <v/>
      </c>
      <c r="AA50" s="13" t="str">
        <f t="shared" si="11"/>
        <v/>
      </c>
      <c r="AB50" s="13" t="str">
        <f t="shared" si="12"/>
        <v/>
      </c>
      <c r="AC50" s="13" t="str">
        <f t="shared" si="13"/>
        <v/>
      </c>
      <c r="AD50" s="13" t="str">
        <f t="shared" si="14"/>
        <v/>
      </c>
      <c r="AE50" s="13" t="str">
        <f t="shared" si="15"/>
        <v/>
      </c>
      <c r="AF50" s="13" t="str">
        <f t="shared" si="16"/>
        <v/>
      </c>
      <c r="AG50" s="13" t="str">
        <f t="shared" si="17"/>
        <v/>
      </c>
      <c r="AI50" s="13" t="str" cm="1">
        <f t="array" ref="AI50">IF(ISNUMBER(SEARCH(B50,VLOOKUP(D50,$AU$11:$AV$13,COLUMN(AV:AV)-COLUMN(AT:AT),FALSE))),"Domestic","International")</f>
        <v>International</v>
      </c>
      <c r="AJ50" s="13" cm="1">
        <f t="array" ref="AJ50">VLOOKUP($D50,$AR$5:$BD$7,COLUMN($BC:$BC)-COLUMN($AQ:$AQ),FALSE)*$E50</f>
        <v>0</v>
      </c>
      <c r="AK50" s="13" cm="1">
        <f t="array" ref="AK50">VLOOKUP($D50,$AR$5:$BD$7,COLUMN($BD:$BD)-COLUMN($AQ:$AQ),FALSE)*$E50</f>
        <v>0</v>
      </c>
      <c r="AL50">
        <f>'GDP per Capita'!R50</f>
        <v>19634.13</v>
      </c>
      <c r="AM50">
        <f t="shared" si="18"/>
        <v>19634.13</v>
      </c>
      <c r="AN50">
        <f t="shared" si="19"/>
        <v>19634.13</v>
      </c>
      <c r="AO50">
        <f t="shared" si="3"/>
        <v>0</v>
      </c>
      <c r="AP50" s="1" t="str">
        <f t="shared" si="4"/>
        <v/>
      </c>
      <c r="AR50" s="13">
        <v>2018</v>
      </c>
      <c r="AS50" s="32">
        <f>AS18-SUM(AS32,AS41)</f>
        <v>0</v>
      </c>
      <c r="AT50" s="32">
        <f t="shared" ref="AT50:BC50" si="82">AT18-SUM(AT32,AT41)</f>
        <v>0</v>
      </c>
      <c r="AU50" s="32">
        <f t="shared" si="82"/>
        <v>0</v>
      </c>
      <c r="AV50" s="32">
        <f t="shared" si="82"/>
        <v>0</v>
      </c>
      <c r="AW50" s="32">
        <f t="shared" si="82"/>
        <v>0</v>
      </c>
      <c r="AX50" s="32">
        <f t="shared" si="82"/>
        <v>0</v>
      </c>
      <c r="AY50" s="32">
        <f t="shared" si="82"/>
        <v>0</v>
      </c>
      <c r="AZ50" s="32">
        <f t="shared" si="82"/>
        <v>0</v>
      </c>
      <c r="BA50" s="32">
        <f t="shared" si="82"/>
        <v>0</v>
      </c>
      <c r="BB50" s="32">
        <f t="shared" si="82"/>
        <v>0</v>
      </c>
      <c r="BC50" s="32">
        <f t="shared" si="82"/>
        <v>0</v>
      </c>
      <c r="CP50"/>
      <c r="CQ50"/>
      <c r="CU50" s="13"/>
      <c r="DC50"/>
    </row>
    <row r="51" spans="1:107">
      <c r="A51" s="52">
        <v>49</v>
      </c>
      <c r="B51" s="52" t="s">
        <v>624</v>
      </c>
      <c r="C51" s="52" t="s">
        <v>31</v>
      </c>
      <c r="D51" s="52">
        <v>2018</v>
      </c>
      <c r="E51" s="52">
        <v>0</v>
      </c>
      <c r="F51" s="52">
        <v>49.815868299999998</v>
      </c>
      <c r="G51" s="52">
        <v>6.1296751</v>
      </c>
      <c r="H51" s="52">
        <v>0</v>
      </c>
      <c r="I51" s="52" t="s">
        <v>652</v>
      </c>
      <c r="J51" s="52">
        <v>49.260872399999997</v>
      </c>
      <c r="K51" s="52">
        <v>-123.1139529</v>
      </c>
      <c r="L51" s="52">
        <v>15965.929447198099</v>
      </c>
      <c r="M51" s="52">
        <v>2.4599301750634899</v>
      </c>
      <c r="N51" s="52">
        <v>1676.4225919558</v>
      </c>
      <c r="O51" s="13">
        <f t="shared" si="6"/>
        <v>0</v>
      </c>
      <c r="P51" s="13">
        <f t="shared" si="7"/>
        <v>0</v>
      </c>
      <c r="Q51" s="13">
        <f t="shared" si="8"/>
        <v>0</v>
      </c>
      <c r="R51" s="13" cm="1">
        <f t="array" ref="R51">($AJ51*VLOOKUP($D51,$AU$11:$BE$13,COLUMN($AW:$AW)-COLUMN($AT:$AT),FALSE)/2+$AK51*VLOOKUP($D51,$AU$11:$BE$13,COLUMN($AW:$AW)-COLUMN($AT:$AT),FALSE))*3</f>
        <v>0</v>
      </c>
      <c r="S51" s="13" cm="1">
        <f t="array" ref="S51">($AJ51*VLOOKUP($D51,$AU$11:$BE$13,COLUMN($AY:$AY)-COLUMN($AT:$AT),FALSE)/2+$AK51*VLOOKUP($D51,$AU$11:$BE$13,COLUMN($AX:$AX)-COLUMN($AT:$AT),FALSE))*3</f>
        <v>0</v>
      </c>
      <c r="T51" s="13" cm="1">
        <f t="array" ref="T51">$E51*VLOOKUP($D51,$AU$11:$BE$13,COLUMN($BC:$BC)-COLUMN($AT:$AT),FALSE)*3</f>
        <v>0</v>
      </c>
      <c r="U51" s="13" cm="1">
        <f t="array" ref="U51">$AJ51*VLOOKUP($D51,$AU$11:$BE$13,COLUMN($BD:$BD)-COLUMN($AT:$AT),FALSE)+$AK51*VLOOKUP($D51,$AU$11:$BE$13,COLUMN($BE:$BE)-COLUMN($AT:$AT),FALSE)</f>
        <v>0</v>
      </c>
      <c r="V51" s="13">
        <f t="shared" si="0"/>
        <v>0</v>
      </c>
      <c r="W51" s="13">
        <f t="shared" si="1"/>
        <v>0</v>
      </c>
      <c r="X51" s="13" cm="1">
        <f t="array" ref="X51">$AJ51*VLOOKUP($D51,$AU$11:$BG$13,COLUMN($BF:$BF)-COLUMN($AT:$AT),FALSE)+$AK51*VLOOKUP($D51,$AU$11:$BG$13,COLUMN($BG:$BG)-COLUMN($AT:$AT),FALSE)</f>
        <v>0</v>
      </c>
      <c r="Y51" s="13" t="str">
        <f t="shared" si="9"/>
        <v/>
      </c>
      <c r="Z51" s="13" t="str">
        <f t="shared" si="10"/>
        <v/>
      </c>
      <c r="AA51" s="13" t="str">
        <f t="shared" si="11"/>
        <v/>
      </c>
      <c r="AB51" s="13" t="str">
        <f t="shared" si="12"/>
        <v/>
      </c>
      <c r="AC51" s="13" t="str">
        <f t="shared" si="13"/>
        <v/>
      </c>
      <c r="AD51" s="13" t="str">
        <f t="shared" si="14"/>
        <v/>
      </c>
      <c r="AE51" s="13" t="str">
        <f t="shared" si="15"/>
        <v/>
      </c>
      <c r="AF51" s="13" t="str">
        <f t="shared" si="16"/>
        <v/>
      </c>
      <c r="AG51" s="13" t="str">
        <f t="shared" si="17"/>
        <v/>
      </c>
      <c r="AI51" s="13" t="str" cm="1">
        <f t="array" ref="AI51">IF(ISNUMBER(SEARCH(B51,VLOOKUP(D51,$AU$11:$AV$13,COLUMN(AV:AV)-COLUMN(AT:AT),FALSE))),"Domestic","International")</f>
        <v>International</v>
      </c>
      <c r="AJ51" s="13" cm="1">
        <f t="array" ref="AJ51">VLOOKUP($D51,$AR$5:$BD$7,COLUMN($BC:$BC)-COLUMN($AQ:$AQ),FALSE)*$E51</f>
        <v>0</v>
      </c>
      <c r="AK51" s="13" cm="1">
        <f t="array" ref="AK51">VLOOKUP($D51,$AR$5:$BD$7,COLUMN($BD:$BD)-COLUMN($AQ:$AQ),FALSE)*$E51</f>
        <v>0</v>
      </c>
      <c r="AL51">
        <f>'GDP per Capita'!R51</f>
        <v>117160.71</v>
      </c>
      <c r="AM51">
        <f t="shared" si="18"/>
        <v>117160.71</v>
      </c>
      <c r="AN51">
        <f t="shared" si="19"/>
        <v>117160.71</v>
      </c>
      <c r="AO51">
        <f t="shared" si="3"/>
        <v>0</v>
      </c>
      <c r="AP51" s="1" t="str">
        <f t="shared" si="4"/>
        <v/>
      </c>
      <c r="AR51" s="13">
        <v>2019</v>
      </c>
      <c r="AS51" s="32">
        <f t="shared" ref="AS51:BC51" si="83">AS19-SUM(AS33,AS42)</f>
        <v>0</v>
      </c>
      <c r="AT51" s="32">
        <f t="shared" si="83"/>
        <v>0</v>
      </c>
      <c r="AU51" s="32">
        <f t="shared" si="83"/>
        <v>0</v>
      </c>
      <c r="AV51" s="32">
        <f t="shared" si="83"/>
        <v>0</v>
      </c>
      <c r="AW51" s="32">
        <f t="shared" si="83"/>
        <v>0</v>
      </c>
      <c r="AX51" s="32">
        <f t="shared" si="83"/>
        <v>0</v>
      </c>
      <c r="AY51" s="32">
        <f t="shared" si="83"/>
        <v>0</v>
      </c>
      <c r="AZ51" s="32">
        <f t="shared" si="83"/>
        <v>0</v>
      </c>
      <c r="BA51" s="32">
        <f t="shared" si="83"/>
        <v>0</v>
      </c>
      <c r="BB51" s="32">
        <f t="shared" si="83"/>
        <v>0</v>
      </c>
      <c r="BC51" s="32">
        <f t="shared" si="83"/>
        <v>0</v>
      </c>
      <c r="CP51"/>
      <c r="CQ51"/>
      <c r="CU51" s="13"/>
      <c r="DC51" s="9"/>
    </row>
    <row r="52" spans="1:107">
      <c r="A52" s="52">
        <v>50</v>
      </c>
      <c r="B52" s="52" t="s">
        <v>623</v>
      </c>
      <c r="C52" s="52" t="s">
        <v>31</v>
      </c>
      <c r="D52" s="52">
        <v>2018</v>
      </c>
      <c r="E52" s="52">
        <v>0</v>
      </c>
      <c r="F52" s="52">
        <v>56.840649399999997</v>
      </c>
      <c r="G52" s="52">
        <v>24.753764499999999</v>
      </c>
      <c r="H52" s="52">
        <v>0</v>
      </c>
      <c r="I52" s="52" t="s">
        <v>652</v>
      </c>
      <c r="J52" s="52">
        <v>49.260872399999997</v>
      </c>
      <c r="K52" s="52">
        <v>-123.1139529</v>
      </c>
      <c r="L52" s="52">
        <v>15702.671123239799</v>
      </c>
      <c r="M52" s="52">
        <v>2.4194374677794199</v>
      </c>
      <c r="N52" s="52">
        <v>1648.78046794018</v>
      </c>
      <c r="O52" s="13">
        <f t="shared" si="6"/>
        <v>0</v>
      </c>
      <c r="P52" s="13">
        <f t="shared" si="7"/>
        <v>0</v>
      </c>
      <c r="Q52" s="13">
        <f t="shared" si="8"/>
        <v>0</v>
      </c>
      <c r="R52" s="13" cm="1">
        <f t="array" ref="R52">($AJ52*VLOOKUP($D52,$AU$11:$BE$13,COLUMN($AW:$AW)-COLUMN($AT:$AT),FALSE)/2+$AK52*VLOOKUP($D52,$AU$11:$BE$13,COLUMN($AW:$AW)-COLUMN($AT:$AT),FALSE))*3</f>
        <v>0</v>
      </c>
      <c r="S52" s="13" cm="1">
        <f t="array" ref="S52">($AJ52*VLOOKUP($D52,$AU$11:$BE$13,COLUMN($AY:$AY)-COLUMN($AT:$AT),FALSE)/2+$AK52*VLOOKUP($D52,$AU$11:$BE$13,COLUMN($AX:$AX)-COLUMN($AT:$AT),FALSE))*3</f>
        <v>0</v>
      </c>
      <c r="T52" s="13" cm="1">
        <f t="array" ref="T52">$E52*VLOOKUP($D52,$AU$11:$BE$13,COLUMN($BC:$BC)-COLUMN($AT:$AT),FALSE)*3</f>
        <v>0</v>
      </c>
      <c r="U52" s="13" cm="1">
        <f t="array" ref="U52">$AJ52*VLOOKUP($D52,$AU$11:$BE$13,COLUMN($BD:$BD)-COLUMN($AT:$AT),FALSE)+$AK52*VLOOKUP($D52,$AU$11:$BE$13,COLUMN($BE:$BE)-COLUMN($AT:$AT),FALSE)</f>
        <v>0</v>
      </c>
      <c r="V52" s="13">
        <f t="shared" si="0"/>
        <v>0</v>
      </c>
      <c r="W52" s="13">
        <f t="shared" si="1"/>
        <v>0</v>
      </c>
      <c r="X52" s="13" cm="1">
        <f t="array" ref="X52">$AJ52*VLOOKUP($D52,$AU$11:$BG$13,COLUMN($BF:$BF)-COLUMN($AT:$AT),FALSE)+$AK52*VLOOKUP($D52,$AU$11:$BG$13,COLUMN($BG:$BG)-COLUMN($AT:$AT),FALSE)</f>
        <v>0</v>
      </c>
      <c r="Y52" s="13" t="str">
        <f t="shared" si="9"/>
        <v/>
      </c>
      <c r="Z52" s="13" t="str">
        <f t="shared" si="10"/>
        <v/>
      </c>
      <c r="AA52" s="13" t="str">
        <f t="shared" si="11"/>
        <v/>
      </c>
      <c r="AB52" s="13" t="str">
        <f t="shared" si="12"/>
        <v/>
      </c>
      <c r="AC52" s="13" t="str">
        <f t="shared" si="13"/>
        <v/>
      </c>
      <c r="AD52" s="13" t="str">
        <f t="shared" si="14"/>
        <v/>
      </c>
      <c r="AE52" s="13" t="str">
        <f t="shared" si="15"/>
        <v/>
      </c>
      <c r="AF52" s="13" t="str">
        <f t="shared" si="16"/>
        <v/>
      </c>
      <c r="AG52" s="13" t="str">
        <f t="shared" si="17"/>
        <v/>
      </c>
      <c r="AI52" s="13" t="str" cm="1">
        <f t="array" ref="AI52">IF(ISNUMBER(SEARCH(B52,VLOOKUP(D52,$AU$11:$AV$13,COLUMN(AV:AV)-COLUMN(AT:AT),FALSE))),"Domestic","International")</f>
        <v>International</v>
      </c>
      <c r="AJ52" s="13" cm="1">
        <f t="array" ref="AJ52">VLOOKUP($D52,$AR$5:$BD$7,COLUMN($BC:$BC)-COLUMN($AQ:$AQ),FALSE)*$E52</f>
        <v>0</v>
      </c>
      <c r="AK52" s="13" cm="1">
        <f t="array" ref="AK52">VLOOKUP($D52,$AR$5:$BD$7,COLUMN($BD:$BD)-COLUMN($AQ:$AQ),FALSE)*$E52</f>
        <v>0</v>
      </c>
      <c r="AL52">
        <f>'GDP per Capita'!R52</f>
        <v>18406</v>
      </c>
      <c r="AM52">
        <f t="shared" si="18"/>
        <v>18406</v>
      </c>
      <c r="AN52">
        <f t="shared" si="19"/>
        <v>18406</v>
      </c>
      <c r="AO52">
        <f t="shared" si="3"/>
        <v>0</v>
      </c>
      <c r="AP52" s="1" t="str">
        <f t="shared" si="4"/>
        <v/>
      </c>
      <c r="AR52" s="13">
        <v>2020</v>
      </c>
      <c r="AS52" s="32">
        <f t="shared" ref="AS52:BC52" si="84">AS20-SUM(AS34,AS43)</f>
        <v>0</v>
      </c>
      <c r="AT52" s="32">
        <f t="shared" si="84"/>
        <v>0</v>
      </c>
      <c r="AU52" s="32">
        <f t="shared" si="84"/>
        <v>0</v>
      </c>
      <c r="AV52" s="32">
        <f t="shared" si="84"/>
        <v>0</v>
      </c>
      <c r="AW52" s="32">
        <f t="shared" si="84"/>
        <v>0</v>
      </c>
      <c r="AX52" s="32">
        <f t="shared" si="84"/>
        <v>0</v>
      </c>
      <c r="AY52" s="32">
        <f t="shared" si="84"/>
        <v>0</v>
      </c>
      <c r="AZ52" s="32">
        <f t="shared" si="84"/>
        <v>0</v>
      </c>
      <c r="BA52" s="32">
        <f t="shared" si="84"/>
        <v>0</v>
      </c>
      <c r="BB52" s="32">
        <f t="shared" si="84"/>
        <v>0</v>
      </c>
      <c r="BC52" s="32">
        <f t="shared" si="84"/>
        <v>0</v>
      </c>
      <c r="CO52"/>
      <c r="CP52"/>
      <c r="CU52" s="9"/>
      <c r="CV52" s="9"/>
      <c r="CW52" s="9"/>
      <c r="CX52" s="9"/>
      <c r="CY52" s="9"/>
      <c r="CZ52" s="9"/>
      <c r="DA52" s="9"/>
    </row>
    <row r="53" spans="1:107">
      <c r="A53" s="52">
        <v>51</v>
      </c>
      <c r="B53" s="52" t="s">
        <v>622</v>
      </c>
      <c r="C53" s="52" t="s">
        <v>35</v>
      </c>
      <c r="D53" s="52">
        <v>2018</v>
      </c>
      <c r="E53" s="52">
        <v>0</v>
      </c>
      <c r="F53" s="52">
        <v>31.1728205</v>
      </c>
      <c r="G53" s="52">
        <v>-7.3362482</v>
      </c>
      <c r="H53" s="52">
        <v>0</v>
      </c>
      <c r="I53" s="52" t="s">
        <v>652</v>
      </c>
      <c r="J53" s="52">
        <v>49.260872399999997</v>
      </c>
      <c r="K53" s="52">
        <v>-123.1139529</v>
      </c>
      <c r="L53" s="52">
        <v>18104.754114567699</v>
      </c>
      <c r="M53" s="52">
        <v>2.7934375020486</v>
      </c>
      <c r="N53" s="52">
        <v>1900.99918202961</v>
      </c>
      <c r="O53" s="13">
        <f t="shared" si="6"/>
        <v>0</v>
      </c>
      <c r="P53" s="13">
        <f t="shared" si="7"/>
        <v>0</v>
      </c>
      <c r="Q53" s="13">
        <f t="shared" si="8"/>
        <v>0</v>
      </c>
      <c r="R53" s="13" cm="1">
        <f t="array" ref="R53">($AJ53*VLOOKUP($D53,$AU$11:$BE$13,COLUMN($AW:$AW)-COLUMN($AT:$AT),FALSE)/2+$AK53*VLOOKUP($D53,$AU$11:$BE$13,COLUMN($AW:$AW)-COLUMN($AT:$AT),FALSE))*3</f>
        <v>0</v>
      </c>
      <c r="S53" s="13" cm="1">
        <f t="array" ref="S53">($AJ53*VLOOKUP($D53,$AU$11:$BE$13,COLUMN($AY:$AY)-COLUMN($AT:$AT),FALSE)/2+$AK53*VLOOKUP($D53,$AU$11:$BE$13,COLUMN($AX:$AX)-COLUMN($AT:$AT),FALSE))*3</f>
        <v>0</v>
      </c>
      <c r="T53" s="13" cm="1">
        <f t="array" ref="T53">$E53*VLOOKUP($D53,$AU$11:$BE$13,COLUMN($BC:$BC)-COLUMN($AT:$AT),FALSE)*3</f>
        <v>0</v>
      </c>
      <c r="U53" s="13" cm="1">
        <f t="array" ref="U53">$AJ53*VLOOKUP($D53,$AU$11:$BE$13,COLUMN($BD:$BD)-COLUMN($AT:$AT),FALSE)+$AK53*VLOOKUP($D53,$AU$11:$BE$13,COLUMN($BE:$BE)-COLUMN($AT:$AT),FALSE)</f>
        <v>0</v>
      </c>
      <c r="V53" s="13">
        <f t="shared" si="0"/>
        <v>0</v>
      </c>
      <c r="W53" s="13">
        <f t="shared" si="1"/>
        <v>0</v>
      </c>
      <c r="X53" s="13" cm="1">
        <f t="array" ref="X53">$AJ53*VLOOKUP($D53,$AU$11:$BG$13,COLUMN($BF:$BF)-COLUMN($AT:$AT),FALSE)+$AK53*VLOOKUP($D53,$AU$11:$BG$13,COLUMN($BG:$BG)-COLUMN($AT:$AT),FALSE)</f>
        <v>0</v>
      </c>
      <c r="Y53" s="13" t="str">
        <f t="shared" si="9"/>
        <v/>
      </c>
      <c r="Z53" s="13" t="str">
        <f t="shared" si="10"/>
        <v/>
      </c>
      <c r="AA53" s="13" t="str">
        <f t="shared" si="11"/>
        <v/>
      </c>
      <c r="AB53" s="13" t="str">
        <f t="shared" si="12"/>
        <v/>
      </c>
      <c r="AC53" s="13" t="str">
        <f t="shared" si="13"/>
        <v/>
      </c>
      <c r="AD53" s="13" t="str">
        <f t="shared" si="14"/>
        <v/>
      </c>
      <c r="AE53" s="13" t="str">
        <f t="shared" si="15"/>
        <v/>
      </c>
      <c r="AF53" s="13" t="str">
        <f t="shared" si="16"/>
        <v/>
      </c>
      <c r="AG53" s="13" t="str">
        <f t="shared" si="17"/>
        <v/>
      </c>
      <c r="AI53" s="13" t="str" cm="1">
        <f t="array" ref="AI53">IF(ISNUMBER(SEARCH(B53,VLOOKUP(D53,$AU$11:$AV$13,COLUMN(AV:AV)-COLUMN(AT:AT),FALSE))),"Domestic","International")</f>
        <v>International</v>
      </c>
      <c r="AJ53" s="13" cm="1">
        <f t="array" ref="AJ53">VLOOKUP($D53,$AR$5:$BD$7,COLUMN($BC:$BC)-COLUMN($AQ:$AQ),FALSE)*$E53</f>
        <v>0</v>
      </c>
      <c r="AK53" s="13" cm="1">
        <f t="array" ref="AK53">VLOOKUP($D53,$AR$5:$BD$7,COLUMN($BD:$BD)-COLUMN($AQ:$AQ),FALSE)*$E53</f>
        <v>0</v>
      </c>
      <c r="AL53">
        <f>'GDP per Capita'!R53</f>
        <v>3537.65</v>
      </c>
      <c r="AM53">
        <f t="shared" si="18"/>
        <v>3537.65</v>
      </c>
      <c r="AN53">
        <f t="shared" si="19"/>
        <v>3537.65</v>
      </c>
      <c r="AO53">
        <f t="shared" si="3"/>
        <v>0</v>
      </c>
      <c r="AP53" s="1" t="str">
        <f t="shared" si="4"/>
        <v/>
      </c>
      <c r="AR53" s="24" t="s">
        <v>822</v>
      </c>
      <c r="AS53" s="32">
        <f t="shared" ref="AS53:BC53" si="85">AS21-SUM(AS35,AS44)</f>
        <v>0</v>
      </c>
      <c r="AT53" s="32">
        <f t="shared" si="85"/>
        <v>0</v>
      </c>
      <c r="AU53" s="32">
        <f t="shared" si="85"/>
        <v>0</v>
      </c>
      <c r="AV53" s="32">
        <f t="shared" si="85"/>
        <v>0</v>
      </c>
      <c r="AW53" s="32">
        <f t="shared" si="85"/>
        <v>0</v>
      </c>
      <c r="AX53" s="32">
        <f t="shared" si="85"/>
        <v>0</v>
      </c>
      <c r="AY53" s="32">
        <f t="shared" si="85"/>
        <v>0</v>
      </c>
      <c r="AZ53" s="32">
        <f t="shared" si="85"/>
        <v>0</v>
      </c>
      <c r="BA53" s="32">
        <f t="shared" si="85"/>
        <v>0</v>
      </c>
      <c r="BB53" s="32">
        <f t="shared" si="85"/>
        <v>0</v>
      </c>
      <c r="BC53" s="32">
        <f t="shared" si="85"/>
        <v>0</v>
      </c>
      <c r="CO53"/>
      <c r="CP53"/>
    </row>
    <row r="54" spans="1:107">
      <c r="A54" s="52">
        <v>52</v>
      </c>
      <c r="B54" s="52" t="s">
        <v>621</v>
      </c>
      <c r="C54" s="52" t="s">
        <v>35</v>
      </c>
      <c r="D54" s="52">
        <v>2018</v>
      </c>
      <c r="E54" s="52">
        <v>0</v>
      </c>
      <c r="F54" s="52">
        <v>16.370035900000001</v>
      </c>
      <c r="G54" s="52">
        <v>-2.2900238999999898</v>
      </c>
      <c r="H54" s="52">
        <v>0</v>
      </c>
      <c r="I54" s="52" t="s">
        <v>652</v>
      </c>
      <c r="J54" s="52">
        <v>49.260872399999997</v>
      </c>
      <c r="K54" s="52">
        <v>-123.1139529</v>
      </c>
      <c r="L54" s="52">
        <v>21384.951606111499</v>
      </c>
      <c r="M54" s="52">
        <v>3.3205821717607602</v>
      </c>
      <c r="N54" s="52">
        <v>1956.7230719592001</v>
      </c>
      <c r="O54" s="13">
        <f t="shared" si="6"/>
        <v>0</v>
      </c>
      <c r="P54" s="13">
        <f t="shared" si="7"/>
        <v>0</v>
      </c>
      <c r="Q54" s="13">
        <f t="shared" si="8"/>
        <v>0</v>
      </c>
      <c r="R54" s="13" cm="1">
        <f t="array" ref="R54">($AJ54*VLOOKUP($D54,$AU$11:$BE$13,COLUMN($AW:$AW)-COLUMN($AT:$AT),FALSE)/2+$AK54*VLOOKUP($D54,$AU$11:$BE$13,COLUMN($AW:$AW)-COLUMN($AT:$AT),FALSE))*3</f>
        <v>0</v>
      </c>
      <c r="S54" s="13" cm="1">
        <f t="array" ref="S54">($AJ54*VLOOKUP($D54,$AU$11:$BE$13,COLUMN($AY:$AY)-COLUMN($AT:$AT),FALSE)/2+$AK54*VLOOKUP($D54,$AU$11:$BE$13,COLUMN($AX:$AX)-COLUMN($AT:$AT),FALSE))*3</f>
        <v>0</v>
      </c>
      <c r="T54" s="13" cm="1">
        <f t="array" ref="T54">$E54*VLOOKUP($D54,$AU$11:$BE$13,COLUMN($BC:$BC)-COLUMN($AT:$AT),FALSE)*3</f>
        <v>0</v>
      </c>
      <c r="U54" s="13" cm="1">
        <f t="array" ref="U54">$AJ54*VLOOKUP($D54,$AU$11:$BE$13,COLUMN($BD:$BD)-COLUMN($AT:$AT),FALSE)+$AK54*VLOOKUP($D54,$AU$11:$BE$13,COLUMN($BE:$BE)-COLUMN($AT:$AT),FALSE)</f>
        <v>0</v>
      </c>
      <c r="V54" s="13">
        <f t="shared" si="0"/>
        <v>0</v>
      </c>
      <c r="W54" s="13">
        <f t="shared" si="1"/>
        <v>0</v>
      </c>
      <c r="X54" s="13" cm="1">
        <f t="array" ref="X54">$AJ54*VLOOKUP($D54,$AU$11:$BG$13,COLUMN($BF:$BF)-COLUMN($AT:$AT),FALSE)+$AK54*VLOOKUP($D54,$AU$11:$BG$13,COLUMN($BG:$BG)-COLUMN($AT:$AT),FALSE)</f>
        <v>0</v>
      </c>
      <c r="Y54" s="13" t="str">
        <f t="shared" si="9"/>
        <v/>
      </c>
      <c r="Z54" s="13" t="str">
        <f t="shared" si="10"/>
        <v/>
      </c>
      <c r="AA54" s="13" t="str">
        <f t="shared" si="11"/>
        <v/>
      </c>
      <c r="AB54" s="13" t="str">
        <f t="shared" si="12"/>
        <v/>
      </c>
      <c r="AC54" s="13" t="str">
        <f t="shared" si="13"/>
        <v/>
      </c>
      <c r="AD54" s="13" t="str">
        <f t="shared" si="14"/>
        <v/>
      </c>
      <c r="AE54" s="13" t="str">
        <f t="shared" si="15"/>
        <v/>
      </c>
      <c r="AF54" s="13" t="str">
        <f t="shared" si="16"/>
        <v/>
      </c>
      <c r="AG54" s="13" t="str">
        <f t="shared" si="17"/>
        <v/>
      </c>
      <c r="AI54" s="13" t="str" cm="1">
        <f t="array" ref="AI54">IF(ISNUMBER(SEARCH(B54,VLOOKUP(D54,$AU$11:$AV$13,COLUMN(AV:AV)-COLUMN(AT:AT),FALSE))),"Domestic","International")</f>
        <v>International</v>
      </c>
      <c r="AJ54" s="13" cm="1">
        <f t="array" ref="AJ54">VLOOKUP($D54,$AR$5:$BD$7,COLUMN($BC:$BC)-COLUMN($AQ:$AQ),FALSE)*$E54</f>
        <v>0</v>
      </c>
      <c r="AK54" s="13" cm="1">
        <f t="array" ref="AK54">VLOOKUP($D54,$AR$5:$BD$7,COLUMN($BD:$BD)-COLUMN($AQ:$AQ),FALSE)*$E54</f>
        <v>0</v>
      </c>
      <c r="AL54">
        <f>'GDP per Capita'!R54</f>
        <v>858.04899999999998</v>
      </c>
      <c r="AM54">
        <f t="shared" si="18"/>
        <v>858.04899999999998</v>
      </c>
      <c r="AN54">
        <f t="shared" si="19"/>
        <v>858.04899999999998</v>
      </c>
      <c r="AO54">
        <f t="shared" si="3"/>
        <v>0</v>
      </c>
      <c r="AP54" s="1" t="str">
        <f t="shared" si="4"/>
        <v/>
      </c>
      <c r="AR54" s="24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CO54"/>
      <c r="CP54"/>
    </row>
    <row r="55" spans="1:107">
      <c r="A55" s="52">
        <v>53</v>
      </c>
      <c r="B55" s="52" t="s">
        <v>620</v>
      </c>
      <c r="C55" s="52" t="s">
        <v>35</v>
      </c>
      <c r="D55" s="52">
        <v>2018</v>
      </c>
      <c r="E55" s="52">
        <v>0</v>
      </c>
      <c r="F55" s="52">
        <v>-20.275945100000001</v>
      </c>
      <c r="G55" s="52">
        <v>57.570356599999997</v>
      </c>
      <c r="H55" s="52">
        <v>0</v>
      </c>
      <c r="I55" s="52" t="s">
        <v>652</v>
      </c>
      <c r="J55" s="52">
        <v>49.260872399999997</v>
      </c>
      <c r="K55" s="52">
        <v>-123.1139529</v>
      </c>
      <c r="L55" s="52">
        <v>33583.119312394003</v>
      </c>
      <c r="M55" s="52">
        <v>5.4472587764383098</v>
      </c>
      <c r="N55" s="52">
        <v>3072.8554170840498</v>
      </c>
      <c r="O55" s="13">
        <f t="shared" si="6"/>
        <v>0</v>
      </c>
      <c r="P55" s="13">
        <f t="shared" si="7"/>
        <v>0</v>
      </c>
      <c r="Q55" s="13">
        <f t="shared" si="8"/>
        <v>0</v>
      </c>
      <c r="R55" s="13" cm="1">
        <f t="array" ref="R55">($AJ55*VLOOKUP($D55,$AU$11:$BE$13,COLUMN($AW:$AW)-COLUMN($AT:$AT),FALSE)/2+$AK55*VLOOKUP($D55,$AU$11:$BE$13,COLUMN($AW:$AW)-COLUMN($AT:$AT),FALSE))*3</f>
        <v>0</v>
      </c>
      <c r="S55" s="13" cm="1">
        <f t="array" ref="S55">($AJ55*VLOOKUP($D55,$AU$11:$BE$13,COLUMN($AY:$AY)-COLUMN($AT:$AT),FALSE)/2+$AK55*VLOOKUP($D55,$AU$11:$BE$13,COLUMN($AX:$AX)-COLUMN($AT:$AT),FALSE))*3</f>
        <v>0</v>
      </c>
      <c r="T55" s="13" cm="1">
        <f t="array" ref="T55">$E55*VLOOKUP($D55,$AU$11:$BE$13,COLUMN($BC:$BC)-COLUMN($AT:$AT),FALSE)*3</f>
        <v>0</v>
      </c>
      <c r="U55" s="13" cm="1">
        <f t="array" ref="U55">$AJ55*VLOOKUP($D55,$AU$11:$BE$13,COLUMN($BD:$BD)-COLUMN($AT:$AT),FALSE)+$AK55*VLOOKUP($D55,$AU$11:$BE$13,COLUMN($BE:$BE)-COLUMN($AT:$AT),FALSE)</f>
        <v>0</v>
      </c>
      <c r="V55" s="13">
        <f t="shared" si="0"/>
        <v>0</v>
      </c>
      <c r="W55" s="13">
        <f t="shared" si="1"/>
        <v>0</v>
      </c>
      <c r="X55" s="13" cm="1">
        <f t="array" ref="X55">$AJ55*VLOOKUP($D55,$AU$11:$BG$13,COLUMN($BF:$BF)-COLUMN($AT:$AT),FALSE)+$AK55*VLOOKUP($D55,$AU$11:$BG$13,COLUMN($BG:$BG)-COLUMN($AT:$AT),FALSE)</f>
        <v>0</v>
      </c>
      <c r="Y55" s="13" t="str">
        <f t="shared" si="9"/>
        <v/>
      </c>
      <c r="Z55" s="13" t="str">
        <f t="shared" si="10"/>
        <v/>
      </c>
      <c r="AA55" s="13" t="str">
        <f t="shared" si="11"/>
        <v/>
      </c>
      <c r="AB55" s="13" t="str">
        <f t="shared" si="12"/>
        <v/>
      </c>
      <c r="AC55" s="13" t="str">
        <f t="shared" si="13"/>
        <v/>
      </c>
      <c r="AD55" s="13" t="str">
        <f t="shared" si="14"/>
        <v/>
      </c>
      <c r="AE55" s="13" t="str">
        <f t="shared" si="15"/>
        <v/>
      </c>
      <c r="AF55" s="13" t="str">
        <f t="shared" si="16"/>
        <v/>
      </c>
      <c r="AG55" s="13" t="str">
        <f t="shared" si="17"/>
        <v/>
      </c>
      <c r="AI55" s="13" t="str" cm="1">
        <f t="array" ref="AI55">IF(ISNUMBER(SEARCH(B55,VLOOKUP(D55,$AU$11:$AV$13,COLUMN(AV:AV)-COLUMN(AT:AT),FALSE))),"Domestic","International")</f>
        <v>International</v>
      </c>
      <c r="AJ55" s="13" cm="1">
        <f t="array" ref="AJ55">VLOOKUP($D55,$AR$5:$BD$7,COLUMN($BC:$BC)-COLUMN($AQ:$AQ),FALSE)*$E55</f>
        <v>0</v>
      </c>
      <c r="AK55" s="13" cm="1">
        <f t="array" ref="AK55">VLOOKUP($D55,$AR$5:$BD$7,COLUMN($BD:$BD)-COLUMN($AQ:$AQ),FALSE)*$E55</f>
        <v>0</v>
      </c>
      <c r="AL55">
        <f>'GDP per Capita'!R55</f>
        <v>10628.82</v>
      </c>
      <c r="AM55">
        <f t="shared" si="18"/>
        <v>10628.82</v>
      </c>
      <c r="AN55">
        <f t="shared" si="19"/>
        <v>10628.82</v>
      </c>
      <c r="AO55">
        <f t="shared" si="3"/>
        <v>0</v>
      </c>
      <c r="AP55" s="1" t="str">
        <f t="shared" si="4"/>
        <v/>
      </c>
      <c r="CO55"/>
      <c r="CP55"/>
    </row>
    <row r="56" spans="1:107" ht="51">
      <c r="A56" s="52">
        <v>54</v>
      </c>
      <c r="B56" s="52" t="s">
        <v>619</v>
      </c>
      <c r="C56" s="52" t="s">
        <v>35</v>
      </c>
      <c r="D56" s="52">
        <v>2018</v>
      </c>
      <c r="E56" s="52">
        <v>0</v>
      </c>
      <c r="F56" s="52">
        <v>-13.268720399999999</v>
      </c>
      <c r="G56" s="52">
        <v>33.930196299999999</v>
      </c>
      <c r="H56" s="52">
        <v>0</v>
      </c>
      <c r="I56" s="52" t="s">
        <v>652</v>
      </c>
      <c r="J56" s="52">
        <v>49.260872399999997</v>
      </c>
      <c r="K56" s="52">
        <v>-123.1139529</v>
      </c>
      <c r="L56" s="52">
        <v>30991.8424798626</v>
      </c>
      <c r="M56" s="52">
        <v>4.9735498939852798</v>
      </c>
      <c r="N56" s="52">
        <v>2835.75358690743</v>
      </c>
      <c r="O56" s="13">
        <f t="shared" si="6"/>
        <v>0</v>
      </c>
      <c r="P56" s="13">
        <f t="shared" si="7"/>
        <v>0</v>
      </c>
      <c r="Q56" s="13">
        <f t="shared" si="8"/>
        <v>0</v>
      </c>
      <c r="R56" s="13" cm="1">
        <f t="array" ref="R56">($AJ56*VLOOKUP($D56,$AU$11:$BE$13,COLUMN($AW:$AW)-COLUMN($AT:$AT),FALSE)/2+$AK56*VLOOKUP($D56,$AU$11:$BE$13,COLUMN($AW:$AW)-COLUMN($AT:$AT),FALSE))*3</f>
        <v>0</v>
      </c>
      <c r="S56" s="13" cm="1">
        <f t="array" ref="S56">($AJ56*VLOOKUP($D56,$AU$11:$BE$13,COLUMN($AY:$AY)-COLUMN($AT:$AT),FALSE)/2+$AK56*VLOOKUP($D56,$AU$11:$BE$13,COLUMN($AX:$AX)-COLUMN($AT:$AT),FALSE))*3</f>
        <v>0</v>
      </c>
      <c r="T56" s="13" cm="1">
        <f t="array" ref="T56">$E56*VLOOKUP($D56,$AU$11:$BE$13,COLUMN($BC:$BC)-COLUMN($AT:$AT),FALSE)*3</f>
        <v>0</v>
      </c>
      <c r="U56" s="13" cm="1">
        <f t="array" ref="U56">$AJ56*VLOOKUP($D56,$AU$11:$BE$13,COLUMN($BD:$BD)-COLUMN($AT:$AT),FALSE)+$AK56*VLOOKUP($D56,$AU$11:$BE$13,COLUMN($BE:$BE)-COLUMN($AT:$AT),FALSE)</f>
        <v>0</v>
      </c>
      <c r="V56" s="13">
        <f t="shared" si="0"/>
        <v>0</v>
      </c>
      <c r="W56" s="13">
        <f t="shared" si="1"/>
        <v>0</v>
      </c>
      <c r="X56" s="13" cm="1">
        <f t="array" ref="X56">$AJ56*VLOOKUP($D56,$AU$11:$BG$13,COLUMN($BF:$BF)-COLUMN($AT:$AT),FALSE)+$AK56*VLOOKUP($D56,$AU$11:$BG$13,COLUMN($BG:$BG)-COLUMN($AT:$AT),FALSE)</f>
        <v>0</v>
      </c>
      <c r="Y56" s="13" t="str">
        <f t="shared" si="9"/>
        <v/>
      </c>
      <c r="Z56" s="13" t="str">
        <f t="shared" si="10"/>
        <v/>
      </c>
      <c r="AA56" s="13" t="str">
        <f t="shared" si="11"/>
        <v/>
      </c>
      <c r="AB56" s="13" t="str">
        <f t="shared" si="12"/>
        <v/>
      </c>
      <c r="AC56" s="13" t="str">
        <f t="shared" si="13"/>
        <v/>
      </c>
      <c r="AD56" s="13" t="str">
        <f t="shared" si="14"/>
        <v/>
      </c>
      <c r="AE56" s="13" t="str">
        <f t="shared" si="15"/>
        <v/>
      </c>
      <c r="AF56" s="13" t="str">
        <f t="shared" si="16"/>
        <v/>
      </c>
      <c r="AG56" s="13" t="str">
        <f t="shared" si="17"/>
        <v/>
      </c>
      <c r="AI56" s="13" t="str" cm="1">
        <f t="array" ref="AI56">IF(ISNUMBER(SEARCH(B56,VLOOKUP(D56,$AU$11:$AV$13,COLUMN(AV:AV)-COLUMN(AT:AT),FALSE))),"Domestic","International")</f>
        <v>International</v>
      </c>
      <c r="AJ56" s="13" cm="1">
        <f t="array" ref="AJ56">VLOOKUP($D56,$AR$5:$BD$7,COLUMN($BC:$BC)-COLUMN($AQ:$AQ),FALSE)*$E56</f>
        <v>0</v>
      </c>
      <c r="AK56" s="13" cm="1">
        <f t="array" ref="AK56">VLOOKUP($D56,$AR$5:$BD$7,COLUMN($BD:$BD)-COLUMN($AQ:$AQ),FALSE)*$E56</f>
        <v>0</v>
      </c>
      <c r="AL56">
        <f>'GDP per Capita'!R56</f>
        <v>350.762</v>
      </c>
      <c r="AM56">
        <f t="shared" si="18"/>
        <v>350.762</v>
      </c>
      <c r="AN56">
        <f t="shared" si="19"/>
        <v>350.762</v>
      </c>
      <c r="AO56">
        <f t="shared" si="3"/>
        <v>0</v>
      </c>
      <c r="AP56" s="1" t="str">
        <f t="shared" si="4"/>
        <v/>
      </c>
      <c r="AR56" s="31" t="s">
        <v>1928</v>
      </c>
      <c r="AS56" s="23" t="s">
        <v>814</v>
      </c>
      <c r="AT56" s="14" t="s">
        <v>78</v>
      </c>
      <c r="AU56" s="53" t="s">
        <v>848</v>
      </c>
      <c r="AV56" s="14" t="s">
        <v>50</v>
      </c>
      <c r="AW56" s="53" t="s">
        <v>846</v>
      </c>
      <c r="AX56" s="14" t="s">
        <v>47</v>
      </c>
      <c r="AY56" s="14" t="s">
        <v>53</v>
      </c>
      <c r="AZ56" s="14" t="s">
        <v>595</v>
      </c>
      <c r="BA56" s="53" t="s">
        <v>843</v>
      </c>
      <c r="BB56" s="14" t="s">
        <v>52</v>
      </c>
      <c r="BC56" s="98" t="s">
        <v>1938</v>
      </c>
      <c r="CO56"/>
      <c r="CP56"/>
    </row>
    <row r="57" spans="1:107">
      <c r="A57" s="52">
        <v>55</v>
      </c>
      <c r="B57" s="52" t="s">
        <v>618</v>
      </c>
      <c r="C57" s="52" t="s">
        <v>28</v>
      </c>
      <c r="D57" s="52">
        <v>2018</v>
      </c>
      <c r="E57" s="52">
        <v>0</v>
      </c>
      <c r="F57" s="52">
        <v>19.432629599999999</v>
      </c>
      <c r="G57" s="52">
        <v>-99.1331785</v>
      </c>
      <c r="H57" s="52">
        <v>0</v>
      </c>
      <c r="I57" s="52" t="s">
        <v>652</v>
      </c>
      <c r="J57" s="52">
        <v>49.260872399999997</v>
      </c>
      <c r="K57" s="52">
        <v>-123.1139529</v>
      </c>
      <c r="L57" s="52">
        <v>7888.6752503820499</v>
      </c>
      <c r="M57" s="52">
        <v>1.27315312906226</v>
      </c>
      <c r="N57" s="52">
        <v>946.64103004584695</v>
      </c>
      <c r="O57" s="13">
        <f t="shared" si="6"/>
        <v>0</v>
      </c>
      <c r="P57" s="13">
        <f t="shared" si="7"/>
        <v>0</v>
      </c>
      <c r="Q57" s="13">
        <f t="shared" si="8"/>
        <v>0</v>
      </c>
      <c r="R57" s="13" cm="1">
        <f t="array" ref="R57">($AJ57*VLOOKUP($D57,$AU$11:$BE$13,COLUMN($AW:$AW)-COLUMN($AT:$AT),FALSE)/2+$AK57*VLOOKUP($D57,$AU$11:$BE$13,COLUMN($AW:$AW)-COLUMN($AT:$AT),FALSE))*3</f>
        <v>0</v>
      </c>
      <c r="S57" s="13" cm="1">
        <f t="array" ref="S57">($AJ57*VLOOKUP($D57,$AU$11:$BE$13,COLUMN($AY:$AY)-COLUMN($AT:$AT),FALSE)/2+$AK57*VLOOKUP($D57,$AU$11:$BE$13,COLUMN($AX:$AX)-COLUMN($AT:$AT),FALSE))*3</f>
        <v>0</v>
      </c>
      <c r="T57" s="13" cm="1">
        <f t="array" ref="T57">$E57*VLOOKUP($D57,$AU$11:$BE$13,COLUMN($BC:$BC)-COLUMN($AT:$AT),FALSE)*3</f>
        <v>0</v>
      </c>
      <c r="U57" s="13" cm="1">
        <f t="array" ref="U57">$AJ57*VLOOKUP($D57,$AU$11:$BE$13,COLUMN($BD:$BD)-COLUMN($AT:$AT),FALSE)+$AK57*VLOOKUP($D57,$AU$11:$BE$13,COLUMN($BE:$BE)-COLUMN($AT:$AT),FALSE)</f>
        <v>0</v>
      </c>
      <c r="V57" s="13">
        <f t="shared" si="0"/>
        <v>0</v>
      </c>
      <c r="W57" s="13">
        <f t="shared" si="1"/>
        <v>0</v>
      </c>
      <c r="X57" s="13" cm="1">
        <f t="array" ref="X57">$AJ57*VLOOKUP($D57,$AU$11:$BG$13,COLUMN($BF:$BF)-COLUMN($AT:$AT),FALSE)+$AK57*VLOOKUP($D57,$AU$11:$BG$13,COLUMN($BG:$BG)-COLUMN($AT:$AT),FALSE)</f>
        <v>0</v>
      </c>
      <c r="Y57" s="13" t="str">
        <f t="shared" si="9"/>
        <v/>
      </c>
      <c r="Z57" s="13" t="str">
        <f t="shared" si="10"/>
        <v/>
      </c>
      <c r="AA57" s="13" t="str">
        <f t="shared" si="11"/>
        <v/>
      </c>
      <c r="AB57" s="13" t="str">
        <f t="shared" si="12"/>
        <v/>
      </c>
      <c r="AC57" s="13" t="str">
        <f t="shared" si="13"/>
        <v/>
      </c>
      <c r="AD57" s="13" t="str">
        <f t="shared" si="14"/>
        <v/>
      </c>
      <c r="AE57" s="13" t="str">
        <f t="shared" si="15"/>
        <v/>
      </c>
      <c r="AF57" s="13" t="str">
        <f t="shared" si="16"/>
        <v/>
      </c>
      <c r="AG57" s="13" t="str">
        <f t="shared" si="17"/>
        <v/>
      </c>
      <c r="AI57" s="13" t="str" cm="1">
        <f t="array" ref="AI57">IF(ISNUMBER(SEARCH(B57,VLOOKUP(D57,$AU$11:$AV$13,COLUMN(AV:AV)-COLUMN(AT:AT),FALSE))),"Domestic","International")</f>
        <v>International</v>
      </c>
      <c r="AJ57" s="13" cm="1">
        <f t="array" ref="AJ57">VLOOKUP($D57,$AR$5:$BD$7,COLUMN($BC:$BC)-COLUMN($AQ:$AQ),FALSE)*$E57</f>
        <v>0</v>
      </c>
      <c r="AK57" s="13" cm="1">
        <f t="array" ref="AK57">VLOOKUP($D57,$AR$5:$BD$7,COLUMN($BD:$BD)-COLUMN($AQ:$AQ),FALSE)*$E57</f>
        <v>0</v>
      </c>
      <c r="AL57">
        <f>'GDP per Capita'!R57</f>
        <v>10492.69</v>
      </c>
      <c r="AM57">
        <f t="shared" si="18"/>
        <v>10492.69</v>
      </c>
      <c r="AN57">
        <f t="shared" si="19"/>
        <v>10492.69</v>
      </c>
      <c r="AO57">
        <f t="shared" si="3"/>
        <v>0</v>
      </c>
      <c r="AP57" s="1" t="str">
        <f t="shared" si="4"/>
        <v/>
      </c>
      <c r="AR57" s="95" t="s">
        <v>1929</v>
      </c>
      <c r="AS57" s="32">
        <f>SUM(E2:E274)-SUM(AS18:AS20)</f>
        <v>0</v>
      </c>
      <c r="AT57" s="32">
        <f t="shared" ref="AT57:BC57" si="86">SUM(O2:O274)-SUM(AT18:AT20)</f>
        <v>0</v>
      </c>
      <c r="AU57" s="32">
        <f t="shared" si="86"/>
        <v>0</v>
      </c>
      <c r="AV57" s="32">
        <f t="shared" si="86"/>
        <v>0</v>
      </c>
      <c r="AW57" s="32">
        <f t="shared" si="86"/>
        <v>0</v>
      </c>
      <c r="AX57" s="32">
        <f t="shared" si="86"/>
        <v>0</v>
      </c>
      <c r="AY57" s="32">
        <f t="shared" si="86"/>
        <v>0</v>
      </c>
      <c r="AZ57" s="32">
        <f t="shared" si="86"/>
        <v>0</v>
      </c>
      <c r="BA57" s="32">
        <f t="shared" si="86"/>
        <v>0</v>
      </c>
      <c r="BB57" s="32">
        <f t="shared" si="86"/>
        <v>0</v>
      </c>
      <c r="BC57" s="32">
        <f t="shared" si="86"/>
        <v>0</v>
      </c>
      <c r="CO57"/>
      <c r="CP57"/>
    </row>
    <row r="58" spans="1:107">
      <c r="A58" s="52">
        <v>56</v>
      </c>
      <c r="B58" s="52" t="s">
        <v>617</v>
      </c>
      <c r="C58" s="52" t="s">
        <v>30</v>
      </c>
      <c r="D58" s="52">
        <v>2018</v>
      </c>
      <c r="E58" s="52">
        <v>0</v>
      </c>
      <c r="F58" s="52">
        <v>4.5693754000000002</v>
      </c>
      <c r="G58" s="52">
        <v>102.26568229999999</v>
      </c>
      <c r="H58" s="52">
        <v>0</v>
      </c>
      <c r="I58" s="52" t="s">
        <v>652</v>
      </c>
      <c r="J58" s="52">
        <v>49.260872399999997</v>
      </c>
      <c r="K58" s="52">
        <v>-123.1139529</v>
      </c>
      <c r="L58" s="52">
        <v>25211.193669732402</v>
      </c>
      <c r="M58" s="52">
        <v>3.9594383622986902</v>
      </c>
      <c r="N58" s="52">
        <v>2306.8242207805101</v>
      </c>
      <c r="O58" s="13">
        <f t="shared" si="6"/>
        <v>0</v>
      </c>
      <c r="P58" s="13">
        <f t="shared" si="7"/>
        <v>0</v>
      </c>
      <c r="Q58" s="13">
        <f t="shared" si="8"/>
        <v>0</v>
      </c>
      <c r="R58" s="13" cm="1">
        <f t="array" ref="R58">($AJ58*VLOOKUP($D58,$AU$11:$BE$13,COLUMN($AW:$AW)-COLUMN($AT:$AT),FALSE)/2+$AK58*VLOOKUP($D58,$AU$11:$BE$13,COLUMN($AW:$AW)-COLUMN($AT:$AT),FALSE))*3</f>
        <v>0</v>
      </c>
      <c r="S58" s="13" cm="1">
        <f t="array" ref="S58">($AJ58*VLOOKUP($D58,$AU$11:$BE$13,COLUMN($AY:$AY)-COLUMN($AT:$AT),FALSE)/2+$AK58*VLOOKUP($D58,$AU$11:$BE$13,COLUMN($AX:$AX)-COLUMN($AT:$AT),FALSE))*3</f>
        <v>0</v>
      </c>
      <c r="T58" s="13" cm="1">
        <f t="array" ref="T58">$E58*VLOOKUP($D58,$AU$11:$BE$13,COLUMN($BC:$BC)-COLUMN($AT:$AT),FALSE)*3</f>
        <v>0</v>
      </c>
      <c r="U58" s="13" cm="1">
        <f t="array" ref="U58">$AJ58*VLOOKUP($D58,$AU$11:$BE$13,COLUMN($BD:$BD)-COLUMN($AT:$AT),FALSE)+$AK58*VLOOKUP($D58,$AU$11:$BE$13,COLUMN($BE:$BE)-COLUMN($AT:$AT),FALSE)</f>
        <v>0</v>
      </c>
      <c r="V58" s="13">
        <f t="shared" si="0"/>
        <v>0</v>
      </c>
      <c r="W58" s="13">
        <f t="shared" si="1"/>
        <v>0</v>
      </c>
      <c r="X58" s="13" cm="1">
        <f t="array" ref="X58">$AJ58*VLOOKUP($D58,$AU$11:$BG$13,COLUMN($BF:$BF)-COLUMN($AT:$AT),FALSE)+$AK58*VLOOKUP($D58,$AU$11:$BG$13,COLUMN($BG:$BG)-COLUMN($AT:$AT),FALSE)</f>
        <v>0</v>
      </c>
      <c r="Y58" s="13" t="str">
        <f t="shared" si="9"/>
        <v/>
      </c>
      <c r="Z58" s="13" t="str">
        <f t="shared" si="10"/>
        <v/>
      </c>
      <c r="AA58" s="13" t="str">
        <f t="shared" si="11"/>
        <v/>
      </c>
      <c r="AB58" s="13" t="str">
        <f t="shared" si="12"/>
        <v/>
      </c>
      <c r="AC58" s="13" t="str">
        <f t="shared" si="13"/>
        <v/>
      </c>
      <c r="AD58" s="13" t="str">
        <f t="shared" si="14"/>
        <v/>
      </c>
      <c r="AE58" s="13" t="str">
        <f t="shared" si="15"/>
        <v/>
      </c>
      <c r="AF58" s="13" t="str">
        <f t="shared" si="16"/>
        <v/>
      </c>
      <c r="AG58" s="13" t="str">
        <f t="shared" si="17"/>
        <v/>
      </c>
      <c r="AI58" s="13" t="str" cm="1">
        <f t="array" ref="AI58">IF(ISNUMBER(SEARCH(B58,VLOOKUP(D58,$AU$11:$AV$13,COLUMN(AV:AV)-COLUMN(AT:AT),FALSE))),"Domestic","International")</f>
        <v>International</v>
      </c>
      <c r="AJ58" s="13" cm="1">
        <f t="array" ref="AJ58">VLOOKUP($D58,$AR$5:$BD$7,COLUMN($BC:$BC)-COLUMN($AQ:$AQ),FALSE)*$E58</f>
        <v>0</v>
      </c>
      <c r="AK58" s="13" cm="1">
        <f t="array" ref="AK58">VLOOKUP($D58,$AR$5:$BD$7,COLUMN($BD:$BD)-COLUMN($AQ:$AQ),FALSE)*$E58</f>
        <v>0</v>
      </c>
      <c r="AL58">
        <f>'GDP per Capita'!R58</f>
        <v>11441.82</v>
      </c>
      <c r="AM58">
        <f t="shared" si="18"/>
        <v>11441.82</v>
      </c>
      <c r="AN58">
        <f t="shared" si="19"/>
        <v>11441.82</v>
      </c>
      <c r="AO58">
        <f t="shared" si="3"/>
        <v>0</v>
      </c>
      <c r="AP58" s="1" t="str">
        <f t="shared" si="4"/>
        <v/>
      </c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CO58"/>
      <c r="CP58"/>
    </row>
    <row r="59" spans="1:107" ht="68">
      <c r="A59" s="52">
        <v>57</v>
      </c>
      <c r="B59" s="52" t="s">
        <v>616</v>
      </c>
      <c r="C59" s="52" t="s">
        <v>35</v>
      </c>
      <c r="D59" s="52">
        <v>2018</v>
      </c>
      <c r="E59" s="52">
        <v>0</v>
      </c>
      <c r="F59" s="52">
        <v>9.6000359</v>
      </c>
      <c r="G59" s="52">
        <v>7.9999720999999901</v>
      </c>
      <c r="H59" s="52">
        <v>0</v>
      </c>
      <c r="I59" s="52" t="s">
        <v>652</v>
      </c>
      <c r="J59" s="52">
        <v>49.260872399999997</v>
      </c>
      <c r="K59" s="52">
        <v>-123.1139529</v>
      </c>
      <c r="L59" s="52">
        <v>23854.315983918601</v>
      </c>
      <c r="M59" s="52">
        <v>3.7299321475323199</v>
      </c>
      <c r="N59" s="52">
        <v>2182.66991252855</v>
      </c>
      <c r="O59" s="13">
        <f t="shared" si="6"/>
        <v>0</v>
      </c>
      <c r="P59" s="13">
        <f t="shared" si="7"/>
        <v>0</v>
      </c>
      <c r="Q59" s="13">
        <f t="shared" si="8"/>
        <v>0</v>
      </c>
      <c r="R59" s="13" cm="1">
        <f t="array" ref="R59">($AJ59*VLOOKUP($D59,$AU$11:$BE$13,COLUMN($AW:$AW)-COLUMN($AT:$AT),FALSE)/2+$AK59*VLOOKUP($D59,$AU$11:$BE$13,COLUMN($AW:$AW)-COLUMN($AT:$AT),FALSE))*3</f>
        <v>0</v>
      </c>
      <c r="S59" s="13" cm="1">
        <f t="array" ref="S59">($AJ59*VLOOKUP($D59,$AU$11:$BE$13,COLUMN($AY:$AY)-COLUMN($AT:$AT),FALSE)/2+$AK59*VLOOKUP($D59,$AU$11:$BE$13,COLUMN($AX:$AX)-COLUMN($AT:$AT),FALSE))*3</f>
        <v>0</v>
      </c>
      <c r="T59" s="13" cm="1">
        <f t="array" ref="T59">$E59*VLOOKUP($D59,$AU$11:$BE$13,COLUMN($BC:$BC)-COLUMN($AT:$AT),FALSE)*3</f>
        <v>0</v>
      </c>
      <c r="U59" s="13" cm="1">
        <f t="array" ref="U59">$AJ59*VLOOKUP($D59,$AU$11:$BE$13,COLUMN($BD:$BD)-COLUMN($AT:$AT),FALSE)+$AK59*VLOOKUP($D59,$AU$11:$BE$13,COLUMN($BE:$BE)-COLUMN($AT:$AT),FALSE)</f>
        <v>0</v>
      </c>
      <c r="V59" s="13">
        <f t="shared" si="0"/>
        <v>0</v>
      </c>
      <c r="W59" s="13">
        <f t="shared" si="1"/>
        <v>0</v>
      </c>
      <c r="X59" s="13" cm="1">
        <f t="array" ref="X59">$AJ59*VLOOKUP($D59,$AU$11:$BG$13,COLUMN($BF:$BF)-COLUMN($AT:$AT),FALSE)+$AK59*VLOOKUP($D59,$AU$11:$BG$13,COLUMN($BG:$BG)-COLUMN($AT:$AT),FALSE)</f>
        <v>0</v>
      </c>
      <c r="Y59" s="13" t="str">
        <f t="shared" si="9"/>
        <v/>
      </c>
      <c r="Z59" s="13" t="str">
        <f t="shared" si="10"/>
        <v/>
      </c>
      <c r="AA59" s="13" t="str">
        <f t="shared" si="11"/>
        <v/>
      </c>
      <c r="AB59" s="13" t="str">
        <f t="shared" si="12"/>
        <v/>
      </c>
      <c r="AC59" s="13" t="str">
        <f t="shared" si="13"/>
        <v/>
      </c>
      <c r="AD59" s="13" t="str">
        <f t="shared" si="14"/>
        <v/>
      </c>
      <c r="AE59" s="13" t="str">
        <f t="shared" si="15"/>
        <v/>
      </c>
      <c r="AF59" s="13" t="str">
        <f t="shared" si="16"/>
        <v/>
      </c>
      <c r="AG59" s="13" t="str">
        <f t="shared" si="17"/>
        <v/>
      </c>
      <c r="AI59" s="13" t="str" cm="1">
        <f t="array" ref="AI59">IF(ISNUMBER(SEARCH(B59,VLOOKUP(D59,$AU$11:$AV$13,COLUMN(AV:AV)-COLUMN(AT:AT),FALSE))),"Domestic","International")</f>
        <v>International</v>
      </c>
      <c r="AJ59" s="13" cm="1">
        <f t="array" ref="AJ59">VLOOKUP($D59,$AR$5:$BD$7,COLUMN($BC:$BC)-COLUMN($AQ:$AQ),FALSE)*$E59</f>
        <v>0</v>
      </c>
      <c r="AK59" s="13" cm="1">
        <f t="array" ref="AK59">VLOOKUP($D59,$AR$5:$BD$7,COLUMN($BD:$BD)-COLUMN($AQ:$AQ),FALSE)*$E59</f>
        <v>0</v>
      </c>
      <c r="AL59">
        <f>'GDP per Capita'!R59</f>
        <v>2692.29</v>
      </c>
      <c r="AM59">
        <f t="shared" si="18"/>
        <v>2692.29</v>
      </c>
      <c r="AN59">
        <f t="shared" si="19"/>
        <v>2692.29</v>
      </c>
      <c r="AO59">
        <f t="shared" si="3"/>
        <v>0</v>
      </c>
      <c r="AP59" s="1" t="str">
        <f t="shared" si="4"/>
        <v/>
      </c>
      <c r="AQ59"/>
      <c r="AR59" s="31" t="s">
        <v>1932</v>
      </c>
      <c r="AS59" s="14" t="s">
        <v>661</v>
      </c>
      <c r="AT59" s="14" t="s">
        <v>660</v>
      </c>
      <c r="AU59" s="14" t="s">
        <v>659</v>
      </c>
      <c r="AV59" s="14" t="s">
        <v>658</v>
      </c>
      <c r="AW59" s="14" t="s">
        <v>657</v>
      </c>
      <c r="AX59" s="14" t="s">
        <v>656</v>
      </c>
      <c r="AY59" s="14" t="s">
        <v>655</v>
      </c>
      <c r="AZ59" s="14" t="s">
        <v>654</v>
      </c>
      <c r="BA59" s="14" t="s">
        <v>653</v>
      </c>
      <c r="BB59" s="14"/>
      <c r="CO59"/>
      <c r="CP59"/>
    </row>
    <row r="60" spans="1:107">
      <c r="A60" s="52">
        <v>58</v>
      </c>
      <c r="B60" s="52" t="s">
        <v>328</v>
      </c>
      <c r="C60" s="52" t="s">
        <v>31</v>
      </c>
      <c r="D60" s="52">
        <v>2018</v>
      </c>
      <c r="E60" s="52">
        <v>25</v>
      </c>
      <c r="F60" s="52">
        <v>52.500169799999902</v>
      </c>
      <c r="G60" s="52">
        <v>5.7480820999999898</v>
      </c>
      <c r="H60" s="52">
        <v>0</v>
      </c>
      <c r="I60" s="52" t="s">
        <v>652</v>
      </c>
      <c r="J60" s="52">
        <v>49.260872399999997</v>
      </c>
      <c r="K60" s="52">
        <v>-123.1139529</v>
      </c>
      <c r="L60" s="52">
        <v>15433.894744687799</v>
      </c>
      <c r="M60" s="52">
        <v>2.3782220118675799</v>
      </c>
      <c r="N60" s="52">
        <v>1620.55894819222</v>
      </c>
      <c r="O60" s="13">
        <f t="shared" si="6"/>
        <v>385847.368617195</v>
      </c>
      <c r="P60" s="13">
        <f t="shared" si="7"/>
        <v>59.455550296689495</v>
      </c>
      <c r="Q60" s="13">
        <f t="shared" si="8"/>
        <v>40513.973704805503</v>
      </c>
      <c r="R60" s="13" cm="1">
        <f t="array" ref="R60">($AJ60*VLOOKUP($D60,$AU$11:$BE$13,COLUMN($AW:$AW)-COLUMN($AT:$AT),FALSE)/2+$AK60*VLOOKUP($D60,$AU$11:$BE$13,COLUMN($AW:$AW)-COLUMN($AT:$AT),FALSE))*3</f>
        <v>2.0947522536690748</v>
      </c>
      <c r="S60" s="13" cm="1">
        <f t="array" ref="S60">($AJ60*VLOOKUP($D60,$AU$11:$BE$13,COLUMN($AY:$AY)-COLUMN($AT:$AT),FALSE)/2+$AK60*VLOOKUP($D60,$AU$11:$BE$13,COLUMN($AX:$AX)-COLUMN($AT:$AT),FALSE))*3</f>
        <v>24346.875</v>
      </c>
      <c r="T60" s="13" cm="1">
        <f t="array" ref="T60">$E60*VLOOKUP($D60,$AU$11:$BE$13,COLUMN($BC:$BC)-COLUMN($AT:$AT),FALSE)*3</f>
        <v>11700</v>
      </c>
      <c r="U60" s="13" cm="1">
        <f t="array" ref="U60">$AJ60*VLOOKUP($D60,$AU$11:$BE$13,COLUMN($BD:$BD)-COLUMN($AT:$AT),FALSE)+$AK60*VLOOKUP($D60,$AU$11:$BE$13,COLUMN($BE:$BE)-COLUMN($AT:$AT),FALSE)</f>
        <v>13125</v>
      </c>
      <c r="V60" s="13">
        <f t="shared" si="0"/>
        <v>61.550302550358566</v>
      </c>
      <c r="W60" s="13">
        <f t="shared" si="1"/>
        <v>89685.84870480551</v>
      </c>
      <c r="X60" s="13" cm="1">
        <f t="array" ref="X60">$AJ60*VLOOKUP($D60,$AU$11:$BG$13,COLUMN($BF:$BF)-COLUMN($AT:$AT),FALSE)+$AK60*VLOOKUP($D60,$AU$11:$BG$13,COLUMN($BG:$BG)-COLUMN($AT:$AT),FALSE)</f>
        <v>0</v>
      </c>
      <c r="Y60" s="13">
        <f t="shared" si="9"/>
        <v>15433.894744687799</v>
      </c>
      <c r="Z60" s="13">
        <f t="shared" si="10"/>
        <v>2.3782220118675799</v>
      </c>
      <c r="AA60" s="13">
        <f t="shared" si="11"/>
        <v>1620.5589481922202</v>
      </c>
      <c r="AB60" s="13">
        <f t="shared" si="12"/>
        <v>8.3790090146762988E-2</v>
      </c>
      <c r="AC60" s="13">
        <f t="shared" si="13"/>
        <v>973.875</v>
      </c>
      <c r="AD60" s="13">
        <f t="shared" si="14"/>
        <v>468</v>
      </c>
      <c r="AE60" s="13">
        <f t="shared" si="15"/>
        <v>525</v>
      </c>
      <c r="AF60" s="13">
        <f t="shared" si="16"/>
        <v>2.4620121020143428</v>
      </c>
      <c r="AG60" s="13">
        <f t="shared" si="17"/>
        <v>3587.4339481922202</v>
      </c>
      <c r="AI60" s="13" t="str" cm="1">
        <f t="array" ref="AI60">IF(ISNUMBER(SEARCH(B60,VLOOKUP(D60,$AU$11:$AV$13,COLUMN(AV:AV)-COLUMN(AT:AT),FALSE))),"Domestic","International")</f>
        <v>International</v>
      </c>
      <c r="AJ60" s="13" cm="1">
        <f t="array" ref="AJ60">VLOOKUP($D60,$AR$5:$BD$7,COLUMN($BC:$BC)-COLUMN($AQ:$AQ),FALSE)*$E60</f>
        <v>6.25</v>
      </c>
      <c r="AK60" s="13" cm="1">
        <f t="array" ref="AK60">VLOOKUP($D60,$AR$5:$BD$7,COLUMN($BD:$BD)-COLUMN($AQ:$AQ),FALSE)*$E60</f>
        <v>18.75</v>
      </c>
      <c r="AL60">
        <f>'GDP per Capita'!R60</f>
        <v>53666.48</v>
      </c>
      <c r="AM60">
        <f t="shared" si="18"/>
        <v>53666.48</v>
      </c>
      <c r="AN60">
        <f t="shared" si="19"/>
        <v>53666.48</v>
      </c>
      <c r="AO60">
        <f t="shared" si="3"/>
        <v>1341662</v>
      </c>
      <c r="AP60" s="1">
        <f t="shared" si="4"/>
        <v>6.6846827818635032E-2</v>
      </c>
      <c r="AQ60" t="s">
        <v>833</v>
      </c>
      <c r="AR60" s="13">
        <v>2018</v>
      </c>
      <c r="AS60" s="32">
        <f t="shared" ref="AS60:BA62" si="87">SUMIF($D$2:$D$274,$AR60,O$2:O$274)/SUMIF($D$2:$D$274,$AR60,$E$2:$E$274)-BD18</f>
        <v>0</v>
      </c>
      <c r="AT60" s="32">
        <f t="shared" si="87"/>
        <v>0</v>
      </c>
      <c r="AU60" s="32">
        <f t="shared" si="87"/>
        <v>0</v>
      </c>
      <c r="AV60" s="32">
        <f t="shared" si="87"/>
        <v>0</v>
      </c>
      <c r="AW60" s="32">
        <f t="shared" si="87"/>
        <v>0</v>
      </c>
      <c r="AX60" s="32">
        <f t="shared" si="87"/>
        <v>0</v>
      </c>
      <c r="AY60" s="32">
        <f t="shared" si="87"/>
        <v>0</v>
      </c>
      <c r="AZ60" s="32">
        <f t="shared" si="87"/>
        <v>0</v>
      </c>
      <c r="BA60" s="32">
        <f t="shared" si="87"/>
        <v>0</v>
      </c>
      <c r="BB60" s="32"/>
      <c r="CO60"/>
      <c r="CP60"/>
    </row>
    <row r="61" spans="1:107">
      <c r="A61" s="52">
        <v>59</v>
      </c>
      <c r="B61" s="52" t="s">
        <v>579</v>
      </c>
      <c r="C61" s="52" t="s">
        <v>31</v>
      </c>
      <c r="D61" s="52">
        <v>2018</v>
      </c>
      <c r="E61" s="52">
        <v>3</v>
      </c>
      <c r="F61" s="52">
        <v>64.573153700000006</v>
      </c>
      <c r="G61" s="52">
        <v>11.528036439548099</v>
      </c>
      <c r="H61" s="52">
        <v>0</v>
      </c>
      <c r="I61" s="52" t="s">
        <v>652</v>
      </c>
      <c r="J61" s="52">
        <v>49.260872399999997</v>
      </c>
      <c r="K61" s="52">
        <v>-123.1139529</v>
      </c>
      <c r="L61" s="52">
        <v>13528.016719106399</v>
      </c>
      <c r="M61" s="52">
        <v>2.0896175976100402</v>
      </c>
      <c r="N61" s="52">
        <v>1420.44175550617</v>
      </c>
      <c r="O61" s="13">
        <f t="shared" si="6"/>
        <v>40584.050157319201</v>
      </c>
      <c r="P61" s="13">
        <f t="shared" si="7"/>
        <v>6.2688527928301205</v>
      </c>
      <c r="Q61" s="13">
        <f t="shared" si="8"/>
        <v>4261.32526651851</v>
      </c>
      <c r="R61" s="13" cm="1">
        <f t="array" ref="R61">($AJ61*VLOOKUP($D61,$AU$11:$BE$13,COLUMN($AW:$AW)-COLUMN($AT:$AT),FALSE)/2+$AK61*VLOOKUP($D61,$AU$11:$BE$13,COLUMN($AW:$AW)-COLUMN($AT:$AT),FALSE))*3</f>
        <v>0.25137027044028903</v>
      </c>
      <c r="S61" s="13" cm="1">
        <f t="array" ref="S61">($AJ61*VLOOKUP($D61,$AU$11:$BE$13,COLUMN($AY:$AY)-COLUMN($AT:$AT),FALSE)/2+$AK61*VLOOKUP($D61,$AU$11:$BE$13,COLUMN($AX:$AX)-COLUMN($AT:$AT),FALSE))*3</f>
        <v>2921.625</v>
      </c>
      <c r="T61" s="13" cm="1">
        <f t="array" ref="T61">$E61*VLOOKUP($D61,$AU$11:$BE$13,COLUMN($BC:$BC)-COLUMN($AT:$AT),FALSE)*3</f>
        <v>1404</v>
      </c>
      <c r="U61" s="13" cm="1">
        <f t="array" ref="U61">$AJ61*VLOOKUP($D61,$AU$11:$BE$13,COLUMN($BD:$BD)-COLUMN($AT:$AT),FALSE)+$AK61*VLOOKUP($D61,$AU$11:$BE$13,COLUMN($BE:$BE)-COLUMN($AT:$AT),FALSE)</f>
        <v>1575</v>
      </c>
      <c r="V61" s="13">
        <f t="shared" si="0"/>
        <v>6.5202230632704099</v>
      </c>
      <c r="W61" s="13">
        <f t="shared" si="1"/>
        <v>10161.95026651851</v>
      </c>
      <c r="X61" s="13" cm="1">
        <f t="array" ref="X61">$AJ61*VLOOKUP($D61,$AU$11:$BG$13,COLUMN($BF:$BF)-COLUMN($AT:$AT),FALSE)+$AK61*VLOOKUP($D61,$AU$11:$BG$13,COLUMN($BG:$BG)-COLUMN($AT:$AT),FALSE)</f>
        <v>0</v>
      </c>
      <c r="Y61" s="13">
        <f t="shared" si="9"/>
        <v>13528.016719106401</v>
      </c>
      <c r="Z61" s="13">
        <f t="shared" si="10"/>
        <v>2.0896175976100402</v>
      </c>
      <c r="AA61" s="13">
        <f t="shared" si="11"/>
        <v>1420.44175550617</v>
      </c>
      <c r="AB61" s="13">
        <f t="shared" si="12"/>
        <v>8.3790090146763016E-2</v>
      </c>
      <c r="AC61" s="13">
        <f t="shared" si="13"/>
        <v>973.875</v>
      </c>
      <c r="AD61" s="13">
        <f t="shared" si="14"/>
        <v>468</v>
      </c>
      <c r="AE61" s="13">
        <f t="shared" si="15"/>
        <v>525</v>
      </c>
      <c r="AF61" s="13">
        <f t="shared" si="16"/>
        <v>2.1734076877568032</v>
      </c>
      <c r="AG61" s="13">
        <f t="shared" si="17"/>
        <v>3387.31675550617</v>
      </c>
      <c r="AI61" s="13" t="str" cm="1">
        <f t="array" ref="AI61">IF(ISNUMBER(SEARCH(B61,VLOOKUP(D61,$AU$11:$AV$13,COLUMN(AV:AV)-COLUMN(AT:AT),FALSE))),"Domestic","International")</f>
        <v>International</v>
      </c>
      <c r="AJ61" s="13" cm="1">
        <f t="array" ref="AJ61">VLOOKUP($D61,$AR$5:$BD$7,COLUMN($BC:$BC)-COLUMN($AQ:$AQ),FALSE)*$E61</f>
        <v>0.75</v>
      </c>
      <c r="AK61" s="13" cm="1">
        <f t="array" ref="AK61">VLOOKUP($D61,$AR$5:$BD$7,COLUMN($BD:$BD)-COLUMN($AQ:$AQ),FALSE)*$E61</f>
        <v>2.25</v>
      </c>
      <c r="AL61">
        <f>'GDP per Capita'!R61</f>
        <v>76817.740000000005</v>
      </c>
      <c r="AM61">
        <f t="shared" si="18"/>
        <v>76817.740000000005</v>
      </c>
      <c r="AN61">
        <f t="shared" si="19"/>
        <v>76817.740000000005</v>
      </c>
      <c r="AO61">
        <f t="shared" si="3"/>
        <v>230453.22000000003</v>
      </c>
      <c r="AP61" s="1">
        <f t="shared" si="4"/>
        <v>4.409550131917666E-2</v>
      </c>
      <c r="AR61" s="13">
        <v>2019</v>
      </c>
      <c r="AS61" s="32">
        <f t="shared" si="87"/>
        <v>0</v>
      </c>
      <c r="AT61" s="32">
        <f t="shared" si="87"/>
        <v>0</v>
      </c>
      <c r="AU61" s="32">
        <f t="shared" si="87"/>
        <v>0</v>
      </c>
      <c r="AV61" s="32">
        <f t="shared" si="87"/>
        <v>0</v>
      </c>
      <c r="AW61" s="32">
        <f t="shared" si="87"/>
        <v>0</v>
      </c>
      <c r="AX61" s="32">
        <f t="shared" si="87"/>
        <v>0</v>
      </c>
      <c r="AY61" s="32">
        <f t="shared" si="87"/>
        <v>0</v>
      </c>
      <c r="AZ61" s="32">
        <f t="shared" si="87"/>
        <v>0</v>
      </c>
      <c r="BA61" s="32">
        <f t="shared" si="87"/>
        <v>0</v>
      </c>
      <c r="CO61"/>
      <c r="CP61"/>
      <c r="DB61" s="9"/>
    </row>
    <row r="62" spans="1:107">
      <c r="A62" s="52">
        <v>60</v>
      </c>
      <c r="B62" s="52" t="s">
        <v>615</v>
      </c>
      <c r="C62" s="52" t="s">
        <v>816</v>
      </c>
      <c r="D62" s="52">
        <v>2018</v>
      </c>
      <c r="E62" s="52">
        <v>0</v>
      </c>
      <c r="F62" s="52">
        <v>-41.500083099999998</v>
      </c>
      <c r="G62" s="52">
        <v>172.83440769999899</v>
      </c>
      <c r="H62" s="52">
        <v>0</v>
      </c>
      <c r="I62" s="52" t="s">
        <v>652</v>
      </c>
      <c r="J62" s="52">
        <v>49.260872399999997</v>
      </c>
      <c r="K62" s="52">
        <v>-123.1139529</v>
      </c>
      <c r="L62" s="52">
        <v>23740.062761070301</v>
      </c>
      <c r="M62" s="52">
        <v>3.7107551322250698</v>
      </c>
      <c r="N62" s="52">
        <v>2172.2157426379299</v>
      </c>
      <c r="O62" s="13">
        <f t="shared" si="6"/>
        <v>0</v>
      </c>
      <c r="P62" s="13">
        <f t="shared" si="7"/>
        <v>0</v>
      </c>
      <c r="Q62" s="13">
        <f t="shared" si="8"/>
        <v>0</v>
      </c>
      <c r="R62" s="13" cm="1">
        <f t="array" ref="R62">($AJ62*VLOOKUP($D62,$AU$11:$BE$13,COLUMN($AW:$AW)-COLUMN($AT:$AT),FALSE)/2+$AK62*VLOOKUP($D62,$AU$11:$BE$13,COLUMN($AW:$AW)-COLUMN($AT:$AT),FALSE))*3</f>
        <v>0</v>
      </c>
      <c r="S62" s="13" cm="1">
        <f t="array" ref="S62">($AJ62*VLOOKUP($D62,$AU$11:$BE$13,COLUMN($AY:$AY)-COLUMN($AT:$AT),FALSE)/2+$AK62*VLOOKUP($D62,$AU$11:$BE$13,COLUMN($AX:$AX)-COLUMN($AT:$AT),FALSE))*3</f>
        <v>0</v>
      </c>
      <c r="T62" s="13" cm="1">
        <f t="array" ref="T62">$E62*VLOOKUP($D62,$AU$11:$BE$13,COLUMN($BC:$BC)-COLUMN($AT:$AT),FALSE)*3</f>
        <v>0</v>
      </c>
      <c r="U62" s="13" cm="1">
        <f t="array" ref="U62">$AJ62*VLOOKUP($D62,$AU$11:$BE$13,COLUMN($BD:$BD)-COLUMN($AT:$AT),FALSE)+$AK62*VLOOKUP($D62,$AU$11:$BE$13,COLUMN($BE:$BE)-COLUMN($AT:$AT),FALSE)</f>
        <v>0</v>
      </c>
      <c r="V62" s="13">
        <f t="shared" si="0"/>
        <v>0</v>
      </c>
      <c r="W62" s="13">
        <f t="shared" si="1"/>
        <v>0</v>
      </c>
      <c r="X62" s="13" cm="1">
        <f t="array" ref="X62">$AJ62*VLOOKUP($D62,$AU$11:$BG$13,COLUMN($BF:$BF)-COLUMN($AT:$AT),FALSE)+$AK62*VLOOKUP($D62,$AU$11:$BG$13,COLUMN($BG:$BG)-COLUMN($AT:$AT),FALSE)</f>
        <v>0</v>
      </c>
      <c r="Y62" s="13" t="str">
        <f t="shared" si="9"/>
        <v/>
      </c>
      <c r="Z62" s="13" t="str">
        <f t="shared" si="10"/>
        <v/>
      </c>
      <c r="AA62" s="13" t="str">
        <f t="shared" si="11"/>
        <v/>
      </c>
      <c r="AB62" s="13" t="str">
        <f t="shared" si="12"/>
        <v/>
      </c>
      <c r="AC62" s="13" t="str">
        <f t="shared" si="13"/>
        <v/>
      </c>
      <c r="AD62" s="13" t="str">
        <f t="shared" si="14"/>
        <v/>
      </c>
      <c r="AE62" s="13" t="str">
        <f t="shared" si="15"/>
        <v/>
      </c>
      <c r="AF62" s="13" t="str">
        <f t="shared" si="16"/>
        <v/>
      </c>
      <c r="AG62" s="13" t="str">
        <f t="shared" si="17"/>
        <v/>
      </c>
      <c r="AI62" s="13" t="str" cm="1">
        <f t="array" ref="AI62">IF(ISNUMBER(SEARCH(B62,VLOOKUP(D62,$AU$11:$AV$13,COLUMN(AV:AV)-COLUMN(AT:AT),FALSE))),"Domestic","International")</f>
        <v>International</v>
      </c>
      <c r="AJ62" s="13" cm="1">
        <f t="array" ref="AJ62">VLOOKUP($D62,$AR$5:$BD$7,COLUMN($BC:$BC)-COLUMN($AQ:$AQ),FALSE)*$E62</f>
        <v>0</v>
      </c>
      <c r="AK62" s="13" cm="1">
        <f t="array" ref="AK62">VLOOKUP($D62,$AR$5:$BD$7,COLUMN($BD:$BD)-COLUMN($AQ:$AQ),FALSE)*$E62</f>
        <v>0</v>
      </c>
      <c r="AL62">
        <f>'GDP per Capita'!R62</f>
        <v>45834.38</v>
      </c>
      <c r="AM62">
        <f t="shared" si="18"/>
        <v>45834.38</v>
      </c>
      <c r="AN62">
        <f t="shared" si="19"/>
        <v>45834.38</v>
      </c>
      <c r="AO62">
        <f t="shared" si="3"/>
        <v>0</v>
      </c>
      <c r="AP62" s="1" t="str">
        <f t="shared" si="4"/>
        <v/>
      </c>
      <c r="AR62" s="13">
        <v>2020</v>
      </c>
      <c r="AS62" s="32">
        <f t="shared" si="87"/>
        <v>0</v>
      </c>
      <c r="AT62" s="32">
        <f t="shared" si="87"/>
        <v>0</v>
      </c>
      <c r="AU62" s="32">
        <f t="shared" si="87"/>
        <v>0</v>
      </c>
      <c r="AV62" s="32">
        <f t="shared" si="87"/>
        <v>0</v>
      </c>
      <c r="AW62" s="32">
        <f t="shared" si="87"/>
        <v>0</v>
      </c>
      <c r="AX62" s="32">
        <f t="shared" si="87"/>
        <v>0</v>
      </c>
      <c r="AY62" s="32">
        <f t="shared" si="87"/>
        <v>0</v>
      </c>
      <c r="AZ62" s="32">
        <f t="shared" si="87"/>
        <v>0</v>
      </c>
      <c r="BA62" s="32">
        <f t="shared" si="87"/>
        <v>0</v>
      </c>
      <c r="CO62"/>
      <c r="CP62"/>
      <c r="CU62" s="9"/>
      <c r="CV62" s="9"/>
      <c r="CW62" s="9"/>
      <c r="CX62" s="9"/>
      <c r="CY62" s="9"/>
      <c r="CZ62" s="9"/>
      <c r="DA62" s="9"/>
    </row>
    <row r="63" spans="1:107">
      <c r="A63" s="52">
        <v>61</v>
      </c>
      <c r="B63" s="52" t="s">
        <v>614</v>
      </c>
      <c r="C63" s="52" t="s">
        <v>28</v>
      </c>
      <c r="D63" s="52">
        <v>2018</v>
      </c>
      <c r="E63" s="52">
        <v>0</v>
      </c>
      <c r="F63" s="52">
        <v>-6.8699697000000004</v>
      </c>
      <c r="G63" s="52">
        <v>-75.045851499999998</v>
      </c>
      <c r="H63" s="52">
        <v>0</v>
      </c>
      <c r="I63" s="52" t="s">
        <v>652</v>
      </c>
      <c r="J63" s="52">
        <v>49.260872399999997</v>
      </c>
      <c r="K63" s="52">
        <v>-123.1139529</v>
      </c>
      <c r="L63" s="52">
        <v>15562.9023401184</v>
      </c>
      <c r="M63" s="52">
        <v>2.39798876557838</v>
      </c>
      <c r="N63" s="52">
        <v>1634.10474571243</v>
      </c>
      <c r="O63" s="13">
        <f t="shared" si="6"/>
        <v>0</v>
      </c>
      <c r="P63" s="13">
        <f t="shared" si="7"/>
        <v>0</v>
      </c>
      <c r="Q63" s="13">
        <f t="shared" si="8"/>
        <v>0</v>
      </c>
      <c r="R63" s="13" cm="1">
        <f t="array" ref="R63">($AJ63*VLOOKUP($D63,$AU$11:$BE$13,COLUMN($AW:$AW)-COLUMN($AT:$AT),FALSE)/2+$AK63*VLOOKUP($D63,$AU$11:$BE$13,COLUMN($AW:$AW)-COLUMN($AT:$AT),FALSE))*3</f>
        <v>0</v>
      </c>
      <c r="S63" s="13" cm="1">
        <f t="array" ref="S63">($AJ63*VLOOKUP($D63,$AU$11:$BE$13,COLUMN($AY:$AY)-COLUMN($AT:$AT),FALSE)/2+$AK63*VLOOKUP($D63,$AU$11:$BE$13,COLUMN($AX:$AX)-COLUMN($AT:$AT),FALSE))*3</f>
        <v>0</v>
      </c>
      <c r="T63" s="13" cm="1">
        <f t="array" ref="T63">$E63*VLOOKUP($D63,$AU$11:$BE$13,COLUMN($BC:$BC)-COLUMN($AT:$AT),FALSE)*3</f>
        <v>0</v>
      </c>
      <c r="U63" s="13" cm="1">
        <f t="array" ref="U63">$AJ63*VLOOKUP($D63,$AU$11:$BE$13,COLUMN($BD:$BD)-COLUMN($AT:$AT),FALSE)+$AK63*VLOOKUP($D63,$AU$11:$BE$13,COLUMN($BE:$BE)-COLUMN($AT:$AT),FALSE)</f>
        <v>0</v>
      </c>
      <c r="V63" s="13">
        <f t="shared" si="0"/>
        <v>0</v>
      </c>
      <c r="W63" s="13">
        <f t="shared" si="1"/>
        <v>0</v>
      </c>
      <c r="X63" s="13" cm="1">
        <f t="array" ref="X63">$AJ63*VLOOKUP($D63,$AU$11:$BG$13,COLUMN($BF:$BF)-COLUMN($AT:$AT),FALSE)+$AK63*VLOOKUP($D63,$AU$11:$BG$13,COLUMN($BG:$BG)-COLUMN($AT:$AT),FALSE)</f>
        <v>0</v>
      </c>
      <c r="Y63" s="13" t="str">
        <f t="shared" si="9"/>
        <v/>
      </c>
      <c r="Z63" s="13" t="str">
        <f t="shared" si="10"/>
        <v/>
      </c>
      <c r="AA63" s="13" t="str">
        <f t="shared" si="11"/>
        <v/>
      </c>
      <c r="AB63" s="13" t="str">
        <f t="shared" si="12"/>
        <v/>
      </c>
      <c r="AC63" s="13" t="str">
        <f t="shared" si="13"/>
        <v/>
      </c>
      <c r="AD63" s="13" t="str">
        <f t="shared" si="14"/>
        <v/>
      </c>
      <c r="AE63" s="13" t="str">
        <f t="shared" si="15"/>
        <v/>
      </c>
      <c r="AF63" s="13" t="str">
        <f t="shared" si="16"/>
        <v/>
      </c>
      <c r="AG63" s="13" t="str">
        <f t="shared" si="17"/>
        <v/>
      </c>
      <c r="AI63" s="13" t="str" cm="1">
        <f t="array" ref="AI63">IF(ISNUMBER(SEARCH(B63,VLOOKUP(D63,$AU$11:$AV$13,COLUMN(AV:AV)-COLUMN(AT:AT),FALSE))),"Domestic","International")</f>
        <v>International</v>
      </c>
      <c r="AJ63" s="13" cm="1">
        <f t="array" ref="AJ63">VLOOKUP($D63,$AR$5:$BD$7,COLUMN($BC:$BC)-COLUMN($AQ:$AQ),FALSE)*$E63</f>
        <v>0</v>
      </c>
      <c r="AK63" s="13" cm="1">
        <f t="array" ref="AK63">VLOOKUP($D63,$AR$5:$BD$7,COLUMN($BD:$BD)-COLUMN($AQ:$AQ),FALSE)*$E63</f>
        <v>0</v>
      </c>
      <c r="AL63">
        <f>'GDP per Capita'!R63</f>
        <v>7227.64</v>
      </c>
      <c r="AM63">
        <f t="shared" si="18"/>
        <v>7227.64</v>
      </c>
      <c r="AN63">
        <f t="shared" si="19"/>
        <v>7227.64</v>
      </c>
      <c r="AO63">
        <f t="shared" si="3"/>
        <v>0</v>
      </c>
      <c r="AP63" s="1" t="str">
        <f t="shared" si="4"/>
        <v/>
      </c>
      <c r="CO63"/>
      <c r="CP63"/>
    </row>
    <row r="64" spans="1:107">
      <c r="A64" s="52">
        <v>62</v>
      </c>
      <c r="B64" s="52" t="s">
        <v>613</v>
      </c>
      <c r="C64" s="52" t="s">
        <v>30</v>
      </c>
      <c r="D64" s="52">
        <v>2018</v>
      </c>
      <c r="E64" s="52">
        <v>0</v>
      </c>
      <c r="F64" s="52">
        <v>12.750348599999899</v>
      </c>
      <c r="G64" s="52">
        <v>122.7312101</v>
      </c>
      <c r="H64" s="52">
        <v>0</v>
      </c>
      <c r="I64" s="52" t="s">
        <v>652</v>
      </c>
      <c r="J64" s="52">
        <v>49.260872399999997</v>
      </c>
      <c r="K64" s="52">
        <v>-123.1139529</v>
      </c>
      <c r="L64" s="52">
        <v>21204.951060801199</v>
      </c>
      <c r="M64" s="52">
        <v>3.2911634399668501</v>
      </c>
      <c r="N64" s="52">
        <v>1940.25302206331</v>
      </c>
      <c r="O64" s="13">
        <f t="shared" si="6"/>
        <v>0</v>
      </c>
      <c r="P64" s="13">
        <f t="shared" si="7"/>
        <v>0</v>
      </c>
      <c r="Q64" s="13">
        <f t="shared" si="8"/>
        <v>0</v>
      </c>
      <c r="R64" s="13" cm="1">
        <f t="array" ref="R64">($AJ64*VLOOKUP($D64,$AU$11:$BE$13,COLUMN($AW:$AW)-COLUMN($AT:$AT),FALSE)/2+$AK64*VLOOKUP($D64,$AU$11:$BE$13,COLUMN($AW:$AW)-COLUMN($AT:$AT),FALSE))*3</f>
        <v>0</v>
      </c>
      <c r="S64" s="13" cm="1">
        <f t="array" ref="S64">($AJ64*VLOOKUP($D64,$AU$11:$BE$13,COLUMN($AY:$AY)-COLUMN($AT:$AT),FALSE)/2+$AK64*VLOOKUP($D64,$AU$11:$BE$13,COLUMN($AX:$AX)-COLUMN($AT:$AT),FALSE))*3</f>
        <v>0</v>
      </c>
      <c r="T64" s="13" cm="1">
        <f t="array" ref="T64">$E64*VLOOKUP($D64,$AU$11:$BE$13,COLUMN($BC:$BC)-COLUMN($AT:$AT),FALSE)*3</f>
        <v>0</v>
      </c>
      <c r="U64" s="13" cm="1">
        <f t="array" ref="U64">$AJ64*VLOOKUP($D64,$AU$11:$BE$13,COLUMN($BD:$BD)-COLUMN($AT:$AT),FALSE)+$AK64*VLOOKUP($D64,$AU$11:$BE$13,COLUMN($BE:$BE)-COLUMN($AT:$AT),FALSE)</f>
        <v>0</v>
      </c>
      <c r="V64" s="13">
        <f t="shared" si="0"/>
        <v>0</v>
      </c>
      <c r="W64" s="13">
        <f t="shared" si="1"/>
        <v>0</v>
      </c>
      <c r="X64" s="13" cm="1">
        <f t="array" ref="X64">$AJ64*VLOOKUP($D64,$AU$11:$BG$13,COLUMN($BF:$BF)-COLUMN($AT:$AT),FALSE)+$AK64*VLOOKUP($D64,$AU$11:$BG$13,COLUMN($BG:$BG)-COLUMN($AT:$AT),FALSE)</f>
        <v>0</v>
      </c>
      <c r="Y64" s="13" t="str">
        <f t="shared" si="9"/>
        <v/>
      </c>
      <c r="Z64" s="13" t="str">
        <f t="shared" si="10"/>
        <v/>
      </c>
      <c r="AA64" s="13" t="str">
        <f t="shared" si="11"/>
        <v/>
      </c>
      <c r="AB64" s="13" t="str">
        <f t="shared" si="12"/>
        <v/>
      </c>
      <c r="AC64" s="13" t="str">
        <f t="shared" si="13"/>
        <v/>
      </c>
      <c r="AD64" s="13" t="str">
        <f t="shared" si="14"/>
        <v/>
      </c>
      <c r="AE64" s="13" t="str">
        <f t="shared" si="15"/>
        <v/>
      </c>
      <c r="AF64" s="13" t="str">
        <f t="shared" si="16"/>
        <v/>
      </c>
      <c r="AG64" s="13" t="str">
        <f t="shared" si="17"/>
        <v/>
      </c>
      <c r="AI64" s="13" t="str" cm="1">
        <f t="array" ref="AI64">IF(ISNUMBER(SEARCH(B64,VLOOKUP(D64,$AU$11:$AV$13,COLUMN(AV:AV)-COLUMN(AT:AT),FALSE))),"Domestic","International")</f>
        <v>International</v>
      </c>
      <c r="AJ64" s="13" cm="1">
        <f t="array" ref="AJ64">VLOOKUP($D64,$AR$5:$BD$7,COLUMN($BC:$BC)-COLUMN($AQ:$AQ),FALSE)*$E64</f>
        <v>0</v>
      </c>
      <c r="AK64" s="13" cm="1">
        <f t="array" ref="AK64">VLOOKUP($D64,$AR$5:$BD$7,COLUMN($BD:$BD)-COLUMN($AQ:$AQ),FALSE)*$E64</f>
        <v>0</v>
      </c>
      <c r="AL64">
        <f>'GDP per Capita'!R64</f>
        <v>3596.77</v>
      </c>
      <c r="AM64">
        <f t="shared" si="18"/>
        <v>3596.77</v>
      </c>
      <c r="AN64">
        <f t="shared" si="19"/>
        <v>3596.77</v>
      </c>
      <c r="AO64">
        <f t="shared" si="3"/>
        <v>0</v>
      </c>
      <c r="AP64" s="1" t="str">
        <f t="shared" si="4"/>
        <v/>
      </c>
      <c r="CO64"/>
      <c r="CP64"/>
    </row>
    <row r="65" spans="1:106">
      <c r="A65" s="52">
        <v>63</v>
      </c>
      <c r="B65" s="52" t="s">
        <v>612</v>
      </c>
      <c r="C65" s="52" t="s">
        <v>32</v>
      </c>
      <c r="D65" s="52">
        <v>2018</v>
      </c>
      <c r="E65" s="52">
        <v>0</v>
      </c>
      <c r="F65" s="52">
        <v>30.3308401</v>
      </c>
      <c r="G65" s="52">
        <v>71.247499000000005</v>
      </c>
      <c r="H65" s="52">
        <v>0</v>
      </c>
      <c r="I65" s="52" t="s">
        <v>652</v>
      </c>
      <c r="J65" s="52">
        <v>49.260872399999997</v>
      </c>
      <c r="K65" s="52">
        <v>-123.1139529</v>
      </c>
      <c r="L65" s="52">
        <v>22102.132116899302</v>
      </c>
      <c r="M65" s="52">
        <v>3.4383629023197901</v>
      </c>
      <c r="N65" s="52">
        <v>2022.3450886962901</v>
      </c>
      <c r="O65" s="13">
        <f t="shared" si="6"/>
        <v>0</v>
      </c>
      <c r="P65" s="13">
        <f t="shared" si="7"/>
        <v>0</v>
      </c>
      <c r="Q65" s="13">
        <f t="shared" si="8"/>
        <v>0</v>
      </c>
      <c r="R65" s="13" cm="1">
        <f t="array" ref="R65">($AJ65*VLOOKUP($D65,$AU$11:$BE$13,COLUMN($AW:$AW)-COLUMN($AT:$AT),FALSE)/2+$AK65*VLOOKUP($D65,$AU$11:$BE$13,COLUMN($AW:$AW)-COLUMN($AT:$AT),FALSE))*3</f>
        <v>0</v>
      </c>
      <c r="S65" s="13" cm="1">
        <f t="array" ref="S65">($AJ65*VLOOKUP($D65,$AU$11:$BE$13,COLUMN($AY:$AY)-COLUMN($AT:$AT),FALSE)/2+$AK65*VLOOKUP($D65,$AU$11:$BE$13,COLUMN($AX:$AX)-COLUMN($AT:$AT),FALSE))*3</f>
        <v>0</v>
      </c>
      <c r="T65" s="13" cm="1">
        <f t="array" ref="T65">$E65*VLOOKUP($D65,$AU$11:$BE$13,COLUMN($BC:$BC)-COLUMN($AT:$AT),FALSE)*3</f>
        <v>0</v>
      </c>
      <c r="U65" s="13" cm="1">
        <f t="array" ref="U65">$AJ65*VLOOKUP($D65,$AU$11:$BE$13,COLUMN($BD:$BD)-COLUMN($AT:$AT),FALSE)+$AK65*VLOOKUP($D65,$AU$11:$BE$13,COLUMN($BE:$BE)-COLUMN($AT:$AT),FALSE)</f>
        <v>0</v>
      </c>
      <c r="V65" s="13">
        <f t="shared" si="0"/>
        <v>0</v>
      </c>
      <c r="W65" s="13">
        <f t="shared" si="1"/>
        <v>0</v>
      </c>
      <c r="X65" s="13" cm="1">
        <f t="array" ref="X65">$AJ65*VLOOKUP($D65,$AU$11:$BG$13,COLUMN($BF:$BF)-COLUMN($AT:$AT),FALSE)+$AK65*VLOOKUP($D65,$AU$11:$BG$13,COLUMN($BG:$BG)-COLUMN($AT:$AT),FALSE)</f>
        <v>0</v>
      </c>
      <c r="Y65" s="13" t="str">
        <f t="shared" si="9"/>
        <v/>
      </c>
      <c r="Z65" s="13" t="str">
        <f t="shared" si="10"/>
        <v/>
      </c>
      <c r="AA65" s="13" t="str">
        <f t="shared" si="11"/>
        <v/>
      </c>
      <c r="AB65" s="13" t="str">
        <f t="shared" si="12"/>
        <v/>
      </c>
      <c r="AC65" s="13" t="str">
        <f t="shared" si="13"/>
        <v/>
      </c>
      <c r="AD65" s="13" t="str">
        <f t="shared" si="14"/>
        <v/>
      </c>
      <c r="AE65" s="13" t="str">
        <f t="shared" si="15"/>
        <v/>
      </c>
      <c r="AF65" s="13" t="str">
        <f t="shared" si="16"/>
        <v/>
      </c>
      <c r="AG65" s="13" t="str">
        <f t="shared" si="17"/>
        <v/>
      </c>
      <c r="AI65" s="13" t="str" cm="1">
        <f t="array" ref="AI65">IF(ISNUMBER(SEARCH(B65,VLOOKUP(D65,$AU$11:$AV$13,COLUMN(AV:AV)-COLUMN(AT:AT),FALSE))),"Domestic","International")</f>
        <v>International</v>
      </c>
      <c r="AJ65" s="13" cm="1">
        <f t="array" ref="AJ65">VLOOKUP($D65,$AR$5:$BD$7,COLUMN($BC:$BC)-COLUMN($AQ:$AQ),FALSE)*$E65</f>
        <v>0</v>
      </c>
      <c r="AK65" s="13" cm="1">
        <f t="array" ref="AK65">VLOOKUP($D65,$AR$5:$BD$7,COLUMN($BD:$BD)-COLUMN($AQ:$AQ),FALSE)*$E65</f>
        <v>0</v>
      </c>
      <c r="AL65" t="e">
        <f>'GDP per Capita'!R65</f>
        <v>#N/A</v>
      </c>
      <c r="AM65" s="37" t="str">
        <f t="shared" si="18"/>
        <v/>
      </c>
      <c r="AN65">
        <f t="shared" si="19"/>
        <v>22749.526816091966</v>
      </c>
      <c r="AO65">
        <f t="shared" si="3"/>
        <v>0</v>
      </c>
      <c r="AP65" s="1" t="str">
        <f t="shared" si="4"/>
        <v/>
      </c>
      <c r="CO65"/>
      <c r="CP65"/>
      <c r="DB65" s="37"/>
    </row>
    <row r="66" spans="1:106">
      <c r="A66" s="52">
        <v>64</v>
      </c>
      <c r="B66" s="52" t="s">
        <v>580</v>
      </c>
      <c r="C66" s="52" t="s">
        <v>31</v>
      </c>
      <c r="D66" s="52">
        <v>2018</v>
      </c>
      <c r="E66" s="52">
        <v>3</v>
      </c>
      <c r="F66" s="52">
        <v>52.215933</v>
      </c>
      <c r="G66" s="52">
        <v>19.134422000000001</v>
      </c>
      <c r="H66" s="52">
        <v>0</v>
      </c>
      <c r="I66" s="52" t="s">
        <v>652</v>
      </c>
      <c r="J66" s="52">
        <v>49.260872399999997</v>
      </c>
      <c r="K66" s="52">
        <v>-123.1139529</v>
      </c>
      <c r="L66" s="52">
        <v>16363.5410802471</v>
      </c>
      <c r="M66" s="52">
        <v>2.5213197865064298</v>
      </c>
      <c r="N66" s="52">
        <v>1718.1718134259499</v>
      </c>
      <c r="O66" s="13">
        <f t="shared" si="6"/>
        <v>49090.623240741297</v>
      </c>
      <c r="P66" s="13">
        <f t="shared" si="7"/>
        <v>7.5639593595192895</v>
      </c>
      <c r="Q66" s="13">
        <f t="shared" si="8"/>
        <v>5154.5154402778498</v>
      </c>
      <c r="R66" s="13" cm="1">
        <f t="array" ref="R66">($AJ66*VLOOKUP($D66,$AU$11:$BE$13,COLUMN($AW:$AW)-COLUMN($AT:$AT),FALSE)/2+$AK66*VLOOKUP($D66,$AU$11:$BE$13,COLUMN($AW:$AW)-COLUMN($AT:$AT),FALSE))*3</f>
        <v>0.25137027044028903</v>
      </c>
      <c r="S66" s="13" cm="1">
        <f t="array" ref="S66">($AJ66*VLOOKUP($D66,$AU$11:$BE$13,COLUMN($AY:$AY)-COLUMN($AT:$AT),FALSE)/2+$AK66*VLOOKUP($D66,$AU$11:$BE$13,COLUMN($AX:$AX)-COLUMN($AT:$AT),FALSE))*3</f>
        <v>2921.625</v>
      </c>
      <c r="T66" s="13" cm="1">
        <f t="array" ref="T66">$E66*VLOOKUP($D66,$AU$11:$BE$13,COLUMN($BC:$BC)-COLUMN($AT:$AT),FALSE)*3</f>
        <v>1404</v>
      </c>
      <c r="U66" s="13" cm="1">
        <f t="array" ref="U66">$AJ66*VLOOKUP($D66,$AU$11:$BE$13,COLUMN($BD:$BD)-COLUMN($AT:$AT),FALSE)+$AK66*VLOOKUP($D66,$AU$11:$BE$13,COLUMN($BE:$BE)-COLUMN($AT:$AT),FALSE)</f>
        <v>1575</v>
      </c>
      <c r="V66" s="13">
        <f t="shared" ref="V66:V129" si="88">P66+R66</f>
        <v>7.8153296299595789</v>
      </c>
      <c r="W66" s="13">
        <f t="shared" ref="W66:W129" si="89">Q66+S66+T66+U66</f>
        <v>11055.14044027785</v>
      </c>
      <c r="X66" s="13" cm="1">
        <f t="array" ref="X66">$AJ66*VLOOKUP($D66,$AU$11:$BG$13,COLUMN($BF:$BF)-COLUMN($AT:$AT),FALSE)+$AK66*VLOOKUP($D66,$AU$11:$BG$13,COLUMN($BG:$BG)-COLUMN($AT:$AT),FALSE)</f>
        <v>0</v>
      </c>
      <c r="Y66" s="13">
        <f t="shared" si="9"/>
        <v>16363.5410802471</v>
      </c>
      <c r="Z66" s="13">
        <f t="shared" si="10"/>
        <v>2.5213197865064298</v>
      </c>
      <c r="AA66" s="13">
        <f t="shared" si="11"/>
        <v>1718.1718134259499</v>
      </c>
      <c r="AB66" s="13">
        <f t="shared" si="12"/>
        <v>8.3790090146763016E-2</v>
      </c>
      <c r="AC66" s="13">
        <f t="shared" si="13"/>
        <v>973.875</v>
      </c>
      <c r="AD66" s="13">
        <f t="shared" si="14"/>
        <v>468</v>
      </c>
      <c r="AE66" s="13">
        <f t="shared" si="15"/>
        <v>525</v>
      </c>
      <c r="AF66" s="13">
        <f t="shared" si="16"/>
        <v>2.6051098766531928</v>
      </c>
      <c r="AG66" s="13">
        <f t="shared" si="17"/>
        <v>3685.0468134259499</v>
      </c>
      <c r="AI66" s="13" t="str" cm="1">
        <f t="array" ref="AI66">IF(ISNUMBER(SEARCH(B66,VLOOKUP(D66,$AU$11:$AV$13,COLUMN(AV:AV)-COLUMN(AT:AT),FALSE))),"Domestic","International")</f>
        <v>International</v>
      </c>
      <c r="AJ66" s="13" cm="1">
        <f t="array" ref="AJ66">VLOOKUP($D66,$AR$5:$BD$7,COLUMN($BC:$BC)-COLUMN($AQ:$AQ),FALSE)*$E66</f>
        <v>0.75</v>
      </c>
      <c r="AK66" s="13" cm="1">
        <f t="array" ref="AK66">VLOOKUP($D66,$AR$5:$BD$7,COLUMN($BD:$BD)-COLUMN($AQ:$AQ),FALSE)*$E66</f>
        <v>2.25</v>
      </c>
      <c r="AL66">
        <f>'GDP per Capita'!R66</f>
        <v>15834.73</v>
      </c>
      <c r="AM66">
        <f t="shared" si="18"/>
        <v>15834.73</v>
      </c>
      <c r="AN66">
        <f t="shared" si="19"/>
        <v>15834.73</v>
      </c>
      <c r="AO66">
        <f t="shared" ref="AO66:AO129" si="90">AN66*E66</f>
        <v>47504.19</v>
      </c>
      <c r="AP66" s="1">
        <f t="shared" ref="AP66:AP129" si="91">IFERROR(W66/AO66,"")</f>
        <v>0.23271927045336105</v>
      </c>
      <c r="CO66"/>
      <c r="CP66"/>
      <c r="CU66" s="37"/>
      <c r="CV66" s="37"/>
      <c r="CW66" s="37"/>
      <c r="CX66" s="37"/>
      <c r="CY66" s="37"/>
      <c r="CZ66" s="37"/>
      <c r="DA66" s="37"/>
    </row>
    <row r="67" spans="1:106">
      <c r="A67" s="52">
        <v>65</v>
      </c>
      <c r="B67" s="52" t="s">
        <v>590</v>
      </c>
      <c r="C67" s="52" t="s">
        <v>31</v>
      </c>
      <c r="D67" s="52">
        <v>2018</v>
      </c>
      <c r="E67" s="52">
        <v>1</v>
      </c>
      <c r="F67" s="52">
        <v>40.033262899999997</v>
      </c>
      <c r="G67" s="52">
        <v>-7.88962629999999</v>
      </c>
      <c r="H67" s="52">
        <v>0</v>
      </c>
      <c r="I67" s="52" t="s">
        <v>652</v>
      </c>
      <c r="J67" s="52">
        <v>49.260872399999997</v>
      </c>
      <c r="K67" s="52">
        <v>-123.1139529</v>
      </c>
      <c r="L67" s="52">
        <v>16472.9981265768</v>
      </c>
      <c r="M67" s="52">
        <v>2.5382684130553801</v>
      </c>
      <c r="N67" s="52">
        <v>1729.66480329057</v>
      </c>
      <c r="O67" s="13">
        <f t="shared" ref="O67:O130" si="92">E67*L67</f>
        <v>16472.9981265768</v>
      </c>
      <c r="P67" s="13">
        <f t="shared" ref="P67:P130" si="93">M67*$E67</f>
        <v>2.5382684130553801</v>
      </c>
      <c r="Q67" s="13">
        <f t="shared" ref="Q67:Q130" si="94">N67*$E67</f>
        <v>1729.66480329057</v>
      </c>
      <c r="R67" s="13" cm="1">
        <f t="array" ref="R67">($AJ67*VLOOKUP($D67,$AU$11:$BE$13,COLUMN($AW:$AW)-COLUMN($AT:$AT),FALSE)/2+$AK67*VLOOKUP($D67,$AU$11:$BE$13,COLUMN($AW:$AW)-COLUMN($AT:$AT),FALSE))*3</f>
        <v>8.3790090146763002E-2</v>
      </c>
      <c r="S67" s="13" cm="1">
        <f t="array" ref="S67">($AJ67*VLOOKUP($D67,$AU$11:$BE$13,COLUMN($AY:$AY)-COLUMN($AT:$AT),FALSE)/2+$AK67*VLOOKUP($D67,$AU$11:$BE$13,COLUMN($AX:$AX)-COLUMN($AT:$AT),FALSE))*3</f>
        <v>973.875</v>
      </c>
      <c r="T67" s="13" cm="1">
        <f t="array" ref="T67">$E67*VLOOKUP($D67,$AU$11:$BE$13,COLUMN($BC:$BC)-COLUMN($AT:$AT),FALSE)*3</f>
        <v>468</v>
      </c>
      <c r="U67" s="13" cm="1">
        <f t="array" ref="U67">$AJ67*VLOOKUP($D67,$AU$11:$BE$13,COLUMN($BD:$BD)-COLUMN($AT:$AT),FALSE)+$AK67*VLOOKUP($D67,$AU$11:$BE$13,COLUMN($BE:$BE)-COLUMN($AT:$AT),FALSE)</f>
        <v>525</v>
      </c>
      <c r="V67" s="13">
        <f t="shared" si="88"/>
        <v>2.6220585032021431</v>
      </c>
      <c r="W67" s="13">
        <f t="shared" si="89"/>
        <v>3696.53980329057</v>
      </c>
      <c r="X67" s="13" cm="1">
        <f t="array" ref="X67">$AJ67*VLOOKUP($D67,$AU$11:$BG$13,COLUMN($BF:$BF)-COLUMN($AT:$AT),FALSE)+$AK67*VLOOKUP($D67,$AU$11:$BG$13,COLUMN($BG:$BG)-COLUMN($AT:$AT),FALSE)</f>
        <v>0</v>
      </c>
      <c r="Y67" s="13">
        <f t="shared" ref="Y67:Y130" si="95">IFERROR(O67/$E67,"")</f>
        <v>16472.9981265768</v>
      </c>
      <c r="Z67" s="13">
        <f t="shared" ref="Z67:Z130" si="96">IFERROR(P67/$E67,"")</f>
        <v>2.5382684130553801</v>
      </c>
      <c r="AA67" s="13">
        <f t="shared" ref="AA67:AA130" si="97">IFERROR(Q67/$E67,"")</f>
        <v>1729.66480329057</v>
      </c>
      <c r="AB67" s="13">
        <f t="shared" ref="AB67:AB130" si="98">IFERROR(R67/$E67,"")</f>
        <v>8.3790090146763002E-2</v>
      </c>
      <c r="AC67" s="13">
        <f t="shared" ref="AC67:AC130" si="99">IFERROR(S67/$E67,"")</f>
        <v>973.875</v>
      </c>
      <c r="AD67" s="13">
        <f t="shared" ref="AD67:AD130" si="100">IFERROR(T67/$E67,"")</f>
        <v>468</v>
      </c>
      <c r="AE67" s="13">
        <f t="shared" ref="AE67:AE130" si="101">IFERROR(U67/$E67,"")</f>
        <v>525</v>
      </c>
      <c r="AF67" s="13">
        <f t="shared" ref="AF67:AF130" si="102">IFERROR(V67/$E67,"")</f>
        <v>2.6220585032021431</v>
      </c>
      <c r="AG67" s="13">
        <f t="shared" ref="AG67:AG130" si="103">IFERROR(W67/$E67,"")</f>
        <v>3696.53980329057</v>
      </c>
      <c r="AI67" s="13" t="str" cm="1">
        <f t="array" ref="AI67">IF(ISNUMBER(SEARCH(B67,VLOOKUP(D67,$AU$11:$AV$13,COLUMN(AV:AV)-COLUMN(AT:AT),FALSE))),"Domestic","International")</f>
        <v>International</v>
      </c>
      <c r="AJ67" s="13" cm="1">
        <f t="array" ref="AJ67">VLOOKUP($D67,$AR$5:$BD$7,COLUMN($BC:$BC)-COLUMN($AQ:$AQ),FALSE)*$E67</f>
        <v>0.25</v>
      </c>
      <c r="AK67" s="13" cm="1">
        <f t="array" ref="AK67">VLOOKUP($D67,$AR$5:$BD$7,COLUMN($BD:$BD)-COLUMN($AQ:$AQ),FALSE)*$E67</f>
        <v>0.75</v>
      </c>
      <c r="AL67">
        <f>'GDP per Capita'!R67</f>
        <v>22495.16</v>
      </c>
      <c r="AM67">
        <f t="shared" ref="AM67:AM130" si="104">IFERROR(AL67,"")</f>
        <v>22495.16</v>
      </c>
      <c r="AN67">
        <f t="shared" ref="AN67:AN130" si="105">IFERROR(AL67,AVERAGE(AM$2:AM$2538))</f>
        <v>22495.16</v>
      </c>
      <c r="AO67">
        <f t="shared" si="90"/>
        <v>22495.16</v>
      </c>
      <c r="AP67" s="1">
        <f t="shared" si="91"/>
        <v>0.16432600627381935</v>
      </c>
      <c r="CO67"/>
      <c r="CP67"/>
    </row>
    <row r="68" spans="1:106">
      <c r="A68" s="52">
        <v>66</v>
      </c>
      <c r="B68" s="52" t="s">
        <v>577</v>
      </c>
      <c r="C68" s="52" t="s">
        <v>32</v>
      </c>
      <c r="D68" s="52">
        <v>2018</v>
      </c>
      <c r="E68" s="52">
        <v>2</v>
      </c>
      <c r="F68" s="52">
        <v>25.333698399999999</v>
      </c>
      <c r="G68" s="52">
        <v>51.229529499999998</v>
      </c>
      <c r="H68" s="52">
        <v>0</v>
      </c>
      <c r="I68" s="52" t="s">
        <v>652</v>
      </c>
      <c r="J68" s="52">
        <v>49.260872399999997</v>
      </c>
      <c r="K68" s="52">
        <v>-123.1139529</v>
      </c>
      <c r="L68" s="52">
        <v>23403.1849411566</v>
      </c>
      <c r="M68" s="52">
        <v>3.6543452484529402</v>
      </c>
      <c r="N68" s="52">
        <v>2141.3914221158302</v>
      </c>
      <c r="O68" s="13">
        <f t="shared" si="92"/>
        <v>46806.3698823132</v>
      </c>
      <c r="P68" s="13">
        <f t="shared" si="93"/>
        <v>7.3086904969058804</v>
      </c>
      <c r="Q68" s="13">
        <f t="shared" si="94"/>
        <v>4282.7828442316604</v>
      </c>
      <c r="R68" s="13" cm="1">
        <f t="array" ref="R68">($AJ68*VLOOKUP($D68,$AU$11:$BE$13,COLUMN($AW:$AW)-COLUMN($AT:$AT),FALSE)/2+$AK68*VLOOKUP($D68,$AU$11:$BE$13,COLUMN($AW:$AW)-COLUMN($AT:$AT),FALSE))*3</f>
        <v>0.167580180293526</v>
      </c>
      <c r="S68" s="13" cm="1">
        <f t="array" ref="S68">($AJ68*VLOOKUP($D68,$AU$11:$BE$13,COLUMN($AY:$AY)-COLUMN($AT:$AT),FALSE)/2+$AK68*VLOOKUP($D68,$AU$11:$BE$13,COLUMN($AX:$AX)-COLUMN($AT:$AT),FALSE))*3</f>
        <v>1947.75</v>
      </c>
      <c r="T68" s="13" cm="1">
        <f t="array" ref="T68">$E68*VLOOKUP($D68,$AU$11:$BE$13,COLUMN($BC:$BC)-COLUMN($AT:$AT),FALSE)*3</f>
        <v>936</v>
      </c>
      <c r="U68" s="13" cm="1">
        <f t="array" ref="U68">$AJ68*VLOOKUP($D68,$AU$11:$BE$13,COLUMN($BD:$BD)-COLUMN($AT:$AT),FALSE)+$AK68*VLOOKUP($D68,$AU$11:$BE$13,COLUMN($BE:$BE)-COLUMN($AT:$AT),FALSE)</f>
        <v>1050</v>
      </c>
      <c r="V68" s="13">
        <f t="shared" si="88"/>
        <v>7.4762706771994063</v>
      </c>
      <c r="W68" s="13">
        <f t="shared" si="89"/>
        <v>8216.5328442316604</v>
      </c>
      <c r="X68" s="13" cm="1">
        <f t="array" ref="X68">$AJ68*VLOOKUP($D68,$AU$11:$BG$13,COLUMN($BF:$BF)-COLUMN($AT:$AT),FALSE)+$AK68*VLOOKUP($D68,$AU$11:$BG$13,COLUMN($BG:$BG)-COLUMN($AT:$AT),FALSE)</f>
        <v>0</v>
      </c>
      <c r="Y68" s="13">
        <f t="shared" si="95"/>
        <v>23403.1849411566</v>
      </c>
      <c r="Z68" s="13">
        <f t="shared" si="96"/>
        <v>3.6543452484529402</v>
      </c>
      <c r="AA68" s="13">
        <f t="shared" si="97"/>
        <v>2141.3914221158302</v>
      </c>
      <c r="AB68" s="13">
        <f t="shared" si="98"/>
        <v>8.3790090146763002E-2</v>
      </c>
      <c r="AC68" s="13">
        <f t="shared" si="99"/>
        <v>973.875</v>
      </c>
      <c r="AD68" s="13">
        <f t="shared" si="100"/>
        <v>468</v>
      </c>
      <c r="AE68" s="13">
        <f t="shared" si="101"/>
        <v>525</v>
      </c>
      <c r="AF68" s="13">
        <f t="shared" si="102"/>
        <v>3.7381353385997032</v>
      </c>
      <c r="AG68" s="13">
        <f t="shared" si="103"/>
        <v>4108.2664221158302</v>
      </c>
      <c r="AI68" s="13" t="str" cm="1">
        <f t="array" ref="AI68">IF(ISNUMBER(SEARCH(B68,VLOOKUP(D68,$AU$11:$AV$13,COLUMN(AV:AV)-COLUMN(AT:AT),FALSE))),"Domestic","International")</f>
        <v>International</v>
      </c>
      <c r="AJ68" s="13" cm="1">
        <f t="array" ref="AJ68">VLOOKUP($D68,$AR$5:$BD$7,COLUMN($BC:$BC)-COLUMN($AQ:$AQ),FALSE)*$E68</f>
        <v>0.5</v>
      </c>
      <c r="AK68" s="13" cm="1">
        <f t="array" ref="AK68">VLOOKUP($D68,$AR$5:$BD$7,COLUMN($BD:$BD)-COLUMN($AQ:$AQ),FALSE)*$E68</f>
        <v>1.5</v>
      </c>
      <c r="AL68">
        <f>'GDP per Capita'!R68</f>
        <v>68254.58</v>
      </c>
      <c r="AM68">
        <f t="shared" si="104"/>
        <v>68254.58</v>
      </c>
      <c r="AN68">
        <f t="shared" si="105"/>
        <v>68254.58</v>
      </c>
      <c r="AO68">
        <f t="shared" si="90"/>
        <v>136509.16</v>
      </c>
      <c r="AP68" s="1">
        <f t="shared" si="91"/>
        <v>6.0190340664550715E-2</v>
      </c>
      <c r="CO68"/>
      <c r="CP68"/>
    </row>
    <row r="69" spans="1:106" ht="32">
      <c r="A69" s="52">
        <v>67</v>
      </c>
      <c r="B69" s="52" t="s">
        <v>611</v>
      </c>
      <c r="C69" s="52" t="s">
        <v>31</v>
      </c>
      <c r="D69" s="52">
        <v>2018</v>
      </c>
      <c r="E69" s="52">
        <v>1</v>
      </c>
      <c r="F69" s="52">
        <v>45.985212899999901</v>
      </c>
      <c r="G69" s="52">
        <v>24.6859225</v>
      </c>
      <c r="H69" s="52">
        <v>0</v>
      </c>
      <c r="I69" s="52" t="s">
        <v>652</v>
      </c>
      <c r="J69" s="52">
        <v>49.260872399999997</v>
      </c>
      <c r="K69" s="52">
        <v>-123.1139529</v>
      </c>
      <c r="L69" s="52">
        <v>17952.354427910701</v>
      </c>
      <c r="M69" s="52">
        <v>2.7694070393315799</v>
      </c>
      <c r="N69" s="52">
        <v>1884.99721493062</v>
      </c>
      <c r="O69" s="13">
        <f t="shared" si="92"/>
        <v>17952.354427910701</v>
      </c>
      <c r="P69" s="13">
        <f t="shared" si="93"/>
        <v>2.7694070393315799</v>
      </c>
      <c r="Q69" s="13">
        <f t="shared" si="94"/>
        <v>1884.99721493062</v>
      </c>
      <c r="R69" s="13" cm="1">
        <f t="array" ref="R69">($AJ69*VLOOKUP($D69,$AU$11:$BE$13,COLUMN($AW:$AW)-COLUMN($AT:$AT),FALSE)/2+$AK69*VLOOKUP($D69,$AU$11:$BE$13,COLUMN($AW:$AW)-COLUMN($AT:$AT),FALSE))*3</f>
        <v>8.3790090146763002E-2</v>
      </c>
      <c r="S69" s="13" cm="1">
        <f t="array" ref="S69">($AJ69*VLOOKUP($D69,$AU$11:$BE$13,COLUMN($AY:$AY)-COLUMN($AT:$AT),FALSE)/2+$AK69*VLOOKUP($D69,$AU$11:$BE$13,COLUMN($AX:$AX)-COLUMN($AT:$AT),FALSE))*3</f>
        <v>973.875</v>
      </c>
      <c r="T69" s="13" cm="1">
        <f t="array" ref="T69">$E69*VLOOKUP($D69,$AU$11:$BE$13,COLUMN($BC:$BC)-COLUMN($AT:$AT),FALSE)*3</f>
        <v>468</v>
      </c>
      <c r="U69" s="13" cm="1">
        <f t="array" ref="U69">$AJ69*VLOOKUP($D69,$AU$11:$BE$13,COLUMN($BD:$BD)-COLUMN($AT:$AT),FALSE)+$AK69*VLOOKUP($D69,$AU$11:$BE$13,COLUMN($BE:$BE)-COLUMN($AT:$AT),FALSE)</f>
        <v>525</v>
      </c>
      <c r="V69" s="13">
        <f t="shared" si="88"/>
        <v>2.8531971294783429</v>
      </c>
      <c r="W69" s="13">
        <f t="shared" si="89"/>
        <v>3851.87221493062</v>
      </c>
      <c r="X69" s="13" cm="1">
        <f t="array" ref="X69">$AJ69*VLOOKUP($D69,$AU$11:$BG$13,COLUMN($BF:$BF)-COLUMN($AT:$AT),FALSE)+$AK69*VLOOKUP($D69,$AU$11:$BG$13,COLUMN($BG:$BG)-COLUMN($AT:$AT),FALSE)</f>
        <v>0</v>
      </c>
      <c r="Y69" s="13">
        <f t="shared" si="95"/>
        <v>17952.354427910701</v>
      </c>
      <c r="Z69" s="13">
        <f t="shared" si="96"/>
        <v>2.7694070393315799</v>
      </c>
      <c r="AA69" s="13">
        <f t="shared" si="97"/>
        <v>1884.99721493062</v>
      </c>
      <c r="AB69" s="13">
        <f t="shared" si="98"/>
        <v>8.3790090146763002E-2</v>
      </c>
      <c r="AC69" s="13">
        <f t="shared" si="99"/>
        <v>973.875</v>
      </c>
      <c r="AD69" s="13">
        <f t="shared" si="100"/>
        <v>468</v>
      </c>
      <c r="AE69" s="13">
        <f t="shared" si="101"/>
        <v>525</v>
      </c>
      <c r="AF69" s="13">
        <f t="shared" si="102"/>
        <v>2.8531971294783429</v>
      </c>
      <c r="AG69" s="13">
        <f t="shared" si="103"/>
        <v>3851.87221493062</v>
      </c>
      <c r="AI69" s="13" t="str" cm="1">
        <f t="array" ref="AI69">IF(ISNUMBER(SEARCH(B69,VLOOKUP(D69,$AU$11:$AV$13,COLUMN(AV:AV)-COLUMN(AT:AT),FALSE))),"Domestic","International")</f>
        <v>International</v>
      </c>
      <c r="AJ69" s="13" cm="1">
        <f t="array" ref="AJ69">VLOOKUP($D69,$AR$5:$BD$7,COLUMN($BC:$BC)-COLUMN($AQ:$AQ),FALSE)*$E69</f>
        <v>0.25</v>
      </c>
      <c r="AK69" s="13" cm="1">
        <f t="array" ref="AK69">VLOOKUP($D69,$AR$5:$BD$7,COLUMN($BD:$BD)-COLUMN($AQ:$AQ),FALSE)*$E69</f>
        <v>0.75</v>
      </c>
      <c r="AL69">
        <f>'GDP per Capita'!R69</f>
        <v>12754.03</v>
      </c>
      <c r="AM69">
        <f t="shared" si="104"/>
        <v>12754.03</v>
      </c>
      <c r="AN69">
        <f t="shared" si="105"/>
        <v>12754.03</v>
      </c>
      <c r="AO69">
        <f t="shared" si="90"/>
        <v>12754.03</v>
      </c>
      <c r="AP69" s="1">
        <f t="shared" si="91"/>
        <v>0.30201216516901874</v>
      </c>
      <c r="AR69" s="69" t="s">
        <v>822</v>
      </c>
      <c r="AS69" t="s">
        <v>817</v>
      </c>
      <c r="AX69" s="14" t="s">
        <v>52</v>
      </c>
      <c r="AY69" s="2" t="s">
        <v>1931</v>
      </c>
      <c r="AZ69" s="14" t="s">
        <v>52</v>
      </c>
      <c r="BA69" s="2" t="s">
        <v>1931</v>
      </c>
      <c r="BB69" s="56" t="s">
        <v>849</v>
      </c>
      <c r="CO69"/>
      <c r="CP69"/>
    </row>
    <row r="70" spans="1:106">
      <c r="A70" s="52">
        <v>68</v>
      </c>
      <c r="B70" s="52" t="s">
        <v>586</v>
      </c>
      <c r="C70" s="52" t="s">
        <v>31</v>
      </c>
      <c r="D70" s="52">
        <v>2018</v>
      </c>
      <c r="E70" s="52">
        <v>26</v>
      </c>
      <c r="F70" s="52">
        <v>64.686313600000005</v>
      </c>
      <c r="G70" s="52">
        <v>97.745306099999993</v>
      </c>
      <c r="H70" s="52">
        <v>0</v>
      </c>
      <c r="I70" s="52" t="s">
        <v>652</v>
      </c>
      <c r="J70" s="52">
        <v>49.260872399999997</v>
      </c>
      <c r="K70" s="52">
        <v>-123.1139529</v>
      </c>
      <c r="L70" s="52">
        <v>13724.319278929101</v>
      </c>
      <c r="M70" s="52">
        <v>2.11904770762846</v>
      </c>
      <c r="N70" s="52">
        <v>1441.0535242875601</v>
      </c>
      <c r="O70" s="13">
        <f t="shared" si="92"/>
        <v>356832.30125215661</v>
      </c>
      <c r="P70" s="13">
        <f t="shared" si="93"/>
        <v>55.095240398339961</v>
      </c>
      <c r="Q70" s="13">
        <f t="shared" si="94"/>
        <v>37467.391631476559</v>
      </c>
      <c r="R70" s="13" cm="1">
        <f t="array" ref="R70">($AJ70*VLOOKUP($D70,$AU$11:$BE$13,COLUMN($AW:$AW)-COLUMN($AT:$AT),FALSE)/2+$AK70*VLOOKUP($D70,$AU$11:$BE$13,COLUMN($AW:$AW)-COLUMN($AT:$AT),FALSE))*3</f>
        <v>2.1785423438158378</v>
      </c>
      <c r="S70" s="13" cm="1">
        <f t="array" ref="S70">($AJ70*VLOOKUP($D70,$AU$11:$BE$13,COLUMN($AY:$AY)-COLUMN($AT:$AT),FALSE)/2+$AK70*VLOOKUP($D70,$AU$11:$BE$13,COLUMN($AX:$AX)-COLUMN($AT:$AT),FALSE))*3</f>
        <v>25320.75</v>
      </c>
      <c r="T70" s="13" cm="1">
        <f t="array" ref="T70">$E70*VLOOKUP($D70,$AU$11:$BE$13,COLUMN($BC:$BC)-COLUMN($AT:$AT),FALSE)*3</f>
        <v>12168</v>
      </c>
      <c r="U70" s="13" cm="1">
        <f t="array" ref="U70">$AJ70*VLOOKUP($D70,$AU$11:$BE$13,COLUMN($BD:$BD)-COLUMN($AT:$AT),FALSE)+$AK70*VLOOKUP($D70,$AU$11:$BE$13,COLUMN($BE:$BE)-COLUMN($AT:$AT),FALSE)</f>
        <v>13650</v>
      </c>
      <c r="V70" s="13">
        <f t="shared" si="88"/>
        <v>57.273782742155795</v>
      </c>
      <c r="W70" s="13">
        <f t="shared" si="89"/>
        <v>88606.141631476552</v>
      </c>
      <c r="X70" s="13" cm="1">
        <f t="array" ref="X70">$AJ70*VLOOKUP($D70,$AU$11:$BG$13,COLUMN($BF:$BF)-COLUMN($AT:$AT),FALSE)+$AK70*VLOOKUP($D70,$AU$11:$BG$13,COLUMN($BG:$BG)-COLUMN($AT:$AT),FALSE)</f>
        <v>0</v>
      </c>
      <c r="Y70" s="13">
        <f t="shared" si="95"/>
        <v>13724.319278929101</v>
      </c>
      <c r="Z70" s="13">
        <f t="shared" si="96"/>
        <v>2.11904770762846</v>
      </c>
      <c r="AA70" s="13">
        <f t="shared" si="97"/>
        <v>1441.0535242875599</v>
      </c>
      <c r="AB70" s="13">
        <f t="shared" si="98"/>
        <v>8.3790090146762988E-2</v>
      </c>
      <c r="AC70" s="13">
        <f t="shared" si="99"/>
        <v>973.875</v>
      </c>
      <c r="AD70" s="13">
        <f t="shared" si="100"/>
        <v>468</v>
      </c>
      <c r="AE70" s="13">
        <f t="shared" si="101"/>
        <v>525</v>
      </c>
      <c r="AF70" s="13">
        <f t="shared" si="102"/>
        <v>2.2028377977752229</v>
      </c>
      <c r="AG70" s="13">
        <f t="shared" si="103"/>
        <v>3407.9285242875599</v>
      </c>
      <c r="AI70" s="13" t="str" cm="1">
        <f t="array" ref="AI70">IF(ISNUMBER(SEARCH(B70,VLOOKUP(D70,$AU$11:$AV$13,COLUMN(AV:AV)-COLUMN(AT:AT),FALSE))),"Domestic","International")</f>
        <v>International</v>
      </c>
      <c r="AJ70" s="13" cm="1">
        <f t="array" ref="AJ70">VLOOKUP($D70,$AR$5:$BD$7,COLUMN($BC:$BC)-COLUMN($AQ:$AQ),FALSE)*$E70</f>
        <v>6.5</v>
      </c>
      <c r="AK70" s="13" cm="1">
        <f t="array" ref="AK70">VLOOKUP($D70,$AR$5:$BD$7,COLUMN($BD:$BD)-COLUMN($AQ:$AQ),FALSE)*$E70</f>
        <v>19.5</v>
      </c>
      <c r="AL70">
        <f>'GDP per Capita'!R70</f>
        <v>11082.17</v>
      </c>
      <c r="AM70">
        <f t="shared" si="104"/>
        <v>11082.17</v>
      </c>
      <c r="AN70">
        <f t="shared" si="105"/>
        <v>11082.17</v>
      </c>
      <c r="AO70">
        <f t="shared" si="90"/>
        <v>288136.42</v>
      </c>
      <c r="AP70" s="1">
        <f t="shared" si="91"/>
        <v>0.3075145503351383</v>
      </c>
      <c r="AR70" t="s">
        <v>27</v>
      </c>
      <c r="AS70" s="13">
        <v>2018</v>
      </c>
      <c r="AT70" s="13">
        <v>2019</v>
      </c>
      <c r="AU70" s="13">
        <v>2020</v>
      </c>
      <c r="AV70" s="47" t="s">
        <v>822</v>
      </c>
      <c r="AX70" s="13">
        <v>2018</v>
      </c>
      <c r="AY70" s="13">
        <v>2018</v>
      </c>
      <c r="AZ70" s="13">
        <v>2019</v>
      </c>
      <c r="BA70" s="13">
        <v>2019</v>
      </c>
      <c r="BB70" s="56" t="s">
        <v>822</v>
      </c>
      <c r="CO70"/>
      <c r="CP70"/>
    </row>
    <row r="71" spans="1:106">
      <c r="A71" s="52">
        <v>69</v>
      </c>
      <c r="B71" s="52" t="s">
        <v>610</v>
      </c>
      <c r="C71" s="52" t="s">
        <v>35</v>
      </c>
      <c r="D71" s="52">
        <v>2018</v>
      </c>
      <c r="E71" s="52">
        <v>0</v>
      </c>
      <c r="F71" s="52">
        <v>-1.9646631000000001</v>
      </c>
      <c r="G71" s="52">
        <v>30.064435799999998</v>
      </c>
      <c r="H71" s="52">
        <v>0</v>
      </c>
      <c r="I71" s="52" t="s">
        <v>652</v>
      </c>
      <c r="J71" s="52">
        <v>49.260872399999997</v>
      </c>
      <c r="K71" s="52">
        <v>-123.1139529</v>
      </c>
      <c r="L71" s="52">
        <v>28343.136617567001</v>
      </c>
      <c r="M71" s="52">
        <v>4.5015721114078699</v>
      </c>
      <c r="N71" s="52">
        <v>2593.3970005073802</v>
      </c>
      <c r="O71" s="13">
        <f t="shared" si="92"/>
        <v>0</v>
      </c>
      <c r="P71" s="13">
        <f t="shared" si="93"/>
        <v>0</v>
      </c>
      <c r="Q71" s="13">
        <f t="shared" si="94"/>
        <v>0</v>
      </c>
      <c r="R71" s="13" cm="1">
        <f t="array" ref="R71">($AJ71*VLOOKUP($D71,$AU$11:$BE$13,COLUMN($AW:$AW)-COLUMN($AT:$AT),FALSE)/2+$AK71*VLOOKUP($D71,$AU$11:$BE$13,COLUMN($AW:$AW)-COLUMN($AT:$AT),FALSE))*3</f>
        <v>0</v>
      </c>
      <c r="S71" s="13" cm="1">
        <f t="array" ref="S71">($AJ71*VLOOKUP($D71,$AU$11:$BE$13,COLUMN($AY:$AY)-COLUMN($AT:$AT),FALSE)/2+$AK71*VLOOKUP($D71,$AU$11:$BE$13,COLUMN($AX:$AX)-COLUMN($AT:$AT),FALSE))*3</f>
        <v>0</v>
      </c>
      <c r="T71" s="13" cm="1">
        <f t="array" ref="T71">$E71*VLOOKUP($D71,$AU$11:$BE$13,COLUMN($BC:$BC)-COLUMN($AT:$AT),FALSE)*3</f>
        <v>0</v>
      </c>
      <c r="U71" s="13" cm="1">
        <f t="array" ref="U71">$AJ71*VLOOKUP($D71,$AU$11:$BE$13,COLUMN($BD:$BD)-COLUMN($AT:$AT),FALSE)+$AK71*VLOOKUP($D71,$AU$11:$BE$13,COLUMN($BE:$BE)-COLUMN($AT:$AT),FALSE)</f>
        <v>0</v>
      </c>
      <c r="V71" s="13">
        <f t="shared" si="88"/>
        <v>0</v>
      </c>
      <c r="W71" s="13">
        <f t="shared" si="89"/>
        <v>0</v>
      </c>
      <c r="X71" s="13" cm="1">
        <f t="array" ref="X71">$AJ71*VLOOKUP($D71,$AU$11:$BG$13,COLUMN($BF:$BF)-COLUMN($AT:$AT),FALSE)+$AK71*VLOOKUP($D71,$AU$11:$BG$13,COLUMN($BG:$BG)-COLUMN($AT:$AT),FALSE)</f>
        <v>0</v>
      </c>
      <c r="Y71" s="13" t="str">
        <f t="shared" si="95"/>
        <v/>
      </c>
      <c r="Z71" s="13" t="str">
        <f t="shared" si="96"/>
        <v/>
      </c>
      <c r="AA71" s="13" t="str">
        <f t="shared" si="97"/>
        <v/>
      </c>
      <c r="AB71" s="13" t="str">
        <f t="shared" si="98"/>
        <v/>
      </c>
      <c r="AC71" s="13" t="str">
        <f t="shared" si="99"/>
        <v/>
      </c>
      <c r="AD71" s="13" t="str">
        <f t="shared" si="100"/>
        <v/>
      </c>
      <c r="AE71" s="13" t="str">
        <f t="shared" si="101"/>
        <v/>
      </c>
      <c r="AF71" s="13" t="str">
        <f t="shared" si="102"/>
        <v/>
      </c>
      <c r="AG71" s="13" t="str">
        <f t="shared" si="103"/>
        <v/>
      </c>
      <c r="AI71" s="13" t="str" cm="1">
        <f t="array" ref="AI71">IF(ISNUMBER(SEARCH(B71,VLOOKUP(D71,$AU$11:$AV$13,COLUMN(AV:AV)-COLUMN(AT:AT),FALSE))),"Domestic","International")</f>
        <v>International</v>
      </c>
      <c r="AJ71" s="13" cm="1">
        <f t="array" ref="AJ71">VLOOKUP($D71,$AR$5:$BD$7,COLUMN($BC:$BC)-COLUMN($AQ:$AQ),FALSE)*$E71</f>
        <v>0</v>
      </c>
      <c r="AK71" s="13" cm="1">
        <f t="array" ref="AK71">VLOOKUP($D71,$AR$5:$BD$7,COLUMN($BD:$BD)-COLUMN($AQ:$AQ),FALSE)*$E71</f>
        <v>0</v>
      </c>
      <c r="AL71">
        <f>'GDP per Capita'!R71</f>
        <v>793.524</v>
      </c>
      <c r="AM71">
        <f t="shared" si="104"/>
        <v>793.524</v>
      </c>
      <c r="AN71">
        <f t="shared" si="105"/>
        <v>793.524</v>
      </c>
      <c r="AO71">
        <f t="shared" si="90"/>
        <v>0</v>
      </c>
      <c r="AP71" s="1" t="str">
        <f t="shared" si="91"/>
        <v/>
      </c>
      <c r="AR71" t="s">
        <v>28</v>
      </c>
      <c r="AS71" s="1">
        <f t="shared" ref="AS71:AS78" si="106">SUMIFS($W$2:$W$2538,$C$2:$C$2538,$AR71,$D$2:$D$2538,"2018")/SUMIFS($AO$2:$AO$2538,$C$2:$C$2538,$AR71,$D$2:$D$2538,"2018")</f>
        <v>5.3864018552944405E-2</v>
      </c>
      <c r="AT71" s="1">
        <f t="shared" ref="AT71:AT78" si="107">SUMIFS($W$2:$W$2538,$C$2:$C$2538,$AR71,$D$2:$D$2538,"2019")/SUMIFS($AO$2:$AO$2538,$C$2:$C$2538,$AR71,$D$2:$D$2538,"2019")</f>
        <v>4.1707519367990671E-2</v>
      </c>
      <c r="AU71" s="1">
        <f t="shared" ref="AU71:AU78" si="108">SUMIFS($W$2:$W$2538,$C$2:$C$2538,$AR71,$D$2:$D$2538,"2020")/SUMIFS($AO$2:$AO$2538,$C$2:$C$2538,$AR71,$D$2:$D$2538,"2020")</f>
        <v>7.1327584667391197E-2</v>
      </c>
      <c r="AV71" s="1">
        <f t="shared" ref="AV71:AV78" si="109">SUMIFS($W$2:$W$2538,$C$2:$C$2538,$AR71,$D$2:$D$2538,"&lt;&gt;2020")/SUMIFS($AO$2:$AO$2538,$C$2:$C$2538,$AR71,$D$2:$D$2538,"&lt;&gt;2020")</f>
        <v>4.9107640607429948E-2</v>
      </c>
      <c r="AX71" s="55">
        <f t="shared" ref="AX71:AX78" si="110">SUMIFS($W$2:$W$2538,$C$2:$C$2538,$AR71,$D$2:$D$2538,"2018")</f>
        <v>852028.1986121384</v>
      </c>
      <c r="AY71" s="55">
        <f t="shared" ref="AY71:AY78" si="111">SUMIFS($AO$2:$AO$2538,$C$2:$C$2538,$AR71,$D$2:$D$2538,"2018")</f>
        <v>15818132.799999999</v>
      </c>
      <c r="AZ71" s="55">
        <f t="shared" ref="AZ71:AZ78" si="112">SUMIFS($W$2:$W$2538,$C$2:$C$2538,$AR71,$D$2:$D$2538,"2019")</f>
        <v>424040.26683347271</v>
      </c>
      <c r="BA71" s="55">
        <f t="shared" ref="BA71:BA78" si="113">SUMIFS($AO$2:$AO$2538,$C$2:$C$2538,$AR71,$D$2:$D$2538,"2019")</f>
        <v>10166998.019999998</v>
      </c>
      <c r="BB71" s="15">
        <f>SUM(AX71,AZ71)/SUM(AY71,BA71)-AV71</f>
        <v>0</v>
      </c>
      <c r="CO71"/>
      <c r="CP71"/>
    </row>
    <row r="72" spans="1:106">
      <c r="A72" s="52">
        <v>70</v>
      </c>
      <c r="B72" s="52" t="s">
        <v>570</v>
      </c>
      <c r="C72" s="52" t="s">
        <v>32</v>
      </c>
      <c r="D72" s="52">
        <v>2018</v>
      </c>
      <c r="E72" s="52">
        <v>2</v>
      </c>
      <c r="F72" s="52">
        <v>25.624261799999999</v>
      </c>
      <c r="G72" s="52">
        <v>42.352832799999902</v>
      </c>
      <c r="H72" s="52">
        <v>0</v>
      </c>
      <c r="I72" s="52" t="s">
        <v>652</v>
      </c>
      <c r="J72" s="52">
        <v>49.260872399999997</v>
      </c>
      <c r="K72" s="52">
        <v>-123.1139529</v>
      </c>
      <c r="L72" s="52">
        <v>23128.6389784848</v>
      </c>
      <c r="M72" s="52">
        <v>3.6085206908083198</v>
      </c>
      <c r="N72" s="52">
        <v>2116.2704665313599</v>
      </c>
      <c r="O72" s="13">
        <f t="shared" si="92"/>
        <v>46257.277956969599</v>
      </c>
      <c r="P72" s="13">
        <f t="shared" si="93"/>
        <v>7.2170413816166397</v>
      </c>
      <c r="Q72" s="13">
        <f t="shared" si="94"/>
        <v>4232.5409330627199</v>
      </c>
      <c r="R72" s="13" cm="1">
        <f t="array" ref="R72">($AJ72*VLOOKUP($D72,$AU$11:$BE$13,COLUMN($AW:$AW)-COLUMN($AT:$AT),FALSE)/2+$AK72*VLOOKUP($D72,$AU$11:$BE$13,COLUMN($AW:$AW)-COLUMN($AT:$AT),FALSE))*3</f>
        <v>0.167580180293526</v>
      </c>
      <c r="S72" s="13" cm="1">
        <f t="array" ref="S72">($AJ72*VLOOKUP($D72,$AU$11:$BE$13,COLUMN($AY:$AY)-COLUMN($AT:$AT),FALSE)/2+$AK72*VLOOKUP($D72,$AU$11:$BE$13,COLUMN($AX:$AX)-COLUMN($AT:$AT),FALSE))*3</f>
        <v>1947.75</v>
      </c>
      <c r="T72" s="13" cm="1">
        <f t="array" ref="T72">$E72*VLOOKUP($D72,$AU$11:$BE$13,COLUMN($BC:$BC)-COLUMN($AT:$AT),FALSE)*3</f>
        <v>936</v>
      </c>
      <c r="U72" s="13" cm="1">
        <f t="array" ref="U72">$AJ72*VLOOKUP($D72,$AU$11:$BE$13,COLUMN($BD:$BD)-COLUMN($AT:$AT),FALSE)+$AK72*VLOOKUP($D72,$AU$11:$BE$13,COLUMN($BE:$BE)-COLUMN($AT:$AT),FALSE)</f>
        <v>1050</v>
      </c>
      <c r="V72" s="13">
        <f t="shared" si="88"/>
        <v>7.3846215619101656</v>
      </c>
      <c r="W72" s="13">
        <f t="shared" si="89"/>
        <v>8166.2909330627199</v>
      </c>
      <c r="X72" s="13" cm="1">
        <f t="array" ref="X72">$AJ72*VLOOKUP($D72,$AU$11:$BG$13,COLUMN($BF:$BF)-COLUMN($AT:$AT),FALSE)+$AK72*VLOOKUP($D72,$AU$11:$BG$13,COLUMN($BG:$BG)-COLUMN($AT:$AT),FALSE)</f>
        <v>0</v>
      </c>
      <c r="Y72" s="13">
        <f t="shared" si="95"/>
        <v>23128.6389784848</v>
      </c>
      <c r="Z72" s="13">
        <f t="shared" si="96"/>
        <v>3.6085206908083198</v>
      </c>
      <c r="AA72" s="13">
        <f t="shared" si="97"/>
        <v>2116.2704665313599</v>
      </c>
      <c r="AB72" s="13">
        <f t="shared" si="98"/>
        <v>8.3790090146763002E-2</v>
      </c>
      <c r="AC72" s="13">
        <f t="shared" si="99"/>
        <v>973.875</v>
      </c>
      <c r="AD72" s="13">
        <f t="shared" si="100"/>
        <v>468</v>
      </c>
      <c r="AE72" s="13">
        <f t="shared" si="101"/>
        <v>525</v>
      </c>
      <c r="AF72" s="13">
        <f t="shared" si="102"/>
        <v>3.6923107809550828</v>
      </c>
      <c r="AG72" s="13">
        <f t="shared" si="103"/>
        <v>4083.1454665313599</v>
      </c>
      <c r="AI72" s="13" t="str" cm="1">
        <f t="array" ref="AI72">IF(ISNUMBER(SEARCH(B72,VLOOKUP(D72,$AU$11:$AV$13,COLUMN(AV:AV)-COLUMN(AT:AT),FALSE))),"Domestic","International")</f>
        <v>International</v>
      </c>
      <c r="AJ72" s="13" cm="1">
        <f t="array" ref="AJ72">VLOOKUP($D72,$AR$5:$BD$7,COLUMN($BC:$BC)-COLUMN($AQ:$AQ),FALSE)*$E72</f>
        <v>0.5</v>
      </c>
      <c r="AK72" s="13" cm="1">
        <f t="array" ref="AK72">VLOOKUP($D72,$AR$5:$BD$7,COLUMN($BD:$BD)-COLUMN($AQ:$AQ),FALSE)*$E72</f>
        <v>1.5</v>
      </c>
      <c r="AL72">
        <f>'GDP per Capita'!R72</f>
        <v>21764.39</v>
      </c>
      <c r="AM72">
        <f t="shared" si="104"/>
        <v>21764.39</v>
      </c>
      <c r="AN72">
        <f t="shared" si="105"/>
        <v>21764.39</v>
      </c>
      <c r="AO72">
        <f t="shared" si="90"/>
        <v>43528.78</v>
      </c>
      <c r="AP72" s="1">
        <f t="shared" si="91"/>
        <v>0.18760670372711388</v>
      </c>
      <c r="AR72" t="s">
        <v>29</v>
      </c>
      <c r="AS72" s="1">
        <f t="shared" si="106"/>
        <v>3.8614914896412299E-2</v>
      </c>
      <c r="AT72" s="1">
        <f t="shared" si="107"/>
        <v>2.6041794817714216E-2</v>
      </c>
      <c r="AU72" s="1">
        <f t="shared" si="108"/>
        <v>5.3652904916265141E-2</v>
      </c>
      <c r="AV72" s="1">
        <f t="shared" si="109"/>
        <v>3.0956135509428936E-2</v>
      </c>
      <c r="AX72" s="55">
        <f t="shared" si="110"/>
        <v>2360515.6578075364</v>
      </c>
      <c r="AY72" s="55">
        <f t="shared" si="111"/>
        <v>61129635.119999997</v>
      </c>
      <c r="AZ72" s="55">
        <f t="shared" si="112"/>
        <v>2480944.305542409</v>
      </c>
      <c r="BA72" s="55">
        <f t="shared" si="113"/>
        <v>95267792.519999996</v>
      </c>
      <c r="BB72" s="15">
        <f t="shared" ref="BB72:BB78" si="114">SUM(AX72,AZ72)/SUM(AY72,BA72)-AV72</f>
        <v>0</v>
      </c>
      <c r="CO72"/>
      <c r="CP72"/>
    </row>
    <row r="73" spans="1:106">
      <c r="A73" s="52">
        <v>71</v>
      </c>
      <c r="B73" s="52" t="s">
        <v>609</v>
      </c>
      <c r="C73" s="52" t="s">
        <v>35</v>
      </c>
      <c r="D73" s="52">
        <v>2018</v>
      </c>
      <c r="E73" s="52">
        <v>0</v>
      </c>
      <c r="F73" s="52">
        <v>14.584444400000001</v>
      </c>
      <c r="G73" s="52">
        <v>29.491769099999999</v>
      </c>
      <c r="H73" s="52">
        <v>0</v>
      </c>
      <c r="I73" s="52" t="s">
        <v>652</v>
      </c>
      <c r="J73" s="52">
        <v>49.260872399999997</v>
      </c>
      <c r="K73" s="52">
        <v>-123.1139529</v>
      </c>
      <c r="L73" s="52">
        <v>24844.053194239899</v>
      </c>
      <c r="M73" s="52">
        <v>3.89701897468689</v>
      </c>
      <c r="N73" s="52">
        <v>2273.23086727295</v>
      </c>
      <c r="O73" s="13">
        <f t="shared" si="92"/>
        <v>0</v>
      </c>
      <c r="P73" s="13">
        <f t="shared" si="93"/>
        <v>0</v>
      </c>
      <c r="Q73" s="13">
        <f t="shared" si="94"/>
        <v>0</v>
      </c>
      <c r="R73" s="13" cm="1">
        <f t="array" ref="R73">($AJ73*VLOOKUP($D73,$AU$11:$BE$13,COLUMN($AW:$AW)-COLUMN($AT:$AT),FALSE)/2+$AK73*VLOOKUP($D73,$AU$11:$BE$13,COLUMN($AW:$AW)-COLUMN($AT:$AT),FALSE))*3</f>
        <v>0</v>
      </c>
      <c r="S73" s="13" cm="1">
        <f t="array" ref="S73">($AJ73*VLOOKUP($D73,$AU$11:$BE$13,COLUMN($AY:$AY)-COLUMN($AT:$AT),FALSE)/2+$AK73*VLOOKUP($D73,$AU$11:$BE$13,COLUMN($AX:$AX)-COLUMN($AT:$AT),FALSE))*3</f>
        <v>0</v>
      </c>
      <c r="T73" s="13" cm="1">
        <f t="array" ref="T73">$E73*VLOOKUP($D73,$AU$11:$BE$13,COLUMN($BC:$BC)-COLUMN($AT:$AT),FALSE)*3</f>
        <v>0</v>
      </c>
      <c r="U73" s="13" cm="1">
        <f t="array" ref="U73">$AJ73*VLOOKUP($D73,$AU$11:$BE$13,COLUMN($BD:$BD)-COLUMN($AT:$AT),FALSE)+$AK73*VLOOKUP($D73,$AU$11:$BE$13,COLUMN($BE:$BE)-COLUMN($AT:$AT),FALSE)</f>
        <v>0</v>
      </c>
      <c r="V73" s="13">
        <f t="shared" si="88"/>
        <v>0</v>
      </c>
      <c r="W73" s="13">
        <f t="shared" si="89"/>
        <v>0</v>
      </c>
      <c r="X73" s="13" cm="1">
        <f t="array" ref="X73">$AJ73*VLOOKUP($D73,$AU$11:$BG$13,COLUMN($BF:$BF)-COLUMN($AT:$AT),FALSE)+$AK73*VLOOKUP($D73,$AU$11:$BG$13,COLUMN($BG:$BG)-COLUMN($AT:$AT),FALSE)</f>
        <v>0</v>
      </c>
      <c r="Y73" s="13" t="str">
        <f t="shared" si="95"/>
        <v/>
      </c>
      <c r="Z73" s="13" t="str">
        <f t="shared" si="96"/>
        <v/>
      </c>
      <c r="AA73" s="13" t="str">
        <f t="shared" si="97"/>
        <v/>
      </c>
      <c r="AB73" s="13" t="str">
        <f t="shared" si="98"/>
        <v/>
      </c>
      <c r="AC73" s="13" t="str">
        <f t="shared" si="99"/>
        <v/>
      </c>
      <c r="AD73" s="13" t="str">
        <f t="shared" si="100"/>
        <v/>
      </c>
      <c r="AE73" s="13" t="str">
        <f t="shared" si="101"/>
        <v/>
      </c>
      <c r="AF73" s="13" t="str">
        <f t="shared" si="102"/>
        <v/>
      </c>
      <c r="AG73" s="13" t="str">
        <f t="shared" si="103"/>
        <v/>
      </c>
      <c r="AI73" s="13" t="str" cm="1">
        <f t="array" ref="AI73">IF(ISNUMBER(SEARCH(B73,VLOOKUP(D73,$AU$11:$AV$13,COLUMN(AV:AV)-COLUMN(AT:AT),FALSE))),"Domestic","International")</f>
        <v>International</v>
      </c>
      <c r="AJ73" s="13" cm="1">
        <f t="array" ref="AJ73">VLOOKUP($D73,$AR$5:$BD$7,COLUMN($BC:$BC)-COLUMN($AQ:$AQ),FALSE)*$E73</f>
        <v>0</v>
      </c>
      <c r="AK73" s="13" cm="1">
        <f t="array" ref="AK73">VLOOKUP($D73,$AR$5:$BD$7,COLUMN($BD:$BD)-COLUMN($AQ:$AQ),FALSE)*$E73</f>
        <v>0</v>
      </c>
      <c r="AL73">
        <f>'GDP per Capita'!R73</f>
        <v>3998.93</v>
      </c>
      <c r="AM73">
        <f t="shared" si="104"/>
        <v>3998.93</v>
      </c>
      <c r="AN73">
        <f t="shared" si="105"/>
        <v>3998.93</v>
      </c>
      <c r="AO73">
        <f t="shared" si="90"/>
        <v>0</v>
      </c>
      <c r="AP73" s="1" t="str">
        <f t="shared" si="91"/>
        <v/>
      </c>
      <c r="AR73" t="s">
        <v>30</v>
      </c>
      <c r="AS73" s="1">
        <f t="shared" si="106"/>
        <v>0.14733072734971889</v>
      </c>
      <c r="AT73" s="1">
        <f t="shared" si="107"/>
        <v>0.12476228239339603</v>
      </c>
      <c r="AU73" s="1">
        <f t="shared" si="108"/>
        <v>0.10940607726046453</v>
      </c>
      <c r="AV73" s="1">
        <f t="shared" si="109"/>
        <v>0.13505933021763988</v>
      </c>
      <c r="AX73" s="55">
        <f t="shared" si="110"/>
        <v>897106.92440424161</v>
      </c>
      <c r="AY73" s="55">
        <f t="shared" si="111"/>
        <v>6089068.7268160926</v>
      </c>
      <c r="AZ73" s="55">
        <f t="shared" si="112"/>
        <v>905347.83709792013</v>
      </c>
      <c r="BA73" s="55">
        <f t="shared" si="113"/>
        <v>7256582.836816092</v>
      </c>
      <c r="BB73" s="15">
        <f t="shared" si="114"/>
        <v>0</v>
      </c>
      <c r="CO73"/>
      <c r="CP73"/>
    </row>
    <row r="74" spans="1:106">
      <c r="A74" s="52">
        <v>72</v>
      </c>
      <c r="B74" s="52" t="s">
        <v>594</v>
      </c>
      <c r="C74" s="52" t="s">
        <v>31</v>
      </c>
      <c r="D74" s="52">
        <v>2018</v>
      </c>
      <c r="E74" s="52">
        <v>11</v>
      </c>
      <c r="F74" s="52">
        <v>59.674971200000002</v>
      </c>
      <c r="G74" s="52">
        <v>14.5208584</v>
      </c>
      <c r="H74" s="52">
        <v>0</v>
      </c>
      <c r="I74" s="52" t="s">
        <v>652</v>
      </c>
      <c r="J74" s="52">
        <v>49.260872399999997</v>
      </c>
      <c r="K74" s="52">
        <v>-123.1139529</v>
      </c>
      <c r="L74" s="52">
        <v>14624.435481459999</v>
      </c>
      <c r="M74" s="52">
        <v>2.2548647132464898</v>
      </c>
      <c r="N74" s="52">
        <v>1535.5657255532999</v>
      </c>
      <c r="O74" s="13">
        <f t="shared" si="92"/>
        <v>160868.79029606</v>
      </c>
      <c r="P74" s="13">
        <f t="shared" si="93"/>
        <v>24.803511845711387</v>
      </c>
      <c r="Q74" s="13">
        <f t="shared" si="94"/>
        <v>16891.222981086299</v>
      </c>
      <c r="R74" s="13" cm="1">
        <f t="array" ref="R74">($AJ74*VLOOKUP($D74,$AU$11:$BE$13,COLUMN($AW:$AW)-COLUMN($AT:$AT),FALSE)/2+$AK74*VLOOKUP($D74,$AU$11:$BE$13,COLUMN($AW:$AW)-COLUMN($AT:$AT),FALSE))*3</f>
        <v>0.92169099161439294</v>
      </c>
      <c r="S74" s="13" cm="1">
        <f t="array" ref="S74">($AJ74*VLOOKUP($D74,$AU$11:$BE$13,COLUMN($AY:$AY)-COLUMN($AT:$AT),FALSE)/2+$AK74*VLOOKUP($D74,$AU$11:$BE$13,COLUMN($AX:$AX)-COLUMN($AT:$AT),FALSE))*3</f>
        <v>10712.625</v>
      </c>
      <c r="T74" s="13" cm="1">
        <f t="array" ref="T74">$E74*VLOOKUP($D74,$AU$11:$BE$13,COLUMN($BC:$BC)-COLUMN($AT:$AT),FALSE)*3</f>
        <v>5148</v>
      </c>
      <c r="U74" s="13" cm="1">
        <f t="array" ref="U74">$AJ74*VLOOKUP($D74,$AU$11:$BE$13,COLUMN($BD:$BD)-COLUMN($AT:$AT),FALSE)+$AK74*VLOOKUP($D74,$AU$11:$BE$13,COLUMN($BE:$BE)-COLUMN($AT:$AT),FALSE)</f>
        <v>5775</v>
      </c>
      <c r="V74" s="13">
        <f t="shared" si="88"/>
        <v>25.725202837325782</v>
      </c>
      <c r="W74" s="13">
        <f t="shared" si="89"/>
        <v>38526.847981086299</v>
      </c>
      <c r="X74" s="13" cm="1">
        <f t="array" ref="X74">$AJ74*VLOOKUP($D74,$AU$11:$BG$13,COLUMN($BF:$BF)-COLUMN($AT:$AT),FALSE)+$AK74*VLOOKUP($D74,$AU$11:$BG$13,COLUMN($BG:$BG)-COLUMN($AT:$AT),FALSE)</f>
        <v>0</v>
      </c>
      <c r="Y74" s="13">
        <f t="shared" si="95"/>
        <v>14624.435481460001</v>
      </c>
      <c r="Z74" s="13">
        <f t="shared" si="96"/>
        <v>2.2548647132464898</v>
      </c>
      <c r="AA74" s="13">
        <f t="shared" si="97"/>
        <v>1535.5657255532999</v>
      </c>
      <c r="AB74" s="13">
        <f t="shared" si="98"/>
        <v>8.3790090146762988E-2</v>
      </c>
      <c r="AC74" s="13">
        <f t="shared" si="99"/>
        <v>973.875</v>
      </c>
      <c r="AD74" s="13">
        <f t="shared" si="100"/>
        <v>468</v>
      </c>
      <c r="AE74" s="13">
        <f t="shared" si="101"/>
        <v>525</v>
      </c>
      <c r="AF74" s="13">
        <f t="shared" si="102"/>
        <v>2.3386548033932528</v>
      </c>
      <c r="AG74" s="13">
        <f t="shared" si="103"/>
        <v>3502.4407255533001</v>
      </c>
      <c r="AI74" s="13" t="str" cm="1">
        <f t="array" ref="AI74">IF(ISNUMBER(SEARCH(B74,VLOOKUP(D74,$AU$11:$AV$13,COLUMN(AV:AV)-COLUMN(AT:AT),FALSE))),"Domestic","International")</f>
        <v>International</v>
      </c>
      <c r="AJ74" s="13" cm="1">
        <f t="array" ref="AJ74">VLOOKUP($D74,$AR$5:$BD$7,COLUMN($BC:$BC)-COLUMN($AQ:$AQ),FALSE)*$E74</f>
        <v>2.75</v>
      </c>
      <c r="AK74" s="13" cm="1">
        <f t="array" ref="AK74">VLOOKUP($D74,$AR$5:$BD$7,COLUMN($BD:$BD)-COLUMN($AQ:$AQ),FALSE)*$E74</f>
        <v>8.25</v>
      </c>
      <c r="AL74">
        <f>'GDP per Capita'!R74</f>
        <v>59852.58</v>
      </c>
      <c r="AM74">
        <f t="shared" si="104"/>
        <v>59852.58</v>
      </c>
      <c r="AN74">
        <f t="shared" si="105"/>
        <v>59852.58</v>
      </c>
      <c r="AO74">
        <f t="shared" si="90"/>
        <v>658378.38</v>
      </c>
      <c r="AP74" s="1">
        <f t="shared" si="91"/>
        <v>5.8517790303330278E-2</v>
      </c>
      <c r="AR74" t="s">
        <v>31</v>
      </c>
      <c r="AS74" s="1">
        <f t="shared" si="106"/>
        <v>7.9005404576653032E-2</v>
      </c>
      <c r="AT74" s="1">
        <f t="shared" si="107"/>
        <v>6.0197203862081994E-2</v>
      </c>
      <c r="AU74" s="1">
        <f t="shared" si="108"/>
        <v>4.7947481300936748E-2</v>
      </c>
      <c r="AV74" s="1">
        <f t="shared" si="109"/>
        <v>6.8126608353466525E-2</v>
      </c>
      <c r="AX74" s="55">
        <f t="shared" si="110"/>
        <v>1443043.0522413347</v>
      </c>
      <c r="AY74" s="55">
        <f t="shared" si="111"/>
        <v>18265118.190000001</v>
      </c>
      <c r="AZ74" s="55">
        <f t="shared" si="112"/>
        <v>1508478.3277290205</v>
      </c>
      <c r="BA74" s="55">
        <f t="shared" si="113"/>
        <v>25058943.455000002</v>
      </c>
      <c r="BB74" s="15">
        <f t="shared" si="114"/>
        <v>0</v>
      </c>
      <c r="CO74"/>
      <c r="CP74"/>
    </row>
    <row r="75" spans="1:106">
      <c r="A75" s="52">
        <v>73</v>
      </c>
      <c r="B75" s="52" t="s">
        <v>573</v>
      </c>
      <c r="C75" s="52" t="s">
        <v>30</v>
      </c>
      <c r="D75" s="52">
        <v>2018</v>
      </c>
      <c r="E75" s="52">
        <v>7</v>
      </c>
      <c r="F75" s="52">
        <v>1.3408629999999999</v>
      </c>
      <c r="G75" s="52">
        <v>103.83039182212001</v>
      </c>
      <c r="H75" s="52">
        <v>0</v>
      </c>
      <c r="I75" s="52" t="s">
        <v>652</v>
      </c>
      <c r="J75" s="52">
        <v>49.260872399999997</v>
      </c>
      <c r="K75" s="52">
        <v>-123.1139529</v>
      </c>
      <c r="L75" s="52">
        <v>25646.328026138701</v>
      </c>
      <c r="M75" s="52">
        <v>4.0337253369799102</v>
      </c>
      <c r="N75" s="52">
        <v>2346.6390143916901</v>
      </c>
      <c r="O75" s="13">
        <f t="shared" si="92"/>
        <v>179524.29618297089</v>
      </c>
      <c r="P75" s="13">
        <f t="shared" si="93"/>
        <v>28.236077358859372</v>
      </c>
      <c r="Q75" s="13">
        <f t="shared" si="94"/>
        <v>16426.47310074183</v>
      </c>
      <c r="R75" s="13" cm="1">
        <f t="array" ref="R75">($AJ75*VLOOKUP($D75,$AU$11:$BE$13,COLUMN($AW:$AW)-COLUMN($AT:$AT),FALSE)/2+$AK75*VLOOKUP($D75,$AU$11:$BE$13,COLUMN($AW:$AW)-COLUMN($AT:$AT),FALSE))*3</f>
        <v>0.58653063102734104</v>
      </c>
      <c r="S75" s="13" cm="1">
        <f t="array" ref="S75">($AJ75*VLOOKUP($D75,$AU$11:$BE$13,COLUMN($AY:$AY)-COLUMN($AT:$AT),FALSE)/2+$AK75*VLOOKUP($D75,$AU$11:$BE$13,COLUMN($AX:$AX)-COLUMN($AT:$AT),FALSE))*3</f>
        <v>6817.125</v>
      </c>
      <c r="T75" s="13" cm="1">
        <f t="array" ref="T75">$E75*VLOOKUP($D75,$AU$11:$BE$13,COLUMN($BC:$BC)-COLUMN($AT:$AT),FALSE)*3</f>
        <v>3276</v>
      </c>
      <c r="U75" s="13" cm="1">
        <f t="array" ref="U75">$AJ75*VLOOKUP($D75,$AU$11:$BE$13,COLUMN($BD:$BD)-COLUMN($AT:$AT),FALSE)+$AK75*VLOOKUP($D75,$AU$11:$BE$13,COLUMN($BE:$BE)-COLUMN($AT:$AT),FALSE)</f>
        <v>3675</v>
      </c>
      <c r="V75" s="13">
        <f t="shared" si="88"/>
        <v>28.822607989886713</v>
      </c>
      <c r="W75" s="13">
        <f t="shared" si="89"/>
        <v>30194.59810074183</v>
      </c>
      <c r="X75" s="13" cm="1">
        <f t="array" ref="X75">$AJ75*VLOOKUP($D75,$AU$11:$BG$13,COLUMN($BF:$BF)-COLUMN($AT:$AT),FALSE)+$AK75*VLOOKUP($D75,$AU$11:$BG$13,COLUMN($BG:$BG)-COLUMN($AT:$AT),FALSE)</f>
        <v>0</v>
      </c>
      <c r="Y75" s="13">
        <f t="shared" si="95"/>
        <v>25646.328026138701</v>
      </c>
      <c r="Z75" s="13">
        <f t="shared" si="96"/>
        <v>4.0337253369799102</v>
      </c>
      <c r="AA75" s="13">
        <f t="shared" si="97"/>
        <v>2346.6390143916901</v>
      </c>
      <c r="AB75" s="13">
        <f t="shared" si="98"/>
        <v>8.3790090146763002E-2</v>
      </c>
      <c r="AC75" s="13">
        <f t="shared" si="99"/>
        <v>973.875</v>
      </c>
      <c r="AD75" s="13">
        <f t="shared" si="100"/>
        <v>468</v>
      </c>
      <c r="AE75" s="13">
        <f t="shared" si="101"/>
        <v>525</v>
      </c>
      <c r="AF75" s="13">
        <f t="shared" si="102"/>
        <v>4.1175154271266736</v>
      </c>
      <c r="AG75" s="13">
        <f t="shared" si="103"/>
        <v>4313.5140143916897</v>
      </c>
      <c r="AI75" s="13" t="str" cm="1">
        <f t="array" ref="AI75">IF(ISNUMBER(SEARCH(B75,VLOOKUP(D75,$AU$11:$AV$13,COLUMN(AV:AV)-COLUMN(AT:AT),FALSE))),"Domestic","International")</f>
        <v>International</v>
      </c>
      <c r="AJ75" s="13" cm="1">
        <f t="array" ref="AJ75">VLOOKUP($D75,$AR$5:$BD$7,COLUMN($BC:$BC)-COLUMN($AQ:$AQ),FALSE)*$E75</f>
        <v>1.75</v>
      </c>
      <c r="AK75" s="13" cm="1">
        <f t="array" ref="AK75">VLOOKUP($D75,$AR$5:$BD$7,COLUMN($BD:$BD)-COLUMN($AQ:$AQ),FALSE)*$E75</f>
        <v>5.25</v>
      </c>
      <c r="AL75">
        <f>'GDP per Capita'!R75</f>
        <v>56679.16</v>
      </c>
      <c r="AM75">
        <f t="shared" si="104"/>
        <v>56679.16</v>
      </c>
      <c r="AN75">
        <f t="shared" si="105"/>
        <v>56679.16</v>
      </c>
      <c r="AO75">
        <f t="shared" si="90"/>
        <v>396754.12</v>
      </c>
      <c r="AP75" s="1">
        <f t="shared" si="91"/>
        <v>7.6104056841909615E-2</v>
      </c>
      <c r="AR75" t="s">
        <v>32</v>
      </c>
      <c r="AS75" s="1">
        <f t="shared" si="106"/>
        <v>0.10241542546741041</v>
      </c>
      <c r="AT75" s="1">
        <f t="shared" si="107"/>
        <v>7.8698420870795122E-2</v>
      </c>
      <c r="AU75" s="1">
        <f t="shared" si="108"/>
        <v>4.8128056032374647E-2</v>
      </c>
      <c r="AV75" s="1">
        <f t="shared" si="109"/>
        <v>9.2043454832808791E-2</v>
      </c>
      <c r="AX75" s="55">
        <f t="shared" si="110"/>
        <v>158035.05032450173</v>
      </c>
      <c r="AY75" s="55">
        <f t="shared" si="111"/>
        <v>1543078.5899999999</v>
      </c>
      <c r="AZ75" s="55">
        <f t="shared" si="112"/>
        <v>94383.408855464731</v>
      </c>
      <c r="BA75" s="55">
        <f t="shared" si="113"/>
        <v>1199304.99</v>
      </c>
      <c r="BB75" s="15">
        <f t="shared" si="114"/>
        <v>0</v>
      </c>
      <c r="CO75"/>
      <c r="CP75"/>
    </row>
    <row r="76" spans="1:106">
      <c r="A76" s="52">
        <v>74</v>
      </c>
      <c r="B76" s="52" t="s">
        <v>608</v>
      </c>
      <c r="C76" s="52" t="s">
        <v>31</v>
      </c>
      <c r="D76" s="52">
        <v>2018</v>
      </c>
      <c r="E76" s="52">
        <v>0</v>
      </c>
      <c r="F76" s="52">
        <v>45.813311299999903</v>
      </c>
      <c r="G76" s="52">
        <v>14.4808369</v>
      </c>
      <c r="H76" s="52">
        <v>0</v>
      </c>
      <c r="I76" s="52" t="s">
        <v>652</v>
      </c>
      <c r="J76" s="52">
        <v>49.260872399999997</v>
      </c>
      <c r="K76" s="52">
        <v>-123.1139529</v>
      </c>
      <c r="L76" s="52">
        <v>17352.540486191501</v>
      </c>
      <c r="M76" s="52">
        <v>2.6752256265910099</v>
      </c>
      <c r="N76" s="52">
        <v>1822.0167510501001</v>
      </c>
      <c r="O76" s="13">
        <f t="shared" si="92"/>
        <v>0</v>
      </c>
      <c r="P76" s="13">
        <f t="shared" si="93"/>
        <v>0</v>
      </c>
      <c r="Q76" s="13">
        <f t="shared" si="94"/>
        <v>0</v>
      </c>
      <c r="R76" s="13" cm="1">
        <f t="array" ref="R76">($AJ76*VLOOKUP($D76,$AU$11:$BE$13,COLUMN($AW:$AW)-COLUMN($AT:$AT),FALSE)/2+$AK76*VLOOKUP($D76,$AU$11:$BE$13,COLUMN($AW:$AW)-COLUMN($AT:$AT),FALSE))*3</f>
        <v>0</v>
      </c>
      <c r="S76" s="13" cm="1">
        <f t="array" ref="S76">($AJ76*VLOOKUP($D76,$AU$11:$BE$13,COLUMN($AY:$AY)-COLUMN($AT:$AT),FALSE)/2+$AK76*VLOOKUP($D76,$AU$11:$BE$13,COLUMN($AX:$AX)-COLUMN($AT:$AT),FALSE))*3</f>
        <v>0</v>
      </c>
      <c r="T76" s="13" cm="1">
        <f t="array" ref="T76">$E76*VLOOKUP($D76,$AU$11:$BE$13,COLUMN($BC:$BC)-COLUMN($AT:$AT),FALSE)*3</f>
        <v>0</v>
      </c>
      <c r="U76" s="13" cm="1">
        <f t="array" ref="U76">$AJ76*VLOOKUP($D76,$AU$11:$BE$13,COLUMN($BD:$BD)-COLUMN($AT:$AT),FALSE)+$AK76*VLOOKUP($D76,$AU$11:$BE$13,COLUMN($BE:$BE)-COLUMN($AT:$AT),FALSE)</f>
        <v>0</v>
      </c>
      <c r="V76" s="13">
        <f t="shared" si="88"/>
        <v>0</v>
      </c>
      <c r="W76" s="13">
        <f t="shared" si="89"/>
        <v>0</v>
      </c>
      <c r="X76" s="13" cm="1">
        <f t="array" ref="X76">$AJ76*VLOOKUP($D76,$AU$11:$BG$13,COLUMN($BF:$BF)-COLUMN($AT:$AT),FALSE)+$AK76*VLOOKUP($D76,$AU$11:$BG$13,COLUMN($BG:$BG)-COLUMN($AT:$AT),FALSE)</f>
        <v>0</v>
      </c>
      <c r="Y76" s="13" t="str">
        <f t="shared" si="95"/>
        <v/>
      </c>
      <c r="Z76" s="13" t="str">
        <f t="shared" si="96"/>
        <v/>
      </c>
      <c r="AA76" s="13" t="str">
        <f t="shared" si="97"/>
        <v/>
      </c>
      <c r="AB76" s="13" t="str">
        <f t="shared" si="98"/>
        <v/>
      </c>
      <c r="AC76" s="13" t="str">
        <f t="shared" si="99"/>
        <v/>
      </c>
      <c r="AD76" s="13" t="str">
        <f t="shared" si="100"/>
        <v/>
      </c>
      <c r="AE76" s="13" t="str">
        <f t="shared" si="101"/>
        <v/>
      </c>
      <c r="AF76" s="13" t="str">
        <f t="shared" si="102"/>
        <v/>
      </c>
      <c r="AG76" s="13" t="str">
        <f t="shared" si="103"/>
        <v/>
      </c>
      <c r="AI76" s="13" t="str" cm="1">
        <f t="array" ref="AI76">IF(ISNUMBER(SEARCH(B76,VLOOKUP(D76,$AU$11:$AV$13,COLUMN(AV:AV)-COLUMN(AT:AT),FALSE))),"Domestic","International")</f>
        <v>International</v>
      </c>
      <c r="AJ76" s="13" cm="1">
        <f t="array" ref="AJ76">VLOOKUP($D76,$AR$5:$BD$7,COLUMN($BC:$BC)-COLUMN($AQ:$AQ),FALSE)*$E76</f>
        <v>0</v>
      </c>
      <c r="AK76" s="13" cm="1">
        <f t="array" ref="AK76">VLOOKUP($D76,$AR$5:$BD$7,COLUMN($BD:$BD)-COLUMN($AQ:$AQ),FALSE)*$E76</f>
        <v>0</v>
      </c>
      <c r="AL76">
        <f>'GDP per Capita'!R76</f>
        <v>26480.79</v>
      </c>
      <c r="AM76">
        <f t="shared" si="104"/>
        <v>26480.79</v>
      </c>
      <c r="AN76">
        <f t="shared" si="105"/>
        <v>26480.79</v>
      </c>
      <c r="AO76">
        <f t="shared" si="90"/>
        <v>0</v>
      </c>
      <c r="AP76" s="1" t="str">
        <f t="shared" si="91"/>
        <v/>
      </c>
      <c r="AR76" t="s">
        <v>35</v>
      </c>
      <c r="AS76" s="1">
        <f t="shared" si="106"/>
        <v>0.84260116438968424</v>
      </c>
      <c r="AT76" s="1">
        <f t="shared" si="107"/>
        <v>1.753525627150458</v>
      </c>
      <c r="AU76" s="1">
        <f t="shared" si="108"/>
        <v>0.43023563427844752</v>
      </c>
      <c r="AV76" s="1">
        <f t="shared" si="109"/>
        <v>1.1573986123625783</v>
      </c>
      <c r="AX76" s="55">
        <f t="shared" si="110"/>
        <v>29940.04606211892</v>
      </c>
      <c r="AY76" s="55">
        <f t="shared" si="111"/>
        <v>35532.879999999997</v>
      </c>
      <c r="AZ76" s="55">
        <f t="shared" si="112"/>
        <v>32902.956719455324</v>
      </c>
      <c r="BA76" s="55">
        <f t="shared" si="113"/>
        <v>18763.886999999999</v>
      </c>
      <c r="BB76" s="15">
        <f t="shared" si="114"/>
        <v>0</v>
      </c>
      <c r="CO76"/>
      <c r="CP76"/>
    </row>
    <row r="77" spans="1:106">
      <c r="A77" s="52">
        <v>75</v>
      </c>
      <c r="B77" s="52" t="s">
        <v>607</v>
      </c>
      <c r="C77" s="52" t="s">
        <v>35</v>
      </c>
      <c r="D77" s="52">
        <v>2018</v>
      </c>
      <c r="E77" s="52">
        <v>0</v>
      </c>
      <c r="F77" s="52">
        <v>14.475060699999901</v>
      </c>
      <c r="G77" s="52">
        <v>-14.452961199999899</v>
      </c>
      <c r="H77" s="52">
        <v>0</v>
      </c>
      <c r="I77" s="52" t="s">
        <v>652</v>
      </c>
      <c r="J77" s="52">
        <v>49.260872399999997</v>
      </c>
      <c r="K77" s="52">
        <v>-123.1139529</v>
      </c>
      <c r="L77" s="52">
        <v>20178.1776186067</v>
      </c>
      <c r="M77" s="52">
        <v>3.1244425873778301</v>
      </c>
      <c r="N77" s="52">
        <v>1846.30325210251</v>
      </c>
      <c r="O77" s="13">
        <f t="shared" si="92"/>
        <v>0</v>
      </c>
      <c r="P77" s="13">
        <f t="shared" si="93"/>
        <v>0</v>
      </c>
      <c r="Q77" s="13">
        <f t="shared" si="94"/>
        <v>0</v>
      </c>
      <c r="R77" s="13" cm="1">
        <f t="array" ref="R77">($AJ77*VLOOKUP($D77,$AU$11:$BE$13,COLUMN($AW:$AW)-COLUMN($AT:$AT),FALSE)/2+$AK77*VLOOKUP($D77,$AU$11:$BE$13,COLUMN($AW:$AW)-COLUMN($AT:$AT),FALSE))*3</f>
        <v>0</v>
      </c>
      <c r="S77" s="13" cm="1">
        <f t="array" ref="S77">($AJ77*VLOOKUP($D77,$AU$11:$BE$13,COLUMN($AY:$AY)-COLUMN($AT:$AT),FALSE)/2+$AK77*VLOOKUP($D77,$AU$11:$BE$13,COLUMN($AX:$AX)-COLUMN($AT:$AT),FALSE))*3</f>
        <v>0</v>
      </c>
      <c r="T77" s="13" cm="1">
        <f t="array" ref="T77">$E77*VLOOKUP($D77,$AU$11:$BE$13,COLUMN($BC:$BC)-COLUMN($AT:$AT),FALSE)*3</f>
        <v>0</v>
      </c>
      <c r="U77" s="13" cm="1">
        <f t="array" ref="U77">$AJ77*VLOOKUP($D77,$AU$11:$BE$13,COLUMN($BD:$BD)-COLUMN($AT:$AT),FALSE)+$AK77*VLOOKUP($D77,$AU$11:$BE$13,COLUMN($BE:$BE)-COLUMN($AT:$AT),FALSE)</f>
        <v>0</v>
      </c>
      <c r="V77" s="13">
        <f t="shared" si="88"/>
        <v>0</v>
      </c>
      <c r="W77" s="13">
        <f t="shared" si="89"/>
        <v>0</v>
      </c>
      <c r="X77" s="13" cm="1">
        <f t="array" ref="X77">$AJ77*VLOOKUP($D77,$AU$11:$BG$13,COLUMN($BF:$BF)-COLUMN($AT:$AT),FALSE)+$AK77*VLOOKUP($D77,$AU$11:$BG$13,COLUMN($BG:$BG)-COLUMN($AT:$AT),FALSE)</f>
        <v>0</v>
      </c>
      <c r="Y77" s="13" t="str">
        <f t="shared" si="95"/>
        <v/>
      </c>
      <c r="Z77" s="13" t="str">
        <f t="shared" si="96"/>
        <v/>
      </c>
      <c r="AA77" s="13" t="str">
        <f t="shared" si="97"/>
        <v/>
      </c>
      <c r="AB77" s="13" t="str">
        <f t="shared" si="98"/>
        <v/>
      </c>
      <c r="AC77" s="13" t="str">
        <f t="shared" si="99"/>
        <v/>
      </c>
      <c r="AD77" s="13" t="str">
        <f t="shared" si="100"/>
        <v/>
      </c>
      <c r="AE77" s="13" t="str">
        <f t="shared" si="101"/>
        <v/>
      </c>
      <c r="AF77" s="13" t="str">
        <f t="shared" si="102"/>
        <v/>
      </c>
      <c r="AG77" s="13" t="str">
        <f t="shared" si="103"/>
        <v/>
      </c>
      <c r="AI77" s="13" t="str" cm="1">
        <f t="array" ref="AI77">IF(ISNUMBER(SEARCH(B77,VLOOKUP(D77,$AU$11:$AV$13,COLUMN(AV:AV)-COLUMN(AT:AT),FALSE))),"Domestic","International")</f>
        <v>International</v>
      </c>
      <c r="AJ77" s="13" cm="1">
        <f t="array" ref="AJ77">VLOOKUP($D77,$AR$5:$BD$7,COLUMN($BC:$BC)-COLUMN($AQ:$AQ),FALSE)*$E77</f>
        <v>0</v>
      </c>
      <c r="AK77" s="13" cm="1">
        <f t="array" ref="AK77">VLOOKUP($D77,$AR$5:$BD$7,COLUMN($BD:$BD)-COLUMN($AQ:$AQ),FALSE)*$E77</f>
        <v>0</v>
      </c>
      <c r="AL77">
        <f>'GDP per Capita'!R77</f>
        <v>1144.73</v>
      </c>
      <c r="AM77">
        <f t="shared" si="104"/>
        <v>1144.73</v>
      </c>
      <c r="AN77">
        <f t="shared" si="105"/>
        <v>1144.73</v>
      </c>
      <c r="AO77">
        <f t="shared" si="90"/>
        <v>0</v>
      </c>
      <c r="AP77" s="1" t="str">
        <f t="shared" si="91"/>
        <v/>
      </c>
      <c r="AR77" t="s">
        <v>816</v>
      </c>
      <c r="AS77" s="1">
        <f t="shared" si="106"/>
        <v>7.0727363486817144E-2</v>
      </c>
      <c r="AT77" s="1">
        <f t="shared" si="107"/>
        <v>6.4621028252889637E-2</v>
      </c>
      <c r="AU77" s="1">
        <f t="shared" si="108"/>
        <v>5.1587935198221795E-2</v>
      </c>
      <c r="AV77" s="1">
        <f t="shared" si="109"/>
        <v>6.7063562346460631E-2</v>
      </c>
      <c r="AX77" s="55">
        <f t="shared" si="110"/>
        <v>34656.804181775922</v>
      </c>
      <c r="AY77" s="55">
        <f t="shared" si="111"/>
        <v>490005.6</v>
      </c>
      <c r="AZ77" s="55">
        <f t="shared" si="112"/>
        <v>47496.998582511202</v>
      </c>
      <c r="BA77" s="55">
        <f t="shared" si="113"/>
        <v>735008.39999999991</v>
      </c>
      <c r="BB77" s="15">
        <f t="shared" si="114"/>
        <v>0</v>
      </c>
      <c r="CN77"/>
      <c r="CO77"/>
      <c r="CT77"/>
      <c r="DB77" s="13"/>
    </row>
    <row r="78" spans="1:106">
      <c r="A78" s="52">
        <v>76</v>
      </c>
      <c r="B78" s="52" t="s">
        <v>606</v>
      </c>
      <c r="C78" s="52" t="s">
        <v>35</v>
      </c>
      <c r="D78" s="52">
        <v>2018</v>
      </c>
      <c r="E78" s="52">
        <v>0</v>
      </c>
      <c r="F78" s="52">
        <v>8.3676770999999999</v>
      </c>
      <c r="G78" s="52">
        <v>49.083416</v>
      </c>
      <c r="H78" s="52">
        <v>0</v>
      </c>
      <c r="I78" s="52" t="s">
        <v>652</v>
      </c>
      <c r="J78" s="52">
        <v>49.260872399999997</v>
      </c>
      <c r="K78" s="52">
        <v>-123.1139529</v>
      </c>
      <c r="L78" s="52">
        <v>27124.222877231699</v>
      </c>
      <c r="M78" s="52">
        <v>4.28852562938029</v>
      </c>
      <c r="N78" s="52">
        <v>2481.8663932667</v>
      </c>
      <c r="O78" s="13">
        <f t="shared" si="92"/>
        <v>0</v>
      </c>
      <c r="P78" s="13">
        <f t="shared" si="93"/>
        <v>0</v>
      </c>
      <c r="Q78" s="13">
        <f t="shared" si="94"/>
        <v>0</v>
      </c>
      <c r="R78" s="13" cm="1">
        <f t="array" ref="R78">($AJ78*VLOOKUP($D78,$AU$11:$BE$13,COLUMN($AW:$AW)-COLUMN($AT:$AT),FALSE)/2+$AK78*VLOOKUP($D78,$AU$11:$BE$13,COLUMN($AW:$AW)-COLUMN($AT:$AT),FALSE))*3</f>
        <v>0</v>
      </c>
      <c r="S78" s="13" cm="1">
        <f t="array" ref="S78">($AJ78*VLOOKUP($D78,$AU$11:$BE$13,COLUMN($AY:$AY)-COLUMN($AT:$AT),FALSE)/2+$AK78*VLOOKUP($D78,$AU$11:$BE$13,COLUMN($AX:$AX)-COLUMN($AT:$AT),FALSE))*3</f>
        <v>0</v>
      </c>
      <c r="T78" s="13" cm="1">
        <f t="array" ref="T78">$E78*VLOOKUP($D78,$AU$11:$BE$13,COLUMN($BC:$BC)-COLUMN($AT:$AT),FALSE)*3</f>
        <v>0</v>
      </c>
      <c r="U78" s="13" cm="1">
        <f t="array" ref="U78">$AJ78*VLOOKUP($D78,$AU$11:$BE$13,COLUMN($BD:$BD)-COLUMN($AT:$AT),FALSE)+$AK78*VLOOKUP($D78,$AU$11:$BE$13,COLUMN($BE:$BE)-COLUMN($AT:$AT),FALSE)</f>
        <v>0</v>
      </c>
      <c r="V78" s="13">
        <f t="shared" si="88"/>
        <v>0</v>
      </c>
      <c r="W78" s="13">
        <f t="shared" si="89"/>
        <v>0</v>
      </c>
      <c r="X78" s="13" cm="1">
        <f t="array" ref="X78">$AJ78*VLOOKUP($D78,$AU$11:$BG$13,COLUMN($BF:$BF)-COLUMN($AT:$AT),FALSE)+$AK78*VLOOKUP($D78,$AU$11:$BG$13,COLUMN($BG:$BG)-COLUMN($AT:$AT),FALSE)</f>
        <v>0</v>
      </c>
      <c r="Y78" s="13" t="str">
        <f t="shared" si="95"/>
        <v/>
      </c>
      <c r="Z78" s="13" t="str">
        <f t="shared" si="96"/>
        <v/>
      </c>
      <c r="AA78" s="13" t="str">
        <f t="shared" si="97"/>
        <v/>
      </c>
      <c r="AB78" s="13" t="str">
        <f t="shared" si="98"/>
        <v/>
      </c>
      <c r="AC78" s="13" t="str">
        <f t="shared" si="99"/>
        <v/>
      </c>
      <c r="AD78" s="13" t="str">
        <f t="shared" si="100"/>
        <v/>
      </c>
      <c r="AE78" s="13" t="str">
        <f t="shared" si="101"/>
        <v/>
      </c>
      <c r="AF78" s="13" t="str">
        <f t="shared" si="102"/>
        <v/>
      </c>
      <c r="AG78" s="13" t="str">
        <f t="shared" si="103"/>
        <v/>
      </c>
      <c r="AI78" s="13" t="str" cm="1">
        <f t="array" ref="AI78">IF(ISNUMBER(SEARCH(B78,VLOOKUP(D78,$AU$11:$AV$13,COLUMN(AV:AV)-COLUMN(AT:AT),FALSE))),"Domestic","International")</f>
        <v>International</v>
      </c>
      <c r="AJ78" s="13" cm="1">
        <f t="array" ref="AJ78">VLOOKUP($D78,$AR$5:$BD$7,COLUMN($BC:$BC)-COLUMN($AQ:$AQ),FALSE)*$E78</f>
        <v>0</v>
      </c>
      <c r="AK78" s="13" cm="1">
        <f t="array" ref="AK78">VLOOKUP($D78,$AR$5:$BD$7,COLUMN($BD:$BD)-COLUMN($AQ:$AQ),FALSE)*$E78</f>
        <v>0</v>
      </c>
      <c r="AL78" t="e">
        <f>'GDP per Capita'!R78</f>
        <v>#N/A</v>
      </c>
      <c r="AM78" t="str">
        <f t="shared" si="104"/>
        <v/>
      </c>
      <c r="AN78">
        <f t="shared" si="105"/>
        <v>22749.526816091966</v>
      </c>
      <c r="AO78">
        <f t="shared" si="90"/>
        <v>0</v>
      </c>
      <c r="AP78" s="1" t="str">
        <f t="shared" si="91"/>
        <v/>
      </c>
      <c r="AR78" t="s">
        <v>34</v>
      </c>
      <c r="AS78" s="1" t="e">
        <f t="shared" si="106"/>
        <v>#DIV/0!</v>
      </c>
      <c r="AT78" s="1" t="e">
        <f t="shared" si="107"/>
        <v>#DIV/0!</v>
      </c>
      <c r="AU78" s="1" t="e">
        <f t="shared" si="108"/>
        <v>#DIV/0!</v>
      </c>
      <c r="AV78" s="1" t="e">
        <f t="shared" si="109"/>
        <v>#DIV/0!</v>
      </c>
      <c r="AX78" s="55">
        <f t="shared" si="110"/>
        <v>0</v>
      </c>
      <c r="AY78" s="55">
        <f t="shared" si="111"/>
        <v>0</v>
      </c>
      <c r="AZ78" s="55">
        <f t="shared" si="112"/>
        <v>0</v>
      </c>
      <c r="BA78" s="55">
        <f t="shared" si="113"/>
        <v>0</v>
      </c>
      <c r="BB78" s="15" t="e">
        <f t="shared" si="114"/>
        <v>#DIV/0!</v>
      </c>
      <c r="CN78"/>
      <c r="CO78"/>
      <c r="CT78"/>
      <c r="DB78" s="13"/>
    </row>
    <row r="79" spans="1:106">
      <c r="A79" s="52">
        <v>77</v>
      </c>
      <c r="B79" s="52" t="s">
        <v>605</v>
      </c>
      <c r="C79" s="52" t="s">
        <v>35</v>
      </c>
      <c r="D79" s="52">
        <v>2018</v>
      </c>
      <c r="E79" s="52">
        <v>1</v>
      </c>
      <c r="F79" s="52">
        <v>-26.562480600000001</v>
      </c>
      <c r="G79" s="52">
        <v>31.399131699999899</v>
      </c>
      <c r="H79" s="52">
        <v>0</v>
      </c>
      <c r="I79" s="52" t="s">
        <v>652</v>
      </c>
      <c r="J79" s="52">
        <v>49.260872399999997</v>
      </c>
      <c r="K79" s="52">
        <v>-123.1139529</v>
      </c>
      <c r="L79" s="52">
        <v>33351.315265435202</v>
      </c>
      <c r="M79" s="52">
        <v>5.4044009638519404</v>
      </c>
      <c r="N79" s="52">
        <v>3051.6453467873198</v>
      </c>
      <c r="O79" s="13">
        <f t="shared" si="92"/>
        <v>33351.315265435202</v>
      </c>
      <c r="P79" s="13">
        <f t="shared" si="93"/>
        <v>5.4044009638519404</v>
      </c>
      <c r="Q79" s="13">
        <f t="shared" si="94"/>
        <v>3051.6453467873198</v>
      </c>
      <c r="R79" s="13" cm="1">
        <f t="array" ref="R79">($AJ79*VLOOKUP($D79,$AU$11:$BE$13,COLUMN($AW:$AW)-COLUMN($AT:$AT),FALSE)/2+$AK79*VLOOKUP($D79,$AU$11:$BE$13,COLUMN($AW:$AW)-COLUMN($AT:$AT),FALSE))*3</f>
        <v>8.3790090146763002E-2</v>
      </c>
      <c r="S79" s="13" cm="1">
        <f t="array" ref="S79">($AJ79*VLOOKUP($D79,$AU$11:$BE$13,COLUMN($AY:$AY)-COLUMN($AT:$AT),FALSE)/2+$AK79*VLOOKUP($D79,$AU$11:$BE$13,COLUMN($AX:$AX)-COLUMN($AT:$AT),FALSE))*3</f>
        <v>973.875</v>
      </c>
      <c r="T79" s="13" cm="1">
        <f t="array" ref="T79">$E79*VLOOKUP($D79,$AU$11:$BE$13,COLUMN($BC:$BC)-COLUMN($AT:$AT),FALSE)*3</f>
        <v>468</v>
      </c>
      <c r="U79" s="13" cm="1">
        <f t="array" ref="U79">$AJ79*VLOOKUP($D79,$AU$11:$BE$13,COLUMN($BD:$BD)-COLUMN($AT:$AT),FALSE)+$AK79*VLOOKUP($D79,$AU$11:$BE$13,COLUMN($BE:$BE)-COLUMN($AT:$AT),FALSE)</f>
        <v>525</v>
      </c>
      <c r="V79" s="13">
        <f t="shared" si="88"/>
        <v>5.4881910539987038</v>
      </c>
      <c r="W79" s="13">
        <f t="shared" si="89"/>
        <v>5018.5203467873198</v>
      </c>
      <c r="X79" s="13" cm="1">
        <f t="array" ref="X79">$AJ79*VLOOKUP($D79,$AU$11:$BG$13,COLUMN($BF:$BF)-COLUMN($AT:$AT),FALSE)+$AK79*VLOOKUP($D79,$AU$11:$BG$13,COLUMN($BG:$BG)-COLUMN($AT:$AT),FALSE)</f>
        <v>0</v>
      </c>
      <c r="Y79" s="13">
        <f t="shared" si="95"/>
        <v>33351.315265435202</v>
      </c>
      <c r="Z79" s="13">
        <f t="shared" si="96"/>
        <v>5.4044009638519404</v>
      </c>
      <c r="AA79" s="13">
        <f t="shared" si="97"/>
        <v>3051.6453467873198</v>
      </c>
      <c r="AB79" s="13">
        <f t="shared" si="98"/>
        <v>8.3790090146763002E-2</v>
      </c>
      <c r="AC79" s="13">
        <f t="shared" si="99"/>
        <v>973.875</v>
      </c>
      <c r="AD79" s="13">
        <f t="shared" si="100"/>
        <v>468</v>
      </c>
      <c r="AE79" s="13">
        <f t="shared" si="101"/>
        <v>525</v>
      </c>
      <c r="AF79" s="13">
        <f t="shared" si="102"/>
        <v>5.4881910539987038</v>
      </c>
      <c r="AG79" s="13">
        <f t="shared" si="103"/>
        <v>5018.5203467873198</v>
      </c>
      <c r="AI79" s="13" t="str" cm="1">
        <f t="array" ref="AI79">IF(ISNUMBER(SEARCH(B79,VLOOKUP(D79,$AU$11:$AV$13,COLUMN(AV:AV)-COLUMN(AT:AT),FALSE))),"Domestic","International")</f>
        <v>International</v>
      </c>
      <c r="AJ79" s="13" cm="1">
        <f t="array" ref="AJ79">VLOOKUP($D79,$AR$5:$BD$7,COLUMN($BC:$BC)-COLUMN($AQ:$AQ),FALSE)*$E79</f>
        <v>0.25</v>
      </c>
      <c r="AK79" s="13" cm="1">
        <f t="array" ref="AK79">VLOOKUP($D79,$AR$5:$BD$7,COLUMN($BD:$BD)-COLUMN($AQ:$AQ),FALSE)*$E79</f>
        <v>0.75</v>
      </c>
      <c r="AL79">
        <f>'GDP per Capita'!R79</f>
        <v>3443.18</v>
      </c>
      <c r="AM79">
        <f t="shared" si="104"/>
        <v>3443.18</v>
      </c>
      <c r="AN79">
        <f t="shared" si="105"/>
        <v>3443.18</v>
      </c>
      <c r="AO79">
        <f t="shared" si="90"/>
        <v>3443.18</v>
      </c>
      <c r="AP79" s="1">
        <f t="shared" si="91"/>
        <v>1.4575248307632247</v>
      </c>
      <c r="CN79"/>
      <c r="CO79"/>
      <c r="CT79"/>
      <c r="DB79" s="13"/>
    </row>
    <row r="80" spans="1:106">
      <c r="A80" s="52">
        <v>78</v>
      </c>
      <c r="B80" s="52" t="s">
        <v>604</v>
      </c>
      <c r="C80" s="52" t="s">
        <v>30</v>
      </c>
      <c r="D80" s="52">
        <v>2018</v>
      </c>
      <c r="E80" s="52">
        <v>0</v>
      </c>
      <c r="F80" s="52">
        <v>14.8971921</v>
      </c>
      <c r="G80" s="52">
        <v>100.83273</v>
      </c>
      <c r="H80" s="52">
        <v>0</v>
      </c>
      <c r="I80" s="52" t="s">
        <v>652</v>
      </c>
      <c r="J80" s="52">
        <v>49.260872399999997</v>
      </c>
      <c r="K80" s="52">
        <v>-123.1139529</v>
      </c>
      <c r="L80" s="52">
        <v>23357.186588872799</v>
      </c>
      <c r="M80" s="52">
        <v>3.64665838484833</v>
      </c>
      <c r="N80" s="52">
        <v>2137.1825728818599</v>
      </c>
      <c r="O80" s="13">
        <f t="shared" si="92"/>
        <v>0</v>
      </c>
      <c r="P80" s="13">
        <f t="shared" si="93"/>
        <v>0</v>
      </c>
      <c r="Q80" s="13">
        <f t="shared" si="94"/>
        <v>0</v>
      </c>
      <c r="R80" s="13" cm="1">
        <f t="array" ref="R80">($AJ80*VLOOKUP($D80,$AU$11:$BE$13,COLUMN($AW:$AW)-COLUMN($AT:$AT),FALSE)/2+$AK80*VLOOKUP($D80,$AU$11:$BE$13,COLUMN($AW:$AW)-COLUMN($AT:$AT),FALSE))*3</f>
        <v>0</v>
      </c>
      <c r="S80" s="13" cm="1">
        <f t="array" ref="S80">($AJ80*VLOOKUP($D80,$AU$11:$BE$13,COLUMN($AY:$AY)-COLUMN($AT:$AT),FALSE)/2+$AK80*VLOOKUP($D80,$AU$11:$BE$13,COLUMN($AX:$AX)-COLUMN($AT:$AT),FALSE))*3</f>
        <v>0</v>
      </c>
      <c r="T80" s="13" cm="1">
        <f t="array" ref="T80">$E80*VLOOKUP($D80,$AU$11:$BE$13,COLUMN($BC:$BC)-COLUMN($AT:$AT),FALSE)*3</f>
        <v>0</v>
      </c>
      <c r="U80" s="13" cm="1">
        <f t="array" ref="U80">$AJ80*VLOOKUP($D80,$AU$11:$BE$13,COLUMN($BD:$BD)-COLUMN($AT:$AT),FALSE)+$AK80*VLOOKUP($D80,$AU$11:$BE$13,COLUMN($BE:$BE)-COLUMN($AT:$AT),FALSE)</f>
        <v>0</v>
      </c>
      <c r="V80" s="13">
        <f t="shared" si="88"/>
        <v>0</v>
      </c>
      <c r="W80" s="13">
        <f t="shared" si="89"/>
        <v>0</v>
      </c>
      <c r="X80" s="13" cm="1">
        <f t="array" ref="X80">$AJ80*VLOOKUP($D80,$AU$11:$BG$13,COLUMN($BF:$BF)-COLUMN($AT:$AT),FALSE)+$AK80*VLOOKUP($D80,$AU$11:$BG$13,COLUMN($BG:$BG)-COLUMN($AT:$AT),FALSE)</f>
        <v>0</v>
      </c>
      <c r="Y80" s="13" t="str">
        <f t="shared" si="95"/>
        <v/>
      </c>
      <c r="Z80" s="13" t="str">
        <f t="shared" si="96"/>
        <v/>
      </c>
      <c r="AA80" s="13" t="str">
        <f t="shared" si="97"/>
        <v/>
      </c>
      <c r="AB80" s="13" t="str">
        <f t="shared" si="98"/>
        <v/>
      </c>
      <c r="AC80" s="13" t="str">
        <f t="shared" si="99"/>
        <v/>
      </c>
      <c r="AD80" s="13" t="str">
        <f t="shared" si="100"/>
        <v/>
      </c>
      <c r="AE80" s="13" t="str">
        <f t="shared" si="101"/>
        <v/>
      </c>
      <c r="AF80" s="13" t="str">
        <f t="shared" si="102"/>
        <v/>
      </c>
      <c r="AG80" s="13" t="str">
        <f t="shared" si="103"/>
        <v/>
      </c>
      <c r="AI80" s="13" t="str" cm="1">
        <f t="array" ref="AI80">IF(ISNUMBER(SEARCH(B80,VLOOKUP(D80,$AU$11:$AV$13,COLUMN(AV:AV)-COLUMN(AT:AT),FALSE))),"Domestic","International")</f>
        <v>International</v>
      </c>
      <c r="AJ80" s="13" cm="1">
        <f t="array" ref="AJ80">VLOOKUP($D80,$AR$5:$BD$7,COLUMN($BC:$BC)-COLUMN($AQ:$AQ),FALSE)*$E80</f>
        <v>0</v>
      </c>
      <c r="AK80" s="13" cm="1">
        <f t="array" ref="AK80">VLOOKUP($D80,$AR$5:$BD$7,COLUMN($BD:$BD)-COLUMN($AQ:$AQ),FALSE)*$E80</f>
        <v>0</v>
      </c>
      <c r="AL80">
        <f>'GDP per Capita'!R80</f>
        <v>7193.98</v>
      </c>
      <c r="AM80">
        <f t="shared" si="104"/>
        <v>7193.98</v>
      </c>
      <c r="AN80">
        <f t="shared" si="105"/>
        <v>7193.98</v>
      </c>
      <c r="AO80">
        <f t="shared" si="90"/>
        <v>0</v>
      </c>
      <c r="AP80" s="1" t="str">
        <f t="shared" si="91"/>
        <v/>
      </c>
      <c r="CN80"/>
      <c r="CO80"/>
      <c r="CT80"/>
      <c r="DB80" s="13"/>
    </row>
    <row r="81" spans="1:106">
      <c r="A81" s="52">
        <v>79</v>
      </c>
      <c r="B81" s="52" t="s">
        <v>592</v>
      </c>
      <c r="C81" s="52" t="s">
        <v>35</v>
      </c>
      <c r="D81" s="52">
        <v>2018</v>
      </c>
      <c r="E81" s="52">
        <v>0</v>
      </c>
      <c r="F81" s="52">
        <v>33.843940799999999</v>
      </c>
      <c r="G81" s="52">
        <v>9.4001380000000001</v>
      </c>
      <c r="H81" s="52">
        <v>0</v>
      </c>
      <c r="I81" s="52" t="s">
        <v>652</v>
      </c>
      <c r="J81" s="52">
        <v>49.260872399999997</v>
      </c>
      <c r="K81" s="52">
        <v>-123.1139529</v>
      </c>
      <c r="L81" s="52">
        <v>19305.1472944659</v>
      </c>
      <c r="M81" s="52">
        <v>2.9841470161619599</v>
      </c>
      <c r="N81" s="52">
        <v>1766.4209774436299</v>
      </c>
      <c r="O81" s="13">
        <f t="shared" si="92"/>
        <v>0</v>
      </c>
      <c r="P81" s="13">
        <f t="shared" si="93"/>
        <v>0</v>
      </c>
      <c r="Q81" s="13">
        <f t="shared" si="94"/>
        <v>0</v>
      </c>
      <c r="R81" s="13" cm="1">
        <f t="array" ref="R81">($AJ81*VLOOKUP($D81,$AU$11:$BE$13,COLUMN($AW:$AW)-COLUMN($AT:$AT),FALSE)/2+$AK81*VLOOKUP($D81,$AU$11:$BE$13,COLUMN($AW:$AW)-COLUMN($AT:$AT),FALSE))*3</f>
        <v>0</v>
      </c>
      <c r="S81" s="13" cm="1">
        <f t="array" ref="S81">($AJ81*VLOOKUP($D81,$AU$11:$BE$13,COLUMN($AY:$AY)-COLUMN($AT:$AT),FALSE)/2+$AK81*VLOOKUP($D81,$AU$11:$BE$13,COLUMN($AX:$AX)-COLUMN($AT:$AT),FALSE))*3</f>
        <v>0</v>
      </c>
      <c r="T81" s="13" cm="1">
        <f t="array" ref="T81">$E81*VLOOKUP($D81,$AU$11:$BE$13,COLUMN($BC:$BC)-COLUMN($AT:$AT),FALSE)*3</f>
        <v>0</v>
      </c>
      <c r="U81" s="13" cm="1">
        <f t="array" ref="U81">$AJ81*VLOOKUP($D81,$AU$11:$BE$13,COLUMN($BD:$BD)-COLUMN($AT:$AT),FALSE)+$AK81*VLOOKUP($D81,$AU$11:$BE$13,COLUMN($BE:$BE)-COLUMN($AT:$AT),FALSE)</f>
        <v>0</v>
      </c>
      <c r="V81" s="13">
        <f t="shared" si="88"/>
        <v>0</v>
      </c>
      <c r="W81" s="13">
        <f t="shared" si="89"/>
        <v>0</v>
      </c>
      <c r="X81" s="13" cm="1">
        <f t="array" ref="X81">$AJ81*VLOOKUP($D81,$AU$11:$BG$13,COLUMN($BF:$BF)-COLUMN($AT:$AT),FALSE)+$AK81*VLOOKUP($D81,$AU$11:$BG$13,COLUMN($BG:$BG)-COLUMN($AT:$AT),FALSE)</f>
        <v>0</v>
      </c>
      <c r="Y81" s="13" t="str">
        <f t="shared" si="95"/>
        <v/>
      </c>
      <c r="Z81" s="13" t="str">
        <f t="shared" si="96"/>
        <v/>
      </c>
      <c r="AA81" s="13" t="str">
        <f t="shared" si="97"/>
        <v/>
      </c>
      <c r="AB81" s="13" t="str">
        <f t="shared" si="98"/>
        <v/>
      </c>
      <c r="AC81" s="13" t="str">
        <f t="shared" si="99"/>
        <v/>
      </c>
      <c r="AD81" s="13" t="str">
        <f t="shared" si="100"/>
        <v/>
      </c>
      <c r="AE81" s="13" t="str">
        <f t="shared" si="101"/>
        <v/>
      </c>
      <c r="AF81" s="13" t="str">
        <f t="shared" si="102"/>
        <v/>
      </c>
      <c r="AG81" s="13" t="str">
        <f t="shared" si="103"/>
        <v/>
      </c>
      <c r="AI81" s="13" t="str" cm="1">
        <f t="array" ref="AI81">IF(ISNUMBER(SEARCH(B81,VLOOKUP(D81,$AU$11:$AV$13,COLUMN(AV:AV)-COLUMN(AT:AT),FALSE))),"Domestic","International")</f>
        <v>International</v>
      </c>
      <c r="AJ81" s="13" cm="1">
        <f t="array" ref="AJ81">VLOOKUP($D81,$AR$5:$BD$7,COLUMN($BC:$BC)-COLUMN($AQ:$AQ),FALSE)*$E81</f>
        <v>0</v>
      </c>
      <c r="AK81" s="13" cm="1">
        <f t="array" ref="AK81">VLOOKUP($D81,$AR$5:$BD$7,COLUMN($BD:$BD)-COLUMN($AQ:$AQ),FALSE)*$E81</f>
        <v>0</v>
      </c>
      <c r="AL81">
        <f>'GDP per Capita'!R81</f>
        <v>3565.1</v>
      </c>
      <c r="AM81">
        <f t="shared" si="104"/>
        <v>3565.1</v>
      </c>
      <c r="AN81">
        <f t="shared" si="105"/>
        <v>3565.1</v>
      </c>
      <c r="AO81">
        <f t="shared" si="90"/>
        <v>0</v>
      </c>
      <c r="AP81" s="1" t="str">
        <f t="shared" si="91"/>
        <v/>
      </c>
      <c r="CN81"/>
      <c r="CO81"/>
      <c r="CT81"/>
      <c r="DB81" s="13"/>
    </row>
    <row r="82" spans="1:106">
      <c r="A82" s="52">
        <v>80</v>
      </c>
      <c r="B82" s="52" t="s">
        <v>591</v>
      </c>
      <c r="C82" s="52" t="s">
        <v>32</v>
      </c>
      <c r="D82" s="52">
        <v>2018</v>
      </c>
      <c r="E82" s="52">
        <v>2</v>
      </c>
      <c r="F82" s="52">
        <v>38.959759399999903</v>
      </c>
      <c r="G82" s="52">
        <v>34.924965299999997</v>
      </c>
      <c r="H82" s="52">
        <v>0</v>
      </c>
      <c r="I82" s="52" t="s">
        <v>652</v>
      </c>
      <c r="J82" s="52">
        <v>49.260872399999997</v>
      </c>
      <c r="K82" s="52">
        <v>-123.1139529</v>
      </c>
      <c r="L82" s="52">
        <v>19941.569341856401</v>
      </c>
      <c r="M82" s="52">
        <v>3.0862870601043699</v>
      </c>
      <c r="N82" s="52">
        <v>1824.65359477986</v>
      </c>
      <c r="O82" s="13">
        <f t="shared" si="92"/>
        <v>39883.138683712801</v>
      </c>
      <c r="P82" s="13">
        <f t="shared" si="93"/>
        <v>6.1725741202087399</v>
      </c>
      <c r="Q82" s="13">
        <f t="shared" si="94"/>
        <v>3649.30718955972</v>
      </c>
      <c r="R82" s="13" cm="1">
        <f t="array" ref="R82">($AJ82*VLOOKUP($D82,$AU$11:$BE$13,COLUMN($AW:$AW)-COLUMN($AT:$AT),FALSE)/2+$AK82*VLOOKUP($D82,$AU$11:$BE$13,COLUMN($AW:$AW)-COLUMN($AT:$AT),FALSE))*3</f>
        <v>0.167580180293526</v>
      </c>
      <c r="S82" s="13" cm="1">
        <f t="array" ref="S82">($AJ82*VLOOKUP($D82,$AU$11:$BE$13,COLUMN($AY:$AY)-COLUMN($AT:$AT),FALSE)/2+$AK82*VLOOKUP($D82,$AU$11:$BE$13,COLUMN($AX:$AX)-COLUMN($AT:$AT),FALSE))*3</f>
        <v>1947.75</v>
      </c>
      <c r="T82" s="13" cm="1">
        <f t="array" ref="T82">$E82*VLOOKUP($D82,$AU$11:$BE$13,COLUMN($BC:$BC)-COLUMN($AT:$AT),FALSE)*3</f>
        <v>936</v>
      </c>
      <c r="U82" s="13" cm="1">
        <f t="array" ref="U82">$AJ82*VLOOKUP($D82,$AU$11:$BE$13,COLUMN($BD:$BD)-COLUMN($AT:$AT),FALSE)+$AK82*VLOOKUP($D82,$AU$11:$BE$13,COLUMN($BE:$BE)-COLUMN($AT:$AT),FALSE)</f>
        <v>1050</v>
      </c>
      <c r="V82" s="13">
        <f t="shared" si="88"/>
        <v>6.3401543005022658</v>
      </c>
      <c r="W82" s="13">
        <f t="shared" si="89"/>
        <v>7583.0571895597204</v>
      </c>
      <c r="X82" s="13" cm="1">
        <f t="array" ref="X82">$AJ82*VLOOKUP($D82,$AU$11:$BG$13,COLUMN($BF:$BF)-COLUMN($AT:$AT),FALSE)+$AK82*VLOOKUP($D82,$AU$11:$BG$13,COLUMN($BG:$BG)-COLUMN($AT:$AT),FALSE)</f>
        <v>0</v>
      </c>
      <c r="Y82" s="13">
        <f t="shared" si="95"/>
        <v>19941.569341856401</v>
      </c>
      <c r="Z82" s="13">
        <f t="shared" si="96"/>
        <v>3.0862870601043699</v>
      </c>
      <c r="AA82" s="13">
        <f t="shared" si="97"/>
        <v>1824.65359477986</v>
      </c>
      <c r="AB82" s="13">
        <f t="shared" si="98"/>
        <v>8.3790090146763002E-2</v>
      </c>
      <c r="AC82" s="13">
        <f t="shared" si="99"/>
        <v>973.875</v>
      </c>
      <c r="AD82" s="13">
        <f t="shared" si="100"/>
        <v>468</v>
      </c>
      <c r="AE82" s="13">
        <f t="shared" si="101"/>
        <v>525</v>
      </c>
      <c r="AF82" s="13">
        <f t="shared" si="102"/>
        <v>3.1700771502511329</v>
      </c>
      <c r="AG82" s="13">
        <f t="shared" si="103"/>
        <v>3791.5285947798602</v>
      </c>
      <c r="AI82" s="13" t="str" cm="1">
        <f t="array" ref="AI82">IF(ISNUMBER(SEARCH(B82,VLOOKUP(D82,$AU$11:$AV$13,COLUMN(AV:AV)-COLUMN(AT:AT),FALSE))),"Domestic","International")</f>
        <v>International</v>
      </c>
      <c r="AJ82" s="13" cm="1">
        <f t="array" ref="AJ82">VLOOKUP($D82,$AR$5:$BD$7,COLUMN($BC:$BC)-COLUMN($AQ:$AQ),FALSE)*$E82</f>
        <v>0.5</v>
      </c>
      <c r="AK82" s="13" cm="1">
        <f t="array" ref="AK82">VLOOKUP($D82,$AR$5:$BD$7,COLUMN($BD:$BD)-COLUMN($AQ:$AQ),FALSE)*$E82</f>
        <v>1.5</v>
      </c>
      <c r="AL82">
        <f>'GDP per Capita'!R82</f>
        <v>11706.89</v>
      </c>
      <c r="AM82">
        <f t="shared" si="104"/>
        <v>11706.89</v>
      </c>
      <c r="AN82">
        <f t="shared" si="105"/>
        <v>11706.89</v>
      </c>
      <c r="AO82">
        <f t="shared" si="90"/>
        <v>23413.78</v>
      </c>
      <c r="AP82" s="1">
        <f t="shared" si="91"/>
        <v>0.32387154870165008</v>
      </c>
      <c r="AR82"/>
      <c r="AT82" s="1"/>
      <c r="CN82"/>
      <c r="CO82"/>
      <c r="CT82"/>
      <c r="DB82" s="13"/>
    </row>
    <row r="83" spans="1:106">
      <c r="A83" s="52">
        <v>81</v>
      </c>
      <c r="B83" s="52" t="s">
        <v>362</v>
      </c>
      <c r="C83" s="52" t="s">
        <v>30</v>
      </c>
      <c r="D83" s="52">
        <v>2018</v>
      </c>
      <c r="E83" s="52">
        <v>18</v>
      </c>
      <c r="F83" s="52">
        <v>23.598297850000002</v>
      </c>
      <c r="G83" s="52">
        <v>120.835363138175</v>
      </c>
      <c r="H83" s="52">
        <v>0</v>
      </c>
      <c r="I83" s="52" t="s">
        <v>652</v>
      </c>
      <c r="J83" s="52">
        <v>49.260872399999997</v>
      </c>
      <c r="K83" s="52">
        <v>-123.1139529</v>
      </c>
      <c r="L83" s="52">
        <v>19496.624386373402</v>
      </c>
      <c r="M83" s="52">
        <v>3.01480230487407</v>
      </c>
      <c r="N83" s="52">
        <v>1783.94113135316</v>
      </c>
      <c r="O83" s="13">
        <f t="shared" si="92"/>
        <v>350939.23895472125</v>
      </c>
      <c r="P83" s="13">
        <f t="shared" si="93"/>
        <v>54.26644148773326</v>
      </c>
      <c r="Q83" s="13">
        <f t="shared" si="94"/>
        <v>32110.94036435688</v>
      </c>
      <c r="R83" s="13" cm="1">
        <f t="array" ref="R83">($AJ83*VLOOKUP($D83,$AU$11:$BE$13,COLUMN($AW:$AW)-COLUMN($AT:$AT),FALSE)/2+$AK83*VLOOKUP($D83,$AU$11:$BE$13,COLUMN($AW:$AW)-COLUMN($AT:$AT),FALSE))*3</f>
        <v>1.508221622641734</v>
      </c>
      <c r="S83" s="13" cm="1">
        <f t="array" ref="S83">($AJ83*VLOOKUP($D83,$AU$11:$BE$13,COLUMN($AY:$AY)-COLUMN($AT:$AT),FALSE)/2+$AK83*VLOOKUP($D83,$AU$11:$BE$13,COLUMN($AX:$AX)-COLUMN($AT:$AT),FALSE))*3</f>
        <v>17529.75</v>
      </c>
      <c r="T83" s="13" cm="1">
        <f t="array" ref="T83">$E83*VLOOKUP($D83,$AU$11:$BE$13,COLUMN($BC:$BC)-COLUMN($AT:$AT),FALSE)*3</f>
        <v>8424</v>
      </c>
      <c r="U83" s="13" cm="1">
        <f t="array" ref="U83">$AJ83*VLOOKUP($D83,$AU$11:$BE$13,COLUMN($BD:$BD)-COLUMN($AT:$AT),FALSE)+$AK83*VLOOKUP($D83,$AU$11:$BE$13,COLUMN($BE:$BE)-COLUMN($AT:$AT),FALSE)</f>
        <v>9450</v>
      </c>
      <c r="V83" s="13">
        <f t="shared" si="88"/>
        <v>55.774663110374995</v>
      </c>
      <c r="W83" s="13">
        <f t="shared" si="89"/>
        <v>67514.69036435688</v>
      </c>
      <c r="X83" s="13" cm="1">
        <f t="array" ref="X83">$AJ83*VLOOKUP($D83,$AU$11:$BG$13,COLUMN($BF:$BF)-COLUMN($AT:$AT),FALSE)+$AK83*VLOOKUP($D83,$AU$11:$BG$13,COLUMN($BG:$BG)-COLUMN($AT:$AT),FALSE)</f>
        <v>0</v>
      </c>
      <c r="Y83" s="13">
        <f t="shared" si="95"/>
        <v>19496.624386373402</v>
      </c>
      <c r="Z83" s="13">
        <f t="shared" si="96"/>
        <v>3.01480230487407</v>
      </c>
      <c r="AA83" s="13">
        <f t="shared" si="97"/>
        <v>1783.94113135316</v>
      </c>
      <c r="AB83" s="13">
        <f t="shared" si="98"/>
        <v>8.3790090146763002E-2</v>
      </c>
      <c r="AC83" s="13">
        <f t="shared" si="99"/>
        <v>973.875</v>
      </c>
      <c r="AD83" s="13">
        <f t="shared" si="100"/>
        <v>468</v>
      </c>
      <c r="AE83" s="13">
        <f t="shared" si="101"/>
        <v>525</v>
      </c>
      <c r="AF83" s="13">
        <f t="shared" si="102"/>
        <v>3.0985923950208329</v>
      </c>
      <c r="AG83" s="13">
        <f t="shared" si="103"/>
        <v>3750.81613135316</v>
      </c>
      <c r="AI83" s="13" t="str" cm="1">
        <f t="array" ref="AI83">IF(ISNUMBER(SEARCH(B83,VLOOKUP(D83,$AU$11:$AV$13,COLUMN(AV:AV)-COLUMN(AT:AT),FALSE))),"Domestic","International")</f>
        <v>International</v>
      </c>
      <c r="AJ83" s="13" cm="1">
        <f t="array" ref="AJ83">VLOOKUP($D83,$AR$5:$BD$7,COLUMN($BC:$BC)-COLUMN($AQ:$AQ),FALSE)*$E83</f>
        <v>4.5</v>
      </c>
      <c r="AK83" s="13" cm="1">
        <f t="array" ref="AK83">VLOOKUP($D83,$AR$5:$BD$7,COLUMN($BD:$BD)-COLUMN($AQ:$AQ),FALSE)*$E83</f>
        <v>13.5</v>
      </c>
      <c r="AL83">
        <f>'GDP per Capita'!R83</f>
        <v>10121.299999999999</v>
      </c>
      <c r="AM83">
        <f t="shared" si="104"/>
        <v>10121.299999999999</v>
      </c>
      <c r="AN83">
        <f t="shared" si="105"/>
        <v>10121.299999999999</v>
      </c>
      <c r="AO83">
        <f t="shared" si="90"/>
        <v>182183.4</v>
      </c>
      <c r="AP83" s="1">
        <f t="shared" si="91"/>
        <v>0.37058640010207783</v>
      </c>
      <c r="AR83"/>
      <c r="AT83" s="1"/>
      <c r="CN83"/>
      <c r="CO83"/>
      <c r="CT83"/>
      <c r="DB83" s="13"/>
    </row>
    <row r="84" spans="1:106">
      <c r="A84" s="52">
        <v>82</v>
      </c>
      <c r="B84" s="52" t="s">
        <v>603</v>
      </c>
      <c r="C84" s="52" t="s">
        <v>35</v>
      </c>
      <c r="D84" s="52">
        <v>2018</v>
      </c>
      <c r="E84" s="52">
        <v>0</v>
      </c>
      <c r="F84" s="52">
        <v>-6.5247123</v>
      </c>
      <c r="G84" s="52">
        <v>35.787843799999997</v>
      </c>
      <c r="H84" s="52">
        <v>0</v>
      </c>
      <c r="I84" s="52" t="s">
        <v>652</v>
      </c>
      <c r="J84" s="52">
        <v>49.260872399999997</v>
      </c>
      <c r="K84" s="52">
        <v>-123.1139529</v>
      </c>
      <c r="L84" s="52">
        <v>29736.018511499598</v>
      </c>
      <c r="M84" s="52">
        <v>4.7482309829140004</v>
      </c>
      <c r="N84" s="52">
        <v>2720.84569380222</v>
      </c>
      <c r="O84" s="13">
        <f t="shared" si="92"/>
        <v>0</v>
      </c>
      <c r="P84" s="13">
        <f t="shared" si="93"/>
        <v>0</v>
      </c>
      <c r="Q84" s="13">
        <f t="shared" si="94"/>
        <v>0</v>
      </c>
      <c r="R84" s="13" cm="1">
        <f t="array" ref="R84">($AJ84*VLOOKUP($D84,$AU$11:$BE$13,COLUMN($AW:$AW)-COLUMN($AT:$AT),FALSE)/2+$AK84*VLOOKUP($D84,$AU$11:$BE$13,COLUMN($AW:$AW)-COLUMN($AT:$AT),FALSE))*3</f>
        <v>0</v>
      </c>
      <c r="S84" s="13" cm="1">
        <f t="array" ref="S84">($AJ84*VLOOKUP($D84,$AU$11:$BE$13,COLUMN($AY:$AY)-COLUMN($AT:$AT),FALSE)/2+$AK84*VLOOKUP($D84,$AU$11:$BE$13,COLUMN($AX:$AX)-COLUMN($AT:$AT),FALSE))*3</f>
        <v>0</v>
      </c>
      <c r="T84" s="13" cm="1">
        <f t="array" ref="T84">$E84*VLOOKUP($D84,$AU$11:$BE$13,COLUMN($BC:$BC)-COLUMN($AT:$AT),FALSE)*3</f>
        <v>0</v>
      </c>
      <c r="U84" s="13" cm="1">
        <f t="array" ref="U84">$AJ84*VLOOKUP($D84,$AU$11:$BE$13,COLUMN($BD:$BD)-COLUMN($AT:$AT),FALSE)+$AK84*VLOOKUP($D84,$AU$11:$BE$13,COLUMN($BE:$BE)-COLUMN($AT:$AT),FALSE)</f>
        <v>0</v>
      </c>
      <c r="V84" s="13">
        <f t="shared" si="88"/>
        <v>0</v>
      </c>
      <c r="W84" s="13">
        <f t="shared" si="89"/>
        <v>0</v>
      </c>
      <c r="X84" s="13" cm="1">
        <f t="array" ref="X84">$AJ84*VLOOKUP($D84,$AU$11:$BG$13,COLUMN($BF:$BF)-COLUMN($AT:$AT),FALSE)+$AK84*VLOOKUP($D84,$AU$11:$BG$13,COLUMN($BG:$BG)-COLUMN($AT:$AT),FALSE)</f>
        <v>0</v>
      </c>
      <c r="Y84" s="13" t="str">
        <f t="shared" si="95"/>
        <v/>
      </c>
      <c r="Z84" s="13" t="str">
        <f t="shared" si="96"/>
        <v/>
      </c>
      <c r="AA84" s="13" t="str">
        <f t="shared" si="97"/>
        <v/>
      </c>
      <c r="AB84" s="13" t="str">
        <f t="shared" si="98"/>
        <v/>
      </c>
      <c r="AC84" s="13" t="str">
        <f t="shared" si="99"/>
        <v/>
      </c>
      <c r="AD84" s="13" t="str">
        <f t="shared" si="100"/>
        <v/>
      </c>
      <c r="AE84" s="13" t="str">
        <f t="shared" si="101"/>
        <v/>
      </c>
      <c r="AF84" s="13" t="str">
        <f t="shared" si="102"/>
        <v/>
      </c>
      <c r="AG84" s="13" t="str">
        <f t="shared" si="103"/>
        <v/>
      </c>
      <c r="AI84" s="13" t="str" cm="1">
        <f t="array" ref="AI84">IF(ISNUMBER(SEARCH(B84,VLOOKUP(D84,$AU$11:$AV$13,COLUMN(AV:AV)-COLUMN(AT:AT),FALSE))),"Domestic","International")</f>
        <v>International</v>
      </c>
      <c r="AJ84" s="13" cm="1">
        <f t="array" ref="AJ84">VLOOKUP($D84,$AR$5:$BD$7,COLUMN($BC:$BC)-COLUMN($AQ:$AQ),FALSE)*$E84</f>
        <v>0</v>
      </c>
      <c r="AK84" s="13" cm="1">
        <f t="array" ref="AK84">VLOOKUP($D84,$AR$5:$BD$7,COLUMN($BD:$BD)-COLUMN($AQ:$AQ),FALSE)*$E84</f>
        <v>0</v>
      </c>
      <c r="AL84">
        <f>'GDP per Capita'!R84</f>
        <v>1195.0899999999999</v>
      </c>
      <c r="AM84">
        <f t="shared" si="104"/>
        <v>1195.0899999999999</v>
      </c>
      <c r="AN84">
        <f t="shared" si="105"/>
        <v>1195.0899999999999</v>
      </c>
      <c r="AO84">
        <f t="shared" si="90"/>
        <v>0</v>
      </c>
      <c r="AP84" s="1" t="str">
        <f t="shared" si="91"/>
        <v/>
      </c>
      <c r="AR84"/>
      <c r="AT84" s="1"/>
      <c r="CN84"/>
      <c r="CO84"/>
      <c r="CT84"/>
      <c r="DB84" s="13"/>
    </row>
    <row r="85" spans="1:106">
      <c r="A85" s="52">
        <v>83</v>
      </c>
      <c r="B85" s="52" t="s">
        <v>602</v>
      </c>
      <c r="C85" s="52" t="s">
        <v>31</v>
      </c>
      <c r="D85" s="52">
        <v>2018</v>
      </c>
      <c r="E85" s="52">
        <v>0</v>
      </c>
      <c r="F85" s="52">
        <v>49.4871968</v>
      </c>
      <c r="G85" s="52">
        <v>31.271832100000001</v>
      </c>
      <c r="H85" s="52">
        <v>0</v>
      </c>
      <c r="I85" s="52" t="s">
        <v>652</v>
      </c>
      <c r="J85" s="52">
        <v>49.260872399999997</v>
      </c>
      <c r="K85" s="52">
        <v>-123.1139529</v>
      </c>
      <c r="L85" s="52">
        <v>17530.5877020724</v>
      </c>
      <c r="M85" s="52">
        <v>2.7031160235557499</v>
      </c>
      <c r="N85" s="52">
        <v>1840.7117087176</v>
      </c>
      <c r="O85" s="13">
        <f t="shared" si="92"/>
        <v>0</v>
      </c>
      <c r="P85" s="13">
        <f t="shared" si="93"/>
        <v>0</v>
      </c>
      <c r="Q85" s="13">
        <f t="shared" si="94"/>
        <v>0</v>
      </c>
      <c r="R85" s="13" cm="1">
        <f t="array" ref="R85">($AJ85*VLOOKUP($D85,$AU$11:$BE$13,COLUMN($AW:$AW)-COLUMN($AT:$AT),FALSE)/2+$AK85*VLOOKUP($D85,$AU$11:$BE$13,COLUMN($AW:$AW)-COLUMN($AT:$AT),FALSE))*3</f>
        <v>0</v>
      </c>
      <c r="S85" s="13" cm="1">
        <f t="array" ref="S85">($AJ85*VLOOKUP($D85,$AU$11:$BE$13,COLUMN($AY:$AY)-COLUMN($AT:$AT),FALSE)/2+$AK85*VLOOKUP($D85,$AU$11:$BE$13,COLUMN($AX:$AX)-COLUMN($AT:$AT),FALSE))*3</f>
        <v>0</v>
      </c>
      <c r="T85" s="13" cm="1">
        <f t="array" ref="T85">$E85*VLOOKUP($D85,$AU$11:$BE$13,COLUMN($BC:$BC)-COLUMN($AT:$AT),FALSE)*3</f>
        <v>0</v>
      </c>
      <c r="U85" s="13" cm="1">
        <f t="array" ref="U85">$AJ85*VLOOKUP($D85,$AU$11:$BE$13,COLUMN($BD:$BD)-COLUMN($AT:$AT),FALSE)+$AK85*VLOOKUP($D85,$AU$11:$BE$13,COLUMN($BE:$BE)-COLUMN($AT:$AT),FALSE)</f>
        <v>0</v>
      </c>
      <c r="V85" s="13">
        <f t="shared" si="88"/>
        <v>0</v>
      </c>
      <c r="W85" s="13">
        <f t="shared" si="89"/>
        <v>0</v>
      </c>
      <c r="X85" s="13" cm="1">
        <f t="array" ref="X85">$AJ85*VLOOKUP($D85,$AU$11:$BG$13,COLUMN($BF:$BF)-COLUMN($AT:$AT),FALSE)+$AK85*VLOOKUP($D85,$AU$11:$BG$13,COLUMN($BG:$BG)-COLUMN($AT:$AT),FALSE)</f>
        <v>0</v>
      </c>
      <c r="Y85" s="13" t="str">
        <f t="shared" si="95"/>
        <v/>
      </c>
      <c r="Z85" s="13" t="str">
        <f t="shared" si="96"/>
        <v/>
      </c>
      <c r="AA85" s="13" t="str">
        <f t="shared" si="97"/>
        <v/>
      </c>
      <c r="AB85" s="13" t="str">
        <f t="shared" si="98"/>
        <v/>
      </c>
      <c r="AC85" s="13" t="str">
        <f t="shared" si="99"/>
        <v/>
      </c>
      <c r="AD85" s="13" t="str">
        <f t="shared" si="100"/>
        <v/>
      </c>
      <c r="AE85" s="13" t="str">
        <f t="shared" si="101"/>
        <v/>
      </c>
      <c r="AF85" s="13" t="str">
        <f t="shared" si="102"/>
        <v/>
      </c>
      <c r="AG85" s="13" t="str">
        <f t="shared" si="103"/>
        <v/>
      </c>
      <c r="AI85" s="13" t="str" cm="1">
        <f t="array" ref="AI85">IF(ISNUMBER(SEARCH(B85,VLOOKUP(D85,$AU$11:$AV$13,COLUMN(AV:AV)-COLUMN(AT:AT),FALSE))),"Domestic","International")</f>
        <v>International</v>
      </c>
      <c r="AJ85" s="13" cm="1">
        <f t="array" ref="AJ85">VLOOKUP($D85,$AR$5:$BD$7,COLUMN($BC:$BC)-COLUMN($AQ:$AQ),FALSE)*$E85</f>
        <v>0</v>
      </c>
      <c r="AK85" s="13" cm="1">
        <f t="array" ref="AK85">VLOOKUP($D85,$AR$5:$BD$7,COLUMN($BD:$BD)-COLUMN($AQ:$AQ),FALSE)*$E85</f>
        <v>0</v>
      </c>
      <c r="AL85">
        <f>'GDP per Capita'!R85</f>
        <v>2818.22</v>
      </c>
      <c r="AM85">
        <f t="shared" si="104"/>
        <v>2818.22</v>
      </c>
      <c r="AN85">
        <f t="shared" si="105"/>
        <v>2818.22</v>
      </c>
      <c r="AO85">
        <f t="shared" si="90"/>
        <v>0</v>
      </c>
      <c r="AP85" s="1" t="str">
        <f t="shared" si="91"/>
        <v/>
      </c>
      <c r="AR85"/>
      <c r="AT85" s="1"/>
      <c r="CO85"/>
      <c r="CP85"/>
    </row>
    <row r="86" spans="1:106">
      <c r="A86" s="52">
        <v>84</v>
      </c>
      <c r="B86" s="52" t="s">
        <v>601</v>
      </c>
      <c r="C86" s="52" t="s">
        <v>35</v>
      </c>
      <c r="D86" s="52">
        <v>2018</v>
      </c>
      <c r="E86" s="52">
        <v>0</v>
      </c>
      <c r="F86" s="52">
        <v>1.53335539999999</v>
      </c>
      <c r="G86" s="52">
        <v>32.2166578</v>
      </c>
      <c r="H86" s="52">
        <v>0</v>
      </c>
      <c r="I86" s="52" t="s">
        <v>652</v>
      </c>
      <c r="J86" s="52">
        <v>49.260872399999997</v>
      </c>
      <c r="K86" s="52">
        <v>-123.1139529</v>
      </c>
      <c r="L86" s="52">
        <v>27783.049112712601</v>
      </c>
      <c r="M86" s="52">
        <v>4.4033526949709403</v>
      </c>
      <c r="N86" s="52">
        <v>2542.1489938131999</v>
      </c>
      <c r="O86" s="13">
        <f t="shared" si="92"/>
        <v>0</v>
      </c>
      <c r="P86" s="13">
        <f t="shared" si="93"/>
        <v>0</v>
      </c>
      <c r="Q86" s="13">
        <f t="shared" si="94"/>
        <v>0</v>
      </c>
      <c r="R86" s="13" cm="1">
        <f t="array" ref="R86">($AJ86*VLOOKUP($D86,$AU$11:$BE$13,COLUMN($AW:$AW)-COLUMN($AT:$AT),FALSE)/2+$AK86*VLOOKUP($D86,$AU$11:$BE$13,COLUMN($AW:$AW)-COLUMN($AT:$AT),FALSE))*3</f>
        <v>0</v>
      </c>
      <c r="S86" s="13" cm="1">
        <f t="array" ref="S86">($AJ86*VLOOKUP($D86,$AU$11:$BE$13,COLUMN($AY:$AY)-COLUMN($AT:$AT),FALSE)/2+$AK86*VLOOKUP($D86,$AU$11:$BE$13,COLUMN($AX:$AX)-COLUMN($AT:$AT),FALSE))*3</f>
        <v>0</v>
      </c>
      <c r="T86" s="13" cm="1">
        <f t="array" ref="T86">$E86*VLOOKUP($D86,$AU$11:$BE$13,COLUMN($BC:$BC)-COLUMN($AT:$AT),FALSE)*3</f>
        <v>0</v>
      </c>
      <c r="U86" s="13" cm="1">
        <f t="array" ref="U86">$AJ86*VLOOKUP($D86,$AU$11:$BE$13,COLUMN($BD:$BD)-COLUMN($AT:$AT),FALSE)+$AK86*VLOOKUP($D86,$AU$11:$BE$13,COLUMN($BE:$BE)-COLUMN($AT:$AT),FALSE)</f>
        <v>0</v>
      </c>
      <c r="V86" s="13">
        <f t="shared" si="88"/>
        <v>0</v>
      </c>
      <c r="W86" s="13">
        <f t="shared" si="89"/>
        <v>0</v>
      </c>
      <c r="X86" s="13" cm="1">
        <f t="array" ref="X86">$AJ86*VLOOKUP($D86,$AU$11:$BG$13,COLUMN($BF:$BF)-COLUMN($AT:$AT),FALSE)+$AK86*VLOOKUP($D86,$AU$11:$BG$13,COLUMN($BG:$BG)-COLUMN($AT:$AT),FALSE)</f>
        <v>0</v>
      </c>
      <c r="Y86" s="13" t="str">
        <f t="shared" si="95"/>
        <v/>
      </c>
      <c r="Z86" s="13" t="str">
        <f t="shared" si="96"/>
        <v/>
      </c>
      <c r="AA86" s="13" t="str">
        <f t="shared" si="97"/>
        <v/>
      </c>
      <c r="AB86" s="13" t="str">
        <f t="shared" si="98"/>
        <v/>
      </c>
      <c r="AC86" s="13" t="str">
        <f t="shared" si="99"/>
        <v/>
      </c>
      <c r="AD86" s="13" t="str">
        <f t="shared" si="100"/>
        <v/>
      </c>
      <c r="AE86" s="13" t="str">
        <f t="shared" si="101"/>
        <v/>
      </c>
      <c r="AF86" s="13" t="str">
        <f t="shared" si="102"/>
        <v/>
      </c>
      <c r="AG86" s="13" t="str">
        <f t="shared" si="103"/>
        <v/>
      </c>
      <c r="AI86" s="13" t="str" cm="1">
        <f t="array" ref="AI86">IF(ISNUMBER(SEARCH(B86,VLOOKUP(D86,$AU$11:$AV$13,COLUMN(AV:AV)-COLUMN(AT:AT),FALSE))),"Domestic","International")</f>
        <v>International</v>
      </c>
      <c r="AJ86" s="13" cm="1">
        <f t="array" ref="AJ86">VLOOKUP($D86,$AR$5:$BD$7,COLUMN($BC:$BC)-COLUMN($AQ:$AQ),FALSE)*$E86</f>
        <v>0</v>
      </c>
      <c r="AK86" s="13" cm="1">
        <f t="array" ref="AK86">VLOOKUP($D86,$AR$5:$BD$7,COLUMN($BD:$BD)-COLUMN($AQ:$AQ),FALSE)*$E86</f>
        <v>0</v>
      </c>
      <c r="AL86">
        <f>'GDP per Capita'!R86</f>
        <v>769.005</v>
      </c>
      <c r="AM86">
        <f t="shared" si="104"/>
        <v>769.005</v>
      </c>
      <c r="AN86">
        <f t="shared" si="105"/>
        <v>769.005</v>
      </c>
      <c r="AO86">
        <f t="shared" si="90"/>
        <v>0</v>
      </c>
      <c r="AP86" s="1" t="str">
        <f t="shared" si="91"/>
        <v/>
      </c>
      <c r="AR86"/>
      <c r="AT86" s="1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CO86"/>
      <c r="CP86"/>
    </row>
    <row r="87" spans="1:106">
      <c r="A87" s="52">
        <v>85</v>
      </c>
      <c r="B87" s="52" t="s">
        <v>29</v>
      </c>
      <c r="C87" s="52" t="s">
        <v>29</v>
      </c>
      <c r="D87" s="52">
        <v>2018</v>
      </c>
      <c r="E87" s="52">
        <v>958</v>
      </c>
      <c r="F87" s="52">
        <v>39.783730400000003</v>
      </c>
      <c r="G87" s="52">
        <v>-100.4458825</v>
      </c>
      <c r="H87" s="52">
        <v>0</v>
      </c>
      <c r="I87" s="52" t="s">
        <v>652</v>
      </c>
      <c r="J87" s="52">
        <v>49.260872399999997</v>
      </c>
      <c r="K87" s="52">
        <v>-123.1139529</v>
      </c>
      <c r="L87" s="52">
        <v>4142.7401514225503</v>
      </c>
      <c r="M87" s="52">
        <v>0.74484622991244098</v>
      </c>
      <c r="N87" s="52">
        <v>497.12881817070598</v>
      </c>
      <c r="O87" s="13">
        <f t="shared" si="92"/>
        <v>3968745.0650628032</v>
      </c>
      <c r="P87" s="13">
        <f t="shared" si="93"/>
        <v>713.56268825611846</v>
      </c>
      <c r="Q87" s="13">
        <f t="shared" si="94"/>
        <v>476249.40780753631</v>
      </c>
      <c r="R87" s="13" cm="1">
        <f t="array" ref="R87">($AJ87*VLOOKUP($D87,$AU$11:$BE$13,COLUMN($AW:$AW)-COLUMN($AT:$AT),FALSE)/2+$AK87*VLOOKUP($D87,$AU$11:$BE$13,COLUMN($AW:$AW)-COLUMN($AT:$AT),FALSE))*3</f>
        <v>80.270906360598957</v>
      </c>
      <c r="S87" s="13" cm="1">
        <f t="array" ref="S87">($AJ87*VLOOKUP($D87,$AU$11:$BE$13,COLUMN($AY:$AY)-COLUMN($AT:$AT),FALSE)/2+$AK87*VLOOKUP($D87,$AU$11:$BE$13,COLUMN($AX:$AX)-COLUMN($AT:$AT),FALSE))*3</f>
        <v>932972.25</v>
      </c>
      <c r="T87" s="13" cm="1">
        <f t="array" ref="T87">$E87*VLOOKUP($D87,$AU$11:$BE$13,COLUMN($BC:$BC)-COLUMN($AT:$AT),FALSE)*3</f>
        <v>448344</v>
      </c>
      <c r="U87" s="13" cm="1">
        <f t="array" ref="U87">$AJ87*VLOOKUP($D87,$AU$11:$BE$13,COLUMN($BD:$BD)-COLUMN($AT:$AT),FALSE)+$AK87*VLOOKUP($D87,$AU$11:$BE$13,COLUMN($BE:$BE)-COLUMN($AT:$AT),FALSE)</f>
        <v>502950</v>
      </c>
      <c r="V87" s="13">
        <f t="shared" si="88"/>
        <v>793.83359461671739</v>
      </c>
      <c r="W87" s="13">
        <f t="shared" si="89"/>
        <v>2360515.6578075364</v>
      </c>
      <c r="X87" s="13" cm="1">
        <f t="array" ref="X87">$AJ87*VLOOKUP($D87,$AU$11:$BG$13,COLUMN($BF:$BF)-COLUMN($AT:$AT),FALSE)+$AK87*VLOOKUP($D87,$AU$11:$BG$13,COLUMN($BG:$BG)-COLUMN($AT:$AT),FALSE)</f>
        <v>0</v>
      </c>
      <c r="Y87" s="13">
        <f t="shared" si="95"/>
        <v>4142.7401514225503</v>
      </c>
      <c r="Z87" s="13">
        <f t="shared" si="96"/>
        <v>0.74484622991244098</v>
      </c>
      <c r="AA87" s="13">
        <f t="shared" si="97"/>
        <v>497.12881817070598</v>
      </c>
      <c r="AB87" s="13">
        <f t="shared" si="98"/>
        <v>8.3790090146763002E-2</v>
      </c>
      <c r="AC87" s="13">
        <f t="shared" si="99"/>
        <v>973.875</v>
      </c>
      <c r="AD87" s="13">
        <f t="shared" si="100"/>
        <v>468</v>
      </c>
      <c r="AE87" s="13">
        <f t="shared" si="101"/>
        <v>525</v>
      </c>
      <c r="AF87" s="13">
        <f t="shared" si="102"/>
        <v>0.82863632005920396</v>
      </c>
      <c r="AG87" s="13">
        <f t="shared" si="103"/>
        <v>2464.0038181707059</v>
      </c>
      <c r="AI87" s="13" t="str" cm="1">
        <f t="array" ref="AI87">IF(ISNUMBER(SEARCH(B87,VLOOKUP(D87,$AU$11:$AV$13,COLUMN(AV:AV)-COLUMN(AT:AT),FALSE))),"Domestic","International")</f>
        <v>International</v>
      </c>
      <c r="AJ87" s="13" cm="1">
        <f t="array" ref="AJ87">VLOOKUP($D87,$AR$5:$BD$7,COLUMN($BC:$BC)-COLUMN($AQ:$AQ),FALSE)*$E87</f>
        <v>239.5</v>
      </c>
      <c r="AK87" s="13" cm="1">
        <f t="array" ref="AK87">VLOOKUP($D87,$AR$5:$BD$7,COLUMN($BD:$BD)-COLUMN($AQ:$AQ),FALSE)*$E87</f>
        <v>718.5</v>
      </c>
      <c r="AL87">
        <f>'GDP per Capita'!R87</f>
        <v>63809.64</v>
      </c>
      <c r="AM87">
        <f t="shared" si="104"/>
        <v>63809.64</v>
      </c>
      <c r="AN87">
        <f t="shared" si="105"/>
        <v>63809.64</v>
      </c>
      <c r="AO87">
        <f t="shared" si="90"/>
        <v>61129635.119999997</v>
      </c>
      <c r="AP87" s="1">
        <f t="shared" si="91"/>
        <v>3.8614914896412299E-2</v>
      </c>
      <c r="AR87"/>
      <c r="AT87" s="1"/>
      <c r="CO87"/>
      <c r="CP87"/>
    </row>
    <row r="88" spans="1:106">
      <c r="A88" s="52">
        <v>86</v>
      </c>
      <c r="B88" s="52" t="s">
        <v>600</v>
      </c>
      <c r="C88" s="52" t="s">
        <v>28</v>
      </c>
      <c r="D88" s="52">
        <v>2018</v>
      </c>
      <c r="E88" s="52">
        <v>0</v>
      </c>
      <c r="F88" s="52">
        <v>-32.875554800000003</v>
      </c>
      <c r="G88" s="52">
        <v>-56.020152500000002</v>
      </c>
      <c r="H88" s="52">
        <v>0</v>
      </c>
      <c r="I88" s="52" t="s">
        <v>652</v>
      </c>
      <c r="J88" s="52">
        <v>49.260872399999997</v>
      </c>
      <c r="K88" s="52">
        <v>-123.1139529</v>
      </c>
      <c r="L88" s="52">
        <v>22554.1942833209</v>
      </c>
      <c r="M88" s="52">
        <v>3.5130696720342498</v>
      </c>
      <c r="N88" s="52">
        <v>2063.7087769238601</v>
      </c>
      <c r="O88" s="13">
        <f t="shared" si="92"/>
        <v>0</v>
      </c>
      <c r="P88" s="13">
        <f t="shared" si="93"/>
        <v>0</v>
      </c>
      <c r="Q88" s="13">
        <f t="shared" si="94"/>
        <v>0</v>
      </c>
      <c r="R88" s="13" cm="1">
        <f t="array" ref="R88">($AJ88*VLOOKUP($D88,$AU$11:$BE$13,COLUMN($AW:$AW)-COLUMN($AT:$AT),FALSE)/2+$AK88*VLOOKUP($D88,$AU$11:$BE$13,COLUMN($AW:$AW)-COLUMN($AT:$AT),FALSE))*3</f>
        <v>0</v>
      </c>
      <c r="S88" s="13" cm="1">
        <f t="array" ref="S88">($AJ88*VLOOKUP($D88,$AU$11:$BE$13,COLUMN($AY:$AY)-COLUMN($AT:$AT),FALSE)/2+$AK88*VLOOKUP($D88,$AU$11:$BE$13,COLUMN($AX:$AX)-COLUMN($AT:$AT),FALSE))*3</f>
        <v>0</v>
      </c>
      <c r="T88" s="13" cm="1">
        <f t="array" ref="T88">$E88*VLOOKUP($D88,$AU$11:$BE$13,COLUMN($BC:$BC)-COLUMN($AT:$AT),FALSE)*3</f>
        <v>0</v>
      </c>
      <c r="U88" s="13" cm="1">
        <f t="array" ref="U88">$AJ88*VLOOKUP($D88,$AU$11:$BE$13,COLUMN($BD:$BD)-COLUMN($AT:$AT),FALSE)+$AK88*VLOOKUP($D88,$AU$11:$BE$13,COLUMN($BE:$BE)-COLUMN($AT:$AT),FALSE)</f>
        <v>0</v>
      </c>
      <c r="V88" s="13">
        <f t="shared" si="88"/>
        <v>0</v>
      </c>
      <c r="W88" s="13">
        <f t="shared" si="89"/>
        <v>0</v>
      </c>
      <c r="X88" s="13" cm="1">
        <f t="array" ref="X88">$AJ88*VLOOKUP($D88,$AU$11:$BG$13,COLUMN($BF:$BF)-COLUMN($AT:$AT),FALSE)+$AK88*VLOOKUP($D88,$AU$11:$BG$13,COLUMN($BG:$BG)-COLUMN($AT:$AT),FALSE)</f>
        <v>0</v>
      </c>
      <c r="Y88" s="13" t="str">
        <f t="shared" si="95"/>
        <v/>
      </c>
      <c r="Z88" s="13" t="str">
        <f t="shared" si="96"/>
        <v/>
      </c>
      <c r="AA88" s="13" t="str">
        <f t="shared" si="97"/>
        <v/>
      </c>
      <c r="AB88" s="13" t="str">
        <f t="shared" si="98"/>
        <v/>
      </c>
      <c r="AC88" s="13" t="str">
        <f t="shared" si="99"/>
        <v/>
      </c>
      <c r="AD88" s="13" t="str">
        <f t="shared" si="100"/>
        <v/>
      </c>
      <c r="AE88" s="13" t="str">
        <f t="shared" si="101"/>
        <v/>
      </c>
      <c r="AF88" s="13" t="str">
        <f t="shared" si="102"/>
        <v/>
      </c>
      <c r="AG88" s="13" t="str">
        <f t="shared" si="103"/>
        <v/>
      </c>
      <c r="AI88" s="13" t="str" cm="1">
        <f t="array" ref="AI88">IF(ISNUMBER(SEARCH(B88,VLOOKUP(D88,$AU$11:$AV$13,COLUMN(AV:AV)-COLUMN(AT:AT),FALSE))),"Domestic","International")</f>
        <v>International</v>
      </c>
      <c r="AJ88" s="13" cm="1">
        <f t="array" ref="AJ88">VLOOKUP($D88,$AR$5:$BD$7,COLUMN($BC:$BC)-COLUMN($AQ:$AQ),FALSE)*$E88</f>
        <v>0</v>
      </c>
      <c r="AK88" s="13" cm="1">
        <f t="array" ref="AK88">VLOOKUP($D88,$AR$5:$BD$7,COLUMN($BD:$BD)-COLUMN($AQ:$AQ),FALSE)*$E88</f>
        <v>0</v>
      </c>
      <c r="AL88">
        <f>'GDP per Capita'!R88</f>
        <v>19765.599999999999</v>
      </c>
      <c r="AM88">
        <f t="shared" si="104"/>
        <v>19765.599999999999</v>
      </c>
      <c r="AN88">
        <f t="shared" si="105"/>
        <v>19765.599999999999</v>
      </c>
      <c r="AO88">
        <f t="shared" si="90"/>
        <v>0</v>
      </c>
      <c r="AP88" s="1" t="str">
        <f t="shared" si="91"/>
        <v/>
      </c>
      <c r="AR88"/>
      <c r="AT88" s="1"/>
      <c r="CO88"/>
      <c r="CP88"/>
    </row>
    <row r="89" spans="1:106">
      <c r="A89" s="52">
        <v>87</v>
      </c>
      <c r="B89" s="52" t="s">
        <v>599</v>
      </c>
      <c r="C89" s="52" t="s">
        <v>28</v>
      </c>
      <c r="D89" s="52">
        <v>2018</v>
      </c>
      <c r="E89" s="52">
        <v>0</v>
      </c>
      <c r="F89" s="52">
        <v>8.0018709000000001</v>
      </c>
      <c r="G89" s="52">
        <v>-66.110931800000003</v>
      </c>
      <c r="H89" s="52">
        <v>0</v>
      </c>
      <c r="I89" s="52" t="s">
        <v>652</v>
      </c>
      <c r="J89" s="52">
        <v>49.260872399999997</v>
      </c>
      <c r="K89" s="52">
        <v>-123.1139529</v>
      </c>
      <c r="L89" s="52">
        <v>13961.4130070349</v>
      </c>
      <c r="M89" s="52">
        <v>2.1546838621472602</v>
      </c>
      <c r="N89" s="52">
        <v>1465.94836573867</v>
      </c>
      <c r="O89" s="13">
        <f t="shared" si="92"/>
        <v>0</v>
      </c>
      <c r="P89" s="13">
        <f t="shared" si="93"/>
        <v>0</v>
      </c>
      <c r="Q89" s="13">
        <f t="shared" si="94"/>
        <v>0</v>
      </c>
      <c r="R89" s="13" cm="1">
        <f t="array" ref="R89">($AJ89*VLOOKUP($D89,$AU$11:$BE$13,COLUMN($AW:$AW)-COLUMN($AT:$AT),FALSE)/2+$AK89*VLOOKUP($D89,$AU$11:$BE$13,COLUMN($AW:$AW)-COLUMN($AT:$AT),FALSE))*3</f>
        <v>0</v>
      </c>
      <c r="S89" s="13" cm="1">
        <f t="array" ref="S89">($AJ89*VLOOKUP($D89,$AU$11:$BE$13,COLUMN($AY:$AY)-COLUMN($AT:$AT),FALSE)/2+$AK89*VLOOKUP($D89,$AU$11:$BE$13,COLUMN($AX:$AX)-COLUMN($AT:$AT),FALSE))*3</f>
        <v>0</v>
      </c>
      <c r="T89" s="13" cm="1">
        <f t="array" ref="T89">$E89*VLOOKUP($D89,$AU$11:$BE$13,COLUMN($BC:$BC)-COLUMN($AT:$AT),FALSE)*3</f>
        <v>0</v>
      </c>
      <c r="U89" s="13" cm="1">
        <f t="array" ref="U89">$AJ89*VLOOKUP($D89,$AU$11:$BE$13,COLUMN($BD:$BD)-COLUMN($AT:$AT),FALSE)+$AK89*VLOOKUP($D89,$AU$11:$BE$13,COLUMN($BE:$BE)-COLUMN($AT:$AT),FALSE)</f>
        <v>0</v>
      </c>
      <c r="V89" s="13">
        <f t="shared" si="88"/>
        <v>0</v>
      </c>
      <c r="W89" s="13">
        <f t="shared" si="89"/>
        <v>0</v>
      </c>
      <c r="X89" s="13" cm="1">
        <f t="array" ref="X89">$AJ89*VLOOKUP($D89,$AU$11:$BG$13,COLUMN($BF:$BF)-COLUMN($AT:$AT),FALSE)+$AK89*VLOOKUP($D89,$AU$11:$BG$13,COLUMN($BG:$BG)-COLUMN($AT:$AT),FALSE)</f>
        <v>0</v>
      </c>
      <c r="Y89" s="13" t="str">
        <f t="shared" si="95"/>
        <v/>
      </c>
      <c r="Z89" s="13" t="str">
        <f t="shared" si="96"/>
        <v/>
      </c>
      <c r="AA89" s="13" t="str">
        <f t="shared" si="97"/>
        <v/>
      </c>
      <c r="AB89" s="13" t="str">
        <f t="shared" si="98"/>
        <v/>
      </c>
      <c r="AC89" s="13" t="str">
        <f t="shared" si="99"/>
        <v/>
      </c>
      <c r="AD89" s="13" t="str">
        <f t="shared" si="100"/>
        <v/>
      </c>
      <c r="AE89" s="13" t="str">
        <f t="shared" si="101"/>
        <v/>
      </c>
      <c r="AF89" s="13" t="str">
        <f t="shared" si="102"/>
        <v/>
      </c>
      <c r="AG89" s="13" t="str">
        <f t="shared" si="103"/>
        <v/>
      </c>
      <c r="AI89" s="13" t="str" cm="1">
        <f t="array" ref="AI89">IF(ISNUMBER(SEARCH(B89,VLOOKUP(D89,$AU$11:$AV$13,COLUMN(AV:AV)-COLUMN(AT:AT),FALSE))),"Domestic","International")</f>
        <v>International</v>
      </c>
      <c r="AJ89" s="13" cm="1">
        <f t="array" ref="AJ89">VLOOKUP($D89,$AR$5:$BD$7,COLUMN($BC:$BC)-COLUMN($AQ:$AQ),FALSE)*$E89</f>
        <v>0</v>
      </c>
      <c r="AK89" s="13" cm="1">
        <f t="array" ref="AK89">VLOOKUP($D89,$AR$5:$BD$7,COLUMN($BD:$BD)-COLUMN($AQ:$AQ),FALSE)*$E89</f>
        <v>0</v>
      </c>
      <c r="AL89">
        <f>'GDP per Capita'!R89</f>
        <v>5736.83</v>
      </c>
      <c r="AM89">
        <f t="shared" si="104"/>
        <v>5736.83</v>
      </c>
      <c r="AN89">
        <f t="shared" si="105"/>
        <v>5736.83</v>
      </c>
      <c r="AO89">
        <f t="shared" si="90"/>
        <v>0</v>
      </c>
      <c r="AP89" s="1" t="str">
        <f t="shared" si="91"/>
        <v/>
      </c>
      <c r="AR89"/>
      <c r="AT89" s="1"/>
      <c r="CO89"/>
      <c r="CP89"/>
    </row>
    <row r="90" spans="1:106">
      <c r="A90" s="52">
        <v>88</v>
      </c>
      <c r="B90" s="52" t="s">
        <v>598</v>
      </c>
      <c r="C90" s="52" t="s">
        <v>30</v>
      </c>
      <c r="D90" s="52">
        <v>2018</v>
      </c>
      <c r="E90" s="52">
        <v>0</v>
      </c>
      <c r="F90" s="52">
        <v>13.2904027</v>
      </c>
      <c r="G90" s="52">
        <v>108.42651129999901</v>
      </c>
      <c r="H90" s="52">
        <v>0</v>
      </c>
      <c r="I90" s="52" t="s">
        <v>652</v>
      </c>
      <c r="J90" s="52">
        <v>49.260872399999997</v>
      </c>
      <c r="K90" s="52">
        <v>-123.1139529</v>
      </c>
      <c r="L90" s="52">
        <v>22852.562964902801</v>
      </c>
      <c r="M90" s="52">
        <v>3.5625746987218698</v>
      </c>
      <c r="N90" s="52">
        <v>2091.0095112886102</v>
      </c>
      <c r="O90" s="13">
        <f t="shared" si="92"/>
        <v>0</v>
      </c>
      <c r="P90" s="13">
        <f t="shared" si="93"/>
        <v>0</v>
      </c>
      <c r="Q90" s="13">
        <f t="shared" si="94"/>
        <v>0</v>
      </c>
      <c r="R90" s="13" cm="1">
        <f t="array" ref="R90">($AJ90*VLOOKUP($D90,$AU$11:$BE$13,COLUMN($AW:$AW)-COLUMN($AT:$AT),FALSE)/2+$AK90*VLOOKUP($D90,$AU$11:$BE$13,COLUMN($AW:$AW)-COLUMN($AT:$AT),FALSE))*3</f>
        <v>0</v>
      </c>
      <c r="S90" s="13" cm="1">
        <f t="array" ref="S90">($AJ90*VLOOKUP($D90,$AU$11:$BE$13,COLUMN($AY:$AY)-COLUMN($AT:$AT),FALSE)/2+$AK90*VLOOKUP($D90,$AU$11:$BE$13,COLUMN($AX:$AX)-COLUMN($AT:$AT),FALSE))*3</f>
        <v>0</v>
      </c>
      <c r="T90" s="13" cm="1">
        <f t="array" ref="T90">$E90*VLOOKUP($D90,$AU$11:$BE$13,COLUMN($BC:$BC)-COLUMN($AT:$AT),FALSE)*3</f>
        <v>0</v>
      </c>
      <c r="U90" s="13" cm="1">
        <f t="array" ref="U90">$AJ90*VLOOKUP($D90,$AU$11:$BE$13,COLUMN($BD:$BD)-COLUMN($AT:$AT),FALSE)+$AK90*VLOOKUP($D90,$AU$11:$BE$13,COLUMN($BE:$BE)-COLUMN($AT:$AT),FALSE)</f>
        <v>0</v>
      </c>
      <c r="V90" s="13">
        <f t="shared" si="88"/>
        <v>0</v>
      </c>
      <c r="W90" s="13">
        <f t="shared" si="89"/>
        <v>0</v>
      </c>
      <c r="X90" s="13" cm="1">
        <f t="array" ref="X90">$AJ90*VLOOKUP($D90,$AU$11:$BG$13,COLUMN($BF:$BF)-COLUMN($AT:$AT),FALSE)+$AK90*VLOOKUP($D90,$AU$11:$BG$13,COLUMN($BG:$BG)-COLUMN($AT:$AT),FALSE)</f>
        <v>0</v>
      </c>
      <c r="Y90" s="13" t="str">
        <f t="shared" si="95"/>
        <v/>
      </c>
      <c r="Z90" s="13" t="str">
        <f t="shared" si="96"/>
        <v/>
      </c>
      <c r="AA90" s="13" t="str">
        <f t="shared" si="97"/>
        <v/>
      </c>
      <c r="AB90" s="13" t="str">
        <f t="shared" si="98"/>
        <v/>
      </c>
      <c r="AC90" s="13" t="str">
        <f t="shared" si="99"/>
        <v/>
      </c>
      <c r="AD90" s="13" t="str">
        <f t="shared" si="100"/>
        <v/>
      </c>
      <c r="AE90" s="13" t="str">
        <f t="shared" si="101"/>
        <v/>
      </c>
      <c r="AF90" s="13" t="str">
        <f t="shared" si="102"/>
        <v/>
      </c>
      <c r="AG90" s="13" t="str">
        <f t="shared" si="103"/>
        <v/>
      </c>
      <c r="AI90" s="13" t="str" cm="1">
        <f t="array" ref="AI90">IF(ISNUMBER(SEARCH(B90,VLOOKUP(D90,$AU$11:$AV$13,COLUMN(AV:AV)-COLUMN(AT:AT),FALSE))),"Domestic","International")</f>
        <v>International</v>
      </c>
      <c r="AJ90" s="13" cm="1">
        <f t="array" ref="AJ90">VLOOKUP($D90,$AR$5:$BD$7,COLUMN($BC:$BC)-COLUMN($AQ:$AQ),FALSE)*$E90</f>
        <v>0</v>
      </c>
      <c r="AK90" s="13" cm="1">
        <f t="array" ref="AK90">VLOOKUP($D90,$AR$5:$BD$7,COLUMN($BD:$BD)-COLUMN($AQ:$AQ),FALSE)*$E90</f>
        <v>0</v>
      </c>
      <c r="AL90">
        <f>'GDP per Capita'!R90</f>
        <v>2677.31</v>
      </c>
      <c r="AM90">
        <f t="shared" si="104"/>
        <v>2677.31</v>
      </c>
      <c r="AN90">
        <f t="shared" si="105"/>
        <v>2677.31</v>
      </c>
      <c r="AO90">
        <f t="shared" si="90"/>
        <v>0</v>
      </c>
      <c r="AP90" s="1" t="str">
        <f t="shared" si="91"/>
        <v/>
      </c>
      <c r="AR90"/>
      <c r="AT90" s="1"/>
      <c r="CO90"/>
      <c r="CP90"/>
    </row>
    <row r="91" spans="1:106">
      <c r="A91" s="52">
        <v>89</v>
      </c>
      <c r="B91" s="52" t="s">
        <v>578</v>
      </c>
      <c r="C91" s="52" t="s">
        <v>35</v>
      </c>
      <c r="D91" s="52">
        <v>2018</v>
      </c>
      <c r="E91" s="52">
        <v>5</v>
      </c>
      <c r="F91" s="52">
        <v>-28.8166236</v>
      </c>
      <c r="G91" s="52">
        <v>24.991638999999999</v>
      </c>
      <c r="H91" s="52">
        <v>0</v>
      </c>
      <c r="I91" s="52" t="s">
        <v>652</v>
      </c>
      <c r="J91" s="52">
        <v>49.260872399999997</v>
      </c>
      <c r="K91" s="52">
        <v>-123.1139529</v>
      </c>
      <c r="L91" s="52">
        <v>32977.378612746703</v>
      </c>
      <c r="M91" s="52">
        <v>5.3354641104639597</v>
      </c>
      <c r="N91" s="52">
        <v>3017.4301430663199</v>
      </c>
      <c r="O91" s="13">
        <f t="shared" si="92"/>
        <v>164886.89306373353</v>
      </c>
      <c r="P91" s="13">
        <f t="shared" si="93"/>
        <v>26.677320552319799</v>
      </c>
      <c r="Q91" s="13">
        <f t="shared" si="94"/>
        <v>15087.1507153316</v>
      </c>
      <c r="R91" s="13" cm="1">
        <f t="array" ref="R91">($AJ91*VLOOKUP($D91,$AU$11:$BE$13,COLUMN($AW:$AW)-COLUMN($AT:$AT),FALSE)/2+$AK91*VLOOKUP($D91,$AU$11:$BE$13,COLUMN($AW:$AW)-COLUMN($AT:$AT),FALSE))*3</f>
        <v>0.41895045073381498</v>
      </c>
      <c r="S91" s="13" cm="1">
        <f t="array" ref="S91">($AJ91*VLOOKUP($D91,$AU$11:$BE$13,COLUMN($AY:$AY)-COLUMN($AT:$AT),FALSE)/2+$AK91*VLOOKUP($D91,$AU$11:$BE$13,COLUMN($AX:$AX)-COLUMN($AT:$AT),FALSE))*3</f>
        <v>4869.375</v>
      </c>
      <c r="T91" s="13" cm="1">
        <f t="array" ref="T91">$E91*VLOOKUP($D91,$AU$11:$BE$13,COLUMN($BC:$BC)-COLUMN($AT:$AT),FALSE)*3</f>
        <v>2340</v>
      </c>
      <c r="U91" s="13" cm="1">
        <f t="array" ref="U91">$AJ91*VLOOKUP($D91,$AU$11:$BE$13,COLUMN($BD:$BD)-COLUMN($AT:$AT),FALSE)+$AK91*VLOOKUP($D91,$AU$11:$BE$13,COLUMN($BE:$BE)-COLUMN($AT:$AT),FALSE)</f>
        <v>2625</v>
      </c>
      <c r="V91" s="13">
        <f t="shared" si="88"/>
        <v>27.096271003053612</v>
      </c>
      <c r="W91" s="13">
        <f t="shared" si="89"/>
        <v>24921.525715331598</v>
      </c>
      <c r="X91" s="13" cm="1">
        <f t="array" ref="X91">$AJ91*VLOOKUP($D91,$AU$11:$BG$13,COLUMN($BF:$BF)-COLUMN($AT:$AT),FALSE)+$AK91*VLOOKUP($D91,$AU$11:$BG$13,COLUMN($BG:$BG)-COLUMN($AT:$AT),FALSE)</f>
        <v>0</v>
      </c>
      <c r="Y91" s="13">
        <f t="shared" si="95"/>
        <v>32977.378612746703</v>
      </c>
      <c r="Z91" s="13">
        <f t="shared" si="96"/>
        <v>5.3354641104639597</v>
      </c>
      <c r="AA91" s="13">
        <f t="shared" si="97"/>
        <v>3017.4301430663199</v>
      </c>
      <c r="AB91" s="13">
        <f t="shared" si="98"/>
        <v>8.3790090146763002E-2</v>
      </c>
      <c r="AC91" s="13">
        <f t="shared" si="99"/>
        <v>973.875</v>
      </c>
      <c r="AD91" s="13">
        <f t="shared" si="100"/>
        <v>468</v>
      </c>
      <c r="AE91" s="13">
        <f t="shared" si="101"/>
        <v>525</v>
      </c>
      <c r="AF91" s="13">
        <f t="shared" si="102"/>
        <v>5.4192542006107223</v>
      </c>
      <c r="AG91" s="13">
        <f t="shared" si="103"/>
        <v>4984.3051430663199</v>
      </c>
      <c r="AI91" s="13" t="str" cm="1">
        <f t="array" ref="AI91">IF(ISNUMBER(SEARCH(B91,VLOOKUP(D91,$AU$11:$AV$13,COLUMN(AV:AV)-COLUMN(AT:AT),FALSE))),"Domestic","International")</f>
        <v>International</v>
      </c>
      <c r="AJ91" s="13" cm="1">
        <f t="array" ref="AJ91">VLOOKUP($D91,$AR$5:$BD$7,COLUMN($BC:$BC)-COLUMN($AQ:$AQ),FALSE)*$E91</f>
        <v>1.25</v>
      </c>
      <c r="AK91" s="13" cm="1">
        <f t="array" ref="AK91">VLOOKUP($D91,$AR$5:$BD$7,COLUMN($BD:$BD)-COLUMN($AQ:$AQ),FALSE)*$E91</f>
        <v>3.75</v>
      </c>
      <c r="AL91">
        <f>'GDP per Capita'!R91</f>
        <v>6417.94</v>
      </c>
      <c r="AM91">
        <f t="shared" si="104"/>
        <v>6417.94</v>
      </c>
      <c r="AN91">
        <f t="shared" si="105"/>
        <v>6417.94</v>
      </c>
      <c r="AO91">
        <f t="shared" si="90"/>
        <v>32089.699999999997</v>
      </c>
      <c r="AP91" s="1">
        <f t="shared" si="91"/>
        <v>0.77662071366611718</v>
      </c>
      <c r="AR91"/>
      <c r="AT91" s="1"/>
      <c r="CO91"/>
      <c r="CP91"/>
    </row>
    <row r="92" spans="1:106">
      <c r="A92" s="52">
        <v>90</v>
      </c>
      <c r="B92" s="52" t="s">
        <v>597</v>
      </c>
      <c r="C92" s="52" t="s">
        <v>35</v>
      </c>
      <c r="D92" s="52">
        <v>2018</v>
      </c>
      <c r="E92" s="52">
        <v>0</v>
      </c>
      <c r="F92" s="52">
        <v>-18.4554963</v>
      </c>
      <c r="G92" s="52">
        <v>29.746841399999902</v>
      </c>
      <c r="H92" s="52">
        <v>0</v>
      </c>
      <c r="I92" s="52" t="s">
        <v>652</v>
      </c>
      <c r="J92" s="52">
        <v>49.260872399999997</v>
      </c>
      <c r="K92" s="52">
        <v>-123.1139529</v>
      </c>
      <c r="L92" s="52">
        <v>31636.3586743538</v>
      </c>
      <c r="M92" s="52">
        <v>5.0902676971113099</v>
      </c>
      <c r="N92" s="52">
        <v>2894.7268187033701</v>
      </c>
      <c r="O92" s="13">
        <f t="shared" si="92"/>
        <v>0</v>
      </c>
      <c r="P92" s="13">
        <f t="shared" si="93"/>
        <v>0</v>
      </c>
      <c r="Q92" s="13">
        <f t="shared" si="94"/>
        <v>0</v>
      </c>
      <c r="R92" s="13" cm="1">
        <f t="array" ref="R92">($AJ92*VLOOKUP($D92,$AU$11:$BE$13,COLUMN($AW:$AW)-COLUMN($AT:$AT),FALSE)/2+$AK92*VLOOKUP($D92,$AU$11:$BE$13,COLUMN($AW:$AW)-COLUMN($AT:$AT),FALSE))*3</f>
        <v>0</v>
      </c>
      <c r="S92" s="13" cm="1">
        <f t="array" ref="S92">($AJ92*VLOOKUP($D92,$AU$11:$BE$13,COLUMN($AY:$AY)-COLUMN($AT:$AT),FALSE)/2+$AK92*VLOOKUP($D92,$AU$11:$BE$13,COLUMN($AX:$AX)-COLUMN($AT:$AT),FALSE))*3</f>
        <v>0</v>
      </c>
      <c r="T92" s="13" cm="1">
        <f t="array" ref="T92">$E92*VLOOKUP($D92,$AU$11:$BE$13,COLUMN($BC:$BC)-COLUMN($AT:$AT),FALSE)*3</f>
        <v>0</v>
      </c>
      <c r="U92" s="13" cm="1">
        <f t="array" ref="U92">$AJ92*VLOOKUP($D92,$AU$11:$BE$13,COLUMN($BD:$BD)-COLUMN($AT:$AT),FALSE)+$AK92*VLOOKUP($D92,$AU$11:$BE$13,COLUMN($BE:$BE)-COLUMN($AT:$AT),FALSE)</f>
        <v>0</v>
      </c>
      <c r="V92" s="13">
        <f t="shared" si="88"/>
        <v>0</v>
      </c>
      <c r="W92" s="13">
        <f t="shared" si="89"/>
        <v>0</v>
      </c>
      <c r="X92" s="13" cm="1">
        <f t="array" ref="X92">$AJ92*VLOOKUP($D92,$AU$11:$BG$13,COLUMN($BF:$BF)-COLUMN($AT:$AT),FALSE)+$AK92*VLOOKUP($D92,$AU$11:$BG$13,COLUMN($BG:$BG)-COLUMN($AT:$AT),FALSE)</f>
        <v>0</v>
      </c>
      <c r="Y92" s="13" t="str">
        <f t="shared" si="95"/>
        <v/>
      </c>
      <c r="Z92" s="13" t="str">
        <f t="shared" si="96"/>
        <v/>
      </c>
      <c r="AA92" s="13" t="str">
        <f t="shared" si="97"/>
        <v/>
      </c>
      <c r="AB92" s="13" t="str">
        <f t="shared" si="98"/>
        <v/>
      </c>
      <c r="AC92" s="13" t="str">
        <f t="shared" si="99"/>
        <v/>
      </c>
      <c r="AD92" s="13" t="str">
        <f t="shared" si="100"/>
        <v/>
      </c>
      <c r="AE92" s="13" t="str">
        <f t="shared" si="101"/>
        <v/>
      </c>
      <c r="AF92" s="13" t="str">
        <f t="shared" si="102"/>
        <v/>
      </c>
      <c r="AG92" s="13" t="str">
        <f t="shared" si="103"/>
        <v/>
      </c>
      <c r="AI92" s="13" t="str" cm="1">
        <f t="array" ref="AI92">IF(ISNUMBER(SEARCH(B92,VLOOKUP(D92,$AU$11:$AV$13,COLUMN(AV:AV)-COLUMN(AT:AT),FALSE))),"Domestic","International")</f>
        <v>International</v>
      </c>
      <c r="AJ92" s="13" cm="1">
        <f t="array" ref="AJ92">VLOOKUP($D92,$AR$5:$BD$7,COLUMN($BC:$BC)-COLUMN($AQ:$AQ),FALSE)*$E92</f>
        <v>0</v>
      </c>
      <c r="AK92" s="13" cm="1">
        <f t="array" ref="AK92">VLOOKUP($D92,$AR$5:$BD$7,COLUMN($BD:$BD)-COLUMN($AQ:$AQ),FALSE)*$E92</f>
        <v>0</v>
      </c>
      <c r="AL92">
        <f>'GDP per Capita'!R92</f>
        <v>1315.63</v>
      </c>
      <c r="AM92">
        <f t="shared" si="104"/>
        <v>1315.63</v>
      </c>
      <c r="AN92">
        <f t="shared" si="105"/>
        <v>1315.63</v>
      </c>
      <c r="AO92">
        <f t="shared" si="90"/>
        <v>0</v>
      </c>
      <c r="AP92" s="1" t="str">
        <f t="shared" si="91"/>
        <v/>
      </c>
      <c r="AR92"/>
      <c r="AT92" s="1"/>
      <c r="CO92"/>
      <c r="CP92"/>
    </row>
    <row r="93" spans="1:106">
      <c r="A93" s="52">
        <v>91</v>
      </c>
      <c r="B93" s="52" t="s">
        <v>571</v>
      </c>
      <c r="C93" s="52" t="s">
        <v>32</v>
      </c>
      <c r="D93" s="52">
        <v>2019</v>
      </c>
      <c r="E93" s="52">
        <v>0</v>
      </c>
      <c r="F93" s="52">
        <v>24.000248800000001</v>
      </c>
      <c r="G93" s="52">
        <v>53.999482899999997</v>
      </c>
      <c r="H93" s="52">
        <v>0</v>
      </c>
      <c r="I93" s="52" t="s">
        <v>651</v>
      </c>
      <c r="J93" s="52">
        <v>29.9499323</v>
      </c>
      <c r="K93" s="52">
        <v>-90.070115599999994</v>
      </c>
      <c r="L93" s="52">
        <v>25790.303091101701</v>
      </c>
      <c r="M93" s="52">
        <v>4.0583785051348702</v>
      </c>
      <c r="N93" s="52">
        <v>2359.81273283581</v>
      </c>
      <c r="O93" s="13">
        <f t="shared" si="92"/>
        <v>0</v>
      </c>
      <c r="P93" s="13">
        <f t="shared" si="93"/>
        <v>0</v>
      </c>
      <c r="Q93" s="13">
        <f t="shared" si="94"/>
        <v>0</v>
      </c>
      <c r="R93" s="13" cm="1">
        <f t="array" ref="R93">($AJ93*VLOOKUP($D93,$AU$11:$BE$13,COLUMN($AW:$AW)-COLUMN($AT:$AT),FALSE)/2+$AK93*VLOOKUP($D93,$AU$11:$BE$13,COLUMN($AW:$AW)-COLUMN($AT:$AT),FALSE))*3</f>
        <v>0</v>
      </c>
      <c r="S93" s="13" cm="1">
        <f t="array" ref="S93">($AJ93*VLOOKUP($D93,$AU$11:$BE$13,COLUMN($AY:$AY)-COLUMN($AT:$AT),FALSE)/2+$AK93*VLOOKUP($D93,$AU$11:$BE$13,COLUMN($AX:$AX)-COLUMN($AT:$AT),FALSE))*3</f>
        <v>0</v>
      </c>
      <c r="T93" s="13" cm="1">
        <f t="array" ref="T93">$E93*VLOOKUP($D93,$AU$11:$BE$13,COLUMN($BC:$BC)-COLUMN($AT:$AT),FALSE)*3</f>
        <v>0</v>
      </c>
      <c r="U93" s="13" cm="1">
        <f t="array" ref="U93">$AJ93*VLOOKUP($D93,$AU$11:$BE$13,COLUMN($BD:$BD)-COLUMN($AT:$AT),FALSE)+$AK93*VLOOKUP($D93,$AU$11:$BE$13,COLUMN($BE:$BE)-COLUMN($AT:$AT),FALSE)</f>
        <v>0</v>
      </c>
      <c r="V93" s="13">
        <f t="shared" si="88"/>
        <v>0</v>
      </c>
      <c r="W93" s="13">
        <f t="shared" si="89"/>
        <v>0</v>
      </c>
      <c r="X93" s="13" cm="1">
        <f t="array" ref="X93">$AJ93*VLOOKUP($D93,$AU$11:$BG$13,COLUMN($BF:$BF)-COLUMN($AT:$AT),FALSE)+$AK93*VLOOKUP($D93,$AU$11:$BG$13,COLUMN($BG:$BG)-COLUMN($AT:$AT),FALSE)</f>
        <v>0</v>
      </c>
      <c r="Y93" s="13" t="str">
        <f t="shared" si="95"/>
        <v/>
      </c>
      <c r="Z93" s="13" t="str">
        <f t="shared" si="96"/>
        <v/>
      </c>
      <c r="AA93" s="13" t="str">
        <f t="shared" si="97"/>
        <v/>
      </c>
      <c r="AB93" s="13" t="str">
        <f t="shared" si="98"/>
        <v/>
      </c>
      <c r="AC93" s="13" t="str">
        <f t="shared" si="99"/>
        <v/>
      </c>
      <c r="AD93" s="13" t="str">
        <f t="shared" si="100"/>
        <v/>
      </c>
      <c r="AE93" s="13" t="str">
        <f t="shared" si="101"/>
        <v/>
      </c>
      <c r="AF93" s="13" t="str">
        <f t="shared" si="102"/>
        <v/>
      </c>
      <c r="AG93" s="13" t="str">
        <f t="shared" si="103"/>
        <v/>
      </c>
      <c r="AI93" s="13" t="str" cm="1">
        <f t="array" ref="AI93">IF(ISNUMBER(SEARCH(B93,VLOOKUP(D93,$AU$11:$AV$13,COLUMN(AV:AV)-COLUMN(AT:AT),FALSE))),"Domestic","International")</f>
        <v>International</v>
      </c>
      <c r="AJ93" s="13" cm="1">
        <f t="array" ref="AJ93">VLOOKUP($D93,$AR$5:$BD$7,COLUMN($BC:$BC)-COLUMN($AQ:$AQ),FALSE)*$E93</f>
        <v>0</v>
      </c>
      <c r="AK93" s="13" cm="1">
        <f t="array" ref="AK93">VLOOKUP($D93,$AR$5:$BD$7,COLUMN($BD:$BD)-COLUMN($AQ:$AQ),FALSE)*$E93</f>
        <v>0</v>
      </c>
      <c r="AL93">
        <f>'GDP per Capita'!R93</f>
        <v>39342.31</v>
      </c>
      <c r="AM93">
        <f t="shared" si="104"/>
        <v>39342.31</v>
      </c>
      <c r="AN93">
        <f t="shared" si="105"/>
        <v>39342.31</v>
      </c>
      <c r="AO93">
        <f t="shared" si="90"/>
        <v>0</v>
      </c>
      <c r="AP93" s="1" t="str">
        <f t="shared" si="91"/>
        <v/>
      </c>
      <c r="AR93"/>
      <c r="AT93" s="1"/>
    </row>
    <row r="94" spans="1:106">
      <c r="A94" s="52">
        <v>92</v>
      </c>
      <c r="B94" s="52" t="s">
        <v>650</v>
      </c>
      <c r="C94" s="52" t="s">
        <v>31</v>
      </c>
      <c r="D94" s="52">
        <v>2019</v>
      </c>
      <c r="E94" s="52">
        <v>0</v>
      </c>
      <c r="F94" s="52">
        <v>41.000028</v>
      </c>
      <c r="G94" s="52">
        <v>19.999961899999999</v>
      </c>
      <c r="H94" s="52">
        <v>0</v>
      </c>
      <c r="I94" s="52" t="s">
        <v>651</v>
      </c>
      <c r="J94" s="52">
        <v>29.9499323</v>
      </c>
      <c r="K94" s="52">
        <v>-90.070115599999994</v>
      </c>
      <c r="L94" s="52">
        <v>18698.747647204302</v>
      </c>
      <c r="M94" s="52">
        <v>2.8874893752772901</v>
      </c>
      <c r="N94" s="52">
        <v>1963.3685029564499</v>
      </c>
      <c r="O94" s="13">
        <f t="shared" si="92"/>
        <v>0</v>
      </c>
      <c r="P94" s="13">
        <f t="shared" si="93"/>
        <v>0</v>
      </c>
      <c r="Q94" s="13">
        <f t="shared" si="94"/>
        <v>0</v>
      </c>
      <c r="R94" s="13" cm="1">
        <f t="array" ref="R94">($AJ94*VLOOKUP($D94,$AU$11:$BE$13,COLUMN($AW:$AW)-COLUMN($AT:$AT),FALSE)/2+$AK94*VLOOKUP($D94,$AU$11:$BE$13,COLUMN($AW:$AW)-COLUMN($AT:$AT),FALSE))*3</f>
        <v>0</v>
      </c>
      <c r="S94" s="13" cm="1">
        <f t="array" ref="S94">($AJ94*VLOOKUP($D94,$AU$11:$BE$13,COLUMN($AY:$AY)-COLUMN($AT:$AT),FALSE)/2+$AK94*VLOOKUP($D94,$AU$11:$BE$13,COLUMN($AX:$AX)-COLUMN($AT:$AT),FALSE))*3</f>
        <v>0</v>
      </c>
      <c r="T94" s="13" cm="1">
        <f t="array" ref="T94">$E94*VLOOKUP($D94,$AU$11:$BE$13,COLUMN($BC:$BC)-COLUMN($AT:$AT),FALSE)*3</f>
        <v>0</v>
      </c>
      <c r="U94" s="13" cm="1">
        <f t="array" ref="U94">$AJ94*VLOOKUP($D94,$AU$11:$BE$13,COLUMN($BD:$BD)-COLUMN($AT:$AT),FALSE)+$AK94*VLOOKUP($D94,$AU$11:$BE$13,COLUMN($BE:$BE)-COLUMN($AT:$AT),FALSE)</f>
        <v>0</v>
      </c>
      <c r="V94" s="13">
        <f t="shared" si="88"/>
        <v>0</v>
      </c>
      <c r="W94" s="13">
        <f t="shared" si="89"/>
        <v>0</v>
      </c>
      <c r="X94" s="13" cm="1">
        <f t="array" ref="X94">$AJ94*VLOOKUP($D94,$AU$11:$BG$13,COLUMN($BF:$BF)-COLUMN($AT:$AT),FALSE)+$AK94*VLOOKUP($D94,$AU$11:$BG$13,COLUMN($BG:$BG)-COLUMN($AT:$AT),FALSE)</f>
        <v>0</v>
      </c>
      <c r="Y94" s="13" t="str">
        <f t="shared" si="95"/>
        <v/>
      </c>
      <c r="Z94" s="13" t="str">
        <f t="shared" si="96"/>
        <v/>
      </c>
      <c r="AA94" s="13" t="str">
        <f t="shared" si="97"/>
        <v/>
      </c>
      <c r="AB94" s="13" t="str">
        <f t="shared" si="98"/>
        <v/>
      </c>
      <c r="AC94" s="13" t="str">
        <f t="shared" si="99"/>
        <v/>
      </c>
      <c r="AD94" s="13" t="str">
        <f t="shared" si="100"/>
        <v/>
      </c>
      <c r="AE94" s="13" t="str">
        <f t="shared" si="101"/>
        <v/>
      </c>
      <c r="AF94" s="13" t="str">
        <f t="shared" si="102"/>
        <v/>
      </c>
      <c r="AG94" s="13" t="str">
        <f t="shared" si="103"/>
        <v/>
      </c>
      <c r="AI94" s="13" t="str" cm="1">
        <f t="array" ref="AI94">IF(ISNUMBER(SEARCH(B94,VLOOKUP(D94,$AU$11:$AV$13,COLUMN(AV:AV)-COLUMN(AT:AT),FALSE))),"Domestic","International")</f>
        <v>International</v>
      </c>
      <c r="AJ94" s="13" cm="1">
        <f t="array" ref="AJ94">VLOOKUP($D94,$AR$5:$BD$7,COLUMN($BC:$BC)-COLUMN($AQ:$AQ),FALSE)*$E94</f>
        <v>0</v>
      </c>
      <c r="AK94" s="13" cm="1">
        <f t="array" ref="AK94">VLOOKUP($D94,$AR$5:$BD$7,COLUMN($BD:$BD)-COLUMN($AQ:$AQ),FALSE)*$E94</f>
        <v>0</v>
      </c>
      <c r="AL94">
        <f>'GDP per Capita'!R94</f>
        <v>5184.18</v>
      </c>
      <c r="AM94">
        <f t="shared" si="104"/>
        <v>5184.18</v>
      </c>
      <c r="AN94">
        <f t="shared" si="105"/>
        <v>5184.18</v>
      </c>
      <c r="AO94">
        <f t="shared" si="90"/>
        <v>0</v>
      </c>
      <c r="AP94" s="1" t="str">
        <f t="shared" si="91"/>
        <v/>
      </c>
      <c r="AR94"/>
      <c r="AT94" s="1"/>
    </row>
    <row r="95" spans="1:106">
      <c r="A95" s="52">
        <v>93</v>
      </c>
      <c r="B95" s="52" t="s">
        <v>589</v>
      </c>
      <c r="C95" s="52" t="s">
        <v>28</v>
      </c>
      <c r="D95" s="52">
        <v>2019</v>
      </c>
      <c r="E95" s="52">
        <v>0</v>
      </c>
      <c r="F95" s="52">
        <v>-34.996496299999997</v>
      </c>
      <c r="G95" s="52">
        <v>-64.967281700000001</v>
      </c>
      <c r="H95" s="52">
        <v>0</v>
      </c>
      <c r="I95" s="52" t="s">
        <v>651</v>
      </c>
      <c r="J95" s="52">
        <v>29.9499323</v>
      </c>
      <c r="K95" s="52">
        <v>-90.070115599999994</v>
      </c>
      <c r="L95" s="52">
        <v>15371.445366488801</v>
      </c>
      <c r="M95" s="52">
        <v>2.3686639518799502</v>
      </c>
      <c r="N95" s="52">
        <v>1614.00176348132</v>
      </c>
      <c r="O95" s="13">
        <f t="shared" si="92"/>
        <v>0</v>
      </c>
      <c r="P95" s="13">
        <f t="shared" si="93"/>
        <v>0</v>
      </c>
      <c r="Q95" s="13">
        <f t="shared" si="94"/>
        <v>0</v>
      </c>
      <c r="R95" s="13" cm="1">
        <f t="array" ref="R95">($AJ95*VLOOKUP($D95,$AU$11:$BE$13,COLUMN($AW:$AW)-COLUMN($AT:$AT),FALSE)/2+$AK95*VLOOKUP($D95,$AU$11:$BE$13,COLUMN($AW:$AW)-COLUMN($AT:$AT),FALSE))*3</f>
        <v>0</v>
      </c>
      <c r="S95" s="13" cm="1">
        <f t="array" ref="S95">($AJ95*VLOOKUP($D95,$AU$11:$BE$13,COLUMN($AY:$AY)-COLUMN($AT:$AT),FALSE)/2+$AK95*VLOOKUP($D95,$AU$11:$BE$13,COLUMN($AX:$AX)-COLUMN($AT:$AT),FALSE))*3</f>
        <v>0</v>
      </c>
      <c r="T95" s="13" cm="1">
        <f t="array" ref="T95">$E95*VLOOKUP($D95,$AU$11:$BE$13,COLUMN($BC:$BC)-COLUMN($AT:$AT),FALSE)*3</f>
        <v>0</v>
      </c>
      <c r="U95" s="13" cm="1">
        <f t="array" ref="U95">$AJ95*VLOOKUP($D95,$AU$11:$BE$13,COLUMN($BD:$BD)-COLUMN($AT:$AT),FALSE)+$AK95*VLOOKUP($D95,$AU$11:$BE$13,COLUMN($BE:$BE)-COLUMN($AT:$AT),FALSE)</f>
        <v>0</v>
      </c>
      <c r="V95" s="13">
        <f t="shared" si="88"/>
        <v>0</v>
      </c>
      <c r="W95" s="13">
        <f t="shared" si="89"/>
        <v>0</v>
      </c>
      <c r="X95" s="13" cm="1">
        <f t="array" ref="X95">$AJ95*VLOOKUP($D95,$AU$11:$BG$13,COLUMN($BF:$BF)-COLUMN($AT:$AT),FALSE)+$AK95*VLOOKUP($D95,$AU$11:$BG$13,COLUMN($BG:$BG)-COLUMN($AT:$AT),FALSE)</f>
        <v>0</v>
      </c>
      <c r="Y95" s="13" t="str">
        <f t="shared" si="95"/>
        <v/>
      </c>
      <c r="Z95" s="13" t="str">
        <f t="shared" si="96"/>
        <v/>
      </c>
      <c r="AA95" s="13" t="str">
        <f t="shared" si="97"/>
        <v/>
      </c>
      <c r="AB95" s="13" t="str">
        <f t="shared" si="98"/>
        <v/>
      </c>
      <c r="AC95" s="13" t="str">
        <f t="shared" si="99"/>
        <v/>
      </c>
      <c r="AD95" s="13" t="str">
        <f t="shared" si="100"/>
        <v/>
      </c>
      <c r="AE95" s="13" t="str">
        <f t="shared" si="101"/>
        <v/>
      </c>
      <c r="AF95" s="13" t="str">
        <f t="shared" si="102"/>
        <v/>
      </c>
      <c r="AG95" s="13" t="str">
        <f t="shared" si="103"/>
        <v/>
      </c>
      <c r="AI95" s="13" t="str" cm="1">
        <f t="array" ref="AI95">IF(ISNUMBER(SEARCH(B95,VLOOKUP(D95,$AU$11:$AV$13,COLUMN(AV:AV)-COLUMN(AT:AT),FALSE))),"Domestic","International")</f>
        <v>International</v>
      </c>
      <c r="AJ95" s="13" cm="1">
        <f t="array" ref="AJ95">VLOOKUP($D95,$AR$5:$BD$7,COLUMN($BC:$BC)-COLUMN($AQ:$AQ),FALSE)*$E95</f>
        <v>0</v>
      </c>
      <c r="AK95" s="13" cm="1">
        <f t="array" ref="AK95">VLOOKUP($D95,$AR$5:$BD$7,COLUMN($BD:$BD)-COLUMN($AQ:$AQ),FALSE)*$E95</f>
        <v>0</v>
      </c>
      <c r="AL95">
        <f>'GDP per Capita'!R95</f>
        <v>15801.16</v>
      </c>
      <c r="AM95">
        <f t="shared" si="104"/>
        <v>15801.16</v>
      </c>
      <c r="AN95">
        <f t="shared" si="105"/>
        <v>15801.16</v>
      </c>
      <c r="AO95">
        <f t="shared" si="90"/>
        <v>0</v>
      </c>
      <c r="AP95" s="1" t="str">
        <f t="shared" si="91"/>
        <v/>
      </c>
      <c r="AR95"/>
      <c r="AT95" s="1"/>
    </row>
    <row r="96" spans="1:106">
      <c r="A96" s="52">
        <v>94</v>
      </c>
      <c r="B96" s="52" t="s">
        <v>431</v>
      </c>
      <c r="C96" s="52" t="s">
        <v>31</v>
      </c>
      <c r="D96" s="52">
        <v>2019</v>
      </c>
      <c r="E96" s="52">
        <v>5</v>
      </c>
      <c r="F96" s="52">
        <v>47.2000338</v>
      </c>
      <c r="G96" s="52">
        <v>13.199959</v>
      </c>
      <c r="H96" s="52">
        <v>0</v>
      </c>
      <c r="I96" s="52" t="s">
        <v>651</v>
      </c>
      <c r="J96" s="52">
        <v>29.9499323</v>
      </c>
      <c r="K96" s="52">
        <v>-90.070115599999994</v>
      </c>
      <c r="L96" s="52">
        <v>17042.571321531199</v>
      </c>
      <c r="M96" s="52">
        <v>2.6268034662998101</v>
      </c>
      <c r="N96" s="52">
        <v>1789.4699887607801</v>
      </c>
      <c r="O96" s="13">
        <f t="shared" si="92"/>
        <v>85212.856607655995</v>
      </c>
      <c r="P96" s="13">
        <f t="shared" si="93"/>
        <v>13.13401733149905</v>
      </c>
      <c r="Q96" s="13">
        <f t="shared" si="94"/>
        <v>8947.3499438038998</v>
      </c>
      <c r="R96" s="13" cm="1">
        <f t="array" ref="R96">($AJ96*VLOOKUP($D96,$AU$11:$BE$13,COLUMN($AW:$AW)-COLUMN($AT:$AT),FALSE)/2+$AK96*VLOOKUP($D96,$AU$11:$BE$13,COLUMN($AW:$AW)-COLUMN($AT:$AT),FALSE))*3</f>
        <v>0.57185898621142361</v>
      </c>
      <c r="S96" s="13" cm="1">
        <f t="array" ref="S96">($AJ96*VLOOKUP($D96,$AU$11:$BE$13,COLUMN($AY:$AY)-COLUMN($AT:$AT),FALSE)/2+$AK96*VLOOKUP($D96,$AU$11:$BE$13,COLUMN($AX:$AX)-COLUMN($AT:$AT),FALSE))*3</f>
        <v>1962.4999999999995</v>
      </c>
      <c r="T96" s="13" cm="1">
        <f t="array" ref="T96">$E96*VLOOKUP($D96,$AU$11:$BE$13,COLUMN($BC:$BC)-COLUMN($AT:$AT),FALSE)*3</f>
        <v>990</v>
      </c>
      <c r="U96" s="13" cm="1">
        <f t="array" ref="U96">$AJ96*VLOOKUP($D96,$AU$11:$BE$13,COLUMN($BD:$BD)-COLUMN($AT:$AT),FALSE)+$AK96*VLOOKUP($D96,$AU$11:$BE$13,COLUMN($BE:$BE)-COLUMN($AT:$AT),FALSE)</f>
        <v>2583.333333333333</v>
      </c>
      <c r="V96" s="13">
        <f t="shared" si="88"/>
        <v>13.705876317710475</v>
      </c>
      <c r="W96" s="13">
        <f t="shared" si="89"/>
        <v>14483.183277137232</v>
      </c>
      <c r="X96" s="13" cm="1">
        <f t="array" ref="X96">$AJ96*VLOOKUP($D96,$AU$11:$BG$13,COLUMN($BF:$BF)-COLUMN($AT:$AT),FALSE)+$AK96*VLOOKUP($D96,$AU$11:$BG$13,COLUMN($BG:$BG)-COLUMN($AT:$AT),FALSE)</f>
        <v>0</v>
      </c>
      <c r="Y96" s="13">
        <f t="shared" si="95"/>
        <v>17042.571321531199</v>
      </c>
      <c r="Z96" s="13">
        <f t="shared" si="96"/>
        <v>2.6268034662998101</v>
      </c>
      <c r="AA96" s="13">
        <f t="shared" si="97"/>
        <v>1789.4699887607799</v>
      </c>
      <c r="AB96" s="13">
        <f t="shared" si="98"/>
        <v>0.11437179724228472</v>
      </c>
      <c r="AC96" s="13">
        <f t="shared" si="99"/>
        <v>392.49999999999989</v>
      </c>
      <c r="AD96" s="13">
        <f t="shared" si="100"/>
        <v>198</v>
      </c>
      <c r="AE96" s="13">
        <f t="shared" si="101"/>
        <v>516.66666666666663</v>
      </c>
      <c r="AF96" s="13">
        <f t="shared" si="102"/>
        <v>2.741175263542095</v>
      </c>
      <c r="AG96" s="13">
        <f t="shared" si="103"/>
        <v>2896.6366554274464</v>
      </c>
      <c r="AI96" s="13" t="str" cm="1">
        <f t="array" ref="AI96">IF(ISNUMBER(SEARCH(B96,VLOOKUP(D96,$AU$11:$AV$13,COLUMN(AV:AV)-COLUMN(AT:AT),FALSE))),"Domestic","International")</f>
        <v>International</v>
      </c>
      <c r="AJ96" s="13" cm="1">
        <f t="array" ref="AJ96">VLOOKUP($D96,$AR$5:$BD$7,COLUMN($BC:$BC)-COLUMN($AQ:$AQ),FALSE)*$E96</f>
        <v>1.6666666666666665</v>
      </c>
      <c r="AK96" s="13" cm="1">
        <f t="array" ref="AK96">VLOOKUP($D96,$AR$5:$BD$7,COLUMN($BD:$BD)-COLUMN($AQ:$AQ),FALSE)*$E96</f>
        <v>3.333333333333333</v>
      </c>
      <c r="AL96">
        <f>'GDP per Capita'!R96</f>
        <v>51375.45</v>
      </c>
      <c r="AM96">
        <f t="shared" si="104"/>
        <v>51375.45</v>
      </c>
      <c r="AN96">
        <f t="shared" si="105"/>
        <v>51375.45</v>
      </c>
      <c r="AO96">
        <f t="shared" si="90"/>
        <v>256877.25</v>
      </c>
      <c r="AP96" s="1">
        <f t="shared" si="91"/>
        <v>5.6381728148900814E-2</v>
      </c>
    </row>
    <row r="97" spans="1:61">
      <c r="A97" s="52">
        <v>95</v>
      </c>
      <c r="B97" s="52" t="s">
        <v>33</v>
      </c>
      <c r="C97" s="52" t="s">
        <v>816</v>
      </c>
      <c r="D97" s="52">
        <v>2019</v>
      </c>
      <c r="E97" s="52">
        <v>12</v>
      </c>
      <c r="F97" s="52">
        <v>-24.776108600000001</v>
      </c>
      <c r="G97" s="52">
        <v>134.755</v>
      </c>
      <c r="H97" s="52">
        <v>0</v>
      </c>
      <c r="I97" s="52" t="s">
        <v>651</v>
      </c>
      <c r="J97" s="52">
        <v>29.9499323</v>
      </c>
      <c r="K97" s="52">
        <v>-90.070115599999994</v>
      </c>
      <c r="L97" s="52">
        <v>31157.5579075694</v>
      </c>
      <c r="M97" s="52">
        <v>5.0034899943503603</v>
      </c>
      <c r="N97" s="52">
        <v>2850.9165485426001</v>
      </c>
      <c r="O97" s="13">
        <f t="shared" si="92"/>
        <v>373890.69489083282</v>
      </c>
      <c r="P97" s="13">
        <f t="shared" si="93"/>
        <v>60.041879932204324</v>
      </c>
      <c r="Q97" s="13">
        <f t="shared" si="94"/>
        <v>34210.998582511202</v>
      </c>
      <c r="R97" s="13" cm="1">
        <f t="array" ref="R97">($AJ97*VLOOKUP($D97,$AU$11:$BE$13,COLUMN($AW:$AW)-COLUMN($AT:$AT),FALSE)/2+$AK97*VLOOKUP($D97,$AU$11:$BE$13,COLUMN($AW:$AW)-COLUMN($AT:$AT),FALSE))*3</f>
        <v>1.3724615669074169</v>
      </c>
      <c r="S97" s="13" cm="1">
        <f t="array" ref="S97">($AJ97*VLOOKUP($D97,$AU$11:$BE$13,COLUMN($AY:$AY)-COLUMN($AT:$AT),FALSE)/2+$AK97*VLOOKUP($D97,$AU$11:$BE$13,COLUMN($AX:$AX)-COLUMN($AT:$AT),FALSE))*3</f>
        <v>4710</v>
      </c>
      <c r="T97" s="13" cm="1">
        <f t="array" ref="T97">$E97*VLOOKUP($D97,$AU$11:$BE$13,COLUMN($BC:$BC)-COLUMN($AT:$AT),FALSE)*3</f>
        <v>2376</v>
      </c>
      <c r="U97" s="13" cm="1">
        <f t="array" ref="U97">$AJ97*VLOOKUP($D97,$AU$11:$BE$13,COLUMN($BD:$BD)-COLUMN($AT:$AT),FALSE)+$AK97*VLOOKUP($D97,$AU$11:$BE$13,COLUMN($BE:$BE)-COLUMN($AT:$AT),FALSE)</f>
        <v>6200</v>
      </c>
      <c r="V97" s="13">
        <f t="shared" si="88"/>
        <v>61.414341499111742</v>
      </c>
      <c r="W97" s="13">
        <f t="shared" si="89"/>
        <v>47496.998582511202</v>
      </c>
      <c r="X97" s="13" cm="1">
        <f t="array" ref="X97">$AJ97*VLOOKUP($D97,$AU$11:$BG$13,COLUMN($BF:$BF)-COLUMN($AT:$AT),FALSE)+$AK97*VLOOKUP($D97,$AU$11:$BG$13,COLUMN($BG:$BG)-COLUMN($AT:$AT),FALSE)</f>
        <v>0</v>
      </c>
      <c r="Y97" s="13">
        <f t="shared" si="95"/>
        <v>31157.5579075694</v>
      </c>
      <c r="Z97" s="13">
        <f t="shared" si="96"/>
        <v>5.0034899943503603</v>
      </c>
      <c r="AA97" s="13">
        <f t="shared" si="97"/>
        <v>2850.9165485426001</v>
      </c>
      <c r="AB97" s="13">
        <f t="shared" si="98"/>
        <v>0.11437179724228475</v>
      </c>
      <c r="AC97" s="13">
        <f t="shared" si="99"/>
        <v>392.5</v>
      </c>
      <c r="AD97" s="13">
        <f t="shared" si="100"/>
        <v>198</v>
      </c>
      <c r="AE97" s="13">
        <f t="shared" si="101"/>
        <v>516.66666666666663</v>
      </c>
      <c r="AF97" s="13">
        <f t="shared" si="102"/>
        <v>5.1178617915926452</v>
      </c>
      <c r="AG97" s="13">
        <f t="shared" si="103"/>
        <v>3958.0832152092667</v>
      </c>
      <c r="AI97" s="13" t="str" cm="1">
        <f t="array" ref="AI97">IF(ISNUMBER(SEARCH(B97,VLOOKUP(D97,$AU$11:$AV$13,COLUMN(AV:AV)-COLUMN(AT:AT),FALSE))),"Domestic","International")</f>
        <v>International</v>
      </c>
      <c r="AJ97" s="13" cm="1">
        <f t="array" ref="AJ97">VLOOKUP($D97,$AR$5:$BD$7,COLUMN($BC:$BC)-COLUMN($AQ:$AQ),FALSE)*$E97</f>
        <v>4</v>
      </c>
      <c r="AK97" s="13" cm="1">
        <f t="array" ref="AK97">VLOOKUP($D97,$AR$5:$BD$7,COLUMN($BD:$BD)-COLUMN($AQ:$AQ),FALSE)*$E97</f>
        <v>8</v>
      </c>
      <c r="AL97">
        <f>'GDP per Capita'!R97</f>
        <v>61250.7</v>
      </c>
      <c r="AM97">
        <f t="shared" si="104"/>
        <v>61250.7</v>
      </c>
      <c r="AN97">
        <f t="shared" si="105"/>
        <v>61250.7</v>
      </c>
      <c r="AO97">
        <f t="shared" si="90"/>
        <v>735008.39999999991</v>
      </c>
      <c r="AP97" s="1">
        <f t="shared" si="91"/>
        <v>6.4621028252889637E-2</v>
      </c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</row>
    <row r="98" spans="1:61">
      <c r="A98" s="52">
        <v>96</v>
      </c>
      <c r="B98" s="52" t="s">
        <v>649</v>
      </c>
      <c r="C98" s="52" t="s">
        <v>31</v>
      </c>
      <c r="D98" s="52">
        <v>2019</v>
      </c>
      <c r="E98" s="52">
        <v>0</v>
      </c>
      <c r="F98" s="52">
        <v>44.305347599999997</v>
      </c>
      <c r="G98" s="52">
        <v>17.596146699999998</v>
      </c>
      <c r="H98" s="52">
        <v>0</v>
      </c>
      <c r="I98" s="52" t="s">
        <v>651</v>
      </c>
      <c r="J98" s="52">
        <v>29.9499323</v>
      </c>
      <c r="K98" s="52">
        <v>-90.070115599999994</v>
      </c>
      <c r="L98" s="52">
        <v>17960.618491877201</v>
      </c>
      <c r="M98" s="52">
        <v>2.7707090717032199</v>
      </c>
      <c r="N98" s="52">
        <v>1885.8649416471001</v>
      </c>
      <c r="O98" s="13">
        <f t="shared" si="92"/>
        <v>0</v>
      </c>
      <c r="P98" s="13">
        <f t="shared" si="93"/>
        <v>0</v>
      </c>
      <c r="Q98" s="13">
        <f t="shared" si="94"/>
        <v>0</v>
      </c>
      <c r="R98" s="13" cm="1">
        <f t="array" ref="R98">($AJ98*VLOOKUP($D98,$AU$11:$BE$13,COLUMN($AW:$AW)-COLUMN($AT:$AT),FALSE)/2+$AK98*VLOOKUP($D98,$AU$11:$BE$13,COLUMN($AW:$AW)-COLUMN($AT:$AT),FALSE))*3</f>
        <v>0</v>
      </c>
      <c r="S98" s="13" cm="1">
        <f t="array" ref="S98">($AJ98*VLOOKUP($D98,$AU$11:$BE$13,COLUMN($AY:$AY)-COLUMN($AT:$AT),FALSE)/2+$AK98*VLOOKUP($D98,$AU$11:$BE$13,COLUMN($AX:$AX)-COLUMN($AT:$AT),FALSE))*3</f>
        <v>0</v>
      </c>
      <c r="T98" s="13" cm="1">
        <f t="array" ref="T98">$E98*VLOOKUP($D98,$AU$11:$BE$13,COLUMN($BC:$BC)-COLUMN($AT:$AT),FALSE)*3</f>
        <v>0</v>
      </c>
      <c r="U98" s="13" cm="1">
        <f t="array" ref="U98">$AJ98*VLOOKUP($D98,$AU$11:$BE$13,COLUMN($BD:$BD)-COLUMN($AT:$AT),FALSE)+$AK98*VLOOKUP($D98,$AU$11:$BE$13,COLUMN($BE:$BE)-COLUMN($AT:$AT),FALSE)</f>
        <v>0</v>
      </c>
      <c r="V98" s="13">
        <f t="shared" si="88"/>
        <v>0</v>
      </c>
      <c r="W98" s="13">
        <f t="shared" si="89"/>
        <v>0</v>
      </c>
      <c r="X98" s="13" cm="1">
        <f t="array" ref="X98">$AJ98*VLOOKUP($D98,$AU$11:$BG$13,COLUMN($BF:$BF)-COLUMN($AT:$AT),FALSE)+$AK98*VLOOKUP($D98,$AU$11:$BG$13,COLUMN($BG:$BG)-COLUMN($AT:$AT),FALSE)</f>
        <v>0</v>
      </c>
      <c r="Y98" s="13" t="str">
        <f t="shared" si="95"/>
        <v/>
      </c>
      <c r="Z98" s="13" t="str">
        <f t="shared" si="96"/>
        <v/>
      </c>
      <c r="AA98" s="13" t="str">
        <f t="shared" si="97"/>
        <v/>
      </c>
      <c r="AB98" s="13" t="str">
        <f t="shared" si="98"/>
        <v/>
      </c>
      <c r="AC98" s="13" t="str">
        <f t="shared" si="99"/>
        <v/>
      </c>
      <c r="AD98" s="13" t="str">
        <f t="shared" si="100"/>
        <v/>
      </c>
      <c r="AE98" s="13" t="str">
        <f t="shared" si="101"/>
        <v/>
      </c>
      <c r="AF98" s="13" t="str">
        <f t="shared" si="102"/>
        <v/>
      </c>
      <c r="AG98" s="13" t="str">
        <f t="shared" si="103"/>
        <v/>
      </c>
      <c r="AI98" s="13" t="str" cm="1">
        <f t="array" ref="AI98">IF(ISNUMBER(SEARCH(B98,VLOOKUP(D98,$AU$11:$AV$13,COLUMN(AV:AV)-COLUMN(AT:AT),FALSE))),"Domestic","International")</f>
        <v>International</v>
      </c>
      <c r="AJ98" s="13" cm="1">
        <f t="array" ref="AJ98">VLOOKUP($D98,$AR$5:$BD$7,COLUMN($BC:$BC)-COLUMN($AQ:$AQ),FALSE)*$E98</f>
        <v>0</v>
      </c>
      <c r="AK98" s="13" cm="1">
        <f t="array" ref="AK98">VLOOKUP($D98,$AR$5:$BD$7,COLUMN($BD:$BD)-COLUMN($AQ:$AQ),FALSE)*$E98</f>
        <v>0</v>
      </c>
      <c r="AL98">
        <f>'GDP per Capita'!R98</f>
        <v>5076.0600000000004</v>
      </c>
      <c r="AM98">
        <f t="shared" si="104"/>
        <v>5076.0600000000004</v>
      </c>
      <c r="AN98">
        <f t="shared" si="105"/>
        <v>5076.0600000000004</v>
      </c>
      <c r="AO98">
        <f t="shared" si="90"/>
        <v>0</v>
      </c>
      <c r="AP98" s="1" t="str">
        <f t="shared" si="91"/>
        <v/>
      </c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</row>
    <row r="99" spans="1:61">
      <c r="A99" s="52">
        <v>97</v>
      </c>
      <c r="B99" s="52" t="s">
        <v>648</v>
      </c>
      <c r="C99" s="52" t="s">
        <v>30</v>
      </c>
      <c r="D99" s="52">
        <v>2019</v>
      </c>
      <c r="E99" s="52">
        <v>0</v>
      </c>
      <c r="F99" s="52">
        <v>24.476878299999999</v>
      </c>
      <c r="G99" s="52">
        <v>90.293242599999999</v>
      </c>
      <c r="H99" s="52">
        <v>0</v>
      </c>
      <c r="I99" s="52" t="s">
        <v>651</v>
      </c>
      <c r="J99" s="52">
        <v>29.9499323</v>
      </c>
      <c r="K99" s="52">
        <v>-90.070115599999994</v>
      </c>
      <c r="L99" s="52">
        <v>27925.994195227198</v>
      </c>
      <c r="M99" s="52">
        <v>4.42836763376242</v>
      </c>
      <c r="N99" s="52">
        <v>2555.2284688632899</v>
      </c>
      <c r="O99" s="13">
        <f t="shared" si="92"/>
        <v>0</v>
      </c>
      <c r="P99" s="13">
        <f t="shared" si="93"/>
        <v>0</v>
      </c>
      <c r="Q99" s="13">
        <f t="shared" si="94"/>
        <v>0</v>
      </c>
      <c r="R99" s="13" cm="1">
        <f t="array" ref="R99">($AJ99*VLOOKUP($D99,$AU$11:$BE$13,COLUMN($AW:$AW)-COLUMN($AT:$AT),FALSE)/2+$AK99*VLOOKUP($D99,$AU$11:$BE$13,COLUMN($AW:$AW)-COLUMN($AT:$AT),FALSE))*3</f>
        <v>0</v>
      </c>
      <c r="S99" s="13" cm="1">
        <f t="array" ref="S99">($AJ99*VLOOKUP($D99,$AU$11:$BE$13,COLUMN($AY:$AY)-COLUMN($AT:$AT),FALSE)/2+$AK99*VLOOKUP($D99,$AU$11:$BE$13,COLUMN($AX:$AX)-COLUMN($AT:$AT),FALSE))*3</f>
        <v>0</v>
      </c>
      <c r="T99" s="13" cm="1">
        <f t="array" ref="T99">$E99*VLOOKUP($D99,$AU$11:$BE$13,COLUMN($BC:$BC)-COLUMN($AT:$AT),FALSE)*3</f>
        <v>0</v>
      </c>
      <c r="U99" s="13" cm="1">
        <f t="array" ref="U99">$AJ99*VLOOKUP($D99,$AU$11:$BE$13,COLUMN($BD:$BD)-COLUMN($AT:$AT),FALSE)+$AK99*VLOOKUP($D99,$AU$11:$BE$13,COLUMN($BE:$BE)-COLUMN($AT:$AT),FALSE)</f>
        <v>0</v>
      </c>
      <c r="V99" s="13">
        <f t="shared" si="88"/>
        <v>0</v>
      </c>
      <c r="W99" s="13">
        <f t="shared" si="89"/>
        <v>0</v>
      </c>
      <c r="X99" s="13" cm="1">
        <f t="array" ref="X99">$AJ99*VLOOKUP($D99,$AU$11:$BG$13,COLUMN($BF:$BF)-COLUMN($AT:$AT),FALSE)+$AK99*VLOOKUP($D99,$AU$11:$BG$13,COLUMN($BG:$BG)-COLUMN($AT:$AT),FALSE)</f>
        <v>0</v>
      </c>
      <c r="Y99" s="13" t="str">
        <f t="shared" si="95"/>
        <v/>
      </c>
      <c r="Z99" s="13" t="str">
        <f t="shared" si="96"/>
        <v/>
      </c>
      <c r="AA99" s="13" t="str">
        <f t="shared" si="97"/>
        <v/>
      </c>
      <c r="AB99" s="13" t="str">
        <f t="shared" si="98"/>
        <v/>
      </c>
      <c r="AC99" s="13" t="str">
        <f t="shared" si="99"/>
        <v/>
      </c>
      <c r="AD99" s="13" t="str">
        <f t="shared" si="100"/>
        <v/>
      </c>
      <c r="AE99" s="13" t="str">
        <f t="shared" si="101"/>
        <v/>
      </c>
      <c r="AF99" s="13" t="str">
        <f t="shared" si="102"/>
        <v/>
      </c>
      <c r="AG99" s="13" t="str">
        <f t="shared" si="103"/>
        <v/>
      </c>
      <c r="AI99" s="13" t="str" cm="1">
        <f t="array" ref="AI99">IF(ISNUMBER(SEARCH(B99,VLOOKUP(D99,$AU$11:$AV$13,COLUMN(AV:AV)-COLUMN(AT:AT),FALSE))),"Domestic","International")</f>
        <v>International</v>
      </c>
      <c r="AJ99" s="13" cm="1">
        <f t="array" ref="AJ99">VLOOKUP($D99,$AR$5:$BD$7,COLUMN($BC:$BC)-COLUMN($AQ:$AQ),FALSE)*$E99</f>
        <v>0</v>
      </c>
      <c r="AK99" s="13" cm="1">
        <f t="array" ref="AK99">VLOOKUP($D99,$AR$5:$BD$7,COLUMN($BD:$BD)-COLUMN($AQ:$AQ),FALSE)*$E99</f>
        <v>0</v>
      </c>
      <c r="AL99">
        <f>'GDP per Capita'!R99</f>
        <v>1794.53</v>
      </c>
      <c r="AM99">
        <f t="shared" si="104"/>
        <v>1794.53</v>
      </c>
      <c r="AN99">
        <f t="shared" si="105"/>
        <v>1794.53</v>
      </c>
      <c r="AO99">
        <f t="shared" si="90"/>
        <v>0</v>
      </c>
      <c r="AP99" s="1" t="str">
        <f t="shared" si="91"/>
        <v/>
      </c>
    </row>
    <row r="100" spans="1:61">
      <c r="A100" s="52">
        <v>98</v>
      </c>
      <c r="B100" s="52" t="s">
        <v>332</v>
      </c>
      <c r="C100" s="52" t="s">
        <v>31</v>
      </c>
      <c r="D100" s="52">
        <v>2019</v>
      </c>
      <c r="E100" s="52">
        <v>9</v>
      </c>
      <c r="F100" s="52">
        <v>50.6402809</v>
      </c>
      <c r="G100" s="52">
        <v>4.6667144999999897</v>
      </c>
      <c r="H100" s="52">
        <v>0</v>
      </c>
      <c r="I100" s="52" t="s">
        <v>651</v>
      </c>
      <c r="J100" s="52">
        <v>29.9499323</v>
      </c>
      <c r="K100" s="52">
        <v>-90.070115599999994</v>
      </c>
      <c r="L100" s="52">
        <v>15586.1921048657</v>
      </c>
      <c r="M100" s="52">
        <v>2.4015603866491202</v>
      </c>
      <c r="N100" s="52">
        <v>1636.5501710108999</v>
      </c>
      <c r="O100" s="13">
        <f t="shared" si="92"/>
        <v>140275.7289437913</v>
      </c>
      <c r="P100" s="13">
        <f t="shared" si="93"/>
        <v>21.614043479842081</v>
      </c>
      <c r="Q100" s="13">
        <f t="shared" si="94"/>
        <v>14728.9515390981</v>
      </c>
      <c r="R100" s="13" cm="1">
        <f t="array" ref="R100">($AJ100*VLOOKUP($D100,$AU$11:$BE$13,COLUMN($AW:$AW)-COLUMN($AT:$AT),FALSE)/2+$AK100*VLOOKUP($D100,$AU$11:$BE$13,COLUMN($AW:$AW)-COLUMN($AT:$AT),FALSE))*3</f>
        <v>1.0293461751805628</v>
      </c>
      <c r="S100" s="13" cm="1">
        <f t="array" ref="S100">($AJ100*VLOOKUP($D100,$AU$11:$BE$13,COLUMN($AY:$AY)-COLUMN($AT:$AT),FALSE)/2+$AK100*VLOOKUP($D100,$AU$11:$BE$13,COLUMN($AX:$AX)-COLUMN($AT:$AT),FALSE))*3</f>
        <v>3532.5</v>
      </c>
      <c r="T100" s="13" cm="1">
        <f t="array" ref="T100">$E100*VLOOKUP($D100,$AU$11:$BE$13,COLUMN($BC:$BC)-COLUMN($AT:$AT),FALSE)*3</f>
        <v>1782</v>
      </c>
      <c r="U100" s="13" cm="1">
        <f t="array" ref="U100">$AJ100*VLOOKUP($D100,$AU$11:$BE$13,COLUMN($BD:$BD)-COLUMN($AT:$AT),FALSE)+$AK100*VLOOKUP($D100,$AU$11:$BE$13,COLUMN($BE:$BE)-COLUMN($AT:$AT),FALSE)</f>
        <v>4650</v>
      </c>
      <c r="V100" s="13">
        <f t="shared" si="88"/>
        <v>22.643389655022645</v>
      </c>
      <c r="W100" s="13">
        <f t="shared" si="89"/>
        <v>24693.4515390981</v>
      </c>
      <c r="X100" s="13" cm="1">
        <f t="array" ref="X100">$AJ100*VLOOKUP($D100,$AU$11:$BG$13,COLUMN($BF:$BF)-COLUMN($AT:$AT),FALSE)+$AK100*VLOOKUP($D100,$AU$11:$BG$13,COLUMN($BG:$BG)-COLUMN($AT:$AT),FALSE)</f>
        <v>0</v>
      </c>
      <c r="Y100" s="13">
        <f t="shared" si="95"/>
        <v>15586.1921048657</v>
      </c>
      <c r="Z100" s="13">
        <f t="shared" si="96"/>
        <v>2.4015603866491202</v>
      </c>
      <c r="AA100" s="13">
        <f t="shared" si="97"/>
        <v>1636.5501710108999</v>
      </c>
      <c r="AB100" s="13">
        <f t="shared" si="98"/>
        <v>0.11437179724228476</v>
      </c>
      <c r="AC100" s="13">
        <f t="shared" si="99"/>
        <v>392.5</v>
      </c>
      <c r="AD100" s="13">
        <f t="shared" si="100"/>
        <v>198</v>
      </c>
      <c r="AE100" s="13">
        <f t="shared" si="101"/>
        <v>516.66666666666663</v>
      </c>
      <c r="AF100" s="13">
        <f t="shared" si="102"/>
        <v>2.515932183891405</v>
      </c>
      <c r="AG100" s="13">
        <f t="shared" si="103"/>
        <v>2743.7168376775667</v>
      </c>
      <c r="AI100" s="13" t="str" cm="1">
        <f t="array" ref="AI100">IF(ISNUMBER(SEARCH(B100,VLOOKUP(D100,$AU$11:$AV$13,COLUMN(AV:AV)-COLUMN(AT:AT),FALSE))),"Domestic","International")</f>
        <v>International</v>
      </c>
      <c r="AJ100" s="13" cm="1">
        <f t="array" ref="AJ100">VLOOKUP($D100,$AR$5:$BD$7,COLUMN($BC:$BC)-COLUMN($AQ:$AQ),FALSE)*$E100</f>
        <v>3</v>
      </c>
      <c r="AK100" s="13" cm="1">
        <f t="array" ref="AK100">VLOOKUP($D100,$AR$5:$BD$7,COLUMN($BD:$BD)-COLUMN($AQ:$AQ),FALSE)*$E100</f>
        <v>6</v>
      </c>
      <c r="AL100">
        <f>'GDP per Capita'!R100</f>
        <v>47811.55</v>
      </c>
      <c r="AM100">
        <f t="shared" si="104"/>
        <v>47811.55</v>
      </c>
      <c r="AN100">
        <f t="shared" si="105"/>
        <v>47811.55</v>
      </c>
      <c r="AO100">
        <f t="shared" si="90"/>
        <v>430303.95</v>
      </c>
      <c r="AP100" s="1">
        <f t="shared" si="91"/>
        <v>5.7386067543879385E-2</v>
      </c>
    </row>
    <row r="101" spans="1:61">
      <c r="A101" s="52">
        <v>99</v>
      </c>
      <c r="B101" s="52" t="s">
        <v>647</v>
      </c>
      <c r="C101" s="52" t="s">
        <v>35</v>
      </c>
      <c r="D101" s="52">
        <v>2019</v>
      </c>
      <c r="E101" s="52">
        <v>1</v>
      </c>
      <c r="F101" s="52">
        <v>12.0753083</v>
      </c>
      <c r="G101" s="52">
        <v>-1.6880313999999901</v>
      </c>
      <c r="H101" s="52">
        <v>0</v>
      </c>
      <c r="I101" s="52" t="s">
        <v>651</v>
      </c>
      <c r="J101" s="52">
        <v>29.9499323</v>
      </c>
      <c r="K101" s="52">
        <v>-90.070115599999994</v>
      </c>
      <c r="L101" s="52">
        <v>18374.988768934301</v>
      </c>
      <c r="M101" s="52">
        <v>2.8361488810724098</v>
      </c>
      <c r="N101" s="52">
        <v>1929.3738207381</v>
      </c>
      <c r="O101" s="13">
        <f t="shared" si="92"/>
        <v>18374.988768934301</v>
      </c>
      <c r="P101" s="13">
        <f t="shared" si="93"/>
        <v>2.8361488810724098</v>
      </c>
      <c r="Q101" s="13">
        <f t="shared" si="94"/>
        <v>1929.3738207381</v>
      </c>
      <c r="R101" s="13" cm="1">
        <f t="array" ref="R101">($AJ101*VLOOKUP($D101,$AU$11:$BE$13,COLUMN($AW:$AW)-COLUMN($AT:$AT),FALSE)/2+$AK101*VLOOKUP($D101,$AU$11:$BE$13,COLUMN($AW:$AW)-COLUMN($AT:$AT),FALSE))*3</f>
        <v>0.11437179724228473</v>
      </c>
      <c r="S101" s="13" cm="1">
        <f t="array" ref="S101">($AJ101*VLOOKUP($D101,$AU$11:$BE$13,COLUMN($AY:$AY)-COLUMN($AT:$AT),FALSE)/2+$AK101*VLOOKUP($D101,$AU$11:$BE$13,COLUMN($AX:$AX)-COLUMN($AT:$AT),FALSE))*3</f>
        <v>392.49999999999994</v>
      </c>
      <c r="T101" s="13" cm="1">
        <f t="array" ref="T101">$E101*VLOOKUP($D101,$AU$11:$BE$13,COLUMN($BC:$BC)-COLUMN($AT:$AT),FALSE)*3</f>
        <v>198</v>
      </c>
      <c r="U101" s="13" cm="1">
        <f t="array" ref="U101">$AJ101*VLOOKUP($D101,$AU$11:$BE$13,COLUMN($BD:$BD)-COLUMN($AT:$AT),FALSE)+$AK101*VLOOKUP($D101,$AU$11:$BE$13,COLUMN($BE:$BE)-COLUMN($AT:$AT),FALSE)</f>
        <v>516.66666666666663</v>
      </c>
      <c r="V101" s="13">
        <f t="shared" si="88"/>
        <v>2.9505206783146947</v>
      </c>
      <c r="W101" s="13">
        <f t="shared" si="89"/>
        <v>3036.5404874047663</v>
      </c>
      <c r="X101" s="13" cm="1">
        <f t="array" ref="X101">$AJ101*VLOOKUP($D101,$AU$11:$BG$13,COLUMN($BF:$BF)-COLUMN($AT:$AT),FALSE)+$AK101*VLOOKUP($D101,$AU$11:$BG$13,COLUMN($BG:$BG)-COLUMN($AT:$AT),FALSE)</f>
        <v>0</v>
      </c>
      <c r="Y101" s="13">
        <f t="shared" si="95"/>
        <v>18374.988768934301</v>
      </c>
      <c r="Z101" s="13">
        <f t="shared" si="96"/>
        <v>2.8361488810724098</v>
      </c>
      <c r="AA101" s="13">
        <f t="shared" si="97"/>
        <v>1929.3738207381</v>
      </c>
      <c r="AB101" s="13">
        <f t="shared" si="98"/>
        <v>0.11437179724228473</v>
      </c>
      <c r="AC101" s="13">
        <f t="shared" si="99"/>
        <v>392.49999999999994</v>
      </c>
      <c r="AD101" s="13">
        <f t="shared" si="100"/>
        <v>198</v>
      </c>
      <c r="AE101" s="13">
        <f t="shared" si="101"/>
        <v>516.66666666666663</v>
      </c>
      <c r="AF101" s="13">
        <f t="shared" si="102"/>
        <v>2.9505206783146947</v>
      </c>
      <c r="AG101" s="13">
        <f t="shared" si="103"/>
        <v>3036.5404874047663</v>
      </c>
      <c r="AI101" s="13" t="str" cm="1">
        <f t="array" ref="AI101">IF(ISNUMBER(SEARCH(B101,VLOOKUP(D101,$AU$11:$AV$13,COLUMN(AV:AV)-COLUMN(AT:AT),FALSE))),"Domestic","International")</f>
        <v>International</v>
      </c>
      <c r="AJ101" s="13" cm="1">
        <f t="array" ref="AJ101">VLOOKUP($D101,$AR$5:$BD$7,COLUMN($BC:$BC)-COLUMN($AQ:$AQ),FALSE)*$E101</f>
        <v>0.33333333333333331</v>
      </c>
      <c r="AK101" s="13" cm="1">
        <f t="array" ref="AK101">VLOOKUP($D101,$AR$5:$BD$7,COLUMN($BD:$BD)-COLUMN($AQ:$AQ),FALSE)*$E101</f>
        <v>0.66666666666666663</v>
      </c>
      <c r="AL101">
        <f>'GDP per Capita'!R101</f>
        <v>799.05899999999997</v>
      </c>
      <c r="AM101">
        <f t="shared" si="104"/>
        <v>799.05899999999997</v>
      </c>
      <c r="AN101">
        <f t="shared" si="105"/>
        <v>799.05899999999997</v>
      </c>
      <c r="AO101">
        <f t="shared" si="90"/>
        <v>799.05899999999997</v>
      </c>
      <c r="AP101" s="1">
        <f t="shared" si="91"/>
        <v>3.8001455304361333</v>
      </c>
      <c r="AS101" s="36"/>
      <c r="AT101" s="36"/>
    </row>
    <row r="102" spans="1:61">
      <c r="A102" s="52">
        <v>100</v>
      </c>
      <c r="B102" s="52" t="s">
        <v>646</v>
      </c>
      <c r="C102" s="52" t="s">
        <v>31</v>
      </c>
      <c r="D102" s="52">
        <v>2019</v>
      </c>
      <c r="E102" s="52">
        <v>0</v>
      </c>
      <c r="F102" s="52">
        <v>42.607397499999998</v>
      </c>
      <c r="G102" s="52">
        <v>25.485661700000001</v>
      </c>
      <c r="H102" s="52">
        <v>0</v>
      </c>
      <c r="I102" s="52" t="s">
        <v>651</v>
      </c>
      <c r="J102" s="52">
        <v>29.9499323</v>
      </c>
      <c r="K102" s="52">
        <v>-90.070115599999994</v>
      </c>
      <c r="L102" s="52">
        <v>19213.554432373301</v>
      </c>
      <c r="M102" s="52">
        <v>2.9695059373647599</v>
      </c>
      <c r="N102" s="52">
        <v>1758.0402305621601</v>
      </c>
      <c r="O102" s="13">
        <f t="shared" si="92"/>
        <v>0</v>
      </c>
      <c r="P102" s="13">
        <f t="shared" si="93"/>
        <v>0</v>
      </c>
      <c r="Q102" s="13">
        <f t="shared" si="94"/>
        <v>0</v>
      </c>
      <c r="R102" s="13" cm="1">
        <f t="array" ref="R102">($AJ102*VLOOKUP($D102,$AU$11:$BE$13,COLUMN($AW:$AW)-COLUMN($AT:$AT),FALSE)/2+$AK102*VLOOKUP($D102,$AU$11:$BE$13,COLUMN($AW:$AW)-COLUMN($AT:$AT),FALSE))*3</f>
        <v>0</v>
      </c>
      <c r="S102" s="13" cm="1">
        <f t="array" ref="S102">($AJ102*VLOOKUP($D102,$AU$11:$BE$13,COLUMN($AY:$AY)-COLUMN($AT:$AT),FALSE)/2+$AK102*VLOOKUP($D102,$AU$11:$BE$13,COLUMN($AX:$AX)-COLUMN($AT:$AT),FALSE))*3</f>
        <v>0</v>
      </c>
      <c r="T102" s="13" cm="1">
        <f t="array" ref="T102">$E102*VLOOKUP($D102,$AU$11:$BE$13,COLUMN($BC:$BC)-COLUMN($AT:$AT),FALSE)*3</f>
        <v>0</v>
      </c>
      <c r="U102" s="13" cm="1">
        <f t="array" ref="U102">$AJ102*VLOOKUP($D102,$AU$11:$BE$13,COLUMN($BD:$BD)-COLUMN($AT:$AT),FALSE)+$AK102*VLOOKUP($D102,$AU$11:$BE$13,COLUMN($BE:$BE)-COLUMN($AT:$AT),FALSE)</f>
        <v>0</v>
      </c>
      <c r="V102" s="13">
        <f t="shared" si="88"/>
        <v>0</v>
      </c>
      <c r="W102" s="13">
        <f t="shared" si="89"/>
        <v>0</v>
      </c>
      <c r="X102" s="13" cm="1">
        <f t="array" ref="X102">$AJ102*VLOOKUP($D102,$AU$11:$BG$13,COLUMN($BF:$BF)-COLUMN($AT:$AT),FALSE)+$AK102*VLOOKUP($D102,$AU$11:$BG$13,COLUMN($BG:$BG)-COLUMN($AT:$AT),FALSE)</f>
        <v>0</v>
      </c>
      <c r="Y102" s="13" t="str">
        <f t="shared" si="95"/>
        <v/>
      </c>
      <c r="Z102" s="13" t="str">
        <f t="shared" si="96"/>
        <v/>
      </c>
      <c r="AA102" s="13" t="str">
        <f t="shared" si="97"/>
        <v/>
      </c>
      <c r="AB102" s="13" t="str">
        <f t="shared" si="98"/>
        <v/>
      </c>
      <c r="AC102" s="13" t="str">
        <f t="shared" si="99"/>
        <v/>
      </c>
      <c r="AD102" s="13" t="str">
        <f t="shared" si="100"/>
        <v/>
      </c>
      <c r="AE102" s="13" t="str">
        <f t="shared" si="101"/>
        <v/>
      </c>
      <c r="AF102" s="13" t="str">
        <f t="shared" si="102"/>
        <v/>
      </c>
      <c r="AG102" s="13" t="str">
        <f t="shared" si="103"/>
        <v/>
      </c>
      <c r="AI102" s="13" t="str" cm="1">
        <f t="array" ref="AI102">IF(ISNUMBER(SEARCH(B102,VLOOKUP(D102,$AU$11:$AV$13,COLUMN(AV:AV)-COLUMN(AT:AT),FALSE))),"Domestic","International")</f>
        <v>International</v>
      </c>
      <c r="AJ102" s="13" cm="1">
        <f t="array" ref="AJ102">VLOOKUP($D102,$AR$5:$BD$7,COLUMN($BC:$BC)-COLUMN($AQ:$AQ),FALSE)*$E102</f>
        <v>0</v>
      </c>
      <c r="AK102" s="13" cm="1">
        <f t="array" ref="AK102">VLOOKUP($D102,$AR$5:$BD$7,COLUMN($BD:$BD)-COLUMN($AQ:$AQ),FALSE)*$E102</f>
        <v>0</v>
      </c>
      <c r="AL102">
        <f>'GDP per Capita'!R102</f>
        <v>9203.85</v>
      </c>
      <c r="AM102">
        <f t="shared" si="104"/>
        <v>9203.85</v>
      </c>
      <c r="AN102">
        <f t="shared" si="105"/>
        <v>9203.85</v>
      </c>
      <c r="AO102">
        <f t="shared" si="90"/>
        <v>0</v>
      </c>
      <c r="AP102" s="1" t="str">
        <f t="shared" si="91"/>
        <v/>
      </c>
      <c r="AS102" s="36"/>
      <c r="AT102" s="36"/>
    </row>
    <row r="103" spans="1:61">
      <c r="A103" s="52">
        <v>101</v>
      </c>
      <c r="B103" s="52" t="s">
        <v>645</v>
      </c>
      <c r="C103" s="52" t="s">
        <v>35</v>
      </c>
      <c r="D103" s="52">
        <v>2019</v>
      </c>
      <c r="E103" s="52">
        <v>1</v>
      </c>
      <c r="F103" s="52">
        <v>-3.3634357000000001</v>
      </c>
      <c r="G103" s="52">
        <v>29.887057500000001</v>
      </c>
      <c r="H103" s="52">
        <v>0</v>
      </c>
      <c r="I103" s="52" t="s">
        <v>651</v>
      </c>
      <c r="J103" s="52">
        <v>29.9499323</v>
      </c>
      <c r="K103" s="52">
        <v>-90.070115599999994</v>
      </c>
      <c r="L103" s="52">
        <v>26123.179790793201</v>
      </c>
      <c r="M103" s="52">
        <v>4.1155175847470504</v>
      </c>
      <c r="N103" s="52">
        <v>2390.2709508575799</v>
      </c>
      <c r="O103" s="13">
        <f t="shared" si="92"/>
        <v>26123.179790793201</v>
      </c>
      <c r="P103" s="13">
        <f t="shared" si="93"/>
        <v>4.1155175847470504</v>
      </c>
      <c r="Q103" s="13">
        <f t="shared" si="94"/>
        <v>2390.2709508575799</v>
      </c>
      <c r="R103" s="13" cm="1">
        <f t="array" ref="R103">($AJ103*VLOOKUP($D103,$AU$11:$BE$13,COLUMN($AW:$AW)-COLUMN($AT:$AT),FALSE)/2+$AK103*VLOOKUP($D103,$AU$11:$BE$13,COLUMN($AW:$AW)-COLUMN($AT:$AT),FALSE))*3</f>
        <v>0.11437179724228473</v>
      </c>
      <c r="S103" s="13" cm="1">
        <f t="array" ref="S103">($AJ103*VLOOKUP($D103,$AU$11:$BE$13,COLUMN($AY:$AY)-COLUMN($AT:$AT),FALSE)/2+$AK103*VLOOKUP($D103,$AU$11:$BE$13,COLUMN($AX:$AX)-COLUMN($AT:$AT),FALSE))*3</f>
        <v>392.49999999999994</v>
      </c>
      <c r="T103" s="13" cm="1">
        <f t="array" ref="T103">$E103*VLOOKUP($D103,$AU$11:$BE$13,COLUMN($BC:$BC)-COLUMN($AT:$AT),FALSE)*3</f>
        <v>198</v>
      </c>
      <c r="U103" s="13" cm="1">
        <f t="array" ref="U103">$AJ103*VLOOKUP($D103,$AU$11:$BE$13,COLUMN($BD:$BD)-COLUMN($AT:$AT),FALSE)+$AK103*VLOOKUP($D103,$AU$11:$BE$13,COLUMN($BE:$BE)-COLUMN($AT:$AT),FALSE)</f>
        <v>516.66666666666663</v>
      </c>
      <c r="V103" s="13">
        <f t="shared" si="88"/>
        <v>4.2298893819893353</v>
      </c>
      <c r="W103" s="13">
        <f t="shared" si="89"/>
        <v>3497.4376175242464</v>
      </c>
      <c r="X103" s="13" cm="1">
        <f t="array" ref="X103">$AJ103*VLOOKUP($D103,$AU$11:$BG$13,COLUMN($BF:$BF)-COLUMN($AT:$AT),FALSE)+$AK103*VLOOKUP($D103,$AU$11:$BG$13,COLUMN($BG:$BG)-COLUMN($AT:$AT),FALSE)</f>
        <v>0</v>
      </c>
      <c r="Y103" s="13">
        <f t="shared" si="95"/>
        <v>26123.179790793201</v>
      </c>
      <c r="Z103" s="13">
        <f t="shared" si="96"/>
        <v>4.1155175847470504</v>
      </c>
      <c r="AA103" s="13">
        <f t="shared" si="97"/>
        <v>2390.2709508575799</v>
      </c>
      <c r="AB103" s="13">
        <f t="shared" si="98"/>
        <v>0.11437179724228473</v>
      </c>
      <c r="AC103" s="13">
        <f t="shared" si="99"/>
        <v>392.49999999999994</v>
      </c>
      <c r="AD103" s="13">
        <f t="shared" si="100"/>
        <v>198</v>
      </c>
      <c r="AE103" s="13">
        <f t="shared" si="101"/>
        <v>516.66666666666663</v>
      </c>
      <c r="AF103" s="13">
        <f t="shared" si="102"/>
        <v>4.2298893819893353</v>
      </c>
      <c r="AG103" s="13">
        <f t="shared" si="103"/>
        <v>3497.4376175242464</v>
      </c>
      <c r="AI103" s="13" t="str" cm="1">
        <f t="array" ref="AI103">IF(ISNUMBER(SEARCH(B103,VLOOKUP(D103,$AU$11:$AV$13,COLUMN(AV:AV)-COLUMN(AT:AT),FALSE))),"Domestic","International")</f>
        <v>International</v>
      </c>
      <c r="AJ103" s="13" cm="1">
        <f t="array" ref="AJ103">VLOOKUP($D103,$AR$5:$BD$7,COLUMN($BC:$BC)-COLUMN($AQ:$AQ),FALSE)*$E103</f>
        <v>0.33333333333333331</v>
      </c>
      <c r="AK103" s="13" cm="1">
        <f t="array" ref="AK103">VLOOKUP($D103,$AR$5:$BD$7,COLUMN($BD:$BD)-COLUMN($AQ:$AQ),FALSE)*$E103</f>
        <v>0.66666666666666663</v>
      </c>
      <c r="AL103">
        <f>'GDP per Capita'!R103</f>
        <v>439.03899999999999</v>
      </c>
      <c r="AM103">
        <f t="shared" si="104"/>
        <v>439.03899999999999</v>
      </c>
      <c r="AN103">
        <f t="shared" si="105"/>
        <v>439.03899999999999</v>
      </c>
      <c r="AO103">
        <f t="shared" si="90"/>
        <v>439.03899999999999</v>
      </c>
      <c r="AP103" s="1">
        <f t="shared" si="91"/>
        <v>7.9661205895700533</v>
      </c>
    </row>
    <row r="104" spans="1:61">
      <c r="A104" s="52">
        <v>102</v>
      </c>
      <c r="B104" s="52" t="s">
        <v>587</v>
      </c>
      <c r="C104" s="52" t="s">
        <v>28</v>
      </c>
      <c r="D104" s="52">
        <v>2019</v>
      </c>
      <c r="E104" s="52">
        <v>1</v>
      </c>
      <c r="F104" s="52">
        <v>-10.3333333</v>
      </c>
      <c r="G104" s="52">
        <v>-53.2</v>
      </c>
      <c r="H104" s="52">
        <v>0</v>
      </c>
      <c r="I104" s="52" t="s">
        <v>651</v>
      </c>
      <c r="J104" s="52">
        <v>29.9499323</v>
      </c>
      <c r="K104" s="52">
        <v>-90.070115599999994</v>
      </c>
      <c r="L104" s="52">
        <v>11936.653991674501</v>
      </c>
      <c r="M104" s="52">
        <v>1.85354372899812</v>
      </c>
      <c r="N104" s="52">
        <v>1253.3486691258199</v>
      </c>
      <c r="O104" s="13">
        <f t="shared" si="92"/>
        <v>11936.653991674501</v>
      </c>
      <c r="P104" s="13">
        <f t="shared" si="93"/>
        <v>1.85354372899812</v>
      </c>
      <c r="Q104" s="13">
        <f t="shared" si="94"/>
        <v>1253.3486691258199</v>
      </c>
      <c r="R104" s="13" cm="1">
        <f t="array" ref="R104">($AJ104*VLOOKUP($D104,$AU$11:$BE$13,COLUMN($AW:$AW)-COLUMN($AT:$AT),FALSE)/2+$AK104*VLOOKUP($D104,$AU$11:$BE$13,COLUMN($AW:$AW)-COLUMN($AT:$AT),FALSE))*3</f>
        <v>0.11437179724228473</v>
      </c>
      <c r="S104" s="13" cm="1">
        <f t="array" ref="S104">($AJ104*VLOOKUP($D104,$AU$11:$BE$13,COLUMN($AY:$AY)-COLUMN($AT:$AT),FALSE)/2+$AK104*VLOOKUP($D104,$AU$11:$BE$13,COLUMN($AX:$AX)-COLUMN($AT:$AT),FALSE))*3</f>
        <v>392.49999999999994</v>
      </c>
      <c r="T104" s="13" cm="1">
        <f t="array" ref="T104">$E104*VLOOKUP($D104,$AU$11:$BE$13,COLUMN($BC:$BC)-COLUMN($AT:$AT),FALSE)*3</f>
        <v>198</v>
      </c>
      <c r="U104" s="13" cm="1">
        <f t="array" ref="U104">$AJ104*VLOOKUP($D104,$AU$11:$BE$13,COLUMN($BD:$BD)-COLUMN($AT:$AT),FALSE)+$AK104*VLOOKUP($D104,$AU$11:$BE$13,COLUMN($BE:$BE)-COLUMN($AT:$AT),FALSE)</f>
        <v>516.66666666666663</v>
      </c>
      <c r="V104" s="13">
        <f t="shared" si="88"/>
        <v>1.9679155262404047</v>
      </c>
      <c r="W104" s="13">
        <f t="shared" si="89"/>
        <v>2360.5153357924864</v>
      </c>
      <c r="X104" s="13" cm="1">
        <f t="array" ref="X104">$AJ104*VLOOKUP($D104,$AU$11:$BG$13,COLUMN($BF:$BF)-COLUMN($AT:$AT),FALSE)+$AK104*VLOOKUP($D104,$AU$11:$BG$13,COLUMN($BG:$BG)-COLUMN($AT:$AT),FALSE)</f>
        <v>0</v>
      </c>
      <c r="Y104" s="13">
        <f t="shared" si="95"/>
        <v>11936.653991674501</v>
      </c>
      <c r="Z104" s="13">
        <f t="shared" si="96"/>
        <v>1.85354372899812</v>
      </c>
      <c r="AA104" s="13">
        <f t="shared" si="97"/>
        <v>1253.3486691258199</v>
      </c>
      <c r="AB104" s="13">
        <f t="shared" si="98"/>
        <v>0.11437179724228473</v>
      </c>
      <c r="AC104" s="13">
        <f t="shared" si="99"/>
        <v>392.49999999999994</v>
      </c>
      <c r="AD104" s="13">
        <f t="shared" si="100"/>
        <v>198</v>
      </c>
      <c r="AE104" s="13">
        <f t="shared" si="101"/>
        <v>516.66666666666663</v>
      </c>
      <c r="AF104" s="13">
        <f t="shared" si="102"/>
        <v>1.9679155262404047</v>
      </c>
      <c r="AG104" s="13">
        <f t="shared" si="103"/>
        <v>2360.5153357924864</v>
      </c>
      <c r="AI104" s="13" t="str" cm="1">
        <f t="array" ref="AI104">IF(ISNUMBER(SEARCH(B104,VLOOKUP(D104,$AU$11:$AV$13,COLUMN(AV:AV)-COLUMN(AT:AT),FALSE))),"Domestic","International")</f>
        <v>International</v>
      </c>
      <c r="AJ104" s="13" cm="1">
        <f t="array" ref="AJ104">VLOOKUP($D104,$AR$5:$BD$7,COLUMN($BC:$BC)-COLUMN($AQ:$AQ),FALSE)*$E104</f>
        <v>0.33333333333333331</v>
      </c>
      <c r="AK104" s="13" cm="1">
        <f t="array" ref="AK104">VLOOKUP($D104,$AR$5:$BD$7,COLUMN($BD:$BD)-COLUMN($AQ:$AQ),FALSE)*$E104</f>
        <v>0.66666666666666663</v>
      </c>
      <c r="AL104">
        <f>'GDP per Capita'!R104</f>
        <v>10913.42</v>
      </c>
      <c r="AM104">
        <f t="shared" si="104"/>
        <v>10913.42</v>
      </c>
      <c r="AN104">
        <f t="shared" si="105"/>
        <v>10913.42</v>
      </c>
      <c r="AO104">
        <f t="shared" si="90"/>
        <v>10913.42</v>
      </c>
      <c r="AP104" s="1">
        <f t="shared" si="91"/>
        <v>0.21629473948519221</v>
      </c>
    </row>
    <row r="105" spans="1:61">
      <c r="A105" s="52">
        <v>103</v>
      </c>
      <c r="B105" s="52" t="s">
        <v>320</v>
      </c>
      <c r="C105" s="52" t="s">
        <v>28</v>
      </c>
      <c r="D105" s="52">
        <v>2019</v>
      </c>
      <c r="E105" s="52">
        <v>205</v>
      </c>
      <c r="F105" s="52">
        <v>61.066692199999999</v>
      </c>
      <c r="G105" s="52">
        <v>-107.9917071</v>
      </c>
      <c r="H105" s="52">
        <v>0</v>
      </c>
      <c r="I105" s="52" t="s">
        <v>651</v>
      </c>
      <c r="J105" s="52">
        <v>29.9499323</v>
      </c>
      <c r="K105" s="52">
        <v>-90.070115599999994</v>
      </c>
      <c r="L105" s="52">
        <v>7406.3113396095996</v>
      </c>
      <c r="M105" s="52">
        <v>1.2059183715285799</v>
      </c>
      <c r="N105" s="52">
        <v>888.75736075315206</v>
      </c>
      <c r="O105" s="13">
        <f t="shared" si="92"/>
        <v>1518293.824619968</v>
      </c>
      <c r="P105" s="13">
        <f t="shared" si="93"/>
        <v>247.2132661633589</v>
      </c>
      <c r="Q105" s="13">
        <f t="shared" si="94"/>
        <v>182195.25895439618</v>
      </c>
      <c r="R105" s="13" cm="1">
        <f t="array" ref="R105">($AJ105*VLOOKUP($D105,$AU$11:$BE$13,COLUMN($AW:$AW)-COLUMN($AT:$AT),FALSE)/2+$AK105*VLOOKUP($D105,$AU$11:$BE$13,COLUMN($AW:$AW)-COLUMN($AT:$AT),FALSE))*3</f>
        <v>23.446218434668371</v>
      </c>
      <c r="S105" s="13" cm="1">
        <f t="array" ref="S105">($AJ105*VLOOKUP($D105,$AU$11:$BE$13,COLUMN($AY:$AY)-COLUMN($AT:$AT),FALSE)/2+$AK105*VLOOKUP($D105,$AU$11:$BE$13,COLUMN($AX:$AX)-COLUMN($AT:$AT),FALSE))*3</f>
        <v>80462.499999999985</v>
      </c>
      <c r="T105" s="13" cm="1">
        <f t="array" ref="T105">$E105*VLOOKUP($D105,$AU$11:$BE$13,COLUMN($BC:$BC)-COLUMN($AT:$AT),FALSE)*3</f>
        <v>40590</v>
      </c>
      <c r="U105" s="13" cm="1">
        <f t="array" ref="U105">$AJ105*VLOOKUP($D105,$AU$11:$BE$13,COLUMN($BD:$BD)-COLUMN($AT:$AT),FALSE)+$AK105*VLOOKUP($D105,$AU$11:$BE$13,COLUMN($BE:$BE)-COLUMN($AT:$AT),FALSE)</f>
        <v>105916.66666666666</v>
      </c>
      <c r="V105" s="13">
        <f t="shared" si="88"/>
        <v>270.65948459802729</v>
      </c>
      <c r="W105" s="13">
        <f t="shared" si="89"/>
        <v>409164.42562106287</v>
      </c>
      <c r="X105" s="13" cm="1">
        <f t="array" ref="X105">$AJ105*VLOOKUP($D105,$AU$11:$BG$13,COLUMN($BF:$BF)-COLUMN($AT:$AT),FALSE)+$AK105*VLOOKUP($D105,$AU$11:$BG$13,COLUMN($BG:$BG)-COLUMN($AT:$AT),FALSE)</f>
        <v>0</v>
      </c>
      <c r="Y105" s="13">
        <f t="shared" si="95"/>
        <v>7406.3113396095996</v>
      </c>
      <c r="Z105" s="13">
        <f t="shared" si="96"/>
        <v>1.2059183715285799</v>
      </c>
      <c r="AA105" s="13">
        <f t="shared" si="97"/>
        <v>888.75736075315206</v>
      </c>
      <c r="AB105" s="13">
        <f t="shared" si="98"/>
        <v>0.11437179724228473</v>
      </c>
      <c r="AC105" s="13">
        <f t="shared" si="99"/>
        <v>392.49999999999994</v>
      </c>
      <c r="AD105" s="13">
        <f t="shared" si="100"/>
        <v>198</v>
      </c>
      <c r="AE105" s="13">
        <f t="shared" si="101"/>
        <v>516.66666666666663</v>
      </c>
      <c r="AF105" s="13">
        <f t="shared" si="102"/>
        <v>1.3202901687708648</v>
      </c>
      <c r="AG105" s="13">
        <f t="shared" si="103"/>
        <v>1995.9240274198189</v>
      </c>
      <c r="AI105" s="13" t="str" cm="1">
        <f t="array" ref="AI105">IF(ISNUMBER(SEARCH(B105,VLOOKUP(D105,$AU$11:$AV$13,COLUMN(AV:AV)-COLUMN(AT:AT),FALSE))),"Domestic","International")</f>
        <v>International</v>
      </c>
      <c r="AJ105" s="13" cm="1">
        <f t="array" ref="AJ105">VLOOKUP($D105,$AR$5:$BD$7,COLUMN($BC:$BC)-COLUMN($AQ:$AQ),FALSE)*$E105</f>
        <v>68.333333333333329</v>
      </c>
      <c r="AK105" s="13" cm="1">
        <f t="array" ref="AK105">VLOOKUP($D105,$AR$5:$BD$7,COLUMN($BD:$BD)-COLUMN($AQ:$AQ),FALSE)*$E105</f>
        <v>136.66666666666666</v>
      </c>
      <c r="AL105">
        <f>'GDP per Capita'!R105</f>
        <v>49196.49</v>
      </c>
      <c r="AM105">
        <f t="shared" si="104"/>
        <v>49196.49</v>
      </c>
      <c r="AN105">
        <f t="shared" si="105"/>
        <v>49196.49</v>
      </c>
      <c r="AO105">
        <f t="shared" si="90"/>
        <v>10085280.449999999</v>
      </c>
      <c r="AP105" s="1">
        <f t="shared" si="91"/>
        <v>4.0570455888617643E-2</v>
      </c>
    </row>
    <row r="106" spans="1:61">
      <c r="A106" s="52">
        <v>104</v>
      </c>
      <c r="B106" s="52" t="s">
        <v>575</v>
      </c>
      <c r="C106" s="52" t="s">
        <v>31</v>
      </c>
      <c r="D106" s="52">
        <v>2019</v>
      </c>
      <c r="E106" s="52">
        <v>38</v>
      </c>
      <c r="F106" s="52">
        <v>46.798562400000002</v>
      </c>
      <c r="G106" s="52">
        <v>8.2319735999999892</v>
      </c>
      <c r="H106" s="52">
        <v>0</v>
      </c>
      <c r="I106" s="52" t="s">
        <v>651</v>
      </c>
      <c r="J106" s="52">
        <v>29.9499323</v>
      </c>
      <c r="K106" s="52">
        <v>-90.070115599999994</v>
      </c>
      <c r="L106" s="52">
        <v>16421.859858626602</v>
      </c>
      <c r="M106" s="52">
        <v>2.5303473967809902</v>
      </c>
      <c r="N106" s="52">
        <v>1724.29528515579</v>
      </c>
      <c r="O106" s="13">
        <f t="shared" si="92"/>
        <v>624030.67462781083</v>
      </c>
      <c r="P106" s="13">
        <f t="shared" si="93"/>
        <v>96.153201077677622</v>
      </c>
      <c r="Q106" s="13">
        <f t="shared" si="94"/>
        <v>65523.220835920023</v>
      </c>
      <c r="R106" s="13" cm="1">
        <f t="array" ref="R106">($AJ106*VLOOKUP($D106,$AU$11:$BE$13,COLUMN($AW:$AW)-COLUMN($AT:$AT),FALSE)/2+$AK106*VLOOKUP($D106,$AU$11:$BE$13,COLUMN($AW:$AW)-COLUMN($AT:$AT),FALSE))*3</f>
        <v>4.3461282952068201</v>
      </c>
      <c r="S106" s="13" cm="1">
        <f t="array" ref="S106">($AJ106*VLOOKUP($D106,$AU$11:$BE$13,COLUMN($AY:$AY)-COLUMN($AT:$AT),FALSE)/2+$AK106*VLOOKUP($D106,$AU$11:$BE$13,COLUMN($AX:$AX)-COLUMN($AT:$AT),FALSE))*3</f>
        <v>14914.999999999998</v>
      </c>
      <c r="T106" s="13" cm="1">
        <f t="array" ref="T106">$E106*VLOOKUP($D106,$AU$11:$BE$13,COLUMN($BC:$BC)-COLUMN($AT:$AT),FALSE)*3</f>
        <v>7524</v>
      </c>
      <c r="U106" s="13" cm="1">
        <f t="array" ref="U106">$AJ106*VLOOKUP($D106,$AU$11:$BE$13,COLUMN($BD:$BD)-COLUMN($AT:$AT),FALSE)+$AK106*VLOOKUP($D106,$AU$11:$BE$13,COLUMN($BE:$BE)-COLUMN($AT:$AT),FALSE)</f>
        <v>19633.333333333332</v>
      </c>
      <c r="V106" s="13">
        <f t="shared" si="88"/>
        <v>100.49932937288445</v>
      </c>
      <c r="W106" s="13">
        <f t="shared" si="89"/>
        <v>107595.55416925334</v>
      </c>
      <c r="X106" s="13" cm="1">
        <f t="array" ref="X106">$AJ106*VLOOKUP($D106,$AU$11:$BG$13,COLUMN($BF:$BF)-COLUMN($AT:$AT),FALSE)+$AK106*VLOOKUP($D106,$AU$11:$BG$13,COLUMN($BG:$BG)-COLUMN($AT:$AT),FALSE)</f>
        <v>0</v>
      </c>
      <c r="Y106" s="13">
        <f t="shared" si="95"/>
        <v>16421.859858626602</v>
      </c>
      <c r="Z106" s="13">
        <f t="shared" si="96"/>
        <v>2.5303473967809902</v>
      </c>
      <c r="AA106" s="13">
        <f t="shared" si="97"/>
        <v>1724.29528515579</v>
      </c>
      <c r="AB106" s="13">
        <f t="shared" si="98"/>
        <v>0.11437179724228475</v>
      </c>
      <c r="AC106" s="13">
        <f t="shared" si="99"/>
        <v>392.49999999999994</v>
      </c>
      <c r="AD106" s="13">
        <f t="shared" si="100"/>
        <v>198</v>
      </c>
      <c r="AE106" s="13">
        <f t="shared" si="101"/>
        <v>516.66666666666663</v>
      </c>
      <c r="AF106" s="13">
        <f t="shared" si="102"/>
        <v>2.644719194023275</v>
      </c>
      <c r="AG106" s="13">
        <f t="shared" si="103"/>
        <v>2831.4619518224563</v>
      </c>
      <c r="AI106" s="13" t="str" cm="1">
        <f t="array" ref="AI106">IF(ISNUMBER(SEARCH(B106,VLOOKUP(D106,$AU$11:$AV$13,COLUMN(AV:AV)-COLUMN(AT:AT),FALSE))),"Domestic","International")</f>
        <v>International</v>
      </c>
      <c r="AJ106" s="13" cm="1">
        <f t="array" ref="AJ106">VLOOKUP($D106,$AR$5:$BD$7,COLUMN($BC:$BC)-COLUMN($AQ:$AQ),FALSE)*$E106</f>
        <v>12.666666666666666</v>
      </c>
      <c r="AK106" s="13" cm="1">
        <f t="array" ref="AK106">VLOOKUP($D106,$AR$5:$BD$7,COLUMN($BD:$BD)-COLUMN($AQ:$AQ),FALSE)*$E106</f>
        <v>25.333333333333332</v>
      </c>
      <c r="AL106">
        <f>'GDP per Capita'!R106</f>
        <v>84665.279999999999</v>
      </c>
      <c r="AM106">
        <f t="shared" si="104"/>
        <v>84665.279999999999</v>
      </c>
      <c r="AN106">
        <f t="shared" si="105"/>
        <v>84665.279999999999</v>
      </c>
      <c r="AO106">
        <f t="shared" si="90"/>
        <v>3217280.64</v>
      </c>
      <c r="AP106" s="1">
        <f t="shared" si="91"/>
        <v>3.3443011725969092E-2</v>
      </c>
      <c r="AV106" s="167"/>
      <c r="AW106" s="45"/>
    </row>
    <row r="107" spans="1:61">
      <c r="A107" s="52">
        <v>105</v>
      </c>
      <c r="B107" s="52" t="s">
        <v>644</v>
      </c>
      <c r="C107" s="52" t="s">
        <v>28</v>
      </c>
      <c r="D107" s="52">
        <v>2019</v>
      </c>
      <c r="E107" s="52">
        <v>3</v>
      </c>
      <c r="F107" s="52">
        <v>-31.761336499999999</v>
      </c>
      <c r="G107" s="52">
        <v>-71.318769700000004</v>
      </c>
      <c r="H107" s="52">
        <v>0</v>
      </c>
      <c r="I107" s="52" t="s">
        <v>651</v>
      </c>
      <c r="J107" s="52">
        <v>29.9499323</v>
      </c>
      <c r="K107" s="52">
        <v>-90.070115599999994</v>
      </c>
      <c r="L107" s="52">
        <v>14283.3726198069</v>
      </c>
      <c r="M107" s="52">
        <v>2.2032343059816801</v>
      </c>
      <c r="N107" s="52">
        <v>1499.7541250797301</v>
      </c>
      <c r="O107" s="13">
        <f t="shared" si="92"/>
        <v>42850.117859420701</v>
      </c>
      <c r="P107" s="13">
        <f t="shared" si="93"/>
        <v>6.6097029179450404</v>
      </c>
      <c r="Q107" s="13">
        <f t="shared" si="94"/>
        <v>4499.2623752391901</v>
      </c>
      <c r="R107" s="13" cm="1">
        <f t="array" ref="R107">($AJ107*VLOOKUP($D107,$AU$11:$BE$13,COLUMN($AW:$AW)-COLUMN($AT:$AT),FALSE)/2+$AK107*VLOOKUP($D107,$AU$11:$BE$13,COLUMN($AW:$AW)-COLUMN($AT:$AT),FALSE))*3</f>
        <v>0.34311539172685424</v>
      </c>
      <c r="S107" s="13" cm="1">
        <f t="array" ref="S107">($AJ107*VLOOKUP($D107,$AU$11:$BE$13,COLUMN($AY:$AY)-COLUMN($AT:$AT),FALSE)/2+$AK107*VLOOKUP($D107,$AU$11:$BE$13,COLUMN($AX:$AX)-COLUMN($AT:$AT),FALSE))*3</f>
        <v>1177.5</v>
      </c>
      <c r="T107" s="13" cm="1">
        <f t="array" ref="T107">$E107*VLOOKUP($D107,$AU$11:$BE$13,COLUMN($BC:$BC)-COLUMN($AT:$AT),FALSE)*3</f>
        <v>594</v>
      </c>
      <c r="U107" s="13" cm="1">
        <f t="array" ref="U107">$AJ107*VLOOKUP($D107,$AU$11:$BE$13,COLUMN($BD:$BD)-COLUMN($AT:$AT),FALSE)+$AK107*VLOOKUP($D107,$AU$11:$BE$13,COLUMN($BE:$BE)-COLUMN($AT:$AT),FALSE)</f>
        <v>1550</v>
      </c>
      <c r="V107" s="13">
        <f t="shared" si="88"/>
        <v>6.952818309671895</v>
      </c>
      <c r="W107" s="13">
        <f t="shared" si="89"/>
        <v>7820.7623752391901</v>
      </c>
      <c r="X107" s="13" cm="1">
        <f t="array" ref="X107">$AJ107*VLOOKUP($D107,$AU$11:$BG$13,COLUMN($BF:$BF)-COLUMN($AT:$AT),FALSE)+$AK107*VLOOKUP($D107,$AU$11:$BG$13,COLUMN($BG:$BG)-COLUMN($AT:$AT),FALSE)</f>
        <v>0</v>
      </c>
      <c r="Y107" s="13">
        <f t="shared" si="95"/>
        <v>14283.3726198069</v>
      </c>
      <c r="Z107" s="13">
        <f t="shared" si="96"/>
        <v>2.2032343059816801</v>
      </c>
      <c r="AA107" s="13">
        <f t="shared" si="97"/>
        <v>1499.7541250797301</v>
      </c>
      <c r="AB107" s="13">
        <f t="shared" si="98"/>
        <v>0.11437179724228475</v>
      </c>
      <c r="AC107" s="13">
        <f t="shared" si="99"/>
        <v>392.5</v>
      </c>
      <c r="AD107" s="13">
        <f t="shared" si="100"/>
        <v>198</v>
      </c>
      <c r="AE107" s="13">
        <f t="shared" si="101"/>
        <v>516.66666666666663</v>
      </c>
      <c r="AF107" s="13">
        <f t="shared" si="102"/>
        <v>2.317606103223965</v>
      </c>
      <c r="AG107" s="13">
        <f t="shared" si="103"/>
        <v>2606.9207917463968</v>
      </c>
      <c r="AI107" s="13" t="str" cm="1">
        <f t="array" ref="AI107">IF(ISNUMBER(SEARCH(B107,VLOOKUP(D107,$AU$11:$AV$13,COLUMN(AV:AV)-COLUMN(AT:AT),FALSE))),"Domestic","International")</f>
        <v>International</v>
      </c>
      <c r="AJ107" s="13" cm="1">
        <f t="array" ref="AJ107">VLOOKUP($D107,$AR$5:$BD$7,COLUMN($BC:$BC)-COLUMN($AQ:$AQ),FALSE)*$E107</f>
        <v>1</v>
      </c>
      <c r="AK107" s="13" cm="1">
        <f t="array" ref="AK107">VLOOKUP($D107,$AR$5:$BD$7,COLUMN($BD:$BD)-COLUMN($AQ:$AQ),FALSE)*$E107</f>
        <v>2</v>
      </c>
      <c r="AL107">
        <f>'GDP per Capita'!R107</f>
        <v>14757.2</v>
      </c>
      <c r="AM107">
        <f t="shared" si="104"/>
        <v>14757.2</v>
      </c>
      <c r="AN107">
        <f t="shared" si="105"/>
        <v>14757.2</v>
      </c>
      <c r="AO107">
        <f t="shared" si="90"/>
        <v>44271.600000000006</v>
      </c>
      <c r="AP107" s="1">
        <f t="shared" si="91"/>
        <v>0.17665416147686527</v>
      </c>
      <c r="AV107" s="167"/>
      <c r="AW107" s="45"/>
    </row>
    <row r="108" spans="1:61">
      <c r="A108" s="52">
        <v>106</v>
      </c>
      <c r="B108" s="52" t="s">
        <v>643</v>
      </c>
      <c r="C108" s="52" t="s">
        <v>35</v>
      </c>
      <c r="D108" s="52">
        <v>2019</v>
      </c>
      <c r="E108" s="52">
        <v>0</v>
      </c>
      <c r="F108" s="52">
        <v>4.6125521999999997</v>
      </c>
      <c r="G108" s="52">
        <v>13.153581099999901</v>
      </c>
      <c r="H108" s="52">
        <v>0</v>
      </c>
      <c r="I108" s="52" t="s">
        <v>651</v>
      </c>
      <c r="J108" s="52">
        <v>29.9499323</v>
      </c>
      <c r="K108" s="52">
        <v>-90.070115599999994</v>
      </c>
      <c r="L108" s="52">
        <v>22029.2968452448</v>
      </c>
      <c r="M108" s="52">
        <v>3.4263599976211401</v>
      </c>
      <c r="N108" s="52">
        <v>2015.6806613399001</v>
      </c>
      <c r="O108" s="13">
        <f t="shared" si="92"/>
        <v>0</v>
      </c>
      <c r="P108" s="13">
        <f t="shared" si="93"/>
        <v>0</v>
      </c>
      <c r="Q108" s="13">
        <f t="shared" si="94"/>
        <v>0</v>
      </c>
      <c r="R108" s="13" cm="1">
        <f t="array" ref="R108">($AJ108*VLOOKUP($D108,$AU$11:$BE$13,COLUMN($AW:$AW)-COLUMN($AT:$AT),FALSE)/2+$AK108*VLOOKUP($D108,$AU$11:$BE$13,COLUMN($AW:$AW)-COLUMN($AT:$AT),FALSE))*3</f>
        <v>0</v>
      </c>
      <c r="S108" s="13" cm="1">
        <f t="array" ref="S108">($AJ108*VLOOKUP($D108,$AU$11:$BE$13,COLUMN($AY:$AY)-COLUMN($AT:$AT),FALSE)/2+$AK108*VLOOKUP($D108,$AU$11:$BE$13,COLUMN($AX:$AX)-COLUMN($AT:$AT),FALSE))*3</f>
        <v>0</v>
      </c>
      <c r="T108" s="13" cm="1">
        <f t="array" ref="T108">$E108*VLOOKUP($D108,$AU$11:$BE$13,COLUMN($BC:$BC)-COLUMN($AT:$AT),FALSE)*3</f>
        <v>0</v>
      </c>
      <c r="U108" s="13" cm="1">
        <f t="array" ref="U108">$AJ108*VLOOKUP($D108,$AU$11:$BE$13,COLUMN($BD:$BD)-COLUMN($AT:$AT),FALSE)+$AK108*VLOOKUP($D108,$AU$11:$BE$13,COLUMN($BE:$BE)-COLUMN($AT:$AT),FALSE)</f>
        <v>0</v>
      </c>
      <c r="V108" s="13">
        <f t="shared" si="88"/>
        <v>0</v>
      </c>
      <c r="W108" s="13">
        <f t="shared" si="89"/>
        <v>0</v>
      </c>
      <c r="X108" s="13" cm="1">
        <f t="array" ref="X108">$AJ108*VLOOKUP($D108,$AU$11:$BG$13,COLUMN($BF:$BF)-COLUMN($AT:$AT),FALSE)+$AK108*VLOOKUP($D108,$AU$11:$BG$13,COLUMN($BG:$BG)-COLUMN($AT:$AT),FALSE)</f>
        <v>0</v>
      </c>
      <c r="Y108" s="13" t="str">
        <f t="shared" si="95"/>
        <v/>
      </c>
      <c r="Z108" s="13" t="str">
        <f t="shared" si="96"/>
        <v/>
      </c>
      <c r="AA108" s="13" t="str">
        <f t="shared" si="97"/>
        <v/>
      </c>
      <c r="AB108" s="13" t="str">
        <f t="shared" si="98"/>
        <v/>
      </c>
      <c r="AC108" s="13" t="str">
        <f t="shared" si="99"/>
        <v/>
      </c>
      <c r="AD108" s="13" t="str">
        <f t="shared" si="100"/>
        <v/>
      </c>
      <c r="AE108" s="13" t="str">
        <f t="shared" si="101"/>
        <v/>
      </c>
      <c r="AF108" s="13" t="str">
        <f t="shared" si="102"/>
        <v/>
      </c>
      <c r="AG108" s="13" t="str">
        <f t="shared" si="103"/>
        <v/>
      </c>
      <c r="AI108" s="13" t="str" cm="1">
        <f t="array" ref="AI108">IF(ISNUMBER(SEARCH(B108,VLOOKUP(D108,$AU$11:$AV$13,COLUMN(AV:AV)-COLUMN(AT:AT),FALSE))),"Domestic","International")</f>
        <v>International</v>
      </c>
      <c r="AJ108" s="13" cm="1">
        <f t="array" ref="AJ108">VLOOKUP($D108,$AR$5:$BD$7,COLUMN($BC:$BC)-COLUMN($AQ:$AQ),FALSE)*$E108</f>
        <v>0</v>
      </c>
      <c r="AK108" s="13" cm="1">
        <f t="array" ref="AK108">VLOOKUP($D108,$AR$5:$BD$7,COLUMN($BD:$BD)-COLUMN($AQ:$AQ),FALSE)*$E108</f>
        <v>0</v>
      </c>
      <c r="AL108">
        <f>'GDP per Capita'!R108</f>
        <v>1385.8</v>
      </c>
      <c r="AM108">
        <f t="shared" si="104"/>
        <v>1385.8</v>
      </c>
      <c r="AN108">
        <f t="shared" si="105"/>
        <v>1385.8</v>
      </c>
      <c r="AO108">
        <f t="shared" si="90"/>
        <v>0</v>
      </c>
      <c r="AP108" s="1" t="str">
        <f t="shared" si="91"/>
        <v/>
      </c>
      <c r="AV108" s="167"/>
      <c r="AW108" s="45"/>
    </row>
    <row r="109" spans="1:61">
      <c r="A109" s="52">
        <v>107</v>
      </c>
      <c r="B109" s="52" t="s">
        <v>574</v>
      </c>
      <c r="C109" s="52" t="s">
        <v>30</v>
      </c>
      <c r="D109" s="52">
        <v>2019</v>
      </c>
      <c r="E109" s="52">
        <v>76</v>
      </c>
      <c r="F109" s="52">
        <v>35.000073999999998</v>
      </c>
      <c r="G109" s="52">
        <v>104.999927</v>
      </c>
      <c r="H109" s="52">
        <v>0</v>
      </c>
      <c r="I109" s="52" t="s">
        <v>651</v>
      </c>
      <c r="J109" s="52">
        <v>29.9499323</v>
      </c>
      <c r="K109" s="52">
        <v>-90.070115599999994</v>
      </c>
      <c r="L109" s="52">
        <v>25244.7599003258</v>
      </c>
      <c r="M109" s="52">
        <v>3.9651569766319699</v>
      </c>
      <c r="N109" s="52">
        <v>2309.8955308798099</v>
      </c>
      <c r="O109" s="13">
        <f t="shared" si="92"/>
        <v>1918601.7524247607</v>
      </c>
      <c r="P109" s="13">
        <f t="shared" si="93"/>
        <v>301.35193022402973</v>
      </c>
      <c r="Q109" s="13">
        <f t="shared" si="94"/>
        <v>175552.06034686556</v>
      </c>
      <c r="R109" s="13" cm="1">
        <f t="array" ref="R109">($AJ109*VLOOKUP($D109,$AU$11:$BE$13,COLUMN($AW:$AW)-COLUMN($AT:$AT),FALSE)/2+$AK109*VLOOKUP($D109,$AU$11:$BE$13,COLUMN($AW:$AW)-COLUMN($AT:$AT),FALSE))*3</f>
        <v>8.6922565904136402</v>
      </c>
      <c r="S109" s="13" cm="1">
        <f t="array" ref="S109">($AJ109*VLOOKUP($D109,$AU$11:$BE$13,COLUMN($AY:$AY)-COLUMN($AT:$AT),FALSE)/2+$AK109*VLOOKUP($D109,$AU$11:$BE$13,COLUMN($AX:$AX)-COLUMN($AT:$AT),FALSE))*3</f>
        <v>29829.999999999996</v>
      </c>
      <c r="T109" s="13" cm="1">
        <f t="array" ref="T109">$E109*VLOOKUP($D109,$AU$11:$BE$13,COLUMN($BC:$BC)-COLUMN($AT:$AT),FALSE)*3</f>
        <v>15048</v>
      </c>
      <c r="U109" s="13" cm="1">
        <f t="array" ref="U109">$AJ109*VLOOKUP($D109,$AU$11:$BE$13,COLUMN($BD:$BD)-COLUMN($AT:$AT),FALSE)+$AK109*VLOOKUP($D109,$AU$11:$BE$13,COLUMN($BE:$BE)-COLUMN($AT:$AT),FALSE)</f>
        <v>39266.666666666664</v>
      </c>
      <c r="V109" s="13">
        <f t="shared" si="88"/>
        <v>310.04418681444338</v>
      </c>
      <c r="W109" s="13">
        <f t="shared" si="89"/>
        <v>259696.72701353222</v>
      </c>
      <c r="X109" s="13" cm="1">
        <f t="array" ref="X109">$AJ109*VLOOKUP($D109,$AU$11:$BG$13,COLUMN($BF:$BF)-COLUMN($AT:$AT),FALSE)+$AK109*VLOOKUP($D109,$AU$11:$BG$13,COLUMN($BG:$BG)-COLUMN($AT:$AT),FALSE)</f>
        <v>0</v>
      </c>
      <c r="Y109" s="13">
        <f t="shared" si="95"/>
        <v>25244.7599003258</v>
      </c>
      <c r="Z109" s="13">
        <f t="shared" si="96"/>
        <v>3.9651569766319703</v>
      </c>
      <c r="AA109" s="13">
        <f t="shared" si="97"/>
        <v>2309.8955308798099</v>
      </c>
      <c r="AB109" s="13">
        <f t="shared" si="98"/>
        <v>0.11437179724228475</v>
      </c>
      <c r="AC109" s="13">
        <f t="shared" si="99"/>
        <v>392.49999999999994</v>
      </c>
      <c r="AD109" s="13">
        <f t="shared" si="100"/>
        <v>198</v>
      </c>
      <c r="AE109" s="13">
        <f t="shared" si="101"/>
        <v>516.66666666666663</v>
      </c>
      <c r="AF109" s="13">
        <f t="shared" si="102"/>
        <v>4.0795287738742552</v>
      </c>
      <c r="AG109" s="13">
        <f t="shared" si="103"/>
        <v>3417.0621975464765</v>
      </c>
      <c r="AI109" s="13" t="str" cm="1">
        <f t="array" ref="AI109">IF(ISNUMBER(SEARCH(B109,VLOOKUP(D109,$AU$11:$AV$13,COLUMN(AV:AV)-COLUMN(AT:AT),FALSE))),"Domestic","International")</f>
        <v>International</v>
      </c>
      <c r="AJ109" s="13" cm="1">
        <f t="array" ref="AJ109">VLOOKUP($D109,$AR$5:$BD$7,COLUMN($BC:$BC)-COLUMN($AQ:$AQ),FALSE)*$E109</f>
        <v>25.333333333333332</v>
      </c>
      <c r="AK109" s="13" cm="1">
        <f t="array" ref="AK109">VLOOKUP($D109,$AR$5:$BD$7,COLUMN($BD:$BD)-COLUMN($AQ:$AQ),FALSE)*$E109</f>
        <v>50.666666666666664</v>
      </c>
      <c r="AL109">
        <f>'GDP per Capita'!R109</f>
        <v>10121.299999999999</v>
      </c>
      <c r="AM109">
        <f t="shared" si="104"/>
        <v>10121.299999999999</v>
      </c>
      <c r="AN109">
        <f t="shared" si="105"/>
        <v>10121.299999999999</v>
      </c>
      <c r="AO109">
        <f t="shared" si="90"/>
        <v>769218.79999999993</v>
      </c>
      <c r="AP109" s="1">
        <f t="shared" si="91"/>
        <v>0.33761099834472613</v>
      </c>
      <c r="AV109" s="167"/>
      <c r="AW109" s="45"/>
    </row>
    <row r="110" spans="1:61">
      <c r="A110" s="52">
        <v>108</v>
      </c>
      <c r="B110" s="52" t="s">
        <v>584</v>
      </c>
      <c r="C110" s="52" t="s">
        <v>28</v>
      </c>
      <c r="D110" s="52">
        <v>2019</v>
      </c>
      <c r="E110" s="52">
        <v>1</v>
      </c>
      <c r="F110" s="52">
        <v>2.88944339999999</v>
      </c>
      <c r="G110" s="52">
        <v>-73.783891999999994</v>
      </c>
      <c r="H110" s="52">
        <v>0</v>
      </c>
      <c r="I110" s="52" t="s">
        <v>651</v>
      </c>
      <c r="J110" s="52">
        <v>29.9499323</v>
      </c>
      <c r="K110" s="52">
        <v>-90.070115599999994</v>
      </c>
      <c r="L110" s="52">
        <v>6927.7935792132303</v>
      </c>
      <c r="M110" s="52">
        <v>1.13962486565628</v>
      </c>
      <c r="N110" s="52">
        <v>831.33522950558802</v>
      </c>
      <c r="O110" s="13">
        <f t="shared" si="92"/>
        <v>6927.7935792132303</v>
      </c>
      <c r="P110" s="13">
        <f t="shared" si="93"/>
        <v>1.13962486565628</v>
      </c>
      <c r="Q110" s="13">
        <f t="shared" si="94"/>
        <v>831.33522950558802</v>
      </c>
      <c r="R110" s="13" cm="1">
        <f t="array" ref="R110">($AJ110*VLOOKUP($D110,$AU$11:$BE$13,COLUMN($AW:$AW)-COLUMN($AT:$AT),FALSE)/2+$AK110*VLOOKUP($D110,$AU$11:$BE$13,COLUMN($AW:$AW)-COLUMN($AT:$AT),FALSE))*3</f>
        <v>0.11437179724228473</v>
      </c>
      <c r="S110" s="13" cm="1">
        <f t="array" ref="S110">($AJ110*VLOOKUP($D110,$AU$11:$BE$13,COLUMN($AY:$AY)-COLUMN($AT:$AT),FALSE)/2+$AK110*VLOOKUP($D110,$AU$11:$BE$13,COLUMN($AX:$AX)-COLUMN($AT:$AT),FALSE))*3</f>
        <v>392.49999999999994</v>
      </c>
      <c r="T110" s="13" cm="1">
        <f t="array" ref="T110">$E110*VLOOKUP($D110,$AU$11:$BE$13,COLUMN($BC:$BC)-COLUMN($AT:$AT),FALSE)*3</f>
        <v>198</v>
      </c>
      <c r="U110" s="13" cm="1">
        <f t="array" ref="U110">$AJ110*VLOOKUP($D110,$AU$11:$BE$13,COLUMN($BD:$BD)-COLUMN($AT:$AT),FALSE)+$AK110*VLOOKUP($D110,$AU$11:$BE$13,COLUMN($BE:$BE)-COLUMN($AT:$AT),FALSE)</f>
        <v>516.66666666666663</v>
      </c>
      <c r="V110" s="13">
        <f t="shared" si="88"/>
        <v>1.2539966628985646</v>
      </c>
      <c r="W110" s="13">
        <f t="shared" si="89"/>
        <v>1938.5018961722544</v>
      </c>
      <c r="X110" s="13" cm="1">
        <f t="array" ref="X110">$AJ110*VLOOKUP($D110,$AU$11:$BG$13,COLUMN($BF:$BF)-COLUMN($AT:$AT),FALSE)+$AK110*VLOOKUP($D110,$AU$11:$BG$13,COLUMN($BG:$BG)-COLUMN($AT:$AT),FALSE)</f>
        <v>0</v>
      </c>
      <c r="Y110" s="13">
        <f t="shared" si="95"/>
        <v>6927.7935792132303</v>
      </c>
      <c r="Z110" s="13">
        <f t="shared" si="96"/>
        <v>1.13962486565628</v>
      </c>
      <c r="AA110" s="13">
        <f t="shared" si="97"/>
        <v>831.33522950558802</v>
      </c>
      <c r="AB110" s="13">
        <f t="shared" si="98"/>
        <v>0.11437179724228473</v>
      </c>
      <c r="AC110" s="13">
        <f t="shared" si="99"/>
        <v>392.49999999999994</v>
      </c>
      <c r="AD110" s="13">
        <f t="shared" si="100"/>
        <v>198</v>
      </c>
      <c r="AE110" s="13">
        <f t="shared" si="101"/>
        <v>516.66666666666663</v>
      </c>
      <c r="AF110" s="13">
        <f t="shared" si="102"/>
        <v>1.2539966628985646</v>
      </c>
      <c r="AG110" s="13">
        <f t="shared" si="103"/>
        <v>1938.5018961722544</v>
      </c>
      <c r="AI110" s="13" t="str" cm="1">
        <f t="array" ref="AI110">IF(ISNUMBER(SEARCH(B110,VLOOKUP(D110,$AU$11:$AV$13,COLUMN(AV:AV)-COLUMN(AT:AT),FALSE))),"Domestic","International")</f>
        <v>International</v>
      </c>
      <c r="AJ110" s="13" cm="1">
        <f t="array" ref="AJ110">VLOOKUP($D110,$AR$5:$BD$7,COLUMN($BC:$BC)-COLUMN($AQ:$AQ),FALSE)*$E110</f>
        <v>0.33333333333333331</v>
      </c>
      <c r="AK110" s="13" cm="1">
        <f t="array" ref="AK110">VLOOKUP($D110,$AR$5:$BD$7,COLUMN($BD:$BD)-COLUMN($AQ:$AQ),FALSE)*$E110</f>
        <v>0.66666666666666663</v>
      </c>
      <c r="AL110">
        <f>'GDP per Capita'!R110</f>
        <v>6766.95</v>
      </c>
      <c r="AM110">
        <f t="shared" si="104"/>
        <v>6766.95</v>
      </c>
      <c r="AN110">
        <f t="shared" si="105"/>
        <v>6766.95</v>
      </c>
      <c r="AO110">
        <f t="shared" si="90"/>
        <v>6766.95</v>
      </c>
      <c r="AP110" s="1">
        <f t="shared" si="91"/>
        <v>0.28646611784810799</v>
      </c>
      <c r="AV110" s="167"/>
      <c r="AW110" s="45"/>
    </row>
    <row r="111" spans="1:61">
      <c r="A111" s="52">
        <v>109</v>
      </c>
      <c r="B111" s="52" t="s">
        <v>576</v>
      </c>
      <c r="C111" s="52" t="s">
        <v>31</v>
      </c>
      <c r="D111" s="52">
        <v>2019</v>
      </c>
      <c r="E111" s="52">
        <v>3</v>
      </c>
      <c r="F111" s="52">
        <v>49.816700299999901</v>
      </c>
      <c r="G111" s="52">
        <v>15.4749544</v>
      </c>
      <c r="H111" s="52">
        <v>0</v>
      </c>
      <c r="I111" s="52" t="s">
        <v>651</v>
      </c>
      <c r="J111" s="52">
        <v>29.9499323</v>
      </c>
      <c r="K111" s="52">
        <v>-90.070115599999994</v>
      </c>
      <c r="L111" s="52">
        <v>17037.225501047102</v>
      </c>
      <c r="M111" s="52">
        <v>2.6259698485926402</v>
      </c>
      <c r="N111" s="52">
        <v>1788.90867760994</v>
      </c>
      <c r="O111" s="13">
        <f t="shared" si="92"/>
        <v>51111.676503141309</v>
      </c>
      <c r="P111" s="13">
        <f t="shared" si="93"/>
        <v>7.8779095457779205</v>
      </c>
      <c r="Q111" s="13">
        <f t="shared" si="94"/>
        <v>5366.7260328298198</v>
      </c>
      <c r="R111" s="13" cm="1">
        <f t="array" ref="R111">($AJ111*VLOOKUP($D111,$AU$11:$BE$13,COLUMN($AW:$AW)-COLUMN($AT:$AT),FALSE)/2+$AK111*VLOOKUP($D111,$AU$11:$BE$13,COLUMN($AW:$AW)-COLUMN($AT:$AT),FALSE))*3</f>
        <v>0.34311539172685424</v>
      </c>
      <c r="S111" s="13" cm="1">
        <f t="array" ref="S111">($AJ111*VLOOKUP($D111,$AU$11:$BE$13,COLUMN($AY:$AY)-COLUMN($AT:$AT),FALSE)/2+$AK111*VLOOKUP($D111,$AU$11:$BE$13,COLUMN($AX:$AX)-COLUMN($AT:$AT),FALSE))*3</f>
        <v>1177.5</v>
      </c>
      <c r="T111" s="13" cm="1">
        <f t="array" ref="T111">$E111*VLOOKUP($D111,$AU$11:$BE$13,COLUMN($BC:$BC)-COLUMN($AT:$AT),FALSE)*3</f>
        <v>594</v>
      </c>
      <c r="U111" s="13" cm="1">
        <f t="array" ref="U111">$AJ111*VLOOKUP($D111,$AU$11:$BE$13,COLUMN($BD:$BD)-COLUMN($AT:$AT),FALSE)+$AK111*VLOOKUP($D111,$AU$11:$BE$13,COLUMN($BE:$BE)-COLUMN($AT:$AT),FALSE)</f>
        <v>1550</v>
      </c>
      <c r="V111" s="13">
        <f t="shared" si="88"/>
        <v>8.2210249375047741</v>
      </c>
      <c r="W111" s="13">
        <f t="shared" si="89"/>
        <v>8688.2260328298198</v>
      </c>
      <c r="X111" s="13" cm="1">
        <f t="array" ref="X111">$AJ111*VLOOKUP($D111,$AU$11:$BG$13,COLUMN($BF:$BF)-COLUMN($AT:$AT),FALSE)+$AK111*VLOOKUP($D111,$AU$11:$BG$13,COLUMN($BG:$BG)-COLUMN($AT:$AT),FALSE)</f>
        <v>0</v>
      </c>
      <c r="Y111" s="13">
        <f t="shared" si="95"/>
        <v>17037.225501047102</v>
      </c>
      <c r="Z111" s="13">
        <f t="shared" si="96"/>
        <v>2.6259698485926402</v>
      </c>
      <c r="AA111" s="13">
        <f t="shared" si="97"/>
        <v>1788.90867760994</v>
      </c>
      <c r="AB111" s="13">
        <f t="shared" si="98"/>
        <v>0.11437179724228475</v>
      </c>
      <c r="AC111" s="13">
        <f t="shared" si="99"/>
        <v>392.5</v>
      </c>
      <c r="AD111" s="13">
        <f t="shared" si="100"/>
        <v>198</v>
      </c>
      <c r="AE111" s="13">
        <f t="shared" si="101"/>
        <v>516.66666666666663</v>
      </c>
      <c r="AF111" s="13">
        <f t="shared" si="102"/>
        <v>2.7403416458349246</v>
      </c>
      <c r="AG111" s="13">
        <f t="shared" si="103"/>
        <v>2896.0753442766068</v>
      </c>
      <c r="AI111" s="13" t="str" cm="1">
        <f t="array" ref="AI111">IF(ISNUMBER(SEARCH(B111,VLOOKUP(D111,$AU$11:$AV$13,COLUMN(AV:AV)-COLUMN(AT:AT),FALSE))),"Domestic","International")</f>
        <v>International</v>
      </c>
      <c r="AJ111" s="13" cm="1">
        <f t="array" ref="AJ111">VLOOKUP($D111,$AR$5:$BD$7,COLUMN($BC:$BC)-COLUMN($AQ:$AQ),FALSE)*$E111</f>
        <v>1</v>
      </c>
      <c r="AK111" s="13" cm="1">
        <f t="array" ref="AK111">VLOOKUP($D111,$AR$5:$BD$7,COLUMN($BD:$BD)-COLUMN($AQ:$AQ),FALSE)*$E111</f>
        <v>2</v>
      </c>
      <c r="AL111">
        <f>'GDP per Capita'!R111</f>
        <v>23771.4</v>
      </c>
      <c r="AM111">
        <f t="shared" si="104"/>
        <v>23771.4</v>
      </c>
      <c r="AN111">
        <f t="shared" si="105"/>
        <v>23771.4</v>
      </c>
      <c r="AO111">
        <f t="shared" si="90"/>
        <v>71314.200000000012</v>
      </c>
      <c r="AP111" s="1">
        <f t="shared" si="91"/>
        <v>0.12183023903836569</v>
      </c>
      <c r="AV111" s="167"/>
      <c r="AW111" s="45"/>
    </row>
    <row r="112" spans="1:61">
      <c r="A112" s="52">
        <v>110</v>
      </c>
      <c r="B112" s="52" t="s">
        <v>224</v>
      </c>
      <c r="C112" s="52" t="s">
        <v>31</v>
      </c>
      <c r="D112" s="52">
        <v>2019</v>
      </c>
      <c r="E112" s="52">
        <v>75</v>
      </c>
      <c r="F112" s="52">
        <v>51.083419599999999</v>
      </c>
      <c r="G112" s="52">
        <v>10.4234469</v>
      </c>
      <c r="H112" s="52">
        <v>0</v>
      </c>
      <c r="I112" s="52" t="s">
        <v>651</v>
      </c>
      <c r="J112" s="52">
        <v>29.9499323</v>
      </c>
      <c r="K112" s="52">
        <v>-90.070115599999994</v>
      </c>
      <c r="L112" s="52">
        <v>16275.245967503601</v>
      </c>
      <c r="M112" s="52">
        <v>2.5076633166504401</v>
      </c>
      <c r="N112" s="52">
        <v>1708.9008265878799</v>
      </c>
      <c r="O112" s="13">
        <f t="shared" si="92"/>
        <v>1220643.44756277</v>
      </c>
      <c r="P112" s="13">
        <f t="shared" si="93"/>
        <v>188.07474874878301</v>
      </c>
      <c r="Q112" s="13">
        <f t="shared" si="94"/>
        <v>128167.561994091</v>
      </c>
      <c r="R112" s="13" cm="1">
        <f t="array" ref="R112">($AJ112*VLOOKUP($D112,$AU$11:$BE$13,COLUMN($AW:$AW)-COLUMN($AT:$AT),FALSE)/2+$AK112*VLOOKUP($D112,$AU$11:$BE$13,COLUMN($AW:$AW)-COLUMN($AT:$AT),FALSE))*3</f>
        <v>8.5778847931713571</v>
      </c>
      <c r="S112" s="13" cm="1">
        <f t="array" ref="S112">($AJ112*VLOOKUP($D112,$AU$11:$BE$13,COLUMN($AY:$AY)-COLUMN($AT:$AT),FALSE)/2+$AK112*VLOOKUP($D112,$AU$11:$BE$13,COLUMN($AX:$AX)-COLUMN($AT:$AT),FALSE))*3</f>
        <v>29437.5</v>
      </c>
      <c r="T112" s="13" cm="1">
        <f t="array" ref="T112">$E112*VLOOKUP($D112,$AU$11:$BE$13,COLUMN($BC:$BC)-COLUMN($AT:$AT),FALSE)*3</f>
        <v>14850</v>
      </c>
      <c r="U112" s="13" cm="1">
        <f t="array" ref="U112">$AJ112*VLOOKUP($D112,$AU$11:$BE$13,COLUMN($BD:$BD)-COLUMN($AT:$AT),FALSE)+$AK112*VLOOKUP($D112,$AU$11:$BE$13,COLUMN($BE:$BE)-COLUMN($AT:$AT),FALSE)</f>
        <v>38750</v>
      </c>
      <c r="V112" s="13">
        <f t="shared" si="88"/>
        <v>196.65263354195437</v>
      </c>
      <c r="W112" s="13">
        <f t="shared" si="89"/>
        <v>211205.061994091</v>
      </c>
      <c r="X112" s="13" cm="1">
        <f t="array" ref="X112">$AJ112*VLOOKUP($D112,$AU$11:$BG$13,COLUMN($BF:$BF)-COLUMN($AT:$AT),FALSE)+$AK112*VLOOKUP($D112,$AU$11:$BG$13,COLUMN($BG:$BG)-COLUMN($AT:$AT),FALSE)</f>
        <v>0</v>
      </c>
      <c r="Y112" s="13">
        <f t="shared" si="95"/>
        <v>16275.245967503601</v>
      </c>
      <c r="Z112" s="13">
        <f t="shared" si="96"/>
        <v>2.5076633166504401</v>
      </c>
      <c r="AA112" s="13">
        <f t="shared" si="97"/>
        <v>1708.9008265878799</v>
      </c>
      <c r="AB112" s="13">
        <f t="shared" si="98"/>
        <v>0.11437179724228476</v>
      </c>
      <c r="AC112" s="13">
        <f t="shared" si="99"/>
        <v>392.5</v>
      </c>
      <c r="AD112" s="13">
        <f t="shared" si="100"/>
        <v>198</v>
      </c>
      <c r="AE112" s="13">
        <f t="shared" si="101"/>
        <v>516.66666666666663</v>
      </c>
      <c r="AF112" s="13">
        <f t="shared" si="102"/>
        <v>2.6220351138927249</v>
      </c>
      <c r="AG112" s="13">
        <f t="shared" si="103"/>
        <v>2816.0674932545467</v>
      </c>
      <c r="AI112" s="13" t="str" cm="1">
        <f t="array" ref="AI112">IF(ISNUMBER(SEARCH(B112,VLOOKUP(D112,$AU$11:$AV$13,COLUMN(AV:AV)-COLUMN(AT:AT),FALSE))),"Domestic","International")</f>
        <v>International</v>
      </c>
      <c r="AJ112" s="13" cm="1">
        <f t="array" ref="AJ112">VLOOKUP($D112,$AR$5:$BD$7,COLUMN($BC:$BC)-COLUMN($AQ:$AQ),FALSE)*$E112</f>
        <v>25</v>
      </c>
      <c r="AK112" s="13" cm="1">
        <f t="array" ref="AK112">VLOOKUP($D112,$AR$5:$BD$7,COLUMN($BD:$BD)-COLUMN($AQ:$AQ),FALSE)*$E112</f>
        <v>50</v>
      </c>
      <c r="AL112">
        <f>'GDP per Capita'!R112</f>
        <v>49180.54</v>
      </c>
      <c r="AM112">
        <f t="shared" si="104"/>
        <v>49180.54</v>
      </c>
      <c r="AN112">
        <f t="shared" si="105"/>
        <v>49180.54</v>
      </c>
      <c r="AO112">
        <f t="shared" si="90"/>
        <v>3688540.5</v>
      </c>
      <c r="AP112" s="1">
        <f t="shared" si="91"/>
        <v>5.7259792048939412E-2</v>
      </c>
      <c r="AV112" s="167"/>
      <c r="AW112" s="45"/>
    </row>
    <row r="113" spans="1:106">
      <c r="A113" s="52">
        <v>111</v>
      </c>
      <c r="B113" s="52" t="s">
        <v>588</v>
      </c>
      <c r="C113" s="52" t="s">
        <v>31</v>
      </c>
      <c r="D113" s="52">
        <v>2019</v>
      </c>
      <c r="E113" s="52">
        <v>5</v>
      </c>
      <c r="F113" s="52">
        <v>55.670248999999998</v>
      </c>
      <c r="G113" s="52">
        <v>10.3333283</v>
      </c>
      <c r="H113" s="52">
        <v>0</v>
      </c>
      <c r="I113" s="52" t="s">
        <v>651</v>
      </c>
      <c r="J113" s="52">
        <v>29.9499323</v>
      </c>
      <c r="K113" s="52">
        <v>-90.070115599999994</v>
      </c>
      <c r="L113" s="52">
        <v>15810.3044420026</v>
      </c>
      <c r="M113" s="52">
        <v>2.4359781750249301</v>
      </c>
      <c r="N113" s="52">
        <v>1660.0819664102701</v>
      </c>
      <c r="O113" s="13">
        <f t="shared" si="92"/>
        <v>79051.522210013005</v>
      </c>
      <c r="P113" s="13">
        <f t="shared" si="93"/>
        <v>12.17989087512465</v>
      </c>
      <c r="Q113" s="13">
        <f t="shared" si="94"/>
        <v>8300.4098320513513</v>
      </c>
      <c r="R113" s="13" cm="1">
        <f t="array" ref="R113">($AJ113*VLOOKUP($D113,$AU$11:$BE$13,COLUMN($AW:$AW)-COLUMN($AT:$AT),FALSE)/2+$AK113*VLOOKUP($D113,$AU$11:$BE$13,COLUMN($AW:$AW)-COLUMN($AT:$AT),FALSE))*3</f>
        <v>0.57185898621142361</v>
      </c>
      <c r="S113" s="13" cm="1">
        <f t="array" ref="S113">($AJ113*VLOOKUP($D113,$AU$11:$BE$13,COLUMN($AY:$AY)-COLUMN($AT:$AT),FALSE)/2+$AK113*VLOOKUP($D113,$AU$11:$BE$13,COLUMN($AX:$AX)-COLUMN($AT:$AT),FALSE))*3</f>
        <v>1962.4999999999995</v>
      </c>
      <c r="T113" s="13" cm="1">
        <f t="array" ref="T113">$E113*VLOOKUP($D113,$AU$11:$BE$13,COLUMN($BC:$BC)-COLUMN($AT:$AT),FALSE)*3</f>
        <v>990</v>
      </c>
      <c r="U113" s="13" cm="1">
        <f t="array" ref="U113">$AJ113*VLOOKUP($D113,$AU$11:$BE$13,COLUMN($BD:$BD)-COLUMN($AT:$AT),FALSE)+$AK113*VLOOKUP($D113,$AU$11:$BE$13,COLUMN($BE:$BE)-COLUMN($AT:$AT),FALSE)</f>
        <v>2583.333333333333</v>
      </c>
      <c r="V113" s="13">
        <f t="shared" si="88"/>
        <v>12.751749861336075</v>
      </c>
      <c r="W113" s="13">
        <f t="shared" si="89"/>
        <v>13836.243165384683</v>
      </c>
      <c r="X113" s="13" cm="1">
        <f t="array" ref="X113">$AJ113*VLOOKUP($D113,$AU$11:$BG$13,COLUMN($BF:$BF)-COLUMN($AT:$AT),FALSE)+$AK113*VLOOKUP($D113,$AU$11:$BG$13,COLUMN($BG:$BG)-COLUMN($AT:$AT),FALSE)</f>
        <v>0</v>
      </c>
      <c r="Y113" s="13">
        <f t="shared" si="95"/>
        <v>15810.304442002602</v>
      </c>
      <c r="Z113" s="13">
        <f t="shared" si="96"/>
        <v>2.4359781750249301</v>
      </c>
      <c r="AA113" s="13">
        <f t="shared" si="97"/>
        <v>1660.0819664102703</v>
      </c>
      <c r="AB113" s="13">
        <f t="shared" si="98"/>
        <v>0.11437179724228472</v>
      </c>
      <c r="AC113" s="13">
        <f t="shared" si="99"/>
        <v>392.49999999999989</v>
      </c>
      <c r="AD113" s="13">
        <f t="shared" si="100"/>
        <v>198</v>
      </c>
      <c r="AE113" s="13">
        <f t="shared" si="101"/>
        <v>516.66666666666663</v>
      </c>
      <c r="AF113" s="13">
        <f t="shared" si="102"/>
        <v>2.5503499722672149</v>
      </c>
      <c r="AG113" s="13">
        <f t="shared" si="103"/>
        <v>2767.2486330769366</v>
      </c>
      <c r="AI113" s="13" t="str" cm="1">
        <f t="array" ref="AI113">IF(ISNUMBER(SEARCH(B113,VLOOKUP(D113,$AU$11:$AV$13,COLUMN(AV:AV)-COLUMN(AT:AT),FALSE))),"Domestic","International")</f>
        <v>International</v>
      </c>
      <c r="AJ113" s="13" cm="1">
        <f t="array" ref="AJ113">VLOOKUP($D113,$AR$5:$BD$7,COLUMN($BC:$BC)-COLUMN($AQ:$AQ),FALSE)*$E113</f>
        <v>1.6666666666666665</v>
      </c>
      <c r="AK113" s="13" cm="1">
        <f t="array" ref="AK113">VLOOKUP($D113,$AR$5:$BD$7,COLUMN($BD:$BD)-COLUMN($AQ:$AQ),FALSE)*$E113</f>
        <v>3.333333333333333</v>
      </c>
      <c r="AL113">
        <f>'GDP per Capita'!R113</f>
        <v>62616.68</v>
      </c>
      <c r="AM113">
        <f t="shared" si="104"/>
        <v>62616.68</v>
      </c>
      <c r="AN113">
        <f t="shared" si="105"/>
        <v>62616.68</v>
      </c>
      <c r="AO113">
        <f t="shared" si="90"/>
        <v>313083.40000000002</v>
      </c>
      <c r="AP113" s="1">
        <f t="shared" si="91"/>
        <v>4.4193474216086458E-2</v>
      </c>
      <c r="AV113" s="167"/>
      <c r="AW113" s="45"/>
    </row>
    <row r="114" spans="1:106">
      <c r="A114" s="52">
        <v>112</v>
      </c>
      <c r="B114" s="52" t="s">
        <v>642</v>
      </c>
      <c r="C114" s="52" t="s">
        <v>31</v>
      </c>
      <c r="D114" s="52">
        <v>2019</v>
      </c>
      <c r="E114" s="52">
        <v>1</v>
      </c>
      <c r="F114" s="52">
        <v>58.752377799999898</v>
      </c>
      <c r="G114" s="52">
        <v>25.3319078</v>
      </c>
      <c r="H114" s="52">
        <v>0</v>
      </c>
      <c r="I114" s="52" t="s">
        <v>651</v>
      </c>
      <c r="J114" s="52">
        <v>29.9499323</v>
      </c>
      <c r="K114" s="52">
        <v>-90.070115599999994</v>
      </c>
      <c r="L114" s="52">
        <v>17005.4062632971</v>
      </c>
      <c r="M114" s="52">
        <v>2.6210090554538001</v>
      </c>
      <c r="N114" s="52">
        <v>1785.5676576461999</v>
      </c>
      <c r="O114" s="13">
        <f t="shared" si="92"/>
        <v>17005.4062632971</v>
      </c>
      <c r="P114" s="13">
        <f t="shared" si="93"/>
        <v>2.6210090554538001</v>
      </c>
      <c r="Q114" s="13">
        <f t="shared" si="94"/>
        <v>1785.5676576461999</v>
      </c>
      <c r="R114" s="13" cm="1">
        <f t="array" ref="R114">($AJ114*VLOOKUP($D114,$AU$11:$BE$13,COLUMN($AW:$AW)-COLUMN($AT:$AT),FALSE)/2+$AK114*VLOOKUP($D114,$AU$11:$BE$13,COLUMN($AW:$AW)-COLUMN($AT:$AT),FALSE))*3</f>
        <v>0.11437179724228473</v>
      </c>
      <c r="S114" s="13" cm="1">
        <f t="array" ref="S114">($AJ114*VLOOKUP($D114,$AU$11:$BE$13,COLUMN($AY:$AY)-COLUMN($AT:$AT),FALSE)/2+$AK114*VLOOKUP($D114,$AU$11:$BE$13,COLUMN($AX:$AX)-COLUMN($AT:$AT),FALSE))*3</f>
        <v>392.49999999999994</v>
      </c>
      <c r="T114" s="13" cm="1">
        <f t="array" ref="T114">$E114*VLOOKUP($D114,$AU$11:$BE$13,COLUMN($BC:$BC)-COLUMN($AT:$AT),FALSE)*3</f>
        <v>198</v>
      </c>
      <c r="U114" s="13" cm="1">
        <f t="array" ref="U114">$AJ114*VLOOKUP($D114,$AU$11:$BE$13,COLUMN($BD:$BD)-COLUMN($AT:$AT),FALSE)+$AK114*VLOOKUP($D114,$AU$11:$BE$13,COLUMN($BE:$BE)-COLUMN($AT:$AT),FALSE)</f>
        <v>516.66666666666663</v>
      </c>
      <c r="V114" s="13">
        <f t="shared" si="88"/>
        <v>2.735380852696085</v>
      </c>
      <c r="W114" s="13">
        <f t="shared" si="89"/>
        <v>2892.7343243128662</v>
      </c>
      <c r="X114" s="13" cm="1">
        <f t="array" ref="X114">$AJ114*VLOOKUP($D114,$AU$11:$BG$13,COLUMN($BF:$BF)-COLUMN($AT:$AT),FALSE)+$AK114*VLOOKUP($D114,$AU$11:$BG$13,COLUMN($BG:$BG)-COLUMN($AT:$AT),FALSE)</f>
        <v>0</v>
      </c>
      <c r="Y114" s="13">
        <f t="shared" si="95"/>
        <v>17005.4062632971</v>
      </c>
      <c r="Z114" s="13">
        <f t="shared" si="96"/>
        <v>2.6210090554538001</v>
      </c>
      <c r="AA114" s="13">
        <f t="shared" si="97"/>
        <v>1785.5676576461999</v>
      </c>
      <c r="AB114" s="13">
        <f t="shared" si="98"/>
        <v>0.11437179724228473</v>
      </c>
      <c r="AC114" s="13">
        <f t="shared" si="99"/>
        <v>392.49999999999994</v>
      </c>
      <c r="AD114" s="13">
        <f t="shared" si="100"/>
        <v>198</v>
      </c>
      <c r="AE114" s="13">
        <f t="shared" si="101"/>
        <v>516.66666666666663</v>
      </c>
      <c r="AF114" s="13">
        <f t="shared" si="102"/>
        <v>2.735380852696085</v>
      </c>
      <c r="AG114" s="13">
        <f t="shared" si="103"/>
        <v>2892.7343243128662</v>
      </c>
      <c r="AI114" s="13" t="str" cm="1">
        <f t="array" ref="AI114">IF(ISNUMBER(SEARCH(B114,VLOOKUP(D114,$AU$11:$AV$13,COLUMN(AV:AV)-COLUMN(AT:AT),FALSE))),"Domestic","International")</f>
        <v>International</v>
      </c>
      <c r="AJ114" s="13" cm="1">
        <f t="array" ref="AJ114">VLOOKUP($D114,$AR$5:$BD$7,COLUMN($BC:$BC)-COLUMN($AQ:$AQ),FALSE)*$E114</f>
        <v>0.33333333333333331</v>
      </c>
      <c r="AK114" s="13" cm="1">
        <f t="array" ref="AK114">VLOOKUP($D114,$AR$5:$BD$7,COLUMN($BD:$BD)-COLUMN($AQ:$AQ),FALSE)*$E114</f>
        <v>0.66666666666666663</v>
      </c>
      <c r="AL114">
        <f>'GDP per Capita'!R114</f>
        <v>23532.85</v>
      </c>
      <c r="AM114">
        <f t="shared" si="104"/>
        <v>23532.85</v>
      </c>
      <c r="AN114">
        <f t="shared" si="105"/>
        <v>23532.85</v>
      </c>
      <c r="AO114">
        <f t="shared" si="90"/>
        <v>23532.85</v>
      </c>
      <c r="AP114" s="1">
        <f t="shared" si="91"/>
        <v>0.1229232466238839</v>
      </c>
      <c r="AV114" s="167"/>
      <c r="AW114" s="45"/>
    </row>
    <row r="115" spans="1:106">
      <c r="A115" s="52">
        <v>113</v>
      </c>
      <c r="B115" s="52" t="s">
        <v>641</v>
      </c>
      <c r="C115" s="52" t="s">
        <v>35</v>
      </c>
      <c r="D115" s="52">
        <v>2019</v>
      </c>
      <c r="E115" s="52">
        <v>0</v>
      </c>
      <c r="F115" s="52">
        <v>26.254049299999998</v>
      </c>
      <c r="G115" s="52">
        <v>29.267546899999999</v>
      </c>
      <c r="H115" s="52">
        <v>0</v>
      </c>
      <c r="I115" s="52" t="s">
        <v>651</v>
      </c>
      <c r="J115" s="52">
        <v>29.9499323</v>
      </c>
      <c r="K115" s="52">
        <v>-90.070115599999994</v>
      </c>
      <c r="L115" s="52">
        <v>22061.257531415398</v>
      </c>
      <c r="M115" s="52">
        <v>3.4316258148483598</v>
      </c>
      <c r="N115" s="52">
        <v>2018.6050641245099</v>
      </c>
      <c r="O115" s="13">
        <f t="shared" si="92"/>
        <v>0</v>
      </c>
      <c r="P115" s="13">
        <f t="shared" si="93"/>
        <v>0</v>
      </c>
      <c r="Q115" s="13">
        <f t="shared" si="94"/>
        <v>0</v>
      </c>
      <c r="R115" s="13" cm="1">
        <f t="array" ref="R115">($AJ115*VLOOKUP($D115,$AU$11:$BE$13,COLUMN($AW:$AW)-COLUMN($AT:$AT),FALSE)/2+$AK115*VLOOKUP($D115,$AU$11:$BE$13,COLUMN($AW:$AW)-COLUMN($AT:$AT),FALSE))*3</f>
        <v>0</v>
      </c>
      <c r="S115" s="13" cm="1">
        <f t="array" ref="S115">($AJ115*VLOOKUP($D115,$AU$11:$BE$13,COLUMN($AY:$AY)-COLUMN($AT:$AT),FALSE)/2+$AK115*VLOOKUP($D115,$AU$11:$BE$13,COLUMN($AX:$AX)-COLUMN($AT:$AT),FALSE))*3</f>
        <v>0</v>
      </c>
      <c r="T115" s="13" cm="1">
        <f t="array" ref="T115">$E115*VLOOKUP($D115,$AU$11:$BE$13,COLUMN($BC:$BC)-COLUMN($AT:$AT),FALSE)*3</f>
        <v>0</v>
      </c>
      <c r="U115" s="13" cm="1">
        <f t="array" ref="U115">$AJ115*VLOOKUP($D115,$AU$11:$BE$13,COLUMN($BD:$BD)-COLUMN($AT:$AT),FALSE)+$AK115*VLOOKUP($D115,$AU$11:$BE$13,COLUMN($BE:$BE)-COLUMN($AT:$AT),FALSE)</f>
        <v>0</v>
      </c>
      <c r="V115" s="13">
        <f t="shared" si="88"/>
        <v>0</v>
      </c>
      <c r="W115" s="13">
        <f t="shared" si="89"/>
        <v>0</v>
      </c>
      <c r="X115" s="13" cm="1">
        <f t="array" ref="X115">$AJ115*VLOOKUP($D115,$AU$11:$BG$13,COLUMN($BF:$BF)-COLUMN($AT:$AT),FALSE)+$AK115*VLOOKUP($D115,$AU$11:$BG$13,COLUMN($BG:$BG)-COLUMN($AT:$AT),FALSE)</f>
        <v>0</v>
      </c>
      <c r="Y115" s="13" t="str">
        <f t="shared" si="95"/>
        <v/>
      </c>
      <c r="Z115" s="13" t="str">
        <f t="shared" si="96"/>
        <v/>
      </c>
      <c r="AA115" s="13" t="str">
        <f t="shared" si="97"/>
        <v/>
      </c>
      <c r="AB115" s="13" t="str">
        <f t="shared" si="98"/>
        <v/>
      </c>
      <c r="AC115" s="13" t="str">
        <f t="shared" si="99"/>
        <v/>
      </c>
      <c r="AD115" s="13" t="str">
        <f t="shared" si="100"/>
        <v/>
      </c>
      <c r="AE115" s="13" t="str">
        <f t="shared" si="101"/>
        <v/>
      </c>
      <c r="AF115" s="13" t="str">
        <f t="shared" si="102"/>
        <v/>
      </c>
      <c r="AG115" s="13" t="str">
        <f t="shared" si="103"/>
        <v/>
      </c>
      <c r="AI115" s="13" t="str" cm="1">
        <f t="array" ref="AI115">IF(ISNUMBER(SEARCH(B115,VLOOKUP(D115,$AU$11:$AV$13,COLUMN(AV:AV)-COLUMN(AT:AT),FALSE))),"Domestic","International")</f>
        <v>International</v>
      </c>
      <c r="AJ115" s="13" cm="1">
        <f t="array" ref="AJ115">VLOOKUP($D115,$AR$5:$BD$7,COLUMN($BC:$BC)-COLUMN($AQ:$AQ),FALSE)*$E115</f>
        <v>0</v>
      </c>
      <c r="AK115" s="13" cm="1">
        <f t="array" ref="AK115">VLOOKUP($D115,$AR$5:$BD$7,COLUMN($BD:$BD)-COLUMN($AQ:$AQ),FALSE)*$E115</f>
        <v>0</v>
      </c>
      <c r="AL115" t="e">
        <f>'GDP per Capita'!R115</f>
        <v>#N/A</v>
      </c>
      <c r="AM115" t="str">
        <f t="shared" si="104"/>
        <v/>
      </c>
      <c r="AN115">
        <f t="shared" si="105"/>
        <v>22749.526816091966</v>
      </c>
      <c r="AO115">
        <f t="shared" si="90"/>
        <v>0</v>
      </c>
      <c r="AP115" s="1" t="str">
        <f t="shared" si="91"/>
        <v/>
      </c>
      <c r="AV115" s="167"/>
      <c r="AW115" s="45"/>
    </row>
    <row r="116" spans="1:106">
      <c r="A116" s="52">
        <v>114</v>
      </c>
      <c r="B116" s="52" t="s">
        <v>271</v>
      </c>
      <c r="C116" s="52" t="s">
        <v>31</v>
      </c>
      <c r="D116" s="52">
        <v>2019</v>
      </c>
      <c r="E116" s="52">
        <v>4</v>
      </c>
      <c r="F116" s="52">
        <v>39.326234499999998</v>
      </c>
      <c r="G116" s="52">
        <v>-4.8380649</v>
      </c>
      <c r="H116" s="52">
        <v>0</v>
      </c>
      <c r="I116" s="52" t="s">
        <v>651</v>
      </c>
      <c r="J116" s="52">
        <v>29.9499323</v>
      </c>
      <c r="K116" s="52">
        <v>-90.070115599999994</v>
      </c>
      <c r="L116" s="52">
        <v>15156.9675964164</v>
      </c>
      <c r="M116" s="52">
        <v>2.33588983757133</v>
      </c>
      <c r="N116" s="52">
        <v>1591.4815976237201</v>
      </c>
      <c r="O116" s="13">
        <f t="shared" si="92"/>
        <v>60627.870385665599</v>
      </c>
      <c r="P116" s="13">
        <f t="shared" si="93"/>
        <v>9.3435593502853198</v>
      </c>
      <c r="Q116" s="13">
        <f t="shared" si="94"/>
        <v>6365.9263904948803</v>
      </c>
      <c r="R116" s="13" cm="1">
        <f t="array" ref="R116">($AJ116*VLOOKUP($D116,$AU$11:$BE$13,COLUMN($AW:$AW)-COLUMN($AT:$AT),FALSE)/2+$AK116*VLOOKUP($D116,$AU$11:$BE$13,COLUMN($AW:$AW)-COLUMN($AT:$AT),FALSE))*3</f>
        <v>0.45748718896913892</v>
      </c>
      <c r="S116" s="13" cm="1">
        <f t="array" ref="S116">($AJ116*VLOOKUP($D116,$AU$11:$BE$13,COLUMN($AY:$AY)-COLUMN($AT:$AT),FALSE)/2+$AK116*VLOOKUP($D116,$AU$11:$BE$13,COLUMN($AX:$AX)-COLUMN($AT:$AT),FALSE))*3</f>
        <v>1569.9999999999998</v>
      </c>
      <c r="T116" s="13" cm="1">
        <f t="array" ref="T116">$E116*VLOOKUP($D116,$AU$11:$BE$13,COLUMN($BC:$BC)-COLUMN($AT:$AT),FALSE)*3</f>
        <v>792</v>
      </c>
      <c r="U116" s="13" cm="1">
        <f t="array" ref="U116">$AJ116*VLOOKUP($D116,$AU$11:$BE$13,COLUMN($BD:$BD)-COLUMN($AT:$AT),FALSE)+$AK116*VLOOKUP($D116,$AU$11:$BE$13,COLUMN($BE:$BE)-COLUMN($AT:$AT),FALSE)</f>
        <v>2066.6666666666665</v>
      </c>
      <c r="V116" s="13">
        <f t="shared" si="88"/>
        <v>9.8010465392544592</v>
      </c>
      <c r="W116" s="13">
        <f t="shared" si="89"/>
        <v>10794.593057161546</v>
      </c>
      <c r="X116" s="13" cm="1">
        <f t="array" ref="X116">$AJ116*VLOOKUP($D116,$AU$11:$BG$13,COLUMN($BF:$BF)-COLUMN($AT:$AT),FALSE)+$AK116*VLOOKUP($D116,$AU$11:$BG$13,COLUMN($BG:$BG)-COLUMN($AT:$AT),FALSE)</f>
        <v>0</v>
      </c>
      <c r="Y116" s="13">
        <f t="shared" si="95"/>
        <v>15156.9675964164</v>
      </c>
      <c r="Z116" s="13">
        <f t="shared" si="96"/>
        <v>2.33588983757133</v>
      </c>
      <c r="AA116" s="13">
        <f t="shared" si="97"/>
        <v>1591.4815976237201</v>
      </c>
      <c r="AB116" s="13">
        <f t="shared" si="98"/>
        <v>0.11437179724228473</v>
      </c>
      <c r="AC116" s="13">
        <f t="shared" si="99"/>
        <v>392.49999999999994</v>
      </c>
      <c r="AD116" s="13">
        <f t="shared" si="100"/>
        <v>198</v>
      </c>
      <c r="AE116" s="13">
        <f t="shared" si="101"/>
        <v>516.66666666666663</v>
      </c>
      <c r="AF116" s="13">
        <f t="shared" si="102"/>
        <v>2.4502616348136148</v>
      </c>
      <c r="AG116" s="13">
        <f t="shared" si="103"/>
        <v>2698.6482642903866</v>
      </c>
      <c r="AI116" s="13" t="str" cm="1">
        <f t="array" ref="AI116">IF(ISNUMBER(SEARCH(B116,VLOOKUP(D116,$AU$11:$AV$13,COLUMN(AV:AV)-COLUMN(AT:AT),FALSE))),"Domestic","International")</f>
        <v>International</v>
      </c>
      <c r="AJ116" s="13" cm="1">
        <f t="array" ref="AJ116">VLOOKUP($D116,$AR$5:$BD$7,COLUMN($BC:$BC)-COLUMN($AQ:$AQ),FALSE)*$E116</f>
        <v>1.3333333333333333</v>
      </c>
      <c r="AK116" s="13" cm="1">
        <f t="array" ref="AK116">VLOOKUP($D116,$AR$5:$BD$7,COLUMN($BD:$BD)-COLUMN($AQ:$AQ),FALSE)*$E116</f>
        <v>2.6666666666666665</v>
      </c>
      <c r="AL116">
        <f>'GDP per Capita'!R116</f>
        <v>32023.79</v>
      </c>
      <c r="AM116">
        <f t="shared" si="104"/>
        <v>32023.79</v>
      </c>
      <c r="AN116">
        <f t="shared" si="105"/>
        <v>32023.79</v>
      </c>
      <c r="AO116">
        <f t="shared" si="90"/>
        <v>128095.16</v>
      </c>
      <c r="AP116" s="1">
        <f t="shared" si="91"/>
        <v>8.4270108700137819E-2</v>
      </c>
      <c r="AV116" s="167"/>
      <c r="AW116" s="45"/>
    </row>
    <row r="117" spans="1:106">
      <c r="A117" s="52">
        <v>115</v>
      </c>
      <c r="B117" s="52" t="s">
        <v>640</v>
      </c>
      <c r="C117" s="52" t="s">
        <v>31</v>
      </c>
      <c r="D117" s="52">
        <v>2019</v>
      </c>
      <c r="E117" s="52">
        <v>1</v>
      </c>
      <c r="F117" s="52">
        <v>10.211670199999901</v>
      </c>
      <c r="G117" s="52">
        <v>38.6521203</v>
      </c>
      <c r="H117" s="52">
        <v>0</v>
      </c>
      <c r="I117" s="52" t="s">
        <v>651</v>
      </c>
      <c r="J117" s="52">
        <v>29.9499323</v>
      </c>
      <c r="K117" s="52">
        <v>-90.070115599999994</v>
      </c>
      <c r="L117" s="52">
        <v>25890.228669928201</v>
      </c>
      <c r="M117" s="52">
        <v>4.07551045788788</v>
      </c>
      <c r="N117" s="52">
        <v>2368.9559232984302</v>
      </c>
      <c r="O117" s="13">
        <f t="shared" si="92"/>
        <v>25890.228669928201</v>
      </c>
      <c r="P117" s="13">
        <f t="shared" si="93"/>
        <v>4.07551045788788</v>
      </c>
      <c r="Q117" s="13">
        <f t="shared" si="94"/>
        <v>2368.9559232984302</v>
      </c>
      <c r="R117" s="13" cm="1">
        <f t="array" ref="R117">($AJ117*VLOOKUP($D117,$AU$11:$BE$13,COLUMN($AW:$AW)-COLUMN($AT:$AT),FALSE)/2+$AK117*VLOOKUP($D117,$AU$11:$BE$13,COLUMN($AW:$AW)-COLUMN($AT:$AT),FALSE))*3</f>
        <v>0.11437179724228473</v>
      </c>
      <c r="S117" s="13" cm="1">
        <f t="array" ref="S117">($AJ117*VLOOKUP($D117,$AU$11:$BE$13,COLUMN($AY:$AY)-COLUMN($AT:$AT),FALSE)/2+$AK117*VLOOKUP($D117,$AU$11:$BE$13,COLUMN($AX:$AX)-COLUMN($AT:$AT),FALSE))*3</f>
        <v>392.49999999999994</v>
      </c>
      <c r="T117" s="13" cm="1">
        <f t="array" ref="T117">$E117*VLOOKUP($D117,$AU$11:$BE$13,COLUMN($BC:$BC)-COLUMN($AT:$AT),FALSE)*3</f>
        <v>198</v>
      </c>
      <c r="U117" s="13" cm="1">
        <f t="array" ref="U117">$AJ117*VLOOKUP($D117,$AU$11:$BE$13,COLUMN($BD:$BD)-COLUMN($AT:$AT),FALSE)+$AK117*VLOOKUP($D117,$AU$11:$BE$13,COLUMN($BE:$BE)-COLUMN($AT:$AT),FALSE)</f>
        <v>516.66666666666663</v>
      </c>
      <c r="V117" s="13">
        <f t="shared" si="88"/>
        <v>4.1898822551301649</v>
      </c>
      <c r="W117" s="13">
        <f t="shared" si="89"/>
        <v>3476.1225899650967</v>
      </c>
      <c r="X117" s="13" cm="1">
        <f t="array" ref="X117">$AJ117*VLOOKUP($D117,$AU$11:$BG$13,COLUMN($BF:$BF)-COLUMN($AT:$AT),FALSE)+$AK117*VLOOKUP($D117,$AU$11:$BG$13,COLUMN($BG:$BG)-COLUMN($AT:$AT),FALSE)</f>
        <v>0</v>
      </c>
      <c r="Y117" s="13">
        <f t="shared" si="95"/>
        <v>25890.228669928201</v>
      </c>
      <c r="Z117" s="13">
        <f t="shared" si="96"/>
        <v>4.07551045788788</v>
      </c>
      <c r="AA117" s="13">
        <f t="shared" si="97"/>
        <v>2368.9559232984302</v>
      </c>
      <c r="AB117" s="13">
        <f t="shared" si="98"/>
        <v>0.11437179724228473</v>
      </c>
      <c r="AC117" s="13">
        <f t="shared" si="99"/>
        <v>392.49999999999994</v>
      </c>
      <c r="AD117" s="13">
        <f t="shared" si="100"/>
        <v>198</v>
      </c>
      <c r="AE117" s="13">
        <f t="shared" si="101"/>
        <v>516.66666666666663</v>
      </c>
      <c r="AF117" s="13">
        <f t="shared" si="102"/>
        <v>4.1898822551301649</v>
      </c>
      <c r="AG117" s="13">
        <f t="shared" si="103"/>
        <v>3476.1225899650967</v>
      </c>
      <c r="AI117" s="13" t="str" cm="1">
        <f t="array" ref="AI117">IF(ISNUMBER(SEARCH(B117,VLOOKUP(D117,$AU$11:$AV$13,COLUMN(AV:AV)-COLUMN(AT:AT),FALSE))),"Domestic","International")</f>
        <v>International</v>
      </c>
      <c r="AJ117" s="13" cm="1">
        <f t="array" ref="AJ117">VLOOKUP($D117,$AR$5:$BD$7,COLUMN($BC:$BC)-COLUMN($AQ:$AQ),FALSE)*$E117</f>
        <v>0.33333333333333331</v>
      </c>
      <c r="AK117" s="13" cm="1">
        <f t="array" ref="AK117">VLOOKUP($D117,$AR$5:$BD$7,COLUMN($BD:$BD)-COLUMN($AQ:$AQ),FALSE)*$E117</f>
        <v>0.66666666666666663</v>
      </c>
      <c r="AL117">
        <f>'GDP per Capita'!R117</f>
        <v>993.625</v>
      </c>
      <c r="AM117">
        <f t="shared" si="104"/>
        <v>993.625</v>
      </c>
      <c r="AN117">
        <f t="shared" si="105"/>
        <v>993.625</v>
      </c>
      <c r="AO117">
        <f t="shared" si="90"/>
        <v>993.625</v>
      </c>
      <c r="AP117" s="1">
        <f t="shared" si="91"/>
        <v>3.498425049656658</v>
      </c>
      <c r="AV117" s="167"/>
      <c r="AW117" s="45"/>
    </row>
    <row r="118" spans="1:106">
      <c r="A118" s="52">
        <v>116</v>
      </c>
      <c r="B118" s="52" t="s">
        <v>639</v>
      </c>
      <c r="C118" s="52" t="s">
        <v>31</v>
      </c>
      <c r="D118" s="52">
        <v>2019</v>
      </c>
      <c r="E118" s="52">
        <v>6</v>
      </c>
      <c r="F118" s="52">
        <v>63.246777700000003</v>
      </c>
      <c r="G118" s="52">
        <v>25.920916399999999</v>
      </c>
      <c r="H118" s="52">
        <v>0</v>
      </c>
      <c r="I118" s="52" t="s">
        <v>651</v>
      </c>
      <c r="J118" s="52">
        <v>29.9499323</v>
      </c>
      <c r="K118" s="52">
        <v>-90.070115599999994</v>
      </c>
      <c r="L118" s="52">
        <v>16466.977795441901</v>
      </c>
      <c r="M118" s="52">
        <v>2.5373356599064598</v>
      </c>
      <c r="N118" s="52">
        <v>1729.0326685214</v>
      </c>
      <c r="O118" s="13">
        <f t="shared" si="92"/>
        <v>98801.86677265141</v>
      </c>
      <c r="P118" s="13">
        <f t="shared" si="93"/>
        <v>15.224013959438759</v>
      </c>
      <c r="Q118" s="13">
        <f t="shared" si="94"/>
        <v>10374.196011128399</v>
      </c>
      <c r="R118" s="13" cm="1">
        <f t="array" ref="R118">($AJ118*VLOOKUP($D118,$AU$11:$BE$13,COLUMN($AW:$AW)-COLUMN($AT:$AT),FALSE)/2+$AK118*VLOOKUP($D118,$AU$11:$BE$13,COLUMN($AW:$AW)-COLUMN($AT:$AT),FALSE))*3</f>
        <v>0.68623078345370847</v>
      </c>
      <c r="S118" s="13" cm="1">
        <f t="array" ref="S118">($AJ118*VLOOKUP($D118,$AU$11:$BE$13,COLUMN($AY:$AY)-COLUMN($AT:$AT),FALSE)/2+$AK118*VLOOKUP($D118,$AU$11:$BE$13,COLUMN($AX:$AX)-COLUMN($AT:$AT),FALSE))*3</f>
        <v>2355</v>
      </c>
      <c r="T118" s="13" cm="1">
        <f t="array" ref="T118">$E118*VLOOKUP($D118,$AU$11:$BE$13,COLUMN($BC:$BC)-COLUMN($AT:$AT),FALSE)*3</f>
        <v>1188</v>
      </c>
      <c r="U118" s="13" cm="1">
        <f t="array" ref="U118">$AJ118*VLOOKUP($D118,$AU$11:$BE$13,COLUMN($BD:$BD)-COLUMN($AT:$AT),FALSE)+$AK118*VLOOKUP($D118,$AU$11:$BE$13,COLUMN($BE:$BE)-COLUMN($AT:$AT),FALSE)</f>
        <v>3100</v>
      </c>
      <c r="V118" s="13">
        <f t="shared" si="88"/>
        <v>15.910244742892468</v>
      </c>
      <c r="W118" s="13">
        <f t="shared" si="89"/>
        <v>17017.196011128399</v>
      </c>
      <c r="X118" s="13" cm="1">
        <f t="array" ref="X118">$AJ118*VLOOKUP($D118,$AU$11:$BG$13,COLUMN($BF:$BF)-COLUMN($AT:$AT),FALSE)+$AK118*VLOOKUP($D118,$AU$11:$BG$13,COLUMN($BG:$BG)-COLUMN($AT:$AT),FALSE)</f>
        <v>0</v>
      </c>
      <c r="Y118" s="13">
        <f t="shared" si="95"/>
        <v>16466.977795441901</v>
      </c>
      <c r="Z118" s="13">
        <f t="shared" si="96"/>
        <v>2.5373356599064598</v>
      </c>
      <c r="AA118" s="13">
        <f t="shared" si="97"/>
        <v>1729.0326685213997</v>
      </c>
      <c r="AB118" s="13">
        <f t="shared" si="98"/>
        <v>0.11437179724228475</v>
      </c>
      <c r="AC118" s="13">
        <f t="shared" si="99"/>
        <v>392.5</v>
      </c>
      <c r="AD118" s="13">
        <f t="shared" si="100"/>
        <v>198</v>
      </c>
      <c r="AE118" s="13">
        <f t="shared" si="101"/>
        <v>516.66666666666663</v>
      </c>
      <c r="AF118" s="13">
        <f t="shared" si="102"/>
        <v>2.6517074571487447</v>
      </c>
      <c r="AG118" s="13">
        <f t="shared" si="103"/>
        <v>2836.1993351880665</v>
      </c>
      <c r="AI118" s="13" t="str" cm="1">
        <f t="array" ref="AI118">IF(ISNUMBER(SEARCH(B118,VLOOKUP(D118,$AU$11:$AV$13,COLUMN(AV:AV)-COLUMN(AT:AT),FALSE))),"Domestic","International")</f>
        <v>International</v>
      </c>
      <c r="AJ118" s="13" cm="1">
        <f t="array" ref="AJ118">VLOOKUP($D118,$AR$5:$BD$7,COLUMN($BC:$BC)-COLUMN($AQ:$AQ),FALSE)*$E118</f>
        <v>2</v>
      </c>
      <c r="AK118" s="13" cm="1">
        <f t="array" ref="AK118">VLOOKUP($D118,$AR$5:$BD$7,COLUMN($BD:$BD)-COLUMN($AQ:$AQ),FALSE)*$E118</f>
        <v>4</v>
      </c>
      <c r="AL118">
        <f>'GDP per Capita'!R118</f>
        <v>51018.720000000001</v>
      </c>
      <c r="AM118">
        <f t="shared" si="104"/>
        <v>51018.720000000001</v>
      </c>
      <c r="AN118">
        <f t="shared" si="105"/>
        <v>51018.720000000001</v>
      </c>
      <c r="AO118">
        <f t="shared" si="90"/>
        <v>306112.32</v>
      </c>
      <c r="AP118" s="1">
        <f t="shared" si="91"/>
        <v>5.5591346376154996E-2</v>
      </c>
      <c r="AV118" s="167"/>
      <c r="AW118" s="45"/>
    </row>
    <row r="119" spans="1:106">
      <c r="A119" s="52">
        <v>117</v>
      </c>
      <c r="B119" s="52" t="s">
        <v>572</v>
      </c>
      <c r="C119" s="52" t="s">
        <v>31</v>
      </c>
      <c r="D119" s="52">
        <v>2019</v>
      </c>
      <c r="E119" s="52">
        <v>59</v>
      </c>
      <c r="F119" s="52">
        <v>46.603353999999896</v>
      </c>
      <c r="G119" s="52">
        <v>1.8883334999999899</v>
      </c>
      <c r="H119" s="52">
        <v>0</v>
      </c>
      <c r="I119" s="52" t="s">
        <v>651</v>
      </c>
      <c r="J119" s="52">
        <v>29.9499323</v>
      </c>
      <c r="K119" s="52">
        <v>-90.070115599999994</v>
      </c>
      <c r="L119" s="52">
        <v>15561.980691987599</v>
      </c>
      <c r="M119" s="52">
        <v>2.3978474451319198</v>
      </c>
      <c r="N119" s="52">
        <v>1634.0079726587001</v>
      </c>
      <c r="O119" s="13">
        <f t="shared" si="92"/>
        <v>918156.86082726833</v>
      </c>
      <c r="P119" s="13">
        <f t="shared" si="93"/>
        <v>141.47299926278328</v>
      </c>
      <c r="Q119" s="13">
        <f t="shared" si="94"/>
        <v>96406.470386863308</v>
      </c>
      <c r="R119" s="13" cm="1">
        <f t="array" ref="R119">($AJ119*VLOOKUP($D119,$AU$11:$BE$13,COLUMN($AW:$AW)-COLUMN($AT:$AT),FALSE)/2+$AK119*VLOOKUP($D119,$AU$11:$BE$13,COLUMN($AW:$AW)-COLUMN($AT:$AT),FALSE))*3</f>
        <v>6.7479360372947985</v>
      </c>
      <c r="S119" s="13" cm="1">
        <f t="array" ref="S119">($AJ119*VLOOKUP($D119,$AU$11:$BE$13,COLUMN($AY:$AY)-COLUMN($AT:$AT),FALSE)/2+$AK119*VLOOKUP($D119,$AU$11:$BE$13,COLUMN($AX:$AX)-COLUMN($AT:$AT),FALSE))*3</f>
        <v>23157.5</v>
      </c>
      <c r="T119" s="13" cm="1">
        <f t="array" ref="T119">$E119*VLOOKUP($D119,$AU$11:$BE$13,COLUMN($BC:$BC)-COLUMN($AT:$AT),FALSE)*3</f>
        <v>11682</v>
      </c>
      <c r="U119" s="13" cm="1">
        <f t="array" ref="U119">$AJ119*VLOOKUP($D119,$AU$11:$BE$13,COLUMN($BD:$BD)-COLUMN($AT:$AT),FALSE)+$AK119*VLOOKUP($D119,$AU$11:$BE$13,COLUMN($BE:$BE)-COLUMN($AT:$AT),FALSE)</f>
        <v>30483.333333333328</v>
      </c>
      <c r="V119" s="13">
        <f t="shared" si="88"/>
        <v>148.22093530007808</v>
      </c>
      <c r="W119" s="13">
        <f t="shared" si="89"/>
        <v>161729.30372019665</v>
      </c>
      <c r="X119" s="13" cm="1">
        <f t="array" ref="X119">$AJ119*VLOOKUP($D119,$AU$11:$BG$13,COLUMN($BF:$BF)-COLUMN($AT:$AT),FALSE)+$AK119*VLOOKUP($D119,$AU$11:$BG$13,COLUMN($BG:$BG)-COLUMN($AT:$AT),FALSE)</f>
        <v>0</v>
      </c>
      <c r="Y119" s="13">
        <f t="shared" si="95"/>
        <v>15561.980691987599</v>
      </c>
      <c r="Z119" s="13">
        <f t="shared" si="96"/>
        <v>2.3978474451319198</v>
      </c>
      <c r="AA119" s="13">
        <f t="shared" si="97"/>
        <v>1634.0079726587001</v>
      </c>
      <c r="AB119" s="13">
        <f t="shared" si="98"/>
        <v>0.11437179724228472</v>
      </c>
      <c r="AC119" s="13">
        <f t="shared" si="99"/>
        <v>392.5</v>
      </c>
      <c r="AD119" s="13">
        <f t="shared" si="100"/>
        <v>198</v>
      </c>
      <c r="AE119" s="13">
        <f t="shared" si="101"/>
        <v>516.66666666666663</v>
      </c>
      <c r="AF119" s="13">
        <f t="shared" si="102"/>
        <v>2.5122192423742047</v>
      </c>
      <c r="AG119" s="13">
        <f t="shared" si="103"/>
        <v>2741.174639325367</v>
      </c>
      <c r="AI119" s="13" t="str" cm="1">
        <f t="array" ref="AI119">IF(ISNUMBER(SEARCH(B119,VLOOKUP(D119,$AU$11:$AV$13,COLUMN(AV:AV)-COLUMN(AT:AT),FALSE))),"Domestic","International")</f>
        <v>International</v>
      </c>
      <c r="AJ119" s="13" cm="1">
        <f t="array" ref="AJ119">VLOOKUP($D119,$AR$5:$BD$7,COLUMN($BC:$BC)-COLUMN($AQ:$AQ),FALSE)*$E119</f>
        <v>19.666666666666664</v>
      </c>
      <c r="AK119" s="13" cm="1">
        <f t="array" ref="AK119">VLOOKUP($D119,$AR$5:$BD$7,COLUMN($BD:$BD)-COLUMN($AQ:$AQ),FALSE)*$E119</f>
        <v>39.333333333333329</v>
      </c>
      <c r="AL119">
        <f>'GDP per Capita'!R119</f>
        <v>43830.65</v>
      </c>
      <c r="AM119">
        <f t="shared" si="104"/>
        <v>43830.65</v>
      </c>
      <c r="AN119">
        <f t="shared" si="105"/>
        <v>43830.65</v>
      </c>
      <c r="AO119">
        <f t="shared" si="90"/>
        <v>2586008.35</v>
      </c>
      <c r="AP119" s="1">
        <f t="shared" si="91"/>
        <v>6.254013206113454E-2</v>
      </c>
      <c r="AV119" s="167"/>
      <c r="AW119" s="45"/>
    </row>
    <row r="120" spans="1:106">
      <c r="A120" s="52">
        <v>118</v>
      </c>
      <c r="B120" s="52" t="s">
        <v>416</v>
      </c>
      <c r="C120" s="52" t="s">
        <v>31</v>
      </c>
      <c r="D120" s="52">
        <v>2019</v>
      </c>
      <c r="E120" s="52">
        <v>260</v>
      </c>
      <c r="F120" s="52">
        <v>54.702354499999998</v>
      </c>
      <c r="G120" s="52">
        <v>-3.27657529999999</v>
      </c>
      <c r="H120" s="52">
        <v>0</v>
      </c>
      <c r="I120" s="52" t="s">
        <v>651</v>
      </c>
      <c r="J120" s="52">
        <v>29.9499323</v>
      </c>
      <c r="K120" s="52">
        <v>-90.070115599999994</v>
      </c>
      <c r="L120" s="52">
        <v>14274.1104296249</v>
      </c>
      <c r="M120" s="52">
        <v>2.20183504631754</v>
      </c>
      <c r="N120" s="52">
        <v>1498.7815951106099</v>
      </c>
      <c r="O120" s="13">
        <f t="shared" si="92"/>
        <v>3711268.7117024739</v>
      </c>
      <c r="P120" s="13">
        <f t="shared" si="93"/>
        <v>572.47711204256041</v>
      </c>
      <c r="Q120" s="13">
        <f t="shared" si="94"/>
        <v>389683.21472875861</v>
      </c>
      <c r="R120" s="13" cm="1">
        <f t="array" ref="R120">($AJ120*VLOOKUP($D120,$AU$11:$BE$13,COLUMN($AW:$AW)-COLUMN($AT:$AT),FALSE)/2+$AK120*VLOOKUP($D120,$AU$11:$BE$13,COLUMN($AW:$AW)-COLUMN($AT:$AT),FALSE))*3</f>
        <v>29.736667282994031</v>
      </c>
      <c r="S120" s="13" cm="1">
        <f t="array" ref="S120">($AJ120*VLOOKUP($D120,$AU$11:$BE$13,COLUMN($AY:$AY)-COLUMN($AT:$AT),FALSE)/2+$AK120*VLOOKUP($D120,$AU$11:$BE$13,COLUMN($AX:$AX)-COLUMN($AT:$AT),FALSE))*3</f>
        <v>102050</v>
      </c>
      <c r="T120" s="13" cm="1">
        <f t="array" ref="T120">$E120*VLOOKUP($D120,$AU$11:$BE$13,COLUMN($BC:$BC)-COLUMN($AT:$AT),FALSE)*3</f>
        <v>51480</v>
      </c>
      <c r="U120" s="13" cm="1">
        <f t="array" ref="U120">$AJ120*VLOOKUP($D120,$AU$11:$BE$13,COLUMN($BD:$BD)-COLUMN($AT:$AT),FALSE)+$AK120*VLOOKUP($D120,$AU$11:$BE$13,COLUMN($BE:$BE)-COLUMN($AT:$AT),FALSE)</f>
        <v>134333.33333333331</v>
      </c>
      <c r="V120" s="13">
        <f t="shared" si="88"/>
        <v>602.21377932555447</v>
      </c>
      <c r="W120" s="13">
        <f t="shared" si="89"/>
        <v>677546.54806209193</v>
      </c>
      <c r="X120" s="13" cm="1">
        <f t="array" ref="X120">$AJ120*VLOOKUP($D120,$AU$11:$BG$13,COLUMN($BF:$BF)-COLUMN($AT:$AT),FALSE)+$AK120*VLOOKUP($D120,$AU$11:$BG$13,COLUMN($BG:$BG)-COLUMN($AT:$AT),FALSE)</f>
        <v>0</v>
      </c>
      <c r="Y120" s="13">
        <f t="shared" si="95"/>
        <v>14274.1104296249</v>
      </c>
      <c r="Z120" s="13">
        <f t="shared" si="96"/>
        <v>2.20183504631754</v>
      </c>
      <c r="AA120" s="13">
        <f t="shared" si="97"/>
        <v>1498.7815951106099</v>
      </c>
      <c r="AB120" s="13">
        <f t="shared" si="98"/>
        <v>0.11437179724228473</v>
      </c>
      <c r="AC120" s="13">
        <f t="shared" si="99"/>
        <v>392.5</v>
      </c>
      <c r="AD120" s="13">
        <f t="shared" si="100"/>
        <v>198</v>
      </c>
      <c r="AE120" s="13">
        <f t="shared" si="101"/>
        <v>516.66666666666663</v>
      </c>
      <c r="AF120" s="13">
        <f t="shared" si="102"/>
        <v>2.3162068435598249</v>
      </c>
      <c r="AG120" s="13">
        <f t="shared" si="103"/>
        <v>2605.9482617772765</v>
      </c>
      <c r="AI120" s="13" t="str" cm="1">
        <f t="array" ref="AI120">IF(ISNUMBER(SEARCH(B120,VLOOKUP(D120,$AU$11:$AV$13,COLUMN(AV:AV)-COLUMN(AT:AT),FALSE))),"Domestic","International")</f>
        <v>International</v>
      </c>
      <c r="AJ120" s="13" cm="1">
        <f t="array" ref="AJ120">VLOOKUP($D120,$AR$5:$BD$7,COLUMN($BC:$BC)-COLUMN($AQ:$AQ),FALSE)*$E120</f>
        <v>86.666666666666657</v>
      </c>
      <c r="AK120" s="13" cm="1">
        <f t="array" ref="AK120">VLOOKUP($D120,$AR$5:$BD$7,COLUMN($BD:$BD)-COLUMN($AQ:$AQ),FALSE)*$E120</f>
        <v>173.33333333333331</v>
      </c>
      <c r="AL120">
        <f>'GDP per Capita'!R120</f>
        <v>40800.480000000003</v>
      </c>
      <c r="AM120">
        <f t="shared" si="104"/>
        <v>40800.480000000003</v>
      </c>
      <c r="AN120">
        <f t="shared" si="105"/>
        <v>40800.480000000003</v>
      </c>
      <c r="AO120">
        <f t="shared" si="90"/>
        <v>10608124.800000001</v>
      </c>
      <c r="AP120" s="1">
        <f t="shared" si="91"/>
        <v>6.3870529507919424E-2</v>
      </c>
    </row>
    <row r="121" spans="1:106">
      <c r="A121" s="52">
        <v>119</v>
      </c>
      <c r="B121" s="52" t="s">
        <v>638</v>
      </c>
      <c r="C121" s="52" t="s">
        <v>35</v>
      </c>
      <c r="D121" s="52">
        <v>2019</v>
      </c>
      <c r="E121" s="52">
        <v>1</v>
      </c>
      <c r="F121" s="52">
        <v>8.0300284000000008</v>
      </c>
      <c r="G121" s="52">
        <v>-1.0800270999999999</v>
      </c>
      <c r="H121" s="52">
        <v>0</v>
      </c>
      <c r="I121" s="52" t="s">
        <v>651</v>
      </c>
      <c r="J121" s="52">
        <v>29.9499323</v>
      </c>
      <c r="K121" s="52">
        <v>-90.070115599999994</v>
      </c>
      <c r="L121" s="52">
        <v>18932.496424659501</v>
      </c>
      <c r="M121" s="52">
        <v>2.92467122689292</v>
      </c>
      <c r="N121" s="52">
        <v>1987.91212458925</v>
      </c>
      <c r="O121" s="13">
        <f t="shared" si="92"/>
        <v>18932.496424659501</v>
      </c>
      <c r="P121" s="13">
        <f t="shared" si="93"/>
        <v>2.92467122689292</v>
      </c>
      <c r="Q121" s="13">
        <f t="shared" si="94"/>
        <v>1987.91212458925</v>
      </c>
      <c r="R121" s="13" cm="1">
        <f t="array" ref="R121">($AJ121*VLOOKUP($D121,$AU$11:$BE$13,COLUMN($AW:$AW)-COLUMN($AT:$AT),FALSE)/2+$AK121*VLOOKUP($D121,$AU$11:$BE$13,COLUMN($AW:$AW)-COLUMN($AT:$AT),FALSE))*3</f>
        <v>0.11437179724228473</v>
      </c>
      <c r="S121" s="13" cm="1">
        <f t="array" ref="S121">($AJ121*VLOOKUP($D121,$AU$11:$BE$13,COLUMN($AY:$AY)-COLUMN($AT:$AT),FALSE)/2+$AK121*VLOOKUP($D121,$AU$11:$BE$13,COLUMN($AX:$AX)-COLUMN($AT:$AT),FALSE))*3</f>
        <v>392.49999999999994</v>
      </c>
      <c r="T121" s="13" cm="1">
        <f t="array" ref="T121">$E121*VLOOKUP($D121,$AU$11:$BE$13,COLUMN($BC:$BC)-COLUMN($AT:$AT),FALSE)*3</f>
        <v>198</v>
      </c>
      <c r="U121" s="13" cm="1">
        <f t="array" ref="U121">$AJ121*VLOOKUP($D121,$AU$11:$BE$13,COLUMN($BD:$BD)-COLUMN($AT:$AT),FALSE)+$AK121*VLOOKUP($D121,$AU$11:$BE$13,COLUMN($BE:$BE)-COLUMN($AT:$AT),FALSE)</f>
        <v>516.66666666666663</v>
      </c>
      <c r="V121" s="13">
        <f t="shared" si="88"/>
        <v>3.0390430241352049</v>
      </c>
      <c r="W121" s="13">
        <f t="shared" si="89"/>
        <v>3095.0787912559163</v>
      </c>
      <c r="X121" s="13" cm="1">
        <f t="array" ref="X121">$AJ121*VLOOKUP($D121,$AU$11:$BG$13,COLUMN($BF:$BF)-COLUMN($AT:$AT),FALSE)+$AK121*VLOOKUP($D121,$AU$11:$BG$13,COLUMN($BG:$BG)-COLUMN($AT:$AT),FALSE)</f>
        <v>0</v>
      </c>
      <c r="Y121" s="13">
        <f t="shared" si="95"/>
        <v>18932.496424659501</v>
      </c>
      <c r="Z121" s="13">
        <f t="shared" si="96"/>
        <v>2.92467122689292</v>
      </c>
      <c r="AA121" s="13">
        <f t="shared" si="97"/>
        <v>1987.91212458925</v>
      </c>
      <c r="AB121" s="13">
        <f t="shared" si="98"/>
        <v>0.11437179724228473</v>
      </c>
      <c r="AC121" s="13">
        <f t="shared" si="99"/>
        <v>392.49999999999994</v>
      </c>
      <c r="AD121" s="13">
        <f t="shared" si="100"/>
        <v>198</v>
      </c>
      <c r="AE121" s="13">
        <f t="shared" si="101"/>
        <v>516.66666666666663</v>
      </c>
      <c r="AF121" s="13">
        <f t="shared" si="102"/>
        <v>3.0390430241352049</v>
      </c>
      <c r="AG121" s="13">
        <f t="shared" si="103"/>
        <v>3095.0787912559163</v>
      </c>
      <c r="AI121" s="13" t="str" cm="1">
        <f t="array" ref="AI121">IF(ISNUMBER(SEARCH(B121,VLOOKUP(D121,$AU$11:$AV$13,COLUMN(AV:AV)-COLUMN(AT:AT),FALSE))),"Domestic","International")</f>
        <v>International</v>
      </c>
      <c r="AJ121" s="13" cm="1">
        <f t="array" ref="AJ121">VLOOKUP($D121,$AR$5:$BD$7,COLUMN($BC:$BC)-COLUMN($AQ:$AQ),FALSE)*$E121</f>
        <v>0.33333333333333331</v>
      </c>
      <c r="AK121" s="13" cm="1">
        <f t="array" ref="AK121">VLOOKUP($D121,$AR$5:$BD$7,COLUMN($BD:$BD)-COLUMN($AQ:$AQ),FALSE)*$E121</f>
        <v>0.66666666666666663</v>
      </c>
      <c r="AL121">
        <f>'GDP per Capita'!R121</f>
        <v>1777.37</v>
      </c>
      <c r="AM121">
        <f t="shared" si="104"/>
        <v>1777.37</v>
      </c>
      <c r="AN121">
        <f t="shared" si="105"/>
        <v>1777.37</v>
      </c>
      <c r="AO121">
        <f t="shared" si="90"/>
        <v>1777.37</v>
      </c>
      <c r="AP121" s="1">
        <f t="shared" si="91"/>
        <v>1.7413812494055354</v>
      </c>
    </row>
    <row r="122" spans="1:106">
      <c r="A122" s="52">
        <v>120</v>
      </c>
      <c r="B122" s="52" t="s">
        <v>637</v>
      </c>
      <c r="C122" s="52" t="s">
        <v>31</v>
      </c>
      <c r="D122" s="52">
        <v>2019</v>
      </c>
      <c r="E122" s="52">
        <v>0</v>
      </c>
      <c r="F122" s="52">
        <v>38.995368299999903</v>
      </c>
      <c r="G122" s="52">
        <v>21.987713199999899</v>
      </c>
      <c r="H122" s="52">
        <v>0</v>
      </c>
      <c r="I122" s="52" t="s">
        <v>651</v>
      </c>
      <c r="J122" s="52">
        <v>29.9499323</v>
      </c>
      <c r="K122" s="52">
        <v>-90.070115599999994</v>
      </c>
      <c r="L122" s="52">
        <v>19234.075448261501</v>
      </c>
      <c r="M122" s="52">
        <v>2.9727849276167899</v>
      </c>
      <c r="N122" s="52">
        <v>1759.91790351592</v>
      </c>
      <c r="O122" s="13">
        <f t="shared" si="92"/>
        <v>0</v>
      </c>
      <c r="P122" s="13">
        <f t="shared" si="93"/>
        <v>0</v>
      </c>
      <c r="Q122" s="13">
        <f t="shared" si="94"/>
        <v>0</v>
      </c>
      <c r="R122" s="13" cm="1">
        <f t="array" ref="R122">($AJ122*VLOOKUP($D122,$AU$11:$BE$13,COLUMN($AW:$AW)-COLUMN($AT:$AT),FALSE)/2+$AK122*VLOOKUP($D122,$AU$11:$BE$13,COLUMN($AW:$AW)-COLUMN($AT:$AT),FALSE))*3</f>
        <v>0</v>
      </c>
      <c r="S122" s="13" cm="1">
        <f t="array" ref="S122">($AJ122*VLOOKUP($D122,$AU$11:$BE$13,COLUMN($AY:$AY)-COLUMN($AT:$AT),FALSE)/2+$AK122*VLOOKUP($D122,$AU$11:$BE$13,COLUMN($AX:$AX)-COLUMN($AT:$AT),FALSE))*3</f>
        <v>0</v>
      </c>
      <c r="T122" s="13" cm="1">
        <f t="array" ref="T122">$E122*VLOOKUP($D122,$AU$11:$BE$13,COLUMN($BC:$BC)-COLUMN($AT:$AT),FALSE)*3</f>
        <v>0</v>
      </c>
      <c r="U122" s="13" cm="1">
        <f t="array" ref="U122">$AJ122*VLOOKUP($D122,$AU$11:$BE$13,COLUMN($BD:$BD)-COLUMN($AT:$AT),FALSE)+$AK122*VLOOKUP($D122,$AU$11:$BE$13,COLUMN($BE:$BE)-COLUMN($AT:$AT),FALSE)</f>
        <v>0</v>
      </c>
      <c r="V122" s="13">
        <f t="shared" si="88"/>
        <v>0</v>
      </c>
      <c r="W122" s="13">
        <f t="shared" si="89"/>
        <v>0</v>
      </c>
      <c r="X122" s="13" cm="1">
        <f t="array" ref="X122">$AJ122*VLOOKUP($D122,$AU$11:$BG$13,COLUMN($BF:$BF)-COLUMN($AT:$AT),FALSE)+$AK122*VLOOKUP($D122,$AU$11:$BG$13,COLUMN($BG:$BG)-COLUMN($AT:$AT),FALSE)</f>
        <v>0</v>
      </c>
      <c r="Y122" s="13" t="str">
        <f t="shared" si="95"/>
        <v/>
      </c>
      <c r="Z122" s="13" t="str">
        <f t="shared" si="96"/>
        <v/>
      </c>
      <c r="AA122" s="13" t="str">
        <f t="shared" si="97"/>
        <v/>
      </c>
      <c r="AB122" s="13" t="str">
        <f t="shared" si="98"/>
        <v/>
      </c>
      <c r="AC122" s="13" t="str">
        <f t="shared" si="99"/>
        <v/>
      </c>
      <c r="AD122" s="13" t="str">
        <f t="shared" si="100"/>
        <v/>
      </c>
      <c r="AE122" s="13" t="str">
        <f t="shared" si="101"/>
        <v/>
      </c>
      <c r="AF122" s="13" t="str">
        <f t="shared" si="102"/>
        <v/>
      </c>
      <c r="AG122" s="13" t="str">
        <f t="shared" si="103"/>
        <v/>
      </c>
      <c r="AI122" s="13" t="str" cm="1">
        <f t="array" ref="AI122">IF(ISNUMBER(SEARCH(B122,VLOOKUP(D122,$AU$11:$AV$13,COLUMN(AV:AV)-COLUMN(AT:AT),FALSE))),"Domestic","International")</f>
        <v>International</v>
      </c>
      <c r="AJ122" s="13" cm="1">
        <f t="array" ref="AJ122">VLOOKUP($D122,$AR$5:$BD$7,COLUMN($BC:$BC)-COLUMN($AQ:$AQ),FALSE)*$E122</f>
        <v>0</v>
      </c>
      <c r="AK122" s="13" cm="1">
        <f t="array" ref="AK122">VLOOKUP($D122,$AR$5:$BD$7,COLUMN($BD:$BD)-COLUMN($AQ:$AQ),FALSE)*$E122</f>
        <v>0</v>
      </c>
      <c r="AL122">
        <f>'GDP per Capita'!R122</f>
        <v>21358.05</v>
      </c>
      <c r="AM122">
        <f t="shared" si="104"/>
        <v>21358.05</v>
      </c>
      <c r="AN122">
        <f t="shared" si="105"/>
        <v>21358.05</v>
      </c>
      <c r="AO122">
        <f t="shared" si="90"/>
        <v>0</v>
      </c>
      <c r="AP122" s="1" t="str">
        <f t="shared" si="91"/>
        <v/>
      </c>
      <c r="DB122" s="9"/>
    </row>
    <row r="123" spans="1:106">
      <c r="A123" s="52">
        <v>121</v>
      </c>
      <c r="B123" s="52" t="s">
        <v>636</v>
      </c>
      <c r="C123" s="52" t="s">
        <v>28</v>
      </c>
      <c r="D123" s="52">
        <v>2019</v>
      </c>
      <c r="E123" s="52">
        <v>0</v>
      </c>
      <c r="F123" s="52">
        <v>15.6356088</v>
      </c>
      <c r="G123" s="52">
        <v>-89.898808700000004</v>
      </c>
      <c r="H123" s="52">
        <v>0</v>
      </c>
      <c r="I123" s="52" t="s">
        <v>651</v>
      </c>
      <c r="J123" s="52">
        <v>29.9499323</v>
      </c>
      <c r="K123" s="52">
        <v>-90.070115599999994</v>
      </c>
      <c r="L123" s="52">
        <v>3183.5569995678202</v>
      </c>
      <c r="M123" s="52">
        <v>0.59214680692681199</v>
      </c>
      <c r="N123" s="52">
        <v>611.24294391702199</v>
      </c>
      <c r="O123" s="13">
        <f t="shared" si="92"/>
        <v>0</v>
      </c>
      <c r="P123" s="13">
        <f t="shared" si="93"/>
        <v>0</v>
      </c>
      <c r="Q123" s="13">
        <f t="shared" si="94"/>
        <v>0</v>
      </c>
      <c r="R123" s="13" cm="1">
        <f t="array" ref="R123">($AJ123*VLOOKUP($D123,$AU$11:$BE$13,COLUMN($AW:$AW)-COLUMN($AT:$AT),FALSE)/2+$AK123*VLOOKUP($D123,$AU$11:$BE$13,COLUMN($AW:$AW)-COLUMN($AT:$AT),FALSE))*3</f>
        <v>0</v>
      </c>
      <c r="S123" s="13" cm="1">
        <f t="array" ref="S123">($AJ123*VLOOKUP($D123,$AU$11:$BE$13,COLUMN($AY:$AY)-COLUMN($AT:$AT),FALSE)/2+$AK123*VLOOKUP($D123,$AU$11:$BE$13,COLUMN($AX:$AX)-COLUMN($AT:$AT),FALSE))*3</f>
        <v>0</v>
      </c>
      <c r="T123" s="13" cm="1">
        <f t="array" ref="T123">$E123*VLOOKUP($D123,$AU$11:$BE$13,COLUMN($BC:$BC)-COLUMN($AT:$AT),FALSE)*3</f>
        <v>0</v>
      </c>
      <c r="U123" s="13" cm="1">
        <f t="array" ref="U123">$AJ123*VLOOKUP($D123,$AU$11:$BE$13,COLUMN($BD:$BD)-COLUMN($AT:$AT),FALSE)+$AK123*VLOOKUP($D123,$AU$11:$BE$13,COLUMN($BE:$BE)-COLUMN($AT:$AT),FALSE)</f>
        <v>0</v>
      </c>
      <c r="V123" s="13">
        <f t="shared" si="88"/>
        <v>0</v>
      </c>
      <c r="W123" s="13">
        <f t="shared" si="89"/>
        <v>0</v>
      </c>
      <c r="X123" s="13" cm="1">
        <f t="array" ref="X123">$AJ123*VLOOKUP($D123,$AU$11:$BG$13,COLUMN($BF:$BF)-COLUMN($AT:$AT),FALSE)+$AK123*VLOOKUP($D123,$AU$11:$BG$13,COLUMN($BG:$BG)-COLUMN($AT:$AT),FALSE)</f>
        <v>0</v>
      </c>
      <c r="Y123" s="13" t="str">
        <f t="shared" si="95"/>
        <v/>
      </c>
      <c r="Z123" s="13" t="str">
        <f t="shared" si="96"/>
        <v/>
      </c>
      <c r="AA123" s="13" t="str">
        <f t="shared" si="97"/>
        <v/>
      </c>
      <c r="AB123" s="13" t="str">
        <f t="shared" si="98"/>
        <v/>
      </c>
      <c r="AC123" s="13" t="str">
        <f t="shared" si="99"/>
        <v/>
      </c>
      <c r="AD123" s="13" t="str">
        <f t="shared" si="100"/>
        <v/>
      </c>
      <c r="AE123" s="13" t="str">
        <f t="shared" si="101"/>
        <v/>
      </c>
      <c r="AF123" s="13" t="str">
        <f t="shared" si="102"/>
        <v/>
      </c>
      <c r="AG123" s="13" t="str">
        <f t="shared" si="103"/>
        <v/>
      </c>
      <c r="AI123" s="13" t="str" cm="1">
        <f t="array" ref="AI123">IF(ISNUMBER(SEARCH(B123,VLOOKUP(D123,$AU$11:$AV$13,COLUMN(AV:AV)-COLUMN(AT:AT),FALSE))),"Domestic","International")</f>
        <v>International</v>
      </c>
      <c r="AJ123" s="13" cm="1">
        <f t="array" ref="AJ123">VLOOKUP($D123,$AR$5:$BD$7,COLUMN($BC:$BC)-COLUMN($AQ:$AQ),FALSE)*$E123</f>
        <v>0</v>
      </c>
      <c r="AK123" s="13" cm="1">
        <f t="array" ref="AK123">VLOOKUP($D123,$AR$5:$BD$7,COLUMN($BD:$BD)-COLUMN($AQ:$AQ),FALSE)*$E123</f>
        <v>0</v>
      </c>
      <c r="AL123">
        <f>'GDP per Capita'!R123</f>
        <v>4519.6499999999996</v>
      </c>
      <c r="AM123">
        <f t="shared" si="104"/>
        <v>4519.6499999999996</v>
      </c>
      <c r="AN123">
        <f t="shared" si="105"/>
        <v>4519.6499999999996</v>
      </c>
      <c r="AO123">
        <f t="shared" si="90"/>
        <v>0</v>
      </c>
      <c r="AP123" s="1" t="str">
        <f t="shared" si="91"/>
        <v/>
      </c>
      <c r="CU123" s="9"/>
      <c r="CV123" s="9"/>
      <c r="CW123" s="9"/>
      <c r="CX123" s="9"/>
      <c r="CY123" s="9"/>
      <c r="CZ123" s="9"/>
      <c r="DA123" s="9"/>
    </row>
    <row r="124" spans="1:106">
      <c r="A124" s="52">
        <v>122</v>
      </c>
      <c r="B124" s="52" t="s">
        <v>635</v>
      </c>
      <c r="C124" s="52" t="s">
        <v>31</v>
      </c>
      <c r="D124" s="52">
        <v>2019</v>
      </c>
      <c r="E124" s="52">
        <v>0</v>
      </c>
      <c r="F124" s="52">
        <v>45.564344200000001</v>
      </c>
      <c r="G124" s="52">
        <v>17.0118954</v>
      </c>
      <c r="H124" s="52">
        <v>0</v>
      </c>
      <c r="I124" s="52" t="s">
        <v>651</v>
      </c>
      <c r="J124" s="52">
        <v>29.9499323</v>
      </c>
      <c r="K124" s="52">
        <v>-90.070115599999994</v>
      </c>
      <c r="L124" s="52">
        <v>17731.1256478508</v>
      </c>
      <c r="M124" s="52">
        <v>2.73459640260231</v>
      </c>
      <c r="N124" s="52">
        <v>1861.76819302433</v>
      </c>
      <c r="O124" s="13">
        <f t="shared" si="92"/>
        <v>0</v>
      </c>
      <c r="P124" s="13">
        <f t="shared" si="93"/>
        <v>0</v>
      </c>
      <c r="Q124" s="13">
        <f t="shared" si="94"/>
        <v>0</v>
      </c>
      <c r="R124" s="13" cm="1">
        <f t="array" ref="R124">($AJ124*VLOOKUP($D124,$AU$11:$BE$13,COLUMN($AW:$AW)-COLUMN($AT:$AT),FALSE)/2+$AK124*VLOOKUP($D124,$AU$11:$BE$13,COLUMN($AW:$AW)-COLUMN($AT:$AT),FALSE))*3</f>
        <v>0</v>
      </c>
      <c r="S124" s="13" cm="1">
        <f t="array" ref="S124">($AJ124*VLOOKUP($D124,$AU$11:$BE$13,COLUMN($AY:$AY)-COLUMN($AT:$AT),FALSE)/2+$AK124*VLOOKUP($D124,$AU$11:$BE$13,COLUMN($AX:$AX)-COLUMN($AT:$AT),FALSE))*3</f>
        <v>0</v>
      </c>
      <c r="T124" s="13" cm="1">
        <f t="array" ref="T124">$E124*VLOOKUP($D124,$AU$11:$BE$13,COLUMN($BC:$BC)-COLUMN($AT:$AT),FALSE)*3</f>
        <v>0</v>
      </c>
      <c r="U124" s="13" cm="1">
        <f t="array" ref="U124">$AJ124*VLOOKUP($D124,$AU$11:$BE$13,COLUMN($BD:$BD)-COLUMN($AT:$AT),FALSE)+$AK124*VLOOKUP($D124,$AU$11:$BE$13,COLUMN($BE:$BE)-COLUMN($AT:$AT),FALSE)</f>
        <v>0</v>
      </c>
      <c r="V124" s="13">
        <f t="shared" si="88"/>
        <v>0</v>
      </c>
      <c r="W124" s="13">
        <f t="shared" si="89"/>
        <v>0</v>
      </c>
      <c r="X124" s="13" cm="1">
        <f t="array" ref="X124">$AJ124*VLOOKUP($D124,$AU$11:$BG$13,COLUMN($BF:$BF)-COLUMN($AT:$AT),FALSE)+$AK124*VLOOKUP($D124,$AU$11:$BG$13,COLUMN($BG:$BG)-COLUMN($AT:$AT),FALSE)</f>
        <v>0</v>
      </c>
      <c r="Y124" s="13" t="str">
        <f t="shared" si="95"/>
        <v/>
      </c>
      <c r="Z124" s="13" t="str">
        <f t="shared" si="96"/>
        <v/>
      </c>
      <c r="AA124" s="13" t="str">
        <f t="shared" si="97"/>
        <v/>
      </c>
      <c r="AB124" s="13" t="str">
        <f t="shared" si="98"/>
        <v/>
      </c>
      <c r="AC124" s="13" t="str">
        <f t="shared" si="99"/>
        <v/>
      </c>
      <c r="AD124" s="13" t="str">
        <f t="shared" si="100"/>
        <v/>
      </c>
      <c r="AE124" s="13" t="str">
        <f t="shared" si="101"/>
        <v/>
      </c>
      <c r="AF124" s="13" t="str">
        <f t="shared" si="102"/>
        <v/>
      </c>
      <c r="AG124" s="13" t="str">
        <f t="shared" si="103"/>
        <v/>
      </c>
      <c r="AI124" s="13" t="str" cm="1">
        <f t="array" ref="AI124">IF(ISNUMBER(SEARCH(B124,VLOOKUP(D124,$AU$11:$AV$13,COLUMN(AV:AV)-COLUMN(AT:AT),FALSE))),"Domestic","International")</f>
        <v>International</v>
      </c>
      <c r="AJ124" s="13" cm="1">
        <f t="array" ref="AJ124">VLOOKUP($D124,$AR$5:$BD$7,COLUMN($BC:$BC)-COLUMN($AQ:$AQ),FALSE)*$E124</f>
        <v>0</v>
      </c>
      <c r="AK124" s="13" cm="1">
        <f t="array" ref="AK124">VLOOKUP($D124,$AR$5:$BD$7,COLUMN($BD:$BD)-COLUMN($AQ:$AQ),FALSE)*$E124</f>
        <v>0</v>
      </c>
      <c r="AL124">
        <f>'GDP per Capita'!R124</f>
        <v>14599.55</v>
      </c>
      <c r="AM124">
        <f t="shared" si="104"/>
        <v>14599.55</v>
      </c>
      <c r="AN124">
        <f t="shared" si="105"/>
        <v>14599.55</v>
      </c>
      <c r="AO124">
        <f t="shared" si="90"/>
        <v>0</v>
      </c>
      <c r="AP124" s="1" t="str">
        <f t="shared" si="91"/>
        <v/>
      </c>
    </row>
    <row r="125" spans="1:106">
      <c r="A125" s="52">
        <v>123</v>
      </c>
      <c r="B125" s="52" t="s">
        <v>581</v>
      </c>
      <c r="C125" s="52" t="s">
        <v>31</v>
      </c>
      <c r="D125" s="52">
        <v>2019</v>
      </c>
      <c r="E125" s="52">
        <v>5</v>
      </c>
      <c r="F125" s="52">
        <v>47.181758500000001</v>
      </c>
      <c r="G125" s="52">
        <v>19.506093700000001</v>
      </c>
      <c r="H125" s="52">
        <v>0</v>
      </c>
      <c r="I125" s="52" t="s">
        <v>651</v>
      </c>
      <c r="J125" s="52">
        <v>29.9499323</v>
      </c>
      <c r="K125" s="52">
        <v>-90.070115599999994</v>
      </c>
      <c r="L125" s="52">
        <v>17852.877068548602</v>
      </c>
      <c r="M125" s="52">
        <v>2.7537434751815502</v>
      </c>
      <c r="N125" s="52">
        <v>1874.5520921975999</v>
      </c>
      <c r="O125" s="13">
        <f t="shared" si="92"/>
        <v>89264.385342743015</v>
      </c>
      <c r="P125" s="13">
        <f t="shared" si="93"/>
        <v>13.768717375907752</v>
      </c>
      <c r="Q125" s="13">
        <f t="shared" si="94"/>
        <v>9372.760460988</v>
      </c>
      <c r="R125" s="13" cm="1">
        <f t="array" ref="R125">($AJ125*VLOOKUP($D125,$AU$11:$BE$13,COLUMN($AW:$AW)-COLUMN($AT:$AT),FALSE)/2+$AK125*VLOOKUP($D125,$AU$11:$BE$13,COLUMN($AW:$AW)-COLUMN($AT:$AT),FALSE))*3</f>
        <v>0.57185898621142361</v>
      </c>
      <c r="S125" s="13" cm="1">
        <f t="array" ref="S125">($AJ125*VLOOKUP($D125,$AU$11:$BE$13,COLUMN($AY:$AY)-COLUMN($AT:$AT),FALSE)/2+$AK125*VLOOKUP($D125,$AU$11:$BE$13,COLUMN($AX:$AX)-COLUMN($AT:$AT),FALSE))*3</f>
        <v>1962.4999999999995</v>
      </c>
      <c r="T125" s="13" cm="1">
        <f t="array" ref="T125">$E125*VLOOKUP($D125,$AU$11:$BE$13,COLUMN($BC:$BC)-COLUMN($AT:$AT),FALSE)*3</f>
        <v>990</v>
      </c>
      <c r="U125" s="13" cm="1">
        <f t="array" ref="U125">$AJ125*VLOOKUP($D125,$AU$11:$BE$13,COLUMN($BD:$BD)-COLUMN($AT:$AT),FALSE)+$AK125*VLOOKUP($D125,$AU$11:$BE$13,COLUMN($BE:$BE)-COLUMN($AT:$AT),FALSE)</f>
        <v>2583.333333333333</v>
      </c>
      <c r="V125" s="13">
        <f t="shared" si="88"/>
        <v>14.340576362119176</v>
      </c>
      <c r="W125" s="13">
        <f t="shared" si="89"/>
        <v>14908.593794321332</v>
      </c>
      <c r="X125" s="13" cm="1">
        <f t="array" ref="X125">$AJ125*VLOOKUP($D125,$AU$11:$BG$13,COLUMN($BF:$BF)-COLUMN($AT:$AT),FALSE)+$AK125*VLOOKUP($D125,$AU$11:$BG$13,COLUMN($BG:$BG)-COLUMN($AT:$AT),FALSE)</f>
        <v>0</v>
      </c>
      <c r="Y125" s="13">
        <f t="shared" si="95"/>
        <v>17852.877068548602</v>
      </c>
      <c r="Z125" s="13">
        <f t="shared" si="96"/>
        <v>2.7537434751815502</v>
      </c>
      <c r="AA125" s="13">
        <f t="shared" si="97"/>
        <v>1874.5520921975999</v>
      </c>
      <c r="AB125" s="13">
        <f t="shared" si="98"/>
        <v>0.11437179724228472</v>
      </c>
      <c r="AC125" s="13">
        <f t="shared" si="99"/>
        <v>392.49999999999989</v>
      </c>
      <c r="AD125" s="13">
        <f t="shared" si="100"/>
        <v>198</v>
      </c>
      <c r="AE125" s="13">
        <f t="shared" si="101"/>
        <v>516.66666666666663</v>
      </c>
      <c r="AF125" s="13">
        <f t="shared" si="102"/>
        <v>2.868115272423835</v>
      </c>
      <c r="AG125" s="13">
        <f t="shared" si="103"/>
        <v>2981.7187588642664</v>
      </c>
      <c r="AI125" s="13" t="str" cm="1">
        <f t="array" ref="AI125">IF(ISNUMBER(SEARCH(B125,VLOOKUP(D125,$AU$11:$AV$13,COLUMN(AV:AV)-COLUMN(AT:AT),FALSE))),"Domestic","International")</f>
        <v>International</v>
      </c>
      <c r="AJ125" s="13" cm="1">
        <f t="array" ref="AJ125">VLOOKUP($D125,$AR$5:$BD$7,COLUMN($BC:$BC)-COLUMN($AQ:$AQ),FALSE)*$E125</f>
        <v>1.6666666666666665</v>
      </c>
      <c r="AK125" s="13" cm="1">
        <f t="array" ref="AK125">VLOOKUP($D125,$AR$5:$BD$7,COLUMN($BD:$BD)-COLUMN($AQ:$AQ),FALSE)*$E125</f>
        <v>3.333333333333333</v>
      </c>
      <c r="AL125">
        <f>'GDP per Capita'!R125</f>
        <v>15459.9</v>
      </c>
      <c r="AM125">
        <f t="shared" si="104"/>
        <v>15459.9</v>
      </c>
      <c r="AN125">
        <f t="shared" si="105"/>
        <v>15459.9</v>
      </c>
      <c r="AO125">
        <f t="shared" si="90"/>
        <v>77299.5</v>
      </c>
      <c r="AP125" s="1">
        <f t="shared" si="91"/>
        <v>0.19286792015887985</v>
      </c>
    </row>
    <row r="126" spans="1:106">
      <c r="A126" s="52">
        <v>124</v>
      </c>
      <c r="B126" s="52" t="s">
        <v>634</v>
      </c>
      <c r="C126" s="52" t="s">
        <v>30</v>
      </c>
      <c r="D126" s="52">
        <v>2019</v>
      </c>
      <c r="E126" s="52">
        <v>0</v>
      </c>
      <c r="F126" s="52">
        <v>-2.4833826000000001</v>
      </c>
      <c r="G126" s="52">
        <v>117.89028529999899</v>
      </c>
      <c r="H126" s="52">
        <v>0</v>
      </c>
      <c r="I126" s="52" t="s">
        <v>651</v>
      </c>
      <c r="J126" s="52">
        <v>29.9499323</v>
      </c>
      <c r="K126" s="52">
        <v>-90.070115599999994</v>
      </c>
      <c r="L126" s="52">
        <v>31542.714155621401</v>
      </c>
      <c r="M126" s="52">
        <v>5.0732638123712697</v>
      </c>
      <c r="N126" s="52">
        <v>2886.1583452393602</v>
      </c>
      <c r="O126" s="13">
        <f t="shared" si="92"/>
        <v>0</v>
      </c>
      <c r="P126" s="13">
        <f t="shared" si="93"/>
        <v>0</v>
      </c>
      <c r="Q126" s="13">
        <f t="shared" si="94"/>
        <v>0</v>
      </c>
      <c r="R126" s="13" cm="1">
        <f t="array" ref="R126">($AJ126*VLOOKUP($D126,$AU$11:$BE$13,COLUMN($AW:$AW)-COLUMN($AT:$AT),FALSE)/2+$AK126*VLOOKUP($D126,$AU$11:$BE$13,COLUMN($AW:$AW)-COLUMN($AT:$AT),FALSE))*3</f>
        <v>0</v>
      </c>
      <c r="S126" s="13" cm="1">
        <f t="array" ref="S126">($AJ126*VLOOKUP($D126,$AU$11:$BE$13,COLUMN($AY:$AY)-COLUMN($AT:$AT),FALSE)/2+$AK126*VLOOKUP($D126,$AU$11:$BE$13,COLUMN($AX:$AX)-COLUMN($AT:$AT),FALSE))*3</f>
        <v>0</v>
      </c>
      <c r="T126" s="13" cm="1">
        <f t="array" ref="T126">$E126*VLOOKUP($D126,$AU$11:$BE$13,COLUMN($BC:$BC)-COLUMN($AT:$AT),FALSE)*3</f>
        <v>0</v>
      </c>
      <c r="U126" s="13" cm="1">
        <f t="array" ref="U126">$AJ126*VLOOKUP($D126,$AU$11:$BE$13,COLUMN($BD:$BD)-COLUMN($AT:$AT),FALSE)+$AK126*VLOOKUP($D126,$AU$11:$BE$13,COLUMN($BE:$BE)-COLUMN($AT:$AT),FALSE)</f>
        <v>0</v>
      </c>
      <c r="V126" s="13">
        <f t="shared" si="88"/>
        <v>0</v>
      </c>
      <c r="W126" s="13">
        <f t="shared" si="89"/>
        <v>0</v>
      </c>
      <c r="X126" s="13" cm="1">
        <f t="array" ref="X126">$AJ126*VLOOKUP($D126,$AU$11:$BG$13,COLUMN($BF:$BF)-COLUMN($AT:$AT),FALSE)+$AK126*VLOOKUP($D126,$AU$11:$BG$13,COLUMN($BG:$BG)-COLUMN($AT:$AT),FALSE)</f>
        <v>0</v>
      </c>
      <c r="Y126" s="13" t="str">
        <f t="shared" si="95"/>
        <v/>
      </c>
      <c r="Z126" s="13" t="str">
        <f t="shared" si="96"/>
        <v/>
      </c>
      <c r="AA126" s="13" t="str">
        <f t="shared" si="97"/>
        <v/>
      </c>
      <c r="AB126" s="13" t="str">
        <f t="shared" si="98"/>
        <v/>
      </c>
      <c r="AC126" s="13" t="str">
        <f t="shared" si="99"/>
        <v/>
      </c>
      <c r="AD126" s="13" t="str">
        <f t="shared" si="100"/>
        <v/>
      </c>
      <c r="AE126" s="13" t="str">
        <f t="shared" si="101"/>
        <v/>
      </c>
      <c r="AF126" s="13" t="str">
        <f t="shared" si="102"/>
        <v/>
      </c>
      <c r="AG126" s="13" t="str">
        <f t="shared" si="103"/>
        <v/>
      </c>
      <c r="AI126" s="13" t="str" cm="1">
        <f t="array" ref="AI126">IF(ISNUMBER(SEARCH(B126,VLOOKUP(D126,$AU$11:$AV$13,COLUMN(AV:AV)-COLUMN(AT:AT),FALSE))),"Domestic","International")</f>
        <v>International</v>
      </c>
      <c r="AJ126" s="13" cm="1">
        <f t="array" ref="AJ126">VLOOKUP($D126,$AR$5:$BD$7,COLUMN($BC:$BC)-COLUMN($AQ:$AQ),FALSE)*$E126</f>
        <v>0</v>
      </c>
      <c r="AK126" s="13" cm="1">
        <f t="array" ref="AK126">VLOOKUP($D126,$AR$5:$BD$7,COLUMN($BD:$BD)-COLUMN($AQ:$AQ),FALSE)*$E126</f>
        <v>0</v>
      </c>
      <c r="AL126">
        <f>'GDP per Capita'!R126</f>
        <v>4391.45</v>
      </c>
      <c r="AM126">
        <f t="shared" si="104"/>
        <v>4391.45</v>
      </c>
      <c r="AN126">
        <f t="shared" si="105"/>
        <v>4391.45</v>
      </c>
      <c r="AO126">
        <f t="shared" si="90"/>
        <v>0</v>
      </c>
      <c r="AP126" s="1" t="str">
        <f t="shared" si="91"/>
        <v/>
      </c>
    </row>
    <row r="127" spans="1:106">
      <c r="A127" s="52">
        <v>125</v>
      </c>
      <c r="B127" s="52" t="s">
        <v>583</v>
      </c>
      <c r="C127" s="52" t="s">
        <v>31</v>
      </c>
      <c r="D127" s="52">
        <v>2019</v>
      </c>
      <c r="E127" s="52">
        <v>1</v>
      </c>
      <c r="F127" s="52">
        <v>52.865195999999997</v>
      </c>
      <c r="G127" s="52">
        <v>-7.9794599000000002</v>
      </c>
      <c r="H127" s="52">
        <v>0</v>
      </c>
      <c r="I127" s="52" t="s">
        <v>651</v>
      </c>
      <c r="J127" s="52">
        <v>29.9499323</v>
      </c>
      <c r="K127" s="52">
        <v>-90.070115599999994</v>
      </c>
      <c r="L127" s="52">
        <v>13780.7980872137</v>
      </c>
      <c r="M127" s="52">
        <v>2.1275277143628899</v>
      </c>
      <c r="N127" s="52">
        <v>1446.98379915744</v>
      </c>
      <c r="O127" s="13">
        <f t="shared" si="92"/>
        <v>13780.7980872137</v>
      </c>
      <c r="P127" s="13">
        <f t="shared" si="93"/>
        <v>2.1275277143628899</v>
      </c>
      <c r="Q127" s="13">
        <f t="shared" si="94"/>
        <v>1446.98379915744</v>
      </c>
      <c r="R127" s="13" cm="1">
        <f t="array" ref="R127">($AJ127*VLOOKUP($D127,$AU$11:$BE$13,COLUMN($AW:$AW)-COLUMN($AT:$AT),FALSE)/2+$AK127*VLOOKUP($D127,$AU$11:$BE$13,COLUMN($AW:$AW)-COLUMN($AT:$AT),FALSE))*3</f>
        <v>0.11437179724228473</v>
      </c>
      <c r="S127" s="13" cm="1">
        <f t="array" ref="S127">($AJ127*VLOOKUP($D127,$AU$11:$BE$13,COLUMN($AY:$AY)-COLUMN($AT:$AT),FALSE)/2+$AK127*VLOOKUP($D127,$AU$11:$BE$13,COLUMN($AX:$AX)-COLUMN($AT:$AT),FALSE))*3</f>
        <v>392.49999999999994</v>
      </c>
      <c r="T127" s="13" cm="1">
        <f t="array" ref="T127">$E127*VLOOKUP($D127,$AU$11:$BE$13,COLUMN($BC:$BC)-COLUMN($AT:$AT),FALSE)*3</f>
        <v>198</v>
      </c>
      <c r="U127" s="13" cm="1">
        <f t="array" ref="U127">$AJ127*VLOOKUP($D127,$AU$11:$BE$13,COLUMN($BD:$BD)-COLUMN($AT:$AT),FALSE)+$AK127*VLOOKUP($D127,$AU$11:$BE$13,COLUMN($BE:$BE)-COLUMN($AT:$AT),FALSE)</f>
        <v>516.66666666666663</v>
      </c>
      <c r="V127" s="13">
        <f t="shared" si="88"/>
        <v>2.2418995116051748</v>
      </c>
      <c r="W127" s="13">
        <f t="shared" si="89"/>
        <v>2554.1504658241065</v>
      </c>
      <c r="X127" s="13" cm="1">
        <f t="array" ref="X127">$AJ127*VLOOKUP($D127,$AU$11:$BG$13,COLUMN($BF:$BF)-COLUMN($AT:$AT),FALSE)+$AK127*VLOOKUP($D127,$AU$11:$BG$13,COLUMN($BG:$BG)-COLUMN($AT:$AT),FALSE)</f>
        <v>0</v>
      </c>
      <c r="Y127" s="13">
        <f t="shared" si="95"/>
        <v>13780.7980872137</v>
      </c>
      <c r="Z127" s="13">
        <f t="shared" si="96"/>
        <v>2.1275277143628899</v>
      </c>
      <c r="AA127" s="13">
        <f t="shared" si="97"/>
        <v>1446.98379915744</v>
      </c>
      <c r="AB127" s="13">
        <f t="shared" si="98"/>
        <v>0.11437179724228473</v>
      </c>
      <c r="AC127" s="13">
        <f t="shared" si="99"/>
        <v>392.49999999999994</v>
      </c>
      <c r="AD127" s="13">
        <f t="shared" si="100"/>
        <v>198</v>
      </c>
      <c r="AE127" s="13">
        <f t="shared" si="101"/>
        <v>516.66666666666663</v>
      </c>
      <c r="AF127" s="13">
        <f t="shared" si="102"/>
        <v>2.2418995116051748</v>
      </c>
      <c r="AG127" s="13">
        <f t="shared" si="103"/>
        <v>2554.1504658241065</v>
      </c>
      <c r="AI127" s="13" t="str" cm="1">
        <f t="array" ref="AI127">IF(ISNUMBER(SEARCH(B127,VLOOKUP(D127,$AU$11:$AV$13,COLUMN(AV:AV)-COLUMN(AT:AT),FALSE))),"Domestic","International")</f>
        <v>International</v>
      </c>
      <c r="AJ127" s="13" cm="1">
        <f t="array" ref="AJ127">VLOOKUP($D127,$AR$5:$BD$7,COLUMN($BC:$BC)-COLUMN($AQ:$AQ),FALSE)*$E127</f>
        <v>0.33333333333333331</v>
      </c>
      <c r="AK127" s="13" cm="1">
        <f t="array" ref="AK127">VLOOKUP($D127,$AR$5:$BD$7,COLUMN($BD:$BD)-COLUMN($AQ:$AQ),FALSE)*$E127</f>
        <v>0.66666666666666663</v>
      </c>
      <c r="AL127">
        <f>'GDP per Capita'!R127</f>
        <v>77742.080000000002</v>
      </c>
      <c r="AM127">
        <f t="shared" si="104"/>
        <v>77742.080000000002</v>
      </c>
      <c r="AN127">
        <f t="shared" si="105"/>
        <v>77742.080000000002</v>
      </c>
      <c r="AO127">
        <f t="shared" si="90"/>
        <v>77742.080000000002</v>
      </c>
      <c r="AP127" s="1">
        <f t="shared" si="91"/>
        <v>3.2854156536898764E-2</v>
      </c>
    </row>
    <row r="128" spans="1:106">
      <c r="A128" s="52">
        <v>126</v>
      </c>
      <c r="B128" s="52" t="s">
        <v>518</v>
      </c>
      <c r="C128" s="52" t="s">
        <v>32</v>
      </c>
      <c r="D128" s="52">
        <v>2019</v>
      </c>
      <c r="E128" s="52">
        <v>26</v>
      </c>
      <c r="F128" s="52">
        <v>31.531311299999999</v>
      </c>
      <c r="G128" s="52">
        <v>34.866765399999998</v>
      </c>
      <c r="H128" s="52">
        <v>0</v>
      </c>
      <c r="I128" s="52" t="s">
        <v>651</v>
      </c>
      <c r="J128" s="52">
        <v>29.9499323</v>
      </c>
      <c r="K128" s="52">
        <v>-90.070115599999994</v>
      </c>
      <c r="L128" s="52">
        <v>22086.5472279079</v>
      </c>
      <c r="M128" s="52">
        <v>3.4357938008931899</v>
      </c>
      <c r="N128" s="52">
        <v>2020.91907135358</v>
      </c>
      <c r="O128" s="13">
        <f t="shared" si="92"/>
        <v>574250.22792560537</v>
      </c>
      <c r="P128" s="13">
        <f t="shared" si="93"/>
        <v>89.330638823222941</v>
      </c>
      <c r="Q128" s="13">
        <f t="shared" si="94"/>
        <v>52543.895855193077</v>
      </c>
      <c r="R128" s="13" cm="1">
        <f t="array" ref="R128">($AJ128*VLOOKUP($D128,$AU$11:$BE$13,COLUMN($AW:$AW)-COLUMN($AT:$AT),FALSE)/2+$AK128*VLOOKUP($D128,$AU$11:$BE$13,COLUMN($AW:$AW)-COLUMN($AT:$AT),FALSE))*3</f>
        <v>2.9736667282994027</v>
      </c>
      <c r="S128" s="13" cm="1">
        <f t="array" ref="S128">($AJ128*VLOOKUP($D128,$AU$11:$BE$13,COLUMN($AY:$AY)-COLUMN($AT:$AT),FALSE)/2+$AK128*VLOOKUP($D128,$AU$11:$BE$13,COLUMN($AX:$AX)-COLUMN($AT:$AT),FALSE))*3</f>
        <v>10204.999999999998</v>
      </c>
      <c r="T128" s="13" cm="1">
        <f t="array" ref="T128">$E128*VLOOKUP($D128,$AU$11:$BE$13,COLUMN($BC:$BC)-COLUMN($AT:$AT),FALSE)*3</f>
        <v>5148</v>
      </c>
      <c r="U128" s="13" cm="1">
        <f t="array" ref="U128">$AJ128*VLOOKUP($D128,$AU$11:$BE$13,COLUMN($BD:$BD)-COLUMN($AT:$AT),FALSE)+$AK128*VLOOKUP($D128,$AU$11:$BE$13,COLUMN($BE:$BE)-COLUMN($AT:$AT),FALSE)</f>
        <v>13433.333333333332</v>
      </c>
      <c r="V128" s="13">
        <f t="shared" si="88"/>
        <v>92.304305551522347</v>
      </c>
      <c r="W128" s="13">
        <f t="shared" si="89"/>
        <v>81330.229188526413</v>
      </c>
      <c r="X128" s="13" cm="1">
        <f t="array" ref="X128">$AJ128*VLOOKUP($D128,$AU$11:$BG$13,COLUMN($BF:$BF)-COLUMN($AT:$AT),FALSE)+$AK128*VLOOKUP($D128,$AU$11:$BG$13,COLUMN($BG:$BG)-COLUMN($AT:$AT),FALSE)</f>
        <v>0</v>
      </c>
      <c r="Y128" s="13">
        <f t="shared" si="95"/>
        <v>22086.5472279079</v>
      </c>
      <c r="Z128" s="13">
        <f t="shared" si="96"/>
        <v>3.4357938008931899</v>
      </c>
      <c r="AA128" s="13">
        <f t="shared" si="97"/>
        <v>2020.91907135358</v>
      </c>
      <c r="AB128" s="13">
        <f t="shared" si="98"/>
        <v>0.11437179724228472</v>
      </c>
      <c r="AC128" s="13">
        <f t="shared" si="99"/>
        <v>392.49999999999994</v>
      </c>
      <c r="AD128" s="13">
        <f t="shared" si="100"/>
        <v>198</v>
      </c>
      <c r="AE128" s="13">
        <f t="shared" si="101"/>
        <v>516.66666666666663</v>
      </c>
      <c r="AF128" s="13">
        <f t="shared" si="102"/>
        <v>3.5501655981354747</v>
      </c>
      <c r="AG128" s="13">
        <f t="shared" si="103"/>
        <v>3128.0857380202465</v>
      </c>
      <c r="AI128" s="13" t="str" cm="1">
        <f t="array" ref="AI128">IF(ISNUMBER(SEARCH(B128,VLOOKUP(D128,$AU$11:$AV$13,COLUMN(AV:AV)-COLUMN(AT:AT),FALSE))),"Domestic","International")</f>
        <v>International</v>
      </c>
      <c r="AJ128" s="13" cm="1">
        <f t="array" ref="AJ128">VLOOKUP($D128,$AR$5:$BD$7,COLUMN($BC:$BC)-COLUMN($AQ:$AQ),FALSE)*$E128</f>
        <v>8.6666666666666661</v>
      </c>
      <c r="AK128" s="13" cm="1">
        <f t="array" ref="AK128">VLOOKUP($D128,$AR$5:$BD$7,COLUMN($BD:$BD)-COLUMN($AQ:$AQ),FALSE)*$E128</f>
        <v>17.333333333333332</v>
      </c>
      <c r="AL128">
        <f>'GDP per Capita'!R128</f>
        <v>41377.49</v>
      </c>
      <c r="AM128">
        <f t="shared" si="104"/>
        <v>41377.49</v>
      </c>
      <c r="AN128">
        <f t="shared" si="105"/>
        <v>41377.49</v>
      </c>
      <c r="AO128">
        <f t="shared" si="90"/>
        <v>1075814.74</v>
      </c>
      <c r="AP128" s="1">
        <f t="shared" si="91"/>
        <v>7.5598731049666051E-2</v>
      </c>
    </row>
    <row r="129" spans="1:42">
      <c r="A129" s="52">
        <v>127</v>
      </c>
      <c r="B129" s="52" t="s">
        <v>569</v>
      </c>
      <c r="C129" s="52" t="s">
        <v>30</v>
      </c>
      <c r="D129" s="52">
        <v>2019</v>
      </c>
      <c r="E129" s="52">
        <v>11</v>
      </c>
      <c r="F129" s="52">
        <v>22.351114800000001</v>
      </c>
      <c r="G129" s="52">
        <v>78.667742799999999</v>
      </c>
      <c r="H129" s="52">
        <v>0</v>
      </c>
      <c r="I129" s="52" t="s">
        <v>651</v>
      </c>
      <c r="J129" s="52">
        <v>29.9499323</v>
      </c>
      <c r="K129" s="52">
        <v>-90.070115599999994</v>
      </c>
      <c r="L129" s="52">
        <v>28152.318498638298</v>
      </c>
      <c r="M129" s="52">
        <v>4.4680473152226803</v>
      </c>
      <c r="N129" s="52">
        <v>2575.9371426254102</v>
      </c>
      <c r="O129" s="13">
        <f t="shared" si="92"/>
        <v>309675.5034850213</v>
      </c>
      <c r="P129" s="13">
        <f t="shared" si="93"/>
        <v>49.148520467449487</v>
      </c>
      <c r="Q129" s="13">
        <f t="shared" si="94"/>
        <v>28335.308568879511</v>
      </c>
      <c r="R129" s="13" cm="1">
        <f t="array" ref="R129">($AJ129*VLOOKUP($D129,$AU$11:$BE$13,COLUMN($AW:$AW)-COLUMN($AT:$AT),FALSE)/2+$AK129*VLOOKUP($D129,$AU$11:$BE$13,COLUMN($AW:$AW)-COLUMN($AT:$AT),FALSE))*3</f>
        <v>1.2580897696651321</v>
      </c>
      <c r="S129" s="13" cm="1">
        <f t="array" ref="S129">($AJ129*VLOOKUP($D129,$AU$11:$BE$13,COLUMN($AY:$AY)-COLUMN($AT:$AT),FALSE)/2+$AK129*VLOOKUP($D129,$AU$11:$BE$13,COLUMN($AX:$AX)-COLUMN($AT:$AT),FALSE))*3</f>
        <v>4317.5</v>
      </c>
      <c r="T129" s="13" cm="1">
        <f t="array" ref="T129">$E129*VLOOKUP($D129,$AU$11:$BE$13,COLUMN($BC:$BC)-COLUMN($AT:$AT),FALSE)*3</f>
        <v>2178</v>
      </c>
      <c r="U129" s="13" cm="1">
        <f t="array" ref="U129">$AJ129*VLOOKUP($D129,$AU$11:$BE$13,COLUMN($BD:$BD)-COLUMN($AT:$AT),FALSE)+$AK129*VLOOKUP($D129,$AU$11:$BE$13,COLUMN($BE:$BE)-COLUMN($AT:$AT),FALSE)</f>
        <v>5683.333333333333</v>
      </c>
      <c r="V129" s="13">
        <f t="shared" si="88"/>
        <v>50.40661023711462</v>
      </c>
      <c r="W129" s="13">
        <f t="shared" si="89"/>
        <v>40514.141902212847</v>
      </c>
      <c r="X129" s="13" cm="1">
        <f t="array" ref="X129">$AJ129*VLOOKUP($D129,$AU$11:$BG$13,COLUMN($BF:$BF)-COLUMN($AT:$AT),FALSE)+$AK129*VLOOKUP($D129,$AU$11:$BG$13,COLUMN($BG:$BG)-COLUMN($AT:$AT),FALSE)</f>
        <v>0</v>
      </c>
      <c r="Y129" s="13">
        <f t="shared" si="95"/>
        <v>28152.318498638298</v>
      </c>
      <c r="Z129" s="13">
        <f t="shared" si="96"/>
        <v>4.4680473152226803</v>
      </c>
      <c r="AA129" s="13">
        <f t="shared" si="97"/>
        <v>2575.9371426254102</v>
      </c>
      <c r="AB129" s="13">
        <f t="shared" si="98"/>
        <v>0.11437179724228473</v>
      </c>
      <c r="AC129" s="13">
        <f t="shared" si="99"/>
        <v>392.5</v>
      </c>
      <c r="AD129" s="13">
        <f t="shared" si="100"/>
        <v>198</v>
      </c>
      <c r="AE129" s="13">
        <f t="shared" si="101"/>
        <v>516.66666666666663</v>
      </c>
      <c r="AF129" s="13">
        <f t="shared" si="102"/>
        <v>4.5824191124649651</v>
      </c>
      <c r="AG129" s="13">
        <f t="shared" si="103"/>
        <v>3683.1038092920771</v>
      </c>
      <c r="AI129" s="13" t="str" cm="1">
        <f t="array" ref="AI129">IF(ISNUMBER(SEARCH(B129,VLOOKUP(D129,$AU$11:$AV$13,COLUMN(AV:AV)-COLUMN(AT:AT),FALSE))),"Domestic","International")</f>
        <v>International</v>
      </c>
      <c r="AJ129" s="13" cm="1">
        <f t="array" ref="AJ129">VLOOKUP($D129,$AR$5:$BD$7,COLUMN($BC:$BC)-COLUMN($AQ:$AQ),FALSE)*$E129</f>
        <v>3.6666666666666665</v>
      </c>
      <c r="AK129" s="13" cm="1">
        <f t="array" ref="AK129">VLOOKUP($D129,$AR$5:$BD$7,COLUMN($BD:$BD)-COLUMN($AQ:$AQ),FALSE)*$E129</f>
        <v>7.333333333333333</v>
      </c>
      <c r="AL129">
        <f>'GDP per Capita'!R129</f>
        <v>2164.7399999999998</v>
      </c>
      <c r="AM129">
        <f t="shared" si="104"/>
        <v>2164.7399999999998</v>
      </c>
      <c r="AN129">
        <f t="shared" si="105"/>
        <v>2164.7399999999998</v>
      </c>
      <c r="AO129">
        <f t="shared" si="90"/>
        <v>23812.14</v>
      </c>
      <c r="AP129" s="1">
        <f t="shared" si="91"/>
        <v>1.7014070092907587</v>
      </c>
    </row>
    <row r="130" spans="1:42">
      <c r="A130" s="52">
        <v>128</v>
      </c>
      <c r="B130" s="52" t="s">
        <v>633</v>
      </c>
      <c r="C130" s="52" t="s">
        <v>32</v>
      </c>
      <c r="D130" s="52">
        <v>2019</v>
      </c>
      <c r="E130" s="52">
        <v>0</v>
      </c>
      <c r="F130" s="52">
        <v>33.095579299999997</v>
      </c>
      <c r="G130" s="52">
        <v>44.174977499999997</v>
      </c>
      <c r="H130" s="52">
        <v>0</v>
      </c>
      <c r="I130" s="52" t="s">
        <v>651</v>
      </c>
      <c r="J130" s="52">
        <v>29.9499323</v>
      </c>
      <c r="K130" s="52">
        <v>-90.070115599999994</v>
      </c>
      <c r="L130" s="52">
        <v>23022.9184473108</v>
      </c>
      <c r="M130" s="52">
        <v>3.5909102659129601</v>
      </c>
      <c r="N130" s="52">
        <v>2106.5970379289402</v>
      </c>
      <c r="O130" s="13">
        <f t="shared" si="92"/>
        <v>0</v>
      </c>
      <c r="P130" s="13">
        <f t="shared" si="93"/>
        <v>0</v>
      </c>
      <c r="Q130" s="13">
        <f t="shared" si="94"/>
        <v>0</v>
      </c>
      <c r="R130" s="13" cm="1">
        <f t="array" ref="R130">($AJ130*VLOOKUP($D130,$AU$11:$BE$13,COLUMN($AW:$AW)-COLUMN($AT:$AT),FALSE)/2+$AK130*VLOOKUP($D130,$AU$11:$BE$13,COLUMN($AW:$AW)-COLUMN($AT:$AT),FALSE))*3</f>
        <v>0</v>
      </c>
      <c r="S130" s="13" cm="1">
        <f t="array" ref="S130">($AJ130*VLOOKUP($D130,$AU$11:$BE$13,COLUMN($AY:$AY)-COLUMN($AT:$AT),FALSE)/2+$AK130*VLOOKUP($D130,$AU$11:$BE$13,COLUMN($AX:$AX)-COLUMN($AT:$AT),FALSE))*3</f>
        <v>0</v>
      </c>
      <c r="T130" s="13" cm="1">
        <f t="array" ref="T130">$E130*VLOOKUP($D130,$AU$11:$BE$13,COLUMN($BC:$BC)-COLUMN($AT:$AT),FALSE)*3</f>
        <v>0</v>
      </c>
      <c r="U130" s="13" cm="1">
        <f t="array" ref="U130">$AJ130*VLOOKUP($D130,$AU$11:$BE$13,COLUMN($BD:$BD)-COLUMN($AT:$AT),FALSE)+$AK130*VLOOKUP($D130,$AU$11:$BE$13,COLUMN($BE:$BE)-COLUMN($AT:$AT),FALSE)</f>
        <v>0</v>
      </c>
      <c r="V130" s="13">
        <f t="shared" ref="V130:V193" si="115">P130+R130</f>
        <v>0</v>
      </c>
      <c r="W130" s="13">
        <f t="shared" ref="W130:W193" si="116">Q130+S130+T130+U130</f>
        <v>0</v>
      </c>
      <c r="X130" s="13" cm="1">
        <f t="array" ref="X130">$AJ130*VLOOKUP($D130,$AU$11:$BG$13,COLUMN($BF:$BF)-COLUMN($AT:$AT),FALSE)+$AK130*VLOOKUP($D130,$AU$11:$BG$13,COLUMN($BG:$BG)-COLUMN($AT:$AT),FALSE)</f>
        <v>0</v>
      </c>
      <c r="Y130" s="13" t="str">
        <f t="shared" si="95"/>
        <v/>
      </c>
      <c r="Z130" s="13" t="str">
        <f t="shared" si="96"/>
        <v/>
      </c>
      <c r="AA130" s="13" t="str">
        <f t="shared" si="97"/>
        <v/>
      </c>
      <c r="AB130" s="13" t="str">
        <f t="shared" si="98"/>
        <v/>
      </c>
      <c r="AC130" s="13" t="str">
        <f t="shared" si="99"/>
        <v/>
      </c>
      <c r="AD130" s="13" t="str">
        <f t="shared" si="100"/>
        <v/>
      </c>
      <c r="AE130" s="13" t="str">
        <f t="shared" si="101"/>
        <v/>
      </c>
      <c r="AF130" s="13" t="str">
        <f t="shared" si="102"/>
        <v/>
      </c>
      <c r="AG130" s="13" t="str">
        <f t="shared" si="103"/>
        <v/>
      </c>
      <c r="AI130" s="13" t="str" cm="1">
        <f t="array" ref="AI130">IF(ISNUMBER(SEARCH(B130,VLOOKUP(D130,$AU$11:$AV$13,COLUMN(AV:AV)-COLUMN(AT:AT),FALSE))),"Domestic","International")</f>
        <v>International</v>
      </c>
      <c r="AJ130" s="13" cm="1">
        <f t="array" ref="AJ130">VLOOKUP($D130,$AR$5:$BD$7,COLUMN($BC:$BC)-COLUMN($AQ:$AQ),FALSE)*$E130</f>
        <v>0</v>
      </c>
      <c r="AK130" s="13" cm="1">
        <f t="array" ref="AK130">VLOOKUP($D130,$AR$5:$BD$7,COLUMN($BD:$BD)-COLUMN($AQ:$AQ),FALSE)*$E130</f>
        <v>0</v>
      </c>
      <c r="AL130">
        <f>'GDP per Capita'!R130</f>
        <v>5193.83</v>
      </c>
      <c r="AM130">
        <f t="shared" si="104"/>
        <v>5193.83</v>
      </c>
      <c r="AN130">
        <f t="shared" si="105"/>
        <v>5193.83</v>
      </c>
      <c r="AO130">
        <f t="shared" ref="AO130:AO193" si="117">AN130*E130</f>
        <v>0</v>
      </c>
      <c r="AP130" s="1" t="str">
        <f t="shared" ref="AP130:AP193" si="118">IFERROR(W130/AO130,"")</f>
        <v/>
      </c>
    </row>
    <row r="131" spans="1:42">
      <c r="A131" s="52">
        <v>129</v>
      </c>
      <c r="B131" s="52" t="s">
        <v>632</v>
      </c>
      <c r="C131" s="52" t="s">
        <v>32</v>
      </c>
      <c r="D131" s="52">
        <v>2019</v>
      </c>
      <c r="E131" s="52">
        <v>0</v>
      </c>
      <c r="F131" s="52">
        <v>32.647531399999998</v>
      </c>
      <c r="G131" s="52">
        <v>54.564351600000002</v>
      </c>
      <c r="H131" s="52">
        <v>0</v>
      </c>
      <c r="I131" s="52" t="s">
        <v>651</v>
      </c>
      <c r="J131" s="52">
        <v>29.9499323</v>
      </c>
      <c r="K131" s="52">
        <v>-90.070115599999994</v>
      </c>
      <c r="L131" s="52">
        <v>24241.184321061599</v>
      </c>
      <c r="M131" s="52">
        <v>3.7950375106654701</v>
      </c>
      <c r="N131" s="52">
        <v>2218.0683653771398</v>
      </c>
      <c r="O131" s="13">
        <f t="shared" ref="O131:O194" si="119">E131*L131</f>
        <v>0</v>
      </c>
      <c r="P131" s="13">
        <f t="shared" ref="P131:P194" si="120">M131*$E131</f>
        <v>0</v>
      </c>
      <c r="Q131" s="13">
        <f t="shared" ref="Q131:Q194" si="121">N131*$E131</f>
        <v>0</v>
      </c>
      <c r="R131" s="13" cm="1">
        <f t="array" ref="R131">($AJ131*VLOOKUP($D131,$AU$11:$BE$13,COLUMN($AW:$AW)-COLUMN($AT:$AT),FALSE)/2+$AK131*VLOOKUP($D131,$AU$11:$BE$13,COLUMN($AW:$AW)-COLUMN($AT:$AT),FALSE))*3</f>
        <v>0</v>
      </c>
      <c r="S131" s="13" cm="1">
        <f t="array" ref="S131">($AJ131*VLOOKUP($D131,$AU$11:$BE$13,COLUMN($AY:$AY)-COLUMN($AT:$AT),FALSE)/2+$AK131*VLOOKUP($D131,$AU$11:$BE$13,COLUMN($AX:$AX)-COLUMN($AT:$AT),FALSE))*3</f>
        <v>0</v>
      </c>
      <c r="T131" s="13" cm="1">
        <f t="array" ref="T131">$E131*VLOOKUP($D131,$AU$11:$BE$13,COLUMN($BC:$BC)-COLUMN($AT:$AT),FALSE)*3</f>
        <v>0</v>
      </c>
      <c r="U131" s="13" cm="1">
        <f t="array" ref="U131">$AJ131*VLOOKUP($D131,$AU$11:$BE$13,COLUMN($BD:$BD)-COLUMN($AT:$AT),FALSE)+$AK131*VLOOKUP($D131,$AU$11:$BE$13,COLUMN($BE:$BE)-COLUMN($AT:$AT),FALSE)</f>
        <v>0</v>
      </c>
      <c r="V131" s="13">
        <f t="shared" si="115"/>
        <v>0</v>
      </c>
      <c r="W131" s="13">
        <f t="shared" si="116"/>
        <v>0</v>
      </c>
      <c r="X131" s="13" cm="1">
        <f t="array" ref="X131">$AJ131*VLOOKUP($D131,$AU$11:$BG$13,COLUMN($BF:$BF)-COLUMN($AT:$AT),FALSE)+$AK131*VLOOKUP($D131,$AU$11:$BG$13,COLUMN($BG:$BG)-COLUMN($AT:$AT),FALSE)</f>
        <v>0</v>
      </c>
      <c r="Y131" s="13" t="str">
        <f t="shared" ref="Y131:Y194" si="122">IFERROR(O131/$E131,"")</f>
        <v/>
      </c>
      <c r="Z131" s="13" t="str">
        <f t="shared" ref="Z131:Z194" si="123">IFERROR(P131/$E131,"")</f>
        <v/>
      </c>
      <c r="AA131" s="13" t="str">
        <f t="shared" ref="AA131:AA194" si="124">IFERROR(Q131/$E131,"")</f>
        <v/>
      </c>
      <c r="AB131" s="13" t="str">
        <f t="shared" ref="AB131:AB194" si="125">IFERROR(R131/$E131,"")</f>
        <v/>
      </c>
      <c r="AC131" s="13" t="str">
        <f t="shared" ref="AC131:AC194" si="126">IFERROR(S131/$E131,"")</f>
        <v/>
      </c>
      <c r="AD131" s="13" t="str">
        <f t="shared" ref="AD131:AD194" si="127">IFERROR(T131/$E131,"")</f>
        <v/>
      </c>
      <c r="AE131" s="13" t="str">
        <f t="shared" ref="AE131:AE194" si="128">IFERROR(U131/$E131,"")</f>
        <v/>
      </c>
      <c r="AF131" s="13" t="str">
        <f t="shared" ref="AF131:AF194" si="129">IFERROR(V131/$E131,"")</f>
        <v/>
      </c>
      <c r="AG131" s="13" t="str">
        <f t="shared" ref="AG131:AG194" si="130">IFERROR(W131/$E131,"")</f>
        <v/>
      </c>
      <c r="AI131" s="13" t="str" cm="1">
        <f t="array" ref="AI131">IF(ISNUMBER(SEARCH(B131,VLOOKUP(D131,$AU$11:$AV$13,COLUMN(AV:AV)-COLUMN(AT:AT),FALSE))),"Domestic","International")</f>
        <v>International</v>
      </c>
      <c r="AJ131" s="13" cm="1">
        <f t="array" ref="AJ131">VLOOKUP($D131,$AR$5:$BD$7,COLUMN($BC:$BC)-COLUMN($AQ:$AQ),FALSE)*$E131</f>
        <v>0</v>
      </c>
      <c r="AK131" s="13" cm="1">
        <f t="array" ref="AK131">VLOOKUP($D131,$AR$5:$BD$7,COLUMN($BD:$BD)-COLUMN($AQ:$AQ),FALSE)*$E131</f>
        <v>0</v>
      </c>
      <c r="AL131">
        <f>'GDP per Capita'!R131</f>
        <v>5103.8999999999996</v>
      </c>
      <c r="AM131">
        <f t="shared" ref="AM131:AM194" si="131">IFERROR(AL131,"")</f>
        <v>5103.8999999999996</v>
      </c>
      <c r="AN131">
        <f t="shared" ref="AN131:AN194" si="132">IFERROR(AL131,AVERAGE(AM$2:AM$2538))</f>
        <v>5103.8999999999996</v>
      </c>
      <c r="AO131">
        <f t="shared" si="117"/>
        <v>0</v>
      </c>
      <c r="AP131" s="1" t="str">
        <f t="shared" si="118"/>
        <v/>
      </c>
    </row>
    <row r="132" spans="1:42">
      <c r="A132" s="52">
        <v>130</v>
      </c>
      <c r="B132" s="52" t="s">
        <v>631</v>
      </c>
      <c r="C132" s="52" t="s">
        <v>31</v>
      </c>
      <c r="D132" s="52">
        <v>2019</v>
      </c>
      <c r="E132" s="52">
        <v>0</v>
      </c>
      <c r="F132" s="52">
        <v>64.984182099999998</v>
      </c>
      <c r="G132" s="52">
        <v>-18.105901299999999</v>
      </c>
      <c r="H132" s="52">
        <v>0</v>
      </c>
      <c r="I132" s="52" t="s">
        <v>651</v>
      </c>
      <c r="J132" s="52">
        <v>29.9499323</v>
      </c>
      <c r="K132" s="52">
        <v>-90.070115599999994</v>
      </c>
      <c r="L132" s="52">
        <v>12351.239078353099</v>
      </c>
      <c r="M132" s="52">
        <v>1.9146162871241299</v>
      </c>
      <c r="N132" s="52">
        <v>1296.8801032270701</v>
      </c>
      <c r="O132" s="13">
        <f t="shared" si="119"/>
        <v>0</v>
      </c>
      <c r="P132" s="13">
        <f t="shared" si="120"/>
        <v>0</v>
      </c>
      <c r="Q132" s="13">
        <f t="shared" si="121"/>
        <v>0</v>
      </c>
      <c r="R132" s="13" cm="1">
        <f t="array" ref="R132">($AJ132*VLOOKUP($D132,$AU$11:$BE$13,COLUMN($AW:$AW)-COLUMN($AT:$AT),FALSE)/2+$AK132*VLOOKUP($D132,$AU$11:$BE$13,COLUMN($AW:$AW)-COLUMN($AT:$AT),FALSE))*3</f>
        <v>0</v>
      </c>
      <c r="S132" s="13" cm="1">
        <f t="array" ref="S132">($AJ132*VLOOKUP($D132,$AU$11:$BE$13,COLUMN($AY:$AY)-COLUMN($AT:$AT),FALSE)/2+$AK132*VLOOKUP($D132,$AU$11:$BE$13,COLUMN($AX:$AX)-COLUMN($AT:$AT),FALSE))*3</f>
        <v>0</v>
      </c>
      <c r="T132" s="13" cm="1">
        <f t="array" ref="T132">$E132*VLOOKUP($D132,$AU$11:$BE$13,COLUMN($BC:$BC)-COLUMN($AT:$AT),FALSE)*3</f>
        <v>0</v>
      </c>
      <c r="U132" s="13" cm="1">
        <f t="array" ref="U132">$AJ132*VLOOKUP($D132,$AU$11:$BE$13,COLUMN($BD:$BD)-COLUMN($AT:$AT),FALSE)+$AK132*VLOOKUP($D132,$AU$11:$BE$13,COLUMN($BE:$BE)-COLUMN($AT:$AT),FALSE)</f>
        <v>0</v>
      </c>
      <c r="V132" s="13">
        <f t="shared" si="115"/>
        <v>0</v>
      </c>
      <c r="W132" s="13">
        <f t="shared" si="116"/>
        <v>0</v>
      </c>
      <c r="X132" s="13" cm="1">
        <f t="array" ref="X132">$AJ132*VLOOKUP($D132,$AU$11:$BG$13,COLUMN($BF:$BF)-COLUMN($AT:$AT),FALSE)+$AK132*VLOOKUP($D132,$AU$11:$BG$13,COLUMN($BG:$BG)-COLUMN($AT:$AT),FALSE)</f>
        <v>0</v>
      </c>
      <c r="Y132" s="13" t="str">
        <f t="shared" si="122"/>
        <v/>
      </c>
      <c r="Z132" s="13" t="str">
        <f t="shared" si="123"/>
        <v/>
      </c>
      <c r="AA132" s="13" t="str">
        <f t="shared" si="124"/>
        <v/>
      </c>
      <c r="AB132" s="13" t="str">
        <f t="shared" si="125"/>
        <v/>
      </c>
      <c r="AC132" s="13" t="str">
        <f t="shared" si="126"/>
        <v/>
      </c>
      <c r="AD132" s="13" t="str">
        <f t="shared" si="127"/>
        <v/>
      </c>
      <c r="AE132" s="13" t="str">
        <f t="shared" si="128"/>
        <v/>
      </c>
      <c r="AF132" s="13" t="str">
        <f t="shared" si="129"/>
        <v/>
      </c>
      <c r="AG132" s="13" t="str">
        <f t="shared" si="130"/>
        <v/>
      </c>
      <c r="AI132" s="13" t="str" cm="1">
        <f t="array" ref="AI132">IF(ISNUMBER(SEARCH(B132,VLOOKUP(D132,$AU$11:$AV$13,COLUMN(AV:AV)-COLUMN(AT:AT),FALSE))),"Domestic","International")</f>
        <v>International</v>
      </c>
      <c r="AJ132" s="13" cm="1">
        <f t="array" ref="AJ132">VLOOKUP($D132,$AR$5:$BD$7,COLUMN($BC:$BC)-COLUMN($AQ:$AQ),FALSE)*$E132</f>
        <v>0</v>
      </c>
      <c r="AK132" s="13" cm="1">
        <f t="array" ref="AK132">VLOOKUP($D132,$AR$5:$BD$7,COLUMN($BD:$BD)-COLUMN($AQ:$AQ),FALSE)*$E132</f>
        <v>0</v>
      </c>
      <c r="AL132">
        <f>'GDP per Capita'!R132</f>
        <v>89388.88</v>
      </c>
      <c r="AM132">
        <f t="shared" si="131"/>
        <v>89388.88</v>
      </c>
      <c r="AN132">
        <f t="shared" si="132"/>
        <v>89388.88</v>
      </c>
      <c r="AO132">
        <f t="shared" si="117"/>
        <v>0</v>
      </c>
      <c r="AP132" s="1" t="str">
        <f t="shared" si="118"/>
        <v/>
      </c>
    </row>
    <row r="133" spans="1:42">
      <c r="A133" s="52">
        <v>131</v>
      </c>
      <c r="B133" s="52" t="s">
        <v>557</v>
      </c>
      <c r="C133" s="52" t="s">
        <v>31</v>
      </c>
      <c r="D133" s="52">
        <v>2019</v>
      </c>
      <c r="E133" s="52">
        <v>5</v>
      </c>
      <c r="F133" s="52">
        <v>42.638426099999997</v>
      </c>
      <c r="G133" s="52">
        <v>12.674296999999999</v>
      </c>
      <c r="H133" s="52">
        <v>0</v>
      </c>
      <c r="I133" s="52" t="s">
        <v>651</v>
      </c>
      <c r="J133" s="52">
        <v>29.9499323</v>
      </c>
      <c r="K133" s="52">
        <v>-90.070115599999994</v>
      </c>
      <c r="L133" s="52">
        <v>17481.150495093101</v>
      </c>
      <c r="M133" s="52">
        <v>2.6953662768177402</v>
      </c>
      <c r="N133" s="52">
        <v>1835.5208019847801</v>
      </c>
      <c r="O133" s="13">
        <f t="shared" si="119"/>
        <v>87405.752475465502</v>
      </c>
      <c r="P133" s="13">
        <f t="shared" si="120"/>
        <v>13.476831384088701</v>
      </c>
      <c r="Q133" s="13">
        <f t="shared" si="121"/>
        <v>9177.6040099238999</v>
      </c>
      <c r="R133" s="13" cm="1">
        <f t="array" ref="R133">($AJ133*VLOOKUP($D133,$AU$11:$BE$13,COLUMN($AW:$AW)-COLUMN($AT:$AT),FALSE)/2+$AK133*VLOOKUP($D133,$AU$11:$BE$13,COLUMN($AW:$AW)-COLUMN($AT:$AT),FALSE))*3</f>
        <v>0.57185898621142361</v>
      </c>
      <c r="S133" s="13" cm="1">
        <f t="array" ref="S133">($AJ133*VLOOKUP($D133,$AU$11:$BE$13,COLUMN($AY:$AY)-COLUMN($AT:$AT),FALSE)/2+$AK133*VLOOKUP($D133,$AU$11:$BE$13,COLUMN($AX:$AX)-COLUMN($AT:$AT),FALSE))*3</f>
        <v>1962.4999999999995</v>
      </c>
      <c r="T133" s="13" cm="1">
        <f t="array" ref="T133">$E133*VLOOKUP($D133,$AU$11:$BE$13,COLUMN($BC:$BC)-COLUMN($AT:$AT),FALSE)*3</f>
        <v>990</v>
      </c>
      <c r="U133" s="13" cm="1">
        <f t="array" ref="U133">$AJ133*VLOOKUP($D133,$AU$11:$BE$13,COLUMN($BD:$BD)-COLUMN($AT:$AT),FALSE)+$AK133*VLOOKUP($D133,$AU$11:$BE$13,COLUMN($BE:$BE)-COLUMN($AT:$AT),FALSE)</f>
        <v>2583.333333333333</v>
      </c>
      <c r="V133" s="13">
        <f t="shared" si="115"/>
        <v>14.048690370300125</v>
      </c>
      <c r="W133" s="13">
        <f t="shared" si="116"/>
        <v>14713.437343257232</v>
      </c>
      <c r="X133" s="13" cm="1">
        <f t="array" ref="X133">$AJ133*VLOOKUP($D133,$AU$11:$BG$13,COLUMN($BF:$BF)-COLUMN($AT:$AT),FALSE)+$AK133*VLOOKUP($D133,$AU$11:$BG$13,COLUMN($BG:$BG)-COLUMN($AT:$AT),FALSE)</f>
        <v>0</v>
      </c>
      <c r="Y133" s="13">
        <f t="shared" si="122"/>
        <v>17481.150495093101</v>
      </c>
      <c r="Z133" s="13">
        <f t="shared" si="123"/>
        <v>2.6953662768177402</v>
      </c>
      <c r="AA133" s="13">
        <f t="shared" si="124"/>
        <v>1835.5208019847801</v>
      </c>
      <c r="AB133" s="13">
        <f t="shared" si="125"/>
        <v>0.11437179724228472</v>
      </c>
      <c r="AC133" s="13">
        <f t="shared" si="126"/>
        <v>392.49999999999989</v>
      </c>
      <c r="AD133" s="13">
        <f t="shared" si="127"/>
        <v>198</v>
      </c>
      <c r="AE133" s="13">
        <f t="shared" si="128"/>
        <v>516.66666666666663</v>
      </c>
      <c r="AF133" s="13">
        <f t="shared" si="129"/>
        <v>2.8097380740600251</v>
      </c>
      <c r="AG133" s="13">
        <f t="shared" si="130"/>
        <v>2942.6874686514466</v>
      </c>
      <c r="AI133" s="13" t="str" cm="1">
        <f t="array" ref="AI133">IF(ISNUMBER(SEARCH(B133,VLOOKUP(D133,$AU$11:$AV$13,COLUMN(AV:AV)-COLUMN(AT:AT),FALSE))),"Domestic","International")</f>
        <v>International</v>
      </c>
      <c r="AJ133" s="13" cm="1">
        <f t="array" ref="AJ133">VLOOKUP($D133,$AR$5:$BD$7,COLUMN($BC:$BC)-COLUMN($AQ:$AQ),FALSE)*$E133</f>
        <v>1.6666666666666665</v>
      </c>
      <c r="AK133" s="13" cm="1">
        <f t="array" ref="AK133">VLOOKUP($D133,$AR$5:$BD$7,COLUMN($BD:$BD)-COLUMN($AQ:$AQ),FALSE)*$E133</f>
        <v>3.333333333333333</v>
      </c>
      <c r="AL133">
        <f>'GDP per Capita'!R133</f>
        <v>34671.17</v>
      </c>
      <c r="AM133">
        <f t="shared" si="131"/>
        <v>34671.17</v>
      </c>
      <c r="AN133">
        <f t="shared" si="132"/>
        <v>34671.17</v>
      </c>
      <c r="AO133">
        <f t="shared" si="117"/>
        <v>173355.84999999998</v>
      </c>
      <c r="AP133" s="1">
        <f t="shared" si="118"/>
        <v>8.4874189958153906E-2</v>
      </c>
    </row>
    <row r="134" spans="1:42">
      <c r="A134" s="52">
        <v>132</v>
      </c>
      <c r="B134" s="52" t="s">
        <v>585</v>
      </c>
      <c r="C134" s="52" t="s">
        <v>30</v>
      </c>
      <c r="D134" s="52">
        <v>2019</v>
      </c>
      <c r="E134" s="52">
        <v>62</v>
      </c>
      <c r="F134" s="52">
        <v>36.5748441</v>
      </c>
      <c r="G134" s="52">
        <v>139.23941790000001</v>
      </c>
      <c r="H134" s="52">
        <v>0</v>
      </c>
      <c r="I134" s="52" t="s">
        <v>651</v>
      </c>
      <c r="J134" s="52">
        <v>29.9499323</v>
      </c>
      <c r="K134" s="52">
        <v>-90.070115599999994</v>
      </c>
      <c r="L134" s="52">
        <v>22013.3654759249</v>
      </c>
      <c r="M134" s="52">
        <v>3.4237358301920402</v>
      </c>
      <c r="N134" s="52">
        <v>2014.22294104713</v>
      </c>
      <c r="O134" s="13">
        <f t="shared" si="119"/>
        <v>1364828.6595073438</v>
      </c>
      <c r="P134" s="13">
        <f t="shared" si="120"/>
        <v>212.27162147190649</v>
      </c>
      <c r="Q134" s="13">
        <f t="shared" si="121"/>
        <v>124881.82234492205</v>
      </c>
      <c r="R134" s="13" cm="1">
        <f t="array" ref="R134">($AJ134*VLOOKUP($D134,$AU$11:$BE$13,COLUMN($AW:$AW)-COLUMN($AT:$AT),FALSE)/2+$AK134*VLOOKUP($D134,$AU$11:$BE$13,COLUMN($AW:$AW)-COLUMN($AT:$AT),FALSE))*3</f>
        <v>7.0910514290216531</v>
      </c>
      <c r="S134" s="13" cm="1">
        <f t="array" ref="S134">($AJ134*VLOOKUP($D134,$AU$11:$BE$13,COLUMN($AY:$AY)-COLUMN($AT:$AT),FALSE)/2+$AK134*VLOOKUP($D134,$AU$11:$BE$13,COLUMN($AX:$AX)-COLUMN($AT:$AT),FALSE))*3</f>
        <v>24335</v>
      </c>
      <c r="T134" s="13" cm="1">
        <f t="array" ref="T134">$E134*VLOOKUP($D134,$AU$11:$BE$13,COLUMN($BC:$BC)-COLUMN($AT:$AT),FALSE)*3</f>
        <v>12276</v>
      </c>
      <c r="U134" s="13" cm="1">
        <f t="array" ref="U134">$AJ134*VLOOKUP($D134,$AU$11:$BE$13,COLUMN($BD:$BD)-COLUMN($AT:$AT),FALSE)+$AK134*VLOOKUP($D134,$AU$11:$BE$13,COLUMN($BE:$BE)-COLUMN($AT:$AT),FALSE)</f>
        <v>32033.333333333328</v>
      </c>
      <c r="V134" s="13">
        <f t="shared" si="115"/>
        <v>219.36267290092815</v>
      </c>
      <c r="W134" s="13">
        <f t="shared" si="116"/>
        <v>193526.15567825537</v>
      </c>
      <c r="X134" s="13" cm="1">
        <f t="array" ref="X134">$AJ134*VLOOKUP($D134,$AU$11:$BG$13,COLUMN($BF:$BF)-COLUMN($AT:$AT),FALSE)+$AK134*VLOOKUP($D134,$AU$11:$BG$13,COLUMN($BG:$BG)-COLUMN($AT:$AT),FALSE)</f>
        <v>0</v>
      </c>
      <c r="Y134" s="13">
        <f t="shared" si="122"/>
        <v>22013.3654759249</v>
      </c>
      <c r="Z134" s="13">
        <f t="shared" si="123"/>
        <v>3.4237358301920402</v>
      </c>
      <c r="AA134" s="13">
        <f t="shared" si="124"/>
        <v>2014.2229410471298</v>
      </c>
      <c r="AB134" s="13">
        <f t="shared" si="125"/>
        <v>0.11437179724228473</v>
      </c>
      <c r="AC134" s="13">
        <f t="shared" si="126"/>
        <v>392.5</v>
      </c>
      <c r="AD134" s="13">
        <f t="shared" si="127"/>
        <v>198</v>
      </c>
      <c r="AE134" s="13">
        <f t="shared" si="128"/>
        <v>516.66666666666663</v>
      </c>
      <c r="AF134" s="13">
        <f t="shared" si="129"/>
        <v>3.5381076274343251</v>
      </c>
      <c r="AG134" s="13">
        <f t="shared" si="130"/>
        <v>3121.3896077137961</v>
      </c>
      <c r="AI134" s="13" t="str" cm="1">
        <f t="array" ref="AI134">IF(ISNUMBER(SEARCH(B134,VLOOKUP(D134,$AU$11:$AV$13,COLUMN(AV:AV)-COLUMN(AT:AT),FALSE))),"Domestic","International")</f>
        <v>International</v>
      </c>
      <c r="AJ134" s="13" cm="1">
        <f t="array" ref="AJ134">VLOOKUP($D134,$AR$5:$BD$7,COLUMN($BC:$BC)-COLUMN($AQ:$AQ),FALSE)*$E134</f>
        <v>20.666666666666664</v>
      </c>
      <c r="AK134" s="13" cm="1">
        <f t="array" ref="AK134">VLOOKUP($D134,$AR$5:$BD$7,COLUMN($BD:$BD)-COLUMN($AQ:$AQ),FALSE)*$E134</f>
        <v>41.333333333333329</v>
      </c>
      <c r="AL134">
        <f>'GDP per Capita'!R134</f>
        <v>41314.410000000003</v>
      </c>
      <c r="AM134">
        <f t="shared" si="131"/>
        <v>41314.410000000003</v>
      </c>
      <c r="AN134">
        <f t="shared" si="132"/>
        <v>41314.410000000003</v>
      </c>
      <c r="AO134">
        <f t="shared" si="117"/>
        <v>2561493.4200000004</v>
      </c>
      <c r="AP134" s="1">
        <f t="shared" si="118"/>
        <v>7.5552079957423954E-2</v>
      </c>
    </row>
    <row r="135" spans="1:42">
      <c r="A135" s="52">
        <v>133</v>
      </c>
      <c r="B135" s="52" t="s">
        <v>630</v>
      </c>
      <c r="C135" s="52" t="s">
        <v>35</v>
      </c>
      <c r="D135" s="52">
        <v>2019</v>
      </c>
      <c r="E135" s="52">
        <v>0</v>
      </c>
      <c r="F135" s="52">
        <v>1.4419683000000001</v>
      </c>
      <c r="G135" s="52">
        <v>38.431397499999903</v>
      </c>
      <c r="H135" s="52">
        <v>0</v>
      </c>
      <c r="I135" s="52" t="s">
        <v>651</v>
      </c>
      <c r="J135" s="52">
        <v>29.9499323</v>
      </c>
      <c r="K135" s="52">
        <v>-90.070115599999994</v>
      </c>
      <c r="L135" s="52">
        <v>27082.826008454402</v>
      </c>
      <c r="M135" s="52">
        <v>4.2813360959397997</v>
      </c>
      <c r="N135" s="52">
        <v>2478.0785797735798</v>
      </c>
      <c r="O135" s="13">
        <f t="shared" si="119"/>
        <v>0</v>
      </c>
      <c r="P135" s="13">
        <f t="shared" si="120"/>
        <v>0</v>
      </c>
      <c r="Q135" s="13">
        <f t="shared" si="121"/>
        <v>0</v>
      </c>
      <c r="R135" s="13" cm="1">
        <f t="array" ref="R135">($AJ135*VLOOKUP($D135,$AU$11:$BE$13,COLUMN($AW:$AW)-COLUMN($AT:$AT),FALSE)/2+$AK135*VLOOKUP($D135,$AU$11:$BE$13,COLUMN($AW:$AW)-COLUMN($AT:$AT),FALSE))*3</f>
        <v>0</v>
      </c>
      <c r="S135" s="13" cm="1">
        <f t="array" ref="S135">($AJ135*VLOOKUP($D135,$AU$11:$BE$13,COLUMN($AY:$AY)-COLUMN($AT:$AT),FALSE)/2+$AK135*VLOOKUP($D135,$AU$11:$BE$13,COLUMN($AX:$AX)-COLUMN($AT:$AT),FALSE))*3</f>
        <v>0</v>
      </c>
      <c r="T135" s="13" cm="1">
        <f t="array" ref="T135">$E135*VLOOKUP($D135,$AU$11:$BE$13,COLUMN($BC:$BC)-COLUMN($AT:$AT),FALSE)*3</f>
        <v>0</v>
      </c>
      <c r="U135" s="13" cm="1">
        <f t="array" ref="U135">$AJ135*VLOOKUP($D135,$AU$11:$BE$13,COLUMN($BD:$BD)-COLUMN($AT:$AT),FALSE)+$AK135*VLOOKUP($D135,$AU$11:$BE$13,COLUMN($BE:$BE)-COLUMN($AT:$AT),FALSE)</f>
        <v>0</v>
      </c>
      <c r="V135" s="13">
        <f t="shared" si="115"/>
        <v>0</v>
      </c>
      <c r="W135" s="13">
        <f t="shared" si="116"/>
        <v>0</v>
      </c>
      <c r="X135" s="13" cm="1">
        <f t="array" ref="X135">$AJ135*VLOOKUP($D135,$AU$11:$BG$13,COLUMN($BF:$BF)-COLUMN($AT:$AT),FALSE)+$AK135*VLOOKUP($D135,$AU$11:$BG$13,COLUMN($BG:$BG)-COLUMN($AT:$AT),FALSE)</f>
        <v>0</v>
      </c>
      <c r="Y135" s="13" t="str">
        <f t="shared" si="122"/>
        <v/>
      </c>
      <c r="Z135" s="13" t="str">
        <f t="shared" si="123"/>
        <v/>
      </c>
      <c r="AA135" s="13" t="str">
        <f t="shared" si="124"/>
        <v/>
      </c>
      <c r="AB135" s="13" t="str">
        <f t="shared" si="125"/>
        <v/>
      </c>
      <c r="AC135" s="13" t="str">
        <f t="shared" si="126"/>
        <v/>
      </c>
      <c r="AD135" s="13" t="str">
        <f t="shared" si="127"/>
        <v/>
      </c>
      <c r="AE135" s="13" t="str">
        <f t="shared" si="128"/>
        <v/>
      </c>
      <c r="AF135" s="13" t="str">
        <f t="shared" si="129"/>
        <v/>
      </c>
      <c r="AG135" s="13" t="str">
        <f t="shared" si="130"/>
        <v/>
      </c>
      <c r="AI135" s="13" t="str" cm="1">
        <f t="array" ref="AI135">IF(ISNUMBER(SEARCH(B135,VLOOKUP(D135,$AU$11:$AV$13,COLUMN(AV:AV)-COLUMN(AT:AT),FALSE))),"Domestic","International")</f>
        <v>International</v>
      </c>
      <c r="AJ135" s="13" cm="1">
        <f t="array" ref="AJ135">VLOOKUP($D135,$AR$5:$BD$7,COLUMN($BC:$BC)-COLUMN($AQ:$AQ),FALSE)*$E135</f>
        <v>0</v>
      </c>
      <c r="AK135" s="13" cm="1">
        <f t="array" ref="AK135">VLOOKUP($D135,$AR$5:$BD$7,COLUMN($BD:$BD)-COLUMN($AQ:$AQ),FALSE)*$E135</f>
        <v>0</v>
      </c>
      <c r="AL135">
        <f>'GDP per Capita'!R135</f>
        <v>1897.91</v>
      </c>
      <c r="AM135">
        <f t="shared" si="131"/>
        <v>1897.91</v>
      </c>
      <c r="AN135">
        <f t="shared" si="132"/>
        <v>1897.91</v>
      </c>
      <c r="AO135">
        <f t="shared" si="117"/>
        <v>0</v>
      </c>
      <c r="AP135" s="1" t="str">
        <f t="shared" si="118"/>
        <v/>
      </c>
    </row>
    <row r="136" spans="1:42">
      <c r="A136" s="52">
        <v>134</v>
      </c>
      <c r="B136" s="52" t="s">
        <v>629</v>
      </c>
      <c r="C136" s="52" t="s">
        <v>30</v>
      </c>
      <c r="D136" s="52">
        <v>2019</v>
      </c>
      <c r="E136" s="52">
        <v>0</v>
      </c>
      <c r="F136" s="52">
        <v>13.506639399999999</v>
      </c>
      <c r="G136" s="52">
        <v>104.869423</v>
      </c>
      <c r="H136" s="52">
        <v>0</v>
      </c>
      <c r="I136" s="52" t="s">
        <v>651</v>
      </c>
      <c r="J136" s="52">
        <v>29.9499323</v>
      </c>
      <c r="K136" s="52">
        <v>-90.070115599999994</v>
      </c>
      <c r="L136" s="52">
        <v>29849.258489695399</v>
      </c>
      <c r="M136" s="52">
        <v>4.7684343985805997</v>
      </c>
      <c r="N136" s="52">
        <v>2731.2071518071298</v>
      </c>
      <c r="O136" s="13">
        <f t="shared" si="119"/>
        <v>0</v>
      </c>
      <c r="P136" s="13">
        <f t="shared" si="120"/>
        <v>0</v>
      </c>
      <c r="Q136" s="13">
        <f t="shared" si="121"/>
        <v>0</v>
      </c>
      <c r="R136" s="13" cm="1">
        <f t="array" ref="R136">($AJ136*VLOOKUP($D136,$AU$11:$BE$13,COLUMN($AW:$AW)-COLUMN($AT:$AT),FALSE)/2+$AK136*VLOOKUP($D136,$AU$11:$BE$13,COLUMN($AW:$AW)-COLUMN($AT:$AT),FALSE))*3</f>
        <v>0</v>
      </c>
      <c r="S136" s="13" cm="1">
        <f t="array" ref="S136">($AJ136*VLOOKUP($D136,$AU$11:$BE$13,COLUMN($AY:$AY)-COLUMN($AT:$AT),FALSE)/2+$AK136*VLOOKUP($D136,$AU$11:$BE$13,COLUMN($AX:$AX)-COLUMN($AT:$AT),FALSE))*3</f>
        <v>0</v>
      </c>
      <c r="T136" s="13" cm="1">
        <f t="array" ref="T136">$E136*VLOOKUP($D136,$AU$11:$BE$13,COLUMN($BC:$BC)-COLUMN($AT:$AT),FALSE)*3</f>
        <v>0</v>
      </c>
      <c r="U136" s="13" cm="1">
        <f t="array" ref="U136">$AJ136*VLOOKUP($D136,$AU$11:$BE$13,COLUMN($BD:$BD)-COLUMN($AT:$AT),FALSE)+$AK136*VLOOKUP($D136,$AU$11:$BE$13,COLUMN($BE:$BE)-COLUMN($AT:$AT),FALSE)</f>
        <v>0</v>
      </c>
      <c r="V136" s="13">
        <f t="shared" si="115"/>
        <v>0</v>
      </c>
      <c r="W136" s="13">
        <f t="shared" si="116"/>
        <v>0</v>
      </c>
      <c r="X136" s="13" cm="1">
        <f t="array" ref="X136">$AJ136*VLOOKUP($D136,$AU$11:$BG$13,COLUMN($BF:$BF)-COLUMN($AT:$AT),FALSE)+$AK136*VLOOKUP($D136,$AU$11:$BG$13,COLUMN($BG:$BG)-COLUMN($AT:$AT),FALSE)</f>
        <v>0</v>
      </c>
      <c r="Y136" s="13" t="str">
        <f t="shared" si="122"/>
        <v/>
      </c>
      <c r="Z136" s="13" t="str">
        <f t="shared" si="123"/>
        <v/>
      </c>
      <c r="AA136" s="13" t="str">
        <f t="shared" si="124"/>
        <v/>
      </c>
      <c r="AB136" s="13" t="str">
        <f t="shared" si="125"/>
        <v/>
      </c>
      <c r="AC136" s="13" t="str">
        <f t="shared" si="126"/>
        <v/>
      </c>
      <c r="AD136" s="13" t="str">
        <f t="shared" si="127"/>
        <v/>
      </c>
      <c r="AE136" s="13" t="str">
        <f t="shared" si="128"/>
        <v/>
      </c>
      <c r="AF136" s="13" t="str">
        <f t="shared" si="129"/>
        <v/>
      </c>
      <c r="AG136" s="13" t="str">
        <f t="shared" si="130"/>
        <v/>
      </c>
      <c r="AI136" s="13" t="str" cm="1">
        <f t="array" ref="AI136">IF(ISNUMBER(SEARCH(B136,VLOOKUP(D136,$AU$11:$AV$13,COLUMN(AV:AV)-COLUMN(AT:AT),FALSE))),"Domestic","International")</f>
        <v>International</v>
      </c>
      <c r="AJ136" s="13" cm="1">
        <f t="array" ref="AJ136">VLOOKUP($D136,$AR$5:$BD$7,COLUMN($BC:$BC)-COLUMN($AQ:$AQ),FALSE)*$E136</f>
        <v>0</v>
      </c>
      <c r="AK136" s="13" cm="1">
        <f t="array" ref="AK136">VLOOKUP($D136,$AR$5:$BD$7,COLUMN($BD:$BD)-COLUMN($AQ:$AQ),FALSE)*$E136</f>
        <v>0</v>
      </c>
      <c r="AL136">
        <f>'GDP per Capita'!R136</f>
        <v>1610.36</v>
      </c>
      <c r="AM136">
        <f t="shared" si="131"/>
        <v>1610.36</v>
      </c>
      <c r="AN136">
        <f t="shared" si="132"/>
        <v>1610.36</v>
      </c>
      <c r="AO136">
        <f t="shared" si="117"/>
        <v>0</v>
      </c>
      <c r="AP136" s="1" t="str">
        <f t="shared" si="118"/>
        <v/>
      </c>
    </row>
    <row r="137" spans="1:42">
      <c r="A137" s="52">
        <v>135</v>
      </c>
      <c r="B137" s="52" t="s">
        <v>628</v>
      </c>
      <c r="C137" s="52" t="s">
        <v>30</v>
      </c>
      <c r="D137" s="52">
        <v>2019</v>
      </c>
      <c r="E137" s="52">
        <v>1</v>
      </c>
      <c r="F137" s="52">
        <v>40.3736611</v>
      </c>
      <c r="G137" s="52">
        <v>127.0870417</v>
      </c>
      <c r="H137" s="52">
        <v>0</v>
      </c>
      <c r="I137" s="52" t="s">
        <v>651</v>
      </c>
      <c r="J137" s="52">
        <v>29.9499323</v>
      </c>
      <c r="K137" s="52">
        <v>-90.070115599999994</v>
      </c>
      <c r="L137" s="52">
        <v>22615.876448008501</v>
      </c>
      <c r="M137" s="52">
        <v>3.5232910495344201</v>
      </c>
      <c r="N137" s="52">
        <v>2069.35269499277</v>
      </c>
      <c r="O137" s="13">
        <f t="shared" si="119"/>
        <v>22615.876448008501</v>
      </c>
      <c r="P137" s="13">
        <f t="shared" si="120"/>
        <v>3.5232910495344201</v>
      </c>
      <c r="Q137" s="13">
        <f t="shared" si="121"/>
        <v>2069.35269499277</v>
      </c>
      <c r="R137" s="13" cm="1">
        <f t="array" ref="R137">($AJ137*VLOOKUP($D137,$AU$11:$BE$13,COLUMN($AW:$AW)-COLUMN($AT:$AT),FALSE)/2+$AK137*VLOOKUP($D137,$AU$11:$BE$13,COLUMN($AW:$AW)-COLUMN($AT:$AT),FALSE))*3</f>
        <v>0.11437179724228473</v>
      </c>
      <c r="S137" s="13" cm="1">
        <f t="array" ref="S137">($AJ137*VLOOKUP($D137,$AU$11:$BE$13,COLUMN($AY:$AY)-COLUMN($AT:$AT),FALSE)/2+$AK137*VLOOKUP($D137,$AU$11:$BE$13,COLUMN($AX:$AX)-COLUMN($AT:$AT),FALSE))*3</f>
        <v>392.49999999999994</v>
      </c>
      <c r="T137" s="13" cm="1">
        <f t="array" ref="T137">$E137*VLOOKUP($D137,$AU$11:$BE$13,COLUMN($BC:$BC)-COLUMN($AT:$AT),FALSE)*3</f>
        <v>198</v>
      </c>
      <c r="U137" s="13" cm="1">
        <f t="array" ref="U137">$AJ137*VLOOKUP($D137,$AU$11:$BE$13,COLUMN($BD:$BD)-COLUMN($AT:$AT),FALSE)+$AK137*VLOOKUP($D137,$AU$11:$BE$13,COLUMN($BE:$BE)-COLUMN($AT:$AT),FALSE)</f>
        <v>516.66666666666663</v>
      </c>
      <c r="V137" s="13">
        <f t="shared" si="115"/>
        <v>3.6376628467767049</v>
      </c>
      <c r="W137" s="13">
        <f t="shared" si="116"/>
        <v>3176.5193616594365</v>
      </c>
      <c r="X137" s="13" cm="1">
        <f t="array" ref="X137">$AJ137*VLOOKUP($D137,$AU$11:$BG$13,COLUMN($BF:$BF)-COLUMN($AT:$AT),FALSE)+$AK137*VLOOKUP($D137,$AU$11:$BG$13,COLUMN($BG:$BG)-COLUMN($AT:$AT),FALSE)</f>
        <v>0</v>
      </c>
      <c r="Y137" s="13">
        <f t="shared" si="122"/>
        <v>22615.876448008501</v>
      </c>
      <c r="Z137" s="13">
        <f t="shared" si="123"/>
        <v>3.5232910495344201</v>
      </c>
      <c r="AA137" s="13">
        <f t="shared" si="124"/>
        <v>2069.35269499277</v>
      </c>
      <c r="AB137" s="13">
        <f t="shared" si="125"/>
        <v>0.11437179724228473</v>
      </c>
      <c r="AC137" s="13">
        <f t="shared" si="126"/>
        <v>392.49999999999994</v>
      </c>
      <c r="AD137" s="13">
        <f t="shared" si="127"/>
        <v>198</v>
      </c>
      <c r="AE137" s="13">
        <f t="shared" si="128"/>
        <v>516.66666666666663</v>
      </c>
      <c r="AF137" s="13">
        <f t="shared" si="129"/>
        <v>3.6376628467767049</v>
      </c>
      <c r="AG137" s="13">
        <f t="shared" si="130"/>
        <v>3176.5193616594365</v>
      </c>
      <c r="AI137" s="13" t="str" cm="1">
        <f t="array" ref="AI137">IF(ISNUMBER(SEARCH(B137,VLOOKUP(D137,$AU$11:$AV$13,COLUMN(AV:AV)-COLUMN(AT:AT),FALSE))),"Domestic","International")</f>
        <v>International</v>
      </c>
      <c r="AJ137" s="13" cm="1">
        <f t="array" ref="AJ137">VLOOKUP($D137,$AR$5:$BD$7,COLUMN($BC:$BC)-COLUMN($AQ:$AQ),FALSE)*$E137</f>
        <v>0.33333333333333331</v>
      </c>
      <c r="AK137" s="13" cm="1">
        <f t="array" ref="AK137">VLOOKUP($D137,$AR$5:$BD$7,COLUMN($BD:$BD)-COLUMN($AQ:$AQ),FALSE)*$E137</f>
        <v>0.66666666666666663</v>
      </c>
      <c r="AL137" t="e">
        <f>'GDP per Capita'!R137</f>
        <v>#N/A</v>
      </c>
      <c r="AM137" t="str">
        <f t="shared" si="131"/>
        <v/>
      </c>
      <c r="AN137">
        <f t="shared" si="132"/>
        <v>22749.526816091966</v>
      </c>
      <c r="AO137">
        <f t="shared" si="117"/>
        <v>22749.526816091966</v>
      </c>
      <c r="AP137" s="1">
        <f t="shared" si="118"/>
        <v>0.13963012889624207</v>
      </c>
    </row>
    <row r="138" spans="1:42">
      <c r="A138" s="52">
        <v>136</v>
      </c>
      <c r="B138" s="52" t="s">
        <v>317</v>
      </c>
      <c r="C138" s="52" t="s">
        <v>30</v>
      </c>
      <c r="D138" s="52">
        <v>2019</v>
      </c>
      <c r="E138" s="52">
        <v>103</v>
      </c>
      <c r="F138" s="52">
        <v>36.638391999999897</v>
      </c>
      <c r="G138" s="52">
        <v>127.69611879999999</v>
      </c>
      <c r="H138" s="52">
        <v>0</v>
      </c>
      <c r="I138" s="52" t="s">
        <v>651</v>
      </c>
      <c r="J138" s="52">
        <v>29.9499323</v>
      </c>
      <c r="K138" s="52">
        <v>-90.070115599999994</v>
      </c>
      <c r="L138" s="52">
        <v>23256.992481613601</v>
      </c>
      <c r="M138" s="52">
        <v>3.62992768237216</v>
      </c>
      <c r="N138" s="52">
        <v>2128.0148120676399</v>
      </c>
      <c r="O138" s="13">
        <f t="shared" si="119"/>
        <v>2395470.2256062008</v>
      </c>
      <c r="P138" s="13">
        <f t="shared" si="120"/>
        <v>373.88255128433246</v>
      </c>
      <c r="Q138" s="13">
        <f t="shared" si="121"/>
        <v>219185.52564296691</v>
      </c>
      <c r="R138" s="13" cm="1">
        <f t="array" ref="R138">($AJ138*VLOOKUP($D138,$AU$11:$BE$13,COLUMN($AW:$AW)-COLUMN($AT:$AT),FALSE)/2+$AK138*VLOOKUP($D138,$AU$11:$BE$13,COLUMN($AW:$AW)-COLUMN($AT:$AT),FALSE))*3</f>
        <v>11.780295115955326</v>
      </c>
      <c r="S138" s="13" cm="1">
        <f t="array" ref="S138">($AJ138*VLOOKUP($D138,$AU$11:$BE$13,COLUMN($AY:$AY)-COLUMN($AT:$AT),FALSE)/2+$AK138*VLOOKUP($D138,$AU$11:$BE$13,COLUMN($AX:$AX)-COLUMN($AT:$AT),FALSE))*3</f>
        <v>40427.5</v>
      </c>
      <c r="T138" s="13" cm="1">
        <f t="array" ref="T138">$E138*VLOOKUP($D138,$AU$11:$BE$13,COLUMN($BC:$BC)-COLUMN($AT:$AT),FALSE)*3</f>
        <v>20394</v>
      </c>
      <c r="U138" s="13" cm="1">
        <f t="array" ref="U138">$AJ138*VLOOKUP($D138,$AU$11:$BE$13,COLUMN($BD:$BD)-COLUMN($AT:$AT),FALSE)+$AK138*VLOOKUP($D138,$AU$11:$BE$13,COLUMN($BE:$BE)-COLUMN($AT:$AT),FALSE)</f>
        <v>53216.666666666664</v>
      </c>
      <c r="V138" s="13">
        <f t="shared" si="115"/>
        <v>385.66284640028778</v>
      </c>
      <c r="W138" s="13">
        <f t="shared" si="116"/>
        <v>333223.6923096336</v>
      </c>
      <c r="X138" s="13" cm="1">
        <f t="array" ref="X138">$AJ138*VLOOKUP($D138,$AU$11:$BG$13,COLUMN($BF:$BF)-COLUMN($AT:$AT),FALSE)+$AK138*VLOOKUP($D138,$AU$11:$BG$13,COLUMN($BG:$BG)-COLUMN($AT:$AT),FALSE)</f>
        <v>0</v>
      </c>
      <c r="Y138" s="13">
        <f t="shared" si="122"/>
        <v>23256.992481613601</v>
      </c>
      <c r="Z138" s="13">
        <f t="shared" si="123"/>
        <v>3.62992768237216</v>
      </c>
      <c r="AA138" s="13">
        <f t="shared" si="124"/>
        <v>2128.0148120676399</v>
      </c>
      <c r="AB138" s="13">
        <f t="shared" si="125"/>
        <v>0.11437179724228472</v>
      </c>
      <c r="AC138" s="13">
        <f t="shared" si="126"/>
        <v>392.5</v>
      </c>
      <c r="AD138" s="13">
        <f t="shared" si="127"/>
        <v>198</v>
      </c>
      <c r="AE138" s="13">
        <f t="shared" si="128"/>
        <v>516.66666666666663</v>
      </c>
      <c r="AF138" s="13">
        <f t="shared" si="129"/>
        <v>3.7442994796144444</v>
      </c>
      <c r="AG138" s="13">
        <f t="shared" si="130"/>
        <v>3235.1814787343069</v>
      </c>
      <c r="AI138" s="13" t="str" cm="1">
        <f t="array" ref="AI138">IF(ISNUMBER(SEARCH(B138,VLOOKUP(D138,$AU$11:$AV$13,COLUMN(AV:AV)-COLUMN(AT:AT),FALSE))),"Domestic","International")</f>
        <v>International</v>
      </c>
      <c r="AJ138" s="13" cm="1">
        <f t="array" ref="AJ138">VLOOKUP($D138,$AR$5:$BD$7,COLUMN($BC:$BC)-COLUMN($AQ:$AQ),FALSE)*$E138</f>
        <v>34.333333333333329</v>
      </c>
      <c r="AK138" s="13" cm="1">
        <f t="array" ref="AK138">VLOOKUP($D138,$AR$5:$BD$7,COLUMN($BD:$BD)-COLUMN($AQ:$AQ),FALSE)*$E138</f>
        <v>68.666666666666657</v>
      </c>
      <c r="AL138">
        <f>'GDP per Capita'!R138</f>
        <v>32154.02</v>
      </c>
      <c r="AM138">
        <f t="shared" si="131"/>
        <v>32154.02</v>
      </c>
      <c r="AN138">
        <f t="shared" si="132"/>
        <v>32154.02</v>
      </c>
      <c r="AO138">
        <f t="shared" si="117"/>
        <v>3311864.06</v>
      </c>
      <c r="AP138" s="1">
        <f t="shared" si="118"/>
        <v>0.10061514792658295</v>
      </c>
    </row>
    <row r="139" spans="1:42">
      <c r="A139" s="52">
        <v>137</v>
      </c>
      <c r="B139" s="52" t="s">
        <v>627</v>
      </c>
      <c r="C139" s="52" t="s">
        <v>32</v>
      </c>
      <c r="D139" s="52">
        <v>2019</v>
      </c>
      <c r="E139" s="52">
        <v>0</v>
      </c>
      <c r="F139" s="52">
        <v>33.875062899999897</v>
      </c>
      <c r="G139" s="52">
        <v>35.843409000000001</v>
      </c>
      <c r="H139" s="52">
        <v>0</v>
      </c>
      <c r="I139" s="52" t="s">
        <v>651</v>
      </c>
      <c r="J139" s="52">
        <v>29.9499323</v>
      </c>
      <c r="K139" s="52">
        <v>-90.070115599999994</v>
      </c>
      <c r="L139" s="52">
        <v>21852.435335428101</v>
      </c>
      <c r="M139" s="52">
        <v>3.3972529791700898</v>
      </c>
      <c r="N139" s="52">
        <v>1999.49783319167</v>
      </c>
      <c r="O139" s="13">
        <f t="shared" si="119"/>
        <v>0</v>
      </c>
      <c r="P139" s="13">
        <f t="shared" si="120"/>
        <v>0</v>
      </c>
      <c r="Q139" s="13">
        <f t="shared" si="121"/>
        <v>0</v>
      </c>
      <c r="R139" s="13" cm="1">
        <f t="array" ref="R139">($AJ139*VLOOKUP($D139,$AU$11:$BE$13,COLUMN($AW:$AW)-COLUMN($AT:$AT),FALSE)/2+$AK139*VLOOKUP($D139,$AU$11:$BE$13,COLUMN($AW:$AW)-COLUMN($AT:$AT),FALSE))*3</f>
        <v>0</v>
      </c>
      <c r="S139" s="13" cm="1">
        <f t="array" ref="S139">($AJ139*VLOOKUP($D139,$AU$11:$BE$13,COLUMN($AY:$AY)-COLUMN($AT:$AT),FALSE)/2+$AK139*VLOOKUP($D139,$AU$11:$BE$13,COLUMN($AX:$AX)-COLUMN($AT:$AT),FALSE))*3</f>
        <v>0</v>
      </c>
      <c r="T139" s="13" cm="1">
        <f t="array" ref="T139">$E139*VLOOKUP($D139,$AU$11:$BE$13,COLUMN($BC:$BC)-COLUMN($AT:$AT),FALSE)*3</f>
        <v>0</v>
      </c>
      <c r="U139" s="13" cm="1">
        <f t="array" ref="U139">$AJ139*VLOOKUP($D139,$AU$11:$BE$13,COLUMN($BD:$BD)-COLUMN($AT:$AT),FALSE)+$AK139*VLOOKUP($D139,$AU$11:$BE$13,COLUMN($BE:$BE)-COLUMN($AT:$AT),FALSE)</f>
        <v>0</v>
      </c>
      <c r="V139" s="13">
        <f t="shared" si="115"/>
        <v>0</v>
      </c>
      <c r="W139" s="13">
        <f t="shared" si="116"/>
        <v>0</v>
      </c>
      <c r="X139" s="13" cm="1">
        <f t="array" ref="X139">$AJ139*VLOOKUP($D139,$AU$11:$BG$13,COLUMN($BF:$BF)-COLUMN($AT:$AT),FALSE)+$AK139*VLOOKUP($D139,$AU$11:$BG$13,COLUMN($BG:$BG)-COLUMN($AT:$AT),FALSE)</f>
        <v>0</v>
      </c>
      <c r="Y139" s="13" t="str">
        <f t="shared" si="122"/>
        <v/>
      </c>
      <c r="Z139" s="13" t="str">
        <f t="shared" si="123"/>
        <v/>
      </c>
      <c r="AA139" s="13" t="str">
        <f t="shared" si="124"/>
        <v/>
      </c>
      <c r="AB139" s="13" t="str">
        <f t="shared" si="125"/>
        <v/>
      </c>
      <c r="AC139" s="13" t="str">
        <f t="shared" si="126"/>
        <v/>
      </c>
      <c r="AD139" s="13" t="str">
        <f t="shared" si="127"/>
        <v/>
      </c>
      <c r="AE139" s="13" t="str">
        <f t="shared" si="128"/>
        <v/>
      </c>
      <c r="AF139" s="13" t="str">
        <f t="shared" si="129"/>
        <v/>
      </c>
      <c r="AG139" s="13" t="str">
        <f t="shared" si="130"/>
        <v/>
      </c>
      <c r="AI139" s="13" t="str" cm="1">
        <f t="array" ref="AI139">IF(ISNUMBER(SEARCH(B139,VLOOKUP(D139,$AU$11:$AV$13,COLUMN(AV:AV)-COLUMN(AT:AT),FALSE))),"Domestic","International")</f>
        <v>International</v>
      </c>
      <c r="AJ139" s="13" cm="1">
        <f t="array" ref="AJ139">VLOOKUP($D139,$AR$5:$BD$7,COLUMN($BC:$BC)-COLUMN($AQ:$AQ),FALSE)*$E139</f>
        <v>0</v>
      </c>
      <c r="AK139" s="13" cm="1">
        <f t="array" ref="AK139">VLOOKUP($D139,$AR$5:$BD$7,COLUMN($BD:$BD)-COLUMN($AQ:$AQ),FALSE)*$E139</f>
        <v>0</v>
      </c>
      <c r="AL139">
        <f>'GDP per Capita'!R139</f>
        <v>12478.47</v>
      </c>
      <c r="AM139">
        <f t="shared" si="131"/>
        <v>12478.47</v>
      </c>
      <c r="AN139">
        <f t="shared" si="132"/>
        <v>12478.47</v>
      </c>
      <c r="AO139">
        <f t="shared" si="117"/>
        <v>0</v>
      </c>
      <c r="AP139" s="1" t="str">
        <f t="shared" si="118"/>
        <v/>
      </c>
    </row>
    <row r="140" spans="1:42">
      <c r="A140" s="52">
        <v>138</v>
      </c>
      <c r="B140" s="52" t="s">
        <v>626</v>
      </c>
      <c r="C140" s="52" t="s">
        <v>30</v>
      </c>
      <c r="D140" s="52">
        <v>2019</v>
      </c>
      <c r="E140" s="52">
        <v>0</v>
      </c>
      <c r="F140" s="52">
        <v>7.5554941999999903</v>
      </c>
      <c r="G140" s="52">
        <v>80.713784700000005</v>
      </c>
      <c r="H140" s="52">
        <v>0</v>
      </c>
      <c r="I140" s="52" t="s">
        <v>651</v>
      </c>
      <c r="J140" s="52">
        <v>29.9499323</v>
      </c>
      <c r="K140" s="52">
        <v>-90.070115599999994</v>
      </c>
      <c r="L140" s="52">
        <v>31460.019109074899</v>
      </c>
      <c r="M140" s="52">
        <v>5.0582609719251597</v>
      </c>
      <c r="N140" s="52">
        <v>2878.5917484803499</v>
      </c>
      <c r="O140" s="13">
        <f t="shared" si="119"/>
        <v>0</v>
      </c>
      <c r="P140" s="13">
        <f t="shared" si="120"/>
        <v>0</v>
      </c>
      <c r="Q140" s="13">
        <f t="shared" si="121"/>
        <v>0</v>
      </c>
      <c r="R140" s="13" cm="1">
        <f t="array" ref="R140">($AJ140*VLOOKUP($D140,$AU$11:$BE$13,COLUMN($AW:$AW)-COLUMN($AT:$AT),FALSE)/2+$AK140*VLOOKUP($D140,$AU$11:$BE$13,COLUMN($AW:$AW)-COLUMN($AT:$AT),FALSE))*3</f>
        <v>0</v>
      </c>
      <c r="S140" s="13" cm="1">
        <f t="array" ref="S140">($AJ140*VLOOKUP($D140,$AU$11:$BE$13,COLUMN($AY:$AY)-COLUMN($AT:$AT),FALSE)/2+$AK140*VLOOKUP($D140,$AU$11:$BE$13,COLUMN($AX:$AX)-COLUMN($AT:$AT),FALSE))*3</f>
        <v>0</v>
      </c>
      <c r="T140" s="13" cm="1">
        <f t="array" ref="T140">$E140*VLOOKUP($D140,$AU$11:$BE$13,COLUMN($BC:$BC)-COLUMN($AT:$AT),FALSE)*3</f>
        <v>0</v>
      </c>
      <c r="U140" s="13" cm="1">
        <f t="array" ref="U140">$AJ140*VLOOKUP($D140,$AU$11:$BE$13,COLUMN($BD:$BD)-COLUMN($AT:$AT),FALSE)+$AK140*VLOOKUP($D140,$AU$11:$BE$13,COLUMN($BE:$BE)-COLUMN($AT:$AT),FALSE)</f>
        <v>0</v>
      </c>
      <c r="V140" s="13">
        <f t="shared" si="115"/>
        <v>0</v>
      </c>
      <c r="W140" s="13">
        <f t="shared" si="116"/>
        <v>0</v>
      </c>
      <c r="X140" s="13" cm="1">
        <f t="array" ref="X140">$AJ140*VLOOKUP($D140,$AU$11:$BG$13,COLUMN($BF:$BF)-COLUMN($AT:$AT),FALSE)+$AK140*VLOOKUP($D140,$AU$11:$BG$13,COLUMN($BG:$BG)-COLUMN($AT:$AT),FALSE)</f>
        <v>0</v>
      </c>
      <c r="Y140" s="13" t="str">
        <f t="shared" si="122"/>
        <v/>
      </c>
      <c r="Z140" s="13" t="str">
        <f t="shared" si="123"/>
        <v/>
      </c>
      <c r="AA140" s="13" t="str">
        <f t="shared" si="124"/>
        <v/>
      </c>
      <c r="AB140" s="13" t="str">
        <f t="shared" si="125"/>
        <v/>
      </c>
      <c r="AC140" s="13" t="str">
        <f t="shared" si="126"/>
        <v/>
      </c>
      <c r="AD140" s="13" t="str">
        <f t="shared" si="127"/>
        <v/>
      </c>
      <c r="AE140" s="13" t="str">
        <f t="shared" si="128"/>
        <v/>
      </c>
      <c r="AF140" s="13" t="str">
        <f t="shared" si="129"/>
        <v/>
      </c>
      <c r="AG140" s="13" t="str">
        <f t="shared" si="130"/>
        <v/>
      </c>
      <c r="AI140" s="13" t="str" cm="1">
        <f t="array" ref="AI140">IF(ISNUMBER(SEARCH(B140,VLOOKUP(D140,$AU$11:$AV$13,COLUMN(AV:AV)-COLUMN(AT:AT),FALSE))),"Domestic","International")</f>
        <v>International</v>
      </c>
      <c r="AJ140" s="13" cm="1">
        <f t="array" ref="AJ140">VLOOKUP($D140,$AR$5:$BD$7,COLUMN($BC:$BC)-COLUMN($AQ:$AQ),FALSE)*$E140</f>
        <v>0</v>
      </c>
      <c r="AK140" s="13" cm="1">
        <f t="array" ref="AK140">VLOOKUP($D140,$AR$5:$BD$7,COLUMN($BD:$BD)-COLUMN($AQ:$AQ),FALSE)*$E140</f>
        <v>0</v>
      </c>
      <c r="AL140">
        <f>'GDP per Capita'!R140</f>
        <v>4336.12</v>
      </c>
      <c r="AM140">
        <f t="shared" si="131"/>
        <v>4336.12</v>
      </c>
      <c r="AN140">
        <f t="shared" si="132"/>
        <v>4336.12</v>
      </c>
      <c r="AO140">
        <f t="shared" si="117"/>
        <v>0</v>
      </c>
      <c r="AP140" s="1" t="str">
        <f t="shared" si="118"/>
        <v/>
      </c>
    </row>
    <row r="141" spans="1:42">
      <c r="A141" s="52">
        <v>139</v>
      </c>
      <c r="B141" s="52" t="s">
        <v>625</v>
      </c>
      <c r="C141" s="52" t="s">
        <v>31</v>
      </c>
      <c r="D141" s="52">
        <v>2019</v>
      </c>
      <c r="E141" s="52">
        <v>0</v>
      </c>
      <c r="F141" s="52">
        <v>55.350000299999998</v>
      </c>
      <c r="G141" s="52">
        <v>23.7499997</v>
      </c>
      <c r="H141" s="52">
        <v>0</v>
      </c>
      <c r="I141" s="52" t="s">
        <v>651</v>
      </c>
      <c r="J141" s="52">
        <v>29.9499323</v>
      </c>
      <c r="K141" s="52">
        <v>-90.070115599999994</v>
      </c>
      <c r="L141" s="52">
        <v>17296.569650374699</v>
      </c>
      <c r="M141" s="52">
        <v>2.66646955650373</v>
      </c>
      <c r="N141" s="52">
        <v>1816.1398132893401</v>
      </c>
      <c r="O141" s="13">
        <f t="shared" si="119"/>
        <v>0</v>
      </c>
      <c r="P141" s="13">
        <f t="shared" si="120"/>
        <v>0</v>
      </c>
      <c r="Q141" s="13">
        <f t="shared" si="121"/>
        <v>0</v>
      </c>
      <c r="R141" s="13" cm="1">
        <f t="array" ref="R141">($AJ141*VLOOKUP($D141,$AU$11:$BE$13,COLUMN($AW:$AW)-COLUMN($AT:$AT),FALSE)/2+$AK141*VLOOKUP($D141,$AU$11:$BE$13,COLUMN($AW:$AW)-COLUMN($AT:$AT),FALSE))*3</f>
        <v>0</v>
      </c>
      <c r="S141" s="13" cm="1">
        <f t="array" ref="S141">($AJ141*VLOOKUP($D141,$AU$11:$BE$13,COLUMN($AY:$AY)-COLUMN($AT:$AT),FALSE)/2+$AK141*VLOOKUP($D141,$AU$11:$BE$13,COLUMN($AX:$AX)-COLUMN($AT:$AT),FALSE))*3</f>
        <v>0</v>
      </c>
      <c r="T141" s="13" cm="1">
        <f t="array" ref="T141">$E141*VLOOKUP($D141,$AU$11:$BE$13,COLUMN($BC:$BC)-COLUMN($AT:$AT),FALSE)*3</f>
        <v>0</v>
      </c>
      <c r="U141" s="13" cm="1">
        <f t="array" ref="U141">$AJ141*VLOOKUP($D141,$AU$11:$BE$13,COLUMN($BD:$BD)-COLUMN($AT:$AT),FALSE)+$AK141*VLOOKUP($D141,$AU$11:$BE$13,COLUMN($BE:$BE)-COLUMN($AT:$AT),FALSE)</f>
        <v>0</v>
      </c>
      <c r="V141" s="13">
        <f t="shared" si="115"/>
        <v>0</v>
      </c>
      <c r="W141" s="13">
        <f t="shared" si="116"/>
        <v>0</v>
      </c>
      <c r="X141" s="13" cm="1">
        <f t="array" ref="X141">$AJ141*VLOOKUP($D141,$AU$11:$BG$13,COLUMN($BF:$BF)-COLUMN($AT:$AT),FALSE)+$AK141*VLOOKUP($D141,$AU$11:$BG$13,COLUMN($BG:$BG)-COLUMN($AT:$AT),FALSE)</f>
        <v>0</v>
      </c>
      <c r="Y141" s="13" t="str">
        <f t="shared" si="122"/>
        <v/>
      </c>
      <c r="Z141" s="13" t="str">
        <f t="shared" si="123"/>
        <v/>
      </c>
      <c r="AA141" s="13" t="str">
        <f t="shared" si="124"/>
        <v/>
      </c>
      <c r="AB141" s="13" t="str">
        <f t="shared" si="125"/>
        <v/>
      </c>
      <c r="AC141" s="13" t="str">
        <f t="shared" si="126"/>
        <v/>
      </c>
      <c r="AD141" s="13" t="str">
        <f t="shared" si="127"/>
        <v/>
      </c>
      <c r="AE141" s="13" t="str">
        <f t="shared" si="128"/>
        <v/>
      </c>
      <c r="AF141" s="13" t="str">
        <f t="shared" si="129"/>
        <v/>
      </c>
      <c r="AG141" s="13" t="str">
        <f t="shared" si="130"/>
        <v/>
      </c>
      <c r="AI141" s="13" t="str" cm="1">
        <f t="array" ref="AI141">IF(ISNUMBER(SEARCH(B141,VLOOKUP(D141,$AU$11:$AV$13,COLUMN(AV:AV)-COLUMN(AT:AT),FALSE))),"Domestic","International")</f>
        <v>International</v>
      </c>
      <c r="AJ141" s="13" cm="1">
        <f t="array" ref="AJ141">VLOOKUP($D141,$AR$5:$BD$7,COLUMN($BC:$BC)-COLUMN($AQ:$AQ),FALSE)*$E141</f>
        <v>0</v>
      </c>
      <c r="AK141" s="13" cm="1">
        <f t="array" ref="AK141">VLOOKUP($D141,$AR$5:$BD$7,COLUMN($BD:$BD)-COLUMN($AQ:$AQ),FALSE)*$E141</f>
        <v>0</v>
      </c>
      <c r="AL141">
        <f>'GDP per Capita'!R141</f>
        <v>19634.13</v>
      </c>
      <c r="AM141">
        <f t="shared" si="131"/>
        <v>19634.13</v>
      </c>
      <c r="AN141">
        <f t="shared" si="132"/>
        <v>19634.13</v>
      </c>
      <c r="AO141">
        <f t="shared" si="117"/>
        <v>0</v>
      </c>
      <c r="AP141" s="1" t="str">
        <f t="shared" si="118"/>
        <v/>
      </c>
    </row>
    <row r="142" spans="1:42">
      <c r="A142" s="52">
        <v>140</v>
      </c>
      <c r="B142" s="52" t="s">
        <v>624</v>
      </c>
      <c r="C142" s="52" t="s">
        <v>31</v>
      </c>
      <c r="D142" s="52">
        <v>2019</v>
      </c>
      <c r="E142" s="52">
        <v>1</v>
      </c>
      <c r="F142" s="52">
        <v>49.815868299999998</v>
      </c>
      <c r="G142" s="52">
        <v>6.1296751</v>
      </c>
      <c r="H142" s="52">
        <v>0</v>
      </c>
      <c r="I142" s="52" t="s">
        <v>651</v>
      </c>
      <c r="J142" s="52">
        <v>29.9499323</v>
      </c>
      <c r="K142" s="52">
        <v>-90.070115599999994</v>
      </c>
      <c r="L142" s="52">
        <v>15850.7994901969</v>
      </c>
      <c r="M142" s="52">
        <v>2.4422065961724102</v>
      </c>
      <c r="N142" s="52">
        <v>1664.3339464706701</v>
      </c>
      <c r="O142" s="13">
        <f t="shared" si="119"/>
        <v>15850.7994901969</v>
      </c>
      <c r="P142" s="13">
        <f t="shared" si="120"/>
        <v>2.4422065961724102</v>
      </c>
      <c r="Q142" s="13">
        <f t="shared" si="121"/>
        <v>1664.3339464706701</v>
      </c>
      <c r="R142" s="13" cm="1">
        <f t="array" ref="R142">($AJ142*VLOOKUP($D142,$AU$11:$BE$13,COLUMN($AW:$AW)-COLUMN($AT:$AT),FALSE)/2+$AK142*VLOOKUP($D142,$AU$11:$BE$13,COLUMN($AW:$AW)-COLUMN($AT:$AT),FALSE))*3</f>
        <v>0.11437179724228473</v>
      </c>
      <c r="S142" s="13" cm="1">
        <f t="array" ref="S142">($AJ142*VLOOKUP($D142,$AU$11:$BE$13,COLUMN($AY:$AY)-COLUMN($AT:$AT),FALSE)/2+$AK142*VLOOKUP($D142,$AU$11:$BE$13,COLUMN($AX:$AX)-COLUMN($AT:$AT),FALSE))*3</f>
        <v>392.49999999999994</v>
      </c>
      <c r="T142" s="13" cm="1">
        <f t="array" ref="T142">$E142*VLOOKUP($D142,$AU$11:$BE$13,COLUMN($BC:$BC)-COLUMN($AT:$AT),FALSE)*3</f>
        <v>198</v>
      </c>
      <c r="U142" s="13" cm="1">
        <f t="array" ref="U142">$AJ142*VLOOKUP($D142,$AU$11:$BE$13,COLUMN($BD:$BD)-COLUMN($AT:$AT),FALSE)+$AK142*VLOOKUP($D142,$AU$11:$BE$13,COLUMN($BE:$BE)-COLUMN($AT:$AT),FALSE)</f>
        <v>516.66666666666663</v>
      </c>
      <c r="V142" s="13">
        <f t="shared" si="115"/>
        <v>2.5565783934146951</v>
      </c>
      <c r="W142" s="13">
        <f t="shared" si="116"/>
        <v>2771.5006131373366</v>
      </c>
      <c r="X142" s="13" cm="1">
        <f t="array" ref="X142">$AJ142*VLOOKUP($D142,$AU$11:$BG$13,COLUMN($BF:$BF)-COLUMN($AT:$AT),FALSE)+$AK142*VLOOKUP($D142,$AU$11:$BG$13,COLUMN($BG:$BG)-COLUMN($AT:$AT),FALSE)</f>
        <v>0</v>
      </c>
      <c r="Y142" s="13">
        <f t="shared" si="122"/>
        <v>15850.7994901969</v>
      </c>
      <c r="Z142" s="13">
        <f t="shared" si="123"/>
        <v>2.4422065961724102</v>
      </c>
      <c r="AA142" s="13">
        <f t="shared" si="124"/>
        <v>1664.3339464706701</v>
      </c>
      <c r="AB142" s="13">
        <f t="shared" si="125"/>
        <v>0.11437179724228473</v>
      </c>
      <c r="AC142" s="13">
        <f t="shared" si="126"/>
        <v>392.49999999999994</v>
      </c>
      <c r="AD142" s="13">
        <f t="shared" si="127"/>
        <v>198</v>
      </c>
      <c r="AE142" s="13">
        <f t="shared" si="128"/>
        <v>516.66666666666663</v>
      </c>
      <c r="AF142" s="13">
        <f t="shared" si="129"/>
        <v>2.5565783934146951</v>
      </c>
      <c r="AG142" s="13">
        <f t="shared" si="130"/>
        <v>2771.5006131373366</v>
      </c>
      <c r="AI142" s="13" t="str" cm="1">
        <f t="array" ref="AI142">IF(ISNUMBER(SEARCH(B142,VLOOKUP(D142,$AU$11:$AV$13,COLUMN(AV:AV)-COLUMN(AT:AT),FALSE))),"Domestic","International")</f>
        <v>International</v>
      </c>
      <c r="AJ142" s="13" cm="1">
        <f t="array" ref="AJ142">VLOOKUP($D142,$AR$5:$BD$7,COLUMN($BC:$BC)-COLUMN($AQ:$AQ),FALSE)*$E142</f>
        <v>0.33333333333333331</v>
      </c>
      <c r="AK142" s="13" cm="1">
        <f t="array" ref="AK142">VLOOKUP($D142,$AR$5:$BD$7,COLUMN($BD:$BD)-COLUMN($AQ:$AQ),FALSE)*$E142</f>
        <v>0.66666666666666663</v>
      </c>
      <c r="AL142">
        <f>'GDP per Capita'!R142</f>
        <v>117160.71</v>
      </c>
      <c r="AM142">
        <f t="shared" si="131"/>
        <v>117160.71</v>
      </c>
      <c r="AN142">
        <f t="shared" si="132"/>
        <v>117160.71</v>
      </c>
      <c r="AO142">
        <f t="shared" si="117"/>
        <v>117160.71</v>
      </c>
      <c r="AP142" s="1">
        <f t="shared" si="118"/>
        <v>2.3655546412592893E-2</v>
      </c>
    </row>
    <row r="143" spans="1:42">
      <c r="A143" s="52">
        <v>141</v>
      </c>
      <c r="B143" s="52" t="s">
        <v>623</v>
      </c>
      <c r="C143" s="52" t="s">
        <v>31</v>
      </c>
      <c r="D143" s="52">
        <v>2019</v>
      </c>
      <c r="E143" s="52">
        <v>1</v>
      </c>
      <c r="F143" s="52">
        <v>56.840649399999997</v>
      </c>
      <c r="G143" s="52">
        <v>24.753764499999999</v>
      </c>
      <c r="H143" s="52">
        <v>0</v>
      </c>
      <c r="I143" s="52" t="s">
        <v>651</v>
      </c>
      <c r="J143" s="52">
        <v>29.9499323</v>
      </c>
      <c r="K143" s="52">
        <v>-90.070115599999994</v>
      </c>
      <c r="L143" s="52">
        <v>17202.162623687102</v>
      </c>
      <c r="M143" s="52">
        <v>2.6517130433048202</v>
      </c>
      <c r="N143" s="52">
        <v>1806.2270754871499</v>
      </c>
      <c r="O143" s="13">
        <f t="shared" si="119"/>
        <v>17202.162623687102</v>
      </c>
      <c r="P143" s="13">
        <f t="shared" si="120"/>
        <v>2.6517130433048202</v>
      </c>
      <c r="Q143" s="13">
        <f t="shared" si="121"/>
        <v>1806.2270754871499</v>
      </c>
      <c r="R143" s="13" cm="1">
        <f t="array" ref="R143">($AJ143*VLOOKUP($D143,$AU$11:$BE$13,COLUMN($AW:$AW)-COLUMN($AT:$AT),FALSE)/2+$AK143*VLOOKUP($D143,$AU$11:$BE$13,COLUMN($AW:$AW)-COLUMN($AT:$AT),FALSE))*3</f>
        <v>0.11437179724228473</v>
      </c>
      <c r="S143" s="13" cm="1">
        <f t="array" ref="S143">($AJ143*VLOOKUP($D143,$AU$11:$BE$13,COLUMN($AY:$AY)-COLUMN($AT:$AT),FALSE)/2+$AK143*VLOOKUP($D143,$AU$11:$BE$13,COLUMN($AX:$AX)-COLUMN($AT:$AT),FALSE))*3</f>
        <v>392.49999999999994</v>
      </c>
      <c r="T143" s="13" cm="1">
        <f t="array" ref="T143">$E143*VLOOKUP($D143,$AU$11:$BE$13,COLUMN($BC:$BC)-COLUMN($AT:$AT),FALSE)*3</f>
        <v>198</v>
      </c>
      <c r="U143" s="13" cm="1">
        <f t="array" ref="U143">$AJ143*VLOOKUP($D143,$AU$11:$BE$13,COLUMN($BD:$BD)-COLUMN($AT:$AT),FALSE)+$AK143*VLOOKUP($D143,$AU$11:$BE$13,COLUMN($BE:$BE)-COLUMN($AT:$AT),FALSE)</f>
        <v>516.66666666666663</v>
      </c>
      <c r="V143" s="13">
        <f t="shared" si="115"/>
        <v>2.766084840547105</v>
      </c>
      <c r="W143" s="13">
        <f t="shared" si="116"/>
        <v>2913.3937421538162</v>
      </c>
      <c r="X143" s="13" cm="1">
        <f t="array" ref="X143">$AJ143*VLOOKUP($D143,$AU$11:$BG$13,COLUMN($BF:$BF)-COLUMN($AT:$AT),FALSE)+$AK143*VLOOKUP($D143,$AU$11:$BG$13,COLUMN($BG:$BG)-COLUMN($AT:$AT),FALSE)</f>
        <v>0</v>
      </c>
      <c r="Y143" s="13">
        <f t="shared" si="122"/>
        <v>17202.162623687102</v>
      </c>
      <c r="Z143" s="13">
        <f t="shared" si="123"/>
        <v>2.6517130433048202</v>
      </c>
      <c r="AA143" s="13">
        <f t="shared" si="124"/>
        <v>1806.2270754871499</v>
      </c>
      <c r="AB143" s="13">
        <f t="shared" si="125"/>
        <v>0.11437179724228473</v>
      </c>
      <c r="AC143" s="13">
        <f t="shared" si="126"/>
        <v>392.49999999999994</v>
      </c>
      <c r="AD143" s="13">
        <f t="shared" si="127"/>
        <v>198</v>
      </c>
      <c r="AE143" s="13">
        <f t="shared" si="128"/>
        <v>516.66666666666663</v>
      </c>
      <c r="AF143" s="13">
        <f t="shared" si="129"/>
        <v>2.766084840547105</v>
      </c>
      <c r="AG143" s="13">
        <f t="shared" si="130"/>
        <v>2913.3937421538162</v>
      </c>
      <c r="AI143" s="13" t="str" cm="1">
        <f t="array" ref="AI143">IF(ISNUMBER(SEARCH(B143,VLOOKUP(D143,$AU$11:$AV$13,COLUMN(AV:AV)-COLUMN(AT:AT),FALSE))),"Domestic","International")</f>
        <v>International</v>
      </c>
      <c r="AJ143" s="13" cm="1">
        <f t="array" ref="AJ143">VLOOKUP($D143,$AR$5:$BD$7,COLUMN($BC:$BC)-COLUMN($AQ:$AQ),FALSE)*$E143</f>
        <v>0.33333333333333331</v>
      </c>
      <c r="AK143" s="13" cm="1">
        <f t="array" ref="AK143">VLOOKUP($D143,$AR$5:$BD$7,COLUMN($BD:$BD)-COLUMN($AQ:$AQ),FALSE)*$E143</f>
        <v>0.66666666666666663</v>
      </c>
      <c r="AL143">
        <f>'GDP per Capita'!R143</f>
        <v>18406</v>
      </c>
      <c r="AM143">
        <f t="shared" si="131"/>
        <v>18406</v>
      </c>
      <c r="AN143">
        <f t="shared" si="132"/>
        <v>18406</v>
      </c>
      <c r="AO143">
        <f t="shared" si="117"/>
        <v>18406</v>
      </c>
      <c r="AP143" s="1">
        <f t="shared" si="118"/>
        <v>0.15828500174692037</v>
      </c>
    </row>
    <row r="144" spans="1:42">
      <c r="A144" s="52">
        <v>142</v>
      </c>
      <c r="B144" s="52" t="s">
        <v>622</v>
      </c>
      <c r="C144" s="52" t="s">
        <v>35</v>
      </c>
      <c r="D144" s="52">
        <v>2019</v>
      </c>
      <c r="E144" s="52">
        <v>1</v>
      </c>
      <c r="F144" s="52">
        <v>31.1728205</v>
      </c>
      <c r="G144" s="52">
        <v>-7.3362482</v>
      </c>
      <c r="H144" s="52">
        <v>0</v>
      </c>
      <c r="I144" s="52" t="s">
        <v>651</v>
      </c>
      <c r="J144" s="52">
        <v>29.9499323</v>
      </c>
      <c r="K144" s="52">
        <v>-90.070115599999994</v>
      </c>
      <c r="L144" s="52">
        <v>15429.2186310994</v>
      </c>
      <c r="M144" s="52">
        <v>2.3775060809592299</v>
      </c>
      <c r="N144" s="52">
        <v>1620.06795626543</v>
      </c>
      <c r="O144" s="13">
        <f t="shared" si="119"/>
        <v>15429.2186310994</v>
      </c>
      <c r="P144" s="13">
        <f t="shared" si="120"/>
        <v>2.3775060809592299</v>
      </c>
      <c r="Q144" s="13">
        <f t="shared" si="121"/>
        <v>1620.06795626543</v>
      </c>
      <c r="R144" s="13" cm="1">
        <f t="array" ref="R144">($AJ144*VLOOKUP($D144,$AU$11:$BE$13,COLUMN($AW:$AW)-COLUMN($AT:$AT),FALSE)/2+$AK144*VLOOKUP($D144,$AU$11:$BE$13,COLUMN($AW:$AW)-COLUMN($AT:$AT),FALSE))*3</f>
        <v>0.11437179724228473</v>
      </c>
      <c r="S144" s="13" cm="1">
        <f t="array" ref="S144">($AJ144*VLOOKUP($D144,$AU$11:$BE$13,COLUMN($AY:$AY)-COLUMN($AT:$AT),FALSE)/2+$AK144*VLOOKUP($D144,$AU$11:$BE$13,COLUMN($AX:$AX)-COLUMN($AT:$AT),FALSE))*3</f>
        <v>392.49999999999994</v>
      </c>
      <c r="T144" s="13" cm="1">
        <f t="array" ref="T144">$E144*VLOOKUP($D144,$AU$11:$BE$13,COLUMN($BC:$BC)-COLUMN($AT:$AT),FALSE)*3</f>
        <v>198</v>
      </c>
      <c r="U144" s="13" cm="1">
        <f t="array" ref="U144">$AJ144*VLOOKUP($D144,$AU$11:$BE$13,COLUMN($BD:$BD)-COLUMN($AT:$AT),FALSE)+$AK144*VLOOKUP($D144,$AU$11:$BE$13,COLUMN($BE:$BE)-COLUMN($AT:$AT),FALSE)</f>
        <v>516.66666666666663</v>
      </c>
      <c r="V144" s="13">
        <f t="shared" si="115"/>
        <v>2.4918778782015147</v>
      </c>
      <c r="W144" s="13">
        <f t="shared" si="116"/>
        <v>2727.2346229320965</v>
      </c>
      <c r="X144" s="13" cm="1">
        <f t="array" ref="X144">$AJ144*VLOOKUP($D144,$AU$11:$BG$13,COLUMN($BF:$BF)-COLUMN($AT:$AT),FALSE)+$AK144*VLOOKUP($D144,$AU$11:$BG$13,COLUMN($BG:$BG)-COLUMN($AT:$AT),FALSE)</f>
        <v>0</v>
      </c>
      <c r="Y144" s="13">
        <f t="shared" si="122"/>
        <v>15429.2186310994</v>
      </c>
      <c r="Z144" s="13">
        <f t="shared" si="123"/>
        <v>2.3775060809592299</v>
      </c>
      <c r="AA144" s="13">
        <f t="shared" si="124"/>
        <v>1620.06795626543</v>
      </c>
      <c r="AB144" s="13">
        <f t="shared" si="125"/>
        <v>0.11437179724228473</v>
      </c>
      <c r="AC144" s="13">
        <f t="shared" si="126"/>
        <v>392.49999999999994</v>
      </c>
      <c r="AD144" s="13">
        <f t="shared" si="127"/>
        <v>198</v>
      </c>
      <c r="AE144" s="13">
        <f t="shared" si="128"/>
        <v>516.66666666666663</v>
      </c>
      <c r="AF144" s="13">
        <f t="shared" si="129"/>
        <v>2.4918778782015147</v>
      </c>
      <c r="AG144" s="13">
        <f t="shared" si="130"/>
        <v>2727.2346229320965</v>
      </c>
      <c r="AI144" s="13" t="str" cm="1">
        <f t="array" ref="AI144">IF(ISNUMBER(SEARCH(B144,VLOOKUP(D144,$AU$11:$AV$13,COLUMN(AV:AV)-COLUMN(AT:AT),FALSE))),"Domestic","International")</f>
        <v>International</v>
      </c>
      <c r="AJ144" s="13" cm="1">
        <f t="array" ref="AJ144">VLOOKUP($D144,$AR$5:$BD$7,COLUMN($BC:$BC)-COLUMN($AQ:$AQ),FALSE)*$E144</f>
        <v>0.33333333333333331</v>
      </c>
      <c r="AK144" s="13" cm="1">
        <f t="array" ref="AK144">VLOOKUP($D144,$AR$5:$BD$7,COLUMN($BD:$BD)-COLUMN($AQ:$AQ),FALSE)*$E144</f>
        <v>0.66666666666666663</v>
      </c>
      <c r="AL144">
        <f>'GDP per Capita'!R144</f>
        <v>3537.65</v>
      </c>
      <c r="AM144">
        <f t="shared" si="131"/>
        <v>3537.65</v>
      </c>
      <c r="AN144">
        <f t="shared" si="132"/>
        <v>3537.65</v>
      </c>
      <c r="AO144">
        <f t="shared" si="117"/>
        <v>3537.65</v>
      </c>
      <c r="AP144" s="1">
        <f t="shared" si="118"/>
        <v>0.77091702766867731</v>
      </c>
    </row>
    <row r="145" spans="1:42">
      <c r="A145" s="52">
        <v>143</v>
      </c>
      <c r="B145" s="52" t="s">
        <v>621</v>
      </c>
      <c r="C145" s="52" t="s">
        <v>35</v>
      </c>
      <c r="D145" s="52">
        <v>2019</v>
      </c>
      <c r="E145" s="52">
        <v>0</v>
      </c>
      <c r="F145" s="52">
        <v>16.370035900000001</v>
      </c>
      <c r="G145" s="52">
        <v>-2.2900238999999898</v>
      </c>
      <c r="H145" s="52">
        <v>0</v>
      </c>
      <c r="I145" s="52" t="s">
        <v>651</v>
      </c>
      <c r="J145" s="52">
        <v>29.9499323</v>
      </c>
      <c r="K145" s="52">
        <v>-90.070115599999994</v>
      </c>
      <c r="L145" s="52">
        <v>17800.784845224902</v>
      </c>
      <c r="M145" s="52">
        <v>2.7455480646697299</v>
      </c>
      <c r="N145" s="52">
        <v>1869.0824087486201</v>
      </c>
      <c r="O145" s="13">
        <f t="shared" si="119"/>
        <v>0</v>
      </c>
      <c r="P145" s="13">
        <f t="shared" si="120"/>
        <v>0</v>
      </c>
      <c r="Q145" s="13">
        <f t="shared" si="121"/>
        <v>0</v>
      </c>
      <c r="R145" s="13" cm="1">
        <f t="array" ref="R145">($AJ145*VLOOKUP($D145,$AU$11:$BE$13,COLUMN($AW:$AW)-COLUMN($AT:$AT),FALSE)/2+$AK145*VLOOKUP($D145,$AU$11:$BE$13,COLUMN($AW:$AW)-COLUMN($AT:$AT),FALSE))*3</f>
        <v>0</v>
      </c>
      <c r="S145" s="13" cm="1">
        <f t="array" ref="S145">($AJ145*VLOOKUP($D145,$AU$11:$BE$13,COLUMN($AY:$AY)-COLUMN($AT:$AT),FALSE)/2+$AK145*VLOOKUP($D145,$AU$11:$BE$13,COLUMN($AX:$AX)-COLUMN($AT:$AT),FALSE))*3</f>
        <v>0</v>
      </c>
      <c r="T145" s="13" cm="1">
        <f t="array" ref="T145">$E145*VLOOKUP($D145,$AU$11:$BE$13,COLUMN($BC:$BC)-COLUMN($AT:$AT),FALSE)*3</f>
        <v>0</v>
      </c>
      <c r="U145" s="13" cm="1">
        <f t="array" ref="U145">$AJ145*VLOOKUP($D145,$AU$11:$BE$13,COLUMN($BD:$BD)-COLUMN($AT:$AT),FALSE)+$AK145*VLOOKUP($D145,$AU$11:$BE$13,COLUMN($BE:$BE)-COLUMN($AT:$AT),FALSE)</f>
        <v>0</v>
      </c>
      <c r="V145" s="13">
        <f t="shared" si="115"/>
        <v>0</v>
      </c>
      <c r="W145" s="13">
        <f t="shared" si="116"/>
        <v>0</v>
      </c>
      <c r="X145" s="13" cm="1">
        <f t="array" ref="X145">$AJ145*VLOOKUP($D145,$AU$11:$BG$13,COLUMN($BF:$BF)-COLUMN($AT:$AT),FALSE)+$AK145*VLOOKUP($D145,$AU$11:$BG$13,COLUMN($BG:$BG)-COLUMN($AT:$AT),FALSE)</f>
        <v>0</v>
      </c>
      <c r="Y145" s="13" t="str">
        <f t="shared" si="122"/>
        <v/>
      </c>
      <c r="Z145" s="13" t="str">
        <f t="shared" si="123"/>
        <v/>
      </c>
      <c r="AA145" s="13" t="str">
        <f t="shared" si="124"/>
        <v/>
      </c>
      <c r="AB145" s="13" t="str">
        <f t="shared" si="125"/>
        <v/>
      </c>
      <c r="AC145" s="13" t="str">
        <f t="shared" si="126"/>
        <v/>
      </c>
      <c r="AD145" s="13" t="str">
        <f t="shared" si="127"/>
        <v/>
      </c>
      <c r="AE145" s="13" t="str">
        <f t="shared" si="128"/>
        <v/>
      </c>
      <c r="AF145" s="13" t="str">
        <f t="shared" si="129"/>
        <v/>
      </c>
      <c r="AG145" s="13" t="str">
        <f t="shared" si="130"/>
        <v/>
      </c>
      <c r="AI145" s="13" t="str" cm="1">
        <f t="array" ref="AI145">IF(ISNUMBER(SEARCH(B145,VLOOKUP(D145,$AU$11:$AV$13,COLUMN(AV:AV)-COLUMN(AT:AT),FALSE))),"Domestic","International")</f>
        <v>International</v>
      </c>
      <c r="AJ145" s="13" cm="1">
        <f t="array" ref="AJ145">VLOOKUP($D145,$AR$5:$BD$7,COLUMN($BC:$BC)-COLUMN($AQ:$AQ),FALSE)*$E145</f>
        <v>0</v>
      </c>
      <c r="AK145" s="13" cm="1">
        <f t="array" ref="AK145">VLOOKUP($D145,$AR$5:$BD$7,COLUMN($BD:$BD)-COLUMN($AQ:$AQ),FALSE)*$E145</f>
        <v>0</v>
      </c>
      <c r="AL145">
        <f>'GDP per Capita'!R145</f>
        <v>858.04899999999998</v>
      </c>
      <c r="AM145">
        <f t="shared" si="131"/>
        <v>858.04899999999998</v>
      </c>
      <c r="AN145">
        <f t="shared" si="132"/>
        <v>858.04899999999998</v>
      </c>
      <c r="AO145">
        <f t="shared" si="117"/>
        <v>0</v>
      </c>
      <c r="AP145" s="1" t="str">
        <f t="shared" si="118"/>
        <v/>
      </c>
    </row>
    <row r="146" spans="1:42">
      <c r="A146" s="52">
        <v>144</v>
      </c>
      <c r="B146" s="52" t="s">
        <v>620</v>
      </c>
      <c r="C146" s="52" t="s">
        <v>35</v>
      </c>
      <c r="D146" s="52">
        <v>2019</v>
      </c>
      <c r="E146" s="52">
        <v>0</v>
      </c>
      <c r="F146" s="52">
        <v>-20.275945100000001</v>
      </c>
      <c r="G146" s="52">
        <v>57.570356599999997</v>
      </c>
      <c r="H146" s="52">
        <v>0</v>
      </c>
      <c r="I146" s="52" t="s">
        <v>651</v>
      </c>
      <c r="J146" s="52">
        <v>29.9499323</v>
      </c>
      <c r="K146" s="52">
        <v>-90.070115599999994</v>
      </c>
      <c r="L146" s="52">
        <v>33195.599304199401</v>
      </c>
      <c r="M146" s="52">
        <v>5.3756641051157299</v>
      </c>
      <c r="N146" s="52">
        <v>3037.3973363342402</v>
      </c>
      <c r="O146" s="13">
        <f t="shared" si="119"/>
        <v>0</v>
      </c>
      <c r="P146" s="13">
        <f t="shared" si="120"/>
        <v>0</v>
      </c>
      <c r="Q146" s="13">
        <f t="shared" si="121"/>
        <v>0</v>
      </c>
      <c r="R146" s="13" cm="1">
        <f t="array" ref="R146">($AJ146*VLOOKUP($D146,$AU$11:$BE$13,COLUMN($AW:$AW)-COLUMN($AT:$AT),FALSE)/2+$AK146*VLOOKUP($D146,$AU$11:$BE$13,COLUMN($AW:$AW)-COLUMN($AT:$AT),FALSE))*3</f>
        <v>0</v>
      </c>
      <c r="S146" s="13" cm="1">
        <f t="array" ref="S146">($AJ146*VLOOKUP($D146,$AU$11:$BE$13,COLUMN($AY:$AY)-COLUMN($AT:$AT),FALSE)/2+$AK146*VLOOKUP($D146,$AU$11:$BE$13,COLUMN($AX:$AX)-COLUMN($AT:$AT),FALSE))*3</f>
        <v>0</v>
      </c>
      <c r="T146" s="13" cm="1">
        <f t="array" ref="T146">$E146*VLOOKUP($D146,$AU$11:$BE$13,COLUMN($BC:$BC)-COLUMN($AT:$AT),FALSE)*3</f>
        <v>0</v>
      </c>
      <c r="U146" s="13" cm="1">
        <f t="array" ref="U146">$AJ146*VLOOKUP($D146,$AU$11:$BE$13,COLUMN($BD:$BD)-COLUMN($AT:$AT),FALSE)+$AK146*VLOOKUP($D146,$AU$11:$BE$13,COLUMN($BE:$BE)-COLUMN($AT:$AT),FALSE)</f>
        <v>0</v>
      </c>
      <c r="V146" s="13">
        <f t="shared" si="115"/>
        <v>0</v>
      </c>
      <c r="W146" s="13">
        <f t="shared" si="116"/>
        <v>0</v>
      </c>
      <c r="X146" s="13" cm="1">
        <f t="array" ref="X146">$AJ146*VLOOKUP($D146,$AU$11:$BG$13,COLUMN($BF:$BF)-COLUMN($AT:$AT),FALSE)+$AK146*VLOOKUP($D146,$AU$11:$BG$13,COLUMN($BG:$BG)-COLUMN($AT:$AT),FALSE)</f>
        <v>0</v>
      </c>
      <c r="Y146" s="13" t="str">
        <f t="shared" si="122"/>
        <v/>
      </c>
      <c r="Z146" s="13" t="str">
        <f t="shared" si="123"/>
        <v/>
      </c>
      <c r="AA146" s="13" t="str">
        <f t="shared" si="124"/>
        <v/>
      </c>
      <c r="AB146" s="13" t="str">
        <f t="shared" si="125"/>
        <v/>
      </c>
      <c r="AC146" s="13" t="str">
        <f t="shared" si="126"/>
        <v/>
      </c>
      <c r="AD146" s="13" t="str">
        <f t="shared" si="127"/>
        <v/>
      </c>
      <c r="AE146" s="13" t="str">
        <f t="shared" si="128"/>
        <v/>
      </c>
      <c r="AF146" s="13" t="str">
        <f t="shared" si="129"/>
        <v/>
      </c>
      <c r="AG146" s="13" t="str">
        <f t="shared" si="130"/>
        <v/>
      </c>
      <c r="AI146" s="13" t="str" cm="1">
        <f t="array" ref="AI146">IF(ISNUMBER(SEARCH(B146,VLOOKUP(D146,$AU$11:$AV$13,COLUMN(AV:AV)-COLUMN(AT:AT),FALSE))),"Domestic","International")</f>
        <v>International</v>
      </c>
      <c r="AJ146" s="13" cm="1">
        <f t="array" ref="AJ146">VLOOKUP($D146,$AR$5:$BD$7,COLUMN($BC:$BC)-COLUMN($AQ:$AQ),FALSE)*$E146</f>
        <v>0</v>
      </c>
      <c r="AK146" s="13" cm="1">
        <f t="array" ref="AK146">VLOOKUP($D146,$AR$5:$BD$7,COLUMN($BD:$BD)-COLUMN($AQ:$AQ),FALSE)*$E146</f>
        <v>0</v>
      </c>
      <c r="AL146">
        <f>'GDP per Capita'!R146</f>
        <v>10628.82</v>
      </c>
      <c r="AM146">
        <f t="shared" si="131"/>
        <v>10628.82</v>
      </c>
      <c r="AN146">
        <f t="shared" si="132"/>
        <v>10628.82</v>
      </c>
      <c r="AO146">
        <f t="shared" si="117"/>
        <v>0</v>
      </c>
      <c r="AP146" s="1" t="str">
        <f t="shared" si="118"/>
        <v/>
      </c>
    </row>
    <row r="147" spans="1:42">
      <c r="A147" s="52">
        <v>145</v>
      </c>
      <c r="B147" s="52" t="s">
        <v>619</v>
      </c>
      <c r="C147" s="52" t="s">
        <v>35</v>
      </c>
      <c r="D147" s="52">
        <v>2019</v>
      </c>
      <c r="E147" s="52">
        <v>0</v>
      </c>
      <c r="F147" s="52">
        <v>-13.268720399999999</v>
      </c>
      <c r="G147" s="52">
        <v>33.930196299999999</v>
      </c>
      <c r="H147" s="52">
        <v>0</v>
      </c>
      <c r="I147" s="52" t="s">
        <v>651</v>
      </c>
      <c r="J147" s="52">
        <v>29.9499323</v>
      </c>
      <c r="K147" s="52">
        <v>-90.070115599999994</v>
      </c>
      <c r="L147" s="52">
        <v>27995.803759938499</v>
      </c>
      <c r="M147" s="52">
        <v>4.4405971746322503</v>
      </c>
      <c r="N147" s="52">
        <v>2561.6160440343701</v>
      </c>
      <c r="O147" s="13">
        <f t="shared" si="119"/>
        <v>0</v>
      </c>
      <c r="P147" s="13">
        <f t="shared" si="120"/>
        <v>0</v>
      </c>
      <c r="Q147" s="13">
        <f t="shared" si="121"/>
        <v>0</v>
      </c>
      <c r="R147" s="13" cm="1">
        <f t="array" ref="R147">($AJ147*VLOOKUP($D147,$AU$11:$BE$13,COLUMN($AW:$AW)-COLUMN($AT:$AT),FALSE)/2+$AK147*VLOOKUP($D147,$AU$11:$BE$13,COLUMN($AW:$AW)-COLUMN($AT:$AT),FALSE))*3</f>
        <v>0</v>
      </c>
      <c r="S147" s="13" cm="1">
        <f t="array" ref="S147">($AJ147*VLOOKUP($D147,$AU$11:$BE$13,COLUMN($AY:$AY)-COLUMN($AT:$AT),FALSE)/2+$AK147*VLOOKUP($D147,$AU$11:$BE$13,COLUMN($AX:$AX)-COLUMN($AT:$AT),FALSE))*3</f>
        <v>0</v>
      </c>
      <c r="T147" s="13" cm="1">
        <f t="array" ref="T147">$E147*VLOOKUP($D147,$AU$11:$BE$13,COLUMN($BC:$BC)-COLUMN($AT:$AT),FALSE)*3</f>
        <v>0</v>
      </c>
      <c r="U147" s="13" cm="1">
        <f t="array" ref="U147">$AJ147*VLOOKUP($D147,$AU$11:$BE$13,COLUMN($BD:$BD)-COLUMN($AT:$AT),FALSE)+$AK147*VLOOKUP($D147,$AU$11:$BE$13,COLUMN($BE:$BE)-COLUMN($AT:$AT),FALSE)</f>
        <v>0</v>
      </c>
      <c r="V147" s="13">
        <f t="shared" si="115"/>
        <v>0</v>
      </c>
      <c r="W147" s="13">
        <f t="shared" si="116"/>
        <v>0</v>
      </c>
      <c r="X147" s="13" cm="1">
        <f t="array" ref="X147">$AJ147*VLOOKUP($D147,$AU$11:$BG$13,COLUMN($BF:$BF)-COLUMN($AT:$AT),FALSE)+$AK147*VLOOKUP($D147,$AU$11:$BG$13,COLUMN($BG:$BG)-COLUMN($AT:$AT),FALSE)</f>
        <v>0</v>
      </c>
      <c r="Y147" s="13" t="str">
        <f t="shared" si="122"/>
        <v/>
      </c>
      <c r="Z147" s="13" t="str">
        <f t="shared" si="123"/>
        <v/>
      </c>
      <c r="AA147" s="13" t="str">
        <f t="shared" si="124"/>
        <v/>
      </c>
      <c r="AB147" s="13" t="str">
        <f t="shared" si="125"/>
        <v/>
      </c>
      <c r="AC147" s="13" t="str">
        <f t="shared" si="126"/>
        <v/>
      </c>
      <c r="AD147" s="13" t="str">
        <f t="shared" si="127"/>
        <v/>
      </c>
      <c r="AE147" s="13" t="str">
        <f t="shared" si="128"/>
        <v/>
      </c>
      <c r="AF147" s="13" t="str">
        <f t="shared" si="129"/>
        <v/>
      </c>
      <c r="AG147" s="13" t="str">
        <f t="shared" si="130"/>
        <v/>
      </c>
      <c r="AI147" s="13" t="str" cm="1">
        <f t="array" ref="AI147">IF(ISNUMBER(SEARCH(B147,VLOOKUP(D147,$AU$11:$AV$13,COLUMN(AV:AV)-COLUMN(AT:AT),FALSE))),"Domestic","International")</f>
        <v>International</v>
      </c>
      <c r="AJ147" s="13" cm="1">
        <f t="array" ref="AJ147">VLOOKUP($D147,$AR$5:$BD$7,COLUMN($BC:$BC)-COLUMN($AQ:$AQ),FALSE)*$E147</f>
        <v>0</v>
      </c>
      <c r="AK147" s="13" cm="1">
        <f t="array" ref="AK147">VLOOKUP($D147,$AR$5:$BD$7,COLUMN($BD:$BD)-COLUMN($AQ:$AQ),FALSE)*$E147</f>
        <v>0</v>
      </c>
      <c r="AL147">
        <f>'GDP per Capita'!R147</f>
        <v>350.762</v>
      </c>
      <c r="AM147">
        <f t="shared" si="131"/>
        <v>350.762</v>
      </c>
      <c r="AN147">
        <f t="shared" si="132"/>
        <v>350.762</v>
      </c>
      <c r="AO147">
        <f t="shared" si="117"/>
        <v>0</v>
      </c>
      <c r="AP147" s="1" t="str">
        <f t="shared" si="118"/>
        <v/>
      </c>
    </row>
    <row r="148" spans="1:42">
      <c r="A148" s="52">
        <v>146</v>
      </c>
      <c r="B148" s="52" t="s">
        <v>618</v>
      </c>
      <c r="C148" s="52" t="s">
        <v>28</v>
      </c>
      <c r="D148" s="52">
        <v>2019</v>
      </c>
      <c r="E148" s="52">
        <v>0</v>
      </c>
      <c r="F148" s="52">
        <v>19.432629599999999</v>
      </c>
      <c r="G148" s="52">
        <v>-99.1331785</v>
      </c>
      <c r="H148" s="52">
        <v>0</v>
      </c>
      <c r="I148" s="52" t="s">
        <v>651</v>
      </c>
      <c r="J148" s="52">
        <v>29.9499323</v>
      </c>
      <c r="K148" s="52">
        <v>-90.070115599999994</v>
      </c>
      <c r="L148" s="52">
        <v>2967.7486783977702</v>
      </c>
      <c r="M148" s="52">
        <v>0.55779069250336399</v>
      </c>
      <c r="N148" s="52">
        <v>569.80774625237098</v>
      </c>
      <c r="O148" s="13">
        <f t="shared" si="119"/>
        <v>0</v>
      </c>
      <c r="P148" s="13">
        <f t="shared" si="120"/>
        <v>0</v>
      </c>
      <c r="Q148" s="13">
        <f t="shared" si="121"/>
        <v>0</v>
      </c>
      <c r="R148" s="13" cm="1">
        <f t="array" ref="R148">($AJ148*VLOOKUP($D148,$AU$11:$BE$13,COLUMN($AW:$AW)-COLUMN($AT:$AT),FALSE)/2+$AK148*VLOOKUP($D148,$AU$11:$BE$13,COLUMN($AW:$AW)-COLUMN($AT:$AT),FALSE))*3</f>
        <v>0</v>
      </c>
      <c r="S148" s="13" cm="1">
        <f t="array" ref="S148">($AJ148*VLOOKUP($D148,$AU$11:$BE$13,COLUMN($AY:$AY)-COLUMN($AT:$AT),FALSE)/2+$AK148*VLOOKUP($D148,$AU$11:$BE$13,COLUMN($AX:$AX)-COLUMN($AT:$AT),FALSE))*3</f>
        <v>0</v>
      </c>
      <c r="T148" s="13" cm="1">
        <f t="array" ref="T148">$E148*VLOOKUP($D148,$AU$11:$BE$13,COLUMN($BC:$BC)-COLUMN($AT:$AT),FALSE)*3</f>
        <v>0</v>
      </c>
      <c r="U148" s="13" cm="1">
        <f t="array" ref="U148">$AJ148*VLOOKUP($D148,$AU$11:$BE$13,COLUMN($BD:$BD)-COLUMN($AT:$AT),FALSE)+$AK148*VLOOKUP($D148,$AU$11:$BE$13,COLUMN($BE:$BE)-COLUMN($AT:$AT),FALSE)</f>
        <v>0</v>
      </c>
      <c r="V148" s="13">
        <f t="shared" si="115"/>
        <v>0</v>
      </c>
      <c r="W148" s="13">
        <f t="shared" si="116"/>
        <v>0</v>
      </c>
      <c r="X148" s="13" cm="1">
        <f t="array" ref="X148">$AJ148*VLOOKUP($D148,$AU$11:$BG$13,COLUMN($BF:$BF)-COLUMN($AT:$AT),FALSE)+$AK148*VLOOKUP($D148,$AU$11:$BG$13,COLUMN($BG:$BG)-COLUMN($AT:$AT),FALSE)</f>
        <v>0</v>
      </c>
      <c r="Y148" s="13" t="str">
        <f t="shared" si="122"/>
        <v/>
      </c>
      <c r="Z148" s="13" t="str">
        <f t="shared" si="123"/>
        <v/>
      </c>
      <c r="AA148" s="13" t="str">
        <f t="shared" si="124"/>
        <v/>
      </c>
      <c r="AB148" s="13" t="str">
        <f t="shared" si="125"/>
        <v/>
      </c>
      <c r="AC148" s="13" t="str">
        <f t="shared" si="126"/>
        <v/>
      </c>
      <c r="AD148" s="13" t="str">
        <f t="shared" si="127"/>
        <v/>
      </c>
      <c r="AE148" s="13" t="str">
        <f t="shared" si="128"/>
        <v/>
      </c>
      <c r="AF148" s="13" t="str">
        <f t="shared" si="129"/>
        <v/>
      </c>
      <c r="AG148" s="13" t="str">
        <f t="shared" si="130"/>
        <v/>
      </c>
      <c r="AI148" s="13" t="str" cm="1">
        <f t="array" ref="AI148">IF(ISNUMBER(SEARCH(B148,VLOOKUP(D148,$AU$11:$AV$13,COLUMN(AV:AV)-COLUMN(AT:AT),FALSE))),"Domestic","International")</f>
        <v>International</v>
      </c>
      <c r="AJ148" s="13" cm="1">
        <f t="array" ref="AJ148">VLOOKUP($D148,$AR$5:$BD$7,COLUMN($BC:$BC)-COLUMN($AQ:$AQ),FALSE)*$E148</f>
        <v>0</v>
      </c>
      <c r="AK148" s="13" cm="1">
        <f t="array" ref="AK148">VLOOKUP($D148,$AR$5:$BD$7,COLUMN($BD:$BD)-COLUMN($AQ:$AQ),FALSE)*$E148</f>
        <v>0</v>
      </c>
      <c r="AL148">
        <f>'GDP per Capita'!R148</f>
        <v>10492.69</v>
      </c>
      <c r="AM148">
        <f t="shared" si="131"/>
        <v>10492.69</v>
      </c>
      <c r="AN148">
        <f t="shared" si="132"/>
        <v>10492.69</v>
      </c>
      <c r="AO148">
        <f t="shared" si="117"/>
        <v>0</v>
      </c>
      <c r="AP148" s="1" t="str">
        <f t="shared" si="118"/>
        <v/>
      </c>
    </row>
    <row r="149" spans="1:42">
      <c r="A149" s="52">
        <v>147</v>
      </c>
      <c r="B149" s="52" t="s">
        <v>617</v>
      </c>
      <c r="C149" s="52" t="s">
        <v>30</v>
      </c>
      <c r="D149" s="52">
        <v>2019</v>
      </c>
      <c r="E149" s="52">
        <v>0</v>
      </c>
      <c r="F149" s="52">
        <v>4.5693754000000002</v>
      </c>
      <c r="G149" s="52">
        <v>102.26568229999999</v>
      </c>
      <c r="H149" s="52">
        <v>0</v>
      </c>
      <c r="I149" s="52" t="s">
        <v>651</v>
      </c>
      <c r="J149" s="52">
        <v>29.9499323</v>
      </c>
      <c r="K149" s="52">
        <v>-90.070115599999994</v>
      </c>
      <c r="L149" s="52">
        <v>31915.932086370802</v>
      </c>
      <c r="M149" s="52">
        <v>5.1411243185032296</v>
      </c>
      <c r="N149" s="52">
        <v>2920.3077859029199</v>
      </c>
      <c r="O149" s="13">
        <f t="shared" si="119"/>
        <v>0</v>
      </c>
      <c r="P149" s="13">
        <f t="shared" si="120"/>
        <v>0</v>
      </c>
      <c r="Q149" s="13">
        <f t="shared" si="121"/>
        <v>0</v>
      </c>
      <c r="R149" s="13" cm="1">
        <f t="array" ref="R149">($AJ149*VLOOKUP($D149,$AU$11:$BE$13,COLUMN($AW:$AW)-COLUMN($AT:$AT),FALSE)/2+$AK149*VLOOKUP($D149,$AU$11:$BE$13,COLUMN($AW:$AW)-COLUMN($AT:$AT),FALSE))*3</f>
        <v>0</v>
      </c>
      <c r="S149" s="13" cm="1">
        <f t="array" ref="S149">($AJ149*VLOOKUP($D149,$AU$11:$BE$13,COLUMN($AY:$AY)-COLUMN($AT:$AT),FALSE)/2+$AK149*VLOOKUP($D149,$AU$11:$BE$13,COLUMN($AX:$AX)-COLUMN($AT:$AT),FALSE))*3</f>
        <v>0</v>
      </c>
      <c r="T149" s="13" cm="1">
        <f t="array" ref="T149">$E149*VLOOKUP($D149,$AU$11:$BE$13,COLUMN($BC:$BC)-COLUMN($AT:$AT),FALSE)*3</f>
        <v>0</v>
      </c>
      <c r="U149" s="13" cm="1">
        <f t="array" ref="U149">$AJ149*VLOOKUP($D149,$AU$11:$BE$13,COLUMN($BD:$BD)-COLUMN($AT:$AT),FALSE)+$AK149*VLOOKUP($D149,$AU$11:$BE$13,COLUMN($BE:$BE)-COLUMN($AT:$AT),FALSE)</f>
        <v>0</v>
      </c>
      <c r="V149" s="13">
        <f t="shared" si="115"/>
        <v>0</v>
      </c>
      <c r="W149" s="13">
        <f t="shared" si="116"/>
        <v>0</v>
      </c>
      <c r="X149" s="13" cm="1">
        <f t="array" ref="X149">$AJ149*VLOOKUP($D149,$AU$11:$BG$13,COLUMN($BF:$BF)-COLUMN($AT:$AT),FALSE)+$AK149*VLOOKUP($D149,$AU$11:$BG$13,COLUMN($BG:$BG)-COLUMN($AT:$AT),FALSE)</f>
        <v>0</v>
      </c>
      <c r="Y149" s="13" t="str">
        <f t="shared" si="122"/>
        <v/>
      </c>
      <c r="Z149" s="13" t="str">
        <f t="shared" si="123"/>
        <v/>
      </c>
      <c r="AA149" s="13" t="str">
        <f t="shared" si="124"/>
        <v/>
      </c>
      <c r="AB149" s="13" t="str">
        <f t="shared" si="125"/>
        <v/>
      </c>
      <c r="AC149" s="13" t="str">
        <f t="shared" si="126"/>
        <v/>
      </c>
      <c r="AD149" s="13" t="str">
        <f t="shared" si="127"/>
        <v/>
      </c>
      <c r="AE149" s="13" t="str">
        <f t="shared" si="128"/>
        <v/>
      </c>
      <c r="AF149" s="13" t="str">
        <f t="shared" si="129"/>
        <v/>
      </c>
      <c r="AG149" s="13" t="str">
        <f t="shared" si="130"/>
        <v/>
      </c>
      <c r="AI149" s="13" t="str" cm="1">
        <f t="array" ref="AI149">IF(ISNUMBER(SEARCH(B149,VLOOKUP(D149,$AU$11:$AV$13,COLUMN(AV:AV)-COLUMN(AT:AT),FALSE))),"Domestic","International")</f>
        <v>International</v>
      </c>
      <c r="AJ149" s="13" cm="1">
        <f t="array" ref="AJ149">VLOOKUP($D149,$AR$5:$BD$7,COLUMN($BC:$BC)-COLUMN($AQ:$AQ),FALSE)*$E149</f>
        <v>0</v>
      </c>
      <c r="AK149" s="13" cm="1">
        <f t="array" ref="AK149">VLOOKUP($D149,$AR$5:$BD$7,COLUMN($BD:$BD)-COLUMN($AQ:$AQ),FALSE)*$E149</f>
        <v>0</v>
      </c>
      <c r="AL149">
        <f>'GDP per Capita'!R149</f>
        <v>11441.82</v>
      </c>
      <c r="AM149">
        <f t="shared" si="131"/>
        <v>11441.82</v>
      </c>
      <c r="AN149">
        <f t="shared" si="132"/>
        <v>11441.82</v>
      </c>
      <c r="AO149">
        <f t="shared" si="117"/>
        <v>0</v>
      </c>
      <c r="AP149" s="1" t="str">
        <f t="shared" si="118"/>
        <v/>
      </c>
    </row>
    <row r="150" spans="1:42">
      <c r="A150" s="52">
        <v>148</v>
      </c>
      <c r="B150" s="52" t="s">
        <v>616</v>
      </c>
      <c r="C150" s="52" t="s">
        <v>35</v>
      </c>
      <c r="D150" s="52">
        <v>2019</v>
      </c>
      <c r="E150" s="52">
        <v>1</v>
      </c>
      <c r="F150" s="52">
        <v>9.6000359</v>
      </c>
      <c r="G150" s="52">
        <v>7.9999720999999901</v>
      </c>
      <c r="H150" s="52">
        <v>0</v>
      </c>
      <c r="I150" s="52" t="s">
        <v>651</v>
      </c>
      <c r="J150" s="52">
        <v>29.9499323</v>
      </c>
      <c r="K150" s="52">
        <v>-90.070115599999994</v>
      </c>
      <c r="L150" s="52">
        <v>20482.544117185</v>
      </c>
      <c r="M150" s="52">
        <v>3.1736699129904702</v>
      </c>
      <c r="N150" s="52">
        <v>1874.1527867224299</v>
      </c>
      <c r="O150" s="13">
        <f t="shared" si="119"/>
        <v>20482.544117185</v>
      </c>
      <c r="P150" s="13">
        <f t="shared" si="120"/>
        <v>3.1736699129904702</v>
      </c>
      <c r="Q150" s="13">
        <f t="shared" si="121"/>
        <v>1874.1527867224299</v>
      </c>
      <c r="R150" s="13" cm="1">
        <f t="array" ref="R150">($AJ150*VLOOKUP($D150,$AU$11:$BE$13,COLUMN($AW:$AW)-COLUMN($AT:$AT),FALSE)/2+$AK150*VLOOKUP($D150,$AU$11:$BE$13,COLUMN($AW:$AW)-COLUMN($AT:$AT),FALSE))*3</f>
        <v>0.11437179724228473</v>
      </c>
      <c r="S150" s="13" cm="1">
        <f t="array" ref="S150">($AJ150*VLOOKUP($D150,$AU$11:$BE$13,COLUMN($AY:$AY)-COLUMN($AT:$AT),FALSE)/2+$AK150*VLOOKUP($D150,$AU$11:$BE$13,COLUMN($AX:$AX)-COLUMN($AT:$AT),FALSE))*3</f>
        <v>392.49999999999994</v>
      </c>
      <c r="T150" s="13" cm="1">
        <f t="array" ref="T150">$E150*VLOOKUP($D150,$AU$11:$BE$13,COLUMN($BC:$BC)-COLUMN($AT:$AT),FALSE)*3</f>
        <v>198</v>
      </c>
      <c r="U150" s="13" cm="1">
        <f t="array" ref="U150">$AJ150*VLOOKUP($D150,$AU$11:$BE$13,COLUMN($BD:$BD)-COLUMN($AT:$AT),FALSE)+$AK150*VLOOKUP($D150,$AU$11:$BE$13,COLUMN($BE:$BE)-COLUMN($AT:$AT),FALSE)</f>
        <v>516.66666666666663</v>
      </c>
      <c r="V150" s="13">
        <f t="shared" si="115"/>
        <v>3.288041710232755</v>
      </c>
      <c r="W150" s="13">
        <f t="shared" si="116"/>
        <v>2981.3194533890965</v>
      </c>
      <c r="X150" s="13" cm="1">
        <f t="array" ref="X150">$AJ150*VLOOKUP($D150,$AU$11:$BG$13,COLUMN($BF:$BF)-COLUMN($AT:$AT),FALSE)+$AK150*VLOOKUP($D150,$AU$11:$BG$13,COLUMN($BG:$BG)-COLUMN($AT:$AT),FALSE)</f>
        <v>0</v>
      </c>
      <c r="Y150" s="13">
        <f t="shared" si="122"/>
        <v>20482.544117185</v>
      </c>
      <c r="Z150" s="13">
        <f t="shared" si="123"/>
        <v>3.1736699129904702</v>
      </c>
      <c r="AA150" s="13">
        <f t="shared" si="124"/>
        <v>1874.1527867224299</v>
      </c>
      <c r="AB150" s="13">
        <f t="shared" si="125"/>
        <v>0.11437179724228473</v>
      </c>
      <c r="AC150" s="13">
        <f t="shared" si="126"/>
        <v>392.49999999999994</v>
      </c>
      <c r="AD150" s="13">
        <f t="shared" si="127"/>
        <v>198</v>
      </c>
      <c r="AE150" s="13">
        <f t="shared" si="128"/>
        <v>516.66666666666663</v>
      </c>
      <c r="AF150" s="13">
        <f t="shared" si="129"/>
        <v>3.288041710232755</v>
      </c>
      <c r="AG150" s="13">
        <f t="shared" si="130"/>
        <v>2981.3194533890965</v>
      </c>
      <c r="AI150" s="13" t="str" cm="1">
        <f t="array" ref="AI150">IF(ISNUMBER(SEARCH(B150,VLOOKUP(D150,$AU$11:$AV$13,COLUMN(AV:AV)-COLUMN(AT:AT),FALSE))),"Domestic","International")</f>
        <v>International</v>
      </c>
      <c r="AJ150" s="13" cm="1">
        <f t="array" ref="AJ150">VLOOKUP($D150,$AR$5:$BD$7,COLUMN($BC:$BC)-COLUMN($AQ:$AQ),FALSE)*$E150</f>
        <v>0.33333333333333331</v>
      </c>
      <c r="AK150" s="13" cm="1">
        <f t="array" ref="AK150">VLOOKUP($D150,$AR$5:$BD$7,COLUMN($BD:$BD)-COLUMN($AQ:$AQ),FALSE)*$E150</f>
        <v>0.66666666666666663</v>
      </c>
      <c r="AL150">
        <f>'GDP per Capita'!R150</f>
        <v>2692.29</v>
      </c>
      <c r="AM150">
        <f t="shared" si="131"/>
        <v>2692.29</v>
      </c>
      <c r="AN150">
        <f t="shared" si="132"/>
        <v>2692.29</v>
      </c>
      <c r="AO150">
        <f t="shared" si="117"/>
        <v>2692.29</v>
      </c>
      <c r="AP150" s="1">
        <f t="shared" si="118"/>
        <v>1.1073545024455376</v>
      </c>
    </row>
    <row r="151" spans="1:42">
      <c r="A151" s="52">
        <v>149</v>
      </c>
      <c r="B151" s="52" t="s">
        <v>328</v>
      </c>
      <c r="C151" s="52" t="s">
        <v>31</v>
      </c>
      <c r="D151" s="52">
        <v>2019</v>
      </c>
      <c r="E151" s="52">
        <v>28</v>
      </c>
      <c r="F151" s="52">
        <v>52.500169799999902</v>
      </c>
      <c r="G151" s="52">
        <v>5.7480820999999898</v>
      </c>
      <c r="H151" s="52">
        <v>0</v>
      </c>
      <c r="I151" s="52" t="s">
        <v>651</v>
      </c>
      <c r="J151" s="52">
        <v>29.9499323</v>
      </c>
      <c r="K151" s="52">
        <v>-90.070115599999994</v>
      </c>
      <c r="L151" s="52">
        <v>15559.3594021141</v>
      </c>
      <c r="M151" s="52">
        <v>2.3974455191683002</v>
      </c>
      <c r="N151" s="52">
        <v>1633.73273722198</v>
      </c>
      <c r="O151" s="13">
        <f t="shared" si="119"/>
        <v>435662.06325919478</v>
      </c>
      <c r="P151" s="13">
        <f t="shared" si="120"/>
        <v>67.128474536712403</v>
      </c>
      <c r="Q151" s="13">
        <f t="shared" si="121"/>
        <v>45744.516642215436</v>
      </c>
      <c r="R151" s="13" cm="1">
        <f t="array" ref="R151">($AJ151*VLOOKUP($D151,$AU$11:$BE$13,COLUMN($AW:$AW)-COLUMN($AT:$AT),FALSE)/2+$AK151*VLOOKUP($D151,$AU$11:$BE$13,COLUMN($AW:$AW)-COLUMN($AT:$AT),FALSE))*3</f>
        <v>3.202410322783972</v>
      </c>
      <c r="S151" s="13" cm="1">
        <f t="array" ref="S151">($AJ151*VLOOKUP($D151,$AU$11:$BE$13,COLUMN($AY:$AY)-COLUMN($AT:$AT),FALSE)/2+$AK151*VLOOKUP($D151,$AU$11:$BE$13,COLUMN($AX:$AX)-COLUMN($AT:$AT),FALSE))*3</f>
        <v>10990</v>
      </c>
      <c r="T151" s="13" cm="1">
        <f t="array" ref="T151">$E151*VLOOKUP($D151,$AU$11:$BE$13,COLUMN($BC:$BC)-COLUMN($AT:$AT),FALSE)*3</f>
        <v>5544</v>
      </c>
      <c r="U151" s="13" cm="1">
        <f t="array" ref="U151">$AJ151*VLOOKUP($D151,$AU$11:$BE$13,COLUMN($BD:$BD)-COLUMN($AT:$AT),FALSE)+$AK151*VLOOKUP($D151,$AU$11:$BE$13,COLUMN($BE:$BE)-COLUMN($AT:$AT),FALSE)</f>
        <v>14466.666666666664</v>
      </c>
      <c r="V151" s="13">
        <f t="shared" si="115"/>
        <v>70.330884859496379</v>
      </c>
      <c r="W151" s="13">
        <f t="shared" si="116"/>
        <v>76745.1833088821</v>
      </c>
      <c r="X151" s="13" cm="1">
        <f t="array" ref="X151">$AJ151*VLOOKUP($D151,$AU$11:$BG$13,COLUMN($BF:$BF)-COLUMN($AT:$AT),FALSE)+$AK151*VLOOKUP($D151,$AU$11:$BG$13,COLUMN($BG:$BG)-COLUMN($AT:$AT),FALSE)</f>
        <v>0</v>
      </c>
      <c r="Y151" s="13">
        <f t="shared" si="122"/>
        <v>15559.3594021141</v>
      </c>
      <c r="Z151" s="13">
        <f t="shared" si="123"/>
        <v>2.3974455191683002</v>
      </c>
      <c r="AA151" s="13">
        <f t="shared" si="124"/>
        <v>1633.73273722198</v>
      </c>
      <c r="AB151" s="13">
        <f t="shared" si="125"/>
        <v>0.11437179724228472</v>
      </c>
      <c r="AC151" s="13">
        <f t="shared" si="126"/>
        <v>392.5</v>
      </c>
      <c r="AD151" s="13">
        <f t="shared" si="127"/>
        <v>198</v>
      </c>
      <c r="AE151" s="13">
        <f t="shared" si="128"/>
        <v>516.66666666666663</v>
      </c>
      <c r="AF151" s="13">
        <f t="shared" si="129"/>
        <v>2.511817316410585</v>
      </c>
      <c r="AG151" s="13">
        <f t="shared" si="130"/>
        <v>2740.8994038886462</v>
      </c>
      <c r="AI151" s="13" t="str" cm="1">
        <f t="array" ref="AI151">IF(ISNUMBER(SEARCH(B151,VLOOKUP(D151,$AU$11:$AV$13,COLUMN(AV:AV)-COLUMN(AT:AT),FALSE))),"Domestic","International")</f>
        <v>International</v>
      </c>
      <c r="AJ151" s="13" cm="1">
        <f t="array" ref="AJ151">VLOOKUP($D151,$AR$5:$BD$7,COLUMN($BC:$BC)-COLUMN($AQ:$AQ),FALSE)*$E151</f>
        <v>9.3333333333333321</v>
      </c>
      <c r="AK151" s="13" cm="1">
        <f t="array" ref="AK151">VLOOKUP($D151,$AR$5:$BD$7,COLUMN($BD:$BD)-COLUMN($AQ:$AQ),FALSE)*$E151</f>
        <v>18.666666666666664</v>
      </c>
      <c r="AL151">
        <f>'GDP per Capita'!R151</f>
        <v>53666.48</v>
      </c>
      <c r="AM151">
        <f t="shared" si="131"/>
        <v>53666.48</v>
      </c>
      <c r="AN151">
        <f t="shared" si="132"/>
        <v>53666.48</v>
      </c>
      <c r="AO151">
        <f t="shared" si="117"/>
        <v>1502661.4400000002</v>
      </c>
      <c r="AP151" s="1">
        <f t="shared" si="118"/>
        <v>5.107283734444007E-2</v>
      </c>
    </row>
    <row r="152" spans="1:42">
      <c r="A152" s="52">
        <v>150</v>
      </c>
      <c r="B152" s="52" t="s">
        <v>579</v>
      </c>
      <c r="C152" s="52" t="s">
        <v>31</v>
      </c>
      <c r="D152" s="52">
        <v>2019</v>
      </c>
      <c r="E152" s="52">
        <v>9</v>
      </c>
      <c r="F152" s="52">
        <v>64.573153700000006</v>
      </c>
      <c r="G152" s="52">
        <v>11.528036439548099</v>
      </c>
      <c r="H152" s="52">
        <v>0</v>
      </c>
      <c r="I152" s="52" t="s">
        <v>651</v>
      </c>
      <c r="J152" s="52">
        <v>29.9499323</v>
      </c>
      <c r="K152" s="52">
        <v>-90.070115599999994</v>
      </c>
      <c r="L152" s="52">
        <v>15102.1432850661</v>
      </c>
      <c r="M152" s="52">
        <v>2.3275252038794698</v>
      </c>
      <c r="N152" s="52">
        <v>1585.7250449319399</v>
      </c>
      <c r="O152" s="13">
        <f t="shared" si="119"/>
        <v>135919.2895655949</v>
      </c>
      <c r="P152" s="13">
        <f t="shared" si="120"/>
        <v>20.94772683491523</v>
      </c>
      <c r="Q152" s="13">
        <f t="shared" si="121"/>
        <v>14271.525404387459</v>
      </c>
      <c r="R152" s="13" cm="1">
        <f t="array" ref="R152">($AJ152*VLOOKUP($D152,$AU$11:$BE$13,COLUMN($AW:$AW)-COLUMN($AT:$AT),FALSE)/2+$AK152*VLOOKUP($D152,$AU$11:$BE$13,COLUMN($AW:$AW)-COLUMN($AT:$AT),FALSE))*3</f>
        <v>1.0293461751805628</v>
      </c>
      <c r="S152" s="13" cm="1">
        <f t="array" ref="S152">($AJ152*VLOOKUP($D152,$AU$11:$BE$13,COLUMN($AY:$AY)-COLUMN($AT:$AT),FALSE)/2+$AK152*VLOOKUP($D152,$AU$11:$BE$13,COLUMN($AX:$AX)-COLUMN($AT:$AT),FALSE))*3</f>
        <v>3532.5</v>
      </c>
      <c r="T152" s="13" cm="1">
        <f t="array" ref="T152">$E152*VLOOKUP($D152,$AU$11:$BE$13,COLUMN($BC:$BC)-COLUMN($AT:$AT),FALSE)*3</f>
        <v>1782</v>
      </c>
      <c r="U152" s="13" cm="1">
        <f t="array" ref="U152">$AJ152*VLOOKUP($D152,$AU$11:$BE$13,COLUMN($BD:$BD)-COLUMN($AT:$AT),FALSE)+$AK152*VLOOKUP($D152,$AU$11:$BE$13,COLUMN($BE:$BE)-COLUMN($AT:$AT),FALSE)</f>
        <v>4650</v>
      </c>
      <c r="V152" s="13">
        <f t="shared" si="115"/>
        <v>21.977073010095793</v>
      </c>
      <c r="W152" s="13">
        <f t="shared" si="116"/>
        <v>24236.025404387459</v>
      </c>
      <c r="X152" s="13" cm="1">
        <f t="array" ref="X152">$AJ152*VLOOKUP($D152,$AU$11:$BG$13,COLUMN($BF:$BF)-COLUMN($AT:$AT),FALSE)+$AK152*VLOOKUP($D152,$AU$11:$BG$13,COLUMN($BG:$BG)-COLUMN($AT:$AT),FALSE)</f>
        <v>0</v>
      </c>
      <c r="Y152" s="13">
        <f t="shared" si="122"/>
        <v>15102.1432850661</v>
      </c>
      <c r="Z152" s="13">
        <f t="shared" si="123"/>
        <v>2.3275252038794698</v>
      </c>
      <c r="AA152" s="13">
        <f t="shared" si="124"/>
        <v>1585.7250449319399</v>
      </c>
      <c r="AB152" s="13">
        <f t="shared" si="125"/>
        <v>0.11437179724228476</v>
      </c>
      <c r="AC152" s="13">
        <f t="shared" si="126"/>
        <v>392.5</v>
      </c>
      <c r="AD152" s="13">
        <f t="shared" si="127"/>
        <v>198</v>
      </c>
      <c r="AE152" s="13">
        <f t="shared" si="128"/>
        <v>516.66666666666663</v>
      </c>
      <c r="AF152" s="13">
        <f t="shared" si="129"/>
        <v>2.4418970011217547</v>
      </c>
      <c r="AG152" s="13">
        <f t="shared" si="130"/>
        <v>2692.8917115986064</v>
      </c>
      <c r="AI152" s="13" t="str" cm="1">
        <f t="array" ref="AI152">IF(ISNUMBER(SEARCH(B152,VLOOKUP(D152,$AU$11:$AV$13,COLUMN(AV:AV)-COLUMN(AT:AT),FALSE))),"Domestic","International")</f>
        <v>International</v>
      </c>
      <c r="AJ152" s="13" cm="1">
        <f t="array" ref="AJ152">VLOOKUP($D152,$AR$5:$BD$7,COLUMN($BC:$BC)-COLUMN($AQ:$AQ),FALSE)*$E152</f>
        <v>3</v>
      </c>
      <c r="AK152" s="13" cm="1">
        <f t="array" ref="AK152">VLOOKUP($D152,$AR$5:$BD$7,COLUMN($BD:$BD)-COLUMN($AQ:$AQ),FALSE)*$E152</f>
        <v>6</v>
      </c>
      <c r="AL152">
        <f>'GDP per Capita'!R152</f>
        <v>76817.740000000005</v>
      </c>
      <c r="AM152">
        <f t="shared" si="131"/>
        <v>76817.740000000005</v>
      </c>
      <c r="AN152">
        <f t="shared" si="132"/>
        <v>76817.740000000005</v>
      </c>
      <c r="AO152">
        <f t="shared" si="117"/>
        <v>691359.66</v>
      </c>
      <c r="AP152" s="1">
        <f t="shared" si="118"/>
        <v>3.5055596683768703E-2</v>
      </c>
    </row>
    <row r="153" spans="1:42">
      <c r="A153" s="52">
        <v>151</v>
      </c>
      <c r="B153" s="52" t="s">
        <v>615</v>
      </c>
      <c r="C153" s="52" t="s">
        <v>816</v>
      </c>
      <c r="D153" s="52">
        <v>2019</v>
      </c>
      <c r="E153" s="52">
        <v>0</v>
      </c>
      <c r="F153" s="52">
        <v>-41.500083099999998</v>
      </c>
      <c r="G153" s="52">
        <v>172.83440769999899</v>
      </c>
      <c r="H153" s="52">
        <v>0</v>
      </c>
      <c r="I153" s="52" t="s">
        <v>651</v>
      </c>
      <c r="J153" s="52">
        <v>29.9499323</v>
      </c>
      <c r="K153" s="52">
        <v>-90.070115599999994</v>
      </c>
      <c r="L153" s="52">
        <v>25411.561426343302</v>
      </c>
      <c r="M153" s="52">
        <v>3.9936040822472201</v>
      </c>
      <c r="N153" s="52">
        <v>2325.1578705104098</v>
      </c>
      <c r="O153" s="13">
        <f t="shared" si="119"/>
        <v>0</v>
      </c>
      <c r="P153" s="13">
        <f t="shared" si="120"/>
        <v>0</v>
      </c>
      <c r="Q153" s="13">
        <f t="shared" si="121"/>
        <v>0</v>
      </c>
      <c r="R153" s="13" cm="1">
        <f t="array" ref="R153">($AJ153*VLOOKUP($D153,$AU$11:$BE$13,COLUMN($AW:$AW)-COLUMN($AT:$AT),FALSE)/2+$AK153*VLOOKUP($D153,$AU$11:$BE$13,COLUMN($AW:$AW)-COLUMN($AT:$AT),FALSE))*3</f>
        <v>0</v>
      </c>
      <c r="S153" s="13" cm="1">
        <f t="array" ref="S153">($AJ153*VLOOKUP($D153,$AU$11:$BE$13,COLUMN($AY:$AY)-COLUMN($AT:$AT),FALSE)/2+$AK153*VLOOKUP($D153,$AU$11:$BE$13,COLUMN($AX:$AX)-COLUMN($AT:$AT),FALSE))*3</f>
        <v>0</v>
      </c>
      <c r="T153" s="13" cm="1">
        <f t="array" ref="T153">$E153*VLOOKUP($D153,$AU$11:$BE$13,COLUMN($BC:$BC)-COLUMN($AT:$AT),FALSE)*3</f>
        <v>0</v>
      </c>
      <c r="U153" s="13" cm="1">
        <f t="array" ref="U153">$AJ153*VLOOKUP($D153,$AU$11:$BE$13,COLUMN($BD:$BD)-COLUMN($AT:$AT),FALSE)+$AK153*VLOOKUP($D153,$AU$11:$BE$13,COLUMN($BE:$BE)-COLUMN($AT:$AT),FALSE)</f>
        <v>0</v>
      </c>
      <c r="V153" s="13">
        <f t="shared" si="115"/>
        <v>0</v>
      </c>
      <c r="W153" s="13">
        <f t="shared" si="116"/>
        <v>0</v>
      </c>
      <c r="X153" s="13" cm="1">
        <f t="array" ref="X153">$AJ153*VLOOKUP($D153,$AU$11:$BG$13,COLUMN($BF:$BF)-COLUMN($AT:$AT),FALSE)+$AK153*VLOOKUP($D153,$AU$11:$BG$13,COLUMN($BG:$BG)-COLUMN($AT:$AT),FALSE)</f>
        <v>0</v>
      </c>
      <c r="Y153" s="13" t="str">
        <f t="shared" si="122"/>
        <v/>
      </c>
      <c r="Z153" s="13" t="str">
        <f t="shared" si="123"/>
        <v/>
      </c>
      <c r="AA153" s="13" t="str">
        <f t="shared" si="124"/>
        <v/>
      </c>
      <c r="AB153" s="13" t="str">
        <f t="shared" si="125"/>
        <v/>
      </c>
      <c r="AC153" s="13" t="str">
        <f t="shared" si="126"/>
        <v/>
      </c>
      <c r="AD153" s="13" t="str">
        <f t="shared" si="127"/>
        <v/>
      </c>
      <c r="AE153" s="13" t="str">
        <f t="shared" si="128"/>
        <v/>
      </c>
      <c r="AF153" s="13" t="str">
        <f t="shared" si="129"/>
        <v/>
      </c>
      <c r="AG153" s="13" t="str">
        <f t="shared" si="130"/>
        <v/>
      </c>
      <c r="AI153" s="13" t="str" cm="1">
        <f t="array" ref="AI153">IF(ISNUMBER(SEARCH(B153,VLOOKUP(D153,$AU$11:$AV$13,COLUMN(AV:AV)-COLUMN(AT:AT),FALSE))),"Domestic","International")</f>
        <v>International</v>
      </c>
      <c r="AJ153" s="13" cm="1">
        <f t="array" ref="AJ153">VLOOKUP($D153,$AR$5:$BD$7,COLUMN($BC:$BC)-COLUMN($AQ:$AQ),FALSE)*$E153</f>
        <v>0</v>
      </c>
      <c r="AK153" s="13" cm="1">
        <f t="array" ref="AK153">VLOOKUP($D153,$AR$5:$BD$7,COLUMN($BD:$BD)-COLUMN($AQ:$AQ),FALSE)*$E153</f>
        <v>0</v>
      </c>
      <c r="AL153">
        <f>'GDP per Capita'!R153</f>
        <v>45834.38</v>
      </c>
      <c r="AM153">
        <f t="shared" si="131"/>
        <v>45834.38</v>
      </c>
      <c r="AN153">
        <f t="shared" si="132"/>
        <v>45834.38</v>
      </c>
      <c r="AO153">
        <f t="shared" si="117"/>
        <v>0</v>
      </c>
      <c r="AP153" s="1" t="str">
        <f t="shared" si="118"/>
        <v/>
      </c>
    </row>
    <row r="154" spans="1:42">
      <c r="A154" s="52">
        <v>152</v>
      </c>
      <c r="B154" s="52" t="s">
        <v>614</v>
      </c>
      <c r="C154" s="52" t="s">
        <v>28</v>
      </c>
      <c r="D154" s="52">
        <v>2019</v>
      </c>
      <c r="E154" s="52">
        <v>0</v>
      </c>
      <c r="F154" s="52">
        <v>-6.8699697000000004</v>
      </c>
      <c r="G154" s="52">
        <v>-75.045851499999998</v>
      </c>
      <c r="H154" s="52">
        <v>0</v>
      </c>
      <c r="I154" s="52" t="s">
        <v>651</v>
      </c>
      <c r="J154" s="52">
        <v>29.9499323</v>
      </c>
      <c r="K154" s="52">
        <v>-90.070115599999994</v>
      </c>
      <c r="L154" s="52">
        <v>8794.5769654038104</v>
      </c>
      <c r="M154" s="52">
        <v>1.4005312745657901</v>
      </c>
      <c r="N154" s="52">
        <v>923.43058136740001</v>
      </c>
      <c r="O154" s="13">
        <f t="shared" si="119"/>
        <v>0</v>
      </c>
      <c r="P154" s="13">
        <f t="shared" si="120"/>
        <v>0</v>
      </c>
      <c r="Q154" s="13">
        <f t="shared" si="121"/>
        <v>0</v>
      </c>
      <c r="R154" s="13" cm="1">
        <f t="array" ref="R154">($AJ154*VLOOKUP($D154,$AU$11:$BE$13,COLUMN($AW:$AW)-COLUMN($AT:$AT),FALSE)/2+$AK154*VLOOKUP($D154,$AU$11:$BE$13,COLUMN($AW:$AW)-COLUMN($AT:$AT),FALSE))*3</f>
        <v>0</v>
      </c>
      <c r="S154" s="13" cm="1">
        <f t="array" ref="S154">($AJ154*VLOOKUP($D154,$AU$11:$BE$13,COLUMN($AY:$AY)-COLUMN($AT:$AT),FALSE)/2+$AK154*VLOOKUP($D154,$AU$11:$BE$13,COLUMN($AX:$AX)-COLUMN($AT:$AT),FALSE))*3</f>
        <v>0</v>
      </c>
      <c r="T154" s="13" cm="1">
        <f t="array" ref="T154">$E154*VLOOKUP($D154,$AU$11:$BE$13,COLUMN($BC:$BC)-COLUMN($AT:$AT),FALSE)*3</f>
        <v>0</v>
      </c>
      <c r="U154" s="13" cm="1">
        <f t="array" ref="U154">$AJ154*VLOOKUP($D154,$AU$11:$BE$13,COLUMN($BD:$BD)-COLUMN($AT:$AT),FALSE)+$AK154*VLOOKUP($D154,$AU$11:$BE$13,COLUMN($BE:$BE)-COLUMN($AT:$AT),FALSE)</f>
        <v>0</v>
      </c>
      <c r="V154" s="13">
        <f t="shared" si="115"/>
        <v>0</v>
      </c>
      <c r="W154" s="13">
        <f t="shared" si="116"/>
        <v>0</v>
      </c>
      <c r="X154" s="13" cm="1">
        <f t="array" ref="X154">$AJ154*VLOOKUP($D154,$AU$11:$BG$13,COLUMN($BF:$BF)-COLUMN($AT:$AT),FALSE)+$AK154*VLOOKUP($D154,$AU$11:$BG$13,COLUMN($BG:$BG)-COLUMN($AT:$AT),FALSE)</f>
        <v>0</v>
      </c>
      <c r="Y154" s="13" t="str">
        <f t="shared" si="122"/>
        <v/>
      </c>
      <c r="Z154" s="13" t="str">
        <f t="shared" si="123"/>
        <v/>
      </c>
      <c r="AA154" s="13" t="str">
        <f t="shared" si="124"/>
        <v/>
      </c>
      <c r="AB154" s="13" t="str">
        <f t="shared" si="125"/>
        <v/>
      </c>
      <c r="AC154" s="13" t="str">
        <f t="shared" si="126"/>
        <v/>
      </c>
      <c r="AD154" s="13" t="str">
        <f t="shared" si="127"/>
        <v/>
      </c>
      <c r="AE154" s="13" t="str">
        <f t="shared" si="128"/>
        <v/>
      </c>
      <c r="AF154" s="13" t="str">
        <f t="shared" si="129"/>
        <v/>
      </c>
      <c r="AG154" s="13" t="str">
        <f t="shared" si="130"/>
        <v/>
      </c>
      <c r="AI154" s="13" t="str" cm="1">
        <f t="array" ref="AI154">IF(ISNUMBER(SEARCH(B154,VLOOKUP(D154,$AU$11:$AV$13,COLUMN(AV:AV)-COLUMN(AT:AT),FALSE))),"Domestic","International")</f>
        <v>International</v>
      </c>
      <c r="AJ154" s="13" cm="1">
        <f t="array" ref="AJ154">VLOOKUP($D154,$AR$5:$BD$7,COLUMN($BC:$BC)-COLUMN($AQ:$AQ),FALSE)*$E154</f>
        <v>0</v>
      </c>
      <c r="AK154" s="13" cm="1">
        <f t="array" ref="AK154">VLOOKUP($D154,$AR$5:$BD$7,COLUMN($BD:$BD)-COLUMN($AQ:$AQ),FALSE)*$E154</f>
        <v>0</v>
      </c>
      <c r="AL154">
        <f>'GDP per Capita'!R154</f>
        <v>7227.64</v>
      </c>
      <c r="AM154">
        <f t="shared" si="131"/>
        <v>7227.64</v>
      </c>
      <c r="AN154">
        <f t="shared" si="132"/>
        <v>7227.64</v>
      </c>
      <c r="AO154">
        <f t="shared" si="117"/>
        <v>0</v>
      </c>
      <c r="AP154" s="1" t="str">
        <f t="shared" si="118"/>
        <v/>
      </c>
    </row>
    <row r="155" spans="1:42">
      <c r="A155" s="52">
        <v>153</v>
      </c>
      <c r="B155" s="52" t="s">
        <v>613</v>
      </c>
      <c r="C155" s="52" t="s">
        <v>30</v>
      </c>
      <c r="D155" s="52">
        <v>2019</v>
      </c>
      <c r="E155" s="52">
        <v>0</v>
      </c>
      <c r="F155" s="52">
        <v>12.750348599999899</v>
      </c>
      <c r="G155" s="52">
        <v>122.7312101</v>
      </c>
      <c r="H155" s="52">
        <v>0</v>
      </c>
      <c r="I155" s="52" t="s">
        <v>651</v>
      </c>
      <c r="J155" s="52">
        <v>29.9499323</v>
      </c>
      <c r="K155" s="52">
        <v>-90.070115599999994</v>
      </c>
      <c r="L155" s="52">
        <v>28217.232797836801</v>
      </c>
      <c r="M155" s="52">
        <v>4.4794448935272699</v>
      </c>
      <c r="N155" s="52">
        <v>2581.8768010020599</v>
      </c>
      <c r="O155" s="13">
        <f t="shared" si="119"/>
        <v>0</v>
      </c>
      <c r="P155" s="13">
        <f t="shared" si="120"/>
        <v>0</v>
      </c>
      <c r="Q155" s="13">
        <f t="shared" si="121"/>
        <v>0</v>
      </c>
      <c r="R155" s="13" cm="1">
        <f t="array" ref="R155">($AJ155*VLOOKUP($D155,$AU$11:$BE$13,COLUMN($AW:$AW)-COLUMN($AT:$AT),FALSE)/2+$AK155*VLOOKUP($D155,$AU$11:$BE$13,COLUMN($AW:$AW)-COLUMN($AT:$AT),FALSE))*3</f>
        <v>0</v>
      </c>
      <c r="S155" s="13" cm="1">
        <f t="array" ref="S155">($AJ155*VLOOKUP($D155,$AU$11:$BE$13,COLUMN($AY:$AY)-COLUMN($AT:$AT),FALSE)/2+$AK155*VLOOKUP($D155,$AU$11:$BE$13,COLUMN($AX:$AX)-COLUMN($AT:$AT),FALSE))*3</f>
        <v>0</v>
      </c>
      <c r="T155" s="13" cm="1">
        <f t="array" ref="T155">$E155*VLOOKUP($D155,$AU$11:$BE$13,COLUMN($BC:$BC)-COLUMN($AT:$AT),FALSE)*3</f>
        <v>0</v>
      </c>
      <c r="U155" s="13" cm="1">
        <f t="array" ref="U155">$AJ155*VLOOKUP($D155,$AU$11:$BE$13,COLUMN($BD:$BD)-COLUMN($AT:$AT),FALSE)+$AK155*VLOOKUP($D155,$AU$11:$BE$13,COLUMN($BE:$BE)-COLUMN($AT:$AT),FALSE)</f>
        <v>0</v>
      </c>
      <c r="V155" s="13">
        <f t="shared" si="115"/>
        <v>0</v>
      </c>
      <c r="W155" s="13">
        <f t="shared" si="116"/>
        <v>0</v>
      </c>
      <c r="X155" s="13" cm="1">
        <f t="array" ref="X155">$AJ155*VLOOKUP($D155,$AU$11:$BG$13,COLUMN($BF:$BF)-COLUMN($AT:$AT),FALSE)+$AK155*VLOOKUP($D155,$AU$11:$BG$13,COLUMN($BG:$BG)-COLUMN($AT:$AT),FALSE)</f>
        <v>0</v>
      </c>
      <c r="Y155" s="13" t="str">
        <f t="shared" si="122"/>
        <v/>
      </c>
      <c r="Z155" s="13" t="str">
        <f t="shared" si="123"/>
        <v/>
      </c>
      <c r="AA155" s="13" t="str">
        <f t="shared" si="124"/>
        <v/>
      </c>
      <c r="AB155" s="13" t="str">
        <f t="shared" si="125"/>
        <v/>
      </c>
      <c r="AC155" s="13" t="str">
        <f t="shared" si="126"/>
        <v/>
      </c>
      <c r="AD155" s="13" t="str">
        <f t="shared" si="127"/>
        <v/>
      </c>
      <c r="AE155" s="13" t="str">
        <f t="shared" si="128"/>
        <v/>
      </c>
      <c r="AF155" s="13" t="str">
        <f t="shared" si="129"/>
        <v/>
      </c>
      <c r="AG155" s="13" t="str">
        <f t="shared" si="130"/>
        <v/>
      </c>
      <c r="AI155" s="13" t="str" cm="1">
        <f t="array" ref="AI155">IF(ISNUMBER(SEARCH(B155,VLOOKUP(D155,$AU$11:$AV$13,COLUMN(AV:AV)-COLUMN(AT:AT),FALSE))),"Domestic","International")</f>
        <v>International</v>
      </c>
      <c r="AJ155" s="13" cm="1">
        <f t="array" ref="AJ155">VLOOKUP($D155,$AR$5:$BD$7,COLUMN($BC:$BC)-COLUMN($AQ:$AQ),FALSE)*$E155</f>
        <v>0</v>
      </c>
      <c r="AK155" s="13" cm="1">
        <f t="array" ref="AK155">VLOOKUP($D155,$AR$5:$BD$7,COLUMN($BD:$BD)-COLUMN($AQ:$AQ),FALSE)*$E155</f>
        <v>0</v>
      </c>
      <c r="AL155">
        <f>'GDP per Capita'!R155</f>
        <v>3596.77</v>
      </c>
      <c r="AM155">
        <f t="shared" si="131"/>
        <v>3596.77</v>
      </c>
      <c r="AN155">
        <f t="shared" si="132"/>
        <v>3596.77</v>
      </c>
      <c r="AO155">
        <f t="shared" si="117"/>
        <v>0</v>
      </c>
      <c r="AP155" s="1" t="str">
        <f t="shared" si="118"/>
        <v/>
      </c>
    </row>
    <row r="156" spans="1:42">
      <c r="A156" s="52">
        <v>154</v>
      </c>
      <c r="B156" s="52" t="s">
        <v>612</v>
      </c>
      <c r="C156" s="52" t="s">
        <v>32</v>
      </c>
      <c r="D156" s="52">
        <v>2019</v>
      </c>
      <c r="E156" s="52">
        <v>0</v>
      </c>
      <c r="F156" s="52">
        <v>30.3308401</v>
      </c>
      <c r="G156" s="52">
        <v>71.247499000000005</v>
      </c>
      <c r="H156" s="52">
        <v>0</v>
      </c>
      <c r="I156" s="52" t="s">
        <v>651</v>
      </c>
      <c r="J156" s="52">
        <v>29.9499323</v>
      </c>
      <c r="K156" s="52">
        <v>-90.070115599999994</v>
      </c>
      <c r="L156" s="52">
        <v>26053.333129471001</v>
      </c>
      <c r="M156" s="52">
        <v>4.1035120504018003</v>
      </c>
      <c r="N156" s="52">
        <v>2383.8799813465998</v>
      </c>
      <c r="O156" s="13">
        <f t="shared" si="119"/>
        <v>0</v>
      </c>
      <c r="P156" s="13">
        <f t="shared" si="120"/>
        <v>0</v>
      </c>
      <c r="Q156" s="13">
        <f t="shared" si="121"/>
        <v>0</v>
      </c>
      <c r="R156" s="13" cm="1">
        <f t="array" ref="R156">($AJ156*VLOOKUP($D156,$AU$11:$BE$13,COLUMN($AW:$AW)-COLUMN($AT:$AT),FALSE)/2+$AK156*VLOOKUP($D156,$AU$11:$BE$13,COLUMN($AW:$AW)-COLUMN($AT:$AT),FALSE))*3</f>
        <v>0</v>
      </c>
      <c r="S156" s="13" cm="1">
        <f t="array" ref="S156">($AJ156*VLOOKUP($D156,$AU$11:$BE$13,COLUMN($AY:$AY)-COLUMN($AT:$AT),FALSE)/2+$AK156*VLOOKUP($D156,$AU$11:$BE$13,COLUMN($AX:$AX)-COLUMN($AT:$AT),FALSE))*3</f>
        <v>0</v>
      </c>
      <c r="T156" s="13" cm="1">
        <f t="array" ref="T156">$E156*VLOOKUP($D156,$AU$11:$BE$13,COLUMN($BC:$BC)-COLUMN($AT:$AT),FALSE)*3</f>
        <v>0</v>
      </c>
      <c r="U156" s="13" cm="1">
        <f t="array" ref="U156">$AJ156*VLOOKUP($D156,$AU$11:$BE$13,COLUMN($BD:$BD)-COLUMN($AT:$AT),FALSE)+$AK156*VLOOKUP($D156,$AU$11:$BE$13,COLUMN($BE:$BE)-COLUMN($AT:$AT),FALSE)</f>
        <v>0</v>
      </c>
      <c r="V156" s="13">
        <f t="shared" si="115"/>
        <v>0</v>
      </c>
      <c r="W156" s="13">
        <f t="shared" si="116"/>
        <v>0</v>
      </c>
      <c r="X156" s="13" cm="1">
        <f t="array" ref="X156">$AJ156*VLOOKUP($D156,$AU$11:$BG$13,COLUMN($BF:$BF)-COLUMN($AT:$AT),FALSE)+$AK156*VLOOKUP($D156,$AU$11:$BG$13,COLUMN($BG:$BG)-COLUMN($AT:$AT),FALSE)</f>
        <v>0</v>
      </c>
      <c r="Y156" s="13" t="str">
        <f t="shared" si="122"/>
        <v/>
      </c>
      <c r="Z156" s="13" t="str">
        <f t="shared" si="123"/>
        <v/>
      </c>
      <c r="AA156" s="13" t="str">
        <f t="shared" si="124"/>
        <v/>
      </c>
      <c r="AB156" s="13" t="str">
        <f t="shared" si="125"/>
        <v/>
      </c>
      <c r="AC156" s="13" t="str">
        <f t="shared" si="126"/>
        <v/>
      </c>
      <c r="AD156" s="13" t="str">
        <f t="shared" si="127"/>
        <v/>
      </c>
      <c r="AE156" s="13" t="str">
        <f t="shared" si="128"/>
        <v/>
      </c>
      <c r="AF156" s="13" t="str">
        <f t="shared" si="129"/>
        <v/>
      </c>
      <c r="AG156" s="13" t="str">
        <f t="shared" si="130"/>
        <v/>
      </c>
      <c r="AI156" s="13" t="str" cm="1">
        <f t="array" ref="AI156">IF(ISNUMBER(SEARCH(B156,VLOOKUP(D156,$AU$11:$AV$13,COLUMN(AV:AV)-COLUMN(AT:AT),FALSE))),"Domestic","International")</f>
        <v>International</v>
      </c>
      <c r="AJ156" s="13" cm="1">
        <f t="array" ref="AJ156">VLOOKUP($D156,$AR$5:$BD$7,COLUMN($BC:$BC)-COLUMN($AQ:$AQ),FALSE)*$E156</f>
        <v>0</v>
      </c>
      <c r="AK156" s="13" cm="1">
        <f t="array" ref="AK156">VLOOKUP($D156,$AR$5:$BD$7,COLUMN($BD:$BD)-COLUMN($AQ:$AQ),FALSE)*$E156</f>
        <v>0</v>
      </c>
      <c r="AL156" t="e">
        <f>'GDP per Capita'!R156</f>
        <v>#N/A</v>
      </c>
      <c r="AM156" t="str">
        <f t="shared" si="131"/>
        <v/>
      </c>
      <c r="AN156">
        <f t="shared" si="132"/>
        <v>22749.526816091966</v>
      </c>
      <c r="AO156">
        <f t="shared" si="117"/>
        <v>0</v>
      </c>
      <c r="AP156" s="1" t="str">
        <f t="shared" si="118"/>
        <v/>
      </c>
    </row>
    <row r="157" spans="1:42">
      <c r="A157" s="52">
        <v>155</v>
      </c>
      <c r="B157" s="52" t="s">
        <v>580</v>
      </c>
      <c r="C157" s="52" t="s">
        <v>31</v>
      </c>
      <c r="D157" s="52">
        <v>2019</v>
      </c>
      <c r="E157" s="52">
        <v>7</v>
      </c>
      <c r="F157" s="52">
        <v>52.215933</v>
      </c>
      <c r="G157" s="52">
        <v>19.134422000000001</v>
      </c>
      <c r="H157" s="52">
        <v>0</v>
      </c>
      <c r="I157" s="52" t="s">
        <v>651</v>
      </c>
      <c r="J157" s="52">
        <v>29.9499323</v>
      </c>
      <c r="K157" s="52">
        <v>-90.070115599999994</v>
      </c>
      <c r="L157" s="52">
        <v>17189.5447885387</v>
      </c>
      <c r="M157" s="52">
        <v>2.64974197271729</v>
      </c>
      <c r="N157" s="52">
        <v>1804.90220279656</v>
      </c>
      <c r="O157" s="13">
        <f t="shared" si="119"/>
        <v>120326.81351977091</v>
      </c>
      <c r="P157" s="13">
        <f t="shared" si="120"/>
        <v>18.548193809021029</v>
      </c>
      <c r="Q157" s="13">
        <f t="shared" si="121"/>
        <v>12634.31541957592</v>
      </c>
      <c r="R157" s="13" cm="1">
        <f t="array" ref="R157">($AJ157*VLOOKUP($D157,$AU$11:$BE$13,COLUMN($AW:$AW)-COLUMN($AT:$AT),FALSE)/2+$AK157*VLOOKUP($D157,$AU$11:$BE$13,COLUMN($AW:$AW)-COLUMN($AT:$AT),FALSE))*3</f>
        <v>0.80060258069599299</v>
      </c>
      <c r="S157" s="13" cm="1">
        <f t="array" ref="S157">($AJ157*VLOOKUP($D157,$AU$11:$BE$13,COLUMN($AY:$AY)-COLUMN($AT:$AT),FALSE)/2+$AK157*VLOOKUP($D157,$AU$11:$BE$13,COLUMN($AX:$AX)-COLUMN($AT:$AT),FALSE))*3</f>
        <v>2747.5</v>
      </c>
      <c r="T157" s="13" cm="1">
        <f t="array" ref="T157">$E157*VLOOKUP($D157,$AU$11:$BE$13,COLUMN($BC:$BC)-COLUMN($AT:$AT),FALSE)*3</f>
        <v>1386</v>
      </c>
      <c r="U157" s="13" cm="1">
        <f t="array" ref="U157">$AJ157*VLOOKUP($D157,$AU$11:$BE$13,COLUMN($BD:$BD)-COLUMN($AT:$AT),FALSE)+$AK157*VLOOKUP($D157,$AU$11:$BE$13,COLUMN($BE:$BE)-COLUMN($AT:$AT),FALSE)</f>
        <v>3616.6666666666661</v>
      </c>
      <c r="V157" s="13">
        <f t="shared" si="115"/>
        <v>19.348796389717023</v>
      </c>
      <c r="W157" s="13">
        <f t="shared" si="116"/>
        <v>20384.482086242584</v>
      </c>
      <c r="X157" s="13" cm="1">
        <f t="array" ref="X157">$AJ157*VLOOKUP($D157,$AU$11:$BG$13,COLUMN($BF:$BF)-COLUMN($AT:$AT),FALSE)+$AK157*VLOOKUP($D157,$AU$11:$BG$13,COLUMN($BG:$BG)-COLUMN($AT:$AT),FALSE)</f>
        <v>0</v>
      </c>
      <c r="Y157" s="13">
        <f t="shared" si="122"/>
        <v>17189.5447885387</v>
      </c>
      <c r="Z157" s="13">
        <f t="shared" si="123"/>
        <v>2.64974197271729</v>
      </c>
      <c r="AA157" s="13">
        <f t="shared" si="124"/>
        <v>1804.90220279656</v>
      </c>
      <c r="AB157" s="13">
        <f t="shared" si="125"/>
        <v>0.11437179724228472</v>
      </c>
      <c r="AC157" s="13">
        <f t="shared" si="126"/>
        <v>392.5</v>
      </c>
      <c r="AD157" s="13">
        <f t="shared" si="127"/>
        <v>198</v>
      </c>
      <c r="AE157" s="13">
        <f t="shared" si="128"/>
        <v>516.66666666666663</v>
      </c>
      <c r="AF157" s="13">
        <f t="shared" si="129"/>
        <v>2.7641137699595748</v>
      </c>
      <c r="AG157" s="13">
        <f t="shared" si="130"/>
        <v>2912.0688694632263</v>
      </c>
      <c r="AI157" s="13" t="str" cm="1">
        <f t="array" ref="AI157">IF(ISNUMBER(SEARCH(B157,VLOOKUP(D157,$AU$11:$AV$13,COLUMN(AV:AV)-COLUMN(AT:AT),FALSE))),"Domestic","International")</f>
        <v>International</v>
      </c>
      <c r="AJ157" s="13" cm="1">
        <f t="array" ref="AJ157">VLOOKUP($D157,$AR$5:$BD$7,COLUMN($BC:$BC)-COLUMN($AQ:$AQ),FALSE)*$E157</f>
        <v>2.333333333333333</v>
      </c>
      <c r="AK157" s="13" cm="1">
        <f t="array" ref="AK157">VLOOKUP($D157,$AR$5:$BD$7,COLUMN($BD:$BD)-COLUMN($AQ:$AQ),FALSE)*$E157</f>
        <v>4.6666666666666661</v>
      </c>
      <c r="AL157">
        <f>'GDP per Capita'!R157</f>
        <v>15834.73</v>
      </c>
      <c r="AM157">
        <f t="shared" si="131"/>
        <v>15834.73</v>
      </c>
      <c r="AN157">
        <f t="shared" si="132"/>
        <v>15834.73</v>
      </c>
      <c r="AO157">
        <f t="shared" si="117"/>
        <v>110843.11</v>
      </c>
      <c r="AP157" s="1">
        <f t="shared" si="118"/>
        <v>0.18390391686269525</v>
      </c>
    </row>
    <row r="158" spans="1:42">
      <c r="A158" s="52">
        <v>156</v>
      </c>
      <c r="B158" s="52" t="s">
        <v>590</v>
      </c>
      <c r="C158" s="52" t="s">
        <v>31</v>
      </c>
      <c r="D158" s="52">
        <v>2019</v>
      </c>
      <c r="E158" s="52">
        <v>4</v>
      </c>
      <c r="F158" s="52">
        <v>40.033262899999997</v>
      </c>
      <c r="G158" s="52">
        <v>-7.88962629999999</v>
      </c>
      <c r="H158" s="52">
        <v>0</v>
      </c>
      <c r="I158" s="52" t="s">
        <v>651</v>
      </c>
      <c r="J158" s="52">
        <v>29.9499323</v>
      </c>
      <c r="K158" s="52">
        <v>-90.070115599999994</v>
      </c>
      <c r="L158" s="52">
        <v>14612.770824727801</v>
      </c>
      <c r="M158" s="52">
        <v>2.2530955212033499</v>
      </c>
      <c r="N158" s="52">
        <v>1534.3409365964201</v>
      </c>
      <c r="O158" s="13">
        <f t="shared" si="119"/>
        <v>58451.083298911202</v>
      </c>
      <c r="P158" s="13">
        <f t="shared" si="120"/>
        <v>9.0123820848133995</v>
      </c>
      <c r="Q158" s="13">
        <f t="shared" si="121"/>
        <v>6137.3637463856803</v>
      </c>
      <c r="R158" s="13" cm="1">
        <f t="array" ref="R158">($AJ158*VLOOKUP($D158,$AU$11:$BE$13,COLUMN($AW:$AW)-COLUMN($AT:$AT),FALSE)/2+$AK158*VLOOKUP($D158,$AU$11:$BE$13,COLUMN($AW:$AW)-COLUMN($AT:$AT),FALSE))*3</f>
        <v>0.45748718896913892</v>
      </c>
      <c r="S158" s="13" cm="1">
        <f t="array" ref="S158">($AJ158*VLOOKUP($D158,$AU$11:$BE$13,COLUMN($AY:$AY)-COLUMN($AT:$AT),FALSE)/2+$AK158*VLOOKUP($D158,$AU$11:$BE$13,COLUMN($AX:$AX)-COLUMN($AT:$AT),FALSE))*3</f>
        <v>1569.9999999999998</v>
      </c>
      <c r="T158" s="13" cm="1">
        <f t="array" ref="T158">$E158*VLOOKUP($D158,$AU$11:$BE$13,COLUMN($BC:$BC)-COLUMN($AT:$AT),FALSE)*3</f>
        <v>792</v>
      </c>
      <c r="U158" s="13" cm="1">
        <f t="array" ref="U158">$AJ158*VLOOKUP($D158,$AU$11:$BE$13,COLUMN($BD:$BD)-COLUMN($AT:$AT),FALSE)+$AK158*VLOOKUP($D158,$AU$11:$BE$13,COLUMN($BE:$BE)-COLUMN($AT:$AT),FALSE)</f>
        <v>2066.6666666666665</v>
      </c>
      <c r="V158" s="13">
        <f t="shared" si="115"/>
        <v>9.469869273782539</v>
      </c>
      <c r="W158" s="13">
        <f t="shared" si="116"/>
        <v>10566.030413052345</v>
      </c>
      <c r="X158" s="13" cm="1">
        <f t="array" ref="X158">$AJ158*VLOOKUP($D158,$AU$11:$BG$13,COLUMN($BF:$BF)-COLUMN($AT:$AT),FALSE)+$AK158*VLOOKUP($D158,$AU$11:$BG$13,COLUMN($BG:$BG)-COLUMN($AT:$AT),FALSE)</f>
        <v>0</v>
      </c>
      <c r="Y158" s="13">
        <f t="shared" si="122"/>
        <v>14612.770824727801</v>
      </c>
      <c r="Z158" s="13">
        <f t="shared" si="123"/>
        <v>2.2530955212033499</v>
      </c>
      <c r="AA158" s="13">
        <f t="shared" si="124"/>
        <v>1534.3409365964201</v>
      </c>
      <c r="AB158" s="13">
        <f t="shared" si="125"/>
        <v>0.11437179724228473</v>
      </c>
      <c r="AC158" s="13">
        <f t="shared" si="126"/>
        <v>392.49999999999994</v>
      </c>
      <c r="AD158" s="13">
        <f t="shared" si="127"/>
        <v>198</v>
      </c>
      <c r="AE158" s="13">
        <f t="shared" si="128"/>
        <v>516.66666666666663</v>
      </c>
      <c r="AF158" s="13">
        <f t="shared" si="129"/>
        <v>2.3674673184456347</v>
      </c>
      <c r="AG158" s="13">
        <f t="shared" si="130"/>
        <v>2641.5076032630864</v>
      </c>
      <c r="AI158" s="13" t="str" cm="1">
        <f t="array" ref="AI158">IF(ISNUMBER(SEARCH(B158,VLOOKUP(D158,$AU$11:$AV$13,COLUMN(AV:AV)-COLUMN(AT:AT),FALSE))),"Domestic","International")</f>
        <v>International</v>
      </c>
      <c r="AJ158" s="13" cm="1">
        <f t="array" ref="AJ158">VLOOKUP($D158,$AR$5:$BD$7,COLUMN($BC:$BC)-COLUMN($AQ:$AQ),FALSE)*$E158</f>
        <v>1.3333333333333333</v>
      </c>
      <c r="AK158" s="13" cm="1">
        <f t="array" ref="AK158">VLOOKUP($D158,$AR$5:$BD$7,COLUMN($BD:$BD)-COLUMN($AQ:$AQ),FALSE)*$E158</f>
        <v>2.6666666666666665</v>
      </c>
      <c r="AL158">
        <f>'GDP per Capita'!R158</f>
        <v>22495.16</v>
      </c>
      <c r="AM158">
        <f t="shared" si="131"/>
        <v>22495.16</v>
      </c>
      <c r="AN158">
        <f t="shared" si="132"/>
        <v>22495.16</v>
      </c>
      <c r="AO158">
        <f t="shared" si="117"/>
        <v>89980.64</v>
      </c>
      <c r="AP158" s="1">
        <f t="shared" si="118"/>
        <v>0.11742559747354926</v>
      </c>
    </row>
    <row r="159" spans="1:42">
      <c r="A159" s="52">
        <v>157</v>
      </c>
      <c r="B159" s="52" t="s">
        <v>577</v>
      </c>
      <c r="C159" s="52" t="s">
        <v>32</v>
      </c>
      <c r="D159" s="52">
        <v>2019</v>
      </c>
      <c r="E159" s="52">
        <v>1</v>
      </c>
      <c r="F159" s="52">
        <v>25.333698399999999</v>
      </c>
      <c r="G159" s="52">
        <v>51.229529499999998</v>
      </c>
      <c r="H159" s="52">
        <v>0</v>
      </c>
      <c r="I159" s="52" t="s">
        <v>651</v>
      </c>
      <c r="J159" s="52">
        <v>29.9499323</v>
      </c>
      <c r="K159" s="52">
        <v>-90.070115599999994</v>
      </c>
      <c r="L159" s="52">
        <v>25224.7486846922</v>
      </c>
      <c r="M159" s="52">
        <v>3.9617474651874902</v>
      </c>
      <c r="N159" s="52">
        <v>2308.06450464933</v>
      </c>
      <c r="O159" s="13">
        <f t="shared" si="119"/>
        <v>25224.7486846922</v>
      </c>
      <c r="P159" s="13">
        <f t="shared" si="120"/>
        <v>3.9617474651874902</v>
      </c>
      <c r="Q159" s="13">
        <f t="shared" si="121"/>
        <v>2308.06450464933</v>
      </c>
      <c r="R159" s="13" cm="1">
        <f t="array" ref="R159">($AJ159*VLOOKUP($D159,$AU$11:$BE$13,COLUMN($AW:$AW)-COLUMN($AT:$AT),FALSE)/2+$AK159*VLOOKUP($D159,$AU$11:$BE$13,COLUMN($AW:$AW)-COLUMN($AT:$AT),FALSE))*3</f>
        <v>0.11437179724228473</v>
      </c>
      <c r="S159" s="13" cm="1">
        <f t="array" ref="S159">($AJ159*VLOOKUP($D159,$AU$11:$BE$13,COLUMN($AY:$AY)-COLUMN($AT:$AT),FALSE)/2+$AK159*VLOOKUP($D159,$AU$11:$BE$13,COLUMN($AX:$AX)-COLUMN($AT:$AT),FALSE))*3</f>
        <v>392.49999999999994</v>
      </c>
      <c r="T159" s="13" cm="1">
        <f t="array" ref="T159">$E159*VLOOKUP($D159,$AU$11:$BE$13,COLUMN($BC:$BC)-COLUMN($AT:$AT),FALSE)*3</f>
        <v>198</v>
      </c>
      <c r="U159" s="13" cm="1">
        <f t="array" ref="U159">$AJ159*VLOOKUP($D159,$AU$11:$BE$13,COLUMN($BD:$BD)-COLUMN($AT:$AT),FALSE)+$AK159*VLOOKUP($D159,$AU$11:$BE$13,COLUMN($BE:$BE)-COLUMN($AT:$AT),FALSE)</f>
        <v>516.66666666666663</v>
      </c>
      <c r="V159" s="13">
        <f t="shared" si="115"/>
        <v>4.0761192624297751</v>
      </c>
      <c r="W159" s="13">
        <f t="shared" si="116"/>
        <v>3415.2311713159966</v>
      </c>
      <c r="X159" s="13" cm="1">
        <f t="array" ref="X159">$AJ159*VLOOKUP($D159,$AU$11:$BG$13,COLUMN($BF:$BF)-COLUMN($AT:$AT),FALSE)+$AK159*VLOOKUP($D159,$AU$11:$BG$13,COLUMN($BG:$BG)-COLUMN($AT:$AT),FALSE)</f>
        <v>0</v>
      </c>
      <c r="Y159" s="13">
        <f t="shared" si="122"/>
        <v>25224.7486846922</v>
      </c>
      <c r="Z159" s="13">
        <f t="shared" si="123"/>
        <v>3.9617474651874902</v>
      </c>
      <c r="AA159" s="13">
        <f t="shared" si="124"/>
        <v>2308.06450464933</v>
      </c>
      <c r="AB159" s="13">
        <f t="shared" si="125"/>
        <v>0.11437179724228473</v>
      </c>
      <c r="AC159" s="13">
        <f t="shared" si="126"/>
        <v>392.49999999999994</v>
      </c>
      <c r="AD159" s="13">
        <f t="shared" si="127"/>
        <v>198</v>
      </c>
      <c r="AE159" s="13">
        <f t="shared" si="128"/>
        <v>516.66666666666663</v>
      </c>
      <c r="AF159" s="13">
        <f t="shared" si="129"/>
        <v>4.0761192624297751</v>
      </c>
      <c r="AG159" s="13">
        <f t="shared" si="130"/>
        <v>3415.2311713159966</v>
      </c>
      <c r="AI159" s="13" t="str" cm="1">
        <f t="array" ref="AI159">IF(ISNUMBER(SEARCH(B159,VLOOKUP(D159,$AU$11:$AV$13,COLUMN(AV:AV)-COLUMN(AT:AT),FALSE))),"Domestic","International")</f>
        <v>International</v>
      </c>
      <c r="AJ159" s="13" cm="1">
        <f t="array" ref="AJ159">VLOOKUP($D159,$AR$5:$BD$7,COLUMN($BC:$BC)-COLUMN($AQ:$AQ),FALSE)*$E159</f>
        <v>0.33333333333333331</v>
      </c>
      <c r="AK159" s="13" cm="1">
        <f t="array" ref="AK159">VLOOKUP($D159,$AR$5:$BD$7,COLUMN($BD:$BD)-COLUMN($AQ:$AQ),FALSE)*$E159</f>
        <v>0.66666666666666663</v>
      </c>
      <c r="AL159">
        <f>'GDP per Capita'!R159</f>
        <v>68254.58</v>
      </c>
      <c r="AM159">
        <f t="shared" si="131"/>
        <v>68254.58</v>
      </c>
      <c r="AN159">
        <f t="shared" si="132"/>
        <v>68254.58</v>
      </c>
      <c r="AO159">
        <f t="shared" si="117"/>
        <v>68254.58</v>
      </c>
      <c r="AP159" s="1">
        <f t="shared" si="118"/>
        <v>5.0036659390710433E-2</v>
      </c>
    </row>
    <row r="160" spans="1:42">
      <c r="A160" s="52">
        <v>158</v>
      </c>
      <c r="B160" s="52" t="s">
        <v>611</v>
      </c>
      <c r="C160" s="52" t="s">
        <v>31</v>
      </c>
      <c r="D160" s="52">
        <v>2019</v>
      </c>
      <c r="E160" s="52">
        <v>0</v>
      </c>
      <c r="F160" s="52">
        <v>45.985212899999901</v>
      </c>
      <c r="G160" s="52">
        <v>24.6859225</v>
      </c>
      <c r="H160" s="52">
        <v>0</v>
      </c>
      <c r="I160" s="52" t="s">
        <v>651</v>
      </c>
      <c r="J160" s="52">
        <v>29.9499323</v>
      </c>
      <c r="K160" s="52">
        <v>-90.070115599999994</v>
      </c>
      <c r="L160" s="52">
        <v>18650.107779677001</v>
      </c>
      <c r="M160" s="52">
        <v>2.87976445232652</v>
      </c>
      <c r="N160" s="52">
        <v>1958.2613168660801</v>
      </c>
      <c r="O160" s="13">
        <f t="shared" si="119"/>
        <v>0</v>
      </c>
      <c r="P160" s="13">
        <f t="shared" si="120"/>
        <v>0</v>
      </c>
      <c r="Q160" s="13">
        <f t="shared" si="121"/>
        <v>0</v>
      </c>
      <c r="R160" s="13" cm="1">
        <f t="array" ref="R160">($AJ160*VLOOKUP($D160,$AU$11:$BE$13,COLUMN($AW:$AW)-COLUMN($AT:$AT),FALSE)/2+$AK160*VLOOKUP($D160,$AU$11:$BE$13,COLUMN($AW:$AW)-COLUMN($AT:$AT),FALSE))*3</f>
        <v>0</v>
      </c>
      <c r="S160" s="13" cm="1">
        <f t="array" ref="S160">($AJ160*VLOOKUP($D160,$AU$11:$BE$13,COLUMN($AY:$AY)-COLUMN($AT:$AT),FALSE)/2+$AK160*VLOOKUP($D160,$AU$11:$BE$13,COLUMN($AX:$AX)-COLUMN($AT:$AT),FALSE))*3</f>
        <v>0</v>
      </c>
      <c r="T160" s="13" cm="1">
        <f t="array" ref="T160">$E160*VLOOKUP($D160,$AU$11:$BE$13,COLUMN($BC:$BC)-COLUMN($AT:$AT),FALSE)*3</f>
        <v>0</v>
      </c>
      <c r="U160" s="13" cm="1">
        <f t="array" ref="U160">$AJ160*VLOOKUP($D160,$AU$11:$BE$13,COLUMN($BD:$BD)-COLUMN($AT:$AT),FALSE)+$AK160*VLOOKUP($D160,$AU$11:$BE$13,COLUMN($BE:$BE)-COLUMN($AT:$AT),FALSE)</f>
        <v>0</v>
      </c>
      <c r="V160" s="13">
        <f t="shared" si="115"/>
        <v>0</v>
      </c>
      <c r="W160" s="13">
        <f t="shared" si="116"/>
        <v>0</v>
      </c>
      <c r="X160" s="13" cm="1">
        <f t="array" ref="X160">$AJ160*VLOOKUP($D160,$AU$11:$BG$13,COLUMN($BF:$BF)-COLUMN($AT:$AT),FALSE)+$AK160*VLOOKUP($D160,$AU$11:$BG$13,COLUMN($BG:$BG)-COLUMN($AT:$AT),FALSE)</f>
        <v>0</v>
      </c>
      <c r="Y160" s="13" t="str">
        <f t="shared" si="122"/>
        <v/>
      </c>
      <c r="Z160" s="13" t="str">
        <f t="shared" si="123"/>
        <v/>
      </c>
      <c r="AA160" s="13" t="str">
        <f t="shared" si="124"/>
        <v/>
      </c>
      <c r="AB160" s="13" t="str">
        <f t="shared" si="125"/>
        <v/>
      </c>
      <c r="AC160" s="13" t="str">
        <f t="shared" si="126"/>
        <v/>
      </c>
      <c r="AD160" s="13" t="str">
        <f t="shared" si="127"/>
        <v/>
      </c>
      <c r="AE160" s="13" t="str">
        <f t="shared" si="128"/>
        <v/>
      </c>
      <c r="AF160" s="13" t="str">
        <f t="shared" si="129"/>
        <v/>
      </c>
      <c r="AG160" s="13" t="str">
        <f t="shared" si="130"/>
        <v/>
      </c>
      <c r="AI160" s="13" t="str" cm="1">
        <f t="array" ref="AI160">IF(ISNUMBER(SEARCH(B160,VLOOKUP(D160,$AU$11:$AV$13,COLUMN(AV:AV)-COLUMN(AT:AT),FALSE))),"Domestic","International")</f>
        <v>International</v>
      </c>
      <c r="AJ160" s="13" cm="1">
        <f t="array" ref="AJ160">VLOOKUP($D160,$AR$5:$BD$7,COLUMN($BC:$BC)-COLUMN($AQ:$AQ),FALSE)*$E160</f>
        <v>0</v>
      </c>
      <c r="AK160" s="13" cm="1">
        <f t="array" ref="AK160">VLOOKUP($D160,$AR$5:$BD$7,COLUMN($BD:$BD)-COLUMN($AQ:$AQ),FALSE)*$E160</f>
        <v>0</v>
      </c>
      <c r="AL160">
        <f>'GDP per Capita'!R160</f>
        <v>12754.03</v>
      </c>
      <c r="AM160">
        <f t="shared" si="131"/>
        <v>12754.03</v>
      </c>
      <c r="AN160">
        <f t="shared" si="132"/>
        <v>12754.03</v>
      </c>
      <c r="AO160">
        <f t="shared" si="117"/>
        <v>0</v>
      </c>
      <c r="AP160" s="1" t="str">
        <f t="shared" si="118"/>
        <v/>
      </c>
    </row>
    <row r="161" spans="1:42">
      <c r="A161" s="52">
        <v>159</v>
      </c>
      <c r="B161" s="52" t="s">
        <v>586</v>
      </c>
      <c r="C161" s="52" t="s">
        <v>31</v>
      </c>
      <c r="D161" s="52">
        <v>2019</v>
      </c>
      <c r="E161" s="52">
        <v>18</v>
      </c>
      <c r="F161" s="52">
        <v>64.686313600000005</v>
      </c>
      <c r="G161" s="52">
        <v>97.745306099999993</v>
      </c>
      <c r="H161" s="52">
        <v>0</v>
      </c>
      <c r="I161" s="52" t="s">
        <v>651</v>
      </c>
      <c r="J161" s="52">
        <v>29.9499323</v>
      </c>
      <c r="K161" s="52">
        <v>-90.070115599999994</v>
      </c>
      <c r="L161" s="52">
        <v>18940.060857235701</v>
      </c>
      <c r="M161" s="52">
        <v>2.9258760913036799</v>
      </c>
      <c r="N161" s="52">
        <v>1988.7063900097501</v>
      </c>
      <c r="O161" s="13">
        <f t="shared" si="119"/>
        <v>340921.0954302426</v>
      </c>
      <c r="P161" s="13">
        <f t="shared" si="120"/>
        <v>52.665769643466234</v>
      </c>
      <c r="Q161" s="13">
        <f t="shared" si="121"/>
        <v>35796.715020175499</v>
      </c>
      <c r="R161" s="13" cm="1">
        <f t="array" ref="R161">($AJ161*VLOOKUP($D161,$AU$11:$BE$13,COLUMN($AW:$AW)-COLUMN($AT:$AT),FALSE)/2+$AK161*VLOOKUP($D161,$AU$11:$BE$13,COLUMN($AW:$AW)-COLUMN($AT:$AT),FALSE))*3</f>
        <v>2.0586923503611256</v>
      </c>
      <c r="S161" s="13" cm="1">
        <f t="array" ref="S161">($AJ161*VLOOKUP($D161,$AU$11:$BE$13,COLUMN($AY:$AY)-COLUMN($AT:$AT),FALSE)/2+$AK161*VLOOKUP($D161,$AU$11:$BE$13,COLUMN($AX:$AX)-COLUMN($AT:$AT),FALSE))*3</f>
        <v>7065</v>
      </c>
      <c r="T161" s="13" cm="1">
        <f t="array" ref="T161">$E161*VLOOKUP($D161,$AU$11:$BE$13,COLUMN($BC:$BC)-COLUMN($AT:$AT),FALSE)*3</f>
        <v>3564</v>
      </c>
      <c r="U161" s="13" cm="1">
        <f t="array" ref="U161">$AJ161*VLOOKUP($D161,$AU$11:$BE$13,COLUMN($BD:$BD)-COLUMN($AT:$AT),FALSE)+$AK161*VLOOKUP($D161,$AU$11:$BE$13,COLUMN($BE:$BE)-COLUMN($AT:$AT),FALSE)</f>
        <v>9300</v>
      </c>
      <c r="V161" s="13">
        <f t="shared" si="115"/>
        <v>54.724461993827362</v>
      </c>
      <c r="W161" s="13">
        <f t="shared" si="116"/>
        <v>55725.715020175499</v>
      </c>
      <c r="X161" s="13" cm="1">
        <f t="array" ref="X161">$AJ161*VLOOKUP($D161,$AU$11:$BG$13,COLUMN($BF:$BF)-COLUMN($AT:$AT),FALSE)+$AK161*VLOOKUP($D161,$AU$11:$BG$13,COLUMN($BG:$BG)-COLUMN($AT:$AT),FALSE)</f>
        <v>0</v>
      </c>
      <c r="Y161" s="13">
        <f t="shared" si="122"/>
        <v>18940.060857235701</v>
      </c>
      <c r="Z161" s="13">
        <f t="shared" si="123"/>
        <v>2.9258760913036799</v>
      </c>
      <c r="AA161" s="13">
        <f t="shared" si="124"/>
        <v>1988.7063900097501</v>
      </c>
      <c r="AB161" s="13">
        <f t="shared" si="125"/>
        <v>0.11437179724228476</v>
      </c>
      <c r="AC161" s="13">
        <f t="shared" si="126"/>
        <v>392.5</v>
      </c>
      <c r="AD161" s="13">
        <f t="shared" si="127"/>
        <v>198</v>
      </c>
      <c r="AE161" s="13">
        <f t="shared" si="128"/>
        <v>516.66666666666663</v>
      </c>
      <c r="AF161" s="13">
        <f t="shared" si="129"/>
        <v>3.0402478885459647</v>
      </c>
      <c r="AG161" s="13">
        <f t="shared" si="130"/>
        <v>3095.8730566764166</v>
      </c>
      <c r="AI161" s="13" t="str" cm="1">
        <f t="array" ref="AI161">IF(ISNUMBER(SEARCH(B161,VLOOKUP(D161,$AU$11:$AV$13,COLUMN(AV:AV)-COLUMN(AT:AT),FALSE))),"Domestic","International")</f>
        <v>International</v>
      </c>
      <c r="AJ161" s="13" cm="1">
        <f t="array" ref="AJ161">VLOOKUP($D161,$AR$5:$BD$7,COLUMN($BC:$BC)-COLUMN($AQ:$AQ),FALSE)*$E161</f>
        <v>6</v>
      </c>
      <c r="AK161" s="13" cm="1">
        <f t="array" ref="AK161">VLOOKUP($D161,$AR$5:$BD$7,COLUMN($BD:$BD)-COLUMN($AQ:$AQ),FALSE)*$E161</f>
        <v>12</v>
      </c>
      <c r="AL161">
        <f>'GDP per Capita'!R161</f>
        <v>11082.17</v>
      </c>
      <c r="AM161">
        <f t="shared" si="131"/>
        <v>11082.17</v>
      </c>
      <c r="AN161">
        <f t="shared" si="132"/>
        <v>11082.17</v>
      </c>
      <c r="AO161">
        <f t="shared" si="117"/>
        <v>199479.06</v>
      </c>
      <c r="AP161" s="1">
        <f t="shared" si="118"/>
        <v>0.27935621423208784</v>
      </c>
    </row>
    <row r="162" spans="1:42">
      <c r="A162" s="52">
        <v>160</v>
      </c>
      <c r="B162" s="52" t="s">
        <v>610</v>
      </c>
      <c r="C162" s="52" t="s">
        <v>35</v>
      </c>
      <c r="D162" s="52">
        <v>2019</v>
      </c>
      <c r="E162" s="52">
        <v>1</v>
      </c>
      <c r="F162" s="52">
        <v>-1.9646631000000001</v>
      </c>
      <c r="G162" s="52">
        <v>30.064435799999998</v>
      </c>
      <c r="H162" s="52">
        <v>0</v>
      </c>
      <c r="I162" s="52" t="s">
        <v>651</v>
      </c>
      <c r="J162" s="52">
        <v>29.9499323</v>
      </c>
      <c r="K162" s="52">
        <v>-90.070115599999994</v>
      </c>
      <c r="L162" s="52">
        <v>25989.084300393599</v>
      </c>
      <c r="M162" s="52">
        <v>4.09247628625765</v>
      </c>
      <c r="N162" s="52">
        <v>2378.0012134860199</v>
      </c>
      <c r="O162" s="13">
        <f t="shared" si="119"/>
        <v>25989.084300393599</v>
      </c>
      <c r="P162" s="13">
        <f t="shared" si="120"/>
        <v>4.09247628625765</v>
      </c>
      <c r="Q162" s="13">
        <f t="shared" si="121"/>
        <v>2378.0012134860199</v>
      </c>
      <c r="R162" s="13" cm="1">
        <f t="array" ref="R162">($AJ162*VLOOKUP($D162,$AU$11:$BE$13,COLUMN($AW:$AW)-COLUMN($AT:$AT),FALSE)/2+$AK162*VLOOKUP($D162,$AU$11:$BE$13,COLUMN($AW:$AW)-COLUMN($AT:$AT),FALSE))*3</f>
        <v>0.11437179724228473</v>
      </c>
      <c r="S162" s="13" cm="1">
        <f t="array" ref="S162">($AJ162*VLOOKUP($D162,$AU$11:$BE$13,COLUMN($AY:$AY)-COLUMN($AT:$AT),FALSE)/2+$AK162*VLOOKUP($D162,$AU$11:$BE$13,COLUMN($AX:$AX)-COLUMN($AT:$AT),FALSE))*3</f>
        <v>392.49999999999994</v>
      </c>
      <c r="T162" s="13" cm="1">
        <f t="array" ref="T162">$E162*VLOOKUP($D162,$AU$11:$BE$13,COLUMN($BC:$BC)-COLUMN($AT:$AT),FALSE)*3</f>
        <v>198</v>
      </c>
      <c r="U162" s="13" cm="1">
        <f t="array" ref="U162">$AJ162*VLOOKUP($D162,$AU$11:$BE$13,COLUMN($BD:$BD)-COLUMN($AT:$AT),FALSE)+$AK162*VLOOKUP($D162,$AU$11:$BE$13,COLUMN($BE:$BE)-COLUMN($AT:$AT),FALSE)</f>
        <v>516.66666666666663</v>
      </c>
      <c r="V162" s="13">
        <f t="shared" si="115"/>
        <v>4.2068480834999349</v>
      </c>
      <c r="W162" s="13">
        <f t="shared" si="116"/>
        <v>3485.1678801526864</v>
      </c>
      <c r="X162" s="13" cm="1">
        <f t="array" ref="X162">$AJ162*VLOOKUP($D162,$AU$11:$BG$13,COLUMN($BF:$BF)-COLUMN($AT:$AT),FALSE)+$AK162*VLOOKUP($D162,$AU$11:$BG$13,COLUMN($BG:$BG)-COLUMN($AT:$AT),FALSE)</f>
        <v>0</v>
      </c>
      <c r="Y162" s="13">
        <f t="shared" si="122"/>
        <v>25989.084300393599</v>
      </c>
      <c r="Z162" s="13">
        <f t="shared" si="123"/>
        <v>4.09247628625765</v>
      </c>
      <c r="AA162" s="13">
        <f t="shared" si="124"/>
        <v>2378.0012134860199</v>
      </c>
      <c r="AB162" s="13">
        <f t="shared" si="125"/>
        <v>0.11437179724228473</v>
      </c>
      <c r="AC162" s="13">
        <f t="shared" si="126"/>
        <v>392.49999999999994</v>
      </c>
      <c r="AD162" s="13">
        <f t="shared" si="127"/>
        <v>198</v>
      </c>
      <c r="AE162" s="13">
        <f t="shared" si="128"/>
        <v>516.66666666666663</v>
      </c>
      <c r="AF162" s="13">
        <f t="shared" si="129"/>
        <v>4.2068480834999349</v>
      </c>
      <c r="AG162" s="13">
        <f t="shared" si="130"/>
        <v>3485.1678801526864</v>
      </c>
      <c r="AI162" s="13" t="str" cm="1">
        <f t="array" ref="AI162">IF(ISNUMBER(SEARCH(B162,VLOOKUP(D162,$AU$11:$AV$13,COLUMN(AV:AV)-COLUMN(AT:AT),FALSE))),"Domestic","International")</f>
        <v>International</v>
      </c>
      <c r="AJ162" s="13" cm="1">
        <f t="array" ref="AJ162">VLOOKUP($D162,$AR$5:$BD$7,COLUMN($BC:$BC)-COLUMN($AQ:$AQ),FALSE)*$E162</f>
        <v>0.33333333333333331</v>
      </c>
      <c r="AK162" s="13" cm="1">
        <f t="array" ref="AK162">VLOOKUP($D162,$AR$5:$BD$7,COLUMN($BD:$BD)-COLUMN($AQ:$AQ),FALSE)*$E162</f>
        <v>0.66666666666666663</v>
      </c>
      <c r="AL162">
        <f>'GDP per Capita'!R162</f>
        <v>793.524</v>
      </c>
      <c r="AM162">
        <f t="shared" si="131"/>
        <v>793.524</v>
      </c>
      <c r="AN162">
        <f t="shared" si="132"/>
        <v>793.524</v>
      </c>
      <c r="AO162">
        <f t="shared" si="117"/>
        <v>793.524</v>
      </c>
      <c r="AP162" s="1">
        <f t="shared" si="118"/>
        <v>4.3920131970207406</v>
      </c>
    </row>
    <row r="163" spans="1:42">
      <c r="A163" s="52">
        <v>161</v>
      </c>
      <c r="B163" s="52" t="s">
        <v>570</v>
      </c>
      <c r="C163" s="52" t="s">
        <v>32</v>
      </c>
      <c r="D163" s="52">
        <v>2019</v>
      </c>
      <c r="E163" s="52">
        <v>2</v>
      </c>
      <c r="F163" s="52">
        <v>25.624261799999999</v>
      </c>
      <c r="G163" s="52">
        <v>42.352832799999902</v>
      </c>
      <c r="H163" s="52">
        <v>0</v>
      </c>
      <c r="I163" s="52" t="s">
        <v>651</v>
      </c>
      <c r="J163" s="52">
        <v>29.9499323</v>
      </c>
      <c r="K163" s="52">
        <v>-90.070115599999994</v>
      </c>
      <c r="L163" s="52">
        <v>24046.323355319699</v>
      </c>
      <c r="M163" s="52">
        <v>3.7622117479825699</v>
      </c>
      <c r="N163" s="52">
        <v>2200.23858701175</v>
      </c>
      <c r="O163" s="13">
        <f t="shared" si="119"/>
        <v>48092.646710639397</v>
      </c>
      <c r="P163" s="13">
        <f t="shared" si="120"/>
        <v>7.5244234959651397</v>
      </c>
      <c r="Q163" s="13">
        <f t="shared" si="121"/>
        <v>4400.4771740235001</v>
      </c>
      <c r="R163" s="13" cm="1">
        <f t="array" ref="R163">($AJ163*VLOOKUP($D163,$AU$11:$BE$13,COLUMN($AW:$AW)-COLUMN($AT:$AT),FALSE)/2+$AK163*VLOOKUP($D163,$AU$11:$BE$13,COLUMN($AW:$AW)-COLUMN($AT:$AT),FALSE))*3</f>
        <v>0.22874359448456946</v>
      </c>
      <c r="S163" s="13" cm="1">
        <f t="array" ref="S163">($AJ163*VLOOKUP($D163,$AU$11:$BE$13,COLUMN($AY:$AY)-COLUMN($AT:$AT),FALSE)/2+$AK163*VLOOKUP($D163,$AU$11:$BE$13,COLUMN($AX:$AX)-COLUMN($AT:$AT),FALSE))*3</f>
        <v>784.99999999999989</v>
      </c>
      <c r="T163" s="13" cm="1">
        <f t="array" ref="T163">$E163*VLOOKUP($D163,$AU$11:$BE$13,COLUMN($BC:$BC)-COLUMN($AT:$AT),FALSE)*3</f>
        <v>396</v>
      </c>
      <c r="U163" s="13" cm="1">
        <f t="array" ref="U163">$AJ163*VLOOKUP($D163,$AU$11:$BE$13,COLUMN($BD:$BD)-COLUMN($AT:$AT),FALSE)+$AK163*VLOOKUP($D163,$AU$11:$BE$13,COLUMN($BE:$BE)-COLUMN($AT:$AT),FALSE)</f>
        <v>1033.3333333333333</v>
      </c>
      <c r="V163" s="13">
        <f t="shared" si="115"/>
        <v>7.7531670904497094</v>
      </c>
      <c r="W163" s="13">
        <f t="shared" si="116"/>
        <v>6614.8105073568331</v>
      </c>
      <c r="X163" s="13" cm="1">
        <f t="array" ref="X163">$AJ163*VLOOKUP($D163,$AU$11:$BG$13,COLUMN($BF:$BF)-COLUMN($AT:$AT),FALSE)+$AK163*VLOOKUP($D163,$AU$11:$BG$13,COLUMN($BG:$BG)-COLUMN($AT:$AT),FALSE)</f>
        <v>0</v>
      </c>
      <c r="Y163" s="13">
        <f t="shared" si="122"/>
        <v>24046.323355319699</v>
      </c>
      <c r="Z163" s="13">
        <f t="shared" si="123"/>
        <v>3.7622117479825699</v>
      </c>
      <c r="AA163" s="13">
        <f t="shared" si="124"/>
        <v>2200.23858701175</v>
      </c>
      <c r="AB163" s="13">
        <f t="shared" si="125"/>
        <v>0.11437179724228473</v>
      </c>
      <c r="AC163" s="13">
        <f t="shared" si="126"/>
        <v>392.49999999999994</v>
      </c>
      <c r="AD163" s="13">
        <f t="shared" si="127"/>
        <v>198</v>
      </c>
      <c r="AE163" s="13">
        <f t="shared" si="128"/>
        <v>516.66666666666663</v>
      </c>
      <c r="AF163" s="13">
        <f t="shared" si="129"/>
        <v>3.8765835452248547</v>
      </c>
      <c r="AG163" s="13">
        <f t="shared" si="130"/>
        <v>3307.4052536784166</v>
      </c>
      <c r="AI163" s="13" t="str" cm="1">
        <f t="array" ref="AI163">IF(ISNUMBER(SEARCH(B163,VLOOKUP(D163,$AU$11:$AV$13,COLUMN(AV:AV)-COLUMN(AT:AT),FALSE))),"Domestic","International")</f>
        <v>International</v>
      </c>
      <c r="AJ163" s="13" cm="1">
        <f t="array" ref="AJ163">VLOOKUP($D163,$AR$5:$BD$7,COLUMN($BC:$BC)-COLUMN($AQ:$AQ),FALSE)*$E163</f>
        <v>0.66666666666666663</v>
      </c>
      <c r="AK163" s="13" cm="1">
        <f t="array" ref="AK163">VLOOKUP($D163,$AR$5:$BD$7,COLUMN($BD:$BD)-COLUMN($AQ:$AQ),FALSE)*$E163</f>
        <v>1.3333333333333333</v>
      </c>
      <c r="AL163">
        <f>'GDP per Capita'!R163</f>
        <v>21764.39</v>
      </c>
      <c r="AM163">
        <f t="shared" si="131"/>
        <v>21764.39</v>
      </c>
      <c r="AN163">
        <f t="shared" si="132"/>
        <v>21764.39</v>
      </c>
      <c r="AO163">
        <f t="shared" si="117"/>
        <v>43528.78</v>
      </c>
      <c r="AP163" s="1">
        <f t="shared" si="118"/>
        <v>0.1519640685394085</v>
      </c>
    </row>
    <row r="164" spans="1:42">
      <c r="A164" s="52">
        <v>162</v>
      </c>
      <c r="B164" s="52" t="s">
        <v>609</v>
      </c>
      <c r="C164" s="52" t="s">
        <v>35</v>
      </c>
      <c r="D164" s="52">
        <v>2019</v>
      </c>
      <c r="E164" s="52">
        <v>0</v>
      </c>
      <c r="F164" s="52">
        <v>14.584444400000001</v>
      </c>
      <c r="G164" s="52">
        <v>29.491769099999999</v>
      </c>
      <c r="H164" s="52">
        <v>0</v>
      </c>
      <c r="I164" s="52" t="s">
        <v>651</v>
      </c>
      <c r="J164" s="52">
        <v>29.9499323</v>
      </c>
      <c r="K164" s="52">
        <v>-90.070115599999994</v>
      </c>
      <c r="L164" s="52">
        <v>23737.451210429099</v>
      </c>
      <c r="M164" s="52">
        <v>3.7103170612478298</v>
      </c>
      <c r="N164" s="52">
        <v>2171.9767857542602</v>
      </c>
      <c r="O164" s="13">
        <f t="shared" si="119"/>
        <v>0</v>
      </c>
      <c r="P164" s="13">
        <f t="shared" si="120"/>
        <v>0</v>
      </c>
      <c r="Q164" s="13">
        <f t="shared" si="121"/>
        <v>0</v>
      </c>
      <c r="R164" s="13" cm="1">
        <f t="array" ref="R164">($AJ164*VLOOKUP($D164,$AU$11:$BE$13,COLUMN($AW:$AW)-COLUMN($AT:$AT),FALSE)/2+$AK164*VLOOKUP($D164,$AU$11:$BE$13,COLUMN($AW:$AW)-COLUMN($AT:$AT),FALSE))*3</f>
        <v>0</v>
      </c>
      <c r="S164" s="13" cm="1">
        <f t="array" ref="S164">($AJ164*VLOOKUP($D164,$AU$11:$BE$13,COLUMN($AY:$AY)-COLUMN($AT:$AT),FALSE)/2+$AK164*VLOOKUP($D164,$AU$11:$BE$13,COLUMN($AX:$AX)-COLUMN($AT:$AT),FALSE))*3</f>
        <v>0</v>
      </c>
      <c r="T164" s="13" cm="1">
        <f t="array" ref="T164">$E164*VLOOKUP($D164,$AU$11:$BE$13,COLUMN($BC:$BC)-COLUMN($AT:$AT),FALSE)*3</f>
        <v>0</v>
      </c>
      <c r="U164" s="13" cm="1">
        <f t="array" ref="U164">$AJ164*VLOOKUP($D164,$AU$11:$BE$13,COLUMN($BD:$BD)-COLUMN($AT:$AT),FALSE)+$AK164*VLOOKUP($D164,$AU$11:$BE$13,COLUMN($BE:$BE)-COLUMN($AT:$AT),FALSE)</f>
        <v>0</v>
      </c>
      <c r="V164" s="13">
        <f t="shared" si="115"/>
        <v>0</v>
      </c>
      <c r="W164" s="13">
        <f t="shared" si="116"/>
        <v>0</v>
      </c>
      <c r="X164" s="13" cm="1">
        <f t="array" ref="X164">$AJ164*VLOOKUP($D164,$AU$11:$BG$13,COLUMN($BF:$BF)-COLUMN($AT:$AT),FALSE)+$AK164*VLOOKUP($D164,$AU$11:$BG$13,COLUMN($BG:$BG)-COLUMN($AT:$AT),FALSE)</f>
        <v>0</v>
      </c>
      <c r="Y164" s="13" t="str">
        <f t="shared" si="122"/>
        <v/>
      </c>
      <c r="Z164" s="13" t="str">
        <f t="shared" si="123"/>
        <v/>
      </c>
      <c r="AA164" s="13" t="str">
        <f t="shared" si="124"/>
        <v/>
      </c>
      <c r="AB164" s="13" t="str">
        <f t="shared" si="125"/>
        <v/>
      </c>
      <c r="AC164" s="13" t="str">
        <f t="shared" si="126"/>
        <v/>
      </c>
      <c r="AD164" s="13" t="str">
        <f t="shared" si="127"/>
        <v/>
      </c>
      <c r="AE164" s="13" t="str">
        <f t="shared" si="128"/>
        <v/>
      </c>
      <c r="AF164" s="13" t="str">
        <f t="shared" si="129"/>
        <v/>
      </c>
      <c r="AG164" s="13" t="str">
        <f t="shared" si="130"/>
        <v/>
      </c>
      <c r="AI164" s="13" t="str" cm="1">
        <f t="array" ref="AI164">IF(ISNUMBER(SEARCH(B164,VLOOKUP(D164,$AU$11:$AV$13,COLUMN(AV:AV)-COLUMN(AT:AT),FALSE))),"Domestic","International")</f>
        <v>International</v>
      </c>
      <c r="AJ164" s="13" cm="1">
        <f t="array" ref="AJ164">VLOOKUP($D164,$AR$5:$BD$7,COLUMN($BC:$BC)-COLUMN($AQ:$AQ),FALSE)*$E164</f>
        <v>0</v>
      </c>
      <c r="AK164" s="13" cm="1">
        <f t="array" ref="AK164">VLOOKUP($D164,$AR$5:$BD$7,COLUMN($BD:$BD)-COLUMN($AQ:$AQ),FALSE)*$E164</f>
        <v>0</v>
      </c>
      <c r="AL164">
        <f>'GDP per Capita'!R164</f>
        <v>3998.93</v>
      </c>
      <c r="AM164">
        <f t="shared" si="131"/>
        <v>3998.93</v>
      </c>
      <c r="AN164">
        <f t="shared" si="132"/>
        <v>3998.93</v>
      </c>
      <c r="AO164">
        <f t="shared" si="117"/>
        <v>0</v>
      </c>
      <c r="AP164" s="1" t="str">
        <f t="shared" si="118"/>
        <v/>
      </c>
    </row>
    <row r="165" spans="1:42">
      <c r="A165" s="52">
        <v>163</v>
      </c>
      <c r="B165" s="52" t="s">
        <v>594</v>
      </c>
      <c r="C165" s="52" t="s">
        <v>31</v>
      </c>
      <c r="D165" s="52">
        <v>2019</v>
      </c>
      <c r="E165" s="52">
        <v>6</v>
      </c>
      <c r="F165" s="52">
        <v>59.674971200000002</v>
      </c>
      <c r="G165" s="52">
        <v>14.5208584</v>
      </c>
      <c r="H165" s="52">
        <v>0</v>
      </c>
      <c r="I165" s="52" t="s">
        <v>651</v>
      </c>
      <c r="J165" s="52">
        <v>29.9499323</v>
      </c>
      <c r="K165" s="52">
        <v>-90.070115599999994</v>
      </c>
      <c r="L165" s="52">
        <v>15854.9075410765</v>
      </c>
      <c r="M165" s="52">
        <v>2.44283860453486</v>
      </c>
      <c r="N165" s="52">
        <v>1664.76529181303</v>
      </c>
      <c r="O165" s="13">
        <f t="shared" si="119"/>
        <v>95129.445246458999</v>
      </c>
      <c r="P165" s="13">
        <f t="shared" si="120"/>
        <v>14.657031627209161</v>
      </c>
      <c r="Q165" s="13">
        <f t="shared" si="121"/>
        <v>9988.5917508781804</v>
      </c>
      <c r="R165" s="13" cm="1">
        <f t="array" ref="R165">($AJ165*VLOOKUP($D165,$AU$11:$BE$13,COLUMN($AW:$AW)-COLUMN($AT:$AT),FALSE)/2+$AK165*VLOOKUP($D165,$AU$11:$BE$13,COLUMN($AW:$AW)-COLUMN($AT:$AT),FALSE))*3</f>
        <v>0.68623078345370847</v>
      </c>
      <c r="S165" s="13" cm="1">
        <f t="array" ref="S165">($AJ165*VLOOKUP($D165,$AU$11:$BE$13,COLUMN($AY:$AY)-COLUMN($AT:$AT),FALSE)/2+$AK165*VLOOKUP($D165,$AU$11:$BE$13,COLUMN($AX:$AX)-COLUMN($AT:$AT),FALSE))*3</f>
        <v>2355</v>
      </c>
      <c r="T165" s="13" cm="1">
        <f t="array" ref="T165">$E165*VLOOKUP($D165,$AU$11:$BE$13,COLUMN($BC:$BC)-COLUMN($AT:$AT),FALSE)*3</f>
        <v>1188</v>
      </c>
      <c r="U165" s="13" cm="1">
        <f t="array" ref="U165">$AJ165*VLOOKUP($D165,$AU$11:$BE$13,COLUMN($BD:$BD)-COLUMN($AT:$AT),FALSE)+$AK165*VLOOKUP($D165,$AU$11:$BE$13,COLUMN($BE:$BE)-COLUMN($AT:$AT),FALSE)</f>
        <v>3100</v>
      </c>
      <c r="V165" s="13">
        <f t="shared" si="115"/>
        <v>15.34326241066287</v>
      </c>
      <c r="W165" s="13">
        <f t="shared" si="116"/>
        <v>16631.591750878179</v>
      </c>
      <c r="X165" s="13" cm="1">
        <f t="array" ref="X165">$AJ165*VLOOKUP($D165,$AU$11:$BG$13,COLUMN($BF:$BF)-COLUMN($AT:$AT),FALSE)+$AK165*VLOOKUP($D165,$AU$11:$BG$13,COLUMN($BG:$BG)-COLUMN($AT:$AT),FALSE)</f>
        <v>0</v>
      </c>
      <c r="Y165" s="13">
        <f t="shared" si="122"/>
        <v>15854.9075410765</v>
      </c>
      <c r="Z165" s="13">
        <f t="shared" si="123"/>
        <v>2.44283860453486</v>
      </c>
      <c r="AA165" s="13">
        <f t="shared" si="124"/>
        <v>1664.76529181303</v>
      </c>
      <c r="AB165" s="13">
        <f t="shared" si="125"/>
        <v>0.11437179724228475</v>
      </c>
      <c r="AC165" s="13">
        <f t="shared" si="126"/>
        <v>392.5</v>
      </c>
      <c r="AD165" s="13">
        <f t="shared" si="127"/>
        <v>198</v>
      </c>
      <c r="AE165" s="13">
        <f t="shared" si="128"/>
        <v>516.66666666666663</v>
      </c>
      <c r="AF165" s="13">
        <f t="shared" si="129"/>
        <v>2.5572104017771449</v>
      </c>
      <c r="AG165" s="13">
        <f t="shared" si="130"/>
        <v>2771.9319584796963</v>
      </c>
      <c r="AI165" s="13" t="str" cm="1">
        <f t="array" ref="AI165">IF(ISNUMBER(SEARCH(B165,VLOOKUP(D165,$AU$11:$AV$13,COLUMN(AV:AV)-COLUMN(AT:AT),FALSE))),"Domestic","International")</f>
        <v>International</v>
      </c>
      <c r="AJ165" s="13" cm="1">
        <f t="array" ref="AJ165">VLOOKUP($D165,$AR$5:$BD$7,COLUMN($BC:$BC)-COLUMN($AQ:$AQ),FALSE)*$E165</f>
        <v>2</v>
      </c>
      <c r="AK165" s="13" cm="1">
        <f t="array" ref="AK165">VLOOKUP($D165,$AR$5:$BD$7,COLUMN($BD:$BD)-COLUMN($AQ:$AQ),FALSE)*$E165</f>
        <v>4</v>
      </c>
      <c r="AL165">
        <f>'GDP per Capita'!R165</f>
        <v>59852.58</v>
      </c>
      <c r="AM165">
        <f t="shared" si="131"/>
        <v>59852.58</v>
      </c>
      <c r="AN165">
        <f t="shared" si="132"/>
        <v>59852.58</v>
      </c>
      <c r="AO165">
        <f t="shared" si="117"/>
        <v>359115.48</v>
      </c>
      <c r="AP165" s="1">
        <f t="shared" si="118"/>
        <v>4.6312656170873448E-2</v>
      </c>
    </row>
    <row r="166" spans="1:42">
      <c r="A166" s="52">
        <v>164</v>
      </c>
      <c r="B166" s="52" t="s">
        <v>573</v>
      </c>
      <c r="C166" s="52" t="s">
        <v>30</v>
      </c>
      <c r="D166" s="52">
        <v>2019</v>
      </c>
      <c r="E166" s="52">
        <v>8</v>
      </c>
      <c r="F166" s="52">
        <v>1.3408629999999999</v>
      </c>
      <c r="G166" s="52">
        <v>103.83039182212001</v>
      </c>
      <c r="H166" s="52">
        <v>0</v>
      </c>
      <c r="I166" s="52" t="s">
        <v>651</v>
      </c>
      <c r="J166" s="52">
        <v>29.9499323</v>
      </c>
      <c r="K166" s="52">
        <v>-90.070115599999994</v>
      </c>
      <c r="L166" s="52">
        <v>32472.081230550099</v>
      </c>
      <c r="M166" s="52">
        <v>5.2427018065217901</v>
      </c>
      <c r="N166" s="52">
        <v>2971.1954325953302</v>
      </c>
      <c r="O166" s="13">
        <f t="shared" si="119"/>
        <v>259776.64984440079</v>
      </c>
      <c r="P166" s="13">
        <f t="shared" si="120"/>
        <v>41.941614452174321</v>
      </c>
      <c r="Q166" s="13">
        <f t="shared" si="121"/>
        <v>23769.563460762642</v>
      </c>
      <c r="R166" s="13" cm="1">
        <f t="array" ref="R166">($AJ166*VLOOKUP($D166,$AU$11:$BE$13,COLUMN($AW:$AW)-COLUMN($AT:$AT),FALSE)/2+$AK166*VLOOKUP($D166,$AU$11:$BE$13,COLUMN($AW:$AW)-COLUMN($AT:$AT),FALSE))*3</f>
        <v>0.91497437793827785</v>
      </c>
      <c r="S166" s="13" cm="1">
        <f t="array" ref="S166">($AJ166*VLOOKUP($D166,$AU$11:$BE$13,COLUMN($AY:$AY)-COLUMN($AT:$AT),FALSE)/2+$AK166*VLOOKUP($D166,$AU$11:$BE$13,COLUMN($AX:$AX)-COLUMN($AT:$AT),FALSE))*3</f>
        <v>3139.9999999999995</v>
      </c>
      <c r="T166" s="13" cm="1">
        <f t="array" ref="T166">$E166*VLOOKUP($D166,$AU$11:$BE$13,COLUMN($BC:$BC)-COLUMN($AT:$AT),FALSE)*3</f>
        <v>1584</v>
      </c>
      <c r="U166" s="13" cm="1">
        <f t="array" ref="U166">$AJ166*VLOOKUP($D166,$AU$11:$BE$13,COLUMN($BD:$BD)-COLUMN($AT:$AT),FALSE)+$AK166*VLOOKUP($D166,$AU$11:$BE$13,COLUMN($BE:$BE)-COLUMN($AT:$AT),FALSE)</f>
        <v>4133.333333333333</v>
      </c>
      <c r="V166" s="13">
        <f t="shared" si="115"/>
        <v>42.856588830112599</v>
      </c>
      <c r="W166" s="13">
        <f t="shared" si="116"/>
        <v>32626.896794095974</v>
      </c>
      <c r="X166" s="13" cm="1">
        <f t="array" ref="X166">$AJ166*VLOOKUP($D166,$AU$11:$BG$13,COLUMN($BF:$BF)-COLUMN($AT:$AT),FALSE)+$AK166*VLOOKUP($D166,$AU$11:$BG$13,COLUMN($BG:$BG)-COLUMN($AT:$AT),FALSE)</f>
        <v>0</v>
      </c>
      <c r="Y166" s="13">
        <f t="shared" si="122"/>
        <v>32472.081230550099</v>
      </c>
      <c r="Z166" s="13">
        <f t="shared" si="123"/>
        <v>5.2427018065217901</v>
      </c>
      <c r="AA166" s="13">
        <f t="shared" si="124"/>
        <v>2971.1954325953302</v>
      </c>
      <c r="AB166" s="13">
        <f t="shared" si="125"/>
        <v>0.11437179724228473</v>
      </c>
      <c r="AC166" s="13">
        <f t="shared" si="126"/>
        <v>392.49999999999994</v>
      </c>
      <c r="AD166" s="13">
        <f t="shared" si="127"/>
        <v>198</v>
      </c>
      <c r="AE166" s="13">
        <f t="shared" si="128"/>
        <v>516.66666666666663</v>
      </c>
      <c r="AF166" s="13">
        <f t="shared" si="129"/>
        <v>5.3570736037640749</v>
      </c>
      <c r="AG166" s="13">
        <f t="shared" si="130"/>
        <v>4078.3620992619967</v>
      </c>
      <c r="AI166" s="13" t="str" cm="1">
        <f t="array" ref="AI166">IF(ISNUMBER(SEARCH(B166,VLOOKUP(D166,$AU$11:$AV$13,COLUMN(AV:AV)-COLUMN(AT:AT),FALSE))),"Domestic","International")</f>
        <v>International</v>
      </c>
      <c r="AJ166" s="13" cm="1">
        <f t="array" ref="AJ166">VLOOKUP($D166,$AR$5:$BD$7,COLUMN($BC:$BC)-COLUMN($AQ:$AQ),FALSE)*$E166</f>
        <v>2.6666666666666665</v>
      </c>
      <c r="AK166" s="13" cm="1">
        <f t="array" ref="AK166">VLOOKUP($D166,$AR$5:$BD$7,COLUMN($BD:$BD)-COLUMN($AQ:$AQ),FALSE)*$E166</f>
        <v>5.333333333333333</v>
      </c>
      <c r="AL166">
        <f>'GDP per Capita'!R166</f>
        <v>56679.16</v>
      </c>
      <c r="AM166">
        <f t="shared" si="131"/>
        <v>56679.16</v>
      </c>
      <c r="AN166">
        <f t="shared" si="132"/>
        <v>56679.16</v>
      </c>
      <c r="AO166">
        <f t="shared" si="117"/>
        <v>453433.28</v>
      </c>
      <c r="AP166" s="1">
        <f t="shared" si="118"/>
        <v>7.1955231857035215E-2</v>
      </c>
    </row>
    <row r="167" spans="1:42">
      <c r="A167" s="52">
        <v>165</v>
      </c>
      <c r="B167" s="52" t="s">
        <v>608</v>
      </c>
      <c r="C167" s="52" t="s">
        <v>31</v>
      </c>
      <c r="D167" s="52">
        <v>2019</v>
      </c>
      <c r="E167" s="52">
        <v>0</v>
      </c>
      <c r="F167" s="52">
        <v>45.813311299999903</v>
      </c>
      <c r="G167" s="52">
        <v>14.4808369</v>
      </c>
      <c r="H167" s="52">
        <v>0</v>
      </c>
      <c r="I167" s="52" t="s">
        <v>651</v>
      </c>
      <c r="J167" s="52">
        <v>29.9499323</v>
      </c>
      <c r="K167" s="52">
        <v>-90.070115599999994</v>
      </c>
      <c r="L167" s="52">
        <v>17367.9008724249</v>
      </c>
      <c r="M167" s="52">
        <v>2.6776295688191301</v>
      </c>
      <c r="N167" s="52">
        <v>1823.6295916046199</v>
      </c>
      <c r="O167" s="13">
        <f t="shared" si="119"/>
        <v>0</v>
      </c>
      <c r="P167" s="13">
        <f t="shared" si="120"/>
        <v>0</v>
      </c>
      <c r="Q167" s="13">
        <f t="shared" si="121"/>
        <v>0</v>
      </c>
      <c r="R167" s="13" cm="1">
        <f t="array" ref="R167">($AJ167*VLOOKUP($D167,$AU$11:$BE$13,COLUMN($AW:$AW)-COLUMN($AT:$AT),FALSE)/2+$AK167*VLOOKUP($D167,$AU$11:$BE$13,COLUMN($AW:$AW)-COLUMN($AT:$AT),FALSE))*3</f>
        <v>0</v>
      </c>
      <c r="S167" s="13" cm="1">
        <f t="array" ref="S167">($AJ167*VLOOKUP($D167,$AU$11:$BE$13,COLUMN($AY:$AY)-COLUMN($AT:$AT),FALSE)/2+$AK167*VLOOKUP($D167,$AU$11:$BE$13,COLUMN($AX:$AX)-COLUMN($AT:$AT),FALSE))*3</f>
        <v>0</v>
      </c>
      <c r="T167" s="13" cm="1">
        <f t="array" ref="T167">$E167*VLOOKUP($D167,$AU$11:$BE$13,COLUMN($BC:$BC)-COLUMN($AT:$AT),FALSE)*3</f>
        <v>0</v>
      </c>
      <c r="U167" s="13" cm="1">
        <f t="array" ref="U167">$AJ167*VLOOKUP($D167,$AU$11:$BE$13,COLUMN($BD:$BD)-COLUMN($AT:$AT),FALSE)+$AK167*VLOOKUP($D167,$AU$11:$BE$13,COLUMN($BE:$BE)-COLUMN($AT:$AT),FALSE)</f>
        <v>0</v>
      </c>
      <c r="V167" s="13">
        <f t="shared" si="115"/>
        <v>0</v>
      </c>
      <c r="W167" s="13">
        <f t="shared" si="116"/>
        <v>0</v>
      </c>
      <c r="X167" s="13" cm="1">
        <f t="array" ref="X167">$AJ167*VLOOKUP($D167,$AU$11:$BG$13,COLUMN($BF:$BF)-COLUMN($AT:$AT),FALSE)+$AK167*VLOOKUP($D167,$AU$11:$BG$13,COLUMN($BG:$BG)-COLUMN($AT:$AT),FALSE)</f>
        <v>0</v>
      </c>
      <c r="Y167" s="13" t="str">
        <f t="shared" si="122"/>
        <v/>
      </c>
      <c r="Z167" s="13" t="str">
        <f t="shared" si="123"/>
        <v/>
      </c>
      <c r="AA167" s="13" t="str">
        <f t="shared" si="124"/>
        <v/>
      </c>
      <c r="AB167" s="13" t="str">
        <f t="shared" si="125"/>
        <v/>
      </c>
      <c r="AC167" s="13" t="str">
        <f t="shared" si="126"/>
        <v/>
      </c>
      <c r="AD167" s="13" t="str">
        <f t="shared" si="127"/>
        <v/>
      </c>
      <c r="AE167" s="13" t="str">
        <f t="shared" si="128"/>
        <v/>
      </c>
      <c r="AF167" s="13" t="str">
        <f t="shared" si="129"/>
        <v/>
      </c>
      <c r="AG167" s="13" t="str">
        <f t="shared" si="130"/>
        <v/>
      </c>
      <c r="AI167" s="13" t="str" cm="1">
        <f t="array" ref="AI167">IF(ISNUMBER(SEARCH(B167,VLOOKUP(D167,$AU$11:$AV$13,COLUMN(AV:AV)-COLUMN(AT:AT),FALSE))),"Domestic","International")</f>
        <v>International</v>
      </c>
      <c r="AJ167" s="13" cm="1">
        <f t="array" ref="AJ167">VLOOKUP($D167,$AR$5:$BD$7,COLUMN($BC:$BC)-COLUMN($AQ:$AQ),FALSE)*$E167</f>
        <v>0</v>
      </c>
      <c r="AK167" s="13" cm="1">
        <f t="array" ref="AK167">VLOOKUP($D167,$AR$5:$BD$7,COLUMN($BD:$BD)-COLUMN($AQ:$AQ),FALSE)*$E167</f>
        <v>0</v>
      </c>
      <c r="AL167">
        <f>'GDP per Capita'!R167</f>
        <v>26480.79</v>
      </c>
      <c r="AM167">
        <f t="shared" si="131"/>
        <v>26480.79</v>
      </c>
      <c r="AN167">
        <f t="shared" si="132"/>
        <v>26480.79</v>
      </c>
      <c r="AO167">
        <f t="shared" si="117"/>
        <v>0</v>
      </c>
      <c r="AP167" s="1" t="str">
        <f t="shared" si="118"/>
        <v/>
      </c>
    </row>
    <row r="168" spans="1:42">
      <c r="A168" s="52">
        <v>166</v>
      </c>
      <c r="B168" s="52" t="s">
        <v>607</v>
      </c>
      <c r="C168" s="52" t="s">
        <v>35</v>
      </c>
      <c r="D168" s="52">
        <v>2019</v>
      </c>
      <c r="E168" s="52">
        <v>0</v>
      </c>
      <c r="F168" s="52">
        <v>14.475060699999901</v>
      </c>
      <c r="G168" s="52">
        <v>-14.452961199999899</v>
      </c>
      <c r="H168" s="52">
        <v>0</v>
      </c>
      <c r="I168" s="52" t="s">
        <v>651</v>
      </c>
      <c r="J168" s="52">
        <v>29.9499323</v>
      </c>
      <c r="K168" s="52">
        <v>-90.070115599999994</v>
      </c>
      <c r="L168" s="52">
        <v>15686.8844581866</v>
      </c>
      <c r="M168" s="52">
        <v>2.41701314582803</v>
      </c>
      <c r="N168" s="52">
        <v>1647.1228681095999</v>
      </c>
      <c r="O168" s="13">
        <f t="shared" si="119"/>
        <v>0</v>
      </c>
      <c r="P168" s="13">
        <f t="shared" si="120"/>
        <v>0</v>
      </c>
      <c r="Q168" s="13">
        <f t="shared" si="121"/>
        <v>0</v>
      </c>
      <c r="R168" s="13" cm="1">
        <f t="array" ref="R168">($AJ168*VLOOKUP($D168,$AU$11:$BE$13,COLUMN($AW:$AW)-COLUMN($AT:$AT),FALSE)/2+$AK168*VLOOKUP($D168,$AU$11:$BE$13,COLUMN($AW:$AW)-COLUMN($AT:$AT),FALSE))*3</f>
        <v>0</v>
      </c>
      <c r="S168" s="13" cm="1">
        <f t="array" ref="S168">($AJ168*VLOOKUP($D168,$AU$11:$BE$13,COLUMN($AY:$AY)-COLUMN($AT:$AT),FALSE)/2+$AK168*VLOOKUP($D168,$AU$11:$BE$13,COLUMN($AX:$AX)-COLUMN($AT:$AT),FALSE))*3</f>
        <v>0</v>
      </c>
      <c r="T168" s="13" cm="1">
        <f t="array" ref="T168">$E168*VLOOKUP($D168,$AU$11:$BE$13,COLUMN($BC:$BC)-COLUMN($AT:$AT),FALSE)*3</f>
        <v>0</v>
      </c>
      <c r="U168" s="13" cm="1">
        <f t="array" ref="U168">$AJ168*VLOOKUP($D168,$AU$11:$BE$13,COLUMN($BD:$BD)-COLUMN($AT:$AT),FALSE)+$AK168*VLOOKUP($D168,$AU$11:$BE$13,COLUMN($BE:$BE)-COLUMN($AT:$AT),FALSE)</f>
        <v>0</v>
      </c>
      <c r="V168" s="13">
        <f t="shared" si="115"/>
        <v>0</v>
      </c>
      <c r="W168" s="13">
        <f t="shared" si="116"/>
        <v>0</v>
      </c>
      <c r="X168" s="13" cm="1">
        <f t="array" ref="X168">$AJ168*VLOOKUP($D168,$AU$11:$BG$13,COLUMN($BF:$BF)-COLUMN($AT:$AT),FALSE)+$AK168*VLOOKUP($D168,$AU$11:$BG$13,COLUMN($BG:$BG)-COLUMN($AT:$AT),FALSE)</f>
        <v>0</v>
      </c>
      <c r="Y168" s="13" t="str">
        <f t="shared" si="122"/>
        <v/>
      </c>
      <c r="Z168" s="13" t="str">
        <f t="shared" si="123"/>
        <v/>
      </c>
      <c r="AA168" s="13" t="str">
        <f t="shared" si="124"/>
        <v/>
      </c>
      <c r="AB168" s="13" t="str">
        <f t="shared" si="125"/>
        <v/>
      </c>
      <c r="AC168" s="13" t="str">
        <f t="shared" si="126"/>
        <v/>
      </c>
      <c r="AD168" s="13" t="str">
        <f t="shared" si="127"/>
        <v/>
      </c>
      <c r="AE168" s="13" t="str">
        <f t="shared" si="128"/>
        <v/>
      </c>
      <c r="AF168" s="13" t="str">
        <f t="shared" si="129"/>
        <v/>
      </c>
      <c r="AG168" s="13" t="str">
        <f t="shared" si="130"/>
        <v/>
      </c>
      <c r="AI168" s="13" t="str" cm="1">
        <f t="array" ref="AI168">IF(ISNUMBER(SEARCH(B168,VLOOKUP(D168,$AU$11:$AV$13,COLUMN(AV:AV)-COLUMN(AT:AT),FALSE))),"Domestic","International")</f>
        <v>International</v>
      </c>
      <c r="AJ168" s="13" cm="1">
        <f t="array" ref="AJ168">VLOOKUP($D168,$AR$5:$BD$7,COLUMN($BC:$BC)-COLUMN($AQ:$AQ),FALSE)*$E168</f>
        <v>0</v>
      </c>
      <c r="AK168" s="13" cm="1">
        <f t="array" ref="AK168">VLOOKUP($D168,$AR$5:$BD$7,COLUMN($BD:$BD)-COLUMN($AQ:$AQ),FALSE)*$E168</f>
        <v>0</v>
      </c>
      <c r="AL168">
        <f>'GDP per Capita'!R168</f>
        <v>1144.73</v>
      </c>
      <c r="AM168">
        <f t="shared" si="131"/>
        <v>1144.73</v>
      </c>
      <c r="AN168">
        <f t="shared" si="132"/>
        <v>1144.73</v>
      </c>
      <c r="AO168">
        <f t="shared" si="117"/>
        <v>0</v>
      </c>
      <c r="AP168" s="1" t="str">
        <f t="shared" si="118"/>
        <v/>
      </c>
    </row>
    <row r="169" spans="1:42">
      <c r="A169" s="52">
        <v>167</v>
      </c>
      <c r="B169" s="52" t="s">
        <v>606</v>
      </c>
      <c r="C169" s="52" t="s">
        <v>35</v>
      </c>
      <c r="D169" s="52">
        <v>2019</v>
      </c>
      <c r="E169" s="52">
        <v>0</v>
      </c>
      <c r="F169" s="52">
        <v>8.3676770999999999</v>
      </c>
      <c r="G169" s="52">
        <v>49.083416</v>
      </c>
      <c r="H169" s="52">
        <v>0</v>
      </c>
      <c r="I169" s="52" t="s">
        <v>651</v>
      </c>
      <c r="J169" s="52">
        <v>29.9499323</v>
      </c>
      <c r="K169" s="52">
        <v>-90.070115599999994</v>
      </c>
      <c r="L169" s="52">
        <v>27833.676016003799</v>
      </c>
      <c r="M169" s="52">
        <v>4.4122081251315901</v>
      </c>
      <c r="N169" s="52">
        <v>2546.7813554643399</v>
      </c>
      <c r="O169" s="13">
        <f t="shared" si="119"/>
        <v>0</v>
      </c>
      <c r="P169" s="13">
        <f t="shared" si="120"/>
        <v>0</v>
      </c>
      <c r="Q169" s="13">
        <f t="shared" si="121"/>
        <v>0</v>
      </c>
      <c r="R169" s="13" cm="1">
        <f t="array" ref="R169">($AJ169*VLOOKUP($D169,$AU$11:$BE$13,COLUMN($AW:$AW)-COLUMN($AT:$AT),FALSE)/2+$AK169*VLOOKUP($D169,$AU$11:$BE$13,COLUMN($AW:$AW)-COLUMN($AT:$AT),FALSE))*3</f>
        <v>0</v>
      </c>
      <c r="S169" s="13" cm="1">
        <f t="array" ref="S169">($AJ169*VLOOKUP($D169,$AU$11:$BE$13,COLUMN($AY:$AY)-COLUMN($AT:$AT),FALSE)/2+$AK169*VLOOKUP($D169,$AU$11:$BE$13,COLUMN($AX:$AX)-COLUMN($AT:$AT),FALSE))*3</f>
        <v>0</v>
      </c>
      <c r="T169" s="13" cm="1">
        <f t="array" ref="T169">$E169*VLOOKUP($D169,$AU$11:$BE$13,COLUMN($BC:$BC)-COLUMN($AT:$AT),FALSE)*3</f>
        <v>0</v>
      </c>
      <c r="U169" s="13" cm="1">
        <f t="array" ref="U169">$AJ169*VLOOKUP($D169,$AU$11:$BE$13,COLUMN($BD:$BD)-COLUMN($AT:$AT),FALSE)+$AK169*VLOOKUP($D169,$AU$11:$BE$13,COLUMN($BE:$BE)-COLUMN($AT:$AT),FALSE)</f>
        <v>0</v>
      </c>
      <c r="V169" s="13">
        <f t="shared" si="115"/>
        <v>0</v>
      </c>
      <c r="W169" s="13">
        <f t="shared" si="116"/>
        <v>0</v>
      </c>
      <c r="X169" s="13" cm="1">
        <f t="array" ref="X169">$AJ169*VLOOKUP($D169,$AU$11:$BG$13,COLUMN($BF:$BF)-COLUMN($AT:$AT),FALSE)+$AK169*VLOOKUP($D169,$AU$11:$BG$13,COLUMN($BG:$BG)-COLUMN($AT:$AT),FALSE)</f>
        <v>0</v>
      </c>
      <c r="Y169" s="13" t="str">
        <f t="shared" si="122"/>
        <v/>
      </c>
      <c r="Z169" s="13" t="str">
        <f t="shared" si="123"/>
        <v/>
      </c>
      <c r="AA169" s="13" t="str">
        <f t="shared" si="124"/>
        <v/>
      </c>
      <c r="AB169" s="13" t="str">
        <f t="shared" si="125"/>
        <v/>
      </c>
      <c r="AC169" s="13" t="str">
        <f t="shared" si="126"/>
        <v/>
      </c>
      <c r="AD169" s="13" t="str">
        <f t="shared" si="127"/>
        <v/>
      </c>
      <c r="AE169" s="13" t="str">
        <f t="shared" si="128"/>
        <v/>
      </c>
      <c r="AF169" s="13" t="str">
        <f t="shared" si="129"/>
        <v/>
      </c>
      <c r="AG169" s="13" t="str">
        <f t="shared" si="130"/>
        <v/>
      </c>
      <c r="AI169" s="13" t="str" cm="1">
        <f t="array" ref="AI169">IF(ISNUMBER(SEARCH(B169,VLOOKUP(D169,$AU$11:$AV$13,COLUMN(AV:AV)-COLUMN(AT:AT),FALSE))),"Domestic","International")</f>
        <v>International</v>
      </c>
      <c r="AJ169" s="13" cm="1">
        <f t="array" ref="AJ169">VLOOKUP($D169,$AR$5:$BD$7,COLUMN($BC:$BC)-COLUMN($AQ:$AQ),FALSE)*$E169</f>
        <v>0</v>
      </c>
      <c r="AK169" s="13" cm="1">
        <f t="array" ref="AK169">VLOOKUP($D169,$AR$5:$BD$7,COLUMN($BD:$BD)-COLUMN($AQ:$AQ),FALSE)*$E169</f>
        <v>0</v>
      </c>
      <c r="AL169" t="e">
        <f>'GDP per Capita'!R169</f>
        <v>#N/A</v>
      </c>
      <c r="AM169" t="str">
        <f t="shared" si="131"/>
        <v/>
      </c>
      <c r="AN169">
        <f t="shared" si="132"/>
        <v>22749.526816091966</v>
      </c>
      <c r="AO169">
        <f t="shared" si="117"/>
        <v>0</v>
      </c>
      <c r="AP169" s="1" t="str">
        <f t="shared" si="118"/>
        <v/>
      </c>
    </row>
    <row r="170" spans="1:42">
      <c r="A170" s="52">
        <v>168</v>
      </c>
      <c r="B170" s="52" t="s">
        <v>605</v>
      </c>
      <c r="C170" s="52" t="s">
        <v>35</v>
      </c>
      <c r="D170" s="52">
        <v>2019</v>
      </c>
      <c r="E170" s="52">
        <v>0</v>
      </c>
      <c r="F170" s="52">
        <v>-26.562480600000001</v>
      </c>
      <c r="G170" s="52">
        <v>31.399131699999899</v>
      </c>
      <c r="H170" s="52">
        <v>0</v>
      </c>
      <c r="I170" s="52" t="s">
        <v>651</v>
      </c>
      <c r="J170" s="52">
        <v>29.9499323</v>
      </c>
      <c r="K170" s="52">
        <v>-90.070115599999994</v>
      </c>
      <c r="L170" s="52">
        <v>28663.951412045099</v>
      </c>
      <c r="M170" s="52">
        <v>4.5580806284638298</v>
      </c>
      <c r="N170" s="52">
        <v>2622.7515542021301</v>
      </c>
      <c r="O170" s="13">
        <f t="shared" si="119"/>
        <v>0</v>
      </c>
      <c r="P170" s="13">
        <f t="shared" si="120"/>
        <v>0</v>
      </c>
      <c r="Q170" s="13">
        <f t="shared" si="121"/>
        <v>0</v>
      </c>
      <c r="R170" s="13" cm="1">
        <f t="array" ref="R170">($AJ170*VLOOKUP($D170,$AU$11:$BE$13,COLUMN($AW:$AW)-COLUMN($AT:$AT),FALSE)/2+$AK170*VLOOKUP($D170,$AU$11:$BE$13,COLUMN($AW:$AW)-COLUMN($AT:$AT),FALSE))*3</f>
        <v>0</v>
      </c>
      <c r="S170" s="13" cm="1">
        <f t="array" ref="S170">($AJ170*VLOOKUP($D170,$AU$11:$BE$13,COLUMN($AY:$AY)-COLUMN($AT:$AT),FALSE)/2+$AK170*VLOOKUP($D170,$AU$11:$BE$13,COLUMN($AX:$AX)-COLUMN($AT:$AT),FALSE))*3</f>
        <v>0</v>
      </c>
      <c r="T170" s="13" cm="1">
        <f t="array" ref="T170">$E170*VLOOKUP($D170,$AU$11:$BE$13,COLUMN($BC:$BC)-COLUMN($AT:$AT),FALSE)*3</f>
        <v>0</v>
      </c>
      <c r="U170" s="13" cm="1">
        <f t="array" ref="U170">$AJ170*VLOOKUP($D170,$AU$11:$BE$13,COLUMN($BD:$BD)-COLUMN($AT:$AT),FALSE)+$AK170*VLOOKUP($D170,$AU$11:$BE$13,COLUMN($BE:$BE)-COLUMN($AT:$AT),FALSE)</f>
        <v>0</v>
      </c>
      <c r="V170" s="13">
        <f t="shared" si="115"/>
        <v>0</v>
      </c>
      <c r="W170" s="13">
        <f t="shared" si="116"/>
        <v>0</v>
      </c>
      <c r="X170" s="13" cm="1">
        <f t="array" ref="X170">$AJ170*VLOOKUP($D170,$AU$11:$BG$13,COLUMN($BF:$BF)-COLUMN($AT:$AT),FALSE)+$AK170*VLOOKUP($D170,$AU$11:$BG$13,COLUMN($BG:$BG)-COLUMN($AT:$AT),FALSE)</f>
        <v>0</v>
      </c>
      <c r="Y170" s="13" t="str">
        <f t="shared" si="122"/>
        <v/>
      </c>
      <c r="Z170" s="13" t="str">
        <f t="shared" si="123"/>
        <v/>
      </c>
      <c r="AA170" s="13" t="str">
        <f t="shared" si="124"/>
        <v/>
      </c>
      <c r="AB170" s="13" t="str">
        <f t="shared" si="125"/>
        <v/>
      </c>
      <c r="AC170" s="13" t="str">
        <f t="shared" si="126"/>
        <v/>
      </c>
      <c r="AD170" s="13" t="str">
        <f t="shared" si="127"/>
        <v/>
      </c>
      <c r="AE170" s="13" t="str">
        <f t="shared" si="128"/>
        <v/>
      </c>
      <c r="AF170" s="13" t="str">
        <f t="shared" si="129"/>
        <v/>
      </c>
      <c r="AG170" s="13" t="str">
        <f t="shared" si="130"/>
        <v/>
      </c>
      <c r="AI170" s="13" t="str" cm="1">
        <f t="array" ref="AI170">IF(ISNUMBER(SEARCH(B170,VLOOKUP(D170,$AU$11:$AV$13,COLUMN(AV:AV)-COLUMN(AT:AT),FALSE))),"Domestic","International")</f>
        <v>International</v>
      </c>
      <c r="AJ170" s="13" cm="1">
        <f t="array" ref="AJ170">VLOOKUP($D170,$AR$5:$BD$7,COLUMN($BC:$BC)-COLUMN($AQ:$AQ),FALSE)*$E170</f>
        <v>0</v>
      </c>
      <c r="AK170" s="13" cm="1">
        <f t="array" ref="AK170">VLOOKUP($D170,$AR$5:$BD$7,COLUMN($BD:$BD)-COLUMN($AQ:$AQ),FALSE)*$E170</f>
        <v>0</v>
      </c>
      <c r="AL170">
        <f>'GDP per Capita'!R170</f>
        <v>3443.18</v>
      </c>
      <c r="AM170">
        <f t="shared" si="131"/>
        <v>3443.18</v>
      </c>
      <c r="AN170">
        <f t="shared" si="132"/>
        <v>3443.18</v>
      </c>
      <c r="AO170">
        <f t="shared" si="117"/>
        <v>0</v>
      </c>
      <c r="AP170" s="1" t="str">
        <f t="shared" si="118"/>
        <v/>
      </c>
    </row>
    <row r="171" spans="1:42">
      <c r="A171" s="52">
        <v>169</v>
      </c>
      <c r="B171" s="52" t="s">
        <v>604</v>
      </c>
      <c r="C171" s="52" t="s">
        <v>30</v>
      </c>
      <c r="D171" s="52">
        <v>2019</v>
      </c>
      <c r="E171" s="52">
        <v>0</v>
      </c>
      <c r="F171" s="52">
        <v>14.8971921</v>
      </c>
      <c r="G171" s="52">
        <v>100.83273</v>
      </c>
      <c r="H171" s="52">
        <v>0</v>
      </c>
      <c r="I171" s="52" t="s">
        <v>651</v>
      </c>
      <c r="J171" s="52">
        <v>29.9499323</v>
      </c>
      <c r="K171" s="52">
        <v>-90.070115599999994</v>
      </c>
      <c r="L171" s="52">
        <v>29786.438492978399</v>
      </c>
      <c r="M171" s="52">
        <v>4.7572237415991401</v>
      </c>
      <c r="N171" s="52">
        <v>2725.4591221075202</v>
      </c>
      <c r="O171" s="13">
        <f t="shared" si="119"/>
        <v>0</v>
      </c>
      <c r="P171" s="13">
        <f t="shared" si="120"/>
        <v>0</v>
      </c>
      <c r="Q171" s="13">
        <f t="shared" si="121"/>
        <v>0</v>
      </c>
      <c r="R171" s="13" cm="1">
        <f t="array" ref="R171">($AJ171*VLOOKUP($D171,$AU$11:$BE$13,COLUMN($AW:$AW)-COLUMN($AT:$AT),FALSE)/2+$AK171*VLOOKUP($D171,$AU$11:$BE$13,COLUMN($AW:$AW)-COLUMN($AT:$AT),FALSE))*3</f>
        <v>0</v>
      </c>
      <c r="S171" s="13" cm="1">
        <f t="array" ref="S171">($AJ171*VLOOKUP($D171,$AU$11:$BE$13,COLUMN($AY:$AY)-COLUMN($AT:$AT),FALSE)/2+$AK171*VLOOKUP($D171,$AU$11:$BE$13,COLUMN($AX:$AX)-COLUMN($AT:$AT),FALSE))*3</f>
        <v>0</v>
      </c>
      <c r="T171" s="13" cm="1">
        <f t="array" ref="T171">$E171*VLOOKUP($D171,$AU$11:$BE$13,COLUMN($BC:$BC)-COLUMN($AT:$AT),FALSE)*3</f>
        <v>0</v>
      </c>
      <c r="U171" s="13" cm="1">
        <f t="array" ref="U171">$AJ171*VLOOKUP($D171,$AU$11:$BE$13,COLUMN($BD:$BD)-COLUMN($AT:$AT),FALSE)+$AK171*VLOOKUP($D171,$AU$11:$BE$13,COLUMN($BE:$BE)-COLUMN($AT:$AT),FALSE)</f>
        <v>0</v>
      </c>
      <c r="V171" s="13">
        <f t="shared" si="115"/>
        <v>0</v>
      </c>
      <c r="W171" s="13">
        <f t="shared" si="116"/>
        <v>0</v>
      </c>
      <c r="X171" s="13" cm="1">
        <f t="array" ref="X171">$AJ171*VLOOKUP($D171,$AU$11:$BG$13,COLUMN($BF:$BF)-COLUMN($AT:$AT),FALSE)+$AK171*VLOOKUP($D171,$AU$11:$BG$13,COLUMN($BG:$BG)-COLUMN($AT:$AT),FALSE)</f>
        <v>0</v>
      </c>
      <c r="Y171" s="13" t="str">
        <f t="shared" si="122"/>
        <v/>
      </c>
      <c r="Z171" s="13" t="str">
        <f t="shared" si="123"/>
        <v/>
      </c>
      <c r="AA171" s="13" t="str">
        <f t="shared" si="124"/>
        <v/>
      </c>
      <c r="AB171" s="13" t="str">
        <f t="shared" si="125"/>
        <v/>
      </c>
      <c r="AC171" s="13" t="str">
        <f t="shared" si="126"/>
        <v/>
      </c>
      <c r="AD171" s="13" t="str">
        <f t="shared" si="127"/>
        <v/>
      </c>
      <c r="AE171" s="13" t="str">
        <f t="shared" si="128"/>
        <v/>
      </c>
      <c r="AF171" s="13" t="str">
        <f t="shared" si="129"/>
        <v/>
      </c>
      <c r="AG171" s="13" t="str">
        <f t="shared" si="130"/>
        <v/>
      </c>
      <c r="AI171" s="13" t="str" cm="1">
        <f t="array" ref="AI171">IF(ISNUMBER(SEARCH(B171,VLOOKUP(D171,$AU$11:$AV$13,COLUMN(AV:AV)-COLUMN(AT:AT),FALSE))),"Domestic","International")</f>
        <v>International</v>
      </c>
      <c r="AJ171" s="13" cm="1">
        <f t="array" ref="AJ171">VLOOKUP($D171,$AR$5:$BD$7,COLUMN($BC:$BC)-COLUMN($AQ:$AQ),FALSE)*$E171</f>
        <v>0</v>
      </c>
      <c r="AK171" s="13" cm="1">
        <f t="array" ref="AK171">VLOOKUP($D171,$AR$5:$BD$7,COLUMN($BD:$BD)-COLUMN($AQ:$AQ),FALSE)*$E171</f>
        <v>0</v>
      </c>
      <c r="AL171">
        <f>'GDP per Capita'!R171</f>
        <v>7193.98</v>
      </c>
      <c r="AM171">
        <f t="shared" si="131"/>
        <v>7193.98</v>
      </c>
      <c r="AN171">
        <f t="shared" si="132"/>
        <v>7193.98</v>
      </c>
      <c r="AO171">
        <f t="shared" si="117"/>
        <v>0</v>
      </c>
      <c r="AP171" s="1" t="str">
        <f t="shared" si="118"/>
        <v/>
      </c>
    </row>
    <row r="172" spans="1:42">
      <c r="A172" s="52">
        <v>170</v>
      </c>
      <c r="B172" s="52" t="s">
        <v>592</v>
      </c>
      <c r="C172" s="52" t="s">
        <v>35</v>
      </c>
      <c r="D172" s="52">
        <v>2019</v>
      </c>
      <c r="E172" s="52">
        <v>0</v>
      </c>
      <c r="F172" s="52">
        <v>33.843940799999999</v>
      </c>
      <c r="G172" s="52">
        <v>9.4001380000000001</v>
      </c>
      <c r="H172" s="52">
        <v>0</v>
      </c>
      <c r="I172" s="52" t="s">
        <v>651</v>
      </c>
      <c r="J172" s="52">
        <v>29.9499323</v>
      </c>
      <c r="K172" s="52">
        <v>-90.070115599999994</v>
      </c>
      <c r="L172" s="52">
        <v>17972.272816205001</v>
      </c>
      <c r="M172" s="52">
        <v>2.7725454560765299</v>
      </c>
      <c r="N172" s="52">
        <v>1887.0886457015199</v>
      </c>
      <c r="O172" s="13">
        <f t="shared" si="119"/>
        <v>0</v>
      </c>
      <c r="P172" s="13">
        <f t="shared" si="120"/>
        <v>0</v>
      </c>
      <c r="Q172" s="13">
        <f t="shared" si="121"/>
        <v>0</v>
      </c>
      <c r="R172" s="13" cm="1">
        <f t="array" ref="R172">($AJ172*VLOOKUP($D172,$AU$11:$BE$13,COLUMN($AW:$AW)-COLUMN($AT:$AT),FALSE)/2+$AK172*VLOOKUP($D172,$AU$11:$BE$13,COLUMN($AW:$AW)-COLUMN($AT:$AT),FALSE))*3</f>
        <v>0</v>
      </c>
      <c r="S172" s="13" cm="1">
        <f t="array" ref="S172">($AJ172*VLOOKUP($D172,$AU$11:$BE$13,COLUMN($AY:$AY)-COLUMN($AT:$AT),FALSE)/2+$AK172*VLOOKUP($D172,$AU$11:$BE$13,COLUMN($AX:$AX)-COLUMN($AT:$AT),FALSE))*3</f>
        <v>0</v>
      </c>
      <c r="T172" s="13" cm="1">
        <f t="array" ref="T172">$E172*VLOOKUP($D172,$AU$11:$BE$13,COLUMN($BC:$BC)-COLUMN($AT:$AT),FALSE)*3</f>
        <v>0</v>
      </c>
      <c r="U172" s="13" cm="1">
        <f t="array" ref="U172">$AJ172*VLOOKUP($D172,$AU$11:$BE$13,COLUMN($BD:$BD)-COLUMN($AT:$AT),FALSE)+$AK172*VLOOKUP($D172,$AU$11:$BE$13,COLUMN($BE:$BE)-COLUMN($AT:$AT),FALSE)</f>
        <v>0</v>
      </c>
      <c r="V172" s="13">
        <f t="shared" si="115"/>
        <v>0</v>
      </c>
      <c r="W172" s="13">
        <f t="shared" si="116"/>
        <v>0</v>
      </c>
      <c r="X172" s="13" cm="1">
        <f t="array" ref="X172">$AJ172*VLOOKUP($D172,$AU$11:$BG$13,COLUMN($BF:$BF)-COLUMN($AT:$AT),FALSE)+$AK172*VLOOKUP($D172,$AU$11:$BG$13,COLUMN($BG:$BG)-COLUMN($AT:$AT),FALSE)</f>
        <v>0</v>
      </c>
      <c r="Y172" s="13" t="str">
        <f t="shared" si="122"/>
        <v/>
      </c>
      <c r="Z172" s="13" t="str">
        <f t="shared" si="123"/>
        <v/>
      </c>
      <c r="AA172" s="13" t="str">
        <f t="shared" si="124"/>
        <v/>
      </c>
      <c r="AB172" s="13" t="str">
        <f t="shared" si="125"/>
        <v/>
      </c>
      <c r="AC172" s="13" t="str">
        <f t="shared" si="126"/>
        <v/>
      </c>
      <c r="AD172" s="13" t="str">
        <f t="shared" si="127"/>
        <v/>
      </c>
      <c r="AE172" s="13" t="str">
        <f t="shared" si="128"/>
        <v/>
      </c>
      <c r="AF172" s="13" t="str">
        <f t="shared" si="129"/>
        <v/>
      </c>
      <c r="AG172" s="13" t="str">
        <f t="shared" si="130"/>
        <v/>
      </c>
      <c r="AI172" s="13" t="str" cm="1">
        <f t="array" ref="AI172">IF(ISNUMBER(SEARCH(B172,VLOOKUP(D172,$AU$11:$AV$13,COLUMN(AV:AV)-COLUMN(AT:AT),FALSE))),"Domestic","International")</f>
        <v>International</v>
      </c>
      <c r="AJ172" s="13" cm="1">
        <f t="array" ref="AJ172">VLOOKUP($D172,$AR$5:$BD$7,COLUMN($BC:$BC)-COLUMN($AQ:$AQ),FALSE)*$E172</f>
        <v>0</v>
      </c>
      <c r="AK172" s="13" cm="1">
        <f t="array" ref="AK172">VLOOKUP($D172,$AR$5:$BD$7,COLUMN($BD:$BD)-COLUMN($AQ:$AQ),FALSE)*$E172</f>
        <v>0</v>
      </c>
      <c r="AL172">
        <f>'GDP per Capita'!R172</f>
        <v>3565.1</v>
      </c>
      <c r="AM172">
        <f t="shared" si="131"/>
        <v>3565.1</v>
      </c>
      <c r="AN172">
        <f t="shared" si="132"/>
        <v>3565.1</v>
      </c>
      <c r="AO172">
        <f t="shared" si="117"/>
        <v>0</v>
      </c>
      <c r="AP172" s="1" t="str">
        <f t="shared" si="118"/>
        <v/>
      </c>
    </row>
    <row r="173" spans="1:42">
      <c r="A173" s="52">
        <v>171</v>
      </c>
      <c r="B173" s="52" t="s">
        <v>591</v>
      </c>
      <c r="C173" s="52" t="s">
        <v>32</v>
      </c>
      <c r="D173" s="52">
        <v>2019</v>
      </c>
      <c r="E173" s="52">
        <v>1</v>
      </c>
      <c r="F173" s="52">
        <v>38.959759399999903</v>
      </c>
      <c r="G173" s="52">
        <v>34.924965299999997</v>
      </c>
      <c r="H173" s="52">
        <v>0</v>
      </c>
      <c r="I173" s="52" t="s">
        <v>651</v>
      </c>
      <c r="J173" s="52">
        <v>29.9499323</v>
      </c>
      <c r="K173" s="52">
        <v>-90.070115599999994</v>
      </c>
      <c r="L173" s="52">
        <v>20939.577285233001</v>
      </c>
      <c r="M173" s="52">
        <v>3.24789571557955</v>
      </c>
      <c r="N173" s="52">
        <v>1915.9713215988199</v>
      </c>
      <c r="O173" s="13">
        <f t="shared" si="119"/>
        <v>20939.577285233001</v>
      </c>
      <c r="P173" s="13">
        <f t="shared" si="120"/>
        <v>3.24789571557955</v>
      </c>
      <c r="Q173" s="13">
        <f t="shared" si="121"/>
        <v>1915.9713215988199</v>
      </c>
      <c r="R173" s="13" cm="1">
        <f t="array" ref="R173">($AJ173*VLOOKUP($D173,$AU$11:$BE$13,COLUMN($AW:$AW)-COLUMN($AT:$AT),FALSE)/2+$AK173*VLOOKUP($D173,$AU$11:$BE$13,COLUMN($AW:$AW)-COLUMN($AT:$AT),FALSE))*3</f>
        <v>0.11437179724228473</v>
      </c>
      <c r="S173" s="13" cm="1">
        <f t="array" ref="S173">($AJ173*VLOOKUP($D173,$AU$11:$BE$13,COLUMN($AY:$AY)-COLUMN($AT:$AT),FALSE)/2+$AK173*VLOOKUP($D173,$AU$11:$BE$13,COLUMN($AX:$AX)-COLUMN($AT:$AT),FALSE))*3</f>
        <v>392.49999999999994</v>
      </c>
      <c r="T173" s="13" cm="1">
        <f t="array" ref="T173">$E173*VLOOKUP($D173,$AU$11:$BE$13,COLUMN($BC:$BC)-COLUMN($AT:$AT),FALSE)*3</f>
        <v>198</v>
      </c>
      <c r="U173" s="13" cm="1">
        <f t="array" ref="U173">$AJ173*VLOOKUP($D173,$AU$11:$BE$13,COLUMN($BD:$BD)-COLUMN($AT:$AT),FALSE)+$AK173*VLOOKUP($D173,$AU$11:$BE$13,COLUMN($BE:$BE)-COLUMN($AT:$AT),FALSE)</f>
        <v>516.66666666666663</v>
      </c>
      <c r="V173" s="13">
        <f t="shared" si="115"/>
        <v>3.3622675128218349</v>
      </c>
      <c r="W173" s="13">
        <f t="shared" si="116"/>
        <v>3023.1379882654865</v>
      </c>
      <c r="X173" s="13" cm="1">
        <f t="array" ref="X173">$AJ173*VLOOKUP($D173,$AU$11:$BG$13,COLUMN($BF:$BF)-COLUMN($AT:$AT),FALSE)+$AK173*VLOOKUP($D173,$AU$11:$BG$13,COLUMN($BG:$BG)-COLUMN($AT:$AT),FALSE)</f>
        <v>0</v>
      </c>
      <c r="Y173" s="13">
        <f t="shared" si="122"/>
        <v>20939.577285233001</v>
      </c>
      <c r="Z173" s="13">
        <f t="shared" si="123"/>
        <v>3.24789571557955</v>
      </c>
      <c r="AA173" s="13">
        <f t="shared" si="124"/>
        <v>1915.9713215988199</v>
      </c>
      <c r="AB173" s="13">
        <f t="shared" si="125"/>
        <v>0.11437179724228473</v>
      </c>
      <c r="AC173" s="13">
        <f t="shared" si="126"/>
        <v>392.49999999999994</v>
      </c>
      <c r="AD173" s="13">
        <f t="shared" si="127"/>
        <v>198</v>
      </c>
      <c r="AE173" s="13">
        <f t="shared" si="128"/>
        <v>516.66666666666663</v>
      </c>
      <c r="AF173" s="13">
        <f t="shared" si="129"/>
        <v>3.3622675128218349</v>
      </c>
      <c r="AG173" s="13">
        <f t="shared" si="130"/>
        <v>3023.1379882654865</v>
      </c>
      <c r="AI173" s="13" t="str" cm="1">
        <f t="array" ref="AI173">IF(ISNUMBER(SEARCH(B173,VLOOKUP(D173,$AU$11:$AV$13,COLUMN(AV:AV)-COLUMN(AT:AT),FALSE))),"Domestic","International")</f>
        <v>International</v>
      </c>
      <c r="AJ173" s="13" cm="1">
        <f t="array" ref="AJ173">VLOOKUP($D173,$AR$5:$BD$7,COLUMN($BC:$BC)-COLUMN($AQ:$AQ),FALSE)*$E173</f>
        <v>0.33333333333333331</v>
      </c>
      <c r="AK173" s="13" cm="1">
        <f t="array" ref="AK173">VLOOKUP($D173,$AR$5:$BD$7,COLUMN($BD:$BD)-COLUMN($AQ:$AQ),FALSE)*$E173</f>
        <v>0.66666666666666663</v>
      </c>
      <c r="AL173">
        <f>'GDP per Capita'!R173</f>
        <v>11706.89</v>
      </c>
      <c r="AM173">
        <f t="shared" si="131"/>
        <v>11706.89</v>
      </c>
      <c r="AN173">
        <f t="shared" si="132"/>
        <v>11706.89</v>
      </c>
      <c r="AO173">
        <f t="shared" si="117"/>
        <v>11706.89</v>
      </c>
      <c r="AP173" s="1">
        <f t="shared" si="118"/>
        <v>0.25823579005743513</v>
      </c>
    </row>
    <row r="174" spans="1:42">
      <c r="A174" s="52">
        <v>172</v>
      </c>
      <c r="B174" s="52" t="s">
        <v>362</v>
      </c>
      <c r="C174" s="52" t="s">
        <v>30</v>
      </c>
      <c r="D174" s="52">
        <v>2019</v>
      </c>
      <c r="E174" s="52">
        <v>11</v>
      </c>
      <c r="F174" s="52">
        <v>23.598297850000002</v>
      </c>
      <c r="G174" s="52">
        <v>120.835363138175</v>
      </c>
      <c r="H174" s="52">
        <v>0</v>
      </c>
      <c r="I174" s="52" t="s">
        <v>651</v>
      </c>
      <c r="J174" s="52">
        <v>29.9499323</v>
      </c>
      <c r="K174" s="52">
        <v>-90.070115599999994</v>
      </c>
      <c r="L174" s="52">
        <v>26414.953958154601</v>
      </c>
      <c r="M174" s="52">
        <v>4.16576191255362</v>
      </c>
      <c r="N174" s="52">
        <v>2416.9682871711402</v>
      </c>
      <c r="O174" s="13">
        <f t="shared" si="119"/>
        <v>290564.49353970063</v>
      </c>
      <c r="P174" s="13">
        <f t="shared" si="120"/>
        <v>45.823381038089821</v>
      </c>
      <c r="Q174" s="13">
        <f t="shared" si="121"/>
        <v>26586.651158882541</v>
      </c>
      <c r="R174" s="13" cm="1">
        <f t="array" ref="R174">($AJ174*VLOOKUP($D174,$AU$11:$BE$13,COLUMN($AW:$AW)-COLUMN($AT:$AT),FALSE)/2+$AK174*VLOOKUP($D174,$AU$11:$BE$13,COLUMN($AW:$AW)-COLUMN($AT:$AT),FALSE))*3</f>
        <v>1.2580897696651321</v>
      </c>
      <c r="S174" s="13" cm="1">
        <f t="array" ref="S174">($AJ174*VLOOKUP($D174,$AU$11:$BE$13,COLUMN($AY:$AY)-COLUMN($AT:$AT),FALSE)/2+$AK174*VLOOKUP($D174,$AU$11:$BE$13,COLUMN($AX:$AX)-COLUMN($AT:$AT),FALSE))*3</f>
        <v>4317.5</v>
      </c>
      <c r="T174" s="13" cm="1">
        <f t="array" ref="T174">$E174*VLOOKUP($D174,$AU$11:$BE$13,COLUMN($BC:$BC)-COLUMN($AT:$AT),FALSE)*3</f>
        <v>2178</v>
      </c>
      <c r="U174" s="13" cm="1">
        <f t="array" ref="U174">$AJ174*VLOOKUP($D174,$AU$11:$BE$13,COLUMN($BD:$BD)-COLUMN($AT:$AT),FALSE)+$AK174*VLOOKUP($D174,$AU$11:$BE$13,COLUMN($BE:$BE)-COLUMN($AT:$AT),FALSE)</f>
        <v>5683.333333333333</v>
      </c>
      <c r="V174" s="13">
        <f t="shared" si="115"/>
        <v>47.081470807754954</v>
      </c>
      <c r="W174" s="13">
        <f t="shared" si="116"/>
        <v>38765.484492215874</v>
      </c>
      <c r="X174" s="13" cm="1">
        <f t="array" ref="X174">$AJ174*VLOOKUP($D174,$AU$11:$BG$13,COLUMN($BF:$BF)-COLUMN($AT:$AT),FALSE)+$AK174*VLOOKUP($D174,$AU$11:$BG$13,COLUMN($BG:$BG)-COLUMN($AT:$AT),FALSE)</f>
        <v>0</v>
      </c>
      <c r="Y174" s="13">
        <f t="shared" si="122"/>
        <v>26414.953958154601</v>
      </c>
      <c r="Z174" s="13">
        <f t="shared" si="123"/>
        <v>4.16576191255362</v>
      </c>
      <c r="AA174" s="13">
        <f t="shared" si="124"/>
        <v>2416.9682871711402</v>
      </c>
      <c r="AB174" s="13">
        <f t="shared" si="125"/>
        <v>0.11437179724228473</v>
      </c>
      <c r="AC174" s="13">
        <f t="shared" si="126"/>
        <v>392.5</v>
      </c>
      <c r="AD174" s="13">
        <f t="shared" si="127"/>
        <v>198</v>
      </c>
      <c r="AE174" s="13">
        <f t="shared" si="128"/>
        <v>516.66666666666663</v>
      </c>
      <c r="AF174" s="13">
        <f t="shared" si="129"/>
        <v>4.2801337097959049</v>
      </c>
      <c r="AG174" s="13">
        <f t="shared" si="130"/>
        <v>3524.1349538378067</v>
      </c>
      <c r="AI174" s="13" t="str" cm="1">
        <f t="array" ref="AI174">IF(ISNUMBER(SEARCH(B174,VLOOKUP(D174,$AU$11:$AV$13,COLUMN(AV:AV)-COLUMN(AT:AT),FALSE))),"Domestic","International")</f>
        <v>International</v>
      </c>
      <c r="AJ174" s="13" cm="1">
        <f t="array" ref="AJ174">VLOOKUP($D174,$AR$5:$BD$7,COLUMN($BC:$BC)-COLUMN($AQ:$AQ),FALSE)*$E174</f>
        <v>3.6666666666666665</v>
      </c>
      <c r="AK174" s="13" cm="1">
        <f t="array" ref="AK174">VLOOKUP($D174,$AR$5:$BD$7,COLUMN($BD:$BD)-COLUMN($AQ:$AQ),FALSE)*$E174</f>
        <v>7.333333333333333</v>
      </c>
      <c r="AL174">
        <f>'GDP per Capita'!R174</f>
        <v>10121.299999999999</v>
      </c>
      <c r="AM174">
        <f t="shared" si="131"/>
        <v>10121.299999999999</v>
      </c>
      <c r="AN174">
        <f t="shared" si="132"/>
        <v>10121.299999999999</v>
      </c>
      <c r="AO174">
        <f t="shared" si="117"/>
        <v>111334.29999999999</v>
      </c>
      <c r="AP174" s="1">
        <f t="shared" si="118"/>
        <v>0.34818995127481717</v>
      </c>
    </row>
    <row r="175" spans="1:42">
      <c r="A175" s="52">
        <v>173</v>
      </c>
      <c r="B175" s="52" t="s">
        <v>603</v>
      </c>
      <c r="C175" s="52" t="s">
        <v>35</v>
      </c>
      <c r="D175" s="52">
        <v>2019</v>
      </c>
      <c r="E175" s="52">
        <v>0</v>
      </c>
      <c r="F175" s="52">
        <v>-6.5247123</v>
      </c>
      <c r="G175" s="52">
        <v>35.787843799999997</v>
      </c>
      <c r="H175" s="52">
        <v>0</v>
      </c>
      <c r="I175" s="52" t="s">
        <v>651</v>
      </c>
      <c r="J175" s="52">
        <v>29.9499323</v>
      </c>
      <c r="K175" s="52">
        <v>-90.070115599999994</v>
      </c>
      <c r="L175" s="52">
        <v>27604.123744021799</v>
      </c>
      <c r="M175" s="52">
        <v>4.3720920657105697</v>
      </c>
      <c r="N175" s="52">
        <v>2525.7773225780002</v>
      </c>
      <c r="O175" s="13">
        <f t="shared" si="119"/>
        <v>0</v>
      </c>
      <c r="P175" s="13">
        <f t="shared" si="120"/>
        <v>0</v>
      </c>
      <c r="Q175" s="13">
        <f t="shared" si="121"/>
        <v>0</v>
      </c>
      <c r="R175" s="13" cm="1">
        <f t="array" ref="R175">($AJ175*VLOOKUP($D175,$AU$11:$BE$13,COLUMN($AW:$AW)-COLUMN($AT:$AT),FALSE)/2+$AK175*VLOOKUP($D175,$AU$11:$BE$13,COLUMN($AW:$AW)-COLUMN($AT:$AT),FALSE))*3</f>
        <v>0</v>
      </c>
      <c r="S175" s="13" cm="1">
        <f t="array" ref="S175">($AJ175*VLOOKUP($D175,$AU$11:$BE$13,COLUMN($AY:$AY)-COLUMN($AT:$AT),FALSE)/2+$AK175*VLOOKUP($D175,$AU$11:$BE$13,COLUMN($AX:$AX)-COLUMN($AT:$AT),FALSE))*3</f>
        <v>0</v>
      </c>
      <c r="T175" s="13" cm="1">
        <f t="array" ref="T175">$E175*VLOOKUP($D175,$AU$11:$BE$13,COLUMN($BC:$BC)-COLUMN($AT:$AT),FALSE)*3</f>
        <v>0</v>
      </c>
      <c r="U175" s="13" cm="1">
        <f t="array" ref="U175">$AJ175*VLOOKUP($D175,$AU$11:$BE$13,COLUMN($BD:$BD)-COLUMN($AT:$AT),FALSE)+$AK175*VLOOKUP($D175,$AU$11:$BE$13,COLUMN($BE:$BE)-COLUMN($AT:$AT),FALSE)</f>
        <v>0</v>
      </c>
      <c r="V175" s="13">
        <f t="shared" si="115"/>
        <v>0</v>
      </c>
      <c r="W175" s="13">
        <f t="shared" si="116"/>
        <v>0</v>
      </c>
      <c r="X175" s="13" cm="1">
        <f t="array" ref="X175">$AJ175*VLOOKUP($D175,$AU$11:$BG$13,COLUMN($BF:$BF)-COLUMN($AT:$AT),FALSE)+$AK175*VLOOKUP($D175,$AU$11:$BG$13,COLUMN($BG:$BG)-COLUMN($AT:$AT),FALSE)</f>
        <v>0</v>
      </c>
      <c r="Y175" s="13" t="str">
        <f t="shared" si="122"/>
        <v/>
      </c>
      <c r="Z175" s="13" t="str">
        <f t="shared" si="123"/>
        <v/>
      </c>
      <c r="AA175" s="13" t="str">
        <f t="shared" si="124"/>
        <v/>
      </c>
      <c r="AB175" s="13" t="str">
        <f t="shared" si="125"/>
        <v/>
      </c>
      <c r="AC175" s="13" t="str">
        <f t="shared" si="126"/>
        <v/>
      </c>
      <c r="AD175" s="13" t="str">
        <f t="shared" si="127"/>
        <v/>
      </c>
      <c r="AE175" s="13" t="str">
        <f t="shared" si="128"/>
        <v/>
      </c>
      <c r="AF175" s="13" t="str">
        <f t="shared" si="129"/>
        <v/>
      </c>
      <c r="AG175" s="13" t="str">
        <f t="shared" si="130"/>
        <v/>
      </c>
      <c r="AI175" s="13" t="str" cm="1">
        <f t="array" ref="AI175">IF(ISNUMBER(SEARCH(B175,VLOOKUP(D175,$AU$11:$AV$13,COLUMN(AV:AV)-COLUMN(AT:AT),FALSE))),"Domestic","International")</f>
        <v>International</v>
      </c>
      <c r="AJ175" s="13" cm="1">
        <f t="array" ref="AJ175">VLOOKUP($D175,$AR$5:$BD$7,COLUMN($BC:$BC)-COLUMN($AQ:$AQ),FALSE)*$E175</f>
        <v>0</v>
      </c>
      <c r="AK175" s="13" cm="1">
        <f t="array" ref="AK175">VLOOKUP($D175,$AR$5:$BD$7,COLUMN($BD:$BD)-COLUMN($AQ:$AQ),FALSE)*$E175</f>
        <v>0</v>
      </c>
      <c r="AL175">
        <f>'GDP per Capita'!R175</f>
        <v>1195.0899999999999</v>
      </c>
      <c r="AM175">
        <f t="shared" si="131"/>
        <v>1195.0899999999999</v>
      </c>
      <c r="AN175">
        <f t="shared" si="132"/>
        <v>1195.0899999999999</v>
      </c>
      <c r="AO175">
        <f t="shared" si="117"/>
        <v>0</v>
      </c>
      <c r="AP175" s="1" t="str">
        <f t="shared" si="118"/>
        <v/>
      </c>
    </row>
    <row r="176" spans="1:42">
      <c r="A176" s="52">
        <v>174</v>
      </c>
      <c r="B176" s="52" t="s">
        <v>602</v>
      </c>
      <c r="C176" s="52" t="s">
        <v>31</v>
      </c>
      <c r="D176" s="52">
        <v>2019</v>
      </c>
      <c r="E176" s="52">
        <v>4</v>
      </c>
      <c r="F176" s="52">
        <v>49.4871968</v>
      </c>
      <c r="G176" s="52">
        <v>31.271832100000001</v>
      </c>
      <c r="H176" s="52">
        <v>0</v>
      </c>
      <c r="I176" s="52" t="s">
        <v>651</v>
      </c>
      <c r="J176" s="52">
        <v>29.9499323</v>
      </c>
      <c r="K176" s="52">
        <v>-90.070115599999994</v>
      </c>
      <c r="L176" s="52">
        <v>18907.950422359201</v>
      </c>
      <c r="M176" s="52">
        <v>2.9207622289950801</v>
      </c>
      <c r="N176" s="52">
        <v>1985.3347943477199</v>
      </c>
      <c r="O176" s="13">
        <f t="shared" si="119"/>
        <v>75631.801689436805</v>
      </c>
      <c r="P176" s="13">
        <f t="shared" si="120"/>
        <v>11.68304891598032</v>
      </c>
      <c r="Q176" s="13">
        <f t="shared" si="121"/>
        <v>7941.3391773908797</v>
      </c>
      <c r="R176" s="13" cm="1">
        <f t="array" ref="R176">($AJ176*VLOOKUP($D176,$AU$11:$BE$13,COLUMN($AW:$AW)-COLUMN($AT:$AT),FALSE)/2+$AK176*VLOOKUP($D176,$AU$11:$BE$13,COLUMN($AW:$AW)-COLUMN($AT:$AT),FALSE))*3</f>
        <v>0.45748718896913892</v>
      </c>
      <c r="S176" s="13" cm="1">
        <f t="array" ref="S176">($AJ176*VLOOKUP($D176,$AU$11:$BE$13,COLUMN($AY:$AY)-COLUMN($AT:$AT),FALSE)/2+$AK176*VLOOKUP($D176,$AU$11:$BE$13,COLUMN($AX:$AX)-COLUMN($AT:$AT),FALSE))*3</f>
        <v>1569.9999999999998</v>
      </c>
      <c r="T176" s="13" cm="1">
        <f t="array" ref="T176">$E176*VLOOKUP($D176,$AU$11:$BE$13,COLUMN($BC:$BC)-COLUMN($AT:$AT),FALSE)*3</f>
        <v>792</v>
      </c>
      <c r="U176" s="13" cm="1">
        <f t="array" ref="U176">$AJ176*VLOOKUP($D176,$AU$11:$BE$13,COLUMN($BD:$BD)-COLUMN($AT:$AT),FALSE)+$AK176*VLOOKUP($D176,$AU$11:$BE$13,COLUMN($BE:$BE)-COLUMN($AT:$AT),FALSE)</f>
        <v>2066.6666666666665</v>
      </c>
      <c r="V176" s="13">
        <f t="shared" si="115"/>
        <v>12.14053610494946</v>
      </c>
      <c r="W176" s="13">
        <f t="shared" si="116"/>
        <v>12370.005844057545</v>
      </c>
      <c r="X176" s="13" cm="1">
        <f t="array" ref="X176">$AJ176*VLOOKUP($D176,$AU$11:$BG$13,COLUMN($BF:$BF)-COLUMN($AT:$AT),FALSE)+$AK176*VLOOKUP($D176,$AU$11:$BG$13,COLUMN($BG:$BG)-COLUMN($AT:$AT),FALSE)</f>
        <v>0</v>
      </c>
      <c r="Y176" s="13">
        <f t="shared" si="122"/>
        <v>18907.950422359201</v>
      </c>
      <c r="Z176" s="13">
        <f t="shared" si="123"/>
        <v>2.9207622289950801</v>
      </c>
      <c r="AA176" s="13">
        <f t="shared" si="124"/>
        <v>1985.3347943477199</v>
      </c>
      <c r="AB176" s="13">
        <f t="shared" si="125"/>
        <v>0.11437179724228473</v>
      </c>
      <c r="AC176" s="13">
        <f t="shared" si="126"/>
        <v>392.49999999999994</v>
      </c>
      <c r="AD176" s="13">
        <f t="shared" si="127"/>
        <v>198</v>
      </c>
      <c r="AE176" s="13">
        <f t="shared" si="128"/>
        <v>516.66666666666663</v>
      </c>
      <c r="AF176" s="13">
        <f t="shared" si="129"/>
        <v>3.0351340262373649</v>
      </c>
      <c r="AG176" s="13">
        <f t="shared" si="130"/>
        <v>3092.5014610143862</v>
      </c>
      <c r="AI176" s="13" t="str" cm="1">
        <f t="array" ref="AI176">IF(ISNUMBER(SEARCH(B176,VLOOKUP(D176,$AU$11:$AV$13,COLUMN(AV:AV)-COLUMN(AT:AT),FALSE))),"Domestic","International")</f>
        <v>International</v>
      </c>
      <c r="AJ176" s="13" cm="1">
        <f t="array" ref="AJ176">VLOOKUP($D176,$AR$5:$BD$7,COLUMN($BC:$BC)-COLUMN($AQ:$AQ),FALSE)*$E176</f>
        <v>1.3333333333333333</v>
      </c>
      <c r="AK176" s="13" cm="1">
        <f t="array" ref="AK176">VLOOKUP($D176,$AR$5:$BD$7,COLUMN($BD:$BD)-COLUMN($AQ:$AQ),FALSE)*$E176</f>
        <v>2.6666666666666665</v>
      </c>
      <c r="AL176">
        <f>'GDP per Capita'!R176</f>
        <v>2818.22</v>
      </c>
      <c r="AM176">
        <f t="shared" si="131"/>
        <v>2818.22</v>
      </c>
      <c r="AN176">
        <f t="shared" si="132"/>
        <v>2818.22</v>
      </c>
      <c r="AO176">
        <f t="shared" si="117"/>
        <v>11272.88</v>
      </c>
      <c r="AP176" s="1">
        <f t="shared" si="118"/>
        <v>1.0973243611266639</v>
      </c>
    </row>
    <row r="177" spans="1:42">
      <c r="A177" s="52">
        <v>175</v>
      </c>
      <c r="B177" s="52" t="s">
        <v>601</v>
      </c>
      <c r="C177" s="52" t="s">
        <v>35</v>
      </c>
      <c r="D177" s="52">
        <v>2019</v>
      </c>
      <c r="E177" s="52">
        <v>3</v>
      </c>
      <c r="F177" s="52">
        <v>1.53335539999999</v>
      </c>
      <c r="G177" s="52">
        <v>32.2166578</v>
      </c>
      <c r="H177" s="52">
        <v>0</v>
      </c>
      <c r="I177" s="52" t="s">
        <v>651</v>
      </c>
      <c r="J177" s="52">
        <v>29.9499323</v>
      </c>
      <c r="K177" s="52">
        <v>-90.070115599999994</v>
      </c>
      <c r="L177" s="52">
        <v>25952.689992252101</v>
      </c>
      <c r="M177" s="52">
        <v>4.0862282091690698</v>
      </c>
      <c r="N177" s="52">
        <v>2374.6711342910598</v>
      </c>
      <c r="O177" s="13">
        <f t="shared" si="119"/>
        <v>77858.069976756306</v>
      </c>
      <c r="P177" s="13">
        <f t="shared" si="120"/>
        <v>12.258684627507209</v>
      </c>
      <c r="Q177" s="13">
        <f t="shared" si="121"/>
        <v>7124.0134028731791</v>
      </c>
      <c r="R177" s="13" cm="1">
        <f t="array" ref="R177">($AJ177*VLOOKUP($D177,$AU$11:$BE$13,COLUMN($AW:$AW)-COLUMN($AT:$AT),FALSE)/2+$AK177*VLOOKUP($D177,$AU$11:$BE$13,COLUMN($AW:$AW)-COLUMN($AT:$AT),FALSE))*3</f>
        <v>0.34311539172685424</v>
      </c>
      <c r="S177" s="13" cm="1">
        <f t="array" ref="S177">($AJ177*VLOOKUP($D177,$AU$11:$BE$13,COLUMN($AY:$AY)-COLUMN($AT:$AT),FALSE)/2+$AK177*VLOOKUP($D177,$AU$11:$BE$13,COLUMN($AX:$AX)-COLUMN($AT:$AT),FALSE))*3</f>
        <v>1177.5</v>
      </c>
      <c r="T177" s="13" cm="1">
        <f t="array" ref="T177">$E177*VLOOKUP($D177,$AU$11:$BE$13,COLUMN($BC:$BC)-COLUMN($AT:$AT),FALSE)*3</f>
        <v>594</v>
      </c>
      <c r="U177" s="13" cm="1">
        <f t="array" ref="U177">$AJ177*VLOOKUP($D177,$AU$11:$BE$13,COLUMN($BD:$BD)-COLUMN($AT:$AT),FALSE)+$AK177*VLOOKUP($D177,$AU$11:$BE$13,COLUMN($BE:$BE)-COLUMN($AT:$AT),FALSE)</f>
        <v>1550</v>
      </c>
      <c r="V177" s="13">
        <f t="shared" si="115"/>
        <v>12.601800019234064</v>
      </c>
      <c r="W177" s="13">
        <f t="shared" si="116"/>
        <v>10445.513402873179</v>
      </c>
      <c r="X177" s="13" cm="1">
        <f t="array" ref="X177">$AJ177*VLOOKUP($D177,$AU$11:$BG$13,COLUMN($BF:$BF)-COLUMN($AT:$AT),FALSE)+$AK177*VLOOKUP($D177,$AU$11:$BG$13,COLUMN($BG:$BG)-COLUMN($AT:$AT),FALSE)</f>
        <v>0</v>
      </c>
      <c r="Y177" s="13">
        <f t="shared" si="122"/>
        <v>25952.689992252101</v>
      </c>
      <c r="Z177" s="13">
        <f t="shared" si="123"/>
        <v>4.0862282091690698</v>
      </c>
      <c r="AA177" s="13">
        <f t="shared" si="124"/>
        <v>2374.6711342910598</v>
      </c>
      <c r="AB177" s="13">
        <f t="shared" si="125"/>
        <v>0.11437179724228475</v>
      </c>
      <c r="AC177" s="13">
        <f t="shared" si="126"/>
        <v>392.5</v>
      </c>
      <c r="AD177" s="13">
        <f t="shared" si="127"/>
        <v>198</v>
      </c>
      <c r="AE177" s="13">
        <f t="shared" si="128"/>
        <v>516.66666666666663</v>
      </c>
      <c r="AF177" s="13">
        <f t="shared" si="129"/>
        <v>4.2006000064113547</v>
      </c>
      <c r="AG177" s="13">
        <f t="shared" si="130"/>
        <v>3481.8378009577264</v>
      </c>
      <c r="AI177" s="13" t="str" cm="1">
        <f t="array" ref="AI177">IF(ISNUMBER(SEARCH(B177,VLOOKUP(D177,$AU$11:$AV$13,COLUMN(AV:AV)-COLUMN(AT:AT),FALSE))),"Domestic","International")</f>
        <v>International</v>
      </c>
      <c r="AJ177" s="13" cm="1">
        <f t="array" ref="AJ177">VLOOKUP($D177,$AR$5:$BD$7,COLUMN($BC:$BC)-COLUMN($AQ:$AQ),FALSE)*$E177</f>
        <v>1</v>
      </c>
      <c r="AK177" s="13" cm="1">
        <f t="array" ref="AK177">VLOOKUP($D177,$AR$5:$BD$7,COLUMN($BD:$BD)-COLUMN($AQ:$AQ),FALSE)*$E177</f>
        <v>2</v>
      </c>
      <c r="AL177">
        <f>'GDP per Capita'!R177</f>
        <v>769.005</v>
      </c>
      <c r="AM177">
        <f t="shared" si="131"/>
        <v>769.005</v>
      </c>
      <c r="AN177">
        <f t="shared" si="132"/>
        <v>769.005</v>
      </c>
      <c r="AO177">
        <f t="shared" si="117"/>
        <v>2307.0149999999999</v>
      </c>
      <c r="AP177" s="1">
        <f t="shared" si="118"/>
        <v>4.5277180264858181</v>
      </c>
    </row>
    <row r="178" spans="1:42">
      <c r="A178" s="52">
        <v>176</v>
      </c>
      <c r="B178" s="52" t="s">
        <v>29</v>
      </c>
      <c r="C178" s="52" t="s">
        <v>29</v>
      </c>
      <c r="D178" s="52">
        <v>2019</v>
      </c>
      <c r="E178" s="52">
        <v>1493</v>
      </c>
      <c r="F178" s="52">
        <v>39.783730400000003</v>
      </c>
      <c r="G178" s="52">
        <v>-100.4458825</v>
      </c>
      <c r="H178" s="52">
        <v>0</v>
      </c>
      <c r="I178" s="52" t="s">
        <v>651</v>
      </c>
      <c r="J178" s="52">
        <v>29.9499323</v>
      </c>
      <c r="K178" s="52">
        <v>-90.070115599999994</v>
      </c>
      <c r="L178" s="52">
        <v>2888.28586252887</v>
      </c>
      <c r="M178" s="52">
        <v>0.54514042220980097</v>
      </c>
      <c r="N178" s="52">
        <v>554.55088560554304</v>
      </c>
      <c r="O178" s="13">
        <f t="shared" si="119"/>
        <v>4312210.7927556029</v>
      </c>
      <c r="P178" s="13">
        <f t="shared" si="120"/>
        <v>813.89465035923286</v>
      </c>
      <c r="Q178" s="13">
        <f t="shared" si="121"/>
        <v>827944.47220907582</v>
      </c>
      <c r="R178" s="13" cm="1">
        <f t="array" ref="R178">($AJ178*VLOOKUP($D178,$AU$11:$BE$13,COLUMN($AW:$AW)-COLUMN($AT:$AT),FALSE)/2+$AK178*VLOOKUP($D178,$AU$11:$BE$13,COLUMN($AW:$AW)-COLUMN($AT:$AT),FALSE))*3</f>
        <v>170.75709328273109</v>
      </c>
      <c r="S178" s="13" cm="1">
        <f t="array" ref="S178">($AJ178*VLOOKUP($D178,$AU$11:$BE$13,COLUMN($AY:$AY)-COLUMN($AT:$AT),FALSE)/2+$AK178*VLOOKUP($D178,$AU$11:$BE$13,COLUMN($AX:$AX)-COLUMN($AT:$AT),FALSE))*3</f>
        <v>586002.49999999988</v>
      </c>
      <c r="T178" s="13" cm="1">
        <f t="array" ref="T178">$E178*VLOOKUP($D178,$AU$11:$BE$13,COLUMN($BC:$BC)-COLUMN($AT:$AT),FALSE)*3</f>
        <v>295614</v>
      </c>
      <c r="U178" s="13" cm="1">
        <f t="array" ref="U178">$AJ178*VLOOKUP($D178,$AU$11:$BE$13,COLUMN($BD:$BD)-COLUMN($AT:$AT),FALSE)+$AK178*VLOOKUP($D178,$AU$11:$BE$13,COLUMN($BE:$BE)-COLUMN($AT:$AT),FALSE)</f>
        <v>771383.33333333326</v>
      </c>
      <c r="V178" s="13">
        <f t="shared" si="115"/>
        <v>984.651743641964</v>
      </c>
      <c r="W178" s="13">
        <f t="shared" si="116"/>
        <v>2480944.305542409</v>
      </c>
      <c r="X178" s="13" cm="1">
        <f t="array" ref="X178">$AJ178*VLOOKUP($D178,$AU$11:$BG$13,COLUMN($BF:$BF)-COLUMN($AT:$AT),FALSE)+$AK178*VLOOKUP($D178,$AU$11:$BG$13,COLUMN($BG:$BG)-COLUMN($AT:$AT),FALSE)</f>
        <v>0</v>
      </c>
      <c r="Y178" s="13">
        <f t="shared" si="122"/>
        <v>2888.28586252887</v>
      </c>
      <c r="Z178" s="13">
        <f t="shared" si="123"/>
        <v>0.54514042220980097</v>
      </c>
      <c r="AA178" s="13">
        <f t="shared" si="124"/>
        <v>554.55088560554304</v>
      </c>
      <c r="AB178" s="13">
        <f t="shared" si="125"/>
        <v>0.11437179724228472</v>
      </c>
      <c r="AC178" s="13">
        <f t="shared" si="126"/>
        <v>392.49999999999994</v>
      </c>
      <c r="AD178" s="13">
        <f t="shared" si="127"/>
        <v>198</v>
      </c>
      <c r="AE178" s="13">
        <f t="shared" si="128"/>
        <v>516.66666666666663</v>
      </c>
      <c r="AF178" s="13">
        <f t="shared" si="129"/>
        <v>0.65951221945208571</v>
      </c>
      <c r="AG178" s="13">
        <f t="shared" si="130"/>
        <v>1661.7175522722096</v>
      </c>
      <c r="AI178" s="13" t="str" cm="1">
        <f t="array" ref="AI178">IF(ISNUMBER(SEARCH(B178,VLOOKUP(D178,$AU$11:$AV$13,COLUMN(AV:AV)-COLUMN(AT:AT),FALSE))),"Domestic","International")</f>
        <v>Domestic</v>
      </c>
      <c r="AJ178" s="13" cm="1">
        <f t="array" ref="AJ178">VLOOKUP($D178,$AR$5:$BD$7,COLUMN($BC:$BC)-COLUMN($AQ:$AQ),FALSE)*$E178</f>
        <v>497.66666666666663</v>
      </c>
      <c r="AK178" s="13" cm="1">
        <f t="array" ref="AK178">VLOOKUP($D178,$AR$5:$BD$7,COLUMN($BD:$BD)-COLUMN($AQ:$AQ),FALSE)*$E178</f>
        <v>995.33333333333326</v>
      </c>
      <c r="AL178">
        <f>'GDP per Capita'!R178</f>
        <v>63809.64</v>
      </c>
      <c r="AM178">
        <f t="shared" si="131"/>
        <v>63809.64</v>
      </c>
      <c r="AN178">
        <f t="shared" si="132"/>
        <v>63809.64</v>
      </c>
      <c r="AO178">
        <f t="shared" si="117"/>
        <v>95267792.519999996</v>
      </c>
      <c r="AP178" s="1">
        <f t="shared" si="118"/>
        <v>2.6041794817714216E-2</v>
      </c>
    </row>
    <row r="179" spans="1:42">
      <c r="A179" s="52">
        <v>177</v>
      </c>
      <c r="B179" s="52" t="s">
        <v>600</v>
      </c>
      <c r="C179" s="52" t="s">
        <v>28</v>
      </c>
      <c r="D179" s="52">
        <v>2019</v>
      </c>
      <c r="E179" s="52">
        <v>1</v>
      </c>
      <c r="F179" s="52">
        <v>-32.875554800000003</v>
      </c>
      <c r="G179" s="52">
        <v>-56.020152500000002</v>
      </c>
      <c r="H179" s="52">
        <v>0</v>
      </c>
      <c r="I179" s="52" t="s">
        <v>651</v>
      </c>
      <c r="J179" s="52">
        <v>29.9499323</v>
      </c>
      <c r="K179" s="52">
        <v>-90.070115599999994</v>
      </c>
      <c r="L179" s="52">
        <v>15703.761319421699</v>
      </c>
      <c r="M179" s="52">
        <v>2.4196049029194899</v>
      </c>
      <c r="N179" s="52">
        <v>1648.89493853928</v>
      </c>
      <c r="O179" s="13">
        <f t="shared" si="119"/>
        <v>15703.761319421699</v>
      </c>
      <c r="P179" s="13">
        <f t="shared" si="120"/>
        <v>2.4196049029194899</v>
      </c>
      <c r="Q179" s="13">
        <f t="shared" si="121"/>
        <v>1648.89493853928</v>
      </c>
      <c r="R179" s="13" cm="1">
        <f t="array" ref="R179">($AJ179*VLOOKUP($D179,$AU$11:$BE$13,COLUMN($AW:$AW)-COLUMN($AT:$AT),FALSE)/2+$AK179*VLOOKUP($D179,$AU$11:$BE$13,COLUMN($AW:$AW)-COLUMN($AT:$AT),FALSE))*3</f>
        <v>0.11437179724228473</v>
      </c>
      <c r="S179" s="13" cm="1">
        <f t="array" ref="S179">($AJ179*VLOOKUP($D179,$AU$11:$BE$13,COLUMN($AY:$AY)-COLUMN($AT:$AT),FALSE)/2+$AK179*VLOOKUP($D179,$AU$11:$BE$13,COLUMN($AX:$AX)-COLUMN($AT:$AT),FALSE))*3</f>
        <v>392.49999999999994</v>
      </c>
      <c r="T179" s="13" cm="1">
        <f t="array" ref="T179">$E179*VLOOKUP($D179,$AU$11:$BE$13,COLUMN($BC:$BC)-COLUMN($AT:$AT),FALSE)*3</f>
        <v>198</v>
      </c>
      <c r="U179" s="13" cm="1">
        <f t="array" ref="U179">$AJ179*VLOOKUP($D179,$AU$11:$BE$13,COLUMN($BD:$BD)-COLUMN($AT:$AT),FALSE)+$AK179*VLOOKUP($D179,$AU$11:$BE$13,COLUMN($BE:$BE)-COLUMN($AT:$AT),FALSE)</f>
        <v>516.66666666666663</v>
      </c>
      <c r="V179" s="13">
        <f t="shared" si="115"/>
        <v>2.5339767001617748</v>
      </c>
      <c r="W179" s="13">
        <f t="shared" si="116"/>
        <v>2756.0616052059463</v>
      </c>
      <c r="X179" s="13" cm="1">
        <f t="array" ref="X179">$AJ179*VLOOKUP($D179,$AU$11:$BG$13,COLUMN($BF:$BF)-COLUMN($AT:$AT),FALSE)+$AK179*VLOOKUP($D179,$AU$11:$BG$13,COLUMN($BG:$BG)-COLUMN($AT:$AT),FALSE)</f>
        <v>0</v>
      </c>
      <c r="Y179" s="13">
        <f t="shared" si="122"/>
        <v>15703.761319421699</v>
      </c>
      <c r="Z179" s="13">
        <f t="shared" si="123"/>
        <v>2.4196049029194899</v>
      </c>
      <c r="AA179" s="13">
        <f t="shared" si="124"/>
        <v>1648.89493853928</v>
      </c>
      <c r="AB179" s="13">
        <f t="shared" si="125"/>
        <v>0.11437179724228473</v>
      </c>
      <c r="AC179" s="13">
        <f t="shared" si="126"/>
        <v>392.49999999999994</v>
      </c>
      <c r="AD179" s="13">
        <f t="shared" si="127"/>
        <v>198</v>
      </c>
      <c r="AE179" s="13">
        <f t="shared" si="128"/>
        <v>516.66666666666663</v>
      </c>
      <c r="AF179" s="13">
        <f t="shared" si="129"/>
        <v>2.5339767001617748</v>
      </c>
      <c r="AG179" s="13">
        <f t="shared" si="130"/>
        <v>2756.0616052059463</v>
      </c>
      <c r="AI179" s="13" t="str" cm="1">
        <f t="array" ref="AI179">IF(ISNUMBER(SEARCH(B179,VLOOKUP(D179,$AU$11:$AV$13,COLUMN(AV:AV)-COLUMN(AT:AT),FALSE))),"Domestic","International")</f>
        <v>International</v>
      </c>
      <c r="AJ179" s="13" cm="1">
        <f t="array" ref="AJ179">VLOOKUP($D179,$AR$5:$BD$7,COLUMN($BC:$BC)-COLUMN($AQ:$AQ),FALSE)*$E179</f>
        <v>0.33333333333333331</v>
      </c>
      <c r="AK179" s="13" cm="1">
        <f t="array" ref="AK179">VLOOKUP($D179,$AR$5:$BD$7,COLUMN($BD:$BD)-COLUMN($AQ:$AQ),FALSE)*$E179</f>
        <v>0.66666666666666663</v>
      </c>
      <c r="AL179">
        <f>'GDP per Capita'!R179</f>
        <v>19765.599999999999</v>
      </c>
      <c r="AM179">
        <f t="shared" si="131"/>
        <v>19765.599999999999</v>
      </c>
      <c r="AN179">
        <f t="shared" si="132"/>
        <v>19765.599999999999</v>
      </c>
      <c r="AO179">
        <f t="shared" si="117"/>
        <v>19765.599999999999</v>
      </c>
      <c r="AP179" s="1">
        <f t="shared" si="118"/>
        <v>0.13943728524334939</v>
      </c>
    </row>
    <row r="180" spans="1:42">
      <c r="A180" s="52">
        <v>178</v>
      </c>
      <c r="B180" s="52" t="s">
        <v>599</v>
      </c>
      <c r="C180" s="52" t="s">
        <v>28</v>
      </c>
      <c r="D180" s="52">
        <v>2019</v>
      </c>
      <c r="E180" s="52">
        <v>0</v>
      </c>
      <c r="F180" s="52">
        <v>8.0018709000000001</v>
      </c>
      <c r="G180" s="52">
        <v>-66.110931800000003</v>
      </c>
      <c r="H180" s="52">
        <v>0</v>
      </c>
      <c r="I180" s="52" t="s">
        <v>651</v>
      </c>
      <c r="J180" s="52">
        <v>29.9499323</v>
      </c>
      <c r="K180" s="52">
        <v>-90.070115599999994</v>
      </c>
      <c r="L180" s="52">
        <v>6982.0619122296102</v>
      </c>
      <c r="M180" s="52">
        <v>1.1471228744139901</v>
      </c>
      <c r="N180" s="52">
        <v>837.84742946755398</v>
      </c>
      <c r="O180" s="13">
        <f t="shared" si="119"/>
        <v>0</v>
      </c>
      <c r="P180" s="13">
        <f t="shared" si="120"/>
        <v>0</v>
      </c>
      <c r="Q180" s="13">
        <f t="shared" si="121"/>
        <v>0</v>
      </c>
      <c r="R180" s="13" cm="1">
        <f t="array" ref="R180">($AJ180*VLOOKUP($D180,$AU$11:$BE$13,COLUMN($AW:$AW)-COLUMN($AT:$AT),FALSE)/2+$AK180*VLOOKUP($D180,$AU$11:$BE$13,COLUMN($AW:$AW)-COLUMN($AT:$AT),FALSE))*3</f>
        <v>0</v>
      </c>
      <c r="S180" s="13" cm="1">
        <f t="array" ref="S180">($AJ180*VLOOKUP($D180,$AU$11:$BE$13,COLUMN($AY:$AY)-COLUMN($AT:$AT),FALSE)/2+$AK180*VLOOKUP($D180,$AU$11:$BE$13,COLUMN($AX:$AX)-COLUMN($AT:$AT),FALSE))*3</f>
        <v>0</v>
      </c>
      <c r="T180" s="13" cm="1">
        <f t="array" ref="T180">$E180*VLOOKUP($D180,$AU$11:$BE$13,COLUMN($BC:$BC)-COLUMN($AT:$AT),FALSE)*3</f>
        <v>0</v>
      </c>
      <c r="U180" s="13" cm="1">
        <f t="array" ref="U180">$AJ180*VLOOKUP($D180,$AU$11:$BE$13,COLUMN($BD:$BD)-COLUMN($AT:$AT),FALSE)+$AK180*VLOOKUP($D180,$AU$11:$BE$13,COLUMN($BE:$BE)-COLUMN($AT:$AT),FALSE)</f>
        <v>0</v>
      </c>
      <c r="V180" s="13">
        <f t="shared" si="115"/>
        <v>0</v>
      </c>
      <c r="W180" s="13">
        <f t="shared" si="116"/>
        <v>0</v>
      </c>
      <c r="X180" s="13" cm="1">
        <f t="array" ref="X180">$AJ180*VLOOKUP($D180,$AU$11:$BG$13,COLUMN($BF:$BF)-COLUMN($AT:$AT),FALSE)+$AK180*VLOOKUP($D180,$AU$11:$BG$13,COLUMN($BG:$BG)-COLUMN($AT:$AT),FALSE)</f>
        <v>0</v>
      </c>
      <c r="Y180" s="13" t="str">
        <f t="shared" si="122"/>
        <v/>
      </c>
      <c r="Z180" s="13" t="str">
        <f t="shared" si="123"/>
        <v/>
      </c>
      <c r="AA180" s="13" t="str">
        <f t="shared" si="124"/>
        <v/>
      </c>
      <c r="AB180" s="13" t="str">
        <f t="shared" si="125"/>
        <v/>
      </c>
      <c r="AC180" s="13" t="str">
        <f t="shared" si="126"/>
        <v/>
      </c>
      <c r="AD180" s="13" t="str">
        <f t="shared" si="127"/>
        <v/>
      </c>
      <c r="AE180" s="13" t="str">
        <f t="shared" si="128"/>
        <v/>
      </c>
      <c r="AF180" s="13" t="str">
        <f t="shared" si="129"/>
        <v/>
      </c>
      <c r="AG180" s="13" t="str">
        <f t="shared" si="130"/>
        <v/>
      </c>
      <c r="AI180" s="13" t="str" cm="1">
        <f t="array" ref="AI180">IF(ISNUMBER(SEARCH(B180,VLOOKUP(D180,$AU$11:$AV$13,COLUMN(AV:AV)-COLUMN(AT:AT),FALSE))),"Domestic","International")</f>
        <v>International</v>
      </c>
      <c r="AJ180" s="13" cm="1">
        <f t="array" ref="AJ180">VLOOKUP($D180,$AR$5:$BD$7,COLUMN($BC:$BC)-COLUMN($AQ:$AQ),FALSE)*$E180</f>
        <v>0</v>
      </c>
      <c r="AK180" s="13" cm="1">
        <f t="array" ref="AK180">VLOOKUP($D180,$AR$5:$BD$7,COLUMN($BD:$BD)-COLUMN($AQ:$AQ),FALSE)*$E180</f>
        <v>0</v>
      </c>
      <c r="AL180">
        <f>'GDP per Capita'!R180</f>
        <v>5736.83</v>
      </c>
      <c r="AM180">
        <f t="shared" si="131"/>
        <v>5736.83</v>
      </c>
      <c r="AN180">
        <f t="shared" si="132"/>
        <v>5736.83</v>
      </c>
      <c r="AO180">
        <f t="shared" si="117"/>
        <v>0</v>
      </c>
      <c r="AP180" s="1" t="str">
        <f t="shared" si="118"/>
        <v/>
      </c>
    </row>
    <row r="181" spans="1:42">
      <c r="A181" s="52">
        <v>179</v>
      </c>
      <c r="B181" s="52" t="s">
        <v>598</v>
      </c>
      <c r="C181" s="52" t="s">
        <v>30</v>
      </c>
      <c r="D181" s="52">
        <v>2019</v>
      </c>
      <c r="E181" s="52">
        <v>1</v>
      </c>
      <c r="F181" s="52">
        <v>13.2904027</v>
      </c>
      <c r="G181" s="52">
        <v>108.42651129999901</v>
      </c>
      <c r="H181" s="52">
        <v>0</v>
      </c>
      <c r="I181" s="52" t="s">
        <v>651</v>
      </c>
      <c r="J181" s="52">
        <v>29.9499323</v>
      </c>
      <c r="K181" s="52">
        <v>-90.070115599999994</v>
      </c>
      <c r="L181" s="52">
        <v>29628.993220198299</v>
      </c>
      <c r="M181" s="52">
        <v>4.7291571166308097</v>
      </c>
      <c r="N181" s="52">
        <v>2711.0528796481499</v>
      </c>
      <c r="O181" s="13">
        <f t="shared" si="119"/>
        <v>29628.993220198299</v>
      </c>
      <c r="P181" s="13">
        <f t="shared" si="120"/>
        <v>4.7291571166308097</v>
      </c>
      <c r="Q181" s="13">
        <f t="shared" si="121"/>
        <v>2711.0528796481499</v>
      </c>
      <c r="R181" s="13" cm="1">
        <f t="array" ref="R181">($AJ181*VLOOKUP($D181,$AU$11:$BE$13,COLUMN($AW:$AW)-COLUMN($AT:$AT),FALSE)/2+$AK181*VLOOKUP($D181,$AU$11:$BE$13,COLUMN($AW:$AW)-COLUMN($AT:$AT),FALSE))*3</f>
        <v>0.11437179724228473</v>
      </c>
      <c r="S181" s="13" cm="1">
        <f t="array" ref="S181">($AJ181*VLOOKUP($D181,$AU$11:$BE$13,COLUMN($AY:$AY)-COLUMN($AT:$AT),FALSE)/2+$AK181*VLOOKUP($D181,$AU$11:$BE$13,COLUMN($AX:$AX)-COLUMN($AT:$AT),FALSE))*3</f>
        <v>392.49999999999994</v>
      </c>
      <c r="T181" s="13" cm="1">
        <f t="array" ref="T181">$E181*VLOOKUP($D181,$AU$11:$BE$13,COLUMN($BC:$BC)-COLUMN($AT:$AT),FALSE)*3</f>
        <v>198</v>
      </c>
      <c r="U181" s="13" cm="1">
        <f t="array" ref="U181">$AJ181*VLOOKUP($D181,$AU$11:$BE$13,COLUMN($BD:$BD)-COLUMN($AT:$AT),FALSE)+$AK181*VLOOKUP($D181,$AU$11:$BE$13,COLUMN($BE:$BE)-COLUMN($AT:$AT),FALSE)</f>
        <v>516.66666666666663</v>
      </c>
      <c r="V181" s="13">
        <f t="shared" si="115"/>
        <v>4.8435289138730946</v>
      </c>
      <c r="W181" s="13">
        <f t="shared" si="116"/>
        <v>3818.2195463148164</v>
      </c>
      <c r="X181" s="13" cm="1">
        <f t="array" ref="X181">$AJ181*VLOOKUP($D181,$AU$11:$BG$13,COLUMN($BF:$BF)-COLUMN($AT:$AT),FALSE)+$AK181*VLOOKUP($D181,$AU$11:$BG$13,COLUMN($BG:$BG)-COLUMN($AT:$AT),FALSE)</f>
        <v>0</v>
      </c>
      <c r="Y181" s="13">
        <f t="shared" si="122"/>
        <v>29628.993220198299</v>
      </c>
      <c r="Z181" s="13">
        <f t="shared" si="123"/>
        <v>4.7291571166308097</v>
      </c>
      <c r="AA181" s="13">
        <f t="shared" si="124"/>
        <v>2711.0528796481499</v>
      </c>
      <c r="AB181" s="13">
        <f t="shared" si="125"/>
        <v>0.11437179724228473</v>
      </c>
      <c r="AC181" s="13">
        <f t="shared" si="126"/>
        <v>392.49999999999994</v>
      </c>
      <c r="AD181" s="13">
        <f t="shared" si="127"/>
        <v>198</v>
      </c>
      <c r="AE181" s="13">
        <f t="shared" si="128"/>
        <v>516.66666666666663</v>
      </c>
      <c r="AF181" s="13">
        <f t="shared" si="129"/>
        <v>4.8435289138730946</v>
      </c>
      <c r="AG181" s="13">
        <f t="shared" si="130"/>
        <v>3818.2195463148164</v>
      </c>
      <c r="AI181" s="13" t="str" cm="1">
        <f t="array" ref="AI181">IF(ISNUMBER(SEARCH(B181,VLOOKUP(D181,$AU$11:$AV$13,COLUMN(AV:AV)-COLUMN(AT:AT),FALSE))),"Domestic","International")</f>
        <v>International</v>
      </c>
      <c r="AJ181" s="13" cm="1">
        <f t="array" ref="AJ181">VLOOKUP($D181,$AR$5:$BD$7,COLUMN($BC:$BC)-COLUMN($AQ:$AQ),FALSE)*$E181</f>
        <v>0.33333333333333331</v>
      </c>
      <c r="AK181" s="13" cm="1">
        <f t="array" ref="AK181">VLOOKUP($D181,$AR$5:$BD$7,COLUMN($BD:$BD)-COLUMN($AQ:$AQ),FALSE)*$E181</f>
        <v>0.66666666666666663</v>
      </c>
      <c r="AL181">
        <f>'GDP per Capita'!R181</f>
        <v>2677.31</v>
      </c>
      <c r="AM181">
        <f t="shared" si="131"/>
        <v>2677.31</v>
      </c>
      <c r="AN181">
        <f t="shared" si="132"/>
        <v>2677.31</v>
      </c>
      <c r="AO181">
        <f t="shared" si="117"/>
        <v>2677.31</v>
      </c>
      <c r="AP181" s="1">
        <f t="shared" si="118"/>
        <v>1.4261402476048035</v>
      </c>
    </row>
    <row r="182" spans="1:42">
      <c r="A182" s="52">
        <v>180</v>
      </c>
      <c r="B182" s="52" t="s">
        <v>578</v>
      </c>
      <c r="C182" s="52" t="s">
        <v>35</v>
      </c>
      <c r="D182" s="52">
        <v>2019</v>
      </c>
      <c r="E182" s="52">
        <v>1</v>
      </c>
      <c r="F182" s="52">
        <v>-28.8166236</v>
      </c>
      <c r="G182" s="52">
        <v>24.991638999999999</v>
      </c>
      <c r="H182" s="52">
        <v>0</v>
      </c>
      <c r="I182" s="52" t="s">
        <v>651</v>
      </c>
      <c r="J182" s="52">
        <v>29.9499323</v>
      </c>
      <c r="K182" s="52">
        <v>-90.070115599999994</v>
      </c>
      <c r="L182" s="52">
        <v>27622.926745974499</v>
      </c>
      <c r="M182" s="52">
        <v>4.3753745459802298</v>
      </c>
      <c r="N182" s="52">
        <v>2527.4977972566699</v>
      </c>
      <c r="O182" s="13">
        <f t="shared" si="119"/>
        <v>27622.926745974499</v>
      </c>
      <c r="P182" s="13">
        <f t="shared" si="120"/>
        <v>4.3753745459802298</v>
      </c>
      <c r="Q182" s="13">
        <f t="shared" si="121"/>
        <v>2527.4977972566699</v>
      </c>
      <c r="R182" s="13" cm="1">
        <f t="array" ref="R182">($AJ182*VLOOKUP($D182,$AU$11:$BE$13,COLUMN($AW:$AW)-COLUMN($AT:$AT),FALSE)/2+$AK182*VLOOKUP($D182,$AU$11:$BE$13,COLUMN($AW:$AW)-COLUMN($AT:$AT),FALSE))*3</f>
        <v>0.11437179724228473</v>
      </c>
      <c r="S182" s="13" cm="1">
        <f t="array" ref="S182">($AJ182*VLOOKUP($D182,$AU$11:$BE$13,COLUMN($AY:$AY)-COLUMN($AT:$AT),FALSE)/2+$AK182*VLOOKUP($D182,$AU$11:$BE$13,COLUMN($AX:$AX)-COLUMN($AT:$AT),FALSE))*3</f>
        <v>392.49999999999994</v>
      </c>
      <c r="T182" s="13" cm="1">
        <f t="array" ref="T182">$E182*VLOOKUP($D182,$AU$11:$BE$13,COLUMN($BC:$BC)-COLUMN($AT:$AT),FALSE)*3</f>
        <v>198</v>
      </c>
      <c r="U182" s="13" cm="1">
        <f t="array" ref="U182">$AJ182*VLOOKUP($D182,$AU$11:$BE$13,COLUMN($BD:$BD)-COLUMN($AT:$AT),FALSE)+$AK182*VLOOKUP($D182,$AU$11:$BE$13,COLUMN($BE:$BE)-COLUMN($AT:$AT),FALSE)</f>
        <v>516.66666666666663</v>
      </c>
      <c r="V182" s="13">
        <f t="shared" si="115"/>
        <v>4.4897463432225146</v>
      </c>
      <c r="W182" s="13">
        <f t="shared" si="116"/>
        <v>3634.6644639233364</v>
      </c>
      <c r="X182" s="13" cm="1">
        <f t="array" ref="X182">$AJ182*VLOOKUP($D182,$AU$11:$BG$13,COLUMN($BF:$BF)-COLUMN($AT:$AT),FALSE)+$AK182*VLOOKUP($D182,$AU$11:$BG$13,COLUMN($BG:$BG)-COLUMN($AT:$AT),FALSE)</f>
        <v>0</v>
      </c>
      <c r="Y182" s="13">
        <f t="shared" si="122"/>
        <v>27622.926745974499</v>
      </c>
      <c r="Z182" s="13">
        <f t="shared" si="123"/>
        <v>4.3753745459802298</v>
      </c>
      <c r="AA182" s="13">
        <f t="shared" si="124"/>
        <v>2527.4977972566699</v>
      </c>
      <c r="AB182" s="13">
        <f t="shared" si="125"/>
        <v>0.11437179724228473</v>
      </c>
      <c r="AC182" s="13">
        <f t="shared" si="126"/>
        <v>392.49999999999994</v>
      </c>
      <c r="AD182" s="13">
        <f t="shared" si="127"/>
        <v>198</v>
      </c>
      <c r="AE182" s="13">
        <f t="shared" si="128"/>
        <v>516.66666666666663</v>
      </c>
      <c r="AF182" s="13">
        <f t="shared" si="129"/>
        <v>4.4897463432225146</v>
      </c>
      <c r="AG182" s="13">
        <f t="shared" si="130"/>
        <v>3634.6644639233364</v>
      </c>
      <c r="AI182" s="13" t="str" cm="1">
        <f t="array" ref="AI182">IF(ISNUMBER(SEARCH(B182,VLOOKUP(D182,$AU$11:$AV$13,COLUMN(AV:AV)-COLUMN(AT:AT),FALSE))),"Domestic","International")</f>
        <v>International</v>
      </c>
      <c r="AJ182" s="13" cm="1">
        <f t="array" ref="AJ182">VLOOKUP($D182,$AR$5:$BD$7,COLUMN($BC:$BC)-COLUMN($AQ:$AQ),FALSE)*$E182</f>
        <v>0.33333333333333331</v>
      </c>
      <c r="AK182" s="13" cm="1">
        <f t="array" ref="AK182">VLOOKUP($D182,$AR$5:$BD$7,COLUMN($BD:$BD)-COLUMN($AQ:$AQ),FALSE)*$E182</f>
        <v>0.66666666666666663</v>
      </c>
      <c r="AL182">
        <f>'GDP per Capita'!R182</f>
        <v>6417.94</v>
      </c>
      <c r="AM182">
        <f t="shared" si="131"/>
        <v>6417.94</v>
      </c>
      <c r="AN182">
        <f t="shared" si="132"/>
        <v>6417.94</v>
      </c>
      <c r="AO182">
        <f t="shared" si="117"/>
        <v>6417.94</v>
      </c>
      <c r="AP182" s="1">
        <f t="shared" si="118"/>
        <v>0.56632883198087491</v>
      </c>
    </row>
    <row r="183" spans="1:42">
      <c r="A183" s="52">
        <v>181</v>
      </c>
      <c r="B183" s="52" t="s">
        <v>597</v>
      </c>
      <c r="C183" s="52" t="s">
        <v>35</v>
      </c>
      <c r="D183" s="52">
        <v>2019</v>
      </c>
      <c r="E183" s="52">
        <v>0</v>
      </c>
      <c r="F183" s="52">
        <v>-18.4554963</v>
      </c>
      <c r="G183" s="52">
        <v>29.746841399999902</v>
      </c>
      <c r="H183" s="52">
        <v>0</v>
      </c>
      <c r="I183" s="52" t="s">
        <v>651</v>
      </c>
      <c r="J183" s="52">
        <v>29.9499323</v>
      </c>
      <c r="K183" s="52">
        <v>-90.070115599999994</v>
      </c>
      <c r="L183" s="52">
        <v>27692.399314271301</v>
      </c>
      <c r="M183" s="52">
        <v>4.3875079246880802</v>
      </c>
      <c r="N183" s="52">
        <v>2533.8545372558301</v>
      </c>
      <c r="O183" s="13">
        <f t="shared" si="119"/>
        <v>0</v>
      </c>
      <c r="P183" s="13">
        <f t="shared" si="120"/>
        <v>0</v>
      </c>
      <c r="Q183" s="13">
        <f t="shared" si="121"/>
        <v>0</v>
      </c>
      <c r="R183" s="13" cm="1">
        <f t="array" ref="R183">($AJ183*VLOOKUP($D183,$AU$11:$BE$13,COLUMN($AW:$AW)-COLUMN($AT:$AT),FALSE)/2+$AK183*VLOOKUP($D183,$AU$11:$BE$13,COLUMN($AW:$AW)-COLUMN($AT:$AT),FALSE))*3</f>
        <v>0</v>
      </c>
      <c r="S183" s="13" cm="1">
        <f t="array" ref="S183">($AJ183*VLOOKUP($D183,$AU$11:$BE$13,COLUMN($AY:$AY)-COLUMN($AT:$AT),FALSE)/2+$AK183*VLOOKUP($D183,$AU$11:$BE$13,COLUMN($AX:$AX)-COLUMN($AT:$AT),FALSE))*3</f>
        <v>0</v>
      </c>
      <c r="T183" s="13" cm="1">
        <f t="array" ref="T183">$E183*VLOOKUP($D183,$AU$11:$BE$13,COLUMN($BC:$BC)-COLUMN($AT:$AT),FALSE)*3</f>
        <v>0</v>
      </c>
      <c r="U183" s="13" cm="1">
        <f t="array" ref="U183">$AJ183*VLOOKUP($D183,$AU$11:$BE$13,COLUMN($BD:$BD)-COLUMN($AT:$AT),FALSE)+$AK183*VLOOKUP($D183,$AU$11:$BE$13,COLUMN($BE:$BE)-COLUMN($AT:$AT),FALSE)</f>
        <v>0</v>
      </c>
      <c r="V183" s="13">
        <f t="shared" si="115"/>
        <v>0</v>
      </c>
      <c r="W183" s="13">
        <f t="shared" si="116"/>
        <v>0</v>
      </c>
      <c r="X183" s="13" cm="1">
        <f t="array" ref="X183">$AJ183*VLOOKUP($D183,$AU$11:$BG$13,COLUMN($BF:$BF)-COLUMN($AT:$AT),FALSE)+$AK183*VLOOKUP($D183,$AU$11:$BG$13,COLUMN($BG:$BG)-COLUMN($AT:$AT),FALSE)</f>
        <v>0</v>
      </c>
      <c r="Y183" s="13" t="str">
        <f t="shared" si="122"/>
        <v/>
      </c>
      <c r="Z183" s="13" t="str">
        <f t="shared" si="123"/>
        <v/>
      </c>
      <c r="AA183" s="13" t="str">
        <f t="shared" si="124"/>
        <v/>
      </c>
      <c r="AB183" s="13" t="str">
        <f t="shared" si="125"/>
        <v/>
      </c>
      <c r="AC183" s="13" t="str">
        <f t="shared" si="126"/>
        <v/>
      </c>
      <c r="AD183" s="13" t="str">
        <f t="shared" si="127"/>
        <v/>
      </c>
      <c r="AE183" s="13" t="str">
        <f t="shared" si="128"/>
        <v/>
      </c>
      <c r="AF183" s="13" t="str">
        <f t="shared" si="129"/>
        <v/>
      </c>
      <c r="AG183" s="13" t="str">
        <f t="shared" si="130"/>
        <v/>
      </c>
      <c r="AI183" s="13" t="str" cm="1">
        <f t="array" ref="AI183">IF(ISNUMBER(SEARCH(B183,VLOOKUP(D183,$AU$11:$AV$13,COLUMN(AV:AV)-COLUMN(AT:AT),FALSE))),"Domestic","International")</f>
        <v>International</v>
      </c>
      <c r="AJ183" s="13" cm="1">
        <f t="array" ref="AJ183">VLOOKUP($D183,$AR$5:$BD$7,COLUMN($BC:$BC)-COLUMN($AQ:$AQ),FALSE)*$E183</f>
        <v>0</v>
      </c>
      <c r="AK183" s="13" cm="1">
        <f t="array" ref="AK183">VLOOKUP($D183,$AR$5:$BD$7,COLUMN($BD:$BD)-COLUMN($AQ:$AQ),FALSE)*$E183</f>
        <v>0</v>
      </c>
      <c r="AL183">
        <f>'GDP per Capita'!R183</f>
        <v>1315.63</v>
      </c>
      <c r="AM183">
        <f t="shared" si="131"/>
        <v>1315.63</v>
      </c>
      <c r="AN183">
        <f t="shared" si="132"/>
        <v>1315.63</v>
      </c>
      <c r="AO183">
        <f t="shared" si="117"/>
        <v>0</v>
      </c>
      <c r="AP183" s="1" t="str">
        <f t="shared" si="118"/>
        <v/>
      </c>
    </row>
    <row r="184" spans="1:42">
      <c r="A184" s="52">
        <v>182</v>
      </c>
      <c r="B184" s="52" t="s">
        <v>571</v>
      </c>
      <c r="C184" s="52" t="s">
        <v>32</v>
      </c>
      <c r="D184" s="52">
        <v>2020</v>
      </c>
      <c r="E184" s="52">
        <v>4</v>
      </c>
      <c r="F184" s="52">
        <v>24.000248800000001</v>
      </c>
      <c r="G184" s="52">
        <v>53.999482899999997</v>
      </c>
      <c r="H184" s="52">
        <v>0</v>
      </c>
      <c r="I184" s="52" t="s">
        <v>596</v>
      </c>
      <c r="J184" s="52">
        <v>9.0107934000000007</v>
      </c>
      <c r="K184" s="52">
        <v>38.761252499999998</v>
      </c>
      <c r="L184" s="52">
        <v>4646.2977380848597</v>
      </c>
      <c r="M184" s="52">
        <v>0.82501126698037297</v>
      </c>
      <c r="N184" s="52">
        <v>557.55572857018399</v>
      </c>
      <c r="O184" s="13">
        <f t="shared" si="119"/>
        <v>18585.190952339439</v>
      </c>
      <c r="P184" s="13">
        <f t="shared" si="120"/>
        <v>3.3000450679214919</v>
      </c>
      <c r="Q184" s="13">
        <f t="shared" si="121"/>
        <v>2230.2229142807359</v>
      </c>
      <c r="R184" s="13" cm="1">
        <f t="array" ref="R184">($AJ184*VLOOKUP($D184,$AU$11:$BE$13,COLUMN($AW:$AW)-COLUMN($AT:$AT),FALSE)/2+$AK184*VLOOKUP($D184,$AU$11:$BE$13,COLUMN($AW:$AW)-COLUMN($AT:$AT),FALSE))*3</f>
        <v>1.6067548720668545</v>
      </c>
      <c r="S184" s="13" cm="1">
        <f t="array" ref="S184">($AJ184*VLOOKUP($D184,$AU$11:$BE$13,COLUMN($AY:$AY)-COLUMN($AT:$AT),FALSE)/2+$AK184*VLOOKUP($D184,$AU$11:$BE$13,COLUMN($AX:$AX)-COLUMN($AT:$AT),FALSE))*3</f>
        <v>1051.3471108248023</v>
      </c>
      <c r="T184" s="13" cm="1">
        <f t="array" ref="T184">$E184*VLOOKUP($D184,$AU$11:$BE$13,COLUMN($BC:$BC)-COLUMN($AT:$AT),FALSE)*3</f>
        <v>1020</v>
      </c>
      <c r="U184" s="13" cm="1">
        <f t="array" ref="U184">$AJ184*VLOOKUP($D184,$AU$11:$BE$13,COLUMN($BD:$BD)-COLUMN($AT:$AT),FALSE)+$AK184*VLOOKUP($D184,$AU$11:$BE$13,COLUMN($BE:$BE)-COLUMN($AT:$AT),FALSE)</f>
        <v>1992.3560716013544</v>
      </c>
      <c r="V184" s="13">
        <f t="shared" si="115"/>
        <v>4.9067999399883462</v>
      </c>
      <c r="W184" s="13">
        <f t="shared" si="116"/>
        <v>6293.9260967068931</v>
      </c>
      <c r="X184" s="13" cm="1">
        <f t="array" ref="X184">$AJ184*VLOOKUP($D184,$AU$11:$BG$13,COLUMN($BF:$BF)-COLUMN($AT:$AT),FALSE)+$AK184*VLOOKUP($D184,$AU$11:$BG$13,COLUMN($BG:$BG)-COLUMN($AT:$AT),FALSE)</f>
        <v>296.17803580067732</v>
      </c>
      <c r="Y184" s="13">
        <f t="shared" si="122"/>
        <v>4646.2977380848597</v>
      </c>
      <c r="Z184" s="13">
        <f t="shared" si="123"/>
        <v>0.82501126698037297</v>
      </c>
      <c r="AA184" s="13">
        <f t="shared" si="124"/>
        <v>557.55572857018399</v>
      </c>
      <c r="AB184" s="13">
        <f t="shared" si="125"/>
        <v>0.40168871801671363</v>
      </c>
      <c r="AC184" s="13">
        <f t="shared" si="126"/>
        <v>262.83677770620056</v>
      </c>
      <c r="AD184" s="13">
        <f t="shared" si="127"/>
        <v>255</v>
      </c>
      <c r="AE184" s="13">
        <f t="shared" si="128"/>
        <v>498.0890179003386</v>
      </c>
      <c r="AF184" s="13">
        <f t="shared" si="129"/>
        <v>1.2266999849970865</v>
      </c>
      <c r="AG184" s="13">
        <f t="shared" si="130"/>
        <v>1573.4815241767233</v>
      </c>
      <c r="AI184" s="13" t="str" cm="1">
        <f t="array" ref="AI184">IF(ISNUMBER(SEARCH(B184,VLOOKUP(D184,$AU$11:$AV$13,COLUMN(AV:AV)-COLUMN(AT:AT),FALSE))),"Domestic","International")</f>
        <v>International</v>
      </c>
      <c r="AJ184" s="13" cm="1">
        <f t="array" ref="AJ184">VLOOKUP($D184,$AR$5:$BD$7,COLUMN($BC:$BC)-COLUMN($AQ:$AQ),FALSE)*$E184</f>
        <v>2.0764392839864536</v>
      </c>
      <c r="AK184" s="13" cm="1">
        <f t="array" ref="AK184">VLOOKUP($D184,$AR$5:$BD$7,COLUMN($BD:$BD)-COLUMN($AQ:$AQ),FALSE)*$E184</f>
        <v>1.9235607160135462</v>
      </c>
      <c r="AL184">
        <f>'GDP per Capita'!R184</f>
        <v>39342.31</v>
      </c>
      <c r="AM184">
        <f t="shared" si="131"/>
        <v>39342.31</v>
      </c>
      <c r="AN184">
        <f t="shared" si="132"/>
        <v>39342.31</v>
      </c>
      <c r="AO184">
        <f t="shared" si="117"/>
        <v>157369.24</v>
      </c>
      <c r="AP184" s="1">
        <f t="shared" si="118"/>
        <v>3.999463997352274E-2</v>
      </c>
    </row>
    <row r="185" spans="1:42">
      <c r="A185" s="52">
        <v>183</v>
      </c>
      <c r="B185" s="52" t="s">
        <v>650</v>
      </c>
      <c r="C185" s="52" t="s">
        <v>31</v>
      </c>
      <c r="D185" s="52">
        <v>2020</v>
      </c>
      <c r="E185" s="52">
        <v>1</v>
      </c>
      <c r="F185" s="52">
        <v>41.000028</v>
      </c>
      <c r="G185" s="52">
        <v>19.999961899999999</v>
      </c>
      <c r="H185" s="52">
        <v>0</v>
      </c>
      <c r="I185" s="52" t="s">
        <v>596</v>
      </c>
      <c r="J185" s="52">
        <v>9.0107934000000007</v>
      </c>
      <c r="K185" s="52">
        <v>38.761252499999998</v>
      </c>
      <c r="L185" s="52">
        <v>8016.3288264244302</v>
      </c>
      <c r="M185" s="52">
        <v>1.2910148615399699</v>
      </c>
      <c r="N185" s="52">
        <v>841.714526774565</v>
      </c>
      <c r="O185" s="13">
        <f t="shared" si="119"/>
        <v>8016.3288264244302</v>
      </c>
      <c r="P185" s="13">
        <f t="shared" si="120"/>
        <v>1.2910148615399699</v>
      </c>
      <c r="Q185" s="13">
        <f t="shared" si="121"/>
        <v>841.714526774565</v>
      </c>
      <c r="R185" s="13" cm="1">
        <f t="array" ref="R185">($AJ185*VLOOKUP($D185,$AU$11:$BE$13,COLUMN($AW:$AW)-COLUMN($AT:$AT),FALSE)/2+$AK185*VLOOKUP($D185,$AU$11:$BE$13,COLUMN($AW:$AW)-COLUMN($AT:$AT),FALSE))*3</f>
        <v>0.40168871801671363</v>
      </c>
      <c r="S185" s="13" cm="1">
        <f t="array" ref="S185">($AJ185*VLOOKUP($D185,$AU$11:$BE$13,COLUMN($AY:$AY)-COLUMN($AT:$AT),FALSE)/2+$AK185*VLOOKUP($D185,$AU$11:$BE$13,COLUMN($AX:$AX)-COLUMN($AT:$AT),FALSE))*3</f>
        <v>262.83677770620056</v>
      </c>
      <c r="T185" s="13" cm="1">
        <f t="array" ref="T185">$E185*VLOOKUP($D185,$AU$11:$BE$13,COLUMN($BC:$BC)-COLUMN($AT:$AT),FALSE)*3</f>
        <v>255</v>
      </c>
      <c r="U185" s="13" cm="1">
        <f t="array" ref="U185">$AJ185*VLOOKUP($D185,$AU$11:$BE$13,COLUMN($BD:$BD)-COLUMN($AT:$AT),FALSE)+$AK185*VLOOKUP($D185,$AU$11:$BE$13,COLUMN($BE:$BE)-COLUMN($AT:$AT),FALSE)</f>
        <v>498.0890179003386</v>
      </c>
      <c r="V185" s="13">
        <f t="shared" si="115"/>
        <v>1.6927035795566836</v>
      </c>
      <c r="W185" s="13">
        <f t="shared" si="116"/>
        <v>1857.6403223811042</v>
      </c>
      <c r="X185" s="13" cm="1">
        <f t="array" ref="X185">$AJ185*VLOOKUP($D185,$AU$11:$BG$13,COLUMN($BF:$BF)-COLUMN($AT:$AT),FALSE)+$AK185*VLOOKUP($D185,$AU$11:$BG$13,COLUMN($BG:$BG)-COLUMN($AT:$AT),FALSE)</f>
        <v>74.04450895016933</v>
      </c>
      <c r="Y185" s="13">
        <f t="shared" si="122"/>
        <v>8016.3288264244302</v>
      </c>
      <c r="Z185" s="13">
        <f t="shared" si="123"/>
        <v>1.2910148615399699</v>
      </c>
      <c r="AA185" s="13">
        <f t="shared" si="124"/>
        <v>841.714526774565</v>
      </c>
      <c r="AB185" s="13">
        <f t="shared" si="125"/>
        <v>0.40168871801671363</v>
      </c>
      <c r="AC185" s="13">
        <f t="shared" si="126"/>
        <v>262.83677770620056</v>
      </c>
      <c r="AD185" s="13">
        <f t="shared" si="127"/>
        <v>255</v>
      </c>
      <c r="AE185" s="13">
        <f t="shared" si="128"/>
        <v>498.0890179003386</v>
      </c>
      <c r="AF185" s="13">
        <f t="shared" si="129"/>
        <v>1.6927035795566836</v>
      </c>
      <c r="AG185" s="13">
        <f t="shared" si="130"/>
        <v>1857.6403223811042</v>
      </c>
      <c r="AI185" s="13" t="str" cm="1">
        <f t="array" ref="AI185">IF(ISNUMBER(SEARCH(B185,VLOOKUP(D185,$AU$11:$AV$13,COLUMN(AV:AV)-COLUMN(AT:AT),FALSE))),"Domestic","International")</f>
        <v>International</v>
      </c>
      <c r="AJ185" s="13" cm="1">
        <f t="array" ref="AJ185">VLOOKUP($D185,$AR$5:$BD$7,COLUMN($BC:$BC)-COLUMN($AQ:$AQ),FALSE)*$E185</f>
        <v>0.5191098209966134</v>
      </c>
      <c r="AK185" s="13" cm="1">
        <f t="array" ref="AK185">VLOOKUP($D185,$AR$5:$BD$7,COLUMN($BD:$BD)-COLUMN($AQ:$AQ),FALSE)*$E185</f>
        <v>0.48089017900338654</v>
      </c>
      <c r="AL185">
        <f>'GDP per Capita'!R185</f>
        <v>5184.18</v>
      </c>
      <c r="AM185">
        <f t="shared" si="131"/>
        <v>5184.18</v>
      </c>
      <c r="AN185">
        <f t="shared" si="132"/>
        <v>5184.18</v>
      </c>
      <c r="AO185">
        <f t="shared" si="117"/>
        <v>5184.18</v>
      </c>
      <c r="AP185" s="1">
        <f t="shared" si="118"/>
        <v>0.35832866960273446</v>
      </c>
    </row>
    <row r="186" spans="1:42">
      <c r="A186" s="52">
        <v>184</v>
      </c>
      <c r="B186" s="52" t="s">
        <v>589</v>
      </c>
      <c r="C186" s="52" t="s">
        <v>28</v>
      </c>
      <c r="D186" s="52">
        <v>2020</v>
      </c>
      <c r="E186" s="52">
        <v>8</v>
      </c>
      <c r="F186" s="52">
        <v>-34.996496299999997</v>
      </c>
      <c r="G186" s="52">
        <v>-64.967281700000001</v>
      </c>
      <c r="H186" s="52">
        <v>0</v>
      </c>
      <c r="I186" s="52" t="s">
        <v>596</v>
      </c>
      <c r="J186" s="52">
        <v>9.0107934000000007</v>
      </c>
      <c r="K186" s="52">
        <v>38.761252499999998</v>
      </c>
      <c r="L186" s="52">
        <v>23655.625018636601</v>
      </c>
      <c r="M186" s="52">
        <v>3.6965973270991301</v>
      </c>
      <c r="N186" s="52">
        <v>2164.4896892052502</v>
      </c>
      <c r="O186" s="13">
        <f t="shared" si="119"/>
        <v>189245.00014909281</v>
      </c>
      <c r="P186" s="13">
        <f t="shared" si="120"/>
        <v>29.572778616793041</v>
      </c>
      <c r="Q186" s="13">
        <f t="shared" si="121"/>
        <v>17315.917513642002</v>
      </c>
      <c r="R186" s="13" cm="1">
        <f t="array" ref="R186">($AJ186*VLOOKUP($D186,$AU$11:$BE$13,COLUMN($AW:$AW)-COLUMN($AT:$AT),FALSE)/2+$AK186*VLOOKUP($D186,$AU$11:$BE$13,COLUMN($AW:$AW)-COLUMN($AT:$AT),FALSE))*3</f>
        <v>3.213509744133709</v>
      </c>
      <c r="S186" s="13" cm="1">
        <f t="array" ref="S186">($AJ186*VLOOKUP($D186,$AU$11:$BE$13,COLUMN($AY:$AY)-COLUMN($AT:$AT),FALSE)/2+$AK186*VLOOKUP($D186,$AU$11:$BE$13,COLUMN($AX:$AX)-COLUMN($AT:$AT),FALSE))*3</f>
        <v>2102.6942216496045</v>
      </c>
      <c r="T186" s="13" cm="1">
        <f t="array" ref="T186">$E186*VLOOKUP($D186,$AU$11:$BE$13,COLUMN($BC:$BC)-COLUMN($AT:$AT),FALSE)*3</f>
        <v>2040</v>
      </c>
      <c r="U186" s="13" cm="1">
        <f t="array" ref="U186">$AJ186*VLOOKUP($D186,$AU$11:$BE$13,COLUMN($BD:$BD)-COLUMN($AT:$AT),FALSE)+$AK186*VLOOKUP($D186,$AU$11:$BE$13,COLUMN($BE:$BE)-COLUMN($AT:$AT),FALSE)</f>
        <v>3984.7121432027088</v>
      </c>
      <c r="V186" s="13">
        <f t="shared" si="115"/>
        <v>32.786288360926747</v>
      </c>
      <c r="W186" s="13">
        <f t="shared" si="116"/>
        <v>25443.323878494313</v>
      </c>
      <c r="X186" s="13" cm="1">
        <f t="array" ref="X186">$AJ186*VLOOKUP($D186,$AU$11:$BG$13,COLUMN($BF:$BF)-COLUMN($AT:$AT),FALSE)+$AK186*VLOOKUP($D186,$AU$11:$BG$13,COLUMN($BG:$BG)-COLUMN($AT:$AT),FALSE)</f>
        <v>592.35607160135464</v>
      </c>
      <c r="Y186" s="13">
        <f t="shared" si="122"/>
        <v>23655.625018636601</v>
      </c>
      <c r="Z186" s="13">
        <f t="shared" si="123"/>
        <v>3.6965973270991301</v>
      </c>
      <c r="AA186" s="13">
        <f t="shared" si="124"/>
        <v>2164.4896892052502</v>
      </c>
      <c r="AB186" s="13">
        <f t="shared" si="125"/>
        <v>0.40168871801671363</v>
      </c>
      <c r="AC186" s="13">
        <f t="shared" si="126"/>
        <v>262.83677770620056</v>
      </c>
      <c r="AD186" s="13">
        <f t="shared" si="127"/>
        <v>255</v>
      </c>
      <c r="AE186" s="13">
        <f t="shared" si="128"/>
        <v>498.0890179003386</v>
      </c>
      <c r="AF186" s="13">
        <f t="shared" si="129"/>
        <v>4.0982860451158434</v>
      </c>
      <c r="AG186" s="13">
        <f t="shared" si="130"/>
        <v>3180.4154848117892</v>
      </c>
      <c r="AI186" s="13" t="str" cm="1">
        <f t="array" ref="AI186">IF(ISNUMBER(SEARCH(B186,VLOOKUP(D186,$AU$11:$AV$13,COLUMN(AV:AV)-COLUMN(AT:AT),FALSE))),"Domestic","International")</f>
        <v>International</v>
      </c>
      <c r="AJ186" s="13" cm="1">
        <f t="array" ref="AJ186">VLOOKUP($D186,$AR$5:$BD$7,COLUMN($BC:$BC)-COLUMN($AQ:$AQ),FALSE)*$E186</f>
        <v>4.1528785679729072</v>
      </c>
      <c r="AK186" s="13" cm="1">
        <f t="array" ref="AK186">VLOOKUP($D186,$AR$5:$BD$7,COLUMN($BD:$BD)-COLUMN($AQ:$AQ),FALSE)*$E186</f>
        <v>3.8471214320270923</v>
      </c>
      <c r="AL186">
        <f>'GDP per Capita'!R186</f>
        <v>15801.16</v>
      </c>
      <c r="AM186">
        <f t="shared" si="131"/>
        <v>15801.16</v>
      </c>
      <c r="AN186">
        <f t="shared" si="132"/>
        <v>15801.16</v>
      </c>
      <c r="AO186">
        <f t="shared" si="117"/>
        <v>126409.28</v>
      </c>
      <c r="AP186" s="1">
        <f t="shared" si="118"/>
        <v>0.2012773419680447</v>
      </c>
    </row>
    <row r="187" spans="1:42">
      <c r="A187" s="52">
        <v>185</v>
      </c>
      <c r="B187" s="52" t="s">
        <v>431</v>
      </c>
      <c r="C187" s="52" t="s">
        <v>31</v>
      </c>
      <c r="D187" s="52">
        <v>2020</v>
      </c>
      <c r="E187" s="52">
        <v>29</v>
      </c>
      <c r="F187" s="52">
        <v>47.2000338</v>
      </c>
      <c r="G187" s="52">
        <v>13.199959</v>
      </c>
      <c r="H187" s="52">
        <v>0</v>
      </c>
      <c r="I187" s="52" t="s">
        <v>596</v>
      </c>
      <c r="J187" s="52">
        <v>9.0107934000000007</v>
      </c>
      <c r="K187" s="52">
        <v>38.761252499999998</v>
      </c>
      <c r="L187" s="52">
        <v>9767.6723465063096</v>
      </c>
      <c r="M187" s="52">
        <v>1.53896860462882</v>
      </c>
      <c r="N187" s="52">
        <v>1025.60559638316</v>
      </c>
      <c r="O187" s="13">
        <f t="shared" si="119"/>
        <v>283262.49804868299</v>
      </c>
      <c r="P187" s="13">
        <f t="shared" si="120"/>
        <v>44.630089534235779</v>
      </c>
      <c r="Q187" s="13">
        <f t="shared" si="121"/>
        <v>29742.562295111638</v>
      </c>
      <c r="R187" s="13" cm="1">
        <f t="array" ref="R187">($AJ187*VLOOKUP($D187,$AU$11:$BE$13,COLUMN($AW:$AW)-COLUMN($AT:$AT),FALSE)/2+$AK187*VLOOKUP($D187,$AU$11:$BE$13,COLUMN($AW:$AW)-COLUMN($AT:$AT),FALSE))*3</f>
        <v>11.648972822484696</v>
      </c>
      <c r="S187" s="13" cm="1">
        <f t="array" ref="S187">($AJ187*VLOOKUP($D187,$AU$11:$BE$13,COLUMN($AY:$AY)-COLUMN($AT:$AT),FALSE)/2+$AK187*VLOOKUP($D187,$AU$11:$BE$13,COLUMN($AX:$AX)-COLUMN($AT:$AT),FALSE))*3</f>
        <v>7622.266553479817</v>
      </c>
      <c r="T187" s="13" cm="1">
        <f t="array" ref="T187">$E187*VLOOKUP($D187,$AU$11:$BE$13,COLUMN($BC:$BC)-COLUMN($AT:$AT),FALSE)*3</f>
        <v>7395</v>
      </c>
      <c r="U187" s="13" cm="1">
        <f t="array" ref="U187">$AJ187*VLOOKUP($D187,$AU$11:$BE$13,COLUMN($BD:$BD)-COLUMN($AT:$AT),FALSE)+$AK187*VLOOKUP($D187,$AU$11:$BE$13,COLUMN($BE:$BE)-COLUMN($AT:$AT),FALSE)</f>
        <v>14444.581519109819</v>
      </c>
      <c r="V187" s="13">
        <f t="shared" si="115"/>
        <v>56.279062356720473</v>
      </c>
      <c r="W187" s="13">
        <f t="shared" si="116"/>
        <v>59204.410367701275</v>
      </c>
      <c r="X187" s="13" cm="1">
        <f t="array" ref="X187">$AJ187*VLOOKUP($D187,$AU$11:$BG$13,COLUMN($BF:$BF)-COLUMN($AT:$AT),FALSE)+$AK187*VLOOKUP($D187,$AU$11:$BG$13,COLUMN($BG:$BG)-COLUMN($AT:$AT),FALSE)</f>
        <v>2147.2907595549104</v>
      </c>
      <c r="Y187" s="13">
        <f t="shared" si="122"/>
        <v>9767.6723465063096</v>
      </c>
      <c r="Z187" s="13">
        <f t="shared" si="123"/>
        <v>1.53896860462882</v>
      </c>
      <c r="AA187" s="13">
        <f t="shared" si="124"/>
        <v>1025.60559638316</v>
      </c>
      <c r="AB187" s="13">
        <f t="shared" si="125"/>
        <v>0.40168871801671363</v>
      </c>
      <c r="AC187" s="13">
        <f t="shared" si="126"/>
        <v>262.83677770620056</v>
      </c>
      <c r="AD187" s="13">
        <f t="shared" si="127"/>
        <v>255</v>
      </c>
      <c r="AE187" s="13">
        <f t="shared" si="128"/>
        <v>498.0890179003386</v>
      </c>
      <c r="AF187" s="13">
        <f t="shared" si="129"/>
        <v>1.9406573226455335</v>
      </c>
      <c r="AG187" s="13">
        <f t="shared" si="130"/>
        <v>2041.5313919896992</v>
      </c>
      <c r="AI187" s="13" t="str" cm="1">
        <f t="array" ref="AI187">IF(ISNUMBER(SEARCH(B187,VLOOKUP(D187,$AU$11:$AV$13,COLUMN(AV:AV)-COLUMN(AT:AT),FALSE))),"Domestic","International")</f>
        <v>International</v>
      </c>
      <c r="AJ187" s="13" cm="1">
        <f t="array" ref="AJ187">VLOOKUP($D187,$AR$5:$BD$7,COLUMN($BC:$BC)-COLUMN($AQ:$AQ),FALSE)*$E187</f>
        <v>15.054184808901789</v>
      </c>
      <c r="AK187" s="13" cm="1">
        <f t="array" ref="AK187">VLOOKUP($D187,$AR$5:$BD$7,COLUMN($BD:$BD)-COLUMN($AQ:$AQ),FALSE)*$E187</f>
        <v>13.945815191098209</v>
      </c>
      <c r="AL187">
        <f>'GDP per Capita'!R187</f>
        <v>51375.45</v>
      </c>
      <c r="AM187">
        <f t="shared" si="131"/>
        <v>51375.45</v>
      </c>
      <c r="AN187">
        <f t="shared" si="132"/>
        <v>51375.45</v>
      </c>
      <c r="AO187">
        <f t="shared" si="117"/>
        <v>1489888.0499999998</v>
      </c>
      <c r="AP187" s="1">
        <f t="shared" si="118"/>
        <v>3.9737489248068865E-2</v>
      </c>
    </row>
    <row r="188" spans="1:42">
      <c r="A188" s="52">
        <v>186</v>
      </c>
      <c r="B188" s="52" t="s">
        <v>33</v>
      </c>
      <c r="C188" s="52" t="s">
        <v>816</v>
      </c>
      <c r="D188" s="52">
        <v>2020</v>
      </c>
      <c r="E188" s="52">
        <v>60</v>
      </c>
      <c r="F188" s="52">
        <v>-24.776108600000001</v>
      </c>
      <c r="G188" s="52">
        <v>134.755</v>
      </c>
      <c r="H188" s="52">
        <v>0</v>
      </c>
      <c r="I188" s="52" t="s">
        <v>596</v>
      </c>
      <c r="J188" s="52">
        <v>9.0107934000000007</v>
      </c>
      <c r="K188" s="52">
        <v>38.761252499999998</v>
      </c>
      <c r="L188" s="52">
        <v>22053.264670086101</v>
      </c>
      <c r="M188" s="52">
        <v>3.4303087485710302</v>
      </c>
      <c r="N188" s="52">
        <v>2017.87371731287</v>
      </c>
      <c r="O188" s="13">
        <f t="shared" si="119"/>
        <v>1323195.8802051661</v>
      </c>
      <c r="P188" s="13">
        <f t="shared" si="120"/>
        <v>205.81852491426181</v>
      </c>
      <c r="Q188" s="13">
        <f t="shared" si="121"/>
        <v>121072.42303877221</v>
      </c>
      <c r="R188" s="13" cm="1">
        <f t="array" ref="R188">($AJ188*VLOOKUP($D188,$AU$11:$BE$13,COLUMN($AW:$AW)-COLUMN($AT:$AT),FALSE)/2+$AK188*VLOOKUP($D188,$AU$11:$BE$13,COLUMN($AW:$AW)-COLUMN($AT:$AT),FALSE))*3</f>
        <v>24.101323081002821</v>
      </c>
      <c r="S188" s="13" cm="1">
        <f t="array" ref="S188">($AJ188*VLOOKUP($D188,$AU$11:$BE$13,COLUMN($AY:$AY)-COLUMN($AT:$AT),FALSE)/2+$AK188*VLOOKUP($D188,$AU$11:$BE$13,COLUMN($AX:$AX)-COLUMN($AT:$AT),FALSE))*3</f>
        <v>15770.206662372035</v>
      </c>
      <c r="T188" s="13" cm="1">
        <f t="array" ref="T188">$E188*VLOOKUP($D188,$AU$11:$BE$13,COLUMN($BC:$BC)-COLUMN($AT:$AT),FALSE)*3</f>
        <v>15300</v>
      </c>
      <c r="U188" s="13" cm="1">
        <f t="array" ref="U188">$AJ188*VLOOKUP($D188,$AU$11:$BE$13,COLUMN($BD:$BD)-COLUMN($AT:$AT),FALSE)+$AK188*VLOOKUP($D188,$AU$11:$BE$13,COLUMN($BE:$BE)-COLUMN($AT:$AT),FALSE)</f>
        <v>29885.341074020318</v>
      </c>
      <c r="V188" s="13">
        <f t="shared" si="115"/>
        <v>229.91984799526463</v>
      </c>
      <c r="W188" s="13">
        <f t="shared" si="116"/>
        <v>182027.97077516455</v>
      </c>
      <c r="X188" s="13" cm="1">
        <f t="array" ref="X188">$AJ188*VLOOKUP($D188,$AU$11:$BG$13,COLUMN($BF:$BF)-COLUMN($AT:$AT),FALSE)+$AK188*VLOOKUP($D188,$AU$11:$BG$13,COLUMN($BG:$BG)-COLUMN($AT:$AT),FALSE)</f>
        <v>4442.670537010159</v>
      </c>
      <c r="Y188" s="13">
        <f t="shared" si="122"/>
        <v>22053.264670086101</v>
      </c>
      <c r="Z188" s="13">
        <f t="shared" si="123"/>
        <v>3.4303087485710302</v>
      </c>
      <c r="AA188" s="13">
        <f t="shared" si="124"/>
        <v>2017.87371731287</v>
      </c>
      <c r="AB188" s="13">
        <f t="shared" si="125"/>
        <v>0.40168871801671369</v>
      </c>
      <c r="AC188" s="13">
        <f t="shared" si="126"/>
        <v>262.83677770620056</v>
      </c>
      <c r="AD188" s="13">
        <f t="shared" si="127"/>
        <v>255</v>
      </c>
      <c r="AE188" s="13">
        <f t="shared" si="128"/>
        <v>498.08901790033866</v>
      </c>
      <c r="AF188" s="13">
        <f t="shared" si="129"/>
        <v>3.8319974665877439</v>
      </c>
      <c r="AG188" s="13">
        <f t="shared" si="130"/>
        <v>3033.7995129194092</v>
      </c>
      <c r="AI188" s="13" t="str" cm="1">
        <f t="array" ref="AI188">IF(ISNUMBER(SEARCH(B188,VLOOKUP(D188,$AU$11:$AV$13,COLUMN(AV:AV)-COLUMN(AT:AT),FALSE))),"Domestic","International")</f>
        <v>International</v>
      </c>
      <c r="AJ188" s="13" cm="1">
        <f t="array" ref="AJ188">VLOOKUP($D188,$AR$5:$BD$7,COLUMN($BC:$BC)-COLUMN($AQ:$AQ),FALSE)*$E188</f>
        <v>31.146589259796805</v>
      </c>
      <c r="AK188" s="13" cm="1">
        <f t="array" ref="AK188">VLOOKUP($D188,$AR$5:$BD$7,COLUMN($BD:$BD)-COLUMN($AQ:$AQ),FALSE)*$E188</f>
        <v>28.853410740203191</v>
      </c>
      <c r="AL188">
        <f>'GDP per Capita'!R188</f>
        <v>61250.7</v>
      </c>
      <c r="AM188">
        <f t="shared" si="131"/>
        <v>61250.7</v>
      </c>
      <c r="AN188">
        <f t="shared" si="132"/>
        <v>61250.7</v>
      </c>
      <c r="AO188">
        <f t="shared" si="117"/>
        <v>3675042</v>
      </c>
      <c r="AP188" s="1">
        <f t="shared" si="118"/>
        <v>4.9530854552183229E-2</v>
      </c>
    </row>
    <row r="189" spans="1:42">
      <c r="A189" s="52">
        <v>187</v>
      </c>
      <c r="B189" s="52" t="s">
        <v>649</v>
      </c>
      <c r="C189" s="52" t="s">
        <v>31</v>
      </c>
      <c r="D189" s="52">
        <v>2020</v>
      </c>
      <c r="E189" s="52">
        <v>1</v>
      </c>
      <c r="F189" s="52">
        <v>44.305347599999997</v>
      </c>
      <c r="G189" s="52">
        <v>17.596146699999998</v>
      </c>
      <c r="H189" s="52">
        <v>0</v>
      </c>
      <c r="I189" s="52" t="s">
        <v>596</v>
      </c>
      <c r="J189" s="52">
        <v>9.0107934000000007</v>
      </c>
      <c r="K189" s="52">
        <v>38.761252499999998</v>
      </c>
      <c r="L189" s="52">
        <v>8846.5240524031396</v>
      </c>
      <c r="M189" s="52">
        <v>1.40787935846618</v>
      </c>
      <c r="N189" s="52">
        <v>928.88502550233</v>
      </c>
      <c r="O189" s="13">
        <f t="shared" si="119"/>
        <v>8846.5240524031396</v>
      </c>
      <c r="P189" s="13">
        <f t="shared" si="120"/>
        <v>1.40787935846618</v>
      </c>
      <c r="Q189" s="13">
        <f t="shared" si="121"/>
        <v>928.88502550233</v>
      </c>
      <c r="R189" s="13" cm="1">
        <f t="array" ref="R189">($AJ189*VLOOKUP($D189,$AU$11:$BE$13,COLUMN($AW:$AW)-COLUMN($AT:$AT),FALSE)/2+$AK189*VLOOKUP($D189,$AU$11:$BE$13,COLUMN($AW:$AW)-COLUMN($AT:$AT),FALSE))*3</f>
        <v>0.40168871801671363</v>
      </c>
      <c r="S189" s="13" cm="1">
        <f t="array" ref="S189">($AJ189*VLOOKUP($D189,$AU$11:$BE$13,COLUMN($AY:$AY)-COLUMN($AT:$AT),FALSE)/2+$AK189*VLOOKUP($D189,$AU$11:$BE$13,COLUMN($AX:$AX)-COLUMN($AT:$AT),FALSE))*3</f>
        <v>262.83677770620056</v>
      </c>
      <c r="T189" s="13" cm="1">
        <f t="array" ref="T189">$E189*VLOOKUP($D189,$AU$11:$BE$13,COLUMN($BC:$BC)-COLUMN($AT:$AT),FALSE)*3</f>
        <v>255</v>
      </c>
      <c r="U189" s="13" cm="1">
        <f t="array" ref="U189">$AJ189*VLOOKUP($D189,$AU$11:$BE$13,COLUMN($BD:$BD)-COLUMN($AT:$AT),FALSE)+$AK189*VLOOKUP($D189,$AU$11:$BE$13,COLUMN($BE:$BE)-COLUMN($AT:$AT),FALSE)</f>
        <v>498.0890179003386</v>
      </c>
      <c r="V189" s="13">
        <f t="shared" si="115"/>
        <v>1.8095680764828936</v>
      </c>
      <c r="W189" s="13">
        <f t="shared" si="116"/>
        <v>1944.8108211088693</v>
      </c>
      <c r="X189" s="13" cm="1">
        <f t="array" ref="X189">$AJ189*VLOOKUP($D189,$AU$11:$BG$13,COLUMN($BF:$BF)-COLUMN($AT:$AT),FALSE)+$AK189*VLOOKUP($D189,$AU$11:$BG$13,COLUMN($BG:$BG)-COLUMN($AT:$AT),FALSE)</f>
        <v>74.04450895016933</v>
      </c>
      <c r="Y189" s="13">
        <f t="shared" si="122"/>
        <v>8846.5240524031396</v>
      </c>
      <c r="Z189" s="13">
        <f t="shared" si="123"/>
        <v>1.40787935846618</v>
      </c>
      <c r="AA189" s="13">
        <f t="shared" si="124"/>
        <v>928.88502550233</v>
      </c>
      <c r="AB189" s="13">
        <f t="shared" si="125"/>
        <v>0.40168871801671363</v>
      </c>
      <c r="AC189" s="13">
        <f t="shared" si="126"/>
        <v>262.83677770620056</v>
      </c>
      <c r="AD189" s="13">
        <f t="shared" si="127"/>
        <v>255</v>
      </c>
      <c r="AE189" s="13">
        <f t="shared" si="128"/>
        <v>498.0890179003386</v>
      </c>
      <c r="AF189" s="13">
        <f t="shared" si="129"/>
        <v>1.8095680764828936</v>
      </c>
      <c r="AG189" s="13">
        <f t="shared" si="130"/>
        <v>1944.8108211088693</v>
      </c>
      <c r="AI189" s="13" t="str" cm="1">
        <f t="array" ref="AI189">IF(ISNUMBER(SEARCH(B189,VLOOKUP(D189,$AU$11:$AV$13,COLUMN(AV:AV)-COLUMN(AT:AT),FALSE))),"Domestic","International")</f>
        <v>International</v>
      </c>
      <c r="AJ189" s="13" cm="1">
        <f t="array" ref="AJ189">VLOOKUP($D189,$AR$5:$BD$7,COLUMN($BC:$BC)-COLUMN($AQ:$AQ),FALSE)*$E189</f>
        <v>0.5191098209966134</v>
      </c>
      <c r="AK189" s="13" cm="1">
        <f t="array" ref="AK189">VLOOKUP($D189,$AR$5:$BD$7,COLUMN($BD:$BD)-COLUMN($AQ:$AQ),FALSE)*$E189</f>
        <v>0.48089017900338654</v>
      </c>
      <c r="AL189">
        <f>'GDP per Capita'!R189</f>
        <v>5076.0600000000004</v>
      </c>
      <c r="AM189">
        <f t="shared" si="131"/>
        <v>5076.0600000000004</v>
      </c>
      <c r="AN189">
        <f t="shared" si="132"/>
        <v>5076.0600000000004</v>
      </c>
      <c r="AO189">
        <f t="shared" si="117"/>
        <v>5076.0600000000004</v>
      </c>
      <c r="AP189" s="1">
        <f t="shared" si="118"/>
        <v>0.38313393086544861</v>
      </c>
    </row>
    <row r="190" spans="1:42">
      <c r="A190" s="52">
        <v>188</v>
      </c>
      <c r="B190" s="52" t="s">
        <v>648</v>
      </c>
      <c r="C190" s="52" t="s">
        <v>30</v>
      </c>
      <c r="D190" s="52">
        <v>2020</v>
      </c>
      <c r="E190" s="52">
        <v>2</v>
      </c>
      <c r="F190" s="52">
        <v>24.476878299999999</v>
      </c>
      <c r="G190" s="52">
        <v>90.293242599999999</v>
      </c>
      <c r="H190" s="52">
        <v>0</v>
      </c>
      <c r="I190" s="52" t="s">
        <v>596</v>
      </c>
      <c r="J190" s="52">
        <v>9.0107934000000007</v>
      </c>
      <c r="K190" s="52">
        <v>38.761252499999998</v>
      </c>
      <c r="L190" s="52">
        <v>11427.663066094299</v>
      </c>
      <c r="M190" s="52">
        <v>1.77897846199831</v>
      </c>
      <c r="N190" s="52">
        <v>1199.9046219398999</v>
      </c>
      <c r="O190" s="13">
        <f t="shared" si="119"/>
        <v>22855.326132188598</v>
      </c>
      <c r="P190" s="13">
        <f t="shared" si="120"/>
        <v>3.55795692399662</v>
      </c>
      <c r="Q190" s="13">
        <f t="shared" si="121"/>
        <v>2399.8092438797999</v>
      </c>
      <c r="R190" s="13" cm="1">
        <f t="array" ref="R190">($AJ190*VLOOKUP($D190,$AU$11:$BE$13,COLUMN($AW:$AW)-COLUMN($AT:$AT),FALSE)/2+$AK190*VLOOKUP($D190,$AU$11:$BE$13,COLUMN($AW:$AW)-COLUMN($AT:$AT),FALSE))*3</f>
        <v>0.80337743603342726</v>
      </c>
      <c r="S190" s="13" cm="1">
        <f t="array" ref="S190">($AJ190*VLOOKUP($D190,$AU$11:$BE$13,COLUMN($AY:$AY)-COLUMN($AT:$AT),FALSE)/2+$AK190*VLOOKUP($D190,$AU$11:$BE$13,COLUMN($AX:$AX)-COLUMN($AT:$AT),FALSE))*3</f>
        <v>525.67355541240113</v>
      </c>
      <c r="T190" s="13" cm="1">
        <f t="array" ref="T190">$E190*VLOOKUP($D190,$AU$11:$BE$13,COLUMN($BC:$BC)-COLUMN($AT:$AT),FALSE)*3</f>
        <v>510</v>
      </c>
      <c r="U190" s="13" cm="1">
        <f t="array" ref="U190">$AJ190*VLOOKUP($D190,$AU$11:$BE$13,COLUMN($BD:$BD)-COLUMN($AT:$AT),FALSE)+$AK190*VLOOKUP($D190,$AU$11:$BE$13,COLUMN($BE:$BE)-COLUMN($AT:$AT),FALSE)</f>
        <v>996.17803580067721</v>
      </c>
      <c r="V190" s="13">
        <f t="shared" si="115"/>
        <v>4.3613343600300469</v>
      </c>
      <c r="W190" s="13">
        <f t="shared" si="116"/>
        <v>4431.6608350928782</v>
      </c>
      <c r="X190" s="13" cm="1">
        <f t="array" ref="X190">$AJ190*VLOOKUP($D190,$AU$11:$BG$13,COLUMN($BF:$BF)-COLUMN($AT:$AT),FALSE)+$AK190*VLOOKUP($D190,$AU$11:$BG$13,COLUMN($BG:$BG)-COLUMN($AT:$AT),FALSE)</f>
        <v>148.08901790033866</v>
      </c>
      <c r="Y190" s="13">
        <f t="shared" si="122"/>
        <v>11427.663066094299</v>
      </c>
      <c r="Z190" s="13">
        <f t="shared" si="123"/>
        <v>1.77897846199831</v>
      </c>
      <c r="AA190" s="13">
        <f t="shared" si="124"/>
        <v>1199.9046219398999</v>
      </c>
      <c r="AB190" s="13">
        <f t="shared" si="125"/>
        <v>0.40168871801671363</v>
      </c>
      <c r="AC190" s="13">
        <f t="shared" si="126"/>
        <v>262.83677770620056</v>
      </c>
      <c r="AD190" s="13">
        <f t="shared" si="127"/>
        <v>255</v>
      </c>
      <c r="AE190" s="13">
        <f t="shared" si="128"/>
        <v>498.0890179003386</v>
      </c>
      <c r="AF190" s="13">
        <f t="shared" si="129"/>
        <v>2.1806671800150235</v>
      </c>
      <c r="AG190" s="13">
        <f t="shared" si="130"/>
        <v>2215.8304175464391</v>
      </c>
      <c r="AI190" s="13" t="str" cm="1">
        <f t="array" ref="AI190">IF(ISNUMBER(SEARCH(B190,VLOOKUP(D190,$AU$11:$AV$13,COLUMN(AV:AV)-COLUMN(AT:AT),FALSE))),"Domestic","International")</f>
        <v>International</v>
      </c>
      <c r="AJ190" s="13" cm="1">
        <f t="array" ref="AJ190">VLOOKUP($D190,$AR$5:$BD$7,COLUMN($BC:$BC)-COLUMN($AQ:$AQ),FALSE)*$E190</f>
        <v>1.0382196419932268</v>
      </c>
      <c r="AK190" s="13" cm="1">
        <f t="array" ref="AK190">VLOOKUP($D190,$AR$5:$BD$7,COLUMN($BD:$BD)-COLUMN($AQ:$AQ),FALSE)*$E190</f>
        <v>0.96178035800677308</v>
      </c>
      <c r="AL190">
        <f>'GDP per Capita'!R190</f>
        <v>1794.53</v>
      </c>
      <c r="AM190">
        <f t="shared" si="131"/>
        <v>1794.53</v>
      </c>
      <c r="AN190">
        <f t="shared" si="132"/>
        <v>1794.53</v>
      </c>
      <c r="AO190">
        <f t="shared" si="117"/>
        <v>3589.06</v>
      </c>
      <c r="AP190" s="1">
        <f t="shared" si="118"/>
        <v>1.2347692251154558</v>
      </c>
    </row>
    <row r="191" spans="1:42">
      <c r="A191" s="52">
        <v>189</v>
      </c>
      <c r="B191" s="52" t="s">
        <v>332</v>
      </c>
      <c r="C191" s="52" t="s">
        <v>31</v>
      </c>
      <c r="D191" s="52">
        <v>2020</v>
      </c>
      <c r="E191" s="52">
        <v>15</v>
      </c>
      <c r="F191" s="52">
        <v>50.6402809</v>
      </c>
      <c r="G191" s="52">
        <v>4.6667144999999897</v>
      </c>
      <c r="H191" s="52">
        <v>0</v>
      </c>
      <c r="I191" s="52" t="s">
        <v>596</v>
      </c>
      <c r="J191" s="52">
        <v>9.0107934000000007</v>
      </c>
      <c r="K191" s="52">
        <v>38.761252499999998</v>
      </c>
      <c r="L191" s="52">
        <v>11169.228730435099</v>
      </c>
      <c r="M191" s="52">
        <v>1.7412935561807299</v>
      </c>
      <c r="N191" s="52">
        <v>1172.76901669568</v>
      </c>
      <c r="O191" s="13">
        <f t="shared" si="119"/>
        <v>167538.43095652648</v>
      </c>
      <c r="P191" s="13">
        <f t="shared" si="120"/>
        <v>26.11940334271095</v>
      </c>
      <c r="Q191" s="13">
        <f t="shared" si="121"/>
        <v>17591.535250435198</v>
      </c>
      <c r="R191" s="13" cm="1">
        <f t="array" ref="R191">($AJ191*VLOOKUP($D191,$AU$11:$BE$13,COLUMN($AW:$AW)-COLUMN($AT:$AT),FALSE)/2+$AK191*VLOOKUP($D191,$AU$11:$BE$13,COLUMN($AW:$AW)-COLUMN($AT:$AT),FALSE))*3</f>
        <v>6.0253307702507053</v>
      </c>
      <c r="S191" s="13" cm="1">
        <f t="array" ref="S191">($AJ191*VLOOKUP($D191,$AU$11:$BE$13,COLUMN($AY:$AY)-COLUMN($AT:$AT),FALSE)/2+$AK191*VLOOKUP($D191,$AU$11:$BE$13,COLUMN($AX:$AX)-COLUMN($AT:$AT),FALSE))*3</f>
        <v>3942.5516655930087</v>
      </c>
      <c r="T191" s="13" cm="1">
        <f t="array" ref="T191">$E191*VLOOKUP($D191,$AU$11:$BE$13,COLUMN($BC:$BC)-COLUMN($AT:$AT),FALSE)*3</f>
        <v>3825</v>
      </c>
      <c r="U191" s="13" cm="1">
        <f t="array" ref="U191">$AJ191*VLOOKUP($D191,$AU$11:$BE$13,COLUMN($BD:$BD)-COLUMN($AT:$AT),FALSE)+$AK191*VLOOKUP($D191,$AU$11:$BE$13,COLUMN($BE:$BE)-COLUMN($AT:$AT),FALSE)</f>
        <v>7471.3352685050795</v>
      </c>
      <c r="V191" s="13">
        <f t="shared" si="115"/>
        <v>32.144734112961658</v>
      </c>
      <c r="W191" s="13">
        <f t="shared" si="116"/>
        <v>32830.422184533287</v>
      </c>
      <c r="X191" s="13" cm="1">
        <f t="array" ref="X191">$AJ191*VLOOKUP($D191,$AU$11:$BG$13,COLUMN($BF:$BF)-COLUMN($AT:$AT),FALSE)+$AK191*VLOOKUP($D191,$AU$11:$BG$13,COLUMN($BG:$BG)-COLUMN($AT:$AT),FALSE)</f>
        <v>1110.6676342525398</v>
      </c>
      <c r="Y191" s="13">
        <f t="shared" si="122"/>
        <v>11169.228730435099</v>
      </c>
      <c r="Z191" s="13">
        <f t="shared" si="123"/>
        <v>1.7412935561807299</v>
      </c>
      <c r="AA191" s="13">
        <f t="shared" si="124"/>
        <v>1172.7690166956797</v>
      </c>
      <c r="AB191" s="13">
        <f t="shared" si="125"/>
        <v>0.40168871801671369</v>
      </c>
      <c r="AC191" s="13">
        <f t="shared" si="126"/>
        <v>262.83677770620056</v>
      </c>
      <c r="AD191" s="13">
        <f t="shared" si="127"/>
        <v>255</v>
      </c>
      <c r="AE191" s="13">
        <f t="shared" si="128"/>
        <v>498.08901790033866</v>
      </c>
      <c r="AF191" s="13">
        <f t="shared" si="129"/>
        <v>2.1429822741974438</v>
      </c>
      <c r="AG191" s="13">
        <f t="shared" si="130"/>
        <v>2188.6948123022189</v>
      </c>
      <c r="AI191" s="13" t="str" cm="1">
        <f t="array" ref="AI191">IF(ISNUMBER(SEARCH(B191,VLOOKUP(D191,$AU$11:$AV$13,COLUMN(AV:AV)-COLUMN(AT:AT),FALSE))),"Domestic","International")</f>
        <v>International</v>
      </c>
      <c r="AJ191" s="13" cm="1">
        <f t="array" ref="AJ191">VLOOKUP($D191,$AR$5:$BD$7,COLUMN($BC:$BC)-COLUMN($AQ:$AQ),FALSE)*$E191</f>
        <v>7.7866473149492013</v>
      </c>
      <c r="AK191" s="13" cm="1">
        <f t="array" ref="AK191">VLOOKUP($D191,$AR$5:$BD$7,COLUMN($BD:$BD)-COLUMN($AQ:$AQ),FALSE)*$E191</f>
        <v>7.2133526850507979</v>
      </c>
      <c r="AL191">
        <f>'GDP per Capita'!R191</f>
        <v>47811.55</v>
      </c>
      <c r="AM191">
        <f t="shared" si="131"/>
        <v>47811.55</v>
      </c>
      <c r="AN191">
        <f t="shared" si="132"/>
        <v>47811.55</v>
      </c>
      <c r="AO191">
        <f t="shared" si="117"/>
        <v>717173.25</v>
      </c>
      <c r="AP191" s="1">
        <f t="shared" si="118"/>
        <v>4.5777533091945759E-2</v>
      </c>
    </row>
    <row r="192" spans="1:42">
      <c r="A192" s="52">
        <v>190</v>
      </c>
      <c r="B192" s="52" t="s">
        <v>647</v>
      </c>
      <c r="C192" s="52" t="s">
        <v>35</v>
      </c>
      <c r="D192" s="52">
        <v>2020</v>
      </c>
      <c r="E192" s="52">
        <v>2</v>
      </c>
      <c r="F192" s="52">
        <v>12.0753083</v>
      </c>
      <c r="G192" s="52">
        <v>-1.6880313999999901</v>
      </c>
      <c r="H192" s="52">
        <v>0</v>
      </c>
      <c r="I192" s="52" t="s">
        <v>596</v>
      </c>
      <c r="J192" s="52">
        <v>9.0107934000000007</v>
      </c>
      <c r="K192" s="52">
        <v>38.761252499999998</v>
      </c>
      <c r="L192" s="52">
        <v>8862.2670431234092</v>
      </c>
      <c r="M192" s="52">
        <v>1.4101071945454899</v>
      </c>
      <c r="N192" s="52">
        <v>930.53803952795795</v>
      </c>
      <c r="O192" s="13">
        <f t="shared" si="119"/>
        <v>17724.534086246818</v>
      </c>
      <c r="P192" s="13">
        <f t="shared" si="120"/>
        <v>2.8202143890909799</v>
      </c>
      <c r="Q192" s="13">
        <f t="shared" si="121"/>
        <v>1861.0760790559159</v>
      </c>
      <c r="R192" s="13" cm="1">
        <f t="array" ref="R192">($AJ192*VLOOKUP($D192,$AU$11:$BE$13,COLUMN($AW:$AW)-COLUMN($AT:$AT),FALSE)/2+$AK192*VLOOKUP($D192,$AU$11:$BE$13,COLUMN($AW:$AW)-COLUMN($AT:$AT),FALSE))*3</f>
        <v>0.80337743603342726</v>
      </c>
      <c r="S192" s="13" cm="1">
        <f t="array" ref="S192">($AJ192*VLOOKUP($D192,$AU$11:$BE$13,COLUMN($AY:$AY)-COLUMN($AT:$AT),FALSE)/2+$AK192*VLOOKUP($D192,$AU$11:$BE$13,COLUMN($AX:$AX)-COLUMN($AT:$AT),FALSE))*3</f>
        <v>525.67355541240113</v>
      </c>
      <c r="T192" s="13" cm="1">
        <f t="array" ref="T192">$E192*VLOOKUP($D192,$AU$11:$BE$13,COLUMN($BC:$BC)-COLUMN($AT:$AT),FALSE)*3</f>
        <v>510</v>
      </c>
      <c r="U192" s="13" cm="1">
        <f t="array" ref="U192">$AJ192*VLOOKUP($D192,$AU$11:$BE$13,COLUMN($BD:$BD)-COLUMN($AT:$AT),FALSE)+$AK192*VLOOKUP($D192,$AU$11:$BE$13,COLUMN($BE:$BE)-COLUMN($AT:$AT),FALSE)</f>
        <v>996.17803580067721</v>
      </c>
      <c r="V192" s="13">
        <f t="shared" si="115"/>
        <v>3.6235918251244073</v>
      </c>
      <c r="W192" s="13">
        <f t="shared" si="116"/>
        <v>3892.927670268994</v>
      </c>
      <c r="X192" s="13" cm="1">
        <f t="array" ref="X192">$AJ192*VLOOKUP($D192,$AU$11:$BG$13,COLUMN($BF:$BF)-COLUMN($AT:$AT),FALSE)+$AK192*VLOOKUP($D192,$AU$11:$BG$13,COLUMN($BG:$BG)-COLUMN($AT:$AT),FALSE)</f>
        <v>148.08901790033866</v>
      </c>
      <c r="Y192" s="13">
        <f t="shared" si="122"/>
        <v>8862.2670431234092</v>
      </c>
      <c r="Z192" s="13">
        <f t="shared" si="123"/>
        <v>1.4101071945454899</v>
      </c>
      <c r="AA192" s="13">
        <f t="shared" si="124"/>
        <v>930.53803952795795</v>
      </c>
      <c r="AB192" s="13">
        <f t="shared" si="125"/>
        <v>0.40168871801671363</v>
      </c>
      <c r="AC192" s="13">
        <f t="shared" si="126"/>
        <v>262.83677770620056</v>
      </c>
      <c r="AD192" s="13">
        <f t="shared" si="127"/>
        <v>255</v>
      </c>
      <c r="AE192" s="13">
        <f t="shared" si="128"/>
        <v>498.0890179003386</v>
      </c>
      <c r="AF192" s="13">
        <f t="shared" si="129"/>
        <v>1.8117959125622036</v>
      </c>
      <c r="AG192" s="13">
        <f t="shared" si="130"/>
        <v>1946.463835134497</v>
      </c>
      <c r="AI192" s="13" t="str" cm="1">
        <f t="array" ref="AI192">IF(ISNUMBER(SEARCH(B192,VLOOKUP(D192,$AU$11:$AV$13,COLUMN(AV:AV)-COLUMN(AT:AT),FALSE))),"Domestic","International")</f>
        <v>International</v>
      </c>
      <c r="AJ192" s="13" cm="1">
        <f t="array" ref="AJ192">VLOOKUP($D192,$AR$5:$BD$7,COLUMN($BC:$BC)-COLUMN($AQ:$AQ),FALSE)*$E192</f>
        <v>1.0382196419932268</v>
      </c>
      <c r="AK192" s="13" cm="1">
        <f t="array" ref="AK192">VLOOKUP($D192,$AR$5:$BD$7,COLUMN($BD:$BD)-COLUMN($AQ:$AQ),FALSE)*$E192</f>
        <v>0.96178035800677308</v>
      </c>
      <c r="AL192">
        <f>'GDP per Capita'!R192</f>
        <v>799.05899999999997</v>
      </c>
      <c r="AM192">
        <f t="shared" si="131"/>
        <v>799.05899999999997</v>
      </c>
      <c r="AN192">
        <f t="shared" si="132"/>
        <v>799.05899999999997</v>
      </c>
      <c r="AO192">
        <f t="shared" si="117"/>
        <v>1598.1179999999999</v>
      </c>
      <c r="AP192" s="1">
        <f t="shared" si="118"/>
        <v>2.4359450743117805</v>
      </c>
    </row>
    <row r="193" spans="1:42">
      <c r="A193" s="52">
        <v>191</v>
      </c>
      <c r="B193" s="52" t="s">
        <v>646</v>
      </c>
      <c r="C193" s="52" t="s">
        <v>31</v>
      </c>
      <c r="D193" s="52">
        <v>2020</v>
      </c>
      <c r="E193" s="52">
        <v>5</v>
      </c>
      <c r="F193" s="52">
        <v>42.607397499999998</v>
      </c>
      <c r="G193" s="52">
        <v>25.485661700000001</v>
      </c>
      <c r="H193" s="52">
        <v>0</v>
      </c>
      <c r="I193" s="52" t="s">
        <v>596</v>
      </c>
      <c r="J193" s="52">
        <v>9.0107934000000007</v>
      </c>
      <c r="K193" s="52">
        <v>38.761252499999998</v>
      </c>
      <c r="L193" s="52">
        <v>7907.7283467813104</v>
      </c>
      <c r="M193" s="52">
        <v>1.27581728134187</v>
      </c>
      <c r="N193" s="52">
        <v>948.92740161375798</v>
      </c>
      <c r="O193" s="13">
        <f t="shared" si="119"/>
        <v>39538.641733906552</v>
      </c>
      <c r="P193" s="13">
        <f t="shared" si="120"/>
        <v>6.3790864067093498</v>
      </c>
      <c r="Q193" s="13">
        <f t="shared" si="121"/>
        <v>4744.6370080687902</v>
      </c>
      <c r="R193" s="13" cm="1">
        <f t="array" ref="R193">($AJ193*VLOOKUP($D193,$AU$11:$BE$13,COLUMN($AW:$AW)-COLUMN($AT:$AT),FALSE)/2+$AK193*VLOOKUP($D193,$AU$11:$BE$13,COLUMN($AW:$AW)-COLUMN($AT:$AT),FALSE))*3</f>
        <v>2.0084435900835684</v>
      </c>
      <c r="S193" s="13" cm="1">
        <f t="array" ref="S193">($AJ193*VLOOKUP($D193,$AU$11:$BE$13,COLUMN($AY:$AY)-COLUMN($AT:$AT),FALSE)/2+$AK193*VLOOKUP($D193,$AU$11:$BE$13,COLUMN($AX:$AX)-COLUMN($AT:$AT),FALSE))*3</f>
        <v>1314.1838885310028</v>
      </c>
      <c r="T193" s="13" cm="1">
        <f t="array" ref="T193">$E193*VLOOKUP($D193,$AU$11:$BE$13,COLUMN($BC:$BC)-COLUMN($AT:$AT),FALSE)*3</f>
        <v>1275</v>
      </c>
      <c r="U193" s="13" cm="1">
        <f t="array" ref="U193">$AJ193*VLOOKUP($D193,$AU$11:$BE$13,COLUMN($BD:$BD)-COLUMN($AT:$AT),FALSE)+$AK193*VLOOKUP($D193,$AU$11:$BE$13,COLUMN($BE:$BE)-COLUMN($AT:$AT),FALSE)</f>
        <v>2490.445089501693</v>
      </c>
      <c r="V193" s="13">
        <f t="shared" si="115"/>
        <v>8.3875299967929173</v>
      </c>
      <c r="W193" s="13">
        <f t="shared" si="116"/>
        <v>9824.2659861014854</v>
      </c>
      <c r="X193" s="13" cm="1">
        <f t="array" ref="X193">$AJ193*VLOOKUP($D193,$AU$11:$BG$13,COLUMN($BF:$BF)-COLUMN($AT:$AT),FALSE)+$AK193*VLOOKUP($D193,$AU$11:$BG$13,COLUMN($BG:$BG)-COLUMN($AT:$AT),FALSE)</f>
        <v>370.22254475084662</v>
      </c>
      <c r="Y193" s="13">
        <f t="shared" si="122"/>
        <v>7907.7283467813104</v>
      </c>
      <c r="Z193" s="13">
        <f t="shared" si="123"/>
        <v>1.27581728134187</v>
      </c>
      <c r="AA193" s="13">
        <f t="shared" si="124"/>
        <v>948.92740161375809</v>
      </c>
      <c r="AB193" s="13">
        <f t="shared" si="125"/>
        <v>0.40168871801671369</v>
      </c>
      <c r="AC193" s="13">
        <f t="shared" si="126"/>
        <v>262.83677770620056</v>
      </c>
      <c r="AD193" s="13">
        <f t="shared" si="127"/>
        <v>255</v>
      </c>
      <c r="AE193" s="13">
        <f t="shared" si="128"/>
        <v>498.0890179003386</v>
      </c>
      <c r="AF193" s="13">
        <f t="shared" si="129"/>
        <v>1.6775059993585835</v>
      </c>
      <c r="AG193" s="13">
        <f t="shared" si="130"/>
        <v>1964.853197220297</v>
      </c>
      <c r="AI193" s="13" t="str" cm="1">
        <f t="array" ref="AI193">IF(ISNUMBER(SEARCH(B193,VLOOKUP(D193,$AU$11:$AV$13,COLUMN(AV:AV)-COLUMN(AT:AT),FALSE))),"Domestic","International")</f>
        <v>International</v>
      </c>
      <c r="AJ193" s="13" cm="1">
        <f t="array" ref="AJ193">VLOOKUP($D193,$AR$5:$BD$7,COLUMN($BC:$BC)-COLUMN($AQ:$AQ),FALSE)*$E193</f>
        <v>2.5955491049830668</v>
      </c>
      <c r="AK193" s="13" cm="1">
        <f t="array" ref="AK193">VLOOKUP($D193,$AR$5:$BD$7,COLUMN($BD:$BD)-COLUMN($AQ:$AQ),FALSE)*$E193</f>
        <v>2.4044508950169328</v>
      </c>
      <c r="AL193">
        <f>'GDP per Capita'!R193</f>
        <v>9203.85</v>
      </c>
      <c r="AM193">
        <f t="shared" si="131"/>
        <v>9203.85</v>
      </c>
      <c r="AN193">
        <f t="shared" si="132"/>
        <v>9203.85</v>
      </c>
      <c r="AO193">
        <f t="shared" si="117"/>
        <v>46019.25</v>
      </c>
      <c r="AP193" s="1">
        <f t="shared" si="118"/>
        <v>0.21348166226310697</v>
      </c>
    </row>
    <row r="194" spans="1:42">
      <c r="A194" s="52">
        <v>192</v>
      </c>
      <c r="B194" s="52" t="s">
        <v>645</v>
      </c>
      <c r="C194" s="52" t="s">
        <v>35</v>
      </c>
      <c r="D194" s="52">
        <v>2020</v>
      </c>
      <c r="E194" s="52">
        <v>0</v>
      </c>
      <c r="F194" s="52">
        <v>-3.3634357000000001</v>
      </c>
      <c r="G194" s="52">
        <v>29.887057500000001</v>
      </c>
      <c r="H194" s="52">
        <v>0</v>
      </c>
      <c r="I194" s="52" t="s">
        <v>596</v>
      </c>
      <c r="J194" s="52">
        <v>9.0107934000000007</v>
      </c>
      <c r="K194" s="52">
        <v>38.761252499999998</v>
      </c>
      <c r="L194" s="52">
        <v>3382.76884224677</v>
      </c>
      <c r="M194" s="52">
        <v>0.623860805833234</v>
      </c>
      <c r="N194" s="52">
        <v>649.49161771137994</v>
      </c>
      <c r="O194" s="13">
        <f t="shared" si="119"/>
        <v>0</v>
      </c>
      <c r="P194" s="13">
        <f t="shared" si="120"/>
        <v>0</v>
      </c>
      <c r="Q194" s="13">
        <f t="shared" si="121"/>
        <v>0</v>
      </c>
      <c r="R194" s="13" cm="1">
        <f t="array" ref="R194">($AJ194*VLOOKUP($D194,$AU$11:$BE$13,COLUMN($AW:$AW)-COLUMN($AT:$AT),FALSE)/2+$AK194*VLOOKUP($D194,$AU$11:$BE$13,COLUMN($AW:$AW)-COLUMN($AT:$AT),FALSE))*3</f>
        <v>0</v>
      </c>
      <c r="S194" s="13" cm="1">
        <f t="array" ref="S194">($AJ194*VLOOKUP($D194,$AU$11:$BE$13,COLUMN($AY:$AY)-COLUMN($AT:$AT),FALSE)/2+$AK194*VLOOKUP($D194,$AU$11:$BE$13,COLUMN($AX:$AX)-COLUMN($AT:$AT),FALSE))*3</f>
        <v>0</v>
      </c>
      <c r="T194" s="13" cm="1">
        <f t="array" ref="T194">$E194*VLOOKUP($D194,$AU$11:$BE$13,COLUMN($BC:$BC)-COLUMN($AT:$AT),FALSE)*3</f>
        <v>0</v>
      </c>
      <c r="U194" s="13" cm="1">
        <f t="array" ref="U194">$AJ194*VLOOKUP($D194,$AU$11:$BE$13,COLUMN($BD:$BD)-COLUMN($AT:$AT),FALSE)+$AK194*VLOOKUP($D194,$AU$11:$BE$13,COLUMN($BE:$BE)-COLUMN($AT:$AT),FALSE)</f>
        <v>0</v>
      </c>
      <c r="V194" s="13">
        <f t="shared" ref="V194:V257" si="133">P194+R194</f>
        <v>0</v>
      </c>
      <c r="W194" s="13">
        <f t="shared" ref="W194:W257" si="134">Q194+S194+T194+U194</f>
        <v>0</v>
      </c>
      <c r="X194" s="13" cm="1">
        <f t="array" ref="X194">$AJ194*VLOOKUP($D194,$AU$11:$BG$13,COLUMN($BF:$BF)-COLUMN($AT:$AT),FALSE)+$AK194*VLOOKUP($D194,$AU$11:$BG$13,COLUMN($BG:$BG)-COLUMN($AT:$AT),FALSE)</f>
        <v>0</v>
      </c>
      <c r="Y194" s="13" t="str">
        <f t="shared" si="122"/>
        <v/>
      </c>
      <c r="Z194" s="13" t="str">
        <f t="shared" si="123"/>
        <v/>
      </c>
      <c r="AA194" s="13" t="str">
        <f t="shared" si="124"/>
        <v/>
      </c>
      <c r="AB194" s="13" t="str">
        <f t="shared" si="125"/>
        <v/>
      </c>
      <c r="AC194" s="13" t="str">
        <f t="shared" si="126"/>
        <v/>
      </c>
      <c r="AD194" s="13" t="str">
        <f t="shared" si="127"/>
        <v/>
      </c>
      <c r="AE194" s="13" t="str">
        <f t="shared" si="128"/>
        <v/>
      </c>
      <c r="AF194" s="13" t="str">
        <f t="shared" si="129"/>
        <v/>
      </c>
      <c r="AG194" s="13" t="str">
        <f t="shared" si="130"/>
        <v/>
      </c>
      <c r="AI194" s="13" t="str" cm="1">
        <f t="array" ref="AI194">IF(ISNUMBER(SEARCH(B194,VLOOKUP(D194,$AU$11:$AV$13,COLUMN(AV:AV)-COLUMN(AT:AT),FALSE))),"Domestic","International")</f>
        <v>International</v>
      </c>
      <c r="AJ194" s="13" cm="1">
        <f t="array" ref="AJ194">VLOOKUP($D194,$AR$5:$BD$7,COLUMN($BC:$BC)-COLUMN($AQ:$AQ),FALSE)*$E194</f>
        <v>0</v>
      </c>
      <c r="AK194" s="13" cm="1">
        <f t="array" ref="AK194">VLOOKUP($D194,$AR$5:$BD$7,COLUMN($BD:$BD)-COLUMN($AQ:$AQ),FALSE)*$E194</f>
        <v>0</v>
      </c>
      <c r="AL194">
        <f>'GDP per Capita'!R194</f>
        <v>439.03899999999999</v>
      </c>
      <c r="AM194">
        <f t="shared" si="131"/>
        <v>439.03899999999999</v>
      </c>
      <c r="AN194">
        <f t="shared" si="132"/>
        <v>439.03899999999999</v>
      </c>
      <c r="AO194">
        <f t="shared" ref="AO194:AO257" si="135">AN194*E194</f>
        <v>0</v>
      </c>
      <c r="AP194" s="1" t="str">
        <f t="shared" ref="AP194:AP257" si="136">IFERROR(W194/AO194,"")</f>
        <v/>
      </c>
    </row>
    <row r="195" spans="1:42">
      <c r="A195" s="52">
        <v>193</v>
      </c>
      <c r="B195" s="52" t="s">
        <v>587</v>
      </c>
      <c r="C195" s="52" t="s">
        <v>28</v>
      </c>
      <c r="D195" s="52">
        <v>2020</v>
      </c>
      <c r="E195" s="52">
        <v>18</v>
      </c>
      <c r="F195" s="52">
        <v>-10.3333333</v>
      </c>
      <c r="G195" s="52">
        <v>-53.2</v>
      </c>
      <c r="H195" s="52">
        <v>0</v>
      </c>
      <c r="I195" s="52" t="s">
        <v>596</v>
      </c>
      <c r="J195" s="52">
        <v>9.0107934000000007</v>
      </c>
      <c r="K195" s="52">
        <v>38.761252499999998</v>
      </c>
      <c r="L195" s="52">
        <v>20797.2880289717</v>
      </c>
      <c r="M195" s="52">
        <v>3.22474735249174</v>
      </c>
      <c r="N195" s="52">
        <v>1902.95185465091</v>
      </c>
      <c r="O195" s="13">
        <f t="shared" ref="O195:O258" si="137">E195*L195</f>
        <v>374351.18452149059</v>
      </c>
      <c r="P195" s="13">
        <f t="shared" ref="P195:P258" si="138">M195*$E195</f>
        <v>58.04545234485132</v>
      </c>
      <c r="Q195" s="13">
        <f t="shared" ref="Q195:Q258" si="139">N195*$E195</f>
        <v>34253.133383716384</v>
      </c>
      <c r="R195" s="13" cm="1">
        <f t="array" ref="R195">($AJ195*VLOOKUP($D195,$AU$11:$BE$13,COLUMN($AW:$AW)-COLUMN($AT:$AT),FALSE)/2+$AK195*VLOOKUP($D195,$AU$11:$BE$13,COLUMN($AW:$AW)-COLUMN($AT:$AT),FALSE))*3</f>
        <v>7.2303969243008464</v>
      </c>
      <c r="S195" s="13" cm="1">
        <f t="array" ref="S195">($AJ195*VLOOKUP($D195,$AU$11:$BE$13,COLUMN($AY:$AY)-COLUMN($AT:$AT),FALSE)/2+$AK195*VLOOKUP($D195,$AU$11:$BE$13,COLUMN($AX:$AX)-COLUMN($AT:$AT),FALSE))*3</f>
        <v>4731.0619987116097</v>
      </c>
      <c r="T195" s="13" cm="1">
        <f t="array" ref="T195">$E195*VLOOKUP($D195,$AU$11:$BE$13,COLUMN($BC:$BC)-COLUMN($AT:$AT),FALSE)*3</f>
        <v>4590</v>
      </c>
      <c r="U195" s="13" cm="1">
        <f t="array" ref="U195">$AJ195*VLOOKUP($D195,$AU$11:$BE$13,COLUMN($BD:$BD)-COLUMN($AT:$AT),FALSE)+$AK195*VLOOKUP($D195,$AU$11:$BE$13,COLUMN($BE:$BE)-COLUMN($AT:$AT),FALSE)</f>
        <v>8965.602322206094</v>
      </c>
      <c r="V195" s="13">
        <f t="shared" si="133"/>
        <v>65.275849269152161</v>
      </c>
      <c r="W195" s="13">
        <f t="shared" si="134"/>
        <v>52539.797704634082</v>
      </c>
      <c r="X195" s="13" cm="1">
        <f t="array" ref="X195">$AJ195*VLOOKUP($D195,$AU$11:$BG$13,COLUMN($BF:$BF)-COLUMN($AT:$AT),FALSE)+$AK195*VLOOKUP($D195,$AU$11:$BG$13,COLUMN($BG:$BG)-COLUMN($AT:$AT),FALSE)</f>
        <v>1332.8011611030479</v>
      </c>
      <c r="Y195" s="13">
        <f t="shared" ref="Y195:Y258" si="140">IFERROR(O195/$E195,"")</f>
        <v>20797.2880289717</v>
      </c>
      <c r="Z195" s="13">
        <f t="shared" ref="Z195:Z258" si="141">IFERROR(P195/$E195,"")</f>
        <v>3.22474735249174</v>
      </c>
      <c r="AA195" s="13">
        <f t="shared" ref="AA195:AA258" si="142">IFERROR(Q195/$E195,"")</f>
        <v>1902.9518546509103</v>
      </c>
      <c r="AB195" s="13">
        <f t="shared" ref="AB195:AB258" si="143">IFERROR(R195/$E195,"")</f>
        <v>0.40168871801671369</v>
      </c>
      <c r="AC195" s="13">
        <f t="shared" ref="AC195:AC258" si="144">IFERROR(S195/$E195,"")</f>
        <v>262.83677770620056</v>
      </c>
      <c r="AD195" s="13">
        <f t="shared" ref="AD195:AD258" si="145">IFERROR(T195/$E195,"")</f>
        <v>255</v>
      </c>
      <c r="AE195" s="13">
        <f t="shared" ref="AE195:AE258" si="146">IFERROR(U195/$E195,"")</f>
        <v>498.08901790033855</v>
      </c>
      <c r="AF195" s="13">
        <f t="shared" ref="AF195:AF258" si="147">IFERROR(V195/$E195,"")</f>
        <v>3.6264360705084533</v>
      </c>
      <c r="AG195" s="13">
        <f t="shared" ref="AG195:AG258" si="148">IFERROR(W195/$E195,"")</f>
        <v>2918.8776502574492</v>
      </c>
      <c r="AI195" s="13" t="str" cm="1">
        <f t="array" ref="AI195">IF(ISNUMBER(SEARCH(B195,VLOOKUP(D195,$AU$11:$AV$13,COLUMN(AV:AV)-COLUMN(AT:AT),FALSE))),"Domestic","International")</f>
        <v>International</v>
      </c>
      <c r="AJ195" s="13" cm="1">
        <f t="array" ref="AJ195">VLOOKUP($D195,$AR$5:$BD$7,COLUMN($BC:$BC)-COLUMN($AQ:$AQ),FALSE)*$E195</f>
        <v>9.3439767779390408</v>
      </c>
      <c r="AK195" s="13" cm="1">
        <f t="array" ref="AK195">VLOOKUP($D195,$AR$5:$BD$7,COLUMN($BD:$BD)-COLUMN($AQ:$AQ),FALSE)*$E195</f>
        <v>8.6560232220609574</v>
      </c>
      <c r="AL195">
        <f>'GDP per Capita'!R195</f>
        <v>10913.42</v>
      </c>
      <c r="AM195">
        <f t="shared" ref="AM195:AM258" si="149">IFERROR(AL195,"")</f>
        <v>10913.42</v>
      </c>
      <c r="AN195">
        <f t="shared" ref="AN195:AN258" si="150">IFERROR(AL195,AVERAGE(AM$2:AM$2538))</f>
        <v>10913.42</v>
      </c>
      <c r="AO195">
        <f t="shared" si="135"/>
        <v>196441.56</v>
      </c>
      <c r="AP195" s="1">
        <f t="shared" si="136"/>
        <v>0.26745764849675435</v>
      </c>
    </row>
    <row r="196" spans="1:42">
      <c r="A196" s="52">
        <v>194</v>
      </c>
      <c r="B196" s="52" t="s">
        <v>320</v>
      </c>
      <c r="C196" s="52" t="s">
        <v>28</v>
      </c>
      <c r="D196" s="52">
        <v>2020</v>
      </c>
      <c r="E196" s="52">
        <v>367</v>
      </c>
      <c r="F196" s="52">
        <v>61.066692199999999</v>
      </c>
      <c r="G196" s="52">
        <v>-107.9917071</v>
      </c>
      <c r="H196" s="52">
        <v>0</v>
      </c>
      <c r="I196" s="52" t="s">
        <v>596</v>
      </c>
      <c r="J196" s="52">
        <v>9.0107934000000007</v>
      </c>
      <c r="K196" s="52">
        <v>38.761252499999998</v>
      </c>
      <c r="L196" s="52">
        <v>23400.034220964699</v>
      </c>
      <c r="M196" s="52">
        <v>3.6538186072374099</v>
      </c>
      <c r="N196" s="52">
        <v>2141.1031312182699</v>
      </c>
      <c r="O196" s="13">
        <f t="shared" si="137"/>
        <v>8587812.5590940453</v>
      </c>
      <c r="P196" s="13">
        <f t="shared" si="138"/>
        <v>1340.9514288561295</v>
      </c>
      <c r="Q196" s="13">
        <f t="shared" si="139"/>
        <v>785784.84915710508</v>
      </c>
      <c r="R196" s="13" cm="1">
        <f t="array" ref="R196">($AJ196*VLOOKUP($D196,$AU$11:$BE$13,COLUMN($AW:$AW)-COLUMN($AT:$AT),FALSE)/2+$AK196*VLOOKUP($D196,$AU$11:$BE$13,COLUMN($AW:$AW)-COLUMN($AT:$AT),FALSE))*3</f>
        <v>147.41975951213391</v>
      </c>
      <c r="S196" s="13" cm="1">
        <f t="array" ref="S196">($AJ196*VLOOKUP($D196,$AU$11:$BE$13,COLUMN($AY:$AY)-COLUMN($AT:$AT),FALSE)/2+$AK196*VLOOKUP($D196,$AU$11:$BE$13,COLUMN($AX:$AX)-COLUMN($AT:$AT),FALSE))*3</f>
        <v>96461.097418175603</v>
      </c>
      <c r="T196" s="13" cm="1">
        <f t="array" ref="T196">$E196*VLOOKUP($D196,$AU$11:$BE$13,COLUMN($BC:$BC)-COLUMN($AT:$AT),FALSE)*3</f>
        <v>93585</v>
      </c>
      <c r="U196" s="13" cm="1">
        <f t="array" ref="U196">$AJ196*VLOOKUP($D196,$AU$11:$BE$13,COLUMN($BD:$BD)-COLUMN($AT:$AT),FALSE)+$AK196*VLOOKUP($D196,$AU$11:$BE$13,COLUMN($BE:$BE)-COLUMN($AT:$AT),FALSE)</f>
        <v>182798.66956942427</v>
      </c>
      <c r="V196" s="13">
        <f t="shared" si="133"/>
        <v>1488.3711883682633</v>
      </c>
      <c r="W196" s="13">
        <f t="shared" si="134"/>
        <v>1158629.6161447051</v>
      </c>
      <c r="X196" s="13" cm="1">
        <f t="array" ref="X196">$AJ196*VLOOKUP($D196,$AU$11:$BG$13,COLUMN($BF:$BF)-COLUMN($AT:$AT),FALSE)+$AK196*VLOOKUP($D196,$AU$11:$BG$13,COLUMN($BG:$BG)-COLUMN($AT:$AT),FALSE)</f>
        <v>27174.33478471214</v>
      </c>
      <c r="Y196" s="13">
        <f t="shared" si="140"/>
        <v>23400.034220964702</v>
      </c>
      <c r="Z196" s="13">
        <f t="shared" si="141"/>
        <v>3.6538186072374099</v>
      </c>
      <c r="AA196" s="13">
        <f t="shared" si="142"/>
        <v>2141.1031312182699</v>
      </c>
      <c r="AB196" s="13">
        <f t="shared" si="143"/>
        <v>0.40168871801671363</v>
      </c>
      <c r="AC196" s="13">
        <f t="shared" si="144"/>
        <v>262.83677770620056</v>
      </c>
      <c r="AD196" s="13">
        <f t="shared" si="145"/>
        <v>255</v>
      </c>
      <c r="AE196" s="13">
        <f t="shared" si="146"/>
        <v>498.0890179003386</v>
      </c>
      <c r="AF196" s="13">
        <f t="shared" si="147"/>
        <v>4.0555073252541236</v>
      </c>
      <c r="AG196" s="13">
        <f t="shared" si="148"/>
        <v>3157.0289268248093</v>
      </c>
      <c r="AI196" s="13" t="str" cm="1">
        <f t="array" ref="AI196">IF(ISNUMBER(SEARCH(B196,VLOOKUP(D196,$AU$11:$AV$13,COLUMN(AV:AV)-COLUMN(AT:AT),FALSE))),"Domestic","International")</f>
        <v>International</v>
      </c>
      <c r="AJ196" s="13" cm="1">
        <f t="array" ref="AJ196">VLOOKUP($D196,$AR$5:$BD$7,COLUMN($BC:$BC)-COLUMN($AQ:$AQ),FALSE)*$E196</f>
        <v>190.51330430575712</v>
      </c>
      <c r="AK196" s="13" cm="1">
        <f t="array" ref="AK196">VLOOKUP($D196,$AR$5:$BD$7,COLUMN($BD:$BD)-COLUMN($AQ:$AQ),FALSE)*$E196</f>
        <v>176.48669569424285</v>
      </c>
      <c r="AL196">
        <f>'GDP per Capita'!R196</f>
        <v>49196.49</v>
      </c>
      <c r="AM196">
        <f t="shared" si="149"/>
        <v>49196.49</v>
      </c>
      <c r="AN196">
        <f t="shared" si="150"/>
        <v>49196.49</v>
      </c>
      <c r="AO196">
        <f t="shared" si="135"/>
        <v>18055111.829999998</v>
      </c>
      <c r="AP196" s="1">
        <f t="shared" si="136"/>
        <v>6.4171832722716801E-2</v>
      </c>
    </row>
    <row r="197" spans="1:42">
      <c r="A197" s="52">
        <v>195</v>
      </c>
      <c r="B197" s="52" t="s">
        <v>575</v>
      </c>
      <c r="C197" s="52" t="s">
        <v>31</v>
      </c>
      <c r="D197" s="52">
        <v>2020</v>
      </c>
      <c r="E197" s="52">
        <v>121</v>
      </c>
      <c r="F197" s="52">
        <v>46.798562400000002</v>
      </c>
      <c r="G197" s="52">
        <v>8.2319735999999892</v>
      </c>
      <c r="H197" s="52">
        <v>0</v>
      </c>
      <c r="I197" s="52" t="s">
        <v>596</v>
      </c>
      <c r="J197" s="52">
        <v>9.0107934000000007</v>
      </c>
      <c r="K197" s="52">
        <v>38.761252499999998</v>
      </c>
      <c r="L197" s="52">
        <v>10196.299761018499</v>
      </c>
      <c r="M197" s="52">
        <v>1.6004766569389</v>
      </c>
      <c r="N197" s="52">
        <v>1070.61147490694</v>
      </c>
      <c r="O197" s="13">
        <f t="shared" si="137"/>
        <v>1233752.2710832385</v>
      </c>
      <c r="P197" s="13">
        <f t="shared" si="138"/>
        <v>193.6576754896069</v>
      </c>
      <c r="Q197" s="13">
        <f t="shared" si="139"/>
        <v>129543.98846373973</v>
      </c>
      <c r="R197" s="13" cm="1">
        <f t="array" ref="R197">($AJ197*VLOOKUP($D197,$AU$11:$BE$13,COLUMN($AW:$AW)-COLUMN($AT:$AT),FALSE)/2+$AK197*VLOOKUP($D197,$AU$11:$BE$13,COLUMN($AW:$AW)-COLUMN($AT:$AT),FALSE))*3</f>
        <v>48.60433488002235</v>
      </c>
      <c r="S197" s="13" cm="1">
        <f t="array" ref="S197">($AJ197*VLOOKUP($D197,$AU$11:$BE$13,COLUMN($AY:$AY)-COLUMN($AT:$AT),FALSE)/2+$AK197*VLOOKUP($D197,$AU$11:$BE$13,COLUMN($AX:$AX)-COLUMN($AT:$AT),FALSE))*3</f>
        <v>31803.250102450271</v>
      </c>
      <c r="T197" s="13" cm="1">
        <f t="array" ref="T197">$E197*VLOOKUP($D197,$AU$11:$BE$13,COLUMN($BC:$BC)-COLUMN($AT:$AT),FALSE)*3</f>
        <v>30855</v>
      </c>
      <c r="U197" s="13" cm="1">
        <f t="array" ref="U197">$AJ197*VLOOKUP($D197,$AU$11:$BE$13,COLUMN($BD:$BD)-COLUMN($AT:$AT),FALSE)+$AK197*VLOOKUP($D197,$AU$11:$BE$13,COLUMN($BE:$BE)-COLUMN($AT:$AT),FALSE)</f>
        <v>60268.771165940976</v>
      </c>
      <c r="V197" s="13">
        <f t="shared" si="133"/>
        <v>242.26201036962925</v>
      </c>
      <c r="W197" s="13">
        <f t="shared" si="134"/>
        <v>252471.00973213097</v>
      </c>
      <c r="X197" s="13" cm="1">
        <f t="array" ref="X197">$AJ197*VLOOKUP($D197,$AU$11:$BG$13,COLUMN($BF:$BF)-COLUMN($AT:$AT),FALSE)+$AK197*VLOOKUP($D197,$AU$11:$BG$13,COLUMN($BG:$BG)-COLUMN($AT:$AT),FALSE)</f>
        <v>8959.385582970488</v>
      </c>
      <c r="Y197" s="13">
        <f t="shared" si="140"/>
        <v>10196.299761018501</v>
      </c>
      <c r="Z197" s="13">
        <f t="shared" si="141"/>
        <v>1.6004766569389</v>
      </c>
      <c r="AA197" s="13">
        <f t="shared" si="142"/>
        <v>1070.61147490694</v>
      </c>
      <c r="AB197" s="13">
        <f t="shared" si="143"/>
        <v>0.40168871801671363</v>
      </c>
      <c r="AC197" s="13">
        <f t="shared" si="144"/>
        <v>262.83677770620056</v>
      </c>
      <c r="AD197" s="13">
        <f t="shared" si="145"/>
        <v>255</v>
      </c>
      <c r="AE197" s="13">
        <f t="shared" si="146"/>
        <v>498.08901790033866</v>
      </c>
      <c r="AF197" s="13">
        <f t="shared" si="147"/>
        <v>2.0021653749556139</v>
      </c>
      <c r="AG197" s="13">
        <f t="shared" si="148"/>
        <v>2086.5372705134791</v>
      </c>
      <c r="AI197" s="13" t="str" cm="1">
        <f t="array" ref="AI197">IF(ISNUMBER(SEARCH(B197,VLOOKUP(D197,$AU$11:$AV$13,COLUMN(AV:AV)-COLUMN(AT:AT),FALSE))),"Domestic","International")</f>
        <v>International</v>
      </c>
      <c r="AJ197" s="13" cm="1">
        <f t="array" ref="AJ197">VLOOKUP($D197,$AR$5:$BD$7,COLUMN($BC:$BC)-COLUMN($AQ:$AQ),FALSE)*$E197</f>
        <v>62.812288340590221</v>
      </c>
      <c r="AK197" s="13" cm="1">
        <f t="array" ref="AK197">VLOOKUP($D197,$AR$5:$BD$7,COLUMN($BD:$BD)-COLUMN($AQ:$AQ),FALSE)*$E197</f>
        <v>58.187711659409771</v>
      </c>
      <c r="AL197">
        <f>'GDP per Capita'!R197</f>
        <v>84665.279999999999</v>
      </c>
      <c r="AM197">
        <f t="shared" si="149"/>
        <v>84665.279999999999</v>
      </c>
      <c r="AN197">
        <f t="shared" si="150"/>
        <v>84665.279999999999</v>
      </c>
      <c r="AO197">
        <f t="shared" si="135"/>
        <v>10244498.879999999</v>
      </c>
      <c r="AP197" s="1">
        <f t="shared" si="136"/>
        <v>2.4644544617504122E-2</v>
      </c>
    </row>
    <row r="198" spans="1:42">
      <c r="A198" s="52">
        <v>196</v>
      </c>
      <c r="B198" s="52" t="s">
        <v>644</v>
      </c>
      <c r="C198" s="52" t="s">
        <v>28</v>
      </c>
      <c r="D198" s="52">
        <v>2020</v>
      </c>
      <c r="E198" s="52">
        <v>8</v>
      </c>
      <c r="F198" s="52">
        <v>-31.761336499999999</v>
      </c>
      <c r="G198" s="52">
        <v>-71.318769700000004</v>
      </c>
      <c r="H198" s="52">
        <v>0</v>
      </c>
      <c r="I198" s="52" t="s">
        <v>596</v>
      </c>
      <c r="J198" s="52">
        <v>9.0107934000000007</v>
      </c>
      <c r="K198" s="52">
        <v>38.761252499999998</v>
      </c>
      <c r="L198" s="52">
        <v>24854.842180380001</v>
      </c>
      <c r="M198" s="52">
        <v>3.8988498764199502</v>
      </c>
      <c r="N198" s="52">
        <v>2274.2180595047698</v>
      </c>
      <c r="O198" s="13">
        <f t="shared" si="137"/>
        <v>198838.73744304001</v>
      </c>
      <c r="P198" s="13">
        <f t="shared" si="138"/>
        <v>31.190799011359601</v>
      </c>
      <c r="Q198" s="13">
        <f t="shared" si="139"/>
        <v>18193.744476038159</v>
      </c>
      <c r="R198" s="13" cm="1">
        <f t="array" ref="R198">($AJ198*VLOOKUP($D198,$AU$11:$BE$13,COLUMN($AW:$AW)-COLUMN($AT:$AT),FALSE)/2+$AK198*VLOOKUP($D198,$AU$11:$BE$13,COLUMN($AW:$AW)-COLUMN($AT:$AT),FALSE))*3</f>
        <v>3.213509744133709</v>
      </c>
      <c r="S198" s="13" cm="1">
        <f t="array" ref="S198">($AJ198*VLOOKUP($D198,$AU$11:$BE$13,COLUMN($AY:$AY)-COLUMN($AT:$AT),FALSE)/2+$AK198*VLOOKUP($D198,$AU$11:$BE$13,COLUMN($AX:$AX)-COLUMN($AT:$AT),FALSE))*3</f>
        <v>2102.6942216496045</v>
      </c>
      <c r="T198" s="13" cm="1">
        <f t="array" ref="T198">$E198*VLOOKUP($D198,$AU$11:$BE$13,COLUMN($BC:$BC)-COLUMN($AT:$AT),FALSE)*3</f>
        <v>2040</v>
      </c>
      <c r="U198" s="13" cm="1">
        <f t="array" ref="U198">$AJ198*VLOOKUP($D198,$AU$11:$BE$13,COLUMN($BD:$BD)-COLUMN($AT:$AT),FALSE)+$AK198*VLOOKUP($D198,$AU$11:$BE$13,COLUMN($BE:$BE)-COLUMN($AT:$AT),FALSE)</f>
        <v>3984.7121432027088</v>
      </c>
      <c r="V198" s="13">
        <f t="shared" si="133"/>
        <v>34.404308755493311</v>
      </c>
      <c r="W198" s="13">
        <f t="shared" si="134"/>
        <v>26321.150840890474</v>
      </c>
      <c r="X198" s="13" cm="1">
        <f t="array" ref="X198">$AJ198*VLOOKUP($D198,$AU$11:$BG$13,COLUMN($BF:$BF)-COLUMN($AT:$AT),FALSE)+$AK198*VLOOKUP($D198,$AU$11:$BG$13,COLUMN($BG:$BG)-COLUMN($AT:$AT),FALSE)</f>
        <v>592.35607160135464</v>
      </c>
      <c r="Y198" s="13">
        <f t="shared" si="140"/>
        <v>24854.842180380001</v>
      </c>
      <c r="Z198" s="13">
        <f t="shared" si="141"/>
        <v>3.8988498764199502</v>
      </c>
      <c r="AA198" s="13">
        <f t="shared" si="142"/>
        <v>2274.2180595047698</v>
      </c>
      <c r="AB198" s="13">
        <f t="shared" si="143"/>
        <v>0.40168871801671363</v>
      </c>
      <c r="AC198" s="13">
        <f t="shared" si="144"/>
        <v>262.83677770620056</v>
      </c>
      <c r="AD198" s="13">
        <f t="shared" si="145"/>
        <v>255</v>
      </c>
      <c r="AE198" s="13">
        <f t="shared" si="146"/>
        <v>498.0890179003386</v>
      </c>
      <c r="AF198" s="13">
        <f t="shared" si="147"/>
        <v>4.3005385944366639</v>
      </c>
      <c r="AG198" s="13">
        <f t="shared" si="148"/>
        <v>3290.1438551113092</v>
      </c>
      <c r="AI198" s="13" t="str" cm="1">
        <f t="array" ref="AI198">IF(ISNUMBER(SEARCH(B198,VLOOKUP(D198,$AU$11:$AV$13,COLUMN(AV:AV)-COLUMN(AT:AT),FALSE))),"Domestic","International")</f>
        <v>International</v>
      </c>
      <c r="AJ198" s="13" cm="1">
        <f t="array" ref="AJ198">VLOOKUP($D198,$AR$5:$BD$7,COLUMN($BC:$BC)-COLUMN($AQ:$AQ),FALSE)*$E198</f>
        <v>4.1528785679729072</v>
      </c>
      <c r="AK198" s="13" cm="1">
        <f t="array" ref="AK198">VLOOKUP($D198,$AR$5:$BD$7,COLUMN($BD:$BD)-COLUMN($AQ:$AQ),FALSE)*$E198</f>
        <v>3.8471214320270923</v>
      </c>
      <c r="AL198">
        <f>'GDP per Capita'!R198</f>
        <v>14757.2</v>
      </c>
      <c r="AM198">
        <f t="shared" si="149"/>
        <v>14757.2</v>
      </c>
      <c r="AN198">
        <f t="shared" si="150"/>
        <v>14757.2</v>
      </c>
      <c r="AO198">
        <f t="shared" si="135"/>
        <v>118057.60000000001</v>
      </c>
      <c r="AP198" s="1">
        <f t="shared" si="136"/>
        <v>0.22295176965219074</v>
      </c>
    </row>
    <row r="199" spans="1:42">
      <c r="A199" s="52">
        <v>197</v>
      </c>
      <c r="B199" s="52" t="s">
        <v>643</v>
      </c>
      <c r="C199" s="52" t="s">
        <v>35</v>
      </c>
      <c r="D199" s="52">
        <v>2020</v>
      </c>
      <c r="E199" s="52">
        <v>1</v>
      </c>
      <c r="F199" s="52">
        <v>4.6125521999999997</v>
      </c>
      <c r="G199" s="52">
        <v>13.153581099999901</v>
      </c>
      <c r="H199" s="52">
        <v>0</v>
      </c>
      <c r="I199" s="52" t="s">
        <v>596</v>
      </c>
      <c r="J199" s="52">
        <v>9.0107934000000007</v>
      </c>
      <c r="K199" s="52">
        <v>38.761252499999998</v>
      </c>
      <c r="L199" s="52">
        <v>5736.5709235328604</v>
      </c>
      <c r="M199" s="52">
        <v>0.97634637496077403</v>
      </c>
      <c r="N199" s="52">
        <v>688.38851082394297</v>
      </c>
      <c r="O199" s="13">
        <f t="shared" si="137"/>
        <v>5736.5709235328604</v>
      </c>
      <c r="P199" s="13">
        <f t="shared" si="138"/>
        <v>0.97634637496077403</v>
      </c>
      <c r="Q199" s="13">
        <f t="shared" si="139"/>
        <v>688.38851082394297</v>
      </c>
      <c r="R199" s="13" cm="1">
        <f t="array" ref="R199">($AJ199*VLOOKUP($D199,$AU$11:$BE$13,COLUMN($AW:$AW)-COLUMN($AT:$AT),FALSE)/2+$AK199*VLOOKUP($D199,$AU$11:$BE$13,COLUMN($AW:$AW)-COLUMN($AT:$AT),FALSE))*3</f>
        <v>0.40168871801671363</v>
      </c>
      <c r="S199" s="13" cm="1">
        <f t="array" ref="S199">($AJ199*VLOOKUP($D199,$AU$11:$BE$13,COLUMN($AY:$AY)-COLUMN($AT:$AT),FALSE)/2+$AK199*VLOOKUP($D199,$AU$11:$BE$13,COLUMN($AX:$AX)-COLUMN($AT:$AT),FALSE))*3</f>
        <v>262.83677770620056</v>
      </c>
      <c r="T199" s="13" cm="1">
        <f t="array" ref="T199">$E199*VLOOKUP($D199,$AU$11:$BE$13,COLUMN($BC:$BC)-COLUMN($AT:$AT),FALSE)*3</f>
        <v>255</v>
      </c>
      <c r="U199" s="13" cm="1">
        <f t="array" ref="U199">$AJ199*VLOOKUP($D199,$AU$11:$BE$13,COLUMN($BD:$BD)-COLUMN($AT:$AT),FALSE)+$AK199*VLOOKUP($D199,$AU$11:$BE$13,COLUMN($BE:$BE)-COLUMN($AT:$AT),FALSE)</f>
        <v>498.0890179003386</v>
      </c>
      <c r="V199" s="13">
        <f t="shared" si="133"/>
        <v>1.3780350929774876</v>
      </c>
      <c r="W199" s="13">
        <f t="shared" si="134"/>
        <v>1704.3143064304822</v>
      </c>
      <c r="X199" s="13" cm="1">
        <f t="array" ref="X199">$AJ199*VLOOKUP($D199,$AU$11:$BG$13,COLUMN($BF:$BF)-COLUMN($AT:$AT),FALSE)+$AK199*VLOOKUP($D199,$AU$11:$BG$13,COLUMN($BG:$BG)-COLUMN($AT:$AT),FALSE)</f>
        <v>74.04450895016933</v>
      </c>
      <c r="Y199" s="13">
        <f t="shared" si="140"/>
        <v>5736.5709235328604</v>
      </c>
      <c r="Z199" s="13">
        <f t="shared" si="141"/>
        <v>0.97634637496077403</v>
      </c>
      <c r="AA199" s="13">
        <f t="shared" si="142"/>
        <v>688.38851082394297</v>
      </c>
      <c r="AB199" s="13">
        <f t="shared" si="143"/>
        <v>0.40168871801671363</v>
      </c>
      <c r="AC199" s="13">
        <f t="shared" si="144"/>
        <v>262.83677770620056</v>
      </c>
      <c r="AD199" s="13">
        <f t="shared" si="145"/>
        <v>255</v>
      </c>
      <c r="AE199" s="13">
        <f t="shared" si="146"/>
        <v>498.0890179003386</v>
      </c>
      <c r="AF199" s="13">
        <f t="shared" si="147"/>
        <v>1.3780350929774876</v>
      </c>
      <c r="AG199" s="13">
        <f t="shared" si="148"/>
        <v>1704.3143064304822</v>
      </c>
      <c r="AI199" s="13" t="str" cm="1">
        <f t="array" ref="AI199">IF(ISNUMBER(SEARCH(B199,VLOOKUP(D199,$AU$11:$AV$13,COLUMN(AV:AV)-COLUMN(AT:AT),FALSE))),"Domestic","International")</f>
        <v>International</v>
      </c>
      <c r="AJ199" s="13" cm="1">
        <f t="array" ref="AJ199">VLOOKUP($D199,$AR$5:$BD$7,COLUMN($BC:$BC)-COLUMN($AQ:$AQ),FALSE)*$E199</f>
        <v>0.5191098209966134</v>
      </c>
      <c r="AK199" s="13" cm="1">
        <f t="array" ref="AK199">VLOOKUP($D199,$AR$5:$BD$7,COLUMN($BD:$BD)-COLUMN($AQ:$AQ),FALSE)*$E199</f>
        <v>0.48089017900338654</v>
      </c>
      <c r="AL199">
        <f>'GDP per Capita'!R199</f>
        <v>1385.8</v>
      </c>
      <c r="AM199">
        <f t="shared" si="149"/>
        <v>1385.8</v>
      </c>
      <c r="AN199">
        <f t="shared" si="150"/>
        <v>1385.8</v>
      </c>
      <c r="AO199">
        <f t="shared" si="135"/>
        <v>1385.8</v>
      </c>
      <c r="AP199" s="1">
        <f t="shared" si="136"/>
        <v>1.2298414680549015</v>
      </c>
    </row>
    <row r="200" spans="1:42">
      <c r="A200" s="52">
        <v>198</v>
      </c>
      <c r="B200" s="52" t="s">
        <v>574</v>
      </c>
      <c r="C200" s="52" t="s">
        <v>30</v>
      </c>
      <c r="D200" s="52">
        <v>2020</v>
      </c>
      <c r="E200" s="52">
        <v>191</v>
      </c>
      <c r="F200" s="52">
        <v>35.000073999999998</v>
      </c>
      <c r="G200" s="52">
        <v>104.999927</v>
      </c>
      <c r="H200" s="52">
        <v>0</v>
      </c>
      <c r="I200" s="52" t="s">
        <v>596</v>
      </c>
      <c r="J200" s="52">
        <v>9.0107934000000007</v>
      </c>
      <c r="K200" s="52">
        <v>38.761252499999998</v>
      </c>
      <c r="L200" s="52">
        <v>14550.782406349999</v>
      </c>
      <c r="M200" s="52">
        <v>2.24369768876159</v>
      </c>
      <c r="N200" s="52">
        <v>1527.8321526667501</v>
      </c>
      <c r="O200" s="13">
        <f t="shared" si="137"/>
        <v>2779199.4396128501</v>
      </c>
      <c r="P200" s="13">
        <f t="shared" si="138"/>
        <v>428.5462585534637</v>
      </c>
      <c r="Q200" s="13">
        <f t="shared" si="139"/>
        <v>291815.94115934928</v>
      </c>
      <c r="R200" s="13" cm="1">
        <f t="array" ref="R200">($AJ200*VLOOKUP($D200,$AU$11:$BE$13,COLUMN($AW:$AW)-COLUMN($AT:$AT),FALSE)/2+$AK200*VLOOKUP($D200,$AU$11:$BE$13,COLUMN($AW:$AW)-COLUMN($AT:$AT),FALSE))*3</f>
        <v>76.722545141192313</v>
      </c>
      <c r="S200" s="13" cm="1">
        <f t="array" ref="S200">($AJ200*VLOOKUP($D200,$AU$11:$BE$13,COLUMN($AY:$AY)-COLUMN($AT:$AT),FALSE)/2+$AK200*VLOOKUP($D200,$AU$11:$BE$13,COLUMN($AX:$AX)-COLUMN($AT:$AT),FALSE))*3</f>
        <v>50201.824541884307</v>
      </c>
      <c r="T200" s="13" cm="1">
        <f t="array" ref="T200">$E200*VLOOKUP($D200,$AU$11:$BE$13,COLUMN($BC:$BC)-COLUMN($AT:$AT),FALSE)*3</f>
        <v>48705</v>
      </c>
      <c r="U200" s="13" cm="1">
        <f t="array" ref="U200">$AJ200*VLOOKUP($D200,$AU$11:$BE$13,COLUMN($BD:$BD)-COLUMN($AT:$AT),FALSE)+$AK200*VLOOKUP($D200,$AU$11:$BE$13,COLUMN($BE:$BE)-COLUMN($AT:$AT),FALSE)</f>
        <v>95135.002418964679</v>
      </c>
      <c r="V200" s="13">
        <f t="shared" si="133"/>
        <v>505.26880369465601</v>
      </c>
      <c r="W200" s="13">
        <f t="shared" si="134"/>
        <v>485857.76812019828</v>
      </c>
      <c r="X200" s="13" cm="1">
        <f t="array" ref="X200">$AJ200*VLOOKUP($D200,$AU$11:$BG$13,COLUMN($BF:$BF)-COLUMN($AT:$AT),FALSE)+$AK200*VLOOKUP($D200,$AU$11:$BG$13,COLUMN($BG:$BG)-COLUMN($AT:$AT),FALSE)</f>
        <v>14142.50120948234</v>
      </c>
      <c r="Y200" s="13">
        <f t="shared" si="140"/>
        <v>14550.782406350001</v>
      </c>
      <c r="Z200" s="13">
        <f t="shared" si="141"/>
        <v>2.24369768876159</v>
      </c>
      <c r="AA200" s="13">
        <f t="shared" si="142"/>
        <v>1527.8321526667503</v>
      </c>
      <c r="AB200" s="13">
        <f t="shared" si="143"/>
        <v>0.40168871801671369</v>
      </c>
      <c r="AC200" s="13">
        <f t="shared" si="144"/>
        <v>262.83677770620056</v>
      </c>
      <c r="AD200" s="13">
        <f t="shared" si="145"/>
        <v>255</v>
      </c>
      <c r="AE200" s="13">
        <f t="shared" si="146"/>
        <v>498.08901790033866</v>
      </c>
      <c r="AF200" s="13">
        <f t="shared" si="147"/>
        <v>2.6453864067783037</v>
      </c>
      <c r="AG200" s="13">
        <f t="shared" si="148"/>
        <v>2543.7579482732895</v>
      </c>
      <c r="AI200" s="13" t="str" cm="1">
        <f t="array" ref="AI200">IF(ISNUMBER(SEARCH(B200,VLOOKUP(D200,$AU$11:$AV$13,COLUMN(AV:AV)-COLUMN(AT:AT),FALSE))),"Domestic","International")</f>
        <v>International</v>
      </c>
      <c r="AJ200" s="13" cm="1">
        <f t="array" ref="AJ200">VLOOKUP($D200,$AR$5:$BD$7,COLUMN($BC:$BC)-COLUMN($AQ:$AQ),FALSE)*$E200</f>
        <v>99.149975810353155</v>
      </c>
      <c r="AK200" s="13" cm="1">
        <f t="array" ref="AK200">VLOOKUP($D200,$AR$5:$BD$7,COLUMN($BD:$BD)-COLUMN($AQ:$AQ),FALSE)*$E200</f>
        <v>91.850024189646831</v>
      </c>
      <c r="AL200">
        <f>'GDP per Capita'!R200</f>
        <v>10121.299999999999</v>
      </c>
      <c r="AM200">
        <f t="shared" si="149"/>
        <v>10121.299999999999</v>
      </c>
      <c r="AN200">
        <f t="shared" si="150"/>
        <v>10121.299999999999</v>
      </c>
      <c r="AO200">
        <f t="shared" si="135"/>
        <v>1933168.2999999998</v>
      </c>
      <c r="AP200" s="1">
        <f t="shared" si="136"/>
        <v>0.25132719594056985</v>
      </c>
    </row>
    <row r="201" spans="1:42">
      <c r="A201" s="52">
        <v>199</v>
      </c>
      <c r="B201" s="52" t="s">
        <v>584</v>
      </c>
      <c r="C201" s="52" t="s">
        <v>28</v>
      </c>
      <c r="D201" s="52">
        <v>2020</v>
      </c>
      <c r="E201" s="52">
        <v>6</v>
      </c>
      <c r="F201" s="52">
        <v>2.88944339999999</v>
      </c>
      <c r="G201" s="52">
        <v>-73.783891999999994</v>
      </c>
      <c r="H201" s="52">
        <v>0</v>
      </c>
      <c r="I201" s="52" t="s">
        <v>596</v>
      </c>
      <c r="J201" s="52">
        <v>9.0107934000000007</v>
      </c>
      <c r="K201" s="52">
        <v>38.761252499999998</v>
      </c>
      <c r="L201" s="52">
        <v>24848.611138344699</v>
      </c>
      <c r="M201" s="52">
        <v>3.8977924373324302</v>
      </c>
      <c r="N201" s="52">
        <v>2273.6479191585399</v>
      </c>
      <c r="O201" s="13">
        <f t="shared" si="137"/>
        <v>149091.66683006819</v>
      </c>
      <c r="P201" s="13">
        <f t="shared" si="138"/>
        <v>23.38675462399458</v>
      </c>
      <c r="Q201" s="13">
        <f t="shared" si="139"/>
        <v>13641.887514951239</v>
      </c>
      <c r="R201" s="13" cm="1">
        <f t="array" ref="R201">($AJ201*VLOOKUP($D201,$AU$11:$BE$13,COLUMN($AW:$AW)-COLUMN($AT:$AT),FALSE)/2+$AK201*VLOOKUP($D201,$AU$11:$BE$13,COLUMN($AW:$AW)-COLUMN($AT:$AT),FALSE))*3</f>
        <v>2.4101323081002821</v>
      </c>
      <c r="S201" s="13" cm="1">
        <f t="array" ref="S201">($AJ201*VLOOKUP($D201,$AU$11:$BE$13,COLUMN($AY:$AY)-COLUMN($AT:$AT),FALSE)/2+$AK201*VLOOKUP($D201,$AU$11:$BE$13,COLUMN($AX:$AX)-COLUMN($AT:$AT),FALSE))*3</f>
        <v>1577.0206662372034</v>
      </c>
      <c r="T201" s="13" cm="1">
        <f t="array" ref="T201">$E201*VLOOKUP($D201,$AU$11:$BE$13,COLUMN($BC:$BC)-COLUMN($AT:$AT),FALSE)*3</f>
        <v>1530</v>
      </c>
      <c r="U201" s="13" cm="1">
        <f t="array" ref="U201">$AJ201*VLOOKUP($D201,$AU$11:$BE$13,COLUMN($BD:$BD)-COLUMN($AT:$AT),FALSE)+$AK201*VLOOKUP($D201,$AU$11:$BE$13,COLUMN($BE:$BE)-COLUMN($AT:$AT),FALSE)</f>
        <v>2988.5341074020316</v>
      </c>
      <c r="V201" s="13">
        <f t="shared" si="133"/>
        <v>25.796886932094864</v>
      </c>
      <c r="W201" s="13">
        <f t="shared" si="134"/>
        <v>19737.442288590475</v>
      </c>
      <c r="X201" s="13" cm="1">
        <f t="array" ref="X201">$AJ201*VLOOKUP($D201,$AU$11:$BG$13,COLUMN($BF:$BF)-COLUMN($AT:$AT),FALSE)+$AK201*VLOOKUP($D201,$AU$11:$BG$13,COLUMN($BG:$BG)-COLUMN($AT:$AT),FALSE)</f>
        <v>444.26705370101593</v>
      </c>
      <c r="Y201" s="13">
        <f t="shared" si="140"/>
        <v>24848.611138344699</v>
      </c>
      <c r="Z201" s="13">
        <f t="shared" si="141"/>
        <v>3.8977924373324302</v>
      </c>
      <c r="AA201" s="13">
        <f t="shared" si="142"/>
        <v>2273.6479191585399</v>
      </c>
      <c r="AB201" s="13">
        <f t="shared" si="143"/>
        <v>0.40168871801671369</v>
      </c>
      <c r="AC201" s="13">
        <f t="shared" si="144"/>
        <v>262.83677770620056</v>
      </c>
      <c r="AD201" s="13">
        <f t="shared" si="145"/>
        <v>255</v>
      </c>
      <c r="AE201" s="13">
        <f t="shared" si="146"/>
        <v>498.0890179003386</v>
      </c>
      <c r="AF201" s="13">
        <f t="shared" si="147"/>
        <v>4.2994811553491443</v>
      </c>
      <c r="AG201" s="13">
        <f t="shared" si="148"/>
        <v>3289.5737147650793</v>
      </c>
      <c r="AI201" s="13" t="str" cm="1">
        <f t="array" ref="AI201">IF(ISNUMBER(SEARCH(B201,VLOOKUP(D201,$AU$11:$AV$13,COLUMN(AV:AV)-COLUMN(AT:AT),FALSE))),"Domestic","International")</f>
        <v>International</v>
      </c>
      <c r="AJ201" s="13" cm="1">
        <f t="array" ref="AJ201">VLOOKUP($D201,$AR$5:$BD$7,COLUMN($BC:$BC)-COLUMN($AQ:$AQ),FALSE)*$E201</f>
        <v>3.1146589259796804</v>
      </c>
      <c r="AK201" s="13" cm="1">
        <f t="array" ref="AK201">VLOOKUP($D201,$AR$5:$BD$7,COLUMN($BD:$BD)-COLUMN($AQ:$AQ),FALSE)*$E201</f>
        <v>2.8853410740203191</v>
      </c>
      <c r="AL201">
        <f>'GDP per Capita'!R201</f>
        <v>6766.95</v>
      </c>
      <c r="AM201">
        <f t="shared" si="149"/>
        <v>6766.95</v>
      </c>
      <c r="AN201">
        <f t="shared" si="150"/>
        <v>6766.95</v>
      </c>
      <c r="AO201">
        <f t="shared" si="135"/>
        <v>40601.699999999997</v>
      </c>
      <c r="AP201" s="1">
        <f t="shared" si="136"/>
        <v>0.48612354380704442</v>
      </c>
    </row>
    <row r="202" spans="1:42">
      <c r="A202" s="52">
        <v>200</v>
      </c>
      <c r="B202" s="52" t="s">
        <v>576</v>
      </c>
      <c r="C202" s="52" t="s">
        <v>31</v>
      </c>
      <c r="D202" s="52">
        <v>2020</v>
      </c>
      <c r="E202" s="52">
        <v>36</v>
      </c>
      <c r="F202" s="52">
        <v>49.816700299999901</v>
      </c>
      <c r="G202" s="52">
        <v>15.4749544</v>
      </c>
      <c r="H202" s="52">
        <v>0</v>
      </c>
      <c r="I202" s="52" t="s">
        <v>596</v>
      </c>
      <c r="J202" s="52">
        <v>9.0107934000000007</v>
      </c>
      <c r="K202" s="52">
        <v>38.761252499999998</v>
      </c>
      <c r="L202" s="52">
        <v>10045.1758857598</v>
      </c>
      <c r="M202" s="52">
        <v>1.5787534211871199</v>
      </c>
      <c r="N202" s="52">
        <v>1054.74346800477</v>
      </c>
      <c r="O202" s="13">
        <f t="shared" si="137"/>
        <v>361626.3318873528</v>
      </c>
      <c r="P202" s="13">
        <f t="shared" si="138"/>
        <v>56.835123162736316</v>
      </c>
      <c r="Q202" s="13">
        <f t="shared" si="139"/>
        <v>37970.764848171719</v>
      </c>
      <c r="R202" s="13" cm="1">
        <f t="array" ref="R202">($AJ202*VLOOKUP($D202,$AU$11:$BE$13,COLUMN($AW:$AW)-COLUMN($AT:$AT),FALSE)/2+$AK202*VLOOKUP($D202,$AU$11:$BE$13,COLUMN($AW:$AW)-COLUMN($AT:$AT),FALSE))*3</f>
        <v>14.460793848601693</v>
      </c>
      <c r="S202" s="13" cm="1">
        <f t="array" ref="S202">($AJ202*VLOOKUP($D202,$AU$11:$BE$13,COLUMN($AY:$AY)-COLUMN($AT:$AT),FALSE)/2+$AK202*VLOOKUP($D202,$AU$11:$BE$13,COLUMN($AX:$AX)-COLUMN($AT:$AT),FALSE))*3</f>
        <v>9462.1239974232194</v>
      </c>
      <c r="T202" s="13" cm="1">
        <f t="array" ref="T202">$E202*VLOOKUP($D202,$AU$11:$BE$13,COLUMN($BC:$BC)-COLUMN($AT:$AT),FALSE)*3</f>
        <v>9180</v>
      </c>
      <c r="U202" s="13" cm="1">
        <f t="array" ref="U202">$AJ202*VLOOKUP($D202,$AU$11:$BE$13,COLUMN($BD:$BD)-COLUMN($AT:$AT),FALSE)+$AK202*VLOOKUP($D202,$AU$11:$BE$13,COLUMN($BE:$BE)-COLUMN($AT:$AT),FALSE)</f>
        <v>17931.204644412188</v>
      </c>
      <c r="V202" s="13">
        <f t="shared" si="133"/>
        <v>71.295917011338005</v>
      </c>
      <c r="W202" s="13">
        <f t="shared" si="134"/>
        <v>74544.09349000713</v>
      </c>
      <c r="X202" s="13" cm="1">
        <f t="array" ref="X202">$AJ202*VLOOKUP($D202,$AU$11:$BG$13,COLUMN($BF:$BF)-COLUMN($AT:$AT),FALSE)+$AK202*VLOOKUP($D202,$AU$11:$BG$13,COLUMN($BG:$BG)-COLUMN($AT:$AT),FALSE)</f>
        <v>2665.6023222060958</v>
      </c>
      <c r="Y202" s="13">
        <f t="shared" si="140"/>
        <v>10045.1758857598</v>
      </c>
      <c r="Z202" s="13">
        <f t="shared" si="141"/>
        <v>1.5787534211871199</v>
      </c>
      <c r="AA202" s="13">
        <f t="shared" si="142"/>
        <v>1054.74346800477</v>
      </c>
      <c r="AB202" s="13">
        <f t="shared" si="143"/>
        <v>0.40168871801671369</v>
      </c>
      <c r="AC202" s="13">
        <f t="shared" si="144"/>
        <v>262.83677770620056</v>
      </c>
      <c r="AD202" s="13">
        <f t="shared" si="145"/>
        <v>255</v>
      </c>
      <c r="AE202" s="13">
        <f t="shared" si="146"/>
        <v>498.08901790033855</v>
      </c>
      <c r="AF202" s="13">
        <f t="shared" si="147"/>
        <v>1.9804421392038334</v>
      </c>
      <c r="AG202" s="13">
        <f t="shared" si="148"/>
        <v>2070.6692636113094</v>
      </c>
      <c r="AI202" s="13" t="str" cm="1">
        <f t="array" ref="AI202">IF(ISNUMBER(SEARCH(B202,VLOOKUP(D202,$AU$11:$AV$13,COLUMN(AV:AV)-COLUMN(AT:AT),FALSE))),"Domestic","International")</f>
        <v>International</v>
      </c>
      <c r="AJ202" s="13" cm="1">
        <f t="array" ref="AJ202">VLOOKUP($D202,$AR$5:$BD$7,COLUMN($BC:$BC)-COLUMN($AQ:$AQ),FALSE)*$E202</f>
        <v>18.687953555878082</v>
      </c>
      <c r="AK202" s="13" cm="1">
        <f t="array" ref="AK202">VLOOKUP($D202,$AR$5:$BD$7,COLUMN($BD:$BD)-COLUMN($AQ:$AQ),FALSE)*$E202</f>
        <v>17.312046444121915</v>
      </c>
      <c r="AL202">
        <f>'GDP per Capita'!R202</f>
        <v>23771.4</v>
      </c>
      <c r="AM202">
        <f t="shared" si="149"/>
        <v>23771.4</v>
      </c>
      <c r="AN202">
        <f t="shared" si="150"/>
        <v>23771.4</v>
      </c>
      <c r="AO202">
        <f t="shared" si="135"/>
        <v>855770.4</v>
      </c>
      <c r="AP202" s="1">
        <f t="shared" si="136"/>
        <v>8.7107585737958598E-2</v>
      </c>
    </row>
    <row r="203" spans="1:42">
      <c r="A203" s="52">
        <v>201</v>
      </c>
      <c r="B203" s="52" t="s">
        <v>224</v>
      </c>
      <c r="C203" s="52" t="s">
        <v>31</v>
      </c>
      <c r="D203" s="52">
        <v>2020</v>
      </c>
      <c r="E203" s="52">
        <v>248</v>
      </c>
      <c r="F203" s="52">
        <v>51.083419599999999</v>
      </c>
      <c r="G203" s="52">
        <v>10.4234469</v>
      </c>
      <c r="H203" s="52">
        <v>0</v>
      </c>
      <c r="I203" s="52" t="s">
        <v>596</v>
      </c>
      <c r="J203" s="52">
        <v>9.0107934000000007</v>
      </c>
      <c r="K203" s="52">
        <v>38.761252499999998</v>
      </c>
      <c r="L203" s="52">
        <v>10695.0292209133</v>
      </c>
      <c r="M203" s="52">
        <v>1.6724518882588699</v>
      </c>
      <c r="N203" s="52">
        <v>1122.9780681959001</v>
      </c>
      <c r="O203" s="13">
        <f t="shared" si="137"/>
        <v>2652367.2467864985</v>
      </c>
      <c r="P203" s="13">
        <f t="shared" si="138"/>
        <v>414.76806828819974</v>
      </c>
      <c r="Q203" s="13">
        <f t="shared" si="139"/>
        <v>278498.5609125832</v>
      </c>
      <c r="R203" s="13" cm="1">
        <f t="array" ref="R203">($AJ203*VLOOKUP($D203,$AU$11:$BE$13,COLUMN($AW:$AW)-COLUMN($AT:$AT),FALSE)/2+$AK203*VLOOKUP($D203,$AU$11:$BE$13,COLUMN($AW:$AW)-COLUMN($AT:$AT),FALSE))*3</f>
        <v>99.618802068144987</v>
      </c>
      <c r="S203" s="13" cm="1">
        <f t="array" ref="S203">($AJ203*VLOOKUP($D203,$AU$11:$BE$13,COLUMN($AY:$AY)-COLUMN($AT:$AT),FALSE)/2+$AK203*VLOOKUP($D203,$AU$11:$BE$13,COLUMN($AX:$AX)-COLUMN($AT:$AT),FALSE))*3</f>
        <v>65183.520871137735</v>
      </c>
      <c r="T203" s="13" cm="1">
        <f t="array" ref="T203">$E203*VLOOKUP($D203,$AU$11:$BE$13,COLUMN($BC:$BC)-COLUMN($AT:$AT),FALSE)*3</f>
        <v>63240</v>
      </c>
      <c r="U203" s="13" cm="1">
        <f t="array" ref="U203">$AJ203*VLOOKUP($D203,$AU$11:$BE$13,COLUMN($BD:$BD)-COLUMN($AT:$AT),FALSE)+$AK203*VLOOKUP($D203,$AU$11:$BE$13,COLUMN($BE:$BE)-COLUMN($AT:$AT),FALSE)</f>
        <v>123526.07643928398</v>
      </c>
      <c r="V203" s="13">
        <f t="shared" si="133"/>
        <v>514.38687035634473</v>
      </c>
      <c r="W203" s="13">
        <f t="shared" si="134"/>
        <v>530448.1582230049</v>
      </c>
      <c r="X203" s="13" cm="1">
        <f t="array" ref="X203">$AJ203*VLOOKUP($D203,$AU$11:$BG$13,COLUMN($BF:$BF)-COLUMN($AT:$AT),FALSE)+$AK203*VLOOKUP($D203,$AU$11:$BG$13,COLUMN($BG:$BG)-COLUMN($AT:$AT),FALSE)</f>
        <v>18363.038219641992</v>
      </c>
      <c r="Y203" s="13">
        <f t="shared" si="140"/>
        <v>10695.0292209133</v>
      </c>
      <c r="Z203" s="13">
        <f t="shared" si="141"/>
        <v>1.6724518882588699</v>
      </c>
      <c r="AA203" s="13">
        <f t="shared" si="142"/>
        <v>1122.9780681959001</v>
      </c>
      <c r="AB203" s="13">
        <f t="shared" si="143"/>
        <v>0.40168871801671363</v>
      </c>
      <c r="AC203" s="13">
        <f t="shared" si="144"/>
        <v>262.83677770620056</v>
      </c>
      <c r="AD203" s="13">
        <f t="shared" si="145"/>
        <v>255</v>
      </c>
      <c r="AE203" s="13">
        <f t="shared" si="146"/>
        <v>498.0890179003386</v>
      </c>
      <c r="AF203" s="13">
        <f t="shared" si="147"/>
        <v>2.0741406062755834</v>
      </c>
      <c r="AG203" s="13">
        <f t="shared" si="148"/>
        <v>2138.903863802439</v>
      </c>
      <c r="AI203" s="13" t="str" cm="1">
        <f t="array" ref="AI203">IF(ISNUMBER(SEARCH(B203,VLOOKUP(D203,$AU$11:$AV$13,COLUMN(AV:AV)-COLUMN(AT:AT),FALSE))),"Domestic","International")</f>
        <v>International</v>
      </c>
      <c r="AJ203" s="13" cm="1">
        <f t="array" ref="AJ203">VLOOKUP($D203,$AR$5:$BD$7,COLUMN($BC:$BC)-COLUMN($AQ:$AQ),FALSE)*$E203</f>
        <v>128.73923560716011</v>
      </c>
      <c r="AK203" s="13" cm="1">
        <f t="array" ref="AK203">VLOOKUP($D203,$AR$5:$BD$7,COLUMN($BD:$BD)-COLUMN($AQ:$AQ),FALSE)*$E203</f>
        <v>119.26076439283986</v>
      </c>
      <c r="AL203">
        <f>'GDP per Capita'!R203</f>
        <v>49180.54</v>
      </c>
      <c r="AM203">
        <f t="shared" si="149"/>
        <v>49180.54</v>
      </c>
      <c r="AN203">
        <f t="shared" si="150"/>
        <v>49180.54</v>
      </c>
      <c r="AO203">
        <f t="shared" si="135"/>
        <v>12196773.92</v>
      </c>
      <c r="AP203" s="1">
        <f t="shared" si="136"/>
        <v>4.349085764008364E-2</v>
      </c>
    </row>
    <row r="204" spans="1:42">
      <c r="A204" s="52">
        <v>202</v>
      </c>
      <c r="B204" s="52" t="s">
        <v>588</v>
      </c>
      <c r="C204" s="52" t="s">
        <v>31</v>
      </c>
      <c r="D204" s="52">
        <v>2020</v>
      </c>
      <c r="E204" s="52">
        <v>19</v>
      </c>
      <c r="F204" s="52">
        <v>55.670248999999998</v>
      </c>
      <c r="G204" s="52">
        <v>10.3333283</v>
      </c>
      <c r="H204" s="52">
        <v>0</v>
      </c>
      <c r="I204" s="52" t="s">
        <v>596</v>
      </c>
      <c r="J204" s="52">
        <v>9.0107934000000007</v>
      </c>
      <c r="K204" s="52">
        <v>38.761252499999998</v>
      </c>
      <c r="L204" s="52">
        <v>11507.4757868166</v>
      </c>
      <c r="M204" s="52">
        <v>1.7906405442487701</v>
      </c>
      <c r="N204" s="52">
        <v>1208.28495761574</v>
      </c>
      <c r="O204" s="13">
        <f t="shared" si="137"/>
        <v>218642.0399495154</v>
      </c>
      <c r="P204" s="13">
        <f t="shared" si="138"/>
        <v>34.022170340726632</v>
      </c>
      <c r="Q204" s="13">
        <f t="shared" si="139"/>
        <v>22957.41419469906</v>
      </c>
      <c r="R204" s="13" cm="1">
        <f t="array" ref="R204">($AJ204*VLOOKUP($D204,$AU$11:$BE$13,COLUMN($AW:$AW)-COLUMN($AT:$AT),FALSE)/2+$AK204*VLOOKUP($D204,$AU$11:$BE$13,COLUMN($AW:$AW)-COLUMN($AT:$AT),FALSE))*3</f>
        <v>7.6320856423175591</v>
      </c>
      <c r="S204" s="13" cm="1">
        <f t="array" ref="S204">($AJ204*VLOOKUP($D204,$AU$11:$BE$13,COLUMN($AY:$AY)-COLUMN($AT:$AT),FALSE)/2+$AK204*VLOOKUP($D204,$AU$11:$BE$13,COLUMN($AX:$AX)-COLUMN($AT:$AT),FALSE))*3</f>
        <v>4993.89877641781</v>
      </c>
      <c r="T204" s="13" cm="1">
        <f t="array" ref="T204">$E204*VLOOKUP($D204,$AU$11:$BE$13,COLUMN($BC:$BC)-COLUMN($AT:$AT),FALSE)*3</f>
        <v>4845</v>
      </c>
      <c r="U204" s="13" cm="1">
        <f t="array" ref="U204">$AJ204*VLOOKUP($D204,$AU$11:$BE$13,COLUMN($BD:$BD)-COLUMN($AT:$AT),FALSE)+$AK204*VLOOKUP($D204,$AU$11:$BE$13,COLUMN($BE:$BE)-COLUMN($AT:$AT),FALSE)</f>
        <v>9463.6913401064339</v>
      </c>
      <c r="V204" s="13">
        <f t="shared" si="133"/>
        <v>41.654255983044195</v>
      </c>
      <c r="W204" s="13">
        <f t="shared" si="134"/>
        <v>42260.004311223311</v>
      </c>
      <c r="X204" s="13" cm="1">
        <f t="array" ref="X204">$AJ204*VLOOKUP($D204,$AU$11:$BG$13,COLUMN($BF:$BF)-COLUMN($AT:$AT),FALSE)+$AK204*VLOOKUP($D204,$AU$11:$BG$13,COLUMN($BG:$BG)-COLUMN($AT:$AT),FALSE)</f>
        <v>1406.845670053217</v>
      </c>
      <c r="Y204" s="13">
        <f t="shared" si="140"/>
        <v>11507.4757868166</v>
      </c>
      <c r="Z204" s="13">
        <f t="shared" si="141"/>
        <v>1.7906405442487701</v>
      </c>
      <c r="AA204" s="13">
        <f t="shared" si="142"/>
        <v>1208.28495761574</v>
      </c>
      <c r="AB204" s="13">
        <f t="shared" si="143"/>
        <v>0.40168871801671363</v>
      </c>
      <c r="AC204" s="13">
        <f t="shared" si="144"/>
        <v>262.83677770620051</v>
      </c>
      <c r="AD204" s="13">
        <f t="shared" si="145"/>
        <v>255</v>
      </c>
      <c r="AE204" s="13">
        <f t="shared" si="146"/>
        <v>498.0890179003386</v>
      </c>
      <c r="AF204" s="13">
        <f t="shared" si="147"/>
        <v>2.192329262265484</v>
      </c>
      <c r="AG204" s="13">
        <f t="shared" si="148"/>
        <v>2224.2107532222794</v>
      </c>
      <c r="AI204" s="13" t="str" cm="1">
        <f t="array" ref="AI204">IF(ISNUMBER(SEARCH(B204,VLOOKUP(D204,$AU$11:$AV$13,COLUMN(AV:AV)-COLUMN(AT:AT),FALSE))),"Domestic","International")</f>
        <v>International</v>
      </c>
      <c r="AJ204" s="13" cm="1">
        <f t="array" ref="AJ204">VLOOKUP($D204,$AR$5:$BD$7,COLUMN($BC:$BC)-COLUMN($AQ:$AQ),FALSE)*$E204</f>
        <v>9.863086598935654</v>
      </c>
      <c r="AK204" s="13" cm="1">
        <f t="array" ref="AK204">VLOOKUP($D204,$AR$5:$BD$7,COLUMN($BD:$BD)-COLUMN($AQ:$AQ),FALSE)*$E204</f>
        <v>9.1369134010643442</v>
      </c>
      <c r="AL204">
        <f>'GDP per Capita'!R204</f>
        <v>62616.68</v>
      </c>
      <c r="AM204">
        <f t="shared" si="149"/>
        <v>62616.68</v>
      </c>
      <c r="AN204">
        <f t="shared" si="150"/>
        <v>62616.68</v>
      </c>
      <c r="AO204">
        <f t="shared" si="135"/>
        <v>1189716.92</v>
      </c>
      <c r="AP204" s="1">
        <f t="shared" si="136"/>
        <v>3.5521058497867977E-2</v>
      </c>
    </row>
    <row r="205" spans="1:42">
      <c r="A205" s="52">
        <v>203</v>
      </c>
      <c r="B205" s="52" t="s">
        <v>642</v>
      </c>
      <c r="C205" s="52" t="s">
        <v>31</v>
      </c>
      <c r="D205" s="52">
        <v>2020</v>
      </c>
      <c r="E205" s="52">
        <v>0</v>
      </c>
      <c r="F205" s="52">
        <v>58.752377799999898</v>
      </c>
      <c r="G205" s="52">
        <v>25.3319078</v>
      </c>
      <c r="H205" s="52">
        <v>0</v>
      </c>
      <c r="I205" s="52" t="s">
        <v>596</v>
      </c>
      <c r="J205" s="52">
        <v>9.0107934000000007</v>
      </c>
      <c r="K205" s="52">
        <v>38.761252499999998</v>
      </c>
      <c r="L205" s="52">
        <v>11294.164533532599</v>
      </c>
      <c r="M205" s="52">
        <v>1.7594970038084199</v>
      </c>
      <c r="N205" s="52">
        <v>1185.8872760209299</v>
      </c>
      <c r="O205" s="13">
        <f t="shared" si="137"/>
        <v>0</v>
      </c>
      <c r="P205" s="13">
        <f t="shared" si="138"/>
        <v>0</v>
      </c>
      <c r="Q205" s="13">
        <f t="shared" si="139"/>
        <v>0</v>
      </c>
      <c r="R205" s="13" cm="1">
        <f t="array" ref="R205">($AJ205*VLOOKUP($D205,$AU$11:$BE$13,COLUMN($AW:$AW)-COLUMN($AT:$AT),FALSE)/2+$AK205*VLOOKUP($D205,$AU$11:$BE$13,COLUMN($AW:$AW)-COLUMN($AT:$AT),FALSE))*3</f>
        <v>0</v>
      </c>
      <c r="S205" s="13" cm="1">
        <f t="array" ref="S205">($AJ205*VLOOKUP($D205,$AU$11:$BE$13,COLUMN($AY:$AY)-COLUMN($AT:$AT),FALSE)/2+$AK205*VLOOKUP($D205,$AU$11:$BE$13,COLUMN($AX:$AX)-COLUMN($AT:$AT),FALSE))*3</f>
        <v>0</v>
      </c>
      <c r="T205" s="13" cm="1">
        <f t="array" ref="T205">$E205*VLOOKUP($D205,$AU$11:$BE$13,COLUMN($BC:$BC)-COLUMN($AT:$AT),FALSE)*3</f>
        <v>0</v>
      </c>
      <c r="U205" s="13" cm="1">
        <f t="array" ref="U205">$AJ205*VLOOKUP($D205,$AU$11:$BE$13,COLUMN($BD:$BD)-COLUMN($AT:$AT),FALSE)+$AK205*VLOOKUP($D205,$AU$11:$BE$13,COLUMN($BE:$BE)-COLUMN($AT:$AT),FALSE)</f>
        <v>0</v>
      </c>
      <c r="V205" s="13">
        <f t="shared" si="133"/>
        <v>0</v>
      </c>
      <c r="W205" s="13">
        <f t="shared" si="134"/>
        <v>0</v>
      </c>
      <c r="X205" s="13" cm="1">
        <f t="array" ref="X205">$AJ205*VLOOKUP($D205,$AU$11:$BG$13,COLUMN($BF:$BF)-COLUMN($AT:$AT),FALSE)+$AK205*VLOOKUP($D205,$AU$11:$BG$13,COLUMN($BG:$BG)-COLUMN($AT:$AT),FALSE)</f>
        <v>0</v>
      </c>
      <c r="Y205" s="13" t="str">
        <f t="shared" si="140"/>
        <v/>
      </c>
      <c r="Z205" s="13" t="str">
        <f t="shared" si="141"/>
        <v/>
      </c>
      <c r="AA205" s="13" t="str">
        <f t="shared" si="142"/>
        <v/>
      </c>
      <c r="AB205" s="13" t="str">
        <f t="shared" si="143"/>
        <v/>
      </c>
      <c r="AC205" s="13" t="str">
        <f t="shared" si="144"/>
        <v/>
      </c>
      <c r="AD205" s="13" t="str">
        <f t="shared" si="145"/>
        <v/>
      </c>
      <c r="AE205" s="13" t="str">
        <f t="shared" si="146"/>
        <v/>
      </c>
      <c r="AF205" s="13" t="str">
        <f t="shared" si="147"/>
        <v/>
      </c>
      <c r="AG205" s="13" t="str">
        <f t="shared" si="148"/>
        <v/>
      </c>
      <c r="AI205" s="13" t="str" cm="1">
        <f t="array" ref="AI205">IF(ISNUMBER(SEARCH(B205,VLOOKUP(D205,$AU$11:$AV$13,COLUMN(AV:AV)-COLUMN(AT:AT),FALSE))),"Domestic","International")</f>
        <v>International</v>
      </c>
      <c r="AJ205" s="13" cm="1">
        <f t="array" ref="AJ205">VLOOKUP($D205,$AR$5:$BD$7,COLUMN($BC:$BC)-COLUMN($AQ:$AQ),FALSE)*$E205</f>
        <v>0</v>
      </c>
      <c r="AK205" s="13" cm="1">
        <f t="array" ref="AK205">VLOOKUP($D205,$AR$5:$BD$7,COLUMN($BD:$BD)-COLUMN($AQ:$AQ),FALSE)*$E205</f>
        <v>0</v>
      </c>
      <c r="AL205">
        <f>'GDP per Capita'!R205</f>
        <v>23532.85</v>
      </c>
      <c r="AM205">
        <f t="shared" si="149"/>
        <v>23532.85</v>
      </c>
      <c r="AN205">
        <f t="shared" si="150"/>
        <v>23532.85</v>
      </c>
      <c r="AO205">
        <f t="shared" si="135"/>
        <v>0</v>
      </c>
      <c r="AP205" s="1" t="str">
        <f t="shared" si="136"/>
        <v/>
      </c>
    </row>
    <row r="206" spans="1:42">
      <c r="A206" s="52">
        <v>204</v>
      </c>
      <c r="B206" s="52" t="s">
        <v>641</v>
      </c>
      <c r="C206" s="52" t="s">
        <v>35</v>
      </c>
      <c r="D206" s="52">
        <v>2020</v>
      </c>
      <c r="E206" s="52">
        <v>6</v>
      </c>
      <c r="F206" s="52">
        <v>26.254049299999998</v>
      </c>
      <c r="G206" s="52">
        <v>29.267546899999999</v>
      </c>
      <c r="H206" s="52">
        <v>0</v>
      </c>
      <c r="I206" s="52" t="s">
        <v>596</v>
      </c>
      <c r="J206" s="52">
        <v>9.0107934000000007</v>
      </c>
      <c r="K206" s="52">
        <v>38.761252499999998</v>
      </c>
      <c r="L206" s="52">
        <v>4325.84787559702</v>
      </c>
      <c r="M206" s="52">
        <v>0.77399649571057005</v>
      </c>
      <c r="N206" s="52">
        <v>519.10174507164299</v>
      </c>
      <c r="O206" s="13">
        <f t="shared" si="137"/>
        <v>25955.087253582118</v>
      </c>
      <c r="P206" s="13">
        <f t="shared" si="138"/>
        <v>4.6439789742634208</v>
      </c>
      <c r="Q206" s="13">
        <f t="shared" si="139"/>
        <v>3114.6104704298577</v>
      </c>
      <c r="R206" s="13" cm="1">
        <f t="array" ref="R206">($AJ206*VLOOKUP($D206,$AU$11:$BE$13,COLUMN($AW:$AW)-COLUMN($AT:$AT),FALSE)/2+$AK206*VLOOKUP($D206,$AU$11:$BE$13,COLUMN($AW:$AW)-COLUMN($AT:$AT),FALSE))*3</f>
        <v>2.4101323081002821</v>
      </c>
      <c r="S206" s="13" cm="1">
        <f t="array" ref="S206">($AJ206*VLOOKUP($D206,$AU$11:$BE$13,COLUMN($AY:$AY)-COLUMN($AT:$AT),FALSE)/2+$AK206*VLOOKUP($D206,$AU$11:$BE$13,COLUMN($AX:$AX)-COLUMN($AT:$AT),FALSE))*3</f>
        <v>1577.0206662372034</v>
      </c>
      <c r="T206" s="13" cm="1">
        <f t="array" ref="T206">$E206*VLOOKUP($D206,$AU$11:$BE$13,COLUMN($BC:$BC)-COLUMN($AT:$AT),FALSE)*3</f>
        <v>1530</v>
      </c>
      <c r="U206" s="13" cm="1">
        <f t="array" ref="U206">$AJ206*VLOOKUP($D206,$AU$11:$BE$13,COLUMN($BD:$BD)-COLUMN($AT:$AT),FALSE)+$AK206*VLOOKUP($D206,$AU$11:$BE$13,COLUMN($BE:$BE)-COLUMN($AT:$AT),FALSE)</f>
        <v>2988.5341074020316</v>
      </c>
      <c r="V206" s="13">
        <f t="shared" si="133"/>
        <v>7.0541112823637029</v>
      </c>
      <c r="W206" s="13">
        <f t="shared" si="134"/>
        <v>9210.1652440690923</v>
      </c>
      <c r="X206" s="13" cm="1">
        <f t="array" ref="X206">$AJ206*VLOOKUP($D206,$AU$11:$BG$13,COLUMN($BF:$BF)-COLUMN($AT:$AT),FALSE)+$AK206*VLOOKUP($D206,$AU$11:$BG$13,COLUMN($BG:$BG)-COLUMN($AT:$AT),FALSE)</f>
        <v>444.26705370101593</v>
      </c>
      <c r="Y206" s="13">
        <f t="shared" si="140"/>
        <v>4325.84787559702</v>
      </c>
      <c r="Z206" s="13">
        <f t="shared" si="141"/>
        <v>0.77399649571057016</v>
      </c>
      <c r="AA206" s="13">
        <f t="shared" si="142"/>
        <v>519.10174507164299</v>
      </c>
      <c r="AB206" s="13">
        <f t="shared" si="143"/>
        <v>0.40168871801671369</v>
      </c>
      <c r="AC206" s="13">
        <f t="shared" si="144"/>
        <v>262.83677770620056</v>
      </c>
      <c r="AD206" s="13">
        <f t="shared" si="145"/>
        <v>255</v>
      </c>
      <c r="AE206" s="13">
        <f t="shared" si="146"/>
        <v>498.0890179003386</v>
      </c>
      <c r="AF206" s="13">
        <f t="shared" si="147"/>
        <v>1.1756852137272837</v>
      </c>
      <c r="AG206" s="13">
        <f t="shared" si="148"/>
        <v>1535.027540678182</v>
      </c>
      <c r="AI206" s="13" t="str" cm="1">
        <f t="array" ref="AI206">IF(ISNUMBER(SEARCH(B206,VLOOKUP(D206,$AU$11:$AV$13,COLUMN(AV:AV)-COLUMN(AT:AT),FALSE))),"Domestic","International")</f>
        <v>International</v>
      </c>
      <c r="AJ206" s="13" cm="1">
        <f t="array" ref="AJ206">VLOOKUP($D206,$AR$5:$BD$7,COLUMN($BC:$BC)-COLUMN($AQ:$AQ),FALSE)*$E206</f>
        <v>3.1146589259796804</v>
      </c>
      <c r="AK206" s="13" cm="1">
        <f t="array" ref="AK206">VLOOKUP($D206,$AR$5:$BD$7,COLUMN($BD:$BD)-COLUMN($AQ:$AQ),FALSE)*$E206</f>
        <v>2.8853410740203191</v>
      </c>
      <c r="AL206" t="e">
        <f>'GDP per Capita'!R206</f>
        <v>#N/A</v>
      </c>
      <c r="AM206" t="str">
        <f t="shared" si="149"/>
        <v/>
      </c>
      <c r="AN206">
        <f t="shared" si="150"/>
        <v>22749.526816091966</v>
      </c>
      <c r="AO206">
        <f t="shared" si="135"/>
        <v>136497.1608965518</v>
      </c>
      <c r="AP206" s="1">
        <f t="shared" si="136"/>
        <v>6.7475141487003343E-2</v>
      </c>
    </row>
    <row r="207" spans="1:42">
      <c r="A207" s="52">
        <v>205</v>
      </c>
      <c r="B207" s="52" t="s">
        <v>271</v>
      </c>
      <c r="C207" s="52" t="s">
        <v>31</v>
      </c>
      <c r="D207" s="52">
        <v>2020</v>
      </c>
      <c r="E207" s="52">
        <v>23</v>
      </c>
      <c r="F207" s="52">
        <v>39.326234499999998</v>
      </c>
      <c r="G207" s="52">
        <v>-4.8380649</v>
      </c>
      <c r="H207" s="52">
        <v>0</v>
      </c>
      <c r="I207" s="52" t="s">
        <v>596</v>
      </c>
      <c r="J207" s="52">
        <v>9.0107934000000007</v>
      </c>
      <c r="K207" s="52">
        <v>38.761252499999998</v>
      </c>
      <c r="L207" s="52">
        <v>10956.543793590699</v>
      </c>
      <c r="M207" s="52">
        <v>1.7103681209486401</v>
      </c>
      <c r="N207" s="52">
        <v>1150.4370983270201</v>
      </c>
      <c r="O207" s="13">
        <f t="shared" si="137"/>
        <v>252000.50725258607</v>
      </c>
      <c r="P207" s="13">
        <f t="shared" si="138"/>
        <v>39.338466781818724</v>
      </c>
      <c r="Q207" s="13">
        <f t="shared" si="139"/>
        <v>26460.053261521462</v>
      </c>
      <c r="R207" s="13" cm="1">
        <f t="array" ref="R207">($AJ207*VLOOKUP($D207,$AU$11:$BE$13,COLUMN($AW:$AW)-COLUMN($AT:$AT),FALSE)/2+$AK207*VLOOKUP($D207,$AU$11:$BE$13,COLUMN($AW:$AW)-COLUMN($AT:$AT),FALSE))*3</f>
        <v>9.2388405143844139</v>
      </c>
      <c r="S207" s="13" cm="1">
        <f t="array" ref="S207">($AJ207*VLOOKUP($D207,$AU$11:$BE$13,COLUMN($AY:$AY)-COLUMN($AT:$AT),FALSE)/2+$AK207*VLOOKUP($D207,$AU$11:$BE$13,COLUMN($AX:$AX)-COLUMN($AT:$AT),FALSE))*3</f>
        <v>6045.2458872426123</v>
      </c>
      <c r="T207" s="13" cm="1">
        <f t="array" ref="T207">$E207*VLOOKUP($D207,$AU$11:$BE$13,COLUMN($BC:$BC)-COLUMN($AT:$AT),FALSE)*3</f>
        <v>5865</v>
      </c>
      <c r="U207" s="13" cm="1">
        <f t="array" ref="U207">$AJ207*VLOOKUP($D207,$AU$11:$BE$13,COLUMN($BD:$BD)-COLUMN($AT:$AT),FALSE)+$AK207*VLOOKUP($D207,$AU$11:$BE$13,COLUMN($BE:$BE)-COLUMN($AT:$AT),FALSE)</f>
        <v>11456.047411707788</v>
      </c>
      <c r="V207" s="13">
        <f t="shared" si="133"/>
        <v>48.577307296203138</v>
      </c>
      <c r="W207" s="13">
        <f t="shared" si="134"/>
        <v>49826.346560471866</v>
      </c>
      <c r="X207" s="13" cm="1">
        <f t="array" ref="X207">$AJ207*VLOOKUP($D207,$AU$11:$BG$13,COLUMN($BF:$BF)-COLUMN($AT:$AT),FALSE)+$AK207*VLOOKUP($D207,$AU$11:$BG$13,COLUMN($BG:$BG)-COLUMN($AT:$AT),FALSE)</f>
        <v>1703.0237058538944</v>
      </c>
      <c r="Y207" s="13">
        <f t="shared" si="140"/>
        <v>10956.543793590699</v>
      </c>
      <c r="Z207" s="13">
        <f t="shared" si="141"/>
        <v>1.7103681209486401</v>
      </c>
      <c r="AA207" s="13">
        <f t="shared" si="142"/>
        <v>1150.4370983270201</v>
      </c>
      <c r="AB207" s="13">
        <f t="shared" si="143"/>
        <v>0.40168871801671363</v>
      </c>
      <c r="AC207" s="13">
        <f t="shared" si="144"/>
        <v>262.83677770620051</v>
      </c>
      <c r="AD207" s="13">
        <f t="shared" si="145"/>
        <v>255</v>
      </c>
      <c r="AE207" s="13">
        <f t="shared" si="146"/>
        <v>498.0890179003386</v>
      </c>
      <c r="AF207" s="13">
        <f t="shared" si="147"/>
        <v>2.112056838965354</v>
      </c>
      <c r="AG207" s="13">
        <f t="shared" si="148"/>
        <v>2166.3628939335595</v>
      </c>
      <c r="AI207" s="13" t="str" cm="1">
        <f t="array" ref="AI207">IF(ISNUMBER(SEARCH(B207,VLOOKUP(D207,$AU$11:$AV$13,COLUMN(AV:AV)-COLUMN(AT:AT),FALSE))),"Domestic","International")</f>
        <v>International</v>
      </c>
      <c r="AJ207" s="13" cm="1">
        <f t="array" ref="AJ207">VLOOKUP($D207,$AR$5:$BD$7,COLUMN($BC:$BC)-COLUMN($AQ:$AQ),FALSE)*$E207</f>
        <v>11.939525882922108</v>
      </c>
      <c r="AK207" s="13" cm="1">
        <f t="array" ref="AK207">VLOOKUP($D207,$AR$5:$BD$7,COLUMN($BD:$BD)-COLUMN($AQ:$AQ),FALSE)*$E207</f>
        <v>11.06047411707789</v>
      </c>
      <c r="AL207">
        <f>'GDP per Capita'!R207</f>
        <v>32023.79</v>
      </c>
      <c r="AM207">
        <f t="shared" si="149"/>
        <v>32023.79</v>
      </c>
      <c r="AN207">
        <f t="shared" si="150"/>
        <v>32023.79</v>
      </c>
      <c r="AO207">
        <f t="shared" si="135"/>
        <v>736547.17</v>
      </c>
      <c r="AP207" s="1">
        <f t="shared" si="136"/>
        <v>6.7648547968043732E-2</v>
      </c>
    </row>
    <row r="208" spans="1:42">
      <c r="A208" s="52">
        <v>206</v>
      </c>
      <c r="B208" s="52" t="s">
        <v>640</v>
      </c>
      <c r="C208" s="52" t="s">
        <v>31</v>
      </c>
      <c r="D208" s="52">
        <v>2020</v>
      </c>
      <c r="E208" s="52">
        <v>13</v>
      </c>
      <c r="F208" s="52">
        <v>10.211670199999901</v>
      </c>
      <c r="G208" s="52">
        <v>38.6521203</v>
      </c>
      <c r="H208" s="52">
        <v>0</v>
      </c>
      <c r="I208" s="52" t="s">
        <v>596</v>
      </c>
      <c r="J208" s="52">
        <v>9.0107934000000007</v>
      </c>
      <c r="K208" s="52">
        <v>38.761252499999998</v>
      </c>
      <c r="L208" s="52">
        <v>268.13305565600001</v>
      </c>
      <c r="M208" s="52">
        <v>0.197037270070759</v>
      </c>
      <c r="N208" s="52">
        <v>51.481546685952097</v>
      </c>
      <c r="O208" s="13">
        <f t="shared" si="137"/>
        <v>3485.7297235280002</v>
      </c>
      <c r="P208" s="13">
        <f t="shared" si="138"/>
        <v>2.561484510919867</v>
      </c>
      <c r="Q208" s="13">
        <f t="shared" si="139"/>
        <v>669.26010691737724</v>
      </c>
      <c r="R208" s="13" cm="1">
        <f t="array" ref="R208">($AJ208*VLOOKUP($D208,$AU$11:$BE$13,COLUMN($AW:$AW)-COLUMN($AT:$AT),FALSE)/2+$AK208*VLOOKUP($D208,$AU$11:$BE$13,COLUMN($AW:$AW)-COLUMN($AT:$AT),FALSE))*3</f>
        <v>5.221953334217277</v>
      </c>
      <c r="S208" s="13" cm="1">
        <f t="array" ref="S208">($AJ208*VLOOKUP($D208,$AU$11:$BE$13,COLUMN($AY:$AY)-COLUMN($AT:$AT),FALSE)/2+$AK208*VLOOKUP($D208,$AU$11:$BE$13,COLUMN($AX:$AX)-COLUMN($AT:$AT),FALSE))*3</f>
        <v>3416.8781101806071</v>
      </c>
      <c r="T208" s="13" cm="1">
        <f t="array" ref="T208">$E208*VLOOKUP($D208,$AU$11:$BE$13,COLUMN($BC:$BC)-COLUMN($AT:$AT),FALSE)*3</f>
        <v>3315</v>
      </c>
      <c r="U208" s="13" cm="1">
        <f t="array" ref="U208">$AJ208*VLOOKUP($D208,$AU$11:$BE$13,COLUMN($BD:$BD)-COLUMN($AT:$AT),FALSE)+$AK208*VLOOKUP($D208,$AU$11:$BE$13,COLUMN($BE:$BE)-COLUMN($AT:$AT),FALSE)</f>
        <v>6475.1572327044014</v>
      </c>
      <c r="V208" s="13">
        <f t="shared" si="133"/>
        <v>7.7834378451371435</v>
      </c>
      <c r="W208" s="13">
        <f t="shared" si="134"/>
        <v>13876.295449802386</v>
      </c>
      <c r="X208" s="13" cm="1">
        <f t="array" ref="X208">$AJ208*VLOOKUP($D208,$AU$11:$BG$13,COLUMN($BF:$BF)-COLUMN($AT:$AT),FALSE)+$AK208*VLOOKUP($D208,$AU$11:$BG$13,COLUMN($BG:$BG)-COLUMN($AT:$AT),FALSE)</f>
        <v>962.57861635220115</v>
      </c>
      <c r="Y208" s="13">
        <f t="shared" si="140"/>
        <v>268.13305565600001</v>
      </c>
      <c r="Z208" s="13">
        <f t="shared" si="141"/>
        <v>0.197037270070759</v>
      </c>
      <c r="AA208" s="13">
        <f t="shared" si="142"/>
        <v>51.481546685952097</v>
      </c>
      <c r="AB208" s="13">
        <f t="shared" si="143"/>
        <v>0.40168871801671363</v>
      </c>
      <c r="AC208" s="13">
        <f t="shared" si="144"/>
        <v>262.83677770620056</v>
      </c>
      <c r="AD208" s="13">
        <f t="shared" si="145"/>
        <v>255</v>
      </c>
      <c r="AE208" s="13">
        <f t="shared" si="146"/>
        <v>498.08901790033855</v>
      </c>
      <c r="AF208" s="13">
        <f t="shared" si="147"/>
        <v>0.59872598808747257</v>
      </c>
      <c r="AG208" s="13">
        <f t="shared" si="148"/>
        <v>1067.4073422924912</v>
      </c>
      <c r="AI208" s="13" t="str" cm="1">
        <f t="array" ref="AI208">IF(ISNUMBER(SEARCH(B208,VLOOKUP(D208,$AU$11:$AV$13,COLUMN(AV:AV)-COLUMN(AT:AT),FALSE))),"Domestic","International")</f>
        <v>Domestic</v>
      </c>
      <c r="AJ208" s="13" cm="1">
        <f t="array" ref="AJ208">VLOOKUP($D208,$AR$5:$BD$7,COLUMN($BC:$BC)-COLUMN($AQ:$AQ),FALSE)*$E208</f>
        <v>6.748427672955974</v>
      </c>
      <c r="AK208" s="13" cm="1">
        <f t="array" ref="AK208">VLOOKUP($D208,$AR$5:$BD$7,COLUMN($BD:$BD)-COLUMN($AQ:$AQ),FALSE)*$E208</f>
        <v>6.2515723270440251</v>
      </c>
      <c r="AL208">
        <f>'GDP per Capita'!R208</f>
        <v>993.625</v>
      </c>
      <c r="AM208">
        <f t="shared" si="149"/>
        <v>993.625</v>
      </c>
      <c r="AN208">
        <f t="shared" si="150"/>
        <v>993.625</v>
      </c>
      <c r="AO208">
        <f t="shared" si="135"/>
        <v>12917.125</v>
      </c>
      <c r="AP208" s="1">
        <f t="shared" si="136"/>
        <v>1.0742557225235791</v>
      </c>
    </row>
    <row r="209" spans="1:42">
      <c r="A209" s="52">
        <v>207</v>
      </c>
      <c r="B209" s="52" t="s">
        <v>639</v>
      </c>
      <c r="C209" s="52" t="s">
        <v>31</v>
      </c>
      <c r="D209" s="52">
        <v>2020</v>
      </c>
      <c r="E209" s="52">
        <v>14</v>
      </c>
      <c r="F209" s="52">
        <v>63.246777700000003</v>
      </c>
      <c r="G209" s="52">
        <v>25.920916399999999</v>
      </c>
      <c r="H209" s="52">
        <v>0</v>
      </c>
      <c r="I209" s="52" t="s">
        <v>596</v>
      </c>
      <c r="J209" s="52">
        <v>9.0107934000000007</v>
      </c>
      <c r="K209" s="52">
        <v>38.761252499999998</v>
      </c>
      <c r="L209" s="52">
        <v>12235.2875815806</v>
      </c>
      <c r="M209" s="52">
        <v>1.8975049523963201</v>
      </c>
      <c r="N209" s="52">
        <v>1284.7051960659601</v>
      </c>
      <c r="O209" s="13">
        <f t="shared" si="137"/>
        <v>171294.02614212839</v>
      </c>
      <c r="P209" s="13">
        <f t="shared" si="138"/>
        <v>26.565069333548482</v>
      </c>
      <c r="Q209" s="13">
        <f t="shared" si="139"/>
        <v>17985.872744923443</v>
      </c>
      <c r="R209" s="13" cm="1">
        <f t="array" ref="R209">($AJ209*VLOOKUP($D209,$AU$11:$BE$13,COLUMN($AW:$AW)-COLUMN($AT:$AT),FALSE)/2+$AK209*VLOOKUP($D209,$AU$11:$BE$13,COLUMN($AW:$AW)-COLUMN($AT:$AT),FALSE))*3</f>
        <v>5.6236420522339916</v>
      </c>
      <c r="S209" s="13" cm="1">
        <f t="array" ref="S209">($AJ209*VLOOKUP($D209,$AU$11:$BE$13,COLUMN($AY:$AY)-COLUMN($AT:$AT),FALSE)/2+$AK209*VLOOKUP($D209,$AU$11:$BE$13,COLUMN($AX:$AX)-COLUMN($AT:$AT),FALSE))*3</f>
        <v>3679.7148878868079</v>
      </c>
      <c r="T209" s="13" cm="1">
        <f t="array" ref="T209">$E209*VLOOKUP($D209,$AU$11:$BE$13,COLUMN($BC:$BC)-COLUMN($AT:$AT),FALSE)*3</f>
        <v>3570</v>
      </c>
      <c r="U209" s="13" cm="1">
        <f t="array" ref="U209">$AJ209*VLOOKUP($D209,$AU$11:$BE$13,COLUMN($BD:$BD)-COLUMN($AT:$AT),FALSE)+$AK209*VLOOKUP($D209,$AU$11:$BE$13,COLUMN($BE:$BE)-COLUMN($AT:$AT),FALSE)</f>
        <v>6973.2462506047414</v>
      </c>
      <c r="V209" s="13">
        <f t="shared" si="133"/>
        <v>32.188711385782476</v>
      </c>
      <c r="W209" s="13">
        <f t="shared" si="134"/>
        <v>32208.833883414991</v>
      </c>
      <c r="X209" s="13" cm="1">
        <f t="array" ref="X209">$AJ209*VLOOKUP($D209,$AU$11:$BG$13,COLUMN($BF:$BF)-COLUMN($AT:$AT),FALSE)+$AK209*VLOOKUP($D209,$AU$11:$BG$13,COLUMN($BG:$BG)-COLUMN($AT:$AT),FALSE)</f>
        <v>1036.6231253023707</v>
      </c>
      <c r="Y209" s="13">
        <f t="shared" si="140"/>
        <v>12235.2875815806</v>
      </c>
      <c r="Z209" s="13">
        <f t="shared" si="141"/>
        <v>1.8975049523963201</v>
      </c>
      <c r="AA209" s="13">
        <f t="shared" si="142"/>
        <v>1284.7051960659603</v>
      </c>
      <c r="AB209" s="13">
        <f t="shared" si="143"/>
        <v>0.40168871801671369</v>
      </c>
      <c r="AC209" s="13">
        <f t="shared" si="144"/>
        <v>262.83677770620056</v>
      </c>
      <c r="AD209" s="13">
        <f t="shared" si="145"/>
        <v>255</v>
      </c>
      <c r="AE209" s="13">
        <f t="shared" si="146"/>
        <v>498.08901790033866</v>
      </c>
      <c r="AF209" s="13">
        <f t="shared" si="147"/>
        <v>2.2991936704130338</v>
      </c>
      <c r="AG209" s="13">
        <f t="shared" si="148"/>
        <v>2300.6309916724995</v>
      </c>
      <c r="AI209" s="13" t="str" cm="1">
        <f t="array" ref="AI209">IF(ISNUMBER(SEARCH(B209,VLOOKUP(D209,$AU$11:$AV$13,COLUMN(AV:AV)-COLUMN(AT:AT),FALSE))),"Domestic","International")</f>
        <v>International</v>
      </c>
      <c r="AJ209" s="13" cm="1">
        <f t="array" ref="AJ209">VLOOKUP($D209,$AR$5:$BD$7,COLUMN($BC:$BC)-COLUMN($AQ:$AQ),FALSE)*$E209</f>
        <v>7.2675374939525881</v>
      </c>
      <c r="AK209" s="13" cm="1">
        <f t="array" ref="AK209">VLOOKUP($D209,$AR$5:$BD$7,COLUMN($BD:$BD)-COLUMN($AQ:$AQ),FALSE)*$E209</f>
        <v>6.7324625060474119</v>
      </c>
      <c r="AL209">
        <f>'GDP per Capita'!R209</f>
        <v>51018.720000000001</v>
      </c>
      <c r="AM209">
        <f t="shared" si="149"/>
        <v>51018.720000000001</v>
      </c>
      <c r="AN209">
        <f t="shared" si="150"/>
        <v>51018.720000000001</v>
      </c>
      <c r="AO209">
        <f t="shared" si="135"/>
        <v>714262.08000000007</v>
      </c>
      <c r="AP209" s="1">
        <f t="shared" si="136"/>
        <v>4.5093859502404195E-2</v>
      </c>
    </row>
    <row r="210" spans="1:42">
      <c r="A210" s="52">
        <v>208</v>
      </c>
      <c r="B210" s="52" t="s">
        <v>572</v>
      </c>
      <c r="C210" s="52" t="s">
        <v>31</v>
      </c>
      <c r="D210" s="52">
        <v>2020</v>
      </c>
      <c r="E210" s="52">
        <v>179</v>
      </c>
      <c r="F210" s="52">
        <v>46.603353999999896</v>
      </c>
      <c r="G210" s="52">
        <v>1.8883334999999899</v>
      </c>
      <c r="H210" s="52">
        <v>0</v>
      </c>
      <c r="I210" s="52" t="s">
        <v>596</v>
      </c>
      <c r="J210" s="52">
        <v>9.0107934000000007</v>
      </c>
      <c r="K210" s="52">
        <v>38.761252499999998</v>
      </c>
      <c r="L210" s="52">
        <v>10887.4045505175</v>
      </c>
      <c r="M210" s="52">
        <v>1.7003321044884401</v>
      </c>
      <c r="N210" s="52">
        <v>1143.17747780434</v>
      </c>
      <c r="O210" s="13">
        <f t="shared" si="137"/>
        <v>1948845.4145426324</v>
      </c>
      <c r="P210" s="13">
        <f t="shared" si="138"/>
        <v>304.35944670343076</v>
      </c>
      <c r="Q210" s="13">
        <f t="shared" si="139"/>
        <v>204628.76852697687</v>
      </c>
      <c r="R210" s="13" cm="1">
        <f t="array" ref="R210">($AJ210*VLOOKUP($D210,$AU$11:$BE$13,COLUMN($AW:$AW)-COLUMN($AT:$AT),FALSE)/2+$AK210*VLOOKUP($D210,$AU$11:$BE$13,COLUMN($AW:$AW)-COLUMN($AT:$AT),FALSE))*3</f>
        <v>71.902280524991738</v>
      </c>
      <c r="S210" s="13" cm="1">
        <f t="array" ref="S210">($AJ210*VLOOKUP($D210,$AU$11:$BE$13,COLUMN($AY:$AY)-COLUMN($AT:$AT),FALSE)/2+$AK210*VLOOKUP($D210,$AU$11:$BE$13,COLUMN($AX:$AX)-COLUMN($AT:$AT),FALSE))*3</f>
        <v>47047.783209409899</v>
      </c>
      <c r="T210" s="13" cm="1">
        <f t="array" ref="T210">$E210*VLOOKUP($D210,$AU$11:$BE$13,COLUMN($BC:$BC)-COLUMN($AT:$AT),FALSE)*3</f>
        <v>45645</v>
      </c>
      <c r="U210" s="13" cm="1">
        <f t="array" ref="U210">$AJ210*VLOOKUP($D210,$AU$11:$BE$13,COLUMN($BD:$BD)-COLUMN($AT:$AT),FALSE)+$AK210*VLOOKUP($D210,$AU$11:$BE$13,COLUMN($BE:$BE)-COLUMN($AT:$AT),FALSE)</f>
        <v>89157.934204160614</v>
      </c>
      <c r="V210" s="13">
        <f t="shared" si="133"/>
        <v>376.2617272284225</v>
      </c>
      <c r="W210" s="13">
        <f t="shared" si="134"/>
        <v>386479.48594054743</v>
      </c>
      <c r="X210" s="13" cm="1">
        <f t="array" ref="X210">$AJ210*VLOOKUP($D210,$AU$11:$BG$13,COLUMN($BF:$BF)-COLUMN($AT:$AT),FALSE)+$AK210*VLOOKUP($D210,$AU$11:$BG$13,COLUMN($BG:$BG)-COLUMN($AT:$AT),FALSE)</f>
        <v>13253.967102080311</v>
      </c>
      <c r="Y210" s="13">
        <f t="shared" si="140"/>
        <v>10887.4045505175</v>
      </c>
      <c r="Z210" s="13">
        <f t="shared" si="141"/>
        <v>1.7003321044884401</v>
      </c>
      <c r="AA210" s="13">
        <f t="shared" si="142"/>
        <v>1143.17747780434</v>
      </c>
      <c r="AB210" s="13">
        <f t="shared" si="143"/>
        <v>0.40168871801671363</v>
      </c>
      <c r="AC210" s="13">
        <f t="shared" si="144"/>
        <v>262.83677770620056</v>
      </c>
      <c r="AD210" s="13">
        <f t="shared" si="145"/>
        <v>255</v>
      </c>
      <c r="AE210" s="13">
        <f t="shared" si="146"/>
        <v>498.0890179003386</v>
      </c>
      <c r="AF210" s="13">
        <f t="shared" si="147"/>
        <v>2.1020208225051538</v>
      </c>
      <c r="AG210" s="13">
        <f t="shared" si="148"/>
        <v>2159.1032734108794</v>
      </c>
      <c r="AI210" s="13" t="str" cm="1">
        <f t="array" ref="AI210">IF(ISNUMBER(SEARCH(B210,VLOOKUP(D210,$AU$11:$AV$13,COLUMN(AV:AV)-COLUMN(AT:AT),FALSE))),"Domestic","International")</f>
        <v>International</v>
      </c>
      <c r="AJ210" s="13" cm="1">
        <f t="array" ref="AJ210">VLOOKUP($D210,$AR$5:$BD$7,COLUMN($BC:$BC)-COLUMN($AQ:$AQ),FALSE)*$E210</f>
        <v>92.920657958393804</v>
      </c>
      <c r="AK210" s="13" cm="1">
        <f t="array" ref="AK210">VLOOKUP($D210,$AR$5:$BD$7,COLUMN($BD:$BD)-COLUMN($AQ:$AQ),FALSE)*$E210</f>
        <v>86.079342041606196</v>
      </c>
      <c r="AL210">
        <f>'GDP per Capita'!R210</f>
        <v>43830.65</v>
      </c>
      <c r="AM210">
        <f t="shared" si="149"/>
        <v>43830.65</v>
      </c>
      <c r="AN210">
        <f t="shared" si="150"/>
        <v>43830.65</v>
      </c>
      <c r="AO210">
        <f t="shared" si="135"/>
        <v>7845686.3500000006</v>
      </c>
      <c r="AP210" s="1">
        <f t="shared" si="136"/>
        <v>4.9260124442847171E-2</v>
      </c>
    </row>
    <row r="211" spans="1:42">
      <c r="A211" s="52">
        <v>209</v>
      </c>
      <c r="B211" s="52" t="s">
        <v>416</v>
      </c>
      <c r="C211" s="52" t="s">
        <v>31</v>
      </c>
      <c r="D211" s="52">
        <v>2020</v>
      </c>
      <c r="E211" s="52">
        <v>470</v>
      </c>
      <c r="F211" s="52">
        <v>54.702354499999998</v>
      </c>
      <c r="G211" s="52">
        <v>-3.27657529999999</v>
      </c>
      <c r="H211" s="52">
        <v>0</v>
      </c>
      <c r="I211" s="52" t="s">
        <v>596</v>
      </c>
      <c r="J211" s="52">
        <v>9.0107934000000007</v>
      </c>
      <c r="K211" s="52">
        <v>38.761252499999998</v>
      </c>
      <c r="L211" s="52">
        <v>12568.9248665576</v>
      </c>
      <c r="M211" s="52">
        <v>1.9468048742503199</v>
      </c>
      <c r="N211" s="52">
        <v>1319.7371109885501</v>
      </c>
      <c r="O211" s="13">
        <f t="shared" si="137"/>
        <v>5907394.6872820714</v>
      </c>
      <c r="P211" s="13">
        <f t="shared" si="138"/>
        <v>914.99829089765035</v>
      </c>
      <c r="Q211" s="13">
        <f t="shared" si="139"/>
        <v>620276.44216461852</v>
      </c>
      <c r="R211" s="13" cm="1">
        <f t="array" ref="R211">($AJ211*VLOOKUP($D211,$AU$11:$BE$13,COLUMN($AW:$AW)-COLUMN($AT:$AT),FALSE)/2+$AK211*VLOOKUP($D211,$AU$11:$BE$13,COLUMN($AW:$AW)-COLUMN($AT:$AT),FALSE))*3</f>
        <v>188.79369746785545</v>
      </c>
      <c r="S211" s="13" cm="1">
        <f t="array" ref="S211">($AJ211*VLOOKUP($D211,$AU$11:$BE$13,COLUMN($AY:$AY)-COLUMN($AT:$AT),FALSE)/2+$AK211*VLOOKUP($D211,$AU$11:$BE$13,COLUMN($AX:$AX)-COLUMN($AT:$AT),FALSE))*3</f>
        <v>123533.28552191428</v>
      </c>
      <c r="T211" s="13" cm="1">
        <f t="array" ref="T211">$E211*VLOOKUP($D211,$AU$11:$BE$13,COLUMN($BC:$BC)-COLUMN($AT:$AT),FALSE)*3</f>
        <v>119850</v>
      </c>
      <c r="U211" s="13" cm="1">
        <f t="array" ref="U211">$AJ211*VLOOKUP($D211,$AU$11:$BE$13,COLUMN($BD:$BD)-COLUMN($AT:$AT),FALSE)+$AK211*VLOOKUP($D211,$AU$11:$BE$13,COLUMN($BE:$BE)-COLUMN($AT:$AT),FALSE)</f>
        <v>234101.83841315919</v>
      </c>
      <c r="V211" s="13">
        <f t="shared" si="133"/>
        <v>1103.7919883655059</v>
      </c>
      <c r="W211" s="13">
        <f t="shared" si="134"/>
        <v>1097761.5660996919</v>
      </c>
      <c r="X211" s="13" cm="1">
        <f t="array" ref="X211">$AJ211*VLOOKUP($D211,$AU$11:$BG$13,COLUMN($BF:$BF)-COLUMN($AT:$AT),FALSE)+$AK211*VLOOKUP($D211,$AU$11:$BG$13,COLUMN($BG:$BG)-COLUMN($AT:$AT),FALSE)</f>
        <v>34800.919206579587</v>
      </c>
      <c r="Y211" s="13">
        <f t="shared" si="140"/>
        <v>12568.9248665576</v>
      </c>
      <c r="Z211" s="13">
        <f t="shared" si="141"/>
        <v>1.9468048742503199</v>
      </c>
      <c r="AA211" s="13">
        <f t="shared" si="142"/>
        <v>1319.7371109885501</v>
      </c>
      <c r="AB211" s="13">
        <f t="shared" si="143"/>
        <v>0.40168871801671374</v>
      </c>
      <c r="AC211" s="13">
        <f t="shared" si="144"/>
        <v>262.83677770620062</v>
      </c>
      <c r="AD211" s="13">
        <f t="shared" si="145"/>
        <v>255</v>
      </c>
      <c r="AE211" s="13">
        <f t="shared" si="146"/>
        <v>498.08901790033872</v>
      </c>
      <c r="AF211" s="13">
        <f t="shared" si="147"/>
        <v>2.3484935922670336</v>
      </c>
      <c r="AG211" s="13">
        <f t="shared" si="148"/>
        <v>2335.6629065950892</v>
      </c>
      <c r="AI211" s="13" t="str" cm="1">
        <f t="array" ref="AI211">IF(ISNUMBER(SEARCH(B211,VLOOKUP(D211,$AU$11:$AV$13,COLUMN(AV:AV)-COLUMN(AT:AT),FALSE))),"Domestic","International")</f>
        <v>International</v>
      </c>
      <c r="AJ211" s="13" cm="1">
        <f t="array" ref="AJ211">VLOOKUP($D211,$AR$5:$BD$7,COLUMN($BC:$BC)-COLUMN($AQ:$AQ),FALSE)*$E211</f>
        <v>243.98161586840831</v>
      </c>
      <c r="AK211" s="13" cm="1">
        <f t="array" ref="AK211">VLOOKUP($D211,$AR$5:$BD$7,COLUMN($BD:$BD)-COLUMN($AQ:$AQ),FALSE)*$E211</f>
        <v>226.01838413159169</v>
      </c>
      <c r="AL211">
        <f>'GDP per Capita'!R211</f>
        <v>40800.480000000003</v>
      </c>
      <c r="AM211">
        <f t="shared" si="149"/>
        <v>40800.480000000003</v>
      </c>
      <c r="AN211">
        <f t="shared" si="150"/>
        <v>40800.480000000003</v>
      </c>
      <c r="AO211">
        <f t="shared" si="135"/>
        <v>19176225.600000001</v>
      </c>
      <c r="AP211" s="1">
        <f t="shared" si="136"/>
        <v>5.7245966385569211E-2</v>
      </c>
    </row>
    <row r="212" spans="1:42">
      <c r="A212" s="52">
        <v>210</v>
      </c>
      <c r="B212" s="52" t="s">
        <v>638</v>
      </c>
      <c r="C212" s="52" t="s">
        <v>35</v>
      </c>
      <c r="D212" s="52">
        <v>2020</v>
      </c>
      <c r="E212" s="52">
        <v>14</v>
      </c>
      <c r="F212" s="52">
        <v>8.0300284000000008</v>
      </c>
      <c r="G212" s="52">
        <v>-1.0800270999999999</v>
      </c>
      <c r="H212" s="52">
        <v>0</v>
      </c>
      <c r="I212" s="52" t="s">
        <v>596</v>
      </c>
      <c r="J212" s="52">
        <v>9.0107934000000007</v>
      </c>
      <c r="K212" s="52">
        <v>38.761252499999998</v>
      </c>
      <c r="L212" s="52">
        <v>8761.0518963473496</v>
      </c>
      <c r="M212" s="52">
        <v>1.39579156974175</v>
      </c>
      <c r="N212" s="52">
        <v>919.91044911647202</v>
      </c>
      <c r="O212" s="13">
        <f t="shared" si="137"/>
        <v>122654.72654886289</v>
      </c>
      <c r="P212" s="13">
        <f t="shared" si="138"/>
        <v>19.541081976384501</v>
      </c>
      <c r="Q212" s="13">
        <f t="shared" si="139"/>
        <v>12878.746287630609</v>
      </c>
      <c r="R212" s="13" cm="1">
        <f t="array" ref="R212">($AJ212*VLOOKUP($D212,$AU$11:$BE$13,COLUMN($AW:$AW)-COLUMN($AT:$AT),FALSE)/2+$AK212*VLOOKUP($D212,$AU$11:$BE$13,COLUMN($AW:$AW)-COLUMN($AT:$AT),FALSE))*3</f>
        <v>5.6236420522339916</v>
      </c>
      <c r="S212" s="13" cm="1">
        <f t="array" ref="S212">($AJ212*VLOOKUP($D212,$AU$11:$BE$13,COLUMN($AY:$AY)-COLUMN($AT:$AT),FALSE)/2+$AK212*VLOOKUP($D212,$AU$11:$BE$13,COLUMN($AX:$AX)-COLUMN($AT:$AT),FALSE))*3</f>
        <v>3679.7148878868079</v>
      </c>
      <c r="T212" s="13" cm="1">
        <f t="array" ref="T212">$E212*VLOOKUP($D212,$AU$11:$BE$13,COLUMN($BC:$BC)-COLUMN($AT:$AT),FALSE)*3</f>
        <v>3570</v>
      </c>
      <c r="U212" s="13" cm="1">
        <f t="array" ref="U212">$AJ212*VLOOKUP($D212,$AU$11:$BE$13,COLUMN($BD:$BD)-COLUMN($AT:$AT),FALSE)+$AK212*VLOOKUP($D212,$AU$11:$BE$13,COLUMN($BE:$BE)-COLUMN($AT:$AT),FALSE)</f>
        <v>6973.2462506047414</v>
      </c>
      <c r="V212" s="13">
        <f t="shared" si="133"/>
        <v>25.164724028618494</v>
      </c>
      <c r="W212" s="13">
        <f t="shared" si="134"/>
        <v>27101.707426122157</v>
      </c>
      <c r="X212" s="13" cm="1">
        <f t="array" ref="X212">$AJ212*VLOOKUP($D212,$AU$11:$BG$13,COLUMN($BF:$BF)-COLUMN($AT:$AT),FALSE)+$AK212*VLOOKUP($D212,$AU$11:$BG$13,COLUMN($BG:$BG)-COLUMN($AT:$AT),FALSE)</f>
        <v>1036.6231253023707</v>
      </c>
      <c r="Y212" s="13">
        <f t="shared" si="140"/>
        <v>8761.0518963473496</v>
      </c>
      <c r="Z212" s="13">
        <f t="shared" si="141"/>
        <v>1.39579156974175</v>
      </c>
      <c r="AA212" s="13">
        <f t="shared" si="142"/>
        <v>919.91044911647202</v>
      </c>
      <c r="AB212" s="13">
        <f t="shared" si="143"/>
        <v>0.40168871801671369</v>
      </c>
      <c r="AC212" s="13">
        <f t="shared" si="144"/>
        <v>262.83677770620056</v>
      </c>
      <c r="AD212" s="13">
        <f t="shared" si="145"/>
        <v>255</v>
      </c>
      <c r="AE212" s="13">
        <f t="shared" si="146"/>
        <v>498.08901790033866</v>
      </c>
      <c r="AF212" s="13">
        <f t="shared" si="147"/>
        <v>1.7974802877584639</v>
      </c>
      <c r="AG212" s="13">
        <f t="shared" si="148"/>
        <v>1935.8362447230113</v>
      </c>
      <c r="AI212" s="13" t="str" cm="1">
        <f t="array" ref="AI212">IF(ISNUMBER(SEARCH(B212,VLOOKUP(D212,$AU$11:$AV$13,COLUMN(AV:AV)-COLUMN(AT:AT),FALSE))),"Domestic","International")</f>
        <v>International</v>
      </c>
      <c r="AJ212" s="13" cm="1">
        <f t="array" ref="AJ212">VLOOKUP($D212,$AR$5:$BD$7,COLUMN($BC:$BC)-COLUMN($AQ:$AQ),FALSE)*$E212</f>
        <v>7.2675374939525881</v>
      </c>
      <c r="AK212" s="13" cm="1">
        <f t="array" ref="AK212">VLOOKUP($D212,$AR$5:$BD$7,COLUMN($BD:$BD)-COLUMN($AQ:$AQ),FALSE)*$E212</f>
        <v>6.7324625060474119</v>
      </c>
      <c r="AL212">
        <f>'GDP per Capita'!R212</f>
        <v>1777.37</v>
      </c>
      <c r="AM212">
        <f t="shared" si="149"/>
        <v>1777.37</v>
      </c>
      <c r="AN212">
        <f t="shared" si="150"/>
        <v>1777.37</v>
      </c>
      <c r="AO212">
        <f t="shared" si="135"/>
        <v>24883.18</v>
      </c>
      <c r="AP212" s="1">
        <f t="shared" si="136"/>
        <v>1.0891577132071606</v>
      </c>
    </row>
    <row r="213" spans="1:42">
      <c r="A213" s="52">
        <v>211</v>
      </c>
      <c r="B213" s="52" t="s">
        <v>637</v>
      </c>
      <c r="C213" s="52" t="s">
        <v>31</v>
      </c>
      <c r="D213" s="52">
        <v>2020</v>
      </c>
      <c r="E213" s="52">
        <v>7</v>
      </c>
      <c r="F213" s="52">
        <v>38.995368299999903</v>
      </c>
      <c r="G213" s="52">
        <v>21.987713199999899</v>
      </c>
      <c r="H213" s="52">
        <v>0</v>
      </c>
      <c r="I213" s="52" t="s">
        <v>596</v>
      </c>
      <c r="J213" s="52">
        <v>9.0107934000000007</v>
      </c>
      <c r="K213" s="52">
        <v>38.761252499999998</v>
      </c>
      <c r="L213" s="52">
        <v>7458.9595322752602</v>
      </c>
      <c r="M213" s="52">
        <v>1.21323685554386</v>
      </c>
      <c r="N213" s="52">
        <v>895.07514387303104</v>
      </c>
      <c r="O213" s="13">
        <f t="shared" si="137"/>
        <v>52212.716725926824</v>
      </c>
      <c r="P213" s="13">
        <f t="shared" si="138"/>
        <v>8.4926579888070197</v>
      </c>
      <c r="Q213" s="13">
        <f t="shared" si="139"/>
        <v>6265.526007111217</v>
      </c>
      <c r="R213" s="13" cm="1">
        <f t="array" ref="R213">($AJ213*VLOOKUP($D213,$AU$11:$BE$13,COLUMN($AW:$AW)-COLUMN($AT:$AT),FALSE)/2+$AK213*VLOOKUP($D213,$AU$11:$BE$13,COLUMN($AW:$AW)-COLUMN($AT:$AT),FALSE))*3</f>
        <v>2.8118210261169958</v>
      </c>
      <c r="S213" s="13" cm="1">
        <f t="array" ref="S213">($AJ213*VLOOKUP($D213,$AU$11:$BE$13,COLUMN($AY:$AY)-COLUMN($AT:$AT),FALSE)/2+$AK213*VLOOKUP($D213,$AU$11:$BE$13,COLUMN($AX:$AX)-COLUMN($AT:$AT),FALSE))*3</f>
        <v>1839.857443943404</v>
      </c>
      <c r="T213" s="13" cm="1">
        <f t="array" ref="T213">$E213*VLOOKUP($D213,$AU$11:$BE$13,COLUMN($BC:$BC)-COLUMN($AT:$AT),FALSE)*3</f>
        <v>1785</v>
      </c>
      <c r="U213" s="13" cm="1">
        <f t="array" ref="U213">$AJ213*VLOOKUP($D213,$AU$11:$BE$13,COLUMN($BD:$BD)-COLUMN($AT:$AT),FALSE)+$AK213*VLOOKUP($D213,$AU$11:$BE$13,COLUMN($BE:$BE)-COLUMN($AT:$AT),FALSE)</f>
        <v>3486.6231253023707</v>
      </c>
      <c r="V213" s="13">
        <f t="shared" si="133"/>
        <v>11.304479014924016</v>
      </c>
      <c r="W213" s="13">
        <f t="shared" si="134"/>
        <v>13377.006576356993</v>
      </c>
      <c r="X213" s="13" cm="1">
        <f t="array" ref="X213">$AJ213*VLOOKUP($D213,$AU$11:$BG$13,COLUMN($BF:$BF)-COLUMN($AT:$AT),FALSE)+$AK213*VLOOKUP($D213,$AU$11:$BG$13,COLUMN($BG:$BG)-COLUMN($AT:$AT),FALSE)</f>
        <v>518.31156265118534</v>
      </c>
      <c r="Y213" s="13">
        <f t="shared" si="140"/>
        <v>7458.9595322752602</v>
      </c>
      <c r="Z213" s="13">
        <f t="shared" si="141"/>
        <v>1.21323685554386</v>
      </c>
      <c r="AA213" s="13">
        <f t="shared" si="142"/>
        <v>895.07514387303104</v>
      </c>
      <c r="AB213" s="13">
        <f t="shared" si="143"/>
        <v>0.40168871801671369</v>
      </c>
      <c r="AC213" s="13">
        <f t="shared" si="144"/>
        <v>262.83677770620056</v>
      </c>
      <c r="AD213" s="13">
        <f t="shared" si="145"/>
        <v>255</v>
      </c>
      <c r="AE213" s="13">
        <f t="shared" si="146"/>
        <v>498.08901790033866</v>
      </c>
      <c r="AF213" s="13">
        <f t="shared" si="147"/>
        <v>1.6149255735605739</v>
      </c>
      <c r="AG213" s="13">
        <f t="shared" si="148"/>
        <v>1911.0009394795704</v>
      </c>
      <c r="AI213" s="13" t="str" cm="1">
        <f t="array" ref="AI213">IF(ISNUMBER(SEARCH(B213,VLOOKUP(D213,$AU$11:$AV$13,COLUMN(AV:AV)-COLUMN(AT:AT),FALSE))),"Domestic","International")</f>
        <v>International</v>
      </c>
      <c r="AJ213" s="13" cm="1">
        <f t="array" ref="AJ213">VLOOKUP($D213,$AR$5:$BD$7,COLUMN($BC:$BC)-COLUMN($AQ:$AQ),FALSE)*$E213</f>
        <v>3.633768746976294</v>
      </c>
      <c r="AK213" s="13" cm="1">
        <f t="array" ref="AK213">VLOOKUP($D213,$AR$5:$BD$7,COLUMN($BD:$BD)-COLUMN($AQ:$AQ),FALSE)*$E213</f>
        <v>3.366231253023706</v>
      </c>
      <c r="AL213">
        <f>'GDP per Capita'!R213</f>
        <v>21358.05</v>
      </c>
      <c r="AM213">
        <f t="shared" si="149"/>
        <v>21358.05</v>
      </c>
      <c r="AN213">
        <f t="shared" si="150"/>
        <v>21358.05</v>
      </c>
      <c r="AO213">
        <f t="shared" si="135"/>
        <v>149506.35</v>
      </c>
      <c r="AP213" s="1">
        <f t="shared" si="136"/>
        <v>8.9474504436480404E-2</v>
      </c>
    </row>
    <row r="214" spans="1:42">
      <c r="A214" s="52">
        <v>212</v>
      </c>
      <c r="B214" s="52" t="s">
        <v>636</v>
      </c>
      <c r="C214" s="52" t="s">
        <v>28</v>
      </c>
      <c r="D214" s="52">
        <v>2020</v>
      </c>
      <c r="E214" s="52">
        <v>2</v>
      </c>
      <c r="F214" s="52">
        <v>15.6356088</v>
      </c>
      <c r="G214" s="52">
        <v>-89.898808700000004</v>
      </c>
      <c r="H214" s="52">
        <v>0</v>
      </c>
      <c r="I214" s="52" t="s">
        <v>596</v>
      </c>
      <c r="J214" s="52">
        <v>9.0107934000000007</v>
      </c>
      <c r="K214" s="52">
        <v>38.761252499999998</v>
      </c>
      <c r="L214" s="52">
        <v>27465.313772121699</v>
      </c>
      <c r="M214" s="52">
        <v>4.3478789900513499</v>
      </c>
      <c r="N214" s="52">
        <v>2513.07621014913</v>
      </c>
      <c r="O214" s="13">
        <f t="shared" si="137"/>
        <v>54930.627544243398</v>
      </c>
      <c r="P214" s="13">
        <f t="shared" si="138"/>
        <v>8.6957579801026998</v>
      </c>
      <c r="Q214" s="13">
        <f t="shared" si="139"/>
        <v>5026.15242029826</v>
      </c>
      <c r="R214" s="13" cm="1">
        <f t="array" ref="R214">($AJ214*VLOOKUP($D214,$AU$11:$BE$13,COLUMN($AW:$AW)-COLUMN($AT:$AT),FALSE)/2+$AK214*VLOOKUP($D214,$AU$11:$BE$13,COLUMN($AW:$AW)-COLUMN($AT:$AT),FALSE))*3</f>
        <v>0.80337743603342726</v>
      </c>
      <c r="S214" s="13" cm="1">
        <f t="array" ref="S214">($AJ214*VLOOKUP($D214,$AU$11:$BE$13,COLUMN($AY:$AY)-COLUMN($AT:$AT),FALSE)/2+$AK214*VLOOKUP($D214,$AU$11:$BE$13,COLUMN($AX:$AX)-COLUMN($AT:$AT),FALSE))*3</f>
        <v>525.67355541240113</v>
      </c>
      <c r="T214" s="13" cm="1">
        <f t="array" ref="T214">$E214*VLOOKUP($D214,$AU$11:$BE$13,COLUMN($BC:$BC)-COLUMN($AT:$AT),FALSE)*3</f>
        <v>510</v>
      </c>
      <c r="U214" s="13" cm="1">
        <f t="array" ref="U214">$AJ214*VLOOKUP($D214,$AU$11:$BE$13,COLUMN($BD:$BD)-COLUMN($AT:$AT),FALSE)+$AK214*VLOOKUP($D214,$AU$11:$BE$13,COLUMN($BE:$BE)-COLUMN($AT:$AT),FALSE)</f>
        <v>996.17803580067721</v>
      </c>
      <c r="V214" s="13">
        <f t="shared" si="133"/>
        <v>9.4991354161361272</v>
      </c>
      <c r="W214" s="13">
        <f t="shared" si="134"/>
        <v>7058.0040115113379</v>
      </c>
      <c r="X214" s="13" cm="1">
        <f t="array" ref="X214">$AJ214*VLOOKUP($D214,$AU$11:$BG$13,COLUMN($BF:$BF)-COLUMN($AT:$AT),FALSE)+$AK214*VLOOKUP($D214,$AU$11:$BG$13,COLUMN($BG:$BG)-COLUMN($AT:$AT),FALSE)</f>
        <v>148.08901790033866</v>
      </c>
      <c r="Y214" s="13">
        <f t="shared" si="140"/>
        <v>27465.313772121699</v>
      </c>
      <c r="Z214" s="13">
        <f t="shared" si="141"/>
        <v>4.3478789900513499</v>
      </c>
      <c r="AA214" s="13">
        <f t="shared" si="142"/>
        <v>2513.07621014913</v>
      </c>
      <c r="AB214" s="13">
        <f t="shared" si="143"/>
        <v>0.40168871801671363</v>
      </c>
      <c r="AC214" s="13">
        <f t="shared" si="144"/>
        <v>262.83677770620056</v>
      </c>
      <c r="AD214" s="13">
        <f t="shared" si="145"/>
        <v>255</v>
      </c>
      <c r="AE214" s="13">
        <f t="shared" si="146"/>
        <v>498.0890179003386</v>
      </c>
      <c r="AF214" s="13">
        <f t="shared" si="147"/>
        <v>4.7495677080680636</v>
      </c>
      <c r="AG214" s="13">
        <f t="shared" si="148"/>
        <v>3529.002005755669</v>
      </c>
      <c r="AI214" s="13" t="str" cm="1">
        <f t="array" ref="AI214">IF(ISNUMBER(SEARCH(B214,VLOOKUP(D214,$AU$11:$AV$13,COLUMN(AV:AV)-COLUMN(AT:AT),FALSE))),"Domestic","International")</f>
        <v>International</v>
      </c>
      <c r="AJ214" s="13" cm="1">
        <f t="array" ref="AJ214">VLOOKUP($D214,$AR$5:$BD$7,COLUMN($BC:$BC)-COLUMN($AQ:$AQ),FALSE)*$E214</f>
        <v>1.0382196419932268</v>
      </c>
      <c r="AK214" s="13" cm="1">
        <f t="array" ref="AK214">VLOOKUP($D214,$AR$5:$BD$7,COLUMN($BD:$BD)-COLUMN($AQ:$AQ),FALSE)*$E214</f>
        <v>0.96178035800677308</v>
      </c>
      <c r="AL214">
        <f>'GDP per Capita'!R214</f>
        <v>4519.6499999999996</v>
      </c>
      <c r="AM214">
        <f t="shared" si="149"/>
        <v>4519.6499999999996</v>
      </c>
      <c r="AN214">
        <f t="shared" si="150"/>
        <v>4519.6499999999996</v>
      </c>
      <c r="AO214">
        <f t="shared" si="135"/>
        <v>9039.2999999999993</v>
      </c>
      <c r="AP214" s="1">
        <f t="shared" si="136"/>
        <v>0.78081311733334868</v>
      </c>
    </row>
    <row r="215" spans="1:42">
      <c r="A215" s="52">
        <v>213</v>
      </c>
      <c r="B215" s="52" t="s">
        <v>635</v>
      </c>
      <c r="C215" s="52" t="s">
        <v>31</v>
      </c>
      <c r="D215" s="52">
        <v>2020</v>
      </c>
      <c r="E215" s="52">
        <v>0</v>
      </c>
      <c r="F215" s="52">
        <v>45.564344200000001</v>
      </c>
      <c r="G215" s="52">
        <v>17.0118954</v>
      </c>
      <c r="H215" s="52">
        <v>0</v>
      </c>
      <c r="I215" s="52" t="s">
        <v>596</v>
      </c>
      <c r="J215" s="52">
        <v>9.0107934000000007</v>
      </c>
      <c r="K215" s="52">
        <v>38.761252499999998</v>
      </c>
      <c r="L215" s="52">
        <v>9130.2654736280801</v>
      </c>
      <c r="M215" s="52">
        <v>1.44809943107825</v>
      </c>
      <c r="N215" s="52">
        <v>958.67787473094904</v>
      </c>
      <c r="O215" s="13">
        <f t="shared" si="137"/>
        <v>0</v>
      </c>
      <c r="P215" s="13">
        <f t="shared" si="138"/>
        <v>0</v>
      </c>
      <c r="Q215" s="13">
        <f t="shared" si="139"/>
        <v>0</v>
      </c>
      <c r="R215" s="13" cm="1">
        <f t="array" ref="R215">($AJ215*VLOOKUP($D215,$AU$11:$BE$13,COLUMN($AW:$AW)-COLUMN($AT:$AT),FALSE)/2+$AK215*VLOOKUP($D215,$AU$11:$BE$13,COLUMN($AW:$AW)-COLUMN($AT:$AT),FALSE))*3</f>
        <v>0</v>
      </c>
      <c r="S215" s="13" cm="1">
        <f t="array" ref="S215">($AJ215*VLOOKUP($D215,$AU$11:$BE$13,COLUMN($AY:$AY)-COLUMN($AT:$AT),FALSE)/2+$AK215*VLOOKUP($D215,$AU$11:$BE$13,COLUMN($AX:$AX)-COLUMN($AT:$AT),FALSE))*3</f>
        <v>0</v>
      </c>
      <c r="T215" s="13" cm="1">
        <f t="array" ref="T215">$E215*VLOOKUP($D215,$AU$11:$BE$13,COLUMN($BC:$BC)-COLUMN($AT:$AT),FALSE)*3</f>
        <v>0</v>
      </c>
      <c r="U215" s="13" cm="1">
        <f t="array" ref="U215">$AJ215*VLOOKUP($D215,$AU$11:$BE$13,COLUMN($BD:$BD)-COLUMN($AT:$AT),FALSE)+$AK215*VLOOKUP($D215,$AU$11:$BE$13,COLUMN($BE:$BE)-COLUMN($AT:$AT),FALSE)</f>
        <v>0</v>
      </c>
      <c r="V215" s="13">
        <f t="shared" si="133"/>
        <v>0</v>
      </c>
      <c r="W215" s="13">
        <f t="shared" si="134"/>
        <v>0</v>
      </c>
      <c r="X215" s="13" cm="1">
        <f t="array" ref="X215">$AJ215*VLOOKUP($D215,$AU$11:$BG$13,COLUMN($BF:$BF)-COLUMN($AT:$AT),FALSE)+$AK215*VLOOKUP($D215,$AU$11:$BG$13,COLUMN($BG:$BG)-COLUMN($AT:$AT),FALSE)</f>
        <v>0</v>
      </c>
      <c r="Y215" s="13" t="str">
        <f t="shared" si="140"/>
        <v/>
      </c>
      <c r="Z215" s="13" t="str">
        <f t="shared" si="141"/>
        <v/>
      </c>
      <c r="AA215" s="13" t="str">
        <f t="shared" si="142"/>
        <v/>
      </c>
      <c r="AB215" s="13" t="str">
        <f t="shared" si="143"/>
        <v/>
      </c>
      <c r="AC215" s="13" t="str">
        <f t="shared" si="144"/>
        <v/>
      </c>
      <c r="AD215" s="13" t="str">
        <f t="shared" si="145"/>
        <v/>
      </c>
      <c r="AE215" s="13" t="str">
        <f t="shared" si="146"/>
        <v/>
      </c>
      <c r="AF215" s="13" t="str">
        <f t="shared" si="147"/>
        <v/>
      </c>
      <c r="AG215" s="13" t="str">
        <f t="shared" si="148"/>
        <v/>
      </c>
      <c r="AI215" s="13" t="str" cm="1">
        <f t="array" ref="AI215">IF(ISNUMBER(SEARCH(B215,VLOOKUP(D215,$AU$11:$AV$13,COLUMN(AV:AV)-COLUMN(AT:AT),FALSE))),"Domestic","International")</f>
        <v>International</v>
      </c>
      <c r="AJ215" s="13" cm="1">
        <f t="array" ref="AJ215">VLOOKUP($D215,$AR$5:$BD$7,COLUMN($BC:$BC)-COLUMN($AQ:$AQ),FALSE)*$E215</f>
        <v>0</v>
      </c>
      <c r="AK215" s="13" cm="1">
        <f t="array" ref="AK215">VLOOKUP($D215,$AR$5:$BD$7,COLUMN($BD:$BD)-COLUMN($AQ:$AQ),FALSE)*$E215</f>
        <v>0</v>
      </c>
      <c r="AL215">
        <f>'GDP per Capita'!R215</f>
        <v>14599.55</v>
      </c>
      <c r="AM215">
        <f t="shared" si="149"/>
        <v>14599.55</v>
      </c>
      <c r="AN215">
        <f t="shared" si="150"/>
        <v>14599.55</v>
      </c>
      <c r="AO215">
        <f t="shared" si="135"/>
        <v>0</v>
      </c>
      <c r="AP215" s="1" t="str">
        <f t="shared" si="136"/>
        <v/>
      </c>
    </row>
    <row r="216" spans="1:42">
      <c r="A216" s="52">
        <v>214</v>
      </c>
      <c r="B216" s="52" t="s">
        <v>581</v>
      </c>
      <c r="C216" s="52" t="s">
        <v>31</v>
      </c>
      <c r="D216" s="52">
        <v>2020</v>
      </c>
      <c r="E216" s="52">
        <v>7</v>
      </c>
      <c r="F216" s="52">
        <v>47.181758500000001</v>
      </c>
      <c r="G216" s="52">
        <v>19.506093700000001</v>
      </c>
      <c r="H216" s="52">
        <v>0</v>
      </c>
      <c r="I216" s="52" t="s">
        <v>596</v>
      </c>
      <c r="J216" s="52">
        <v>9.0107934000000007</v>
      </c>
      <c r="K216" s="52">
        <v>38.761252499999998</v>
      </c>
      <c r="L216" s="52">
        <v>9235.6856027863996</v>
      </c>
      <c r="M216" s="52">
        <v>1.4630787822678299</v>
      </c>
      <c r="N216" s="52">
        <v>969.74698829257204</v>
      </c>
      <c r="O216" s="13">
        <f t="shared" si="137"/>
        <v>64649.799219504799</v>
      </c>
      <c r="P216" s="13">
        <f t="shared" si="138"/>
        <v>10.241551475874809</v>
      </c>
      <c r="Q216" s="13">
        <f t="shared" si="139"/>
        <v>6788.2289180480038</v>
      </c>
      <c r="R216" s="13" cm="1">
        <f t="array" ref="R216">($AJ216*VLOOKUP($D216,$AU$11:$BE$13,COLUMN($AW:$AW)-COLUMN($AT:$AT),FALSE)/2+$AK216*VLOOKUP($D216,$AU$11:$BE$13,COLUMN($AW:$AW)-COLUMN($AT:$AT),FALSE))*3</f>
        <v>2.8118210261169958</v>
      </c>
      <c r="S216" s="13" cm="1">
        <f t="array" ref="S216">($AJ216*VLOOKUP($D216,$AU$11:$BE$13,COLUMN($AY:$AY)-COLUMN($AT:$AT),FALSE)/2+$AK216*VLOOKUP($D216,$AU$11:$BE$13,COLUMN($AX:$AX)-COLUMN($AT:$AT),FALSE))*3</f>
        <v>1839.857443943404</v>
      </c>
      <c r="T216" s="13" cm="1">
        <f t="array" ref="T216">$E216*VLOOKUP($D216,$AU$11:$BE$13,COLUMN($BC:$BC)-COLUMN($AT:$AT),FALSE)*3</f>
        <v>1785</v>
      </c>
      <c r="U216" s="13" cm="1">
        <f t="array" ref="U216">$AJ216*VLOOKUP($D216,$AU$11:$BE$13,COLUMN($BD:$BD)-COLUMN($AT:$AT),FALSE)+$AK216*VLOOKUP($D216,$AU$11:$BE$13,COLUMN($BE:$BE)-COLUMN($AT:$AT),FALSE)</f>
        <v>3486.6231253023707</v>
      </c>
      <c r="V216" s="13">
        <f t="shared" si="133"/>
        <v>13.053372501991806</v>
      </c>
      <c r="W216" s="13">
        <f t="shared" si="134"/>
        <v>13899.709487293778</v>
      </c>
      <c r="X216" s="13" cm="1">
        <f t="array" ref="X216">$AJ216*VLOOKUP($D216,$AU$11:$BG$13,COLUMN($BF:$BF)-COLUMN($AT:$AT),FALSE)+$AK216*VLOOKUP($D216,$AU$11:$BG$13,COLUMN($BG:$BG)-COLUMN($AT:$AT),FALSE)</f>
        <v>518.31156265118534</v>
      </c>
      <c r="Y216" s="13">
        <f t="shared" si="140"/>
        <v>9235.6856027863996</v>
      </c>
      <c r="Z216" s="13">
        <f t="shared" si="141"/>
        <v>1.4630787822678299</v>
      </c>
      <c r="AA216" s="13">
        <f t="shared" si="142"/>
        <v>969.74698829257193</v>
      </c>
      <c r="AB216" s="13">
        <f t="shared" si="143"/>
        <v>0.40168871801671369</v>
      </c>
      <c r="AC216" s="13">
        <f t="shared" si="144"/>
        <v>262.83677770620056</v>
      </c>
      <c r="AD216" s="13">
        <f t="shared" si="145"/>
        <v>255</v>
      </c>
      <c r="AE216" s="13">
        <f t="shared" si="146"/>
        <v>498.08901790033866</v>
      </c>
      <c r="AF216" s="13">
        <f t="shared" si="147"/>
        <v>1.8647675002845436</v>
      </c>
      <c r="AG216" s="13">
        <f t="shared" si="148"/>
        <v>1985.6727838991112</v>
      </c>
      <c r="AI216" s="13" t="str" cm="1">
        <f t="array" ref="AI216">IF(ISNUMBER(SEARCH(B216,VLOOKUP(D216,$AU$11:$AV$13,COLUMN(AV:AV)-COLUMN(AT:AT),FALSE))),"Domestic","International")</f>
        <v>International</v>
      </c>
      <c r="AJ216" s="13" cm="1">
        <f t="array" ref="AJ216">VLOOKUP($D216,$AR$5:$BD$7,COLUMN($BC:$BC)-COLUMN($AQ:$AQ),FALSE)*$E216</f>
        <v>3.633768746976294</v>
      </c>
      <c r="AK216" s="13" cm="1">
        <f t="array" ref="AK216">VLOOKUP($D216,$AR$5:$BD$7,COLUMN($BD:$BD)-COLUMN($AQ:$AQ),FALSE)*$E216</f>
        <v>3.366231253023706</v>
      </c>
      <c r="AL216">
        <f>'GDP per Capita'!R216</f>
        <v>15459.9</v>
      </c>
      <c r="AM216">
        <f t="shared" si="149"/>
        <v>15459.9</v>
      </c>
      <c r="AN216">
        <f t="shared" si="150"/>
        <v>15459.9</v>
      </c>
      <c r="AO216">
        <f t="shared" si="135"/>
        <v>108219.3</v>
      </c>
      <c r="AP216" s="1">
        <f t="shared" si="136"/>
        <v>0.12844020879171994</v>
      </c>
    </row>
    <row r="217" spans="1:42">
      <c r="A217" s="52">
        <v>215</v>
      </c>
      <c r="B217" s="52" t="s">
        <v>634</v>
      </c>
      <c r="C217" s="52" t="s">
        <v>30</v>
      </c>
      <c r="D217" s="52">
        <v>2020</v>
      </c>
      <c r="E217" s="52">
        <v>2</v>
      </c>
      <c r="F217" s="52">
        <v>-2.4833826000000001</v>
      </c>
      <c r="G217" s="52">
        <v>117.89028529999899</v>
      </c>
      <c r="H217" s="52">
        <v>0</v>
      </c>
      <c r="I217" s="52" t="s">
        <v>596</v>
      </c>
      <c r="J217" s="52">
        <v>9.0107934000000007</v>
      </c>
      <c r="K217" s="52">
        <v>38.761252499999998</v>
      </c>
      <c r="L217" s="52">
        <v>17717.931775829598</v>
      </c>
      <c r="M217" s="52">
        <v>2.73252305500188</v>
      </c>
      <c r="N217" s="52">
        <v>1860.3828364620999</v>
      </c>
      <c r="O217" s="13">
        <f t="shared" si="137"/>
        <v>35435.863551659197</v>
      </c>
      <c r="P217" s="13">
        <f t="shared" si="138"/>
        <v>5.4650461100037599</v>
      </c>
      <c r="Q217" s="13">
        <f t="shared" si="139"/>
        <v>3720.7656729241999</v>
      </c>
      <c r="R217" s="13" cm="1">
        <f t="array" ref="R217">($AJ217*VLOOKUP($D217,$AU$11:$BE$13,COLUMN($AW:$AW)-COLUMN($AT:$AT),FALSE)/2+$AK217*VLOOKUP($D217,$AU$11:$BE$13,COLUMN($AW:$AW)-COLUMN($AT:$AT),FALSE))*3</f>
        <v>0.80337743603342726</v>
      </c>
      <c r="S217" s="13" cm="1">
        <f t="array" ref="S217">($AJ217*VLOOKUP($D217,$AU$11:$BE$13,COLUMN($AY:$AY)-COLUMN($AT:$AT),FALSE)/2+$AK217*VLOOKUP($D217,$AU$11:$BE$13,COLUMN($AX:$AX)-COLUMN($AT:$AT),FALSE))*3</f>
        <v>525.67355541240113</v>
      </c>
      <c r="T217" s="13" cm="1">
        <f t="array" ref="T217">$E217*VLOOKUP($D217,$AU$11:$BE$13,COLUMN($BC:$BC)-COLUMN($AT:$AT),FALSE)*3</f>
        <v>510</v>
      </c>
      <c r="U217" s="13" cm="1">
        <f t="array" ref="U217">$AJ217*VLOOKUP($D217,$AU$11:$BE$13,COLUMN($BD:$BD)-COLUMN($AT:$AT),FALSE)+$AK217*VLOOKUP($D217,$AU$11:$BE$13,COLUMN($BE:$BE)-COLUMN($AT:$AT),FALSE)</f>
        <v>996.17803580067721</v>
      </c>
      <c r="V217" s="13">
        <f t="shared" si="133"/>
        <v>6.2684235460371873</v>
      </c>
      <c r="W217" s="13">
        <f t="shared" si="134"/>
        <v>5752.6172641372787</v>
      </c>
      <c r="X217" s="13" cm="1">
        <f t="array" ref="X217">$AJ217*VLOOKUP($D217,$AU$11:$BG$13,COLUMN($BF:$BF)-COLUMN($AT:$AT),FALSE)+$AK217*VLOOKUP($D217,$AU$11:$BG$13,COLUMN($BG:$BG)-COLUMN($AT:$AT),FALSE)</f>
        <v>148.08901790033866</v>
      </c>
      <c r="Y217" s="13">
        <f t="shared" si="140"/>
        <v>17717.931775829598</v>
      </c>
      <c r="Z217" s="13">
        <f t="shared" si="141"/>
        <v>2.73252305500188</v>
      </c>
      <c r="AA217" s="13">
        <f t="shared" si="142"/>
        <v>1860.3828364620999</v>
      </c>
      <c r="AB217" s="13">
        <f t="shared" si="143"/>
        <v>0.40168871801671363</v>
      </c>
      <c r="AC217" s="13">
        <f t="shared" si="144"/>
        <v>262.83677770620056</v>
      </c>
      <c r="AD217" s="13">
        <f t="shared" si="145"/>
        <v>255</v>
      </c>
      <c r="AE217" s="13">
        <f t="shared" si="146"/>
        <v>498.0890179003386</v>
      </c>
      <c r="AF217" s="13">
        <f t="shared" si="147"/>
        <v>3.1342117730185937</v>
      </c>
      <c r="AG217" s="13">
        <f t="shared" si="148"/>
        <v>2876.3086320686393</v>
      </c>
      <c r="AI217" s="13" t="str" cm="1">
        <f t="array" ref="AI217">IF(ISNUMBER(SEARCH(B217,VLOOKUP(D217,$AU$11:$AV$13,COLUMN(AV:AV)-COLUMN(AT:AT),FALSE))),"Domestic","International")</f>
        <v>International</v>
      </c>
      <c r="AJ217" s="13" cm="1">
        <f t="array" ref="AJ217">VLOOKUP($D217,$AR$5:$BD$7,COLUMN($BC:$BC)-COLUMN($AQ:$AQ),FALSE)*$E217</f>
        <v>1.0382196419932268</v>
      </c>
      <c r="AK217" s="13" cm="1">
        <f t="array" ref="AK217">VLOOKUP($D217,$AR$5:$BD$7,COLUMN($BD:$BD)-COLUMN($AQ:$AQ),FALSE)*$E217</f>
        <v>0.96178035800677308</v>
      </c>
      <c r="AL217">
        <f>'GDP per Capita'!R217</f>
        <v>4391.45</v>
      </c>
      <c r="AM217">
        <f t="shared" si="149"/>
        <v>4391.45</v>
      </c>
      <c r="AN217">
        <f t="shared" si="150"/>
        <v>4391.45</v>
      </c>
      <c r="AO217">
        <f t="shared" si="135"/>
        <v>8782.9</v>
      </c>
      <c r="AP217" s="1">
        <f t="shared" si="136"/>
        <v>0.65497925106027377</v>
      </c>
    </row>
    <row r="218" spans="1:42">
      <c r="A218" s="52">
        <v>216</v>
      </c>
      <c r="B218" s="52" t="s">
        <v>583</v>
      </c>
      <c r="C218" s="52" t="s">
        <v>31</v>
      </c>
      <c r="D218" s="52">
        <v>2020</v>
      </c>
      <c r="E218" s="52">
        <v>21</v>
      </c>
      <c r="F218" s="52">
        <v>52.865195999999997</v>
      </c>
      <c r="G218" s="52">
        <v>-7.9794599000000002</v>
      </c>
      <c r="H218" s="52">
        <v>0</v>
      </c>
      <c r="I218" s="52" t="s">
        <v>596</v>
      </c>
      <c r="J218" s="52">
        <v>9.0107934000000007</v>
      </c>
      <c r="K218" s="52">
        <v>38.761252499999998</v>
      </c>
      <c r="L218" s="52">
        <v>12845.2704793089</v>
      </c>
      <c r="M218" s="52">
        <v>1.98778762289141</v>
      </c>
      <c r="N218" s="52">
        <v>1348.75340032744</v>
      </c>
      <c r="O218" s="13">
        <f t="shared" si="137"/>
        <v>269750.68006548687</v>
      </c>
      <c r="P218" s="13">
        <f t="shared" si="138"/>
        <v>41.743540080719612</v>
      </c>
      <c r="Q218" s="13">
        <f t="shared" si="139"/>
        <v>28323.821406876239</v>
      </c>
      <c r="R218" s="13" cm="1">
        <f t="array" ref="R218">($AJ218*VLOOKUP($D218,$AU$11:$BE$13,COLUMN($AW:$AW)-COLUMN($AT:$AT),FALSE)/2+$AK218*VLOOKUP($D218,$AU$11:$BE$13,COLUMN($AW:$AW)-COLUMN($AT:$AT),FALSE))*3</f>
        <v>8.4354630783509883</v>
      </c>
      <c r="S218" s="13" cm="1">
        <f t="array" ref="S218">($AJ218*VLOOKUP($D218,$AU$11:$BE$13,COLUMN($AY:$AY)-COLUMN($AT:$AT),FALSE)/2+$AK218*VLOOKUP($D218,$AU$11:$BE$13,COLUMN($AX:$AX)-COLUMN($AT:$AT),FALSE))*3</f>
        <v>5519.5723318302116</v>
      </c>
      <c r="T218" s="13" cm="1">
        <f t="array" ref="T218">$E218*VLOOKUP($D218,$AU$11:$BE$13,COLUMN($BC:$BC)-COLUMN($AT:$AT),FALSE)*3</f>
        <v>5355</v>
      </c>
      <c r="U218" s="13" cm="1">
        <f t="array" ref="U218">$AJ218*VLOOKUP($D218,$AU$11:$BE$13,COLUMN($BD:$BD)-COLUMN($AT:$AT),FALSE)+$AK218*VLOOKUP($D218,$AU$11:$BE$13,COLUMN($BE:$BE)-COLUMN($AT:$AT),FALSE)</f>
        <v>10459.86937590711</v>
      </c>
      <c r="V218" s="13">
        <f t="shared" si="133"/>
        <v>50.179003159070604</v>
      </c>
      <c r="W218" s="13">
        <f t="shared" si="134"/>
        <v>49658.263114613561</v>
      </c>
      <c r="X218" s="13" cm="1">
        <f t="array" ref="X218">$AJ218*VLOOKUP($D218,$AU$11:$BG$13,COLUMN($BF:$BF)-COLUMN($AT:$AT),FALSE)+$AK218*VLOOKUP($D218,$AU$11:$BG$13,COLUMN($BG:$BG)-COLUMN($AT:$AT),FALSE)</f>
        <v>1554.934687953556</v>
      </c>
      <c r="Y218" s="13">
        <f t="shared" si="140"/>
        <v>12845.270479308898</v>
      </c>
      <c r="Z218" s="13">
        <f t="shared" si="141"/>
        <v>1.98778762289141</v>
      </c>
      <c r="AA218" s="13">
        <f t="shared" si="142"/>
        <v>1348.75340032744</v>
      </c>
      <c r="AB218" s="13">
        <f t="shared" si="143"/>
        <v>0.40168871801671374</v>
      </c>
      <c r="AC218" s="13">
        <f t="shared" si="144"/>
        <v>262.83677770620056</v>
      </c>
      <c r="AD218" s="13">
        <f t="shared" si="145"/>
        <v>255</v>
      </c>
      <c r="AE218" s="13">
        <f t="shared" si="146"/>
        <v>498.0890179003386</v>
      </c>
      <c r="AF218" s="13">
        <f t="shared" si="147"/>
        <v>2.3894763409081241</v>
      </c>
      <c r="AG218" s="13">
        <f t="shared" si="148"/>
        <v>2364.6791959339789</v>
      </c>
      <c r="AI218" s="13" t="str" cm="1">
        <f t="array" ref="AI218">IF(ISNUMBER(SEARCH(B218,VLOOKUP(D218,$AU$11:$AV$13,COLUMN(AV:AV)-COLUMN(AT:AT),FALSE))),"Domestic","International")</f>
        <v>International</v>
      </c>
      <c r="AJ218" s="13" cm="1">
        <f t="array" ref="AJ218">VLOOKUP($D218,$AR$5:$BD$7,COLUMN($BC:$BC)-COLUMN($AQ:$AQ),FALSE)*$E218</f>
        <v>10.901306240928882</v>
      </c>
      <c r="AK218" s="13" cm="1">
        <f t="array" ref="AK218">VLOOKUP($D218,$AR$5:$BD$7,COLUMN($BD:$BD)-COLUMN($AQ:$AQ),FALSE)*$E218</f>
        <v>10.098693759071118</v>
      </c>
      <c r="AL218">
        <f>'GDP per Capita'!R218</f>
        <v>77742.080000000002</v>
      </c>
      <c r="AM218">
        <f t="shared" si="149"/>
        <v>77742.080000000002</v>
      </c>
      <c r="AN218">
        <f t="shared" si="150"/>
        <v>77742.080000000002</v>
      </c>
      <c r="AO218">
        <f t="shared" si="135"/>
        <v>1632583.6799999999</v>
      </c>
      <c r="AP218" s="1">
        <f t="shared" si="136"/>
        <v>3.0416978757630091E-2</v>
      </c>
    </row>
    <row r="219" spans="1:42">
      <c r="A219" s="52">
        <v>217</v>
      </c>
      <c r="B219" s="52" t="s">
        <v>518</v>
      </c>
      <c r="C219" s="52" t="s">
        <v>32</v>
      </c>
      <c r="D219" s="52">
        <v>2020</v>
      </c>
      <c r="E219" s="52">
        <v>58</v>
      </c>
      <c r="F219" s="52">
        <v>31.531311299999999</v>
      </c>
      <c r="G219" s="52">
        <v>34.866765399999998</v>
      </c>
      <c r="H219" s="52">
        <v>0</v>
      </c>
      <c r="I219" s="52" t="s">
        <v>596</v>
      </c>
      <c r="J219" s="52">
        <v>9.0107934000000007</v>
      </c>
      <c r="K219" s="52">
        <v>38.761252499999998</v>
      </c>
      <c r="L219" s="52">
        <v>5072.6218296201196</v>
      </c>
      <c r="M219" s="52">
        <v>0.88642555818837698</v>
      </c>
      <c r="N219" s="52">
        <v>608.71461955441498</v>
      </c>
      <c r="O219" s="13">
        <f t="shared" si="137"/>
        <v>294212.06611796696</v>
      </c>
      <c r="P219" s="13">
        <f t="shared" si="138"/>
        <v>51.412682374925865</v>
      </c>
      <c r="Q219" s="13">
        <f t="shared" si="139"/>
        <v>35305.447934156065</v>
      </c>
      <c r="R219" s="13" cm="1">
        <f t="array" ref="R219">($AJ219*VLOOKUP($D219,$AU$11:$BE$13,COLUMN($AW:$AW)-COLUMN($AT:$AT),FALSE)/2+$AK219*VLOOKUP($D219,$AU$11:$BE$13,COLUMN($AW:$AW)-COLUMN($AT:$AT),FALSE))*3</f>
        <v>23.297945644969392</v>
      </c>
      <c r="S219" s="13" cm="1">
        <f t="array" ref="S219">($AJ219*VLOOKUP($D219,$AU$11:$BE$13,COLUMN($AY:$AY)-COLUMN($AT:$AT),FALSE)/2+$AK219*VLOOKUP($D219,$AU$11:$BE$13,COLUMN($AX:$AX)-COLUMN($AT:$AT),FALSE))*3</f>
        <v>15244.533106959634</v>
      </c>
      <c r="T219" s="13" cm="1">
        <f t="array" ref="T219">$E219*VLOOKUP($D219,$AU$11:$BE$13,COLUMN($BC:$BC)-COLUMN($AT:$AT),FALSE)*3</f>
        <v>14790</v>
      </c>
      <c r="U219" s="13" cm="1">
        <f t="array" ref="U219">$AJ219*VLOOKUP($D219,$AU$11:$BE$13,COLUMN($BD:$BD)-COLUMN($AT:$AT),FALSE)+$AK219*VLOOKUP($D219,$AU$11:$BE$13,COLUMN($BE:$BE)-COLUMN($AT:$AT),FALSE)</f>
        <v>28889.163038219638</v>
      </c>
      <c r="V219" s="13">
        <f t="shared" si="133"/>
        <v>74.710628019895253</v>
      </c>
      <c r="W219" s="13">
        <f t="shared" si="134"/>
        <v>94229.144079335339</v>
      </c>
      <c r="X219" s="13" cm="1">
        <f t="array" ref="X219">$AJ219*VLOOKUP($D219,$AU$11:$BG$13,COLUMN($BF:$BF)-COLUMN($AT:$AT),FALSE)+$AK219*VLOOKUP($D219,$AU$11:$BG$13,COLUMN($BG:$BG)-COLUMN($AT:$AT),FALSE)</f>
        <v>4294.5815191098209</v>
      </c>
      <c r="Y219" s="13">
        <f t="shared" si="140"/>
        <v>5072.6218296201196</v>
      </c>
      <c r="Z219" s="13">
        <f t="shared" si="141"/>
        <v>0.88642555818837698</v>
      </c>
      <c r="AA219" s="13">
        <f t="shared" si="142"/>
        <v>608.71461955441487</v>
      </c>
      <c r="AB219" s="13">
        <f t="shared" si="143"/>
        <v>0.40168871801671363</v>
      </c>
      <c r="AC219" s="13">
        <f t="shared" si="144"/>
        <v>262.83677770620056</v>
      </c>
      <c r="AD219" s="13">
        <f t="shared" si="145"/>
        <v>255</v>
      </c>
      <c r="AE219" s="13">
        <f t="shared" si="146"/>
        <v>498.0890179003386</v>
      </c>
      <c r="AF219" s="13">
        <f t="shared" si="147"/>
        <v>1.2881142762050906</v>
      </c>
      <c r="AG219" s="13">
        <f t="shared" si="148"/>
        <v>1624.640415160954</v>
      </c>
      <c r="AI219" s="13" t="str" cm="1">
        <f t="array" ref="AI219">IF(ISNUMBER(SEARCH(B219,VLOOKUP(D219,$AU$11:$AV$13,COLUMN(AV:AV)-COLUMN(AT:AT),FALSE))),"Domestic","International")</f>
        <v>International</v>
      </c>
      <c r="AJ219" s="13" cm="1">
        <f t="array" ref="AJ219">VLOOKUP($D219,$AR$5:$BD$7,COLUMN($BC:$BC)-COLUMN($AQ:$AQ),FALSE)*$E219</f>
        <v>30.108369617803579</v>
      </c>
      <c r="AK219" s="13" cm="1">
        <f t="array" ref="AK219">VLOOKUP($D219,$AR$5:$BD$7,COLUMN($BD:$BD)-COLUMN($AQ:$AQ),FALSE)*$E219</f>
        <v>27.891630382196418</v>
      </c>
      <c r="AL219">
        <f>'GDP per Capita'!R219</f>
        <v>41377.49</v>
      </c>
      <c r="AM219">
        <f t="shared" si="149"/>
        <v>41377.49</v>
      </c>
      <c r="AN219">
        <f t="shared" si="150"/>
        <v>41377.49</v>
      </c>
      <c r="AO219">
        <f t="shared" si="135"/>
        <v>2399894.42</v>
      </c>
      <c r="AP219" s="1">
        <f t="shared" si="136"/>
        <v>3.9263870649499384E-2</v>
      </c>
    </row>
    <row r="220" spans="1:42">
      <c r="A220" s="52">
        <v>218</v>
      </c>
      <c r="B220" s="52" t="s">
        <v>569</v>
      </c>
      <c r="C220" s="52" t="s">
        <v>30</v>
      </c>
      <c r="D220" s="52">
        <v>2020</v>
      </c>
      <c r="E220" s="52">
        <v>131</v>
      </c>
      <c r="F220" s="52">
        <v>22.351114800000001</v>
      </c>
      <c r="G220" s="52">
        <v>78.667742799999999</v>
      </c>
      <c r="H220" s="52">
        <v>0</v>
      </c>
      <c r="I220" s="52" t="s">
        <v>596</v>
      </c>
      <c r="J220" s="52">
        <v>9.0107934000000007</v>
      </c>
      <c r="K220" s="52">
        <v>38.761252499999998</v>
      </c>
      <c r="L220" s="52">
        <v>9009.55206688424</v>
      </c>
      <c r="M220" s="52">
        <v>1.43097108141815</v>
      </c>
      <c r="N220" s="52">
        <v>946.00296702284595</v>
      </c>
      <c r="O220" s="13">
        <f t="shared" si="137"/>
        <v>1180251.3207618354</v>
      </c>
      <c r="P220" s="13">
        <f t="shared" si="138"/>
        <v>187.45721166577766</v>
      </c>
      <c r="Q220" s="13">
        <f t="shared" si="139"/>
        <v>123926.38867999282</v>
      </c>
      <c r="R220" s="13" cm="1">
        <f t="array" ref="R220">($AJ220*VLOOKUP($D220,$AU$11:$BE$13,COLUMN($AW:$AW)-COLUMN($AT:$AT),FALSE)/2+$AK220*VLOOKUP($D220,$AU$11:$BE$13,COLUMN($AW:$AW)-COLUMN($AT:$AT),FALSE))*3</f>
        <v>52.621222060189488</v>
      </c>
      <c r="S220" s="13" cm="1">
        <f t="array" ref="S220">($AJ220*VLOOKUP($D220,$AU$11:$BE$13,COLUMN($AY:$AY)-COLUMN($AT:$AT),FALSE)/2+$AK220*VLOOKUP($D220,$AU$11:$BE$13,COLUMN($AX:$AX)-COLUMN($AT:$AT),FALSE))*3</f>
        <v>34431.617879512276</v>
      </c>
      <c r="T220" s="13" cm="1">
        <f t="array" ref="T220">$E220*VLOOKUP($D220,$AU$11:$BE$13,COLUMN($BC:$BC)-COLUMN($AT:$AT),FALSE)*3</f>
        <v>33405</v>
      </c>
      <c r="U220" s="13" cm="1">
        <f t="array" ref="U220">$AJ220*VLOOKUP($D220,$AU$11:$BE$13,COLUMN($BD:$BD)-COLUMN($AT:$AT),FALSE)+$AK220*VLOOKUP($D220,$AU$11:$BE$13,COLUMN($BE:$BE)-COLUMN($AT:$AT),FALSE)</f>
        <v>65249.661344944354</v>
      </c>
      <c r="V220" s="13">
        <f t="shared" si="133"/>
        <v>240.07843372596716</v>
      </c>
      <c r="W220" s="13">
        <f t="shared" si="134"/>
        <v>257012.66790444945</v>
      </c>
      <c r="X220" s="13" cm="1">
        <f t="array" ref="X220">$AJ220*VLOOKUP($D220,$AU$11:$BG$13,COLUMN($BF:$BF)-COLUMN($AT:$AT),FALSE)+$AK220*VLOOKUP($D220,$AU$11:$BG$13,COLUMN($BG:$BG)-COLUMN($AT:$AT),FALSE)</f>
        <v>9699.8306724721824</v>
      </c>
      <c r="Y220" s="13">
        <f t="shared" si="140"/>
        <v>9009.55206688424</v>
      </c>
      <c r="Z220" s="13">
        <f t="shared" si="141"/>
        <v>1.43097108141815</v>
      </c>
      <c r="AA220" s="13">
        <f t="shared" si="142"/>
        <v>946.00296702284595</v>
      </c>
      <c r="AB220" s="13">
        <f t="shared" si="143"/>
        <v>0.40168871801671363</v>
      </c>
      <c r="AC220" s="13">
        <f t="shared" si="144"/>
        <v>262.83677770620056</v>
      </c>
      <c r="AD220" s="13">
        <f t="shared" si="145"/>
        <v>255</v>
      </c>
      <c r="AE220" s="13">
        <f t="shared" si="146"/>
        <v>498.0890179003386</v>
      </c>
      <c r="AF220" s="13">
        <f t="shared" si="147"/>
        <v>1.8326597994348639</v>
      </c>
      <c r="AG220" s="13">
        <f t="shared" si="148"/>
        <v>1961.9287626293851</v>
      </c>
      <c r="AI220" s="13" t="str" cm="1">
        <f t="array" ref="AI220">IF(ISNUMBER(SEARCH(B220,VLOOKUP(D220,$AU$11:$AV$13,COLUMN(AV:AV)-COLUMN(AT:AT),FALSE))),"Domestic","International")</f>
        <v>International</v>
      </c>
      <c r="AJ220" s="13" cm="1">
        <f t="array" ref="AJ220">VLOOKUP($D220,$AR$5:$BD$7,COLUMN($BC:$BC)-COLUMN($AQ:$AQ),FALSE)*$E220</f>
        <v>68.003386550556357</v>
      </c>
      <c r="AK220" s="13" cm="1">
        <f t="array" ref="AK220">VLOOKUP($D220,$AR$5:$BD$7,COLUMN($BD:$BD)-COLUMN($AQ:$AQ),FALSE)*$E220</f>
        <v>62.996613449443636</v>
      </c>
      <c r="AL220">
        <f>'GDP per Capita'!R220</f>
        <v>2164.7399999999998</v>
      </c>
      <c r="AM220">
        <f t="shared" si="149"/>
        <v>2164.7399999999998</v>
      </c>
      <c r="AN220">
        <f t="shared" si="150"/>
        <v>2164.7399999999998</v>
      </c>
      <c r="AO220">
        <f t="shared" si="135"/>
        <v>283580.93999999994</v>
      </c>
      <c r="AP220" s="1">
        <f t="shared" si="136"/>
        <v>0.90631150282684547</v>
      </c>
    </row>
    <row r="221" spans="1:42">
      <c r="A221" s="52">
        <v>219</v>
      </c>
      <c r="B221" s="52" t="s">
        <v>633</v>
      </c>
      <c r="C221" s="52" t="s">
        <v>32</v>
      </c>
      <c r="D221" s="52">
        <v>2020</v>
      </c>
      <c r="E221" s="52">
        <v>1</v>
      </c>
      <c r="F221" s="52">
        <v>33.095579299999997</v>
      </c>
      <c r="G221" s="52">
        <v>44.174977499999997</v>
      </c>
      <c r="H221" s="52">
        <v>0</v>
      </c>
      <c r="I221" s="52" t="s">
        <v>596</v>
      </c>
      <c r="J221" s="52">
        <v>9.0107934000000007</v>
      </c>
      <c r="K221" s="52">
        <v>38.761252499999998</v>
      </c>
      <c r="L221" s="52">
        <v>5470.3188127887497</v>
      </c>
      <c r="M221" s="52">
        <v>0.94019366997326204</v>
      </c>
      <c r="N221" s="52">
        <v>656.43825753465001</v>
      </c>
      <c r="O221" s="13">
        <f t="shared" si="137"/>
        <v>5470.3188127887497</v>
      </c>
      <c r="P221" s="13">
        <f t="shared" si="138"/>
        <v>0.94019366997326204</v>
      </c>
      <c r="Q221" s="13">
        <f t="shared" si="139"/>
        <v>656.43825753465001</v>
      </c>
      <c r="R221" s="13" cm="1">
        <f t="array" ref="R221">($AJ221*VLOOKUP($D221,$AU$11:$BE$13,COLUMN($AW:$AW)-COLUMN($AT:$AT),FALSE)/2+$AK221*VLOOKUP($D221,$AU$11:$BE$13,COLUMN($AW:$AW)-COLUMN($AT:$AT),FALSE))*3</f>
        <v>0.40168871801671363</v>
      </c>
      <c r="S221" s="13" cm="1">
        <f t="array" ref="S221">($AJ221*VLOOKUP($D221,$AU$11:$BE$13,COLUMN($AY:$AY)-COLUMN($AT:$AT),FALSE)/2+$AK221*VLOOKUP($D221,$AU$11:$BE$13,COLUMN($AX:$AX)-COLUMN($AT:$AT),FALSE))*3</f>
        <v>262.83677770620056</v>
      </c>
      <c r="T221" s="13" cm="1">
        <f t="array" ref="T221">$E221*VLOOKUP($D221,$AU$11:$BE$13,COLUMN($BC:$BC)-COLUMN($AT:$AT),FALSE)*3</f>
        <v>255</v>
      </c>
      <c r="U221" s="13" cm="1">
        <f t="array" ref="U221">$AJ221*VLOOKUP($D221,$AU$11:$BE$13,COLUMN($BD:$BD)-COLUMN($AT:$AT),FALSE)+$AK221*VLOOKUP($D221,$AU$11:$BE$13,COLUMN($BE:$BE)-COLUMN($AT:$AT),FALSE)</f>
        <v>498.0890179003386</v>
      </c>
      <c r="V221" s="13">
        <f t="shared" si="133"/>
        <v>1.3418823879899757</v>
      </c>
      <c r="W221" s="13">
        <f t="shared" si="134"/>
        <v>1672.3640531411893</v>
      </c>
      <c r="X221" s="13" cm="1">
        <f t="array" ref="X221">$AJ221*VLOOKUP($D221,$AU$11:$BG$13,COLUMN($BF:$BF)-COLUMN($AT:$AT),FALSE)+$AK221*VLOOKUP($D221,$AU$11:$BG$13,COLUMN($BG:$BG)-COLUMN($AT:$AT),FALSE)</f>
        <v>74.04450895016933</v>
      </c>
      <c r="Y221" s="13">
        <f t="shared" si="140"/>
        <v>5470.3188127887497</v>
      </c>
      <c r="Z221" s="13">
        <f t="shared" si="141"/>
        <v>0.94019366997326204</v>
      </c>
      <c r="AA221" s="13">
        <f t="shared" si="142"/>
        <v>656.43825753465001</v>
      </c>
      <c r="AB221" s="13">
        <f t="shared" si="143"/>
        <v>0.40168871801671363</v>
      </c>
      <c r="AC221" s="13">
        <f t="shared" si="144"/>
        <v>262.83677770620056</v>
      </c>
      <c r="AD221" s="13">
        <f t="shared" si="145"/>
        <v>255</v>
      </c>
      <c r="AE221" s="13">
        <f t="shared" si="146"/>
        <v>498.0890179003386</v>
      </c>
      <c r="AF221" s="13">
        <f t="shared" si="147"/>
        <v>1.3418823879899757</v>
      </c>
      <c r="AG221" s="13">
        <f t="shared" si="148"/>
        <v>1672.3640531411893</v>
      </c>
      <c r="AI221" s="13" t="str" cm="1">
        <f t="array" ref="AI221">IF(ISNUMBER(SEARCH(B221,VLOOKUP(D221,$AU$11:$AV$13,COLUMN(AV:AV)-COLUMN(AT:AT),FALSE))),"Domestic","International")</f>
        <v>International</v>
      </c>
      <c r="AJ221" s="13" cm="1">
        <f t="array" ref="AJ221">VLOOKUP($D221,$AR$5:$BD$7,COLUMN($BC:$BC)-COLUMN($AQ:$AQ),FALSE)*$E221</f>
        <v>0.5191098209966134</v>
      </c>
      <c r="AK221" s="13" cm="1">
        <f t="array" ref="AK221">VLOOKUP($D221,$AR$5:$BD$7,COLUMN($BD:$BD)-COLUMN($AQ:$AQ),FALSE)*$E221</f>
        <v>0.48089017900338654</v>
      </c>
      <c r="AL221">
        <f>'GDP per Capita'!R221</f>
        <v>5193.83</v>
      </c>
      <c r="AM221">
        <f t="shared" si="149"/>
        <v>5193.83</v>
      </c>
      <c r="AN221">
        <f t="shared" si="150"/>
        <v>5193.83</v>
      </c>
      <c r="AO221">
        <f t="shared" si="135"/>
        <v>5193.83</v>
      </c>
      <c r="AP221" s="1">
        <f t="shared" si="136"/>
        <v>0.32199052590115373</v>
      </c>
    </row>
    <row r="222" spans="1:42">
      <c r="A222" s="52">
        <v>220</v>
      </c>
      <c r="B222" s="52" t="s">
        <v>632</v>
      </c>
      <c r="C222" s="52" t="s">
        <v>32</v>
      </c>
      <c r="D222" s="52">
        <v>2020</v>
      </c>
      <c r="E222" s="52">
        <v>5</v>
      </c>
      <c r="F222" s="52">
        <v>32.647531399999998</v>
      </c>
      <c r="G222" s="52">
        <v>54.564351600000002</v>
      </c>
      <c r="H222" s="52">
        <v>0</v>
      </c>
      <c r="I222" s="52" t="s">
        <v>596</v>
      </c>
      <c r="J222" s="52">
        <v>9.0107934000000007</v>
      </c>
      <c r="K222" s="52">
        <v>38.761252499999998</v>
      </c>
      <c r="L222" s="52">
        <v>6179.91698750042</v>
      </c>
      <c r="M222" s="52">
        <v>1.0368227656046101</v>
      </c>
      <c r="N222" s="52">
        <v>741.59003850005001</v>
      </c>
      <c r="O222" s="13">
        <f t="shared" si="137"/>
        <v>30899.584937502099</v>
      </c>
      <c r="P222" s="13">
        <f t="shared" si="138"/>
        <v>5.1841138280230501</v>
      </c>
      <c r="Q222" s="13">
        <f t="shared" si="139"/>
        <v>3707.9501925002501</v>
      </c>
      <c r="R222" s="13" cm="1">
        <f t="array" ref="R222">($AJ222*VLOOKUP($D222,$AU$11:$BE$13,COLUMN($AW:$AW)-COLUMN($AT:$AT),FALSE)/2+$AK222*VLOOKUP($D222,$AU$11:$BE$13,COLUMN($AW:$AW)-COLUMN($AT:$AT),FALSE))*3</f>
        <v>2.0084435900835684</v>
      </c>
      <c r="S222" s="13" cm="1">
        <f t="array" ref="S222">($AJ222*VLOOKUP($D222,$AU$11:$BE$13,COLUMN($AY:$AY)-COLUMN($AT:$AT),FALSE)/2+$AK222*VLOOKUP($D222,$AU$11:$BE$13,COLUMN($AX:$AX)-COLUMN($AT:$AT),FALSE))*3</f>
        <v>1314.1838885310028</v>
      </c>
      <c r="T222" s="13" cm="1">
        <f t="array" ref="T222">$E222*VLOOKUP($D222,$AU$11:$BE$13,COLUMN($BC:$BC)-COLUMN($AT:$AT),FALSE)*3</f>
        <v>1275</v>
      </c>
      <c r="U222" s="13" cm="1">
        <f t="array" ref="U222">$AJ222*VLOOKUP($D222,$AU$11:$BE$13,COLUMN($BD:$BD)-COLUMN($AT:$AT),FALSE)+$AK222*VLOOKUP($D222,$AU$11:$BE$13,COLUMN($BE:$BE)-COLUMN($AT:$AT),FALSE)</f>
        <v>2490.445089501693</v>
      </c>
      <c r="V222" s="13">
        <f t="shared" si="133"/>
        <v>7.1925574181066185</v>
      </c>
      <c r="W222" s="13">
        <f t="shared" si="134"/>
        <v>8787.5791705329466</v>
      </c>
      <c r="X222" s="13" cm="1">
        <f t="array" ref="X222">$AJ222*VLOOKUP($D222,$AU$11:$BG$13,COLUMN($BF:$BF)-COLUMN($AT:$AT),FALSE)+$AK222*VLOOKUP($D222,$AU$11:$BG$13,COLUMN($BG:$BG)-COLUMN($AT:$AT),FALSE)</f>
        <v>370.22254475084662</v>
      </c>
      <c r="Y222" s="13">
        <f t="shared" si="140"/>
        <v>6179.91698750042</v>
      </c>
      <c r="Z222" s="13">
        <f t="shared" si="141"/>
        <v>1.0368227656046101</v>
      </c>
      <c r="AA222" s="13">
        <f t="shared" si="142"/>
        <v>741.59003850005001</v>
      </c>
      <c r="AB222" s="13">
        <f t="shared" si="143"/>
        <v>0.40168871801671369</v>
      </c>
      <c r="AC222" s="13">
        <f t="shared" si="144"/>
        <v>262.83677770620056</v>
      </c>
      <c r="AD222" s="13">
        <f t="shared" si="145"/>
        <v>255</v>
      </c>
      <c r="AE222" s="13">
        <f t="shared" si="146"/>
        <v>498.0890179003386</v>
      </c>
      <c r="AF222" s="13">
        <f t="shared" si="147"/>
        <v>1.4385114836213237</v>
      </c>
      <c r="AG222" s="13">
        <f t="shared" si="148"/>
        <v>1757.5158341065894</v>
      </c>
      <c r="AI222" s="13" t="str" cm="1">
        <f t="array" ref="AI222">IF(ISNUMBER(SEARCH(B222,VLOOKUP(D222,$AU$11:$AV$13,COLUMN(AV:AV)-COLUMN(AT:AT),FALSE))),"Domestic","International")</f>
        <v>International</v>
      </c>
      <c r="AJ222" s="13" cm="1">
        <f t="array" ref="AJ222">VLOOKUP($D222,$AR$5:$BD$7,COLUMN($BC:$BC)-COLUMN($AQ:$AQ),FALSE)*$E222</f>
        <v>2.5955491049830668</v>
      </c>
      <c r="AK222" s="13" cm="1">
        <f t="array" ref="AK222">VLOOKUP($D222,$AR$5:$BD$7,COLUMN($BD:$BD)-COLUMN($AQ:$AQ),FALSE)*$E222</f>
        <v>2.4044508950169328</v>
      </c>
      <c r="AL222">
        <f>'GDP per Capita'!R222</f>
        <v>5103.8999999999996</v>
      </c>
      <c r="AM222">
        <f t="shared" si="149"/>
        <v>5103.8999999999996</v>
      </c>
      <c r="AN222">
        <f t="shared" si="150"/>
        <v>5103.8999999999996</v>
      </c>
      <c r="AO222">
        <f t="shared" si="135"/>
        <v>25519.5</v>
      </c>
      <c r="AP222" s="1">
        <f t="shared" si="136"/>
        <v>0.34434762321099344</v>
      </c>
    </row>
    <row r="223" spans="1:42">
      <c r="A223" s="52">
        <v>221</v>
      </c>
      <c r="B223" s="52" t="s">
        <v>631</v>
      </c>
      <c r="C223" s="52" t="s">
        <v>31</v>
      </c>
      <c r="D223" s="52">
        <v>2020</v>
      </c>
      <c r="E223" s="52">
        <v>2</v>
      </c>
      <c r="F223" s="52">
        <v>64.984182099999998</v>
      </c>
      <c r="G223" s="52">
        <v>-18.105901299999999</v>
      </c>
      <c r="H223" s="52">
        <v>0</v>
      </c>
      <c r="I223" s="52" t="s">
        <v>596</v>
      </c>
      <c r="J223" s="52">
        <v>9.0107934000000007</v>
      </c>
      <c r="K223" s="52">
        <v>38.761252499999998</v>
      </c>
      <c r="L223" s="52">
        <v>15182.922154170399</v>
      </c>
      <c r="M223" s="52">
        <v>2.3398516137526402</v>
      </c>
      <c r="N223" s="52">
        <v>1594.2068261879001</v>
      </c>
      <c r="O223" s="13">
        <f t="shared" si="137"/>
        <v>30365.844308340798</v>
      </c>
      <c r="P223" s="13">
        <f t="shared" si="138"/>
        <v>4.6797032275052803</v>
      </c>
      <c r="Q223" s="13">
        <f t="shared" si="139"/>
        <v>3188.4136523758002</v>
      </c>
      <c r="R223" s="13" cm="1">
        <f t="array" ref="R223">($AJ223*VLOOKUP($D223,$AU$11:$BE$13,COLUMN($AW:$AW)-COLUMN($AT:$AT),FALSE)/2+$AK223*VLOOKUP($D223,$AU$11:$BE$13,COLUMN($AW:$AW)-COLUMN($AT:$AT),FALSE))*3</f>
        <v>0.80337743603342726</v>
      </c>
      <c r="S223" s="13" cm="1">
        <f t="array" ref="S223">($AJ223*VLOOKUP($D223,$AU$11:$BE$13,COLUMN($AY:$AY)-COLUMN($AT:$AT),FALSE)/2+$AK223*VLOOKUP($D223,$AU$11:$BE$13,COLUMN($AX:$AX)-COLUMN($AT:$AT),FALSE))*3</f>
        <v>525.67355541240113</v>
      </c>
      <c r="T223" s="13" cm="1">
        <f t="array" ref="T223">$E223*VLOOKUP($D223,$AU$11:$BE$13,COLUMN($BC:$BC)-COLUMN($AT:$AT),FALSE)*3</f>
        <v>510</v>
      </c>
      <c r="U223" s="13" cm="1">
        <f t="array" ref="U223">$AJ223*VLOOKUP($D223,$AU$11:$BE$13,COLUMN($BD:$BD)-COLUMN($AT:$AT),FALSE)+$AK223*VLOOKUP($D223,$AU$11:$BE$13,COLUMN($BE:$BE)-COLUMN($AT:$AT),FALSE)</f>
        <v>996.17803580067721</v>
      </c>
      <c r="V223" s="13">
        <f t="shared" si="133"/>
        <v>5.4830806635387077</v>
      </c>
      <c r="W223" s="13">
        <f t="shared" si="134"/>
        <v>5220.2652435888785</v>
      </c>
      <c r="X223" s="13" cm="1">
        <f t="array" ref="X223">$AJ223*VLOOKUP($D223,$AU$11:$BG$13,COLUMN($BF:$BF)-COLUMN($AT:$AT),FALSE)+$AK223*VLOOKUP($D223,$AU$11:$BG$13,COLUMN($BG:$BG)-COLUMN($AT:$AT),FALSE)</f>
        <v>148.08901790033866</v>
      </c>
      <c r="Y223" s="13">
        <f t="shared" si="140"/>
        <v>15182.922154170399</v>
      </c>
      <c r="Z223" s="13">
        <f t="shared" si="141"/>
        <v>2.3398516137526402</v>
      </c>
      <c r="AA223" s="13">
        <f t="shared" si="142"/>
        <v>1594.2068261879001</v>
      </c>
      <c r="AB223" s="13">
        <f t="shared" si="143"/>
        <v>0.40168871801671363</v>
      </c>
      <c r="AC223" s="13">
        <f t="shared" si="144"/>
        <v>262.83677770620056</v>
      </c>
      <c r="AD223" s="13">
        <f t="shared" si="145"/>
        <v>255</v>
      </c>
      <c r="AE223" s="13">
        <f t="shared" si="146"/>
        <v>498.0890179003386</v>
      </c>
      <c r="AF223" s="13">
        <f t="shared" si="147"/>
        <v>2.7415403317693539</v>
      </c>
      <c r="AG223" s="13">
        <f t="shared" si="148"/>
        <v>2610.1326217944393</v>
      </c>
      <c r="AI223" s="13" t="str" cm="1">
        <f t="array" ref="AI223">IF(ISNUMBER(SEARCH(B223,VLOOKUP(D223,$AU$11:$AV$13,COLUMN(AV:AV)-COLUMN(AT:AT),FALSE))),"Domestic","International")</f>
        <v>International</v>
      </c>
      <c r="AJ223" s="13" cm="1">
        <f t="array" ref="AJ223">VLOOKUP($D223,$AR$5:$BD$7,COLUMN($BC:$BC)-COLUMN($AQ:$AQ),FALSE)*$E223</f>
        <v>1.0382196419932268</v>
      </c>
      <c r="AK223" s="13" cm="1">
        <f t="array" ref="AK223">VLOOKUP($D223,$AR$5:$BD$7,COLUMN($BD:$BD)-COLUMN($AQ:$AQ),FALSE)*$E223</f>
        <v>0.96178035800677308</v>
      </c>
      <c r="AL223">
        <f>'GDP per Capita'!R223</f>
        <v>89388.88</v>
      </c>
      <c r="AM223">
        <f t="shared" si="149"/>
        <v>89388.88</v>
      </c>
      <c r="AN223">
        <f t="shared" si="150"/>
        <v>89388.88</v>
      </c>
      <c r="AO223">
        <f t="shared" si="135"/>
        <v>178777.76</v>
      </c>
      <c r="AP223" s="1">
        <f t="shared" si="136"/>
        <v>2.9199746341988391E-2</v>
      </c>
    </row>
    <row r="224" spans="1:42">
      <c r="A224" s="52">
        <v>222</v>
      </c>
      <c r="B224" s="52" t="s">
        <v>557</v>
      </c>
      <c r="C224" s="52" t="s">
        <v>31</v>
      </c>
      <c r="D224" s="52">
        <v>2020</v>
      </c>
      <c r="E224" s="52">
        <v>23</v>
      </c>
      <c r="F224" s="52">
        <v>42.638426099999997</v>
      </c>
      <c r="G224" s="52">
        <v>12.674296999999999</v>
      </c>
      <c r="H224" s="52">
        <v>0</v>
      </c>
      <c r="I224" s="52" t="s">
        <v>596</v>
      </c>
      <c r="J224" s="52">
        <v>9.0107934000000007</v>
      </c>
      <c r="K224" s="52">
        <v>38.761252499999998</v>
      </c>
      <c r="L224" s="52">
        <v>9041.4438095940404</v>
      </c>
      <c r="M224" s="52">
        <v>1.4354937904730201</v>
      </c>
      <c r="N224" s="52">
        <v>949.35160000737403</v>
      </c>
      <c r="O224" s="13">
        <f t="shared" si="137"/>
        <v>207953.20762066293</v>
      </c>
      <c r="P224" s="13">
        <f t="shared" si="138"/>
        <v>33.01635718087946</v>
      </c>
      <c r="Q224" s="13">
        <f t="shared" si="139"/>
        <v>21835.086800169604</v>
      </c>
      <c r="R224" s="13" cm="1">
        <f t="array" ref="R224">($AJ224*VLOOKUP($D224,$AU$11:$BE$13,COLUMN($AW:$AW)-COLUMN($AT:$AT),FALSE)/2+$AK224*VLOOKUP($D224,$AU$11:$BE$13,COLUMN($AW:$AW)-COLUMN($AT:$AT),FALSE))*3</f>
        <v>9.2388405143844139</v>
      </c>
      <c r="S224" s="13" cm="1">
        <f t="array" ref="S224">($AJ224*VLOOKUP($D224,$AU$11:$BE$13,COLUMN($AY:$AY)-COLUMN($AT:$AT),FALSE)/2+$AK224*VLOOKUP($D224,$AU$11:$BE$13,COLUMN($AX:$AX)-COLUMN($AT:$AT),FALSE))*3</f>
        <v>6045.2458872426123</v>
      </c>
      <c r="T224" s="13" cm="1">
        <f t="array" ref="T224">$E224*VLOOKUP($D224,$AU$11:$BE$13,COLUMN($BC:$BC)-COLUMN($AT:$AT),FALSE)*3</f>
        <v>5865</v>
      </c>
      <c r="U224" s="13" cm="1">
        <f t="array" ref="U224">$AJ224*VLOOKUP($D224,$AU$11:$BE$13,COLUMN($BD:$BD)-COLUMN($AT:$AT),FALSE)+$AK224*VLOOKUP($D224,$AU$11:$BE$13,COLUMN($BE:$BE)-COLUMN($AT:$AT),FALSE)</f>
        <v>11456.047411707788</v>
      </c>
      <c r="V224" s="13">
        <f t="shared" si="133"/>
        <v>42.255197695263874</v>
      </c>
      <c r="W224" s="13">
        <f t="shared" si="134"/>
        <v>45201.380099120004</v>
      </c>
      <c r="X224" s="13" cm="1">
        <f t="array" ref="X224">$AJ224*VLOOKUP($D224,$AU$11:$BG$13,COLUMN($BF:$BF)-COLUMN($AT:$AT),FALSE)+$AK224*VLOOKUP($D224,$AU$11:$BG$13,COLUMN($BG:$BG)-COLUMN($AT:$AT),FALSE)</f>
        <v>1703.0237058538944</v>
      </c>
      <c r="Y224" s="13">
        <f t="shared" si="140"/>
        <v>9041.4438095940404</v>
      </c>
      <c r="Z224" s="13">
        <f t="shared" si="141"/>
        <v>1.4354937904730201</v>
      </c>
      <c r="AA224" s="13">
        <f t="shared" si="142"/>
        <v>949.35160000737403</v>
      </c>
      <c r="AB224" s="13">
        <f t="shared" si="143"/>
        <v>0.40168871801671363</v>
      </c>
      <c r="AC224" s="13">
        <f t="shared" si="144"/>
        <v>262.83677770620051</v>
      </c>
      <c r="AD224" s="13">
        <f t="shared" si="145"/>
        <v>255</v>
      </c>
      <c r="AE224" s="13">
        <f t="shared" si="146"/>
        <v>498.0890179003386</v>
      </c>
      <c r="AF224" s="13">
        <f t="shared" si="147"/>
        <v>1.8371825084897337</v>
      </c>
      <c r="AG224" s="13">
        <f t="shared" si="148"/>
        <v>1965.2773956139133</v>
      </c>
      <c r="AI224" s="13" t="str" cm="1">
        <f t="array" ref="AI224">IF(ISNUMBER(SEARCH(B224,VLOOKUP(D224,$AU$11:$AV$13,COLUMN(AV:AV)-COLUMN(AT:AT),FALSE))),"Domestic","International")</f>
        <v>International</v>
      </c>
      <c r="AJ224" s="13" cm="1">
        <f t="array" ref="AJ224">VLOOKUP($D224,$AR$5:$BD$7,COLUMN($BC:$BC)-COLUMN($AQ:$AQ),FALSE)*$E224</f>
        <v>11.939525882922108</v>
      </c>
      <c r="AK224" s="13" cm="1">
        <f t="array" ref="AK224">VLOOKUP($D224,$AR$5:$BD$7,COLUMN($BD:$BD)-COLUMN($AQ:$AQ),FALSE)*$E224</f>
        <v>11.06047411707789</v>
      </c>
      <c r="AL224">
        <f>'GDP per Capita'!R224</f>
        <v>34671.17</v>
      </c>
      <c r="AM224">
        <f t="shared" si="149"/>
        <v>34671.17</v>
      </c>
      <c r="AN224">
        <f t="shared" si="150"/>
        <v>34671.17</v>
      </c>
      <c r="AO224">
        <f t="shared" si="135"/>
        <v>797436.90999999992</v>
      </c>
      <c r="AP224" s="1">
        <f t="shared" si="136"/>
        <v>5.6683330721573957E-2</v>
      </c>
    </row>
    <row r="225" spans="1:42">
      <c r="A225" s="52">
        <v>223</v>
      </c>
      <c r="B225" s="52" t="s">
        <v>585</v>
      </c>
      <c r="C225" s="52" t="s">
        <v>30</v>
      </c>
      <c r="D225" s="52">
        <v>2020</v>
      </c>
      <c r="E225" s="52">
        <v>129</v>
      </c>
      <c r="F225" s="52">
        <v>36.5748441</v>
      </c>
      <c r="G225" s="52">
        <v>139.23941790000001</v>
      </c>
      <c r="H225" s="52">
        <v>0</v>
      </c>
      <c r="I225" s="52" t="s">
        <v>596</v>
      </c>
      <c r="J225" s="52">
        <v>9.0107934000000007</v>
      </c>
      <c r="K225" s="52">
        <v>38.761252499999998</v>
      </c>
      <c r="L225" s="52">
        <v>20664.224214737598</v>
      </c>
      <c r="M225" s="52">
        <v>3.2031321176951901</v>
      </c>
      <c r="N225" s="52">
        <v>1890.77651564849</v>
      </c>
      <c r="O225" s="13">
        <f t="shared" si="137"/>
        <v>2665684.9237011503</v>
      </c>
      <c r="P225" s="13">
        <f t="shared" si="138"/>
        <v>413.20404318267953</v>
      </c>
      <c r="Q225" s="13">
        <f t="shared" si="139"/>
        <v>243910.17051865521</v>
      </c>
      <c r="R225" s="13" cm="1">
        <f t="array" ref="R225">($AJ225*VLOOKUP($D225,$AU$11:$BE$13,COLUMN($AW:$AW)-COLUMN($AT:$AT),FALSE)/2+$AK225*VLOOKUP($D225,$AU$11:$BE$13,COLUMN($AW:$AW)-COLUMN($AT:$AT),FALSE))*3</f>
        <v>51.817844624156066</v>
      </c>
      <c r="S225" s="13" cm="1">
        <f t="array" ref="S225">($AJ225*VLOOKUP($D225,$AU$11:$BE$13,COLUMN($AY:$AY)-COLUMN($AT:$AT),FALSE)/2+$AK225*VLOOKUP($D225,$AU$11:$BE$13,COLUMN($AX:$AX)-COLUMN($AT:$AT),FALSE))*3</f>
        <v>33905.944324099873</v>
      </c>
      <c r="T225" s="13" cm="1">
        <f t="array" ref="T225">$E225*VLOOKUP($D225,$AU$11:$BE$13,COLUMN($BC:$BC)-COLUMN($AT:$AT),FALSE)*3</f>
        <v>32895</v>
      </c>
      <c r="U225" s="13" cm="1">
        <f t="array" ref="U225">$AJ225*VLOOKUP($D225,$AU$11:$BE$13,COLUMN($BD:$BD)-COLUMN($AT:$AT),FALSE)+$AK225*VLOOKUP($D225,$AU$11:$BE$13,COLUMN($BE:$BE)-COLUMN($AT:$AT),FALSE)</f>
        <v>64253.483309143689</v>
      </c>
      <c r="V225" s="13">
        <f t="shared" si="133"/>
        <v>465.02188780683559</v>
      </c>
      <c r="W225" s="13">
        <f t="shared" si="134"/>
        <v>374964.59815189877</v>
      </c>
      <c r="X225" s="13" cm="1">
        <f t="array" ref="X225">$AJ225*VLOOKUP($D225,$AU$11:$BG$13,COLUMN($BF:$BF)-COLUMN($AT:$AT),FALSE)+$AK225*VLOOKUP($D225,$AU$11:$BG$13,COLUMN($BG:$BG)-COLUMN($AT:$AT),FALSE)</f>
        <v>9551.7416545718443</v>
      </c>
      <c r="Y225" s="13">
        <f t="shared" si="140"/>
        <v>20664.224214737598</v>
      </c>
      <c r="Z225" s="13">
        <f t="shared" si="141"/>
        <v>3.2031321176951901</v>
      </c>
      <c r="AA225" s="13">
        <f t="shared" si="142"/>
        <v>1890.77651564849</v>
      </c>
      <c r="AB225" s="13">
        <f t="shared" si="143"/>
        <v>0.40168871801671369</v>
      </c>
      <c r="AC225" s="13">
        <f t="shared" si="144"/>
        <v>262.83677770620056</v>
      </c>
      <c r="AD225" s="13">
        <f t="shared" si="145"/>
        <v>255</v>
      </c>
      <c r="AE225" s="13">
        <f t="shared" si="146"/>
        <v>498.08901790033866</v>
      </c>
      <c r="AF225" s="13">
        <f t="shared" si="147"/>
        <v>3.6048208357119038</v>
      </c>
      <c r="AG225" s="13">
        <f t="shared" si="148"/>
        <v>2906.7023112550291</v>
      </c>
      <c r="AI225" s="13" t="str" cm="1">
        <f t="array" ref="AI225">IF(ISNUMBER(SEARCH(B225,VLOOKUP(D225,$AU$11:$AV$13,COLUMN(AV:AV)-COLUMN(AT:AT),FALSE))),"Domestic","International")</f>
        <v>International</v>
      </c>
      <c r="AJ225" s="13" cm="1">
        <f t="array" ref="AJ225">VLOOKUP($D225,$AR$5:$BD$7,COLUMN($BC:$BC)-COLUMN($AQ:$AQ),FALSE)*$E225</f>
        <v>66.965166908563134</v>
      </c>
      <c r="AK225" s="13" cm="1">
        <f t="array" ref="AK225">VLOOKUP($D225,$AR$5:$BD$7,COLUMN($BD:$BD)-COLUMN($AQ:$AQ),FALSE)*$E225</f>
        <v>62.034833091436866</v>
      </c>
      <c r="AL225">
        <f>'GDP per Capita'!R225</f>
        <v>41314.410000000003</v>
      </c>
      <c r="AM225">
        <f t="shared" si="149"/>
        <v>41314.410000000003</v>
      </c>
      <c r="AN225">
        <f t="shared" si="150"/>
        <v>41314.410000000003</v>
      </c>
      <c r="AO225">
        <f t="shared" si="135"/>
        <v>5329558.8900000006</v>
      </c>
      <c r="AP225" s="1">
        <f t="shared" si="136"/>
        <v>7.0355653421046771E-2</v>
      </c>
    </row>
    <row r="226" spans="1:42">
      <c r="A226" s="52">
        <v>224</v>
      </c>
      <c r="B226" s="52" t="s">
        <v>630</v>
      </c>
      <c r="C226" s="52" t="s">
        <v>35</v>
      </c>
      <c r="D226" s="52">
        <v>2020</v>
      </c>
      <c r="E226" s="52">
        <v>22</v>
      </c>
      <c r="F226" s="52">
        <v>1.4419683000000001</v>
      </c>
      <c r="G226" s="52">
        <v>38.431397499999903</v>
      </c>
      <c r="H226" s="52">
        <v>0</v>
      </c>
      <c r="I226" s="52" t="s">
        <v>596</v>
      </c>
      <c r="J226" s="52">
        <v>9.0107934000000007</v>
      </c>
      <c r="K226" s="52">
        <v>38.761252499999998</v>
      </c>
      <c r="L226" s="52">
        <v>1684.81437602968</v>
      </c>
      <c r="M226" s="52">
        <v>0.38410263680185802</v>
      </c>
      <c r="N226" s="52">
        <v>323.484360197699</v>
      </c>
      <c r="O226" s="13">
        <f t="shared" si="137"/>
        <v>37065.916272652961</v>
      </c>
      <c r="P226" s="13">
        <f t="shared" si="138"/>
        <v>8.4502580096408764</v>
      </c>
      <c r="Q226" s="13">
        <f t="shared" si="139"/>
        <v>7116.6559243493784</v>
      </c>
      <c r="R226" s="13" cm="1">
        <f t="array" ref="R226">($AJ226*VLOOKUP($D226,$AU$11:$BE$13,COLUMN($AW:$AW)-COLUMN($AT:$AT),FALSE)/2+$AK226*VLOOKUP($D226,$AU$11:$BE$13,COLUMN($AW:$AW)-COLUMN($AT:$AT),FALSE))*3</f>
        <v>8.8371517963677011</v>
      </c>
      <c r="S226" s="13" cm="1">
        <f t="array" ref="S226">($AJ226*VLOOKUP($D226,$AU$11:$BE$13,COLUMN($AY:$AY)-COLUMN($AT:$AT),FALSE)/2+$AK226*VLOOKUP($D226,$AU$11:$BE$13,COLUMN($AX:$AX)-COLUMN($AT:$AT),FALSE))*3</f>
        <v>5782.4091095364129</v>
      </c>
      <c r="T226" s="13" cm="1">
        <f t="array" ref="T226">$E226*VLOOKUP($D226,$AU$11:$BE$13,COLUMN($BC:$BC)-COLUMN($AT:$AT),FALSE)*3</f>
        <v>5610</v>
      </c>
      <c r="U226" s="13" cm="1">
        <f t="array" ref="U226">$AJ226*VLOOKUP($D226,$AU$11:$BE$13,COLUMN($BD:$BD)-COLUMN($AT:$AT),FALSE)+$AK226*VLOOKUP($D226,$AU$11:$BE$13,COLUMN($BE:$BE)-COLUMN($AT:$AT),FALSE)</f>
        <v>10957.95839380745</v>
      </c>
      <c r="V226" s="13">
        <f t="shared" si="133"/>
        <v>17.287409806008576</v>
      </c>
      <c r="W226" s="13">
        <f t="shared" si="134"/>
        <v>29467.023427693242</v>
      </c>
      <c r="X226" s="13" cm="1">
        <f t="array" ref="X226">$AJ226*VLOOKUP($D226,$AU$11:$BG$13,COLUMN($BF:$BF)-COLUMN($AT:$AT),FALSE)+$AK226*VLOOKUP($D226,$AU$11:$BG$13,COLUMN($BG:$BG)-COLUMN($AT:$AT),FALSE)</f>
        <v>1628.9791969037251</v>
      </c>
      <c r="Y226" s="13">
        <f t="shared" si="140"/>
        <v>1684.81437602968</v>
      </c>
      <c r="Z226" s="13">
        <f t="shared" si="141"/>
        <v>0.38410263680185802</v>
      </c>
      <c r="AA226" s="13">
        <f t="shared" si="142"/>
        <v>323.484360197699</v>
      </c>
      <c r="AB226" s="13">
        <f t="shared" si="143"/>
        <v>0.40168871801671369</v>
      </c>
      <c r="AC226" s="13">
        <f t="shared" si="144"/>
        <v>262.83677770620056</v>
      </c>
      <c r="AD226" s="13">
        <f t="shared" si="145"/>
        <v>255</v>
      </c>
      <c r="AE226" s="13">
        <f t="shared" si="146"/>
        <v>498.08901790033866</v>
      </c>
      <c r="AF226" s="13">
        <f t="shared" si="147"/>
        <v>0.78579135481857165</v>
      </c>
      <c r="AG226" s="13">
        <f t="shared" si="148"/>
        <v>1339.4101558042382</v>
      </c>
      <c r="AI226" s="13" t="str" cm="1">
        <f t="array" ref="AI226">IF(ISNUMBER(SEARCH(B226,VLOOKUP(D226,$AU$11:$AV$13,COLUMN(AV:AV)-COLUMN(AT:AT),FALSE))),"Domestic","International")</f>
        <v>International</v>
      </c>
      <c r="AJ226" s="13" cm="1">
        <f t="array" ref="AJ226">VLOOKUP($D226,$AR$5:$BD$7,COLUMN($BC:$BC)-COLUMN($AQ:$AQ),FALSE)*$E226</f>
        <v>11.420416061925495</v>
      </c>
      <c r="AK226" s="13" cm="1">
        <f t="array" ref="AK226">VLOOKUP($D226,$AR$5:$BD$7,COLUMN($BD:$BD)-COLUMN($AQ:$AQ),FALSE)*$E226</f>
        <v>10.579583938074505</v>
      </c>
      <c r="AL226">
        <f>'GDP per Capita'!R226</f>
        <v>1897.91</v>
      </c>
      <c r="AM226">
        <f t="shared" si="149"/>
        <v>1897.91</v>
      </c>
      <c r="AN226">
        <f t="shared" si="150"/>
        <v>1897.91</v>
      </c>
      <c r="AO226">
        <f t="shared" si="135"/>
        <v>41754.020000000004</v>
      </c>
      <c r="AP226" s="1">
        <f t="shared" si="136"/>
        <v>0.70572901549822598</v>
      </c>
    </row>
    <row r="227" spans="1:42">
      <c r="A227" s="52">
        <v>225</v>
      </c>
      <c r="B227" s="52" t="s">
        <v>629</v>
      </c>
      <c r="C227" s="52" t="s">
        <v>30</v>
      </c>
      <c r="D227" s="52">
        <v>2020</v>
      </c>
      <c r="E227" s="52">
        <v>1</v>
      </c>
      <c r="F227" s="52">
        <v>13.506639399999999</v>
      </c>
      <c r="G227" s="52">
        <v>104.869423</v>
      </c>
      <c r="H227" s="52">
        <v>0</v>
      </c>
      <c r="I227" s="52" t="s">
        <v>596</v>
      </c>
      <c r="J227" s="52">
        <v>9.0107934000000007</v>
      </c>
      <c r="K227" s="52">
        <v>38.761252499999998</v>
      </c>
      <c r="L227" s="52">
        <v>14414.3977751853</v>
      </c>
      <c r="M227" s="52">
        <v>2.2230447641100701</v>
      </c>
      <c r="N227" s="52">
        <v>1513.51176639445</v>
      </c>
      <c r="O227" s="13">
        <f t="shared" si="137"/>
        <v>14414.3977751853</v>
      </c>
      <c r="P227" s="13">
        <f t="shared" si="138"/>
        <v>2.2230447641100701</v>
      </c>
      <c r="Q227" s="13">
        <f t="shared" si="139"/>
        <v>1513.51176639445</v>
      </c>
      <c r="R227" s="13" cm="1">
        <f t="array" ref="R227">($AJ227*VLOOKUP($D227,$AU$11:$BE$13,COLUMN($AW:$AW)-COLUMN($AT:$AT),FALSE)/2+$AK227*VLOOKUP($D227,$AU$11:$BE$13,COLUMN($AW:$AW)-COLUMN($AT:$AT),FALSE))*3</f>
        <v>0.40168871801671363</v>
      </c>
      <c r="S227" s="13" cm="1">
        <f t="array" ref="S227">($AJ227*VLOOKUP($D227,$AU$11:$BE$13,COLUMN($AY:$AY)-COLUMN($AT:$AT),FALSE)/2+$AK227*VLOOKUP($D227,$AU$11:$BE$13,COLUMN($AX:$AX)-COLUMN($AT:$AT),FALSE))*3</f>
        <v>262.83677770620056</v>
      </c>
      <c r="T227" s="13" cm="1">
        <f t="array" ref="T227">$E227*VLOOKUP($D227,$AU$11:$BE$13,COLUMN($BC:$BC)-COLUMN($AT:$AT),FALSE)*3</f>
        <v>255</v>
      </c>
      <c r="U227" s="13" cm="1">
        <f t="array" ref="U227">$AJ227*VLOOKUP($D227,$AU$11:$BE$13,COLUMN($BD:$BD)-COLUMN($AT:$AT),FALSE)+$AK227*VLOOKUP($D227,$AU$11:$BE$13,COLUMN($BE:$BE)-COLUMN($AT:$AT),FALSE)</f>
        <v>498.0890179003386</v>
      </c>
      <c r="V227" s="13">
        <f t="shared" si="133"/>
        <v>2.6247334821267838</v>
      </c>
      <c r="W227" s="13">
        <f t="shared" si="134"/>
        <v>2529.4375620009891</v>
      </c>
      <c r="X227" s="13" cm="1">
        <f t="array" ref="X227">$AJ227*VLOOKUP($D227,$AU$11:$BG$13,COLUMN($BF:$BF)-COLUMN($AT:$AT),FALSE)+$AK227*VLOOKUP($D227,$AU$11:$BG$13,COLUMN($BG:$BG)-COLUMN($AT:$AT),FALSE)</f>
        <v>74.04450895016933</v>
      </c>
      <c r="Y227" s="13">
        <f t="shared" si="140"/>
        <v>14414.3977751853</v>
      </c>
      <c r="Z227" s="13">
        <f t="shared" si="141"/>
        <v>2.2230447641100701</v>
      </c>
      <c r="AA227" s="13">
        <f t="shared" si="142"/>
        <v>1513.51176639445</v>
      </c>
      <c r="AB227" s="13">
        <f t="shared" si="143"/>
        <v>0.40168871801671363</v>
      </c>
      <c r="AC227" s="13">
        <f t="shared" si="144"/>
        <v>262.83677770620056</v>
      </c>
      <c r="AD227" s="13">
        <f t="shared" si="145"/>
        <v>255</v>
      </c>
      <c r="AE227" s="13">
        <f t="shared" si="146"/>
        <v>498.0890179003386</v>
      </c>
      <c r="AF227" s="13">
        <f t="shared" si="147"/>
        <v>2.6247334821267838</v>
      </c>
      <c r="AG227" s="13">
        <f t="shared" si="148"/>
        <v>2529.4375620009891</v>
      </c>
      <c r="AI227" s="13" t="str" cm="1">
        <f t="array" ref="AI227">IF(ISNUMBER(SEARCH(B227,VLOOKUP(D227,$AU$11:$AV$13,COLUMN(AV:AV)-COLUMN(AT:AT),FALSE))),"Domestic","International")</f>
        <v>International</v>
      </c>
      <c r="AJ227" s="13" cm="1">
        <f t="array" ref="AJ227">VLOOKUP($D227,$AR$5:$BD$7,COLUMN($BC:$BC)-COLUMN($AQ:$AQ),FALSE)*$E227</f>
        <v>0.5191098209966134</v>
      </c>
      <c r="AK227" s="13" cm="1">
        <f t="array" ref="AK227">VLOOKUP($D227,$AR$5:$BD$7,COLUMN($BD:$BD)-COLUMN($AQ:$AQ),FALSE)*$E227</f>
        <v>0.48089017900338654</v>
      </c>
      <c r="AL227">
        <f>'GDP per Capita'!R227</f>
        <v>1610.36</v>
      </c>
      <c r="AM227">
        <f t="shared" si="149"/>
        <v>1610.36</v>
      </c>
      <c r="AN227">
        <f t="shared" si="150"/>
        <v>1610.36</v>
      </c>
      <c r="AO227">
        <f t="shared" si="135"/>
        <v>1610.36</v>
      </c>
      <c r="AP227" s="1">
        <f t="shared" si="136"/>
        <v>1.5707280123705192</v>
      </c>
    </row>
    <row r="228" spans="1:42">
      <c r="A228" s="52">
        <v>226</v>
      </c>
      <c r="B228" s="52" t="s">
        <v>628</v>
      </c>
      <c r="C228" s="52" t="s">
        <v>30</v>
      </c>
      <c r="D228" s="52">
        <v>2020</v>
      </c>
      <c r="E228" s="52">
        <v>2</v>
      </c>
      <c r="F228" s="52">
        <v>40.3736611</v>
      </c>
      <c r="G228" s="52">
        <v>127.0870417</v>
      </c>
      <c r="H228" s="52">
        <v>0</v>
      </c>
      <c r="I228" s="52" t="s">
        <v>596</v>
      </c>
      <c r="J228" s="52">
        <v>9.0107934000000007</v>
      </c>
      <c r="K228" s="52">
        <v>38.761252499999998</v>
      </c>
      <c r="L228" s="52">
        <v>18438.251596928902</v>
      </c>
      <c r="M228" s="52">
        <v>2.8461663469416898</v>
      </c>
      <c r="N228" s="52">
        <v>1936.0164176775299</v>
      </c>
      <c r="O228" s="13">
        <f t="shared" si="137"/>
        <v>36876.503193857803</v>
      </c>
      <c r="P228" s="13">
        <f t="shared" si="138"/>
        <v>5.6923326938833796</v>
      </c>
      <c r="Q228" s="13">
        <f t="shared" si="139"/>
        <v>3872.0328353550599</v>
      </c>
      <c r="R228" s="13" cm="1">
        <f t="array" ref="R228">($AJ228*VLOOKUP($D228,$AU$11:$BE$13,COLUMN($AW:$AW)-COLUMN($AT:$AT),FALSE)/2+$AK228*VLOOKUP($D228,$AU$11:$BE$13,COLUMN($AW:$AW)-COLUMN($AT:$AT),FALSE))*3</f>
        <v>0.80337743603342726</v>
      </c>
      <c r="S228" s="13" cm="1">
        <f t="array" ref="S228">($AJ228*VLOOKUP($D228,$AU$11:$BE$13,COLUMN($AY:$AY)-COLUMN($AT:$AT),FALSE)/2+$AK228*VLOOKUP($D228,$AU$11:$BE$13,COLUMN($AX:$AX)-COLUMN($AT:$AT),FALSE))*3</f>
        <v>525.67355541240113</v>
      </c>
      <c r="T228" s="13" cm="1">
        <f t="array" ref="T228">$E228*VLOOKUP($D228,$AU$11:$BE$13,COLUMN($BC:$BC)-COLUMN($AT:$AT),FALSE)*3</f>
        <v>510</v>
      </c>
      <c r="U228" s="13" cm="1">
        <f t="array" ref="U228">$AJ228*VLOOKUP($D228,$AU$11:$BE$13,COLUMN($BD:$BD)-COLUMN($AT:$AT),FALSE)+$AK228*VLOOKUP($D228,$AU$11:$BE$13,COLUMN($BE:$BE)-COLUMN($AT:$AT),FALSE)</f>
        <v>996.17803580067721</v>
      </c>
      <c r="V228" s="13">
        <f t="shared" si="133"/>
        <v>6.495710129916807</v>
      </c>
      <c r="W228" s="13">
        <f t="shared" si="134"/>
        <v>5903.8844265681382</v>
      </c>
      <c r="X228" s="13" cm="1">
        <f t="array" ref="X228">$AJ228*VLOOKUP($D228,$AU$11:$BG$13,COLUMN($BF:$BF)-COLUMN($AT:$AT),FALSE)+$AK228*VLOOKUP($D228,$AU$11:$BG$13,COLUMN($BG:$BG)-COLUMN($AT:$AT),FALSE)</f>
        <v>148.08901790033866</v>
      </c>
      <c r="Y228" s="13">
        <f t="shared" si="140"/>
        <v>18438.251596928902</v>
      </c>
      <c r="Z228" s="13">
        <f t="shared" si="141"/>
        <v>2.8461663469416898</v>
      </c>
      <c r="AA228" s="13">
        <f t="shared" si="142"/>
        <v>1936.0164176775299</v>
      </c>
      <c r="AB228" s="13">
        <f t="shared" si="143"/>
        <v>0.40168871801671363</v>
      </c>
      <c r="AC228" s="13">
        <f t="shared" si="144"/>
        <v>262.83677770620056</v>
      </c>
      <c r="AD228" s="13">
        <f t="shared" si="145"/>
        <v>255</v>
      </c>
      <c r="AE228" s="13">
        <f t="shared" si="146"/>
        <v>498.0890179003386</v>
      </c>
      <c r="AF228" s="13">
        <f t="shared" si="147"/>
        <v>3.2478550649584035</v>
      </c>
      <c r="AG228" s="13">
        <f t="shared" si="148"/>
        <v>2951.9422132840691</v>
      </c>
      <c r="AI228" s="13" t="str" cm="1">
        <f t="array" ref="AI228">IF(ISNUMBER(SEARCH(B228,VLOOKUP(D228,$AU$11:$AV$13,COLUMN(AV:AV)-COLUMN(AT:AT),FALSE))),"Domestic","International")</f>
        <v>International</v>
      </c>
      <c r="AJ228" s="13" cm="1">
        <f t="array" ref="AJ228">VLOOKUP($D228,$AR$5:$BD$7,COLUMN($BC:$BC)-COLUMN($AQ:$AQ),FALSE)*$E228</f>
        <v>1.0382196419932268</v>
      </c>
      <c r="AK228" s="13" cm="1">
        <f t="array" ref="AK228">VLOOKUP($D228,$AR$5:$BD$7,COLUMN($BD:$BD)-COLUMN($AQ:$AQ),FALSE)*$E228</f>
        <v>0.96178035800677308</v>
      </c>
      <c r="AL228" t="e">
        <f>'GDP per Capita'!R228</f>
        <v>#N/A</v>
      </c>
      <c r="AM228" t="str">
        <f t="shared" si="149"/>
        <v/>
      </c>
      <c r="AN228">
        <f t="shared" si="150"/>
        <v>22749.526816091966</v>
      </c>
      <c r="AO228">
        <f t="shared" si="135"/>
        <v>45499.053632183932</v>
      </c>
      <c r="AP228" s="1">
        <f t="shared" si="136"/>
        <v>0.12975840056576479</v>
      </c>
    </row>
    <row r="229" spans="1:42">
      <c r="A229" s="52">
        <v>227</v>
      </c>
      <c r="B229" s="52" t="s">
        <v>317</v>
      </c>
      <c r="C229" s="52" t="s">
        <v>30</v>
      </c>
      <c r="D229" s="52">
        <v>2020</v>
      </c>
      <c r="E229" s="52">
        <v>283</v>
      </c>
      <c r="F229" s="52">
        <v>36.638391999999897</v>
      </c>
      <c r="G229" s="52">
        <v>127.69611879999999</v>
      </c>
      <c r="H229" s="52">
        <v>0</v>
      </c>
      <c r="I229" s="52" t="s">
        <v>596</v>
      </c>
      <c r="J229" s="52">
        <v>9.0107934000000007</v>
      </c>
      <c r="K229" s="52">
        <v>38.761252499999998</v>
      </c>
      <c r="L229" s="52">
        <v>18633.7581762271</v>
      </c>
      <c r="M229" s="52">
        <v>2.87716876501581</v>
      </c>
      <c r="N229" s="52">
        <v>1956.54460850385</v>
      </c>
      <c r="O229" s="13">
        <f t="shared" si="137"/>
        <v>5273353.5638722694</v>
      </c>
      <c r="P229" s="13">
        <f t="shared" si="138"/>
        <v>814.23876049947421</v>
      </c>
      <c r="Q229" s="13">
        <f t="shared" si="139"/>
        <v>553702.12420658953</v>
      </c>
      <c r="R229" s="13" cm="1">
        <f t="array" ref="R229">($AJ229*VLOOKUP($D229,$AU$11:$BE$13,COLUMN($AW:$AW)-COLUMN($AT:$AT),FALSE)/2+$AK229*VLOOKUP($D229,$AU$11:$BE$13,COLUMN($AW:$AW)-COLUMN($AT:$AT),FALSE))*3</f>
        <v>113.67790719872997</v>
      </c>
      <c r="S229" s="13" cm="1">
        <f t="array" ref="S229">($AJ229*VLOOKUP($D229,$AU$11:$BE$13,COLUMN($AY:$AY)-COLUMN($AT:$AT),FALSE)/2+$AK229*VLOOKUP($D229,$AU$11:$BE$13,COLUMN($AX:$AX)-COLUMN($AT:$AT),FALSE))*3</f>
        <v>74382.808090854756</v>
      </c>
      <c r="T229" s="13" cm="1">
        <f t="array" ref="T229">$E229*VLOOKUP($D229,$AU$11:$BE$13,COLUMN($BC:$BC)-COLUMN($AT:$AT),FALSE)*3</f>
        <v>72165</v>
      </c>
      <c r="U229" s="13" cm="1">
        <f t="array" ref="U229">$AJ229*VLOOKUP($D229,$AU$11:$BE$13,COLUMN($BD:$BD)-COLUMN($AT:$AT),FALSE)+$AK229*VLOOKUP($D229,$AU$11:$BE$13,COLUMN($BE:$BE)-COLUMN($AT:$AT),FALSE)</f>
        <v>140959.19206579583</v>
      </c>
      <c r="V229" s="13">
        <f t="shared" si="133"/>
        <v>927.91666769820415</v>
      </c>
      <c r="W229" s="13">
        <f t="shared" si="134"/>
        <v>841209.12436324009</v>
      </c>
      <c r="X229" s="13" cm="1">
        <f t="array" ref="X229">$AJ229*VLOOKUP($D229,$AU$11:$BG$13,COLUMN($BF:$BF)-COLUMN($AT:$AT),FALSE)+$AK229*VLOOKUP($D229,$AU$11:$BG$13,COLUMN($BG:$BG)-COLUMN($AT:$AT),FALSE)</f>
        <v>20954.596032897916</v>
      </c>
      <c r="Y229" s="13">
        <f t="shared" si="140"/>
        <v>18633.7581762271</v>
      </c>
      <c r="Z229" s="13">
        <f t="shared" si="141"/>
        <v>2.87716876501581</v>
      </c>
      <c r="AA229" s="13">
        <f t="shared" si="142"/>
        <v>1956.54460850385</v>
      </c>
      <c r="AB229" s="13">
        <f t="shared" si="143"/>
        <v>0.40168871801671369</v>
      </c>
      <c r="AC229" s="13">
        <f t="shared" si="144"/>
        <v>262.83677770620056</v>
      </c>
      <c r="AD229" s="13">
        <f t="shared" si="145"/>
        <v>255</v>
      </c>
      <c r="AE229" s="13">
        <f t="shared" si="146"/>
        <v>498.0890179003386</v>
      </c>
      <c r="AF229" s="13">
        <f t="shared" si="147"/>
        <v>3.2788574830325237</v>
      </c>
      <c r="AG229" s="13">
        <f t="shared" si="148"/>
        <v>2972.4704041103892</v>
      </c>
      <c r="AI229" s="13" t="str" cm="1">
        <f t="array" ref="AI229">IF(ISNUMBER(SEARCH(B229,VLOOKUP(D229,$AU$11:$AV$13,COLUMN(AV:AV)-COLUMN(AT:AT),FALSE))),"Domestic","International")</f>
        <v>International</v>
      </c>
      <c r="AJ229" s="13" cm="1">
        <f t="array" ref="AJ229">VLOOKUP($D229,$AR$5:$BD$7,COLUMN($BC:$BC)-COLUMN($AQ:$AQ),FALSE)*$E229</f>
        <v>146.90807934204159</v>
      </c>
      <c r="AK229" s="13" cm="1">
        <f t="array" ref="AK229">VLOOKUP($D229,$AR$5:$BD$7,COLUMN($BD:$BD)-COLUMN($AQ:$AQ),FALSE)*$E229</f>
        <v>136.09192065795838</v>
      </c>
      <c r="AL229">
        <f>'GDP per Capita'!R229</f>
        <v>32154.02</v>
      </c>
      <c r="AM229">
        <f t="shared" si="149"/>
        <v>32154.02</v>
      </c>
      <c r="AN229">
        <f t="shared" si="150"/>
        <v>32154.02</v>
      </c>
      <c r="AO229">
        <f t="shared" si="135"/>
        <v>9099587.6600000001</v>
      </c>
      <c r="AP229" s="1">
        <f t="shared" si="136"/>
        <v>9.2444751981568374E-2</v>
      </c>
    </row>
    <row r="230" spans="1:42">
      <c r="A230" s="52">
        <v>228</v>
      </c>
      <c r="B230" s="52" t="s">
        <v>627</v>
      </c>
      <c r="C230" s="52" t="s">
        <v>32</v>
      </c>
      <c r="D230" s="52">
        <v>2020</v>
      </c>
      <c r="E230" s="52">
        <v>1</v>
      </c>
      <c r="F230" s="52">
        <v>33.875062899999897</v>
      </c>
      <c r="G230" s="52">
        <v>35.843409000000001</v>
      </c>
      <c r="H230" s="52">
        <v>0</v>
      </c>
      <c r="I230" s="52" t="s">
        <v>596</v>
      </c>
      <c r="J230" s="52">
        <v>9.0107934000000007</v>
      </c>
      <c r="K230" s="52">
        <v>38.761252499999998</v>
      </c>
      <c r="L230" s="52">
        <v>5561.6980410021097</v>
      </c>
      <c r="M230" s="52">
        <v>0.95258740194578095</v>
      </c>
      <c r="N230" s="52">
        <v>667.40376492025302</v>
      </c>
      <c r="O230" s="13">
        <f t="shared" si="137"/>
        <v>5561.6980410021097</v>
      </c>
      <c r="P230" s="13">
        <f t="shared" si="138"/>
        <v>0.95258740194578095</v>
      </c>
      <c r="Q230" s="13">
        <f t="shared" si="139"/>
        <v>667.40376492025302</v>
      </c>
      <c r="R230" s="13" cm="1">
        <f t="array" ref="R230">($AJ230*VLOOKUP($D230,$AU$11:$BE$13,COLUMN($AW:$AW)-COLUMN($AT:$AT),FALSE)/2+$AK230*VLOOKUP($D230,$AU$11:$BE$13,COLUMN($AW:$AW)-COLUMN($AT:$AT),FALSE))*3</f>
        <v>0.40168871801671363</v>
      </c>
      <c r="S230" s="13" cm="1">
        <f t="array" ref="S230">($AJ230*VLOOKUP($D230,$AU$11:$BE$13,COLUMN($AY:$AY)-COLUMN($AT:$AT),FALSE)/2+$AK230*VLOOKUP($D230,$AU$11:$BE$13,COLUMN($AX:$AX)-COLUMN($AT:$AT),FALSE))*3</f>
        <v>262.83677770620056</v>
      </c>
      <c r="T230" s="13" cm="1">
        <f t="array" ref="T230">$E230*VLOOKUP($D230,$AU$11:$BE$13,COLUMN($BC:$BC)-COLUMN($AT:$AT),FALSE)*3</f>
        <v>255</v>
      </c>
      <c r="U230" s="13" cm="1">
        <f t="array" ref="U230">$AJ230*VLOOKUP($D230,$AU$11:$BE$13,COLUMN($BD:$BD)-COLUMN($AT:$AT),FALSE)+$AK230*VLOOKUP($D230,$AU$11:$BE$13,COLUMN($BE:$BE)-COLUMN($AT:$AT),FALSE)</f>
        <v>498.0890179003386</v>
      </c>
      <c r="V230" s="13">
        <f t="shared" si="133"/>
        <v>1.3542761199624946</v>
      </c>
      <c r="W230" s="13">
        <f t="shared" si="134"/>
        <v>1683.3295605267922</v>
      </c>
      <c r="X230" s="13" cm="1">
        <f t="array" ref="X230">$AJ230*VLOOKUP($D230,$AU$11:$BG$13,COLUMN($BF:$BF)-COLUMN($AT:$AT),FALSE)+$AK230*VLOOKUP($D230,$AU$11:$BG$13,COLUMN($BG:$BG)-COLUMN($AT:$AT),FALSE)</f>
        <v>74.04450895016933</v>
      </c>
      <c r="Y230" s="13">
        <f t="shared" si="140"/>
        <v>5561.6980410021097</v>
      </c>
      <c r="Z230" s="13">
        <f t="shared" si="141"/>
        <v>0.95258740194578095</v>
      </c>
      <c r="AA230" s="13">
        <f t="shared" si="142"/>
        <v>667.40376492025302</v>
      </c>
      <c r="AB230" s="13">
        <f t="shared" si="143"/>
        <v>0.40168871801671363</v>
      </c>
      <c r="AC230" s="13">
        <f t="shared" si="144"/>
        <v>262.83677770620056</v>
      </c>
      <c r="AD230" s="13">
        <f t="shared" si="145"/>
        <v>255</v>
      </c>
      <c r="AE230" s="13">
        <f t="shared" si="146"/>
        <v>498.0890179003386</v>
      </c>
      <c r="AF230" s="13">
        <f t="shared" si="147"/>
        <v>1.3542761199624946</v>
      </c>
      <c r="AG230" s="13">
        <f t="shared" si="148"/>
        <v>1683.3295605267922</v>
      </c>
      <c r="AI230" s="13" t="str" cm="1">
        <f t="array" ref="AI230">IF(ISNUMBER(SEARCH(B230,VLOOKUP(D230,$AU$11:$AV$13,COLUMN(AV:AV)-COLUMN(AT:AT),FALSE))),"Domestic","International")</f>
        <v>International</v>
      </c>
      <c r="AJ230" s="13" cm="1">
        <f t="array" ref="AJ230">VLOOKUP($D230,$AR$5:$BD$7,COLUMN($BC:$BC)-COLUMN($AQ:$AQ),FALSE)*$E230</f>
        <v>0.5191098209966134</v>
      </c>
      <c r="AK230" s="13" cm="1">
        <f t="array" ref="AK230">VLOOKUP($D230,$AR$5:$BD$7,COLUMN($BD:$BD)-COLUMN($AQ:$AQ),FALSE)*$E230</f>
        <v>0.48089017900338654</v>
      </c>
      <c r="AL230">
        <f>'GDP per Capita'!R230</f>
        <v>12478.47</v>
      </c>
      <c r="AM230">
        <f t="shared" si="149"/>
        <v>12478.47</v>
      </c>
      <c r="AN230">
        <f t="shared" si="150"/>
        <v>12478.47</v>
      </c>
      <c r="AO230">
        <f t="shared" si="135"/>
        <v>12478.47</v>
      </c>
      <c r="AP230" s="1">
        <f t="shared" si="136"/>
        <v>0.13489871438780493</v>
      </c>
    </row>
    <row r="231" spans="1:42">
      <c r="A231" s="52">
        <v>229</v>
      </c>
      <c r="B231" s="52" t="s">
        <v>626</v>
      </c>
      <c r="C231" s="52" t="s">
        <v>30</v>
      </c>
      <c r="D231" s="52">
        <v>2020</v>
      </c>
      <c r="E231" s="52">
        <v>1</v>
      </c>
      <c r="F231" s="52">
        <v>7.5554941999999903</v>
      </c>
      <c r="G231" s="52">
        <v>80.713784700000005</v>
      </c>
      <c r="H231" s="52">
        <v>0</v>
      </c>
      <c r="I231" s="52" t="s">
        <v>596</v>
      </c>
      <c r="J231" s="52">
        <v>9.0107934000000007</v>
      </c>
      <c r="K231" s="52">
        <v>38.761252499999998</v>
      </c>
      <c r="L231" s="52">
        <v>9233.3938847359805</v>
      </c>
      <c r="M231" s="52">
        <v>1.4627529393404399</v>
      </c>
      <c r="N231" s="52">
        <v>969.50635789727801</v>
      </c>
      <c r="O231" s="13">
        <f t="shared" si="137"/>
        <v>9233.3938847359805</v>
      </c>
      <c r="P231" s="13">
        <f t="shared" si="138"/>
        <v>1.4627529393404399</v>
      </c>
      <c r="Q231" s="13">
        <f t="shared" si="139"/>
        <v>969.50635789727801</v>
      </c>
      <c r="R231" s="13" cm="1">
        <f t="array" ref="R231">($AJ231*VLOOKUP($D231,$AU$11:$BE$13,COLUMN($AW:$AW)-COLUMN($AT:$AT),FALSE)/2+$AK231*VLOOKUP($D231,$AU$11:$BE$13,COLUMN($AW:$AW)-COLUMN($AT:$AT),FALSE))*3</f>
        <v>0.40168871801671363</v>
      </c>
      <c r="S231" s="13" cm="1">
        <f t="array" ref="S231">($AJ231*VLOOKUP($D231,$AU$11:$BE$13,COLUMN($AY:$AY)-COLUMN($AT:$AT),FALSE)/2+$AK231*VLOOKUP($D231,$AU$11:$BE$13,COLUMN($AX:$AX)-COLUMN($AT:$AT),FALSE))*3</f>
        <v>262.83677770620056</v>
      </c>
      <c r="T231" s="13" cm="1">
        <f t="array" ref="T231">$E231*VLOOKUP($D231,$AU$11:$BE$13,COLUMN($BC:$BC)-COLUMN($AT:$AT),FALSE)*3</f>
        <v>255</v>
      </c>
      <c r="U231" s="13" cm="1">
        <f t="array" ref="U231">$AJ231*VLOOKUP($D231,$AU$11:$BE$13,COLUMN($BD:$BD)-COLUMN($AT:$AT),FALSE)+$AK231*VLOOKUP($D231,$AU$11:$BE$13,COLUMN($BE:$BE)-COLUMN($AT:$AT),FALSE)</f>
        <v>498.0890179003386</v>
      </c>
      <c r="V231" s="13">
        <f t="shared" si="133"/>
        <v>1.8644416573571536</v>
      </c>
      <c r="W231" s="13">
        <f t="shared" si="134"/>
        <v>1985.4321535038171</v>
      </c>
      <c r="X231" s="13" cm="1">
        <f t="array" ref="X231">$AJ231*VLOOKUP($D231,$AU$11:$BG$13,COLUMN($BF:$BF)-COLUMN($AT:$AT),FALSE)+$AK231*VLOOKUP($D231,$AU$11:$BG$13,COLUMN($BG:$BG)-COLUMN($AT:$AT),FALSE)</f>
        <v>74.04450895016933</v>
      </c>
      <c r="Y231" s="13">
        <f t="shared" si="140"/>
        <v>9233.3938847359805</v>
      </c>
      <c r="Z231" s="13">
        <f t="shared" si="141"/>
        <v>1.4627529393404399</v>
      </c>
      <c r="AA231" s="13">
        <f t="shared" si="142"/>
        <v>969.50635789727801</v>
      </c>
      <c r="AB231" s="13">
        <f t="shared" si="143"/>
        <v>0.40168871801671363</v>
      </c>
      <c r="AC231" s="13">
        <f t="shared" si="144"/>
        <v>262.83677770620056</v>
      </c>
      <c r="AD231" s="13">
        <f t="shared" si="145"/>
        <v>255</v>
      </c>
      <c r="AE231" s="13">
        <f t="shared" si="146"/>
        <v>498.0890179003386</v>
      </c>
      <c r="AF231" s="13">
        <f t="shared" si="147"/>
        <v>1.8644416573571536</v>
      </c>
      <c r="AG231" s="13">
        <f t="shared" si="148"/>
        <v>1985.4321535038171</v>
      </c>
      <c r="AI231" s="13" t="str" cm="1">
        <f t="array" ref="AI231">IF(ISNUMBER(SEARCH(B231,VLOOKUP(D231,$AU$11:$AV$13,COLUMN(AV:AV)-COLUMN(AT:AT),FALSE))),"Domestic","International")</f>
        <v>International</v>
      </c>
      <c r="AJ231" s="13" cm="1">
        <f t="array" ref="AJ231">VLOOKUP($D231,$AR$5:$BD$7,COLUMN($BC:$BC)-COLUMN($AQ:$AQ),FALSE)*$E231</f>
        <v>0.5191098209966134</v>
      </c>
      <c r="AK231" s="13" cm="1">
        <f t="array" ref="AK231">VLOOKUP($D231,$AR$5:$BD$7,COLUMN($BD:$BD)-COLUMN($AQ:$AQ),FALSE)*$E231</f>
        <v>0.48089017900338654</v>
      </c>
      <c r="AL231">
        <f>'GDP per Capita'!R231</f>
        <v>4336.12</v>
      </c>
      <c r="AM231">
        <f t="shared" si="149"/>
        <v>4336.12</v>
      </c>
      <c r="AN231">
        <f t="shared" si="150"/>
        <v>4336.12</v>
      </c>
      <c r="AO231">
        <f t="shared" si="135"/>
        <v>4336.12</v>
      </c>
      <c r="AP231" s="1">
        <f t="shared" si="136"/>
        <v>0.45788219733397995</v>
      </c>
    </row>
    <row r="232" spans="1:42">
      <c r="A232" s="52">
        <v>230</v>
      </c>
      <c r="B232" s="52" t="s">
        <v>625</v>
      </c>
      <c r="C232" s="52" t="s">
        <v>31</v>
      </c>
      <c r="D232" s="52">
        <v>2020</v>
      </c>
      <c r="E232" s="52">
        <v>2</v>
      </c>
      <c r="F232" s="52">
        <v>55.350000299999998</v>
      </c>
      <c r="G232" s="52">
        <v>23.7499997</v>
      </c>
      <c r="H232" s="52">
        <v>0</v>
      </c>
      <c r="I232" s="52" t="s">
        <v>596</v>
      </c>
      <c r="J232" s="52">
        <v>9.0107934000000007</v>
      </c>
      <c r="K232" s="52">
        <v>38.761252499999998</v>
      </c>
      <c r="L232" s="52">
        <v>10638.775302031499</v>
      </c>
      <c r="M232" s="52">
        <v>1.66431154837241</v>
      </c>
      <c r="N232" s="52">
        <v>1117.0714067133099</v>
      </c>
      <c r="O232" s="13">
        <f t="shared" si="137"/>
        <v>21277.550604062999</v>
      </c>
      <c r="P232" s="13">
        <f t="shared" si="138"/>
        <v>3.32862309674482</v>
      </c>
      <c r="Q232" s="13">
        <f t="shared" si="139"/>
        <v>2234.1428134266198</v>
      </c>
      <c r="R232" s="13" cm="1">
        <f t="array" ref="R232">($AJ232*VLOOKUP($D232,$AU$11:$BE$13,COLUMN($AW:$AW)-COLUMN($AT:$AT),FALSE)/2+$AK232*VLOOKUP($D232,$AU$11:$BE$13,COLUMN($AW:$AW)-COLUMN($AT:$AT),FALSE))*3</f>
        <v>0.80337743603342726</v>
      </c>
      <c r="S232" s="13" cm="1">
        <f t="array" ref="S232">($AJ232*VLOOKUP($D232,$AU$11:$BE$13,COLUMN($AY:$AY)-COLUMN($AT:$AT),FALSE)/2+$AK232*VLOOKUP($D232,$AU$11:$BE$13,COLUMN($AX:$AX)-COLUMN($AT:$AT),FALSE))*3</f>
        <v>525.67355541240113</v>
      </c>
      <c r="T232" s="13" cm="1">
        <f t="array" ref="T232">$E232*VLOOKUP($D232,$AU$11:$BE$13,COLUMN($BC:$BC)-COLUMN($AT:$AT),FALSE)*3</f>
        <v>510</v>
      </c>
      <c r="U232" s="13" cm="1">
        <f t="array" ref="U232">$AJ232*VLOOKUP($D232,$AU$11:$BE$13,COLUMN($BD:$BD)-COLUMN($AT:$AT),FALSE)+$AK232*VLOOKUP($D232,$AU$11:$BE$13,COLUMN($BE:$BE)-COLUMN($AT:$AT),FALSE)</f>
        <v>996.17803580067721</v>
      </c>
      <c r="V232" s="13">
        <f t="shared" si="133"/>
        <v>4.132000532778247</v>
      </c>
      <c r="W232" s="13">
        <f t="shared" si="134"/>
        <v>4265.9944046396977</v>
      </c>
      <c r="X232" s="13" cm="1">
        <f t="array" ref="X232">$AJ232*VLOOKUP($D232,$AU$11:$BG$13,COLUMN($BF:$BF)-COLUMN($AT:$AT),FALSE)+$AK232*VLOOKUP($D232,$AU$11:$BG$13,COLUMN($BG:$BG)-COLUMN($AT:$AT),FALSE)</f>
        <v>148.08901790033866</v>
      </c>
      <c r="Y232" s="13">
        <f t="shared" si="140"/>
        <v>10638.775302031499</v>
      </c>
      <c r="Z232" s="13">
        <f t="shared" si="141"/>
        <v>1.66431154837241</v>
      </c>
      <c r="AA232" s="13">
        <f t="shared" si="142"/>
        <v>1117.0714067133099</v>
      </c>
      <c r="AB232" s="13">
        <f t="shared" si="143"/>
        <v>0.40168871801671363</v>
      </c>
      <c r="AC232" s="13">
        <f t="shared" si="144"/>
        <v>262.83677770620056</v>
      </c>
      <c r="AD232" s="13">
        <f t="shared" si="145"/>
        <v>255</v>
      </c>
      <c r="AE232" s="13">
        <f t="shared" si="146"/>
        <v>498.0890179003386</v>
      </c>
      <c r="AF232" s="13">
        <f t="shared" si="147"/>
        <v>2.0660002663891235</v>
      </c>
      <c r="AG232" s="13">
        <f t="shared" si="148"/>
        <v>2132.9972023198488</v>
      </c>
      <c r="AI232" s="13" t="str" cm="1">
        <f t="array" ref="AI232">IF(ISNUMBER(SEARCH(B232,VLOOKUP(D232,$AU$11:$AV$13,COLUMN(AV:AV)-COLUMN(AT:AT),FALSE))),"Domestic","International")</f>
        <v>International</v>
      </c>
      <c r="AJ232" s="13" cm="1">
        <f t="array" ref="AJ232">VLOOKUP($D232,$AR$5:$BD$7,COLUMN($BC:$BC)-COLUMN($AQ:$AQ),FALSE)*$E232</f>
        <v>1.0382196419932268</v>
      </c>
      <c r="AK232" s="13" cm="1">
        <f t="array" ref="AK232">VLOOKUP($D232,$AR$5:$BD$7,COLUMN($BD:$BD)-COLUMN($AQ:$AQ),FALSE)*$E232</f>
        <v>0.96178035800677308</v>
      </c>
      <c r="AL232">
        <f>'GDP per Capita'!R232</f>
        <v>19634.13</v>
      </c>
      <c r="AM232">
        <f t="shared" si="149"/>
        <v>19634.13</v>
      </c>
      <c r="AN232">
        <f t="shared" si="150"/>
        <v>19634.13</v>
      </c>
      <c r="AO232">
        <f t="shared" si="135"/>
        <v>39268.26</v>
      </c>
      <c r="AP232" s="1">
        <f t="shared" si="136"/>
        <v>0.1086372150087551</v>
      </c>
    </row>
    <row r="233" spans="1:42">
      <c r="A233" s="52">
        <v>231</v>
      </c>
      <c r="B233" s="52" t="s">
        <v>624</v>
      </c>
      <c r="C233" s="52" t="s">
        <v>31</v>
      </c>
      <c r="D233" s="52">
        <v>2020</v>
      </c>
      <c r="E233" s="52">
        <v>1</v>
      </c>
      <c r="F233" s="52">
        <v>49.815868299999998</v>
      </c>
      <c r="G233" s="52">
        <v>6.1296751</v>
      </c>
      <c r="H233" s="52">
        <v>0</v>
      </c>
      <c r="I233" s="52" t="s">
        <v>596</v>
      </c>
      <c r="J233" s="52">
        <v>9.0107934000000007</v>
      </c>
      <c r="K233" s="52">
        <v>38.761252499999998</v>
      </c>
      <c r="L233" s="52">
        <v>10892.2816929933</v>
      </c>
      <c r="M233" s="52">
        <v>1.7010397776717401</v>
      </c>
      <c r="N233" s="52">
        <v>1143.6895777643001</v>
      </c>
      <c r="O233" s="13">
        <f t="shared" si="137"/>
        <v>10892.2816929933</v>
      </c>
      <c r="P233" s="13">
        <f t="shared" si="138"/>
        <v>1.7010397776717401</v>
      </c>
      <c r="Q233" s="13">
        <f t="shared" si="139"/>
        <v>1143.6895777643001</v>
      </c>
      <c r="R233" s="13" cm="1">
        <f t="array" ref="R233">($AJ233*VLOOKUP($D233,$AU$11:$BE$13,COLUMN($AW:$AW)-COLUMN($AT:$AT),FALSE)/2+$AK233*VLOOKUP($D233,$AU$11:$BE$13,COLUMN($AW:$AW)-COLUMN($AT:$AT),FALSE))*3</f>
        <v>0.40168871801671363</v>
      </c>
      <c r="S233" s="13" cm="1">
        <f t="array" ref="S233">($AJ233*VLOOKUP($D233,$AU$11:$BE$13,COLUMN($AY:$AY)-COLUMN($AT:$AT),FALSE)/2+$AK233*VLOOKUP($D233,$AU$11:$BE$13,COLUMN($AX:$AX)-COLUMN($AT:$AT),FALSE))*3</f>
        <v>262.83677770620056</v>
      </c>
      <c r="T233" s="13" cm="1">
        <f t="array" ref="T233">$E233*VLOOKUP($D233,$AU$11:$BE$13,COLUMN($BC:$BC)-COLUMN($AT:$AT),FALSE)*3</f>
        <v>255</v>
      </c>
      <c r="U233" s="13" cm="1">
        <f t="array" ref="U233">$AJ233*VLOOKUP($D233,$AU$11:$BE$13,COLUMN($BD:$BD)-COLUMN($AT:$AT),FALSE)+$AK233*VLOOKUP($D233,$AU$11:$BE$13,COLUMN($BE:$BE)-COLUMN($AT:$AT),FALSE)</f>
        <v>498.0890179003386</v>
      </c>
      <c r="V233" s="13">
        <f t="shared" si="133"/>
        <v>2.1027284956884538</v>
      </c>
      <c r="W233" s="13">
        <f t="shared" si="134"/>
        <v>2159.6153733708393</v>
      </c>
      <c r="X233" s="13" cm="1">
        <f t="array" ref="X233">$AJ233*VLOOKUP($D233,$AU$11:$BG$13,COLUMN($BF:$BF)-COLUMN($AT:$AT),FALSE)+$AK233*VLOOKUP($D233,$AU$11:$BG$13,COLUMN($BG:$BG)-COLUMN($AT:$AT),FALSE)</f>
        <v>74.04450895016933</v>
      </c>
      <c r="Y233" s="13">
        <f t="shared" si="140"/>
        <v>10892.2816929933</v>
      </c>
      <c r="Z233" s="13">
        <f t="shared" si="141"/>
        <v>1.7010397776717401</v>
      </c>
      <c r="AA233" s="13">
        <f t="shared" si="142"/>
        <v>1143.6895777643001</v>
      </c>
      <c r="AB233" s="13">
        <f t="shared" si="143"/>
        <v>0.40168871801671363</v>
      </c>
      <c r="AC233" s="13">
        <f t="shared" si="144"/>
        <v>262.83677770620056</v>
      </c>
      <c r="AD233" s="13">
        <f t="shared" si="145"/>
        <v>255</v>
      </c>
      <c r="AE233" s="13">
        <f t="shared" si="146"/>
        <v>498.0890179003386</v>
      </c>
      <c r="AF233" s="13">
        <f t="shared" si="147"/>
        <v>2.1027284956884538</v>
      </c>
      <c r="AG233" s="13">
        <f t="shared" si="148"/>
        <v>2159.6153733708393</v>
      </c>
      <c r="AI233" s="13" t="str" cm="1">
        <f t="array" ref="AI233">IF(ISNUMBER(SEARCH(B233,VLOOKUP(D233,$AU$11:$AV$13,COLUMN(AV:AV)-COLUMN(AT:AT),FALSE))),"Domestic","International")</f>
        <v>International</v>
      </c>
      <c r="AJ233" s="13" cm="1">
        <f t="array" ref="AJ233">VLOOKUP($D233,$AR$5:$BD$7,COLUMN($BC:$BC)-COLUMN($AQ:$AQ),FALSE)*$E233</f>
        <v>0.5191098209966134</v>
      </c>
      <c r="AK233" s="13" cm="1">
        <f t="array" ref="AK233">VLOOKUP($D233,$AR$5:$BD$7,COLUMN($BD:$BD)-COLUMN($AQ:$AQ),FALSE)*$E233</f>
        <v>0.48089017900338654</v>
      </c>
      <c r="AL233">
        <f>'GDP per Capita'!R233</f>
        <v>117160.71</v>
      </c>
      <c r="AM233">
        <f t="shared" si="149"/>
        <v>117160.71</v>
      </c>
      <c r="AN233">
        <f t="shared" si="150"/>
        <v>117160.71</v>
      </c>
      <c r="AO233">
        <f t="shared" si="135"/>
        <v>117160.71</v>
      </c>
      <c r="AP233" s="1">
        <f t="shared" si="136"/>
        <v>1.8432931768430211E-2</v>
      </c>
    </row>
    <row r="234" spans="1:42">
      <c r="A234" s="52">
        <v>232</v>
      </c>
      <c r="B234" s="52" t="s">
        <v>623</v>
      </c>
      <c r="C234" s="52" t="s">
        <v>31</v>
      </c>
      <c r="D234" s="52">
        <v>2020</v>
      </c>
      <c r="E234" s="52">
        <v>0</v>
      </c>
      <c r="F234" s="52">
        <v>56.840649399999997</v>
      </c>
      <c r="G234" s="52">
        <v>24.753764499999999</v>
      </c>
      <c r="H234" s="52">
        <v>0</v>
      </c>
      <c r="I234" s="52" t="s">
        <v>596</v>
      </c>
      <c r="J234" s="52">
        <v>9.0107934000000007</v>
      </c>
      <c r="K234" s="52">
        <v>38.761252499999998</v>
      </c>
      <c r="L234" s="52">
        <v>10910.4239533289</v>
      </c>
      <c r="M234" s="52">
        <v>1.70367258692969</v>
      </c>
      <c r="N234" s="52">
        <v>1145.5945150995401</v>
      </c>
      <c r="O234" s="13">
        <f t="shared" si="137"/>
        <v>0</v>
      </c>
      <c r="P234" s="13">
        <f t="shared" si="138"/>
        <v>0</v>
      </c>
      <c r="Q234" s="13">
        <f t="shared" si="139"/>
        <v>0</v>
      </c>
      <c r="R234" s="13" cm="1">
        <f t="array" ref="R234">($AJ234*VLOOKUP($D234,$AU$11:$BE$13,COLUMN($AW:$AW)-COLUMN($AT:$AT),FALSE)/2+$AK234*VLOOKUP($D234,$AU$11:$BE$13,COLUMN($AW:$AW)-COLUMN($AT:$AT),FALSE))*3</f>
        <v>0</v>
      </c>
      <c r="S234" s="13" cm="1">
        <f t="array" ref="S234">($AJ234*VLOOKUP($D234,$AU$11:$BE$13,COLUMN($AY:$AY)-COLUMN($AT:$AT),FALSE)/2+$AK234*VLOOKUP($D234,$AU$11:$BE$13,COLUMN($AX:$AX)-COLUMN($AT:$AT),FALSE))*3</f>
        <v>0</v>
      </c>
      <c r="T234" s="13" cm="1">
        <f t="array" ref="T234">$E234*VLOOKUP($D234,$AU$11:$BE$13,COLUMN($BC:$BC)-COLUMN($AT:$AT),FALSE)*3</f>
        <v>0</v>
      </c>
      <c r="U234" s="13" cm="1">
        <f t="array" ref="U234">$AJ234*VLOOKUP($D234,$AU$11:$BE$13,COLUMN($BD:$BD)-COLUMN($AT:$AT),FALSE)+$AK234*VLOOKUP($D234,$AU$11:$BE$13,COLUMN($BE:$BE)-COLUMN($AT:$AT),FALSE)</f>
        <v>0</v>
      </c>
      <c r="V234" s="13">
        <f t="shared" si="133"/>
        <v>0</v>
      </c>
      <c r="W234" s="13">
        <f t="shared" si="134"/>
        <v>0</v>
      </c>
      <c r="X234" s="13" cm="1">
        <f t="array" ref="X234">$AJ234*VLOOKUP($D234,$AU$11:$BG$13,COLUMN($BF:$BF)-COLUMN($AT:$AT),FALSE)+$AK234*VLOOKUP($D234,$AU$11:$BG$13,COLUMN($BG:$BG)-COLUMN($AT:$AT),FALSE)</f>
        <v>0</v>
      </c>
      <c r="Y234" s="13" t="str">
        <f t="shared" si="140"/>
        <v/>
      </c>
      <c r="Z234" s="13" t="str">
        <f t="shared" si="141"/>
        <v/>
      </c>
      <c r="AA234" s="13" t="str">
        <f t="shared" si="142"/>
        <v/>
      </c>
      <c r="AB234" s="13" t="str">
        <f t="shared" si="143"/>
        <v/>
      </c>
      <c r="AC234" s="13" t="str">
        <f t="shared" si="144"/>
        <v/>
      </c>
      <c r="AD234" s="13" t="str">
        <f t="shared" si="145"/>
        <v/>
      </c>
      <c r="AE234" s="13" t="str">
        <f t="shared" si="146"/>
        <v/>
      </c>
      <c r="AF234" s="13" t="str">
        <f t="shared" si="147"/>
        <v/>
      </c>
      <c r="AG234" s="13" t="str">
        <f t="shared" si="148"/>
        <v/>
      </c>
      <c r="AI234" s="13" t="str" cm="1">
        <f t="array" ref="AI234">IF(ISNUMBER(SEARCH(B234,VLOOKUP(D234,$AU$11:$AV$13,COLUMN(AV:AV)-COLUMN(AT:AT),FALSE))),"Domestic","International")</f>
        <v>International</v>
      </c>
      <c r="AJ234" s="13" cm="1">
        <f t="array" ref="AJ234">VLOOKUP($D234,$AR$5:$BD$7,COLUMN($BC:$BC)-COLUMN($AQ:$AQ),FALSE)*$E234</f>
        <v>0</v>
      </c>
      <c r="AK234" s="13" cm="1">
        <f t="array" ref="AK234">VLOOKUP($D234,$AR$5:$BD$7,COLUMN($BD:$BD)-COLUMN($AQ:$AQ),FALSE)*$E234</f>
        <v>0</v>
      </c>
      <c r="AL234">
        <f>'GDP per Capita'!R234</f>
        <v>18406</v>
      </c>
      <c r="AM234">
        <f t="shared" si="149"/>
        <v>18406</v>
      </c>
      <c r="AN234">
        <f t="shared" si="150"/>
        <v>18406</v>
      </c>
      <c r="AO234">
        <f t="shared" si="135"/>
        <v>0</v>
      </c>
      <c r="AP234" s="1" t="str">
        <f t="shared" si="136"/>
        <v/>
      </c>
    </row>
    <row r="235" spans="1:42">
      <c r="A235" s="52">
        <v>233</v>
      </c>
      <c r="B235" s="52" t="s">
        <v>622</v>
      </c>
      <c r="C235" s="52" t="s">
        <v>35</v>
      </c>
      <c r="D235" s="52">
        <v>2020</v>
      </c>
      <c r="E235" s="52">
        <v>10</v>
      </c>
      <c r="F235" s="52">
        <v>31.1728205</v>
      </c>
      <c r="G235" s="52">
        <v>-7.3362482</v>
      </c>
      <c r="H235" s="52">
        <v>0</v>
      </c>
      <c r="I235" s="52" t="s">
        <v>596</v>
      </c>
      <c r="J235" s="52">
        <v>9.0107934000000007</v>
      </c>
      <c r="K235" s="52">
        <v>38.761252499999998</v>
      </c>
      <c r="L235" s="52">
        <v>10710.248713920701</v>
      </c>
      <c r="M235" s="52">
        <v>1.67465521503479</v>
      </c>
      <c r="N235" s="52">
        <v>1124.5761149616701</v>
      </c>
      <c r="O235" s="13">
        <f t="shared" si="137"/>
        <v>107102.48713920701</v>
      </c>
      <c r="P235" s="13">
        <f t="shared" si="138"/>
        <v>16.746552150347899</v>
      </c>
      <c r="Q235" s="13">
        <f t="shared" si="139"/>
        <v>11245.761149616701</v>
      </c>
      <c r="R235" s="13" cm="1">
        <f t="array" ref="R235">($AJ235*VLOOKUP($D235,$AU$11:$BE$13,COLUMN($AW:$AW)-COLUMN($AT:$AT),FALSE)/2+$AK235*VLOOKUP($D235,$AU$11:$BE$13,COLUMN($AW:$AW)-COLUMN($AT:$AT),FALSE))*3</f>
        <v>4.0168871801671369</v>
      </c>
      <c r="S235" s="13" cm="1">
        <f t="array" ref="S235">($AJ235*VLOOKUP($D235,$AU$11:$BE$13,COLUMN($AY:$AY)-COLUMN($AT:$AT),FALSE)/2+$AK235*VLOOKUP($D235,$AU$11:$BE$13,COLUMN($AX:$AX)-COLUMN($AT:$AT),FALSE))*3</f>
        <v>2628.3677770620056</v>
      </c>
      <c r="T235" s="13" cm="1">
        <f t="array" ref="T235">$E235*VLOOKUP($D235,$AU$11:$BE$13,COLUMN($BC:$BC)-COLUMN($AT:$AT),FALSE)*3</f>
        <v>2550</v>
      </c>
      <c r="U235" s="13" cm="1">
        <f t="array" ref="U235">$AJ235*VLOOKUP($D235,$AU$11:$BE$13,COLUMN($BD:$BD)-COLUMN($AT:$AT),FALSE)+$AK235*VLOOKUP($D235,$AU$11:$BE$13,COLUMN($BE:$BE)-COLUMN($AT:$AT),FALSE)</f>
        <v>4980.890179003386</v>
      </c>
      <c r="V235" s="13">
        <f t="shared" si="133"/>
        <v>20.763439330515034</v>
      </c>
      <c r="W235" s="13">
        <f t="shared" si="134"/>
        <v>21405.019105682091</v>
      </c>
      <c r="X235" s="13" cm="1">
        <f t="array" ref="X235">$AJ235*VLOOKUP($D235,$AU$11:$BG$13,COLUMN($BF:$BF)-COLUMN($AT:$AT),FALSE)+$AK235*VLOOKUP($D235,$AU$11:$BG$13,COLUMN($BG:$BG)-COLUMN($AT:$AT),FALSE)</f>
        <v>740.44508950169325</v>
      </c>
      <c r="Y235" s="13">
        <f t="shared" si="140"/>
        <v>10710.248713920701</v>
      </c>
      <c r="Z235" s="13">
        <f t="shared" si="141"/>
        <v>1.67465521503479</v>
      </c>
      <c r="AA235" s="13">
        <f t="shared" si="142"/>
        <v>1124.5761149616701</v>
      </c>
      <c r="AB235" s="13">
        <f t="shared" si="143"/>
        <v>0.40168871801671369</v>
      </c>
      <c r="AC235" s="13">
        <f t="shared" si="144"/>
        <v>262.83677770620056</v>
      </c>
      <c r="AD235" s="13">
        <f t="shared" si="145"/>
        <v>255</v>
      </c>
      <c r="AE235" s="13">
        <f t="shared" si="146"/>
        <v>498.0890179003386</v>
      </c>
      <c r="AF235" s="13">
        <f t="shared" si="147"/>
        <v>2.0763439330515032</v>
      </c>
      <c r="AG235" s="13">
        <f t="shared" si="148"/>
        <v>2140.501910568209</v>
      </c>
      <c r="AI235" s="13" t="str" cm="1">
        <f t="array" ref="AI235">IF(ISNUMBER(SEARCH(B235,VLOOKUP(D235,$AU$11:$AV$13,COLUMN(AV:AV)-COLUMN(AT:AT),FALSE))),"Domestic","International")</f>
        <v>International</v>
      </c>
      <c r="AJ235" s="13" cm="1">
        <f t="array" ref="AJ235">VLOOKUP($D235,$AR$5:$BD$7,COLUMN($BC:$BC)-COLUMN($AQ:$AQ),FALSE)*$E235</f>
        <v>5.1910982099661336</v>
      </c>
      <c r="AK235" s="13" cm="1">
        <f t="array" ref="AK235">VLOOKUP($D235,$AR$5:$BD$7,COLUMN($BD:$BD)-COLUMN($AQ:$AQ),FALSE)*$E235</f>
        <v>4.8089017900338655</v>
      </c>
      <c r="AL235">
        <f>'GDP per Capita'!R235</f>
        <v>3537.65</v>
      </c>
      <c r="AM235">
        <f t="shared" si="149"/>
        <v>3537.65</v>
      </c>
      <c r="AN235">
        <f t="shared" si="150"/>
        <v>3537.65</v>
      </c>
      <c r="AO235">
        <f t="shared" si="135"/>
        <v>35376.5</v>
      </c>
      <c r="AP235" s="1">
        <f t="shared" si="136"/>
        <v>0.60506322292149006</v>
      </c>
    </row>
    <row r="236" spans="1:42">
      <c r="A236" s="52">
        <v>234</v>
      </c>
      <c r="B236" s="52" t="s">
        <v>621</v>
      </c>
      <c r="C236" s="52" t="s">
        <v>35</v>
      </c>
      <c r="D236" s="52">
        <v>2020</v>
      </c>
      <c r="E236" s="52">
        <v>1</v>
      </c>
      <c r="F236" s="52">
        <v>16.370035900000001</v>
      </c>
      <c r="G236" s="52">
        <v>-2.2900238999999898</v>
      </c>
      <c r="H236" s="52">
        <v>0</v>
      </c>
      <c r="I236" s="52" t="s">
        <v>596</v>
      </c>
      <c r="J236" s="52">
        <v>9.0107934000000007</v>
      </c>
      <c r="K236" s="52">
        <v>38.761252499999998</v>
      </c>
      <c r="L236" s="52">
        <v>9038.9771325978909</v>
      </c>
      <c r="M236" s="52">
        <v>1.4351439161450501</v>
      </c>
      <c r="N236" s="52">
        <v>949.09259892277896</v>
      </c>
      <c r="O236" s="13">
        <f t="shared" si="137"/>
        <v>9038.9771325978909</v>
      </c>
      <c r="P236" s="13">
        <f t="shared" si="138"/>
        <v>1.4351439161450501</v>
      </c>
      <c r="Q236" s="13">
        <f t="shared" si="139"/>
        <v>949.09259892277896</v>
      </c>
      <c r="R236" s="13" cm="1">
        <f t="array" ref="R236">($AJ236*VLOOKUP($D236,$AU$11:$BE$13,COLUMN($AW:$AW)-COLUMN($AT:$AT),FALSE)/2+$AK236*VLOOKUP($D236,$AU$11:$BE$13,COLUMN($AW:$AW)-COLUMN($AT:$AT),FALSE))*3</f>
        <v>0.40168871801671363</v>
      </c>
      <c r="S236" s="13" cm="1">
        <f t="array" ref="S236">($AJ236*VLOOKUP($D236,$AU$11:$BE$13,COLUMN($AY:$AY)-COLUMN($AT:$AT),FALSE)/2+$AK236*VLOOKUP($D236,$AU$11:$BE$13,COLUMN($AX:$AX)-COLUMN($AT:$AT),FALSE))*3</f>
        <v>262.83677770620056</v>
      </c>
      <c r="T236" s="13" cm="1">
        <f t="array" ref="T236">$E236*VLOOKUP($D236,$AU$11:$BE$13,COLUMN($BC:$BC)-COLUMN($AT:$AT),FALSE)*3</f>
        <v>255</v>
      </c>
      <c r="U236" s="13" cm="1">
        <f t="array" ref="U236">$AJ236*VLOOKUP($D236,$AU$11:$BE$13,COLUMN($BD:$BD)-COLUMN($AT:$AT),FALSE)+$AK236*VLOOKUP($D236,$AU$11:$BE$13,COLUMN($BE:$BE)-COLUMN($AT:$AT),FALSE)</f>
        <v>498.0890179003386</v>
      </c>
      <c r="V236" s="13">
        <f t="shared" si="133"/>
        <v>1.8368326341617638</v>
      </c>
      <c r="W236" s="13">
        <f t="shared" si="134"/>
        <v>1965.0183945293181</v>
      </c>
      <c r="X236" s="13" cm="1">
        <f t="array" ref="X236">$AJ236*VLOOKUP($D236,$AU$11:$BG$13,COLUMN($BF:$BF)-COLUMN($AT:$AT),FALSE)+$AK236*VLOOKUP($D236,$AU$11:$BG$13,COLUMN($BG:$BG)-COLUMN($AT:$AT),FALSE)</f>
        <v>74.04450895016933</v>
      </c>
      <c r="Y236" s="13">
        <f t="shared" si="140"/>
        <v>9038.9771325978909</v>
      </c>
      <c r="Z236" s="13">
        <f t="shared" si="141"/>
        <v>1.4351439161450501</v>
      </c>
      <c r="AA236" s="13">
        <f t="shared" si="142"/>
        <v>949.09259892277896</v>
      </c>
      <c r="AB236" s="13">
        <f t="shared" si="143"/>
        <v>0.40168871801671363</v>
      </c>
      <c r="AC236" s="13">
        <f t="shared" si="144"/>
        <v>262.83677770620056</v>
      </c>
      <c r="AD236" s="13">
        <f t="shared" si="145"/>
        <v>255</v>
      </c>
      <c r="AE236" s="13">
        <f t="shared" si="146"/>
        <v>498.0890179003386</v>
      </c>
      <c r="AF236" s="13">
        <f t="shared" si="147"/>
        <v>1.8368326341617638</v>
      </c>
      <c r="AG236" s="13">
        <f t="shared" si="148"/>
        <v>1965.0183945293181</v>
      </c>
      <c r="AI236" s="13" t="str" cm="1">
        <f t="array" ref="AI236">IF(ISNUMBER(SEARCH(B236,VLOOKUP(D236,$AU$11:$AV$13,COLUMN(AV:AV)-COLUMN(AT:AT),FALSE))),"Domestic","International")</f>
        <v>International</v>
      </c>
      <c r="AJ236" s="13" cm="1">
        <f t="array" ref="AJ236">VLOOKUP($D236,$AR$5:$BD$7,COLUMN($BC:$BC)-COLUMN($AQ:$AQ),FALSE)*$E236</f>
        <v>0.5191098209966134</v>
      </c>
      <c r="AK236" s="13" cm="1">
        <f t="array" ref="AK236">VLOOKUP($D236,$AR$5:$BD$7,COLUMN($BD:$BD)-COLUMN($AQ:$AQ),FALSE)*$E236</f>
        <v>0.48089017900338654</v>
      </c>
      <c r="AL236">
        <f>'GDP per Capita'!R236</f>
        <v>858.04899999999998</v>
      </c>
      <c r="AM236">
        <f t="shared" si="149"/>
        <v>858.04899999999998</v>
      </c>
      <c r="AN236">
        <f t="shared" si="150"/>
        <v>858.04899999999998</v>
      </c>
      <c r="AO236">
        <f t="shared" si="135"/>
        <v>858.04899999999998</v>
      </c>
      <c r="AP236" s="1">
        <f t="shared" si="136"/>
        <v>2.2901004424331455</v>
      </c>
    </row>
    <row r="237" spans="1:42">
      <c r="A237" s="52">
        <v>235</v>
      </c>
      <c r="B237" s="52" t="s">
        <v>620</v>
      </c>
      <c r="C237" s="52" t="s">
        <v>35</v>
      </c>
      <c r="D237" s="52">
        <v>2020</v>
      </c>
      <c r="E237" s="52">
        <v>1</v>
      </c>
      <c r="F237" s="52">
        <v>-20.275945100000001</v>
      </c>
      <c r="G237" s="52">
        <v>57.570356599999997</v>
      </c>
      <c r="H237" s="52">
        <v>0</v>
      </c>
      <c r="I237" s="52" t="s">
        <v>596</v>
      </c>
      <c r="J237" s="52">
        <v>9.0107934000000007</v>
      </c>
      <c r="K237" s="52">
        <v>38.761252499999998</v>
      </c>
      <c r="L237" s="52">
        <v>7704.3103456212802</v>
      </c>
      <c r="M237" s="52">
        <v>1.2474068386038599</v>
      </c>
      <c r="N237" s="52">
        <v>924.517241474554</v>
      </c>
      <c r="O237" s="13">
        <f t="shared" si="137"/>
        <v>7704.3103456212802</v>
      </c>
      <c r="P237" s="13">
        <f t="shared" si="138"/>
        <v>1.2474068386038599</v>
      </c>
      <c r="Q237" s="13">
        <f t="shared" si="139"/>
        <v>924.517241474554</v>
      </c>
      <c r="R237" s="13" cm="1">
        <f t="array" ref="R237">($AJ237*VLOOKUP($D237,$AU$11:$BE$13,COLUMN($AW:$AW)-COLUMN($AT:$AT),FALSE)/2+$AK237*VLOOKUP($D237,$AU$11:$BE$13,COLUMN($AW:$AW)-COLUMN($AT:$AT),FALSE))*3</f>
        <v>0.40168871801671363</v>
      </c>
      <c r="S237" s="13" cm="1">
        <f t="array" ref="S237">($AJ237*VLOOKUP($D237,$AU$11:$BE$13,COLUMN($AY:$AY)-COLUMN($AT:$AT),FALSE)/2+$AK237*VLOOKUP($D237,$AU$11:$BE$13,COLUMN($AX:$AX)-COLUMN($AT:$AT),FALSE))*3</f>
        <v>262.83677770620056</v>
      </c>
      <c r="T237" s="13" cm="1">
        <f t="array" ref="T237">$E237*VLOOKUP($D237,$AU$11:$BE$13,COLUMN($BC:$BC)-COLUMN($AT:$AT),FALSE)*3</f>
        <v>255</v>
      </c>
      <c r="U237" s="13" cm="1">
        <f t="array" ref="U237">$AJ237*VLOOKUP($D237,$AU$11:$BE$13,COLUMN($BD:$BD)-COLUMN($AT:$AT),FALSE)+$AK237*VLOOKUP($D237,$AU$11:$BE$13,COLUMN($BE:$BE)-COLUMN($AT:$AT),FALSE)</f>
        <v>498.0890179003386</v>
      </c>
      <c r="V237" s="13">
        <f t="shared" si="133"/>
        <v>1.6490955566205736</v>
      </c>
      <c r="W237" s="13">
        <f t="shared" si="134"/>
        <v>1940.4430370810933</v>
      </c>
      <c r="X237" s="13" cm="1">
        <f t="array" ref="X237">$AJ237*VLOOKUP($D237,$AU$11:$BG$13,COLUMN($BF:$BF)-COLUMN($AT:$AT),FALSE)+$AK237*VLOOKUP($D237,$AU$11:$BG$13,COLUMN($BG:$BG)-COLUMN($AT:$AT),FALSE)</f>
        <v>74.04450895016933</v>
      </c>
      <c r="Y237" s="13">
        <f t="shared" si="140"/>
        <v>7704.3103456212802</v>
      </c>
      <c r="Z237" s="13">
        <f t="shared" si="141"/>
        <v>1.2474068386038599</v>
      </c>
      <c r="AA237" s="13">
        <f t="shared" si="142"/>
        <v>924.517241474554</v>
      </c>
      <c r="AB237" s="13">
        <f t="shared" si="143"/>
        <v>0.40168871801671363</v>
      </c>
      <c r="AC237" s="13">
        <f t="shared" si="144"/>
        <v>262.83677770620056</v>
      </c>
      <c r="AD237" s="13">
        <f t="shared" si="145"/>
        <v>255</v>
      </c>
      <c r="AE237" s="13">
        <f t="shared" si="146"/>
        <v>498.0890179003386</v>
      </c>
      <c r="AF237" s="13">
        <f t="shared" si="147"/>
        <v>1.6490955566205736</v>
      </c>
      <c r="AG237" s="13">
        <f t="shared" si="148"/>
        <v>1940.4430370810933</v>
      </c>
      <c r="AI237" s="13" t="str" cm="1">
        <f t="array" ref="AI237">IF(ISNUMBER(SEARCH(B237,VLOOKUP(D237,$AU$11:$AV$13,COLUMN(AV:AV)-COLUMN(AT:AT),FALSE))),"Domestic","International")</f>
        <v>International</v>
      </c>
      <c r="AJ237" s="13" cm="1">
        <f t="array" ref="AJ237">VLOOKUP($D237,$AR$5:$BD$7,COLUMN($BC:$BC)-COLUMN($AQ:$AQ),FALSE)*$E237</f>
        <v>0.5191098209966134</v>
      </c>
      <c r="AK237" s="13" cm="1">
        <f t="array" ref="AK237">VLOOKUP($D237,$AR$5:$BD$7,COLUMN($BD:$BD)-COLUMN($AQ:$AQ),FALSE)*$E237</f>
        <v>0.48089017900338654</v>
      </c>
      <c r="AL237">
        <f>'GDP per Capita'!R237</f>
        <v>10628.82</v>
      </c>
      <c r="AM237">
        <f t="shared" si="149"/>
        <v>10628.82</v>
      </c>
      <c r="AN237">
        <f t="shared" si="150"/>
        <v>10628.82</v>
      </c>
      <c r="AO237">
        <f t="shared" si="135"/>
        <v>10628.82</v>
      </c>
      <c r="AP237" s="1">
        <f t="shared" si="136"/>
        <v>0.18256429566791924</v>
      </c>
    </row>
    <row r="238" spans="1:42">
      <c r="A238" s="52">
        <v>236</v>
      </c>
      <c r="B238" s="52" t="s">
        <v>619</v>
      </c>
      <c r="C238" s="52" t="s">
        <v>35</v>
      </c>
      <c r="D238" s="52">
        <v>2020</v>
      </c>
      <c r="E238" s="52">
        <v>1</v>
      </c>
      <c r="F238" s="52">
        <v>-13.268720399999999</v>
      </c>
      <c r="G238" s="52">
        <v>33.930196299999999</v>
      </c>
      <c r="H238" s="52">
        <v>0</v>
      </c>
      <c r="I238" s="52" t="s">
        <v>596</v>
      </c>
      <c r="J238" s="52">
        <v>9.0107934000000007</v>
      </c>
      <c r="K238" s="52">
        <v>38.761252499999998</v>
      </c>
      <c r="L238" s="52">
        <v>5068.2905727832003</v>
      </c>
      <c r="M238" s="52">
        <v>0.88584151226821195</v>
      </c>
      <c r="N238" s="52">
        <v>608.19486873398398</v>
      </c>
      <c r="O238" s="13">
        <f t="shared" si="137"/>
        <v>5068.2905727832003</v>
      </c>
      <c r="P238" s="13">
        <f t="shared" si="138"/>
        <v>0.88584151226821195</v>
      </c>
      <c r="Q238" s="13">
        <f t="shared" si="139"/>
        <v>608.19486873398398</v>
      </c>
      <c r="R238" s="13" cm="1">
        <f t="array" ref="R238">($AJ238*VLOOKUP($D238,$AU$11:$BE$13,COLUMN($AW:$AW)-COLUMN($AT:$AT),FALSE)/2+$AK238*VLOOKUP($D238,$AU$11:$BE$13,COLUMN($AW:$AW)-COLUMN($AT:$AT),FALSE))*3</f>
        <v>0.40168871801671363</v>
      </c>
      <c r="S238" s="13" cm="1">
        <f t="array" ref="S238">($AJ238*VLOOKUP($D238,$AU$11:$BE$13,COLUMN($AY:$AY)-COLUMN($AT:$AT),FALSE)/2+$AK238*VLOOKUP($D238,$AU$11:$BE$13,COLUMN($AX:$AX)-COLUMN($AT:$AT),FALSE))*3</f>
        <v>262.83677770620056</v>
      </c>
      <c r="T238" s="13" cm="1">
        <f t="array" ref="T238">$E238*VLOOKUP($D238,$AU$11:$BE$13,COLUMN($BC:$BC)-COLUMN($AT:$AT),FALSE)*3</f>
        <v>255</v>
      </c>
      <c r="U238" s="13" cm="1">
        <f t="array" ref="U238">$AJ238*VLOOKUP($D238,$AU$11:$BE$13,COLUMN($BD:$BD)-COLUMN($AT:$AT),FALSE)+$AK238*VLOOKUP($D238,$AU$11:$BE$13,COLUMN($BE:$BE)-COLUMN($AT:$AT),FALSE)</f>
        <v>498.0890179003386</v>
      </c>
      <c r="V238" s="13">
        <f t="shared" si="133"/>
        <v>1.2875302302849256</v>
      </c>
      <c r="W238" s="13">
        <f t="shared" si="134"/>
        <v>1624.120664340523</v>
      </c>
      <c r="X238" s="13" cm="1">
        <f t="array" ref="X238">$AJ238*VLOOKUP($D238,$AU$11:$BG$13,COLUMN($BF:$BF)-COLUMN($AT:$AT),FALSE)+$AK238*VLOOKUP($D238,$AU$11:$BG$13,COLUMN($BG:$BG)-COLUMN($AT:$AT),FALSE)</f>
        <v>74.04450895016933</v>
      </c>
      <c r="Y238" s="13">
        <f t="shared" si="140"/>
        <v>5068.2905727832003</v>
      </c>
      <c r="Z238" s="13">
        <f t="shared" si="141"/>
        <v>0.88584151226821195</v>
      </c>
      <c r="AA238" s="13">
        <f t="shared" si="142"/>
        <v>608.19486873398398</v>
      </c>
      <c r="AB238" s="13">
        <f t="shared" si="143"/>
        <v>0.40168871801671363</v>
      </c>
      <c r="AC238" s="13">
        <f t="shared" si="144"/>
        <v>262.83677770620056</v>
      </c>
      <c r="AD238" s="13">
        <f t="shared" si="145"/>
        <v>255</v>
      </c>
      <c r="AE238" s="13">
        <f t="shared" si="146"/>
        <v>498.0890179003386</v>
      </c>
      <c r="AF238" s="13">
        <f t="shared" si="147"/>
        <v>1.2875302302849256</v>
      </c>
      <c r="AG238" s="13">
        <f t="shared" si="148"/>
        <v>1624.120664340523</v>
      </c>
      <c r="AI238" s="13" t="str" cm="1">
        <f t="array" ref="AI238">IF(ISNUMBER(SEARCH(B238,VLOOKUP(D238,$AU$11:$AV$13,COLUMN(AV:AV)-COLUMN(AT:AT),FALSE))),"Domestic","International")</f>
        <v>International</v>
      </c>
      <c r="AJ238" s="13" cm="1">
        <f t="array" ref="AJ238">VLOOKUP($D238,$AR$5:$BD$7,COLUMN($BC:$BC)-COLUMN($AQ:$AQ),FALSE)*$E238</f>
        <v>0.5191098209966134</v>
      </c>
      <c r="AK238" s="13" cm="1">
        <f t="array" ref="AK238">VLOOKUP($D238,$AR$5:$BD$7,COLUMN($BD:$BD)-COLUMN($AQ:$AQ),FALSE)*$E238</f>
        <v>0.48089017900338654</v>
      </c>
      <c r="AL238">
        <f>'GDP per Capita'!R238</f>
        <v>350.762</v>
      </c>
      <c r="AM238">
        <f t="shared" si="149"/>
        <v>350.762</v>
      </c>
      <c r="AN238">
        <f t="shared" si="150"/>
        <v>350.762</v>
      </c>
      <c r="AO238">
        <f t="shared" si="135"/>
        <v>350.762</v>
      </c>
      <c r="AP238" s="1">
        <f t="shared" si="136"/>
        <v>4.6302640090446596</v>
      </c>
    </row>
    <row r="239" spans="1:42">
      <c r="A239" s="52">
        <v>237</v>
      </c>
      <c r="B239" s="52" t="s">
        <v>618</v>
      </c>
      <c r="C239" s="52" t="s">
        <v>28</v>
      </c>
      <c r="D239" s="52">
        <v>2020</v>
      </c>
      <c r="E239" s="52">
        <v>6</v>
      </c>
      <c r="F239" s="52">
        <v>19.432629599999999</v>
      </c>
      <c r="G239" s="52">
        <v>-99.1331785</v>
      </c>
      <c r="H239" s="52">
        <v>0</v>
      </c>
      <c r="I239" s="52" t="s">
        <v>596</v>
      </c>
      <c r="J239" s="52">
        <v>9.0107934000000007</v>
      </c>
      <c r="K239" s="52">
        <v>38.761252499999998</v>
      </c>
      <c r="L239" s="52">
        <v>28846.271625707701</v>
      </c>
      <c r="M239" s="52">
        <v>4.5902754535417296</v>
      </c>
      <c r="N239" s="52">
        <v>2639.4338537522499</v>
      </c>
      <c r="O239" s="13">
        <f t="shared" si="137"/>
        <v>173077.62975424621</v>
      </c>
      <c r="P239" s="13">
        <f t="shared" si="138"/>
        <v>27.541652721250379</v>
      </c>
      <c r="Q239" s="13">
        <f t="shared" si="139"/>
        <v>15836.603122513499</v>
      </c>
      <c r="R239" s="13" cm="1">
        <f t="array" ref="R239">($AJ239*VLOOKUP($D239,$AU$11:$BE$13,COLUMN($AW:$AW)-COLUMN($AT:$AT),FALSE)/2+$AK239*VLOOKUP($D239,$AU$11:$BE$13,COLUMN($AW:$AW)-COLUMN($AT:$AT),FALSE))*3</f>
        <v>2.4101323081002821</v>
      </c>
      <c r="S239" s="13" cm="1">
        <f t="array" ref="S239">($AJ239*VLOOKUP($D239,$AU$11:$BE$13,COLUMN($AY:$AY)-COLUMN($AT:$AT),FALSE)/2+$AK239*VLOOKUP($D239,$AU$11:$BE$13,COLUMN($AX:$AX)-COLUMN($AT:$AT),FALSE))*3</f>
        <v>1577.0206662372034</v>
      </c>
      <c r="T239" s="13" cm="1">
        <f t="array" ref="T239">$E239*VLOOKUP($D239,$AU$11:$BE$13,COLUMN($BC:$BC)-COLUMN($AT:$AT),FALSE)*3</f>
        <v>1530</v>
      </c>
      <c r="U239" s="13" cm="1">
        <f t="array" ref="U239">$AJ239*VLOOKUP($D239,$AU$11:$BE$13,COLUMN($BD:$BD)-COLUMN($AT:$AT),FALSE)+$AK239*VLOOKUP($D239,$AU$11:$BE$13,COLUMN($BE:$BE)-COLUMN($AT:$AT),FALSE)</f>
        <v>2988.5341074020316</v>
      </c>
      <c r="V239" s="13">
        <f t="shared" si="133"/>
        <v>29.95178502935066</v>
      </c>
      <c r="W239" s="13">
        <f t="shared" si="134"/>
        <v>21932.157896152734</v>
      </c>
      <c r="X239" s="13" cm="1">
        <f t="array" ref="X239">$AJ239*VLOOKUP($D239,$AU$11:$BG$13,COLUMN($BF:$BF)-COLUMN($AT:$AT),FALSE)+$AK239*VLOOKUP($D239,$AU$11:$BG$13,COLUMN($BG:$BG)-COLUMN($AT:$AT),FALSE)</f>
        <v>444.26705370101593</v>
      </c>
      <c r="Y239" s="13">
        <f t="shared" si="140"/>
        <v>28846.271625707701</v>
      </c>
      <c r="Z239" s="13">
        <f t="shared" si="141"/>
        <v>4.5902754535417296</v>
      </c>
      <c r="AA239" s="13">
        <f t="shared" si="142"/>
        <v>2639.4338537522499</v>
      </c>
      <c r="AB239" s="13">
        <f t="shared" si="143"/>
        <v>0.40168871801671369</v>
      </c>
      <c r="AC239" s="13">
        <f t="shared" si="144"/>
        <v>262.83677770620056</v>
      </c>
      <c r="AD239" s="13">
        <f t="shared" si="145"/>
        <v>255</v>
      </c>
      <c r="AE239" s="13">
        <f t="shared" si="146"/>
        <v>498.0890179003386</v>
      </c>
      <c r="AF239" s="13">
        <f t="shared" si="147"/>
        <v>4.9919641715584433</v>
      </c>
      <c r="AG239" s="13">
        <f t="shared" si="148"/>
        <v>3655.3596493587888</v>
      </c>
      <c r="AI239" s="13" t="str" cm="1">
        <f t="array" ref="AI239">IF(ISNUMBER(SEARCH(B239,VLOOKUP(D239,$AU$11:$AV$13,COLUMN(AV:AV)-COLUMN(AT:AT),FALSE))),"Domestic","International")</f>
        <v>International</v>
      </c>
      <c r="AJ239" s="13" cm="1">
        <f t="array" ref="AJ239">VLOOKUP($D239,$AR$5:$BD$7,COLUMN($BC:$BC)-COLUMN($AQ:$AQ),FALSE)*$E239</f>
        <v>3.1146589259796804</v>
      </c>
      <c r="AK239" s="13" cm="1">
        <f t="array" ref="AK239">VLOOKUP($D239,$AR$5:$BD$7,COLUMN($BD:$BD)-COLUMN($AQ:$AQ),FALSE)*$E239</f>
        <v>2.8853410740203191</v>
      </c>
      <c r="AL239">
        <f>'GDP per Capita'!R239</f>
        <v>10492.69</v>
      </c>
      <c r="AM239">
        <f t="shared" si="149"/>
        <v>10492.69</v>
      </c>
      <c r="AN239">
        <f t="shared" si="150"/>
        <v>10492.69</v>
      </c>
      <c r="AO239">
        <f t="shared" si="135"/>
        <v>62956.14</v>
      </c>
      <c r="AP239" s="1">
        <f t="shared" si="136"/>
        <v>0.34837202370019404</v>
      </c>
    </row>
    <row r="240" spans="1:42">
      <c r="A240" s="52">
        <v>238</v>
      </c>
      <c r="B240" s="52" t="s">
        <v>617</v>
      </c>
      <c r="C240" s="52" t="s">
        <v>30</v>
      </c>
      <c r="D240" s="52">
        <v>2020</v>
      </c>
      <c r="E240" s="52">
        <v>2</v>
      </c>
      <c r="F240" s="52">
        <v>4.5693754000000002</v>
      </c>
      <c r="G240" s="52">
        <v>102.26568229999999</v>
      </c>
      <c r="H240" s="52">
        <v>0</v>
      </c>
      <c r="I240" s="52" t="s">
        <v>596</v>
      </c>
      <c r="J240" s="52">
        <v>9.0107934000000007</v>
      </c>
      <c r="K240" s="52">
        <v>38.761252499999998</v>
      </c>
      <c r="L240" s="52">
        <v>14043.318358496501</v>
      </c>
      <c r="M240" s="52">
        <v>2.1670175930677198</v>
      </c>
      <c r="N240" s="52">
        <v>1474.54842764213</v>
      </c>
      <c r="O240" s="13">
        <f t="shared" si="137"/>
        <v>28086.636716993002</v>
      </c>
      <c r="P240" s="13">
        <f t="shared" si="138"/>
        <v>4.3340351861354396</v>
      </c>
      <c r="Q240" s="13">
        <f t="shared" si="139"/>
        <v>2949.0968552842601</v>
      </c>
      <c r="R240" s="13" cm="1">
        <f t="array" ref="R240">($AJ240*VLOOKUP($D240,$AU$11:$BE$13,COLUMN($AW:$AW)-COLUMN($AT:$AT),FALSE)/2+$AK240*VLOOKUP($D240,$AU$11:$BE$13,COLUMN($AW:$AW)-COLUMN($AT:$AT),FALSE))*3</f>
        <v>0.80337743603342726</v>
      </c>
      <c r="S240" s="13" cm="1">
        <f t="array" ref="S240">($AJ240*VLOOKUP($D240,$AU$11:$BE$13,COLUMN($AY:$AY)-COLUMN($AT:$AT),FALSE)/2+$AK240*VLOOKUP($D240,$AU$11:$BE$13,COLUMN($AX:$AX)-COLUMN($AT:$AT),FALSE))*3</f>
        <v>525.67355541240113</v>
      </c>
      <c r="T240" s="13" cm="1">
        <f t="array" ref="T240">$E240*VLOOKUP($D240,$AU$11:$BE$13,COLUMN($BC:$BC)-COLUMN($AT:$AT),FALSE)*3</f>
        <v>510</v>
      </c>
      <c r="U240" s="13" cm="1">
        <f t="array" ref="U240">$AJ240*VLOOKUP($D240,$AU$11:$BE$13,COLUMN($BD:$BD)-COLUMN($AT:$AT),FALSE)+$AK240*VLOOKUP($D240,$AU$11:$BE$13,COLUMN($BE:$BE)-COLUMN($AT:$AT),FALSE)</f>
        <v>996.17803580067721</v>
      </c>
      <c r="V240" s="13">
        <f t="shared" si="133"/>
        <v>5.137412622168867</v>
      </c>
      <c r="W240" s="13">
        <f t="shared" si="134"/>
        <v>4980.9484464973384</v>
      </c>
      <c r="X240" s="13" cm="1">
        <f t="array" ref="X240">$AJ240*VLOOKUP($D240,$AU$11:$BG$13,COLUMN($BF:$BF)-COLUMN($AT:$AT),FALSE)+$AK240*VLOOKUP($D240,$AU$11:$BG$13,COLUMN($BG:$BG)-COLUMN($AT:$AT),FALSE)</f>
        <v>148.08901790033866</v>
      </c>
      <c r="Y240" s="13">
        <f t="shared" si="140"/>
        <v>14043.318358496501</v>
      </c>
      <c r="Z240" s="13">
        <f t="shared" si="141"/>
        <v>2.1670175930677198</v>
      </c>
      <c r="AA240" s="13">
        <f t="shared" si="142"/>
        <v>1474.54842764213</v>
      </c>
      <c r="AB240" s="13">
        <f t="shared" si="143"/>
        <v>0.40168871801671363</v>
      </c>
      <c r="AC240" s="13">
        <f t="shared" si="144"/>
        <v>262.83677770620056</v>
      </c>
      <c r="AD240" s="13">
        <f t="shared" si="145"/>
        <v>255</v>
      </c>
      <c r="AE240" s="13">
        <f t="shared" si="146"/>
        <v>498.0890179003386</v>
      </c>
      <c r="AF240" s="13">
        <f t="shared" si="147"/>
        <v>2.5687063110844335</v>
      </c>
      <c r="AG240" s="13">
        <f t="shared" si="148"/>
        <v>2490.4742232486692</v>
      </c>
      <c r="AI240" s="13" t="str" cm="1">
        <f t="array" ref="AI240">IF(ISNUMBER(SEARCH(B240,VLOOKUP(D240,$AU$11:$AV$13,COLUMN(AV:AV)-COLUMN(AT:AT),FALSE))),"Domestic","International")</f>
        <v>International</v>
      </c>
      <c r="AJ240" s="13" cm="1">
        <f t="array" ref="AJ240">VLOOKUP($D240,$AR$5:$BD$7,COLUMN($BC:$BC)-COLUMN($AQ:$AQ),FALSE)*$E240</f>
        <v>1.0382196419932268</v>
      </c>
      <c r="AK240" s="13" cm="1">
        <f t="array" ref="AK240">VLOOKUP($D240,$AR$5:$BD$7,COLUMN($BD:$BD)-COLUMN($AQ:$AQ),FALSE)*$E240</f>
        <v>0.96178035800677308</v>
      </c>
      <c r="AL240">
        <f>'GDP per Capita'!R240</f>
        <v>11441.82</v>
      </c>
      <c r="AM240">
        <f t="shared" si="149"/>
        <v>11441.82</v>
      </c>
      <c r="AN240">
        <f t="shared" si="150"/>
        <v>11441.82</v>
      </c>
      <c r="AO240">
        <f t="shared" si="135"/>
        <v>22883.64</v>
      </c>
      <c r="AP240" s="1">
        <f t="shared" si="136"/>
        <v>0.21766416734826008</v>
      </c>
    </row>
    <row r="241" spans="1:42">
      <c r="A241" s="52">
        <v>239</v>
      </c>
      <c r="B241" s="52" t="s">
        <v>616</v>
      </c>
      <c r="C241" s="52" t="s">
        <v>35</v>
      </c>
      <c r="D241" s="52">
        <v>2020</v>
      </c>
      <c r="E241" s="52">
        <v>28</v>
      </c>
      <c r="F241" s="52">
        <v>9.6000359</v>
      </c>
      <c r="G241" s="52">
        <v>7.9999720999999901</v>
      </c>
      <c r="H241" s="52">
        <v>0</v>
      </c>
      <c r="I241" s="52" t="s">
        <v>596</v>
      </c>
      <c r="J241" s="52">
        <v>9.0107934000000007</v>
      </c>
      <c r="K241" s="52">
        <v>38.761252499999998</v>
      </c>
      <c r="L241" s="52">
        <v>6750.0404810063801</v>
      </c>
      <c r="M241" s="52">
        <v>1.1151018694015999</v>
      </c>
      <c r="N241" s="52">
        <v>810.00485772076502</v>
      </c>
      <c r="O241" s="13">
        <f t="shared" si="137"/>
        <v>189001.13346817865</v>
      </c>
      <c r="P241" s="13">
        <f t="shared" si="138"/>
        <v>31.222852343244799</v>
      </c>
      <c r="Q241" s="13">
        <f t="shared" si="139"/>
        <v>22680.136016181419</v>
      </c>
      <c r="R241" s="13" cm="1">
        <f t="array" ref="R241">($AJ241*VLOOKUP($D241,$AU$11:$BE$13,COLUMN($AW:$AW)-COLUMN($AT:$AT),FALSE)/2+$AK241*VLOOKUP($D241,$AU$11:$BE$13,COLUMN($AW:$AW)-COLUMN($AT:$AT),FALSE))*3</f>
        <v>11.247284104467983</v>
      </c>
      <c r="S241" s="13" cm="1">
        <f t="array" ref="S241">($AJ241*VLOOKUP($D241,$AU$11:$BE$13,COLUMN($AY:$AY)-COLUMN($AT:$AT),FALSE)/2+$AK241*VLOOKUP($D241,$AU$11:$BE$13,COLUMN($AX:$AX)-COLUMN($AT:$AT),FALSE))*3</f>
        <v>7359.4297757736158</v>
      </c>
      <c r="T241" s="13" cm="1">
        <f t="array" ref="T241">$E241*VLOOKUP($D241,$AU$11:$BE$13,COLUMN($BC:$BC)-COLUMN($AT:$AT),FALSE)*3</f>
        <v>7140</v>
      </c>
      <c r="U241" s="13" cm="1">
        <f t="array" ref="U241">$AJ241*VLOOKUP($D241,$AU$11:$BE$13,COLUMN($BD:$BD)-COLUMN($AT:$AT),FALSE)+$AK241*VLOOKUP($D241,$AU$11:$BE$13,COLUMN($BE:$BE)-COLUMN($AT:$AT),FALSE)</f>
        <v>13946.492501209483</v>
      </c>
      <c r="V241" s="13">
        <f t="shared" si="133"/>
        <v>42.470136447712783</v>
      </c>
      <c r="W241" s="13">
        <f t="shared" si="134"/>
        <v>51126.058293164519</v>
      </c>
      <c r="X241" s="13" cm="1">
        <f t="array" ref="X241">$AJ241*VLOOKUP($D241,$AU$11:$BG$13,COLUMN($BF:$BF)-COLUMN($AT:$AT),FALSE)+$AK241*VLOOKUP($D241,$AU$11:$BG$13,COLUMN($BG:$BG)-COLUMN($AT:$AT),FALSE)</f>
        <v>2073.2462506047414</v>
      </c>
      <c r="Y241" s="13">
        <f t="shared" si="140"/>
        <v>6750.0404810063801</v>
      </c>
      <c r="Z241" s="13">
        <f t="shared" si="141"/>
        <v>1.1151018694015999</v>
      </c>
      <c r="AA241" s="13">
        <f t="shared" si="142"/>
        <v>810.00485772076502</v>
      </c>
      <c r="AB241" s="13">
        <f t="shared" si="143"/>
        <v>0.40168871801671369</v>
      </c>
      <c r="AC241" s="13">
        <f t="shared" si="144"/>
        <v>262.83677770620056</v>
      </c>
      <c r="AD241" s="13">
        <f t="shared" si="145"/>
        <v>255</v>
      </c>
      <c r="AE241" s="13">
        <f t="shared" si="146"/>
        <v>498.08901790033866</v>
      </c>
      <c r="AF241" s="13">
        <f t="shared" si="147"/>
        <v>1.5167905874183136</v>
      </c>
      <c r="AG241" s="13">
        <f t="shared" si="148"/>
        <v>1825.9306533273043</v>
      </c>
      <c r="AI241" s="13" t="str" cm="1">
        <f t="array" ref="AI241">IF(ISNUMBER(SEARCH(B241,VLOOKUP(D241,$AU$11:$AV$13,COLUMN(AV:AV)-COLUMN(AT:AT),FALSE))),"Domestic","International")</f>
        <v>International</v>
      </c>
      <c r="AJ241" s="13" cm="1">
        <f t="array" ref="AJ241">VLOOKUP($D241,$AR$5:$BD$7,COLUMN($BC:$BC)-COLUMN($AQ:$AQ),FALSE)*$E241</f>
        <v>14.535074987905176</v>
      </c>
      <c r="AK241" s="13" cm="1">
        <f t="array" ref="AK241">VLOOKUP($D241,$AR$5:$BD$7,COLUMN($BD:$BD)-COLUMN($AQ:$AQ),FALSE)*$E241</f>
        <v>13.464925012094824</v>
      </c>
      <c r="AL241">
        <f>'GDP per Capita'!R241</f>
        <v>2692.29</v>
      </c>
      <c r="AM241">
        <f t="shared" si="149"/>
        <v>2692.29</v>
      </c>
      <c r="AN241">
        <f t="shared" si="150"/>
        <v>2692.29</v>
      </c>
      <c r="AO241">
        <f t="shared" si="135"/>
        <v>75384.12</v>
      </c>
      <c r="AP241" s="1">
        <f t="shared" si="136"/>
        <v>0.67820727088363597</v>
      </c>
    </row>
    <row r="242" spans="1:42">
      <c r="A242" s="52">
        <v>240</v>
      </c>
      <c r="B242" s="52" t="s">
        <v>328</v>
      </c>
      <c r="C242" s="52" t="s">
        <v>31</v>
      </c>
      <c r="D242" s="52">
        <v>2020</v>
      </c>
      <c r="E242" s="52">
        <v>106</v>
      </c>
      <c r="F242" s="52">
        <v>52.500169799999902</v>
      </c>
      <c r="G242" s="52">
        <v>5.7480820999999898</v>
      </c>
      <c r="H242" s="52">
        <v>0</v>
      </c>
      <c r="I242" s="52" t="s">
        <v>596</v>
      </c>
      <c r="J242" s="52">
        <v>9.0107934000000007</v>
      </c>
      <c r="K242" s="52">
        <v>38.761252499999998</v>
      </c>
      <c r="L242" s="52">
        <v>11356.523607605401</v>
      </c>
      <c r="M242" s="52">
        <v>1.76859316263057</v>
      </c>
      <c r="N242" s="52">
        <v>1192.43497879857</v>
      </c>
      <c r="O242" s="13">
        <f t="shared" si="137"/>
        <v>1203791.5024061725</v>
      </c>
      <c r="P242" s="13">
        <f t="shared" si="138"/>
        <v>187.47087523884042</v>
      </c>
      <c r="Q242" s="13">
        <f t="shared" si="139"/>
        <v>126398.10775264842</v>
      </c>
      <c r="R242" s="13" cm="1">
        <f t="array" ref="R242">($AJ242*VLOOKUP($D242,$AU$11:$BE$13,COLUMN($AW:$AW)-COLUMN($AT:$AT),FALSE)/2+$AK242*VLOOKUP($D242,$AU$11:$BE$13,COLUMN($AW:$AW)-COLUMN($AT:$AT),FALSE))*3</f>
        <v>42.579004109771645</v>
      </c>
      <c r="S242" s="13" cm="1">
        <f t="array" ref="S242">($AJ242*VLOOKUP($D242,$AU$11:$BE$13,COLUMN($AY:$AY)-COLUMN($AT:$AT),FALSE)/2+$AK242*VLOOKUP($D242,$AU$11:$BE$13,COLUMN($AX:$AX)-COLUMN($AT:$AT),FALSE))*3</f>
        <v>27860.698436857259</v>
      </c>
      <c r="T242" s="13" cm="1">
        <f t="array" ref="T242">$E242*VLOOKUP($D242,$AU$11:$BE$13,COLUMN($BC:$BC)-COLUMN($AT:$AT),FALSE)*3</f>
        <v>27030</v>
      </c>
      <c r="U242" s="13" cm="1">
        <f t="array" ref="U242">$AJ242*VLOOKUP($D242,$AU$11:$BE$13,COLUMN($BD:$BD)-COLUMN($AT:$AT),FALSE)+$AK242*VLOOKUP($D242,$AU$11:$BE$13,COLUMN($BE:$BE)-COLUMN($AT:$AT),FALSE)</f>
        <v>52797.435897435891</v>
      </c>
      <c r="V242" s="13">
        <f t="shared" si="133"/>
        <v>230.04987934861208</v>
      </c>
      <c r="W242" s="13">
        <f t="shared" si="134"/>
        <v>234086.24208694155</v>
      </c>
      <c r="X242" s="13" cm="1">
        <f t="array" ref="X242">$AJ242*VLOOKUP($D242,$AU$11:$BG$13,COLUMN($BF:$BF)-COLUMN($AT:$AT),FALSE)+$AK242*VLOOKUP($D242,$AU$11:$BG$13,COLUMN($BG:$BG)-COLUMN($AT:$AT),FALSE)</f>
        <v>7848.7179487179492</v>
      </c>
      <c r="Y242" s="13">
        <f t="shared" si="140"/>
        <v>11356.523607605401</v>
      </c>
      <c r="Z242" s="13">
        <f t="shared" si="141"/>
        <v>1.76859316263057</v>
      </c>
      <c r="AA242" s="13">
        <f t="shared" si="142"/>
        <v>1192.43497879857</v>
      </c>
      <c r="AB242" s="13">
        <f t="shared" si="143"/>
        <v>0.40168871801671363</v>
      </c>
      <c r="AC242" s="13">
        <f t="shared" si="144"/>
        <v>262.83677770620056</v>
      </c>
      <c r="AD242" s="13">
        <f t="shared" si="145"/>
        <v>255</v>
      </c>
      <c r="AE242" s="13">
        <f t="shared" si="146"/>
        <v>498.0890179003386</v>
      </c>
      <c r="AF242" s="13">
        <f t="shared" si="147"/>
        <v>2.1702818806472837</v>
      </c>
      <c r="AG242" s="13">
        <f t="shared" si="148"/>
        <v>2208.3607744051092</v>
      </c>
      <c r="AI242" s="13" t="str" cm="1">
        <f t="array" ref="AI242">IF(ISNUMBER(SEARCH(B242,VLOOKUP(D242,$AU$11:$AV$13,COLUMN(AV:AV)-COLUMN(AT:AT),FALSE))),"Domestic","International")</f>
        <v>International</v>
      </c>
      <c r="AJ242" s="13" cm="1">
        <f t="array" ref="AJ242">VLOOKUP($D242,$AR$5:$BD$7,COLUMN($BC:$BC)-COLUMN($AQ:$AQ),FALSE)*$E242</f>
        <v>55.025641025641022</v>
      </c>
      <c r="AK242" s="13" cm="1">
        <f t="array" ref="AK242">VLOOKUP($D242,$AR$5:$BD$7,COLUMN($BD:$BD)-COLUMN($AQ:$AQ),FALSE)*$E242</f>
        <v>50.974358974358971</v>
      </c>
      <c r="AL242">
        <f>'GDP per Capita'!R242</f>
        <v>53666.48</v>
      </c>
      <c r="AM242">
        <f t="shared" si="149"/>
        <v>53666.48</v>
      </c>
      <c r="AN242">
        <f t="shared" si="150"/>
        <v>53666.48</v>
      </c>
      <c r="AO242">
        <f t="shared" si="135"/>
        <v>5688646.8799999999</v>
      </c>
      <c r="AP242" s="1">
        <f t="shared" si="136"/>
        <v>4.1149722776770696E-2</v>
      </c>
    </row>
    <row r="243" spans="1:42">
      <c r="A243" s="52">
        <v>241</v>
      </c>
      <c r="B243" s="52" t="s">
        <v>579</v>
      </c>
      <c r="C243" s="52" t="s">
        <v>31</v>
      </c>
      <c r="D243" s="52">
        <v>2020</v>
      </c>
      <c r="E243" s="52">
        <v>4</v>
      </c>
      <c r="F243" s="52">
        <v>64.573153700000006</v>
      </c>
      <c r="G243" s="52">
        <v>11.528036439548099</v>
      </c>
      <c r="H243" s="52">
        <v>0</v>
      </c>
      <c r="I243" s="52" t="s">
        <v>596</v>
      </c>
      <c r="J243" s="52">
        <v>9.0107934000000007</v>
      </c>
      <c r="K243" s="52">
        <v>38.761252499999998</v>
      </c>
      <c r="L243" s="52">
        <v>13069.4582539441</v>
      </c>
      <c r="M243" s="52">
        <v>2.02113411010856</v>
      </c>
      <c r="N243" s="52">
        <v>1372.2931166641299</v>
      </c>
      <c r="O243" s="13">
        <f t="shared" si="137"/>
        <v>52277.833015776399</v>
      </c>
      <c r="P243" s="13">
        <f t="shared" si="138"/>
        <v>8.0845364404342401</v>
      </c>
      <c r="Q243" s="13">
        <f t="shared" si="139"/>
        <v>5489.1724666565196</v>
      </c>
      <c r="R243" s="13" cm="1">
        <f t="array" ref="R243">($AJ243*VLOOKUP($D243,$AU$11:$BE$13,COLUMN($AW:$AW)-COLUMN($AT:$AT),FALSE)/2+$AK243*VLOOKUP($D243,$AU$11:$BE$13,COLUMN($AW:$AW)-COLUMN($AT:$AT),FALSE))*3</f>
        <v>1.6067548720668545</v>
      </c>
      <c r="S243" s="13" cm="1">
        <f t="array" ref="S243">($AJ243*VLOOKUP($D243,$AU$11:$BE$13,COLUMN($AY:$AY)-COLUMN($AT:$AT),FALSE)/2+$AK243*VLOOKUP($D243,$AU$11:$BE$13,COLUMN($AX:$AX)-COLUMN($AT:$AT),FALSE))*3</f>
        <v>1051.3471108248023</v>
      </c>
      <c r="T243" s="13" cm="1">
        <f t="array" ref="T243">$E243*VLOOKUP($D243,$AU$11:$BE$13,COLUMN($BC:$BC)-COLUMN($AT:$AT),FALSE)*3</f>
        <v>1020</v>
      </c>
      <c r="U243" s="13" cm="1">
        <f t="array" ref="U243">$AJ243*VLOOKUP($D243,$AU$11:$BE$13,COLUMN($BD:$BD)-COLUMN($AT:$AT),FALSE)+$AK243*VLOOKUP($D243,$AU$11:$BE$13,COLUMN($BE:$BE)-COLUMN($AT:$AT),FALSE)</f>
        <v>1992.3560716013544</v>
      </c>
      <c r="V243" s="13">
        <f t="shared" si="133"/>
        <v>9.6912913125010949</v>
      </c>
      <c r="W243" s="13">
        <f t="shared" si="134"/>
        <v>9552.8756490826763</v>
      </c>
      <c r="X243" s="13" cm="1">
        <f t="array" ref="X243">$AJ243*VLOOKUP($D243,$AU$11:$BG$13,COLUMN($BF:$BF)-COLUMN($AT:$AT),FALSE)+$AK243*VLOOKUP($D243,$AU$11:$BG$13,COLUMN($BG:$BG)-COLUMN($AT:$AT),FALSE)</f>
        <v>296.17803580067732</v>
      </c>
      <c r="Y243" s="13">
        <f t="shared" si="140"/>
        <v>13069.4582539441</v>
      </c>
      <c r="Z243" s="13">
        <f t="shared" si="141"/>
        <v>2.02113411010856</v>
      </c>
      <c r="AA243" s="13">
        <f t="shared" si="142"/>
        <v>1372.2931166641299</v>
      </c>
      <c r="AB243" s="13">
        <f t="shared" si="143"/>
        <v>0.40168871801671363</v>
      </c>
      <c r="AC243" s="13">
        <f t="shared" si="144"/>
        <v>262.83677770620056</v>
      </c>
      <c r="AD243" s="13">
        <f t="shared" si="145"/>
        <v>255</v>
      </c>
      <c r="AE243" s="13">
        <f t="shared" si="146"/>
        <v>498.0890179003386</v>
      </c>
      <c r="AF243" s="13">
        <f t="shared" si="147"/>
        <v>2.4228228281252737</v>
      </c>
      <c r="AG243" s="13">
        <f t="shared" si="148"/>
        <v>2388.2189122706691</v>
      </c>
      <c r="AI243" s="13" t="str" cm="1">
        <f t="array" ref="AI243">IF(ISNUMBER(SEARCH(B243,VLOOKUP(D243,$AU$11:$AV$13,COLUMN(AV:AV)-COLUMN(AT:AT),FALSE))),"Domestic","International")</f>
        <v>International</v>
      </c>
      <c r="AJ243" s="13" cm="1">
        <f t="array" ref="AJ243">VLOOKUP($D243,$AR$5:$BD$7,COLUMN($BC:$BC)-COLUMN($AQ:$AQ),FALSE)*$E243</f>
        <v>2.0764392839864536</v>
      </c>
      <c r="AK243" s="13" cm="1">
        <f t="array" ref="AK243">VLOOKUP($D243,$AR$5:$BD$7,COLUMN($BD:$BD)-COLUMN($AQ:$AQ),FALSE)*$E243</f>
        <v>1.9235607160135462</v>
      </c>
      <c r="AL243">
        <f>'GDP per Capita'!R243</f>
        <v>76817.740000000005</v>
      </c>
      <c r="AM243">
        <f t="shared" si="149"/>
        <v>76817.740000000005</v>
      </c>
      <c r="AN243">
        <f t="shared" si="150"/>
        <v>76817.740000000005</v>
      </c>
      <c r="AO243">
        <f t="shared" si="135"/>
        <v>307270.96000000002</v>
      </c>
      <c r="AP243" s="1">
        <f t="shared" si="136"/>
        <v>3.1089419088229736E-2</v>
      </c>
    </row>
    <row r="244" spans="1:42">
      <c r="A244" s="52">
        <v>242</v>
      </c>
      <c r="B244" s="52" t="s">
        <v>615</v>
      </c>
      <c r="C244" s="52" t="s">
        <v>816</v>
      </c>
      <c r="D244" s="52">
        <v>2020</v>
      </c>
      <c r="E244" s="52">
        <v>6</v>
      </c>
      <c r="F244" s="52">
        <v>-41.500083099999998</v>
      </c>
      <c r="G244" s="52">
        <v>172.83440769999899</v>
      </c>
      <c r="H244" s="52">
        <v>0</v>
      </c>
      <c r="I244" s="52" t="s">
        <v>596</v>
      </c>
      <c r="J244" s="52">
        <v>9.0107934000000007</v>
      </c>
      <c r="K244" s="52">
        <v>38.761252499999998</v>
      </c>
      <c r="L244" s="52">
        <v>28508.7598354894</v>
      </c>
      <c r="M244" s="52">
        <v>4.5307224393159</v>
      </c>
      <c r="N244" s="52">
        <v>2608.5515249472801</v>
      </c>
      <c r="O244" s="13">
        <f t="shared" si="137"/>
        <v>171052.5590129364</v>
      </c>
      <c r="P244" s="13">
        <f t="shared" si="138"/>
        <v>27.1843346358954</v>
      </c>
      <c r="Q244" s="13">
        <f t="shared" si="139"/>
        <v>15651.309149683681</v>
      </c>
      <c r="R244" s="13" cm="1">
        <f t="array" ref="R244">($AJ244*VLOOKUP($D244,$AU$11:$BE$13,COLUMN($AW:$AW)-COLUMN($AT:$AT),FALSE)/2+$AK244*VLOOKUP($D244,$AU$11:$BE$13,COLUMN($AW:$AW)-COLUMN($AT:$AT),FALSE))*3</f>
        <v>2.4101323081002821</v>
      </c>
      <c r="S244" s="13" cm="1">
        <f t="array" ref="S244">($AJ244*VLOOKUP($D244,$AU$11:$BE$13,COLUMN($AY:$AY)-COLUMN($AT:$AT),FALSE)/2+$AK244*VLOOKUP($D244,$AU$11:$BE$13,COLUMN($AX:$AX)-COLUMN($AT:$AT),FALSE))*3</f>
        <v>1577.0206662372034</v>
      </c>
      <c r="T244" s="13" cm="1">
        <f t="array" ref="T244">$E244*VLOOKUP($D244,$AU$11:$BE$13,COLUMN($BC:$BC)-COLUMN($AT:$AT),FALSE)*3</f>
        <v>1530</v>
      </c>
      <c r="U244" s="13" cm="1">
        <f t="array" ref="U244">$AJ244*VLOOKUP($D244,$AU$11:$BE$13,COLUMN($BD:$BD)-COLUMN($AT:$AT),FALSE)+$AK244*VLOOKUP($D244,$AU$11:$BE$13,COLUMN($BE:$BE)-COLUMN($AT:$AT),FALSE)</f>
        <v>2988.5341074020316</v>
      </c>
      <c r="V244" s="13">
        <f t="shared" si="133"/>
        <v>29.594466943995684</v>
      </c>
      <c r="W244" s="13">
        <f t="shared" si="134"/>
        <v>21746.863923322915</v>
      </c>
      <c r="X244" s="13" cm="1">
        <f t="array" ref="X244">$AJ244*VLOOKUP($D244,$AU$11:$BG$13,COLUMN($BF:$BF)-COLUMN($AT:$AT),FALSE)+$AK244*VLOOKUP($D244,$AU$11:$BG$13,COLUMN($BG:$BG)-COLUMN($AT:$AT),FALSE)</f>
        <v>444.26705370101593</v>
      </c>
      <c r="Y244" s="13">
        <f t="shared" si="140"/>
        <v>28508.7598354894</v>
      </c>
      <c r="Z244" s="13">
        <f t="shared" si="141"/>
        <v>4.5307224393159</v>
      </c>
      <c r="AA244" s="13">
        <f t="shared" si="142"/>
        <v>2608.5515249472801</v>
      </c>
      <c r="AB244" s="13">
        <f t="shared" si="143"/>
        <v>0.40168871801671369</v>
      </c>
      <c r="AC244" s="13">
        <f t="shared" si="144"/>
        <v>262.83677770620056</v>
      </c>
      <c r="AD244" s="13">
        <f t="shared" si="145"/>
        <v>255</v>
      </c>
      <c r="AE244" s="13">
        <f t="shared" si="146"/>
        <v>498.0890179003386</v>
      </c>
      <c r="AF244" s="13">
        <f t="shared" si="147"/>
        <v>4.9324111573326137</v>
      </c>
      <c r="AG244" s="13">
        <f t="shared" si="148"/>
        <v>3624.477320553819</v>
      </c>
      <c r="AI244" s="13" t="str" cm="1">
        <f t="array" ref="AI244">IF(ISNUMBER(SEARCH(B244,VLOOKUP(D244,$AU$11:$AV$13,COLUMN(AV:AV)-COLUMN(AT:AT),FALSE))),"Domestic","International")</f>
        <v>International</v>
      </c>
      <c r="AJ244" s="13" cm="1">
        <f t="array" ref="AJ244">VLOOKUP($D244,$AR$5:$BD$7,COLUMN($BC:$BC)-COLUMN($AQ:$AQ),FALSE)*$E244</f>
        <v>3.1146589259796804</v>
      </c>
      <c r="AK244" s="13" cm="1">
        <f t="array" ref="AK244">VLOOKUP($D244,$AR$5:$BD$7,COLUMN($BD:$BD)-COLUMN($AQ:$AQ),FALSE)*$E244</f>
        <v>2.8853410740203191</v>
      </c>
      <c r="AL244">
        <f>'GDP per Capita'!R244</f>
        <v>45834.38</v>
      </c>
      <c r="AM244">
        <f t="shared" si="149"/>
        <v>45834.38</v>
      </c>
      <c r="AN244">
        <f t="shared" si="150"/>
        <v>45834.38</v>
      </c>
      <c r="AO244">
        <f t="shared" si="135"/>
        <v>275006.27999999997</v>
      </c>
      <c r="AP244" s="1">
        <f t="shared" si="136"/>
        <v>7.9077699328622311E-2</v>
      </c>
    </row>
    <row r="245" spans="1:42">
      <c r="A245" s="52">
        <v>243</v>
      </c>
      <c r="B245" s="52" t="s">
        <v>614</v>
      </c>
      <c r="C245" s="52" t="s">
        <v>28</v>
      </c>
      <c r="D245" s="52">
        <v>2020</v>
      </c>
      <c r="E245" s="52">
        <v>4</v>
      </c>
      <c r="F245" s="52">
        <v>-6.8699697000000004</v>
      </c>
      <c r="G245" s="52">
        <v>-75.045851499999998</v>
      </c>
      <c r="H245" s="52">
        <v>0</v>
      </c>
      <c r="I245" s="52" t="s">
        <v>596</v>
      </c>
      <c r="J245" s="52">
        <v>9.0107934000000007</v>
      </c>
      <c r="K245" s="52">
        <v>38.761252499999998</v>
      </c>
      <c r="L245" s="52">
        <v>25461.655708910501</v>
      </c>
      <c r="M245" s="52">
        <v>4.0021569673731001</v>
      </c>
      <c r="N245" s="52">
        <v>2329.7414973653099</v>
      </c>
      <c r="O245" s="13">
        <f t="shared" si="137"/>
        <v>101846.622835642</v>
      </c>
      <c r="P245" s="13">
        <f t="shared" si="138"/>
        <v>16.0086278694924</v>
      </c>
      <c r="Q245" s="13">
        <f t="shared" si="139"/>
        <v>9318.9659894612396</v>
      </c>
      <c r="R245" s="13" cm="1">
        <f t="array" ref="R245">($AJ245*VLOOKUP($D245,$AU$11:$BE$13,COLUMN($AW:$AW)-COLUMN($AT:$AT),FALSE)/2+$AK245*VLOOKUP($D245,$AU$11:$BE$13,COLUMN($AW:$AW)-COLUMN($AT:$AT),FALSE))*3</f>
        <v>1.6067548720668545</v>
      </c>
      <c r="S245" s="13" cm="1">
        <f t="array" ref="S245">($AJ245*VLOOKUP($D245,$AU$11:$BE$13,COLUMN($AY:$AY)-COLUMN($AT:$AT),FALSE)/2+$AK245*VLOOKUP($D245,$AU$11:$BE$13,COLUMN($AX:$AX)-COLUMN($AT:$AT),FALSE))*3</f>
        <v>1051.3471108248023</v>
      </c>
      <c r="T245" s="13" cm="1">
        <f t="array" ref="T245">$E245*VLOOKUP($D245,$AU$11:$BE$13,COLUMN($BC:$BC)-COLUMN($AT:$AT),FALSE)*3</f>
        <v>1020</v>
      </c>
      <c r="U245" s="13" cm="1">
        <f t="array" ref="U245">$AJ245*VLOOKUP($D245,$AU$11:$BE$13,COLUMN($BD:$BD)-COLUMN($AT:$AT),FALSE)+$AK245*VLOOKUP($D245,$AU$11:$BE$13,COLUMN($BE:$BE)-COLUMN($AT:$AT),FALSE)</f>
        <v>1992.3560716013544</v>
      </c>
      <c r="V245" s="13">
        <f t="shared" si="133"/>
        <v>17.615382741559255</v>
      </c>
      <c r="W245" s="13">
        <f t="shared" si="134"/>
        <v>13382.669171887397</v>
      </c>
      <c r="X245" s="13" cm="1">
        <f t="array" ref="X245">$AJ245*VLOOKUP($D245,$AU$11:$BG$13,COLUMN($BF:$BF)-COLUMN($AT:$AT),FALSE)+$AK245*VLOOKUP($D245,$AU$11:$BG$13,COLUMN($BG:$BG)-COLUMN($AT:$AT),FALSE)</f>
        <v>296.17803580067732</v>
      </c>
      <c r="Y245" s="13">
        <f t="shared" si="140"/>
        <v>25461.655708910501</v>
      </c>
      <c r="Z245" s="13">
        <f t="shared" si="141"/>
        <v>4.0021569673731001</v>
      </c>
      <c r="AA245" s="13">
        <f t="shared" si="142"/>
        <v>2329.7414973653099</v>
      </c>
      <c r="AB245" s="13">
        <f t="shared" si="143"/>
        <v>0.40168871801671363</v>
      </c>
      <c r="AC245" s="13">
        <f t="shared" si="144"/>
        <v>262.83677770620056</v>
      </c>
      <c r="AD245" s="13">
        <f t="shared" si="145"/>
        <v>255</v>
      </c>
      <c r="AE245" s="13">
        <f t="shared" si="146"/>
        <v>498.0890179003386</v>
      </c>
      <c r="AF245" s="13">
        <f t="shared" si="147"/>
        <v>4.4038456853898138</v>
      </c>
      <c r="AG245" s="13">
        <f t="shared" si="148"/>
        <v>3345.6672929718493</v>
      </c>
      <c r="AI245" s="13" t="str" cm="1">
        <f t="array" ref="AI245">IF(ISNUMBER(SEARCH(B245,VLOOKUP(D245,$AU$11:$AV$13,COLUMN(AV:AV)-COLUMN(AT:AT),FALSE))),"Domestic","International")</f>
        <v>International</v>
      </c>
      <c r="AJ245" s="13" cm="1">
        <f t="array" ref="AJ245">VLOOKUP($D245,$AR$5:$BD$7,COLUMN($BC:$BC)-COLUMN($AQ:$AQ),FALSE)*$E245</f>
        <v>2.0764392839864536</v>
      </c>
      <c r="AK245" s="13" cm="1">
        <f t="array" ref="AK245">VLOOKUP($D245,$AR$5:$BD$7,COLUMN($BD:$BD)-COLUMN($AQ:$AQ),FALSE)*$E245</f>
        <v>1.9235607160135462</v>
      </c>
      <c r="AL245">
        <f>'GDP per Capita'!R245</f>
        <v>7227.64</v>
      </c>
      <c r="AM245">
        <f t="shared" si="149"/>
        <v>7227.64</v>
      </c>
      <c r="AN245">
        <f t="shared" si="150"/>
        <v>7227.64</v>
      </c>
      <c r="AO245">
        <f t="shared" si="135"/>
        <v>28910.560000000001</v>
      </c>
      <c r="AP245" s="1">
        <f t="shared" si="136"/>
        <v>0.46289899510377513</v>
      </c>
    </row>
    <row r="246" spans="1:42">
      <c r="A246" s="52">
        <v>244</v>
      </c>
      <c r="B246" s="52" t="s">
        <v>613</v>
      </c>
      <c r="C246" s="52" t="s">
        <v>30</v>
      </c>
      <c r="D246" s="52">
        <v>2020</v>
      </c>
      <c r="E246" s="52">
        <v>4</v>
      </c>
      <c r="F246" s="52">
        <v>12.750348599999899</v>
      </c>
      <c r="G246" s="52">
        <v>122.7312101</v>
      </c>
      <c r="H246" s="52">
        <v>0</v>
      </c>
      <c r="I246" s="52" t="s">
        <v>596</v>
      </c>
      <c r="J246" s="52">
        <v>9.0107934000000007</v>
      </c>
      <c r="K246" s="52">
        <v>38.761252499999998</v>
      </c>
      <c r="L246" s="52">
        <v>18279.878556723699</v>
      </c>
      <c r="M246" s="52">
        <v>2.8211017567605698</v>
      </c>
      <c r="N246" s="52">
        <v>1919.3872484559899</v>
      </c>
      <c r="O246" s="13">
        <f t="shared" si="137"/>
        <v>73119.514226894797</v>
      </c>
      <c r="P246" s="13">
        <f t="shared" si="138"/>
        <v>11.284407027042279</v>
      </c>
      <c r="Q246" s="13">
        <f t="shared" si="139"/>
        <v>7677.5489938239598</v>
      </c>
      <c r="R246" s="13" cm="1">
        <f t="array" ref="R246">($AJ246*VLOOKUP($D246,$AU$11:$BE$13,COLUMN($AW:$AW)-COLUMN($AT:$AT),FALSE)/2+$AK246*VLOOKUP($D246,$AU$11:$BE$13,COLUMN($AW:$AW)-COLUMN($AT:$AT),FALSE))*3</f>
        <v>1.6067548720668545</v>
      </c>
      <c r="S246" s="13" cm="1">
        <f t="array" ref="S246">($AJ246*VLOOKUP($D246,$AU$11:$BE$13,COLUMN($AY:$AY)-COLUMN($AT:$AT),FALSE)/2+$AK246*VLOOKUP($D246,$AU$11:$BE$13,COLUMN($AX:$AX)-COLUMN($AT:$AT),FALSE))*3</f>
        <v>1051.3471108248023</v>
      </c>
      <c r="T246" s="13" cm="1">
        <f t="array" ref="T246">$E246*VLOOKUP($D246,$AU$11:$BE$13,COLUMN($BC:$BC)-COLUMN($AT:$AT),FALSE)*3</f>
        <v>1020</v>
      </c>
      <c r="U246" s="13" cm="1">
        <f t="array" ref="U246">$AJ246*VLOOKUP($D246,$AU$11:$BE$13,COLUMN($BD:$BD)-COLUMN($AT:$AT),FALSE)+$AK246*VLOOKUP($D246,$AU$11:$BE$13,COLUMN($BE:$BE)-COLUMN($AT:$AT),FALSE)</f>
        <v>1992.3560716013544</v>
      </c>
      <c r="V246" s="13">
        <f t="shared" si="133"/>
        <v>12.891161899109134</v>
      </c>
      <c r="W246" s="13">
        <f t="shared" si="134"/>
        <v>11741.252176250116</v>
      </c>
      <c r="X246" s="13" cm="1">
        <f t="array" ref="X246">$AJ246*VLOOKUP($D246,$AU$11:$BG$13,COLUMN($BF:$BF)-COLUMN($AT:$AT),FALSE)+$AK246*VLOOKUP($D246,$AU$11:$BG$13,COLUMN($BG:$BG)-COLUMN($AT:$AT),FALSE)</f>
        <v>296.17803580067732</v>
      </c>
      <c r="Y246" s="13">
        <f t="shared" si="140"/>
        <v>18279.878556723699</v>
      </c>
      <c r="Z246" s="13">
        <f t="shared" si="141"/>
        <v>2.8211017567605698</v>
      </c>
      <c r="AA246" s="13">
        <f t="shared" si="142"/>
        <v>1919.3872484559899</v>
      </c>
      <c r="AB246" s="13">
        <f t="shared" si="143"/>
        <v>0.40168871801671363</v>
      </c>
      <c r="AC246" s="13">
        <f t="shared" si="144"/>
        <v>262.83677770620056</v>
      </c>
      <c r="AD246" s="13">
        <f t="shared" si="145"/>
        <v>255</v>
      </c>
      <c r="AE246" s="13">
        <f t="shared" si="146"/>
        <v>498.0890179003386</v>
      </c>
      <c r="AF246" s="13">
        <f t="shared" si="147"/>
        <v>3.2227904747772835</v>
      </c>
      <c r="AG246" s="13">
        <f t="shared" si="148"/>
        <v>2935.3130440625291</v>
      </c>
      <c r="AI246" s="13" t="str" cm="1">
        <f t="array" ref="AI246">IF(ISNUMBER(SEARCH(B246,VLOOKUP(D246,$AU$11:$AV$13,COLUMN(AV:AV)-COLUMN(AT:AT),FALSE))),"Domestic","International")</f>
        <v>International</v>
      </c>
      <c r="AJ246" s="13" cm="1">
        <f t="array" ref="AJ246">VLOOKUP($D246,$AR$5:$BD$7,COLUMN($BC:$BC)-COLUMN($AQ:$AQ),FALSE)*$E246</f>
        <v>2.0764392839864536</v>
      </c>
      <c r="AK246" s="13" cm="1">
        <f t="array" ref="AK246">VLOOKUP($D246,$AR$5:$BD$7,COLUMN($BD:$BD)-COLUMN($AQ:$AQ),FALSE)*$E246</f>
        <v>1.9235607160135462</v>
      </c>
      <c r="AL246">
        <f>'GDP per Capita'!R246</f>
        <v>3596.77</v>
      </c>
      <c r="AM246">
        <f t="shared" si="149"/>
        <v>3596.77</v>
      </c>
      <c r="AN246">
        <f t="shared" si="150"/>
        <v>3596.77</v>
      </c>
      <c r="AO246">
        <f t="shared" si="135"/>
        <v>14387.08</v>
      </c>
      <c r="AP246" s="1">
        <f t="shared" si="136"/>
        <v>0.81609695478513478</v>
      </c>
    </row>
    <row r="247" spans="1:42">
      <c r="A247" s="52">
        <v>245</v>
      </c>
      <c r="B247" s="52" t="s">
        <v>612</v>
      </c>
      <c r="C247" s="52" t="s">
        <v>32</v>
      </c>
      <c r="D247" s="52">
        <v>2020</v>
      </c>
      <c r="E247" s="52">
        <v>2</v>
      </c>
      <c r="F247" s="52">
        <v>30.3308401</v>
      </c>
      <c r="G247" s="52">
        <v>71.247499000000005</v>
      </c>
      <c r="H247" s="52">
        <v>0</v>
      </c>
      <c r="I247" s="52" t="s">
        <v>596</v>
      </c>
      <c r="J247" s="52">
        <v>9.0107934000000007</v>
      </c>
      <c r="K247" s="52">
        <v>38.761252499999998</v>
      </c>
      <c r="L247" s="52">
        <v>8238.2955101786501</v>
      </c>
      <c r="M247" s="52">
        <v>1.3221415930568501</v>
      </c>
      <c r="N247" s="52">
        <v>865.02102856875797</v>
      </c>
      <c r="O247" s="13">
        <f t="shared" si="137"/>
        <v>16476.5910203573</v>
      </c>
      <c r="P247" s="13">
        <f t="shared" si="138"/>
        <v>2.6442831861137002</v>
      </c>
      <c r="Q247" s="13">
        <f t="shared" si="139"/>
        <v>1730.0420571375159</v>
      </c>
      <c r="R247" s="13" cm="1">
        <f t="array" ref="R247">($AJ247*VLOOKUP($D247,$AU$11:$BE$13,COLUMN($AW:$AW)-COLUMN($AT:$AT),FALSE)/2+$AK247*VLOOKUP($D247,$AU$11:$BE$13,COLUMN($AW:$AW)-COLUMN($AT:$AT),FALSE))*3</f>
        <v>0.80337743603342726</v>
      </c>
      <c r="S247" s="13" cm="1">
        <f t="array" ref="S247">($AJ247*VLOOKUP($D247,$AU$11:$BE$13,COLUMN($AY:$AY)-COLUMN($AT:$AT),FALSE)/2+$AK247*VLOOKUP($D247,$AU$11:$BE$13,COLUMN($AX:$AX)-COLUMN($AT:$AT),FALSE))*3</f>
        <v>525.67355541240113</v>
      </c>
      <c r="T247" s="13" cm="1">
        <f t="array" ref="T247">$E247*VLOOKUP($D247,$AU$11:$BE$13,COLUMN($BC:$BC)-COLUMN($AT:$AT),FALSE)*3</f>
        <v>510</v>
      </c>
      <c r="U247" s="13" cm="1">
        <f t="array" ref="U247">$AJ247*VLOOKUP($D247,$AU$11:$BE$13,COLUMN($BD:$BD)-COLUMN($AT:$AT),FALSE)+$AK247*VLOOKUP($D247,$AU$11:$BE$13,COLUMN($BE:$BE)-COLUMN($AT:$AT),FALSE)</f>
        <v>996.17803580067721</v>
      </c>
      <c r="V247" s="13">
        <f t="shared" si="133"/>
        <v>3.4476606221471275</v>
      </c>
      <c r="W247" s="13">
        <f t="shared" si="134"/>
        <v>3761.893648350594</v>
      </c>
      <c r="X247" s="13" cm="1">
        <f t="array" ref="X247">$AJ247*VLOOKUP($D247,$AU$11:$BG$13,COLUMN($BF:$BF)-COLUMN($AT:$AT),FALSE)+$AK247*VLOOKUP($D247,$AU$11:$BG$13,COLUMN($BG:$BG)-COLUMN($AT:$AT),FALSE)</f>
        <v>148.08901790033866</v>
      </c>
      <c r="Y247" s="13">
        <f t="shared" si="140"/>
        <v>8238.2955101786501</v>
      </c>
      <c r="Z247" s="13">
        <f t="shared" si="141"/>
        <v>1.3221415930568501</v>
      </c>
      <c r="AA247" s="13">
        <f t="shared" si="142"/>
        <v>865.02102856875797</v>
      </c>
      <c r="AB247" s="13">
        <f t="shared" si="143"/>
        <v>0.40168871801671363</v>
      </c>
      <c r="AC247" s="13">
        <f t="shared" si="144"/>
        <v>262.83677770620056</v>
      </c>
      <c r="AD247" s="13">
        <f t="shared" si="145"/>
        <v>255</v>
      </c>
      <c r="AE247" s="13">
        <f t="shared" si="146"/>
        <v>498.0890179003386</v>
      </c>
      <c r="AF247" s="13">
        <f t="shared" si="147"/>
        <v>1.7238303110735638</v>
      </c>
      <c r="AG247" s="13">
        <f t="shared" si="148"/>
        <v>1880.946824175297</v>
      </c>
      <c r="AI247" s="13" t="str" cm="1">
        <f t="array" ref="AI247">IF(ISNUMBER(SEARCH(B247,VLOOKUP(D247,$AU$11:$AV$13,COLUMN(AV:AV)-COLUMN(AT:AT),FALSE))),"Domestic","International")</f>
        <v>International</v>
      </c>
      <c r="AJ247" s="13" cm="1">
        <f t="array" ref="AJ247">VLOOKUP($D247,$AR$5:$BD$7,COLUMN($BC:$BC)-COLUMN($AQ:$AQ),FALSE)*$E247</f>
        <v>1.0382196419932268</v>
      </c>
      <c r="AK247" s="13" cm="1">
        <f t="array" ref="AK247">VLOOKUP($D247,$AR$5:$BD$7,COLUMN($BD:$BD)-COLUMN($AQ:$AQ),FALSE)*$E247</f>
        <v>0.96178035800677308</v>
      </c>
      <c r="AL247" t="e">
        <f>'GDP per Capita'!R247</f>
        <v>#N/A</v>
      </c>
      <c r="AM247" t="str">
        <f t="shared" si="149"/>
        <v/>
      </c>
      <c r="AN247">
        <f t="shared" si="150"/>
        <v>22749.526816091966</v>
      </c>
      <c r="AO247">
        <f t="shared" si="135"/>
        <v>45499.053632183932</v>
      </c>
      <c r="AP247" s="1">
        <f t="shared" si="136"/>
        <v>8.2680700982527777E-2</v>
      </c>
    </row>
    <row r="248" spans="1:42">
      <c r="A248" s="52">
        <v>246</v>
      </c>
      <c r="B248" s="52" t="s">
        <v>580</v>
      </c>
      <c r="C248" s="52" t="s">
        <v>31</v>
      </c>
      <c r="D248" s="52">
        <v>2020</v>
      </c>
      <c r="E248" s="52">
        <v>24</v>
      </c>
      <c r="F248" s="52">
        <v>52.215933</v>
      </c>
      <c r="G248" s="52">
        <v>19.134422000000001</v>
      </c>
      <c r="H248" s="52">
        <v>0</v>
      </c>
      <c r="I248" s="52" t="s">
        <v>596</v>
      </c>
      <c r="J248" s="52">
        <v>9.0107934000000007</v>
      </c>
      <c r="K248" s="52">
        <v>38.761252499999998</v>
      </c>
      <c r="L248" s="52">
        <v>10246.0361808897</v>
      </c>
      <c r="M248" s="52">
        <v>1.60763479975339</v>
      </c>
      <c r="N248" s="52">
        <v>1075.83379899342</v>
      </c>
      <c r="O248" s="13">
        <f t="shared" si="137"/>
        <v>245904.86834135279</v>
      </c>
      <c r="P248" s="13">
        <f t="shared" si="138"/>
        <v>38.583235194081361</v>
      </c>
      <c r="Q248" s="13">
        <f t="shared" si="139"/>
        <v>25820.011175842083</v>
      </c>
      <c r="R248" s="13" cm="1">
        <f t="array" ref="R248">($AJ248*VLOOKUP($D248,$AU$11:$BE$13,COLUMN($AW:$AW)-COLUMN($AT:$AT),FALSE)/2+$AK248*VLOOKUP($D248,$AU$11:$BE$13,COLUMN($AW:$AW)-COLUMN($AT:$AT),FALSE))*3</f>
        <v>9.6405292324011285</v>
      </c>
      <c r="S248" s="13" cm="1">
        <f t="array" ref="S248">($AJ248*VLOOKUP($D248,$AU$11:$BE$13,COLUMN($AY:$AY)-COLUMN($AT:$AT),FALSE)/2+$AK248*VLOOKUP($D248,$AU$11:$BE$13,COLUMN($AX:$AX)-COLUMN($AT:$AT),FALSE))*3</f>
        <v>6308.0826649488135</v>
      </c>
      <c r="T248" s="13" cm="1">
        <f t="array" ref="T248">$E248*VLOOKUP($D248,$AU$11:$BE$13,COLUMN($BC:$BC)-COLUMN($AT:$AT),FALSE)*3</f>
        <v>6120</v>
      </c>
      <c r="U248" s="13" cm="1">
        <f t="array" ref="U248">$AJ248*VLOOKUP($D248,$AU$11:$BE$13,COLUMN($BD:$BD)-COLUMN($AT:$AT),FALSE)+$AK248*VLOOKUP($D248,$AU$11:$BE$13,COLUMN($BE:$BE)-COLUMN($AT:$AT),FALSE)</f>
        <v>11954.136429608126</v>
      </c>
      <c r="V248" s="13">
        <f t="shared" si="133"/>
        <v>48.223764426482489</v>
      </c>
      <c r="W248" s="13">
        <f t="shared" si="134"/>
        <v>50202.230270399028</v>
      </c>
      <c r="X248" s="13" cm="1">
        <f t="array" ref="X248">$AJ248*VLOOKUP($D248,$AU$11:$BG$13,COLUMN($BF:$BF)-COLUMN($AT:$AT),FALSE)+$AK248*VLOOKUP($D248,$AU$11:$BG$13,COLUMN($BG:$BG)-COLUMN($AT:$AT),FALSE)</f>
        <v>1777.0682148040637</v>
      </c>
      <c r="Y248" s="13">
        <f t="shared" si="140"/>
        <v>10246.0361808897</v>
      </c>
      <c r="Z248" s="13">
        <f t="shared" si="141"/>
        <v>1.60763479975339</v>
      </c>
      <c r="AA248" s="13">
        <f t="shared" si="142"/>
        <v>1075.83379899342</v>
      </c>
      <c r="AB248" s="13">
        <f t="shared" si="143"/>
        <v>0.40168871801671369</v>
      </c>
      <c r="AC248" s="13">
        <f t="shared" si="144"/>
        <v>262.83677770620056</v>
      </c>
      <c r="AD248" s="13">
        <f t="shared" si="145"/>
        <v>255</v>
      </c>
      <c r="AE248" s="13">
        <f t="shared" si="146"/>
        <v>498.0890179003386</v>
      </c>
      <c r="AF248" s="13">
        <f t="shared" si="147"/>
        <v>2.0093235177701039</v>
      </c>
      <c r="AG248" s="13">
        <f t="shared" si="148"/>
        <v>2091.7595945999597</v>
      </c>
      <c r="AI248" s="13" t="str" cm="1">
        <f t="array" ref="AI248">IF(ISNUMBER(SEARCH(B248,VLOOKUP(D248,$AU$11:$AV$13,COLUMN(AV:AV)-COLUMN(AT:AT),FALSE))),"Domestic","International")</f>
        <v>International</v>
      </c>
      <c r="AJ248" s="13" cm="1">
        <f t="array" ref="AJ248">VLOOKUP($D248,$AR$5:$BD$7,COLUMN($BC:$BC)-COLUMN($AQ:$AQ),FALSE)*$E248</f>
        <v>12.458635703918722</v>
      </c>
      <c r="AK248" s="13" cm="1">
        <f t="array" ref="AK248">VLOOKUP($D248,$AR$5:$BD$7,COLUMN($BD:$BD)-COLUMN($AQ:$AQ),FALSE)*$E248</f>
        <v>11.541364296081277</v>
      </c>
      <c r="AL248">
        <f>'GDP per Capita'!R248</f>
        <v>15834.73</v>
      </c>
      <c r="AM248">
        <f t="shared" si="149"/>
        <v>15834.73</v>
      </c>
      <c r="AN248">
        <f t="shared" si="150"/>
        <v>15834.73</v>
      </c>
      <c r="AO248">
        <f t="shared" si="135"/>
        <v>380033.52</v>
      </c>
      <c r="AP248" s="1">
        <f t="shared" si="136"/>
        <v>0.13209947972589109</v>
      </c>
    </row>
    <row r="249" spans="1:42">
      <c r="A249" s="52">
        <v>247</v>
      </c>
      <c r="B249" s="52" t="s">
        <v>590</v>
      </c>
      <c r="C249" s="52" t="s">
        <v>31</v>
      </c>
      <c r="D249" s="52">
        <v>2020</v>
      </c>
      <c r="E249" s="52">
        <v>4</v>
      </c>
      <c r="F249" s="52">
        <v>40.033262899999997</v>
      </c>
      <c r="G249" s="52">
        <v>-7.88962629999999</v>
      </c>
      <c r="H249" s="52">
        <v>0</v>
      </c>
      <c r="I249" s="52" t="s">
        <v>596</v>
      </c>
      <c r="J249" s="52">
        <v>9.0107934000000007</v>
      </c>
      <c r="K249" s="52">
        <v>38.761252499999998</v>
      </c>
      <c r="L249" s="52">
        <v>11496.4865333661</v>
      </c>
      <c r="M249" s="52">
        <v>1.7890341491013899</v>
      </c>
      <c r="N249" s="52">
        <v>1207.13108600344</v>
      </c>
      <c r="O249" s="13">
        <f t="shared" si="137"/>
        <v>45985.9461334644</v>
      </c>
      <c r="P249" s="13">
        <f t="shared" si="138"/>
        <v>7.1561365964055597</v>
      </c>
      <c r="Q249" s="13">
        <f t="shared" si="139"/>
        <v>4828.5243440137601</v>
      </c>
      <c r="R249" s="13" cm="1">
        <f t="array" ref="R249">($AJ249*VLOOKUP($D249,$AU$11:$BE$13,COLUMN($AW:$AW)-COLUMN($AT:$AT),FALSE)/2+$AK249*VLOOKUP($D249,$AU$11:$BE$13,COLUMN($AW:$AW)-COLUMN($AT:$AT),FALSE))*3</f>
        <v>1.6067548720668545</v>
      </c>
      <c r="S249" s="13" cm="1">
        <f t="array" ref="S249">($AJ249*VLOOKUP($D249,$AU$11:$BE$13,COLUMN($AY:$AY)-COLUMN($AT:$AT),FALSE)/2+$AK249*VLOOKUP($D249,$AU$11:$BE$13,COLUMN($AX:$AX)-COLUMN($AT:$AT),FALSE))*3</f>
        <v>1051.3471108248023</v>
      </c>
      <c r="T249" s="13" cm="1">
        <f t="array" ref="T249">$E249*VLOOKUP($D249,$AU$11:$BE$13,COLUMN($BC:$BC)-COLUMN($AT:$AT),FALSE)*3</f>
        <v>1020</v>
      </c>
      <c r="U249" s="13" cm="1">
        <f t="array" ref="U249">$AJ249*VLOOKUP($D249,$AU$11:$BE$13,COLUMN($BD:$BD)-COLUMN($AT:$AT),FALSE)+$AK249*VLOOKUP($D249,$AU$11:$BE$13,COLUMN($BE:$BE)-COLUMN($AT:$AT),FALSE)</f>
        <v>1992.3560716013544</v>
      </c>
      <c r="V249" s="13">
        <f t="shared" si="133"/>
        <v>8.7628914684724144</v>
      </c>
      <c r="W249" s="13">
        <f t="shared" si="134"/>
        <v>8892.2275264399177</v>
      </c>
      <c r="X249" s="13" cm="1">
        <f t="array" ref="X249">$AJ249*VLOOKUP($D249,$AU$11:$BG$13,COLUMN($BF:$BF)-COLUMN($AT:$AT),FALSE)+$AK249*VLOOKUP($D249,$AU$11:$BG$13,COLUMN($BG:$BG)-COLUMN($AT:$AT),FALSE)</f>
        <v>296.17803580067732</v>
      </c>
      <c r="Y249" s="13">
        <f t="shared" si="140"/>
        <v>11496.4865333661</v>
      </c>
      <c r="Z249" s="13">
        <f t="shared" si="141"/>
        <v>1.7890341491013899</v>
      </c>
      <c r="AA249" s="13">
        <f t="shared" si="142"/>
        <v>1207.13108600344</v>
      </c>
      <c r="AB249" s="13">
        <f t="shared" si="143"/>
        <v>0.40168871801671363</v>
      </c>
      <c r="AC249" s="13">
        <f t="shared" si="144"/>
        <v>262.83677770620056</v>
      </c>
      <c r="AD249" s="13">
        <f t="shared" si="145"/>
        <v>255</v>
      </c>
      <c r="AE249" s="13">
        <f t="shared" si="146"/>
        <v>498.0890179003386</v>
      </c>
      <c r="AF249" s="13">
        <f t="shared" si="147"/>
        <v>2.1907228671181036</v>
      </c>
      <c r="AG249" s="13">
        <f t="shared" si="148"/>
        <v>2223.0568816099794</v>
      </c>
      <c r="AI249" s="13" t="str" cm="1">
        <f t="array" ref="AI249">IF(ISNUMBER(SEARCH(B249,VLOOKUP(D249,$AU$11:$AV$13,COLUMN(AV:AV)-COLUMN(AT:AT),FALSE))),"Domestic","International")</f>
        <v>International</v>
      </c>
      <c r="AJ249" s="13" cm="1">
        <f t="array" ref="AJ249">VLOOKUP($D249,$AR$5:$BD$7,COLUMN($BC:$BC)-COLUMN($AQ:$AQ),FALSE)*$E249</f>
        <v>2.0764392839864536</v>
      </c>
      <c r="AK249" s="13" cm="1">
        <f t="array" ref="AK249">VLOOKUP($D249,$AR$5:$BD$7,COLUMN($BD:$BD)-COLUMN($AQ:$AQ),FALSE)*$E249</f>
        <v>1.9235607160135462</v>
      </c>
      <c r="AL249">
        <f>'GDP per Capita'!R249</f>
        <v>22495.16</v>
      </c>
      <c r="AM249">
        <f t="shared" si="149"/>
        <v>22495.16</v>
      </c>
      <c r="AN249">
        <f t="shared" si="150"/>
        <v>22495.16</v>
      </c>
      <c r="AO249">
        <f t="shared" si="135"/>
        <v>89980.64</v>
      </c>
      <c r="AP249" s="1">
        <f t="shared" si="136"/>
        <v>9.8823786166001015E-2</v>
      </c>
    </row>
    <row r="250" spans="1:42">
      <c r="A250" s="52">
        <v>248</v>
      </c>
      <c r="B250" s="52" t="s">
        <v>577</v>
      </c>
      <c r="C250" s="52" t="s">
        <v>32</v>
      </c>
      <c r="D250" s="52">
        <v>2020</v>
      </c>
      <c r="E250" s="52">
        <v>1</v>
      </c>
      <c r="F250" s="52">
        <v>25.333698399999999</v>
      </c>
      <c r="G250" s="52">
        <v>51.229529499999998</v>
      </c>
      <c r="H250" s="52">
        <v>0</v>
      </c>
      <c r="I250" s="52" t="s">
        <v>596</v>
      </c>
      <c r="J250" s="52">
        <v>9.0107934000000007</v>
      </c>
      <c r="K250" s="52">
        <v>38.761252499999998</v>
      </c>
      <c r="L250" s="52">
        <v>4486.8600160366204</v>
      </c>
      <c r="M250" s="52">
        <v>0.799629202969102</v>
      </c>
      <c r="N250" s="52">
        <v>538.42320192439502</v>
      </c>
      <c r="O250" s="13">
        <f t="shared" si="137"/>
        <v>4486.8600160366204</v>
      </c>
      <c r="P250" s="13">
        <f t="shared" si="138"/>
        <v>0.799629202969102</v>
      </c>
      <c r="Q250" s="13">
        <f t="shared" si="139"/>
        <v>538.42320192439502</v>
      </c>
      <c r="R250" s="13" cm="1">
        <f t="array" ref="R250">($AJ250*VLOOKUP($D250,$AU$11:$BE$13,COLUMN($AW:$AW)-COLUMN($AT:$AT),FALSE)/2+$AK250*VLOOKUP($D250,$AU$11:$BE$13,COLUMN($AW:$AW)-COLUMN($AT:$AT),FALSE))*3</f>
        <v>0.40168871801671363</v>
      </c>
      <c r="S250" s="13" cm="1">
        <f t="array" ref="S250">($AJ250*VLOOKUP($D250,$AU$11:$BE$13,COLUMN($AY:$AY)-COLUMN($AT:$AT),FALSE)/2+$AK250*VLOOKUP($D250,$AU$11:$BE$13,COLUMN($AX:$AX)-COLUMN($AT:$AT),FALSE))*3</f>
        <v>262.83677770620056</v>
      </c>
      <c r="T250" s="13" cm="1">
        <f t="array" ref="T250">$E250*VLOOKUP($D250,$AU$11:$BE$13,COLUMN($BC:$BC)-COLUMN($AT:$AT),FALSE)*3</f>
        <v>255</v>
      </c>
      <c r="U250" s="13" cm="1">
        <f t="array" ref="U250">$AJ250*VLOOKUP($D250,$AU$11:$BE$13,COLUMN($BD:$BD)-COLUMN($AT:$AT),FALSE)+$AK250*VLOOKUP($D250,$AU$11:$BE$13,COLUMN($BE:$BE)-COLUMN($AT:$AT),FALSE)</f>
        <v>498.0890179003386</v>
      </c>
      <c r="V250" s="13">
        <f t="shared" si="133"/>
        <v>1.2013179209858156</v>
      </c>
      <c r="W250" s="13">
        <f t="shared" si="134"/>
        <v>1554.3489975309342</v>
      </c>
      <c r="X250" s="13" cm="1">
        <f t="array" ref="X250">$AJ250*VLOOKUP($D250,$AU$11:$BG$13,COLUMN($BF:$BF)-COLUMN($AT:$AT),FALSE)+$AK250*VLOOKUP($D250,$AU$11:$BG$13,COLUMN($BG:$BG)-COLUMN($AT:$AT),FALSE)</f>
        <v>74.04450895016933</v>
      </c>
      <c r="Y250" s="13">
        <f t="shared" si="140"/>
        <v>4486.8600160366204</v>
      </c>
      <c r="Z250" s="13">
        <f t="shared" si="141"/>
        <v>0.799629202969102</v>
      </c>
      <c r="AA250" s="13">
        <f t="shared" si="142"/>
        <v>538.42320192439502</v>
      </c>
      <c r="AB250" s="13">
        <f t="shared" si="143"/>
        <v>0.40168871801671363</v>
      </c>
      <c r="AC250" s="13">
        <f t="shared" si="144"/>
        <v>262.83677770620056</v>
      </c>
      <c r="AD250" s="13">
        <f t="shared" si="145"/>
        <v>255</v>
      </c>
      <c r="AE250" s="13">
        <f t="shared" si="146"/>
        <v>498.0890179003386</v>
      </c>
      <c r="AF250" s="13">
        <f t="shared" si="147"/>
        <v>1.2013179209858156</v>
      </c>
      <c r="AG250" s="13">
        <f t="shared" si="148"/>
        <v>1554.3489975309342</v>
      </c>
      <c r="AI250" s="13" t="str" cm="1">
        <f t="array" ref="AI250">IF(ISNUMBER(SEARCH(B250,VLOOKUP(D250,$AU$11:$AV$13,COLUMN(AV:AV)-COLUMN(AT:AT),FALSE))),"Domestic","International")</f>
        <v>International</v>
      </c>
      <c r="AJ250" s="13" cm="1">
        <f t="array" ref="AJ250">VLOOKUP($D250,$AR$5:$BD$7,COLUMN($BC:$BC)-COLUMN($AQ:$AQ),FALSE)*$E250</f>
        <v>0.5191098209966134</v>
      </c>
      <c r="AK250" s="13" cm="1">
        <f t="array" ref="AK250">VLOOKUP($D250,$AR$5:$BD$7,COLUMN($BD:$BD)-COLUMN($AQ:$AQ),FALSE)*$E250</f>
        <v>0.48089017900338654</v>
      </c>
      <c r="AL250">
        <f>'GDP per Capita'!R250</f>
        <v>68254.58</v>
      </c>
      <c r="AM250">
        <f t="shared" si="149"/>
        <v>68254.58</v>
      </c>
      <c r="AN250">
        <f t="shared" si="150"/>
        <v>68254.58</v>
      </c>
      <c r="AO250">
        <f t="shared" si="135"/>
        <v>68254.58</v>
      </c>
      <c r="AP250" s="1">
        <f t="shared" si="136"/>
        <v>2.2772816088399258E-2</v>
      </c>
    </row>
    <row r="251" spans="1:42">
      <c r="A251" s="52">
        <v>249</v>
      </c>
      <c r="B251" s="52" t="s">
        <v>611</v>
      </c>
      <c r="C251" s="52" t="s">
        <v>31</v>
      </c>
      <c r="D251" s="52">
        <v>2020</v>
      </c>
      <c r="E251" s="52">
        <v>5</v>
      </c>
      <c r="F251" s="52">
        <v>45.985212899999901</v>
      </c>
      <c r="G251" s="52">
        <v>24.6859225</v>
      </c>
      <c r="H251" s="52">
        <v>0</v>
      </c>
      <c r="I251" s="52" t="s">
        <v>596</v>
      </c>
      <c r="J251" s="52">
        <v>9.0107934000000007</v>
      </c>
      <c r="K251" s="52">
        <v>38.761252499999998</v>
      </c>
      <c r="L251" s="52">
        <v>8649.8209065456595</v>
      </c>
      <c r="M251" s="52">
        <v>1.3800801505209099</v>
      </c>
      <c r="N251" s="52">
        <v>908.23119518729402</v>
      </c>
      <c r="O251" s="13">
        <f t="shared" si="137"/>
        <v>43249.104532728299</v>
      </c>
      <c r="P251" s="13">
        <f t="shared" si="138"/>
        <v>6.9004007526045497</v>
      </c>
      <c r="Q251" s="13">
        <f t="shared" si="139"/>
        <v>4541.15597593647</v>
      </c>
      <c r="R251" s="13" cm="1">
        <f t="array" ref="R251">($AJ251*VLOOKUP($D251,$AU$11:$BE$13,COLUMN($AW:$AW)-COLUMN($AT:$AT),FALSE)/2+$AK251*VLOOKUP($D251,$AU$11:$BE$13,COLUMN($AW:$AW)-COLUMN($AT:$AT),FALSE))*3</f>
        <v>2.0084435900835684</v>
      </c>
      <c r="S251" s="13" cm="1">
        <f t="array" ref="S251">($AJ251*VLOOKUP($D251,$AU$11:$BE$13,COLUMN($AY:$AY)-COLUMN($AT:$AT),FALSE)/2+$AK251*VLOOKUP($D251,$AU$11:$BE$13,COLUMN($AX:$AX)-COLUMN($AT:$AT),FALSE))*3</f>
        <v>1314.1838885310028</v>
      </c>
      <c r="T251" s="13" cm="1">
        <f t="array" ref="T251">$E251*VLOOKUP($D251,$AU$11:$BE$13,COLUMN($BC:$BC)-COLUMN($AT:$AT),FALSE)*3</f>
        <v>1275</v>
      </c>
      <c r="U251" s="13" cm="1">
        <f t="array" ref="U251">$AJ251*VLOOKUP($D251,$AU$11:$BE$13,COLUMN($BD:$BD)-COLUMN($AT:$AT),FALSE)+$AK251*VLOOKUP($D251,$AU$11:$BE$13,COLUMN($BE:$BE)-COLUMN($AT:$AT),FALSE)</f>
        <v>2490.445089501693</v>
      </c>
      <c r="V251" s="13">
        <f t="shared" si="133"/>
        <v>8.9088443426881181</v>
      </c>
      <c r="W251" s="13">
        <f t="shared" si="134"/>
        <v>9620.7849539691651</v>
      </c>
      <c r="X251" s="13" cm="1">
        <f t="array" ref="X251">$AJ251*VLOOKUP($D251,$AU$11:$BG$13,COLUMN($BF:$BF)-COLUMN($AT:$AT),FALSE)+$AK251*VLOOKUP($D251,$AU$11:$BG$13,COLUMN($BG:$BG)-COLUMN($AT:$AT),FALSE)</f>
        <v>370.22254475084662</v>
      </c>
      <c r="Y251" s="13">
        <f t="shared" si="140"/>
        <v>8649.8209065456595</v>
      </c>
      <c r="Z251" s="13">
        <f t="shared" si="141"/>
        <v>1.3800801505209099</v>
      </c>
      <c r="AA251" s="13">
        <f t="shared" si="142"/>
        <v>908.23119518729402</v>
      </c>
      <c r="AB251" s="13">
        <f t="shared" si="143"/>
        <v>0.40168871801671369</v>
      </c>
      <c r="AC251" s="13">
        <f t="shared" si="144"/>
        <v>262.83677770620056</v>
      </c>
      <c r="AD251" s="13">
        <f t="shared" si="145"/>
        <v>255</v>
      </c>
      <c r="AE251" s="13">
        <f t="shared" si="146"/>
        <v>498.0890179003386</v>
      </c>
      <c r="AF251" s="13">
        <f t="shared" si="147"/>
        <v>1.7817688685376236</v>
      </c>
      <c r="AG251" s="13">
        <f t="shared" si="148"/>
        <v>1924.1569907938331</v>
      </c>
      <c r="AI251" s="13" t="str" cm="1">
        <f t="array" ref="AI251">IF(ISNUMBER(SEARCH(B251,VLOOKUP(D251,$AU$11:$AV$13,COLUMN(AV:AV)-COLUMN(AT:AT),FALSE))),"Domestic","International")</f>
        <v>International</v>
      </c>
      <c r="AJ251" s="13" cm="1">
        <f t="array" ref="AJ251">VLOOKUP($D251,$AR$5:$BD$7,COLUMN($BC:$BC)-COLUMN($AQ:$AQ),FALSE)*$E251</f>
        <v>2.5955491049830668</v>
      </c>
      <c r="AK251" s="13" cm="1">
        <f t="array" ref="AK251">VLOOKUP($D251,$AR$5:$BD$7,COLUMN($BD:$BD)-COLUMN($AQ:$AQ),FALSE)*$E251</f>
        <v>2.4044508950169328</v>
      </c>
      <c r="AL251">
        <f>'GDP per Capita'!R251</f>
        <v>12754.03</v>
      </c>
      <c r="AM251">
        <f t="shared" si="149"/>
        <v>12754.03</v>
      </c>
      <c r="AN251">
        <f t="shared" si="150"/>
        <v>12754.03</v>
      </c>
      <c r="AO251">
        <f t="shared" si="135"/>
        <v>63770.15</v>
      </c>
      <c r="AP251" s="1">
        <f t="shared" si="136"/>
        <v>0.15086658811323425</v>
      </c>
    </row>
    <row r="252" spans="1:42">
      <c r="A252" s="52">
        <v>250</v>
      </c>
      <c r="B252" s="52" t="s">
        <v>586</v>
      </c>
      <c r="C252" s="52" t="s">
        <v>31</v>
      </c>
      <c r="D252" s="52">
        <v>2020</v>
      </c>
      <c r="E252" s="52">
        <v>39</v>
      </c>
      <c r="F252" s="52">
        <v>64.686313600000005</v>
      </c>
      <c r="G252" s="52">
        <v>97.745306099999993</v>
      </c>
      <c r="H252" s="52">
        <v>0</v>
      </c>
      <c r="I252" s="52" t="s">
        <v>596</v>
      </c>
      <c r="J252" s="52">
        <v>9.0107934000000007</v>
      </c>
      <c r="K252" s="52">
        <v>38.761252499999998</v>
      </c>
      <c r="L252" s="52">
        <v>15333.8132968469</v>
      </c>
      <c r="M252" s="52">
        <v>2.3629075722078801</v>
      </c>
      <c r="N252" s="52">
        <v>1610.0503961689301</v>
      </c>
      <c r="O252" s="13">
        <f t="shared" si="137"/>
        <v>598018.71857702907</v>
      </c>
      <c r="P252" s="13">
        <f t="shared" si="138"/>
        <v>92.153395316107321</v>
      </c>
      <c r="Q252" s="13">
        <f t="shared" si="139"/>
        <v>62791.965450588272</v>
      </c>
      <c r="R252" s="13" cm="1">
        <f t="array" ref="R252">($AJ252*VLOOKUP($D252,$AU$11:$BE$13,COLUMN($AW:$AW)-COLUMN($AT:$AT),FALSE)/2+$AK252*VLOOKUP($D252,$AU$11:$BE$13,COLUMN($AW:$AW)-COLUMN($AT:$AT),FALSE))*3</f>
        <v>15.665860002651831</v>
      </c>
      <c r="S252" s="13" cm="1">
        <f t="array" ref="S252">($AJ252*VLOOKUP($D252,$AU$11:$BE$13,COLUMN($AY:$AY)-COLUMN($AT:$AT),FALSE)/2+$AK252*VLOOKUP($D252,$AU$11:$BE$13,COLUMN($AX:$AX)-COLUMN($AT:$AT),FALSE))*3</f>
        <v>10250.634330541821</v>
      </c>
      <c r="T252" s="13" cm="1">
        <f t="array" ref="T252">$E252*VLOOKUP($D252,$AU$11:$BE$13,COLUMN($BC:$BC)-COLUMN($AT:$AT),FALSE)*3</f>
        <v>9945</v>
      </c>
      <c r="U252" s="13" cm="1">
        <f t="array" ref="U252">$AJ252*VLOOKUP($D252,$AU$11:$BE$13,COLUMN($BD:$BD)-COLUMN($AT:$AT),FALSE)+$AK252*VLOOKUP($D252,$AU$11:$BE$13,COLUMN($BE:$BE)-COLUMN($AT:$AT),FALSE)</f>
        <v>19425.471698113208</v>
      </c>
      <c r="V252" s="13">
        <f t="shared" si="133"/>
        <v>107.81925531875915</v>
      </c>
      <c r="W252" s="13">
        <f t="shared" si="134"/>
        <v>102413.0714792433</v>
      </c>
      <c r="X252" s="13" cm="1">
        <f t="array" ref="X252">$AJ252*VLOOKUP($D252,$AU$11:$BG$13,COLUMN($BF:$BF)-COLUMN($AT:$AT),FALSE)+$AK252*VLOOKUP($D252,$AU$11:$BG$13,COLUMN($BG:$BG)-COLUMN($AT:$AT),FALSE)</f>
        <v>2887.7358490566035</v>
      </c>
      <c r="Y252" s="13">
        <f t="shared" si="140"/>
        <v>15333.8132968469</v>
      </c>
      <c r="Z252" s="13">
        <f t="shared" si="141"/>
        <v>2.3629075722078801</v>
      </c>
      <c r="AA252" s="13">
        <f t="shared" si="142"/>
        <v>1610.0503961689301</v>
      </c>
      <c r="AB252" s="13">
        <f t="shared" si="143"/>
        <v>0.40168871801671363</v>
      </c>
      <c r="AC252" s="13">
        <f t="shared" si="144"/>
        <v>262.83677770620056</v>
      </c>
      <c r="AD252" s="13">
        <f t="shared" si="145"/>
        <v>255</v>
      </c>
      <c r="AE252" s="13">
        <f t="shared" si="146"/>
        <v>498.08901790033866</v>
      </c>
      <c r="AF252" s="13">
        <f t="shared" si="147"/>
        <v>2.7645962902245933</v>
      </c>
      <c r="AG252" s="13">
        <f t="shared" si="148"/>
        <v>2625.976191775469</v>
      </c>
      <c r="AI252" s="13" t="str" cm="1">
        <f t="array" ref="AI252">IF(ISNUMBER(SEARCH(B252,VLOOKUP(D252,$AU$11:$AV$13,COLUMN(AV:AV)-COLUMN(AT:AT),FALSE))),"Domestic","International")</f>
        <v>International</v>
      </c>
      <c r="AJ252" s="13" cm="1">
        <f t="array" ref="AJ252">VLOOKUP($D252,$AR$5:$BD$7,COLUMN($BC:$BC)-COLUMN($AQ:$AQ),FALSE)*$E252</f>
        <v>20.245283018867923</v>
      </c>
      <c r="AK252" s="13" cm="1">
        <f t="array" ref="AK252">VLOOKUP($D252,$AR$5:$BD$7,COLUMN($BD:$BD)-COLUMN($AQ:$AQ),FALSE)*$E252</f>
        <v>18.754716981132074</v>
      </c>
      <c r="AL252">
        <f>'GDP per Capita'!R252</f>
        <v>11082.17</v>
      </c>
      <c r="AM252">
        <f t="shared" si="149"/>
        <v>11082.17</v>
      </c>
      <c r="AN252">
        <f t="shared" si="150"/>
        <v>11082.17</v>
      </c>
      <c r="AO252">
        <f t="shared" si="135"/>
        <v>432204.63</v>
      </c>
      <c r="AP252" s="1">
        <f t="shared" si="136"/>
        <v>0.2369550540891783</v>
      </c>
    </row>
    <row r="253" spans="1:42">
      <c r="A253" s="52">
        <v>251</v>
      </c>
      <c r="B253" s="52" t="s">
        <v>610</v>
      </c>
      <c r="C253" s="52" t="s">
        <v>35</v>
      </c>
      <c r="D253" s="52">
        <v>2020</v>
      </c>
      <c r="E253" s="52">
        <v>8</v>
      </c>
      <c r="F253" s="52">
        <v>-1.9646631000000001</v>
      </c>
      <c r="G253" s="52">
        <v>30.064435799999998</v>
      </c>
      <c r="H253" s="52">
        <v>0</v>
      </c>
      <c r="I253" s="52" t="s">
        <v>596</v>
      </c>
      <c r="J253" s="52">
        <v>9.0107934000000007</v>
      </c>
      <c r="K253" s="52">
        <v>38.761252499999998</v>
      </c>
      <c r="L253" s="52">
        <v>3110.0916537906101</v>
      </c>
      <c r="M253" s="52">
        <v>0.58045131802260497</v>
      </c>
      <c r="N253" s="52">
        <v>597.13759752779799</v>
      </c>
      <c r="O253" s="13">
        <f t="shared" si="137"/>
        <v>24880.73323032488</v>
      </c>
      <c r="P253" s="13">
        <f t="shared" si="138"/>
        <v>4.6436105441808397</v>
      </c>
      <c r="Q253" s="13">
        <f t="shared" si="139"/>
        <v>4777.1007802223839</v>
      </c>
      <c r="R253" s="13" cm="1">
        <f t="array" ref="R253">($AJ253*VLOOKUP($D253,$AU$11:$BE$13,COLUMN($AW:$AW)-COLUMN($AT:$AT),FALSE)/2+$AK253*VLOOKUP($D253,$AU$11:$BE$13,COLUMN($AW:$AW)-COLUMN($AT:$AT),FALSE))*3</f>
        <v>3.213509744133709</v>
      </c>
      <c r="S253" s="13" cm="1">
        <f t="array" ref="S253">($AJ253*VLOOKUP($D253,$AU$11:$BE$13,COLUMN($AY:$AY)-COLUMN($AT:$AT),FALSE)/2+$AK253*VLOOKUP($D253,$AU$11:$BE$13,COLUMN($AX:$AX)-COLUMN($AT:$AT),FALSE))*3</f>
        <v>2102.6942216496045</v>
      </c>
      <c r="T253" s="13" cm="1">
        <f t="array" ref="T253">$E253*VLOOKUP($D253,$AU$11:$BE$13,COLUMN($BC:$BC)-COLUMN($AT:$AT),FALSE)*3</f>
        <v>2040</v>
      </c>
      <c r="U253" s="13" cm="1">
        <f t="array" ref="U253">$AJ253*VLOOKUP($D253,$AU$11:$BE$13,COLUMN($BD:$BD)-COLUMN($AT:$AT),FALSE)+$AK253*VLOOKUP($D253,$AU$11:$BE$13,COLUMN($BE:$BE)-COLUMN($AT:$AT),FALSE)</f>
        <v>3984.7121432027088</v>
      </c>
      <c r="V253" s="13">
        <f t="shared" si="133"/>
        <v>7.8571202883145492</v>
      </c>
      <c r="W253" s="13">
        <f t="shared" si="134"/>
        <v>12904.507145074698</v>
      </c>
      <c r="X253" s="13" cm="1">
        <f t="array" ref="X253">$AJ253*VLOOKUP($D253,$AU$11:$BG$13,COLUMN($BF:$BF)-COLUMN($AT:$AT),FALSE)+$AK253*VLOOKUP($D253,$AU$11:$BG$13,COLUMN($BG:$BG)-COLUMN($AT:$AT),FALSE)</f>
        <v>592.35607160135464</v>
      </c>
      <c r="Y253" s="13">
        <f t="shared" si="140"/>
        <v>3110.0916537906101</v>
      </c>
      <c r="Z253" s="13">
        <f t="shared" si="141"/>
        <v>0.58045131802260497</v>
      </c>
      <c r="AA253" s="13">
        <f t="shared" si="142"/>
        <v>597.13759752779799</v>
      </c>
      <c r="AB253" s="13">
        <f t="shared" si="143"/>
        <v>0.40168871801671363</v>
      </c>
      <c r="AC253" s="13">
        <f t="shared" si="144"/>
        <v>262.83677770620056</v>
      </c>
      <c r="AD253" s="13">
        <f t="shared" si="145"/>
        <v>255</v>
      </c>
      <c r="AE253" s="13">
        <f t="shared" si="146"/>
        <v>498.0890179003386</v>
      </c>
      <c r="AF253" s="13">
        <f t="shared" si="147"/>
        <v>0.98214003603931865</v>
      </c>
      <c r="AG253" s="13">
        <f t="shared" si="148"/>
        <v>1613.0633931343373</v>
      </c>
      <c r="AI253" s="13" t="str" cm="1">
        <f t="array" ref="AI253">IF(ISNUMBER(SEARCH(B253,VLOOKUP(D253,$AU$11:$AV$13,COLUMN(AV:AV)-COLUMN(AT:AT),FALSE))),"Domestic","International")</f>
        <v>International</v>
      </c>
      <c r="AJ253" s="13" cm="1">
        <f t="array" ref="AJ253">VLOOKUP($D253,$AR$5:$BD$7,COLUMN($BC:$BC)-COLUMN($AQ:$AQ),FALSE)*$E253</f>
        <v>4.1528785679729072</v>
      </c>
      <c r="AK253" s="13" cm="1">
        <f t="array" ref="AK253">VLOOKUP($D253,$AR$5:$BD$7,COLUMN($BD:$BD)-COLUMN($AQ:$AQ),FALSE)*$E253</f>
        <v>3.8471214320270923</v>
      </c>
      <c r="AL253">
        <f>'GDP per Capita'!R253</f>
        <v>793.524</v>
      </c>
      <c r="AM253">
        <f t="shared" si="149"/>
        <v>793.524</v>
      </c>
      <c r="AN253">
        <f t="shared" si="150"/>
        <v>793.524</v>
      </c>
      <c r="AO253">
        <f t="shared" si="135"/>
        <v>6348.192</v>
      </c>
      <c r="AP253" s="1">
        <f t="shared" si="136"/>
        <v>2.0327846330222368</v>
      </c>
    </row>
    <row r="254" spans="1:42">
      <c r="A254" s="52">
        <v>252</v>
      </c>
      <c r="B254" s="52" t="s">
        <v>570</v>
      </c>
      <c r="C254" s="52" t="s">
        <v>32</v>
      </c>
      <c r="D254" s="52">
        <v>2020</v>
      </c>
      <c r="E254" s="52">
        <v>11</v>
      </c>
      <c r="F254" s="52">
        <v>25.624261799999999</v>
      </c>
      <c r="G254" s="52">
        <v>42.352832799999902</v>
      </c>
      <c r="H254" s="52">
        <v>0</v>
      </c>
      <c r="I254" s="52" t="s">
        <v>596</v>
      </c>
      <c r="J254" s="52">
        <v>9.0107934000000007</v>
      </c>
      <c r="K254" s="52">
        <v>38.761252499999998</v>
      </c>
      <c r="L254" s="52">
        <v>3771.83681341902</v>
      </c>
      <c r="M254" s="52">
        <v>0.68579939867164297</v>
      </c>
      <c r="N254" s="52">
        <v>724.19266817645303</v>
      </c>
      <c r="O254" s="13">
        <f t="shared" si="137"/>
        <v>41490.204947609222</v>
      </c>
      <c r="P254" s="13">
        <f t="shared" si="138"/>
        <v>7.5437933853880725</v>
      </c>
      <c r="Q254" s="13">
        <f t="shared" si="139"/>
        <v>7966.1193499409837</v>
      </c>
      <c r="R254" s="13" cm="1">
        <f t="array" ref="R254">($AJ254*VLOOKUP($D254,$AU$11:$BE$13,COLUMN($AW:$AW)-COLUMN($AT:$AT),FALSE)/2+$AK254*VLOOKUP($D254,$AU$11:$BE$13,COLUMN($AW:$AW)-COLUMN($AT:$AT),FALSE))*3</f>
        <v>4.4185758981838505</v>
      </c>
      <c r="S254" s="13" cm="1">
        <f t="array" ref="S254">($AJ254*VLOOKUP($D254,$AU$11:$BE$13,COLUMN($AY:$AY)-COLUMN($AT:$AT),FALSE)/2+$AK254*VLOOKUP($D254,$AU$11:$BE$13,COLUMN($AX:$AX)-COLUMN($AT:$AT),FALSE))*3</f>
        <v>2891.2045547682064</v>
      </c>
      <c r="T254" s="13" cm="1">
        <f t="array" ref="T254">$E254*VLOOKUP($D254,$AU$11:$BE$13,COLUMN($BC:$BC)-COLUMN($AT:$AT),FALSE)*3</f>
        <v>2805</v>
      </c>
      <c r="U254" s="13" cm="1">
        <f t="array" ref="U254">$AJ254*VLOOKUP($D254,$AU$11:$BE$13,COLUMN($BD:$BD)-COLUMN($AT:$AT),FALSE)+$AK254*VLOOKUP($D254,$AU$11:$BE$13,COLUMN($BE:$BE)-COLUMN($AT:$AT),FALSE)</f>
        <v>5478.9791969037251</v>
      </c>
      <c r="V254" s="13">
        <f t="shared" si="133"/>
        <v>11.962369283571924</v>
      </c>
      <c r="W254" s="13">
        <f t="shared" si="134"/>
        <v>19141.303101612917</v>
      </c>
      <c r="X254" s="13" cm="1">
        <f t="array" ref="X254">$AJ254*VLOOKUP($D254,$AU$11:$BG$13,COLUMN($BF:$BF)-COLUMN($AT:$AT),FALSE)+$AK254*VLOOKUP($D254,$AU$11:$BG$13,COLUMN($BG:$BG)-COLUMN($AT:$AT),FALSE)</f>
        <v>814.48959845186255</v>
      </c>
      <c r="Y254" s="13">
        <f t="shared" si="140"/>
        <v>3771.83681341902</v>
      </c>
      <c r="Z254" s="13">
        <f t="shared" si="141"/>
        <v>0.68579939867164297</v>
      </c>
      <c r="AA254" s="13">
        <f t="shared" si="142"/>
        <v>724.19266817645303</v>
      </c>
      <c r="AB254" s="13">
        <f t="shared" si="143"/>
        <v>0.40168871801671369</v>
      </c>
      <c r="AC254" s="13">
        <f t="shared" si="144"/>
        <v>262.83677770620056</v>
      </c>
      <c r="AD254" s="13">
        <f t="shared" si="145"/>
        <v>255</v>
      </c>
      <c r="AE254" s="13">
        <f t="shared" si="146"/>
        <v>498.08901790033866</v>
      </c>
      <c r="AF254" s="13">
        <f t="shared" si="147"/>
        <v>1.0874881166883568</v>
      </c>
      <c r="AG254" s="13">
        <f t="shared" si="148"/>
        <v>1740.1184637829924</v>
      </c>
      <c r="AI254" s="13" t="str" cm="1">
        <f t="array" ref="AI254">IF(ISNUMBER(SEARCH(B254,VLOOKUP(D254,$AU$11:$AV$13,COLUMN(AV:AV)-COLUMN(AT:AT),FALSE))),"Domestic","International")</f>
        <v>International</v>
      </c>
      <c r="AJ254" s="13" cm="1">
        <f t="array" ref="AJ254">VLOOKUP($D254,$AR$5:$BD$7,COLUMN($BC:$BC)-COLUMN($AQ:$AQ),FALSE)*$E254</f>
        <v>5.7102080309627476</v>
      </c>
      <c r="AK254" s="13" cm="1">
        <f t="array" ref="AK254">VLOOKUP($D254,$AR$5:$BD$7,COLUMN($BD:$BD)-COLUMN($AQ:$AQ),FALSE)*$E254</f>
        <v>5.2897919690372524</v>
      </c>
      <c r="AL254">
        <f>'GDP per Capita'!R254</f>
        <v>21764.39</v>
      </c>
      <c r="AM254">
        <f t="shared" si="149"/>
        <v>21764.39</v>
      </c>
      <c r="AN254">
        <f t="shared" si="150"/>
        <v>21764.39</v>
      </c>
      <c r="AO254">
        <f t="shared" si="135"/>
        <v>239408.28999999998</v>
      </c>
      <c r="AP254" s="1">
        <f t="shared" si="136"/>
        <v>7.9952549268920134E-2</v>
      </c>
    </row>
    <row r="255" spans="1:42">
      <c r="A255" s="52">
        <v>253</v>
      </c>
      <c r="B255" s="52" t="s">
        <v>609</v>
      </c>
      <c r="C255" s="52" t="s">
        <v>35</v>
      </c>
      <c r="D255" s="52">
        <v>2020</v>
      </c>
      <c r="E255" s="52">
        <v>2</v>
      </c>
      <c r="F255" s="52">
        <v>14.584444400000001</v>
      </c>
      <c r="G255" s="52">
        <v>29.491769099999999</v>
      </c>
      <c r="H255" s="52">
        <v>0</v>
      </c>
      <c r="I255" s="52" t="s">
        <v>596</v>
      </c>
      <c r="J255" s="52">
        <v>9.0107934000000007</v>
      </c>
      <c r="K255" s="52">
        <v>38.761252499999998</v>
      </c>
      <c r="L255" s="52">
        <v>2367.3445068995102</v>
      </c>
      <c r="M255" s="52">
        <v>0.474227174621352</v>
      </c>
      <c r="N255" s="52">
        <v>454.53014532470598</v>
      </c>
      <c r="O255" s="13">
        <f t="shared" si="137"/>
        <v>4734.6890137990204</v>
      </c>
      <c r="P255" s="13">
        <f t="shared" si="138"/>
        <v>0.948454349242704</v>
      </c>
      <c r="Q255" s="13">
        <f t="shared" si="139"/>
        <v>909.06029064941197</v>
      </c>
      <c r="R255" s="13" cm="1">
        <f t="array" ref="R255">($AJ255*VLOOKUP($D255,$AU$11:$BE$13,COLUMN($AW:$AW)-COLUMN($AT:$AT),FALSE)/2+$AK255*VLOOKUP($D255,$AU$11:$BE$13,COLUMN($AW:$AW)-COLUMN($AT:$AT),FALSE))*3</f>
        <v>0.80337743603342726</v>
      </c>
      <c r="S255" s="13" cm="1">
        <f t="array" ref="S255">($AJ255*VLOOKUP($D255,$AU$11:$BE$13,COLUMN($AY:$AY)-COLUMN($AT:$AT),FALSE)/2+$AK255*VLOOKUP($D255,$AU$11:$BE$13,COLUMN($AX:$AX)-COLUMN($AT:$AT),FALSE))*3</f>
        <v>525.67355541240113</v>
      </c>
      <c r="T255" s="13" cm="1">
        <f t="array" ref="T255">$E255*VLOOKUP($D255,$AU$11:$BE$13,COLUMN($BC:$BC)-COLUMN($AT:$AT),FALSE)*3</f>
        <v>510</v>
      </c>
      <c r="U255" s="13" cm="1">
        <f t="array" ref="U255">$AJ255*VLOOKUP($D255,$AU$11:$BE$13,COLUMN($BD:$BD)-COLUMN($AT:$AT),FALSE)+$AK255*VLOOKUP($D255,$AU$11:$BE$13,COLUMN($BE:$BE)-COLUMN($AT:$AT),FALSE)</f>
        <v>996.17803580067721</v>
      </c>
      <c r="V255" s="13">
        <f t="shared" si="133"/>
        <v>1.7518317852761314</v>
      </c>
      <c r="W255" s="13">
        <f t="shared" si="134"/>
        <v>2940.9118818624902</v>
      </c>
      <c r="X255" s="13" cm="1">
        <f t="array" ref="X255">$AJ255*VLOOKUP($D255,$AU$11:$BG$13,COLUMN($BF:$BF)-COLUMN($AT:$AT),FALSE)+$AK255*VLOOKUP($D255,$AU$11:$BG$13,COLUMN($BG:$BG)-COLUMN($AT:$AT),FALSE)</f>
        <v>148.08901790033866</v>
      </c>
      <c r="Y255" s="13">
        <f t="shared" si="140"/>
        <v>2367.3445068995102</v>
      </c>
      <c r="Z255" s="13">
        <f t="shared" si="141"/>
        <v>0.474227174621352</v>
      </c>
      <c r="AA255" s="13">
        <f t="shared" si="142"/>
        <v>454.53014532470598</v>
      </c>
      <c r="AB255" s="13">
        <f t="shared" si="143"/>
        <v>0.40168871801671363</v>
      </c>
      <c r="AC255" s="13">
        <f t="shared" si="144"/>
        <v>262.83677770620056</v>
      </c>
      <c r="AD255" s="13">
        <f t="shared" si="145"/>
        <v>255</v>
      </c>
      <c r="AE255" s="13">
        <f t="shared" si="146"/>
        <v>498.0890179003386</v>
      </c>
      <c r="AF255" s="13">
        <f t="shared" si="147"/>
        <v>0.87591589263806569</v>
      </c>
      <c r="AG255" s="13">
        <f t="shared" si="148"/>
        <v>1470.4559409312451</v>
      </c>
      <c r="AI255" s="13" t="str" cm="1">
        <f t="array" ref="AI255">IF(ISNUMBER(SEARCH(B255,VLOOKUP(D255,$AU$11:$AV$13,COLUMN(AV:AV)-COLUMN(AT:AT),FALSE))),"Domestic","International")</f>
        <v>International</v>
      </c>
      <c r="AJ255" s="13" cm="1">
        <f t="array" ref="AJ255">VLOOKUP($D255,$AR$5:$BD$7,COLUMN($BC:$BC)-COLUMN($AQ:$AQ),FALSE)*$E255</f>
        <v>1.0382196419932268</v>
      </c>
      <c r="AK255" s="13" cm="1">
        <f t="array" ref="AK255">VLOOKUP($D255,$AR$5:$BD$7,COLUMN($BD:$BD)-COLUMN($AQ:$AQ),FALSE)*$E255</f>
        <v>0.96178035800677308</v>
      </c>
      <c r="AL255">
        <f>'GDP per Capita'!R255</f>
        <v>3998.93</v>
      </c>
      <c r="AM255">
        <f t="shared" si="149"/>
        <v>3998.93</v>
      </c>
      <c r="AN255">
        <f t="shared" si="150"/>
        <v>3998.93</v>
      </c>
      <c r="AO255">
        <f t="shared" si="135"/>
        <v>7997.86</v>
      </c>
      <c r="AP255" s="1">
        <f t="shared" si="136"/>
        <v>0.36771234828597776</v>
      </c>
    </row>
    <row r="256" spans="1:42">
      <c r="A256" s="52">
        <v>254</v>
      </c>
      <c r="B256" s="52" t="s">
        <v>594</v>
      </c>
      <c r="C256" s="52" t="s">
        <v>31</v>
      </c>
      <c r="D256" s="52">
        <v>2020</v>
      </c>
      <c r="E256" s="52">
        <v>19</v>
      </c>
      <c r="F256" s="52">
        <v>59.674971200000002</v>
      </c>
      <c r="G256" s="52">
        <v>14.5208584</v>
      </c>
      <c r="H256" s="52">
        <v>0</v>
      </c>
      <c r="I256" s="52" t="s">
        <v>596</v>
      </c>
      <c r="J256" s="52">
        <v>9.0107934000000007</v>
      </c>
      <c r="K256" s="52">
        <v>38.761252499999998</v>
      </c>
      <c r="L256" s="52">
        <v>11975.778090145301</v>
      </c>
      <c r="M256" s="52">
        <v>1.8592941589498599</v>
      </c>
      <c r="N256" s="52">
        <v>1257.45669946526</v>
      </c>
      <c r="O256" s="13">
        <f t="shared" si="137"/>
        <v>227539.78371276072</v>
      </c>
      <c r="P256" s="13">
        <f t="shared" si="138"/>
        <v>35.326589020047336</v>
      </c>
      <c r="Q256" s="13">
        <f t="shared" si="139"/>
        <v>23891.677289839939</v>
      </c>
      <c r="R256" s="13" cm="1">
        <f t="array" ref="R256">($AJ256*VLOOKUP($D256,$AU$11:$BE$13,COLUMN($AW:$AW)-COLUMN($AT:$AT),FALSE)/2+$AK256*VLOOKUP($D256,$AU$11:$BE$13,COLUMN($AW:$AW)-COLUMN($AT:$AT),FALSE))*3</f>
        <v>7.6320856423175591</v>
      </c>
      <c r="S256" s="13" cm="1">
        <f t="array" ref="S256">($AJ256*VLOOKUP($D256,$AU$11:$BE$13,COLUMN($AY:$AY)-COLUMN($AT:$AT),FALSE)/2+$AK256*VLOOKUP($D256,$AU$11:$BE$13,COLUMN($AX:$AX)-COLUMN($AT:$AT),FALSE))*3</f>
        <v>4993.89877641781</v>
      </c>
      <c r="T256" s="13" cm="1">
        <f t="array" ref="T256">$E256*VLOOKUP($D256,$AU$11:$BE$13,COLUMN($BC:$BC)-COLUMN($AT:$AT),FALSE)*3</f>
        <v>4845</v>
      </c>
      <c r="U256" s="13" cm="1">
        <f t="array" ref="U256">$AJ256*VLOOKUP($D256,$AU$11:$BE$13,COLUMN($BD:$BD)-COLUMN($AT:$AT),FALSE)+$AK256*VLOOKUP($D256,$AU$11:$BE$13,COLUMN($BE:$BE)-COLUMN($AT:$AT),FALSE)</f>
        <v>9463.6913401064339</v>
      </c>
      <c r="V256" s="13">
        <f t="shared" si="133"/>
        <v>42.958674662364899</v>
      </c>
      <c r="W256" s="13">
        <f t="shared" si="134"/>
        <v>43194.26740636419</v>
      </c>
      <c r="X256" s="13" cm="1">
        <f t="array" ref="X256">$AJ256*VLOOKUP($D256,$AU$11:$BG$13,COLUMN($BF:$BF)-COLUMN($AT:$AT),FALSE)+$AK256*VLOOKUP($D256,$AU$11:$BG$13,COLUMN($BG:$BG)-COLUMN($AT:$AT),FALSE)</f>
        <v>1406.845670053217</v>
      </c>
      <c r="Y256" s="13">
        <f t="shared" si="140"/>
        <v>11975.778090145301</v>
      </c>
      <c r="Z256" s="13">
        <f t="shared" si="141"/>
        <v>1.8592941589498597</v>
      </c>
      <c r="AA256" s="13">
        <f t="shared" si="142"/>
        <v>1257.45669946526</v>
      </c>
      <c r="AB256" s="13">
        <f t="shared" si="143"/>
        <v>0.40168871801671363</v>
      </c>
      <c r="AC256" s="13">
        <f t="shared" si="144"/>
        <v>262.83677770620051</v>
      </c>
      <c r="AD256" s="13">
        <f t="shared" si="145"/>
        <v>255</v>
      </c>
      <c r="AE256" s="13">
        <f t="shared" si="146"/>
        <v>498.0890179003386</v>
      </c>
      <c r="AF256" s="13">
        <f t="shared" si="147"/>
        <v>2.2609828769665739</v>
      </c>
      <c r="AG256" s="13">
        <f t="shared" si="148"/>
        <v>2273.3824950717994</v>
      </c>
      <c r="AI256" s="13" t="str" cm="1">
        <f t="array" ref="AI256">IF(ISNUMBER(SEARCH(B256,VLOOKUP(D256,$AU$11:$AV$13,COLUMN(AV:AV)-COLUMN(AT:AT),FALSE))),"Domestic","International")</f>
        <v>International</v>
      </c>
      <c r="AJ256" s="13" cm="1">
        <f t="array" ref="AJ256">VLOOKUP($D256,$AR$5:$BD$7,COLUMN($BC:$BC)-COLUMN($AQ:$AQ),FALSE)*$E256</f>
        <v>9.863086598935654</v>
      </c>
      <c r="AK256" s="13" cm="1">
        <f t="array" ref="AK256">VLOOKUP($D256,$AR$5:$BD$7,COLUMN($BD:$BD)-COLUMN($AQ:$AQ),FALSE)*$E256</f>
        <v>9.1369134010643442</v>
      </c>
      <c r="AL256">
        <f>'GDP per Capita'!R256</f>
        <v>59852.58</v>
      </c>
      <c r="AM256">
        <f t="shared" si="149"/>
        <v>59852.58</v>
      </c>
      <c r="AN256">
        <f t="shared" si="150"/>
        <v>59852.58</v>
      </c>
      <c r="AO256">
        <f t="shared" si="135"/>
        <v>1137199.02</v>
      </c>
      <c r="AP256" s="1">
        <f t="shared" si="136"/>
        <v>3.7983032562201986E-2</v>
      </c>
    </row>
    <row r="257" spans="1:42">
      <c r="A257" s="52">
        <v>255</v>
      </c>
      <c r="B257" s="52" t="s">
        <v>573</v>
      </c>
      <c r="C257" s="52" t="s">
        <v>30</v>
      </c>
      <c r="D257" s="52">
        <v>2020</v>
      </c>
      <c r="E257" s="52">
        <v>63</v>
      </c>
      <c r="F257" s="52">
        <v>1.3408629999999999</v>
      </c>
      <c r="G257" s="52">
        <v>103.83039182212001</v>
      </c>
      <c r="H257" s="52">
        <v>0</v>
      </c>
      <c r="I257" s="52" t="s">
        <v>596</v>
      </c>
      <c r="J257" s="52">
        <v>9.0107934000000007</v>
      </c>
      <c r="K257" s="52">
        <v>38.761252499999998</v>
      </c>
      <c r="L257" s="52">
        <v>14493.9274741749</v>
      </c>
      <c r="M257" s="52">
        <v>2.2350840787656701</v>
      </c>
      <c r="N257" s="52">
        <v>1521.86238478836</v>
      </c>
      <c r="O257" s="13">
        <f t="shared" si="137"/>
        <v>913117.43087301869</v>
      </c>
      <c r="P257" s="13">
        <f t="shared" si="138"/>
        <v>140.8102969622372</v>
      </c>
      <c r="Q257" s="13">
        <f t="shared" si="139"/>
        <v>95877.330241666685</v>
      </c>
      <c r="R257" s="13" cm="1">
        <f t="array" ref="R257">($AJ257*VLOOKUP($D257,$AU$11:$BE$13,COLUMN($AW:$AW)-COLUMN($AT:$AT),FALSE)/2+$AK257*VLOOKUP($D257,$AU$11:$BE$13,COLUMN($AW:$AW)-COLUMN($AT:$AT),FALSE))*3</f>
        <v>25.306389235052965</v>
      </c>
      <c r="S257" s="13" cm="1">
        <f t="array" ref="S257">($AJ257*VLOOKUP($D257,$AU$11:$BE$13,COLUMN($AY:$AY)-COLUMN($AT:$AT),FALSE)/2+$AK257*VLOOKUP($D257,$AU$11:$BE$13,COLUMN($AX:$AX)-COLUMN($AT:$AT),FALSE))*3</f>
        <v>16558.716995490635</v>
      </c>
      <c r="T257" s="13" cm="1">
        <f t="array" ref="T257">$E257*VLOOKUP($D257,$AU$11:$BE$13,COLUMN($BC:$BC)-COLUMN($AT:$AT),FALSE)*3</f>
        <v>16065</v>
      </c>
      <c r="U257" s="13" cm="1">
        <f t="array" ref="U257">$AJ257*VLOOKUP($D257,$AU$11:$BE$13,COLUMN($BD:$BD)-COLUMN($AT:$AT),FALSE)+$AK257*VLOOKUP($D257,$AU$11:$BE$13,COLUMN($BE:$BE)-COLUMN($AT:$AT),FALSE)</f>
        <v>31379.608127721334</v>
      </c>
      <c r="V257" s="13">
        <f t="shared" si="133"/>
        <v>166.11668619729016</v>
      </c>
      <c r="W257" s="13">
        <f t="shared" si="134"/>
        <v>159880.65536487865</v>
      </c>
      <c r="X257" s="13" cm="1">
        <f t="array" ref="X257">$AJ257*VLOOKUP($D257,$AU$11:$BG$13,COLUMN($BF:$BF)-COLUMN($AT:$AT),FALSE)+$AK257*VLOOKUP($D257,$AU$11:$BG$13,COLUMN($BG:$BG)-COLUMN($AT:$AT),FALSE)</f>
        <v>4664.8040638606672</v>
      </c>
      <c r="Y257" s="13">
        <f t="shared" si="140"/>
        <v>14493.9274741749</v>
      </c>
      <c r="Z257" s="13">
        <f t="shared" si="141"/>
        <v>2.2350840787656701</v>
      </c>
      <c r="AA257" s="13">
        <f t="shared" si="142"/>
        <v>1521.86238478836</v>
      </c>
      <c r="AB257" s="13">
        <f t="shared" si="143"/>
        <v>0.40168871801671374</v>
      </c>
      <c r="AC257" s="13">
        <f t="shared" si="144"/>
        <v>262.83677770620056</v>
      </c>
      <c r="AD257" s="13">
        <f t="shared" si="145"/>
        <v>255</v>
      </c>
      <c r="AE257" s="13">
        <f t="shared" si="146"/>
        <v>498.08901790033866</v>
      </c>
      <c r="AF257" s="13">
        <f t="shared" si="147"/>
        <v>2.6367727967823837</v>
      </c>
      <c r="AG257" s="13">
        <f t="shared" si="148"/>
        <v>2537.7881803948994</v>
      </c>
      <c r="AI257" s="13" t="str" cm="1">
        <f t="array" ref="AI257">IF(ISNUMBER(SEARCH(B257,VLOOKUP(D257,$AU$11:$AV$13,COLUMN(AV:AV)-COLUMN(AT:AT),FALSE))),"Domestic","International")</f>
        <v>International</v>
      </c>
      <c r="AJ257" s="13" cm="1">
        <f t="array" ref="AJ257">VLOOKUP($D257,$AR$5:$BD$7,COLUMN($BC:$BC)-COLUMN($AQ:$AQ),FALSE)*$E257</f>
        <v>32.703918722786646</v>
      </c>
      <c r="AK257" s="13" cm="1">
        <f t="array" ref="AK257">VLOOKUP($D257,$AR$5:$BD$7,COLUMN($BD:$BD)-COLUMN($AQ:$AQ),FALSE)*$E257</f>
        <v>30.296081277213354</v>
      </c>
      <c r="AL257">
        <f>'GDP per Capita'!R257</f>
        <v>56679.16</v>
      </c>
      <c r="AM257">
        <f t="shared" si="149"/>
        <v>56679.16</v>
      </c>
      <c r="AN257">
        <f t="shared" si="150"/>
        <v>56679.16</v>
      </c>
      <c r="AO257">
        <f t="shared" si="135"/>
        <v>3570787.08</v>
      </c>
      <c r="AP257" s="1">
        <f t="shared" si="136"/>
        <v>4.4774625812995447E-2</v>
      </c>
    </row>
    <row r="258" spans="1:42">
      <c r="A258" s="52">
        <v>256</v>
      </c>
      <c r="B258" s="52" t="s">
        <v>608</v>
      </c>
      <c r="C258" s="52" t="s">
        <v>31</v>
      </c>
      <c r="D258" s="52">
        <v>2020</v>
      </c>
      <c r="E258" s="52">
        <v>1</v>
      </c>
      <c r="F258" s="52">
        <v>45.813311299999903</v>
      </c>
      <c r="G258" s="52">
        <v>14.4808369</v>
      </c>
      <c r="H258" s="52">
        <v>0</v>
      </c>
      <c r="I258" s="52" t="s">
        <v>596</v>
      </c>
      <c r="J258" s="52">
        <v>9.0107934000000007</v>
      </c>
      <c r="K258" s="52">
        <v>38.761252499999998</v>
      </c>
      <c r="L258" s="52">
        <v>9403.67585671917</v>
      </c>
      <c r="M258" s="52">
        <v>1.4869893156938401</v>
      </c>
      <c r="N258" s="52">
        <v>987.38596495551303</v>
      </c>
      <c r="O258" s="13">
        <f t="shared" si="137"/>
        <v>9403.67585671917</v>
      </c>
      <c r="P258" s="13">
        <f t="shared" si="138"/>
        <v>1.4869893156938401</v>
      </c>
      <c r="Q258" s="13">
        <f t="shared" si="139"/>
        <v>987.38596495551303</v>
      </c>
      <c r="R258" s="13" cm="1">
        <f t="array" ref="R258">($AJ258*VLOOKUP($D258,$AU$11:$BE$13,COLUMN($AW:$AW)-COLUMN($AT:$AT),FALSE)/2+$AK258*VLOOKUP($D258,$AU$11:$BE$13,COLUMN($AW:$AW)-COLUMN($AT:$AT),FALSE))*3</f>
        <v>0.40168871801671363</v>
      </c>
      <c r="S258" s="13" cm="1">
        <f t="array" ref="S258">($AJ258*VLOOKUP($D258,$AU$11:$BE$13,COLUMN($AY:$AY)-COLUMN($AT:$AT),FALSE)/2+$AK258*VLOOKUP($D258,$AU$11:$BE$13,COLUMN($AX:$AX)-COLUMN($AT:$AT),FALSE))*3</f>
        <v>262.83677770620056</v>
      </c>
      <c r="T258" s="13" cm="1">
        <f t="array" ref="T258">$E258*VLOOKUP($D258,$AU$11:$BE$13,COLUMN($BC:$BC)-COLUMN($AT:$AT),FALSE)*3</f>
        <v>255</v>
      </c>
      <c r="U258" s="13" cm="1">
        <f t="array" ref="U258">$AJ258*VLOOKUP($D258,$AU$11:$BE$13,COLUMN($BD:$BD)-COLUMN($AT:$AT),FALSE)+$AK258*VLOOKUP($D258,$AU$11:$BE$13,COLUMN($BE:$BE)-COLUMN($AT:$AT),FALSE)</f>
        <v>498.0890179003386</v>
      </c>
      <c r="V258" s="13">
        <f t="shared" ref="V258:V274" si="151">P258+R258</f>
        <v>1.8886780337105538</v>
      </c>
      <c r="W258" s="13">
        <f t="shared" ref="W258:W274" si="152">Q258+S258+T258+U258</f>
        <v>2003.3117605620523</v>
      </c>
      <c r="X258" s="13" cm="1">
        <f t="array" ref="X258">$AJ258*VLOOKUP($D258,$AU$11:$BG$13,COLUMN($BF:$BF)-COLUMN($AT:$AT),FALSE)+$AK258*VLOOKUP($D258,$AU$11:$BG$13,COLUMN($BG:$BG)-COLUMN($AT:$AT),FALSE)</f>
        <v>74.04450895016933</v>
      </c>
      <c r="Y258" s="13">
        <f t="shared" si="140"/>
        <v>9403.67585671917</v>
      </c>
      <c r="Z258" s="13">
        <f t="shared" si="141"/>
        <v>1.4869893156938401</v>
      </c>
      <c r="AA258" s="13">
        <f t="shared" si="142"/>
        <v>987.38596495551303</v>
      </c>
      <c r="AB258" s="13">
        <f t="shared" si="143"/>
        <v>0.40168871801671363</v>
      </c>
      <c r="AC258" s="13">
        <f t="shared" si="144"/>
        <v>262.83677770620056</v>
      </c>
      <c r="AD258" s="13">
        <f t="shared" si="145"/>
        <v>255</v>
      </c>
      <c r="AE258" s="13">
        <f t="shared" si="146"/>
        <v>498.0890179003386</v>
      </c>
      <c r="AF258" s="13">
        <f t="shared" si="147"/>
        <v>1.8886780337105538</v>
      </c>
      <c r="AG258" s="13">
        <f t="shared" si="148"/>
        <v>2003.3117605620523</v>
      </c>
      <c r="AI258" s="13" t="str" cm="1">
        <f t="array" ref="AI258">IF(ISNUMBER(SEARCH(B258,VLOOKUP(D258,$AU$11:$AV$13,COLUMN(AV:AV)-COLUMN(AT:AT),FALSE))),"Domestic","International")</f>
        <v>International</v>
      </c>
      <c r="AJ258" s="13" cm="1">
        <f t="array" ref="AJ258">VLOOKUP($D258,$AR$5:$BD$7,COLUMN($BC:$BC)-COLUMN($AQ:$AQ),FALSE)*$E258</f>
        <v>0.5191098209966134</v>
      </c>
      <c r="AK258" s="13" cm="1">
        <f t="array" ref="AK258">VLOOKUP($D258,$AR$5:$BD$7,COLUMN($BD:$BD)-COLUMN($AQ:$AQ),FALSE)*$E258</f>
        <v>0.48089017900338654</v>
      </c>
      <c r="AL258">
        <f>'GDP per Capita'!R258</f>
        <v>26480.79</v>
      </c>
      <c r="AM258">
        <f t="shared" si="149"/>
        <v>26480.79</v>
      </c>
      <c r="AN258">
        <f t="shared" si="150"/>
        <v>26480.79</v>
      </c>
      <c r="AO258">
        <f t="shared" ref="AO258:AO274" si="153">AN258*E258</f>
        <v>26480.79</v>
      </c>
      <c r="AP258" s="1">
        <f t="shared" ref="AP258:AP274" si="154">IFERROR(W258/AO258,"")</f>
        <v>7.565151041800687E-2</v>
      </c>
    </row>
    <row r="259" spans="1:42">
      <c r="A259" s="52">
        <v>257</v>
      </c>
      <c r="B259" s="52" t="s">
        <v>607</v>
      </c>
      <c r="C259" s="52" t="s">
        <v>35</v>
      </c>
      <c r="D259" s="52">
        <v>2020</v>
      </c>
      <c r="E259" s="52">
        <v>3</v>
      </c>
      <c r="F259" s="52">
        <v>14.475060699999901</v>
      </c>
      <c r="G259" s="52">
        <v>-14.452961199999899</v>
      </c>
      <c r="H259" s="52">
        <v>0</v>
      </c>
      <c r="I259" s="52" t="s">
        <v>596</v>
      </c>
      <c r="J259" s="52">
        <v>9.0107934000000007</v>
      </c>
      <c r="K259" s="52">
        <v>38.761252499999998</v>
      </c>
      <c r="L259" s="52">
        <v>11626.4611050654</v>
      </c>
      <c r="M259" s="52">
        <v>1.8080472943887</v>
      </c>
      <c r="N259" s="52">
        <v>1220.7784160318699</v>
      </c>
      <c r="O259" s="13">
        <f t="shared" ref="O259:O274" si="155">E259*L259</f>
        <v>34879.383315196203</v>
      </c>
      <c r="P259" s="13">
        <f t="shared" ref="P259:P274" si="156">M259*$E259</f>
        <v>5.4241418831660999</v>
      </c>
      <c r="Q259" s="13">
        <f t="shared" ref="Q259:Q274" si="157">N259*$E259</f>
        <v>3662.33524809561</v>
      </c>
      <c r="R259" s="13" cm="1">
        <f t="array" ref="R259">($AJ259*VLOOKUP($D259,$AU$11:$BE$13,COLUMN($AW:$AW)-COLUMN($AT:$AT),FALSE)/2+$AK259*VLOOKUP($D259,$AU$11:$BE$13,COLUMN($AW:$AW)-COLUMN($AT:$AT),FALSE))*3</f>
        <v>1.2050661540501411</v>
      </c>
      <c r="S259" s="13" cm="1">
        <f t="array" ref="S259">($AJ259*VLOOKUP($D259,$AU$11:$BE$13,COLUMN($AY:$AY)-COLUMN($AT:$AT),FALSE)/2+$AK259*VLOOKUP($D259,$AU$11:$BE$13,COLUMN($AX:$AX)-COLUMN($AT:$AT),FALSE))*3</f>
        <v>788.51033311860169</v>
      </c>
      <c r="T259" s="13" cm="1">
        <f t="array" ref="T259">$E259*VLOOKUP($D259,$AU$11:$BE$13,COLUMN($BC:$BC)-COLUMN($AT:$AT),FALSE)*3</f>
        <v>765</v>
      </c>
      <c r="U259" s="13" cm="1">
        <f t="array" ref="U259">$AJ259*VLOOKUP($D259,$AU$11:$BE$13,COLUMN($BD:$BD)-COLUMN($AT:$AT),FALSE)+$AK259*VLOOKUP($D259,$AU$11:$BE$13,COLUMN($BE:$BE)-COLUMN($AT:$AT),FALSE)</f>
        <v>1494.2670537010158</v>
      </c>
      <c r="V259" s="13">
        <f t="shared" si="151"/>
        <v>6.629208037216241</v>
      </c>
      <c r="W259" s="13">
        <f t="shared" si="152"/>
        <v>6710.1126349152273</v>
      </c>
      <c r="X259" s="13" cm="1">
        <f t="array" ref="X259">$AJ259*VLOOKUP($D259,$AU$11:$BG$13,COLUMN($BF:$BF)-COLUMN($AT:$AT),FALSE)+$AK259*VLOOKUP($D259,$AU$11:$BG$13,COLUMN($BG:$BG)-COLUMN($AT:$AT),FALSE)</f>
        <v>222.13352685050796</v>
      </c>
      <c r="Y259" s="13">
        <f t="shared" ref="Y259:Y274" si="158">IFERROR(O259/$E259,"")</f>
        <v>11626.4611050654</v>
      </c>
      <c r="Z259" s="13">
        <f t="shared" ref="Z259:Z274" si="159">IFERROR(P259/$E259,"")</f>
        <v>1.8080472943887</v>
      </c>
      <c r="AA259" s="13">
        <f t="shared" ref="AA259:AA274" si="160">IFERROR(Q259/$E259,"")</f>
        <v>1220.7784160318699</v>
      </c>
      <c r="AB259" s="13">
        <f t="shared" ref="AB259:AB274" si="161">IFERROR(R259/$E259,"")</f>
        <v>0.40168871801671369</v>
      </c>
      <c r="AC259" s="13">
        <f t="shared" ref="AC259:AC274" si="162">IFERROR(S259/$E259,"")</f>
        <v>262.83677770620056</v>
      </c>
      <c r="AD259" s="13">
        <f t="shared" ref="AD259:AD274" si="163">IFERROR(T259/$E259,"")</f>
        <v>255</v>
      </c>
      <c r="AE259" s="13">
        <f t="shared" ref="AE259:AE274" si="164">IFERROR(U259/$E259,"")</f>
        <v>498.0890179003386</v>
      </c>
      <c r="AF259" s="13">
        <f t="shared" ref="AF259:AF274" si="165">IFERROR(V259/$E259,"")</f>
        <v>2.2097360124054135</v>
      </c>
      <c r="AG259" s="13">
        <f t="shared" ref="AG259:AG274" si="166">IFERROR(W259/$E259,"")</f>
        <v>2236.7042116384091</v>
      </c>
      <c r="AI259" s="13" t="str" cm="1">
        <f t="array" ref="AI259">IF(ISNUMBER(SEARCH(B259,VLOOKUP(D259,$AU$11:$AV$13,COLUMN(AV:AV)-COLUMN(AT:AT),FALSE))),"Domestic","International")</f>
        <v>International</v>
      </c>
      <c r="AJ259" s="13" cm="1">
        <f t="array" ref="AJ259">VLOOKUP($D259,$AR$5:$BD$7,COLUMN($BC:$BC)-COLUMN($AQ:$AQ),FALSE)*$E259</f>
        <v>1.5573294629898402</v>
      </c>
      <c r="AK259" s="13" cm="1">
        <f t="array" ref="AK259">VLOOKUP($D259,$AR$5:$BD$7,COLUMN($BD:$BD)-COLUMN($AQ:$AQ),FALSE)*$E259</f>
        <v>1.4426705370101596</v>
      </c>
      <c r="AL259">
        <f>'GDP per Capita'!R259</f>
        <v>1144.73</v>
      </c>
      <c r="AM259">
        <f t="shared" ref="AM259:AM274" si="167">IFERROR(AL259,"")</f>
        <v>1144.73</v>
      </c>
      <c r="AN259">
        <f t="shared" ref="AN259:AN274" si="168">IFERROR(AL259,AVERAGE(AM$2:AM$2538))</f>
        <v>1144.73</v>
      </c>
      <c r="AO259">
        <f t="shared" si="153"/>
        <v>3434.19</v>
      </c>
      <c r="AP259" s="1">
        <f t="shared" si="154"/>
        <v>1.9539142082747976</v>
      </c>
    </row>
    <row r="260" spans="1:42">
      <c r="A260" s="52">
        <v>258</v>
      </c>
      <c r="B260" s="52" t="s">
        <v>606</v>
      </c>
      <c r="C260" s="52" t="s">
        <v>35</v>
      </c>
      <c r="D260" s="52">
        <v>2020</v>
      </c>
      <c r="E260" s="52">
        <v>1</v>
      </c>
      <c r="F260" s="52">
        <v>8.3676770999999999</v>
      </c>
      <c r="G260" s="52">
        <v>49.083416</v>
      </c>
      <c r="H260" s="52">
        <v>0</v>
      </c>
      <c r="I260" s="52" t="s">
        <v>596</v>
      </c>
      <c r="J260" s="52">
        <v>9.0107934000000007</v>
      </c>
      <c r="K260" s="52">
        <v>38.761252499999998</v>
      </c>
      <c r="L260" s="52">
        <v>2273.6199210825098</v>
      </c>
      <c r="M260" s="52">
        <v>0.46185133273974099</v>
      </c>
      <c r="N260" s="52">
        <v>436.53502484784298</v>
      </c>
      <c r="O260" s="13">
        <f t="shared" si="155"/>
        <v>2273.6199210825098</v>
      </c>
      <c r="P260" s="13">
        <f t="shared" si="156"/>
        <v>0.46185133273974099</v>
      </c>
      <c r="Q260" s="13">
        <f t="shared" si="157"/>
        <v>436.53502484784298</v>
      </c>
      <c r="R260" s="13" cm="1">
        <f t="array" ref="R260">($AJ260*VLOOKUP($D260,$AU$11:$BE$13,COLUMN($AW:$AW)-COLUMN($AT:$AT),FALSE)/2+$AK260*VLOOKUP($D260,$AU$11:$BE$13,COLUMN($AW:$AW)-COLUMN($AT:$AT),FALSE))*3</f>
        <v>0.40168871801671363</v>
      </c>
      <c r="S260" s="13" cm="1">
        <f t="array" ref="S260">($AJ260*VLOOKUP($D260,$AU$11:$BE$13,COLUMN($AY:$AY)-COLUMN($AT:$AT),FALSE)/2+$AK260*VLOOKUP($D260,$AU$11:$BE$13,COLUMN($AX:$AX)-COLUMN($AT:$AT),FALSE))*3</f>
        <v>262.83677770620056</v>
      </c>
      <c r="T260" s="13" cm="1">
        <f t="array" ref="T260">$E260*VLOOKUP($D260,$AU$11:$BE$13,COLUMN($BC:$BC)-COLUMN($AT:$AT),FALSE)*3</f>
        <v>255</v>
      </c>
      <c r="U260" s="13" cm="1">
        <f t="array" ref="U260">$AJ260*VLOOKUP($D260,$AU$11:$BE$13,COLUMN($BD:$BD)-COLUMN($AT:$AT),FALSE)+$AK260*VLOOKUP($D260,$AU$11:$BE$13,COLUMN($BE:$BE)-COLUMN($AT:$AT),FALSE)</f>
        <v>498.0890179003386</v>
      </c>
      <c r="V260" s="13">
        <f t="shared" si="151"/>
        <v>0.86354005075645457</v>
      </c>
      <c r="W260" s="13">
        <f t="shared" si="152"/>
        <v>1452.4608204543822</v>
      </c>
      <c r="X260" s="13" cm="1">
        <f t="array" ref="X260">$AJ260*VLOOKUP($D260,$AU$11:$BG$13,COLUMN($BF:$BF)-COLUMN($AT:$AT),FALSE)+$AK260*VLOOKUP($D260,$AU$11:$BG$13,COLUMN($BG:$BG)-COLUMN($AT:$AT),FALSE)</f>
        <v>74.04450895016933</v>
      </c>
      <c r="Y260" s="13">
        <f t="shared" si="158"/>
        <v>2273.6199210825098</v>
      </c>
      <c r="Z260" s="13">
        <f t="shared" si="159"/>
        <v>0.46185133273974099</v>
      </c>
      <c r="AA260" s="13">
        <f t="shared" si="160"/>
        <v>436.53502484784298</v>
      </c>
      <c r="AB260" s="13">
        <f t="shared" si="161"/>
        <v>0.40168871801671363</v>
      </c>
      <c r="AC260" s="13">
        <f t="shared" si="162"/>
        <v>262.83677770620056</v>
      </c>
      <c r="AD260" s="13">
        <f t="shared" si="163"/>
        <v>255</v>
      </c>
      <c r="AE260" s="13">
        <f t="shared" si="164"/>
        <v>498.0890179003386</v>
      </c>
      <c r="AF260" s="13">
        <f t="shared" si="165"/>
        <v>0.86354005075645457</v>
      </c>
      <c r="AG260" s="13">
        <f t="shared" si="166"/>
        <v>1452.4608204543822</v>
      </c>
      <c r="AI260" s="13" t="str" cm="1">
        <f t="array" ref="AI260">IF(ISNUMBER(SEARCH(B260,VLOOKUP(D260,$AU$11:$AV$13,COLUMN(AV:AV)-COLUMN(AT:AT),FALSE))),"Domestic","International")</f>
        <v>International</v>
      </c>
      <c r="AJ260" s="13" cm="1">
        <f t="array" ref="AJ260">VLOOKUP($D260,$AR$5:$BD$7,COLUMN($BC:$BC)-COLUMN($AQ:$AQ),FALSE)*$E260</f>
        <v>0.5191098209966134</v>
      </c>
      <c r="AK260" s="13" cm="1">
        <f t="array" ref="AK260">VLOOKUP($D260,$AR$5:$BD$7,COLUMN($BD:$BD)-COLUMN($AQ:$AQ),FALSE)*$E260</f>
        <v>0.48089017900338654</v>
      </c>
      <c r="AL260" t="e">
        <f>'GDP per Capita'!R260</f>
        <v>#N/A</v>
      </c>
      <c r="AM260" t="str">
        <f t="shared" si="167"/>
        <v/>
      </c>
      <c r="AN260">
        <f t="shared" si="168"/>
        <v>22749.526816091966</v>
      </c>
      <c r="AO260">
        <f t="shared" si="153"/>
        <v>22749.526816091966</v>
      </c>
      <c r="AP260" s="1">
        <f t="shared" si="154"/>
        <v>6.3845759614963873E-2</v>
      </c>
    </row>
    <row r="261" spans="1:42">
      <c r="A261" s="52">
        <v>259</v>
      </c>
      <c r="B261" s="52" t="s">
        <v>605</v>
      </c>
      <c r="C261" s="52" t="s">
        <v>35</v>
      </c>
      <c r="D261" s="52">
        <v>2020</v>
      </c>
      <c r="E261" s="52">
        <v>0</v>
      </c>
      <c r="F261" s="52">
        <v>-26.562480600000001</v>
      </c>
      <c r="G261" s="52">
        <v>31.399131699999899</v>
      </c>
      <c r="H261" s="52">
        <v>0</v>
      </c>
      <c r="I261" s="52" t="s">
        <v>596</v>
      </c>
      <c r="J261" s="52">
        <v>9.0107934000000007</v>
      </c>
      <c r="K261" s="52">
        <v>38.761252499999998</v>
      </c>
      <c r="L261" s="52">
        <v>8069.2931684382002</v>
      </c>
      <c r="M261" s="52">
        <v>1.2984342459048199</v>
      </c>
      <c r="N261" s="52">
        <v>847.27578268601098</v>
      </c>
      <c r="O261" s="13">
        <f t="shared" si="155"/>
        <v>0</v>
      </c>
      <c r="P261" s="13">
        <f t="shared" si="156"/>
        <v>0</v>
      </c>
      <c r="Q261" s="13">
        <f t="shared" si="157"/>
        <v>0</v>
      </c>
      <c r="R261" s="13" cm="1">
        <f t="array" ref="R261">($AJ261*VLOOKUP($D261,$AU$11:$BE$13,COLUMN($AW:$AW)-COLUMN($AT:$AT),FALSE)/2+$AK261*VLOOKUP($D261,$AU$11:$BE$13,COLUMN($AW:$AW)-COLUMN($AT:$AT),FALSE))*3</f>
        <v>0</v>
      </c>
      <c r="S261" s="13" cm="1">
        <f t="array" ref="S261">($AJ261*VLOOKUP($D261,$AU$11:$BE$13,COLUMN($AY:$AY)-COLUMN($AT:$AT),FALSE)/2+$AK261*VLOOKUP($D261,$AU$11:$BE$13,COLUMN($AX:$AX)-COLUMN($AT:$AT),FALSE))*3</f>
        <v>0</v>
      </c>
      <c r="T261" s="13" cm="1">
        <f t="array" ref="T261">$E261*VLOOKUP($D261,$AU$11:$BE$13,COLUMN($BC:$BC)-COLUMN($AT:$AT),FALSE)*3</f>
        <v>0</v>
      </c>
      <c r="U261" s="13" cm="1">
        <f t="array" ref="U261">$AJ261*VLOOKUP($D261,$AU$11:$BE$13,COLUMN($BD:$BD)-COLUMN($AT:$AT),FALSE)+$AK261*VLOOKUP($D261,$AU$11:$BE$13,COLUMN($BE:$BE)-COLUMN($AT:$AT),FALSE)</f>
        <v>0</v>
      </c>
      <c r="V261" s="13">
        <f t="shared" si="151"/>
        <v>0</v>
      </c>
      <c r="W261" s="13">
        <f t="shared" si="152"/>
        <v>0</v>
      </c>
      <c r="X261" s="13" cm="1">
        <f t="array" ref="X261">$AJ261*VLOOKUP($D261,$AU$11:$BG$13,COLUMN($BF:$BF)-COLUMN($AT:$AT),FALSE)+$AK261*VLOOKUP($D261,$AU$11:$BG$13,COLUMN($BG:$BG)-COLUMN($AT:$AT),FALSE)</f>
        <v>0</v>
      </c>
      <c r="Y261" s="13" t="str">
        <f t="shared" si="158"/>
        <v/>
      </c>
      <c r="Z261" s="13" t="str">
        <f t="shared" si="159"/>
        <v/>
      </c>
      <c r="AA261" s="13" t="str">
        <f t="shared" si="160"/>
        <v/>
      </c>
      <c r="AB261" s="13" t="str">
        <f t="shared" si="161"/>
        <v/>
      </c>
      <c r="AC261" s="13" t="str">
        <f t="shared" si="162"/>
        <v/>
      </c>
      <c r="AD261" s="13" t="str">
        <f t="shared" si="163"/>
        <v/>
      </c>
      <c r="AE261" s="13" t="str">
        <f t="shared" si="164"/>
        <v/>
      </c>
      <c r="AF261" s="13" t="str">
        <f t="shared" si="165"/>
        <v/>
      </c>
      <c r="AG261" s="13" t="str">
        <f t="shared" si="166"/>
        <v/>
      </c>
      <c r="AI261" s="13" t="str" cm="1">
        <f t="array" ref="AI261">IF(ISNUMBER(SEARCH(B261,VLOOKUP(D261,$AU$11:$AV$13,COLUMN(AV:AV)-COLUMN(AT:AT),FALSE))),"Domestic","International")</f>
        <v>International</v>
      </c>
      <c r="AJ261" s="13" cm="1">
        <f t="array" ref="AJ261">VLOOKUP($D261,$AR$5:$BD$7,COLUMN($BC:$BC)-COLUMN($AQ:$AQ),FALSE)*$E261</f>
        <v>0</v>
      </c>
      <c r="AK261" s="13" cm="1">
        <f t="array" ref="AK261">VLOOKUP($D261,$AR$5:$BD$7,COLUMN($BD:$BD)-COLUMN($AQ:$AQ),FALSE)*$E261</f>
        <v>0</v>
      </c>
      <c r="AL261">
        <f>'GDP per Capita'!R261</f>
        <v>3443.18</v>
      </c>
      <c r="AM261">
        <f t="shared" si="167"/>
        <v>3443.18</v>
      </c>
      <c r="AN261">
        <f t="shared" si="168"/>
        <v>3443.18</v>
      </c>
      <c r="AO261">
        <f t="shared" si="153"/>
        <v>0</v>
      </c>
      <c r="AP261" s="1" t="str">
        <f t="shared" si="154"/>
        <v/>
      </c>
    </row>
    <row r="262" spans="1:42">
      <c r="A262" s="52">
        <v>260</v>
      </c>
      <c r="B262" s="52" t="s">
        <v>604</v>
      </c>
      <c r="C262" s="52" t="s">
        <v>30</v>
      </c>
      <c r="D262" s="52">
        <v>2020</v>
      </c>
      <c r="E262" s="52">
        <v>3</v>
      </c>
      <c r="F262" s="52">
        <v>14.8971921</v>
      </c>
      <c r="G262" s="52">
        <v>100.83273</v>
      </c>
      <c r="H262" s="52">
        <v>0</v>
      </c>
      <c r="I262" s="52" t="s">
        <v>596</v>
      </c>
      <c r="J262" s="52">
        <v>9.0107934000000007</v>
      </c>
      <c r="K262" s="52">
        <v>38.761252499999998</v>
      </c>
      <c r="L262" s="52">
        <v>13529.4010701754</v>
      </c>
      <c r="M262" s="52">
        <v>2.0898249047909001</v>
      </c>
      <c r="N262" s="52">
        <v>1420.5871123684201</v>
      </c>
      <c r="O262" s="13">
        <f t="shared" si="155"/>
        <v>40588.203210526197</v>
      </c>
      <c r="P262" s="13">
        <f t="shared" si="156"/>
        <v>6.2694747143727003</v>
      </c>
      <c r="Q262" s="13">
        <f t="shared" si="157"/>
        <v>4261.7613371052603</v>
      </c>
      <c r="R262" s="13" cm="1">
        <f t="array" ref="R262">($AJ262*VLOOKUP($D262,$AU$11:$BE$13,COLUMN($AW:$AW)-COLUMN($AT:$AT),FALSE)/2+$AK262*VLOOKUP($D262,$AU$11:$BE$13,COLUMN($AW:$AW)-COLUMN($AT:$AT),FALSE))*3</f>
        <v>1.2050661540501411</v>
      </c>
      <c r="S262" s="13" cm="1">
        <f t="array" ref="S262">($AJ262*VLOOKUP($D262,$AU$11:$BE$13,COLUMN($AY:$AY)-COLUMN($AT:$AT),FALSE)/2+$AK262*VLOOKUP($D262,$AU$11:$BE$13,COLUMN($AX:$AX)-COLUMN($AT:$AT),FALSE))*3</f>
        <v>788.51033311860169</v>
      </c>
      <c r="T262" s="13" cm="1">
        <f t="array" ref="T262">$E262*VLOOKUP($D262,$AU$11:$BE$13,COLUMN($BC:$BC)-COLUMN($AT:$AT),FALSE)*3</f>
        <v>765</v>
      </c>
      <c r="U262" s="13" cm="1">
        <f t="array" ref="U262">$AJ262*VLOOKUP($D262,$AU$11:$BE$13,COLUMN($BD:$BD)-COLUMN($AT:$AT),FALSE)+$AK262*VLOOKUP($D262,$AU$11:$BE$13,COLUMN($BE:$BE)-COLUMN($AT:$AT),FALSE)</f>
        <v>1494.2670537010158</v>
      </c>
      <c r="V262" s="13">
        <f t="shared" si="151"/>
        <v>7.4745408684228414</v>
      </c>
      <c r="W262" s="13">
        <f t="shared" si="152"/>
        <v>7309.5387239248776</v>
      </c>
      <c r="X262" s="13" cm="1">
        <f t="array" ref="X262">$AJ262*VLOOKUP($D262,$AU$11:$BG$13,COLUMN($BF:$BF)-COLUMN($AT:$AT),FALSE)+$AK262*VLOOKUP($D262,$AU$11:$BG$13,COLUMN($BG:$BG)-COLUMN($AT:$AT),FALSE)</f>
        <v>222.13352685050796</v>
      </c>
      <c r="Y262" s="13">
        <f t="shared" si="158"/>
        <v>13529.4010701754</v>
      </c>
      <c r="Z262" s="13">
        <f t="shared" si="159"/>
        <v>2.0898249047909001</v>
      </c>
      <c r="AA262" s="13">
        <f t="shared" si="160"/>
        <v>1420.5871123684201</v>
      </c>
      <c r="AB262" s="13">
        <f t="shared" si="161"/>
        <v>0.40168871801671369</v>
      </c>
      <c r="AC262" s="13">
        <f t="shared" si="162"/>
        <v>262.83677770620056</v>
      </c>
      <c r="AD262" s="13">
        <f t="shared" si="163"/>
        <v>255</v>
      </c>
      <c r="AE262" s="13">
        <f t="shared" si="164"/>
        <v>498.0890179003386</v>
      </c>
      <c r="AF262" s="13">
        <f t="shared" si="165"/>
        <v>2.4915136228076138</v>
      </c>
      <c r="AG262" s="13">
        <f t="shared" si="166"/>
        <v>2436.512907974959</v>
      </c>
      <c r="AI262" s="13" t="str" cm="1">
        <f t="array" ref="AI262">IF(ISNUMBER(SEARCH(B262,VLOOKUP(D262,$AU$11:$AV$13,COLUMN(AV:AV)-COLUMN(AT:AT),FALSE))),"Domestic","International")</f>
        <v>International</v>
      </c>
      <c r="AJ262" s="13" cm="1">
        <f t="array" ref="AJ262">VLOOKUP($D262,$AR$5:$BD$7,COLUMN($BC:$BC)-COLUMN($AQ:$AQ),FALSE)*$E262</f>
        <v>1.5573294629898402</v>
      </c>
      <c r="AK262" s="13" cm="1">
        <f t="array" ref="AK262">VLOOKUP($D262,$AR$5:$BD$7,COLUMN($BD:$BD)-COLUMN($AQ:$AQ),FALSE)*$E262</f>
        <v>1.4426705370101596</v>
      </c>
      <c r="AL262">
        <f>'GDP per Capita'!R262</f>
        <v>7193.98</v>
      </c>
      <c r="AM262">
        <f t="shared" si="167"/>
        <v>7193.98</v>
      </c>
      <c r="AN262">
        <f t="shared" si="168"/>
        <v>7193.98</v>
      </c>
      <c r="AO262">
        <f t="shared" si="153"/>
        <v>21581.94</v>
      </c>
      <c r="AP262" s="1">
        <f t="shared" si="154"/>
        <v>0.3386877511440064</v>
      </c>
    </row>
    <row r="263" spans="1:42">
      <c r="A263" s="52">
        <v>261</v>
      </c>
      <c r="B263" s="52" t="s">
        <v>592</v>
      </c>
      <c r="C263" s="52" t="s">
        <v>35</v>
      </c>
      <c r="D263" s="52">
        <v>2020</v>
      </c>
      <c r="E263" s="52">
        <v>3</v>
      </c>
      <c r="F263" s="52">
        <v>33.843940799999999</v>
      </c>
      <c r="G263" s="52">
        <v>9.4001380000000001</v>
      </c>
      <c r="H263" s="52">
        <v>0</v>
      </c>
      <c r="I263" s="52" t="s">
        <v>596</v>
      </c>
      <c r="J263" s="52">
        <v>9.0107934000000007</v>
      </c>
      <c r="K263" s="52">
        <v>38.761252499999998</v>
      </c>
      <c r="L263" s="52">
        <v>8153.4458170971202</v>
      </c>
      <c r="M263" s="52">
        <v>1.31023273770084</v>
      </c>
      <c r="N263" s="52">
        <v>856.11181079519804</v>
      </c>
      <c r="O263" s="13">
        <f t="shared" si="155"/>
        <v>24460.337451291362</v>
      </c>
      <c r="P263" s="13">
        <f t="shared" si="156"/>
        <v>3.9306982131025201</v>
      </c>
      <c r="Q263" s="13">
        <f t="shared" si="157"/>
        <v>2568.3354323855942</v>
      </c>
      <c r="R263" s="13" cm="1">
        <f t="array" ref="R263">($AJ263*VLOOKUP($D263,$AU$11:$BE$13,COLUMN($AW:$AW)-COLUMN($AT:$AT),FALSE)/2+$AK263*VLOOKUP($D263,$AU$11:$BE$13,COLUMN($AW:$AW)-COLUMN($AT:$AT),FALSE))*3</f>
        <v>1.2050661540501411</v>
      </c>
      <c r="S263" s="13" cm="1">
        <f t="array" ref="S263">($AJ263*VLOOKUP($D263,$AU$11:$BE$13,COLUMN($AY:$AY)-COLUMN($AT:$AT),FALSE)/2+$AK263*VLOOKUP($D263,$AU$11:$BE$13,COLUMN($AX:$AX)-COLUMN($AT:$AT),FALSE))*3</f>
        <v>788.51033311860169</v>
      </c>
      <c r="T263" s="13" cm="1">
        <f t="array" ref="T263">$E263*VLOOKUP($D263,$AU$11:$BE$13,COLUMN($BC:$BC)-COLUMN($AT:$AT),FALSE)*3</f>
        <v>765</v>
      </c>
      <c r="U263" s="13" cm="1">
        <f t="array" ref="U263">$AJ263*VLOOKUP($D263,$AU$11:$BE$13,COLUMN($BD:$BD)-COLUMN($AT:$AT),FALSE)+$AK263*VLOOKUP($D263,$AU$11:$BE$13,COLUMN($BE:$BE)-COLUMN($AT:$AT),FALSE)</f>
        <v>1494.2670537010158</v>
      </c>
      <c r="V263" s="13">
        <f t="shared" si="151"/>
        <v>5.1357643671526612</v>
      </c>
      <c r="W263" s="13">
        <f t="shared" si="152"/>
        <v>5616.1128192052111</v>
      </c>
      <c r="X263" s="13" cm="1">
        <f t="array" ref="X263">$AJ263*VLOOKUP($D263,$AU$11:$BG$13,COLUMN($BF:$BF)-COLUMN($AT:$AT),FALSE)+$AK263*VLOOKUP($D263,$AU$11:$BG$13,COLUMN($BG:$BG)-COLUMN($AT:$AT),FALSE)</f>
        <v>222.13352685050796</v>
      </c>
      <c r="Y263" s="13">
        <f t="shared" si="158"/>
        <v>8153.4458170971202</v>
      </c>
      <c r="Z263" s="13">
        <f t="shared" si="159"/>
        <v>1.31023273770084</v>
      </c>
      <c r="AA263" s="13">
        <f t="shared" si="160"/>
        <v>856.11181079519804</v>
      </c>
      <c r="AB263" s="13">
        <f t="shared" si="161"/>
        <v>0.40168871801671369</v>
      </c>
      <c r="AC263" s="13">
        <f t="shared" si="162"/>
        <v>262.83677770620056</v>
      </c>
      <c r="AD263" s="13">
        <f t="shared" si="163"/>
        <v>255</v>
      </c>
      <c r="AE263" s="13">
        <f t="shared" si="164"/>
        <v>498.0890179003386</v>
      </c>
      <c r="AF263" s="13">
        <f t="shared" si="165"/>
        <v>1.7119214557175537</v>
      </c>
      <c r="AG263" s="13">
        <f t="shared" si="166"/>
        <v>1872.0376064017371</v>
      </c>
      <c r="AI263" s="13" t="str" cm="1">
        <f t="array" ref="AI263">IF(ISNUMBER(SEARCH(B263,VLOOKUP(D263,$AU$11:$AV$13,COLUMN(AV:AV)-COLUMN(AT:AT),FALSE))),"Domestic","International")</f>
        <v>International</v>
      </c>
      <c r="AJ263" s="13" cm="1">
        <f t="array" ref="AJ263">VLOOKUP($D263,$AR$5:$BD$7,COLUMN($BC:$BC)-COLUMN($AQ:$AQ),FALSE)*$E263</f>
        <v>1.5573294629898402</v>
      </c>
      <c r="AK263" s="13" cm="1">
        <f t="array" ref="AK263">VLOOKUP($D263,$AR$5:$BD$7,COLUMN($BD:$BD)-COLUMN($AQ:$AQ),FALSE)*$E263</f>
        <v>1.4426705370101596</v>
      </c>
      <c r="AL263">
        <f>'GDP per Capita'!R263</f>
        <v>3565.1</v>
      </c>
      <c r="AM263">
        <f t="shared" si="167"/>
        <v>3565.1</v>
      </c>
      <c r="AN263">
        <f t="shared" si="168"/>
        <v>3565.1</v>
      </c>
      <c r="AO263">
        <f t="shared" si="153"/>
        <v>10695.3</v>
      </c>
      <c r="AP263" s="1">
        <f t="shared" si="154"/>
        <v>0.52510100878004462</v>
      </c>
    </row>
    <row r="264" spans="1:42">
      <c r="A264" s="52">
        <v>262</v>
      </c>
      <c r="B264" s="52" t="s">
        <v>591</v>
      </c>
      <c r="C264" s="52" t="s">
        <v>32</v>
      </c>
      <c r="D264" s="52">
        <v>2020</v>
      </c>
      <c r="E264" s="52">
        <v>4</v>
      </c>
      <c r="F264" s="52">
        <v>38.959759399999903</v>
      </c>
      <c r="G264" s="52">
        <v>34.924965299999997</v>
      </c>
      <c r="H264" s="52">
        <v>0</v>
      </c>
      <c r="I264" s="52" t="s">
        <v>596</v>
      </c>
      <c r="J264" s="52">
        <v>9.0107934000000007</v>
      </c>
      <c r="K264" s="52">
        <v>38.761252499999998</v>
      </c>
      <c r="L264" s="52">
        <v>6704.1468312941297</v>
      </c>
      <c r="M264" s="52">
        <v>1.1087793794199301</v>
      </c>
      <c r="N264" s="52">
        <v>804.497619755296</v>
      </c>
      <c r="O264" s="13">
        <f t="shared" si="155"/>
        <v>26816.587325176519</v>
      </c>
      <c r="P264" s="13">
        <f t="shared" si="156"/>
        <v>4.4351175176797204</v>
      </c>
      <c r="Q264" s="13">
        <f t="shared" si="157"/>
        <v>3217.990479021184</v>
      </c>
      <c r="R264" s="13" cm="1">
        <f t="array" ref="R264">($AJ264*VLOOKUP($D264,$AU$11:$BE$13,COLUMN($AW:$AW)-COLUMN($AT:$AT),FALSE)/2+$AK264*VLOOKUP($D264,$AU$11:$BE$13,COLUMN($AW:$AW)-COLUMN($AT:$AT),FALSE))*3</f>
        <v>1.6067548720668545</v>
      </c>
      <c r="S264" s="13" cm="1">
        <f t="array" ref="S264">($AJ264*VLOOKUP($D264,$AU$11:$BE$13,COLUMN($AY:$AY)-COLUMN($AT:$AT),FALSE)/2+$AK264*VLOOKUP($D264,$AU$11:$BE$13,COLUMN($AX:$AX)-COLUMN($AT:$AT),FALSE))*3</f>
        <v>1051.3471108248023</v>
      </c>
      <c r="T264" s="13" cm="1">
        <f t="array" ref="T264">$E264*VLOOKUP($D264,$AU$11:$BE$13,COLUMN($BC:$BC)-COLUMN($AT:$AT),FALSE)*3</f>
        <v>1020</v>
      </c>
      <c r="U264" s="13" cm="1">
        <f t="array" ref="U264">$AJ264*VLOOKUP($D264,$AU$11:$BE$13,COLUMN($BD:$BD)-COLUMN($AT:$AT),FALSE)+$AK264*VLOOKUP($D264,$AU$11:$BE$13,COLUMN($BE:$BE)-COLUMN($AT:$AT),FALSE)</f>
        <v>1992.3560716013544</v>
      </c>
      <c r="V264" s="13">
        <f t="shared" si="151"/>
        <v>6.0418723897465751</v>
      </c>
      <c r="W264" s="13">
        <f t="shared" si="152"/>
        <v>7281.6936614473407</v>
      </c>
      <c r="X264" s="13" cm="1">
        <f t="array" ref="X264">$AJ264*VLOOKUP($D264,$AU$11:$BG$13,COLUMN($BF:$BF)-COLUMN($AT:$AT),FALSE)+$AK264*VLOOKUP($D264,$AU$11:$BG$13,COLUMN($BG:$BG)-COLUMN($AT:$AT),FALSE)</f>
        <v>296.17803580067732</v>
      </c>
      <c r="Y264" s="13">
        <f t="shared" si="158"/>
        <v>6704.1468312941297</v>
      </c>
      <c r="Z264" s="13">
        <f t="shared" si="159"/>
        <v>1.1087793794199301</v>
      </c>
      <c r="AA264" s="13">
        <f t="shared" si="160"/>
        <v>804.497619755296</v>
      </c>
      <c r="AB264" s="13">
        <f t="shared" si="161"/>
        <v>0.40168871801671363</v>
      </c>
      <c r="AC264" s="13">
        <f t="shared" si="162"/>
        <v>262.83677770620056</v>
      </c>
      <c r="AD264" s="13">
        <f t="shared" si="163"/>
        <v>255</v>
      </c>
      <c r="AE264" s="13">
        <f t="shared" si="164"/>
        <v>498.0890179003386</v>
      </c>
      <c r="AF264" s="13">
        <f t="shared" si="165"/>
        <v>1.5104680974366438</v>
      </c>
      <c r="AG264" s="13">
        <f t="shared" si="166"/>
        <v>1820.4234153618352</v>
      </c>
      <c r="AI264" s="13" t="str" cm="1">
        <f t="array" ref="AI264">IF(ISNUMBER(SEARCH(B264,VLOOKUP(D264,$AU$11:$AV$13,COLUMN(AV:AV)-COLUMN(AT:AT),FALSE))),"Domestic","International")</f>
        <v>International</v>
      </c>
      <c r="AJ264" s="13" cm="1">
        <f t="array" ref="AJ264">VLOOKUP($D264,$AR$5:$BD$7,COLUMN($BC:$BC)-COLUMN($AQ:$AQ),FALSE)*$E264</f>
        <v>2.0764392839864536</v>
      </c>
      <c r="AK264" s="13" cm="1">
        <f t="array" ref="AK264">VLOOKUP($D264,$AR$5:$BD$7,COLUMN($BD:$BD)-COLUMN($AQ:$AQ),FALSE)*$E264</f>
        <v>1.9235607160135462</v>
      </c>
      <c r="AL264">
        <f>'GDP per Capita'!R264</f>
        <v>11706.89</v>
      </c>
      <c r="AM264">
        <f t="shared" si="167"/>
        <v>11706.89</v>
      </c>
      <c r="AN264">
        <f t="shared" si="168"/>
        <v>11706.89</v>
      </c>
      <c r="AO264">
        <f t="shared" si="153"/>
        <v>46827.56</v>
      </c>
      <c r="AP264" s="1">
        <f t="shared" si="154"/>
        <v>0.15550017257886897</v>
      </c>
    </row>
    <row r="265" spans="1:42">
      <c r="A265" s="52">
        <v>263</v>
      </c>
      <c r="B265" s="52" t="s">
        <v>362</v>
      </c>
      <c r="C265" s="52" t="s">
        <v>30</v>
      </c>
      <c r="D265" s="52">
        <v>2020</v>
      </c>
      <c r="E265" s="52">
        <v>14</v>
      </c>
      <c r="F265" s="52">
        <v>23.598297850000002</v>
      </c>
      <c r="G265" s="52">
        <v>120.835363138175</v>
      </c>
      <c r="H265" s="52">
        <v>0</v>
      </c>
      <c r="I265" s="52" t="s">
        <v>596</v>
      </c>
      <c r="J265" s="52">
        <v>9.0107934000000007</v>
      </c>
      <c r="K265" s="52">
        <v>38.761252499999998</v>
      </c>
      <c r="L265" s="52">
        <v>17611.7617680371</v>
      </c>
      <c r="M265" s="52">
        <v>2.7158501633411198</v>
      </c>
      <c r="N265" s="52">
        <v>1849.2349856439</v>
      </c>
      <c r="O265" s="13">
        <f t="shared" si="155"/>
        <v>246564.6647525194</v>
      </c>
      <c r="P265" s="13">
        <f t="shared" si="156"/>
        <v>38.021902286775678</v>
      </c>
      <c r="Q265" s="13">
        <f t="shared" si="157"/>
        <v>25889.289799014601</v>
      </c>
      <c r="R265" s="13" cm="1">
        <f t="array" ref="R265">($AJ265*VLOOKUP($D265,$AU$11:$BE$13,COLUMN($AW:$AW)-COLUMN($AT:$AT),FALSE)/2+$AK265*VLOOKUP($D265,$AU$11:$BE$13,COLUMN($AW:$AW)-COLUMN($AT:$AT),FALSE))*3</f>
        <v>5.6236420522339916</v>
      </c>
      <c r="S265" s="13" cm="1">
        <f t="array" ref="S265">($AJ265*VLOOKUP($D265,$AU$11:$BE$13,COLUMN($AY:$AY)-COLUMN($AT:$AT),FALSE)/2+$AK265*VLOOKUP($D265,$AU$11:$BE$13,COLUMN($AX:$AX)-COLUMN($AT:$AT),FALSE))*3</f>
        <v>3679.7148878868079</v>
      </c>
      <c r="T265" s="13" cm="1">
        <f t="array" ref="T265">$E265*VLOOKUP($D265,$AU$11:$BE$13,COLUMN($BC:$BC)-COLUMN($AT:$AT),FALSE)*3</f>
        <v>3570</v>
      </c>
      <c r="U265" s="13" cm="1">
        <f t="array" ref="U265">$AJ265*VLOOKUP($D265,$AU$11:$BE$13,COLUMN($BD:$BD)-COLUMN($AT:$AT),FALSE)+$AK265*VLOOKUP($D265,$AU$11:$BE$13,COLUMN($BE:$BE)-COLUMN($AT:$AT),FALSE)</f>
        <v>6973.2462506047414</v>
      </c>
      <c r="V265" s="13">
        <f t="shared" si="151"/>
        <v>43.645544339009668</v>
      </c>
      <c r="W265" s="13">
        <f t="shared" si="152"/>
        <v>40112.250937506149</v>
      </c>
      <c r="X265" s="13" cm="1">
        <f t="array" ref="X265">$AJ265*VLOOKUP($D265,$AU$11:$BG$13,COLUMN($BF:$BF)-COLUMN($AT:$AT),FALSE)+$AK265*VLOOKUP($D265,$AU$11:$BG$13,COLUMN($BG:$BG)-COLUMN($AT:$AT),FALSE)</f>
        <v>1036.6231253023707</v>
      </c>
      <c r="Y265" s="13">
        <f t="shared" si="158"/>
        <v>17611.7617680371</v>
      </c>
      <c r="Z265" s="13">
        <f t="shared" si="159"/>
        <v>2.7158501633411198</v>
      </c>
      <c r="AA265" s="13">
        <f t="shared" si="160"/>
        <v>1849.2349856439</v>
      </c>
      <c r="AB265" s="13">
        <f t="shared" si="161"/>
        <v>0.40168871801671369</v>
      </c>
      <c r="AC265" s="13">
        <f t="shared" si="162"/>
        <v>262.83677770620056</v>
      </c>
      <c r="AD265" s="13">
        <f t="shared" si="163"/>
        <v>255</v>
      </c>
      <c r="AE265" s="13">
        <f t="shared" si="164"/>
        <v>498.08901790033866</v>
      </c>
      <c r="AF265" s="13">
        <f t="shared" si="165"/>
        <v>3.1175388813578335</v>
      </c>
      <c r="AG265" s="13">
        <f t="shared" si="166"/>
        <v>2865.1607812504394</v>
      </c>
      <c r="AI265" s="13" t="str" cm="1">
        <f t="array" ref="AI265">IF(ISNUMBER(SEARCH(B265,VLOOKUP(D265,$AU$11:$AV$13,COLUMN(AV:AV)-COLUMN(AT:AT),FALSE))),"Domestic","International")</f>
        <v>International</v>
      </c>
      <c r="AJ265" s="13" cm="1">
        <f t="array" ref="AJ265">VLOOKUP($D265,$AR$5:$BD$7,COLUMN($BC:$BC)-COLUMN($AQ:$AQ),FALSE)*$E265</f>
        <v>7.2675374939525881</v>
      </c>
      <c r="AK265" s="13" cm="1">
        <f t="array" ref="AK265">VLOOKUP($D265,$AR$5:$BD$7,COLUMN($BD:$BD)-COLUMN($AQ:$AQ),FALSE)*$E265</f>
        <v>6.7324625060474119</v>
      </c>
      <c r="AL265">
        <f>'GDP per Capita'!R265</f>
        <v>10121.299999999999</v>
      </c>
      <c r="AM265">
        <f t="shared" si="167"/>
        <v>10121.299999999999</v>
      </c>
      <c r="AN265">
        <f t="shared" si="168"/>
        <v>10121.299999999999</v>
      </c>
      <c r="AO265">
        <f t="shared" si="153"/>
        <v>141698.19999999998</v>
      </c>
      <c r="AP265" s="1">
        <f t="shared" si="154"/>
        <v>0.28308228994797502</v>
      </c>
    </row>
    <row r="266" spans="1:42">
      <c r="A266" s="52">
        <v>264</v>
      </c>
      <c r="B266" s="52" t="s">
        <v>603</v>
      </c>
      <c r="C266" s="52" t="s">
        <v>35</v>
      </c>
      <c r="D266" s="52">
        <v>2020</v>
      </c>
      <c r="E266" s="52">
        <v>3</v>
      </c>
      <c r="F266" s="52">
        <v>-6.5247123</v>
      </c>
      <c r="G266" s="52">
        <v>35.787843799999997</v>
      </c>
      <c r="H266" s="52">
        <v>0</v>
      </c>
      <c r="I266" s="52" t="s">
        <v>596</v>
      </c>
      <c r="J266" s="52">
        <v>9.0107934000000007</v>
      </c>
      <c r="K266" s="52">
        <v>38.761252499999998</v>
      </c>
      <c r="L266" s="52">
        <v>3517.24408798381</v>
      </c>
      <c r="M266" s="52">
        <v>0.64526890958296201</v>
      </c>
      <c r="N266" s="52">
        <v>675.31086489289203</v>
      </c>
      <c r="O266" s="13">
        <f t="shared" si="155"/>
        <v>10551.73226395143</v>
      </c>
      <c r="P266" s="13">
        <f t="shared" si="156"/>
        <v>1.935806728748886</v>
      </c>
      <c r="Q266" s="13">
        <f t="shared" si="157"/>
        <v>2025.9325946786762</v>
      </c>
      <c r="R266" s="13" cm="1">
        <f t="array" ref="R266">($AJ266*VLOOKUP($D266,$AU$11:$BE$13,COLUMN($AW:$AW)-COLUMN($AT:$AT),FALSE)/2+$AK266*VLOOKUP($D266,$AU$11:$BE$13,COLUMN($AW:$AW)-COLUMN($AT:$AT),FALSE))*3</f>
        <v>1.2050661540501411</v>
      </c>
      <c r="S266" s="13" cm="1">
        <f t="array" ref="S266">($AJ266*VLOOKUP($D266,$AU$11:$BE$13,COLUMN($AY:$AY)-COLUMN($AT:$AT),FALSE)/2+$AK266*VLOOKUP($D266,$AU$11:$BE$13,COLUMN($AX:$AX)-COLUMN($AT:$AT),FALSE))*3</f>
        <v>788.51033311860169</v>
      </c>
      <c r="T266" s="13" cm="1">
        <f t="array" ref="T266">$E266*VLOOKUP($D266,$AU$11:$BE$13,COLUMN($BC:$BC)-COLUMN($AT:$AT),FALSE)*3</f>
        <v>765</v>
      </c>
      <c r="U266" s="13" cm="1">
        <f t="array" ref="U266">$AJ266*VLOOKUP($D266,$AU$11:$BE$13,COLUMN($BD:$BD)-COLUMN($AT:$AT),FALSE)+$AK266*VLOOKUP($D266,$AU$11:$BE$13,COLUMN($BE:$BE)-COLUMN($AT:$AT),FALSE)</f>
        <v>1494.2670537010158</v>
      </c>
      <c r="V266" s="13">
        <f t="shared" si="151"/>
        <v>3.1408728827990271</v>
      </c>
      <c r="W266" s="13">
        <f t="shared" si="152"/>
        <v>5073.7099814982939</v>
      </c>
      <c r="X266" s="13" cm="1">
        <f t="array" ref="X266">$AJ266*VLOOKUP($D266,$AU$11:$BG$13,COLUMN($BF:$BF)-COLUMN($AT:$AT),FALSE)+$AK266*VLOOKUP($D266,$AU$11:$BG$13,COLUMN($BG:$BG)-COLUMN($AT:$AT),FALSE)</f>
        <v>222.13352685050796</v>
      </c>
      <c r="Y266" s="13">
        <f t="shared" si="158"/>
        <v>3517.24408798381</v>
      </c>
      <c r="Z266" s="13">
        <f t="shared" si="159"/>
        <v>0.64526890958296201</v>
      </c>
      <c r="AA266" s="13">
        <f t="shared" si="160"/>
        <v>675.31086489289203</v>
      </c>
      <c r="AB266" s="13">
        <f t="shared" si="161"/>
        <v>0.40168871801671369</v>
      </c>
      <c r="AC266" s="13">
        <f t="shared" si="162"/>
        <v>262.83677770620056</v>
      </c>
      <c r="AD266" s="13">
        <f t="shared" si="163"/>
        <v>255</v>
      </c>
      <c r="AE266" s="13">
        <f t="shared" si="164"/>
        <v>498.0890179003386</v>
      </c>
      <c r="AF266" s="13">
        <f t="shared" si="165"/>
        <v>1.0469576275996757</v>
      </c>
      <c r="AG266" s="13">
        <f t="shared" si="166"/>
        <v>1691.2366604994313</v>
      </c>
      <c r="AI266" s="13" t="str" cm="1">
        <f t="array" ref="AI266">IF(ISNUMBER(SEARCH(B266,VLOOKUP(D266,$AU$11:$AV$13,COLUMN(AV:AV)-COLUMN(AT:AT),FALSE))),"Domestic","International")</f>
        <v>International</v>
      </c>
      <c r="AJ266" s="13" cm="1">
        <f t="array" ref="AJ266">VLOOKUP($D266,$AR$5:$BD$7,COLUMN($BC:$BC)-COLUMN($AQ:$AQ),FALSE)*$E266</f>
        <v>1.5573294629898402</v>
      </c>
      <c r="AK266" s="13" cm="1">
        <f t="array" ref="AK266">VLOOKUP($D266,$AR$5:$BD$7,COLUMN($BD:$BD)-COLUMN($AQ:$AQ),FALSE)*$E266</f>
        <v>1.4426705370101596</v>
      </c>
      <c r="AL266">
        <f>'GDP per Capita'!R266</f>
        <v>1195.0899999999999</v>
      </c>
      <c r="AM266">
        <f t="shared" si="167"/>
        <v>1195.0899999999999</v>
      </c>
      <c r="AN266">
        <f t="shared" si="168"/>
        <v>1195.0899999999999</v>
      </c>
      <c r="AO266">
        <f t="shared" si="153"/>
        <v>3585.2699999999995</v>
      </c>
      <c r="AP266" s="1">
        <f t="shared" si="154"/>
        <v>1.4151542231124279</v>
      </c>
    </row>
    <row r="267" spans="1:42">
      <c r="A267" s="52">
        <v>265</v>
      </c>
      <c r="B267" s="52" t="s">
        <v>602</v>
      </c>
      <c r="C267" s="52" t="s">
        <v>31</v>
      </c>
      <c r="D267" s="52">
        <v>2020</v>
      </c>
      <c r="E267" s="52">
        <v>2</v>
      </c>
      <c r="F267" s="52">
        <v>49.4871968</v>
      </c>
      <c r="G267" s="52">
        <v>31.271832100000001</v>
      </c>
      <c r="H267" s="52">
        <v>0</v>
      </c>
      <c r="I267" s="52" t="s">
        <v>596</v>
      </c>
      <c r="J267" s="52">
        <v>9.0107934000000007</v>
      </c>
      <c r="K267" s="52">
        <v>38.761252499999998</v>
      </c>
      <c r="L267" s="52">
        <v>9108.4709791395398</v>
      </c>
      <c r="M267" s="52">
        <v>1.4450050520272499</v>
      </c>
      <c r="N267" s="52">
        <v>956.38945280965197</v>
      </c>
      <c r="O267" s="13">
        <f t="shared" si="155"/>
        <v>18216.94195827908</v>
      </c>
      <c r="P267" s="13">
        <f t="shared" si="156"/>
        <v>2.8900101040544999</v>
      </c>
      <c r="Q267" s="13">
        <f t="shared" si="157"/>
        <v>1912.7789056193039</v>
      </c>
      <c r="R267" s="13" cm="1">
        <f t="array" ref="R267">($AJ267*VLOOKUP($D267,$AU$11:$BE$13,COLUMN($AW:$AW)-COLUMN($AT:$AT),FALSE)/2+$AK267*VLOOKUP($D267,$AU$11:$BE$13,COLUMN($AW:$AW)-COLUMN($AT:$AT),FALSE))*3</f>
        <v>0.80337743603342726</v>
      </c>
      <c r="S267" s="13" cm="1">
        <f t="array" ref="S267">($AJ267*VLOOKUP($D267,$AU$11:$BE$13,COLUMN($AY:$AY)-COLUMN($AT:$AT),FALSE)/2+$AK267*VLOOKUP($D267,$AU$11:$BE$13,COLUMN($AX:$AX)-COLUMN($AT:$AT),FALSE))*3</f>
        <v>525.67355541240113</v>
      </c>
      <c r="T267" s="13" cm="1">
        <f t="array" ref="T267">$E267*VLOOKUP($D267,$AU$11:$BE$13,COLUMN($BC:$BC)-COLUMN($AT:$AT),FALSE)*3</f>
        <v>510</v>
      </c>
      <c r="U267" s="13" cm="1">
        <f t="array" ref="U267">$AJ267*VLOOKUP($D267,$AU$11:$BE$13,COLUMN($BD:$BD)-COLUMN($AT:$AT),FALSE)+$AK267*VLOOKUP($D267,$AU$11:$BE$13,COLUMN($BE:$BE)-COLUMN($AT:$AT),FALSE)</f>
        <v>996.17803580067721</v>
      </c>
      <c r="V267" s="13">
        <f t="shared" si="151"/>
        <v>3.6933875400879272</v>
      </c>
      <c r="W267" s="13">
        <f t="shared" si="152"/>
        <v>3944.6304968323821</v>
      </c>
      <c r="X267" s="13" cm="1">
        <f t="array" ref="X267">$AJ267*VLOOKUP($D267,$AU$11:$BG$13,COLUMN($BF:$BF)-COLUMN($AT:$AT),FALSE)+$AK267*VLOOKUP($D267,$AU$11:$BG$13,COLUMN($BG:$BG)-COLUMN($AT:$AT),FALSE)</f>
        <v>148.08901790033866</v>
      </c>
      <c r="Y267" s="13">
        <f t="shared" si="158"/>
        <v>9108.4709791395398</v>
      </c>
      <c r="Z267" s="13">
        <f t="shared" si="159"/>
        <v>1.4450050520272499</v>
      </c>
      <c r="AA267" s="13">
        <f t="shared" si="160"/>
        <v>956.38945280965197</v>
      </c>
      <c r="AB267" s="13">
        <f t="shared" si="161"/>
        <v>0.40168871801671363</v>
      </c>
      <c r="AC267" s="13">
        <f t="shared" si="162"/>
        <v>262.83677770620056</v>
      </c>
      <c r="AD267" s="13">
        <f t="shared" si="163"/>
        <v>255</v>
      </c>
      <c r="AE267" s="13">
        <f t="shared" si="164"/>
        <v>498.0890179003386</v>
      </c>
      <c r="AF267" s="13">
        <f t="shared" si="165"/>
        <v>1.8466937700439636</v>
      </c>
      <c r="AG267" s="13">
        <f t="shared" si="166"/>
        <v>1972.315248416191</v>
      </c>
      <c r="AI267" s="13" t="str" cm="1">
        <f t="array" ref="AI267">IF(ISNUMBER(SEARCH(B267,VLOOKUP(D267,$AU$11:$AV$13,COLUMN(AV:AV)-COLUMN(AT:AT),FALSE))),"Domestic","International")</f>
        <v>International</v>
      </c>
      <c r="AJ267" s="13" cm="1">
        <f t="array" ref="AJ267">VLOOKUP($D267,$AR$5:$BD$7,COLUMN($BC:$BC)-COLUMN($AQ:$AQ),FALSE)*$E267</f>
        <v>1.0382196419932268</v>
      </c>
      <c r="AK267" s="13" cm="1">
        <f t="array" ref="AK267">VLOOKUP($D267,$AR$5:$BD$7,COLUMN($BD:$BD)-COLUMN($AQ:$AQ),FALSE)*$E267</f>
        <v>0.96178035800677308</v>
      </c>
      <c r="AL267">
        <f>'GDP per Capita'!R267</f>
        <v>2818.22</v>
      </c>
      <c r="AM267">
        <f t="shared" si="167"/>
        <v>2818.22</v>
      </c>
      <c r="AN267">
        <f t="shared" si="168"/>
        <v>2818.22</v>
      </c>
      <c r="AO267">
        <f t="shared" si="153"/>
        <v>5636.44</v>
      </c>
      <c r="AP267" s="1">
        <f t="shared" si="154"/>
        <v>0.69984431606339859</v>
      </c>
    </row>
    <row r="268" spans="1:42">
      <c r="A268" s="52">
        <v>266</v>
      </c>
      <c r="B268" s="52" t="s">
        <v>601</v>
      </c>
      <c r="C268" s="52" t="s">
        <v>35</v>
      </c>
      <c r="D268" s="52">
        <v>2020</v>
      </c>
      <c r="E268" s="52">
        <v>5</v>
      </c>
      <c r="F268" s="52">
        <v>1.53335539999999</v>
      </c>
      <c r="G268" s="52">
        <v>32.2166578</v>
      </c>
      <c r="H268" s="52">
        <v>0</v>
      </c>
      <c r="I268" s="52" t="s">
        <v>596</v>
      </c>
      <c r="J268" s="52">
        <v>9.0107934000000007</v>
      </c>
      <c r="K268" s="52">
        <v>38.761252499999998</v>
      </c>
      <c r="L268" s="52">
        <v>2205.14102130744</v>
      </c>
      <c r="M268" s="52">
        <v>0.452809051800802</v>
      </c>
      <c r="N268" s="52">
        <v>423.38707609102897</v>
      </c>
      <c r="O268" s="13">
        <f t="shared" si="155"/>
        <v>11025.7051065372</v>
      </c>
      <c r="P268" s="13">
        <f t="shared" si="156"/>
        <v>2.2640452590040101</v>
      </c>
      <c r="Q268" s="13">
        <f t="shared" si="157"/>
        <v>2116.9353804551447</v>
      </c>
      <c r="R268" s="13" cm="1">
        <f t="array" ref="R268">($AJ268*VLOOKUP($D268,$AU$11:$BE$13,COLUMN($AW:$AW)-COLUMN($AT:$AT),FALSE)/2+$AK268*VLOOKUP($D268,$AU$11:$BE$13,COLUMN($AW:$AW)-COLUMN($AT:$AT),FALSE))*3</f>
        <v>2.0084435900835684</v>
      </c>
      <c r="S268" s="13" cm="1">
        <f t="array" ref="S268">($AJ268*VLOOKUP($D268,$AU$11:$BE$13,COLUMN($AY:$AY)-COLUMN($AT:$AT),FALSE)/2+$AK268*VLOOKUP($D268,$AU$11:$BE$13,COLUMN($AX:$AX)-COLUMN($AT:$AT),FALSE))*3</f>
        <v>1314.1838885310028</v>
      </c>
      <c r="T268" s="13" cm="1">
        <f t="array" ref="T268">$E268*VLOOKUP($D268,$AU$11:$BE$13,COLUMN($BC:$BC)-COLUMN($AT:$AT),FALSE)*3</f>
        <v>1275</v>
      </c>
      <c r="U268" s="13" cm="1">
        <f t="array" ref="U268">$AJ268*VLOOKUP($D268,$AU$11:$BE$13,COLUMN($BD:$BD)-COLUMN($AT:$AT),FALSE)+$AK268*VLOOKUP($D268,$AU$11:$BE$13,COLUMN($BE:$BE)-COLUMN($AT:$AT),FALSE)</f>
        <v>2490.445089501693</v>
      </c>
      <c r="V268" s="13">
        <f t="shared" si="151"/>
        <v>4.2724888490875781</v>
      </c>
      <c r="W268" s="13">
        <f t="shared" si="152"/>
        <v>7196.5643584878399</v>
      </c>
      <c r="X268" s="13" cm="1">
        <f t="array" ref="X268">$AJ268*VLOOKUP($D268,$AU$11:$BG$13,COLUMN($BF:$BF)-COLUMN($AT:$AT),FALSE)+$AK268*VLOOKUP($D268,$AU$11:$BG$13,COLUMN($BG:$BG)-COLUMN($AT:$AT),FALSE)</f>
        <v>370.22254475084662</v>
      </c>
      <c r="Y268" s="13">
        <f t="shared" si="158"/>
        <v>2205.14102130744</v>
      </c>
      <c r="Z268" s="13">
        <f t="shared" si="159"/>
        <v>0.452809051800802</v>
      </c>
      <c r="AA268" s="13">
        <f t="shared" si="160"/>
        <v>423.38707609102892</v>
      </c>
      <c r="AB268" s="13">
        <f t="shared" si="161"/>
        <v>0.40168871801671369</v>
      </c>
      <c r="AC268" s="13">
        <f t="shared" si="162"/>
        <v>262.83677770620056</v>
      </c>
      <c r="AD268" s="13">
        <f t="shared" si="163"/>
        <v>255</v>
      </c>
      <c r="AE268" s="13">
        <f t="shared" si="164"/>
        <v>498.0890179003386</v>
      </c>
      <c r="AF268" s="13">
        <f t="shared" si="165"/>
        <v>0.85449776981751557</v>
      </c>
      <c r="AG268" s="13">
        <f t="shared" si="166"/>
        <v>1439.312871697568</v>
      </c>
      <c r="AI268" s="13" t="str" cm="1">
        <f t="array" ref="AI268">IF(ISNUMBER(SEARCH(B268,VLOOKUP(D268,$AU$11:$AV$13,COLUMN(AV:AV)-COLUMN(AT:AT),FALSE))),"Domestic","International")</f>
        <v>International</v>
      </c>
      <c r="AJ268" s="13" cm="1">
        <f t="array" ref="AJ268">VLOOKUP($D268,$AR$5:$BD$7,COLUMN($BC:$BC)-COLUMN($AQ:$AQ),FALSE)*$E268</f>
        <v>2.5955491049830668</v>
      </c>
      <c r="AK268" s="13" cm="1">
        <f t="array" ref="AK268">VLOOKUP($D268,$AR$5:$BD$7,COLUMN($BD:$BD)-COLUMN($AQ:$AQ),FALSE)*$E268</f>
        <v>2.4044508950169328</v>
      </c>
      <c r="AL268">
        <f>'GDP per Capita'!R268</f>
        <v>769.005</v>
      </c>
      <c r="AM268">
        <f t="shared" si="167"/>
        <v>769.005</v>
      </c>
      <c r="AN268">
        <f t="shared" si="168"/>
        <v>769.005</v>
      </c>
      <c r="AO268">
        <f t="shared" si="153"/>
        <v>3845.0250000000001</v>
      </c>
      <c r="AP268" s="1">
        <f t="shared" si="154"/>
        <v>1.8716560642616991</v>
      </c>
    </row>
    <row r="269" spans="1:42">
      <c r="A269" s="52">
        <v>267</v>
      </c>
      <c r="B269" s="52" t="s">
        <v>29</v>
      </c>
      <c r="C269" s="52" t="s">
        <v>29</v>
      </c>
      <c r="D269" s="52">
        <v>2020</v>
      </c>
      <c r="E269" s="52">
        <v>1977</v>
      </c>
      <c r="F269" s="52">
        <v>39.783730400000003</v>
      </c>
      <c r="G269" s="52">
        <v>-100.4458825</v>
      </c>
      <c r="H269" s="52">
        <v>0</v>
      </c>
      <c r="I269" s="52" t="s">
        <v>596</v>
      </c>
      <c r="J269" s="52">
        <v>9.0107934000000007</v>
      </c>
      <c r="K269" s="52">
        <v>38.761252499999998</v>
      </c>
      <c r="L269" s="52">
        <v>26313.0792574269</v>
      </c>
      <c r="M269" s="52">
        <v>4.1482017574077199</v>
      </c>
      <c r="N269" s="52">
        <v>2407.6467520545698</v>
      </c>
      <c r="O269" s="13">
        <f t="shared" si="155"/>
        <v>52020957.691932984</v>
      </c>
      <c r="P269" s="13">
        <f t="shared" si="156"/>
        <v>8200.9948743950627</v>
      </c>
      <c r="Q269" s="13">
        <f t="shared" si="157"/>
        <v>4759917.6288118847</v>
      </c>
      <c r="R269" s="13" cm="1">
        <f t="array" ref="R269">($AJ269*VLOOKUP($D269,$AU$11:$BE$13,COLUMN($AW:$AW)-COLUMN($AT:$AT),FALSE)/2+$AK269*VLOOKUP($D269,$AU$11:$BE$13,COLUMN($AW:$AW)-COLUMN($AT:$AT),FALSE))*3</f>
        <v>794.13859551904306</v>
      </c>
      <c r="S269" s="13" cm="1">
        <f t="array" ref="S269">($AJ269*VLOOKUP($D269,$AU$11:$BE$13,COLUMN($AY:$AY)-COLUMN($AT:$AT),FALSE)/2+$AK269*VLOOKUP($D269,$AU$11:$BE$13,COLUMN($AX:$AX)-COLUMN($AT:$AT),FALSE))*3</f>
        <v>519628.30952515849</v>
      </c>
      <c r="T269" s="13" cm="1">
        <f t="array" ref="T269">$E269*VLOOKUP($D269,$AU$11:$BE$13,COLUMN($BC:$BC)-COLUMN($AT:$AT),FALSE)*3</f>
        <v>504135</v>
      </c>
      <c r="U269" s="13" cm="1">
        <f t="array" ref="U269">$AJ269*VLOOKUP($D269,$AU$11:$BE$13,COLUMN($BD:$BD)-COLUMN($AT:$AT),FALSE)+$AK269*VLOOKUP($D269,$AU$11:$BE$13,COLUMN($BE:$BE)-COLUMN($AT:$AT),FALSE)</f>
        <v>984721.98838896956</v>
      </c>
      <c r="V269" s="13">
        <f t="shared" si="151"/>
        <v>8995.1334699141062</v>
      </c>
      <c r="W269" s="13">
        <f t="shared" si="152"/>
        <v>6768402.9267260125</v>
      </c>
      <c r="X269" s="13" cm="1">
        <f t="array" ref="X269">$AJ269*VLOOKUP($D269,$AU$11:$BG$13,COLUMN($BF:$BF)-COLUMN($AT:$AT),FALSE)+$AK269*VLOOKUP($D269,$AU$11:$BG$13,COLUMN($BG:$BG)-COLUMN($AT:$AT),FALSE)</f>
        <v>146385.99419448475</v>
      </c>
      <c r="Y269" s="13">
        <f t="shared" si="158"/>
        <v>26313.0792574269</v>
      </c>
      <c r="Z269" s="13">
        <f t="shared" si="159"/>
        <v>4.1482017574077199</v>
      </c>
      <c r="AA269" s="13">
        <f t="shared" si="160"/>
        <v>2407.6467520545698</v>
      </c>
      <c r="AB269" s="13">
        <f t="shared" si="161"/>
        <v>0.40168871801671374</v>
      </c>
      <c r="AC269" s="13">
        <f t="shared" si="162"/>
        <v>262.83677770620056</v>
      </c>
      <c r="AD269" s="13">
        <f t="shared" si="163"/>
        <v>255</v>
      </c>
      <c r="AE269" s="13">
        <f t="shared" si="164"/>
        <v>498.08901790033866</v>
      </c>
      <c r="AF269" s="13">
        <f t="shared" si="165"/>
        <v>4.5498904754244345</v>
      </c>
      <c r="AG269" s="13">
        <f t="shared" si="166"/>
        <v>3423.5725476611092</v>
      </c>
      <c r="AI269" s="13" t="str" cm="1">
        <f t="array" ref="AI269">IF(ISNUMBER(SEARCH(B269,VLOOKUP(D269,$AU$11:$AV$13,COLUMN(AV:AV)-COLUMN(AT:AT),FALSE))),"Domestic","International")</f>
        <v>International</v>
      </c>
      <c r="AJ269" s="13" cm="1">
        <f t="array" ref="AJ269">VLOOKUP($D269,$AR$5:$BD$7,COLUMN($BC:$BC)-COLUMN($AQ:$AQ),FALSE)*$E269</f>
        <v>1026.2801161103048</v>
      </c>
      <c r="AK269" s="13" cm="1">
        <f t="array" ref="AK269">VLOOKUP($D269,$AR$5:$BD$7,COLUMN($BD:$BD)-COLUMN($AQ:$AQ),FALSE)*$E269</f>
        <v>950.71988388969521</v>
      </c>
      <c r="AL269">
        <f>'GDP per Capita'!R269</f>
        <v>63809.64</v>
      </c>
      <c r="AM269">
        <f t="shared" si="167"/>
        <v>63809.64</v>
      </c>
      <c r="AN269">
        <f t="shared" si="168"/>
        <v>63809.64</v>
      </c>
      <c r="AO269">
        <f t="shared" si="153"/>
        <v>126151658.28</v>
      </c>
      <c r="AP269" s="1">
        <f t="shared" si="154"/>
        <v>5.3652904916265141E-2</v>
      </c>
    </row>
    <row r="270" spans="1:42">
      <c r="A270" s="52">
        <v>268</v>
      </c>
      <c r="B270" s="52" t="s">
        <v>600</v>
      </c>
      <c r="C270" s="52" t="s">
        <v>28</v>
      </c>
      <c r="D270" s="52">
        <v>2020</v>
      </c>
      <c r="E270" s="52">
        <v>1</v>
      </c>
      <c r="F270" s="52">
        <v>-32.875554800000003</v>
      </c>
      <c r="G270" s="52">
        <v>-56.020152500000002</v>
      </c>
      <c r="H270" s="52">
        <v>0</v>
      </c>
      <c r="I270" s="52" t="s">
        <v>596</v>
      </c>
      <c r="J270" s="52">
        <v>9.0107934000000007</v>
      </c>
      <c r="K270" s="52">
        <v>38.761252499999998</v>
      </c>
      <c r="L270" s="52">
        <v>21987.257853155101</v>
      </c>
      <c r="M270" s="52">
        <v>3.4194364278762701</v>
      </c>
      <c r="N270" s="52">
        <v>2011.83409356369</v>
      </c>
      <c r="O270" s="13">
        <f t="shared" si="155"/>
        <v>21987.257853155101</v>
      </c>
      <c r="P270" s="13">
        <f t="shared" si="156"/>
        <v>3.4194364278762701</v>
      </c>
      <c r="Q270" s="13">
        <f t="shared" si="157"/>
        <v>2011.83409356369</v>
      </c>
      <c r="R270" s="13" cm="1">
        <f t="array" ref="R270">($AJ270*VLOOKUP($D270,$AU$11:$BE$13,COLUMN($AW:$AW)-COLUMN($AT:$AT),FALSE)/2+$AK270*VLOOKUP($D270,$AU$11:$BE$13,COLUMN($AW:$AW)-COLUMN($AT:$AT),FALSE))*3</f>
        <v>0.40168871801671363</v>
      </c>
      <c r="S270" s="13" cm="1">
        <f t="array" ref="S270">($AJ270*VLOOKUP($D270,$AU$11:$BE$13,COLUMN($AY:$AY)-COLUMN($AT:$AT),FALSE)/2+$AK270*VLOOKUP($D270,$AU$11:$BE$13,COLUMN($AX:$AX)-COLUMN($AT:$AT),FALSE))*3</f>
        <v>262.83677770620056</v>
      </c>
      <c r="T270" s="13" cm="1">
        <f t="array" ref="T270">$E270*VLOOKUP($D270,$AU$11:$BE$13,COLUMN($BC:$BC)-COLUMN($AT:$AT),FALSE)*3</f>
        <v>255</v>
      </c>
      <c r="U270" s="13" cm="1">
        <f t="array" ref="U270">$AJ270*VLOOKUP($D270,$AU$11:$BE$13,COLUMN($BD:$BD)-COLUMN($AT:$AT),FALSE)+$AK270*VLOOKUP($D270,$AU$11:$BE$13,COLUMN($BE:$BE)-COLUMN($AT:$AT),FALSE)</f>
        <v>498.0890179003386</v>
      </c>
      <c r="V270" s="13">
        <f t="shared" si="151"/>
        <v>3.8211251458929838</v>
      </c>
      <c r="W270" s="13">
        <f t="shared" si="152"/>
        <v>3027.7598891702291</v>
      </c>
      <c r="X270" s="13" cm="1">
        <f t="array" ref="X270">$AJ270*VLOOKUP($D270,$AU$11:$BG$13,COLUMN($BF:$BF)-COLUMN($AT:$AT),FALSE)+$AK270*VLOOKUP($D270,$AU$11:$BG$13,COLUMN($BG:$BG)-COLUMN($AT:$AT),FALSE)</f>
        <v>74.04450895016933</v>
      </c>
      <c r="Y270" s="13">
        <f t="shared" si="158"/>
        <v>21987.257853155101</v>
      </c>
      <c r="Z270" s="13">
        <f t="shared" si="159"/>
        <v>3.4194364278762701</v>
      </c>
      <c r="AA270" s="13">
        <f t="shared" si="160"/>
        <v>2011.83409356369</v>
      </c>
      <c r="AB270" s="13">
        <f t="shared" si="161"/>
        <v>0.40168871801671363</v>
      </c>
      <c r="AC270" s="13">
        <f t="shared" si="162"/>
        <v>262.83677770620056</v>
      </c>
      <c r="AD270" s="13">
        <f t="shared" si="163"/>
        <v>255</v>
      </c>
      <c r="AE270" s="13">
        <f t="shared" si="164"/>
        <v>498.0890179003386</v>
      </c>
      <c r="AF270" s="13">
        <f t="shared" si="165"/>
        <v>3.8211251458929838</v>
      </c>
      <c r="AG270" s="13">
        <f t="shared" si="166"/>
        <v>3027.7598891702291</v>
      </c>
      <c r="AI270" s="13" t="str" cm="1">
        <f t="array" ref="AI270">IF(ISNUMBER(SEARCH(B270,VLOOKUP(D270,$AU$11:$AV$13,COLUMN(AV:AV)-COLUMN(AT:AT),FALSE))),"Domestic","International")</f>
        <v>International</v>
      </c>
      <c r="AJ270" s="13" cm="1">
        <f t="array" ref="AJ270">VLOOKUP($D270,$AR$5:$BD$7,COLUMN($BC:$BC)-COLUMN($AQ:$AQ),FALSE)*$E270</f>
        <v>0.5191098209966134</v>
      </c>
      <c r="AK270" s="13" cm="1">
        <f t="array" ref="AK270">VLOOKUP($D270,$AR$5:$BD$7,COLUMN($BD:$BD)-COLUMN($AQ:$AQ),FALSE)*$E270</f>
        <v>0.48089017900338654</v>
      </c>
      <c r="AL270">
        <f>'GDP per Capita'!R270</f>
        <v>19765.599999999999</v>
      </c>
      <c r="AM270">
        <f t="shared" si="167"/>
        <v>19765.599999999999</v>
      </c>
      <c r="AN270">
        <f t="shared" si="168"/>
        <v>19765.599999999999</v>
      </c>
      <c r="AO270">
        <f t="shared" si="153"/>
        <v>19765.599999999999</v>
      </c>
      <c r="AP270" s="1">
        <f t="shared" si="154"/>
        <v>0.15318330276694</v>
      </c>
    </row>
    <row r="271" spans="1:42">
      <c r="A271" s="52">
        <v>269</v>
      </c>
      <c r="B271" s="52" t="s">
        <v>599</v>
      </c>
      <c r="C271" s="52" t="s">
        <v>28</v>
      </c>
      <c r="D271" s="52">
        <v>2020</v>
      </c>
      <c r="E271" s="52">
        <v>1</v>
      </c>
      <c r="F271" s="52">
        <v>8.0018709000000001</v>
      </c>
      <c r="G271" s="52">
        <v>-66.110931800000003</v>
      </c>
      <c r="H271" s="52">
        <v>0</v>
      </c>
      <c r="I271" s="52" t="s">
        <v>596</v>
      </c>
      <c r="J271" s="52">
        <v>9.0107934000000007</v>
      </c>
      <c r="K271" s="52">
        <v>38.761252499999998</v>
      </c>
      <c r="L271" s="52">
        <v>22962.113491293301</v>
      </c>
      <c r="M271" s="52">
        <v>3.5807905867569301</v>
      </c>
      <c r="N271" s="52">
        <v>2101.0333844533302</v>
      </c>
      <c r="O271" s="13">
        <f t="shared" si="155"/>
        <v>22962.113491293301</v>
      </c>
      <c r="P271" s="13">
        <f t="shared" si="156"/>
        <v>3.5807905867569301</v>
      </c>
      <c r="Q271" s="13">
        <f t="shared" si="157"/>
        <v>2101.0333844533302</v>
      </c>
      <c r="R271" s="13" cm="1">
        <f t="array" ref="R271">($AJ271*VLOOKUP($D271,$AU$11:$BE$13,COLUMN($AW:$AW)-COLUMN($AT:$AT),FALSE)/2+$AK271*VLOOKUP($D271,$AU$11:$BE$13,COLUMN($AW:$AW)-COLUMN($AT:$AT),FALSE))*3</f>
        <v>0.40168871801671363</v>
      </c>
      <c r="S271" s="13" cm="1">
        <f t="array" ref="S271">($AJ271*VLOOKUP($D271,$AU$11:$BE$13,COLUMN($AY:$AY)-COLUMN($AT:$AT),FALSE)/2+$AK271*VLOOKUP($D271,$AU$11:$BE$13,COLUMN($AX:$AX)-COLUMN($AT:$AT),FALSE))*3</f>
        <v>262.83677770620056</v>
      </c>
      <c r="T271" s="13" cm="1">
        <f t="array" ref="T271">$E271*VLOOKUP($D271,$AU$11:$BE$13,COLUMN($BC:$BC)-COLUMN($AT:$AT),FALSE)*3</f>
        <v>255</v>
      </c>
      <c r="U271" s="13" cm="1">
        <f t="array" ref="U271">$AJ271*VLOOKUP($D271,$AU$11:$BE$13,COLUMN($BD:$BD)-COLUMN($AT:$AT),FALSE)+$AK271*VLOOKUP($D271,$AU$11:$BE$13,COLUMN($BE:$BE)-COLUMN($AT:$AT),FALSE)</f>
        <v>498.0890179003386</v>
      </c>
      <c r="V271" s="13">
        <f t="shared" si="151"/>
        <v>3.9824793047736438</v>
      </c>
      <c r="W271" s="13">
        <f t="shared" si="152"/>
        <v>3116.9591800598696</v>
      </c>
      <c r="X271" s="13" cm="1">
        <f t="array" ref="X271">$AJ271*VLOOKUP($D271,$AU$11:$BG$13,COLUMN($BF:$BF)-COLUMN($AT:$AT),FALSE)+$AK271*VLOOKUP($D271,$AU$11:$BG$13,COLUMN($BG:$BG)-COLUMN($AT:$AT),FALSE)</f>
        <v>74.04450895016933</v>
      </c>
      <c r="Y271" s="13">
        <f t="shared" si="158"/>
        <v>22962.113491293301</v>
      </c>
      <c r="Z271" s="13">
        <f t="shared" si="159"/>
        <v>3.5807905867569301</v>
      </c>
      <c r="AA271" s="13">
        <f t="shared" si="160"/>
        <v>2101.0333844533302</v>
      </c>
      <c r="AB271" s="13">
        <f t="shared" si="161"/>
        <v>0.40168871801671363</v>
      </c>
      <c r="AC271" s="13">
        <f t="shared" si="162"/>
        <v>262.83677770620056</v>
      </c>
      <c r="AD271" s="13">
        <f t="shared" si="163"/>
        <v>255</v>
      </c>
      <c r="AE271" s="13">
        <f t="shared" si="164"/>
        <v>498.0890179003386</v>
      </c>
      <c r="AF271" s="13">
        <f t="shared" si="165"/>
        <v>3.9824793047736438</v>
      </c>
      <c r="AG271" s="13">
        <f t="shared" si="166"/>
        <v>3116.9591800598696</v>
      </c>
      <c r="AI271" s="13" t="str" cm="1">
        <f t="array" ref="AI271">IF(ISNUMBER(SEARCH(B271,VLOOKUP(D271,$AU$11:$AV$13,COLUMN(AV:AV)-COLUMN(AT:AT),FALSE))),"Domestic","International")</f>
        <v>International</v>
      </c>
      <c r="AJ271" s="13" cm="1">
        <f t="array" ref="AJ271">VLOOKUP($D271,$AR$5:$BD$7,COLUMN($BC:$BC)-COLUMN($AQ:$AQ),FALSE)*$E271</f>
        <v>0.5191098209966134</v>
      </c>
      <c r="AK271" s="13" cm="1">
        <f t="array" ref="AK271">VLOOKUP($D271,$AR$5:$BD$7,COLUMN($BD:$BD)-COLUMN($AQ:$AQ),FALSE)*$E271</f>
        <v>0.48089017900338654</v>
      </c>
      <c r="AL271">
        <f>'GDP per Capita'!R271</f>
        <v>5736.83</v>
      </c>
      <c r="AM271">
        <f t="shared" si="167"/>
        <v>5736.83</v>
      </c>
      <c r="AN271">
        <f t="shared" si="168"/>
        <v>5736.83</v>
      </c>
      <c r="AO271">
        <f t="shared" si="153"/>
        <v>5736.83</v>
      </c>
      <c r="AP271" s="1">
        <f t="shared" si="154"/>
        <v>0.5433243062910823</v>
      </c>
    </row>
    <row r="272" spans="1:42">
      <c r="A272" s="52">
        <v>270</v>
      </c>
      <c r="B272" s="52" t="s">
        <v>598</v>
      </c>
      <c r="C272" s="52" t="s">
        <v>30</v>
      </c>
      <c r="D272" s="52">
        <v>2020</v>
      </c>
      <c r="E272" s="52">
        <v>16</v>
      </c>
      <c r="F272" s="52">
        <v>13.2904027</v>
      </c>
      <c r="G272" s="52">
        <v>108.42651129999901</v>
      </c>
      <c r="H272" s="52">
        <v>0</v>
      </c>
      <c r="I272" s="52" t="s">
        <v>596</v>
      </c>
      <c r="J272" s="52">
        <v>9.0107934000000007</v>
      </c>
      <c r="K272" s="52">
        <v>38.761252499999998</v>
      </c>
      <c r="L272" s="52">
        <v>15185.385204611401</v>
      </c>
      <c r="M272" s="52">
        <v>2.3402276423260302</v>
      </c>
      <c r="N272" s="52">
        <v>1594.4654464841999</v>
      </c>
      <c r="O272" s="13">
        <f t="shared" si="155"/>
        <v>242966.16327378241</v>
      </c>
      <c r="P272" s="13">
        <f t="shared" si="156"/>
        <v>37.443642277216483</v>
      </c>
      <c r="Q272" s="13">
        <f t="shared" si="157"/>
        <v>25511.447143747198</v>
      </c>
      <c r="R272" s="13" cm="1">
        <f t="array" ref="R272">($AJ272*VLOOKUP($D272,$AU$11:$BE$13,COLUMN($AW:$AW)-COLUMN($AT:$AT),FALSE)/2+$AK272*VLOOKUP($D272,$AU$11:$BE$13,COLUMN($AW:$AW)-COLUMN($AT:$AT),FALSE))*3</f>
        <v>6.4270194882674181</v>
      </c>
      <c r="S272" s="13" cm="1">
        <f t="array" ref="S272">($AJ272*VLOOKUP($D272,$AU$11:$BE$13,COLUMN($AY:$AY)-COLUMN($AT:$AT),FALSE)/2+$AK272*VLOOKUP($D272,$AU$11:$BE$13,COLUMN($AX:$AX)-COLUMN($AT:$AT),FALSE))*3</f>
        <v>4205.388443299209</v>
      </c>
      <c r="T272" s="13" cm="1">
        <f t="array" ref="T272">$E272*VLOOKUP($D272,$AU$11:$BE$13,COLUMN($BC:$BC)-COLUMN($AT:$AT),FALSE)*3</f>
        <v>4080</v>
      </c>
      <c r="U272" s="13" cm="1">
        <f t="array" ref="U272">$AJ272*VLOOKUP($D272,$AU$11:$BE$13,COLUMN($BD:$BD)-COLUMN($AT:$AT),FALSE)+$AK272*VLOOKUP($D272,$AU$11:$BE$13,COLUMN($BE:$BE)-COLUMN($AT:$AT),FALSE)</f>
        <v>7969.4242864054177</v>
      </c>
      <c r="V272" s="13">
        <f t="shared" si="151"/>
        <v>43.870661765483902</v>
      </c>
      <c r="W272" s="13">
        <f t="shared" si="152"/>
        <v>41766.259873451825</v>
      </c>
      <c r="X272" s="13" cm="1">
        <f t="array" ref="X272">$AJ272*VLOOKUP($D272,$AU$11:$BG$13,COLUMN($BF:$BF)-COLUMN($AT:$AT),FALSE)+$AK272*VLOOKUP($D272,$AU$11:$BG$13,COLUMN($BG:$BG)-COLUMN($AT:$AT),FALSE)</f>
        <v>1184.7121432027093</v>
      </c>
      <c r="Y272" s="13">
        <f t="shared" si="158"/>
        <v>15185.385204611401</v>
      </c>
      <c r="Z272" s="13">
        <f t="shared" si="159"/>
        <v>2.3402276423260302</v>
      </c>
      <c r="AA272" s="13">
        <f t="shared" si="160"/>
        <v>1594.4654464841999</v>
      </c>
      <c r="AB272" s="13">
        <f t="shared" si="161"/>
        <v>0.40168871801671363</v>
      </c>
      <c r="AC272" s="13">
        <f t="shared" si="162"/>
        <v>262.83677770620056</v>
      </c>
      <c r="AD272" s="13">
        <f t="shared" si="163"/>
        <v>255</v>
      </c>
      <c r="AE272" s="13">
        <f t="shared" si="164"/>
        <v>498.0890179003386</v>
      </c>
      <c r="AF272" s="13">
        <f t="shared" si="165"/>
        <v>2.7419163603427439</v>
      </c>
      <c r="AG272" s="13">
        <f t="shared" si="166"/>
        <v>2610.3912420907391</v>
      </c>
      <c r="AI272" s="13" t="str" cm="1">
        <f t="array" ref="AI272">IF(ISNUMBER(SEARCH(B272,VLOOKUP(D272,$AU$11:$AV$13,COLUMN(AV:AV)-COLUMN(AT:AT),FALSE))),"Domestic","International")</f>
        <v>International</v>
      </c>
      <c r="AJ272" s="13" cm="1">
        <f t="array" ref="AJ272">VLOOKUP($D272,$AR$5:$BD$7,COLUMN($BC:$BC)-COLUMN($AQ:$AQ),FALSE)*$E272</f>
        <v>8.3057571359458144</v>
      </c>
      <c r="AK272" s="13" cm="1">
        <f t="array" ref="AK272">VLOOKUP($D272,$AR$5:$BD$7,COLUMN($BD:$BD)-COLUMN($AQ:$AQ),FALSE)*$E272</f>
        <v>7.6942428640541847</v>
      </c>
      <c r="AL272">
        <f>'GDP per Capita'!R272</f>
        <v>2677.31</v>
      </c>
      <c r="AM272">
        <f t="shared" si="167"/>
        <v>2677.31</v>
      </c>
      <c r="AN272">
        <f t="shared" si="168"/>
        <v>2677.31</v>
      </c>
      <c r="AO272">
        <f t="shared" si="153"/>
        <v>42836.959999999999</v>
      </c>
      <c r="AP272" s="1">
        <f t="shared" si="154"/>
        <v>0.97500522617505603</v>
      </c>
    </row>
    <row r="273" spans="1:42">
      <c r="A273" s="52">
        <v>271</v>
      </c>
      <c r="B273" s="52" t="s">
        <v>578</v>
      </c>
      <c r="C273" s="52" t="s">
        <v>35</v>
      </c>
      <c r="D273" s="52">
        <v>2020</v>
      </c>
      <c r="E273" s="52">
        <v>32</v>
      </c>
      <c r="F273" s="52">
        <v>-28.8166236</v>
      </c>
      <c r="G273" s="52">
        <v>24.991638999999999</v>
      </c>
      <c r="H273" s="52">
        <v>0</v>
      </c>
      <c r="I273" s="52" t="s">
        <v>596</v>
      </c>
      <c r="J273" s="52">
        <v>9.0107934000000007</v>
      </c>
      <c r="K273" s="52">
        <v>38.761252499999998</v>
      </c>
      <c r="L273" s="52">
        <v>8916.4505499957504</v>
      </c>
      <c r="M273" s="52">
        <v>1.4177781976339401</v>
      </c>
      <c r="N273" s="52">
        <v>936.22730774955403</v>
      </c>
      <c r="O273" s="13">
        <f t="shared" si="155"/>
        <v>285326.41759986401</v>
      </c>
      <c r="P273" s="13">
        <f t="shared" si="156"/>
        <v>45.368902324286083</v>
      </c>
      <c r="Q273" s="13">
        <f t="shared" si="157"/>
        <v>29959.273847985729</v>
      </c>
      <c r="R273" s="13" cm="1">
        <f t="array" ref="R273">($AJ273*VLOOKUP($D273,$AU$11:$BE$13,COLUMN($AW:$AW)-COLUMN($AT:$AT),FALSE)/2+$AK273*VLOOKUP($D273,$AU$11:$BE$13,COLUMN($AW:$AW)-COLUMN($AT:$AT),FALSE))*3</f>
        <v>12.854038976534836</v>
      </c>
      <c r="S273" s="13" cm="1">
        <f t="array" ref="S273">($AJ273*VLOOKUP($D273,$AU$11:$BE$13,COLUMN($AY:$AY)-COLUMN($AT:$AT),FALSE)/2+$AK273*VLOOKUP($D273,$AU$11:$BE$13,COLUMN($AX:$AX)-COLUMN($AT:$AT),FALSE))*3</f>
        <v>8410.7768865984181</v>
      </c>
      <c r="T273" s="13" cm="1">
        <f t="array" ref="T273">$E273*VLOOKUP($D273,$AU$11:$BE$13,COLUMN($BC:$BC)-COLUMN($AT:$AT),FALSE)*3</f>
        <v>8160</v>
      </c>
      <c r="U273" s="13" cm="1">
        <f t="array" ref="U273">$AJ273*VLOOKUP($D273,$AU$11:$BE$13,COLUMN($BD:$BD)-COLUMN($AT:$AT),FALSE)+$AK273*VLOOKUP($D273,$AU$11:$BE$13,COLUMN($BE:$BE)-COLUMN($AT:$AT),FALSE)</f>
        <v>15938.848572810835</v>
      </c>
      <c r="V273" s="13">
        <f t="shared" si="151"/>
        <v>58.222941300820921</v>
      </c>
      <c r="W273" s="13">
        <f t="shared" si="152"/>
        <v>62468.899307394982</v>
      </c>
      <c r="X273" s="13" cm="1">
        <f t="array" ref="X273">$AJ273*VLOOKUP($D273,$AU$11:$BG$13,COLUMN($BF:$BF)-COLUMN($AT:$AT),FALSE)+$AK273*VLOOKUP($D273,$AU$11:$BG$13,COLUMN($BG:$BG)-COLUMN($AT:$AT),FALSE)</f>
        <v>2369.4242864054186</v>
      </c>
      <c r="Y273" s="13">
        <f t="shared" si="158"/>
        <v>8916.4505499957504</v>
      </c>
      <c r="Z273" s="13">
        <f t="shared" si="159"/>
        <v>1.4177781976339401</v>
      </c>
      <c r="AA273" s="13">
        <f t="shared" si="160"/>
        <v>936.22730774955403</v>
      </c>
      <c r="AB273" s="13">
        <f t="shared" si="161"/>
        <v>0.40168871801671363</v>
      </c>
      <c r="AC273" s="13">
        <f t="shared" si="162"/>
        <v>262.83677770620056</v>
      </c>
      <c r="AD273" s="13">
        <f t="shared" si="163"/>
        <v>255</v>
      </c>
      <c r="AE273" s="13">
        <f t="shared" si="164"/>
        <v>498.0890179003386</v>
      </c>
      <c r="AF273" s="13">
        <f t="shared" si="165"/>
        <v>1.8194669156506538</v>
      </c>
      <c r="AG273" s="13">
        <f t="shared" si="166"/>
        <v>1952.1531033560932</v>
      </c>
      <c r="AI273" s="13" t="str" cm="1">
        <f t="array" ref="AI273">IF(ISNUMBER(SEARCH(B273,VLOOKUP(D273,$AU$11:$AV$13,COLUMN(AV:AV)-COLUMN(AT:AT),FALSE))),"Domestic","International")</f>
        <v>International</v>
      </c>
      <c r="AJ273" s="13" cm="1">
        <f t="array" ref="AJ273">VLOOKUP($D273,$AR$5:$BD$7,COLUMN($BC:$BC)-COLUMN($AQ:$AQ),FALSE)*$E273</f>
        <v>16.611514271891629</v>
      </c>
      <c r="AK273" s="13" cm="1">
        <f t="array" ref="AK273">VLOOKUP($D273,$AR$5:$BD$7,COLUMN($BD:$BD)-COLUMN($AQ:$AQ),FALSE)*$E273</f>
        <v>15.388485728108369</v>
      </c>
      <c r="AL273">
        <f>'GDP per Capita'!R273</f>
        <v>6417.94</v>
      </c>
      <c r="AM273">
        <f t="shared" si="167"/>
        <v>6417.94</v>
      </c>
      <c r="AN273">
        <f t="shared" si="168"/>
        <v>6417.94</v>
      </c>
      <c r="AO273">
        <f t="shared" si="153"/>
        <v>205374.07999999999</v>
      </c>
      <c r="AP273" s="1">
        <f t="shared" si="154"/>
        <v>0.30417129224581302</v>
      </c>
    </row>
    <row r="274" spans="1:42">
      <c r="A274" s="52">
        <v>272</v>
      </c>
      <c r="B274" s="52" t="s">
        <v>597</v>
      </c>
      <c r="C274" s="52" t="s">
        <v>35</v>
      </c>
      <c r="D274" s="52">
        <v>2020</v>
      </c>
      <c r="E274" s="52">
        <v>1</v>
      </c>
      <c r="F274" s="52">
        <v>-18.4554963</v>
      </c>
      <c r="G274" s="52">
        <v>29.746841399999902</v>
      </c>
      <c r="H274" s="52">
        <v>0</v>
      </c>
      <c r="I274" s="52" t="s">
        <v>596</v>
      </c>
      <c r="J274" s="52">
        <v>9.0107934000000007</v>
      </c>
      <c r="K274" s="52">
        <v>38.761252499999998</v>
      </c>
      <c r="L274" s="52">
        <v>6420.5713324988801</v>
      </c>
      <c r="M274" s="52">
        <v>1.06979522695306</v>
      </c>
      <c r="N274" s="52">
        <v>770.46855989986602</v>
      </c>
      <c r="O274" s="13">
        <f t="shared" si="155"/>
        <v>6420.5713324988801</v>
      </c>
      <c r="P274" s="13">
        <f t="shared" si="156"/>
        <v>1.06979522695306</v>
      </c>
      <c r="Q274" s="13">
        <f t="shared" si="157"/>
        <v>770.46855989986602</v>
      </c>
      <c r="R274" s="13" cm="1">
        <f t="array" ref="R274">($AJ274*VLOOKUP($D274,$AU$11:$BE$13,COLUMN($AW:$AW)-COLUMN($AT:$AT),FALSE)/2+$AK274*VLOOKUP($D274,$AU$11:$BE$13,COLUMN($AW:$AW)-COLUMN($AT:$AT),FALSE))*3</f>
        <v>0.40168871801671363</v>
      </c>
      <c r="S274" s="13" cm="1">
        <f t="array" ref="S274">($AJ274*VLOOKUP($D274,$AU$11:$BE$13,COLUMN($AY:$AY)-COLUMN($AT:$AT),FALSE)/2+$AK274*VLOOKUP($D274,$AU$11:$BE$13,COLUMN($AX:$AX)-COLUMN($AT:$AT),FALSE))*3</f>
        <v>262.83677770620056</v>
      </c>
      <c r="T274" s="13" cm="1">
        <f t="array" ref="T274">$E274*VLOOKUP($D274,$AU$11:$BE$13,COLUMN($BC:$BC)-COLUMN($AT:$AT),FALSE)*3</f>
        <v>255</v>
      </c>
      <c r="U274" s="13" cm="1">
        <f t="array" ref="U274">$AJ274*VLOOKUP($D274,$AU$11:$BE$13,COLUMN($BD:$BD)-COLUMN($AT:$AT),FALSE)+$AK274*VLOOKUP($D274,$AU$11:$BE$13,COLUMN($BE:$BE)-COLUMN($AT:$AT),FALSE)</f>
        <v>498.0890179003386</v>
      </c>
      <c r="V274" s="13">
        <f t="shared" si="151"/>
        <v>1.4714839449697736</v>
      </c>
      <c r="W274" s="13">
        <f t="shared" si="152"/>
        <v>1786.3943555064052</v>
      </c>
      <c r="X274" s="13" cm="1">
        <f t="array" ref="X274">$AJ274*VLOOKUP($D274,$AU$11:$BG$13,COLUMN($BF:$BF)-COLUMN($AT:$AT),FALSE)+$AK274*VLOOKUP($D274,$AU$11:$BG$13,COLUMN($BG:$BG)-COLUMN($AT:$AT),FALSE)</f>
        <v>74.04450895016933</v>
      </c>
      <c r="Y274" s="13">
        <f t="shared" si="158"/>
        <v>6420.5713324988801</v>
      </c>
      <c r="Z274" s="13">
        <f t="shared" si="159"/>
        <v>1.06979522695306</v>
      </c>
      <c r="AA274" s="13">
        <f t="shared" si="160"/>
        <v>770.46855989986602</v>
      </c>
      <c r="AB274" s="13">
        <f t="shared" si="161"/>
        <v>0.40168871801671363</v>
      </c>
      <c r="AC274" s="13">
        <f t="shared" si="162"/>
        <v>262.83677770620056</v>
      </c>
      <c r="AD274" s="13">
        <f t="shared" si="163"/>
        <v>255</v>
      </c>
      <c r="AE274" s="13">
        <f t="shared" si="164"/>
        <v>498.0890179003386</v>
      </c>
      <c r="AF274" s="13">
        <f t="shared" si="165"/>
        <v>1.4714839449697736</v>
      </c>
      <c r="AG274" s="13">
        <f t="shared" si="166"/>
        <v>1786.3943555064052</v>
      </c>
      <c r="AI274" s="13" t="str" cm="1">
        <f t="array" ref="AI274">IF(ISNUMBER(SEARCH(B274,VLOOKUP(D274,$AU$11:$AV$13,COLUMN(AV:AV)-COLUMN(AT:AT),FALSE))),"Domestic","International")</f>
        <v>International</v>
      </c>
      <c r="AJ274" s="13" cm="1">
        <f t="array" ref="AJ274">VLOOKUP($D274,$AR$5:$BD$7,COLUMN($BC:$BC)-COLUMN($AQ:$AQ),FALSE)*$E274</f>
        <v>0.5191098209966134</v>
      </c>
      <c r="AK274" s="13" cm="1">
        <f t="array" ref="AK274">VLOOKUP($D274,$AR$5:$BD$7,COLUMN($BD:$BD)-COLUMN($AQ:$AQ),FALSE)*$E274</f>
        <v>0.48089017900338654</v>
      </c>
      <c r="AL274">
        <f>'GDP per Capita'!R274</f>
        <v>1315.63</v>
      </c>
      <c r="AM274">
        <f t="shared" si="167"/>
        <v>1315.63</v>
      </c>
      <c r="AN274">
        <f t="shared" si="168"/>
        <v>1315.63</v>
      </c>
      <c r="AO274">
        <f t="shared" si="153"/>
        <v>1315.63</v>
      </c>
      <c r="AP274" s="1">
        <f t="shared" si="154"/>
        <v>1.3578242784874206</v>
      </c>
    </row>
    <row r="275" spans="1:42">
      <c r="AP275" s="1"/>
    </row>
    <row r="276" spans="1:42">
      <c r="AP276" s="1"/>
    </row>
    <row r="277" spans="1:42">
      <c r="AP277" s="1"/>
    </row>
    <row r="278" spans="1:42">
      <c r="AP278" s="1"/>
    </row>
    <row r="279" spans="1:42">
      <c r="AP279" s="1"/>
    </row>
    <row r="280" spans="1:42">
      <c r="AP280" s="1"/>
    </row>
    <row r="281" spans="1:42">
      <c r="AP281" s="1"/>
    </row>
    <row r="282" spans="1:42">
      <c r="AP282" s="1"/>
    </row>
    <row r="283" spans="1:42">
      <c r="AP283" s="1"/>
    </row>
    <row r="284" spans="1:42">
      <c r="AP284" s="1"/>
    </row>
    <row r="285" spans="1:42">
      <c r="AP285" s="1"/>
    </row>
    <row r="286" spans="1:42">
      <c r="AP286" s="1"/>
    </row>
    <row r="287" spans="1:42">
      <c r="AP287" s="1"/>
    </row>
    <row r="288" spans="1:42">
      <c r="AP288" s="1"/>
    </row>
    <row r="289" spans="42:42">
      <c r="AP289" s="1"/>
    </row>
    <row r="290" spans="42:42">
      <c r="AP290" s="1"/>
    </row>
    <row r="291" spans="42:42">
      <c r="AP291" s="1"/>
    </row>
    <row r="292" spans="42:42">
      <c r="AP292" s="1"/>
    </row>
    <row r="293" spans="42:42">
      <c r="AP293" s="1"/>
    </row>
    <row r="294" spans="42:42">
      <c r="AP294" s="1"/>
    </row>
    <row r="295" spans="42:42">
      <c r="AP295" s="1"/>
    </row>
    <row r="296" spans="42:42">
      <c r="AP296" s="1"/>
    </row>
    <row r="297" spans="42:42">
      <c r="AP297" s="1"/>
    </row>
    <row r="298" spans="42:42">
      <c r="AP298" s="1"/>
    </row>
    <row r="299" spans="42:42">
      <c r="AP299" s="1"/>
    </row>
    <row r="300" spans="42:42">
      <c r="AP300" s="1"/>
    </row>
    <row r="301" spans="42:42">
      <c r="AP301" s="1"/>
    </row>
    <row r="302" spans="42:42">
      <c r="AP302" s="1"/>
    </row>
    <row r="303" spans="42:42">
      <c r="AP303" s="1"/>
    </row>
    <row r="304" spans="42:42">
      <c r="AP304" s="1"/>
    </row>
    <row r="305" spans="42:42">
      <c r="AP305" s="1"/>
    </row>
    <row r="306" spans="42:42">
      <c r="AP306" s="1"/>
    </row>
    <row r="307" spans="42:42">
      <c r="AP307" s="1"/>
    </row>
    <row r="308" spans="42:42">
      <c r="AP308" s="1"/>
    </row>
    <row r="309" spans="42:42">
      <c r="AP309" s="1"/>
    </row>
    <row r="310" spans="42:42">
      <c r="AP310" s="1"/>
    </row>
    <row r="311" spans="42:42">
      <c r="AP311" s="1"/>
    </row>
    <row r="312" spans="42:42">
      <c r="AP312" s="1"/>
    </row>
    <row r="313" spans="42:42">
      <c r="AP313" s="1"/>
    </row>
    <row r="314" spans="42:42">
      <c r="AP314" s="1"/>
    </row>
    <row r="315" spans="42:42">
      <c r="AP315" s="1"/>
    </row>
    <row r="316" spans="42:42">
      <c r="AP316" s="1"/>
    </row>
    <row r="317" spans="42:42">
      <c r="AP317" s="1"/>
    </row>
    <row r="318" spans="42:42">
      <c r="AP318" s="1"/>
    </row>
    <row r="319" spans="42:42">
      <c r="AP319" s="1"/>
    </row>
    <row r="320" spans="42:42">
      <c r="AP320" s="1"/>
    </row>
    <row r="321" spans="42:42">
      <c r="AP321" s="1"/>
    </row>
    <row r="322" spans="42:42">
      <c r="AP322" s="1"/>
    </row>
    <row r="323" spans="42:42">
      <c r="AP323" s="1"/>
    </row>
    <row r="324" spans="42:42">
      <c r="AP324" s="1"/>
    </row>
    <row r="325" spans="42:42">
      <c r="AP325" s="1"/>
    </row>
    <row r="326" spans="42:42">
      <c r="AP326" s="1"/>
    </row>
    <row r="327" spans="42:42">
      <c r="AP327" s="1"/>
    </row>
    <row r="328" spans="42:42">
      <c r="AP328" s="1"/>
    </row>
    <row r="329" spans="42:42">
      <c r="AP329" s="1"/>
    </row>
    <row r="330" spans="42:42">
      <c r="AP330" s="1"/>
    </row>
    <row r="331" spans="42:42">
      <c r="AP331" s="1"/>
    </row>
    <row r="332" spans="42:42">
      <c r="AP332" s="1"/>
    </row>
    <row r="333" spans="42:42">
      <c r="AP333" s="1"/>
    </row>
    <row r="334" spans="42:42">
      <c r="AP334" s="1"/>
    </row>
    <row r="335" spans="42:42">
      <c r="AP335" s="1"/>
    </row>
    <row r="336" spans="42:42">
      <c r="AP336" s="1"/>
    </row>
    <row r="337" spans="42:42">
      <c r="AP337" s="1"/>
    </row>
    <row r="338" spans="42:42">
      <c r="AP338" s="1"/>
    </row>
    <row r="339" spans="42:42">
      <c r="AP339" s="1"/>
    </row>
    <row r="340" spans="42:42">
      <c r="AP340" s="1"/>
    </row>
    <row r="341" spans="42:42">
      <c r="AP341" s="1"/>
    </row>
    <row r="342" spans="42:42">
      <c r="AP342" s="1"/>
    </row>
    <row r="343" spans="42:42">
      <c r="AP343" s="1"/>
    </row>
    <row r="344" spans="42:42">
      <c r="AP344" s="1"/>
    </row>
    <row r="345" spans="42:42">
      <c r="AP345" s="1"/>
    </row>
    <row r="346" spans="42:42">
      <c r="AP346" s="1"/>
    </row>
    <row r="347" spans="42:42">
      <c r="AP347" s="1"/>
    </row>
    <row r="348" spans="42:42">
      <c r="AP348" s="1"/>
    </row>
    <row r="349" spans="42:42">
      <c r="AP349" s="1"/>
    </row>
    <row r="350" spans="42:42">
      <c r="AP350" s="1"/>
    </row>
    <row r="351" spans="42:42">
      <c r="AP351" s="1"/>
    </row>
    <row r="352" spans="42:42">
      <c r="AP352" s="1"/>
    </row>
    <row r="353" spans="42:42">
      <c r="AP353" s="1"/>
    </row>
    <row r="354" spans="42:42">
      <c r="AP354" s="1"/>
    </row>
    <row r="355" spans="42:42">
      <c r="AP355" s="1"/>
    </row>
    <row r="356" spans="42:42">
      <c r="AP356" s="1"/>
    </row>
    <row r="357" spans="42:42">
      <c r="AP357" s="1"/>
    </row>
    <row r="358" spans="42:42">
      <c r="AP358" s="1"/>
    </row>
    <row r="359" spans="42:42">
      <c r="AP359" s="1"/>
    </row>
    <row r="360" spans="42:42">
      <c r="AP360" s="1"/>
    </row>
    <row r="361" spans="42:42">
      <c r="AP361" s="1"/>
    </row>
    <row r="362" spans="42:42">
      <c r="AP362" s="1"/>
    </row>
    <row r="363" spans="42:42">
      <c r="AP363" s="1"/>
    </row>
    <row r="364" spans="42:42">
      <c r="AP364" s="1"/>
    </row>
    <row r="365" spans="42:42">
      <c r="AP365" s="1"/>
    </row>
    <row r="366" spans="42:42">
      <c r="AP366" s="1"/>
    </row>
    <row r="367" spans="42:42">
      <c r="AP367" s="1"/>
    </row>
    <row r="368" spans="42:42">
      <c r="AP368" s="1"/>
    </row>
    <row r="369" spans="42:42">
      <c r="AP369" s="1"/>
    </row>
    <row r="370" spans="42:42">
      <c r="AP370" s="1"/>
    </row>
    <row r="371" spans="42:42">
      <c r="AP371" s="1"/>
    </row>
    <row r="372" spans="42:42">
      <c r="AP372" s="1"/>
    </row>
    <row r="373" spans="42:42">
      <c r="AP373" s="1"/>
    </row>
    <row r="374" spans="42:42">
      <c r="AP374" s="1"/>
    </row>
    <row r="375" spans="42:42">
      <c r="AP375" s="1"/>
    </row>
    <row r="376" spans="42:42">
      <c r="AP376" s="1"/>
    </row>
    <row r="377" spans="42:42">
      <c r="AP377" s="1"/>
    </row>
    <row r="378" spans="42:42">
      <c r="AP378" s="1"/>
    </row>
    <row r="379" spans="42:42">
      <c r="AP379" s="1"/>
    </row>
    <row r="380" spans="42:42">
      <c r="AP380" s="1"/>
    </row>
    <row r="381" spans="42:42">
      <c r="AP381" s="1"/>
    </row>
    <row r="382" spans="42:42">
      <c r="AP382" s="1"/>
    </row>
    <row r="383" spans="42:42">
      <c r="AP383" s="1"/>
    </row>
    <row r="384" spans="42:42">
      <c r="AP384" s="1"/>
    </row>
    <row r="385" spans="42:42">
      <c r="AP385" s="1"/>
    </row>
    <row r="386" spans="42:42">
      <c r="AP386" s="1"/>
    </row>
    <row r="387" spans="42:42">
      <c r="AP387" s="1"/>
    </row>
    <row r="388" spans="42:42">
      <c r="AP388" s="1"/>
    </row>
    <row r="389" spans="42:42">
      <c r="AP389" s="1"/>
    </row>
    <row r="390" spans="42:42">
      <c r="AP390" s="1"/>
    </row>
    <row r="391" spans="42:42">
      <c r="AP391" s="1"/>
    </row>
    <row r="392" spans="42:42">
      <c r="AP392" s="1"/>
    </row>
    <row r="393" spans="42:42">
      <c r="AP393" s="1"/>
    </row>
    <row r="394" spans="42:42">
      <c r="AP394" s="1"/>
    </row>
    <row r="395" spans="42:42">
      <c r="AP395" s="1"/>
    </row>
    <row r="396" spans="42:42">
      <c r="AP396" s="1"/>
    </row>
    <row r="397" spans="42:42">
      <c r="AP397" s="1"/>
    </row>
    <row r="398" spans="42:42">
      <c r="AP398" s="1"/>
    </row>
    <row r="399" spans="42:42">
      <c r="AP399" s="1"/>
    </row>
    <row r="400" spans="42:42">
      <c r="AP400" s="1"/>
    </row>
    <row r="401" spans="42:42">
      <c r="AP401" s="1"/>
    </row>
    <row r="402" spans="42:42">
      <c r="AP402" s="1"/>
    </row>
    <row r="403" spans="42:42">
      <c r="AP403" s="1"/>
    </row>
    <row r="404" spans="42:42">
      <c r="AP404" s="1"/>
    </row>
    <row r="405" spans="42:42">
      <c r="AP405" s="1"/>
    </row>
    <row r="406" spans="42:42">
      <c r="AP406" s="1"/>
    </row>
    <row r="407" spans="42:42">
      <c r="AP407" s="1"/>
    </row>
    <row r="408" spans="42:42">
      <c r="AP408" s="1"/>
    </row>
    <row r="409" spans="42:42">
      <c r="AP409" s="1"/>
    </row>
    <row r="410" spans="42:42">
      <c r="AP410" s="1"/>
    </row>
    <row r="411" spans="42:42">
      <c r="AP411" s="1"/>
    </row>
    <row r="412" spans="42:42">
      <c r="AP412" s="1"/>
    </row>
    <row r="413" spans="42:42">
      <c r="AP413" s="1"/>
    </row>
    <row r="414" spans="42:42">
      <c r="AP414" s="1"/>
    </row>
    <row r="415" spans="42:42">
      <c r="AP415" s="1"/>
    </row>
    <row r="416" spans="42:42">
      <c r="AP416" s="1"/>
    </row>
    <row r="417" spans="42:42">
      <c r="AP417" s="1"/>
    </row>
    <row r="418" spans="42:42">
      <c r="AP418" s="1"/>
    </row>
    <row r="419" spans="42:42">
      <c r="AP419" s="1"/>
    </row>
    <row r="420" spans="42:42">
      <c r="AP420" s="1"/>
    </row>
    <row r="421" spans="42:42">
      <c r="AP421" s="1"/>
    </row>
    <row r="422" spans="42:42">
      <c r="AP422" s="1"/>
    </row>
    <row r="423" spans="42:42">
      <c r="AP423" s="1"/>
    </row>
    <row r="424" spans="42:42">
      <c r="AP424" s="1"/>
    </row>
    <row r="425" spans="42:42">
      <c r="AP425" s="1"/>
    </row>
    <row r="426" spans="42:42">
      <c r="AP426" s="1"/>
    </row>
    <row r="427" spans="42:42">
      <c r="AP427" s="1"/>
    </row>
    <row r="428" spans="42:42">
      <c r="AP428" s="1"/>
    </row>
    <row r="429" spans="42:42">
      <c r="AP429" s="1"/>
    </row>
    <row r="430" spans="42:42">
      <c r="AP430" s="1"/>
    </row>
    <row r="431" spans="42:42">
      <c r="AP431" s="1"/>
    </row>
    <row r="432" spans="42:42">
      <c r="AP432" s="1"/>
    </row>
    <row r="433" spans="42:42">
      <c r="AP433" s="1"/>
    </row>
    <row r="434" spans="42:42">
      <c r="AP434" s="1"/>
    </row>
    <row r="435" spans="42:42">
      <c r="AP435" s="1"/>
    </row>
    <row r="436" spans="42:42">
      <c r="AP436" s="1"/>
    </row>
    <row r="437" spans="42:42">
      <c r="AP437" s="1"/>
    </row>
    <row r="438" spans="42:42">
      <c r="AP438" s="1"/>
    </row>
    <row r="439" spans="42:42">
      <c r="AP439" s="1"/>
    </row>
    <row r="440" spans="42:42">
      <c r="AP440" s="1"/>
    </row>
    <row r="441" spans="42:42">
      <c r="AP441" s="1"/>
    </row>
    <row r="442" spans="42:42">
      <c r="AP442" s="1"/>
    </row>
    <row r="443" spans="42:42">
      <c r="AP443" s="1"/>
    </row>
    <row r="444" spans="42:42">
      <c r="AP444" s="1"/>
    </row>
    <row r="445" spans="42:42">
      <c r="AP445" s="1"/>
    </row>
    <row r="446" spans="42:42">
      <c r="AP446" s="1"/>
    </row>
    <row r="447" spans="42:42">
      <c r="AP447" s="1"/>
    </row>
    <row r="448" spans="42:42">
      <c r="AP448" s="1"/>
    </row>
    <row r="449" spans="42:106">
      <c r="AP449" s="1"/>
    </row>
    <row r="450" spans="42:106">
      <c r="AP450" s="1"/>
    </row>
    <row r="451" spans="42:106">
      <c r="AP451" s="1"/>
    </row>
    <row r="452" spans="42:106">
      <c r="AP452" s="1"/>
    </row>
    <row r="453" spans="42:106">
      <c r="AP453" s="1"/>
      <c r="DB453" s="9"/>
    </row>
    <row r="454" spans="42:106">
      <c r="AP454" s="1"/>
      <c r="CU454" s="9"/>
      <c r="CV454" s="9"/>
      <c r="CW454" s="9"/>
      <c r="CX454" s="9"/>
      <c r="CY454" s="9"/>
      <c r="CZ454" s="9"/>
      <c r="DA454" s="9"/>
    </row>
    <row r="455" spans="42:106">
      <c r="AP455" s="1"/>
    </row>
    <row r="456" spans="42:106">
      <c r="AP456" s="1"/>
    </row>
    <row r="457" spans="42:106">
      <c r="AP457" s="1"/>
    </row>
    <row r="458" spans="42:106">
      <c r="AP458" s="1"/>
    </row>
    <row r="459" spans="42:106">
      <c r="AP459" s="1"/>
    </row>
    <row r="460" spans="42:106">
      <c r="AP460" s="1"/>
    </row>
    <row r="461" spans="42:106">
      <c r="AP461" s="1"/>
    </row>
    <row r="462" spans="42:106">
      <c r="AP462" s="1"/>
    </row>
    <row r="463" spans="42:106">
      <c r="AP463" s="1"/>
    </row>
    <row r="464" spans="42:106">
      <c r="AP464" s="1"/>
    </row>
    <row r="465" spans="42:106">
      <c r="AP465" s="1"/>
    </row>
    <row r="466" spans="42:106">
      <c r="AP466" s="1"/>
    </row>
    <row r="467" spans="42:106">
      <c r="AP467" s="1"/>
    </row>
    <row r="468" spans="42:106">
      <c r="AP468" s="1"/>
    </row>
    <row r="469" spans="42:106">
      <c r="AP469" s="1"/>
    </row>
    <row r="470" spans="42:106">
      <c r="AP470" s="1"/>
    </row>
    <row r="471" spans="42:106">
      <c r="AP471" s="1"/>
    </row>
    <row r="472" spans="42:106">
      <c r="AP472" s="1"/>
    </row>
    <row r="473" spans="42:106">
      <c r="AP473" s="1"/>
    </row>
    <row r="474" spans="42:106">
      <c r="AP474" s="1"/>
    </row>
    <row r="475" spans="42:106">
      <c r="AP475" s="1"/>
    </row>
    <row r="476" spans="42:106">
      <c r="AP476" s="1"/>
    </row>
    <row r="477" spans="42:106">
      <c r="AP477" s="1"/>
    </row>
    <row r="478" spans="42:106">
      <c r="AP478" s="1"/>
      <c r="DB478" s="9"/>
    </row>
    <row r="479" spans="42:106">
      <c r="AP479" s="1"/>
      <c r="CU479" s="9"/>
      <c r="CV479" s="9"/>
      <c r="CW479" s="9"/>
      <c r="CX479" s="9"/>
      <c r="CY479" s="9"/>
      <c r="CZ479" s="9"/>
      <c r="DA479" s="9"/>
    </row>
    <row r="480" spans="42:106">
      <c r="AP480" s="1"/>
    </row>
    <row r="481" spans="42:42">
      <c r="AP481" s="1"/>
    </row>
    <row r="482" spans="42:42">
      <c r="AP482" s="1"/>
    </row>
    <row r="483" spans="42:42">
      <c r="AP483" s="1"/>
    </row>
    <row r="484" spans="42:42">
      <c r="AP484" s="1"/>
    </row>
    <row r="485" spans="42:42">
      <c r="AP485" s="1"/>
    </row>
    <row r="486" spans="42:42">
      <c r="AP486" s="1"/>
    </row>
    <row r="487" spans="42:42">
      <c r="AP487" s="1"/>
    </row>
    <row r="488" spans="42:42">
      <c r="AP488" s="1"/>
    </row>
    <row r="489" spans="42:42">
      <c r="AP489" s="1"/>
    </row>
    <row r="490" spans="42:42">
      <c r="AP490" s="1"/>
    </row>
    <row r="491" spans="42:42">
      <c r="AP491" s="1"/>
    </row>
    <row r="492" spans="42:42">
      <c r="AP492" s="1"/>
    </row>
    <row r="493" spans="42:42">
      <c r="AP493" s="1"/>
    </row>
    <row r="494" spans="42:42">
      <c r="AP494" s="1"/>
    </row>
    <row r="495" spans="42:42">
      <c r="AP495" s="1"/>
    </row>
    <row r="496" spans="42:42">
      <c r="AP496" s="1"/>
    </row>
    <row r="497" spans="42:42">
      <c r="AP497" s="1"/>
    </row>
    <row r="498" spans="42:42">
      <c r="AP498" s="1"/>
    </row>
    <row r="499" spans="42:42">
      <c r="AP499" s="1"/>
    </row>
    <row r="500" spans="42:42">
      <c r="AP500" s="1"/>
    </row>
    <row r="501" spans="42:42">
      <c r="AP501" s="1"/>
    </row>
    <row r="502" spans="42:42">
      <c r="AP502" s="1"/>
    </row>
    <row r="503" spans="42:42">
      <c r="AP503" s="1"/>
    </row>
    <row r="504" spans="42:42">
      <c r="AP504" s="1"/>
    </row>
    <row r="505" spans="42:42">
      <c r="AP505" s="1"/>
    </row>
    <row r="506" spans="42:42">
      <c r="AP506" s="1"/>
    </row>
    <row r="507" spans="42:42">
      <c r="AP507" s="1"/>
    </row>
    <row r="508" spans="42:42">
      <c r="AP508" s="1"/>
    </row>
    <row r="509" spans="42:42">
      <c r="AP509" s="1"/>
    </row>
    <row r="510" spans="42:42">
      <c r="AP510" s="1"/>
    </row>
    <row r="511" spans="42:42">
      <c r="AP511" s="1"/>
    </row>
    <row r="512" spans="42:42">
      <c r="AP512" s="1"/>
    </row>
    <row r="513" spans="42:42">
      <c r="AP513" s="1"/>
    </row>
    <row r="514" spans="42:42">
      <c r="AP514" s="1"/>
    </row>
    <row r="515" spans="42:42">
      <c r="AP515" s="1"/>
    </row>
    <row r="516" spans="42:42">
      <c r="AP516" s="1"/>
    </row>
    <row r="517" spans="42:42">
      <c r="AP517" s="1"/>
    </row>
    <row r="518" spans="42:42">
      <c r="AP518" s="1"/>
    </row>
    <row r="519" spans="42:42">
      <c r="AP519" s="1"/>
    </row>
    <row r="520" spans="42:42">
      <c r="AP520" s="1"/>
    </row>
    <row r="521" spans="42:42">
      <c r="AP521" s="1"/>
    </row>
    <row r="522" spans="42:42">
      <c r="AP522" s="1"/>
    </row>
    <row r="523" spans="42:42">
      <c r="AP523" s="1"/>
    </row>
    <row r="524" spans="42:42">
      <c r="AP524" s="1"/>
    </row>
    <row r="525" spans="42:42">
      <c r="AP525" s="1"/>
    </row>
    <row r="526" spans="42:42">
      <c r="AP526" s="1"/>
    </row>
    <row r="527" spans="42:42">
      <c r="AP527" s="1"/>
    </row>
    <row r="528" spans="42:42">
      <c r="AP528" s="1"/>
    </row>
    <row r="529" spans="42:42">
      <c r="AP529" s="1"/>
    </row>
    <row r="530" spans="42:42">
      <c r="AP530" s="1"/>
    </row>
    <row r="531" spans="42:42">
      <c r="AP531" s="1"/>
    </row>
    <row r="532" spans="42:42">
      <c r="AP532" s="1"/>
    </row>
    <row r="533" spans="42:42">
      <c r="AP533" s="1"/>
    </row>
    <row r="534" spans="42:42">
      <c r="AP534" s="1"/>
    </row>
    <row r="535" spans="42:42">
      <c r="AP535" s="1"/>
    </row>
    <row r="536" spans="42:42">
      <c r="AP536" s="1"/>
    </row>
    <row r="537" spans="42:42">
      <c r="AP537" s="1"/>
    </row>
    <row r="538" spans="42:42">
      <c r="AP538" s="1"/>
    </row>
    <row r="539" spans="42:42">
      <c r="AP539" s="1"/>
    </row>
    <row r="540" spans="42:42">
      <c r="AP540" s="1"/>
    </row>
    <row r="541" spans="42:42">
      <c r="AP541" s="1"/>
    </row>
    <row r="542" spans="42:42">
      <c r="AP542" s="1"/>
    </row>
    <row r="543" spans="42:42">
      <c r="AP543" s="1"/>
    </row>
    <row r="544" spans="42:42">
      <c r="AP544" s="1"/>
    </row>
    <row r="545" spans="42:42">
      <c r="AP545" s="1"/>
    </row>
    <row r="546" spans="42:42">
      <c r="AP546" s="1"/>
    </row>
    <row r="547" spans="42:42">
      <c r="AP547" s="1"/>
    </row>
    <row r="548" spans="42:42">
      <c r="AP548" s="1"/>
    </row>
    <row r="549" spans="42:42">
      <c r="AP549" s="1"/>
    </row>
    <row r="550" spans="42:42">
      <c r="AP550" s="1"/>
    </row>
    <row r="551" spans="42:42">
      <c r="AP551" s="1"/>
    </row>
    <row r="552" spans="42:42">
      <c r="AP552" s="1"/>
    </row>
    <row r="553" spans="42:42">
      <c r="AP553" s="1"/>
    </row>
    <row r="554" spans="42:42">
      <c r="AP554" s="1"/>
    </row>
    <row r="555" spans="42:42">
      <c r="AP555" s="1"/>
    </row>
    <row r="556" spans="42:42">
      <c r="AP556" s="1"/>
    </row>
    <row r="557" spans="42:42">
      <c r="AP557" s="1"/>
    </row>
    <row r="558" spans="42:42">
      <c r="AP558" s="1"/>
    </row>
    <row r="559" spans="42:42">
      <c r="AP559" s="1"/>
    </row>
    <row r="560" spans="42:42">
      <c r="AP560" s="1"/>
    </row>
    <row r="561" spans="42:42">
      <c r="AP561" s="1"/>
    </row>
    <row r="562" spans="42:42">
      <c r="AP562" s="1"/>
    </row>
    <row r="563" spans="42:42">
      <c r="AP563" s="1"/>
    </row>
    <row r="564" spans="42:42">
      <c r="AP564" s="1"/>
    </row>
    <row r="565" spans="42:42">
      <c r="AP565" s="1"/>
    </row>
    <row r="566" spans="42:42">
      <c r="AP566" s="1"/>
    </row>
    <row r="567" spans="42:42">
      <c r="AP567" s="1"/>
    </row>
    <row r="568" spans="42:42">
      <c r="AP568" s="1"/>
    </row>
    <row r="569" spans="42:42">
      <c r="AP569" s="1"/>
    </row>
    <row r="570" spans="42:42">
      <c r="AP570" s="1"/>
    </row>
    <row r="571" spans="42:42">
      <c r="AP571" s="1"/>
    </row>
    <row r="572" spans="42:42">
      <c r="AP572" s="1"/>
    </row>
    <row r="573" spans="42:42">
      <c r="AP573" s="1"/>
    </row>
    <row r="574" spans="42:42">
      <c r="AP574" s="1"/>
    </row>
    <row r="575" spans="42:42">
      <c r="AP575" s="1"/>
    </row>
    <row r="576" spans="42:42">
      <c r="AP576" s="1"/>
    </row>
    <row r="577" spans="42:42">
      <c r="AP577" s="1"/>
    </row>
    <row r="578" spans="42:42">
      <c r="AP578" s="1"/>
    </row>
    <row r="579" spans="42:42">
      <c r="AP579" s="1"/>
    </row>
    <row r="580" spans="42:42">
      <c r="AP580" s="1"/>
    </row>
    <row r="581" spans="42:42">
      <c r="AP581" s="1"/>
    </row>
    <row r="582" spans="42:42">
      <c r="AP582" s="1"/>
    </row>
    <row r="583" spans="42:42">
      <c r="AP583" s="1"/>
    </row>
    <row r="584" spans="42:42">
      <c r="AP584" s="1"/>
    </row>
    <row r="585" spans="42:42">
      <c r="AP585" s="1"/>
    </row>
    <row r="586" spans="42:42">
      <c r="AP586" s="1"/>
    </row>
    <row r="587" spans="42:42">
      <c r="AP587" s="1"/>
    </row>
    <row r="588" spans="42:42">
      <c r="AP588" s="1"/>
    </row>
    <row r="589" spans="42:42">
      <c r="AP589" s="1"/>
    </row>
    <row r="590" spans="42:42">
      <c r="AP590" s="1"/>
    </row>
    <row r="591" spans="42:42">
      <c r="AP591" s="1"/>
    </row>
    <row r="592" spans="42:42">
      <c r="AP592" s="1"/>
    </row>
    <row r="593" spans="42:42">
      <c r="AP593" s="1"/>
    </row>
    <row r="594" spans="42:42">
      <c r="AP594" s="1"/>
    </row>
    <row r="595" spans="42:42">
      <c r="AP595" s="1"/>
    </row>
    <row r="596" spans="42:42">
      <c r="AP596" s="1"/>
    </row>
    <row r="597" spans="42:42">
      <c r="AP597" s="1"/>
    </row>
    <row r="598" spans="42:42">
      <c r="AP598" s="1"/>
    </row>
    <row r="599" spans="42:42">
      <c r="AP599" s="1"/>
    </row>
    <row r="600" spans="42:42">
      <c r="AP600" s="1"/>
    </row>
    <row r="601" spans="42:42">
      <c r="AP601" s="1"/>
    </row>
    <row r="602" spans="42:42">
      <c r="AP602" s="1"/>
    </row>
    <row r="603" spans="42:42">
      <c r="AP603" s="1"/>
    </row>
    <row r="604" spans="42:42">
      <c r="AP604" s="1"/>
    </row>
    <row r="605" spans="42:42">
      <c r="AP605" s="1"/>
    </row>
    <row r="606" spans="42:42">
      <c r="AP606" s="1"/>
    </row>
    <row r="607" spans="42:42">
      <c r="AP607" s="1"/>
    </row>
    <row r="608" spans="42:42">
      <c r="AP608" s="1"/>
    </row>
    <row r="609" spans="42:42">
      <c r="AP609" s="1"/>
    </row>
    <row r="610" spans="42:42">
      <c r="AP610" s="1"/>
    </row>
    <row r="611" spans="42:42">
      <c r="AP611" s="1"/>
    </row>
    <row r="612" spans="42:42">
      <c r="AP612" s="1"/>
    </row>
    <row r="613" spans="42:42">
      <c r="AP613" s="1"/>
    </row>
    <row r="614" spans="42:42">
      <c r="AP614" s="1"/>
    </row>
    <row r="615" spans="42:42">
      <c r="AP615" s="1"/>
    </row>
    <row r="616" spans="42:42">
      <c r="AP616" s="1"/>
    </row>
    <row r="617" spans="42:42">
      <c r="AP617" s="1"/>
    </row>
    <row r="618" spans="42:42">
      <c r="AP618" s="1"/>
    </row>
    <row r="619" spans="42:42">
      <c r="AP619" s="1"/>
    </row>
    <row r="620" spans="42:42">
      <c r="AP620" s="1"/>
    </row>
    <row r="621" spans="42:42">
      <c r="AP621" s="1"/>
    </row>
    <row r="622" spans="42:42">
      <c r="AP622" s="1"/>
    </row>
    <row r="623" spans="42:42">
      <c r="AP623" s="1"/>
    </row>
    <row r="624" spans="42:42">
      <c r="AP624" s="1"/>
    </row>
    <row r="625" spans="42:42">
      <c r="AP625" s="1"/>
    </row>
    <row r="626" spans="42:42">
      <c r="AP626" s="1"/>
    </row>
    <row r="627" spans="42:42">
      <c r="AP627" s="1"/>
    </row>
    <row r="628" spans="42:42">
      <c r="AP628" s="1"/>
    </row>
    <row r="629" spans="42:42">
      <c r="AP629" s="1"/>
    </row>
    <row r="630" spans="42:42">
      <c r="AP630" s="1"/>
    </row>
    <row r="631" spans="42:42">
      <c r="AP631" s="1"/>
    </row>
    <row r="632" spans="42:42">
      <c r="AP632" s="1"/>
    </row>
    <row r="633" spans="42:42">
      <c r="AP633" s="1"/>
    </row>
    <row r="634" spans="42:42">
      <c r="AP634" s="1"/>
    </row>
    <row r="635" spans="42:42">
      <c r="AP635" s="1"/>
    </row>
    <row r="636" spans="42:42">
      <c r="AP636" s="1"/>
    </row>
    <row r="637" spans="42:42">
      <c r="AP637" s="1"/>
    </row>
    <row r="638" spans="42:42">
      <c r="AP638" s="1"/>
    </row>
    <row r="639" spans="42:42">
      <c r="AP639" s="1"/>
    </row>
    <row r="640" spans="42:42">
      <c r="AP640" s="1"/>
    </row>
    <row r="641" spans="42:42">
      <c r="AP641" s="1"/>
    </row>
    <row r="642" spans="42:42">
      <c r="AP642" s="1"/>
    </row>
    <row r="643" spans="42:42">
      <c r="AP643" s="1"/>
    </row>
    <row r="644" spans="42:42">
      <c r="AP644" s="1"/>
    </row>
    <row r="645" spans="42:42">
      <c r="AP645" s="1"/>
    </row>
    <row r="646" spans="42:42">
      <c r="AP646" s="1"/>
    </row>
    <row r="647" spans="42:42">
      <c r="AP647" s="1"/>
    </row>
    <row r="648" spans="42:42">
      <c r="AP648" s="1"/>
    </row>
    <row r="649" spans="42:42">
      <c r="AP649" s="1"/>
    </row>
    <row r="650" spans="42:42">
      <c r="AP650" s="1"/>
    </row>
    <row r="651" spans="42:42">
      <c r="AP651" s="1"/>
    </row>
    <row r="652" spans="42:42">
      <c r="AP652" s="1"/>
    </row>
    <row r="653" spans="42:42">
      <c r="AP653" s="1"/>
    </row>
    <row r="654" spans="42:42">
      <c r="AP654" s="1"/>
    </row>
    <row r="655" spans="42:42">
      <c r="AP655" s="1"/>
    </row>
    <row r="656" spans="42:42">
      <c r="AP656" s="1"/>
    </row>
    <row r="657" spans="42:42">
      <c r="AP657" s="1"/>
    </row>
    <row r="658" spans="42:42">
      <c r="AP658" s="1"/>
    </row>
    <row r="659" spans="42:42">
      <c r="AP659" s="1"/>
    </row>
    <row r="660" spans="42:42">
      <c r="AP660" s="1"/>
    </row>
    <row r="661" spans="42:42">
      <c r="AP661" s="1"/>
    </row>
    <row r="662" spans="42:42">
      <c r="AP662" s="1"/>
    </row>
    <row r="663" spans="42:42">
      <c r="AP663" s="1"/>
    </row>
    <row r="664" spans="42:42">
      <c r="AP664" s="1"/>
    </row>
    <row r="665" spans="42:42">
      <c r="AP665" s="1"/>
    </row>
    <row r="666" spans="42:42">
      <c r="AP666" s="1"/>
    </row>
    <row r="667" spans="42:42">
      <c r="AP667" s="1"/>
    </row>
    <row r="668" spans="42:42">
      <c r="AP668" s="1"/>
    </row>
    <row r="669" spans="42:42">
      <c r="AP669" s="1"/>
    </row>
    <row r="670" spans="42:42">
      <c r="AP670" s="1"/>
    </row>
    <row r="671" spans="42:42">
      <c r="AP671" s="1"/>
    </row>
    <row r="672" spans="42:42">
      <c r="AP672" s="1"/>
    </row>
    <row r="673" spans="42:42">
      <c r="AP673" s="1"/>
    </row>
    <row r="674" spans="42:42">
      <c r="AP674" s="1"/>
    </row>
    <row r="675" spans="42:42">
      <c r="AP675" s="1"/>
    </row>
    <row r="676" spans="42:42">
      <c r="AP676" s="1"/>
    </row>
    <row r="677" spans="42:42">
      <c r="AP677" s="1"/>
    </row>
    <row r="678" spans="42:42">
      <c r="AP678" s="1"/>
    </row>
    <row r="679" spans="42:42">
      <c r="AP679" s="1"/>
    </row>
    <row r="680" spans="42:42">
      <c r="AP680" s="1"/>
    </row>
    <row r="681" spans="42:42">
      <c r="AP681" s="1"/>
    </row>
    <row r="682" spans="42:42">
      <c r="AP682" s="1"/>
    </row>
    <row r="683" spans="42:42">
      <c r="AP683" s="1"/>
    </row>
    <row r="684" spans="42:42">
      <c r="AP684" s="1"/>
    </row>
    <row r="685" spans="42:42">
      <c r="AP685" s="1"/>
    </row>
    <row r="686" spans="42:42">
      <c r="AP686" s="1"/>
    </row>
    <row r="687" spans="42:42">
      <c r="AP687" s="1"/>
    </row>
    <row r="688" spans="42:42">
      <c r="AP688" s="1"/>
    </row>
    <row r="689" spans="42:42">
      <c r="AP689" s="1"/>
    </row>
    <row r="690" spans="42:42">
      <c r="AP690" s="1"/>
    </row>
    <row r="691" spans="42:42">
      <c r="AP691" s="1"/>
    </row>
    <row r="692" spans="42:42">
      <c r="AP692" s="1"/>
    </row>
    <row r="693" spans="42:42">
      <c r="AP693" s="1"/>
    </row>
    <row r="694" spans="42:42">
      <c r="AP694" s="1"/>
    </row>
    <row r="695" spans="42:42">
      <c r="AP695" s="1"/>
    </row>
    <row r="696" spans="42:42">
      <c r="AP696" s="1"/>
    </row>
    <row r="697" spans="42:42">
      <c r="AP697" s="1"/>
    </row>
    <row r="698" spans="42:42">
      <c r="AP698" s="1"/>
    </row>
    <row r="699" spans="42:42">
      <c r="AP699" s="1"/>
    </row>
    <row r="700" spans="42:42">
      <c r="AP700" s="1"/>
    </row>
    <row r="701" spans="42:42">
      <c r="AP701" s="1"/>
    </row>
    <row r="702" spans="42:42">
      <c r="AP702" s="1"/>
    </row>
    <row r="703" spans="42:42">
      <c r="AP703" s="1"/>
    </row>
    <row r="704" spans="42:42">
      <c r="AP704" s="1"/>
    </row>
    <row r="705" spans="42:42">
      <c r="AP705" s="1"/>
    </row>
    <row r="706" spans="42:42">
      <c r="AP706" s="1"/>
    </row>
    <row r="707" spans="42:42">
      <c r="AP707" s="1"/>
    </row>
    <row r="708" spans="42:42">
      <c r="AP708" s="1"/>
    </row>
    <row r="709" spans="42:42">
      <c r="AP709" s="1"/>
    </row>
    <row r="710" spans="42:42">
      <c r="AP710" s="1"/>
    </row>
    <row r="711" spans="42:42">
      <c r="AP711" s="1"/>
    </row>
    <row r="712" spans="42:42">
      <c r="AP712" s="1"/>
    </row>
    <row r="713" spans="42:42">
      <c r="AP713" s="1"/>
    </row>
    <row r="714" spans="42:42">
      <c r="AP714" s="1"/>
    </row>
    <row r="715" spans="42:42">
      <c r="AP715" s="1"/>
    </row>
    <row r="716" spans="42:42">
      <c r="AP716" s="1"/>
    </row>
    <row r="717" spans="42:42">
      <c r="AP717" s="1"/>
    </row>
    <row r="718" spans="42:42">
      <c r="AP718" s="1"/>
    </row>
    <row r="719" spans="42:42">
      <c r="AP719" s="1"/>
    </row>
    <row r="720" spans="42:42">
      <c r="AP720" s="1"/>
    </row>
    <row r="721" spans="42:42">
      <c r="AP721" s="1"/>
    </row>
    <row r="722" spans="42:42">
      <c r="AP722" s="1"/>
    </row>
    <row r="723" spans="42:42">
      <c r="AP723" s="1"/>
    </row>
    <row r="724" spans="42:42">
      <c r="AP724" s="1"/>
    </row>
    <row r="725" spans="42:42">
      <c r="AP725" s="1"/>
    </row>
    <row r="726" spans="42:42">
      <c r="AP726" s="1"/>
    </row>
    <row r="727" spans="42:42">
      <c r="AP727" s="1"/>
    </row>
    <row r="728" spans="42:42">
      <c r="AP728" s="1"/>
    </row>
    <row r="729" spans="42:42">
      <c r="AP729" s="1"/>
    </row>
    <row r="730" spans="42:42">
      <c r="AP730" s="1"/>
    </row>
    <row r="731" spans="42:42">
      <c r="AP731" s="1"/>
    </row>
    <row r="732" spans="42:42">
      <c r="AP732" s="1"/>
    </row>
    <row r="733" spans="42:42">
      <c r="AP733" s="1"/>
    </row>
    <row r="734" spans="42:42">
      <c r="AP734" s="1"/>
    </row>
    <row r="735" spans="42:42">
      <c r="AP735" s="1"/>
    </row>
    <row r="736" spans="42:42">
      <c r="AP736" s="1"/>
    </row>
    <row r="737" spans="42:42">
      <c r="AP737" s="1"/>
    </row>
    <row r="738" spans="42:42">
      <c r="AP738" s="1"/>
    </row>
    <row r="739" spans="42:42">
      <c r="AP739" s="1"/>
    </row>
    <row r="740" spans="42:42">
      <c r="AP740" s="1"/>
    </row>
    <row r="741" spans="42:42">
      <c r="AP741" s="1"/>
    </row>
    <row r="742" spans="42:42">
      <c r="AP742" s="1"/>
    </row>
    <row r="743" spans="42:42">
      <c r="AP743" s="1"/>
    </row>
    <row r="744" spans="42:42">
      <c r="AP744" s="1"/>
    </row>
    <row r="745" spans="42:42">
      <c r="AP745" s="1"/>
    </row>
    <row r="746" spans="42:42">
      <c r="AP746" s="1"/>
    </row>
    <row r="747" spans="42:42">
      <c r="AP747" s="1"/>
    </row>
    <row r="748" spans="42:42">
      <c r="AP748" s="1"/>
    </row>
    <row r="749" spans="42:42">
      <c r="AP749" s="1"/>
    </row>
    <row r="750" spans="42:42">
      <c r="AP750" s="1"/>
    </row>
    <row r="751" spans="42:42">
      <c r="AP751" s="1"/>
    </row>
    <row r="752" spans="42:42">
      <c r="AP752" s="1"/>
    </row>
    <row r="753" spans="42:42">
      <c r="AP753" s="1"/>
    </row>
    <row r="754" spans="42:42">
      <c r="AP754" s="1"/>
    </row>
    <row r="755" spans="42:42">
      <c r="AP755" s="1"/>
    </row>
    <row r="756" spans="42:42">
      <c r="AP756" s="1"/>
    </row>
    <row r="757" spans="42:42">
      <c r="AP757" s="1"/>
    </row>
    <row r="758" spans="42:42">
      <c r="AP758" s="1"/>
    </row>
    <row r="759" spans="42:42">
      <c r="AP759" s="1"/>
    </row>
    <row r="760" spans="42:42">
      <c r="AP760" s="1"/>
    </row>
    <row r="761" spans="42:42">
      <c r="AP761" s="1"/>
    </row>
    <row r="762" spans="42:42">
      <c r="AP762" s="1"/>
    </row>
    <row r="763" spans="42:42">
      <c r="AP763" s="1"/>
    </row>
    <row r="764" spans="42:42">
      <c r="AP764" s="1"/>
    </row>
    <row r="765" spans="42:42">
      <c r="AP765" s="1"/>
    </row>
    <row r="766" spans="42:42">
      <c r="AP766" s="1"/>
    </row>
    <row r="767" spans="42:42">
      <c r="AP767" s="1"/>
    </row>
    <row r="768" spans="42:42">
      <c r="AP768" s="1"/>
    </row>
    <row r="769" spans="42:42">
      <c r="AP769" s="1"/>
    </row>
    <row r="770" spans="42:42">
      <c r="AP770" s="1"/>
    </row>
    <row r="771" spans="42:42">
      <c r="AP771" s="1"/>
    </row>
    <row r="772" spans="42:42">
      <c r="AP772" s="1"/>
    </row>
    <row r="773" spans="42:42">
      <c r="AP773" s="1"/>
    </row>
    <row r="774" spans="42:42">
      <c r="AP774" s="1"/>
    </row>
    <row r="775" spans="42:42">
      <c r="AP775" s="1"/>
    </row>
    <row r="776" spans="42:42">
      <c r="AP776" s="1"/>
    </row>
    <row r="777" spans="42:42">
      <c r="AP777" s="1"/>
    </row>
    <row r="778" spans="42:42">
      <c r="AP778" s="1"/>
    </row>
    <row r="779" spans="42:42">
      <c r="AP779" s="1"/>
    </row>
    <row r="780" spans="42:42">
      <c r="AP780" s="1"/>
    </row>
    <row r="781" spans="42:42">
      <c r="AP781" s="1"/>
    </row>
    <row r="782" spans="42:42">
      <c r="AP782" s="1"/>
    </row>
    <row r="783" spans="42:42">
      <c r="AP783" s="1"/>
    </row>
    <row r="784" spans="42:42">
      <c r="AP784" s="1"/>
    </row>
    <row r="785" spans="42:42">
      <c r="AP785" s="1"/>
    </row>
    <row r="786" spans="42:42">
      <c r="AP786" s="1"/>
    </row>
    <row r="787" spans="42:42">
      <c r="AP787" s="1"/>
    </row>
    <row r="788" spans="42:42">
      <c r="AP788" s="1"/>
    </row>
    <row r="789" spans="42:42">
      <c r="AP789" s="1"/>
    </row>
    <row r="790" spans="42:42">
      <c r="AP790" s="1"/>
    </row>
    <row r="791" spans="42:42">
      <c r="AP791" s="1"/>
    </row>
    <row r="792" spans="42:42">
      <c r="AP792" s="1"/>
    </row>
    <row r="793" spans="42:42">
      <c r="AP793" s="1"/>
    </row>
    <row r="794" spans="42:42">
      <c r="AP794" s="1"/>
    </row>
    <row r="795" spans="42:42">
      <c r="AP795" s="1"/>
    </row>
    <row r="796" spans="42:42">
      <c r="AP796" s="1"/>
    </row>
    <row r="797" spans="42:42">
      <c r="AP797" s="1"/>
    </row>
    <row r="798" spans="42:42">
      <c r="AP798" s="1"/>
    </row>
    <row r="799" spans="42:42">
      <c r="AP799" s="1"/>
    </row>
    <row r="800" spans="42:42">
      <c r="AP800" s="1"/>
    </row>
    <row r="801" spans="42:42">
      <c r="AP801" s="1"/>
    </row>
    <row r="802" spans="42:42">
      <c r="AP802" s="1"/>
    </row>
    <row r="803" spans="42:42">
      <c r="AP803" s="1"/>
    </row>
    <row r="804" spans="42:42">
      <c r="AP804" s="1"/>
    </row>
    <row r="805" spans="42:42">
      <c r="AP805" s="1"/>
    </row>
    <row r="806" spans="42:42">
      <c r="AP806" s="1"/>
    </row>
    <row r="807" spans="42:42">
      <c r="AP807" s="1"/>
    </row>
    <row r="808" spans="42:42">
      <c r="AP808" s="1"/>
    </row>
    <row r="809" spans="42:42">
      <c r="AP809" s="1"/>
    </row>
    <row r="810" spans="42:42">
      <c r="AP810" s="1"/>
    </row>
    <row r="811" spans="42:42">
      <c r="AP811" s="1"/>
    </row>
    <row r="812" spans="42:42">
      <c r="AP812" s="1"/>
    </row>
    <row r="813" spans="42:42">
      <c r="AP813" s="1"/>
    </row>
    <row r="814" spans="42:42">
      <c r="AP814" s="1"/>
    </row>
    <row r="815" spans="42:42">
      <c r="AP815" s="1"/>
    </row>
    <row r="816" spans="42:42">
      <c r="AP816" s="1"/>
    </row>
    <row r="817" spans="42:42">
      <c r="AP817" s="1"/>
    </row>
    <row r="818" spans="42:42">
      <c r="AP818" s="1"/>
    </row>
    <row r="819" spans="42:42">
      <c r="AP819" s="1"/>
    </row>
    <row r="820" spans="42:42">
      <c r="AP820" s="1"/>
    </row>
    <row r="821" spans="42:42">
      <c r="AP821" s="1"/>
    </row>
    <row r="822" spans="42:42">
      <c r="AP822" s="1"/>
    </row>
    <row r="823" spans="42:42">
      <c r="AP823" s="1"/>
    </row>
    <row r="824" spans="42:42">
      <c r="AP824" s="1"/>
    </row>
    <row r="825" spans="42:42">
      <c r="AP825" s="1"/>
    </row>
    <row r="826" spans="42:42">
      <c r="AP826" s="1"/>
    </row>
    <row r="827" spans="42:42">
      <c r="AP827" s="1"/>
    </row>
    <row r="828" spans="42:42">
      <c r="AP828" s="1"/>
    </row>
    <row r="829" spans="42:42">
      <c r="AP829" s="1"/>
    </row>
    <row r="830" spans="42:42">
      <c r="AP830" s="1"/>
    </row>
    <row r="831" spans="42:42">
      <c r="AP831" s="1"/>
    </row>
    <row r="832" spans="42:42">
      <c r="AP832" s="1"/>
    </row>
    <row r="833" spans="42:42">
      <c r="AP833" s="1"/>
    </row>
    <row r="834" spans="42:42">
      <c r="AP834" s="1"/>
    </row>
    <row r="835" spans="42:42">
      <c r="AP835" s="1"/>
    </row>
    <row r="836" spans="42:42">
      <c r="AP836" s="1"/>
    </row>
    <row r="837" spans="42:42">
      <c r="AP837" s="1"/>
    </row>
    <row r="838" spans="42:42">
      <c r="AP838" s="1"/>
    </row>
    <row r="839" spans="42:42">
      <c r="AP839" s="1"/>
    </row>
    <row r="840" spans="42:42">
      <c r="AP840" s="1"/>
    </row>
    <row r="841" spans="42:42">
      <c r="AP841" s="1"/>
    </row>
    <row r="842" spans="42:42">
      <c r="AP842" s="1"/>
    </row>
    <row r="843" spans="42:42">
      <c r="AP843" s="1"/>
    </row>
    <row r="844" spans="42:42">
      <c r="AP844" s="1"/>
    </row>
    <row r="845" spans="42:42">
      <c r="AP845" s="1"/>
    </row>
    <row r="846" spans="42:42">
      <c r="AP846" s="1"/>
    </row>
    <row r="847" spans="42:42">
      <c r="AP847" s="1"/>
    </row>
    <row r="848" spans="42:42">
      <c r="AP848" s="1"/>
    </row>
    <row r="849" spans="42:42">
      <c r="AP849" s="1"/>
    </row>
    <row r="850" spans="42:42">
      <c r="AP850" s="1"/>
    </row>
    <row r="851" spans="42:42">
      <c r="AP851" s="1"/>
    </row>
    <row r="852" spans="42:42">
      <c r="AP852" s="1"/>
    </row>
    <row r="853" spans="42:42">
      <c r="AP853" s="1"/>
    </row>
    <row r="854" spans="42:42">
      <c r="AP854" s="1"/>
    </row>
    <row r="855" spans="42:42">
      <c r="AP855" s="1"/>
    </row>
    <row r="856" spans="42:42">
      <c r="AP856" s="1"/>
    </row>
    <row r="857" spans="42:42">
      <c r="AP857" s="1"/>
    </row>
    <row r="858" spans="42:42">
      <c r="AP858" s="1"/>
    </row>
    <row r="859" spans="42:42">
      <c r="AP859" s="1"/>
    </row>
    <row r="860" spans="42:42">
      <c r="AP860" s="1"/>
    </row>
    <row r="861" spans="42:42">
      <c r="AP861" s="1"/>
    </row>
    <row r="862" spans="42:42">
      <c r="AP862" s="1"/>
    </row>
    <row r="863" spans="42:42">
      <c r="AP863" s="1"/>
    </row>
    <row r="864" spans="42:42">
      <c r="AP864" s="1"/>
    </row>
    <row r="865" spans="42:42">
      <c r="AP865" s="1"/>
    </row>
    <row r="866" spans="42:42">
      <c r="AP866" s="1"/>
    </row>
    <row r="867" spans="42:42">
      <c r="AP867" s="1"/>
    </row>
    <row r="868" spans="42:42">
      <c r="AP868" s="1"/>
    </row>
    <row r="869" spans="42:42">
      <c r="AP869" s="1"/>
    </row>
    <row r="870" spans="42:42">
      <c r="AP870" s="1"/>
    </row>
    <row r="871" spans="42:42">
      <c r="AP871" s="1"/>
    </row>
    <row r="872" spans="42:42">
      <c r="AP872" s="1"/>
    </row>
    <row r="873" spans="42:42">
      <c r="AP873" s="1"/>
    </row>
    <row r="874" spans="42:42">
      <c r="AP874" s="1"/>
    </row>
    <row r="875" spans="42:42">
      <c r="AP875" s="1"/>
    </row>
    <row r="876" spans="42:42">
      <c r="AP876" s="1"/>
    </row>
    <row r="877" spans="42:42">
      <c r="AP877" s="1"/>
    </row>
    <row r="878" spans="42:42">
      <c r="AP878" s="1"/>
    </row>
    <row r="879" spans="42:42">
      <c r="AP879" s="1"/>
    </row>
    <row r="880" spans="42:42">
      <c r="AP880" s="1"/>
    </row>
    <row r="881" spans="42:42">
      <c r="AP881" s="1"/>
    </row>
    <row r="882" spans="42:42">
      <c r="AP882" s="1"/>
    </row>
    <row r="883" spans="42:42">
      <c r="AP883" s="1"/>
    </row>
    <row r="884" spans="42:42">
      <c r="AP884" s="1"/>
    </row>
    <row r="885" spans="42:42">
      <c r="AP885" s="1"/>
    </row>
    <row r="886" spans="42:42">
      <c r="AP886" s="1"/>
    </row>
    <row r="887" spans="42:42">
      <c r="AP887" s="1"/>
    </row>
    <row r="888" spans="42:42">
      <c r="AP888" s="1"/>
    </row>
    <row r="889" spans="42:42">
      <c r="AP889" s="1"/>
    </row>
    <row r="890" spans="42:42">
      <c r="AP890" s="1"/>
    </row>
    <row r="891" spans="42:42">
      <c r="AP891" s="1"/>
    </row>
    <row r="892" spans="42:42">
      <c r="AP892" s="1"/>
    </row>
    <row r="893" spans="42:42">
      <c r="AP893" s="1"/>
    </row>
    <row r="894" spans="42:42">
      <c r="AP894" s="1"/>
    </row>
    <row r="895" spans="42:42">
      <c r="AP895" s="1"/>
    </row>
    <row r="896" spans="42:42">
      <c r="AP896" s="1"/>
    </row>
    <row r="897" spans="42:42">
      <c r="AP897" s="1"/>
    </row>
    <row r="898" spans="42:42">
      <c r="AP898" s="1"/>
    </row>
    <row r="899" spans="42:42">
      <c r="AP899" s="1"/>
    </row>
    <row r="900" spans="42:42">
      <c r="AP900" s="1"/>
    </row>
    <row r="901" spans="42:42">
      <c r="AP901" s="1"/>
    </row>
    <row r="902" spans="42:42">
      <c r="AP902" s="1"/>
    </row>
    <row r="903" spans="42:42">
      <c r="AP903" s="1"/>
    </row>
    <row r="904" spans="42:42">
      <c r="AP904" s="1"/>
    </row>
    <row r="905" spans="42:42">
      <c r="AP905" s="1"/>
    </row>
    <row r="906" spans="42:42">
      <c r="AP906" s="1"/>
    </row>
    <row r="907" spans="42:42">
      <c r="AP907" s="1"/>
    </row>
    <row r="908" spans="42:42">
      <c r="AP908" s="1"/>
    </row>
    <row r="909" spans="42:42">
      <c r="AP909" s="1"/>
    </row>
    <row r="910" spans="42:42">
      <c r="AP910" s="1"/>
    </row>
    <row r="911" spans="42:42">
      <c r="AP911" s="1"/>
    </row>
    <row r="912" spans="42:42">
      <c r="AP912" s="1"/>
    </row>
    <row r="913" spans="42:42">
      <c r="AP913" s="1"/>
    </row>
    <row r="914" spans="42:42">
      <c r="AP914" s="1"/>
    </row>
    <row r="915" spans="42:42">
      <c r="AP915" s="1"/>
    </row>
    <row r="916" spans="42:42">
      <c r="AP916" s="1"/>
    </row>
    <row r="917" spans="42:42">
      <c r="AP917" s="1"/>
    </row>
    <row r="918" spans="42:42">
      <c r="AP918" s="1"/>
    </row>
    <row r="919" spans="42:42">
      <c r="AP919" s="1"/>
    </row>
    <row r="920" spans="42:42">
      <c r="AP920" s="1"/>
    </row>
    <row r="921" spans="42:42">
      <c r="AP921" s="1"/>
    </row>
    <row r="922" spans="42:42">
      <c r="AP922" s="1"/>
    </row>
    <row r="923" spans="42:42">
      <c r="AP923" s="1"/>
    </row>
    <row r="924" spans="42:42">
      <c r="AP924" s="1"/>
    </row>
    <row r="925" spans="42:42">
      <c r="AP925" s="1"/>
    </row>
    <row r="926" spans="42:42">
      <c r="AP926" s="1"/>
    </row>
    <row r="927" spans="42:42">
      <c r="AP927" s="1"/>
    </row>
    <row r="928" spans="42:42">
      <c r="AP928" s="1"/>
    </row>
    <row r="929" spans="42:42">
      <c r="AP929" s="1"/>
    </row>
    <row r="930" spans="42:42">
      <c r="AP930" s="1"/>
    </row>
    <row r="931" spans="42:42">
      <c r="AP931" s="1"/>
    </row>
    <row r="932" spans="42:42">
      <c r="AP932" s="1"/>
    </row>
    <row r="933" spans="42:42">
      <c r="AP933" s="1"/>
    </row>
    <row r="934" spans="42:42">
      <c r="AP934" s="1"/>
    </row>
    <row r="935" spans="42:42">
      <c r="AP935" s="1"/>
    </row>
    <row r="936" spans="42:42">
      <c r="AP936" s="1"/>
    </row>
    <row r="937" spans="42:42">
      <c r="AP937" s="1"/>
    </row>
    <row r="938" spans="42:42">
      <c r="AP938" s="1"/>
    </row>
    <row r="939" spans="42:42">
      <c r="AP939" s="1"/>
    </row>
    <row r="940" spans="42:42">
      <c r="AP940" s="1"/>
    </row>
    <row r="941" spans="42:42">
      <c r="AP941" s="1"/>
    </row>
    <row r="942" spans="42:42">
      <c r="AP942" s="1"/>
    </row>
    <row r="943" spans="42:42">
      <c r="AP943" s="1"/>
    </row>
    <row r="944" spans="42:42">
      <c r="AP944" s="1"/>
    </row>
    <row r="945" spans="42:42">
      <c r="AP945" s="1"/>
    </row>
    <row r="946" spans="42:42">
      <c r="AP946" s="1"/>
    </row>
    <row r="947" spans="42:42">
      <c r="AP947" s="1"/>
    </row>
    <row r="948" spans="42:42">
      <c r="AP948" s="1"/>
    </row>
    <row r="949" spans="42:42">
      <c r="AP949" s="1"/>
    </row>
    <row r="950" spans="42:42">
      <c r="AP950" s="1"/>
    </row>
    <row r="951" spans="42:42">
      <c r="AP951" s="1"/>
    </row>
    <row r="952" spans="42:42">
      <c r="AP952" s="1"/>
    </row>
    <row r="953" spans="42:42">
      <c r="AP953" s="1"/>
    </row>
    <row r="954" spans="42:42">
      <c r="AP954" s="1"/>
    </row>
    <row r="955" spans="42:42">
      <c r="AP955" s="1"/>
    </row>
    <row r="956" spans="42:42">
      <c r="AP956" s="1"/>
    </row>
    <row r="957" spans="42:42">
      <c r="AP957" s="1"/>
    </row>
    <row r="958" spans="42:42">
      <c r="AP958" s="1"/>
    </row>
    <row r="959" spans="42:42">
      <c r="AP959" s="1"/>
    </row>
    <row r="960" spans="42:42">
      <c r="AP960" s="1"/>
    </row>
    <row r="961" spans="42:42">
      <c r="AP961" s="1"/>
    </row>
    <row r="962" spans="42:42">
      <c r="AP962" s="1"/>
    </row>
    <row r="963" spans="42:42">
      <c r="AP963" s="1"/>
    </row>
    <row r="964" spans="42:42">
      <c r="AP964" s="1"/>
    </row>
    <row r="965" spans="42:42">
      <c r="AP965" s="1"/>
    </row>
    <row r="966" spans="42:42">
      <c r="AP966" s="1"/>
    </row>
    <row r="967" spans="42:42">
      <c r="AP967" s="1"/>
    </row>
    <row r="968" spans="42:42">
      <c r="AP968" s="1"/>
    </row>
    <row r="969" spans="42:42">
      <c r="AP969" s="1"/>
    </row>
    <row r="970" spans="42:42">
      <c r="AP970" s="1"/>
    </row>
    <row r="971" spans="42:42">
      <c r="AP971" s="1"/>
    </row>
    <row r="972" spans="42:42">
      <c r="AP972" s="1"/>
    </row>
    <row r="973" spans="42:42">
      <c r="AP973" s="1"/>
    </row>
    <row r="974" spans="42:42">
      <c r="AP974" s="1"/>
    </row>
    <row r="975" spans="42:42">
      <c r="AP975" s="1"/>
    </row>
    <row r="976" spans="42:42">
      <c r="AP976" s="1"/>
    </row>
    <row r="977" spans="42:106">
      <c r="AP977" s="1"/>
    </row>
    <row r="978" spans="42:106">
      <c r="AP978" s="1"/>
    </row>
    <row r="979" spans="42:106">
      <c r="AP979" s="1"/>
    </row>
    <row r="980" spans="42:106">
      <c r="AP980" s="1"/>
    </row>
    <row r="981" spans="42:106">
      <c r="AP981" s="1"/>
    </row>
    <row r="982" spans="42:106">
      <c r="AP982" s="1"/>
    </row>
    <row r="983" spans="42:106">
      <c r="AP983" s="1"/>
    </row>
    <row r="984" spans="42:106">
      <c r="AP984" s="1"/>
    </row>
    <row r="985" spans="42:106">
      <c r="AP985" s="1"/>
    </row>
    <row r="986" spans="42:106">
      <c r="AP986" s="1"/>
    </row>
    <row r="987" spans="42:106">
      <c r="AP987" s="1"/>
    </row>
    <row r="988" spans="42:106">
      <c r="AP988" s="1"/>
    </row>
    <row r="989" spans="42:106">
      <c r="AP989" s="1"/>
      <c r="DB989" s="9"/>
    </row>
    <row r="990" spans="42:106">
      <c r="AP990" s="1"/>
      <c r="CU990" s="9"/>
      <c r="CV990" s="9"/>
      <c r="CW990" s="9"/>
      <c r="CX990" s="9"/>
      <c r="CY990" s="9"/>
      <c r="CZ990" s="9"/>
      <c r="DA990" s="9"/>
    </row>
    <row r="991" spans="42:106">
      <c r="AP991" s="1"/>
    </row>
    <row r="992" spans="42:106">
      <c r="AP992" s="1"/>
    </row>
    <row r="993" spans="42:42">
      <c r="AP993" s="1"/>
    </row>
    <row r="994" spans="42:42">
      <c r="AP994" s="1"/>
    </row>
    <row r="995" spans="42:42">
      <c r="AP995" s="1"/>
    </row>
    <row r="996" spans="42:42">
      <c r="AP996" s="1"/>
    </row>
    <row r="997" spans="42:42">
      <c r="AP997" s="1"/>
    </row>
    <row r="998" spans="42:42">
      <c r="AP998" s="1"/>
    </row>
    <row r="999" spans="42:42">
      <c r="AP999" s="1"/>
    </row>
    <row r="1000" spans="42:42">
      <c r="AP1000" s="1"/>
    </row>
    <row r="1001" spans="42:42">
      <c r="AP1001" s="1"/>
    </row>
    <row r="1002" spans="42:42">
      <c r="AP1002" s="1"/>
    </row>
    <row r="1003" spans="42:42">
      <c r="AP1003" s="1"/>
    </row>
    <row r="1004" spans="42:42">
      <c r="AP1004" s="1"/>
    </row>
    <row r="1005" spans="42:42">
      <c r="AP1005" s="1"/>
    </row>
    <row r="1006" spans="42:42">
      <c r="AP1006" s="1"/>
    </row>
    <row r="1007" spans="42:42">
      <c r="AP1007" s="1"/>
    </row>
    <row r="1008" spans="42:42">
      <c r="AP1008" s="1"/>
    </row>
    <row r="1009" spans="42:42">
      <c r="AP1009" s="1"/>
    </row>
    <row r="1010" spans="42:42">
      <c r="AP1010" s="1"/>
    </row>
    <row r="1011" spans="42:42">
      <c r="AP1011" s="1"/>
    </row>
    <row r="1012" spans="42:42">
      <c r="AP1012" s="1"/>
    </row>
    <row r="1013" spans="42:42">
      <c r="AP1013" s="1"/>
    </row>
    <row r="1014" spans="42:42">
      <c r="AP1014" s="1"/>
    </row>
    <row r="1015" spans="42:42">
      <c r="AP1015" s="1"/>
    </row>
    <row r="1016" spans="42:42">
      <c r="AP1016" s="1"/>
    </row>
    <row r="1017" spans="42:42">
      <c r="AP1017" s="1"/>
    </row>
    <row r="1018" spans="42:42">
      <c r="AP1018" s="1"/>
    </row>
    <row r="1019" spans="42:42">
      <c r="AP1019" s="1"/>
    </row>
    <row r="1020" spans="42:42">
      <c r="AP1020" s="1"/>
    </row>
    <row r="1021" spans="42:42">
      <c r="AP1021" s="1"/>
    </row>
    <row r="1022" spans="42:42">
      <c r="AP1022" s="1"/>
    </row>
    <row r="1023" spans="42:42">
      <c r="AP1023" s="1"/>
    </row>
    <row r="1024" spans="42:42">
      <c r="AP1024" s="1"/>
    </row>
    <row r="1025" spans="42:42">
      <c r="AP1025" s="1"/>
    </row>
    <row r="1026" spans="42:42">
      <c r="AP1026" s="1"/>
    </row>
    <row r="1027" spans="42:42">
      <c r="AP1027" s="1"/>
    </row>
    <row r="1028" spans="42:42">
      <c r="AP1028" s="1"/>
    </row>
    <row r="1029" spans="42:42">
      <c r="AP1029" s="1"/>
    </row>
    <row r="1030" spans="42:42">
      <c r="AP1030" s="1"/>
    </row>
    <row r="1031" spans="42:42">
      <c r="AP1031" s="1"/>
    </row>
    <row r="1032" spans="42:42">
      <c r="AP1032" s="1"/>
    </row>
    <row r="1033" spans="42:42">
      <c r="AP1033" s="1"/>
    </row>
    <row r="1034" spans="42:42">
      <c r="AP1034" s="1"/>
    </row>
    <row r="1035" spans="42:42">
      <c r="AP1035" s="1"/>
    </row>
    <row r="1036" spans="42:42">
      <c r="AP1036" s="1"/>
    </row>
    <row r="1037" spans="42:42">
      <c r="AP1037" s="1"/>
    </row>
    <row r="1038" spans="42:42">
      <c r="AP1038" s="1"/>
    </row>
    <row r="1039" spans="42:42">
      <c r="AP1039" s="1"/>
    </row>
    <row r="1040" spans="42:42">
      <c r="AP1040" s="1"/>
    </row>
    <row r="1041" spans="42:42">
      <c r="AP1041" s="1"/>
    </row>
    <row r="1042" spans="42:42">
      <c r="AP1042" s="1"/>
    </row>
    <row r="1043" spans="42:42">
      <c r="AP1043" s="1"/>
    </row>
    <row r="1044" spans="42:42">
      <c r="AP1044" s="1"/>
    </row>
    <row r="1045" spans="42:42">
      <c r="AP1045" s="1"/>
    </row>
    <row r="1046" spans="42:42">
      <c r="AP1046" s="1"/>
    </row>
    <row r="1047" spans="42:42">
      <c r="AP1047" s="1"/>
    </row>
    <row r="1048" spans="42:42">
      <c r="AP1048" s="1"/>
    </row>
    <row r="1049" spans="42:42">
      <c r="AP1049" s="1"/>
    </row>
    <row r="1050" spans="42:42">
      <c r="AP1050" s="1"/>
    </row>
    <row r="1051" spans="42:42">
      <c r="AP1051" s="1"/>
    </row>
    <row r="1052" spans="42:42">
      <c r="AP1052" s="1"/>
    </row>
    <row r="1053" spans="42:42">
      <c r="AP1053" s="1"/>
    </row>
    <row r="1054" spans="42:42">
      <c r="AP1054" s="1"/>
    </row>
    <row r="1055" spans="42:42">
      <c r="AP1055" s="1"/>
    </row>
    <row r="1056" spans="42:42">
      <c r="AP1056" s="1"/>
    </row>
    <row r="1057" spans="42:42">
      <c r="AP1057" s="1"/>
    </row>
    <row r="1058" spans="42:42">
      <c r="AP1058" s="1"/>
    </row>
    <row r="1059" spans="42:42">
      <c r="AP1059" s="1"/>
    </row>
    <row r="1060" spans="42:42">
      <c r="AP1060" s="1"/>
    </row>
    <row r="1061" spans="42:42">
      <c r="AP1061" s="1"/>
    </row>
    <row r="1062" spans="42:42">
      <c r="AP1062" s="1"/>
    </row>
    <row r="1063" spans="42:42">
      <c r="AP1063" s="1"/>
    </row>
    <row r="1064" spans="42:42">
      <c r="AP1064" s="1"/>
    </row>
    <row r="1065" spans="42:42">
      <c r="AP1065" s="1"/>
    </row>
    <row r="1066" spans="42:42">
      <c r="AP1066" s="1"/>
    </row>
    <row r="1067" spans="42:42">
      <c r="AP1067" s="1"/>
    </row>
    <row r="1068" spans="42:42">
      <c r="AP1068" s="1"/>
    </row>
    <row r="1069" spans="42:42">
      <c r="AP1069" s="1"/>
    </row>
    <row r="1070" spans="42:42">
      <c r="AP1070" s="1"/>
    </row>
    <row r="1071" spans="42:42">
      <c r="AP1071" s="1"/>
    </row>
    <row r="1072" spans="42:42">
      <c r="AP1072" s="1"/>
    </row>
    <row r="1073" spans="42:42">
      <c r="AP1073" s="1"/>
    </row>
    <row r="1074" spans="42:42">
      <c r="AP1074" s="1"/>
    </row>
    <row r="1075" spans="42:42">
      <c r="AP1075" s="1"/>
    </row>
    <row r="1076" spans="42:42">
      <c r="AP1076" s="1"/>
    </row>
    <row r="1077" spans="42:42">
      <c r="AP1077" s="1"/>
    </row>
    <row r="1078" spans="42:42">
      <c r="AP1078" s="1"/>
    </row>
    <row r="1079" spans="42:42">
      <c r="AP1079" s="1"/>
    </row>
    <row r="1080" spans="42:42">
      <c r="AP1080" s="1"/>
    </row>
    <row r="1081" spans="42:42">
      <c r="AP1081" s="1"/>
    </row>
    <row r="1082" spans="42:42">
      <c r="AP1082" s="1"/>
    </row>
    <row r="1083" spans="42:42">
      <c r="AP1083" s="1"/>
    </row>
    <row r="1084" spans="42:42">
      <c r="AP1084" s="1"/>
    </row>
    <row r="1085" spans="42:42">
      <c r="AP1085" s="1"/>
    </row>
    <row r="1086" spans="42:42">
      <c r="AP1086" s="1"/>
    </row>
    <row r="1087" spans="42:42">
      <c r="AP1087" s="1"/>
    </row>
    <row r="1088" spans="42:42">
      <c r="AP1088" s="1"/>
    </row>
    <row r="1089" spans="42:42">
      <c r="AP1089" s="1"/>
    </row>
    <row r="1090" spans="42:42">
      <c r="AP1090" s="1"/>
    </row>
    <row r="1091" spans="42:42">
      <c r="AP1091" s="1"/>
    </row>
    <row r="1092" spans="42:42">
      <c r="AP1092" s="1"/>
    </row>
    <row r="1093" spans="42:42">
      <c r="AP1093" s="1"/>
    </row>
    <row r="1094" spans="42:42">
      <c r="AP1094" s="1"/>
    </row>
    <row r="1095" spans="42:42">
      <c r="AP1095" s="1"/>
    </row>
    <row r="1096" spans="42:42">
      <c r="AP1096" s="1"/>
    </row>
    <row r="1097" spans="42:42">
      <c r="AP1097" s="1"/>
    </row>
    <row r="1098" spans="42:42">
      <c r="AP1098" s="1"/>
    </row>
    <row r="1099" spans="42:42">
      <c r="AP1099" s="1"/>
    </row>
    <row r="1100" spans="42:42">
      <c r="AP1100" s="1"/>
    </row>
    <row r="1101" spans="42:42">
      <c r="AP1101" s="1"/>
    </row>
    <row r="1102" spans="42:42">
      <c r="AP1102" s="1"/>
    </row>
    <row r="1103" spans="42:42">
      <c r="AP1103" s="1"/>
    </row>
    <row r="1104" spans="42:42">
      <c r="AP1104" s="1"/>
    </row>
    <row r="1105" spans="42:42">
      <c r="AP1105" s="1"/>
    </row>
    <row r="1106" spans="42:42">
      <c r="AP1106" s="1"/>
    </row>
    <row r="1107" spans="42:42">
      <c r="AP1107" s="1"/>
    </row>
    <row r="1108" spans="42:42">
      <c r="AP1108" s="1"/>
    </row>
    <row r="1109" spans="42:42">
      <c r="AP1109" s="1"/>
    </row>
    <row r="1110" spans="42:42">
      <c r="AP1110" s="1"/>
    </row>
    <row r="1111" spans="42:42">
      <c r="AP1111" s="1"/>
    </row>
    <row r="1112" spans="42:42">
      <c r="AP1112" s="1"/>
    </row>
    <row r="1113" spans="42:42">
      <c r="AP1113" s="1"/>
    </row>
    <row r="1114" spans="42:42">
      <c r="AP1114" s="1"/>
    </row>
    <row r="1115" spans="42:42">
      <c r="AP1115" s="1"/>
    </row>
    <row r="1116" spans="42:42">
      <c r="AP1116" s="1"/>
    </row>
    <row r="1117" spans="42:42">
      <c r="AP1117" s="1"/>
    </row>
    <row r="1118" spans="42:42">
      <c r="AP1118" s="1"/>
    </row>
    <row r="1119" spans="42:42">
      <c r="AP1119" s="1"/>
    </row>
    <row r="1120" spans="42:42">
      <c r="AP1120" s="1"/>
    </row>
    <row r="1121" spans="42:42">
      <c r="AP1121" s="1"/>
    </row>
    <row r="1122" spans="42:42">
      <c r="AP1122" s="1"/>
    </row>
    <row r="1123" spans="42:42">
      <c r="AP1123" s="1"/>
    </row>
    <row r="1124" spans="42:42">
      <c r="AP1124" s="1"/>
    </row>
    <row r="1125" spans="42:42">
      <c r="AP1125" s="1"/>
    </row>
    <row r="1126" spans="42:42">
      <c r="AP1126" s="1"/>
    </row>
    <row r="1127" spans="42:42">
      <c r="AP1127" s="1"/>
    </row>
    <row r="1128" spans="42:42">
      <c r="AP1128" s="1"/>
    </row>
    <row r="1129" spans="42:42">
      <c r="AP1129" s="1"/>
    </row>
    <row r="1130" spans="42:42">
      <c r="AP1130" s="1"/>
    </row>
    <row r="1131" spans="42:42">
      <c r="AP1131" s="1"/>
    </row>
    <row r="1132" spans="42:42">
      <c r="AP1132" s="1"/>
    </row>
    <row r="1133" spans="42:42">
      <c r="AP1133" s="1"/>
    </row>
    <row r="1134" spans="42:42">
      <c r="AP1134" s="1"/>
    </row>
    <row r="1135" spans="42:42">
      <c r="AP1135" s="1"/>
    </row>
    <row r="1136" spans="42:42">
      <c r="AP1136" s="1"/>
    </row>
    <row r="1137" spans="42:42">
      <c r="AP1137" s="1"/>
    </row>
    <row r="1138" spans="42:42">
      <c r="AP1138" s="1"/>
    </row>
    <row r="1139" spans="42:42">
      <c r="AP1139" s="1"/>
    </row>
    <row r="1140" spans="42:42">
      <c r="AP1140" s="1"/>
    </row>
    <row r="1141" spans="42:42">
      <c r="AP1141" s="1"/>
    </row>
    <row r="1142" spans="42:42">
      <c r="AP1142" s="1"/>
    </row>
    <row r="1143" spans="42:42">
      <c r="AP1143" s="1"/>
    </row>
    <row r="1144" spans="42:42">
      <c r="AP1144" s="1"/>
    </row>
    <row r="1145" spans="42:42">
      <c r="AP1145" s="1"/>
    </row>
    <row r="1146" spans="42:42">
      <c r="AP1146" s="1"/>
    </row>
    <row r="1147" spans="42:42">
      <c r="AP1147" s="1"/>
    </row>
    <row r="1148" spans="42:42">
      <c r="AP1148" s="1"/>
    </row>
    <row r="1149" spans="42:42">
      <c r="AP1149" s="1"/>
    </row>
    <row r="1150" spans="42:42">
      <c r="AP1150" s="1"/>
    </row>
    <row r="1151" spans="42:42">
      <c r="AP1151" s="1"/>
    </row>
    <row r="1152" spans="42:42">
      <c r="AP1152" s="1"/>
    </row>
    <row r="1153" spans="42:42">
      <c r="AP1153" s="1"/>
    </row>
    <row r="1154" spans="42:42">
      <c r="AP1154" s="1"/>
    </row>
    <row r="1155" spans="42:42">
      <c r="AP1155" s="1"/>
    </row>
    <row r="1156" spans="42:42">
      <c r="AP1156" s="1"/>
    </row>
    <row r="1157" spans="42:42">
      <c r="AP1157" s="1"/>
    </row>
    <row r="1158" spans="42:42">
      <c r="AP1158" s="1"/>
    </row>
    <row r="1159" spans="42:42">
      <c r="AP1159" s="1"/>
    </row>
    <row r="1160" spans="42:42">
      <c r="AP1160" s="1"/>
    </row>
    <row r="1161" spans="42:42">
      <c r="AP1161" s="1"/>
    </row>
    <row r="1162" spans="42:42">
      <c r="AP1162" s="1"/>
    </row>
    <row r="1163" spans="42:42">
      <c r="AP1163" s="1"/>
    </row>
    <row r="1164" spans="42:42">
      <c r="AP1164" s="1"/>
    </row>
    <row r="1165" spans="42:42">
      <c r="AP1165" s="1"/>
    </row>
    <row r="1166" spans="42:42">
      <c r="AP1166" s="1"/>
    </row>
    <row r="1167" spans="42:42">
      <c r="AP1167" s="1"/>
    </row>
    <row r="1168" spans="42:42">
      <c r="AP1168" s="1"/>
    </row>
    <row r="1169" spans="42:42">
      <c r="AP1169" s="1"/>
    </row>
    <row r="1170" spans="42:42">
      <c r="AP1170" s="1"/>
    </row>
    <row r="1171" spans="42:42">
      <c r="AP1171" s="1"/>
    </row>
    <row r="1172" spans="42:42">
      <c r="AP1172" s="1"/>
    </row>
    <row r="1173" spans="42:42">
      <c r="AP1173" s="1"/>
    </row>
    <row r="1174" spans="42:42">
      <c r="AP1174" s="1"/>
    </row>
    <row r="1175" spans="42:42">
      <c r="AP1175" s="1"/>
    </row>
    <row r="1176" spans="42:42">
      <c r="AP1176" s="1"/>
    </row>
    <row r="1177" spans="42:42">
      <c r="AP1177" s="1"/>
    </row>
    <row r="1178" spans="42:42">
      <c r="AP1178" s="1"/>
    </row>
    <row r="1179" spans="42:42">
      <c r="AP1179" s="1"/>
    </row>
    <row r="1180" spans="42:42">
      <c r="AP1180" s="1"/>
    </row>
    <row r="1181" spans="42:42">
      <c r="AP1181" s="1"/>
    </row>
    <row r="1182" spans="42:42">
      <c r="AP1182" s="1"/>
    </row>
    <row r="1183" spans="42:42">
      <c r="AP1183" s="1"/>
    </row>
    <row r="1184" spans="42:42">
      <c r="AP1184" s="1"/>
    </row>
    <row r="1185" spans="42:42">
      <c r="AP1185" s="1"/>
    </row>
    <row r="1186" spans="42:42">
      <c r="AP1186" s="1"/>
    </row>
    <row r="1187" spans="42:42">
      <c r="AP1187" s="1"/>
    </row>
    <row r="1188" spans="42:42">
      <c r="AP1188" s="1"/>
    </row>
    <row r="1189" spans="42:42">
      <c r="AP1189" s="1"/>
    </row>
    <row r="1190" spans="42:42">
      <c r="AP1190" s="1"/>
    </row>
    <row r="1191" spans="42:42">
      <c r="AP1191" s="1"/>
    </row>
    <row r="1192" spans="42:42">
      <c r="AP1192" s="1"/>
    </row>
    <row r="1193" spans="42:42">
      <c r="AP1193" s="1"/>
    </row>
    <row r="1194" spans="42:42">
      <c r="AP1194" s="1"/>
    </row>
    <row r="1195" spans="42:42">
      <c r="AP1195" s="1"/>
    </row>
    <row r="1196" spans="42:42">
      <c r="AP1196" s="1"/>
    </row>
    <row r="1197" spans="42:42">
      <c r="AP1197" s="1"/>
    </row>
    <row r="1198" spans="42:42">
      <c r="AP1198" s="1"/>
    </row>
    <row r="1199" spans="42:42">
      <c r="AP1199" s="1"/>
    </row>
    <row r="1200" spans="42:42">
      <c r="AP1200" s="1"/>
    </row>
    <row r="1201" spans="42:42">
      <c r="AP1201" s="1"/>
    </row>
    <row r="1202" spans="42:42">
      <c r="AP1202" s="1"/>
    </row>
    <row r="1203" spans="42:42">
      <c r="AP1203" s="1"/>
    </row>
    <row r="1204" spans="42:42">
      <c r="AP1204" s="1"/>
    </row>
    <row r="1205" spans="42:42">
      <c r="AP1205" s="1"/>
    </row>
    <row r="1206" spans="42:42">
      <c r="AP1206" s="1"/>
    </row>
    <row r="1207" spans="42:42">
      <c r="AP1207" s="1"/>
    </row>
    <row r="1208" spans="42:42">
      <c r="AP1208" s="1"/>
    </row>
    <row r="1209" spans="42:42">
      <c r="AP1209" s="1"/>
    </row>
    <row r="1210" spans="42:42">
      <c r="AP1210" s="1"/>
    </row>
    <row r="1211" spans="42:42">
      <c r="AP1211" s="1"/>
    </row>
    <row r="1212" spans="42:42">
      <c r="AP1212" s="1"/>
    </row>
    <row r="1213" spans="42:42">
      <c r="AP1213" s="1"/>
    </row>
    <row r="1214" spans="42:42">
      <c r="AP1214" s="1"/>
    </row>
    <row r="1215" spans="42:42">
      <c r="AP1215" s="1"/>
    </row>
    <row r="1216" spans="42:42">
      <c r="AP1216" s="1"/>
    </row>
    <row r="1217" spans="42:42">
      <c r="AP1217" s="1"/>
    </row>
    <row r="1218" spans="42:42">
      <c r="AP1218" s="1"/>
    </row>
    <row r="1219" spans="42:42">
      <c r="AP1219" s="1"/>
    </row>
    <row r="1220" spans="42:42">
      <c r="AP1220" s="1"/>
    </row>
    <row r="1221" spans="42:42">
      <c r="AP1221" s="1"/>
    </row>
    <row r="1222" spans="42:42">
      <c r="AP1222" s="1"/>
    </row>
    <row r="1223" spans="42:42">
      <c r="AP1223" s="1"/>
    </row>
    <row r="1224" spans="42:42">
      <c r="AP1224" s="1"/>
    </row>
    <row r="1225" spans="42:42">
      <c r="AP1225" s="1"/>
    </row>
    <row r="1226" spans="42:42">
      <c r="AP1226" s="1"/>
    </row>
    <row r="1227" spans="42:42">
      <c r="AP1227" s="1"/>
    </row>
    <row r="1228" spans="42:42">
      <c r="AP1228" s="1"/>
    </row>
    <row r="1229" spans="42:42">
      <c r="AP1229" s="1"/>
    </row>
    <row r="1230" spans="42:42">
      <c r="AP1230" s="1"/>
    </row>
    <row r="1231" spans="42:42">
      <c r="AP1231" s="1"/>
    </row>
    <row r="1232" spans="42:42">
      <c r="AP1232" s="1"/>
    </row>
    <row r="1233" spans="42:42">
      <c r="AP1233" s="1"/>
    </row>
    <row r="1234" spans="42:42">
      <c r="AP1234" s="1"/>
    </row>
    <row r="1235" spans="42:42">
      <c r="AP1235" s="1"/>
    </row>
    <row r="1236" spans="42:42">
      <c r="AP1236" s="1"/>
    </row>
    <row r="1237" spans="42:42">
      <c r="AP1237" s="1"/>
    </row>
    <row r="1238" spans="42:42">
      <c r="AP1238" s="1"/>
    </row>
    <row r="1239" spans="42:42">
      <c r="AP1239" s="1"/>
    </row>
    <row r="1240" spans="42:42">
      <c r="AP1240" s="1"/>
    </row>
    <row r="1241" spans="42:42">
      <c r="AP1241" s="1"/>
    </row>
    <row r="1242" spans="42:42">
      <c r="AP1242" s="1"/>
    </row>
    <row r="1243" spans="42:42">
      <c r="AP1243" s="1"/>
    </row>
    <row r="1244" spans="42:42">
      <c r="AP1244" s="1"/>
    </row>
    <row r="1245" spans="42:42">
      <c r="AP1245" s="1"/>
    </row>
    <row r="1246" spans="42:42">
      <c r="AP1246" s="1"/>
    </row>
    <row r="1247" spans="42:42">
      <c r="AP1247" s="1"/>
    </row>
    <row r="1248" spans="42:42">
      <c r="AP1248" s="1"/>
    </row>
    <row r="1249" spans="42:42">
      <c r="AP1249" s="1"/>
    </row>
    <row r="1250" spans="42:42">
      <c r="AP1250" s="1"/>
    </row>
    <row r="1251" spans="42:42">
      <c r="AP1251" s="1"/>
    </row>
    <row r="1252" spans="42:42">
      <c r="AP1252" s="1"/>
    </row>
    <row r="1253" spans="42:42">
      <c r="AP1253" s="1"/>
    </row>
    <row r="1254" spans="42:42">
      <c r="AP1254" s="1"/>
    </row>
    <row r="1255" spans="42:42">
      <c r="AP1255" s="1"/>
    </row>
    <row r="1256" spans="42:42">
      <c r="AP1256" s="1"/>
    </row>
    <row r="1257" spans="42:42">
      <c r="AP1257" s="1"/>
    </row>
    <row r="1258" spans="42:42">
      <c r="AP1258" s="1"/>
    </row>
    <row r="1259" spans="42:42">
      <c r="AP1259" s="1"/>
    </row>
    <row r="1260" spans="42:42">
      <c r="AP1260" s="1"/>
    </row>
    <row r="1261" spans="42:42">
      <c r="AP1261" s="1"/>
    </row>
    <row r="1262" spans="42:42">
      <c r="AP1262" s="1"/>
    </row>
    <row r="1263" spans="42:42">
      <c r="AP1263" s="1"/>
    </row>
    <row r="1264" spans="42:42">
      <c r="AP1264" s="1"/>
    </row>
    <row r="1265" spans="42:42">
      <c r="AP1265" s="1"/>
    </row>
    <row r="1266" spans="42:42">
      <c r="AP1266" s="1"/>
    </row>
    <row r="1267" spans="42:42">
      <c r="AP1267" s="1"/>
    </row>
    <row r="1268" spans="42:42">
      <c r="AP1268" s="1"/>
    </row>
    <row r="1269" spans="42:42">
      <c r="AP1269" s="1"/>
    </row>
    <row r="1270" spans="42:42">
      <c r="AP1270" s="1"/>
    </row>
    <row r="1271" spans="42:42">
      <c r="AP1271" s="1"/>
    </row>
    <row r="1272" spans="42:42">
      <c r="AP1272" s="1"/>
    </row>
    <row r="1273" spans="42:42">
      <c r="AP1273" s="1"/>
    </row>
    <row r="1274" spans="42:42">
      <c r="AP1274" s="1"/>
    </row>
    <row r="1275" spans="42:42">
      <c r="AP1275" s="1"/>
    </row>
    <row r="1276" spans="42:42">
      <c r="AP1276" s="1"/>
    </row>
    <row r="1277" spans="42:42">
      <c r="AP1277" s="1"/>
    </row>
    <row r="1278" spans="42:42">
      <c r="AP1278" s="1"/>
    </row>
    <row r="1279" spans="42:42">
      <c r="AP1279" s="1"/>
    </row>
    <row r="1280" spans="42:42">
      <c r="AP1280" s="1"/>
    </row>
    <row r="1281" spans="42:42">
      <c r="AP1281" s="1"/>
    </row>
    <row r="1282" spans="42:42">
      <c r="AP1282" s="1"/>
    </row>
    <row r="1283" spans="42:42">
      <c r="AP1283" s="1"/>
    </row>
    <row r="1284" spans="42:42">
      <c r="AP1284" s="1"/>
    </row>
    <row r="1285" spans="42:42">
      <c r="AP1285" s="1"/>
    </row>
    <row r="1286" spans="42:42">
      <c r="AP1286" s="1"/>
    </row>
    <row r="1287" spans="42:42">
      <c r="AP1287" s="1"/>
    </row>
    <row r="1288" spans="42:42">
      <c r="AP1288" s="1"/>
    </row>
    <row r="1289" spans="42:42">
      <c r="AP1289" s="1"/>
    </row>
    <row r="1290" spans="42:42">
      <c r="AP1290" s="1"/>
    </row>
    <row r="1291" spans="42:42">
      <c r="AP1291" s="1"/>
    </row>
    <row r="1292" spans="42:42">
      <c r="AP1292" s="1"/>
    </row>
    <row r="1293" spans="42:42">
      <c r="AP1293" s="1"/>
    </row>
    <row r="1294" spans="42:42">
      <c r="AP1294" s="1"/>
    </row>
    <row r="1295" spans="42:42">
      <c r="AP1295" s="1"/>
    </row>
    <row r="1296" spans="42:42">
      <c r="AP1296" s="1"/>
    </row>
    <row r="1297" spans="42:42">
      <c r="AP1297" s="1"/>
    </row>
    <row r="1298" spans="42:42">
      <c r="AP1298" s="1"/>
    </row>
    <row r="1299" spans="42:42">
      <c r="AP1299" s="1"/>
    </row>
    <row r="1300" spans="42:42">
      <c r="AP1300" s="1"/>
    </row>
    <row r="1301" spans="42:42">
      <c r="AP1301" s="1"/>
    </row>
    <row r="1302" spans="42:42">
      <c r="AP1302" s="1"/>
    </row>
    <row r="1303" spans="42:42">
      <c r="AP1303" s="1"/>
    </row>
    <row r="1304" spans="42:42">
      <c r="AP1304" s="1"/>
    </row>
    <row r="1305" spans="42:42">
      <c r="AP1305" s="1"/>
    </row>
    <row r="1306" spans="42:42">
      <c r="AP1306" s="1"/>
    </row>
    <row r="1307" spans="42:42">
      <c r="AP1307" s="1"/>
    </row>
    <row r="1308" spans="42:42">
      <c r="AP1308" s="1"/>
    </row>
    <row r="1309" spans="42:42">
      <c r="AP1309" s="1"/>
    </row>
    <row r="1310" spans="42:42">
      <c r="AP1310" s="1"/>
    </row>
    <row r="1311" spans="42:42">
      <c r="AP1311" s="1"/>
    </row>
    <row r="1312" spans="42:42">
      <c r="AP1312" s="1"/>
    </row>
    <row r="1313" spans="42:42">
      <c r="AP1313" s="1"/>
    </row>
    <row r="1314" spans="42:42">
      <c r="AP1314" s="1"/>
    </row>
    <row r="1315" spans="42:42">
      <c r="AP1315" s="1"/>
    </row>
    <row r="1316" spans="42:42">
      <c r="AP1316" s="1"/>
    </row>
    <row r="1317" spans="42:42">
      <c r="AP1317" s="1"/>
    </row>
    <row r="1318" spans="42:42">
      <c r="AP1318" s="1"/>
    </row>
    <row r="1319" spans="42:42">
      <c r="AP1319" s="1"/>
    </row>
    <row r="1320" spans="42:42">
      <c r="AP1320" s="1"/>
    </row>
    <row r="1321" spans="42:42">
      <c r="AP1321" s="1"/>
    </row>
    <row r="1322" spans="42:42">
      <c r="AP1322" s="1"/>
    </row>
    <row r="1323" spans="42:42">
      <c r="AP1323" s="1"/>
    </row>
    <row r="1324" spans="42:42">
      <c r="AP1324" s="1"/>
    </row>
    <row r="1325" spans="42:42">
      <c r="AP1325" s="1"/>
    </row>
    <row r="1326" spans="42:42">
      <c r="AP1326" s="1"/>
    </row>
    <row r="1327" spans="42:42">
      <c r="AP1327" s="1"/>
    </row>
    <row r="1328" spans="42:42">
      <c r="AP1328" s="1"/>
    </row>
    <row r="1329" spans="42:42">
      <c r="AP1329" s="1"/>
    </row>
    <row r="1330" spans="42:42">
      <c r="AP1330" s="1"/>
    </row>
    <row r="1331" spans="42:42">
      <c r="AP1331" s="1"/>
    </row>
    <row r="1332" spans="42:42">
      <c r="AP1332" s="1"/>
    </row>
    <row r="1333" spans="42:42">
      <c r="AP1333" s="1"/>
    </row>
    <row r="1334" spans="42:42">
      <c r="AP1334" s="1"/>
    </row>
    <row r="1335" spans="42:42">
      <c r="AP1335" s="1"/>
    </row>
    <row r="1336" spans="42:42">
      <c r="AP1336" s="1"/>
    </row>
    <row r="1337" spans="42:42">
      <c r="AP1337" s="1"/>
    </row>
    <row r="1338" spans="42:42">
      <c r="AP1338" s="1"/>
    </row>
    <row r="1339" spans="42:42">
      <c r="AP1339" s="1"/>
    </row>
    <row r="1340" spans="42:42">
      <c r="AP1340" s="1"/>
    </row>
    <row r="1341" spans="42:42">
      <c r="AP1341" s="1"/>
    </row>
    <row r="1342" spans="42:42">
      <c r="AP1342" s="1"/>
    </row>
    <row r="1343" spans="42:42">
      <c r="AP1343" s="1"/>
    </row>
    <row r="1344" spans="42:42">
      <c r="AP1344" s="1"/>
    </row>
    <row r="1345" spans="42:42">
      <c r="AP1345" s="1"/>
    </row>
    <row r="1346" spans="42:42">
      <c r="AP1346" s="1"/>
    </row>
    <row r="1347" spans="42:42">
      <c r="AP1347" s="1"/>
    </row>
    <row r="1348" spans="42:42">
      <c r="AP1348" s="1"/>
    </row>
    <row r="1349" spans="42:42">
      <c r="AP1349" s="1"/>
    </row>
    <row r="1350" spans="42:42">
      <c r="AP1350" s="1"/>
    </row>
    <row r="1351" spans="42:42">
      <c r="AP1351" s="1"/>
    </row>
    <row r="1352" spans="42:42">
      <c r="AP1352" s="1"/>
    </row>
    <row r="1353" spans="42:42">
      <c r="AP1353" s="1"/>
    </row>
    <row r="1354" spans="42:42">
      <c r="AP1354" s="1"/>
    </row>
    <row r="1355" spans="42:42">
      <c r="AP1355" s="1"/>
    </row>
    <row r="1356" spans="42:42">
      <c r="AP1356" s="1"/>
    </row>
    <row r="1357" spans="42:42">
      <c r="AP1357" s="1"/>
    </row>
    <row r="1358" spans="42:42">
      <c r="AP1358" s="1"/>
    </row>
    <row r="1359" spans="42:42">
      <c r="AP1359" s="1"/>
    </row>
    <row r="1360" spans="42:42">
      <c r="AP1360" s="1"/>
    </row>
    <row r="1361" spans="42:42">
      <c r="AP1361" s="1"/>
    </row>
    <row r="1362" spans="42:42">
      <c r="AP1362" s="1"/>
    </row>
    <row r="1363" spans="42:42">
      <c r="AP1363" s="1"/>
    </row>
    <row r="1364" spans="42:42">
      <c r="AP1364" s="1"/>
    </row>
    <row r="1365" spans="42:42">
      <c r="AP1365" s="1"/>
    </row>
    <row r="1366" spans="42:42">
      <c r="AP1366" s="1"/>
    </row>
    <row r="1367" spans="42:42">
      <c r="AP1367" s="1"/>
    </row>
    <row r="1368" spans="42:42">
      <c r="AP1368" s="1"/>
    </row>
    <row r="1369" spans="42:42">
      <c r="AP1369" s="1"/>
    </row>
    <row r="1370" spans="42:42">
      <c r="AP1370" s="1"/>
    </row>
    <row r="1371" spans="42:42">
      <c r="AP1371" s="1"/>
    </row>
    <row r="1372" spans="42:42">
      <c r="AP1372" s="1"/>
    </row>
    <row r="1373" spans="42:42">
      <c r="AP1373" s="1"/>
    </row>
    <row r="1374" spans="42:42">
      <c r="AP1374" s="1"/>
    </row>
    <row r="1375" spans="42:42">
      <c r="AP1375" s="1"/>
    </row>
    <row r="1376" spans="42:42">
      <c r="AP1376" s="1"/>
    </row>
    <row r="1377" spans="42:42">
      <c r="AP1377" s="1"/>
    </row>
    <row r="1378" spans="42:42">
      <c r="AP1378" s="1"/>
    </row>
    <row r="1379" spans="42:42">
      <c r="AP1379" s="1"/>
    </row>
    <row r="1380" spans="42:42">
      <c r="AP1380" s="1"/>
    </row>
    <row r="1381" spans="42:42">
      <c r="AP1381" s="1"/>
    </row>
    <row r="1382" spans="42:42">
      <c r="AP1382" s="1"/>
    </row>
    <row r="1383" spans="42:42">
      <c r="AP1383" s="1"/>
    </row>
    <row r="1384" spans="42:42">
      <c r="AP1384" s="1"/>
    </row>
    <row r="1385" spans="42:42">
      <c r="AP1385" s="1"/>
    </row>
    <row r="1386" spans="42:42">
      <c r="AP1386" s="1"/>
    </row>
    <row r="1387" spans="42:42">
      <c r="AP1387" s="1"/>
    </row>
    <row r="1388" spans="42:42">
      <c r="AP1388" s="1"/>
    </row>
    <row r="1389" spans="42:42">
      <c r="AP1389" s="1"/>
    </row>
    <row r="1390" spans="42:42">
      <c r="AP1390" s="1"/>
    </row>
    <row r="1391" spans="42:42">
      <c r="AP1391" s="1"/>
    </row>
    <row r="1392" spans="42:42">
      <c r="AP1392" s="1"/>
    </row>
    <row r="1393" spans="42:42">
      <c r="AP1393" s="1"/>
    </row>
    <row r="1394" spans="42:42">
      <c r="AP1394" s="1"/>
    </row>
    <row r="1395" spans="42:42">
      <c r="AP1395" s="1"/>
    </row>
    <row r="1396" spans="42:42">
      <c r="AP1396" s="1"/>
    </row>
    <row r="1397" spans="42:42">
      <c r="AP1397" s="1"/>
    </row>
    <row r="1398" spans="42:42">
      <c r="AP1398" s="1"/>
    </row>
    <row r="1399" spans="42:42">
      <c r="AP1399" s="1"/>
    </row>
    <row r="1400" spans="42:42">
      <c r="AP1400" s="1"/>
    </row>
    <row r="1401" spans="42:42">
      <c r="AP1401" s="1"/>
    </row>
    <row r="1402" spans="42:42">
      <c r="AP1402" s="1"/>
    </row>
    <row r="1403" spans="42:42">
      <c r="AP1403" s="1"/>
    </row>
    <row r="1404" spans="42:42">
      <c r="AP1404" s="1"/>
    </row>
    <row r="1405" spans="42:42">
      <c r="AP1405" s="1"/>
    </row>
    <row r="1406" spans="42:42">
      <c r="AP1406" s="1"/>
    </row>
    <row r="1407" spans="42:42">
      <c r="AP1407" s="1"/>
    </row>
    <row r="1408" spans="42:42">
      <c r="AP1408" s="1"/>
    </row>
    <row r="1409" spans="42:42">
      <c r="AP1409" s="1"/>
    </row>
    <row r="1410" spans="42:42">
      <c r="AP1410" s="1"/>
    </row>
    <row r="1411" spans="42:42">
      <c r="AP1411" s="1"/>
    </row>
    <row r="1412" spans="42:42">
      <c r="AP1412" s="1"/>
    </row>
    <row r="1413" spans="42:42">
      <c r="AP1413" s="1"/>
    </row>
    <row r="1414" spans="42:42">
      <c r="AP1414" s="1"/>
    </row>
    <row r="1415" spans="42:42">
      <c r="AP1415" s="1"/>
    </row>
    <row r="1416" spans="42:42">
      <c r="AP1416" s="1"/>
    </row>
    <row r="1417" spans="42:42">
      <c r="AP1417" s="1"/>
    </row>
    <row r="1418" spans="42:42">
      <c r="AP1418" s="1"/>
    </row>
    <row r="1419" spans="42:42">
      <c r="AP1419" s="1"/>
    </row>
    <row r="1420" spans="42:42">
      <c r="AP1420" s="1"/>
    </row>
    <row r="1421" spans="42:42">
      <c r="AP1421" s="1"/>
    </row>
    <row r="1422" spans="42:42">
      <c r="AP1422" s="1"/>
    </row>
    <row r="1423" spans="42:42">
      <c r="AP1423" s="1"/>
    </row>
    <row r="1424" spans="42:42">
      <c r="AP1424" s="1"/>
    </row>
    <row r="1425" spans="42:42">
      <c r="AP1425" s="1"/>
    </row>
    <row r="1426" spans="42:42">
      <c r="AP1426" s="1"/>
    </row>
    <row r="1427" spans="42:42">
      <c r="AP1427" s="1"/>
    </row>
    <row r="1428" spans="42:42">
      <c r="AP1428" s="1"/>
    </row>
    <row r="1429" spans="42:42">
      <c r="AP1429" s="1"/>
    </row>
    <row r="1430" spans="42:42">
      <c r="AP1430" s="1"/>
    </row>
    <row r="1431" spans="42:42">
      <c r="AP1431" s="1"/>
    </row>
    <row r="1432" spans="42:42">
      <c r="AP1432" s="1"/>
    </row>
    <row r="1433" spans="42:42">
      <c r="AP1433" s="1"/>
    </row>
    <row r="1434" spans="42:42">
      <c r="AP1434" s="1"/>
    </row>
    <row r="1435" spans="42:42">
      <c r="AP1435" s="1"/>
    </row>
    <row r="1436" spans="42:42">
      <c r="AP1436" s="1"/>
    </row>
    <row r="1437" spans="42:42">
      <c r="AP1437" s="1"/>
    </row>
    <row r="1438" spans="42:42">
      <c r="AP1438" s="1"/>
    </row>
    <row r="1439" spans="42:42">
      <c r="AP1439" s="1"/>
    </row>
    <row r="1440" spans="42:42">
      <c r="AP1440" s="1"/>
    </row>
    <row r="1441" spans="42:42">
      <c r="AP1441" s="1"/>
    </row>
    <row r="1442" spans="42:42">
      <c r="AP1442" s="1"/>
    </row>
    <row r="1443" spans="42:42">
      <c r="AP1443" s="1"/>
    </row>
    <row r="1444" spans="42:42">
      <c r="AP1444" s="1"/>
    </row>
    <row r="1445" spans="42:42">
      <c r="AP1445" s="1"/>
    </row>
    <row r="1446" spans="42:42">
      <c r="AP1446" s="1"/>
    </row>
    <row r="1447" spans="42:42">
      <c r="AP1447" s="1"/>
    </row>
    <row r="1448" spans="42:42">
      <c r="AP1448" s="1"/>
    </row>
    <row r="1449" spans="42:42">
      <c r="AP1449" s="1"/>
    </row>
    <row r="1450" spans="42:42">
      <c r="AP1450" s="1"/>
    </row>
    <row r="1451" spans="42:42">
      <c r="AP1451" s="1"/>
    </row>
    <row r="1452" spans="42:42">
      <c r="AP1452" s="1"/>
    </row>
    <row r="1453" spans="42:42">
      <c r="AP1453" s="1"/>
    </row>
    <row r="1454" spans="42:42">
      <c r="AP1454" s="1"/>
    </row>
    <row r="1455" spans="42:42">
      <c r="AP1455" s="1"/>
    </row>
    <row r="1456" spans="42:42">
      <c r="AP1456" s="1"/>
    </row>
    <row r="1457" spans="42:42">
      <c r="AP1457" s="1"/>
    </row>
    <row r="1458" spans="42:42">
      <c r="AP1458" s="1"/>
    </row>
    <row r="1459" spans="42:42">
      <c r="AP1459" s="1"/>
    </row>
    <row r="1460" spans="42:42">
      <c r="AP1460" s="1"/>
    </row>
    <row r="1461" spans="42:42">
      <c r="AP1461" s="1"/>
    </row>
    <row r="1462" spans="42:42">
      <c r="AP1462" s="1"/>
    </row>
    <row r="1463" spans="42:42">
      <c r="AP1463" s="1"/>
    </row>
    <row r="1464" spans="42:42">
      <c r="AP1464" s="1"/>
    </row>
    <row r="1465" spans="42:42">
      <c r="AP1465" s="1"/>
    </row>
    <row r="1466" spans="42:42">
      <c r="AP1466" s="1"/>
    </row>
    <row r="1467" spans="42:42">
      <c r="AP1467" s="1"/>
    </row>
    <row r="1468" spans="42:42">
      <c r="AP1468" s="1"/>
    </row>
    <row r="1469" spans="42:42">
      <c r="AP1469" s="1"/>
    </row>
    <row r="1470" spans="42:42">
      <c r="AP1470" s="1"/>
    </row>
    <row r="1471" spans="42:42">
      <c r="AP1471" s="1"/>
    </row>
    <row r="1472" spans="42:42">
      <c r="AP1472" s="1"/>
    </row>
    <row r="1473" spans="42:42">
      <c r="AP1473" s="1"/>
    </row>
    <row r="1474" spans="42:42">
      <c r="AP1474" s="1"/>
    </row>
    <row r="1475" spans="42:42">
      <c r="AP1475" s="1"/>
    </row>
    <row r="1476" spans="42:42">
      <c r="AP1476" s="1"/>
    </row>
    <row r="1477" spans="42:42">
      <c r="AP1477" s="1"/>
    </row>
    <row r="1478" spans="42:42">
      <c r="AP1478" s="1"/>
    </row>
    <row r="1479" spans="42:42">
      <c r="AP1479" s="1"/>
    </row>
    <row r="1480" spans="42:42">
      <c r="AP1480" s="1"/>
    </row>
    <row r="1481" spans="42:42">
      <c r="AP1481" s="1"/>
    </row>
    <row r="1482" spans="42:42">
      <c r="AP1482" s="1"/>
    </row>
    <row r="1483" spans="42:42">
      <c r="AP1483" s="1"/>
    </row>
    <row r="1484" spans="42:42">
      <c r="AP1484" s="1"/>
    </row>
    <row r="1485" spans="42:42">
      <c r="AP1485" s="1"/>
    </row>
    <row r="1486" spans="42:42">
      <c r="AP1486" s="1"/>
    </row>
    <row r="1487" spans="42:42">
      <c r="AP1487" s="1"/>
    </row>
    <row r="1488" spans="42:42">
      <c r="AP1488" s="1"/>
    </row>
    <row r="1489" spans="42:42">
      <c r="AP1489" s="1"/>
    </row>
    <row r="1490" spans="42:42">
      <c r="AP1490" s="1"/>
    </row>
    <row r="1491" spans="42:42">
      <c r="AP1491" s="1"/>
    </row>
    <row r="1492" spans="42:42">
      <c r="AP1492" s="1"/>
    </row>
    <row r="1493" spans="42:42">
      <c r="AP1493" s="1"/>
    </row>
    <row r="1494" spans="42:42">
      <c r="AP1494" s="1"/>
    </row>
    <row r="1495" spans="42:42">
      <c r="AP1495" s="1"/>
    </row>
    <row r="1496" spans="42:42">
      <c r="AP1496" s="1"/>
    </row>
    <row r="1497" spans="42:42">
      <c r="AP1497" s="1"/>
    </row>
    <row r="1498" spans="42:42">
      <c r="AP1498" s="1"/>
    </row>
    <row r="1499" spans="42:42">
      <c r="AP1499" s="1"/>
    </row>
    <row r="1500" spans="42:42">
      <c r="AP1500" s="1"/>
    </row>
    <row r="1501" spans="42:42">
      <c r="AP1501" s="1"/>
    </row>
    <row r="1502" spans="42:42">
      <c r="AP1502" s="1"/>
    </row>
    <row r="1503" spans="42:42">
      <c r="AP1503" s="1"/>
    </row>
    <row r="1504" spans="42:42">
      <c r="AP1504" s="1"/>
    </row>
    <row r="1505" spans="42:42">
      <c r="AP1505" s="1"/>
    </row>
    <row r="1506" spans="42:42">
      <c r="AP1506" s="1"/>
    </row>
    <row r="1507" spans="42:42">
      <c r="AP1507" s="1"/>
    </row>
    <row r="1508" spans="42:42">
      <c r="AP1508" s="1"/>
    </row>
    <row r="1509" spans="42:42">
      <c r="AP1509" s="1"/>
    </row>
    <row r="1510" spans="42:42">
      <c r="AP1510" s="1"/>
    </row>
    <row r="1511" spans="42:42">
      <c r="AP1511" s="1"/>
    </row>
    <row r="1512" spans="42:42">
      <c r="AP1512" s="1"/>
    </row>
    <row r="1513" spans="42:42">
      <c r="AP1513" s="1"/>
    </row>
    <row r="1514" spans="42:42">
      <c r="AP1514" s="1"/>
    </row>
    <row r="1515" spans="42:42">
      <c r="AP1515" s="1"/>
    </row>
    <row r="1516" spans="42:42">
      <c r="AP1516" s="1"/>
    </row>
    <row r="1517" spans="42:42">
      <c r="AP1517" s="1"/>
    </row>
    <row r="1518" spans="42:42">
      <c r="AP1518" s="1"/>
    </row>
    <row r="1519" spans="42:42">
      <c r="AP1519" s="1"/>
    </row>
    <row r="1520" spans="42:42">
      <c r="AP1520" s="1"/>
    </row>
    <row r="1521" spans="42:42">
      <c r="AP1521" s="1"/>
    </row>
    <row r="1522" spans="42:42">
      <c r="AP1522" s="1"/>
    </row>
    <row r="1523" spans="42:42">
      <c r="AP1523" s="1"/>
    </row>
    <row r="1524" spans="42:42">
      <c r="AP1524" s="1"/>
    </row>
    <row r="1525" spans="42:42">
      <c r="AP1525" s="1"/>
    </row>
    <row r="1526" spans="42:42">
      <c r="AP1526" s="1"/>
    </row>
    <row r="1527" spans="42:42">
      <c r="AP1527" s="1"/>
    </row>
    <row r="1528" spans="42:42">
      <c r="AP1528" s="1"/>
    </row>
    <row r="1529" spans="42:42">
      <c r="AP1529" s="1"/>
    </row>
    <row r="1530" spans="42:42">
      <c r="AP1530" s="1"/>
    </row>
    <row r="1531" spans="42:42">
      <c r="AP1531" s="1"/>
    </row>
    <row r="1532" spans="42:42">
      <c r="AP1532" s="1"/>
    </row>
    <row r="1533" spans="42:42">
      <c r="AP1533" s="1"/>
    </row>
    <row r="1534" spans="42:42">
      <c r="AP1534" s="1"/>
    </row>
    <row r="1535" spans="42:42">
      <c r="AP1535" s="1"/>
    </row>
    <row r="1536" spans="42:42">
      <c r="AP1536" s="1"/>
    </row>
    <row r="1537" spans="42:42">
      <c r="AP1537" s="1"/>
    </row>
    <row r="1538" spans="42:42">
      <c r="AP1538" s="1"/>
    </row>
    <row r="1539" spans="42:42">
      <c r="AP1539" s="1"/>
    </row>
    <row r="1540" spans="42:42">
      <c r="AP1540" s="1"/>
    </row>
    <row r="1541" spans="42:42">
      <c r="AP1541" s="1"/>
    </row>
    <row r="1542" spans="42:42">
      <c r="AP1542" s="1"/>
    </row>
    <row r="1543" spans="42:42">
      <c r="AP1543" s="1"/>
    </row>
    <row r="1544" spans="42:42">
      <c r="AP1544" s="1"/>
    </row>
    <row r="1545" spans="42:42">
      <c r="AP1545" s="1"/>
    </row>
    <row r="1546" spans="42:42">
      <c r="AP1546" s="1"/>
    </row>
    <row r="1547" spans="42:42">
      <c r="AP1547" s="1"/>
    </row>
    <row r="1548" spans="42:42">
      <c r="AP1548" s="1"/>
    </row>
    <row r="1549" spans="42:42">
      <c r="AP1549" s="1"/>
    </row>
    <row r="1550" spans="42:42">
      <c r="AP1550" s="1"/>
    </row>
    <row r="1551" spans="42:42">
      <c r="AP1551" s="1"/>
    </row>
    <row r="1552" spans="42:42">
      <c r="AP1552" s="1"/>
    </row>
    <row r="1553" spans="42:42">
      <c r="AP1553" s="1"/>
    </row>
    <row r="1554" spans="42:42">
      <c r="AP1554" s="1"/>
    </row>
    <row r="1555" spans="42:42">
      <c r="AP1555" s="1"/>
    </row>
    <row r="1556" spans="42:42">
      <c r="AP1556" s="1"/>
    </row>
    <row r="1557" spans="42:42">
      <c r="AP1557" s="1"/>
    </row>
    <row r="1558" spans="42:42">
      <c r="AP1558" s="1"/>
    </row>
    <row r="1559" spans="42:42">
      <c r="AP1559" s="1"/>
    </row>
    <row r="1560" spans="42:42">
      <c r="AP1560" s="1"/>
    </row>
    <row r="1561" spans="42:42">
      <c r="AP1561" s="1"/>
    </row>
    <row r="1562" spans="42:42">
      <c r="AP1562" s="1"/>
    </row>
    <row r="1563" spans="42:42">
      <c r="AP1563" s="1"/>
    </row>
    <row r="1564" spans="42:42">
      <c r="AP1564" s="1"/>
    </row>
    <row r="1565" spans="42:42">
      <c r="AP1565" s="1"/>
    </row>
    <row r="1566" spans="42:42">
      <c r="AP1566" s="1"/>
    </row>
    <row r="1567" spans="42:42">
      <c r="AP1567" s="1"/>
    </row>
    <row r="1568" spans="42:42">
      <c r="AP1568" s="1"/>
    </row>
    <row r="1569" spans="42:42">
      <c r="AP1569" s="1"/>
    </row>
    <row r="1570" spans="42:42">
      <c r="AP1570" s="1"/>
    </row>
    <row r="1571" spans="42:42">
      <c r="AP1571" s="1"/>
    </row>
    <row r="1572" spans="42:42">
      <c r="AP1572" s="1"/>
    </row>
    <row r="1573" spans="42:42">
      <c r="AP1573" s="1"/>
    </row>
    <row r="1574" spans="42:42">
      <c r="AP1574" s="1"/>
    </row>
    <row r="1575" spans="42:42">
      <c r="AP1575" s="1"/>
    </row>
    <row r="1576" spans="42:42">
      <c r="AP1576" s="1"/>
    </row>
    <row r="1577" spans="42:42">
      <c r="AP1577" s="1"/>
    </row>
    <row r="1578" spans="42:42">
      <c r="AP1578" s="1"/>
    </row>
    <row r="1579" spans="42:42">
      <c r="AP1579" s="1"/>
    </row>
    <row r="1580" spans="42:42">
      <c r="AP1580" s="1"/>
    </row>
    <row r="1581" spans="42:42">
      <c r="AP1581" s="1"/>
    </row>
    <row r="1582" spans="42:42">
      <c r="AP1582" s="1"/>
    </row>
    <row r="1583" spans="42:42">
      <c r="AP1583" s="1"/>
    </row>
    <row r="1584" spans="42:42">
      <c r="AP1584" s="1"/>
    </row>
    <row r="1585" spans="42:42">
      <c r="AP1585" s="1"/>
    </row>
    <row r="1586" spans="42:42">
      <c r="AP1586" s="1"/>
    </row>
    <row r="1587" spans="42:42">
      <c r="AP1587" s="1"/>
    </row>
    <row r="1588" spans="42:42">
      <c r="AP1588" s="1"/>
    </row>
    <row r="1589" spans="42:42">
      <c r="AP1589" s="1"/>
    </row>
    <row r="1590" spans="42:42">
      <c r="AP1590" s="1"/>
    </row>
    <row r="1591" spans="42:42">
      <c r="AP1591" s="1"/>
    </row>
    <row r="1592" spans="42:42">
      <c r="AP1592" s="1"/>
    </row>
    <row r="1593" spans="42:42">
      <c r="AP1593" s="1"/>
    </row>
    <row r="1594" spans="42:42">
      <c r="AP1594" s="1"/>
    </row>
    <row r="1595" spans="42:42">
      <c r="AP1595" s="1"/>
    </row>
    <row r="1596" spans="42:42">
      <c r="AP1596" s="1"/>
    </row>
    <row r="1597" spans="42:42">
      <c r="AP1597" s="1"/>
    </row>
    <row r="1598" spans="42:42">
      <c r="AP1598" s="1"/>
    </row>
    <row r="1599" spans="42:42">
      <c r="AP1599" s="1"/>
    </row>
    <row r="1600" spans="42:42">
      <c r="AP1600" s="1"/>
    </row>
    <row r="1601" spans="42:42">
      <c r="AP1601" s="1"/>
    </row>
    <row r="1602" spans="42:42">
      <c r="AP1602" s="1"/>
    </row>
    <row r="1603" spans="42:42">
      <c r="AP1603" s="1"/>
    </row>
    <row r="1604" spans="42:42">
      <c r="AP1604" s="1"/>
    </row>
    <row r="1605" spans="42:42">
      <c r="AP1605" s="1"/>
    </row>
    <row r="1606" spans="42:42">
      <c r="AP1606" s="1"/>
    </row>
    <row r="1607" spans="42:42">
      <c r="AP1607" s="1"/>
    </row>
    <row r="1608" spans="42:42">
      <c r="AP1608" s="1"/>
    </row>
    <row r="1609" spans="42:42">
      <c r="AP1609" s="1"/>
    </row>
    <row r="1610" spans="42:42">
      <c r="AP1610" s="1"/>
    </row>
    <row r="1611" spans="42:42">
      <c r="AP1611" s="1"/>
    </row>
    <row r="1612" spans="42:42">
      <c r="AP1612" s="1"/>
    </row>
    <row r="1613" spans="42:42">
      <c r="AP1613" s="1"/>
    </row>
    <row r="1614" spans="42:42">
      <c r="AP1614" s="1"/>
    </row>
    <row r="1615" spans="42:42">
      <c r="AP1615" s="1"/>
    </row>
    <row r="1616" spans="42:42">
      <c r="AP1616" s="1"/>
    </row>
    <row r="1617" spans="42:42">
      <c r="AP1617" s="1"/>
    </row>
    <row r="1618" spans="42:42">
      <c r="AP1618" s="1"/>
    </row>
    <row r="1619" spans="42:42">
      <c r="AP1619" s="1"/>
    </row>
    <row r="1620" spans="42:42">
      <c r="AP1620" s="1"/>
    </row>
    <row r="1621" spans="42:42">
      <c r="AP1621" s="1"/>
    </row>
    <row r="1622" spans="42:42">
      <c r="AP1622" s="1"/>
    </row>
    <row r="1623" spans="42:42">
      <c r="AP1623" s="1"/>
    </row>
    <row r="1624" spans="42:42">
      <c r="AP1624" s="1"/>
    </row>
    <row r="1625" spans="42:42">
      <c r="AP1625" s="1"/>
    </row>
    <row r="1626" spans="42:42">
      <c r="AP1626" s="1"/>
    </row>
    <row r="1627" spans="42:42">
      <c r="AP1627" s="1"/>
    </row>
    <row r="1628" spans="42:42">
      <c r="AP1628" s="1"/>
    </row>
    <row r="1629" spans="42:42">
      <c r="AP1629" s="1"/>
    </row>
    <row r="1630" spans="42:42">
      <c r="AP1630" s="1"/>
    </row>
    <row r="1631" spans="42:42">
      <c r="AP1631" s="1"/>
    </row>
    <row r="1632" spans="42:42">
      <c r="AP1632" s="1"/>
    </row>
    <row r="1633" spans="42:42">
      <c r="AP1633" s="1"/>
    </row>
    <row r="1634" spans="42:42">
      <c r="AP1634" s="1"/>
    </row>
    <row r="1635" spans="42:42">
      <c r="AP1635" s="1"/>
    </row>
    <row r="1636" spans="42:42">
      <c r="AP1636" s="1"/>
    </row>
    <row r="1637" spans="42:42">
      <c r="AP1637" s="1"/>
    </row>
    <row r="1638" spans="42:42">
      <c r="AP1638" s="1"/>
    </row>
    <row r="1639" spans="42:42">
      <c r="AP1639" s="1"/>
    </row>
    <row r="1640" spans="42:42">
      <c r="AP1640" s="1"/>
    </row>
    <row r="1641" spans="42:42">
      <c r="AP1641" s="1"/>
    </row>
    <row r="1642" spans="42:42">
      <c r="AP1642" s="1"/>
    </row>
    <row r="1643" spans="42:42">
      <c r="AP1643" s="1"/>
    </row>
    <row r="1644" spans="42:42">
      <c r="AP1644" s="1"/>
    </row>
    <row r="1645" spans="42:42">
      <c r="AP1645" s="1"/>
    </row>
    <row r="1646" spans="42:42">
      <c r="AP1646" s="1"/>
    </row>
    <row r="1647" spans="42:42">
      <c r="AP1647" s="1"/>
    </row>
    <row r="1648" spans="42:42">
      <c r="AP1648" s="1"/>
    </row>
    <row r="1649" spans="42:42">
      <c r="AP1649" s="1"/>
    </row>
    <row r="1650" spans="42:42">
      <c r="AP1650" s="1"/>
    </row>
    <row r="1651" spans="42:42">
      <c r="AP1651" s="1"/>
    </row>
    <row r="1652" spans="42:42">
      <c r="AP1652" s="1"/>
    </row>
    <row r="1653" spans="42:42">
      <c r="AP1653" s="1"/>
    </row>
    <row r="1654" spans="42:42">
      <c r="AP1654" s="1"/>
    </row>
    <row r="1655" spans="42:42">
      <c r="AP1655" s="1"/>
    </row>
    <row r="1656" spans="42:42">
      <c r="AP1656" s="1"/>
    </row>
    <row r="1657" spans="42:42">
      <c r="AP1657" s="1"/>
    </row>
    <row r="1658" spans="42:42">
      <c r="AP1658" s="1"/>
    </row>
    <row r="1659" spans="42:42">
      <c r="AP1659" s="1"/>
    </row>
    <row r="1660" spans="42:42">
      <c r="AP1660" s="1"/>
    </row>
    <row r="1661" spans="42:42">
      <c r="AP1661" s="1"/>
    </row>
    <row r="1662" spans="42:42">
      <c r="AP1662" s="1"/>
    </row>
    <row r="1663" spans="42:42">
      <c r="AP1663" s="1"/>
    </row>
    <row r="1664" spans="42:42">
      <c r="AP1664" s="1"/>
    </row>
    <row r="1665" spans="42:42">
      <c r="AP1665" s="1"/>
    </row>
    <row r="1666" spans="42:42">
      <c r="AP1666" s="1"/>
    </row>
    <row r="1667" spans="42:42">
      <c r="AP1667" s="1"/>
    </row>
    <row r="1668" spans="42:42">
      <c r="AP1668" s="1"/>
    </row>
    <row r="1669" spans="42:42">
      <c r="AP1669" s="1"/>
    </row>
    <row r="1670" spans="42:42">
      <c r="AP1670" s="1"/>
    </row>
    <row r="1671" spans="42:42">
      <c r="AP1671" s="1"/>
    </row>
    <row r="1672" spans="42:42">
      <c r="AP1672" s="1"/>
    </row>
    <row r="1673" spans="42:42">
      <c r="AP1673" s="1"/>
    </row>
    <row r="1674" spans="42:42">
      <c r="AP1674" s="1"/>
    </row>
    <row r="1675" spans="42:42">
      <c r="AP1675" s="1"/>
    </row>
    <row r="1676" spans="42:42">
      <c r="AP1676" s="1"/>
    </row>
    <row r="1677" spans="42:42">
      <c r="AP1677" s="1"/>
    </row>
    <row r="1678" spans="42:42">
      <c r="AP1678" s="1"/>
    </row>
    <row r="1679" spans="42:42">
      <c r="AP1679" s="1"/>
    </row>
    <row r="1680" spans="42:42">
      <c r="AP1680" s="1"/>
    </row>
    <row r="1681" spans="42:42">
      <c r="AP1681" s="1"/>
    </row>
    <row r="1682" spans="42:42">
      <c r="AP1682" s="1"/>
    </row>
    <row r="1683" spans="42:42">
      <c r="AP1683" s="1"/>
    </row>
    <row r="1684" spans="42:42">
      <c r="AP1684" s="1"/>
    </row>
    <row r="1685" spans="42:42">
      <c r="AP1685" s="1"/>
    </row>
    <row r="1686" spans="42:42">
      <c r="AP1686" s="1"/>
    </row>
    <row r="1687" spans="42:42">
      <c r="AP1687" s="1"/>
    </row>
    <row r="1688" spans="42:42">
      <c r="AP1688" s="1"/>
    </row>
    <row r="1689" spans="42:42">
      <c r="AP1689" s="1"/>
    </row>
    <row r="1690" spans="42:42">
      <c r="AP1690" s="1"/>
    </row>
    <row r="1691" spans="42:42">
      <c r="AP1691" s="1"/>
    </row>
    <row r="1692" spans="42:42">
      <c r="AP1692" s="1"/>
    </row>
    <row r="1693" spans="42:42">
      <c r="AP1693" s="1"/>
    </row>
    <row r="1694" spans="42:42">
      <c r="AP1694" s="1"/>
    </row>
    <row r="1695" spans="42:42">
      <c r="AP1695" s="1"/>
    </row>
    <row r="1696" spans="42:42">
      <c r="AP1696" s="1"/>
    </row>
    <row r="1697" spans="42:42">
      <c r="AP1697" s="1"/>
    </row>
    <row r="1698" spans="42:42">
      <c r="AP1698" s="1"/>
    </row>
    <row r="1699" spans="42:42">
      <c r="AP1699" s="1"/>
    </row>
    <row r="1700" spans="42:42">
      <c r="AP1700" s="1"/>
    </row>
    <row r="1701" spans="42:42">
      <c r="AP1701" s="1"/>
    </row>
    <row r="1702" spans="42:42">
      <c r="AP1702" s="1"/>
    </row>
    <row r="1703" spans="42:42">
      <c r="AP1703" s="1"/>
    </row>
    <row r="1704" spans="42:42">
      <c r="AP1704" s="1"/>
    </row>
    <row r="1705" spans="42:42">
      <c r="AP1705" s="1"/>
    </row>
    <row r="1706" spans="42:42">
      <c r="AP1706" s="1"/>
    </row>
    <row r="1707" spans="42:42">
      <c r="AP1707" s="1"/>
    </row>
    <row r="1708" spans="42:42">
      <c r="AP1708" s="1"/>
    </row>
    <row r="1709" spans="42:42">
      <c r="AP1709" s="1"/>
    </row>
    <row r="1710" spans="42:42">
      <c r="AP1710" s="1"/>
    </row>
    <row r="1711" spans="42:42">
      <c r="AP1711" s="1"/>
    </row>
    <row r="1712" spans="42:42">
      <c r="AP1712" s="1"/>
    </row>
    <row r="1713" spans="42:42">
      <c r="AP1713" s="1"/>
    </row>
    <row r="1714" spans="42:42">
      <c r="AP1714" s="1"/>
    </row>
    <row r="1715" spans="42:42">
      <c r="AP1715" s="1"/>
    </row>
    <row r="1716" spans="42:42">
      <c r="AP1716" s="1"/>
    </row>
    <row r="1717" spans="42:42">
      <c r="AP1717" s="1"/>
    </row>
    <row r="1718" spans="42:42">
      <c r="AP1718" s="1"/>
    </row>
    <row r="1719" spans="42:42">
      <c r="AP1719" s="1"/>
    </row>
    <row r="1720" spans="42:42">
      <c r="AP1720" s="1"/>
    </row>
    <row r="1721" spans="42:42">
      <c r="AP1721" s="1"/>
    </row>
    <row r="1722" spans="42:42">
      <c r="AP1722" s="1"/>
    </row>
    <row r="1723" spans="42:42">
      <c r="AP1723" s="1"/>
    </row>
    <row r="1724" spans="42:42">
      <c r="AP1724" s="1"/>
    </row>
    <row r="1725" spans="42:42">
      <c r="AP1725" s="1"/>
    </row>
    <row r="1726" spans="42:42">
      <c r="AP1726" s="1"/>
    </row>
    <row r="1727" spans="42:42">
      <c r="AP1727" s="1"/>
    </row>
    <row r="1728" spans="42:42">
      <c r="AP1728" s="1"/>
    </row>
    <row r="1729" spans="42:42">
      <c r="AP1729" s="1"/>
    </row>
    <row r="1730" spans="42:42">
      <c r="AP1730" s="1"/>
    </row>
    <row r="1731" spans="42:42">
      <c r="AP1731" s="1"/>
    </row>
    <row r="1732" spans="42:42">
      <c r="AP1732" s="1"/>
    </row>
    <row r="1733" spans="42:42">
      <c r="AP1733" s="1"/>
    </row>
    <row r="1734" spans="42:42">
      <c r="AP1734" s="1"/>
    </row>
    <row r="1735" spans="42:42">
      <c r="AP1735" s="1"/>
    </row>
    <row r="1736" spans="42:42">
      <c r="AP1736" s="1"/>
    </row>
    <row r="1737" spans="42:42">
      <c r="AP1737" s="1"/>
    </row>
    <row r="1738" spans="42:42">
      <c r="AP1738" s="1"/>
    </row>
    <row r="1739" spans="42:42">
      <c r="AP1739" s="1"/>
    </row>
    <row r="1740" spans="42:42">
      <c r="AP1740" s="1"/>
    </row>
    <row r="1741" spans="42:42">
      <c r="AP1741" s="1"/>
    </row>
    <row r="1742" spans="42:42">
      <c r="AP1742" s="1"/>
    </row>
    <row r="1743" spans="42:42">
      <c r="AP1743" s="1"/>
    </row>
    <row r="1744" spans="42:42">
      <c r="AP1744" s="1"/>
    </row>
    <row r="1745" spans="42:42">
      <c r="AP1745" s="1"/>
    </row>
    <row r="1746" spans="42:42">
      <c r="AP1746" s="1"/>
    </row>
    <row r="1747" spans="42:42">
      <c r="AP1747" s="1"/>
    </row>
    <row r="1748" spans="42:42">
      <c r="AP1748" s="1"/>
    </row>
    <row r="1749" spans="42:42">
      <c r="AP1749" s="1"/>
    </row>
    <row r="1750" spans="42:42">
      <c r="AP1750" s="1"/>
    </row>
    <row r="1751" spans="42:42">
      <c r="AP1751" s="1"/>
    </row>
    <row r="1752" spans="42:42">
      <c r="AP1752" s="1"/>
    </row>
    <row r="1753" spans="42:42">
      <c r="AP1753" s="1"/>
    </row>
    <row r="1754" spans="42:42">
      <c r="AP1754" s="1"/>
    </row>
    <row r="1755" spans="42:42">
      <c r="AP1755" s="1"/>
    </row>
    <row r="1756" spans="42:42">
      <c r="AP1756" s="1"/>
    </row>
    <row r="1757" spans="42:42">
      <c r="AP1757" s="1"/>
    </row>
    <row r="1758" spans="42:42">
      <c r="AP1758" s="1"/>
    </row>
    <row r="1759" spans="42:42">
      <c r="AP1759" s="1"/>
    </row>
    <row r="1760" spans="42:42">
      <c r="AP1760" s="1"/>
    </row>
    <row r="1761" spans="42:42">
      <c r="AP1761" s="1"/>
    </row>
    <row r="1762" spans="42:42">
      <c r="AP1762" s="1"/>
    </row>
    <row r="1763" spans="42:42">
      <c r="AP1763" s="1"/>
    </row>
    <row r="1764" spans="42:42">
      <c r="AP1764" s="1"/>
    </row>
    <row r="1765" spans="42:42">
      <c r="AP1765" s="1"/>
    </row>
    <row r="1766" spans="42:42">
      <c r="AP1766" s="1"/>
    </row>
    <row r="1767" spans="42:42">
      <c r="AP1767" s="1"/>
    </row>
    <row r="1768" spans="42:42">
      <c r="AP1768" s="1"/>
    </row>
    <row r="1769" spans="42:42">
      <c r="AP1769" s="1"/>
    </row>
    <row r="1770" spans="42:42">
      <c r="AP1770" s="1"/>
    </row>
    <row r="1771" spans="42:42">
      <c r="AP1771" s="1"/>
    </row>
    <row r="1772" spans="42:42">
      <c r="AP1772" s="1"/>
    </row>
    <row r="1773" spans="42:42">
      <c r="AP1773" s="1"/>
    </row>
    <row r="1774" spans="42:42">
      <c r="AP1774" s="1"/>
    </row>
    <row r="1775" spans="42:42">
      <c r="AP1775" s="1"/>
    </row>
    <row r="1776" spans="42:42">
      <c r="AP1776" s="1"/>
    </row>
    <row r="1777" spans="42:42">
      <c r="AP1777" s="1"/>
    </row>
    <row r="1778" spans="42:42">
      <c r="AP1778" s="1"/>
    </row>
    <row r="1779" spans="42:42">
      <c r="AP1779" s="1"/>
    </row>
    <row r="1780" spans="42:42">
      <c r="AP1780" s="1"/>
    </row>
    <row r="1781" spans="42:42">
      <c r="AP1781" s="1"/>
    </row>
    <row r="1782" spans="42:42">
      <c r="AP1782" s="1"/>
    </row>
    <row r="1783" spans="42:42">
      <c r="AP1783" s="1"/>
    </row>
    <row r="1784" spans="42:42">
      <c r="AP1784" s="1"/>
    </row>
    <row r="1785" spans="42:42">
      <c r="AP1785" s="1"/>
    </row>
    <row r="1786" spans="42:42">
      <c r="AP1786" s="1"/>
    </row>
    <row r="1787" spans="42:42">
      <c r="AP1787" s="1"/>
    </row>
    <row r="1788" spans="42:42">
      <c r="AP1788" s="1"/>
    </row>
    <row r="1789" spans="42:42">
      <c r="AP1789" s="1"/>
    </row>
    <row r="1790" spans="42:42">
      <c r="AP1790" s="1"/>
    </row>
    <row r="1791" spans="42:42">
      <c r="AP1791" s="1"/>
    </row>
    <row r="1792" spans="42:42">
      <c r="AP1792" s="1"/>
    </row>
    <row r="1793" spans="42:42">
      <c r="AP1793" s="1"/>
    </row>
    <row r="1794" spans="42:42">
      <c r="AP1794" s="1"/>
    </row>
    <row r="1795" spans="42:42">
      <c r="AP1795" s="1"/>
    </row>
    <row r="1796" spans="42:42">
      <c r="AP1796" s="1"/>
    </row>
    <row r="1797" spans="42:42">
      <c r="AP1797" s="1"/>
    </row>
    <row r="1798" spans="42:42">
      <c r="AP1798" s="1"/>
    </row>
    <row r="1799" spans="42:42">
      <c r="AP1799" s="1"/>
    </row>
    <row r="1800" spans="42:42">
      <c r="AP1800" s="1"/>
    </row>
    <row r="1801" spans="42:42">
      <c r="AP1801" s="1"/>
    </row>
    <row r="1802" spans="42:42">
      <c r="AP1802" s="1"/>
    </row>
    <row r="1803" spans="42:42">
      <c r="AP1803" s="1"/>
    </row>
    <row r="1804" spans="42:42">
      <c r="AP1804" s="1"/>
    </row>
    <row r="1805" spans="42:42">
      <c r="AP1805" s="1"/>
    </row>
    <row r="1806" spans="42:42">
      <c r="AP1806" s="1"/>
    </row>
    <row r="1807" spans="42:42">
      <c r="AP1807" s="1"/>
    </row>
    <row r="1808" spans="42:42">
      <c r="AP1808" s="1"/>
    </row>
    <row r="1809" spans="42:42">
      <c r="AP1809" s="1"/>
    </row>
    <row r="1810" spans="42:42">
      <c r="AP1810" s="1"/>
    </row>
    <row r="1811" spans="42:42">
      <c r="AP1811" s="1"/>
    </row>
    <row r="1812" spans="42:42">
      <c r="AP1812" s="1"/>
    </row>
    <row r="1813" spans="42:42">
      <c r="AP1813" s="1"/>
    </row>
    <row r="1814" spans="42:42">
      <c r="AP1814" s="1"/>
    </row>
    <row r="1815" spans="42:42">
      <c r="AP1815" s="1"/>
    </row>
    <row r="1816" spans="42:42">
      <c r="AP1816" s="1"/>
    </row>
    <row r="1817" spans="42:42">
      <c r="AP1817" s="1"/>
    </row>
    <row r="1818" spans="42:42">
      <c r="AP1818" s="1"/>
    </row>
    <row r="1819" spans="42:42">
      <c r="AP1819" s="1"/>
    </row>
    <row r="1820" spans="42:42">
      <c r="AP1820" s="1"/>
    </row>
    <row r="1821" spans="42:42">
      <c r="AP1821" s="1"/>
    </row>
    <row r="1822" spans="42:42">
      <c r="AP1822" s="1"/>
    </row>
    <row r="1823" spans="42:42">
      <c r="AP1823" s="1"/>
    </row>
    <row r="1824" spans="42:42">
      <c r="AP1824" s="1"/>
    </row>
    <row r="1825" spans="42:42">
      <c r="AP1825" s="1"/>
    </row>
    <row r="1826" spans="42:42">
      <c r="AP1826" s="1"/>
    </row>
    <row r="1827" spans="42:42">
      <c r="AP1827" s="1"/>
    </row>
    <row r="1828" spans="42:42">
      <c r="AP1828" s="1"/>
    </row>
    <row r="1829" spans="42:42">
      <c r="AP1829" s="1"/>
    </row>
    <row r="1830" spans="42:42">
      <c r="AP1830" s="1"/>
    </row>
    <row r="1831" spans="42:42">
      <c r="AP1831" s="1"/>
    </row>
    <row r="1832" spans="42:42">
      <c r="AP1832" s="1"/>
    </row>
    <row r="1833" spans="42:42">
      <c r="AP1833" s="1"/>
    </row>
    <row r="1834" spans="42:42">
      <c r="AP1834" s="1"/>
    </row>
    <row r="1835" spans="42:42">
      <c r="AP1835" s="1"/>
    </row>
    <row r="1836" spans="42:42">
      <c r="AP1836" s="1"/>
    </row>
    <row r="1837" spans="42:42">
      <c r="AP1837" s="1"/>
    </row>
    <row r="1838" spans="42:42">
      <c r="AP1838" s="1"/>
    </row>
    <row r="1839" spans="42:42">
      <c r="AP1839" s="1"/>
    </row>
    <row r="1840" spans="42:42">
      <c r="AP1840" s="1"/>
    </row>
    <row r="1841" spans="42:42">
      <c r="AP1841" s="1"/>
    </row>
    <row r="1842" spans="42:42">
      <c r="AP1842" s="1"/>
    </row>
    <row r="1843" spans="42:42">
      <c r="AP1843" s="1"/>
    </row>
    <row r="1844" spans="42:42">
      <c r="AP1844" s="1"/>
    </row>
    <row r="1845" spans="42:42">
      <c r="AP1845" s="1"/>
    </row>
    <row r="1846" spans="42:42">
      <c r="AP1846" s="1"/>
    </row>
    <row r="1847" spans="42:42">
      <c r="AP1847" s="1"/>
    </row>
    <row r="1848" spans="42:42">
      <c r="AP1848" s="1"/>
    </row>
    <row r="1849" spans="42:42">
      <c r="AP1849" s="1"/>
    </row>
    <row r="1850" spans="42:42">
      <c r="AP1850" s="1"/>
    </row>
    <row r="1851" spans="42:42">
      <c r="AP1851" s="1"/>
    </row>
    <row r="1852" spans="42:42">
      <c r="AP1852" s="1"/>
    </row>
    <row r="1853" spans="42:42">
      <c r="AP1853" s="1"/>
    </row>
    <row r="1854" spans="42:42">
      <c r="AP1854" s="1"/>
    </row>
    <row r="1855" spans="42:42">
      <c r="AP1855" s="1"/>
    </row>
    <row r="1856" spans="42:42">
      <c r="AP1856" s="1"/>
    </row>
    <row r="1857" spans="42:42">
      <c r="AP1857" s="1"/>
    </row>
    <row r="1858" spans="42:42">
      <c r="AP1858" s="1"/>
    </row>
    <row r="1859" spans="42:42">
      <c r="AP1859" s="1"/>
    </row>
    <row r="1860" spans="42:42">
      <c r="AP1860" s="1"/>
    </row>
    <row r="1861" spans="42:42">
      <c r="AP1861" s="1"/>
    </row>
    <row r="1862" spans="42:42">
      <c r="AP1862" s="1"/>
    </row>
    <row r="1863" spans="42:42">
      <c r="AP1863" s="1"/>
    </row>
    <row r="1864" spans="42:42">
      <c r="AP1864" s="1"/>
    </row>
    <row r="1865" spans="42:42">
      <c r="AP1865" s="1"/>
    </row>
    <row r="1866" spans="42:42">
      <c r="AP1866" s="1"/>
    </row>
    <row r="1867" spans="42:42">
      <c r="AP1867" s="1"/>
    </row>
    <row r="1868" spans="42:42">
      <c r="AP1868" s="1"/>
    </row>
    <row r="1869" spans="42:42">
      <c r="AP1869" s="1"/>
    </row>
    <row r="1870" spans="42:42">
      <c r="AP1870" s="1"/>
    </row>
    <row r="1871" spans="42:42">
      <c r="AP1871" s="1"/>
    </row>
    <row r="1872" spans="42:42">
      <c r="AP1872" s="1"/>
    </row>
    <row r="1873" spans="42:42">
      <c r="AP1873" s="1"/>
    </row>
    <row r="1874" spans="42:42">
      <c r="AP1874" s="1"/>
    </row>
    <row r="1875" spans="42:42">
      <c r="AP1875" s="1"/>
    </row>
    <row r="1876" spans="42:42">
      <c r="AP1876" s="1"/>
    </row>
    <row r="1877" spans="42:42">
      <c r="AP1877" s="1"/>
    </row>
    <row r="1878" spans="42:42">
      <c r="AP1878" s="1"/>
    </row>
    <row r="1879" spans="42:42">
      <c r="AP1879" s="1"/>
    </row>
    <row r="1880" spans="42:42">
      <c r="AP1880" s="1"/>
    </row>
    <row r="1881" spans="42:42">
      <c r="AP1881" s="1"/>
    </row>
    <row r="1882" spans="42:42">
      <c r="AP1882" s="1"/>
    </row>
    <row r="1883" spans="42:42">
      <c r="AP1883" s="1"/>
    </row>
    <row r="1884" spans="42:42">
      <c r="AP1884" s="1"/>
    </row>
    <row r="1885" spans="42:42">
      <c r="AP1885" s="1"/>
    </row>
    <row r="1886" spans="42:42">
      <c r="AP1886" s="1"/>
    </row>
    <row r="1887" spans="42:42">
      <c r="AP1887" s="1"/>
    </row>
    <row r="1888" spans="42:42">
      <c r="AP1888" s="1"/>
    </row>
    <row r="1889" spans="42:42">
      <c r="AP1889" s="1"/>
    </row>
    <row r="1890" spans="42:42">
      <c r="AP1890" s="1"/>
    </row>
    <row r="1891" spans="42:42">
      <c r="AP1891" s="1"/>
    </row>
    <row r="1892" spans="42:42">
      <c r="AP1892" s="1"/>
    </row>
    <row r="1893" spans="42:42">
      <c r="AP1893" s="1"/>
    </row>
    <row r="1894" spans="42:42">
      <c r="AP1894" s="1"/>
    </row>
    <row r="1895" spans="42:42">
      <c r="AP1895" s="1"/>
    </row>
    <row r="1896" spans="42:42">
      <c r="AP1896" s="1"/>
    </row>
    <row r="1897" spans="42:42">
      <c r="AP1897" s="1"/>
    </row>
    <row r="1898" spans="42:42">
      <c r="AP1898" s="1"/>
    </row>
    <row r="1899" spans="42:42">
      <c r="AP1899" s="1"/>
    </row>
    <row r="1900" spans="42:42">
      <c r="AP1900" s="1"/>
    </row>
    <row r="1901" spans="42:42">
      <c r="AP1901" s="1"/>
    </row>
    <row r="1902" spans="42:42">
      <c r="AP1902" s="1"/>
    </row>
    <row r="1903" spans="42:42">
      <c r="AP1903" s="1"/>
    </row>
    <row r="1904" spans="42:42">
      <c r="AP1904" s="1"/>
    </row>
    <row r="1905" spans="42:42">
      <c r="AP1905" s="1"/>
    </row>
    <row r="1906" spans="42:42">
      <c r="AP1906" s="1"/>
    </row>
    <row r="1907" spans="42:42">
      <c r="AP1907" s="1"/>
    </row>
    <row r="1908" spans="42:42">
      <c r="AP1908" s="1"/>
    </row>
    <row r="1909" spans="42:42">
      <c r="AP1909" s="1"/>
    </row>
    <row r="1910" spans="42:42">
      <c r="AP1910" s="1"/>
    </row>
    <row r="1911" spans="42:42">
      <c r="AP1911" s="1"/>
    </row>
    <row r="1912" spans="42:42">
      <c r="AP1912" s="1"/>
    </row>
    <row r="1913" spans="42:42">
      <c r="AP1913" s="1"/>
    </row>
    <row r="1914" spans="42:42">
      <c r="AP1914" s="1"/>
    </row>
    <row r="1915" spans="42:42">
      <c r="AP1915" s="1"/>
    </row>
    <row r="1916" spans="42:42">
      <c r="AP1916" s="1"/>
    </row>
    <row r="1917" spans="42:42">
      <c r="AP1917" s="1"/>
    </row>
    <row r="1918" spans="42:42">
      <c r="AP1918" s="1"/>
    </row>
    <row r="1919" spans="42:42">
      <c r="AP1919" s="1"/>
    </row>
    <row r="1920" spans="42:42">
      <c r="AP1920" s="1"/>
    </row>
    <row r="1921" spans="42:42">
      <c r="AP1921" s="1"/>
    </row>
    <row r="1922" spans="42:42">
      <c r="AP1922" s="1"/>
    </row>
    <row r="1923" spans="42:42">
      <c r="AP1923" s="1"/>
    </row>
    <row r="1924" spans="42:42">
      <c r="AP1924" s="1"/>
    </row>
    <row r="1925" spans="42:42">
      <c r="AP1925" s="1"/>
    </row>
    <row r="1926" spans="42:42">
      <c r="AP1926" s="1"/>
    </row>
    <row r="1927" spans="42:42">
      <c r="AP1927" s="1"/>
    </row>
    <row r="1928" spans="42:42">
      <c r="AP1928" s="1"/>
    </row>
    <row r="1929" spans="42:42">
      <c r="AP1929" s="1"/>
    </row>
    <row r="1930" spans="42:42">
      <c r="AP1930" s="1"/>
    </row>
    <row r="1931" spans="42:42">
      <c r="AP1931" s="1"/>
    </row>
    <row r="1932" spans="42:42">
      <c r="AP1932" s="1"/>
    </row>
    <row r="1933" spans="42:42">
      <c r="AP1933" s="1"/>
    </row>
    <row r="1934" spans="42:42">
      <c r="AP1934" s="1"/>
    </row>
    <row r="1935" spans="42:42">
      <c r="AP1935" s="1"/>
    </row>
    <row r="1936" spans="42:42">
      <c r="AP1936" s="1"/>
    </row>
    <row r="1937" spans="42:42">
      <c r="AP1937" s="1"/>
    </row>
    <row r="1938" spans="42:42">
      <c r="AP1938" s="1"/>
    </row>
    <row r="1939" spans="42:42">
      <c r="AP1939" s="1"/>
    </row>
    <row r="1940" spans="42:42">
      <c r="AP1940" s="1"/>
    </row>
    <row r="1941" spans="42:42">
      <c r="AP1941" s="1"/>
    </row>
    <row r="1942" spans="42:42">
      <c r="AP1942" s="1"/>
    </row>
    <row r="1943" spans="42:42">
      <c r="AP1943" s="1"/>
    </row>
    <row r="1944" spans="42:42">
      <c r="AP1944" s="1"/>
    </row>
    <row r="1945" spans="42:42">
      <c r="AP1945" s="1"/>
    </row>
    <row r="1946" spans="42:42">
      <c r="AP1946" s="1"/>
    </row>
    <row r="1947" spans="42:42">
      <c r="AP1947" s="1"/>
    </row>
    <row r="1948" spans="42:42">
      <c r="AP1948" s="1"/>
    </row>
    <row r="1949" spans="42:42">
      <c r="AP1949" s="1"/>
    </row>
    <row r="1950" spans="42:42">
      <c r="AP1950" s="1"/>
    </row>
    <row r="1951" spans="42:42">
      <c r="AP1951" s="1"/>
    </row>
    <row r="1952" spans="42:42">
      <c r="AP1952" s="1"/>
    </row>
    <row r="1953" spans="42:42">
      <c r="AP1953" s="1"/>
    </row>
    <row r="1954" spans="42:42">
      <c r="AP1954" s="1"/>
    </row>
    <row r="1955" spans="42:42">
      <c r="AP1955" s="1"/>
    </row>
    <row r="1956" spans="42:42">
      <c r="AP1956" s="1"/>
    </row>
    <row r="1957" spans="42:42">
      <c r="AP1957" s="1"/>
    </row>
    <row r="1958" spans="42:42">
      <c r="AP1958" s="1"/>
    </row>
    <row r="1959" spans="42:42">
      <c r="AP1959" s="1"/>
    </row>
    <row r="1960" spans="42:42">
      <c r="AP1960" s="1"/>
    </row>
    <row r="1961" spans="42:42">
      <c r="AP1961" s="1"/>
    </row>
    <row r="1962" spans="42:42">
      <c r="AP1962" s="1"/>
    </row>
    <row r="1963" spans="42:42">
      <c r="AP1963" s="1"/>
    </row>
    <row r="1964" spans="42:42">
      <c r="AP1964" s="1"/>
    </row>
    <row r="1965" spans="42:42">
      <c r="AP1965" s="1"/>
    </row>
    <row r="1966" spans="42:42">
      <c r="AP1966" s="1"/>
    </row>
    <row r="1967" spans="42:42">
      <c r="AP1967" s="1"/>
    </row>
    <row r="1968" spans="42:42">
      <c r="AP1968" s="1"/>
    </row>
    <row r="1969" spans="42:42">
      <c r="AP1969" s="1"/>
    </row>
    <row r="1970" spans="42:42">
      <c r="AP1970" s="1"/>
    </row>
    <row r="1971" spans="42:42">
      <c r="AP1971" s="1"/>
    </row>
    <row r="1972" spans="42:42">
      <c r="AP1972" s="1"/>
    </row>
    <row r="1973" spans="42:42">
      <c r="AP1973" s="1"/>
    </row>
    <row r="1974" spans="42:42">
      <c r="AP1974" s="1"/>
    </row>
    <row r="1975" spans="42:42">
      <c r="AP1975" s="1"/>
    </row>
    <row r="1976" spans="42:42">
      <c r="AP1976" s="1"/>
    </row>
    <row r="1977" spans="42:42">
      <c r="AP1977" s="1"/>
    </row>
    <row r="1978" spans="42:42">
      <c r="AP1978" s="1"/>
    </row>
    <row r="1979" spans="42:42">
      <c r="AP1979" s="1"/>
    </row>
    <row r="1980" spans="42:42">
      <c r="AP1980" s="1"/>
    </row>
    <row r="1981" spans="42:42">
      <c r="AP1981" s="1"/>
    </row>
    <row r="1982" spans="42:42">
      <c r="AP1982" s="1"/>
    </row>
    <row r="1983" spans="42:42">
      <c r="AP1983" s="1"/>
    </row>
    <row r="1984" spans="42:42">
      <c r="AP1984" s="1"/>
    </row>
    <row r="1985" spans="42:42">
      <c r="AP1985" s="1"/>
    </row>
    <row r="1986" spans="42:42">
      <c r="AP1986" s="1"/>
    </row>
    <row r="1987" spans="42:42">
      <c r="AP1987" s="1"/>
    </row>
    <row r="1988" spans="42:42">
      <c r="AP1988" s="1"/>
    </row>
    <row r="1989" spans="42:42">
      <c r="AP1989" s="1"/>
    </row>
    <row r="1990" spans="42:42">
      <c r="AP1990" s="1"/>
    </row>
    <row r="1991" spans="42:42">
      <c r="AP1991" s="1"/>
    </row>
    <row r="1992" spans="42:42">
      <c r="AP1992" s="1"/>
    </row>
    <row r="1993" spans="42:42">
      <c r="AP1993" s="1"/>
    </row>
    <row r="1994" spans="42:42">
      <c r="AP1994" s="1"/>
    </row>
    <row r="1995" spans="42:42">
      <c r="AP1995" s="1"/>
    </row>
    <row r="1996" spans="42:42">
      <c r="AP1996" s="1"/>
    </row>
    <row r="1997" spans="42:42">
      <c r="AP1997" s="1"/>
    </row>
    <row r="1998" spans="42:42">
      <c r="AP1998" s="1"/>
    </row>
    <row r="1999" spans="42:42">
      <c r="AP1999" s="1"/>
    </row>
    <row r="2000" spans="42:42">
      <c r="AP2000" s="1"/>
    </row>
    <row r="2001" spans="42:42">
      <c r="AP2001" s="1"/>
    </row>
    <row r="2002" spans="42:42">
      <c r="AP2002" s="1"/>
    </row>
    <row r="2003" spans="42:42">
      <c r="AP2003" s="1"/>
    </row>
    <row r="2004" spans="42:42">
      <c r="AP2004" s="1"/>
    </row>
    <row r="2005" spans="42:42">
      <c r="AP2005" s="1"/>
    </row>
    <row r="2006" spans="42:42">
      <c r="AP2006" s="1"/>
    </row>
    <row r="2007" spans="42:42">
      <c r="AP2007" s="1"/>
    </row>
    <row r="2008" spans="42:42">
      <c r="AP2008" s="1"/>
    </row>
    <row r="2009" spans="42:42">
      <c r="AP2009" s="1"/>
    </row>
    <row r="2010" spans="42:42">
      <c r="AP2010" s="1"/>
    </row>
    <row r="2011" spans="42:42">
      <c r="AP2011" s="1"/>
    </row>
    <row r="2012" spans="42:42">
      <c r="AP2012" s="1"/>
    </row>
    <row r="2013" spans="42:42">
      <c r="AP2013" s="1"/>
    </row>
    <row r="2014" spans="42:42">
      <c r="AP2014" s="1"/>
    </row>
    <row r="2015" spans="42:42">
      <c r="AP2015" s="1"/>
    </row>
    <row r="2016" spans="42:42">
      <c r="AP2016" s="1"/>
    </row>
    <row r="2017" spans="42:42">
      <c r="AP2017" s="1"/>
    </row>
    <row r="2018" spans="42:42">
      <c r="AP2018" s="1"/>
    </row>
    <row r="2019" spans="42:42">
      <c r="AP2019" s="1"/>
    </row>
    <row r="2020" spans="42:42">
      <c r="AP2020" s="1"/>
    </row>
    <row r="2021" spans="42:42">
      <c r="AP2021" s="1"/>
    </row>
    <row r="2022" spans="42:42">
      <c r="AP2022" s="1"/>
    </row>
    <row r="2023" spans="42:42">
      <c r="AP2023" s="1"/>
    </row>
    <row r="2024" spans="42:42">
      <c r="AP2024" s="1"/>
    </row>
    <row r="2025" spans="42:42">
      <c r="AP2025" s="1"/>
    </row>
    <row r="2026" spans="42:42">
      <c r="AP2026" s="1"/>
    </row>
    <row r="2027" spans="42:42">
      <c r="AP2027" s="1"/>
    </row>
    <row r="2028" spans="42:42">
      <c r="AP2028" s="1"/>
    </row>
    <row r="2029" spans="42:42">
      <c r="AP2029" s="1"/>
    </row>
    <row r="2030" spans="42:42">
      <c r="AP2030" s="1"/>
    </row>
    <row r="2031" spans="42:42">
      <c r="AP2031" s="1"/>
    </row>
    <row r="2032" spans="42:42">
      <c r="AP2032" s="1"/>
    </row>
    <row r="2033" spans="42:42">
      <c r="AP2033" s="1"/>
    </row>
    <row r="2034" spans="42:42">
      <c r="AP2034" s="1"/>
    </row>
    <row r="2035" spans="42:42">
      <c r="AP2035" s="1"/>
    </row>
    <row r="2036" spans="42:42">
      <c r="AP2036" s="1"/>
    </row>
    <row r="2037" spans="42:42">
      <c r="AP2037" s="1"/>
    </row>
    <row r="2038" spans="42:42">
      <c r="AP2038" s="1"/>
    </row>
    <row r="2039" spans="42:42">
      <c r="AP2039" s="1"/>
    </row>
    <row r="2040" spans="42:42">
      <c r="AP2040" s="1"/>
    </row>
    <row r="2041" spans="42:42">
      <c r="AP2041" s="1"/>
    </row>
    <row r="2042" spans="42:42">
      <c r="AP2042" s="1"/>
    </row>
    <row r="2043" spans="42:42">
      <c r="AP2043" s="1"/>
    </row>
    <row r="2044" spans="42:42">
      <c r="AP2044" s="1"/>
    </row>
    <row r="2045" spans="42:42">
      <c r="AP2045" s="1"/>
    </row>
    <row r="2046" spans="42:42">
      <c r="AP2046" s="1"/>
    </row>
    <row r="2047" spans="42:42">
      <c r="AP2047" s="1"/>
    </row>
    <row r="2048" spans="42:42">
      <c r="AP2048" s="1"/>
    </row>
    <row r="2049" spans="42:42">
      <c r="AP2049" s="1"/>
    </row>
    <row r="2050" spans="42:42">
      <c r="AP2050" s="1"/>
    </row>
    <row r="2051" spans="42:42">
      <c r="AP2051" s="1"/>
    </row>
    <row r="2052" spans="42:42">
      <c r="AP2052" s="1"/>
    </row>
    <row r="2053" spans="42:42">
      <c r="AP2053" s="1"/>
    </row>
    <row r="2054" spans="42:42">
      <c r="AP2054" s="1"/>
    </row>
    <row r="2055" spans="42:42">
      <c r="AP2055" s="1"/>
    </row>
    <row r="2056" spans="42:42">
      <c r="AP2056" s="1"/>
    </row>
    <row r="2057" spans="42:42">
      <c r="AP2057" s="1"/>
    </row>
    <row r="2058" spans="42:42">
      <c r="AP2058" s="1"/>
    </row>
    <row r="2059" spans="42:42">
      <c r="AP2059" s="1"/>
    </row>
    <row r="2060" spans="42:42">
      <c r="AP2060" s="1"/>
    </row>
    <row r="2061" spans="42:42">
      <c r="AP2061" s="1"/>
    </row>
    <row r="2062" spans="42:42">
      <c r="AP2062" s="1"/>
    </row>
    <row r="2063" spans="42:42">
      <c r="AP2063" s="1"/>
    </row>
    <row r="2064" spans="42:42">
      <c r="AP2064" s="1"/>
    </row>
    <row r="2065" spans="42:42">
      <c r="AP2065" s="1"/>
    </row>
    <row r="2066" spans="42:42">
      <c r="AP2066" s="1"/>
    </row>
    <row r="2067" spans="42:42">
      <c r="AP2067" s="1"/>
    </row>
    <row r="2068" spans="42:42">
      <c r="AP2068" s="1"/>
    </row>
    <row r="2069" spans="42:42">
      <c r="AP2069" s="1"/>
    </row>
    <row r="2070" spans="42:42">
      <c r="AP2070" s="1"/>
    </row>
    <row r="2071" spans="42:42">
      <c r="AP2071" s="1"/>
    </row>
    <row r="2072" spans="42:42">
      <c r="AP2072" s="1"/>
    </row>
    <row r="2073" spans="42:42">
      <c r="AP2073" s="1"/>
    </row>
    <row r="2074" spans="42:42">
      <c r="AP2074" s="1"/>
    </row>
    <row r="2075" spans="42:42">
      <c r="AP2075" s="1"/>
    </row>
    <row r="2076" spans="42:42">
      <c r="AP2076" s="1"/>
    </row>
    <row r="2077" spans="42:42">
      <c r="AP2077" s="1"/>
    </row>
    <row r="2078" spans="42:42">
      <c r="AP2078" s="1"/>
    </row>
    <row r="2079" spans="42:42">
      <c r="AP2079" s="1"/>
    </row>
    <row r="2080" spans="42:42">
      <c r="AP2080" s="1"/>
    </row>
    <row r="2081" spans="42:42">
      <c r="AP2081" s="1"/>
    </row>
    <row r="2082" spans="42:42">
      <c r="AP2082" s="1"/>
    </row>
    <row r="2083" spans="42:42">
      <c r="AP2083" s="1"/>
    </row>
    <row r="2084" spans="42:42">
      <c r="AP2084" s="1"/>
    </row>
    <row r="2085" spans="42:42">
      <c r="AP2085" s="1"/>
    </row>
    <row r="2086" spans="42:42">
      <c r="AP2086" s="1"/>
    </row>
    <row r="2087" spans="42:42">
      <c r="AP2087" s="1"/>
    </row>
    <row r="2088" spans="42:42">
      <c r="AP2088" s="1"/>
    </row>
    <row r="2089" spans="42:42">
      <c r="AP2089" s="1"/>
    </row>
    <row r="2090" spans="42:42">
      <c r="AP2090" s="1"/>
    </row>
    <row r="2091" spans="42:42">
      <c r="AP2091" s="1"/>
    </row>
    <row r="2092" spans="42:42">
      <c r="AP2092" s="1"/>
    </row>
    <row r="2093" spans="42:42">
      <c r="AP2093" s="1"/>
    </row>
    <row r="2094" spans="42:42">
      <c r="AP2094" s="1"/>
    </row>
    <row r="2095" spans="42:42">
      <c r="AP2095" s="1"/>
    </row>
    <row r="2096" spans="42:42">
      <c r="AP2096" s="1"/>
    </row>
    <row r="2097" spans="42:42">
      <c r="AP2097" s="1"/>
    </row>
    <row r="2098" spans="42:42">
      <c r="AP2098" s="1"/>
    </row>
    <row r="2099" spans="42:42">
      <c r="AP2099" s="1"/>
    </row>
    <row r="2100" spans="42:42">
      <c r="AP2100" s="1"/>
    </row>
    <row r="2101" spans="42:42">
      <c r="AP2101" s="1"/>
    </row>
    <row r="2102" spans="42:42">
      <c r="AP2102" s="1"/>
    </row>
    <row r="2103" spans="42:42">
      <c r="AP2103" s="1"/>
    </row>
    <row r="2104" spans="42:42">
      <c r="AP2104" s="1"/>
    </row>
    <row r="2105" spans="42:42">
      <c r="AP2105" s="1"/>
    </row>
    <row r="2106" spans="42:42">
      <c r="AP2106" s="1"/>
    </row>
    <row r="2107" spans="42:42">
      <c r="AP2107" s="1"/>
    </row>
    <row r="2108" spans="42:42">
      <c r="AP2108" s="1"/>
    </row>
    <row r="2109" spans="42:42">
      <c r="AP2109" s="1"/>
    </row>
    <row r="2110" spans="42:42">
      <c r="AP2110" s="1"/>
    </row>
    <row r="2111" spans="42:42">
      <c r="AP2111" s="1"/>
    </row>
    <row r="2112" spans="42:42">
      <c r="AP2112" s="1"/>
    </row>
    <row r="2113" spans="42:42">
      <c r="AP2113" s="1"/>
    </row>
    <row r="2114" spans="42:42">
      <c r="AP2114" s="1"/>
    </row>
    <row r="2115" spans="42:42">
      <c r="AP2115" s="1"/>
    </row>
    <row r="2116" spans="42:42">
      <c r="AP2116" s="1"/>
    </row>
    <row r="2117" spans="42:42">
      <c r="AP2117" s="1"/>
    </row>
    <row r="2118" spans="42:42">
      <c r="AP2118" s="1"/>
    </row>
    <row r="2119" spans="42:42">
      <c r="AP2119" s="1"/>
    </row>
    <row r="2120" spans="42:42">
      <c r="AP2120" s="1"/>
    </row>
    <row r="2121" spans="42:42">
      <c r="AP2121" s="1"/>
    </row>
    <row r="2122" spans="42:42">
      <c r="AP2122" s="1"/>
    </row>
    <row r="2123" spans="42:42">
      <c r="AP2123" s="1"/>
    </row>
    <row r="2124" spans="42:42">
      <c r="AP2124" s="1"/>
    </row>
    <row r="2125" spans="42:42">
      <c r="AP2125" s="1"/>
    </row>
    <row r="2126" spans="42:42">
      <c r="AP2126" s="1"/>
    </row>
    <row r="2127" spans="42:42">
      <c r="AP2127" s="1"/>
    </row>
    <row r="2128" spans="42:42">
      <c r="AP2128" s="1"/>
    </row>
    <row r="2129" spans="42:42">
      <c r="AP2129" s="1"/>
    </row>
    <row r="2130" spans="42:42">
      <c r="AP2130" s="1"/>
    </row>
    <row r="2131" spans="42:42">
      <c r="AP2131" s="1"/>
    </row>
    <row r="2132" spans="42:42">
      <c r="AP2132" s="1"/>
    </row>
    <row r="2133" spans="42:42">
      <c r="AP2133" s="1"/>
    </row>
    <row r="2134" spans="42:42">
      <c r="AP2134" s="1"/>
    </row>
    <row r="2135" spans="42:42">
      <c r="AP2135" s="1"/>
    </row>
    <row r="2136" spans="42:42">
      <c r="AP2136" s="1"/>
    </row>
    <row r="2137" spans="42:42">
      <c r="AP2137" s="1"/>
    </row>
    <row r="2138" spans="42:42">
      <c r="AP2138" s="1"/>
    </row>
    <row r="2139" spans="42:42">
      <c r="AP2139" s="1"/>
    </row>
    <row r="2140" spans="42:42">
      <c r="AP2140" s="1"/>
    </row>
    <row r="2141" spans="42:42">
      <c r="AP2141" s="1"/>
    </row>
    <row r="2142" spans="42:42">
      <c r="AP2142" s="1"/>
    </row>
    <row r="2143" spans="42:42">
      <c r="AP2143" s="1"/>
    </row>
    <row r="2144" spans="42:42">
      <c r="AP2144" s="1"/>
    </row>
    <row r="2145" spans="42:42">
      <c r="AP2145" s="1"/>
    </row>
    <row r="2146" spans="42:42">
      <c r="AP2146" s="1"/>
    </row>
    <row r="2147" spans="42:42">
      <c r="AP2147" s="1"/>
    </row>
    <row r="2148" spans="42:42">
      <c r="AP2148" s="1"/>
    </row>
    <row r="2149" spans="42:42">
      <c r="AP2149" s="1"/>
    </row>
    <row r="2150" spans="42:42">
      <c r="AP2150" s="1"/>
    </row>
    <row r="2151" spans="42:42">
      <c r="AP2151" s="1"/>
    </row>
    <row r="2152" spans="42:42">
      <c r="AP2152" s="1"/>
    </row>
    <row r="2153" spans="42:42">
      <c r="AP2153" s="1"/>
    </row>
    <row r="2154" spans="42:42">
      <c r="AP2154" s="1"/>
    </row>
    <row r="2155" spans="42:42">
      <c r="AP2155" s="1"/>
    </row>
    <row r="2156" spans="42:42">
      <c r="AP2156" s="1"/>
    </row>
    <row r="2157" spans="42:42">
      <c r="AP2157" s="1"/>
    </row>
    <row r="2158" spans="42:42">
      <c r="AP2158" s="1"/>
    </row>
    <row r="2159" spans="42:42">
      <c r="AP2159" s="1"/>
    </row>
    <row r="2160" spans="42:42">
      <c r="AP2160" s="1"/>
    </row>
    <row r="2161" spans="42:42">
      <c r="AP2161" s="1"/>
    </row>
    <row r="2162" spans="42:42">
      <c r="AP2162" s="1"/>
    </row>
    <row r="2163" spans="42:42">
      <c r="AP2163" s="1"/>
    </row>
    <row r="2164" spans="42:42">
      <c r="AP2164" s="1"/>
    </row>
    <row r="2165" spans="42:42">
      <c r="AP2165" s="1"/>
    </row>
    <row r="2166" spans="42:42">
      <c r="AP2166" s="1"/>
    </row>
    <row r="2167" spans="42:42">
      <c r="AP2167" s="1"/>
    </row>
    <row r="2168" spans="42:42">
      <c r="AP2168" s="1"/>
    </row>
    <row r="2169" spans="42:42">
      <c r="AP2169" s="1"/>
    </row>
    <row r="2170" spans="42:42">
      <c r="AP2170" s="1"/>
    </row>
    <row r="2171" spans="42:42">
      <c r="AP2171" s="1"/>
    </row>
    <row r="2172" spans="42:42">
      <c r="AP2172" s="1"/>
    </row>
    <row r="2173" spans="42:42">
      <c r="AP2173" s="1"/>
    </row>
    <row r="2174" spans="42:42">
      <c r="AP2174" s="1"/>
    </row>
    <row r="2175" spans="42:42">
      <c r="AP2175" s="1"/>
    </row>
    <row r="2176" spans="42:42">
      <c r="AP2176" s="1"/>
    </row>
    <row r="2177" spans="42:42">
      <c r="AP2177" s="1"/>
    </row>
    <row r="2178" spans="42:42">
      <c r="AP2178" s="1"/>
    </row>
    <row r="2179" spans="42:42">
      <c r="AP2179" s="1"/>
    </row>
    <row r="2180" spans="42:42">
      <c r="AP2180" s="1"/>
    </row>
    <row r="2181" spans="42:42">
      <c r="AP2181" s="1"/>
    </row>
    <row r="2182" spans="42:42">
      <c r="AP2182" s="1"/>
    </row>
    <row r="2183" spans="42:42">
      <c r="AP2183" s="1"/>
    </row>
    <row r="2184" spans="42:42">
      <c r="AP2184" s="1"/>
    </row>
    <row r="2185" spans="42:42">
      <c r="AP2185" s="1"/>
    </row>
    <row r="2186" spans="42:42">
      <c r="AP2186" s="1"/>
    </row>
    <row r="2187" spans="42:42">
      <c r="AP2187" s="1"/>
    </row>
    <row r="2188" spans="42:42">
      <c r="AP2188" s="1"/>
    </row>
    <row r="2189" spans="42:42">
      <c r="AP2189" s="1"/>
    </row>
    <row r="2190" spans="42:42">
      <c r="AP2190" s="1"/>
    </row>
    <row r="2191" spans="42:42">
      <c r="AP2191" s="1"/>
    </row>
    <row r="2192" spans="42:42">
      <c r="AP2192" s="1"/>
    </row>
    <row r="2193" spans="42:42">
      <c r="AP2193" s="1"/>
    </row>
    <row r="2194" spans="42:42">
      <c r="AP2194" s="1"/>
    </row>
    <row r="2195" spans="42:42">
      <c r="AP2195" s="1"/>
    </row>
    <row r="2196" spans="42:42">
      <c r="AP2196" s="1"/>
    </row>
    <row r="2197" spans="42:42">
      <c r="AP2197" s="1"/>
    </row>
    <row r="2198" spans="42:42">
      <c r="AP2198" s="1"/>
    </row>
    <row r="2199" spans="42:42">
      <c r="AP2199" s="1"/>
    </row>
    <row r="2200" spans="42:42">
      <c r="AP2200" s="1"/>
    </row>
    <row r="2201" spans="42:42">
      <c r="AP2201" s="1"/>
    </row>
    <row r="2202" spans="42:42">
      <c r="AP2202" s="1"/>
    </row>
    <row r="2203" spans="42:42">
      <c r="AP2203" s="1"/>
    </row>
    <row r="2204" spans="42:42">
      <c r="AP2204" s="1"/>
    </row>
    <row r="2205" spans="42:42">
      <c r="AP2205" s="1"/>
    </row>
    <row r="2206" spans="42:42">
      <c r="AP2206" s="1"/>
    </row>
    <row r="2207" spans="42:42">
      <c r="AP2207" s="1"/>
    </row>
    <row r="2208" spans="42:42">
      <c r="AP2208" s="1"/>
    </row>
    <row r="2209" spans="42:42">
      <c r="AP2209" s="1"/>
    </row>
    <row r="2210" spans="42:42">
      <c r="AP2210" s="1"/>
    </row>
    <row r="2211" spans="42:42">
      <c r="AP2211" s="1"/>
    </row>
    <row r="2212" spans="42:42">
      <c r="AP2212" s="1"/>
    </row>
    <row r="2213" spans="42:42">
      <c r="AP2213" s="1"/>
    </row>
    <row r="2214" spans="42:42">
      <c r="AP2214" s="1"/>
    </row>
    <row r="2215" spans="42:42">
      <c r="AP2215" s="1"/>
    </row>
    <row r="2216" spans="42:42">
      <c r="AP2216" s="1"/>
    </row>
    <row r="2217" spans="42:42">
      <c r="AP2217" s="1"/>
    </row>
    <row r="2218" spans="42:42">
      <c r="AP2218" s="1"/>
    </row>
    <row r="2219" spans="42:42">
      <c r="AP2219" s="1"/>
    </row>
    <row r="2220" spans="42:42">
      <c r="AP2220" s="1"/>
    </row>
    <row r="2221" spans="42:42">
      <c r="AP2221" s="1"/>
    </row>
    <row r="2222" spans="42:42">
      <c r="AP2222" s="1"/>
    </row>
    <row r="2223" spans="42:42">
      <c r="AP2223" s="1"/>
    </row>
    <row r="2224" spans="42:42">
      <c r="AP2224" s="1"/>
    </row>
    <row r="2225" spans="42:42">
      <c r="AP2225" s="1"/>
    </row>
    <row r="2226" spans="42:42">
      <c r="AP2226" s="1"/>
    </row>
    <row r="2227" spans="42:42">
      <c r="AP2227" s="1"/>
    </row>
    <row r="2228" spans="42:42">
      <c r="AP2228" s="1"/>
    </row>
    <row r="2229" spans="42:42">
      <c r="AP2229" s="1"/>
    </row>
    <row r="2230" spans="42:42">
      <c r="AP2230" s="1"/>
    </row>
    <row r="2231" spans="42:42">
      <c r="AP2231" s="1"/>
    </row>
    <row r="2232" spans="42:42">
      <c r="AP2232" s="1"/>
    </row>
    <row r="2233" spans="42:42">
      <c r="AP2233" s="1"/>
    </row>
    <row r="2234" spans="42:42">
      <c r="AP2234" s="1"/>
    </row>
    <row r="2235" spans="42:42">
      <c r="AP2235" s="1"/>
    </row>
    <row r="2236" spans="42:42">
      <c r="AP2236" s="1"/>
    </row>
    <row r="2237" spans="42:42">
      <c r="AP2237" s="1"/>
    </row>
    <row r="2238" spans="42:42">
      <c r="AP2238" s="1"/>
    </row>
    <row r="2239" spans="42:42">
      <c r="AP2239" s="1"/>
    </row>
    <row r="2240" spans="42:42">
      <c r="AP2240" s="1"/>
    </row>
    <row r="2241" spans="42:42">
      <c r="AP2241" s="1"/>
    </row>
    <row r="2242" spans="42:42">
      <c r="AP2242" s="1"/>
    </row>
    <row r="2243" spans="42:42">
      <c r="AP2243" s="1"/>
    </row>
    <row r="2244" spans="42:42">
      <c r="AP2244" s="1"/>
    </row>
    <row r="2245" spans="42:42">
      <c r="AP2245" s="1"/>
    </row>
    <row r="2246" spans="42:42">
      <c r="AP2246" s="1"/>
    </row>
    <row r="2247" spans="42:42">
      <c r="AP2247" s="1"/>
    </row>
    <row r="2248" spans="42:42">
      <c r="AP2248" s="1"/>
    </row>
    <row r="2249" spans="42:42">
      <c r="AP2249" s="1"/>
    </row>
    <row r="2250" spans="42:42">
      <c r="AP2250" s="1"/>
    </row>
    <row r="2251" spans="42:42">
      <c r="AP2251" s="1"/>
    </row>
    <row r="2252" spans="42:42">
      <c r="AP2252" s="1"/>
    </row>
    <row r="2253" spans="42:42">
      <c r="AP2253" s="1"/>
    </row>
    <row r="2254" spans="42:42">
      <c r="AP2254" s="1"/>
    </row>
    <row r="2255" spans="42:42">
      <c r="AP2255" s="1"/>
    </row>
    <row r="2256" spans="42:42">
      <c r="AP2256" s="1"/>
    </row>
    <row r="2257" spans="42:42">
      <c r="AP2257" s="1"/>
    </row>
    <row r="2258" spans="42:42">
      <c r="AP2258" s="1"/>
    </row>
    <row r="2259" spans="42:42">
      <c r="AP2259" s="1"/>
    </row>
    <row r="2260" spans="42:42">
      <c r="AP2260" s="1"/>
    </row>
    <row r="2261" spans="42:42">
      <c r="AP2261" s="1"/>
    </row>
    <row r="2262" spans="42:42">
      <c r="AP2262" s="1"/>
    </row>
    <row r="2263" spans="42:42">
      <c r="AP2263" s="1"/>
    </row>
    <row r="2264" spans="42:42">
      <c r="AP2264" s="1"/>
    </row>
    <row r="2265" spans="42:42">
      <c r="AP2265" s="1"/>
    </row>
    <row r="2266" spans="42:42">
      <c r="AP2266" s="1"/>
    </row>
    <row r="2267" spans="42:42">
      <c r="AP2267" s="1"/>
    </row>
    <row r="2268" spans="42:42">
      <c r="AP2268" s="1"/>
    </row>
    <row r="2269" spans="42:42">
      <c r="AP2269" s="1"/>
    </row>
    <row r="2270" spans="42:42">
      <c r="AP2270" s="1"/>
    </row>
    <row r="2271" spans="42:42">
      <c r="AP2271" s="1"/>
    </row>
    <row r="2272" spans="42:42">
      <c r="AP2272" s="1"/>
    </row>
    <row r="2273" spans="42:42">
      <c r="AP2273" s="1"/>
    </row>
    <row r="2274" spans="42:42">
      <c r="AP2274" s="1"/>
    </row>
    <row r="2275" spans="42:42">
      <c r="AP2275" s="1"/>
    </row>
    <row r="2276" spans="42:42">
      <c r="AP2276" s="1"/>
    </row>
    <row r="2277" spans="42:42">
      <c r="AP2277" s="1"/>
    </row>
    <row r="2278" spans="42:42">
      <c r="AP2278" s="1"/>
    </row>
    <row r="2279" spans="42:42">
      <c r="AP2279" s="1"/>
    </row>
    <row r="2280" spans="42:42">
      <c r="AP2280" s="1"/>
    </row>
    <row r="2281" spans="42:42">
      <c r="AP2281" s="1"/>
    </row>
    <row r="2282" spans="42:42">
      <c r="AP2282" s="1"/>
    </row>
    <row r="2283" spans="42:42">
      <c r="AP2283" s="1"/>
    </row>
    <row r="2284" spans="42:42">
      <c r="AP2284" s="1"/>
    </row>
    <row r="2285" spans="42:42">
      <c r="AP2285" s="1"/>
    </row>
    <row r="2286" spans="42:42">
      <c r="AP2286" s="1"/>
    </row>
    <row r="2287" spans="42:42">
      <c r="AP2287" s="1"/>
    </row>
    <row r="2288" spans="42:42">
      <c r="AP2288" s="1"/>
    </row>
    <row r="2289" spans="42:42">
      <c r="AP2289" s="1"/>
    </row>
    <row r="2290" spans="42:42">
      <c r="AP2290" s="1"/>
    </row>
    <row r="2291" spans="42:42">
      <c r="AP2291" s="1"/>
    </row>
    <row r="2292" spans="42:42">
      <c r="AP2292" s="1"/>
    </row>
    <row r="2293" spans="42:42">
      <c r="AP2293" s="1"/>
    </row>
    <row r="2294" spans="42:42">
      <c r="AP2294" s="1"/>
    </row>
    <row r="2295" spans="42:42">
      <c r="AP2295" s="1"/>
    </row>
    <row r="2296" spans="42:42">
      <c r="AP2296" s="1"/>
    </row>
    <row r="2297" spans="42:42">
      <c r="AP2297" s="1"/>
    </row>
    <row r="2298" spans="42:42">
      <c r="AP2298" s="1"/>
    </row>
    <row r="2299" spans="42:42">
      <c r="AP2299" s="1"/>
    </row>
    <row r="2300" spans="42:42">
      <c r="AP2300" s="1"/>
    </row>
    <row r="2301" spans="42:42">
      <c r="AP2301" s="1"/>
    </row>
    <row r="2302" spans="42:42">
      <c r="AP2302" s="1"/>
    </row>
    <row r="2303" spans="42:42">
      <c r="AP2303" s="1"/>
    </row>
    <row r="2304" spans="42:42">
      <c r="AP2304" s="1"/>
    </row>
    <row r="2305" spans="42:42">
      <c r="AP2305" s="1"/>
    </row>
    <row r="2306" spans="42:42">
      <c r="AP2306" s="1"/>
    </row>
    <row r="2307" spans="42:42">
      <c r="AP2307" s="1"/>
    </row>
    <row r="2308" spans="42:42">
      <c r="AP2308" s="1"/>
    </row>
    <row r="2309" spans="42:42">
      <c r="AP2309" s="1"/>
    </row>
    <row r="2310" spans="42:42">
      <c r="AP2310" s="1"/>
    </row>
    <row r="2311" spans="42:42">
      <c r="AP2311" s="1"/>
    </row>
    <row r="2312" spans="42:42">
      <c r="AP2312" s="1"/>
    </row>
    <row r="2313" spans="42:42">
      <c r="AP2313" s="1"/>
    </row>
    <row r="2314" spans="42:42">
      <c r="AP2314" s="1"/>
    </row>
    <row r="2315" spans="42:42">
      <c r="AP2315" s="1"/>
    </row>
    <row r="2316" spans="42:42">
      <c r="AP2316" s="1"/>
    </row>
    <row r="2317" spans="42:42">
      <c r="AP2317" s="1"/>
    </row>
    <row r="2318" spans="42:42">
      <c r="AP2318" s="1"/>
    </row>
    <row r="2319" spans="42:42">
      <c r="AP2319" s="1"/>
    </row>
    <row r="2320" spans="42:42">
      <c r="AP2320" s="1"/>
    </row>
    <row r="2321" spans="42:42">
      <c r="AP2321" s="1"/>
    </row>
    <row r="2322" spans="42:42">
      <c r="AP2322" s="1"/>
    </row>
    <row r="2323" spans="42:42">
      <c r="AP2323" s="1"/>
    </row>
    <row r="2324" spans="42:42">
      <c r="AP2324" s="1"/>
    </row>
    <row r="2325" spans="42:42">
      <c r="AP2325" s="1"/>
    </row>
    <row r="2326" spans="42:42">
      <c r="AP2326" s="1"/>
    </row>
    <row r="2327" spans="42:42">
      <c r="AP2327" s="1"/>
    </row>
    <row r="2328" spans="42:42">
      <c r="AP2328" s="1"/>
    </row>
    <row r="2329" spans="42:42">
      <c r="AP2329" s="1"/>
    </row>
    <row r="2330" spans="42:42">
      <c r="AP2330" s="1"/>
    </row>
    <row r="2331" spans="42:42">
      <c r="AP2331" s="1"/>
    </row>
    <row r="2332" spans="42:42">
      <c r="AP2332" s="1"/>
    </row>
    <row r="2333" spans="42:42">
      <c r="AP2333" s="1"/>
    </row>
    <row r="2334" spans="42:42">
      <c r="AP2334" s="1"/>
    </row>
    <row r="2335" spans="42:42">
      <c r="AP2335" s="1"/>
    </row>
    <row r="2336" spans="42:42">
      <c r="AP2336" s="1"/>
    </row>
    <row r="2337" spans="42:42">
      <c r="AP2337" s="1"/>
    </row>
    <row r="2338" spans="42:42">
      <c r="AP2338" s="1"/>
    </row>
    <row r="2339" spans="42:42">
      <c r="AP2339" s="1"/>
    </row>
    <row r="2340" spans="42:42">
      <c r="AP2340" s="1"/>
    </row>
    <row r="2341" spans="42:42">
      <c r="AP2341" s="1"/>
    </row>
    <row r="2342" spans="42:42">
      <c r="AP2342" s="1"/>
    </row>
    <row r="2343" spans="42:42">
      <c r="AP2343" s="1"/>
    </row>
    <row r="2344" spans="42:42">
      <c r="AP2344" s="1"/>
    </row>
    <row r="2345" spans="42:42">
      <c r="AP2345" s="1"/>
    </row>
    <row r="2346" spans="42:42">
      <c r="AP2346" s="1"/>
    </row>
    <row r="2347" spans="42:42">
      <c r="AP2347" s="1"/>
    </row>
    <row r="2348" spans="42:42">
      <c r="AP2348" s="1"/>
    </row>
    <row r="2349" spans="42:42">
      <c r="AP2349" s="1"/>
    </row>
    <row r="2350" spans="42:42">
      <c r="AP2350" s="1"/>
    </row>
    <row r="2351" spans="42:42">
      <c r="AP2351" s="1"/>
    </row>
    <row r="2352" spans="42:42">
      <c r="AP2352" s="1"/>
    </row>
    <row r="2353" spans="42:42">
      <c r="AP2353" s="1"/>
    </row>
    <row r="2354" spans="42:42">
      <c r="AP2354" s="1"/>
    </row>
    <row r="2355" spans="42:42">
      <c r="AP2355" s="1"/>
    </row>
    <row r="2356" spans="42:42">
      <c r="AP2356" s="1"/>
    </row>
    <row r="2357" spans="42:42">
      <c r="AP2357" s="1"/>
    </row>
    <row r="2358" spans="42:42">
      <c r="AP2358" s="1"/>
    </row>
    <row r="2359" spans="42:42">
      <c r="AP2359" s="1"/>
    </row>
    <row r="2360" spans="42:42">
      <c r="AP2360" s="1"/>
    </row>
    <row r="2361" spans="42:42">
      <c r="AP2361" s="1"/>
    </row>
    <row r="2362" spans="42:42">
      <c r="AP2362" s="1"/>
    </row>
    <row r="2363" spans="42:42">
      <c r="AP2363" s="1"/>
    </row>
    <row r="2364" spans="42:42">
      <c r="AP2364" s="1"/>
    </row>
    <row r="2365" spans="42:42">
      <c r="AP2365" s="1"/>
    </row>
    <row r="2366" spans="42:42">
      <c r="AP2366" s="1"/>
    </row>
    <row r="2367" spans="42:42">
      <c r="AP2367" s="1"/>
    </row>
    <row r="2368" spans="42:42">
      <c r="AP2368" s="1"/>
    </row>
    <row r="2369" spans="42:42">
      <c r="AP2369" s="1"/>
    </row>
    <row r="2370" spans="42:42">
      <c r="AP2370" s="1"/>
    </row>
    <row r="2371" spans="42:42">
      <c r="AP2371" s="1"/>
    </row>
    <row r="2372" spans="42:42">
      <c r="AP2372" s="1"/>
    </row>
    <row r="2373" spans="42:42">
      <c r="AP2373" s="1"/>
    </row>
    <row r="2374" spans="42:42">
      <c r="AP2374" s="1"/>
    </row>
    <row r="2375" spans="42:42">
      <c r="AP2375" s="1"/>
    </row>
    <row r="2376" spans="42:42">
      <c r="AP2376" s="1"/>
    </row>
    <row r="2377" spans="42:42">
      <c r="AP2377" s="1"/>
    </row>
    <row r="2378" spans="42:42">
      <c r="AP2378" s="1"/>
    </row>
    <row r="2379" spans="42:42">
      <c r="AP2379" s="1"/>
    </row>
    <row r="2380" spans="42:42">
      <c r="AP2380" s="1"/>
    </row>
    <row r="2381" spans="42:42">
      <c r="AP2381" s="1"/>
    </row>
    <row r="2382" spans="42:42">
      <c r="AP2382" s="1"/>
    </row>
    <row r="2383" spans="42:42">
      <c r="AP2383" s="1"/>
    </row>
    <row r="2384" spans="42:42">
      <c r="AP2384" s="1"/>
    </row>
    <row r="2385" spans="42:42">
      <c r="AP2385" s="1"/>
    </row>
    <row r="2386" spans="42:42">
      <c r="AP2386" s="1"/>
    </row>
    <row r="2387" spans="42:42">
      <c r="AP2387" s="1"/>
    </row>
    <row r="2388" spans="42:42">
      <c r="AP2388" s="1"/>
    </row>
    <row r="2389" spans="42:42">
      <c r="AP2389" s="1"/>
    </row>
    <row r="2390" spans="42:42">
      <c r="AP2390" s="1"/>
    </row>
    <row r="2391" spans="42:42">
      <c r="AP2391" s="1"/>
    </row>
    <row r="2392" spans="42:42">
      <c r="AP2392" s="1"/>
    </row>
    <row r="2393" spans="42:42">
      <c r="AP2393" s="1"/>
    </row>
    <row r="2394" spans="42:42">
      <c r="AP2394" s="1"/>
    </row>
    <row r="2395" spans="42:42">
      <c r="AP2395" s="1"/>
    </row>
    <row r="2396" spans="42:42">
      <c r="AP2396" s="1"/>
    </row>
    <row r="2397" spans="42:42">
      <c r="AP2397" s="1"/>
    </row>
    <row r="2398" spans="42:42">
      <c r="AP2398" s="1"/>
    </row>
    <row r="2399" spans="42:42">
      <c r="AP2399" s="1"/>
    </row>
    <row r="2400" spans="42:42">
      <c r="AP2400" s="1"/>
    </row>
    <row r="2401" spans="42:42">
      <c r="AP2401" s="1"/>
    </row>
    <row r="2402" spans="42:42">
      <c r="AP2402" s="1"/>
    </row>
    <row r="2403" spans="42:42">
      <c r="AP2403" s="1"/>
    </row>
    <row r="2404" spans="42:42">
      <c r="AP2404" s="1"/>
    </row>
    <row r="2405" spans="42:42">
      <c r="AP2405" s="1"/>
    </row>
    <row r="2406" spans="42:42">
      <c r="AP2406" s="1"/>
    </row>
    <row r="2407" spans="42:42">
      <c r="AP2407" s="1"/>
    </row>
    <row r="2408" spans="42:42">
      <c r="AP2408" s="1"/>
    </row>
    <row r="2409" spans="42:42">
      <c r="AP2409" s="1"/>
    </row>
    <row r="2410" spans="42:42">
      <c r="AP2410" s="1"/>
    </row>
    <row r="2411" spans="42:42">
      <c r="AP2411" s="1"/>
    </row>
    <row r="2412" spans="42:42">
      <c r="AP2412" s="1"/>
    </row>
    <row r="2413" spans="42:42">
      <c r="AP2413" s="1"/>
    </row>
    <row r="2414" spans="42:42">
      <c r="AP2414" s="1"/>
    </row>
    <row r="2415" spans="42:42">
      <c r="AP2415" s="1"/>
    </row>
    <row r="2416" spans="42:42">
      <c r="AP2416" s="1"/>
    </row>
    <row r="2417" spans="42:42">
      <c r="AP2417" s="1"/>
    </row>
    <row r="2418" spans="42:42">
      <c r="AP2418" s="1"/>
    </row>
    <row r="2419" spans="42:42">
      <c r="AP2419" s="1"/>
    </row>
    <row r="2420" spans="42:42">
      <c r="AP2420" s="1"/>
    </row>
    <row r="2421" spans="42:42">
      <c r="AP2421" s="1"/>
    </row>
    <row r="2422" spans="42:42">
      <c r="AP2422" s="1"/>
    </row>
    <row r="2423" spans="42:42">
      <c r="AP2423" s="1"/>
    </row>
    <row r="2424" spans="42:42">
      <c r="AP2424" s="1"/>
    </row>
    <row r="2425" spans="42:42">
      <c r="AP2425" s="1"/>
    </row>
    <row r="2426" spans="42:42">
      <c r="AP2426" s="1"/>
    </row>
    <row r="2427" spans="42:42">
      <c r="AP2427" s="1"/>
    </row>
    <row r="2428" spans="42:42">
      <c r="AP2428" s="1"/>
    </row>
    <row r="2429" spans="42:42">
      <c r="AP2429" s="1"/>
    </row>
    <row r="2430" spans="42:42">
      <c r="AP2430" s="1"/>
    </row>
    <row r="2431" spans="42:42">
      <c r="AP2431" s="1"/>
    </row>
    <row r="2432" spans="42:42">
      <c r="AP2432" s="1"/>
    </row>
    <row r="2433" spans="42:42">
      <c r="AP2433" s="1"/>
    </row>
    <row r="2434" spans="42:42">
      <c r="AP2434" s="1"/>
    </row>
    <row r="2435" spans="42:42">
      <c r="AP2435" s="1"/>
    </row>
    <row r="2436" spans="42:42">
      <c r="AP2436" s="1"/>
    </row>
    <row r="2437" spans="42:42">
      <c r="AP2437" s="1"/>
    </row>
    <row r="2438" spans="42:42">
      <c r="AP2438" s="1"/>
    </row>
    <row r="2439" spans="42:42">
      <c r="AP2439" s="1"/>
    </row>
    <row r="2440" spans="42:42">
      <c r="AP2440" s="1"/>
    </row>
    <row r="2441" spans="42:42">
      <c r="AP2441" s="1"/>
    </row>
    <row r="2442" spans="42:42">
      <c r="AP2442" s="1"/>
    </row>
    <row r="2443" spans="42:42">
      <c r="AP2443" s="1"/>
    </row>
    <row r="2444" spans="42:42">
      <c r="AP2444" s="1"/>
    </row>
    <row r="2445" spans="42:42">
      <c r="AP2445" s="1"/>
    </row>
    <row r="2446" spans="42:42">
      <c r="AP2446" s="1"/>
    </row>
    <row r="2447" spans="42:42">
      <c r="AP2447" s="1"/>
    </row>
    <row r="2448" spans="42:42">
      <c r="AP2448" s="1"/>
    </row>
    <row r="2449" spans="42:42">
      <c r="AP2449" s="1"/>
    </row>
    <row r="2450" spans="42:42">
      <c r="AP2450" s="1"/>
    </row>
    <row r="2451" spans="42:42">
      <c r="AP2451" s="1"/>
    </row>
    <row r="2452" spans="42:42">
      <c r="AP2452" s="1"/>
    </row>
    <row r="2453" spans="42:42">
      <c r="AP2453" s="1"/>
    </row>
    <row r="2454" spans="42:42">
      <c r="AP2454" s="1"/>
    </row>
    <row r="2455" spans="42:42">
      <c r="AP2455" s="1"/>
    </row>
    <row r="2456" spans="42:42">
      <c r="AP2456" s="1"/>
    </row>
    <row r="2457" spans="42:42">
      <c r="AP2457" s="1"/>
    </row>
    <row r="2458" spans="42:42">
      <c r="AP2458" s="1"/>
    </row>
    <row r="2459" spans="42:42">
      <c r="AP2459" s="1"/>
    </row>
    <row r="2460" spans="42:42">
      <c r="AP2460" s="1"/>
    </row>
    <row r="2461" spans="42:42">
      <c r="AP2461" s="1"/>
    </row>
    <row r="2462" spans="42:42">
      <c r="AP2462" s="1"/>
    </row>
    <row r="2463" spans="42:42">
      <c r="AP2463" s="1"/>
    </row>
    <row r="2464" spans="42:42">
      <c r="AP2464" s="1"/>
    </row>
    <row r="2465" spans="42:42">
      <c r="AP2465" s="1"/>
    </row>
    <row r="2466" spans="42:42">
      <c r="AP2466" s="1"/>
    </row>
    <row r="2467" spans="42:42">
      <c r="AP2467" s="1"/>
    </row>
    <row r="2468" spans="42:42">
      <c r="AP2468" s="1"/>
    </row>
    <row r="2469" spans="42:42">
      <c r="AP2469" s="1"/>
    </row>
    <row r="2470" spans="42:42">
      <c r="AP2470" s="1"/>
    </row>
    <row r="2471" spans="42:42">
      <c r="AP2471" s="1"/>
    </row>
    <row r="2472" spans="42:42">
      <c r="AP2472" s="1"/>
    </row>
    <row r="2473" spans="42:42">
      <c r="AP2473" s="1"/>
    </row>
    <row r="2474" spans="42:42">
      <c r="AP2474" s="1"/>
    </row>
    <row r="2475" spans="42:42">
      <c r="AP2475" s="1"/>
    </row>
    <row r="2476" spans="42:42">
      <c r="AP2476" s="1"/>
    </row>
    <row r="2477" spans="42:42">
      <c r="AP2477" s="1"/>
    </row>
    <row r="2478" spans="42:42">
      <c r="AP2478" s="1"/>
    </row>
    <row r="2479" spans="42:42">
      <c r="AP2479" s="1"/>
    </row>
    <row r="2480" spans="42:42">
      <c r="AP2480" s="1"/>
    </row>
    <row r="2481" spans="42:42">
      <c r="AP2481" s="1"/>
    </row>
    <row r="2482" spans="42:42">
      <c r="AP2482" s="1"/>
    </row>
    <row r="2483" spans="42:42">
      <c r="AP2483" s="1"/>
    </row>
    <row r="2484" spans="42:42">
      <c r="AP2484" s="1"/>
    </row>
    <row r="2485" spans="42:42">
      <c r="AP2485" s="1"/>
    </row>
    <row r="2486" spans="42:42">
      <c r="AP2486" s="1"/>
    </row>
    <row r="2487" spans="42:42">
      <c r="AP2487" s="1"/>
    </row>
    <row r="2488" spans="42:42">
      <c r="AP2488" s="1"/>
    </row>
    <row r="2489" spans="42:42">
      <c r="AP2489" s="1"/>
    </row>
    <row r="2490" spans="42:42">
      <c r="AP2490" s="1"/>
    </row>
    <row r="2491" spans="42:42">
      <c r="AP2491" s="1"/>
    </row>
    <row r="2492" spans="42:42">
      <c r="AP2492" s="1"/>
    </row>
    <row r="2493" spans="42:42">
      <c r="AP2493" s="1"/>
    </row>
    <row r="2494" spans="42:42">
      <c r="AP2494" s="1"/>
    </row>
    <row r="2495" spans="42:42">
      <c r="AP2495" s="1"/>
    </row>
    <row r="2496" spans="42:42">
      <c r="AP2496" s="1"/>
    </row>
    <row r="2497" spans="42:42">
      <c r="AP2497" s="1"/>
    </row>
    <row r="2498" spans="42:42">
      <c r="AP2498" s="1"/>
    </row>
    <row r="2499" spans="42:42">
      <c r="AP2499" s="1"/>
    </row>
    <row r="2500" spans="42:42">
      <c r="AP2500" s="1"/>
    </row>
    <row r="2501" spans="42:42">
      <c r="AP2501" s="1"/>
    </row>
    <row r="2502" spans="42:42">
      <c r="AP2502" s="1"/>
    </row>
    <row r="2503" spans="42:42">
      <c r="AP2503" s="1"/>
    </row>
    <row r="2504" spans="42:42">
      <c r="AP2504" s="1"/>
    </row>
    <row r="2505" spans="42:42">
      <c r="AP2505" s="1"/>
    </row>
    <row r="2506" spans="42:42">
      <c r="AP2506" s="1"/>
    </row>
    <row r="2507" spans="42:42">
      <c r="AP2507" s="1"/>
    </row>
    <row r="2508" spans="42:42">
      <c r="AP2508" s="1"/>
    </row>
    <row r="2509" spans="42:42">
      <c r="AP2509" s="1"/>
    </row>
    <row r="2510" spans="42:42">
      <c r="AP2510" s="1"/>
    </row>
    <row r="2511" spans="42:42">
      <c r="AP2511" s="1"/>
    </row>
    <row r="2512" spans="42:42">
      <c r="AP2512" s="1"/>
    </row>
    <row r="2513" spans="42:42">
      <c r="AP2513" s="1"/>
    </row>
    <row r="2514" spans="42:42">
      <c r="AP2514" s="1"/>
    </row>
    <row r="2515" spans="42:42">
      <c r="AP2515" s="1"/>
    </row>
    <row r="2516" spans="42:42">
      <c r="AP2516" s="1"/>
    </row>
    <row r="2517" spans="42:42">
      <c r="AP2517" s="1"/>
    </row>
    <row r="2518" spans="42:42">
      <c r="AP2518" s="1"/>
    </row>
    <row r="2519" spans="42:42">
      <c r="AP2519" s="1"/>
    </row>
    <row r="2520" spans="42:42">
      <c r="AP2520" s="1"/>
    </row>
    <row r="2521" spans="42:42">
      <c r="AP2521" s="1"/>
    </row>
    <row r="2522" spans="42:42">
      <c r="AP2522" s="1"/>
    </row>
    <row r="2523" spans="42:42">
      <c r="AP2523" s="1"/>
    </row>
    <row r="2524" spans="42:42">
      <c r="AP2524" s="1"/>
    </row>
    <row r="2525" spans="42:42">
      <c r="AP2525" s="1"/>
    </row>
    <row r="2526" spans="42:42">
      <c r="AP2526" s="1"/>
    </row>
    <row r="2527" spans="42:42">
      <c r="AP2527" s="1"/>
    </row>
    <row r="2528" spans="42:42">
      <c r="AP2528" s="1"/>
    </row>
    <row r="2529" spans="42:42">
      <c r="AP2529" s="1"/>
    </row>
    <row r="2530" spans="42:42">
      <c r="AP2530" s="1"/>
    </row>
    <row r="2531" spans="42:42">
      <c r="AP2531" s="1"/>
    </row>
    <row r="2532" spans="42:42">
      <c r="AP2532" s="1"/>
    </row>
    <row r="2533" spans="42:42">
      <c r="AP2533" s="1"/>
    </row>
    <row r="2534" spans="42:42">
      <c r="AP2534" s="1"/>
    </row>
    <row r="2535" spans="42:42">
      <c r="AP2535" s="1"/>
    </row>
    <row r="2536" spans="42:42">
      <c r="AP2536" s="1"/>
    </row>
    <row r="2537" spans="42:42">
      <c r="AP2537" s="1"/>
    </row>
    <row r="2538" spans="42:42">
      <c r="AP2538" s="1"/>
    </row>
  </sheetData>
  <mergeCells count="16">
    <mergeCell ref="AV118:AV119"/>
    <mergeCell ref="AV106:AV107"/>
    <mergeCell ref="AV108:AV109"/>
    <mergeCell ref="AV110:AV111"/>
    <mergeCell ref="AV112:AV113"/>
    <mergeCell ref="AV114:AV115"/>
    <mergeCell ref="AV116:AV117"/>
    <mergeCell ref="AV86:BB86"/>
    <mergeCell ref="BC86:BI86"/>
    <mergeCell ref="AV97:AW97"/>
    <mergeCell ref="AX97:AY97"/>
    <mergeCell ref="AZ97:BA97"/>
    <mergeCell ref="BB97:BC97"/>
    <mergeCell ref="BD97:BE97"/>
    <mergeCell ref="BF97:BG97"/>
    <mergeCell ref="BH97:BI97"/>
  </mergeCells>
  <pageMargins left="0.75" right="0.75" top="1" bottom="1" header="0.5" footer="0.5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8562A-EFFB-404C-A502-4E6277670789}">
  <dimension ref="A1:CI4235"/>
  <sheetViews>
    <sheetView topLeftCell="R1" zoomScale="75" zoomScaleNormal="50" workbookViewId="0">
      <pane ySplit="1" topLeftCell="A2" activePane="bottomLeft" state="frozen"/>
      <selection pane="bottomLeft" activeCell="BC173" sqref="BC173"/>
    </sheetView>
  </sheetViews>
  <sheetFormatPr baseColWidth="10" defaultColWidth="8.83203125" defaultRowHeight="16"/>
  <cols>
    <col min="1" max="1" width="25.5" style="77" bestFit="1" customWidth="1"/>
    <col min="2" max="7" width="8.83203125" style="77" customWidth="1"/>
    <col min="8" max="8" width="17.1640625" style="77" bestFit="1" customWidth="1"/>
    <col min="9" max="15" width="8.83203125" style="77" customWidth="1"/>
    <col min="16" max="18" width="8.83203125" style="87" customWidth="1"/>
    <col min="19" max="20" width="14.5" style="87" customWidth="1"/>
    <col min="21" max="22" width="14.6640625" style="87" customWidth="1"/>
    <col min="23" max="24" width="12.6640625" style="87" customWidth="1"/>
    <col min="25" max="25" width="14.6640625" style="87" customWidth="1"/>
    <col min="26" max="26" width="17.1640625" style="87" bestFit="1" customWidth="1"/>
    <col min="27" max="27" width="17.1640625" style="82" customWidth="1"/>
    <col min="28" max="31" width="8.83203125" style="82"/>
    <col min="32" max="32" width="12" style="82" bestFit="1" customWidth="1"/>
    <col min="33" max="33" width="8.83203125" style="82" customWidth="1"/>
    <col min="34" max="34" width="12" style="82" bestFit="1" customWidth="1"/>
    <col min="35" max="35" width="24.1640625" style="25" bestFit="1" customWidth="1"/>
    <col min="36" max="37" width="14.6640625" style="25" customWidth="1"/>
    <col min="38" max="38" width="19.33203125" style="25" bestFit="1" customWidth="1"/>
    <col min="39" max="39" width="16.83203125" style="25" customWidth="1"/>
    <col min="40" max="44" width="14.6640625" style="25" customWidth="1"/>
    <col min="45" max="45" width="17.6640625" style="25" customWidth="1"/>
    <col min="46" max="47" width="12" style="25" bestFit="1" customWidth="1"/>
    <col min="48" max="48" width="11.1640625" style="25" bestFit="1" customWidth="1"/>
    <col min="49" max="49" width="14.5" style="25" customWidth="1"/>
    <col min="50" max="50" width="14" style="25" bestFit="1" customWidth="1"/>
    <col min="51" max="51" width="13" style="25" bestFit="1" customWidth="1"/>
    <col min="52" max="52" width="13.33203125" style="25" bestFit="1" customWidth="1"/>
    <col min="53" max="54" width="11.1640625" style="25" bestFit="1" customWidth="1"/>
    <col min="55" max="56" width="14.33203125" style="82" customWidth="1"/>
    <col min="57" max="57" width="15.6640625" style="82" bestFit="1" customWidth="1"/>
    <col min="58" max="58" width="15.6640625" style="82" customWidth="1"/>
    <col min="59" max="59" width="21.5" style="82" bestFit="1" customWidth="1"/>
    <col min="60" max="60" width="20.6640625" style="82" bestFit="1" customWidth="1"/>
    <col min="61" max="63" width="27.33203125" style="82" bestFit="1" customWidth="1"/>
    <col min="64" max="85" width="27.33203125" style="82" customWidth="1"/>
    <col min="86" max="88" width="8.83203125" style="82"/>
    <col min="89" max="89" width="63.1640625" style="82" bestFit="1" customWidth="1"/>
    <col min="90" max="16384" width="8.83203125" style="82"/>
  </cols>
  <sheetData>
    <row r="1" spans="1:87" s="79" customFormat="1" ht="47" customHeight="1">
      <c r="A1" s="76" t="s">
        <v>2</v>
      </c>
      <c r="B1" s="76" t="s">
        <v>0</v>
      </c>
      <c r="C1" s="76" t="s">
        <v>700</v>
      </c>
      <c r="D1" s="76" t="s">
        <v>27</v>
      </c>
      <c r="E1" s="76" t="s">
        <v>1</v>
      </c>
      <c r="F1" s="76" t="s">
        <v>3</v>
      </c>
      <c r="G1" s="76" t="s">
        <v>4</v>
      </c>
      <c r="H1" s="76" t="s">
        <v>1907</v>
      </c>
      <c r="I1" s="76" t="s">
        <v>692</v>
      </c>
      <c r="J1" s="76" t="s">
        <v>691</v>
      </c>
      <c r="K1" s="76" t="s">
        <v>690</v>
      </c>
      <c r="L1" s="76" t="s">
        <v>78</v>
      </c>
      <c r="M1" s="76" t="s">
        <v>842</v>
      </c>
      <c r="N1" s="76" t="s">
        <v>46</v>
      </c>
      <c r="O1" s="76" t="s">
        <v>50</v>
      </c>
      <c r="P1" s="78" t="s">
        <v>53</v>
      </c>
      <c r="Q1" s="87" t="s">
        <v>47</v>
      </c>
      <c r="R1" s="87" t="s">
        <v>48</v>
      </c>
      <c r="S1" s="78" t="s">
        <v>1940</v>
      </c>
      <c r="T1" s="78" t="s">
        <v>51</v>
      </c>
      <c r="U1" s="78" t="s">
        <v>52</v>
      </c>
      <c r="V1" s="99" t="s">
        <v>1938</v>
      </c>
      <c r="W1" s="78" t="s">
        <v>1919</v>
      </c>
      <c r="X1" s="78" t="s">
        <v>1949</v>
      </c>
      <c r="Y1" s="78"/>
      <c r="Z1" s="78" t="s">
        <v>568</v>
      </c>
      <c r="AA1" s="79" t="s">
        <v>27</v>
      </c>
      <c r="AB1" s="79" t="s">
        <v>805</v>
      </c>
      <c r="AC1" s="79" t="s">
        <v>805</v>
      </c>
      <c r="AD1" s="79" t="s">
        <v>805</v>
      </c>
      <c r="AE1" s="79" t="s">
        <v>815</v>
      </c>
      <c r="AI1" s="100" t="s">
        <v>1904</v>
      </c>
      <c r="AJ1" s="101" t="s">
        <v>1892</v>
      </c>
      <c r="AK1" s="101" t="s">
        <v>1893</v>
      </c>
      <c r="AL1" s="101" t="s">
        <v>1894</v>
      </c>
      <c r="AM1" s="101" t="s">
        <v>1895</v>
      </c>
      <c r="AN1" s="101" t="s">
        <v>1896</v>
      </c>
      <c r="AO1" s="101" t="s">
        <v>1897</v>
      </c>
      <c r="AP1" s="101" t="s">
        <v>1898</v>
      </c>
      <c r="AQ1" s="101" t="s">
        <v>1899</v>
      </c>
      <c r="AR1" s="101" t="s">
        <v>1900</v>
      </c>
      <c r="AS1" s="101" t="s">
        <v>1901</v>
      </c>
      <c r="AT1" s="102" t="s">
        <v>1902</v>
      </c>
      <c r="AU1" s="102" t="s">
        <v>1903</v>
      </c>
      <c r="AV1" s="102" t="s">
        <v>674</v>
      </c>
      <c r="AW1" s="103" t="s">
        <v>849</v>
      </c>
      <c r="AX1" s="84"/>
      <c r="AY1" s="84"/>
      <c r="AZ1" s="84"/>
      <c r="BA1" s="84"/>
      <c r="BB1" s="84"/>
      <c r="BC1" s="84"/>
      <c r="BD1" s="84"/>
      <c r="BE1" s="84"/>
      <c r="BF1" s="85"/>
      <c r="BG1" s="86"/>
      <c r="BH1" s="84"/>
      <c r="BI1" s="84"/>
      <c r="BJ1" s="84"/>
      <c r="BK1" s="84"/>
      <c r="BL1" s="84"/>
      <c r="BM1" s="82"/>
      <c r="BN1" s="82"/>
      <c r="BO1" s="82"/>
      <c r="BP1" s="82"/>
      <c r="BQ1" s="82"/>
      <c r="BR1" s="82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84"/>
      <c r="CE1" s="84"/>
      <c r="CF1" s="84"/>
      <c r="CG1" s="84"/>
      <c r="CH1" s="84"/>
      <c r="CI1" s="25"/>
    </row>
    <row r="2" spans="1:87">
      <c r="A2" s="77" t="s">
        <v>880</v>
      </c>
      <c r="B2" s="77">
        <v>1</v>
      </c>
      <c r="C2" s="77" t="s">
        <v>29</v>
      </c>
      <c r="D2" s="77" t="s">
        <v>29</v>
      </c>
      <c r="E2" s="77">
        <v>2020</v>
      </c>
      <c r="F2" s="77">
        <v>37.779026199999997</v>
      </c>
      <c r="G2" s="77">
        <v>-122.41990610000001</v>
      </c>
      <c r="H2" s="77">
        <v>0</v>
      </c>
      <c r="I2" s="77" t="s">
        <v>881</v>
      </c>
      <c r="J2" s="77">
        <v>43.074761000000002</v>
      </c>
      <c r="K2" s="77">
        <v>-89.383761300000003</v>
      </c>
      <c r="L2" s="77">
        <v>5676.70598860272</v>
      </c>
      <c r="M2" s="77">
        <v>0.96820680380589896</v>
      </c>
      <c r="N2" s="77">
        <v>0</v>
      </c>
      <c r="O2" s="77">
        <v>681.20471863232603</v>
      </c>
      <c r="P2" s="87" cm="1">
        <f t="array" ref="P2">IF($X2="Non-local",VLOOKUP($E2,$AI$64:$AW$68,COLUMN($AW:$AW)-COLUMN($AH:$AH),FALSE),IF($X2="Unknown",VLOOKUP($E2,$AI$71:$AW$75,COLUMN($AW:$AW)-COLUMN($AH:$AH),FALSE),0))</f>
        <v>224</v>
      </c>
      <c r="Q2" s="87" cm="1">
        <f t="array" ref="Q2">IF($X2="Non-local",VLOOKUP($E2,$AI$40:$AW$44,COLUMN($AW:$AW)-COLUMN($AH:$AH),FALSE),IF($X2="Unknown",VLOOKUP($E2,$AI$47:$AW$51,COLUMN($AW:$AW)-COLUMN($AH:$AH),FALSE),0))</f>
        <v>470.18520000000001</v>
      </c>
      <c r="R2" s="87" cm="1">
        <f t="array" ref="R2">IF($X2="Non-local",VLOOKUP($E2,$AI$88:$AW$92,COLUMN($AW:$AW)-COLUMN($AH:$AH),FALSE),IF($X2="Unknown",VLOOKUP($E2,$AI$95:$AW$99,COLUMN($AW:$AW)-COLUMN($AH:$AH),FALSE),0))</f>
        <v>0.13052013767768686</v>
      </c>
      <c r="S2" s="87" cm="1">
        <f t="array" ref="S2">VLOOKUP($E2,$AI$111:$AW$115,COLUMN($AW:$AW)-COLUMN($AH:$AH),FALSE)</f>
        <v>410.28773999999999</v>
      </c>
      <c r="T2" s="104">
        <f t="shared" ref="T2:T65" si="0">SUM(M2,R2)</f>
        <v>1.0987269414835859</v>
      </c>
      <c r="U2" s="104">
        <f t="shared" ref="U2:U65" si="1">SUM(O2,P2,Q2,S2)</f>
        <v>1785.677658632326</v>
      </c>
      <c r="V2" s="87" cm="1">
        <f t="array" ref="V2">VLOOKUP($E2,$AI$118:$AW$122,COLUMN($AW:$AW)-COLUMN($AH:$AH),FALSE)</f>
        <v>161.75600000000003</v>
      </c>
      <c r="W2" s="87" t="str">
        <f>IF(Z2&lt;&gt;"USA",IF(Z2&lt;&gt;"Unknown","International","Unknown"),"Domestic")</f>
        <v>Domestic</v>
      </c>
      <c r="X2" s="87" t="str">
        <f>IF(A2="Unknown","Unknown",IF(H2=1,"Local","Non-local"))</f>
        <v>Non-local</v>
      </c>
      <c r="Y2" s="104"/>
      <c r="Z2" s="87" t="str">
        <f t="shared" ref="Z2:Z65" si="2">C2</f>
        <v>USA</v>
      </c>
      <c r="AA2" s="87" t="str">
        <f t="shared" ref="AA2:AA65" si="3">D2</f>
        <v>USA</v>
      </c>
      <c r="AB2" s="82" cm="1">
        <f t="array" ref="AB2">VLOOKUP(B2,'GDP per Capita'!$T$2:$V$4235,COLUMN('GDP per Capita'!$V:$V)-COLUMN('GDP per Capita'!$S:$S),FALSE)</f>
        <v>63809.64</v>
      </c>
      <c r="AC2" s="82">
        <f>IFERROR(AB2,"")</f>
        <v>63809.64</v>
      </c>
      <c r="AD2" s="82">
        <f>IFERROR(AB2,AVERAGE(AC$2:AC$2538))</f>
        <v>63809.64</v>
      </c>
      <c r="AE2" s="88">
        <f t="shared" ref="AE2:AE65" si="4">U2/AD2</f>
        <v>2.7984449663598261E-2</v>
      </c>
      <c r="AI2" s="105">
        <v>2016</v>
      </c>
      <c r="AJ2" s="106">
        <v>5.7999999999999996E-3</v>
      </c>
      <c r="AK2" s="106">
        <v>5.1999999999999998E-2</v>
      </c>
      <c r="AL2" s="106">
        <v>0.14449999999999999</v>
      </c>
      <c r="AM2" s="106">
        <v>6.9400000000000003E-2</v>
      </c>
      <c r="AN2" s="106">
        <v>7.51E-2</v>
      </c>
      <c r="AO2" s="106">
        <v>0.32950000000000002</v>
      </c>
      <c r="AP2" s="106">
        <v>0.20810000000000001</v>
      </c>
      <c r="AQ2" s="106">
        <v>8.6699999999999999E-2</v>
      </c>
      <c r="AR2" s="106">
        <v>0</v>
      </c>
      <c r="AS2" s="106">
        <v>2.8899999999999999E-2</v>
      </c>
      <c r="AT2" s="106">
        <v>0.20229999999999998</v>
      </c>
      <c r="AU2" s="106">
        <f t="shared" ref="AU2:AU4" si="5">1-AT2</f>
        <v>0.79770000000000008</v>
      </c>
      <c r="AV2" s="106">
        <f>SUM(AJ2:AS2)</f>
        <v>1</v>
      </c>
      <c r="AW2" s="93">
        <f>SUM(AT2:AU2)-AV2</f>
        <v>0</v>
      </c>
      <c r="BC2" s="34"/>
      <c r="BD2" s="34"/>
      <c r="BE2" s="25"/>
      <c r="BF2" s="25"/>
      <c r="BG2" s="25"/>
      <c r="BH2" s="25"/>
      <c r="BI2" s="25"/>
      <c r="BJ2" s="25"/>
      <c r="BK2" s="25"/>
      <c r="BL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</row>
    <row r="3" spans="1:87">
      <c r="A3" s="77" t="s">
        <v>34</v>
      </c>
      <c r="B3" s="77">
        <v>2</v>
      </c>
      <c r="C3" s="77" t="s">
        <v>34</v>
      </c>
      <c r="D3" s="77" t="s">
        <v>34</v>
      </c>
      <c r="E3" s="77">
        <v>2020</v>
      </c>
      <c r="F3" s="77">
        <v>0</v>
      </c>
      <c r="G3" s="77">
        <v>0</v>
      </c>
      <c r="H3" s="77">
        <v>0</v>
      </c>
      <c r="I3" s="77" t="s">
        <v>881</v>
      </c>
      <c r="J3" s="77">
        <v>43.074761000000002</v>
      </c>
      <c r="K3" s="77">
        <v>-89.383761300000003</v>
      </c>
      <c r="L3" s="77">
        <v>4610.0412007298301</v>
      </c>
      <c r="M3" s="77">
        <v>0.80715542109624605</v>
      </c>
      <c r="N3" s="77">
        <v>1</v>
      </c>
      <c r="O3" s="77">
        <v>553.20494408757997</v>
      </c>
      <c r="P3" s="87" cm="1">
        <f t="array" ref="P3">IF($X3="Non-local",VLOOKUP($E3,$AI$64:$AW$68,COLUMN($AW:$AW)-COLUMN($AH:$AH),FALSE),IF($X3="Unknown",VLOOKUP($E3,$AI$71:$AW$75,COLUMN($AW:$AW)-COLUMN($AH:$AH),FALSE),0))</f>
        <v>214.50706319702601</v>
      </c>
      <c r="Q3" s="87" cm="1">
        <f t="array" ref="Q3">IF($X3="Non-local",VLOOKUP($E3,$AI$40:$AW$44,COLUMN($AW:$AW)-COLUMN($AH:$AH),FALSE),IF($X3="Unknown",VLOOKUP($E3,$AI$47:$AW$51,COLUMN($AW:$AW)-COLUMN($AH:$AH),FALSE),0))</f>
        <v>450.25913576208183</v>
      </c>
      <c r="R3" s="87" cm="1">
        <f t="array" ref="R3">IF($X3="Non-local",VLOOKUP($E3,$AI$88:$AW$92,COLUMN($AW:$AW)-COLUMN($AH:$AH),FALSE),IF($X3="Unknown",VLOOKUP($E3,$AI$95:$AW$99,COLUMN($AW:$AW)-COLUMN($AH:$AH),FALSE),0))</f>
        <v>0.12498880098800048</v>
      </c>
      <c r="S3" s="87" cm="1">
        <f t="array" ref="S3">VLOOKUP($E3,$AI$111:$AW$115,COLUMN($AW:$AW)-COLUMN($AH:$AH),FALSE)</f>
        <v>410.28773999999999</v>
      </c>
      <c r="T3" s="104">
        <f t="shared" si="0"/>
        <v>0.93214422208424652</v>
      </c>
      <c r="U3" s="104">
        <f t="shared" si="1"/>
        <v>1628.2588830466877</v>
      </c>
      <c r="V3" s="87" cm="1">
        <f t="array" ref="V3">VLOOKUP($E3,$AI$118:$AW$122,COLUMN($AW:$AW)-COLUMN($AH:$AH),FALSE)</f>
        <v>161.75600000000003</v>
      </c>
      <c r="W3" s="87" t="str">
        <f t="shared" ref="W3:W66" si="6">IF(Z3&lt;&gt;"USA",IF(Z3&lt;&gt;"Unknown","International","Unknown"),"Domestic")</f>
        <v>Unknown</v>
      </c>
      <c r="X3" s="87" t="str">
        <f t="shared" ref="X3:X66" si="7">IF(A3="Unknown","Unknown",IF(H3=1,"Local","Non-local"))</f>
        <v>Unknown</v>
      </c>
      <c r="Y3" s="104"/>
      <c r="Z3" s="87" t="str">
        <f t="shared" si="2"/>
        <v>Unknown</v>
      </c>
      <c r="AA3" s="87" t="str">
        <f t="shared" si="3"/>
        <v>Unknown</v>
      </c>
      <c r="AB3" s="82" t="e" cm="1">
        <f t="array" ref="AB3">VLOOKUP(B3,'GDP per Capita'!$T$2:$V$4235,COLUMN('GDP per Capita'!$V:$V)-COLUMN('GDP per Capita'!$S:$S),FALSE)</f>
        <v>#N/A</v>
      </c>
      <c r="AC3" s="82" t="str">
        <f t="shared" ref="AC3:AC66" si="8">IFERROR(AB3,"")</f>
        <v/>
      </c>
      <c r="AD3" s="82">
        <f t="shared" ref="AD3:AD66" si="9">IFERROR(AB3,AVERAGE(AC$2:AC$2538))</f>
        <v>61228.93767638311</v>
      </c>
      <c r="AE3" s="88">
        <f t="shared" si="4"/>
        <v>2.6592963145181774E-2</v>
      </c>
      <c r="AI3" s="107">
        <v>2017</v>
      </c>
      <c r="AJ3" s="106">
        <v>5.7999999999999996E-3</v>
      </c>
      <c r="AK3" s="106">
        <v>5.1999999999999998E-2</v>
      </c>
      <c r="AL3" s="106">
        <v>0.14449999999999999</v>
      </c>
      <c r="AM3" s="106">
        <v>6.9400000000000003E-2</v>
      </c>
      <c r="AN3" s="106">
        <v>7.51E-2</v>
      </c>
      <c r="AO3" s="106">
        <v>0.32950000000000002</v>
      </c>
      <c r="AP3" s="106">
        <v>0.20810000000000001</v>
      </c>
      <c r="AQ3" s="106">
        <v>8.6699999999999999E-2</v>
      </c>
      <c r="AR3" s="106">
        <v>0</v>
      </c>
      <c r="AS3" s="106">
        <v>2.8899999999999999E-2</v>
      </c>
      <c r="AT3" s="106">
        <v>0.20229999999999998</v>
      </c>
      <c r="AU3" s="106">
        <f t="shared" si="5"/>
        <v>0.79770000000000008</v>
      </c>
      <c r="AV3" s="106">
        <f t="shared" ref="AV3:AV6" si="10">SUM(AJ3:AS3)</f>
        <v>1</v>
      </c>
      <c r="AW3" s="93">
        <f t="shared" ref="AW3:AW6" si="11">SUM(AT3:AU3)-AV3</f>
        <v>0</v>
      </c>
      <c r="BC3" s="34"/>
      <c r="BD3" s="34"/>
      <c r="BE3" s="25"/>
      <c r="BF3" s="25"/>
      <c r="BG3" s="25"/>
      <c r="BH3" s="25"/>
      <c r="BI3" s="25"/>
      <c r="BJ3" s="25"/>
      <c r="BK3" s="25"/>
      <c r="BL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</row>
    <row r="4" spans="1:87">
      <c r="A4" s="77" t="s">
        <v>882</v>
      </c>
      <c r="B4" s="77">
        <v>3</v>
      </c>
      <c r="C4" s="77" t="s">
        <v>29</v>
      </c>
      <c r="D4" s="77" t="s">
        <v>29</v>
      </c>
      <c r="E4" s="77">
        <v>2020</v>
      </c>
      <c r="F4" s="77">
        <v>39.004607</v>
      </c>
      <c r="G4" s="77">
        <v>-76.875683800000004</v>
      </c>
      <c r="H4" s="77">
        <v>0</v>
      </c>
      <c r="I4" s="77" t="s">
        <v>881</v>
      </c>
      <c r="J4" s="77">
        <v>43.074761000000002</v>
      </c>
      <c r="K4" s="77">
        <v>-89.383761300000003</v>
      </c>
      <c r="L4" s="77">
        <v>2282.0367426028702</v>
      </c>
      <c r="M4" s="77">
        <v>0.462962730046795</v>
      </c>
      <c r="N4" s="77">
        <v>0</v>
      </c>
      <c r="O4" s="77">
        <v>438.15105457975199</v>
      </c>
      <c r="P4" s="87" cm="1">
        <f t="array" ref="P4">IF($X4="Non-local",VLOOKUP($E4,$AI$64:$AW$68,COLUMN($AW:$AW)-COLUMN($AH:$AH),FALSE),IF($X4="Unknown",VLOOKUP($E4,$AI$71:$AW$75,COLUMN($AW:$AW)-COLUMN($AH:$AH),FALSE),0))</f>
        <v>224</v>
      </c>
      <c r="Q4" s="87" cm="1">
        <f t="array" ref="Q4">IF($X4="Non-local",VLOOKUP($E4,$AI$40:$AW$44,COLUMN($AW:$AW)-COLUMN($AH:$AH),FALSE),IF($X4="Unknown",VLOOKUP($E4,$AI$47:$AW$51,COLUMN($AW:$AW)-COLUMN($AH:$AH),FALSE),0))</f>
        <v>470.18520000000001</v>
      </c>
      <c r="R4" s="87" cm="1">
        <f t="array" ref="R4">IF($X4="Non-local",VLOOKUP($E4,$AI$88:$AW$92,COLUMN($AW:$AW)-COLUMN($AH:$AH),FALSE),IF($X4="Unknown",VLOOKUP($E4,$AI$95:$AW$99,COLUMN($AW:$AW)-COLUMN($AH:$AH),FALSE),0))</f>
        <v>0.13052013767768686</v>
      </c>
      <c r="S4" s="87" cm="1">
        <f t="array" ref="S4">VLOOKUP($E4,$AI$111:$AW$115,COLUMN($AW:$AW)-COLUMN($AH:$AH),FALSE)</f>
        <v>410.28773999999999</v>
      </c>
      <c r="T4" s="104">
        <f t="shared" si="0"/>
        <v>0.59348286772448189</v>
      </c>
      <c r="U4" s="104">
        <f t="shared" si="1"/>
        <v>1542.623994579752</v>
      </c>
      <c r="V4" s="87" cm="1">
        <f t="array" ref="V4">VLOOKUP($E4,$AI$118:$AW$122,COLUMN($AW:$AW)-COLUMN($AH:$AH),FALSE)</f>
        <v>161.75600000000003</v>
      </c>
      <c r="W4" s="87" t="str">
        <f t="shared" si="6"/>
        <v>Domestic</v>
      </c>
      <c r="X4" s="87" t="str">
        <f t="shared" si="7"/>
        <v>Non-local</v>
      </c>
      <c r="Y4" s="104"/>
      <c r="Z4" s="87" t="str">
        <f t="shared" si="2"/>
        <v>USA</v>
      </c>
      <c r="AA4" s="87" t="str">
        <f t="shared" si="3"/>
        <v>USA</v>
      </c>
      <c r="AB4" s="82" cm="1">
        <f t="array" ref="AB4">VLOOKUP(B4,'GDP per Capita'!$T$2:$V$4235,COLUMN('GDP per Capita'!$V:$V)-COLUMN('GDP per Capita'!$S:$S),FALSE)</f>
        <v>63809.64</v>
      </c>
      <c r="AC4" s="82">
        <f t="shared" si="8"/>
        <v>63809.64</v>
      </c>
      <c r="AD4" s="82">
        <f t="shared" si="9"/>
        <v>63809.64</v>
      </c>
      <c r="AE4" s="88">
        <f t="shared" si="4"/>
        <v>2.4175406640434768E-2</v>
      </c>
      <c r="AI4" s="107">
        <v>2018</v>
      </c>
      <c r="AJ4" s="106">
        <v>5.7999999999999996E-3</v>
      </c>
      <c r="AK4" s="106">
        <v>5.1999999999999998E-2</v>
      </c>
      <c r="AL4" s="106">
        <v>0.14449999999999999</v>
      </c>
      <c r="AM4" s="106">
        <v>6.9400000000000003E-2</v>
      </c>
      <c r="AN4" s="106">
        <v>7.51E-2</v>
      </c>
      <c r="AO4" s="106">
        <v>0.32950000000000002</v>
      </c>
      <c r="AP4" s="106">
        <v>0.20810000000000001</v>
      </c>
      <c r="AQ4" s="106">
        <v>8.6699999999999999E-2</v>
      </c>
      <c r="AR4" s="106">
        <v>0</v>
      </c>
      <c r="AS4" s="106">
        <v>2.8899999999999999E-2</v>
      </c>
      <c r="AT4" s="106">
        <v>0.20229999999999998</v>
      </c>
      <c r="AU4" s="106">
        <f t="shared" si="5"/>
        <v>0.79770000000000008</v>
      </c>
      <c r="AV4" s="106">
        <f t="shared" si="10"/>
        <v>1</v>
      </c>
      <c r="AW4" s="93">
        <f t="shared" si="11"/>
        <v>0</v>
      </c>
      <c r="BC4" s="34"/>
      <c r="BD4" s="34"/>
      <c r="BE4" s="25"/>
      <c r="BF4" s="25"/>
      <c r="BG4" s="25"/>
      <c r="BH4" s="25"/>
      <c r="BI4" s="25"/>
      <c r="BJ4" s="25"/>
      <c r="BK4" s="25"/>
      <c r="BL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</row>
    <row r="5" spans="1:87">
      <c r="A5" s="77" t="s">
        <v>883</v>
      </c>
      <c r="B5" s="77">
        <v>4</v>
      </c>
      <c r="C5" s="77" t="s">
        <v>416</v>
      </c>
      <c r="D5" s="77" t="s">
        <v>31</v>
      </c>
      <c r="E5" s="77">
        <v>2020</v>
      </c>
      <c r="F5" s="77">
        <v>53.2606635</v>
      </c>
      <c r="G5" s="77">
        <v>-2.1255158000000001</v>
      </c>
      <c r="H5" s="77">
        <v>0</v>
      </c>
      <c r="I5" s="77" t="s">
        <v>881</v>
      </c>
      <c r="J5" s="77">
        <v>43.074761000000002</v>
      </c>
      <c r="K5" s="77">
        <v>-89.383761300000003</v>
      </c>
      <c r="L5" s="77">
        <v>12314.977231204901</v>
      </c>
      <c r="M5" s="77">
        <v>1.90926246363804</v>
      </c>
      <c r="N5" s="77">
        <v>0</v>
      </c>
      <c r="O5" s="77">
        <v>1293.0726092765101</v>
      </c>
      <c r="P5" s="87" cm="1">
        <f t="array" ref="P5">IF($X5="Non-local",VLOOKUP($E5,$AI$64:$AW$68,COLUMN($AW:$AW)-COLUMN($AH:$AH),FALSE),IF($X5="Unknown",VLOOKUP($E5,$AI$71:$AW$75,COLUMN($AW:$AW)-COLUMN($AH:$AH),FALSE),0))</f>
        <v>224</v>
      </c>
      <c r="Q5" s="87" cm="1">
        <f t="array" ref="Q5">IF($X5="Non-local",VLOOKUP($E5,$AI$40:$AW$44,COLUMN($AW:$AW)-COLUMN($AH:$AH),FALSE),IF($X5="Unknown",VLOOKUP($E5,$AI$47:$AW$51,COLUMN($AW:$AW)-COLUMN($AH:$AH),FALSE),0))</f>
        <v>470.18520000000001</v>
      </c>
      <c r="R5" s="87" cm="1">
        <f t="array" ref="R5">IF($X5="Non-local",VLOOKUP($E5,$AI$88:$AW$92,COLUMN($AW:$AW)-COLUMN($AH:$AH),FALSE),IF($X5="Unknown",VLOOKUP($E5,$AI$95:$AW$99,COLUMN($AW:$AW)-COLUMN($AH:$AH),FALSE),0))</f>
        <v>0.13052013767768686</v>
      </c>
      <c r="S5" s="87" cm="1">
        <f t="array" ref="S5">VLOOKUP($E5,$AI$111:$AW$115,COLUMN($AW:$AW)-COLUMN($AH:$AH),FALSE)</f>
        <v>410.28773999999999</v>
      </c>
      <c r="T5" s="104">
        <f t="shared" si="0"/>
        <v>2.0397826013157268</v>
      </c>
      <c r="U5" s="104">
        <f t="shared" si="1"/>
        <v>2397.5455492765104</v>
      </c>
      <c r="V5" s="87" cm="1">
        <f t="array" ref="V5">VLOOKUP($E5,$AI$118:$AW$122,COLUMN($AW:$AW)-COLUMN($AH:$AH),FALSE)</f>
        <v>161.75600000000003</v>
      </c>
      <c r="W5" s="87" t="str">
        <f t="shared" si="6"/>
        <v>International</v>
      </c>
      <c r="X5" s="87" t="str">
        <f t="shared" si="7"/>
        <v>Non-local</v>
      </c>
      <c r="Y5" s="104"/>
      <c r="Z5" s="87" t="str">
        <f t="shared" si="2"/>
        <v>United Kingdom</v>
      </c>
      <c r="AA5" s="87" t="str">
        <f t="shared" si="3"/>
        <v>Europe</v>
      </c>
      <c r="AB5" s="82" cm="1">
        <f t="array" ref="AB5">VLOOKUP(B5,'GDP per Capita'!$T$2:$V$4235,COLUMN('GDP per Capita'!$V:$V)-COLUMN('GDP per Capita'!$S:$S),FALSE)</f>
        <v>40800.480000000003</v>
      </c>
      <c r="AC5" s="82">
        <f t="shared" si="8"/>
        <v>40800.480000000003</v>
      </c>
      <c r="AD5" s="82">
        <f t="shared" si="9"/>
        <v>40800.480000000003</v>
      </c>
      <c r="AE5" s="88">
        <f t="shared" si="4"/>
        <v>5.8762679980149994E-2</v>
      </c>
      <c r="AI5" s="107">
        <v>2019</v>
      </c>
      <c r="AJ5" s="106">
        <v>5.7999999999999996E-3</v>
      </c>
      <c r="AK5" s="106">
        <v>5.1999999999999998E-2</v>
      </c>
      <c r="AL5" s="106">
        <v>0.14449999999999999</v>
      </c>
      <c r="AM5" s="106">
        <v>6.9400000000000003E-2</v>
      </c>
      <c r="AN5" s="106">
        <v>7.51E-2</v>
      </c>
      <c r="AO5" s="106">
        <v>0.32950000000000002</v>
      </c>
      <c r="AP5" s="106">
        <v>0.20810000000000001</v>
      </c>
      <c r="AQ5" s="106">
        <v>8.6699999999999999E-2</v>
      </c>
      <c r="AR5" s="106">
        <v>0</v>
      </c>
      <c r="AS5" s="106">
        <v>2.8899999999999999E-2</v>
      </c>
      <c r="AT5" s="106">
        <v>0.20229999999999998</v>
      </c>
      <c r="AU5" s="106">
        <f>1-AT5</f>
        <v>0.79770000000000008</v>
      </c>
      <c r="AV5" s="106">
        <f t="shared" si="10"/>
        <v>1</v>
      </c>
      <c r="AW5" s="93">
        <f t="shared" si="11"/>
        <v>0</v>
      </c>
      <c r="BC5" s="34"/>
      <c r="BD5" s="34"/>
      <c r="BE5" s="25"/>
      <c r="BF5" s="22"/>
      <c r="BG5" s="25"/>
      <c r="BH5" s="25"/>
      <c r="BI5" s="25"/>
      <c r="BJ5" s="25"/>
      <c r="BK5" s="25"/>
      <c r="BL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</row>
    <row r="6" spans="1:87">
      <c r="A6" s="77" t="s">
        <v>884</v>
      </c>
      <c r="B6" s="77">
        <v>5</v>
      </c>
      <c r="C6" s="77" t="s">
        <v>29</v>
      </c>
      <c r="D6" s="77" t="s">
        <v>29</v>
      </c>
      <c r="E6" s="77">
        <v>2020</v>
      </c>
      <c r="F6" s="77">
        <v>38.894985499999997</v>
      </c>
      <c r="G6" s="77">
        <v>-77.036570799999893</v>
      </c>
      <c r="H6" s="77">
        <v>0</v>
      </c>
      <c r="I6" s="77" t="s">
        <v>881</v>
      </c>
      <c r="J6" s="77">
        <v>43.074761000000002</v>
      </c>
      <c r="K6" s="77">
        <v>-89.383761300000003</v>
      </c>
      <c r="L6" s="77">
        <v>2268.7601181753998</v>
      </c>
      <c r="M6" s="77">
        <v>0.461209621156489</v>
      </c>
      <c r="N6" s="77">
        <v>0</v>
      </c>
      <c r="O6" s="77">
        <v>435.601942689677</v>
      </c>
      <c r="P6" s="87" cm="1">
        <f t="array" ref="P6">IF($X6="Non-local",VLOOKUP($E6,$AI$64:$AW$68,COLUMN($AW:$AW)-COLUMN($AH:$AH),FALSE),IF($X6="Unknown",VLOOKUP($E6,$AI$71:$AW$75,COLUMN($AW:$AW)-COLUMN($AH:$AH),FALSE),0))</f>
        <v>224</v>
      </c>
      <c r="Q6" s="87" cm="1">
        <f t="array" ref="Q6">IF($X6="Non-local",VLOOKUP($E6,$AI$40:$AW$44,COLUMN($AW:$AW)-COLUMN($AH:$AH),FALSE),IF($X6="Unknown",VLOOKUP($E6,$AI$47:$AW$51,COLUMN($AW:$AW)-COLUMN($AH:$AH),FALSE),0))</f>
        <v>470.18520000000001</v>
      </c>
      <c r="R6" s="87" cm="1">
        <f t="array" ref="R6">IF($X6="Non-local",VLOOKUP($E6,$AI$88:$AW$92,COLUMN($AW:$AW)-COLUMN($AH:$AH),FALSE),IF($X6="Unknown",VLOOKUP($E6,$AI$95:$AW$99,COLUMN($AW:$AW)-COLUMN($AH:$AH),FALSE),0))</f>
        <v>0.13052013767768686</v>
      </c>
      <c r="S6" s="87" cm="1">
        <f t="array" ref="S6">VLOOKUP($E6,$AI$111:$AW$115,COLUMN($AW:$AW)-COLUMN($AH:$AH),FALSE)</f>
        <v>410.28773999999999</v>
      </c>
      <c r="T6" s="104">
        <f t="shared" si="0"/>
        <v>0.59172975883417589</v>
      </c>
      <c r="U6" s="104">
        <f t="shared" si="1"/>
        <v>1540.074882689677</v>
      </c>
      <c r="V6" s="87" cm="1">
        <f t="array" ref="V6">VLOOKUP($E6,$AI$118:$AW$122,COLUMN($AW:$AW)-COLUMN($AH:$AH),FALSE)</f>
        <v>161.75600000000003</v>
      </c>
      <c r="W6" s="87" t="str">
        <f t="shared" si="6"/>
        <v>Domestic</v>
      </c>
      <c r="X6" s="87" t="str">
        <f t="shared" si="7"/>
        <v>Non-local</v>
      </c>
      <c r="Y6" s="104"/>
      <c r="Z6" s="87" t="str">
        <f t="shared" si="2"/>
        <v>USA</v>
      </c>
      <c r="AA6" s="87" t="str">
        <f t="shared" si="3"/>
        <v>USA</v>
      </c>
      <c r="AB6" s="82" cm="1">
        <f t="array" ref="AB6">VLOOKUP(B6,'GDP per Capita'!$T$2:$V$4235,COLUMN('GDP per Capita'!$V:$V)-COLUMN('GDP per Capita'!$S:$S),FALSE)</f>
        <v>63809.64</v>
      </c>
      <c r="AC6" s="82">
        <f t="shared" si="8"/>
        <v>63809.64</v>
      </c>
      <c r="AD6" s="82">
        <f t="shared" si="9"/>
        <v>63809.64</v>
      </c>
      <c r="AE6" s="88">
        <f t="shared" si="4"/>
        <v>2.4135457944750621E-2</v>
      </c>
      <c r="AI6" s="108">
        <v>2020</v>
      </c>
      <c r="AJ6" s="109">
        <v>5.7999999999999996E-3</v>
      </c>
      <c r="AK6" s="109">
        <v>4.65E-2</v>
      </c>
      <c r="AL6" s="109">
        <v>0.15310000000000001</v>
      </c>
      <c r="AM6" s="109">
        <v>7.17E-2</v>
      </c>
      <c r="AN6" s="109">
        <v>6.9800000000000001E-2</v>
      </c>
      <c r="AO6" s="109">
        <v>0.27710000000000001</v>
      </c>
      <c r="AP6" s="109">
        <v>0.2016</v>
      </c>
      <c r="AQ6" s="109">
        <v>8.72E-2</v>
      </c>
      <c r="AR6" s="109">
        <v>5.04E-2</v>
      </c>
      <c r="AS6" s="109">
        <v>3.6799999999999999E-2</v>
      </c>
      <c r="AT6" s="109">
        <v>0.20540000000000003</v>
      </c>
      <c r="AU6" s="109">
        <f>1-AT6</f>
        <v>0.79459999999999997</v>
      </c>
      <c r="AV6" s="109">
        <f t="shared" si="10"/>
        <v>1</v>
      </c>
      <c r="AW6" s="93">
        <f t="shared" si="11"/>
        <v>0</v>
      </c>
      <c r="BC6" s="34"/>
      <c r="BD6" s="34"/>
      <c r="BE6" s="25"/>
      <c r="BF6" s="22"/>
      <c r="BG6" s="25"/>
      <c r="BH6" s="25"/>
      <c r="BI6" s="25"/>
      <c r="BJ6" s="25"/>
      <c r="BK6" s="25"/>
      <c r="BL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</row>
    <row r="7" spans="1:87">
      <c r="A7" s="77" t="s">
        <v>885</v>
      </c>
      <c r="B7" s="77">
        <v>6</v>
      </c>
      <c r="C7" s="77" t="s">
        <v>29</v>
      </c>
      <c r="D7" s="77" t="s">
        <v>29</v>
      </c>
      <c r="E7" s="77">
        <v>2020</v>
      </c>
      <c r="F7" s="77">
        <v>28.6779683</v>
      </c>
      <c r="G7" s="77">
        <v>-81.511521400000007</v>
      </c>
      <c r="H7" s="77">
        <v>0</v>
      </c>
      <c r="I7" s="77" t="s">
        <v>881</v>
      </c>
      <c r="J7" s="77">
        <v>43.074761000000002</v>
      </c>
      <c r="K7" s="77">
        <v>-89.383761300000003</v>
      </c>
      <c r="L7" s="77">
        <v>3497.8368466962302</v>
      </c>
      <c r="M7" s="77">
        <v>0.64217932805661204</v>
      </c>
      <c r="N7" s="77">
        <v>0</v>
      </c>
      <c r="O7" s="77">
        <v>671.58467456567598</v>
      </c>
      <c r="P7" s="87" cm="1">
        <f t="array" ref="P7">IF($X7="Non-local",VLOOKUP($E7,$AI$64:$AW$68,COLUMN($AW:$AW)-COLUMN($AH:$AH),FALSE),IF($X7="Unknown",VLOOKUP($E7,$AI$71:$AW$75,COLUMN($AW:$AW)-COLUMN($AH:$AH),FALSE),0))</f>
        <v>224</v>
      </c>
      <c r="Q7" s="87" cm="1">
        <f t="array" ref="Q7">IF($X7="Non-local",VLOOKUP($E7,$AI$40:$AW$44,COLUMN($AW:$AW)-COLUMN($AH:$AH),FALSE),IF($X7="Unknown",VLOOKUP($E7,$AI$47:$AW$51,COLUMN($AW:$AW)-COLUMN($AH:$AH),FALSE),0))</f>
        <v>470.18520000000001</v>
      </c>
      <c r="R7" s="87" cm="1">
        <f t="array" ref="R7">IF($X7="Non-local",VLOOKUP($E7,$AI$88:$AW$92,COLUMN($AW:$AW)-COLUMN($AH:$AH),FALSE),IF($X7="Unknown",VLOOKUP($E7,$AI$95:$AW$99,COLUMN($AW:$AW)-COLUMN($AH:$AH),FALSE),0))</f>
        <v>0.13052013767768686</v>
      </c>
      <c r="S7" s="87" cm="1">
        <f t="array" ref="S7">VLOOKUP($E7,$AI$111:$AW$115,COLUMN($AW:$AW)-COLUMN($AH:$AH),FALSE)</f>
        <v>410.28773999999999</v>
      </c>
      <c r="T7" s="104">
        <f t="shared" si="0"/>
        <v>0.77269946573429893</v>
      </c>
      <c r="U7" s="104">
        <f t="shared" si="1"/>
        <v>1776.057614565676</v>
      </c>
      <c r="V7" s="87" cm="1">
        <f t="array" ref="V7">VLOOKUP($E7,$AI$118:$AW$122,COLUMN($AW:$AW)-COLUMN($AH:$AH),FALSE)</f>
        <v>161.75600000000003</v>
      </c>
      <c r="W7" s="87" t="str">
        <f t="shared" si="6"/>
        <v>Domestic</v>
      </c>
      <c r="X7" s="87" t="str">
        <f t="shared" si="7"/>
        <v>Non-local</v>
      </c>
      <c r="Y7" s="104"/>
      <c r="Z7" s="87" t="str">
        <f t="shared" si="2"/>
        <v>USA</v>
      </c>
      <c r="AA7" s="87" t="str">
        <f t="shared" si="3"/>
        <v>USA</v>
      </c>
      <c r="AB7" s="82" cm="1">
        <f t="array" ref="AB7">VLOOKUP(B7,'GDP per Capita'!$T$2:$V$4235,COLUMN('GDP per Capita'!$V:$V)-COLUMN('GDP per Capita'!$S:$S),FALSE)</f>
        <v>63809.64</v>
      </c>
      <c r="AC7" s="82">
        <f t="shared" si="8"/>
        <v>63809.64</v>
      </c>
      <c r="AD7" s="82">
        <f t="shared" si="9"/>
        <v>63809.64</v>
      </c>
      <c r="AE7" s="88">
        <f t="shared" si="4"/>
        <v>2.7833688053492796E-2</v>
      </c>
      <c r="AI7" s="110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93"/>
      <c r="BC7" s="34"/>
      <c r="BD7" s="34"/>
      <c r="BF7" s="22"/>
      <c r="BG7" s="25"/>
      <c r="BH7" s="25"/>
      <c r="BI7" s="25"/>
      <c r="BJ7" s="25"/>
      <c r="BK7" s="25"/>
      <c r="BL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</row>
    <row r="8" spans="1:87" ht="34">
      <c r="A8" s="77" t="s">
        <v>886</v>
      </c>
      <c r="B8" s="77">
        <v>7</v>
      </c>
      <c r="C8" s="77" t="s">
        <v>29</v>
      </c>
      <c r="D8" s="77" t="s">
        <v>29</v>
      </c>
      <c r="E8" s="77">
        <v>2020</v>
      </c>
      <c r="F8" s="77">
        <v>39.284749400000003</v>
      </c>
      <c r="G8" s="77">
        <v>-76.620474639699793</v>
      </c>
      <c r="H8" s="77">
        <v>0</v>
      </c>
      <c r="I8" s="77" t="s">
        <v>881</v>
      </c>
      <c r="J8" s="77">
        <v>43.074761000000002</v>
      </c>
      <c r="K8" s="77">
        <v>-89.383761300000003</v>
      </c>
      <c r="L8" s="77">
        <v>2293.6142511822</v>
      </c>
      <c r="M8" s="77">
        <v>0.46449147956658998</v>
      </c>
      <c r="N8" s="77">
        <v>0</v>
      </c>
      <c r="O8" s="77">
        <v>440.37393622698198</v>
      </c>
      <c r="P8" s="87" cm="1">
        <f t="array" ref="P8">IF($X8="Non-local",VLOOKUP($E8,$AI$64:$AW$68,COLUMN($AW:$AW)-COLUMN($AH:$AH),FALSE),IF($X8="Unknown",VLOOKUP($E8,$AI$71:$AW$75,COLUMN($AW:$AW)-COLUMN($AH:$AH),FALSE),0))</f>
        <v>224</v>
      </c>
      <c r="Q8" s="87" cm="1">
        <f t="array" ref="Q8">IF($X8="Non-local",VLOOKUP($E8,$AI$40:$AW$44,COLUMN($AW:$AW)-COLUMN($AH:$AH),FALSE),IF($X8="Unknown",VLOOKUP($E8,$AI$47:$AW$51,COLUMN($AW:$AW)-COLUMN($AH:$AH),FALSE),0))</f>
        <v>470.18520000000001</v>
      </c>
      <c r="R8" s="87" cm="1">
        <f t="array" ref="R8">IF($X8="Non-local",VLOOKUP($E8,$AI$88:$AW$92,COLUMN($AW:$AW)-COLUMN($AH:$AH),FALSE),IF($X8="Unknown",VLOOKUP($E8,$AI$95:$AW$99,COLUMN($AW:$AW)-COLUMN($AH:$AH),FALSE),0))</f>
        <v>0.13052013767768686</v>
      </c>
      <c r="S8" s="87" cm="1">
        <f t="array" ref="S8">VLOOKUP($E8,$AI$111:$AW$115,COLUMN($AW:$AW)-COLUMN($AH:$AH),FALSE)</f>
        <v>410.28773999999999</v>
      </c>
      <c r="T8" s="104">
        <f t="shared" si="0"/>
        <v>0.59501161724427687</v>
      </c>
      <c r="U8" s="104">
        <f t="shared" si="1"/>
        <v>1544.846876226982</v>
      </c>
      <c r="V8" s="87" cm="1">
        <f t="array" ref="V8">VLOOKUP($E8,$AI$118:$AW$122,COLUMN($AW:$AW)-COLUMN($AH:$AH),FALSE)</f>
        <v>161.75600000000003</v>
      </c>
      <c r="W8" s="87" t="str">
        <f t="shared" si="6"/>
        <v>Domestic</v>
      </c>
      <c r="X8" s="87" t="str">
        <f t="shared" si="7"/>
        <v>Non-local</v>
      </c>
      <c r="Y8" s="104"/>
      <c r="Z8" s="87" t="str">
        <f t="shared" si="2"/>
        <v>USA</v>
      </c>
      <c r="AA8" s="87" t="str">
        <f t="shared" si="3"/>
        <v>USA</v>
      </c>
      <c r="AB8" s="82" cm="1">
        <f t="array" ref="AB8">VLOOKUP(B8,'GDP per Capita'!$T$2:$V$4235,COLUMN('GDP per Capita'!$V:$V)-COLUMN('GDP per Capita'!$S:$S),FALSE)</f>
        <v>63809.64</v>
      </c>
      <c r="AC8" s="82">
        <f t="shared" si="8"/>
        <v>63809.64</v>
      </c>
      <c r="AD8" s="82">
        <f t="shared" si="9"/>
        <v>63809.64</v>
      </c>
      <c r="AE8" s="88">
        <f t="shared" si="4"/>
        <v>2.4210242781921069E-2</v>
      </c>
      <c r="AI8" s="112" t="s">
        <v>1942</v>
      </c>
      <c r="AJ8" s="113" t="s">
        <v>1892</v>
      </c>
      <c r="AK8" s="113" t="s">
        <v>1893</v>
      </c>
      <c r="AL8" s="113" t="s">
        <v>1894</v>
      </c>
      <c r="AM8" s="113" t="s">
        <v>1895</v>
      </c>
      <c r="AN8" s="113" t="s">
        <v>1896</v>
      </c>
      <c r="AO8" s="113" t="s">
        <v>1897</v>
      </c>
      <c r="AP8" s="113" t="s">
        <v>1898</v>
      </c>
      <c r="AQ8" s="113" t="s">
        <v>1899</v>
      </c>
      <c r="AR8" s="113" t="s">
        <v>1900</v>
      </c>
      <c r="AS8" s="113" t="s">
        <v>1901</v>
      </c>
      <c r="AT8" s="114" t="s">
        <v>1902</v>
      </c>
      <c r="AU8" s="114" t="s">
        <v>1903</v>
      </c>
      <c r="AV8" s="114" t="s">
        <v>674</v>
      </c>
      <c r="AW8" s="103" t="s">
        <v>849</v>
      </c>
      <c r="BC8" s="34"/>
      <c r="BD8" s="34"/>
      <c r="BF8" s="22"/>
      <c r="BG8" s="25"/>
      <c r="BH8" s="25"/>
      <c r="BI8" s="25"/>
      <c r="BJ8" s="25"/>
      <c r="BK8" s="25"/>
      <c r="BL8" s="25"/>
    </row>
    <row r="9" spans="1:87">
      <c r="A9" s="77" t="s">
        <v>34</v>
      </c>
      <c r="B9" s="77">
        <v>8</v>
      </c>
      <c r="C9" s="77" t="s">
        <v>34</v>
      </c>
      <c r="D9" s="77" t="s">
        <v>34</v>
      </c>
      <c r="E9" s="77">
        <v>2020</v>
      </c>
      <c r="F9" s="77">
        <v>0</v>
      </c>
      <c r="G9" s="77">
        <v>0</v>
      </c>
      <c r="H9" s="77">
        <v>0</v>
      </c>
      <c r="I9" s="77" t="s">
        <v>881</v>
      </c>
      <c r="J9" s="77">
        <v>43.074761000000002</v>
      </c>
      <c r="K9" s="77">
        <v>-89.383761300000003</v>
      </c>
      <c r="L9" s="77">
        <v>4610.0412007298301</v>
      </c>
      <c r="M9" s="77">
        <v>0.80715542109624605</v>
      </c>
      <c r="N9" s="77">
        <v>1</v>
      </c>
      <c r="O9" s="77">
        <v>553.20494408757997</v>
      </c>
      <c r="P9" s="87" cm="1">
        <f t="array" ref="P9">IF($X9="Non-local",VLOOKUP($E9,$AI$64:$AW$68,COLUMN($AW:$AW)-COLUMN($AH:$AH),FALSE),IF($X9="Unknown",VLOOKUP($E9,$AI$71:$AW$75,COLUMN($AW:$AW)-COLUMN($AH:$AH),FALSE),0))</f>
        <v>214.50706319702601</v>
      </c>
      <c r="Q9" s="87" cm="1">
        <f t="array" ref="Q9">IF($X9="Non-local",VLOOKUP($E9,$AI$40:$AW$44,COLUMN($AW:$AW)-COLUMN($AH:$AH),FALSE),IF($X9="Unknown",VLOOKUP($E9,$AI$47:$AW$51,COLUMN($AW:$AW)-COLUMN($AH:$AH),FALSE),0))</f>
        <v>450.25913576208183</v>
      </c>
      <c r="R9" s="87" cm="1">
        <f t="array" ref="R9">IF($X9="Non-local",VLOOKUP($E9,$AI$88:$AW$92,COLUMN($AW:$AW)-COLUMN($AH:$AH),FALSE),IF($X9="Unknown",VLOOKUP($E9,$AI$95:$AW$99,COLUMN($AW:$AW)-COLUMN($AH:$AH),FALSE),0))</f>
        <v>0.12498880098800048</v>
      </c>
      <c r="S9" s="87" cm="1">
        <f t="array" ref="S9">VLOOKUP($E9,$AI$111:$AW$115,COLUMN($AW:$AW)-COLUMN($AH:$AH),FALSE)</f>
        <v>410.28773999999999</v>
      </c>
      <c r="T9" s="104">
        <f t="shared" si="0"/>
        <v>0.93214422208424652</v>
      </c>
      <c r="U9" s="104">
        <f t="shared" si="1"/>
        <v>1628.2588830466877</v>
      </c>
      <c r="V9" s="87" cm="1">
        <f t="array" ref="V9">VLOOKUP($E9,$AI$118:$AW$122,COLUMN($AW:$AW)-COLUMN($AH:$AH),FALSE)</f>
        <v>161.75600000000003</v>
      </c>
      <c r="W9" s="87" t="str">
        <f t="shared" si="6"/>
        <v>Unknown</v>
      </c>
      <c r="X9" s="87" t="str">
        <f t="shared" si="7"/>
        <v>Unknown</v>
      </c>
      <c r="Y9" s="104"/>
      <c r="Z9" s="87" t="str">
        <f t="shared" si="2"/>
        <v>Unknown</v>
      </c>
      <c r="AA9" s="87" t="str">
        <f t="shared" si="3"/>
        <v>Unknown</v>
      </c>
      <c r="AB9" s="82" t="e" cm="1">
        <f t="array" ref="AB9">VLOOKUP(B9,'GDP per Capita'!$T$2:$V$4235,COLUMN('GDP per Capita'!$V:$V)-COLUMN('GDP per Capita'!$S:$S),FALSE)</f>
        <v>#N/A</v>
      </c>
      <c r="AC9" s="82" t="str">
        <f t="shared" si="8"/>
        <v/>
      </c>
      <c r="AD9" s="82">
        <f t="shared" si="9"/>
        <v>61228.93767638311</v>
      </c>
      <c r="AE9" s="88">
        <f t="shared" si="4"/>
        <v>2.6592963145181774E-2</v>
      </c>
      <c r="AI9" s="115">
        <v>2016</v>
      </c>
      <c r="AJ9" s="116">
        <f>AJ2*$AV9</f>
        <v>4.2165999999999997</v>
      </c>
      <c r="AK9" s="116">
        <f t="shared" ref="AK9:AU9" si="12">AK2*$AV9</f>
        <v>37.803999999999995</v>
      </c>
      <c r="AL9" s="116">
        <f t="shared" si="12"/>
        <v>105.05149999999999</v>
      </c>
      <c r="AM9" s="116">
        <f t="shared" si="12"/>
        <v>50.453800000000001</v>
      </c>
      <c r="AN9" s="116">
        <f t="shared" si="12"/>
        <v>54.597700000000003</v>
      </c>
      <c r="AO9" s="116">
        <f t="shared" si="12"/>
        <v>239.54650000000001</v>
      </c>
      <c r="AP9" s="116">
        <f t="shared" si="12"/>
        <v>151.28870000000001</v>
      </c>
      <c r="AQ9" s="116">
        <f t="shared" si="12"/>
        <v>63.030900000000003</v>
      </c>
      <c r="AR9" s="116">
        <f t="shared" si="12"/>
        <v>0</v>
      </c>
      <c r="AS9" s="116">
        <f t="shared" si="12"/>
        <v>21.010299999999997</v>
      </c>
      <c r="AT9" s="116">
        <f t="shared" si="12"/>
        <v>147.07209999999998</v>
      </c>
      <c r="AU9" s="116">
        <f t="shared" si="12"/>
        <v>579.92790000000002</v>
      </c>
      <c r="AV9" s="116">
        <f>COUNTIF($E$2:$E$4235,AI9)</f>
        <v>727</v>
      </c>
      <c r="AW9" s="93">
        <f>SUM(AT9:AU9)-AV9+SUM(AJ9:AS9)-AV9</f>
        <v>0</v>
      </c>
      <c r="BC9" s="34"/>
      <c r="BD9" s="34"/>
      <c r="BF9" s="22"/>
    </row>
    <row r="10" spans="1:87">
      <c r="A10" s="77" t="s">
        <v>887</v>
      </c>
      <c r="B10" s="77">
        <v>9</v>
      </c>
      <c r="C10" s="77" t="s">
        <v>416</v>
      </c>
      <c r="D10" s="77" t="s">
        <v>31</v>
      </c>
      <c r="E10" s="77">
        <v>2020</v>
      </c>
      <c r="F10" s="77">
        <v>53.2606635</v>
      </c>
      <c r="G10" s="77">
        <v>-2.1255158000000001</v>
      </c>
      <c r="H10" s="77">
        <v>0</v>
      </c>
      <c r="I10" s="77" t="s">
        <v>881</v>
      </c>
      <c r="J10" s="77">
        <v>43.074761000000002</v>
      </c>
      <c r="K10" s="77">
        <v>-89.383761300000003</v>
      </c>
      <c r="L10" s="77">
        <v>12314.977231204901</v>
      </c>
      <c r="M10" s="77">
        <v>1.90926246363804</v>
      </c>
      <c r="N10" s="77">
        <v>0</v>
      </c>
      <c r="O10" s="77">
        <v>1293.0726092765101</v>
      </c>
      <c r="P10" s="87" cm="1">
        <f t="array" ref="P10">IF($X10="Non-local",VLOOKUP($E10,$AI$64:$AW$68,COLUMN($AW:$AW)-COLUMN($AH:$AH),FALSE),IF($X10="Unknown",VLOOKUP($E10,$AI$71:$AW$75,COLUMN($AW:$AW)-COLUMN($AH:$AH),FALSE),0))</f>
        <v>224</v>
      </c>
      <c r="Q10" s="87" cm="1">
        <f t="array" ref="Q10">IF($X10="Non-local",VLOOKUP($E10,$AI$40:$AW$44,COLUMN($AW:$AW)-COLUMN($AH:$AH),FALSE),IF($X10="Unknown",VLOOKUP($E10,$AI$47:$AW$51,COLUMN($AW:$AW)-COLUMN($AH:$AH),FALSE),0))</f>
        <v>470.18520000000001</v>
      </c>
      <c r="R10" s="87" cm="1">
        <f t="array" ref="R10">IF($X10="Non-local",VLOOKUP($E10,$AI$88:$AW$92,COLUMN($AW:$AW)-COLUMN($AH:$AH),FALSE),IF($X10="Unknown",VLOOKUP($E10,$AI$95:$AW$99,COLUMN($AW:$AW)-COLUMN($AH:$AH),FALSE),0))</f>
        <v>0.13052013767768686</v>
      </c>
      <c r="S10" s="87" cm="1">
        <f t="array" ref="S10">VLOOKUP($E10,$AI$111:$AW$115,COLUMN($AW:$AW)-COLUMN($AH:$AH),FALSE)</f>
        <v>410.28773999999999</v>
      </c>
      <c r="T10" s="104">
        <f t="shared" si="0"/>
        <v>2.0397826013157268</v>
      </c>
      <c r="U10" s="104">
        <f t="shared" si="1"/>
        <v>2397.5455492765104</v>
      </c>
      <c r="V10" s="87" cm="1">
        <f t="array" ref="V10">VLOOKUP($E10,$AI$118:$AW$122,COLUMN($AW:$AW)-COLUMN($AH:$AH),FALSE)</f>
        <v>161.75600000000003</v>
      </c>
      <c r="W10" s="87" t="str">
        <f t="shared" si="6"/>
        <v>International</v>
      </c>
      <c r="X10" s="87" t="str">
        <f t="shared" si="7"/>
        <v>Non-local</v>
      </c>
      <c r="Y10" s="104"/>
      <c r="Z10" s="87" t="str">
        <f t="shared" si="2"/>
        <v>United Kingdom</v>
      </c>
      <c r="AA10" s="87" t="str">
        <f t="shared" si="3"/>
        <v>Europe</v>
      </c>
      <c r="AB10" s="82" cm="1">
        <f t="array" ref="AB10">VLOOKUP(B10,'GDP per Capita'!$T$2:$V$4235,COLUMN('GDP per Capita'!$V:$V)-COLUMN('GDP per Capita'!$S:$S),FALSE)</f>
        <v>40800.480000000003</v>
      </c>
      <c r="AC10" s="82">
        <f t="shared" si="8"/>
        <v>40800.480000000003</v>
      </c>
      <c r="AD10" s="82">
        <f t="shared" si="9"/>
        <v>40800.480000000003</v>
      </c>
      <c r="AE10" s="88">
        <f t="shared" si="4"/>
        <v>5.8762679980149994E-2</v>
      </c>
      <c r="AI10" s="115">
        <v>2017</v>
      </c>
      <c r="AJ10" s="116">
        <f t="shared" ref="AJ10:AU10" si="13">AJ3*$AV10</f>
        <v>3.5669999999999997</v>
      </c>
      <c r="AK10" s="116">
        <f t="shared" si="13"/>
        <v>31.979999999999997</v>
      </c>
      <c r="AL10" s="116">
        <f t="shared" si="13"/>
        <v>88.867499999999993</v>
      </c>
      <c r="AM10" s="116">
        <f t="shared" si="13"/>
        <v>42.681000000000004</v>
      </c>
      <c r="AN10" s="116">
        <f t="shared" si="13"/>
        <v>46.186500000000002</v>
      </c>
      <c r="AO10" s="116">
        <f t="shared" si="13"/>
        <v>202.64250000000001</v>
      </c>
      <c r="AP10" s="116">
        <f t="shared" si="13"/>
        <v>127.98150000000001</v>
      </c>
      <c r="AQ10" s="116">
        <f t="shared" si="13"/>
        <v>53.320500000000003</v>
      </c>
      <c r="AR10" s="116">
        <f t="shared" si="13"/>
        <v>0</v>
      </c>
      <c r="AS10" s="116">
        <f t="shared" si="13"/>
        <v>17.773499999999999</v>
      </c>
      <c r="AT10" s="116">
        <f t="shared" si="13"/>
        <v>124.41449999999999</v>
      </c>
      <c r="AU10" s="116">
        <f t="shared" si="13"/>
        <v>490.58550000000002</v>
      </c>
      <c r="AV10" s="116">
        <f t="shared" ref="AV10:AV13" si="14">COUNTIF($E$2:$E$4235,AI10)</f>
        <v>615</v>
      </c>
      <c r="AW10" s="93">
        <f t="shared" ref="AW10:AW13" si="15">SUM(AT10:AU10)-AV10+SUM(AJ10:AS10)-AV10</f>
        <v>0</v>
      </c>
      <c r="BC10" s="34"/>
      <c r="BD10" s="34"/>
      <c r="BF10" s="22"/>
      <c r="BG10" s="86"/>
      <c r="BH10" s="86"/>
      <c r="BI10" s="86"/>
      <c r="BJ10" s="86"/>
      <c r="BK10" s="86"/>
      <c r="BL10" s="86"/>
    </row>
    <row r="11" spans="1:87">
      <c r="A11" s="77" t="s">
        <v>29</v>
      </c>
      <c r="B11" s="77">
        <v>10</v>
      </c>
      <c r="C11" s="77" t="s">
        <v>29</v>
      </c>
      <c r="D11" s="77" t="s">
        <v>29</v>
      </c>
      <c r="E11" s="77">
        <v>2020</v>
      </c>
      <c r="F11" s="77">
        <v>39.783730400000003</v>
      </c>
      <c r="G11" s="77">
        <v>-100.4458825</v>
      </c>
      <c r="H11" s="77">
        <v>0</v>
      </c>
      <c r="I11" s="77" t="s">
        <v>881</v>
      </c>
      <c r="J11" s="77">
        <v>43.074761000000002</v>
      </c>
      <c r="K11" s="77">
        <v>-89.383761300000003</v>
      </c>
      <c r="L11" s="77">
        <v>1982.46700039077</v>
      </c>
      <c r="M11" s="77">
        <v>0.42340611072632001</v>
      </c>
      <c r="N11" s="77">
        <v>0</v>
      </c>
      <c r="O11" s="77">
        <v>380.63366407502798</v>
      </c>
      <c r="P11" s="87" cm="1">
        <f t="array" ref="P11">IF($X11="Non-local",VLOOKUP($E11,$AI$64:$AW$68,COLUMN($AW:$AW)-COLUMN($AH:$AH),FALSE),IF($X11="Unknown",VLOOKUP($E11,$AI$71:$AW$75,COLUMN($AW:$AW)-COLUMN($AH:$AH),FALSE),0))</f>
        <v>224</v>
      </c>
      <c r="Q11" s="87" cm="1">
        <f t="array" ref="Q11">IF($X11="Non-local",VLOOKUP($E11,$AI$40:$AW$44,COLUMN($AW:$AW)-COLUMN($AH:$AH),FALSE),IF($X11="Unknown",VLOOKUP($E11,$AI$47:$AW$51,COLUMN($AW:$AW)-COLUMN($AH:$AH),FALSE),0))</f>
        <v>470.18520000000001</v>
      </c>
      <c r="R11" s="87" cm="1">
        <f t="array" ref="R11">IF($X11="Non-local",VLOOKUP($E11,$AI$88:$AW$92,COLUMN($AW:$AW)-COLUMN($AH:$AH),FALSE),IF($X11="Unknown",VLOOKUP($E11,$AI$95:$AW$99,COLUMN($AW:$AW)-COLUMN($AH:$AH),FALSE),0))</f>
        <v>0.13052013767768686</v>
      </c>
      <c r="S11" s="87" cm="1">
        <f t="array" ref="S11">VLOOKUP($E11,$AI$111:$AW$115,COLUMN($AW:$AW)-COLUMN($AH:$AH),FALSE)</f>
        <v>410.28773999999999</v>
      </c>
      <c r="T11" s="104">
        <f t="shared" si="0"/>
        <v>0.55392624840400684</v>
      </c>
      <c r="U11" s="104">
        <f t="shared" si="1"/>
        <v>1485.1066040750281</v>
      </c>
      <c r="V11" s="87" cm="1">
        <f t="array" ref="V11">VLOOKUP($E11,$AI$118:$AW$122,COLUMN($AW:$AW)-COLUMN($AH:$AH),FALSE)</f>
        <v>161.75600000000003</v>
      </c>
      <c r="W11" s="87" t="str">
        <f t="shared" si="6"/>
        <v>Domestic</v>
      </c>
      <c r="X11" s="87" t="str">
        <f t="shared" si="7"/>
        <v>Non-local</v>
      </c>
      <c r="Y11" s="104"/>
      <c r="Z11" s="87" t="str">
        <f t="shared" si="2"/>
        <v>USA</v>
      </c>
      <c r="AA11" s="87" t="str">
        <f t="shared" si="3"/>
        <v>USA</v>
      </c>
      <c r="AB11" s="82" cm="1">
        <f t="array" ref="AB11">VLOOKUP(B11,'GDP per Capita'!$T$2:$V$4235,COLUMN('GDP per Capita'!$V:$V)-COLUMN('GDP per Capita'!$S:$S),FALSE)</f>
        <v>63809.64</v>
      </c>
      <c r="AC11" s="82">
        <f t="shared" si="8"/>
        <v>63809.64</v>
      </c>
      <c r="AD11" s="82">
        <f t="shared" si="9"/>
        <v>63809.64</v>
      </c>
      <c r="AE11" s="88">
        <f t="shared" si="4"/>
        <v>2.3274016341026656E-2</v>
      </c>
      <c r="AI11" s="115">
        <v>2018</v>
      </c>
      <c r="AJ11" s="116">
        <f t="shared" ref="AJ11:AU11" si="16">AJ4*$AV11</f>
        <v>4.2919999999999998</v>
      </c>
      <c r="AK11" s="116">
        <f t="shared" si="16"/>
        <v>38.479999999999997</v>
      </c>
      <c r="AL11" s="116">
        <f t="shared" si="16"/>
        <v>106.92999999999999</v>
      </c>
      <c r="AM11" s="116">
        <f t="shared" si="16"/>
        <v>51.356000000000002</v>
      </c>
      <c r="AN11" s="116">
        <f t="shared" si="16"/>
        <v>55.573999999999998</v>
      </c>
      <c r="AO11" s="116">
        <f t="shared" si="16"/>
        <v>243.83</v>
      </c>
      <c r="AP11" s="116">
        <f t="shared" si="16"/>
        <v>153.994</v>
      </c>
      <c r="AQ11" s="116">
        <f t="shared" si="16"/>
        <v>64.158000000000001</v>
      </c>
      <c r="AR11" s="116">
        <f t="shared" si="16"/>
        <v>0</v>
      </c>
      <c r="AS11" s="116">
        <f t="shared" si="16"/>
        <v>21.385999999999999</v>
      </c>
      <c r="AT11" s="116">
        <f t="shared" si="16"/>
        <v>149.702</v>
      </c>
      <c r="AU11" s="116">
        <f t="shared" si="16"/>
        <v>590.298</v>
      </c>
      <c r="AV11" s="116">
        <f t="shared" si="14"/>
        <v>740</v>
      </c>
      <c r="AW11" s="93">
        <f t="shared" si="15"/>
        <v>0</v>
      </c>
      <c r="BC11" s="34"/>
      <c r="BD11" s="34"/>
      <c r="BF11" s="22"/>
      <c r="BG11" s="25"/>
      <c r="BH11" s="25"/>
      <c r="BI11" s="25"/>
      <c r="BJ11" s="25"/>
      <c r="BK11" s="25"/>
      <c r="BL11" s="25"/>
    </row>
    <row r="12" spans="1:87">
      <c r="A12" s="77" t="s">
        <v>34</v>
      </c>
      <c r="B12" s="77">
        <v>11</v>
      </c>
      <c r="C12" s="77" t="s">
        <v>34</v>
      </c>
      <c r="D12" s="77" t="s">
        <v>34</v>
      </c>
      <c r="E12" s="77">
        <v>2020</v>
      </c>
      <c r="F12" s="77">
        <v>0</v>
      </c>
      <c r="G12" s="77">
        <v>0</v>
      </c>
      <c r="H12" s="77">
        <v>0</v>
      </c>
      <c r="I12" s="77" t="s">
        <v>881</v>
      </c>
      <c r="J12" s="77">
        <v>43.074761000000002</v>
      </c>
      <c r="K12" s="77">
        <v>-89.383761300000003</v>
      </c>
      <c r="L12" s="77">
        <v>4610.0412007298301</v>
      </c>
      <c r="M12" s="77">
        <v>0.80715542109624605</v>
      </c>
      <c r="N12" s="77">
        <v>1</v>
      </c>
      <c r="O12" s="77">
        <v>553.20494408757997</v>
      </c>
      <c r="P12" s="87" cm="1">
        <f t="array" ref="P12">IF($X12="Non-local",VLOOKUP($E12,$AI$64:$AW$68,COLUMN($AW:$AW)-COLUMN($AH:$AH),FALSE),IF($X12="Unknown",VLOOKUP($E12,$AI$71:$AW$75,COLUMN($AW:$AW)-COLUMN($AH:$AH),FALSE),0))</f>
        <v>214.50706319702601</v>
      </c>
      <c r="Q12" s="87" cm="1">
        <f t="array" ref="Q12">IF($X12="Non-local",VLOOKUP($E12,$AI$40:$AW$44,COLUMN($AW:$AW)-COLUMN($AH:$AH),FALSE),IF($X12="Unknown",VLOOKUP($E12,$AI$47:$AW$51,COLUMN($AW:$AW)-COLUMN($AH:$AH),FALSE),0))</f>
        <v>450.25913576208183</v>
      </c>
      <c r="R12" s="87" cm="1">
        <f t="array" ref="R12">IF($X12="Non-local",VLOOKUP($E12,$AI$88:$AW$92,COLUMN($AW:$AW)-COLUMN($AH:$AH),FALSE),IF($X12="Unknown",VLOOKUP($E12,$AI$95:$AW$99,COLUMN($AW:$AW)-COLUMN($AH:$AH),FALSE),0))</f>
        <v>0.12498880098800048</v>
      </c>
      <c r="S12" s="87" cm="1">
        <f t="array" ref="S12">VLOOKUP($E12,$AI$111:$AW$115,COLUMN($AW:$AW)-COLUMN($AH:$AH),FALSE)</f>
        <v>410.28773999999999</v>
      </c>
      <c r="T12" s="104">
        <f t="shared" si="0"/>
        <v>0.93214422208424652</v>
      </c>
      <c r="U12" s="104">
        <f t="shared" si="1"/>
        <v>1628.2588830466877</v>
      </c>
      <c r="V12" s="87" cm="1">
        <f t="array" ref="V12">VLOOKUP($E12,$AI$118:$AW$122,COLUMN($AW:$AW)-COLUMN($AH:$AH),FALSE)</f>
        <v>161.75600000000003</v>
      </c>
      <c r="W12" s="87" t="str">
        <f t="shared" si="6"/>
        <v>Unknown</v>
      </c>
      <c r="X12" s="87" t="str">
        <f t="shared" si="7"/>
        <v>Unknown</v>
      </c>
      <c r="Y12" s="104"/>
      <c r="Z12" s="87" t="str">
        <f t="shared" si="2"/>
        <v>Unknown</v>
      </c>
      <c r="AA12" s="87" t="str">
        <f t="shared" si="3"/>
        <v>Unknown</v>
      </c>
      <c r="AB12" s="82" t="e" cm="1">
        <f t="array" ref="AB12">VLOOKUP(B12,'GDP per Capita'!$T$2:$V$4235,COLUMN('GDP per Capita'!$V:$V)-COLUMN('GDP per Capita'!$S:$S),FALSE)</f>
        <v>#N/A</v>
      </c>
      <c r="AC12" s="82" t="str">
        <f t="shared" si="8"/>
        <v/>
      </c>
      <c r="AD12" s="82">
        <f t="shared" si="9"/>
        <v>61228.93767638311</v>
      </c>
      <c r="AE12" s="88">
        <f t="shared" si="4"/>
        <v>2.6592963145181774E-2</v>
      </c>
      <c r="AI12" s="115">
        <v>2019</v>
      </c>
      <c r="AJ12" s="116">
        <f t="shared" ref="AJ12:AU12" si="17">AJ5*$AV12</f>
        <v>4.3673999999999999</v>
      </c>
      <c r="AK12" s="116">
        <f t="shared" si="17"/>
        <v>39.155999999999999</v>
      </c>
      <c r="AL12" s="116">
        <f t="shared" si="17"/>
        <v>108.8085</v>
      </c>
      <c r="AM12" s="116">
        <f t="shared" si="17"/>
        <v>52.258200000000002</v>
      </c>
      <c r="AN12" s="116">
        <f t="shared" si="17"/>
        <v>56.5503</v>
      </c>
      <c r="AO12" s="116">
        <f t="shared" si="17"/>
        <v>248.11350000000002</v>
      </c>
      <c r="AP12" s="116">
        <f t="shared" si="17"/>
        <v>156.69929999999999</v>
      </c>
      <c r="AQ12" s="116">
        <f t="shared" si="17"/>
        <v>65.2851</v>
      </c>
      <c r="AR12" s="116">
        <f t="shared" si="17"/>
        <v>0</v>
      </c>
      <c r="AS12" s="116">
        <f t="shared" si="17"/>
        <v>21.761699999999998</v>
      </c>
      <c r="AT12" s="116">
        <f t="shared" si="17"/>
        <v>152.33189999999999</v>
      </c>
      <c r="AU12" s="116">
        <f t="shared" si="17"/>
        <v>600.66810000000009</v>
      </c>
      <c r="AV12" s="116">
        <f t="shared" si="14"/>
        <v>753</v>
      </c>
      <c r="AW12" s="93">
        <f t="shared" si="15"/>
        <v>0</v>
      </c>
      <c r="BC12" s="34"/>
      <c r="BD12" s="34"/>
      <c r="BF12" s="22"/>
      <c r="BG12" s="25"/>
      <c r="BH12" s="25"/>
      <c r="BI12" s="25"/>
      <c r="BJ12" s="25"/>
      <c r="BK12" s="25"/>
      <c r="BL12" s="25"/>
    </row>
    <row r="13" spans="1:87">
      <c r="A13" s="77" t="s">
        <v>887</v>
      </c>
      <c r="B13" s="77">
        <v>12</v>
      </c>
      <c r="C13" s="77" t="s">
        <v>416</v>
      </c>
      <c r="D13" s="77" t="s">
        <v>31</v>
      </c>
      <c r="E13" s="77">
        <v>2020</v>
      </c>
      <c r="F13" s="77">
        <v>53.2606635</v>
      </c>
      <c r="G13" s="77">
        <v>-2.1255158000000001</v>
      </c>
      <c r="H13" s="77">
        <v>0</v>
      </c>
      <c r="I13" s="77" t="s">
        <v>881</v>
      </c>
      <c r="J13" s="77">
        <v>43.074761000000002</v>
      </c>
      <c r="K13" s="77">
        <v>-89.383761300000003</v>
      </c>
      <c r="L13" s="77">
        <v>12314.977231204901</v>
      </c>
      <c r="M13" s="77">
        <v>1.90926246363804</v>
      </c>
      <c r="N13" s="77">
        <v>0</v>
      </c>
      <c r="O13" s="77">
        <v>1293.0726092765101</v>
      </c>
      <c r="P13" s="87" cm="1">
        <f t="array" ref="P13">IF($X13="Non-local",VLOOKUP($E13,$AI$64:$AW$68,COLUMN($AW:$AW)-COLUMN($AH:$AH),FALSE),IF($X13="Unknown",VLOOKUP($E13,$AI$71:$AW$75,COLUMN($AW:$AW)-COLUMN($AH:$AH),FALSE),0))</f>
        <v>224</v>
      </c>
      <c r="Q13" s="87" cm="1">
        <f t="array" ref="Q13">IF($X13="Non-local",VLOOKUP($E13,$AI$40:$AW$44,COLUMN($AW:$AW)-COLUMN($AH:$AH),FALSE),IF($X13="Unknown",VLOOKUP($E13,$AI$47:$AW$51,COLUMN($AW:$AW)-COLUMN($AH:$AH),FALSE),0))</f>
        <v>470.18520000000001</v>
      </c>
      <c r="R13" s="87" cm="1">
        <f t="array" ref="R13">IF($X13="Non-local",VLOOKUP($E13,$AI$88:$AW$92,COLUMN($AW:$AW)-COLUMN($AH:$AH),FALSE),IF($X13="Unknown",VLOOKUP($E13,$AI$95:$AW$99,COLUMN($AW:$AW)-COLUMN($AH:$AH),FALSE),0))</f>
        <v>0.13052013767768686</v>
      </c>
      <c r="S13" s="87" cm="1">
        <f t="array" ref="S13">VLOOKUP($E13,$AI$111:$AW$115,COLUMN($AW:$AW)-COLUMN($AH:$AH),FALSE)</f>
        <v>410.28773999999999</v>
      </c>
      <c r="T13" s="104">
        <f t="shared" si="0"/>
        <v>2.0397826013157268</v>
      </c>
      <c r="U13" s="104">
        <f t="shared" si="1"/>
        <v>2397.5455492765104</v>
      </c>
      <c r="V13" s="87" cm="1">
        <f t="array" ref="V13">VLOOKUP($E13,$AI$118:$AW$122,COLUMN($AW:$AW)-COLUMN($AH:$AH),FALSE)</f>
        <v>161.75600000000003</v>
      </c>
      <c r="W13" s="87" t="str">
        <f t="shared" si="6"/>
        <v>International</v>
      </c>
      <c r="X13" s="87" t="str">
        <f t="shared" si="7"/>
        <v>Non-local</v>
      </c>
      <c r="Y13" s="104"/>
      <c r="Z13" s="87" t="str">
        <f t="shared" si="2"/>
        <v>United Kingdom</v>
      </c>
      <c r="AA13" s="87" t="str">
        <f t="shared" si="3"/>
        <v>Europe</v>
      </c>
      <c r="AB13" s="82" cm="1">
        <f t="array" ref="AB13">VLOOKUP(B13,'GDP per Capita'!$T$2:$V$4235,COLUMN('GDP per Capita'!$V:$V)-COLUMN('GDP per Capita'!$S:$S),FALSE)</f>
        <v>40800.480000000003</v>
      </c>
      <c r="AC13" s="82">
        <f t="shared" si="8"/>
        <v>40800.480000000003</v>
      </c>
      <c r="AD13" s="82">
        <f t="shared" si="9"/>
        <v>40800.480000000003</v>
      </c>
      <c r="AE13" s="88">
        <f t="shared" si="4"/>
        <v>5.8762679980149994E-2</v>
      </c>
      <c r="AI13" s="115">
        <v>2020</v>
      </c>
      <c r="AJ13" s="116">
        <f t="shared" ref="AJ13:AU13" si="18">AJ6*$AV13</f>
        <v>8.1142000000000003</v>
      </c>
      <c r="AK13" s="116">
        <f t="shared" si="18"/>
        <v>65.0535</v>
      </c>
      <c r="AL13" s="116">
        <f t="shared" si="18"/>
        <v>214.18690000000001</v>
      </c>
      <c r="AM13" s="116">
        <f t="shared" si="18"/>
        <v>100.3083</v>
      </c>
      <c r="AN13" s="116">
        <f t="shared" si="18"/>
        <v>97.650199999999998</v>
      </c>
      <c r="AO13" s="116">
        <f t="shared" si="18"/>
        <v>387.66290000000004</v>
      </c>
      <c r="AP13" s="116">
        <f t="shared" si="18"/>
        <v>282.03840000000002</v>
      </c>
      <c r="AQ13" s="116">
        <f t="shared" si="18"/>
        <v>121.9928</v>
      </c>
      <c r="AR13" s="116">
        <f t="shared" si="18"/>
        <v>70.509600000000006</v>
      </c>
      <c r="AS13" s="116">
        <f t="shared" si="18"/>
        <v>51.483199999999997</v>
      </c>
      <c r="AT13" s="116">
        <f t="shared" si="18"/>
        <v>287.35460000000006</v>
      </c>
      <c r="AU13" s="116">
        <f t="shared" si="18"/>
        <v>1111.6453999999999</v>
      </c>
      <c r="AV13" s="116">
        <f t="shared" si="14"/>
        <v>1399</v>
      </c>
      <c r="AW13" s="93">
        <f t="shared" si="15"/>
        <v>0</v>
      </c>
      <c r="BC13" s="34"/>
      <c r="BD13" s="34"/>
      <c r="BF13" s="22"/>
      <c r="BG13" s="25"/>
      <c r="BH13" s="25"/>
      <c r="BI13" s="25"/>
      <c r="BJ13" s="25"/>
      <c r="BK13" s="25"/>
      <c r="BL13" s="25"/>
    </row>
    <row r="14" spans="1:87">
      <c r="A14" s="77" t="s">
        <v>888</v>
      </c>
      <c r="B14" s="77">
        <v>13</v>
      </c>
      <c r="C14" s="77" t="s">
        <v>29</v>
      </c>
      <c r="D14" s="77" t="s">
        <v>29</v>
      </c>
      <c r="E14" s="77">
        <v>2020</v>
      </c>
      <c r="F14" s="77">
        <v>33.749098699999998</v>
      </c>
      <c r="G14" s="77">
        <v>-84.390184899999994</v>
      </c>
      <c r="H14" s="77">
        <v>0</v>
      </c>
      <c r="I14" s="77" t="s">
        <v>881</v>
      </c>
      <c r="J14" s="77">
        <v>43.074761000000002</v>
      </c>
      <c r="K14" s="77">
        <v>-89.383761300000003</v>
      </c>
      <c r="L14" s="77">
        <v>2247.9722199896</v>
      </c>
      <c r="M14" s="77">
        <v>0.45846468780996302</v>
      </c>
      <c r="N14" s="77">
        <v>0</v>
      </c>
      <c r="O14" s="77">
        <v>431.610666238004</v>
      </c>
      <c r="P14" s="87" cm="1">
        <f t="array" ref="P14">IF($X14="Non-local",VLOOKUP($E14,$AI$64:$AW$68,COLUMN($AW:$AW)-COLUMN($AH:$AH),FALSE),IF($X14="Unknown",VLOOKUP($E14,$AI$71:$AW$75,COLUMN($AW:$AW)-COLUMN($AH:$AH),FALSE),0))</f>
        <v>224</v>
      </c>
      <c r="Q14" s="87" cm="1">
        <f t="array" ref="Q14">IF($X14="Non-local",VLOOKUP($E14,$AI$40:$AW$44,COLUMN($AW:$AW)-COLUMN($AH:$AH),FALSE),IF($X14="Unknown",VLOOKUP($E14,$AI$47:$AW$51,COLUMN($AW:$AW)-COLUMN($AH:$AH),FALSE),0))</f>
        <v>470.18520000000001</v>
      </c>
      <c r="R14" s="87" cm="1">
        <f t="array" ref="R14">IF($X14="Non-local",VLOOKUP($E14,$AI$88:$AW$92,COLUMN($AW:$AW)-COLUMN($AH:$AH),FALSE),IF($X14="Unknown",VLOOKUP($E14,$AI$95:$AW$99,COLUMN($AW:$AW)-COLUMN($AH:$AH),FALSE),0))</f>
        <v>0.13052013767768686</v>
      </c>
      <c r="S14" s="87" cm="1">
        <f t="array" ref="S14">VLOOKUP($E14,$AI$111:$AW$115,COLUMN($AW:$AW)-COLUMN($AH:$AH),FALSE)</f>
        <v>410.28773999999999</v>
      </c>
      <c r="T14" s="104">
        <f t="shared" si="0"/>
        <v>0.58898482548764985</v>
      </c>
      <c r="U14" s="104">
        <f t="shared" si="1"/>
        <v>1536.083606238004</v>
      </c>
      <c r="V14" s="87" cm="1">
        <f t="array" ref="V14">VLOOKUP($E14,$AI$118:$AW$122,COLUMN($AW:$AW)-COLUMN($AH:$AH),FALSE)</f>
        <v>161.75600000000003</v>
      </c>
      <c r="W14" s="87" t="str">
        <f t="shared" si="6"/>
        <v>Domestic</v>
      </c>
      <c r="X14" s="87" t="str">
        <f t="shared" si="7"/>
        <v>Non-local</v>
      </c>
      <c r="Y14" s="104"/>
      <c r="Z14" s="87" t="str">
        <f t="shared" si="2"/>
        <v>USA</v>
      </c>
      <c r="AA14" s="87" t="str">
        <f t="shared" si="3"/>
        <v>USA</v>
      </c>
      <c r="AB14" s="82" cm="1">
        <f t="array" ref="AB14">VLOOKUP(B14,'GDP per Capita'!$T$2:$V$4235,COLUMN('GDP per Capita'!$V:$V)-COLUMN('GDP per Capita'!$S:$S),FALSE)</f>
        <v>63809.64</v>
      </c>
      <c r="AC14" s="82">
        <f t="shared" si="8"/>
        <v>63809.64</v>
      </c>
      <c r="AD14" s="82">
        <f t="shared" si="9"/>
        <v>63809.64</v>
      </c>
      <c r="AE14" s="88">
        <f t="shared" si="4"/>
        <v>2.4072908203807513E-2</v>
      </c>
      <c r="AI14" s="110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93"/>
      <c r="BC14" s="34"/>
      <c r="BD14" s="34"/>
      <c r="BF14" s="22"/>
      <c r="BG14" s="25"/>
      <c r="BH14" s="25"/>
      <c r="BI14" s="25"/>
      <c r="BJ14" s="25"/>
      <c r="BK14" s="25"/>
      <c r="BL14" s="25"/>
    </row>
    <row r="15" spans="1:87" ht="34">
      <c r="A15" s="77" t="s">
        <v>889</v>
      </c>
      <c r="B15" s="77">
        <v>14</v>
      </c>
      <c r="C15" s="77" t="s">
        <v>29</v>
      </c>
      <c r="D15" s="77" t="s">
        <v>29</v>
      </c>
      <c r="E15" s="77">
        <v>2020</v>
      </c>
      <c r="F15" s="77">
        <v>42.735541599999998</v>
      </c>
      <c r="G15" s="77">
        <v>-84.485246900000007</v>
      </c>
      <c r="H15" s="77">
        <v>0</v>
      </c>
      <c r="I15" s="77" t="s">
        <v>881</v>
      </c>
      <c r="J15" s="77">
        <v>43.074761000000002</v>
      </c>
      <c r="K15" s="77">
        <v>-89.383761300000003</v>
      </c>
      <c r="L15" s="77">
        <v>801.39372359971799</v>
      </c>
      <c r="M15" s="77">
        <v>0.26745155518736502</v>
      </c>
      <c r="N15" s="77">
        <v>0</v>
      </c>
      <c r="O15" s="77">
        <v>153.86759493114499</v>
      </c>
      <c r="P15" s="87" cm="1">
        <f t="array" ref="P15">IF($X15="Non-local",VLOOKUP($E15,$AI$64:$AW$68,COLUMN($AW:$AW)-COLUMN($AH:$AH),FALSE),IF($X15="Unknown",VLOOKUP($E15,$AI$71:$AW$75,COLUMN($AW:$AW)-COLUMN($AH:$AH),FALSE),0))</f>
        <v>224</v>
      </c>
      <c r="Q15" s="87" cm="1">
        <f t="array" ref="Q15">IF($X15="Non-local",VLOOKUP($E15,$AI$40:$AW$44,COLUMN($AW:$AW)-COLUMN($AH:$AH),FALSE),IF($X15="Unknown",VLOOKUP($E15,$AI$47:$AW$51,COLUMN($AW:$AW)-COLUMN($AH:$AH),FALSE),0))</f>
        <v>470.18520000000001</v>
      </c>
      <c r="R15" s="87" cm="1">
        <f t="array" ref="R15">IF($X15="Non-local",VLOOKUP($E15,$AI$88:$AW$92,COLUMN($AW:$AW)-COLUMN($AH:$AH),FALSE),IF($X15="Unknown",VLOOKUP($E15,$AI$95:$AW$99,COLUMN($AW:$AW)-COLUMN($AH:$AH),FALSE),0))</f>
        <v>0.13052013767768686</v>
      </c>
      <c r="S15" s="87" cm="1">
        <f t="array" ref="S15">VLOOKUP($E15,$AI$111:$AW$115,COLUMN($AW:$AW)-COLUMN($AH:$AH),FALSE)</f>
        <v>410.28773999999999</v>
      </c>
      <c r="T15" s="104">
        <f t="shared" si="0"/>
        <v>0.39797169286505185</v>
      </c>
      <c r="U15" s="104">
        <f t="shared" si="1"/>
        <v>1258.3405349311449</v>
      </c>
      <c r="V15" s="87" cm="1">
        <f t="array" ref="V15">VLOOKUP($E15,$AI$118:$AW$122,COLUMN($AW:$AW)-COLUMN($AH:$AH),FALSE)</f>
        <v>161.75600000000003</v>
      </c>
      <c r="W15" s="87" t="str">
        <f t="shared" si="6"/>
        <v>Domestic</v>
      </c>
      <c r="X15" s="87" t="str">
        <f t="shared" si="7"/>
        <v>Non-local</v>
      </c>
      <c r="Y15" s="104"/>
      <c r="Z15" s="87" t="str">
        <f t="shared" si="2"/>
        <v>USA</v>
      </c>
      <c r="AA15" s="87" t="str">
        <f t="shared" si="3"/>
        <v>USA</v>
      </c>
      <c r="AB15" s="82" cm="1">
        <f t="array" ref="AB15">VLOOKUP(B15,'GDP per Capita'!$T$2:$V$4235,COLUMN('GDP per Capita'!$V:$V)-COLUMN('GDP per Capita'!$S:$S),FALSE)</f>
        <v>63809.64</v>
      </c>
      <c r="AC15" s="82">
        <f t="shared" si="8"/>
        <v>63809.64</v>
      </c>
      <c r="AD15" s="82">
        <f t="shared" si="9"/>
        <v>63809.64</v>
      </c>
      <c r="AE15" s="88">
        <f t="shared" si="4"/>
        <v>1.9720226206120971E-2</v>
      </c>
      <c r="AI15" s="117" t="s">
        <v>1906</v>
      </c>
      <c r="AJ15" s="118" t="s">
        <v>1892</v>
      </c>
      <c r="AK15" s="118" t="s">
        <v>1893</v>
      </c>
      <c r="AL15" s="118" t="s">
        <v>1894</v>
      </c>
      <c r="AM15" s="118" t="s">
        <v>1895</v>
      </c>
      <c r="AN15" s="118" t="s">
        <v>1896</v>
      </c>
      <c r="AO15" s="118" t="s">
        <v>1897</v>
      </c>
      <c r="AP15" s="118" t="s">
        <v>1898</v>
      </c>
      <c r="AQ15" s="118" t="s">
        <v>1899</v>
      </c>
      <c r="AR15" s="118" t="s">
        <v>1900</v>
      </c>
      <c r="AS15" s="118" t="s">
        <v>1901</v>
      </c>
      <c r="AT15" s="119" t="s">
        <v>1902</v>
      </c>
      <c r="AU15" s="119" t="s">
        <v>1903</v>
      </c>
      <c r="AV15" s="119" t="s">
        <v>674</v>
      </c>
      <c r="AW15" s="103" t="s">
        <v>849</v>
      </c>
      <c r="BC15" s="34"/>
      <c r="BD15" s="34"/>
      <c r="BG15" s="25"/>
      <c r="BH15" s="25"/>
    </row>
    <row r="16" spans="1:87">
      <c r="A16" s="77" t="s">
        <v>890</v>
      </c>
      <c r="B16" s="77">
        <v>15</v>
      </c>
      <c r="C16" s="77" t="s">
        <v>29</v>
      </c>
      <c r="D16" s="77" t="s">
        <v>29</v>
      </c>
      <c r="E16" s="77">
        <v>2020</v>
      </c>
      <c r="F16" s="77">
        <v>33.154009100000003</v>
      </c>
      <c r="G16" s="77">
        <v>-97.064732199999995</v>
      </c>
      <c r="H16" s="77">
        <v>0</v>
      </c>
      <c r="I16" s="77" t="s">
        <v>881</v>
      </c>
      <c r="J16" s="77">
        <v>43.074761000000002</v>
      </c>
      <c r="K16" s="77">
        <v>-89.383761300000003</v>
      </c>
      <c r="L16" s="77">
        <v>2580.6934285397801</v>
      </c>
      <c r="M16" s="77">
        <v>0.50239878505650204</v>
      </c>
      <c r="N16" s="77">
        <v>0</v>
      </c>
      <c r="O16" s="77">
        <v>495.49313827963698</v>
      </c>
      <c r="P16" s="87" cm="1">
        <f t="array" ref="P16">IF($X16="Non-local",VLOOKUP($E16,$AI$64:$AW$68,COLUMN($AW:$AW)-COLUMN($AH:$AH),FALSE),IF($X16="Unknown",VLOOKUP($E16,$AI$71:$AW$75,COLUMN($AW:$AW)-COLUMN($AH:$AH),FALSE),0))</f>
        <v>224</v>
      </c>
      <c r="Q16" s="87" cm="1">
        <f t="array" ref="Q16">IF($X16="Non-local",VLOOKUP($E16,$AI$40:$AW$44,COLUMN($AW:$AW)-COLUMN($AH:$AH),FALSE),IF($X16="Unknown",VLOOKUP($E16,$AI$47:$AW$51,COLUMN($AW:$AW)-COLUMN($AH:$AH),FALSE),0))</f>
        <v>470.18520000000001</v>
      </c>
      <c r="R16" s="87" cm="1">
        <f t="array" ref="R16">IF($X16="Non-local",VLOOKUP($E16,$AI$88:$AW$92,COLUMN($AW:$AW)-COLUMN($AH:$AH),FALSE),IF($X16="Unknown",VLOOKUP($E16,$AI$95:$AW$99,COLUMN($AW:$AW)-COLUMN($AH:$AH),FALSE),0))</f>
        <v>0.13052013767768686</v>
      </c>
      <c r="S16" s="87" cm="1">
        <f t="array" ref="S16">VLOOKUP($E16,$AI$111:$AW$115,COLUMN($AW:$AW)-COLUMN($AH:$AH),FALSE)</f>
        <v>410.28773999999999</v>
      </c>
      <c r="T16" s="104">
        <f t="shared" si="0"/>
        <v>0.63291892273418893</v>
      </c>
      <c r="U16" s="104">
        <f t="shared" si="1"/>
        <v>1599.966078279637</v>
      </c>
      <c r="V16" s="87" cm="1">
        <f t="array" ref="V16">VLOOKUP($E16,$AI$118:$AW$122,COLUMN($AW:$AW)-COLUMN($AH:$AH),FALSE)</f>
        <v>161.75600000000003</v>
      </c>
      <c r="W16" s="87" t="str">
        <f t="shared" si="6"/>
        <v>Domestic</v>
      </c>
      <c r="X16" s="87" t="str">
        <f t="shared" si="7"/>
        <v>Non-local</v>
      </c>
      <c r="Y16" s="104"/>
      <c r="Z16" s="87" t="str">
        <f t="shared" si="2"/>
        <v>USA</v>
      </c>
      <c r="AA16" s="87" t="str">
        <f t="shared" si="3"/>
        <v>USA</v>
      </c>
      <c r="AB16" s="82" cm="1">
        <f t="array" ref="AB16">VLOOKUP(B16,'GDP per Capita'!$T$2:$V$4235,COLUMN('GDP per Capita'!$V:$V)-COLUMN('GDP per Capita'!$S:$S),FALSE)</f>
        <v>63809.64</v>
      </c>
      <c r="AC16" s="82">
        <f t="shared" si="8"/>
        <v>63809.64</v>
      </c>
      <c r="AD16" s="82">
        <f t="shared" si="9"/>
        <v>63809.64</v>
      </c>
      <c r="AE16" s="88">
        <f t="shared" si="4"/>
        <v>2.5074049599396533E-2</v>
      </c>
      <c r="AI16" s="105">
        <v>2016</v>
      </c>
      <c r="AJ16" s="120">
        <f t="shared" ref="AJ16:AU16" si="19">AJ2*$AV16</f>
        <v>3.5089999999999999</v>
      </c>
      <c r="AK16" s="120">
        <f t="shared" si="19"/>
        <v>31.459999999999997</v>
      </c>
      <c r="AL16" s="120">
        <f t="shared" si="19"/>
        <v>87.422499999999999</v>
      </c>
      <c r="AM16" s="120">
        <f t="shared" si="19"/>
        <v>41.987000000000002</v>
      </c>
      <c r="AN16" s="120">
        <f t="shared" si="19"/>
        <v>45.435499999999998</v>
      </c>
      <c r="AO16" s="120">
        <f t="shared" si="19"/>
        <v>199.3475</v>
      </c>
      <c r="AP16" s="120">
        <f t="shared" si="19"/>
        <v>125.90050000000001</v>
      </c>
      <c r="AQ16" s="120">
        <f t="shared" si="19"/>
        <v>52.453499999999998</v>
      </c>
      <c r="AR16" s="120">
        <f t="shared" si="19"/>
        <v>0</v>
      </c>
      <c r="AS16" s="120">
        <f t="shared" si="19"/>
        <v>17.484500000000001</v>
      </c>
      <c r="AT16" s="120">
        <f t="shared" si="19"/>
        <v>122.39149999999999</v>
      </c>
      <c r="AU16" s="120">
        <f t="shared" si="19"/>
        <v>482.60850000000005</v>
      </c>
      <c r="AV16" s="121">
        <f>COUNTIFS($E$2:$E$4235,AI16,$H$2:$H$4235,0)-AV30</f>
        <v>605</v>
      </c>
      <c r="AW16" s="93">
        <f>SUM(AT16:AU16)-AV16</f>
        <v>0</v>
      </c>
      <c r="BC16" s="34"/>
      <c r="BD16" s="34"/>
      <c r="BG16" s="25"/>
      <c r="BH16" s="25"/>
    </row>
    <row r="17" spans="1:63">
      <c r="A17" s="77" t="s">
        <v>34</v>
      </c>
      <c r="B17" s="77">
        <v>16</v>
      </c>
      <c r="C17" s="77" t="s">
        <v>34</v>
      </c>
      <c r="D17" s="77" t="s">
        <v>34</v>
      </c>
      <c r="E17" s="77">
        <v>2020</v>
      </c>
      <c r="F17" s="77">
        <v>0</v>
      </c>
      <c r="G17" s="77">
        <v>0</v>
      </c>
      <c r="H17" s="77">
        <v>0</v>
      </c>
      <c r="I17" s="77" t="s">
        <v>881</v>
      </c>
      <c r="J17" s="77">
        <v>43.074761000000002</v>
      </c>
      <c r="K17" s="77">
        <v>-89.383761300000003</v>
      </c>
      <c r="L17" s="77">
        <v>4610.0412007298301</v>
      </c>
      <c r="M17" s="77">
        <v>0.80715542109624605</v>
      </c>
      <c r="N17" s="77">
        <v>1</v>
      </c>
      <c r="O17" s="77">
        <v>553.20494408757997</v>
      </c>
      <c r="P17" s="87" cm="1">
        <f t="array" ref="P17">IF($X17="Non-local",VLOOKUP($E17,$AI$64:$AW$68,COLUMN($AW:$AW)-COLUMN($AH:$AH),FALSE),IF($X17="Unknown",VLOOKUP($E17,$AI$71:$AW$75,COLUMN($AW:$AW)-COLUMN($AH:$AH),FALSE),0))</f>
        <v>214.50706319702601</v>
      </c>
      <c r="Q17" s="87" cm="1">
        <f t="array" ref="Q17">IF($X17="Non-local",VLOOKUP($E17,$AI$40:$AW$44,COLUMN($AW:$AW)-COLUMN($AH:$AH),FALSE),IF($X17="Unknown",VLOOKUP($E17,$AI$47:$AW$51,COLUMN($AW:$AW)-COLUMN($AH:$AH),FALSE),0))</f>
        <v>450.25913576208183</v>
      </c>
      <c r="R17" s="87" cm="1">
        <f t="array" ref="R17">IF($X17="Non-local",VLOOKUP($E17,$AI$88:$AW$92,COLUMN($AW:$AW)-COLUMN($AH:$AH),FALSE),IF($X17="Unknown",VLOOKUP($E17,$AI$95:$AW$99,COLUMN($AW:$AW)-COLUMN($AH:$AH),FALSE),0))</f>
        <v>0.12498880098800048</v>
      </c>
      <c r="S17" s="87" cm="1">
        <f t="array" ref="S17">VLOOKUP($E17,$AI$111:$AW$115,COLUMN($AW:$AW)-COLUMN($AH:$AH),FALSE)</f>
        <v>410.28773999999999</v>
      </c>
      <c r="T17" s="104">
        <f t="shared" si="0"/>
        <v>0.93214422208424652</v>
      </c>
      <c r="U17" s="104">
        <f t="shared" si="1"/>
        <v>1628.2588830466877</v>
      </c>
      <c r="V17" s="87" cm="1">
        <f t="array" ref="V17">VLOOKUP($E17,$AI$118:$AW$122,COLUMN($AW:$AW)-COLUMN($AH:$AH),FALSE)</f>
        <v>161.75600000000003</v>
      </c>
      <c r="W17" s="87" t="str">
        <f t="shared" si="6"/>
        <v>Unknown</v>
      </c>
      <c r="X17" s="87" t="str">
        <f t="shared" si="7"/>
        <v>Unknown</v>
      </c>
      <c r="Y17" s="104"/>
      <c r="Z17" s="87" t="str">
        <f t="shared" si="2"/>
        <v>Unknown</v>
      </c>
      <c r="AA17" s="87" t="str">
        <f t="shared" si="3"/>
        <v>Unknown</v>
      </c>
      <c r="AB17" s="82" t="e" cm="1">
        <f t="array" ref="AB17">VLOOKUP(B17,'GDP per Capita'!$T$2:$V$4235,COLUMN('GDP per Capita'!$V:$V)-COLUMN('GDP per Capita'!$S:$S),FALSE)</f>
        <v>#N/A</v>
      </c>
      <c r="AC17" s="82" t="str">
        <f t="shared" si="8"/>
        <v/>
      </c>
      <c r="AD17" s="82">
        <f t="shared" si="9"/>
        <v>61228.93767638311</v>
      </c>
      <c r="AE17" s="88">
        <f t="shared" si="4"/>
        <v>2.6592963145181774E-2</v>
      </c>
      <c r="AI17" s="107">
        <v>2017</v>
      </c>
      <c r="AJ17" s="120">
        <f t="shared" ref="AJ17:AU17" si="20">AJ3*$AV17</f>
        <v>2.8535999999999997</v>
      </c>
      <c r="AK17" s="120">
        <f t="shared" si="20"/>
        <v>25.584</v>
      </c>
      <c r="AL17" s="120">
        <f t="shared" si="20"/>
        <v>71.093999999999994</v>
      </c>
      <c r="AM17" s="120">
        <f t="shared" si="20"/>
        <v>34.144800000000004</v>
      </c>
      <c r="AN17" s="120">
        <f t="shared" si="20"/>
        <v>36.949199999999998</v>
      </c>
      <c r="AO17" s="120">
        <f t="shared" si="20"/>
        <v>162.114</v>
      </c>
      <c r="AP17" s="120">
        <f t="shared" si="20"/>
        <v>102.3852</v>
      </c>
      <c r="AQ17" s="120">
        <f t="shared" si="20"/>
        <v>42.656399999999998</v>
      </c>
      <c r="AR17" s="120">
        <f t="shared" si="20"/>
        <v>0</v>
      </c>
      <c r="AS17" s="120">
        <f t="shared" si="20"/>
        <v>14.2188</v>
      </c>
      <c r="AT17" s="120">
        <f t="shared" si="20"/>
        <v>99.531599999999983</v>
      </c>
      <c r="AU17" s="120">
        <f t="shared" si="20"/>
        <v>392.46840000000003</v>
      </c>
      <c r="AV17" s="121">
        <f t="shared" ref="AV17:AV20" si="21">COUNTIFS($E$2:$E$4235,AI17,$H$2:$H$4235,0)-AV31</f>
        <v>492</v>
      </c>
      <c r="AW17" s="93">
        <f t="shared" ref="AW17:AW20" si="22">SUM(AT17:AU17)-AV17</f>
        <v>0</v>
      </c>
      <c r="BC17" s="34"/>
      <c r="BD17" s="34"/>
      <c r="BG17" s="25"/>
      <c r="BH17" s="25"/>
    </row>
    <row r="18" spans="1:63">
      <c r="A18" s="77" t="s">
        <v>886</v>
      </c>
      <c r="B18" s="77">
        <v>17</v>
      </c>
      <c r="C18" s="77" t="s">
        <v>29</v>
      </c>
      <c r="D18" s="77" t="s">
        <v>29</v>
      </c>
      <c r="E18" s="77">
        <v>2020</v>
      </c>
      <c r="F18" s="77">
        <v>39.284749400000003</v>
      </c>
      <c r="G18" s="77">
        <v>-76.620474639699793</v>
      </c>
      <c r="H18" s="77">
        <v>0</v>
      </c>
      <c r="I18" s="77" t="s">
        <v>881</v>
      </c>
      <c r="J18" s="77">
        <v>43.074761000000002</v>
      </c>
      <c r="K18" s="77">
        <v>-89.383761300000003</v>
      </c>
      <c r="L18" s="77">
        <v>2293.6142511822</v>
      </c>
      <c r="M18" s="77">
        <v>0.46449147956658998</v>
      </c>
      <c r="N18" s="77">
        <v>0</v>
      </c>
      <c r="O18" s="77">
        <v>440.37393622698198</v>
      </c>
      <c r="P18" s="87" cm="1">
        <f t="array" ref="P18">IF($X18="Non-local",VLOOKUP($E18,$AI$64:$AW$68,COLUMN($AW:$AW)-COLUMN($AH:$AH),FALSE),IF($X18="Unknown",VLOOKUP($E18,$AI$71:$AW$75,COLUMN($AW:$AW)-COLUMN($AH:$AH),FALSE),0))</f>
        <v>224</v>
      </c>
      <c r="Q18" s="87" cm="1">
        <f t="array" ref="Q18">IF($X18="Non-local",VLOOKUP($E18,$AI$40:$AW$44,COLUMN($AW:$AW)-COLUMN($AH:$AH),FALSE),IF($X18="Unknown",VLOOKUP($E18,$AI$47:$AW$51,COLUMN($AW:$AW)-COLUMN($AH:$AH),FALSE),0))</f>
        <v>470.18520000000001</v>
      </c>
      <c r="R18" s="87" cm="1">
        <f t="array" ref="R18">IF($X18="Non-local",VLOOKUP($E18,$AI$88:$AW$92,COLUMN($AW:$AW)-COLUMN($AH:$AH),FALSE),IF($X18="Unknown",VLOOKUP($E18,$AI$95:$AW$99,COLUMN($AW:$AW)-COLUMN($AH:$AH),FALSE),0))</f>
        <v>0.13052013767768686</v>
      </c>
      <c r="S18" s="87" cm="1">
        <f t="array" ref="S18">VLOOKUP($E18,$AI$111:$AW$115,COLUMN($AW:$AW)-COLUMN($AH:$AH),FALSE)</f>
        <v>410.28773999999999</v>
      </c>
      <c r="T18" s="104">
        <f t="shared" si="0"/>
        <v>0.59501161724427687</v>
      </c>
      <c r="U18" s="104">
        <f t="shared" si="1"/>
        <v>1544.846876226982</v>
      </c>
      <c r="V18" s="87" cm="1">
        <f t="array" ref="V18">VLOOKUP($E18,$AI$118:$AW$122,COLUMN($AW:$AW)-COLUMN($AH:$AH),FALSE)</f>
        <v>161.75600000000003</v>
      </c>
      <c r="W18" s="87" t="str">
        <f t="shared" si="6"/>
        <v>Domestic</v>
      </c>
      <c r="X18" s="87" t="str">
        <f t="shared" si="7"/>
        <v>Non-local</v>
      </c>
      <c r="Y18" s="104"/>
      <c r="Z18" s="87" t="str">
        <f t="shared" si="2"/>
        <v>USA</v>
      </c>
      <c r="AA18" s="87" t="str">
        <f t="shared" si="3"/>
        <v>USA</v>
      </c>
      <c r="AB18" s="82" cm="1">
        <f t="array" ref="AB18">VLOOKUP(B18,'GDP per Capita'!$T$2:$V$4235,COLUMN('GDP per Capita'!$V:$V)-COLUMN('GDP per Capita'!$S:$S),FALSE)</f>
        <v>63809.64</v>
      </c>
      <c r="AC18" s="82">
        <f t="shared" si="8"/>
        <v>63809.64</v>
      </c>
      <c r="AD18" s="82">
        <f t="shared" si="9"/>
        <v>63809.64</v>
      </c>
      <c r="AE18" s="88">
        <f t="shared" si="4"/>
        <v>2.4210242781921069E-2</v>
      </c>
      <c r="AI18" s="107">
        <v>2018</v>
      </c>
      <c r="AJ18" s="120">
        <f t="shared" ref="AJ18:AU18" si="23">AJ4*$AV18</f>
        <v>3.1494</v>
      </c>
      <c r="AK18" s="120">
        <f t="shared" si="23"/>
        <v>28.235999999999997</v>
      </c>
      <c r="AL18" s="120">
        <f t="shared" si="23"/>
        <v>78.463499999999996</v>
      </c>
      <c r="AM18" s="120">
        <f t="shared" si="23"/>
        <v>37.684200000000004</v>
      </c>
      <c r="AN18" s="120">
        <f t="shared" si="23"/>
        <v>40.779299999999999</v>
      </c>
      <c r="AO18" s="120">
        <f t="shared" si="23"/>
        <v>178.91849999999999</v>
      </c>
      <c r="AP18" s="120">
        <f t="shared" si="23"/>
        <v>112.9983</v>
      </c>
      <c r="AQ18" s="120">
        <f t="shared" si="23"/>
        <v>47.078099999999999</v>
      </c>
      <c r="AR18" s="120">
        <f t="shared" si="23"/>
        <v>0</v>
      </c>
      <c r="AS18" s="120">
        <f t="shared" si="23"/>
        <v>15.692699999999999</v>
      </c>
      <c r="AT18" s="120">
        <f t="shared" si="23"/>
        <v>109.84889999999999</v>
      </c>
      <c r="AU18" s="120">
        <f t="shared" si="23"/>
        <v>433.15110000000004</v>
      </c>
      <c r="AV18" s="121">
        <f t="shared" si="21"/>
        <v>543</v>
      </c>
      <c r="AW18" s="93">
        <f t="shared" si="22"/>
        <v>0</v>
      </c>
      <c r="BC18" s="34"/>
      <c r="BD18" s="88"/>
      <c r="BF18" s="25"/>
      <c r="BG18" s="25"/>
      <c r="BH18" s="25"/>
    </row>
    <row r="19" spans="1:63">
      <c r="A19" s="77" t="s">
        <v>891</v>
      </c>
      <c r="B19" s="77">
        <v>18</v>
      </c>
      <c r="C19" s="77" t="s">
        <v>29</v>
      </c>
      <c r="D19" s="77" t="s">
        <v>29</v>
      </c>
      <c r="E19" s="77">
        <v>2020</v>
      </c>
      <c r="F19" s="77">
        <v>35.084103399999996</v>
      </c>
      <c r="G19" s="77">
        <v>-106.6509851</v>
      </c>
      <c r="H19" s="77">
        <v>0</v>
      </c>
      <c r="I19" s="77" t="s">
        <v>881</v>
      </c>
      <c r="J19" s="77">
        <v>43.074761000000002</v>
      </c>
      <c r="K19" s="77">
        <v>-89.383761300000003</v>
      </c>
      <c r="L19" s="77">
        <v>3460.3543713224299</v>
      </c>
      <c r="M19" s="77">
        <v>0.63621221703033504</v>
      </c>
      <c r="N19" s="77">
        <v>0</v>
      </c>
      <c r="O19" s="77">
        <v>664.38803929390804</v>
      </c>
      <c r="P19" s="87" cm="1">
        <f t="array" ref="P19">IF($X19="Non-local",VLOOKUP($E19,$AI$64:$AW$68,COLUMN($AW:$AW)-COLUMN($AH:$AH),FALSE),IF($X19="Unknown",VLOOKUP($E19,$AI$71:$AW$75,COLUMN($AW:$AW)-COLUMN($AH:$AH),FALSE),0))</f>
        <v>224</v>
      </c>
      <c r="Q19" s="87" cm="1">
        <f t="array" ref="Q19">IF($X19="Non-local",VLOOKUP($E19,$AI$40:$AW$44,COLUMN($AW:$AW)-COLUMN($AH:$AH),FALSE),IF($X19="Unknown",VLOOKUP($E19,$AI$47:$AW$51,COLUMN($AW:$AW)-COLUMN($AH:$AH),FALSE),0))</f>
        <v>470.18520000000001</v>
      </c>
      <c r="R19" s="87" cm="1">
        <f t="array" ref="R19">IF($X19="Non-local",VLOOKUP($E19,$AI$88:$AW$92,COLUMN($AW:$AW)-COLUMN($AH:$AH),FALSE),IF($X19="Unknown",VLOOKUP($E19,$AI$95:$AW$99,COLUMN($AW:$AW)-COLUMN($AH:$AH),FALSE),0))</f>
        <v>0.13052013767768686</v>
      </c>
      <c r="S19" s="87" cm="1">
        <f t="array" ref="S19">VLOOKUP($E19,$AI$111:$AW$115,COLUMN($AW:$AW)-COLUMN($AH:$AH),FALSE)</f>
        <v>410.28773999999999</v>
      </c>
      <c r="T19" s="104">
        <f t="shared" si="0"/>
        <v>0.76673235470802192</v>
      </c>
      <c r="U19" s="104">
        <f t="shared" si="1"/>
        <v>1768.860979293908</v>
      </c>
      <c r="V19" s="87" cm="1">
        <f t="array" ref="V19">VLOOKUP($E19,$AI$118:$AW$122,COLUMN($AW:$AW)-COLUMN($AH:$AH),FALSE)</f>
        <v>161.75600000000003</v>
      </c>
      <c r="W19" s="87" t="str">
        <f t="shared" si="6"/>
        <v>Domestic</v>
      </c>
      <c r="X19" s="87" t="str">
        <f t="shared" si="7"/>
        <v>Non-local</v>
      </c>
      <c r="Y19" s="104"/>
      <c r="Z19" s="87" t="str">
        <f t="shared" si="2"/>
        <v>USA</v>
      </c>
      <c r="AA19" s="87" t="str">
        <f t="shared" si="3"/>
        <v>USA</v>
      </c>
      <c r="AB19" s="82" cm="1">
        <f t="array" ref="AB19">VLOOKUP(B19,'GDP per Capita'!$T$2:$V$4235,COLUMN('GDP per Capita'!$V:$V)-COLUMN('GDP per Capita'!$S:$S),FALSE)</f>
        <v>63809.64</v>
      </c>
      <c r="AC19" s="82">
        <f t="shared" si="8"/>
        <v>63809.64</v>
      </c>
      <c r="AD19" s="82">
        <f t="shared" si="9"/>
        <v>63809.64</v>
      </c>
      <c r="AE19" s="88">
        <f t="shared" si="4"/>
        <v>2.77209051687787E-2</v>
      </c>
      <c r="AI19" s="107">
        <v>2019</v>
      </c>
      <c r="AJ19" s="120">
        <f t="shared" ref="AJ19:AU19" si="24">AJ5*$AV19</f>
        <v>3.8627999999999996</v>
      </c>
      <c r="AK19" s="120">
        <f t="shared" si="24"/>
        <v>34.631999999999998</v>
      </c>
      <c r="AL19" s="120">
        <f t="shared" si="24"/>
        <v>96.236999999999995</v>
      </c>
      <c r="AM19" s="120">
        <f t="shared" si="24"/>
        <v>46.220400000000005</v>
      </c>
      <c r="AN19" s="120">
        <f t="shared" si="24"/>
        <v>50.016599999999997</v>
      </c>
      <c r="AO19" s="120">
        <f t="shared" si="24"/>
        <v>219.447</v>
      </c>
      <c r="AP19" s="120">
        <f t="shared" si="24"/>
        <v>138.59460000000001</v>
      </c>
      <c r="AQ19" s="120">
        <f t="shared" si="24"/>
        <v>57.742199999999997</v>
      </c>
      <c r="AR19" s="120">
        <f t="shared" si="24"/>
        <v>0</v>
      </c>
      <c r="AS19" s="120">
        <f t="shared" si="24"/>
        <v>19.247399999999999</v>
      </c>
      <c r="AT19" s="120">
        <f t="shared" si="24"/>
        <v>134.73179999999999</v>
      </c>
      <c r="AU19" s="120">
        <f t="shared" si="24"/>
        <v>531.26820000000009</v>
      </c>
      <c r="AV19" s="121">
        <f t="shared" si="21"/>
        <v>666</v>
      </c>
      <c r="AW19" s="93">
        <f t="shared" si="22"/>
        <v>0</v>
      </c>
      <c r="BC19" s="88"/>
      <c r="BD19" s="88"/>
      <c r="BF19" s="25"/>
      <c r="BG19" s="25"/>
      <c r="BH19" s="25"/>
    </row>
    <row r="20" spans="1:63">
      <c r="A20" s="77" t="s">
        <v>34</v>
      </c>
      <c r="B20" s="77">
        <v>19</v>
      </c>
      <c r="C20" s="77" t="s">
        <v>34</v>
      </c>
      <c r="D20" s="77" t="s">
        <v>34</v>
      </c>
      <c r="E20" s="77">
        <v>2020</v>
      </c>
      <c r="F20" s="77">
        <v>0</v>
      </c>
      <c r="G20" s="77">
        <v>0</v>
      </c>
      <c r="H20" s="77">
        <v>0</v>
      </c>
      <c r="I20" s="77" t="s">
        <v>881</v>
      </c>
      <c r="J20" s="77">
        <v>43.074761000000002</v>
      </c>
      <c r="K20" s="77">
        <v>-89.383761300000003</v>
      </c>
      <c r="L20" s="77">
        <v>4610.0412007298301</v>
      </c>
      <c r="M20" s="77">
        <v>0.80715542109624605</v>
      </c>
      <c r="N20" s="77">
        <v>1</v>
      </c>
      <c r="O20" s="77">
        <v>553.20494408757997</v>
      </c>
      <c r="P20" s="87" cm="1">
        <f t="array" ref="P20">IF($X20="Non-local",VLOOKUP($E20,$AI$64:$AW$68,COLUMN($AW:$AW)-COLUMN($AH:$AH),FALSE),IF($X20="Unknown",VLOOKUP($E20,$AI$71:$AW$75,COLUMN($AW:$AW)-COLUMN($AH:$AH),FALSE),0))</f>
        <v>214.50706319702601</v>
      </c>
      <c r="Q20" s="87" cm="1">
        <f t="array" ref="Q20">IF($X20="Non-local",VLOOKUP($E20,$AI$40:$AW$44,COLUMN($AW:$AW)-COLUMN($AH:$AH),FALSE),IF($X20="Unknown",VLOOKUP($E20,$AI$47:$AW$51,COLUMN($AW:$AW)-COLUMN($AH:$AH),FALSE),0))</f>
        <v>450.25913576208183</v>
      </c>
      <c r="R20" s="87" cm="1">
        <f t="array" ref="R20">IF($X20="Non-local",VLOOKUP($E20,$AI$88:$AW$92,COLUMN($AW:$AW)-COLUMN($AH:$AH),FALSE),IF($X20="Unknown",VLOOKUP($E20,$AI$95:$AW$99,COLUMN($AW:$AW)-COLUMN($AH:$AH),FALSE),0))</f>
        <v>0.12498880098800048</v>
      </c>
      <c r="S20" s="87" cm="1">
        <f t="array" ref="S20">VLOOKUP($E20,$AI$111:$AW$115,COLUMN($AW:$AW)-COLUMN($AH:$AH),FALSE)</f>
        <v>410.28773999999999</v>
      </c>
      <c r="T20" s="104">
        <f t="shared" si="0"/>
        <v>0.93214422208424652</v>
      </c>
      <c r="U20" s="104">
        <f t="shared" si="1"/>
        <v>1628.2588830466877</v>
      </c>
      <c r="V20" s="87" cm="1">
        <f t="array" ref="V20">VLOOKUP($E20,$AI$118:$AW$122,COLUMN($AW:$AW)-COLUMN($AH:$AH),FALSE)</f>
        <v>161.75600000000003</v>
      </c>
      <c r="W20" s="87" t="str">
        <f t="shared" si="6"/>
        <v>Unknown</v>
      </c>
      <c r="X20" s="87" t="str">
        <f t="shared" si="7"/>
        <v>Unknown</v>
      </c>
      <c r="Y20" s="104"/>
      <c r="Z20" s="87" t="str">
        <f t="shared" si="2"/>
        <v>Unknown</v>
      </c>
      <c r="AA20" s="87" t="str">
        <f t="shared" si="3"/>
        <v>Unknown</v>
      </c>
      <c r="AB20" s="82" t="e" cm="1">
        <f t="array" ref="AB20">VLOOKUP(B20,'GDP per Capita'!$T$2:$V$4235,COLUMN('GDP per Capita'!$V:$V)-COLUMN('GDP per Capita'!$S:$S),FALSE)</f>
        <v>#N/A</v>
      </c>
      <c r="AC20" s="82" t="str">
        <f t="shared" si="8"/>
        <v/>
      </c>
      <c r="AD20" s="82">
        <f t="shared" si="9"/>
        <v>61228.93767638311</v>
      </c>
      <c r="AE20" s="88">
        <f t="shared" si="4"/>
        <v>2.6592963145181774E-2</v>
      </c>
      <c r="AI20" s="107">
        <v>2020</v>
      </c>
      <c r="AJ20" s="120">
        <f t="shared" ref="AJ20:AU20" si="25">AJ6*$AV20</f>
        <v>7.4703999999999997</v>
      </c>
      <c r="AK20" s="120">
        <f t="shared" si="25"/>
        <v>59.892000000000003</v>
      </c>
      <c r="AL20" s="120">
        <f t="shared" si="25"/>
        <v>197.19280000000001</v>
      </c>
      <c r="AM20" s="120">
        <f t="shared" si="25"/>
        <v>92.349599999999995</v>
      </c>
      <c r="AN20" s="120">
        <f t="shared" si="25"/>
        <v>89.9024</v>
      </c>
      <c r="AO20" s="120">
        <f t="shared" si="25"/>
        <v>356.90480000000002</v>
      </c>
      <c r="AP20" s="120">
        <f t="shared" si="25"/>
        <v>259.66079999999999</v>
      </c>
      <c r="AQ20" s="120">
        <f t="shared" si="25"/>
        <v>112.31359999999999</v>
      </c>
      <c r="AR20" s="120">
        <f t="shared" si="25"/>
        <v>64.915199999999999</v>
      </c>
      <c r="AS20" s="120">
        <f t="shared" si="25"/>
        <v>47.398400000000002</v>
      </c>
      <c r="AT20" s="120">
        <f t="shared" si="25"/>
        <v>264.55520000000001</v>
      </c>
      <c r="AU20" s="120">
        <f t="shared" si="25"/>
        <v>1023.4448</v>
      </c>
      <c r="AV20" s="121">
        <f t="shared" si="21"/>
        <v>1288</v>
      </c>
      <c r="AW20" s="93">
        <f t="shared" si="22"/>
        <v>0</v>
      </c>
      <c r="BC20" s="88"/>
      <c r="BD20" s="88"/>
      <c r="BF20" s="25"/>
      <c r="BG20" s="25"/>
      <c r="BH20" s="25"/>
    </row>
    <row r="21" spans="1:63">
      <c r="A21" s="77" t="s">
        <v>892</v>
      </c>
      <c r="B21" s="77">
        <v>20</v>
      </c>
      <c r="C21" s="77" t="s">
        <v>29</v>
      </c>
      <c r="D21" s="77" t="s">
        <v>29</v>
      </c>
      <c r="E21" s="77">
        <v>2020</v>
      </c>
      <c r="F21" s="77">
        <v>40.701491699999998</v>
      </c>
      <c r="G21" s="77">
        <v>-73.886802799999998</v>
      </c>
      <c r="H21" s="77">
        <v>0</v>
      </c>
      <c r="I21" s="77" t="s">
        <v>881</v>
      </c>
      <c r="J21" s="77">
        <v>43.074761000000002</v>
      </c>
      <c r="K21" s="77">
        <v>-89.383761300000003</v>
      </c>
      <c r="L21" s="77">
        <v>2615.3342722789798</v>
      </c>
      <c r="M21" s="77">
        <v>0.506972927486953</v>
      </c>
      <c r="N21" s="77">
        <v>0</v>
      </c>
      <c r="O21" s="77">
        <v>502.144180277565</v>
      </c>
      <c r="P21" s="87" cm="1">
        <f t="array" ref="P21">IF($X21="Non-local",VLOOKUP($E21,$AI$64:$AW$68,COLUMN($AW:$AW)-COLUMN($AH:$AH),FALSE),IF($X21="Unknown",VLOOKUP($E21,$AI$71:$AW$75,COLUMN($AW:$AW)-COLUMN($AH:$AH),FALSE),0))</f>
        <v>224</v>
      </c>
      <c r="Q21" s="87" cm="1">
        <f t="array" ref="Q21">IF($X21="Non-local",VLOOKUP($E21,$AI$40:$AW$44,COLUMN($AW:$AW)-COLUMN($AH:$AH),FALSE),IF($X21="Unknown",VLOOKUP($E21,$AI$47:$AW$51,COLUMN($AW:$AW)-COLUMN($AH:$AH),FALSE),0))</f>
        <v>470.18520000000001</v>
      </c>
      <c r="R21" s="87" cm="1">
        <f t="array" ref="R21">IF($X21="Non-local",VLOOKUP($E21,$AI$88:$AW$92,COLUMN($AW:$AW)-COLUMN($AH:$AH),FALSE),IF($X21="Unknown",VLOOKUP($E21,$AI$95:$AW$99,COLUMN($AW:$AW)-COLUMN($AH:$AH),FALSE),0))</f>
        <v>0.13052013767768686</v>
      </c>
      <c r="S21" s="87" cm="1">
        <f t="array" ref="S21">VLOOKUP($E21,$AI$111:$AW$115,COLUMN($AW:$AW)-COLUMN($AH:$AH),FALSE)</f>
        <v>410.28773999999999</v>
      </c>
      <c r="T21" s="104">
        <f t="shared" si="0"/>
        <v>0.63749306516463988</v>
      </c>
      <c r="U21" s="104">
        <f t="shared" si="1"/>
        <v>1606.6171202775652</v>
      </c>
      <c r="V21" s="87" cm="1">
        <f t="array" ref="V21">VLOOKUP($E21,$AI$118:$AW$122,COLUMN($AW:$AW)-COLUMN($AH:$AH),FALSE)</f>
        <v>161.75600000000003</v>
      </c>
      <c r="W21" s="87" t="str">
        <f t="shared" si="6"/>
        <v>Domestic</v>
      </c>
      <c r="X21" s="87" t="str">
        <f t="shared" si="7"/>
        <v>Non-local</v>
      </c>
      <c r="Y21" s="104"/>
      <c r="Z21" s="87" t="str">
        <f t="shared" si="2"/>
        <v>USA</v>
      </c>
      <c r="AA21" s="87" t="str">
        <f t="shared" si="3"/>
        <v>USA</v>
      </c>
      <c r="AB21" s="82" cm="1">
        <f t="array" ref="AB21">VLOOKUP(B21,'GDP per Capita'!$T$2:$V$4235,COLUMN('GDP per Capita'!$V:$V)-COLUMN('GDP per Capita'!$S:$S),FALSE)</f>
        <v>63809.64</v>
      </c>
      <c r="AC21" s="82">
        <f t="shared" si="8"/>
        <v>63809.64</v>
      </c>
      <c r="AD21" s="82">
        <f t="shared" si="9"/>
        <v>63809.64</v>
      </c>
      <c r="AE21" s="88">
        <f t="shared" si="4"/>
        <v>2.517828215732866E-2</v>
      </c>
      <c r="AI21" s="110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84"/>
      <c r="AU21" s="84"/>
      <c r="AV21" s="84"/>
      <c r="BC21" s="88"/>
      <c r="BD21" s="88"/>
      <c r="BF21" s="25"/>
    </row>
    <row r="22" spans="1:63" ht="34">
      <c r="A22" s="77" t="s">
        <v>884</v>
      </c>
      <c r="B22" s="77">
        <v>21</v>
      </c>
      <c r="C22" s="77" t="s">
        <v>29</v>
      </c>
      <c r="D22" s="77" t="s">
        <v>29</v>
      </c>
      <c r="E22" s="77">
        <v>2020</v>
      </c>
      <c r="F22" s="77">
        <v>38.894985499999997</v>
      </c>
      <c r="G22" s="77">
        <v>-77.036570799999893</v>
      </c>
      <c r="H22" s="77">
        <v>0</v>
      </c>
      <c r="I22" s="77" t="s">
        <v>881</v>
      </c>
      <c r="J22" s="77">
        <v>43.074761000000002</v>
      </c>
      <c r="K22" s="77">
        <v>-89.383761300000003</v>
      </c>
      <c r="L22" s="77">
        <v>2268.7601181753998</v>
      </c>
      <c r="M22" s="77">
        <v>0.461209621156489</v>
      </c>
      <c r="N22" s="77">
        <v>0</v>
      </c>
      <c r="O22" s="77">
        <v>435.601942689677</v>
      </c>
      <c r="P22" s="87" cm="1">
        <f t="array" ref="P22">IF($X22="Non-local",VLOOKUP($E22,$AI$64:$AW$68,COLUMN($AW:$AW)-COLUMN($AH:$AH),FALSE),IF($X22="Unknown",VLOOKUP($E22,$AI$71:$AW$75,COLUMN($AW:$AW)-COLUMN($AH:$AH),FALSE),0))</f>
        <v>224</v>
      </c>
      <c r="Q22" s="87" cm="1">
        <f t="array" ref="Q22">IF($X22="Non-local",VLOOKUP($E22,$AI$40:$AW$44,COLUMN($AW:$AW)-COLUMN($AH:$AH),FALSE),IF($X22="Unknown",VLOOKUP($E22,$AI$47:$AW$51,COLUMN($AW:$AW)-COLUMN($AH:$AH),FALSE),0))</f>
        <v>470.18520000000001</v>
      </c>
      <c r="R22" s="87" cm="1">
        <f t="array" ref="R22">IF($X22="Non-local",VLOOKUP($E22,$AI$88:$AW$92,COLUMN($AW:$AW)-COLUMN($AH:$AH),FALSE),IF($X22="Unknown",VLOOKUP($E22,$AI$95:$AW$99,COLUMN($AW:$AW)-COLUMN($AH:$AH),FALSE),0))</f>
        <v>0.13052013767768686</v>
      </c>
      <c r="S22" s="87" cm="1">
        <f t="array" ref="S22">VLOOKUP($E22,$AI$111:$AW$115,COLUMN($AW:$AW)-COLUMN($AH:$AH),FALSE)</f>
        <v>410.28773999999999</v>
      </c>
      <c r="T22" s="104">
        <f t="shared" si="0"/>
        <v>0.59172975883417589</v>
      </c>
      <c r="U22" s="104">
        <f t="shared" si="1"/>
        <v>1540.074882689677</v>
      </c>
      <c r="V22" s="87" cm="1">
        <f t="array" ref="V22">VLOOKUP($E22,$AI$118:$AW$122,COLUMN($AW:$AW)-COLUMN($AH:$AH),FALSE)</f>
        <v>161.75600000000003</v>
      </c>
      <c r="W22" s="87" t="str">
        <f t="shared" si="6"/>
        <v>Domestic</v>
      </c>
      <c r="X22" s="87" t="str">
        <f t="shared" si="7"/>
        <v>Non-local</v>
      </c>
      <c r="Y22" s="104"/>
      <c r="Z22" s="87" t="str">
        <f t="shared" si="2"/>
        <v>USA</v>
      </c>
      <c r="AA22" s="87" t="str">
        <f t="shared" si="3"/>
        <v>USA</v>
      </c>
      <c r="AB22" s="82" cm="1">
        <f t="array" ref="AB22">VLOOKUP(B22,'GDP per Capita'!$T$2:$V$4235,COLUMN('GDP per Capita'!$V:$V)-COLUMN('GDP per Capita'!$S:$S),FALSE)</f>
        <v>63809.64</v>
      </c>
      <c r="AC22" s="82">
        <f t="shared" si="8"/>
        <v>63809.64</v>
      </c>
      <c r="AD22" s="82">
        <f t="shared" si="9"/>
        <v>63809.64</v>
      </c>
      <c r="AE22" s="88">
        <f t="shared" si="4"/>
        <v>2.4135457944750621E-2</v>
      </c>
      <c r="AI22" s="100" t="s">
        <v>1905</v>
      </c>
      <c r="AJ22" s="101" t="s">
        <v>1892</v>
      </c>
      <c r="AK22" s="101" t="s">
        <v>1893</v>
      </c>
      <c r="AL22" s="101" t="s">
        <v>1894</v>
      </c>
      <c r="AM22" s="101" t="s">
        <v>1895</v>
      </c>
      <c r="AN22" s="101" t="s">
        <v>1896</v>
      </c>
      <c r="AO22" s="101" t="s">
        <v>1897</v>
      </c>
      <c r="AP22" s="101" t="s">
        <v>1898</v>
      </c>
      <c r="AQ22" s="101" t="s">
        <v>1899</v>
      </c>
      <c r="AR22" s="101" t="s">
        <v>1900</v>
      </c>
      <c r="AS22" s="101" t="s">
        <v>1901</v>
      </c>
      <c r="AT22" s="102" t="s">
        <v>1902</v>
      </c>
      <c r="AU22" s="102" t="s">
        <v>1903</v>
      </c>
      <c r="AV22" s="102" t="s">
        <v>674</v>
      </c>
      <c r="AW22" s="103" t="s">
        <v>849</v>
      </c>
      <c r="BC22" s="88"/>
      <c r="BD22" s="88"/>
      <c r="BE22" s="25"/>
      <c r="BF22" s="25"/>
      <c r="BG22" s="86"/>
      <c r="BH22" s="86"/>
      <c r="BI22" s="86"/>
      <c r="BJ22" s="86"/>
      <c r="BK22" s="86"/>
    </row>
    <row r="23" spans="1:63">
      <c r="A23" s="77" t="s">
        <v>893</v>
      </c>
      <c r="B23" s="77">
        <v>22</v>
      </c>
      <c r="C23" s="77" t="s">
        <v>29</v>
      </c>
      <c r="D23" s="77" t="s">
        <v>29</v>
      </c>
      <c r="E23" s="77">
        <v>2020</v>
      </c>
      <c r="F23" s="77">
        <v>42.026770299999903</v>
      </c>
      <c r="G23" s="77">
        <v>-93.617055399999998</v>
      </c>
      <c r="H23" s="77">
        <v>0</v>
      </c>
      <c r="I23" s="77" t="s">
        <v>881</v>
      </c>
      <c r="J23" s="77">
        <v>43.074761000000002</v>
      </c>
      <c r="K23" s="77">
        <v>-89.383761300000003</v>
      </c>
      <c r="L23" s="77">
        <v>731.55292061309297</v>
      </c>
      <c r="M23" s="77">
        <v>0.25822944204477</v>
      </c>
      <c r="N23" s="77">
        <v>0</v>
      </c>
      <c r="O23" s="77">
        <v>140.45816075771299</v>
      </c>
      <c r="P23" s="87" cm="1">
        <f t="array" ref="P23">IF($X23="Non-local",VLOOKUP($E23,$AI$64:$AW$68,COLUMN($AW:$AW)-COLUMN($AH:$AH),FALSE),IF($X23="Unknown",VLOOKUP($E23,$AI$71:$AW$75,COLUMN($AW:$AW)-COLUMN($AH:$AH),FALSE),0))</f>
        <v>224</v>
      </c>
      <c r="Q23" s="87" cm="1">
        <f t="array" ref="Q23">IF($X23="Non-local",VLOOKUP($E23,$AI$40:$AW$44,COLUMN($AW:$AW)-COLUMN($AH:$AH),FALSE),IF($X23="Unknown",VLOOKUP($E23,$AI$47:$AW$51,COLUMN($AW:$AW)-COLUMN($AH:$AH),FALSE),0))</f>
        <v>470.18520000000001</v>
      </c>
      <c r="R23" s="87" cm="1">
        <f t="array" ref="R23">IF($X23="Non-local",VLOOKUP($E23,$AI$88:$AW$92,COLUMN($AW:$AW)-COLUMN($AH:$AH),FALSE),IF($X23="Unknown",VLOOKUP($E23,$AI$95:$AW$99,COLUMN($AW:$AW)-COLUMN($AH:$AH),FALSE),0))</f>
        <v>0.13052013767768686</v>
      </c>
      <c r="S23" s="87" cm="1">
        <f t="array" ref="S23">VLOOKUP($E23,$AI$111:$AW$115,COLUMN($AW:$AW)-COLUMN($AH:$AH),FALSE)</f>
        <v>410.28773999999999</v>
      </c>
      <c r="T23" s="104">
        <f t="shared" si="0"/>
        <v>0.38874957972245683</v>
      </c>
      <c r="U23" s="104">
        <f t="shared" si="1"/>
        <v>1244.931100757713</v>
      </c>
      <c r="V23" s="87" cm="1">
        <f t="array" ref="V23">VLOOKUP($E23,$AI$118:$AW$122,COLUMN($AW:$AW)-COLUMN($AH:$AH),FALSE)</f>
        <v>161.75600000000003</v>
      </c>
      <c r="W23" s="87" t="str">
        <f t="shared" si="6"/>
        <v>Domestic</v>
      </c>
      <c r="X23" s="87" t="str">
        <f t="shared" si="7"/>
        <v>Non-local</v>
      </c>
      <c r="Y23" s="104"/>
      <c r="Z23" s="87" t="str">
        <f t="shared" si="2"/>
        <v>USA</v>
      </c>
      <c r="AA23" s="87" t="str">
        <f t="shared" si="3"/>
        <v>USA</v>
      </c>
      <c r="AB23" s="82" cm="1">
        <f t="array" ref="AB23">VLOOKUP(B23,'GDP per Capita'!$T$2:$V$4235,COLUMN('GDP per Capita'!$V:$V)-COLUMN('GDP per Capita'!$S:$S),FALSE)</f>
        <v>63809.64</v>
      </c>
      <c r="AC23" s="82">
        <f t="shared" si="8"/>
        <v>63809.64</v>
      </c>
      <c r="AD23" s="82">
        <f t="shared" si="9"/>
        <v>63809.64</v>
      </c>
      <c r="AE23" s="88">
        <f t="shared" si="4"/>
        <v>1.951007873979093E-2</v>
      </c>
      <c r="AI23" s="105">
        <v>2016</v>
      </c>
      <c r="AJ23" s="120">
        <f t="shared" ref="AJ23:AU23" si="26">AJ2*$AV23</f>
        <v>0.34219999999999995</v>
      </c>
      <c r="AK23" s="120">
        <f t="shared" si="26"/>
        <v>3.0680000000000001</v>
      </c>
      <c r="AL23" s="120">
        <f t="shared" si="26"/>
        <v>8.5254999999999992</v>
      </c>
      <c r="AM23" s="120">
        <f t="shared" si="26"/>
        <v>4.0945999999999998</v>
      </c>
      <c r="AN23" s="120">
        <f t="shared" si="26"/>
        <v>4.4309000000000003</v>
      </c>
      <c r="AO23" s="120">
        <f t="shared" si="26"/>
        <v>19.4405</v>
      </c>
      <c r="AP23" s="120">
        <f t="shared" si="26"/>
        <v>12.277900000000001</v>
      </c>
      <c r="AQ23" s="120">
        <f t="shared" si="26"/>
        <v>5.1152999999999995</v>
      </c>
      <c r="AR23" s="120">
        <f t="shared" si="26"/>
        <v>0</v>
      </c>
      <c r="AS23" s="120">
        <f t="shared" si="26"/>
        <v>1.7050999999999998</v>
      </c>
      <c r="AT23" s="120">
        <f t="shared" si="26"/>
        <v>11.935699999999999</v>
      </c>
      <c r="AU23" s="120">
        <f t="shared" si="26"/>
        <v>47.064300000000003</v>
      </c>
      <c r="AV23" s="121">
        <f>COUNTIFS($E$2:$E$4235,AI23,$H$2:$H$4235,1)</f>
        <v>59</v>
      </c>
      <c r="AW23" s="93">
        <f>SUM(AT23:AU23)-AV23</f>
        <v>0</v>
      </c>
      <c r="BC23" s="88"/>
      <c r="BD23" s="88"/>
      <c r="BE23" s="25"/>
      <c r="BF23" s="25"/>
      <c r="BG23" s="86"/>
      <c r="BH23" s="86"/>
      <c r="BI23" s="25"/>
      <c r="BJ23" s="25"/>
      <c r="BK23" s="25"/>
    </row>
    <row r="24" spans="1:63">
      <c r="A24" s="77" t="s">
        <v>894</v>
      </c>
      <c r="B24" s="77">
        <v>23</v>
      </c>
      <c r="C24" s="77" t="s">
        <v>29</v>
      </c>
      <c r="D24" s="77" t="s">
        <v>29</v>
      </c>
      <c r="E24" s="77">
        <v>2020</v>
      </c>
      <c r="F24" s="77">
        <v>33.425505600000001</v>
      </c>
      <c r="G24" s="77">
        <v>-111.94001249999999</v>
      </c>
      <c r="H24" s="77">
        <v>0</v>
      </c>
      <c r="I24" s="77" t="s">
        <v>881</v>
      </c>
      <c r="J24" s="77">
        <v>43.074761000000002</v>
      </c>
      <c r="K24" s="77">
        <v>-89.383761300000003</v>
      </c>
      <c r="L24" s="77">
        <v>4465.5110464523696</v>
      </c>
      <c r="M24" s="77">
        <v>0.79623050342923796</v>
      </c>
      <c r="N24" s="77">
        <v>0</v>
      </c>
      <c r="O24" s="77">
        <v>535.86132557428402</v>
      </c>
      <c r="P24" s="87" cm="1">
        <f t="array" ref="P24">IF($X24="Non-local",VLOOKUP($E24,$AI$64:$AW$68,COLUMN($AW:$AW)-COLUMN($AH:$AH),FALSE),IF($X24="Unknown",VLOOKUP($E24,$AI$71:$AW$75,COLUMN($AW:$AW)-COLUMN($AH:$AH),FALSE),0))</f>
        <v>224</v>
      </c>
      <c r="Q24" s="87" cm="1">
        <f t="array" ref="Q24">IF($X24="Non-local",VLOOKUP($E24,$AI$40:$AW$44,COLUMN($AW:$AW)-COLUMN($AH:$AH),FALSE),IF($X24="Unknown",VLOOKUP($E24,$AI$47:$AW$51,COLUMN($AW:$AW)-COLUMN($AH:$AH),FALSE),0))</f>
        <v>470.18520000000001</v>
      </c>
      <c r="R24" s="87" cm="1">
        <f t="array" ref="R24">IF($X24="Non-local",VLOOKUP($E24,$AI$88:$AW$92,COLUMN($AW:$AW)-COLUMN($AH:$AH),FALSE),IF($X24="Unknown",VLOOKUP($E24,$AI$95:$AW$99,COLUMN($AW:$AW)-COLUMN($AH:$AH),FALSE),0))</f>
        <v>0.13052013767768686</v>
      </c>
      <c r="S24" s="87" cm="1">
        <f t="array" ref="S24">VLOOKUP($E24,$AI$111:$AW$115,COLUMN($AW:$AW)-COLUMN($AH:$AH),FALSE)</f>
        <v>410.28773999999999</v>
      </c>
      <c r="T24" s="104">
        <f t="shared" si="0"/>
        <v>0.92675064110692484</v>
      </c>
      <c r="U24" s="104">
        <f t="shared" si="1"/>
        <v>1640.334265574284</v>
      </c>
      <c r="V24" s="87" cm="1">
        <f t="array" ref="V24">VLOOKUP($E24,$AI$118:$AW$122,COLUMN($AW:$AW)-COLUMN($AH:$AH),FALSE)</f>
        <v>161.75600000000003</v>
      </c>
      <c r="W24" s="87" t="str">
        <f t="shared" si="6"/>
        <v>Domestic</v>
      </c>
      <c r="X24" s="87" t="str">
        <f t="shared" si="7"/>
        <v>Non-local</v>
      </c>
      <c r="Y24" s="104"/>
      <c r="Z24" s="87" t="str">
        <f t="shared" si="2"/>
        <v>USA</v>
      </c>
      <c r="AA24" s="87" t="str">
        <f t="shared" si="3"/>
        <v>USA</v>
      </c>
      <c r="AB24" s="82" cm="1">
        <f t="array" ref="AB24">VLOOKUP(B24,'GDP per Capita'!$T$2:$V$4235,COLUMN('GDP per Capita'!$V:$V)-COLUMN('GDP per Capita'!$S:$S),FALSE)</f>
        <v>63809.64</v>
      </c>
      <c r="AC24" s="82">
        <f t="shared" si="8"/>
        <v>63809.64</v>
      </c>
      <c r="AD24" s="82">
        <f t="shared" si="9"/>
        <v>63809.64</v>
      </c>
      <c r="AE24" s="88">
        <f t="shared" si="4"/>
        <v>2.5706684218470503E-2</v>
      </c>
      <c r="AI24" s="107">
        <v>2017</v>
      </c>
      <c r="AJ24" s="120">
        <f t="shared" ref="AJ24:AU24" si="27">AJ3*$AV24</f>
        <v>0.4234</v>
      </c>
      <c r="AK24" s="120">
        <f t="shared" si="27"/>
        <v>3.7959999999999998</v>
      </c>
      <c r="AL24" s="120">
        <f t="shared" si="27"/>
        <v>10.548499999999999</v>
      </c>
      <c r="AM24" s="120">
        <f t="shared" si="27"/>
        <v>5.0662000000000003</v>
      </c>
      <c r="AN24" s="120">
        <f t="shared" si="27"/>
        <v>5.4823000000000004</v>
      </c>
      <c r="AO24" s="120">
        <f t="shared" si="27"/>
        <v>24.0535</v>
      </c>
      <c r="AP24" s="120">
        <f t="shared" si="27"/>
        <v>15.1913</v>
      </c>
      <c r="AQ24" s="120">
        <f t="shared" si="27"/>
        <v>6.3291000000000004</v>
      </c>
      <c r="AR24" s="120">
        <f t="shared" si="27"/>
        <v>0</v>
      </c>
      <c r="AS24" s="120">
        <f t="shared" si="27"/>
        <v>2.1096999999999997</v>
      </c>
      <c r="AT24" s="120">
        <f t="shared" si="27"/>
        <v>14.767899999999999</v>
      </c>
      <c r="AU24" s="120">
        <f t="shared" si="27"/>
        <v>58.232100000000003</v>
      </c>
      <c r="AV24" s="121">
        <f t="shared" ref="AV24:AV27" si="28">COUNTIFS($E$2:$E$4235,AI24,$H$2:$H$4235,1)</f>
        <v>73</v>
      </c>
      <c r="AW24" s="93">
        <f t="shared" ref="AW24:AW27" si="29">SUM(AT24:AU24)-AV24</f>
        <v>0</v>
      </c>
      <c r="BC24" s="88"/>
      <c r="BD24" s="88"/>
      <c r="BE24" s="25"/>
      <c r="BF24" s="25"/>
      <c r="BG24" s="86"/>
      <c r="BH24" s="86"/>
      <c r="BI24" s="25"/>
      <c r="BJ24" s="25"/>
      <c r="BK24" s="25"/>
    </row>
    <row r="25" spans="1:63">
      <c r="A25" s="77" t="s">
        <v>895</v>
      </c>
      <c r="B25" s="77">
        <v>24</v>
      </c>
      <c r="C25" s="77" t="s">
        <v>590</v>
      </c>
      <c r="D25" s="77" t="s">
        <v>31</v>
      </c>
      <c r="E25" s="77">
        <v>2020</v>
      </c>
      <c r="F25" s="77">
        <v>38.676430199999999</v>
      </c>
      <c r="G25" s="77">
        <v>-9.1649974000000007</v>
      </c>
      <c r="H25" s="77">
        <v>0</v>
      </c>
      <c r="I25" s="77" t="s">
        <v>881</v>
      </c>
      <c r="J25" s="77">
        <v>43.074761000000002</v>
      </c>
      <c r="K25" s="77">
        <v>-89.383761300000003</v>
      </c>
      <c r="L25" s="77">
        <v>12992.285820167799</v>
      </c>
      <c r="M25" s="77">
        <v>2.0096452106172999</v>
      </c>
      <c r="N25" s="77">
        <v>0</v>
      </c>
      <c r="O25" s="77">
        <v>1364.1900111176201</v>
      </c>
      <c r="P25" s="87" cm="1">
        <f t="array" ref="P25">IF($X25="Non-local",VLOOKUP($E25,$AI$64:$AW$68,COLUMN($AW:$AW)-COLUMN($AH:$AH),FALSE),IF($X25="Unknown",VLOOKUP($E25,$AI$71:$AW$75,COLUMN($AW:$AW)-COLUMN($AH:$AH),FALSE),0))</f>
        <v>224</v>
      </c>
      <c r="Q25" s="87" cm="1">
        <f t="array" ref="Q25">IF($X25="Non-local",VLOOKUP($E25,$AI$40:$AW$44,COLUMN($AW:$AW)-COLUMN($AH:$AH),FALSE),IF($X25="Unknown",VLOOKUP($E25,$AI$47:$AW$51,COLUMN($AW:$AW)-COLUMN($AH:$AH),FALSE),0))</f>
        <v>470.18520000000001</v>
      </c>
      <c r="R25" s="87" cm="1">
        <f t="array" ref="R25">IF($X25="Non-local",VLOOKUP($E25,$AI$88:$AW$92,COLUMN($AW:$AW)-COLUMN($AH:$AH),FALSE),IF($X25="Unknown",VLOOKUP($E25,$AI$95:$AW$99,COLUMN($AW:$AW)-COLUMN($AH:$AH),FALSE),0))</f>
        <v>0.13052013767768686</v>
      </c>
      <c r="S25" s="87" cm="1">
        <f t="array" ref="S25">VLOOKUP($E25,$AI$111:$AW$115,COLUMN($AW:$AW)-COLUMN($AH:$AH),FALSE)</f>
        <v>410.28773999999999</v>
      </c>
      <c r="T25" s="104">
        <f t="shared" si="0"/>
        <v>2.1401653482949867</v>
      </c>
      <c r="U25" s="104">
        <f t="shared" si="1"/>
        <v>2468.6629511176197</v>
      </c>
      <c r="V25" s="87" cm="1">
        <f t="array" ref="V25">VLOOKUP($E25,$AI$118:$AW$122,COLUMN($AW:$AW)-COLUMN($AH:$AH),FALSE)</f>
        <v>161.75600000000003</v>
      </c>
      <c r="W25" s="87" t="str">
        <f t="shared" si="6"/>
        <v>International</v>
      </c>
      <c r="X25" s="87" t="str">
        <f t="shared" si="7"/>
        <v>Non-local</v>
      </c>
      <c r="Y25" s="104"/>
      <c r="Z25" s="87" t="str">
        <f t="shared" si="2"/>
        <v>Portugal</v>
      </c>
      <c r="AA25" s="87" t="str">
        <f t="shared" si="3"/>
        <v>Europe</v>
      </c>
      <c r="AB25" s="82" cm="1">
        <f t="array" ref="AB25">VLOOKUP(B25,'GDP per Capita'!$T$2:$V$4235,COLUMN('GDP per Capita'!$V:$V)-COLUMN('GDP per Capita'!$S:$S),FALSE)</f>
        <v>22495.16</v>
      </c>
      <c r="AC25" s="82">
        <f t="shared" si="8"/>
        <v>22495.16</v>
      </c>
      <c r="AD25" s="82">
        <f t="shared" si="9"/>
        <v>22495.16</v>
      </c>
      <c r="AE25" s="88">
        <f t="shared" si="4"/>
        <v>0.10974196009797751</v>
      </c>
      <c r="AI25" s="107">
        <v>2018</v>
      </c>
      <c r="AJ25" s="120">
        <f t="shared" ref="AJ25:AU25" si="30">AJ4*$AV25</f>
        <v>0.82939999999999992</v>
      </c>
      <c r="AK25" s="120">
        <f t="shared" si="30"/>
        <v>7.4359999999999999</v>
      </c>
      <c r="AL25" s="120">
        <f t="shared" si="30"/>
        <v>20.663499999999999</v>
      </c>
      <c r="AM25" s="120">
        <f t="shared" si="30"/>
        <v>9.9242000000000008</v>
      </c>
      <c r="AN25" s="120">
        <f t="shared" si="30"/>
        <v>10.7393</v>
      </c>
      <c r="AO25" s="120">
        <f t="shared" si="30"/>
        <v>47.118500000000004</v>
      </c>
      <c r="AP25" s="120">
        <f t="shared" si="30"/>
        <v>29.758300000000002</v>
      </c>
      <c r="AQ25" s="120">
        <f t="shared" si="30"/>
        <v>12.398099999999999</v>
      </c>
      <c r="AR25" s="120">
        <f t="shared" si="30"/>
        <v>0</v>
      </c>
      <c r="AS25" s="120">
        <f t="shared" si="30"/>
        <v>4.1326999999999998</v>
      </c>
      <c r="AT25" s="120">
        <f t="shared" si="30"/>
        <v>28.928899999999999</v>
      </c>
      <c r="AU25" s="120">
        <f t="shared" si="30"/>
        <v>114.07110000000002</v>
      </c>
      <c r="AV25" s="121">
        <f t="shared" si="28"/>
        <v>143</v>
      </c>
      <c r="AW25" s="93">
        <f t="shared" si="29"/>
        <v>0</v>
      </c>
      <c r="BC25" s="88"/>
      <c r="BD25" s="88"/>
      <c r="BE25" s="25"/>
      <c r="BF25" s="25"/>
      <c r="BG25" s="86"/>
      <c r="BH25" s="86"/>
      <c r="BI25" s="25"/>
      <c r="BJ25" s="25"/>
      <c r="BK25" s="25"/>
    </row>
    <row r="26" spans="1:63">
      <c r="A26" s="77" t="s">
        <v>896</v>
      </c>
      <c r="B26" s="77">
        <v>25</v>
      </c>
      <c r="C26" s="77" t="s">
        <v>29</v>
      </c>
      <c r="D26" s="77" t="s">
        <v>29</v>
      </c>
      <c r="E26" s="77">
        <v>2020</v>
      </c>
      <c r="F26" s="77">
        <v>40.798711299999901</v>
      </c>
      <c r="G26" s="77">
        <v>-74.239035299999998</v>
      </c>
      <c r="H26" s="77">
        <v>0</v>
      </c>
      <c r="I26" s="77" t="s">
        <v>881</v>
      </c>
      <c r="J26" s="77">
        <v>43.074761000000002</v>
      </c>
      <c r="K26" s="77">
        <v>-89.383761300000003</v>
      </c>
      <c r="L26" s="77">
        <v>2552.28911501019</v>
      </c>
      <c r="M26" s="77">
        <v>0.49864814385671902</v>
      </c>
      <c r="N26" s="77">
        <v>0</v>
      </c>
      <c r="O26" s="77">
        <v>490.03951008195799</v>
      </c>
      <c r="P26" s="87" cm="1">
        <f t="array" ref="P26">IF($X26="Non-local",VLOOKUP($E26,$AI$64:$AW$68,COLUMN($AW:$AW)-COLUMN($AH:$AH),FALSE),IF($X26="Unknown",VLOOKUP($E26,$AI$71:$AW$75,COLUMN($AW:$AW)-COLUMN($AH:$AH),FALSE),0))</f>
        <v>224</v>
      </c>
      <c r="Q26" s="87" cm="1">
        <f t="array" ref="Q26">IF($X26="Non-local",VLOOKUP($E26,$AI$40:$AW$44,COLUMN($AW:$AW)-COLUMN($AH:$AH),FALSE),IF($X26="Unknown",VLOOKUP($E26,$AI$47:$AW$51,COLUMN($AW:$AW)-COLUMN($AH:$AH),FALSE),0))</f>
        <v>470.18520000000001</v>
      </c>
      <c r="R26" s="87" cm="1">
        <f t="array" ref="R26">IF($X26="Non-local",VLOOKUP($E26,$AI$88:$AW$92,COLUMN($AW:$AW)-COLUMN($AH:$AH),FALSE),IF($X26="Unknown",VLOOKUP($E26,$AI$95:$AW$99,COLUMN($AW:$AW)-COLUMN($AH:$AH),FALSE),0))</f>
        <v>0.13052013767768686</v>
      </c>
      <c r="S26" s="87" cm="1">
        <f t="array" ref="S26">VLOOKUP($E26,$AI$111:$AW$115,COLUMN($AW:$AW)-COLUMN($AH:$AH),FALSE)</f>
        <v>410.28773999999999</v>
      </c>
      <c r="T26" s="104">
        <f t="shared" si="0"/>
        <v>0.62916828153440585</v>
      </c>
      <c r="U26" s="104">
        <f t="shared" si="1"/>
        <v>1594.5124500819581</v>
      </c>
      <c r="V26" s="87" cm="1">
        <f t="array" ref="V26">VLOOKUP($E26,$AI$118:$AW$122,COLUMN($AW:$AW)-COLUMN($AH:$AH),FALSE)</f>
        <v>161.75600000000003</v>
      </c>
      <c r="W26" s="87" t="str">
        <f t="shared" si="6"/>
        <v>Domestic</v>
      </c>
      <c r="X26" s="87" t="str">
        <f t="shared" si="7"/>
        <v>Non-local</v>
      </c>
      <c r="Y26" s="104"/>
      <c r="Z26" s="87" t="str">
        <f t="shared" si="2"/>
        <v>USA</v>
      </c>
      <c r="AA26" s="87" t="str">
        <f t="shared" si="3"/>
        <v>USA</v>
      </c>
      <c r="AB26" s="82" cm="1">
        <f t="array" ref="AB26">VLOOKUP(B26,'GDP per Capita'!$T$2:$V$4235,COLUMN('GDP per Capita'!$V:$V)-COLUMN('GDP per Capita'!$S:$S),FALSE)</f>
        <v>63809.64</v>
      </c>
      <c r="AC26" s="82">
        <f t="shared" si="8"/>
        <v>63809.64</v>
      </c>
      <c r="AD26" s="82">
        <f t="shared" si="9"/>
        <v>63809.64</v>
      </c>
      <c r="AE26" s="88">
        <f t="shared" si="4"/>
        <v>2.4988582447447723E-2</v>
      </c>
      <c r="AI26" s="107">
        <v>2019</v>
      </c>
      <c r="AJ26" s="120">
        <f t="shared" ref="AJ26:AU26" si="31">AJ5*$AV26</f>
        <v>0.13919999999999999</v>
      </c>
      <c r="AK26" s="120">
        <f t="shared" si="31"/>
        <v>1.248</v>
      </c>
      <c r="AL26" s="120">
        <f t="shared" si="31"/>
        <v>3.468</v>
      </c>
      <c r="AM26" s="120">
        <f t="shared" si="31"/>
        <v>1.6656</v>
      </c>
      <c r="AN26" s="120">
        <f t="shared" si="31"/>
        <v>1.8024</v>
      </c>
      <c r="AO26" s="120">
        <f t="shared" si="31"/>
        <v>7.9080000000000004</v>
      </c>
      <c r="AP26" s="120">
        <f t="shared" si="31"/>
        <v>4.9944000000000006</v>
      </c>
      <c r="AQ26" s="120">
        <f t="shared" si="31"/>
        <v>2.0808</v>
      </c>
      <c r="AR26" s="120">
        <f t="shared" si="31"/>
        <v>0</v>
      </c>
      <c r="AS26" s="120">
        <f t="shared" si="31"/>
        <v>0.69359999999999999</v>
      </c>
      <c r="AT26" s="120">
        <f t="shared" si="31"/>
        <v>4.8552</v>
      </c>
      <c r="AU26" s="120">
        <f t="shared" si="31"/>
        <v>19.144800000000004</v>
      </c>
      <c r="AV26" s="121">
        <f t="shared" si="28"/>
        <v>24</v>
      </c>
      <c r="AW26" s="93">
        <f t="shared" si="29"/>
        <v>0</v>
      </c>
      <c r="BC26" s="88"/>
      <c r="BD26" s="88"/>
      <c r="BE26" s="25"/>
      <c r="BF26" s="25"/>
      <c r="BG26" s="86"/>
      <c r="BH26" s="86"/>
      <c r="BI26" s="25"/>
      <c r="BJ26" s="25"/>
      <c r="BK26" s="25"/>
    </row>
    <row r="27" spans="1:63">
      <c r="A27" s="77" t="s">
        <v>884</v>
      </c>
      <c r="B27" s="77">
        <v>26</v>
      </c>
      <c r="C27" s="77" t="s">
        <v>29</v>
      </c>
      <c r="D27" s="77" t="s">
        <v>29</v>
      </c>
      <c r="E27" s="77">
        <v>2020</v>
      </c>
      <c r="F27" s="77">
        <v>38.894985499999997</v>
      </c>
      <c r="G27" s="77">
        <v>-77.036570799999893</v>
      </c>
      <c r="H27" s="77">
        <v>0</v>
      </c>
      <c r="I27" s="77" t="s">
        <v>881</v>
      </c>
      <c r="J27" s="77">
        <v>43.074761000000002</v>
      </c>
      <c r="K27" s="77">
        <v>-89.383761300000003</v>
      </c>
      <c r="L27" s="77">
        <v>2268.7601181753998</v>
      </c>
      <c r="M27" s="77">
        <v>0.461209621156489</v>
      </c>
      <c r="N27" s="77">
        <v>0</v>
      </c>
      <c r="O27" s="77">
        <v>435.601942689677</v>
      </c>
      <c r="P27" s="87" cm="1">
        <f t="array" ref="P27">IF($X27="Non-local",VLOOKUP($E27,$AI$64:$AW$68,COLUMN($AW:$AW)-COLUMN($AH:$AH),FALSE),IF($X27="Unknown",VLOOKUP($E27,$AI$71:$AW$75,COLUMN($AW:$AW)-COLUMN($AH:$AH),FALSE),0))</f>
        <v>224</v>
      </c>
      <c r="Q27" s="87" cm="1">
        <f t="array" ref="Q27">IF($X27="Non-local",VLOOKUP($E27,$AI$40:$AW$44,COLUMN($AW:$AW)-COLUMN($AH:$AH),FALSE),IF($X27="Unknown",VLOOKUP($E27,$AI$47:$AW$51,COLUMN($AW:$AW)-COLUMN($AH:$AH),FALSE),0))</f>
        <v>470.18520000000001</v>
      </c>
      <c r="R27" s="87" cm="1">
        <f t="array" ref="R27">IF($X27="Non-local",VLOOKUP($E27,$AI$88:$AW$92,COLUMN($AW:$AW)-COLUMN($AH:$AH),FALSE),IF($X27="Unknown",VLOOKUP($E27,$AI$95:$AW$99,COLUMN($AW:$AW)-COLUMN($AH:$AH),FALSE),0))</f>
        <v>0.13052013767768686</v>
      </c>
      <c r="S27" s="87" cm="1">
        <f t="array" ref="S27">VLOOKUP($E27,$AI$111:$AW$115,COLUMN($AW:$AW)-COLUMN($AH:$AH),FALSE)</f>
        <v>410.28773999999999</v>
      </c>
      <c r="T27" s="104">
        <f t="shared" si="0"/>
        <v>0.59172975883417589</v>
      </c>
      <c r="U27" s="104">
        <f t="shared" si="1"/>
        <v>1540.074882689677</v>
      </c>
      <c r="V27" s="87" cm="1">
        <f t="array" ref="V27">VLOOKUP($E27,$AI$118:$AW$122,COLUMN($AW:$AW)-COLUMN($AH:$AH),FALSE)</f>
        <v>161.75600000000003</v>
      </c>
      <c r="W27" s="87" t="str">
        <f t="shared" si="6"/>
        <v>Domestic</v>
      </c>
      <c r="X27" s="87" t="str">
        <f t="shared" si="7"/>
        <v>Non-local</v>
      </c>
      <c r="Y27" s="104"/>
      <c r="Z27" s="87" t="str">
        <f t="shared" si="2"/>
        <v>USA</v>
      </c>
      <c r="AA27" s="87" t="str">
        <f t="shared" si="3"/>
        <v>USA</v>
      </c>
      <c r="AB27" s="82" cm="1">
        <f t="array" ref="AB27">VLOOKUP(B27,'GDP per Capita'!$T$2:$V$4235,COLUMN('GDP per Capita'!$V:$V)-COLUMN('GDP per Capita'!$S:$S),FALSE)</f>
        <v>63809.64</v>
      </c>
      <c r="AC27" s="82">
        <f t="shared" si="8"/>
        <v>63809.64</v>
      </c>
      <c r="AD27" s="82">
        <f t="shared" si="9"/>
        <v>63809.64</v>
      </c>
      <c r="AE27" s="88">
        <f t="shared" si="4"/>
        <v>2.4135457944750621E-2</v>
      </c>
      <c r="AI27" s="107">
        <v>2020</v>
      </c>
      <c r="AJ27" s="120">
        <f t="shared" ref="AJ27:AU27" si="32">AJ6*$AV27</f>
        <v>0.3306</v>
      </c>
      <c r="AK27" s="120">
        <f t="shared" si="32"/>
        <v>2.6505000000000001</v>
      </c>
      <c r="AL27" s="120">
        <f t="shared" si="32"/>
        <v>8.726700000000001</v>
      </c>
      <c r="AM27" s="120">
        <f t="shared" si="32"/>
        <v>4.0869</v>
      </c>
      <c r="AN27" s="120">
        <f t="shared" si="32"/>
        <v>3.9786000000000001</v>
      </c>
      <c r="AO27" s="120">
        <f t="shared" si="32"/>
        <v>15.794700000000001</v>
      </c>
      <c r="AP27" s="120">
        <f t="shared" si="32"/>
        <v>11.491199999999999</v>
      </c>
      <c r="AQ27" s="120">
        <f t="shared" si="32"/>
        <v>4.9703999999999997</v>
      </c>
      <c r="AR27" s="120">
        <f t="shared" si="32"/>
        <v>2.8727999999999998</v>
      </c>
      <c r="AS27" s="120">
        <f t="shared" si="32"/>
        <v>2.0975999999999999</v>
      </c>
      <c r="AT27" s="120">
        <f t="shared" si="32"/>
        <v>11.707800000000002</v>
      </c>
      <c r="AU27" s="120">
        <f t="shared" si="32"/>
        <v>45.292200000000001</v>
      </c>
      <c r="AV27" s="121">
        <f t="shared" si="28"/>
        <v>57</v>
      </c>
      <c r="AW27" s="93">
        <f t="shared" si="29"/>
        <v>0</v>
      </c>
      <c r="BC27" s="88"/>
      <c r="BD27" s="88"/>
      <c r="BE27" s="25"/>
      <c r="BF27" s="25"/>
      <c r="BG27" s="86"/>
      <c r="BH27" s="86"/>
      <c r="BI27" s="25"/>
      <c r="BJ27" s="25"/>
      <c r="BK27" s="25"/>
    </row>
    <row r="28" spans="1:63">
      <c r="A28" s="77" t="s">
        <v>897</v>
      </c>
      <c r="B28" s="77">
        <v>27</v>
      </c>
      <c r="C28" s="77" t="s">
        <v>320</v>
      </c>
      <c r="D28" s="77" t="s">
        <v>28</v>
      </c>
      <c r="E28" s="77">
        <v>2020</v>
      </c>
      <c r="F28" s="77">
        <v>49.895536700000001</v>
      </c>
      <c r="G28" s="77">
        <v>-97.138458400000005</v>
      </c>
      <c r="H28" s="77">
        <v>0</v>
      </c>
      <c r="I28" s="77" t="s">
        <v>881</v>
      </c>
      <c r="J28" s="77">
        <v>43.074761000000002</v>
      </c>
      <c r="K28" s="77">
        <v>-89.383761300000003</v>
      </c>
      <c r="L28" s="77">
        <v>1924.2066147866101</v>
      </c>
      <c r="M28" s="77">
        <v>0.41571313119577802</v>
      </c>
      <c r="N28" s="77">
        <v>0</v>
      </c>
      <c r="O28" s="77">
        <v>369.44767003902899</v>
      </c>
      <c r="P28" s="87" cm="1">
        <f t="array" ref="P28">IF($X28="Non-local",VLOOKUP($E28,$AI$64:$AW$68,COLUMN($AW:$AW)-COLUMN($AH:$AH),FALSE),IF($X28="Unknown",VLOOKUP($E28,$AI$71:$AW$75,COLUMN($AW:$AW)-COLUMN($AH:$AH),FALSE),0))</f>
        <v>224</v>
      </c>
      <c r="Q28" s="87" cm="1">
        <f t="array" ref="Q28">IF($X28="Non-local",VLOOKUP($E28,$AI$40:$AW$44,COLUMN($AW:$AW)-COLUMN($AH:$AH),FALSE),IF($X28="Unknown",VLOOKUP($E28,$AI$47:$AW$51,COLUMN($AW:$AW)-COLUMN($AH:$AH),FALSE),0))</f>
        <v>470.18520000000001</v>
      </c>
      <c r="R28" s="87" cm="1">
        <f t="array" ref="R28">IF($X28="Non-local",VLOOKUP($E28,$AI$88:$AW$92,COLUMN($AW:$AW)-COLUMN($AH:$AH),FALSE),IF($X28="Unknown",VLOOKUP($E28,$AI$95:$AW$99,COLUMN($AW:$AW)-COLUMN($AH:$AH),FALSE),0))</f>
        <v>0.13052013767768686</v>
      </c>
      <c r="S28" s="87" cm="1">
        <f t="array" ref="S28">VLOOKUP($E28,$AI$111:$AW$115,COLUMN($AW:$AW)-COLUMN($AH:$AH),FALSE)</f>
        <v>410.28773999999999</v>
      </c>
      <c r="T28" s="104">
        <f t="shared" si="0"/>
        <v>0.54623326887346491</v>
      </c>
      <c r="U28" s="104">
        <f t="shared" si="1"/>
        <v>1473.920610039029</v>
      </c>
      <c r="V28" s="87" cm="1">
        <f t="array" ref="V28">VLOOKUP($E28,$AI$118:$AW$122,COLUMN($AW:$AW)-COLUMN($AH:$AH),FALSE)</f>
        <v>161.75600000000003</v>
      </c>
      <c r="W28" s="87" t="str">
        <f t="shared" si="6"/>
        <v>International</v>
      </c>
      <c r="X28" s="87" t="str">
        <f t="shared" si="7"/>
        <v>Non-local</v>
      </c>
      <c r="Y28" s="104"/>
      <c r="Z28" s="87" t="str">
        <f t="shared" si="2"/>
        <v>Canada</v>
      </c>
      <c r="AA28" s="87" t="str">
        <f t="shared" si="3"/>
        <v>Other Americas</v>
      </c>
      <c r="AB28" s="82" cm="1">
        <f t="array" ref="AB28">VLOOKUP(B28,'GDP per Capita'!$T$2:$V$4235,COLUMN('GDP per Capita'!$V:$V)-COLUMN('GDP per Capita'!$S:$S),FALSE)</f>
        <v>49196.49</v>
      </c>
      <c r="AC28" s="82">
        <f t="shared" si="8"/>
        <v>49196.49</v>
      </c>
      <c r="AD28" s="82">
        <f t="shared" si="9"/>
        <v>49196.49</v>
      </c>
      <c r="AE28" s="88">
        <f t="shared" si="4"/>
        <v>2.995987335761208E-2</v>
      </c>
      <c r="AI28" s="110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84"/>
      <c r="AU28" s="84"/>
      <c r="AV28" s="84"/>
      <c r="BC28" s="88"/>
      <c r="BD28" s="88"/>
      <c r="BF28" s="22"/>
      <c r="BG28" s="86"/>
      <c r="BH28" s="86"/>
      <c r="BI28" s="25"/>
      <c r="BJ28" s="25"/>
      <c r="BK28" s="25"/>
    </row>
    <row r="29" spans="1:63" ht="34">
      <c r="A29" s="77" t="s">
        <v>894</v>
      </c>
      <c r="B29" s="77">
        <v>28</v>
      </c>
      <c r="C29" s="77" t="s">
        <v>29</v>
      </c>
      <c r="D29" s="77" t="s">
        <v>29</v>
      </c>
      <c r="E29" s="77">
        <v>2020</v>
      </c>
      <c r="F29" s="77">
        <v>33.425505600000001</v>
      </c>
      <c r="G29" s="77">
        <v>-111.94001249999999</v>
      </c>
      <c r="H29" s="77">
        <v>0</v>
      </c>
      <c r="I29" s="77" t="s">
        <v>881</v>
      </c>
      <c r="J29" s="77">
        <v>43.074761000000002</v>
      </c>
      <c r="K29" s="77">
        <v>-89.383761300000003</v>
      </c>
      <c r="L29" s="77">
        <v>4465.5110464523696</v>
      </c>
      <c r="M29" s="77">
        <v>0.79623050342923796</v>
      </c>
      <c r="N29" s="77">
        <v>0</v>
      </c>
      <c r="O29" s="77">
        <v>535.86132557428402</v>
      </c>
      <c r="P29" s="87" cm="1">
        <f t="array" ref="P29">IF($X29="Non-local",VLOOKUP($E29,$AI$64:$AW$68,COLUMN($AW:$AW)-COLUMN($AH:$AH),FALSE),IF($X29="Unknown",VLOOKUP($E29,$AI$71:$AW$75,COLUMN($AW:$AW)-COLUMN($AH:$AH),FALSE),0))</f>
        <v>224</v>
      </c>
      <c r="Q29" s="87" cm="1">
        <f t="array" ref="Q29">IF($X29="Non-local",VLOOKUP($E29,$AI$40:$AW$44,COLUMN($AW:$AW)-COLUMN($AH:$AH),FALSE),IF($X29="Unknown",VLOOKUP($E29,$AI$47:$AW$51,COLUMN($AW:$AW)-COLUMN($AH:$AH),FALSE),0))</f>
        <v>470.18520000000001</v>
      </c>
      <c r="R29" s="87" cm="1">
        <f t="array" ref="R29">IF($X29="Non-local",VLOOKUP($E29,$AI$88:$AW$92,COLUMN($AW:$AW)-COLUMN($AH:$AH),FALSE),IF($X29="Unknown",VLOOKUP($E29,$AI$95:$AW$99,COLUMN($AW:$AW)-COLUMN($AH:$AH),FALSE),0))</f>
        <v>0.13052013767768686</v>
      </c>
      <c r="S29" s="87" cm="1">
        <f t="array" ref="S29">VLOOKUP($E29,$AI$111:$AW$115,COLUMN($AW:$AW)-COLUMN($AH:$AH),FALSE)</f>
        <v>410.28773999999999</v>
      </c>
      <c r="T29" s="104">
        <f t="shared" si="0"/>
        <v>0.92675064110692484</v>
      </c>
      <c r="U29" s="104">
        <f t="shared" si="1"/>
        <v>1640.334265574284</v>
      </c>
      <c r="V29" s="87" cm="1">
        <f t="array" ref="V29">VLOOKUP($E29,$AI$118:$AW$122,COLUMN($AW:$AW)-COLUMN($AH:$AH),FALSE)</f>
        <v>161.75600000000003</v>
      </c>
      <c r="W29" s="87" t="str">
        <f t="shared" si="6"/>
        <v>Domestic</v>
      </c>
      <c r="X29" s="87" t="str">
        <f t="shared" si="7"/>
        <v>Non-local</v>
      </c>
      <c r="Y29" s="104"/>
      <c r="Z29" s="87" t="str">
        <f t="shared" si="2"/>
        <v>USA</v>
      </c>
      <c r="AA29" s="87" t="str">
        <f t="shared" si="3"/>
        <v>USA</v>
      </c>
      <c r="AB29" s="82" cm="1">
        <f t="array" ref="AB29">VLOOKUP(B29,'GDP per Capita'!$T$2:$V$4235,COLUMN('GDP per Capita'!$V:$V)-COLUMN('GDP per Capita'!$S:$S),FALSE)</f>
        <v>63809.64</v>
      </c>
      <c r="AC29" s="82">
        <f t="shared" si="8"/>
        <v>63809.64</v>
      </c>
      <c r="AD29" s="82">
        <f t="shared" si="9"/>
        <v>63809.64</v>
      </c>
      <c r="AE29" s="88">
        <f t="shared" si="4"/>
        <v>2.5706684218470503E-2</v>
      </c>
      <c r="AI29" s="100" t="s">
        <v>1908</v>
      </c>
      <c r="AJ29" s="101" t="s">
        <v>1892</v>
      </c>
      <c r="AK29" s="101" t="s">
        <v>1893</v>
      </c>
      <c r="AL29" s="101" t="s">
        <v>1894</v>
      </c>
      <c r="AM29" s="101" t="s">
        <v>1895</v>
      </c>
      <c r="AN29" s="101" t="s">
        <v>1896</v>
      </c>
      <c r="AO29" s="101" t="s">
        <v>1897</v>
      </c>
      <c r="AP29" s="101" t="s">
        <v>1898</v>
      </c>
      <c r="AQ29" s="101" t="s">
        <v>1899</v>
      </c>
      <c r="AR29" s="101" t="s">
        <v>1900</v>
      </c>
      <c r="AS29" s="101" t="s">
        <v>1901</v>
      </c>
      <c r="AT29" s="102" t="s">
        <v>1902</v>
      </c>
      <c r="AU29" s="102" t="s">
        <v>1903</v>
      </c>
      <c r="AV29" s="102" t="s">
        <v>674</v>
      </c>
      <c r="AW29" s="103" t="s">
        <v>849</v>
      </c>
      <c r="BA29" s="88"/>
      <c r="BB29" s="88"/>
      <c r="BD29" s="22"/>
      <c r="BE29" s="86"/>
      <c r="BF29" s="86"/>
      <c r="BG29" s="86"/>
      <c r="BH29" s="86"/>
      <c r="BI29" s="25"/>
      <c r="BJ29" s="25"/>
      <c r="BK29" s="25"/>
    </row>
    <row r="30" spans="1:63">
      <c r="A30" s="77" t="s">
        <v>34</v>
      </c>
      <c r="B30" s="77">
        <v>29</v>
      </c>
      <c r="C30" s="77" t="s">
        <v>34</v>
      </c>
      <c r="D30" s="77" t="s">
        <v>34</v>
      </c>
      <c r="E30" s="77">
        <v>2020</v>
      </c>
      <c r="F30" s="77">
        <v>0</v>
      </c>
      <c r="G30" s="77">
        <v>0</v>
      </c>
      <c r="H30" s="77">
        <v>0</v>
      </c>
      <c r="I30" s="77" t="s">
        <v>881</v>
      </c>
      <c r="J30" s="77">
        <v>43.074761000000002</v>
      </c>
      <c r="K30" s="77">
        <v>-89.383761300000003</v>
      </c>
      <c r="L30" s="77">
        <v>4610.0412007298301</v>
      </c>
      <c r="M30" s="77">
        <v>0.80715542109624605</v>
      </c>
      <c r="N30" s="77">
        <v>1</v>
      </c>
      <c r="O30" s="77">
        <v>553.20494408757997</v>
      </c>
      <c r="P30" s="87" cm="1">
        <f t="array" ref="P30">IF($X30="Non-local",VLOOKUP($E30,$AI$64:$AW$68,COLUMN($AW:$AW)-COLUMN($AH:$AH),FALSE),IF($X30="Unknown",VLOOKUP($E30,$AI$71:$AW$75,COLUMN($AW:$AW)-COLUMN($AH:$AH),FALSE),0))</f>
        <v>214.50706319702601</v>
      </c>
      <c r="Q30" s="87" cm="1">
        <f t="array" ref="Q30">IF($X30="Non-local",VLOOKUP($E30,$AI$40:$AW$44,COLUMN($AW:$AW)-COLUMN($AH:$AH),FALSE),IF($X30="Unknown",VLOOKUP($E30,$AI$47:$AW$51,COLUMN($AW:$AW)-COLUMN($AH:$AH),FALSE),0))</f>
        <v>450.25913576208183</v>
      </c>
      <c r="R30" s="87" cm="1">
        <f t="array" ref="R30">IF($X30="Non-local",VLOOKUP($E30,$AI$88:$AW$92,COLUMN($AW:$AW)-COLUMN($AH:$AH),FALSE),IF($X30="Unknown",VLOOKUP($E30,$AI$95:$AW$99,COLUMN($AW:$AW)-COLUMN($AH:$AH),FALSE),0))</f>
        <v>0.12498880098800048</v>
      </c>
      <c r="S30" s="87" cm="1">
        <f t="array" ref="S30">VLOOKUP($E30,$AI$111:$AW$115,COLUMN($AW:$AW)-COLUMN($AH:$AH),FALSE)</f>
        <v>410.28773999999999</v>
      </c>
      <c r="T30" s="104">
        <f t="shared" si="0"/>
        <v>0.93214422208424652</v>
      </c>
      <c r="U30" s="104">
        <f t="shared" si="1"/>
        <v>1628.2588830466877</v>
      </c>
      <c r="V30" s="87" cm="1">
        <f t="array" ref="V30">VLOOKUP($E30,$AI$118:$AW$122,COLUMN($AW:$AW)-COLUMN($AH:$AH),FALSE)</f>
        <v>161.75600000000003</v>
      </c>
      <c r="W30" s="87" t="str">
        <f t="shared" si="6"/>
        <v>Unknown</v>
      </c>
      <c r="X30" s="87" t="str">
        <f t="shared" si="7"/>
        <v>Unknown</v>
      </c>
      <c r="Y30" s="104"/>
      <c r="Z30" s="87" t="str">
        <f t="shared" si="2"/>
        <v>Unknown</v>
      </c>
      <c r="AA30" s="87" t="str">
        <f t="shared" si="3"/>
        <v>Unknown</v>
      </c>
      <c r="AB30" s="82" t="e" cm="1">
        <f t="array" ref="AB30">VLOOKUP(B30,'GDP per Capita'!$T$2:$V$4235,COLUMN('GDP per Capita'!$V:$V)-COLUMN('GDP per Capita'!$S:$S),FALSE)</f>
        <v>#N/A</v>
      </c>
      <c r="AC30" s="82" t="str">
        <f t="shared" si="8"/>
        <v/>
      </c>
      <c r="AD30" s="82">
        <f t="shared" si="9"/>
        <v>61228.93767638311</v>
      </c>
      <c r="AE30" s="88">
        <f t="shared" si="4"/>
        <v>2.6592963145181774E-2</v>
      </c>
      <c r="AI30" s="105">
        <v>2016</v>
      </c>
      <c r="AJ30" s="120">
        <f t="shared" ref="AJ30:AU30" si="33">AJ2*$AV30</f>
        <v>0.36539999999999995</v>
      </c>
      <c r="AK30" s="120">
        <f t="shared" si="33"/>
        <v>3.2759999999999998</v>
      </c>
      <c r="AL30" s="120">
        <f t="shared" si="33"/>
        <v>9.1034999999999986</v>
      </c>
      <c r="AM30" s="120">
        <f t="shared" si="33"/>
        <v>4.3722000000000003</v>
      </c>
      <c r="AN30" s="120">
        <f t="shared" si="33"/>
        <v>4.7313000000000001</v>
      </c>
      <c r="AO30" s="120">
        <f t="shared" si="33"/>
        <v>20.758500000000002</v>
      </c>
      <c r="AP30" s="120">
        <f t="shared" si="33"/>
        <v>13.110300000000001</v>
      </c>
      <c r="AQ30" s="120">
        <f t="shared" si="33"/>
        <v>5.4620999999999995</v>
      </c>
      <c r="AR30" s="120">
        <f t="shared" si="33"/>
        <v>0</v>
      </c>
      <c r="AS30" s="120">
        <f t="shared" si="33"/>
        <v>1.8207</v>
      </c>
      <c r="AT30" s="120">
        <f t="shared" si="33"/>
        <v>12.744899999999999</v>
      </c>
      <c r="AU30" s="120">
        <f t="shared" si="33"/>
        <v>50.255100000000006</v>
      </c>
      <c r="AV30" s="121">
        <f>COUNTIFS($E$2:$E$4235,AI30,$A$2:$A$4235,"Unknown")</f>
        <v>63</v>
      </c>
      <c r="AW30" s="25">
        <f>COUNTIF($E$2:$E$4235,AI30)-SUM(AV16,AV23,AV30)</f>
        <v>0</v>
      </c>
      <c r="BA30" s="88"/>
      <c r="BB30" s="88"/>
      <c r="BD30" s="22"/>
      <c r="BE30" s="86"/>
      <c r="BF30" s="86"/>
      <c r="BG30" s="86"/>
      <c r="BH30" s="86"/>
    </row>
    <row r="31" spans="1:63">
      <c r="A31" s="77" t="s">
        <v>898</v>
      </c>
      <c r="B31" s="77">
        <v>30</v>
      </c>
      <c r="C31" s="77" t="s">
        <v>29</v>
      </c>
      <c r="D31" s="77" t="s">
        <v>29</v>
      </c>
      <c r="E31" s="77">
        <v>2020</v>
      </c>
      <c r="F31" s="77">
        <v>41.875561599999997</v>
      </c>
      <c r="G31" s="77">
        <v>-87.6244212</v>
      </c>
      <c r="H31" s="77">
        <v>0</v>
      </c>
      <c r="I31" s="77" t="s">
        <v>881</v>
      </c>
      <c r="J31" s="77">
        <v>43.074761000000002</v>
      </c>
      <c r="K31" s="77">
        <v>-89.383761300000003</v>
      </c>
      <c r="L31" s="77">
        <v>392.92408850763201</v>
      </c>
      <c r="M31" s="77">
        <v>0.213515273972855</v>
      </c>
      <c r="N31" s="77">
        <v>0</v>
      </c>
      <c r="O31" s="77">
        <v>75.441424993465404</v>
      </c>
      <c r="P31" s="87" cm="1">
        <f t="array" ref="P31">IF($X31="Non-local",VLOOKUP($E31,$AI$64:$AW$68,COLUMN($AW:$AW)-COLUMN($AH:$AH),FALSE),IF($X31="Unknown",VLOOKUP($E31,$AI$71:$AW$75,COLUMN($AW:$AW)-COLUMN($AH:$AH),FALSE),0))</f>
        <v>224</v>
      </c>
      <c r="Q31" s="87" cm="1">
        <f t="array" ref="Q31">IF($X31="Non-local",VLOOKUP($E31,$AI$40:$AW$44,COLUMN($AW:$AW)-COLUMN($AH:$AH),FALSE),IF($X31="Unknown",VLOOKUP($E31,$AI$47:$AW$51,COLUMN($AW:$AW)-COLUMN($AH:$AH),FALSE),0))</f>
        <v>470.18520000000001</v>
      </c>
      <c r="R31" s="87" cm="1">
        <f t="array" ref="R31">IF($X31="Non-local",VLOOKUP($E31,$AI$88:$AW$92,COLUMN($AW:$AW)-COLUMN($AH:$AH),FALSE),IF($X31="Unknown",VLOOKUP($E31,$AI$95:$AW$99,COLUMN($AW:$AW)-COLUMN($AH:$AH),FALSE),0))</f>
        <v>0.13052013767768686</v>
      </c>
      <c r="S31" s="87" cm="1">
        <f t="array" ref="S31">VLOOKUP($E31,$AI$111:$AW$115,COLUMN($AW:$AW)-COLUMN($AH:$AH),FALSE)</f>
        <v>410.28773999999999</v>
      </c>
      <c r="T31" s="104">
        <f t="shared" si="0"/>
        <v>0.34403541165054186</v>
      </c>
      <c r="U31" s="104">
        <f t="shared" si="1"/>
        <v>1179.9143649934654</v>
      </c>
      <c r="V31" s="87" cm="1">
        <f t="array" ref="V31">VLOOKUP($E31,$AI$118:$AW$122,COLUMN($AW:$AW)-COLUMN($AH:$AH),FALSE)</f>
        <v>161.75600000000003</v>
      </c>
      <c r="W31" s="87" t="str">
        <f t="shared" si="6"/>
        <v>Domestic</v>
      </c>
      <c r="X31" s="87" t="str">
        <f t="shared" si="7"/>
        <v>Non-local</v>
      </c>
      <c r="Y31" s="104"/>
      <c r="Z31" s="87" t="str">
        <f t="shared" si="2"/>
        <v>USA</v>
      </c>
      <c r="AA31" s="87" t="str">
        <f t="shared" si="3"/>
        <v>USA</v>
      </c>
      <c r="AB31" s="82" cm="1">
        <f t="array" ref="AB31">VLOOKUP(B31,'GDP per Capita'!$T$2:$V$4235,COLUMN('GDP per Capita'!$V:$V)-COLUMN('GDP per Capita'!$S:$S),FALSE)</f>
        <v>63809.64</v>
      </c>
      <c r="AC31" s="82">
        <f t="shared" si="8"/>
        <v>63809.64</v>
      </c>
      <c r="AD31" s="82">
        <f t="shared" si="9"/>
        <v>63809.64</v>
      </c>
      <c r="AE31" s="88">
        <f t="shared" si="4"/>
        <v>1.8491161601812287E-2</v>
      </c>
      <c r="AI31" s="107">
        <v>2017</v>
      </c>
      <c r="AJ31" s="120">
        <f t="shared" ref="AJ31:AU31" si="34">AJ3*$AV31</f>
        <v>0.28999999999999998</v>
      </c>
      <c r="AK31" s="120">
        <f t="shared" si="34"/>
        <v>2.6</v>
      </c>
      <c r="AL31" s="120">
        <f t="shared" si="34"/>
        <v>7.2249999999999996</v>
      </c>
      <c r="AM31" s="120">
        <f t="shared" si="34"/>
        <v>3.47</v>
      </c>
      <c r="AN31" s="120">
        <f t="shared" si="34"/>
        <v>3.7549999999999999</v>
      </c>
      <c r="AO31" s="120">
        <f t="shared" si="34"/>
        <v>16.475000000000001</v>
      </c>
      <c r="AP31" s="120">
        <f t="shared" si="34"/>
        <v>10.405000000000001</v>
      </c>
      <c r="AQ31" s="120">
        <f t="shared" si="34"/>
        <v>4.335</v>
      </c>
      <c r="AR31" s="120">
        <f t="shared" si="34"/>
        <v>0</v>
      </c>
      <c r="AS31" s="120">
        <f t="shared" si="34"/>
        <v>1.4449999999999998</v>
      </c>
      <c r="AT31" s="120">
        <f t="shared" si="34"/>
        <v>10.114999999999998</v>
      </c>
      <c r="AU31" s="120">
        <f t="shared" si="34"/>
        <v>39.885000000000005</v>
      </c>
      <c r="AV31" s="121">
        <f t="shared" ref="AV31:AV34" si="35">COUNTIFS($E$2:$E$4235,AI31,$A$2:$A$4235,"Unknown")</f>
        <v>50</v>
      </c>
      <c r="AW31" s="25">
        <f>COUNTIF($E$2:$E$4235,AI31)-SUM(AV17,AV24,AV31)</f>
        <v>0</v>
      </c>
      <c r="BA31" s="88"/>
      <c r="BB31" s="88"/>
      <c r="BD31" s="22"/>
      <c r="BE31" s="86"/>
      <c r="BF31" s="25"/>
      <c r="BG31" s="25"/>
      <c r="BH31" s="25"/>
    </row>
    <row r="32" spans="1:63">
      <c r="A32" s="77" t="s">
        <v>899</v>
      </c>
      <c r="B32" s="77">
        <v>31</v>
      </c>
      <c r="C32" s="77" t="s">
        <v>29</v>
      </c>
      <c r="D32" s="77" t="s">
        <v>29</v>
      </c>
      <c r="E32" s="77">
        <v>2020</v>
      </c>
      <c r="F32" s="77">
        <v>34.725742400000001</v>
      </c>
      <c r="G32" s="77">
        <v>-82.780499899999995</v>
      </c>
      <c r="H32" s="77">
        <v>0</v>
      </c>
      <c r="I32" s="77" t="s">
        <v>881</v>
      </c>
      <c r="J32" s="77">
        <v>43.074761000000002</v>
      </c>
      <c r="K32" s="77">
        <v>-89.383761300000003</v>
      </c>
      <c r="L32" s="77">
        <v>2178.5717487951802</v>
      </c>
      <c r="M32" s="77">
        <v>0.44930071817995998</v>
      </c>
      <c r="N32" s="77">
        <v>0</v>
      </c>
      <c r="O32" s="77">
        <v>418.285775768674</v>
      </c>
      <c r="P32" s="87" cm="1">
        <f t="array" ref="P32">IF($X32="Non-local",VLOOKUP($E32,$AI$64:$AW$68,COLUMN($AW:$AW)-COLUMN($AH:$AH),FALSE),IF($X32="Unknown",VLOOKUP($E32,$AI$71:$AW$75,COLUMN($AW:$AW)-COLUMN($AH:$AH),FALSE),0))</f>
        <v>224</v>
      </c>
      <c r="Q32" s="87" cm="1">
        <f t="array" ref="Q32">IF($X32="Non-local",VLOOKUP($E32,$AI$40:$AW$44,COLUMN($AW:$AW)-COLUMN($AH:$AH),FALSE),IF($X32="Unknown",VLOOKUP($E32,$AI$47:$AW$51,COLUMN($AW:$AW)-COLUMN($AH:$AH),FALSE),0))</f>
        <v>470.18520000000001</v>
      </c>
      <c r="R32" s="87" cm="1">
        <f t="array" ref="R32">IF($X32="Non-local",VLOOKUP($E32,$AI$88:$AW$92,COLUMN($AW:$AW)-COLUMN($AH:$AH),FALSE),IF($X32="Unknown",VLOOKUP($E32,$AI$95:$AW$99,COLUMN($AW:$AW)-COLUMN($AH:$AH),FALSE),0))</f>
        <v>0.13052013767768686</v>
      </c>
      <c r="S32" s="87" cm="1">
        <f t="array" ref="S32">VLOOKUP($E32,$AI$111:$AW$115,COLUMN($AW:$AW)-COLUMN($AH:$AH),FALSE)</f>
        <v>410.28773999999999</v>
      </c>
      <c r="T32" s="104">
        <f t="shared" si="0"/>
        <v>0.57982085585764687</v>
      </c>
      <c r="U32" s="104">
        <f t="shared" si="1"/>
        <v>1522.7587157686742</v>
      </c>
      <c r="V32" s="87" cm="1">
        <f t="array" ref="V32">VLOOKUP($E32,$AI$118:$AW$122,COLUMN($AW:$AW)-COLUMN($AH:$AH),FALSE)</f>
        <v>161.75600000000003</v>
      </c>
      <c r="W32" s="87" t="str">
        <f t="shared" si="6"/>
        <v>Domestic</v>
      </c>
      <c r="X32" s="87" t="str">
        <f t="shared" si="7"/>
        <v>Non-local</v>
      </c>
      <c r="Y32" s="104"/>
      <c r="Z32" s="87" t="str">
        <f t="shared" si="2"/>
        <v>USA</v>
      </c>
      <c r="AA32" s="87" t="str">
        <f t="shared" si="3"/>
        <v>USA</v>
      </c>
      <c r="AB32" s="82" cm="1">
        <f t="array" ref="AB32">VLOOKUP(B32,'GDP per Capita'!$T$2:$V$4235,COLUMN('GDP per Capita'!$V:$V)-COLUMN('GDP per Capita'!$S:$S),FALSE)</f>
        <v>63809.64</v>
      </c>
      <c r="AC32" s="82">
        <f t="shared" si="8"/>
        <v>63809.64</v>
      </c>
      <c r="AD32" s="82">
        <f t="shared" si="9"/>
        <v>63809.64</v>
      </c>
      <c r="AE32" s="88">
        <f t="shared" si="4"/>
        <v>2.3864085673711278E-2</v>
      </c>
      <c r="AI32" s="107">
        <v>2018</v>
      </c>
      <c r="AJ32" s="120">
        <f t="shared" ref="AJ32:AU32" si="36">AJ4*$AV32</f>
        <v>0.31319999999999998</v>
      </c>
      <c r="AK32" s="120">
        <f t="shared" si="36"/>
        <v>2.8079999999999998</v>
      </c>
      <c r="AL32" s="120">
        <f t="shared" si="36"/>
        <v>7.802999999999999</v>
      </c>
      <c r="AM32" s="120">
        <f t="shared" si="36"/>
        <v>3.7476000000000003</v>
      </c>
      <c r="AN32" s="120">
        <f t="shared" si="36"/>
        <v>4.0553999999999997</v>
      </c>
      <c r="AO32" s="120">
        <f t="shared" si="36"/>
        <v>17.792999999999999</v>
      </c>
      <c r="AP32" s="120">
        <f t="shared" si="36"/>
        <v>11.237400000000001</v>
      </c>
      <c r="AQ32" s="120">
        <f t="shared" si="36"/>
        <v>4.6818</v>
      </c>
      <c r="AR32" s="120">
        <f t="shared" si="36"/>
        <v>0</v>
      </c>
      <c r="AS32" s="120">
        <f t="shared" si="36"/>
        <v>1.5606</v>
      </c>
      <c r="AT32" s="120">
        <f t="shared" si="36"/>
        <v>10.924199999999999</v>
      </c>
      <c r="AU32" s="120">
        <f t="shared" si="36"/>
        <v>43.075800000000001</v>
      </c>
      <c r="AV32" s="121">
        <f t="shared" si="35"/>
        <v>54</v>
      </c>
      <c r="AW32" s="25">
        <f>COUNTIF($E$2:$E$4235,AI32)-SUM(AV18,AV25,AV32)</f>
        <v>0</v>
      </c>
      <c r="BA32" s="88"/>
      <c r="BB32" s="88"/>
      <c r="BD32" s="22"/>
      <c r="BE32" s="86"/>
      <c r="BF32" s="25"/>
      <c r="BG32" s="25"/>
      <c r="BH32" s="25"/>
    </row>
    <row r="33" spans="1:61">
      <c r="A33" s="77" t="s">
        <v>900</v>
      </c>
      <c r="B33" s="77">
        <v>32</v>
      </c>
      <c r="C33" s="77" t="s">
        <v>29</v>
      </c>
      <c r="D33" s="77" t="s">
        <v>29</v>
      </c>
      <c r="E33" s="77">
        <v>2020</v>
      </c>
      <c r="F33" s="77">
        <v>44.977299500000001</v>
      </c>
      <c r="G33" s="77">
        <v>-93.265469199999998</v>
      </c>
      <c r="H33" s="77">
        <v>0</v>
      </c>
      <c r="I33" s="77" t="s">
        <v>881</v>
      </c>
      <c r="J33" s="77">
        <v>43.074761000000002</v>
      </c>
      <c r="K33" s="77">
        <v>-89.383761300000003</v>
      </c>
      <c r="L33" s="77">
        <v>751.05360594864896</v>
      </c>
      <c r="M33" s="77">
        <v>0.26080440565962298</v>
      </c>
      <c r="N33" s="77">
        <v>0</v>
      </c>
      <c r="O33" s="77">
        <v>144.20229234214</v>
      </c>
      <c r="P33" s="87" cm="1">
        <f t="array" ref="P33">IF($X33="Non-local",VLOOKUP($E33,$AI$64:$AW$68,COLUMN($AW:$AW)-COLUMN($AH:$AH),FALSE),IF($X33="Unknown",VLOOKUP($E33,$AI$71:$AW$75,COLUMN($AW:$AW)-COLUMN($AH:$AH),FALSE),0))</f>
        <v>224</v>
      </c>
      <c r="Q33" s="87" cm="1">
        <f t="array" ref="Q33">IF($X33="Non-local",VLOOKUP($E33,$AI$40:$AW$44,COLUMN($AW:$AW)-COLUMN($AH:$AH),FALSE),IF($X33="Unknown",VLOOKUP($E33,$AI$47:$AW$51,COLUMN($AW:$AW)-COLUMN($AH:$AH),FALSE),0))</f>
        <v>470.18520000000001</v>
      </c>
      <c r="R33" s="87" cm="1">
        <f t="array" ref="R33">IF($X33="Non-local",VLOOKUP($E33,$AI$88:$AW$92,COLUMN($AW:$AW)-COLUMN($AH:$AH),FALSE),IF($X33="Unknown",VLOOKUP($E33,$AI$95:$AW$99,COLUMN($AW:$AW)-COLUMN($AH:$AH),FALSE),0))</f>
        <v>0.13052013767768686</v>
      </c>
      <c r="S33" s="87" cm="1">
        <f t="array" ref="S33">VLOOKUP($E33,$AI$111:$AW$115,COLUMN($AW:$AW)-COLUMN($AH:$AH),FALSE)</f>
        <v>410.28773999999999</v>
      </c>
      <c r="T33" s="104">
        <f t="shared" si="0"/>
        <v>0.39132454333730982</v>
      </c>
      <c r="U33" s="104">
        <f t="shared" si="1"/>
        <v>1248.6752323421401</v>
      </c>
      <c r="V33" s="87" cm="1">
        <f t="array" ref="V33">VLOOKUP($E33,$AI$118:$AW$122,COLUMN($AW:$AW)-COLUMN($AH:$AH),FALSE)</f>
        <v>161.75600000000003</v>
      </c>
      <c r="W33" s="87" t="str">
        <f t="shared" si="6"/>
        <v>Domestic</v>
      </c>
      <c r="X33" s="87" t="str">
        <f t="shared" si="7"/>
        <v>Non-local</v>
      </c>
      <c r="Y33" s="104"/>
      <c r="Z33" s="87" t="str">
        <f t="shared" si="2"/>
        <v>USA</v>
      </c>
      <c r="AA33" s="87" t="str">
        <f t="shared" si="3"/>
        <v>USA</v>
      </c>
      <c r="AB33" s="82" cm="1">
        <f t="array" ref="AB33">VLOOKUP(B33,'GDP per Capita'!$T$2:$V$4235,COLUMN('GDP per Capita'!$V:$V)-COLUMN('GDP per Capita'!$S:$S),FALSE)</f>
        <v>63809.64</v>
      </c>
      <c r="AC33" s="82">
        <f t="shared" si="8"/>
        <v>63809.64</v>
      </c>
      <c r="AD33" s="82">
        <f t="shared" si="9"/>
        <v>63809.64</v>
      </c>
      <c r="AE33" s="88">
        <f t="shared" si="4"/>
        <v>1.9568755321956684E-2</v>
      </c>
      <c r="AI33" s="107">
        <v>2019</v>
      </c>
      <c r="AJ33" s="120">
        <f t="shared" ref="AJ33:AU33" si="37">AJ5*$AV33</f>
        <v>0.36539999999999995</v>
      </c>
      <c r="AK33" s="120">
        <f t="shared" si="37"/>
        <v>3.2759999999999998</v>
      </c>
      <c r="AL33" s="120">
        <f t="shared" si="37"/>
        <v>9.1034999999999986</v>
      </c>
      <c r="AM33" s="120">
        <f t="shared" si="37"/>
        <v>4.3722000000000003</v>
      </c>
      <c r="AN33" s="120">
        <f t="shared" si="37"/>
        <v>4.7313000000000001</v>
      </c>
      <c r="AO33" s="120">
        <f t="shared" si="37"/>
        <v>20.758500000000002</v>
      </c>
      <c r="AP33" s="120">
        <f t="shared" si="37"/>
        <v>13.110300000000001</v>
      </c>
      <c r="AQ33" s="120">
        <f t="shared" si="37"/>
        <v>5.4620999999999995</v>
      </c>
      <c r="AR33" s="120">
        <f t="shared" si="37"/>
        <v>0</v>
      </c>
      <c r="AS33" s="120">
        <f t="shared" si="37"/>
        <v>1.8207</v>
      </c>
      <c r="AT33" s="120">
        <f t="shared" si="37"/>
        <v>12.744899999999999</v>
      </c>
      <c r="AU33" s="120">
        <f t="shared" si="37"/>
        <v>50.255100000000006</v>
      </c>
      <c r="AV33" s="121">
        <f t="shared" si="35"/>
        <v>63</v>
      </c>
      <c r="AW33" s="25">
        <f>COUNTIF($E$2:$E$4235,AI33)-SUM(AV19,AV26,AV33)</f>
        <v>0</v>
      </c>
      <c r="BA33" s="88"/>
      <c r="BB33" s="88"/>
      <c r="BD33" s="22"/>
      <c r="BE33" s="86"/>
      <c r="BF33" s="25"/>
      <c r="BG33" s="25"/>
      <c r="BH33" s="25"/>
    </row>
    <row r="34" spans="1:61">
      <c r="A34" s="77" t="s">
        <v>901</v>
      </c>
      <c r="B34" s="77">
        <v>33</v>
      </c>
      <c r="C34" s="77" t="s">
        <v>29</v>
      </c>
      <c r="D34" s="77" t="s">
        <v>29</v>
      </c>
      <c r="E34" s="77">
        <v>2020</v>
      </c>
      <c r="F34" s="77">
        <v>34.3881783</v>
      </c>
      <c r="G34" s="77">
        <v>-118.585395699999</v>
      </c>
      <c r="H34" s="77">
        <v>0</v>
      </c>
      <c r="I34" s="77" t="s">
        <v>881</v>
      </c>
      <c r="J34" s="77">
        <v>43.074761000000002</v>
      </c>
      <c r="K34" s="77">
        <v>-89.383761300000003</v>
      </c>
      <c r="L34" s="77">
        <v>5388.1119124987399</v>
      </c>
      <c r="M34" s="77">
        <v>0.92905655155441003</v>
      </c>
      <c r="N34" s="77">
        <v>0</v>
      </c>
      <c r="O34" s="77">
        <v>646.573429499849</v>
      </c>
      <c r="P34" s="87" cm="1">
        <f t="array" ref="P34">IF($X34="Non-local",VLOOKUP($E34,$AI$64:$AW$68,COLUMN($AW:$AW)-COLUMN($AH:$AH),FALSE),IF($X34="Unknown",VLOOKUP($E34,$AI$71:$AW$75,COLUMN($AW:$AW)-COLUMN($AH:$AH),FALSE),0))</f>
        <v>224</v>
      </c>
      <c r="Q34" s="87" cm="1">
        <f t="array" ref="Q34">IF($X34="Non-local",VLOOKUP($E34,$AI$40:$AW$44,COLUMN($AW:$AW)-COLUMN($AH:$AH),FALSE),IF($X34="Unknown",VLOOKUP($E34,$AI$47:$AW$51,COLUMN($AW:$AW)-COLUMN($AH:$AH),FALSE),0))</f>
        <v>470.18520000000001</v>
      </c>
      <c r="R34" s="87" cm="1">
        <f t="array" ref="R34">IF($X34="Non-local",VLOOKUP($E34,$AI$88:$AW$92,COLUMN($AW:$AW)-COLUMN($AH:$AH),FALSE),IF($X34="Unknown",VLOOKUP($E34,$AI$95:$AW$99,COLUMN($AW:$AW)-COLUMN($AH:$AH),FALSE),0))</f>
        <v>0.13052013767768686</v>
      </c>
      <c r="S34" s="87" cm="1">
        <f t="array" ref="S34">VLOOKUP($E34,$AI$111:$AW$115,COLUMN($AW:$AW)-COLUMN($AH:$AH),FALSE)</f>
        <v>410.28773999999999</v>
      </c>
      <c r="T34" s="104">
        <f t="shared" si="0"/>
        <v>1.0595766892320968</v>
      </c>
      <c r="U34" s="104">
        <f t="shared" si="1"/>
        <v>1751.0463694998491</v>
      </c>
      <c r="V34" s="87" cm="1">
        <f t="array" ref="V34">VLOOKUP($E34,$AI$118:$AW$122,COLUMN($AW:$AW)-COLUMN($AH:$AH),FALSE)</f>
        <v>161.75600000000003</v>
      </c>
      <c r="W34" s="87" t="str">
        <f t="shared" si="6"/>
        <v>Domestic</v>
      </c>
      <c r="X34" s="87" t="str">
        <f t="shared" si="7"/>
        <v>Non-local</v>
      </c>
      <c r="Y34" s="104"/>
      <c r="Z34" s="87" t="str">
        <f t="shared" si="2"/>
        <v>USA</v>
      </c>
      <c r="AA34" s="87" t="str">
        <f t="shared" si="3"/>
        <v>USA</v>
      </c>
      <c r="AB34" s="82" cm="1">
        <f t="array" ref="AB34">VLOOKUP(B34,'GDP per Capita'!$T$2:$V$4235,COLUMN('GDP per Capita'!$V:$V)-COLUMN('GDP per Capita'!$S:$S),FALSE)</f>
        <v>63809.64</v>
      </c>
      <c r="AC34" s="82">
        <f t="shared" si="8"/>
        <v>63809.64</v>
      </c>
      <c r="AD34" s="82">
        <f t="shared" si="9"/>
        <v>63809.64</v>
      </c>
      <c r="AE34" s="88">
        <f t="shared" si="4"/>
        <v>2.7441721493803275E-2</v>
      </c>
      <c r="AI34" s="107">
        <v>2020</v>
      </c>
      <c r="AJ34" s="120">
        <f t="shared" ref="AJ34:AU34" si="38">AJ6*$AV34</f>
        <v>0.31319999999999998</v>
      </c>
      <c r="AK34" s="120">
        <f t="shared" si="38"/>
        <v>2.5110000000000001</v>
      </c>
      <c r="AL34" s="120">
        <f t="shared" si="38"/>
        <v>8.2674000000000003</v>
      </c>
      <c r="AM34" s="120">
        <f t="shared" si="38"/>
        <v>3.8717999999999999</v>
      </c>
      <c r="AN34" s="120">
        <f t="shared" si="38"/>
        <v>3.7692000000000001</v>
      </c>
      <c r="AO34" s="120">
        <f t="shared" si="38"/>
        <v>14.9634</v>
      </c>
      <c r="AP34" s="120">
        <f t="shared" si="38"/>
        <v>10.8864</v>
      </c>
      <c r="AQ34" s="120">
        <f t="shared" si="38"/>
        <v>4.7088000000000001</v>
      </c>
      <c r="AR34" s="120">
        <f t="shared" si="38"/>
        <v>2.7216</v>
      </c>
      <c r="AS34" s="120">
        <f t="shared" si="38"/>
        <v>1.9872000000000001</v>
      </c>
      <c r="AT34" s="120">
        <f t="shared" si="38"/>
        <v>11.091600000000001</v>
      </c>
      <c r="AU34" s="120">
        <f t="shared" si="38"/>
        <v>42.9084</v>
      </c>
      <c r="AV34" s="121">
        <f t="shared" si="35"/>
        <v>54</v>
      </c>
      <c r="AW34" s="25">
        <f>COUNTIF($E$2:$E$4235,AI34)-SUM(AV20,AV27,AV34)</f>
        <v>0</v>
      </c>
      <c r="BA34" s="88"/>
      <c r="BB34" s="88"/>
      <c r="BD34" s="22"/>
      <c r="BE34" s="86"/>
      <c r="BF34" s="25"/>
      <c r="BG34" s="25"/>
      <c r="BH34" s="25"/>
    </row>
    <row r="35" spans="1:61">
      <c r="A35" s="77" t="s">
        <v>902</v>
      </c>
      <c r="B35" s="77">
        <v>34</v>
      </c>
      <c r="C35" s="77" t="s">
        <v>29</v>
      </c>
      <c r="D35" s="77" t="s">
        <v>29</v>
      </c>
      <c r="E35" s="77">
        <v>2020</v>
      </c>
      <c r="F35" s="77">
        <v>33.013676399999902</v>
      </c>
      <c r="G35" s="77">
        <v>-96.692509599999994</v>
      </c>
      <c r="H35" s="77">
        <v>0</v>
      </c>
      <c r="I35" s="77" t="s">
        <v>881</v>
      </c>
      <c r="J35" s="77">
        <v>43.074761000000002</v>
      </c>
      <c r="K35" s="77">
        <v>-89.383761300000003</v>
      </c>
      <c r="L35" s="77">
        <v>2575.2811905049398</v>
      </c>
      <c r="M35" s="77">
        <v>0.50168412730089995</v>
      </c>
      <c r="N35" s="77">
        <v>0</v>
      </c>
      <c r="O35" s="77">
        <v>494.45398857695</v>
      </c>
      <c r="P35" s="87" cm="1">
        <f t="array" ref="P35">IF($X35="Non-local",VLOOKUP($E35,$AI$64:$AW$68,COLUMN($AW:$AW)-COLUMN($AH:$AH),FALSE),IF($X35="Unknown",VLOOKUP($E35,$AI$71:$AW$75,COLUMN($AW:$AW)-COLUMN($AH:$AH),FALSE),0))</f>
        <v>224</v>
      </c>
      <c r="Q35" s="87" cm="1">
        <f t="array" ref="Q35">IF($X35="Non-local",VLOOKUP($E35,$AI$40:$AW$44,COLUMN($AW:$AW)-COLUMN($AH:$AH),FALSE),IF($X35="Unknown",VLOOKUP($E35,$AI$47:$AW$51,COLUMN($AW:$AW)-COLUMN($AH:$AH),FALSE),0))</f>
        <v>470.18520000000001</v>
      </c>
      <c r="R35" s="87" cm="1">
        <f t="array" ref="R35">IF($X35="Non-local",VLOOKUP($E35,$AI$88:$AW$92,COLUMN($AW:$AW)-COLUMN($AH:$AH),FALSE),IF($X35="Unknown",VLOOKUP($E35,$AI$95:$AW$99,COLUMN($AW:$AW)-COLUMN($AH:$AH),FALSE),0))</f>
        <v>0.13052013767768686</v>
      </c>
      <c r="S35" s="87" cm="1">
        <f t="array" ref="S35">VLOOKUP($E35,$AI$111:$AW$115,COLUMN($AW:$AW)-COLUMN($AH:$AH),FALSE)</f>
        <v>410.28773999999999</v>
      </c>
      <c r="T35" s="104">
        <f t="shared" si="0"/>
        <v>0.63220426497858684</v>
      </c>
      <c r="U35" s="104">
        <f t="shared" si="1"/>
        <v>1598.9269285769499</v>
      </c>
      <c r="V35" s="87" cm="1">
        <f t="array" ref="V35">VLOOKUP($E35,$AI$118:$AW$122,COLUMN($AW:$AW)-COLUMN($AH:$AH),FALSE)</f>
        <v>161.75600000000003</v>
      </c>
      <c r="W35" s="87" t="str">
        <f t="shared" si="6"/>
        <v>Domestic</v>
      </c>
      <c r="X35" s="87" t="str">
        <f t="shared" si="7"/>
        <v>Non-local</v>
      </c>
      <c r="Y35" s="104"/>
      <c r="Z35" s="87" t="str">
        <f t="shared" si="2"/>
        <v>USA</v>
      </c>
      <c r="AA35" s="87" t="str">
        <f t="shared" si="3"/>
        <v>USA</v>
      </c>
      <c r="AB35" s="82" cm="1">
        <f t="array" ref="AB35">VLOOKUP(B35,'GDP per Capita'!$T$2:$V$4235,COLUMN('GDP per Capita'!$V:$V)-COLUMN('GDP per Capita'!$S:$S),FALSE)</f>
        <v>63809.64</v>
      </c>
      <c r="AC35" s="82">
        <f t="shared" si="8"/>
        <v>63809.64</v>
      </c>
      <c r="AD35" s="82">
        <f t="shared" si="9"/>
        <v>63809.64</v>
      </c>
      <c r="AE35" s="88">
        <f t="shared" si="4"/>
        <v>2.5057764447142312E-2</v>
      </c>
      <c r="AI35" s="110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50"/>
      <c r="BA35" s="88"/>
      <c r="BB35" s="88"/>
      <c r="BD35" s="22"/>
      <c r="BE35" s="86"/>
      <c r="BF35" s="25"/>
      <c r="BG35" s="25"/>
      <c r="BH35" s="25"/>
    </row>
    <row r="36" spans="1:61">
      <c r="A36" s="77" t="s">
        <v>903</v>
      </c>
      <c r="B36" s="77">
        <v>35</v>
      </c>
      <c r="C36" s="77" t="s">
        <v>575</v>
      </c>
      <c r="D36" s="77" t="s">
        <v>31</v>
      </c>
      <c r="E36" s="77">
        <v>2020</v>
      </c>
      <c r="F36" s="77">
        <v>47.558107700000001</v>
      </c>
      <c r="G36" s="77">
        <v>7.5878261</v>
      </c>
      <c r="H36" s="77">
        <v>0</v>
      </c>
      <c r="I36" s="77" t="s">
        <v>881</v>
      </c>
      <c r="J36" s="77">
        <v>43.074761000000002</v>
      </c>
      <c r="K36" s="77">
        <v>-89.383761300000003</v>
      </c>
      <c r="L36" s="77">
        <v>14150.770285787699</v>
      </c>
      <c r="M36" s="77">
        <v>2.1832161879490699</v>
      </c>
      <c r="N36" s="77">
        <v>0</v>
      </c>
      <c r="O36" s="77">
        <v>1485.83088000771</v>
      </c>
      <c r="P36" s="87" cm="1">
        <f t="array" ref="P36">IF($X36="Non-local",VLOOKUP($E36,$AI$64:$AW$68,COLUMN($AW:$AW)-COLUMN($AH:$AH),FALSE),IF($X36="Unknown",VLOOKUP($E36,$AI$71:$AW$75,COLUMN($AW:$AW)-COLUMN($AH:$AH),FALSE),0))</f>
        <v>224</v>
      </c>
      <c r="Q36" s="87" cm="1">
        <f t="array" ref="Q36">IF($X36="Non-local",VLOOKUP($E36,$AI$40:$AW$44,COLUMN($AW:$AW)-COLUMN($AH:$AH),FALSE),IF($X36="Unknown",VLOOKUP($E36,$AI$47:$AW$51,COLUMN($AW:$AW)-COLUMN($AH:$AH),FALSE),0))</f>
        <v>470.18520000000001</v>
      </c>
      <c r="R36" s="87" cm="1">
        <f t="array" ref="R36">IF($X36="Non-local",VLOOKUP($E36,$AI$88:$AW$92,COLUMN($AW:$AW)-COLUMN($AH:$AH),FALSE),IF($X36="Unknown",VLOOKUP($E36,$AI$95:$AW$99,COLUMN($AW:$AW)-COLUMN($AH:$AH),FALSE),0))</f>
        <v>0.13052013767768686</v>
      </c>
      <c r="S36" s="87" cm="1">
        <f t="array" ref="S36">VLOOKUP($E36,$AI$111:$AW$115,COLUMN($AW:$AW)-COLUMN($AH:$AH),FALSE)</f>
        <v>410.28773999999999</v>
      </c>
      <c r="T36" s="104">
        <f t="shared" si="0"/>
        <v>2.3137363256267567</v>
      </c>
      <c r="U36" s="104">
        <f t="shared" si="1"/>
        <v>2590.3038200077099</v>
      </c>
      <c r="V36" s="87" cm="1">
        <f t="array" ref="V36">VLOOKUP($E36,$AI$118:$AW$122,COLUMN($AW:$AW)-COLUMN($AH:$AH),FALSE)</f>
        <v>161.75600000000003</v>
      </c>
      <c r="W36" s="87" t="str">
        <f t="shared" si="6"/>
        <v>International</v>
      </c>
      <c r="X36" s="87" t="str">
        <f t="shared" si="7"/>
        <v>Non-local</v>
      </c>
      <c r="Y36" s="104"/>
      <c r="Z36" s="87" t="str">
        <f t="shared" si="2"/>
        <v>Switzerland</v>
      </c>
      <c r="AA36" s="87" t="str">
        <f t="shared" si="3"/>
        <v>Europe</v>
      </c>
      <c r="AB36" s="82" cm="1">
        <f t="array" ref="AB36">VLOOKUP(B36,'GDP per Capita'!$T$2:$V$4235,COLUMN('GDP per Capita'!$V:$V)-COLUMN('GDP per Capita'!$S:$S),FALSE)</f>
        <v>84665.279999999999</v>
      </c>
      <c r="AC36" s="82">
        <f t="shared" si="8"/>
        <v>84665.279999999999</v>
      </c>
      <c r="AD36" s="82">
        <f t="shared" si="9"/>
        <v>84665.279999999999</v>
      </c>
      <c r="AE36" s="88">
        <f t="shared" si="4"/>
        <v>3.0594640683969981E-2</v>
      </c>
      <c r="AI36" s="110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50"/>
      <c r="AW36" s="93"/>
      <c r="BB36" s="88"/>
      <c r="BC36" s="88"/>
      <c r="BE36" s="22"/>
      <c r="BF36" s="86"/>
      <c r="BG36" s="25"/>
      <c r="BH36" s="25"/>
      <c r="BI36" s="25"/>
    </row>
    <row r="37" spans="1:61" ht="26">
      <c r="A37" s="77" t="s">
        <v>904</v>
      </c>
      <c r="B37" s="77">
        <v>36</v>
      </c>
      <c r="C37" s="77" t="s">
        <v>29</v>
      </c>
      <c r="D37" s="77" t="s">
        <v>29</v>
      </c>
      <c r="E37" s="77">
        <v>2020</v>
      </c>
      <c r="F37" s="77">
        <v>32.832590000000003</v>
      </c>
      <c r="G37" s="77">
        <v>-117.2716839</v>
      </c>
      <c r="H37" s="77">
        <v>0</v>
      </c>
      <c r="I37" s="77" t="s">
        <v>881</v>
      </c>
      <c r="J37" s="77">
        <v>43.074761000000002</v>
      </c>
      <c r="K37" s="77">
        <v>-89.383761300000003</v>
      </c>
      <c r="L37" s="77">
        <v>5361.1855691466699</v>
      </c>
      <c r="M37" s="77">
        <v>0.92541124910489103</v>
      </c>
      <c r="N37" s="77">
        <v>0</v>
      </c>
      <c r="O37" s="77">
        <v>643.34226829760098</v>
      </c>
      <c r="P37" s="87" cm="1">
        <f t="array" ref="P37">IF($X37="Non-local",VLOOKUP($E37,$AI$64:$AW$68,COLUMN($AW:$AW)-COLUMN($AH:$AH),FALSE),IF($X37="Unknown",VLOOKUP($E37,$AI$71:$AW$75,COLUMN($AW:$AW)-COLUMN($AH:$AH),FALSE),0))</f>
        <v>224</v>
      </c>
      <c r="Q37" s="87" cm="1">
        <f t="array" ref="Q37">IF($X37="Non-local",VLOOKUP($E37,$AI$40:$AW$44,COLUMN($AW:$AW)-COLUMN($AH:$AH),FALSE),IF($X37="Unknown",VLOOKUP($E37,$AI$47:$AW$51,COLUMN($AW:$AW)-COLUMN($AH:$AH),FALSE),0))</f>
        <v>470.18520000000001</v>
      </c>
      <c r="R37" s="87" cm="1">
        <f t="array" ref="R37">IF($X37="Non-local",VLOOKUP($E37,$AI$88:$AW$92,COLUMN($AW:$AW)-COLUMN($AH:$AH),FALSE),IF($X37="Unknown",VLOOKUP($E37,$AI$95:$AW$99,COLUMN($AW:$AW)-COLUMN($AH:$AH),FALSE),0))</f>
        <v>0.13052013767768686</v>
      </c>
      <c r="S37" s="87" cm="1">
        <f t="array" ref="S37">VLOOKUP($E37,$AI$111:$AW$115,COLUMN($AW:$AW)-COLUMN($AH:$AH),FALSE)</f>
        <v>410.28773999999999</v>
      </c>
      <c r="T37" s="104">
        <f t="shared" si="0"/>
        <v>1.0559313867825779</v>
      </c>
      <c r="U37" s="104">
        <f t="shared" si="1"/>
        <v>1747.815208297601</v>
      </c>
      <c r="V37" s="87" cm="1">
        <f t="array" ref="V37">VLOOKUP($E37,$AI$118:$AW$122,COLUMN($AW:$AW)-COLUMN($AH:$AH),FALSE)</f>
        <v>161.75600000000003</v>
      </c>
      <c r="W37" s="87" t="str">
        <f t="shared" si="6"/>
        <v>Domestic</v>
      </c>
      <c r="X37" s="87" t="str">
        <f t="shared" si="7"/>
        <v>Non-local</v>
      </c>
      <c r="Y37" s="104"/>
      <c r="Z37" s="87" t="str">
        <f t="shared" si="2"/>
        <v>USA</v>
      </c>
      <c r="AA37" s="87" t="str">
        <f t="shared" si="3"/>
        <v>USA</v>
      </c>
      <c r="AB37" s="82" cm="1">
        <f t="array" ref="AB37">VLOOKUP(B37,'GDP per Capita'!$T$2:$V$4235,COLUMN('GDP per Capita'!$V:$V)-COLUMN('GDP per Capita'!$S:$S),FALSE)</f>
        <v>63809.64</v>
      </c>
      <c r="AC37" s="82">
        <f t="shared" si="8"/>
        <v>63809.64</v>
      </c>
      <c r="AD37" s="82">
        <f t="shared" si="9"/>
        <v>63809.64</v>
      </c>
      <c r="AE37" s="88">
        <f t="shared" si="4"/>
        <v>2.7391083985078134E-2</v>
      </c>
      <c r="AI37" s="151" t="s">
        <v>1945</v>
      </c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50"/>
      <c r="AW37" s="93"/>
      <c r="BB37" s="88"/>
      <c r="BC37" s="88"/>
      <c r="BE37" s="22"/>
      <c r="BF37" s="86"/>
      <c r="BG37" s="25"/>
      <c r="BH37" s="25"/>
      <c r="BI37" s="25"/>
    </row>
    <row r="38" spans="1:61">
      <c r="A38" s="77" t="s">
        <v>34</v>
      </c>
      <c r="B38" s="77">
        <v>37</v>
      </c>
      <c r="C38" s="77" t="s">
        <v>34</v>
      </c>
      <c r="D38" s="77" t="s">
        <v>34</v>
      </c>
      <c r="E38" s="77">
        <v>2020</v>
      </c>
      <c r="F38" s="77">
        <v>0</v>
      </c>
      <c r="G38" s="77">
        <v>0</v>
      </c>
      <c r="H38" s="77">
        <v>0</v>
      </c>
      <c r="I38" s="77" t="s">
        <v>881</v>
      </c>
      <c r="J38" s="77">
        <v>43.074761000000002</v>
      </c>
      <c r="K38" s="77">
        <v>-89.383761300000003</v>
      </c>
      <c r="L38" s="77">
        <v>4610.0412007298301</v>
      </c>
      <c r="M38" s="77">
        <v>0.80715542109624605</v>
      </c>
      <c r="N38" s="77">
        <v>1</v>
      </c>
      <c r="O38" s="77">
        <v>553.20494408757997</v>
      </c>
      <c r="P38" s="87" cm="1">
        <f t="array" ref="P38">IF($X38="Non-local",VLOOKUP($E38,$AI$64:$AW$68,COLUMN($AW:$AW)-COLUMN($AH:$AH),FALSE),IF($X38="Unknown",VLOOKUP($E38,$AI$71:$AW$75,COLUMN($AW:$AW)-COLUMN($AH:$AH),FALSE),0))</f>
        <v>214.50706319702601</v>
      </c>
      <c r="Q38" s="87" cm="1">
        <f t="array" ref="Q38">IF($X38="Non-local",VLOOKUP($E38,$AI$40:$AW$44,COLUMN($AW:$AW)-COLUMN($AH:$AH),FALSE),IF($X38="Unknown",VLOOKUP($E38,$AI$47:$AW$51,COLUMN($AW:$AW)-COLUMN($AH:$AH),FALSE),0))</f>
        <v>450.25913576208183</v>
      </c>
      <c r="R38" s="87" cm="1">
        <f t="array" ref="R38">IF($X38="Non-local",VLOOKUP($E38,$AI$88:$AW$92,COLUMN($AW:$AW)-COLUMN($AH:$AH),FALSE),IF($X38="Unknown",VLOOKUP($E38,$AI$95:$AW$99,COLUMN($AW:$AW)-COLUMN($AH:$AH),FALSE),0))</f>
        <v>0.12498880098800048</v>
      </c>
      <c r="S38" s="87" cm="1">
        <f t="array" ref="S38">VLOOKUP($E38,$AI$111:$AW$115,COLUMN($AW:$AW)-COLUMN($AH:$AH),FALSE)</f>
        <v>410.28773999999999</v>
      </c>
      <c r="T38" s="104">
        <f t="shared" si="0"/>
        <v>0.93214422208424652</v>
      </c>
      <c r="U38" s="104">
        <f t="shared" si="1"/>
        <v>1628.2588830466877</v>
      </c>
      <c r="V38" s="87" cm="1">
        <f t="array" ref="V38">VLOOKUP($E38,$AI$118:$AW$122,COLUMN($AW:$AW)-COLUMN($AH:$AH),FALSE)</f>
        <v>161.75600000000003</v>
      </c>
      <c r="W38" s="87" t="str">
        <f t="shared" si="6"/>
        <v>Unknown</v>
      </c>
      <c r="X38" s="87" t="str">
        <f t="shared" si="7"/>
        <v>Unknown</v>
      </c>
      <c r="Y38" s="104"/>
      <c r="Z38" s="87" t="str">
        <f t="shared" si="2"/>
        <v>Unknown</v>
      </c>
      <c r="AA38" s="87" t="str">
        <f t="shared" si="3"/>
        <v>Unknown</v>
      </c>
      <c r="AB38" s="82" t="e" cm="1">
        <f t="array" ref="AB38">VLOOKUP(B38,'GDP per Capita'!$T$2:$V$4235,COLUMN('GDP per Capita'!$V:$V)-COLUMN('GDP per Capita'!$S:$S),FALSE)</f>
        <v>#N/A</v>
      </c>
      <c r="AC38" s="82" t="str">
        <f t="shared" si="8"/>
        <v/>
      </c>
      <c r="AD38" s="82">
        <f t="shared" si="9"/>
        <v>61228.93767638311</v>
      </c>
      <c r="AE38" s="88">
        <f t="shared" si="4"/>
        <v>2.6592963145181774E-2</v>
      </c>
      <c r="AI38" s="110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84"/>
      <c r="AU38" s="84"/>
      <c r="AV38" s="84"/>
      <c r="BB38" s="88"/>
      <c r="BC38" s="88"/>
      <c r="BE38" s="22"/>
      <c r="BF38" s="86"/>
      <c r="BG38" s="25"/>
      <c r="BH38" s="25"/>
      <c r="BI38" s="25"/>
    </row>
    <row r="39" spans="1:61" ht="34">
      <c r="A39" s="77" t="s">
        <v>905</v>
      </c>
      <c r="B39" s="77">
        <v>38</v>
      </c>
      <c r="C39" s="77" t="s">
        <v>29</v>
      </c>
      <c r="D39" s="77" t="s">
        <v>29</v>
      </c>
      <c r="E39" s="77">
        <v>2020</v>
      </c>
      <c r="F39" s="77">
        <v>39.1014537</v>
      </c>
      <c r="G39" s="77">
        <v>-84.512460200000007</v>
      </c>
      <c r="H39" s="77">
        <v>0</v>
      </c>
      <c r="I39" s="77" t="s">
        <v>881</v>
      </c>
      <c r="J39" s="77">
        <v>43.074761000000002</v>
      </c>
      <c r="K39" s="77">
        <v>-89.383761300000003</v>
      </c>
      <c r="L39" s="77">
        <v>1202.67310530135</v>
      </c>
      <c r="M39" s="77">
        <v>0.32043840100802301</v>
      </c>
      <c r="N39" s="77">
        <v>0</v>
      </c>
      <c r="O39" s="77">
        <v>230.91323621786</v>
      </c>
      <c r="P39" s="87" cm="1">
        <f t="array" ref="P39">IF($X39="Non-local",VLOOKUP($E39,$AI$64:$AW$68,COLUMN($AW:$AW)-COLUMN($AH:$AH),FALSE),IF($X39="Unknown",VLOOKUP($E39,$AI$71:$AW$75,COLUMN($AW:$AW)-COLUMN($AH:$AH),FALSE),0))</f>
        <v>224</v>
      </c>
      <c r="Q39" s="87" cm="1">
        <f t="array" ref="Q39">IF($X39="Non-local",VLOOKUP($E39,$AI$40:$AW$44,COLUMN($AW:$AW)-COLUMN($AH:$AH),FALSE),IF($X39="Unknown",VLOOKUP($E39,$AI$47:$AW$51,COLUMN($AW:$AW)-COLUMN($AH:$AH),FALSE),0))</f>
        <v>470.18520000000001</v>
      </c>
      <c r="R39" s="87" cm="1">
        <f t="array" ref="R39">IF($X39="Non-local",VLOOKUP($E39,$AI$88:$AW$92,COLUMN($AW:$AW)-COLUMN($AH:$AH),FALSE),IF($X39="Unknown",VLOOKUP($E39,$AI$95:$AW$99,COLUMN($AW:$AW)-COLUMN($AH:$AH),FALSE),0))</f>
        <v>0.13052013767768686</v>
      </c>
      <c r="S39" s="87" cm="1">
        <f t="array" ref="S39">VLOOKUP($E39,$AI$111:$AW$115,COLUMN($AW:$AW)-COLUMN($AH:$AH),FALSE)</f>
        <v>410.28773999999999</v>
      </c>
      <c r="T39" s="104">
        <f t="shared" si="0"/>
        <v>0.4509585386857099</v>
      </c>
      <c r="U39" s="104">
        <f t="shared" si="1"/>
        <v>1335.3861762178599</v>
      </c>
      <c r="V39" s="87" cm="1">
        <f t="array" ref="V39">VLOOKUP($E39,$AI$118:$AW$122,COLUMN($AW:$AW)-COLUMN($AH:$AH),FALSE)</f>
        <v>161.75600000000003</v>
      </c>
      <c r="W39" s="87" t="str">
        <f t="shared" si="6"/>
        <v>Domestic</v>
      </c>
      <c r="X39" s="87" t="str">
        <f t="shared" si="7"/>
        <v>Non-local</v>
      </c>
      <c r="Y39" s="104"/>
      <c r="Z39" s="87" t="str">
        <f t="shared" si="2"/>
        <v>USA</v>
      </c>
      <c r="AA39" s="87" t="str">
        <f t="shared" si="3"/>
        <v>USA</v>
      </c>
      <c r="AB39" s="82" cm="1">
        <f t="array" ref="AB39">VLOOKUP(B39,'GDP per Capita'!$T$2:$V$4235,COLUMN('GDP per Capita'!$V:$V)-COLUMN('GDP per Capita'!$S:$S),FALSE)</f>
        <v>63809.64</v>
      </c>
      <c r="AC39" s="82">
        <f t="shared" si="8"/>
        <v>63809.64</v>
      </c>
      <c r="AD39" s="82">
        <f t="shared" si="9"/>
        <v>63809.64</v>
      </c>
      <c r="AE39" s="88">
        <f t="shared" si="4"/>
        <v>2.092765569932474E-2</v>
      </c>
      <c r="AI39" s="100" t="s">
        <v>1950</v>
      </c>
      <c r="AJ39" s="101" t="s">
        <v>1892</v>
      </c>
      <c r="AK39" s="101" t="s">
        <v>1893</v>
      </c>
      <c r="AL39" s="101" t="s">
        <v>1894</v>
      </c>
      <c r="AM39" s="101" t="s">
        <v>1895</v>
      </c>
      <c r="AN39" s="101" t="s">
        <v>1896</v>
      </c>
      <c r="AO39" s="101" t="s">
        <v>1897</v>
      </c>
      <c r="AP39" s="101" t="s">
        <v>1898</v>
      </c>
      <c r="AQ39" s="101" t="s">
        <v>1899</v>
      </c>
      <c r="AR39" s="101" t="s">
        <v>1900</v>
      </c>
      <c r="AS39" s="101" t="s">
        <v>1901</v>
      </c>
      <c r="AT39" s="102" t="s">
        <v>1902</v>
      </c>
      <c r="AU39" s="102" t="s">
        <v>1903</v>
      </c>
      <c r="AV39" s="102" t="s">
        <v>674</v>
      </c>
      <c r="AW39" s="123" t="s">
        <v>809</v>
      </c>
      <c r="AX39" s="152" t="s">
        <v>1951</v>
      </c>
      <c r="AY39" s="125" t="s">
        <v>1943</v>
      </c>
      <c r="BA39" s="88"/>
      <c r="BE39" s="25"/>
      <c r="BF39" s="25"/>
      <c r="BG39" s="25"/>
    </row>
    <row r="40" spans="1:61">
      <c r="A40" s="77" t="s">
        <v>906</v>
      </c>
      <c r="B40" s="77">
        <v>39</v>
      </c>
      <c r="C40" s="77" t="s">
        <v>29</v>
      </c>
      <c r="D40" s="77" t="s">
        <v>29</v>
      </c>
      <c r="E40" s="77">
        <v>2020</v>
      </c>
      <c r="F40" s="77">
        <v>38.811436399999998</v>
      </c>
      <c r="G40" s="77">
        <v>-89.953156999999905</v>
      </c>
      <c r="H40" s="77">
        <v>0</v>
      </c>
      <c r="I40" s="77" t="s">
        <v>881</v>
      </c>
      <c r="J40" s="77">
        <v>43.074761000000002</v>
      </c>
      <c r="K40" s="77">
        <v>-89.383761300000003</v>
      </c>
      <c r="L40" s="77">
        <v>952.926767699999</v>
      </c>
      <c r="M40" s="77">
        <v>0.28746070195794698</v>
      </c>
      <c r="N40" s="77">
        <v>0</v>
      </c>
      <c r="O40" s="77">
        <v>182.96193939839901</v>
      </c>
      <c r="P40" s="87" cm="1">
        <f t="array" ref="P40">IF($X40="Non-local",VLOOKUP($E40,$AI$64:$AW$68,COLUMN($AW:$AW)-COLUMN($AH:$AH),FALSE),IF($X40="Unknown",VLOOKUP($E40,$AI$71:$AW$75,COLUMN($AW:$AW)-COLUMN($AH:$AH),FALSE),0))</f>
        <v>224</v>
      </c>
      <c r="Q40" s="87" cm="1">
        <f t="array" ref="Q40">IF($X40="Non-local",VLOOKUP($E40,$AI$40:$AW$44,COLUMN($AW:$AW)-COLUMN($AH:$AH),FALSE),IF($X40="Unknown",VLOOKUP($E40,$AI$47:$AW$51,COLUMN($AW:$AW)-COLUMN($AH:$AH),FALSE),0))</f>
        <v>470.18520000000001</v>
      </c>
      <c r="R40" s="87" cm="1">
        <f t="array" ref="R40">IF($X40="Non-local",VLOOKUP($E40,$AI$88:$AW$92,COLUMN($AW:$AW)-COLUMN($AH:$AH),FALSE),IF($X40="Unknown",VLOOKUP($E40,$AI$95:$AW$99,COLUMN($AW:$AW)-COLUMN($AH:$AH),FALSE),0))</f>
        <v>0.13052013767768686</v>
      </c>
      <c r="S40" s="87" cm="1">
        <f t="array" ref="S40">VLOOKUP($E40,$AI$111:$AW$115,COLUMN($AW:$AW)-COLUMN($AH:$AH),FALSE)</f>
        <v>410.28773999999999</v>
      </c>
      <c r="T40" s="104">
        <f t="shared" si="0"/>
        <v>0.41798083963563382</v>
      </c>
      <c r="U40" s="104">
        <f t="shared" si="1"/>
        <v>1287.4348793983991</v>
      </c>
      <c r="V40" s="87" cm="1">
        <f t="array" ref="V40">VLOOKUP($E40,$AI$118:$AW$122,COLUMN($AW:$AW)-COLUMN($AH:$AH),FALSE)</f>
        <v>161.75600000000003</v>
      </c>
      <c r="W40" s="87" t="str">
        <f t="shared" si="6"/>
        <v>Domestic</v>
      </c>
      <c r="X40" s="87" t="str">
        <f t="shared" si="7"/>
        <v>Non-local</v>
      </c>
      <c r="Y40" s="104"/>
      <c r="Z40" s="87" t="str">
        <f t="shared" si="2"/>
        <v>USA</v>
      </c>
      <c r="AA40" s="87" t="str">
        <f t="shared" si="3"/>
        <v>USA</v>
      </c>
      <c r="AB40" s="82" cm="1">
        <f t="array" ref="AB40">VLOOKUP(B40,'GDP per Capita'!$T$2:$V$4235,COLUMN('GDP per Capita'!$V:$V)-COLUMN('GDP per Capita'!$S:$S),FALSE)</f>
        <v>63809.64</v>
      </c>
      <c r="AC40" s="82">
        <f t="shared" si="8"/>
        <v>63809.64</v>
      </c>
      <c r="AD40" s="82">
        <f t="shared" si="9"/>
        <v>63809.64</v>
      </c>
      <c r="AE40" s="88">
        <f t="shared" si="4"/>
        <v>2.0176181520510053E-2</v>
      </c>
      <c r="AI40" s="105">
        <v>2016</v>
      </c>
      <c r="AJ40" s="120">
        <f t="shared" ref="AJ40:AL44" si="39">AJ16*$AL130*4/2</f>
        <v>1214.114</v>
      </c>
      <c r="AK40" s="120">
        <f t="shared" si="39"/>
        <v>10885.16</v>
      </c>
      <c r="AL40" s="120">
        <f t="shared" si="39"/>
        <v>30248.185000000001</v>
      </c>
      <c r="AM40" s="120">
        <f t="shared" ref="AM40:AS44" si="40">AM16*$AL130*4</f>
        <v>29055.004000000001</v>
      </c>
      <c r="AN40" s="120">
        <f t="shared" si="40"/>
        <v>31441.365999999998</v>
      </c>
      <c r="AO40" s="120">
        <f t="shared" si="40"/>
        <v>137948.47</v>
      </c>
      <c r="AP40" s="120">
        <f t="shared" si="40"/>
        <v>87123.146000000008</v>
      </c>
      <c r="AQ40" s="120">
        <f t="shared" si="40"/>
        <v>36297.822</v>
      </c>
      <c r="AR40" s="120">
        <f t="shared" si="40"/>
        <v>0</v>
      </c>
      <c r="AS40" s="120">
        <f t="shared" si="40"/>
        <v>12099.274000000001</v>
      </c>
      <c r="AT40" s="120">
        <f>AT16*$AL130*4/2</f>
        <v>42347.458999999995</v>
      </c>
      <c r="AU40" s="120">
        <f>AU16*$AL130*4</f>
        <v>333965.08200000005</v>
      </c>
      <c r="AV40" s="121">
        <f>SUM(AJ40:AS40)</f>
        <v>376312.54099999997</v>
      </c>
      <c r="AW40" s="25">
        <f>AV40/AV16</f>
        <v>622.00419999999997</v>
      </c>
      <c r="AX40" s="34">
        <f>SUMIFS($Q$2:$Q$4235,$E$2:$E$4235,$AI40,$X$2:$X$4235,$AI$39)/COUNTIFS($E$2:$E$4235,$AI40,$X$2:$X$4235,$AI$39)-AW40</f>
        <v>5.5706550483591855E-12</v>
      </c>
      <c r="BE40" s="25"/>
      <c r="BF40" s="25"/>
      <c r="BG40" s="25"/>
    </row>
    <row r="41" spans="1:61">
      <c r="A41" s="77" t="s">
        <v>907</v>
      </c>
      <c r="B41" s="77">
        <v>40</v>
      </c>
      <c r="C41" s="77" t="s">
        <v>29</v>
      </c>
      <c r="D41" s="77" t="s">
        <v>29</v>
      </c>
      <c r="E41" s="77">
        <v>2020</v>
      </c>
      <c r="F41" s="77">
        <v>44.458204100000003</v>
      </c>
      <c r="G41" s="77">
        <v>-93.161158999999998</v>
      </c>
      <c r="H41" s="77">
        <v>0</v>
      </c>
      <c r="I41" s="77" t="s">
        <v>881</v>
      </c>
      <c r="J41" s="77">
        <v>43.074761000000002</v>
      </c>
      <c r="K41" s="77">
        <v>-89.383761300000003</v>
      </c>
      <c r="L41" s="77">
        <v>680.118829238187</v>
      </c>
      <c r="M41" s="77">
        <v>0.25143783900239403</v>
      </c>
      <c r="N41" s="77">
        <v>0</v>
      </c>
      <c r="O41" s="77">
        <v>130.58281521373101</v>
      </c>
      <c r="P41" s="87" cm="1">
        <f t="array" ref="P41">IF($X41="Non-local",VLOOKUP($E41,$AI$64:$AW$68,COLUMN($AW:$AW)-COLUMN($AH:$AH),FALSE),IF($X41="Unknown",VLOOKUP($E41,$AI$71:$AW$75,COLUMN($AW:$AW)-COLUMN($AH:$AH),FALSE),0))</f>
        <v>224</v>
      </c>
      <c r="Q41" s="87" cm="1">
        <f t="array" ref="Q41">IF($X41="Non-local",VLOOKUP($E41,$AI$40:$AW$44,COLUMN($AW:$AW)-COLUMN($AH:$AH),FALSE),IF($X41="Unknown",VLOOKUP($E41,$AI$47:$AW$51,COLUMN($AW:$AW)-COLUMN($AH:$AH),FALSE),0))</f>
        <v>470.18520000000001</v>
      </c>
      <c r="R41" s="87" cm="1">
        <f t="array" ref="R41">IF($X41="Non-local",VLOOKUP($E41,$AI$88:$AW$92,COLUMN($AW:$AW)-COLUMN($AH:$AH),FALSE),IF($X41="Unknown",VLOOKUP($E41,$AI$95:$AW$99,COLUMN($AW:$AW)-COLUMN($AH:$AH),FALSE),0))</f>
        <v>0.13052013767768686</v>
      </c>
      <c r="S41" s="87" cm="1">
        <f t="array" ref="S41">VLOOKUP($E41,$AI$111:$AW$115,COLUMN($AW:$AW)-COLUMN($AH:$AH),FALSE)</f>
        <v>410.28773999999999</v>
      </c>
      <c r="T41" s="104">
        <f t="shared" si="0"/>
        <v>0.38195797668008091</v>
      </c>
      <c r="U41" s="104">
        <f t="shared" si="1"/>
        <v>1235.0557552137311</v>
      </c>
      <c r="V41" s="87" cm="1">
        <f t="array" ref="V41">VLOOKUP($E41,$AI$118:$AW$122,COLUMN($AW:$AW)-COLUMN($AH:$AH),FALSE)</f>
        <v>161.75600000000003</v>
      </c>
      <c r="W41" s="87" t="str">
        <f t="shared" si="6"/>
        <v>Domestic</v>
      </c>
      <c r="X41" s="87" t="str">
        <f t="shared" si="7"/>
        <v>Non-local</v>
      </c>
      <c r="Y41" s="104"/>
      <c r="Z41" s="87" t="str">
        <f t="shared" si="2"/>
        <v>USA</v>
      </c>
      <c r="AA41" s="87" t="str">
        <f t="shared" si="3"/>
        <v>USA</v>
      </c>
      <c r="AB41" s="82" cm="1">
        <f t="array" ref="AB41">VLOOKUP(B41,'GDP per Capita'!$T$2:$V$4235,COLUMN('GDP per Capita'!$V:$V)-COLUMN('GDP per Capita'!$S:$S),FALSE)</f>
        <v>63809.64</v>
      </c>
      <c r="AC41" s="82">
        <f t="shared" si="8"/>
        <v>63809.64</v>
      </c>
      <c r="AD41" s="82">
        <f t="shared" si="9"/>
        <v>63809.64</v>
      </c>
      <c r="AE41" s="88">
        <f t="shared" si="4"/>
        <v>1.9355316143669376E-2</v>
      </c>
      <c r="AI41" s="107">
        <v>2017</v>
      </c>
      <c r="AJ41" s="120">
        <f t="shared" si="39"/>
        <v>850.37279999999987</v>
      </c>
      <c r="AK41" s="120">
        <f t="shared" si="39"/>
        <v>7624.0320000000002</v>
      </c>
      <c r="AL41" s="120">
        <f t="shared" si="39"/>
        <v>21186.011999999999</v>
      </c>
      <c r="AM41" s="120">
        <f t="shared" si="40"/>
        <v>20350.300800000001</v>
      </c>
      <c r="AN41" s="120">
        <f t="shared" si="40"/>
        <v>22021.7232</v>
      </c>
      <c r="AO41" s="120">
        <f t="shared" si="40"/>
        <v>96619.944000000003</v>
      </c>
      <c r="AP41" s="120">
        <f t="shared" si="40"/>
        <v>61021.5792</v>
      </c>
      <c r="AQ41" s="120">
        <f t="shared" si="40"/>
        <v>25423.214399999997</v>
      </c>
      <c r="AR41" s="120">
        <f t="shared" si="40"/>
        <v>0</v>
      </c>
      <c r="AS41" s="120">
        <f t="shared" si="40"/>
        <v>8474.4048000000003</v>
      </c>
      <c r="AT41" s="120">
        <f>AT17*$AL131*4/2</f>
        <v>29660.416799999995</v>
      </c>
      <c r="AU41" s="120">
        <f>AU17*$AL131*4</f>
        <v>233911.16640000002</v>
      </c>
      <c r="AV41" s="121">
        <f t="shared" ref="AV41:AV44" si="41">SUM(AJ41:AS41)</f>
        <v>263571.58319999999</v>
      </c>
      <c r="AW41" s="25">
        <f t="shared" ref="AW41:AW44" si="42">AV41/AV17</f>
        <v>535.71460000000002</v>
      </c>
      <c r="AX41" s="34">
        <f t="shared" ref="AX41:AX44" si="43">SUMIFS($Q$2:$Q$4235,$E$2:$E$4235,$AI41,$X$2:$X$4235,$AI$39)/COUNTIFS($E$2:$E$4235,$AI41,$X$2:$X$4235,$AI$39)-AW41</f>
        <v>4.7748471843078732E-12</v>
      </c>
    </row>
    <row r="42" spans="1:61">
      <c r="A42" s="77" t="s">
        <v>908</v>
      </c>
      <c r="B42" s="77">
        <v>41</v>
      </c>
      <c r="C42" s="77" t="s">
        <v>29</v>
      </c>
      <c r="D42" s="77" t="s">
        <v>29</v>
      </c>
      <c r="E42" s="77">
        <v>2020</v>
      </c>
      <c r="F42" s="77">
        <v>39.745946799999999</v>
      </c>
      <c r="G42" s="77">
        <v>-75.546588999999997</v>
      </c>
      <c r="H42" s="77">
        <v>0</v>
      </c>
      <c r="I42" s="77" t="s">
        <v>881</v>
      </c>
      <c r="J42" s="77">
        <v>43.074761000000002</v>
      </c>
      <c r="K42" s="77">
        <v>-89.383761300000003</v>
      </c>
      <c r="L42" s="77">
        <v>2420.3610040255599</v>
      </c>
      <c r="M42" s="77">
        <v>0.48122772607569603</v>
      </c>
      <c r="N42" s="77">
        <v>0</v>
      </c>
      <c r="O42" s="77">
        <v>464.70931277290799</v>
      </c>
      <c r="P42" s="87" cm="1">
        <f t="array" ref="P42">IF($X42="Non-local",VLOOKUP($E42,$AI$64:$AW$68,COLUMN($AW:$AW)-COLUMN($AH:$AH),FALSE),IF($X42="Unknown",VLOOKUP($E42,$AI$71:$AW$75,COLUMN($AW:$AW)-COLUMN($AH:$AH),FALSE),0))</f>
        <v>224</v>
      </c>
      <c r="Q42" s="87" cm="1">
        <f t="array" ref="Q42">IF($X42="Non-local",VLOOKUP($E42,$AI$40:$AW$44,COLUMN($AW:$AW)-COLUMN($AH:$AH),FALSE),IF($X42="Unknown",VLOOKUP($E42,$AI$47:$AW$51,COLUMN($AW:$AW)-COLUMN($AH:$AH),FALSE),0))</f>
        <v>470.18520000000001</v>
      </c>
      <c r="R42" s="87" cm="1">
        <f t="array" ref="R42">IF($X42="Non-local",VLOOKUP($E42,$AI$88:$AW$92,COLUMN($AW:$AW)-COLUMN($AH:$AH),FALSE),IF($X42="Unknown",VLOOKUP($E42,$AI$95:$AW$99,COLUMN($AW:$AW)-COLUMN($AH:$AH),FALSE),0))</f>
        <v>0.13052013767768686</v>
      </c>
      <c r="S42" s="87" cm="1">
        <f t="array" ref="S42">VLOOKUP($E42,$AI$111:$AW$115,COLUMN($AW:$AW)-COLUMN($AH:$AH),FALSE)</f>
        <v>410.28773999999999</v>
      </c>
      <c r="T42" s="104">
        <f t="shared" si="0"/>
        <v>0.61174786375338286</v>
      </c>
      <c r="U42" s="104">
        <f t="shared" si="1"/>
        <v>1569.182252772908</v>
      </c>
      <c r="V42" s="87" cm="1">
        <f t="array" ref="V42">VLOOKUP($E42,$AI$118:$AW$122,COLUMN($AW:$AW)-COLUMN($AH:$AH),FALSE)</f>
        <v>161.75600000000003</v>
      </c>
      <c r="W42" s="87" t="str">
        <f t="shared" si="6"/>
        <v>Domestic</v>
      </c>
      <c r="X42" s="87" t="str">
        <f t="shared" si="7"/>
        <v>Non-local</v>
      </c>
      <c r="Y42" s="104"/>
      <c r="Z42" s="87" t="str">
        <f t="shared" si="2"/>
        <v>USA</v>
      </c>
      <c r="AA42" s="87" t="str">
        <f t="shared" si="3"/>
        <v>USA</v>
      </c>
      <c r="AB42" s="82" cm="1">
        <f t="array" ref="AB42">VLOOKUP(B42,'GDP per Capita'!$T$2:$V$4235,COLUMN('GDP per Capita'!$V:$V)-COLUMN('GDP per Capita'!$S:$S),FALSE)</f>
        <v>63809.64</v>
      </c>
      <c r="AC42" s="82">
        <f t="shared" si="8"/>
        <v>63809.64</v>
      </c>
      <c r="AD42" s="82">
        <f t="shared" si="9"/>
        <v>63809.64</v>
      </c>
      <c r="AE42" s="88">
        <f t="shared" si="4"/>
        <v>2.4591617391555697E-2</v>
      </c>
      <c r="AI42" s="107">
        <v>2018</v>
      </c>
      <c r="AJ42" s="120">
        <f t="shared" si="39"/>
        <v>1228.2660000000001</v>
      </c>
      <c r="AK42" s="120">
        <f t="shared" si="39"/>
        <v>11012.039999999999</v>
      </c>
      <c r="AL42" s="120">
        <f t="shared" si="39"/>
        <v>30600.764999999999</v>
      </c>
      <c r="AM42" s="120">
        <f t="shared" si="40"/>
        <v>29393.676000000003</v>
      </c>
      <c r="AN42" s="120">
        <f t="shared" si="40"/>
        <v>31807.853999999999</v>
      </c>
      <c r="AO42" s="120">
        <f t="shared" si="40"/>
        <v>139556.43</v>
      </c>
      <c r="AP42" s="120">
        <f t="shared" si="40"/>
        <v>88138.673999999999</v>
      </c>
      <c r="AQ42" s="120">
        <f t="shared" si="40"/>
        <v>36720.917999999998</v>
      </c>
      <c r="AR42" s="120">
        <f t="shared" si="40"/>
        <v>0</v>
      </c>
      <c r="AS42" s="120">
        <f t="shared" si="40"/>
        <v>12240.305999999999</v>
      </c>
      <c r="AT42" s="120">
        <f>AT18*$AL132*4/2</f>
        <v>42841.070999999996</v>
      </c>
      <c r="AU42" s="120">
        <f>AU18*$AL132*4</f>
        <v>337857.85800000001</v>
      </c>
      <c r="AV42" s="121">
        <f t="shared" si="41"/>
        <v>380698.92899999995</v>
      </c>
      <c r="AW42" s="25">
        <f t="shared" si="42"/>
        <v>701.10299999999995</v>
      </c>
      <c r="AX42" s="34">
        <f t="shared" si="43"/>
        <v>2.5011104298755527E-12</v>
      </c>
      <c r="BD42" s="25"/>
    </row>
    <row r="43" spans="1:61">
      <c r="A43" s="77" t="s">
        <v>909</v>
      </c>
      <c r="B43" s="77">
        <v>42</v>
      </c>
      <c r="C43" s="77" t="s">
        <v>224</v>
      </c>
      <c r="D43" s="77" t="s">
        <v>31</v>
      </c>
      <c r="E43" s="77">
        <v>2020</v>
      </c>
      <c r="F43" s="77">
        <v>0</v>
      </c>
      <c r="G43" s="77">
        <v>0</v>
      </c>
      <c r="H43" s="77">
        <v>0</v>
      </c>
      <c r="I43" s="77" t="s">
        <v>881</v>
      </c>
      <c r="J43" s="77">
        <v>43.074761000000002</v>
      </c>
      <c r="K43" s="77">
        <v>-89.383761300000003</v>
      </c>
      <c r="L43" s="77">
        <v>4610.0412007298301</v>
      </c>
      <c r="M43" s="77">
        <v>0.80715542109624605</v>
      </c>
      <c r="N43" s="77">
        <v>1</v>
      </c>
      <c r="O43" s="77">
        <v>553.20494408757997</v>
      </c>
      <c r="P43" s="87" cm="1">
        <f t="array" ref="P43">IF($X43="Non-local",VLOOKUP($E43,$AI$64:$AW$68,COLUMN($AW:$AW)-COLUMN($AH:$AH),FALSE),IF($X43="Unknown",VLOOKUP($E43,$AI$71:$AW$75,COLUMN($AW:$AW)-COLUMN($AH:$AH),FALSE),0))</f>
        <v>224</v>
      </c>
      <c r="Q43" s="87" cm="1">
        <f t="array" ref="Q43">IF($X43="Non-local",VLOOKUP($E43,$AI$40:$AW$44,COLUMN($AW:$AW)-COLUMN($AH:$AH),FALSE),IF($X43="Unknown",VLOOKUP($E43,$AI$47:$AW$51,COLUMN($AW:$AW)-COLUMN($AH:$AH),FALSE),0))</f>
        <v>470.18520000000001</v>
      </c>
      <c r="R43" s="87" cm="1">
        <f t="array" ref="R43">IF($X43="Non-local",VLOOKUP($E43,$AI$88:$AW$92,COLUMN($AW:$AW)-COLUMN($AH:$AH),FALSE),IF($X43="Unknown",VLOOKUP($E43,$AI$95:$AW$99,COLUMN($AW:$AW)-COLUMN($AH:$AH),FALSE),0))</f>
        <v>0.13052013767768686</v>
      </c>
      <c r="S43" s="87" cm="1">
        <f t="array" ref="S43">VLOOKUP($E43,$AI$111:$AW$115,COLUMN($AW:$AW)-COLUMN($AH:$AH),FALSE)</f>
        <v>410.28773999999999</v>
      </c>
      <c r="T43" s="104">
        <f t="shared" si="0"/>
        <v>0.93767555877393294</v>
      </c>
      <c r="U43" s="104">
        <f t="shared" si="1"/>
        <v>1657.67788408758</v>
      </c>
      <c r="V43" s="87" cm="1">
        <f t="array" ref="V43">VLOOKUP($E43,$AI$118:$AW$122,COLUMN($AW:$AW)-COLUMN($AH:$AH),FALSE)</f>
        <v>161.75600000000003</v>
      </c>
      <c r="W43" s="87" t="str">
        <f t="shared" si="6"/>
        <v>International</v>
      </c>
      <c r="X43" s="87" t="str">
        <f t="shared" si="7"/>
        <v>Non-local</v>
      </c>
      <c r="Y43" s="104"/>
      <c r="Z43" s="87" t="str">
        <f t="shared" si="2"/>
        <v>Germany</v>
      </c>
      <c r="AA43" s="87" t="str">
        <f t="shared" si="3"/>
        <v>Europe</v>
      </c>
      <c r="AB43" s="82" cm="1">
        <f t="array" ref="AB43">VLOOKUP(B43,'GDP per Capita'!$T$2:$V$4235,COLUMN('GDP per Capita'!$V:$V)-COLUMN('GDP per Capita'!$S:$S),FALSE)</f>
        <v>49180.54</v>
      </c>
      <c r="AC43" s="82">
        <f t="shared" si="8"/>
        <v>49180.54</v>
      </c>
      <c r="AD43" s="82">
        <f t="shared" si="9"/>
        <v>49180.54</v>
      </c>
      <c r="AE43" s="88">
        <f t="shared" si="4"/>
        <v>3.3705971591356659E-2</v>
      </c>
      <c r="AI43" s="107">
        <v>2019</v>
      </c>
      <c r="AJ43" s="120">
        <f t="shared" si="39"/>
        <v>1042.9559999999999</v>
      </c>
      <c r="AK43" s="120">
        <f t="shared" si="39"/>
        <v>9350.64</v>
      </c>
      <c r="AL43" s="120">
        <f t="shared" si="39"/>
        <v>25983.989999999998</v>
      </c>
      <c r="AM43" s="120">
        <f t="shared" si="40"/>
        <v>24959.016000000003</v>
      </c>
      <c r="AN43" s="120">
        <f t="shared" si="40"/>
        <v>27008.964</v>
      </c>
      <c r="AO43" s="120">
        <f t="shared" si="40"/>
        <v>118501.38</v>
      </c>
      <c r="AP43" s="120">
        <f t="shared" si="40"/>
        <v>74841.084000000003</v>
      </c>
      <c r="AQ43" s="120">
        <f t="shared" si="40"/>
        <v>31180.787999999997</v>
      </c>
      <c r="AR43" s="120">
        <f t="shared" si="40"/>
        <v>0</v>
      </c>
      <c r="AS43" s="120">
        <f t="shared" si="40"/>
        <v>10393.596</v>
      </c>
      <c r="AT43" s="120">
        <f>AT19*$AL133*4/2</f>
        <v>36377.585999999996</v>
      </c>
      <c r="AU43" s="120">
        <f>AU19*$AL133*4</f>
        <v>286884.82800000004</v>
      </c>
      <c r="AV43" s="121">
        <f t="shared" si="41"/>
        <v>323262.41400000005</v>
      </c>
      <c r="AW43" s="25">
        <f t="shared" si="42"/>
        <v>485.37900000000008</v>
      </c>
      <c r="AX43" s="34">
        <f t="shared" si="43"/>
        <v>-2.4442670110147446E-12</v>
      </c>
      <c r="BD43" s="25"/>
    </row>
    <row r="44" spans="1:61">
      <c r="A44" s="77" t="s">
        <v>910</v>
      </c>
      <c r="B44" s="77">
        <v>43</v>
      </c>
      <c r="C44" s="77" t="s">
        <v>29</v>
      </c>
      <c r="D44" s="77" t="s">
        <v>29</v>
      </c>
      <c r="E44" s="77">
        <v>2020</v>
      </c>
      <c r="F44" s="77">
        <v>37.411403499999999</v>
      </c>
      <c r="G44" s="77">
        <v>-122.0543534</v>
      </c>
      <c r="H44" s="77">
        <v>0</v>
      </c>
      <c r="I44" s="77" t="s">
        <v>881</v>
      </c>
      <c r="J44" s="77">
        <v>43.074761000000002</v>
      </c>
      <c r="K44" s="77">
        <v>-89.383761300000003</v>
      </c>
      <c r="L44" s="77">
        <v>5649.0489865285799</v>
      </c>
      <c r="M44" s="77">
        <v>0.96444853613035197</v>
      </c>
      <c r="N44" s="77">
        <v>0</v>
      </c>
      <c r="O44" s="77">
        <v>677.88587838343005</v>
      </c>
      <c r="P44" s="87" cm="1">
        <f t="array" ref="P44">IF($X44="Non-local",VLOOKUP($E44,$AI$64:$AW$68,COLUMN($AW:$AW)-COLUMN($AH:$AH),FALSE),IF($X44="Unknown",VLOOKUP($E44,$AI$71:$AW$75,COLUMN($AW:$AW)-COLUMN($AH:$AH),FALSE),0))</f>
        <v>224</v>
      </c>
      <c r="Q44" s="87" cm="1">
        <f t="array" ref="Q44">IF($X44="Non-local",VLOOKUP($E44,$AI$40:$AW$44,COLUMN($AW:$AW)-COLUMN($AH:$AH),FALSE),IF($X44="Unknown",VLOOKUP($E44,$AI$47:$AW$51,COLUMN($AW:$AW)-COLUMN($AH:$AH),FALSE),0))</f>
        <v>470.18520000000001</v>
      </c>
      <c r="R44" s="87" cm="1">
        <f t="array" ref="R44">IF($X44="Non-local",VLOOKUP($E44,$AI$88:$AW$92,COLUMN($AW:$AW)-COLUMN($AH:$AH),FALSE),IF($X44="Unknown",VLOOKUP($E44,$AI$95:$AW$99,COLUMN($AW:$AW)-COLUMN($AH:$AH),FALSE),0))</f>
        <v>0.13052013767768686</v>
      </c>
      <c r="S44" s="87" cm="1">
        <f t="array" ref="S44">VLOOKUP($E44,$AI$111:$AW$115,COLUMN($AW:$AW)-COLUMN($AH:$AH),FALSE)</f>
        <v>410.28773999999999</v>
      </c>
      <c r="T44" s="104">
        <f t="shared" si="0"/>
        <v>1.0949686738080389</v>
      </c>
      <c r="U44" s="104">
        <f t="shared" si="1"/>
        <v>1782.3588183834302</v>
      </c>
      <c r="V44" s="87" cm="1">
        <f t="array" ref="V44">VLOOKUP($E44,$AI$118:$AW$122,COLUMN($AW:$AW)-COLUMN($AH:$AH),FALSE)</f>
        <v>161.75600000000003</v>
      </c>
      <c r="W44" s="87" t="str">
        <f t="shared" si="6"/>
        <v>Domestic</v>
      </c>
      <c r="X44" s="87" t="str">
        <f t="shared" si="7"/>
        <v>Non-local</v>
      </c>
      <c r="Y44" s="104"/>
      <c r="Z44" s="87" t="str">
        <f t="shared" si="2"/>
        <v>USA</v>
      </c>
      <c r="AA44" s="87" t="str">
        <f t="shared" si="3"/>
        <v>USA</v>
      </c>
      <c r="AB44" s="82" cm="1">
        <f t="array" ref="AB44">VLOOKUP(B44,'GDP per Capita'!$T$2:$V$4235,COLUMN('GDP per Capita'!$V:$V)-COLUMN('GDP per Capita'!$S:$S),FALSE)</f>
        <v>63809.64</v>
      </c>
      <c r="AC44" s="82">
        <f t="shared" si="8"/>
        <v>63809.64</v>
      </c>
      <c r="AD44" s="82">
        <f t="shared" si="9"/>
        <v>63809.64</v>
      </c>
      <c r="AE44" s="88">
        <f t="shared" si="4"/>
        <v>2.7932438082763515E-2</v>
      </c>
      <c r="AI44" s="107">
        <v>2020</v>
      </c>
      <c r="AJ44" s="120">
        <f t="shared" si="39"/>
        <v>1957.2447999999999</v>
      </c>
      <c r="AK44" s="120">
        <f t="shared" si="39"/>
        <v>15691.704000000002</v>
      </c>
      <c r="AL44" s="120">
        <f t="shared" si="39"/>
        <v>51664.513599999998</v>
      </c>
      <c r="AM44" s="120">
        <f t="shared" si="40"/>
        <v>48391.190399999999</v>
      </c>
      <c r="AN44" s="120">
        <f t="shared" si="40"/>
        <v>47108.857600000003</v>
      </c>
      <c r="AO44" s="120">
        <f t="shared" si="40"/>
        <v>187018.1152</v>
      </c>
      <c r="AP44" s="120">
        <f t="shared" si="40"/>
        <v>136062.2592</v>
      </c>
      <c r="AQ44" s="120">
        <f t="shared" si="40"/>
        <v>58852.326399999998</v>
      </c>
      <c r="AR44" s="120">
        <f t="shared" si="40"/>
        <v>34015.5648</v>
      </c>
      <c r="AS44" s="120">
        <f t="shared" si="40"/>
        <v>24836.761600000002</v>
      </c>
      <c r="AT44" s="120">
        <f>AT20*$AL134*4/2</f>
        <v>69313.462400000004</v>
      </c>
      <c r="AU44" s="120">
        <f>AU20*$AL134*4</f>
        <v>536285.07519999996</v>
      </c>
      <c r="AV44" s="121">
        <f t="shared" si="41"/>
        <v>605598.53760000004</v>
      </c>
      <c r="AW44" s="25">
        <f t="shared" si="42"/>
        <v>470.18520000000001</v>
      </c>
      <c r="AX44" s="34">
        <f t="shared" si="43"/>
        <v>-1.4210854715202004E-12</v>
      </c>
      <c r="BD44" s="25"/>
    </row>
    <row r="45" spans="1:61">
      <c r="A45" s="77" t="s">
        <v>911</v>
      </c>
      <c r="B45" s="77">
        <v>44</v>
      </c>
      <c r="C45" s="77" t="s">
        <v>29</v>
      </c>
      <c r="D45" s="77" t="s">
        <v>29</v>
      </c>
      <c r="E45" s="77">
        <v>2020</v>
      </c>
      <c r="F45" s="77">
        <v>42.3750997</v>
      </c>
      <c r="G45" s="77">
        <v>-71.105615700000001</v>
      </c>
      <c r="H45" s="77">
        <v>0</v>
      </c>
      <c r="I45" s="77" t="s">
        <v>881</v>
      </c>
      <c r="J45" s="77">
        <v>43.074761000000002</v>
      </c>
      <c r="K45" s="77">
        <v>-89.383761300000003</v>
      </c>
      <c r="L45" s="77">
        <v>2984.2751494265199</v>
      </c>
      <c r="M45" s="77">
        <v>0.56042166301739005</v>
      </c>
      <c r="N45" s="77">
        <v>0</v>
      </c>
      <c r="O45" s="77">
        <v>572.98082868989297</v>
      </c>
      <c r="P45" s="87" cm="1">
        <f t="array" ref="P45">IF($X45="Non-local",VLOOKUP($E45,$AI$64:$AW$68,COLUMN($AW:$AW)-COLUMN($AH:$AH),FALSE),IF($X45="Unknown",VLOOKUP($E45,$AI$71:$AW$75,COLUMN($AW:$AW)-COLUMN($AH:$AH),FALSE),0))</f>
        <v>224</v>
      </c>
      <c r="Q45" s="87" cm="1">
        <f t="array" ref="Q45">IF($X45="Non-local",VLOOKUP($E45,$AI$40:$AW$44,COLUMN($AW:$AW)-COLUMN($AH:$AH),FALSE),IF($X45="Unknown",VLOOKUP($E45,$AI$47:$AW$51,COLUMN($AW:$AW)-COLUMN($AH:$AH),FALSE),0))</f>
        <v>470.18520000000001</v>
      </c>
      <c r="R45" s="87" cm="1">
        <f t="array" ref="R45">IF($X45="Non-local",VLOOKUP($E45,$AI$88:$AW$92,COLUMN($AW:$AW)-COLUMN($AH:$AH),FALSE),IF($X45="Unknown",VLOOKUP($E45,$AI$95:$AW$99,COLUMN($AW:$AW)-COLUMN($AH:$AH),FALSE),0))</f>
        <v>0.13052013767768686</v>
      </c>
      <c r="S45" s="87" cm="1">
        <f t="array" ref="S45">VLOOKUP($E45,$AI$111:$AW$115,COLUMN($AW:$AW)-COLUMN($AH:$AH),FALSE)</f>
        <v>410.28773999999999</v>
      </c>
      <c r="T45" s="104">
        <f t="shared" si="0"/>
        <v>0.69094180069507694</v>
      </c>
      <c r="U45" s="104">
        <f t="shared" si="1"/>
        <v>1677.453768689893</v>
      </c>
      <c r="V45" s="87" cm="1">
        <f t="array" ref="V45">VLOOKUP($E45,$AI$118:$AW$122,COLUMN($AW:$AW)-COLUMN($AH:$AH),FALSE)</f>
        <v>161.75600000000003</v>
      </c>
      <c r="W45" s="87" t="str">
        <f t="shared" si="6"/>
        <v>Domestic</v>
      </c>
      <c r="X45" s="87" t="str">
        <f t="shared" si="7"/>
        <v>Non-local</v>
      </c>
      <c r="Y45" s="104"/>
      <c r="Z45" s="87" t="str">
        <f t="shared" si="2"/>
        <v>USA</v>
      </c>
      <c r="AA45" s="87" t="str">
        <f t="shared" si="3"/>
        <v>USA</v>
      </c>
      <c r="AB45" s="82" cm="1">
        <f t="array" ref="AB45">VLOOKUP(B45,'GDP per Capita'!$T$2:$V$4235,COLUMN('GDP per Capita'!$V:$V)-COLUMN('GDP per Capita'!$S:$S),FALSE)</f>
        <v>63809.64</v>
      </c>
      <c r="AC45" s="82">
        <f t="shared" si="8"/>
        <v>63809.64</v>
      </c>
      <c r="AD45" s="82">
        <f t="shared" si="9"/>
        <v>63809.64</v>
      </c>
      <c r="AE45" s="88">
        <f t="shared" si="4"/>
        <v>2.6288406715504004E-2</v>
      </c>
      <c r="AJ45" s="84"/>
      <c r="AK45" s="111"/>
      <c r="AL45" s="84"/>
      <c r="AM45" s="84"/>
      <c r="AN45" s="84"/>
      <c r="AO45" s="84"/>
      <c r="AP45" s="84"/>
      <c r="AQ45" s="84"/>
      <c r="AR45" s="84"/>
      <c r="AS45" s="84"/>
      <c r="AT45" s="123"/>
      <c r="AU45" s="84"/>
      <c r="AV45" s="84"/>
      <c r="AW45" s="124"/>
      <c r="AX45" s="154"/>
      <c r="BC45" s="25"/>
      <c r="BD45" s="34"/>
      <c r="BF45" s="22"/>
    </row>
    <row r="46" spans="1:61" ht="34">
      <c r="A46" s="77" t="s">
        <v>912</v>
      </c>
      <c r="B46" s="77">
        <v>45</v>
      </c>
      <c r="C46" s="77" t="s">
        <v>29</v>
      </c>
      <c r="D46" s="77" t="s">
        <v>29</v>
      </c>
      <c r="E46" s="77">
        <v>2020</v>
      </c>
      <c r="F46" s="77">
        <v>42.688915600000001</v>
      </c>
      <c r="G46" s="77">
        <v>-73.224605699999998</v>
      </c>
      <c r="H46" s="77">
        <v>0</v>
      </c>
      <c r="I46" s="77" t="s">
        <v>881</v>
      </c>
      <c r="J46" s="77">
        <v>43.074761000000002</v>
      </c>
      <c r="K46" s="77">
        <v>-89.383761300000003</v>
      </c>
      <c r="L46" s="77">
        <v>2630.5940904925501</v>
      </c>
      <c r="M46" s="77">
        <v>0.50898790675527505</v>
      </c>
      <c r="N46" s="77">
        <v>0</v>
      </c>
      <c r="O46" s="77">
        <v>505.07406537457098</v>
      </c>
      <c r="P46" s="87" cm="1">
        <f t="array" ref="P46">IF($X46="Non-local",VLOOKUP($E46,$AI$64:$AW$68,COLUMN($AW:$AW)-COLUMN($AH:$AH),FALSE),IF($X46="Unknown",VLOOKUP($E46,$AI$71:$AW$75,COLUMN($AW:$AW)-COLUMN($AH:$AH),FALSE),0))</f>
        <v>224</v>
      </c>
      <c r="Q46" s="87" cm="1">
        <f t="array" ref="Q46">IF($X46="Non-local",VLOOKUP($E46,$AI$40:$AW$44,COLUMN($AW:$AW)-COLUMN($AH:$AH),FALSE),IF($X46="Unknown",VLOOKUP($E46,$AI$47:$AW$51,COLUMN($AW:$AW)-COLUMN($AH:$AH),FALSE),0))</f>
        <v>470.18520000000001</v>
      </c>
      <c r="R46" s="87" cm="1">
        <f t="array" ref="R46">IF($X46="Non-local",VLOOKUP($E46,$AI$88:$AW$92,COLUMN($AW:$AW)-COLUMN($AH:$AH),FALSE),IF($X46="Unknown",VLOOKUP($E46,$AI$95:$AW$99,COLUMN($AW:$AW)-COLUMN($AH:$AH),FALSE),0))</f>
        <v>0.13052013767768686</v>
      </c>
      <c r="S46" s="87" cm="1">
        <f t="array" ref="S46">VLOOKUP($E46,$AI$111:$AW$115,COLUMN($AW:$AW)-COLUMN($AH:$AH),FALSE)</f>
        <v>410.28773999999999</v>
      </c>
      <c r="T46" s="104">
        <f t="shared" si="0"/>
        <v>0.63950804443296194</v>
      </c>
      <c r="U46" s="104">
        <f t="shared" si="1"/>
        <v>1609.547005374571</v>
      </c>
      <c r="V46" s="87" cm="1">
        <f t="array" ref="V46">VLOOKUP($E46,$AI$118:$AW$122,COLUMN($AW:$AW)-COLUMN($AH:$AH),FALSE)</f>
        <v>161.75600000000003</v>
      </c>
      <c r="W46" s="87" t="str">
        <f t="shared" si="6"/>
        <v>Domestic</v>
      </c>
      <c r="X46" s="87" t="str">
        <f t="shared" si="7"/>
        <v>Non-local</v>
      </c>
      <c r="Y46" s="104"/>
      <c r="Z46" s="87" t="str">
        <f t="shared" si="2"/>
        <v>USA</v>
      </c>
      <c r="AA46" s="87" t="str">
        <f t="shared" si="3"/>
        <v>USA</v>
      </c>
      <c r="AB46" s="82" cm="1">
        <f t="array" ref="AB46">VLOOKUP(B46,'GDP per Capita'!$T$2:$V$4235,COLUMN('GDP per Capita'!$V:$V)-COLUMN('GDP per Capita'!$S:$S),FALSE)</f>
        <v>63809.64</v>
      </c>
      <c r="AC46" s="82">
        <f t="shared" si="8"/>
        <v>63809.64</v>
      </c>
      <c r="AD46" s="82">
        <f t="shared" si="9"/>
        <v>63809.64</v>
      </c>
      <c r="AE46" s="88">
        <f t="shared" si="4"/>
        <v>2.5224198183449568E-2</v>
      </c>
      <c r="AI46" s="100" t="s">
        <v>34</v>
      </c>
      <c r="AJ46" s="101" t="s">
        <v>1892</v>
      </c>
      <c r="AK46" s="101" t="s">
        <v>1893</v>
      </c>
      <c r="AL46" s="101" t="s">
        <v>1894</v>
      </c>
      <c r="AM46" s="101" t="s">
        <v>1895</v>
      </c>
      <c r="AN46" s="101" t="s">
        <v>1896</v>
      </c>
      <c r="AO46" s="101" t="s">
        <v>1897</v>
      </c>
      <c r="AP46" s="101" t="s">
        <v>1898</v>
      </c>
      <c r="AQ46" s="101" t="s">
        <v>1899</v>
      </c>
      <c r="AR46" s="101" t="s">
        <v>1900</v>
      </c>
      <c r="AS46" s="101" t="s">
        <v>1901</v>
      </c>
      <c r="AT46" s="102" t="s">
        <v>1902</v>
      </c>
      <c r="AU46" s="102" t="s">
        <v>1903</v>
      </c>
      <c r="AV46" s="102" t="s">
        <v>674</v>
      </c>
      <c r="AW46" s="123" t="s">
        <v>809</v>
      </c>
      <c r="AX46" s="155" t="s">
        <v>1951</v>
      </c>
      <c r="AY46" s="125" t="s">
        <v>1943</v>
      </c>
      <c r="BC46" s="25"/>
      <c r="BD46" s="34"/>
      <c r="BF46" s="22"/>
    </row>
    <row r="47" spans="1:61">
      <c r="A47" s="77" t="s">
        <v>913</v>
      </c>
      <c r="B47" s="77">
        <v>46</v>
      </c>
      <c r="C47" s="77" t="s">
        <v>416</v>
      </c>
      <c r="D47" s="77" t="s">
        <v>31</v>
      </c>
      <c r="E47" s="77">
        <v>2020</v>
      </c>
      <c r="F47" s="77">
        <v>53.797418499999999</v>
      </c>
      <c r="G47" s="77">
        <v>-1.5437940999999999</v>
      </c>
      <c r="H47" s="77">
        <v>0</v>
      </c>
      <c r="I47" s="77" t="s">
        <v>881</v>
      </c>
      <c r="J47" s="77">
        <v>43.074761000000002</v>
      </c>
      <c r="K47" s="77">
        <v>-89.383761300000003</v>
      </c>
      <c r="L47" s="77">
        <v>12327.9264336544</v>
      </c>
      <c r="M47" s="77">
        <v>1.91117406229967</v>
      </c>
      <c r="N47" s="77">
        <v>0</v>
      </c>
      <c r="O47" s="77">
        <v>1294.43227553371</v>
      </c>
      <c r="P47" s="87" cm="1">
        <f t="array" ref="P47">IF($X47="Non-local",VLOOKUP($E47,$AI$64:$AW$68,COLUMN($AW:$AW)-COLUMN($AH:$AH),FALSE),IF($X47="Unknown",VLOOKUP($E47,$AI$71:$AW$75,COLUMN($AW:$AW)-COLUMN($AH:$AH),FALSE),0))</f>
        <v>224</v>
      </c>
      <c r="Q47" s="87" cm="1">
        <f t="array" ref="Q47">IF($X47="Non-local",VLOOKUP($E47,$AI$40:$AW$44,COLUMN($AW:$AW)-COLUMN($AH:$AH),FALSE),IF($X47="Unknown",VLOOKUP($E47,$AI$47:$AW$51,COLUMN($AW:$AW)-COLUMN($AH:$AH),FALSE),0))</f>
        <v>470.18520000000001</v>
      </c>
      <c r="R47" s="87" cm="1">
        <f t="array" ref="R47">IF($X47="Non-local",VLOOKUP($E47,$AI$88:$AW$92,COLUMN($AW:$AW)-COLUMN($AH:$AH),FALSE),IF($X47="Unknown",VLOOKUP($E47,$AI$95:$AW$99,COLUMN($AW:$AW)-COLUMN($AH:$AH),FALSE),0))</f>
        <v>0.13052013767768686</v>
      </c>
      <c r="S47" s="87" cm="1">
        <f t="array" ref="S47">VLOOKUP($E47,$AI$111:$AW$115,COLUMN($AW:$AW)-COLUMN($AH:$AH),FALSE)</f>
        <v>410.28773999999999</v>
      </c>
      <c r="T47" s="104">
        <f t="shared" si="0"/>
        <v>2.041694199977357</v>
      </c>
      <c r="U47" s="104">
        <f t="shared" si="1"/>
        <v>2398.9052155337104</v>
      </c>
      <c r="V47" s="87" cm="1">
        <f t="array" ref="V47">VLOOKUP($E47,$AI$118:$AW$122,COLUMN($AW:$AW)-COLUMN($AH:$AH),FALSE)</f>
        <v>161.75600000000003</v>
      </c>
      <c r="W47" s="87" t="str">
        <f t="shared" si="6"/>
        <v>International</v>
      </c>
      <c r="X47" s="87" t="str">
        <f t="shared" si="7"/>
        <v>Non-local</v>
      </c>
      <c r="Y47" s="104"/>
      <c r="Z47" s="87" t="str">
        <f t="shared" si="2"/>
        <v>United Kingdom</v>
      </c>
      <c r="AA47" s="87" t="str">
        <f t="shared" si="3"/>
        <v>Europe</v>
      </c>
      <c r="AB47" s="82" cm="1">
        <f t="array" ref="AB47">VLOOKUP(B47,'GDP per Capita'!$T$2:$V$4235,COLUMN('GDP per Capita'!$V:$V)-COLUMN('GDP per Capita'!$S:$S),FALSE)</f>
        <v>40800.480000000003</v>
      </c>
      <c r="AC47" s="82">
        <f t="shared" si="8"/>
        <v>40800.480000000003</v>
      </c>
      <c r="AD47" s="82">
        <f t="shared" si="9"/>
        <v>40800.480000000003</v>
      </c>
      <c r="AE47" s="88">
        <f t="shared" si="4"/>
        <v>5.8796004741456721E-2</v>
      </c>
      <c r="AI47" s="105">
        <v>2016</v>
      </c>
      <c r="AJ47" s="120">
        <f t="shared" ref="AJ47:AQ51" si="44">AJ40/SUM(AJ16,AJ23)*AJ30</f>
        <v>115.19455120481926</v>
      </c>
      <c r="AK47" s="120">
        <f t="shared" si="44"/>
        <v>1032.778734939759</v>
      </c>
      <c r="AL47" s="120">
        <f t="shared" si="44"/>
        <v>2869.9332153614459</v>
      </c>
      <c r="AM47" s="120">
        <f t="shared" si="44"/>
        <v>2756.724777108434</v>
      </c>
      <c r="AN47" s="120">
        <f t="shared" si="44"/>
        <v>2983.1416536144579</v>
      </c>
      <c r="AO47" s="120">
        <f t="shared" si="44"/>
        <v>13088.48435240964</v>
      </c>
      <c r="AP47" s="120">
        <f t="shared" si="44"/>
        <v>8266.2021054216875</v>
      </c>
      <c r="AQ47" s="120">
        <f t="shared" si="44"/>
        <v>3443.9198584337346</v>
      </c>
      <c r="AR47" s="120">
        <f>IFERROR(AR40/SUM(AR16,AR23)*AR30,0)</f>
        <v>0</v>
      </c>
      <c r="AS47" s="120">
        <f t="shared" ref="AS47:AU51" si="45">AS40/SUM(AS16,AS23)*AS30</f>
        <v>1147.9732861445784</v>
      </c>
      <c r="AT47" s="120">
        <f t="shared" si="45"/>
        <v>4017.9065015060232</v>
      </c>
      <c r="AU47" s="120">
        <f t="shared" si="45"/>
        <v>31686.446033132535</v>
      </c>
      <c r="AV47" s="121">
        <f>SUM(AJ47:AS47)</f>
        <v>35704.352534638558</v>
      </c>
      <c r="AW47" s="25">
        <f>AV47/AV30</f>
        <v>566.73575451807233</v>
      </c>
      <c r="AX47" s="34">
        <f>SUMIFS($Q$2:$Q$4235,$E$2:$E$4235,$AI47,$X$2:$X$4235,$AI$46)/COUNTIFS($E$2:$E$4235,$AI47,$X$2:$X$4235,$AI$46)-AW47</f>
        <v>0</v>
      </c>
      <c r="BC47" s="25"/>
      <c r="BD47" s="34"/>
      <c r="BF47" s="22"/>
    </row>
    <row r="48" spans="1:61">
      <c r="A48" s="77" t="s">
        <v>880</v>
      </c>
      <c r="B48" s="77">
        <v>47</v>
      </c>
      <c r="C48" s="77" t="s">
        <v>29</v>
      </c>
      <c r="D48" s="77" t="s">
        <v>29</v>
      </c>
      <c r="E48" s="77">
        <v>2020</v>
      </c>
      <c r="F48" s="77">
        <v>37.779026199999997</v>
      </c>
      <c r="G48" s="77">
        <v>-122.41990610000001</v>
      </c>
      <c r="H48" s="77">
        <v>0</v>
      </c>
      <c r="I48" s="77" t="s">
        <v>881</v>
      </c>
      <c r="J48" s="77">
        <v>43.074761000000002</v>
      </c>
      <c r="K48" s="77">
        <v>-89.383761300000003</v>
      </c>
      <c r="L48" s="77">
        <v>5676.70598860272</v>
      </c>
      <c r="M48" s="77">
        <v>0.96820680380589896</v>
      </c>
      <c r="N48" s="77">
        <v>0</v>
      </c>
      <c r="O48" s="77">
        <v>681.20471863232603</v>
      </c>
      <c r="P48" s="87" cm="1">
        <f t="array" ref="P48">IF($X48="Non-local",VLOOKUP($E48,$AI$64:$AW$68,COLUMN($AW:$AW)-COLUMN($AH:$AH),FALSE),IF($X48="Unknown",VLOOKUP($E48,$AI$71:$AW$75,COLUMN($AW:$AW)-COLUMN($AH:$AH),FALSE),0))</f>
        <v>224</v>
      </c>
      <c r="Q48" s="87" cm="1">
        <f t="array" ref="Q48">IF($X48="Non-local",VLOOKUP($E48,$AI$40:$AW$44,COLUMN($AW:$AW)-COLUMN($AH:$AH),FALSE),IF($X48="Unknown",VLOOKUP($E48,$AI$47:$AW$51,COLUMN($AW:$AW)-COLUMN($AH:$AH),FALSE),0))</f>
        <v>470.18520000000001</v>
      </c>
      <c r="R48" s="87" cm="1">
        <f t="array" ref="R48">IF($X48="Non-local",VLOOKUP($E48,$AI$88:$AW$92,COLUMN($AW:$AW)-COLUMN($AH:$AH),FALSE),IF($X48="Unknown",VLOOKUP($E48,$AI$95:$AW$99,COLUMN($AW:$AW)-COLUMN($AH:$AH),FALSE),0))</f>
        <v>0.13052013767768686</v>
      </c>
      <c r="S48" s="87" cm="1">
        <f t="array" ref="S48">VLOOKUP($E48,$AI$111:$AW$115,COLUMN($AW:$AW)-COLUMN($AH:$AH),FALSE)</f>
        <v>410.28773999999999</v>
      </c>
      <c r="T48" s="104">
        <f t="shared" si="0"/>
        <v>1.0987269414835859</v>
      </c>
      <c r="U48" s="104">
        <f t="shared" si="1"/>
        <v>1785.677658632326</v>
      </c>
      <c r="V48" s="87" cm="1">
        <f t="array" ref="V48">VLOOKUP($E48,$AI$118:$AW$122,COLUMN($AW:$AW)-COLUMN($AH:$AH),FALSE)</f>
        <v>161.75600000000003</v>
      </c>
      <c r="W48" s="87" t="str">
        <f t="shared" si="6"/>
        <v>Domestic</v>
      </c>
      <c r="X48" s="87" t="str">
        <f t="shared" si="7"/>
        <v>Non-local</v>
      </c>
      <c r="Y48" s="104"/>
      <c r="Z48" s="87" t="str">
        <f t="shared" si="2"/>
        <v>USA</v>
      </c>
      <c r="AA48" s="87" t="str">
        <f t="shared" si="3"/>
        <v>USA</v>
      </c>
      <c r="AB48" s="82" cm="1">
        <f t="array" ref="AB48">VLOOKUP(B48,'GDP per Capita'!$T$2:$V$4235,COLUMN('GDP per Capita'!$V:$V)-COLUMN('GDP per Capita'!$S:$S),FALSE)</f>
        <v>63809.64</v>
      </c>
      <c r="AC48" s="82">
        <f t="shared" si="8"/>
        <v>63809.64</v>
      </c>
      <c r="AD48" s="82">
        <f t="shared" si="9"/>
        <v>63809.64</v>
      </c>
      <c r="AE48" s="88">
        <f t="shared" si="4"/>
        <v>2.7984449663598261E-2</v>
      </c>
      <c r="AI48" s="107">
        <v>2017</v>
      </c>
      <c r="AJ48" s="120">
        <f t="shared" si="44"/>
        <v>75.254230088495575</v>
      </c>
      <c r="AK48" s="120">
        <f t="shared" si="44"/>
        <v>674.69309734513274</v>
      </c>
      <c r="AL48" s="120">
        <f t="shared" si="44"/>
        <v>1874.8683185840707</v>
      </c>
      <c r="AM48" s="120">
        <f t="shared" si="44"/>
        <v>1800.911575221239</v>
      </c>
      <c r="AN48" s="120">
        <f t="shared" si="44"/>
        <v>1948.8250619469027</v>
      </c>
      <c r="AO48" s="120">
        <f t="shared" si="44"/>
        <v>8550.4375221238952</v>
      </c>
      <c r="AP48" s="120">
        <f t="shared" si="44"/>
        <v>5400.1397522123898</v>
      </c>
      <c r="AQ48" s="120">
        <f t="shared" si="44"/>
        <v>2249.8419823008844</v>
      </c>
      <c r="AR48" s="120">
        <f>IFERROR(AR41/SUM(AR17,AR24)*AR31,0)</f>
        <v>0</v>
      </c>
      <c r="AS48" s="120">
        <f t="shared" si="45"/>
        <v>749.9473274336284</v>
      </c>
      <c r="AT48" s="120">
        <f t="shared" si="45"/>
        <v>2624.8156460176988</v>
      </c>
      <c r="AU48" s="120">
        <f t="shared" si="45"/>
        <v>20700.10322123894</v>
      </c>
      <c r="AV48" s="121">
        <f t="shared" ref="AV48:AV51" si="46">SUM(AJ48:AS48)</f>
        <v>23324.918867256634</v>
      </c>
      <c r="AW48" s="25">
        <f t="shared" ref="AW48:AW51" si="47">AV48/AV31</f>
        <v>466.49837734513267</v>
      </c>
      <c r="AX48" s="34">
        <f t="shared" ref="AX48:AX51" si="48">SUMIFS($Q$2:$Q$4235,$E$2:$E$4235,$AI48,$X$2:$X$4235,$AI$46)/COUNTIFS($E$2:$E$4235,$AI48,$X$2:$X$4235,$AI$46)-AW48</f>
        <v>0</v>
      </c>
      <c r="BC48" s="25"/>
      <c r="BD48" s="34"/>
      <c r="BF48" s="22"/>
    </row>
    <row r="49" spans="1:58">
      <c r="A49" s="77" t="s">
        <v>914</v>
      </c>
      <c r="B49" s="77">
        <v>48</v>
      </c>
      <c r="C49" s="77" t="s">
        <v>320</v>
      </c>
      <c r="D49" s="77" t="s">
        <v>28</v>
      </c>
      <c r="E49" s="77">
        <v>2020</v>
      </c>
      <c r="F49" s="77">
        <v>43.6534817</v>
      </c>
      <c r="G49" s="77">
        <v>-79.383934699999998</v>
      </c>
      <c r="H49" s="77">
        <v>0</v>
      </c>
      <c r="I49" s="77" t="s">
        <v>881</v>
      </c>
      <c r="J49" s="77">
        <v>43.074761000000002</v>
      </c>
      <c r="K49" s="77">
        <v>-89.383761300000003</v>
      </c>
      <c r="L49" s="77">
        <v>1620.88270957796</v>
      </c>
      <c r="M49" s="77">
        <v>0.37566079426569199</v>
      </c>
      <c r="N49" s="77">
        <v>0</v>
      </c>
      <c r="O49" s="77">
        <v>311.20948023896801</v>
      </c>
      <c r="P49" s="87" cm="1">
        <f t="array" ref="P49">IF($X49="Non-local",VLOOKUP($E49,$AI$64:$AW$68,COLUMN($AW:$AW)-COLUMN($AH:$AH),FALSE),IF($X49="Unknown",VLOOKUP($E49,$AI$71:$AW$75,COLUMN($AW:$AW)-COLUMN($AH:$AH),FALSE),0))</f>
        <v>224</v>
      </c>
      <c r="Q49" s="87" cm="1">
        <f t="array" ref="Q49">IF($X49="Non-local",VLOOKUP($E49,$AI$40:$AW$44,COLUMN($AW:$AW)-COLUMN($AH:$AH),FALSE),IF($X49="Unknown",VLOOKUP($E49,$AI$47:$AW$51,COLUMN($AW:$AW)-COLUMN($AH:$AH),FALSE),0))</f>
        <v>470.18520000000001</v>
      </c>
      <c r="R49" s="87" cm="1">
        <f t="array" ref="R49">IF($X49="Non-local",VLOOKUP($E49,$AI$88:$AW$92,COLUMN($AW:$AW)-COLUMN($AH:$AH),FALSE),IF($X49="Unknown",VLOOKUP($E49,$AI$95:$AW$99,COLUMN($AW:$AW)-COLUMN($AH:$AH),FALSE),0))</f>
        <v>0.13052013767768686</v>
      </c>
      <c r="S49" s="87" cm="1">
        <f t="array" ref="S49">VLOOKUP($E49,$AI$111:$AW$115,COLUMN($AW:$AW)-COLUMN($AH:$AH),FALSE)</f>
        <v>410.28773999999999</v>
      </c>
      <c r="T49" s="104">
        <f t="shared" si="0"/>
        <v>0.50618093194337888</v>
      </c>
      <c r="U49" s="104">
        <f t="shared" si="1"/>
        <v>1415.682420238968</v>
      </c>
      <c r="V49" s="87" cm="1">
        <f t="array" ref="V49">VLOOKUP($E49,$AI$118:$AW$122,COLUMN($AW:$AW)-COLUMN($AH:$AH),FALSE)</f>
        <v>161.75600000000003</v>
      </c>
      <c r="W49" s="87" t="str">
        <f t="shared" si="6"/>
        <v>International</v>
      </c>
      <c r="X49" s="87" t="str">
        <f t="shared" si="7"/>
        <v>Non-local</v>
      </c>
      <c r="Y49" s="104"/>
      <c r="Z49" s="87" t="str">
        <f t="shared" si="2"/>
        <v>Canada</v>
      </c>
      <c r="AA49" s="87" t="str">
        <f t="shared" si="3"/>
        <v>Other Americas</v>
      </c>
      <c r="AB49" s="82" cm="1">
        <f t="array" ref="AB49">VLOOKUP(B49,'GDP per Capita'!$T$2:$V$4235,COLUMN('GDP per Capita'!$V:$V)-COLUMN('GDP per Capita'!$S:$S),FALSE)</f>
        <v>49196.49</v>
      </c>
      <c r="AC49" s="82">
        <f t="shared" si="8"/>
        <v>49196.49</v>
      </c>
      <c r="AD49" s="82">
        <f t="shared" si="9"/>
        <v>49196.49</v>
      </c>
      <c r="AE49" s="88">
        <f t="shared" si="4"/>
        <v>2.8776085859762924E-2</v>
      </c>
      <c r="AI49" s="107">
        <v>2018</v>
      </c>
      <c r="AJ49" s="120">
        <f t="shared" si="44"/>
        <v>96.685661807580175</v>
      </c>
      <c r="AK49" s="120">
        <f t="shared" si="44"/>
        <v>866.83696793002912</v>
      </c>
      <c r="AL49" s="120">
        <f t="shared" si="44"/>
        <v>2408.8065743440229</v>
      </c>
      <c r="AM49" s="120">
        <f t="shared" si="44"/>
        <v>2313.7879067055396</v>
      </c>
      <c r="AN49" s="120">
        <f t="shared" si="44"/>
        <v>2503.8252419825071</v>
      </c>
      <c r="AO49" s="120">
        <f t="shared" si="44"/>
        <v>10985.491574344022</v>
      </c>
      <c r="AP49" s="120">
        <f t="shared" si="44"/>
        <v>6938.0297317784261</v>
      </c>
      <c r="AQ49" s="120">
        <f t="shared" si="44"/>
        <v>2890.567889212828</v>
      </c>
      <c r="AR49" s="120">
        <f>IFERROR(AR42/SUM(AR18,AR25)*AR32,0)</f>
        <v>0</v>
      </c>
      <c r="AS49" s="120">
        <f t="shared" si="45"/>
        <v>963.52262973760924</v>
      </c>
      <c r="AT49" s="120">
        <f t="shared" si="45"/>
        <v>3372.3292040816323</v>
      </c>
      <c r="AU49" s="120">
        <f t="shared" si="45"/>
        <v>26595.224973760931</v>
      </c>
      <c r="AV49" s="121">
        <f t="shared" si="46"/>
        <v>29967.554177842565</v>
      </c>
      <c r="AW49" s="25">
        <f t="shared" si="47"/>
        <v>554.95470699708449</v>
      </c>
      <c r="AX49" s="34">
        <f t="shared" si="48"/>
        <v>0</v>
      </c>
      <c r="BC49" s="25"/>
      <c r="BD49" s="34"/>
      <c r="BF49" s="22"/>
    </row>
    <row r="50" spans="1:58">
      <c r="A50" s="77" t="s">
        <v>884</v>
      </c>
      <c r="B50" s="77">
        <v>49</v>
      </c>
      <c r="C50" s="77" t="s">
        <v>29</v>
      </c>
      <c r="D50" s="77" t="s">
        <v>29</v>
      </c>
      <c r="E50" s="77">
        <v>2020</v>
      </c>
      <c r="F50" s="77">
        <v>38.894985499999997</v>
      </c>
      <c r="G50" s="77">
        <v>-77.036570799999893</v>
      </c>
      <c r="H50" s="77">
        <v>0</v>
      </c>
      <c r="I50" s="77" t="s">
        <v>881</v>
      </c>
      <c r="J50" s="77">
        <v>43.074761000000002</v>
      </c>
      <c r="K50" s="77">
        <v>-89.383761300000003</v>
      </c>
      <c r="L50" s="77">
        <v>2268.7601181753998</v>
      </c>
      <c r="M50" s="77">
        <v>0.461209621156489</v>
      </c>
      <c r="N50" s="77">
        <v>0</v>
      </c>
      <c r="O50" s="77">
        <v>435.601942689677</v>
      </c>
      <c r="P50" s="87" cm="1">
        <f t="array" ref="P50">IF($X50="Non-local",VLOOKUP($E50,$AI$64:$AW$68,COLUMN($AW:$AW)-COLUMN($AH:$AH),FALSE),IF($X50="Unknown",VLOOKUP($E50,$AI$71:$AW$75,COLUMN($AW:$AW)-COLUMN($AH:$AH),FALSE),0))</f>
        <v>224</v>
      </c>
      <c r="Q50" s="87" cm="1">
        <f t="array" ref="Q50">IF($X50="Non-local",VLOOKUP($E50,$AI$40:$AW$44,COLUMN($AW:$AW)-COLUMN($AH:$AH),FALSE),IF($X50="Unknown",VLOOKUP($E50,$AI$47:$AW$51,COLUMN($AW:$AW)-COLUMN($AH:$AH),FALSE),0))</f>
        <v>470.18520000000001</v>
      </c>
      <c r="R50" s="87" cm="1">
        <f t="array" ref="R50">IF($X50="Non-local",VLOOKUP($E50,$AI$88:$AW$92,COLUMN($AW:$AW)-COLUMN($AH:$AH),FALSE),IF($X50="Unknown",VLOOKUP($E50,$AI$95:$AW$99,COLUMN($AW:$AW)-COLUMN($AH:$AH),FALSE),0))</f>
        <v>0.13052013767768686</v>
      </c>
      <c r="S50" s="87" cm="1">
        <f t="array" ref="S50">VLOOKUP($E50,$AI$111:$AW$115,COLUMN($AW:$AW)-COLUMN($AH:$AH),FALSE)</f>
        <v>410.28773999999999</v>
      </c>
      <c r="T50" s="104">
        <f t="shared" si="0"/>
        <v>0.59172975883417589</v>
      </c>
      <c r="U50" s="104">
        <f t="shared" si="1"/>
        <v>1540.074882689677</v>
      </c>
      <c r="V50" s="87" cm="1">
        <f t="array" ref="V50">VLOOKUP($E50,$AI$118:$AW$122,COLUMN($AW:$AW)-COLUMN($AH:$AH),FALSE)</f>
        <v>161.75600000000003</v>
      </c>
      <c r="W50" s="87" t="str">
        <f t="shared" si="6"/>
        <v>Domestic</v>
      </c>
      <c r="X50" s="87" t="str">
        <f t="shared" si="7"/>
        <v>Non-local</v>
      </c>
      <c r="Y50" s="104"/>
      <c r="Z50" s="87" t="str">
        <f t="shared" si="2"/>
        <v>USA</v>
      </c>
      <c r="AA50" s="87" t="str">
        <f t="shared" si="3"/>
        <v>USA</v>
      </c>
      <c r="AB50" s="82" cm="1">
        <f t="array" ref="AB50">VLOOKUP(B50,'GDP per Capita'!$T$2:$V$4235,COLUMN('GDP per Capita'!$V:$V)-COLUMN('GDP per Capita'!$S:$S),FALSE)</f>
        <v>63809.64</v>
      </c>
      <c r="AC50" s="82">
        <f t="shared" si="8"/>
        <v>63809.64</v>
      </c>
      <c r="AD50" s="82">
        <f t="shared" si="9"/>
        <v>63809.64</v>
      </c>
      <c r="AE50" s="88">
        <f t="shared" si="4"/>
        <v>2.4135457944750621E-2</v>
      </c>
      <c r="AI50" s="107">
        <v>2019</v>
      </c>
      <c r="AJ50" s="120">
        <f t="shared" si="44"/>
        <v>95.226417391304324</v>
      </c>
      <c r="AK50" s="120">
        <f t="shared" si="44"/>
        <v>853.75408695652175</v>
      </c>
      <c r="AL50" s="120">
        <f t="shared" si="44"/>
        <v>2372.4512608695645</v>
      </c>
      <c r="AM50" s="120">
        <f t="shared" si="44"/>
        <v>2278.8666782608698</v>
      </c>
      <c r="AN50" s="120">
        <f t="shared" si="44"/>
        <v>2466.0358434782611</v>
      </c>
      <c r="AO50" s="120">
        <f t="shared" si="44"/>
        <v>10819.691217391306</v>
      </c>
      <c r="AP50" s="120">
        <f t="shared" si="44"/>
        <v>6833.3163652173907</v>
      </c>
      <c r="AQ50" s="120">
        <f t="shared" si="44"/>
        <v>2846.9415130434782</v>
      </c>
      <c r="AR50" s="120">
        <f>IFERROR(AR43/SUM(AR19,AR26)*AR33,0)</f>
        <v>0</v>
      </c>
      <c r="AS50" s="120">
        <f t="shared" si="45"/>
        <v>948.98050434782613</v>
      </c>
      <c r="AT50" s="120">
        <f t="shared" si="45"/>
        <v>3321.4317652173909</v>
      </c>
      <c r="AU50" s="120">
        <f t="shared" si="45"/>
        <v>26193.832121739131</v>
      </c>
      <c r="AV50" s="121">
        <f t="shared" si="46"/>
        <v>29515.263886956523</v>
      </c>
      <c r="AW50" s="25">
        <f t="shared" si="47"/>
        <v>468.49625217391309</v>
      </c>
      <c r="AX50" s="34">
        <f t="shared" si="48"/>
        <v>5.1159076974727213E-13</v>
      </c>
      <c r="BC50" s="25"/>
      <c r="BD50" s="34"/>
      <c r="BF50" s="22"/>
    </row>
    <row r="51" spans="1:58">
      <c r="A51" s="77" t="s">
        <v>884</v>
      </c>
      <c r="B51" s="77">
        <v>50</v>
      </c>
      <c r="C51" s="77" t="s">
        <v>29</v>
      </c>
      <c r="D51" s="77" t="s">
        <v>29</v>
      </c>
      <c r="E51" s="77">
        <v>2020</v>
      </c>
      <c r="F51" s="77">
        <v>38.894985499999997</v>
      </c>
      <c r="G51" s="77">
        <v>-77.036570799999893</v>
      </c>
      <c r="H51" s="77">
        <v>0</v>
      </c>
      <c r="I51" s="77" t="s">
        <v>881</v>
      </c>
      <c r="J51" s="77">
        <v>43.074761000000002</v>
      </c>
      <c r="K51" s="77">
        <v>-89.383761300000003</v>
      </c>
      <c r="L51" s="77">
        <v>2268.7601181753998</v>
      </c>
      <c r="M51" s="77">
        <v>0.461209621156489</v>
      </c>
      <c r="N51" s="77">
        <v>0</v>
      </c>
      <c r="O51" s="77">
        <v>435.601942689677</v>
      </c>
      <c r="P51" s="87" cm="1">
        <f t="array" ref="P51">IF($X51="Non-local",VLOOKUP($E51,$AI$64:$AW$68,COLUMN($AW:$AW)-COLUMN($AH:$AH),FALSE),IF($X51="Unknown",VLOOKUP($E51,$AI$71:$AW$75,COLUMN($AW:$AW)-COLUMN($AH:$AH),FALSE),0))</f>
        <v>224</v>
      </c>
      <c r="Q51" s="87" cm="1">
        <f t="array" ref="Q51">IF($X51="Non-local",VLOOKUP($E51,$AI$40:$AW$44,COLUMN($AW:$AW)-COLUMN($AH:$AH),FALSE),IF($X51="Unknown",VLOOKUP($E51,$AI$47:$AW$51,COLUMN($AW:$AW)-COLUMN($AH:$AH),FALSE),0))</f>
        <v>470.18520000000001</v>
      </c>
      <c r="R51" s="87" cm="1">
        <f t="array" ref="R51">IF($X51="Non-local",VLOOKUP($E51,$AI$88:$AW$92,COLUMN($AW:$AW)-COLUMN($AH:$AH),FALSE),IF($X51="Unknown",VLOOKUP($E51,$AI$95:$AW$99,COLUMN($AW:$AW)-COLUMN($AH:$AH),FALSE),0))</f>
        <v>0.13052013767768686</v>
      </c>
      <c r="S51" s="87" cm="1">
        <f t="array" ref="S51">VLOOKUP($E51,$AI$111:$AW$115,COLUMN($AW:$AW)-COLUMN($AH:$AH),FALSE)</f>
        <v>410.28773999999999</v>
      </c>
      <c r="T51" s="104">
        <f t="shared" si="0"/>
        <v>0.59172975883417589</v>
      </c>
      <c r="U51" s="104">
        <f t="shared" si="1"/>
        <v>1540.074882689677</v>
      </c>
      <c r="V51" s="87" cm="1">
        <f t="array" ref="V51">VLOOKUP($E51,$AI$118:$AW$122,COLUMN($AW:$AW)-COLUMN($AH:$AH),FALSE)</f>
        <v>161.75600000000003</v>
      </c>
      <c r="W51" s="87" t="str">
        <f t="shared" si="6"/>
        <v>Domestic</v>
      </c>
      <c r="X51" s="87" t="str">
        <f t="shared" si="7"/>
        <v>Non-local</v>
      </c>
      <c r="Y51" s="104"/>
      <c r="Z51" s="87" t="str">
        <f t="shared" si="2"/>
        <v>USA</v>
      </c>
      <c r="AA51" s="87" t="str">
        <f t="shared" si="3"/>
        <v>USA</v>
      </c>
      <c r="AB51" s="82" cm="1">
        <f t="array" ref="AB51">VLOOKUP(B51,'GDP per Capita'!$T$2:$V$4235,COLUMN('GDP per Capita'!$V:$V)-COLUMN('GDP per Capita'!$S:$S),FALSE)</f>
        <v>63809.64</v>
      </c>
      <c r="AC51" s="82">
        <f t="shared" si="8"/>
        <v>63809.64</v>
      </c>
      <c r="AD51" s="82">
        <f t="shared" si="9"/>
        <v>63809.64</v>
      </c>
      <c r="AE51" s="88">
        <f t="shared" si="4"/>
        <v>2.4135457944750621E-2</v>
      </c>
      <c r="AI51" s="107">
        <v>2020</v>
      </c>
      <c r="AJ51" s="120">
        <f t="shared" si="44"/>
        <v>78.580832118959094</v>
      </c>
      <c r="AK51" s="120">
        <f t="shared" si="44"/>
        <v>630.00149888475846</v>
      </c>
      <c r="AL51" s="120">
        <f t="shared" si="44"/>
        <v>2074.2629995539037</v>
      </c>
      <c r="AM51" s="120">
        <f t="shared" si="44"/>
        <v>1942.8433320446097</v>
      </c>
      <c r="AN51" s="120">
        <f t="shared" si="44"/>
        <v>1891.3593385873608</v>
      </c>
      <c r="AO51" s="120">
        <f t="shared" si="44"/>
        <v>7508.5339931598519</v>
      </c>
      <c r="AP51" s="120">
        <f t="shared" si="44"/>
        <v>5462.7226742007433</v>
      </c>
      <c r="AQ51" s="120">
        <f t="shared" si="44"/>
        <v>2362.8443313011153</v>
      </c>
      <c r="AR51" s="120">
        <f>IFERROR(AR44/SUM(AR20,AR27)*AR34,0)</f>
        <v>1365.6806685501858</v>
      </c>
      <c r="AS51" s="120">
        <f t="shared" si="45"/>
        <v>997.16366275092946</v>
      </c>
      <c r="AT51" s="120">
        <f t="shared" si="45"/>
        <v>2782.8453305576209</v>
      </c>
      <c r="AU51" s="120">
        <f t="shared" si="45"/>
        <v>21531.148000594792</v>
      </c>
      <c r="AV51" s="121">
        <f t="shared" si="46"/>
        <v>24313.993331152418</v>
      </c>
      <c r="AW51" s="25">
        <f t="shared" si="47"/>
        <v>450.25913576208183</v>
      </c>
      <c r="AX51" s="34">
        <f t="shared" si="48"/>
        <v>0</v>
      </c>
      <c r="BC51" s="25"/>
      <c r="BD51" s="34"/>
      <c r="BF51" s="22"/>
    </row>
    <row r="52" spans="1:58">
      <c r="A52" s="77" t="s">
        <v>915</v>
      </c>
      <c r="B52" s="77">
        <v>51</v>
      </c>
      <c r="C52" s="77" t="s">
        <v>572</v>
      </c>
      <c r="D52" s="77" t="s">
        <v>31</v>
      </c>
      <c r="E52" s="77">
        <v>2020</v>
      </c>
      <c r="F52" s="77">
        <v>48.862335700000003</v>
      </c>
      <c r="G52" s="77">
        <v>2.4412183999999999</v>
      </c>
      <c r="H52" s="77">
        <v>0</v>
      </c>
      <c r="I52" s="77" t="s">
        <v>881</v>
      </c>
      <c r="J52" s="77">
        <v>43.074761000000002</v>
      </c>
      <c r="K52" s="77">
        <v>-89.383761300000003</v>
      </c>
      <c r="L52" s="77">
        <v>13357.4039426008</v>
      </c>
      <c r="M52" s="77">
        <v>2.0640941166556201</v>
      </c>
      <c r="N52" s="77">
        <v>0</v>
      </c>
      <c r="O52" s="77">
        <v>1402.52741397309</v>
      </c>
      <c r="P52" s="87" cm="1">
        <f t="array" ref="P52">IF($X52="Non-local",VLOOKUP($E52,$AI$64:$AW$68,COLUMN($AW:$AW)-COLUMN($AH:$AH),FALSE),IF($X52="Unknown",VLOOKUP($E52,$AI$71:$AW$75,COLUMN($AW:$AW)-COLUMN($AH:$AH),FALSE),0))</f>
        <v>224</v>
      </c>
      <c r="Q52" s="87" cm="1">
        <f t="array" ref="Q52">IF($X52="Non-local",VLOOKUP($E52,$AI$40:$AW$44,COLUMN($AW:$AW)-COLUMN($AH:$AH),FALSE),IF($X52="Unknown",VLOOKUP($E52,$AI$47:$AW$51,COLUMN($AW:$AW)-COLUMN($AH:$AH),FALSE),0))</f>
        <v>470.18520000000001</v>
      </c>
      <c r="R52" s="87" cm="1">
        <f t="array" ref="R52">IF($X52="Non-local",VLOOKUP($E52,$AI$88:$AW$92,COLUMN($AW:$AW)-COLUMN($AH:$AH),FALSE),IF($X52="Unknown",VLOOKUP($E52,$AI$95:$AW$99,COLUMN($AW:$AW)-COLUMN($AH:$AH),FALSE),0))</f>
        <v>0.13052013767768686</v>
      </c>
      <c r="S52" s="87" cm="1">
        <f t="array" ref="S52">VLOOKUP($E52,$AI$111:$AW$115,COLUMN($AW:$AW)-COLUMN($AH:$AH),FALSE)</f>
        <v>410.28773999999999</v>
      </c>
      <c r="T52" s="104">
        <f t="shared" si="0"/>
        <v>2.1946142543333069</v>
      </c>
      <c r="U52" s="104">
        <f t="shared" si="1"/>
        <v>2507.0003539730897</v>
      </c>
      <c r="V52" s="87" cm="1">
        <f t="array" ref="V52">VLOOKUP($E52,$AI$118:$AW$122,COLUMN($AW:$AW)-COLUMN($AH:$AH),FALSE)</f>
        <v>161.75600000000003</v>
      </c>
      <c r="W52" s="87" t="str">
        <f t="shared" si="6"/>
        <v>International</v>
      </c>
      <c r="X52" s="87" t="str">
        <f t="shared" si="7"/>
        <v>Non-local</v>
      </c>
      <c r="Y52" s="104"/>
      <c r="Z52" s="87" t="str">
        <f t="shared" si="2"/>
        <v>France</v>
      </c>
      <c r="AA52" s="87" t="str">
        <f t="shared" si="3"/>
        <v>Europe</v>
      </c>
      <c r="AB52" s="82" cm="1">
        <f t="array" ref="AB52">VLOOKUP(B52,'GDP per Capita'!$T$2:$V$4235,COLUMN('GDP per Capita'!$V:$V)-COLUMN('GDP per Capita'!$S:$S),FALSE)</f>
        <v>43830.65</v>
      </c>
      <c r="AC52" s="82">
        <f t="shared" si="8"/>
        <v>43830.65</v>
      </c>
      <c r="AD52" s="82">
        <f t="shared" si="9"/>
        <v>43830.65</v>
      </c>
      <c r="AE52" s="88">
        <f t="shared" si="4"/>
        <v>5.7197425864619608E-2</v>
      </c>
      <c r="AJ52" s="84"/>
      <c r="AK52" s="111"/>
      <c r="AL52" s="84"/>
      <c r="AM52" s="84"/>
      <c r="AN52" s="84"/>
      <c r="AO52" s="84"/>
      <c r="AP52" s="84"/>
      <c r="AQ52" s="84"/>
      <c r="AR52" s="84"/>
      <c r="AS52" s="84"/>
      <c r="AT52" s="123"/>
      <c r="AU52" s="84"/>
      <c r="AV52" s="84"/>
      <c r="AW52" s="124"/>
      <c r="AX52" s="154"/>
      <c r="BC52" s="25"/>
      <c r="BD52" s="34"/>
      <c r="BF52" s="22"/>
    </row>
    <row r="53" spans="1:58" ht="34">
      <c r="A53" s="77" t="s">
        <v>884</v>
      </c>
      <c r="B53" s="77">
        <v>52</v>
      </c>
      <c r="C53" s="77" t="s">
        <v>29</v>
      </c>
      <c r="D53" s="77" t="s">
        <v>29</v>
      </c>
      <c r="E53" s="77">
        <v>2020</v>
      </c>
      <c r="F53" s="77">
        <v>38.894985499999997</v>
      </c>
      <c r="G53" s="77">
        <v>-77.036570799999893</v>
      </c>
      <c r="H53" s="77">
        <v>0</v>
      </c>
      <c r="I53" s="77" t="s">
        <v>881</v>
      </c>
      <c r="J53" s="77">
        <v>43.074761000000002</v>
      </c>
      <c r="K53" s="77">
        <v>-89.383761300000003</v>
      </c>
      <c r="L53" s="77">
        <v>2268.7601181753998</v>
      </c>
      <c r="M53" s="77">
        <v>0.461209621156489</v>
      </c>
      <c r="N53" s="77">
        <v>0</v>
      </c>
      <c r="O53" s="77">
        <v>435.601942689677</v>
      </c>
      <c r="P53" s="87" cm="1">
        <f t="array" ref="P53">IF($X53="Non-local",VLOOKUP($E53,$AI$64:$AW$68,COLUMN($AW:$AW)-COLUMN($AH:$AH),FALSE),IF($X53="Unknown",VLOOKUP($E53,$AI$71:$AW$75,COLUMN($AW:$AW)-COLUMN($AH:$AH),FALSE),0))</f>
        <v>224</v>
      </c>
      <c r="Q53" s="87" cm="1">
        <f t="array" ref="Q53">IF($X53="Non-local",VLOOKUP($E53,$AI$40:$AW$44,COLUMN($AW:$AW)-COLUMN($AH:$AH),FALSE),IF($X53="Unknown",VLOOKUP($E53,$AI$47:$AW$51,COLUMN($AW:$AW)-COLUMN($AH:$AH),FALSE),0))</f>
        <v>470.18520000000001</v>
      </c>
      <c r="R53" s="87" cm="1">
        <f t="array" ref="R53">IF($X53="Non-local",VLOOKUP($E53,$AI$88:$AW$92,COLUMN($AW:$AW)-COLUMN($AH:$AH),FALSE),IF($X53="Unknown",VLOOKUP($E53,$AI$95:$AW$99,COLUMN($AW:$AW)-COLUMN($AH:$AH),FALSE),0))</f>
        <v>0.13052013767768686</v>
      </c>
      <c r="S53" s="87" cm="1">
        <f t="array" ref="S53">VLOOKUP($E53,$AI$111:$AW$115,COLUMN($AW:$AW)-COLUMN($AH:$AH),FALSE)</f>
        <v>410.28773999999999</v>
      </c>
      <c r="T53" s="104">
        <f t="shared" si="0"/>
        <v>0.59172975883417589</v>
      </c>
      <c r="U53" s="104">
        <f t="shared" si="1"/>
        <v>1540.074882689677</v>
      </c>
      <c r="V53" s="87" cm="1">
        <f t="array" ref="V53">VLOOKUP($E53,$AI$118:$AW$122,COLUMN($AW:$AW)-COLUMN($AH:$AH),FALSE)</f>
        <v>161.75600000000003</v>
      </c>
      <c r="W53" s="87" t="str">
        <f t="shared" si="6"/>
        <v>Domestic</v>
      </c>
      <c r="X53" s="87" t="str">
        <f t="shared" si="7"/>
        <v>Non-local</v>
      </c>
      <c r="Y53" s="104"/>
      <c r="Z53" s="87" t="str">
        <f t="shared" si="2"/>
        <v>USA</v>
      </c>
      <c r="AA53" s="87" t="str">
        <f t="shared" si="3"/>
        <v>USA</v>
      </c>
      <c r="AB53" s="82" cm="1">
        <f t="array" ref="AB53">VLOOKUP(B53,'GDP per Capita'!$T$2:$V$4235,COLUMN('GDP per Capita'!$V:$V)-COLUMN('GDP per Capita'!$S:$S),FALSE)</f>
        <v>63809.64</v>
      </c>
      <c r="AC53" s="82">
        <f t="shared" si="8"/>
        <v>63809.64</v>
      </c>
      <c r="AD53" s="82">
        <f t="shared" si="9"/>
        <v>63809.64</v>
      </c>
      <c r="AE53" s="88">
        <f t="shared" si="4"/>
        <v>2.4135457944750621E-2</v>
      </c>
      <c r="AI53" s="100" t="s">
        <v>1944</v>
      </c>
      <c r="AJ53" s="101" t="s">
        <v>1892</v>
      </c>
      <c r="AK53" s="101" t="s">
        <v>1893</v>
      </c>
      <c r="AL53" s="101" t="s">
        <v>1894</v>
      </c>
      <c r="AM53" s="101" t="s">
        <v>1895</v>
      </c>
      <c r="AN53" s="101" t="s">
        <v>1896</v>
      </c>
      <c r="AO53" s="101" t="s">
        <v>1897</v>
      </c>
      <c r="AP53" s="101" t="s">
        <v>1898</v>
      </c>
      <c r="AQ53" s="101" t="s">
        <v>1899</v>
      </c>
      <c r="AR53" s="101" t="s">
        <v>1900</v>
      </c>
      <c r="AS53" s="101" t="s">
        <v>1901</v>
      </c>
      <c r="AT53" s="102" t="s">
        <v>1902</v>
      </c>
      <c r="AU53" s="102" t="s">
        <v>1903</v>
      </c>
      <c r="AV53" s="102" t="s">
        <v>674</v>
      </c>
      <c r="AW53" s="123" t="s">
        <v>809</v>
      </c>
      <c r="AX53" s="155" t="s">
        <v>1951</v>
      </c>
      <c r="AY53" s="125" t="s">
        <v>1943</v>
      </c>
      <c r="BC53" s="25"/>
      <c r="BD53" s="34"/>
      <c r="BF53" s="22"/>
    </row>
    <row r="54" spans="1:58">
      <c r="A54" s="77" t="s">
        <v>916</v>
      </c>
      <c r="B54" s="77">
        <v>53</v>
      </c>
      <c r="C54" s="77" t="s">
        <v>29</v>
      </c>
      <c r="D54" s="77" t="s">
        <v>29</v>
      </c>
      <c r="E54" s="77">
        <v>2020</v>
      </c>
      <c r="F54" s="77">
        <v>34.000749299999903</v>
      </c>
      <c r="G54" s="77">
        <v>-81.034331299999906</v>
      </c>
      <c r="H54" s="77">
        <v>0</v>
      </c>
      <c r="I54" s="77" t="s">
        <v>881</v>
      </c>
      <c r="J54" s="77">
        <v>43.074761000000002</v>
      </c>
      <c r="K54" s="77">
        <v>-89.383761300000003</v>
      </c>
      <c r="L54" s="77">
        <v>2483.4305415692602</v>
      </c>
      <c r="M54" s="77">
        <v>0.48955572899385402</v>
      </c>
      <c r="N54" s="77">
        <v>0</v>
      </c>
      <c r="O54" s="77">
        <v>476.81866398129898</v>
      </c>
      <c r="P54" s="87" cm="1">
        <f t="array" ref="P54">IF($X54="Non-local",VLOOKUP($E54,$AI$64:$AW$68,COLUMN($AW:$AW)-COLUMN($AH:$AH),FALSE),IF($X54="Unknown",VLOOKUP($E54,$AI$71:$AW$75,COLUMN($AW:$AW)-COLUMN($AH:$AH),FALSE),0))</f>
        <v>224</v>
      </c>
      <c r="Q54" s="87" cm="1">
        <f t="array" ref="Q54">IF($X54="Non-local",VLOOKUP($E54,$AI$40:$AW$44,COLUMN($AW:$AW)-COLUMN($AH:$AH),FALSE),IF($X54="Unknown",VLOOKUP($E54,$AI$47:$AW$51,COLUMN($AW:$AW)-COLUMN($AH:$AH),FALSE),0))</f>
        <v>470.18520000000001</v>
      </c>
      <c r="R54" s="87" cm="1">
        <f t="array" ref="R54">IF($X54="Non-local",VLOOKUP($E54,$AI$88:$AW$92,COLUMN($AW:$AW)-COLUMN($AH:$AH),FALSE),IF($X54="Unknown",VLOOKUP($E54,$AI$95:$AW$99,COLUMN($AW:$AW)-COLUMN($AH:$AH),FALSE),0))</f>
        <v>0.13052013767768686</v>
      </c>
      <c r="S54" s="87" cm="1">
        <f t="array" ref="S54">VLOOKUP($E54,$AI$111:$AW$115,COLUMN($AW:$AW)-COLUMN($AH:$AH),FALSE)</f>
        <v>410.28773999999999</v>
      </c>
      <c r="T54" s="104">
        <f t="shared" si="0"/>
        <v>0.62007586667154091</v>
      </c>
      <c r="U54" s="104">
        <f t="shared" si="1"/>
        <v>1581.291603981299</v>
      </c>
      <c r="V54" s="87" cm="1">
        <f t="array" ref="V54">VLOOKUP($E54,$AI$118:$AW$122,COLUMN($AW:$AW)-COLUMN($AH:$AH),FALSE)</f>
        <v>161.75600000000003</v>
      </c>
      <c r="W54" s="87" t="str">
        <f t="shared" si="6"/>
        <v>Domestic</v>
      </c>
      <c r="X54" s="87" t="str">
        <f t="shared" si="7"/>
        <v>Non-local</v>
      </c>
      <c r="Y54" s="104"/>
      <c r="Z54" s="87" t="str">
        <f t="shared" si="2"/>
        <v>USA</v>
      </c>
      <c r="AA54" s="87" t="str">
        <f t="shared" si="3"/>
        <v>USA</v>
      </c>
      <c r="AB54" s="82" cm="1">
        <f t="array" ref="AB54">VLOOKUP(B54,'GDP per Capita'!$T$2:$V$4235,COLUMN('GDP per Capita'!$V:$V)-COLUMN('GDP per Capita'!$S:$S),FALSE)</f>
        <v>63809.64</v>
      </c>
      <c r="AC54" s="82">
        <f t="shared" si="8"/>
        <v>63809.64</v>
      </c>
      <c r="AD54" s="82">
        <f t="shared" si="9"/>
        <v>63809.64</v>
      </c>
      <c r="AE54" s="88">
        <f t="shared" si="4"/>
        <v>2.4781390460458623E-2</v>
      </c>
      <c r="AI54" s="105">
        <v>2016</v>
      </c>
      <c r="AJ54" s="120">
        <f>SUM(AJ40,AJ47)</f>
        <v>1329.3085512048192</v>
      </c>
      <c r="AK54" s="120">
        <f t="shared" ref="AK54:AV54" si="49">SUM(AK40,AK47)</f>
        <v>11917.938734939758</v>
      </c>
      <c r="AL54" s="120">
        <f t="shared" si="49"/>
        <v>33118.11821536145</v>
      </c>
      <c r="AM54" s="120">
        <f t="shared" si="49"/>
        <v>31811.728777108434</v>
      </c>
      <c r="AN54" s="120">
        <f t="shared" si="49"/>
        <v>34424.507653614455</v>
      </c>
      <c r="AO54" s="120">
        <f t="shared" si="49"/>
        <v>151036.95435240964</v>
      </c>
      <c r="AP54" s="120">
        <f t="shared" si="49"/>
        <v>95389.348105421697</v>
      </c>
      <c r="AQ54" s="120">
        <f t="shared" si="49"/>
        <v>39741.741858433736</v>
      </c>
      <c r="AR54" s="120">
        <f t="shared" si="49"/>
        <v>0</v>
      </c>
      <c r="AS54" s="120">
        <f t="shared" si="49"/>
        <v>13247.24728614458</v>
      </c>
      <c r="AT54" s="120">
        <f t="shared" si="49"/>
        <v>46365.365501506021</v>
      </c>
      <c r="AU54" s="120">
        <f t="shared" si="49"/>
        <v>365651.52803313261</v>
      </c>
      <c r="AV54" s="120">
        <f t="shared" si="49"/>
        <v>412016.89353463851</v>
      </c>
      <c r="AW54" s="25">
        <f>AV54/AV9</f>
        <v>566.73575451807221</v>
      </c>
      <c r="AX54" s="34">
        <f>SUMIF($E$2:$E$4235,$AI54,$Q$2:$Q$4235)/COUNTIF($E$2:$E$4235,$AI54)-AW54</f>
        <v>6.0254023992456496E-12</v>
      </c>
      <c r="BC54" s="25"/>
      <c r="BD54" s="34"/>
      <c r="BF54" s="22"/>
    </row>
    <row r="55" spans="1:58">
      <c r="A55" s="77" t="s">
        <v>34</v>
      </c>
      <c r="B55" s="77">
        <v>54</v>
      </c>
      <c r="C55" s="77" t="s">
        <v>34</v>
      </c>
      <c r="D55" s="77" t="s">
        <v>34</v>
      </c>
      <c r="E55" s="77">
        <v>2020</v>
      </c>
      <c r="F55" s="77">
        <v>0</v>
      </c>
      <c r="G55" s="77">
        <v>0</v>
      </c>
      <c r="H55" s="77">
        <v>0</v>
      </c>
      <c r="I55" s="77" t="s">
        <v>881</v>
      </c>
      <c r="J55" s="77">
        <v>43.074761000000002</v>
      </c>
      <c r="K55" s="77">
        <v>-89.383761300000003</v>
      </c>
      <c r="L55" s="77">
        <v>4610.0412007298301</v>
      </c>
      <c r="M55" s="77">
        <v>0.80715542109624605</v>
      </c>
      <c r="N55" s="77">
        <v>1</v>
      </c>
      <c r="O55" s="77">
        <v>553.20494408757997</v>
      </c>
      <c r="P55" s="87" cm="1">
        <f t="array" ref="P55">IF($X55="Non-local",VLOOKUP($E55,$AI$64:$AW$68,COLUMN($AW:$AW)-COLUMN($AH:$AH),FALSE),IF($X55="Unknown",VLOOKUP($E55,$AI$71:$AW$75,COLUMN($AW:$AW)-COLUMN($AH:$AH),FALSE),0))</f>
        <v>214.50706319702601</v>
      </c>
      <c r="Q55" s="87" cm="1">
        <f t="array" ref="Q55">IF($X55="Non-local",VLOOKUP($E55,$AI$40:$AW$44,COLUMN($AW:$AW)-COLUMN($AH:$AH),FALSE),IF($X55="Unknown",VLOOKUP($E55,$AI$47:$AW$51,COLUMN($AW:$AW)-COLUMN($AH:$AH),FALSE),0))</f>
        <v>450.25913576208183</v>
      </c>
      <c r="R55" s="87" cm="1">
        <f t="array" ref="R55">IF($X55="Non-local",VLOOKUP($E55,$AI$88:$AW$92,COLUMN($AW:$AW)-COLUMN($AH:$AH),FALSE),IF($X55="Unknown",VLOOKUP($E55,$AI$95:$AW$99,COLUMN($AW:$AW)-COLUMN($AH:$AH),FALSE),0))</f>
        <v>0.12498880098800048</v>
      </c>
      <c r="S55" s="87" cm="1">
        <f t="array" ref="S55">VLOOKUP($E55,$AI$111:$AW$115,COLUMN($AW:$AW)-COLUMN($AH:$AH),FALSE)</f>
        <v>410.28773999999999</v>
      </c>
      <c r="T55" s="104">
        <f t="shared" si="0"/>
        <v>0.93214422208424652</v>
      </c>
      <c r="U55" s="104">
        <f t="shared" si="1"/>
        <v>1628.2588830466877</v>
      </c>
      <c r="V55" s="87" cm="1">
        <f t="array" ref="V55">VLOOKUP($E55,$AI$118:$AW$122,COLUMN($AW:$AW)-COLUMN($AH:$AH),FALSE)</f>
        <v>161.75600000000003</v>
      </c>
      <c r="W55" s="87" t="str">
        <f t="shared" si="6"/>
        <v>Unknown</v>
      </c>
      <c r="X55" s="87" t="str">
        <f t="shared" si="7"/>
        <v>Unknown</v>
      </c>
      <c r="Y55" s="104"/>
      <c r="Z55" s="87" t="str">
        <f t="shared" si="2"/>
        <v>Unknown</v>
      </c>
      <c r="AA55" s="87" t="str">
        <f t="shared" si="3"/>
        <v>Unknown</v>
      </c>
      <c r="AB55" s="82" t="e" cm="1">
        <f t="array" ref="AB55">VLOOKUP(B55,'GDP per Capita'!$T$2:$V$4235,COLUMN('GDP per Capita'!$V:$V)-COLUMN('GDP per Capita'!$S:$S),FALSE)</f>
        <v>#N/A</v>
      </c>
      <c r="AC55" s="82" t="str">
        <f t="shared" si="8"/>
        <v/>
      </c>
      <c r="AD55" s="82">
        <f t="shared" si="9"/>
        <v>61228.93767638311</v>
      </c>
      <c r="AE55" s="88">
        <f t="shared" si="4"/>
        <v>2.6592963145181774E-2</v>
      </c>
      <c r="AI55" s="107">
        <v>2017</v>
      </c>
      <c r="AJ55" s="120">
        <f>SUM(AJ41,AJ48)</f>
        <v>925.62703008849542</v>
      </c>
      <c r="AK55" s="120">
        <f t="shared" ref="AK55:AV55" si="50">SUM(AK41,AK48)</f>
        <v>8298.7250973451337</v>
      </c>
      <c r="AL55" s="120">
        <f t="shared" si="50"/>
        <v>23060.88031858407</v>
      </c>
      <c r="AM55" s="120">
        <f t="shared" si="50"/>
        <v>22151.212375221239</v>
      </c>
      <c r="AN55" s="120">
        <f t="shared" si="50"/>
        <v>23970.548261946904</v>
      </c>
      <c r="AO55" s="120">
        <f t="shared" si="50"/>
        <v>105170.38152212391</v>
      </c>
      <c r="AP55" s="120">
        <f t="shared" si="50"/>
        <v>66421.718952212395</v>
      </c>
      <c r="AQ55" s="120">
        <f t="shared" si="50"/>
        <v>27673.056382300882</v>
      </c>
      <c r="AR55" s="120">
        <f t="shared" si="50"/>
        <v>0</v>
      </c>
      <c r="AS55" s="120">
        <f t="shared" si="50"/>
        <v>9224.352127433629</v>
      </c>
      <c r="AT55" s="120">
        <f t="shared" si="50"/>
        <v>32285.232446017693</v>
      </c>
      <c r="AU55" s="120">
        <f t="shared" si="50"/>
        <v>254611.26962123896</v>
      </c>
      <c r="AV55" s="120">
        <f t="shared" si="50"/>
        <v>286896.5020672566</v>
      </c>
      <c r="AW55" s="25">
        <f t="shared" ref="AW55:AW58" si="51">AV55/AV10</f>
        <v>466.49837734513267</v>
      </c>
      <c r="AX55" s="34">
        <f t="shared" ref="AX55:AX58" si="52">SUMIF($E$2:$E$4235,$AI55,$Q$2:$Q$4235)/COUNTIF($E$2:$E$4235,$AI55)-AW55</f>
        <v>4.2064129956997931E-12</v>
      </c>
      <c r="BC55" s="25"/>
      <c r="BD55" s="34"/>
      <c r="BF55" s="22"/>
    </row>
    <row r="56" spans="1:58">
      <c r="A56" s="77" t="s">
        <v>880</v>
      </c>
      <c r="B56" s="77">
        <v>55</v>
      </c>
      <c r="C56" s="77" t="s">
        <v>29</v>
      </c>
      <c r="D56" s="77" t="s">
        <v>29</v>
      </c>
      <c r="E56" s="77">
        <v>2020</v>
      </c>
      <c r="F56" s="77">
        <v>37.779026199999997</v>
      </c>
      <c r="G56" s="77">
        <v>-122.41990610000001</v>
      </c>
      <c r="H56" s="77">
        <v>0</v>
      </c>
      <c r="I56" s="77" t="s">
        <v>881</v>
      </c>
      <c r="J56" s="77">
        <v>43.074761000000002</v>
      </c>
      <c r="K56" s="77">
        <v>-89.383761300000003</v>
      </c>
      <c r="L56" s="77">
        <v>5676.70598860272</v>
      </c>
      <c r="M56" s="77">
        <v>0.96820680380589896</v>
      </c>
      <c r="N56" s="77">
        <v>0</v>
      </c>
      <c r="O56" s="77">
        <v>681.20471863232603</v>
      </c>
      <c r="P56" s="87" cm="1">
        <f t="array" ref="P56">IF($X56="Non-local",VLOOKUP($E56,$AI$64:$AW$68,COLUMN($AW:$AW)-COLUMN($AH:$AH),FALSE),IF($X56="Unknown",VLOOKUP($E56,$AI$71:$AW$75,COLUMN($AW:$AW)-COLUMN($AH:$AH),FALSE),0))</f>
        <v>224</v>
      </c>
      <c r="Q56" s="87" cm="1">
        <f t="array" ref="Q56">IF($X56="Non-local",VLOOKUP($E56,$AI$40:$AW$44,COLUMN($AW:$AW)-COLUMN($AH:$AH),FALSE),IF($X56="Unknown",VLOOKUP($E56,$AI$47:$AW$51,COLUMN($AW:$AW)-COLUMN($AH:$AH),FALSE),0))</f>
        <v>470.18520000000001</v>
      </c>
      <c r="R56" s="87" cm="1">
        <f t="array" ref="R56">IF($X56="Non-local",VLOOKUP($E56,$AI$88:$AW$92,COLUMN($AW:$AW)-COLUMN($AH:$AH),FALSE),IF($X56="Unknown",VLOOKUP($E56,$AI$95:$AW$99,COLUMN($AW:$AW)-COLUMN($AH:$AH),FALSE),0))</f>
        <v>0.13052013767768686</v>
      </c>
      <c r="S56" s="87" cm="1">
        <f t="array" ref="S56">VLOOKUP($E56,$AI$111:$AW$115,COLUMN($AW:$AW)-COLUMN($AH:$AH),FALSE)</f>
        <v>410.28773999999999</v>
      </c>
      <c r="T56" s="104">
        <f t="shared" si="0"/>
        <v>1.0987269414835859</v>
      </c>
      <c r="U56" s="104">
        <f t="shared" si="1"/>
        <v>1785.677658632326</v>
      </c>
      <c r="V56" s="87" cm="1">
        <f t="array" ref="V56">VLOOKUP($E56,$AI$118:$AW$122,COLUMN($AW:$AW)-COLUMN($AH:$AH),FALSE)</f>
        <v>161.75600000000003</v>
      </c>
      <c r="W56" s="87" t="str">
        <f t="shared" si="6"/>
        <v>Domestic</v>
      </c>
      <c r="X56" s="87" t="str">
        <f t="shared" si="7"/>
        <v>Non-local</v>
      </c>
      <c r="Y56" s="104"/>
      <c r="Z56" s="87" t="str">
        <f t="shared" si="2"/>
        <v>USA</v>
      </c>
      <c r="AA56" s="87" t="str">
        <f t="shared" si="3"/>
        <v>USA</v>
      </c>
      <c r="AB56" s="82" cm="1">
        <f t="array" ref="AB56">VLOOKUP(B56,'GDP per Capita'!$T$2:$V$4235,COLUMN('GDP per Capita'!$V:$V)-COLUMN('GDP per Capita'!$S:$S),FALSE)</f>
        <v>63809.64</v>
      </c>
      <c r="AC56" s="82">
        <f t="shared" si="8"/>
        <v>63809.64</v>
      </c>
      <c r="AD56" s="82">
        <f t="shared" si="9"/>
        <v>63809.64</v>
      </c>
      <c r="AE56" s="88">
        <f t="shared" si="4"/>
        <v>2.7984449663598261E-2</v>
      </c>
      <c r="AI56" s="107">
        <v>2018</v>
      </c>
      <c r="AJ56" s="120">
        <f t="shared" ref="AJ56:AV56" si="53">SUM(AJ42,AJ49)</f>
        <v>1324.9516618075802</v>
      </c>
      <c r="AK56" s="120">
        <f t="shared" si="53"/>
        <v>11878.876967930028</v>
      </c>
      <c r="AL56" s="120">
        <f t="shared" si="53"/>
        <v>33009.571574344023</v>
      </c>
      <c r="AM56" s="120">
        <f t="shared" si="53"/>
        <v>31707.463906705543</v>
      </c>
      <c r="AN56" s="120">
        <f t="shared" si="53"/>
        <v>34311.679241982507</v>
      </c>
      <c r="AO56" s="120">
        <f t="shared" si="53"/>
        <v>150541.92157434401</v>
      </c>
      <c r="AP56" s="120">
        <f t="shared" si="53"/>
        <v>95076.703731778427</v>
      </c>
      <c r="AQ56" s="120">
        <f t="shared" si="53"/>
        <v>39611.485889212825</v>
      </c>
      <c r="AR56" s="120">
        <f t="shared" si="53"/>
        <v>0</v>
      </c>
      <c r="AS56" s="120">
        <f t="shared" si="53"/>
        <v>13203.828629737607</v>
      </c>
      <c r="AT56" s="120">
        <f t="shared" si="53"/>
        <v>46213.400204081627</v>
      </c>
      <c r="AU56" s="120">
        <f t="shared" si="53"/>
        <v>364453.08297376096</v>
      </c>
      <c r="AV56" s="120">
        <f t="shared" si="53"/>
        <v>410666.48317784251</v>
      </c>
      <c r="AW56" s="25">
        <f t="shared" si="51"/>
        <v>554.95470699708449</v>
      </c>
      <c r="AX56" s="34">
        <f t="shared" si="52"/>
        <v>2.0463630789890885E-12</v>
      </c>
      <c r="BC56" s="25"/>
      <c r="BD56" s="34"/>
      <c r="BF56" s="22"/>
    </row>
    <row r="57" spans="1:58">
      <c r="A57" s="77" t="s">
        <v>917</v>
      </c>
      <c r="B57" s="77">
        <v>56</v>
      </c>
      <c r="C57" s="77" t="s">
        <v>29</v>
      </c>
      <c r="D57" s="77" t="s">
        <v>29</v>
      </c>
      <c r="E57" s="77">
        <v>2020</v>
      </c>
      <c r="F57" s="77">
        <v>35.780397700000002</v>
      </c>
      <c r="G57" s="77">
        <v>-78.639098899999993</v>
      </c>
      <c r="H57" s="77">
        <v>0</v>
      </c>
      <c r="I57" s="77" t="s">
        <v>881</v>
      </c>
      <c r="J57" s="77">
        <v>43.074761000000002</v>
      </c>
      <c r="K57" s="77">
        <v>-89.383761300000003</v>
      </c>
      <c r="L57" s="77">
        <v>2453.61447989198</v>
      </c>
      <c r="M57" s="77">
        <v>0.48561867382701901</v>
      </c>
      <c r="N57" s="77">
        <v>0</v>
      </c>
      <c r="O57" s="77">
        <v>471.09398013926102</v>
      </c>
      <c r="P57" s="87" cm="1">
        <f t="array" ref="P57">IF($X57="Non-local",VLOOKUP($E57,$AI$64:$AW$68,COLUMN($AW:$AW)-COLUMN($AH:$AH),FALSE),IF($X57="Unknown",VLOOKUP($E57,$AI$71:$AW$75,COLUMN($AW:$AW)-COLUMN($AH:$AH),FALSE),0))</f>
        <v>224</v>
      </c>
      <c r="Q57" s="87" cm="1">
        <f t="array" ref="Q57">IF($X57="Non-local",VLOOKUP($E57,$AI$40:$AW$44,COLUMN($AW:$AW)-COLUMN($AH:$AH),FALSE),IF($X57="Unknown",VLOOKUP($E57,$AI$47:$AW$51,COLUMN($AW:$AW)-COLUMN($AH:$AH),FALSE),0))</f>
        <v>470.18520000000001</v>
      </c>
      <c r="R57" s="87" cm="1">
        <f t="array" ref="R57">IF($X57="Non-local",VLOOKUP($E57,$AI$88:$AW$92,COLUMN($AW:$AW)-COLUMN($AH:$AH),FALSE),IF($X57="Unknown",VLOOKUP($E57,$AI$95:$AW$99,COLUMN($AW:$AW)-COLUMN($AH:$AH),FALSE),0))</f>
        <v>0.13052013767768686</v>
      </c>
      <c r="S57" s="87" cm="1">
        <f t="array" ref="S57">VLOOKUP($E57,$AI$111:$AW$115,COLUMN($AW:$AW)-COLUMN($AH:$AH),FALSE)</f>
        <v>410.28773999999999</v>
      </c>
      <c r="T57" s="104">
        <f t="shared" si="0"/>
        <v>0.61613881150470584</v>
      </c>
      <c r="U57" s="104">
        <f t="shared" si="1"/>
        <v>1575.5669201392609</v>
      </c>
      <c r="V57" s="87" cm="1">
        <f t="array" ref="V57">VLOOKUP($E57,$AI$118:$AW$122,COLUMN($AW:$AW)-COLUMN($AH:$AH),FALSE)</f>
        <v>161.75600000000003</v>
      </c>
      <c r="W57" s="87" t="str">
        <f t="shared" si="6"/>
        <v>Domestic</v>
      </c>
      <c r="X57" s="87" t="str">
        <f t="shared" si="7"/>
        <v>Non-local</v>
      </c>
      <c r="Y57" s="104"/>
      <c r="Z57" s="87" t="str">
        <f t="shared" si="2"/>
        <v>USA</v>
      </c>
      <c r="AA57" s="87" t="str">
        <f t="shared" si="3"/>
        <v>USA</v>
      </c>
      <c r="AB57" s="82" cm="1">
        <f t="array" ref="AB57">VLOOKUP(B57,'GDP per Capita'!$T$2:$V$4235,COLUMN('GDP per Capita'!$V:$V)-COLUMN('GDP per Capita'!$S:$S),FALSE)</f>
        <v>63809.64</v>
      </c>
      <c r="AC57" s="82">
        <f t="shared" si="8"/>
        <v>63809.64</v>
      </c>
      <c r="AD57" s="82">
        <f t="shared" si="9"/>
        <v>63809.64</v>
      </c>
      <c r="AE57" s="88">
        <f t="shared" si="4"/>
        <v>2.469167542928092E-2</v>
      </c>
      <c r="AI57" s="107">
        <v>2019</v>
      </c>
      <c r="AJ57" s="120">
        <f t="shared" ref="AJ57:AV57" si="54">SUM(AJ43,AJ50)</f>
        <v>1138.1824173913042</v>
      </c>
      <c r="AK57" s="120">
        <f t="shared" si="54"/>
        <v>10204.394086956521</v>
      </c>
      <c r="AL57" s="120">
        <f t="shared" si="54"/>
        <v>28356.441260869564</v>
      </c>
      <c r="AM57" s="120">
        <f t="shared" si="54"/>
        <v>27237.882678260874</v>
      </c>
      <c r="AN57" s="120">
        <f t="shared" si="54"/>
        <v>29474.999843478261</v>
      </c>
      <c r="AO57" s="120">
        <f t="shared" si="54"/>
        <v>129321.07121739131</v>
      </c>
      <c r="AP57" s="120">
        <f t="shared" si="54"/>
        <v>81674.4003652174</v>
      </c>
      <c r="AQ57" s="120">
        <f t="shared" si="54"/>
        <v>34027.729513043472</v>
      </c>
      <c r="AR57" s="120">
        <f t="shared" si="54"/>
        <v>0</v>
      </c>
      <c r="AS57" s="120">
        <f t="shared" si="54"/>
        <v>11342.576504347826</v>
      </c>
      <c r="AT57" s="120">
        <f t="shared" si="54"/>
        <v>39699.017765217388</v>
      </c>
      <c r="AU57" s="120">
        <f t="shared" si="54"/>
        <v>313078.66012173914</v>
      </c>
      <c r="AV57" s="120">
        <f t="shared" si="54"/>
        <v>352777.67788695655</v>
      </c>
      <c r="AW57" s="25">
        <f t="shared" si="51"/>
        <v>468.49625217391309</v>
      </c>
      <c r="AX57" s="34">
        <f t="shared" si="52"/>
        <v>-9.6633812063373625E-13</v>
      </c>
      <c r="BC57" s="25"/>
      <c r="BD57" s="34"/>
      <c r="BF57" s="22"/>
    </row>
    <row r="58" spans="1:58">
      <c r="A58" s="77" t="s">
        <v>918</v>
      </c>
      <c r="B58" s="77">
        <v>57</v>
      </c>
      <c r="C58" s="77" t="s">
        <v>416</v>
      </c>
      <c r="D58" s="77" t="s">
        <v>31</v>
      </c>
      <c r="E58" s="77">
        <v>2020</v>
      </c>
      <c r="F58" s="77">
        <v>53.003807799999997</v>
      </c>
      <c r="G58" s="77">
        <v>-2.2877424999999998</v>
      </c>
      <c r="H58" s="77">
        <v>0</v>
      </c>
      <c r="I58" s="77" t="s">
        <v>881</v>
      </c>
      <c r="J58" s="77">
        <v>43.074761000000002</v>
      </c>
      <c r="K58" s="77">
        <v>-89.383761300000003</v>
      </c>
      <c r="L58" s="77">
        <v>12322.2305149166</v>
      </c>
      <c r="M58" s="77">
        <v>1.91033317792237</v>
      </c>
      <c r="N58" s="77">
        <v>0</v>
      </c>
      <c r="O58" s="77">
        <v>1293.8342040662401</v>
      </c>
      <c r="P58" s="87" cm="1">
        <f t="array" ref="P58">IF($X58="Non-local",VLOOKUP($E58,$AI$64:$AW$68,COLUMN($AW:$AW)-COLUMN($AH:$AH),FALSE),IF($X58="Unknown",VLOOKUP($E58,$AI$71:$AW$75,COLUMN($AW:$AW)-COLUMN($AH:$AH),FALSE),0))</f>
        <v>224</v>
      </c>
      <c r="Q58" s="87" cm="1">
        <f t="array" ref="Q58">IF($X58="Non-local",VLOOKUP($E58,$AI$40:$AW$44,COLUMN($AW:$AW)-COLUMN($AH:$AH),FALSE),IF($X58="Unknown",VLOOKUP($E58,$AI$47:$AW$51,COLUMN($AW:$AW)-COLUMN($AH:$AH),FALSE),0))</f>
        <v>470.18520000000001</v>
      </c>
      <c r="R58" s="87" cm="1">
        <f t="array" ref="R58">IF($X58="Non-local",VLOOKUP($E58,$AI$88:$AW$92,COLUMN($AW:$AW)-COLUMN($AH:$AH),FALSE),IF($X58="Unknown",VLOOKUP($E58,$AI$95:$AW$99,COLUMN($AW:$AW)-COLUMN($AH:$AH),FALSE),0))</f>
        <v>0.13052013767768686</v>
      </c>
      <c r="S58" s="87" cm="1">
        <f t="array" ref="S58">VLOOKUP($E58,$AI$111:$AW$115,COLUMN($AW:$AW)-COLUMN($AH:$AH),FALSE)</f>
        <v>410.28773999999999</v>
      </c>
      <c r="T58" s="104">
        <f t="shared" si="0"/>
        <v>2.040853315600057</v>
      </c>
      <c r="U58" s="104">
        <f t="shared" si="1"/>
        <v>2398.3071440662397</v>
      </c>
      <c r="V58" s="87" cm="1">
        <f t="array" ref="V58">VLOOKUP($E58,$AI$118:$AW$122,COLUMN($AW:$AW)-COLUMN($AH:$AH),FALSE)</f>
        <v>161.75600000000003</v>
      </c>
      <c r="W58" s="87" t="str">
        <f t="shared" si="6"/>
        <v>International</v>
      </c>
      <c r="X58" s="87" t="str">
        <f t="shared" si="7"/>
        <v>Non-local</v>
      </c>
      <c r="Y58" s="104"/>
      <c r="Z58" s="87" t="str">
        <f t="shared" si="2"/>
        <v>United Kingdom</v>
      </c>
      <c r="AA58" s="87" t="str">
        <f t="shared" si="3"/>
        <v>Europe</v>
      </c>
      <c r="AB58" s="82" cm="1">
        <f t="array" ref="AB58">VLOOKUP(B58,'GDP per Capita'!$T$2:$V$4235,COLUMN('GDP per Capita'!$V:$V)-COLUMN('GDP per Capita'!$S:$S),FALSE)</f>
        <v>40800.480000000003</v>
      </c>
      <c r="AC58" s="82">
        <f t="shared" si="8"/>
        <v>40800.480000000003</v>
      </c>
      <c r="AD58" s="82">
        <f t="shared" si="9"/>
        <v>40800.480000000003</v>
      </c>
      <c r="AE58" s="88">
        <f t="shared" si="4"/>
        <v>5.8781346299510193E-2</v>
      </c>
      <c r="AI58" s="107">
        <v>2020</v>
      </c>
      <c r="AJ58" s="120">
        <f t="shared" ref="AJ58:AV58" si="55">SUM(AJ44,AJ51)</f>
        <v>2035.825632118959</v>
      </c>
      <c r="AK58" s="120">
        <f t="shared" si="55"/>
        <v>16321.705498884759</v>
      </c>
      <c r="AL58" s="120">
        <f t="shared" si="55"/>
        <v>53738.776599553901</v>
      </c>
      <c r="AM58" s="120">
        <f t="shared" si="55"/>
        <v>50334.033732044612</v>
      </c>
      <c r="AN58" s="120">
        <f t="shared" si="55"/>
        <v>49000.216938587364</v>
      </c>
      <c r="AO58" s="120">
        <f t="shared" si="55"/>
        <v>194526.64919315986</v>
      </c>
      <c r="AP58" s="120">
        <f t="shared" si="55"/>
        <v>141524.98187420075</v>
      </c>
      <c r="AQ58" s="120">
        <f t="shared" si="55"/>
        <v>61215.170731301114</v>
      </c>
      <c r="AR58" s="120">
        <f t="shared" si="55"/>
        <v>35381.245468550187</v>
      </c>
      <c r="AS58" s="120">
        <f t="shared" si="55"/>
        <v>25833.92526275093</v>
      </c>
      <c r="AT58" s="120">
        <f t="shared" si="55"/>
        <v>72096.30773055763</v>
      </c>
      <c r="AU58" s="120">
        <f t="shared" si="55"/>
        <v>557816.22320059477</v>
      </c>
      <c r="AV58" s="120">
        <f t="shared" si="55"/>
        <v>629912.5309311524</v>
      </c>
      <c r="AW58" s="25">
        <f t="shared" si="51"/>
        <v>450.25913576208177</v>
      </c>
      <c r="AX58" s="34">
        <f t="shared" si="52"/>
        <v>-3.2969182939268649E-12</v>
      </c>
      <c r="BC58" s="25"/>
      <c r="BD58" s="34"/>
      <c r="BF58" s="22"/>
    </row>
    <row r="59" spans="1:58">
      <c r="A59" s="77" t="s">
        <v>919</v>
      </c>
      <c r="B59" s="77">
        <v>58</v>
      </c>
      <c r="C59" s="77" t="s">
        <v>29</v>
      </c>
      <c r="D59" s="77" t="s">
        <v>29</v>
      </c>
      <c r="E59" s="77">
        <v>2020</v>
      </c>
      <c r="F59" s="77">
        <v>34.186316099999999</v>
      </c>
      <c r="G59" s="77">
        <v>-118.13523290000001</v>
      </c>
      <c r="H59" s="77">
        <v>0</v>
      </c>
      <c r="I59" s="77" t="s">
        <v>881</v>
      </c>
      <c r="J59" s="77">
        <v>43.074761000000002</v>
      </c>
      <c r="K59" s="77">
        <v>-89.383761300000003</v>
      </c>
      <c r="L59" s="77">
        <v>5338.9216653589001</v>
      </c>
      <c r="M59" s="77">
        <v>0.92239811517015802</v>
      </c>
      <c r="N59" s="77">
        <v>0</v>
      </c>
      <c r="O59" s="77">
        <v>640.67059984306798</v>
      </c>
      <c r="P59" s="87" cm="1">
        <f t="array" ref="P59">IF($X59="Non-local",VLOOKUP($E59,$AI$64:$AW$68,COLUMN($AW:$AW)-COLUMN($AH:$AH),FALSE),IF($X59="Unknown",VLOOKUP($E59,$AI$71:$AW$75,COLUMN($AW:$AW)-COLUMN($AH:$AH),FALSE),0))</f>
        <v>224</v>
      </c>
      <c r="Q59" s="87" cm="1">
        <f t="array" ref="Q59">IF($X59="Non-local",VLOOKUP($E59,$AI$40:$AW$44,COLUMN($AW:$AW)-COLUMN($AH:$AH),FALSE),IF($X59="Unknown",VLOOKUP($E59,$AI$47:$AW$51,COLUMN($AW:$AW)-COLUMN($AH:$AH),FALSE),0))</f>
        <v>470.18520000000001</v>
      </c>
      <c r="R59" s="87" cm="1">
        <f t="array" ref="R59">IF($X59="Non-local",VLOOKUP($E59,$AI$88:$AW$92,COLUMN($AW:$AW)-COLUMN($AH:$AH),FALSE),IF($X59="Unknown",VLOOKUP($E59,$AI$95:$AW$99,COLUMN($AW:$AW)-COLUMN($AH:$AH),FALSE),0))</f>
        <v>0.13052013767768686</v>
      </c>
      <c r="S59" s="87" cm="1">
        <f t="array" ref="S59">VLOOKUP($E59,$AI$111:$AW$115,COLUMN($AW:$AW)-COLUMN($AH:$AH),FALSE)</f>
        <v>410.28773999999999</v>
      </c>
      <c r="T59" s="104">
        <f t="shared" si="0"/>
        <v>1.0529182528478449</v>
      </c>
      <c r="U59" s="104">
        <f t="shared" si="1"/>
        <v>1745.1435398430679</v>
      </c>
      <c r="V59" s="87" cm="1">
        <f t="array" ref="V59">VLOOKUP($E59,$AI$118:$AW$122,COLUMN($AW:$AW)-COLUMN($AH:$AH),FALSE)</f>
        <v>161.75600000000003</v>
      </c>
      <c r="W59" s="87" t="str">
        <f t="shared" si="6"/>
        <v>Domestic</v>
      </c>
      <c r="X59" s="87" t="str">
        <f t="shared" si="7"/>
        <v>Non-local</v>
      </c>
      <c r="Y59" s="104"/>
      <c r="Z59" s="87" t="str">
        <f t="shared" si="2"/>
        <v>USA</v>
      </c>
      <c r="AA59" s="87" t="str">
        <f t="shared" si="3"/>
        <v>USA</v>
      </c>
      <c r="AB59" s="82" cm="1">
        <f t="array" ref="AB59">VLOOKUP(B59,'GDP per Capita'!$T$2:$V$4235,COLUMN('GDP per Capita'!$V:$V)-COLUMN('GDP per Capita'!$S:$S),FALSE)</f>
        <v>63809.64</v>
      </c>
      <c r="AC59" s="82">
        <f t="shared" si="8"/>
        <v>63809.64</v>
      </c>
      <c r="AD59" s="82">
        <f t="shared" si="9"/>
        <v>63809.64</v>
      </c>
      <c r="AE59" s="88">
        <f t="shared" si="4"/>
        <v>2.7349214630313975E-2</v>
      </c>
      <c r="AJ59" s="84"/>
      <c r="AK59" s="111"/>
      <c r="AL59" s="84"/>
      <c r="AM59" s="84"/>
      <c r="AN59" s="84"/>
      <c r="AO59" s="84"/>
      <c r="AP59" s="84"/>
      <c r="AQ59" s="84"/>
      <c r="AR59" s="84"/>
      <c r="AS59" s="84"/>
      <c r="AT59" s="123"/>
      <c r="AU59" s="84"/>
      <c r="AV59" s="84"/>
      <c r="AW59" s="124"/>
      <c r="AX59" s="154"/>
      <c r="BC59" s="25"/>
      <c r="BD59" s="34"/>
      <c r="BF59" s="22"/>
    </row>
    <row r="60" spans="1:58">
      <c r="A60" s="77" t="s">
        <v>920</v>
      </c>
      <c r="B60" s="77">
        <v>59</v>
      </c>
      <c r="C60" s="77" t="s">
        <v>29</v>
      </c>
      <c r="D60" s="77" t="s">
        <v>29</v>
      </c>
      <c r="E60" s="77">
        <v>2020</v>
      </c>
      <c r="F60" s="77">
        <v>32.222876499999998</v>
      </c>
      <c r="G60" s="77">
        <v>-110.9748477</v>
      </c>
      <c r="H60" s="77">
        <v>0</v>
      </c>
      <c r="I60" s="77" t="s">
        <v>881</v>
      </c>
      <c r="J60" s="77">
        <v>43.074761000000002</v>
      </c>
      <c r="K60" s="77">
        <v>-89.383761300000003</v>
      </c>
      <c r="L60" s="77">
        <v>4482.5152870161</v>
      </c>
      <c r="M60" s="77">
        <v>0.798937533590652</v>
      </c>
      <c r="N60" s="77">
        <v>0</v>
      </c>
      <c r="O60" s="77">
        <v>537.90183444193201</v>
      </c>
      <c r="P60" s="87" cm="1">
        <f t="array" ref="P60">IF($X60="Non-local",VLOOKUP($E60,$AI$64:$AW$68,COLUMN($AW:$AW)-COLUMN($AH:$AH),FALSE),IF($X60="Unknown",VLOOKUP($E60,$AI$71:$AW$75,COLUMN($AW:$AW)-COLUMN($AH:$AH),FALSE),0))</f>
        <v>224</v>
      </c>
      <c r="Q60" s="87" cm="1">
        <f t="array" ref="Q60">IF($X60="Non-local",VLOOKUP($E60,$AI$40:$AW$44,COLUMN($AW:$AW)-COLUMN($AH:$AH),FALSE),IF($X60="Unknown",VLOOKUP($E60,$AI$47:$AW$51,COLUMN($AW:$AW)-COLUMN($AH:$AH),FALSE),0))</f>
        <v>470.18520000000001</v>
      </c>
      <c r="R60" s="87" cm="1">
        <f t="array" ref="R60">IF($X60="Non-local",VLOOKUP($E60,$AI$88:$AW$92,COLUMN($AW:$AW)-COLUMN($AH:$AH),FALSE),IF($X60="Unknown",VLOOKUP($E60,$AI$95:$AW$99,COLUMN($AW:$AW)-COLUMN($AH:$AH),FALSE),0))</f>
        <v>0.13052013767768686</v>
      </c>
      <c r="S60" s="87" cm="1">
        <f t="array" ref="S60">VLOOKUP($E60,$AI$111:$AW$115,COLUMN($AW:$AW)-COLUMN($AH:$AH),FALSE)</f>
        <v>410.28773999999999</v>
      </c>
      <c r="T60" s="104">
        <f t="shared" si="0"/>
        <v>0.92945767126833889</v>
      </c>
      <c r="U60" s="104">
        <f t="shared" si="1"/>
        <v>1642.374774441932</v>
      </c>
      <c r="V60" s="87" cm="1">
        <f t="array" ref="V60">VLOOKUP($E60,$AI$118:$AW$122,COLUMN($AW:$AW)-COLUMN($AH:$AH),FALSE)</f>
        <v>161.75600000000003</v>
      </c>
      <c r="W60" s="87" t="str">
        <f t="shared" si="6"/>
        <v>Domestic</v>
      </c>
      <c r="X60" s="87" t="str">
        <f t="shared" si="7"/>
        <v>Non-local</v>
      </c>
      <c r="Y60" s="104"/>
      <c r="Z60" s="87" t="str">
        <f t="shared" si="2"/>
        <v>USA</v>
      </c>
      <c r="AA60" s="87" t="str">
        <f t="shared" si="3"/>
        <v>USA</v>
      </c>
      <c r="AB60" s="82" cm="1">
        <f t="array" ref="AB60">VLOOKUP(B60,'GDP per Capita'!$T$2:$V$4235,COLUMN('GDP per Capita'!$V:$V)-COLUMN('GDP per Capita'!$S:$S),FALSE)</f>
        <v>63809.64</v>
      </c>
      <c r="AC60" s="82">
        <f t="shared" si="8"/>
        <v>63809.64</v>
      </c>
      <c r="AD60" s="82">
        <f t="shared" si="9"/>
        <v>63809.64</v>
      </c>
      <c r="AE60" s="88">
        <f t="shared" si="4"/>
        <v>2.5738662284287013E-2</v>
      </c>
      <c r="AJ60" s="84"/>
      <c r="AK60" s="111"/>
      <c r="AL60" s="84"/>
      <c r="AM60" s="84"/>
      <c r="AN60" s="84"/>
      <c r="AO60" s="84"/>
      <c r="AP60" s="84"/>
      <c r="AQ60" s="84"/>
      <c r="AR60" s="84"/>
      <c r="AS60" s="84"/>
      <c r="AT60" s="123"/>
      <c r="AU60" s="84"/>
      <c r="AV60" s="84"/>
      <c r="AW60" s="124"/>
      <c r="AX60" s="154"/>
      <c r="BC60" s="25"/>
      <c r="BD60" s="34"/>
      <c r="BF60" s="22"/>
    </row>
    <row r="61" spans="1:58" ht="26">
      <c r="A61" s="77" t="s">
        <v>920</v>
      </c>
      <c r="B61" s="77">
        <v>60</v>
      </c>
      <c r="C61" s="77" t="s">
        <v>29</v>
      </c>
      <c r="D61" s="77" t="s">
        <v>29</v>
      </c>
      <c r="E61" s="77">
        <v>2020</v>
      </c>
      <c r="F61" s="77">
        <v>32.222876499999998</v>
      </c>
      <c r="G61" s="77">
        <v>-110.9748477</v>
      </c>
      <c r="H61" s="77">
        <v>0</v>
      </c>
      <c r="I61" s="77" t="s">
        <v>881</v>
      </c>
      <c r="J61" s="77">
        <v>43.074761000000002</v>
      </c>
      <c r="K61" s="77">
        <v>-89.383761300000003</v>
      </c>
      <c r="L61" s="77">
        <v>4482.5152870161</v>
      </c>
      <c r="M61" s="77">
        <v>0.798937533590652</v>
      </c>
      <c r="N61" s="77">
        <v>0</v>
      </c>
      <c r="O61" s="77">
        <v>537.90183444193201</v>
      </c>
      <c r="P61" s="87" cm="1">
        <f t="array" ref="P61">IF($X61="Non-local",VLOOKUP($E61,$AI$64:$AW$68,COLUMN($AW:$AW)-COLUMN($AH:$AH),FALSE),IF($X61="Unknown",VLOOKUP($E61,$AI$71:$AW$75,COLUMN($AW:$AW)-COLUMN($AH:$AH),FALSE),0))</f>
        <v>224</v>
      </c>
      <c r="Q61" s="87" cm="1">
        <f t="array" ref="Q61">IF($X61="Non-local",VLOOKUP($E61,$AI$40:$AW$44,COLUMN($AW:$AW)-COLUMN($AH:$AH),FALSE),IF($X61="Unknown",VLOOKUP($E61,$AI$47:$AW$51,COLUMN($AW:$AW)-COLUMN($AH:$AH),FALSE),0))</f>
        <v>470.18520000000001</v>
      </c>
      <c r="R61" s="87" cm="1">
        <f t="array" ref="R61">IF($X61="Non-local",VLOOKUP($E61,$AI$88:$AW$92,COLUMN($AW:$AW)-COLUMN($AH:$AH),FALSE),IF($X61="Unknown",VLOOKUP($E61,$AI$95:$AW$99,COLUMN($AW:$AW)-COLUMN($AH:$AH),FALSE),0))</f>
        <v>0.13052013767768686</v>
      </c>
      <c r="S61" s="87" cm="1">
        <f t="array" ref="S61">VLOOKUP($E61,$AI$111:$AW$115,COLUMN($AW:$AW)-COLUMN($AH:$AH),FALSE)</f>
        <v>410.28773999999999</v>
      </c>
      <c r="T61" s="104">
        <f t="shared" si="0"/>
        <v>0.92945767126833889</v>
      </c>
      <c r="U61" s="104">
        <f t="shared" si="1"/>
        <v>1642.374774441932</v>
      </c>
      <c r="V61" s="87" cm="1">
        <f t="array" ref="V61">VLOOKUP($E61,$AI$118:$AW$122,COLUMN($AW:$AW)-COLUMN($AH:$AH),FALSE)</f>
        <v>161.75600000000003</v>
      </c>
      <c r="W61" s="87" t="str">
        <f t="shared" si="6"/>
        <v>Domestic</v>
      </c>
      <c r="X61" s="87" t="str">
        <f t="shared" si="7"/>
        <v>Non-local</v>
      </c>
      <c r="Y61" s="104"/>
      <c r="Z61" s="87" t="str">
        <f t="shared" si="2"/>
        <v>USA</v>
      </c>
      <c r="AA61" s="87" t="str">
        <f t="shared" si="3"/>
        <v>USA</v>
      </c>
      <c r="AB61" s="82" cm="1">
        <f t="array" ref="AB61">VLOOKUP(B61,'GDP per Capita'!$T$2:$V$4235,COLUMN('GDP per Capita'!$V:$V)-COLUMN('GDP per Capita'!$S:$S),FALSE)</f>
        <v>63809.64</v>
      </c>
      <c r="AC61" s="82">
        <f t="shared" si="8"/>
        <v>63809.64</v>
      </c>
      <c r="AD61" s="82">
        <f t="shared" si="9"/>
        <v>63809.64</v>
      </c>
      <c r="AE61" s="88">
        <f t="shared" si="4"/>
        <v>2.5738662284287013E-2</v>
      </c>
      <c r="AI61" s="151" t="s">
        <v>1946</v>
      </c>
      <c r="AJ61" s="84"/>
      <c r="AK61" s="111"/>
      <c r="AL61" s="84"/>
      <c r="AM61" s="84"/>
      <c r="AN61" s="84"/>
      <c r="AO61" s="84"/>
      <c r="AP61" s="84"/>
      <c r="AQ61" s="84"/>
      <c r="AR61" s="84"/>
      <c r="AS61" s="84"/>
      <c r="AT61" s="123"/>
      <c r="AU61" s="84"/>
      <c r="AV61" s="84"/>
      <c r="AW61" s="124"/>
      <c r="AX61" s="154"/>
      <c r="BC61" s="25"/>
      <c r="BD61" s="34"/>
      <c r="BF61" s="22"/>
    </row>
    <row r="62" spans="1:58">
      <c r="A62" s="77" t="s">
        <v>898</v>
      </c>
      <c r="B62" s="77">
        <v>61</v>
      </c>
      <c r="C62" s="77" t="s">
        <v>29</v>
      </c>
      <c r="D62" s="77" t="s">
        <v>29</v>
      </c>
      <c r="E62" s="77">
        <v>2020</v>
      </c>
      <c r="F62" s="77">
        <v>41.875561599999997</v>
      </c>
      <c r="G62" s="77">
        <v>-87.6244212</v>
      </c>
      <c r="H62" s="77">
        <v>0</v>
      </c>
      <c r="I62" s="77" t="s">
        <v>881</v>
      </c>
      <c r="J62" s="77">
        <v>43.074761000000002</v>
      </c>
      <c r="K62" s="77">
        <v>-89.383761300000003</v>
      </c>
      <c r="L62" s="77">
        <v>392.92408850763201</v>
      </c>
      <c r="M62" s="77">
        <v>0.213515273972855</v>
      </c>
      <c r="N62" s="77">
        <v>0</v>
      </c>
      <c r="O62" s="77">
        <v>75.441424993465404</v>
      </c>
      <c r="P62" s="87" cm="1">
        <f t="array" ref="P62">IF($X62="Non-local",VLOOKUP($E62,$AI$64:$AW$68,COLUMN($AW:$AW)-COLUMN($AH:$AH),FALSE),IF($X62="Unknown",VLOOKUP($E62,$AI$71:$AW$75,COLUMN($AW:$AW)-COLUMN($AH:$AH),FALSE),0))</f>
        <v>224</v>
      </c>
      <c r="Q62" s="87" cm="1">
        <f t="array" ref="Q62">IF($X62="Non-local",VLOOKUP($E62,$AI$40:$AW$44,COLUMN($AW:$AW)-COLUMN($AH:$AH),FALSE),IF($X62="Unknown",VLOOKUP($E62,$AI$47:$AW$51,COLUMN($AW:$AW)-COLUMN($AH:$AH),FALSE),0))</f>
        <v>470.18520000000001</v>
      </c>
      <c r="R62" s="87" cm="1">
        <f t="array" ref="R62">IF($X62="Non-local",VLOOKUP($E62,$AI$88:$AW$92,COLUMN($AW:$AW)-COLUMN($AH:$AH),FALSE),IF($X62="Unknown",VLOOKUP($E62,$AI$95:$AW$99,COLUMN($AW:$AW)-COLUMN($AH:$AH),FALSE),0))</f>
        <v>0.13052013767768686</v>
      </c>
      <c r="S62" s="87" cm="1">
        <f t="array" ref="S62">VLOOKUP($E62,$AI$111:$AW$115,COLUMN($AW:$AW)-COLUMN($AH:$AH),FALSE)</f>
        <v>410.28773999999999</v>
      </c>
      <c r="T62" s="104">
        <f t="shared" si="0"/>
        <v>0.34403541165054186</v>
      </c>
      <c r="U62" s="104">
        <f t="shared" si="1"/>
        <v>1179.9143649934654</v>
      </c>
      <c r="V62" s="87" cm="1">
        <f t="array" ref="V62">VLOOKUP($E62,$AI$118:$AW$122,COLUMN($AW:$AW)-COLUMN($AH:$AH),FALSE)</f>
        <v>161.75600000000003</v>
      </c>
      <c r="W62" s="87" t="str">
        <f t="shared" si="6"/>
        <v>Domestic</v>
      </c>
      <c r="X62" s="87" t="str">
        <f t="shared" si="7"/>
        <v>Non-local</v>
      </c>
      <c r="Y62" s="104"/>
      <c r="Z62" s="87" t="str">
        <f t="shared" si="2"/>
        <v>USA</v>
      </c>
      <c r="AA62" s="87" t="str">
        <f t="shared" si="3"/>
        <v>USA</v>
      </c>
      <c r="AB62" s="82" cm="1">
        <f t="array" ref="AB62">VLOOKUP(B62,'GDP per Capita'!$T$2:$V$4235,COLUMN('GDP per Capita'!$V:$V)-COLUMN('GDP per Capita'!$S:$S),FALSE)</f>
        <v>63809.64</v>
      </c>
      <c r="AC62" s="82">
        <f t="shared" si="8"/>
        <v>63809.64</v>
      </c>
      <c r="AD62" s="82">
        <f t="shared" si="9"/>
        <v>63809.64</v>
      </c>
      <c r="AE62" s="88">
        <f t="shared" si="4"/>
        <v>1.8491161601812287E-2</v>
      </c>
      <c r="AJ62" s="84"/>
      <c r="AK62" s="111"/>
      <c r="AL62" s="84"/>
      <c r="AM62" s="84"/>
      <c r="AN62" s="84"/>
      <c r="AO62" s="84"/>
      <c r="AP62" s="84"/>
      <c r="AQ62" s="84"/>
      <c r="AR62" s="84"/>
      <c r="AS62" s="84"/>
      <c r="AT62" s="123"/>
      <c r="AU62" s="84"/>
      <c r="AV62" s="84"/>
      <c r="AW62" s="124"/>
      <c r="AX62" s="154"/>
      <c r="BC62" s="25"/>
      <c r="BD62" s="34"/>
      <c r="BF62" s="22"/>
    </row>
    <row r="63" spans="1:58" ht="34">
      <c r="A63" s="77" t="s">
        <v>921</v>
      </c>
      <c r="B63" s="77">
        <v>62</v>
      </c>
      <c r="C63" s="77" t="s">
        <v>29</v>
      </c>
      <c r="D63" s="77" t="s">
        <v>29</v>
      </c>
      <c r="E63" s="77">
        <v>2020</v>
      </c>
      <c r="F63" s="77">
        <v>19.707373399999899</v>
      </c>
      <c r="G63" s="77">
        <v>-155.08158030000001</v>
      </c>
      <c r="H63" s="77">
        <v>0</v>
      </c>
      <c r="I63" s="77" t="s">
        <v>881</v>
      </c>
      <c r="J63" s="77">
        <v>43.074761000000002</v>
      </c>
      <c r="K63" s="77">
        <v>-89.383761300000003</v>
      </c>
      <c r="L63" s="77">
        <v>13146.6061163332</v>
      </c>
      <c r="M63" s="77">
        <v>2.0326298421075002</v>
      </c>
      <c r="N63" s="77">
        <v>0</v>
      </c>
      <c r="O63" s="77">
        <v>1380.39364221499</v>
      </c>
      <c r="P63" s="87" cm="1">
        <f t="array" ref="P63">IF($X63="Non-local",VLOOKUP($E63,$AI$64:$AW$68,COLUMN($AW:$AW)-COLUMN($AH:$AH),FALSE),IF($X63="Unknown",VLOOKUP($E63,$AI$71:$AW$75,COLUMN($AW:$AW)-COLUMN($AH:$AH),FALSE),0))</f>
        <v>224</v>
      </c>
      <c r="Q63" s="87" cm="1">
        <f t="array" ref="Q63">IF($X63="Non-local",VLOOKUP($E63,$AI$40:$AW$44,COLUMN($AW:$AW)-COLUMN($AH:$AH),FALSE),IF($X63="Unknown",VLOOKUP($E63,$AI$47:$AW$51,COLUMN($AW:$AW)-COLUMN($AH:$AH),FALSE),0))</f>
        <v>470.18520000000001</v>
      </c>
      <c r="R63" s="87" cm="1">
        <f t="array" ref="R63">IF($X63="Non-local",VLOOKUP($E63,$AI$88:$AW$92,COLUMN($AW:$AW)-COLUMN($AH:$AH),FALSE),IF($X63="Unknown",VLOOKUP($E63,$AI$95:$AW$99,COLUMN($AW:$AW)-COLUMN($AH:$AH),FALSE),0))</f>
        <v>0.13052013767768686</v>
      </c>
      <c r="S63" s="87" cm="1">
        <f t="array" ref="S63">VLOOKUP($E63,$AI$111:$AW$115,COLUMN($AW:$AW)-COLUMN($AH:$AH),FALSE)</f>
        <v>410.28773999999999</v>
      </c>
      <c r="T63" s="104">
        <f t="shared" si="0"/>
        <v>2.163149979785187</v>
      </c>
      <c r="U63" s="104">
        <f t="shared" si="1"/>
        <v>2484.8665822149896</v>
      </c>
      <c r="V63" s="87" cm="1">
        <f t="array" ref="V63">VLOOKUP($E63,$AI$118:$AW$122,COLUMN($AW:$AW)-COLUMN($AH:$AH),FALSE)</f>
        <v>161.75600000000003</v>
      </c>
      <c r="W63" s="87" t="str">
        <f t="shared" si="6"/>
        <v>Domestic</v>
      </c>
      <c r="X63" s="87" t="str">
        <f t="shared" si="7"/>
        <v>Non-local</v>
      </c>
      <c r="Y63" s="104"/>
      <c r="Z63" s="87" t="str">
        <f t="shared" si="2"/>
        <v>USA</v>
      </c>
      <c r="AA63" s="87" t="str">
        <f t="shared" si="3"/>
        <v>USA</v>
      </c>
      <c r="AB63" s="82" cm="1">
        <f t="array" ref="AB63">VLOOKUP(B63,'GDP per Capita'!$T$2:$V$4235,COLUMN('GDP per Capita'!$V:$V)-COLUMN('GDP per Capita'!$S:$S),FALSE)</f>
        <v>63809.64</v>
      </c>
      <c r="AC63" s="82">
        <f t="shared" si="8"/>
        <v>63809.64</v>
      </c>
      <c r="AD63" s="82">
        <f t="shared" si="9"/>
        <v>63809.64</v>
      </c>
      <c r="AE63" s="88">
        <f t="shared" si="4"/>
        <v>3.8941868065937836E-2</v>
      </c>
      <c r="AI63" s="100" t="s">
        <v>1950</v>
      </c>
      <c r="AJ63" s="101" t="s">
        <v>1892</v>
      </c>
      <c r="AK63" s="101" t="s">
        <v>1893</v>
      </c>
      <c r="AL63" s="101" t="s">
        <v>1894</v>
      </c>
      <c r="AM63" s="101" t="s">
        <v>1895</v>
      </c>
      <c r="AN63" s="101" t="s">
        <v>1896</v>
      </c>
      <c r="AO63" s="101" t="s">
        <v>1897</v>
      </c>
      <c r="AP63" s="101" t="s">
        <v>1898</v>
      </c>
      <c r="AQ63" s="101" t="s">
        <v>1899</v>
      </c>
      <c r="AR63" s="101" t="s">
        <v>1900</v>
      </c>
      <c r="AS63" s="101" t="s">
        <v>1901</v>
      </c>
      <c r="AT63" s="102" t="s">
        <v>1902</v>
      </c>
      <c r="AU63" s="102" t="s">
        <v>1903</v>
      </c>
      <c r="AV63" s="102" t="s">
        <v>674</v>
      </c>
      <c r="AW63" s="123" t="s">
        <v>809</v>
      </c>
      <c r="AX63" s="155" t="s">
        <v>1951</v>
      </c>
      <c r="AY63" s="125" t="s">
        <v>1943</v>
      </c>
      <c r="BC63" s="25"/>
      <c r="BD63" s="34"/>
      <c r="BF63" s="22"/>
    </row>
    <row r="64" spans="1:58">
      <c r="A64" s="77" t="s">
        <v>922</v>
      </c>
      <c r="B64" s="77">
        <v>63</v>
      </c>
      <c r="C64" s="77" t="s">
        <v>29</v>
      </c>
      <c r="D64" s="77" t="s">
        <v>29</v>
      </c>
      <c r="E64" s="77">
        <v>2020</v>
      </c>
      <c r="F64" s="77">
        <v>0</v>
      </c>
      <c r="G64" s="77">
        <v>0</v>
      </c>
      <c r="H64" s="77">
        <v>0</v>
      </c>
      <c r="I64" s="77" t="s">
        <v>881</v>
      </c>
      <c r="J64" s="77">
        <v>43.074761000000002</v>
      </c>
      <c r="K64" s="77">
        <v>-89.383761300000003</v>
      </c>
      <c r="L64" s="77">
        <v>4610.0412007298301</v>
      </c>
      <c r="M64" s="77">
        <v>0.80715542109624605</v>
      </c>
      <c r="N64" s="77">
        <v>1</v>
      </c>
      <c r="O64" s="77">
        <v>553.20494408757997</v>
      </c>
      <c r="P64" s="87" cm="1">
        <f t="array" ref="P64">IF($X64="Non-local",VLOOKUP($E64,$AI$64:$AW$68,COLUMN($AW:$AW)-COLUMN($AH:$AH),FALSE),IF($X64="Unknown",VLOOKUP($E64,$AI$71:$AW$75,COLUMN($AW:$AW)-COLUMN($AH:$AH),FALSE),0))</f>
        <v>224</v>
      </c>
      <c r="Q64" s="87" cm="1">
        <f t="array" ref="Q64">IF($X64="Non-local",VLOOKUP($E64,$AI$40:$AW$44,COLUMN($AW:$AW)-COLUMN($AH:$AH),FALSE),IF($X64="Unknown",VLOOKUP($E64,$AI$47:$AW$51,COLUMN($AW:$AW)-COLUMN($AH:$AH),FALSE),0))</f>
        <v>470.18520000000001</v>
      </c>
      <c r="R64" s="87" cm="1">
        <f t="array" ref="R64">IF($X64="Non-local",VLOOKUP($E64,$AI$88:$AW$92,COLUMN($AW:$AW)-COLUMN($AH:$AH),FALSE),IF($X64="Unknown",VLOOKUP($E64,$AI$95:$AW$99,COLUMN($AW:$AW)-COLUMN($AH:$AH),FALSE),0))</f>
        <v>0.13052013767768686</v>
      </c>
      <c r="S64" s="87" cm="1">
        <f t="array" ref="S64">VLOOKUP($E64,$AI$111:$AW$115,COLUMN($AW:$AW)-COLUMN($AH:$AH),FALSE)</f>
        <v>410.28773999999999</v>
      </c>
      <c r="T64" s="104">
        <f t="shared" si="0"/>
        <v>0.93767555877393294</v>
      </c>
      <c r="U64" s="104">
        <f t="shared" si="1"/>
        <v>1657.67788408758</v>
      </c>
      <c r="V64" s="87" cm="1">
        <f t="array" ref="V64">VLOOKUP($E64,$AI$118:$AW$122,COLUMN($AW:$AW)-COLUMN($AH:$AH),FALSE)</f>
        <v>161.75600000000003</v>
      </c>
      <c r="W64" s="87" t="str">
        <f t="shared" si="6"/>
        <v>Domestic</v>
      </c>
      <c r="X64" s="87" t="str">
        <f t="shared" si="7"/>
        <v>Non-local</v>
      </c>
      <c r="Y64" s="104"/>
      <c r="Z64" s="87" t="str">
        <f t="shared" si="2"/>
        <v>USA</v>
      </c>
      <c r="AA64" s="87" t="str">
        <f t="shared" si="3"/>
        <v>USA</v>
      </c>
      <c r="AB64" s="82" cm="1">
        <f t="array" ref="AB64">VLOOKUP(B64,'GDP per Capita'!$T$2:$V$4235,COLUMN('GDP per Capita'!$V:$V)-COLUMN('GDP per Capita'!$S:$S),FALSE)</f>
        <v>63809.64</v>
      </c>
      <c r="AC64" s="82">
        <f t="shared" si="8"/>
        <v>63809.64</v>
      </c>
      <c r="AD64" s="82">
        <f t="shared" si="9"/>
        <v>63809.64</v>
      </c>
      <c r="AE64" s="88">
        <f t="shared" si="4"/>
        <v>2.5978486700247487E-2</v>
      </c>
      <c r="AI64" s="105">
        <v>2016</v>
      </c>
      <c r="AJ64" s="120">
        <f t="shared" ref="AJ64:AU64" si="56">AJ16*$AP130*4</f>
        <v>926.37599999999998</v>
      </c>
      <c r="AK64" s="120">
        <f t="shared" si="56"/>
        <v>8305.4399999999987</v>
      </c>
      <c r="AL64" s="120">
        <f t="shared" si="56"/>
        <v>23079.54</v>
      </c>
      <c r="AM64" s="120">
        <f t="shared" si="56"/>
        <v>11084.568000000001</v>
      </c>
      <c r="AN64" s="120">
        <f t="shared" si="56"/>
        <v>11994.972</v>
      </c>
      <c r="AO64" s="120">
        <f t="shared" si="56"/>
        <v>52627.74</v>
      </c>
      <c r="AP64" s="120">
        <f t="shared" si="56"/>
        <v>33237.732000000004</v>
      </c>
      <c r="AQ64" s="120">
        <f t="shared" si="56"/>
        <v>13847.724</v>
      </c>
      <c r="AR64" s="120">
        <f t="shared" si="56"/>
        <v>0</v>
      </c>
      <c r="AS64" s="120">
        <f t="shared" si="56"/>
        <v>4615.9080000000004</v>
      </c>
      <c r="AT64" s="120">
        <f t="shared" si="56"/>
        <v>32311.356</v>
      </c>
      <c r="AU64" s="120">
        <f t="shared" si="56"/>
        <v>127408.64400000001</v>
      </c>
      <c r="AV64" s="121">
        <f>SUM(AJ64:AS64)</f>
        <v>159720</v>
      </c>
      <c r="AW64" s="25">
        <f>AV64/AV16</f>
        <v>264</v>
      </c>
      <c r="AX64" s="34">
        <f>SUMIFS($P$2:$P$4235,$E$2:$E$4235,$AI64,$X$2:$X$4235,$AI$63)/COUNTIFS($E$2:$E$4235,$AI64,$X$2:$X$4235,$AI$63)-AW64</f>
        <v>0</v>
      </c>
      <c r="BC64" s="25"/>
      <c r="BD64" s="34"/>
      <c r="BF64" s="22"/>
    </row>
    <row r="65" spans="1:58">
      <c r="A65" s="77" t="s">
        <v>923</v>
      </c>
      <c r="B65" s="77">
        <v>64</v>
      </c>
      <c r="C65" s="77" t="s">
        <v>29</v>
      </c>
      <c r="D65" s="77" t="s">
        <v>29</v>
      </c>
      <c r="E65" s="77">
        <v>2020</v>
      </c>
      <c r="F65" s="77">
        <v>38.029305999999998</v>
      </c>
      <c r="G65" s="77">
        <v>-78.476678100000001</v>
      </c>
      <c r="H65" s="77">
        <v>0</v>
      </c>
      <c r="I65" s="77" t="s">
        <v>881</v>
      </c>
      <c r="J65" s="77">
        <v>43.074761000000002</v>
      </c>
      <c r="K65" s="77">
        <v>-89.383761300000003</v>
      </c>
      <c r="L65" s="77">
        <v>2155.09100284238</v>
      </c>
      <c r="M65" s="77">
        <v>0.44620020835491397</v>
      </c>
      <c r="N65" s="77">
        <v>0</v>
      </c>
      <c r="O65" s="77">
        <v>413.77747254573802</v>
      </c>
      <c r="P65" s="87" cm="1">
        <f t="array" ref="P65">IF($X65="Non-local",VLOOKUP($E65,$AI$64:$AW$68,COLUMN($AW:$AW)-COLUMN($AH:$AH),FALSE),IF($X65="Unknown",VLOOKUP($E65,$AI$71:$AW$75,COLUMN($AW:$AW)-COLUMN($AH:$AH),FALSE),0))</f>
        <v>224</v>
      </c>
      <c r="Q65" s="87" cm="1">
        <f t="array" ref="Q65">IF($X65="Non-local",VLOOKUP($E65,$AI$40:$AW$44,COLUMN($AW:$AW)-COLUMN($AH:$AH),FALSE),IF($X65="Unknown",VLOOKUP($E65,$AI$47:$AW$51,COLUMN($AW:$AW)-COLUMN($AH:$AH),FALSE),0))</f>
        <v>470.18520000000001</v>
      </c>
      <c r="R65" s="87" cm="1">
        <f t="array" ref="R65">IF($X65="Non-local",VLOOKUP($E65,$AI$88:$AW$92,COLUMN($AW:$AW)-COLUMN($AH:$AH),FALSE),IF($X65="Unknown",VLOOKUP($E65,$AI$95:$AW$99,COLUMN($AW:$AW)-COLUMN($AH:$AH),FALSE),0))</f>
        <v>0.13052013767768686</v>
      </c>
      <c r="S65" s="87" cm="1">
        <f t="array" ref="S65">VLOOKUP($E65,$AI$111:$AW$115,COLUMN($AW:$AW)-COLUMN($AH:$AH),FALSE)</f>
        <v>410.28773999999999</v>
      </c>
      <c r="T65" s="104">
        <f t="shared" si="0"/>
        <v>0.57672034603260081</v>
      </c>
      <c r="U65" s="104">
        <f t="shared" si="1"/>
        <v>1518.2504125457378</v>
      </c>
      <c r="V65" s="87" cm="1">
        <f t="array" ref="V65">VLOOKUP($E65,$AI$118:$AW$122,COLUMN($AW:$AW)-COLUMN($AH:$AH),FALSE)</f>
        <v>161.75600000000003</v>
      </c>
      <c r="W65" s="87" t="str">
        <f t="shared" si="6"/>
        <v>Domestic</v>
      </c>
      <c r="X65" s="87" t="str">
        <f t="shared" si="7"/>
        <v>Non-local</v>
      </c>
      <c r="Y65" s="104"/>
      <c r="Z65" s="87" t="str">
        <f t="shared" si="2"/>
        <v>USA</v>
      </c>
      <c r="AA65" s="87" t="str">
        <f t="shared" si="3"/>
        <v>USA</v>
      </c>
      <c r="AB65" s="82" cm="1">
        <f t="array" ref="AB65">VLOOKUP(B65,'GDP per Capita'!$T$2:$V$4235,COLUMN('GDP per Capita'!$V:$V)-COLUMN('GDP per Capita'!$S:$S),FALSE)</f>
        <v>63809.64</v>
      </c>
      <c r="AC65" s="82">
        <f t="shared" si="8"/>
        <v>63809.64</v>
      </c>
      <c r="AD65" s="82">
        <f t="shared" si="9"/>
        <v>63809.64</v>
      </c>
      <c r="AE65" s="88">
        <f t="shared" si="4"/>
        <v>2.379343328916662E-2</v>
      </c>
      <c r="AI65" s="107">
        <v>2017</v>
      </c>
      <c r="AJ65" s="120">
        <f t="shared" ref="AJ65:AU65" si="57">AJ17*$AP131*4</f>
        <v>639.20639999999992</v>
      </c>
      <c r="AK65" s="120">
        <f t="shared" si="57"/>
        <v>5730.8159999999998</v>
      </c>
      <c r="AL65" s="120">
        <f t="shared" si="57"/>
        <v>15925.055999999999</v>
      </c>
      <c r="AM65" s="120">
        <f t="shared" si="57"/>
        <v>7648.4352000000008</v>
      </c>
      <c r="AN65" s="120">
        <f t="shared" si="57"/>
        <v>8276.6207999999988</v>
      </c>
      <c r="AO65" s="120">
        <f t="shared" si="57"/>
        <v>36313.536</v>
      </c>
      <c r="AP65" s="120">
        <f t="shared" si="57"/>
        <v>22934.284800000001</v>
      </c>
      <c r="AQ65" s="120">
        <f t="shared" si="57"/>
        <v>9555.0335999999988</v>
      </c>
      <c r="AR65" s="120">
        <f t="shared" si="57"/>
        <v>0</v>
      </c>
      <c r="AS65" s="120">
        <f t="shared" si="57"/>
        <v>3185.0111999999999</v>
      </c>
      <c r="AT65" s="120">
        <f t="shared" si="57"/>
        <v>22295.078399999995</v>
      </c>
      <c r="AU65" s="120">
        <f t="shared" si="57"/>
        <v>87912.921600000001</v>
      </c>
      <c r="AV65" s="121">
        <f t="shared" ref="AV65:AV68" si="58">SUM(AJ65:AS65)</f>
        <v>110207.99999999999</v>
      </c>
      <c r="AW65" s="25">
        <f t="shared" ref="AW65:AW68" si="59">AV65/AV17</f>
        <v>223.99999999999997</v>
      </c>
      <c r="AX65" s="34">
        <f t="shared" ref="AX65:AX68" si="60">SUMIFS($P$2:$P$4235,$E$2:$E$4235,$AI65,$X$2:$X$4235,$AI$63)/COUNTIFS($E$2:$E$4235,$AI65,$X$2:$X$4235,$AI$63)-AW65</f>
        <v>0</v>
      </c>
      <c r="BC65" s="25"/>
      <c r="BD65" s="34"/>
      <c r="BF65" s="22"/>
    </row>
    <row r="66" spans="1:58">
      <c r="A66" s="77" t="s">
        <v>911</v>
      </c>
      <c r="B66" s="77">
        <v>65</v>
      </c>
      <c r="C66" s="77" t="s">
        <v>29</v>
      </c>
      <c r="D66" s="77" t="s">
        <v>29</v>
      </c>
      <c r="E66" s="77">
        <v>2020</v>
      </c>
      <c r="F66" s="77">
        <v>42.3750997</v>
      </c>
      <c r="G66" s="77">
        <v>-71.105615700000001</v>
      </c>
      <c r="H66" s="77">
        <v>0</v>
      </c>
      <c r="I66" s="77" t="s">
        <v>881</v>
      </c>
      <c r="J66" s="77">
        <v>43.074761000000002</v>
      </c>
      <c r="K66" s="77">
        <v>-89.383761300000003</v>
      </c>
      <c r="L66" s="77">
        <v>2984.2751494265199</v>
      </c>
      <c r="M66" s="77">
        <v>0.56042166301739005</v>
      </c>
      <c r="N66" s="77">
        <v>0</v>
      </c>
      <c r="O66" s="77">
        <v>572.98082868989297</v>
      </c>
      <c r="P66" s="87" cm="1">
        <f t="array" ref="P66">IF($X66="Non-local",VLOOKUP($E66,$AI$64:$AW$68,COLUMN($AW:$AW)-COLUMN($AH:$AH),FALSE),IF($X66="Unknown",VLOOKUP($E66,$AI$71:$AW$75,COLUMN($AW:$AW)-COLUMN($AH:$AH),FALSE),0))</f>
        <v>224</v>
      </c>
      <c r="Q66" s="87" cm="1">
        <f t="array" ref="Q66">IF($X66="Non-local",VLOOKUP($E66,$AI$40:$AW$44,COLUMN($AW:$AW)-COLUMN($AH:$AH),FALSE),IF($X66="Unknown",VLOOKUP($E66,$AI$47:$AW$51,COLUMN($AW:$AW)-COLUMN($AH:$AH),FALSE),0))</f>
        <v>470.18520000000001</v>
      </c>
      <c r="R66" s="87" cm="1">
        <f t="array" ref="R66">IF($X66="Non-local",VLOOKUP($E66,$AI$88:$AW$92,COLUMN($AW:$AW)-COLUMN($AH:$AH),FALSE),IF($X66="Unknown",VLOOKUP($E66,$AI$95:$AW$99,COLUMN($AW:$AW)-COLUMN($AH:$AH),FALSE),0))</f>
        <v>0.13052013767768686</v>
      </c>
      <c r="S66" s="87" cm="1">
        <f t="array" ref="S66">VLOOKUP($E66,$AI$111:$AW$115,COLUMN($AW:$AW)-COLUMN($AH:$AH),FALSE)</f>
        <v>410.28773999999999</v>
      </c>
      <c r="T66" s="104">
        <f t="shared" ref="T66:T129" si="61">SUM(M66,R66)</f>
        <v>0.69094180069507694</v>
      </c>
      <c r="U66" s="104">
        <f t="shared" ref="U66:U129" si="62">SUM(O66,P66,Q66,S66)</f>
        <v>1677.453768689893</v>
      </c>
      <c r="V66" s="87" cm="1">
        <f t="array" ref="V66">VLOOKUP($E66,$AI$118:$AW$122,COLUMN($AW:$AW)-COLUMN($AH:$AH),FALSE)</f>
        <v>161.75600000000003</v>
      </c>
      <c r="W66" s="87" t="str">
        <f t="shared" si="6"/>
        <v>Domestic</v>
      </c>
      <c r="X66" s="87" t="str">
        <f t="shared" si="7"/>
        <v>Non-local</v>
      </c>
      <c r="Y66" s="104"/>
      <c r="Z66" s="87" t="str">
        <f t="shared" ref="Z66:Z129" si="63">C66</f>
        <v>USA</v>
      </c>
      <c r="AA66" s="87" t="str">
        <f t="shared" ref="AA66:AA129" si="64">D66</f>
        <v>USA</v>
      </c>
      <c r="AB66" s="82" cm="1">
        <f t="array" ref="AB66">VLOOKUP(B66,'GDP per Capita'!$T$2:$V$4235,COLUMN('GDP per Capita'!$V:$V)-COLUMN('GDP per Capita'!$S:$S),FALSE)</f>
        <v>63809.64</v>
      </c>
      <c r="AC66" s="82">
        <f t="shared" si="8"/>
        <v>63809.64</v>
      </c>
      <c r="AD66" s="82">
        <f t="shared" si="9"/>
        <v>63809.64</v>
      </c>
      <c r="AE66" s="88">
        <f t="shared" ref="AE66:AE129" si="65">U66/AD66</f>
        <v>2.6288406715504004E-2</v>
      </c>
      <c r="AI66" s="107">
        <v>2018</v>
      </c>
      <c r="AJ66" s="120">
        <f t="shared" ref="AJ66:AU66" si="66">AJ18*$AP132*4</f>
        <v>894.42959999999994</v>
      </c>
      <c r="AK66" s="120">
        <f t="shared" si="66"/>
        <v>8019.0239999999994</v>
      </c>
      <c r="AL66" s="120">
        <f t="shared" si="66"/>
        <v>22283.633999999998</v>
      </c>
      <c r="AM66" s="120">
        <f t="shared" si="66"/>
        <v>10702.312800000002</v>
      </c>
      <c r="AN66" s="120">
        <f t="shared" si="66"/>
        <v>11581.3212</v>
      </c>
      <c r="AO66" s="120">
        <f t="shared" si="66"/>
        <v>50812.853999999999</v>
      </c>
      <c r="AP66" s="120">
        <f t="shared" si="66"/>
        <v>32091.517199999998</v>
      </c>
      <c r="AQ66" s="120">
        <f t="shared" si="66"/>
        <v>13370.180399999999</v>
      </c>
      <c r="AR66" s="120">
        <f t="shared" si="66"/>
        <v>0</v>
      </c>
      <c r="AS66" s="120">
        <f t="shared" si="66"/>
        <v>4456.7267999999995</v>
      </c>
      <c r="AT66" s="120">
        <f t="shared" si="66"/>
        <v>31197.087599999995</v>
      </c>
      <c r="AU66" s="120">
        <f t="shared" si="66"/>
        <v>123014.91240000002</v>
      </c>
      <c r="AV66" s="121">
        <f t="shared" si="58"/>
        <v>154212</v>
      </c>
      <c r="AW66" s="25">
        <f t="shared" si="59"/>
        <v>284</v>
      </c>
      <c r="AX66" s="34">
        <f t="shared" si="60"/>
        <v>0</v>
      </c>
      <c r="BC66" s="25"/>
      <c r="BD66" s="34"/>
      <c r="BF66" s="22"/>
    </row>
    <row r="67" spans="1:58">
      <c r="A67" s="77" t="s">
        <v>924</v>
      </c>
      <c r="B67" s="77">
        <v>66</v>
      </c>
      <c r="C67" s="77" t="s">
        <v>29</v>
      </c>
      <c r="D67" s="77" t="s">
        <v>29</v>
      </c>
      <c r="E67" s="77">
        <v>2020</v>
      </c>
      <c r="F67" s="77">
        <v>38.942965899999997</v>
      </c>
      <c r="G67" s="77">
        <v>-76.731234000000001</v>
      </c>
      <c r="H67" s="77">
        <v>0</v>
      </c>
      <c r="I67" s="77" t="s">
        <v>881</v>
      </c>
      <c r="J67" s="77">
        <v>43.074761000000002</v>
      </c>
      <c r="K67" s="77">
        <v>-89.383761300000003</v>
      </c>
      <c r="L67" s="77">
        <v>2310.5182765189902</v>
      </c>
      <c r="M67" s="77">
        <v>0.46672356779517199</v>
      </c>
      <c r="N67" s="77">
        <v>0</v>
      </c>
      <c r="O67" s="77">
        <v>443.61950909164602</v>
      </c>
      <c r="P67" s="87" cm="1">
        <f t="array" ref="P67">IF($X67="Non-local",VLOOKUP($E67,$AI$64:$AW$68,COLUMN($AW:$AW)-COLUMN($AH:$AH),FALSE),IF($X67="Unknown",VLOOKUP($E67,$AI$71:$AW$75,COLUMN($AW:$AW)-COLUMN($AH:$AH),FALSE),0))</f>
        <v>224</v>
      </c>
      <c r="Q67" s="87" cm="1">
        <f t="array" ref="Q67">IF($X67="Non-local",VLOOKUP($E67,$AI$40:$AW$44,COLUMN($AW:$AW)-COLUMN($AH:$AH),FALSE),IF($X67="Unknown",VLOOKUP($E67,$AI$47:$AW$51,COLUMN($AW:$AW)-COLUMN($AH:$AH),FALSE),0))</f>
        <v>470.18520000000001</v>
      </c>
      <c r="R67" s="87" cm="1">
        <f t="array" ref="R67">IF($X67="Non-local",VLOOKUP($E67,$AI$88:$AW$92,COLUMN($AW:$AW)-COLUMN($AH:$AH),FALSE),IF($X67="Unknown",VLOOKUP($E67,$AI$95:$AW$99,COLUMN($AW:$AW)-COLUMN($AH:$AH),FALSE),0))</f>
        <v>0.13052013767768686</v>
      </c>
      <c r="S67" s="87" cm="1">
        <f t="array" ref="S67">VLOOKUP($E67,$AI$111:$AW$115,COLUMN($AW:$AW)-COLUMN($AH:$AH),FALSE)</f>
        <v>410.28773999999999</v>
      </c>
      <c r="T67" s="104">
        <f t="shared" si="61"/>
        <v>0.59724370547285888</v>
      </c>
      <c r="U67" s="104">
        <f t="shared" si="62"/>
        <v>1548.0924490916461</v>
      </c>
      <c r="V67" s="87" cm="1">
        <f t="array" ref="V67">VLOOKUP($E67,$AI$118:$AW$122,COLUMN($AW:$AW)-COLUMN($AH:$AH),FALSE)</f>
        <v>161.75600000000003</v>
      </c>
      <c r="W67" s="87" t="str">
        <f t="shared" ref="W67:W130" si="67">IF(Z67&lt;&gt;"USA",IF(Z67&lt;&gt;"Unknown","International","Unknown"),"Domestic")</f>
        <v>Domestic</v>
      </c>
      <c r="X67" s="87" t="str">
        <f t="shared" ref="X67:X130" si="68">IF(A67="Unknown","Unknown",IF(H67=1,"Local","Non-local"))</f>
        <v>Non-local</v>
      </c>
      <c r="Y67" s="104"/>
      <c r="Z67" s="87" t="str">
        <f t="shared" si="63"/>
        <v>USA</v>
      </c>
      <c r="AA67" s="87" t="str">
        <f t="shared" si="64"/>
        <v>USA</v>
      </c>
      <c r="AB67" s="82" cm="1">
        <f t="array" ref="AB67">VLOOKUP(B67,'GDP per Capita'!$T$2:$V$4235,COLUMN('GDP per Capita'!$V:$V)-COLUMN('GDP per Capita'!$S:$S),FALSE)</f>
        <v>63809.64</v>
      </c>
      <c r="AC67" s="82">
        <f t="shared" ref="AC67:AC130" si="69">IFERROR(AB67,"")</f>
        <v>63809.64</v>
      </c>
      <c r="AD67" s="82">
        <f t="shared" ref="AD67:AD130" si="70">IFERROR(AB67,AVERAGE(AC$2:AC$2538))</f>
        <v>63809.64</v>
      </c>
      <c r="AE67" s="88">
        <f t="shared" si="65"/>
        <v>2.4261106144645952E-2</v>
      </c>
      <c r="AI67" s="107">
        <v>2019</v>
      </c>
      <c r="AJ67" s="120">
        <f t="shared" ref="AJ67:AU67" si="71">AJ19*$AP133*4</f>
        <v>942.52319999999986</v>
      </c>
      <c r="AK67" s="120">
        <f t="shared" si="71"/>
        <v>8450.2079999999987</v>
      </c>
      <c r="AL67" s="120">
        <f t="shared" si="71"/>
        <v>23481.827999999998</v>
      </c>
      <c r="AM67" s="120">
        <f t="shared" si="71"/>
        <v>11277.777600000001</v>
      </c>
      <c r="AN67" s="120">
        <f t="shared" si="71"/>
        <v>12204.0504</v>
      </c>
      <c r="AO67" s="120">
        <f t="shared" si="71"/>
        <v>53545.067999999999</v>
      </c>
      <c r="AP67" s="120">
        <f t="shared" si="71"/>
        <v>33817.082400000007</v>
      </c>
      <c r="AQ67" s="120">
        <f t="shared" si="71"/>
        <v>14089.096799999999</v>
      </c>
      <c r="AR67" s="120">
        <f t="shared" si="71"/>
        <v>0</v>
      </c>
      <c r="AS67" s="120">
        <f t="shared" si="71"/>
        <v>4696.3656000000001</v>
      </c>
      <c r="AT67" s="120">
        <f t="shared" si="71"/>
        <v>32874.559199999996</v>
      </c>
      <c r="AU67" s="120">
        <f t="shared" si="71"/>
        <v>129629.44080000003</v>
      </c>
      <c r="AV67" s="121">
        <f t="shared" si="58"/>
        <v>162504</v>
      </c>
      <c r="AW67" s="25">
        <f t="shared" si="59"/>
        <v>244</v>
      </c>
      <c r="AX67" s="34">
        <f t="shared" si="60"/>
        <v>0</v>
      </c>
      <c r="BC67" s="25"/>
      <c r="BD67" s="34"/>
      <c r="BF67" s="22"/>
    </row>
    <row r="68" spans="1:58">
      <c r="A68" s="77" t="s">
        <v>884</v>
      </c>
      <c r="B68" s="77">
        <v>67</v>
      </c>
      <c r="C68" s="77" t="s">
        <v>29</v>
      </c>
      <c r="D68" s="77" t="s">
        <v>29</v>
      </c>
      <c r="E68" s="77">
        <v>2020</v>
      </c>
      <c r="F68" s="77">
        <v>38.894985499999997</v>
      </c>
      <c r="G68" s="77">
        <v>-77.036570799999893</v>
      </c>
      <c r="H68" s="77">
        <v>0</v>
      </c>
      <c r="I68" s="77" t="s">
        <v>881</v>
      </c>
      <c r="J68" s="77">
        <v>43.074761000000002</v>
      </c>
      <c r="K68" s="77">
        <v>-89.383761300000003</v>
      </c>
      <c r="L68" s="77">
        <v>2268.7601181753998</v>
      </c>
      <c r="M68" s="77">
        <v>0.461209621156489</v>
      </c>
      <c r="N68" s="77">
        <v>0</v>
      </c>
      <c r="O68" s="77">
        <v>435.601942689677</v>
      </c>
      <c r="P68" s="87" cm="1">
        <f t="array" ref="P68">IF($X68="Non-local",VLOOKUP($E68,$AI$64:$AW$68,COLUMN($AW:$AW)-COLUMN($AH:$AH),FALSE),IF($X68="Unknown",VLOOKUP($E68,$AI$71:$AW$75,COLUMN($AW:$AW)-COLUMN($AH:$AH),FALSE),0))</f>
        <v>224</v>
      </c>
      <c r="Q68" s="87" cm="1">
        <f t="array" ref="Q68">IF($X68="Non-local",VLOOKUP($E68,$AI$40:$AW$44,COLUMN($AW:$AW)-COLUMN($AH:$AH),FALSE),IF($X68="Unknown",VLOOKUP($E68,$AI$47:$AW$51,COLUMN($AW:$AW)-COLUMN($AH:$AH),FALSE),0))</f>
        <v>470.18520000000001</v>
      </c>
      <c r="R68" s="87" cm="1">
        <f t="array" ref="R68">IF($X68="Non-local",VLOOKUP($E68,$AI$88:$AW$92,COLUMN($AW:$AW)-COLUMN($AH:$AH),FALSE),IF($X68="Unknown",VLOOKUP($E68,$AI$95:$AW$99,COLUMN($AW:$AW)-COLUMN($AH:$AH),FALSE),0))</f>
        <v>0.13052013767768686</v>
      </c>
      <c r="S68" s="87" cm="1">
        <f t="array" ref="S68">VLOOKUP($E68,$AI$111:$AW$115,COLUMN($AW:$AW)-COLUMN($AH:$AH),FALSE)</f>
        <v>410.28773999999999</v>
      </c>
      <c r="T68" s="104">
        <f t="shared" si="61"/>
        <v>0.59172975883417589</v>
      </c>
      <c r="U68" s="104">
        <f t="shared" si="62"/>
        <v>1540.074882689677</v>
      </c>
      <c r="V68" s="87" cm="1">
        <f t="array" ref="V68">VLOOKUP($E68,$AI$118:$AW$122,COLUMN($AW:$AW)-COLUMN($AH:$AH),FALSE)</f>
        <v>161.75600000000003</v>
      </c>
      <c r="W68" s="87" t="str">
        <f t="shared" si="67"/>
        <v>Domestic</v>
      </c>
      <c r="X68" s="87" t="str">
        <f t="shared" si="68"/>
        <v>Non-local</v>
      </c>
      <c r="Y68" s="104"/>
      <c r="Z68" s="87" t="str">
        <f t="shared" si="63"/>
        <v>USA</v>
      </c>
      <c r="AA68" s="87" t="str">
        <f t="shared" si="64"/>
        <v>USA</v>
      </c>
      <c r="AB68" s="82" cm="1">
        <f t="array" ref="AB68">VLOOKUP(B68,'GDP per Capita'!$T$2:$V$4235,COLUMN('GDP per Capita'!$V:$V)-COLUMN('GDP per Capita'!$S:$S),FALSE)</f>
        <v>63809.64</v>
      </c>
      <c r="AC68" s="82">
        <f t="shared" si="69"/>
        <v>63809.64</v>
      </c>
      <c r="AD68" s="82">
        <f t="shared" si="70"/>
        <v>63809.64</v>
      </c>
      <c r="AE68" s="88">
        <f t="shared" si="65"/>
        <v>2.4135457944750621E-2</v>
      </c>
      <c r="AI68" s="107">
        <v>2020</v>
      </c>
      <c r="AJ68" s="120">
        <f t="shared" ref="AJ68:AU68" si="72">AJ20*$AP134*4</f>
        <v>1673.3696</v>
      </c>
      <c r="AK68" s="120">
        <f t="shared" si="72"/>
        <v>13415.808000000001</v>
      </c>
      <c r="AL68" s="120">
        <f t="shared" si="72"/>
        <v>44171.1872</v>
      </c>
      <c r="AM68" s="120">
        <f t="shared" si="72"/>
        <v>20686.310399999998</v>
      </c>
      <c r="AN68" s="120">
        <f t="shared" si="72"/>
        <v>20138.137600000002</v>
      </c>
      <c r="AO68" s="120">
        <f t="shared" si="72"/>
        <v>79946.675199999998</v>
      </c>
      <c r="AP68" s="120">
        <f t="shared" si="72"/>
        <v>58164.019199999995</v>
      </c>
      <c r="AQ68" s="120">
        <f t="shared" si="72"/>
        <v>25158.2464</v>
      </c>
      <c r="AR68" s="120">
        <f t="shared" si="72"/>
        <v>14541.004799999999</v>
      </c>
      <c r="AS68" s="120">
        <f t="shared" si="72"/>
        <v>10617.241600000001</v>
      </c>
      <c r="AT68" s="120">
        <f t="shared" si="72"/>
        <v>59260.364800000003</v>
      </c>
      <c r="AU68" s="120">
        <f t="shared" si="72"/>
        <v>229251.63519999999</v>
      </c>
      <c r="AV68" s="121">
        <f t="shared" si="58"/>
        <v>288512</v>
      </c>
      <c r="AW68" s="25">
        <f t="shared" si="59"/>
        <v>224</v>
      </c>
      <c r="AX68" s="34">
        <f t="shared" si="60"/>
        <v>0</v>
      </c>
      <c r="BC68" s="25"/>
      <c r="BD68" s="34"/>
      <c r="BF68" s="22"/>
    </row>
    <row r="69" spans="1:58">
      <c r="A69" s="77" t="s">
        <v>925</v>
      </c>
      <c r="B69" s="77">
        <v>68</v>
      </c>
      <c r="C69" s="77" t="s">
        <v>728</v>
      </c>
      <c r="D69" s="77" t="s">
        <v>28</v>
      </c>
      <c r="E69" s="77">
        <v>2020</v>
      </c>
      <c r="F69" s="77">
        <v>9.9933271500000007</v>
      </c>
      <c r="G69" s="77">
        <v>-84.211925207361006</v>
      </c>
      <c r="H69" s="77">
        <v>0</v>
      </c>
      <c r="I69" s="77" t="s">
        <v>881</v>
      </c>
      <c r="J69" s="77">
        <v>43.074761000000002</v>
      </c>
      <c r="K69" s="77">
        <v>-89.383761300000003</v>
      </c>
      <c r="L69" s="77">
        <v>7425.0755477799303</v>
      </c>
      <c r="M69" s="77">
        <v>1.2085261735235899</v>
      </c>
      <c r="N69" s="77">
        <v>0</v>
      </c>
      <c r="O69" s="77">
        <v>891.009065733591</v>
      </c>
      <c r="P69" s="87" cm="1">
        <f t="array" ref="P69">IF($X69="Non-local",VLOOKUP($E69,$AI$64:$AW$68,COLUMN($AW:$AW)-COLUMN($AH:$AH),FALSE),IF($X69="Unknown",VLOOKUP($E69,$AI$71:$AW$75,COLUMN($AW:$AW)-COLUMN($AH:$AH),FALSE),0))</f>
        <v>224</v>
      </c>
      <c r="Q69" s="87" cm="1">
        <f t="array" ref="Q69">IF($X69="Non-local",VLOOKUP($E69,$AI$40:$AW$44,COLUMN($AW:$AW)-COLUMN($AH:$AH),FALSE),IF($X69="Unknown",VLOOKUP($E69,$AI$47:$AW$51,COLUMN($AW:$AW)-COLUMN($AH:$AH),FALSE),0))</f>
        <v>470.18520000000001</v>
      </c>
      <c r="R69" s="87" cm="1">
        <f t="array" ref="R69">IF($X69="Non-local",VLOOKUP($E69,$AI$88:$AW$92,COLUMN($AW:$AW)-COLUMN($AH:$AH),FALSE),IF($X69="Unknown",VLOOKUP($E69,$AI$95:$AW$99,COLUMN($AW:$AW)-COLUMN($AH:$AH),FALSE),0))</f>
        <v>0.13052013767768686</v>
      </c>
      <c r="S69" s="87" cm="1">
        <f t="array" ref="S69">VLOOKUP($E69,$AI$111:$AW$115,COLUMN($AW:$AW)-COLUMN($AH:$AH),FALSE)</f>
        <v>410.28773999999999</v>
      </c>
      <c r="T69" s="104">
        <f t="shared" si="61"/>
        <v>1.3390463112012767</v>
      </c>
      <c r="U69" s="104">
        <f t="shared" si="62"/>
        <v>1995.4820057335908</v>
      </c>
      <c r="V69" s="87" cm="1">
        <f t="array" ref="V69">VLOOKUP($E69,$AI$118:$AW$122,COLUMN($AW:$AW)-COLUMN($AH:$AH),FALSE)</f>
        <v>161.75600000000003</v>
      </c>
      <c r="W69" s="87" t="str">
        <f t="shared" si="67"/>
        <v>International</v>
      </c>
      <c r="X69" s="87" t="str">
        <f t="shared" si="68"/>
        <v>Non-local</v>
      </c>
      <c r="Y69" s="104"/>
      <c r="Z69" s="87" t="str">
        <f t="shared" si="63"/>
        <v>Costa Rica</v>
      </c>
      <c r="AA69" s="87" t="str">
        <f t="shared" si="64"/>
        <v>Other Americas</v>
      </c>
      <c r="AB69" s="82" cm="1">
        <f t="array" ref="AB69">VLOOKUP(B69,'GDP per Capita'!$T$2:$V$4235,COLUMN('GDP per Capita'!$V:$V)-COLUMN('GDP per Capita'!$S:$S),FALSE)</f>
        <v>12735.5</v>
      </c>
      <c r="AC69" s="82">
        <f t="shared" si="69"/>
        <v>12735.5</v>
      </c>
      <c r="AD69" s="82">
        <f t="shared" si="70"/>
        <v>12735.5</v>
      </c>
      <c r="AE69" s="88">
        <f t="shared" si="65"/>
        <v>0.15668658519363909</v>
      </c>
      <c r="AJ69" s="84"/>
      <c r="AK69" s="111"/>
      <c r="AL69" s="84"/>
      <c r="AM69" s="84"/>
      <c r="AN69" s="84"/>
      <c r="AO69" s="84"/>
      <c r="AP69" s="84"/>
      <c r="AQ69" s="84"/>
      <c r="AR69" s="84"/>
      <c r="AS69" s="84"/>
      <c r="AT69" s="123"/>
      <c r="AU69" s="84"/>
      <c r="AV69" s="84"/>
      <c r="AW69" s="124"/>
      <c r="AX69" s="154"/>
      <c r="BC69" s="25"/>
      <c r="BD69" s="34"/>
      <c r="BF69" s="22"/>
    </row>
    <row r="70" spans="1:58" ht="34">
      <c r="A70" s="77" t="s">
        <v>926</v>
      </c>
      <c r="B70" s="77">
        <v>69</v>
      </c>
      <c r="C70" s="77" t="s">
        <v>29</v>
      </c>
      <c r="D70" s="77" t="s">
        <v>29</v>
      </c>
      <c r="E70" s="77">
        <v>2020</v>
      </c>
      <c r="F70" s="77">
        <v>40.823177000000001</v>
      </c>
      <c r="G70" s="77">
        <v>-72.609645099999994</v>
      </c>
      <c r="H70" s="77">
        <v>0</v>
      </c>
      <c r="I70" s="77" t="s">
        <v>881</v>
      </c>
      <c r="J70" s="77">
        <v>43.074761000000002</v>
      </c>
      <c r="K70" s="77">
        <v>-89.383761300000003</v>
      </c>
      <c r="L70" s="77">
        <v>2814.29399389729</v>
      </c>
      <c r="M70" s="77">
        <v>0.53336111225859695</v>
      </c>
      <c r="N70" s="77">
        <v>0</v>
      </c>
      <c r="O70" s="77">
        <v>540.34444682828098</v>
      </c>
      <c r="P70" s="87" cm="1">
        <f t="array" ref="P70">IF($X70="Non-local",VLOOKUP($E70,$AI$64:$AW$68,COLUMN($AW:$AW)-COLUMN($AH:$AH),FALSE),IF($X70="Unknown",VLOOKUP($E70,$AI$71:$AW$75,COLUMN($AW:$AW)-COLUMN($AH:$AH),FALSE),0))</f>
        <v>224</v>
      </c>
      <c r="Q70" s="87" cm="1">
        <f t="array" ref="Q70">IF($X70="Non-local",VLOOKUP($E70,$AI$40:$AW$44,COLUMN($AW:$AW)-COLUMN($AH:$AH),FALSE),IF($X70="Unknown",VLOOKUP($E70,$AI$47:$AW$51,COLUMN($AW:$AW)-COLUMN($AH:$AH),FALSE),0))</f>
        <v>470.18520000000001</v>
      </c>
      <c r="R70" s="87" cm="1">
        <f t="array" ref="R70">IF($X70="Non-local",VLOOKUP($E70,$AI$88:$AW$92,COLUMN($AW:$AW)-COLUMN($AH:$AH),FALSE),IF($X70="Unknown",VLOOKUP($E70,$AI$95:$AW$99,COLUMN($AW:$AW)-COLUMN($AH:$AH),FALSE),0))</f>
        <v>0.13052013767768686</v>
      </c>
      <c r="S70" s="87" cm="1">
        <f t="array" ref="S70">VLOOKUP($E70,$AI$111:$AW$115,COLUMN($AW:$AW)-COLUMN($AH:$AH),FALSE)</f>
        <v>410.28773999999999</v>
      </c>
      <c r="T70" s="104">
        <f t="shared" si="61"/>
        <v>0.66388124993628383</v>
      </c>
      <c r="U70" s="104">
        <f t="shared" si="62"/>
        <v>1644.8173868282809</v>
      </c>
      <c r="V70" s="87" cm="1">
        <f t="array" ref="V70">VLOOKUP($E70,$AI$118:$AW$122,COLUMN($AW:$AW)-COLUMN($AH:$AH),FALSE)</f>
        <v>161.75600000000003</v>
      </c>
      <c r="W70" s="87" t="str">
        <f t="shared" si="67"/>
        <v>Domestic</v>
      </c>
      <c r="X70" s="87" t="str">
        <f t="shared" si="68"/>
        <v>Non-local</v>
      </c>
      <c r="Y70" s="104"/>
      <c r="Z70" s="87" t="str">
        <f t="shared" si="63"/>
        <v>USA</v>
      </c>
      <c r="AA70" s="87" t="str">
        <f t="shared" si="64"/>
        <v>USA</v>
      </c>
      <c r="AB70" s="82" cm="1">
        <f t="array" ref="AB70">VLOOKUP(B70,'GDP per Capita'!$T$2:$V$4235,COLUMN('GDP per Capita'!$V:$V)-COLUMN('GDP per Capita'!$S:$S),FALSE)</f>
        <v>63809.64</v>
      </c>
      <c r="AC70" s="82">
        <f t="shared" si="69"/>
        <v>63809.64</v>
      </c>
      <c r="AD70" s="82">
        <f t="shared" si="70"/>
        <v>63809.64</v>
      </c>
      <c r="AE70" s="88">
        <f t="shared" si="65"/>
        <v>2.5776941960936949E-2</v>
      </c>
      <c r="AI70" s="100" t="s">
        <v>34</v>
      </c>
      <c r="AJ70" s="101" t="s">
        <v>1892</v>
      </c>
      <c r="AK70" s="101" t="s">
        <v>1893</v>
      </c>
      <c r="AL70" s="101" t="s">
        <v>1894</v>
      </c>
      <c r="AM70" s="101" t="s">
        <v>1895</v>
      </c>
      <c r="AN70" s="101" t="s">
        <v>1896</v>
      </c>
      <c r="AO70" s="101" t="s">
        <v>1897</v>
      </c>
      <c r="AP70" s="101" t="s">
        <v>1898</v>
      </c>
      <c r="AQ70" s="101" t="s">
        <v>1899</v>
      </c>
      <c r="AR70" s="101" t="s">
        <v>1900</v>
      </c>
      <c r="AS70" s="101" t="s">
        <v>1901</v>
      </c>
      <c r="AT70" s="102" t="s">
        <v>1902</v>
      </c>
      <c r="AU70" s="102" t="s">
        <v>1903</v>
      </c>
      <c r="AV70" s="102" t="s">
        <v>674</v>
      </c>
      <c r="AW70" s="123" t="s">
        <v>809</v>
      </c>
      <c r="AX70" s="155" t="s">
        <v>1951</v>
      </c>
      <c r="AY70" s="125" t="s">
        <v>1943</v>
      </c>
      <c r="BC70" s="25"/>
      <c r="BD70" s="34"/>
      <c r="BF70" s="22"/>
    </row>
    <row r="71" spans="1:58">
      <c r="A71" s="77" t="s">
        <v>927</v>
      </c>
      <c r="B71" s="77">
        <v>70</v>
      </c>
      <c r="C71" s="77" t="s">
        <v>29</v>
      </c>
      <c r="D71" s="77" t="s">
        <v>29</v>
      </c>
      <c r="E71" s="77">
        <v>2020</v>
      </c>
      <c r="F71" s="77">
        <v>34.147645199999999</v>
      </c>
      <c r="G71" s="77">
        <v>-118.1444779</v>
      </c>
      <c r="H71" s="77">
        <v>0</v>
      </c>
      <c r="I71" s="77" t="s">
        <v>881</v>
      </c>
      <c r="J71" s="77">
        <v>43.074761000000002</v>
      </c>
      <c r="K71" s="77">
        <v>-89.383761300000003</v>
      </c>
      <c r="L71" s="77">
        <v>5344.7305889170102</v>
      </c>
      <c r="M71" s="77">
        <v>0.923184194272757</v>
      </c>
      <c r="N71" s="77">
        <v>0</v>
      </c>
      <c r="O71" s="77">
        <v>641.367670670042</v>
      </c>
      <c r="P71" s="87" cm="1">
        <f t="array" ref="P71">IF($X71="Non-local",VLOOKUP($E71,$AI$64:$AW$68,COLUMN($AW:$AW)-COLUMN($AH:$AH),FALSE),IF($X71="Unknown",VLOOKUP($E71,$AI$71:$AW$75,COLUMN($AW:$AW)-COLUMN($AH:$AH),FALSE),0))</f>
        <v>224</v>
      </c>
      <c r="Q71" s="87" cm="1">
        <f t="array" ref="Q71">IF($X71="Non-local",VLOOKUP($E71,$AI$40:$AW$44,COLUMN($AW:$AW)-COLUMN($AH:$AH),FALSE),IF($X71="Unknown",VLOOKUP($E71,$AI$47:$AW$51,COLUMN($AW:$AW)-COLUMN($AH:$AH),FALSE),0))</f>
        <v>470.18520000000001</v>
      </c>
      <c r="R71" s="87" cm="1">
        <f t="array" ref="R71">IF($X71="Non-local",VLOOKUP($E71,$AI$88:$AW$92,COLUMN($AW:$AW)-COLUMN($AH:$AH),FALSE),IF($X71="Unknown",VLOOKUP($E71,$AI$95:$AW$99,COLUMN($AW:$AW)-COLUMN($AH:$AH),FALSE),0))</f>
        <v>0.13052013767768686</v>
      </c>
      <c r="S71" s="87" cm="1">
        <f t="array" ref="S71">VLOOKUP($E71,$AI$111:$AW$115,COLUMN($AW:$AW)-COLUMN($AH:$AH),FALSE)</f>
        <v>410.28773999999999</v>
      </c>
      <c r="T71" s="104">
        <f t="shared" si="61"/>
        <v>1.0537043319504438</v>
      </c>
      <c r="U71" s="104">
        <f t="shared" si="62"/>
        <v>1745.840610670042</v>
      </c>
      <c r="V71" s="87" cm="1">
        <f t="array" ref="V71">VLOOKUP($E71,$AI$118:$AW$122,COLUMN($AW:$AW)-COLUMN($AH:$AH),FALSE)</f>
        <v>161.75600000000003</v>
      </c>
      <c r="W71" s="87" t="str">
        <f t="shared" si="67"/>
        <v>Domestic</v>
      </c>
      <c r="X71" s="87" t="str">
        <f t="shared" si="68"/>
        <v>Non-local</v>
      </c>
      <c r="Y71" s="104"/>
      <c r="Z71" s="87" t="str">
        <f t="shared" si="63"/>
        <v>USA</v>
      </c>
      <c r="AA71" s="87" t="str">
        <f t="shared" si="64"/>
        <v>USA</v>
      </c>
      <c r="AB71" s="82" cm="1">
        <f t="array" ref="AB71">VLOOKUP(B71,'GDP per Capita'!$T$2:$V$4235,COLUMN('GDP per Capita'!$V:$V)-COLUMN('GDP per Capita'!$S:$S),FALSE)</f>
        <v>63809.64</v>
      </c>
      <c r="AC71" s="82">
        <f t="shared" si="69"/>
        <v>63809.64</v>
      </c>
      <c r="AD71" s="82">
        <f t="shared" si="70"/>
        <v>63809.64</v>
      </c>
      <c r="AE71" s="88">
        <f t="shared" si="65"/>
        <v>2.7360138854725432E-2</v>
      </c>
      <c r="AI71" s="105">
        <v>2016</v>
      </c>
      <c r="AJ71" s="120">
        <f>AJ64/SUM(AJ16,AJ23)*AJ30</f>
        <v>87.894108433734928</v>
      </c>
      <c r="AK71" s="120">
        <f t="shared" ref="AK71:AV71" si="73">AK64/SUM(AK16,AK23)*AK30</f>
        <v>788.01614457831306</v>
      </c>
      <c r="AL71" s="120">
        <f t="shared" si="73"/>
        <v>2189.7756325301202</v>
      </c>
      <c r="AM71" s="120">
        <f t="shared" si="73"/>
        <v>1051.6984698795181</v>
      </c>
      <c r="AN71" s="120">
        <f t="shared" si="73"/>
        <v>1138.0771626506023</v>
      </c>
      <c r="AO71" s="120">
        <f t="shared" si="73"/>
        <v>4993.2946084337354</v>
      </c>
      <c r="AP71" s="120">
        <f t="shared" si="73"/>
        <v>3153.579993975904</v>
      </c>
      <c r="AQ71" s="120">
        <f t="shared" si="73"/>
        <v>1313.8653795180724</v>
      </c>
      <c r="AR71" s="120">
        <f>IFERROR(AR64/SUM(AR16,AR23)*AR30,0)</f>
        <v>0</v>
      </c>
      <c r="AS71" s="120">
        <f t="shared" si="73"/>
        <v>437.95512650602416</v>
      </c>
      <c r="AT71" s="120">
        <f t="shared" si="73"/>
        <v>3065.6858855421683</v>
      </c>
      <c r="AU71" s="120">
        <f t="shared" si="73"/>
        <v>12088.470740963856</v>
      </c>
      <c r="AV71" s="120">
        <f t="shared" si="73"/>
        <v>15154.156626506023</v>
      </c>
      <c r="AW71" s="25">
        <f>AV71/AV30</f>
        <v>240.54216867469879</v>
      </c>
      <c r="AX71" s="34">
        <f>SUMIFS($P$2:$P$4235,$E$2:$E$4235,$AI71,$X$2:$X$4235,$AI$70)/COUNTIFS($E$2:$E$4235,$AI71,$X$2:$X$4235,$AI$70)-AW71</f>
        <v>2.5579538487363607E-13</v>
      </c>
      <c r="BC71" s="25"/>
      <c r="BD71" s="34"/>
      <c r="BF71" s="22"/>
    </row>
    <row r="72" spans="1:58">
      <c r="A72" s="77" t="s">
        <v>898</v>
      </c>
      <c r="B72" s="77">
        <v>71</v>
      </c>
      <c r="C72" s="77" t="s">
        <v>29</v>
      </c>
      <c r="D72" s="77" t="s">
        <v>29</v>
      </c>
      <c r="E72" s="77">
        <v>2020</v>
      </c>
      <c r="F72" s="77">
        <v>41.875561599999997</v>
      </c>
      <c r="G72" s="77">
        <v>-87.6244212</v>
      </c>
      <c r="H72" s="77">
        <v>0</v>
      </c>
      <c r="I72" s="77" t="s">
        <v>881</v>
      </c>
      <c r="J72" s="77">
        <v>43.074761000000002</v>
      </c>
      <c r="K72" s="77">
        <v>-89.383761300000003</v>
      </c>
      <c r="L72" s="77">
        <v>392.92408850763201</v>
      </c>
      <c r="M72" s="77">
        <v>0.213515273972855</v>
      </c>
      <c r="N72" s="77">
        <v>0</v>
      </c>
      <c r="O72" s="77">
        <v>75.441424993465404</v>
      </c>
      <c r="P72" s="87" cm="1">
        <f t="array" ref="P72">IF($X72="Non-local",VLOOKUP($E72,$AI$64:$AW$68,COLUMN($AW:$AW)-COLUMN($AH:$AH),FALSE),IF($X72="Unknown",VLOOKUP($E72,$AI$71:$AW$75,COLUMN($AW:$AW)-COLUMN($AH:$AH),FALSE),0))</f>
        <v>224</v>
      </c>
      <c r="Q72" s="87" cm="1">
        <f t="array" ref="Q72">IF($X72="Non-local",VLOOKUP($E72,$AI$40:$AW$44,COLUMN($AW:$AW)-COLUMN($AH:$AH),FALSE),IF($X72="Unknown",VLOOKUP($E72,$AI$47:$AW$51,COLUMN($AW:$AW)-COLUMN($AH:$AH),FALSE),0))</f>
        <v>470.18520000000001</v>
      </c>
      <c r="R72" s="87" cm="1">
        <f t="array" ref="R72">IF($X72="Non-local",VLOOKUP($E72,$AI$88:$AW$92,COLUMN($AW:$AW)-COLUMN($AH:$AH),FALSE),IF($X72="Unknown",VLOOKUP($E72,$AI$95:$AW$99,COLUMN($AW:$AW)-COLUMN($AH:$AH),FALSE),0))</f>
        <v>0.13052013767768686</v>
      </c>
      <c r="S72" s="87" cm="1">
        <f t="array" ref="S72">VLOOKUP($E72,$AI$111:$AW$115,COLUMN($AW:$AW)-COLUMN($AH:$AH),FALSE)</f>
        <v>410.28773999999999</v>
      </c>
      <c r="T72" s="104">
        <f t="shared" si="61"/>
        <v>0.34403541165054186</v>
      </c>
      <c r="U72" s="104">
        <f t="shared" si="62"/>
        <v>1179.9143649934654</v>
      </c>
      <c r="V72" s="87" cm="1">
        <f t="array" ref="V72">VLOOKUP($E72,$AI$118:$AW$122,COLUMN($AW:$AW)-COLUMN($AH:$AH),FALSE)</f>
        <v>161.75600000000003</v>
      </c>
      <c r="W72" s="87" t="str">
        <f t="shared" si="67"/>
        <v>Domestic</v>
      </c>
      <c r="X72" s="87" t="str">
        <f t="shared" si="68"/>
        <v>Non-local</v>
      </c>
      <c r="Y72" s="104"/>
      <c r="Z72" s="87" t="str">
        <f t="shared" si="63"/>
        <v>USA</v>
      </c>
      <c r="AA72" s="87" t="str">
        <f t="shared" si="64"/>
        <v>USA</v>
      </c>
      <c r="AB72" s="82" cm="1">
        <f t="array" ref="AB72">VLOOKUP(B72,'GDP per Capita'!$T$2:$V$4235,COLUMN('GDP per Capita'!$V:$V)-COLUMN('GDP per Capita'!$S:$S),FALSE)</f>
        <v>63809.64</v>
      </c>
      <c r="AC72" s="82">
        <f t="shared" si="69"/>
        <v>63809.64</v>
      </c>
      <c r="AD72" s="82">
        <f t="shared" si="70"/>
        <v>63809.64</v>
      </c>
      <c r="AE72" s="88">
        <f t="shared" si="65"/>
        <v>1.8491161601812287E-2</v>
      </c>
      <c r="AI72" s="107">
        <v>2017</v>
      </c>
      <c r="AJ72" s="120">
        <f t="shared" ref="AJ72:AV72" si="74">AJ65/SUM(AJ17,AJ24)*AJ31</f>
        <v>56.566938053097338</v>
      </c>
      <c r="AK72" s="120">
        <f t="shared" si="74"/>
        <v>507.15185840707971</v>
      </c>
      <c r="AL72" s="120">
        <f t="shared" si="74"/>
        <v>1409.2969911504424</v>
      </c>
      <c r="AM72" s="120">
        <f t="shared" si="74"/>
        <v>676.85267256637167</v>
      </c>
      <c r="AN72" s="120">
        <f t="shared" si="74"/>
        <v>732.44431858407074</v>
      </c>
      <c r="AO72" s="120">
        <f t="shared" si="74"/>
        <v>3213.5872566371681</v>
      </c>
      <c r="AP72" s="120">
        <f t="shared" si="74"/>
        <v>2029.5827256637172</v>
      </c>
      <c r="AQ72" s="120">
        <f t="shared" si="74"/>
        <v>845.57819469026526</v>
      </c>
      <c r="AR72" s="120">
        <f t="shared" ref="AR72:AR75" si="75">IFERROR(AR65/SUM(AR17,AR24)*AR31,0)</f>
        <v>0</v>
      </c>
      <c r="AS72" s="120">
        <f t="shared" si="74"/>
        <v>281.85939823008846</v>
      </c>
      <c r="AT72" s="120">
        <f t="shared" si="74"/>
        <v>1973.0157876106191</v>
      </c>
      <c r="AU72" s="120">
        <f t="shared" si="74"/>
        <v>7779.9045663716815</v>
      </c>
      <c r="AV72" s="120">
        <f t="shared" si="74"/>
        <v>9752.9203539822993</v>
      </c>
      <c r="AW72" s="25">
        <f t="shared" ref="AW72:AW75" si="76">AV72/AV31</f>
        <v>195.05840707964597</v>
      </c>
      <c r="AX72" s="34">
        <f t="shared" ref="AX72:AX75" si="77">SUMIFS($P$2:$P$4235,$E$2:$E$4235,$AI72,$X$2:$X$4235,$AI$70)/COUNTIFS($E$2:$E$4235,$AI72,$X$2:$X$4235,$AI$70)-AW72</f>
        <v>0</v>
      </c>
      <c r="BC72" s="25"/>
      <c r="BD72" s="34"/>
      <c r="BF72" s="22"/>
    </row>
    <row r="73" spans="1:58">
      <c r="A73" s="77" t="s">
        <v>928</v>
      </c>
      <c r="B73" s="77">
        <v>72</v>
      </c>
      <c r="C73" s="77" t="s">
        <v>29</v>
      </c>
      <c r="D73" s="77" t="s">
        <v>29</v>
      </c>
      <c r="E73" s="77">
        <v>2020</v>
      </c>
      <c r="F73" s="77">
        <v>42.268156899999902</v>
      </c>
      <c r="G73" s="77">
        <v>-83.731229099999993</v>
      </c>
      <c r="H73" s="77">
        <v>0</v>
      </c>
      <c r="I73" s="77" t="s">
        <v>881</v>
      </c>
      <c r="J73" s="77">
        <v>43.074761000000002</v>
      </c>
      <c r="K73" s="77">
        <v>-89.383761300000003</v>
      </c>
      <c r="L73" s="77">
        <v>941.312357293118</v>
      </c>
      <c r="M73" s="77">
        <v>0.285927079744621</v>
      </c>
      <c r="N73" s="77">
        <v>0</v>
      </c>
      <c r="O73" s="77">
        <v>180.731972600278</v>
      </c>
      <c r="P73" s="87" cm="1">
        <f t="array" ref="P73">IF($X73="Non-local",VLOOKUP($E73,$AI$64:$AW$68,COLUMN($AW:$AW)-COLUMN($AH:$AH),FALSE),IF($X73="Unknown",VLOOKUP($E73,$AI$71:$AW$75,COLUMN($AW:$AW)-COLUMN($AH:$AH),FALSE),0))</f>
        <v>224</v>
      </c>
      <c r="Q73" s="87" cm="1">
        <f t="array" ref="Q73">IF($X73="Non-local",VLOOKUP($E73,$AI$40:$AW$44,COLUMN($AW:$AW)-COLUMN($AH:$AH),FALSE),IF($X73="Unknown",VLOOKUP($E73,$AI$47:$AW$51,COLUMN($AW:$AW)-COLUMN($AH:$AH),FALSE),0))</f>
        <v>470.18520000000001</v>
      </c>
      <c r="R73" s="87" cm="1">
        <f t="array" ref="R73">IF($X73="Non-local",VLOOKUP($E73,$AI$88:$AW$92,COLUMN($AW:$AW)-COLUMN($AH:$AH),FALSE),IF($X73="Unknown",VLOOKUP($E73,$AI$95:$AW$99,COLUMN($AW:$AW)-COLUMN($AH:$AH),FALSE),0))</f>
        <v>0.13052013767768686</v>
      </c>
      <c r="S73" s="87" cm="1">
        <f t="array" ref="S73">VLOOKUP($E73,$AI$111:$AW$115,COLUMN($AW:$AW)-COLUMN($AH:$AH),FALSE)</f>
        <v>410.28773999999999</v>
      </c>
      <c r="T73" s="104">
        <f t="shared" si="61"/>
        <v>0.41644721742230784</v>
      </c>
      <c r="U73" s="104">
        <f t="shared" si="62"/>
        <v>1285.204912600278</v>
      </c>
      <c r="V73" s="87" cm="1">
        <f t="array" ref="V73">VLOOKUP($E73,$AI$118:$AW$122,COLUMN($AW:$AW)-COLUMN($AH:$AH),FALSE)</f>
        <v>161.75600000000003</v>
      </c>
      <c r="W73" s="87" t="str">
        <f t="shared" si="67"/>
        <v>Domestic</v>
      </c>
      <c r="X73" s="87" t="str">
        <f t="shared" si="68"/>
        <v>Non-local</v>
      </c>
      <c r="Y73" s="104"/>
      <c r="Z73" s="87" t="str">
        <f t="shared" si="63"/>
        <v>USA</v>
      </c>
      <c r="AA73" s="87" t="str">
        <f t="shared" si="64"/>
        <v>USA</v>
      </c>
      <c r="AB73" s="82" cm="1">
        <f t="array" ref="AB73">VLOOKUP(B73,'GDP per Capita'!$T$2:$V$4235,COLUMN('GDP per Capita'!$V:$V)-COLUMN('GDP per Capita'!$S:$S),FALSE)</f>
        <v>63809.64</v>
      </c>
      <c r="AC73" s="82">
        <f t="shared" si="69"/>
        <v>63809.64</v>
      </c>
      <c r="AD73" s="82">
        <f t="shared" si="70"/>
        <v>63809.64</v>
      </c>
      <c r="AE73" s="88">
        <f t="shared" si="65"/>
        <v>2.0141234343279135E-2</v>
      </c>
      <c r="AI73" s="107">
        <v>2018</v>
      </c>
      <c r="AJ73" s="120">
        <f t="shared" ref="AJ73:AV73" si="78">AJ66/SUM(AJ18,AJ25)*AJ32</f>
        <v>70.406994752186591</v>
      </c>
      <c r="AK73" s="120">
        <f t="shared" si="78"/>
        <v>631.2351253644315</v>
      </c>
      <c r="AL73" s="120">
        <f t="shared" si="78"/>
        <v>1754.1053002915448</v>
      </c>
      <c r="AM73" s="120">
        <f t="shared" si="78"/>
        <v>842.45610962099136</v>
      </c>
      <c r="AN73" s="120">
        <f t="shared" si="78"/>
        <v>911.64919067055393</v>
      </c>
      <c r="AO73" s="120">
        <f t="shared" si="78"/>
        <v>3999.8456501457722</v>
      </c>
      <c r="AP73" s="120">
        <f t="shared" si="78"/>
        <v>2526.1544151603503</v>
      </c>
      <c r="AQ73" s="120">
        <f t="shared" si="78"/>
        <v>1052.4631801749269</v>
      </c>
      <c r="AR73" s="120">
        <f t="shared" si="75"/>
        <v>0</v>
      </c>
      <c r="AS73" s="120">
        <f t="shared" si="78"/>
        <v>350.821060058309</v>
      </c>
      <c r="AT73" s="120">
        <f t="shared" si="78"/>
        <v>2455.7474204081627</v>
      </c>
      <c r="AU73" s="120">
        <f t="shared" si="78"/>
        <v>9683.3896058309037</v>
      </c>
      <c r="AV73" s="120">
        <f t="shared" si="78"/>
        <v>12139.137026239068</v>
      </c>
      <c r="AW73" s="25">
        <f t="shared" si="76"/>
        <v>224.79883381924199</v>
      </c>
      <c r="AX73" s="34">
        <f t="shared" si="77"/>
        <v>0</v>
      </c>
      <c r="BC73" s="25"/>
      <c r="BD73" s="34"/>
      <c r="BF73" s="22"/>
    </row>
    <row r="74" spans="1:58">
      <c r="A74" s="77" t="s">
        <v>929</v>
      </c>
      <c r="B74" s="77">
        <v>73</v>
      </c>
      <c r="C74" s="77" t="s">
        <v>29</v>
      </c>
      <c r="D74" s="77" t="s">
        <v>29</v>
      </c>
      <c r="E74" s="77">
        <v>2020</v>
      </c>
      <c r="F74" s="77">
        <v>46.732387500000002</v>
      </c>
      <c r="G74" s="77">
        <v>-117.00016509999899</v>
      </c>
      <c r="H74" s="77">
        <v>0</v>
      </c>
      <c r="I74" s="77" t="s">
        <v>881</v>
      </c>
      <c r="J74" s="77">
        <v>43.074761000000002</v>
      </c>
      <c r="K74" s="77">
        <v>-89.383761300000003</v>
      </c>
      <c r="L74" s="77">
        <v>4401.7433285361803</v>
      </c>
      <c r="M74" s="77">
        <v>0.78607885125302601</v>
      </c>
      <c r="N74" s="77">
        <v>0</v>
      </c>
      <c r="O74" s="77">
        <v>528.20919942434102</v>
      </c>
      <c r="P74" s="87" cm="1">
        <f t="array" ref="P74">IF($X74="Non-local",VLOOKUP($E74,$AI$64:$AW$68,COLUMN($AW:$AW)-COLUMN($AH:$AH),FALSE),IF($X74="Unknown",VLOOKUP($E74,$AI$71:$AW$75,COLUMN($AW:$AW)-COLUMN($AH:$AH),FALSE),0))</f>
        <v>224</v>
      </c>
      <c r="Q74" s="87" cm="1">
        <f t="array" ref="Q74">IF($X74="Non-local",VLOOKUP($E74,$AI$40:$AW$44,COLUMN($AW:$AW)-COLUMN($AH:$AH),FALSE),IF($X74="Unknown",VLOOKUP($E74,$AI$47:$AW$51,COLUMN($AW:$AW)-COLUMN($AH:$AH),FALSE),0))</f>
        <v>470.18520000000001</v>
      </c>
      <c r="R74" s="87" cm="1">
        <f t="array" ref="R74">IF($X74="Non-local",VLOOKUP($E74,$AI$88:$AW$92,COLUMN($AW:$AW)-COLUMN($AH:$AH),FALSE),IF($X74="Unknown",VLOOKUP($E74,$AI$95:$AW$99,COLUMN($AW:$AW)-COLUMN($AH:$AH),FALSE),0))</f>
        <v>0.13052013767768686</v>
      </c>
      <c r="S74" s="87" cm="1">
        <f t="array" ref="S74">VLOOKUP($E74,$AI$111:$AW$115,COLUMN($AW:$AW)-COLUMN($AH:$AH),FALSE)</f>
        <v>410.28773999999999</v>
      </c>
      <c r="T74" s="104">
        <f t="shared" si="61"/>
        <v>0.9165989889307129</v>
      </c>
      <c r="U74" s="104">
        <f t="shared" si="62"/>
        <v>1632.6821394243409</v>
      </c>
      <c r="V74" s="87" cm="1">
        <f t="array" ref="V74">VLOOKUP($E74,$AI$118:$AW$122,COLUMN($AW:$AW)-COLUMN($AH:$AH),FALSE)</f>
        <v>161.75600000000003</v>
      </c>
      <c r="W74" s="87" t="str">
        <f t="shared" si="67"/>
        <v>Domestic</v>
      </c>
      <c r="X74" s="87" t="str">
        <f t="shared" si="68"/>
        <v>Non-local</v>
      </c>
      <c r="Y74" s="104"/>
      <c r="Z74" s="87" t="str">
        <f t="shared" si="63"/>
        <v>USA</v>
      </c>
      <c r="AA74" s="87" t="str">
        <f t="shared" si="64"/>
        <v>USA</v>
      </c>
      <c r="AB74" s="82" cm="1">
        <f t="array" ref="AB74">VLOOKUP(B74,'GDP per Capita'!$T$2:$V$4235,COLUMN('GDP per Capita'!$V:$V)-COLUMN('GDP per Capita'!$S:$S),FALSE)</f>
        <v>63809.64</v>
      </c>
      <c r="AC74" s="82">
        <f t="shared" si="69"/>
        <v>63809.64</v>
      </c>
      <c r="AD74" s="82">
        <f t="shared" si="70"/>
        <v>63809.64</v>
      </c>
      <c r="AE74" s="88">
        <f t="shared" si="65"/>
        <v>2.5586763056872613E-2</v>
      </c>
      <c r="AI74" s="107">
        <v>2019</v>
      </c>
      <c r="AJ74" s="120">
        <f t="shared" ref="AJ74:AV74" si="79">AJ67/SUM(AJ19,AJ26)*AJ33</f>
        <v>86.056466086956505</v>
      </c>
      <c r="AK74" s="120">
        <f t="shared" si="79"/>
        <v>771.54073043478252</v>
      </c>
      <c r="AL74" s="120">
        <f t="shared" si="79"/>
        <v>2143.992991304347</v>
      </c>
      <c r="AM74" s="120">
        <f t="shared" si="79"/>
        <v>1029.7101286956522</v>
      </c>
      <c r="AN74" s="120">
        <f t="shared" si="79"/>
        <v>1114.2828626086957</v>
      </c>
      <c r="AO74" s="120">
        <f t="shared" si="79"/>
        <v>4888.8975130434783</v>
      </c>
      <c r="AP74" s="120">
        <f t="shared" si="79"/>
        <v>3087.6466539130438</v>
      </c>
      <c r="AQ74" s="120">
        <f t="shared" si="79"/>
        <v>1286.3957947826086</v>
      </c>
      <c r="AR74" s="120">
        <f t="shared" si="75"/>
        <v>0</v>
      </c>
      <c r="AS74" s="120">
        <f t="shared" si="79"/>
        <v>428.7985982608696</v>
      </c>
      <c r="AT74" s="120">
        <f t="shared" si="79"/>
        <v>3001.590187826087</v>
      </c>
      <c r="AU74" s="120">
        <f t="shared" si="79"/>
        <v>11835.731551304349</v>
      </c>
      <c r="AV74" s="120">
        <f t="shared" si="79"/>
        <v>14837.321739130435</v>
      </c>
      <c r="AW74" s="25">
        <f t="shared" si="76"/>
        <v>235.51304347826087</v>
      </c>
      <c r="AX74" s="34">
        <f t="shared" si="77"/>
        <v>-3.1263880373444408E-13</v>
      </c>
      <c r="BC74" s="25"/>
      <c r="BD74" s="34"/>
      <c r="BF74" s="22"/>
    </row>
    <row r="75" spans="1:58">
      <c r="A75" s="77" t="s">
        <v>930</v>
      </c>
      <c r="B75" s="77">
        <v>74</v>
      </c>
      <c r="C75" s="77" t="s">
        <v>29</v>
      </c>
      <c r="D75" s="77" t="s">
        <v>29</v>
      </c>
      <c r="E75" s="77">
        <v>2020</v>
      </c>
      <c r="F75" s="77">
        <v>39.028443799999998</v>
      </c>
      <c r="G75" s="77">
        <v>-76.601353599999996</v>
      </c>
      <c r="H75" s="77">
        <v>0</v>
      </c>
      <c r="I75" s="77" t="s">
        <v>881</v>
      </c>
      <c r="J75" s="77">
        <v>43.074761000000002</v>
      </c>
      <c r="K75" s="77">
        <v>-89.383761300000003</v>
      </c>
      <c r="L75" s="77">
        <v>2321.8061889084001</v>
      </c>
      <c r="M75" s="77">
        <v>0.468214077651119</v>
      </c>
      <c r="N75" s="77">
        <v>0</v>
      </c>
      <c r="O75" s="77">
        <v>445.78678827041301</v>
      </c>
      <c r="P75" s="87" cm="1">
        <f t="array" ref="P75">IF($X75="Non-local",VLOOKUP($E75,$AI$64:$AW$68,COLUMN($AW:$AW)-COLUMN($AH:$AH),FALSE),IF($X75="Unknown",VLOOKUP($E75,$AI$71:$AW$75,COLUMN($AW:$AW)-COLUMN($AH:$AH),FALSE),0))</f>
        <v>224</v>
      </c>
      <c r="Q75" s="87" cm="1">
        <f t="array" ref="Q75">IF($X75="Non-local",VLOOKUP($E75,$AI$40:$AW$44,COLUMN($AW:$AW)-COLUMN($AH:$AH),FALSE),IF($X75="Unknown",VLOOKUP($E75,$AI$47:$AW$51,COLUMN($AW:$AW)-COLUMN($AH:$AH),FALSE),0))</f>
        <v>470.18520000000001</v>
      </c>
      <c r="R75" s="87" cm="1">
        <f t="array" ref="R75">IF($X75="Non-local",VLOOKUP($E75,$AI$88:$AW$92,COLUMN($AW:$AW)-COLUMN($AH:$AH),FALSE),IF($X75="Unknown",VLOOKUP($E75,$AI$95:$AW$99,COLUMN($AW:$AW)-COLUMN($AH:$AH),FALSE),0))</f>
        <v>0.13052013767768686</v>
      </c>
      <c r="S75" s="87" cm="1">
        <f t="array" ref="S75">VLOOKUP($E75,$AI$111:$AW$115,COLUMN($AW:$AW)-COLUMN($AH:$AH),FALSE)</f>
        <v>410.28773999999999</v>
      </c>
      <c r="T75" s="104">
        <f t="shared" si="61"/>
        <v>0.59873421532880589</v>
      </c>
      <c r="U75" s="104">
        <f t="shared" si="62"/>
        <v>1550.259728270413</v>
      </c>
      <c r="V75" s="87" cm="1">
        <f t="array" ref="V75">VLOOKUP($E75,$AI$118:$AW$122,COLUMN($AW:$AW)-COLUMN($AH:$AH),FALSE)</f>
        <v>161.75600000000003</v>
      </c>
      <c r="W75" s="87" t="str">
        <f t="shared" si="67"/>
        <v>Domestic</v>
      </c>
      <c r="X75" s="87" t="str">
        <f t="shared" si="68"/>
        <v>Non-local</v>
      </c>
      <c r="Y75" s="104"/>
      <c r="Z75" s="87" t="str">
        <f t="shared" si="63"/>
        <v>USA</v>
      </c>
      <c r="AA75" s="87" t="str">
        <f t="shared" si="64"/>
        <v>USA</v>
      </c>
      <c r="AB75" s="82" cm="1">
        <f t="array" ref="AB75">VLOOKUP(B75,'GDP per Capita'!$T$2:$V$4235,COLUMN('GDP per Capita'!$V:$V)-COLUMN('GDP per Capita'!$S:$S),FALSE)</f>
        <v>63809.64</v>
      </c>
      <c r="AC75" s="82">
        <f t="shared" si="69"/>
        <v>63809.64</v>
      </c>
      <c r="AD75" s="82">
        <f t="shared" si="70"/>
        <v>63809.64</v>
      </c>
      <c r="AE75" s="88">
        <f t="shared" si="65"/>
        <v>2.4295070905750494E-2</v>
      </c>
      <c r="AI75" s="107">
        <v>2020</v>
      </c>
      <c r="AJ75" s="120">
        <f t="shared" ref="AJ75:AV75" si="80">AJ68/SUM(AJ20,AJ27)*AJ34</f>
        <v>67.183612193308548</v>
      </c>
      <c r="AK75" s="120">
        <f t="shared" si="80"/>
        <v>538.62723568773231</v>
      </c>
      <c r="AL75" s="120">
        <f t="shared" si="80"/>
        <v>1773.4156942750928</v>
      </c>
      <c r="AM75" s="120">
        <f t="shared" si="80"/>
        <v>830.5284472862453</v>
      </c>
      <c r="AN75" s="120">
        <f t="shared" si="80"/>
        <v>808.5200226022306</v>
      </c>
      <c r="AO75" s="120">
        <f t="shared" si="80"/>
        <v>3209.7549894423792</v>
      </c>
      <c r="AP75" s="120">
        <f t="shared" si="80"/>
        <v>2335.2096927881039</v>
      </c>
      <c r="AQ75" s="120">
        <f t="shared" si="80"/>
        <v>1010.0708591821563</v>
      </c>
      <c r="AR75" s="120">
        <f t="shared" si="75"/>
        <v>583.80242319702597</v>
      </c>
      <c r="AS75" s="120">
        <f t="shared" si="80"/>
        <v>426.26843598513017</v>
      </c>
      <c r="AT75" s="120">
        <f t="shared" si="80"/>
        <v>2379.2265421561342</v>
      </c>
      <c r="AU75" s="120">
        <f t="shared" si="80"/>
        <v>9204.1548704832694</v>
      </c>
      <c r="AV75" s="120">
        <f t="shared" si="80"/>
        <v>11583.381412639405</v>
      </c>
      <c r="AW75" s="25">
        <f t="shared" si="76"/>
        <v>214.50706319702601</v>
      </c>
      <c r="AX75" s="34">
        <f t="shared" si="77"/>
        <v>0</v>
      </c>
      <c r="BC75" s="25"/>
      <c r="BD75" s="34"/>
      <c r="BF75" s="22"/>
    </row>
    <row r="76" spans="1:58">
      <c r="A76" s="77" t="s">
        <v>920</v>
      </c>
      <c r="B76" s="77">
        <v>75</v>
      </c>
      <c r="C76" s="77" t="s">
        <v>29</v>
      </c>
      <c r="D76" s="77" t="s">
        <v>29</v>
      </c>
      <c r="E76" s="77">
        <v>2020</v>
      </c>
      <c r="F76" s="77">
        <v>32.222876499999998</v>
      </c>
      <c r="G76" s="77">
        <v>-110.9748477</v>
      </c>
      <c r="H76" s="77">
        <v>0</v>
      </c>
      <c r="I76" s="77" t="s">
        <v>881</v>
      </c>
      <c r="J76" s="77">
        <v>43.074761000000002</v>
      </c>
      <c r="K76" s="77">
        <v>-89.383761300000003</v>
      </c>
      <c r="L76" s="77">
        <v>4482.5152870161</v>
      </c>
      <c r="M76" s="77">
        <v>0.798937533590652</v>
      </c>
      <c r="N76" s="77">
        <v>0</v>
      </c>
      <c r="O76" s="77">
        <v>537.90183444193201</v>
      </c>
      <c r="P76" s="87" cm="1">
        <f t="array" ref="P76">IF($X76="Non-local",VLOOKUP($E76,$AI$64:$AW$68,COLUMN($AW:$AW)-COLUMN($AH:$AH),FALSE),IF($X76="Unknown",VLOOKUP($E76,$AI$71:$AW$75,COLUMN($AW:$AW)-COLUMN($AH:$AH),FALSE),0))</f>
        <v>224</v>
      </c>
      <c r="Q76" s="87" cm="1">
        <f t="array" ref="Q76">IF($X76="Non-local",VLOOKUP($E76,$AI$40:$AW$44,COLUMN($AW:$AW)-COLUMN($AH:$AH),FALSE),IF($X76="Unknown",VLOOKUP($E76,$AI$47:$AW$51,COLUMN($AW:$AW)-COLUMN($AH:$AH),FALSE),0))</f>
        <v>470.18520000000001</v>
      </c>
      <c r="R76" s="87" cm="1">
        <f t="array" ref="R76">IF($X76="Non-local",VLOOKUP($E76,$AI$88:$AW$92,COLUMN($AW:$AW)-COLUMN($AH:$AH),FALSE),IF($X76="Unknown",VLOOKUP($E76,$AI$95:$AW$99,COLUMN($AW:$AW)-COLUMN($AH:$AH),FALSE),0))</f>
        <v>0.13052013767768686</v>
      </c>
      <c r="S76" s="87" cm="1">
        <f t="array" ref="S76">VLOOKUP($E76,$AI$111:$AW$115,COLUMN($AW:$AW)-COLUMN($AH:$AH),FALSE)</f>
        <v>410.28773999999999</v>
      </c>
      <c r="T76" s="104">
        <f t="shared" si="61"/>
        <v>0.92945767126833889</v>
      </c>
      <c r="U76" s="104">
        <f t="shared" si="62"/>
        <v>1642.374774441932</v>
      </c>
      <c r="V76" s="87" cm="1">
        <f t="array" ref="V76">VLOOKUP($E76,$AI$118:$AW$122,COLUMN($AW:$AW)-COLUMN($AH:$AH),FALSE)</f>
        <v>161.75600000000003</v>
      </c>
      <c r="W76" s="87" t="str">
        <f t="shared" si="67"/>
        <v>Domestic</v>
      </c>
      <c r="X76" s="87" t="str">
        <f t="shared" si="68"/>
        <v>Non-local</v>
      </c>
      <c r="Y76" s="104"/>
      <c r="Z76" s="87" t="str">
        <f t="shared" si="63"/>
        <v>USA</v>
      </c>
      <c r="AA76" s="87" t="str">
        <f t="shared" si="64"/>
        <v>USA</v>
      </c>
      <c r="AB76" s="82" cm="1">
        <f t="array" ref="AB76">VLOOKUP(B76,'GDP per Capita'!$T$2:$V$4235,COLUMN('GDP per Capita'!$V:$V)-COLUMN('GDP per Capita'!$S:$S),FALSE)</f>
        <v>63809.64</v>
      </c>
      <c r="AC76" s="82">
        <f t="shared" si="69"/>
        <v>63809.64</v>
      </c>
      <c r="AD76" s="82">
        <f t="shared" si="70"/>
        <v>63809.64</v>
      </c>
      <c r="AE76" s="88">
        <f t="shared" si="65"/>
        <v>2.5738662284287013E-2</v>
      </c>
      <c r="AJ76" s="84"/>
      <c r="AK76" s="111"/>
      <c r="AL76" s="84"/>
      <c r="AM76" s="84"/>
      <c r="AN76" s="84"/>
      <c r="AO76" s="84"/>
      <c r="AP76" s="84"/>
      <c r="AQ76" s="84"/>
      <c r="AR76" s="84"/>
      <c r="AS76" s="84"/>
      <c r="AT76" s="123"/>
      <c r="AU76" s="84"/>
      <c r="AV76" s="84"/>
      <c r="AW76" s="124"/>
      <c r="AX76" s="154"/>
      <c r="BC76" s="25"/>
      <c r="BD76" s="34"/>
      <c r="BF76" s="22"/>
    </row>
    <row r="77" spans="1:58" ht="34">
      <c r="A77" s="77" t="s">
        <v>931</v>
      </c>
      <c r="B77" s="77">
        <v>76</v>
      </c>
      <c r="C77" s="77" t="s">
        <v>29</v>
      </c>
      <c r="D77" s="77" t="s">
        <v>29</v>
      </c>
      <c r="E77" s="77">
        <v>2020</v>
      </c>
      <c r="F77" s="77">
        <v>43.157284999999902</v>
      </c>
      <c r="G77" s="77">
        <v>-77.615213999999995</v>
      </c>
      <c r="H77" s="77">
        <v>0</v>
      </c>
      <c r="I77" s="77" t="s">
        <v>881</v>
      </c>
      <c r="J77" s="77">
        <v>43.074761000000002</v>
      </c>
      <c r="K77" s="77">
        <v>-89.383761300000003</v>
      </c>
      <c r="L77" s="77">
        <v>1909.0028818645801</v>
      </c>
      <c r="M77" s="77">
        <v>0.41370555769717998</v>
      </c>
      <c r="N77" s="77">
        <v>0</v>
      </c>
      <c r="O77" s="77">
        <v>366.52855331799998</v>
      </c>
      <c r="P77" s="87" cm="1">
        <f t="array" ref="P77">IF($X77="Non-local",VLOOKUP($E77,$AI$64:$AW$68,COLUMN($AW:$AW)-COLUMN($AH:$AH),FALSE),IF($X77="Unknown",VLOOKUP($E77,$AI$71:$AW$75,COLUMN($AW:$AW)-COLUMN($AH:$AH),FALSE),0))</f>
        <v>224</v>
      </c>
      <c r="Q77" s="87" cm="1">
        <f t="array" ref="Q77">IF($X77="Non-local",VLOOKUP($E77,$AI$40:$AW$44,COLUMN($AW:$AW)-COLUMN($AH:$AH),FALSE),IF($X77="Unknown",VLOOKUP($E77,$AI$47:$AW$51,COLUMN($AW:$AW)-COLUMN($AH:$AH),FALSE),0))</f>
        <v>470.18520000000001</v>
      </c>
      <c r="R77" s="87" cm="1">
        <f t="array" ref="R77">IF($X77="Non-local",VLOOKUP($E77,$AI$88:$AW$92,COLUMN($AW:$AW)-COLUMN($AH:$AH),FALSE),IF($X77="Unknown",VLOOKUP($E77,$AI$95:$AW$99,COLUMN($AW:$AW)-COLUMN($AH:$AH),FALSE),0))</f>
        <v>0.13052013767768686</v>
      </c>
      <c r="S77" s="87" cm="1">
        <f t="array" ref="S77">VLOOKUP($E77,$AI$111:$AW$115,COLUMN($AW:$AW)-COLUMN($AH:$AH),FALSE)</f>
        <v>410.28773999999999</v>
      </c>
      <c r="T77" s="104">
        <f t="shared" si="61"/>
        <v>0.54422569537486687</v>
      </c>
      <c r="U77" s="104">
        <f t="shared" si="62"/>
        <v>1471.0014933179998</v>
      </c>
      <c r="V77" s="87" cm="1">
        <f t="array" ref="V77">VLOOKUP($E77,$AI$118:$AW$122,COLUMN($AW:$AW)-COLUMN($AH:$AH),FALSE)</f>
        <v>161.75600000000003</v>
      </c>
      <c r="W77" s="87" t="str">
        <f t="shared" si="67"/>
        <v>Domestic</v>
      </c>
      <c r="X77" s="87" t="str">
        <f t="shared" si="68"/>
        <v>Non-local</v>
      </c>
      <c r="Y77" s="104"/>
      <c r="Z77" s="87" t="str">
        <f t="shared" si="63"/>
        <v>USA</v>
      </c>
      <c r="AA77" s="87" t="str">
        <f t="shared" si="64"/>
        <v>USA</v>
      </c>
      <c r="AB77" s="82" cm="1">
        <f t="array" ref="AB77">VLOOKUP(B77,'GDP per Capita'!$T$2:$V$4235,COLUMN('GDP per Capita'!$V:$V)-COLUMN('GDP per Capita'!$S:$S),FALSE)</f>
        <v>63809.64</v>
      </c>
      <c r="AC77" s="82">
        <f t="shared" si="69"/>
        <v>63809.64</v>
      </c>
      <c r="AD77" s="82">
        <f t="shared" si="70"/>
        <v>63809.64</v>
      </c>
      <c r="AE77" s="88">
        <f t="shared" si="65"/>
        <v>2.3052966500328162E-2</v>
      </c>
      <c r="AI77" s="100" t="s">
        <v>1947</v>
      </c>
      <c r="AJ77" s="101" t="s">
        <v>1892</v>
      </c>
      <c r="AK77" s="101" t="s">
        <v>1893</v>
      </c>
      <c r="AL77" s="101" t="s">
        <v>1894</v>
      </c>
      <c r="AM77" s="101" t="s">
        <v>1895</v>
      </c>
      <c r="AN77" s="101" t="s">
        <v>1896</v>
      </c>
      <c r="AO77" s="101" t="s">
        <v>1897</v>
      </c>
      <c r="AP77" s="101" t="s">
        <v>1898</v>
      </c>
      <c r="AQ77" s="101" t="s">
        <v>1899</v>
      </c>
      <c r="AR77" s="101" t="s">
        <v>1900</v>
      </c>
      <c r="AS77" s="101" t="s">
        <v>1901</v>
      </c>
      <c r="AT77" s="102" t="s">
        <v>1902</v>
      </c>
      <c r="AU77" s="102" t="s">
        <v>1903</v>
      </c>
      <c r="AV77" s="102" t="s">
        <v>674</v>
      </c>
      <c r="AW77" s="123" t="s">
        <v>809</v>
      </c>
      <c r="AX77" s="155" t="s">
        <v>1951</v>
      </c>
      <c r="AY77" s="125" t="s">
        <v>1943</v>
      </c>
      <c r="BC77" s="25"/>
      <c r="BD77" s="34"/>
      <c r="BF77" s="22"/>
    </row>
    <row r="78" spans="1:58">
      <c r="A78" s="77" t="s">
        <v>932</v>
      </c>
      <c r="B78" s="77">
        <v>77</v>
      </c>
      <c r="C78" s="77" t="s">
        <v>29</v>
      </c>
      <c r="D78" s="77" t="s">
        <v>29</v>
      </c>
      <c r="E78" s="77">
        <v>2020</v>
      </c>
      <c r="F78" s="77">
        <v>42.012869500000001</v>
      </c>
      <c r="G78" s="77">
        <v>-73.908190099999999</v>
      </c>
      <c r="H78" s="77">
        <v>0</v>
      </c>
      <c r="I78" s="77" t="s">
        <v>881</v>
      </c>
      <c r="J78" s="77">
        <v>43.074761000000002</v>
      </c>
      <c r="K78" s="77">
        <v>-89.383761300000003</v>
      </c>
      <c r="L78" s="77">
        <v>2542.9703768986701</v>
      </c>
      <c r="M78" s="77">
        <v>0.49741765317597603</v>
      </c>
      <c r="N78" s="77">
        <v>0</v>
      </c>
      <c r="O78" s="77">
        <v>488.25031236454498</v>
      </c>
      <c r="P78" s="87" cm="1">
        <f t="array" ref="P78">IF($X78="Non-local",VLOOKUP($E78,$AI$64:$AW$68,COLUMN($AW:$AW)-COLUMN($AH:$AH),FALSE),IF($X78="Unknown",VLOOKUP($E78,$AI$71:$AW$75,COLUMN($AW:$AW)-COLUMN($AH:$AH),FALSE),0))</f>
        <v>224</v>
      </c>
      <c r="Q78" s="87" cm="1">
        <f t="array" ref="Q78">IF($X78="Non-local",VLOOKUP($E78,$AI$40:$AW$44,COLUMN($AW:$AW)-COLUMN($AH:$AH),FALSE),IF($X78="Unknown",VLOOKUP($E78,$AI$47:$AW$51,COLUMN($AW:$AW)-COLUMN($AH:$AH),FALSE),0))</f>
        <v>470.18520000000001</v>
      </c>
      <c r="R78" s="87" cm="1">
        <f t="array" ref="R78">IF($X78="Non-local",VLOOKUP($E78,$AI$88:$AW$92,COLUMN($AW:$AW)-COLUMN($AH:$AH),FALSE),IF($X78="Unknown",VLOOKUP($E78,$AI$95:$AW$99,COLUMN($AW:$AW)-COLUMN($AH:$AH),FALSE),0))</f>
        <v>0.13052013767768686</v>
      </c>
      <c r="S78" s="87" cm="1">
        <f t="array" ref="S78">VLOOKUP($E78,$AI$111:$AW$115,COLUMN($AW:$AW)-COLUMN($AH:$AH),FALSE)</f>
        <v>410.28773999999999</v>
      </c>
      <c r="T78" s="104">
        <f t="shared" si="61"/>
        <v>0.62793779085366286</v>
      </c>
      <c r="U78" s="104">
        <f t="shared" si="62"/>
        <v>1592.723252364545</v>
      </c>
      <c r="V78" s="87" cm="1">
        <f t="array" ref="V78">VLOOKUP($E78,$AI$118:$AW$122,COLUMN($AW:$AW)-COLUMN($AH:$AH),FALSE)</f>
        <v>161.75600000000003</v>
      </c>
      <c r="W78" s="87" t="str">
        <f t="shared" si="67"/>
        <v>Domestic</v>
      </c>
      <c r="X78" s="87" t="str">
        <f t="shared" si="68"/>
        <v>Non-local</v>
      </c>
      <c r="Y78" s="104"/>
      <c r="Z78" s="87" t="str">
        <f t="shared" si="63"/>
        <v>USA</v>
      </c>
      <c r="AA78" s="87" t="str">
        <f t="shared" si="64"/>
        <v>USA</v>
      </c>
      <c r="AB78" s="82" cm="1">
        <f t="array" ref="AB78">VLOOKUP(B78,'GDP per Capita'!$T$2:$V$4235,COLUMN('GDP per Capita'!$V:$V)-COLUMN('GDP per Capita'!$S:$S),FALSE)</f>
        <v>63809.64</v>
      </c>
      <c r="AC78" s="82">
        <f t="shared" si="69"/>
        <v>63809.64</v>
      </c>
      <c r="AD78" s="82">
        <f t="shared" si="70"/>
        <v>63809.64</v>
      </c>
      <c r="AE78" s="88">
        <f t="shared" si="65"/>
        <v>2.4960542832784278E-2</v>
      </c>
      <c r="AI78" s="105">
        <v>2016</v>
      </c>
      <c r="AJ78" s="120">
        <f>SUM(AJ71,AJ64)</f>
        <v>1014.2701084337349</v>
      </c>
      <c r="AK78" s="120">
        <f t="shared" ref="AK78:AU78" si="81">SUM(AK71,AK64)</f>
        <v>9093.4561445783111</v>
      </c>
      <c r="AL78" s="120">
        <f t="shared" si="81"/>
        <v>25269.315632530121</v>
      </c>
      <c r="AM78" s="120">
        <f t="shared" si="81"/>
        <v>12136.26646987952</v>
      </c>
      <c r="AN78" s="120">
        <f t="shared" si="81"/>
        <v>13133.049162650603</v>
      </c>
      <c r="AO78" s="120">
        <f t="shared" si="81"/>
        <v>57621.034608433736</v>
      </c>
      <c r="AP78" s="120">
        <f t="shared" si="81"/>
        <v>36391.311993975905</v>
      </c>
      <c r="AQ78" s="120">
        <f t="shared" si="81"/>
        <v>15161.589379518073</v>
      </c>
      <c r="AR78" s="120">
        <f t="shared" si="81"/>
        <v>0</v>
      </c>
      <c r="AS78" s="120">
        <f t="shared" si="81"/>
        <v>5053.8631265060249</v>
      </c>
      <c r="AT78" s="120">
        <f t="shared" si="81"/>
        <v>35377.041885542167</v>
      </c>
      <c r="AU78" s="120">
        <f t="shared" si="81"/>
        <v>139497.11474096388</v>
      </c>
      <c r="AV78" s="121">
        <f>SUM(AJ78:AS78)</f>
        <v>174874.15662650601</v>
      </c>
      <c r="AW78" s="25">
        <f>AV78/AV9</f>
        <v>240.54216867469879</v>
      </c>
      <c r="AX78" s="34">
        <f>SUMIF($E$2:$E$4235,$AI78,$P$2:$P$4235)/COUNTIF($E$2:$E$4235,$AI78)-AW78</f>
        <v>0</v>
      </c>
      <c r="BC78" s="25"/>
      <c r="BD78" s="34"/>
      <c r="BF78" s="22"/>
    </row>
    <row r="79" spans="1:58">
      <c r="A79" s="77" t="s">
        <v>933</v>
      </c>
      <c r="B79" s="77">
        <v>78</v>
      </c>
      <c r="C79" s="77" t="s">
        <v>29</v>
      </c>
      <c r="D79" s="77" t="s">
        <v>29</v>
      </c>
      <c r="E79" s="77">
        <v>2020</v>
      </c>
      <c r="F79" s="77">
        <v>33.554113000000001</v>
      </c>
      <c r="G79" s="77">
        <v>-86.804218999999904</v>
      </c>
      <c r="H79" s="77">
        <v>0</v>
      </c>
      <c r="I79" s="77" t="s">
        <v>881</v>
      </c>
      <c r="J79" s="77">
        <v>43.074761000000002</v>
      </c>
      <c r="K79" s="77">
        <v>-89.383761300000003</v>
      </c>
      <c r="L79" s="77">
        <v>2164.3004287793401</v>
      </c>
      <c r="M79" s="77">
        <v>0.44741626493412101</v>
      </c>
      <c r="N79" s="77">
        <v>0</v>
      </c>
      <c r="O79" s="77">
        <v>415.545682325634</v>
      </c>
      <c r="P79" s="87" cm="1">
        <f t="array" ref="P79">IF($X79="Non-local",VLOOKUP($E79,$AI$64:$AW$68,COLUMN($AW:$AW)-COLUMN($AH:$AH),FALSE),IF($X79="Unknown",VLOOKUP($E79,$AI$71:$AW$75,COLUMN($AW:$AW)-COLUMN($AH:$AH),FALSE),0))</f>
        <v>224</v>
      </c>
      <c r="Q79" s="87" cm="1">
        <f t="array" ref="Q79">IF($X79="Non-local",VLOOKUP($E79,$AI$40:$AW$44,COLUMN($AW:$AW)-COLUMN($AH:$AH),FALSE),IF($X79="Unknown",VLOOKUP($E79,$AI$47:$AW$51,COLUMN($AW:$AW)-COLUMN($AH:$AH),FALSE),0))</f>
        <v>470.18520000000001</v>
      </c>
      <c r="R79" s="87" cm="1">
        <f t="array" ref="R79">IF($X79="Non-local",VLOOKUP($E79,$AI$88:$AW$92,COLUMN($AW:$AW)-COLUMN($AH:$AH),FALSE),IF($X79="Unknown",VLOOKUP($E79,$AI$95:$AW$99,COLUMN($AW:$AW)-COLUMN($AH:$AH),FALSE),0))</f>
        <v>0.13052013767768686</v>
      </c>
      <c r="S79" s="87" cm="1">
        <f t="array" ref="S79">VLOOKUP($E79,$AI$111:$AW$115,COLUMN($AW:$AW)-COLUMN($AH:$AH),FALSE)</f>
        <v>410.28773999999999</v>
      </c>
      <c r="T79" s="104">
        <f t="shared" si="61"/>
        <v>0.5779364026118079</v>
      </c>
      <c r="U79" s="104">
        <f t="shared" si="62"/>
        <v>1520.0186223256339</v>
      </c>
      <c r="V79" s="87" cm="1">
        <f t="array" ref="V79">VLOOKUP($E79,$AI$118:$AW$122,COLUMN($AW:$AW)-COLUMN($AH:$AH),FALSE)</f>
        <v>161.75600000000003</v>
      </c>
      <c r="W79" s="87" t="str">
        <f t="shared" si="67"/>
        <v>Domestic</v>
      </c>
      <c r="X79" s="87" t="str">
        <f t="shared" si="68"/>
        <v>Non-local</v>
      </c>
      <c r="Y79" s="104"/>
      <c r="Z79" s="87" t="str">
        <f t="shared" si="63"/>
        <v>USA</v>
      </c>
      <c r="AA79" s="87" t="str">
        <f t="shared" si="64"/>
        <v>USA</v>
      </c>
      <c r="AB79" s="82" cm="1">
        <f t="array" ref="AB79">VLOOKUP(B79,'GDP per Capita'!$T$2:$V$4235,COLUMN('GDP per Capita'!$V:$V)-COLUMN('GDP per Capita'!$S:$S),FALSE)</f>
        <v>63809.64</v>
      </c>
      <c r="AC79" s="82">
        <f t="shared" si="69"/>
        <v>63809.64</v>
      </c>
      <c r="AD79" s="82">
        <f t="shared" si="70"/>
        <v>63809.64</v>
      </c>
      <c r="AE79" s="88">
        <f t="shared" si="65"/>
        <v>2.3821143988990285E-2</v>
      </c>
      <c r="AI79" s="107">
        <v>2017</v>
      </c>
      <c r="AJ79" s="120">
        <f t="shared" ref="AJ79:AU79" si="82">SUM(AJ72,AJ65)</f>
        <v>695.77333805309729</v>
      </c>
      <c r="AK79" s="120">
        <f t="shared" si="82"/>
        <v>6237.9678584070798</v>
      </c>
      <c r="AL79" s="120">
        <f t="shared" si="82"/>
        <v>17334.352991150441</v>
      </c>
      <c r="AM79" s="120">
        <f t="shared" si="82"/>
        <v>8325.2878725663722</v>
      </c>
      <c r="AN79" s="120">
        <f t="shared" si="82"/>
        <v>9009.0651185840688</v>
      </c>
      <c r="AO79" s="120">
        <f t="shared" si="82"/>
        <v>39527.123256637169</v>
      </c>
      <c r="AP79" s="120">
        <f t="shared" si="82"/>
        <v>24963.867525663718</v>
      </c>
      <c r="AQ79" s="120">
        <f t="shared" si="82"/>
        <v>10400.611794690263</v>
      </c>
      <c r="AR79" s="120">
        <f t="shared" si="82"/>
        <v>0</v>
      </c>
      <c r="AS79" s="120">
        <f t="shared" si="82"/>
        <v>3466.8705982300885</v>
      </c>
      <c r="AT79" s="120">
        <f t="shared" si="82"/>
        <v>24268.094187610615</v>
      </c>
      <c r="AU79" s="120">
        <f t="shared" si="82"/>
        <v>95692.826166371684</v>
      </c>
      <c r="AV79" s="121">
        <f t="shared" ref="AV79:AV82" si="83">SUM(AJ79:AS79)</f>
        <v>119960.92035398231</v>
      </c>
      <c r="AW79" s="25">
        <f t="shared" ref="AW79:AW82" si="84">AV79/AV10</f>
        <v>195.05840707964603</v>
      </c>
      <c r="AX79" s="34">
        <f t="shared" ref="AX79:AX82" si="85">SUMIF($E$2:$E$4235,$AI79,$P$2:$P$4235)/COUNTIF($E$2:$E$4235,$AI79)-AW79</f>
        <v>0</v>
      </c>
      <c r="BC79" s="25"/>
      <c r="BD79" s="34"/>
      <c r="BF79" s="22"/>
    </row>
    <row r="80" spans="1:58">
      <c r="A80" s="77" t="s">
        <v>920</v>
      </c>
      <c r="B80" s="77">
        <v>79</v>
      </c>
      <c r="C80" s="77" t="s">
        <v>29</v>
      </c>
      <c r="D80" s="77" t="s">
        <v>29</v>
      </c>
      <c r="E80" s="77">
        <v>2020</v>
      </c>
      <c r="F80" s="77">
        <v>32.222876499999998</v>
      </c>
      <c r="G80" s="77">
        <v>-110.9748477</v>
      </c>
      <c r="H80" s="77">
        <v>0</v>
      </c>
      <c r="I80" s="77" t="s">
        <v>881</v>
      </c>
      <c r="J80" s="77">
        <v>43.074761000000002</v>
      </c>
      <c r="K80" s="77">
        <v>-89.383761300000003</v>
      </c>
      <c r="L80" s="77">
        <v>4482.5152870161</v>
      </c>
      <c r="M80" s="77">
        <v>0.798937533590652</v>
      </c>
      <c r="N80" s="77">
        <v>0</v>
      </c>
      <c r="O80" s="77">
        <v>537.90183444193201</v>
      </c>
      <c r="P80" s="87" cm="1">
        <f t="array" ref="P80">IF($X80="Non-local",VLOOKUP($E80,$AI$64:$AW$68,COLUMN($AW:$AW)-COLUMN($AH:$AH),FALSE),IF($X80="Unknown",VLOOKUP($E80,$AI$71:$AW$75,COLUMN($AW:$AW)-COLUMN($AH:$AH),FALSE),0))</f>
        <v>224</v>
      </c>
      <c r="Q80" s="87" cm="1">
        <f t="array" ref="Q80">IF($X80="Non-local",VLOOKUP($E80,$AI$40:$AW$44,COLUMN($AW:$AW)-COLUMN($AH:$AH),FALSE),IF($X80="Unknown",VLOOKUP($E80,$AI$47:$AW$51,COLUMN($AW:$AW)-COLUMN($AH:$AH),FALSE),0))</f>
        <v>470.18520000000001</v>
      </c>
      <c r="R80" s="87" cm="1">
        <f t="array" ref="R80">IF($X80="Non-local",VLOOKUP($E80,$AI$88:$AW$92,COLUMN($AW:$AW)-COLUMN($AH:$AH),FALSE),IF($X80="Unknown",VLOOKUP($E80,$AI$95:$AW$99,COLUMN($AW:$AW)-COLUMN($AH:$AH),FALSE),0))</f>
        <v>0.13052013767768686</v>
      </c>
      <c r="S80" s="87" cm="1">
        <f t="array" ref="S80">VLOOKUP($E80,$AI$111:$AW$115,COLUMN($AW:$AW)-COLUMN($AH:$AH),FALSE)</f>
        <v>410.28773999999999</v>
      </c>
      <c r="T80" s="104">
        <f t="shared" si="61"/>
        <v>0.92945767126833889</v>
      </c>
      <c r="U80" s="104">
        <f t="shared" si="62"/>
        <v>1642.374774441932</v>
      </c>
      <c r="V80" s="87" cm="1">
        <f t="array" ref="V80">VLOOKUP($E80,$AI$118:$AW$122,COLUMN($AW:$AW)-COLUMN($AH:$AH),FALSE)</f>
        <v>161.75600000000003</v>
      </c>
      <c r="W80" s="87" t="str">
        <f t="shared" si="67"/>
        <v>Domestic</v>
      </c>
      <c r="X80" s="87" t="str">
        <f t="shared" si="68"/>
        <v>Non-local</v>
      </c>
      <c r="Y80" s="104"/>
      <c r="Z80" s="87" t="str">
        <f t="shared" si="63"/>
        <v>USA</v>
      </c>
      <c r="AA80" s="87" t="str">
        <f t="shared" si="64"/>
        <v>USA</v>
      </c>
      <c r="AB80" s="82" cm="1">
        <f t="array" ref="AB80">VLOOKUP(B80,'GDP per Capita'!$T$2:$V$4235,COLUMN('GDP per Capita'!$V:$V)-COLUMN('GDP per Capita'!$S:$S),FALSE)</f>
        <v>63809.64</v>
      </c>
      <c r="AC80" s="82">
        <f t="shared" si="69"/>
        <v>63809.64</v>
      </c>
      <c r="AD80" s="82">
        <f t="shared" si="70"/>
        <v>63809.64</v>
      </c>
      <c r="AE80" s="88">
        <f t="shared" si="65"/>
        <v>2.5738662284287013E-2</v>
      </c>
      <c r="AI80" s="107">
        <v>2018</v>
      </c>
      <c r="AJ80" s="120">
        <f t="shared" ref="AJ80:AU80" si="86">SUM(AJ73,AJ66)</f>
        <v>964.83659475218656</v>
      </c>
      <c r="AK80" s="120">
        <f t="shared" si="86"/>
        <v>8650.2591253644314</v>
      </c>
      <c r="AL80" s="120">
        <f t="shared" si="86"/>
        <v>24037.739300291541</v>
      </c>
      <c r="AM80" s="120">
        <f t="shared" si="86"/>
        <v>11544.768909620992</v>
      </c>
      <c r="AN80" s="120">
        <f t="shared" si="86"/>
        <v>12492.970390670554</v>
      </c>
      <c r="AO80" s="120">
        <f t="shared" si="86"/>
        <v>54812.699650145769</v>
      </c>
      <c r="AP80" s="120">
        <f t="shared" si="86"/>
        <v>34617.671615160347</v>
      </c>
      <c r="AQ80" s="120">
        <f t="shared" si="86"/>
        <v>14422.643580174927</v>
      </c>
      <c r="AR80" s="120">
        <f t="shared" si="86"/>
        <v>0</v>
      </c>
      <c r="AS80" s="120">
        <f t="shared" si="86"/>
        <v>4807.5478600583083</v>
      </c>
      <c r="AT80" s="120">
        <f t="shared" si="86"/>
        <v>33652.835020408158</v>
      </c>
      <c r="AU80" s="120">
        <f t="shared" si="86"/>
        <v>132698.30200583092</v>
      </c>
      <c r="AV80" s="121">
        <f t="shared" si="83"/>
        <v>166351.13702623904</v>
      </c>
      <c r="AW80" s="25">
        <f t="shared" si="84"/>
        <v>224.79883381924193</v>
      </c>
      <c r="AX80" s="34">
        <f t="shared" si="85"/>
        <v>0</v>
      </c>
      <c r="BC80" s="25"/>
      <c r="BD80" s="34"/>
      <c r="BF80" s="22"/>
    </row>
    <row r="81" spans="1:82">
      <c r="A81" s="77" t="s">
        <v>934</v>
      </c>
      <c r="B81" s="77">
        <v>80</v>
      </c>
      <c r="C81" s="77" t="s">
        <v>29</v>
      </c>
      <c r="D81" s="77" t="s">
        <v>29</v>
      </c>
      <c r="E81" s="77">
        <v>2020</v>
      </c>
      <c r="F81" s="77">
        <v>33.538685800000003</v>
      </c>
      <c r="G81" s="77">
        <v>-112.18599409999899</v>
      </c>
      <c r="H81" s="77">
        <v>0</v>
      </c>
      <c r="I81" s="77" t="s">
        <v>881</v>
      </c>
      <c r="J81" s="77">
        <v>43.074761000000002</v>
      </c>
      <c r="K81" s="77">
        <v>-89.383761300000003</v>
      </c>
      <c r="L81" s="77">
        <v>4488.3827113350699</v>
      </c>
      <c r="M81" s="77">
        <v>0.79987161203665702</v>
      </c>
      <c r="N81" s="77">
        <v>0</v>
      </c>
      <c r="O81" s="77">
        <v>538.60592536020795</v>
      </c>
      <c r="P81" s="87" cm="1">
        <f t="array" ref="P81">IF($X81="Non-local",VLOOKUP($E81,$AI$64:$AW$68,COLUMN($AW:$AW)-COLUMN($AH:$AH),FALSE),IF($X81="Unknown",VLOOKUP($E81,$AI$71:$AW$75,COLUMN($AW:$AW)-COLUMN($AH:$AH),FALSE),0))</f>
        <v>224</v>
      </c>
      <c r="Q81" s="87" cm="1">
        <f t="array" ref="Q81">IF($X81="Non-local",VLOOKUP($E81,$AI$40:$AW$44,COLUMN($AW:$AW)-COLUMN($AH:$AH),FALSE),IF($X81="Unknown",VLOOKUP($E81,$AI$47:$AW$51,COLUMN($AW:$AW)-COLUMN($AH:$AH),FALSE),0))</f>
        <v>470.18520000000001</v>
      </c>
      <c r="R81" s="87" cm="1">
        <f t="array" ref="R81">IF($X81="Non-local",VLOOKUP($E81,$AI$88:$AW$92,COLUMN($AW:$AW)-COLUMN($AH:$AH),FALSE),IF($X81="Unknown",VLOOKUP($E81,$AI$95:$AW$99,COLUMN($AW:$AW)-COLUMN($AH:$AH),FALSE),0))</f>
        <v>0.13052013767768686</v>
      </c>
      <c r="S81" s="87" cm="1">
        <f t="array" ref="S81">VLOOKUP($E81,$AI$111:$AW$115,COLUMN($AW:$AW)-COLUMN($AH:$AH),FALSE)</f>
        <v>410.28773999999999</v>
      </c>
      <c r="T81" s="104">
        <f t="shared" si="61"/>
        <v>0.93039174971434391</v>
      </c>
      <c r="U81" s="104">
        <f t="shared" si="62"/>
        <v>1643.0788653602078</v>
      </c>
      <c r="V81" s="87" cm="1">
        <f t="array" ref="V81">VLOOKUP($E81,$AI$118:$AW$122,COLUMN($AW:$AW)-COLUMN($AH:$AH),FALSE)</f>
        <v>161.75600000000003</v>
      </c>
      <c r="W81" s="87" t="str">
        <f t="shared" si="67"/>
        <v>Domestic</v>
      </c>
      <c r="X81" s="87" t="str">
        <f t="shared" si="68"/>
        <v>Non-local</v>
      </c>
      <c r="Y81" s="104"/>
      <c r="Z81" s="87" t="str">
        <f t="shared" si="63"/>
        <v>USA</v>
      </c>
      <c r="AA81" s="87" t="str">
        <f t="shared" si="64"/>
        <v>USA</v>
      </c>
      <c r="AB81" s="82" cm="1">
        <f t="array" ref="AB81">VLOOKUP(B81,'GDP per Capita'!$T$2:$V$4235,COLUMN('GDP per Capita'!$V:$V)-COLUMN('GDP per Capita'!$S:$S),FALSE)</f>
        <v>63809.64</v>
      </c>
      <c r="AC81" s="82">
        <f t="shared" si="69"/>
        <v>63809.64</v>
      </c>
      <c r="AD81" s="82">
        <f t="shared" si="70"/>
        <v>63809.64</v>
      </c>
      <c r="AE81" s="88">
        <f t="shared" si="65"/>
        <v>2.574969652485436E-2</v>
      </c>
      <c r="AI81" s="107">
        <v>2019</v>
      </c>
      <c r="AJ81" s="120">
        <f t="shared" ref="AJ81:AU81" si="87">SUM(AJ74,AJ67)</f>
        <v>1028.5796660869564</v>
      </c>
      <c r="AK81" s="120">
        <f t="shared" si="87"/>
        <v>9221.7487304347815</v>
      </c>
      <c r="AL81" s="120">
        <f t="shared" si="87"/>
        <v>25625.820991304347</v>
      </c>
      <c r="AM81" s="120">
        <f t="shared" si="87"/>
        <v>12307.487728695654</v>
      </c>
      <c r="AN81" s="120">
        <f t="shared" si="87"/>
        <v>13318.333262608696</v>
      </c>
      <c r="AO81" s="120">
        <f t="shared" si="87"/>
        <v>58433.965513043477</v>
      </c>
      <c r="AP81" s="120">
        <f t="shared" si="87"/>
        <v>36904.729053913048</v>
      </c>
      <c r="AQ81" s="120">
        <f t="shared" si="87"/>
        <v>15375.492594782609</v>
      </c>
      <c r="AR81" s="120">
        <f t="shared" si="87"/>
        <v>0</v>
      </c>
      <c r="AS81" s="120">
        <f t="shared" si="87"/>
        <v>5125.1641982608699</v>
      </c>
      <c r="AT81" s="120">
        <f t="shared" si="87"/>
        <v>35876.149387826081</v>
      </c>
      <c r="AU81" s="120">
        <f t="shared" si="87"/>
        <v>141465.17235130438</v>
      </c>
      <c r="AV81" s="121">
        <f t="shared" si="83"/>
        <v>177341.32173913042</v>
      </c>
      <c r="AW81" s="25">
        <f t="shared" si="84"/>
        <v>235.51304347826084</v>
      </c>
      <c r="AX81" s="34">
        <f t="shared" si="85"/>
        <v>0</v>
      </c>
      <c r="BC81" s="25"/>
      <c r="BD81" s="34"/>
      <c r="BF81" s="22"/>
    </row>
    <row r="82" spans="1:82">
      <c r="A82" s="77" t="s">
        <v>935</v>
      </c>
      <c r="B82" s="77">
        <v>81</v>
      </c>
      <c r="C82" s="77" t="s">
        <v>574</v>
      </c>
      <c r="D82" s="77" t="s">
        <v>30</v>
      </c>
      <c r="E82" s="77">
        <v>2020</v>
      </c>
      <c r="F82" s="77">
        <v>44.477936999999997</v>
      </c>
      <c r="G82" s="77">
        <v>-69.516954999999996</v>
      </c>
      <c r="H82" s="77">
        <v>0</v>
      </c>
      <c r="I82" s="77" t="s">
        <v>881</v>
      </c>
      <c r="J82" s="77">
        <v>43.074761000000002</v>
      </c>
      <c r="K82" s="77">
        <v>-89.383761300000003</v>
      </c>
      <c r="L82" s="77">
        <v>3197.4025052714801</v>
      </c>
      <c r="M82" s="77">
        <v>0.59435097484594801</v>
      </c>
      <c r="N82" s="77">
        <v>0</v>
      </c>
      <c r="O82" s="77">
        <v>613.90128101212497</v>
      </c>
      <c r="P82" s="87" cm="1">
        <f t="array" ref="P82">IF($X82="Non-local",VLOOKUP($E82,$AI$64:$AW$68,COLUMN($AW:$AW)-COLUMN($AH:$AH),FALSE),IF($X82="Unknown",VLOOKUP($E82,$AI$71:$AW$75,COLUMN($AW:$AW)-COLUMN($AH:$AH),FALSE),0))</f>
        <v>224</v>
      </c>
      <c r="Q82" s="87" cm="1">
        <f t="array" ref="Q82">IF($X82="Non-local",VLOOKUP($E82,$AI$40:$AW$44,COLUMN($AW:$AW)-COLUMN($AH:$AH),FALSE),IF($X82="Unknown",VLOOKUP($E82,$AI$47:$AW$51,COLUMN($AW:$AW)-COLUMN($AH:$AH),FALSE),0))</f>
        <v>470.18520000000001</v>
      </c>
      <c r="R82" s="87" cm="1">
        <f t="array" ref="R82">IF($X82="Non-local",VLOOKUP($E82,$AI$88:$AW$92,COLUMN($AW:$AW)-COLUMN($AH:$AH),FALSE),IF($X82="Unknown",VLOOKUP($E82,$AI$95:$AW$99,COLUMN($AW:$AW)-COLUMN($AH:$AH),FALSE),0))</f>
        <v>0.13052013767768686</v>
      </c>
      <c r="S82" s="87" cm="1">
        <f t="array" ref="S82">VLOOKUP($E82,$AI$111:$AW$115,COLUMN($AW:$AW)-COLUMN($AH:$AH),FALSE)</f>
        <v>410.28773999999999</v>
      </c>
      <c r="T82" s="104">
        <f t="shared" si="61"/>
        <v>0.7248711125236349</v>
      </c>
      <c r="U82" s="104">
        <f t="shared" si="62"/>
        <v>1718.374221012125</v>
      </c>
      <c r="V82" s="87" cm="1">
        <f t="array" ref="V82">VLOOKUP($E82,$AI$118:$AW$122,COLUMN($AW:$AW)-COLUMN($AH:$AH),FALSE)</f>
        <v>161.75600000000003</v>
      </c>
      <c r="W82" s="87" t="str">
        <f t="shared" si="67"/>
        <v>International</v>
      </c>
      <c r="X82" s="87" t="str">
        <f t="shared" si="68"/>
        <v>Non-local</v>
      </c>
      <c r="Y82" s="104"/>
      <c r="Z82" s="87" t="str">
        <f t="shared" si="63"/>
        <v>China</v>
      </c>
      <c r="AA82" s="87" t="str">
        <f t="shared" si="64"/>
        <v>Asia</v>
      </c>
      <c r="AB82" s="82" cm="1">
        <f t="array" ref="AB82">VLOOKUP(B82,'GDP per Capita'!$T$2:$V$4235,COLUMN('GDP per Capita'!$V:$V)-COLUMN('GDP per Capita'!$S:$S),FALSE)</f>
        <v>10121.299999999999</v>
      </c>
      <c r="AC82" s="82">
        <f t="shared" si="69"/>
        <v>10121.299999999999</v>
      </c>
      <c r="AD82" s="82">
        <f t="shared" si="70"/>
        <v>10121.299999999999</v>
      </c>
      <c r="AE82" s="88">
        <f t="shared" si="65"/>
        <v>0.16977801478190796</v>
      </c>
      <c r="AI82" s="107">
        <v>2020</v>
      </c>
      <c r="AJ82" s="120">
        <f t="shared" ref="AJ82:AU82" si="88">SUM(AJ75,AJ68)</f>
        <v>1740.5532121933086</v>
      </c>
      <c r="AK82" s="120">
        <f t="shared" si="88"/>
        <v>13954.435235687733</v>
      </c>
      <c r="AL82" s="120">
        <f t="shared" si="88"/>
        <v>45944.602894275093</v>
      </c>
      <c r="AM82" s="120">
        <f t="shared" si="88"/>
        <v>21516.838847286243</v>
      </c>
      <c r="AN82" s="120">
        <f t="shared" si="88"/>
        <v>20946.657622602233</v>
      </c>
      <c r="AO82" s="120">
        <f t="shared" si="88"/>
        <v>83156.430189442384</v>
      </c>
      <c r="AP82" s="120">
        <f t="shared" si="88"/>
        <v>60499.228892788102</v>
      </c>
      <c r="AQ82" s="120">
        <f t="shared" si="88"/>
        <v>26168.317259182157</v>
      </c>
      <c r="AR82" s="120">
        <f t="shared" si="88"/>
        <v>15124.807223197025</v>
      </c>
      <c r="AS82" s="120">
        <f t="shared" si="88"/>
        <v>11043.510035985131</v>
      </c>
      <c r="AT82" s="120">
        <f t="shared" si="88"/>
        <v>61639.591342156134</v>
      </c>
      <c r="AU82" s="120">
        <f t="shared" si="88"/>
        <v>238455.79007048326</v>
      </c>
      <c r="AV82" s="121">
        <f t="shared" si="83"/>
        <v>300095.38141263946</v>
      </c>
      <c r="AW82" s="25">
        <f t="shared" si="84"/>
        <v>214.50706319702607</v>
      </c>
      <c r="AX82" s="34">
        <f t="shared" si="85"/>
        <v>0</v>
      </c>
      <c r="BC82" s="25"/>
      <c r="BD82" s="34"/>
      <c r="BF82" s="22"/>
    </row>
    <row r="83" spans="1:82">
      <c r="A83" s="77" t="s">
        <v>886</v>
      </c>
      <c r="B83" s="77">
        <v>82</v>
      </c>
      <c r="C83" s="77" t="s">
        <v>29</v>
      </c>
      <c r="D83" s="77" t="s">
        <v>29</v>
      </c>
      <c r="E83" s="77">
        <v>2020</v>
      </c>
      <c r="F83" s="77">
        <v>39.284749400000003</v>
      </c>
      <c r="G83" s="77">
        <v>-76.620474639699793</v>
      </c>
      <c r="H83" s="77">
        <v>0</v>
      </c>
      <c r="I83" s="77" t="s">
        <v>881</v>
      </c>
      <c r="J83" s="77">
        <v>43.074761000000002</v>
      </c>
      <c r="K83" s="77">
        <v>-89.383761300000003</v>
      </c>
      <c r="L83" s="77">
        <v>2293.6142511822</v>
      </c>
      <c r="M83" s="77">
        <v>0.46449147956658998</v>
      </c>
      <c r="N83" s="77">
        <v>0</v>
      </c>
      <c r="O83" s="77">
        <v>440.37393622698198</v>
      </c>
      <c r="P83" s="87" cm="1">
        <f t="array" ref="P83">IF($X83="Non-local",VLOOKUP($E83,$AI$64:$AW$68,COLUMN($AW:$AW)-COLUMN($AH:$AH),FALSE),IF($X83="Unknown",VLOOKUP($E83,$AI$71:$AW$75,COLUMN($AW:$AW)-COLUMN($AH:$AH),FALSE),0))</f>
        <v>224</v>
      </c>
      <c r="Q83" s="87" cm="1">
        <f t="array" ref="Q83">IF($X83="Non-local",VLOOKUP($E83,$AI$40:$AW$44,COLUMN($AW:$AW)-COLUMN($AH:$AH),FALSE),IF($X83="Unknown",VLOOKUP($E83,$AI$47:$AW$51,COLUMN($AW:$AW)-COLUMN($AH:$AH),FALSE),0))</f>
        <v>470.18520000000001</v>
      </c>
      <c r="R83" s="87" cm="1">
        <f t="array" ref="R83">IF($X83="Non-local",VLOOKUP($E83,$AI$88:$AW$92,COLUMN($AW:$AW)-COLUMN($AH:$AH),FALSE),IF($X83="Unknown",VLOOKUP($E83,$AI$95:$AW$99,COLUMN($AW:$AW)-COLUMN($AH:$AH),FALSE),0))</f>
        <v>0.13052013767768686</v>
      </c>
      <c r="S83" s="87" cm="1">
        <f t="array" ref="S83">VLOOKUP($E83,$AI$111:$AW$115,COLUMN($AW:$AW)-COLUMN($AH:$AH),FALSE)</f>
        <v>410.28773999999999</v>
      </c>
      <c r="T83" s="104">
        <f t="shared" si="61"/>
        <v>0.59501161724427687</v>
      </c>
      <c r="U83" s="104">
        <f t="shared" si="62"/>
        <v>1544.846876226982</v>
      </c>
      <c r="V83" s="87" cm="1">
        <f t="array" ref="V83">VLOOKUP($E83,$AI$118:$AW$122,COLUMN($AW:$AW)-COLUMN($AH:$AH),FALSE)</f>
        <v>161.75600000000003</v>
      </c>
      <c r="W83" s="87" t="str">
        <f t="shared" si="67"/>
        <v>Domestic</v>
      </c>
      <c r="X83" s="87" t="str">
        <f t="shared" si="68"/>
        <v>Non-local</v>
      </c>
      <c r="Y83" s="104"/>
      <c r="Z83" s="87" t="str">
        <f t="shared" si="63"/>
        <v>USA</v>
      </c>
      <c r="AA83" s="87" t="str">
        <f t="shared" si="64"/>
        <v>USA</v>
      </c>
      <c r="AB83" s="82" cm="1">
        <f t="array" ref="AB83">VLOOKUP(B83,'GDP per Capita'!$T$2:$V$4235,COLUMN('GDP per Capita'!$V:$V)-COLUMN('GDP per Capita'!$S:$S),FALSE)</f>
        <v>63809.64</v>
      </c>
      <c r="AC83" s="82">
        <f t="shared" si="69"/>
        <v>63809.64</v>
      </c>
      <c r="AD83" s="82">
        <f t="shared" si="70"/>
        <v>63809.64</v>
      </c>
      <c r="AE83" s="88">
        <f t="shared" si="65"/>
        <v>2.4210242781921069E-2</v>
      </c>
      <c r="AJ83" s="84"/>
      <c r="AK83" s="111"/>
      <c r="AL83" s="84"/>
      <c r="AM83" s="84"/>
      <c r="AN83" s="84"/>
      <c r="AO83" s="84"/>
      <c r="AP83" s="84"/>
      <c r="AQ83" s="84"/>
      <c r="AR83" s="84"/>
      <c r="AS83" s="84"/>
      <c r="AT83" s="123"/>
      <c r="AU83" s="84"/>
      <c r="AV83" s="84"/>
      <c r="AW83" s="124"/>
      <c r="AX83" s="154"/>
      <c r="BC83" s="25"/>
      <c r="BD83" s="34"/>
      <c r="BF83" s="22"/>
    </row>
    <row r="84" spans="1:82">
      <c r="A84" s="77" t="s">
        <v>936</v>
      </c>
      <c r="B84" s="77">
        <v>83</v>
      </c>
      <c r="C84" s="77" t="s">
        <v>29</v>
      </c>
      <c r="D84" s="77" t="s">
        <v>29</v>
      </c>
      <c r="E84" s="77">
        <v>2020</v>
      </c>
      <c r="F84" s="77">
        <v>43.727951449999999</v>
      </c>
      <c r="G84" s="77">
        <v>-71.504693169496406</v>
      </c>
      <c r="H84" s="77">
        <v>0</v>
      </c>
      <c r="I84" s="77" t="s">
        <v>881</v>
      </c>
      <c r="J84" s="77">
        <v>43.074761000000002</v>
      </c>
      <c r="K84" s="77">
        <v>-89.383761300000003</v>
      </c>
      <c r="L84" s="77">
        <v>2886.9302168312602</v>
      </c>
      <c r="M84" s="77">
        <v>0.54492460699724599</v>
      </c>
      <c r="N84" s="77">
        <v>0</v>
      </c>
      <c r="O84" s="77">
        <v>554.29060163160295</v>
      </c>
      <c r="P84" s="87" cm="1">
        <f t="array" ref="P84">IF($X84="Non-local",VLOOKUP($E84,$AI$64:$AW$68,COLUMN($AW:$AW)-COLUMN($AH:$AH),FALSE),IF($X84="Unknown",VLOOKUP($E84,$AI$71:$AW$75,COLUMN($AW:$AW)-COLUMN($AH:$AH),FALSE),0))</f>
        <v>224</v>
      </c>
      <c r="Q84" s="87" cm="1">
        <f t="array" ref="Q84">IF($X84="Non-local",VLOOKUP($E84,$AI$40:$AW$44,COLUMN($AW:$AW)-COLUMN($AH:$AH),FALSE),IF($X84="Unknown",VLOOKUP($E84,$AI$47:$AW$51,COLUMN($AW:$AW)-COLUMN($AH:$AH),FALSE),0))</f>
        <v>470.18520000000001</v>
      </c>
      <c r="R84" s="87" cm="1">
        <f t="array" ref="R84">IF($X84="Non-local",VLOOKUP($E84,$AI$88:$AW$92,COLUMN($AW:$AW)-COLUMN($AH:$AH),FALSE),IF($X84="Unknown",VLOOKUP($E84,$AI$95:$AW$99,COLUMN($AW:$AW)-COLUMN($AH:$AH),FALSE),0))</f>
        <v>0.13052013767768686</v>
      </c>
      <c r="S84" s="87" cm="1">
        <f t="array" ref="S84">VLOOKUP($E84,$AI$111:$AW$115,COLUMN($AW:$AW)-COLUMN($AH:$AH),FALSE)</f>
        <v>410.28773999999999</v>
      </c>
      <c r="T84" s="104">
        <f t="shared" si="61"/>
        <v>0.67544474467493287</v>
      </c>
      <c r="U84" s="104">
        <f t="shared" si="62"/>
        <v>1658.7635416316029</v>
      </c>
      <c r="V84" s="87" cm="1">
        <f t="array" ref="V84">VLOOKUP($E84,$AI$118:$AW$122,COLUMN($AW:$AW)-COLUMN($AH:$AH),FALSE)</f>
        <v>161.75600000000003</v>
      </c>
      <c r="W84" s="87" t="str">
        <f t="shared" si="67"/>
        <v>Domestic</v>
      </c>
      <c r="X84" s="87" t="str">
        <f t="shared" si="68"/>
        <v>Non-local</v>
      </c>
      <c r="Y84" s="104"/>
      <c r="Z84" s="87" t="str">
        <f t="shared" si="63"/>
        <v>USA</v>
      </c>
      <c r="AA84" s="87" t="str">
        <f t="shared" si="64"/>
        <v>USA</v>
      </c>
      <c r="AB84" s="82" cm="1">
        <f t="array" ref="AB84">VLOOKUP(B84,'GDP per Capita'!$T$2:$V$4235,COLUMN('GDP per Capita'!$V:$V)-COLUMN('GDP per Capita'!$S:$S),FALSE)</f>
        <v>63809.64</v>
      </c>
      <c r="AC84" s="82">
        <f t="shared" si="69"/>
        <v>63809.64</v>
      </c>
      <c r="AD84" s="82">
        <f t="shared" si="70"/>
        <v>63809.64</v>
      </c>
      <c r="AE84" s="88">
        <f t="shared" si="65"/>
        <v>2.5995500705404434E-2</v>
      </c>
      <c r="AJ84" s="84"/>
      <c r="AK84" s="111"/>
      <c r="AL84" s="84"/>
      <c r="AM84" s="84"/>
      <c r="AN84" s="84"/>
      <c r="AO84" s="84"/>
      <c r="AP84" s="84"/>
      <c r="AQ84" s="84"/>
      <c r="AR84" s="84"/>
      <c r="AS84" s="84"/>
      <c r="AT84" s="123"/>
      <c r="AU84" s="84"/>
      <c r="AV84" s="84"/>
      <c r="AW84" s="124"/>
      <c r="AX84" s="154"/>
      <c r="BC84" s="25"/>
      <c r="BD84" s="34"/>
      <c r="BF84" s="22"/>
    </row>
    <row r="85" spans="1:82" ht="26">
      <c r="A85" s="77" t="s">
        <v>937</v>
      </c>
      <c r="B85" s="77">
        <v>84</v>
      </c>
      <c r="C85" s="77" t="s">
        <v>29</v>
      </c>
      <c r="D85" s="77" t="s">
        <v>29</v>
      </c>
      <c r="E85" s="77">
        <v>2020</v>
      </c>
      <c r="F85" s="77">
        <v>39.084005400000002</v>
      </c>
      <c r="G85" s="77">
        <v>-77.152757299999905</v>
      </c>
      <c r="H85" s="77">
        <v>0</v>
      </c>
      <c r="I85" s="77" t="s">
        <v>881</v>
      </c>
      <c r="J85" s="77">
        <v>43.074761000000002</v>
      </c>
      <c r="K85" s="77">
        <v>-89.383761300000003</v>
      </c>
      <c r="L85" s="77">
        <v>2231.4185484909599</v>
      </c>
      <c r="M85" s="77">
        <v>0.45627886197524198</v>
      </c>
      <c r="N85" s="77">
        <v>0</v>
      </c>
      <c r="O85" s="77">
        <v>428.43236131026498</v>
      </c>
      <c r="P85" s="87" cm="1">
        <f t="array" ref="P85">IF($X85="Non-local",VLOOKUP($E85,$AI$64:$AW$68,COLUMN($AW:$AW)-COLUMN($AH:$AH),FALSE),IF($X85="Unknown",VLOOKUP($E85,$AI$71:$AW$75,COLUMN($AW:$AW)-COLUMN($AH:$AH),FALSE),0))</f>
        <v>224</v>
      </c>
      <c r="Q85" s="87" cm="1">
        <f t="array" ref="Q85">IF($X85="Non-local",VLOOKUP($E85,$AI$40:$AW$44,COLUMN($AW:$AW)-COLUMN($AH:$AH),FALSE),IF($X85="Unknown",VLOOKUP($E85,$AI$47:$AW$51,COLUMN($AW:$AW)-COLUMN($AH:$AH),FALSE),0))</f>
        <v>470.18520000000001</v>
      </c>
      <c r="R85" s="87" cm="1">
        <f t="array" ref="R85">IF($X85="Non-local",VLOOKUP($E85,$AI$88:$AW$92,COLUMN($AW:$AW)-COLUMN($AH:$AH),FALSE),IF($X85="Unknown",VLOOKUP($E85,$AI$95:$AW$99,COLUMN($AW:$AW)-COLUMN($AH:$AH),FALSE),0))</f>
        <v>0.13052013767768686</v>
      </c>
      <c r="S85" s="87" cm="1">
        <f t="array" ref="S85">VLOOKUP($E85,$AI$111:$AW$115,COLUMN($AW:$AW)-COLUMN($AH:$AH),FALSE)</f>
        <v>410.28773999999999</v>
      </c>
      <c r="T85" s="104">
        <f t="shared" si="61"/>
        <v>0.58679899965292881</v>
      </c>
      <c r="U85" s="104">
        <f t="shared" si="62"/>
        <v>1532.905301310265</v>
      </c>
      <c r="V85" s="87" cm="1">
        <f t="array" ref="V85">VLOOKUP($E85,$AI$118:$AW$122,COLUMN($AW:$AW)-COLUMN($AH:$AH),FALSE)</f>
        <v>161.75600000000003</v>
      </c>
      <c r="W85" s="87" t="str">
        <f t="shared" si="67"/>
        <v>Domestic</v>
      </c>
      <c r="X85" s="87" t="str">
        <f t="shared" si="68"/>
        <v>Non-local</v>
      </c>
      <c r="Y85" s="104"/>
      <c r="Z85" s="87" t="str">
        <f t="shared" si="63"/>
        <v>USA</v>
      </c>
      <c r="AA85" s="87" t="str">
        <f t="shared" si="64"/>
        <v>USA</v>
      </c>
      <c r="AB85" s="82" cm="1">
        <f t="array" ref="AB85">VLOOKUP(B85,'GDP per Capita'!$T$2:$V$4235,COLUMN('GDP per Capita'!$V:$V)-COLUMN('GDP per Capita'!$S:$S),FALSE)</f>
        <v>63809.64</v>
      </c>
      <c r="AC85" s="82">
        <f t="shared" si="69"/>
        <v>63809.64</v>
      </c>
      <c r="AD85" s="82">
        <f t="shared" si="70"/>
        <v>63809.64</v>
      </c>
      <c r="AE85" s="88">
        <f t="shared" si="65"/>
        <v>2.4023099038174563E-2</v>
      </c>
      <c r="AI85" s="151" t="s">
        <v>1948</v>
      </c>
      <c r="AJ85" s="84"/>
      <c r="AK85" s="111"/>
      <c r="AL85" s="84"/>
      <c r="AM85" s="84"/>
      <c r="AN85" s="84"/>
      <c r="AO85" s="84"/>
      <c r="AP85" s="84"/>
      <c r="AQ85" s="84"/>
      <c r="AR85" s="84"/>
      <c r="AS85" s="84"/>
      <c r="AT85" s="123"/>
      <c r="AU85" s="84"/>
      <c r="AV85" s="84"/>
      <c r="AW85" s="124"/>
      <c r="AX85" s="154"/>
      <c r="BC85" s="25"/>
      <c r="BD85" s="34"/>
      <c r="BF85" s="22"/>
    </row>
    <row r="86" spans="1:82">
      <c r="A86" s="77" t="s">
        <v>938</v>
      </c>
      <c r="B86" s="77">
        <v>85</v>
      </c>
      <c r="C86" s="77" t="s">
        <v>29</v>
      </c>
      <c r="D86" s="77" t="s">
        <v>29</v>
      </c>
      <c r="E86" s="77">
        <v>2020</v>
      </c>
      <c r="F86" s="77">
        <v>43.074760999999903</v>
      </c>
      <c r="G86" s="77">
        <v>-89.383761300000003</v>
      </c>
      <c r="H86" s="77">
        <v>1</v>
      </c>
      <c r="I86" s="77" t="s">
        <v>881</v>
      </c>
      <c r="J86" s="77">
        <v>43.074761000000002</v>
      </c>
      <c r="K86" s="77">
        <v>-89.383761300000003</v>
      </c>
      <c r="L86" s="77">
        <v>7.0732408818940899E-13</v>
      </c>
      <c r="M86" s="77">
        <v>0</v>
      </c>
      <c r="N86" s="77">
        <v>0</v>
      </c>
      <c r="O86" s="77">
        <v>0</v>
      </c>
      <c r="P86" s="87" cm="1">
        <f t="array" ref="P86">IF($X86="Non-local",VLOOKUP($E86,$AI$64:$AW$68,COLUMN($AW:$AW)-COLUMN($AH:$AH),FALSE),IF($X86="Unknown",VLOOKUP($E86,$AI$71:$AW$75,COLUMN($AW:$AW)-COLUMN($AH:$AH),FALSE),0))</f>
        <v>0</v>
      </c>
      <c r="Q86" s="87" cm="1">
        <f t="array" ref="Q86">IF($X86="Non-local",VLOOKUP($E86,$AI$40:$AW$44,COLUMN($AW:$AW)-COLUMN($AH:$AH),FALSE),IF($X86="Unknown",VLOOKUP($E86,$AI$47:$AW$51,COLUMN($AW:$AW)-COLUMN($AH:$AH),FALSE),0))</f>
        <v>0</v>
      </c>
      <c r="R86" s="87" cm="1">
        <f t="array" ref="R86">IF($X86="Non-local",VLOOKUP($E86,$AI$88:$AW$92,COLUMN($AW:$AW)-COLUMN($AH:$AH),FALSE),IF($X86="Unknown",VLOOKUP($E86,$AI$95:$AW$99,COLUMN($AW:$AW)-COLUMN($AH:$AH),FALSE),0))</f>
        <v>0</v>
      </c>
      <c r="S86" s="87" cm="1">
        <f t="array" ref="S86">VLOOKUP($E86,$AI$111:$AW$115,COLUMN($AW:$AW)-COLUMN($AH:$AH),FALSE)</f>
        <v>410.28773999999999</v>
      </c>
      <c r="T86" s="104">
        <f t="shared" si="61"/>
        <v>0</v>
      </c>
      <c r="U86" s="104">
        <f t="shared" si="62"/>
        <v>410.28773999999999</v>
      </c>
      <c r="V86" s="87" cm="1">
        <f t="array" ref="V86">VLOOKUP($E86,$AI$118:$AW$122,COLUMN($AW:$AW)-COLUMN($AH:$AH),FALSE)</f>
        <v>161.75600000000003</v>
      </c>
      <c r="W86" s="87" t="str">
        <f t="shared" si="67"/>
        <v>Domestic</v>
      </c>
      <c r="X86" s="87" t="str">
        <f t="shared" si="68"/>
        <v>Local</v>
      </c>
      <c r="Y86" s="104"/>
      <c r="Z86" s="87" t="str">
        <f t="shared" si="63"/>
        <v>USA</v>
      </c>
      <c r="AA86" s="87" t="str">
        <f t="shared" si="64"/>
        <v>USA</v>
      </c>
      <c r="AB86" s="82" cm="1">
        <f t="array" ref="AB86">VLOOKUP(B86,'GDP per Capita'!$T$2:$V$4235,COLUMN('GDP per Capita'!$V:$V)-COLUMN('GDP per Capita'!$S:$S),FALSE)</f>
        <v>63809.64</v>
      </c>
      <c r="AC86" s="82">
        <f t="shared" si="69"/>
        <v>63809.64</v>
      </c>
      <c r="AD86" s="82">
        <f t="shared" si="70"/>
        <v>63809.64</v>
      </c>
      <c r="AE86" s="88">
        <f t="shared" si="65"/>
        <v>6.4298707844143927E-3</v>
      </c>
      <c r="AJ86" s="84"/>
      <c r="AK86" s="111"/>
      <c r="AL86" s="84"/>
      <c r="AM86" s="84"/>
      <c r="AN86" s="84"/>
      <c r="AO86" s="84"/>
      <c r="AP86" s="84"/>
      <c r="AQ86" s="84"/>
      <c r="AR86" s="84"/>
      <c r="AS86" s="84"/>
      <c r="AT86" s="123"/>
      <c r="AU86" s="84"/>
      <c r="AV86" s="84"/>
      <c r="AW86" s="124"/>
      <c r="AX86" s="154"/>
      <c r="BC86" s="34"/>
      <c r="BD86" s="34"/>
      <c r="BF86" s="22"/>
    </row>
    <row r="87" spans="1:82" ht="34">
      <c r="A87" s="77" t="s">
        <v>939</v>
      </c>
      <c r="B87" s="77">
        <v>86</v>
      </c>
      <c r="C87" s="77" t="s">
        <v>320</v>
      </c>
      <c r="D87" s="77" t="s">
        <v>28</v>
      </c>
      <c r="E87" s="77">
        <v>2020</v>
      </c>
      <c r="F87" s="77">
        <v>51.234048000000001</v>
      </c>
      <c r="G87" s="77">
        <v>-113.141351</v>
      </c>
      <c r="H87" s="77">
        <v>0</v>
      </c>
      <c r="I87" s="77" t="s">
        <v>881</v>
      </c>
      <c r="J87" s="77">
        <v>43.074761000000002</v>
      </c>
      <c r="K87" s="77">
        <v>-89.383761300000003</v>
      </c>
      <c r="L87" s="77">
        <v>4000.4576223827999</v>
      </c>
      <c r="M87" s="77">
        <v>0.722195227292873</v>
      </c>
      <c r="N87" s="77">
        <v>0</v>
      </c>
      <c r="O87" s="77">
        <v>480.05491468593601</v>
      </c>
      <c r="P87" s="87" cm="1">
        <f t="array" ref="P87">IF($X87="Non-local",VLOOKUP($E87,$AI$64:$AW$68,COLUMN($AW:$AW)-COLUMN($AH:$AH),FALSE),IF($X87="Unknown",VLOOKUP($E87,$AI$71:$AW$75,COLUMN($AW:$AW)-COLUMN($AH:$AH),FALSE),0))</f>
        <v>224</v>
      </c>
      <c r="Q87" s="87" cm="1">
        <f t="array" ref="Q87">IF($X87="Non-local",VLOOKUP($E87,$AI$40:$AW$44,COLUMN($AW:$AW)-COLUMN($AH:$AH),FALSE),IF($X87="Unknown",VLOOKUP($E87,$AI$47:$AW$51,COLUMN($AW:$AW)-COLUMN($AH:$AH),FALSE),0))</f>
        <v>470.18520000000001</v>
      </c>
      <c r="R87" s="87" cm="1">
        <f t="array" ref="R87">IF($X87="Non-local",VLOOKUP($E87,$AI$88:$AW$92,COLUMN($AW:$AW)-COLUMN($AH:$AH),FALSE),IF($X87="Unknown",VLOOKUP($E87,$AI$95:$AW$99,COLUMN($AW:$AW)-COLUMN($AH:$AH),FALSE),0))</f>
        <v>0.13052013767768686</v>
      </c>
      <c r="S87" s="87" cm="1">
        <f t="array" ref="S87">VLOOKUP($E87,$AI$111:$AW$115,COLUMN($AW:$AW)-COLUMN($AH:$AH),FALSE)</f>
        <v>410.28773999999999</v>
      </c>
      <c r="T87" s="104">
        <f t="shared" si="61"/>
        <v>0.85271536497055989</v>
      </c>
      <c r="U87" s="104">
        <f t="shared" si="62"/>
        <v>1584.5278546859361</v>
      </c>
      <c r="V87" s="87" cm="1">
        <f t="array" ref="V87">VLOOKUP($E87,$AI$118:$AW$122,COLUMN($AW:$AW)-COLUMN($AH:$AH),FALSE)</f>
        <v>161.75600000000003</v>
      </c>
      <c r="W87" s="87" t="str">
        <f t="shared" si="67"/>
        <v>International</v>
      </c>
      <c r="X87" s="87" t="str">
        <f t="shared" si="68"/>
        <v>Non-local</v>
      </c>
      <c r="Y87" s="104"/>
      <c r="Z87" s="87" t="str">
        <f t="shared" si="63"/>
        <v>Canada</v>
      </c>
      <c r="AA87" s="87" t="str">
        <f t="shared" si="64"/>
        <v>Other Americas</v>
      </c>
      <c r="AB87" s="82" cm="1">
        <f t="array" ref="AB87">VLOOKUP(B87,'GDP per Capita'!$T$2:$V$4235,COLUMN('GDP per Capita'!$V:$V)-COLUMN('GDP per Capita'!$S:$S),FALSE)</f>
        <v>49196.49</v>
      </c>
      <c r="AC87" s="82">
        <f t="shared" si="69"/>
        <v>49196.49</v>
      </c>
      <c r="AD87" s="82">
        <f t="shared" si="70"/>
        <v>49196.49</v>
      </c>
      <c r="AE87" s="88">
        <f t="shared" si="65"/>
        <v>3.2208148481445244E-2</v>
      </c>
      <c r="AI87" s="100" t="s">
        <v>1950</v>
      </c>
      <c r="AJ87" s="101" t="s">
        <v>1892</v>
      </c>
      <c r="AK87" s="101" t="s">
        <v>1893</v>
      </c>
      <c r="AL87" s="101" t="s">
        <v>1894</v>
      </c>
      <c r="AM87" s="101" t="s">
        <v>1895</v>
      </c>
      <c r="AN87" s="101" t="s">
        <v>1896</v>
      </c>
      <c r="AO87" s="101" t="s">
        <v>1897</v>
      </c>
      <c r="AP87" s="101" t="s">
        <v>1898</v>
      </c>
      <c r="AQ87" s="101" t="s">
        <v>1899</v>
      </c>
      <c r="AR87" s="101" t="s">
        <v>1900</v>
      </c>
      <c r="AS87" s="101" t="s">
        <v>1901</v>
      </c>
      <c r="AT87" s="102" t="s">
        <v>1902</v>
      </c>
      <c r="AU87" s="102" t="s">
        <v>1903</v>
      </c>
      <c r="AV87" s="102" t="s">
        <v>674</v>
      </c>
      <c r="AW87" s="123" t="s">
        <v>1910</v>
      </c>
      <c r="AX87" s="155" t="s">
        <v>1951</v>
      </c>
      <c r="AY87" s="125" t="s">
        <v>1943</v>
      </c>
      <c r="AZ87" s="82"/>
      <c r="BC87" s="34"/>
      <c r="BD87" s="34"/>
      <c r="BF87" s="22"/>
      <c r="BM87" s="79"/>
      <c r="BN87" s="92"/>
      <c r="BO87" s="92"/>
      <c r="BQ87" s="25"/>
      <c r="BR87" s="25"/>
      <c r="BS87" s="25"/>
      <c r="BT87" s="25"/>
      <c r="BU87" s="34"/>
      <c r="BV87" s="90"/>
      <c r="CC87" s="26"/>
      <c r="CD87" s="34"/>
    </row>
    <row r="88" spans="1:82">
      <c r="A88" s="77" t="s">
        <v>940</v>
      </c>
      <c r="B88" s="77">
        <v>87</v>
      </c>
      <c r="C88" s="77" t="s">
        <v>29</v>
      </c>
      <c r="D88" s="77" t="s">
        <v>29</v>
      </c>
      <c r="E88" s="77">
        <v>2020</v>
      </c>
      <c r="F88" s="77">
        <v>29.209288000000001</v>
      </c>
      <c r="G88" s="77">
        <v>-81.0226483</v>
      </c>
      <c r="H88" s="77">
        <v>0</v>
      </c>
      <c r="I88" s="77" t="s">
        <v>881</v>
      </c>
      <c r="J88" s="77">
        <v>43.074761000000002</v>
      </c>
      <c r="K88" s="77">
        <v>-89.383761300000003</v>
      </c>
      <c r="L88" s="77">
        <v>3425.3367485766198</v>
      </c>
      <c r="M88" s="77">
        <v>0.63063750402867902</v>
      </c>
      <c r="N88" s="77">
        <v>0</v>
      </c>
      <c r="O88" s="77">
        <v>657.664655726712</v>
      </c>
      <c r="P88" s="87" cm="1">
        <f t="array" ref="P88">IF($X88="Non-local",VLOOKUP($E88,$AI$64:$AW$68,COLUMN($AW:$AW)-COLUMN($AH:$AH),FALSE),IF($X88="Unknown",VLOOKUP($E88,$AI$71:$AW$75,COLUMN($AW:$AW)-COLUMN($AH:$AH),FALSE),0))</f>
        <v>224</v>
      </c>
      <c r="Q88" s="87" cm="1">
        <f t="array" ref="Q88">IF($X88="Non-local",VLOOKUP($E88,$AI$40:$AW$44,COLUMN($AW:$AW)-COLUMN($AH:$AH),FALSE),IF($X88="Unknown",VLOOKUP($E88,$AI$47:$AW$51,COLUMN($AW:$AW)-COLUMN($AH:$AH),FALSE),0))</f>
        <v>470.18520000000001</v>
      </c>
      <c r="R88" s="87" cm="1">
        <f t="array" ref="R88">IF($X88="Non-local",VLOOKUP($E88,$AI$88:$AW$92,COLUMN($AW:$AW)-COLUMN($AH:$AH),FALSE),IF($X88="Unknown",VLOOKUP($E88,$AI$95:$AW$99,COLUMN($AW:$AW)-COLUMN($AH:$AH),FALSE),0))</f>
        <v>0.13052013767768686</v>
      </c>
      <c r="S88" s="87" cm="1">
        <f t="array" ref="S88">VLOOKUP($E88,$AI$111:$AW$115,COLUMN($AW:$AW)-COLUMN($AH:$AH),FALSE)</f>
        <v>410.28773999999999</v>
      </c>
      <c r="T88" s="104">
        <f t="shared" si="61"/>
        <v>0.76115764170636591</v>
      </c>
      <c r="U88" s="104">
        <f t="shared" si="62"/>
        <v>1762.1375957267121</v>
      </c>
      <c r="V88" s="87" cm="1">
        <f t="array" ref="V88">VLOOKUP($E88,$AI$118:$AW$122,COLUMN($AW:$AW)-COLUMN($AH:$AH),FALSE)</f>
        <v>161.75600000000003</v>
      </c>
      <c r="W88" s="87" t="str">
        <f t="shared" si="67"/>
        <v>Domestic</v>
      </c>
      <c r="X88" s="87" t="str">
        <f t="shared" si="68"/>
        <v>Non-local</v>
      </c>
      <c r="Y88" s="104"/>
      <c r="Z88" s="87" t="str">
        <f t="shared" si="63"/>
        <v>USA</v>
      </c>
      <c r="AA88" s="87" t="str">
        <f t="shared" si="64"/>
        <v>USA</v>
      </c>
      <c r="AB88" s="82" cm="1">
        <f t="array" ref="AB88">VLOOKUP(B88,'GDP per Capita'!$T$2:$V$4235,COLUMN('GDP per Capita'!$V:$V)-COLUMN('GDP per Capita'!$S:$S),FALSE)</f>
        <v>63809.64</v>
      </c>
      <c r="AC88" s="82">
        <f t="shared" si="69"/>
        <v>63809.64</v>
      </c>
      <c r="AD88" s="82">
        <f t="shared" si="70"/>
        <v>63809.64</v>
      </c>
      <c r="AE88" s="88">
        <f t="shared" si="65"/>
        <v>2.7615538901750773E-2</v>
      </c>
      <c r="AI88" s="105">
        <v>2016</v>
      </c>
      <c r="AJ88" s="120">
        <f>AJ16*$AK130*4/2</f>
        <v>0.23516098222198967</v>
      </c>
      <c r="AK88" s="120">
        <f>AK16*$AK130*4/2</f>
        <v>2.1083398406109417</v>
      </c>
      <c r="AL88" s="120">
        <f>AL16*$AK130*4/2</f>
        <v>5.858752057082329</v>
      </c>
      <c r="AM88" s="120">
        <f t="shared" ref="AM88:AS88" si="89">AM16*$AK130*4</f>
        <v>5.6276455745538216</v>
      </c>
      <c r="AN88" s="120">
        <f t="shared" si="89"/>
        <v>6.0898585396108356</v>
      </c>
      <c r="AO88" s="120">
        <f t="shared" si="89"/>
        <v>26.719152980050204</v>
      </c>
      <c r="AP88" s="120">
        <f t="shared" si="89"/>
        <v>16.8748277242745</v>
      </c>
      <c r="AQ88" s="120">
        <f t="shared" si="89"/>
        <v>7.0305024684987947</v>
      </c>
      <c r="AR88" s="120">
        <f t="shared" si="89"/>
        <v>0</v>
      </c>
      <c r="AS88" s="120">
        <f t="shared" si="89"/>
        <v>2.3435008228329317</v>
      </c>
      <c r="AT88" s="120">
        <f>AT16*$AK130*4/2</f>
        <v>8.2022528799152603</v>
      </c>
      <c r="AU88" s="120">
        <f>AU16*$AK130*4</f>
        <v>64.685488109821094</v>
      </c>
      <c r="AV88" s="121">
        <f>SUM(AJ88:AS88)</f>
        <v>72.887740989736358</v>
      </c>
      <c r="AW88" s="25">
        <f>AV88/AV16</f>
        <v>0.12047560494171299</v>
      </c>
      <c r="AX88" s="34">
        <f>SUMIFS($R$2:$R$4235,$E$2:$E$4235,$AI88,$X$2:$X$4235,$AI$87)/COUNTIFS($E$2:$E$4235,$AI88,$X$2:$X$4235,$AI$87)-AW88</f>
        <v>-7.0776717819853729E-16</v>
      </c>
      <c r="AY88" s="25">
        <f>SUMIF($E$2:$E$4235,AI88,$R$2:$R$4235)-SUM(AJ88:AS88)</f>
        <v>6.915553738483851</v>
      </c>
      <c r="AZ88" s="82"/>
      <c r="BC88" s="34"/>
      <c r="BD88" s="34"/>
      <c r="BM88" s="34"/>
      <c r="BN88" s="34"/>
      <c r="BO88" s="26"/>
      <c r="BQ88" s="25"/>
      <c r="BR88" s="25"/>
      <c r="BS88" s="25"/>
      <c r="BT88" s="25"/>
      <c r="BU88" s="90"/>
      <c r="CC88" s="26"/>
      <c r="CD88" s="34"/>
    </row>
    <row r="89" spans="1:82">
      <c r="A89" s="77" t="s">
        <v>941</v>
      </c>
      <c r="B89" s="77">
        <v>88</v>
      </c>
      <c r="C89" s="77" t="s">
        <v>29</v>
      </c>
      <c r="D89" s="77" t="s">
        <v>29</v>
      </c>
      <c r="E89" s="77">
        <v>2020</v>
      </c>
      <c r="F89" s="77">
        <v>35.222571700000003</v>
      </c>
      <c r="G89" s="77">
        <v>-97.439481599999993</v>
      </c>
      <c r="H89" s="77">
        <v>0</v>
      </c>
      <c r="I89" s="77" t="s">
        <v>881</v>
      </c>
      <c r="J89" s="77">
        <v>43.074761000000002</v>
      </c>
      <c r="K89" s="77">
        <v>-89.383761300000003</v>
      </c>
      <c r="L89" s="77">
        <v>2229.2011972748301</v>
      </c>
      <c r="M89" s="77">
        <v>0.45598607233197302</v>
      </c>
      <c r="N89" s="77">
        <v>0</v>
      </c>
      <c r="O89" s="77">
        <v>428.00662987676702</v>
      </c>
      <c r="P89" s="87" cm="1">
        <f t="array" ref="P89">IF($X89="Non-local",VLOOKUP($E89,$AI$64:$AW$68,COLUMN($AW:$AW)-COLUMN($AH:$AH),FALSE),IF($X89="Unknown",VLOOKUP($E89,$AI$71:$AW$75,COLUMN($AW:$AW)-COLUMN($AH:$AH),FALSE),0))</f>
        <v>224</v>
      </c>
      <c r="Q89" s="87" cm="1">
        <f t="array" ref="Q89">IF($X89="Non-local",VLOOKUP($E89,$AI$40:$AW$44,COLUMN($AW:$AW)-COLUMN($AH:$AH),FALSE),IF($X89="Unknown",VLOOKUP($E89,$AI$47:$AW$51,COLUMN($AW:$AW)-COLUMN($AH:$AH),FALSE),0))</f>
        <v>470.18520000000001</v>
      </c>
      <c r="R89" s="87" cm="1">
        <f t="array" ref="R89">IF($X89="Non-local",VLOOKUP($E89,$AI$88:$AW$92,COLUMN($AW:$AW)-COLUMN($AH:$AH),FALSE),IF($X89="Unknown",VLOOKUP($E89,$AI$95:$AW$99,COLUMN($AW:$AW)-COLUMN($AH:$AH),FALSE),0))</f>
        <v>0.13052013767768686</v>
      </c>
      <c r="S89" s="87" cm="1">
        <f t="array" ref="S89">VLOOKUP($E89,$AI$111:$AW$115,COLUMN($AW:$AW)-COLUMN($AH:$AH),FALSE)</f>
        <v>410.28773999999999</v>
      </c>
      <c r="T89" s="104">
        <f t="shared" si="61"/>
        <v>0.58650621000965986</v>
      </c>
      <c r="U89" s="104">
        <f t="shared" si="62"/>
        <v>1532.4795698767668</v>
      </c>
      <c r="V89" s="87" cm="1">
        <f t="array" ref="V89">VLOOKUP($E89,$AI$118:$AW$122,COLUMN($AW:$AW)-COLUMN($AH:$AH),FALSE)</f>
        <v>161.75600000000003</v>
      </c>
      <c r="W89" s="87" t="str">
        <f t="shared" si="67"/>
        <v>Domestic</v>
      </c>
      <c r="X89" s="87" t="str">
        <f t="shared" si="68"/>
        <v>Non-local</v>
      </c>
      <c r="Y89" s="104"/>
      <c r="Z89" s="87" t="str">
        <f t="shared" si="63"/>
        <v>USA</v>
      </c>
      <c r="AA89" s="87" t="str">
        <f t="shared" si="64"/>
        <v>USA</v>
      </c>
      <c r="AB89" s="82" cm="1">
        <f t="array" ref="AB89">VLOOKUP(B89,'GDP per Capita'!$T$2:$V$4235,COLUMN('GDP per Capita'!$V:$V)-COLUMN('GDP per Capita'!$S:$S),FALSE)</f>
        <v>63809.64</v>
      </c>
      <c r="AC89" s="82">
        <f t="shared" si="69"/>
        <v>63809.64</v>
      </c>
      <c r="AD89" s="82">
        <f t="shared" si="70"/>
        <v>63809.64</v>
      </c>
      <c r="AE89" s="88">
        <f t="shared" si="65"/>
        <v>2.4016427139798419E-2</v>
      </c>
      <c r="AI89" s="107">
        <v>2017</v>
      </c>
      <c r="AJ89" s="120">
        <f t="shared" ref="AJ89:AL89" si="90">AJ17*$AK131*4/2</f>
        <v>0.21925371356699069</v>
      </c>
      <c r="AK89" s="120">
        <f t="shared" si="90"/>
        <v>1.965722949221296</v>
      </c>
      <c r="AL89" s="120">
        <f t="shared" si="90"/>
        <v>5.4624416569707162</v>
      </c>
      <c r="AM89" s="120">
        <f t="shared" ref="AM89:AS89" si="91">AM17*$AK131*4</f>
        <v>5.2469681798445365</v>
      </c>
      <c r="AN89" s="120">
        <f t="shared" si="91"/>
        <v>5.6779151340968967</v>
      </c>
      <c r="AO89" s="120">
        <f t="shared" si="91"/>
        <v>24.911758144939117</v>
      </c>
      <c r="AP89" s="120">
        <f t="shared" si="91"/>
        <v>15.733344066651988</v>
      </c>
      <c r="AQ89" s="120">
        <f t="shared" si="91"/>
        <v>6.5549299883648597</v>
      </c>
      <c r="AR89" s="120">
        <f t="shared" si="91"/>
        <v>0</v>
      </c>
      <c r="AS89" s="120">
        <f t="shared" si="91"/>
        <v>2.1849766627882867</v>
      </c>
      <c r="AT89" s="120">
        <f t="shared" ref="AT89:AT92" si="92">AT17*$AK131*4/2</f>
        <v>7.6474183197590024</v>
      </c>
      <c r="AU89" s="120">
        <f t="shared" ref="AU89:AU92" si="93">AU17*$AK131*4</f>
        <v>60.309892176685686</v>
      </c>
      <c r="AV89" s="121">
        <f t="shared" ref="AV89:AV92" si="94">SUM(AJ89:AS89)</f>
        <v>67.957310496444691</v>
      </c>
      <c r="AW89" s="25">
        <f t="shared" ref="AW89:AW92" si="95">AV89/AV17</f>
        <v>0.13812461483017213</v>
      </c>
      <c r="AX89" s="34">
        <f t="shared" ref="AX89:AX92" si="96">SUMIFS($R$2:$R$4235,$E$2:$E$4235,$AI89,$X$2:$X$4235,$AI$87)/COUNTIFS($E$2:$E$4235,$AI89,$X$2:$X$4235,$AI$87)-AW89</f>
        <v>1.7763568394002505E-15</v>
      </c>
      <c r="AZ89" s="82"/>
      <c r="BC89" s="34"/>
      <c r="BD89" s="34"/>
      <c r="BM89" s="34"/>
      <c r="BN89" s="34"/>
      <c r="BO89" s="26"/>
      <c r="BQ89" s="25"/>
      <c r="BR89" s="25"/>
      <c r="BS89" s="25"/>
      <c r="BT89" s="25"/>
      <c r="CC89" s="26"/>
      <c r="CD89" s="34"/>
    </row>
    <row r="90" spans="1:82">
      <c r="A90" s="77" t="s">
        <v>29</v>
      </c>
      <c r="B90" s="77">
        <v>89</v>
      </c>
      <c r="C90" s="77" t="s">
        <v>29</v>
      </c>
      <c r="D90" s="77" t="s">
        <v>29</v>
      </c>
      <c r="E90" s="77">
        <v>2020</v>
      </c>
      <c r="F90" s="77">
        <v>39.783730400000003</v>
      </c>
      <c r="G90" s="77">
        <v>-100.4458825</v>
      </c>
      <c r="H90" s="77">
        <v>0</v>
      </c>
      <c r="I90" s="77" t="s">
        <v>881</v>
      </c>
      <c r="J90" s="77">
        <v>43.074761000000002</v>
      </c>
      <c r="K90" s="77">
        <v>-89.383761300000003</v>
      </c>
      <c r="L90" s="77">
        <v>1982.46700039077</v>
      </c>
      <c r="M90" s="77">
        <v>0.42340611072632001</v>
      </c>
      <c r="N90" s="77">
        <v>0</v>
      </c>
      <c r="O90" s="77">
        <v>380.63366407502798</v>
      </c>
      <c r="P90" s="87" cm="1">
        <f t="array" ref="P90">IF($X90="Non-local",VLOOKUP($E90,$AI$64:$AW$68,COLUMN($AW:$AW)-COLUMN($AH:$AH),FALSE),IF($X90="Unknown",VLOOKUP($E90,$AI$71:$AW$75,COLUMN($AW:$AW)-COLUMN($AH:$AH),FALSE),0))</f>
        <v>224</v>
      </c>
      <c r="Q90" s="87" cm="1">
        <f t="array" ref="Q90">IF($X90="Non-local",VLOOKUP($E90,$AI$40:$AW$44,COLUMN($AW:$AW)-COLUMN($AH:$AH),FALSE),IF($X90="Unknown",VLOOKUP($E90,$AI$47:$AW$51,COLUMN($AW:$AW)-COLUMN($AH:$AH),FALSE),0))</f>
        <v>470.18520000000001</v>
      </c>
      <c r="R90" s="87" cm="1">
        <f t="array" ref="R90">IF($X90="Non-local",VLOOKUP($E90,$AI$88:$AW$92,COLUMN($AW:$AW)-COLUMN($AH:$AH),FALSE),IF($X90="Unknown",VLOOKUP($E90,$AI$95:$AW$99,COLUMN($AW:$AW)-COLUMN($AH:$AH),FALSE),0))</f>
        <v>0.13052013767768686</v>
      </c>
      <c r="S90" s="87" cm="1">
        <f t="array" ref="S90">VLOOKUP($E90,$AI$111:$AW$115,COLUMN($AW:$AW)-COLUMN($AH:$AH),FALSE)</f>
        <v>410.28773999999999</v>
      </c>
      <c r="T90" s="104">
        <f t="shared" si="61"/>
        <v>0.55392624840400684</v>
      </c>
      <c r="U90" s="104">
        <f t="shared" si="62"/>
        <v>1485.1066040750281</v>
      </c>
      <c r="V90" s="87" cm="1">
        <f t="array" ref="V90">VLOOKUP($E90,$AI$118:$AW$122,COLUMN($AW:$AW)-COLUMN($AH:$AH),FALSE)</f>
        <v>161.75600000000003</v>
      </c>
      <c r="W90" s="87" t="str">
        <f t="shared" si="67"/>
        <v>Domestic</v>
      </c>
      <c r="X90" s="87" t="str">
        <f t="shared" si="68"/>
        <v>Non-local</v>
      </c>
      <c r="Y90" s="104"/>
      <c r="Z90" s="87" t="str">
        <f t="shared" si="63"/>
        <v>USA</v>
      </c>
      <c r="AA90" s="87" t="str">
        <f t="shared" si="64"/>
        <v>USA</v>
      </c>
      <c r="AB90" s="82" cm="1">
        <f t="array" ref="AB90">VLOOKUP(B90,'GDP per Capita'!$T$2:$V$4235,COLUMN('GDP per Capita'!$V:$V)-COLUMN('GDP per Capita'!$S:$S),FALSE)</f>
        <v>63809.64</v>
      </c>
      <c r="AC90" s="82">
        <f t="shared" si="69"/>
        <v>63809.64</v>
      </c>
      <c r="AD90" s="82">
        <f t="shared" si="70"/>
        <v>63809.64</v>
      </c>
      <c r="AE90" s="88">
        <f t="shared" si="65"/>
        <v>2.3274016341026656E-2</v>
      </c>
      <c r="AI90" s="107">
        <v>2018</v>
      </c>
      <c r="AJ90" s="120">
        <f t="shared" ref="AJ90:AL90" si="97">AJ18*$AK132*4/2</f>
        <v>0.2763395923676768</v>
      </c>
      <c r="AK90" s="120">
        <f t="shared" si="97"/>
        <v>2.4775273798481363</v>
      </c>
      <c r="AL90" s="120">
        <f t="shared" si="97"/>
        <v>6.8846674305395332</v>
      </c>
      <c r="AM90" s="120">
        <f t="shared" ref="AM90:AS90" si="98">AM18*$AK132*4</f>
        <v>6.6130923139023343</v>
      </c>
      <c r="AN90" s="120">
        <f t="shared" si="98"/>
        <v>7.156242547176733</v>
      </c>
      <c r="AO90" s="120">
        <f t="shared" si="98"/>
        <v>31.397895063844654</v>
      </c>
      <c r="AP90" s="120">
        <f t="shared" si="98"/>
        <v>19.829747990246048</v>
      </c>
      <c r="AQ90" s="120">
        <f t="shared" si="98"/>
        <v>8.2616009166474402</v>
      </c>
      <c r="AR90" s="120">
        <f t="shared" si="98"/>
        <v>0</v>
      </c>
      <c r="AS90" s="120">
        <f t="shared" si="98"/>
        <v>2.7538669722158131</v>
      </c>
      <c r="AT90" s="120">
        <f t="shared" si="92"/>
        <v>9.6385344027553455</v>
      </c>
      <c r="AU90" s="120">
        <f t="shared" si="93"/>
        <v>76.012445804033035</v>
      </c>
      <c r="AV90" s="121">
        <f t="shared" si="94"/>
        <v>85.650980206788375</v>
      </c>
      <c r="AW90" s="25">
        <f t="shared" si="95"/>
        <v>0.15773661179887363</v>
      </c>
      <c r="AX90" s="34">
        <f t="shared" si="96"/>
        <v>-1.1379786002407855E-15</v>
      </c>
      <c r="AZ90" s="82"/>
      <c r="BC90" s="34"/>
      <c r="BD90" s="34"/>
      <c r="BK90" s="92"/>
      <c r="BL90" s="81"/>
      <c r="BM90" s="34"/>
      <c r="BN90" s="34"/>
      <c r="BO90" s="26"/>
      <c r="BQ90" s="25"/>
      <c r="BR90" s="25"/>
      <c r="BS90" s="25"/>
      <c r="BT90" s="25"/>
      <c r="BV90" s="84"/>
      <c r="CC90" s="26"/>
      <c r="CD90" s="34"/>
    </row>
    <row r="91" spans="1:82">
      <c r="A91" s="77" t="s">
        <v>942</v>
      </c>
      <c r="B91" s="77">
        <v>90</v>
      </c>
      <c r="C91" s="77" t="s">
        <v>569</v>
      </c>
      <c r="D91" s="77" t="s">
        <v>30</v>
      </c>
      <c r="E91" s="77">
        <v>2020</v>
      </c>
      <c r="F91" s="77">
        <v>22.756218100000002</v>
      </c>
      <c r="G91" s="77">
        <v>75.890641099999996</v>
      </c>
      <c r="H91" s="77">
        <v>0</v>
      </c>
      <c r="I91" s="77" t="s">
        <v>881</v>
      </c>
      <c r="J91" s="77">
        <v>43.074761000000002</v>
      </c>
      <c r="K91" s="77">
        <v>-89.383761300000003</v>
      </c>
      <c r="L91" s="77">
        <v>25082.697870735301</v>
      </c>
      <c r="M91" s="77">
        <v>3.9375651287948701</v>
      </c>
      <c r="N91" s="77">
        <v>0</v>
      </c>
      <c r="O91" s="77">
        <v>2295.0668551722802</v>
      </c>
      <c r="P91" s="87" cm="1">
        <f t="array" ref="P91">IF($X91="Non-local",VLOOKUP($E91,$AI$64:$AW$68,COLUMN($AW:$AW)-COLUMN($AH:$AH),FALSE),IF($X91="Unknown",VLOOKUP($E91,$AI$71:$AW$75,COLUMN($AW:$AW)-COLUMN($AH:$AH),FALSE),0))</f>
        <v>224</v>
      </c>
      <c r="Q91" s="87" cm="1">
        <f t="array" ref="Q91">IF($X91="Non-local",VLOOKUP($E91,$AI$40:$AW$44,COLUMN($AW:$AW)-COLUMN($AH:$AH),FALSE),IF($X91="Unknown",VLOOKUP($E91,$AI$47:$AW$51,COLUMN($AW:$AW)-COLUMN($AH:$AH),FALSE),0))</f>
        <v>470.18520000000001</v>
      </c>
      <c r="R91" s="87" cm="1">
        <f t="array" ref="R91">IF($X91="Non-local",VLOOKUP($E91,$AI$88:$AW$92,COLUMN($AW:$AW)-COLUMN($AH:$AH),FALSE),IF($X91="Unknown",VLOOKUP($E91,$AI$95:$AW$99,COLUMN($AW:$AW)-COLUMN($AH:$AH),FALSE),0))</f>
        <v>0.13052013767768686</v>
      </c>
      <c r="S91" s="87" cm="1">
        <f t="array" ref="S91">VLOOKUP($E91,$AI$111:$AW$115,COLUMN($AW:$AW)-COLUMN($AH:$AH),FALSE)</f>
        <v>410.28773999999999</v>
      </c>
      <c r="T91" s="104">
        <f t="shared" si="61"/>
        <v>4.0680852664725569</v>
      </c>
      <c r="U91" s="104">
        <f t="shared" si="62"/>
        <v>3399.5397951722798</v>
      </c>
      <c r="V91" s="87" cm="1">
        <f t="array" ref="V91">VLOOKUP($E91,$AI$118:$AW$122,COLUMN($AW:$AW)-COLUMN($AH:$AH),FALSE)</f>
        <v>161.75600000000003</v>
      </c>
      <c r="W91" s="87" t="str">
        <f t="shared" si="67"/>
        <v>International</v>
      </c>
      <c r="X91" s="87" t="str">
        <f t="shared" si="68"/>
        <v>Non-local</v>
      </c>
      <c r="Y91" s="104"/>
      <c r="Z91" s="87" t="str">
        <f t="shared" si="63"/>
        <v>India</v>
      </c>
      <c r="AA91" s="87" t="str">
        <f t="shared" si="64"/>
        <v>Asia</v>
      </c>
      <c r="AB91" s="82" cm="1">
        <f t="array" ref="AB91">VLOOKUP(B91,'GDP per Capita'!$T$2:$V$4235,COLUMN('GDP per Capita'!$V:$V)-COLUMN('GDP per Capita'!$S:$S),FALSE)</f>
        <v>2164.7399999999998</v>
      </c>
      <c r="AC91" s="82">
        <f t="shared" si="69"/>
        <v>2164.7399999999998</v>
      </c>
      <c r="AD91" s="82">
        <f t="shared" si="70"/>
        <v>2164.7399999999998</v>
      </c>
      <c r="AE91" s="88">
        <f t="shared" si="65"/>
        <v>1.5704148281882722</v>
      </c>
      <c r="AI91" s="107">
        <v>2019</v>
      </c>
      <c r="AJ91" s="120">
        <f t="shared" ref="AJ91:AL91" si="99">AJ19*$AK133*4/2</f>
        <v>0.34805035716480354</v>
      </c>
      <c r="AK91" s="120">
        <f t="shared" si="99"/>
        <v>3.1204514780292736</v>
      </c>
      <c r="AL91" s="120">
        <f t="shared" si="99"/>
        <v>8.6712545879851923</v>
      </c>
      <c r="AM91" s="120">
        <f t="shared" ref="AM91:AS91" si="100">AM19*$AK133*4</f>
        <v>8.3292050990473694</v>
      </c>
      <c r="AN91" s="120">
        <f t="shared" si="100"/>
        <v>9.013304076923017</v>
      </c>
      <c r="AO91" s="120">
        <f t="shared" si="100"/>
        <v>39.545721615794065</v>
      </c>
      <c r="AP91" s="120">
        <f t="shared" si="100"/>
        <v>24.975613560688149</v>
      </c>
      <c r="AQ91" s="120">
        <f t="shared" si="100"/>
        <v>10.405505505582232</v>
      </c>
      <c r="AR91" s="120">
        <f t="shared" si="100"/>
        <v>0</v>
      </c>
      <c r="AS91" s="120">
        <f t="shared" si="100"/>
        <v>3.4685018351940773</v>
      </c>
      <c r="AT91" s="120">
        <f t="shared" si="92"/>
        <v>12.13975642317927</v>
      </c>
      <c r="AU91" s="120">
        <f t="shared" si="93"/>
        <v>95.737851693228919</v>
      </c>
      <c r="AV91" s="121">
        <f t="shared" si="94"/>
        <v>107.87760811640817</v>
      </c>
      <c r="AW91" s="25">
        <f t="shared" si="95"/>
        <v>0.16197839056517743</v>
      </c>
      <c r="AX91" s="34">
        <f t="shared" si="96"/>
        <v>8.3266726846886741E-16</v>
      </c>
      <c r="AZ91" s="82"/>
      <c r="BC91" s="34"/>
      <c r="BD91" s="34"/>
      <c r="BK91" s="26"/>
      <c r="BL91" s="34"/>
      <c r="BM91" s="34"/>
      <c r="BN91" s="34"/>
      <c r="BO91" s="26"/>
      <c r="BQ91" s="25"/>
      <c r="BR91" s="25"/>
      <c r="BS91" s="25"/>
      <c r="BT91" s="25"/>
      <c r="BU91" s="84"/>
      <c r="BV91" s="34"/>
      <c r="CB91" s="92"/>
      <c r="CC91" s="26"/>
      <c r="CD91" s="34"/>
    </row>
    <row r="92" spans="1:82">
      <c r="A92" s="77" t="s">
        <v>943</v>
      </c>
      <c r="B92" s="77">
        <v>91</v>
      </c>
      <c r="C92" s="77" t="s">
        <v>569</v>
      </c>
      <c r="D92" s="77" t="s">
        <v>30</v>
      </c>
      <c r="E92" s="77">
        <v>2020</v>
      </c>
      <c r="F92" s="77">
        <v>22.545412450000001</v>
      </c>
      <c r="G92" s="77">
        <v>88.356775158123398</v>
      </c>
      <c r="H92" s="77">
        <v>0</v>
      </c>
      <c r="I92" s="77" t="s">
        <v>881</v>
      </c>
      <c r="J92" s="77">
        <v>43.074761000000002</v>
      </c>
      <c r="K92" s="77">
        <v>-89.383761300000003</v>
      </c>
      <c r="L92" s="77">
        <v>25429.612180256801</v>
      </c>
      <c r="M92" s="77">
        <v>3.9966854816679498</v>
      </c>
      <c r="N92" s="77">
        <v>0</v>
      </c>
      <c r="O92" s="77">
        <v>2326.8095144935</v>
      </c>
      <c r="P92" s="87" cm="1">
        <f t="array" ref="P92">IF($X92="Non-local",VLOOKUP($E92,$AI$64:$AW$68,COLUMN($AW:$AW)-COLUMN($AH:$AH),FALSE),IF($X92="Unknown",VLOOKUP($E92,$AI$71:$AW$75,COLUMN($AW:$AW)-COLUMN($AH:$AH),FALSE),0))</f>
        <v>224</v>
      </c>
      <c r="Q92" s="87" cm="1">
        <f t="array" ref="Q92">IF($X92="Non-local",VLOOKUP($E92,$AI$40:$AW$44,COLUMN($AW:$AW)-COLUMN($AH:$AH),FALSE),IF($X92="Unknown",VLOOKUP($E92,$AI$47:$AW$51,COLUMN($AW:$AW)-COLUMN($AH:$AH),FALSE),0))</f>
        <v>470.18520000000001</v>
      </c>
      <c r="R92" s="87" cm="1">
        <f t="array" ref="R92">IF($X92="Non-local",VLOOKUP($E92,$AI$88:$AW$92,COLUMN($AW:$AW)-COLUMN($AH:$AH),FALSE),IF($X92="Unknown",VLOOKUP($E92,$AI$95:$AW$99,COLUMN($AW:$AW)-COLUMN($AH:$AH),FALSE),0))</f>
        <v>0.13052013767768686</v>
      </c>
      <c r="S92" s="87" cm="1">
        <f t="array" ref="S92">VLOOKUP($E92,$AI$111:$AW$115,COLUMN($AW:$AW)-COLUMN($AH:$AH),FALSE)</f>
        <v>410.28773999999999</v>
      </c>
      <c r="T92" s="104">
        <f t="shared" si="61"/>
        <v>4.127205619345637</v>
      </c>
      <c r="U92" s="104">
        <f t="shared" si="62"/>
        <v>3431.2824544935002</v>
      </c>
      <c r="V92" s="87" cm="1">
        <f t="array" ref="V92">VLOOKUP($E92,$AI$118:$AW$122,COLUMN($AW:$AW)-COLUMN($AH:$AH),FALSE)</f>
        <v>161.75600000000003</v>
      </c>
      <c r="W92" s="87" t="str">
        <f t="shared" si="67"/>
        <v>International</v>
      </c>
      <c r="X92" s="87" t="str">
        <f t="shared" si="68"/>
        <v>Non-local</v>
      </c>
      <c r="Y92" s="104"/>
      <c r="Z92" s="87" t="str">
        <f t="shared" si="63"/>
        <v>India</v>
      </c>
      <c r="AA92" s="87" t="str">
        <f t="shared" si="64"/>
        <v>Asia</v>
      </c>
      <c r="AB92" s="82" cm="1">
        <f t="array" ref="AB92">VLOOKUP(B92,'GDP per Capita'!$T$2:$V$4235,COLUMN('GDP per Capita'!$V:$V)-COLUMN('GDP per Capita'!$S:$S),FALSE)</f>
        <v>2164.7399999999998</v>
      </c>
      <c r="AC92" s="82">
        <f t="shared" si="69"/>
        <v>2164.7399999999998</v>
      </c>
      <c r="AD92" s="82">
        <f t="shared" si="70"/>
        <v>2164.7399999999998</v>
      </c>
      <c r="AE92" s="88">
        <f t="shared" si="65"/>
        <v>1.5850783255695837</v>
      </c>
      <c r="AI92" s="107">
        <v>2020</v>
      </c>
      <c r="AJ92" s="120">
        <f t="shared" ref="AJ92:AL92" si="101">AJ20*$AK134*4/2</f>
        <v>0.54331752842270797</v>
      </c>
      <c r="AK92" s="120">
        <f t="shared" si="101"/>
        <v>4.3559077709751595</v>
      </c>
      <c r="AL92" s="120">
        <f t="shared" si="101"/>
        <v>14.341709241640794</v>
      </c>
      <c r="AM92" s="120">
        <f t="shared" ref="AM92:AS92" si="102">AM20*$AK134*4</f>
        <v>13.43305751307178</v>
      </c>
      <c r="AN92" s="120">
        <f t="shared" si="102"/>
        <v>13.077090856518973</v>
      </c>
      <c r="AO92" s="120">
        <f t="shared" si="102"/>
        <v>51.914926595149105</v>
      </c>
      <c r="AP92" s="120">
        <f t="shared" si="102"/>
        <v>37.769935768971706</v>
      </c>
      <c r="AQ92" s="120">
        <f t="shared" si="102"/>
        <v>16.336996027055221</v>
      </c>
      <c r="AR92" s="120">
        <f t="shared" si="102"/>
        <v>9.4424839422429265</v>
      </c>
      <c r="AS92" s="120">
        <f t="shared" si="102"/>
        <v>6.8945120848122956</v>
      </c>
      <c r="AT92" s="120">
        <f t="shared" si="92"/>
        <v>19.240934541038662</v>
      </c>
      <c r="AU92" s="120">
        <f t="shared" si="93"/>
        <v>148.86900278782201</v>
      </c>
      <c r="AV92" s="121">
        <f t="shared" si="94"/>
        <v>168.10993732886067</v>
      </c>
      <c r="AW92" s="25">
        <f t="shared" si="95"/>
        <v>0.13052013767768686</v>
      </c>
      <c r="AX92" s="34">
        <f t="shared" si="96"/>
        <v>-3.3306690738754696E-16</v>
      </c>
      <c r="AZ92" s="82"/>
      <c r="BC92" s="34"/>
      <c r="BD92" s="34"/>
      <c r="BK92" s="26"/>
      <c r="BL92" s="34"/>
      <c r="BM92" s="34"/>
      <c r="BN92" s="34"/>
      <c r="BO92" s="26"/>
      <c r="BQ92" s="25"/>
      <c r="BR92" s="25"/>
      <c r="BS92" s="25"/>
      <c r="BT92" s="25"/>
      <c r="BU92" s="34"/>
      <c r="BV92" s="34"/>
      <c r="BW92" s="90"/>
      <c r="CB92" s="93"/>
      <c r="CC92" s="26"/>
      <c r="CD92" s="26"/>
    </row>
    <row r="93" spans="1:82">
      <c r="A93" s="77" t="s">
        <v>944</v>
      </c>
      <c r="B93" s="77">
        <v>92</v>
      </c>
      <c r="C93" s="77" t="s">
        <v>29</v>
      </c>
      <c r="D93" s="77" t="s">
        <v>29</v>
      </c>
      <c r="E93" s="77">
        <v>2020</v>
      </c>
      <c r="F93" s="77">
        <v>38.7890522</v>
      </c>
      <c r="G93" s="77">
        <v>-77.187036800000001</v>
      </c>
      <c r="H93" s="77">
        <v>0</v>
      </c>
      <c r="I93" s="77" t="s">
        <v>881</v>
      </c>
      <c r="J93" s="77">
        <v>43.074761000000002</v>
      </c>
      <c r="K93" s="77">
        <v>-89.383761300000003</v>
      </c>
      <c r="L93" s="77">
        <v>2257.0931252116402</v>
      </c>
      <c r="M93" s="77">
        <v>0.45966905569125199</v>
      </c>
      <c r="N93" s="77">
        <v>0</v>
      </c>
      <c r="O93" s="77">
        <v>433.36188004063598</v>
      </c>
      <c r="P93" s="87" cm="1">
        <f t="array" ref="P93">IF($X93="Non-local",VLOOKUP($E93,$AI$64:$AW$68,COLUMN($AW:$AW)-COLUMN($AH:$AH),FALSE),IF($X93="Unknown",VLOOKUP($E93,$AI$71:$AW$75,COLUMN($AW:$AW)-COLUMN($AH:$AH),FALSE),0))</f>
        <v>224</v>
      </c>
      <c r="Q93" s="87" cm="1">
        <f t="array" ref="Q93">IF($X93="Non-local",VLOOKUP($E93,$AI$40:$AW$44,COLUMN($AW:$AW)-COLUMN($AH:$AH),FALSE),IF($X93="Unknown",VLOOKUP($E93,$AI$47:$AW$51,COLUMN($AW:$AW)-COLUMN($AH:$AH),FALSE),0))</f>
        <v>470.18520000000001</v>
      </c>
      <c r="R93" s="87" cm="1">
        <f t="array" ref="R93">IF($X93="Non-local",VLOOKUP($E93,$AI$88:$AW$92,COLUMN($AW:$AW)-COLUMN($AH:$AH),FALSE),IF($X93="Unknown",VLOOKUP($E93,$AI$95:$AW$99,COLUMN($AW:$AW)-COLUMN($AH:$AH),FALSE),0))</f>
        <v>0.13052013767768686</v>
      </c>
      <c r="S93" s="87" cm="1">
        <f t="array" ref="S93">VLOOKUP($E93,$AI$111:$AW$115,COLUMN($AW:$AW)-COLUMN($AH:$AH),FALSE)</f>
        <v>410.28773999999999</v>
      </c>
      <c r="T93" s="104">
        <f t="shared" si="61"/>
        <v>0.59018919336893882</v>
      </c>
      <c r="U93" s="104">
        <f t="shared" si="62"/>
        <v>1537.834820040636</v>
      </c>
      <c r="V93" s="87" cm="1">
        <f t="array" ref="V93">VLOOKUP($E93,$AI$118:$AW$122,COLUMN($AW:$AW)-COLUMN($AH:$AH),FALSE)</f>
        <v>161.75600000000003</v>
      </c>
      <c r="W93" s="87" t="str">
        <f t="shared" si="67"/>
        <v>Domestic</v>
      </c>
      <c r="X93" s="87" t="str">
        <f t="shared" si="68"/>
        <v>Non-local</v>
      </c>
      <c r="Y93" s="104"/>
      <c r="Z93" s="87" t="str">
        <f t="shared" si="63"/>
        <v>USA</v>
      </c>
      <c r="AA93" s="87" t="str">
        <f t="shared" si="64"/>
        <v>USA</v>
      </c>
      <c r="AB93" s="82" cm="1">
        <f t="array" ref="AB93">VLOOKUP(B93,'GDP per Capita'!$T$2:$V$4235,COLUMN('GDP per Capita'!$V:$V)-COLUMN('GDP per Capita'!$S:$S),FALSE)</f>
        <v>63809.64</v>
      </c>
      <c r="AC93" s="82">
        <f t="shared" si="69"/>
        <v>63809.64</v>
      </c>
      <c r="AD93" s="82">
        <f t="shared" si="70"/>
        <v>63809.64</v>
      </c>
      <c r="AE93" s="88">
        <f t="shared" si="65"/>
        <v>2.410035254924861E-2</v>
      </c>
      <c r="AJ93" s="84"/>
      <c r="AK93" s="111"/>
      <c r="AL93" s="84"/>
      <c r="AM93" s="84"/>
      <c r="AN93" s="84"/>
      <c r="AO93" s="84"/>
      <c r="AP93" s="84"/>
      <c r="AQ93" s="84"/>
      <c r="AR93" s="84"/>
      <c r="AS93" s="84"/>
      <c r="AT93" s="123"/>
      <c r="AU93" s="84"/>
      <c r="AV93" s="84"/>
      <c r="AW93" s="124"/>
      <c r="AX93" s="154"/>
      <c r="BC93" s="34"/>
      <c r="BD93" s="34"/>
      <c r="BK93" s="26"/>
      <c r="BL93" s="34"/>
      <c r="BM93" s="34"/>
      <c r="BN93" s="34"/>
      <c r="BO93" s="26"/>
    </row>
    <row r="94" spans="1:82" ht="34">
      <c r="A94" s="77" t="s">
        <v>923</v>
      </c>
      <c r="B94" s="77">
        <v>93</v>
      </c>
      <c r="C94" s="77" t="s">
        <v>29</v>
      </c>
      <c r="D94" s="77" t="s">
        <v>29</v>
      </c>
      <c r="E94" s="77">
        <v>2020</v>
      </c>
      <c r="F94" s="77">
        <v>38.029305999999998</v>
      </c>
      <c r="G94" s="77">
        <v>-78.476678100000001</v>
      </c>
      <c r="H94" s="77">
        <v>0</v>
      </c>
      <c r="I94" s="77" t="s">
        <v>881</v>
      </c>
      <c r="J94" s="77">
        <v>43.074761000000002</v>
      </c>
      <c r="K94" s="77">
        <v>-89.383761300000003</v>
      </c>
      <c r="L94" s="77">
        <v>2155.09100284238</v>
      </c>
      <c r="M94" s="77">
        <v>0.44620020835491397</v>
      </c>
      <c r="N94" s="77">
        <v>0</v>
      </c>
      <c r="O94" s="77">
        <v>413.77747254573802</v>
      </c>
      <c r="P94" s="87" cm="1">
        <f t="array" ref="P94">IF($X94="Non-local",VLOOKUP($E94,$AI$64:$AW$68,COLUMN($AW:$AW)-COLUMN($AH:$AH),FALSE),IF($X94="Unknown",VLOOKUP($E94,$AI$71:$AW$75,COLUMN($AW:$AW)-COLUMN($AH:$AH),FALSE),0))</f>
        <v>224</v>
      </c>
      <c r="Q94" s="87" cm="1">
        <f t="array" ref="Q94">IF($X94="Non-local",VLOOKUP($E94,$AI$40:$AW$44,COLUMN($AW:$AW)-COLUMN($AH:$AH),FALSE),IF($X94="Unknown",VLOOKUP($E94,$AI$47:$AW$51,COLUMN($AW:$AW)-COLUMN($AH:$AH),FALSE),0))</f>
        <v>470.18520000000001</v>
      </c>
      <c r="R94" s="87" cm="1">
        <f t="array" ref="R94">IF($X94="Non-local",VLOOKUP($E94,$AI$88:$AW$92,COLUMN($AW:$AW)-COLUMN($AH:$AH),FALSE),IF($X94="Unknown",VLOOKUP($E94,$AI$95:$AW$99,COLUMN($AW:$AW)-COLUMN($AH:$AH),FALSE),0))</f>
        <v>0.13052013767768686</v>
      </c>
      <c r="S94" s="87" cm="1">
        <f t="array" ref="S94">VLOOKUP($E94,$AI$111:$AW$115,COLUMN($AW:$AW)-COLUMN($AH:$AH),FALSE)</f>
        <v>410.28773999999999</v>
      </c>
      <c r="T94" s="104">
        <f t="shared" si="61"/>
        <v>0.57672034603260081</v>
      </c>
      <c r="U94" s="104">
        <f t="shared" si="62"/>
        <v>1518.2504125457378</v>
      </c>
      <c r="V94" s="87" cm="1">
        <f t="array" ref="V94">VLOOKUP($E94,$AI$118:$AW$122,COLUMN($AW:$AW)-COLUMN($AH:$AH),FALSE)</f>
        <v>161.75600000000003</v>
      </c>
      <c r="W94" s="87" t="str">
        <f t="shared" si="67"/>
        <v>Domestic</v>
      </c>
      <c r="X94" s="87" t="str">
        <f t="shared" si="68"/>
        <v>Non-local</v>
      </c>
      <c r="Y94" s="104"/>
      <c r="Z94" s="87" t="str">
        <f t="shared" si="63"/>
        <v>USA</v>
      </c>
      <c r="AA94" s="87" t="str">
        <f t="shared" si="64"/>
        <v>USA</v>
      </c>
      <c r="AB94" s="82" cm="1">
        <f t="array" ref="AB94">VLOOKUP(B94,'GDP per Capita'!$T$2:$V$4235,COLUMN('GDP per Capita'!$V:$V)-COLUMN('GDP per Capita'!$S:$S),FALSE)</f>
        <v>63809.64</v>
      </c>
      <c r="AC94" s="82">
        <f t="shared" si="69"/>
        <v>63809.64</v>
      </c>
      <c r="AD94" s="82">
        <f t="shared" si="70"/>
        <v>63809.64</v>
      </c>
      <c r="AE94" s="88">
        <f t="shared" si="65"/>
        <v>2.379343328916662E-2</v>
      </c>
      <c r="AI94" s="100" t="s">
        <v>34</v>
      </c>
      <c r="AJ94" s="101" t="s">
        <v>1892</v>
      </c>
      <c r="AK94" s="101" t="s">
        <v>1893</v>
      </c>
      <c r="AL94" s="101" t="s">
        <v>1894</v>
      </c>
      <c r="AM94" s="101" t="s">
        <v>1895</v>
      </c>
      <c r="AN94" s="101" t="s">
        <v>1896</v>
      </c>
      <c r="AO94" s="101" t="s">
        <v>1897</v>
      </c>
      <c r="AP94" s="101" t="s">
        <v>1898</v>
      </c>
      <c r="AQ94" s="101" t="s">
        <v>1899</v>
      </c>
      <c r="AR94" s="101" t="s">
        <v>1900</v>
      </c>
      <c r="AS94" s="101" t="s">
        <v>1901</v>
      </c>
      <c r="AT94" s="102" t="s">
        <v>1902</v>
      </c>
      <c r="AU94" s="102" t="s">
        <v>1903</v>
      </c>
      <c r="AV94" s="102" t="s">
        <v>674</v>
      </c>
      <c r="AW94" s="123" t="s">
        <v>1910</v>
      </c>
      <c r="AX94" s="155" t="s">
        <v>1951</v>
      </c>
      <c r="AY94" s="125" t="s">
        <v>1943</v>
      </c>
      <c r="BC94" s="34"/>
      <c r="BD94" s="34"/>
      <c r="BK94" s="26"/>
      <c r="BL94" s="34"/>
      <c r="BM94" s="34"/>
      <c r="BN94" s="34"/>
      <c r="BO94" s="26"/>
    </row>
    <row r="95" spans="1:82">
      <c r="A95" s="77" t="s">
        <v>942</v>
      </c>
      <c r="B95" s="77">
        <v>94</v>
      </c>
      <c r="C95" s="77" t="s">
        <v>569</v>
      </c>
      <c r="D95" s="77" t="s">
        <v>30</v>
      </c>
      <c r="E95" s="77">
        <v>2020</v>
      </c>
      <c r="F95" s="77">
        <v>22.756218100000002</v>
      </c>
      <c r="G95" s="77">
        <v>75.890641099999996</v>
      </c>
      <c r="H95" s="77">
        <v>0</v>
      </c>
      <c r="I95" s="77" t="s">
        <v>881</v>
      </c>
      <c r="J95" s="77">
        <v>43.074761000000002</v>
      </c>
      <c r="K95" s="77">
        <v>-89.383761300000003</v>
      </c>
      <c r="L95" s="77">
        <v>25082.697870735301</v>
      </c>
      <c r="M95" s="77">
        <v>3.9375651287948701</v>
      </c>
      <c r="N95" s="77">
        <v>0</v>
      </c>
      <c r="O95" s="77">
        <v>2295.0668551722802</v>
      </c>
      <c r="P95" s="87" cm="1">
        <f t="array" ref="P95">IF($X95="Non-local",VLOOKUP($E95,$AI$64:$AW$68,COLUMN($AW:$AW)-COLUMN($AH:$AH),FALSE),IF($X95="Unknown",VLOOKUP($E95,$AI$71:$AW$75,COLUMN($AW:$AW)-COLUMN($AH:$AH),FALSE),0))</f>
        <v>224</v>
      </c>
      <c r="Q95" s="87" cm="1">
        <f t="array" ref="Q95">IF($X95="Non-local",VLOOKUP($E95,$AI$40:$AW$44,COLUMN($AW:$AW)-COLUMN($AH:$AH),FALSE),IF($X95="Unknown",VLOOKUP($E95,$AI$47:$AW$51,COLUMN($AW:$AW)-COLUMN($AH:$AH),FALSE),0))</f>
        <v>470.18520000000001</v>
      </c>
      <c r="R95" s="87" cm="1">
        <f t="array" ref="R95">IF($X95="Non-local",VLOOKUP($E95,$AI$88:$AW$92,COLUMN($AW:$AW)-COLUMN($AH:$AH),FALSE),IF($X95="Unknown",VLOOKUP($E95,$AI$95:$AW$99,COLUMN($AW:$AW)-COLUMN($AH:$AH),FALSE),0))</f>
        <v>0.13052013767768686</v>
      </c>
      <c r="S95" s="87" cm="1">
        <f t="array" ref="S95">VLOOKUP($E95,$AI$111:$AW$115,COLUMN($AW:$AW)-COLUMN($AH:$AH),FALSE)</f>
        <v>410.28773999999999</v>
      </c>
      <c r="T95" s="104">
        <f t="shared" si="61"/>
        <v>4.0680852664725569</v>
      </c>
      <c r="U95" s="104">
        <f t="shared" si="62"/>
        <v>3399.5397951722798</v>
      </c>
      <c r="V95" s="87" cm="1">
        <f t="array" ref="V95">VLOOKUP($E95,$AI$118:$AW$122,COLUMN($AW:$AW)-COLUMN($AH:$AH),FALSE)</f>
        <v>161.75600000000003</v>
      </c>
      <c r="W95" s="87" t="str">
        <f t="shared" si="67"/>
        <v>International</v>
      </c>
      <c r="X95" s="87" t="str">
        <f t="shared" si="68"/>
        <v>Non-local</v>
      </c>
      <c r="Y95" s="104"/>
      <c r="Z95" s="87" t="str">
        <f t="shared" si="63"/>
        <v>India</v>
      </c>
      <c r="AA95" s="87" t="str">
        <f t="shared" si="64"/>
        <v>Asia</v>
      </c>
      <c r="AB95" s="82" cm="1">
        <f t="array" ref="AB95">VLOOKUP(B95,'GDP per Capita'!$T$2:$V$4235,COLUMN('GDP per Capita'!$V:$V)-COLUMN('GDP per Capita'!$S:$S),FALSE)</f>
        <v>2164.7399999999998</v>
      </c>
      <c r="AC95" s="82">
        <f t="shared" si="69"/>
        <v>2164.7399999999998</v>
      </c>
      <c r="AD95" s="82">
        <f t="shared" si="70"/>
        <v>2164.7399999999998</v>
      </c>
      <c r="AE95" s="88">
        <f t="shared" si="65"/>
        <v>1.5704148281882722</v>
      </c>
      <c r="AI95" s="105">
        <v>2016</v>
      </c>
      <c r="AJ95" s="120">
        <f>AJ88/SUM(AJ16,AJ23)*AJ30</f>
        <v>2.2311960662628534E-2</v>
      </c>
      <c r="AK95" s="120">
        <f t="shared" ref="AK95:AU95" si="103">AK88/SUM(AK16,AK23)*AK30</f>
        <v>0.20003826800977309</v>
      </c>
      <c r="AL95" s="120">
        <f t="shared" si="103"/>
        <v>0.5558755716810041</v>
      </c>
      <c r="AM95" s="120">
        <f t="shared" si="103"/>
        <v>0.53394829999531745</v>
      </c>
      <c r="AN95" s="120">
        <f t="shared" si="103"/>
        <v>0.57780284336669074</v>
      </c>
      <c r="AO95" s="120">
        <f t="shared" si="103"/>
        <v>2.535100358046932</v>
      </c>
      <c r="AP95" s="120">
        <f t="shared" si="103"/>
        <v>1.6010755220320685</v>
      </c>
      <c r="AQ95" s="120">
        <f t="shared" si="103"/>
        <v>0.66705068601720496</v>
      </c>
      <c r="AR95" s="120">
        <f>IFERROR(AR88/SUM(AR16,AR23)*AR30,0)</f>
        <v>0</v>
      </c>
      <c r="AS95" s="120">
        <f t="shared" si="103"/>
        <v>0.22235022867240167</v>
      </c>
      <c r="AT95" s="120">
        <f t="shared" si="103"/>
        <v>0.77822580035340572</v>
      </c>
      <c r="AU95" s="120">
        <f t="shared" si="103"/>
        <v>6.1373279381306158</v>
      </c>
      <c r="AV95" s="121">
        <f>SUM(AJ95:AS95)</f>
        <v>6.9155537384840224</v>
      </c>
      <c r="AW95" s="25">
        <f>AV95/AV30</f>
        <v>0.10977069426165115</v>
      </c>
      <c r="AX95" s="34">
        <f>SUMIFS($R$2:$R$4235,$E$2:$E$4235,$AI95,$X$2:$X$4235,$AI$94)/COUNTIFS($E$2:$E$4235,$AI95,$X$2:$X$4235,$AI$94)-AW95</f>
        <v>0</v>
      </c>
      <c r="AY95" s="25">
        <f>SUMIF($E$2:$E$4235,AI95,$R$2:$R$4235)-SUM(AJ95:AS95)</f>
        <v>72.887740989736187</v>
      </c>
      <c r="BC95" s="34"/>
      <c r="BD95" s="34"/>
      <c r="BK95" s="26"/>
      <c r="BL95" s="34"/>
      <c r="BM95" s="26"/>
      <c r="BN95" s="26"/>
      <c r="BO95" s="26"/>
    </row>
    <row r="96" spans="1:82">
      <c r="A96" s="77" t="s">
        <v>945</v>
      </c>
      <c r="B96" s="77">
        <v>95</v>
      </c>
      <c r="C96" s="77" t="s">
        <v>29</v>
      </c>
      <c r="D96" s="77" t="s">
        <v>29</v>
      </c>
      <c r="E96" s="77">
        <v>2020</v>
      </c>
      <c r="F96" s="77">
        <v>36.010356199999997</v>
      </c>
      <c r="G96" s="77">
        <v>-84.269644900000003</v>
      </c>
      <c r="H96" s="77">
        <v>0</v>
      </c>
      <c r="I96" s="77" t="s">
        <v>881</v>
      </c>
      <c r="J96" s="77">
        <v>43.074761000000002</v>
      </c>
      <c r="K96" s="77">
        <v>-89.383761300000003</v>
      </c>
      <c r="L96" s="77">
        <v>1798.4040588313001</v>
      </c>
      <c r="M96" s="77">
        <v>0.39910156095266802</v>
      </c>
      <c r="N96" s="77">
        <v>0</v>
      </c>
      <c r="O96" s="77">
        <v>345.29357929561098</v>
      </c>
      <c r="P96" s="87" cm="1">
        <f t="array" ref="P96">IF($X96="Non-local",VLOOKUP($E96,$AI$64:$AW$68,COLUMN($AW:$AW)-COLUMN($AH:$AH),FALSE),IF($X96="Unknown",VLOOKUP($E96,$AI$71:$AW$75,COLUMN($AW:$AW)-COLUMN($AH:$AH),FALSE),0))</f>
        <v>224</v>
      </c>
      <c r="Q96" s="87" cm="1">
        <f t="array" ref="Q96">IF($X96="Non-local",VLOOKUP($E96,$AI$40:$AW$44,COLUMN($AW:$AW)-COLUMN($AH:$AH),FALSE),IF($X96="Unknown",VLOOKUP($E96,$AI$47:$AW$51,COLUMN($AW:$AW)-COLUMN($AH:$AH),FALSE),0))</f>
        <v>470.18520000000001</v>
      </c>
      <c r="R96" s="87" cm="1">
        <f t="array" ref="R96">IF($X96="Non-local",VLOOKUP($E96,$AI$88:$AW$92,COLUMN($AW:$AW)-COLUMN($AH:$AH),FALSE),IF($X96="Unknown",VLOOKUP($E96,$AI$95:$AW$99,COLUMN($AW:$AW)-COLUMN($AH:$AH),FALSE),0))</f>
        <v>0.13052013767768686</v>
      </c>
      <c r="S96" s="87" cm="1">
        <f t="array" ref="S96">VLOOKUP($E96,$AI$111:$AW$115,COLUMN($AW:$AW)-COLUMN($AH:$AH),FALSE)</f>
        <v>410.28773999999999</v>
      </c>
      <c r="T96" s="104">
        <f t="shared" si="61"/>
        <v>0.52962169863035491</v>
      </c>
      <c r="U96" s="104">
        <f t="shared" si="62"/>
        <v>1449.7665192956108</v>
      </c>
      <c r="V96" s="87" cm="1">
        <f t="array" ref="V96">VLOOKUP($E96,$AI$118:$AW$122,COLUMN($AW:$AW)-COLUMN($AH:$AH),FALSE)</f>
        <v>161.75600000000003</v>
      </c>
      <c r="W96" s="87" t="str">
        <f t="shared" si="67"/>
        <v>Domestic</v>
      </c>
      <c r="X96" s="87" t="str">
        <f t="shared" si="68"/>
        <v>Non-local</v>
      </c>
      <c r="Y96" s="104"/>
      <c r="Z96" s="87" t="str">
        <f t="shared" si="63"/>
        <v>USA</v>
      </c>
      <c r="AA96" s="87" t="str">
        <f t="shared" si="64"/>
        <v>USA</v>
      </c>
      <c r="AB96" s="82" cm="1">
        <f t="array" ref="AB96">VLOOKUP(B96,'GDP per Capita'!$T$2:$V$4235,COLUMN('GDP per Capita'!$V:$V)-COLUMN('GDP per Capita'!$S:$S),FALSE)</f>
        <v>63809.64</v>
      </c>
      <c r="AC96" s="82">
        <f t="shared" si="69"/>
        <v>63809.64</v>
      </c>
      <c r="AD96" s="82">
        <f t="shared" si="70"/>
        <v>63809.64</v>
      </c>
      <c r="AE96" s="88">
        <f t="shared" si="65"/>
        <v>2.2720180199976223E-2</v>
      </c>
      <c r="AI96" s="107">
        <v>2017</v>
      </c>
      <c r="AJ96" s="120">
        <f t="shared" ref="AJ96:AU96" si="104">AJ89/SUM(AJ17,AJ24)*AJ31</f>
        <v>1.9402983501503601E-2</v>
      </c>
      <c r="AK96" s="120">
        <f t="shared" si="104"/>
        <v>0.17395778311692886</v>
      </c>
      <c r="AL96" s="120">
        <f t="shared" si="104"/>
        <v>0.483401916546081</v>
      </c>
      <c r="AM96" s="120">
        <f t="shared" si="104"/>
        <v>0.46433346724287927</v>
      </c>
      <c r="AN96" s="120">
        <f t="shared" si="104"/>
        <v>0.50247036584928284</v>
      </c>
      <c r="AO96" s="120">
        <f t="shared" si="104"/>
        <v>2.2045803668087718</v>
      </c>
      <c r="AP96" s="120">
        <f t="shared" si="104"/>
        <v>1.3923313333320346</v>
      </c>
      <c r="AQ96" s="120">
        <f t="shared" si="104"/>
        <v>0.58008229985529725</v>
      </c>
      <c r="AR96" s="120">
        <f t="shared" ref="AR96:AR99" si="105">IFERROR(AR89/SUM(AR17,AR24)*AR31,0)</f>
        <v>0</v>
      </c>
      <c r="AS96" s="120">
        <f t="shared" si="104"/>
        <v>0.19336076661843246</v>
      </c>
      <c r="AT96" s="120">
        <f t="shared" si="104"/>
        <v>0.67676268316451349</v>
      </c>
      <c r="AU96" s="120">
        <f t="shared" si="104"/>
        <v>5.3371585997066981</v>
      </c>
      <c r="AV96" s="121">
        <f t="shared" ref="AV96:AV99" si="106">SUM(AJ96:AS96)</f>
        <v>6.0139212828712107</v>
      </c>
      <c r="AW96" s="25">
        <f t="shared" ref="AW96:AW99" si="107">AV96/AV31</f>
        <v>0.12027842565742422</v>
      </c>
      <c r="AX96" s="34">
        <f t="shared" ref="AX96:AX99" si="108">SUMIFS($R$2:$R$4235,$E$2:$E$4235,$AI96,$X$2:$X$4235,$AI$94)/COUNTIFS($E$2:$E$4235,$AI96,$X$2:$X$4235,$AI$94)-AW96</f>
        <v>0</v>
      </c>
      <c r="BC96" s="34"/>
      <c r="BD96" s="34"/>
      <c r="BK96" s="26"/>
      <c r="BL96" s="34"/>
    </row>
    <row r="97" spans="1:64">
      <c r="A97" s="77" t="s">
        <v>946</v>
      </c>
      <c r="B97" s="77">
        <v>96</v>
      </c>
      <c r="C97" s="77" t="s">
        <v>569</v>
      </c>
      <c r="D97" s="77" t="s">
        <v>30</v>
      </c>
      <c r="E97" s="77">
        <v>2020</v>
      </c>
      <c r="F97" s="77">
        <v>22.7203616</v>
      </c>
      <c r="G97" s="77">
        <v>75.868199599999997</v>
      </c>
      <c r="H97" s="77">
        <v>0</v>
      </c>
      <c r="I97" s="77" t="s">
        <v>881</v>
      </c>
      <c r="J97" s="77">
        <v>43.074761000000002</v>
      </c>
      <c r="K97" s="77">
        <v>-89.383761300000003</v>
      </c>
      <c r="L97" s="77">
        <v>25089.580536460599</v>
      </c>
      <c r="M97" s="77">
        <v>3.9387359949594001</v>
      </c>
      <c r="N97" s="77">
        <v>0</v>
      </c>
      <c r="O97" s="77">
        <v>2295.6966190861399</v>
      </c>
      <c r="P97" s="87" cm="1">
        <f t="array" ref="P97">IF($X97="Non-local",VLOOKUP($E97,$AI$64:$AW$68,COLUMN($AW:$AW)-COLUMN($AH:$AH),FALSE),IF($X97="Unknown",VLOOKUP($E97,$AI$71:$AW$75,COLUMN($AW:$AW)-COLUMN($AH:$AH),FALSE),0))</f>
        <v>224</v>
      </c>
      <c r="Q97" s="87" cm="1">
        <f t="array" ref="Q97">IF($X97="Non-local",VLOOKUP($E97,$AI$40:$AW$44,COLUMN($AW:$AW)-COLUMN($AH:$AH),FALSE),IF($X97="Unknown",VLOOKUP($E97,$AI$47:$AW$51,COLUMN($AW:$AW)-COLUMN($AH:$AH),FALSE),0))</f>
        <v>470.18520000000001</v>
      </c>
      <c r="R97" s="87" cm="1">
        <f t="array" ref="R97">IF($X97="Non-local",VLOOKUP($E97,$AI$88:$AW$92,COLUMN($AW:$AW)-COLUMN($AH:$AH),FALSE),IF($X97="Unknown",VLOOKUP($E97,$AI$95:$AW$99,COLUMN($AW:$AW)-COLUMN($AH:$AH),FALSE),0))</f>
        <v>0.13052013767768686</v>
      </c>
      <c r="S97" s="87" cm="1">
        <f t="array" ref="S97">VLOOKUP($E97,$AI$111:$AW$115,COLUMN($AW:$AW)-COLUMN($AH:$AH),FALSE)</f>
        <v>410.28773999999999</v>
      </c>
      <c r="T97" s="104">
        <f t="shared" si="61"/>
        <v>4.0692561326370873</v>
      </c>
      <c r="U97" s="104">
        <f t="shared" si="62"/>
        <v>3400.16955908614</v>
      </c>
      <c r="V97" s="87" cm="1">
        <f t="array" ref="V97">VLOOKUP($E97,$AI$118:$AW$122,COLUMN($AW:$AW)-COLUMN($AH:$AH),FALSE)</f>
        <v>161.75600000000003</v>
      </c>
      <c r="W97" s="87" t="str">
        <f t="shared" si="67"/>
        <v>International</v>
      </c>
      <c r="X97" s="87" t="str">
        <f t="shared" si="68"/>
        <v>Non-local</v>
      </c>
      <c r="Y97" s="104"/>
      <c r="Z97" s="87" t="str">
        <f t="shared" si="63"/>
        <v>India</v>
      </c>
      <c r="AA97" s="87" t="str">
        <f t="shared" si="64"/>
        <v>Asia</v>
      </c>
      <c r="AB97" s="82" cm="1">
        <f t="array" ref="AB97">VLOOKUP(B97,'GDP per Capita'!$T$2:$V$4235,COLUMN('GDP per Capita'!$V:$V)-COLUMN('GDP per Capita'!$S:$S),FALSE)</f>
        <v>2164.7399999999998</v>
      </c>
      <c r="AC97" s="82">
        <f t="shared" si="69"/>
        <v>2164.7399999999998</v>
      </c>
      <c r="AD97" s="82">
        <f t="shared" si="70"/>
        <v>2164.7399999999998</v>
      </c>
      <c r="AE97" s="88">
        <f t="shared" si="65"/>
        <v>1.5707057471502999</v>
      </c>
      <c r="AI97" s="107">
        <v>2018</v>
      </c>
      <c r="AJ97" s="120">
        <f t="shared" ref="AJ97:AU97" si="109">AJ90/SUM(AJ18,AJ25)*AJ32</f>
        <v>2.1752679282586805E-2</v>
      </c>
      <c r="AK97" s="120">
        <f t="shared" si="109"/>
        <v>0.19502402115422648</v>
      </c>
      <c r="AL97" s="120">
        <f t="shared" si="109"/>
        <v>0.54194175109203324</v>
      </c>
      <c r="AM97" s="120">
        <f t="shared" si="109"/>
        <v>0.52056411800397384</v>
      </c>
      <c r="AN97" s="120">
        <f t="shared" si="109"/>
        <v>0.56331938418009264</v>
      </c>
      <c r="AO97" s="120">
        <f t="shared" si="109"/>
        <v>2.4715544219352936</v>
      </c>
      <c r="AP97" s="120">
        <f t="shared" si="109"/>
        <v>1.560942261622867</v>
      </c>
      <c r="AQ97" s="120">
        <f t="shared" si="109"/>
        <v>0.65033010131043989</v>
      </c>
      <c r="AR97" s="120">
        <f t="shared" si="105"/>
        <v>0</v>
      </c>
      <c r="AS97" s="120">
        <f t="shared" si="109"/>
        <v>0.2167767004368133</v>
      </c>
      <c r="AT97" s="120">
        <f t="shared" si="109"/>
        <v>0.75871845152884654</v>
      </c>
      <c r="AU97" s="120">
        <f t="shared" si="109"/>
        <v>5.9834869874894805</v>
      </c>
      <c r="AV97" s="121">
        <f t="shared" si="106"/>
        <v>6.7422054390183277</v>
      </c>
      <c r="AW97" s="25">
        <f t="shared" si="107"/>
        <v>0.12485565627811718</v>
      </c>
      <c r="AX97" s="34">
        <f t="shared" si="108"/>
        <v>0</v>
      </c>
      <c r="BC97" s="34"/>
      <c r="BD97" s="34"/>
      <c r="BK97" s="26"/>
      <c r="BL97" s="34"/>
    </row>
    <row r="98" spans="1:64">
      <c r="A98" s="77" t="s">
        <v>947</v>
      </c>
      <c r="B98" s="77">
        <v>97</v>
      </c>
      <c r="C98" s="77" t="s">
        <v>29</v>
      </c>
      <c r="D98" s="77" t="s">
        <v>29</v>
      </c>
      <c r="E98" s="77">
        <v>2020</v>
      </c>
      <c r="F98" s="77">
        <v>37.548269699999999</v>
      </c>
      <c r="G98" s="77">
        <v>-121.9885719</v>
      </c>
      <c r="H98" s="77">
        <v>0</v>
      </c>
      <c r="I98" s="77" t="s">
        <v>881</v>
      </c>
      <c r="J98" s="77">
        <v>43.074761000000002</v>
      </c>
      <c r="K98" s="77">
        <v>-89.383761300000003</v>
      </c>
      <c r="L98" s="77">
        <v>5626.4468705088702</v>
      </c>
      <c r="M98" s="77">
        <v>0.96137817013731197</v>
      </c>
      <c r="N98" s="77">
        <v>0</v>
      </c>
      <c r="O98" s="77">
        <v>675.17362446106495</v>
      </c>
      <c r="P98" s="87" cm="1">
        <f t="array" ref="P98">IF($X98="Non-local",VLOOKUP($E98,$AI$64:$AW$68,COLUMN($AW:$AW)-COLUMN($AH:$AH),FALSE),IF($X98="Unknown",VLOOKUP($E98,$AI$71:$AW$75,COLUMN($AW:$AW)-COLUMN($AH:$AH),FALSE),0))</f>
        <v>224</v>
      </c>
      <c r="Q98" s="87" cm="1">
        <f t="array" ref="Q98">IF($X98="Non-local",VLOOKUP($E98,$AI$40:$AW$44,COLUMN($AW:$AW)-COLUMN($AH:$AH),FALSE),IF($X98="Unknown",VLOOKUP($E98,$AI$47:$AW$51,COLUMN($AW:$AW)-COLUMN($AH:$AH),FALSE),0))</f>
        <v>470.18520000000001</v>
      </c>
      <c r="R98" s="87" cm="1">
        <f t="array" ref="R98">IF($X98="Non-local",VLOOKUP($E98,$AI$88:$AW$92,COLUMN($AW:$AW)-COLUMN($AH:$AH),FALSE),IF($X98="Unknown",VLOOKUP($E98,$AI$95:$AW$99,COLUMN($AW:$AW)-COLUMN($AH:$AH),FALSE),0))</f>
        <v>0.13052013767768686</v>
      </c>
      <c r="S98" s="87" cm="1">
        <f t="array" ref="S98">VLOOKUP($E98,$AI$111:$AW$115,COLUMN($AW:$AW)-COLUMN($AH:$AH),FALSE)</f>
        <v>410.28773999999999</v>
      </c>
      <c r="T98" s="104">
        <f t="shared" si="61"/>
        <v>1.0918983078149989</v>
      </c>
      <c r="U98" s="104">
        <f t="shared" si="62"/>
        <v>1779.6465644610651</v>
      </c>
      <c r="V98" s="87" cm="1">
        <f t="array" ref="V98">VLOOKUP($E98,$AI$118:$AW$122,COLUMN($AW:$AW)-COLUMN($AH:$AH),FALSE)</f>
        <v>161.75600000000003</v>
      </c>
      <c r="W98" s="87" t="str">
        <f t="shared" si="67"/>
        <v>Domestic</v>
      </c>
      <c r="X98" s="87" t="str">
        <f t="shared" si="68"/>
        <v>Non-local</v>
      </c>
      <c r="Y98" s="104"/>
      <c r="Z98" s="87" t="str">
        <f t="shared" si="63"/>
        <v>USA</v>
      </c>
      <c r="AA98" s="87" t="str">
        <f t="shared" si="64"/>
        <v>USA</v>
      </c>
      <c r="AB98" s="82" cm="1">
        <f t="array" ref="AB98">VLOOKUP(B98,'GDP per Capita'!$T$2:$V$4235,COLUMN('GDP per Capita'!$V:$V)-COLUMN('GDP per Capita'!$S:$S),FALSE)</f>
        <v>63809.64</v>
      </c>
      <c r="AC98" s="82">
        <f t="shared" si="69"/>
        <v>63809.64</v>
      </c>
      <c r="AD98" s="82">
        <f t="shared" si="70"/>
        <v>63809.64</v>
      </c>
      <c r="AE98" s="88">
        <f t="shared" si="65"/>
        <v>2.7889932688243736E-2</v>
      </c>
      <c r="AI98" s="107">
        <v>2019</v>
      </c>
      <c r="AJ98" s="120">
        <f t="shared" ref="AJ98:AU98" si="110">AJ91/SUM(AJ19,AJ26)*AJ33</f>
        <v>3.1778510871569014E-2</v>
      </c>
      <c r="AK98" s="120">
        <f t="shared" si="110"/>
        <v>0.28491078712441192</v>
      </c>
      <c r="AL98" s="120">
        <f t="shared" si="110"/>
        <v>0.79172324498995217</v>
      </c>
      <c r="AM98" s="120">
        <f t="shared" si="110"/>
        <v>0.76049263947823809</v>
      </c>
      <c r="AN98" s="120">
        <f t="shared" si="110"/>
        <v>0.82295385050166681</v>
      </c>
      <c r="AO98" s="120">
        <f t="shared" si="110"/>
        <v>3.6106963214420671</v>
      </c>
      <c r="AP98" s="120">
        <f t="shared" si="110"/>
        <v>2.2803821077150048</v>
      </c>
      <c r="AQ98" s="120">
        <f t="shared" si="110"/>
        <v>0.950067893987943</v>
      </c>
      <c r="AR98" s="120">
        <f t="shared" si="105"/>
        <v>0</v>
      </c>
      <c r="AS98" s="120">
        <f t="shared" si="110"/>
        <v>0.316689297995981</v>
      </c>
      <c r="AT98" s="120">
        <f t="shared" si="110"/>
        <v>1.1084125429859333</v>
      </c>
      <c r="AU98" s="120">
        <f t="shared" si="110"/>
        <v>8.7412821111209009</v>
      </c>
      <c r="AV98" s="121">
        <f t="shared" si="106"/>
        <v>9.849694654106834</v>
      </c>
      <c r="AW98" s="25">
        <f t="shared" si="107"/>
        <v>0.15634435958899737</v>
      </c>
      <c r="AX98" s="34">
        <f t="shared" si="108"/>
        <v>0</v>
      </c>
      <c r="BC98" s="34"/>
      <c r="BD98" s="34"/>
      <c r="BK98" s="26"/>
      <c r="BL98" s="34"/>
    </row>
    <row r="99" spans="1:64">
      <c r="A99" s="77" t="s">
        <v>886</v>
      </c>
      <c r="B99" s="77">
        <v>98</v>
      </c>
      <c r="C99" s="77" t="s">
        <v>29</v>
      </c>
      <c r="D99" s="77" t="s">
        <v>29</v>
      </c>
      <c r="E99" s="77">
        <v>2020</v>
      </c>
      <c r="F99" s="77">
        <v>39.284749400000003</v>
      </c>
      <c r="G99" s="77">
        <v>-76.620474639699793</v>
      </c>
      <c r="H99" s="77">
        <v>0</v>
      </c>
      <c r="I99" s="77" t="s">
        <v>881</v>
      </c>
      <c r="J99" s="77">
        <v>43.074761000000002</v>
      </c>
      <c r="K99" s="77">
        <v>-89.383761300000003</v>
      </c>
      <c r="L99" s="77">
        <v>2293.6142511822</v>
      </c>
      <c r="M99" s="77">
        <v>0.46449147956658998</v>
      </c>
      <c r="N99" s="77">
        <v>0</v>
      </c>
      <c r="O99" s="77">
        <v>440.37393622698198</v>
      </c>
      <c r="P99" s="87" cm="1">
        <f t="array" ref="P99">IF($X99="Non-local",VLOOKUP($E99,$AI$64:$AW$68,COLUMN($AW:$AW)-COLUMN($AH:$AH),FALSE),IF($X99="Unknown",VLOOKUP($E99,$AI$71:$AW$75,COLUMN($AW:$AW)-COLUMN($AH:$AH),FALSE),0))</f>
        <v>224</v>
      </c>
      <c r="Q99" s="87" cm="1">
        <f t="array" ref="Q99">IF($X99="Non-local",VLOOKUP($E99,$AI$40:$AW$44,COLUMN($AW:$AW)-COLUMN($AH:$AH),FALSE),IF($X99="Unknown",VLOOKUP($E99,$AI$47:$AW$51,COLUMN($AW:$AW)-COLUMN($AH:$AH),FALSE),0))</f>
        <v>470.18520000000001</v>
      </c>
      <c r="R99" s="87" cm="1">
        <f t="array" ref="R99">IF($X99="Non-local",VLOOKUP($E99,$AI$88:$AW$92,COLUMN($AW:$AW)-COLUMN($AH:$AH),FALSE),IF($X99="Unknown",VLOOKUP($E99,$AI$95:$AW$99,COLUMN($AW:$AW)-COLUMN($AH:$AH),FALSE),0))</f>
        <v>0.13052013767768686</v>
      </c>
      <c r="S99" s="87" cm="1">
        <f t="array" ref="S99">VLOOKUP($E99,$AI$111:$AW$115,COLUMN($AW:$AW)-COLUMN($AH:$AH),FALSE)</f>
        <v>410.28773999999999</v>
      </c>
      <c r="T99" s="104">
        <f t="shared" si="61"/>
        <v>0.59501161724427687</v>
      </c>
      <c r="U99" s="104">
        <f t="shared" si="62"/>
        <v>1544.846876226982</v>
      </c>
      <c r="V99" s="87" cm="1">
        <f t="array" ref="V99">VLOOKUP($E99,$AI$118:$AW$122,COLUMN($AW:$AW)-COLUMN($AH:$AH),FALSE)</f>
        <v>161.75600000000003</v>
      </c>
      <c r="W99" s="87" t="str">
        <f t="shared" si="67"/>
        <v>Domestic</v>
      </c>
      <c r="X99" s="87" t="str">
        <f t="shared" si="68"/>
        <v>Non-local</v>
      </c>
      <c r="Y99" s="104"/>
      <c r="Z99" s="87" t="str">
        <f t="shared" si="63"/>
        <v>USA</v>
      </c>
      <c r="AA99" s="87" t="str">
        <f t="shared" si="64"/>
        <v>USA</v>
      </c>
      <c r="AB99" s="82" cm="1">
        <f t="array" ref="AB99">VLOOKUP(B99,'GDP per Capita'!$T$2:$V$4235,COLUMN('GDP per Capita'!$V:$V)-COLUMN('GDP per Capita'!$S:$S),FALSE)</f>
        <v>63809.64</v>
      </c>
      <c r="AC99" s="82">
        <f t="shared" si="69"/>
        <v>63809.64</v>
      </c>
      <c r="AD99" s="82">
        <f t="shared" si="70"/>
        <v>63809.64</v>
      </c>
      <c r="AE99" s="88">
        <f t="shared" si="65"/>
        <v>2.4210242781921069E-2</v>
      </c>
      <c r="AI99" s="107">
        <v>2020</v>
      </c>
      <c r="AJ99" s="120">
        <f t="shared" ref="AJ99:AU99" si="111">AJ92/SUM(AJ20,AJ27)*AJ34</f>
        <v>2.1813491847454448E-2</v>
      </c>
      <c r="AK99" s="120">
        <f t="shared" si="111"/>
        <v>0.17488402946666068</v>
      </c>
      <c r="AL99" s="120">
        <f t="shared" si="111"/>
        <v>0.57580096583539253</v>
      </c>
      <c r="AM99" s="120">
        <f t="shared" si="111"/>
        <v>0.53931978119395996</v>
      </c>
      <c r="AN99" s="120">
        <f t="shared" si="111"/>
        <v>0.52502818308700705</v>
      </c>
      <c r="AO99" s="120">
        <f t="shared" si="111"/>
        <v>2.0843167554929751</v>
      </c>
      <c r="AP99" s="120">
        <f t="shared" si="111"/>
        <v>1.5164137780851095</v>
      </c>
      <c r="AQ99" s="120">
        <f t="shared" si="111"/>
        <v>0.65590913417173391</v>
      </c>
      <c r="AR99" s="120">
        <f t="shared" si="105"/>
        <v>0.37910344452127737</v>
      </c>
      <c r="AS99" s="120">
        <f t="shared" si="111"/>
        <v>0.27680568965045643</v>
      </c>
      <c r="AT99" s="120">
        <f t="shared" si="111"/>
        <v>0.77249848714950764</v>
      </c>
      <c r="AU99" s="120">
        <f t="shared" si="111"/>
        <v>5.9768967662025192</v>
      </c>
      <c r="AV99" s="121">
        <f t="shared" si="106"/>
        <v>6.7493952533520263</v>
      </c>
      <c r="AW99" s="25">
        <f t="shared" si="107"/>
        <v>0.12498880098800048</v>
      </c>
      <c r="AX99" s="34">
        <f t="shared" si="108"/>
        <v>0</v>
      </c>
      <c r="BC99" s="34"/>
      <c r="BD99" s="34"/>
      <c r="BK99" s="26"/>
      <c r="BL99" s="34"/>
    </row>
    <row r="100" spans="1:64">
      <c r="A100" s="77" t="s">
        <v>948</v>
      </c>
      <c r="B100" s="77">
        <v>99</v>
      </c>
      <c r="C100" s="77" t="s">
        <v>569</v>
      </c>
      <c r="D100" s="77" t="s">
        <v>30</v>
      </c>
      <c r="E100" s="77">
        <v>2020</v>
      </c>
      <c r="F100" s="77">
        <v>22.7203616</v>
      </c>
      <c r="G100" s="77">
        <v>75.868199599999997</v>
      </c>
      <c r="H100" s="77">
        <v>0</v>
      </c>
      <c r="I100" s="77" t="s">
        <v>881</v>
      </c>
      <c r="J100" s="77">
        <v>43.074761000000002</v>
      </c>
      <c r="K100" s="77">
        <v>-89.383761300000003</v>
      </c>
      <c r="L100" s="77">
        <v>25089.580536460599</v>
      </c>
      <c r="M100" s="77">
        <v>3.9387359949594001</v>
      </c>
      <c r="N100" s="77">
        <v>0</v>
      </c>
      <c r="O100" s="77">
        <v>2295.6966190861399</v>
      </c>
      <c r="P100" s="87" cm="1">
        <f t="array" ref="P100">IF($X100="Non-local",VLOOKUP($E100,$AI$64:$AW$68,COLUMN($AW:$AW)-COLUMN($AH:$AH),FALSE),IF($X100="Unknown",VLOOKUP($E100,$AI$71:$AW$75,COLUMN($AW:$AW)-COLUMN($AH:$AH),FALSE),0))</f>
        <v>224</v>
      </c>
      <c r="Q100" s="87" cm="1">
        <f t="array" ref="Q100">IF($X100="Non-local",VLOOKUP($E100,$AI$40:$AW$44,COLUMN($AW:$AW)-COLUMN($AH:$AH),FALSE),IF($X100="Unknown",VLOOKUP($E100,$AI$47:$AW$51,COLUMN($AW:$AW)-COLUMN($AH:$AH),FALSE),0))</f>
        <v>470.18520000000001</v>
      </c>
      <c r="R100" s="87" cm="1">
        <f t="array" ref="R100">IF($X100="Non-local",VLOOKUP($E100,$AI$88:$AW$92,COLUMN($AW:$AW)-COLUMN($AH:$AH),FALSE),IF($X100="Unknown",VLOOKUP($E100,$AI$95:$AW$99,COLUMN($AW:$AW)-COLUMN($AH:$AH),FALSE),0))</f>
        <v>0.13052013767768686</v>
      </c>
      <c r="S100" s="87" cm="1">
        <f t="array" ref="S100">VLOOKUP($E100,$AI$111:$AW$115,COLUMN($AW:$AW)-COLUMN($AH:$AH),FALSE)</f>
        <v>410.28773999999999</v>
      </c>
      <c r="T100" s="104">
        <f t="shared" si="61"/>
        <v>4.0692561326370873</v>
      </c>
      <c r="U100" s="104">
        <f t="shared" si="62"/>
        <v>3400.16955908614</v>
      </c>
      <c r="V100" s="87" cm="1">
        <f t="array" ref="V100">VLOOKUP($E100,$AI$118:$AW$122,COLUMN($AW:$AW)-COLUMN($AH:$AH),FALSE)</f>
        <v>161.75600000000003</v>
      </c>
      <c r="W100" s="87" t="str">
        <f t="shared" si="67"/>
        <v>International</v>
      </c>
      <c r="X100" s="87" t="str">
        <f t="shared" si="68"/>
        <v>Non-local</v>
      </c>
      <c r="Y100" s="104"/>
      <c r="Z100" s="87" t="str">
        <f t="shared" si="63"/>
        <v>India</v>
      </c>
      <c r="AA100" s="87" t="str">
        <f t="shared" si="64"/>
        <v>Asia</v>
      </c>
      <c r="AB100" s="82" cm="1">
        <f t="array" ref="AB100">VLOOKUP(B100,'GDP per Capita'!$T$2:$V$4235,COLUMN('GDP per Capita'!$V:$V)-COLUMN('GDP per Capita'!$S:$S),FALSE)</f>
        <v>2164.7399999999998</v>
      </c>
      <c r="AC100" s="82">
        <f t="shared" si="69"/>
        <v>2164.7399999999998</v>
      </c>
      <c r="AD100" s="82">
        <f t="shared" si="70"/>
        <v>2164.7399999999998</v>
      </c>
      <c r="AE100" s="88">
        <f t="shared" si="65"/>
        <v>1.5707057471502999</v>
      </c>
      <c r="AK100" s="126"/>
      <c r="AT100" s="103"/>
      <c r="AU100" s="124"/>
      <c r="AV100" s="124"/>
      <c r="AW100" s="124"/>
      <c r="AX100" s="154"/>
      <c r="BC100" s="34"/>
      <c r="BD100" s="34"/>
      <c r="BK100" s="26"/>
      <c r="BL100" s="34"/>
    </row>
    <row r="101" spans="1:64" ht="34">
      <c r="A101" s="77" t="s">
        <v>882</v>
      </c>
      <c r="B101" s="77">
        <v>100</v>
      </c>
      <c r="C101" s="77" t="s">
        <v>29</v>
      </c>
      <c r="D101" s="77" t="s">
        <v>29</v>
      </c>
      <c r="E101" s="77">
        <v>2020</v>
      </c>
      <c r="F101" s="77">
        <v>39.004607</v>
      </c>
      <c r="G101" s="77">
        <v>-76.875683800000004</v>
      </c>
      <c r="H101" s="77">
        <v>0</v>
      </c>
      <c r="I101" s="77" t="s">
        <v>881</v>
      </c>
      <c r="J101" s="77">
        <v>43.074761000000002</v>
      </c>
      <c r="K101" s="77">
        <v>-89.383761300000003</v>
      </c>
      <c r="L101" s="77">
        <v>2282.0367426028702</v>
      </c>
      <c r="M101" s="77">
        <v>0.462962730046795</v>
      </c>
      <c r="N101" s="77">
        <v>0</v>
      </c>
      <c r="O101" s="77">
        <v>438.15105457975199</v>
      </c>
      <c r="P101" s="87" cm="1">
        <f t="array" ref="P101">IF($X101="Non-local",VLOOKUP($E101,$AI$64:$AW$68,COLUMN($AW:$AW)-COLUMN($AH:$AH),FALSE),IF($X101="Unknown",VLOOKUP($E101,$AI$71:$AW$75,COLUMN($AW:$AW)-COLUMN($AH:$AH),FALSE),0))</f>
        <v>224</v>
      </c>
      <c r="Q101" s="87" cm="1">
        <f t="array" ref="Q101">IF($X101="Non-local",VLOOKUP($E101,$AI$40:$AW$44,COLUMN($AW:$AW)-COLUMN($AH:$AH),FALSE),IF($X101="Unknown",VLOOKUP($E101,$AI$47:$AW$51,COLUMN($AW:$AW)-COLUMN($AH:$AH),FALSE),0))</f>
        <v>470.18520000000001</v>
      </c>
      <c r="R101" s="87" cm="1">
        <f t="array" ref="R101">IF($X101="Non-local",VLOOKUP($E101,$AI$88:$AW$92,COLUMN($AW:$AW)-COLUMN($AH:$AH),FALSE),IF($X101="Unknown",VLOOKUP($E101,$AI$95:$AW$99,COLUMN($AW:$AW)-COLUMN($AH:$AH),FALSE),0))</f>
        <v>0.13052013767768686</v>
      </c>
      <c r="S101" s="87" cm="1">
        <f t="array" ref="S101">VLOOKUP($E101,$AI$111:$AW$115,COLUMN($AW:$AW)-COLUMN($AH:$AH),FALSE)</f>
        <v>410.28773999999999</v>
      </c>
      <c r="T101" s="104">
        <f t="shared" si="61"/>
        <v>0.59348286772448189</v>
      </c>
      <c r="U101" s="104">
        <f t="shared" si="62"/>
        <v>1542.623994579752</v>
      </c>
      <c r="V101" s="87" cm="1">
        <f t="array" ref="V101">VLOOKUP($E101,$AI$118:$AW$122,COLUMN($AW:$AW)-COLUMN($AH:$AH),FALSE)</f>
        <v>161.75600000000003</v>
      </c>
      <c r="W101" s="87" t="str">
        <f t="shared" si="67"/>
        <v>Domestic</v>
      </c>
      <c r="X101" s="87" t="str">
        <f t="shared" si="68"/>
        <v>Non-local</v>
      </c>
      <c r="Y101" s="104"/>
      <c r="Z101" s="87" t="str">
        <f t="shared" si="63"/>
        <v>USA</v>
      </c>
      <c r="AA101" s="87" t="str">
        <f t="shared" si="64"/>
        <v>USA</v>
      </c>
      <c r="AB101" s="82" cm="1">
        <f t="array" ref="AB101">VLOOKUP(B101,'GDP per Capita'!$T$2:$V$4235,COLUMN('GDP per Capita'!$V:$V)-COLUMN('GDP per Capita'!$S:$S),FALSE)</f>
        <v>63809.64</v>
      </c>
      <c r="AC101" s="82">
        <f t="shared" si="69"/>
        <v>63809.64</v>
      </c>
      <c r="AD101" s="82">
        <f t="shared" si="70"/>
        <v>63809.64</v>
      </c>
      <c r="AE101" s="88">
        <f t="shared" si="65"/>
        <v>2.4175406640434768E-2</v>
      </c>
      <c r="AI101" s="100" t="s">
        <v>1911</v>
      </c>
      <c r="AJ101" s="101" t="s">
        <v>1892</v>
      </c>
      <c r="AK101" s="101" t="s">
        <v>1893</v>
      </c>
      <c r="AL101" s="101" t="s">
        <v>1894</v>
      </c>
      <c r="AM101" s="101" t="s">
        <v>1895</v>
      </c>
      <c r="AN101" s="101" t="s">
        <v>1896</v>
      </c>
      <c r="AO101" s="101" t="s">
        <v>1897</v>
      </c>
      <c r="AP101" s="101" t="s">
        <v>1898</v>
      </c>
      <c r="AQ101" s="101" t="s">
        <v>1899</v>
      </c>
      <c r="AR101" s="101" t="s">
        <v>1900</v>
      </c>
      <c r="AS101" s="101" t="s">
        <v>1901</v>
      </c>
      <c r="AT101" s="102" t="s">
        <v>1902</v>
      </c>
      <c r="AU101" s="102" t="s">
        <v>1903</v>
      </c>
      <c r="AV101" s="102" t="s">
        <v>674</v>
      </c>
      <c r="AW101" s="123" t="s">
        <v>1910</v>
      </c>
      <c r="AX101" s="155" t="s">
        <v>1951</v>
      </c>
      <c r="AY101" s="125" t="s">
        <v>1943</v>
      </c>
      <c r="BC101" s="34"/>
      <c r="BD101" s="34"/>
      <c r="BK101" s="26"/>
      <c r="BL101" s="34"/>
    </row>
    <row r="102" spans="1:64">
      <c r="A102" s="77" t="s">
        <v>949</v>
      </c>
      <c r="B102" s="77">
        <v>101</v>
      </c>
      <c r="C102" s="77" t="s">
        <v>29</v>
      </c>
      <c r="D102" s="77" t="s">
        <v>29</v>
      </c>
      <c r="E102" s="77">
        <v>2020</v>
      </c>
      <c r="F102" s="77">
        <v>39.9527237</v>
      </c>
      <c r="G102" s="77">
        <v>-75.163526199999893</v>
      </c>
      <c r="H102" s="77">
        <v>0</v>
      </c>
      <c r="I102" s="77" t="s">
        <v>881</v>
      </c>
      <c r="J102" s="77">
        <v>43.074761000000002</v>
      </c>
      <c r="K102" s="77">
        <v>-89.383761300000003</v>
      </c>
      <c r="L102" s="77">
        <v>2464.2004042929598</v>
      </c>
      <c r="M102" s="77">
        <v>0.48701648983671603</v>
      </c>
      <c r="N102" s="77">
        <v>0</v>
      </c>
      <c r="O102" s="77">
        <v>473.12647762425001</v>
      </c>
      <c r="P102" s="87" cm="1">
        <f t="array" ref="P102">IF($X102="Non-local",VLOOKUP($E102,$AI$64:$AW$68,COLUMN($AW:$AW)-COLUMN($AH:$AH),FALSE),IF($X102="Unknown",VLOOKUP($E102,$AI$71:$AW$75,COLUMN($AW:$AW)-COLUMN($AH:$AH),FALSE),0))</f>
        <v>224</v>
      </c>
      <c r="Q102" s="87" cm="1">
        <f t="array" ref="Q102">IF($X102="Non-local",VLOOKUP($E102,$AI$40:$AW$44,COLUMN($AW:$AW)-COLUMN($AH:$AH),FALSE),IF($X102="Unknown",VLOOKUP($E102,$AI$47:$AW$51,COLUMN($AW:$AW)-COLUMN($AH:$AH),FALSE),0))</f>
        <v>470.18520000000001</v>
      </c>
      <c r="R102" s="87" cm="1">
        <f t="array" ref="R102">IF($X102="Non-local",VLOOKUP($E102,$AI$88:$AW$92,COLUMN($AW:$AW)-COLUMN($AH:$AH),FALSE),IF($X102="Unknown",VLOOKUP($E102,$AI$95:$AW$99,COLUMN($AW:$AW)-COLUMN($AH:$AH),FALSE),0))</f>
        <v>0.13052013767768686</v>
      </c>
      <c r="S102" s="87" cm="1">
        <f t="array" ref="S102">VLOOKUP($E102,$AI$111:$AW$115,COLUMN($AW:$AW)-COLUMN($AH:$AH),FALSE)</f>
        <v>410.28773999999999</v>
      </c>
      <c r="T102" s="104">
        <f t="shared" si="61"/>
        <v>0.61753662751440286</v>
      </c>
      <c r="U102" s="104">
        <f t="shared" si="62"/>
        <v>1577.59941762425</v>
      </c>
      <c r="V102" s="87" cm="1">
        <f t="array" ref="V102">VLOOKUP($E102,$AI$118:$AW$122,COLUMN($AW:$AW)-COLUMN($AH:$AH),FALSE)</f>
        <v>161.75600000000003</v>
      </c>
      <c r="W102" s="87" t="str">
        <f t="shared" si="67"/>
        <v>Domestic</v>
      </c>
      <c r="X102" s="87" t="str">
        <f t="shared" si="68"/>
        <v>Non-local</v>
      </c>
      <c r="Y102" s="104"/>
      <c r="Z102" s="87" t="str">
        <f t="shared" si="63"/>
        <v>USA</v>
      </c>
      <c r="AA102" s="87" t="str">
        <f t="shared" si="64"/>
        <v>USA</v>
      </c>
      <c r="AB102" s="82" cm="1">
        <f t="array" ref="AB102">VLOOKUP(B102,'GDP per Capita'!$T$2:$V$4235,COLUMN('GDP per Capita'!$V:$V)-COLUMN('GDP per Capita'!$S:$S),FALSE)</f>
        <v>63809.64</v>
      </c>
      <c r="AC102" s="82">
        <f t="shared" si="69"/>
        <v>63809.64</v>
      </c>
      <c r="AD102" s="82">
        <f t="shared" si="70"/>
        <v>63809.64</v>
      </c>
      <c r="AE102" s="88">
        <f t="shared" si="65"/>
        <v>2.4723527943806767E-2</v>
      </c>
      <c r="AI102" s="105">
        <v>2016</v>
      </c>
      <c r="AJ102" s="120">
        <f>AJ88+AJ95</f>
        <v>0.25747294288461819</v>
      </c>
      <c r="AK102" s="120">
        <f t="shared" ref="AK102:AV102" si="112">AK88+AK95</f>
        <v>2.3083781086207149</v>
      </c>
      <c r="AL102" s="120">
        <f t="shared" si="112"/>
        <v>6.4146276287633333</v>
      </c>
      <c r="AM102" s="120">
        <f t="shared" si="112"/>
        <v>6.1615938745491388</v>
      </c>
      <c r="AN102" s="120">
        <f t="shared" si="112"/>
        <v>6.667661382977526</v>
      </c>
      <c r="AO102" s="120">
        <f t="shared" si="112"/>
        <v>29.254253338097136</v>
      </c>
      <c r="AP102" s="120">
        <f t="shared" si="112"/>
        <v>18.475903246306569</v>
      </c>
      <c r="AQ102" s="120">
        <f t="shared" si="112"/>
        <v>7.6975531545159992</v>
      </c>
      <c r="AR102" s="120">
        <f t="shared" si="112"/>
        <v>0</v>
      </c>
      <c r="AS102" s="120">
        <f t="shared" si="112"/>
        <v>2.5658510515053332</v>
      </c>
      <c r="AT102" s="120">
        <f t="shared" si="112"/>
        <v>8.980478680268666</v>
      </c>
      <c r="AU102" s="120">
        <f t="shared" si="112"/>
        <v>70.822816047951704</v>
      </c>
      <c r="AV102" s="120">
        <f t="shared" si="112"/>
        <v>79.803294728220379</v>
      </c>
      <c r="AW102" s="25">
        <f>AV102/AV9</f>
        <v>0.10977069426165115</v>
      </c>
      <c r="AX102" s="34">
        <f>SUMIF($E$2:$E$4235,$AI102,$R$2:$R$4235)/COUNTIF($E$2:$E$4235,$AI102)-AW102</f>
        <v>-2.3592239273284576E-16</v>
      </c>
      <c r="AY102" s="25">
        <f>SUMIF($E$2:$E$4235,AI102,$R$2:$R$4235)-SUM(AJ102:AS102)</f>
        <v>-1.5631940186722204E-13</v>
      </c>
      <c r="BC102" s="34"/>
      <c r="BD102" s="34"/>
      <c r="BK102" s="26"/>
      <c r="BL102" s="34"/>
    </row>
    <row r="103" spans="1:64">
      <c r="A103" s="77" t="s">
        <v>938</v>
      </c>
      <c r="B103" s="77">
        <v>102</v>
      </c>
      <c r="C103" s="77" t="s">
        <v>29</v>
      </c>
      <c r="D103" s="77" t="s">
        <v>29</v>
      </c>
      <c r="E103" s="77">
        <v>2020</v>
      </c>
      <c r="F103" s="77">
        <v>43.074760999999903</v>
      </c>
      <c r="G103" s="77">
        <v>-89.383761300000003</v>
      </c>
      <c r="H103" s="77">
        <v>1</v>
      </c>
      <c r="I103" s="77" t="s">
        <v>881</v>
      </c>
      <c r="J103" s="77">
        <v>43.074761000000002</v>
      </c>
      <c r="K103" s="77">
        <v>-89.383761300000003</v>
      </c>
      <c r="L103" s="77">
        <v>7.0732408818940899E-13</v>
      </c>
      <c r="M103" s="77">
        <v>0</v>
      </c>
      <c r="N103" s="77">
        <v>0</v>
      </c>
      <c r="O103" s="77">
        <v>0</v>
      </c>
      <c r="P103" s="87" cm="1">
        <f t="array" ref="P103">IF($X103="Non-local",VLOOKUP($E103,$AI$64:$AW$68,COLUMN($AW:$AW)-COLUMN($AH:$AH),FALSE),IF($X103="Unknown",VLOOKUP($E103,$AI$71:$AW$75,COLUMN($AW:$AW)-COLUMN($AH:$AH),FALSE),0))</f>
        <v>0</v>
      </c>
      <c r="Q103" s="87" cm="1">
        <f t="array" ref="Q103">IF($X103="Non-local",VLOOKUP($E103,$AI$40:$AW$44,COLUMN($AW:$AW)-COLUMN($AH:$AH),FALSE),IF($X103="Unknown",VLOOKUP($E103,$AI$47:$AW$51,COLUMN($AW:$AW)-COLUMN($AH:$AH),FALSE),0))</f>
        <v>0</v>
      </c>
      <c r="R103" s="87" cm="1">
        <f t="array" ref="R103">IF($X103="Non-local",VLOOKUP($E103,$AI$88:$AW$92,COLUMN($AW:$AW)-COLUMN($AH:$AH),FALSE),IF($X103="Unknown",VLOOKUP($E103,$AI$95:$AW$99,COLUMN($AW:$AW)-COLUMN($AH:$AH),FALSE),0))</f>
        <v>0</v>
      </c>
      <c r="S103" s="87" cm="1">
        <f t="array" ref="S103">VLOOKUP($E103,$AI$111:$AW$115,COLUMN($AW:$AW)-COLUMN($AH:$AH),FALSE)</f>
        <v>410.28773999999999</v>
      </c>
      <c r="T103" s="104">
        <f t="shared" si="61"/>
        <v>0</v>
      </c>
      <c r="U103" s="104">
        <f t="shared" si="62"/>
        <v>410.28773999999999</v>
      </c>
      <c r="V103" s="87" cm="1">
        <f t="array" ref="V103">VLOOKUP($E103,$AI$118:$AW$122,COLUMN($AW:$AW)-COLUMN($AH:$AH),FALSE)</f>
        <v>161.75600000000003</v>
      </c>
      <c r="W103" s="87" t="str">
        <f t="shared" si="67"/>
        <v>Domestic</v>
      </c>
      <c r="X103" s="87" t="str">
        <f t="shared" si="68"/>
        <v>Local</v>
      </c>
      <c r="Y103" s="104"/>
      <c r="Z103" s="87" t="str">
        <f t="shared" si="63"/>
        <v>USA</v>
      </c>
      <c r="AA103" s="87" t="str">
        <f t="shared" si="64"/>
        <v>USA</v>
      </c>
      <c r="AB103" s="82" cm="1">
        <f t="array" ref="AB103">VLOOKUP(B103,'GDP per Capita'!$T$2:$V$4235,COLUMN('GDP per Capita'!$V:$V)-COLUMN('GDP per Capita'!$S:$S),FALSE)</f>
        <v>63809.64</v>
      </c>
      <c r="AC103" s="82">
        <f t="shared" si="69"/>
        <v>63809.64</v>
      </c>
      <c r="AD103" s="82">
        <f t="shared" si="70"/>
        <v>63809.64</v>
      </c>
      <c r="AE103" s="88">
        <f t="shared" si="65"/>
        <v>6.4298707844143927E-3</v>
      </c>
      <c r="AI103" s="107">
        <v>2017</v>
      </c>
      <c r="AJ103" s="120">
        <f t="shared" ref="AJ103:AV103" si="113">AJ89+AJ96</f>
        <v>0.23865669706849429</v>
      </c>
      <c r="AK103" s="120">
        <f t="shared" si="113"/>
        <v>2.139680732338225</v>
      </c>
      <c r="AL103" s="120">
        <f t="shared" si="113"/>
        <v>5.9458435735167967</v>
      </c>
      <c r="AM103" s="120">
        <f t="shared" si="113"/>
        <v>5.7113016470874154</v>
      </c>
      <c r="AN103" s="120">
        <f t="shared" si="113"/>
        <v>6.1803854999461798</v>
      </c>
      <c r="AO103" s="120">
        <f t="shared" si="113"/>
        <v>27.116338511747891</v>
      </c>
      <c r="AP103" s="120">
        <f t="shared" si="113"/>
        <v>17.125675399984022</v>
      </c>
      <c r="AQ103" s="120">
        <f t="shared" si="113"/>
        <v>7.1350122882201568</v>
      </c>
      <c r="AR103" s="120">
        <f t="shared" si="113"/>
        <v>0</v>
      </c>
      <c r="AS103" s="120">
        <f t="shared" si="113"/>
        <v>2.3783374294067192</v>
      </c>
      <c r="AT103" s="120">
        <f t="shared" si="113"/>
        <v>8.3241810029235168</v>
      </c>
      <c r="AU103" s="120">
        <f t="shared" si="113"/>
        <v>65.647050776392391</v>
      </c>
      <c r="AV103" s="120">
        <f t="shared" si="113"/>
        <v>73.9712317793159</v>
      </c>
      <c r="AW103" s="25">
        <f t="shared" ref="AW103:AW106" si="114">AV103/AV10</f>
        <v>0.12027842565742423</v>
      </c>
      <c r="AX103" s="34">
        <f t="shared" ref="AX103:AX106" si="115">SUMIF($E$2:$E$4235,$AI103,$R$2:$R$4235)/COUNTIF($E$2:$E$4235,$AI103)-AW103</f>
        <v>1.6375789613221059E-15</v>
      </c>
      <c r="BC103" s="34"/>
      <c r="BD103" s="34"/>
      <c r="BK103" s="26"/>
      <c r="BL103" s="34"/>
    </row>
    <row r="104" spans="1:64">
      <c r="A104" s="77" t="s">
        <v>882</v>
      </c>
      <c r="B104" s="77">
        <v>103</v>
      </c>
      <c r="C104" s="77" t="s">
        <v>29</v>
      </c>
      <c r="D104" s="77" t="s">
        <v>29</v>
      </c>
      <c r="E104" s="77">
        <v>2020</v>
      </c>
      <c r="F104" s="77">
        <v>39.004607</v>
      </c>
      <c r="G104" s="77">
        <v>-76.875683800000004</v>
      </c>
      <c r="H104" s="77">
        <v>0</v>
      </c>
      <c r="I104" s="77" t="s">
        <v>881</v>
      </c>
      <c r="J104" s="77">
        <v>43.074761000000002</v>
      </c>
      <c r="K104" s="77">
        <v>-89.383761300000003</v>
      </c>
      <c r="L104" s="77">
        <v>2282.0367426028702</v>
      </c>
      <c r="M104" s="77">
        <v>0.462962730046795</v>
      </c>
      <c r="N104" s="77">
        <v>0</v>
      </c>
      <c r="O104" s="77">
        <v>438.15105457975199</v>
      </c>
      <c r="P104" s="87" cm="1">
        <f t="array" ref="P104">IF($X104="Non-local",VLOOKUP($E104,$AI$64:$AW$68,COLUMN($AW:$AW)-COLUMN($AH:$AH),FALSE),IF($X104="Unknown",VLOOKUP($E104,$AI$71:$AW$75,COLUMN($AW:$AW)-COLUMN($AH:$AH),FALSE),0))</f>
        <v>224</v>
      </c>
      <c r="Q104" s="87" cm="1">
        <f t="array" ref="Q104">IF($X104="Non-local",VLOOKUP($E104,$AI$40:$AW$44,COLUMN($AW:$AW)-COLUMN($AH:$AH),FALSE),IF($X104="Unknown",VLOOKUP($E104,$AI$47:$AW$51,COLUMN($AW:$AW)-COLUMN($AH:$AH),FALSE),0))</f>
        <v>470.18520000000001</v>
      </c>
      <c r="R104" s="87" cm="1">
        <f t="array" ref="R104">IF($X104="Non-local",VLOOKUP($E104,$AI$88:$AW$92,COLUMN($AW:$AW)-COLUMN($AH:$AH),FALSE),IF($X104="Unknown",VLOOKUP($E104,$AI$95:$AW$99,COLUMN($AW:$AW)-COLUMN($AH:$AH),FALSE),0))</f>
        <v>0.13052013767768686</v>
      </c>
      <c r="S104" s="87" cm="1">
        <f t="array" ref="S104">VLOOKUP($E104,$AI$111:$AW$115,COLUMN($AW:$AW)-COLUMN($AH:$AH),FALSE)</f>
        <v>410.28773999999999</v>
      </c>
      <c r="T104" s="104">
        <f t="shared" si="61"/>
        <v>0.59348286772448189</v>
      </c>
      <c r="U104" s="104">
        <f t="shared" si="62"/>
        <v>1542.623994579752</v>
      </c>
      <c r="V104" s="87" cm="1">
        <f t="array" ref="V104">VLOOKUP($E104,$AI$118:$AW$122,COLUMN($AW:$AW)-COLUMN($AH:$AH),FALSE)</f>
        <v>161.75600000000003</v>
      </c>
      <c r="W104" s="87" t="str">
        <f t="shared" si="67"/>
        <v>Domestic</v>
      </c>
      <c r="X104" s="87" t="str">
        <f t="shared" si="68"/>
        <v>Non-local</v>
      </c>
      <c r="Y104" s="104"/>
      <c r="Z104" s="87" t="str">
        <f t="shared" si="63"/>
        <v>USA</v>
      </c>
      <c r="AA104" s="87" t="str">
        <f t="shared" si="64"/>
        <v>USA</v>
      </c>
      <c r="AB104" s="82" cm="1">
        <f t="array" ref="AB104">VLOOKUP(B104,'GDP per Capita'!$T$2:$V$4235,COLUMN('GDP per Capita'!$V:$V)-COLUMN('GDP per Capita'!$S:$S),FALSE)</f>
        <v>63809.64</v>
      </c>
      <c r="AC104" s="82">
        <f t="shared" si="69"/>
        <v>63809.64</v>
      </c>
      <c r="AD104" s="82">
        <f t="shared" si="70"/>
        <v>63809.64</v>
      </c>
      <c r="AE104" s="88">
        <f t="shared" si="65"/>
        <v>2.4175406640434768E-2</v>
      </c>
      <c r="AI104" s="107">
        <v>2018</v>
      </c>
      <c r="AJ104" s="120">
        <f t="shared" ref="AJ104:AV104" si="116">AJ90+AJ97</f>
        <v>0.29809227165026358</v>
      </c>
      <c r="AK104" s="120">
        <f t="shared" si="116"/>
        <v>2.6725514010023628</v>
      </c>
      <c r="AL104" s="120">
        <f t="shared" si="116"/>
        <v>7.4266091816315667</v>
      </c>
      <c r="AM104" s="120">
        <f t="shared" si="116"/>
        <v>7.1336564319063083</v>
      </c>
      <c r="AN104" s="120">
        <f t="shared" si="116"/>
        <v>7.719561931356826</v>
      </c>
      <c r="AO104" s="120">
        <f t="shared" si="116"/>
        <v>33.869449485779946</v>
      </c>
      <c r="AP104" s="120">
        <f t="shared" si="116"/>
        <v>21.390690251868914</v>
      </c>
      <c r="AQ104" s="120">
        <f t="shared" si="116"/>
        <v>8.9119310179578797</v>
      </c>
      <c r="AR104" s="120">
        <f t="shared" si="116"/>
        <v>0</v>
      </c>
      <c r="AS104" s="120">
        <f t="shared" si="116"/>
        <v>2.9706436726526264</v>
      </c>
      <c r="AT104" s="120">
        <f t="shared" si="116"/>
        <v>10.397252854284192</v>
      </c>
      <c r="AU104" s="120">
        <f t="shared" si="116"/>
        <v>81.99593279152252</v>
      </c>
      <c r="AV104" s="120">
        <f t="shared" si="116"/>
        <v>92.39318564580671</v>
      </c>
      <c r="AW104" s="25">
        <f t="shared" si="114"/>
        <v>0.12485565627811718</v>
      </c>
      <c r="AX104" s="34">
        <f t="shared" si="115"/>
        <v>-1.2073675392798577E-15</v>
      </c>
      <c r="BC104" s="34"/>
      <c r="BD104" s="34"/>
      <c r="BK104" s="26"/>
      <c r="BL104" s="34"/>
    </row>
    <row r="105" spans="1:64">
      <c r="A105" s="77" t="s">
        <v>950</v>
      </c>
      <c r="B105" s="77">
        <v>104</v>
      </c>
      <c r="C105" s="77" t="s">
        <v>29</v>
      </c>
      <c r="D105" s="77" t="s">
        <v>29</v>
      </c>
      <c r="E105" s="77">
        <v>2020</v>
      </c>
      <c r="F105" s="77">
        <v>39.067053999999999</v>
      </c>
      <c r="G105" s="77">
        <v>-76.665244900000005</v>
      </c>
      <c r="H105" s="77">
        <v>0</v>
      </c>
      <c r="I105" s="77" t="s">
        <v>881</v>
      </c>
      <c r="J105" s="77">
        <v>43.074761000000002</v>
      </c>
      <c r="K105" s="77">
        <v>-89.383761300000003</v>
      </c>
      <c r="L105" s="77">
        <v>2308.0833417122399</v>
      </c>
      <c r="M105" s="77">
        <v>0.46640204737555402</v>
      </c>
      <c r="N105" s="77">
        <v>0</v>
      </c>
      <c r="O105" s="77">
        <v>443.15200160875003</v>
      </c>
      <c r="P105" s="87" cm="1">
        <f t="array" ref="P105">IF($X105="Non-local",VLOOKUP($E105,$AI$64:$AW$68,COLUMN($AW:$AW)-COLUMN($AH:$AH),FALSE),IF($X105="Unknown",VLOOKUP($E105,$AI$71:$AW$75,COLUMN($AW:$AW)-COLUMN($AH:$AH),FALSE),0))</f>
        <v>224</v>
      </c>
      <c r="Q105" s="87" cm="1">
        <f t="array" ref="Q105">IF($X105="Non-local",VLOOKUP($E105,$AI$40:$AW$44,COLUMN($AW:$AW)-COLUMN($AH:$AH),FALSE),IF($X105="Unknown",VLOOKUP($E105,$AI$47:$AW$51,COLUMN($AW:$AW)-COLUMN($AH:$AH),FALSE),0))</f>
        <v>470.18520000000001</v>
      </c>
      <c r="R105" s="87" cm="1">
        <f t="array" ref="R105">IF($X105="Non-local",VLOOKUP($E105,$AI$88:$AW$92,COLUMN($AW:$AW)-COLUMN($AH:$AH),FALSE),IF($X105="Unknown",VLOOKUP($E105,$AI$95:$AW$99,COLUMN($AW:$AW)-COLUMN($AH:$AH),FALSE),0))</f>
        <v>0.13052013767768686</v>
      </c>
      <c r="S105" s="87" cm="1">
        <f t="array" ref="S105">VLOOKUP($E105,$AI$111:$AW$115,COLUMN($AW:$AW)-COLUMN($AH:$AH),FALSE)</f>
        <v>410.28773999999999</v>
      </c>
      <c r="T105" s="104">
        <f t="shared" si="61"/>
        <v>0.59692218505324091</v>
      </c>
      <c r="U105" s="104">
        <f t="shared" si="62"/>
        <v>1547.6249416087501</v>
      </c>
      <c r="V105" s="87" cm="1">
        <f t="array" ref="V105">VLOOKUP($E105,$AI$118:$AW$122,COLUMN($AW:$AW)-COLUMN($AH:$AH),FALSE)</f>
        <v>161.75600000000003</v>
      </c>
      <c r="W105" s="87" t="str">
        <f t="shared" si="67"/>
        <v>Domestic</v>
      </c>
      <c r="X105" s="87" t="str">
        <f t="shared" si="68"/>
        <v>Non-local</v>
      </c>
      <c r="Y105" s="104"/>
      <c r="Z105" s="87" t="str">
        <f t="shared" si="63"/>
        <v>USA</v>
      </c>
      <c r="AA105" s="87" t="str">
        <f t="shared" si="64"/>
        <v>USA</v>
      </c>
      <c r="AB105" s="82" cm="1">
        <f t="array" ref="AB105">VLOOKUP(B105,'GDP per Capita'!$T$2:$V$4235,COLUMN('GDP per Capita'!$V:$V)-COLUMN('GDP per Capita'!$S:$S),FALSE)</f>
        <v>63809.64</v>
      </c>
      <c r="AC105" s="82">
        <f t="shared" si="69"/>
        <v>63809.64</v>
      </c>
      <c r="AD105" s="82">
        <f t="shared" si="70"/>
        <v>63809.64</v>
      </c>
      <c r="AE105" s="88">
        <f t="shared" si="65"/>
        <v>2.4253779548180338E-2</v>
      </c>
      <c r="AI105" s="107">
        <v>2019</v>
      </c>
      <c r="AJ105" s="120">
        <f t="shared" ref="AJ105:AV105" si="117">AJ91+AJ98</f>
        <v>0.37982886803637256</v>
      </c>
      <c r="AK105" s="120">
        <f t="shared" si="117"/>
        <v>3.4053622651536855</v>
      </c>
      <c r="AL105" s="120">
        <f t="shared" si="117"/>
        <v>9.4629778329751453</v>
      </c>
      <c r="AM105" s="120">
        <f t="shared" si="117"/>
        <v>9.0896977385256079</v>
      </c>
      <c r="AN105" s="120">
        <f t="shared" si="117"/>
        <v>9.8362579274246844</v>
      </c>
      <c r="AO105" s="120">
        <f t="shared" si="117"/>
        <v>43.156417937236135</v>
      </c>
      <c r="AP105" s="120">
        <f t="shared" si="117"/>
        <v>27.255995668403155</v>
      </c>
      <c r="AQ105" s="120">
        <f t="shared" si="117"/>
        <v>11.355573399570176</v>
      </c>
      <c r="AR105" s="120">
        <f t="shared" si="117"/>
        <v>0</v>
      </c>
      <c r="AS105" s="120">
        <f t="shared" si="117"/>
        <v>3.7851911331900583</v>
      </c>
      <c r="AT105" s="120">
        <f t="shared" si="117"/>
        <v>13.248168966165203</v>
      </c>
      <c r="AU105" s="120">
        <f t="shared" si="117"/>
        <v>104.47913380434981</v>
      </c>
      <c r="AV105" s="120">
        <f t="shared" si="117"/>
        <v>117.727302770515</v>
      </c>
      <c r="AW105" s="25">
        <f t="shared" si="114"/>
        <v>0.15634435958899734</v>
      </c>
      <c r="AX105" s="34">
        <f t="shared" si="115"/>
        <v>1.1102230246251565E-15</v>
      </c>
      <c r="BC105" s="34"/>
      <c r="BD105" s="34"/>
      <c r="BK105" s="26"/>
      <c r="BL105" s="34"/>
    </row>
    <row r="106" spans="1:64">
      <c r="A106" s="77" t="s">
        <v>951</v>
      </c>
      <c r="B106" s="77">
        <v>105</v>
      </c>
      <c r="C106" s="77" t="s">
        <v>29</v>
      </c>
      <c r="D106" s="77" t="s">
        <v>29</v>
      </c>
      <c r="E106" s="77">
        <v>2020</v>
      </c>
      <c r="F106" s="77">
        <v>33.685696899999897</v>
      </c>
      <c r="G106" s="77">
        <v>-117.8259819</v>
      </c>
      <c r="H106" s="77">
        <v>0</v>
      </c>
      <c r="I106" s="77" t="s">
        <v>881</v>
      </c>
      <c r="J106" s="77">
        <v>43.074761000000002</v>
      </c>
      <c r="K106" s="77">
        <v>-89.383761300000003</v>
      </c>
      <c r="L106" s="77">
        <v>5346.9570601338601</v>
      </c>
      <c r="M106" s="77">
        <v>0.92348550208860203</v>
      </c>
      <c r="N106" s="77">
        <v>0</v>
      </c>
      <c r="O106" s="77">
        <v>641.63484721606403</v>
      </c>
      <c r="P106" s="87" cm="1">
        <f t="array" ref="P106">IF($X106="Non-local",VLOOKUP($E106,$AI$64:$AW$68,COLUMN($AW:$AW)-COLUMN($AH:$AH),FALSE),IF($X106="Unknown",VLOOKUP($E106,$AI$71:$AW$75,COLUMN($AW:$AW)-COLUMN($AH:$AH),FALSE),0))</f>
        <v>224</v>
      </c>
      <c r="Q106" s="87" cm="1">
        <f t="array" ref="Q106">IF($X106="Non-local",VLOOKUP($E106,$AI$40:$AW$44,COLUMN($AW:$AW)-COLUMN($AH:$AH),FALSE),IF($X106="Unknown",VLOOKUP($E106,$AI$47:$AW$51,COLUMN($AW:$AW)-COLUMN($AH:$AH),FALSE),0))</f>
        <v>470.18520000000001</v>
      </c>
      <c r="R106" s="87" cm="1">
        <f t="array" ref="R106">IF($X106="Non-local",VLOOKUP($E106,$AI$88:$AW$92,COLUMN($AW:$AW)-COLUMN($AH:$AH),FALSE),IF($X106="Unknown",VLOOKUP($E106,$AI$95:$AW$99,COLUMN($AW:$AW)-COLUMN($AH:$AH),FALSE),0))</f>
        <v>0.13052013767768686</v>
      </c>
      <c r="S106" s="87" cm="1">
        <f t="array" ref="S106">VLOOKUP($E106,$AI$111:$AW$115,COLUMN($AW:$AW)-COLUMN($AH:$AH),FALSE)</f>
        <v>410.28773999999999</v>
      </c>
      <c r="T106" s="104">
        <f t="shared" si="61"/>
        <v>1.0540056397662889</v>
      </c>
      <c r="U106" s="104">
        <f t="shared" si="62"/>
        <v>1746.107787216064</v>
      </c>
      <c r="V106" s="87" cm="1">
        <f t="array" ref="V106">VLOOKUP($E106,$AI$118:$AW$122,COLUMN($AW:$AW)-COLUMN($AH:$AH),FALSE)</f>
        <v>161.75600000000003</v>
      </c>
      <c r="W106" s="87" t="str">
        <f t="shared" si="67"/>
        <v>Domestic</v>
      </c>
      <c r="X106" s="87" t="str">
        <f t="shared" si="68"/>
        <v>Non-local</v>
      </c>
      <c r="Y106" s="104"/>
      <c r="Z106" s="87" t="str">
        <f t="shared" si="63"/>
        <v>USA</v>
      </c>
      <c r="AA106" s="87" t="str">
        <f t="shared" si="64"/>
        <v>USA</v>
      </c>
      <c r="AB106" s="82" cm="1">
        <f t="array" ref="AB106">VLOOKUP(B106,'GDP per Capita'!$T$2:$V$4235,COLUMN('GDP per Capita'!$V:$V)-COLUMN('GDP per Capita'!$S:$S),FALSE)</f>
        <v>63809.64</v>
      </c>
      <c r="AC106" s="82">
        <f t="shared" si="69"/>
        <v>63809.64</v>
      </c>
      <c r="AD106" s="82">
        <f t="shared" si="70"/>
        <v>63809.64</v>
      </c>
      <c r="AE106" s="88">
        <f t="shared" si="65"/>
        <v>2.7364325942225407E-2</v>
      </c>
      <c r="AI106" s="107">
        <v>2020</v>
      </c>
      <c r="AJ106" s="120">
        <f t="shared" ref="AJ106:AV106" si="118">AJ92+AJ99</f>
        <v>0.56513102027016238</v>
      </c>
      <c r="AK106" s="120">
        <f t="shared" si="118"/>
        <v>4.5307918004418202</v>
      </c>
      <c r="AL106" s="120">
        <f t="shared" si="118"/>
        <v>14.917510207476187</v>
      </c>
      <c r="AM106" s="120">
        <f t="shared" si="118"/>
        <v>13.97237729426574</v>
      </c>
      <c r="AN106" s="120">
        <f t="shared" si="118"/>
        <v>13.602119039605981</v>
      </c>
      <c r="AO106" s="120">
        <f t="shared" si="118"/>
        <v>53.999243350642082</v>
      </c>
      <c r="AP106" s="120">
        <f t="shared" si="118"/>
        <v>39.286349547056815</v>
      </c>
      <c r="AQ106" s="120">
        <f t="shared" si="118"/>
        <v>16.992905161226954</v>
      </c>
      <c r="AR106" s="120">
        <f t="shared" si="118"/>
        <v>9.8215873867642038</v>
      </c>
      <c r="AS106" s="120">
        <f t="shared" si="118"/>
        <v>7.1713177744627519</v>
      </c>
      <c r="AT106" s="120">
        <f t="shared" si="118"/>
        <v>20.013433028188171</v>
      </c>
      <c r="AU106" s="120">
        <f t="shared" si="118"/>
        <v>154.84589955402453</v>
      </c>
      <c r="AV106" s="120">
        <f t="shared" si="118"/>
        <v>174.85933258221269</v>
      </c>
      <c r="AW106" s="25">
        <f t="shared" si="114"/>
        <v>0.1249888009880005</v>
      </c>
      <c r="AX106" s="34">
        <f t="shared" si="115"/>
        <v>-5.6898930012039273E-16</v>
      </c>
      <c r="BC106" s="34"/>
      <c r="BD106" s="34"/>
      <c r="BK106" s="26"/>
      <c r="BL106" s="34"/>
    </row>
    <row r="107" spans="1:64">
      <c r="A107" s="77" t="s">
        <v>948</v>
      </c>
      <c r="B107" s="77">
        <v>106</v>
      </c>
      <c r="C107" s="77" t="s">
        <v>569</v>
      </c>
      <c r="D107" s="77" t="s">
        <v>30</v>
      </c>
      <c r="E107" s="77">
        <v>2020</v>
      </c>
      <c r="F107" s="77">
        <v>22.7203616</v>
      </c>
      <c r="G107" s="77">
        <v>75.868199599999997</v>
      </c>
      <c r="H107" s="77">
        <v>0</v>
      </c>
      <c r="I107" s="77" t="s">
        <v>881</v>
      </c>
      <c r="J107" s="77">
        <v>43.074761000000002</v>
      </c>
      <c r="K107" s="77">
        <v>-89.383761300000003</v>
      </c>
      <c r="L107" s="77">
        <v>25089.580536460599</v>
      </c>
      <c r="M107" s="77">
        <v>3.9387359949594001</v>
      </c>
      <c r="N107" s="77">
        <v>0</v>
      </c>
      <c r="O107" s="77">
        <v>2295.6966190861399</v>
      </c>
      <c r="P107" s="87" cm="1">
        <f t="array" ref="P107">IF($X107="Non-local",VLOOKUP($E107,$AI$64:$AW$68,COLUMN($AW:$AW)-COLUMN($AH:$AH),FALSE),IF($X107="Unknown",VLOOKUP($E107,$AI$71:$AW$75,COLUMN($AW:$AW)-COLUMN($AH:$AH),FALSE),0))</f>
        <v>224</v>
      </c>
      <c r="Q107" s="87" cm="1">
        <f t="array" ref="Q107">IF($X107="Non-local",VLOOKUP($E107,$AI$40:$AW$44,COLUMN($AW:$AW)-COLUMN($AH:$AH),FALSE),IF($X107="Unknown",VLOOKUP($E107,$AI$47:$AW$51,COLUMN($AW:$AW)-COLUMN($AH:$AH),FALSE),0))</f>
        <v>470.18520000000001</v>
      </c>
      <c r="R107" s="87" cm="1">
        <f t="array" ref="R107">IF($X107="Non-local",VLOOKUP($E107,$AI$88:$AW$92,COLUMN($AW:$AW)-COLUMN($AH:$AH),FALSE),IF($X107="Unknown",VLOOKUP($E107,$AI$95:$AW$99,COLUMN($AW:$AW)-COLUMN($AH:$AH),FALSE),0))</f>
        <v>0.13052013767768686</v>
      </c>
      <c r="S107" s="87" cm="1">
        <f t="array" ref="S107">VLOOKUP($E107,$AI$111:$AW$115,COLUMN($AW:$AW)-COLUMN($AH:$AH),FALSE)</f>
        <v>410.28773999999999</v>
      </c>
      <c r="T107" s="104">
        <f t="shared" si="61"/>
        <v>4.0692561326370873</v>
      </c>
      <c r="U107" s="104">
        <f t="shared" si="62"/>
        <v>3400.16955908614</v>
      </c>
      <c r="V107" s="87" cm="1">
        <f t="array" ref="V107">VLOOKUP($E107,$AI$118:$AW$122,COLUMN($AW:$AW)-COLUMN($AH:$AH),FALSE)</f>
        <v>161.75600000000003</v>
      </c>
      <c r="W107" s="87" t="str">
        <f t="shared" si="67"/>
        <v>International</v>
      </c>
      <c r="X107" s="87" t="str">
        <f t="shared" si="68"/>
        <v>Non-local</v>
      </c>
      <c r="Y107" s="104"/>
      <c r="Z107" s="87" t="str">
        <f t="shared" si="63"/>
        <v>India</v>
      </c>
      <c r="AA107" s="87" t="str">
        <f t="shared" si="64"/>
        <v>Asia</v>
      </c>
      <c r="AB107" s="82" cm="1">
        <f t="array" ref="AB107">VLOOKUP(B107,'GDP per Capita'!$T$2:$V$4235,COLUMN('GDP per Capita'!$V:$V)-COLUMN('GDP per Capita'!$S:$S),FALSE)</f>
        <v>2164.7399999999998</v>
      </c>
      <c r="AC107" s="82">
        <f t="shared" si="69"/>
        <v>2164.7399999999998</v>
      </c>
      <c r="AD107" s="82">
        <f t="shared" si="70"/>
        <v>2164.7399999999998</v>
      </c>
      <c r="AE107" s="88">
        <f t="shared" si="65"/>
        <v>1.5707057471502999</v>
      </c>
      <c r="AK107" s="126"/>
      <c r="AT107" s="103"/>
      <c r="AU107" s="124"/>
      <c r="AV107" s="124"/>
      <c r="AW107" s="124"/>
      <c r="AX107" s="154"/>
      <c r="BC107" s="34"/>
      <c r="BD107" s="34"/>
      <c r="BK107" s="26"/>
      <c r="BL107" s="34"/>
    </row>
    <row r="108" spans="1:64">
      <c r="A108" s="77" t="s">
        <v>952</v>
      </c>
      <c r="B108" s="77">
        <v>107</v>
      </c>
      <c r="C108" s="77" t="s">
        <v>29</v>
      </c>
      <c r="D108" s="77" t="s">
        <v>29</v>
      </c>
      <c r="E108" s="77">
        <v>2020</v>
      </c>
      <c r="F108" s="77">
        <v>39.436843599999897</v>
      </c>
      <c r="G108" s="77">
        <v>-76.618704399999999</v>
      </c>
      <c r="H108" s="77">
        <v>0</v>
      </c>
      <c r="I108" s="77" t="s">
        <v>881</v>
      </c>
      <c r="J108" s="77">
        <v>43.074761000000002</v>
      </c>
      <c r="K108" s="77">
        <v>-89.383761300000003</v>
      </c>
      <c r="L108" s="77">
        <v>2279.4446163643802</v>
      </c>
      <c r="M108" s="77">
        <v>0.462620453319881</v>
      </c>
      <c r="N108" s="77">
        <v>0</v>
      </c>
      <c r="O108" s="77">
        <v>437.65336634196098</v>
      </c>
      <c r="P108" s="87" cm="1">
        <f t="array" ref="P108">IF($X108="Non-local",VLOOKUP($E108,$AI$64:$AW$68,COLUMN($AW:$AW)-COLUMN($AH:$AH),FALSE),IF($X108="Unknown",VLOOKUP($E108,$AI$71:$AW$75,COLUMN($AW:$AW)-COLUMN($AH:$AH),FALSE),0))</f>
        <v>224</v>
      </c>
      <c r="Q108" s="87" cm="1">
        <f t="array" ref="Q108">IF($X108="Non-local",VLOOKUP($E108,$AI$40:$AW$44,COLUMN($AW:$AW)-COLUMN($AH:$AH),FALSE),IF($X108="Unknown",VLOOKUP($E108,$AI$47:$AW$51,COLUMN($AW:$AW)-COLUMN($AH:$AH),FALSE),0))</f>
        <v>470.18520000000001</v>
      </c>
      <c r="R108" s="87" cm="1">
        <f t="array" ref="R108">IF($X108="Non-local",VLOOKUP($E108,$AI$88:$AW$92,COLUMN($AW:$AW)-COLUMN($AH:$AH),FALSE),IF($X108="Unknown",VLOOKUP($E108,$AI$95:$AW$99,COLUMN($AW:$AW)-COLUMN($AH:$AH),FALSE),0))</f>
        <v>0.13052013767768686</v>
      </c>
      <c r="S108" s="87" cm="1">
        <f t="array" ref="S108">VLOOKUP($E108,$AI$111:$AW$115,COLUMN($AW:$AW)-COLUMN($AH:$AH),FALSE)</f>
        <v>410.28773999999999</v>
      </c>
      <c r="T108" s="104">
        <f t="shared" si="61"/>
        <v>0.59314059099756788</v>
      </c>
      <c r="U108" s="104">
        <f t="shared" si="62"/>
        <v>1542.1263063419608</v>
      </c>
      <c r="V108" s="87" cm="1">
        <f t="array" ref="V108">VLOOKUP($E108,$AI$118:$AW$122,COLUMN($AW:$AW)-COLUMN($AH:$AH),FALSE)</f>
        <v>161.75600000000003</v>
      </c>
      <c r="W108" s="87" t="str">
        <f t="shared" si="67"/>
        <v>Domestic</v>
      </c>
      <c r="X108" s="87" t="str">
        <f t="shared" si="68"/>
        <v>Non-local</v>
      </c>
      <c r="Y108" s="104"/>
      <c r="Z108" s="87" t="str">
        <f t="shared" si="63"/>
        <v>USA</v>
      </c>
      <c r="AA108" s="87" t="str">
        <f t="shared" si="64"/>
        <v>USA</v>
      </c>
      <c r="AB108" s="82" cm="1">
        <f t="array" ref="AB108">VLOOKUP(B108,'GDP per Capita'!$T$2:$V$4235,COLUMN('GDP per Capita'!$V:$V)-COLUMN('GDP per Capita'!$S:$S),FALSE)</f>
        <v>63809.64</v>
      </c>
      <c r="AC108" s="82">
        <f t="shared" si="69"/>
        <v>63809.64</v>
      </c>
      <c r="AD108" s="82">
        <f t="shared" si="70"/>
        <v>63809.64</v>
      </c>
      <c r="AE108" s="88">
        <f t="shared" si="65"/>
        <v>2.4167607062850704E-2</v>
      </c>
      <c r="AK108" s="126"/>
      <c r="AT108" s="103"/>
      <c r="AU108" s="124"/>
      <c r="AV108" s="124"/>
      <c r="AW108" s="124"/>
      <c r="AX108" s="154"/>
      <c r="BC108" s="34"/>
      <c r="BD108" s="34"/>
      <c r="BK108" s="26"/>
      <c r="BL108" s="34"/>
    </row>
    <row r="109" spans="1:64">
      <c r="A109" s="77" t="s">
        <v>953</v>
      </c>
      <c r="B109" s="77">
        <v>108</v>
      </c>
      <c r="C109" s="77" t="s">
        <v>29</v>
      </c>
      <c r="D109" s="77" t="s">
        <v>29</v>
      </c>
      <c r="E109" s="77">
        <v>2020</v>
      </c>
      <c r="F109" s="77">
        <v>39.100104999999999</v>
      </c>
      <c r="G109" s="77">
        <v>-94.578141599999995</v>
      </c>
      <c r="H109" s="77">
        <v>0</v>
      </c>
      <c r="I109" s="77" t="s">
        <v>881</v>
      </c>
      <c r="J109" s="77">
        <v>43.074761000000002</v>
      </c>
      <c r="K109" s="77">
        <v>-89.383761300000003</v>
      </c>
      <c r="L109" s="77">
        <v>1240.2264772932999</v>
      </c>
      <c r="M109" s="77">
        <v>0.32539712757738998</v>
      </c>
      <c r="N109" s="77">
        <v>0</v>
      </c>
      <c r="O109" s="77">
        <v>238.12348364031499</v>
      </c>
      <c r="P109" s="87" cm="1">
        <f t="array" ref="P109">IF($X109="Non-local",VLOOKUP($E109,$AI$64:$AW$68,COLUMN($AW:$AW)-COLUMN($AH:$AH),FALSE),IF($X109="Unknown",VLOOKUP($E109,$AI$71:$AW$75,COLUMN($AW:$AW)-COLUMN($AH:$AH),FALSE),0))</f>
        <v>224</v>
      </c>
      <c r="Q109" s="87" cm="1">
        <f t="array" ref="Q109">IF($X109="Non-local",VLOOKUP($E109,$AI$40:$AW$44,COLUMN($AW:$AW)-COLUMN($AH:$AH),FALSE),IF($X109="Unknown",VLOOKUP($E109,$AI$47:$AW$51,COLUMN($AW:$AW)-COLUMN($AH:$AH),FALSE),0))</f>
        <v>470.18520000000001</v>
      </c>
      <c r="R109" s="87" cm="1">
        <f t="array" ref="R109">IF($X109="Non-local",VLOOKUP($E109,$AI$88:$AW$92,COLUMN($AW:$AW)-COLUMN($AH:$AH),FALSE),IF($X109="Unknown",VLOOKUP($E109,$AI$95:$AW$99,COLUMN($AW:$AW)-COLUMN($AH:$AH),FALSE),0))</f>
        <v>0.13052013767768686</v>
      </c>
      <c r="S109" s="87" cm="1">
        <f t="array" ref="S109">VLOOKUP($E109,$AI$111:$AW$115,COLUMN($AW:$AW)-COLUMN($AH:$AH),FALSE)</f>
        <v>410.28773999999999</v>
      </c>
      <c r="T109" s="104">
        <f t="shared" si="61"/>
        <v>0.45591726525507681</v>
      </c>
      <c r="U109" s="104">
        <f t="shared" si="62"/>
        <v>1342.5964236403149</v>
      </c>
      <c r="V109" s="87" cm="1">
        <f t="array" ref="V109">VLOOKUP($E109,$AI$118:$AW$122,COLUMN($AW:$AW)-COLUMN($AH:$AH),FALSE)</f>
        <v>161.75600000000003</v>
      </c>
      <c r="W109" s="87" t="str">
        <f t="shared" si="67"/>
        <v>Domestic</v>
      </c>
      <c r="X109" s="87" t="str">
        <f t="shared" si="68"/>
        <v>Non-local</v>
      </c>
      <c r="Y109" s="104"/>
      <c r="Z109" s="87" t="str">
        <f t="shared" si="63"/>
        <v>USA</v>
      </c>
      <c r="AA109" s="87" t="str">
        <f t="shared" si="64"/>
        <v>USA</v>
      </c>
      <c r="AB109" s="82" cm="1">
        <f t="array" ref="AB109">VLOOKUP(B109,'GDP per Capita'!$T$2:$V$4235,COLUMN('GDP per Capita'!$V:$V)-COLUMN('GDP per Capita'!$S:$S),FALSE)</f>
        <v>63809.64</v>
      </c>
      <c r="AC109" s="82">
        <f t="shared" si="69"/>
        <v>63809.64</v>
      </c>
      <c r="AD109" s="82">
        <f t="shared" si="70"/>
        <v>63809.64</v>
      </c>
      <c r="AE109" s="88">
        <f t="shared" si="65"/>
        <v>2.1040651908399967E-2</v>
      </c>
      <c r="AK109" s="126"/>
      <c r="AT109" s="103"/>
      <c r="AU109" s="124"/>
      <c r="AV109" s="124"/>
      <c r="AW109" s="124"/>
      <c r="AX109" s="154"/>
      <c r="BC109" s="34"/>
      <c r="BD109" s="34"/>
      <c r="BK109" s="26"/>
      <c r="BL109" s="34"/>
    </row>
    <row r="110" spans="1:64" ht="68">
      <c r="A110" s="77" t="s">
        <v>920</v>
      </c>
      <c r="B110" s="77">
        <v>109</v>
      </c>
      <c r="C110" s="77" t="s">
        <v>29</v>
      </c>
      <c r="D110" s="77" t="s">
        <v>29</v>
      </c>
      <c r="E110" s="77">
        <v>2020</v>
      </c>
      <c r="F110" s="77">
        <v>32.222876499999998</v>
      </c>
      <c r="G110" s="77">
        <v>-110.9748477</v>
      </c>
      <c r="H110" s="77">
        <v>0</v>
      </c>
      <c r="I110" s="77" t="s">
        <v>881</v>
      </c>
      <c r="J110" s="77">
        <v>43.074761000000002</v>
      </c>
      <c r="K110" s="77">
        <v>-89.383761300000003</v>
      </c>
      <c r="L110" s="77">
        <v>4482.5152870161</v>
      </c>
      <c r="M110" s="77">
        <v>0.798937533590652</v>
      </c>
      <c r="N110" s="77">
        <v>0</v>
      </c>
      <c r="O110" s="77">
        <v>537.90183444193201</v>
      </c>
      <c r="P110" s="87" cm="1">
        <f t="array" ref="P110">IF($X110="Non-local",VLOOKUP($E110,$AI$64:$AW$68,COLUMN($AW:$AW)-COLUMN($AH:$AH),FALSE),IF($X110="Unknown",VLOOKUP($E110,$AI$71:$AW$75,COLUMN($AW:$AW)-COLUMN($AH:$AH),FALSE),0))</f>
        <v>224</v>
      </c>
      <c r="Q110" s="87" cm="1">
        <f t="array" ref="Q110">IF($X110="Non-local",VLOOKUP($E110,$AI$40:$AW$44,COLUMN($AW:$AW)-COLUMN($AH:$AH),FALSE),IF($X110="Unknown",VLOOKUP($E110,$AI$47:$AW$51,COLUMN($AW:$AW)-COLUMN($AH:$AH),FALSE),0))</f>
        <v>470.18520000000001</v>
      </c>
      <c r="R110" s="87" cm="1">
        <f t="array" ref="R110">IF($X110="Non-local",VLOOKUP($E110,$AI$88:$AW$92,COLUMN($AW:$AW)-COLUMN($AH:$AH),FALSE),IF($X110="Unknown",VLOOKUP($E110,$AI$95:$AW$99,COLUMN($AW:$AW)-COLUMN($AH:$AH),FALSE),0))</f>
        <v>0.13052013767768686</v>
      </c>
      <c r="S110" s="87" cm="1">
        <f t="array" ref="S110">VLOOKUP($E110,$AI$111:$AW$115,COLUMN($AW:$AW)-COLUMN($AH:$AH),FALSE)</f>
        <v>410.28773999999999</v>
      </c>
      <c r="T110" s="104">
        <f t="shared" si="61"/>
        <v>0.92945767126833889</v>
      </c>
      <c r="U110" s="104">
        <f t="shared" si="62"/>
        <v>1642.374774441932</v>
      </c>
      <c r="V110" s="87" cm="1">
        <f t="array" ref="V110">VLOOKUP($E110,$AI$118:$AW$122,COLUMN($AW:$AW)-COLUMN($AH:$AH),FALSE)</f>
        <v>161.75600000000003</v>
      </c>
      <c r="W110" s="87" t="str">
        <f t="shared" si="67"/>
        <v>Domestic</v>
      </c>
      <c r="X110" s="87" t="str">
        <f t="shared" si="68"/>
        <v>Non-local</v>
      </c>
      <c r="Y110" s="104"/>
      <c r="Z110" s="87" t="str">
        <f t="shared" si="63"/>
        <v>USA</v>
      </c>
      <c r="AA110" s="87" t="str">
        <f t="shared" si="64"/>
        <v>USA</v>
      </c>
      <c r="AB110" s="82" cm="1">
        <f t="array" ref="AB110">VLOOKUP(B110,'GDP per Capita'!$T$2:$V$4235,COLUMN('GDP per Capita'!$V:$V)-COLUMN('GDP per Capita'!$S:$S),FALSE)</f>
        <v>63809.64</v>
      </c>
      <c r="AC110" s="82">
        <f t="shared" si="69"/>
        <v>63809.64</v>
      </c>
      <c r="AD110" s="82">
        <f t="shared" si="70"/>
        <v>63809.64</v>
      </c>
      <c r="AE110" s="88">
        <f t="shared" si="65"/>
        <v>2.5738662284287013E-2</v>
      </c>
      <c r="AI110" s="100" t="s">
        <v>1939</v>
      </c>
      <c r="AJ110" s="101" t="s">
        <v>1892</v>
      </c>
      <c r="AK110" s="101" t="s">
        <v>1893</v>
      </c>
      <c r="AL110" s="101" t="s">
        <v>1894</v>
      </c>
      <c r="AM110" s="101" t="s">
        <v>1895</v>
      </c>
      <c r="AN110" s="101" t="s">
        <v>1896</v>
      </c>
      <c r="AO110" s="101" t="s">
        <v>1897</v>
      </c>
      <c r="AP110" s="101" t="s">
        <v>1898</v>
      </c>
      <c r="AQ110" s="101" t="s">
        <v>1899</v>
      </c>
      <c r="AR110" s="101" t="s">
        <v>1900</v>
      </c>
      <c r="AS110" s="101" t="s">
        <v>1901</v>
      </c>
      <c r="AT110" s="102" t="s">
        <v>1902</v>
      </c>
      <c r="AU110" s="102" t="s">
        <v>1903</v>
      </c>
      <c r="AV110" s="102" t="s">
        <v>674</v>
      </c>
      <c r="AW110" s="157" t="s">
        <v>1955</v>
      </c>
      <c r="AX110" s="155" t="s">
        <v>1951</v>
      </c>
      <c r="AY110" s="125" t="s">
        <v>1943</v>
      </c>
      <c r="AZ110" s="82"/>
      <c r="BA110" s="82"/>
      <c r="BB110" s="82"/>
    </row>
    <row r="111" spans="1:64">
      <c r="A111" s="77" t="s">
        <v>954</v>
      </c>
      <c r="B111" s="77">
        <v>110</v>
      </c>
      <c r="C111" s="77" t="s">
        <v>29</v>
      </c>
      <c r="D111" s="77" t="s">
        <v>29</v>
      </c>
      <c r="E111" s="77">
        <v>2020</v>
      </c>
      <c r="F111" s="77">
        <v>39.734838099999997</v>
      </c>
      <c r="G111" s="77">
        <v>-104.9653271</v>
      </c>
      <c r="H111" s="77">
        <v>0</v>
      </c>
      <c r="I111" s="77" t="s">
        <v>881</v>
      </c>
      <c r="J111" s="77">
        <v>43.074761000000002</v>
      </c>
      <c r="K111" s="77">
        <v>-89.383761300000003</v>
      </c>
      <c r="L111" s="77">
        <v>2698.5722143571302</v>
      </c>
      <c r="M111" s="77">
        <v>0.51796406285159702</v>
      </c>
      <c r="N111" s="77">
        <v>0</v>
      </c>
      <c r="O111" s="77">
        <v>518.12586515656903</v>
      </c>
      <c r="P111" s="87" cm="1">
        <f t="array" ref="P111">IF($X111="Non-local",VLOOKUP($E111,$AI$64:$AW$68,COLUMN($AW:$AW)-COLUMN($AH:$AH),FALSE),IF($X111="Unknown",VLOOKUP($E111,$AI$71:$AW$75,COLUMN($AW:$AW)-COLUMN($AH:$AH),FALSE),0))</f>
        <v>224</v>
      </c>
      <c r="Q111" s="87" cm="1">
        <f t="array" ref="Q111">IF($X111="Non-local",VLOOKUP($E111,$AI$40:$AW$44,COLUMN($AW:$AW)-COLUMN($AH:$AH),FALSE),IF($X111="Unknown",VLOOKUP($E111,$AI$47:$AW$51,COLUMN($AW:$AW)-COLUMN($AH:$AH),FALSE),0))</f>
        <v>470.18520000000001</v>
      </c>
      <c r="R111" s="87" cm="1">
        <f t="array" ref="R111">IF($X111="Non-local",VLOOKUP($E111,$AI$88:$AW$92,COLUMN($AW:$AW)-COLUMN($AH:$AH),FALSE),IF($X111="Unknown",VLOOKUP($E111,$AI$95:$AW$99,COLUMN($AW:$AW)-COLUMN($AH:$AH),FALSE),0))</f>
        <v>0.13052013767768686</v>
      </c>
      <c r="S111" s="87" cm="1">
        <f t="array" ref="S111">VLOOKUP($E111,$AI$111:$AW$115,COLUMN($AW:$AW)-COLUMN($AH:$AH),FALSE)</f>
        <v>410.28773999999999</v>
      </c>
      <c r="T111" s="104">
        <f t="shared" si="61"/>
        <v>0.64848420052928391</v>
      </c>
      <c r="U111" s="104">
        <f t="shared" si="62"/>
        <v>1622.5988051565689</v>
      </c>
      <c r="V111" s="87" cm="1">
        <f t="array" ref="V111">VLOOKUP($E111,$AI$118:$AW$122,COLUMN($AW:$AW)-COLUMN($AH:$AH),FALSE)</f>
        <v>161.75600000000003</v>
      </c>
      <c r="W111" s="87" t="str">
        <f t="shared" si="67"/>
        <v>Domestic</v>
      </c>
      <c r="X111" s="87" t="str">
        <f t="shared" si="68"/>
        <v>Non-local</v>
      </c>
      <c r="Y111" s="104"/>
      <c r="Z111" s="87" t="str">
        <f t="shared" si="63"/>
        <v>USA</v>
      </c>
      <c r="AA111" s="87" t="str">
        <f t="shared" si="64"/>
        <v>USA</v>
      </c>
      <c r="AB111" s="82" cm="1">
        <f t="array" ref="AB111">VLOOKUP(B111,'GDP per Capita'!$T$2:$V$4235,COLUMN('GDP per Capita'!$V:$V)-COLUMN('GDP per Capita'!$S:$S),FALSE)</f>
        <v>63809.64</v>
      </c>
      <c r="AC111" s="82">
        <f t="shared" si="69"/>
        <v>63809.64</v>
      </c>
      <c r="AD111" s="82">
        <f t="shared" si="70"/>
        <v>63809.64</v>
      </c>
      <c r="AE111" s="88">
        <f t="shared" si="65"/>
        <v>2.5428740941910485E-2</v>
      </c>
      <c r="AI111" s="105">
        <v>2016</v>
      </c>
      <c r="AJ111" s="120">
        <f>AJ9*AU130</f>
        <v>670.43939999999998</v>
      </c>
      <c r="AK111" s="120">
        <f>AK9*AS130</f>
        <v>7031.543999999999</v>
      </c>
      <c r="AL111" s="120">
        <f>AL9*AR130</f>
        <v>27838.647499999999</v>
      </c>
      <c r="AM111" s="120">
        <f>AM9*AQ130</f>
        <v>26740.513999999999</v>
      </c>
      <c r="AN111" s="120">
        <f>AN9*AQ130</f>
        <v>28936.781000000003</v>
      </c>
      <c r="AO111" s="120">
        <f>AO9*AQ130</f>
        <v>126959.645</v>
      </c>
      <c r="AP111" s="120">
        <f>AP9*AQ130</f>
        <v>80183.010999999999</v>
      </c>
      <c r="AQ111" s="120">
        <f t="shared" ref="AQ111:AR115" si="119">AQ9*AT130</f>
        <v>10021.9131</v>
      </c>
      <c r="AR111" s="120">
        <f t="shared" si="119"/>
        <v>0</v>
      </c>
      <c r="AS111" s="120">
        <f>AS9*AVERAGE(AQ130:AU130)</f>
        <v>5458.4759399999994</v>
      </c>
      <c r="AT111" s="120">
        <f>SUM(AJ111:AL111)</f>
        <v>35540.630899999996</v>
      </c>
      <c r="AU111" s="120">
        <f>SUM(AM111:AS111)</f>
        <v>278300.34003999998</v>
      </c>
      <c r="AV111" s="121">
        <f>SUM(AJ111:AS111)</f>
        <v>313840.97093999997</v>
      </c>
      <c r="AW111" s="82">
        <f>SUM(AJ111:AS111)/AV9</f>
        <v>431.69321999999994</v>
      </c>
      <c r="AX111" s="34">
        <f>SUM(AT111:AU111)/SUM(AJ16:AS16,AJ23:AS23,AJ30:AS30)-AW111</f>
        <v>0</v>
      </c>
      <c r="AY111" s="82"/>
      <c r="AZ111" s="82"/>
      <c r="BA111" s="82"/>
      <c r="BB111" s="82"/>
    </row>
    <row r="112" spans="1:64">
      <c r="A112" s="77" t="s">
        <v>942</v>
      </c>
      <c r="B112" s="77">
        <v>111</v>
      </c>
      <c r="C112" s="77" t="s">
        <v>569</v>
      </c>
      <c r="D112" s="77" t="s">
        <v>30</v>
      </c>
      <c r="E112" s="77">
        <v>2020</v>
      </c>
      <c r="F112" s="77">
        <v>22.756218100000002</v>
      </c>
      <c r="G112" s="77">
        <v>75.890641099999996</v>
      </c>
      <c r="H112" s="77">
        <v>0</v>
      </c>
      <c r="I112" s="77" t="s">
        <v>881</v>
      </c>
      <c r="J112" s="77">
        <v>43.074761000000002</v>
      </c>
      <c r="K112" s="77">
        <v>-89.383761300000003</v>
      </c>
      <c r="L112" s="77">
        <v>25082.697870735301</v>
      </c>
      <c r="M112" s="77">
        <v>3.9375651287948701</v>
      </c>
      <c r="N112" s="77">
        <v>0</v>
      </c>
      <c r="O112" s="77">
        <v>2295.0668551722802</v>
      </c>
      <c r="P112" s="87" cm="1">
        <f t="array" ref="P112">IF($X112="Non-local",VLOOKUP($E112,$AI$64:$AW$68,COLUMN($AW:$AW)-COLUMN($AH:$AH),FALSE),IF($X112="Unknown",VLOOKUP($E112,$AI$71:$AW$75,COLUMN($AW:$AW)-COLUMN($AH:$AH),FALSE),0))</f>
        <v>224</v>
      </c>
      <c r="Q112" s="87" cm="1">
        <f t="array" ref="Q112">IF($X112="Non-local",VLOOKUP($E112,$AI$40:$AW$44,COLUMN($AW:$AW)-COLUMN($AH:$AH),FALSE),IF($X112="Unknown",VLOOKUP($E112,$AI$47:$AW$51,COLUMN($AW:$AW)-COLUMN($AH:$AH),FALSE),0))</f>
        <v>470.18520000000001</v>
      </c>
      <c r="R112" s="87" cm="1">
        <f t="array" ref="R112">IF($X112="Non-local",VLOOKUP($E112,$AI$88:$AW$92,COLUMN($AW:$AW)-COLUMN($AH:$AH),FALSE),IF($X112="Unknown",VLOOKUP($E112,$AI$95:$AW$99,COLUMN($AW:$AW)-COLUMN($AH:$AH),FALSE),0))</f>
        <v>0.13052013767768686</v>
      </c>
      <c r="S112" s="87" cm="1">
        <f t="array" ref="S112">VLOOKUP($E112,$AI$111:$AW$115,COLUMN($AW:$AW)-COLUMN($AH:$AH),FALSE)</f>
        <v>410.28773999999999</v>
      </c>
      <c r="T112" s="104">
        <f t="shared" si="61"/>
        <v>4.0680852664725569</v>
      </c>
      <c r="U112" s="104">
        <f t="shared" si="62"/>
        <v>3399.5397951722798</v>
      </c>
      <c r="V112" s="87" cm="1">
        <f t="array" ref="V112">VLOOKUP($E112,$AI$118:$AW$122,COLUMN($AW:$AW)-COLUMN($AH:$AH),FALSE)</f>
        <v>161.75600000000003</v>
      </c>
      <c r="W112" s="87" t="str">
        <f t="shared" si="67"/>
        <v>International</v>
      </c>
      <c r="X112" s="87" t="str">
        <f t="shared" si="68"/>
        <v>Non-local</v>
      </c>
      <c r="Y112" s="104"/>
      <c r="Z112" s="87" t="str">
        <f t="shared" si="63"/>
        <v>India</v>
      </c>
      <c r="AA112" s="87" t="str">
        <f t="shared" si="64"/>
        <v>Asia</v>
      </c>
      <c r="AB112" s="82" cm="1">
        <f t="array" ref="AB112">VLOOKUP(B112,'GDP per Capita'!$T$2:$V$4235,COLUMN('GDP per Capita'!$V:$V)-COLUMN('GDP per Capita'!$S:$S),FALSE)</f>
        <v>2164.7399999999998</v>
      </c>
      <c r="AC112" s="82">
        <f t="shared" si="69"/>
        <v>2164.7399999999998</v>
      </c>
      <c r="AD112" s="82">
        <f t="shared" si="70"/>
        <v>2164.7399999999998</v>
      </c>
      <c r="AE112" s="88">
        <f t="shared" si="65"/>
        <v>1.5704148281882722</v>
      </c>
      <c r="AI112" s="107">
        <v>2017</v>
      </c>
      <c r="AJ112" s="120">
        <f>AJ10*AU131</f>
        <v>567.15299999999991</v>
      </c>
      <c r="AK112" s="120">
        <f>AK10*AS131</f>
        <v>5948.28</v>
      </c>
      <c r="AL112" s="120">
        <f>AL10*AR131</f>
        <v>23549.887499999997</v>
      </c>
      <c r="AM112" s="120">
        <f>AM10*AQ131</f>
        <v>22620.930000000004</v>
      </c>
      <c r="AN112" s="120">
        <f>AN10*AQ131</f>
        <v>24478.845000000001</v>
      </c>
      <c r="AO112" s="120">
        <f>AO10*AQ131</f>
        <v>107400.52500000001</v>
      </c>
      <c r="AP112" s="120">
        <f>AP10*AQ131</f>
        <v>67830.195000000007</v>
      </c>
      <c r="AQ112" s="120">
        <f t="shared" si="119"/>
        <v>8477.9595000000008</v>
      </c>
      <c r="AR112" s="120">
        <f t="shared" si="119"/>
        <v>0</v>
      </c>
      <c r="AS112" s="120">
        <f>AS10*AVERAGE(AQ131:AU131)</f>
        <v>4617.5553</v>
      </c>
      <c r="AT112" s="120">
        <f t="shared" ref="AT112:AT115" si="120">SUM(AJ112:AL112)</f>
        <v>30065.320499999998</v>
      </c>
      <c r="AU112" s="120">
        <f t="shared" ref="AU112:AU115" si="121">SUM(AM112:AS112)</f>
        <v>235426.00980000003</v>
      </c>
      <c r="AV112" s="121">
        <f t="shared" ref="AV112:AV115" si="122">SUM(AJ112:AS112)</f>
        <v>265491.33030000003</v>
      </c>
      <c r="AW112" s="82">
        <f>SUM(AJ112:AS112)/AV10</f>
        <v>431.69322000000005</v>
      </c>
      <c r="AX112" s="34">
        <f>SUM(AT112:AU112)/SUM(AJ17:AS17,AJ24:AS24,AJ31:AS31)-AW112</f>
        <v>0</v>
      </c>
      <c r="AY112" s="82"/>
      <c r="AZ112" s="82"/>
      <c r="BA112" s="82"/>
      <c r="BB112" s="82"/>
    </row>
    <row r="113" spans="1:62">
      <c r="A113" s="77" t="s">
        <v>955</v>
      </c>
      <c r="B113" s="77">
        <v>112</v>
      </c>
      <c r="C113" s="77" t="s">
        <v>29</v>
      </c>
      <c r="D113" s="77" t="s">
        <v>29</v>
      </c>
      <c r="E113" s="77">
        <v>2020</v>
      </c>
      <c r="F113" s="77">
        <v>42.083431299999901</v>
      </c>
      <c r="G113" s="77">
        <v>-71.396725000000004</v>
      </c>
      <c r="H113" s="77">
        <v>0</v>
      </c>
      <c r="I113" s="77" t="s">
        <v>881</v>
      </c>
      <c r="J113" s="77">
        <v>43.074761000000002</v>
      </c>
      <c r="K113" s="77">
        <v>-89.383761300000003</v>
      </c>
      <c r="L113" s="77">
        <v>2948.0402010282401</v>
      </c>
      <c r="M113" s="77">
        <v>0.55465315498883205</v>
      </c>
      <c r="N113" s="77">
        <v>0</v>
      </c>
      <c r="O113" s="77">
        <v>566.023718597423</v>
      </c>
      <c r="P113" s="87" cm="1">
        <f t="array" ref="P113">IF($X113="Non-local",VLOOKUP($E113,$AI$64:$AW$68,COLUMN($AW:$AW)-COLUMN($AH:$AH),FALSE),IF($X113="Unknown",VLOOKUP($E113,$AI$71:$AW$75,COLUMN($AW:$AW)-COLUMN($AH:$AH),FALSE),0))</f>
        <v>224</v>
      </c>
      <c r="Q113" s="87" cm="1">
        <f t="array" ref="Q113">IF($X113="Non-local",VLOOKUP($E113,$AI$40:$AW$44,COLUMN($AW:$AW)-COLUMN($AH:$AH),FALSE),IF($X113="Unknown",VLOOKUP($E113,$AI$47:$AW$51,COLUMN($AW:$AW)-COLUMN($AH:$AH),FALSE),0))</f>
        <v>470.18520000000001</v>
      </c>
      <c r="R113" s="87" cm="1">
        <f t="array" ref="R113">IF($X113="Non-local",VLOOKUP($E113,$AI$88:$AW$92,COLUMN($AW:$AW)-COLUMN($AH:$AH),FALSE),IF($X113="Unknown",VLOOKUP($E113,$AI$95:$AW$99,COLUMN($AW:$AW)-COLUMN($AH:$AH),FALSE),0))</f>
        <v>0.13052013767768686</v>
      </c>
      <c r="S113" s="87" cm="1">
        <f t="array" ref="S113">VLOOKUP($E113,$AI$111:$AW$115,COLUMN($AW:$AW)-COLUMN($AH:$AH),FALSE)</f>
        <v>410.28773999999999</v>
      </c>
      <c r="T113" s="104">
        <f t="shared" si="61"/>
        <v>0.68517329266651894</v>
      </c>
      <c r="U113" s="104">
        <f t="shared" si="62"/>
        <v>1670.496658597423</v>
      </c>
      <c r="V113" s="87" cm="1">
        <f t="array" ref="V113">VLOOKUP($E113,$AI$118:$AW$122,COLUMN($AW:$AW)-COLUMN($AH:$AH),FALSE)</f>
        <v>161.75600000000003</v>
      </c>
      <c r="W113" s="87" t="str">
        <f t="shared" si="67"/>
        <v>Domestic</v>
      </c>
      <c r="X113" s="87" t="str">
        <f t="shared" si="68"/>
        <v>Non-local</v>
      </c>
      <c r="Y113" s="104"/>
      <c r="Z113" s="87" t="str">
        <f t="shared" si="63"/>
        <v>USA</v>
      </c>
      <c r="AA113" s="87" t="str">
        <f t="shared" si="64"/>
        <v>USA</v>
      </c>
      <c r="AB113" s="82" cm="1">
        <f t="array" ref="AB113">VLOOKUP(B113,'GDP per Capita'!$T$2:$V$4235,COLUMN('GDP per Capita'!$V:$V)-COLUMN('GDP per Capita'!$S:$S),FALSE)</f>
        <v>63809.64</v>
      </c>
      <c r="AC113" s="82">
        <f t="shared" si="69"/>
        <v>63809.64</v>
      </c>
      <c r="AD113" s="82">
        <f t="shared" si="70"/>
        <v>63809.64</v>
      </c>
      <c r="AE113" s="88">
        <f t="shared" si="65"/>
        <v>2.6179377576764622E-2</v>
      </c>
      <c r="AI113" s="107">
        <v>2018</v>
      </c>
      <c r="AJ113" s="120">
        <f>AJ11*AU132</f>
        <v>682.428</v>
      </c>
      <c r="AK113" s="120">
        <f>AK11*AS132</f>
        <v>7157.28</v>
      </c>
      <c r="AL113" s="120">
        <f>AL11*AR132</f>
        <v>28336.449999999997</v>
      </c>
      <c r="AM113" s="120">
        <f>AM11*AQ132</f>
        <v>27218.68</v>
      </c>
      <c r="AN113" s="120">
        <f>AN11*AQ132</f>
        <v>29454.219999999998</v>
      </c>
      <c r="AO113" s="120">
        <f>AO11*AQ132</f>
        <v>129229.90000000001</v>
      </c>
      <c r="AP113" s="120">
        <f>AP11*AQ132</f>
        <v>81616.820000000007</v>
      </c>
      <c r="AQ113" s="120">
        <f t="shared" si="119"/>
        <v>10201.121999999999</v>
      </c>
      <c r="AR113" s="120">
        <f t="shared" si="119"/>
        <v>0</v>
      </c>
      <c r="AS113" s="120">
        <f>AS11*AVERAGE(AQ132:AU132)</f>
        <v>5556.0828000000001</v>
      </c>
      <c r="AT113" s="120">
        <f t="shared" si="120"/>
        <v>36176.157999999996</v>
      </c>
      <c r="AU113" s="120">
        <f t="shared" si="121"/>
        <v>283276.82479999994</v>
      </c>
      <c r="AV113" s="121">
        <f t="shared" si="122"/>
        <v>319452.98279999994</v>
      </c>
      <c r="AW113" s="82">
        <f>SUM(AJ113:AS113)/AV11</f>
        <v>431.69321999999994</v>
      </c>
      <c r="AX113" s="34">
        <f>SUM(AT113:AU113)/SUM(AJ18:AS18,AJ25:AS25,AJ32:AS32)-AW113</f>
        <v>0</v>
      </c>
      <c r="AY113" s="82"/>
      <c r="AZ113" s="82"/>
      <c r="BA113" s="82"/>
      <c r="BB113" s="82"/>
    </row>
    <row r="114" spans="1:62">
      <c r="A114" s="77" t="s">
        <v>956</v>
      </c>
      <c r="B114" s="77">
        <v>113</v>
      </c>
      <c r="C114" s="77" t="s">
        <v>29</v>
      </c>
      <c r="D114" s="77" t="s">
        <v>29</v>
      </c>
      <c r="E114" s="77">
        <v>2020</v>
      </c>
      <c r="F114" s="77">
        <v>38.626417799999999</v>
      </c>
      <c r="G114" s="77">
        <v>-90.199837799999997</v>
      </c>
      <c r="H114" s="77">
        <v>0</v>
      </c>
      <c r="I114" s="77" t="s">
        <v>881</v>
      </c>
      <c r="J114" s="77">
        <v>43.074761000000002</v>
      </c>
      <c r="K114" s="77">
        <v>-89.383761300000003</v>
      </c>
      <c r="L114" s="77">
        <v>998.732090493378</v>
      </c>
      <c r="M114" s="77">
        <v>0.29350905551731998</v>
      </c>
      <c r="N114" s="77">
        <v>0</v>
      </c>
      <c r="O114" s="77">
        <v>191.75656137472799</v>
      </c>
      <c r="P114" s="87" cm="1">
        <f t="array" ref="P114">IF($X114="Non-local",VLOOKUP($E114,$AI$64:$AW$68,COLUMN($AW:$AW)-COLUMN($AH:$AH),FALSE),IF($X114="Unknown",VLOOKUP($E114,$AI$71:$AW$75,COLUMN($AW:$AW)-COLUMN($AH:$AH),FALSE),0))</f>
        <v>224</v>
      </c>
      <c r="Q114" s="87" cm="1">
        <f t="array" ref="Q114">IF($X114="Non-local",VLOOKUP($E114,$AI$40:$AW$44,COLUMN($AW:$AW)-COLUMN($AH:$AH),FALSE),IF($X114="Unknown",VLOOKUP($E114,$AI$47:$AW$51,COLUMN($AW:$AW)-COLUMN($AH:$AH),FALSE),0))</f>
        <v>470.18520000000001</v>
      </c>
      <c r="R114" s="87" cm="1">
        <f t="array" ref="R114">IF($X114="Non-local",VLOOKUP($E114,$AI$88:$AW$92,COLUMN($AW:$AW)-COLUMN($AH:$AH),FALSE),IF($X114="Unknown",VLOOKUP($E114,$AI$95:$AW$99,COLUMN($AW:$AW)-COLUMN($AH:$AH),FALSE),0))</f>
        <v>0.13052013767768686</v>
      </c>
      <c r="S114" s="87" cm="1">
        <f t="array" ref="S114">VLOOKUP($E114,$AI$111:$AW$115,COLUMN($AW:$AW)-COLUMN($AH:$AH),FALSE)</f>
        <v>410.28773999999999</v>
      </c>
      <c r="T114" s="104">
        <f t="shared" si="61"/>
        <v>0.42402919319500687</v>
      </c>
      <c r="U114" s="104">
        <f t="shared" si="62"/>
        <v>1296.229501374728</v>
      </c>
      <c r="V114" s="87" cm="1">
        <f t="array" ref="V114">VLOOKUP($E114,$AI$118:$AW$122,COLUMN($AW:$AW)-COLUMN($AH:$AH),FALSE)</f>
        <v>161.75600000000003</v>
      </c>
      <c r="W114" s="87" t="str">
        <f t="shared" si="67"/>
        <v>Domestic</v>
      </c>
      <c r="X114" s="87" t="str">
        <f t="shared" si="68"/>
        <v>Non-local</v>
      </c>
      <c r="Y114" s="104"/>
      <c r="Z114" s="87" t="str">
        <f t="shared" si="63"/>
        <v>USA</v>
      </c>
      <c r="AA114" s="87" t="str">
        <f t="shared" si="64"/>
        <v>USA</v>
      </c>
      <c r="AB114" s="82" cm="1">
        <f t="array" ref="AB114">VLOOKUP(B114,'GDP per Capita'!$T$2:$V$4235,COLUMN('GDP per Capita'!$V:$V)-COLUMN('GDP per Capita'!$S:$S),FALSE)</f>
        <v>63809.64</v>
      </c>
      <c r="AC114" s="82">
        <f t="shared" si="69"/>
        <v>63809.64</v>
      </c>
      <c r="AD114" s="82">
        <f t="shared" si="70"/>
        <v>63809.64</v>
      </c>
      <c r="AE114" s="88">
        <f t="shared" si="65"/>
        <v>2.0314007434844138E-2</v>
      </c>
      <c r="AI114" s="107">
        <v>2019</v>
      </c>
      <c r="AJ114" s="120">
        <f>AJ12*AU133</f>
        <v>694.41660000000002</v>
      </c>
      <c r="AK114" s="120">
        <f>AK12*AS133</f>
        <v>7283.0159999999996</v>
      </c>
      <c r="AL114" s="120">
        <f>AL12*AR133</f>
        <v>28834.252499999999</v>
      </c>
      <c r="AM114" s="120">
        <f>AM12*AQ133</f>
        <v>27696.846000000001</v>
      </c>
      <c r="AN114" s="120">
        <f>AN12*AQ133</f>
        <v>29971.659</v>
      </c>
      <c r="AO114" s="120">
        <f>AO12*AQ133</f>
        <v>131500.155</v>
      </c>
      <c r="AP114" s="120">
        <f>AP12*AQ133</f>
        <v>83050.629000000001</v>
      </c>
      <c r="AQ114" s="120">
        <f t="shared" si="119"/>
        <v>10380.330900000001</v>
      </c>
      <c r="AR114" s="120">
        <f t="shared" si="119"/>
        <v>0</v>
      </c>
      <c r="AS114" s="120">
        <f>AS12*AVERAGE(AQ133:AU133)</f>
        <v>5653.68966</v>
      </c>
      <c r="AT114" s="120">
        <f t="shared" si="120"/>
        <v>36811.685100000002</v>
      </c>
      <c r="AU114" s="120">
        <f t="shared" si="121"/>
        <v>288253.30955999997</v>
      </c>
      <c r="AV114" s="121">
        <f t="shared" si="122"/>
        <v>325064.99465999997</v>
      </c>
      <c r="AW114" s="82">
        <f>SUM(AJ114:AS114)/AV12</f>
        <v>431.69321999999994</v>
      </c>
      <c r="AX114" s="34">
        <f>SUM(AT114:AU114)/SUM(AJ19:AS19,AJ26:AS26,AJ33:AS33)-AW114</f>
        <v>0</v>
      </c>
      <c r="AY114" s="82"/>
      <c r="AZ114" s="82"/>
      <c r="BA114" s="82"/>
      <c r="BB114" s="82"/>
    </row>
    <row r="115" spans="1:62">
      <c r="A115" s="77" t="s">
        <v>948</v>
      </c>
      <c r="B115" s="77">
        <v>114</v>
      </c>
      <c r="C115" s="77" t="s">
        <v>569</v>
      </c>
      <c r="D115" s="77" t="s">
        <v>30</v>
      </c>
      <c r="E115" s="77">
        <v>2020</v>
      </c>
      <c r="F115" s="77">
        <v>22.7203616</v>
      </c>
      <c r="G115" s="77">
        <v>75.868199599999997</v>
      </c>
      <c r="H115" s="77">
        <v>0</v>
      </c>
      <c r="I115" s="77" t="s">
        <v>881</v>
      </c>
      <c r="J115" s="77">
        <v>43.074761000000002</v>
      </c>
      <c r="K115" s="77">
        <v>-89.383761300000003</v>
      </c>
      <c r="L115" s="77">
        <v>25089.580536460599</v>
      </c>
      <c r="M115" s="77">
        <v>3.9387359949594001</v>
      </c>
      <c r="N115" s="77">
        <v>0</v>
      </c>
      <c r="O115" s="77">
        <v>2295.6966190861399</v>
      </c>
      <c r="P115" s="87" cm="1">
        <f t="array" ref="P115">IF($X115="Non-local",VLOOKUP($E115,$AI$64:$AW$68,COLUMN($AW:$AW)-COLUMN($AH:$AH),FALSE),IF($X115="Unknown",VLOOKUP($E115,$AI$71:$AW$75,COLUMN($AW:$AW)-COLUMN($AH:$AH),FALSE),0))</f>
        <v>224</v>
      </c>
      <c r="Q115" s="87" cm="1">
        <f t="array" ref="Q115">IF($X115="Non-local",VLOOKUP($E115,$AI$40:$AW$44,COLUMN($AW:$AW)-COLUMN($AH:$AH),FALSE),IF($X115="Unknown",VLOOKUP($E115,$AI$47:$AW$51,COLUMN($AW:$AW)-COLUMN($AH:$AH),FALSE),0))</f>
        <v>470.18520000000001</v>
      </c>
      <c r="R115" s="87" cm="1">
        <f t="array" ref="R115">IF($X115="Non-local",VLOOKUP($E115,$AI$88:$AW$92,COLUMN($AW:$AW)-COLUMN($AH:$AH),FALSE),IF($X115="Unknown",VLOOKUP($E115,$AI$95:$AW$99,COLUMN($AW:$AW)-COLUMN($AH:$AH),FALSE),0))</f>
        <v>0.13052013767768686</v>
      </c>
      <c r="S115" s="87" cm="1">
        <f t="array" ref="S115">VLOOKUP($E115,$AI$111:$AW$115,COLUMN($AW:$AW)-COLUMN($AH:$AH),FALSE)</f>
        <v>410.28773999999999</v>
      </c>
      <c r="T115" s="104">
        <f t="shared" si="61"/>
        <v>4.0692561326370873</v>
      </c>
      <c r="U115" s="104">
        <f t="shared" si="62"/>
        <v>3400.16955908614</v>
      </c>
      <c r="V115" s="87" cm="1">
        <f t="array" ref="V115">VLOOKUP($E115,$AI$118:$AW$122,COLUMN($AW:$AW)-COLUMN($AH:$AH),FALSE)</f>
        <v>161.75600000000003</v>
      </c>
      <c r="W115" s="87" t="str">
        <f t="shared" si="67"/>
        <v>International</v>
      </c>
      <c r="X115" s="87" t="str">
        <f t="shared" si="68"/>
        <v>Non-local</v>
      </c>
      <c r="Y115" s="104"/>
      <c r="Z115" s="87" t="str">
        <f t="shared" si="63"/>
        <v>India</v>
      </c>
      <c r="AA115" s="87" t="str">
        <f t="shared" si="64"/>
        <v>Asia</v>
      </c>
      <c r="AB115" s="82" cm="1">
        <f t="array" ref="AB115">VLOOKUP(B115,'GDP per Capita'!$T$2:$V$4235,COLUMN('GDP per Capita'!$V:$V)-COLUMN('GDP per Capita'!$S:$S),FALSE)</f>
        <v>2164.7399999999998</v>
      </c>
      <c r="AC115" s="82">
        <f t="shared" si="69"/>
        <v>2164.7399999999998</v>
      </c>
      <c r="AD115" s="82">
        <f t="shared" si="70"/>
        <v>2164.7399999999998</v>
      </c>
      <c r="AE115" s="88">
        <f t="shared" si="65"/>
        <v>1.5707057471502999</v>
      </c>
      <c r="AI115" s="107">
        <v>2020</v>
      </c>
      <c r="AJ115" s="120">
        <f>AJ13*AU134</f>
        <v>1290.1578</v>
      </c>
      <c r="AK115" s="120">
        <f>AK13*AS134</f>
        <v>12099.950999999999</v>
      </c>
      <c r="AL115" s="120">
        <f>AL13*AR134</f>
        <v>56759.5285</v>
      </c>
      <c r="AM115" s="120">
        <f>AM13*AQ134</f>
        <v>53163.399000000005</v>
      </c>
      <c r="AN115" s="120">
        <f>AN13*AQ134</f>
        <v>51754.606</v>
      </c>
      <c r="AO115" s="120">
        <f>AO13*AQ134</f>
        <v>205461.33700000003</v>
      </c>
      <c r="AP115" s="120">
        <f>AP13*AQ134</f>
        <v>149480.35200000001</v>
      </c>
      <c r="AQ115" s="120">
        <f t="shared" si="119"/>
        <v>19396.855200000002</v>
      </c>
      <c r="AR115" s="120">
        <f t="shared" si="119"/>
        <v>11211.026400000001</v>
      </c>
      <c r="AS115" s="120">
        <f>AS13*AVERAGE(AQ134:AU134)</f>
        <v>13375.335359999999</v>
      </c>
      <c r="AT115" s="120">
        <f t="shared" si="120"/>
        <v>70149.637300000002</v>
      </c>
      <c r="AU115" s="120">
        <f t="shared" si="121"/>
        <v>503842.91096000007</v>
      </c>
      <c r="AV115" s="121">
        <f t="shared" si="122"/>
        <v>573992.54825999995</v>
      </c>
      <c r="AW115" s="82">
        <f>SUM(AJ115:AS115)/AV13</f>
        <v>410.28773999999999</v>
      </c>
      <c r="AX115" s="34">
        <f>SUM(AT115:AU115)/SUM(AJ20:AS20,AJ27:AS27,AJ34:AS34)-AW115</f>
        <v>0</v>
      </c>
      <c r="AY115" s="82"/>
      <c r="AZ115" s="82"/>
      <c r="BA115" s="82"/>
      <c r="BB115" s="82"/>
    </row>
    <row r="116" spans="1:62">
      <c r="A116" s="77" t="s">
        <v>927</v>
      </c>
      <c r="B116" s="77">
        <v>115</v>
      </c>
      <c r="C116" s="77" t="s">
        <v>29</v>
      </c>
      <c r="D116" s="77" t="s">
        <v>29</v>
      </c>
      <c r="E116" s="77">
        <v>2020</v>
      </c>
      <c r="F116" s="77">
        <v>34.147645199999999</v>
      </c>
      <c r="G116" s="77">
        <v>-118.1444779</v>
      </c>
      <c r="H116" s="77">
        <v>0</v>
      </c>
      <c r="I116" s="77" t="s">
        <v>881</v>
      </c>
      <c r="J116" s="77">
        <v>43.074761000000002</v>
      </c>
      <c r="K116" s="77">
        <v>-89.383761300000003</v>
      </c>
      <c r="L116" s="77">
        <v>5344.7305889170102</v>
      </c>
      <c r="M116" s="77">
        <v>0.923184194272757</v>
      </c>
      <c r="N116" s="77">
        <v>0</v>
      </c>
      <c r="O116" s="77">
        <v>641.367670670042</v>
      </c>
      <c r="P116" s="87" cm="1">
        <f t="array" ref="P116">IF($X116="Non-local",VLOOKUP($E116,$AI$64:$AW$68,COLUMN($AW:$AW)-COLUMN($AH:$AH),FALSE),IF($X116="Unknown",VLOOKUP($E116,$AI$71:$AW$75,COLUMN($AW:$AW)-COLUMN($AH:$AH),FALSE),0))</f>
        <v>224</v>
      </c>
      <c r="Q116" s="87" cm="1">
        <f t="array" ref="Q116">IF($X116="Non-local",VLOOKUP($E116,$AI$40:$AW$44,COLUMN($AW:$AW)-COLUMN($AH:$AH),FALSE),IF($X116="Unknown",VLOOKUP($E116,$AI$47:$AW$51,COLUMN($AW:$AW)-COLUMN($AH:$AH),FALSE),0))</f>
        <v>470.18520000000001</v>
      </c>
      <c r="R116" s="87" cm="1">
        <f t="array" ref="R116">IF($X116="Non-local",VLOOKUP($E116,$AI$88:$AW$92,COLUMN($AW:$AW)-COLUMN($AH:$AH),FALSE),IF($X116="Unknown",VLOOKUP($E116,$AI$95:$AW$99,COLUMN($AW:$AW)-COLUMN($AH:$AH),FALSE),0))</f>
        <v>0.13052013767768686</v>
      </c>
      <c r="S116" s="87" cm="1">
        <f t="array" ref="S116">VLOOKUP($E116,$AI$111:$AW$115,COLUMN($AW:$AW)-COLUMN($AH:$AH),FALSE)</f>
        <v>410.28773999999999</v>
      </c>
      <c r="T116" s="104">
        <f t="shared" si="61"/>
        <v>1.0537043319504438</v>
      </c>
      <c r="U116" s="104">
        <f t="shared" si="62"/>
        <v>1745.840610670042</v>
      </c>
      <c r="V116" s="87" cm="1">
        <f t="array" ref="V116">VLOOKUP($E116,$AI$118:$AW$122,COLUMN($AW:$AW)-COLUMN($AH:$AH),FALSE)</f>
        <v>161.75600000000003</v>
      </c>
      <c r="W116" s="87" t="str">
        <f t="shared" si="67"/>
        <v>Domestic</v>
      </c>
      <c r="X116" s="87" t="str">
        <f t="shared" si="68"/>
        <v>Non-local</v>
      </c>
      <c r="Y116" s="104"/>
      <c r="Z116" s="87" t="str">
        <f t="shared" si="63"/>
        <v>USA</v>
      </c>
      <c r="AA116" s="87" t="str">
        <f t="shared" si="64"/>
        <v>USA</v>
      </c>
      <c r="AB116" s="82" cm="1">
        <f t="array" ref="AB116">VLOOKUP(B116,'GDP per Capita'!$T$2:$V$4235,COLUMN('GDP per Capita'!$V:$V)-COLUMN('GDP per Capita'!$S:$S),FALSE)</f>
        <v>63809.64</v>
      </c>
      <c r="AC116" s="82">
        <f t="shared" si="69"/>
        <v>63809.64</v>
      </c>
      <c r="AD116" s="82">
        <f t="shared" si="70"/>
        <v>63809.64</v>
      </c>
      <c r="AE116" s="88">
        <f t="shared" si="65"/>
        <v>2.7360138854725432E-2</v>
      </c>
      <c r="AK116" s="126"/>
      <c r="AT116" s="103"/>
      <c r="AU116" s="124"/>
      <c r="AV116" s="124"/>
      <c r="AW116" s="124"/>
      <c r="AX116" s="154"/>
      <c r="BC116" s="34"/>
      <c r="BD116" s="34"/>
      <c r="BE116" s="90"/>
      <c r="BJ116" s="93"/>
    </row>
    <row r="117" spans="1:62" ht="51">
      <c r="A117" s="77" t="s">
        <v>957</v>
      </c>
      <c r="B117" s="77">
        <v>116</v>
      </c>
      <c r="C117" s="77" t="s">
        <v>29</v>
      </c>
      <c r="D117" s="77" t="s">
        <v>29</v>
      </c>
      <c r="E117" s="77">
        <v>2020</v>
      </c>
      <c r="F117" s="77">
        <v>35.177155499999998</v>
      </c>
      <c r="G117" s="77">
        <v>-80.661724045028706</v>
      </c>
      <c r="H117" s="77">
        <v>0</v>
      </c>
      <c r="I117" s="77" t="s">
        <v>881</v>
      </c>
      <c r="J117" s="77">
        <v>43.074761000000002</v>
      </c>
      <c r="K117" s="77">
        <v>-89.383761300000003</v>
      </c>
      <c r="L117" s="77">
        <v>2310.0968053562101</v>
      </c>
      <c r="M117" s="77">
        <v>0.46666791473015401</v>
      </c>
      <c r="N117" s="77">
        <v>0</v>
      </c>
      <c r="O117" s="77">
        <v>443.53858662839298</v>
      </c>
      <c r="P117" s="87" cm="1">
        <f t="array" ref="P117">IF($X117="Non-local",VLOOKUP($E117,$AI$64:$AW$68,COLUMN($AW:$AW)-COLUMN($AH:$AH),FALSE),IF($X117="Unknown",VLOOKUP($E117,$AI$71:$AW$75,COLUMN($AW:$AW)-COLUMN($AH:$AH),FALSE),0))</f>
        <v>224</v>
      </c>
      <c r="Q117" s="87" cm="1">
        <f t="array" ref="Q117">IF($X117="Non-local",VLOOKUP($E117,$AI$40:$AW$44,COLUMN($AW:$AW)-COLUMN($AH:$AH),FALSE),IF($X117="Unknown",VLOOKUP($E117,$AI$47:$AW$51,COLUMN($AW:$AW)-COLUMN($AH:$AH),FALSE),0))</f>
        <v>470.18520000000001</v>
      </c>
      <c r="R117" s="87" cm="1">
        <f t="array" ref="R117">IF($X117="Non-local",VLOOKUP($E117,$AI$88:$AW$92,COLUMN($AW:$AW)-COLUMN($AH:$AH),FALSE),IF($X117="Unknown",VLOOKUP($E117,$AI$95:$AW$99,COLUMN($AW:$AW)-COLUMN($AH:$AH),FALSE),0))</f>
        <v>0.13052013767768686</v>
      </c>
      <c r="S117" s="87" cm="1">
        <f t="array" ref="S117">VLOOKUP($E117,$AI$111:$AW$115,COLUMN($AW:$AW)-COLUMN($AH:$AH),FALSE)</f>
        <v>410.28773999999999</v>
      </c>
      <c r="T117" s="104">
        <f t="shared" si="61"/>
        <v>0.5971880524078409</v>
      </c>
      <c r="U117" s="104">
        <f t="shared" si="62"/>
        <v>1548.0115266283931</v>
      </c>
      <c r="V117" s="87" cm="1">
        <f t="array" ref="V117">VLOOKUP($E117,$AI$118:$AW$122,COLUMN($AW:$AW)-COLUMN($AH:$AH),FALSE)</f>
        <v>161.75600000000003</v>
      </c>
      <c r="W117" s="87" t="str">
        <f t="shared" si="67"/>
        <v>Domestic</v>
      </c>
      <c r="X117" s="87" t="str">
        <f t="shared" si="68"/>
        <v>Non-local</v>
      </c>
      <c r="Y117" s="104"/>
      <c r="Z117" s="87" t="str">
        <f t="shared" si="63"/>
        <v>USA</v>
      </c>
      <c r="AA117" s="87" t="str">
        <f t="shared" si="64"/>
        <v>USA</v>
      </c>
      <c r="AB117" s="82" cm="1">
        <f t="array" ref="AB117">VLOOKUP(B117,'GDP per Capita'!$T$2:$V$4235,COLUMN('GDP per Capita'!$V:$V)-COLUMN('GDP per Capita'!$S:$S),FALSE)</f>
        <v>63809.64</v>
      </c>
      <c r="AC117" s="82">
        <f t="shared" si="69"/>
        <v>63809.64</v>
      </c>
      <c r="AD117" s="82">
        <f t="shared" si="70"/>
        <v>63809.64</v>
      </c>
      <c r="AE117" s="88">
        <f t="shared" si="65"/>
        <v>2.4259837959098234E-2</v>
      </c>
      <c r="AI117" s="100" t="s">
        <v>1941</v>
      </c>
      <c r="AJ117" s="101" t="s">
        <v>1892</v>
      </c>
      <c r="AK117" s="101" t="s">
        <v>1893</v>
      </c>
      <c r="AL117" s="101" t="s">
        <v>1894</v>
      </c>
      <c r="AM117" s="101" t="s">
        <v>1895</v>
      </c>
      <c r="AN117" s="101" t="s">
        <v>1896</v>
      </c>
      <c r="AO117" s="101" t="s">
        <v>1897</v>
      </c>
      <c r="AP117" s="101" t="s">
        <v>1898</v>
      </c>
      <c r="AQ117" s="101" t="s">
        <v>1899</v>
      </c>
      <c r="AR117" s="101" t="s">
        <v>1900</v>
      </c>
      <c r="AS117" s="101" t="s">
        <v>1901</v>
      </c>
      <c r="AT117" s="102" t="s">
        <v>1902</v>
      </c>
      <c r="AU117" s="102" t="s">
        <v>1903</v>
      </c>
      <c r="AV117" s="102" t="s">
        <v>674</v>
      </c>
      <c r="AW117" s="157" t="s">
        <v>1954</v>
      </c>
      <c r="AX117" s="155" t="s">
        <v>1951</v>
      </c>
      <c r="AY117" s="125" t="s">
        <v>1943</v>
      </c>
      <c r="BC117" s="34"/>
      <c r="BD117" s="34"/>
      <c r="BE117" s="90"/>
      <c r="BJ117" s="93"/>
    </row>
    <row r="118" spans="1:62">
      <c r="A118" s="77" t="s">
        <v>891</v>
      </c>
      <c r="B118" s="77">
        <v>117</v>
      </c>
      <c r="C118" s="77" t="s">
        <v>29</v>
      </c>
      <c r="D118" s="77" t="s">
        <v>29</v>
      </c>
      <c r="E118" s="77">
        <v>2020</v>
      </c>
      <c r="F118" s="77">
        <v>35.084103399999996</v>
      </c>
      <c r="G118" s="77">
        <v>-106.6509851</v>
      </c>
      <c r="H118" s="77">
        <v>0</v>
      </c>
      <c r="I118" s="77" t="s">
        <v>881</v>
      </c>
      <c r="J118" s="77">
        <v>43.074761000000002</v>
      </c>
      <c r="K118" s="77">
        <v>-89.383761300000003</v>
      </c>
      <c r="L118" s="77">
        <v>3460.3543713224299</v>
      </c>
      <c r="M118" s="77">
        <v>0.63621221703033504</v>
      </c>
      <c r="N118" s="77">
        <v>0</v>
      </c>
      <c r="O118" s="77">
        <v>664.38803929390804</v>
      </c>
      <c r="P118" s="87" cm="1">
        <f t="array" ref="P118">IF($X118="Non-local",VLOOKUP($E118,$AI$64:$AW$68,COLUMN($AW:$AW)-COLUMN($AH:$AH),FALSE),IF($X118="Unknown",VLOOKUP($E118,$AI$71:$AW$75,COLUMN($AW:$AW)-COLUMN($AH:$AH),FALSE),0))</f>
        <v>224</v>
      </c>
      <c r="Q118" s="87" cm="1">
        <f t="array" ref="Q118">IF($X118="Non-local",VLOOKUP($E118,$AI$40:$AW$44,COLUMN($AW:$AW)-COLUMN($AH:$AH),FALSE),IF($X118="Unknown",VLOOKUP($E118,$AI$47:$AW$51,COLUMN($AW:$AW)-COLUMN($AH:$AH),FALSE),0))</f>
        <v>470.18520000000001</v>
      </c>
      <c r="R118" s="87" cm="1">
        <f t="array" ref="R118">IF($X118="Non-local",VLOOKUP($E118,$AI$88:$AW$92,COLUMN($AW:$AW)-COLUMN($AH:$AH),FALSE),IF($X118="Unknown",VLOOKUP($E118,$AI$95:$AW$99,COLUMN($AW:$AW)-COLUMN($AH:$AH),FALSE),0))</f>
        <v>0.13052013767768686</v>
      </c>
      <c r="S118" s="87" cm="1">
        <f t="array" ref="S118">VLOOKUP($E118,$AI$111:$AW$115,COLUMN($AW:$AW)-COLUMN($AH:$AH),FALSE)</f>
        <v>410.28773999999999</v>
      </c>
      <c r="T118" s="104">
        <f t="shared" si="61"/>
        <v>0.76673235470802192</v>
      </c>
      <c r="U118" s="104">
        <f t="shared" si="62"/>
        <v>1768.860979293908</v>
      </c>
      <c r="V118" s="87" cm="1">
        <f t="array" ref="V118">VLOOKUP($E118,$AI$118:$AW$122,COLUMN($AW:$AW)-COLUMN($AH:$AH),FALSE)</f>
        <v>161.75600000000003</v>
      </c>
      <c r="W118" s="87" t="str">
        <f t="shared" si="67"/>
        <v>Domestic</v>
      </c>
      <c r="X118" s="87" t="str">
        <f t="shared" si="68"/>
        <v>Non-local</v>
      </c>
      <c r="Y118" s="104"/>
      <c r="Z118" s="87" t="str">
        <f t="shared" si="63"/>
        <v>USA</v>
      </c>
      <c r="AA118" s="87" t="str">
        <f t="shared" si="64"/>
        <v>USA</v>
      </c>
      <c r="AB118" s="82" cm="1">
        <f t="array" ref="AB118">VLOOKUP(B118,'GDP per Capita'!$T$2:$V$4235,COLUMN('GDP per Capita'!$V:$V)-COLUMN('GDP per Capita'!$S:$S),FALSE)</f>
        <v>63809.64</v>
      </c>
      <c r="AC118" s="82">
        <f t="shared" si="69"/>
        <v>63809.64</v>
      </c>
      <c r="AD118" s="82">
        <f t="shared" si="70"/>
        <v>63809.64</v>
      </c>
      <c r="AE118" s="88">
        <f t="shared" si="65"/>
        <v>2.77209051687787E-2</v>
      </c>
      <c r="AI118" s="105">
        <v>2016</v>
      </c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>
        <f>SUM(AJ118:AL118)</f>
        <v>0</v>
      </c>
      <c r="AU118" s="120">
        <f>SUM(AM118:AS118)</f>
        <v>0</v>
      </c>
      <c r="AV118" s="121">
        <f>SUM(AJ118:AS118)</f>
        <v>0</v>
      </c>
      <c r="AW118" s="82">
        <f>SUM(AJ118:AS118)/SUM(AV30,AV40,AV64)</f>
        <v>0</v>
      </c>
      <c r="AX118" s="34">
        <f>SUM(AT118:AU118)/SUM(AJ30:AS30,AJ40:AS40,AJ64:AS64)-AW118</f>
        <v>0</v>
      </c>
      <c r="BC118" s="34"/>
      <c r="BD118" s="34"/>
      <c r="BE118" s="90"/>
      <c r="BJ118" s="93"/>
    </row>
    <row r="119" spans="1:62">
      <c r="A119" s="77" t="s">
        <v>884</v>
      </c>
      <c r="B119" s="77">
        <v>118</v>
      </c>
      <c r="C119" s="77" t="s">
        <v>29</v>
      </c>
      <c r="D119" s="77" t="s">
        <v>29</v>
      </c>
      <c r="E119" s="77">
        <v>2020</v>
      </c>
      <c r="F119" s="77">
        <v>38.894985499999997</v>
      </c>
      <c r="G119" s="77">
        <v>-77.036570799999893</v>
      </c>
      <c r="H119" s="77">
        <v>0</v>
      </c>
      <c r="I119" s="77" t="s">
        <v>881</v>
      </c>
      <c r="J119" s="77">
        <v>43.074761000000002</v>
      </c>
      <c r="K119" s="77">
        <v>-89.383761300000003</v>
      </c>
      <c r="L119" s="77">
        <v>2268.7601181753998</v>
      </c>
      <c r="M119" s="77">
        <v>0.461209621156489</v>
      </c>
      <c r="N119" s="77">
        <v>0</v>
      </c>
      <c r="O119" s="77">
        <v>435.601942689677</v>
      </c>
      <c r="P119" s="87" cm="1">
        <f t="array" ref="P119">IF($X119="Non-local",VLOOKUP($E119,$AI$64:$AW$68,COLUMN($AW:$AW)-COLUMN($AH:$AH),FALSE),IF($X119="Unknown",VLOOKUP($E119,$AI$71:$AW$75,COLUMN($AW:$AW)-COLUMN($AH:$AH),FALSE),0))</f>
        <v>224</v>
      </c>
      <c r="Q119" s="87" cm="1">
        <f t="array" ref="Q119">IF($X119="Non-local",VLOOKUP($E119,$AI$40:$AW$44,COLUMN($AW:$AW)-COLUMN($AH:$AH),FALSE),IF($X119="Unknown",VLOOKUP($E119,$AI$47:$AW$51,COLUMN($AW:$AW)-COLUMN($AH:$AH),FALSE),0))</f>
        <v>470.18520000000001</v>
      </c>
      <c r="R119" s="87" cm="1">
        <f t="array" ref="R119">IF($X119="Non-local",VLOOKUP($E119,$AI$88:$AW$92,COLUMN($AW:$AW)-COLUMN($AH:$AH),FALSE),IF($X119="Unknown",VLOOKUP($E119,$AI$95:$AW$99,COLUMN($AW:$AW)-COLUMN($AH:$AH),FALSE),0))</f>
        <v>0.13052013767768686</v>
      </c>
      <c r="S119" s="87" cm="1">
        <f t="array" ref="S119">VLOOKUP($E119,$AI$111:$AW$115,COLUMN($AW:$AW)-COLUMN($AH:$AH),FALSE)</f>
        <v>410.28773999999999</v>
      </c>
      <c r="T119" s="104">
        <f t="shared" si="61"/>
        <v>0.59172975883417589</v>
      </c>
      <c r="U119" s="104">
        <f t="shared" si="62"/>
        <v>1540.074882689677</v>
      </c>
      <c r="V119" s="87" cm="1">
        <f t="array" ref="V119">VLOOKUP($E119,$AI$118:$AW$122,COLUMN($AW:$AW)-COLUMN($AH:$AH),FALSE)</f>
        <v>161.75600000000003</v>
      </c>
      <c r="W119" s="87" t="str">
        <f t="shared" si="67"/>
        <v>Domestic</v>
      </c>
      <c r="X119" s="87" t="str">
        <f t="shared" si="68"/>
        <v>Non-local</v>
      </c>
      <c r="Y119" s="104"/>
      <c r="Z119" s="87" t="str">
        <f t="shared" si="63"/>
        <v>USA</v>
      </c>
      <c r="AA119" s="87" t="str">
        <f t="shared" si="64"/>
        <v>USA</v>
      </c>
      <c r="AB119" s="82" cm="1">
        <f t="array" ref="AB119">VLOOKUP(B119,'GDP per Capita'!$T$2:$V$4235,COLUMN('GDP per Capita'!$V:$V)-COLUMN('GDP per Capita'!$S:$S),FALSE)</f>
        <v>63809.64</v>
      </c>
      <c r="AC119" s="82">
        <f t="shared" si="69"/>
        <v>63809.64</v>
      </c>
      <c r="AD119" s="82">
        <f t="shared" si="70"/>
        <v>63809.64</v>
      </c>
      <c r="AE119" s="88">
        <f t="shared" si="65"/>
        <v>2.4135457944750621E-2</v>
      </c>
      <c r="AI119" s="107">
        <v>2017</v>
      </c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>
        <f t="shared" ref="AT119:AT122" si="123">SUM(AJ119:AL119)</f>
        <v>0</v>
      </c>
      <c r="AU119" s="120">
        <f t="shared" ref="AU119:AU122" si="124">SUM(AM119:AS119)</f>
        <v>0</v>
      </c>
      <c r="AV119" s="121">
        <f t="shared" ref="AV119:AV122" si="125">SUM(AJ119:AS119)</f>
        <v>0</v>
      </c>
      <c r="AW119" s="82">
        <f>SUM(AJ119:AS119)/SUM(AV31,AV41,AV65)</f>
        <v>0</v>
      </c>
      <c r="AX119" s="34">
        <f>SUM(AT119:AU119)/SUM(AJ31:AS31,AJ41:AS41,AJ65:AS65)-AW119</f>
        <v>0</v>
      </c>
      <c r="BC119" s="34"/>
      <c r="BD119" s="90"/>
      <c r="BE119" s="90"/>
      <c r="BJ119" s="93"/>
    </row>
    <row r="120" spans="1:62">
      <c r="A120" s="77" t="s">
        <v>920</v>
      </c>
      <c r="B120" s="77">
        <v>119</v>
      </c>
      <c r="C120" s="77" t="s">
        <v>29</v>
      </c>
      <c r="D120" s="77" t="s">
        <v>29</v>
      </c>
      <c r="E120" s="77">
        <v>2020</v>
      </c>
      <c r="F120" s="77">
        <v>32.222876499999998</v>
      </c>
      <c r="G120" s="77">
        <v>-110.9748477</v>
      </c>
      <c r="H120" s="77">
        <v>0</v>
      </c>
      <c r="I120" s="77" t="s">
        <v>881</v>
      </c>
      <c r="J120" s="77">
        <v>43.074761000000002</v>
      </c>
      <c r="K120" s="77">
        <v>-89.383761300000003</v>
      </c>
      <c r="L120" s="77">
        <v>4482.5152870161</v>
      </c>
      <c r="M120" s="77">
        <v>0.798937533590652</v>
      </c>
      <c r="N120" s="77">
        <v>0</v>
      </c>
      <c r="O120" s="77">
        <v>537.90183444193201</v>
      </c>
      <c r="P120" s="87" cm="1">
        <f t="array" ref="P120">IF($X120="Non-local",VLOOKUP($E120,$AI$64:$AW$68,COLUMN($AW:$AW)-COLUMN($AH:$AH),FALSE),IF($X120="Unknown",VLOOKUP($E120,$AI$71:$AW$75,COLUMN($AW:$AW)-COLUMN($AH:$AH),FALSE),0))</f>
        <v>224</v>
      </c>
      <c r="Q120" s="87" cm="1">
        <f t="array" ref="Q120">IF($X120="Non-local",VLOOKUP($E120,$AI$40:$AW$44,COLUMN($AW:$AW)-COLUMN($AH:$AH),FALSE),IF($X120="Unknown",VLOOKUP($E120,$AI$47:$AW$51,COLUMN($AW:$AW)-COLUMN($AH:$AH),FALSE),0))</f>
        <v>470.18520000000001</v>
      </c>
      <c r="R120" s="87" cm="1">
        <f t="array" ref="R120">IF($X120="Non-local",VLOOKUP($E120,$AI$88:$AW$92,COLUMN($AW:$AW)-COLUMN($AH:$AH),FALSE),IF($X120="Unknown",VLOOKUP($E120,$AI$95:$AW$99,COLUMN($AW:$AW)-COLUMN($AH:$AH),FALSE),0))</f>
        <v>0.13052013767768686</v>
      </c>
      <c r="S120" s="87" cm="1">
        <f t="array" ref="S120">VLOOKUP($E120,$AI$111:$AW$115,COLUMN($AW:$AW)-COLUMN($AH:$AH),FALSE)</f>
        <v>410.28773999999999</v>
      </c>
      <c r="T120" s="104">
        <f t="shared" si="61"/>
        <v>0.92945767126833889</v>
      </c>
      <c r="U120" s="104">
        <f t="shared" si="62"/>
        <v>1642.374774441932</v>
      </c>
      <c r="V120" s="87" cm="1">
        <f t="array" ref="V120">VLOOKUP($E120,$AI$118:$AW$122,COLUMN($AW:$AW)-COLUMN($AH:$AH),FALSE)</f>
        <v>161.75600000000003</v>
      </c>
      <c r="W120" s="87" t="str">
        <f t="shared" si="67"/>
        <v>Domestic</v>
      </c>
      <c r="X120" s="87" t="str">
        <f t="shared" si="68"/>
        <v>Non-local</v>
      </c>
      <c r="Y120" s="104"/>
      <c r="Z120" s="87" t="str">
        <f t="shared" si="63"/>
        <v>USA</v>
      </c>
      <c r="AA120" s="87" t="str">
        <f t="shared" si="64"/>
        <v>USA</v>
      </c>
      <c r="AB120" s="82" cm="1">
        <f t="array" ref="AB120">VLOOKUP(B120,'GDP per Capita'!$T$2:$V$4235,COLUMN('GDP per Capita'!$V:$V)-COLUMN('GDP per Capita'!$S:$S),FALSE)</f>
        <v>63809.64</v>
      </c>
      <c r="AC120" s="82">
        <f t="shared" si="69"/>
        <v>63809.64</v>
      </c>
      <c r="AD120" s="82">
        <f t="shared" si="70"/>
        <v>63809.64</v>
      </c>
      <c r="AE120" s="88">
        <f t="shared" si="65"/>
        <v>2.5738662284287013E-2</v>
      </c>
      <c r="AI120" s="107">
        <v>2018</v>
      </c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>
        <f t="shared" si="123"/>
        <v>0</v>
      </c>
      <c r="AU120" s="120">
        <f t="shared" si="124"/>
        <v>0</v>
      </c>
      <c r="AV120" s="121">
        <f t="shared" si="125"/>
        <v>0</v>
      </c>
      <c r="AW120" s="82">
        <f>SUM(AJ120:AS120)/SUM(AV32,AV42,AV66)</f>
        <v>0</v>
      </c>
      <c r="AX120" s="34">
        <f>SUM(AT120:AU120)/SUM(AJ32:AS32,AJ42:AS42,AJ66:AS66)-AW120</f>
        <v>0</v>
      </c>
      <c r="BC120" s="34"/>
      <c r="BD120" s="34"/>
      <c r="BE120" s="90"/>
      <c r="BJ120" s="93"/>
    </row>
    <row r="121" spans="1:62">
      <c r="A121" s="77" t="s">
        <v>886</v>
      </c>
      <c r="B121" s="77">
        <v>120</v>
      </c>
      <c r="C121" s="77" t="s">
        <v>29</v>
      </c>
      <c r="D121" s="77" t="s">
        <v>29</v>
      </c>
      <c r="E121" s="77">
        <v>2020</v>
      </c>
      <c r="F121" s="77">
        <v>39.284749400000003</v>
      </c>
      <c r="G121" s="77">
        <v>-76.620474639699793</v>
      </c>
      <c r="H121" s="77">
        <v>0</v>
      </c>
      <c r="I121" s="77" t="s">
        <v>881</v>
      </c>
      <c r="J121" s="77">
        <v>43.074761000000002</v>
      </c>
      <c r="K121" s="77">
        <v>-89.383761300000003</v>
      </c>
      <c r="L121" s="77">
        <v>2293.6142511822</v>
      </c>
      <c r="M121" s="77">
        <v>0.46449147956658998</v>
      </c>
      <c r="N121" s="77">
        <v>0</v>
      </c>
      <c r="O121" s="77">
        <v>440.37393622698198</v>
      </c>
      <c r="P121" s="87" cm="1">
        <f t="array" ref="P121">IF($X121="Non-local",VLOOKUP($E121,$AI$64:$AW$68,COLUMN($AW:$AW)-COLUMN($AH:$AH),FALSE),IF($X121="Unknown",VLOOKUP($E121,$AI$71:$AW$75,COLUMN($AW:$AW)-COLUMN($AH:$AH),FALSE),0))</f>
        <v>224</v>
      </c>
      <c r="Q121" s="87" cm="1">
        <f t="array" ref="Q121">IF($X121="Non-local",VLOOKUP($E121,$AI$40:$AW$44,COLUMN($AW:$AW)-COLUMN($AH:$AH),FALSE),IF($X121="Unknown",VLOOKUP($E121,$AI$47:$AW$51,COLUMN($AW:$AW)-COLUMN($AH:$AH),FALSE),0))</f>
        <v>470.18520000000001</v>
      </c>
      <c r="R121" s="87" cm="1">
        <f t="array" ref="R121">IF($X121="Non-local",VLOOKUP($E121,$AI$88:$AW$92,COLUMN($AW:$AW)-COLUMN($AH:$AH),FALSE),IF($X121="Unknown",VLOOKUP($E121,$AI$95:$AW$99,COLUMN($AW:$AW)-COLUMN($AH:$AH),FALSE),0))</f>
        <v>0.13052013767768686</v>
      </c>
      <c r="S121" s="87" cm="1">
        <f t="array" ref="S121">VLOOKUP($E121,$AI$111:$AW$115,COLUMN($AW:$AW)-COLUMN($AH:$AH),FALSE)</f>
        <v>410.28773999999999</v>
      </c>
      <c r="T121" s="104">
        <f t="shared" si="61"/>
        <v>0.59501161724427687</v>
      </c>
      <c r="U121" s="104">
        <f t="shared" si="62"/>
        <v>1544.846876226982</v>
      </c>
      <c r="V121" s="87" cm="1">
        <f t="array" ref="V121">VLOOKUP($E121,$AI$118:$AW$122,COLUMN($AW:$AW)-COLUMN($AH:$AH),FALSE)</f>
        <v>161.75600000000003</v>
      </c>
      <c r="W121" s="87" t="str">
        <f t="shared" si="67"/>
        <v>Domestic</v>
      </c>
      <c r="X121" s="87" t="str">
        <f t="shared" si="68"/>
        <v>Non-local</v>
      </c>
      <c r="Y121" s="104"/>
      <c r="Z121" s="87" t="str">
        <f t="shared" si="63"/>
        <v>USA</v>
      </c>
      <c r="AA121" s="87" t="str">
        <f t="shared" si="64"/>
        <v>USA</v>
      </c>
      <c r="AB121" s="82" cm="1">
        <f t="array" ref="AB121">VLOOKUP(B121,'GDP per Capita'!$T$2:$V$4235,COLUMN('GDP per Capita'!$V:$V)-COLUMN('GDP per Capita'!$S:$S),FALSE)</f>
        <v>63809.64</v>
      </c>
      <c r="AC121" s="82">
        <f t="shared" si="69"/>
        <v>63809.64</v>
      </c>
      <c r="AD121" s="82">
        <f t="shared" si="70"/>
        <v>63809.64</v>
      </c>
      <c r="AE121" s="88">
        <f t="shared" si="65"/>
        <v>2.4210242781921069E-2</v>
      </c>
      <c r="AI121" s="107">
        <v>2019</v>
      </c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>
        <f t="shared" si="123"/>
        <v>0</v>
      </c>
      <c r="AU121" s="120">
        <f t="shared" si="124"/>
        <v>0</v>
      </c>
      <c r="AV121" s="121">
        <f t="shared" si="125"/>
        <v>0</v>
      </c>
      <c r="AW121" s="82">
        <f>SUM(AJ121:AS121)/SUM(AV33,AV43,AV67)</f>
        <v>0</v>
      </c>
      <c r="AX121" s="34">
        <f>SUM(AT121:AU121)/SUM(AJ33:AS33,AJ43:AS43,AJ67:AS67)-AW121</f>
        <v>0</v>
      </c>
      <c r="BC121" s="34"/>
      <c r="BD121" s="90"/>
      <c r="BE121" s="90"/>
      <c r="BJ121" s="93"/>
    </row>
    <row r="122" spans="1:62">
      <c r="A122" s="77" t="s">
        <v>958</v>
      </c>
      <c r="B122" s="77">
        <v>121</v>
      </c>
      <c r="C122" s="77" t="s">
        <v>29</v>
      </c>
      <c r="D122" s="77" t="s">
        <v>29</v>
      </c>
      <c r="E122" s="77">
        <v>2020</v>
      </c>
      <c r="F122" s="77">
        <v>41.6737149</v>
      </c>
      <c r="G122" s="77">
        <v>-88.001626299999998</v>
      </c>
      <c r="H122" s="77">
        <v>0</v>
      </c>
      <c r="I122" s="77" t="s">
        <v>881</v>
      </c>
      <c r="J122" s="77">
        <v>43.074761000000002</v>
      </c>
      <c r="K122" s="77">
        <v>-89.383761300000003</v>
      </c>
      <c r="L122" s="77">
        <v>385.53098257699003</v>
      </c>
      <c r="M122" s="77">
        <v>0.21253905296089701</v>
      </c>
      <c r="N122" s="77">
        <v>0</v>
      </c>
      <c r="O122" s="77">
        <v>74.021948654782094</v>
      </c>
      <c r="P122" s="87" cm="1">
        <f t="array" ref="P122">IF($X122="Non-local",VLOOKUP($E122,$AI$64:$AW$68,COLUMN($AW:$AW)-COLUMN($AH:$AH),FALSE),IF($X122="Unknown",VLOOKUP($E122,$AI$71:$AW$75,COLUMN($AW:$AW)-COLUMN($AH:$AH),FALSE),0))</f>
        <v>224</v>
      </c>
      <c r="Q122" s="87" cm="1">
        <f t="array" ref="Q122">IF($X122="Non-local",VLOOKUP($E122,$AI$40:$AW$44,COLUMN($AW:$AW)-COLUMN($AH:$AH),FALSE),IF($X122="Unknown",VLOOKUP($E122,$AI$47:$AW$51,COLUMN($AW:$AW)-COLUMN($AH:$AH),FALSE),0))</f>
        <v>470.18520000000001</v>
      </c>
      <c r="R122" s="87" cm="1">
        <f t="array" ref="R122">IF($X122="Non-local",VLOOKUP($E122,$AI$88:$AW$92,COLUMN($AW:$AW)-COLUMN($AH:$AH),FALSE),IF($X122="Unknown",VLOOKUP($E122,$AI$95:$AW$99,COLUMN($AW:$AW)-COLUMN($AH:$AH),FALSE),0))</f>
        <v>0.13052013767768686</v>
      </c>
      <c r="S122" s="87" cm="1">
        <f t="array" ref="S122">VLOOKUP($E122,$AI$111:$AW$115,COLUMN($AW:$AW)-COLUMN($AH:$AH),FALSE)</f>
        <v>410.28773999999999</v>
      </c>
      <c r="T122" s="104">
        <f t="shared" si="61"/>
        <v>0.34305919063858387</v>
      </c>
      <c r="U122" s="104">
        <f t="shared" si="62"/>
        <v>1178.494888654782</v>
      </c>
      <c r="V122" s="87" cm="1">
        <f t="array" ref="V122">VLOOKUP($E122,$AI$118:$AW$122,COLUMN($AW:$AW)-COLUMN($AH:$AH),FALSE)</f>
        <v>161.75600000000003</v>
      </c>
      <c r="W122" s="87" t="str">
        <f t="shared" si="67"/>
        <v>Domestic</v>
      </c>
      <c r="X122" s="87" t="str">
        <f t="shared" si="68"/>
        <v>Non-local</v>
      </c>
      <c r="Y122" s="104"/>
      <c r="Z122" s="87" t="str">
        <f t="shared" si="63"/>
        <v>USA</v>
      </c>
      <c r="AA122" s="87" t="str">
        <f t="shared" si="64"/>
        <v>USA</v>
      </c>
      <c r="AB122" s="82" cm="1">
        <f t="array" ref="AB122">VLOOKUP(B122,'GDP per Capita'!$T$2:$V$4235,COLUMN('GDP per Capita'!$V:$V)-COLUMN('GDP per Capita'!$S:$S),FALSE)</f>
        <v>63809.64</v>
      </c>
      <c r="AC122" s="82">
        <f t="shared" si="69"/>
        <v>63809.64</v>
      </c>
      <c r="AD122" s="82">
        <f t="shared" si="70"/>
        <v>63809.64</v>
      </c>
      <c r="AE122" s="88">
        <f t="shared" si="65"/>
        <v>1.8468916117608279E-2</v>
      </c>
      <c r="AI122" s="107">
        <v>2020</v>
      </c>
      <c r="AJ122" s="120">
        <f>AJ13*AZ134</f>
        <v>803.30579999999998</v>
      </c>
      <c r="AK122" s="120">
        <f>AK13*AX134</f>
        <v>6440.2965000000004</v>
      </c>
      <c r="AL122" s="120">
        <f>AL13*AW134</f>
        <v>21204.503100000002</v>
      </c>
      <c r="AM122" s="120">
        <f>AM13*AV134</f>
        <v>19961.351699999999</v>
      </c>
      <c r="AN122" s="120">
        <f>AN13*AV134</f>
        <v>19432.389800000001</v>
      </c>
      <c r="AO122" s="120">
        <f>AO13*AV134</f>
        <v>77144.917100000006</v>
      </c>
      <c r="AP122" s="120">
        <f>AP13*AV134</f>
        <v>56125.641600000003</v>
      </c>
      <c r="AQ122" s="120">
        <f>AQ13*AY134</f>
        <v>12077.287200000001</v>
      </c>
      <c r="AR122" s="120">
        <f>AR13*AZ134</f>
        <v>6980.4504000000006</v>
      </c>
      <c r="AS122" s="120">
        <f>AS13*AVERAGE(AV134:AZ134)</f>
        <v>6126.5007999999998</v>
      </c>
      <c r="AT122" s="120">
        <f t="shared" si="123"/>
        <v>28448.1054</v>
      </c>
      <c r="AU122" s="120">
        <f t="shared" si="124"/>
        <v>197848.5386</v>
      </c>
      <c r="AV122" s="121">
        <f t="shared" si="125"/>
        <v>226296.64400000003</v>
      </c>
      <c r="AW122" s="82">
        <f>SUM(AJ122:AS122)/AV13</f>
        <v>161.75600000000003</v>
      </c>
      <c r="AX122" s="34">
        <f>SUM(AT122:AU122)/SUM(AJ13:AS13)-AW122</f>
        <v>0</v>
      </c>
      <c r="AY122" s="93">
        <f>SUM(V2:V4235)-SUM(AJ122:AS122)</f>
        <v>-5.7043507695198059E-9</v>
      </c>
      <c r="BC122" s="34"/>
      <c r="BE122" s="90"/>
      <c r="BJ122" s="93"/>
    </row>
    <row r="123" spans="1:62">
      <c r="A123" s="77" t="s">
        <v>959</v>
      </c>
      <c r="B123" s="77">
        <v>122</v>
      </c>
      <c r="C123" s="77" t="s">
        <v>29</v>
      </c>
      <c r="D123" s="77" t="s">
        <v>29</v>
      </c>
      <c r="E123" s="77">
        <v>2020</v>
      </c>
      <c r="F123" s="77">
        <v>34.057285799999903</v>
      </c>
      <c r="G123" s="77">
        <v>-106.8930799</v>
      </c>
      <c r="H123" s="77">
        <v>0</v>
      </c>
      <c r="I123" s="77" t="s">
        <v>881</v>
      </c>
      <c r="J123" s="77">
        <v>43.074761000000002</v>
      </c>
      <c r="K123" s="77">
        <v>-89.383761300000003</v>
      </c>
      <c r="L123" s="77">
        <v>3634.1894571706198</v>
      </c>
      <c r="M123" s="77">
        <v>0.66388630331129805</v>
      </c>
      <c r="N123" s="77">
        <v>0</v>
      </c>
      <c r="O123" s="77">
        <v>697.76437577675904</v>
      </c>
      <c r="P123" s="87" cm="1">
        <f t="array" ref="P123">IF($X123="Non-local",VLOOKUP($E123,$AI$64:$AW$68,COLUMN($AW:$AW)-COLUMN($AH:$AH),FALSE),IF($X123="Unknown",VLOOKUP($E123,$AI$71:$AW$75,COLUMN($AW:$AW)-COLUMN($AH:$AH),FALSE),0))</f>
        <v>224</v>
      </c>
      <c r="Q123" s="87" cm="1">
        <f t="array" ref="Q123">IF($X123="Non-local",VLOOKUP($E123,$AI$40:$AW$44,COLUMN($AW:$AW)-COLUMN($AH:$AH),FALSE),IF($X123="Unknown",VLOOKUP($E123,$AI$47:$AW$51,COLUMN($AW:$AW)-COLUMN($AH:$AH),FALSE),0))</f>
        <v>470.18520000000001</v>
      </c>
      <c r="R123" s="87" cm="1">
        <f t="array" ref="R123">IF($X123="Non-local",VLOOKUP($E123,$AI$88:$AW$92,COLUMN($AW:$AW)-COLUMN($AH:$AH),FALSE),IF($X123="Unknown",VLOOKUP($E123,$AI$95:$AW$99,COLUMN($AW:$AW)-COLUMN($AH:$AH),FALSE),0))</f>
        <v>0.13052013767768686</v>
      </c>
      <c r="S123" s="87" cm="1">
        <f t="array" ref="S123">VLOOKUP($E123,$AI$111:$AW$115,COLUMN($AW:$AW)-COLUMN($AH:$AH),FALSE)</f>
        <v>410.28773999999999</v>
      </c>
      <c r="T123" s="104">
        <f t="shared" si="61"/>
        <v>0.79440644098898494</v>
      </c>
      <c r="U123" s="104">
        <f t="shared" si="62"/>
        <v>1802.237315776759</v>
      </c>
      <c r="V123" s="87" cm="1">
        <f t="array" ref="V123">VLOOKUP($E123,$AI$118:$AW$122,COLUMN($AW:$AW)-COLUMN($AH:$AH),FALSE)</f>
        <v>161.75600000000003</v>
      </c>
      <c r="W123" s="87" t="str">
        <f t="shared" si="67"/>
        <v>Domestic</v>
      </c>
      <c r="X123" s="87" t="str">
        <f t="shared" si="68"/>
        <v>Non-local</v>
      </c>
      <c r="Y123" s="104"/>
      <c r="Z123" s="87" t="str">
        <f t="shared" si="63"/>
        <v>USA</v>
      </c>
      <c r="AA123" s="87" t="str">
        <f t="shared" si="64"/>
        <v>USA</v>
      </c>
      <c r="AB123" s="82" cm="1">
        <f t="array" ref="AB123">VLOOKUP(B123,'GDP per Capita'!$T$2:$V$4235,COLUMN('GDP per Capita'!$V:$V)-COLUMN('GDP per Capita'!$S:$S),FALSE)</f>
        <v>63809.64</v>
      </c>
      <c r="AC123" s="82">
        <f t="shared" si="69"/>
        <v>63809.64</v>
      </c>
      <c r="AD123" s="82">
        <f t="shared" si="70"/>
        <v>63809.64</v>
      </c>
      <c r="AE123" s="88">
        <f t="shared" si="65"/>
        <v>2.824396620599582E-2</v>
      </c>
      <c r="AK123" s="126"/>
      <c r="AT123" s="103"/>
      <c r="AU123" s="124"/>
      <c r="AV123" s="124"/>
      <c r="AW123" s="124"/>
      <c r="AX123" s="124"/>
      <c r="BC123" s="34"/>
      <c r="BJ123" s="93"/>
    </row>
    <row r="124" spans="1:62">
      <c r="A124" s="77" t="s">
        <v>882</v>
      </c>
      <c r="B124" s="77">
        <v>123</v>
      </c>
      <c r="C124" s="77" t="s">
        <v>29</v>
      </c>
      <c r="D124" s="77" t="s">
        <v>29</v>
      </c>
      <c r="E124" s="77">
        <v>2020</v>
      </c>
      <c r="F124" s="77">
        <v>39.004607</v>
      </c>
      <c r="G124" s="77">
        <v>-76.875683800000004</v>
      </c>
      <c r="H124" s="77">
        <v>0</v>
      </c>
      <c r="I124" s="77" t="s">
        <v>881</v>
      </c>
      <c r="J124" s="77">
        <v>43.074761000000002</v>
      </c>
      <c r="K124" s="77">
        <v>-89.383761300000003</v>
      </c>
      <c r="L124" s="77">
        <v>2282.0367426028702</v>
      </c>
      <c r="M124" s="77">
        <v>0.462962730046795</v>
      </c>
      <c r="N124" s="77">
        <v>0</v>
      </c>
      <c r="O124" s="77">
        <v>438.15105457975199</v>
      </c>
      <c r="P124" s="87" cm="1">
        <f t="array" ref="P124">IF($X124="Non-local",VLOOKUP($E124,$AI$64:$AW$68,COLUMN($AW:$AW)-COLUMN($AH:$AH),FALSE),IF($X124="Unknown",VLOOKUP($E124,$AI$71:$AW$75,COLUMN($AW:$AW)-COLUMN($AH:$AH),FALSE),0))</f>
        <v>224</v>
      </c>
      <c r="Q124" s="87" cm="1">
        <f t="array" ref="Q124">IF($X124="Non-local",VLOOKUP($E124,$AI$40:$AW$44,COLUMN($AW:$AW)-COLUMN($AH:$AH),FALSE),IF($X124="Unknown",VLOOKUP($E124,$AI$47:$AW$51,COLUMN($AW:$AW)-COLUMN($AH:$AH),FALSE),0))</f>
        <v>470.18520000000001</v>
      </c>
      <c r="R124" s="87" cm="1">
        <f t="array" ref="R124">IF($X124="Non-local",VLOOKUP($E124,$AI$88:$AW$92,COLUMN($AW:$AW)-COLUMN($AH:$AH),FALSE),IF($X124="Unknown",VLOOKUP($E124,$AI$95:$AW$99,COLUMN($AW:$AW)-COLUMN($AH:$AH),FALSE),0))</f>
        <v>0.13052013767768686</v>
      </c>
      <c r="S124" s="87" cm="1">
        <f t="array" ref="S124">VLOOKUP($E124,$AI$111:$AW$115,COLUMN($AW:$AW)-COLUMN($AH:$AH),FALSE)</f>
        <v>410.28773999999999</v>
      </c>
      <c r="T124" s="104">
        <f t="shared" si="61"/>
        <v>0.59348286772448189</v>
      </c>
      <c r="U124" s="104">
        <f t="shared" si="62"/>
        <v>1542.623994579752</v>
      </c>
      <c r="V124" s="87" cm="1">
        <f t="array" ref="V124">VLOOKUP($E124,$AI$118:$AW$122,COLUMN($AW:$AW)-COLUMN($AH:$AH),FALSE)</f>
        <v>161.75600000000003</v>
      </c>
      <c r="W124" s="87" t="str">
        <f t="shared" si="67"/>
        <v>Domestic</v>
      </c>
      <c r="X124" s="87" t="str">
        <f t="shared" si="68"/>
        <v>Non-local</v>
      </c>
      <c r="Y124" s="104"/>
      <c r="Z124" s="87" t="str">
        <f t="shared" si="63"/>
        <v>USA</v>
      </c>
      <c r="AA124" s="87" t="str">
        <f t="shared" si="64"/>
        <v>USA</v>
      </c>
      <c r="AB124" s="82" cm="1">
        <f t="array" ref="AB124">VLOOKUP(B124,'GDP per Capita'!$T$2:$V$4235,COLUMN('GDP per Capita'!$V:$V)-COLUMN('GDP per Capita'!$S:$S),FALSE)</f>
        <v>63809.64</v>
      </c>
      <c r="AC124" s="82">
        <f t="shared" si="69"/>
        <v>63809.64</v>
      </c>
      <c r="AD124" s="82">
        <f t="shared" si="70"/>
        <v>63809.64</v>
      </c>
      <c r="AE124" s="88">
        <f t="shared" si="65"/>
        <v>2.4175406640434768E-2</v>
      </c>
      <c r="AK124" s="126"/>
      <c r="AT124" s="103"/>
      <c r="AU124" s="124"/>
      <c r="AV124" s="124"/>
      <c r="AW124" s="124"/>
      <c r="AX124" s="124"/>
      <c r="BC124" s="34"/>
      <c r="BJ124" s="93"/>
    </row>
    <row r="125" spans="1:62">
      <c r="A125" s="77" t="s">
        <v>34</v>
      </c>
      <c r="B125" s="77">
        <v>124</v>
      </c>
      <c r="C125" s="77" t="s">
        <v>34</v>
      </c>
      <c r="D125" s="77" t="s">
        <v>34</v>
      </c>
      <c r="E125" s="77">
        <v>2020</v>
      </c>
      <c r="F125" s="77">
        <v>0</v>
      </c>
      <c r="G125" s="77">
        <v>0</v>
      </c>
      <c r="H125" s="77">
        <v>0</v>
      </c>
      <c r="I125" s="77" t="s">
        <v>881</v>
      </c>
      <c r="J125" s="77">
        <v>43.074761000000002</v>
      </c>
      <c r="K125" s="77">
        <v>-89.383761300000003</v>
      </c>
      <c r="L125" s="77">
        <v>4610.0412007298301</v>
      </c>
      <c r="M125" s="77">
        <v>0.80715542109624605</v>
      </c>
      <c r="N125" s="77">
        <v>1</v>
      </c>
      <c r="O125" s="77">
        <v>553.20494408757997</v>
      </c>
      <c r="P125" s="87" cm="1">
        <f t="array" ref="P125">IF($X125="Non-local",VLOOKUP($E125,$AI$64:$AW$68,COLUMN($AW:$AW)-COLUMN($AH:$AH),FALSE),IF($X125="Unknown",VLOOKUP($E125,$AI$71:$AW$75,COLUMN($AW:$AW)-COLUMN($AH:$AH),FALSE),0))</f>
        <v>214.50706319702601</v>
      </c>
      <c r="Q125" s="87" cm="1">
        <f t="array" ref="Q125">IF($X125="Non-local",VLOOKUP($E125,$AI$40:$AW$44,COLUMN($AW:$AW)-COLUMN($AH:$AH),FALSE),IF($X125="Unknown",VLOOKUP($E125,$AI$47:$AW$51,COLUMN($AW:$AW)-COLUMN($AH:$AH),FALSE),0))</f>
        <v>450.25913576208183</v>
      </c>
      <c r="R125" s="87" cm="1">
        <f t="array" ref="R125">IF($X125="Non-local",VLOOKUP($E125,$AI$88:$AW$92,COLUMN($AW:$AW)-COLUMN($AH:$AH),FALSE),IF($X125="Unknown",VLOOKUP($E125,$AI$95:$AW$99,COLUMN($AW:$AW)-COLUMN($AH:$AH),FALSE),0))</f>
        <v>0.12498880098800048</v>
      </c>
      <c r="S125" s="87" cm="1">
        <f t="array" ref="S125">VLOOKUP($E125,$AI$111:$AW$115,COLUMN($AW:$AW)-COLUMN($AH:$AH),FALSE)</f>
        <v>410.28773999999999</v>
      </c>
      <c r="T125" s="104">
        <f t="shared" si="61"/>
        <v>0.93214422208424652</v>
      </c>
      <c r="U125" s="104">
        <f t="shared" si="62"/>
        <v>1628.2588830466877</v>
      </c>
      <c r="V125" s="87" cm="1">
        <f t="array" ref="V125">VLOOKUP($E125,$AI$118:$AW$122,COLUMN($AW:$AW)-COLUMN($AH:$AH),FALSE)</f>
        <v>161.75600000000003</v>
      </c>
      <c r="W125" s="87" t="str">
        <f t="shared" si="67"/>
        <v>Unknown</v>
      </c>
      <c r="X125" s="87" t="str">
        <f t="shared" si="68"/>
        <v>Unknown</v>
      </c>
      <c r="Y125" s="104"/>
      <c r="Z125" s="87" t="str">
        <f t="shared" si="63"/>
        <v>Unknown</v>
      </c>
      <c r="AA125" s="87" t="str">
        <f t="shared" si="64"/>
        <v>Unknown</v>
      </c>
      <c r="AB125" s="82" t="e" cm="1">
        <f t="array" ref="AB125">VLOOKUP(B125,'GDP per Capita'!$T$2:$V$4235,COLUMN('GDP per Capita'!$V:$V)-COLUMN('GDP per Capita'!$S:$S),FALSE)</f>
        <v>#N/A</v>
      </c>
      <c r="AC125" s="82" t="str">
        <f t="shared" si="69"/>
        <v/>
      </c>
      <c r="AD125" s="82">
        <f t="shared" si="70"/>
        <v>61228.93767638311</v>
      </c>
      <c r="AE125" s="88">
        <f t="shared" si="65"/>
        <v>2.6592963145181774E-2</v>
      </c>
      <c r="AK125" s="126"/>
      <c r="AT125" s="103"/>
      <c r="AU125" s="124"/>
      <c r="AV125" s="124"/>
      <c r="AW125" s="124"/>
      <c r="AX125" s="124"/>
      <c r="BC125" s="34"/>
      <c r="BJ125" s="93"/>
    </row>
    <row r="126" spans="1:62">
      <c r="A126" s="77" t="s">
        <v>34</v>
      </c>
      <c r="B126" s="77">
        <v>125</v>
      </c>
      <c r="C126" s="77" t="s">
        <v>34</v>
      </c>
      <c r="D126" s="77" t="s">
        <v>34</v>
      </c>
      <c r="E126" s="77">
        <v>2020</v>
      </c>
      <c r="F126" s="77">
        <v>0</v>
      </c>
      <c r="G126" s="77">
        <v>0</v>
      </c>
      <c r="H126" s="77">
        <v>0</v>
      </c>
      <c r="I126" s="77" t="s">
        <v>881</v>
      </c>
      <c r="J126" s="77">
        <v>43.074761000000002</v>
      </c>
      <c r="K126" s="77">
        <v>-89.383761300000003</v>
      </c>
      <c r="L126" s="77">
        <v>4610.0412007298301</v>
      </c>
      <c r="M126" s="77">
        <v>0.80715542109624605</v>
      </c>
      <c r="N126" s="77">
        <v>1</v>
      </c>
      <c r="O126" s="77">
        <v>553.20494408757997</v>
      </c>
      <c r="P126" s="87" cm="1">
        <f t="array" ref="P126">IF($X126="Non-local",VLOOKUP($E126,$AI$64:$AW$68,COLUMN($AW:$AW)-COLUMN($AH:$AH),FALSE),IF($X126="Unknown",VLOOKUP($E126,$AI$71:$AW$75,COLUMN($AW:$AW)-COLUMN($AH:$AH),FALSE),0))</f>
        <v>214.50706319702601</v>
      </c>
      <c r="Q126" s="87" cm="1">
        <f t="array" ref="Q126">IF($X126="Non-local",VLOOKUP($E126,$AI$40:$AW$44,COLUMN($AW:$AW)-COLUMN($AH:$AH),FALSE),IF($X126="Unknown",VLOOKUP($E126,$AI$47:$AW$51,COLUMN($AW:$AW)-COLUMN($AH:$AH),FALSE),0))</f>
        <v>450.25913576208183</v>
      </c>
      <c r="R126" s="87" cm="1">
        <f t="array" ref="R126">IF($X126="Non-local",VLOOKUP($E126,$AI$88:$AW$92,COLUMN($AW:$AW)-COLUMN($AH:$AH),FALSE),IF($X126="Unknown",VLOOKUP($E126,$AI$95:$AW$99,COLUMN($AW:$AW)-COLUMN($AH:$AH),FALSE),0))</f>
        <v>0.12498880098800048</v>
      </c>
      <c r="S126" s="87" cm="1">
        <f t="array" ref="S126">VLOOKUP($E126,$AI$111:$AW$115,COLUMN($AW:$AW)-COLUMN($AH:$AH),FALSE)</f>
        <v>410.28773999999999</v>
      </c>
      <c r="T126" s="104">
        <f t="shared" si="61"/>
        <v>0.93214422208424652</v>
      </c>
      <c r="U126" s="104">
        <f t="shared" si="62"/>
        <v>1628.2588830466877</v>
      </c>
      <c r="V126" s="87" cm="1">
        <f t="array" ref="V126">VLOOKUP($E126,$AI$118:$AW$122,COLUMN($AW:$AW)-COLUMN($AH:$AH),FALSE)</f>
        <v>161.75600000000003</v>
      </c>
      <c r="W126" s="87" t="str">
        <f t="shared" si="67"/>
        <v>Unknown</v>
      </c>
      <c r="X126" s="87" t="str">
        <f t="shared" si="68"/>
        <v>Unknown</v>
      </c>
      <c r="Y126" s="104"/>
      <c r="Z126" s="87" t="str">
        <f t="shared" si="63"/>
        <v>Unknown</v>
      </c>
      <c r="AA126" s="87" t="str">
        <f t="shared" si="64"/>
        <v>Unknown</v>
      </c>
      <c r="AB126" s="82" t="e" cm="1">
        <f t="array" ref="AB126">VLOOKUP(B126,'GDP per Capita'!$T$2:$V$4235,COLUMN('GDP per Capita'!$V:$V)-COLUMN('GDP per Capita'!$S:$S),FALSE)</f>
        <v>#N/A</v>
      </c>
      <c r="AC126" s="82" t="str">
        <f t="shared" si="69"/>
        <v/>
      </c>
      <c r="AD126" s="82">
        <f t="shared" si="70"/>
        <v>61228.93767638311</v>
      </c>
      <c r="AE126" s="88">
        <f t="shared" si="65"/>
        <v>2.6592963145181774E-2</v>
      </c>
      <c r="AK126" s="126"/>
      <c r="AT126" s="103"/>
      <c r="AU126" s="124"/>
      <c r="AV126" s="124"/>
      <c r="AW126" s="124"/>
      <c r="AX126" s="124"/>
      <c r="BC126" s="34"/>
      <c r="BJ126" s="93"/>
    </row>
    <row r="127" spans="1:62">
      <c r="A127" s="77" t="s">
        <v>29</v>
      </c>
      <c r="B127" s="77">
        <v>126</v>
      </c>
      <c r="C127" s="77" t="s">
        <v>29</v>
      </c>
      <c r="D127" s="77" t="s">
        <v>29</v>
      </c>
      <c r="E127" s="77">
        <v>2020</v>
      </c>
      <c r="F127" s="77">
        <v>39.783730400000003</v>
      </c>
      <c r="G127" s="77">
        <v>-100.4458825</v>
      </c>
      <c r="H127" s="77">
        <v>0</v>
      </c>
      <c r="I127" s="77" t="s">
        <v>881</v>
      </c>
      <c r="J127" s="77">
        <v>43.074761000000002</v>
      </c>
      <c r="K127" s="77">
        <v>-89.383761300000003</v>
      </c>
      <c r="L127" s="77">
        <v>1982.46700039077</v>
      </c>
      <c r="M127" s="77">
        <v>0.42340611072632001</v>
      </c>
      <c r="N127" s="77">
        <v>0</v>
      </c>
      <c r="O127" s="77">
        <v>380.63366407502798</v>
      </c>
      <c r="P127" s="87" cm="1">
        <f t="array" ref="P127">IF($X127="Non-local",VLOOKUP($E127,$AI$64:$AW$68,COLUMN($AW:$AW)-COLUMN($AH:$AH),FALSE),IF($X127="Unknown",VLOOKUP($E127,$AI$71:$AW$75,COLUMN($AW:$AW)-COLUMN($AH:$AH),FALSE),0))</f>
        <v>224</v>
      </c>
      <c r="Q127" s="87" cm="1">
        <f t="array" ref="Q127">IF($X127="Non-local",VLOOKUP($E127,$AI$40:$AW$44,COLUMN($AW:$AW)-COLUMN($AH:$AH),FALSE),IF($X127="Unknown",VLOOKUP($E127,$AI$47:$AW$51,COLUMN($AW:$AW)-COLUMN($AH:$AH),FALSE),0))</f>
        <v>470.18520000000001</v>
      </c>
      <c r="R127" s="87" cm="1">
        <f t="array" ref="R127">IF($X127="Non-local",VLOOKUP($E127,$AI$88:$AW$92,COLUMN($AW:$AW)-COLUMN($AH:$AH),FALSE),IF($X127="Unknown",VLOOKUP($E127,$AI$95:$AW$99,COLUMN($AW:$AW)-COLUMN($AH:$AH),FALSE),0))</f>
        <v>0.13052013767768686</v>
      </c>
      <c r="S127" s="87" cm="1">
        <f t="array" ref="S127">VLOOKUP($E127,$AI$111:$AW$115,COLUMN($AW:$AW)-COLUMN($AH:$AH),FALSE)</f>
        <v>410.28773999999999</v>
      </c>
      <c r="T127" s="104">
        <f t="shared" si="61"/>
        <v>0.55392624840400684</v>
      </c>
      <c r="U127" s="104">
        <f t="shared" si="62"/>
        <v>1485.1066040750281</v>
      </c>
      <c r="V127" s="87" cm="1">
        <f t="array" ref="V127">VLOOKUP($E127,$AI$118:$AW$122,COLUMN($AW:$AW)-COLUMN($AH:$AH),FALSE)</f>
        <v>161.75600000000003</v>
      </c>
      <c r="W127" s="87" t="str">
        <f t="shared" si="67"/>
        <v>Domestic</v>
      </c>
      <c r="X127" s="87" t="str">
        <f t="shared" si="68"/>
        <v>Non-local</v>
      </c>
      <c r="Y127" s="104"/>
      <c r="Z127" s="87" t="str">
        <f t="shared" si="63"/>
        <v>USA</v>
      </c>
      <c r="AA127" s="87" t="str">
        <f t="shared" si="64"/>
        <v>USA</v>
      </c>
      <c r="AB127" s="82" cm="1">
        <f t="array" ref="AB127">VLOOKUP(B127,'GDP per Capita'!$T$2:$V$4235,COLUMN('GDP per Capita'!$V:$V)-COLUMN('GDP per Capita'!$S:$S),FALSE)</f>
        <v>63809.64</v>
      </c>
      <c r="AC127" s="82">
        <f t="shared" si="69"/>
        <v>63809.64</v>
      </c>
      <c r="AD127" s="82">
        <f t="shared" si="70"/>
        <v>63809.64</v>
      </c>
      <c r="AE127" s="88">
        <f t="shared" si="65"/>
        <v>2.3274016341026656E-2</v>
      </c>
      <c r="AK127" s="126"/>
      <c r="AT127" s="103"/>
      <c r="AU127" s="124"/>
      <c r="AV127" s="124"/>
      <c r="AW127" s="124"/>
      <c r="AX127" s="124"/>
      <c r="BC127" s="34"/>
      <c r="BJ127" s="93"/>
    </row>
    <row r="128" spans="1:62">
      <c r="A128" s="77" t="s">
        <v>920</v>
      </c>
      <c r="B128" s="77">
        <v>127</v>
      </c>
      <c r="C128" s="77" t="s">
        <v>29</v>
      </c>
      <c r="D128" s="77" t="s">
        <v>29</v>
      </c>
      <c r="E128" s="77">
        <v>2020</v>
      </c>
      <c r="F128" s="77">
        <v>32.222876499999998</v>
      </c>
      <c r="G128" s="77">
        <v>-110.9748477</v>
      </c>
      <c r="H128" s="77">
        <v>0</v>
      </c>
      <c r="I128" s="77" t="s">
        <v>881</v>
      </c>
      <c r="J128" s="77">
        <v>43.074761000000002</v>
      </c>
      <c r="K128" s="77">
        <v>-89.383761300000003</v>
      </c>
      <c r="L128" s="77">
        <v>4482.5152870161</v>
      </c>
      <c r="M128" s="77">
        <v>0.798937533590652</v>
      </c>
      <c r="N128" s="77">
        <v>0</v>
      </c>
      <c r="O128" s="77">
        <v>537.90183444193201</v>
      </c>
      <c r="P128" s="87" cm="1">
        <f t="array" ref="P128">IF($X128="Non-local",VLOOKUP($E128,$AI$64:$AW$68,COLUMN($AW:$AW)-COLUMN($AH:$AH),FALSE),IF($X128="Unknown",VLOOKUP($E128,$AI$71:$AW$75,COLUMN($AW:$AW)-COLUMN($AH:$AH),FALSE),0))</f>
        <v>224</v>
      </c>
      <c r="Q128" s="87" cm="1">
        <f t="array" ref="Q128">IF($X128="Non-local",VLOOKUP($E128,$AI$40:$AW$44,COLUMN($AW:$AW)-COLUMN($AH:$AH),FALSE),IF($X128="Unknown",VLOOKUP($E128,$AI$47:$AW$51,COLUMN($AW:$AW)-COLUMN($AH:$AH),FALSE),0))</f>
        <v>470.18520000000001</v>
      </c>
      <c r="R128" s="87" cm="1">
        <f t="array" ref="R128">IF($X128="Non-local",VLOOKUP($E128,$AI$88:$AW$92,COLUMN($AW:$AW)-COLUMN($AH:$AH),FALSE),IF($X128="Unknown",VLOOKUP($E128,$AI$95:$AW$99,COLUMN($AW:$AW)-COLUMN($AH:$AH),FALSE),0))</f>
        <v>0.13052013767768686</v>
      </c>
      <c r="S128" s="87" cm="1">
        <f t="array" ref="S128">VLOOKUP($E128,$AI$111:$AW$115,COLUMN($AW:$AW)-COLUMN($AH:$AH),FALSE)</f>
        <v>410.28773999999999</v>
      </c>
      <c r="T128" s="104">
        <f t="shared" si="61"/>
        <v>0.92945767126833889</v>
      </c>
      <c r="U128" s="104">
        <f t="shared" si="62"/>
        <v>1642.374774441932</v>
      </c>
      <c r="V128" s="87" cm="1">
        <f t="array" ref="V128">VLOOKUP($E128,$AI$118:$AW$122,COLUMN($AW:$AW)-COLUMN($AH:$AH),FALSE)</f>
        <v>161.75600000000003</v>
      </c>
      <c r="W128" s="87" t="str">
        <f t="shared" si="67"/>
        <v>Domestic</v>
      </c>
      <c r="X128" s="87" t="str">
        <f t="shared" si="68"/>
        <v>Non-local</v>
      </c>
      <c r="Y128" s="104"/>
      <c r="Z128" s="87" t="str">
        <f t="shared" si="63"/>
        <v>USA</v>
      </c>
      <c r="AA128" s="87" t="str">
        <f t="shared" si="64"/>
        <v>USA</v>
      </c>
      <c r="AB128" s="82" cm="1">
        <f t="array" ref="AB128">VLOOKUP(B128,'GDP per Capita'!$T$2:$V$4235,COLUMN('GDP per Capita'!$V:$V)-COLUMN('GDP per Capita'!$S:$S),FALSE)</f>
        <v>63809.64</v>
      </c>
      <c r="AC128" s="82">
        <f t="shared" si="69"/>
        <v>63809.64</v>
      </c>
      <c r="AD128" s="82">
        <f t="shared" si="70"/>
        <v>63809.64</v>
      </c>
      <c r="AE128" s="88">
        <f t="shared" si="65"/>
        <v>2.5738662284287013E-2</v>
      </c>
      <c r="AK128" s="126"/>
      <c r="AQ128" s="168" t="s">
        <v>56</v>
      </c>
      <c r="AR128" s="168"/>
      <c r="AS128" s="168"/>
      <c r="AT128" s="168"/>
      <c r="AU128" s="168"/>
      <c r="AV128" s="168" t="s">
        <v>1937</v>
      </c>
      <c r="AW128" s="168"/>
      <c r="AX128" s="168"/>
      <c r="AY128" s="168"/>
      <c r="AZ128" s="168"/>
      <c r="BC128" s="34"/>
      <c r="BJ128" s="93"/>
    </row>
    <row r="129" spans="1:62" ht="51">
      <c r="A129" s="77" t="s">
        <v>960</v>
      </c>
      <c r="B129" s="77">
        <v>128</v>
      </c>
      <c r="C129" s="77" t="s">
        <v>29</v>
      </c>
      <c r="D129" s="77" t="s">
        <v>29</v>
      </c>
      <c r="E129" s="77">
        <v>2020</v>
      </c>
      <c r="F129" s="77">
        <v>34.217637099999997</v>
      </c>
      <c r="G129" s="77">
        <v>-119.038354099999</v>
      </c>
      <c r="H129" s="77">
        <v>0</v>
      </c>
      <c r="I129" s="77" t="s">
        <v>881</v>
      </c>
      <c r="J129" s="77">
        <v>43.074761000000002</v>
      </c>
      <c r="K129" s="77">
        <v>-89.383761300000003</v>
      </c>
      <c r="L129" s="77">
        <v>5479.1684028578502</v>
      </c>
      <c r="M129" s="77">
        <v>0.94139329315099196</v>
      </c>
      <c r="N129" s="77">
        <v>0</v>
      </c>
      <c r="O129" s="77">
        <v>657.50020834294298</v>
      </c>
      <c r="P129" s="87" cm="1">
        <f t="array" ref="P129">IF($X129="Non-local",VLOOKUP($E129,$AI$64:$AW$68,COLUMN($AW:$AW)-COLUMN($AH:$AH),FALSE),IF($X129="Unknown",VLOOKUP($E129,$AI$71:$AW$75,COLUMN($AW:$AW)-COLUMN($AH:$AH),FALSE),0))</f>
        <v>224</v>
      </c>
      <c r="Q129" s="87" cm="1">
        <f t="array" ref="Q129">IF($X129="Non-local",VLOOKUP($E129,$AI$40:$AW$44,COLUMN($AW:$AW)-COLUMN($AH:$AH),FALSE),IF($X129="Unknown",VLOOKUP($E129,$AI$47:$AW$51,COLUMN($AW:$AW)-COLUMN($AH:$AH),FALSE),0))</f>
        <v>470.18520000000001</v>
      </c>
      <c r="R129" s="87" cm="1">
        <f t="array" ref="R129">IF($X129="Non-local",VLOOKUP($E129,$AI$88:$AW$92,COLUMN($AW:$AW)-COLUMN($AH:$AH),FALSE),IF($X129="Unknown",VLOOKUP($E129,$AI$95:$AW$99,COLUMN($AW:$AW)-COLUMN($AH:$AH),FALSE),0))</f>
        <v>0.13052013767768686</v>
      </c>
      <c r="S129" s="87" cm="1">
        <f t="array" ref="S129">VLOOKUP($E129,$AI$111:$AW$115,COLUMN($AW:$AW)-COLUMN($AH:$AH),FALSE)</f>
        <v>410.28773999999999</v>
      </c>
      <c r="T129" s="104">
        <f t="shared" si="61"/>
        <v>1.0719134308286788</v>
      </c>
      <c r="U129" s="104">
        <f t="shared" si="62"/>
        <v>1761.973148342943</v>
      </c>
      <c r="V129" s="87" cm="1">
        <f t="array" ref="V129">VLOOKUP($E129,$AI$118:$AW$122,COLUMN($AW:$AW)-COLUMN($AH:$AH),FALSE)</f>
        <v>161.75600000000003</v>
      </c>
      <c r="W129" s="87" t="str">
        <f t="shared" si="67"/>
        <v>Domestic</v>
      </c>
      <c r="X129" s="87" t="str">
        <f t="shared" si="68"/>
        <v>Non-local</v>
      </c>
      <c r="Y129" s="104"/>
      <c r="Z129" s="87" t="str">
        <f t="shared" si="63"/>
        <v>USA</v>
      </c>
      <c r="AA129" s="87" t="str">
        <f t="shared" si="64"/>
        <v>USA</v>
      </c>
      <c r="AB129" s="82" cm="1">
        <f t="array" ref="AB129">VLOOKUP(B129,'GDP per Capita'!$T$2:$V$4235,COLUMN('GDP per Capita'!$V:$V)-COLUMN('GDP per Capita'!$S:$S),FALSE)</f>
        <v>63809.64</v>
      </c>
      <c r="AC129" s="82">
        <f t="shared" si="69"/>
        <v>63809.64</v>
      </c>
      <c r="AD129" s="82">
        <f t="shared" si="70"/>
        <v>63809.64</v>
      </c>
      <c r="AE129" s="88">
        <f t="shared" si="65"/>
        <v>2.7612961745951597E-2</v>
      </c>
      <c r="AI129" s="127" t="s">
        <v>1916</v>
      </c>
      <c r="AJ129" s="128" t="s">
        <v>671</v>
      </c>
      <c r="AK129" s="128" t="s">
        <v>847</v>
      </c>
      <c r="AL129" s="128" t="s">
        <v>670</v>
      </c>
      <c r="AM129" s="128" t="s">
        <v>668</v>
      </c>
      <c r="AN129" s="128" t="s">
        <v>667</v>
      </c>
      <c r="AO129" s="128" t="s">
        <v>666</v>
      </c>
      <c r="AP129" s="128" t="s">
        <v>665</v>
      </c>
      <c r="AQ129" s="128" t="s">
        <v>1887</v>
      </c>
      <c r="AR129" s="128" t="s">
        <v>1888</v>
      </c>
      <c r="AS129" s="128" t="s">
        <v>1889</v>
      </c>
      <c r="AT129" s="128" t="s">
        <v>1890</v>
      </c>
      <c r="AU129" s="128" t="s">
        <v>1891</v>
      </c>
      <c r="AV129" s="128" t="s">
        <v>1887</v>
      </c>
      <c r="AW129" s="128" t="s">
        <v>1888</v>
      </c>
      <c r="AX129" s="128" t="s">
        <v>1889</v>
      </c>
      <c r="AY129" s="128" t="s">
        <v>1890</v>
      </c>
      <c r="AZ129" s="128" t="s">
        <v>1891</v>
      </c>
      <c r="BC129" s="34"/>
      <c r="BJ129" s="93"/>
    </row>
    <row r="130" spans="1:62">
      <c r="A130" s="77" t="s">
        <v>961</v>
      </c>
      <c r="B130" s="77">
        <v>129</v>
      </c>
      <c r="C130" s="77" t="s">
        <v>29</v>
      </c>
      <c r="D130" s="77" t="s">
        <v>29</v>
      </c>
      <c r="E130" s="77">
        <v>2020</v>
      </c>
      <c r="F130" s="77">
        <v>36.072635499999997</v>
      </c>
      <c r="G130" s="77">
        <v>-79.791975399999998</v>
      </c>
      <c r="H130" s="77">
        <v>0</v>
      </c>
      <c r="I130" s="77" t="s">
        <v>881</v>
      </c>
      <c r="J130" s="77">
        <v>43.074761000000002</v>
      </c>
      <c r="K130" s="77">
        <v>-89.383761300000003</v>
      </c>
      <c r="L130" s="77">
        <v>2261.7489390199398</v>
      </c>
      <c r="M130" s="77">
        <v>0.46028383157977099</v>
      </c>
      <c r="N130" s="77">
        <v>0</v>
      </c>
      <c r="O130" s="77">
        <v>434.25579629182897</v>
      </c>
      <c r="P130" s="87" cm="1">
        <f t="array" ref="P130">IF($X130="Non-local",VLOOKUP($E130,$AI$64:$AW$68,COLUMN($AW:$AW)-COLUMN($AH:$AH),FALSE),IF($X130="Unknown",VLOOKUP($E130,$AI$71:$AW$75,COLUMN($AW:$AW)-COLUMN($AH:$AH),FALSE),0))</f>
        <v>224</v>
      </c>
      <c r="Q130" s="87" cm="1">
        <f t="array" ref="Q130">IF($X130="Non-local",VLOOKUP($E130,$AI$40:$AW$44,COLUMN($AW:$AW)-COLUMN($AH:$AH),FALSE),IF($X130="Unknown",VLOOKUP($E130,$AI$47:$AW$51,COLUMN($AW:$AW)-COLUMN($AH:$AH),FALSE),0))</f>
        <v>470.18520000000001</v>
      </c>
      <c r="R130" s="87" cm="1">
        <f t="array" ref="R130">IF($X130="Non-local",VLOOKUP($E130,$AI$88:$AW$92,COLUMN($AW:$AW)-COLUMN($AH:$AH),FALSE),IF($X130="Unknown",VLOOKUP($E130,$AI$95:$AW$99,COLUMN($AW:$AW)-COLUMN($AH:$AH),FALSE),0))</f>
        <v>0.13052013767768686</v>
      </c>
      <c r="S130" s="87" cm="1">
        <f t="array" ref="S130">VLOOKUP($E130,$AI$111:$AW$115,COLUMN($AW:$AW)-COLUMN($AH:$AH),FALSE)</f>
        <v>410.28773999999999</v>
      </c>
      <c r="T130" s="104">
        <f t="shared" ref="T130:T193" si="126">SUM(M130,R130)</f>
        <v>0.59080396925745782</v>
      </c>
      <c r="U130" s="104">
        <f t="shared" ref="U130:U193" si="127">SUM(O130,P130,Q130,S130)</f>
        <v>1538.7287362918289</v>
      </c>
      <c r="V130" s="87" cm="1">
        <f t="array" ref="V130">VLOOKUP($E130,$AI$118:$AW$122,COLUMN($AW:$AW)-COLUMN($AH:$AH),FALSE)</f>
        <v>161.75600000000003</v>
      </c>
      <c r="W130" s="87" t="str">
        <f t="shared" si="67"/>
        <v>Domestic</v>
      </c>
      <c r="X130" s="87" t="str">
        <f t="shared" si="68"/>
        <v>Non-local</v>
      </c>
      <c r="Y130" s="104"/>
      <c r="Z130" s="87" t="str">
        <f t="shared" ref="Z130:Z193" si="128">C130</f>
        <v>USA</v>
      </c>
      <c r="AA130" s="87" t="str">
        <f t="shared" ref="AA130:AA193" si="129">D130</f>
        <v>USA</v>
      </c>
      <c r="AB130" s="82" cm="1">
        <f t="array" ref="AB130">VLOOKUP(B130,'GDP per Capita'!$T$2:$V$4235,COLUMN('GDP per Capita'!$V:$V)-COLUMN('GDP per Capita'!$S:$S),FALSE)</f>
        <v>63809.64</v>
      </c>
      <c r="AC130" s="82">
        <f t="shared" si="69"/>
        <v>63809.64</v>
      </c>
      <c r="AD130" s="82">
        <f t="shared" si="70"/>
        <v>63809.64</v>
      </c>
      <c r="AE130" s="88">
        <f t="shared" ref="AE130:AE193" si="130">U130/AD130</f>
        <v>2.4114361659019371E-2</v>
      </c>
      <c r="AI130" s="129">
        <v>2016</v>
      </c>
      <c r="AJ130" s="130" t="s">
        <v>1790</v>
      </c>
      <c r="AK130" s="129">
        <f>33.5082619296081/1000</f>
        <v>3.3508261929608103E-2</v>
      </c>
      <c r="AL130" s="131">
        <v>173</v>
      </c>
      <c r="AM130" s="131">
        <v>17</v>
      </c>
      <c r="AN130" s="131">
        <v>18</v>
      </c>
      <c r="AO130" s="131">
        <v>31</v>
      </c>
      <c r="AP130" s="129">
        <f>SUM(AM130:AO130)</f>
        <v>66</v>
      </c>
      <c r="AQ130" s="129">
        <v>530</v>
      </c>
      <c r="AR130" s="129">
        <v>265</v>
      </c>
      <c r="AS130" s="129">
        <v>186</v>
      </c>
      <c r="AT130" s="129">
        <v>159</v>
      </c>
      <c r="AU130" s="129">
        <v>159</v>
      </c>
      <c r="AV130" s="129"/>
      <c r="AW130" s="129"/>
      <c r="AX130" s="129"/>
      <c r="AY130" s="129"/>
      <c r="AZ130" s="129"/>
      <c r="BC130" s="34"/>
      <c r="BJ130" s="93"/>
    </row>
    <row r="131" spans="1:62">
      <c r="A131" s="77" t="s">
        <v>962</v>
      </c>
      <c r="B131" s="77">
        <v>130</v>
      </c>
      <c r="C131" s="77" t="s">
        <v>29</v>
      </c>
      <c r="D131" s="77" t="s">
        <v>29</v>
      </c>
      <c r="E131" s="77">
        <v>2020</v>
      </c>
      <c r="F131" s="77">
        <v>35.994105299999902</v>
      </c>
      <c r="G131" s="77">
        <v>-79.935658900000007</v>
      </c>
      <c r="H131" s="77">
        <v>0</v>
      </c>
      <c r="I131" s="77" t="s">
        <v>881</v>
      </c>
      <c r="J131" s="77">
        <v>43.074761000000002</v>
      </c>
      <c r="K131" s="77">
        <v>-89.383761300000003</v>
      </c>
      <c r="L131" s="77">
        <v>2256.7735504533998</v>
      </c>
      <c r="M131" s="77">
        <v>0.459626857514083</v>
      </c>
      <c r="N131" s="77">
        <v>0</v>
      </c>
      <c r="O131" s="77">
        <v>433.30052168705299</v>
      </c>
      <c r="P131" s="87" cm="1">
        <f t="array" ref="P131">IF($X131="Non-local",VLOOKUP($E131,$AI$64:$AW$68,COLUMN($AW:$AW)-COLUMN($AH:$AH),FALSE),IF($X131="Unknown",VLOOKUP($E131,$AI$71:$AW$75,COLUMN($AW:$AW)-COLUMN($AH:$AH),FALSE),0))</f>
        <v>224</v>
      </c>
      <c r="Q131" s="87" cm="1">
        <f t="array" ref="Q131">IF($X131="Non-local",VLOOKUP($E131,$AI$40:$AW$44,COLUMN($AW:$AW)-COLUMN($AH:$AH),FALSE),IF($X131="Unknown",VLOOKUP($E131,$AI$47:$AW$51,COLUMN($AW:$AW)-COLUMN($AH:$AH),FALSE),0))</f>
        <v>470.18520000000001</v>
      </c>
      <c r="R131" s="87" cm="1">
        <f t="array" ref="R131">IF($X131="Non-local",VLOOKUP($E131,$AI$88:$AW$92,COLUMN($AW:$AW)-COLUMN($AH:$AH),FALSE),IF($X131="Unknown",VLOOKUP($E131,$AI$95:$AW$99,COLUMN($AW:$AW)-COLUMN($AH:$AH),FALSE),0))</f>
        <v>0.13052013767768686</v>
      </c>
      <c r="S131" s="87" cm="1">
        <f t="array" ref="S131">VLOOKUP($E131,$AI$111:$AW$115,COLUMN($AW:$AW)-COLUMN($AH:$AH),FALSE)</f>
        <v>410.28773999999999</v>
      </c>
      <c r="T131" s="104">
        <f t="shared" si="126"/>
        <v>0.59014699519176983</v>
      </c>
      <c r="U131" s="104">
        <f t="shared" si="127"/>
        <v>1537.773461687053</v>
      </c>
      <c r="V131" s="87" cm="1">
        <f t="array" ref="V131">VLOOKUP($E131,$AI$118:$AW$122,COLUMN($AW:$AW)-COLUMN($AH:$AH),FALSE)</f>
        <v>161.75600000000003</v>
      </c>
      <c r="W131" s="87" t="str">
        <f t="shared" ref="W131:W194" si="131">IF(Z131&lt;&gt;"USA",IF(Z131&lt;&gt;"Unknown","International","Unknown"),"Domestic")</f>
        <v>Domestic</v>
      </c>
      <c r="X131" s="87" t="str">
        <f t="shared" ref="X131:X194" si="132">IF(A131="Unknown","Unknown",IF(H131=1,"Local","Non-local"))</f>
        <v>Non-local</v>
      </c>
      <c r="Y131" s="104"/>
      <c r="Z131" s="87" t="str">
        <f t="shared" si="128"/>
        <v>USA</v>
      </c>
      <c r="AA131" s="87" t="str">
        <f t="shared" si="129"/>
        <v>USA</v>
      </c>
      <c r="AB131" s="82" cm="1">
        <f t="array" ref="AB131">VLOOKUP(B131,'GDP per Capita'!$T$2:$V$4235,COLUMN('GDP per Capita'!$V:$V)-COLUMN('GDP per Capita'!$S:$S),FALSE)</f>
        <v>63809.64</v>
      </c>
      <c r="AC131" s="82">
        <f t="shared" ref="AC131:AC194" si="133">IFERROR(AB131,"")</f>
        <v>63809.64</v>
      </c>
      <c r="AD131" s="82">
        <f t="shared" ref="AD131:AD194" si="134">IFERROR(AB131,AVERAGE(AC$2:AC$2538))</f>
        <v>63809.64</v>
      </c>
      <c r="AE131" s="88">
        <f t="shared" si="130"/>
        <v>2.4099390964861314E-2</v>
      </c>
      <c r="AI131" s="129">
        <v>2017</v>
      </c>
      <c r="AJ131" s="130" t="s">
        <v>1727</v>
      </c>
      <c r="AK131" s="129">
        <f>38.4170370001035/1000</f>
        <v>3.8417037000103502E-2</v>
      </c>
      <c r="AL131" s="131">
        <v>149</v>
      </c>
      <c r="AM131" s="131">
        <v>14</v>
      </c>
      <c r="AN131" s="131">
        <v>16</v>
      </c>
      <c r="AO131" s="131">
        <v>26</v>
      </c>
      <c r="AP131" s="129">
        <f>SUM(AM131:AO131)</f>
        <v>56</v>
      </c>
      <c r="AQ131" s="129">
        <v>530</v>
      </c>
      <c r="AR131" s="129">
        <v>265</v>
      </c>
      <c r="AS131" s="129">
        <v>186</v>
      </c>
      <c r="AT131" s="129">
        <v>159</v>
      </c>
      <c r="AU131" s="129">
        <v>159</v>
      </c>
      <c r="AV131" s="129"/>
      <c r="AW131" s="129"/>
      <c r="AX131" s="129"/>
      <c r="AY131" s="129"/>
      <c r="AZ131" s="129"/>
      <c r="BC131" s="34"/>
      <c r="BJ131" s="93"/>
    </row>
    <row r="132" spans="1:62">
      <c r="A132" s="77" t="s">
        <v>961</v>
      </c>
      <c r="B132" s="77">
        <v>131</v>
      </c>
      <c r="C132" s="77" t="s">
        <v>29</v>
      </c>
      <c r="D132" s="77" t="s">
        <v>29</v>
      </c>
      <c r="E132" s="77">
        <v>2020</v>
      </c>
      <c r="F132" s="77">
        <v>36.072635499999997</v>
      </c>
      <c r="G132" s="77">
        <v>-79.791975399999998</v>
      </c>
      <c r="H132" s="77">
        <v>0</v>
      </c>
      <c r="I132" s="77" t="s">
        <v>881</v>
      </c>
      <c r="J132" s="77">
        <v>43.074761000000002</v>
      </c>
      <c r="K132" s="77">
        <v>-89.383761300000003</v>
      </c>
      <c r="L132" s="77">
        <v>2261.7489390199398</v>
      </c>
      <c r="M132" s="77">
        <v>0.46028383157977099</v>
      </c>
      <c r="N132" s="77">
        <v>0</v>
      </c>
      <c r="O132" s="77">
        <v>434.25579629182897</v>
      </c>
      <c r="P132" s="87" cm="1">
        <f t="array" ref="P132">IF($X132="Non-local",VLOOKUP($E132,$AI$64:$AW$68,COLUMN($AW:$AW)-COLUMN($AH:$AH),FALSE),IF($X132="Unknown",VLOOKUP($E132,$AI$71:$AW$75,COLUMN($AW:$AW)-COLUMN($AH:$AH),FALSE),0))</f>
        <v>224</v>
      </c>
      <c r="Q132" s="87" cm="1">
        <f t="array" ref="Q132">IF($X132="Non-local",VLOOKUP($E132,$AI$40:$AW$44,COLUMN($AW:$AW)-COLUMN($AH:$AH),FALSE),IF($X132="Unknown",VLOOKUP($E132,$AI$47:$AW$51,COLUMN($AW:$AW)-COLUMN($AH:$AH),FALSE),0))</f>
        <v>470.18520000000001</v>
      </c>
      <c r="R132" s="87" cm="1">
        <f t="array" ref="R132">IF($X132="Non-local",VLOOKUP($E132,$AI$88:$AW$92,COLUMN($AW:$AW)-COLUMN($AH:$AH),FALSE),IF($X132="Unknown",VLOOKUP($E132,$AI$95:$AW$99,COLUMN($AW:$AW)-COLUMN($AH:$AH),FALSE),0))</f>
        <v>0.13052013767768686</v>
      </c>
      <c r="S132" s="87" cm="1">
        <f t="array" ref="S132">VLOOKUP($E132,$AI$111:$AW$115,COLUMN($AW:$AW)-COLUMN($AH:$AH),FALSE)</f>
        <v>410.28773999999999</v>
      </c>
      <c r="T132" s="104">
        <f t="shared" si="126"/>
        <v>0.59080396925745782</v>
      </c>
      <c r="U132" s="104">
        <f t="shared" si="127"/>
        <v>1538.7287362918289</v>
      </c>
      <c r="V132" s="87" cm="1">
        <f t="array" ref="V132">VLOOKUP($E132,$AI$118:$AW$122,COLUMN($AW:$AW)-COLUMN($AH:$AH),FALSE)</f>
        <v>161.75600000000003</v>
      </c>
      <c r="W132" s="87" t="str">
        <f t="shared" si="131"/>
        <v>Domestic</v>
      </c>
      <c r="X132" s="87" t="str">
        <f t="shared" si="132"/>
        <v>Non-local</v>
      </c>
      <c r="Y132" s="104"/>
      <c r="Z132" s="87" t="str">
        <f t="shared" si="128"/>
        <v>USA</v>
      </c>
      <c r="AA132" s="87" t="str">
        <f t="shared" si="129"/>
        <v>USA</v>
      </c>
      <c r="AB132" s="82" cm="1">
        <f t="array" ref="AB132">VLOOKUP(B132,'GDP per Capita'!$T$2:$V$4235,COLUMN('GDP per Capita'!$V:$V)-COLUMN('GDP per Capita'!$S:$S),FALSE)</f>
        <v>63809.64</v>
      </c>
      <c r="AC132" s="82">
        <f t="shared" si="133"/>
        <v>63809.64</v>
      </c>
      <c r="AD132" s="82">
        <f t="shared" si="134"/>
        <v>63809.64</v>
      </c>
      <c r="AE132" s="88">
        <f t="shared" si="130"/>
        <v>2.4114361659019371E-2</v>
      </c>
      <c r="AI132" s="129">
        <v>2018</v>
      </c>
      <c r="AJ132" s="130" t="s">
        <v>1626</v>
      </c>
      <c r="AK132" s="129">
        <f>43.8717838902135/1000</f>
        <v>4.3871783890213498E-2</v>
      </c>
      <c r="AL132" s="131">
        <v>195</v>
      </c>
      <c r="AM132" s="131">
        <v>18</v>
      </c>
      <c r="AN132" s="131">
        <v>19</v>
      </c>
      <c r="AO132" s="131">
        <v>34</v>
      </c>
      <c r="AP132" s="129">
        <f>SUM(AM132:AO132)</f>
        <v>71</v>
      </c>
      <c r="AQ132" s="129">
        <v>530</v>
      </c>
      <c r="AR132" s="129">
        <v>265</v>
      </c>
      <c r="AS132" s="129">
        <v>186</v>
      </c>
      <c r="AT132" s="129">
        <v>159</v>
      </c>
      <c r="AU132" s="129">
        <v>159</v>
      </c>
      <c r="AV132" s="129"/>
      <c r="AW132" s="129"/>
      <c r="AX132" s="129"/>
      <c r="AY132" s="129"/>
      <c r="AZ132" s="129"/>
      <c r="BC132" s="34"/>
      <c r="BJ132" s="93"/>
    </row>
    <row r="133" spans="1:62">
      <c r="A133" s="77" t="s">
        <v>961</v>
      </c>
      <c r="B133" s="77">
        <v>132</v>
      </c>
      <c r="C133" s="77" t="s">
        <v>29</v>
      </c>
      <c r="D133" s="77" t="s">
        <v>29</v>
      </c>
      <c r="E133" s="77">
        <v>2020</v>
      </c>
      <c r="F133" s="77">
        <v>36.072635499999997</v>
      </c>
      <c r="G133" s="77">
        <v>-79.791975399999998</v>
      </c>
      <c r="H133" s="77">
        <v>0</v>
      </c>
      <c r="I133" s="77" t="s">
        <v>881</v>
      </c>
      <c r="J133" s="77">
        <v>43.074761000000002</v>
      </c>
      <c r="K133" s="77">
        <v>-89.383761300000003</v>
      </c>
      <c r="L133" s="77">
        <v>2261.7489390199398</v>
      </c>
      <c r="M133" s="77">
        <v>0.46028383157977099</v>
      </c>
      <c r="N133" s="77">
        <v>0</v>
      </c>
      <c r="O133" s="77">
        <v>434.25579629182897</v>
      </c>
      <c r="P133" s="87" cm="1">
        <f t="array" ref="P133">IF($X133="Non-local",VLOOKUP($E133,$AI$64:$AW$68,COLUMN($AW:$AW)-COLUMN($AH:$AH),FALSE),IF($X133="Unknown",VLOOKUP($E133,$AI$71:$AW$75,COLUMN($AW:$AW)-COLUMN($AH:$AH),FALSE),0))</f>
        <v>224</v>
      </c>
      <c r="Q133" s="87" cm="1">
        <f t="array" ref="Q133">IF($X133="Non-local",VLOOKUP($E133,$AI$40:$AW$44,COLUMN($AW:$AW)-COLUMN($AH:$AH),FALSE),IF($X133="Unknown",VLOOKUP($E133,$AI$47:$AW$51,COLUMN($AW:$AW)-COLUMN($AH:$AH),FALSE),0))</f>
        <v>470.18520000000001</v>
      </c>
      <c r="R133" s="87" cm="1">
        <f t="array" ref="R133">IF($X133="Non-local",VLOOKUP($E133,$AI$88:$AW$92,COLUMN($AW:$AW)-COLUMN($AH:$AH),FALSE),IF($X133="Unknown",VLOOKUP($E133,$AI$95:$AW$99,COLUMN($AW:$AW)-COLUMN($AH:$AH),FALSE),0))</f>
        <v>0.13052013767768686</v>
      </c>
      <c r="S133" s="87" cm="1">
        <f t="array" ref="S133">VLOOKUP($E133,$AI$111:$AW$115,COLUMN($AW:$AW)-COLUMN($AH:$AH),FALSE)</f>
        <v>410.28773999999999</v>
      </c>
      <c r="T133" s="104">
        <f t="shared" si="126"/>
        <v>0.59080396925745782</v>
      </c>
      <c r="U133" s="104">
        <f t="shared" si="127"/>
        <v>1538.7287362918289</v>
      </c>
      <c r="V133" s="87" cm="1">
        <f t="array" ref="V133">VLOOKUP($E133,$AI$118:$AW$122,COLUMN($AW:$AW)-COLUMN($AH:$AH),FALSE)</f>
        <v>161.75600000000003</v>
      </c>
      <c r="W133" s="87" t="str">
        <f t="shared" si="131"/>
        <v>Domestic</v>
      </c>
      <c r="X133" s="87" t="str">
        <f t="shared" si="132"/>
        <v>Non-local</v>
      </c>
      <c r="Y133" s="104"/>
      <c r="Z133" s="87" t="str">
        <f t="shared" si="128"/>
        <v>USA</v>
      </c>
      <c r="AA133" s="87" t="str">
        <f t="shared" si="129"/>
        <v>USA</v>
      </c>
      <c r="AB133" s="82" cm="1">
        <f t="array" ref="AB133">VLOOKUP(B133,'GDP per Capita'!$T$2:$V$4235,COLUMN('GDP per Capita'!$V:$V)-COLUMN('GDP per Capita'!$S:$S),FALSE)</f>
        <v>63809.64</v>
      </c>
      <c r="AC133" s="82">
        <f t="shared" si="133"/>
        <v>63809.64</v>
      </c>
      <c r="AD133" s="82">
        <f t="shared" si="134"/>
        <v>63809.64</v>
      </c>
      <c r="AE133" s="88">
        <f t="shared" si="130"/>
        <v>2.4114361659019371E-2</v>
      </c>
      <c r="AI133" s="129">
        <v>2019</v>
      </c>
      <c r="AJ133" s="130" t="s">
        <v>1479</v>
      </c>
      <c r="AK133" s="129">
        <f>45.0515632656109/1000</f>
        <v>4.5051563265610904E-2</v>
      </c>
      <c r="AL133" s="131">
        <v>135</v>
      </c>
      <c r="AM133" s="131">
        <v>16</v>
      </c>
      <c r="AN133" s="131">
        <v>17</v>
      </c>
      <c r="AO133" s="131">
        <v>28</v>
      </c>
      <c r="AP133" s="129">
        <f>SUM(AM133:AO133)</f>
        <v>61</v>
      </c>
      <c r="AQ133" s="129">
        <v>530</v>
      </c>
      <c r="AR133" s="129">
        <v>265</v>
      </c>
      <c r="AS133" s="129">
        <v>186</v>
      </c>
      <c r="AT133" s="129">
        <v>159</v>
      </c>
      <c r="AU133" s="129">
        <v>159</v>
      </c>
      <c r="AV133" s="129"/>
      <c r="AW133" s="129"/>
      <c r="AX133" s="129"/>
      <c r="AY133" s="129"/>
      <c r="AZ133" s="129"/>
      <c r="BC133" s="34"/>
      <c r="BJ133" s="34"/>
    </row>
    <row r="134" spans="1:62">
      <c r="A134" s="77" t="s">
        <v>963</v>
      </c>
      <c r="B134" s="77">
        <v>133</v>
      </c>
      <c r="C134" s="77" t="s">
        <v>29</v>
      </c>
      <c r="D134" s="77" t="s">
        <v>29</v>
      </c>
      <c r="E134" s="77">
        <v>2020</v>
      </c>
      <c r="F134" s="77">
        <v>35.466182099999997</v>
      </c>
      <c r="G134" s="77">
        <v>-82.516424200000003</v>
      </c>
      <c r="H134" s="77">
        <v>0</v>
      </c>
      <c r="I134" s="77" t="s">
        <v>881</v>
      </c>
      <c r="J134" s="77">
        <v>43.074761000000002</v>
      </c>
      <c r="K134" s="77">
        <v>-89.383761300000003</v>
      </c>
      <c r="L134" s="77">
        <v>2062.5618086415302</v>
      </c>
      <c r="M134" s="77">
        <v>0.43398221169074502</v>
      </c>
      <c r="N134" s="77">
        <v>0</v>
      </c>
      <c r="O134" s="77">
        <v>396.01186725917398</v>
      </c>
      <c r="P134" s="87" cm="1">
        <f t="array" ref="P134">IF($X134="Non-local",VLOOKUP($E134,$AI$64:$AW$68,COLUMN($AW:$AW)-COLUMN($AH:$AH),FALSE),IF($X134="Unknown",VLOOKUP($E134,$AI$71:$AW$75,COLUMN($AW:$AW)-COLUMN($AH:$AH),FALSE),0))</f>
        <v>224</v>
      </c>
      <c r="Q134" s="87" cm="1">
        <f t="array" ref="Q134">IF($X134="Non-local",VLOOKUP($E134,$AI$40:$AW$44,COLUMN($AW:$AW)-COLUMN($AH:$AH),FALSE),IF($X134="Unknown",VLOOKUP($E134,$AI$47:$AW$51,COLUMN($AW:$AW)-COLUMN($AH:$AH),FALSE),0))</f>
        <v>470.18520000000001</v>
      </c>
      <c r="R134" s="87" cm="1">
        <f t="array" ref="R134">IF($X134="Non-local",VLOOKUP($E134,$AI$88:$AW$92,COLUMN($AW:$AW)-COLUMN($AH:$AH),FALSE),IF($X134="Unknown",VLOOKUP($E134,$AI$95:$AW$99,COLUMN($AW:$AW)-COLUMN($AH:$AH),FALSE),0))</f>
        <v>0.13052013767768686</v>
      </c>
      <c r="S134" s="87" cm="1">
        <f t="array" ref="S134">VLOOKUP($E134,$AI$111:$AW$115,COLUMN($AW:$AW)-COLUMN($AH:$AH),FALSE)</f>
        <v>410.28773999999999</v>
      </c>
      <c r="T134" s="104">
        <f t="shared" si="126"/>
        <v>0.56450234936843191</v>
      </c>
      <c r="U134" s="104">
        <f t="shared" si="127"/>
        <v>1500.484807259174</v>
      </c>
      <c r="V134" s="87" cm="1">
        <f t="array" ref="V134">VLOOKUP($E134,$AI$118:$AW$122,COLUMN($AW:$AW)-COLUMN($AH:$AH),FALSE)</f>
        <v>161.75600000000003</v>
      </c>
      <c r="W134" s="87" t="str">
        <f t="shared" si="131"/>
        <v>Domestic</v>
      </c>
      <c r="X134" s="87" t="str">
        <f t="shared" si="132"/>
        <v>Non-local</v>
      </c>
      <c r="Y134" s="104"/>
      <c r="Z134" s="87" t="str">
        <f t="shared" si="128"/>
        <v>USA</v>
      </c>
      <c r="AA134" s="87" t="str">
        <f t="shared" si="129"/>
        <v>USA</v>
      </c>
      <c r="AB134" s="82" cm="1">
        <f t="array" ref="AB134">VLOOKUP(B134,'GDP per Capita'!$T$2:$V$4235,COLUMN('GDP per Capita'!$V:$V)-COLUMN('GDP per Capita'!$S:$S),FALSE)</f>
        <v>63809.64</v>
      </c>
      <c r="AC134" s="82">
        <f t="shared" si="133"/>
        <v>63809.64</v>
      </c>
      <c r="AD134" s="82">
        <f t="shared" si="134"/>
        <v>63809.64</v>
      </c>
      <c r="AE134" s="88">
        <f t="shared" si="130"/>
        <v>2.3515017593880392E-2</v>
      </c>
      <c r="AI134" s="129">
        <v>2020</v>
      </c>
      <c r="AJ134" s="130" t="s">
        <v>881</v>
      </c>
      <c r="AK134" s="129">
        <f>36.3646878629463/1000</f>
        <v>3.6364687862946297E-2</v>
      </c>
      <c r="AL134" s="131">
        <v>131</v>
      </c>
      <c r="AM134" s="131">
        <v>14</v>
      </c>
      <c r="AN134" s="131">
        <v>16</v>
      </c>
      <c r="AO134" s="131">
        <v>26</v>
      </c>
      <c r="AP134" s="129">
        <f>SUM(AM134:AO134)</f>
        <v>56</v>
      </c>
      <c r="AQ134" s="129">
        <v>530</v>
      </c>
      <c r="AR134" s="129">
        <v>265</v>
      </c>
      <c r="AS134" s="129">
        <v>186</v>
      </c>
      <c r="AT134" s="129">
        <v>159</v>
      </c>
      <c r="AU134" s="129">
        <v>159</v>
      </c>
      <c r="AV134" s="129">
        <v>199</v>
      </c>
      <c r="AW134" s="129">
        <v>99</v>
      </c>
      <c r="AX134" s="129">
        <v>99</v>
      </c>
      <c r="AY134" s="129">
        <v>99</v>
      </c>
      <c r="AZ134" s="129">
        <v>99</v>
      </c>
      <c r="BC134" s="34"/>
      <c r="BJ134" s="34"/>
    </row>
    <row r="135" spans="1:62">
      <c r="A135" s="77" t="s">
        <v>962</v>
      </c>
      <c r="B135" s="77">
        <v>134</v>
      </c>
      <c r="C135" s="77" t="s">
        <v>29</v>
      </c>
      <c r="D135" s="77" t="s">
        <v>29</v>
      </c>
      <c r="E135" s="77">
        <v>2020</v>
      </c>
      <c r="F135" s="77">
        <v>35.994105299999902</v>
      </c>
      <c r="G135" s="77">
        <v>-79.935658900000007</v>
      </c>
      <c r="H135" s="77">
        <v>0</v>
      </c>
      <c r="I135" s="77" t="s">
        <v>881</v>
      </c>
      <c r="J135" s="77">
        <v>43.074761000000002</v>
      </c>
      <c r="K135" s="77">
        <v>-89.383761300000003</v>
      </c>
      <c r="L135" s="77">
        <v>2256.7735504533998</v>
      </c>
      <c r="M135" s="77">
        <v>0.459626857514083</v>
      </c>
      <c r="N135" s="77">
        <v>0</v>
      </c>
      <c r="O135" s="77">
        <v>433.30052168705299</v>
      </c>
      <c r="P135" s="87" cm="1">
        <f t="array" ref="P135">IF($X135="Non-local",VLOOKUP($E135,$AI$64:$AW$68,COLUMN($AW:$AW)-COLUMN($AH:$AH),FALSE),IF($X135="Unknown",VLOOKUP($E135,$AI$71:$AW$75,COLUMN($AW:$AW)-COLUMN($AH:$AH),FALSE),0))</f>
        <v>224</v>
      </c>
      <c r="Q135" s="87" cm="1">
        <f t="array" ref="Q135">IF($X135="Non-local",VLOOKUP($E135,$AI$40:$AW$44,COLUMN($AW:$AW)-COLUMN($AH:$AH),FALSE),IF($X135="Unknown",VLOOKUP($E135,$AI$47:$AW$51,COLUMN($AW:$AW)-COLUMN($AH:$AH),FALSE),0))</f>
        <v>470.18520000000001</v>
      </c>
      <c r="R135" s="87" cm="1">
        <f t="array" ref="R135">IF($X135="Non-local",VLOOKUP($E135,$AI$88:$AW$92,COLUMN($AW:$AW)-COLUMN($AH:$AH),FALSE),IF($X135="Unknown",VLOOKUP($E135,$AI$95:$AW$99,COLUMN($AW:$AW)-COLUMN($AH:$AH),FALSE),0))</f>
        <v>0.13052013767768686</v>
      </c>
      <c r="S135" s="87" cm="1">
        <f t="array" ref="S135">VLOOKUP($E135,$AI$111:$AW$115,COLUMN($AW:$AW)-COLUMN($AH:$AH),FALSE)</f>
        <v>410.28773999999999</v>
      </c>
      <c r="T135" s="104">
        <f t="shared" si="126"/>
        <v>0.59014699519176983</v>
      </c>
      <c r="U135" s="104">
        <f t="shared" si="127"/>
        <v>1537.773461687053</v>
      </c>
      <c r="V135" s="87" cm="1">
        <f t="array" ref="V135">VLOOKUP($E135,$AI$118:$AW$122,COLUMN($AW:$AW)-COLUMN($AH:$AH),FALSE)</f>
        <v>161.75600000000003</v>
      </c>
      <c r="W135" s="87" t="str">
        <f t="shared" si="131"/>
        <v>Domestic</v>
      </c>
      <c r="X135" s="87" t="str">
        <f t="shared" si="132"/>
        <v>Non-local</v>
      </c>
      <c r="Y135" s="104"/>
      <c r="Z135" s="87" t="str">
        <f t="shared" si="128"/>
        <v>USA</v>
      </c>
      <c r="AA135" s="87" t="str">
        <f t="shared" si="129"/>
        <v>USA</v>
      </c>
      <c r="AB135" s="82" cm="1">
        <f t="array" ref="AB135">VLOOKUP(B135,'GDP per Capita'!$T$2:$V$4235,COLUMN('GDP per Capita'!$V:$V)-COLUMN('GDP per Capita'!$S:$S),FALSE)</f>
        <v>63809.64</v>
      </c>
      <c r="AC135" s="82">
        <f t="shared" si="133"/>
        <v>63809.64</v>
      </c>
      <c r="AD135" s="82">
        <f t="shared" si="134"/>
        <v>63809.64</v>
      </c>
      <c r="AE135" s="88">
        <f t="shared" si="130"/>
        <v>2.4099390964861314E-2</v>
      </c>
      <c r="BC135" s="34"/>
      <c r="BJ135" s="26"/>
    </row>
    <row r="136" spans="1:62">
      <c r="A136" s="77" t="s">
        <v>962</v>
      </c>
      <c r="B136" s="77">
        <v>135</v>
      </c>
      <c r="C136" s="77" t="s">
        <v>29</v>
      </c>
      <c r="D136" s="77" t="s">
        <v>29</v>
      </c>
      <c r="E136" s="77">
        <v>2020</v>
      </c>
      <c r="F136" s="77">
        <v>35.994105299999902</v>
      </c>
      <c r="G136" s="77">
        <v>-79.935658900000007</v>
      </c>
      <c r="H136" s="77">
        <v>0</v>
      </c>
      <c r="I136" s="77" t="s">
        <v>881</v>
      </c>
      <c r="J136" s="77">
        <v>43.074761000000002</v>
      </c>
      <c r="K136" s="77">
        <v>-89.383761300000003</v>
      </c>
      <c r="L136" s="77">
        <v>2256.7735504533998</v>
      </c>
      <c r="M136" s="77">
        <v>0.459626857514083</v>
      </c>
      <c r="N136" s="77">
        <v>0</v>
      </c>
      <c r="O136" s="77">
        <v>433.30052168705299</v>
      </c>
      <c r="P136" s="87" cm="1">
        <f t="array" ref="P136">IF($X136="Non-local",VLOOKUP($E136,$AI$64:$AW$68,COLUMN($AW:$AW)-COLUMN($AH:$AH),FALSE),IF($X136="Unknown",VLOOKUP($E136,$AI$71:$AW$75,COLUMN($AW:$AW)-COLUMN($AH:$AH),FALSE),0))</f>
        <v>224</v>
      </c>
      <c r="Q136" s="87" cm="1">
        <f t="array" ref="Q136">IF($X136="Non-local",VLOOKUP($E136,$AI$40:$AW$44,COLUMN($AW:$AW)-COLUMN($AH:$AH),FALSE),IF($X136="Unknown",VLOOKUP($E136,$AI$47:$AW$51,COLUMN($AW:$AW)-COLUMN($AH:$AH),FALSE),0))</f>
        <v>470.18520000000001</v>
      </c>
      <c r="R136" s="87" cm="1">
        <f t="array" ref="R136">IF($X136="Non-local",VLOOKUP($E136,$AI$88:$AW$92,COLUMN($AW:$AW)-COLUMN($AH:$AH),FALSE),IF($X136="Unknown",VLOOKUP($E136,$AI$95:$AW$99,COLUMN($AW:$AW)-COLUMN($AH:$AH),FALSE),0))</f>
        <v>0.13052013767768686</v>
      </c>
      <c r="S136" s="87" cm="1">
        <f t="array" ref="S136">VLOOKUP($E136,$AI$111:$AW$115,COLUMN($AW:$AW)-COLUMN($AH:$AH),FALSE)</f>
        <v>410.28773999999999</v>
      </c>
      <c r="T136" s="104">
        <f t="shared" si="126"/>
        <v>0.59014699519176983</v>
      </c>
      <c r="U136" s="104">
        <f t="shared" si="127"/>
        <v>1537.773461687053</v>
      </c>
      <c r="V136" s="87" cm="1">
        <f t="array" ref="V136">VLOOKUP($E136,$AI$118:$AW$122,COLUMN($AW:$AW)-COLUMN($AH:$AH),FALSE)</f>
        <v>161.75600000000003</v>
      </c>
      <c r="W136" s="87" t="str">
        <f t="shared" si="131"/>
        <v>Domestic</v>
      </c>
      <c r="X136" s="87" t="str">
        <f t="shared" si="132"/>
        <v>Non-local</v>
      </c>
      <c r="Y136" s="104"/>
      <c r="Z136" s="87" t="str">
        <f t="shared" si="128"/>
        <v>USA</v>
      </c>
      <c r="AA136" s="87" t="str">
        <f t="shared" si="129"/>
        <v>USA</v>
      </c>
      <c r="AB136" s="82" cm="1">
        <f t="array" ref="AB136">VLOOKUP(B136,'GDP per Capita'!$T$2:$V$4235,COLUMN('GDP per Capita'!$V:$V)-COLUMN('GDP per Capita'!$S:$S),FALSE)</f>
        <v>63809.64</v>
      </c>
      <c r="AC136" s="82">
        <f t="shared" si="133"/>
        <v>63809.64</v>
      </c>
      <c r="AD136" s="82">
        <f t="shared" si="134"/>
        <v>63809.64</v>
      </c>
      <c r="AE136" s="88">
        <f t="shared" si="130"/>
        <v>2.4099390964861314E-2</v>
      </c>
      <c r="AJ136" s="82"/>
      <c r="AK136" s="82"/>
      <c r="AL136" s="82"/>
      <c r="AM136" s="82"/>
      <c r="AN136" s="82"/>
      <c r="AO136" s="82"/>
      <c r="AP136" s="82"/>
      <c r="BC136" s="34"/>
    </row>
    <row r="137" spans="1:62">
      <c r="A137" s="77" t="s">
        <v>964</v>
      </c>
      <c r="B137" s="77">
        <v>136</v>
      </c>
      <c r="C137" s="77" t="s">
        <v>29</v>
      </c>
      <c r="D137" s="77" t="s">
        <v>29</v>
      </c>
      <c r="E137" s="77">
        <v>2020</v>
      </c>
      <c r="F137" s="77">
        <v>30.271128600000001</v>
      </c>
      <c r="G137" s="77">
        <v>-97.743699500000005</v>
      </c>
      <c r="H137" s="77">
        <v>0</v>
      </c>
      <c r="I137" s="77" t="s">
        <v>881</v>
      </c>
      <c r="J137" s="77">
        <v>43.074761000000002</v>
      </c>
      <c r="K137" s="77">
        <v>-89.383761300000003</v>
      </c>
      <c r="L137" s="77">
        <v>3210.1598512304399</v>
      </c>
      <c r="M137" s="77">
        <v>0.59638191060935697</v>
      </c>
      <c r="N137" s="77">
        <v>0</v>
      </c>
      <c r="O137" s="77">
        <v>616.35069143624503</v>
      </c>
      <c r="P137" s="87" cm="1">
        <f t="array" ref="P137">IF($X137="Non-local",VLOOKUP($E137,$AI$64:$AW$68,COLUMN($AW:$AW)-COLUMN($AH:$AH),FALSE),IF($X137="Unknown",VLOOKUP($E137,$AI$71:$AW$75,COLUMN($AW:$AW)-COLUMN($AH:$AH),FALSE),0))</f>
        <v>224</v>
      </c>
      <c r="Q137" s="87" cm="1">
        <f t="array" ref="Q137">IF($X137="Non-local",VLOOKUP($E137,$AI$40:$AW$44,COLUMN($AW:$AW)-COLUMN($AH:$AH),FALSE),IF($X137="Unknown",VLOOKUP($E137,$AI$47:$AW$51,COLUMN($AW:$AW)-COLUMN($AH:$AH),FALSE),0))</f>
        <v>470.18520000000001</v>
      </c>
      <c r="R137" s="87" cm="1">
        <f t="array" ref="R137">IF($X137="Non-local",VLOOKUP($E137,$AI$88:$AW$92,COLUMN($AW:$AW)-COLUMN($AH:$AH),FALSE),IF($X137="Unknown",VLOOKUP($E137,$AI$95:$AW$99,COLUMN($AW:$AW)-COLUMN($AH:$AH),FALSE),0))</f>
        <v>0.13052013767768686</v>
      </c>
      <c r="S137" s="87" cm="1">
        <f t="array" ref="S137">VLOOKUP($E137,$AI$111:$AW$115,COLUMN($AW:$AW)-COLUMN($AH:$AH),FALSE)</f>
        <v>410.28773999999999</v>
      </c>
      <c r="T137" s="104">
        <f t="shared" si="126"/>
        <v>0.72690204828704386</v>
      </c>
      <c r="U137" s="104">
        <f t="shared" si="127"/>
        <v>1720.823631436245</v>
      </c>
      <c r="V137" s="87" cm="1">
        <f t="array" ref="V137">VLOOKUP($E137,$AI$118:$AW$122,COLUMN($AW:$AW)-COLUMN($AH:$AH),FALSE)</f>
        <v>161.75600000000003</v>
      </c>
      <c r="W137" s="87" t="str">
        <f t="shared" si="131"/>
        <v>Domestic</v>
      </c>
      <c r="X137" s="87" t="str">
        <f t="shared" si="132"/>
        <v>Non-local</v>
      </c>
      <c r="Y137" s="104"/>
      <c r="Z137" s="87" t="str">
        <f t="shared" si="128"/>
        <v>USA</v>
      </c>
      <c r="AA137" s="87" t="str">
        <f t="shared" si="129"/>
        <v>USA</v>
      </c>
      <c r="AB137" s="82" cm="1">
        <f t="array" ref="AB137">VLOOKUP(B137,'GDP per Capita'!$T$2:$V$4235,COLUMN('GDP per Capita'!$V:$V)-COLUMN('GDP per Capita'!$S:$S),FALSE)</f>
        <v>63809.64</v>
      </c>
      <c r="AC137" s="82">
        <f t="shared" si="133"/>
        <v>63809.64</v>
      </c>
      <c r="AD137" s="82">
        <f t="shared" si="134"/>
        <v>63809.64</v>
      </c>
      <c r="AE137" s="88">
        <f t="shared" si="130"/>
        <v>2.6968082431373143E-2</v>
      </c>
      <c r="BC137" s="34"/>
    </row>
    <row r="138" spans="1:62">
      <c r="A138" s="77" t="s">
        <v>911</v>
      </c>
      <c r="B138" s="77">
        <v>137</v>
      </c>
      <c r="C138" s="77" t="s">
        <v>29</v>
      </c>
      <c r="D138" s="77" t="s">
        <v>29</v>
      </c>
      <c r="E138" s="77">
        <v>2020</v>
      </c>
      <c r="F138" s="77">
        <v>42.3750997</v>
      </c>
      <c r="G138" s="77">
        <v>-71.105615700000001</v>
      </c>
      <c r="H138" s="77">
        <v>0</v>
      </c>
      <c r="I138" s="77" t="s">
        <v>881</v>
      </c>
      <c r="J138" s="77">
        <v>43.074761000000002</v>
      </c>
      <c r="K138" s="77">
        <v>-89.383761300000003</v>
      </c>
      <c r="L138" s="77">
        <v>2984.2751494265199</v>
      </c>
      <c r="M138" s="77">
        <v>0.56042166301739005</v>
      </c>
      <c r="N138" s="77">
        <v>0</v>
      </c>
      <c r="O138" s="77">
        <v>572.98082868989297</v>
      </c>
      <c r="P138" s="87" cm="1">
        <f t="array" ref="P138">IF($X138="Non-local",VLOOKUP($E138,$AI$64:$AW$68,COLUMN($AW:$AW)-COLUMN($AH:$AH),FALSE),IF($X138="Unknown",VLOOKUP($E138,$AI$71:$AW$75,COLUMN($AW:$AW)-COLUMN($AH:$AH),FALSE),0))</f>
        <v>224</v>
      </c>
      <c r="Q138" s="87" cm="1">
        <f t="array" ref="Q138">IF($X138="Non-local",VLOOKUP($E138,$AI$40:$AW$44,COLUMN($AW:$AW)-COLUMN($AH:$AH),FALSE),IF($X138="Unknown",VLOOKUP($E138,$AI$47:$AW$51,COLUMN($AW:$AW)-COLUMN($AH:$AH),FALSE),0))</f>
        <v>470.18520000000001</v>
      </c>
      <c r="R138" s="87" cm="1">
        <f t="array" ref="R138">IF($X138="Non-local",VLOOKUP($E138,$AI$88:$AW$92,COLUMN($AW:$AW)-COLUMN($AH:$AH),FALSE),IF($X138="Unknown",VLOOKUP($E138,$AI$95:$AW$99,COLUMN($AW:$AW)-COLUMN($AH:$AH),FALSE),0))</f>
        <v>0.13052013767768686</v>
      </c>
      <c r="S138" s="87" cm="1">
        <f t="array" ref="S138">VLOOKUP($E138,$AI$111:$AW$115,COLUMN($AW:$AW)-COLUMN($AH:$AH),FALSE)</f>
        <v>410.28773999999999</v>
      </c>
      <c r="T138" s="104">
        <f t="shared" si="126"/>
        <v>0.69094180069507694</v>
      </c>
      <c r="U138" s="104">
        <f t="shared" si="127"/>
        <v>1677.453768689893</v>
      </c>
      <c r="V138" s="87" cm="1">
        <f t="array" ref="V138">VLOOKUP($E138,$AI$118:$AW$122,COLUMN($AW:$AW)-COLUMN($AH:$AH),FALSE)</f>
        <v>161.75600000000003</v>
      </c>
      <c r="W138" s="87" t="str">
        <f t="shared" si="131"/>
        <v>Domestic</v>
      </c>
      <c r="X138" s="87" t="str">
        <f t="shared" si="132"/>
        <v>Non-local</v>
      </c>
      <c r="Y138" s="104"/>
      <c r="Z138" s="87" t="str">
        <f t="shared" si="128"/>
        <v>USA</v>
      </c>
      <c r="AA138" s="87" t="str">
        <f t="shared" si="129"/>
        <v>USA</v>
      </c>
      <c r="AB138" s="82" cm="1">
        <f t="array" ref="AB138">VLOOKUP(B138,'GDP per Capita'!$T$2:$V$4235,COLUMN('GDP per Capita'!$V:$V)-COLUMN('GDP per Capita'!$S:$S),FALSE)</f>
        <v>63809.64</v>
      </c>
      <c r="AC138" s="82">
        <f t="shared" si="133"/>
        <v>63809.64</v>
      </c>
      <c r="AD138" s="82">
        <f t="shared" si="134"/>
        <v>63809.64</v>
      </c>
      <c r="AE138" s="88">
        <f t="shared" si="130"/>
        <v>2.6288406715504004E-2</v>
      </c>
      <c r="BC138" s="34"/>
    </row>
    <row r="139" spans="1:62" ht="85">
      <c r="A139" s="77" t="s">
        <v>965</v>
      </c>
      <c r="B139" s="77">
        <v>138</v>
      </c>
      <c r="C139" s="77" t="s">
        <v>29</v>
      </c>
      <c r="D139" s="77" t="s">
        <v>29</v>
      </c>
      <c r="E139" s="77">
        <v>2020</v>
      </c>
      <c r="F139" s="77">
        <v>35.198752200000001</v>
      </c>
      <c r="G139" s="77">
        <v>-111.6518229</v>
      </c>
      <c r="H139" s="77">
        <v>0</v>
      </c>
      <c r="I139" s="77" t="s">
        <v>881</v>
      </c>
      <c r="J139" s="77">
        <v>43.074761000000002</v>
      </c>
      <c r="K139" s="77">
        <v>-89.383761300000003</v>
      </c>
      <c r="L139" s="77">
        <v>4204.5442942806003</v>
      </c>
      <c r="M139" s="77">
        <v>0.75468528612844799</v>
      </c>
      <c r="N139" s="77">
        <v>0</v>
      </c>
      <c r="O139" s="77">
        <v>504.54531531367297</v>
      </c>
      <c r="P139" s="87" cm="1">
        <f t="array" ref="P139">IF($X139="Non-local",VLOOKUP($E139,$AI$64:$AW$68,COLUMN($AW:$AW)-COLUMN($AH:$AH),FALSE),IF($X139="Unknown",VLOOKUP($E139,$AI$71:$AW$75,COLUMN($AW:$AW)-COLUMN($AH:$AH),FALSE),0))</f>
        <v>224</v>
      </c>
      <c r="Q139" s="87" cm="1">
        <f t="array" ref="Q139">IF($X139="Non-local",VLOOKUP($E139,$AI$40:$AW$44,COLUMN($AW:$AW)-COLUMN($AH:$AH),FALSE),IF($X139="Unknown",VLOOKUP($E139,$AI$47:$AW$51,COLUMN($AW:$AW)-COLUMN($AH:$AH),FALSE),0))</f>
        <v>470.18520000000001</v>
      </c>
      <c r="R139" s="87" cm="1">
        <f t="array" ref="R139">IF($X139="Non-local",VLOOKUP($E139,$AI$88:$AW$92,COLUMN($AW:$AW)-COLUMN($AH:$AH),FALSE),IF($X139="Unknown",VLOOKUP($E139,$AI$95:$AW$99,COLUMN($AW:$AW)-COLUMN($AH:$AH),FALSE),0))</f>
        <v>0.13052013767768686</v>
      </c>
      <c r="S139" s="87" cm="1">
        <f t="array" ref="S139">VLOOKUP($E139,$AI$111:$AW$115,COLUMN($AW:$AW)-COLUMN($AH:$AH),FALSE)</f>
        <v>410.28773999999999</v>
      </c>
      <c r="T139" s="104">
        <f t="shared" si="126"/>
        <v>0.88520542380613487</v>
      </c>
      <c r="U139" s="104">
        <f t="shared" si="127"/>
        <v>1609.0182553136731</v>
      </c>
      <c r="V139" s="87" cm="1">
        <f t="array" ref="V139">VLOOKUP($E139,$AI$118:$AW$122,COLUMN($AW:$AW)-COLUMN($AH:$AH),FALSE)</f>
        <v>161.75600000000003</v>
      </c>
      <c r="W139" s="87" t="str">
        <f t="shared" si="131"/>
        <v>Domestic</v>
      </c>
      <c r="X139" s="87" t="str">
        <f t="shared" si="132"/>
        <v>Non-local</v>
      </c>
      <c r="Y139" s="104"/>
      <c r="Z139" s="87" t="str">
        <f t="shared" si="128"/>
        <v>USA</v>
      </c>
      <c r="AA139" s="87" t="str">
        <f t="shared" si="129"/>
        <v>USA</v>
      </c>
      <c r="AB139" s="82" cm="1">
        <f t="array" ref="AB139">VLOOKUP(B139,'GDP per Capita'!$T$2:$V$4235,COLUMN('GDP per Capita'!$V:$V)-COLUMN('GDP per Capita'!$S:$S),FALSE)</f>
        <v>63809.64</v>
      </c>
      <c r="AC139" s="82">
        <f t="shared" si="133"/>
        <v>63809.64</v>
      </c>
      <c r="AD139" s="82">
        <f t="shared" si="134"/>
        <v>63809.64</v>
      </c>
      <c r="AE139" s="88">
        <f t="shared" si="130"/>
        <v>2.5215911816986791E-2</v>
      </c>
      <c r="AI139" s="132" t="s">
        <v>838</v>
      </c>
      <c r="AJ139" s="133" t="s">
        <v>814</v>
      </c>
      <c r="AK139" s="134" t="s">
        <v>78</v>
      </c>
      <c r="AL139" s="134" t="s">
        <v>842</v>
      </c>
      <c r="AM139" s="134" t="s">
        <v>50</v>
      </c>
      <c r="AN139" s="135" t="s">
        <v>53</v>
      </c>
      <c r="AO139" s="136" t="s">
        <v>47</v>
      </c>
      <c r="AP139" s="136" t="s">
        <v>48</v>
      </c>
      <c r="AQ139" s="156" t="s">
        <v>1940</v>
      </c>
      <c r="AR139" s="135" t="s">
        <v>51</v>
      </c>
      <c r="AS139" s="136" t="s">
        <v>52</v>
      </c>
      <c r="AT139" s="156" t="s">
        <v>1938</v>
      </c>
      <c r="AU139" s="136" t="s">
        <v>806</v>
      </c>
      <c r="AV139" s="136" t="s">
        <v>1913</v>
      </c>
      <c r="AW139" s="136" t="s">
        <v>811</v>
      </c>
      <c r="AX139" s="136" t="s">
        <v>808</v>
      </c>
      <c r="AY139" s="136" t="s">
        <v>809</v>
      </c>
      <c r="AZ139" s="136" t="s">
        <v>810</v>
      </c>
      <c r="BA139" s="136" t="s">
        <v>1909</v>
      </c>
      <c r="BB139" s="136" t="s">
        <v>812</v>
      </c>
      <c r="BC139" s="136" t="s">
        <v>813</v>
      </c>
      <c r="BD139" s="156" t="s">
        <v>1954</v>
      </c>
    </row>
    <row r="140" spans="1:62">
      <c r="A140" s="77" t="s">
        <v>911</v>
      </c>
      <c r="B140" s="77">
        <v>139</v>
      </c>
      <c r="C140" s="77" t="s">
        <v>29</v>
      </c>
      <c r="D140" s="77" t="s">
        <v>29</v>
      </c>
      <c r="E140" s="77">
        <v>2020</v>
      </c>
      <c r="F140" s="77">
        <v>42.3750997</v>
      </c>
      <c r="G140" s="77">
        <v>-71.105615700000001</v>
      </c>
      <c r="H140" s="77">
        <v>0</v>
      </c>
      <c r="I140" s="77" t="s">
        <v>881</v>
      </c>
      <c r="J140" s="77">
        <v>43.074761000000002</v>
      </c>
      <c r="K140" s="77">
        <v>-89.383761300000003</v>
      </c>
      <c r="L140" s="77">
        <v>2984.2751494265199</v>
      </c>
      <c r="M140" s="77">
        <v>0.56042166301739005</v>
      </c>
      <c r="N140" s="77">
        <v>0</v>
      </c>
      <c r="O140" s="77">
        <v>572.98082868989297</v>
      </c>
      <c r="P140" s="87" cm="1">
        <f t="array" ref="P140">IF($X140="Non-local",VLOOKUP($E140,$AI$64:$AW$68,COLUMN($AW:$AW)-COLUMN($AH:$AH),FALSE),IF($X140="Unknown",VLOOKUP($E140,$AI$71:$AW$75,COLUMN($AW:$AW)-COLUMN($AH:$AH),FALSE),0))</f>
        <v>224</v>
      </c>
      <c r="Q140" s="87" cm="1">
        <f t="array" ref="Q140">IF($X140="Non-local",VLOOKUP($E140,$AI$40:$AW$44,COLUMN($AW:$AW)-COLUMN($AH:$AH),FALSE),IF($X140="Unknown",VLOOKUP($E140,$AI$47:$AW$51,COLUMN($AW:$AW)-COLUMN($AH:$AH),FALSE),0))</f>
        <v>470.18520000000001</v>
      </c>
      <c r="R140" s="87" cm="1">
        <f t="array" ref="R140">IF($X140="Non-local",VLOOKUP($E140,$AI$88:$AW$92,COLUMN($AW:$AW)-COLUMN($AH:$AH),FALSE),IF($X140="Unknown",VLOOKUP($E140,$AI$95:$AW$99,COLUMN($AW:$AW)-COLUMN($AH:$AH),FALSE),0))</f>
        <v>0.13052013767768686</v>
      </c>
      <c r="S140" s="87" cm="1">
        <f t="array" ref="S140">VLOOKUP($E140,$AI$111:$AW$115,COLUMN($AW:$AW)-COLUMN($AH:$AH),FALSE)</f>
        <v>410.28773999999999</v>
      </c>
      <c r="T140" s="104">
        <f t="shared" si="126"/>
        <v>0.69094180069507694</v>
      </c>
      <c r="U140" s="104">
        <f t="shared" si="127"/>
        <v>1677.453768689893</v>
      </c>
      <c r="V140" s="87" cm="1">
        <f t="array" ref="V140">VLOOKUP($E140,$AI$118:$AW$122,COLUMN($AW:$AW)-COLUMN($AH:$AH),FALSE)</f>
        <v>161.75600000000003</v>
      </c>
      <c r="W140" s="87" t="str">
        <f t="shared" si="131"/>
        <v>Domestic</v>
      </c>
      <c r="X140" s="87" t="str">
        <f t="shared" si="132"/>
        <v>Non-local</v>
      </c>
      <c r="Y140" s="104"/>
      <c r="Z140" s="87" t="str">
        <f t="shared" si="128"/>
        <v>USA</v>
      </c>
      <c r="AA140" s="87" t="str">
        <f t="shared" si="129"/>
        <v>USA</v>
      </c>
      <c r="AB140" s="82" cm="1">
        <f t="array" ref="AB140">VLOOKUP(B140,'GDP per Capita'!$T$2:$V$4235,COLUMN('GDP per Capita'!$V:$V)-COLUMN('GDP per Capita'!$S:$S),FALSE)</f>
        <v>63809.64</v>
      </c>
      <c r="AC140" s="82">
        <f t="shared" si="133"/>
        <v>63809.64</v>
      </c>
      <c r="AD140" s="82">
        <f t="shared" si="134"/>
        <v>63809.64</v>
      </c>
      <c r="AE140" s="88">
        <f t="shared" si="130"/>
        <v>2.6288406715504004E-2</v>
      </c>
      <c r="AI140" s="105">
        <v>2016</v>
      </c>
      <c r="AJ140" s="137">
        <f>COUNTIF($E$2:$E$4235,AI140)</f>
        <v>727</v>
      </c>
      <c r="AK140" s="137">
        <f t="shared" ref="AK140:AL144" si="135">SUMIF($E$2:$E$4235,$AI140,L$2:L$4235)</f>
        <v>3293479.0712292348</v>
      </c>
      <c r="AL140" s="137">
        <f t="shared" si="135"/>
        <v>573.02915483036122</v>
      </c>
      <c r="AM140" s="137">
        <f t="shared" ref="AM140:AT144" si="136">SUMIF($E$2:$E$4235,$AI140,O$2:O$4235)</f>
        <v>399986.62270710449</v>
      </c>
      <c r="AN140" s="137">
        <f t="shared" si="136"/>
        <v>174874.15662650607</v>
      </c>
      <c r="AO140" s="137">
        <f t="shared" si="136"/>
        <v>412016.89353464288</v>
      </c>
      <c r="AP140" s="137">
        <f t="shared" si="136"/>
        <v>79.803294728220209</v>
      </c>
      <c r="AQ140" s="137">
        <f t="shared" si="136"/>
        <v>313840.97093999799</v>
      </c>
      <c r="AR140" s="137">
        <f t="shared" si="136"/>
        <v>652.83244955858231</v>
      </c>
      <c r="AS140" s="137">
        <f t="shared" si="136"/>
        <v>1300718.643808244</v>
      </c>
      <c r="AT140" s="137">
        <f t="shared" si="136"/>
        <v>0</v>
      </c>
      <c r="AU140" s="137">
        <f t="shared" ref="AU140:BD140" si="137">AK140/$AJ140</f>
        <v>4530.2325601502544</v>
      </c>
      <c r="AV140" s="137">
        <f t="shared" si="137"/>
        <v>0.78821066689183117</v>
      </c>
      <c r="AW140" s="137">
        <f t="shared" si="137"/>
        <v>550.18792669477921</v>
      </c>
      <c r="AX140" s="137">
        <f t="shared" si="137"/>
        <v>240.54216867469884</v>
      </c>
      <c r="AY140" s="137">
        <f t="shared" si="137"/>
        <v>566.73575451807824</v>
      </c>
      <c r="AZ140" s="137">
        <f t="shared" si="137"/>
        <v>0.10977069426165091</v>
      </c>
      <c r="BA140" s="137">
        <f t="shared" si="137"/>
        <v>431.69321999999721</v>
      </c>
      <c r="BB140" s="137">
        <f t="shared" si="137"/>
        <v>0.89798136115348326</v>
      </c>
      <c r="BC140" s="137">
        <f t="shared" si="137"/>
        <v>1789.1590698875434</v>
      </c>
      <c r="BD140" s="137">
        <f t="shared" si="137"/>
        <v>0</v>
      </c>
    </row>
    <row r="141" spans="1:62">
      <c r="A141" s="77" t="s">
        <v>884</v>
      </c>
      <c r="B141" s="77">
        <v>140</v>
      </c>
      <c r="C141" s="77" t="s">
        <v>29</v>
      </c>
      <c r="D141" s="77" t="s">
        <v>29</v>
      </c>
      <c r="E141" s="77">
        <v>2020</v>
      </c>
      <c r="F141" s="77">
        <v>38.894985499999997</v>
      </c>
      <c r="G141" s="77">
        <v>-77.036570799999893</v>
      </c>
      <c r="H141" s="77">
        <v>0</v>
      </c>
      <c r="I141" s="77" t="s">
        <v>881</v>
      </c>
      <c r="J141" s="77">
        <v>43.074761000000002</v>
      </c>
      <c r="K141" s="77">
        <v>-89.383761300000003</v>
      </c>
      <c r="L141" s="77">
        <v>2268.7601181753998</v>
      </c>
      <c r="M141" s="77">
        <v>0.461209621156489</v>
      </c>
      <c r="N141" s="77">
        <v>0</v>
      </c>
      <c r="O141" s="77">
        <v>435.601942689677</v>
      </c>
      <c r="P141" s="87" cm="1">
        <f t="array" ref="P141">IF($X141="Non-local",VLOOKUP($E141,$AI$64:$AW$68,COLUMN($AW:$AW)-COLUMN($AH:$AH),FALSE),IF($X141="Unknown",VLOOKUP($E141,$AI$71:$AW$75,COLUMN($AW:$AW)-COLUMN($AH:$AH),FALSE),0))</f>
        <v>224</v>
      </c>
      <c r="Q141" s="87" cm="1">
        <f t="array" ref="Q141">IF($X141="Non-local",VLOOKUP($E141,$AI$40:$AW$44,COLUMN($AW:$AW)-COLUMN($AH:$AH),FALSE),IF($X141="Unknown",VLOOKUP($E141,$AI$47:$AW$51,COLUMN($AW:$AW)-COLUMN($AH:$AH),FALSE),0))</f>
        <v>470.18520000000001</v>
      </c>
      <c r="R141" s="87" cm="1">
        <f t="array" ref="R141">IF($X141="Non-local",VLOOKUP($E141,$AI$88:$AW$92,COLUMN($AW:$AW)-COLUMN($AH:$AH),FALSE),IF($X141="Unknown",VLOOKUP($E141,$AI$95:$AW$99,COLUMN($AW:$AW)-COLUMN($AH:$AH),FALSE),0))</f>
        <v>0.13052013767768686</v>
      </c>
      <c r="S141" s="87" cm="1">
        <f t="array" ref="S141">VLOOKUP($E141,$AI$111:$AW$115,COLUMN($AW:$AW)-COLUMN($AH:$AH),FALSE)</f>
        <v>410.28773999999999</v>
      </c>
      <c r="T141" s="104">
        <f t="shared" si="126"/>
        <v>0.59172975883417589</v>
      </c>
      <c r="U141" s="104">
        <f t="shared" si="127"/>
        <v>1540.074882689677</v>
      </c>
      <c r="V141" s="87" cm="1">
        <f t="array" ref="V141">VLOOKUP($E141,$AI$118:$AW$122,COLUMN($AW:$AW)-COLUMN($AH:$AH),FALSE)</f>
        <v>161.75600000000003</v>
      </c>
      <c r="W141" s="87" t="str">
        <f t="shared" si="131"/>
        <v>Domestic</v>
      </c>
      <c r="X141" s="87" t="str">
        <f t="shared" si="132"/>
        <v>Non-local</v>
      </c>
      <c r="Y141" s="104"/>
      <c r="Z141" s="87" t="str">
        <f t="shared" si="128"/>
        <v>USA</v>
      </c>
      <c r="AA141" s="87" t="str">
        <f t="shared" si="129"/>
        <v>USA</v>
      </c>
      <c r="AB141" s="82" cm="1">
        <f t="array" ref="AB141">VLOOKUP(B141,'GDP per Capita'!$T$2:$V$4235,COLUMN('GDP per Capita'!$V:$V)-COLUMN('GDP per Capita'!$S:$S),FALSE)</f>
        <v>63809.64</v>
      </c>
      <c r="AC141" s="82">
        <f t="shared" si="133"/>
        <v>63809.64</v>
      </c>
      <c r="AD141" s="82">
        <f t="shared" si="134"/>
        <v>63809.64</v>
      </c>
      <c r="AE141" s="88">
        <f t="shared" si="130"/>
        <v>2.4135457944750621E-2</v>
      </c>
      <c r="AI141" s="107">
        <v>2017</v>
      </c>
      <c r="AJ141" s="137">
        <f t="shared" ref="AJ141:AJ144" si="138">COUNTIF($E$2:$E$4235,AI141)</f>
        <v>615</v>
      </c>
      <c r="AK141" s="137">
        <f t="shared" si="135"/>
        <v>2565899.3602709668</v>
      </c>
      <c r="AL141" s="137">
        <f t="shared" si="135"/>
        <v>450.62009242835973</v>
      </c>
      <c r="AM141" s="137">
        <f t="shared" si="136"/>
        <v>335396.63318686438</v>
      </c>
      <c r="AN141" s="137">
        <f t="shared" si="136"/>
        <v>119960.92035398232</v>
      </c>
      <c r="AO141" s="137">
        <f t="shared" si="136"/>
        <v>286896.50206725916</v>
      </c>
      <c r="AP141" s="137">
        <f t="shared" si="136"/>
        <v>73.971231779316909</v>
      </c>
      <c r="AQ141" s="137">
        <f t="shared" si="136"/>
        <v>265491.33029999625</v>
      </c>
      <c r="AR141" s="137">
        <f t="shared" si="136"/>
        <v>524.59132420767423</v>
      </c>
      <c r="AS141" s="137">
        <f t="shared" si="136"/>
        <v>1007745.3859081039</v>
      </c>
      <c r="AT141" s="137">
        <f t="shared" si="136"/>
        <v>0</v>
      </c>
      <c r="AU141" s="137">
        <f t="shared" ref="AU141:BC144" si="139">AK141/$AJ141</f>
        <v>4172.1940817414097</v>
      </c>
      <c r="AV141" s="137">
        <f t="shared" si="139"/>
        <v>0.73271559744448733</v>
      </c>
      <c r="AW141" s="137">
        <f t="shared" si="139"/>
        <v>545.36037916563316</v>
      </c>
      <c r="AX141" s="137">
        <f t="shared" si="139"/>
        <v>195.05840707964606</v>
      </c>
      <c r="AY141" s="137">
        <f t="shared" si="139"/>
        <v>466.49837734513687</v>
      </c>
      <c r="AZ141" s="137">
        <f t="shared" si="139"/>
        <v>0.12027842565742587</v>
      </c>
      <c r="BA141" s="137">
        <f t="shared" si="139"/>
        <v>431.69321999999391</v>
      </c>
      <c r="BB141" s="137">
        <f t="shared" si="139"/>
        <v>0.8529940231019093</v>
      </c>
      <c r="BC141" s="137">
        <f t="shared" si="139"/>
        <v>1638.6103835904128</v>
      </c>
      <c r="BD141" s="137">
        <f t="shared" ref="BD141:BD144" si="140">AT141/$AJ141</f>
        <v>0</v>
      </c>
    </row>
    <row r="142" spans="1:62">
      <c r="A142" s="77" t="s">
        <v>966</v>
      </c>
      <c r="B142" s="77">
        <v>141</v>
      </c>
      <c r="C142" s="77" t="s">
        <v>29</v>
      </c>
      <c r="D142" s="77" t="s">
        <v>29</v>
      </c>
      <c r="E142" s="77">
        <v>2020</v>
      </c>
      <c r="F142" s="77">
        <v>39.025671699999997</v>
      </c>
      <c r="G142" s="77">
        <v>-77.076337499999994</v>
      </c>
      <c r="H142" s="77">
        <v>0</v>
      </c>
      <c r="I142" s="77" t="s">
        <v>881</v>
      </c>
      <c r="J142" s="77">
        <v>43.074761000000002</v>
      </c>
      <c r="K142" s="77">
        <v>-89.383761300000003</v>
      </c>
      <c r="L142" s="77">
        <v>2249.1096710154902</v>
      </c>
      <c r="M142" s="77">
        <v>0.45861488227517999</v>
      </c>
      <c r="N142" s="77">
        <v>0</v>
      </c>
      <c r="O142" s="77">
        <v>431.82905683497501</v>
      </c>
      <c r="P142" s="87" cm="1">
        <f t="array" ref="P142">IF($X142="Non-local",VLOOKUP($E142,$AI$64:$AW$68,COLUMN($AW:$AW)-COLUMN($AH:$AH),FALSE),IF($X142="Unknown",VLOOKUP($E142,$AI$71:$AW$75,COLUMN($AW:$AW)-COLUMN($AH:$AH),FALSE),0))</f>
        <v>224</v>
      </c>
      <c r="Q142" s="87" cm="1">
        <f t="array" ref="Q142">IF($X142="Non-local",VLOOKUP($E142,$AI$40:$AW$44,COLUMN($AW:$AW)-COLUMN($AH:$AH),FALSE),IF($X142="Unknown",VLOOKUP($E142,$AI$47:$AW$51,COLUMN($AW:$AW)-COLUMN($AH:$AH),FALSE),0))</f>
        <v>470.18520000000001</v>
      </c>
      <c r="R142" s="87" cm="1">
        <f t="array" ref="R142">IF($X142="Non-local",VLOOKUP($E142,$AI$88:$AW$92,COLUMN($AW:$AW)-COLUMN($AH:$AH),FALSE),IF($X142="Unknown",VLOOKUP($E142,$AI$95:$AW$99,COLUMN($AW:$AW)-COLUMN($AH:$AH),FALSE),0))</f>
        <v>0.13052013767768686</v>
      </c>
      <c r="S142" s="87" cm="1">
        <f t="array" ref="S142">VLOOKUP($E142,$AI$111:$AW$115,COLUMN($AW:$AW)-COLUMN($AH:$AH),FALSE)</f>
        <v>410.28773999999999</v>
      </c>
      <c r="T142" s="104">
        <f t="shared" si="126"/>
        <v>0.58913501995286688</v>
      </c>
      <c r="U142" s="104">
        <f t="shared" si="127"/>
        <v>1536.3019968349752</v>
      </c>
      <c r="V142" s="87" cm="1">
        <f t="array" ref="V142">VLOOKUP($E142,$AI$118:$AW$122,COLUMN($AW:$AW)-COLUMN($AH:$AH),FALSE)</f>
        <v>161.75600000000003</v>
      </c>
      <c r="W142" s="87" t="str">
        <f t="shared" si="131"/>
        <v>Domestic</v>
      </c>
      <c r="X142" s="87" t="str">
        <f t="shared" si="132"/>
        <v>Non-local</v>
      </c>
      <c r="Y142" s="104"/>
      <c r="Z142" s="87" t="str">
        <f t="shared" si="128"/>
        <v>USA</v>
      </c>
      <c r="AA142" s="87" t="str">
        <f t="shared" si="129"/>
        <v>USA</v>
      </c>
      <c r="AB142" s="82" cm="1">
        <f t="array" ref="AB142">VLOOKUP(B142,'GDP per Capita'!$T$2:$V$4235,COLUMN('GDP per Capita'!$V:$V)-COLUMN('GDP per Capita'!$S:$S),FALSE)</f>
        <v>63809.64</v>
      </c>
      <c r="AC142" s="82">
        <f t="shared" si="133"/>
        <v>63809.64</v>
      </c>
      <c r="AD142" s="82">
        <f t="shared" si="134"/>
        <v>63809.64</v>
      </c>
      <c r="AE142" s="88">
        <f t="shared" si="130"/>
        <v>2.4076330736781702E-2</v>
      </c>
      <c r="AI142" s="107">
        <v>2018</v>
      </c>
      <c r="AJ142" s="137">
        <f t="shared" si="138"/>
        <v>740</v>
      </c>
      <c r="AK142" s="137">
        <f t="shared" si="135"/>
        <v>2689640.7293079752</v>
      </c>
      <c r="AL142" s="137">
        <f t="shared" si="135"/>
        <v>472.28879924376849</v>
      </c>
      <c r="AM142" s="137">
        <f t="shared" si="136"/>
        <v>372553.84560636699</v>
      </c>
      <c r="AN142" s="137">
        <f t="shared" si="136"/>
        <v>166351.13702623907</v>
      </c>
      <c r="AO142" s="137">
        <f t="shared" si="136"/>
        <v>410666.48317784403</v>
      </c>
      <c r="AP142" s="137">
        <f t="shared" si="136"/>
        <v>92.393185645805815</v>
      </c>
      <c r="AQ142" s="137">
        <f t="shared" si="136"/>
        <v>319452.98279999819</v>
      </c>
      <c r="AR142" s="137">
        <f t="shared" si="136"/>
        <v>564.6819848895741</v>
      </c>
      <c r="AS142" s="137">
        <f t="shared" si="136"/>
        <v>1269024.4486104504</v>
      </c>
      <c r="AT142" s="137">
        <f t="shared" si="136"/>
        <v>0</v>
      </c>
      <c r="AU142" s="137">
        <f t="shared" si="139"/>
        <v>3634.6496341999664</v>
      </c>
      <c r="AV142" s="137">
        <f t="shared" si="139"/>
        <v>0.63822810708617361</v>
      </c>
      <c r="AW142" s="137">
        <f t="shared" si="139"/>
        <v>503.45114271130672</v>
      </c>
      <c r="AX142" s="137">
        <f t="shared" si="139"/>
        <v>224.79883381924199</v>
      </c>
      <c r="AY142" s="137">
        <f t="shared" si="139"/>
        <v>554.95470699708653</v>
      </c>
      <c r="AZ142" s="137">
        <f t="shared" si="139"/>
        <v>0.12485565627811597</v>
      </c>
      <c r="BA142" s="137">
        <f t="shared" si="139"/>
        <v>431.69321999999755</v>
      </c>
      <c r="BB142" s="137">
        <f t="shared" si="139"/>
        <v>0.76308376336428929</v>
      </c>
      <c r="BC142" s="137">
        <f t="shared" si="139"/>
        <v>1714.8979035276357</v>
      </c>
      <c r="BD142" s="137">
        <f t="shared" si="140"/>
        <v>0</v>
      </c>
      <c r="BJ142" s="79"/>
    </row>
    <row r="143" spans="1:62">
      <c r="A143" s="77" t="s">
        <v>965</v>
      </c>
      <c r="B143" s="77">
        <v>142</v>
      </c>
      <c r="C143" s="77" t="s">
        <v>29</v>
      </c>
      <c r="D143" s="77" t="s">
        <v>29</v>
      </c>
      <c r="E143" s="77">
        <v>2020</v>
      </c>
      <c r="F143" s="77">
        <v>35.198752200000001</v>
      </c>
      <c r="G143" s="77">
        <v>-111.6518229</v>
      </c>
      <c r="H143" s="77">
        <v>0</v>
      </c>
      <c r="I143" s="77" t="s">
        <v>881</v>
      </c>
      <c r="J143" s="77">
        <v>43.074761000000002</v>
      </c>
      <c r="K143" s="77">
        <v>-89.383761300000003</v>
      </c>
      <c r="L143" s="77">
        <v>4204.5442942806003</v>
      </c>
      <c r="M143" s="77">
        <v>0.75468528612844799</v>
      </c>
      <c r="N143" s="77">
        <v>0</v>
      </c>
      <c r="O143" s="77">
        <v>504.54531531367297</v>
      </c>
      <c r="P143" s="87" cm="1">
        <f t="array" ref="P143">IF($X143="Non-local",VLOOKUP($E143,$AI$64:$AW$68,COLUMN($AW:$AW)-COLUMN($AH:$AH),FALSE),IF($X143="Unknown",VLOOKUP($E143,$AI$71:$AW$75,COLUMN($AW:$AW)-COLUMN($AH:$AH),FALSE),0))</f>
        <v>224</v>
      </c>
      <c r="Q143" s="87" cm="1">
        <f t="array" ref="Q143">IF($X143="Non-local",VLOOKUP($E143,$AI$40:$AW$44,COLUMN($AW:$AW)-COLUMN($AH:$AH),FALSE),IF($X143="Unknown",VLOOKUP($E143,$AI$47:$AW$51,COLUMN($AW:$AW)-COLUMN($AH:$AH),FALSE),0))</f>
        <v>470.18520000000001</v>
      </c>
      <c r="R143" s="87" cm="1">
        <f t="array" ref="R143">IF($X143="Non-local",VLOOKUP($E143,$AI$88:$AW$92,COLUMN($AW:$AW)-COLUMN($AH:$AH),FALSE),IF($X143="Unknown",VLOOKUP($E143,$AI$95:$AW$99,COLUMN($AW:$AW)-COLUMN($AH:$AH),FALSE),0))</f>
        <v>0.13052013767768686</v>
      </c>
      <c r="S143" s="87" cm="1">
        <f t="array" ref="S143">VLOOKUP($E143,$AI$111:$AW$115,COLUMN($AW:$AW)-COLUMN($AH:$AH),FALSE)</f>
        <v>410.28773999999999</v>
      </c>
      <c r="T143" s="104">
        <f t="shared" si="126"/>
        <v>0.88520542380613487</v>
      </c>
      <c r="U143" s="104">
        <f t="shared" si="127"/>
        <v>1609.0182553136731</v>
      </c>
      <c r="V143" s="87" cm="1">
        <f t="array" ref="V143">VLOOKUP($E143,$AI$118:$AW$122,COLUMN($AW:$AW)-COLUMN($AH:$AH),FALSE)</f>
        <v>161.75600000000003</v>
      </c>
      <c r="W143" s="87" t="str">
        <f t="shared" si="131"/>
        <v>Domestic</v>
      </c>
      <c r="X143" s="87" t="str">
        <f t="shared" si="132"/>
        <v>Non-local</v>
      </c>
      <c r="Y143" s="104"/>
      <c r="Z143" s="87" t="str">
        <f t="shared" si="128"/>
        <v>USA</v>
      </c>
      <c r="AA143" s="87" t="str">
        <f t="shared" si="129"/>
        <v>USA</v>
      </c>
      <c r="AB143" s="82" cm="1">
        <f t="array" ref="AB143">VLOOKUP(B143,'GDP per Capita'!$T$2:$V$4235,COLUMN('GDP per Capita'!$V:$V)-COLUMN('GDP per Capita'!$S:$S),FALSE)</f>
        <v>63809.64</v>
      </c>
      <c r="AC143" s="82">
        <f t="shared" si="133"/>
        <v>63809.64</v>
      </c>
      <c r="AD143" s="82">
        <f t="shared" si="134"/>
        <v>63809.64</v>
      </c>
      <c r="AE143" s="88">
        <f t="shared" si="130"/>
        <v>2.5215911816986791E-2</v>
      </c>
      <c r="AI143" s="107">
        <v>2019</v>
      </c>
      <c r="AJ143" s="137">
        <f t="shared" si="138"/>
        <v>753</v>
      </c>
      <c r="AK143" s="137">
        <f t="shared" si="135"/>
        <v>2786853.4801273053</v>
      </c>
      <c r="AL143" s="137">
        <f t="shared" si="135"/>
        <v>507.02170610797094</v>
      </c>
      <c r="AM143" s="137">
        <f t="shared" si="136"/>
        <v>407331.26396449126</v>
      </c>
      <c r="AN143" s="137">
        <f t="shared" si="136"/>
        <v>177341.32173913048</v>
      </c>
      <c r="AO143" s="137">
        <f t="shared" si="136"/>
        <v>352777.67788695585</v>
      </c>
      <c r="AP143" s="137">
        <f t="shared" si="136"/>
        <v>117.72730277051583</v>
      </c>
      <c r="AQ143" s="137">
        <f t="shared" si="136"/>
        <v>325064.9946599984</v>
      </c>
      <c r="AR143" s="137">
        <f t="shared" si="136"/>
        <v>624.74900887848662</v>
      </c>
      <c r="AS143" s="137">
        <f t="shared" si="136"/>
        <v>1262515.2582505757</v>
      </c>
      <c r="AT143" s="137">
        <f t="shared" si="136"/>
        <v>0</v>
      </c>
      <c r="AU143" s="137">
        <f t="shared" si="139"/>
        <v>3701.0006376192632</v>
      </c>
      <c r="AV143" s="137">
        <f t="shared" si="139"/>
        <v>0.67333559908097074</v>
      </c>
      <c r="AW143" s="137">
        <f t="shared" si="139"/>
        <v>540.94457365802293</v>
      </c>
      <c r="AX143" s="137">
        <f t="shared" si="139"/>
        <v>235.51304347826093</v>
      </c>
      <c r="AY143" s="137">
        <f t="shared" si="139"/>
        <v>468.49625217391213</v>
      </c>
      <c r="AZ143" s="137">
        <f t="shared" si="139"/>
        <v>0.15634435958899845</v>
      </c>
      <c r="BA143" s="137">
        <f t="shared" si="139"/>
        <v>431.69321999999789</v>
      </c>
      <c r="BB143" s="137">
        <f t="shared" si="139"/>
        <v>0.82967995866996891</v>
      </c>
      <c r="BC143" s="137">
        <f t="shared" si="139"/>
        <v>1676.6470893101935</v>
      </c>
      <c r="BD143" s="137">
        <f t="shared" si="140"/>
        <v>0</v>
      </c>
      <c r="BJ143" s="34"/>
    </row>
    <row r="144" spans="1:62">
      <c r="A144" s="77" t="s">
        <v>965</v>
      </c>
      <c r="B144" s="77">
        <v>143</v>
      </c>
      <c r="C144" s="77" t="s">
        <v>29</v>
      </c>
      <c r="D144" s="77" t="s">
        <v>29</v>
      </c>
      <c r="E144" s="77">
        <v>2020</v>
      </c>
      <c r="F144" s="77">
        <v>35.198752200000001</v>
      </c>
      <c r="G144" s="77">
        <v>-111.6518229</v>
      </c>
      <c r="H144" s="77">
        <v>0</v>
      </c>
      <c r="I144" s="77" t="s">
        <v>881</v>
      </c>
      <c r="J144" s="77">
        <v>43.074761000000002</v>
      </c>
      <c r="K144" s="77">
        <v>-89.383761300000003</v>
      </c>
      <c r="L144" s="77">
        <v>4204.5442942806003</v>
      </c>
      <c r="M144" s="77">
        <v>0.75468528612844799</v>
      </c>
      <c r="N144" s="77">
        <v>0</v>
      </c>
      <c r="O144" s="77">
        <v>504.54531531367297</v>
      </c>
      <c r="P144" s="87" cm="1">
        <f t="array" ref="P144">IF($X144="Non-local",VLOOKUP($E144,$AI$64:$AW$68,COLUMN($AW:$AW)-COLUMN($AH:$AH),FALSE),IF($X144="Unknown",VLOOKUP($E144,$AI$71:$AW$75,COLUMN($AW:$AW)-COLUMN($AH:$AH),FALSE),0))</f>
        <v>224</v>
      </c>
      <c r="Q144" s="87" cm="1">
        <f t="array" ref="Q144">IF($X144="Non-local",VLOOKUP($E144,$AI$40:$AW$44,COLUMN($AW:$AW)-COLUMN($AH:$AH),FALSE),IF($X144="Unknown",VLOOKUP($E144,$AI$47:$AW$51,COLUMN($AW:$AW)-COLUMN($AH:$AH),FALSE),0))</f>
        <v>470.18520000000001</v>
      </c>
      <c r="R144" s="87" cm="1">
        <f t="array" ref="R144">IF($X144="Non-local",VLOOKUP($E144,$AI$88:$AW$92,COLUMN($AW:$AW)-COLUMN($AH:$AH),FALSE),IF($X144="Unknown",VLOOKUP($E144,$AI$95:$AW$99,COLUMN($AW:$AW)-COLUMN($AH:$AH),FALSE),0))</f>
        <v>0.13052013767768686</v>
      </c>
      <c r="S144" s="87" cm="1">
        <f t="array" ref="S144">VLOOKUP($E144,$AI$111:$AW$115,COLUMN($AW:$AW)-COLUMN($AH:$AH),FALSE)</f>
        <v>410.28773999999999</v>
      </c>
      <c r="T144" s="104">
        <f t="shared" si="126"/>
        <v>0.88520542380613487</v>
      </c>
      <c r="U144" s="104">
        <f t="shared" si="127"/>
        <v>1609.0182553136731</v>
      </c>
      <c r="V144" s="87" cm="1">
        <f t="array" ref="V144">VLOOKUP($E144,$AI$118:$AW$122,COLUMN($AW:$AW)-COLUMN($AH:$AH),FALSE)</f>
        <v>161.75600000000003</v>
      </c>
      <c r="W144" s="87" t="str">
        <f t="shared" si="131"/>
        <v>Domestic</v>
      </c>
      <c r="X144" s="87" t="str">
        <f t="shared" si="132"/>
        <v>Non-local</v>
      </c>
      <c r="Y144" s="104"/>
      <c r="Z144" s="87" t="str">
        <f t="shared" si="128"/>
        <v>USA</v>
      </c>
      <c r="AA144" s="87" t="str">
        <f t="shared" si="129"/>
        <v>USA</v>
      </c>
      <c r="AB144" s="82" cm="1">
        <f t="array" ref="AB144">VLOOKUP(B144,'GDP per Capita'!$T$2:$V$4235,COLUMN('GDP per Capita'!$V:$V)-COLUMN('GDP per Capita'!$S:$S),FALSE)</f>
        <v>63809.64</v>
      </c>
      <c r="AC144" s="82">
        <f t="shared" si="133"/>
        <v>63809.64</v>
      </c>
      <c r="AD144" s="82">
        <f t="shared" si="134"/>
        <v>63809.64</v>
      </c>
      <c r="AE144" s="88">
        <f t="shared" si="130"/>
        <v>2.5215911816986791E-2</v>
      </c>
      <c r="AI144" s="107">
        <v>2020</v>
      </c>
      <c r="AJ144" s="137">
        <f t="shared" si="138"/>
        <v>1399</v>
      </c>
      <c r="AK144" s="137">
        <f t="shared" si="135"/>
        <v>6449447.639821033</v>
      </c>
      <c r="AL144" s="137">
        <f t="shared" si="135"/>
        <v>1129.2104341136474</v>
      </c>
      <c r="AM144" s="137">
        <f t="shared" si="136"/>
        <v>843430.87321185821</v>
      </c>
      <c r="AN144" s="137">
        <f t="shared" si="136"/>
        <v>300095.38141263946</v>
      </c>
      <c r="AO144" s="137">
        <f t="shared" si="136"/>
        <v>629912.53093114775</v>
      </c>
      <c r="AP144" s="137">
        <f t="shared" si="136"/>
        <v>174.85933258221189</v>
      </c>
      <c r="AQ144" s="137">
        <f t="shared" si="136"/>
        <v>573992.54826000682</v>
      </c>
      <c r="AR144" s="137">
        <f t="shared" si="136"/>
        <v>1304.0697666958583</v>
      </c>
      <c r="AS144" s="137">
        <f t="shared" si="136"/>
        <v>2347431.3338156533</v>
      </c>
      <c r="AT144" s="137">
        <f t="shared" si="136"/>
        <v>226296.64399999432</v>
      </c>
      <c r="AU144" s="137">
        <f t="shared" si="139"/>
        <v>4610.041200729831</v>
      </c>
      <c r="AV144" s="137">
        <f t="shared" si="139"/>
        <v>0.80715542109624538</v>
      </c>
      <c r="AW144" s="137">
        <f t="shared" si="139"/>
        <v>602.88125318931964</v>
      </c>
      <c r="AX144" s="137">
        <f t="shared" si="139"/>
        <v>214.50706319702607</v>
      </c>
      <c r="AY144" s="137">
        <f t="shared" si="139"/>
        <v>450.25913576207847</v>
      </c>
      <c r="AZ144" s="137">
        <f t="shared" si="139"/>
        <v>0.12498880098799993</v>
      </c>
      <c r="BA144" s="137">
        <f t="shared" si="139"/>
        <v>410.28774000000487</v>
      </c>
      <c r="BB144" s="137">
        <f t="shared" si="139"/>
        <v>0.93214422208424474</v>
      </c>
      <c r="BC144" s="137">
        <f t="shared" si="139"/>
        <v>1677.9351921484299</v>
      </c>
      <c r="BD144" s="137">
        <f t="shared" si="140"/>
        <v>161.75599999999594</v>
      </c>
      <c r="BJ144" s="34"/>
    </row>
    <row r="145" spans="1:62">
      <c r="A145" s="77" t="s">
        <v>884</v>
      </c>
      <c r="B145" s="77">
        <v>144</v>
      </c>
      <c r="C145" s="77" t="s">
        <v>29</v>
      </c>
      <c r="D145" s="77" t="s">
        <v>29</v>
      </c>
      <c r="E145" s="77">
        <v>2020</v>
      </c>
      <c r="F145" s="77">
        <v>38.894985499999997</v>
      </c>
      <c r="G145" s="77">
        <v>-77.036570799999893</v>
      </c>
      <c r="H145" s="77">
        <v>0</v>
      </c>
      <c r="I145" s="77" t="s">
        <v>881</v>
      </c>
      <c r="J145" s="77">
        <v>43.074761000000002</v>
      </c>
      <c r="K145" s="77">
        <v>-89.383761300000003</v>
      </c>
      <c r="L145" s="77">
        <v>2268.7601181753998</v>
      </c>
      <c r="M145" s="77">
        <v>0.461209621156489</v>
      </c>
      <c r="N145" s="77">
        <v>0</v>
      </c>
      <c r="O145" s="77">
        <v>435.601942689677</v>
      </c>
      <c r="P145" s="87" cm="1">
        <f t="array" ref="P145">IF($X145="Non-local",VLOOKUP($E145,$AI$64:$AW$68,COLUMN($AW:$AW)-COLUMN($AH:$AH),FALSE),IF($X145="Unknown",VLOOKUP($E145,$AI$71:$AW$75,COLUMN($AW:$AW)-COLUMN($AH:$AH),FALSE),0))</f>
        <v>224</v>
      </c>
      <c r="Q145" s="87" cm="1">
        <f t="array" ref="Q145">IF($X145="Non-local",VLOOKUP($E145,$AI$40:$AW$44,COLUMN($AW:$AW)-COLUMN($AH:$AH),FALSE),IF($X145="Unknown",VLOOKUP($E145,$AI$47:$AW$51,COLUMN($AW:$AW)-COLUMN($AH:$AH),FALSE),0))</f>
        <v>470.18520000000001</v>
      </c>
      <c r="R145" s="87" cm="1">
        <f t="array" ref="R145">IF($X145="Non-local",VLOOKUP($E145,$AI$88:$AW$92,COLUMN($AW:$AW)-COLUMN($AH:$AH),FALSE),IF($X145="Unknown",VLOOKUP($E145,$AI$95:$AW$99,COLUMN($AW:$AW)-COLUMN($AH:$AH),FALSE),0))</f>
        <v>0.13052013767768686</v>
      </c>
      <c r="S145" s="87" cm="1">
        <f t="array" ref="S145">VLOOKUP($E145,$AI$111:$AW$115,COLUMN($AW:$AW)-COLUMN($AH:$AH),FALSE)</f>
        <v>410.28773999999999</v>
      </c>
      <c r="T145" s="104">
        <f t="shared" si="126"/>
        <v>0.59172975883417589</v>
      </c>
      <c r="U145" s="104">
        <f t="shared" si="127"/>
        <v>1540.074882689677</v>
      </c>
      <c r="V145" s="87" cm="1">
        <f t="array" ref="V145">VLOOKUP($E145,$AI$118:$AW$122,COLUMN($AW:$AW)-COLUMN($AH:$AH),FALSE)</f>
        <v>161.75600000000003</v>
      </c>
      <c r="W145" s="87" t="str">
        <f t="shared" si="131"/>
        <v>Domestic</v>
      </c>
      <c r="X145" s="87" t="str">
        <f t="shared" si="132"/>
        <v>Non-local</v>
      </c>
      <c r="Y145" s="104"/>
      <c r="Z145" s="87" t="str">
        <f t="shared" si="128"/>
        <v>USA</v>
      </c>
      <c r="AA145" s="87" t="str">
        <f t="shared" si="129"/>
        <v>USA</v>
      </c>
      <c r="AB145" s="82" cm="1">
        <f t="array" ref="AB145">VLOOKUP(B145,'GDP per Capita'!$T$2:$V$4235,COLUMN('GDP per Capita'!$V:$V)-COLUMN('GDP per Capita'!$S:$S),FALSE)</f>
        <v>63809.64</v>
      </c>
      <c r="AC145" s="82">
        <f t="shared" si="133"/>
        <v>63809.64</v>
      </c>
      <c r="AD145" s="82">
        <f t="shared" si="134"/>
        <v>63809.64</v>
      </c>
      <c r="AE145" s="88">
        <f t="shared" si="130"/>
        <v>2.4135457944750621E-2</v>
      </c>
      <c r="AI145" s="138" t="s">
        <v>1912</v>
      </c>
      <c r="AJ145" s="137">
        <f>AVERAGE(AJ140:AJ143)</f>
        <v>708.75</v>
      </c>
      <c r="AK145" s="137">
        <f t="shared" ref="AK145:AS145" si="141">AVERAGE(AK140:AK141)</f>
        <v>2929689.215750101</v>
      </c>
      <c r="AL145" s="137">
        <f>AVERAGE(AL140:AL141)</f>
        <v>511.82462362936047</v>
      </c>
      <c r="AM145" s="137">
        <f t="shared" si="141"/>
        <v>367691.62794698443</v>
      </c>
      <c r="AN145" s="137">
        <f t="shared" si="141"/>
        <v>147417.53849024419</v>
      </c>
      <c r="AO145" s="137">
        <f t="shared" si="141"/>
        <v>349456.69780095102</v>
      </c>
      <c r="AP145" s="137">
        <f t="shared" si="141"/>
        <v>76.887263253768566</v>
      </c>
      <c r="AQ145" s="137">
        <f t="shared" si="141"/>
        <v>289666.15061999712</v>
      </c>
      <c r="AR145" s="137">
        <f t="shared" si="141"/>
        <v>588.71188688312827</v>
      </c>
      <c r="AS145" s="137">
        <f t="shared" si="141"/>
        <v>1154232.0148581739</v>
      </c>
      <c r="AT145" s="137">
        <f t="shared" ref="AT145" si="142">AVERAGE(AT140:AT141)</f>
        <v>0</v>
      </c>
      <c r="AU145" s="166">
        <f>SUM(AK140:AK143)/SUM($AJ$140:$AJ$143)</f>
        <v>3998.5441414234506</v>
      </c>
      <c r="AV145" s="166">
        <f>SUM(AL140:AL143)/SUM($AJ$140:$AJ$143)</f>
        <v>0.706511376582173</v>
      </c>
      <c r="AW145" s="166">
        <f>SUM(AM140:AM143)/SUM($AJ$140:$AJ$143)</f>
        <v>534.48619593115598</v>
      </c>
      <c r="AX145" s="166">
        <f t="shared" ref="AX145:AY145" si="143">SUM(AN140:AN143)/SUM($AJ$140:$AJ$143)</f>
        <v>225.23017133892697</v>
      </c>
      <c r="AY145" s="166">
        <f t="shared" si="143"/>
        <v>515.82277131100602</v>
      </c>
      <c r="AZ145" s="166">
        <f>SUM(AP140:AP143)/SUM($AJ$140:$AJ$143)</f>
        <v>0.12835802995550574</v>
      </c>
      <c r="BA145" s="166">
        <f t="shared" ref="BA145:BD145" si="144">SUM(AQ140:AQ143)/SUM($AJ$140:$AJ$143)</f>
        <v>431.69321999999676</v>
      </c>
      <c r="BB145" s="166">
        <f t="shared" si="144"/>
        <v>0.83486940653767794</v>
      </c>
      <c r="BC145" s="166">
        <f t="shared" si="144"/>
        <v>1707.2323585810843</v>
      </c>
      <c r="BD145" s="166">
        <f t="shared" si="144"/>
        <v>0</v>
      </c>
      <c r="BH145" s="92"/>
      <c r="BI145" s="81"/>
      <c r="BJ145" s="34"/>
    </row>
    <row r="146" spans="1:62">
      <c r="A146" s="77" t="s">
        <v>884</v>
      </c>
      <c r="B146" s="77">
        <v>145</v>
      </c>
      <c r="C146" s="77" t="s">
        <v>29</v>
      </c>
      <c r="D146" s="77" t="s">
        <v>29</v>
      </c>
      <c r="E146" s="77">
        <v>2020</v>
      </c>
      <c r="F146" s="77">
        <v>38.894985499999997</v>
      </c>
      <c r="G146" s="77">
        <v>-77.036570799999893</v>
      </c>
      <c r="H146" s="77">
        <v>0</v>
      </c>
      <c r="I146" s="77" t="s">
        <v>881</v>
      </c>
      <c r="J146" s="77">
        <v>43.074761000000002</v>
      </c>
      <c r="K146" s="77">
        <v>-89.383761300000003</v>
      </c>
      <c r="L146" s="77">
        <v>2268.7601181753998</v>
      </c>
      <c r="M146" s="77">
        <v>0.461209621156489</v>
      </c>
      <c r="N146" s="77">
        <v>0</v>
      </c>
      <c r="O146" s="77">
        <v>435.601942689677</v>
      </c>
      <c r="P146" s="87" cm="1">
        <f t="array" ref="P146">IF($X146="Non-local",VLOOKUP($E146,$AI$64:$AW$68,COLUMN($AW:$AW)-COLUMN($AH:$AH),FALSE),IF($X146="Unknown",VLOOKUP($E146,$AI$71:$AW$75,COLUMN($AW:$AW)-COLUMN($AH:$AH),FALSE),0))</f>
        <v>224</v>
      </c>
      <c r="Q146" s="87" cm="1">
        <f t="array" ref="Q146">IF($X146="Non-local",VLOOKUP($E146,$AI$40:$AW$44,COLUMN($AW:$AW)-COLUMN($AH:$AH),FALSE),IF($X146="Unknown",VLOOKUP($E146,$AI$47:$AW$51,COLUMN($AW:$AW)-COLUMN($AH:$AH),FALSE),0))</f>
        <v>470.18520000000001</v>
      </c>
      <c r="R146" s="87" cm="1">
        <f t="array" ref="R146">IF($X146="Non-local",VLOOKUP($E146,$AI$88:$AW$92,COLUMN($AW:$AW)-COLUMN($AH:$AH),FALSE),IF($X146="Unknown",VLOOKUP($E146,$AI$95:$AW$99,COLUMN($AW:$AW)-COLUMN($AH:$AH),FALSE),0))</f>
        <v>0.13052013767768686</v>
      </c>
      <c r="S146" s="87" cm="1">
        <f t="array" ref="S146">VLOOKUP($E146,$AI$111:$AW$115,COLUMN($AW:$AW)-COLUMN($AH:$AH),FALSE)</f>
        <v>410.28773999999999</v>
      </c>
      <c r="T146" s="104">
        <f t="shared" si="126"/>
        <v>0.59172975883417589</v>
      </c>
      <c r="U146" s="104">
        <f t="shared" si="127"/>
        <v>1540.074882689677</v>
      </c>
      <c r="V146" s="87" cm="1">
        <f t="array" ref="V146">VLOOKUP($E146,$AI$118:$AW$122,COLUMN($AW:$AW)-COLUMN($AH:$AH),FALSE)</f>
        <v>161.75600000000003</v>
      </c>
      <c r="W146" s="87" t="str">
        <f t="shared" si="131"/>
        <v>Domestic</v>
      </c>
      <c r="X146" s="87" t="str">
        <f t="shared" si="132"/>
        <v>Non-local</v>
      </c>
      <c r="Y146" s="104"/>
      <c r="Z146" s="87" t="str">
        <f t="shared" si="128"/>
        <v>USA</v>
      </c>
      <c r="AA146" s="87" t="str">
        <f t="shared" si="129"/>
        <v>USA</v>
      </c>
      <c r="AB146" s="82" cm="1">
        <f t="array" ref="AB146">VLOOKUP(B146,'GDP per Capita'!$T$2:$V$4235,COLUMN('GDP per Capita'!$V:$V)-COLUMN('GDP per Capita'!$S:$S),FALSE)</f>
        <v>63809.64</v>
      </c>
      <c r="AC146" s="82">
        <f t="shared" si="133"/>
        <v>63809.64</v>
      </c>
      <c r="AD146" s="82">
        <f t="shared" si="134"/>
        <v>63809.64</v>
      </c>
      <c r="AE146" s="88">
        <f t="shared" si="130"/>
        <v>2.4135457944750621E-2</v>
      </c>
      <c r="AI146" s="138" t="s">
        <v>1914</v>
      </c>
      <c r="AJ146" s="139">
        <f>(AJ144-AJ145)/AJ145</f>
        <v>0.97389770723104052</v>
      </c>
      <c r="AK146" s="139">
        <f t="shared" ref="AK146:AS146" si="145">(AK144-AK145)/AK145</f>
        <v>1.2014101718191132</v>
      </c>
      <c r="AL146" s="139">
        <f t="shared" si="145"/>
        <v>1.2062448385276767</v>
      </c>
      <c r="AM146" s="139">
        <f t="shared" si="145"/>
        <v>1.2938538957799393</v>
      </c>
      <c r="AN146" s="139">
        <f t="shared" si="145"/>
        <v>1.0356830298892774</v>
      </c>
      <c r="AO146" s="139">
        <f t="shared" si="145"/>
        <v>0.80254816947289742</v>
      </c>
      <c r="AP146" s="139">
        <f t="shared" si="145"/>
        <v>1.2742301544156118</v>
      </c>
      <c r="AQ146" s="139">
        <f t="shared" si="145"/>
        <v>0.98156583719375468</v>
      </c>
      <c r="AR146" s="139">
        <f t="shared" si="145"/>
        <v>1.215123892945521</v>
      </c>
      <c r="AS146" s="139">
        <f t="shared" si="145"/>
        <v>1.0337603736490482</v>
      </c>
      <c r="AT146" s="139" t="e">
        <f t="shared" ref="AT146" si="146">(AT144-AT145)/AT145</f>
        <v>#DIV/0!</v>
      </c>
      <c r="AU146" s="137"/>
      <c r="AV146" s="137"/>
      <c r="AW146" s="137"/>
      <c r="AX146" s="137"/>
      <c r="AY146" s="137"/>
      <c r="AZ146" s="137"/>
      <c r="BA146" s="137"/>
      <c r="BB146" s="137"/>
      <c r="BC146" s="137"/>
      <c r="BD146" s="34"/>
      <c r="BH146" s="26"/>
      <c r="BI146" s="34"/>
      <c r="BJ146" s="34"/>
    </row>
    <row r="147" spans="1:62">
      <c r="A147" s="77" t="s">
        <v>967</v>
      </c>
      <c r="B147" s="77">
        <v>146</v>
      </c>
      <c r="C147" s="77" t="s">
        <v>29</v>
      </c>
      <c r="D147" s="77" t="s">
        <v>29</v>
      </c>
      <c r="E147" s="77">
        <v>2020</v>
      </c>
      <c r="F147" s="77">
        <v>43.048122100000001</v>
      </c>
      <c r="G147" s="77">
        <v>-76.147424400000006</v>
      </c>
      <c r="H147" s="77">
        <v>0</v>
      </c>
      <c r="I147" s="77" t="s">
        <v>881</v>
      </c>
      <c r="J147" s="77">
        <v>43.074761000000002</v>
      </c>
      <c r="K147" s="77">
        <v>-89.383761300000003</v>
      </c>
      <c r="L147" s="77">
        <v>2148.45437798384</v>
      </c>
      <c r="M147" s="77">
        <v>0.445323876716199</v>
      </c>
      <c r="N147" s="77">
        <v>0</v>
      </c>
      <c r="O147" s="77">
        <v>412.50324057289902</v>
      </c>
      <c r="P147" s="87" cm="1">
        <f t="array" ref="P147">IF($X147="Non-local",VLOOKUP($E147,$AI$64:$AW$68,COLUMN($AW:$AW)-COLUMN($AH:$AH),FALSE),IF($X147="Unknown",VLOOKUP($E147,$AI$71:$AW$75,COLUMN($AW:$AW)-COLUMN($AH:$AH),FALSE),0))</f>
        <v>224</v>
      </c>
      <c r="Q147" s="87" cm="1">
        <f t="array" ref="Q147">IF($X147="Non-local",VLOOKUP($E147,$AI$40:$AW$44,COLUMN($AW:$AW)-COLUMN($AH:$AH),FALSE),IF($X147="Unknown",VLOOKUP($E147,$AI$47:$AW$51,COLUMN($AW:$AW)-COLUMN($AH:$AH),FALSE),0))</f>
        <v>470.18520000000001</v>
      </c>
      <c r="R147" s="87" cm="1">
        <f t="array" ref="R147">IF($X147="Non-local",VLOOKUP($E147,$AI$88:$AW$92,COLUMN($AW:$AW)-COLUMN($AH:$AH),FALSE),IF($X147="Unknown",VLOOKUP($E147,$AI$95:$AW$99,COLUMN($AW:$AW)-COLUMN($AH:$AH),FALSE),0))</f>
        <v>0.13052013767768686</v>
      </c>
      <c r="S147" s="87" cm="1">
        <f t="array" ref="S147">VLOOKUP($E147,$AI$111:$AW$115,COLUMN($AW:$AW)-COLUMN($AH:$AH),FALSE)</f>
        <v>410.28773999999999</v>
      </c>
      <c r="T147" s="104">
        <f t="shared" si="126"/>
        <v>0.57584401439388588</v>
      </c>
      <c r="U147" s="104">
        <f t="shared" si="127"/>
        <v>1516.976180572899</v>
      </c>
      <c r="V147" s="87" cm="1">
        <f t="array" ref="V147">VLOOKUP($E147,$AI$118:$AW$122,COLUMN($AW:$AW)-COLUMN($AH:$AH),FALSE)</f>
        <v>161.75600000000003</v>
      </c>
      <c r="W147" s="87" t="str">
        <f t="shared" si="131"/>
        <v>Domestic</v>
      </c>
      <c r="X147" s="87" t="str">
        <f t="shared" si="132"/>
        <v>Non-local</v>
      </c>
      <c r="Y147" s="104"/>
      <c r="Z147" s="87" t="str">
        <f t="shared" si="128"/>
        <v>USA</v>
      </c>
      <c r="AA147" s="87" t="str">
        <f t="shared" si="129"/>
        <v>USA</v>
      </c>
      <c r="AB147" s="82" cm="1">
        <f t="array" ref="AB147">VLOOKUP(B147,'GDP per Capita'!$T$2:$V$4235,COLUMN('GDP per Capita'!$V:$V)-COLUMN('GDP per Capita'!$S:$S),FALSE)</f>
        <v>63809.64</v>
      </c>
      <c r="AC147" s="82">
        <f t="shared" si="133"/>
        <v>63809.64</v>
      </c>
      <c r="AD147" s="82">
        <f t="shared" si="134"/>
        <v>63809.64</v>
      </c>
      <c r="AE147" s="88">
        <f t="shared" si="130"/>
        <v>2.377346401849155E-2</v>
      </c>
      <c r="AI147" s="89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H147" s="26"/>
      <c r="BI147" s="34"/>
      <c r="BJ147" s="34"/>
    </row>
    <row r="148" spans="1:62">
      <c r="A148" s="77" t="s">
        <v>964</v>
      </c>
      <c r="B148" s="77">
        <v>147</v>
      </c>
      <c r="C148" s="77" t="s">
        <v>29</v>
      </c>
      <c r="D148" s="77" t="s">
        <v>29</v>
      </c>
      <c r="E148" s="77">
        <v>2020</v>
      </c>
      <c r="F148" s="77">
        <v>30.271128600000001</v>
      </c>
      <c r="G148" s="77">
        <v>-97.743699500000005</v>
      </c>
      <c r="H148" s="77">
        <v>0</v>
      </c>
      <c r="I148" s="77" t="s">
        <v>881</v>
      </c>
      <c r="J148" s="77">
        <v>43.074761000000002</v>
      </c>
      <c r="K148" s="77">
        <v>-89.383761300000003</v>
      </c>
      <c r="L148" s="77">
        <v>3210.1598512304399</v>
      </c>
      <c r="M148" s="77">
        <v>0.59638191060935697</v>
      </c>
      <c r="N148" s="77">
        <v>0</v>
      </c>
      <c r="O148" s="77">
        <v>616.35069143624503</v>
      </c>
      <c r="P148" s="87" cm="1">
        <f t="array" ref="P148">IF($X148="Non-local",VLOOKUP($E148,$AI$64:$AW$68,COLUMN($AW:$AW)-COLUMN($AH:$AH),FALSE),IF($X148="Unknown",VLOOKUP($E148,$AI$71:$AW$75,COLUMN($AW:$AW)-COLUMN($AH:$AH),FALSE),0))</f>
        <v>224</v>
      </c>
      <c r="Q148" s="87" cm="1">
        <f t="array" ref="Q148">IF($X148="Non-local",VLOOKUP($E148,$AI$40:$AW$44,COLUMN($AW:$AW)-COLUMN($AH:$AH),FALSE),IF($X148="Unknown",VLOOKUP($E148,$AI$47:$AW$51,COLUMN($AW:$AW)-COLUMN($AH:$AH),FALSE),0))</f>
        <v>470.18520000000001</v>
      </c>
      <c r="R148" s="87" cm="1">
        <f t="array" ref="R148">IF($X148="Non-local",VLOOKUP($E148,$AI$88:$AW$92,COLUMN($AW:$AW)-COLUMN($AH:$AH),FALSE),IF($X148="Unknown",VLOOKUP($E148,$AI$95:$AW$99,COLUMN($AW:$AW)-COLUMN($AH:$AH),FALSE),0))</f>
        <v>0.13052013767768686</v>
      </c>
      <c r="S148" s="87" cm="1">
        <f t="array" ref="S148">VLOOKUP($E148,$AI$111:$AW$115,COLUMN($AW:$AW)-COLUMN($AH:$AH),FALSE)</f>
        <v>410.28773999999999</v>
      </c>
      <c r="T148" s="104">
        <f t="shared" si="126"/>
        <v>0.72690204828704386</v>
      </c>
      <c r="U148" s="104">
        <f t="shared" si="127"/>
        <v>1720.823631436245</v>
      </c>
      <c r="V148" s="87" cm="1">
        <f t="array" ref="V148">VLOOKUP($E148,$AI$118:$AW$122,COLUMN($AW:$AW)-COLUMN($AH:$AH),FALSE)</f>
        <v>161.75600000000003</v>
      </c>
      <c r="W148" s="87" t="str">
        <f t="shared" si="131"/>
        <v>Domestic</v>
      </c>
      <c r="X148" s="87" t="str">
        <f t="shared" si="132"/>
        <v>Non-local</v>
      </c>
      <c r="Y148" s="104"/>
      <c r="Z148" s="87" t="str">
        <f t="shared" si="128"/>
        <v>USA</v>
      </c>
      <c r="AA148" s="87" t="str">
        <f t="shared" si="129"/>
        <v>USA</v>
      </c>
      <c r="AB148" s="82" cm="1">
        <f t="array" ref="AB148">VLOOKUP(B148,'GDP per Capita'!$T$2:$V$4235,COLUMN('GDP per Capita'!$V:$V)-COLUMN('GDP per Capita'!$S:$S),FALSE)</f>
        <v>63809.64</v>
      </c>
      <c r="AC148" s="82">
        <f t="shared" si="133"/>
        <v>63809.64</v>
      </c>
      <c r="AD148" s="82">
        <f t="shared" si="134"/>
        <v>63809.64</v>
      </c>
      <c r="AE148" s="88">
        <f t="shared" si="130"/>
        <v>2.6968082431373143E-2</v>
      </c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H148" s="26"/>
      <c r="BI148" s="34"/>
      <c r="BJ148" s="34"/>
    </row>
    <row r="149" spans="1:62" ht="85">
      <c r="A149" s="77" t="s">
        <v>34</v>
      </c>
      <c r="B149" s="77">
        <v>148</v>
      </c>
      <c r="C149" s="77" t="s">
        <v>34</v>
      </c>
      <c r="D149" s="77" t="s">
        <v>34</v>
      </c>
      <c r="E149" s="77">
        <v>2020</v>
      </c>
      <c r="F149" s="77">
        <v>0</v>
      </c>
      <c r="G149" s="77">
        <v>0</v>
      </c>
      <c r="H149" s="77">
        <v>0</v>
      </c>
      <c r="I149" s="77" t="s">
        <v>881</v>
      </c>
      <c r="J149" s="77">
        <v>43.074761000000002</v>
      </c>
      <c r="K149" s="77">
        <v>-89.383761300000003</v>
      </c>
      <c r="L149" s="77">
        <v>4610.0412007298301</v>
      </c>
      <c r="M149" s="77">
        <v>0.80715542109624605</v>
      </c>
      <c r="N149" s="77">
        <v>1</v>
      </c>
      <c r="O149" s="77">
        <v>553.20494408757997</v>
      </c>
      <c r="P149" s="87" cm="1">
        <f t="array" ref="P149">IF($X149="Non-local",VLOOKUP($E149,$AI$64:$AW$68,COLUMN($AW:$AW)-COLUMN($AH:$AH),FALSE),IF($X149="Unknown",VLOOKUP($E149,$AI$71:$AW$75,COLUMN($AW:$AW)-COLUMN($AH:$AH),FALSE),0))</f>
        <v>214.50706319702601</v>
      </c>
      <c r="Q149" s="87" cm="1">
        <f t="array" ref="Q149">IF($X149="Non-local",VLOOKUP($E149,$AI$40:$AW$44,COLUMN($AW:$AW)-COLUMN($AH:$AH),FALSE),IF($X149="Unknown",VLOOKUP($E149,$AI$47:$AW$51,COLUMN($AW:$AW)-COLUMN($AH:$AH),FALSE),0))</f>
        <v>450.25913576208183</v>
      </c>
      <c r="R149" s="87" cm="1">
        <f t="array" ref="R149">IF($X149="Non-local",VLOOKUP($E149,$AI$88:$AW$92,COLUMN($AW:$AW)-COLUMN($AH:$AH),FALSE),IF($X149="Unknown",VLOOKUP($E149,$AI$95:$AW$99,COLUMN($AW:$AW)-COLUMN($AH:$AH),FALSE),0))</f>
        <v>0.12498880098800048</v>
      </c>
      <c r="S149" s="87" cm="1">
        <f t="array" ref="S149">VLOOKUP($E149,$AI$111:$AW$115,COLUMN($AW:$AW)-COLUMN($AH:$AH),FALSE)</f>
        <v>410.28773999999999</v>
      </c>
      <c r="T149" s="104">
        <f t="shared" si="126"/>
        <v>0.93214422208424652</v>
      </c>
      <c r="U149" s="104">
        <f t="shared" si="127"/>
        <v>1628.2588830466877</v>
      </c>
      <c r="V149" s="87" cm="1">
        <f t="array" ref="V149">VLOOKUP($E149,$AI$118:$AW$122,COLUMN($AW:$AW)-COLUMN($AH:$AH),FALSE)</f>
        <v>161.75600000000003</v>
      </c>
      <c r="W149" s="87" t="str">
        <f t="shared" si="131"/>
        <v>Unknown</v>
      </c>
      <c r="X149" s="87" t="str">
        <f t="shared" si="132"/>
        <v>Unknown</v>
      </c>
      <c r="Y149" s="104"/>
      <c r="Z149" s="87" t="str">
        <f t="shared" si="128"/>
        <v>Unknown</v>
      </c>
      <c r="AA149" s="87" t="str">
        <f t="shared" si="129"/>
        <v>Unknown</v>
      </c>
      <c r="AB149" s="82" t="e" cm="1">
        <f t="array" ref="AB149">VLOOKUP(B149,'GDP per Capita'!$T$2:$V$4235,COLUMN('GDP per Capita'!$V:$V)-COLUMN('GDP per Capita'!$S:$S),FALSE)</f>
        <v>#N/A</v>
      </c>
      <c r="AC149" s="82" t="str">
        <f t="shared" si="133"/>
        <v/>
      </c>
      <c r="AD149" s="82">
        <f t="shared" si="134"/>
        <v>61228.93767638311</v>
      </c>
      <c r="AE149" s="88">
        <f t="shared" si="130"/>
        <v>2.6592963145181774E-2</v>
      </c>
      <c r="AI149" s="132" t="s">
        <v>662</v>
      </c>
      <c r="AJ149" s="140" t="s">
        <v>814</v>
      </c>
      <c r="AK149" s="120" t="s">
        <v>78</v>
      </c>
      <c r="AL149" s="141" t="s">
        <v>848</v>
      </c>
      <c r="AM149" s="120" t="s">
        <v>50</v>
      </c>
      <c r="AN149" s="135" t="s">
        <v>53</v>
      </c>
      <c r="AO149" s="136" t="s">
        <v>47</v>
      </c>
      <c r="AP149" s="136" t="s">
        <v>48</v>
      </c>
      <c r="AQ149" s="156" t="s">
        <v>1940</v>
      </c>
      <c r="AR149" s="141" t="s">
        <v>843</v>
      </c>
      <c r="AS149" s="120" t="s">
        <v>52</v>
      </c>
      <c r="AT149" s="156" t="s">
        <v>1938</v>
      </c>
      <c r="AU149" s="120" t="s">
        <v>661</v>
      </c>
      <c r="AV149" s="120" t="s">
        <v>660</v>
      </c>
      <c r="AW149" s="120" t="s">
        <v>659</v>
      </c>
      <c r="AX149" s="120" t="s">
        <v>658</v>
      </c>
      <c r="AY149" s="120" t="s">
        <v>657</v>
      </c>
      <c r="AZ149" s="120" t="s">
        <v>656</v>
      </c>
      <c r="BA149" s="120" t="s">
        <v>655</v>
      </c>
      <c r="BB149" s="120" t="s">
        <v>654</v>
      </c>
      <c r="BC149" s="120" t="s">
        <v>653</v>
      </c>
      <c r="BD149" s="156" t="s">
        <v>1954</v>
      </c>
      <c r="BH149" s="26"/>
      <c r="BI149" s="34"/>
      <c r="BJ149" s="34"/>
    </row>
    <row r="150" spans="1:62">
      <c r="A150" s="77" t="s">
        <v>968</v>
      </c>
      <c r="B150" s="77">
        <v>149</v>
      </c>
      <c r="C150" s="77" t="s">
        <v>29</v>
      </c>
      <c r="D150" s="77" t="s">
        <v>29</v>
      </c>
      <c r="E150" s="77">
        <v>2020</v>
      </c>
      <c r="F150" s="77">
        <v>34.159132399999997</v>
      </c>
      <c r="G150" s="77">
        <v>-118.501616599999</v>
      </c>
      <c r="H150" s="77">
        <v>0</v>
      </c>
      <c r="I150" s="77" t="s">
        <v>881</v>
      </c>
      <c r="J150" s="77">
        <v>43.074761000000002</v>
      </c>
      <c r="K150" s="77">
        <v>-89.383761300000003</v>
      </c>
      <c r="L150" s="77">
        <v>5400.2087703180396</v>
      </c>
      <c r="M150" s="77">
        <v>0.93069464644893096</v>
      </c>
      <c r="N150" s="77">
        <v>0</v>
      </c>
      <c r="O150" s="77">
        <v>648.02505243816404</v>
      </c>
      <c r="P150" s="87" cm="1">
        <f t="array" ref="P150">IF($X150="Non-local",VLOOKUP($E150,$AI$64:$AW$68,COLUMN($AW:$AW)-COLUMN($AH:$AH),FALSE),IF($X150="Unknown",VLOOKUP($E150,$AI$71:$AW$75,COLUMN($AW:$AW)-COLUMN($AH:$AH),FALSE),0))</f>
        <v>224</v>
      </c>
      <c r="Q150" s="87" cm="1">
        <f t="array" ref="Q150">IF($X150="Non-local",VLOOKUP($E150,$AI$40:$AW$44,COLUMN($AW:$AW)-COLUMN($AH:$AH),FALSE),IF($X150="Unknown",VLOOKUP($E150,$AI$47:$AW$51,COLUMN($AW:$AW)-COLUMN($AH:$AH),FALSE),0))</f>
        <v>470.18520000000001</v>
      </c>
      <c r="R150" s="87" cm="1">
        <f t="array" ref="R150">IF($X150="Non-local",VLOOKUP($E150,$AI$88:$AW$92,COLUMN($AW:$AW)-COLUMN($AH:$AH),FALSE),IF($X150="Unknown",VLOOKUP($E150,$AI$95:$AW$99,COLUMN($AW:$AW)-COLUMN($AH:$AH),FALSE),0))</f>
        <v>0.13052013767768686</v>
      </c>
      <c r="S150" s="87" cm="1">
        <f t="array" ref="S150">VLOOKUP($E150,$AI$111:$AW$115,COLUMN($AW:$AW)-COLUMN($AH:$AH),FALSE)</f>
        <v>410.28773999999999</v>
      </c>
      <c r="T150" s="104">
        <f t="shared" si="126"/>
        <v>1.0612147841266177</v>
      </c>
      <c r="U150" s="104">
        <f t="shared" si="127"/>
        <v>1752.4979924381639</v>
      </c>
      <c r="V150" s="87" cm="1">
        <f t="array" ref="V150">VLOOKUP($E150,$AI$118:$AW$122,COLUMN($AW:$AW)-COLUMN($AH:$AH),FALSE)</f>
        <v>161.75600000000003</v>
      </c>
      <c r="W150" s="87" t="str">
        <f t="shared" si="131"/>
        <v>Domestic</v>
      </c>
      <c r="X150" s="87" t="str">
        <f t="shared" si="132"/>
        <v>Non-local</v>
      </c>
      <c r="Y150" s="104"/>
      <c r="Z150" s="87" t="str">
        <f t="shared" si="128"/>
        <v>USA</v>
      </c>
      <c r="AA150" s="87" t="str">
        <f t="shared" si="129"/>
        <v>USA</v>
      </c>
      <c r="AB150" s="82" cm="1">
        <f t="array" ref="AB150">VLOOKUP(B150,'GDP per Capita'!$T$2:$V$4235,COLUMN('GDP per Capita'!$V:$V)-COLUMN('GDP per Capita'!$S:$S),FALSE)</f>
        <v>63809.64</v>
      </c>
      <c r="AC150" s="82">
        <f t="shared" si="133"/>
        <v>63809.64</v>
      </c>
      <c r="AD150" s="82">
        <f t="shared" si="134"/>
        <v>63809.64</v>
      </c>
      <c r="AE150" s="88">
        <f t="shared" si="130"/>
        <v>2.7464470767084158E-2</v>
      </c>
      <c r="AI150" s="105">
        <v>2016</v>
      </c>
      <c r="AJ150" s="137">
        <f>COUNTIF($E$2:$E$4235,AI150)-AJ140</f>
        <v>0</v>
      </c>
      <c r="AK150" s="137">
        <f t="shared" ref="AK150:AL154" si="147">SUMIF($E$2:$E$4235,$AI150,L$2:L$4235)-AK140</f>
        <v>0</v>
      </c>
      <c r="AL150" s="137">
        <f t="shared" si="147"/>
        <v>0</v>
      </c>
      <c r="AM150" s="137">
        <f t="shared" ref="AM150:AT154" si="148">SUMIF($E$2:$E$4235,$AI150,O$2:O$4235)-AM140</f>
        <v>0</v>
      </c>
      <c r="AN150" s="137">
        <f>SUMIF($E$2:$E$4235,$AI150,P$2:P$4235)-SUM(AJ78:AS78)</f>
        <v>0</v>
      </c>
      <c r="AO150" s="137">
        <f>SUMIF($E$2:$E$4235,$AI150,Q$2:Q$4235)-SUM(AJ54:AS54)</f>
        <v>4.2491592466831207E-9</v>
      </c>
      <c r="AP150" s="137">
        <f>SUMIF($E$2:$E$4235,$AI150,R$2:R$4235)-SUM(AJ102:AS102)</f>
        <v>-1.5631940186722204E-13</v>
      </c>
      <c r="AQ150" s="137">
        <f t="shared" si="148"/>
        <v>0</v>
      </c>
      <c r="AR150" s="137">
        <f>SUMIF($E$2:$E$4235,$AI150,T$2:T$4235)-SUM(AT88:AU88,AT95:AU95,AL140)</f>
        <v>0</v>
      </c>
      <c r="AS150" s="137">
        <f t="shared" si="148"/>
        <v>0</v>
      </c>
      <c r="AT150" s="137">
        <f t="shared" si="148"/>
        <v>0</v>
      </c>
      <c r="AU150" s="107">
        <f t="shared" ref="AU150:AV154" si="149">SUMIF($E$2:$E$4235,$AI150,L$2:L$4235)/COUNTIF($E$2:$E$4235,$AI150)-AU140</f>
        <v>0</v>
      </c>
      <c r="AV150" s="107">
        <f t="shared" si="149"/>
        <v>0</v>
      </c>
      <c r="AW150" s="107">
        <f t="shared" ref="AW150:BC154" si="150">SUMIF($E$2:$E$4235,$AI150,O$2:O$4235)/COUNTIF($E$2:$E$4235,$AI150)-AW140</f>
        <v>0</v>
      </c>
      <c r="AX150" s="107">
        <f t="shared" si="150"/>
        <v>0</v>
      </c>
      <c r="AY150" s="107">
        <f t="shared" si="150"/>
        <v>0</v>
      </c>
      <c r="AZ150" s="107">
        <f t="shared" si="150"/>
        <v>0</v>
      </c>
      <c r="BA150" s="107">
        <f t="shared" si="150"/>
        <v>0</v>
      </c>
      <c r="BB150" s="107">
        <f t="shared" si="150"/>
        <v>0</v>
      </c>
      <c r="BC150" s="107">
        <f t="shared" si="150"/>
        <v>0</v>
      </c>
      <c r="BD150" s="34"/>
      <c r="BH150" s="26"/>
      <c r="BI150" s="34"/>
      <c r="BJ150" s="26"/>
    </row>
    <row r="151" spans="1:62">
      <c r="A151" s="77" t="s">
        <v>884</v>
      </c>
      <c r="B151" s="77">
        <v>150</v>
      </c>
      <c r="C151" s="77" t="s">
        <v>29</v>
      </c>
      <c r="D151" s="77" t="s">
        <v>29</v>
      </c>
      <c r="E151" s="77">
        <v>2020</v>
      </c>
      <c r="F151" s="77">
        <v>38.894985499999997</v>
      </c>
      <c r="G151" s="77">
        <v>-77.036570799999893</v>
      </c>
      <c r="H151" s="77">
        <v>0</v>
      </c>
      <c r="I151" s="77" t="s">
        <v>881</v>
      </c>
      <c r="J151" s="77">
        <v>43.074761000000002</v>
      </c>
      <c r="K151" s="77">
        <v>-89.383761300000003</v>
      </c>
      <c r="L151" s="77">
        <v>2268.7601181753998</v>
      </c>
      <c r="M151" s="77">
        <v>0.461209621156489</v>
      </c>
      <c r="N151" s="77">
        <v>0</v>
      </c>
      <c r="O151" s="77">
        <v>435.601942689677</v>
      </c>
      <c r="P151" s="87" cm="1">
        <f t="array" ref="P151">IF($X151="Non-local",VLOOKUP($E151,$AI$64:$AW$68,COLUMN($AW:$AW)-COLUMN($AH:$AH),FALSE),IF($X151="Unknown",VLOOKUP($E151,$AI$71:$AW$75,COLUMN($AW:$AW)-COLUMN($AH:$AH),FALSE),0))</f>
        <v>224</v>
      </c>
      <c r="Q151" s="87" cm="1">
        <f t="array" ref="Q151">IF($X151="Non-local",VLOOKUP($E151,$AI$40:$AW$44,COLUMN($AW:$AW)-COLUMN($AH:$AH),FALSE),IF($X151="Unknown",VLOOKUP($E151,$AI$47:$AW$51,COLUMN($AW:$AW)-COLUMN($AH:$AH),FALSE),0))</f>
        <v>470.18520000000001</v>
      </c>
      <c r="R151" s="87" cm="1">
        <f t="array" ref="R151">IF($X151="Non-local",VLOOKUP($E151,$AI$88:$AW$92,COLUMN($AW:$AW)-COLUMN($AH:$AH),FALSE),IF($X151="Unknown",VLOOKUP($E151,$AI$95:$AW$99,COLUMN($AW:$AW)-COLUMN($AH:$AH),FALSE),0))</f>
        <v>0.13052013767768686</v>
      </c>
      <c r="S151" s="87" cm="1">
        <f t="array" ref="S151">VLOOKUP($E151,$AI$111:$AW$115,COLUMN($AW:$AW)-COLUMN($AH:$AH),FALSE)</f>
        <v>410.28773999999999</v>
      </c>
      <c r="T151" s="104">
        <f t="shared" si="126"/>
        <v>0.59172975883417589</v>
      </c>
      <c r="U151" s="104">
        <f t="shared" si="127"/>
        <v>1540.074882689677</v>
      </c>
      <c r="V151" s="87" cm="1">
        <f t="array" ref="V151">VLOOKUP($E151,$AI$118:$AW$122,COLUMN($AW:$AW)-COLUMN($AH:$AH),FALSE)</f>
        <v>161.75600000000003</v>
      </c>
      <c r="W151" s="87" t="str">
        <f t="shared" si="131"/>
        <v>Domestic</v>
      </c>
      <c r="X151" s="87" t="str">
        <f t="shared" si="132"/>
        <v>Non-local</v>
      </c>
      <c r="Y151" s="104"/>
      <c r="Z151" s="87" t="str">
        <f t="shared" si="128"/>
        <v>USA</v>
      </c>
      <c r="AA151" s="87" t="str">
        <f t="shared" si="129"/>
        <v>USA</v>
      </c>
      <c r="AB151" s="82" cm="1">
        <f t="array" ref="AB151">VLOOKUP(B151,'GDP per Capita'!$T$2:$V$4235,COLUMN('GDP per Capita'!$V:$V)-COLUMN('GDP per Capita'!$S:$S),FALSE)</f>
        <v>63809.64</v>
      </c>
      <c r="AC151" s="82">
        <f t="shared" si="133"/>
        <v>63809.64</v>
      </c>
      <c r="AD151" s="82">
        <f t="shared" si="134"/>
        <v>63809.64</v>
      </c>
      <c r="AE151" s="88">
        <f t="shared" si="130"/>
        <v>2.4135457944750621E-2</v>
      </c>
      <c r="AI151" s="107">
        <v>2017</v>
      </c>
      <c r="AJ151" s="137">
        <f t="shared" ref="AJ151:AJ154" si="151">COUNTIF($E$2:$E$4235,AI151)-AJ141</f>
        <v>0</v>
      </c>
      <c r="AK151" s="137">
        <f t="shared" si="147"/>
        <v>0</v>
      </c>
      <c r="AL151" s="137">
        <f t="shared" si="147"/>
        <v>0</v>
      </c>
      <c r="AM151" s="137">
        <f t="shared" si="148"/>
        <v>0</v>
      </c>
      <c r="AN151" s="137">
        <f t="shared" ref="AN151:AN154" si="152">SUMIF($E$2:$E$4235,$AI151,P$2:P$4235)-SUM(AJ79:AS79)</f>
        <v>0</v>
      </c>
      <c r="AO151" s="137">
        <f t="shared" ref="AO151:AO154" si="153">SUMIF($E$2:$E$4235,$AI151,Q$2:Q$4235)-SUM(AJ55:AS55)</f>
        <v>2.5029294192790985E-9</v>
      </c>
      <c r="AP151" s="137">
        <f t="shared" ref="AP151:AP154" si="154">SUMIF($E$2:$E$4235,$AI151,R$2:R$4235)-SUM(AJ103:AS103)</f>
        <v>1.0231815394945443E-12</v>
      </c>
      <c r="AQ151" s="137">
        <f t="shared" si="148"/>
        <v>0</v>
      </c>
      <c r="AR151" s="137">
        <f t="shared" ref="AR151:AR154" si="155">SUMIF($E$2:$E$4235,$AI151,T$2:T$4235)-SUM(AT89:AU89,AT96:AU96,AL141)</f>
        <v>-1.3642420526593924E-12</v>
      </c>
      <c r="AS151" s="137">
        <f t="shared" si="148"/>
        <v>0</v>
      </c>
      <c r="AT151" s="137">
        <f t="shared" si="148"/>
        <v>0</v>
      </c>
      <c r="AU151" s="107">
        <f t="shared" si="149"/>
        <v>0</v>
      </c>
      <c r="AV151" s="107">
        <f t="shared" si="149"/>
        <v>0</v>
      </c>
      <c r="AW151" s="107">
        <f t="shared" si="150"/>
        <v>0</v>
      </c>
      <c r="AX151" s="107">
        <f t="shared" si="150"/>
        <v>0</v>
      </c>
      <c r="AY151" s="107">
        <f t="shared" si="150"/>
        <v>0</v>
      </c>
      <c r="AZ151" s="107">
        <f t="shared" si="150"/>
        <v>0</v>
      </c>
      <c r="BA151" s="107">
        <f t="shared" si="150"/>
        <v>0</v>
      </c>
      <c r="BB151" s="107">
        <f t="shared" si="150"/>
        <v>0</v>
      </c>
      <c r="BC151" s="107">
        <f t="shared" si="150"/>
        <v>0</v>
      </c>
      <c r="BD151" s="34"/>
      <c r="BE151" s="84"/>
      <c r="BH151" s="26"/>
      <c r="BI151" s="34"/>
    </row>
    <row r="152" spans="1:62">
      <c r="A152" s="77" t="s">
        <v>969</v>
      </c>
      <c r="B152" s="77">
        <v>151</v>
      </c>
      <c r="C152" s="77" t="s">
        <v>320</v>
      </c>
      <c r="D152" s="77" t="s">
        <v>28</v>
      </c>
      <c r="E152" s="77">
        <v>2020</v>
      </c>
      <c r="F152" s="77">
        <v>45.399601500000003</v>
      </c>
      <c r="G152" s="77">
        <v>-74.135918399999994</v>
      </c>
      <c r="H152" s="77">
        <v>0</v>
      </c>
      <c r="I152" s="77" t="s">
        <v>881</v>
      </c>
      <c r="J152" s="77">
        <v>43.074761000000002</v>
      </c>
      <c r="K152" s="77">
        <v>-89.383761300000003</v>
      </c>
      <c r="L152" s="77">
        <v>2479.8417272171901</v>
      </c>
      <c r="M152" s="77">
        <v>0.48908184480886202</v>
      </c>
      <c r="N152" s="77">
        <v>0</v>
      </c>
      <c r="O152" s="77">
        <v>476.12961162570201</v>
      </c>
      <c r="P152" s="87" cm="1">
        <f t="array" ref="P152">IF($X152="Non-local",VLOOKUP($E152,$AI$64:$AW$68,COLUMN($AW:$AW)-COLUMN($AH:$AH),FALSE),IF($X152="Unknown",VLOOKUP($E152,$AI$71:$AW$75,COLUMN($AW:$AW)-COLUMN($AH:$AH),FALSE),0))</f>
        <v>224</v>
      </c>
      <c r="Q152" s="87" cm="1">
        <f t="array" ref="Q152">IF($X152="Non-local",VLOOKUP($E152,$AI$40:$AW$44,COLUMN($AW:$AW)-COLUMN($AH:$AH),FALSE),IF($X152="Unknown",VLOOKUP($E152,$AI$47:$AW$51,COLUMN($AW:$AW)-COLUMN($AH:$AH),FALSE),0))</f>
        <v>470.18520000000001</v>
      </c>
      <c r="R152" s="87" cm="1">
        <f t="array" ref="R152">IF($X152="Non-local",VLOOKUP($E152,$AI$88:$AW$92,COLUMN($AW:$AW)-COLUMN($AH:$AH),FALSE),IF($X152="Unknown",VLOOKUP($E152,$AI$95:$AW$99,COLUMN($AW:$AW)-COLUMN($AH:$AH),FALSE),0))</f>
        <v>0.13052013767768686</v>
      </c>
      <c r="S152" s="87" cm="1">
        <f t="array" ref="S152">VLOOKUP($E152,$AI$111:$AW$115,COLUMN($AW:$AW)-COLUMN($AH:$AH),FALSE)</f>
        <v>410.28773999999999</v>
      </c>
      <c r="T152" s="104">
        <f t="shared" si="126"/>
        <v>0.61960198248654885</v>
      </c>
      <c r="U152" s="104">
        <f t="shared" si="127"/>
        <v>1580.6025516257021</v>
      </c>
      <c r="V152" s="87" cm="1">
        <f t="array" ref="V152">VLOOKUP($E152,$AI$118:$AW$122,COLUMN($AW:$AW)-COLUMN($AH:$AH),FALSE)</f>
        <v>161.75600000000003</v>
      </c>
      <c r="W152" s="87" t="str">
        <f t="shared" si="131"/>
        <v>International</v>
      </c>
      <c r="X152" s="87" t="str">
        <f t="shared" si="132"/>
        <v>Non-local</v>
      </c>
      <c r="Y152" s="104"/>
      <c r="Z152" s="87" t="str">
        <f t="shared" si="128"/>
        <v>Canada</v>
      </c>
      <c r="AA152" s="87" t="str">
        <f t="shared" si="129"/>
        <v>Other Americas</v>
      </c>
      <c r="AB152" s="82" cm="1">
        <f t="array" ref="AB152">VLOOKUP(B152,'GDP per Capita'!$T$2:$V$4235,COLUMN('GDP per Capita'!$V:$V)-COLUMN('GDP per Capita'!$S:$S),FALSE)</f>
        <v>49196.49</v>
      </c>
      <c r="AC152" s="82">
        <f t="shared" si="133"/>
        <v>49196.49</v>
      </c>
      <c r="AD152" s="82">
        <f t="shared" si="134"/>
        <v>49196.49</v>
      </c>
      <c r="AE152" s="88">
        <f t="shared" si="130"/>
        <v>3.2128360206707882E-2</v>
      </c>
      <c r="AI152" s="107">
        <v>2018</v>
      </c>
      <c r="AJ152" s="137">
        <f t="shared" si="151"/>
        <v>0</v>
      </c>
      <c r="AK152" s="137">
        <f t="shared" si="147"/>
        <v>0</v>
      </c>
      <c r="AL152" s="137">
        <f t="shared" si="147"/>
        <v>0</v>
      </c>
      <c r="AM152" s="137">
        <f t="shared" si="148"/>
        <v>0</v>
      </c>
      <c r="AN152" s="137">
        <f t="shared" si="152"/>
        <v>0</v>
      </c>
      <c r="AO152" s="137">
        <f t="shared" si="153"/>
        <v>1.5133991837501526E-9</v>
      </c>
      <c r="AP152" s="137">
        <f t="shared" si="154"/>
        <v>-8.8107299234252423E-13</v>
      </c>
      <c r="AQ152" s="137">
        <f t="shared" si="148"/>
        <v>0</v>
      </c>
      <c r="AR152" s="137">
        <f t="shared" si="155"/>
        <v>-1.1368683772161603E-12</v>
      </c>
      <c r="AS152" s="137">
        <f t="shared" si="148"/>
        <v>0</v>
      </c>
      <c r="AT152" s="137">
        <f t="shared" si="148"/>
        <v>0</v>
      </c>
      <c r="AU152" s="107">
        <f t="shared" si="149"/>
        <v>0</v>
      </c>
      <c r="AV152" s="107">
        <f t="shared" si="149"/>
        <v>0</v>
      </c>
      <c r="AW152" s="107">
        <f t="shared" si="150"/>
        <v>0</v>
      </c>
      <c r="AX152" s="107">
        <f t="shared" si="150"/>
        <v>0</v>
      </c>
      <c r="AY152" s="107">
        <f t="shared" si="150"/>
        <v>0</v>
      </c>
      <c r="AZ152" s="107">
        <f t="shared" si="150"/>
        <v>0</v>
      </c>
      <c r="BA152" s="107">
        <f t="shared" si="150"/>
        <v>0</v>
      </c>
      <c r="BB152" s="107">
        <f t="shared" si="150"/>
        <v>0</v>
      </c>
      <c r="BC152" s="107">
        <f t="shared" si="150"/>
        <v>0</v>
      </c>
      <c r="BD152" s="34"/>
      <c r="BE152" s="34"/>
      <c r="BH152" s="26"/>
      <c r="BI152" s="34"/>
    </row>
    <row r="153" spans="1:62">
      <c r="A153" s="77" t="s">
        <v>970</v>
      </c>
      <c r="B153" s="77">
        <v>152</v>
      </c>
      <c r="C153" s="77" t="s">
        <v>224</v>
      </c>
      <c r="D153" s="77" t="s">
        <v>31</v>
      </c>
      <c r="E153" s="77">
        <v>2020</v>
      </c>
      <c r="F153" s="77">
        <v>52.400930899999999</v>
      </c>
      <c r="G153" s="77">
        <v>13.059139699999999</v>
      </c>
      <c r="H153" s="77">
        <v>0</v>
      </c>
      <c r="I153" s="77" t="s">
        <v>881</v>
      </c>
      <c r="J153" s="77">
        <v>43.074761000000002</v>
      </c>
      <c r="K153" s="77">
        <v>-89.383761300000003</v>
      </c>
      <c r="L153" s="77">
        <v>14137.7762575824</v>
      </c>
      <c r="M153" s="77">
        <v>2.1812562304599901</v>
      </c>
      <c r="N153" s="77">
        <v>0</v>
      </c>
      <c r="O153" s="77">
        <v>1484.4665070461599</v>
      </c>
      <c r="P153" s="87" cm="1">
        <f t="array" ref="P153">IF($X153="Non-local",VLOOKUP($E153,$AI$64:$AW$68,COLUMN($AW:$AW)-COLUMN($AH:$AH),FALSE),IF($X153="Unknown",VLOOKUP($E153,$AI$71:$AW$75,COLUMN($AW:$AW)-COLUMN($AH:$AH),FALSE),0))</f>
        <v>224</v>
      </c>
      <c r="Q153" s="87" cm="1">
        <f t="array" ref="Q153">IF($X153="Non-local",VLOOKUP($E153,$AI$40:$AW$44,COLUMN($AW:$AW)-COLUMN($AH:$AH),FALSE),IF($X153="Unknown",VLOOKUP($E153,$AI$47:$AW$51,COLUMN($AW:$AW)-COLUMN($AH:$AH),FALSE),0))</f>
        <v>470.18520000000001</v>
      </c>
      <c r="R153" s="87" cm="1">
        <f t="array" ref="R153">IF($X153="Non-local",VLOOKUP($E153,$AI$88:$AW$92,COLUMN($AW:$AW)-COLUMN($AH:$AH),FALSE),IF($X153="Unknown",VLOOKUP($E153,$AI$95:$AW$99,COLUMN($AW:$AW)-COLUMN($AH:$AH),FALSE),0))</f>
        <v>0.13052013767768686</v>
      </c>
      <c r="S153" s="87" cm="1">
        <f t="array" ref="S153">VLOOKUP($E153,$AI$111:$AW$115,COLUMN($AW:$AW)-COLUMN($AH:$AH),FALSE)</f>
        <v>410.28773999999999</v>
      </c>
      <c r="T153" s="104">
        <f t="shared" si="126"/>
        <v>2.3117763681376768</v>
      </c>
      <c r="U153" s="104">
        <f t="shared" si="127"/>
        <v>2588.9394470461602</v>
      </c>
      <c r="V153" s="87" cm="1">
        <f t="array" ref="V153">VLOOKUP($E153,$AI$118:$AW$122,COLUMN($AW:$AW)-COLUMN($AH:$AH),FALSE)</f>
        <v>161.75600000000003</v>
      </c>
      <c r="W153" s="87" t="str">
        <f t="shared" si="131"/>
        <v>International</v>
      </c>
      <c r="X153" s="87" t="str">
        <f t="shared" si="132"/>
        <v>Non-local</v>
      </c>
      <c r="Y153" s="104"/>
      <c r="Z153" s="87" t="str">
        <f t="shared" si="128"/>
        <v>Germany</v>
      </c>
      <c r="AA153" s="87" t="str">
        <f t="shared" si="129"/>
        <v>Europe</v>
      </c>
      <c r="AB153" s="82" cm="1">
        <f t="array" ref="AB153">VLOOKUP(B153,'GDP per Capita'!$T$2:$V$4235,COLUMN('GDP per Capita'!$V:$V)-COLUMN('GDP per Capita'!$S:$S),FALSE)</f>
        <v>49180.54</v>
      </c>
      <c r="AC153" s="82">
        <f t="shared" si="133"/>
        <v>49180.54</v>
      </c>
      <c r="AD153" s="82">
        <f t="shared" si="134"/>
        <v>49180.54</v>
      </c>
      <c r="AE153" s="88">
        <f t="shared" si="130"/>
        <v>5.2641541696088742E-2</v>
      </c>
      <c r="AI153" s="107">
        <v>2019</v>
      </c>
      <c r="AJ153" s="137">
        <f t="shared" si="151"/>
        <v>0</v>
      </c>
      <c r="AK153" s="137">
        <f t="shared" si="147"/>
        <v>0</v>
      </c>
      <c r="AL153" s="137">
        <f t="shared" si="147"/>
        <v>0</v>
      </c>
      <c r="AM153" s="137">
        <f t="shared" si="148"/>
        <v>0</v>
      </c>
      <c r="AN153" s="137">
        <f t="shared" si="152"/>
        <v>0</v>
      </c>
      <c r="AO153" s="137">
        <f t="shared" si="153"/>
        <v>-6.9849193096160889E-10</v>
      </c>
      <c r="AP153" s="137">
        <f t="shared" si="154"/>
        <v>8.2422957348171622E-13</v>
      </c>
      <c r="AQ153" s="137">
        <f t="shared" si="148"/>
        <v>0</v>
      </c>
      <c r="AR153" s="137">
        <f t="shared" si="155"/>
        <v>0</v>
      </c>
      <c r="AS153" s="137">
        <f t="shared" si="148"/>
        <v>0</v>
      </c>
      <c r="AT153" s="137">
        <f t="shared" si="148"/>
        <v>0</v>
      </c>
      <c r="AU153" s="107">
        <f t="shared" si="149"/>
        <v>0</v>
      </c>
      <c r="AV153" s="107">
        <f t="shared" si="149"/>
        <v>0</v>
      </c>
      <c r="AW153" s="107">
        <f t="shared" si="150"/>
        <v>0</v>
      </c>
      <c r="AX153" s="107">
        <f t="shared" si="150"/>
        <v>0</v>
      </c>
      <c r="AY153" s="107">
        <f t="shared" si="150"/>
        <v>0</v>
      </c>
      <c r="AZ153" s="107">
        <f t="shared" si="150"/>
        <v>0</v>
      </c>
      <c r="BA153" s="107">
        <f t="shared" si="150"/>
        <v>0</v>
      </c>
      <c r="BB153" s="107">
        <f t="shared" si="150"/>
        <v>0</v>
      </c>
      <c r="BC153" s="107">
        <f t="shared" si="150"/>
        <v>0</v>
      </c>
      <c r="BD153" s="34"/>
      <c r="BE153" s="34"/>
      <c r="BH153" s="26"/>
      <c r="BI153" s="26"/>
    </row>
    <row r="154" spans="1:62">
      <c r="A154" s="77" t="s">
        <v>921</v>
      </c>
      <c r="B154" s="77">
        <v>153</v>
      </c>
      <c r="C154" s="77" t="s">
        <v>29</v>
      </c>
      <c r="D154" s="77" t="s">
        <v>29</v>
      </c>
      <c r="E154" s="77">
        <v>2020</v>
      </c>
      <c r="F154" s="77">
        <v>19.707373399999899</v>
      </c>
      <c r="G154" s="77">
        <v>-155.08158030000001</v>
      </c>
      <c r="H154" s="77">
        <v>0</v>
      </c>
      <c r="I154" s="77" t="s">
        <v>881</v>
      </c>
      <c r="J154" s="77">
        <v>43.074761000000002</v>
      </c>
      <c r="K154" s="77">
        <v>-89.383761300000003</v>
      </c>
      <c r="L154" s="77">
        <v>13146.6061163332</v>
      </c>
      <c r="M154" s="77">
        <v>2.0326298421075002</v>
      </c>
      <c r="N154" s="77">
        <v>0</v>
      </c>
      <c r="O154" s="77">
        <v>1380.39364221499</v>
      </c>
      <c r="P154" s="87" cm="1">
        <f t="array" ref="P154">IF($X154="Non-local",VLOOKUP($E154,$AI$64:$AW$68,COLUMN($AW:$AW)-COLUMN($AH:$AH),FALSE),IF($X154="Unknown",VLOOKUP($E154,$AI$71:$AW$75,COLUMN($AW:$AW)-COLUMN($AH:$AH),FALSE),0))</f>
        <v>224</v>
      </c>
      <c r="Q154" s="87" cm="1">
        <f t="array" ref="Q154">IF($X154="Non-local",VLOOKUP($E154,$AI$40:$AW$44,COLUMN($AW:$AW)-COLUMN($AH:$AH),FALSE),IF($X154="Unknown",VLOOKUP($E154,$AI$47:$AW$51,COLUMN($AW:$AW)-COLUMN($AH:$AH),FALSE),0))</f>
        <v>470.18520000000001</v>
      </c>
      <c r="R154" s="87" cm="1">
        <f t="array" ref="R154">IF($X154="Non-local",VLOOKUP($E154,$AI$88:$AW$92,COLUMN($AW:$AW)-COLUMN($AH:$AH),FALSE),IF($X154="Unknown",VLOOKUP($E154,$AI$95:$AW$99,COLUMN($AW:$AW)-COLUMN($AH:$AH),FALSE),0))</f>
        <v>0.13052013767768686</v>
      </c>
      <c r="S154" s="87" cm="1">
        <f t="array" ref="S154">VLOOKUP($E154,$AI$111:$AW$115,COLUMN($AW:$AW)-COLUMN($AH:$AH),FALSE)</f>
        <v>410.28773999999999</v>
      </c>
      <c r="T154" s="104">
        <f t="shared" si="126"/>
        <v>2.163149979785187</v>
      </c>
      <c r="U154" s="104">
        <f t="shared" si="127"/>
        <v>2484.8665822149896</v>
      </c>
      <c r="V154" s="87" cm="1">
        <f t="array" ref="V154">VLOOKUP($E154,$AI$118:$AW$122,COLUMN($AW:$AW)-COLUMN($AH:$AH),FALSE)</f>
        <v>161.75600000000003</v>
      </c>
      <c r="W154" s="87" t="str">
        <f t="shared" si="131"/>
        <v>Domestic</v>
      </c>
      <c r="X154" s="87" t="str">
        <f t="shared" si="132"/>
        <v>Non-local</v>
      </c>
      <c r="Y154" s="104"/>
      <c r="Z154" s="87" t="str">
        <f t="shared" si="128"/>
        <v>USA</v>
      </c>
      <c r="AA154" s="87" t="str">
        <f t="shared" si="129"/>
        <v>USA</v>
      </c>
      <c r="AB154" s="82" cm="1">
        <f t="array" ref="AB154">VLOOKUP(B154,'GDP per Capita'!$T$2:$V$4235,COLUMN('GDP per Capita'!$V:$V)-COLUMN('GDP per Capita'!$S:$S),FALSE)</f>
        <v>63809.64</v>
      </c>
      <c r="AC154" s="82">
        <f t="shared" si="133"/>
        <v>63809.64</v>
      </c>
      <c r="AD154" s="82">
        <f t="shared" si="134"/>
        <v>63809.64</v>
      </c>
      <c r="AE154" s="88">
        <f t="shared" si="130"/>
        <v>3.8941868065937836E-2</v>
      </c>
      <c r="AI154" s="107">
        <v>2020</v>
      </c>
      <c r="AJ154" s="137">
        <f t="shared" si="151"/>
        <v>0</v>
      </c>
      <c r="AK154" s="137">
        <f t="shared" si="147"/>
        <v>0</v>
      </c>
      <c r="AL154" s="137">
        <f t="shared" si="147"/>
        <v>0</v>
      </c>
      <c r="AM154" s="137">
        <f t="shared" si="148"/>
        <v>0</v>
      </c>
      <c r="AN154" s="137">
        <f t="shared" si="152"/>
        <v>0</v>
      </c>
      <c r="AO154" s="137">
        <f t="shared" si="153"/>
        <v>-4.7730281949043274E-9</v>
      </c>
      <c r="AP154" s="137">
        <f t="shared" si="154"/>
        <v>-7.9580786405131221E-13</v>
      </c>
      <c r="AQ154" s="137">
        <f t="shared" si="148"/>
        <v>0</v>
      </c>
      <c r="AR154" s="137">
        <f t="shared" si="155"/>
        <v>0</v>
      </c>
      <c r="AS154" s="137">
        <f t="shared" si="148"/>
        <v>0</v>
      </c>
      <c r="AT154" s="137">
        <f t="shared" si="148"/>
        <v>0</v>
      </c>
      <c r="AU154" s="107">
        <f t="shared" si="149"/>
        <v>0</v>
      </c>
      <c r="AV154" s="107">
        <f t="shared" si="149"/>
        <v>0</v>
      </c>
      <c r="AW154" s="107">
        <f t="shared" si="150"/>
        <v>0</v>
      </c>
      <c r="AX154" s="107">
        <f t="shared" si="150"/>
        <v>0</v>
      </c>
      <c r="AY154" s="107">
        <f t="shared" si="150"/>
        <v>0</v>
      </c>
      <c r="AZ154" s="107">
        <f t="shared" si="150"/>
        <v>0</v>
      </c>
      <c r="BA154" s="107">
        <f t="shared" si="150"/>
        <v>0</v>
      </c>
      <c r="BB154" s="107">
        <f t="shared" si="150"/>
        <v>0</v>
      </c>
      <c r="BC154" s="107">
        <f t="shared" si="150"/>
        <v>0</v>
      </c>
      <c r="BD154" s="90"/>
      <c r="BE154" s="34"/>
    </row>
    <row r="155" spans="1:62">
      <c r="A155" s="77" t="s">
        <v>941</v>
      </c>
      <c r="B155" s="77">
        <v>154</v>
      </c>
      <c r="C155" s="77" t="s">
        <v>29</v>
      </c>
      <c r="D155" s="77" t="s">
        <v>29</v>
      </c>
      <c r="E155" s="77">
        <v>2020</v>
      </c>
      <c r="F155" s="77">
        <v>35.222571700000003</v>
      </c>
      <c r="G155" s="77">
        <v>-97.439481599999993</v>
      </c>
      <c r="H155" s="77">
        <v>0</v>
      </c>
      <c r="I155" s="77" t="s">
        <v>881</v>
      </c>
      <c r="J155" s="77">
        <v>43.074761000000002</v>
      </c>
      <c r="K155" s="77">
        <v>-89.383761300000003</v>
      </c>
      <c r="L155" s="77">
        <v>2229.2011972748301</v>
      </c>
      <c r="M155" s="77">
        <v>0.45598607233197302</v>
      </c>
      <c r="N155" s="77">
        <v>0</v>
      </c>
      <c r="O155" s="77">
        <v>428.00662987676702</v>
      </c>
      <c r="P155" s="87" cm="1">
        <f t="array" ref="P155">IF($X155="Non-local",VLOOKUP($E155,$AI$64:$AW$68,COLUMN($AW:$AW)-COLUMN($AH:$AH),FALSE),IF($X155="Unknown",VLOOKUP($E155,$AI$71:$AW$75,COLUMN($AW:$AW)-COLUMN($AH:$AH),FALSE),0))</f>
        <v>224</v>
      </c>
      <c r="Q155" s="87" cm="1">
        <f t="array" ref="Q155">IF($X155="Non-local",VLOOKUP($E155,$AI$40:$AW$44,COLUMN($AW:$AW)-COLUMN($AH:$AH),FALSE),IF($X155="Unknown",VLOOKUP($E155,$AI$47:$AW$51,COLUMN($AW:$AW)-COLUMN($AH:$AH),FALSE),0))</f>
        <v>470.18520000000001</v>
      </c>
      <c r="R155" s="87" cm="1">
        <f t="array" ref="R155">IF($X155="Non-local",VLOOKUP($E155,$AI$88:$AW$92,COLUMN($AW:$AW)-COLUMN($AH:$AH),FALSE),IF($X155="Unknown",VLOOKUP($E155,$AI$95:$AW$99,COLUMN($AW:$AW)-COLUMN($AH:$AH),FALSE),0))</f>
        <v>0.13052013767768686</v>
      </c>
      <c r="S155" s="87" cm="1">
        <f t="array" ref="S155">VLOOKUP($E155,$AI$111:$AW$115,COLUMN($AW:$AW)-COLUMN($AH:$AH),FALSE)</f>
        <v>410.28773999999999</v>
      </c>
      <c r="T155" s="104">
        <f t="shared" si="126"/>
        <v>0.58650621000965986</v>
      </c>
      <c r="U155" s="104">
        <f t="shared" si="127"/>
        <v>1532.4795698767668</v>
      </c>
      <c r="V155" s="87" cm="1">
        <f t="array" ref="V155">VLOOKUP($E155,$AI$118:$AW$122,COLUMN($AW:$AW)-COLUMN($AH:$AH),FALSE)</f>
        <v>161.75600000000003</v>
      </c>
      <c r="W155" s="87" t="str">
        <f t="shared" si="131"/>
        <v>Domestic</v>
      </c>
      <c r="X155" s="87" t="str">
        <f t="shared" si="132"/>
        <v>Non-local</v>
      </c>
      <c r="Y155" s="104"/>
      <c r="Z155" s="87" t="str">
        <f t="shared" si="128"/>
        <v>USA</v>
      </c>
      <c r="AA155" s="87" t="str">
        <f t="shared" si="129"/>
        <v>USA</v>
      </c>
      <c r="AB155" s="82" cm="1">
        <f t="array" ref="AB155">VLOOKUP(B155,'GDP per Capita'!$T$2:$V$4235,COLUMN('GDP per Capita'!$V:$V)-COLUMN('GDP per Capita'!$S:$S),FALSE)</f>
        <v>63809.64</v>
      </c>
      <c r="AC155" s="82">
        <f t="shared" si="133"/>
        <v>63809.64</v>
      </c>
      <c r="AD155" s="82">
        <f t="shared" si="134"/>
        <v>63809.64</v>
      </c>
      <c r="AE155" s="88">
        <f t="shared" si="130"/>
        <v>2.4016427139798419E-2</v>
      </c>
      <c r="BC155" s="25"/>
      <c r="BD155" s="34"/>
      <c r="BE155" s="34"/>
    </row>
    <row r="156" spans="1:62" ht="85">
      <c r="A156" s="77" t="s">
        <v>971</v>
      </c>
      <c r="B156" s="77">
        <v>155</v>
      </c>
      <c r="C156" s="77" t="s">
        <v>29</v>
      </c>
      <c r="D156" s="77" t="s">
        <v>29</v>
      </c>
      <c r="E156" s="77">
        <v>2020</v>
      </c>
      <c r="F156" s="77">
        <v>40.7127281</v>
      </c>
      <c r="G156" s="77">
        <v>-74.006015199999993</v>
      </c>
      <c r="H156" s="77">
        <v>0</v>
      </c>
      <c r="I156" s="77" t="s">
        <v>881</v>
      </c>
      <c r="J156" s="77">
        <v>43.074761000000002</v>
      </c>
      <c r="K156" s="77">
        <v>-89.383761300000003</v>
      </c>
      <c r="L156" s="77">
        <v>2595.3692296520098</v>
      </c>
      <c r="M156" s="77">
        <v>0.50433664791786104</v>
      </c>
      <c r="N156" s="77">
        <v>0</v>
      </c>
      <c r="O156" s="77">
        <v>498.31089209318702</v>
      </c>
      <c r="P156" s="87" cm="1">
        <f t="array" ref="P156">IF($X156="Non-local",VLOOKUP($E156,$AI$64:$AW$68,COLUMN($AW:$AW)-COLUMN($AH:$AH),FALSE),IF($X156="Unknown",VLOOKUP($E156,$AI$71:$AW$75,COLUMN($AW:$AW)-COLUMN($AH:$AH),FALSE),0))</f>
        <v>224</v>
      </c>
      <c r="Q156" s="87" cm="1">
        <f t="array" ref="Q156">IF($X156="Non-local",VLOOKUP($E156,$AI$40:$AW$44,COLUMN($AW:$AW)-COLUMN($AH:$AH),FALSE),IF($X156="Unknown",VLOOKUP($E156,$AI$47:$AW$51,COLUMN($AW:$AW)-COLUMN($AH:$AH),FALSE),0))</f>
        <v>470.18520000000001</v>
      </c>
      <c r="R156" s="87" cm="1">
        <f t="array" ref="R156">IF($X156="Non-local",VLOOKUP($E156,$AI$88:$AW$92,COLUMN($AW:$AW)-COLUMN($AH:$AH),FALSE),IF($X156="Unknown",VLOOKUP($E156,$AI$95:$AW$99,COLUMN($AW:$AW)-COLUMN($AH:$AH),FALSE),0))</f>
        <v>0.13052013767768686</v>
      </c>
      <c r="S156" s="87" cm="1">
        <f t="array" ref="S156">VLOOKUP($E156,$AI$111:$AW$115,COLUMN($AW:$AW)-COLUMN($AH:$AH),FALSE)</f>
        <v>410.28773999999999</v>
      </c>
      <c r="T156" s="104">
        <f t="shared" si="126"/>
        <v>0.63485678559554792</v>
      </c>
      <c r="U156" s="104">
        <f t="shared" si="127"/>
        <v>1602.7838320931871</v>
      </c>
      <c r="V156" s="87" cm="1">
        <f t="array" ref="V156">VLOOKUP($E156,$AI$118:$AW$122,COLUMN($AW:$AW)-COLUMN($AH:$AH),FALSE)</f>
        <v>161.75600000000003</v>
      </c>
      <c r="W156" s="87" t="str">
        <f t="shared" si="131"/>
        <v>Domestic</v>
      </c>
      <c r="X156" s="87" t="str">
        <f t="shared" si="132"/>
        <v>Non-local</v>
      </c>
      <c r="Y156" s="104"/>
      <c r="Z156" s="87" t="str">
        <f t="shared" si="128"/>
        <v>USA</v>
      </c>
      <c r="AA156" s="87" t="str">
        <f t="shared" si="129"/>
        <v>USA</v>
      </c>
      <c r="AB156" s="82" cm="1">
        <f t="array" ref="AB156">VLOOKUP(B156,'GDP per Capita'!$T$2:$V$4235,COLUMN('GDP per Capita'!$V:$V)-COLUMN('GDP per Capita'!$S:$S),FALSE)</f>
        <v>63809.64</v>
      </c>
      <c r="AC156" s="82">
        <f t="shared" si="133"/>
        <v>63809.64</v>
      </c>
      <c r="AD156" s="82">
        <f t="shared" si="134"/>
        <v>63809.64</v>
      </c>
      <c r="AE156" s="88">
        <f t="shared" si="130"/>
        <v>2.5118208347409375E-2</v>
      </c>
      <c r="AI156" s="132" t="s">
        <v>829</v>
      </c>
      <c r="AJ156" s="133" t="s">
        <v>814</v>
      </c>
      <c r="AK156" s="134" t="s">
        <v>78</v>
      </c>
      <c r="AL156" s="134" t="s">
        <v>842</v>
      </c>
      <c r="AM156" s="134" t="s">
        <v>50</v>
      </c>
      <c r="AN156" s="135" t="s">
        <v>53</v>
      </c>
      <c r="AO156" s="136" t="s">
        <v>47</v>
      </c>
      <c r="AP156" s="136" t="s">
        <v>48</v>
      </c>
      <c r="AQ156" s="156" t="s">
        <v>1940</v>
      </c>
      <c r="AR156" s="135" t="s">
        <v>51</v>
      </c>
      <c r="AS156" s="136" t="s">
        <v>52</v>
      </c>
      <c r="AT156" s="156" t="s">
        <v>1938</v>
      </c>
      <c r="AU156" s="136" t="s">
        <v>806</v>
      </c>
      <c r="AV156" s="136" t="s">
        <v>1913</v>
      </c>
      <c r="AW156" s="136" t="s">
        <v>811</v>
      </c>
      <c r="AX156" s="136" t="s">
        <v>808</v>
      </c>
      <c r="AY156" s="136" t="s">
        <v>809</v>
      </c>
      <c r="AZ156" s="136" t="s">
        <v>810</v>
      </c>
      <c r="BA156" s="136" t="s">
        <v>1909</v>
      </c>
      <c r="BB156" s="136" t="s">
        <v>812</v>
      </c>
      <c r="BC156" s="136" t="s">
        <v>813</v>
      </c>
      <c r="BD156" s="156" t="s">
        <v>1954</v>
      </c>
      <c r="BE156" s="34"/>
    </row>
    <row r="157" spans="1:62">
      <c r="A157" s="77" t="s">
        <v>884</v>
      </c>
      <c r="B157" s="77">
        <v>156</v>
      </c>
      <c r="C157" s="77" t="s">
        <v>29</v>
      </c>
      <c r="D157" s="77" t="s">
        <v>29</v>
      </c>
      <c r="E157" s="77">
        <v>2020</v>
      </c>
      <c r="F157" s="77">
        <v>38.894985499999997</v>
      </c>
      <c r="G157" s="77">
        <v>-77.036570799999893</v>
      </c>
      <c r="H157" s="77">
        <v>0</v>
      </c>
      <c r="I157" s="77" t="s">
        <v>881</v>
      </c>
      <c r="J157" s="77">
        <v>43.074761000000002</v>
      </c>
      <c r="K157" s="77">
        <v>-89.383761300000003</v>
      </c>
      <c r="L157" s="77">
        <v>2268.7601181753998</v>
      </c>
      <c r="M157" s="77">
        <v>0.461209621156489</v>
      </c>
      <c r="N157" s="77">
        <v>0</v>
      </c>
      <c r="O157" s="77">
        <v>435.601942689677</v>
      </c>
      <c r="P157" s="87" cm="1">
        <f t="array" ref="P157">IF($X157="Non-local",VLOOKUP($E157,$AI$64:$AW$68,COLUMN($AW:$AW)-COLUMN($AH:$AH),FALSE),IF($X157="Unknown",VLOOKUP($E157,$AI$71:$AW$75,COLUMN($AW:$AW)-COLUMN($AH:$AH),FALSE),0))</f>
        <v>224</v>
      </c>
      <c r="Q157" s="87" cm="1">
        <f t="array" ref="Q157">IF($X157="Non-local",VLOOKUP($E157,$AI$40:$AW$44,COLUMN($AW:$AW)-COLUMN($AH:$AH),FALSE),IF($X157="Unknown",VLOOKUP($E157,$AI$47:$AW$51,COLUMN($AW:$AW)-COLUMN($AH:$AH),FALSE),0))</f>
        <v>470.18520000000001</v>
      </c>
      <c r="R157" s="87" cm="1">
        <f t="array" ref="R157">IF($X157="Non-local",VLOOKUP($E157,$AI$88:$AW$92,COLUMN($AW:$AW)-COLUMN($AH:$AH),FALSE),IF($X157="Unknown",VLOOKUP($E157,$AI$95:$AW$99,COLUMN($AW:$AW)-COLUMN($AH:$AH),FALSE),0))</f>
        <v>0.13052013767768686</v>
      </c>
      <c r="S157" s="87" cm="1">
        <f t="array" ref="S157">VLOOKUP($E157,$AI$111:$AW$115,COLUMN($AW:$AW)-COLUMN($AH:$AH),FALSE)</f>
        <v>410.28773999999999</v>
      </c>
      <c r="T157" s="104">
        <f t="shared" si="126"/>
        <v>0.59172975883417589</v>
      </c>
      <c r="U157" s="104">
        <f t="shared" si="127"/>
        <v>1540.074882689677</v>
      </c>
      <c r="V157" s="87" cm="1">
        <f t="array" ref="V157">VLOOKUP($E157,$AI$118:$AW$122,COLUMN($AW:$AW)-COLUMN($AH:$AH),FALSE)</f>
        <v>161.75600000000003</v>
      </c>
      <c r="W157" s="87" t="str">
        <f t="shared" si="131"/>
        <v>Domestic</v>
      </c>
      <c r="X157" s="87" t="str">
        <f t="shared" si="132"/>
        <v>Non-local</v>
      </c>
      <c r="Y157" s="104"/>
      <c r="Z157" s="87" t="str">
        <f t="shared" si="128"/>
        <v>USA</v>
      </c>
      <c r="AA157" s="87" t="str">
        <f t="shared" si="129"/>
        <v>USA</v>
      </c>
      <c r="AB157" s="82" cm="1">
        <f t="array" ref="AB157">VLOOKUP(B157,'GDP per Capita'!$T$2:$V$4235,COLUMN('GDP per Capita'!$V:$V)-COLUMN('GDP per Capita'!$S:$S),FALSE)</f>
        <v>63809.64</v>
      </c>
      <c r="AC157" s="82">
        <f t="shared" si="133"/>
        <v>63809.64</v>
      </c>
      <c r="AD157" s="82">
        <f t="shared" si="134"/>
        <v>63809.64</v>
      </c>
      <c r="AE157" s="88">
        <f t="shared" si="130"/>
        <v>2.4135457944750621E-2</v>
      </c>
      <c r="AI157" s="105">
        <v>2016</v>
      </c>
      <c r="AJ157" s="137">
        <f>COUNTIFS($E$2:$E$4235,AI157,$W$2:$W$4235,"International")</f>
        <v>45</v>
      </c>
      <c r="AK157" s="137">
        <f t="shared" ref="AK157:AL161" si="156">SUMIFS(L$2:L$4235,$E$2:$E$4235,$AI157,$W$2:$W$4235,"International")</f>
        <v>737600.73331334686</v>
      </c>
      <c r="AL157" s="137">
        <f t="shared" si="156"/>
        <v>115.12236673203849</v>
      </c>
      <c r="AM157" s="137">
        <f t="shared" ref="AM157:AT161" si="157">SUMIFS(O$2:O$4235,$E$2:$E$4235,$AI157,$W$2:$W$4235,"International")</f>
        <v>72594.15412063383</v>
      </c>
      <c r="AN157" s="137">
        <f t="shared" si="157"/>
        <v>11880</v>
      </c>
      <c r="AO157" s="137">
        <f t="shared" si="157"/>
        <v>27990.188999999984</v>
      </c>
      <c r="AP157" s="137">
        <f t="shared" si="157"/>
        <v>5.4214022223770817</v>
      </c>
      <c r="AQ157" s="137">
        <f t="shared" si="157"/>
        <v>19426.194899999995</v>
      </c>
      <c r="AR157" s="137">
        <f t="shared" si="157"/>
        <v>120.54376895441558</v>
      </c>
      <c r="AS157" s="137">
        <f t="shared" si="157"/>
        <v>131890.53802063383</v>
      </c>
      <c r="AT157" s="137">
        <f t="shared" si="157"/>
        <v>0</v>
      </c>
      <c r="AU157" s="137">
        <f t="shared" ref="AU157:BD157" si="158">AK157/$AJ157</f>
        <v>16391.127406963264</v>
      </c>
      <c r="AV157" s="137">
        <f t="shared" si="158"/>
        <v>2.558274816267522</v>
      </c>
      <c r="AW157" s="137">
        <f t="shared" si="158"/>
        <v>1613.2034249029739</v>
      </c>
      <c r="AX157" s="137">
        <f t="shared" si="158"/>
        <v>264</v>
      </c>
      <c r="AY157" s="137">
        <f t="shared" si="158"/>
        <v>622.00419999999963</v>
      </c>
      <c r="AZ157" s="137">
        <f t="shared" si="158"/>
        <v>0.12047560494171293</v>
      </c>
      <c r="BA157" s="137">
        <f t="shared" si="158"/>
        <v>431.69321999999988</v>
      </c>
      <c r="BB157" s="137">
        <f t="shared" si="158"/>
        <v>2.678750421209235</v>
      </c>
      <c r="BC157" s="137">
        <f t="shared" si="158"/>
        <v>2930.9008449029739</v>
      </c>
      <c r="BD157" s="137">
        <f t="shared" si="158"/>
        <v>0</v>
      </c>
      <c r="BE157" s="90"/>
    </row>
    <row r="158" spans="1:62">
      <c r="A158" s="77" t="s">
        <v>972</v>
      </c>
      <c r="B158" s="77">
        <v>157</v>
      </c>
      <c r="C158" s="77" t="s">
        <v>29</v>
      </c>
      <c r="D158" s="77" t="s">
        <v>29</v>
      </c>
      <c r="E158" s="77">
        <v>2020</v>
      </c>
      <c r="F158" s="77">
        <v>39.355589000000002</v>
      </c>
      <c r="G158" s="77">
        <v>-82.061040399999996</v>
      </c>
      <c r="H158" s="77">
        <v>0</v>
      </c>
      <c r="I158" s="77" t="s">
        <v>881</v>
      </c>
      <c r="J158" s="77">
        <v>43.074761000000002</v>
      </c>
      <c r="K158" s="77">
        <v>-89.383761300000003</v>
      </c>
      <c r="L158" s="77">
        <v>1477.21481004476</v>
      </c>
      <c r="M158" s="77">
        <v>0.35669019874278701</v>
      </c>
      <c r="N158" s="77">
        <v>0</v>
      </c>
      <c r="O158" s="77">
        <v>283.62524352859401</v>
      </c>
      <c r="P158" s="87" cm="1">
        <f t="array" ref="P158">IF($X158="Non-local",VLOOKUP($E158,$AI$64:$AW$68,COLUMN($AW:$AW)-COLUMN($AH:$AH),FALSE),IF($X158="Unknown",VLOOKUP($E158,$AI$71:$AW$75,COLUMN($AW:$AW)-COLUMN($AH:$AH),FALSE),0))</f>
        <v>224</v>
      </c>
      <c r="Q158" s="87" cm="1">
        <f t="array" ref="Q158">IF($X158="Non-local",VLOOKUP($E158,$AI$40:$AW$44,COLUMN($AW:$AW)-COLUMN($AH:$AH),FALSE),IF($X158="Unknown",VLOOKUP($E158,$AI$47:$AW$51,COLUMN($AW:$AW)-COLUMN($AH:$AH),FALSE),0))</f>
        <v>470.18520000000001</v>
      </c>
      <c r="R158" s="87" cm="1">
        <f t="array" ref="R158">IF($X158="Non-local",VLOOKUP($E158,$AI$88:$AW$92,COLUMN($AW:$AW)-COLUMN($AH:$AH),FALSE),IF($X158="Unknown",VLOOKUP($E158,$AI$95:$AW$99,COLUMN($AW:$AW)-COLUMN($AH:$AH),FALSE),0))</f>
        <v>0.13052013767768686</v>
      </c>
      <c r="S158" s="87" cm="1">
        <f t="array" ref="S158">VLOOKUP($E158,$AI$111:$AW$115,COLUMN($AW:$AW)-COLUMN($AH:$AH),FALSE)</f>
        <v>410.28773999999999</v>
      </c>
      <c r="T158" s="104">
        <f t="shared" si="126"/>
        <v>0.48721033642047384</v>
      </c>
      <c r="U158" s="104">
        <f t="shared" si="127"/>
        <v>1388.0981835285941</v>
      </c>
      <c r="V158" s="87" cm="1">
        <f t="array" ref="V158">VLOOKUP($E158,$AI$118:$AW$122,COLUMN($AW:$AW)-COLUMN($AH:$AH),FALSE)</f>
        <v>161.75600000000003</v>
      </c>
      <c r="W158" s="87" t="str">
        <f t="shared" si="131"/>
        <v>Domestic</v>
      </c>
      <c r="X158" s="87" t="str">
        <f t="shared" si="132"/>
        <v>Non-local</v>
      </c>
      <c r="Y158" s="104"/>
      <c r="Z158" s="87" t="str">
        <f t="shared" si="128"/>
        <v>USA</v>
      </c>
      <c r="AA158" s="87" t="str">
        <f t="shared" si="129"/>
        <v>USA</v>
      </c>
      <c r="AB158" s="82" cm="1">
        <f t="array" ref="AB158">VLOOKUP(B158,'GDP per Capita'!$T$2:$V$4235,COLUMN('GDP per Capita'!$V:$V)-COLUMN('GDP per Capita'!$S:$S),FALSE)</f>
        <v>63809.64</v>
      </c>
      <c r="AC158" s="82">
        <f t="shared" si="133"/>
        <v>63809.64</v>
      </c>
      <c r="AD158" s="82">
        <f t="shared" si="134"/>
        <v>63809.64</v>
      </c>
      <c r="AE158" s="88">
        <f t="shared" si="130"/>
        <v>2.1753737891776134E-2</v>
      </c>
      <c r="AI158" s="107">
        <v>2017</v>
      </c>
      <c r="AJ158" s="137">
        <f>COUNTIFS($E$2:$E$4235,AI158,$W$2:$W$4235,"International")</f>
        <v>43</v>
      </c>
      <c r="AK158" s="137">
        <f t="shared" si="156"/>
        <v>685452.78829967708</v>
      </c>
      <c r="AL158" s="137">
        <f t="shared" si="156"/>
        <v>107.73837770154998</v>
      </c>
      <c r="AM158" s="137">
        <f t="shared" si="157"/>
        <v>68251.846961923962</v>
      </c>
      <c r="AN158" s="137">
        <f t="shared" si="157"/>
        <v>9631.9999999999982</v>
      </c>
      <c r="AO158" s="137">
        <f t="shared" si="157"/>
        <v>23035.727799999986</v>
      </c>
      <c r="AP158" s="137">
        <f t="shared" si="157"/>
        <v>5.9393584376973978</v>
      </c>
      <c r="AQ158" s="137">
        <f t="shared" si="157"/>
        <v>18562.808459999993</v>
      </c>
      <c r="AR158" s="137">
        <f t="shared" si="157"/>
        <v>113.67773613924729</v>
      </c>
      <c r="AS158" s="137">
        <f t="shared" si="157"/>
        <v>119482.38322192394</v>
      </c>
      <c r="AT158" s="137">
        <f t="shared" si="157"/>
        <v>0</v>
      </c>
      <c r="AU158" s="137">
        <f t="shared" ref="AU158:BC161" si="159">AK158/$AJ158</f>
        <v>15940.762518597141</v>
      </c>
      <c r="AV158" s="137">
        <f t="shared" si="159"/>
        <v>2.5055436674779066</v>
      </c>
      <c r="AW158" s="137">
        <f t="shared" si="159"/>
        <v>1587.2522549284643</v>
      </c>
      <c r="AX158" s="137">
        <f t="shared" si="159"/>
        <v>223.99999999999997</v>
      </c>
      <c r="AY158" s="137">
        <f t="shared" si="159"/>
        <v>535.71459999999968</v>
      </c>
      <c r="AZ158" s="137">
        <f t="shared" si="159"/>
        <v>0.13812461483017205</v>
      </c>
      <c r="BA158" s="137">
        <f t="shared" si="159"/>
        <v>431.69321999999983</v>
      </c>
      <c r="BB158" s="137">
        <f t="shared" si="159"/>
        <v>2.6436682823080764</v>
      </c>
      <c r="BC158" s="137">
        <f t="shared" si="159"/>
        <v>2778.6600749284639</v>
      </c>
      <c r="BD158" s="137">
        <f t="shared" ref="BD158:BD161" si="160">AT158/$AJ158</f>
        <v>0</v>
      </c>
      <c r="BE158" s="34"/>
    </row>
    <row r="159" spans="1:62">
      <c r="A159" s="77" t="s">
        <v>973</v>
      </c>
      <c r="B159" s="77">
        <v>158</v>
      </c>
      <c r="C159" s="77" t="s">
        <v>29</v>
      </c>
      <c r="D159" s="77" t="s">
        <v>29</v>
      </c>
      <c r="E159" s="77">
        <v>2020</v>
      </c>
      <c r="F159" s="77">
        <v>37.4443292999999</v>
      </c>
      <c r="G159" s="77">
        <v>-122.1598465</v>
      </c>
      <c r="H159" s="77">
        <v>0</v>
      </c>
      <c r="I159" s="77" t="s">
        <v>881</v>
      </c>
      <c r="J159" s="77">
        <v>43.074761000000002</v>
      </c>
      <c r="K159" s="77">
        <v>-89.383761300000003</v>
      </c>
      <c r="L159" s="77">
        <v>5663.3000480649598</v>
      </c>
      <c r="M159" s="77">
        <v>0.96638492272462595</v>
      </c>
      <c r="N159" s="77">
        <v>0</v>
      </c>
      <c r="O159" s="77">
        <v>679.59600576779599</v>
      </c>
      <c r="P159" s="87" cm="1">
        <f t="array" ref="P159">IF($X159="Non-local",VLOOKUP($E159,$AI$64:$AW$68,COLUMN($AW:$AW)-COLUMN($AH:$AH),FALSE),IF($X159="Unknown",VLOOKUP($E159,$AI$71:$AW$75,COLUMN($AW:$AW)-COLUMN($AH:$AH),FALSE),0))</f>
        <v>224</v>
      </c>
      <c r="Q159" s="87" cm="1">
        <f t="array" ref="Q159">IF($X159="Non-local",VLOOKUP($E159,$AI$40:$AW$44,COLUMN($AW:$AW)-COLUMN($AH:$AH),FALSE),IF($X159="Unknown",VLOOKUP($E159,$AI$47:$AW$51,COLUMN($AW:$AW)-COLUMN($AH:$AH),FALSE),0))</f>
        <v>470.18520000000001</v>
      </c>
      <c r="R159" s="87" cm="1">
        <f t="array" ref="R159">IF($X159="Non-local",VLOOKUP($E159,$AI$88:$AW$92,COLUMN($AW:$AW)-COLUMN($AH:$AH),FALSE),IF($X159="Unknown",VLOOKUP($E159,$AI$95:$AW$99,COLUMN($AW:$AW)-COLUMN($AH:$AH),FALSE),0))</f>
        <v>0.13052013767768686</v>
      </c>
      <c r="S159" s="87" cm="1">
        <f t="array" ref="S159">VLOOKUP($E159,$AI$111:$AW$115,COLUMN($AW:$AW)-COLUMN($AH:$AH),FALSE)</f>
        <v>410.28773999999999</v>
      </c>
      <c r="T159" s="104">
        <f t="shared" si="126"/>
        <v>1.0969050604023127</v>
      </c>
      <c r="U159" s="104">
        <f t="shared" si="127"/>
        <v>1784.0689457677961</v>
      </c>
      <c r="V159" s="87" cm="1">
        <f t="array" ref="V159">VLOOKUP($E159,$AI$118:$AW$122,COLUMN($AW:$AW)-COLUMN($AH:$AH),FALSE)</f>
        <v>161.75600000000003</v>
      </c>
      <c r="W159" s="87" t="str">
        <f t="shared" si="131"/>
        <v>Domestic</v>
      </c>
      <c r="X159" s="87" t="str">
        <f t="shared" si="132"/>
        <v>Non-local</v>
      </c>
      <c r="Y159" s="104"/>
      <c r="Z159" s="87" t="str">
        <f t="shared" si="128"/>
        <v>USA</v>
      </c>
      <c r="AA159" s="87" t="str">
        <f t="shared" si="129"/>
        <v>USA</v>
      </c>
      <c r="AB159" s="82" cm="1">
        <f t="array" ref="AB159">VLOOKUP(B159,'GDP per Capita'!$T$2:$V$4235,COLUMN('GDP per Capita'!$V:$V)-COLUMN('GDP per Capita'!$S:$S),FALSE)</f>
        <v>63809.64</v>
      </c>
      <c r="AC159" s="82">
        <f t="shared" si="133"/>
        <v>63809.64</v>
      </c>
      <c r="AD159" s="82">
        <f t="shared" si="134"/>
        <v>63809.64</v>
      </c>
      <c r="AE159" s="88">
        <f t="shared" si="130"/>
        <v>2.7959238537747528E-2</v>
      </c>
      <c r="AI159" s="107">
        <v>2018</v>
      </c>
      <c r="AJ159" s="137">
        <f>COUNTIFS($E$2:$E$4235,AI159,$W$2:$W$4235,"International")</f>
        <v>39</v>
      </c>
      <c r="AK159" s="137">
        <f t="shared" si="156"/>
        <v>596220.04535552114</v>
      </c>
      <c r="AL159" s="137">
        <f t="shared" si="156"/>
        <v>93.278123711101387</v>
      </c>
      <c r="AM159" s="137">
        <f t="shared" si="157"/>
        <v>61996.065780526485</v>
      </c>
      <c r="AN159" s="137">
        <f t="shared" si="157"/>
        <v>11076</v>
      </c>
      <c r="AO159" s="137">
        <f t="shared" si="157"/>
        <v>27343.016999999978</v>
      </c>
      <c r="AP159" s="137">
        <f t="shared" si="157"/>
        <v>6.1517278601560719</v>
      </c>
      <c r="AQ159" s="137">
        <f t="shared" si="157"/>
        <v>16836.035579999989</v>
      </c>
      <c r="AR159" s="137">
        <f t="shared" si="157"/>
        <v>99.429851571257473</v>
      </c>
      <c r="AS159" s="137">
        <f t="shared" si="157"/>
        <v>117251.1183605265</v>
      </c>
      <c r="AT159" s="137">
        <f t="shared" si="157"/>
        <v>0</v>
      </c>
      <c r="AU159" s="137">
        <f t="shared" si="159"/>
        <v>15287.693470654389</v>
      </c>
      <c r="AV159" s="137">
        <f t="shared" si="159"/>
        <v>2.3917467618231125</v>
      </c>
      <c r="AW159" s="137">
        <f t="shared" si="159"/>
        <v>1589.642712321192</v>
      </c>
      <c r="AX159" s="137">
        <f t="shared" si="159"/>
        <v>284</v>
      </c>
      <c r="AY159" s="137">
        <f t="shared" si="159"/>
        <v>701.10299999999938</v>
      </c>
      <c r="AZ159" s="137">
        <f t="shared" si="159"/>
        <v>0.15773661179887363</v>
      </c>
      <c r="BA159" s="137">
        <f t="shared" si="159"/>
        <v>431.69321999999971</v>
      </c>
      <c r="BB159" s="137">
        <f t="shared" si="159"/>
        <v>2.5494833736219866</v>
      </c>
      <c r="BC159" s="137">
        <f t="shared" si="159"/>
        <v>3006.4389323211922</v>
      </c>
      <c r="BD159" s="137">
        <f t="shared" si="160"/>
        <v>0</v>
      </c>
      <c r="BE159" s="90"/>
    </row>
    <row r="160" spans="1:62">
      <c r="A160" s="77" t="s">
        <v>974</v>
      </c>
      <c r="B160" s="77">
        <v>159</v>
      </c>
      <c r="C160" s="77" t="s">
        <v>29</v>
      </c>
      <c r="D160" s="77" t="s">
        <v>29</v>
      </c>
      <c r="E160" s="77">
        <v>2020</v>
      </c>
      <c r="F160" s="77">
        <v>26.9297836</v>
      </c>
      <c r="G160" s="77">
        <v>-82.045366400000006</v>
      </c>
      <c r="H160" s="77">
        <v>0</v>
      </c>
      <c r="I160" s="77" t="s">
        <v>881</v>
      </c>
      <c r="J160" s="77">
        <v>43.074761000000002</v>
      </c>
      <c r="K160" s="77">
        <v>-89.383761300000003</v>
      </c>
      <c r="L160" s="77">
        <v>3827.3322612629599</v>
      </c>
      <c r="M160" s="77">
        <v>0.69463412731310503</v>
      </c>
      <c r="N160" s="77">
        <v>0</v>
      </c>
      <c r="O160" s="77">
        <v>734.84779416248898</v>
      </c>
      <c r="P160" s="87" cm="1">
        <f t="array" ref="P160">IF($X160="Non-local",VLOOKUP($E160,$AI$64:$AW$68,COLUMN($AW:$AW)-COLUMN($AH:$AH),FALSE),IF($X160="Unknown",VLOOKUP($E160,$AI$71:$AW$75,COLUMN($AW:$AW)-COLUMN($AH:$AH),FALSE),0))</f>
        <v>224</v>
      </c>
      <c r="Q160" s="87" cm="1">
        <f t="array" ref="Q160">IF($X160="Non-local",VLOOKUP($E160,$AI$40:$AW$44,COLUMN($AW:$AW)-COLUMN($AH:$AH),FALSE),IF($X160="Unknown",VLOOKUP($E160,$AI$47:$AW$51,COLUMN($AW:$AW)-COLUMN($AH:$AH),FALSE),0))</f>
        <v>470.18520000000001</v>
      </c>
      <c r="R160" s="87" cm="1">
        <f t="array" ref="R160">IF($X160="Non-local",VLOOKUP($E160,$AI$88:$AW$92,COLUMN($AW:$AW)-COLUMN($AH:$AH),FALSE),IF($X160="Unknown",VLOOKUP($E160,$AI$95:$AW$99,COLUMN($AW:$AW)-COLUMN($AH:$AH),FALSE),0))</f>
        <v>0.13052013767768686</v>
      </c>
      <c r="S160" s="87" cm="1">
        <f t="array" ref="S160">VLOOKUP($E160,$AI$111:$AW$115,COLUMN($AW:$AW)-COLUMN($AH:$AH),FALSE)</f>
        <v>410.28773999999999</v>
      </c>
      <c r="T160" s="104">
        <f t="shared" si="126"/>
        <v>0.82515426499079192</v>
      </c>
      <c r="U160" s="104">
        <f t="shared" si="127"/>
        <v>1839.3207341624891</v>
      </c>
      <c r="V160" s="87" cm="1">
        <f t="array" ref="V160">VLOOKUP($E160,$AI$118:$AW$122,COLUMN($AW:$AW)-COLUMN($AH:$AH),FALSE)</f>
        <v>161.75600000000003</v>
      </c>
      <c r="W160" s="87" t="str">
        <f t="shared" si="131"/>
        <v>Domestic</v>
      </c>
      <c r="X160" s="87" t="str">
        <f t="shared" si="132"/>
        <v>Non-local</v>
      </c>
      <c r="Y160" s="104"/>
      <c r="Z160" s="87" t="str">
        <f t="shared" si="128"/>
        <v>USA</v>
      </c>
      <c r="AA160" s="87" t="str">
        <f t="shared" si="129"/>
        <v>USA</v>
      </c>
      <c r="AB160" s="82" cm="1">
        <f t="array" ref="AB160">VLOOKUP(B160,'GDP per Capita'!$T$2:$V$4235,COLUMN('GDP per Capita'!$V:$V)-COLUMN('GDP per Capita'!$S:$S),FALSE)</f>
        <v>63809.64</v>
      </c>
      <c r="AC160" s="82">
        <f t="shared" si="133"/>
        <v>63809.64</v>
      </c>
      <c r="AD160" s="82">
        <f t="shared" si="134"/>
        <v>63809.64</v>
      </c>
      <c r="AE160" s="88">
        <f t="shared" si="130"/>
        <v>2.8825123197098262E-2</v>
      </c>
      <c r="AI160" s="107">
        <v>2019</v>
      </c>
      <c r="AJ160" s="137">
        <f>COUNTIFS($E$2:$E$4235,AI160,$W$2:$W$4235,"International")</f>
        <v>47</v>
      </c>
      <c r="AK160" s="137">
        <f t="shared" si="156"/>
        <v>655661.57153317693</v>
      </c>
      <c r="AL160" s="137">
        <f t="shared" si="156"/>
        <v>103.55296307306567</v>
      </c>
      <c r="AM160" s="137">
        <f t="shared" si="157"/>
        <v>67537.11532864871</v>
      </c>
      <c r="AN160" s="137">
        <f t="shared" si="157"/>
        <v>11468</v>
      </c>
      <c r="AO160" s="137">
        <f t="shared" si="157"/>
        <v>22812.813000000024</v>
      </c>
      <c r="AP160" s="137">
        <f t="shared" si="157"/>
        <v>7.6129843565633317</v>
      </c>
      <c r="AQ160" s="137">
        <f t="shared" si="157"/>
        <v>20289.581339999997</v>
      </c>
      <c r="AR160" s="137">
        <f t="shared" si="157"/>
        <v>111.165947429629</v>
      </c>
      <c r="AS160" s="137">
        <f t="shared" si="157"/>
        <v>122107.50966864871</v>
      </c>
      <c r="AT160" s="137">
        <f t="shared" si="157"/>
        <v>0</v>
      </c>
      <c r="AU160" s="137">
        <f t="shared" si="159"/>
        <v>13950.246202833552</v>
      </c>
      <c r="AV160" s="137">
        <f t="shared" si="159"/>
        <v>2.2032545334694822</v>
      </c>
      <c r="AW160" s="137">
        <f t="shared" si="159"/>
        <v>1436.959900609547</v>
      </c>
      <c r="AX160" s="137">
        <f t="shared" si="159"/>
        <v>244</v>
      </c>
      <c r="AY160" s="137">
        <f t="shared" si="159"/>
        <v>485.37900000000053</v>
      </c>
      <c r="AZ160" s="137">
        <f t="shared" si="159"/>
        <v>0.16197839056517727</v>
      </c>
      <c r="BA160" s="137">
        <f t="shared" si="159"/>
        <v>431.69321999999994</v>
      </c>
      <c r="BB160" s="137">
        <f t="shared" si="159"/>
        <v>2.3652329240346597</v>
      </c>
      <c r="BC160" s="137">
        <f t="shared" si="159"/>
        <v>2598.0321206095468</v>
      </c>
      <c r="BD160" s="137">
        <f t="shared" si="160"/>
        <v>0</v>
      </c>
    </row>
    <row r="161" spans="1:59">
      <c r="A161" s="77" t="s">
        <v>975</v>
      </c>
      <c r="B161" s="77">
        <v>160</v>
      </c>
      <c r="C161" s="77" t="s">
        <v>631</v>
      </c>
      <c r="D161" s="77" t="s">
        <v>31</v>
      </c>
      <c r="E161" s="77">
        <v>2020</v>
      </c>
      <c r="F161" s="77">
        <v>64.145981000000006</v>
      </c>
      <c r="G161" s="77">
        <v>-21.942236699999999</v>
      </c>
      <c r="H161" s="77">
        <v>0</v>
      </c>
      <c r="I161" s="77" t="s">
        <v>881</v>
      </c>
      <c r="J161" s="77">
        <v>43.074761000000002</v>
      </c>
      <c r="K161" s="77">
        <v>-89.383761300000003</v>
      </c>
      <c r="L161" s="77">
        <v>9460.6871381275996</v>
      </c>
      <c r="M161" s="77">
        <v>1.49511519754877</v>
      </c>
      <c r="N161" s="77">
        <v>0</v>
      </c>
      <c r="O161" s="77">
        <v>993.37214950339796</v>
      </c>
      <c r="P161" s="87" cm="1">
        <f t="array" ref="P161">IF($X161="Non-local",VLOOKUP($E161,$AI$64:$AW$68,COLUMN($AW:$AW)-COLUMN($AH:$AH),FALSE),IF($X161="Unknown",VLOOKUP($E161,$AI$71:$AW$75,COLUMN($AW:$AW)-COLUMN($AH:$AH),FALSE),0))</f>
        <v>224</v>
      </c>
      <c r="Q161" s="87" cm="1">
        <f t="array" ref="Q161">IF($X161="Non-local",VLOOKUP($E161,$AI$40:$AW$44,COLUMN($AW:$AW)-COLUMN($AH:$AH),FALSE),IF($X161="Unknown",VLOOKUP($E161,$AI$47:$AW$51,COLUMN($AW:$AW)-COLUMN($AH:$AH),FALSE),0))</f>
        <v>470.18520000000001</v>
      </c>
      <c r="R161" s="87" cm="1">
        <f t="array" ref="R161">IF($X161="Non-local",VLOOKUP($E161,$AI$88:$AW$92,COLUMN($AW:$AW)-COLUMN($AH:$AH),FALSE),IF($X161="Unknown",VLOOKUP($E161,$AI$95:$AW$99,COLUMN($AW:$AW)-COLUMN($AH:$AH),FALSE),0))</f>
        <v>0.13052013767768686</v>
      </c>
      <c r="S161" s="87" cm="1">
        <f t="array" ref="S161">VLOOKUP($E161,$AI$111:$AW$115,COLUMN($AW:$AW)-COLUMN($AH:$AH),FALSE)</f>
        <v>410.28773999999999</v>
      </c>
      <c r="T161" s="104">
        <f t="shared" si="126"/>
        <v>1.6256353352264568</v>
      </c>
      <c r="U161" s="104">
        <f t="shared" si="127"/>
        <v>2097.8450895033975</v>
      </c>
      <c r="V161" s="87" cm="1">
        <f t="array" ref="V161">VLOOKUP($E161,$AI$118:$AW$122,COLUMN($AW:$AW)-COLUMN($AH:$AH),FALSE)</f>
        <v>161.75600000000003</v>
      </c>
      <c r="W161" s="87" t="str">
        <f t="shared" si="131"/>
        <v>International</v>
      </c>
      <c r="X161" s="87" t="str">
        <f t="shared" si="132"/>
        <v>Non-local</v>
      </c>
      <c r="Y161" s="104"/>
      <c r="Z161" s="87" t="str">
        <f t="shared" si="128"/>
        <v>Iceland</v>
      </c>
      <c r="AA161" s="87" t="str">
        <f t="shared" si="129"/>
        <v>Europe</v>
      </c>
      <c r="AB161" s="82" cm="1">
        <f t="array" ref="AB161">VLOOKUP(B161,'GDP per Capita'!$T$2:$V$4235,COLUMN('GDP per Capita'!$V:$V)-COLUMN('GDP per Capita'!$S:$S),FALSE)</f>
        <v>89388.88</v>
      </c>
      <c r="AC161" s="82">
        <f t="shared" si="133"/>
        <v>89388.88</v>
      </c>
      <c r="AD161" s="82">
        <f t="shared" si="134"/>
        <v>89388.88</v>
      </c>
      <c r="AE161" s="88">
        <f t="shared" si="130"/>
        <v>2.3468747896868127E-2</v>
      </c>
      <c r="AI161" s="107">
        <v>2020</v>
      </c>
      <c r="AJ161" s="137">
        <f>COUNTIFS($E$2:$E$4235,AI161,$W$2:$W$4235,"International")</f>
        <v>195</v>
      </c>
      <c r="AK161" s="137">
        <f t="shared" si="156"/>
        <v>2655688.7249958538</v>
      </c>
      <c r="AL161" s="137">
        <f t="shared" si="156"/>
        <v>420.80175358976447</v>
      </c>
      <c r="AM161" s="137">
        <f t="shared" si="157"/>
        <v>269211.57640893495</v>
      </c>
      <c r="AN161" s="137">
        <f t="shared" si="157"/>
        <v>43680</v>
      </c>
      <c r="AO161" s="137">
        <f t="shared" si="157"/>
        <v>91686.114000000394</v>
      </c>
      <c r="AP161" s="137">
        <f t="shared" si="157"/>
        <v>25.451426847149051</v>
      </c>
      <c r="AQ161" s="137">
        <f t="shared" si="157"/>
        <v>80006.109299999967</v>
      </c>
      <c r="AR161" s="137">
        <f t="shared" si="157"/>
        <v>446.25318043691374</v>
      </c>
      <c r="AS161" s="137">
        <f t="shared" si="157"/>
        <v>484583.79970893514</v>
      </c>
      <c r="AT161" s="137">
        <f t="shared" si="157"/>
        <v>31542.420000000089</v>
      </c>
      <c r="AU161" s="137">
        <f t="shared" si="159"/>
        <v>13618.916538440277</v>
      </c>
      <c r="AV161" s="137">
        <f t="shared" si="159"/>
        <v>2.1579577107167407</v>
      </c>
      <c r="AW161" s="137">
        <f t="shared" si="159"/>
        <v>1380.5721867124869</v>
      </c>
      <c r="AX161" s="137">
        <f t="shared" si="159"/>
        <v>224</v>
      </c>
      <c r="AY161" s="137">
        <f t="shared" si="159"/>
        <v>470.185200000002</v>
      </c>
      <c r="AZ161" s="137">
        <f t="shared" si="159"/>
        <v>0.13052013767768744</v>
      </c>
      <c r="BA161" s="137">
        <f t="shared" si="159"/>
        <v>410.28773999999981</v>
      </c>
      <c r="BB161" s="137">
        <f t="shared" si="159"/>
        <v>2.2884778483944292</v>
      </c>
      <c r="BC161" s="137">
        <f t="shared" si="159"/>
        <v>2485.0451267124881</v>
      </c>
      <c r="BD161" s="137">
        <f t="shared" si="160"/>
        <v>161.75600000000045</v>
      </c>
    </row>
    <row r="162" spans="1:59">
      <c r="A162" s="77" t="s">
        <v>976</v>
      </c>
      <c r="B162" s="77">
        <v>161</v>
      </c>
      <c r="C162" s="77" t="s">
        <v>572</v>
      </c>
      <c r="D162" s="77" t="s">
        <v>31</v>
      </c>
      <c r="E162" s="77">
        <v>2020</v>
      </c>
      <c r="F162" s="77">
        <v>48.770941399999998</v>
      </c>
      <c r="G162" s="77">
        <v>2.0706083999999998</v>
      </c>
      <c r="H162" s="77">
        <v>0</v>
      </c>
      <c r="I162" s="77" t="s">
        <v>881</v>
      </c>
      <c r="J162" s="77">
        <v>43.074761000000002</v>
      </c>
      <c r="K162" s="77">
        <v>-89.383761300000003</v>
      </c>
      <c r="L162" s="77">
        <v>13322.564965240101</v>
      </c>
      <c r="M162" s="77">
        <v>2.0588885515641202</v>
      </c>
      <c r="N162" s="77">
        <v>0</v>
      </c>
      <c r="O162" s="77">
        <v>1398.8693213502099</v>
      </c>
      <c r="P162" s="87" cm="1">
        <f t="array" ref="P162">IF($X162="Non-local",VLOOKUP($E162,$AI$64:$AW$68,COLUMN($AW:$AW)-COLUMN($AH:$AH),FALSE),IF($X162="Unknown",VLOOKUP($E162,$AI$71:$AW$75,COLUMN($AW:$AW)-COLUMN($AH:$AH),FALSE),0))</f>
        <v>224</v>
      </c>
      <c r="Q162" s="87" cm="1">
        <f t="array" ref="Q162">IF($X162="Non-local",VLOOKUP($E162,$AI$40:$AW$44,COLUMN($AW:$AW)-COLUMN($AH:$AH),FALSE),IF($X162="Unknown",VLOOKUP($E162,$AI$47:$AW$51,COLUMN($AW:$AW)-COLUMN($AH:$AH),FALSE),0))</f>
        <v>470.18520000000001</v>
      </c>
      <c r="R162" s="87" cm="1">
        <f t="array" ref="R162">IF($X162="Non-local",VLOOKUP($E162,$AI$88:$AW$92,COLUMN($AW:$AW)-COLUMN($AH:$AH),FALSE),IF($X162="Unknown",VLOOKUP($E162,$AI$95:$AW$99,COLUMN($AW:$AW)-COLUMN($AH:$AH),FALSE),0))</f>
        <v>0.13052013767768686</v>
      </c>
      <c r="S162" s="87" cm="1">
        <f t="array" ref="S162">VLOOKUP($E162,$AI$111:$AW$115,COLUMN($AW:$AW)-COLUMN($AH:$AH),FALSE)</f>
        <v>410.28773999999999</v>
      </c>
      <c r="T162" s="104">
        <f t="shared" si="126"/>
        <v>2.189408689241807</v>
      </c>
      <c r="U162" s="104">
        <f t="shared" si="127"/>
        <v>2503.3422613502098</v>
      </c>
      <c r="V162" s="87" cm="1">
        <f t="array" ref="V162">VLOOKUP($E162,$AI$118:$AW$122,COLUMN($AW:$AW)-COLUMN($AH:$AH),FALSE)</f>
        <v>161.75600000000003</v>
      </c>
      <c r="W162" s="87" t="str">
        <f t="shared" si="131"/>
        <v>International</v>
      </c>
      <c r="X162" s="87" t="str">
        <f t="shared" si="132"/>
        <v>Non-local</v>
      </c>
      <c r="Y162" s="104"/>
      <c r="Z162" s="87" t="str">
        <f t="shared" si="128"/>
        <v>France</v>
      </c>
      <c r="AA162" s="87" t="str">
        <f t="shared" si="129"/>
        <v>Europe</v>
      </c>
      <c r="AB162" s="82" cm="1">
        <f t="array" ref="AB162">VLOOKUP(B162,'GDP per Capita'!$T$2:$V$4235,COLUMN('GDP per Capita'!$V:$V)-COLUMN('GDP per Capita'!$S:$S),FALSE)</f>
        <v>43830.65</v>
      </c>
      <c r="AC162" s="82">
        <f t="shared" si="133"/>
        <v>43830.65</v>
      </c>
      <c r="AD162" s="82">
        <f t="shared" si="134"/>
        <v>43830.65</v>
      </c>
      <c r="AE162" s="88">
        <f t="shared" si="130"/>
        <v>5.7113966170937683E-2</v>
      </c>
      <c r="AI162" s="138" t="s">
        <v>1912</v>
      </c>
      <c r="AJ162" s="137">
        <f>AVERAGE(AJ157:AJ160)</f>
        <v>43.5</v>
      </c>
      <c r="AK162" s="137">
        <f t="shared" ref="AK162" si="161">AVERAGE(AK157:AK158)</f>
        <v>711526.76080651197</v>
      </c>
      <c r="AL162" s="137">
        <f>AVERAGE(AL157:AL158)</f>
        <v>111.43037221679424</v>
      </c>
      <c r="AM162" s="137">
        <f t="shared" ref="AM162:AS162" si="162">AVERAGE(AM157:AM158)</f>
        <v>70423.000541278889</v>
      </c>
      <c r="AN162" s="137">
        <f t="shared" si="162"/>
        <v>10756</v>
      </c>
      <c r="AO162" s="137">
        <f t="shared" si="162"/>
        <v>25512.958399999985</v>
      </c>
      <c r="AP162" s="137">
        <f t="shared" si="162"/>
        <v>5.6803803300372397</v>
      </c>
      <c r="AQ162" s="137">
        <f t="shared" si="162"/>
        <v>18994.501679999994</v>
      </c>
      <c r="AR162" s="137">
        <f t="shared" si="162"/>
        <v>117.11075254683143</v>
      </c>
      <c r="AS162" s="137">
        <f t="shared" si="162"/>
        <v>125686.46062127888</v>
      </c>
      <c r="AT162" s="137">
        <f t="shared" ref="AT162" si="163">AVERAGE(AT157:AT158)</f>
        <v>0</v>
      </c>
      <c r="AU162" s="166">
        <f>SUM(AK157:AK160)/SUM($AJ$157:$AJ$160)</f>
        <v>15373.190451159322</v>
      </c>
      <c r="AV162" s="166">
        <f t="shared" ref="AV162:BD162" si="164">SUM(AL157:AL160)/SUM($AJ$157:$AJ$160)</f>
        <v>2.412022018492848</v>
      </c>
      <c r="AW162" s="166">
        <f t="shared" si="164"/>
        <v>1553.9033459294999</v>
      </c>
      <c r="AX162" s="166">
        <f t="shared" si="164"/>
        <v>253.19540229885058</v>
      </c>
      <c r="AY162" s="166">
        <f t="shared" si="164"/>
        <v>581.50429195402273</v>
      </c>
      <c r="AZ162" s="166">
        <f t="shared" si="164"/>
        <v>0.1443992694068614</v>
      </c>
      <c r="BA162" s="166">
        <f t="shared" si="164"/>
        <v>431.69321999999983</v>
      </c>
      <c r="BB162" s="166">
        <f t="shared" si="164"/>
        <v>2.5564212878997088</v>
      </c>
      <c r="BC162" s="166">
        <f t="shared" si="164"/>
        <v>2820.2962601823733</v>
      </c>
      <c r="BD162" s="166">
        <f t="shared" si="164"/>
        <v>0</v>
      </c>
      <c r="BE162" s="84"/>
    </row>
    <row r="163" spans="1:59">
      <c r="A163" s="77" t="s">
        <v>977</v>
      </c>
      <c r="B163" s="77">
        <v>162</v>
      </c>
      <c r="C163" s="77" t="s">
        <v>29</v>
      </c>
      <c r="D163" s="77" t="s">
        <v>29</v>
      </c>
      <c r="E163" s="77">
        <v>2020</v>
      </c>
      <c r="F163" s="77">
        <v>39.891502199999998</v>
      </c>
      <c r="G163" s="77">
        <v>-75.037670700000007</v>
      </c>
      <c r="H163" s="77">
        <v>0</v>
      </c>
      <c r="I163" s="77" t="s">
        <v>881</v>
      </c>
      <c r="J163" s="77">
        <v>43.074761000000002</v>
      </c>
      <c r="K163" s="77">
        <v>-89.383761300000003</v>
      </c>
      <c r="L163" s="77">
        <v>2489.12659479999</v>
      </c>
      <c r="M163" s="77">
        <v>0.49030786306324797</v>
      </c>
      <c r="N163" s="77">
        <v>0</v>
      </c>
      <c r="O163" s="77">
        <v>477.91230620159899</v>
      </c>
      <c r="P163" s="87" cm="1">
        <f t="array" ref="P163">IF($X163="Non-local",VLOOKUP($E163,$AI$64:$AW$68,COLUMN($AW:$AW)-COLUMN($AH:$AH),FALSE),IF($X163="Unknown",VLOOKUP($E163,$AI$71:$AW$75,COLUMN($AW:$AW)-COLUMN($AH:$AH),FALSE),0))</f>
        <v>224</v>
      </c>
      <c r="Q163" s="87" cm="1">
        <f t="array" ref="Q163">IF($X163="Non-local",VLOOKUP($E163,$AI$40:$AW$44,COLUMN($AW:$AW)-COLUMN($AH:$AH),FALSE),IF($X163="Unknown",VLOOKUP($E163,$AI$47:$AW$51,COLUMN($AW:$AW)-COLUMN($AH:$AH),FALSE),0))</f>
        <v>470.18520000000001</v>
      </c>
      <c r="R163" s="87" cm="1">
        <f t="array" ref="R163">IF($X163="Non-local",VLOOKUP($E163,$AI$88:$AW$92,COLUMN($AW:$AW)-COLUMN($AH:$AH),FALSE),IF($X163="Unknown",VLOOKUP($E163,$AI$95:$AW$99,COLUMN($AW:$AW)-COLUMN($AH:$AH),FALSE),0))</f>
        <v>0.13052013767768686</v>
      </c>
      <c r="S163" s="87" cm="1">
        <f t="array" ref="S163">VLOOKUP($E163,$AI$111:$AW$115,COLUMN($AW:$AW)-COLUMN($AH:$AH),FALSE)</f>
        <v>410.28773999999999</v>
      </c>
      <c r="T163" s="104">
        <f t="shared" si="126"/>
        <v>0.6208280007409348</v>
      </c>
      <c r="U163" s="104">
        <f t="shared" si="127"/>
        <v>1582.3852462015991</v>
      </c>
      <c r="V163" s="87" cm="1">
        <f t="array" ref="V163">VLOOKUP($E163,$AI$118:$AW$122,COLUMN($AW:$AW)-COLUMN($AH:$AH),FALSE)</f>
        <v>161.75600000000003</v>
      </c>
      <c r="W163" s="87" t="str">
        <f t="shared" si="131"/>
        <v>Domestic</v>
      </c>
      <c r="X163" s="87" t="str">
        <f t="shared" si="132"/>
        <v>Non-local</v>
      </c>
      <c r="Y163" s="104"/>
      <c r="Z163" s="87" t="str">
        <f t="shared" si="128"/>
        <v>USA</v>
      </c>
      <c r="AA163" s="87" t="str">
        <f t="shared" si="129"/>
        <v>USA</v>
      </c>
      <c r="AB163" s="82" cm="1">
        <f t="array" ref="AB163">VLOOKUP(B163,'GDP per Capita'!$T$2:$V$4235,COLUMN('GDP per Capita'!$V:$V)-COLUMN('GDP per Capita'!$S:$S),FALSE)</f>
        <v>63809.64</v>
      </c>
      <c r="AC163" s="82">
        <f t="shared" si="133"/>
        <v>63809.64</v>
      </c>
      <c r="AD163" s="82">
        <f t="shared" si="134"/>
        <v>63809.64</v>
      </c>
      <c r="AE163" s="88">
        <f t="shared" si="130"/>
        <v>2.4798529598374152E-2</v>
      </c>
      <c r="AI163" s="138" t="s">
        <v>1914</v>
      </c>
      <c r="AJ163" s="139">
        <f>(AJ161-AJ162)/AJ162</f>
        <v>3.4827586206896552</v>
      </c>
      <c r="AK163" s="139">
        <f t="shared" ref="AK163" si="165">(AK161-AK162)/AK162</f>
        <v>2.7323806654659677</v>
      </c>
      <c r="AL163" s="139">
        <f t="shared" ref="AL163" si="166">(AL161-AL162)/AL162</f>
        <v>2.776364964222414</v>
      </c>
      <c r="AM163" s="139">
        <f t="shared" ref="AM163" si="167">(AM161-AM162)/AM162</f>
        <v>2.8227791252821568</v>
      </c>
      <c r="AN163" s="139">
        <f t="shared" ref="AN163" si="168">(AN161-AN162)/AN162</f>
        <v>3.0609892153216811</v>
      </c>
      <c r="AO163" s="139">
        <f t="shared" ref="AO163" si="169">(AO161-AO162)/AO162</f>
        <v>2.5937076587715695</v>
      </c>
      <c r="AP163" s="139">
        <f t="shared" ref="AP163" si="170">(AP161-AP162)/AP162</f>
        <v>3.4805849905092883</v>
      </c>
      <c r="AQ163" s="139">
        <f t="shared" ref="AQ163" si="171">(AQ161-AQ162)/AQ162</f>
        <v>3.2120667679448167</v>
      </c>
      <c r="AR163" s="139">
        <f t="shared" ref="AR163" si="172">(AR161-AR162)/AR162</f>
        <v>2.8105226952449267</v>
      </c>
      <c r="AS163" s="139">
        <f t="shared" ref="AS163:AT163" si="173">(AS161-AS162)/AS162</f>
        <v>2.8554972215272523</v>
      </c>
      <c r="AT163" s="139" t="e">
        <f t="shared" si="173"/>
        <v>#DIV/0!</v>
      </c>
      <c r="AU163" s="137"/>
      <c r="AV163" s="137"/>
      <c r="AW163" s="137"/>
      <c r="AX163" s="137"/>
      <c r="AY163" s="137"/>
      <c r="AZ163" s="137"/>
      <c r="BA163" s="137"/>
      <c r="BB163" s="137"/>
      <c r="BC163" s="137"/>
      <c r="BD163" s="34"/>
      <c r="BE163" s="34"/>
    </row>
    <row r="164" spans="1:59">
      <c r="A164" s="77" t="s">
        <v>880</v>
      </c>
      <c r="B164" s="77">
        <v>163</v>
      </c>
      <c r="C164" s="77" t="s">
        <v>29</v>
      </c>
      <c r="D164" s="77" t="s">
        <v>29</v>
      </c>
      <c r="E164" s="77">
        <v>2020</v>
      </c>
      <c r="F164" s="77">
        <v>37.779026199999997</v>
      </c>
      <c r="G164" s="77">
        <v>-122.41990610000001</v>
      </c>
      <c r="H164" s="77">
        <v>0</v>
      </c>
      <c r="I164" s="77" t="s">
        <v>881</v>
      </c>
      <c r="J164" s="77">
        <v>43.074761000000002</v>
      </c>
      <c r="K164" s="77">
        <v>-89.383761300000003</v>
      </c>
      <c r="L164" s="77">
        <v>5676.70598860272</v>
      </c>
      <c r="M164" s="77">
        <v>0.96820680380589896</v>
      </c>
      <c r="N164" s="77">
        <v>0</v>
      </c>
      <c r="O164" s="77">
        <v>681.20471863232603</v>
      </c>
      <c r="P164" s="87" cm="1">
        <f t="array" ref="P164">IF($X164="Non-local",VLOOKUP($E164,$AI$64:$AW$68,COLUMN($AW:$AW)-COLUMN($AH:$AH),FALSE),IF($X164="Unknown",VLOOKUP($E164,$AI$71:$AW$75,COLUMN($AW:$AW)-COLUMN($AH:$AH),FALSE),0))</f>
        <v>224</v>
      </c>
      <c r="Q164" s="87" cm="1">
        <f t="array" ref="Q164">IF($X164="Non-local",VLOOKUP($E164,$AI$40:$AW$44,COLUMN($AW:$AW)-COLUMN($AH:$AH),FALSE),IF($X164="Unknown",VLOOKUP($E164,$AI$47:$AW$51,COLUMN($AW:$AW)-COLUMN($AH:$AH),FALSE),0))</f>
        <v>470.18520000000001</v>
      </c>
      <c r="R164" s="87" cm="1">
        <f t="array" ref="R164">IF($X164="Non-local",VLOOKUP($E164,$AI$88:$AW$92,COLUMN($AW:$AW)-COLUMN($AH:$AH),FALSE),IF($X164="Unknown",VLOOKUP($E164,$AI$95:$AW$99,COLUMN($AW:$AW)-COLUMN($AH:$AH),FALSE),0))</f>
        <v>0.13052013767768686</v>
      </c>
      <c r="S164" s="87" cm="1">
        <f t="array" ref="S164">VLOOKUP($E164,$AI$111:$AW$115,COLUMN($AW:$AW)-COLUMN($AH:$AH),FALSE)</f>
        <v>410.28773999999999</v>
      </c>
      <c r="T164" s="104">
        <f t="shared" si="126"/>
        <v>1.0987269414835859</v>
      </c>
      <c r="U164" s="104">
        <f t="shared" si="127"/>
        <v>1785.677658632326</v>
      </c>
      <c r="V164" s="87" cm="1">
        <f t="array" ref="V164">VLOOKUP($E164,$AI$118:$AW$122,COLUMN($AW:$AW)-COLUMN($AH:$AH),FALSE)</f>
        <v>161.75600000000003</v>
      </c>
      <c r="W164" s="87" t="str">
        <f t="shared" si="131"/>
        <v>Domestic</v>
      </c>
      <c r="X164" s="87" t="str">
        <f t="shared" si="132"/>
        <v>Non-local</v>
      </c>
      <c r="Y164" s="104"/>
      <c r="Z164" s="87" t="str">
        <f t="shared" si="128"/>
        <v>USA</v>
      </c>
      <c r="AA164" s="87" t="str">
        <f t="shared" si="129"/>
        <v>USA</v>
      </c>
      <c r="AB164" s="82" cm="1">
        <f t="array" ref="AB164">VLOOKUP(B164,'GDP per Capita'!$T$2:$V$4235,COLUMN('GDP per Capita'!$V:$V)-COLUMN('GDP per Capita'!$S:$S),FALSE)</f>
        <v>63809.64</v>
      </c>
      <c r="AC164" s="82">
        <f t="shared" si="133"/>
        <v>63809.64</v>
      </c>
      <c r="AD164" s="82">
        <f t="shared" si="134"/>
        <v>63809.64</v>
      </c>
      <c r="AE164" s="88">
        <f t="shared" si="130"/>
        <v>2.7984449663598261E-2</v>
      </c>
      <c r="AI164" s="89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79"/>
      <c r="BG164" s="92"/>
    </row>
    <row r="165" spans="1:59">
      <c r="A165" s="77" t="s">
        <v>880</v>
      </c>
      <c r="B165" s="77">
        <v>164</v>
      </c>
      <c r="C165" s="77" t="s">
        <v>29</v>
      </c>
      <c r="D165" s="77" t="s">
        <v>29</v>
      </c>
      <c r="E165" s="77">
        <v>2020</v>
      </c>
      <c r="F165" s="77">
        <v>37.779026199999997</v>
      </c>
      <c r="G165" s="77">
        <v>-122.41990610000001</v>
      </c>
      <c r="H165" s="77">
        <v>0</v>
      </c>
      <c r="I165" s="77" t="s">
        <v>881</v>
      </c>
      <c r="J165" s="77">
        <v>43.074761000000002</v>
      </c>
      <c r="K165" s="77">
        <v>-89.383761300000003</v>
      </c>
      <c r="L165" s="77">
        <v>5676.70598860272</v>
      </c>
      <c r="M165" s="77">
        <v>0.96820680380589896</v>
      </c>
      <c r="N165" s="77">
        <v>0</v>
      </c>
      <c r="O165" s="77">
        <v>681.20471863232603</v>
      </c>
      <c r="P165" s="87" cm="1">
        <f t="array" ref="P165">IF($X165="Non-local",VLOOKUP($E165,$AI$64:$AW$68,COLUMN($AW:$AW)-COLUMN($AH:$AH),FALSE),IF($X165="Unknown",VLOOKUP($E165,$AI$71:$AW$75,COLUMN($AW:$AW)-COLUMN($AH:$AH),FALSE),0))</f>
        <v>224</v>
      </c>
      <c r="Q165" s="87" cm="1">
        <f t="array" ref="Q165">IF($X165="Non-local",VLOOKUP($E165,$AI$40:$AW$44,COLUMN($AW:$AW)-COLUMN($AH:$AH),FALSE),IF($X165="Unknown",VLOOKUP($E165,$AI$47:$AW$51,COLUMN($AW:$AW)-COLUMN($AH:$AH),FALSE),0))</f>
        <v>470.18520000000001</v>
      </c>
      <c r="R165" s="87" cm="1">
        <f t="array" ref="R165">IF($X165="Non-local",VLOOKUP($E165,$AI$88:$AW$92,COLUMN($AW:$AW)-COLUMN($AH:$AH),FALSE),IF($X165="Unknown",VLOOKUP($E165,$AI$95:$AW$99,COLUMN($AW:$AW)-COLUMN($AH:$AH),FALSE),0))</f>
        <v>0.13052013767768686</v>
      </c>
      <c r="S165" s="87" cm="1">
        <f t="array" ref="S165">VLOOKUP($E165,$AI$111:$AW$115,COLUMN($AW:$AW)-COLUMN($AH:$AH),FALSE)</f>
        <v>410.28773999999999</v>
      </c>
      <c r="T165" s="104">
        <f t="shared" si="126"/>
        <v>1.0987269414835859</v>
      </c>
      <c r="U165" s="104">
        <f t="shared" si="127"/>
        <v>1785.677658632326</v>
      </c>
      <c r="V165" s="87" cm="1">
        <f t="array" ref="V165">VLOOKUP($E165,$AI$118:$AW$122,COLUMN($AW:$AW)-COLUMN($AH:$AH),FALSE)</f>
        <v>161.75600000000003</v>
      </c>
      <c r="W165" s="87" t="str">
        <f t="shared" si="131"/>
        <v>Domestic</v>
      </c>
      <c r="X165" s="87" t="str">
        <f t="shared" si="132"/>
        <v>Non-local</v>
      </c>
      <c r="Y165" s="104"/>
      <c r="Z165" s="87" t="str">
        <f t="shared" si="128"/>
        <v>USA</v>
      </c>
      <c r="AA165" s="87" t="str">
        <f t="shared" si="129"/>
        <v>USA</v>
      </c>
      <c r="AB165" s="82" cm="1">
        <f t="array" ref="AB165">VLOOKUP(B165,'GDP per Capita'!$T$2:$V$4235,COLUMN('GDP per Capita'!$V:$V)-COLUMN('GDP per Capita'!$S:$S),FALSE)</f>
        <v>63809.64</v>
      </c>
      <c r="AC165" s="82">
        <f t="shared" si="133"/>
        <v>63809.64</v>
      </c>
      <c r="AD165" s="82">
        <f t="shared" si="134"/>
        <v>63809.64</v>
      </c>
      <c r="AE165" s="88">
        <f t="shared" si="130"/>
        <v>2.7984449663598261E-2</v>
      </c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90"/>
      <c r="BE165" s="34"/>
      <c r="BF165" s="34"/>
      <c r="BG165" s="93"/>
    </row>
    <row r="166" spans="1:59">
      <c r="A166" s="77" t="s">
        <v>978</v>
      </c>
      <c r="B166" s="77">
        <v>165</v>
      </c>
      <c r="C166" s="77" t="s">
        <v>618</v>
      </c>
      <c r="D166" s="77" t="s">
        <v>28</v>
      </c>
      <c r="E166" s="77">
        <v>2020</v>
      </c>
      <c r="F166" s="77">
        <v>19.432629599999999</v>
      </c>
      <c r="G166" s="77">
        <v>-99.1331785</v>
      </c>
      <c r="H166" s="77">
        <v>0</v>
      </c>
      <c r="I166" s="77" t="s">
        <v>881</v>
      </c>
      <c r="J166" s="77">
        <v>43.074761000000002</v>
      </c>
      <c r="K166" s="77">
        <v>-89.383761300000003</v>
      </c>
      <c r="L166" s="77">
        <v>5565.4267429841802</v>
      </c>
      <c r="M166" s="77">
        <v>0.95309343694105797</v>
      </c>
      <c r="N166" s="77">
        <v>0</v>
      </c>
      <c r="O166" s="77">
        <v>667.85120915810205</v>
      </c>
      <c r="P166" s="87" cm="1">
        <f t="array" ref="P166">IF($X166="Non-local",VLOOKUP($E166,$AI$64:$AW$68,COLUMN($AW:$AW)-COLUMN($AH:$AH),FALSE),IF($X166="Unknown",VLOOKUP($E166,$AI$71:$AW$75,COLUMN($AW:$AW)-COLUMN($AH:$AH),FALSE),0))</f>
        <v>224</v>
      </c>
      <c r="Q166" s="87" cm="1">
        <f t="array" ref="Q166">IF($X166="Non-local",VLOOKUP($E166,$AI$40:$AW$44,COLUMN($AW:$AW)-COLUMN($AH:$AH),FALSE),IF($X166="Unknown",VLOOKUP($E166,$AI$47:$AW$51,COLUMN($AW:$AW)-COLUMN($AH:$AH),FALSE),0))</f>
        <v>470.18520000000001</v>
      </c>
      <c r="R166" s="87" cm="1">
        <f t="array" ref="R166">IF($X166="Non-local",VLOOKUP($E166,$AI$88:$AW$92,COLUMN($AW:$AW)-COLUMN($AH:$AH),FALSE),IF($X166="Unknown",VLOOKUP($E166,$AI$95:$AW$99,COLUMN($AW:$AW)-COLUMN($AH:$AH),FALSE),0))</f>
        <v>0.13052013767768686</v>
      </c>
      <c r="S166" s="87" cm="1">
        <f t="array" ref="S166">VLOOKUP($E166,$AI$111:$AW$115,COLUMN($AW:$AW)-COLUMN($AH:$AH),FALSE)</f>
        <v>410.28773999999999</v>
      </c>
      <c r="T166" s="104">
        <f t="shared" si="126"/>
        <v>1.0836135746187447</v>
      </c>
      <c r="U166" s="104">
        <f t="shared" si="127"/>
        <v>1772.324149158102</v>
      </c>
      <c r="V166" s="87" cm="1">
        <f t="array" ref="V166">VLOOKUP($E166,$AI$118:$AW$122,COLUMN($AW:$AW)-COLUMN($AH:$AH),FALSE)</f>
        <v>161.75600000000003</v>
      </c>
      <c r="W166" s="87" t="str">
        <f t="shared" si="131"/>
        <v>International</v>
      </c>
      <c r="X166" s="87" t="str">
        <f t="shared" si="132"/>
        <v>Non-local</v>
      </c>
      <c r="Y166" s="104"/>
      <c r="Z166" s="87" t="str">
        <f t="shared" si="128"/>
        <v>Mexico</v>
      </c>
      <c r="AA166" s="87" t="str">
        <f t="shared" si="129"/>
        <v>Other Americas</v>
      </c>
      <c r="AB166" s="82" cm="1">
        <f t="array" ref="AB166">VLOOKUP(B166,'GDP per Capita'!$T$2:$V$4235,COLUMN('GDP per Capita'!$V:$V)-COLUMN('GDP per Capita'!$S:$S),FALSE)</f>
        <v>10492.69</v>
      </c>
      <c r="AC166" s="82">
        <f t="shared" si="133"/>
        <v>10492.69</v>
      </c>
      <c r="AD166" s="82">
        <f t="shared" si="134"/>
        <v>10492.69</v>
      </c>
      <c r="AE166" s="88">
        <f t="shared" si="130"/>
        <v>0.16891036990115041</v>
      </c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93"/>
    </row>
    <row r="167" spans="1:59" ht="85">
      <c r="A167" s="77" t="s">
        <v>979</v>
      </c>
      <c r="B167" s="77">
        <v>166</v>
      </c>
      <c r="C167" s="77" t="s">
        <v>29</v>
      </c>
      <c r="D167" s="77" t="s">
        <v>29</v>
      </c>
      <c r="E167" s="77">
        <v>2020</v>
      </c>
      <c r="F167" s="77">
        <v>38.297136700000003</v>
      </c>
      <c r="G167" s="77">
        <v>-122.28552929999999</v>
      </c>
      <c r="H167" s="77">
        <v>0</v>
      </c>
      <c r="I167" s="77" t="s">
        <v>881</v>
      </c>
      <c r="J167" s="77">
        <v>43.074761000000002</v>
      </c>
      <c r="K167" s="77">
        <v>-89.383761300000003</v>
      </c>
      <c r="L167" s="77">
        <v>5611.7922576600304</v>
      </c>
      <c r="M167" s="77">
        <v>0.95938790731571999</v>
      </c>
      <c r="N167" s="77">
        <v>0</v>
      </c>
      <c r="O167" s="77">
        <v>673.41507091920403</v>
      </c>
      <c r="P167" s="87" cm="1">
        <f t="array" ref="P167">IF($X167="Non-local",VLOOKUP($E167,$AI$64:$AW$68,COLUMN($AW:$AW)-COLUMN($AH:$AH),FALSE),IF($X167="Unknown",VLOOKUP($E167,$AI$71:$AW$75,COLUMN($AW:$AW)-COLUMN($AH:$AH),FALSE),0))</f>
        <v>224</v>
      </c>
      <c r="Q167" s="87" cm="1">
        <f t="array" ref="Q167">IF($X167="Non-local",VLOOKUP($E167,$AI$40:$AW$44,COLUMN($AW:$AW)-COLUMN($AH:$AH),FALSE),IF($X167="Unknown",VLOOKUP($E167,$AI$47:$AW$51,COLUMN($AW:$AW)-COLUMN($AH:$AH),FALSE),0))</f>
        <v>470.18520000000001</v>
      </c>
      <c r="R167" s="87" cm="1">
        <f t="array" ref="R167">IF($X167="Non-local",VLOOKUP($E167,$AI$88:$AW$92,COLUMN($AW:$AW)-COLUMN($AH:$AH),FALSE),IF($X167="Unknown",VLOOKUP($E167,$AI$95:$AW$99,COLUMN($AW:$AW)-COLUMN($AH:$AH),FALSE),0))</f>
        <v>0.13052013767768686</v>
      </c>
      <c r="S167" s="87" cm="1">
        <f t="array" ref="S167">VLOOKUP($E167,$AI$111:$AW$115,COLUMN($AW:$AW)-COLUMN($AH:$AH),FALSE)</f>
        <v>410.28773999999999</v>
      </c>
      <c r="T167" s="104">
        <f t="shared" si="126"/>
        <v>1.0899080449934069</v>
      </c>
      <c r="U167" s="104">
        <f t="shared" si="127"/>
        <v>1777.8880109192039</v>
      </c>
      <c r="V167" s="87" cm="1">
        <f t="array" ref="V167">VLOOKUP($E167,$AI$118:$AW$122,COLUMN($AW:$AW)-COLUMN($AH:$AH),FALSE)</f>
        <v>161.75600000000003</v>
      </c>
      <c r="W167" s="87" t="str">
        <f t="shared" si="131"/>
        <v>Domestic</v>
      </c>
      <c r="X167" s="87" t="str">
        <f t="shared" si="132"/>
        <v>Non-local</v>
      </c>
      <c r="Y167" s="104"/>
      <c r="Z167" s="87" t="str">
        <f t="shared" si="128"/>
        <v>USA</v>
      </c>
      <c r="AA167" s="87" t="str">
        <f t="shared" si="129"/>
        <v>USA</v>
      </c>
      <c r="AB167" s="82" cm="1">
        <f t="array" ref="AB167">VLOOKUP(B167,'GDP per Capita'!$T$2:$V$4235,COLUMN('GDP per Capita'!$V:$V)-COLUMN('GDP per Capita'!$S:$S),FALSE)</f>
        <v>63809.64</v>
      </c>
      <c r="AC167" s="82">
        <f t="shared" si="133"/>
        <v>63809.64</v>
      </c>
      <c r="AD167" s="82">
        <f t="shared" si="134"/>
        <v>63809.64</v>
      </c>
      <c r="AE167" s="88">
        <f t="shared" si="130"/>
        <v>2.786237331724805E-2</v>
      </c>
      <c r="AI167" s="132" t="s">
        <v>830</v>
      </c>
      <c r="AJ167" s="133" t="s">
        <v>814</v>
      </c>
      <c r="AK167" s="134" t="s">
        <v>78</v>
      </c>
      <c r="AL167" s="134" t="s">
        <v>842</v>
      </c>
      <c r="AM167" s="134" t="s">
        <v>50</v>
      </c>
      <c r="AN167" s="135" t="s">
        <v>53</v>
      </c>
      <c r="AO167" s="136" t="s">
        <v>47</v>
      </c>
      <c r="AP167" s="136" t="s">
        <v>48</v>
      </c>
      <c r="AQ167" s="156" t="s">
        <v>1940</v>
      </c>
      <c r="AR167" s="135" t="s">
        <v>51</v>
      </c>
      <c r="AS167" s="136" t="s">
        <v>52</v>
      </c>
      <c r="AT167" s="156" t="s">
        <v>1938</v>
      </c>
      <c r="AU167" s="136" t="s">
        <v>806</v>
      </c>
      <c r="AV167" s="136" t="s">
        <v>1913</v>
      </c>
      <c r="AW167" s="136" t="s">
        <v>811</v>
      </c>
      <c r="AX167" s="136" t="s">
        <v>808</v>
      </c>
      <c r="AY167" s="136" t="s">
        <v>809</v>
      </c>
      <c r="AZ167" s="136" t="s">
        <v>810</v>
      </c>
      <c r="BA167" s="136" t="s">
        <v>1909</v>
      </c>
      <c r="BB167" s="136" t="s">
        <v>812</v>
      </c>
      <c r="BC167" s="136" t="s">
        <v>813</v>
      </c>
      <c r="BD167" s="156" t="s">
        <v>1954</v>
      </c>
      <c r="BE167" s="34"/>
      <c r="BF167" s="34"/>
      <c r="BG167" s="93"/>
    </row>
    <row r="168" spans="1:59">
      <c r="A168" s="77" t="s">
        <v>980</v>
      </c>
      <c r="B168" s="77">
        <v>167</v>
      </c>
      <c r="C168" s="77" t="s">
        <v>29</v>
      </c>
      <c r="D168" s="77" t="s">
        <v>29</v>
      </c>
      <c r="E168" s="77">
        <v>2020</v>
      </c>
      <c r="F168" s="77">
        <v>40.201498999999998</v>
      </c>
      <c r="G168" s="77">
        <v>-77.189078299999906</v>
      </c>
      <c r="H168" s="77">
        <v>0</v>
      </c>
      <c r="I168" s="77" t="s">
        <v>881</v>
      </c>
      <c r="J168" s="77">
        <v>43.074761000000002</v>
      </c>
      <c r="K168" s="77">
        <v>-89.383761300000003</v>
      </c>
      <c r="L168" s="77">
        <v>2122.8546140737599</v>
      </c>
      <c r="M168" s="77">
        <v>0.44194356164095899</v>
      </c>
      <c r="N168" s="77">
        <v>0</v>
      </c>
      <c r="O168" s="77">
        <v>407.58808590216199</v>
      </c>
      <c r="P168" s="87" cm="1">
        <f t="array" ref="P168">IF($X168="Non-local",VLOOKUP($E168,$AI$64:$AW$68,COLUMN($AW:$AW)-COLUMN($AH:$AH),FALSE),IF($X168="Unknown",VLOOKUP($E168,$AI$71:$AW$75,COLUMN($AW:$AW)-COLUMN($AH:$AH),FALSE),0))</f>
        <v>224</v>
      </c>
      <c r="Q168" s="87" cm="1">
        <f t="array" ref="Q168">IF($X168="Non-local",VLOOKUP($E168,$AI$40:$AW$44,COLUMN($AW:$AW)-COLUMN($AH:$AH),FALSE),IF($X168="Unknown",VLOOKUP($E168,$AI$47:$AW$51,COLUMN($AW:$AW)-COLUMN($AH:$AH),FALSE),0))</f>
        <v>470.18520000000001</v>
      </c>
      <c r="R168" s="87" cm="1">
        <f t="array" ref="R168">IF($X168="Non-local",VLOOKUP($E168,$AI$88:$AW$92,COLUMN($AW:$AW)-COLUMN($AH:$AH),FALSE),IF($X168="Unknown",VLOOKUP($E168,$AI$95:$AW$99,COLUMN($AW:$AW)-COLUMN($AH:$AH),FALSE),0))</f>
        <v>0.13052013767768686</v>
      </c>
      <c r="S168" s="87" cm="1">
        <f t="array" ref="S168">VLOOKUP($E168,$AI$111:$AW$115,COLUMN($AW:$AW)-COLUMN($AH:$AH),FALSE)</f>
        <v>410.28773999999999</v>
      </c>
      <c r="T168" s="104">
        <f t="shared" si="126"/>
        <v>0.57246369931864582</v>
      </c>
      <c r="U168" s="104">
        <f t="shared" si="127"/>
        <v>1512.0610259021621</v>
      </c>
      <c r="V168" s="87" cm="1">
        <f t="array" ref="V168">VLOOKUP($E168,$AI$118:$AW$122,COLUMN($AW:$AW)-COLUMN($AH:$AH),FALSE)</f>
        <v>161.75600000000003</v>
      </c>
      <c r="W168" s="87" t="str">
        <f t="shared" si="131"/>
        <v>Domestic</v>
      </c>
      <c r="X168" s="87" t="str">
        <f t="shared" si="132"/>
        <v>Non-local</v>
      </c>
      <c r="Y168" s="104"/>
      <c r="Z168" s="87" t="str">
        <f t="shared" si="128"/>
        <v>USA</v>
      </c>
      <c r="AA168" s="87" t="str">
        <f t="shared" si="129"/>
        <v>USA</v>
      </c>
      <c r="AB168" s="82" cm="1">
        <f t="array" ref="AB168">VLOOKUP(B168,'GDP per Capita'!$T$2:$V$4235,COLUMN('GDP per Capita'!$V:$V)-COLUMN('GDP per Capita'!$S:$S),FALSE)</f>
        <v>63809.64</v>
      </c>
      <c r="AC168" s="82">
        <f t="shared" si="133"/>
        <v>63809.64</v>
      </c>
      <c r="AD168" s="82">
        <f t="shared" si="134"/>
        <v>63809.64</v>
      </c>
      <c r="AE168" s="88">
        <f t="shared" si="130"/>
        <v>2.3696435615404854E-2</v>
      </c>
      <c r="AI168" s="105">
        <v>2016</v>
      </c>
      <c r="AJ168" s="137">
        <f>COUNTIFS($E$2:$E$4235,AI168,$W$2:$W$4235,"Domestic")</f>
        <v>619</v>
      </c>
      <c r="AK168" s="137">
        <f t="shared" ref="AK168:AL172" si="174">SUMIFS(L$2:L$4235,$E$2:$E$4235,$AI168,$W$2:$W$4235,"Domestic")</f>
        <v>2270473.6866264162</v>
      </c>
      <c r="AL168" s="137">
        <f t="shared" si="174"/>
        <v>408.24951608413824</v>
      </c>
      <c r="AM168" s="137">
        <f t="shared" ref="AM168:AT172" si="175">SUMIFS(O$2:O$4235,$E$2:$E$4235,$AI168,$W$2:$W$4235,"Domestic")</f>
        <v>293143.91043173434</v>
      </c>
      <c r="AN168" s="137">
        <f t="shared" si="175"/>
        <v>147840</v>
      </c>
      <c r="AO168" s="137">
        <f t="shared" si="175"/>
        <v>348322.35200000223</v>
      </c>
      <c r="AP168" s="137">
        <f t="shared" si="175"/>
        <v>67.466338767358664</v>
      </c>
      <c r="AQ168" s="137">
        <f t="shared" si="175"/>
        <v>267218.10317999631</v>
      </c>
      <c r="AR168" s="137">
        <f t="shared" si="175"/>
        <v>475.71585485149751</v>
      </c>
      <c r="AS168" s="137">
        <f t="shared" si="175"/>
        <v>1056524.3656117329</v>
      </c>
      <c r="AT168" s="137">
        <f t="shared" si="175"/>
        <v>0</v>
      </c>
      <c r="AU168" s="137">
        <f t="shared" ref="AU168:BD168" si="176">AK168/$AJ168</f>
        <v>3667.9704145822557</v>
      </c>
      <c r="AV168" s="137">
        <f t="shared" si="176"/>
        <v>0.65953072065288887</v>
      </c>
      <c r="AW168" s="137">
        <f t="shared" si="176"/>
        <v>473.57659197372271</v>
      </c>
      <c r="AX168" s="137">
        <f t="shared" si="176"/>
        <v>238.83683360258482</v>
      </c>
      <c r="AY168" s="137">
        <f t="shared" si="176"/>
        <v>562.71785460420392</v>
      </c>
      <c r="AZ168" s="137">
        <f t="shared" si="176"/>
        <v>0.10899246973725148</v>
      </c>
      <c r="BA168" s="137">
        <f t="shared" si="176"/>
        <v>431.69321999999403</v>
      </c>
      <c r="BB168" s="137">
        <f t="shared" si="176"/>
        <v>0.76852319039014139</v>
      </c>
      <c r="BC168" s="137">
        <f t="shared" si="176"/>
        <v>1706.8245001805055</v>
      </c>
      <c r="BD168" s="137">
        <f t="shared" si="176"/>
        <v>0</v>
      </c>
      <c r="BE168" s="90"/>
      <c r="BF168" s="34"/>
      <c r="BG168" s="93"/>
    </row>
    <row r="169" spans="1:59">
      <c r="A169" s="77" t="s">
        <v>981</v>
      </c>
      <c r="B169" s="77">
        <v>168</v>
      </c>
      <c r="C169" s="77" t="s">
        <v>317</v>
      </c>
      <c r="D169" s="77" t="s">
        <v>30</v>
      </c>
      <c r="E169" s="77">
        <v>2020</v>
      </c>
      <c r="F169" s="77">
        <v>36.359014000000002</v>
      </c>
      <c r="G169" s="77">
        <v>127.38268669999999</v>
      </c>
      <c r="H169" s="77">
        <v>0</v>
      </c>
      <c r="I169" s="77" t="s">
        <v>881</v>
      </c>
      <c r="J169" s="77">
        <v>43.074761000000002</v>
      </c>
      <c r="K169" s="77">
        <v>-89.383761300000003</v>
      </c>
      <c r="L169" s="77">
        <v>20861.263389363401</v>
      </c>
      <c r="M169" s="77">
        <v>3.2351507852210699</v>
      </c>
      <c r="N169" s="77">
        <v>0</v>
      </c>
      <c r="O169" s="77">
        <v>1908.8056001267501</v>
      </c>
      <c r="P169" s="87" cm="1">
        <f t="array" ref="P169">IF($X169="Non-local",VLOOKUP($E169,$AI$64:$AW$68,COLUMN($AW:$AW)-COLUMN($AH:$AH),FALSE),IF($X169="Unknown",VLOOKUP($E169,$AI$71:$AW$75,COLUMN($AW:$AW)-COLUMN($AH:$AH),FALSE),0))</f>
        <v>224</v>
      </c>
      <c r="Q169" s="87" cm="1">
        <f t="array" ref="Q169">IF($X169="Non-local",VLOOKUP($E169,$AI$40:$AW$44,COLUMN($AW:$AW)-COLUMN($AH:$AH),FALSE),IF($X169="Unknown",VLOOKUP($E169,$AI$47:$AW$51,COLUMN($AW:$AW)-COLUMN($AH:$AH),FALSE),0))</f>
        <v>470.18520000000001</v>
      </c>
      <c r="R169" s="87" cm="1">
        <f t="array" ref="R169">IF($X169="Non-local",VLOOKUP($E169,$AI$88:$AW$92,COLUMN($AW:$AW)-COLUMN($AH:$AH),FALSE),IF($X169="Unknown",VLOOKUP($E169,$AI$95:$AW$99,COLUMN($AW:$AW)-COLUMN($AH:$AH),FALSE),0))</f>
        <v>0.13052013767768686</v>
      </c>
      <c r="S169" s="87" cm="1">
        <f t="array" ref="S169">VLOOKUP($E169,$AI$111:$AW$115,COLUMN($AW:$AW)-COLUMN($AH:$AH),FALSE)</f>
        <v>410.28773999999999</v>
      </c>
      <c r="T169" s="104">
        <f t="shared" si="126"/>
        <v>3.3656709228987567</v>
      </c>
      <c r="U169" s="104">
        <f t="shared" si="127"/>
        <v>3013.2785401267502</v>
      </c>
      <c r="V169" s="87" cm="1">
        <f t="array" ref="V169">VLOOKUP($E169,$AI$118:$AW$122,COLUMN($AW:$AW)-COLUMN($AH:$AH),FALSE)</f>
        <v>161.75600000000003</v>
      </c>
      <c r="W169" s="87" t="str">
        <f t="shared" si="131"/>
        <v>International</v>
      </c>
      <c r="X169" s="87" t="str">
        <f t="shared" si="132"/>
        <v>Non-local</v>
      </c>
      <c r="Y169" s="104"/>
      <c r="Z169" s="87" t="str">
        <f t="shared" si="128"/>
        <v>South Korea</v>
      </c>
      <c r="AA169" s="87" t="str">
        <f t="shared" si="129"/>
        <v>Asia</v>
      </c>
      <c r="AB169" s="82" cm="1">
        <f t="array" ref="AB169">VLOOKUP(B169,'GDP per Capita'!$T$2:$V$4235,COLUMN('GDP per Capita'!$V:$V)-COLUMN('GDP per Capita'!$S:$S),FALSE)</f>
        <v>32154.02</v>
      </c>
      <c r="AC169" s="82">
        <f t="shared" si="133"/>
        <v>32154.02</v>
      </c>
      <c r="AD169" s="82">
        <f t="shared" si="134"/>
        <v>32154.02</v>
      </c>
      <c r="AE169" s="88">
        <f t="shared" si="130"/>
        <v>9.3713897675212932E-2</v>
      </c>
      <c r="AI169" s="107">
        <v>2017</v>
      </c>
      <c r="AJ169" s="137">
        <f>COUNTIFS($E$2:$E$4235,AI169,$W$2:$W$4235,"Domestic")</f>
        <v>522</v>
      </c>
      <c r="AK169" s="137">
        <f t="shared" si="174"/>
        <v>1671836.8678842182</v>
      </c>
      <c r="AL169" s="137">
        <f t="shared" si="174"/>
        <v>306.24593485458496</v>
      </c>
      <c r="AM169" s="137">
        <f t="shared" si="175"/>
        <v>242111.62173449204</v>
      </c>
      <c r="AN169" s="137">
        <f t="shared" si="175"/>
        <v>100575.99999999999</v>
      </c>
      <c r="AO169" s="137">
        <f t="shared" si="175"/>
        <v>240535.8554000021</v>
      </c>
      <c r="AP169" s="137">
        <f t="shared" si="175"/>
        <v>62.017952058748016</v>
      </c>
      <c r="AQ169" s="137">
        <f t="shared" si="175"/>
        <v>225343.8608399973</v>
      </c>
      <c r="AR169" s="137">
        <f t="shared" si="175"/>
        <v>368.26388691333204</v>
      </c>
      <c r="AS169" s="137">
        <f t="shared" si="175"/>
        <v>808567.33797449223</v>
      </c>
      <c r="AT169" s="137">
        <f t="shared" si="175"/>
        <v>0</v>
      </c>
      <c r="AU169" s="137">
        <f t="shared" ref="AU169:BC172" si="177">AK169/$AJ169</f>
        <v>3202.7526204678511</v>
      </c>
      <c r="AV169" s="137">
        <f t="shared" si="177"/>
        <v>0.58667803611989455</v>
      </c>
      <c r="AW169" s="137">
        <f t="shared" si="177"/>
        <v>463.81536730745603</v>
      </c>
      <c r="AX169" s="137">
        <f t="shared" si="177"/>
        <v>192.67432950191568</v>
      </c>
      <c r="AY169" s="137">
        <f t="shared" si="177"/>
        <v>460.79665785441017</v>
      </c>
      <c r="AZ169" s="137">
        <f t="shared" si="177"/>
        <v>0.11880833727729505</v>
      </c>
      <c r="BA169" s="137">
        <f t="shared" si="177"/>
        <v>431.69321999999482</v>
      </c>
      <c r="BB169" s="137">
        <f t="shared" si="177"/>
        <v>0.70548637339718778</v>
      </c>
      <c r="BC169" s="137">
        <f t="shared" si="177"/>
        <v>1548.9795746637783</v>
      </c>
      <c r="BD169" s="137">
        <f t="shared" ref="BD169:BD172" si="178">AT169/$AJ169</f>
        <v>0</v>
      </c>
      <c r="BE169" s="34"/>
      <c r="BF169" s="34"/>
      <c r="BG169" s="93"/>
    </row>
    <row r="170" spans="1:59">
      <c r="A170" s="77" t="s">
        <v>982</v>
      </c>
      <c r="B170" s="77">
        <v>169</v>
      </c>
      <c r="C170" s="77" t="s">
        <v>317</v>
      </c>
      <c r="D170" s="77" t="s">
        <v>30</v>
      </c>
      <c r="E170" s="77">
        <v>2020</v>
      </c>
      <c r="F170" s="77">
        <v>36.349600000000002</v>
      </c>
      <c r="G170" s="77">
        <v>127.3848</v>
      </c>
      <c r="H170" s="77">
        <v>0</v>
      </c>
      <c r="I170" s="77" t="s">
        <v>881</v>
      </c>
      <c r="J170" s="77">
        <v>43.074761000000002</v>
      </c>
      <c r="K170" s="77">
        <v>-89.383761300000003</v>
      </c>
      <c r="L170" s="77">
        <v>20862.9794008596</v>
      </c>
      <c r="M170" s="77">
        <v>3.23542993589259</v>
      </c>
      <c r="N170" s="77">
        <v>0</v>
      </c>
      <c r="O170" s="77">
        <v>1908.9626151786599</v>
      </c>
      <c r="P170" s="87" cm="1">
        <f t="array" ref="P170">IF($X170="Non-local",VLOOKUP($E170,$AI$64:$AW$68,COLUMN($AW:$AW)-COLUMN($AH:$AH),FALSE),IF($X170="Unknown",VLOOKUP($E170,$AI$71:$AW$75,COLUMN($AW:$AW)-COLUMN($AH:$AH),FALSE),0))</f>
        <v>224</v>
      </c>
      <c r="Q170" s="87" cm="1">
        <f t="array" ref="Q170">IF($X170="Non-local",VLOOKUP($E170,$AI$40:$AW$44,COLUMN($AW:$AW)-COLUMN($AH:$AH),FALSE),IF($X170="Unknown",VLOOKUP($E170,$AI$47:$AW$51,COLUMN($AW:$AW)-COLUMN($AH:$AH),FALSE),0))</f>
        <v>470.18520000000001</v>
      </c>
      <c r="R170" s="87" cm="1">
        <f t="array" ref="R170">IF($X170="Non-local",VLOOKUP($E170,$AI$88:$AW$92,COLUMN($AW:$AW)-COLUMN($AH:$AH),FALSE),IF($X170="Unknown",VLOOKUP($E170,$AI$95:$AW$99,COLUMN($AW:$AW)-COLUMN($AH:$AH),FALSE),0))</f>
        <v>0.13052013767768686</v>
      </c>
      <c r="S170" s="87" cm="1">
        <f t="array" ref="S170">VLOOKUP($E170,$AI$111:$AW$115,COLUMN($AW:$AW)-COLUMN($AH:$AH),FALSE)</f>
        <v>410.28773999999999</v>
      </c>
      <c r="T170" s="104">
        <f t="shared" si="126"/>
        <v>3.3659500735702768</v>
      </c>
      <c r="U170" s="104">
        <f t="shared" si="127"/>
        <v>3013.4355551786593</v>
      </c>
      <c r="V170" s="87" cm="1">
        <f t="array" ref="V170">VLOOKUP($E170,$AI$118:$AW$122,COLUMN($AW:$AW)-COLUMN($AH:$AH),FALSE)</f>
        <v>161.75600000000003</v>
      </c>
      <c r="W170" s="87" t="str">
        <f t="shared" si="131"/>
        <v>International</v>
      </c>
      <c r="X170" s="87" t="str">
        <f t="shared" si="132"/>
        <v>Non-local</v>
      </c>
      <c r="Y170" s="104"/>
      <c r="Z170" s="87" t="str">
        <f t="shared" si="128"/>
        <v>South Korea</v>
      </c>
      <c r="AA170" s="87" t="str">
        <f t="shared" si="129"/>
        <v>Asia</v>
      </c>
      <c r="AB170" s="82" cm="1">
        <f t="array" ref="AB170">VLOOKUP(B170,'GDP per Capita'!$T$2:$V$4235,COLUMN('GDP per Capita'!$V:$V)-COLUMN('GDP per Capita'!$S:$S),FALSE)</f>
        <v>32154.02</v>
      </c>
      <c r="AC170" s="82">
        <f t="shared" si="133"/>
        <v>32154.02</v>
      </c>
      <c r="AD170" s="82">
        <f t="shared" si="134"/>
        <v>32154.02</v>
      </c>
      <c r="AE170" s="88">
        <f t="shared" si="130"/>
        <v>9.3718780892052045E-2</v>
      </c>
      <c r="AI170" s="107">
        <v>2018</v>
      </c>
      <c r="AJ170" s="137">
        <f>COUNTIFS($E$2:$E$4235,AI170,$W$2:$W$4235,"Domestic")</f>
        <v>647</v>
      </c>
      <c r="AK170" s="137">
        <f t="shared" si="174"/>
        <v>1897149.603705656</v>
      </c>
      <c r="AL170" s="137">
        <f t="shared" si="174"/>
        <v>344.5463577500139</v>
      </c>
      <c r="AM170" s="137">
        <f t="shared" si="175"/>
        <v>272873.73241845606</v>
      </c>
      <c r="AN170" s="137">
        <f t="shared" si="175"/>
        <v>143136</v>
      </c>
      <c r="AO170" s="137">
        <f t="shared" si="175"/>
        <v>353355.91200000123</v>
      </c>
      <c r="AP170" s="137">
        <f t="shared" si="175"/>
        <v>79.499252346631934</v>
      </c>
      <c r="AQ170" s="137">
        <f t="shared" si="175"/>
        <v>279305.51333999675</v>
      </c>
      <c r="AR170" s="137">
        <f t="shared" si="175"/>
        <v>424.04561009664565</v>
      </c>
      <c r="AS170" s="137">
        <f t="shared" si="175"/>
        <v>1048671.157758456</v>
      </c>
      <c r="AT170" s="137">
        <f t="shared" si="175"/>
        <v>0</v>
      </c>
      <c r="AU170" s="137">
        <f t="shared" si="177"/>
        <v>2932.2250443673202</v>
      </c>
      <c r="AV170" s="137">
        <f t="shared" si="177"/>
        <v>0.53252914644515281</v>
      </c>
      <c r="AW170" s="137">
        <f t="shared" si="177"/>
        <v>421.75229121863379</v>
      </c>
      <c r="AX170" s="137">
        <f t="shared" si="177"/>
        <v>221.23029366306028</v>
      </c>
      <c r="AY170" s="137">
        <f t="shared" si="177"/>
        <v>546.14514992272211</v>
      </c>
      <c r="AZ170" s="137">
        <f t="shared" si="177"/>
        <v>0.12287365123127038</v>
      </c>
      <c r="BA170" s="137">
        <f t="shared" si="177"/>
        <v>431.69321999999499</v>
      </c>
      <c r="BB170" s="137">
        <f t="shared" si="177"/>
        <v>0.65540279767642295</v>
      </c>
      <c r="BC170" s="137">
        <f t="shared" si="177"/>
        <v>1620.8209548044142</v>
      </c>
      <c r="BD170" s="137">
        <f t="shared" si="178"/>
        <v>0</v>
      </c>
      <c r="BE170" s="90"/>
      <c r="BF170" s="34"/>
      <c r="BG170" s="34"/>
    </row>
    <row r="171" spans="1:59">
      <c r="A171" s="77" t="s">
        <v>983</v>
      </c>
      <c r="B171" s="77">
        <v>170</v>
      </c>
      <c r="C171" s="77" t="s">
        <v>328</v>
      </c>
      <c r="D171" s="77" t="s">
        <v>31</v>
      </c>
      <c r="E171" s="77">
        <v>2020</v>
      </c>
      <c r="F171" s="77">
        <v>52.1518157</v>
      </c>
      <c r="G171" s="77">
        <v>4.4811088666204197</v>
      </c>
      <c r="H171" s="77">
        <v>0</v>
      </c>
      <c r="I171" s="77" t="s">
        <v>881</v>
      </c>
      <c r="J171" s="77">
        <v>43.074761000000002</v>
      </c>
      <c r="K171" s="77">
        <v>-89.383761300000003</v>
      </c>
      <c r="L171" s="77">
        <v>13209.462516256301</v>
      </c>
      <c r="M171" s="77">
        <v>2.0420037707055201</v>
      </c>
      <c r="N171" s="77">
        <v>0</v>
      </c>
      <c r="O171" s="77">
        <v>1386.9935642069099</v>
      </c>
      <c r="P171" s="87" cm="1">
        <f t="array" ref="P171">IF($X171="Non-local",VLOOKUP($E171,$AI$64:$AW$68,COLUMN($AW:$AW)-COLUMN($AH:$AH),FALSE),IF($X171="Unknown",VLOOKUP($E171,$AI$71:$AW$75,COLUMN($AW:$AW)-COLUMN($AH:$AH),FALSE),0))</f>
        <v>224</v>
      </c>
      <c r="Q171" s="87" cm="1">
        <f t="array" ref="Q171">IF($X171="Non-local",VLOOKUP($E171,$AI$40:$AW$44,COLUMN($AW:$AW)-COLUMN($AH:$AH),FALSE),IF($X171="Unknown",VLOOKUP($E171,$AI$47:$AW$51,COLUMN($AW:$AW)-COLUMN($AH:$AH),FALSE),0))</f>
        <v>470.18520000000001</v>
      </c>
      <c r="R171" s="87" cm="1">
        <f t="array" ref="R171">IF($X171="Non-local",VLOOKUP($E171,$AI$88:$AW$92,COLUMN($AW:$AW)-COLUMN($AH:$AH),FALSE),IF($X171="Unknown",VLOOKUP($E171,$AI$95:$AW$99,COLUMN($AW:$AW)-COLUMN($AH:$AH),FALSE),0))</f>
        <v>0.13052013767768686</v>
      </c>
      <c r="S171" s="87" cm="1">
        <f t="array" ref="S171">VLOOKUP($E171,$AI$111:$AW$115,COLUMN($AW:$AW)-COLUMN($AH:$AH),FALSE)</f>
        <v>410.28773999999999</v>
      </c>
      <c r="T171" s="104">
        <f t="shared" si="126"/>
        <v>2.1725239083832069</v>
      </c>
      <c r="U171" s="104">
        <f t="shared" si="127"/>
        <v>2491.46650420691</v>
      </c>
      <c r="V171" s="87" cm="1">
        <f t="array" ref="V171">VLOOKUP($E171,$AI$118:$AW$122,COLUMN($AW:$AW)-COLUMN($AH:$AH),FALSE)</f>
        <v>161.75600000000003</v>
      </c>
      <c r="W171" s="87" t="str">
        <f t="shared" si="131"/>
        <v>International</v>
      </c>
      <c r="X171" s="87" t="str">
        <f t="shared" si="132"/>
        <v>Non-local</v>
      </c>
      <c r="Y171" s="104"/>
      <c r="Z171" s="87" t="str">
        <f t="shared" si="128"/>
        <v>Netherlands</v>
      </c>
      <c r="AA171" s="87" t="str">
        <f t="shared" si="129"/>
        <v>Europe</v>
      </c>
      <c r="AB171" s="82" cm="1">
        <f t="array" ref="AB171">VLOOKUP(B171,'GDP per Capita'!$T$2:$V$4235,COLUMN('GDP per Capita'!$V:$V)-COLUMN('GDP per Capita'!$S:$S),FALSE)</f>
        <v>53666.48</v>
      </c>
      <c r="AC171" s="82">
        <f t="shared" si="133"/>
        <v>53666.48</v>
      </c>
      <c r="AD171" s="82">
        <f t="shared" si="134"/>
        <v>53666.48</v>
      </c>
      <c r="AE171" s="88">
        <f t="shared" si="130"/>
        <v>4.6425003171568356E-2</v>
      </c>
      <c r="AI171" s="107">
        <v>2019</v>
      </c>
      <c r="AJ171" s="137">
        <f>COUNTIFS($E$2:$E$4235,AI171,$W$2:$W$4235,"Domestic")</f>
        <v>643</v>
      </c>
      <c r="AK171" s="137">
        <f t="shared" si="174"/>
        <v>1898028.8684241127</v>
      </c>
      <c r="AL171" s="137">
        <f t="shared" si="174"/>
        <v>361.04860029280479</v>
      </c>
      <c r="AM171" s="137">
        <f t="shared" si="175"/>
        <v>295026.84492320014</v>
      </c>
      <c r="AN171" s="137">
        <f t="shared" si="175"/>
        <v>151036</v>
      </c>
      <c r="AO171" s="137">
        <f t="shared" si="175"/>
        <v>300449.6009999977</v>
      </c>
      <c r="AP171" s="137">
        <f t="shared" si="175"/>
        <v>100.26462375984519</v>
      </c>
      <c r="AQ171" s="137">
        <f t="shared" si="175"/>
        <v>277578.74045999668</v>
      </c>
      <c r="AR171" s="137">
        <f t="shared" si="175"/>
        <v>461.31322405264899</v>
      </c>
      <c r="AS171" s="137">
        <f t="shared" si="175"/>
        <v>1024091.1863831989</v>
      </c>
      <c r="AT171" s="137">
        <f t="shared" si="175"/>
        <v>0</v>
      </c>
      <c r="AU171" s="137">
        <f t="shared" si="177"/>
        <v>2951.8333879068628</v>
      </c>
      <c r="AV171" s="137">
        <f t="shared" si="177"/>
        <v>0.56150637681618165</v>
      </c>
      <c r="AW171" s="137">
        <f t="shared" si="177"/>
        <v>458.82868572814954</v>
      </c>
      <c r="AX171" s="137">
        <f t="shared" si="177"/>
        <v>234.89269051321929</v>
      </c>
      <c r="AY171" s="137">
        <f t="shared" si="177"/>
        <v>467.26220995334012</v>
      </c>
      <c r="AZ171" s="137">
        <f t="shared" si="177"/>
        <v>0.15593254083957261</v>
      </c>
      <c r="BA171" s="137">
        <f t="shared" si="177"/>
        <v>431.69321999999482</v>
      </c>
      <c r="BB171" s="137">
        <f t="shared" si="177"/>
        <v>0.71743891765575274</v>
      </c>
      <c r="BC171" s="137">
        <f t="shared" si="177"/>
        <v>1592.6768061947107</v>
      </c>
      <c r="BD171" s="137">
        <f t="shared" si="178"/>
        <v>0</v>
      </c>
      <c r="BF171" s="34"/>
      <c r="BG171" s="34"/>
    </row>
    <row r="172" spans="1:59">
      <c r="A172" s="77" t="s">
        <v>984</v>
      </c>
      <c r="B172" s="77">
        <v>171</v>
      </c>
      <c r="C172" s="77" t="s">
        <v>431</v>
      </c>
      <c r="D172" s="77" t="s">
        <v>31</v>
      </c>
      <c r="E172" s="77">
        <v>2020</v>
      </c>
      <c r="F172" s="77">
        <v>-33.5950372</v>
      </c>
      <c r="G172" s="77">
        <v>-70.598827900000003</v>
      </c>
      <c r="H172" s="77">
        <v>0</v>
      </c>
      <c r="I172" s="77" t="s">
        <v>881</v>
      </c>
      <c r="J172" s="77">
        <v>43.074761000000002</v>
      </c>
      <c r="K172" s="77">
        <v>-89.383761300000003</v>
      </c>
      <c r="L172" s="77">
        <v>17473.4266721803</v>
      </c>
      <c r="M172" s="77">
        <v>2.6941558840277602</v>
      </c>
      <c r="N172" s="77">
        <v>0</v>
      </c>
      <c r="O172" s="77">
        <v>1834.7098005789401</v>
      </c>
      <c r="P172" s="87" cm="1">
        <f t="array" ref="P172">IF($X172="Non-local",VLOOKUP($E172,$AI$64:$AW$68,COLUMN($AW:$AW)-COLUMN($AH:$AH),FALSE),IF($X172="Unknown",VLOOKUP($E172,$AI$71:$AW$75,COLUMN($AW:$AW)-COLUMN($AH:$AH),FALSE),0))</f>
        <v>224</v>
      </c>
      <c r="Q172" s="87" cm="1">
        <f t="array" ref="Q172">IF($X172="Non-local",VLOOKUP($E172,$AI$40:$AW$44,COLUMN($AW:$AW)-COLUMN($AH:$AH),FALSE),IF($X172="Unknown",VLOOKUP($E172,$AI$47:$AW$51,COLUMN($AW:$AW)-COLUMN($AH:$AH),FALSE),0))</f>
        <v>470.18520000000001</v>
      </c>
      <c r="R172" s="87" cm="1">
        <f t="array" ref="R172">IF($X172="Non-local",VLOOKUP($E172,$AI$88:$AW$92,COLUMN($AW:$AW)-COLUMN($AH:$AH),FALSE),IF($X172="Unknown",VLOOKUP($E172,$AI$95:$AW$99,COLUMN($AW:$AW)-COLUMN($AH:$AH),FALSE),0))</f>
        <v>0.13052013767768686</v>
      </c>
      <c r="S172" s="87" cm="1">
        <f t="array" ref="S172">VLOOKUP($E172,$AI$111:$AW$115,COLUMN($AW:$AW)-COLUMN($AH:$AH),FALSE)</f>
        <v>410.28773999999999</v>
      </c>
      <c r="T172" s="104">
        <f t="shared" si="126"/>
        <v>2.824676021705447</v>
      </c>
      <c r="U172" s="104">
        <f t="shared" si="127"/>
        <v>2939.18274057894</v>
      </c>
      <c r="V172" s="87" cm="1">
        <f t="array" ref="V172">VLOOKUP($E172,$AI$118:$AW$122,COLUMN($AW:$AW)-COLUMN($AH:$AH),FALSE)</f>
        <v>161.75600000000003</v>
      </c>
      <c r="W172" s="87" t="str">
        <f t="shared" si="131"/>
        <v>International</v>
      </c>
      <c r="X172" s="87" t="str">
        <f t="shared" si="132"/>
        <v>Non-local</v>
      </c>
      <c r="Y172" s="104"/>
      <c r="Z172" s="87" t="str">
        <f t="shared" si="128"/>
        <v>Austria</v>
      </c>
      <c r="AA172" s="87" t="str">
        <f t="shared" si="129"/>
        <v>Europe</v>
      </c>
      <c r="AB172" s="82" cm="1">
        <f t="array" ref="AB172">VLOOKUP(B172,'GDP per Capita'!$T$2:$V$4235,COLUMN('GDP per Capita'!$V:$V)-COLUMN('GDP per Capita'!$S:$S),FALSE)</f>
        <v>51375.45</v>
      </c>
      <c r="AC172" s="82">
        <f t="shared" si="133"/>
        <v>51375.45</v>
      </c>
      <c r="AD172" s="82">
        <f t="shared" si="134"/>
        <v>51375.45</v>
      </c>
      <c r="AE172" s="88">
        <f t="shared" si="130"/>
        <v>5.7209868537967848E-2</v>
      </c>
      <c r="AI172" s="107">
        <v>2020</v>
      </c>
      <c r="AJ172" s="137">
        <f>COUNTIFS($E$2:$E$4235,AI172,$W$2:$W$4235,"Domestic")</f>
        <v>1150</v>
      </c>
      <c r="AK172" s="137">
        <f t="shared" si="174"/>
        <v>3544816.6899857451</v>
      </c>
      <c r="AL172" s="137">
        <f t="shared" si="174"/>
        <v>664.82228778468595</v>
      </c>
      <c r="AM172" s="137">
        <f t="shared" si="175"/>
        <v>544346.22982219514</v>
      </c>
      <c r="AN172" s="137">
        <f t="shared" si="175"/>
        <v>244832</v>
      </c>
      <c r="AO172" s="137">
        <f t="shared" si="175"/>
        <v>513912.42360000679</v>
      </c>
      <c r="AP172" s="137">
        <f t="shared" si="175"/>
        <v>142.65851048171305</v>
      </c>
      <c r="AQ172" s="137">
        <f t="shared" si="175"/>
        <v>471830.90099999978</v>
      </c>
      <c r="AR172" s="137">
        <f t="shared" si="175"/>
        <v>807.4807982663956</v>
      </c>
      <c r="AS172" s="137">
        <f t="shared" si="175"/>
        <v>1774921.5544221941</v>
      </c>
      <c r="AT172" s="137">
        <f t="shared" si="175"/>
        <v>186019.39999999583</v>
      </c>
      <c r="AU172" s="137">
        <f t="shared" si="177"/>
        <v>3082.4492956397785</v>
      </c>
      <c r="AV172" s="137">
        <f t="shared" si="177"/>
        <v>0.57810633720407478</v>
      </c>
      <c r="AW172" s="137">
        <f t="shared" si="177"/>
        <v>473.344547671474</v>
      </c>
      <c r="AX172" s="137">
        <f t="shared" si="177"/>
        <v>212.89739130434782</v>
      </c>
      <c r="AY172" s="137">
        <f t="shared" si="177"/>
        <v>446.88036834783202</v>
      </c>
      <c r="AZ172" s="137">
        <f t="shared" si="177"/>
        <v>0.12405087867975048</v>
      </c>
      <c r="BA172" s="137">
        <f t="shared" si="177"/>
        <v>410.28773999999981</v>
      </c>
      <c r="BB172" s="137">
        <f t="shared" si="177"/>
        <v>0.70215721588382229</v>
      </c>
      <c r="BC172" s="137">
        <f t="shared" si="177"/>
        <v>1543.4100473236472</v>
      </c>
      <c r="BD172" s="137">
        <f t="shared" si="178"/>
        <v>161.75599999999636</v>
      </c>
      <c r="BF172" s="26"/>
      <c r="BG172" s="26"/>
    </row>
    <row r="173" spans="1:59">
      <c r="A173" s="77" t="s">
        <v>911</v>
      </c>
      <c r="B173" s="77">
        <v>172</v>
      </c>
      <c r="C173" s="77" t="s">
        <v>29</v>
      </c>
      <c r="D173" s="77" t="s">
        <v>29</v>
      </c>
      <c r="E173" s="77">
        <v>2020</v>
      </c>
      <c r="F173" s="77">
        <v>42.3750997</v>
      </c>
      <c r="G173" s="77">
        <v>-71.105615700000001</v>
      </c>
      <c r="H173" s="77">
        <v>0</v>
      </c>
      <c r="I173" s="77" t="s">
        <v>881</v>
      </c>
      <c r="J173" s="77">
        <v>43.074761000000002</v>
      </c>
      <c r="K173" s="77">
        <v>-89.383761300000003</v>
      </c>
      <c r="L173" s="77">
        <v>2984.2751494265199</v>
      </c>
      <c r="M173" s="77">
        <v>0.56042166301739005</v>
      </c>
      <c r="N173" s="77">
        <v>0</v>
      </c>
      <c r="O173" s="77">
        <v>572.98082868989297</v>
      </c>
      <c r="P173" s="87" cm="1">
        <f t="array" ref="P173">IF($X173="Non-local",VLOOKUP($E173,$AI$64:$AW$68,COLUMN($AW:$AW)-COLUMN($AH:$AH),FALSE),IF($X173="Unknown",VLOOKUP($E173,$AI$71:$AW$75,COLUMN($AW:$AW)-COLUMN($AH:$AH),FALSE),0))</f>
        <v>224</v>
      </c>
      <c r="Q173" s="87" cm="1">
        <f t="array" ref="Q173">IF($X173="Non-local",VLOOKUP($E173,$AI$40:$AW$44,COLUMN($AW:$AW)-COLUMN($AH:$AH),FALSE),IF($X173="Unknown",VLOOKUP($E173,$AI$47:$AW$51,COLUMN($AW:$AW)-COLUMN($AH:$AH),FALSE),0))</f>
        <v>470.18520000000001</v>
      </c>
      <c r="R173" s="87" cm="1">
        <f t="array" ref="R173">IF($X173="Non-local",VLOOKUP($E173,$AI$88:$AW$92,COLUMN($AW:$AW)-COLUMN($AH:$AH),FALSE),IF($X173="Unknown",VLOOKUP($E173,$AI$95:$AW$99,COLUMN($AW:$AW)-COLUMN($AH:$AH),FALSE),0))</f>
        <v>0.13052013767768686</v>
      </c>
      <c r="S173" s="87" cm="1">
        <f t="array" ref="S173">VLOOKUP($E173,$AI$111:$AW$115,COLUMN($AW:$AW)-COLUMN($AH:$AH),FALSE)</f>
        <v>410.28773999999999</v>
      </c>
      <c r="T173" s="104">
        <f t="shared" si="126"/>
        <v>0.69094180069507694</v>
      </c>
      <c r="U173" s="104">
        <f t="shared" si="127"/>
        <v>1677.453768689893</v>
      </c>
      <c r="V173" s="87" cm="1">
        <f t="array" ref="V173">VLOOKUP($E173,$AI$118:$AW$122,COLUMN($AW:$AW)-COLUMN($AH:$AH),FALSE)</f>
        <v>161.75600000000003</v>
      </c>
      <c r="W173" s="87" t="str">
        <f t="shared" si="131"/>
        <v>Domestic</v>
      </c>
      <c r="X173" s="87" t="str">
        <f t="shared" si="132"/>
        <v>Non-local</v>
      </c>
      <c r="Y173" s="104"/>
      <c r="Z173" s="87" t="str">
        <f t="shared" si="128"/>
        <v>USA</v>
      </c>
      <c r="AA173" s="87" t="str">
        <f t="shared" si="129"/>
        <v>USA</v>
      </c>
      <c r="AB173" s="82" cm="1">
        <f t="array" ref="AB173">VLOOKUP(B173,'GDP per Capita'!$T$2:$V$4235,COLUMN('GDP per Capita'!$V:$V)-COLUMN('GDP per Capita'!$S:$S),FALSE)</f>
        <v>63809.64</v>
      </c>
      <c r="AC173" s="82">
        <f t="shared" si="133"/>
        <v>63809.64</v>
      </c>
      <c r="AD173" s="82">
        <f t="shared" si="134"/>
        <v>63809.64</v>
      </c>
      <c r="AE173" s="88">
        <f t="shared" si="130"/>
        <v>2.6288406715504004E-2</v>
      </c>
      <c r="AI173" s="138" t="s">
        <v>1912</v>
      </c>
      <c r="AJ173" s="137">
        <f>AVERAGE(AJ168:AJ171)</f>
        <v>607.75</v>
      </c>
      <c r="AK173" s="137">
        <f t="shared" ref="AK173" si="179">AVERAGE(AK168:AK169)</f>
        <v>1971155.2772553172</v>
      </c>
      <c r="AL173" s="137">
        <f>AVERAGE(AL168:AL169)</f>
        <v>357.24772546936163</v>
      </c>
      <c r="AM173" s="137">
        <f t="shared" ref="AM173:AS173" si="180">AVERAGE(AM168:AM169)</f>
        <v>267627.76608311321</v>
      </c>
      <c r="AN173" s="137">
        <f t="shared" si="180"/>
        <v>124208</v>
      </c>
      <c r="AO173" s="137">
        <f t="shared" si="180"/>
        <v>294429.10370000219</v>
      </c>
      <c r="AP173" s="137">
        <f t="shared" si="180"/>
        <v>64.742145413053336</v>
      </c>
      <c r="AQ173" s="137">
        <f t="shared" si="180"/>
        <v>246280.98200999681</v>
      </c>
      <c r="AR173" s="137">
        <f t="shared" si="180"/>
        <v>421.98987088241478</v>
      </c>
      <c r="AS173" s="137">
        <f t="shared" si="180"/>
        <v>932545.85179311258</v>
      </c>
      <c r="AT173" s="137">
        <f t="shared" ref="AT173" si="181">AVERAGE(AT168:AT169)</f>
        <v>0</v>
      </c>
      <c r="AU173" s="166">
        <f>SUM(AK168:AK171)/SUM($AJ$168:$AJ$171)</f>
        <v>3182.8420512712478</v>
      </c>
      <c r="AV173" s="166">
        <f t="shared" ref="AV173:BD173" si="182">SUM(AL168:AL171)/SUM($AJ$168:$AJ$171)</f>
        <v>0.58415895063000489</v>
      </c>
      <c r="AW173" s="166">
        <f t="shared" si="182"/>
        <v>453.78696400982415</v>
      </c>
      <c r="AX173" s="166">
        <f t="shared" si="182"/>
        <v>223.19539284245167</v>
      </c>
      <c r="AY173" s="166">
        <f t="shared" si="182"/>
        <v>511.17388745372409</v>
      </c>
      <c r="AZ173" s="166">
        <f t="shared" si="182"/>
        <v>0.12721027023142073</v>
      </c>
      <c r="BA173" s="166">
        <f t="shared" si="182"/>
        <v>431.69321999999471</v>
      </c>
      <c r="BB173" s="166">
        <f t="shared" si="182"/>
        <v>0.71136922086142507</v>
      </c>
      <c r="BC173" s="166">
        <f t="shared" si="182"/>
        <v>1619.8494643059976</v>
      </c>
      <c r="BD173" s="166">
        <f t="shared" si="182"/>
        <v>0</v>
      </c>
    </row>
    <row r="174" spans="1:59">
      <c r="A174" s="77" t="s">
        <v>985</v>
      </c>
      <c r="B174" s="77">
        <v>173</v>
      </c>
      <c r="C174" s="77" t="s">
        <v>29</v>
      </c>
      <c r="D174" s="77" t="s">
        <v>29</v>
      </c>
      <c r="E174" s="77">
        <v>2020</v>
      </c>
      <c r="F174" s="77">
        <v>40.908701499999999</v>
      </c>
      <c r="G174" s="77">
        <v>-73.1396036005643</v>
      </c>
      <c r="H174" s="77">
        <v>0</v>
      </c>
      <c r="I174" s="77" t="s">
        <v>881</v>
      </c>
      <c r="J174" s="77">
        <v>43.074761000000002</v>
      </c>
      <c r="K174" s="77">
        <v>-89.383761300000003</v>
      </c>
      <c r="L174" s="77">
        <v>2723.3409974306401</v>
      </c>
      <c r="M174" s="77">
        <v>0.52123465124892798</v>
      </c>
      <c r="N174" s="77">
        <v>0</v>
      </c>
      <c r="O174" s="77">
        <v>522.88147150668306</v>
      </c>
      <c r="P174" s="87" cm="1">
        <f t="array" ref="P174">IF($X174="Non-local",VLOOKUP($E174,$AI$64:$AW$68,COLUMN($AW:$AW)-COLUMN($AH:$AH),FALSE),IF($X174="Unknown",VLOOKUP($E174,$AI$71:$AW$75,COLUMN($AW:$AW)-COLUMN($AH:$AH),FALSE),0))</f>
        <v>224</v>
      </c>
      <c r="Q174" s="87" cm="1">
        <f t="array" ref="Q174">IF($X174="Non-local",VLOOKUP($E174,$AI$40:$AW$44,COLUMN($AW:$AW)-COLUMN($AH:$AH),FALSE),IF($X174="Unknown",VLOOKUP($E174,$AI$47:$AW$51,COLUMN($AW:$AW)-COLUMN($AH:$AH),FALSE),0))</f>
        <v>470.18520000000001</v>
      </c>
      <c r="R174" s="87" cm="1">
        <f t="array" ref="R174">IF($X174="Non-local",VLOOKUP($E174,$AI$88:$AW$92,COLUMN($AW:$AW)-COLUMN($AH:$AH),FALSE),IF($X174="Unknown",VLOOKUP($E174,$AI$95:$AW$99,COLUMN($AW:$AW)-COLUMN($AH:$AH),FALSE),0))</f>
        <v>0.13052013767768686</v>
      </c>
      <c r="S174" s="87" cm="1">
        <f t="array" ref="S174">VLOOKUP($E174,$AI$111:$AW$115,COLUMN($AW:$AW)-COLUMN($AH:$AH),FALSE)</f>
        <v>410.28773999999999</v>
      </c>
      <c r="T174" s="104">
        <f t="shared" si="126"/>
        <v>0.65175478892661487</v>
      </c>
      <c r="U174" s="104">
        <f t="shared" si="127"/>
        <v>1627.3544115066832</v>
      </c>
      <c r="V174" s="87" cm="1">
        <f t="array" ref="V174">VLOOKUP($E174,$AI$118:$AW$122,COLUMN($AW:$AW)-COLUMN($AH:$AH),FALSE)</f>
        <v>161.75600000000003</v>
      </c>
      <c r="W174" s="87" t="str">
        <f t="shared" si="131"/>
        <v>Domestic</v>
      </c>
      <c r="X174" s="87" t="str">
        <f t="shared" si="132"/>
        <v>Non-local</v>
      </c>
      <c r="Y174" s="104"/>
      <c r="Z174" s="87" t="str">
        <f t="shared" si="128"/>
        <v>USA</v>
      </c>
      <c r="AA174" s="87" t="str">
        <f t="shared" si="129"/>
        <v>USA</v>
      </c>
      <c r="AB174" s="82" cm="1">
        <f t="array" ref="AB174">VLOOKUP(B174,'GDP per Capita'!$T$2:$V$4235,COLUMN('GDP per Capita'!$V:$V)-COLUMN('GDP per Capita'!$S:$S),FALSE)</f>
        <v>63809.64</v>
      </c>
      <c r="AC174" s="82">
        <f t="shared" si="133"/>
        <v>63809.64</v>
      </c>
      <c r="AD174" s="82">
        <f t="shared" si="134"/>
        <v>63809.64</v>
      </c>
      <c r="AE174" s="88">
        <f t="shared" si="130"/>
        <v>2.5503268965420947E-2</v>
      </c>
      <c r="AI174" s="138" t="s">
        <v>1914</v>
      </c>
      <c r="AJ174" s="139">
        <f>(AJ172-AJ173)/AJ173</f>
        <v>0.89222542163718632</v>
      </c>
      <c r="AK174" s="139">
        <f t="shared" ref="AK174" si="183">(AK172-AK173)/AK173</f>
        <v>0.79834472245212007</v>
      </c>
      <c r="AL174" s="139">
        <f t="shared" ref="AL174" si="184">(AL172-AL173)/AL173</f>
        <v>0.86095597084970843</v>
      </c>
      <c r="AM174" s="139">
        <f t="shared" ref="AM174" si="185">(AM172-AM173)/AM173</f>
        <v>1.0339676924745751</v>
      </c>
      <c r="AN174" s="139">
        <f t="shared" ref="AN174" si="186">(AN172-AN173)/AN173</f>
        <v>0.97114517583408477</v>
      </c>
      <c r="AO174" s="139">
        <f t="shared" ref="AO174" si="187">(AO172-AO173)/AO173</f>
        <v>0.74545388734273743</v>
      </c>
      <c r="AP174" s="139">
        <f t="shared" ref="AP174" si="188">(AP172-AP173)/AP173</f>
        <v>1.2034875361567827</v>
      </c>
      <c r="AQ174" s="139">
        <f t="shared" ref="AQ174" si="189">(AQ172-AQ173)/AQ173</f>
        <v>0.91582353273566075</v>
      </c>
      <c r="AR174" s="139">
        <f t="shared" ref="AR174" si="190">(AR172-AR173)/AR173</f>
        <v>0.91350753651477057</v>
      </c>
      <c r="AS174" s="139">
        <f t="shared" ref="AS174:AT174" si="191">(AS172-AS173)/AS173</f>
        <v>0.90330754354796539</v>
      </c>
      <c r="AT174" s="139" t="e">
        <f t="shared" si="191"/>
        <v>#DIV/0!</v>
      </c>
      <c r="AU174" s="137"/>
      <c r="AV174" s="137"/>
      <c r="AW174" s="137"/>
      <c r="AX174" s="137"/>
      <c r="AY174" s="137"/>
      <c r="AZ174" s="137"/>
      <c r="BA174" s="137"/>
      <c r="BB174" s="137"/>
      <c r="BC174" s="137"/>
      <c r="BD174" s="34"/>
      <c r="BE174" s="81"/>
    </row>
    <row r="175" spans="1:59">
      <c r="A175" s="77" t="s">
        <v>986</v>
      </c>
      <c r="B175" s="77">
        <v>174</v>
      </c>
      <c r="C175" s="77" t="s">
        <v>29</v>
      </c>
      <c r="D175" s="77" t="s">
        <v>29</v>
      </c>
      <c r="E175" s="77">
        <v>2020</v>
      </c>
      <c r="F175" s="77">
        <v>42.485869200000003</v>
      </c>
      <c r="G175" s="77">
        <v>-83.105202799999901</v>
      </c>
      <c r="H175" s="77">
        <v>0</v>
      </c>
      <c r="I175" s="77" t="s">
        <v>881</v>
      </c>
      <c r="J175" s="77">
        <v>43.074761000000002</v>
      </c>
      <c r="K175" s="77">
        <v>-89.383761300000003</v>
      </c>
      <c r="L175" s="77">
        <v>1032.9087057786101</v>
      </c>
      <c r="M175" s="77">
        <v>0.29802189900584403</v>
      </c>
      <c r="N175" s="77">
        <v>0</v>
      </c>
      <c r="O175" s="77">
        <v>198.318471509494</v>
      </c>
      <c r="P175" s="87" cm="1">
        <f t="array" ref="P175">IF($X175="Non-local",VLOOKUP($E175,$AI$64:$AW$68,COLUMN($AW:$AW)-COLUMN($AH:$AH),FALSE),IF($X175="Unknown",VLOOKUP($E175,$AI$71:$AW$75,COLUMN($AW:$AW)-COLUMN($AH:$AH),FALSE),0))</f>
        <v>224</v>
      </c>
      <c r="Q175" s="87" cm="1">
        <f t="array" ref="Q175">IF($X175="Non-local",VLOOKUP($E175,$AI$40:$AW$44,COLUMN($AW:$AW)-COLUMN($AH:$AH),FALSE),IF($X175="Unknown",VLOOKUP($E175,$AI$47:$AW$51,COLUMN($AW:$AW)-COLUMN($AH:$AH),FALSE),0))</f>
        <v>470.18520000000001</v>
      </c>
      <c r="R175" s="87" cm="1">
        <f t="array" ref="R175">IF($X175="Non-local",VLOOKUP($E175,$AI$88:$AW$92,COLUMN($AW:$AW)-COLUMN($AH:$AH),FALSE),IF($X175="Unknown",VLOOKUP($E175,$AI$95:$AW$99,COLUMN($AW:$AW)-COLUMN($AH:$AH),FALSE),0))</f>
        <v>0.13052013767768686</v>
      </c>
      <c r="S175" s="87" cm="1">
        <f t="array" ref="S175">VLOOKUP($E175,$AI$111:$AW$115,COLUMN($AW:$AW)-COLUMN($AH:$AH),FALSE)</f>
        <v>410.28773999999999</v>
      </c>
      <c r="T175" s="104">
        <f t="shared" si="126"/>
        <v>0.42854203668353086</v>
      </c>
      <c r="U175" s="104">
        <f t="shared" si="127"/>
        <v>1302.7914115094941</v>
      </c>
      <c r="V175" s="87" cm="1">
        <f t="array" ref="V175">VLOOKUP($E175,$AI$118:$AW$122,COLUMN($AW:$AW)-COLUMN($AH:$AH),FALSE)</f>
        <v>161.75600000000003</v>
      </c>
      <c r="W175" s="87" t="str">
        <f t="shared" si="131"/>
        <v>Domestic</v>
      </c>
      <c r="X175" s="87" t="str">
        <f t="shared" si="132"/>
        <v>Non-local</v>
      </c>
      <c r="Y175" s="104"/>
      <c r="Z175" s="87" t="str">
        <f t="shared" si="128"/>
        <v>USA</v>
      </c>
      <c r="AA175" s="87" t="str">
        <f t="shared" si="129"/>
        <v>USA</v>
      </c>
      <c r="AB175" s="82" cm="1">
        <f t="array" ref="AB175">VLOOKUP(B175,'GDP per Capita'!$T$2:$V$4235,COLUMN('GDP per Capita'!$V:$V)-COLUMN('GDP per Capita'!$S:$S),FALSE)</f>
        <v>63809.64</v>
      </c>
      <c r="AC175" s="82">
        <f t="shared" si="133"/>
        <v>63809.64</v>
      </c>
      <c r="AD175" s="82">
        <f t="shared" si="134"/>
        <v>63809.64</v>
      </c>
      <c r="AE175" s="88">
        <f t="shared" si="130"/>
        <v>2.0416843152688123E-2</v>
      </c>
      <c r="AI175" s="89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</row>
    <row r="176" spans="1:59">
      <c r="A176" s="77" t="s">
        <v>987</v>
      </c>
      <c r="B176" s="77">
        <v>175</v>
      </c>
      <c r="C176" s="77" t="s">
        <v>29</v>
      </c>
      <c r="D176" s="77" t="s">
        <v>29</v>
      </c>
      <c r="E176" s="77">
        <v>2020</v>
      </c>
      <c r="F176" s="77">
        <v>39.730727000000002</v>
      </c>
      <c r="G176" s="77">
        <v>-82.604837000000003</v>
      </c>
      <c r="H176" s="77">
        <v>0</v>
      </c>
      <c r="I176" s="77" t="s">
        <v>881</v>
      </c>
      <c r="J176" s="77">
        <v>43.074761000000002</v>
      </c>
      <c r="K176" s="77">
        <v>-89.383761300000003</v>
      </c>
      <c r="L176" s="77">
        <v>1352.73556249493</v>
      </c>
      <c r="M176" s="77">
        <v>0.34025336446083398</v>
      </c>
      <c r="N176" s="77">
        <v>0</v>
      </c>
      <c r="O176" s="77">
        <v>259.725227999026</v>
      </c>
      <c r="P176" s="87" cm="1">
        <f t="array" ref="P176">IF($X176="Non-local",VLOOKUP($E176,$AI$64:$AW$68,COLUMN($AW:$AW)-COLUMN($AH:$AH),FALSE),IF($X176="Unknown",VLOOKUP($E176,$AI$71:$AW$75,COLUMN($AW:$AW)-COLUMN($AH:$AH),FALSE),0))</f>
        <v>224</v>
      </c>
      <c r="Q176" s="87" cm="1">
        <f t="array" ref="Q176">IF($X176="Non-local",VLOOKUP($E176,$AI$40:$AW$44,COLUMN($AW:$AW)-COLUMN($AH:$AH),FALSE),IF($X176="Unknown",VLOOKUP($E176,$AI$47:$AW$51,COLUMN($AW:$AW)-COLUMN($AH:$AH),FALSE),0))</f>
        <v>470.18520000000001</v>
      </c>
      <c r="R176" s="87" cm="1">
        <f t="array" ref="R176">IF($X176="Non-local",VLOOKUP($E176,$AI$88:$AW$92,COLUMN($AW:$AW)-COLUMN($AH:$AH),FALSE),IF($X176="Unknown",VLOOKUP($E176,$AI$95:$AW$99,COLUMN($AW:$AW)-COLUMN($AH:$AH),FALSE),0))</f>
        <v>0.13052013767768686</v>
      </c>
      <c r="S176" s="87" cm="1">
        <f t="array" ref="S176">VLOOKUP($E176,$AI$111:$AW$115,COLUMN($AW:$AW)-COLUMN($AH:$AH),FALSE)</f>
        <v>410.28773999999999</v>
      </c>
      <c r="T176" s="104">
        <f t="shared" si="126"/>
        <v>0.47077350213852087</v>
      </c>
      <c r="U176" s="104">
        <f t="shared" si="127"/>
        <v>1364.1981679990261</v>
      </c>
      <c r="V176" s="87" cm="1">
        <f t="array" ref="V176">VLOOKUP($E176,$AI$118:$AW$122,COLUMN($AW:$AW)-COLUMN($AH:$AH),FALSE)</f>
        <v>161.75600000000003</v>
      </c>
      <c r="W176" s="87" t="str">
        <f t="shared" si="131"/>
        <v>Domestic</v>
      </c>
      <c r="X176" s="87" t="str">
        <f t="shared" si="132"/>
        <v>Non-local</v>
      </c>
      <c r="Y176" s="104"/>
      <c r="Z176" s="87" t="str">
        <f t="shared" si="128"/>
        <v>USA</v>
      </c>
      <c r="AA176" s="87" t="str">
        <f t="shared" si="129"/>
        <v>USA</v>
      </c>
      <c r="AB176" s="82" cm="1">
        <f t="array" ref="AB176">VLOOKUP(B176,'GDP per Capita'!$T$2:$V$4235,COLUMN('GDP per Capita'!$V:$V)-COLUMN('GDP per Capita'!$S:$S),FALSE)</f>
        <v>63809.64</v>
      </c>
      <c r="AC176" s="82">
        <f t="shared" si="133"/>
        <v>63809.64</v>
      </c>
      <c r="AD176" s="82">
        <f t="shared" si="134"/>
        <v>63809.64</v>
      </c>
      <c r="AE176" s="88">
        <f t="shared" si="130"/>
        <v>2.1379186091616032E-2</v>
      </c>
      <c r="BC176" s="25"/>
      <c r="BD176" s="90"/>
      <c r="BE176" s="34"/>
    </row>
    <row r="177" spans="1:57" ht="85">
      <c r="A177" s="77" t="s">
        <v>882</v>
      </c>
      <c r="B177" s="77">
        <v>176</v>
      </c>
      <c r="C177" s="77" t="s">
        <v>29</v>
      </c>
      <c r="D177" s="77" t="s">
        <v>29</v>
      </c>
      <c r="E177" s="77">
        <v>2020</v>
      </c>
      <c r="F177" s="77">
        <v>39.004607</v>
      </c>
      <c r="G177" s="77">
        <v>-76.875683800000004</v>
      </c>
      <c r="H177" s="77">
        <v>0</v>
      </c>
      <c r="I177" s="77" t="s">
        <v>881</v>
      </c>
      <c r="J177" s="77">
        <v>43.074761000000002</v>
      </c>
      <c r="K177" s="77">
        <v>-89.383761300000003</v>
      </c>
      <c r="L177" s="77">
        <v>2282.0367426028702</v>
      </c>
      <c r="M177" s="77">
        <v>0.462962730046795</v>
      </c>
      <c r="N177" s="77">
        <v>0</v>
      </c>
      <c r="O177" s="77">
        <v>438.15105457975199</v>
      </c>
      <c r="P177" s="87" cm="1">
        <f t="array" ref="P177">IF($X177="Non-local",VLOOKUP($E177,$AI$64:$AW$68,COLUMN($AW:$AW)-COLUMN($AH:$AH),FALSE),IF($X177="Unknown",VLOOKUP($E177,$AI$71:$AW$75,COLUMN($AW:$AW)-COLUMN($AH:$AH),FALSE),0))</f>
        <v>224</v>
      </c>
      <c r="Q177" s="87" cm="1">
        <f t="array" ref="Q177">IF($X177="Non-local",VLOOKUP($E177,$AI$40:$AW$44,COLUMN($AW:$AW)-COLUMN($AH:$AH),FALSE),IF($X177="Unknown",VLOOKUP($E177,$AI$47:$AW$51,COLUMN($AW:$AW)-COLUMN($AH:$AH),FALSE),0))</f>
        <v>470.18520000000001</v>
      </c>
      <c r="R177" s="87" cm="1">
        <f t="array" ref="R177">IF($X177="Non-local",VLOOKUP($E177,$AI$88:$AW$92,COLUMN($AW:$AW)-COLUMN($AH:$AH),FALSE),IF($X177="Unknown",VLOOKUP($E177,$AI$95:$AW$99,COLUMN($AW:$AW)-COLUMN($AH:$AH),FALSE),0))</f>
        <v>0.13052013767768686</v>
      </c>
      <c r="S177" s="87" cm="1">
        <f t="array" ref="S177">VLOOKUP($E177,$AI$111:$AW$115,COLUMN($AW:$AW)-COLUMN($AH:$AH),FALSE)</f>
        <v>410.28773999999999</v>
      </c>
      <c r="T177" s="104">
        <f t="shared" si="126"/>
        <v>0.59348286772448189</v>
      </c>
      <c r="U177" s="104">
        <f t="shared" si="127"/>
        <v>1542.623994579752</v>
      </c>
      <c r="V177" s="87" cm="1">
        <f t="array" ref="V177">VLOOKUP($E177,$AI$118:$AW$122,COLUMN($AW:$AW)-COLUMN($AH:$AH),FALSE)</f>
        <v>161.75600000000003</v>
      </c>
      <c r="W177" s="87" t="str">
        <f t="shared" si="131"/>
        <v>Domestic</v>
      </c>
      <c r="X177" s="87" t="str">
        <f t="shared" si="132"/>
        <v>Non-local</v>
      </c>
      <c r="Y177" s="104"/>
      <c r="Z177" s="87" t="str">
        <f t="shared" si="128"/>
        <v>USA</v>
      </c>
      <c r="AA177" s="87" t="str">
        <f t="shared" si="129"/>
        <v>USA</v>
      </c>
      <c r="AB177" s="82" cm="1">
        <f t="array" ref="AB177">VLOOKUP(B177,'GDP per Capita'!$T$2:$V$4235,COLUMN('GDP per Capita'!$V:$V)-COLUMN('GDP per Capita'!$S:$S),FALSE)</f>
        <v>63809.64</v>
      </c>
      <c r="AC177" s="82">
        <f t="shared" si="133"/>
        <v>63809.64</v>
      </c>
      <c r="AD177" s="82">
        <f t="shared" si="134"/>
        <v>63809.64</v>
      </c>
      <c r="AE177" s="88">
        <f t="shared" si="130"/>
        <v>2.4175406640434768E-2</v>
      </c>
      <c r="AI177" s="132" t="s">
        <v>1918</v>
      </c>
      <c r="AJ177" s="133" t="s">
        <v>814</v>
      </c>
      <c r="AK177" s="134" t="s">
        <v>78</v>
      </c>
      <c r="AL177" s="134" t="s">
        <v>842</v>
      </c>
      <c r="AM177" s="134" t="s">
        <v>50</v>
      </c>
      <c r="AN177" s="135" t="s">
        <v>53</v>
      </c>
      <c r="AO177" s="136" t="s">
        <v>47</v>
      </c>
      <c r="AP177" s="136" t="s">
        <v>48</v>
      </c>
      <c r="AQ177" s="156" t="s">
        <v>1940</v>
      </c>
      <c r="AR177" s="135" t="s">
        <v>51</v>
      </c>
      <c r="AS177" s="136" t="s">
        <v>52</v>
      </c>
      <c r="AT177" s="156" t="s">
        <v>1938</v>
      </c>
      <c r="AU177" s="136" t="s">
        <v>806</v>
      </c>
      <c r="AV177" s="136" t="s">
        <v>1913</v>
      </c>
      <c r="AW177" s="136" t="s">
        <v>811</v>
      </c>
      <c r="AX177" s="136" t="s">
        <v>808</v>
      </c>
      <c r="AY177" s="136" t="s">
        <v>809</v>
      </c>
      <c r="AZ177" s="136" t="s">
        <v>810</v>
      </c>
      <c r="BA177" s="136" t="s">
        <v>1909</v>
      </c>
      <c r="BB177" s="136" t="s">
        <v>812</v>
      </c>
      <c r="BC177" s="136" t="s">
        <v>813</v>
      </c>
      <c r="BD177" s="156" t="s">
        <v>1954</v>
      </c>
      <c r="BE177" s="34"/>
    </row>
    <row r="178" spans="1:57">
      <c r="A178" s="77" t="s">
        <v>988</v>
      </c>
      <c r="B178" s="77">
        <v>177</v>
      </c>
      <c r="C178" s="77" t="s">
        <v>29</v>
      </c>
      <c r="D178" s="77" t="s">
        <v>29</v>
      </c>
      <c r="E178" s="77">
        <v>2020</v>
      </c>
      <c r="F178" s="77">
        <v>41.731344700000001</v>
      </c>
      <c r="G178" s="77">
        <v>-111.83486310000001</v>
      </c>
      <c r="H178" s="77">
        <v>0</v>
      </c>
      <c r="I178" s="77" t="s">
        <v>881</v>
      </c>
      <c r="J178" s="77">
        <v>43.074761000000002</v>
      </c>
      <c r="K178" s="77">
        <v>-89.383761300000003</v>
      </c>
      <c r="L178" s="77">
        <v>3687.8758325158401</v>
      </c>
      <c r="M178" s="77">
        <v>0.67243303239171803</v>
      </c>
      <c r="N178" s="77">
        <v>0</v>
      </c>
      <c r="O178" s="77">
        <v>708.07215984304105</v>
      </c>
      <c r="P178" s="87" cm="1">
        <f t="array" ref="P178">IF($X178="Non-local",VLOOKUP($E178,$AI$64:$AW$68,COLUMN($AW:$AW)-COLUMN($AH:$AH),FALSE),IF($X178="Unknown",VLOOKUP($E178,$AI$71:$AW$75,COLUMN($AW:$AW)-COLUMN($AH:$AH),FALSE),0))</f>
        <v>224</v>
      </c>
      <c r="Q178" s="87" cm="1">
        <f t="array" ref="Q178">IF($X178="Non-local",VLOOKUP($E178,$AI$40:$AW$44,COLUMN($AW:$AW)-COLUMN($AH:$AH),FALSE),IF($X178="Unknown",VLOOKUP($E178,$AI$47:$AW$51,COLUMN($AW:$AW)-COLUMN($AH:$AH),FALSE),0))</f>
        <v>470.18520000000001</v>
      </c>
      <c r="R178" s="87" cm="1">
        <f t="array" ref="R178">IF($X178="Non-local",VLOOKUP($E178,$AI$88:$AW$92,COLUMN($AW:$AW)-COLUMN($AH:$AH),FALSE),IF($X178="Unknown",VLOOKUP($E178,$AI$95:$AW$99,COLUMN($AW:$AW)-COLUMN($AH:$AH),FALSE),0))</f>
        <v>0.13052013767768686</v>
      </c>
      <c r="S178" s="87" cm="1">
        <f t="array" ref="S178">VLOOKUP($E178,$AI$111:$AW$115,COLUMN($AW:$AW)-COLUMN($AH:$AH),FALSE)</f>
        <v>410.28773999999999</v>
      </c>
      <c r="T178" s="104">
        <f t="shared" si="126"/>
        <v>0.80295317006940492</v>
      </c>
      <c r="U178" s="104">
        <f t="shared" si="127"/>
        <v>1812.545099843041</v>
      </c>
      <c r="V178" s="87" cm="1">
        <f t="array" ref="V178">VLOOKUP($E178,$AI$118:$AW$122,COLUMN($AW:$AW)-COLUMN($AH:$AH),FALSE)</f>
        <v>161.75600000000003</v>
      </c>
      <c r="W178" s="87" t="str">
        <f t="shared" si="131"/>
        <v>Domestic</v>
      </c>
      <c r="X178" s="87" t="str">
        <f t="shared" si="132"/>
        <v>Non-local</v>
      </c>
      <c r="Y178" s="104"/>
      <c r="Z178" s="87" t="str">
        <f t="shared" si="128"/>
        <v>USA</v>
      </c>
      <c r="AA178" s="87" t="str">
        <f t="shared" si="129"/>
        <v>USA</v>
      </c>
      <c r="AB178" s="82" cm="1">
        <f t="array" ref="AB178">VLOOKUP(B178,'GDP per Capita'!$T$2:$V$4235,COLUMN('GDP per Capita'!$V:$V)-COLUMN('GDP per Capita'!$S:$S),FALSE)</f>
        <v>63809.64</v>
      </c>
      <c r="AC178" s="82">
        <f t="shared" si="133"/>
        <v>63809.64</v>
      </c>
      <c r="AD178" s="82">
        <f t="shared" si="134"/>
        <v>63809.64</v>
      </c>
      <c r="AE178" s="88">
        <f t="shared" si="130"/>
        <v>2.8405505811395285E-2</v>
      </c>
      <c r="AI178" s="105">
        <v>2016</v>
      </c>
      <c r="AJ178" s="137">
        <f>COUNTIFS($E$2:$E$4235,AI178,$W$2:$W$4235,"Unknown")</f>
        <v>63</v>
      </c>
      <c r="AK178" s="137">
        <f t="shared" ref="AK178:AL182" si="192">SUMIFS(L$2:L$4235,$E$2:$E$4235,$AI178,$W$2:$W$4235,"Unknown")</f>
        <v>285404.65128946555</v>
      </c>
      <c r="AL178" s="137">
        <f t="shared" si="192"/>
        <v>49.657272014185516</v>
      </c>
      <c r="AM178" s="137">
        <f t="shared" ref="AM178:AT182" si="193">SUMIFS(O$2:O$4235,$E$2:$E$4235,$AI178,$W$2:$W$4235,"Unknown")</f>
        <v>34248.558154735874</v>
      </c>
      <c r="AN178" s="137">
        <f t="shared" si="193"/>
        <v>15154.156626506039</v>
      </c>
      <c r="AO178" s="137">
        <f t="shared" si="193"/>
        <v>35704.352534638529</v>
      </c>
      <c r="AP178" s="137">
        <f t="shared" si="193"/>
        <v>6.9155537384840162</v>
      </c>
      <c r="AQ178" s="137">
        <f t="shared" si="193"/>
        <v>27196.672860000013</v>
      </c>
      <c r="AR178" s="137">
        <f t="shared" si="193"/>
        <v>56.57282575266948</v>
      </c>
      <c r="AS178" s="137">
        <f t="shared" si="193"/>
        <v>112303.74017588051</v>
      </c>
      <c r="AT178" s="137">
        <f t="shared" si="193"/>
        <v>0</v>
      </c>
      <c r="AU178" s="137">
        <f t="shared" ref="AU178:BD178" si="194">AK178/$AJ178</f>
        <v>4530.2325601502471</v>
      </c>
      <c r="AV178" s="137">
        <f t="shared" si="194"/>
        <v>0.78821066689183361</v>
      </c>
      <c r="AW178" s="137">
        <f t="shared" si="194"/>
        <v>543.6279072180298</v>
      </c>
      <c r="AX178" s="137">
        <f t="shared" si="194"/>
        <v>240.54216867469904</v>
      </c>
      <c r="AY178" s="137">
        <f t="shared" si="194"/>
        <v>566.73575451807187</v>
      </c>
      <c r="AZ178" s="137">
        <f t="shared" si="194"/>
        <v>0.10977069426165105</v>
      </c>
      <c r="BA178" s="137">
        <f t="shared" si="194"/>
        <v>431.69322000000022</v>
      </c>
      <c r="BB178" s="137">
        <f t="shared" si="194"/>
        <v>0.89798136115348381</v>
      </c>
      <c r="BC178" s="137">
        <f t="shared" si="194"/>
        <v>1782.5990504108017</v>
      </c>
      <c r="BD178" s="137">
        <f t="shared" si="194"/>
        <v>0</v>
      </c>
      <c r="BE178" s="34"/>
    </row>
    <row r="179" spans="1:57">
      <c r="A179" s="77" t="s">
        <v>988</v>
      </c>
      <c r="B179" s="77">
        <v>178</v>
      </c>
      <c r="C179" s="77" t="s">
        <v>29</v>
      </c>
      <c r="D179" s="77" t="s">
        <v>29</v>
      </c>
      <c r="E179" s="77">
        <v>2020</v>
      </c>
      <c r="F179" s="77">
        <v>41.731344700000001</v>
      </c>
      <c r="G179" s="77">
        <v>-111.83486310000001</v>
      </c>
      <c r="H179" s="77">
        <v>0</v>
      </c>
      <c r="I179" s="77" t="s">
        <v>881</v>
      </c>
      <c r="J179" s="77">
        <v>43.074761000000002</v>
      </c>
      <c r="K179" s="77">
        <v>-89.383761300000003</v>
      </c>
      <c r="L179" s="77">
        <v>3687.8758325158401</v>
      </c>
      <c r="M179" s="77">
        <v>0.67243303239171803</v>
      </c>
      <c r="N179" s="77">
        <v>0</v>
      </c>
      <c r="O179" s="77">
        <v>708.07215984304105</v>
      </c>
      <c r="P179" s="87" cm="1">
        <f t="array" ref="P179">IF($X179="Non-local",VLOOKUP($E179,$AI$64:$AW$68,COLUMN($AW:$AW)-COLUMN($AH:$AH),FALSE),IF($X179="Unknown",VLOOKUP($E179,$AI$71:$AW$75,COLUMN($AW:$AW)-COLUMN($AH:$AH),FALSE),0))</f>
        <v>224</v>
      </c>
      <c r="Q179" s="87" cm="1">
        <f t="array" ref="Q179">IF($X179="Non-local",VLOOKUP($E179,$AI$40:$AW$44,COLUMN($AW:$AW)-COLUMN($AH:$AH),FALSE),IF($X179="Unknown",VLOOKUP($E179,$AI$47:$AW$51,COLUMN($AW:$AW)-COLUMN($AH:$AH),FALSE),0))</f>
        <v>470.18520000000001</v>
      </c>
      <c r="R179" s="87" cm="1">
        <f t="array" ref="R179">IF($X179="Non-local",VLOOKUP($E179,$AI$88:$AW$92,COLUMN($AW:$AW)-COLUMN($AH:$AH),FALSE),IF($X179="Unknown",VLOOKUP($E179,$AI$95:$AW$99,COLUMN($AW:$AW)-COLUMN($AH:$AH),FALSE),0))</f>
        <v>0.13052013767768686</v>
      </c>
      <c r="S179" s="87" cm="1">
        <f t="array" ref="S179">VLOOKUP($E179,$AI$111:$AW$115,COLUMN($AW:$AW)-COLUMN($AH:$AH),FALSE)</f>
        <v>410.28773999999999</v>
      </c>
      <c r="T179" s="104">
        <f t="shared" si="126"/>
        <v>0.80295317006940492</v>
      </c>
      <c r="U179" s="104">
        <f t="shared" si="127"/>
        <v>1812.545099843041</v>
      </c>
      <c r="V179" s="87" cm="1">
        <f t="array" ref="V179">VLOOKUP($E179,$AI$118:$AW$122,COLUMN($AW:$AW)-COLUMN($AH:$AH),FALSE)</f>
        <v>161.75600000000003</v>
      </c>
      <c r="W179" s="87" t="str">
        <f t="shared" si="131"/>
        <v>Domestic</v>
      </c>
      <c r="X179" s="87" t="str">
        <f t="shared" si="132"/>
        <v>Non-local</v>
      </c>
      <c r="Y179" s="104"/>
      <c r="Z179" s="87" t="str">
        <f t="shared" si="128"/>
        <v>USA</v>
      </c>
      <c r="AA179" s="87" t="str">
        <f t="shared" si="129"/>
        <v>USA</v>
      </c>
      <c r="AB179" s="82" cm="1">
        <f t="array" ref="AB179">VLOOKUP(B179,'GDP per Capita'!$T$2:$V$4235,COLUMN('GDP per Capita'!$V:$V)-COLUMN('GDP per Capita'!$S:$S),FALSE)</f>
        <v>63809.64</v>
      </c>
      <c r="AC179" s="82">
        <f t="shared" si="133"/>
        <v>63809.64</v>
      </c>
      <c r="AD179" s="82">
        <f t="shared" si="134"/>
        <v>63809.64</v>
      </c>
      <c r="AE179" s="88">
        <f t="shared" si="130"/>
        <v>2.8405505811395285E-2</v>
      </c>
      <c r="AI179" s="107">
        <v>2017</v>
      </c>
      <c r="AJ179" s="137">
        <f>COUNTIFS($E$2:$E$4235,AI179,$W$2:$W$4235,"Unknown")</f>
        <v>50</v>
      </c>
      <c r="AK179" s="137">
        <f t="shared" si="192"/>
        <v>208609.70408707063</v>
      </c>
      <c r="AL179" s="137">
        <f t="shared" si="192"/>
        <v>36.63577987222434</v>
      </c>
      <c r="AM179" s="137">
        <f t="shared" si="193"/>
        <v>25033.164490448464</v>
      </c>
      <c r="AN179" s="137">
        <f t="shared" si="193"/>
        <v>9752.9203539823011</v>
      </c>
      <c r="AO179" s="137">
        <f t="shared" si="193"/>
        <v>23324.918867256627</v>
      </c>
      <c r="AP179" s="137">
        <f t="shared" si="193"/>
        <v>6.0139212828712072</v>
      </c>
      <c r="AQ179" s="137">
        <f t="shared" si="193"/>
        <v>21584.661</v>
      </c>
      <c r="AR179" s="137">
        <f t="shared" si="193"/>
        <v>42.64970115509557</v>
      </c>
      <c r="AS179" s="137">
        <f t="shared" si="193"/>
        <v>79695.664711687336</v>
      </c>
      <c r="AT179" s="137">
        <f t="shared" si="193"/>
        <v>0</v>
      </c>
      <c r="AU179" s="137">
        <f t="shared" ref="AU179:BC182" si="195">AK179/$AJ179</f>
        <v>4172.1940817414124</v>
      </c>
      <c r="AV179" s="137">
        <f t="shared" si="195"/>
        <v>0.73271559744448678</v>
      </c>
      <c r="AW179" s="137">
        <f t="shared" si="195"/>
        <v>500.6632898089693</v>
      </c>
      <c r="AX179" s="137">
        <f t="shared" si="195"/>
        <v>195.05840707964603</v>
      </c>
      <c r="AY179" s="137">
        <f t="shared" si="195"/>
        <v>466.49837734513255</v>
      </c>
      <c r="AZ179" s="137">
        <f t="shared" si="195"/>
        <v>0.12027842565742414</v>
      </c>
      <c r="BA179" s="137">
        <f t="shared" si="195"/>
        <v>431.69322</v>
      </c>
      <c r="BB179" s="137">
        <f t="shared" si="195"/>
        <v>0.85299402310191141</v>
      </c>
      <c r="BC179" s="137">
        <f t="shared" si="195"/>
        <v>1593.9132942337467</v>
      </c>
      <c r="BD179" s="137">
        <f t="shared" ref="BD179:BD182" si="196">AT179/$AJ179</f>
        <v>0</v>
      </c>
      <c r="BE179" s="34"/>
    </row>
    <row r="180" spans="1:57">
      <c r="A180" s="77" t="s">
        <v>911</v>
      </c>
      <c r="B180" s="77">
        <v>179</v>
      </c>
      <c r="C180" s="77" t="s">
        <v>29</v>
      </c>
      <c r="D180" s="77" t="s">
        <v>29</v>
      </c>
      <c r="E180" s="77">
        <v>2020</v>
      </c>
      <c r="F180" s="77">
        <v>42.3750997</v>
      </c>
      <c r="G180" s="77">
        <v>-71.105615700000001</v>
      </c>
      <c r="H180" s="77">
        <v>0</v>
      </c>
      <c r="I180" s="77" t="s">
        <v>881</v>
      </c>
      <c r="J180" s="77">
        <v>43.074761000000002</v>
      </c>
      <c r="K180" s="77">
        <v>-89.383761300000003</v>
      </c>
      <c r="L180" s="77">
        <v>2984.2751494265199</v>
      </c>
      <c r="M180" s="77">
        <v>0.56042166301739005</v>
      </c>
      <c r="N180" s="77">
        <v>0</v>
      </c>
      <c r="O180" s="77">
        <v>572.98082868989297</v>
      </c>
      <c r="P180" s="87" cm="1">
        <f t="array" ref="P180">IF($X180="Non-local",VLOOKUP($E180,$AI$64:$AW$68,COLUMN($AW:$AW)-COLUMN($AH:$AH),FALSE),IF($X180="Unknown",VLOOKUP($E180,$AI$71:$AW$75,COLUMN($AW:$AW)-COLUMN($AH:$AH),FALSE),0))</f>
        <v>224</v>
      </c>
      <c r="Q180" s="87" cm="1">
        <f t="array" ref="Q180">IF($X180="Non-local",VLOOKUP($E180,$AI$40:$AW$44,COLUMN($AW:$AW)-COLUMN($AH:$AH),FALSE),IF($X180="Unknown",VLOOKUP($E180,$AI$47:$AW$51,COLUMN($AW:$AW)-COLUMN($AH:$AH),FALSE),0))</f>
        <v>470.18520000000001</v>
      </c>
      <c r="R180" s="87" cm="1">
        <f t="array" ref="R180">IF($X180="Non-local",VLOOKUP($E180,$AI$88:$AW$92,COLUMN($AW:$AW)-COLUMN($AH:$AH),FALSE),IF($X180="Unknown",VLOOKUP($E180,$AI$95:$AW$99,COLUMN($AW:$AW)-COLUMN($AH:$AH),FALSE),0))</f>
        <v>0.13052013767768686</v>
      </c>
      <c r="S180" s="87" cm="1">
        <f t="array" ref="S180">VLOOKUP($E180,$AI$111:$AW$115,COLUMN($AW:$AW)-COLUMN($AH:$AH),FALSE)</f>
        <v>410.28773999999999</v>
      </c>
      <c r="T180" s="104">
        <f t="shared" si="126"/>
        <v>0.69094180069507694</v>
      </c>
      <c r="U180" s="104">
        <f t="shared" si="127"/>
        <v>1677.453768689893</v>
      </c>
      <c r="V180" s="87" cm="1">
        <f t="array" ref="V180">VLOOKUP($E180,$AI$118:$AW$122,COLUMN($AW:$AW)-COLUMN($AH:$AH),FALSE)</f>
        <v>161.75600000000003</v>
      </c>
      <c r="W180" s="87" t="str">
        <f t="shared" si="131"/>
        <v>Domestic</v>
      </c>
      <c r="X180" s="87" t="str">
        <f t="shared" si="132"/>
        <v>Non-local</v>
      </c>
      <c r="Y180" s="104"/>
      <c r="Z180" s="87" t="str">
        <f t="shared" si="128"/>
        <v>USA</v>
      </c>
      <c r="AA180" s="87" t="str">
        <f t="shared" si="129"/>
        <v>USA</v>
      </c>
      <c r="AB180" s="82" cm="1">
        <f t="array" ref="AB180">VLOOKUP(B180,'GDP per Capita'!$T$2:$V$4235,COLUMN('GDP per Capita'!$V:$V)-COLUMN('GDP per Capita'!$S:$S),FALSE)</f>
        <v>63809.64</v>
      </c>
      <c r="AC180" s="82">
        <f t="shared" si="133"/>
        <v>63809.64</v>
      </c>
      <c r="AD180" s="82">
        <f t="shared" si="134"/>
        <v>63809.64</v>
      </c>
      <c r="AE180" s="88">
        <f t="shared" si="130"/>
        <v>2.6288406715504004E-2</v>
      </c>
      <c r="AI180" s="107">
        <v>2018</v>
      </c>
      <c r="AJ180" s="137">
        <f>COUNTIFS($E$2:$E$4235,AI180,$W$2:$W$4235,"Unknown")</f>
        <v>54</v>
      </c>
      <c r="AK180" s="137">
        <f t="shared" si="192"/>
        <v>196271.08024679852</v>
      </c>
      <c r="AL180" s="137">
        <f t="shared" si="192"/>
        <v>34.464317782653403</v>
      </c>
      <c r="AM180" s="137">
        <f t="shared" si="193"/>
        <v>37684.047407385384</v>
      </c>
      <c r="AN180" s="137">
        <f t="shared" si="193"/>
        <v>12139.137026239076</v>
      </c>
      <c r="AO180" s="137">
        <f t="shared" si="193"/>
        <v>29967.55417784254</v>
      </c>
      <c r="AP180" s="137">
        <f t="shared" si="193"/>
        <v>6.742205439018333</v>
      </c>
      <c r="AQ180" s="137">
        <f t="shared" si="193"/>
        <v>23311.433880000004</v>
      </c>
      <c r="AR180" s="137">
        <f t="shared" si="193"/>
        <v>41.206523221671766</v>
      </c>
      <c r="AS180" s="137">
        <f t="shared" si="193"/>
        <v>103102.17249146696</v>
      </c>
      <c r="AT180" s="137">
        <f t="shared" si="193"/>
        <v>0</v>
      </c>
      <c r="AU180" s="137">
        <f t="shared" si="195"/>
        <v>3634.6496341999728</v>
      </c>
      <c r="AV180" s="137">
        <f t="shared" si="195"/>
        <v>0.63822810708617417</v>
      </c>
      <c r="AW180" s="137">
        <f t="shared" si="195"/>
        <v>697.85272976639601</v>
      </c>
      <c r="AX180" s="137">
        <f t="shared" si="195"/>
        <v>224.79883381924213</v>
      </c>
      <c r="AY180" s="137">
        <f t="shared" si="195"/>
        <v>554.95470699708403</v>
      </c>
      <c r="AZ180" s="137">
        <f t="shared" si="195"/>
        <v>0.12485565627811727</v>
      </c>
      <c r="BA180" s="137">
        <f t="shared" si="195"/>
        <v>431.69322000000005</v>
      </c>
      <c r="BB180" s="137">
        <f t="shared" si="195"/>
        <v>0.76308376336429196</v>
      </c>
      <c r="BC180" s="137">
        <f t="shared" si="195"/>
        <v>1909.2994905827215</v>
      </c>
      <c r="BD180" s="137">
        <f t="shared" si="196"/>
        <v>0</v>
      </c>
      <c r="BE180" s="34"/>
    </row>
    <row r="181" spans="1:57">
      <c r="A181" s="77" t="s">
        <v>989</v>
      </c>
      <c r="B181" s="77">
        <v>180</v>
      </c>
      <c r="C181" s="77" t="s">
        <v>29</v>
      </c>
      <c r="D181" s="77" t="s">
        <v>29</v>
      </c>
      <c r="E181" s="77">
        <v>2020</v>
      </c>
      <c r="F181" s="77">
        <v>35.960394799999897</v>
      </c>
      <c r="G181" s="77">
        <v>-83.921026099999906</v>
      </c>
      <c r="H181" s="77">
        <v>0</v>
      </c>
      <c r="I181" s="77" t="s">
        <v>881</v>
      </c>
      <c r="J181" s="77">
        <v>43.074761000000002</v>
      </c>
      <c r="K181" s="77">
        <v>-89.383761300000003</v>
      </c>
      <c r="L181" s="77">
        <v>1837.8910821366301</v>
      </c>
      <c r="M181" s="77">
        <v>0.40431561607536998</v>
      </c>
      <c r="N181" s="77">
        <v>0</v>
      </c>
      <c r="O181" s="77">
        <v>352.87508777023402</v>
      </c>
      <c r="P181" s="87" cm="1">
        <f t="array" ref="P181">IF($X181="Non-local",VLOOKUP($E181,$AI$64:$AW$68,COLUMN($AW:$AW)-COLUMN($AH:$AH),FALSE),IF($X181="Unknown",VLOOKUP($E181,$AI$71:$AW$75,COLUMN($AW:$AW)-COLUMN($AH:$AH),FALSE),0))</f>
        <v>224</v>
      </c>
      <c r="Q181" s="87" cm="1">
        <f t="array" ref="Q181">IF($X181="Non-local",VLOOKUP($E181,$AI$40:$AW$44,COLUMN($AW:$AW)-COLUMN($AH:$AH),FALSE),IF($X181="Unknown",VLOOKUP($E181,$AI$47:$AW$51,COLUMN($AW:$AW)-COLUMN($AH:$AH),FALSE),0))</f>
        <v>470.18520000000001</v>
      </c>
      <c r="R181" s="87" cm="1">
        <f t="array" ref="R181">IF($X181="Non-local",VLOOKUP($E181,$AI$88:$AW$92,COLUMN($AW:$AW)-COLUMN($AH:$AH),FALSE),IF($X181="Unknown",VLOOKUP($E181,$AI$95:$AW$99,COLUMN($AW:$AW)-COLUMN($AH:$AH),FALSE),0))</f>
        <v>0.13052013767768686</v>
      </c>
      <c r="S181" s="87" cm="1">
        <f t="array" ref="S181">VLOOKUP($E181,$AI$111:$AW$115,COLUMN($AW:$AW)-COLUMN($AH:$AH),FALSE)</f>
        <v>410.28773999999999</v>
      </c>
      <c r="T181" s="104">
        <f t="shared" si="126"/>
        <v>0.53483575375305681</v>
      </c>
      <c r="U181" s="104">
        <f t="shared" si="127"/>
        <v>1457.348027770234</v>
      </c>
      <c r="V181" s="87" cm="1">
        <f t="array" ref="V181">VLOOKUP($E181,$AI$118:$AW$122,COLUMN($AW:$AW)-COLUMN($AH:$AH),FALSE)</f>
        <v>161.75600000000003</v>
      </c>
      <c r="W181" s="87" t="str">
        <f t="shared" si="131"/>
        <v>Domestic</v>
      </c>
      <c r="X181" s="87" t="str">
        <f t="shared" si="132"/>
        <v>Non-local</v>
      </c>
      <c r="Y181" s="104"/>
      <c r="Z181" s="87" t="str">
        <f t="shared" si="128"/>
        <v>USA</v>
      </c>
      <c r="AA181" s="87" t="str">
        <f t="shared" si="129"/>
        <v>USA</v>
      </c>
      <c r="AB181" s="82" cm="1">
        <f t="array" ref="AB181">VLOOKUP(B181,'GDP per Capita'!$T$2:$V$4235,COLUMN('GDP per Capita'!$V:$V)-COLUMN('GDP per Capita'!$S:$S),FALSE)</f>
        <v>63809.64</v>
      </c>
      <c r="AC181" s="82">
        <f t="shared" si="133"/>
        <v>63809.64</v>
      </c>
      <c r="AD181" s="82">
        <f t="shared" si="134"/>
        <v>63809.64</v>
      </c>
      <c r="AE181" s="88">
        <f t="shared" si="130"/>
        <v>2.2838994668677556E-2</v>
      </c>
      <c r="AI181" s="107">
        <v>2019</v>
      </c>
      <c r="AJ181" s="137">
        <f>COUNTIFS($E$2:$E$4235,AI181,$W$2:$W$4235,"Unknown")</f>
        <v>63</v>
      </c>
      <c r="AK181" s="137">
        <f t="shared" si="192"/>
        <v>233163.04017001388</v>
      </c>
      <c r="AL181" s="137">
        <f t="shared" si="192"/>
        <v>42.420142742101184</v>
      </c>
      <c r="AM181" s="137">
        <f t="shared" si="193"/>
        <v>44767.303712642715</v>
      </c>
      <c r="AN181" s="137">
        <f t="shared" si="193"/>
        <v>14837.321739130415</v>
      </c>
      <c r="AO181" s="137">
        <f t="shared" si="193"/>
        <v>29515.263886956556</v>
      </c>
      <c r="AP181" s="137">
        <f t="shared" si="193"/>
        <v>9.8496946541068393</v>
      </c>
      <c r="AQ181" s="137">
        <f t="shared" si="193"/>
        <v>27196.672860000013</v>
      </c>
      <c r="AR181" s="137">
        <f t="shared" si="193"/>
        <v>52.26983739620804</v>
      </c>
      <c r="AS181" s="137">
        <f t="shared" si="193"/>
        <v>116316.56219872979</v>
      </c>
      <c r="AT181" s="137">
        <f t="shared" si="193"/>
        <v>0</v>
      </c>
      <c r="AU181" s="137">
        <f t="shared" si="195"/>
        <v>3701.0006376192678</v>
      </c>
      <c r="AV181" s="137">
        <f t="shared" si="195"/>
        <v>0.67333559908097118</v>
      </c>
      <c r="AW181" s="137">
        <f t="shared" si="195"/>
        <v>710.59212242290027</v>
      </c>
      <c r="AX181" s="137">
        <f t="shared" si="195"/>
        <v>235.51304347826056</v>
      </c>
      <c r="AY181" s="137">
        <f t="shared" si="195"/>
        <v>468.4962521739136</v>
      </c>
      <c r="AZ181" s="137">
        <f t="shared" si="195"/>
        <v>0.15634435958899745</v>
      </c>
      <c r="BA181" s="137">
        <f t="shared" si="195"/>
        <v>431.69322000000022</v>
      </c>
      <c r="BB181" s="137">
        <f t="shared" si="195"/>
        <v>0.82967995866996891</v>
      </c>
      <c r="BC181" s="137">
        <f t="shared" si="195"/>
        <v>1846.2946380750761</v>
      </c>
      <c r="BD181" s="137">
        <f t="shared" si="196"/>
        <v>0</v>
      </c>
      <c r="BE181" s="34"/>
    </row>
    <row r="182" spans="1:57">
      <c r="A182" s="77" t="s">
        <v>949</v>
      </c>
      <c r="B182" s="77">
        <v>181</v>
      </c>
      <c r="C182" s="77" t="s">
        <v>29</v>
      </c>
      <c r="D182" s="77" t="s">
        <v>29</v>
      </c>
      <c r="E182" s="77">
        <v>2020</v>
      </c>
      <c r="F182" s="77">
        <v>39.9527237</v>
      </c>
      <c r="G182" s="77">
        <v>-75.163526199999893</v>
      </c>
      <c r="H182" s="77">
        <v>0</v>
      </c>
      <c r="I182" s="77" t="s">
        <v>881</v>
      </c>
      <c r="J182" s="77">
        <v>43.074761000000002</v>
      </c>
      <c r="K182" s="77">
        <v>-89.383761300000003</v>
      </c>
      <c r="L182" s="77">
        <v>2464.2004042929598</v>
      </c>
      <c r="M182" s="77">
        <v>0.48701648983671603</v>
      </c>
      <c r="N182" s="77">
        <v>0</v>
      </c>
      <c r="O182" s="77">
        <v>473.12647762425001</v>
      </c>
      <c r="P182" s="87" cm="1">
        <f t="array" ref="P182">IF($X182="Non-local",VLOOKUP($E182,$AI$64:$AW$68,COLUMN($AW:$AW)-COLUMN($AH:$AH),FALSE),IF($X182="Unknown",VLOOKUP($E182,$AI$71:$AW$75,COLUMN($AW:$AW)-COLUMN($AH:$AH),FALSE),0))</f>
        <v>224</v>
      </c>
      <c r="Q182" s="87" cm="1">
        <f t="array" ref="Q182">IF($X182="Non-local",VLOOKUP($E182,$AI$40:$AW$44,COLUMN($AW:$AW)-COLUMN($AH:$AH),FALSE),IF($X182="Unknown",VLOOKUP($E182,$AI$47:$AW$51,COLUMN($AW:$AW)-COLUMN($AH:$AH),FALSE),0))</f>
        <v>470.18520000000001</v>
      </c>
      <c r="R182" s="87" cm="1">
        <f t="array" ref="R182">IF($X182="Non-local",VLOOKUP($E182,$AI$88:$AW$92,COLUMN($AW:$AW)-COLUMN($AH:$AH),FALSE),IF($X182="Unknown",VLOOKUP($E182,$AI$95:$AW$99,COLUMN($AW:$AW)-COLUMN($AH:$AH),FALSE),0))</f>
        <v>0.13052013767768686</v>
      </c>
      <c r="S182" s="87" cm="1">
        <f t="array" ref="S182">VLOOKUP($E182,$AI$111:$AW$115,COLUMN($AW:$AW)-COLUMN($AH:$AH),FALSE)</f>
        <v>410.28773999999999</v>
      </c>
      <c r="T182" s="104">
        <f t="shared" si="126"/>
        <v>0.61753662751440286</v>
      </c>
      <c r="U182" s="104">
        <f t="shared" si="127"/>
        <v>1577.59941762425</v>
      </c>
      <c r="V182" s="87" cm="1">
        <f t="array" ref="V182">VLOOKUP($E182,$AI$118:$AW$122,COLUMN($AW:$AW)-COLUMN($AH:$AH),FALSE)</f>
        <v>161.75600000000003</v>
      </c>
      <c r="W182" s="87" t="str">
        <f t="shared" si="131"/>
        <v>Domestic</v>
      </c>
      <c r="X182" s="87" t="str">
        <f t="shared" si="132"/>
        <v>Non-local</v>
      </c>
      <c r="Y182" s="104"/>
      <c r="Z182" s="87" t="str">
        <f t="shared" si="128"/>
        <v>USA</v>
      </c>
      <c r="AA182" s="87" t="str">
        <f t="shared" si="129"/>
        <v>USA</v>
      </c>
      <c r="AB182" s="82" cm="1">
        <f t="array" ref="AB182">VLOOKUP(B182,'GDP per Capita'!$T$2:$V$4235,COLUMN('GDP per Capita'!$V:$V)-COLUMN('GDP per Capita'!$S:$S),FALSE)</f>
        <v>63809.64</v>
      </c>
      <c r="AC182" s="82">
        <f t="shared" si="133"/>
        <v>63809.64</v>
      </c>
      <c r="AD182" s="82">
        <f t="shared" si="134"/>
        <v>63809.64</v>
      </c>
      <c r="AE182" s="88">
        <f t="shared" si="130"/>
        <v>2.4723527943806767E-2</v>
      </c>
      <c r="AI182" s="107">
        <v>2020</v>
      </c>
      <c r="AJ182" s="137">
        <f>COUNTIFS($E$2:$E$4235,AI182,$W$2:$W$4235,"Unknown")</f>
        <v>54</v>
      </c>
      <c r="AK182" s="137">
        <f t="shared" si="192"/>
        <v>248942.22483941115</v>
      </c>
      <c r="AL182" s="137">
        <f t="shared" si="192"/>
        <v>43.586392739197329</v>
      </c>
      <c r="AM182" s="137">
        <f t="shared" si="193"/>
        <v>29873.06698072936</v>
      </c>
      <c r="AN182" s="137">
        <f t="shared" si="193"/>
        <v>11583.381412639408</v>
      </c>
      <c r="AO182" s="137">
        <f t="shared" si="193"/>
        <v>24313.993331152404</v>
      </c>
      <c r="AP182" s="137">
        <f t="shared" si="193"/>
        <v>6.7493952533520263</v>
      </c>
      <c r="AQ182" s="137">
        <f t="shared" si="193"/>
        <v>22155.537959999991</v>
      </c>
      <c r="AR182" s="137">
        <f t="shared" si="193"/>
        <v>50.335787992549335</v>
      </c>
      <c r="AS182" s="137">
        <f t="shared" si="193"/>
        <v>87925.979684521051</v>
      </c>
      <c r="AT182" s="137">
        <f t="shared" si="193"/>
        <v>8734.8240000000042</v>
      </c>
      <c r="AU182" s="137">
        <f t="shared" si="195"/>
        <v>4610.0412007298364</v>
      </c>
      <c r="AV182" s="137">
        <f t="shared" si="195"/>
        <v>0.80715542109624683</v>
      </c>
      <c r="AW182" s="137">
        <f t="shared" si="195"/>
        <v>553.20494408758077</v>
      </c>
      <c r="AX182" s="137">
        <f t="shared" si="195"/>
        <v>214.50706319702607</v>
      </c>
      <c r="AY182" s="137">
        <f t="shared" si="195"/>
        <v>450.25913576208154</v>
      </c>
      <c r="AZ182" s="137">
        <f t="shared" si="195"/>
        <v>0.12498880098800048</v>
      </c>
      <c r="BA182" s="137">
        <f t="shared" si="195"/>
        <v>410.28773999999981</v>
      </c>
      <c r="BB182" s="137">
        <f t="shared" si="195"/>
        <v>0.93214422208424697</v>
      </c>
      <c r="BC182" s="137">
        <f t="shared" si="195"/>
        <v>1628.2588830466862</v>
      </c>
      <c r="BD182" s="137">
        <f t="shared" si="196"/>
        <v>161.75600000000009</v>
      </c>
      <c r="BE182" s="34"/>
    </row>
    <row r="183" spans="1:57">
      <c r="A183" s="77" t="s">
        <v>990</v>
      </c>
      <c r="B183" s="77">
        <v>182</v>
      </c>
      <c r="C183" s="77" t="s">
        <v>29</v>
      </c>
      <c r="D183" s="77" t="s">
        <v>29</v>
      </c>
      <c r="E183" s="77">
        <v>2020</v>
      </c>
      <c r="F183" s="77">
        <v>42.5780721</v>
      </c>
      <c r="G183" s="77">
        <v>-88.540933299999907</v>
      </c>
      <c r="H183" s="77">
        <v>1</v>
      </c>
      <c r="I183" s="77" t="s">
        <v>881</v>
      </c>
      <c r="J183" s="77">
        <v>43.074761000000002</v>
      </c>
      <c r="K183" s="77">
        <v>-89.383761300000003</v>
      </c>
      <c r="L183" s="77">
        <v>176.347144192873</v>
      </c>
      <c r="M183" s="77">
        <v>0</v>
      </c>
      <c r="N183" s="77">
        <v>0</v>
      </c>
      <c r="O183" s="77">
        <v>0</v>
      </c>
      <c r="P183" s="87" cm="1">
        <f t="array" ref="P183">IF($X183="Non-local",VLOOKUP($E183,$AI$64:$AW$68,COLUMN($AW:$AW)-COLUMN($AH:$AH),FALSE),IF($X183="Unknown",VLOOKUP($E183,$AI$71:$AW$75,COLUMN($AW:$AW)-COLUMN($AH:$AH),FALSE),0))</f>
        <v>0</v>
      </c>
      <c r="Q183" s="87" cm="1">
        <f t="array" ref="Q183">IF($X183="Non-local",VLOOKUP($E183,$AI$40:$AW$44,COLUMN($AW:$AW)-COLUMN($AH:$AH),FALSE),IF($X183="Unknown",VLOOKUP($E183,$AI$47:$AW$51,COLUMN($AW:$AW)-COLUMN($AH:$AH),FALSE),0))</f>
        <v>0</v>
      </c>
      <c r="R183" s="87" cm="1">
        <f t="array" ref="R183">IF($X183="Non-local",VLOOKUP($E183,$AI$88:$AW$92,COLUMN($AW:$AW)-COLUMN($AH:$AH),FALSE),IF($X183="Unknown",VLOOKUP($E183,$AI$95:$AW$99,COLUMN($AW:$AW)-COLUMN($AH:$AH),FALSE),0))</f>
        <v>0</v>
      </c>
      <c r="S183" s="87" cm="1">
        <f t="array" ref="S183">VLOOKUP($E183,$AI$111:$AW$115,COLUMN($AW:$AW)-COLUMN($AH:$AH),FALSE)</f>
        <v>410.28773999999999</v>
      </c>
      <c r="T183" s="104">
        <f t="shared" si="126"/>
        <v>0</v>
      </c>
      <c r="U183" s="104">
        <f t="shared" si="127"/>
        <v>410.28773999999999</v>
      </c>
      <c r="V183" s="87" cm="1">
        <f t="array" ref="V183">VLOOKUP($E183,$AI$118:$AW$122,COLUMN($AW:$AW)-COLUMN($AH:$AH),FALSE)</f>
        <v>161.75600000000003</v>
      </c>
      <c r="W183" s="87" t="str">
        <f t="shared" si="131"/>
        <v>Domestic</v>
      </c>
      <c r="X183" s="87" t="str">
        <f t="shared" si="132"/>
        <v>Local</v>
      </c>
      <c r="Y183" s="104"/>
      <c r="Z183" s="87" t="str">
        <f t="shared" si="128"/>
        <v>USA</v>
      </c>
      <c r="AA183" s="87" t="str">
        <f t="shared" si="129"/>
        <v>USA</v>
      </c>
      <c r="AB183" s="82" cm="1">
        <f t="array" ref="AB183">VLOOKUP(B183,'GDP per Capita'!$T$2:$V$4235,COLUMN('GDP per Capita'!$V:$V)-COLUMN('GDP per Capita'!$S:$S),FALSE)</f>
        <v>63809.64</v>
      </c>
      <c r="AC183" s="82">
        <f t="shared" si="133"/>
        <v>63809.64</v>
      </c>
      <c r="AD183" s="82">
        <f t="shared" si="134"/>
        <v>63809.64</v>
      </c>
      <c r="AE183" s="88">
        <f t="shared" si="130"/>
        <v>6.4298707844143927E-3</v>
      </c>
      <c r="AI183" s="138" t="s">
        <v>1912</v>
      </c>
      <c r="AJ183" s="137">
        <f>AVERAGE(AJ178:AJ181)</f>
        <v>57.5</v>
      </c>
      <c r="AK183" s="137">
        <f t="shared" ref="AK183" si="197">AVERAGE(AK178:AK179)</f>
        <v>247007.17768826807</v>
      </c>
      <c r="AL183" s="137">
        <f>AVERAGE(AL178:AL179)</f>
        <v>43.146525943204928</v>
      </c>
      <c r="AM183" s="137">
        <f t="shared" ref="AM183:AS183" si="198">AVERAGE(AM178:AM179)</f>
        <v>29640.861322592169</v>
      </c>
      <c r="AN183" s="137">
        <f t="shared" si="198"/>
        <v>12453.538490244169</v>
      </c>
      <c r="AO183" s="137">
        <f t="shared" si="198"/>
        <v>29514.635700947576</v>
      </c>
      <c r="AP183" s="137">
        <f t="shared" si="198"/>
        <v>6.4647375106776117</v>
      </c>
      <c r="AQ183" s="137">
        <f t="shared" si="198"/>
        <v>24390.666930000007</v>
      </c>
      <c r="AR183" s="137">
        <f t="shared" si="198"/>
        <v>49.611263453882529</v>
      </c>
      <c r="AS183" s="137">
        <f t="shared" si="198"/>
        <v>95999.702443783928</v>
      </c>
      <c r="AT183" s="137">
        <f t="shared" ref="AT183" si="199">AVERAGE(AT178:AT179)</f>
        <v>0</v>
      </c>
      <c r="AU183" s="166">
        <f>SUM(AK178:AK181)/SUM($AJ$178:$AJ$181)</f>
        <v>4014.9933730145594</v>
      </c>
      <c r="AV183" s="166">
        <f t="shared" ref="AV183:BD183" si="200">SUM(AL178:AL181)/SUM($AJ$178:$AJ$181)</f>
        <v>0.70946744526593231</v>
      </c>
      <c r="AW183" s="166">
        <f t="shared" si="200"/>
        <v>616.23075550092369</v>
      </c>
      <c r="AX183" s="166">
        <f t="shared" si="200"/>
        <v>225.58059019938187</v>
      </c>
      <c r="AY183" s="166">
        <f t="shared" si="200"/>
        <v>515.26995420301841</v>
      </c>
      <c r="AZ183" s="166">
        <f t="shared" si="200"/>
        <v>0.12835380484556697</v>
      </c>
      <c r="BA183" s="166">
        <f t="shared" si="200"/>
        <v>431.69322000000011</v>
      </c>
      <c r="BB183" s="166">
        <f t="shared" si="200"/>
        <v>0.83782125011149944</v>
      </c>
      <c r="BC183" s="166">
        <f t="shared" si="200"/>
        <v>1788.7745199033243</v>
      </c>
      <c r="BD183" s="166">
        <f t="shared" si="200"/>
        <v>0</v>
      </c>
      <c r="BE183" s="26"/>
    </row>
    <row r="184" spans="1:57">
      <c r="A184" s="77" t="s">
        <v>971</v>
      </c>
      <c r="B184" s="77">
        <v>183</v>
      </c>
      <c r="C184" s="77" t="s">
        <v>29</v>
      </c>
      <c r="D184" s="77" t="s">
        <v>29</v>
      </c>
      <c r="E184" s="77">
        <v>2020</v>
      </c>
      <c r="F184" s="77">
        <v>40.7127281</v>
      </c>
      <c r="G184" s="77">
        <v>-74.006015199999993</v>
      </c>
      <c r="H184" s="77">
        <v>0</v>
      </c>
      <c r="I184" s="77" t="s">
        <v>881</v>
      </c>
      <c r="J184" s="77">
        <v>43.074761000000002</v>
      </c>
      <c r="K184" s="77">
        <v>-89.383761300000003</v>
      </c>
      <c r="L184" s="77">
        <v>2595.3692296520098</v>
      </c>
      <c r="M184" s="77">
        <v>0.50433664791786104</v>
      </c>
      <c r="N184" s="77">
        <v>0</v>
      </c>
      <c r="O184" s="77">
        <v>498.31089209318702</v>
      </c>
      <c r="P184" s="87" cm="1">
        <f t="array" ref="P184">IF($X184="Non-local",VLOOKUP($E184,$AI$64:$AW$68,COLUMN($AW:$AW)-COLUMN($AH:$AH),FALSE),IF($X184="Unknown",VLOOKUP($E184,$AI$71:$AW$75,COLUMN($AW:$AW)-COLUMN($AH:$AH),FALSE),0))</f>
        <v>224</v>
      </c>
      <c r="Q184" s="87" cm="1">
        <f t="array" ref="Q184">IF($X184="Non-local",VLOOKUP($E184,$AI$40:$AW$44,COLUMN($AW:$AW)-COLUMN($AH:$AH),FALSE),IF($X184="Unknown",VLOOKUP($E184,$AI$47:$AW$51,COLUMN($AW:$AW)-COLUMN($AH:$AH),FALSE),0))</f>
        <v>470.18520000000001</v>
      </c>
      <c r="R184" s="87" cm="1">
        <f t="array" ref="R184">IF($X184="Non-local",VLOOKUP($E184,$AI$88:$AW$92,COLUMN($AW:$AW)-COLUMN($AH:$AH),FALSE),IF($X184="Unknown",VLOOKUP($E184,$AI$95:$AW$99,COLUMN($AW:$AW)-COLUMN($AH:$AH),FALSE),0))</f>
        <v>0.13052013767768686</v>
      </c>
      <c r="S184" s="87" cm="1">
        <f t="array" ref="S184">VLOOKUP($E184,$AI$111:$AW$115,COLUMN($AW:$AW)-COLUMN($AH:$AH),FALSE)</f>
        <v>410.28773999999999</v>
      </c>
      <c r="T184" s="104">
        <f t="shared" si="126"/>
        <v>0.63485678559554792</v>
      </c>
      <c r="U184" s="104">
        <f t="shared" si="127"/>
        <v>1602.7838320931871</v>
      </c>
      <c r="V184" s="87" cm="1">
        <f t="array" ref="V184">VLOOKUP($E184,$AI$118:$AW$122,COLUMN($AW:$AW)-COLUMN($AH:$AH),FALSE)</f>
        <v>161.75600000000003</v>
      </c>
      <c r="W184" s="87" t="str">
        <f t="shared" si="131"/>
        <v>Domestic</v>
      </c>
      <c r="X184" s="87" t="str">
        <f t="shared" si="132"/>
        <v>Non-local</v>
      </c>
      <c r="Y184" s="104"/>
      <c r="Z184" s="87" t="str">
        <f t="shared" si="128"/>
        <v>USA</v>
      </c>
      <c r="AA184" s="87" t="str">
        <f t="shared" si="129"/>
        <v>USA</v>
      </c>
      <c r="AB184" s="82" cm="1">
        <f t="array" ref="AB184">VLOOKUP(B184,'GDP per Capita'!$T$2:$V$4235,COLUMN('GDP per Capita'!$V:$V)-COLUMN('GDP per Capita'!$S:$S),FALSE)</f>
        <v>63809.64</v>
      </c>
      <c r="AC184" s="82">
        <f t="shared" si="133"/>
        <v>63809.64</v>
      </c>
      <c r="AD184" s="82">
        <f t="shared" si="134"/>
        <v>63809.64</v>
      </c>
      <c r="AE184" s="88">
        <f t="shared" si="130"/>
        <v>2.5118208347409375E-2</v>
      </c>
      <c r="AI184" s="138" t="s">
        <v>1914</v>
      </c>
      <c r="AJ184" s="139">
        <f>(AJ182-AJ183)/AJ183</f>
        <v>-6.0869565217391307E-2</v>
      </c>
      <c r="AK184" s="139">
        <f t="shared" ref="AK184" si="201">(AK182-AK183)/AK183</f>
        <v>7.8339713414529982E-3</v>
      </c>
      <c r="AL184" s="139">
        <f t="shared" ref="AL184" si="202">(AL182-AL183)/AL183</f>
        <v>1.0194721043622634E-2</v>
      </c>
      <c r="AM184" s="139">
        <f t="shared" ref="AM184" si="203">(AM182-AM183)/AM183</f>
        <v>7.8339713414537094E-3</v>
      </c>
      <c r="AN184" s="139">
        <f t="shared" ref="AN184" si="204">(AN182-AN183)/AN183</f>
        <v>-6.9872275922736593E-2</v>
      </c>
      <c r="AO184" s="139">
        <f t="shared" ref="AO184" si="205">(AO182-AO183)/AO183</f>
        <v>-0.17620554163330582</v>
      </c>
      <c r="AP184" s="139">
        <f t="shared" ref="AP184" si="206">(AP182-AP183)/AP183</f>
        <v>4.4032374431947775E-2</v>
      </c>
      <c r="AQ184" s="139">
        <f t="shared" ref="AQ184" si="207">(AQ182-AQ183)/AQ183</f>
        <v>-9.1638698376502958E-2</v>
      </c>
      <c r="AR184" s="139">
        <f t="shared" ref="AR184" si="208">(AR182-AR183)/AR183</f>
        <v>1.4604033201861651E-2</v>
      </c>
      <c r="AS184" s="139">
        <f t="shared" ref="AS184:AT184" si="209">(AS182-AS183)/AS183</f>
        <v>-8.410153941873659E-2</v>
      </c>
      <c r="AT184" s="139" t="e">
        <f t="shared" si="209"/>
        <v>#DIV/0!</v>
      </c>
      <c r="AU184" s="137"/>
      <c r="AV184" s="137"/>
      <c r="AW184" s="137"/>
      <c r="AX184" s="137"/>
      <c r="AY184" s="137"/>
      <c r="AZ184" s="137"/>
      <c r="BA184" s="137"/>
      <c r="BB184" s="137"/>
      <c r="BC184" s="137"/>
      <c r="BD184" s="26"/>
    </row>
    <row r="185" spans="1:57">
      <c r="A185" s="77" t="s">
        <v>971</v>
      </c>
      <c r="B185" s="77">
        <v>184</v>
      </c>
      <c r="C185" s="77" t="s">
        <v>29</v>
      </c>
      <c r="D185" s="77" t="s">
        <v>29</v>
      </c>
      <c r="E185" s="77">
        <v>2020</v>
      </c>
      <c r="F185" s="77">
        <v>40.7127281</v>
      </c>
      <c r="G185" s="77">
        <v>-74.006015199999993</v>
      </c>
      <c r="H185" s="77">
        <v>0</v>
      </c>
      <c r="I185" s="77" t="s">
        <v>881</v>
      </c>
      <c r="J185" s="77">
        <v>43.074761000000002</v>
      </c>
      <c r="K185" s="77">
        <v>-89.383761300000003</v>
      </c>
      <c r="L185" s="77">
        <v>2595.3692296520098</v>
      </c>
      <c r="M185" s="77">
        <v>0.50433664791786104</v>
      </c>
      <c r="N185" s="77">
        <v>0</v>
      </c>
      <c r="O185" s="77">
        <v>498.31089209318702</v>
      </c>
      <c r="P185" s="87" cm="1">
        <f t="array" ref="P185">IF($X185="Non-local",VLOOKUP($E185,$AI$64:$AW$68,COLUMN($AW:$AW)-COLUMN($AH:$AH),FALSE),IF($X185="Unknown",VLOOKUP($E185,$AI$71:$AW$75,COLUMN($AW:$AW)-COLUMN($AH:$AH),FALSE),0))</f>
        <v>224</v>
      </c>
      <c r="Q185" s="87" cm="1">
        <f t="array" ref="Q185">IF($X185="Non-local",VLOOKUP($E185,$AI$40:$AW$44,COLUMN($AW:$AW)-COLUMN($AH:$AH),FALSE),IF($X185="Unknown",VLOOKUP($E185,$AI$47:$AW$51,COLUMN($AW:$AW)-COLUMN($AH:$AH),FALSE),0))</f>
        <v>470.18520000000001</v>
      </c>
      <c r="R185" s="87" cm="1">
        <f t="array" ref="R185">IF($X185="Non-local",VLOOKUP($E185,$AI$88:$AW$92,COLUMN($AW:$AW)-COLUMN($AH:$AH),FALSE),IF($X185="Unknown",VLOOKUP($E185,$AI$95:$AW$99,COLUMN($AW:$AW)-COLUMN($AH:$AH),FALSE),0))</f>
        <v>0.13052013767768686</v>
      </c>
      <c r="S185" s="87" cm="1">
        <f t="array" ref="S185">VLOOKUP($E185,$AI$111:$AW$115,COLUMN($AW:$AW)-COLUMN($AH:$AH),FALSE)</f>
        <v>410.28773999999999</v>
      </c>
      <c r="T185" s="104">
        <f t="shared" si="126"/>
        <v>0.63485678559554792</v>
      </c>
      <c r="U185" s="104">
        <f t="shared" si="127"/>
        <v>1602.7838320931871</v>
      </c>
      <c r="V185" s="87" cm="1">
        <f t="array" ref="V185">VLOOKUP($E185,$AI$118:$AW$122,COLUMN($AW:$AW)-COLUMN($AH:$AH),FALSE)</f>
        <v>161.75600000000003</v>
      </c>
      <c r="W185" s="87" t="str">
        <f t="shared" si="131"/>
        <v>Domestic</v>
      </c>
      <c r="X185" s="87" t="str">
        <f t="shared" si="132"/>
        <v>Non-local</v>
      </c>
      <c r="Y185" s="104"/>
      <c r="Z185" s="87" t="str">
        <f t="shared" si="128"/>
        <v>USA</v>
      </c>
      <c r="AA185" s="87" t="str">
        <f t="shared" si="129"/>
        <v>USA</v>
      </c>
      <c r="AB185" s="82" cm="1">
        <f t="array" ref="AB185">VLOOKUP(B185,'GDP per Capita'!$T$2:$V$4235,COLUMN('GDP per Capita'!$V:$V)-COLUMN('GDP per Capita'!$S:$S),FALSE)</f>
        <v>63809.64</v>
      </c>
      <c r="AC185" s="82">
        <f t="shared" si="133"/>
        <v>63809.64</v>
      </c>
      <c r="AD185" s="82">
        <f t="shared" si="134"/>
        <v>63809.64</v>
      </c>
      <c r="AE185" s="88">
        <f t="shared" si="130"/>
        <v>2.5118208347409375E-2</v>
      </c>
      <c r="AJ185" s="34"/>
      <c r="BC185" s="26"/>
    </row>
    <row r="186" spans="1:57">
      <c r="A186" s="77" t="s">
        <v>991</v>
      </c>
      <c r="B186" s="77">
        <v>185</v>
      </c>
      <c r="C186" s="77" t="s">
        <v>29</v>
      </c>
      <c r="D186" s="77" t="s">
        <v>29</v>
      </c>
      <c r="E186" s="77">
        <v>2020</v>
      </c>
      <c r="F186" s="77">
        <v>40.650103799999997</v>
      </c>
      <c r="G186" s="77">
        <v>-73.949582300000003</v>
      </c>
      <c r="H186" s="77">
        <v>0</v>
      </c>
      <c r="I186" s="77" t="s">
        <v>881</v>
      </c>
      <c r="J186" s="77">
        <v>43.074761000000002</v>
      </c>
      <c r="K186" s="77">
        <v>-89.383761300000003</v>
      </c>
      <c r="L186" s="77">
        <v>2608.5197071217299</v>
      </c>
      <c r="M186" s="77">
        <v>0.50607309976146397</v>
      </c>
      <c r="N186" s="77">
        <v>0</v>
      </c>
      <c r="O186" s="77">
        <v>500.83578376737199</v>
      </c>
      <c r="P186" s="87" cm="1">
        <f t="array" ref="P186">IF($X186="Non-local",VLOOKUP($E186,$AI$64:$AW$68,COLUMN($AW:$AW)-COLUMN($AH:$AH),FALSE),IF($X186="Unknown",VLOOKUP($E186,$AI$71:$AW$75,COLUMN($AW:$AW)-COLUMN($AH:$AH),FALSE),0))</f>
        <v>224</v>
      </c>
      <c r="Q186" s="87" cm="1">
        <f t="array" ref="Q186">IF($X186="Non-local",VLOOKUP($E186,$AI$40:$AW$44,COLUMN($AW:$AW)-COLUMN($AH:$AH),FALSE),IF($X186="Unknown",VLOOKUP($E186,$AI$47:$AW$51,COLUMN($AW:$AW)-COLUMN($AH:$AH),FALSE),0))</f>
        <v>470.18520000000001</v>
      </c>
      <c r="R186" s="87" cm="1">
        <f t="array" ref="R186">IF($X186="Non-local",VLOOKUP($E186,$AI$88:$AW$92,COLUMN($AW:$AW)-COLUMN($AH:$AH),FALSE),IF($X186="Unknown",VLOOKUP($E186,$AI$95:$AW$99,COLUMN($AW:$AW)-COLUMN($AH:$AH),FALSE),0))</f>
        <v>0.13052013767768686</v>
      </c>
      <c r="S186" s="87" cm="1">
        <f t="array" ref="S186">VLOOKUP($E186,$AI$111:$AW$115,COLUMN($AW:$AW)-COLUMN($AH:$AH),FALSE)</f>
        <v>410.28773999999999</v>
      </c>
      <c r="T186" s="104">
        <f t="shared" si="126"/>
        <v>0.63659323743915086</v>
      </c>
      <c r="U186" s="104">
        <f t="shared" si="127"/>
        <v>1605.3087237673719</v>
      </c>
      <c r="V186" s="87" cm="1">
        <f t="array" ref="V186">VLOOKUP($E186,$AI$118:$AW$122,COLUMN($AW:$AW)-COLUMN($AH:$AH),FALSE)</f>
        <v>161.75600000000003</v>
      </c>
      <c r="W186" s="87" t="str">
        <f t="shared" si="131"/>
        <v>Domestic</v>
      </c>
      <c r="X186" s="87" t="str">
        <f t="shared" si="132"/>
        <v>Non-local</v>
      </c>
      <c r="Y186" s="104"/>
      <c r="Z186" s="87" t="str">
        <f t="shared" si="128"/>
        <v>USA</v>
      </c>
      <c r="AA186" s="87" t="str">
        <f t="shared" si="129"/>
        <v>USA</v>
      </c>
      <c r="AB186" s="82" cm="1">
        <f t="array" ref="AB186">VLOOKUP(B186,'GDP per Capita'!$T$2:$V$4235,COLUMN('GDP per Capita'!$V:$V)-COLUMN('GDP per Capita'!$S:$S),FALSE)</f>
        <v>63809.64</v>
      </c>
      <c r="AC186" s="82">
        <f t="shared" si="133"/>
        <v>63809.64</v>
      </c>
      <c r="AD186" s="82">
        <f t="shared" si="134"/>
        <v>63809.64</v>
      </c>
      <c r="AE186" s="88">
        <f t="shared" si="130"/>
        <v>2.5157777473237147E-2</v>
      </c>
      <c r="AJ186" s="88"/>
      <c r="BC186" s="26"/>
    </row>
    <row r="187" spans="1:57">
      <c r="A187" s="77" t="s">
        <v>971</v>
      </c>
      <c r="B187" s="77">
        <v>186</v>
      </c>
      <c r="C187" s="77" t="s">
        <v>29</v>
      </c>
      <c r="D187" s="77" t="s">
        <v>29</v>
      </c>
      <c r="E187" s="77">
        <v>2020</v>
      </c>
      <c r="F187" s="77">
        <v>40.7127281</v>
      </c>
      <c r="G187" s="77">
        <v>-74.006015199999993</v>
      </c>
      <c r="H187" s="77">
        <v>0</v>
      </c>
      <c r="I187" s="77" t="s">
        <v>881</v>
      </c>
      <c r="J187" s="77">
        <v>43.074761000000002</v>
      </c>
      <c r="K187" s="77">
        <v>-89.383761300000003</v>
      </c>
      <c r="L187" s="77">
        <v>2595.3692296520098</v>
      </c>
      <c r="M187" s="77">
        <v>0.50433664791786104</v>
      </c>
      <c r="N187" s="77">
        <v>0</v>
      </c>
      <c r="O187" s="77">
        <v>498.31089209318702</v>
      </c>
      <c r="P187" s="87" cm="1">
        <f t="array" ref="P187">IF($X187="Non-local",VLOOKUP($E187,$AI$64:$AW$68,COLUMN($AW:$AW)-COLUMN($AH:$AH),FALSE),IF($X187="Unknown",VLOOKUP($E187,$AI$71:$AW$75,COLUMN($AW:$AW)-COLUMN($AH:$AH),FALSE),0))</f>
        <v>224</v>
      </c>
      <c r="Q187" s="87" cm="1">
        <f t="array" ref="Q187">IF($X187="Non-local",VLOOKUP($E187,$AI$40:$AW$44,COLUMN($AW:$AW)-COLUMN($AH:$AH),FALSE),IF($X187="Unknown",VLOOKUP($E187,$AI$47:$AW$51,COLUMN($AW:$AW)-COLUMN($AH:$AH),FALSE),0))</f>
        <v>470.18520000000001</v>
      </c>
      <c r="R187" s="87" cm="1">
        <f t="array" ref="R187">IF($X187="Non-local",VLOOKUP($E187,$AI$88:$AW$92,COLUMN($AW:$AW)-COLUMN($AH:$AH),FALSE),IF($X187="Unknown",VLOOKUP($E187,$AI$95:$AW$99,COLUMN($AW:$AW)-COLUMN($AH:$AH),FALSE),0))</f>
        <v>0.13052013767768686</v>
      </c>
      <c r="S187" s="87" cm="1">
        <f t="array" ref="S187">VLOOKUP($E187,$AI$111:$AW$115,COLUMN($AW:$AW)-COLUMN($AH:$AH),FALSE)</f>
        <v>410.28773999999999</v>
      </c>
      <c r="T187" s="104">
        <f t="shared" si="126"/>
        <v>0.63485678559554792</v>
      </c>
      <c r="U187" s="104">
        <f t="shared" si="127"/>
        <v>1602.7838320931871</v>
      </c>
      <c r="V187" s="87" cm="1">
        <f t="array" ref="V187">VLOOKUP($E187,$AI$118:$AW$122,COLUMN($AW:$AW)-COLUMN($AH:$AH),FALSE)</f>
        <v>161.75600000000003</v>
      </c>
      <c r="W187" s="87" t="str">
        <f t="shared" si="131"/>
        <v>Domestic</v>
      </c>
      <c r="X187" s="87" t="str">
        <f t="shared" si="132"/>
        <v>Non-local</v>
      </c>
      <c r="Y187" s="104"/>
      <c r="Z187" s="87" t="str">
        <f t="shared" si="128"/>
        <v>USA</v>
      </c>
      <c r="AA187" s="87" t="str">
        <f t="shared" si="129"/>
        <v>USA</v>
      </c>
      <c r="AB187" s="82" cm="1">
        <f t="array" ref="AB187">VLOOKUP(B187,'GDP per Capita'!$T$2:$V$4235,COLUMN('GDP per Capita'!$V:$V)-COLUMN('GDP per Capita'!$S:$S),FALSE)</f>
        <v>63809.64</v>
      </c>
      <c r="AC187" s="82">
        <f t="shared" si="133"/>
        <v>63809.64</v>
      </c>
      <c r="AD187" s="82">
        <f t="shared" si="134"/>
        <v>63809.64</v>
      </c>
      <c r="AE187" s="88">
        <f t="shared" si="130"/>
        <v>2.5118208347409375E-2</v>
      </c>
      <c r="BC187" s="26"/>
    </row>
    <row r="188" spans="1:57">
      <c r="A188" s="77" t="s">
        <v>992</v>
      </c>
      <c r="B188" s="77">
        <v>187</v>
      </c>
      <c r="C188" s="77" t="s">
        <v>29</v>
      </c>
      <c r="D188" s="77" t="s">
        <v>29</v>
      </c>
      <c r="E188" s="77">
        <v>2020</v>
      </c>
      <c r="F188" s="77">
        <v>40.741509499999999</v>
      </c>
      <c r="G188" s="77">
        <v>-73.956975099999994</v>
      </c>
      <c r="H188" s="77">
        <v>0</v>
      </c>
      <c r="I188" s="77" t="s">
        <v>881</v>
      </c>
      <c r="J188" s="77">
        <v>43.074761000000002</v>
      </c>
      <c r="K188" s="77">
        <v>-89.383761300000003</v>
      </c>
      <c r="L188" s="77">
        <v>2601.4512319724799</v>
      </c>
      <c r="M188" s="77">
        <v>0.50513974454811605</v>
      </c>
      <c r="N188" s="77">
        <v>0</v>
      </c>
      <c r="O188" s="77">
        <v>499.47863653871701</v>
      </c>
      <c r="P188" s="87" cm="1">
        <f t="array" ref="P188">IF($X188="Non-local",VLOOKUP($E188,$AI$64:$AW$68,COLUMN($AW:$AW)-COLUMN($AH:$AH),FALSE),IF($X188="Unknown",VLOOKUP($E188,$AI$71:$AW$75,COLUMN($AW:$AW)-COLUMN($AH:$AH),FALSE),0))</f>
        <v>224</v>
      </c>
      <c r="Q188" s="87" cm="1">
        <f t="array" ref="Q188">IF($X188="Non-local",VLOOKUP($E188,$AI$40:$AW$44,COLUMN($AW:$AW)-COLUMN($AH:$AH),FALSE),IF($X188="Unknown",VLOOKUP($E188,$AI$47:$AW$51,COLUMN($AW:$AW)-COLUMN($AH:$AH),FALSE),0))</f>
        <v>470.18520000000001</v>
      </c>
      <c r="R188" s="87" cm="1">
        <f t="array" ref="R188">IF($X188="Non-local",VLOOKUP($E188,$AI$88:$AW$92,COLUMN($AW:$AW)-COLUMN($AH:$AH),FALSE),IF($X188="Unknown",VLOOKUP($E188,$AI$95:$AW$99,COLUMN($AW:$AW)-COLUMN($AH:$AH),FALSE),0))</f>
        <v>0.13052013767768686</v>
      </c>
      <c r="S188" s="87" cm="1">
        <f t="array" ref="S188">VLOOKUP($E188,$AI$111:$AW$115,COLUMN($AW:$AW)-COLUMN($AH:$AH),FALSE)</f>
        <v>410.28773999999999</v>
      </c>
      <c r="T188" s="104">
        <f t="shared" si="126"/>
        <v>0.63565988222580294</v>
      </c>
      <c r="U188" s="104">
        <f t="shared" si="127"/>
        <v>1603.9515765387171</v>
      </c>
      <c r="V188" s="87" cm="1">
        <f t="array" ref="V188">VLOOKUP($E188,$AI$118:$AW$122,COLUMN($AW:$AW)-COLUMN($AH:$AH),FALSE)</f>
        <v>161.75600000000003</v>
      </c>
      <c r="W188" s="87" t="str">
        <f t="shared" si="131"/>
        <v>Domestic</v>
      </c>
      <c r="X188" s="87" t="str">
        <f t="shared" si="132"/>
        <v>Non-local</v>
      </c>
      <c r="Y188" s="104"/>
      <c r="Z188" s="87" t="str">
        <f t="shared" si="128"/>
        <v>USA</v>
      </c>
      <c r="AA188" s="87" t="str">
        <f t="shared" si="129"/>
        <v>USA</v>
      </c>
      <c r="AB188" s="82" cm="1">
        <f t="array" ref="AB188">VLOOKUP(B188,'GDP per Capita'!$T$2:$V$4235,COLUMN('GDP per Capita'!$V:$V)-COLUMN('GDP per Capita'!$S:$S),FALSE)</f>
        <v>63809.64</v>
      </c>
      <c r="AC188" s="82">
        <f t="shared" si="133"/>
        <v>63809.64</v>
      </c>
      <c r="AD188" s="82">
        <f t="shared" si="134"/>
        <v>63809.64</v>
      </c>
      <c r="AE188" s="88">
        <f t="shared" si="130"/>
        <v>2.5136508786740015E-2</v>
      </c>
      <c r="BC188" s="26"/>
    </row>
    <row r="189" spans="1:57">
      <c r="A189" s="77" t="s">
        <v>971</v>
      </c>
      <c r="B189" s="77">
        <v>188</v>
      </c>
      <c r="C189" s="77" t="s">
        <v>29</v>
      </c>
      <c r="D189" s="77" t="s">
        <v>29</v>
      </c>
      <c r="E189" s="77">
        <v>2020</v>
      </c>
      <c r="F189" s="77">
        <v>40.7127281</v>
      </c>
      <c r="G189" s="77">
        <v>-74.006015199999993</v>
      </c>
      <c r="H189" s="77">
        <v>0</v>
      </c>
      <c r="I189" s="77" t="s">
        <v>881</v>
      </c>
      <c r="J189" s="77">
        <v>43.074761000000002</v>
      </c>
      <c r="K189" s="77">
        <v>-89.383761300000003</v>
      </c>
      <c r="L189" s="77">
        <v>2595.3692296520098</v>
      </c>
      <c r="M189" s="77">
        <v>0.50433664791786104</v>
      </c>
      <c r="N189" s="77">
        <v>0</v>
      </c>
      <c r="O189" s="77">
        <v>498.31089209318702</v>
      </c>
      <c r="P189" s="87" cm="1">
        <f t="array" ref="P189">IF($X189="Non-local",VLOOKUP($E189,$AI$64:$AW$68,COLUMN($AW:$AW)-COLUMN($AH:$AH),FALSE),IF($X189="Unknown",VLOOKUP($E189,$AI$71:$AW$75,COLUMN($AW:$AW)-COLUMN($AH:$AH),FALSE),0))</f>
        <v>224</v>
      </c>
      <c r="Q189" s="87" cm="1">
        <f t="array" ref="Q189">IF($X189="Non-local",VLOOKUP($E189,$AI$40:$AW$44,COLUMN($AW:$AW)-COLUMN($AH:$AH),FALSE),IF($X189="Unknown",VLOOKUP($E189,$AI$47:$AW$51,COLUMN($AW:$AW)-COLUMN($AH:$AH),FALSE),0))</f>
        <v>470.18520000000001</v>
      </c>
      <c r="R189" s="87" cm="1">
        <f t="array" ref="R189">IF($X189="Non-local",VLOOKUP($E189,$AI$88:$AW$92,COLUMN($AW:$AW)-COLUMN($AH:$AH),FALSE),IF($X189="Unknown",VLOOKUP($E189,$AI$95:$AW$99,COLUMN($AW:$AW)-COLUMN($AH:$AH),FALSE),0))</f>
        <v>0.13052013767768686</v>
      </c>
      <c r="S189" s="87" cm="1">
        <f t="array" ref="S189">VLOOKUP($E189,$AI$111:$AW$115,COLUMN($AW:$AW)-COLUMN($AH:$AH),FALSE)</f>
        <v>410.28773999999999</v>
      </c>
      <c r="T189" s="104">
        <f t="shared" si="126"/>
        <v>0.63485678559554792</v>
      </c>
      <c r="U189" s="104">
        <f t="shared" si="127"/>
        <v>1602.7838320931871</v>
      </c>
      <c r="V189" s="87" cm="1">
        <f t="array" ref="V189">VLOOKUP($E189,$AI$118:$AW$122,COLUMN($AW:$AW)-COLUMN($AH:$AH),FALSE)</f>
        <v>161.75600000000003</v>
      </c>
      <c r="W189" s="87" t="str">
        <f t="shared" si="131"/>
        <v>Domestic</v>
      </c>
      <c r="X189" s="87" t="str">
        <f t="shared" si="132"/>
        <v>Non-local</v>
      </c>
      <c r="Y189" s="104"/>
      <c r="Z189" s="87" t="str">
        <f t="shared" si="128"/>
        <v>USA</v>
      </c>
      <c r="AA189" s="87" t="str">
        <f t="shared" si="129"/>
        <v>USA</v>
      </c>
      <c r="AB189" s="82" cm="1">
        <f t="array" ref="AB189">VLOOKUP(B189,'GDP per Capita'!$T$2:$V$4235,COLUMN('GDP per Capita'!$V:$V)-COLUMN('GDP per Capita'!$S:$S),FALSE)</f>
        <v>63809.64</v>
      </c>
      <c r="AC189" s="82">
        <f t="shared" si="133"/>
        <v>63809.64</v>
      </c>
      <c r="AD189" s="82">
        <f t="shared" si="134"/>
        <v>63809.64</v>
      </c>
      <c r="AE189" s="88">
        <f t="shared" si="130"/>
        <v>2.5118208347409375E-2</v>
      </c>
      <c r="AI189" s="142" t="s">
        <v>817</v>
      </c>
      <c r="AJ189" s="107"/>
      <c r="AK189" s="107"/>
      <c r="AL189" s="107"/>
      <c r="AM189" s="107"/>
      <c r="AN189" s="107"/>
      <c r="AO189" s="107"/>
      <c r="AQ189" s="82"/>
      <c r="BC189" s="26"/>
    </row>
    <row r="190" spans="1:57">
      <c r="A190" s="77" t="s">
        <v>971</v>
      </c>
      <c r="B190" s="77">
        <v>189</v>
      </c>
      <c r="C190" s="77" t="s">
        <v>29</v>
      </c>
      <c r="D190" s="77" t="s">
        <v>29</v>
      </c>
      <c r="E190" s="77">
        <v>2020</v>
      </c>
      <c r="F190" s="77">
        <v>40.7127281</v>
      </c>
      <c r="G190" s="77">
        <v>-74.006015199999993</v>
      </c>
      <c r="H190" s="77">
        <v>0</v>
      </c>
      <c r="I190" s="77" t="s">
        <v>881</v>
      </c>
      <c r="J190" s="77">
        <v>43.074761000000002</v>
      </c>
      <c r="K190" s="77">
        <v>-89.383761300000003</v>
      </c>
      <c r="L190" s="77">
        <v>2595.3692296520098</v>
      </c>
      <c r="M190" s="77">
        <v>0.50433664791786104</v>
      </c>
      <c r="N190" s="77">
        <v>0</v>
      </c>
      <c r="O190" s="77">
        <v>498.31089209318702</v>
      </c>
      <c r="P190" s="87" cm="1">
        <f t="array" ref="P190">IF($X190="Non-local",VLOOKUP($E190,$AI$64:$AW$68,COLUMN($AW:$AW)-COLUMN($AH:$AH),FALSE),IF($X190="Unknown",VLOOKUP($E190,$AI$71:$AW$75,COLUMN($AW:$AW)-COLUMN($AH:$AH),FALSE),0))</f>
        <v>224</v>
      </c>
      <c r="Q190" s="87" cm="1">
        <f t="array" ref="Q190">IF($X190="Non-local",VLOOKUP($E190,$AI$40:$AW$44,COLUMN($AW:$AW)-COLUMN($AH:$AH),FALSE),IF($X190="Unknown",VLOOKUP($E190,$AI$47:$AW$51,COLUMN($AW:$AW)-COLUMN($AH:$AH),FALSE),0))</f>
        <v>470.18520000000001</v>
      </c>
      <c r="R190" s="87" cm="1">
        <f t="array" ref="R190">IF($X190="Non-local",VLOOKUP($E190,$AI$88:$AW$92,COLUMN($AW:$AW)-COLUMN($AH:$AH),FALSE),IF($X190="Unknown",VLOOKUP($E190,$AI$95:$AW$99,COLUMN($AW:$AW)-COLUMN($AH:$AH),FALSE),0))</f>
        <v>0.13052013767768686</v>
      </c>
      <c r="S190" s="87" cm="1">
        <f t="array" ref="S190">VLOOKUP($E190,$AI$111:$AW$115,COLUMN($AW:$AW)-COLUMN($AH:$AH),FALSE)</f>
        <v>410.28773999999999</v>
      </c>
      <c r="T190" s="104">
        <f t="shared" si="126"/>
        <v>0.63485678559554792</v>
      </c>
      <c r="U190" s="104">
        <f t="shared" si="127"/>
        <v>1602.7838320931871</v>
      </c>
      <c r="V190" s="87" cm="1">
        <f t="array" ref="V190">VLOOKUP($E190,$AI$118:$AW$122,COLUMN($AW:$AW)-COLUMN($AH:$AH),FALSE)</f>
        <v>161.75600000000003</v>
      </c>
      <c r="W190" s="87" t="str">
        <f t="shared" si="131"/>
        <v>Domestic</v>
      </c>
      <c r="X190" s="87" t="str">
        <f t="shared" si="132"/>
        <v>Non-local</v>
      </c>
      <c r="Y190" s="104"/>
      <c r="Z190" s="87" t="str">
        <f t="shared" si="128"/>
        <v>USA</v>
      </c>
      <c r="AA190" s="87" t="str">
        <f t="shared" si="129"/>
        <v>USA</v>
      </c>
      <c r="AB190" s="82" cm="1">
        <f t="array" ref="AB190">VLOOKUP(B190,'GDP per Capita'!$T$2:$V$4235,COLUMN('GDP per Capita'!$V:$V)-COLUMN('GDP per Capita'!$S:$S),FALSE)</f>
        <v>63809.64</v>
      </c>
      <c r="AC190" s="82">
        <f t="shared" si="133"/>
        <v>63809.64</v>
      </c>
      <c r="AD190" s="82">
        <f t="shared" si="134"/>
        <v>63809.64</v>
      </c>
      <c r="AE190" s="88">
        <f t="shared" si="130"/>
        <v>2.5118208347409375E-2</v>
      </c>
      <c r="AI190" s="142" t="s">
        <v>27</v>
      </c>
      <c r="AJ190" s="142">
        <v>2016</v>
      </c>
      <c r="AK190" s="142">
        <v>2017</v>
      </c>
      <c r="AL190" s="107">
        <v>2018</v>
      </c>
      <c r="AM190" s="107">
        <v>2019</v>
      </c>
      <c r="AN190" s="107">
        <v>2020</v>
      </c>
      <c r="AO190" s="138" t="s">
        <v>1915</v>
      </c>
      <c r="AQ190" s="82"/>
      <c r="AR190" s="82"/>
      <c r="AS190" s="82"/>
      <c r="AW190" s="143"/>
      <c r="BC190" s="26"/>
    </row>
    <row r="191" spans="1:57">
      <c r="A191" s="77" t="s">
        <v>971</v>
      </c>
      <c r="B191" s="77">
        <v>190</v>
      </c>
      <c r="C191" s="77" t="s">
        <v>29</v>
      </c>
      <c r="D191" s="77" t="s">
        <v>29</v>
      </c>
      <c r="E191" s="77">
        <v>2020</v>
      </c>
      <c r="F191" s="77">
        <v>40.7127281</v>
      </c>
      <c r="G191" s="77">
        <v>-74.006015199999993</v>
      </c>
      <c r="H191" s="77">
        <v>0</v>
      </c>
      <c r="I191" s="77" t="s">
        <v>881</v>
      </c>
      <c r="J191" s="77">
        <v>43.074761000000002</v>
      </c>
      <c r="K191" s="77">
        <v>-89.383761300000003</v>
      </c>
      <c r="L191" s="77">
        <v>2595.3692296520098</v>
      </c>
      <c r="M191" s="77">
        <v>0.50433664791786104</v>
      </c>
      <c r="N191" s="77">
        <v>0</v>
      </c>
      <c r="O191" s="77">
        <v>498.31089209318702</v>
      </c>
      <c r="P191" s="87" cm="1">
        <f t="array" ref="P191">IF($X191="Non-local",VLOOKUP($E191,$AI$64:$AW$68,COLUMN($AW:$AW)-COLUMN($AH:$AH),FALSE),IF($X191="Unknown",VLOOKUP($E191,$AI$71:$AW$75,COLUMN($AW:$AW)-COLUMN($AH:$AH),FALSE),0))</f>
        <v>224</v>
      </c>
      <c r="Q191" s="87" cm="1">
        <f t="array" ref="Q191">IF($X191="Non-local",VLOOKUP($E191,$AI$40:$AW$44,COLUMN($AW:$AW)-COLUMN($AH:$AH),FALSE),IF($X191="Unknown",VLOOKUP($E191,$AI$47:$AW$51,COLUMN($AW:$AW)-COLUMN($AH:$AH),FALSE),0))</f>
        <v>470.18520000000001</v>
      </c>
      <c r="R191" s="87" cm="1">
        <f t="array" ref="R191">IF($X191="Non-local",VLOOKUP($E191,$AI$88:$AW$92,COLUMN($AW:$AW)-COLUMN($AH:$AH),FALSE),IF($X191="Unknown",VLOOKUP($E191,$AI$95:$AW$99,COLUMN($AW:$AW)-COLUMN($AH:$AH),FALSE),0))</f>
        <v>0.13052013767768686</v>
      </c>
      <c r="S191" s="87" cm="1">
        <f t="array" ref="S191">VLOOKUP($E191,$AI$111:$AW$115,COLUMN($AW:$AW)-COLUMN($AH:$AH),FALSE)</f>
        <v>410.28773999999999</v>
      </c>
      <c r="T191" s="104">
        <f t="shared" si="126"/>
        <v>0.63485678559554792</v>
      </c>
      <c r="U191" s="104">
        <f t="shared" si="127"/>
        <v>1602.7838320931871</v>
      </c>
      <c r="V191" s="87" cm="1">
        <f t="array" ref="V191">VLOOKUP($E191,$AI$118:$AW$122,COLUMN($AW:$AW)-COLUMN($AH:$AH),FALSE)</f>
        <v>161.75600000000003</v>
      </c>
      <c r="W191" s="87" t="str">
        <f t="shared" si="131"/>
        <v>Domestic</v>
      </c>
      <c r="X191" s="87" t="str">
        <f t="shared" si="132"/>
        <v>Non-local</v>
      </c>
      <c r="Y191" s="104"/>
      <c r="Z191" s="87" t="str">
        <f t="shared" si="128"/>
        <v>USA</v>
      </c>
      <c r="AA191" s="87" t="str">
        <f t="shared" si="129"/>
        <v>USA</v>
      </c>
      <c r="AB191" s="82" cm="1">
        <f t="array" ref="AB191">VLOOKUP(B191,'GDP per Capita'!$T$2:$V$4235,COLUMN('GDP per Capita'!$V:$V)-COLUMN('GDP per Capita'!$S:$S),FALSE)</f>
        <v>63809.64</v>
      </c>
      <c r="AC191" s="82">
        <f t="shared" si="133"/>
        <v>63809.64</v>
      </c>
      <c r="AD191" s="82">
        <f t="shared" si="134"/>
        <v>63809.64</v>
      </c>
      <c r="AE191" s="88">
        <f t="shared" si="130"/>
        <v>2.5118208347409375E-2</v>
      </c>
      <c r="AI191" s="142" t="s">
        <v>28</v>
      </c>
      <c r="AJ191" s="144">
        <f t="shared" ref="AJ191:AN198" si="210">IFERROR(SUMIFS($U$2:$U$4235,$AA$2:$AA$4235,$AI191,$E$2:$E$4235,AJ$190)/SUMIFS($AD$2:$AD$4235,$AA$2:$AA$4235,$AI191,$E$2:$E$4235,AJ$190),"")</f>
        <v>6.5751786689155184E-2</v>
      </c>
      <c r="AK191" s="144">
        <f t="shared" si="210"/>
        <v>5.0234362657476397E-2</v>
      </c>
      <c r="AL191" s="144">
        <f t="shared" si="210"/>
        <v>6.0017661227055645E-2</v>
      </c>
      <c r="AM191" s="144">
        <f t="shared" si="210"/>
        <v>4.4669679516611875E-2</v>
      </c>
      <c r="AN191" s="144">
        <f t="shared" si="210"/>
        <v>4.4287534518847579E-2</v>
      </c>
      <c r="AO191" s="144">
        <f t="shared" ref="AO191:AO198" si="211">SUMIFS($U$2:$U$4235,$AA$2:$AA$4235,$AI191,$E$2:$E$4235,"&lt;&gt;2020")/SUMIFS($AD$2:$AD$4235,$AA$2:$AA$4235,$AI191,$E$2:$E$4235,"&lt;&gt;2020")</f>
        <v>5.3979103098754581E-2</v>
      </c>
      <c r="AQ191" s="82"/>
      <c r="AR191" s="88"/>
      <c r="AS191" s="88"/>
      <c r="AT191" s="88"/>
      <c r="AU191" s="88"/>
      <c r="AV191" s="88"/>
      <c r="AW191" s="88"/>
      <c r="BC191" s="26"/>
    </row>
    <row r="192" spans="1:57">
      <c r="A192" s="77" t="s">
        <v>34</v>
      </c>
      <c r="B192" s="77">
        <v>191</v>
      </c>
      <c r="C192" s="77" t="s">
        <v>34</v>
      </c>
      <c r="D192" s="77" t="s">
        <v>34</v>
      </c>
      <c r="E192" s="77">
        <v>2020</v>
      </c>
      <c r="F192" s="77">
        <v>0</v>
      </c>
      <c r="G192" s="77">
        <v>0</v>
      </c>
      <c r="H192" s="77">
        <v>0</v>
      </c>
      <c r="I192" s="77" t="s">
        <v>881</v>
      </c>
      <c r="J192" s="77">
        <v>43.074761000000002</v>
      </c>
      <c r="K192" s="77">
        <v>-89.383761300000003</v>
      </c>
      <c r="L192" s="77">
        <v>4610.0412007298301</v>
      </c>
      <c r="M192" s="77">
        <v>0.80715542109624605</v>
      </c>
      <c r="N192" s="77">
        <v>1</v>
      </c>
      <c r="O192" s="77">
        <v>553.20494408757997</v>
      </c>
      <c r="P192" s="87" cm="1">
        <f t="array" ref="P192">IF($X192="Non-local",VLOOKUP($E192,$AI$64:$AW$68,COLUMN($AW:$AW)-COLUMN($AH:$AH),FALSE),IF($X192="Unknown",VLOOKUP($E192,$AI$71:$AW$75,COLUMN($AW:$AW)-COLUMN($AH:$AH),FALSE),0))</f>
        <v>214.50706319702601</v>
      </c>
      <c r="Q192" s="87" cm="1">
        <f t="array" ref="Q192">IF($X192="Non-local",VLOOKUP($E192,$AI$40:$AW$44,COLUMN($AW:$AW)-COLUMN($AH:$AH),FALSE),IF($X192="Unknown",VLOOKUP($E192,$AI$47:$AW$51,COLUMN($AW:$AW)-COLUMN($AH:$AH),FALSE),0))</f>
        <v>450.25913576208183</v>
      </c>
      <c r="R192" s="87" cm="1">
        <f t="array" ref="R192">IF($X192="Non-local",VLOOKUP($E192,$AI$88:$AW$92,COLUMN($AW:$AW)-COLUMN($AH:$AH),FALSE),IF($X192="Unknown",VLOOKUP($E192,$AI$95:$AW$99,COLUMN($AW:$AW)-COLUMN($AH:$AH),FALSE),0))</f>
        <v>0.12498880098800048</v>
      </c>
      <c r="S192" s="87" cm="1">
        <f t="array" ref="S192">VLOOKUP($E192,$AI$111:$AW$115,COLUMN($AW:$AW)-COLUMN($AH:$AH),FALSE)</f>
        <v>410.28773999999999</v>
      </c>
      <c r="T192" s="104">
        <f t="shared" si="126"/>
        <v>0.93214422208424652</v>
      </c>
      <c r="U192" s="104">
        <f t="shared" si="127"/>
        <v>1628.2588830466877</v>
      </c>
      <c r="V192" s="87" cm="1">
        <f t="array" ref="V192">VLOOKUP($E192,$AI$118:$AW$122,COLUMN($AW:$AW)-COLUMN($AH:$AH),FALSE)</f>
        <v>161.75600000000003</v>
      </c>
      <c r="W192" s="87" t="str">
        <f t="shared" si="131"/>
        <v>Unknown</v>
      </c>
      <c r="X192" s="87" t="str">
        <f t="shared" si="132"/>
        <v>Unknown</v>
      </c>
      <c r="Y192" s="104"/>
      <c r="Z192" s="87" t="str">
        <f t="shared" si="128"/>
        <v>Unknown</v>
      </c>
      <c r="AA192" s="87" t="str">
        <f t="shared" si="129"/>
        <v>Unknown</v>
      </c>
      <c r="AB192" s="82" t="e" cm="1">
        <f t="array" ref="AB192">VLOOKUP(B192,'GDP per Capita'!$T$2:$V$4235,COLUMN('GDP per Capita'!$V:$V)-COLUMN('GDP per Capita'!$S:$S),FALSE)</f>
        <v>#N/A</v>
      </c>
      <c r="AC192" s="82" t="str">
        <f t="shared" si="133"/>
        <v/>
      </c>
      <c r="AD192" s="82">
        <f t="shared" si="134"/>
        <v>61228.93767638311</v>
      </c>
      <c r="AE192" s="88">
        <f t="shared" si="130"/>
        <v>2.6592963145181774E-2</v>
      </c>
      <c r="AI192" s="142" t="s">
        <v>29</v>
      </c>
      <c r="AJ192" s="144">
        <f t="shared" si="210"/>
        <v>2.6748693460431586E-2</v>
      </c>
      <c r="AK192" s="144">
        <f t="shared" si="210"/>
        <v>2.4275008833520583E-2</v>
      </c>
      <c r="AL192" s="144">
        <f t="shared" si="210"/>
        <v>2.540087915876665E-2</v>
      </c>
      <c r="AM192" s="144">
        <f t="shared" si="210"/>
        <v>2.4959814946373299E-2</v>
      </c>
      <c r="AN192" s="144">
        <f t="shared" si="210"/>
        <v>2.4187725355034675E-2</v>
      </c>
      <c r="AO192" s="144">
        <f t="shared" si="211"/>
        <v>2.5385654335395576E-2</v>
      </c>
      <c r="AQ192" s="82"/>
      <c r="AR192" s="88"/>
      <c r="AS192" s="88"/>
      <c r="AT192" s="88"/>
      <c r="AU192" s="88"/>
      <c r="AV192" s="88"/>
      <c r="AW192" s="88"/>
    </row>
    <row r="193" spans="1:54">
      <c r="A193" s="77" t="s">
        <v>927</v>
      </c>
      <c r="B193" s="77">
        <v>192</v>
      </c>
      <c r="C193" s="77" t="s">
        <v>29</v>
      </c>
      <c r="D193" s="77" t="s">
        <v>29</v>
      </c>
      <c r="E193" s="77">
        <v>2020</v>
      </c>
      <c r="F193" s="77">
        <v>34.147645199999999</v>
      </c>
      <c r="G193" s="77">
        <v>-118.1444779</v>
      </c>
      <c r="H193" s="77">
        <v>0</v>
      </c>
      <c r="I193" s="77" t="s">
        <v>881</v>
      </c>
      <c r="J193" s="77">
        <v>43.074761000000002</v>
      </c>
      <c r="K193" s="77">
        <v>-89.383761300000003</v>
      </c>
      <c r="L193" s="77">
        <v>5344.7305889170102</v>
      </c>
      <c r="M193" s="77">
        <v>0.923184194272757</v>
      </c>
      <c r="N193" s="77">
        <v>0</v>
      </c>
      <c r="O193" s="77">
        <v>641.367670670042</v>
      </c>
      <c r="P193" s="87" cm="1">
        <f t="array" ref="P193">IF($X193="Non-local",VLOOKUP($E193,$AI$64:$AW$68,COLUMN($AW:$AW)-COLUMN($AH:$AH),FALSE),IF($X193="Unknown",VLOOKUP($E193,$AI$71:$AW$75,COLUMN($AW:$AW)-COLUMN($AH:$AH),FALSE),0))</f>
        <v>224</v>
      </c>
      <c r="Q193" s="87" cm="1">
        <f t="array" ref="Q193">IF($X193="Non-local",VLOOKUP($E193,$AI$40:$AW$44,COLUMN($AW:$AW)-COLUMN($AH:$AH),FALSE),IF($X193="Unknown",VLOOKUP($E193,$AI$47:$AW$51,COLUMN($AW:$AW)-COLUMN($AH:$AH),FALSE),0))</f>
        <v>470.18520000000001</v>
      </c>
      <c r="R193" s="87" cm="1">
        <f t="array" ref="R193">IF($X193="Non-local",VLOOKUP($E193,$AI$88:$AW$92,COLUMN($AW:$AW)-COLUMN($AH:$AH),FALSE),IF($X193="Unknown",VLOOKUP($E193,$AI$95:$AW$99,COLUMN($AW:$AW)-COLUMN($AH:$AH),FALSE),0))</f>
        <v>0.13052013767768686</v>
      </c>
      <c r="S193" s="87" cm="1">
        <f t="array" ref="S193">VLOOKUP($E193,$AI$111:$AW$115,COLUMN($AW:$AW)-COLUMN($AH:$AH),FALSE)</f>
        <v>410.28773999999999</v>
      </c>
      <c r="T193" s="104">
        <f t="shared" si="126"/>
        <v>1.0537043319504438</v>
      </c>
      <c r="U193" s="104">
        <f t="shared" si="127"/>
        <v>1745.840610670042</v>
      </c>
      <c r="V193" s="87" cm="1">
        <f t="array" ref="V193">VLOOKUP($E193,$AI$118:$AW$122,COLUMN($AW:$AW)-COLUMN($AH:$AH),FALSE)</f>
        <v>161.75600000000003</v>
      </c>
      <c r="W193" s="87" t="str">
        <f t="shared" si="131"/>
        <v>Domestic</v>
      </c>
      <c r="X193" s="87" t="str">
        <f t="shared" si="132"/>
        <v>Non-local</v>
      </c>
      <c r="Y193" s="104"/>
      <c r="Z193" s="87" t="str">
        <f t="shared" si="128"/>
        <v>USA</v>
      </c>
      <c r="AA193" s="87" t="str">
        <f t="shared" si="129"/>
        <v>USA</v>
      </c>
      <c r="AB193" s="82" cm="1">
        <f t="array" ref="AB193">VLOOKUP(B193,'GDP per Capita'!$T$2:$V$4235,COLUMN('GDP per Capita'!$V:$V)-COLUMN('GDP per Capita'!$S:$S),FALSE)</f>
        <v>63809.64</v>
      </c>
      <c r="AC193" s="82">
        <f t="shared" si="133"/>
        <v>63809.64</v>
      </c>
      <c r="AD193" s="82">
        <f t="shared" si="134"/>
        <v>63809.64</v>
      </c>
      <c r="AE193" s="88">
        <f t="shared" si="130"/>
        <v>2.7360138854725432E-2</v>
      </c>
      <c r="AI193" s="142" t="s">
        <v>30</v>
      </c>
      <c r="AJ193" s="144">
        <f t="shared" si="210"/>
        <v>0.11749304247110133</v>
      </c>
      <c r="AK193" s="144">
        <f t="shared" si="210"/>
        <v>0.15514169089065638</v>
      </c>
      <c r="AL193" s="144">
        <f t="shared" si="210"/>
        <v>9.2019970783985466E-2</v>
      </c>
      <c r="AM193" s="144">
        <f t="shared" si="210"/>
        <v>0.12209687598505541</v>
      </c>
      <c r="AN193" s="144">
        <f t="shared" si="210"/>
        <v>0.15152243870894178</v>
      </c>
      <c r="AO193" s="144">
        <f t="shared" si="211"/>
        <v>0.12456153111318735</v>
      </c>
      <c r="AQ193" s="82"/>
      <c r="AR193" s="88"/>
      <c r="AS193" s="88"/>
      <c r="AT193" s="88"/>
      <c r="AU193" s="88"/>
      <c r="AV193" s="88"/>
      <c r="AW193" s="88"/>
    </row>
    <row r="194" spans="1:54">
      <c r="A194" s="77" t="s">
        <v>993</v>
      </c>
      <c r="B194" s="77">
        <v>193</v>
      </c>
      <c r="C194" s="77" t="s">
        <v>29</v>
      </c>
      <c r="D194" s="77" t="s">
        <v>29</v>
      </c>
      <c r="E194" s="77">
        <v>2020</v>
      </c>
      <c r="F194" s="77">
        <v>37.682058300000001</v>
      </c>
      <c r="G194" s="77">
        <v>-121.76805309999899</v>
      </c>
      <c r="H194" s="77">
        <v>0</v>
      </c>
      <c r="I194" s="77" t="s">
        <v>881</v>
      </c>
      <c r="J194" s="77">
        <v>43.074761000000002</v>
      </c>
      <c r="K194" s="77">
        <v>-89.383761300000003</v>
      </c>
      <c r="L194" s="77">
        <v>5579.1059353741502</v>
      </c>
      <c r="M194" s="77">
        <v>0.95495009710436995</v>
      </c>
      <c r="N194" s="77">
        <v>0</v>
      </c>
      <c r="O194" s="77">
        <v>669.49271224489803</v>
      </c>
      <c r="P194" s="87" cm="1">
        <f t="array" ref="P194">IF($X194="Non-local",VLOOKUP($E194,$AI$64:$AW$68,COLUMN($AW:$AW)-COLUMN($AH:$AH),FALSE),IF($X194="Unknown",VLOOKUP($E194,$AI$71:$AW$75,COLUMN($AW:$AW)-COLUMN($AH:$AH),FALSE),0))</f>
        <v>224</v>
      </c>
      <c r="Q194" s="87" cm="1">
        <f t="array" ref="Q194">IF($X194="Non-local",VLOOKUP($E194,$AI$40:$AW$44,COLUMN($AW:$AW)-COLUMN($AH:$AH),FALSE),IF($X194="Unknown",VLOOKUP($E194,$AI$47:$AW$51,COLUMN($AW:$AW)-COLUMN($AH:$AH),FALSE),0))</f>
        <v>470.18520000000001</v>
      </c>
      <c r="R194" s="87" cm="1">
        <f t="array" ref="R194">IF($X194="Non-local",VLOOKUP($E194,$AI$88:$AW$92,COLUMN($AW:$AW)-COLUMN($AH:$AH),FALSE),IF($X194="Unknown",VLOOKUP($E194,$AI$95:$AW$99,COLUMN($AW:$AW)-COLUMN($AH:$AH),FALSE),0))</f>
        <v>0.13052013767768686</v>
      </c>
      <c r="S194" s="87" cm="1">
        <f t="array" ref="S194">VLOOKUP($E194,$AI$111:$AW$115,COLUMN($AW:$AW)-COLUMN($AH:$AH),FALSE)</f>
        <v>410.28773999999999</v>
      </c>
      <c r="T194" s="104">
        <f t="shared" ref="T194:T257" si="212">SUM(M194,R194)</f>
        <v>1.0854702347820568</v>
      </c>
      <c r="U194" s="104">
        <f t="shared" ref="U194:U257" si="213">SUM(O194,P194,Q194,S194)</f>
        <v>1773.9656522448979</v>
      </c>
      <c r="V194" s="87" cm="1">
        <f t="array" ref="V194">VLOOKUP($E194,$AI$118:$AW$122,COLUMN($AW:$AW)-COLUMN($AH:$AH),FALSE)</f>
        <v>161.75600000000003</v>
      </c>
      <c r="W194" s="87" t="str">
        <f t="shared" si="131"/>
        <v>Domestic</v>
      </c>
      <c r="X194" s="87" t="str">
        <f t="shared" si="132"/>
        <v>Non-local</v>
      </c>
      <c r="Y194" s="104"/>
      <c r="Z194" s="87" t="str">
        <f t="shared" ref="Z194:Z257" si="214">C194</f>
        <v>USA</v>
      </c>
      <c r="AA194" s="87" t="str">
        <f t="shared" ref="AA194:AA257" si="215">D194</f>
        <v>USA</v>
      </c>
      <c r="AB194" s="82" cm="1">
        <f t="array" ref="AB194">VLOOKUP(B194,'GDP per Capita'!$T$2:$V$4235,COLUMN('GDP per Capita'!$V:$V)-COLUMN('GDP per Capita'!$S:$S),FALSE)</f>
        <v>63809.64</v>
      </c>
      <c r="AC194" s="82">
        <f t="shared" si="133"/>
        <v>63809.64</v>
      </c>
      <c r="AD194" s="82">
        <f t="shared" si="134"/>
        <v>63809.64</v>
      </c>
      <c r="AE194" s="88">
        <f t="shared" ref="AE194:AE257" si="216">U194/AD194</f>
        <v>2.780090362905821E-2</v>
      </c>
      <c r="AI194" s="142" t="s">
        <v>31</v>
      </c>
      <c r="AJ194" s="144">
        <f t="shared" si="210"/>
        <v>5.6006950602135307E-2</v>
      </c>
      <c r="AK194" s="144">
        <f t="shared" si="210"/>
        <v>6.4547872672592932E-2</v>
      </c>
      <c r="AL194" s="144">
        <f t="shared" si="210"/>
        <v>6.5414215436608733E-2</v>
      </c>
      <c r="AM194" s="144">
        <f t="shared" si="210"/>
        <v>5.3784164485346411E-2</v>
      </c>
      <c r="AN194" s="144">
        <f t="shared" si="210"/>
        <v>5.4073384371773926E-2</v>
      </c>
      <c r="AO194" s="144">
        <f t="shared" si="211"/>
        <v>5.9504239137581488E-2</v>
      </c>
      <c r="AQ194" s="82"/>
      <c r="AR194" s="88"/>
      <c r="AS194" s="88"/>
      <c r="AT194" s="88"/>
      <c r="AU194" s="88"/>
      <c r="AV194" s="88"/>
      <c r="AW194" s="88"/>
    </row>
    <row r="195" spans="1:54">
      <c r="A195" s="77" t="s">
        <v>994</v>
      </c>
      <c r="B195" s="77">
        <v>194</v>
      </c>
      <c r="C195" s="77" t="s">
        <v>29</v>
      </c>
      <c r="D195" s="77" t="s">
        <v>29</v>
      </c>
      <c r="E195" s="77">
        <v>2020</v>
      </c>
      <c r="F195" s="77">
        <v>34.539996199999997</v>
      </c>
      <c r="G195" s="77">
        <v>-112.46876159999999</v>
      </c>
      <c r="H195" s="77">
        <v>0</v>
      </c>
      <c r="I195" s="77" t="s">
        <v>881</v>
      </c>
      <c r="J195" s="77">
        <v>43.074761000000002</v>
      </c>
      <c r="K195" s="77">
        <v>-89.383761300000003</v>
      </c>
      <c r="L195" s="77">
        <v>4408.46779244555</v>
      </c>
      <c r="M195" s="77">
        <v>0.78714936813696401</v>
      </c>
      <c r="N195" s="77">
        <v>0</v>
      </c>
      <c r="O195" s="77">
        <v>529.01613509346703</v>
      </c>
      <c r="P195" s="87" cm="1">
        <f t="array" ref="P195">IF($X195="Non-local",VLOOKUP($E195,$AI$64:$AW$68,COLUMN($AW:$AW)-COLUMN($AH:$AH),FALSE),IF($X195="Unknown",VLOOKUP($E195,$AI$71:$AW$75,COLUMN($AW:$AW)-COLUMN($AH:$AH),FALSE),0))</f>
        <v>224</v>
      </c>
      <c r="Q195" s="87" cm="1">
        <f t="array" ref="Q195">IF($X195="Non-local",VLOOKUP($E195,$AI$40:$AW$44,COLUMN($AW:$AW)-COLUMN($AH:$AH),FALSE),IF($X195="Unknown",VLOOKUP($E195,$AI$47:$AW$51,COLUMN($AW:$AW)-COLUMN($AH:$AH),FALSE),0))</f>
        <v>470.18520000000001</v>
      </c>
      <c r="R195" s="87" cm="1">
        <f t="array" ref="R195">IF($X195="Non-local",VLOOKUP($E195,$AI$88:$AW$92,COLUMN($AW:$AW)-COLUMN($AH:$AH),FALSE),IF($X195="Unknown",VLOOKUP($E195,$AI$95:$AW$99,COLUMN($AW:$AW)-COLUMN($AH:$AH),FALSE),0))</f>
        <v>0.13052013767768686</v>
      </c>
      <c r="S195" s="87" cm="1">
        <f t="array" ref="S195">VLOOKUP($E195,$AI$111:$AW$115,COLUMN($AW:$AW)-COLUMN($AH:$AH),FALSE)</f>
        <v>410.28773999999999</v>
      </c>
      <c r="T195" s="104">
        <f t="shared" si="212"/>
        <v>0.9176695058146509</v>
      </c>
      <c r="U195" s="104">
        <f t="shared" si="213"/>
        <v>1633.4890750934671</v>
      </c>
      <c r="V195" s="87" cm="1">
        <f t="array" ref="V195">VLOOKUP($E195,$AI$118:$AW$122,COLUMN($AW:$AW)-COLUMN($AH:$AH),FALSE)</f>
        <v>161.75600000000003</v>
      </c>
      <c r="W195" s="87" t="str">
        <f t="shared" ref="W195:W258" si="217">IF(Z195&lt;&gt;"USA",IF(Z195&lt;&gt;"Unknown","International","Unknown"),"Domestic")</f>
        <v>Domestic</v>
      </c>
      <c r="X195" s="87" t="str">
        <f t="shared" ref="X195:X258" si="218">IF(A195="Unknown","Unknown",IF(H195=1,"Local","Non-local"))</f>
        <v>Non-local</v>
      </c>
      <c r="Y195" s="104"/>
      <c r="Z195" s="87" t="str">
        <f t="shared" si="214"/>
        <v>USA</v>
      </c>
      <c r="AA195" s="87" t="str">
        <f t="shared" si="215"/>
        <v>USA</v>
      </c>
      <c r="AB195" s="82" cm="1">
        <f t="array" ref="AB195">VLOOKUP(B195,'GDP per Capita'!$T$2:$V$4235,COLUMN('GDP per Capita'!$V:$V)-COLUMN('GDP per Capita'!$S:$S),FALSE)</f>
        <v>63809.64</v>
      </c>
      <c r="AC195" s="82">
        <f t="shared" ref="AC195:AC258" si="219">IFERROR(AB195,"")</f>
        <v>63809.64</v>
      </c>
      <c r="AD195" s="82">
        <f t="shared" ref="AD195:AD258" si="220">IFERROR(AB195,AVERAGE(AC$2:AC$2538))</f>
        <v>63809.64</v>
      </c>
      <c r="AE195" s="88">
        <f t="shared" si="216"/>
        <v>2.5599409040600561E-2</v>
      </c>
      <c r="AI195" s="142" t="s">
        <v>32</v>
      </c>
      <c r="AJ195" s="144">
        <f t="shared" si="210"/>
        <v>4.4984007662572809E-2</v>
      </c>
      <c r="AK195" s="144" t="str">
        <f t="shared" si="210"/>
        <v/>
      </c>
      <c r="AL195" s="144" t="str">
        <f t="shared" si="210"/>
        <v/>
      </c>
      <c r="AM195" s="144">
        <f t="shared" si="210"/>
        <v>0.60214964541237581</v>
      </c>
      <c r="AN195" s="144">
        <f t="shared" si="210"/>
        <v>7.052593167549602E-2</v>
      </c>
      <c r="AO195" s="144">
        <f t="shared" si="211"/>
        <v>0.1071214691799629</v>
      </c>
      <c r="AQ195" s="82"/>
      <c r="AR195" s="88"/>
      <c r="AS195" s="88"/>
      <c r="AT195" s="88"/>
      <c r="AU195" s="88"/>
      <c r="AV195" s="88"/>
      <c r="AW195" s="88"/>
    </row>
    <row r="196" spans="1:54">
      <c r="A196" s="77" t="s">
        <v>927</v>
      </c>
      <c r="B196" s="77">
        <v>195</v>
      </c>
      <c r="C196" s="77" t="s">
        <v>29</v>
      </c>
      <c r="D196" s="77" t="s">
        <v>29</v>
      </c>
      <c r="E196" s="77">
        <v>2020</v>
      </c>
      <c r="F196" s="77">
        <v>34.147645199999999</v>
      </c>
      <c r="G196" s="77">
        <v>-118.1444779</v>
      </c>
      <c r="H196" s="77">
        <v>0</v>
      </c>
      <c r="I196" s="77" t="s">
        <v>881</v>
      </c>
      <c r="J196" s="77">
        <v>43.074761000000002</v>
      </c>
      <c r="K196" s="77">
        <v>-89.383761300000003</v>
      </c>
      <c r="L196" s="77">
        <v>5344.7305889170102</v>
      </c>
      <c r="M196" s="77">
        <v>0.923184194272757</v>
      </c>
      <c r="N196" s="77">
        <v>0</v>
      </c>
      <c r="O196" s="77">
        <v>641.367670670042</v>
      </c>
      <c r="P196" s="87" cm="1">
        <f t="array" ref="P196">IF($X196="Non-local",VLOOKUP($E196,$AI$64:$AW$68,COLUMN($AW:$AW)-COLUMN($AH:$AH),FALSE),IF($X196="Unknown",VLOOKUP($E196,$AI$71:$AW$75,COLUMN($AW:$AW)-COLUMN($AH:$AH),FALSE),0))</f>
        <v>224</v>
      </c>
      <c r="Q196" s="87" cm="1">
        <f t="array" ref="Q196">IF($X196="Non-local",VLOOKUP($E196,$AI$40:$AW$44,COLUMN($AW:$AW)-COLUMN($AH:$AH),FALSE),IF($X196="Unknown",VLOOKUP($E196,$AI$47:$AW$51,COLUMN($AW:$AW)-COLUMN($AH:$AH),FALSE),0))</f>
        <v>470.18520000000001</v>
      </c>
      <c r="R196" s="87" cm="1">
        <f t="array" ref="R196">IF($X196="Non-local",VLOOKUP($E196,$AI$88:$AW$92,COLUMN($AW:$AW)-COLUMN($AH:$AH),FALSE),IF($X196="Unknown",VLOOKUP($E196,$AI$95:$AW$99,COLUMN($AW:$AW)-COLUMN($AH:$AH),FALSE),0))</f>
        <v>0.13052013767768686</v>
      </c>
      <c r="S196" s="87" cm="1">
        <f t="array" ref="S196">VLOOKUP($E196,$AI$111:$AW$115,COLUMN($AW:$AW)-COLUMN($AH:$AH),FALSE)</f>
        <v>410.28773999999999</v>
      </c>
      <c r="T196" s="104">
        <f t="shared" si="212"/>
        <v>1.0537043319504438</v>
      </c>
      <c r="U196" s="104">
        <f t="shared" si="213"/>
        <v>1745.840610670042</v>
      </c>
      <c r="V196" s="87" cm="1">
        <f t="array" ref="V196">VLOOKUP($E196,$AI$118:$AW$122,COLUMN($AW:$AW)-COLUMN($AH:$AH),FALSE)</f>
        <v>161.75600000000003</v>
      </c>
      <c r="W196" s="87" t="str">
        <f t="shared" si="217"/>
        <v>Domestic</v>
      </c>
      <c r="X196" s="87" t="str">
        <f t="shared" si="218"/>
        <v>Non-local</v>
      </c>
      <c r="Y196" s="104"/>
      <c r="Z196" s="87" t="str">
        <f t="shared" si="214"/>
        <v>USA</v>
      </c>
      <c r="AA196" s="87" t="str">
        <f t="shared" si="215"/>
        <v>USA</v>
      </c>
      <c r="AB196" s="82" cm="1">
        <f t="array" ref="AB196">VLOOKUP(B196,'GDP per Capita'!$T$2:$V$4235,COLUMN('GDP per Capita'!$V:$V)-COLUMN('GDP per Capita'!$S:$S),FALSE)</f>
        <v>63809.64</v>
      </c>
      <c r="AC196" s="82">
        <f t="shared" si="219"/>
        <v>63809.64</v>
      </c>
      <c r="AD196" s="82">
        <f t="shared" si="220"/>
        <v>63809.64</v>
      </c>
      <c r="AE196" s="88">
        <f t="shared" si="216"/>
        <v>2.7360138854725432E-2</v>
      </c>
      <c r="AI196" s="142" t="s">
        <v>35</v>
      </c>
      <c r="AJ196" s="144">
        <f t="shared" si="210"/>
        <v>4.037158221443935</v>
      </c>
      <c r="AK196" s="144">
        <f t="shared" si="210"/>
        <v>0.60548071469892051</v>
      </c>
      <c r="AL196" s="144">
        <f t="shared" si="210"/>
        <v>1.2538789977940328</v>
      </c>
      <c r="AM196" s="144" t="str">
        <f t="shared" si="210"/>
        <v/>
      </c>
      <c r="AN196" s="144">
        <f t="shared" si="210"/>
        <v>0.10047612722740948</v>
      </c>
      <c r="AO196" s="144">
        <f t="shared" si="211"/>
        <v>1.1697944546532653</v>
      </c>
      <c r="AQ196" s="82"/>
      <c r="AR196" s="88"/>
      <c r="AS196" s="88"/>
      <c r="AT196" s="88"/>
      <c r="AU196" s="88"/>
      <c r="AV196" s="88"/>
      <c r="AW196" s="88"/>
    </row>
    <row r="197" spans="1:54">
      <c r="A197" s="77" t="s">
        <v>927</v>
      </c>
      <c r="B197" s="77">
        <v>196</v>
      </c>
      <c r="C197" s="77" t="s">
        <v>29</v>
      </c>
      <c r="D197" s="77" t="s">
        <v>29</v>
      </c>
      <c r="E197" s="77">
        <v>2020</v>
      </c>
      <c r="F197" s="77">
        <v>34.147645199999999</v>
      </c>
      <c r="G197" s="77">
        <v>-118.1444779</v>
      </c>
      <c r="H197" s="77">
        <v>0</v>
      </c>
      <c r="I197" s="77" t="s">
        <v>881</v>
      </c>
      <c r="J197" s="77">
        <v>43.074761000000002</v>
      </c>
      <c r="K197" s="77">
        <v>-89.383761300000003</v>
      </c>
      <c r="L197" s="77">
        <v>5344.7305889170102</v>
      </c>
      <c r="M197" s="77">
        <v>0.923184194272757</v>
      </c>
      <c r="N197" s="77">
        <v>0</v>
      </c>
      <c r="O197" s="77">
        <v>641.367670670042</v>
      </c>
      <c r="P197" s="87" cm="1">
        <f t="array" ref="P197">IF($X197="Non-local",VLOOKUP($E197,$AI$64:$AW$68,COLUMN($AW:$AW)-COLUMN($AH:$AH),FALSE),IF($X197="Unknown",VLOOKUP($E197,$AI$71:$AW$75,COLUMN($AW:$AW)-COLUMN($AH:$AH),FALSE),0))</f>
        <v>224</v>
      </c>
      <c r="Q197" s="87" cm="1">
        <f t="array" ref="Q197">IF($X197="Non-local",VLOOKUP($E197,$AI$40:$AW$44,COLUMN($AW:$AW)-COLUMN($AH:$AH),FALSE),IF($X197="Unknown",VLOOKUP($E197,$AI$47:$AW$51,COLUMN($AW:$AW)-COLUMN($AH:$AH),FALSE),0))</f>
        <v>470.18520000000001</v>
      </c>
      <c r="R197" s="87" cm="1">
        <f t="array" ref="R197">IF($X197="Non-local",VLOOKUP($E197,$AI$88:$AW$92,COLUMN($AW:$AW)-COLUMN($AH:$AH),FALSE),IF($X197="Unknown",VLOOKUP($E197,$AI$95:$AW$99,COLUMN($AW:$AW)-COLUMN($AH:$AH),FALSE),0))</f>
        <v>0.13052013767768686</v>
      </c>
      <c r="S197" s="87" cm="1">
        <f t="array" ref="S197">VLOOKUP($E197,$AI$111:$AW$115,COLUMN($AW:$AW)-COLUMN($AH:$AH),FALSE)</f>
        <v>410.28773999999999</v>
      </c>
      <c r="T197" s="104">
        <f t="shared" si="212"/>
        <v>1.0537043319504438</v>
      </c>
      <c r="U197" s="104">
        <f t="shared" si="213"/>
        <v>1745.840610670042</v>
      </c>
      <c r="V197" s="87" cm="1">
        <f t="array" ref="V197">VLOOKUP($E197,$AI$118:$AW$122,COLUMN($AW:$AW)-COLUMN($AH:$AH),FALSE)</f>
        <v>161.75600000000003</v>
      </c>
      <c r="W197" s="87" t="str">
        <f t="shared" si="217"/>
        <v>Domestic</v>
      </c>
      <c r="X197" s="87" t="str">
        <f t="shared" si="218"/>
        <v>Non-local</v>
      </c>
      <c r="Y197" s="104"/>
      <c r="Z197" s="87" t="str">
        <f t="shared" si="214"/>
        <v>USA</v>
      </c>
      <c r="AA197" s="87" t="str">
        <f t="shared" si="215"/>
        <v>USA</v>
      </c>
      <c r="AB197" s="82" cm="1">
        <f t="array" ref="AB197">VLOOKUP(B197,'GDP per Capita'!$T$2:$V$4235,COLUMN('GDP per Capita'!$V:$V)-COLUMN('GDP per Capita'!$S:$S),FALSE)</f>
        <v>63809.64</v>
      </c>
      <c r="AC197" s="82">
        <f t="shared" si="219"/>
        <v>63809.64</v>
      </c>
      <c r="AD197" s="82">
        <f t="shared" si="220"/>
        <v>63809.64</v>
      </c>
      <c r="AE197" s="88">
        <f t="shared" si="216"/>
        <v>2.7360138854725432E-2</v>
      </c>
      <c r="AI197" s="142" t="s">
        <v>816</v>
      </c>
      <c r="AJ197" s="144">
        <f t="shared" si="210"/>
        <v>5.8128663492531304E-2</v>
      </c>
      <c r="AK197" s="144">
        <f t="shared" si="210"/>
        <v>6.0877891521111921E-2</v>
      </c>
      <c r="AL197" s="144">
        <f t="shared" si="210"/>
        <v>6.3932563703847395E-2</v>
      </c>
      <c r="AM197" s="144">
        <f t="shared" si="210"/>
        <v>5.2786113613970724E-2</v>
      </c>
      <c r="AN197" s="144">
        <f t="shared" si="210"/>
        <v>6.347931148114129E-2</v>
      </c>
      <c r="AO197" s="144">
        <f t="shared" si="211"/>
        <v>5.7943038916479186E-2</v>
      </c>
      <c r="AQ197" s="82"/>
      <c r="AR197" s="88"/>
      <c r="AS197" s="88"/>
      <c r="AT197" s="88"/>
      <c r="AU197" s="88"/>
      <c r="AV197" s="88"/>
      <c r="AW197" s="88"/>
    </row>
    <row r="198" spans="1:54">
      <c r="A198" s="77" t="s">
        <v>995</v>
      </c>
      <c r="B198" s="77">
        <v>197</v>
      </c>
      <c r="C198" s="77" t="s">
        <v>29</v>
      </c>
      <c r="D198" s="77" t="s">
        <v>29</v>
      </c>
      <c r="E198" s="77">
        <v>2020</v>
      </c>
      <c r="F198" s="77">
        <v>34.06053</v>
      </c>
      <c r="G198" s="77">
        <v>-117.401894</v>
      </c>
      <c r="H198" s="77">
        <v>0</v>
      </c>
      <c r="I198" s="77" t="s">
        <v>881</v>
      </c>
      <c r="J198" s="77">
        <v>43.074761000000002</v>
      </c>
      <c r="K198" s="77">
        <v>-89.383761300000003</v>
      </c>
      <c r="L198" s="77">
        <v>5236.8561953522403</v>
      </c>
      <c r="M198" s="77">
        <v>0.90859604394770599</v>
      </c>
      <c r="N198" s="77">
        <v>0</v>
      </c>
      <c r="O198" s="77">
        <v>628.42274344226905</v>
      </c>
      <c r="P198" s="87" cm="1">
        <f t="array" ref="P198">IF($X198="Non-local",VLOOKUP($E198,$AI$64:$AW$68,COLUMN($AW:$AW)-COLUMN($AH:$AH),FALSE),IF($X198="Unknown",VLOOKUP($E198,$AI$71:$AW$75,COLUMN($AW:$AW)-COLUMN($AH:$AH),FALSE),0))</f>
        <v>224</v>
      </c>
      <c r="Q198" s="87" cm="1">
        <f t="array" ref="Q198">IF($X198="Non-local",VLOOKUP($E198,$AI$40:$AW$44,COLUMN($AW:$AW)-COLUMN($AH:$AH),FALSE),IF($X198="Unknown",VLOOKUP($E198,$AI$47:$AW$51,COLUMN($AW:$AW)-COLUMN($AH:$AH),FALSE),0))</f>
        <v>470.18520000000001</v>
      </c>
      <c r="R198" s="87" cm="1">
        <f t="array" ref="R198">IF($X198="Non-local",VLOOKUP($E198,$AI$88:$AW$92,COLUMN($AW:$AW)-COLUMN($AH:$AH),FALSE),IF($X198="Unknown",VLOOKUP($E198,$AI$95:$AW$99,COLUMN($AW:$AW)-COLUMN($AH:$AH),FALSE),0))</f>
        <v>0.13052013767768686</v>
      </c>
      <c r="S198" s="87" cm="1">
        <f t="array" ref="S198">VLOOKUP($E198,$AI$111:$AW$115,COLUMN($AW:$AW)-COLUMN($AH:$AH),FALSE)</f>
        <v>410.28773999999999</v>
      </c>
      <c r="T198" s="104">
        <f t="shared" si="212"/>
        <v>1.0391161816253929</v>
      </c>
      <c r="U198" s="104">
        <f t="shared" si="213"/>
        <v>1732.895683442269</v>
      </c>
      <c r="V198" s="87" cm="1">
        <f t="array" ref="V198">VLOOKUP($E198,$AI$118:$AW$122,COLUMN($AW:$AW)-COLUMN($AH:$AH),FALSE)</f>
        <v>161.75600000000003</v>
      </c>
      <c r="W198" s="87" t="str">
        <f t="shared" si="217"/>
        <v>Domestic</v>
      </c>
      <c r="X198" s="87" t="str">
        <f t="shared" si="218"/>
        <v>Non-local</v>
      </c>
      <c r="Y198" s="104"/>
      <c r="Z198" s="87" t="str">
        <f t="shared" si="214"/>
        <v>USA</v>
      </c>
      <c r="AA198" s="87" t="str">
        <f t="shared" si="215"/>
        <v>USA</v>
      </c>
      <c r="AB198" s="82" cm="1">
        <f t="array" ref="AB198">VLOOKUP(B198,'GDP per Capita'!$T$2:$V$4235,COLUMN('GDP per Capita'!$V:$V)-COLUMN('GDP per Capita'!$S:$S),FALSE)</f>
        <v>63809.64</v>
      </c>
      <c r="AC198" s="82">
        <f t="shared" si="219"/>
        <v>63809.64</v>
      </c>
      <c r="AD198" s="82">
        <f t="shared" si="220"/>
        <v>63809.64</v>
      </c>
      <c r="AE198" s="88">
        <f t="shared" si="216"/>
        <v>2.7157270961601868E-2</v>
      </c>
      <c r="AI198" s="142" t="s">
        <v>34</v>
      </c>
      <c r="AJ198" s="144">
        <f t="shared" si="210"/>
        <v>2.9113669419392439E-2</v>
      </c>
      <c r="AK198" s="144">
        <f t="shared" si="210"/>
        <v>2.603202594593669E-2</v>
      </c>
      <c r="AL198" s="144">
        <f t="shared" si="210"/>
        <v>3.1182959610928623E-2</v>
      </c>
      <c r="AM198" s="144">
        <f t="shared" si="210"/>
        <v>3.0153955109157762E-2</v>
      </c>
      <c r="AN198" s="144">
        <f t="shared" si="210"/>
        <v>2.6592963145181728E-2</v>
      </c>
      <c r="AO198" s="144">
        <f t="shared" si="211"/>
        <v>2.9214528093850556E-2</v>
      </c>
      <c r="AQ198" s="82"/>
      <c r="AR198" s="88"/>
      <c r="AS198" s="88"/>
      <c r="AT198" s="88"/>
      <c r="AU198" s="88"/>
      <c r="AV198" s="88"/>
      <c r="AW198" s="88"/>
    </row>
    <row r="199" spans="1:54">
      <c r="A199" s="77" t="s">
        <v>996</v>
      </c>
      <c r="B199" s="77">
        <v>198</v>
      </c>
      <c r="C199" s="77" t="s">
        <v>29</v>
      </c>
      <c r="D199" s="77" t="s">
        <v>29</v>
      </c>
      <c r="E199" s="77">
        <v>2020</v>
      </c>
      <c r="F199" s="77">
        <v>40.747496599999998</v>
      </c>
      <c r="G199" s="77">
        <v>-74.263537599999907</v>
      </c>
      <c r="H199" s="77">
        <v>0</v>
      </c>
      <c r="I199" s="77" t="s">
        <v>881</v>
      </c>
      <c r="J199" s="77">
        <v>43.074761000000002</v>
      </c>
      <c r="K199" s="77">
        <v>-89.383761300000003</v>
      </c>
      <c r="L199" s="77">
        <v>2551.5799772703099</v>
      </c>
      <c r="M199" s="77">
        <v>0.49855450592314299</v>
      </c>
      <c r="N199" s="77">
        <v>0</v>
      </c>
      <c r="O199" s="77">
        <v>489.903355635899</v>
      </c>
      <c r="P199" s="87" cm="1">
        <f t="array" ref="P199">IF($X199="Non-local",VLOOKUP($E199,$AI$64:$AW$68,COLUMN($AW:$AW)-COLUMN($AH:$AH),FALSE),IF($X199="Unknown",VLOOKUP($E199,$AI$71:$AW$75,COLUMN($AW:$AW)-COLUMN($AH:$AH),FALSE),0))</f>
        <v>224</v>
      </c>
      <c r="Q199" s="87" cm="1">
        <f t="array" ref="Q199">IF($X199="Non-local",VLOOKUP($E199,$AI$40:$AW$44,COLUMN($AW:$AW)-COLUMN($AH:$AH),FALSE),IF($X199="Unknown",VLOOKUP($E199,$AI$47:$AW$51,COLUMN($AW:$AW)-COLUMN($AH:$AH),FALSE),0))</f>
        <v>470.18520000000001</v>
      </c>
      <c r="R199" s="87" cm="1">
        <f t="array" ref="R199">IF($X199="Non-local",VLOOKUP($E199,$AI$88:$AW$92,COLUMN($AW:$AW)-COLUMN($AH:$AH),FALSE),IF($X199="Unknown",VLOOKUP($E199,$AI$95:$AW$99,COLUMN($AW:$AW)-COLUMN($AH:$AH),FALSE),0))</f>
        <v>0.13052013767768686</v>
      </c>
      <c r="S199" s="87" cm="1">
        <f t="array" ref="S199">VLOOKUP($E199,$AI$111:$AW$115,COLUMN($AW:$AW)-COLUMN($AH:$AH),FALSE)</f>
        <v>410.28773999999999</v>
      </c>
      <c r="T199" s="104">
        <f t="shared" si="212"/>
        <v>0.62907464360082987</v>
      </c>
      <c r="U199" s="104">
        <f t="shared" si="213"/>
        <v>1594.3762956358989</v>
      </c>
      <c r="V199" s="87" cm="1">
        <f t="array" ref="V199">VLOOKUP($E199,$AI$118:$AW$122,COLUMN($AW:$AW)-COLUMN($AH:$AH),FALSE)</f>
        <v>161.75600000000003</v>
      </c>
      <c r="W199" s="87" t="str">
        <f t="shared" si="217"/>
        <v>Domestic</v>
      </c>
      <c r="X199" s="87" t="str">
        <f t="shared" si="218"/>
        <v>Non-local</v>
      </c>
      <c r="Y199" s="104"/>
      <c r="Z199" s="87" t="str">
        <f t="shared" si="214"/>
        <v>USA</v>
      </c>
      <c r="AA199" s="87" t="str">
        <f t="shared" si="215"/>
        <v>USA</v>
      </c>
      <c r="AB199" s="82" cm="1">
        <f t="array" ref="AB199">VLOOKUP(B199,'GDP per Capita'!$T$2:$V$4235,COLUMN('GDP per Capita'!$V:$V)-COLUMN('GDP per Capita'!$S:$S),FALSE)</f>
        <v>63809.64</v>
      </c>
      <c r="AC199" s="82">
        <f t="shared" si="219"/>
        <v>63809.64</v>
      </c>
      <c r="AD199" s="82">
        <f t="shared" si="220"/>
        <v>63809.64</v>
      </c>
      <c r="AE199" s="88">
        <f t="shared" si="216"/>
        <v>2.498644868762618E-2</v>
      </c>
    </row>
    <row r="200" spans="1:54">
      <c r="A200" s="77" t="s">
        <v>938</v>
      </c>
      <c r="B200" s="77">
        <v>199</v>
      </c>
      <c r="C200" s="77" t="s">
        <v>29</v>
      </c>
      <c r="D200" s="77" t="s">
        <v>29</v>
      </c>
      <c r="E200" s="77">
        <v>2020</v>
      </c>
      <c r="F200" s="77">
        <v>43.074760999999903</v>
      </c>
      <c r="G200" s="77">
        <v>-89.383761300000003</v>
      </c>
      <c r="H200" s="77">
        <v>1</v>
      </c>
      <c r="I200" s="77" t="s">
        <v>881</v>
      </c>
      <c r="J200" s="77">
        <v>43.074761000000002</v>
      </c>
      <c r="K200" s="77">
        <v>-89.383761300000003</v>
      </c>
      <c r="L200" s="77">
        <v>7.0732408818940899E-13</v>
      </c>
      <c r="M200" s="77">
        <v>0</v>
      </c>
      <c r="N200" s="77">
        <v>0</v>
      </c>
      <c r="O200" s="77">
        <v>0</v>
      </c>
      <c r="P200" s="87" cm="1">
        <f t="array" ref="P200">IF($X200="Non-local",VLOOKUP($E200,$AI$64:$AW$68,COLUMN($AW:$AW)-COLUMN($AH:$AH),FALSE),IF($X200="Unknown",VLOOKUP($E200,$AI$71:$AW$75,COLUMN($AW:$AW)-COLUMN($AH:$AH),FALSE),0))</f>
        <v>0</v>
      </c>
      <c r="Q200" s="87" cm="1">
        <f t="array" ref="Q200">IF($X200="Non-local",VLOOKUP($E200,$AI$40:$AW$44,COLUMN($AW:$AW)-COLUMN($AH:$AH),FALSE),IF($X200="Unknown",VLOOKUP($E200,$AI$47:$AW$51,COLUMN($AW:$AW)-COLUMN($AH:$AH),FALSE),0))</f>
        <v>0</v>
      </c>
      <c r="R200" s="87" cm="1">
        <f t="array" ref="R200">IF($X200="Non-local",VLOOKUP($E200,$AI$88:$AW$92,COLUMN($AW:$AW)-COLUMN($AH:$AH),FALSE),IF($X200="Unknown",VLOOKUP($E200,$AI$95:$AW$99,COLUMN($AW:$AW)-COLUMN($AH:$AH),FALSE),0))</f>
        <v>0</v>
      </c>
      <c r="S200" s="87" cm="1">
        <f t="array" ref="S200">VLOOKUP($E200,$AI$111:$AW$115,COLUMN($AW:$AW)-COLUMN($AH:$AH),FALSE)</f>
        <v>410.28773999999999</v>
      </c>
      <c r="T200" s="104">
        <f t="shared" si="212"/>
        <v>0</v>
      </c>
      <c r="U200" s="104">
        <f t="shared" si="213"/>
        <v>410.28773999999999</v>
      </c>
      <c r="V200" s="87" cm="1">
        <f t="array" ref="V200">VLOOKUP($E200,$AI$118:$AW$122,COLUMN($AW:$AW)-COLUMN($AH:$AH),FALSE)</f>
        <v>161.75600000000003</v>
      </c>
      <c r="W200" s="87" t="str">
        <f t="shared" si="217"/>
        <v>Domestic</v>
      </c>
      <c r="X200" s="87" t="str">
        <f t="shared" si="218"/>
        <v>Local</v>
      </c>
      <c r="Y200" s="104"/>
      <c r="Z200" s="87" t="str">
        <f t="shared" si="214"/>
        <v>USA</v>
      </c>
      <c r="AA200" s="87" t="str">
        <f t="shared" si="215"/>
        <v>USA</v>
      </c>
      <c r="AB200" s="82" cm="1">
        <f t="array" ref="AB200">VLOOKUP(B200,'GDP per Capita'!$T$2:$V$4235,COLUMN('GDP per Capita'!$V:$V)-COLUMN('GDP per Capita'!$S:$S),FALSE)</f>
        <v>63809.64</v>
      </c>
      <c r="AC200" s="82">
        <f t="shared" si="219"/>
        <v>63809.64</v>
      </c>
      <c r="AD200" s="82">
        <f t="shared" si="220"/>
        <v>63809.64</v>
      </c>
      <c r="AE200" s="88">
        <f t="shared" si="216"/>
        <v>6.4298707844143927E-3</v>
      </c>
    </row>
    <row r="201" spans="1:54">
      <c r="A201" s="77" t="s">
        <v>997</v>
      </c>
      <c r="B201" s="77">
        <v>200</v>
      </c>
      <c r="C201" s="77" t="s">
        <v>29</v>
      </c>
      <c r="D201" s="77" t="s">
        <v>29</v>
      </c>
      <c r="E201" s="77">
        <v>2020</v>
      </c>
      <c r="F201" s="77">
        <v>41.661256099999903</v>
      </c>
      <c r="G201" s="77">
        <v>-91.529910599999994</v>
      </c>
      <c r="H201" s="77">
        <v>0</v>
      </c>
      <c r="I201" s="77" t="s">
        <v>881</v>
      </c>
      <c r="J201" s="77">
        <v>43.074761000000002</v>
      </c>
      <c r="K201" s="77">
        <v>-89.383761300000003</v>
      </c>
      <c r="L201" s="77">
        <v>472.37268939255</v>
      </c>
      <c r="M201" s="77">
        <v>0.224006046630808</v>
      </c>
      <c r="N201" s="77">
        <v>0</v>
      </c>
      <c r="O201" s="77">
        <v>90.695556363369604</v>
      </c>
      <c r="P201" s="87" cm="1">
        <f t="array" ref="P201">IF($X201="Non-local",VLOOKUP($E201,$AI$64:$AW$68,COLUMN($AW:$AW)-COLUMN($AH:$AH),FALSE),IF($X201="Unknown",VLOOKUP($E201,$AI$71:$AW$75,COLUMN($AW:$AW)-COLUMN($AH:$AH),FALSE),0))</f>
        <v>224</v>
      </c>
      <c r="Q201" s="87" cm="1">
        <f t="array" ref="Q201">IF($X201="Non-local",VLOOKUP($E201,$AI$40:$AW$44,COLUMN($AW:$AW)-COLUMN($AH:$AH),FALSE),IF($X201="Unknown",VLOOKUP($E201,$AI$47:$AW$51,COLUMN($AW:$AW)-COLUMN($AH:$AH),FALSE),0))</f>
        <v>470.18520000000001</v>
      </c>
      <c r="R201" s="87" cm="1">
        <f t="array" ref="R201">IF($X201="Non-local",VLOOKUP($E201,$AI$88:$AW$92,COLUMN($AW:$AW)-COLUMN($AH:$AH),FALSE),IF($X201="Unknown",VLOOKUP($E201,$AI$95:$AW$99,COLUMN($AW:$AW)-COLUMN($AH:$AH),FALSE),0))</f>
        <v>0.13052013767768686</v>
      </c>
      <c r="S201" s="87" cm="1">
        <f t="array" ref="S201">VLOOKUP($E201,$AI$111:$AW$115,COLUMN($AW:$AW)-COLUMN($AH:$AH),FALSE)</f>
        <v>410.28773999999999</v>
      </c>
      <c r="T201" s="104">
        <f t="shared" si="212"/>
        <v>0.35452618430849486</v>
      </c>
      <c r="U201" s="104">
        <f t="shared" si="213"/>
        <v>1195.1684963633697</v>
      </c>
      <c r="V201" s="87" cm="1">
        <f t="array" ref="V201">VLOOKUP($E201,$AI$118:$AW$122,COLUMN($AW:$AW)-COLUMN($AH:$AH),FALSE)</f>
        <v>161.75600000000003</v>
      </c>
      <c r="W201" s="87" t="str">
        <f t="shared" si="217"/>
        <v>Domestic</v>
      </c>
      <c r="X201" s="87" t="str">
        <f t="shared" si="218"/>
        <v>Non-local</v>
      </c>
      <c r="Y201" s="104"/>
      <c r="Z201" s="87" t="str">
        <f t="shared" si="214"/>
        <v>USA</v>
      </c>
      <c r="AA201" s="87" t="str">
        <f t="shared" si="215"/>
        <v>USA</v>
      </c>
      <c r="AB201" s="82" cm="1">
        <f t="array" ref="AB201">VLOOKUP(B201,'GDP per Capita'!$T$2:$V$4235,COLUMN('GDP per Capita'!$V:$V)-COLUMN('GDP per Capita'!$S:$S),FALSE)</f>
        <v>63809.64</v>
      </c>
      <c r="AC201" s="82">
        <f t="shared" si="219"/>
        <v>63809.64</v>
      </c>
      <c r="AD201" s="82">
        <f t="shared" si="220"/>
        <v>63809.64</v>
      </c>
      <c r="AE201" s="88">
        <f t="shared" si="216"/>
        <v>1.8730218449177424E-2</v>
      </c>
    </row>
    <row r="202" spans="1:54">
      <c r="A202" s="77" t="s">
        <v>998</v>
      </c>
      <c r="B202" s="77">
        <v>201</v>
      </c>
      <c r="C202" s="77" t="s">
        <v>29</v>
      </c>
      <c r="D202" s="77" t="s">
        <v>29</v>
      </c>
      <c r="E202" s="77">
        <v>2020</v>
      </c>
      <c r="F202" s="77">
        <v>37.368830099999997</v>
      </c>
      <c r="G202" s="77">
        <v>-122.03634959999999</v>
      </c>
      <c r="H202" s="77">
        <v>0</v>
      </c>
      <c r="I202" s="77" t="s">
        <v>881</v>
      </c>
      <c r="J202" s="77">
        <v>43.074761000000002</v>
      </c>
      <c r="K202" s="77">
        <v>-89.383761300000003</v>
      </c>
      <c r="L202" s="77">
        <v>5649.8598475856897</v>
      </c>
      <c r="M202" s="77">
        <v>0.96455870361684004</v>
      </c>
      <c r="N202" s="77">
        <v>0</v>
      </c>
      <c r="O202" s="77">
        <v>677.98318171028302</v>
      </c>
      <c r="P202" s="87" cm="1">
        <f t="array" ref="P202">IF($X202="Non-local",VLOOKUP($E202,$AI$64:$AW$68,COLUMN($AW:$AW)-COLUMN($AH:$AH),FALSE),IF($X202="Unknown",VLOOKUP($E202,$AI$71:$AW$75,COLUMN($AW:$AW)-COLUMN($AH:$AH),FALSE),0))</f>
        <v>224</v>
      </c>
      <c r="Q202" s="87" cm="1">
        <f t="array" ref="Q202">IF($X202="Non-local",VLOOKUP($E202,$AI$40:$AW$44,COLUMN($AW:$AW)-COLUMN($AH:$AH),FALSE),IF($X202="Unknown",VLOOKUP($E202,$AI$47:$AW$51,COLUMN($AW:$AW)-COLUMN($AH:$AH),FALSE),0))</f>
        <v>470.18520000000001</v>
      </c>
      <c r="R202" s="87" cm="1">
        <f t="array" ref="R202">IF($X202="Non-local",VLOOKUP($E202,$AI$88:$AW$92,COLUMN($AW:$AW)-COLUMN($AH:$AH),FALSE),IF($X202="Unknown",VLOOKUP($E202,$AI$95:$AW$99,COLUMN($AW:$AW)-COLUMN($AH:$AH),FALSE),0))</f>
        <v>0.13052013767768686</v>
      </c>
      <c r="S202" s="87" cm="1">
        <f t="array" ref="S202">VLOOKUP($E202,$AI$111:$AW$115,COLUMN($AW:$AW)-COLUMN($AH:$AH),FALSE)</f>
        <v>410.28773999999999</v>
      </c>
      <c r="T202" s="104">
        <f t="shared" si="212"/>
        <v>1.0950788412945269</v>
      </c>
      <c r="U202" s="104">
        <f t="shared" si="213"/>
        <v>1782.456121710283</v>
      </c>
      <c r="V202" s="87" cm="1">
        <f t="array" ref="V202">VLOOKUP($E202,$AI$118:$AW$122,COLUMN($AW:$AW)-COLUMN($AH:$AH),FALSE)</f>
        <v>161.75600000000003</v>
      </c>
      <c r="W202" s="87" t="str">
        <f t="shared" si="217"/>
        <v>Domestic</v>
      </c>
      <c r="X202" s="87" t="str">
        <f t="shared" si="218"/>
        <v>Non-local</v>
      </c>
      <c r="Y202" s="104"/>
      <c r="Z202" s="87" t="str">
        <f t="shared" si="214"/>
        <v>USA</v>
      </c>
      <c r="AA202" s="87" t="str">
        <f t="shared" si="215"/>
        <v>USA</v>
      </c>
      <c r="AB202" s="82" cm="1">
        <f t="array" ref="AB202">VLOOKUP(B202,'GDP per Capita'!$T$2:$V$4235,COLUMN('GDP per Capita'!$V:$V)-COLUMN('GDP per Capita'!$S:$S),FALSE)</f>
        <v>63809.64</v>
      </c>
      <c r="AC202" s="82">
        <f t="shared" si="219"/>
        <v>63809.64</v>
      </c>
      <c r="AD202" s="82">
        <f t="shared" si="220"/>
        <v>63809.64</v>
      </c>
      <c r="AE202" s="88">
        <f t="shared" si="216"/>
        <v>2.7933962982870347E-2</v>
      </c>
      <c r="AI202" s="82"/>
      <c r="AK202" s="88"/>
    </row>
    <row r="203" spans="1:54" ht="34">
      <c r="A203" s="77" t="s">
        <v>999</v>
      </c>
      <c r="B203" s="77">
        <v>202</v>
      </c>
      <c r="C203" s="77" t="s">
        <v>29</v>
      </c>
      <c r="D203" s="77" t="s">
        <v>29</v>
      </c>
      <c r="E203" s="77">
        <v>2020</v>
      </c>
      <c r="F203" s="77">
        <v>47.603832099999998</v>
      </c>
      <c r="G203" s="77">
        <v>-122.3300624</v>
      </c>
      <c r="H203" s="77">
        <v>0</v>
      </c>
      <c r="I203" s="77" t="s">
        <v>881</v>
      </c>
      <c r="J203" s="77">
        <v>43.074761000000002</v>
      </c>
      <c r="K203" s="77">
        <v>-89.383761300000003</v>
      </c>
      <c r="L203" s="77">
        <v>5206.6080578094698</v>
      </c>
      <c r="M203" s="77">
        <v>0.90450918668976399</v>
      </c>
      <c r="N203" s="77">
        <v>0</v>
      </c>
      <c r="O203" s="77">
        <v>624.79296693713695</v>
      </c>
      <c r="P203" s="87" cm="1">
        <f t="array" ref="P203">IF($X203="Non-local",VLOOKUP($E203,$AI$64:$AW$68,COLUMN($AW:$AW)-COLUMN($AH:$AH),FALSE),IF($X203="Unknown",VLOOKUP($E203,$AI$71:$AW$75,COLUMN($AW:$AW)-COLUMN($AH:$AH),FALSE),0))</f>
        <v>224</v>
      </c>
      <c r="Q203" s="87" cm="1">
        <f t="array" ref="Q203">IF($X203="Non-local",VLOOKUP($E203,$AI$40:$AW$44,COLUMN($AW:$AW)-COLUMN($AH:$AH),FALSE),IF($X203="Unknown",VLOOKUP($E203,$AI$47:$AW$51,COLUMN($AW:$AW)-COLUMN($AH:$AH),FALSE),0))</f>
        <v>470.18520000000001</v>
      </c>
      <c r="R203" s="87" cm="1">
        <f t="array" ref="R203">IF($X203="Non-local",VLOOKUP($E203,$AI$88:$AW$92,COLUMN($AW:$AW)-COLUMN($AH:$AH),FALSE),IF($X203="Unknown",VLOOKUP($E203,$AI$95:$AW$99,COLUMN($AW:$AW)-COLUMN($AH:$AH),FALSE),0))</f>
        <v>0.13052013767768686</v>
      </c>
      <c r="S203" s="87" cm="1">
        <f t="array" ref="S203">VLOOKUP($E203,$AI$111:$AW$115,COLUMN($AW:$AW)-COLUMN($AH:$AH),FALSE)</f>
        <v>410.28773999999999</v>
      </c>
      <c r="T203" s="104">
        <f t="shared" si="212"/>
        <v>1.0350293243674509</v>
      </c>
      <c r="U203" s="104">
        <f t="shared" si="213"/>
        <v>1729.2659069371368</v>
      </c>
      <c r="V203" s="87" cm="1">
        <f t="array" ref="V203">VLOOKUP($E203,$AI$118:$AW$122,COLUMN($AW:$AW)-COLUMN($AH:$AH),FALSE)</f>
        <v>161.75600000000003</v>
      </c>
      <c r="W203" s="87" t="str">
        <f t="shared" si="217"/>
        <v>Domestic</v>
      </c>
      <c r="X203" s="87" t="str">
        <f t="shared" si="218"/>
        <v>Non-local</v>
      </c>
      <c r="Y203" s="104"/>
      <c r="Z203" s="87" t="str">
        <f t="shared" si="214"/>
        <v>USA</v>
      </c>
      <c r="AA203" s="87" t="str">
        <f t="shared" si="215"/>
        <v>USA</v>
      </c>
      <c r="AB203" s="82" cm="1">
        <f t="array" ref="AB203">VLOOKUP(B203,'GDP per Capita'!$T$2:$V$4235,COLUMN('GDP per Capita'!$V:$V)-COLUMN('GDP per Capita'!$S:$S),FALSE)</f>
        <v>63809.64</v>
      </c>
      <c r="AC203" s="82">
        <f t="shared" si="219"/>
        <v>63809.64</v>
      </c>
      <c r="AD203" s="82">
        <f t="shared" si="220"/>
        <v>63809.64</v>
      </c>
      <c r="AE203" s="88">
        <f t="shared" si="216"/>
        <v>2.7100386508012532E-2</v>
      </c>
      <c r="AI203" s="132" t="s">
        <v>849</v>
      </c>
      <c r="AJ203" s="133" t="s">
        <v>814</v>
      </c>
      <c r="AK203" s="134" t="s">
        <v>78</v>
      </c>
      <c r="AL203" s="134" t="s">
        <v>842</v>
      </c>
      <c r="AM203" s="134" t="s">
        <v>50</v>
      </c>
      <c r="AN203" s="135" t="s">
        <v>53</v>
      </c>
      <c r="AO203" s="136" t="s">
        <v>47</v>
      </c>
      <c r="AP203" s="136" t="s">
        <v>48</v>
      </c>
      <c r="AQ203" s="136" t="s">
        <v>595</v>
      </c>
      <c r="AR203" s="135" t="s">
        <v>51</v>
      </c>
      <c r="AS203" s="145" t="s">
        <v>52</v>
      </c>
      <c r="AT203" s="146"/>
      <c r="AU203" s="146"/>
      <c r="AV203" s="146"/>
      <c r="AW203" s="146"/>
      <c r="AX203" s="146"/>
      <c r="AY203" s="146"/>
      <c r="AZ203" s="146"/>
      <c r="BA203" s="146"/>
      <c r="BB203" s="146"/>
    </row>
    <row r="204" spans="1:54">
      <c r="A204" s="77" t="s">
        <v>1000</v>
      </c>
      <c r="B204" s="77">
        <v>203</v>
      </c>
      <c r="C204" s="77" t="s">
        <v>29</v>
      </c>
      <c r="D204" s="77" t="s">
        <v>29</v>
      </c>
      <c r="E204" s="77">
        <v>2020</v>
      </c>
      <c r="F204" s="77">
        <v>37.3893889</v>
      </c>
      <c r="G204" s="77">
        <v>-122.0832101</v>
      </c>
      <c r="H204" s="77">
        <v>0</v>
      </c>
      <c r="I204" s="77" t="s">
        <v>881</v>
      </c>
      <c r="J204" s="77">
        <v>43.074761000000002</v>
      </c>
      <c r="K204" s="77">
        <v>-89.383761300000003</v>
      </c>
      <c r="L204" s="77">
        <v>5655.6638148889297</v>
      </c>
      <c r="M204" s="77">
        <v>0.96534729238277805</v>
      </c>
      <c r="N204" s="77">
        <v>0</v>
      </c>
      <c r="O204" s="77">
        <v>678.67965778667099</v>
      </c>
      <c r="P204" s="87" cm="1">
        <f t="array" ref="P204">IF($X204="Non-local",VLOOKUP($E204,$AI$64:$AW$68,COLUMN($AW:$AW)-COLUMN($AH:$AH),FALSE),IF($X204="Unknown",VLOOKUP($E204,$AI$71:$AW$75,COLUMN($AW:$AW)-COLUMN($AH:$AH),FALSE),0))</f>
        <v>224</v>
      </c>
      <c r="Q204" s="87" cm="1">
        <f t="array" ref="Q204">IF($X204="Non-local",VLOOKUP($E204,$AI$40:$AW$44,COLUMN($AW:$AW)-COLUMN($AH:$AH),FALSE),IF($X204="Unknown",VLOOKUP($E204,$AI$47:$AW$51,COLUMN($AW:$AW)-COLUMN($AH:$AH),FALSE),0))</f>
        <v>470.18520000000001</v>
      </c>
      <c r="R204" s="87" cm="1">
        <f t="array" ref="R204">IF($X204="Non-local",VLOOKUP($E204,$AI$88:$AW$92,COLUMN($AW:$AW)-COLUMN($AH:$AH),FALSE),IF($X204="Unknown",VLOOKUP($E204,$AI$95:$AW$99,COLUMN($AW:$AW)-COLUMN($AH:$AH),FALSE),0))</f>
        <v>0.13052013767768686</v>
      </c>
      <c r="S204" s="87" cm="1">
        <f t="array" ref="S204">VLOOKUP($E204,$AI$111:$AW$115,COLUMN($AW:$AW)-COLUMN($AH:$AH),FALSE)</f>
        <v>410.28773999999999</v>
      </c>
      <c r="T204" s="104">
        <f t="shared" si="212"/>
        <v>1.0958674300604649</v>
      </c>
      <c r="U204" s="104">
        <f t="shared" si="213"/>
        <v>1783.1525977866711</v>
      </c>
      <c r="V204" s="87" cm="1">
        <f t="array" ref="V204">VLOOKUP($E204,$AI$118:$AW$122,COLUMN($AW:$AW)-COLUMN($AH:$AH),FALSE)</f>
        <v>161.75600000000003</v>
      </c>
      <c r="W204" s="87" t="str">
        <f t="shared" si="217"/>
        <v>Domestic</v>
      </c>
      <c r="X204" s="87" t="str">
        <f t="shared" si="218"/>
        <v>Non-local</v>
      </c>
      <c r="Y204" s="104"/>
      <c r="Z204" s="87" t="str">
        <f t="shared" si="214"/>
        <v>USA</v>
      </c>
      <c r="AA204" s="87" t="str">
        <f t="shared" si="215"/>
        <v>USA</v>
      </c>
      <c r="AB204" s="82" cm="1">
        <f t="array" ref="AB204">VLOOKUP(B204,'GDP per Capita'!$T$2:$V$4235,COLUMN('GDP per Capita'!$V:$V)-COLUMN('GDP per Capita'!$S:$S),FALSE)</f>
        <v>63809.64</v>
      </c>
      <c r="AC204" s="82">
        <f t="shared" si="219"/>
        <v>63809.64</v>
      </c>
      <c r="AD204" s="82">
        <f t="shared" si="220"/>
        <v>63809.64</v>
      </c>
      <c r="AE204" s="88">
        <f t="shared" si="216"/>
        <v>2.7944877886580635E-2</v>
      </c>
      <c r="AI204" s="138" t="s">
        <v>867</v>
      </c>
      <c r="AJ204" s="137">
        <f>COUNT($E$2:$E$4235)-SUM(AJ178:AJ182,AJ168:AJ172,AJ157:AJ161)</f>
        <v>0</v>
      </c>
      <c r="AK204" s="137">
        <f>SUM($L$2:$L$4235)-SUM(AK178:AK182,AK168:AK172,AK157:AK161)</f>
        <v>-8.9406967163085938E-8</v>
      </c>
      <c r="AL204" s="137">
        <f>SUM($M$2:$M$4235)-SUM(AL178:AL182,AL168:AL172,AL157:AL161)</f>
        <v>-1.9099388737231493E-11</v>
      </c>
      <c r="AM204" s="137">
        <f>SUM($O$2:$O$4235)-SUM(AM178:AM182,AM168:AM172,AM157:AM161)</f>
        <v>-1.0244548320770264E-8</v>
      </c>
      <c r="AN204" s="137">
        <f>SUM($P$2:$P$4235)-SUM(AN178:AN182,AN168:AN172,AN157:AN161)</f>
        <v>-4.6566128730773926E-9</v>
      </c>
      <c r="AO204" s="137">
        <f>SUM($Q$2:$Q$4235)-SUM(AO178:AO182,AO168:AO172,AO157:AO161)</f>
        <v>-2.0954757928848267E-8</v>
      </c>
      <c r="AP204" s="137">
        <f>SUM($R$2:$R$4235)-SUM(AP178:AP182,AP168:AP172,AP157:AP161)</f>
        <v>1.1823431123048067E-11</v>
      </c>
      <c r="AQ204" s="137">
        <f>SUM($S$2:$S$4235)-SUM(AQ178:AQ182,AQ168:AQ172,AQ157:AQ161)</f>
        <v>6.4261257648468018E-8</v>
      </c>
      <c r="AR204" s="137">
        <f>SUM($T$2:$T$4235)-SUM(AR178:AR182,AR168:AR172,AR157:AR161)</f>
        <v>-1.9554136088117957E-11</v>
      </c>
      <c r="AS204" s="137">
        <f>SUM($U$2:$U$4235)-SUM(AS178:AS182,AS168:AS172,AS157:AS161)</f>
        <v>-6.4261257648468018E-8</v>
      </c>
      <c r="AT204" s="147"/>
      <c r="AU204" s="147"/>
      <c r="AV204" s="147"/>
      <c r="AW204" s="147"/>
      <c r="AX204" s="147"/>
      <c r="AY204" s="147"/>
      <c r="AZ204" s="147"/>
      <c r="BA204" s="147"/>
      <c r="BB204" s="147"/>
    </row>
    <row r="205" spans="1:54">
      <c r="A205" s="77" t="s">
        <v>1001</v>
      </c>
      <c r="B205" s="77">
        <v>204</v>
      </c>
      <c r="C205" s="77" t="s">
        <v>557</v>
      </c>
      <c r="D205" s="77" t="s">
        <v>31</v>
      </c>
      <c r="E205" s="77">
        <v>2020</v>
      </c>
      <c r="F205" s="77">
        <v>45.618310299999997</v>
      </c>
      <c r="G205" s="77">
        <v>9.2081245000000003</v>
      </c>
      <c r="H205" s="77">
        <v>0</v>
      </c>
      <c r="I205" s="77" t="s">
        <v>881</v>
      </c>
      <c r="J205" s="77">
        <v>43.074761000000002</v>
      </c>
      <c r="K205" s="77">
        <v>-89.383761300000003</v>
      </c>
      <c r="L205" s="77">
        <v>14607.382991914101</v>
      </c>
      <c r="M205" s="77">
        <v>2.2522784232953899</v>
      </c>
      <c r="N205" s="77">
        <v>0</v>
      </c>
      <c r="O205" s="77">
        <v>1533.77521415098</v>
      </c>
      <c r="P205" s="87" cm="1">
        <f t="array" ref="P205">IF($X205="Non-local",VLOOKUP($E205,$AI$64:$AW$68,COLUMN($AW:$AW)-COLUMN($AH:$AH),FALSE),IF($X205="Unknown",VLOOKUP($E205,$AI$71:$AW$75,COLUMN($AW:$AW)-COLUMN($AH:$AH),FALSE),0))</f>
        <v>224</v>
      </c>
      <c r="Q205" s="87" cm="1">
        <f t="array" ref="Q205">IF($X205="Non-local",VLOOKUP($E205,$AI$40:$AW$44,COLUMN($AW:$AW)-COLUMN($AH:$AH),FALSE),IF($X205="Unknown",VLOOKUP($E205,$AI$47:$AW$51,COLUMN($AW:$AW)-COLUMN($AH:$AH),FALSE),0))</f>
        <v>470.18520000000001</v>
      </c>
      <c r="R205" s="87" cm="1">
        <f t="array" ref="R205">IF($X205="Non-local",VLOOKUP($E205,$AI$88:$AW$92,COLUMN($AW:$AW)-COLUMN($AH:$AH),FALSE),IF($X205="Unknown",VLOOKUP($E205,$AI$95:$AW$99,COLUMN($AW:$AW)-COLUMN($AH:$AH),FALSE),0))</f>
        <v>0.13052013767768686</v>
      </c>
      <c r="S205" s="87" cm="1">
        <f t="array" ref="S205">VLOOKUP($E205,$AI$111:$AW$115,COLUMN($AW:$AW)-COLUMN($AH:$AH),FALSE)</f>
        <v>410.28773999999999</v>
      </c>
      <c r="T205" s="104">
        <f t="shared" si="212"/>
        <v>2.3827985609730766</v>
      </c>
      <c r="U205" s="104">
        <f t="shared" si="213"/>
        <v>2638.2481541509796</v>
      </c>
      <c r="V205" s="87" cm="1">
        <f t="array" ref="V205">VLOOKUP($E205,$AI$118:$AW$122,COLUMN($AW:$AW)-COLUMN($AH:$AH),FALSE)</f>
        <v>161.75600000000003</v>
      </c>
      <c r="W205" s="87" t="str">
        <f t="shared" si="217"/>
        <v>International</v>
      </c>
      <c r="X205" s="87" t="str">
        <f t="shared" si="218"/>
        <v>Non-local</v>
      </c>
      <c r="Y205" s="104"/>
      <c r="Z205" s="87" t="str">
        <f t="shared" si="214"/>
        <v>Italy</v>
      </c>
      <c r="AA205" s="87" t="str">
        <f t="shared" si="215"/>
        <v>Europe</v>
      </c>
      <c r="AB205" s="82" cm="1">
        <f t="array" ref="AB205">VLOOKUP(B205,'GDP per Capita'!$T$2:$V$4235,COLUMN('GDP per Capita'!$V:$V)-COLUMN('GDP per Capita'!$S:$S),FALSE)</f>
        <v>34671.17</v>
      </c>
      <c r="AC205" s="82">
        <f t="shared" si="219"/>
        <v>34671.17</v>
      </c>
      <c r="AD205" s="82">
        <f t="shared" si="220"/>
        <v>34671.17</v>
      </c>
      <c r="AE205" s="88">
        <f t="shared" si="216"/>
        <v>7.6093427310095954E-2</v>
      </c>
      <c r="AI205" s="107"/>
      <c r="AJ205" s="137">
        <f>COUNT($E$2:$E$4235)-SUM(AJ16:AS20,AJ23:AS27,AJ30:AS34)</f>
        <v>0</v>
      </c>
      <c r="AK205" s="137"/>
      <c r="AL205" s="137"/>
      <c r="AM205" s="137"/>
      <c r="AN205" s="137"/>
      <c r="AO205" s="137"/>
      <c r="AP205" s="137"/>
      <c r="AQ205" s="137"/>
      <c r="AR205" s="137"/>
      <c r="AS205" s="137"/>
      <c r="AT205" s="147"/>
      <c r="AU205" s="147"/>
      <c r="AV205" s="147"/>
      <c r="AW205" s="147"/>
      <c r="AX205" s="147"/>
      <c r="AY205" s="147"/>
      <c r="AZ205" s="147"/>
      <c r="BA205" s="147"/>
      <c r="BB205" s="147"/>
    </row>
    <row r="206" spans="1:54">
      <c r="A206" s="77" t="s">
        <v>1002</v>
      </c>
      <c r="B206" s="77">
        <v>205</v>
      </c>
      <c r="C206" s="77" t="s">
        <v>29</v>
      </c>
      <c r="D206" s="77" t="s">
        <v>29</v>
      </c>
      <c r="E206" s="77">
        <v>2020</v>
      </c>
      <c r="F206" s="77">
        <v>35.881400899999903</v>
      </c>
      <c r="G206" s="77">
        <v>-106.29899579999901</v>
      </c>
      <c r="H206" s="77">
        <v>0</v>
      </c>
      <c r="I206" s="77" t="s">
        <v>881</v>
      </c>
      <c r="J206" s="77">
        <v>43.074761000000002</v>
      </c>
      <c r="K206" s="77">
        <v>-89.383761300000003</v>
      </c>
      <c r="L206" s="77">
        <v>3306.2851486271202</v>
      </c>
      <c r="M206" s="77">
        <v>0.61168480392896096</v>
      </c>
      <c r="N206" s="77">
        <v>0</v>
      </c>
      <c r="O206" s="77">
        <v>634.80674853640801</v>
      </c>
      <c r="P206" s="87" cm="1">
        <f t="array" ref="P206">IF($X206="Non-local",VLOOKUP($E206,$AI$64:$AW$68,COLUMN($AW:$AW)-COLUMN($AH:$AH),FALSE),IF($X206="Unknown",VLOOKUP($E206,$AI$71:$AW$75,COLUMN($AW:$AW)-COLUMN($AH:$AH),FALSE),0))</f>
        <v>224</v>
      </c>
      <c r="Q206" s="87" cm="1">
        <f t="array" ref="Q206">IF($X206="Non-local",VLOOKUP($E206,$AI$40:$AW$44,COLUMN($AW:$AW)-COLUMN($AH:$AH),FALSE),IF($X206="Unknown",VLOOKUP($E206,$AI$47:$AW$51,COLUMN($AW:$AW)-COLUMN($AH:$AH),FALSE),0))</f>
        <v>470.18520000000001</v>
      </c>
      <c r="R206" s="87" cm="1">
        <f t="array" ref="R206">IF($X206="Non-local",VLOOKUP($E206,$AI$88:$AW$92,COLUMN($AW:$AW)-COLUMN($AH:$AH),FALSE),IF($X206="Unknown",VLOOKUP($E206,$AI$95:$AW$99,COLUMN($AW:$AW)-COLUMN($AH:$AH),FALSE),0))</f>
        <v>0.13052013767768686</v>
      </c>
      <c r="S206" s="87" cm="1">
        <f t="array" ref="S206">VLOOKUP($E206,$AI$111:$AW$115,COLUMN($AW:$AW)-COLUMN($AH:$AH),FALSE)</f>
        <v>410.28773999999999</v>
      </c>
      <c r="T206" s="104">
        <f t="shared" si="212"/>
        <v>0.74220494160664785</v>
      </c>
      <c r="U206" s="104">
        <f t="shared" si="213"/>
        <v>1739.279688536408</v>
      </c>
      <c r="V206" s="87" cm="1">
        <f t="array" ref="V206">VLOOKUP($E206,$AI$118:$AW$122,COLUMN($AW:$AW)-COLUMN($AH:$AH),FALSE)</f>
        <v>161.75600000000003</v>
      </c>
      <c r="W206" s="87" t="str">
        <f t="shared" si="217"/>
        <v>Domestic</v>
      </c>
      <c r="X206" s="87" t="str">
        <f t="shared" si="218"/>
        <v>Non-local</v>
      </c>
      <c r="Y206" s="104"/>
      <c r="Z206" s="87" t="str">
        <f t="shared" si="214"/>
        <v>USA</v>
      </c>
      <c r="AA206" s="87" t="str">
        <f t="shared" si="215"/>
        <v>USA</v>
      </c>
      <c r="AB206" s="82" cm="1">
        <f t="array" ref="AB206">VLOOKUP(B206,'GDP per Capita'!$T$2:$V$4235,COLUMN('GDP per Capita'!$V:$V)-COLUMN('GDP per Capita'!$S:$S),FALSE)</f>
        <v>63809.64</v>
      </c>
      <c r="AC206" s="82">
        <f t="shared" si="219"/>
        <v>63809.64</v>
      </c>
      <c r="AD206" s="82">
        <f t="shared" si="220"/>
        <v>63809.64</v>
      </c>
      <c r="AE206" s="88">
        <f t="shared" si="216"/>
        <v>2.7257318620453084E-2</v>
      </c>
      <c r="AI206" s="110"/>
      <c r="AJ206" s="147"/>
      <c r="AK206" s="147"/>
      <c r="AL206" s="147"/>
      <c r="AM206" s="147"/>
      <c r="AN206" s="147"/>
      <c r="AO206" s="147"/>
      <c r="AP206" s="147"/>
      <c r="AQ206" s="147"/>
      <c r="AR206" s="147"/>
      <c r="AS206" s="147"/>
      <c r="AT206" s="147"/>
      <c r="AU206" s="147"/>
      <c r="AV206" s="147"/>
      <c r="AW206" s="147"/>
      <c r="AX206" s="147"/>
      <c r="AY206" s="147"/>
      <c r="AZ206" s="147"/>
      <c r="BA206" s="147"/>
      <c r="BB206" s="147"/>
    </row>
    <row r="207" spans="1:54">
      <c r="A207" s="77" t="s">
        <v>927</v>
      </c>
      <c r="B207" s="77">
        <v>206</v>
      </c>
      <c r="C207" s="77" t="s">
        <v>29</v>
      </c>
      <c r="D207" s="77" t="s">
        <v>29</v>
      </c>
      <c r="E207" s="77">
        <v>2020</v>
      </c>
      <c r="F207" s="77">
        <v>34.147645199999999</v>
      </c>
      <c r="G207" s="77">
        <v>-118.1444779</v>
      </c>
      <c r="H207" s="77">
        <v>0</v>
      </c>
      <c r="I207" s="77" t="s">
        <v>881</v>
      </c>
      <c r="J207" s="77">
        <v>43.074761000000002</v>
      </c>
      <c r="K207" s="77">
        <v>-89.383761300000003</v>
      </c>
      <c r="L207" s="77">
        <v>5344.7305889170102</v>
      </c>
      <c r="M207" s="77">
        <v>0.923184194272757</v>
      </c>
      <c r="N207" s="77">
        <v>0</v>
      </c>
      <c r="O207" s="77">
        <v>641.367670670042</v>
      </c>
      <c r="P207" s="87" cm="1">
        <f t="array" ref="P207">IF($X207="Non-local",VLOOKUP($E207,$AI$64:$AW$68,COLUMN($AW:$AW)-COLUMN($AH:$AH),FALSE),IF($X207="Unknown",VLOOKUP($E207,$AI$71:$AW$75,COLUMN($AW:$AW)-COLUMN($AH:$AH),FALSE),0))</f>
        <v>224</v>
      </c>
      <c r="Q207" s="87" cm="1">
        <f t="array" ref="Q207">IF($X207="Non-local",VLOOKUP($E207,$AI$40:$AW$44,COLUMN($AW:$AW)-COLUMN($AH:$AH),FALSE),IF($X207="Unknown",VLOOKUP($E207,$AI$47:$AW$51,COLUMN($AW:$AW)-COLUMN($AH:$AH),FALSE),0))</f>
        <v>470.18520000000001</v>
      </c>
      <c r="R207" s="87" cm="1">
        <f t="array" ref="R207">IF($X207="Non-local",VLOOKUP($E207,$AI$88:$AW$92,COLUMN($AW:$AW)-COLUMN($AH:$AH),FALSE),IF($X207="Unknown",VLOOKUP($E207,$AI$95:$AW$99,COLUMN($AW:$AW)-COLUMN($AH:$AH),FALSE),0))</f>
        <v>0.13052013767768686</v>
      </c>
      <c r="S207" s="87" cm="1">
        <f t="array" ref="S207">VLOOKUP($E207,$AI$111:$AW$115,COLUMN($AW:$AW)-COLUMN($AH:$AH),FALSE)</f>
        <v>410.28773999999999</v>
      </c>
      <c r="T207" s="104">
        <f t="shared" si="212"/>
        <v>1.0537043319504438</v>
      </c>
      <c r="U207" s="104">
        <f t="shared" si="213"/>
        <v>1745.840610670042</v>
      </c>
      <c r="V207" s="87" cm="1">
        <f t="array" ref="V207">VLOOKUP($E207,$AI$118:$AW$122,COLUMN($AW:$AW)-COLUMN($AH:$AH),FALSE)</f>
        <v>161.75600000000003</v>
      </c>
      <c r="W207" s="87" t="str">
        <f t="shared" si="217"/>
        <v>Domestic</v>
      </c>
      <c r="X207" s="87" t="str">
        <f t="shared" si="218"/>
        <v>Non-local</v>
      </c>
      <c r="Y207" s="104"/>
      <c r="Z207" s="87" t="str">
        <f t="shared" si="214"/>
        <v>USA</v>
      </c>
      <c r="AA207" s="87" t="str">
        <f t="shared" si="215"/>
        <v>USA</v>
      </c>
      <c r="AB207" s="82" cm="1">
        <f t="array" ref="AB207">VLOOKUP(B207,'GDP per Capita'!$T$2:$V$4235,COLUMN('GDP per Capita'!$V:$V)-COLUMN('GDP per Capita'!$S:$S),FALSE)</f>
        <v>63809.64</v>
      </c>
      <c r="AC207" s="82">
        <f t="shared" si="219"/>
        <v>63809.64</v>
      </c>
      <c r="AD207" s="82">
        <f t="shared" si="220"/>
        <v>63809.64</v>
      </c>
      <c r="AE207" s="88">
        <f t="shared" si="216"/>
        <v>2.7360138854725432E-2</v>
      </c>
      <c r="AI207" s="110"/>
      <c r="AJ207" s="147"/>
      <c r="AK207" s="147"/>
      <c r="AL207" s="147"/>
      <c r="AM207" s="147"/>
      <c r="AN207" s="147"/>
      <c r="AO207" s="147"/>
      <c r="AP207" s="147"/>
      <c r="AQ207" s="147"/>
      <c r="AR207" s="147"/>
      <c r="AS207" s="147"/>
      <c r="AT207" s="147"/>
      <c r="AU207" s="147"/>
      <c r="AV207" s="147"/>
      <c r="AW207" s="147"/>
      <c r="AX207" s="147"/>
      <c r="AY207" s="147"/>
      <c r="AZ207" s="147"/>
      <c r="BA207" s="147"/>
      <c r="BB207" s="147"/>
    </row>
    <row r="208" spans="1:54" ht="51">
      <c r="A208" s="77" t="s">
        <v>882</v>
      </c>
      <c r="B208" s="77">
        <v>207</v>
      </c>
      <c r="C208" s="77" t="s">
        <v>29</v>
      </c>
      <c r="D208" s="77" t="s">
        <v>29</v>
      </c>
      <c r="E208" s="77">
        <v>2020</v>
      </c>
      <c r="F208" s="77">
        <v>39.004607</v>
      </c>
      <c r="G208" s="77">
        <v>-76.875683800000004</v>
      </c>
      <c r="H208" s="77">
        <v>0</v>
      </c>
      <c r="I208" s="77" t="s">
        <v>881</v>
      </c>
      <c r="J208" s="77">
        <v>43.074761000000002</v>
      </c>
      <c r="K208" s="77">
        <v>-89.383761300000003</v>
      </c>
      <c r="L208" s="77">
        <v>2282.0367426028702</v>
      </c>
      <c r="M208" s="77">
        <v>0.462962730046795</v>
      </c>
      <c r="N208" s="77">
        <v>0</v>
      </c>
      <c r="O208" s="77">
        <v>438.15105457975199</v>
      </c>
      <c r="P208" s="87" cm="1">
        <f t="array" ref="P208">IF($X208="Non-local",VLOOKUP($E208,$AI$64:$AW$68,COLUMN($AW:$AW)-COLUMN($AH:$AH),FALSE),IF($X208="Unknown",VLOOKUP($E208,$AI$71:$AW$75,COLUMN($AW:$AW)-COLUMN($AH:$AH),FALSE),0))</f>
        <v>224</v>
      </c>
      <c r="Q208" s="87" cm="1">
        <f t="array" ref="Q208">IF($X208="Non-local",VLOOKUP($E208,$AI$40:$AW$44,COLUMN($AW:$AW)-COLUMN($AH:$AH),FALSE),IF($X208="Unknown",VLOOKUP($E208,$AI$47:$AW$51,COLUMN($AW:$AW)-COLUMN($AH:$AH),FALSE),0))</f>
        <v>470.18520000000001</v>
      </c>
      <c r="R208" s="87" cm="1">
        <f t="array" ref="R208">IF($X208="Non-local",VLOOKUP($E208,$AI$88:$AW$92,COLUMN($AW:$AW)-COLUMN($AH:$AH),FALSE),IF($X208="Unknown",VLOOKUP($E208,$AI$95:$AW$99,COLUMN($AW:$AW)-COLUMN($AH:$AH),FALSE),0))</f>
        <v>0.13052013767768686</v>
      </c>
      <c r="S208" s="87" cm="1">
        <f t="array" ref="S208">VLOOKUP($E208,$AI$111:$AW$115,COLUMN($AW:$AW)-COLUMN($AH:$AH),FALSE)</f>
        <v>410.28773999999999</v>
      </c>
      <c r="T208" s="104">
        <f t="shared" si="212"/>
        <v>0.59348286772448189</v>
      </c>
      <c r="U208" s="104">
        <f t="shared" si="213"/>
        <v>1542.623994579752</v>
      </c>
      <c r="V208" s="87" cm="1">
        <f t="array" ref="V208">VLOOKUP($E208,$AI$118:$AW$122,COLUMN($AW:$AW)-COLUMN($AH:$AH),FALSE)</f>
        <v>161.75600000000003</v>
      </c>
      <c r="W208" s="87" t="str">
        <f t="shared" si="217"/>
        <v>Domestic</v>
      </c>
      <c r="X208" s="87" t="str">
        <f t="shared" si="218"/>
        <v>Non-local</v>
      </c>
      <c r="Y208" s="104"/>
      <c r="Z208" s="87" t="str">
        <f t="shared" si="214"/>
        <v>USA</v>
      </c>
      <c r="AA208" s="87" t="str">
        <f t="shared" si="215"/>
        <v>USA</v>
      </c>
      <c r="AB208" s="82" cm="1">
        <f t="array" ref="AB208">VLOOKUP(B208,'GDP per Capita'!$T$2:$V$4235,COLUMN('GDP per Capita'!$V:$V)-COLUMN('GDP per Capita'!$S:$S),FALSE)</f>
        <v>63809.64</v>
      </c>
      <c r="AC208" s="82">
        <f t="shared" si="219"/>
        <v>63809.64</v>
      </c>
      <c r="AD208" s="82">
        <f t="shared" si="220"/>
        <v>63809.64</v>
      </c>
      <c r="AE208" s="88">
        <f t="shared" si="216"/>
        <v>2.4175406640434768E-2</v>
      </c>
      <c r="AI208" s="132" t="s">
        <v>849</v>
      </c>
      <c r="AJ208" s="133" t="s">
        <v>814</v>
      </c>
      <c r="AK208" s="134" t="s">
        <v>78</v>
      </c>
      <c r="AL208" s="134" t="s">
        <v>842</v>
      </c>
      <c r="AM208" s="134" t="s">
        <v>50</v>
      </c>
      <c r="AN208" s="135" t="s">
        <v>53</v>
      </c>
      <c r="AO208" s="136" t="s">
        <v>47</v>
      </c>
      <c r="AP208" s="136" t="s">
        <v>48</v>
      </c>
      <c r="AQ208" s="156" t="s">
        <v>1940</v>
      </c>
      <c r="AR208" s="135" t="s">
        <v>51</v>
      </c>
      <c r="AS208" s="136" t="s">
        <v>52</v>
      </c>
      <c r="AT208" s="147"/>
      <c r="AU208" s="147"/>
      <c r="AV208" s="147"/>
      <c r="AW208" s="147"/>
      <c r="AX208" s="147"/>
      <c r="AY208" s="147"/>
      <c r="AZ208" s="147"/>
      <c r="BA208" s="147"/>
      <c r="BB208" s="147"/>
    </row>
    <row r="209" spans="1:56">
      <c r="A209" s="77" t="s">
        <v>1003</v>
      </c>
      <c r="B209" s="77">
        <v>208</v>
      </c>
      <c r="C209" s="77" t="s">
        <v>574</v>
      </c>
      <c r="D209" s="77" t="s">
        <v>30</v>
      </c>
      <c r="E209" s="77">
        <v>2020</v>
      </c>
      <c r="F209" s="77">
        <v>30.5253902</v>
      </c>
      <c r="G209" s="77">
        <v>114.39380483820401</v>
      </c>
      <c r="H209" s="77">
        <v>0</v>
      </c>
      <c r="I209" s="77" t="s">
        <v>881</v>
      </c>
      <c r="J209" s="77">
        <v>43.074761000000002</v>
      </c>
      <c r="K209" s="77">
        <v>-89.383761300000003</v>
      </c>
      <c r="L209" s="77">
        <v>22958.230712587199</v>
      </c>
      <c r="M209" s="77">
        <v>3.58014460294019</v>
      </c>
      <c r="N209" s="77">
        <v>0</v>
      </c>
      <c r="O209" s="77">
        <v>2100.6781102017198</v>
      </c>
      <c r="P209" s="87" cm="1">
        <f t="array" ref="P209">IF($X209="Non-local",VLOOKUP($E209,$AI$64:$AW$68,COLUMN($AW:$AW)-COLUMN($AH:$AH),FALSE),IF($X209="Unknown",VLOOKUP($E209,$AI$71:$AW$75,COLUMN($AW:$AW)-COLUMN($AH:$AH),FALSE),0))</f>
        <v>224</v>
      </c>
      <c r="Q209" s="87" cm="1">
        <f t="array" ref="Q209">IF($X209="Non-local",VLOOKUP($E209,$AI$40:$AW$44,COLUMN($AW:$AW)-COLUMN($AH:$AH),FALSE),IF($X209="Unknown",VLOOKUP($E209,$AI$47:$AW$51,COLUMN($AW:$AW)-COLUMN($AH:$AH),FALSE),0))</f>
        <v>470.18520000000001</v>
      </c>
      <c r="R209" s="87" cm="1">
        <f t="array" ref="R209">IF($X209="Non-local",VLOOKUP($E209,$AI$88:$AW$92,COLUMN($AW:$AW)-COLUMN($AH:$AH),FALSE),IF($X209="Unknown",VLOOKUP($E209,$AI$95:$AW$99,COLUMN($AW:$AW)-COLUMN($AH:$AH),FALSE),0))</f>
        <v>0.13052013767768686</v>
      </c>
      <c r="S209" s="87" cm="1">
        <f t="array" ref="S209">VLOOKUP($E209,$AI$111:$AW$115,COLUMN($AW:$AW)-COLUMN($AH:$AH),FALSE)</f>
        <v>410.28773999999999</v>
      </c>
      <c r="T209" s="104">
        <f t="shared" si="212"/>
        <v>3.7106647406178768</v>
      </c>
      <c r="U209" s="104">
        <f t="shared" si="213"/>
        <v>3205.15105020172</v>
      </c>
      <c r="V209" s="87" cm="1">
        <f t="array" ref="V209">VLOOKUP($E209,$AI$118:$AW$122,COLUMN($AW:$AW)-COLUMN($AH:$AH),FALSE)</f>
        <v>161.75600000000003</v>
      </c>
      <c r="W209" s="87" t="str">
        <f t="shared" si="217"/>
        <v>International</v>
      </c>
      <c r="X209" s="87" t="str">
        <f t="shared" si="218"/>
        <v>Non-local</v>
      </c>
      <c r="Y209" s="104"/>
      <c r="Z209" s="87" t="str">
        <f t="shared" si="214"/>
        <v>China</v>
      </c>
      <c r="AA209" s="87" t="str">
        <f t="shared" si="215"/>
        <v>Asia</v>
      </c>
      <c r="AB209" s="82" cm="1">
        <f t="array" ref="AB209">VLOOKUP(B209,'GDP per Capita'!$T$2:$V$4235,COLUMN('GDP per Capita'!$V:$V)-COLUMN('GDP per Capita'!$S:$S),FALSE)</f>
        <v>10121.299999999999</v>
      </c>
      <c r="AC209" s="82">
        <f t="shared" si="219"/>
        <v>10121.299999999999</v>
      </c>
      <c r="AD209" s="82">
        <f t="shared" si="220"/>
        <v>10121.299999999999</v>
      </c>
      <c r="AE209" s="88">
        <f t="shared" si="216"/>
        <v>0.3166738512050547</v>
      </c>
      <c r="AI209" s="105">
        <v>2016</v>
      </c>
      <c r="AJ209" s="137">
        <f>AJ140-SUM(AJ157,AJ168,AJ178)</f>
        <v>0</v>
      </c>
      <c r="AK209" s="137">
        <f t="shared" ref="AK209:AS209" si="221">AK140-SUM(AK157,AK168,AK178)</f>
        <v>6.5192580223083496E-9</v>
      </c>
      <c r="AL209" s="137">
        <f t="shared" si="221"/>
        <v>-1.0231815394945443E-12</v>
      </c>
      <c r="AM209" s="137">
        <f t="shared" si="221"/>
        <v>0</v>
      </c>
      <c r="AN209" s="137">
        <f t="shared" si="221"/>
        <v>0</v>
      </c>
      <c r="AO209" s="137">
        <f t="shared" si="221"/>
        <v>2.1536834537982941E-9</v>
      </c>
      <c r="AP209" s="137">
        <f t="shared" si="221"/>
        <v>4.4053649617126212E-13</v>
      </c>
      <c r="AQ209" s="137">
        <f t="shared" si="221"/>
        <v>1.6880221664905548E-9</v>
      </c>
      <c r="AR209" s="137">
        <f t="shared" si="221"/>
        <v>0</v>
      </c>
      <c r="AS209" s="137">
        <f t="shared" si="221"/>
        <v>-3.2596290111541748E-9</v>
      </c>
      <c r="AT209" s="147"/>
      <c r="AU209" s="147"/>
      <c r="AV209" s="147"/>
      <c r="AW209" s="147"/>
      <c r="AX209" s="147"/>
      <c r="AY209" s="147"/>
      <c r="AZ209" s="147"/>
      <c r="BA209" s="147"/>
      <c r="BB209" s="147"/>
    </row>
    <row r="210" spans="1:56">
      <c r="A210" s="77" t="s">
        <v>1004</v>
      </c>
      <c r="B210" s="77">
        <v>209</v>
      </c>
      <c r="C210" s="77" t="s">
        <v>29</v>
      </c>
      <c r="D210" s="77" t="s">
        <v>29</v>
      </c>
      <c r="E210" s="77">
        <v>2020</v>
      </c>
      <c r="F210" s="77">
        <v>39.267328399999997</v>
      </c>
      <c r="G210" s="77">
        <v>-76.798306699999998</v>
      </c>
      <c r="H210" s="77">
        <v>0</v>
      </c>
      <c r="I210" s="77" t="s">
        <v>881</v>
      </c>
      <c r="J210" s="77">
        <v>43.074761000000002</v>
      </c>
      <c r="K210" s="77">
        <v>-89.383761300000003</v>
      </c>
      <c r="L210" s="77">
        <v>2267.7414276683799</v>
      </c>
      <c r="M210" s="77">
        <v>0.46107510839730997</v>
      </c>
      <c r="N210" s="77">
        <v>0</v>
      </c>
      <c r="O210" s="77">
        <v>435.40635411233001</v>
      </c>
      <c r="P210" s="87" cm="1">
        <f t="array" ref="P210">IF($X210="Non-local",VLOOKUP($E210,$AI$64:$AW$68,COLUMN($AW:$AW)-COLUMN($AH:$AH),FALSE),IF($X210="Unknown",VLOOKUP($E210,$AI$71:$AW$75,COLUMN($AW:$AW)-COLUMN($AH:$AH),FALSE),0))</f>
        <v>224</v>
      </c>
      <c r="Q210" s="87" cm="1">
        <f t="array" ref="Q210">IF($X210="Non-local",VLOOKUP($E210,$AI$40:$AW$44,COLUMN($AW:$AW)-COLUMN($AH:$AH),FALSE),IF($X210="Unknown",VLOOKUP($E210,$AI$47:$AW$51,COLUMN($AW:$AW)-COLUMN($AH:$AH),FALSE),0))</f>
        <v>470.18520000000001</v>
      </c>
      <c r="R210" s="87" cm="1">
        <f t="array" ref="R210">IF($X210="Non-local",VLOOKUP($E210,$AI$88:$AW$92,COLUMN($AW:$AW)-COLUMN($AH:$AH),FALSE),IF($X210="Unknown",VLOOKUP($E210,$AI$95:$AW$99,COLUMN($AW:$AW)-COLUMN($AH:$AH),FALSE),0))</f>
        <v>0.13052013767768686</v>
      </c>
      <c r="S210" s="87" cm="1">
        <f t="array" ref="S210">VLOOKUP($E210,$AI$111:$AW$115,COLUMN($AW:$AW)-COLUMN($AH:$AH),FALSE)</f>
        <v>410.28773999999999</v>
      </c>
      <c r="T210" s="104">
        <f t="shared" si="212"/>
        <v>0.59159524607499681</v>
      </c>
      <c r="U210" s="104">
        <f t="shared" si="213"/>
        <v>1539.8792941123299</v>
      </c>
      <c r="V210" s="87" cm="1">
        <f t="array" ref="V210">VLOOKUP($E210,$AI$118:$AW$122,COLUMN($AW:$AW)-COLUMN($AH:$AH),FALSE)</f>
        <v>161.75600000000003</v>
      </c>
      <c r="W210" s="87" t="str">
        <f t="shared" si="217"/>
        <v>Domestic</v>
      </c>
      <c r="X210" s="87" t="str">
        <f t="shared" si="218"/>
        <v>Non-local</v>
      </c>
      <c r="Y210" s="104"/>
      <c r="Z210" s="87" t="str">
        <f t="shared" si="214"/>
        <v>USA</v>
      </c>
      <c r="AA210" s="87" t="str">
        <f t="shared" si="215"/>
        <v>USA</v>
      </c>
      <c r="AB210" s="82" cm="1">
        <f t="array" ref="AB210">VLOOKUP(B210,'GDP per Capita'!$T$2:$V$4235,COLUMN('GDP per Capita'!$V:$V)-COLUMN('GDP per Capita'!$S:$S),FALSE)</f>
        <v>63809.64</v>
      </c>
      <c r="AC210" s="82">
        <f t="shared" si="219"/>
        <v>63809.64</v>
      </c>
      <c r="AD210" s="82">
        <f t="shared" si="220"/>
        <v>63809.64</v>
      </c>
      <c r="AE210" s="88">
        <f t="shared" si="216"/>
        <v>2.4132392756209407E-2</v>
      </c>
      <c r="AI210" s="107">
        <v>2017</v>
      </c>
      <c r="AJ210" s="137">
        <f t="shared" ref="AJ210:AS210" si="222">AJ141-SUM(AJ158,AJ169,AJ179)</f>
        <v>0</v>
      </c>
      <c r="AK210" s="137">
        <f t="shared" si="222"/>
        <v>0</v>
      </c>
      <c r="AL210" s="137">
        <f t="shared" si="222"/>
        <v>4.5474735088646412E-13</v>
      </c>
      <c r="AM210" s="137">
        <f t="shared" si="222"/>
        <v>0</v>
      </c>
      <c r="AN210" s="137">
        <f t="shared" si="222"/>
        <v>0</v>
      </c>
      <c r="AO210" s="137">
        <f t="shared" si="222"/>
        <v>4.6566128730773926E-10</v>
      </c>
      <c r="AP210" s="137">
        <f t="shared" si="222"/>
        <v>2.8421709430404007E-13</v>
      </c>
      <c r="AQ210" s="137">
        <f t="shared" si="222"/>
        <v>-1.0477378964424133E-9</v>
      </c>
      <c r="AR210" s="137">
        <f t="shared" si="222"/>
        <v>0</v>
      </c>
      <c r="AS210" s="137">
        <f t="shared" si="222"/>
        <v>0</v>
      </c>
      <c r="AT210" s="147"/>
      <c r="AU210" s="147"/>
      <c r="AV210" s="147"/>
      <c r="AW210" s="147"/>
      <c r="AX210" s="147"/>
      <c r="AY210" s="147"/>
      <c r="AZ210" s="147"/>
      <c r="BA210" s="147"/>
      <c r="BB210" s="147"/>
    </row>
    <row r="211" spans="1:56">
      <c r="A211" s="77" t="s">
        <v>891</v>
      </c>
      <c r="B211" s="77">
        <v>210</v>
      </c>
      <c r="C211" s="77" t="s">
        <v>29</v>
      </c>
      <c r="D211" s="77" t="s">
        <v>29</v>
      </c>
      <c r="E211" s="77">
        <v>2020</v>
      </c>
      <c r="F211" s="77">
        <v>35.084103399999996</v>
      </c>
      <c r="G211" s="77">
        <v>-106.6509851</v>
      </c>
      <c r="H211" s="77">
        <v>0</v>
      </c>
      <c r="I211" s="77" t="s">
        <v>881</v>
      </c>
      <c r="J211" s="77">
        <v>43.074761000000002</v>
      </c>
      <c r="K211" s="77">
        <v>-89.383761300000003</v>
      </c>
      <c r="L211" s="77">
        <v>3460.3543713224299</v>
      </c>
      <c r="M211" s="77">
        <v>0.63621221703033504</v>
      </c>
      <c r="N211" s="77">
        <v>0</v>
      </c>
      <c r="O211" s="77">
        <v>664.38803929390804</v>
      </c>
      <c r="P211" s="87" cm="1">
        <f t="array" ref="P211">IF($X211="Non-local",VLOOKUP($E211,$AI$64:$AW$68,COLUMN($AW:$AW)-COLUMN($AH:$AH),FALSE),IF($X211="Unknown",VLOOKUP($E211,$AI$71:$AW$75,COLUMN($AW:$AW)-COLUMN($AH:$AH),FALSE),0))</f>
        <v>224</v>
      </c>
      <c r="Q211" s="87" cm="1">
        <f t="array" ref="Q211">IF($X211="Non-local",VLOOKUP($E211,$AI$40:$AW$44,COLUMN($AW:$AW)-COLUMN($AH:$AH),FALSE),IF($X211="Unknown",VLOOKUP($E211,$AI$47:$AW$51,COLUMN($AW:$AW)-COLUMN($AH:$AH),FALSE),0))</f>
        <v>470.18520000000001</v>
      </c>
      <c r="R211" s="87" cm="1">
        <f t="array" ref="R211">IF($X211="Non-local",VLOOKUP($E211,$AI$88:$AW$92,COLUMN($AW:$AW)-COLUMN($AH:$AH),FALSE),IF($X211="Unknown",VLOOKUP($E211,$AI$95:$AW$99,COLUMN($AW:$AW)-COLUMN($AH:$AH),FALSE),0))</f>
        <v>0.13052013767768686</v>
      </c>
      <c r="S211" s="87" cm="1">
        <f t="array" ref="S211">VLOOKUP($E211,$AI$111:$AW$115,COLUMN($AW:$AW)-COLUMN($AH:$AH),FALSE)</f>
        <v>410.28773999999999</v>
      </c>
      <c r="T211" s="104">
        <f t="shared" si="212"/>
        <v>0.76673235470802192</v>
      </c>
      <c r="U211" s="104">
        <f t="shared" si="213"/>
        <v>1768.860979293908</v>
      </c>
      <c r="V211" s="87" cm="1">
        <f t="array" ref="V211">VLOOKUP($E211,$AI$118:$AW$122,COLUMN($AW:$AW)-COLUMN($AH:$AH),FALSE)</f>
        <v>161.75600000000003</v>
      </c>
      <c r="W211" s="87" t="str">
        <f t="shared" si="217"/>
        <v>Domestic</v>
      </c>
      <c r="X211" s="87" t="str">
        <f t="shared" si="218"/>
        <v>Non-local</v>
      </c>
      <c r="Y211" s="104"/>
      <c r="Z211" s="87" t="str">
        <f t="shared" si="214"/>
        <v>USA</v>
      </c>
      <c r="AA211" s="87" t="str">
        <f t="shared" si="215"/>
        <v>USA</v>
      </c>
      <c r="AB211" s="82" cm="1">
        <f t="array" ref="AB211">VLOOKUP(B211,'GDP per Capita'!$T$2:$V$4235,COLUMN('GDP per Capita'!$V:$V)-COLUMN('GDP per Capita'!$S:$S),FALSE)</f>
        <v>63809.64</v>
      </c>
      <c r="AC211" s="82">
        <f t="shared" si="219"/>
        <v>63809.64</v>
      </c>
      <c r="AD211" s="82">
        <f t="shared" si="220"/>
        <v>63809.64</v>
      </c>
      <c r="AE211" s="88">
        <f t="shared" si="216"/>
        <v>2.77209051687787E-2</v>
      </c>
      <c r="AI211" s="107">
        <v>2018</v>
      </c>
      <c r="AJ211" s="137">
        <f t="shared" ref="AJ211:AS211" si="223">AJ142-SUM(AJ159,AJ170,AJ180)</f>
        <v>0</v>
      </c>
      <c r="AK211" s="137">
        <f t="shared" si="223"/>
        <v>0</v>
      </c>
      <c r="AL211" s="137">
        <f t="shared" si="223"/>
        <v>0</v>
      </c>
      <c r="AM211" s="137">
        <f t="shared" si="223"/>
        <v>-9.3132257461547852E-10</v>
      </c>
      <c r="AN211" s="137">
        <f t="shared" si="223"/>
        <v>0</v>
      </c>
      <c r="AO211" s="137">
        <f t="shared" si="223"/>
        <v>0</v>
      </c>
      <c r="AP211" s="137">
        <f t="shared" si="223"/>
        <v>-5.2580162446247414E-13</v>
      </c>
      <c r="AQ211" s="137">
        <f t="shared" si="223"/>
        <v>1.4551915228366852E-9</v>
      </c>
      <c r="AR211" s="137">
        <f t="shared" si="223"/>
        <v>0</v>
      </c>
      <c r="AS211" s="137">
        <f t="shared" si="223"/>
        <v>0</v>
      </c>
      <c r="AT211" s="110"/>
      <c r="AU211" s="110"/>
      <c r="AV211" s="110"/>
      <c r="AW211" s="110"/>
      <c r="AX211" s="110"/>
      <c r="AY211" s="110"/>
      <c r="AZ211" s="110"/>
      <c r="BA211" s="110"/>
      <c r="BB211" s="110"/>
    </row>
    <row r="212" spans="1:56">
      <c r="A212" s="77" t="s">
        <v>1005</v>
      </c>
      <c r="B212" s="77">
        <v>211</v>
      </c>
      <c r="C212" s="77" t="s">
        <v>29</v>
      </c>
      <c r="D212" s="77" t="s">
        <v>29</v>
      </c>
      <c r="E212" s="77">
        <v>2020</v>
      </c>
      <c r="F212" s="77">
        <v>41.7693747</v>
      </c>
      <c r="G212" s="77">
        <v>-111.8046654</v>
      </c>
      <c r="H212" s="77">
        <v>0</v>
      </c>
      <c r="I212" s="77" t="s">
        <v>881</v>
      </c>
      <c r="J212" s="77">
        <v>43.074761000000002</v>
      </c>
      <c r="K212" s="77">
        <v>-89.383761300000003</v>
      </c>
      <c r="L212" s="77">
        <v>3681.1999636809601</v>
      </c>
      <c r="M212" s="77">
        <v>0.67137025171522002</v>
      </c>
      <c r="N212" s="77">
        <v>0</v>
      </c>
      <c r="O212" s="77">
        <v>706.79039302674505</v>
      </c>
      <c r="P212" s="87" cm="1">
        <f t="array" ref="P212">IF($X212="Non-local",VLOOKUP($E212,$AI$64:$AW$68,COLUMN($AW:$AW)-COLUMN($AH:$AH),FALSE),IF($X212="Unknown",VLOOKUP($E212,$AI$71:$AW$75,COLUMN($AW:$AW)-COLUMN($AH:$AH),FALSE),0))</f>
        <v>224</v>
      </c>
      <c r="Q212" s="87" cm="1">
        <f t="array" ref="Q212">IF($X212="Non-local",VLOOKUP($E212,$AI$40:$AW$44,COLUMN($AW:$AW)-COLUMN($AH:$AH),FALSE),IF($X212="Unknown",VLOOKUP($E212,$AI$47:$AW$51,COLUMN($AW:$AW)-COLUMN($AH:$AH),FALSE),0))</f>
        <v>470.18520000000001</v>
      </c>
      <c r="R212" s="87" cm="1">
        <f t="array" ref="R212">IF($X212="Non-local",VLOOKUP($E212,$AI$88:$AW$92,COLUMN($AW:$AW)-COLUMN($AH:$AH),FALSE),IF($X212="Unknown",VLOOKUP($E212,$AI$95:$AW$99,COLUMN($AW:$AW)-COLUMN($AH:$AH),FALSE),0))</f>
        <v>0.13052013767768686</v>
      </c>
      <c r="S212" s="87" cm="1">
        <f t="array" ref="S212">VLOOKUP($E212,$AI$111:$AW$115,COLUMN($AW:$AW)-COLUMN($AH:$AH),FALSE)</f>
        <v>410.28773999999999</v>
      </c>
      <c r="T212" s="104">
        <f t="shared" si="212"/>
        <v>0.80189038939290691</v>
      </c>
      <c r="U212" s="104">
        <f t="shared" si="213"/>
        <v>1811.2633330267452</v>
      </c>
      <c r="V212" s="87" cm="1">
        <f t="array" ref="V212">VLOOKUP($E212,$AI$118:$AW$122,COLUMN($AW:$AW)-COLUMN($AH:$AH),FALSE)</f>
        <v>161.75600000000003</v>
      </c>
      <c r="W212" s="87" t="str">
        <f t="shared" si="217"/>
        <v>Domestic</v>
      </c>
      <c r="X212" s="87" t="str">
        <f t="shared" si="218"/>
        <v>Non-local</v>
      </c>
      <c r="Y212" s="104"/>
      <c r="Z212" s="87" t="str">
        <f t="shared" si="214"/>
        <v>USA</v>
      </c>
      <c r="AA212" s="87" t="str">
        <f t="shared" si="215"/>
        <v>USA</v>
      </c>
      <c r="AB212" s="82" cm="1">
        <f t="array" ref="AB212">VLOOKUP(B212,'GDP per Capita'!$T$2:$V$4235,COLUMN('GDP per Capita'!$V:$V)-COLUMN('GDP per Capita'!$S:$S),FALSE)</f>
        <v>63809.64</v>
      </c>
      <c r="AC212" s="82">
        <f t="shared" si="219"/>
        <v>63809.64</v>
      </c>
      <c r="AD212" s="82">
        <f t="shared" si="220"/>
        <v>63809.64</v>
      </c>
      <c r="AE212" s="88">
        <f t="shared" si="216"/>
        <v>2.8385418457567622E-2</v>
      </c>
      <c r="AI212" s="107">
        <v>2019</v>
      </c>
      <c r="AJ212" s="137">
        <f t="shared" ref="AJ212:AS212" si="224">AJ143-SUM(AJ160,AJ171,AJ181)</f>
        <v>0</v>
      </c>
      <c r="AK212" s="137">
        <f t="shared" si="224"/>
        <v>0</v>
      </c>
      <c r="AL212" s="137">
        <f t="shared" si="224"/>
        <v>-6.8212102632969618E-13</v>
      </c>
      <c r="AM212" s="137">
        <f t="shared" si="224"/>
        <v>0</v>
      </c>
      <c r="AN212" s="137">
        <f t="shared" si="224"/>
        <v>0</v>
      </c>
      <c r="AO212" s="137">
        <f t="shared" si="224"/>
        <v>1.57160684466362E-9</v>
      </c>
      <c r="AP212" s="137">
        <f t="shared" si="224"/>
        <v>4.6895820560166612E-13</v>
      </c>
      <c r="AQ212" s="137">
        <f t="shared" si="224"/>
        <v>1.7462298274040222E-9</v>
      </c>
      <c r="AR212" s="137">
        <f t="shared" si="224"/>
        <v>0</v>
      </c>
      <c r="AS212" s="137">
        <f t="shared" si="224"/>
        <v>0</v>
      </c>
    </row>
    <row r="213" spans="1:56">
      <c r="A213" s="77" t="s">
        <v>938</v>
      </c>
      <c r="B213" s="77">
        <v>212</v>
      </c>
      <c r="C213" s="77" t="s">
        <v>29</v>
      </c>
      <c r="D213" s="77" t="s">
        <v>29</v>
      </c>
      <c r="E213" s="77">
        <v>2020</v>
      </c>
      <c r="F213" s="77">
        <v>43.074760999999903</v>
      </c>
      <c r="G213" s="77">
        <v>-89.383761300000003</v>
      </c>
      <c r="H213" s="77">
        <v>1</v>
      </c>
      <c r="I213" s="77" t="s">
        <v>881</v>
      </c>
      <c r="J213" s="77">
        <v>43.074761000000002</v>
      </c>
      <c r="K213" s="77">
        <v>-89.383761300000003</v>
      </c>
      <c r="L213" s="77">
        <v>7.0732408818940899E-13</v>
      </c>
      <c r="M213" s="77">
        <v>0</v>
      </c>
      <c r="N213" s="77">
        <v>0</v>
      </c>
      <c r="O213" s="77">
        <v>0</v>
      </c>
      <c r="P213" s="87" cm="1">
        <f t="array" ref="P213">IF($X213="Non-local",VLOOKUP($E213,$AI$64:$AW$68,COLUMN($AW:$AW)-COLUMN($AH:$AH),FALSE),IF($X213="Unknown",VLOOKUP($E213,$AI$71:$AW$75,COLUMN($AW:$AW)-COLUMN($AH:$AH),FALSE),0))</f>
        <v>0</v>
      </c>
      <c r="Q213" s="87" cm="1">
        <f t="array" ref="Q213">IF($X213="Non-local",VLOOKUP($E213,$AI$40:$AW$44,COLUMN($AW:$AW)-COLUMN($AH:$AH),FALSE),IF($X213="Unknown",VLOOKUP($E213,$AI$47:$AW$51,COLUMN($AW:$AW)-COLUMN($AH:$AH),FALSE),0))</f>
        <v>0</v>
      </c>
      <c r="R213" s="87" cm="1">
        <f t="array" ref="R213">IF($X213="Non-local",VLOOKUP($E213,$AI$88:$AW$92,COLUMN($AW:$AW)-COLUMN($AH:$AH),FALSE),IF($X213="Unknown",VLOOKUP($E213,$AI$95:$AW$99,COLUMN($AW:$AW)-COLUMN($AH:$AH),FALSE),0))</f>
        <v>0</v>
      </c>
      <c r="S213" s="87" cm="1">
        <f t="array" ref="S213">VLOOKUP($E213,$AI$111:$AW$115,COLUMN($AW:$AW)-COLUMN($AH:$AH),FALSE)</f>
        <v>410.28773999999999</v>
      </c>
      <c r="T213" s="104">
        <f t="shared" si="212"/>
        <v>0</v>
      </c>
      <c r="U213" s="104">
        <f t="shared" si="213"/>
        <v>410.28773999999999</v>
      </c>
      <c r="V213" s="87" cm="1">
        <f t="array" ref="V213">VLOOKUP($E213,$AI$118:$AW$122,COLUMN($AW:$AW)-COLUMN($AH:$AH),FALSE)</f>
        <v>161.75600000000003</v>
      </c>
      <c r="W213" s="87" t="str">
        <f t="shared" si="217"/>
        <v>Domestic</v>
      </c>
      <c r="X213" s="87" t="str">
        <f t="shared" si="218"/>
        <v>Local</v>
      </c>
      <c r="Y213" s="104"/>
      <c r="Z213" s="87" t="str">
        <f t="shared" si="214"/>
        <v>USA</v>
      </c>
      <c r="AA213" s="87" t="str">
        <f t="shared" si="215"/>
        <v>USA</v>
      </c>
      <c r="AB213" s="82" cm="1">
        <f t="array" ref="AB213">VLOOKUP(B213,'GDP per Capita'!$T$2:$V$4235,COLUMN('GDP per Capita'!$V:$V)-COLUMN('GDP per Capita'!$S:$S),FALSE)</f>
        <v>63809.64</v>
      </c>
      <c r="AC213" s="82">
        <f t="shared" si="219"/>
        <v>63809.64</v>
      </c>
      <c r="AD213" s="82">
        <f t="shared" si="220"/>
        <v>63809.64</v>
      </c>
      <c r="AE213" s="88">
        <f t="shared" si="216"/>
        <v>6.4298707844143927E-3</v>
      </c>
      <c r="AI213" s="107">
        <v>2020</v>
      </c>
      <c r="AJ213" s="137">
        <f t="shared" ref="AJ213:AS214" si="225">AJ144-SUM(AJ161,AJ172,AJ182)</f>
        <v>0</v>
      </c>
      <c r="AK213" s="137">
        <f t="shared" si="225"/>
        <v>2.3283064365386963E-8</v>
      </c>
      <c r="AL213" s="137">
        <f t="shared" si="225"/>
        <v>0</v>
      </c>
      <c r="AM213" s="137">
        <f t="shared" si="225"/>
        <v>-1.280568540096283E-9</v>
      </c>
      <c r="AN213" s="137">
        <f t="shared" si="225"/>
        <v>0</v>
      </c>
      <c r="AO213" s="137">
        <f t="shared" si="225"/>
        <v>-1.1757947504520416E-8</v>
      </c>
      <c r="AP213" s="137">
        <f t="shared" si="225"/>
        <v>-2.2168933355715126E-12</v>
      </c>
      <c r="AQ213" s="137">
        <f t="shared" si="225"/>
        <v>7.1013346314430237E-9</v>
      </c>
      <c r="AR213" s="137">
        <f t="shared" si="225"/>
        <v>0</v>
      </c>
      <c r="AS213" s="137">
        <f t="shared" si="225"/>
        <v>0</v>
      </c>
      <c r="BC213" s="25"/>
      <c r="BD213" s="25"/>
    </row>
    <row r="214" spans="1:56">
      <c r="A214" s="77" t="s">
        <v>34</v>
      </c>
      <c r="B214" s="77">
        <v>213</v>
      </c>
      <c r="C214" s="77" t="s">
        <v>34</v>
      </c>
      <c r="D214" s="77" t="s">
        <v>34</v>
      </c>
      <c r="E214" s="77">
        <v>2020</v>
      </c>
      <c r="F214" s="77">
        <v>0</v>
      </c>
      <c r="G214" s="77">
        <v>0</v>
      </c>
      <c r="H214" s="77">
        <v>0</v>
      </c>
      <c r="I214" s="77" t="s">
        <v>881</v>
      </c>
      <c r="J214" s="77">
        <v>43.074761000000002</v>
      </c>
      <c r="K214" s="77">
        <v>-89.383761300000003</v>
      </c>
      <c r="L214" s="77">
        <v>4610.0412007298301</v>
      </c>
      <c r="M214" s="77">
        <v>0.80715542109624605</v>
      </c>
      <c r="N214" s="77">
        <v>1</v>
      </c>
      <c r="O214" s="77">
        <v>553.20494408757997</v>
      </c>
      <c r="P214" s="87" cm="1">
        <f t="array" ref="P214">IF($X214="Non-local",VLOOKUP($E214,$AI$64:$AW$68,COLUMN($AW:$AW)-COLUMN($AH:$AH),FALSE),IF($X214="Unknown",VLOOKUP($E214,$AI$71:$AW$75,COLUMN($AW:$AW)-COLUMN($AH:$AH),FALSE),0))</f>
        <v>214.50706319702601</v>
      </c>
      <c r="Q214" s="87" cm="1">
        <f t="array" ref="Q214">IF($X214="Non-local",VLOOKUP($E214,$AI$40:$AW$44,COLUMN($AW:$AW)-COLUMN($AH:$AH),FALSE),IF($X214="Unknown",VLOOKUP($E214,$AI$47:$AW$51,COLUMN($AW:$AW)-COLUMN($AH:$AH),FALSE),0))</f>
        <v>450.25913576208183</v>
      </c>
      <c r="R214" s="87" cm="1">
        <f t="array" ref="R214">IF($X214="Non-local",VLOOKUP($E214,$AI$88:$AW$92,COLUMN($AW:$AW)-COLUMN($AH:$AH),FALSE),IF($X214="Unknown",VLOOKUP($E214,$AI$95:$AW$99,COLUMN($AW:$AW)-COLUMN($AH:$AH),FALSE),0))</f>
        <v>0.12498880098800048</v>
      </c>
      <c r="S214" s="87" cm="1">
        <f t="array" ref="S214">VLOOKUP($E214,$AI$111:$AW$115,COLUMN($AW:$AW)-COLUMN($AH:$AH),FALSE)</f>
        <v>410.28773999999999</v>
      </c>
      <c r="T214" s="104">
        <f t="shared" si="212"/>
        <v>0.93214422208424652</v>
      </c>
      <c r="U214" s="104">
        <f t="shared" si="213"/>
        <v>1628.2588830466877</v>
      </c>
      <c r="V214" s="87" cm="1">
        <f t="array" ref="V214">VLOOKUP($E214,$AI$118:$AW$122,COLUMN($AW:$AW)-COLUMN($AH:$AH),FALSE)</f>
        <v>161.75600000000003</v>
      </c>
      <c r="W214" s="87" t="str">
        <f t="shared" si="217"/>
        <v>Unknown</v>
      </c>
      <c r="X214" s="87" t="str">
        <f t="shared" si="218"/>
        <v>Unknown</v>
      </c>
      <c r="Y214" s="104"/>
      <c r="Z214" s="87" t="str">
        <f t="shared" si="214"/>
        <v>Unknown</v>
      </c>
      <c r="AA214" s="87" t="str">
        <f t="shared" si="215"/>
        <v>Unknown</v>
      </c>
      <c r="AB214" s="82" t="e" cm="1">
        <f t="array" ref="AB214">VLOOKUP(B214,'GDP per Capita'!$T$2:$V$4235,COLUMN('GDP per Capita'!$V:$V)-COLUMN('GDP per Capita'!$S:$S),FALSE)</f>
        <v>#N/A</v>
      </c>
      <c r="AC214" s="82" t="str">
        <f t="shared" si="219"/>
        <v/>
      </c>
      <c r="AD214" s="82">
        <f t="shared" si="220"/>
        <v>61228.93767638311</v>
      </c>
      <c r="AE214" s="88">
        <f t="shared" si="216"/>
        <v>2.6592963145181774E-2</v>
      </c>
      <c r="AI214" s="138" t="s">
        <v>1912</v>
      </c>
      <c r="AJ214" s="137">
        <f>AJ145-SUM(AJ162,AJ173,AJ183)</f>
        <v>0</v>
      </c>
      <c r="AK214" s="137">
        <f t="shared" si="225"/>
        <v>3.7252902984619141E-9</v>
      </c>
      <c r="AL214" s="137">
        <f t="shared" si="225"/>
        <v>0</v>
      </c>
      <c r="AM214" s="137">
        <f t="shared" si="225"/>
        <v>0</v>
      </c>
      <c r="AN214" s="137">
        <f t="shared" si="225"/>
        <v>0</v>
      </c>
      <c r="AO214" s="137">
        <f t="shared" si="225"/>
        <v>1.2223608791828156E-9</v>
      </c>
      <c r="AP214" s="137">
        <f t="shared" si="225"/>
        <v>3.836930773104541E-13</v>
      </c>
      <c r="AQ214" s="137">
        <f t="shared" si="225"/>
        <v>0</v>
      </c>
      <c r="AR214" s="137">
        <f t="shared" si="225"/>
        <v>0</v>
      </c>
      <c r="AS214" s="137">
        <f t="shared" si="225"/>
        <v>0</v>
      </c>
      <c r="BC214" s="25"/>
      <c r="BD214" s="25"/>
    </row>
    <row r="215" spans="1:56">
      <c r="A215" s="77" t="s">
        <v>1006</v>
      </c>
      <c r="B215" s="77">
        <v>214</v>
      </c>
      <c r="C215" s="77" t="s">
        <v>29</v>
      </c>
      <c r="D215" s="77" t="s">
        <v>29</v>
      </c>
      <c r="E215" s="77">
        <v>2020</v>
      </c>
      <c r="F215" s="77">
        <v>38.995946099999998</v>
      </c>
      <c r="G215" s="77">
        <v>-77.0276230999999</v>
      </c>
      <c r="H215" s="77">
        <v>0</v>
      </c>
      <c r="I215" s="77" t="s">
        <v>881</v>
      </c>
      <c r="J215" s="77">
        <v>43.074761000000002</v>
      </c>
      <c r="K215" s="77">
        <v>-89.383761300000003</v>
      </c>
      <c r="L215" s="77">
        <v>2259.6316521691901</v>
      </c>
      <c r="M215" s="77">
        <v>0.460004254913152</v>
      </c>
      <c r="N215" s="77">
        <v>0</v>
      </c>
      <c r="O215" s="77">
        <v>433.84927721648398</v>
      </c>
      <c r="P215" s="87" cm="1">
        <f t="array" ref="P215">IF($X215="Non-local",VLOOKUP($E215,$AI$64:$AW$68,COLUMN($AW:$AW)-COLUMN($AH:$AH),FALSE),IF($X215="Unknown",VLOOKUP($E215,$AI$71:$AW$75,COLUMN($AW:$AW)-COLUMN($AH:$AH),FALSE),0))</f>
        <v>224</v>
      </c>
      <c r="Q215" s="87" cm="1">
        <f t="array" ref="Q215">IF($X215="Non-local",VLOOKUP($E215,$AI$40:$AW$44,COLUMN($AW:$AW)-COLUMN($AH:$AH),FALSE),IF($X215="Unknown",VLOOKUP($E215,$AI$47:$AW$51,COLUMN($AW:$AW)-COLUMN($AH:$AH),FALSE),0))</f>
        <v>470.18520000000001</v>
      </c>
      <c r="R215" s="87" cm="1">
        <f t="array" ref="R215">IF($X215="Non-local",VLOOKUP($E215,$AI$88:$AW$92,COLUMN($AW:$AW)-COLUMN($AH:$AH),FALSE),IF($X215="Unknown",VLOOKUP($E215,$AI$95:$AW$99,COLUMN($AW:$AW)-COLUMN($AH:$AH),FALSE),0))</f>
        <v>0.13052013767768686</v>
      </c>
      <c r="S215" s="87" cm="1">
        <f t="array" ref="S215">VLOOKUP($E215,$AI$111:$AW$115,COLUMN($AW:$AW)-COLUMN($AH:$AH),FALSE)</f>
        <v>410.28773999999999</v>
      </c>
      <c r="T215" s="104">
        <f t="shared" si="212"/>
        <v>0.59052439259083889</v>
      </c>
      <c r="U215" s="104">
        <f t="shared" si="213"/>
        <v>1538.322217216484</v>
      </c>
      <c r="V215" s="87" cm="1">
        <f t="array" ref="V215">VLOOKUP($E215,$AI$118:$AW$122,COLUMN($AW:$AW)-COLUMN($AH:$AH),FALSE)</f>
        <v>161.75600000000003</v>
      </c>
      <c r="W215" s="87" t="str">
        <f t="shared" si="217"/>
        <v>Domestic</v>
      </c>
      <c r="X215" s="87" t="str">
        <f t="shared" si="218"/>
        <v>Non-local</v>
      </c>
      <c r="Y215" s="104"/>
      <c r="Z215" s="87" t="str">
        <f t="shared" si="214"/>
        <v>USA</v>
      </c>
      <c r="AA215" s="87" t="str">
        <f t="shared" si="215"/>
        <v>USA</v>
      </c>
      <c r="AB215" s="82" cm="1">
        <f t="array" ref="AB215">VLOOKUP(B215,'GDP per Capita'!$T$2:$V$4235,COLUMN('GDP per Capita'!$V:$V)-COLUMN('GDP per Capita'!$S:$S),FALSE)</f>
        <v>63809.64</v>
      </c>
      <c r="AC215" s="82">
        <f t="shared" si="219"/>
        <v>63809.64</v>
      </c>
      <c r="AD215" s="82">
        <f t="shared" si="220"/>
        <v>63809.64</v>
      </c>
      <c r="AE215" s="88">
        <f t="shared" si="216"/>
        <v>2.4107990849289919E-2</v>
      </c>
      <c r="AI215" s="82"/>
      <c r="AK215" s="88"/>
      <c r="BC215" s="25"/>
      <c r="BD215" s="25"/>
    </row>
    <row r="216" spans="1:56">
      <c r="A216" s="77" t="s">
        <v>1007</v>
      </c>
      <c r="B216" s="77">
        <v>215</v>
      </c>
      <c r="C216" s="77" t="s">
        <v>588</v>
      </c>
      <c r="D216" s="77" t="s">
        <v>31</v>
      </c>
      <c r="E216" s="77">
        <v>2020</v>
      </c>
      <c r="F216" s="77">
        <v>55.686724300000002</v>
      </c>
      <c r="G216" s="77">
        <v>12.570072400000001</v>
      </c>
      <c r="H216" s="77">
        <v>0</v>
      </c>
      <c r="I216" s="77" t="s">
        <v>881</v>
      </c>
      <c r="J216" s="77">
        <v>43.074761000000002</v>
      </c>
      <c r="K216" s="77">
        <v>-89.383761300000003</v>
      </c>
      <c r="L216" s="77">
        <v>13653.0690419316</v>
      </c>
      <c r="M216" s="77">
        <v>2.10835786487177</v>
      </c>
      <c r="N216" s="77">
        <v>0</v>
      </c>
      <c r="O216" s="77">
        <v>1433.57224940282</v>
      </c>
      <c r="P216" s="87" cm="1">
        <f t="array" ref="P216">IF($X216="Non-local",VLOOKUP($E216,$AI$64:$AW$68,COLUMN($AW:$AW)-COLUMN($AH:$AH),FALSE),IF($X216="Unknown",VLOOKUP($E216,$AI$71:$AW$75,COLUMN($AW:$AW)-COLUMN($AH:$AH),FALSE),0))</f>
        <v>224</v>
      </c>
      <c r="Q216" s="87" cm="1">
        <f t="array" ref="Q216">IF($X216="Non-local",VLOOKUP($E216,$AI$40:$AW$44,COLUMN($AW:$AW)-COLUMN($AH:$AH),FALSE),IF($X216="Unknown",VLOOKUP($E216,$AI$47:$AW$51,COLUMN($AW:$AW)-COLUMN($AH:$AH),FALSE),0))</f>
        <v>470.18520000000001</v>
      </c>
      <c r="R216" s="87" cm="1">
        <f t="array" ref="R216">IF($X216="Non-local",VLOOKUP($E216,$AI$88:$AW$92,COLUMN($AW:$AW)-COLUMN($AH:$AH),FALSE),IF($X216="Unknown",VLOOKUP($E216,$AI$95:$AW$99,COLUMN($AW:$AW)-COLUMN($AH:$AH),FALSE),0))</f>
        <v>0.13052013767768686</v>
      </c>
      <c r="S216" s="87" cm="1">
        <f t="array" ref="S216">VLOOKUP($E216,$AI$111:$AW$115,COLUMN($AW:$AW)-COLUMN($AH:$AH),FALSE)</f>
        <v>410.28773999999999</v>
      </c>
      <c r="T216" s="104">
        <f t="shared" si="212"/>
        <v>2.2388780025494568</v>
      </c>
      <c r="U216" s="104">
        <f t="shared" si="213"/>
        <v>2538.0451894028201</v>
      </c>
      <c r="V216" s="87" cm="1">
        <f t="array" ref="V216">VLOOKUP($E216,$AI$118:$AW$122,COLUMN($AW:$AW)-COLUMN($AH:$AH),FALSE)</f>
        <v>161.75600000000003</v>
      </c>
      <c r="W216" s="87" t="str">
        <f t="shared" si="217"/>
        <v>International</v>
      </c>
      <c r="X216" s="87" t="str">
        <f t="shared" si="218"/>
        <v>Non-local</v>
      </c>
      <c r="Y216" s="104"/>
      <c r="Z216" s="87" t="str">
        <f t="shared" si="214"/>
        <v>Denmark</v>
      </c>
      <c r="AA216" s="87" t="str">
        <f t="shared" si="215"/>
        <v>Europe</v>
      </c>
      <c r="AB216" s="82" cm="1">
        <f t="array" ref="AB216">VLOOKUP(B216,'GDP per Capita'!$T$2:$V$4235,COLUMN('GDP per Capita'!$V:$V)-COLUMN('GDP per Capita'!$S:$S),FALSE)</f>
        <v>62616.68</v>
      </c>
      <c r="AC216" s="82">
        <f t="shared" si="219"/>
        <v>62616.68</v>
      </c>
      <c r="AD216" s="82">
        <f t="shared" si="220"/>
        <v>62616.68</v>
      </c>
      <c r="AE216" s="88">
        <f t="shared" si="216"/>
        <v>4.0533052685048455E-2</v>
      </c>
      <c r="BC216" s="25"/>
      <c r="BD216" s="25"/>
    </row>
    <row r="217" spans="1:56">
      <c r="A217" s="77" t="s">
        <v>34</v>
      </c>
      <c r="B217" s="77">
        <v>216</v>
      </c>
      <c r="C217" s="77" t="s">
        <v>34</v>
      </c>
      <c r="D217" s="77" t="s">
        <v>34</v>
      </c>
      <c r="E217" s="77">
        <v>2020</v>
      </c>
      <c r="F217" s="77">
        <v>0</v>
      </c>
      <c r="G217" s="77">
        <v>0</v>
      </c>
      <c r="H217" s="77">
        <v>0</v>
      </c>
      <c r="I217" s="77" t="s">
        <v>881</v>
      </c>
      <c r="J217" s="77">
        <v>43.074761000000002</v>
      </c>
      <c r="K217" s="77">
        <v>-89.383761300000003</v>
      </c>
      <c r="L217" s="77">
        <v>4610.0412007298301</v>
      </c>
      <c r="M217" s="77">
        <v>0.80715542109624605</v>
      </c>
      <c r="N217" s="77">
        <v>1</v>
      </c>
      <c r="O217" s="77">
        <v>553.20494408757997</v>
      </c>
      <c r="P217" s="87" cm="1">
        <f t="array" ref="P217">IF($X217="Non-local",VLOOKUP($E217,$AI$64:$AW$68,COLUMN($AW:$AW)-COLUMN($AH:$AH),FALSE),IF($X217="Unknown",VLOOKUP($E217,$AI$71:$AW$75,COLUMN($AW:$AW)-COLUMN($AH:$AH),FALSE),0))</f>
        <v>214.50706319702601</v>
      </c>
      <c r="Q217" s="87" cm="1">
        <f t="array" ref="Q217">IF($X217="Non-local",VLOOKUP($E217,$AI$40:$AW$44,COLUMN($AW:$AW)-COLUMN($AH:$AH),FALSE),IF($X217="Unknown",VLOOKUP($E217,$AI$47:$AW$51,COLUMN($AW:$AW)-COLUMN($AH:$AH),FALSE),0))</f>
        <v>450.25913576208183</v>
      </c>
      <c r="R217" s="87" cm="1">
        <f t="array" ref="R217">IF($X217="Non-local",VLOOKUP($E217,$AI$88:$AW$92,COLUMN($AW:$AW)-COLUMN($AH:$AH),FALSE),IF($X217="Unknown",VLOOKUP($E217,$AI$95:$AW$99,COLUMN($AW:$AW)-COLUMN($AH:$AH),FALSE),0))</f>
        <v>0.12498880098800048</v>
      </c>
      <c r="S217" s="87" cm="1">
        <f t="array" ref="S217">VLOOKUP($E217,$AI$111:$AW$115,COLUMN($AW:$AW)-COLUMN($AH:$AH),FALSE)</f>
        <v>410.28773999999999</v>
      </c>
      <c r="T217" s="104">
        <f t="shared" si="212"/>
        <v>0.93214422208424652</v>
      </c>
      <c r="U217" s="104">
        <f t="shared" si="213"/>
        <v>1628.2588830466877</v>
      </c>
      <c r="V217" s="87" cm="1">
        <f t="array" ref="V217">VLOOKUP($E217,$AI$118:$AW$122,COLUMN($AW:$AW)-COLUMN($AH:$AH),FALSE)</f>
        <v>161.75600000000003</v>
      </c>
      <c r="W217" s="87" t="str">
        <f t="shared" si="217"/>
        <v>Unknown</v>
      </c>
      <c r="X217" s="87" t="str">
        <f t="shared" si="218"/>
        <v>Unknown</v>
      </c>
      <c r="Y217" s="104"/>
      <c r="Z217" s="87" t="str">
        <f t="shared" si="214"/>
        <v>Unknown</v>
      </c>
      <c r="AA217" s="87" t="str">
        <f t="shared" si="215"/>
        <v>Unknown</v>
      </c>
      <c r="AB217" s="82" t="e" cm="1">
        <f t="array" ref="AB217">VLOOKUP(B217,'GDP per Capita'!$T$2:$V$4235,COLUMN('GDP per Capita'!$V:$V)-COLUMN('GDP per Capita'!$S:$S),FALSE)</f>
        <v>#N/A</v>
      </c>
      <c r="AC217" s="82" t="str">
        <f t="shared" si="219"/>
        <v/>
      </c>
      <c r="AD217" s="82">
        <f t="shared" si="220"/>
        <v>61228.93767638311</v>
      </c>
      <c r="AE217" s="88">
        <f t="shared" si="216"/>
        <v>2.6592963145181774E-2</v>
      </c>
      <c r="AM217" s="169"/>
      <c r="AN217" s="169"/>
      <c r="AO217" s="169"/>
      <c r="AP217" s="169"/>
      <c r="AQ217" s="169"/>
      <c r="AR217" s="169"/>
      <c r="AS217" s="169"/>
      <c r="AT217" s="169"/>
      <c r="AU217" s="169"/>
      <c r="AV217" s="169"/>
      <c r="AW217" s="169"/>
      <c r="AX217" s="169"/>
      <c r="AY217" s="169"/>
      <c r="AZ217" s="169"/>
      <c r="BC217" s="25"/>
      <c r="BD217" s="25"/>
    </row>
    <row r="218" spans="1:56">
      <c r="A218" s="77" t="s">
        <v>1008</v>
      </c>
      <c r="B218" s="77">
        <v>217</v>
      </c>
      <c r="C218" s="77" t="s">
        <v>416</v>
      </c>
      <c r="D218" s="77" t="s">
        <v>31</v>
      </c>
      <c r="E218" s="77">
        <v>2020</v>
      </c>
      <c r="F218" s="77">
        <v>51.507321900000001</v>
      </c>
      <c r="G218" s="77">
        <v>-0.12764739999999999</v>
      </c>
      <c r="H218" s="77">
        <v>0</v>
      </c>
      <c r="I218" s="77" t="s">
        <v>881</v>
      </c>
      <c r="J218" s="77">
        <v>43.074761000000002</v>
      </c>
      <c r="K218" s="77">
        <v>-89.383761300000003</v>
      </c>
      <c r="L218" s="77">
        <v>12739.919646710399</v>
      </c>
      <c r="M218" s="77">
        <v>1.9721479562977999</v>
      </c>
      <c r="N218" s="77">
        <v>0</v>
      </c>
      <c r="O218" s="77">
        <v>1337.69156290459</v>
      </c>
      <c r="P218" s="87" cm="1">
        <f t="array" ref="P218">IF($X218="Non-local",VLOOKUP($E218,$AI$64:$AW$68,COLUMN($AW:$AW)-COLUMN($AH:$AH),FALSE),IF($X218="Unknown",VLOOKUP($E218,$AI$71:$AW$75,COLUMN($AW:$AW)-COLUMN($AH:$AH),FALSE),0))</f>
        <v>224</v>
      </c>
      <c r="Q218" s="87" cm="1">
        <f t="array" ref="Q218">IF($X218="Non-local",VLOOKUP($E218,$AI$40:$AW$44,COLUMN($AW:$AW)-COLUMN($AH:$AH),FALSE),IF($X218="Unknown",VLOOKUP($E218,$AI$47:$AW$51,COLUMN($AW:$AW)-COLUMN($AH:$AH),FALSE),0))</f>
        <v>470.18520000000001</v>
      </c>
      <c r="R218" s="87" cm="1">
        <f t="array" ref="R218">IF($X218="Non-local",VLOOKUP($E218,$AI$88:$AW$92,COLUMN($AW:$AW)-COLUMN($AH:$AH),FALSE),IF($X218="Unknown",VLOOKUP($E218,$AI$95:$AW$99,COLUMN($AW:$AW)-COLUMN($AH:$AH),FALSE),0))</f>
        <v>0.13052013767768686</v>
      </c>
      <c r="S218" s="87" cm="1">
        <f t="array" ref="S218">VLOOKUP($E218,$AI$111:$AW$115,COLUMN($AW:$AW)-COLUMN($AH:$AH),FALSE)</f>
        <v>410.28773999999999</v>
      </c>
      <c r="T218" s="104">
        <f t="shared" si="212"/>
        <v>2.1026680939754869</v>
      </c>
      <c r="U218" s="104">
        <f t="shared" si="213"/>
        <v>2442.1645029045903</v>
      </c>
      <c r="V218" s="87" cm="1">
        <f t="array" ref="V218">VLOOKUP($E218,$AI$118:$AW$122,COLUMN($AW:$AW)-COLUMN($AH:$AH),FALSE)</f>
        <v>161.75600000000003</v>
      </c>
      <c r="W218" s="87" t="str">
        <f t="shared" si="217"/>
        <v>International</v>
      </c>
      <c r="X218" s="87" t="str">
        <f t="shared" si="218"/>
        <v>Non-local</v>
      </c>
      <c r="Y218" s="104"/>
      <c r="Z218" s="87" t="str">
        <f t="shared" si="214"/>
        <v>United Kingdom</v>
      </c>
      <c r="AA218" s="87" t="str">
        <f t="shared" si="215"/>
        <v>Europe</v>
      </c>
      <c r="AB218" s="82" cm="1">
        <f t="array" ref="AB218">VLOOKUP(B218,'GDP per Capita'!$T$2:$V$4235,COLUMN('GDP per Capita'!$V:$V)-COLUMN('GDP per Capita'!$S:$S),FALSE)</f>
        <v>40800.480000000003</v>
      </c>
      <c r="AC218" s="82">
        <f t="shared" si="219"/>
        <v>40800.480000000003</v>
      </c>
      <c r="AD218" s="82">
        <f t="shared" si="220"/>
        <v>40800.480000000003</v>
      </c>
      <c r="AE218" s="88">
        <f t="shared" si="216"/>
        <v>5.9856268919007576E-2</v>
      </c>
      <c r="AM218" s="148"/>
      <c r="AN218" s="148"/>
      <c r="AO218" s="148"/>
      <c r="AP218" s="148"/>
      <c r="AQ218" s="148"/>
      <c r="AR218" s="148"/>
      <c r="AS218" s="148"/>
      <c r="AT218" s="148"/>
      <c r="AU218" s="148"/>
      <c r="AV218" s="148"/>
      <c r="AW218" s="148"/>
      <c r="AX218" s="148"/>
      <c r="AY218" s="148"/>
      <c r="AZ218" s="148"/>
      <c r="BC218" s="25"/>
      <c r="BD218" s="25"/>
    </row>
    <row r="219" spans="1:56">
      <c r="A219" s="77" t="s">
        <v>34</v>
      </c>
      <c r="B219" s="77">
        <v>218</v>
      </c>
      <c r="C219" s="77" t="s">
        <v>34</v>
      </c>
      <c r="D219" s="77" t="s">
        <v>34</v>
      </c>
      <c r="E219" s="77">
        <v>2020</v>
      </c>
      <c r="F219" s="77">
        <v>0</v>
      </c>
      <c r="G219" s="77">
        <v>0</v>
      </c>
      <c r="H219" s="77">
        <v>0</v>
      </c>
      <c r="I219" s="77" t="s">
        <v>881</v>
      </c>
      <c r="J219" s="77">
        <v>43.074761000000002</v>
      </c>
      <c r="K219" s="77">
        <v>-89.383761300000003</v>
      </c>
      <c r="L219" s="77">
        <v>4610.0412007298301</v>
      </c>
      <c r="M219" s="77">
        <v>0.80715542109624605</v>
      </c>
      <c r="N219" s="77">
        <v>1</v>
      </c>
      <c r="O219" s="77">
        <v>553.20494408757997</v>
      </c>
      <c r="P219" s="87" cm="1">
        <f t="array" ref="P219">IF($X219="Non-local",VLOOKUP($E219,$AI$64:$AW$68,COLUMN($AW:$AW)-COLUMN($AH:$AH),FALSE),IF($X219="Unknown",VLOOKUP($E219,$AI$71:$AW$75,COLUMN($AW:$AW)-COLUMN($AH:$AH),FALSE),0))</f>
        <v>214.50706319702601</v>
      </c>
      <c r="Q219" s="87" cm="1">
        <f t="array" ref="Q219">IF($X219="Non-local",VLOOKUP($E219,$AI$40:$AW$44,COLUMN($AW:$AW)-COLUMN($AH:$AH),FALSE),IF($X219="Unknown",VLOOKUP($E219,$AI$47:$AW$51,COLUMN($AW:$AW)-COLUMN($AH:$AH),FALSE),0))</f>
        <v>450.25913576208183</v>
      </c>
      <c r="R219" s="87" cm="1">
        <f t="array" ref="R219">IF($X219="Non-local",VLOOKUP($E219,$AI$88:$AW$92,COLUMN($AW:$AW)-COLUMN($AH:$AH),FALSE),IF($X219="Unknown",VLOOKUP($E219,$AI$95:$AW$99,COLUMN($AW:$AW)-COLUMN($AH:$AH),FALSE),0))</f>
        <v>0.12498880098800048</v>
      </c>
      <c r="S219" s="87" cm="1">
        <f t="array" ref="S219">VLOOKUP($E219,$AI$111:$AW$115,COLUMN($AW:$AW)-COLUMN($AH:$AH),FALSE)</f>
        <v>410.28773999999999</v>
      </c>
      <c r="T219" s="104">
        <f t="shared" si="212"/>
        <v>0.93214422208424652</v>
      </c>
      <c r="U219" s="104">
        <f t="shared" si="213"/>
        <v>1628.2588830466877</v>
      </c>
      <c r="V219" s="87" cm="1">
        <f t="array" ref="V219">VLOOKUP($E219,$AI$118:$AW$122,COLUMN($AW:$AW)-COLUMN($AH:$AH),FALSE)</f>
        <v>161.75600000000003</v>
      </c>
      <c r="W219" s="87" t="str">
        <f t="shared" si="217"/>
        <v>Unknown</v>
      </c>
      <c r="X219" s="87" t="str">
        <f t="shared" si="218"/>
        <v>Unknown</v>
      </c>
      <c r="Y219" s="104"/>
      <c r="Z219" s="87" t="str">
        <f t="shared" si="214"/>
        <v>Unknown</v>
      </c>
      <c r="AA219" s="87" t="str">
        <f t="shared" si="215"/>
        <v>Unknown</v>
      </c>
      <c r="AB219" s="82" t="e" cm="1">
        <f t="array" ref="AB219">VLOOKUP(B219,'GDP per Capita'!$T$2:$V$4235,COLUMN('GDP per Capita'!$V:$V)-COLUMN('GDP per Capita'!$S:$S),FALSE)</f>
        <v>#N/A</v>
      </c>
      <c r="AC219" s="82" t="str">
        <f t="shared" si="219"/>
        <v/>
      </c>
      <c r="AD219" s="82">
        <f t="shared" si="220"/>
        <v>61228.93767638311</v>
      </c>
      <c r="AE219" s="88">
        <f t="shared" si="216"/>
        <v>2.6592963145181774E-2</v>
      </c>
      <c r="BC219" s="25"/>
      <c r="BD219" s="25"/>
    </row>
    <row r="220" spans="1:56">
      <c r="A220" s="77" t="s">
        <v>886</v>
      </c>
      <c r="B220" s="77">
        <v>219</v>
      </c>
      <c r="C220" s="77" t="s">
        <v>29</v>
      </c>
      <c r="D220" s="77" t="s">
        <v>29</v>
      </c>
      <c r="E220" s="77">
        <v>2020</v>
      </c>
      <c r="F220" s="77">
        <v>39.284749400000003</v>
      </c>
      <c r="G220" s="77">
        <v>-76.620474639699793</v>
      </c>
      <c r="H220" s="77">
        <v>0</v>
      </c>
      <c r="I220" s="77" t="s">
        <v>881</v>
      </c>
      <c r="J220" s="77">
        <v>43.074761000000002</v>
      </c>
      <c r="K220" s="77">
        <v>-89.383761300000003</v>
      </c>
      <c r="L220" s="77">
        <v>2293.6142511822</v>
      </c>
      <c r="M220" s="77">
        <v>0.46449147956658998</v>
      </c>
      <c r="N220" s="77">
        <v>0</v>
      </c>
      <c r="O220" s="77">
        <v>440.37393622698198</v>
      </c>
      <c r="P220" s="87" cm="1">
        <f t="array" ref="P220">IF($X220="Non-local",VLOOKUP($E220,$AI$64:$AW$68,COLUMN($AW:$AW)-COLUMN($AH:$AH),FALSE),IF($X220="Unknown",VLOOKUP($E220,$AI$71:$AW$75,COLUMN($AW:$AW)-COLUMN($AH:$AH),FALSE),0))</f>
        <v>224</v>
      </c>
      <c r="Q220" s="87" cm="1">
        <f t="array" ref="Q220">IF($X220="Non-local",VLOOKUP($E220,$AI$40:$AW$44,COLUMN($AW:$AW)-COLUMN($AH:$AH),FALSE),IF($X220="Unknown",VLOOKUP($E220,$AI$47:$AW$51,COLUMN($AW:$AW)-COLUMN($AH:$AH),FALSE),0))</f>
        <v>470.18520000000001</v>
      </c>
      <c r="R220" s="87" cm="1">
        <f t="array" ref="R220">IF($X220="Non-local",VLOOKUP($E220,$AI$88:$AW$92,COLUMN($AW:$AW)-COLUMN($AH:$AH),FALSE),IF($X220="Unknown",VLOOKUP($E220,$AI$95:$AW$99,COLUMN($AW:$AW)-COLUMN($AH:$AH),FALSE),0))</f>
        <v>0.13052013767768686</v>
      </c>
      <c r="S220" s="87" cm="1">
        <f t="array" ref="S220">VLOOKUP($E220,$AI$111:$AW$115,COLUMN($AW:$AW)-COLUMN($AH:$AH),FALSE)</f>
        <v>410.28773999999999</v>
      </c>
      <c r="T220" s="104">
        <f t="shared" si="212"/>
        <v>0.59501161724427687</v>
      </c>
      <c r="U220" s="104">
        <f t="shared" si="213"/>
        <v>1544.846876226982</v>
      </c>
      <c r="V220" s="87" cm="1">
        <f t="array" ref="V220">VLOOKUP($E220,$AI$118:$AW$122,COLUMN($AW:$AW)-COLUMN($AH:$AH),FALSE)</f>
        <v>161.75600000000003</v>
      </c>
      <c r="W220" s="87" t="str">
        <f t="shared" si="217"/>
        <v>Domestic</v>
      </c>
      <c r="X220" s="87" t="str">
        <f t="shared" si="218"/>
        <v>Non-local</v>
      </c>
      <c r="Y220" s="104"/>
      <c r="Z220" s="87" t="str">
        <f t="shared" si="214"/>
        <v>USA</v>
      </c>
      <c r="AA220" s="87" t="str">
        <f t="shared" si="215"/>
        <v>USA</v>
      </c>
      <c r="AB220" s="82" cm="1">
        <f t="array" ref="AB220">VLOOKUP(B220,'GDP per Capita'!$T$2:$V$4235,COLUMN('GDP per Capita'!$V:$V)-COLUMN('GDP per Capita'!$S:$S),FALSE)</f>
        <v>63809.64</v>
      </c>
      <c r="AC220" s="82">
        <f t="shared" si="219"/>
        <v>63809.64</v>
      </c>
      <c r="AD220" s="82">
        <f t="shared" si="220"/>
        <v>63809.64</v>
      </c>
      <c r="AE220" s="88">
        <f t="shared" si="216"/>
        <v>2.4210242781921069E-2</v>
      </c>
      <c r="BC220" s="25"/>
      <c r="BD220" s="25"/>
    </row>
    <row r="221" spans="1:56">
      <c r="A221" s="77" t="s">
        <v>1000</v>
      </c>
      <c r="B221" s="77">
        <v>220</v>
      </c>
      <c r="C221" s="77" t="s">
        <v>29</v>
      </c>
      <c r="D221" s="77" t="s">
        <v>29</v>
      </c>
      <c r="E221" s="77">
        <v>2020</v>
      </c>
      <c r="F221" s="77">
        <v>37.3893889</v>
      </c>
      <c r="G221" s="77">
        <v>-122.0832101</v>
      </c>
      <c r="H221" s="77">
        <v>0</v>
      </c>
      <c r="I221" s="77" t="s">
        <v>881</v>
      </c>
      <c r="J221" s="77">
        <v>43.074761000000002</v>
      </c>
      <c r="K221" s="77">
        <v>-89.383761300000003</v>
      </c>
      <c r="L221" s="77">
        <v>5655.6638148889297</v>
      </c>
      <c r="M221" s="77">
        <v>0.96534729238277805</v>
      </c>
      <c r="N221" s="77">
        <v>0</v>
      </c>
      <c r="O221" s="77">
        <v>678.67965778667099</v>
      </c>
      <c r="P221" s="87" cm="1">
        <f t="array" ref="P221">IF($X221="Non-local",VLOOKUP($E221,$AI$64:$AW$68,COLUMN($AW:$AW)-COLUMN($AH:$AH),FALSE),IF($X221="Unknown",VLOOKUP($E221,$AI$71:$AW$75,COLUMN($AW:$AW)-COLUMN($AH:$AH),FALSE),0))</f>
        <v>224</v>
      </c>
      <c r="Q221" s="87" cm="1">
        <f t="array" ref="Q221">IF($X221="Non-local",VLOOKUP($E221,$AI$40:$AW$44,COLUMN($AW:$AW)-COLUMN($AH:$AH),FALSE),IF($X221="Unknown",VLOOKUP($E221,$AI$47:$AW$51,COLUMN($AW:$AW)-COLUMN($AH:$AH),FALSE),0))</f>
        <v>470.18520000000001</v>
      </c>
      <c r="R221" s="87" cm="1">
        <f t="array" ref="R221">IF($X221="Non-local",VLOOKUP($E221,$AI$88:$AW$92,COLUMN($AW:$AW)-COLUMN($AH:$AH),FALSE),IF($X221="Unknown",VLOOKUP($E221,$AI$95:$AW$99,COLUMN($AW:$AW)-COLUMN($AH:$AH),FALSE),0))</f>
        <v>0.13052013767768686</v>
      </c>
      <c r="S221" s="87" cm="1">
        <f t="array" ref="S221">VLOOKUP($E221,$AI$111:$AW$115,COLUMN($AW:$AW)-COLUMN($AH:$AH),FALSE)</f>
        <v>410.28773999999999</v>
      </c>
      <c r="T221" s="104">
        <f t="shared" si="212"/>
        <v>1.0958674300604649</v>
      </c>
      <c r="U221" s="104">
        <f t="shared" si="213"/>
        <v>1783.1525977866711</v>
      </c>
      <c r="V221" s="87" cm="1">
        <f t="array" ref="V221">VLOOKUP($E221,$AI$118:$AW$122,COLUMN($AW:$AW)-COLUMN($AH:$AH),FALSE)</f>
        <v>161.75600000000003</v>
      </c>
      <c r="W221" s="87" t="str">
        <f t="shared" si="217"/>
        <v>Domestic</v>
      </c>
      <c r="X221" s="87" t="str">
        <f t="shared" si="218"/>
        <v>Non-local</v>
      </c>
      <c r="Y221" s="104"/>
      <c r="Z221" s="87" t="str">
        <f t="shared" si="214"/>
        <v>USA</v>
      </c>
      <c r="AA221" s="87" t="str">
        <f t="shared" si="215"/>
        <v>USA</v>
      </c>
      <c r="AB221" s="82" cm="1">
        <f t="array" ref="AB221">VLOOKUP(B221,'GDP per Capita'!$T$2:$V$4235,COLUMN('GDP per Capita'!$V:$V)-COLUMN('GDP per Capita'!$S:$S),FALSE)</f>
        <v>63809.64</v>
      </c>
      <c r="AC221" s="82">
        <f t="shared" si="219"/>
        <v>63809.64</v>
      </c>
      <c r="AD221" s="82">
        <f t="shared" si="220"/>
        <v>63809.64</v>
      </c>
      <c r="AE221" s="88">
        <f t="shared" si="216"/>
        <v>2.7944877886580635E-2</v>
      </c>
      <c r="AJ221" s="93"/>
      <c r="AK221" s="93"/>
      <c r="BC221" s="25"/>
      <c r="BD221" s="25"/>
    </row>
    <row r="222" spans="1:56">
      <c r="A222" s="77" t="s">
        <v>1009</v>
      </c>
      <c r="B222" s="77">
        <v>221</v>
      </c>
      <c r="C222" s="77" t="s">
        <v>332</v>
      </c>
      <c r="D222" s="77" t="s">
        <v>31</v>
      </c>
      <c r="E222" s="77">
        <v>2020</v>
      </c>
      <c r="F222" s="77">
        <v>51.2211097</v>
      </c>
      <c r="G222" s="77">
        <v>4.3997080999999998</v>
      </c>
      <c r="H222" s="77">
        <v>0</v>
      </c>
      <c r="I222" s="77" t="s">
        <v>881</v>
      </c>
      <c r="J222" s="77">
        <v>43.074761000000002</v>
      </c>
      <c r="K222" s="77">
        <v>-89.383761300000003</v>
      </c>
      <c r="L222" s="77">
        <v>13310.7310014466</v>
      </c>
      <c r="M222" s="77">
        <v>2.0571208328202899</v>
      </c>
      <c r="N222" s="77">
        <v>0</v>
      </c>
      <c r="O222" s="77">
        <v>1397.6267551518999</v>
      </c>
      <c r="P222" s="87" cm="1">
        <f t="array" ref="P222">IF($X222="Non-local",VLOOKUP($E222,$AI$64:$AW$68,COLUMN($AW:$AW)-COLUMN($AH:$AH),FALSE),IF($X222="Unknown",VLOOKUP($E222,$AI$71:$AW$75,COLUMN($AW:$AW)-COLUMN($AH:$AH),FALSE),0))</f>
        <v>224</v>
      </c>
      <c r="Q222" s="87" cm="1">
        <f t="array" ref="Q222">IF($X222="Non-local",VLOOKUP($E222,$AI$40:$AW$44,COLUMN($AW:$AW)-COLUMN($AH:$AH),FALSE),IF($X222="Unknown",VLOOKUP($E222,$AI$47:$AW$51,COLUMN($AW:$AW)-COLUMN($AH:$AH),FALSE),0))</f>
        <v>470.18520000000001</v>
      </c>
      <c r="R222" s="87" cm="1">
        <f t="array" ref="R222">IF($X222="Non-local",VLOOKUP($E222,$AI$88:$AW$92,COLUMN($AW:$AW)-COLUMN($AH:$AH),FALSE),IF($X222="Unknown",VLOOKUP($E222,$AI$95:$AW$99,COLUMN($AW:$AW)-COLUMN($AH:$AH),FALSE),0))</f>
        <v>0.13052013767768686</v>
      </c>
      <c r="S222" s="87" cm="1">
        <f t="array" ref="S222">VLOOKUP($E222,$AI$111:$AW$115,COLUMN($AW:$AW)-COLUMN($AH:$AH),FALSE)</f>
        <v>410.28773999999999</v>
      </c>
      <c r="T222" s="104">
        <f t="shared" si="212"/>
        <v>2.1876409704979767</v>
      </c>
      <c r="U222" s="104">
        <f t="shared" si="213"/>
        <v>2502.0996951519001</v>
      </c>
      <c r="V222" s="87" cm="1">
        <f t="array" ref="V222">VLOOKUP($E222,$AI$118:$AW$122,COLUMN($AW:$AW)-COLUMN($AH:$AH),FALSE)</f>
        <v>161.75600000000003</v>
      </c>
      <c r="W222" s="87" t="str">
        <f t="shared" si="217"/>
        <v>International</v>
      </c>
      <c r="X222" s="87" t="str">
        <f t="shared" si="218"/>
        <v>Non-local</v>
      </c>
      <c r="Y222" s="104"/>
      <c r="Z222" s="87" t="str">
        <f t="shared" si="214"/>
        <v>Belgium</v>
      </c>
      <c r="AA222" s="87" t="str">
        <f t="shared" si="215"/>
        <v>Europe</v>
      </c>
      <c r="AB222" s="82" cm="1">
        <f t="array" ref="AB222">VLOOKUP(B222,'GDP per Capita'!$T$2:$V$4235,COLUMN('GDP per Capita'!$V:$V)-COLUMN('GDP per Capita'!$S:$S),FALSE)</f>
        <v>47811.55</v>
      </c>
      <c r="AC222" s="82">
        <f t="shared" si="219"/>
        <v>47811.55</v>
      </c>
      <c r="AD222" s="82">
        <f t="shared" si="220"/>
        <v>47811.55</v>
      </c>
      <c r="AE222" s="88">
        <f t="shared" si="216"/>
        <v>5.2332536701945445E-2</v>
      </c>
      <c r="AJ222" s="93"/>
      <c r="AK222" s="93"/>
    </row>
    <row r="223" spans="1:56">
      <c r="A223" s="77" t="s">
        <v>1010</v>
      </c>
      <c r="B223" s="77">
        <v>222</v>
      </c>
      <c r="C223" s="77" t="s">
        <v>320</v>
      </c>
      <c r="D223" s="77" t="s">
        <v>28</v>
      </c>
      <c r="E223" s="77">
        <v>2020</v>
      </c>
      <c r="F223" s="77">
        <v>51.0534234</v>
      </c>
      <c r="G223" s="77">
        <v>-114.06258920000001</v>
      </c>
      <c r="H223" s="77">
        <v>0</v>
      </c>
      <c r="I223" s="77" t="s">
        <v>881</v>
      </c>
      <c r="J223" s="77">
        <v>43.074761000000002</v>
      </c>
      <c r="K223" s="77">
        <v>-89.383761300000003</v>
      </c>
      <c r="L223" s="77">
        <v>4111.9235445444501</v>
      </c>
      <c r="M223" s="77">
        <v>0.73994030753509099</v>
      </c>
      <c r="N223" s="77">
        <v>0</v>
      </c>
      <c r="O223" s="77">
        <v>493.43082534533397</v>
      </c>
      <c r="P223" s="87" cm="1">
        <f t="array" ref="P223">IF($X223="Non-local",VLOOKUP($E223,$AI$64:$AW$68,COLUMN($AW:$AW)-COLUMN($AH:$AH),FALSE),IF($X223="Unknown",VLOOKUP($E223,$AI$71:$AW$75,COLUMN($AW:$AW)-COLUMN($AH:$AH),FALSE),0))</f>
        <v>224</v>
      </c>
      <c r="Q223" s="87" cm="1">
        <f t="array" ref="Q223">IF($X223="Non-local",VLOOKUP($E223,$AI$40:$AW$44,COLUMN($AW:$AW)-COLUMN($AH:$AH),FALSE),IF($X223="Unknown",VLOOKUP($E223,$AI$47:$AW$51,COLUMN($AW:$AW)-COLUMN($AH:$AH),FALSE),0))</f>
        <v>470.18520000000001</v>
      </c>
      <c r="R223" s="87" cm="1">
        <f t="array" ref="R223">IF($X223="Non-local",VLOOKUP($E223,$AI$88:$AW$92,COLUMN($AW:$AW)-COLUMN($AH:$AH),FALSE),IF($X223="Unknown",VLOOKUP($E223,$AI$95:$AW$99,COLUMN($AW:$AW)-COLUMN($AH:$AH),FALSE),0))</f>
        <v>0.13052013767768686</v>
      </c>
      <c r="S223" s="87" cm="1">
        <f t="array" ref="S223">VLOOKUP($E223,$AI$111:$AW$115,COLUMN($AW:$AW)-COLUMN($AH:$AH),FALSE)</f>
        <v>410.28773999999999</v>
      </c>
      <c r="T223" s="104">
        <f t="shared" si="212"/>
        <v>0.87046044521277788</v>
      </c>
      <c r="U223" s="104">
        <f t="shared" si="213"/>
        <v>1597.903765345334</v>
      </c>
      <c r="V223" s="87" cm="1">
        <f t="array" ref="V223">VLOOKUP($E223,$AI$118:$AW$122,COLUMN($AW:$AW)-COLUMN($AH:$AH),FALSE)</f>
        <v>161.75600000000003</v>
      </c>
      <c r="W223" s="87" t="str">
        <f t="shared" si="217"/>
        <v>International</v>
      </c>
      <c r="X223" s="87" t="str">
        <f t="shared" si="218"/>
        <v>Non-local</v>
      </c>
      <c r="Y223" s="104"/>
      <c r="Z223" s="87" t="str">
        <f t="shared" si="214"/>
        <v>Canada</v>
      </c>
      <c r="AA223" s="87" t="str">
        <f t="shared" si="215"/>
        <v>Other Americas</v>
      </c>
      <c r="AB223" s="82" cm="1">
        <f t="array" ref="AB223">VLOOKUP(B223,'GDP per Capita'!$T$2:$V$4235,COLUMN('GDP per Capita'!$V:$V)-COLUMN('GDP per Capita'!$S:$S),FALSE)</f>
        <v>49196.49</v>
      </c>
      <c r="AC223" s="82">
        <f t="shared" si="219"/>
        <v>49196.49</v>
      </c>
      <c r="AD223" s="82">
        <f t="shared" si="220"/>
        <v>49196.49</v>
      </c>
      <c r="AE223" s="88">
        <f t="shared" si="216"/>
        <v>3.2480035981130646E-2</v>
      </c>
    </row>
    <row r="224" spans="1:56">
      <c r="A224" s="77" t="s">
        <v>1011</v>
      </c>
      <c r="B224" s="77">
        <v>223</v>
      </c>
      <c r="C224" s="77" t="s">
        <v>29</v>
      </c>
      <c r="D224" s="77" t="s">
        <v>29</v>
      </c>
      <c r="E224" s="77">
        <v>2020</v>
      </c>
      <c r="F224" s="77">
        <v>40.102554999999903</v>
      </c>
      <c r="G224" s="77">
        <v>-105.36320790000001</v>
      </c>
      <c r="H224" s="77">
        <v>0</v>
      </c>
      <c r="I224" s="77" t="s">
        <v>881</v>
      </c>
      <c r="J224" s="77">
        <v>43.074761000000002</v>
      </c>
      <c r="K224" s="77">
        <v>-89.383761300000003</v>
      </c>
      <c r="L224" s="77">
        <v>2734.18181302126</v>
      </c>
      <c r="M224" s="77">
        <v>0.52266612430850701</v>
      </c>
      <c r="N224" s="77">
        <v>0</v>
      </c>
      <c r="O224" s="77">
        <v>524.96290810008202</v>
      </c>
      <c r="P224" s="87" cm="1">
        <f t="array" ref="P224">IF($X224="Non-local",VLOOKUP($E224,$AI$64:$AW$68,COLUMN($AW:$AW)-COLUMN($AH:$AH),FALSE),IF($X224="Unknown",VLOOKUP($E224,$AI$71:$AW$75,COLUMN($AW:$AW)-COLUMN($AH:$AH),FALSE),0))</f>
        <v>224</v>
      </c>
      <c r="Q224" s="87" cm="1">
        <f t="array" ref="Q224">IF($X224="Non-local",VLOOKUP($E224,$AI$40:$AW$44,COLUMN($AW:$AW)-COLUMN($AH:$AH),FALSE),IF($X224="Unknown",VLOOKUP($E224,$AI$47:$AW$51,COLUMN($AW:$AW)-COLUMN($AH:$AH),FALSE),0))</f>
        <v>470.18520000000001</v>
      </c>
      <c r="R224" s="87" cm="1">
        <f t="array" ref="R224">IF($X224="Non-local",VLOOKUP($E224,$AI$88:$AW$92,COLUMN($AW:$AW)-COLUMN($AH:$AH),FALSE),IF($X224="Unknown",VLOOKUP($E224,$AI$95:$AW$99,COLUMN($AW:$AW)-COLUMN($AH:$AH),FALSE),0))</f>
        <v>0.13052013767768686</v>
      </c>
      <c r="S224" s="87" cm="1">
        <f t="array" ref="S224">VLOOKUP($E224,$AI$111:$AW$115,COLUMN($AW:$AW)-COLUMN($AH:$AH),FALSE)</f>
        <v>410.28773999999999</v>
      </c>
      <c r="T224" s="104">
        <f t="shared" si="212"/>
        <v>0.65318626198619389</v>
      </c>
      <c r="U224" s="104">
        <f t="shared" si="213"/>
        <v>1629.435848100082</v>
      </c>
      <c r="V224" s="87" cm="1">
        <f t="array" ref="V224">VLOOKUP($E224,$AI$118:$AW$122,COLUMN($AW:$AW)-COLUMN($AH:$AH),FALSE)</f>
        <v>161.75600000000003</v>
      </c>
      <c r="W224" s="87" t="str">
        <f t="shared" si="217"/>
        <v>Domestic</v>
      </c>
      <c r="X224" s="87" t="str">
        <f t="shared" si="218"/>
        <v>Non-local</v>
      </c>
      <c r="Y224" s="104"/>
      <c r="Z224" s="87" t="str">
        <f t="shared" si="214"/>
        <v>USA</v>
      </c>
      <c r="AA224" s="87" t="str">
        <f t="shared" si="215"/>
        <v>USA</v>
      </c>
      <c r="AB224" s="82" cm="1">
        <f t="array" ref="AB224">VLOOKUP(B224,'GDP per Capita'!$T$2:$V$4235,COLUMN('GDP per Capita'!$V:$V)-COLUMN('GDP per Capita'!$S:$S),FALSE)</f>
        <v>63809.64</v>
      </c>
      <c r="AC224" s="82">
        <f t="shared" si="219"/>
        <v>63809.64</v>
      </c>
      <c r="AD224" s="82">
        <f t="shared" si="220"/>
        <v>63809.64</v>
      </c>
      <c r="AE224" s="88">
        <f t="shared" si="216"/>
        <v>2.5535888434726824E-2</v>
      </c>
    </row>
    <row r="225" spans="1:40">
      <c r="A225" s="77" t="s">
        <v>1012</v>
      </c>
      <c r="B225" s="77">
        <v>224</v>
      </c>
      <c r="C225" s="77" t="s">
        <v>29</v>
      </c>
      <c r="D225" s="77" t="s">
        <v>29</v>
      </c>
      <c r="E225" s="77">
        <v>2020</v>
      </c>
      <c r="F225" s="77">
        <v>38.890396099999997</v>
      </c>
      <c r="G225" s="77">
        <v>-77.084158500000001</v>
      </c>
      <c r="H225" s="77">
        <v>0</v>
      </c>
      <c r="I225" s="77" t="s">
        <v>881</v>
      </c>
      <c r="J225" s="77">
        <v>43.074761000000002</v>
      </c>
      <c r="K225" s="77">
        <v>-89.383761300000003</v>
      </c>
      <c r="L225" s="77">
        <v>2261.9807099562499</v>
      </c>
      <c r="M225" s="77">
        <v>0.46031443572099501</v>
      </c>
      <c r="N225" s="77">
        <v>0</v>
      </c>
      <c r="O225" s="77">
        <v>434.30029631159999</v>
      </c>
      <c r="P225" s="87" cm="1">
        <f t="array" ref="P225">IF($X225="Non-local",VLOOKUP($E225,$AI$64:$AW$68,COLUMN($AW:$AW)-COLUMN($AH:$AH),FALSE),IF($X225="Unknown",VLOOKUP($E225,$AI$71:$AW$75,COLUMN($AW:$AW)-COLUMN($AH:$AH),FALSE),0))</f>
        <v>224</v>
      </c>
      <c r="Q225" s="87" cm="1">
        <f t="array" ref="Q225">IF($X225="Non-local",VLOOKUP($E225,$AI$40:$AW$44,COLUMN($AW:$AW)-COLUMN($AH:$AH),FALSE),IF($X225="Unknown",VLOOKUP($E225,$AI$47:$AW$51,COLUMN($AW:$AW)-COLUMN($AH:$AH),FALSE),0))</f>
        <v>470.18520000000001</v>
      </c>
      <c r="R225" s="87" cm="1">
        <f t="array" ref="R225">IF($X225="Non-local",VLOOKUP($E225,$AI$88:$AW$92,COLUMN($AW:$AW)-COLUMN($AH:$AH),FALSE),IF($X225="Unknown",VLOOKUP($E225,$AI$95:$AW$99,COLUMN($AW:$AW)-COLUMN($AH:$AH),FALSE),0))</f>
        <v>0.13052013767768686</v>
      </c>
      <c r="S225" s="87" cm="1">
        <f t="array" ref="S225">VLOOKUP($E225,$AI$111:$AW$115,COLUMN($AW:$AW)-COLUMN($AH:$AH),FALSE)</f>
        <v>410.28773999999999</v>
      </c>
      <c r="T225" s="104">
        <f t="shared" si="212"/>
        <v>0.59083457339868184</v>
      </c>
      <c r="U225" s="104">
        <f t="shared" si="213"/>
        <v>1538.7732363115999</v>
      </c>
      <c r="V225" s="87" cm="1">
        <f t="array" ref="V225">VLOOKUP($E225,$AI$118:$AW$122,COLUMN($AW:$AW)-COLUMN($AH:$AH),FALSE)</f>
        <v>161.75600000000003</v>
      </c>
      <c r="W225" s="87" t="str">
        <f t="shared" si="217"/>
        <v>Domestic</v>
      </c>
      <c r="X225" s="87" t="str">
        <f t="shared" si="218"/>
        <v>Non-local</v>
      </c>
      <c r="Y225" s="104"/>
      <c r="Z225" s="87" t="str">
        <f t="shared" si="214"/>
        <v>USA</v>
      </c>
      <c r="AA225" s="87" t="str">
        <f t="shared" si="215"/>
        <v>USA</v>
      </c>
      <c r="AB225" s="82" cm="1">
        <f t="array" ref="AB225">VLOOKUP(B225,'GDP per Capita'!$T$2:$V$4235,COLUMN('GDP per Capita'!$V:$V)-COLUMN('GDP per Capita'!$S:$S),FALSE)</f>
        <v>63809.64</v>
      </c>
      <c r="AC225" s="82">
        <f t="shared" si="219"/>
        <v>63809.64</v>
      </c>
      <c r="AD225" s="82">
        <f t="shared" si="220"/>
        <v>63809.64</v>
      </c>
      <c r="AE225" s="88">
        <f t="shared" si="216"/>
        <v>2.4115059046119051E-2</v>
      </c>
    </row>
    <row r="226" spans="1:40">
      <c r="A226" s="77" t="s">
        <v>34</v>
      </c>
      <c r="B226" s="77">
        <v>225</v>
      </c>
      <c r="C226" s="77" t="s">
        <v>34</v>
      </c>
      <c r="D226" s="77" t="s">
        <v>34</v>
      </c>
      <c r="E226" s="77">
        <v>2020</v>
      </c>
      <c r="F226" s="77">
        <v>0</v>
      </c>
      <c r="G226" s="77">
        <v>0</v>
      </c>
      <c r="H226" s="77">
        <v>0</v>
      </c>
      <c r="I226" s="77" t="s">
        <v>881</v>
      </c>
      <c r="J226" s="77">
        <v>43.074761000000002</v>
      </c>
      <c r="K226" s="77">
        <v>-89.383761300000003</v>
      </c>
      <c r="L226" s="77">
        <v>4610.0412007298301</v>
      </c>
      <c r="M226" s="77">
        <v>0.80715542109624605</v>
      </c>
      <c r="N226" s="77">
        <v>1</v>
      </c>
      <c r="O226" s="77">
        <v>553.20494408757997</v>
      </c>
      <c r="P226" s="87" cm="1">
        <f t="array" ref="P226">IF($X226="Non-local",VLOOKUP($E226,$AI$64:$AW$68,COLUMN($AW:$AW)-COLUMN($AH:$AH),FALSE),IF($X226="Unknown",VLOOKUP($E226,$AI$71:$AW$75,COLUMN($AW:$AW)-COLUMN($AH:$AH),FALSE),0))</f>
        <v>214.50706319702601</v>
      </c>
      <c r="Q226" s="87" cm="1">
        <f t="array" ref="Q226">IF($X226="Non-local",VLOOKUP($E226,$AI$40:$AW$44,COLUMN($AW:$AW)-COLUMN($AH:$AH),FALSE),IF($X226="Unknown",VLOOKUP($E226,$AI$47:$AW$51,COLUMN($AW:$AW)-COLUMN($AH:$AH),FALSE),0))</f>
        <v>450.25913576208183</v>
      </c>
      <c r="R226" s="87" cm="1">
        <f t="array" ref="R226">IF($X226="Non-local",VLOOKUP($E226,$AI$88:$AW$92,COLUMN($AW:$AW)-COLUMN($AH:$AH),FALSE),IF($X226="Unknown",VLOOKUP($E226,$AI$95:$AW$99,COLUMN($AW:$AW)-COLUMN($AH:$AH),FALSE),0))</f>
        <v>0.12498880098800048</v>
      </c>
      <c r="S226" s="87" cm="1">
        <f t="array" ref="S226">VLOOKUP($E226,$AI$111:$AW$115,COLUMN($AW:$AW)-COLUMN($AH:$AH),FALSE)</f>
        <v>410.28773999999999</v>
      </c>
      <c r="T226" s="104">
        <f t="shared" si="212"/>
        <v>0.93214422208424652</v>
      </c>
      <c r="U226" s="104">
        <f t="shared" si="213"/>
        <v>1628.2588830466877</v>
      </c>
      <c r="V226" s="87" cm="1">
        <f t="array" ref="V226">VLOOKUP($E226,$AI$118:$AW$122,COLUMN($AW:$AW)-COLUMN($AH:$AH),FALSE)</f>
        <v>161.75600000000003</v>
      </c>
      <c r="W226" s="87" t="str">
        <f t="shared" si="217"/>
        <v>Unknown</v>
      </c>
      <c r="X226" s="87" t="str">
        <f t="shared" si="218"/>
        <v>Unknown</v>
      </c>
      <c r="Y226" s="104"/>
      <c r="Z226" s="87" t="str">
        <f t="shared" si="214"/>
        <v>Unknown</v>
      </c>
      <c r="AA226" s="87" t="str">
        <f t="shared" si="215"/>
        <v>Unknown</v>
      </c>
      <c r="AB226" s="82" t="e" cm="1">
        <f t="array" ref="AB226">VLOOKUP(B226,'GDP per Capita'!$T$2:$V$4235,COLUMN('GDP per Capita'!$V:$V)-COLUMN('GDP per Capita'!$S:$S),FALSE)</f>
        <v>#N/A</v>
      </c>
      <c r="AC226" s="82" t="str">
        <f t="shared" si="219"/>
        <v/>
      </c>
      <c r="AD226" s="82">
        <f t="shared" si="220"/>
        <v>61228.93767638311</v>
      </c>
      <c r="AE226" s="88">
        <f t="shared" si="216"/>
        <v>2.6592963145181774E-2</v>
      </c>
      <c r="AM226" s="124"/>
      <c r="AN226" s="149"/>
    </row>
    <row r="227" spans="1:40">
      <c r="A227" s="77" t="s">
        <v>921</v>
      </c>
      <c r="B227" s="77">
        <v>226</v>
      </c>
      <c r="C227" s="77" t="s">
        <v>29</v>
      </c>
      <c r="D227" s="77" t="s">
        <v>29</v>
      </c>
      <c r="E227" s="77">
        <v>2020</v>
      </c>
      <c r="F227" s="77">
        <v>19.707373399999899</v>
      </c>
      <c r="G227" s="77">
        <v>-155.08158030000001</v>
      </c>
      <c r="H227" s="77">
        <v>0</v>
      </c>
      <c r="I227" s="77" t="s">
        <v>881</v>
      </c>
      <c r="J227" s="77">
        <v>43.074761000000002</v>
      </c>
      <c r="K227" s="77">
        <v>-89.383761300000003</v>
      </c>
      <c r="L227" s="77">
        <v>13146.6061163332</v>
      </c>
      <c r="M227" s="77">
        <v>2.0326298421075002</v>
      </c>
      <c r="N227" s="77">
        <v>0</v>
      </c>
      <c r="O227" s="77">
        <v>1380.39364221499</v>
      </c>
      <c r="P227" s="87" cm="1">
        <f t="array" ref="P227">IF($X227="Non-local",VLOOKUP($E227,$AI$64:$AW$68,COLUMN($AW:$AW)-COLUMN($AH:$AH),FALSE),IF($X227="Unknown",VLOOKUP($E227,$AI$71:$AW$75,COLUMN($AW:$AW)-COLUMN($AH:$AH),FALSE),0))</f>
        <v>224</v>
      </c>
      <c r="Q227" s="87" cm="1">
        <f t="array" ref="Q227">IF($X227="Non-local",VLOOKUP($E227,$AI$40:$AW$44,COLUMN($AW:$AW)-COLUMN($AH:$AH),FALSE),IF($X227="Unknown",VLOOKUP($E227,$AI$47:$AW$51,COLUMN($AW:$AW)-COLUMN($AH:$AH),FALSE),0))</f>
        <v>470.18520000000001</v>
      </c>
      <c r="R227" s="87" cm="1">
        <f t="array" ref="R227">IF($X227="Non-local",VLOOKUP($E227,$AI$88:$AW$92,COLUMN($AW:$AW)-COLUMN($AH:$AH),FALSE),IF($X227="Unknown",VLOOKUP($E227,$AI$95:$AW$99,COLUMN($AW:$AW)-COLUMN($AH:$AH),FALSE),0))</f>
        <v>0.13052013767768686</v>
      </c>
      <c r="S227" s="87" cm="1">
        <f t="array" ref="S227">VLOOKUP($E227,$AI$111:$AW$115,COLUMN($AW:$AW)-COLUMN($AH:$AH),FALSE)</f>
        <v>410.28773999999999</v>
      </c>
      <c r="T227" s="104">
        <f t="shared" si="212"/>
        <v>2.163149979785187</v>
      </c>
      <c r="U227" s="104">
        <f t="shared" si="213"/>
        <v>2484.8665822149896</v>
      </c>
      <c r="V227" s="87" cm="1">
        <f t="array" ref="V227">VLOOKUP($E227,$AI$118:$AW$122,COLUMN($AW:$AW)-COLUMN($AH:$AH),FALSE)</f>
        <v>161.75600000000003</v>
      </c>
      <c r="W227" s="87" t="str">
        <f t="shared" si="217"/>
        <v>Domestic</v>
      </c>
      <c r="X227" s="87" t="str">
        <f t="shared" si="218"/>
        <v>Non-local</v>
      </c>
      <c r="Y227" s="104"/>
      <c r="Z227" s="87" t="str">
        <f t="shared" si="214"/>
        <v>USA</v>
      </c>
      <c r="AA227" s="87" t="str">
        <f t="shared" si="215"/>
        <v>USA</v>
      </c>
      <c r="AB227" s="82" cm="1">
        <f t="array" ref="AB227">VLOOKUP(B227,'GDP per Capita'!$T$2:$V$4235,COLUMN('GDP per Capita'!$V:$V)-COLUMN('GDP per Capita'!$S:$S),FALSE)</f>
        <v>63809.64</v>
      </c>
      <c r="AC227" s="82">
        <f t="shared" si="219"/>
        <v>63809.64</v>
      </c>
      <c r="AD227" s="82">
        <f t="shared" si="220"/>
        <v>63809.64</v>
      </c>
      <c r="AE227" s="88">
        <f t="shared" si="216"/>
        <v>3.8941868065937836E-2</v>
      </c>
      <c r="AM227" s="124"/>
      <c r="AN227" s="149"/>
    </row>
    <row r="228" spans="1:40">
      <c r="A228" s="77" t="s">
        <v>34</v>
      </c>
      <c r="B228" s="77">
        <v>227</v>
      </c>
      <c r="C228" s="77" t="s">
        <v>34</v>
      </c>
      <c r="D228" s="77" t="s">
        <v>34</v>
      </c>
      <c r="E228" s="77">
        <v>2020</v>
      </c>
      <c r="F228" s="77">
        <v>0</v>
      </c>
      <c r="G228" s="77">
        <v>0</v>
      </c>
      <c r="H228" s="77">
        <v>0</v>
      </c>
      <c r="I228" s="77" t="s">
        <v>881</v>
      </c>
      <c r="J228" s="77">
        <v>43.074761000000002</v>
      </c>
      <c r="K228" s="77">
        <v>-89.383761300000003</v>
      </c>
      <c r="L228" s="77">
        <v>4610.0412007298301</v>
      </c>
      <c r="M228" s="77">
        <v>0.80715542109624605</v>
      </c>
      <c r="N228" s="77">
        <v>1</v>
      </c>
      <c r="O228" s="77">
        <v>553.20494408757997</v>
      </c>
      <c r="P228" s="87" cm="1">
        <f t="array" ref="P228">IF($X228="Non-local",VLOOKUP($E228,$AI$64:$AW$68,COLUMN($AW:$AW)-COLUMN($AH:$AH),FALSE),IF($X228="Unknown",VLOOKUP($E228,$AI$71:$AW$75,COLUMN($AW:$AW)-COLUMN($AH:$AH),FALSE),0))</f>
        <v>214.50706319702601</v>
      </c>
      <c r="Q228" s="87" cm="1">
        <f t="array" ref="Q228">IF($X228="Non-local",VLOOKUP($E228,$AI$40:$AW$44,COLUMN($AW:$AW)-COLUMN($AH:$AH),FALSE),IF($X228="Unknown",VLOOKUP($E228,$AI$47:$AW$51,COLUMN($AW:$AW)-COLUMN($AH:$AH),FALSE),0))</f>
        <v>450.25913576208183</v>
      </c>
      <c r="R228" s="87" cm="1">
        <f t="array" ref="R228">IF($X228="Non-local",VLOOKUP($E228,$AI$88:$AW$92,COLUMN($AW:$AW)-COLUMN($AH:$AH),FALSE),IF($X228="Unknown",VLOOKUP($E228,$AI$95:$AW$99,COLUMN($AW:$AW)-COLUMN($AH:$AH),FALSE),0))</f>
        <v>0.12498880098800048</v>
      </c>
      <c r="S228" s="87" cm="1">
        <f t="array" ref="S228">VLOOKUP($E228,$AI$111:$AW$115,COLUMN($AW:$AW)-COLUMN($AH:$AH),FALSE)</f>
        <v>410.28773999999999</v>
      </c>
      <c r="T228" s="104">
        <f t="shared" si="212"/>
        <v>0.93214422208424652</v>
      </c>
      <c r="U228" s="104">
        <f t="shared" si="213"/>
        <v>1628.2588830466877</v>
      </c>
      <c r="V228" s="87" cm="1">
        <f t="array" ref="V228">VLOOKUP($E228,$AI$118:$AW$122,COLUMN($AW:$AW)-COLUMN($AH:$AH),FALSE)</f>
        <v>161.75600000000003</v>
      </c>
      <c r="W228" s="87" t="str">
        <f t="shared" si="217"/>
        <v>Unknown</v>
      </c>
      <c r="X228" s="87" t="str">
        <f t="shared" si="218"/>
        <v>Unknown</v>
      </c>
      <c r="Y228" s="104"/>
      <c r="Z228" s="87" t="str">
        <f t="shared" si="214"/>
        <v>Unknown</v>
      </c>
      <c r="AA228" s="87" t="str">
        <f t="shared" si="215"/>
        <v>Unknown</v>
      </c>
      <c r="AB228" s="82" t="e" cm="1">
        <f t="array" ref="AB228">VLOOKUP(B228,'GDP per Capita'!$T$2:$V$4235,COLUMN('GDP per Capita'!$V:$V)-COLUMN('GDP per Capita'!$S:$S),FALSE)</f>
        <v>#N/A</v>
      </c>
      <c r="AC228" s="82" t="str">
        <f t="shared" si="219"/>
        <v/>
      </c>
      <c r="AD228" s="82">
        <f t="shared" si="220"/>
        <v>61228.93767638311</v>
      </c>
      <c r="AE228" s="88">
        <f t="shared" si="216"/>
        <v>2.6592963145181774E-2</v>
      </c>
      <c r="AM228" s="124"/>
      <c r="AN228" s="149"/>
    </row>
    <row r="229" spans="1:40">
      <c r="A229" s="77" t="s">
        <v>1013</v>
      </c>
      <c r="B229" s="77">
        <v>228</v>
      </c>
      <c r="C229" s="77" t="s">
        <v>29</v>
      </c>
      <c r="D229" s="77" t="s">
        <v>29</v>
      </c>
      <c r="E229" s="77">
        <v>2020</v>
      </c>
      <c r="F229" s="77">
        <v>43.016169299999902</v>
      </c>
      <c r="G229" s="77">
        <v>-83.690021099999996</v>
      </c>
      <c r="H229" s="77">
        <v>0</v>
      </c>
      <c r="I229" s="77" t="s">
        <v>881</v>
      </c>
      <c r="J229" s="77">
        <v>43.074761000000002</v>
      </c>
      <c r="K229" s="77">
        <v>-89.383761300000003</v>
      </c>
      <c r="L229" s="77">
        <v>925.29191271484797</v>
      </c>
      <c r="M229" s="77">
        <v>0.28381166373882599</v>
      </c>
      <c r="N229" s="77">
        <v>0</v>
      </c>
      <c r="O229" s="77">
        <v>177.65604724125001</v>
      </c>
      <c r="P229" s="87" cm="1">
        <f t="array" ref="P229">IF($X229="Non-local",VLOOKUP($E229,$AI$64:$AW$68,COLUMN($AW:$AW)-COLUMN($AH:$AH),FALSE),IF($X229="Unknown",VLOOKUP($E229,$AI$71:$AW$75,COLUMN($AW:$AW)-COLUMN($AH:$AH),FALSE),0))</f>
        <v>224</v>
      </c>
      <c r="Q229" s="87" cm="1">
        <f t="array" ref="Q229">IF($X229="Non-local",VLOOKUP($E229,$AI$40:$AW$44,COLUMN($AW:$AW)-COLUMN($AH:$AH),FALSE),IF($X229="Unknown",VLOOKUP($E229,$AI$47:$AW$51,COLUMN($AW:$AW)-COLUMN($AH:$AH),FALSE),0))</f>
        <v>470.18520000000001</v>
      </c>
      <c r="R229" s="87" cm="1">
        <f t="array" ref="R229">IF($X229="Non-local",VLOOKUP($E229,$AI$88:$AW$92,COLUMN($AW:$AW)-COLUMN($AH:$AH),FALSE),IF($X229="Unknown",VLOOKUP($E229,$AI$95:$AW$99,COLUMN($AW:$AW)-COLUMN($AH:$AH),FALSE),0))</f>
        <v>0.13052013767768686</v>
      </c>
      <c r="S229" s="87" cm="1">
        <f t="array" ref="S229">VLOOKUP($E229,$AI$111:$AW$115,COLUMN($AW:$AW)-COLUMN($AH:$AH),FALSE)</f>
        <v>410.28773999999999</v>
      </c>
      <c r="T229" s="104">
        <f t="shared" si="212"/>
        <v>0.41433180141651282</v>
      </c>
      <c r="U229" s="104">
        <f t="shared" si="213"/>
        <v>1282.1289872412499</v>
      </c>
      <c r="V229" s="87" cm="1">
        <f t="array" ref="V229">VLOOKUP($E229,$AI$118:$AW$122,COLUMN($AW:$AW)-COLUMN($AH:$AH),FALSE)</f>
        <v>161.75600000000003</v>
      </c>
      <c r="W229" s="87" t="str">
        <f t="shared" si="217"/>
        <v>Domestic</v>
      </c>
      <c r="X229" s="87" t="str">
        <f t="shared" si="218"/>
        <v>Non-local</v>
      </c>
      <c r="Y229" s="104"/>
      <c r="Z229" s="87" t="str">
        <f t="shared" si="214"/>
        <v>USA</v>
      </c>
      <c r="AA229" s="87" t="str">
        <f t="shared" si="215"/>
        <v>USA</v>
      </c>
      <c r="AB229" s="82" cm="1">
        <f t="array" ref="AB229">VLOOKUP(B229,'GDP per Capita'!$T$2:$V$4235,COLUMN('GDP per Capita'!$V:$V)-COLUMN('GDP per Capita'!$S:$S),FALSE)</f>
        <v>63809.64</v>
      </c>
      <c r="AC229" s="82">
        <f t="shared" si="219"/>
        <v>63809.64</v>
      </c>
      <c r="AD229" s="82">
        <f t="shared" si="220"/>
        <v>63809.64</v>
      </c>
      <c r="AE229" s="88">
        <f t="shared" si="216"/>
        <v>2.0093029630652202E-2</v>
      </c>
      <c r="AM229" s="124"/>
      <c r="AN229" s="149"/>
    </row>
    <row r="230" spans="1:40">
      <c r="A230" s="77" t="s">
        <v>1014</v>
      </c>
      <c r="B230" s="77">
        <v>229</v>
      </c>
      <c r="C230" s="77" t="s">
        <v>29</v>
      </c>
      <c r="D230" s="77" t="s">
        <v>29</v>
      </c>
      <c r="E230" s="77">
        <v>2020</v>
      </c>
      <c r="F230" s="77">
        <v>40.906381500000002</v>
      </c>
      <c r="G230" s="77">
        <v>-72.878415490766599</v>
      </c>
      <c r="H230" s="77">
        <v>0</v>
      </c>
      <c r="I230" s="77" t="s">
        <v>881</v>
      </c>
      <c r="J230" s="77">
        <v>43.074761000000002</v>
      </c>
      <c r="K230" s="77">
        <v>-89.383761300000003</v>
      </c>
      <c r="L230" s="77">
        <v>2765.7759907402601</v>
      </c>
      <c r="M230" s="77">
        <v>0.52683797040866798</v>
      </c>
      <c r="N230" s="77">
        <v>0</v>
      </c>
      <c r="O230" s="77">
        <v>531.02899022213001</v>
      </c>
      <c r="P230" s="87" cm="1">
        <f t="array" ref="P230">IF($X230="Non-local",VLOOKUP($E230,$AI$64:$AW$68,COLUMN($AW:$AW)-COLUMN($AH:$AH),FALSE),IF($X230="Unknown",VLOOKUP($E230,$AI$71:$AW$75,COLUMN($AW:$AW)-COLUMN($AH:$AH),FALSE),0))</f>
        <v>224</v>
      </c>
      <c r="Q230" s="87" cm="1">
        <f t="array" ref="Q230">IF($X230="Non-local",VLOOKUP($E230,$AI$40:$AW$44,COLUMN($AW:$AW)-COLUMN($AH:$AH),FALSE),IF($X230="Unknown",VLOOKUP($E230,$AI$47:$AW$51,COLUMN($AW:$AW)-COLUMN($AH:$AH),FALSE),0))</f>
        <v>470.18520000000001</v>
      </c>
      <c r="R230" s="87" cm="1">
        <f t="array" ref="R230">IF($X230="Non-local",VLOOKUP($E230,$AI$88:$AW$92,COLUMN($AW:$AW)-COLUMN($AH:$AH),FALSE),IF($X230="Unknown",VLOOKUP($E230,$AI$95:$AW$99,COLUMN($AW:$AW)-COLUMN($AH:$AH),FALSE),0))</f>
        <v>0.13052013767768686</v>
      </c>
      <c r="S230" s="87" cm="1">
        <f t="array" ref="S230">VLOOKUP($E230,$AI$111:$AW$115,COLUMN($AW:$AW)-COLUMN($AH:$AH),FALSE)</f>
        <v>410.28773999999999</v>
      </c>
      <c r="T230" s="104">
        <f t="shared" si="212"/>
        <v>0.65735810808635486</v>
      </c>
      <c r="U230" s="104">
        <f t="shared" si="213"/>
        <v>1635.5019302221301</v>
      </c>
      <c r="V230" s="87" cm="1">
        <f t="array" ref="V230">VLOOKUP($E230,$AI$118:$AW$122,COLUMN($AW:$AW)-COLUMN($AH:$AH),FALSE)</f>
        <v>161.75600000000003</v>
      </c>
      <c r="W230" s="87" t="str">
        <f t="shared" si="217"/>
        <v>Domestic</v>
      </c>
      <c r="X230" s="87" t="str">
        <f t="shared" si="218"/>
        <v>Non-local</v>
      </c>
      <c r="Y230" s="104"/>
      <c r="Z230" s="87" t="str">
        <f t="shared" si="214"/>
        <v>USA</v>
      </c>
      <c r="AA230" s="87" t="str">
        <f t="shared" si="215"/>
        <v>USA</v>
      </c>
      <c r="AB230" s="82" cm="1">
        <f t="array" ref="AB230">VLOOKUP(B230,'GDP per Capita'!$T$2:$V$4235,COLUMN('GDP per Capita'!$V:$V)-COLUMN('GDP per Capita'!$S:$S),FALSE)</f>
        <v>63809.64</v>
      </c>
      <c r="AC230" s="82">
        <f t="shared" si="219"/>
        <v>63809.64</v>
      </c>
      <c r="AD230" s="82">
        <f t="shared" si="220"/>
        <v>63809.64</v>
      </c>
      <c r="AE230" s="88">
        <f t="shared" si="216"/>
        <v>2.5630953727714654E-2</v>
      </c>
      <c r="AM230" s="124"/>
      <c r="AN230" s="149"/>
    </row>
    <row r="231" spans="1:40">
      <c r="A231" s="77" t="s">
        <v>1015</v>
      </c>
      <c r="B231" s="77">
        <v>230</v>
      </c>
      <c r="C231" s="77" t="s">
        <v>328</v>
      </c>
      <c r="D231" s="77" t="s">
        <v>31</v>
      </c>
      <c r="E231" s="77">
        <v>2020</v>
      </c>
      <c r="F231" s="77">
        <v>52.163773900000002</v>
      </c>
      <c r="G231" s="77">
        <v>5.3965879493516997</v>
      </c>
      <c r="H231" s="77">
        <v>0</v>
      </c>
      <c r="I231" s="77" t="s">
        <v>881</v>
      </c>
      <c r="J231" s="77">
        <v>43.074761000000002</v>
      </c>
      <c r="K231" s="77">
        <v>-89.383761300000003</v>
      </c>
      <c r="L231" s="77">
        <v>13313.481173370301</v>
      </c>
      <c r="M231" s="77">
        <v>2.0575316224798801</v>
      </c>
      <c r="N231" s="77">
        <v>0</v>
      </c>
      <c r="O231" s="77">
        <v>1397.91552320388</v>
      </c>
      <c r="P231" s="87" cm="1">
        <f t="array" ref="P231">IF($X231="Non-local",VLOOKUP($E231,$AI$64:$AW$68,COLUMN($AW:$AW)-COLUMN($AH:$AH),FALSE),IF($X231="Unknown",VLOOKUP($E231,$AI$71:$AW$75,COLUMN($AW:$AW)-COLUMN($AH:$AH),FALSE),0))</f>
        <v>224</v>
      </c>
      <c r="Q231" s="87" cm="1">
        <f t="array" ref="Q231">IF($X231="Non-local",VLOOKUP($E231,$AI$40:$AW$44,COLUMN($AW:$AW)-COLUMN($AH:$AH),FALSE),IF($X231="Unknown",VLOOKUP($E231,$AI$47:$AW$51,COLUMN($AW:$AW)-COLUMN($AH:$AH),FALSE),0))</f>
        <v>470.18520000000001</v>
      </c>
      <c r="R231" s="87" cm="1">
        <f t="array" ref="R231">IF($X231="Non-local",VLOOKUP($E231,$AI$88:$AW$92,COLUMN($AW:$AW)-COLUMN($AH:$AH),FALSE),IF($X231="Unknown",VLOOKUP($E231,$AI$95:$AW$99,COLUMN($AW:$AW)-COLUMN($AH:$AH),FALSE),0))</f>
        <v>0.13052013767768686</v>
      </c>
      <c r="S231" s="87" cm="1">
        <f t="array" ref="S231">VLOOKUP($E231,$AI$111:$AW$115,COLUMN($AW:$AW)-COLUMN($AH:$AH),FALSE)</f>
        <v>410.28773999999999</v>
      </c>
      <c r="T231" s="104">
        <f t="shared" si="212"/>
        <v>2.1880517601575669</v>
      </c>
      <c r="U231" s="104">
        <f t="shared" si="213"/>
        <v>2502.3884632038798</v>
      </c>
      <c r="V231" s="87" cm="1">
        <f t="array" ref="V231">VLOOKUP($E231,$AI$118:$AW$122,COLUMN($AW:$AW)-COLUMN($AH:$AH),FALSE)</f>
        <v>161.75600000000003</v>
      </c>
      <c r="W231" s="87" t="str">
        <f t="shared" si="217"/>
        <v>International</v>
      </c>
      <c r="X231" s="87" t="str">
        <f t="shared" si="218"/>
        <v>Non-local</v>
      </c>
      <c r="Y231" s="104"/>
      <c r="Z231" s="87" t="str">
        <f t="shared" si="214"/>
        <v>Netherlands</v>
      </c>
      <c r="AA231" s="87" t="str">
        <f t="shared" si="215"/>
        <v>Europe</v>
      </c>
      <c r="AB231" s="82" cm="1">
        <f t="array" ref="AB231">VLOOKUP(B231,'GDP per Capita'!$T$2:$V$4235,COLUMN('GDP per Capita'!$V:$V)-COLUMN('GDP per Capita'!$S:$S),FALSE)</f>
        <v>53666.48</v>
      </c>
      <c r="AC231" s="82">
        <f t="shared" si="219"/>
        <v>53666.48</v>
      </c>
      <c r="AD231" s="82">
        <f t="shared" si="220"/>
        <v>53666.48</v>
      </c>
      <c r="AE231" s="88">
        <f t="shared" si="216"/>
        <v>4.6628518643366951E-2</v>
      </c>
      <c r="AM231" s="124"/>
      <c r="AN231" s="149"/>
    </row>
    <row r="232" spans="1:40">
      <c r="A232" s="77" t="s">
        <v>1016</v>
      </c>
      <c r="B232" s="77">
        <v>231</v>
      </c>
      <c r="C232" s="77" t="s">
        <v>29</v>
      </c>
      <c r="D232" s="77" t="s">
        <v>29</v>
      </c>
      <c r="E232" s="77">
        <v>2020</v>
      </c>
      <c r="F232" s="77">
        <v>37.692236100000002</v>
      </c>
      <c r="G232" s="77">
        <v>-97.337544800000003</v>
      </c>
      <c r="H232" s="77">
        <v>0</v>
      </c>
      <c r="I232" s="77" t="s">
        <v>881</v>
      </c>
      <c r="J232" s="77">
        <v>43.074761000000002</v>
      </c>
      <c r="K232" s="77">
        <v>-89.383761300000003</v>
      </c>
      <c r="L232" s="77">
        <v>1800.78025888564</v>
      </c>
      <c r="M232" s="77">
        <v>0.39941532575509697</v>
      </c>
      <c r="N232" s="77">
        <v>0</v>
      </c>
      <c r="O232" s="77">
        <v>345.749809706044</v>
      </c>
      <c r="P232" s="87" cm="1">
        <f t="array" ref="P232">IF($X232="Non-local",VLOOKUP($E232,$AI$64:$AW$68,COLUMN($AW:$AW)-COLUMN($AH:$AH),FALSE),IF($X232="Unknown",VLOOKUP($E232,$AI$71:$AW$75,COLUMN($AW:$AW)-COLUMN($AH:$AH),FALSE),0))</f>
        <v>224</v>
      </c>
      <c r="Q232" s="87" cm="1">
        <f t="array" ref="Q232">IF($X232="Non-local",VLOOKUP($E232,$AI$40:$AW$44,COLUMN($AW:$AW)-COLUMN($AH:$AH),FALSE),IF($X232="Unknown",VLOOKUP($E232,$AI$47:$AW$51,COLUMN($AW:$AW)-COLUMN($AH:$AH),FALSE),0))</f>
        <v>470.18520000000001</v>
      </c>
      <c r="R232" s="87" cm="1">
        <f t="array" ref="R232">IF($X232="Non-local",VLOOKUP($E232,$AI$88:$AW$92,COLUMN($AW:$AW)-COLUMN($AH:$AH),FALSE),IF($X232="Unknown",VLOOKUP($E232,$AI$95:$AW$99,COLUMN($AW:$AW)-COLUMN($AH:$AH),FALSE),0))</f>
        <v>0.13052013767768686</v>
      </c>
      <c r="S232" s="87" cm="1">
        <f t="array" ref="S232">VLOOKUP($E232,$AI$111:$AW$115,COLUMN($AW:$AW)-COLUMN($AH:$AH),FALSE)</f>
        <v>410.28773999999999</v>
      </c>
      <c r="T232" s="104">
        <f t="shared" si="212"/>
        <v>0.52993546343278386</v>
      </c>
      <c r="U232" s="104">
        <f t="shared" si="213"/>
        <v>1450.2227497060442</v>
      </c>
      <c r="V232" s="87" cm="1">
        <f t="array" ref="V232">VLOOKUP($E232,$AI$118:$AW$122,COLUMN($AW:$AW)-COLUMN($AH:$AH),FALSE)</f>
        <v>161.75600000000003</v>
      </c>
      <c r="W232" s="87" t="str">
        <f t="shared" si="217"/>
        <v>Domestic</v>
      </c>
      <c r="X232" s="87" t="str">
        <f t="shared" si="218"/>
        <v>Non-local</v>
      </c>
      <c r="Y232" s="104"/>
      <c r="Z232" s="87" t="str">
        <f t="shared" si="214"/>
        <v>USA</v>
      </c>
      <c r="AA232" s="87" t="str">
        <f t="shared" si="215"/>
        <v>USA</v>
      </c>
      <c r="AB232" s="82" cm="1">
        <f t="array" ref="AB232">VLOOKUP(B232,'GDP per Capita'!$T$2:$V$4235,COLUMN('GDP per Capita'!$V:$V)-COLUMN('GDP per Capita'!$S:$S),FALSE)</f>
        <v>63809.64</v>
      </c>
      <c r="AC232" s="82">
        <f t="shared" si="219"/>
        <v>63809.64</v>
      </c>
      <c r="AD232" s="82">
        <f t="shared" si="220"/>
        <v>63809.64</v>
      </c>
      <c r="AE232" s="88">
        <f t="shared" si="216"/>
        <v>2.2727330066523558E-2</v>
      </c>
      <c r="AM232" s="124"/>
      <c r="AN232" s="149"/>
    </row>
    <row r="233" spans="1:40">
      <c r="A233" s="77" t="s">
        <v>1017</v>
      </c>
      <c r="B233" s="77">
        <v>232</v>
      </c>
      <c r="C233" s="77" t="s">
        <v>29</v>
      </c>
      <c r="D233" s="77" t="s">
        <v>29</v>
      </c>
      <c r="E233" s="77">
        <v>2020</v>
      </c>
      <c r="F233" s="77">
        <v>36.167255900000001</v>
      </c>
      <c r="G233" s="77">
        <v>-115.1485163</v>
      </c>
      <c r="H233" s="77">
        <v>0</v>
      </c>
      <c r="I233" s="77" t="s">
        <v>881</v>
      </c>
      <c r="J233" s="77">
        <v>43.074761000000002</v>
      </c>
      <c r="K233" s="77">
        <v>-89.383761300000003</v>
      </c>
      <c r="L233" s="77">
        <v>4651.0696957503696</v>
      </c>
      <c r="M233" s="77">
        <v>0.82577095003008505</v>
      </c>
      <c r="N233" s="77">
        <v>0</v>
      </c>
      <c r="O233" s="77">
        <v>558.12836349004397</v>
      </c>
      <c r="P233" s="87" cm="1">
        <f t="array" ref="P233">IF($X233="Non-local",VLOOKUP($E233,$AI$64:$AW$68,COLUMN($AW:$AW)-COLUMN($AH:$AH),FALSE),IF($X233="Unknown",VLOOKUP($E233,$AI$71:$AW$75,COLUMN($AW:$AW)-COLUMN($AH:$AH),FALSE),0))</f>
        <v>224</v>
      </c>
      <c r="Q233" s="87" cm="1">
        <f t="array" ref="Q233">IF($X233="Non-local",VLOOKUP($E233,$AI$40:$AW$44,COLUMN($AW:$AW)-COLUMN($AH:$AH),FALSE),IF($X233="Unknown",VLOOKUP($E233,$AI$47:$AW$51,COLUMN($AW:$AW)-COLUMN($AH:$AH),FALSE),0))</f>
        <v>470.18520000000001</v>
      </c>
      <c r="R233" s="87" cm="1">
        <f t="array" ref="R233">IF($X233="Non-local",VLOOKUP($E233,$AI$88:$AW$92,COLUMN($AW:$AW)-COLUMN($AH:$AH),FALSE),IF($X233="Unknown",VLOOKUP($E233,$AI$95:$AW$99,COLUMN($AW:$AW)-COLUMN($AH:$AH),FALSE),0))</f>
        <v>0.13052013767768686</v>
      </c>
      <c r="S233" s="87" cm="1">
        <f t="array" ref="S233">VLOOKUP($E233,$AI$111:$AW$115,COLUMN($AW:$AW)-COLUMN($AH:$AH),FALSE)</f>
        <v>410.28773999999999</v>
      </c>
      <c r="T233" s="104">
        <f t="shared" si="212"/>
        <v>0.95629108770777194</v>
      </c>
      <c r="U233" s="104">
        <f t="shared" si="213"/>
        <v>1662.6013034900441</v>
      </c>
      <c r="V233" s="87" cm="1">
        <f t="array" ref="V233">VLOOKUP($E233,$AI$118:$AW$122,COLUMN($AW:$AW)-COLUMN($AH:$AH),FALSE)</f>
        <v>161.75600000000003</v>
      </c>
      <c r="W233" s="87" t="str">
        <f t="shared" si="217"/>
        <v>Domestic</v>
      </c>
      <c r="X233" s="87" t="str">
        <f t="shared" si="218"/>
        <v>Non-local</v>
      </c>
      <c r="Y233" s="104"/>
      <c r="Z233" s="87" t="str">
        <f t="shared" si="214"/>
        <v>USA</v>
      </c>
      <c r="AA233" s="87" t="str">
        <f t="shared" si="215"/>
        <v>USA</v>
      </c>
      <c r="AB233" s="82" cm="1">
        <f t="array" ref="AB233">VLOOKUP(B233,'GDP per Capita'!$T$2:$V$4235,COLUMN('GDP per Capita'!$V:$V)-COLUMN('GDP per Capita'!$S:$S),FALSE)</f>
        <v>63809.64</v>
      </c>
      <c r="AC233" s="82">
        <f t="shared" si="219"/>
        <v>63809.64</v>
      </c>
      <c r="AD233" s="82">
        <f t="shared" si="220"/>
        <v>63809.64</v>
      </c>
      <c r="AE233" s="88">
        <f t="shared" si="216"/>
        <v>2.6055644625013464E-2</v>
      </c>
      <c r="AM233" s="124"/>
      <c r="AN233" s="149"/>
    </row>
    <row r="234" spans="1:40">
      <c r="A234" s="77" t="s">
        <v>999</v>
      </c>
      <c r="B234" s="77">
        <v>233</v>
      </c>
      <c r="C234" s="77" t="s">
        <v>29</v>
      </c>
      <c r="D234" s="77" t="s">
        <v>29</v>
      </c>
      <c r="E234" s="77">
        <v>2020</v>
      </c>
      <c r="F234" s="77">
        <v>47.603832099999998</v>
      </c>
      <c r="G234" s="77">
        <v>-122.3300624</v>
      </c>
      <c r="H234" s="77">
        <v>0</v>
      </c>
      <c r="I234" s="77" t="s">
        <v>881</v>
      </c>
      <c r="J234" s="77">
        <v>43.074761000000002</v>
      </c>
      <c r="K234" s="77">
        <v>-89.383761300000003</v>
      </c>
      <c r="L234" s="77">
        <v>5206.6080578094698</v>
      </c>
      <c r="M234" s="77">
        <v>0.90450918668976399</v>
      </c>
      <c r="N234" s="77">
        <v>0</v>
      </c>
      <c r="O234" s="77">
        <v>624.79296693713695</v>
      </c>
      <c r="P234" s="87" cm="1">
        <f t="array" ref="P234">IF($X234="Non-local",VLOOKUP($E234,$AI$64:$AW$68,COLUMN($AW:$AW)-COLUMN($AH:$AH),FALSE),IF($X234="Unknown",VLOOKUP($E234,$AI$71:$AW$75,COLUMN($AW:$AW)-COLUMN($AH:$AH),FALSE),0))</f>
        <v>224</v>
      </c>
      <c r="Q234" s="87" cm="1">
        <f t="array" ref="Q234">IF($X234="Non-local",VLOOKUP($E234,$AI$40:$AW$44,COLUMN($AW:$AW)-COLUMN($AH:$AH),FALSE),IF($X234="Unknown",VLOOKUP($E234,$AI$47:$AW$51,COLUMN($AW:$AW)-COLUMN($AH:$AH),FALSE),0))</f>
        <v>470.18520000000001</v>
      </c>
      <c r="R234" s="87" cm="1">
        <f t="array" ref="R234">IF($X234="Non-local",VLOOKUP($E234,$AI$88:$AW$92,COLUMN($AW:$AW)-COLUMN($AH:$AH),FALSE),IF($X234="Unknown",VLOOKUP($E234,$AI$95:$AW$99,COLUMN($AW:$AW)-COLUMN($AH:$AH),FALSE),0))</f>
        <v>0.13052013767768686</v>
      </c>
      <c r="S234" s="87" cm="1">
        <f t="array" ref="S234">VLOOKUP($E234,$AI$111:$AW$115,COLUMN($AW:$AW)-COLUMN($AH:$AH),FALSE)</f>
        <v>410.28773999999999</v>
      </c>
      <c r="T234" s="104">
        <f t="shared" si="212"/>
        <v>1.0350293243674509</v>
      </c>
      <c r="U234" s="104">
        <f t="shared" si="213"/>
        <v>1729.2659069371368</v>
      </c>
      <c r="V234" s="87" cm="1">
        <f t="array" ref="V234">VLOOKUP($E234,$AI$118:$AW$122,COLUMN($AW:$AW)-COLUMN($AH:$AH),FALSE)</f>
        <v>161.75600000000003</v>
      </c>
      <c r="W234" s="87" t="str">
        <f t="shared" si="217"/>
        <v>Domestic</v>
      </c>
      <c r="X234" s="87" t="str">
        <f t="shared" si="218"/>
        <v>Non-local</v>
      </c>
      <c r="Y234" s="104"/>
      <c r="Z234" s="87" t="str">
        <f t="shared" si="214"/>
        <v>USA</v>
      </c>
      <c r="AA234" s="87" t="str">
        <f t="shared" si="215"/>
        <v>USA</v>
      </c>
      <c r="AB234" s="82" cm="1">
        <f t="array" ref="AB234">VLOOKUP(B234,'GDP per Capita'!$T$2:$V$4235,COLUMN('GDP per Capita'!$V:$V)-COLUMN('GDP per Capita'!$S:$S),FALSE)</f>
        <v>63809.64</v>
      </c>
      <c r="AC234" s="82">
        <f t="shared" si="219"/>
        <v>63809.64</v>
      </c>
      <c r="AD234" s="82">
        <f t="shared" si="220"/>
        <v>63809.64</v>
      </c>
      <c r="AE234" s="88">
        <f t="shared" si="216"/>
        <v>2.7100386508012532E-2</v>
      </c>
      <c r="AM234" s="124"/>
      <c r="AN234" s="149"/>
    </row>
    <row r="235" spans="1:40">
      <c r="A235" s="77" t="s">
        <v>991</v>
      </c>
      <c r="B235" s="77">
        <v>234</v>
      </c>
      <c r="C235" s="77" t="s">
        <v>29</v>
      </c>
      <c r="D235" s="77" t="s">
        <v>29</v>
      </c>
      <c r="E235" s="77">
        <v>2020</v>
      </c>
      <c r="F235" s="77">
        <v>40.650103799999997</v>
      </c>
      <c r="G235" s="77">
        <v>-73.949582300000003</v>
      </c>
      <c r="H235" s="77">
        <v>0</v>
      </c>
      <c r="I235" s="77" t="s">
        <v>881</v>
      </c>
      <c r="J235" s="77">
        <v>43.074761000000002</v>
      </c>
      <c r="K235" s="77">
        <v>-89.383761300000003</v>
      </c>
      <c r="L235" s="77">
        <v>2608.5197071217299</v>
      </c>
      <c r="M235" s="77">
        <v>0.50607309976146397</v>
      </c>
      <c r="N235" s="77">
        <v>0</v>
      </c>
      <c r="O235" s="77">
        <v>500.83578376737199</v>
      </c>
      <c r="P235" s="87" cm="1">
        <f t="array" ref="P235">IF($X235="Non-local",VLOOKUP($E235,$AI$64:$AW$68,COLUMN($AW:$AW)-COLUMN($AH:$AH),FALSE),IF($X235="Unknown",VLOOKUP($E235,$AI$71:$AW$75,COLUMN($AW:$AW)-COLUMN($AH:$AH),FALSE),0))</f>
        <v>224</v>
      </c>
      <c r="Q235" s="87" cm="1">
        <f t="array" ref="Q235">IF($X235="Non-local",VLOOKUP($E235,$AI$40:$AW$44,COLUMN($AW:$AW)-COLUMN($AH:$AH),FALSE),IF($X235="Unknown",VLOOKUP($E235,$AI$47:$AW$51,COLUMN($AW:$AW)-COLUMN($AH:$AH),FALSE),0))</f>
        <v>470.18520000000001</v>
      </c>
      <c r="R235" s="87" cm="1">
        <f t="array" ref="R235">IF($X235="Non-local",VLOOKUP($E235,$AI$88:$AW$92,COLUMN($AW:$AW)-COLUMN($AH:$AH),FALSE),IF($X235="Unknown",VLOOKUP($E235,$AI$95:$AW$99,COLUMN($AW:$AW)-COLUMN($AH:$AH),FALSE),0))</f>
        <v>0.13052013767768686</v>
      </c>
      <c r="S235" s="87" cm="1">
        <f t="array" ref="S235">VLOOKUP($E235,$AI$111:$AW$115,COLUMN($AW:$AW)-COLUMN($AH:$AH),FALSE)</f>
        <v>410.28773999999999</v>
      </c>
      <c r="T235" s="104">
        <f t="shared" si="212"/>
        <v>0.63659323743915086</v>
      </c>
      <c r="U235" s="104">
        <f t="shared" si="213"/>
        <v>1605.3087237673719</v>
      </c>
      <c r="V235" s="87" cm="1">
        <f t="array" ref="V235">VLOOKUP($E235,$AI$118:$AW$122,COLUMN($AW:$AW)-COLUMN($AH:$AH),FALSE)</f>
        <v>161.75600000000003</v>
      </c>
      <c r="W235" s="87" t="str">
        <f t="shared" si="217"/>
        <v>Domestic</v>
      </c>
      <c r="X235" s="87" t="str">
        <f t="shared" si="218"/>
        <v>Non-local</v>
      </c>
      <c r="Y235" s="104"/>
      <c r="Z235" s="87" t="str">
        <f t="shared" si="214"/>
        <v>USA</v>
      </c>
      <c r="AA235" s="87" t="str">
        <f t="shared" si="215"/>
        <v>USA</v>
      </c>
      <c r="AB235" s="82" cm="1">
        <f t="array" ref="AB235">VLOOKUP(B235,'GDP per Capita'!$T$2:$V$4235,COLUMN('GDP per Capita'!$V:$V)-COLUMN('GDP per Capita'!$S:$S),FALSE)</f>
        <v>63809.64</v>
      </c>
      <c r="AC235" s="82">
        <f t="shared" si="219"/>
        <v>63809.64</v>
      </c>
      <c r="AD235" s="82">
        <f t="shared" si="220"/>
        <v>63809.64</v>
      </c>
      <c r="AE235" s="88">
        <f t="shared" si="216"/>
        <v>2.5157777473237147E-2</v>
      </c>
      <c r="AM235" s="124"/>
      <c r="AN235" s="149"/>
    </row>
    <row r="236" spans="1:40">
      <c r="A236" s="77" t="s">
        <v>34</v>
      </c>
      <c r="B236" s="77">
        <v>235</v>
      </c>
      <c r="C236" s="77" t="s">
        <v>34</v>
      </c>
      <c r="D236" s="77" t="s">
        <v>34</v>
      </c>
      <c r="E236" s="77">
        <v>2020</v>
      </c>
      <c r="F236" s="77">
        <v>0</v>
      </c>
      <c r="G236" s="77">
        <v>0</v>
      </c>
      <c r="H236" s="77">
        <v>0</v>
      </c>
      <c r="I236" s="77" t="s">
        <v>881</v>
      </c>
      <c r="J236" s="77">
        <v>43.074761000000002</v>
      </c>
      <c r="K236" s="77">
        <v>-89.383761300000003</v>
      </c>
      <c r="L236" s="77">
        <v>4610.0412007298301</v>
      </c>
      <c r="M236" s="77">
        <v>0.80715542109624605</v>
      </c>
      <c r="N236" s="77">
        <v>1</v>
      </c>
      <c r="O236" s="77">
        <v>553.20494408757997</v>
      </c>
      <c r="P236" s="87" cm="1">
        <f t="array" ref="P236">IF($X236="Non-local",VLOOKUP($E236,$AI$64:$AW$68,COLUMN($AW:$AW)-COLUMN($AH:$AH),FALSE),IF($X236="Unknown",VLOOKUP($E236,$AI$71:$AW$75,COLUMN($AW:$AW)-COLUMN($AH:$AH),FALSE),0))</f>
        <v>214.50706319702601</v>
      </c>
      <c r="Q236" s="87" cm="1">
        <f t="array" ref="Q236">IF($X236="Non-local",VLOOKUP($E236,$AI$40:$AW$44,COLUMN($AW:$AW)-COLUMN($AH:$AH),FALSE),IF($X236="Unknown",VLOOKUP($E236,$AI$47:$AW$51,COLUMN($AW:$AW)-COLUMN($AH:$AH),FALSE),0))</f>
        <v>450.25913576208183</v>
      </c>
      <c r="R236" s="87" cm="1">
        <f t="array" ref="R236">IF($X236="Non-local",VLOOKUP($E236,$AI$88:$AW$92,COLUMN($AW:$AW)-COLUMN($AH:$AH),FALSE),IF($X236="Unknown",VLOOKUP($E236,$AI$95:$AW$99,COLUMN($AW:$AW)-COLUMN($AH:$AH),FALSE),0))</f>
        <v>0.12498880098800048</v>
      </c>
      <c r="S236" s="87" cm="1">
        <f t="array" ref="S236">VLOOKUP($E236,$AI$111:$AW$115,COLUMN($AW:$AW)-COLUMN($AH:$AH),FALSE)</f>
        <v>410.28773999999999</v>
      </c>
      <c r="T236" s="104">
        <f t="shared" si="212"/>
        <v>0.93214422208424652</v>
      </c>
      <c r="U236" s="104">
        <f t="shared" si="213"/>
        <v>1628.2588830466877</v>
      </c>
      <c r="V236" s="87" cm="1">
        <f t="array" ref="V236">VLOOKUP($E236,$AI$118:$AW$122,COLUMN($AW:$AW)-COLUMN($AH:$AH),FALSE)</f>
        <v>161.75600000000003</v>
      </c>
      <c r="W236" s="87" t="str">
        <f t="shared" si="217"/>
        <v>Unknown</v>
      </c>
      <c r="X236" s="87" t="str">
        <f t="shared" si="218"/>
        <v>Unknown</v>
      </c>
      <c r="Y236" s="104"/>
      <c r="Z236" s="87" t="str">
        <f t="shared" si="214"/>
        <v>Unknown</v>
      </c>
      <c r="AA236" s="87" t="str">
        <f t="shared" si="215"/>
        <v>Unknown</v>
      </c>
      <c r="AB236" s="82" t="e" cm="1">
        <f t="array" ref="AB236">VLOOKUP(B236,'GDP per Capita'!$T$2:$V$4235,COLUMN('GDP per Capita'!$V:$V)-COLUMN('GDP per Capita'!$S:$S),FALSE)</f>
        <v>#N/A</v>
      </c>
      <c r="AC236" s="82" t="str">
        <f t="shared" si="219"/>
        <v/>
      </c>
      <c r="AD236" s="82">
        <f t="shared" si="220"/>
        <v>61228.93767638311</v>
      </c>
      <c r="AE236" s="88">
        <f t="shared" si="216"/>
        <v>2.6592963145181774E-2</v>
      </c>
      <c r="AM236" s="124"/>
      <c r="AN236" s="149"/>
    </row>
    <row r="237" spans="1:40">
      <c r="A237" s="77" t="s">
        <v>1018</v>
      </c>
      <c r="B237" s="77">
        <v>236</v>
      </c>
      <c r="C237" s="77" t="s">
        <v>29</v>
      </c>
      <c r="D237" s="77" t="s">
        <v>29</v>
      </c>
      <c r="E237" s="77">
        <v>2020</v>
      </c>
      <c r="F237" s="77">
        <v>38.626417799999999</v>
      </c>
      <c r="G237" s="77">
        <v>-90.199837799999997</v>
      </c>
      <c r="H237" s="77">
        <v>0</v>
      </c>
      <c r="I237" s="77" t="s">
        <v>881</v>
      </c>
      <c r="J237" s="77">
        <v>43.074761000000002</v>
      </c>
      <c r="K237" s="77">
        <v>-89.383761300000003</v>
      </c>
      <c r="L237" s="77">
        <v>998.732090493378</v>
      </c>
      <c r="M237" s="77">
        <v>0.29350905551731998</v>
      </c>
      <c r="N237" s="77">
        <v>0</v>
      </c>
      <c r="O237" s="77">
        <v>191.75656137472799</v>
      </c>
      <c r="P237" s="87" cm="1">
        <f t="array" ref="P237">IF($X237="Non-local",VLOOKUP($E237,$AI$64:$AW$68,COLUMN($AW:$AW)-COLUMN($AH:$AH),FALSE),IF($X237="Unknown",VLOOKUP($E237,$AI$71:$AW$75,COLUMN($AW:$AW)-COLUMN($AH:$AH),FALSE),0))</f>
        <v>224</v>
      </c>
      <c r="Q237" s="87" cm="1">
        <f t="array" ref="Q237">IF($X237="Non-local",VLOOKUP($E237,$AI$40:$AW$44,COLUMN($AW:$AW)-COLUMN($AH:$AH),FALSE),IF($X237="Unknown",VLOOKUP($E237,$AI$47:$AW$51,COLUMN($AW:$AW)-COLUMN($AH:$AH),FALSE),0))</f>
        <v>470.18520000000001</v>
      </c>
      <c r="R237" s="87" cm="1">
        <f t="array" ref="R237">IF($X237="Non-local",VLOOKUP($E237,$AI$88:$AW$92,COLUMN($AW:$AW)-COLUMN($AH:$AH),FALSE),IF($X237="Unknown",VLOOKUP($E237,$AI$95:$AW$99,COLUMN($AW:$AW)-COLUMN($AH:$AH),FALSE),0))</f>
        <v>0.13052013767768686</v>
      </c>
      <c r="S237" s="87" cm="1">
        <f t="array" ref="S237">VLOOKUP($E237,$AI$111:$AW$115,COLUMN($AW:$AW)-COLUMN($AH:$AH),FALSE)</f>
        <v>410.28773999999999</v>
      </c>
      <c r="T237" s="104">
        <f t="shared" si="212"/>
        <v>0.42402919319500687</v>
      </c>
      <c r="U237" s="104">
        <f t="shared" si="213"/>
        <v>1296.229501374728</v>
      </c>
      <c r="V237" s="87" cm="1">
        <f t="array" ref="V237">VLOOKUP($E237,$AI$118:$AW$122,COLUMN($AW:$AW)-COLUMN($AH:$AH),FALSE)</f>
        <v>161.75600000000003</v>
      </c>
      <c r="W237" s="87" t="str">
        <f t="shared" si="217"/>
        <v>Domestic</v>
      </c>
      <c r="X237" s="87" t="str">
        <f t="shared" si="218"/>
        <v>Non-local</v>
      </c>
      <c r="Y237" s="104"/>
      <c r="Z237" s="87" t="str">
        <f t="shared" si="214"/>
        <v>USA</v>
      </c>
      <c r="AA237" s="87" t="str">
        <f t="shared" si="215"/>
        <v>USA</v>
      </c>
      <c r="AB237" s="82" cm="1">
        <f t="array" ref="AB237">VLOOKUP(B237,'GDP per Capita'!$T$2:$V$4235,COLUMN('GDP per Capita'!$V:$V)-COLUMN('GDP per Capita'!$S:$S),FALSE)</f>
        <v>63809.64</v>
      </c>
      <c r="AC237" s="82">
        <f t="shared" si="219"/>
        <v>63809.64</v>
      </c>
      <c r="AD237" s="82">
        <f t="shared" si="220"/>
        <v>63809.64</v>
      </c>
      <c r="AE237" s="88">
        <f t="shared" si="216"/>
        <v>2.0314007434844138E-2</v>
      </c>
      <c r="AM237" s="124"/>
      <c r="AN237" s="149"/>
    </row>
    <row r="238" spans="1:40">
      <c r="A238" s="77" t="s">
        <v>927</v>
      </c>
      <c r="B238" s="77">
        <v>237</v>
      </c>
      <c r="C238" s="77" t="s">
        <v>29</v>
      </c>
      <c r="D238" s="77" t="s">
        <v>29</v>
      </c>
      <c r="E238" s="77">
        <v>2020</v>
      </c>
      <c r="F238" s="77">
        <v>34.147645199999999</v>
      </c>
      <c r="G238" s="77">
        <v>-118.1444779</v>
      </c>
      <c r="H238" s="77">
        <v>0</v>
      </c>
      <c r="I238" s="77" t="s">
        <v>881</v>
      </c>
      <c r="J238" s="77">
        <v>43.074761000000002</v>
      </c>
      <c r="K238" s="77">
        <v>-89.383761300000003</v>
      </c>
      <c r="L238" s="77">
        <v>5344.7305889170102</v>
      </c>
      <c r="M238" s="77">
        <v>0.923184194272757</v>
      </c>
      <c r="N238" s="77">
        <v>0</v>
      </c>
      <c r="O238" s="77">
        <v>641.367670670042</v>
      </c>
      <c r="P238" s="87" cm="1">
        <f t="array" ref="P238">IF($X238="Non-local",VLOOKUP($E238,$AI$64:$AW$68,COLUMN($AW:$AW)-COLUMN($AH:$AH),FALSE),IF($X238="Unknown",VLOOKUP($E238,$AI$71:$AW$75,COLUMN($AW:$AW)-COLUMN($AH:$AH),FALSE),0))</f>
        <v>224</v>
      </c>
      <c r="Q238" s="87" cm="1">
        <f t="array" ref="Q238">IF($X238="Non-local",VLOOKUP($E238,$AI$40:$AW$44,COLUMN($AW:$AW)-COLUMN($AH:$AH),FALSE),IF($X238="Unknown",VLOOKUP($E238,$AI$47:$AW$51,COLUMN($AW:$AW)-COLUMN($AH:$AH),FALSE),0))</f>
        <v>470.18520000000001</v>
      </c>
      <c r="R238" s="87" cm="1">
        <f t="array" ref="R238">IF($X238="Non-local",VLOOKUP($E238,$AI$88:$AW$92,COLUMN($AW:$AW)-COLUMN($AH:$AH),FALSE),IF($X238="Unknown",VLOOKUP($E238,$AI$95:$AW$99,COLUMN($AW:$AW)-COLUMN($AH:$AH),FALSE),0))</f>
        <v>0.13052013767768686</v>
      </c>
      <c r="S238" s="87" cm="1">
        <f t="array" ref="S238">VLOOKUP($E238,$AI$111:$AW$115,COLUMN($AW:$AW)-COLUMN($AH:$AH),FALSE)</f>
        <v>410.28773999999999</v>
      </c>
      <c r="T238" s="104">
        <f t="shared" si="212"/>
        <v>1.0537043319504438</v>
      </c>
      <c r="U238" s="104">
        <f t="shared" si="213"/>
        <v>1745.840610670042</v>
      </c>
      <c r="V238" s="87" cm="1">
        <f t="array" ref="V238">VLOOKUP($E238,$AI$118:$AW$122,COLUMN($AW:$AW)-COLUMN($AH:$AH),FALSE)</f>
        <v>161.75600000000003</v>
      </c>
      <c r="W238" s="87" t="str">
        <f t="shared" si="217"/>
        <v>Domestic</v>
      </c>
      <c r="X238" s="87" t="str">
        <f t="shared" si="218"/>
        <v>Non-local</v>
      </c>
      <c r="Y238" s="104"/>
      <c r="Z238" s="87" t="str">
        <f t="shared" si="214"/>
        <v>USA</v>
      </c>
      <c r="AA238" s="87" t="str">
        <f t="shared" si="215"/>
        <v>USA</v>
      </c>
      <c r="AB238" s="82" cm="1">
        <f t="array" ref="AB238">VLOOKUP(B238,'GDP per Capita'!$T$2:$V$4235,COLUMN('GDP per Capita'!$V:$V)-COLUMN('GDP per Capita'!$S:$S),FALSE)</f>
        <v>63809.64</v>
      </c>
      <c r="AC238" s="82">
        <f t="shared" si="219"/>
        <v>63809.64</v>
      </c>
      <c r="AD238" s="82">
        <f t="shared" si="220"/>
        <v>63809.64</v>
      </c>
      <c r="AE238" s="88">
        <f t="shared" si="216"/>
        <v>2.7360138854725432E-2</v>
      </c>
      <c r="AM238" s="124"/>
      <c r="AN238" s="149"/>
    </row>
    <row r="239" spans="1:40">
      <c r="A239" s="77" t="s">
        <v>920</v>
      </c>
      <c r="B239" s="77">
        <v>238</v>
      </c>
      <c r="C239" s="77" t="s">
        <v>29</v>
      </c>
      <c r="D239" s="77" t="s">
        <v>29</v>
      </c>
      <c r="E239" s="77">
        <v>2020</v>
      </c>
      <c r="F239" s="77">
        <v>32.222876499999998</v>
      </c>
      <c r="G239" s="77">
        <v>-110.9748477</v>
      </c>
      <c r="H239" s="77">
        <v>0</v>
      </c>
      <c r="I239" s="77" t="s">
        <v>881</v>
      </c>
      <c r="J239" s="77">
        <v>43.074761000000002</v>
      </c>
      <c r="K239" s="77">
        <v>-89.383761300000003</v>
      </c>
      <c r="L239" s="77">
        <v>4482.5152870161</v>
      </c>
      <c r="M239" s="77">
        <v>0.798937533590652</v>
      </c>
      <c r="N239" s="77">
        <v>0</v>
      </c>
      <c r="O239" s="77">
        <v>537.90183444193201</v>
      </c>
      <c r="P239" s="87" cm="1">
        <f t="array" ref="P239">IF($X239="Non-local",VLOOKUP($E239,$AI$64:$AW$68,COLUMN($AW:$AW)-COLUMN($AH:$AH),FALSE),IF($X239="Unknown",VLOOKUP($E239,$AI$71:$AW$75,COLUMN($AW:$AW)-COLUMN($AH:$AH),FALSE),0))</f>
        <v>224</v>
      </c>
      <c r="Q239" s="87" cm="1">
        <f t="array" ref="Q239">IF($X239="Non-local",VLOOKUP($E239,$AI$40:$AW$44,COLUMN($AW:$AW)-COLUMN($AH:$AH),FALSE),IF($X239="Unknown",VLOOKUP($E239,$AI$47:$AW$51,COLUMN($AW:$AW)-COLUMN($AH:$AH),FALSE),0))</f>
        <v>470.18520000000001</v>
      </c>
      <c r="R239" s="87" cm="1">
        <f t="array" ref="R239">IF($X239="Non-local",VLOOKUP($E239,$AI$88:$AW$92,COLUMN($AW:$AW)-COLUMN($AH:$AH),FALSE),IF($X239="Unknown",VLOOKUP($E239,$AI$95:$AW$99,COLUMN($AW:$AW)-COLUMN($AH:$AH),FALSE),0))</f>
        <v>0.13052013767768686</v>
      </c>
      <c r="S239" s="87" cm="1">
        <f t="array" ref="S239">VLOOKUP($E239,$AI$111:$AW$115,COLUMN($AW:$AW)-COLUMN($AH:$AH),FALSE)</f>
        <v>410.28773999999999</v>
      </c>
      <c r="T239" s="104">
        <f t="shared" si="212"/>
        <v>0.92945767126833889</v>
      </c>
      <c r="U239" s="104">
        <f t="shared" si="213"/>
        <v>1642.374774441932</v>
      </c>
      <c r="V239" s="87" cm="1">
        <f t="array" ref="V239">VLOOKUP($E239,$AI$118:$AW$122,COLUMN($AW:$AW)-COLUMN($AH:$AH),FALSE)</f>
        <v>161.75600000000003</v>
      </c>
      <c r="W239" s="87" t="str">
        <f t="shared" si="217"/>
        <v>Domestic</v>
      </c>
      <c r="X239" s="87" t="str">
        <f t="shared" si="218"/>
        <v>Non-local</v>
      </c>
      <c r="Y239" s="104"/>
      <c r="Z239" s="87" t="str">
        <f t="shared" si="214"/>
        <v>USA</v>
      </c>
      <c r="AA239" s="87" t="str">
        <f t="shared" si="215"/>
        <v>USA</v>
      </c>
      <c r="AB239" s="82" cm="1">
        <f t="array" ref="AB239">VLOOKUP(B239,'GDP per Capita'!$T$2:$V$4235,COLUMN('GDP per Capita'!$V:$V)-COLUMN('GDP per Capita'!$S:$S),FALSE)</f>
        <v>63809.64</v>
      </c>
      <c r="AC239" s="82">
        <f t="shared" si="219"/>
        <v>63809.64</v>
      </c>
      <c r="AD239" s="82">
        <f t="shared" si="220"/>
        <v>63809.64</v>
      </c>
      <c r="AE239" s="88">
        <f t="shared" si="216"/>
        <v>2.5738662284287013E-2</v>
      </c>
      <c r="AM239" s="124"/>
      <c r="AN239" s="149"/>
    </row>
    <row r="240" spans="1:40">
      <c r="A240" s="77" t="s">
        <v>1019</v>
      </c>
      <c r="B240" s="77">
        <v>239</v>
      </c>
      <c r="C240" s="77" t="s">
        <v>328</v>
      </c>
      <c r="D240" s="77" t="s">
        <v>31</v>
      </c>
      <c r="E240" s="77">
        <v>2020</v>
      </c>
      <c r="F240" s="77">
        <v>52.094975299999902</v>
      </c>
      <c r="G240" s="77">
        <v>5.1097080000000004</v>
      </c>
      <c r="H240" s="77">
        <v>0</v>
      </c>
      <c r="I240" s="77" t="s">
        <v>881</v>
      </c>
      <c r="J240" s="77">
        <v>43.074761000000002</v>
      </c>
      <c r="K240" s="77">
        <v>-89.383761300000003</v>
      </c>
      <c r="L240" s="77">
        <v>13288.7377847506</v>
      </c>
      <c r="M240" s="77">
        <v>2.0538362137077999</v>
      </c>
      <c r="N240" s="77">
        <v>0</v>
      </c>
      <c r="O240" s="77">
        <v>1395.3174673988101</v>
      </c>
      <c r="P240" s="87" cm="1">
        <f t="array" ref="P240">IF($X240="Non-local",VLOOKUP($E240,$AI$64:$AW$68,COLUMN($AW:$AW)-COLUMN($AH:$AH),FALSE),IF($X240="Unknown",VLOOKUP($E240,$AI$71:$AW$75,COLUMN($AW:$AW)-COLUMN($AH:$AH),FALSE),0))</f>
        <v>224</v>
      </c>
      <c r="Q240" s="87" cm="1">
        <f t="array" ref="Q240">IF($X240="Non-local",VLOOKUP($E240,$AI$40:$AW$44,COLUMN($AW:$AW)-COLUMN($AH:$AH),FALSE),IF($X240="Unknown",VLOOKUP($E240,$AI$47:$AW$51,COLUMN($AW:$AW)-COLUMN($AH:$AH),FALSE),0))</f>
        <v>470.18520000000001</v>
      </c>
      <c r="R240" s="87" cm="1">
        <f t="array" ref="R240">IF($X240="Non-local",VLOOKUP($E240,$AI$88:$AW$92,COLUMN($AW:$AW)-COLUMN($AH:$AH),FALSE),IF($X240="Unknown",VLOOKUP($E240,$AI$95:$AW$99,COLUMN($AW:$AW)-COLUMN($AH:$AH),FALSE),0))</f>
        <v>0.13052013767768686</v>
      </c>
      <c r="S240" s="87" cm="1">
        <f t="array" ref="S240">VLOOKUP($E240,$AI$111:$AW$115,COLUMN($AW:$AW)-COLUMN($AH:$AH),FALSE)</f>
        <v>410.28773999999999</v>
      </c>
      <c r="T240" s="104">
        <f t="shared" si="212"/>
        <v>2.1843563513854867</v>
      </c>
      <c r="U240" s="104">
        <f t="shared" si="213"/>
        <v>2499.7904073988102</v>
      </c>
      <c r="V240" s="87" cm="1">
        <f t="array" ref="V240">VLOOKUP($E240,$AI$118:$AW$122,COLUMN($AW:$AW)-COLUMN($AH:$AH),FALSE)</f>
        <v>161.75600000000003</v>
      </c>
      <c r="W240" s="87" t="str">
        <f t="shared" si="217"/>
        <v>International</v>
      </c>
      <c r="X240" s="87" t="str">
        <f t="shared" si="218"/>
        <v>Non-local</v>
      </c>
      <c r="Y240" s="104"/>
      <c r="Z240" s="87" t="str">
        <f t="shared" si="214"/>
        <v>Netherlands</v>
      </c>
      <c r="AA240" s="87" t="str">
        <f t="shared" si="215"/>
        <v>Europe</v>
      </c>
      <c r="AB240" s="82" cm="1">
        <f t="array" ref="AB240">VLOOKUP(B240,'GDP per Capita'!$T$2:$V$4235,COLUMN('GDP per Capita'!$V:$V)-COLUMN('GDP per Capita'!$S:$S),FALSE)</f>
        <v>53666.48</v>
      </c>
      <c r="AC240" s="82">
        <f t="shared" si="219"/>
        <v>53666.48</v>
      </c>
      <c r="AD240" s="82">
        <f t="shared" si="220"/>
        <v>53666.48</v>
      </c>
      <c r="AE240" s="88">
        <f t="shared" si="216"/>
        <v>4.6580107497246143E-2</v>
      </c>
    </row>
    <row r="241" spans="1:31">
      <c r="A241" s="77" t="s">
        <v>1017</v>
      </c>
      <c r="B241" s="77">
        <v>240</v>
      </c>
      <c r="C241" s="77" t="s">
        <v>29</v>
      </c>
      <c r="D241" s="77" t="s">
        <v>29</v>
      </c>
      <c r="E241" s="77">
        <v>2020</v>
      </c>
      <c r="F241" s="77">
        <v>36.167255900000001</v>
      </c>
      <c r="G241" s="77">
        <v>-115.1485163</v>
      </c>
      <c r="H241" s="77">
        <v>0</v>
      </c>
      <c r="I241" s="77" t="s">
        <v>881</v>
      </c>
      <c r="J241" s="77">
        <v>43.074761000000002</v>
      </c>
      <c r="K241" s="77">
        <v>-89.383761300000003</v>
      </c>
      <c r="L241" s="77">
        <v>4651.0696957503696</v>
      </c>
      <c r="M241" s="77">
        <v>0.82577095003008505</v>
      </c>
      <c r="N241" s="77">
        <v>0</v>
      </c>
      <c r="O241" s="77">
        <v>558.12836349004397</v>
      </c>
      <c r="P241" s="87" cm="1">
        <f t="array" ref="P241">IF($X241="Non-local",VLOOKUP($E241,$AI$64:$AW$68,COLUMN($AW:$AW)-COLUMN($AH:$AH),FALSE),IF($X241="Unknown",VLOOKUP($E241,$AI$71:$AW$75,COLUMN($AW:$AW)-COLUMN($AH:$AH),FALSE),0))</f>
        <v>224</v>
      </c>
      <c r="Q241" s="87" cm="1">
        <f t="array" ref="Q241">IF($X241="Non-local",VLOOKUP($E241,$AI$40:$AW$44,COLUMN($AW:$AW)-COLUMN($AH:$AH),FALSE),IF($X241="Unknown",VLOOKUP($E241,$AI$47:$AW$51,COLUMN($AW:$AW)-COLUMN($AH:$AH),FALSE),0))</f>
        <v>470.18520000000001</v>
      </c>
      <c r="R241" s="87" cm="1">
        <f t="array" ref="R241">IF($X241="Non-local",VLOOKUP($E241,$AI$88:$AW$92,COLUMN($AW:$AW)-COLUMN($AH:$AH),FALSE),IF($X241="Unknown",VLOOKUP($E241,$AI$95:$AW$99,COLUMN($AW:$AW)-COLUMN($AH:$AH),FALSE),0))</f>
        <v>0.13052013767768686</v>
      </c>
      <c r="S241" s="87" cm="1">
        <f t="array" ref="S241">VLOOKUP($E241,$AI$111:$AW$115,COLUMN($AW:$AW)-COLUMN($AH:$AH),FALSE)</f>
        <v>410.28773999999999</v>
      </c>
      <c r="T241" s="104">
        <f t="shared" si="212"/>
        <v>0.95629108770777194</v>
      </c>
      <c r="U241" s="104">
        <f t="shared" si="213"/>
        <v>1662.6013034900441</v>
      </c>
      <c r="V241" s="87" cm="1">
        <f t="array" ref="V241">VLOOKUP($E241,$AI$118:$AW$122,COLUMN($AW:$AW)-COLUMN($AH:$AH),FALSE)</f>
        <v>161.75600000000003</v>
      </c>
      <c r="W241" s="87" t="str">
        <f t="shared" si="217"/>
        <v>Domestic</v>
      </c>
      <c r="X241" s="87" t="str">
        <f t="shared" si="218"/>
        <v>Non-local</v>
      </c>
      <c r="Y241" s="104"/>
      <c r="Z241" s="87" t="str">
        <f t="shared" si="214"/>
        <v>USA</v>
      </c>
      <c r="AA241" s="87" t="str">
        <f t="shared" si="215"/>
        <v>USA</v>
      </c>
      <c r="AB241" s="82" cm="1">
        <f t="array" ref="AB241">VLOOKUP(B241,'GDP per Capita'!$T$2:$V$4235,COLUMN('GDP per Capita'!$V:$V)-COLUMN('GDP per Capita'!$S:$S),FALSE)</f>
        <v>63809.64</v>
      </c>
      <c r="AC241" s="82">
        <f t="shared" si="219"/>
        <v>63809.64</v>
      </c>
      <c r="AD241" s="82">
        <f t="shared" si="220"/>
        <v>63809.64</v>
      </c>
      <c r="AE241" s="88">
        <f t="shared" si="216"/>
        <v>2.6055644625013464E-2</v>
      </c>
    </row>
    <row r="242" spans="1:31">
      <c r="A242" s="77" t="s">
        <v>1020</v>
      </c>
      <c r="B242" s="77">
        <v>241</v>
      </c>
      <c r="C242" s="77" t="s">
        <v>29</v>
      </c>
      <c r="D242" s="77" t="s">
        <v>29</v>
      </c>
      <c r="E242" s="77">
        <v>2020</v>
      </c>
      <c r="F242" s="77">
        <v>39.755542999999903</v>
      </c>
      <c r="G242" s="77">
        <v>-105.2210997</v>
      </c>
      <c r="H242" s="77">
        <v>0</v>
      </c>
      <c r="I242" s="77" t="s">
        <v>881</v>
      </c>
      <c r="J242" s="77">
        <v>43.074761000000002</v>
      </c>
      <c r="K242" s="77">
        <v>-89.383761300000003</v>
      </c>
      <c r="L242" s="77">
        <v>2737.7875949504</v>
      </c>
      <c r="M242" s="77">
        <v>0.523142248973403</v>
      </c>
      <c r="N242" s="77">
        <v>0</v>
      </c>
      <c r="O242" s="77">
        <v>525.655218230478</v>
      </c>
      <c r="P242" s="87" cm="1">
        <f t="array" ref="P242">IF($X242="Non-local",VLOOKUP($E242,$AI$64:$AW$68,COLUMN($AW:$AW)-COLUMN($AH:$AH),FALSE),IF($X242="Unknown",VLOOKUP($E242,$AI$71:$AW$75,COLUMN($AW:$AW)-COLUMN($AH:$AH),FALSE),0))</f>
        <v>224</v>
      </c>
      <c r="Q242" s="87" cm="1">
        <f t="array" ref="Q242">IF($X242="Non-local",VLOOKUP($E242,$AI$40:$AW$44,COLUMN($AW:$AW)-COLUMN($AH:$AH),FALSE),IF($X242="Unknown",VLOOKUP($E242,$AI$47:$AW$51,COLUMN($AW:$AW)-COLUMN($AH:$AH),FALSE),0))</f>
        <v>470.18520000000001</v>
      </c>
      <c r="R242" s="87" cm="1">
        <f t="array" ref="R242">IF($X242="Non-local",VLOOKUP($E242,$AI$88:$AW$92,COLUMN($AW:$AW)-COLUMN($AH:$AH),FALSE),IF($X242="Unknown",VLOOKUP($E242,$AI$95:$AW$99,COLUMN($AW:$AW)-COLUMN($AH:$AH),FALSE),0))</f>
        <v>0.13052013767768686</v>
      </c>
      <c r="S242" s="87" cm="1">
        <f t="array" ref="S242">VLOOKUP($E242,$AI$111:$AW$115,COLUMN($AW:$AW)-COLUMN($AH:$AH),FALSE)</f>
        <v>410.28773999999999</v>
      </c>
      <c r="T242" s="104">
        <f t="shared" si="212"/>
        <v>0.65366238665108989</v>
      </c>
      <c r="U242" s="104">
        <f t="shared" si="213"/>
        <v>1630.128158230478</v>
      </c>
      <c r="V242" s="87" cm="1">
        <f t="array" ref="V242">VLOOKUP($E242,$AI$118:$AW$122,COLUMN($AW:$AW)-COLUMN($AH:$AH),FALSE)</f>
        <v>161.75600000000003</v>
      </c>
      <c r="W242" s="87" t="str">
        <f t="shared" si="217"/>
        <v>Domestic</v>
      </c>
      <c r="X242" s="87" t="str">
        <f t="shared" si="218"/>
        <v>Non-local</v>
      </c>
      <c r="Y242" s="104"/>
      <c r="Z242" s="87" t="str">
        <f t="shared" si="214"/>
        <v>USA</v>
      </c>
      <c r="AA242" s="87" t="str">
        <f t="shared" si="215"/>
        <v>USA</v>
      </c>
      <c r="AB242" s="82" cm="1">
        <f t="array" ref="AB242">VLOOKUP(B242,'GDP per Capita'!$T$2:$V$4235,COLUMN('GDP per Capita'!$V:$V)-COLUMN('GDP per Capita'!$S:$S),FALSE)</f>
        <v>63809.64</v>
      </c>
      <c r="AC242" s="82">
        <f t="shared" si="219"/>
        <v>63809.64</v>
      </c>
      <c r="AD242" s="82">
        <f t="shared" si="220"/>
        <v>63809.64</v>
      </c>
      <c r="AE242" s="88">
        <f t="shared" si="216"/>
        <v>2.5546738051342683E-2</v>
      </c>
    </row>
    <row r="243" spans="1:31">
      <c r="A243" s="77" t="s">
        <v>891</v>
      </c>
      <c r="B243" s="77">
        <v>242</v>
      </c>
      <c r="C243" s="77" t="s">
        <v>29</v>
      </c>
      <c r="D243" s="77" t="s">
        <v>29</v>
      </c>
      <c r="E243" s="77">
        <v>2020</v>
      </c>
      <c r="F243" s="77">
        <v>35.084103399999996</v>
      </c>
      <c r="G243" s="77">
        <v>-106.6509851</v>
      </c>
      <c r="H243" s="77">
        <v>0</v>
      </c>
      <c r="I243" s="77" t="s">
        <v>881</v>
      </c>
      <c r="J243" s="77">
        <v>43.074761000000002</v>
      </c>
      <c r="K243" s="77">
        <v>-89.383761300000003</v>
      </c>
      <c r="L243" s="77">
        <v>3460.3543713224299</v>
      </c>
      <c r="M243" s="77">
        <v>0.63621221703033504</v>
      </c>
      <c r="N243" s="77">
        <v>0</v>
      </c>
      <c r="O243" s="77">
        <v>664.38803929390804</v>
      </c>
      <c r="P243" s="87" cm="1">
        <f t="array" ref="P243">IF($X243="Non-local",VLOOKUP($E243,$AI$64:$AW$68,COLUMN($AW:$AW)-COLUMN($AH:$AH),FALSE),IF($X243="Unknown",VLOOKUP($E243,$AI$71:$AW$75,COLUMN($AW:$AW)-COLUMN($AH:$AH),FALSE),0))</f>
        <v>224</v>
      </c>
      <c r="Q243" s="87" cm="1">
        <f t="array" ref="Q243">IF($X243="Non-local",VLOOKUP($E243,$AI$40:$AW$44,COLUMN($AW:$AW)-COLUMN($AH:$AH),FALSE),IF($X243="Unknown",VLOOKUP($E243,$AI$47:$AW$51,COLUMN($AW:$AW)-COLUMN($AH:$AH),FALSE),0))</f>
        <v>470.18520000000001</v>
      </c>
      <c r="R243" s="87" cm="1">
        <f t="array" ref="R243">IF($X243="Non-local",VLOOKUP($E243,$AI$88:$AW$92,COLUMN($AW:$AW)-COLUMN($AH:$AH),FALSE),IF($X243="Unknown",VLOOKUP($E243,$AI$95:$AW$99,COLUMN($AW:$AW)-COLUMN($AH:$AH),FALSE),0))</f>
        <v>0.13052013767768686</v>
      </c>
      <c r="S243" s="87" cm="1">
        <f t="array" ref="S243">VLOOKUP($E243,$AI$111:$AW$115,COLUMN($AW:$AW)-COLUMN($AH:$AH),FALSE)</f>
        <v>410.28773999999999</v>
      </c>
      <c r="T243" s="104">
        <f t="shared" si="212"/>
        <v>0.76673235470802192</v>
      </c>
      <c r="U243" s="104">
        <f t="shared" si="213"/>
        <v>1768.860979293908</v>
      </c>
      <c r="V243" s="87" cm="1">
        <f t="array" ref="V243">VLOOKUP($E243,$AI$118:$AW$122,COLUMN($AW:$AW)-COLUMN($AH:$AH),FALSE)</f>
        <v>161.75600000000003</v>
      </c>
      <c r="W243" s="87" t="str">
        <f t="shared" si="217"/>
        <v>Domestic</v>
      </c>
      <c r="X243" s="87" t="str">
        <f t="shared" si="218"/>
        <v>Non-local</v>
      </c>
      <c r="Y243" s="104"/>
      <c r="Z243" s="87" t="str">
        <f t="shared" si="214"/>
        <v>USA</v>
      </c>
      <c r="AA243" s="87" t="str">
        <f t="shared" si="215"/>
        <v>USA</v>
      </c>
      <c r="AB243" s="82" cm="1">
        <f t="array" ref="AB243">VLOOKUP(B243,'GDP per Capita'!$T$2:$V$4235,COLUMN('GDP per Capita'!$V:$V)-COLUMN('GDP per Capita'!$S:$S),FALSE)</f>
        <v>63809.64</v>
      </c>
      <c r="AC243" s="82">
        <f t="shared" si="219"/>
        <v>63809.64</v>
      </c>
      <c r="AD243" s="82">
        <f t="shared" si="220"/>
        <v>63809.64</v>
      </c>
      <c r="AE243" s="88">
        <f t="shared" si="216"/>
        <v>2.77209051687787E-2</v>
      </c>
    </row>
    <row r="244" spans="1:31">
      <c r="A244" s="77" t="s">
        <v>949</v>
      </c>
      <c r="B244" s="77">
        <v>243</v>
      </c>
      <c r="C244" s="77" t="s">
        <v>29</v>
      </c>
      <c r="D244" s="77" t="s">
        <v>29</v>
      </c>
      <c r="E244" s="77">
        <v>2020</v>
      </c>
      <c r="F244" s="77">
        <v>39.9527237</v>
      </c>
      <c r="G244" s="77">
        <v>-75.163526199999893</v>
      </c>
      <c r="H244" s="77">
        <v>0</v>
      </c>
      <c r="I244" s="77" t="s">
        <v>881</v>
      </c>
      <c r="J244" s="77">
        <v>43.074761000000002</v>
      </c>
      <c r="K244" s="77">
        <v>-89.383761300000003</v>
      </c>
      <c r="L244" s="77">
        <v>2464.2004042929598</v>
      </c>
      <c r="M244" s="77">
        <v>0.48701648983671603</v>
      </c>
      <c r="N244" s="77">
        <v>0</v>
      </c>
      <c r="O244" s="77">
        <v>473.12647762425001</v>
      </c>
      <c r="P244" s="87" cm="1">
        <f t="array" ref="P244">IF($X244="Non-local",VLOOKUP($E244,$AI$64:$AW$68,COLUMN($AW:$AW)-COLUMN($AH:$AH),FALSE),IF($X244="Unknown",VLOOKUP($E244,$AI$71:$AW$75,COLUMN($AW:$AW)-COLUMN($AH:$AH),FALSE),0))</f>
        <v>224</v>
      </c>
      <c r="Q244" s="87" cm="1">
        <f t="array" ref="Q244">IF($X244="Non-local",VLOOKUP($E244,$AI$40:$AW$44,COLUMN($AW:$AW)-COLUMN($AH:$AH),FALSE),IF($X244="Unknown",VLOOKUP($E244,$AI$47:$AW$51,COLUMN($AW:$AW)-COLUMN($AH:$AH),FALSE),0))</f>
        <v>470.18520000000001</v>
      </c>
      <c r="R244" s="87" cm="1">
        <f t="array" ref="R244">IF($X244="Non-local",VLOOKUP($E244,$AI$88:$AW$92,COLUMN($AW:$AW)-COLUMN($AH:$AH),FALSE),IF($X244="Unknown",VLOOKUP($E244,$AI$95:$AW$99,COLUMN($AW:$AW)-COLUMN($AH:$AH),FALSE),0))</f>
        <v>0.13052013767768686</v>
      </c>
      <c r="S244" s="87" cm="1">
        <f t="array" ref="S244">VLOOKUP($E244,$AI$111:$AW$115,COLUMN($AW:$AW)-COLUMN($AH:$AH),FALSE)</f>
        <v>410.28773999999999</v>
      </c>
      <c r="T244" s="104">
        <f t="shared" si="212"/>
        <v>0.61753662751440286</v>
      </c>
      <c r="U244" s="104">
        <f t="shared" si="213"/>
        <v>1577.59941762425</v>
      </c>
      <c r="V244" s="87" cm="1">
        <f t="array" ref="V244">VLOOKUP($E244,$AI$118:$AW$122,COLUMN($AW:$AW)-COLUMN($AH:$AH),FALSE)</f>
        <v>161.75600000000003</v>
      </c>
      <c r="W244" s="87" t="str">
        <f t="shared" si="217"/>
        <v>Domestic</v>
      </c>
      <c r="X244" s="87" t="str">
        <f t="shared" si="218"/>
        <v>Non-local</v>
      </c>
      <c r="Y244" s="104"/>
      <c r="Z244" s="87" t="str">
        <f t="shared" si="214"/>
        <v>USA</v>
      </c>
      <c r="AA244" s="87" t="str">
        <f t="shared" si="215"/>
        <v>USA</v>
      </c>
      <c r="AB244" s="82" cm="1">
        <f t="array" ref="AB244">VLOOKUP(B244,'GDP per Capita'!$T$2:$V$4235,COLUMN('GDP per Capita'!$V:$V)-COLUMN('GDP per Capita'!$S:$S),FALSE)</f>
        <v>63809.64</v>
      </c>
      <c r="AC244" s="82">
        <f t="shared" si="219"/>
        <v>63809.64</v>
      </c>
      <c r="AD244" s="82">
        <f t="shared" si="220"/>
        <v>63809.64</v>
      </c>
      <c r="AE244" s="88">
        <f t="shared" si="216"/>
        <v>2.4723527943806767E-2</v>
      </c>
    </row>
    <row r="245" spans="1:31">
      <c r="A245" s="77" t="s">
        <v>1021</v>
      </c>
      <c r="B245" s="77">
        <v>244</v>
      </c>
      <c r="C245" s="77" t="s">
        <v>29</v>
      </c>
      <c r="D245" s="77" t="s">
        <v>29</v>
      </c>
      <c r="E245" s="77">
        <v>2020</v>
      </c>
      <c r="F245" s="77">
        <v>34.413818999999997</v>
      </c>
      <c r="G245" s="77">
        <v>-118.56103779999999</v>
      </c>
      <c r="H245" s="77">
        <v>0</v>
      </c>
      <c r="I245" s="77" t="s">
        <v>881</v>
      </c>
      <c r="J245" s="77">
        <v>43.074761000000002</v>
      </c>
      <c r="K245" s="77">
        <v>-89.383761300000003</v>
      </c>
      <c r="L245" s="77">
        <v>5381.4041989506304</v>
      </c>
      <c r="M245" s="77">
        <v>0.92814833828274601</v>
      </c>
      <c r="N245" s="77">
        <v>0</v>
      </c>
      <c r="O245" s="77">
        <v>645.76850387407603</v>
      </c>
      <c r="P245" s="87" cm="1">
        <f t="array" ref="P245">IF($X245="Non-local",VLOOKUP($E245,$AI$64:$AW$68,COLUMN($AW:$AW)-COLUMN($AH:$AH),FALSE),IF($X245="Unknown",VLOOKUP($E245,$AI$71:$AW$75,COLUMN($AW:$AW)-COLUMN($AH:$AH),FALSE),0))</f>
        <v>224</v>
      </c>
      <c r="Q245" s="87" cm="1">
        <f t="array" ref="Q245">IF($X245="Non-local",VLOOKUP($E245,$AI$40:$AW$44,COLUMN($AW:$AW)-COLUMN($AH:$AH),FALSE),IF($X245="Unknown",VLOOKUP($E245,$AI$47:$AW$51,COLUMN($AW:$AW)-COLUMN($AH:$AH),FALSE),0))</f>
        <v>470.18520000000001</v>
      </c>
      <c r="R245" s="87" cm="1">
        <f t="array" ref="R245">IF($X245="Non-local",VLOOKUP($E245,$AI$88:$AW$92,COLUMN($AW:$AW)-COLUMN($AH:$AH),FALSE),IF($X245="Unknown",VLOOKUP($E245,$AI$95:$AW$99,COLUMN($AW:$AW)-COLUMN($AH:$AH),FALSE),0))</f>
        <v>0.13052013767768686</v>
      </c>
      <c r="S245" s="87" cm="1">
        <f t="array" ref="S245">VLOOKUP($E245,$AI$111:$AW$115,COLUMN($AW:$AW)-COLUMN($AH:$AH),FALSE)</f>
        <v>410.28773999999999</v>
      </c>
      <c r="T245" s="104">
        <f t="shared" si="212"/>
        <v>1.0586684759604328</v>
      </c>
      <c r="U245" s="104">
        <f t="shared" si="213"/>
        <v>1750.2414438740759</v>
      </c>
      <c r="V245" s="87" cm="1">
        <f t="array" ref="V245">VLOOKUP($E245,$AI$118:$AW$122,COLUMN($AW:$AW)-COLUMN($AH:$AH),FALSE)</f>
        <v>161.75600000000003</v>
      </c>
      <c r="W245" s="87" t="str">
        <f t="shared" si="217"/>
        <v>Domestic</v>
      </c>
      <c r="X245" s="87" t="str">
        <f t="shared" si="218"/>
        <v>Non-local</v>
      </c>
      <c r="Y245" s="104"/>
      <c r="Z245" s="87" t="str">
        <f t="shared" si="214"/>
        <v>USA</v>
      </c>
      <c r="AA245" s="87" t="str">
        <f t="shared" si="215"/>
        <v>USA</v>
      </c>
      <c r="AB245" s="82" cm="1">
        <f t="array" ref="AB245">VLOOKUP(B245,'GDP per Capita'!$T$2:$V$4235,COLUMN('GDP per Capita'!$V:$V)-COLUMN('GDP per Capita'!$S:$S),FALSE)</f>
        <v>63809.64</v>
      </c>
      <c r="AC245" s="82">
        <f t="shared" si="219"/>
        <v>63809.64</v>
      </c>
      <c r="AD245" s="82">
        <f t="shared" si="220"/>
        <v>63809.64</v>
      </c>
      <c r="AE245" s="88">
        <f t="shared" si="216"/>
        <v>2.7429107010697378E-2</v>
      </c>
    </row>
    <row r="246" spans="1:31">
      <c r="A246" s="77" t="s">
        <v>949</v>
      </c>
      <c r="B246" s="77">
        <v>245</v>
      </c>
      <c r="C246" s="77" t="s">
        <v>29</v>
      </c>
      <c r="D246" s="77" t="s">
        <v>29</v>
      </c>
      <c r="E246" s="77">
        <v>2020</v>
      </c>
      <c r="F246" s="77">
        <v>39.9527237</v>
      </c>
      <c r="G246" s="77">
        <v>-75.163526199999893</v>
      </c>
      <c r="H246" s="77">
        <v>0</v>
      </c>
      <c r="I246" s="77" t="s">
        <v>881</v>
      </c>
      <c r="J246" s="77">
        <v>43.074761000000002</v>
      </c>
      <c r="K246" s="77">
        <v>-89.383761300000003</v>
      </c>
      <c r="L246" s="77">
        <v>2464.2004042929598</v>
      </c>
      <c r="M246" s="77">
        <v>0.48701648983671603</v>
      </c>
      <c r="N246" s="77">
        <v>0</v>
      </c>
      <c r="O246" s="77">
        <v>473.12647762425001</v>
      </c>
      <c r="P246" s="87" cm="1">
        <f t="array" ref="P246">IF($X246="Non-local",VLOOKUP($E246,$AI$64:$AW$68,COLUMN($AW:$AW)-COLUMN($AH:$AH),FALSE),IF($X246="Unknown",VLOOKUP($E246,$AI$71:$AW$75,COLUMN($AW:$AW)-COLUMN($AH:$AH),FALSE),0))</f>
        <v>224</v>
      </c>
      <c r="Q246" s="87" cm="1">
        <f t="array" ref="Q246">IF($X246="Non-local",VLOOKUP($E246,$AI$40:$AW$44,COLUMN($AW:$AW)-COLUMN($AH:$AH),FALSE),IF($X246="Unknown",VLOOKUP($E246,$AI$47:$AW$51,COLUMN($AW:$AW)-COLUMN($AH:$AH),FALSE),0))</f>
        <v>470.18520000000001</v>
      </c>
      <c r="R246" s="87" cm="1">
        <f t="array" ref="R246">IF($X246="Non-local",VLOOKUP($E246,$AI$88:$AW$92,COLUMN($AW:$AW)-COLUMN($AH:$AH),FALSE),IF($X246="Unknown",VLOOKUP($E246,$AI$95:$AW$99,COLUMN($AW:$AW)-COLUMN($AH:$AH),FALSE),0))</f>
        <v>0.13052013767768686</v>
      </c>
      <c r="S246" s="87" cm="1">
        <f t="array" ref="S246">VLOOKUP($E246,$AI$111:$AW$115,COLUMN($AW:$AW)-COLUMN($AH:$AH),FALSE)</f>
        <v>410.28773999999999</v>
      </c>
      <c r="T246" s="104">
        <f t="shared" si="212"/>
        <v>0.61753662751440286</v>
      </c>
      <c r="U246" s="104">
        <f t="shared" si="213"/>
        <v>1577.59941762425</v>
      </c>
      <c r="V246" s="87" cm="1">
        <f t="array" ref="V246">VLOOKUP($E246,$AI$118:$AW$122,COLUMN($AW:$AW)-COLUMN($AH:$AH),FALSE)</f>
        <v>161.75600000000003</v>
      </c>
      <c r="W246" s="87" t="str">
        <f t="shared" si="217"/>
        <v>Domestic</v>
      </c>
      <c r="X246" s="87" t="str">
        <f t="shared" si="218"/>
        <v>Non-local</v>
      </c>
      <c r="Y246" s="104"/>
      <c r="Z246" s="87" t="str">
        <f t="shared" si="214"/>
        <v>USA</v>
      </c>
      <c r="AA246" s="87" t="str">
        <f t="shared" si="215"/>
        <v>USA</v>
      </c>
      <c r="AB246" s="82" cm="1">
        <f t="array" ref="AB246">VLOOKUP(B246,'GDP per Capita'!$T$2:$V$4235,COLUMN('GDP per Capita'!$V:$V)-COLUMN('GDP per Capita'!$S:$S),FALSE)</f>
        <v>63809.64</v>
      </c>
      <c r="AC246" s="82">
        <f t="shared" si="219"/>
        <v>63809.64</v>
      </c>
      <c r="AD246" s="82">
        <f t="shared" si="220"/>
        <v>63809.64</v>
      </c>
      <c r="AE246" s="88">
        <f t="shared" si="216"/>
        <v>2.4723527943806767E-2</v>
      </c>
    </row>
    <row r="247" spans="1:31">
      <c r="A247" s="77" t="s">
        <v>910</v>
      </c>
      <c r="B247" s="77">
        <v>246</v>
      </c>
      <c r="C247" s="77" t="s">
        <v>29</v>
      </c>
      <c r="D247" s="77" t="s">
        <v>29</v>
      </c>
      <c r="E247" s="77">
        <v>2020</v>
      </c>
      <c r="F247" s="77">
        <v>37.411403499999999</v>
      </c>
      <c r="G247" s="77">
        <v>-122.0543534</v>
      </c>
      <c r="H247" s="77">
        <v>0</v>
      </c>
      <c r="I247" s="77" t="s">
        <v>881</v>
      </c>
      <c r="J247" s="77">
        <v>43.074761000000002</v>
      </c>
      <c r="K247" s="77">
        <v>-89.383761300000003</v>
      </c>
      <c r="L247" s="77">
        <v>5649.0489865285799</v>
      </c>
      <c r="M247" s="77">
        <v>0.96444853613035197</v>
      </c>
      <c r="N247" s="77">
        <v>0</v>
      </c>
      <c r="O247" s="77">
        <v>677.88587838343005</v>
      </c>
      <c r="P247" s="87" cm="1">
        <f t="array" ref="P247">IF($X247="Non-local",VLOOKUP($E247,$AI$64:$AW$68,COLUMN($AW:$AW)-COLUMN($AH:$AH),FALSE),IF($X247="Unknown",VLOOKUP($E247,$AI$71:$AW$75,COLUMN($AW:$AW)-COLUMN($AH:$AH),FALSE),0))</f>
        <v>224</v>
      </c>
      <c r="Q247" s="87" cm="1">
        <f t="array" ref="Q247">IF($X247="Non-local",VLOOKUP($E247,$AI$40:$AW$44,COLUMN($AW:$AW)-COLUMN($AH:$AH),FALSE),IF($X247="Unknown",VLOOKUP($E247,$AI$47:$AW$51,COLUMN($AW:$AW)-COLUMN($AH:$AH),FALSE),0))</f>
        <v>470.18520000000001</v>
      </c>
      <c r="R247" s="87" cm="1">
        <f t="array" ref="R247">IF($X247="Non-local",VLOOKUP($E247,$AI$88:$AW$92,COLUMN($AW:$AW)-COLUMN($AH:$AH),FALSE),IF($X247="Unknown",VLOOKUP($E247,$AI$95:$AW$99,COLUMN($AW:$AW)-COLUMN($AH:$AH),FALSE),0))</f>
        <v>0.13052013767768686</v>
      </c>
      <c r="S247" s="87" cm="1">
        <f t="array" ref="S247">VLOOKUP($E247,$AI$111:$AW$115,COLUMN($AW:$AW)-COLUMN($AH:$AH),FALSE)</f>
        <v>410.28773999999999</v>
      </c>
      <c r="T247" s="104">
        <f t="shared" si="212"/>
        <v>1.0949686738080389</v>
      </c>
      <c r="U247" s="104">
        <f t="shared" si="213"/>
        <v>1782.3588183834302</v>
      </c>
      <c r="V247" s="87" cm="1">
        <f t="array" ref="V247">VLOOKUP($E247,$AI$118:$AW$122,COLUMN($AW:$AW)-COLUMN($AH:$AH),FALSE)</f>
        <v>161.75600000000003</v>
      </c>
      <c r="W247" s="87" t="str">
        <f t="shared" si="217"/>
        <v>Domestic</v>
      </c>
      <c r="X247" s="87" t="str">
        <f t="shared" si="218"/>
        <v>Non-local</v>
      </c>
      <c r="Y247" s="104"/>
      <c r="Z247" s="87" t="str">
        <f t="shared" si="214"/>
        <v>USA</v>
      </c>
      <c r="AA247" s="87" t="str">
        <f t="shared" si="215"/>
        <v>USA</v>
      </c>
      <c r="AB247" s="82" cm="1">
        <f t="array" ref="AB247">VLOOKUP(B247,'GDP per Capita'!$T$2:$V$4235,COLUMN('GDP per Capita'!$V:$V)-COLUMN('GDP per Capita'!$S:$S),FALSE)</f>
        <v>63809.64</v>
      </c>
      <c r="AC247" s="82">
        <f t="shared" si="219"/>
        <v>63809.64</v>
      </c>
      <c r="AD247" s="82">
        <f t="shared" si="220"/>
        <v>63809.64</v>
      </c>
      <c r="AE247" s="88">
        <f t="shared" si="216"/>
        <v>2.7932438082763515E-2</v>
      </c>
    </row>
    <row r="248" spans="1:31">
      <c r="A248" s="77" t="s">
        <v>1022</v>
      </c>
      <c r="B248" s="77">
        <v>247</v>
      </c>
      <c r="C248" s="77" t="s">
        <v>29</v>
      </c>
      <c r="D248" s="77" t="s">
        <v>29</v>
      </c>
      <c r="E248" s="77">
        <v>2020</v>
      </c>
      <c r="F248" s="77">
        <v>38.846223600000002</v>
      </c>
      <c r="G248" s="77">
        <v>-77.306373300000004</v>
      </c>
      <c r="H248" s="77">
        <v>0</v>
      </c>
      <c r="I248" s="77" t="s">
        <v>881</v>
      </c>
      <c r="J248" s="77">
        <v>43.074761000000002</v>
      </c>
      <c r="K248" s="77">
        <v>-89.383761300000003</v>
      </c>
      <c r="L248" s="77">
        <v>2232.84751969233</v>
      </c>
      <c r="M248" s="77">
        <v>0.456467550156549</v>
      </c>
      <c r="N248" s="77">
        <v>0</v>
      </c>
      <c r="O248" s="77">
        <v>428.70672378092797</v>
      </c>
      <c r="P248" s="87" cm="1">
        <f t="array" ref="P248">IF($X248="Non-local",VLOOKUP($E248,$AI$64:$AW$68,COLUMN($AW:$AW)-COLUMN($AH:$AH),FALSE),IF($X248="Unknown",VLOOKUP($E248,$AI$71:$AW$75,COLUMN($AW:$AW)-COLUMN($AH:$AH),FALSE),0))</f>
        <v>224</v>
      </c>
      <c r="Q248" s="87" cm="1">
        <f t="array" ref="Q248">IF($X248="Non-local",VLOOKUP($E248,$AI$40:$AW$44,COLUMN($AW:$AW)-COLUMN($AH:$AH),FALSE),IF($X248="Unknown",VLOOKUP($E248,$AI$47:$AW$51,COLUMN($AW:$AW)-COLUMN($AH:$AH),FALSE),0))</f>
        <v>470.18520000000001</v>
      </c>
      <c r="R248" s="87" cm="1">
        <f t="array" ref="R248">IF($X248="Non-local",VLOOKUP($E248,$AI$88:$AW$92,COLUMN($AW:$AW)-COLUMN($AH:$AH),FALSE),IF($X248="Unknown",VLOOKUP($E248,$AI$95:$AW$99,COLUMN($AW:$AW)-COLUMN($AH:$AH),FALSE),0))</f>
        <v>0.13052013767768686</v>
      </c>
      <c r="S248" s="87" cm="1">
        <f t="array" ref="S248">VLOOKUP($E248,$AI$111:$AW$115,COLUMN($AW:$AW)-COLUMN($AH:$AH),FALSE)</f>
        <v>410.28773999999999</v>
      </c>
      <c r="T248" s="104">
        <f t="shared" si="212"/>
        <v>0.58698768783423583</v>
      </c>
      <c r="U248" s="104">
        <f t="shared" si="213"/>
        <v>1533.179663780928</v>
      </c>
      <c r="V248" s="87" cm="1">
        <f t="array" ref="V248">VLOOKUP($E248,$AI$118:$AW$122,COLUMN($AW:$AW)-COLUMN($AH:$AH),FALSE)</f>
        <v>161.75600000000003</v>
      </c>
      <c r="W248" s="87" t="str">
        <f t="shared" si="217"/>
        <v>Domestic</v>
      </c>
      <c r="X248" s="87" t="str">
        <f t="shared" si="218"/>
        <v>Non-local</v>
      </c>
      <c r="Y248" s="104"/>
      <c r="Z248" s="87" t="str">
        <f t="shared" si="214"/>
        <v>USA</v>
      </c>
      <c r="AA248" s="87" t="str">
        <f t="shared" si="215"/>
        <v>USA</v>
      </c>
      <c r="AB248" s="82" cm="1">
        <f t="array" ref="AB248">VLOOKUP(B248,'GDP per Capita'!$T$2:$V$4235,COLUMN('GDP per Capita'!$V:$V)-COLUMN('GDP per Capita'!$S:$S),FALSE)</f>
        <v>63809.64</v>
      </c>
      <c r="AC248" s="82">
        <f t="shared" si="219"/>
        <v>63809.64</v>
      </c>
      <c r="AD248" s="82">
        <f t="shared" si="220"/>
        <v>63809.64</v>
      </c>
      <c r="AE248" s="88">
        <f t="shared" si="216"/>
        <v>2.4027398740706387E-2</v>
      </c>
    </row>
    <row r="249" spans="1:31">
      <c r="A249" s="77" t="s">
        <v>1023</v>
      </c>
      <c r="B249" s="77">
        <v>248</v>
      </c>
      <c r="C249" s="77" t="s">
        <v>29</v>
      </c>
      <c r="D249" s="77" t="s">
        <v>29</v>
      </c>
      <c r="E249" s="77">
        <v>2020</v>
      </c>
      <c r="F249" s="77">
        <v>29.758938199999999</v>
      </c>
      <c r="G249" s="77">
        <v>-95.367697399999997</v>
      </c>
      <c r="H249" s="77">
        <v>0</v>
      </c>
      <c r="I249" s="77" t="s">
        <v>881</v>
      </c>
      <c r="J249" s="77">
        <v>43.074761000000002</v>
      </c>
      <c r="K249" s="77">
        <v>-89.383761300000003</v>
      </c>
      <c r="L249" s="77">
        <v>3146.7698821412901</v>
      </c>
      <c r="M249" s="77">
        <v>0.58629039504814995</v>
      </c>
      <c r="N249" s="77">
        <v>0</v>
      </c>
      <c r="O249" s="77">
        <v>604.17981737112905</v>
      </c>
      <c r="P249" s="87" cm="1">
        <f t="array" ref="P249">IF($X249="Non-local",VLOOKUP($E249,$AI$64:$AW$68,COLUMN($AW:$AW)-COLUMN($AH:$AH),FALSE),IF($X249="Unknown",VLOOKUP($E249,$AI$71:$AW$75,COLUMN($AW:$AW)-COLUMN($AH:$AH),FALSE),0))</f>
        <v>224</v>
      </c>
      <c r="Q249" s="87" cm="1">
        <f t="array" ref="Q249">IF($X249="Non-local",VLOOKUP($E249,$AI$40:$AW$44,COLUMN($AW:$AW)-COLUMN($AH:$AH),FALSE),IF($X249="Unknown",VLOOKUP($E249,$AI$47:$AW$51,COLUMN($AW:$AW)-COLUMN($AH:$AH),FALSE),0))</f>
        <v>470.18520000000001</v>
      </c>
      <c r="R249" s="87" cm="1">
        <f t="array" ref="R249">IF($X249="Non-local",VLOOKUP($E249,$AI$88:$AW$92,COLUMN($AW:$AW)-COLUMN($AH:$AH),FALSE),IF($X249="Unknown",VLOOKUP($E249,$AI$95:$AW$99,COLUMN($AW:$AW)-COLUMN($AH:$AH),FALSE),0))</f>
        <v>0.13052013767768686</v>
      </c>
      <c r="S249" s="87" cm="1">
        <f t="array" ref="S249">VLOOKUP($E249,$AI$111:$AW$115,COLUMN($AW:$AW)-COLUMN($AH:$AH),FALSE)</f>
        <v>410.28773999999999</v>
      </c>
      <c r="T249" s="104">
        <f t="shared" si="212"/>
        <v>0.71681053272583684</v>
      </c>
      <c r="U249" s="104">
        <f t="shared" si="213"/>
        <v>1708.6527573711289</v>
      </c>
      <c r="V249" s="87" cm="1">
        <f t="array" ref="V249">VLOOKUP($E249,$AI$118:$AW$122,COLUMN($AW:$AW)-COLUMN($AH:$AH),FALSE)</f>
        <v>161.75600000000003</v>
      </c>
      <c r="W249" s="87" t="str">
        <f t="shared" si="217"/>
        <v>Domestic</v>
      </c>
      <c r="X249" s="87" t="str">
        <f t="shared" si="218"/>
        <v>Non-local</v>
      </c>
      <c r="Y249" s="104"/>
      <c r="Z249" s="87" t="str">
        <f t="shared" si="214"/>
        <v>USA</v>
      </c>
      <c r="AA249" s="87" t="str">
        <f t="shared" si="215"/>
        <v>USA</v>
      </c>
      <c r="AB249" s="82" cm="1">
        <f t="array" ref="AB249">VLOOKUP(B249,'GDP per Capita'!$T$2:$V$4235,COLUMN('GDP per Capita'!$V:$V)-COLUMN('GDP per Capita'!$S:$S),FALSE)</f>
        <v>63809.64</v>
      </c>
      <c r="AC249" s="82">
        <f t="shared" si="219"/>
        <v>63809.64</v>
      </c>
      <c r="AD249" s="82">
        <f t="shared" si="220"/>
        <v>63809.64</v>
      </c>
      <c r="AE249" s="88">
        <f t="shared" si="216"/>
        <v>2.6777345200053298E-2</v>
      </c>
    </row>
    <row r="250" spans="1:31">
      <c r="A250" s="77" t="s">
        <v>1024</v>
      </c>
      <c r="B250" s="77">
        <v>249</v>
      </c>
      <c r="C250" s="77" t="s">
        <v>29</v>
      </c>
      <c r="D250" s="77" t="s">
        <v>29</v>
      </c>
      <c r="E250" s="77">
        <v>2020</v>
      </c>
      <c r="F250" s="77">
        <v>43.630786299999997</v>
      </c>
      <c r="G250" s="77">
        <v>-74.465927500000006</v>
      </c>
      <c r="H250" s="77">
        <v>0</v>
      </c>
      <c r="I250" s="77" t="s">
        <v>881</v>
      </c>
      <c r="J250" s="77">
        <v>43.074761000000002</v>
      </c>
      <c r="K250" s="77">
        <v>-89.383761300000003</v>
      </c>
      <c r="L250" s="77">
        <v>2412.2625075697101</v>
      </c>
      <c r="M250" s="77">
        <v>0.480158361930283</v>
      </c>
      <c r="N250" s="77">
        <v>0</v>
      </c>
      <c r="O250" s="77">
        <v>463.15440145338601</v>
      </c>
      <c r="P250" s="87" cm="1">
        <f t="array" ref="P250">IF($X250="Non-local",VLOOKUP($E250,$AI$64:$AW$68,COLUMN($AW:$AW)-COLUMN($AH:$AH),FALSE),IF($X250="Unknown",VLOOKUP($E250,$AI$71:$AW$75,COLUMN($AW:$AW)-COLUMN($AH:$AH),FALSE),0))</f>
        <v>224</v>
      </c>
      <c r="Q250" s="87" cm="1">
        <f t="array" ref="Q250">IF($X250="Non-local",VLOOKUP($E250,$AI$40:$AW$44,COLUMN($AW:$AW)-COLUMN($AH:$AH),FALSE),IF($X250="Unknown",VLOOKUP($E250,$AI$47:$AW$51,COLUMN($AW:$AW)-COLUMN($AH:$AH),FALSE),0))</f>
        <v>470.18520000000001</v>
      </c>
      <c r="R250" s="87" cm="1">
        <f t="array" ref="R250">IF($X250="Non-local",VLOOKUP($E250,$AI$88:$AW$92,COLUMN($AW:$AW)-COLUMN($AH:$AH),FALSE),IF($X250="Unknown",VLOOKUP($E250,$AI$95:$AW$99,COLUMN($AW:$AW)-COLUMN($AH:$AH),FALSE),0))</f>
        <v>0.13052013767768686</v>
      </c>
      <c r="S250" s="87" cm="1">
        <f t="array" ref="S250">VLOOKUP($E250,$AI$111:$AW$115,COLUMN($AW:$AW)-COLUMN($AH:$AH),FALSE)</f>
        <v>410.28773999999999</v>
      </c>
      <c r="T250" s="104">
        <f t="shared" si="212"/>
        <v>0.61067849960796983</v>
      </c>
      <c r="U250" s="104">
        <f t="shared" si="213"/>
        <v>1567.627341453386</v>
      </c>
      <c r="V250" s="87" cm="1">
        <f t="array" ref="V250">VLOOKUP($E250,$AI$118:$AW$122,COLUMN($AW:$AW)-COLUMN($AH:$AH),FALSE)</f>
        <v>161.75600000000003</v>
      </c>
      <c r="W250" s="87" t="str">
        <f t="shared" si="217"/>
        <v>Domestic</v>
      </c>
      <c r="X250" s="87" t="str">
        <f t="shared" si="218"/>
        <v>Non-local</v>
      </c>
      <c r="Y250" s="104"/>
      <c r="Z250" s="87" t="str">
        <f t="shared" si="214"/>
        <v>USA</v>
      </c>
      <c r="AA250" s="87" t="str">
        <f t="shared" si="215"/>
        <v>USA</v>
      </c>
      <c r="AB250" s="82" cm="1">
        <f t="array" ref="AB250">VLOOKUP(B250,'GDP per Capita'!$T$2:$V$4235,COLUMN('GDP per Capita'!$V:$V)-COLUMN('GDP per Capita'!$S:$S),FALSE)</f>
        <v>63809.64</v>
      </c>
      <c r="AC250" s="82">
        <f t="shared" si="219"/>
        <v>63809.64</v>
      </c>
      <c r="AD250" s="82">
        <f t="shared" si="220"/>
        <v>63809.64</v>
      </c>
      <c r="AE250" s="88">
        <f t="shared" si="216"/>
        <v>2.4567249422710831E-2</v>
      </c>
    </row>
    <row r="251" spans="1:31">
      <c r="A251" s="77" t="s">
        <v>884</v>
      </c>
      <c r="B251" s="77">
        <v>250</v>
      </c>
      <c r="C251" s="77" t="s">
        <v>29</v>
      </c>
      <c r="D251" s="77" t="s">
        <v>29</v>
      </c>
      <c r="E251" s="77">
        <v>2020</v>
      </c>
      <c r="F251" s="77">
        <v>38.894985499999997</v>
      </c>
      <c r="G251" s="77">
        <v>-77.036570799999893</v>
      </c>
      <c r="H251" s="77">
        <v>0</v>
      </c>
      <c r="I251" s="77" t="s">
        <v>881</v>
      </c>
      <c r="J251" s="77">
        <v>43.074761000000002</v>
      </c>
      <c r="K251" s="77">
        <v>-89.383761300000003</v>
      </c>
      <c r="L251" s="77">
        <v>2268.7601181753998</v>
      </c>
      <c r="M251" s="77">
        <v>0.461209621156489</v>
      </c>
      <c r="N251" s="77">
        <v>0</v>
      </c>
      <c r="O251" s="77">
        <v>435.601942689677</v>
      </c>
      <c r="P251" s="87" cm="1">
        <f t="array" ref="P251">IF($X251="Non-local",VLOOKUP($E251,$AI$64:$AW$68,COLUMN($AW:$AW)-COLUMN($AH:$AH),FALSE),IF($X251="Unknown",VLOOKUP($E251,$AI$71:$AW$75,COLUMN($AW:$AW)-COLUMN($AH:$AH),FALSE),0))</f>
        <v>224</v>
      </c>
      <c r="Q251" s="87" cm="1">
        <f t="array" ref="Q251">IF($X251="Non-local",VLOOKUP($E251,$AI$40:$AW$44,COLUMN($AW:$AW)-COLUMN($AH:$AH),FALSE),IF($X251="Unknown",VLOOKUP($E251,$AI$47:$AW$51,COLUMN($AW:$AW)-COLUMN($AH:$AH),FALSE),0))</f>
        <v>470.18520000000001</v>
      </c>
      <c r="R251" s="87" cm="1">
        <f t="array" ref="R251">IF($X251="Non-local",VLOOKUP($E251,$AI$88:$AW$92,COLUMN($AW:$AW)-COLUMN($AH:$AH),FALSE),IF($X251="Unknown",VLOOKUP($E251,$AI$95:$AW$99,COLUMN($AW:$AW)-COLUMN($AH:$AH),FALSE),0))</f>
        <v>0.13052013767768686</v>
      </c>
      <c r="S251" s="87" cm="1">
        <f t="array" ref="S251">VLOOKUP($E251,$AI$111:$AW$115,COLUMN($AW:$AW)-COLUMN($AH:$AH),FALSE)</f>
        <v>410.28773999999999</v>
      </c>
      <c r="T251" s="104">
        <f t="shared" si="212"/>
        <v>0.59172975883417589</v>
      </c>
      <c r="U251" s="104">
        <f t="shared" si="213"/>
        <v>1540.074882689677</v>
      </c>
      <c r="V251" s="87" cm="1">
        <f t="array" ref="V251">VLOOKUP($E251,$AI$118:$AW$122,COLUMN($AW:$AW)-COLUMN($AH:$AH),FALSE)</f>
        <v>161.75600000000003</v>
      </c>
      <c r="W251" s="87" t="str">
        <f t="shared" si="217"/>
        <v>Domestic</v>
      </c>
      <c r="X251" s="87" t="str">
        <f t="shared" si="218"/>
        <v>Non-local</v>
      </c>
      <c r="Y251" s="104"/>
      <c r="Z251" s="87" t="str">
        <f t="shared" si="214"/>
        <v>USA</v>
      </c>
      <c r="AA251" s="87" t="str">
        <f t="shared" si="215"/>
        <v>USA</v>
      </c>
      <c r="AB251" s="82" cm="1">
        <f t="array" ref="AB251">VLOOKUP(B251,'GDP per Capita'!$T$2:$V$4235,COLUMN('GDP per Capita'!$V:$V)-COLUMN('GDP per Capita'!$S:$S),FALSE)</f>
        <v>63809.64</v>
      </c>
      <c r="AC251" s="82">
        <f t="shared" si="219"/>
        <v>63809.64</v>
      </c>
      <c r="AD251" s="82">
        <f t="shared" si="220"/>
        <v>63809.64</v>
      </c>
      <c r="AE251" s="88">
        <f t="shared" si="216"/>
        <v>2.4135457944750621E-2</v>
      </c>
    </row>
    <row r="252" spans="1:31">
      <c r="A252" s="77" t="s">
        <v>34</v>
      </c>
      <c r="B252" s="77">
        <v>251</v>
      </c>
      <c r="C252" s="77" t="s">
        <v>34</v>
      </c>
      <c r="D252" s="77" t="s">
        <v>34</v>
      </c>
      <c r="E252" s="77">
        <v>2020</v>
      </c>
      <c r="F252" s="77">
        <v>0</v>
      </c>
      <c r="G252" s="77">
        <v>0</v>
      </c>
      <c r="H252" s="77">
        <v>0</v>
      </c>
      <c r="I252" s="77" t="s">
        <v>881</v>
      </c>
      <c r="J252" s="77">
        <v>43.074761000000002</v>
      </c>
      <c r="K252" s="77">
        <v>-89.383761300000003</v>
      </c>
      <c r="L252" s="77">
        <v>4610.0412007298301</v>
      </c>
      <c r="M252" s="77">
        <v>0.80715542109624605</v>
      </c>
      <c r="N252" s="77">
        <v>1</v>
      </c>
      <c r="O252" s="77">
        <v>553.20494408757997</v>
      </c>
      <c r="P252" s="87" cm="1">
        <f t="array" ref="P252">IF($X252="Non-local",VLOOKUP($E252,$AI$64:$AW$68,COLUMN($AW:$AW)-COLUMN($AH:$AH),FALSE),IF($X252="Unknown",VLOOKUP($E252,$AI$71:$AW$75,COLUMN($AW:$AW)-COLUMN($AH:$AH),FALSE),0))</f>
        <v>214.50706319702601</v>
      </c>
      <c r="Q252" s="87" cm="1">
        <f t="array" ref="Q252">IF($X252="Non-local",VLOOKUP($E252,$AI$40:$AW$44,COLUMN($AW:$AW)-COLUMN($AH:$AH),FALSE),IF($X252="Unknown",VLOOKUP($E252,$AI$47:$AW$51,COLUMN($AW:$AW)-COLUMN($AH:$AH),FALSE),0))</f>
        <v>450.25913576208183</v>
      </c>
      <c r="R252" s="87" cm="1">
        <f t="array" ref="R252">IF($X252="Non-local",VLOOKUP($E252,$AI$88:$AW$92,COLUMN($AW:$AW)-COLUMN($AH:$AH),FALSE),IF($X252="Unknown",VLOOKUP($E252,$AI$95:$AW$99,COLUMN($AW:$AW)-COLUMN($AH:$AH),FALSE),0))</f>
        <v>0.12498880098800048</v>
      </c>
      <c r="S252" s="87" cm="1">
        <f t="array" ref="S252">VLOOKUP($E252,$AI$111:$AW$115,COLUMN($AW:$AW)-COLUMN($AH:$AH),FALSE)</f>
        <v>410.28773999999999</v>
      </c>
      <c r="T252" s="104">
        <f t="shared" si="212"/>
        <v>0.93214422208424652</v>
      </c>
      <c r="U252" s="104">
        <f t="shared" si="213"/>
        <v>1628.2588830466877</v>
      </c>
      <c r="V252" s="87" cm="1">
        <f t="array" ref="V252">VLOOKUP($E252,$AI$118:$AW$122,COLUMN($AW:$AW)-COLUMN($AH:$AH),FALSE)</f>
        <v>161.75600000000003</v>
      </c>
      <c r="W252" s="87" t="str">
        <f t="shared" si="217"/>
        <v>Unknown</v>
      </c>
      <c r="X252" s="87" t="str">
        <f t="shared" si="218"/>
        <v>Unknown</v>
      </c>
      <c r="Y252" s="104"/>
      <c r="Z252" s="87" t="str">
        <f t="shared" si="214"/>
        <v>Unknown</v>
      </c>
      <c r="AA252" s="87" t="str">
        <f t="shared" si="215"/>
        <v>Unknown</v>
      </c>
      <c r="AB252" s="82" t="e" cm="1">
        <f t="array" ref="AB252">VLOOKUP(B252,'GDP per Capita'!$T$2:$V$4235,COLUMN('GDP per Capita'!$V:$V)-COLUMN('GDP per Capita'!$S:$S),FALSE)</f>
        <v>#N/A</v>
      </c>
      <c r="AC252" s="82" t="str">
        <f t="shared" si="219"/>
        <v/>
      </c>
      <c r="AD252" s="82">
        <f t="shared" si="220"/>
        <v>61228.93767638311</v>
      </c>
      <c r="AE252" s="88">
        <f t="shared" si="216"/>
        <v>2.6592963145181774E-2</v>
      </c>
    </row>
    <row r="253" spans="1:31">
      <c r="A253" s="77" t="s">
        <v>1025</v>
      </c>
      <c r="B253" s="77">
        <v>252</v>
      </c>
      <c r="C253" s="77" t="s">
        <v>29</v>
      </c>
      <c r="D253" s="77" t="s">
        <v>29</v>
      </c>
      <c r="E253" s="77">
        <v>2020</v>
      </c>
      <c r="F253" s="77">
        <v>39.167039600000003</v>
      </c>
      <c r="G253" s="77">
        <v>-86.534288099999998</v>
      </c>
      <c r="H253" s="77">
        <v>0</v>
      </c>
      <c r="I253" s="77" t="s">
        <v>881</v>
      </c>
      <c r="J253" s="77">
        <v>43.074761000000002</v>
      </c>
      <c r="K253" s="77">
        <v>-89.383761300000003</v>
      </c>
      <c r="L253" s="77">
        <v>991.36611434261397</v>
      </c>
      <c r="M253" s="77">
        <v>0.29253641685105197</v>
      </c>
      <c r="N253" s="77">
        <v>0</v>
      </c>
      <c r="O253" s="77">
        <v>190.342293953781</v>
      </c>
      <c r="P253" s="87" cm="1">
        <f t="array" ref="P253">IF($X253="Non-local",VLOOKUP($E253,$AI$64:$AW$68,COLUMN($AW:$AW)-COLUMN($AH:$AH),FALSE),IF($X253="Unknown",VLOOKUP($E253,$AI$71:$AW$75,COLUMN($AW:$AW)-COLUMN($AH:$AH),FALSE),0))</f>
        <v>224</v>
      </c>
      <c r="Q253" s="87" cm="1">
        <f t="array" ref="Q253">IF($X253="Non-local",VLOOKUP($E253,$AI$40:$AW$44,COLUMN($AW:$AW)-COLUMN($AH:$AH),FALSE),IF($X253="Unknown",VLOOKUP($E253,$AI$47:$AW$51,COLUMN($AW:$AW)-COLUMN($AH:$AH),FALSE),0))</f>
        <v>470.18520000000001</v>
      </c>
      <c r="R253" s="87" cm="1">
        <f t="array" ref="R253">IF($X253="Non-local",VLOOKUP($E253,$AI$88:$AW$92,COLUMN($AW:$AW)-COLUMN($AH:$AH),FALSE),IF($X253="Unknown",VLOOKUP($E253,$AI$95:$AW$99,COLUMN($AW:$AW)-COLUMN($AH:$AH),FALSE),0))</f>
        <v>0.13052013767768686</v>
      </c>
      <c r="S253" s="87" cm="1">
        <f t="array" ref="S253">VLOOKUP($E253,$AI$111:$AW$115,COLUMN($AW:$AW)-COLUMN($AH:$AH),FALSE)</f>
        <v>410.28773999999999</v>
      </c>
      <c r="T253" s="104">
        <f t="shared" si="212"/>
        <v>0.4230565545287388</v>
      </c>
      <c r="U253" s="104">
        <f t="shared" si="213"/>
        <v>1294.815233953781</v>
      </c>
      <c r="V253" s="87" cm="1">
        <f t="array" ref="V253">VLOOKUP($E253,$AI$118:$AW$122,COLUMN($AW:$AW)-COLUMN($AH:$AH),FALSE)</f>
        <v>161.75600000000003</v>
      </c>
      <c r="W253" s="87" t="str">
        <f t="shared" si="217"/>
        <v>Domestic</v>
      </c>
      <c r="X253" s="87" t="str">
        <f t="shared" si="218"/>
        <v>Non-local</v>
      </c>
      <c r="Y253" s="104"/>
      <c r="Z253" s="87" t="str">
        <f t="shared" si="214"/>
        <v>USA</v>
      </c>
      <c r="AA253" s="87" t="str">
        <f t="shared" si="215"/>
        <v>USA</v>
      </c>
      <c r="AB253" s="82" cm="1">
        <f t="array" ref="AB253">VLOOKUP(B253,'GDP per Capita'!$T$2:$V$4235,COLUMN('GDP per Capita'!$V:$V)-COLUMN('GDP per Capita'!$S:$S),FALSE)</f>
        <v>63809.64</v>
      </c>
      <c r="AC253" s="82">
        <f t="shared" si="219"/>
        <v>63809.64</v>
      </c>
      <c r="AD253" s="82">
        <f t="shared" si="220"/>
        <v>63809.64</v>
      </c>
      <c r="AE253" s="88">
        <f t="shared" si="216"/>
        <v>2.0291843582784373E-2</v>
      </c>
    </row>
    <row r="254" spans="1:31">
      <c r="A254" s="77" t="s">
        <v>927</v>
      </c>
      <c r="B254" s="77">
        <v>253</v>
      </c>
      <c r="C254" s="77" t="s">
        <v>29</v>
      </c>
      <c r="D254" s="77" t="s">
        <v>29</v>
      </c>
      <c r="E254" s="77">
        <v>2020</v>
      </c>
      <c r="F254" s="77">
        <v>34.147645199999999</v>
      </c>
      <c r="G254" s="77">
        <v>-118.1444779</v>
      </c>
      <c r="H254" s="77">
        <v>0</v>
      </c>
      <c r="I254" s="77" t="s">
        <v>881</v>
      </c>
      <c r="J254" s="77">
        <v>43.074761000000002</v>
      </c>
      <c r="K254" s="77">
        <v>-89.383761300000003</v>
      </c>
      <c r="L254" s="77">
        <v>5344.7305889170102</v>
      </c>
      <c r="M254" s="77">
        <v>0.923184194272757</v>
      </c>
      <c r="N254" s="77">
        <v>0</v>
      </c>
      <c r="O254" s="77">
        <v>641.367670670042</v>
      </c>
      <c r="P254" s="87" cm="1">
        <f t="array" ref="P254">IF($X254="Non-local",VLOOKUP($E254,$AI$64:$AW$68,COLUMN($AW:$AW)-COLUMN($AH:$AH),FALSE),IF($X254="Unknown",VLOOKUP($E254,$AI$71:$AW$75,COLUMN($AW:$AW)-COLUMN($AH:$AH),FALSE),0))</f>
        <v>224</v>
      </c>
      <c r="Q254" s="87" cm="1">
        <f t="array" ref="Q254">IF($X254="Non-local",VLOOKUP($E254,$AI$40:$AW$44,COLUMN($AW:$AW)-COLUMN($AH:$AH),FALSE),IF($X254="Unknown",VLOOKUP($E254,$AI$47:$AW$51,COLUMN($AW:$AW)-COLUMN($AH:$AH),FALSE),0))</f>
        <v>470.18520000000001</v>
      </c>
      <c r="R254" s="87" cm="1">
        <f t="array" ref="R254">IF($X254="Non-local",VLOOKUP($E254,$AI$88:$AW$92,COLUMN($AW:$AW)-COLUMN($AH:$AH),FALSE),IF($X254="Unknown",VLOOKUP($E254,$AI$95:$AW$99,COLUMN($AW:$AW)-COLUMN($AH:$AH),FALSE),0))</f>
        <v>0.13052013767768686</v>
      </c>
      <c r="S254" s="87" cm="1">
        <f t="array" ref="S254">VLOOKUP($E254,$AI$111:$AW$115,COLUMN($AW:$AW)-COLUMN($AH:$AH),FALSE)</f>
        <v>410.28773999999999</v>
      </c>
      <c r="T254" s="104">
        <f t="shared" si="212"/>
        <v>1.0537043319504438</v>
      </c>
      <c r="U254" s="104">
        <f t="shared" si="213"/>
        <v>1745.840610670042</v>
      </c>
      <c r="V254" s="87" cm="1">
        <f t="array" ref="V254">VLOOKUP($E254,$AI$118:$AW$122,COLUMN($AW:$AW)-COLUMN($AH:$AH),FALSE)</f>
        <v>161.75600000000003</v>
      </c>
      <c r="W254" s="87" t="str">
        <f t="shared" si="217"/>
        <v>Domestic</v>
      </c>
      <c r="X254" s="87" t="str">
        <f t="shared" si="218"/>
        <v>Non-local</v>
      </c>
      <c r="Y254" s="104"/>
      <c r="Z254" s="87" t="str">
        <f t="shared" si="214"/>
        <v>USA</v>
      </c>
      <c r="AA254" s="87" t="str">
        <f t="shared" si="215"/>
        <v>USA</v>
      </c>
      <c r="AB254" s="82" cm="1">
        <f t="array" ref="AB254">VLOOKUP(B254,'GDP per Capita'!$T$2:$V$4235,COLUMN('GDP per Capita'!$V:$V)-COLUMN('GDP per Capita'!$S:$S),FALSE)</f>
        <v>63809.64</v>
      </c>
      <c r="AC254" s="82">
        <f t="shared" si="219"/>
        <v>63809.64</v>
      </c>
      <c r="AD254" s="82">
        <f t="shared" si="220"/>
        <v>63809.64</v>
      </c>
      <c r="AE254" s="88">
        <f t="shared" si="216"/>
        <v>2.7360138854725432E-2</v>
      </c>
    </row>
    <row r="255" spans="1:31">
      <c r="A255" s="77" t="s">
        <v>34</v>
      </c>
      <c r="B255" s="77">
        <v>254</v>
      </c>
      <c r="C255" s="77" t="s">
        <v>34</v>
      </c>
      <c r="D255" s="77" t="s">
        <v>34</v>
      </c>
      <c r="E255" s="77">
        <v>2020</v>
      </c>
      <c r="F255" s="77">
        <v>0</v>
      </c>
      <c r="G255" s="77">
        <v>0</v>
      </c>
      <c r="H255" s="77">
        <v>0</v>
      </c>
      <c r="I255" s="77" t="s">
        <v>881</v>
      </c>
      <c r="J255" s="77">
        <v>43.074761000000002</v>
      </c>
      <c r="K255" s="77">
        <v>-89.383761300000003</v>
      </c>
      <c r="L255" s="77">
        <v>4610.0412007298301</v>
      </c>
      <c r="M255" s="77">
        <v>0.80715542109624605</v>
      </c>
      <c r="N255" s="77">
        <v>1</v>
      </c>
      <c r="O255" s="77">
        <v>553.20494408757997</v>
      </c>
      <c r="P255" s="87" cm="1">
        <f t="array" ref="P255">IF($X255="Non-local",VLOOKUP($E255,$AI$64:$AW$68,COLUMN($AW:$AW)-COLUMN($AH:$AH),FALSE),IF($X255="Unknown",VLOOKUP($E255,$AI$71:$AW$75,COLUMN($AW:$AW)-COLUMN($AH:$AH),FALSE),0))</f>
        <v>214.50706319702601</v>
      </c>
      <c r="Q255" s="87" cm="1">
        <f t="array" ref="Q255">IF($X255="Non-local",VLOOKUP($E255,$AI$40:$AW$44,COLUMN($AW:$AW)-COLUMN($AH:$AH),FALSE),IF($X255="Unknown",VLOOKUP($E255,$AI$47:$AW$51,COLUMN($AW:$AW)-COLUMN($AH:$AH),FALSE),0))</f>
        <v>450.25913576208183</v>
      </c>
      <c r="R255" s="87" cm="1">
        <f t="array" ref="R255">IF($X255="Non-local",VLOOKUP($E255,$AI$88:$AW$92,COLUMN($AW:$AW)-COLUMN($AH:$AH),FALSE),IF($X255="Unknown",VLOOKUP($E255,$AI$95:$AW$99,COLUMN($AW:$AW)-COLUMN($AH:$AH),FALSE),0))</f>
        <v>0.12498880098800048</v>
      </c>
      <c r="S255" s="87" cm="1">
        <f t="array" ref="S255">VLOOKUP($E255,$AI$111:$AW$115,COLUMN($AW:$AW)-COLUMN($AH:$AH),FALSE)</f>
        <v>410.28773999999999</v>
      </c>
      <c r="T255" s="104">
        <f t="shared" si="212"/>
        <v>0.93214422208424652</v>
      </c>
      <c r="U255" s="104">
        <f t="shared" si="213"/>
        <v>1628.2588830466877</v>
      </c>
      <c r="V255" s="87" cm="1">
        <f t="array" ref="V255">VLOOKUP($E255,$AI$118:$AW$122,COLUMN($AW:$AW)-COLUMN($AH:$AH),FALSE)</f>
        <v>161.75600000000003</v>
      </c>
      <c r="W255" s="87" t="str">
        <f t="shared" si="217"/>
        <v>Unknown</v>
      </c>
      <c r="X255" s="87" t="str">
        <f t="shared" si="218"/>
        <v>Unknown</v>
      </c>
      <c r="Y255" s="104"/>
      <c r="Z255" s="87" t="str">
        <f t="shared" si="214"/>
        <v>Unknown</v>
      </c>
      <c r="AA255" s="87" t="str">
        <f t="shared" si="215"/>
        <v>Unknown</v>
      </c>
      <c r="AB255" s="82" t="e" cm="1">
        <f t="array" ref="AB255">VLOOKUP(B255,'GDP per Capita'!$T$2:$V$4235,COLUMN('GDP per Capita'!$V:$V)-COLUMN('GDP per Capita'!$S:$S),FALSE)</f>
        <v>#N/A</v>
      </c>
      <c r="AC255" s="82" t="str">
        <f t="shared" si="219"/>
        <v/>
      </c>
      <c r="AD255" s="82">
        <f t="shared" si="220"/>
        <v>61228.93767638311</v>
      </c>
      <c r="AE255" s="88">
        <f t="shared" si="216"/>
        <v>2.6592963145181774E-2</v>
      </c>
    </row>
    <row r="256" spans="1:31">
      <c r="A256" s="77" t="s">
        <v>34</v>
      </c>
      <c r="B256" s="77">
        <v>255</v>
      </c>
      <c r="C256" s="77" t="s">
        <v>34</v>
      </c>
      <c r="D256" s="77" t="s">
        <v>34</v>
      </c>
      <c r="E256" s="77">
        <v>2020</v>
      </c>
      <c r="F256" s="77">
        <v>0</v>
      </c>
      <c r="G256" s="77">
        <v>0</v>
      </c>
      <c r="H256" s="77">
        <v>0</v>
      </c>
      <c r="I256" s="77" t="s">
        <v>881</v>
      </c>
      <c r="J256" s="77">
        <v>43.074761000000002</v>
      </c>
      <c r="K256" s="77">
        <v>-89.383761300000003</v>
      </c>
      <c r="L256" s="77">
        <v>4610.0412007298301</v>
      </c>
      <c r="M256" s="77">
        <v>0.80715542109624605</v>
      </c>
      <c r="N256" s="77">
        <v>1</v>
      </c>
      <c r="O256" s="77">
        <v>553.20494408757997</v>
      </c>
      <c r="P256" s="87" cm="1">
        <f t="array" ref="P256">IF($X256="Non-local",VLOOKUP($E256,$AI$64:$AW$68,COLUMN($AW:$AW)-COLUMN($AH:$AH),FALSE),IF($X256="Unknown",VLOOKUP($E256,$AI$71:$AW$75,COLUMN($AW:$AW)-COLUMN($AH:$AH),FALSE),0))</f>
        <v>214.50706319702601</v>
      </c>
      <c r="Q256" s="87" cm="1">
        <f t="array" ref="Q256">IF($X256="Non-local",VLOOKUP($E256,$AI$40:$AW$44,COLUMN($AW:$AW)-COLUMN($AH:$AH),FALSE),IF($X256="Unknown",VLOOKUP($E256,$AI$47:$AW$51,COLUMN($AW:$AW)-COLUMN($AH:$AH),FALSE),0))</f>
        <v>450.25913576208183</v>
      </c>
      <c r="R256" s="87" cm="1">
        <f t="array" ref="R256">IF($X256="Non-local",VLOOKUP($E256,$AI$88:$AW$92,COLUMN($AW:$AW)-COLUMN($AH:$AH),FALSE),IF($X256="Unknown",VLOOKUP($E256,$AI$95:$AW$99,COLUMN($AW:$AW)-COLUMN($AH:$AH),FALSE),0))</f>
        <v>0.12498880098800048</v>
      </c>
      <c r="S256" s="87" cm="1">
        <f t="array" ref="S256">VLOOKUP($E256,$AI$111:$AW$115,COLUMN($AW:$AW)-COLUMN($AH:$AH),FALSE)</f>
        <v>410.28773999999999</v>
      </c>
      <c r="T256" s="104">
        <f t="shared" si="212"/>
        <v>0.93214422208424652</v>
      </c>
      <c r="U256" s="104">
        <f t="shared" si="213"/>
        <v>1628.2588830466877</v>
      </c>
      <c r="V256" s="87" cm="1">
        <f t="array" ref="V256">VLOOKUP($E256,$AI$118:$AW$122,COLUMN($AW:$AW)-COLUMN($AH:$AH),FALSE)</f>
        <v>161.75600000000003</v>
      </c>
      <c r="W256" s="87" t="str">
        <f t="shared" si="217"/>
        <v>Unknown</v>
      </c>
      <c r="X256" s="87" t="str">
        <f t="shared" si="218"/>
        <v>Unknown</v>
      </c>
      <c r="Y256" s="104"/>
      <c r="Z256" s="87" t="str">
        <f t="shared" si="214"/>
        <v>Unknown</v>
      </c>
      <c r="AA256" s="87" t="str">
        <f t="shared" si="215"/>
        <v>Unknown</v>
      </c>
      <c r="AB256" s="82" t="e" cm="1">
        <f t="array" ref="AB256">VLOOKUP(B256,'GDP per Capita'!$T$2:$V$4235,COLUMN('GDP per Capita'!$V:$V)-COLUMN('GDP per Capita'!$S:$S),FALSE)</f>
        <v>#N/A</v>
      </c>
      <c r="AC256" s="82" t="str">
        <f t="shared" si="219"/>
        <v/>
      </c>
      <c r="AD256" s="82">
        <f t="shared" si="220"/>
        <v>61228.93767638311</v>
      </c>
      <c r="AE256" s="88">
        <f t="shared" si="216"/>
        <v>2.6592963145181774E-2</v>
      </c>
    </row>
    <row r="257" spans="1:31">
      <c r="A257" s="77" t="s">
        <v>911</v>
      </c>
      <c r="B257" s="77">
        <v>256</v>
      </c>
      <c r="C257" s="77" t="s">
        <v>29</v>
      </c>
      <c r="D257" s="77" t="s">
        <v>29</v>
      </c>
      <c r="E257" s="77">
        <v>2020</v>
      </c>
      <c r="F257" s="77">
        <v>42.3750997</v>
      </c>
      <c r="G257" s="77">
        <v>-71.105615700000001</v>
      </c>
      <c r="H257" s="77">
        <v>0</v>
      </c>
      <c r="I257" s="77" t="s">
        <v>881</v>
      </c>
      <c r="J257" s="77">
        <v>43.074761000000002</v>
      </c>
      <c r="K257" s="77">
        <v>-89.383761300000003</v>
      </c>
      <c r="L257" s="77">
        <v>2984.2751494265199</v>
      </c>
      <c r="M257" s="77">
        <v>0.56042166301739005</v>
      </c>
      <c r="N257" s="77">
        <v>0</v>
      </c>
      <c r="O257" s="77">
        <v>572.98082868989297</v>
      </c>
      <c r="P257" s="87" cm="1">
        <f t="array" ref="P257">IF($X257="Non-local",VLOOKUP($E257,$AI$64:$AW$68,COLUMN($AW:$AW)-COLUMN($AH:$AH),FALSE),IF($X257="Unknown",VLOOKUP($E257,$AI$71:$AW$75,COLUMN($AW:$AW)-COLUMN($AH:$AH),FALSE),0))</f>
        <v>224</v>
      </c>
      <c r="Q257" s="87" cm="1">
        <f t="array" ref="Q257">IF($X257="Non-local",VLOOKUP($E257,$AI$40:$AW$44,COLUMN($AW:$AW)-COLUMN($AH:$AH),FALSE),IF($X257="Unknown",VLOOKUP($E257,$AI$47:$AW$51,COLUMN($AW:$AW)-COLUMN($AH:$AH),FALSE),0))</f>
        <v>470.18520000000001</v>
      </c>
      <c r="R257" s="87" cm="1">
        <f t="array" ref="R257">IF($X257="Non-local",VLOOKUP($E257,$AI$88:$AW$92,COLUMN($AW:$AW)-COLUMN($AH:$AH),FALSE),IF($X257="Unknown",VLOOKUP($E257,$AI$95:$AW$99,COLUMN($AW:$AW)-COLUMN($AH:$AH),FALSE),0))</f>
        <v>0.13052013767768686</v>
      </c>
      <c r="S257" s="87" cm="1">
        <f t="array" ref="S257">VLOOKUP($E257,$AI$111:$AW$115,COLUMN($AW:$AW)-COLUMN($AH:$AH),FALSE)</f>
        <v>410.28773999999999</v>
      </c>
      <c r="T257" s="104">
        <f t="shared" si="212"/>
        <v>0.69094180069507694</v>
      </c>
      <c r="U257" s="104">
        <f t="shared" si="213"/>
        <v>1677.453768689893</v>
      </c>
      <c r="V257" s="87" cm="1">
        <f t="array" ref="V257">VLOOKUP($E257,$AI$118:$AW$122,COLUMN($AW:$AW)-COLUMN($AH:$AH),FALSE)</f>
        <v>161.75600000000003</v>
      </c>
      <c r="W257" s="87" t="str">
        <f t="shared" si="217"/>
        <v>Domestic</v>
      </c>
      <c r="X257" s="87" t="str">
        <f t="shared" si="218"/>
        <v>Non-local</v>
      </c>
      <c r="Y257" s="104"/>
      <c r="Z257" s="87" t="str">
        <f t="shared" si="214"/>
        <v>USA</v>
      </c>
      <c r="AA257" s="87" t="str">
        <f t="shared" si="215"/>
        <v>USA</v>
      </c>
      <c r="AB257" s="82" cm="1">
        <f t="array" ref="AB257">VLOOKUP(B257,'GDP per Capita'!$T$2:$V$4235,COLUMN('GDP per Capita'!$V:$V)-COLUMN('GDP per Capita'!$S:$S),FALSE)</f>
        <v>63809.64</v>
      </c>
      <c r="AC257" s="82">
        <f t="shared" si="219"/>
        <v>63809.64</v>
      </c>
      <c r="AD257" s="82">
        <f t="shared" si="220"/>
        <v>63809.64</v>
      </c>
      <c r="AE257" s="88">
        <f t="shared" si="216"/>
        <v>2.6288406715504004E-2</v>
      </c>
    </row>
    <row r="258" spans="1:31">
      <c r="A258" s="77" t="s">
        <v>1026</v>
      </c>
      <c r="B258" s="77">
        <v>257</v>
      </c>
      <c r="C258" s="77" t="s">
        <v>29</v>
      </c>
      <c r="D258" s="77" t="s">
        <v>29</v>
      </c>
      <c r="E258" s="77">
        <v>2020</v>
      </c>
      <c r="F258" s="77">
        <v>41.0025975</v>
      </c>
      <c r="G258" s="77">
        <v>-74.040417500000004</v>
      </c>
      <c r="H258" s="77">
        <v>0</v>
      </c>
      <c r="I258" s="77" t="s">
        <v>881</v>
      </c>
      <c r="J258" s="77">
        <v>43.074761000000002</v>
      </c>
      <c r="K258" s="77">
        <v>-89.383761300000003</v>
      </c>
      <c r="L258" s="77">
        <v>2571.9612745561499</v>
      </c>
      <c r="M258" s="77">
        <v>0.501245749745167</v>
      </c>
      <c r="N258" s="77">
        <v>0</v>
      </c>
      <c r="O258" s="77">
        <v>493.81656471478198</v>
      </c>
      <c r="P258" s="87" cm="1">
        <f t="array" ref="P258">IF($X258="Non-local",VLOOKUP($E258,$AI$64:$AW$68,COLUMN($AW:$AW)-COLUMN($AH:$AH),FALSE),IF($X258="Unknown",VLOOKUP($E258,$AI$71:$AW$75,COLUMN($AW:$AW)-COLUMN($AH:$AH),FALSE),0))</f>
        <v>224</v>
      </c>
      <c r="Q258" s="87" cm="1">
        <f t="array" ref="Q258">IF($X258="Non-local",VLOOKUP($E258,$AI$40:$AW$44,COLUMN($AW:$AW)-COLUMN($AH:$AH),FALSE),IF($X258="Unknown",VLOOKUP($E258,$AI$47:$AW$51,COLUMN($AW:$AW)-COLUMN($AH:$AH),FALSE),0))</f>
        <v>470.18520000000001</v>
      </c>
      <c r="R258" s="87" cm="1">
        <f t="array" ref="R258">IF($X258="Non-local",VLOOKUP($E258,$AI$88:$AW$92,COLUMN($AW:$AW)-COLUMN($AH:$AH),FALSE),IF($X258="Unknown",VLOOKUP($E258,$AI$95:$AW$99,COLUMN($AW:$AW)-COLUMN($AH:$AH),FALSE),0))</f>
        <v>0.13052013767768686</v>
      </c>
      <c r="S258" s="87" cm="1">
        <f t="array" ref="S258">VLOOKUP($E258,$AI$111:$AW$115,COLUMN($AW:$AW)-COLUMN($AH:$AH),FALSE)</f>
        <v>410.28773999999999</v>
      </c>
      <c r="T258" s="104">
        <f t="shared" ref="T258:T321" si="226">SUM(M258,R258)</f>
        <v>0.63176588742285389</v>
      </c>
      <c r="U258" s="104">
        <f t="shared" ref="U258:U321" si="227">SUM(O258,P258,Q258,S258)</f>
        <v>1598.289504714782</v>
      </c>
      <c r="V258" s="87" cm="1">
        <f t="array" ref="V258">VLOOKUP($E258,$AI$118:$AW$122,COLUMN($AW:$AW)-COLUMN($AH:$AH),FALSE)</f>
        <v>161.75600000000003</v>
      </c>
      <c r="W258" s="87" t="str">
        <f t="shared" si="217"/>
        <v>Domestic</v>
      </c>
      <c r="X258" s="87" t="str">
        <f t="shared" si="218"/>
        <v>Non-local</v>
      </c>
      <c r="Y258" s="104"/>
      <c r="Z258" s="87" t="str">
        <f t="shared" ref="Z258:Z321" si="228">C258</f>
        <v>USA</v>
      </c>
      <c r="AA258" s="87" t="str">
        <f t="shared" ref="AA258:AA321" si="229">D258</f>
        <v>USA</v>
      </c>
      <c r="AB258" s="82" cm="1">
        <f t="array" ref="AB258">VLOOKUP(B258,'GDP per Capita'!$T$2:$V$4235,COLUMN('GDP per Capita'!$V:$V)-COLUMN('GDP per Capita'!$S:$S),FALSE)</f>
        <v>63809.64</v>
      </c>
      <c r="AC258" s="82">
        <f t="shared" si="219"/>
        <v>63809.64</v>
      </c>
      <c r="AD258" s="82">
        <f t="shared" si="220"/>
        <v>63809.64</v>
      </c>
      <c r="AE258" s="88">
        <f t="shared" ref="AE258:AE321" si="230">U258/AD258</f>
        <v>2.5047774986895116E-2</v>
      </c>
    </row>
    <row r="259" spans="1:31">
      <c r="A259" s="77" t="s">
        <v>1027</v>
      </c>
      <c r="B259" s="77">
        <v>258</v>
      </c>
      <c r="C259" s="77" t="s">
        <v>29</v>
      </c>
      <c r="D259" s="77" t="s">
        <v>29</v>
      </c>
      <c r="E259" s="77">
        <v>2020</v>
      </c>
      <c r="F259" s="77">
        <v>20.020451999999999</v>
      </c>
      <c r="G259" s="77">
        <v>-155.66390999999999</v>
      </c>
      <c r="H259" s="77">
        <v>0</v>
      </c>
      <c r="I259" s="77" t="s">
        <v>881</v>
      </c>
      <c r="J259" s="77">
        <v>43.074761000000002</v>
      </c>
      <c r="K259" s="77">
        <v>-89.383761300000003</v>
      </c>
      <c r="L259" s="77">
        <v>13197.3271503903</v>
      </c>
      <c r="M259" s="77">
        <v>2.0401934515596301</v>
      </c>
      <c r="N259" s="77">
        <v>0</v>
      </c>
      <c r="O259" s="77">
        <v>1385.7193507909799</v>
      </c>
      <c r="P259" s="87" cm="1">
        <f t="array" ref="P259">IF($X259="Non-local",VLOOKUP($E259,$AI$64:$AW$68,COLUMN($AW:$AW)-COLUMN($AH:$AH),FALSE),IF($X259="Unknown",VLOOKUP($E259,$AI$71:$AW$75,COLUMN($AW:$AW)-COLUMN($AH:$AH),FALSE),0))</f>
        <v>224</v>
      </c>
      <c r="Q259" s="87" cm="1">
        <f t="array" ref="Q259">IF($X259="Non-local",VLOOKUP($E259,$AI$40:$AW$44,COLUMN($AW:$AW)-COLUMN($AH:$AH),FALSE),IF($X259="Unknown",VLOOKUP($E259,$AI$47:$AW$51,COLUMN($AW:$AW)-COLUMN($AH:$AH),FALSE),0))</f>
        <v>470.18520000000001</v>
      </c>
      <c r="R259" s="87" cm="1">
        <f t="array" ref="R259">IF($X259="Non-local",VLOOKUP($E259,$AI$88:$AW$92,COLUMN($AW:$AW)-COLUMN($AH:$AH),FALSE),IF($X259="Unknown",VLOOKUP($E259,$AI$95:$AW$99,COLUMN($AW:$AW)-COLUMN($AH:$AH),FALSE),0))</f>
        <v>0.13052013767768686</v>
      </c>
      <c r="S259" s="87" cm="1">
        <f t="array" ref="S259">VLOOKUP($E259,$AI$111:$AW$115,COLUMN($AW:$AW)-COLUMN($AH:$AH),FALSE)</f>
        <v>410.28773999999999</v>
      </c>
      <c r="T259" s="104">
        <f t="shared" si="226"/>
        <v>2.1707135892373168</v>
      </c>
      <c r="U259" s="104">
        <f t="shared" si="227"/>
        <v>2490.1922907909802</v>
      </c>
      <c r="V259" s="87" cm="1">
        <f t="array" ref="V259">VLOOKUP($E259,$AI$118:$AW$122,COLUMN($AW:$AW)-COLUMN($AH:$AH),FALSE)</f>
        <v>161.75600000000003</v>
      </c>
      <c r="W259" s="87" t="str">
        <f t="shared" ref="W259:W322" si="231">IF(Z259&lt;&gt;"USA",IF(Z259&lt;&gt;"Unknown","International","Unknown"),"Domestic")</f>
        <v>Domestic</v>
      </c>
      <c r="X259" s="87" t="str">
        <f t="shared" ref="X259:X322" si="232">IF(A259="Unknown","Unknown",IF(H259=1,"Local","Non-local"))</f>
        <v>Non-local</v>
      </c>
      <c r="Y259" s="104"/>
      <c r="Z259" s="87" t="str">
        <f t="shared" si="228"/>
        <v>USA</v>
      </c>
      <c r="AA259" s="87" t="str">
        <f t="shared" si="229"/>
        <v>USA</v>
      </c>
      <c r="AB259" s="82" cm="1">
        <f t="array" ref="AB259">VLOOKUP(B259,'GDP per Capita'!$T$2:$V$4235,COLUMN('GDP per Capita'!$V:$V)-COLUMN('GDP per Capita'!$S:$S),FALSE)</f>
        <v>63809.64</v>
      </c>
      <c r="AC259" s="82">
        <f t="shared" ref="AC259:AC322" si="233">IFERROR(AB259,"")</f>
        <v>63809.64</v>
      </c>
      <c r="AD259" s="82">
        <f t="shared" ref="AD259:AD322" si="234">IFERROR(AB259,AVERAGE(AC$2:AC$2538))</f>
        <v>63809.64</v>
      </c>
      <c r="AE259" s="88">
        <f t="shared" si="230"/>
        <v>3.9025330511047868E-2</v>
      </c>
    </row>
    <row r="260" spans="1:31">
      <c r="A260" s="77" t="s">
        <v>34</v>
      </c>
      <c r="B260" s="77">
        <v>259</v>
      </c>
      <c r="C260" s="77" t="s">
        <v>34</v>
      </c>
      <c r="D260" s="77" t="s">
        <v>34</v>
      </c>
      <c r="E260" s="77">
        <v>2020</v>
      </c>
      <c r="F260" s="77">
        <v>0</v>
      </c>
      <c r="G260" s="77">
        <v>0</v>
      </c>
      <c r="H260" s="77">
        <v>0</v>
      </c>
      <c r="I260" s="77" t="s">
        <v>881</v>
      </c>
      <c r="J260" s="77">
        <v>43.074761000000002</v>
      </c>
      <c r="K260" s="77">
        <v>-89.383761300000003</v>
      </c>
      <c r="L260" s="77">
        <v>4610.0412007298301</v>
      </c>
      <c r="M260" s="77">
        <v>0.80715542109624605</v>
      </c>
      <c r="N260" s="77">
        <v>1</v>
      </c>
      <c r="O260" s="77">
        <v>553.20494408757997</v>
      </c>
      <c r="P260" s="87" cm="1">
        <f t="array" ref="P260">IF($X260="Non-local",VLOOKUP($E260,$AI$64:$AW$68,COLUMN($AW:$AW)-COLUMN($AH:$AH),FALSE),IF($X260="Unknown",VLOOKUP($E260,$AI$71:$AW$75,COLUMN($AW:$AW)-COLUMN($AH:$AH),FALSE),0))</f>
        <v>214.50706319702601</v>
      </c>
      <c r="Q260" s="87" cm="1">
        <f t="array" ref="Q260">IF($X260="Non-local",VLOOKUP($E260,$AI$40:$AW$44,COLUMN($AW:$AW)-COLUMN($AH:$AH),FALSE),IF($X260="Unknown",VLOOKUP($E260,$AI$47:$AW$51,COLUMN($AW:$AW)-COLUMN($AH:$AH),FALSE),0))</f>
        <v>450.25913576208183</v>
      </c>
      <c r="R260" s="87" cm="1">
        <f t="array" ref="R260">IF($X260="Non-local",VLOOKUP($E260,$AI$88:$AW$92,COLUMN($AW:$AW)-COLUMN($AH:$AH),FALSE),IF($X260="Unknown",VLOOKUP($E260,$AI$95:$AW$99,COLUMN($AW:$AW)-COLUMN($AH:$AH),FALSE),0))</f>
        <v>0.12498880098800048</v>
      </c>
      <c r="S260" s="87" cm="1">
        <f t="array" ref="S260">VLOOKUP($E260,$AI$111:$AW$115,COLUMN($AW:$AW)-COLUMN($AH:$AH),FALSE)</f>
        <v>410.28773999999999</v>
      </c>
      <c r="T260" s="104">
        <f t="shared" si="226"/>
        <v>0.93214422208424652</v>
      </c>
      <c r="U260" s="104">
        <f t="shared" si="227"/>
        <v>1628.2588830466877</v>
      </c>
      <c r="V260" s="87" cm="1">
        <f t="array" ref="V260">VLOOKUP($E260,$AI$118:$AW$122,COLUMN($AW:$AW)-COLUMN($AH:$AH),FALSE)</f>
        <v>161.75600000000003</v>
      </c>
      <c r="W260" s="87" t="str">
        <f t="shared" si="231"/>
        <v>Unknown</v>
      </c>
      <c r="X260" s="87" t="str">
        <f t="shared" si="232"/>
        <v>Unknown</v>
      </c>
      <c r="Y260" s="104"/>
      <c r="Z260" s="87" t="str">
        <f t="shared" si="228"/>
        <v>Unknown</v>
      </c>
      <c r="AA260" s="87" t="str">
        <f t="shared" si="229"/>
        <v>Unknown</v>
      </c>
      <c r="AB260" s="82" t="e" cm="1">
        <f t="array" ref="AB260">VLOOKUP(B260,'GDP per Capita'!$T$2:$V$4235,COLUMN('GDP per Capita'!$V:$V)-COLUMN('GDP per Capita'!$S:$S),FALSE)</f>
        <v>#N/A</v>
      </c>
      <c r="AC260" s="82" t="str">
        <f t="shared" si="233"/>
        <v/>
      </c>
      <c r="AD260" s="82">
        <f t="shared" si="234"/>
        <v>61228.93767638311</v>
      </c>
      <c r="AE260" s="88">
        <f t="shared" si="230"/>
        <v>2.6592963145181774E-2</v>
      </c>
    </row>
    <row r="261" spans="1:31">
      <c r="A261" s="77" t="s">
        <v>956</v>
      </c>
      <c r="B261" s="77">
        <v>260</v>
      </c>
      <c r="C261" s="77" t="s">
        <v>29</v>
      </c>
      <c r="D261" s="77" t="s">
        <v>29</v>
      </c>
      <c r="E261" s="77">
        <v>2020</v>
      </c>
      <c r="F261" s="77">
        <v>38.626417799999999</v>
      </c>
      <c r="G261" s="77">
        <v>-90.199837799999997</v>
      </c>
      <c r="H261" s="77">
        <v>0</v>
      </c>
      <c r="I261" s="77" t="s">
        <v>881</v>
      </c>
      <c r="J261" s="77">
        <v>43.074761000000002</v>
      </c>
      <c r="K261" s="77">
        <v>-89.383761300000003</v>
      </c>
      <c r="L261" s="77">
        <v>998.732090493378</v>
      </c>
      <c r="M261" s="77">
        <v>0.29350905551731998</v>
      </c>
      <c r="N261" s="77">
        <v>0</v>
      </c>
      <c r="O261" s="77">
        <v>191.75656137472799</v>
      </c>
      <c r="P261" s="87" cm="1">
        <f t="array" ref="P261">IF($X261="Non-local",VLOOKUP($E261,$AI$64:$AW$68,COLUMN($AW:$AW)-COLUMN($AH:$AH),FALSE),IF($X261="Unknown",VLOOKUP($E261,$AI$71:$AW$75,COLUMN($AW:$AW)-COLUMN($AH:$AH),FALSE),0))</f>
        <v>224</v>
      </c>
      <c r="Q261" s="87" cm="1">
        <f t="array" ref="Q261">IF($X261="Non-local",VLOOKUP($E261,$AI$40:$AW$44,COLUMN($AW:$AW)-COLUMN($AH:$AH),FALSE),IF($X261="Unknown",VLOOKUP($E261,$AI$47:$AW$51,COLUMN($AW:$AW)-COLUMN($AH:$AH),FALSE),0))</f>
        <v>470.18520000000001</v>
      </c>
      <c r="R261" s="87" cm="1">
        <f t="array" ref="R261">IF($X261="Non-local",VLOOKUP($E261,$AI$88:$AW$92,COLUMN($AW:$AW)-COLUMN($AH:$AH),FALSE),IF($X261="Unknown",VLOOKUP($E261,$AI$95:$AW$99,COLUMN($AW:$AW)-COLUMN($AH:$AH),FALSE),0))</f>
        <v>0.13052013767768686</v>
      </c>
      <c r="S261" s="87" cm="1">
        <f t="array" ref="S261">VLOOKUP($E261,$AI$111:$AW$115,COLUMN($AW:$AW)-COLUMN($AH:$AH),FALSE)</f>
        <v>410.28773999999999</v>
      </c>
      <c r="T261" s="104">
        <f t="shared" si="226"/>
        <v>0.42402919319500687</v>
      </c>
      <c r="U261" s="104">
        <f t="shared" si="227"/>
        <v>1296.229501374728</v>
      </c>
      <c r="V261" s="87" cm="1">
        <f t="array" ref="V261">VLOOKUP($E261,$AI$118:$AW$122,COLUMN($AW:$AW)-COLUMN($AH:$AH),FALSE)</f>
        <v>161.75600000000003</v>
      </c>
      <c r="W261" s="87" t="str">
        <f t="shared" si="231"/>
        <v>Domestic</v>
      </c>
      <c r="X261" s="87" t="str">
        <f t="shared" si="232"/>
        <v>Non-local</v>
      </c>
      <c r="Y261" s="104"/>
      <c r="Z261" s="87" t="str">
        <f t="shared" si="228"/>
        <v>USA</v>
      </c>
      <c r="AA261" s="87" t="str">
        <f t="shared" si="229"/>
        <v>USA</v>
      </c>
      <c r="AB261" s="82" cm="1">
        <f t="array" ref="AB261">VLOOKUP(B261,'GDP per Capita'!$T$2:$V$4235,COLUMN('GDP per Capita'!$V:$V)-COLUMN('GDP per Capita'!$S:$S),FALSE)</f>
        <v>63809.64</v>
      </c>
      <c r="AC261" s="82">
        <f t="shared" si="233"/>
        <v>63809.64</v>
      </c>
      <c r="AD261" s="82">
        <f t="shared" si="234"/>
        <v>63809.64</v>
      </c>
      <c r="AE261" s="88">
        <f t="shared" si="230"/>
        <v>2.0314007434844138E-2</v>
      </c>
    </row>
    <row r="262" spans="1:31">
      <c r="A262" s="77" t="s">
        <v>34</v>
      </c>
      <c r="B262" s="77">
        <v>261</v>
      </c>
      <c r="C262" s="77" t="s">
        <v>34</v>
      </c>
      <c r="D262" s="77" t="s">
        <v>34</v>
      </c>
      <c r="E262" s="77">
        <v>2020</v>
      </c>
      <c r="F262" s="77">
        <v>0</v>
      </c>
      <c r="G262" s="77">
        <v>0</v>
      </c>
      <c r="H262" s="77">
        <v>0</v>
      </c>
      <c r="I262" s="77" t="s">
        <v>881</v>
      </c>
      <c r="J262" s="77">
        <v>43.074761000000002</v>
      </c>
      <c r="K262" s="77">
        <v>-89.383761300000003</v>
      </c>
      <c r="L262" s="77">
        <v>4610.0412007298301</v>
      </c>
      <c r="M262" s="77">
        <v>0.80715542109624605</v>
      </c>
      <c r="N262" s="77">
        <v>1</v>
      </c>
      <c r="O262" s="77">
        <v>553.20494408757997</v>
      </c>
      <c r="P262" s="87" cm="1">
        <f t="array" ref="P262">IF($X262="Non-local",VLOOKUP($E262,$AI$64:$AW$68,COLUMN($AW:$AW)-COLUMN($AH:$AH),FALSE),IF($X262="Unknown",VLOOKUP($E262,$AI$71:$AW$75,COLUMN($AW:$AW)-COLUMN($AH:$AH),FALSE),0))</f>
        <v>214.50706319702601</v>
      </c>
      <c r="Q262" s="87" cm="1">
        <f t="array" ref="Q262">IF($X262="Non-local",VLOOKUP($E262,$AI$40:$AW$44,COLUMN($AW:$AW)-COLUMN($AH:$AH),FALSE),IF($X262="Unknown",VLOOKUP($E262,$AI$47:$AW$51,COLUMN($AW:$AW)-COLUMN($AH:$AH),FALSE),0))</f>
        <v>450.25913576208183</v>
      </c>
      <c r="R262" s="87" cm="1">
        <f t="array" ref="R262">IF($X262="Non-local",VLOOKUP($E262,$AI$88:$AW$92,COLUMN($AW:$AW)-COLUMN($AH:$AH),FALSE),IF($X262="Unknown",VLOOKUP($E262,$AI$95:$AW$99,COLUMN($AW:$AW)-COLUMN($AH:$AH),FALSE),0))</f>
        <v>0.12498880098800048</v>
      </c>
      <c r="S262" s="87" cm="1">
        <f t="array" ref="S262">VLOOKUP($E262,$AI$111:$AW$115,COLUMN($AW:$AW)-COLUMN($AH:$AH),FALSE)</f>
        <v>410.28773999999999</v>
      </c>
      <c r="T262" s="104">
        <f t="shared" si="226"/>
        <v>0.93214422208424652</v>
      </c>
      <c r="U262" s="104">
        <f t="shared" si="227"/>
        <v>1628.2588830466877</v>
      </c>
      <c r="V262" s="87" cm="1">
        <f t="array" ref="V262">VLOOKUP($E262,$AI$118:$AW$122,COLUMN($AW:$AW)-COLUMN($AH:$AH),FALSE)</f>
        <v>161.75600000000003</v>
      </c>
      <c r="W262" s="87" t="str">
        <f t="shared" si="231"/>
        <v>Unknown</v>
      </c>
      <c r="X262" s="87" t="str">
        <f t="shared" si="232"/>
        <v>Unknown</v>
      </c>
      <c r="Y262" s="104"/>
      <c r="Z262" s="87" t="str">
        <f t="shared" si="228"/>
        <v>Unknown</v>
      </c>
      <c r="AA262" s="87" t="str">
        <f t="shared" si="229"/>
        <v>Unknown</v>
      </c>
      <c r="AB262" s="82" t="e" cm="1">
        <f t="array" ref="AB262">VLOOKUP(B262,'GDP per Capita'!$T$2:$V$4235,COLUMN('GDP per Capita'!$V:$V)-COLUMN('GDP per Capita'!$S:$S),FALSE)</f>
        <v>#N/A</v>
      </c>
      <c r="AC262" s="82" t="str">
        <f t="shared" si="233"/>
        <v/>
      </c>
      <c r="AD262" s="82">
        <f t="shared" si="234"/>
        <v>61228.93767638311</v>
      </c>
      <c r="AE262" s="88">
        <f t="shared" si="230"/>
        <v>2.6592963145181774E-2</v>
      </c>
    </row>
    <row r="263" spans="1:31">
      <c r="A263" s="77" t="s">
        <v>1028</v>
      </c>
      <c r="B263" s="77">
        <v>262</v>
      </c>
      <c r="C263" s="77" t="s">
        <v>29</v>
      </c>
      <c r="D263" s="77" t="s">
        <v>29</v>
      </c>
      <c r="E263" s="77">
        <v>2020</v>
      </c>
      <c r="F263" s="77">
        <v>38.980665999999999</v>
      </c>
      <c r="G263" s="77">
        <v>-76.936918899999995</v>
      </c>
      <c r="H263" s="77">
        <v>0</v>
      </c>
      <c r="I263" s="77" t="s">
        <v>881</v>
      </c>
      <c r="J263" s="77">
        <v>43.074761000000002</v>
      </c>
      <c r="K263" s="77">
        <v>-89.383761300000003</v>
      </c>
      <c r="L263" s="77">
        <v>2275.1013235095802</v>
      </c>
      <c r="M263" s="77">
        <v>0.46204694419046799</v>
      </c>
      <c r="N263" s="77">
        <v>0</v>
      </c>
      <c r="O263" s="77">
        <v>436.81945411383998</v>
      </c>
      <c r="P263" s="87" cm="1">
        <f t="array" ref="P263">IF($X263="Non-local",VLOOKUP($E263,$AI$64:$AW$68,COLUMN($AW:$AW)-COLUMN($AH:$AH),FALSE),IF($X263="Unknown",VLOOKUP($E263,$AI$71:$AW$75,COLUMN($AW:$AW)-COLUMN($AH:$AH),FALSE),0))</f>
        <v>224</v>
      </c>
      <c r="Q263" s="87" cm="1">
        <f t="array" ref="Q263">IF($X263="Non-local",VLOOKUP($E263,$AI$40:$AW$44,COLUMN($AW:$AW)-COLUMN($AH:$AH),FALSE),IF($X263="Unknown",VLOOKUP($E263,$AI$47:$AW$51,COLUMN($AW:$AW)-COLUMN($AH:$AH),FALSE),0))</f>
        <v>470.18520000000001</v>
      </c>
      <c r="R263" s="87" cm="1">
        <f t="array" ref="R263">IF($X263="Non-local",VLOOKUP($E263,$AI$88:$AW$92,COLUMN($AW:$AW)-COLUMN($AH:$AH),FALSE),IF($X263="Unknown",VLOOKUP($E263,$AI$95:$AW$99,COLUMN($AW:$AW)-COLUMN($AH:$AH),FALSE),0))</f>
        <v>0.13052013767768686</v>
      </c>
      <c r="S263" s="87" cm="1">
        <f t="array" ref="S263">VLOOKUP($E263,$AI$111:$AW$115,COLUMN($AW:$AW)-COLUMN($AH:$AH),FALSE)</f>
        <v>410.28773999999999</v>
      </c>
      <c r="T263" s="104">
        <f t="shared" si="226"/>
        <v>0.59256708186815488</v>
      </c>
      <c r="U263" s="104">
        <f t="shared" si="227"/>
        <v>1541.2923941138399</v>
      </c>
      <c r="V263" s="87" cm="1">
        <f t="array" ref="V263">VLOOKUP($E263,$AI$118:$AW$122,COLUMN($AW:$AW)-COLUMN($AH:$AH),FALSE)</f>
        <v>161.75600000000003</v>
      </c>
      <c r="W263" s="87" t="str">
        <f t="shared" si="231"/>
        <v>Domestic</v>
      </c>
      <c r="X263" s="87" t="str">
        <f t="shared" si="232"/>
        <v>Non-local</v>
      </c>
      <c r="Y263" s="104"/>
      <c r="Z263" s="87" t="str">
        <f t="shared" si="228"/>
        <v>USA</v>
      </c>
      <c r="AA263" s="87" t="str">
        <f t="shared" si="229"/>
        <v>USA</v>
      </c>
      <c r="AB263" s="82" cm="1">
        <f t="array" ref="AB263">VLOOKUP(B263,'GDP per Capita'!$T$2:$V$4235,COLUMN('GDP per Capita'!$V:$V)-COLUMN('GDP per Capita'!$S:$S),FALSE)</f>
        <v>63809.64</v>
      </c>
      <c r="AC263" s="82">
        <f t="shared" si="233"/>
        <v>63809.64</v>
      </c>
      <c r="AD263" s="82">
        <f t="shared" si="234"/>
        <v>63809.64</v>
      </c>
      <c r="AE263" s="88">
        <f t="shared" si="230"/>
        <v>2.415453831292325E-2</v>
      </c>
    </row>
    <row r="264" spans="1:31">
      <c r="A264" s="77" t="s">
        <v>1029</v>
      </c>
      <c r="B264" s="77">
        <v>263</v>
      </c>
      <c r="C264" s="77" t="s">
        <v>29</v>
      </c>
      <c r="D264" s="77" t="s">
        <v>29</v>
      </c>
      <c r="E264" s="77">
        <v>2020</v>
      </c>
      <c r="F264" s="77">
        <v>42.387596799999997</v>
      </c>
      <c r="G264" s="77">
        <v>-71.099496799999997</v>
      </c>
      <c r="H264" s="77">
        <v>0</v>
      </c>
      <c r="I264" s="77" t="s">
        <v>881</v>
      </c>
      <c r="J264" s="77">
        <v>43.074761000000002</v>
      </c>
      <c r="K264" s="77">
        <v>-89.383761300000003</v>
      </c>
      <c r="L264" s="77">
        <v>2984.82500295402</v>
      </c>
      <c r="M264" s="77">
        <v>0.56050919824589396</v>
      </c>
      <c r="N264" s="77">
        <v>0</v>
      </c>
      <c r="O264" s="77">
        <v>573.08640056717104</v>
      </c>
      <c r="P264" s="87" cm="1">
        <f t="array" ref="P264">IF($X264="Non-local",VLOOKUP($E264,$AI$64:$AW$68,COLUMN($AW:$AW)-COLUMN($AH:$AH),FALSE),IF($X264="Unknown",VLOOKUP($E264,$AI$71:$AW$75,COLUMN($AW:$AW)-COLUMN($AH:$AH),FALSE),0))</f>
        <v>224</v>
      </c>
      <c r="Q264" s="87" cm="1">
        <f t="array" ref="Q264">IF($X264="Non-local",VLOOKUP($E264,$AI$40:$AW$44,COLUMN($AW:$AW)-COLUMN($AH:$AH),FALSE),IF($X264="Unknown",VLOOKUP($E264,$AI$47:$AW$51,COLUMN($AW:$AW)-COLUMN($AH:$AH),FALSE),0))</f>
        <v>470.18520000000001</v>
      </c>
      <c r="R264" s="87" cm="1">
        <f t="array" ref="R264">IF($X264="Non-local",VLOOKUP($E264,$AI$88:$AW$92,COLUMN($AW:$AW)-COLUMN($AH:$AH),FALSE),IF($X264="Unknown",VLOOKUP($E264,$AI$95:$AW$99,COLUMN($AW:$AW)-COLUMN($AH:$AH),FALSE),0))</f>
        <v>0.13052013767768686</v>
      </c>
      <c r="S264" s="87" cm="1">
        <f t="array" ref="S264">VLOOKUP($E264,$AI$111:$AW$115,COLUMN($AW:$AW)-COLUMN($AH:$AH),FALSE)</f>
        <v>410.28773999999999</v>
      </c>
      <c r="T264" s="104">
        <f t="shared" si="226"/>
        <v>0.69102933592358085</v>
      </c>
      <c r="U264" s="104">
        <f t="shared" si="227"/>
        <v>1677.5593405671709</v>
      </c>
      <c r="V264" s="87" cm="1">
        <f t="array" ref="V264">VLOOKUP($E264,$AI$118:$AW$122,COLUMN($AW:$AW)-COLUMN($AH:$AH),FALSE)</f>
        <v>161.75600000000003</v>
      </c>
      <c r="W264" s="87" t="str">
        <f t="shared" si="231"/>
        <v>Domestic</v>
      </c>
      <c r="X264" s="87" t="str">
        <f t="shared" si="232"/>
        <v>Non-local</v>
      </c>
      <c r="Y264" s="104"/>
      <c r="Z264" s="87" t="str">
        <f t="shared" si="228"/>
        <v>USA</v>
      </c>
      <c r="AA264" s="87" t="str">
        <f t="shared" si="229"/>
        <v>USA</v>
      </c>
      <c r="AB264" s="82" cm="1">
        <f t="array" ref="AB264">VLOOKUP(B264,'GDP per Capita'!$T$2:$V$4235,COLUMN('GDP per Capita'!$V:$V)-COLUMN('GDP per Capita'!$S:$S),FALSE)</f>
        <v>63809.64</v>
      </c>
      <c r="AC264" s="82">
        <f t="shared" si="233"/>
        <v>63809.64</v>
      </c>
      <c r="AD264" s="82">
        <f t="shared" si="234"/>
        <v>63809.64</v>
      </c>
      <c r="AE264" s="88">
        <f t="shared" si="230"/>
        <v>2.6290061197135277E-2</v>
      </c>
    </row>
    <row r="265" spans="1:31">
      <c r="A265" s="77" t="s">
        <v>1030</v>
      </c>
      <c r="B265" s="77">
        <v>264</v>
      </c>
      <c r="C265" s="77" t="s">
        <v>416</v>
      </c>
      <c r="D265" s="77" t="s">
        <v>31</v>
      </c>
      <c r="E265" s="77">
        <v>2020</v>
      </c>
      <c r="F265" s="77">
        <v>52.203482299999997</v>
      </c>
      <c r="G265" s="77">
        <v>0.1235817</v>
      </c>
      <c r="H265" s="77">
        <v>0</v>
      </c>
      <c r="I265" s="77" t="s">
        <v>881</v>
      </c>
      <c r="J265" s="77">
        <v>43.074761000000002</v>
      </c>
      <c r="K265" s="77">
        <v>-89.383761300000003</v>
      </c>
      <c r="L265" s="77">
        <v>12693.344858460199</v>
      </c>
      <c r="M265" s="77">
        <v>1.96524001560203</v>
      </c>
      <c r="N265" s="77">
        <v>0</v>
      </c>
      <c r="O265" s="77">
        <v>1332.8012101383199</v>
      </c>
      <c r="P265" s="87" cm="1">
        <f t="array" ref="P265">IF($X265="Non-local",VLOOKUP($E265,$AI$64:$AW$68,COLUMN($AW:$AW)-COLUMN($AH:$AH),FALSE),IF($X265="Unknown",VLOOKUP($E265,$AI$71:$AW$75,COLUMN($AW:$AW)-COLUMN($AH:$AH),FALSE),0))</f>
        <v>224</v>
      </c>
      <c r="Q265" s="87" cm="1">
        <f t="array" ref="Q265">IF($X265="Non-local",VLOOKUP($E265,$AI$40:$AW$44,COLUMN($AW:$AW)-COLUMN($AH:$AH),FALSE),IF($X265="Unknown",VLOOKUP($E265,$AI$47:$AW$51,COLUMN($AW:$AW)-COLUMN($AH:$AH),FALSE),0))</f>
        <v>470.18520000000001</v>
      </c>
      <c r="R265" s="87" cm="1">
        <f t="array" ref="R265">IF($X265="Non-local",VLOOKUP($E265,$AI$88:$AW$92,COLUMN($AW:$AW)-COLUMN($AH:$AH),FALSE),IF($X265="Unknown",VLOOKUP($E265,$AI$95:$AW$99,COLUMN($AW:$AW)-COLUMN($AH:$AH),FALSE),0))</f>
        <v>0.13052013767768686</v>
      </c>
      <c r="S265" s="87" cm="1">
        <f t="array" ref="S265">VLOOKUP($E265,$AI$111:$AW$115,COLUMN($AW:$AW)-COLUMN($AH:$AH),FALSE)</f>
        <v>410.28773999999999</v>
      </c>
      <c r="T265" s="104">
        <f t="shared" si="226"/>
        <v>2.0957601532797168</v>
      </c>
      <c r="U265" s="104">
        <f t="shared" si="227"/>
        <v>2437.2741501383198</v>
      </c>
      <c r="V265" s="87" cm="1">
        <f t="array" ref="V265">VLOOKUP($E265,$AI$118:$AW$122,COLUMN($AW:$AW)-COLUMN($AH:$AH),FALSE)</f>
        <v>161.75600000000003</v>
      </c>
      <c r="W265" s="87" t="str">
        <f t="shared" si="231"/>
        <v>International</v>
      </c>
      <c r="X265" s="87" t="str">
        <f t="shared" si="232"/>
        <v>Non-local</v>
      </c>
      <c r="Y265" s="104"/>
      <c r="Z265" s="87" t="str">
        <f t="shared" si="228"/>
        <v>United Kingdom</v>
      </c>
      <c r="AA265" s="87" t="str">
        <f t="shared" si="229"/>
        <v>Europe</v>
      </c>
      <c r="AB265" s="82" cm="1">
        <f t="array" ref="AB265">VLOOKUP(B265,'GDP per Capita'!$T$2:$V$4235,COLUMN('GDP per Capita'!$V:$V)-COLUMN('GDP per Capita'!$S:$S),FALSE)</f>
        <v>40800.480000000003</v>
      </c>
      <c r="AC265" s="82">
        <f t="shared" si="233"/>
        <v>40800.480000000003</v>
      </c>
      <c r="AD265" s="82">
        <f t="shared" si="234"/>
        <v>40800.480000000003</v>
      </c>
      <c r="AE265" s="88">
        <f t="shared" si="230"/>
        <v>5.9736408741718712E-2</v>
      </c>
    </row>
    <row r="266" spans="1:31">
      <c r="A266" s="77" t="s">
        <v>1031</v>
      </c>
      <c r="B266" s="77">
        <v>265</v>
      </c>
      <c r="C266" s="77" t="s">
        <v>320</v>
      </c>
      <c r="D266" s="77" t="s">
        <v>28</v>
      </c>
      <c r="E266" s="77">
        <v>2020</v>
      </c>
      <c r="F266" s="77">
        <v>47.561700999999999</v>
      </c>
      <c r="G266" s="77">
        <v>-52.715148999999997</v>
      </c>
      <c r="H266" s="77">
        <v>0</v>
      </c>
      <c r="I266" s="77" t="s">
        <v>881</v>
      </c>
      <c r="J266" s="77">
        <v>43.074761000000002</v>
      </c>
      <c r="K266" s="77">
        <v>-89.383761300000003</v>
      </c>
      <c r="L266" s="77">
        <v>5764.8256822238</v>
      </c>
      <c r="M266" s="77">
        <v>0.98019024376641695</v>
      </c>
      <c r="N266" s="77">
        <v>0</v>
      </c>
      <c r="O266" s="77">
        <v>691.77908186685602</v>
      </c>
      <c r="P266" s="87" cm="1">
        <f t="array" ref="P266">IF($X266="Non-local",VLOOKUP($E266,$AI$64:$AW$68,COLUMN($AW:$AW)-COLUMN($AH:$AH),FALSE),IF($X266="Unknown",VLOOKUP($E266,$AI$71:$AW$75,COLUMN($AW:$AW)-COLUMN($AH:$AH),FALSE),0))</f>
        <v>224</v>
      </c>
      <c r="Q266" s="87" cm="1">
        <f t="array" ref="Q266">IF($X266="Non-local",VLOOKUP($E266,$AI$40:$AW$44,COLUMN($AW:$AW)-COLUMN($AH:$AH),FALSE),IF($X266="Unknown",VLOOKUP($E266,$AI$47:$AW$51,COLUMN($AW:$AW)-COLUMN($AH:$AH),FALSE),0))</f>
        <v>470.18520000000001</v>
      </c>
      <c r="R266" s="87" cm="1">
        <f t="array" ref="R266">IF($X266="Non-local",VLOOKUP($E266,$AI$88:$AW$92,COLUMN($AW:$AW)-COLUMN($AH:$AH),FALSE),IF($X266="Unknown",VLOOKUP($E266,$AI$95:$AW$99,COLUMN($AW:$AW)-COLUMN($AH:$AH),FALSE),0))</f>
        <v>0.13052013767768686</v>
      </c>
      <c r="S266" s="87" cm="1">
        <f t="array" ref="S266">VLOOKUP($E266,$AI$111:$AW$115,COLUMN($AW:$AW)-COLUMN($AH:$AH),FALSE)</f>
        <v>410.28773999999999</v>
      </c>
      <c r="T266" s="104">
        <f t="shared" si="226"/>
        <v>1.1107103814441037</v>
      </c>
      <c r="U266" s="104">
        <f t="shared" si="227"/>
        <v>1796.252021866856</v>
      </c>
      <c r="V266" s="87" cm="1">
        <f t="array" ref="V266">VLOOKUP($E266,$AI$118:$AW$122,COLUMN($AW:$AW)-COLUMN($AH:$AH),FALSE)</f>
        <v>161.75600000000003</v>
      </c>
      <c r="W266" s="87" t="str">
        <f t="shared" si="231"/>
        <v>International</v>
      </c>
      <c r="X266" s="87" t="str">
        <f t="shared" si="232"/>
        <v>Non-local</v>
      </c>
      <c r="Y266" s="104"/>
      <c r="Z266" s="87" t="str">
        <f t="shared" si="228"/>
        <v>Canada</v>
      </c>
      <c r="AA266" s="87" t="str">
        <f t="shared" si="229"/>
        <v>Other Americas</v>
      </c>
      <c r="AB266" s="82" cm="1">
        <f t="array" ref="AB266">VLOOKUP(B266,'GDP per Capita'!$T$2:$V$4235,COLUMN('GDP per Capita'!$V:$V)-COLUMN('GDP per Capita'!$S:$S),FALSE)</f>
        <v>49196.49</v>
      </c>
      <c r="AC266" s="82">
        <f t="shared" si="233"/>
        <v>49196.49</v>
      </c>
      <c r="AD266" s="82">
        <f t="shared" si="234"/>
        <v>49196.49</v>
      </c>
      <c r="AE266" s="88">
        <f t="shared" si="230"/>
        <v>3.6511792241008575E-2</v>
      </c>
    </row>
    <row r="267" spans="1:31">
      <c r="A267" s="77" t="s">
        <v>884</v>
      </c>
      <c r="B267" s="77">
        <v>266</v>
      </c>
      <c r="C267" s="77" t="s">
        <v>29</v>
      </c>
      <c r="D267" s="77" t="s">
        <v>29</v>
      </c>
      <c r="E267" s="77">
        <v>2020</v>
      </c>
      <c r="F267" s="77">
        <v>38.894985499999997</v>
      </c>
      <c r="G267" s="77">
        <v>-77.036570799999893</v>
      </c>
      <c r="H267" s="77">
        <v>0</v>
      </c>
      <c r="I267" s="77" t="s">
        <v>881</v>
      </c>
      <c r="J267" s="77">
        <v>43.074761000000002</v>
      </c>
      <c r="K267" s="77">
        <v>-89.383761300000003</v>
      </c>
      <c r="L267" s="77">
        <v>2268.7601181753998</v>
      </c>
      <c r="M267" s="77">
        <v>0.461209621156489</v>
      </c>
      <c r="N267" s="77">
        <v>0</v>
      </c>
      <c r="O267" s="77">
        <v>435.601942689677</v>
      </c>
      <c r="P267" s="87" cm="1">
        <f t="array" ref="P267">IF($X267="Non-local",VLOOKUP($E267,$AI$64:$AW$68,COLUMN($AW:$AW)-COLUMN($AH:$AH),FALSE),IF($X267="Unknown",VLOOKUP($E267,$AI$71:$AW$75,COLUMN($AW:$AW)-COLUMN($AH:$AH),FALSE),0))</f>
        <v>224</v>
      </c>
      <c r="Q267" s="87" cm="1">
        <f t="array" ref="Q267">IF($X267="Non-local",VLOOKUP($E267,$AI$40:$AW$44,COLUMN($AW:$AW)-COLUMN($AH:$AH),FALSE),IF($X267="Unknown",VLOOKUP($E267,$AI$47:$AW$51,COLUMN($AW:$AW)-COLUMN($AH:$AH),FALSE),0))</f>
        <v>470.18520000000001</v>
      </c>
      <c r="R267" s="87" cm="1">
        <f t="array" ref="R267">IF($X267="Non-local",VLOOKUP($E267,$AI$88:$AW$92,COLUMN($AW:$AW)-COLUMN($AH:$AH),FALSE),IF($X267="Unknown",VLOOKUP($E267,$AI$95:$AW$99,COLUMN($AW:$AW)-COLUMN($AH:$AH),FALSE),0))</f>
        <v>0.13052013767768686</v>
      </c>
      <c r="S267" s="87" cm="1">
        <f t="array" ref="S267">VLOOKUP($E267,$AI$111:$AW$115,COLUMN($AW:$AW)-COLUMN($AH:$AH),FALSE)</f>
        <v>410.28773999999999</v>
      </c>
      <c r="T267" s="104">
        <f t="shared" si="226"/>
        <v>0.59172975883417589</v>
      </c>
      <c r="U267" s="104">
        <f t="shared" si="227"/>
        <v>1540.074882689677</v>
      </c>
      <c r="V267" s="87" cm="1">
        <f t="array" ref="V267">VLOOKUP($E267,$AI$118:$AW$122,COLUMN($AW:$AW)-COLUMN($AH:$AH),FALSE)</f>
        <v>161.75600000000003</v>
      </c>
      <c r="W267" s="87" t="str">
        <f t="shared" si="231"/>
        <v>Domestic</v>
      </c>
      <c r="X267" s="87" t="str">
        <f t="shared" si="232"/>
        <v>Non-local</v>
      </c>
      <c r="Y267" s="104"/>
      <c r="Z267" s="87" t="str">
        <f t="shared" si="228"/>
        <v>USA</v>
      </c>
      <c r="AA267" s="87" t="str">
        <f t="shared" si="229"/>
        <v>USA</v>
      </c>
      <c r="AB267" s="82" cm="1">
        <f t="array" ref="AB267">VLOOKUP(B267,'GDP per Capita'!$T$2:$V$4235,COLUMN('GDP per Capita'!$V:$V)-COLUMN('GDP per Capita'!$S:$S),FALSE)</f>
        <v>63809.64</v>
      </c>
      <c r="AC267" s="82">
        <f t="shared" si="233"/>
        <v>63809.64</v>
      </c>
      <c r="AD267" s="82">
        <f t="shared" si="234"/>
        <v>63809.64</v>
      </c>
      <c r="AE267" s="88">
        <f t="shared" si="230"/>
        <v>2.4135457944750621E-2</v>
      </c>
    </row>
    <row r="268" spans="1:31">
      <c r="A268" s="77" t="s">
        <v>1032</v>
      </c>
      <c r="B268" s="77">
        <v>267</v>
      </c>
      <c r="C268" s="77" t="s">
        <v>29</v>
      </c>
      <c r="D268" s="77" t="s">
        <v>29</v>
      </c>
      <c r="E268" s="77">
        <v>2020</v>
      </c>
      <c r="F268" s="77">
        <v>32.7174209</v>
      </c>
      <c r="G268" s="77">
        <v>-117.1627714</v>
      </c>
      <c r="H268" s="77">
        <v>0</v>
      </c>
      <c r="I268" s="77" t="s">
        <v>881</v>
      </c>
      <c r="J268" s="77">
        <v>43.074761000000002</v>
      </c>
      <c r="K268" s="77">
        <v>-89.383761300000003</v>
      </c>
      <c r="L268" s="77">
        <v>5358.2603975703796</v>
      </c>
      <c r="M268" s="77">
        <v>0.92501531478940102</v>
      </c>
      <c r="N268" s="77">
        <v>0</v>
      </c>
      <c r="O268" s="77">
        <v>642.99124770844605</v>
      </c>
      <c r="P268" s="87" cm="1">
        <f t="array" ref="P268">IF($X268="Non-local",VLOOKUP($E268,$AI$64:$AW$68,COLUMN($AW:$AW)-COLUMN($AH:$AH),FALSE),IF($X268="Unknown",VLOOKUP($E268,$AI$71:$AW$75,COLUMN($AW:$AW)-COLUMN($AH:$AH),FALSE),0))</f>
        <v>224</v>
      </c>
      <c r="Q268" s="87" cm="1">
        <f t="array" ref="Q268">IF($X268="Non-local",VLOOKUP($E268,$AI$40:$AW$44,COLUMN($AW:$AW)-COLUMN($AH:$AH),FALSE),IF($X268="Unknown",VLOOKUP($E268,$AI$47:$AW$51,COLUMN($AW:$AW)-COLUMN($AH:$AH),FALSE),0))</f>
        <v>470.18520000000001</v>
      </c>
      <c r="R268" s="87" cm="1">
        <f t="array" ref="R268">IF($X268="Non-local",VLOOKUP($E268,$AI$88:$AW$92,COLUMN($AW:$AW)-COLUMN($AH:$AH),FALSE),IF($X268="Unknown",VLOOKUP($E268,$AI$95:$AW$99,COLUMN($AW:$AW)-COLUMN($AH:$AH),FALSE),0))</f>
        <v>0.13052013767768686</v>
      </c>
      <c r="S268" s="87" cm="1">
        <f t="array" ref="S268">VLOOKUP($E268,$AI$111:$AW$115,COLUMN($AW:$AW)-COLUMN($AH:$AH),FALSE)</f>
        <v>410.28773999999999</v>
      </c>
      <c r="T268" s="104">
        <f t="shared" si="226"/>
        <v>1.0555354524670879</v>
      </c>
      <c r="U268" s="104">
        <f t="shared" si="227"/>
        <v>1747.4641877084462</v>
      </c>
      <c r="V268" s="87" cm="1">
        <f t="array" ref="V268">VLOOKUP($E268,$AI$118:$AW$122,COLUMN($AW:$AW)-COLUMN($AH:$AH),FALSE)</f>
        <v>161.75600000000003</v>
      </c>
      <c r="W268" s="87" t="str">
        <f t="shared" si="231"/>
        <v>Domestic</v>
      </c>
      <c r="X268" s="87" t="str">
        <f t="shared" si="232"/>
        <v>Non-local</v>
      </c>
      <c r="Y268" s="104"/>
      <c r="Z268" s="87" t="str">
        <f t="shared" si="228"/>
        <v>USA</v>
      </c>
      <c r="AA268" s="87" t="str">
        <f t="shared" si="229"/>
        <v>USA</v>
      </c>
      <c r="AB268" s="82" cm="1">
        <f t="array" ref="AB268">VLOOKUP(B268,'GDP per Capita'!$T$2:$V$4235,COLUMN('GDP per Capita'!$V:$V)-COLUMN('GDP per Capita'!$S:$S),FALSE)</f>
        <v>63809.64</v>
      </c>
      <c r="AC268" s="82">
        <f t="shared" si="233"/>
        <v>63809.64</v>
      </c>
      <c r="AD268" s="82">
        <f t="shared" si="234"/>
        <v>63809.64</v>
      </c>
      <c r="AE268" s="88">
        <f t="shared" si="230"/>
        <v>2.738558292616047E-2</v>
      </c>
    </row>
    <row r="269" spans="1:31">
      <c r="A269" s="77" t="s">
        <v>1023</v>
      </c>
      <c r="B269" s="77">
        <v>268</v>
      </c>
      <c r="C269" s="77" t="s">
        <v>29</v>
      </c>
      <c r="D269" s="77" t="s">
        <v>29</v>
      </c>
      <c r="E269" s="77">
        <v>2020</v>
      </c>
      <c r="F269" s="77">
        <v>29.758938199999999</v>
      </c>
      <c r="G269" s="77">
        <v>-95.367697399999997</v>
      </c>
      <c r="H269" s="77">
        <v>0</v>
      </c>
      <c r="I269" s="77" t="s">
        <v>881</v>
      </c>
      <c r="J269" s="77">
        <v>43.074761000000002</v>
      </c>
      <c r="K269" s="77">
        <v>-89.383761300000003</v>
      </c>
      <c r="L269" s="77">
        <v>3146.7698821412901</v>
      </c>
      <c r="M269" s="77">
        <v>0.58629039504814995</v>
      </c>
      <c r="N269" s="77">
        <v>0</v>
      </c>
      <c r="O269" s="77">
        <v>604.17981737112905</v>
      </c>
      <c r="P269" s="87" cm="1">
        <f t="array" ref="P269">IF($X269="Non-local",VLOOKUP($E269,$AI$64:$AW$68,COLUMN($AW:$AW)-COLUMN($AH:$AH),FALSE),IF($X269="Unknown",VLOOKUP($E269,$AI$71:$AW$75,COLUMN($AW:$AW)-COLUMN($AH:$AH),FALSE),0))</f>
        <v>224</v>
      </c>
      <c r="Q269" s="87" cm="1">
        <f t="array" ref="Q269">IF($X269="Non-local",VLOOKUP($E269,$AI$40:$AW$44,COLUMN($AW:$AW)-COLUMN($AH:$AH),FALSE),IF($X269="Unknown",VLOOKUP($E269,$AI$47:$AW$51,COLUMN($AW:$AW)-COLUMN($AH:$AH),FALSE),0))</f>
        <v>470.18520000000001</v>
      </c>
      <c r="R269" s="87" cm="1">
        <f t="array" ref="R269">IF($X269="Non-local",VLOOKUP($E269,$AI$88:$AW$92,COLUMN($AW:$AW)-COLUMN($AH:$AH),FALSE),IF($X269="Unknown",VLOOKUP($E269,$AI$95:$AW$99,COLUMN($AW:$AW)-COLUMN($AH:$AH),FALSE),0))</f>
        <v>0.13052013767768686</v>
      </c>
      <c r="S269" s="87" cm="1">
        <f t="array" ref="S269">VLOOKUP($E269,$AI$111:$AW$115,COLUMN($AW:$AW)-COLUMN($AH:$AH),FALSE)</f>
        <v>410.28773999999999</v>
      </c>
      <c r="T269" s="104">
        <f t="shared" si="226"/>
        <v>0.71681053272583684</v>
      </c>
      <c r="U269" s="104">
        <f t="shared" si="227"/>
        <v>1708.6527573711289</v>
      </c>
      <c r="V269" s="87" cm="1">
        <f t="array" ref="V269">VLOOKUP($E269,$AI$118:$AW$122,COLUMN($AW:$AW)-COLUMN($AH:$AH),FALSE)</f>
        <v>161.75600000000003</v>
      </c>
      <c r="W269" s="87" t="str">
        <f t="shared" si="231"/>
        <v>Domestic</v>
      </c>
      <c r="X269" s="87" t="str">
        <f t="shared" si="232"/>
        <v>Non-local</v>
      </c>
      <c r="Y269" s="104"/>
      <c r="Z269" s="87" t="str">
        <f t="shared" si="228"/>
        <v>USA</v>
      </c>
      <c r="AA269" s="87" t="str">
        <f t="shared" si="229"/>
        <v>USA</v>
      </c>
      <c r="AB269" s="82" cm="1">
        <f t="array" ref="AB269">VLOOKUP(B269,'GDP per Capita'!$T$2:$V$4235,COLUMN('GDP per Capita'!$V:$V)-COLUMN('GDP per Capita'!$S:$S),FALSE)</f>
        <v>63809.64</v>
      </c>
      <c r="AC269" s="82">
        <f t="shared" si="233"/>
        <v>63809.64</v>
      </c>
      <c r="AD269" s="82">
        <f t="shared" si="234"/>
        <v>63809.64</v>
      </c>
      <c r="AE269" s="88">
        <f t="shared" si="230"/>
        <v>2.6777345200053298E-2</v>
      </c>
    </row>
    <row r="270" spans="1:31">
      <c r="A270" s="77" t="s">
        <v>1033</v>
      </c>
      <c r="B270" s="77">
        <v>269</v>
      </c>
      <c r="C270" s="77" t="s">
        <v>29</v>
      </c>
      <c r="D270" s="77" t="s">
        <v>29</v>
      </c>
      <c r="E270" s="77">
        <v>2020</v>
      </c>
      <c r="F270" s="77">
        <v>42.655650700000002</v>
      </c>
      <c r="G270" s="77">
        <v>-70.620321599999997</v>
      </c>
      <c r="H270" s="77">
        <v>0</v>
      </c>
      <c r="I270" s="77" t="s">
        <v>881</v>
      </c>
      <c r="J270" s="77">
        <v>43.074761000000002</v>
      </c>
      <c r="K270" s="77">
        <v>-89.383761300000003</v>
      </c>
      <c r="L270" s="77">
        <v>3053.5236906359301</v>
      </c>
      <c r="M270" s="77">
        <v>0.57144584777796004</v>
      </c>
      <c r="N270" s="77">
        <v>0</v>
      </c>
      <c r="O270" s="77">
        <v>586.27654860209896</v>
      </c>
      <c r="P270" s="87" cm="1">
        <f t="array" ref="P270">IF($X270="Non-local",VLOOKUP($E270,$AI$64:$AW$68,COLUMN($AW:$AW)-COLUMN($AH:$AH),FALSE),IF($X270="Unknown",VLOOKUP($E270,$AI$71:$AW$75,COLUMN($AW:$AW)-COLUMN($AH:$AH),FALSE),0))</f>
        <v>224</v>
      </c>
      <c r="Q270" s="87" cm="1">
        <f t="array" ref="Q270">IF($X270="Non-local",VLOOKUP($E270,$AI$40:$AW$44,COLUMN($AW:$AW)-COLUMN($AH:$AH),FALSE),IF($X270="Unknown",VLOOKUP($E270,$AI$47:$AW$51,COLUMN($AW:$AW)-COLUMN($AH:$AH),FALSE),0))</f>
        <v>470.18520000000001</v>
      </c>
      <c r="R270" s="87" cm="1">
        <f t="array" ref="R270">IF($X270="Non-local",VLOOKUP($E270,$AI$88:$AW$92,COLUMN($AW:$AW)-COLUMN($AH:$AH),FALSE),IF($X270="Unknown",VLOOKUP($E270,$AI$95:$AW$99,COLUMN($AW:$AW)-COLUMN($AH:$AH),FALSE),0))</f>
        <v>0.13052013767768686</v>
      </c>
      <c r="S270" s="87" cm="1">
        <f t="array" ref="S270">VLOOKUP($E270,$AI$111:$AW$115,COLUMN($AW:$AW)-COLUMN($AH:$AH),FALSE)</f>
        <v>410.28773999999999</v>
      </c>
      <c r="T270" s="104">
        <f t="shared" si="226"/>
        <v>0.70196598545564692</v>
      </c>
      <c r="U270" s="104">
        <f t="shared" si="227"/>
        <v>1690.7494886020988</v>
      </c>
      <c r="V270" s="87" cm="1">
        <f t="array" ref="V270">VLOOKUP($E270,$AI$118:$AW$122,COLUMN($AW:$AW)-COLUMN($AH:$AH),FALSE)</f>
        <v>161.75600000000003</v>
      </c>
      <c r="W270" s="87" t="str">
        <f t="shared" si="231"/>
        <v>Domestic</v>
      </c>
      <c r="X270" s="87" t="str">
        <f t="shared" si="232"/>
        <v>Non-local</v>
      </c>
      <c r="Y270" s="104"/>
      <c r="Z270" s="87" t="str">
        <f t="shared" si="228"/>
        <v>USA</v>
      </c>
      <c r="AA270" s="87" t="str">
        <f t="shared" si="229"/>
        <v>USA</v>
      </c>
      <c r="AB270" s="82" cm="1">
        <f t="array" ref="AB270">VLOOKUP(B270,'GDP per Capita'!$T$2:$V$4235,COLUMN('GDP per Capita'!$V:$V)-COLUMN('GDP per Capita'!$S:$S),FALSE)</f>
        <v>63809.64</v>
      </c>
      <c r="AC270" s="82">
        <f t="shared" si="233"/>
        <v>63809.64</v>
      </c>
      <c r="AD270" s="82">
        <f t="shared" si="234"/>
        <v>63809.64</v>
      </c>
      <c r="AE270" s="88">
        <f t="shared" si="230"/>
        <v>2.6496772095910569E-2</v>
      </c>
    </row>
    <row r="271" spans="1:31">
      <c r="A271" s="77" t="s">
        <v>1034</v>
      </c>
      <c r="B271" s="77">
        <v>270</v>
      </c>
      <c r="C271" s="77" t="s">
        <v>644</v>
      </c>
      <c r="D271" s="77" t="s">
        <v>28</v>
      </c>
      <c r="E271" s="77">
        <v>2020</v>
      </c>
      <c r="F271" s="77">
        <v>-33.050024999999998</v>
      </c>
      <c r="G271" s="77">
        <v>-71.405080900000002</v>
      </c>
      <c r="H271" s="77">
        <v>0</v>
      </c>
      <c r="I271" s="77" t="s">
        <v>881</v>
      </c>
      <c r="J271" s="77">
        <v>43.074761000000002</v>
      </c>
      <c r="K271" s="77">
        <v>-89.383761300000003</v>
      </c>
      <c r="L271" s="77">
        <v>17320.3725140239</v>
      </c>
      <c r="M271" s="77">
        <v>2.6701925986287498</v>
      </c>
      <c r="N271" s="77">
        <v>0</v>
      </c>
      <c r="O271" s="77">
        <v>1818.6391139725099</v>
      </c>
      <c r="P271" s="87" cm="1">
        <f t="array" ref="P271">IF($X271="Non-local",VLOOKUP($E271,$AI$64:$AW$68,COLUMN($AW:$AW)-COLUMN($AH:$AH),FALSE),IF($X271="Unknown",VLOOKUP($E271,$AI$71:$AW$75,COLUMN($AW:$AW)-COLUMN($AH:$AH),FALSE),0))</f>
        <v>224</v>
      </c>
      <c r="Q271" s="87" cm="1">
        <f t="array" ref="Q271">IF($X271="Non-local",VLOOKUP($E271,$AI$40:$AW$44,COLUMN($AW:$AW)-COLUMN($AH:$AH),FALSE),IF($X271="Unknown",VLOOKUP($E271,$AI$47:$AW$51,COLUMN($AW:$AW)-COLUMN($AH:$AH),FALSE),0))</f>
        <v>470.18520000000001</v>
      </c>
      <c r="R271" s="87" cm="1">
        <f t="array" ref="R271">IF($X271="Non-local",VLOOKUP($E271,$AI$88:$AW$92,COLUMN($AW:$AW)-COLUMN($AH:$AH),FALSE),IF($X271="Unknown",VLOOKUP($E271,$AI$95:$AW$99,COLUMN($AW:$AW)-COLUMN($AH:$AH),FALSE),0))</f>
        <v>0.13052013767768686</v>
      </c>
      <c r="S271" s="87" cm="1">
        <f t="array" ref="S271">VLOOKUP($E271,$AI$111:$AW$115,COLUMN($AW:$AW)-COLUMN($AH:$AH),FALSE)</f>
        <v>410.28773999999999</v>
      </c>
      <c r="T271" s="104">
        <f t="shared" si="226"/>
        <v>2.8007127363064366</v>
      </c>
      <c r="U271" s="104">
        <f t="shared" si="227"/>
        <v>2923.1120539725098</v>
      </c>
      <c r="V271" s="87" cm="1">
        <f t="array" ref="V271">VLOOKUP($E271,$AI$118:$AW$122,COLUMN($AW:$AW)-COLUMN($AH:$AH),FALSE)</f>
        <v>161.75600000000003</v>
      </c>
      <c r="W271" s="87" t="str">
        <f t="shared" si="231"/>
        <v>International</v>
      </c>
      <c r="X271" s="87" t="str">
        <f t="shared" si="232"/>
        <v>Non-local</v>
      </c>
      <c r="Y271" s="104"/>
      <c r="Z271" s="87" t="str">
        <f t="shared" si="228"/>
        <v>Chile</v>
      </c>
      <c r="AA271" s="87" t="str">
        <f t="shared" si="229"/>
        <v>Other Americas</v>
      </c>
      <c r="AB271" s="82" cm="1">
        <f t="array" ref="AB271">VLOOKUP(B271,'GDP per Capita'!$T$2:$V$4235,COLUMN('GDP per Capita'!$V:$V)-COLUMN('GDP per Capita'!$S:$S),FALSE)</f>
        <v>14757.2</v>
      </c>
      <c r="AC271" s="82">
        <f t="shared" si="233"/>
        <v>14757.2</v>
      </c>
      <c r="AD271" s="82">
        <f t="shared" si="234"/>
        <v>14757.2</v>
      </c>
      <c r="AE271" s="88">
        <f t="shared" si="230"/>
        <v>0.19808039831218047</v>
      </c>
    </row>
    <row r="272" spans="1:31">
      <c r="A272" s="77" t="s">
        <v>928</v>
      </c>
      <c r="B272" s="77">
        <v>271</v>
      </c>
      <c r="C272" s="77" t="s">
        <v>29</v>
      </c>
      <c r="D272" s="77" t="s">
        <v>29</v>
      </c>
      <c r="E272" s="77">
        <v>2020</v>
      </c>
      <c r="F272" s="77">
        <v>42.268156899999902</v>
      </c>
      <c r="G272" s="77">
        <v>-83.731229099999993</v>
      </c>
      <c r="H272" s="77">
        <v>0</v>
      </c>
      <c r="I272" s="77" t="s">
        <v>881</v>
      </c>
      <c r="J272" s="77">
        <v>43.074761000000002</v>
      </c>
      <c r="K272" s="77">
        <v>-89.383761300000003</v>
      </c>
      <c r="L272" s="77">
        <v>941.312357293118</v>
      </c>
      <c r="M272" s="77">
        <v>0.285927079744621</v>
      </c>
      <c r="N272" s="77">
        <v>0</v>
      </c>
      <c r="O272" s="77">
        <v>180.731972600278</v>
      </c>
      <c r="P272" s="87" cm="1">
        <f t="array" ref="P272">IF($X272="Non-local",VLOOKUP($E272,$AI$64:$AW$68,COLUMN($AW:$AW)-COLUMN($AH:$AH),FALSE),IF($X272="Unknown",VLOOKUP($E272,$AI$71:$AW$75,COLUMN($AW:$AW)-COLUMN($AH:$AH),FALSE),0))</f>
        <v>224</v>
      </c>
      <c r="Q272" s="87" cm="1">
        <f t="array" ref="Q272">IF($X272="Non-local",VLOOKUP($E272,$AI$40:$AW$44,COLUMN($AW:$AW)-COLUMN($AH:$AH),FALSE),IF($X272="Unknown",VLOOKUP($E272,$AI$47:$AW$51,COLUMN($AW:$AW)-COLUMN($AH:$AH),FALSE),0))</f>
        <v>470.18520000000001</v>
      </c>
      <c r="R272" s="87" cm="1">
        <f t="array" ref="R272">IF($X272="Non-local",VLOOKUP($E272,$AI$88:$AW$92,COLUMN($AW:$AW)-COLUMN($AH:$AH),FALSE),IF($X272="Unknown",VLOOKUP($E272,$AI$95:$AW$99,COLUMN($AW:$AW)-COLUMN($AH:$AH),FALSE),0))</f>
        <v>0.13052013767768686</v>
      </c>
      <c r="S272" s="87" cm="1">
        <f t="array" ref="S272">VLOOKUP($E272,$AI$111:$AW$115,COLUMN($AW:$AW)-COLUMN($AH:$AH),FALSE)</f>
        <v>410.28773999999999</v>
      </c>
      <c r="T272" s="104">
        <f t="shared" si="226"/>
        <v>0.41644721742230784</v>
      </c>
      <c r="U272" s="104">
        <f t="shared" si="227"/>
        <v>1285.204912600278</v>
      </c>
      <c r="V272" s="87" cm="1">
        <f t="array" ref="V272">VLOOKUP($E272,$AI$118:$AW$122,COLUMN($AW:$AW)-COLUMN($AH:$AH),FALSE)</f>
        <v>161.75600000000003</v>
      </c>
      <c r="W272" s="87" t="str">
        <f t="shared" si="231"/>
        <v>Domestic</v>
      </c>
      <c r="X272" s="87" t="str">
        <f t="shared" si="232"/>
        <v>Non-local</v>
      </c>
      <c r="Y272" s="104"/>
      <c r="Z272" s="87" t="str">
        <f t="shared" si="228"/>
        <v>USA</v>
      </c>
      <c r="AA272" s="87" t="str">
        <f t="shared" si="229"/>
        <v>USA</v>
      </c>
      <c r="AB272" s="82" cm="1">
        <f t="array" ref="AB272">VLOOKUP(B272,'GDP per Capita'!$T$2:$V$4235,COLUMN('GDP per Capita'!$V:$V)-COLUMN('GDP per Capita'!$S:$S),FALSE)</f>
        <v>63809.64</v>
      </c>
      <c r="AC272" s="82">
        <f t="shared" si="233"/>
        <v>63809.64</v>
      </c>
      <c r="AD272" s="82">
        <f t="shared" si="234"/>
        <v>63809.64</v>
      </c>
      <c r="AE272" s="88">
        <f t="shared" si="230"/>
        <v>2.0141234343279135E-2</v>
      </c>
    </row>
    <row r="273" spans="1:31">
      <c r="A273" s="77" t="s">
        <v>1035</v>
      </c>
      <c r="B273" s="77">
        <v>272</v>
      </c>
      <c r="C273" s="77" t="s">
        <v>29</v>
      </c>
      <c r="D273" s="77" t="s">
        <v>29</v>
      </c>
      <c r="E273" s="77">
        <v>2020</v>
      </c>
      <c r="F273" s="77">
        <v>37.216677900000001</v>
      </c>
      <c r="G273" s="77">
        <v>-93.292037300000004</v>
      </c>
      <c r="H273" s="77">
        <v>0</v>
      </c>
      <c r="I273" s="77" t="s">
        <v>881</v>
      </c>
      <c r="J273" s="77">
        <v>43.074761000000002</v>
      </c>
      <c r="K273" s="77">
        <v>-89.383761300000003</v>
      </c>
      <c r="L273" s="77">
        <v>1461.9773898533799</v>
      </c>
      <c r="M273" s="77">
        <v>0.35467817701627502</v>
      </c>
      <c r="N273" s="77">
        <v>0</v>
      </c>
      <c r="O273" s="77">
        <v>280.69965885185002</v>
      </c>
      <c r="P273" s="87" cm="1">
        <f t="array" ref="P273">IF($X273="Non-local",VLOOKUP($E273,$AI$64:$AW$68,COLUMN($AW:$AW)-COLUMN($AH:$AH),FALSE),IF($X273="Unknown",VLOOKUP($E273,$AI$71:$AW$75,COLUMN($AW:$AW)-COLUMN($AH:$AH),FALSE),0))</f>
        <v>224</v>
      </c>
      <c r="Q273" s="87" cm="1">
        <f t="array" ref="Q273">IF($X273="Non-local",VLOOKUP($E273,$AI$40:$AW$44,COLUMN($AW:$AW)-COLUMN($AH:$AH),FALSE),IF($X273="Unknown",VLOOKUP($E273,$AI$47:$AW$51,COLUMN($AW:$AW)-COLUMN($AH:$AH),FALSE),0))</f>
        <v>470.18520000000001</v>
      </c>
      <c r="R273" s="87" cm="1">
        <f t="array" ref="R273">IF($X273="Non-local",VLOOKUP($E273,$AI$88:$AW$92,COLUMN($AW:$AW)-COLUMN($AH:$AH),FALSE),IF($X273="Unknown",VLOOKUP($E273,$AI$95:$AW$99,COLUMN($AW:$AW)-COLUMN($AH:$AH),FALSE),0))</f>
        <v>0.13052013767768686</v>
      </c>
      <c r="S273" s="87" cm="1">
        <f t="array" ref="S273">VLOOKUP($E273,$AI$111:$AW$115,COLUMN($AW:$AW)-COLUMN($AH:$AH),FALSE)</f>
        <v>410.28773999999999</v>
      </c>
      <c r="T273" s="104">
        <f t="shared" si="226"/>
        <v>0.48519831469396191</v>
      </c>
      <c r="U273" s="104">
        <f t="shared" si="227"/>
        <v>1385.1725988518501</v>
      </c>
      <c r="V273" s="87" cm="1">
        <f t="array" ref="V273">VLOOKUP($E273,$AI$118:$AW$122,COLUMN($AW:$AW)-COLUMN($AH:$AH),FALSE)</f>
        <v>161.75600000000003</v>
      </c>
      <c r="W273" s="87" t="str">
        <f t="shared" si="231"/>
        <v>Domestic</v>
      </c>
      <c r="X273" s="87" t="str">
        <f t="shared" si="232"/>
        <v>Non-local</v>
      </c>
      <c r="Y273" s="104"/>
      <c r="Z273" s="87" t="str">
        <f t="shared" si="228"/>
        <v>USA</v>
      </c>
      <c r="AA273" s="87" t="str">
        <f t="shared" si="229"/>
        <v>USA</v>
      </c>
      <c r="AB273" s="82" cm="1">
        <f t="array" ref="AB273">VLOOKUP(B273,'GDP per Capita'!$T$2:$V$4235,COLUMN('GDP per Capita'!$V:$V)-COLUMN('GDP per Capita'!$S:$S),FALSE)</f>
        <v>63809.64</v>
      </c>
      <c r="AC273" s="82">
        <f t="shared" si="233"/>
        <v>63809.64</v>
      </c>
      <c r="AD273" s="82">
        <f t="shared" si="234"/>
        <v>63809.64</v>
      </c>
      <c r="AE273" s="88">
        <f t="shared" si="230"/>
        <v>2.1707889260178401E-2</v>
      </c>
    </row>
    <row r="274" spans="1:31">
      <c r="A274" s="77" t="s">
        <v>927</v>
      </c>
      <c r="B274" s="77">
        <v>273</v>
      </c>
      <c r="C274" s="77" t="s">
        <v>29</v>
      </c>
      <c r="D274" s="77" t="s">
        <v>29</v>
      </c>
      <c r="E274" s="77">
        <v>2020</v>
      </c>
      <c r="F274" s="77">
        <v>34.147645199999999</v>
      </c>
      <c r="G274" s="77">
        <v>-118.1444779</v>
      </c>
      <c r="H274" s="77">
        <v>0</v>
      </c>
      <c r="I274" s="77" t="s">
        <v>881</v>
      </c>
      <c r="J274" s="77">
        <v>43.074761000000002</v>
      </c>
      <c r="K274" s="77">
        <v>-89.383761300000003</v>
      </c>
      <c r="L274" s="77">
        <v>5344.7305889170102</v>
      </c>
      <c r="M274" s="77">
        <v>0.923184194272757</v>
      </c>
      <c r="N274" s="77">
        <v>0</v>
      </c>
      <c r="O274" s="77">
        <v>641.367670670042</v>
      </c>
      <c r="P274" s="87" cm="1">
        <f t="array" ref="P274">IF($X274="Non-local",VLOOKUP($E274,$AI$64:$AW$68,COLUMN($AW:$AW)-COLUMN($AH:$AH),FALSE),IF($X274="Unknown",VLOOKUP($E274,$AI$71:$AW$75,COLUMN($AW:$AW)-COLUMN($AH:$AH),FALSE),0))</f>
        <v>224</v>
      </c>
      <c r="Q274" s="87" cm="1">
        <f t="array" ref="Q274">IF($X274="Non-local",VLOOKUP($E274,$AI$40:$AW$44,COLUMN($AW:$AW)-COLUMN($AH:$AH),FALSE),IF($X274="Unknown",VLOOKUP($E274,$AI$47:$AW$51,COLUMN($AW:$AW)-COLUMN($AH:$AH),FALSE),0))</f>
        <v>470.18520000000001</v>
      </c>
      <c r="R274" s="87" cm="1">
        <f t="array" ref="R274">IF($X274="Non-local",VLOOKUP($E274,$AI$88:$AW$92,COLUMN($AW:$AW)-COLUMN($AH:$AH),FALSE),IF($X274="Unknown",VLOOKUP($E274,$AI$95:$AW$99,COLUMN($AW:$AW)-COLUMN($AH:$AH),FALSE),0))</f>
        <v>0.13052013767768686</v>
      </c>
      <c r="S274" s="87" cm="1">
        <f t="array" ref="S274">VLOOKUP($E274,$AI$111:$AW$115,COLUMN($AW:$AW)-COLUMN($AH:$AH),FALSE)</f>
        <v>410.28773999999999</v>
      </c>
      <c r="T274" s="104">
        <f t="shared" si="226"/>
        <v>1.0537043319504438</v>
      </c>
      <c r="U274" s="104">
        <f t="shared" si="227"/>
        <v>1745.840610670042</v>
      </c>
      <c r="V274" s="87" cm="1">
        <f t="array" ref="V274">VLOOKUP($E274,$AI$118:$AW$122,COLUMN($AW:$AW)-COLUMN($AH:$AH),FALSE)</f>
        <v>161.75600000000003</v>
      </c>
      <c r="W274" s="87" t="str">
        <f t="shared" si="231"/>
        <v>Domestic</v>
      </c>
      <c r="X274" s="87" t="str">
        <f t="shared" si="232"/>
        <v>Non-local</v>
      </c>
      <c r="Y274" s="104"/>
      <c r="Z274" s="87" t="str">
        <f t="shared" si="228"/>
        <v>USA</v>
      </c>
      <c r="AA274" s="87" t="str">
        <f t="shared" si="229"/>
        <v>USA</v>
      </c>
      <c r="AB274" s="82" cm="1">
        <f t="array" ref="AB274">VLOOKUP(B274,'GDP per Capita'!$T$2:$V$4235,COLUMN('GDP per Capita'!$V:$V)-COLUMN('GDP per Capita'!$S:$S),FALSE)</f>
        <v>63809.64</v>
      </c>
      <c r="AC274" s="82">
        <f t="shared" si="233"/>
        <v>63809.64</v>
      </c>
      <c r="AD274" s="82">
        <f t="shared" si="234"/>
        <v>63809.64</v>
      </c>
      <c r="AE274" s="88">
        <f t="shared" si="230"/>
        <v>2.7360138854725432E-2</v>
      </c>
    </row>
    <row r="275" spans="1:31">
      <c r="A275" s="77" t="s">
        <v>911</v>
      </c>
      <c r="B275" s="77">
        <v>274</v>
      </c>
      <c r="C275" s="77" t="s">
        <v>29</v>
      </c>
      <c r="D275" s="77" t="s">
        <v>29</v>
      </c>
      <c r="E275" s="77">
        <v>2020</v>
      </c>
      <c r="F275" s="77">
        <v>42.3750997</v>
      </c>
      <c r="G275" s="77">
        <v>-71.105615700000001</v>
      </c>
      <c r="H275" s="77">
        <v>0</v>
      </c>
      <c r="I275" s="77" t="s">
        <v>881</v>
      </c>
      <c r="J275" s="77">
        <v>43.074761000000002</v>
      </c>
      <c r="K275" s="77">
        <v>-89.383761300000003</v>
      </c>
      <c r="L275" s="77">
        <v>2984.2751494265199</v>
      </c>
      <c r="M275" s="77">
        <v>0.56042166301739005</v>
      </c>
      <c r="N275" s="77">
        <v>0</v>
      </c>
      <c r="O275" s="77">
        <v>572.98082868989297</v>
      </c>
      <c r="P275" s="87" cm="1">
        <f t="array" ref="P275">IF($X275="Non-local",VLOOKUP($E275,$AI$64:$AW$68,COLUMN($AW:$AW)-COLUMN($AH:$AH),FALSE),IF($X275="Unknown",VLOOKUP($E275,$AI$71:$AW$75,COLUMN($AW:$AW)-COLUMN($AH:$AH),FALSE),0))</f>
        <v>224</v>
      </c>
      <c r="Q275" s="87" cm="1">
        <f t="array" ref="Q275">IF($X275="Non-local",VLOOKUP($E275,$AI$40:$AW$44,COLUMN($AW:$AW)-COLUMN($AH:$AH),FALSE),IF($X275="Unknown",VLOOKUP($E275,$AI$47:$AW$51,COLUMN($AW:$AW)-COLUMN($AH:$AH),FALSE),0))</f>
        <v>470.18520000000001</v>
      </c>
      <c r="R275" s="87" cm="1">
        <f t="array" ref="R275">IF($X275="Non-local",VLOOKUP($E275,$AI$88:$AW$92,COLUMN($AW:$AW)-COLUMN($AH:$AH),FALSE),IF($X275="Unknown",VLOOKUP($E275,$AI$95:$AW$99,COLUMN($AW:$AW)-COLUMN($AH:$AH),FALSE),0))</f>
        <v>0.13052013767768686</v>
      </c>
      <c r="S275" s="87" cm="1">
        <f t="array" ref="S275">VLOOKUP($E275,$AI$111:$AW$115,COLUMN($AW:$AW)-COLUMN($AH:$AH),FALSE)</f>
        <v>410.28773999999999</v>
      </c>
      <c r="T275" s="104">
        <f t="shared" si="226"/>
        <v>0.69094180069507694</v>
      </c>
      <c r="U275" s="104">
        <f t="shared" si="227"/>
        <v>1677.453768689893</v>
      </c>
      <c r="V275" s="87" cm="1">
        <f t="array" ref="V275">VLOOKUP($E275,$AI$118:$AW$122,COLUMN($AW:$AW)-COLUMN($AH:$AH),FALSE)</f>
        <v>161.75600000000003</v>
      </c>
      <c r="W275" s="87" t="str">
        <f t="shared" si="231"/>
        <v>Domestic</v>
      </c>
      <c r="X275" s="87" t="str">
        <f t="shared" si="232"/>
        <v>Non-local</v>
      </c>
      <c r="Y275" s="104"/>
      <c r="Z275" s="87" t="str">
        <f t="shared" si="228"/>
        <v>USA</v>
      </c>
      <c r="AA275" s="87" t="str">
        <f t="shared" si="229"/>
        <v>USA</v>
      </c>
      <c r="AB275" s="82" cm="1">
        <f t="array" ref="AB275">VLOOKUP(B275,'GDP per Capita'!$T$2:$V$4235,COLUMN('GDP per Capita'!$V:$V)-COLUMN('GDP per Capita'!$S:$S),FALSE)</f>
        <v>63809.64</v>
      </c>
      <c r="AC275" s="82">
        <f t="shared" si="233"/>
        <v>63809.64</v>
      </c>
      <c r="AD275" s="82">
        <f t="shared" si="234"/>
        <v>63809.64</v>
      </c>
      <c r="AE275" s="88">
        <f t="shared" si="230"/>
        <v>2.6288406715504004E-2</v>
      </c>
    </row>
    <row r="276" spans="1:31">
      <c r="A276" s="77" t="s">
        <v>1036</v>
      </c>
      <c r="B276" s="77">
        <v>275</v>
      </c>
      <c r="C276" s="77" t="s">
        <v>29</v>
      </c>
      <c r="D276" s="77" t="s">
        <v>29</v>
      </c>
      <c r="E276" s="77">
        <v>2020</v>
      </c>
      <c r="F276" s="77">
        <v>39.416774199999999</v>
      </c>
      <c r="G276" s="77">
        <v>-81.454839199999995</v>
      </c>
      <c r="H276" s="77">
        <v>0</v>
      </c>
      <c r="I276" s="77" t="s">
        <v>881</v>
      </c>
      <c r="J276" s="77">
        <v>43.074761000000002</v>
      </c>
      <c r="K276" s="77">
        <v>-89.383761300000003</v>
      </c>
      <c r="L276" s="77">
        <v>1554.4694100209199</v>
      </c>
      <c r="M276" s="77">
        <v>0.36689126504356401</v>
      </c>
      <c r="N276" s="77">
        <v>0</v>
      </c>
      <c r="O276" s="77">
        <v>298.45812672401701</v>
      </c>
      <c r="P276" s="87" cm="1">
        <f t="array" ref="P276">IF($X276="Non-local",VLOOKUP($E276,$AI$64:$AW$68,COLUMN($AW:$AW)-COLUMN($AH:$AH),FALSE),IF($X276="Unknown",VLOOKUP($E276,$AI$71:$AW$75,COLUMN($AW:$AW)-COLUMN($AH:$AH),FALSE),0))</f>
        <v>224</v>
      </c>
      <c r="Q276" s="87" cm="1">
        <f t="array" ref="Q276">IF($X276="Non-local",VLOOKUP($E276,$AI$40:$AW$44,COLUMN($AW:$AW)-COLUMN($AH:$AH),FALSE),IF($X276="Unknown",VLOOKUP($E276,$AI$47:$AW$51,COLUMN($AW:$AW)-COLUMN($AH:$AH),FALSE),0))</f>
        <v>470.18520000000001</v>
      </c>
      <c r="R276" s="87" cm="1">
        <f t="array" ref="R276">IF($X276="Non-local",VLOOKUP($E276,$AI$88:$AW$92,COLUMN($AW:$AW)-COLUMN($AH:$AH),FALSE),IF($X276="Unknown",VLOOKUP($E276,$AI$95:$AW$99,COLUMN($AW:$AW)-COLUMN($AH:$AH),FALSE),0))</f>
        <v>0.13052013767768686</v>
      </c>
      <c r="S276" s="87" cm="1">
        <f t="array" ref="S276">VLOOKUP($E276,$AI$111:$AW$115,COLUMN($AW:$AW)-COLUMN($AH:$AH),FALSE)</f>
        <v>410.28773999999999</v>
      </c>
      <c r="T276" s="104">
        <f t="shared" si="226"/>
        <v>0.49741140272125084</v>
      </c>
      <c r="U276" s="104">
        <f t="shared" si="227"/>
        <v>1402.931066724017</v>
      </c>
      <c r="V276" s="87" cm="1">
        <f t="array" ref="V276">VLOOKUP($E276,$AI$118:$AW$122,COLUMN($AW:$AW)-COLUMN($AH:$AH),FALSE)</f>
        <v>161.75600000000003</v>
      </c>
      <c r="W276" s="87" t="str">
        <f t="shared" si="231"/>
        <v>Domestic</v>
      </c>
      <c r="X276" s="87" t="str">
        <f t="shared" si="232"/>
        <v>Non-local</v>
      </c>
      <c r="Y276" s="104"/>
      <c r="Z276" s="87" t="str">
        <f t="shared" si="228"/>
        <v>USA</v>
      </c>
      <c r="AA276" s="87" t="str">
        <f t="shared" si="229"/>
        <v>USA</v>
      </c>
      <c r="AB276" s="82" cm="1">
        <f t="array" ref="AB276">VLOOKUP(B276,'GDP per Capita'!$T$2:$V$4235,COLUMN('GDP per Capita'!$V:$V)-COLUMN('GDP per Capita'!$S:$S),FALSE)</f>
        <v>63809.64</v>
      </c>
      <c r="AC276" s="82">
        <f t="shared" si="233"/>
        <v>63809.64</v>
      </c>
      <c r="AD276" s="82">
        <f t="shared" si="234"/>
        <v>63809.64</v>
      </c>
      <c r="AE276" s="88">
        <f t="shared" si="230"/>
        <v>2.198619310066656E-2</v>
      </c>
    </row>
    <row r="277" spans="1:31">
      <c r="A277" s="77" t="s">
        <v>985</v>
      </c>
      <c r="B277" s="77">
        <v>276</v>
      </c>
      <c r="C277" s="77" t="s">
        <v>29</v>
      </c>
      <c r="D277" s="77" t="s">
        <v>29</v>
      </c>
      <c r="E277" s="77">
        <v>2020</v>
      </c>
      <c r="F277" s="77">
        <v>40.908701499999999</v>
      </c>
      <c r="G277" s="77">
        <v>-73.1396036005643</v>
      </c>
      <c r="H277" s="77">
        <v>0</v>
      </c>
      <c r="I277" s="77" t="s">
        <v>881</v>
      </c>
      <c r="J277" s="77">
        <v>43.074761000000002</v>
      </c>
      <c r="K277" s="77">
        <v>-89.383761300000003</v>
      </c>
      <c r="L277" s="77">
        <v>2723.3409974306401</v>
      </c>
      <c r="M277" s="77">
        <v>0.52123465124892798</v>
      </c>
      <c r="N277" s="77">
        <v>0</v>
      </c>
      <c r="O277" s="77">
        <v>522.88147150668306</v>
      </c>
      <c r="P277" s="87" cm="1">
        <f t="array" ref="P277">IF($X277="Non-local",VLOOKUP($E277,$AI$64:$AW$68,COLUMN($AW:$AW)-COLUMN($AH:$AH),FALSE),IF($X277="Unknown",VLOOKUP($E277,$AI$71:$AW$75,COLUMN($AW:$AW)-COLUMN($AH:$AH),FALSE),0))</f>
        <v>224</v>
      </c>
      <c r="Q277" s="87" cm="1">
        <f t="array" ref="Q277">IF($X277="Non-local",VLOOKUP($E277,$AI$40:$AW$44,COLUMN($AW:$AW)-COLUMN($AH:$AH),FALSE),IF($X277="Unknown",VLOOKUP($E277,$AI$47:$AW$51,COLUMN($AW:$AW)-COLUMN($AH:$AH),FALSE),0))</f>
        <v>470.18520000000001</v>
      </c>
      <c r="R277" s="87" cm="1">
        <f t="array" ref="R277">IF($X277="Non-local",VLOOKUP($E277,$AI$88:$AW$92,COLUMN($AW:$AW)-COLUMN($AH:$AH),FALSE),IF($X277="Unknown",VLOOKUP($E277,$AI$95:$AW$99,COLUMN($AW:$AW)-COLUMN($AH:$AH),FALSE),0))</f>
        <v>0.13052013767768686</v>
      </c>
      <c r="S277" s="87" cm="1">
        <f t="array" ref="S277">VLOOKUP($E277,$AI$111:$AW$115,COLUMN($AW:$AW)-COLUMN($AH:$AH),FALSE)</f>
        <v>410.28773999999999</v>
      </c>
      <c r="T277" s="104">
        <f t="shared" si="226"/>
        <v>0.65175478892661487</v>
      </c>
      <c r="U277" s="104">
        <f t="shared" si="227"/>
        <v>1627.3544115066832</v>
      </c>
      <c r="V277" s="87" cm="1">
        <f t="array" ref="V277">VLOOKUP($E277,$AI$118:$AW$122,COLUMN($AW:$AW)-COLUMN($AH:$AH),FALSE)</f>
        <v>161.75600000000003</v>
      </c>
      <c r="W277" s="87" t="str">
        <f t="shared" si="231"/>
        <v>Domestic</v>
      </c>
      <c r="X277" s="87" t="str">
        <f t="shared" si="232"/>
        <v>Non-local</v>
      </c>
      <c r="Y277" s="104"/>
      <c r="Z277" s="87" t="str">
        <f t="shared" si="228"/>
        <v>USA</v>
      </c>
      <c r="AA277" s="87" t="str">
        <f t="shared" si="229"/>
        <v>USA</v>
      </c>
      <c r="AB277" s="82" cm="1">
        <f t="array" ref="AB277">VLOOKUP(B277,'GDP per Capita'!$T$2:$V$4235,COLUMN('GDP per Capita'!$V:$V)-COLUMN('GDP per Capita'!$S:$S),FALSE)</f>
        <v>63809.64</v>
      </c>
      <c r="AC277" s="82">
        <f t="shared" si="233"/>
        <v>63809.64</v>
      </c>
      <c r="AD277" s="82">
        <f t="shared" si="234"/>
        <v>63809.64</v>
      </c>
      <c r="AE277" s="88">
        <f t="shared" si="230"/>
        <v>2.5503268965420947E-2</v>
      </c>
    </row>
    <row r="278" spans="1:31">
      <c r="A278" s="77" t="s">
        <v>1037</v>
      </c>
      <c r="B278" s="77">
        <v>277</v>
      </c>
      <c r="C278" s="77" t="s">
        <v>29</v>
      </c>
      <c r="D278" s="77" t="s">
        <v>29</v>
      </c>
      <c r="E278" s="77">
        <v>2020</v>
      </c>
      <c r="F278" s="77">
        <v>38.929858400000001</v>
      </c>
      <c r="G278" s="77">
        <v>-77.033323914539693</v>
      </c>
      <c r="H278" s="77">
        <v>0</v>
      </c>
      <c r="I278" s="77" t="s">
        <v>881</v>
      </c>
      <c r="J278" s="77">
        <v>43.074761000000002</v>
      </c>
      <c r="K278" s="77">
        <v>-89.383761300000003</v>
      </c>
      <c r="L278" s="77">
        <v>2265.6104784604299</v>
      </c>
      <c r="M278" s="77">
        <v>0.46079372768780402</v>
      </c>
      <c r="N278" s="77">
        <v>0</v>
      </c>
      <c r="O278" s="77">
        <v>434.99721186440303</v>
      </c>
      <c r="P278" s="87" cm="1">
        <f t="array" ref="P278">IF($X278="Non-local",VLOOKUP($E278,$AI$64:$AW$68,COLUMN($AW:$AW)-COLUMN($AH:$AH),FALSE),IF($X278="Unknown",VLOOKUP($E278,$AI$71:$AW$75,COLUMN($AW:$AW)-COLUMN($AH:$AH),FALSE),0))</f>
        <v>224</v>
      </c>
      <c r="Q278" s="87" cm="1">
        <f t="array" ref="Q278">IF($X278="Non-local",VLOOKUP($E278,$AI$40:$AW$44,COLUMN($AW:$AW)-COLUMN($AH:$AH),FALSE),IF($X278="Unknown",VLOOKUP($E278,$AI$47:$AW$51,COLUMN($AW:$AW)-COLUMN($AH:$AH),FALSE),0))</f>
        <v>470.18520000000001</v>
      </c>
      <c r="R278" s="87" cm="1">
        <f t="array" ref="R278">IF($X278="Non-local",VLOOKUP($E278,$AI$88:$AW$92,COLUMN($AW:$AW)-COLUMN($AH:$AH),FALSE),IF($X278="Unknown",VLOOKUP($E278,$AI$95:$AW$99,COLUMN($AW:$AW)-COLUMN($AH:$AH),FALSE),0))</f>
        <v>0.13052013767768686</v>
      </c>
      <c r="S278" s="87" cm="1">
        <f t="array" ref="S278">VLOOKUP($E278,$AI$111:$AW$115,COLUMN($AW:$AW)-COLUMN($AH:$AH),FALSE)</f>
        <v>410.28773999999999</v>
      </c>
      <c r="T278" s="104">
        <f t="shared" si="226"/>
        <v>0.59131386536549091</v>
      </c>
      <c r="U278" s="104">
        <f t="shared" si="227"/>
        <v>1539.4701518644031</v>
      </c>
      <c r="V278" s="87" cm="1">
        <f t="array" ref="V278">VLOOKUP($E278,$AI$118:$AW$122,COLUMN($AW:$AW)-COLUMN($AH:$AH),FALSE)</f>
        <v>161.75600000000003</v>
      </c>
      <c r="W278" s="87" t="str">
        <f t="shared" si="231"/>
        <v>Domestic</v>
      </c>
      <c r="X278" s="87" t="str">
        <f t="shared" si="232"/>
        <v>Non-local</v>
      </c>
      <c r="Y278" s="104"/>
      <c r="Z278" s="87" t="str">
        <f t="shared" si="228"/>
        <v>USA</v>
      </c>
      <c r="AA278" s="87" t="str">
        <f t="shared" si="229"/>
        <v>USA</v>
      </c>
      <c r="AB278" s="82" cm="1">
        <f t="array" ref="AB278">VLOOKUP(B278,'GDP per Capita'!$T$2:$V$4235,COLUMN('GDP per Capita'!$V:$V)-COLUMN('GDP per Capita'!$S:$S),FALSE)</f>
        <v>63809.64</v>
      </c>
      <c r="AC278" s="82">
        <f t="shared" si="233"/>
        <v>63809.64</v>
      </c>
      <c r="AD278" s="82">
        <f t="shared" si="234"/>
        <v>63809.64</v>
      </c>
      <c r="AE278" s="88">
        <f t="shared" si="230"/>
        <v>2.4125980837133749E-2</v>
      </c>
    </row>
    <row r="279" spans="1:31">
      <c r="A279" s="77" t="s">
        <v>1038</v>
      </c>
      <c r="B279" s="77">
        <v>278</v>
      </c>
      <c r="C279" s="77" t="s">
        <v>29</v>
      </c>
      <c r="D279" s="77" t="s">
        <v>29</v>
      </c>
      <c r="E279" s="77">
        <v>2020</v>
      </c>
      <c r="F279" s="77">
        <v>33.723761699999997</v>
      </c>
      <c r="G279" s="77">
        <v>-116.267323699999</v>
      </c>
      <c r="H279" s="77">
        <v>0</v>
      </c>
      <c r="I279" s="77" t="s">
        <v>881</v>
      </c>
      <c r="J279" s="77">
        <v>43.074761000000002</v>
      </c>
      <c r="K279" s="77">
        <v>-89.383761300000003</v>
      </c>
      <c r="L279" s="77">
        <v>5097.0823334591896</v>
      </c>
      <c r="M279" s="77">
        <v>0.88972454178972005</v>
      </c>
      <c r="N279" s="77">
        <v>0</v>
      </c>
      <c r="O279" s="77">
        <v>611.64988001510199</v>
      </c>
      <c r="P279" s="87" cm="1">
        <f t="array" ref="P279">IF($X279="Non-local",VLOOKUP($E279,$AI$64:$AW$68,COLUMN($AW:$AW)-COLUMN($AH:$AH),FALSE),IF($X279="Unknown",VLOOKUP($E279,$AI$71:$AW$75,COLUMN($AW:$AW)-COLUMN($AH:$AH),FALSE),0))</f>
        <v>224</v>
      </c>
      <c r="Q279" s="87" cm="1">
        <f t="array" ref="Q279">IF($X279="Non-local",VLOOKUP($E279,$AI$40:$AW$44,COLUMN($AW:$AW)-COLUMN($AH:$AH),FALSE),IF($X279="Unknown",VLOOKUP($E279,$AI$47:$AW$51,COLUMN($AW:$AW)-COLUMN($AH:$AH),FALSE),0))</f>
        <v>470.18520000000001</v>
      </c>
      <c r="R279" s="87" cm="1">
        <f t="array" ref="R279">IF($X279="Non-local",VLOOKUP($E279,$AI$88:$AW$92,COLUMN($AW:$AW)-COLUMN($AH:$AH),FALSE),IF($X279="Unknown",VLOOKUP($E279,$AI$95:$AW$99,COLUMN($AW:$AW)-COLUMN($AH:$AH),FALSE),0))</f>
        <v>0.13052013767768686</v>
      </c>
      <c r="S279" s="87" cm="1">
        <f t="array" ref="S279">VLOOKUP($E279,$AI$111:$AW$115,COLUMN($AW:$AW)-COLUMN($AH:$AH),FALSE)</f>
        <v>410.28773999999999</v>
      </c>
      <c r="T279" s="104">
        <f t="shared" si="226"/>
        <v>1.0202446794674069</v>
      </c>
      <c r="U279" s="104">
        <f t="shared" si="227"/>
        <v>1716.122820015102</v>
      </c>
      <c r="V279" s="87" cm="1">
        <f t="array" ref="V279">VLOOKUP($E279,$AI$118:$AW$122,COLUMN($AW:$AW)-COLUMN($AH:$AH),FALSE)</f>
        <v>161.75600000000003</v>
      </c>
      <c r="W279" s="87" t="str">
        <f t="shared" si="231"/>
        <v>Domestic</v>
      </c>
      <c r="X279" s="87" t="str">
        <f t="shared" si="232"/>
        <v>Non-local</v>
      </c>
      <c r="Y279" s="104"/>
      <c r="Z279" s="87" t="str">
        <f t="shared" si="228"/>
        <v>USA</v>
      </c>
      <c r="AA279" s="87" t="str">
        <f t="shared" si="229"/>
        <v>USA</v>
      </c>
      <c r="AB279" s="82" cm="1">
        <f t="array" ref="AB279">VLOOKUP(B279,'GDP per Capita'!$T$2:$V$4235,COLUMN('GDP per Capita'!$V:$V)-COLUMN('GDP per Capita'!$S:$S),FALSE)</f>
        <v>63809.64</v>
      </c>
      <c r="AC279" s="82">
        <f t="shared" si="233"/>
        <v>63809.64</v>
      </c>
      <c r="AD279" s="82">
        <f t="shared" si="234"/>
        <v>63809.64</v>
      </c>
      <c r="AE279" s="88">
        <f t="shared" si="230"/>
        <v>2.6894413132797834E-2</v>
      </c>
    </row>
    <row r="280" spans="1:31">
      <c r="A280" s="77" t="s">
        <v>1023</v>
      </c>
      <c r="B280" s="77">
        <v>279</v>
      </c>
      <c r="C280" s="77" t="s">
        <v>29</v>
      </c>
      <c r="D280" s="77" t="s">
        <v>29</v>
      </c>
      <c r="E280" s="77">
        <v>2020</v>
      </c>
      <c r="F280" s="77">
        <v>29.758938199999999</v>
      </c>
      <c r="G280" s="77">
        <v>-95.367697399999997</v>
      </c>
      <c r="H280" s="77">
        <v>0</v>
      </c>
      <c r="I280" s="77" t="s">
        <v>881</v>
      </c>
      <c r="J280" s="77">
        <v>43.074761000000002</v>
      </c>
      <c r="K280" s="77">
        <v>-89.383761300000003</v>
      </c>
      <c r="L280" s="77">
        <v>3146.7698821412901</v>
      </c>
      <c r="M280" s="77">
        <v>0.58629039504814995</v>
      </c>
      <c r="N280" s="77">
        <v>0</v>
      </c>
      <c r="O280" s="77">
        <v>604.17981737112905</v>
      </c>
      <c r="P280" s="87" cm="1">
        <f t="array" ref="P280">IF($X280="Non-local",VLOOKUP($E280,$AI$64:$AW$68,COLUMN($AW:$AW)-COLUMN($AH:$AH),FALSE),IF($X280="Unknown",VLOOKUP($E280,$AI$71:$AW$75,COLUMN($AW:$AW)-COLUMN($AH:$AH),FALSE),0))</f>
        <v>224</v>
      </c>
      <c r="Q280" s="87" cm="1">
        <f t="array" ref="Q280">IF($X280="Non-local",VLOOKUP($E280,$AI$40:$AW$44,COLUMN($AW:$AW)-COLUMN($AH:$AH),FALSE),IF($X280="Unknown",VLOOKUP($E280,$AI$47:$AW$51,COLUMN($AW:$AW)-COLUMN($AH:$AH),FALSE),0))</f>
        <v>470.18520000000001</v>
      </c>
      <c r="R280" s="87" cm="1">
        <f t="array" ref="R280">IF($X280="Non-local",VLOOKUP($E280,$AI$88:$AW$92,COLUMN($AW:$AW)-COLUMN($AH:$AH),FALSE),IF($X280="Unknown",VLOOKUP($E280,$AI$95:$AW$99,COLUMN($AW:$AW)-COLUMN($AH:$AH),FALSE),0))</f>
        <v>0.13052013767768686</v>
      </c>
      <c r="S280" s="87" cm="1">
        <f t="array" ref="S280">VLOOKUP($E280,$AI$111:$AW$115,COLUMN($AW:$AW)-COLUMN($AH:$AH),FALSE)</f>
        <v>410.28773999999999</v>
      </c>
      <c r="T280" s="104">
        <f t="shared" si="226"/>
        <v>0.71681053272583684</v>
      </c>
      <c r="U280" s="104">
        <f t="shared" si="227"/>
        <v>1708.6527573711289</v>
      </c>
      <c r="V280" s="87" cm="1">
        <f t="array" ref="V280">VLOOKUP($E280,$AI$118:$AW$122,COLUMN($AW:$AW)-COLUMN($AH:$AH),FALSE)</f>
        <v>161.75600000000003</v>
      </c>
      <c r="W280" s="87" t="str">
        <f t="shared" si="231"/>
        <v>Domestic</v>
      </c>
      <c r="X280" s="87" t="str">
        <f t="shared" si="232"/>
        <v>Non-local</v>
      </c>
      <c r="Y280" s="104"/>
      <c r="Z280" s="87" t="str">
        <f t="shared" si="228"/>
        <v>USA</v>
      </c>
      <c r="AA280" s="87" t="str">
        <f t="shared" si="229"/>
        <v>USA</v>
      </c>
      <c r="AB280" s="82" cm="1">
        <f t="array" ref="AB280">VLOOKUP(B280,'GDP per Capita'!$T$2:$V$4235,COLUMN('GDP per Capita'!$V:$V)-COLUMN('GDP per Capita'!$S:$S),FALSE)</f>
        <v>63809.64</v>
      </c>
      <c r="AC280" s="82">
        <f t="shared" si="233"/>
        <v>63809.64</v>
      </c>
      <c r="AD280" s="82">
        <f t="shared" si="234"/>
        <v>63809.64</v>
      </c>
      <c r="AE280" s="88">
        <f t="shared" si="230"/>
        <v>2.6777345200053298E-2</v>
      </c>
    </row>
    <row r="281" spans="1:31">
      <c r="A281" s="77" t="s">
        <v>988</v>
      </c>
      <c r="B281" s="77">
        <v>280</v>
      </c>
      <c r="C281" s="77" t="s">
        <v>29</v>
      </c>
      <c r="D281" s="77" t="s">
        <v>29</v>
      </c>
      <c r="E281" s="77">
        <v>2020</v>
      </c>
      <c r="F281" s="77">
        <v>41.731344700000001</v>
      </c>
      <c r="G281" s="77">
        <v>-111.83486310000001</v>
      </c>
      <c r="H281" s="77">
        <v>0</v>
      </c>
      <c r="I281" s="77" t="s">
        <v>881</v>
      </c>
      <c r="J281" s="77">
        <v>43.074761000000002</v>
      </c>
      <c r="K281" s="77">
        <v>-89.383761300000003</v>
      </c>
      <c r="L281" s="77">
        <v>3687.8758325158401</v>
      </c>
      <c r="M281" s="77">
        <v>0.67243303239171803</v>
      </c>
      <c r="N281" s="77">
        <v>0</v>
      </c>
      <c r="O281" s="77">
        <v>708.07215984304105</v>
      </c>
      <c r="P281" s="87" cm="1">
        <f t="array" ref="P281">IF($X281="Non-local",VLOOKUP($E281,$AI$64:$AW$68,COLUMN($AW:$AW)-COLUMN($AH:$AH),FALSE),IF($X281="Unknown",VLOOKUP($E281,$AI$71:$AW$75,COLUMN($AW:$AW)-COLUMN($AH:$AH),FALSE),0))</f>
        <v>224</v>
      </c>
      <c r="Q281" s="87" cm="1">
        <f t="array" ref="Q281">IF($X281="Non-local",VLOOKUP($E281,$AI$40:$AW$44,COLUMN($AW:$AW)-COLUMN($AH:$AH),FALSE),IF($X281="Unknown",VLOOKUP($E281,$AI$47:$AW$51,COLUMN($AW:$AW)-COLUMN($AH:$AH),FALSE),0))</f>
        <v>470.18520000000001</v>
      </c>
      <c r="R281" s="87" cm="1">
        <f t="array" ref="R281">IF($X281="Non-local",VLOOKUP($E281,$AI$88:$AW$92,COLUMN($AW:$AW)-COLUMN($AH:$AH),FALSE),IF($X281="Unknown",VLOOKUP($E281,$AI$95:$AW$99,COLUMN($AW:$AW)-COLUMN($AH:$AH),FALSE),0))</f>
        <v>0.13052013767768686</v>
      </c>
      <c r="S281" s="87" cm="1">
        <f t="array" ref="S281">VLOOKUP($E281,$AI$111:$AW$115,COLUMN($AW:$AW)-COLUMN($AH:$AH),FALSE)</f>
        <v>410.28773999999999</v>
      </c>
      <c r="T281" s="104">
        <f t="shared" si="226"/>
        <v>0.80295317006940492</v>
      </c>
      <c r="U281" s="104">
        <f t="shared" si="227"/>
        <v>1812.545099843041</v>
      </c>
      <c r="V281" s="87" cm="1">
        <f t="array" ref="V281">VLOOKUP($E281,$AI$118:$AW$122,COLUMN($AW:$AW)-COLUMN($AH:$AH),FALSE)</f>
        <v>161.75600000000003</v>
      </c>
      <c r="W281" s="87" t="str">
        <f t="shared" si="231"/>
        <v>Domestic</v>
      </c>
      <c r="X281" s="87" t="str">
        <f t="shared" si="232"/>
        <v>Non-local</v>
      </c>
      <c r="Y281" s="104"/>
      <c r="Z281" s="87" t="str">
        <f t="shared" si="228"/>
        <v>USA</v>
      </c>
      <c r="AA281" s="87" t="str">
        <f t="shared" si="229"/>
        <v>USA</v>
      </c>
      <c r="AB281" s="82" cm="1">
        <f t="array" ref="AB281">VLOOKUP(B281,'GDP per Capita'!$T$2:$V$4235,COLUMN('GDP per Capita'!$V:$V)-COLUMN('GDP per Capita'!$S:$S),FALSE)</f>
        <v>63809.64</v>
      </c>
      <c r="AC281" s="82">
        <f t="shared" si="233"/>
        <v>63809.64</v>
      </c>
      <c r="AD281" s="82">
        <f t="shared" si="234"/>
        <v>63809.64</v>
      </c>
      <c r="AE281" s="88">
        <f t="shared" si="230"/>
        <v>2.8405505811395285E-2</v>
      </c>
    </row>
    <row r="282" spans="1:31">
      <c r="A282" s="77" t="s">
        <v>1008</v>
      </c>
      <c r="B282" s="77">
        <v>281</v>
      </c>
      <c r="C282" s="77" t="s">
        <v>416</v>
      </c>
      <c r="D282" s="77" t="s">
        <v>31</v>
      </c>
      <c r="E282" s="77">
        <v>2020</v>
      </c>
      <c r="F282" s="77">
        <v>51.507321900000001</v>
      </c>
      <c r="G282" s="77">
        <v>-0.12764739999999999</v>
      </c>
      <c r="H282" s="77">
        <v>0</v>
      </c>
      <c r="I282" s="77" t="s">
        <v>881</v>
      </c>
      <c r="J282" s="77">
        <v>43.074761000000002</v>
      </c>
      <c r="K282" s="77">
        <v>-89.383761300000003</v>
      </c>
      <c r="L282" s="77">
        <v>12739.919646710399</v>
      </c>
      <c r="M282" s="77">
        <v>1.9721479562977999</v>
      </c>
      <c r="N282" s="77">
        <v>0</v>
      </c>
      <c r="O282" s="77">
        <v>1337.69156290459</v>
      </c>
      <c r="P282" s="87" cm="1">
        <f t="array" ref="P282">IF($X282="Non-local",VLOOKUP($E282,$AI$64:$AW$68,COLUMN($AW:$AW)-COLUMN($AH:$AH),FALSE),IF($X282="Unknown",VLOOKUP($E282,$AI$71:$AW$75,COLUMN($AW:$AW)-COLUMN($AH:$AH),FALSE),0))</f>
        <v>224</v>
      </c>
      <c r="Q282" s="87" cm="1">
        <f t="array" ref="Q282">IF($X282="Non-local",VLOOKUP($E282,$AI$40:$AW$44,COLUMN($AW:$AW)-COLUMN($AH:$AH),FALSE),IF($X282="Unknown",VLOOKUP($E282,$AI$47:$AW$51,COLUMN($AW:$AW)-COLUMN($AH:$AH),FALSE),0))</f>
        <v>470.18520000000001</v>
      </c>
      <c r="R282" s="87" cm="1">
        <f t="array" ref="R282">IF($X282="Non-local",VLOOKUP($E282,$AI$88:$AW$92,COLUMN($AW:$AW)-COLUMN($AH:$AH),FALSE),IF($X282="Unknown",VLOOKUP($E282,$AI$95:$AW$99,COLUMN($AW:$AW)-COLUMN($AH:$AH),FALSE),0))</f>
        <v>0.13052013767768686</v>
      </c>
      <c r="S282" s="87" cm="1">
        <f t="array" ref="S282">VLOOKUP($E282,$AI$111:$AW$115,COLUMN($AW:$AW)-COLUMN($AH:$AH),FALSE)</f>
        <v>410.28773999999999</v>
      </c>
      <c r="T282" s="104">
        <f t="shared" si="226"/>
        <v>2.1026680939754869</v>
      </c>
      <c r="U282" s="104">
        <f t="shared" si="227"/>
        <v>2442.1645029045903</v>
      </c>
      <c r="V282" s="87" cm="1">
        <f t="array" ref="V282">VLOOKUP($E282,$AI$118:$AW$122,COLUMN($AW:$AW)-COLUMN($AH:$AH),FALSE)</f>
        <v>161.75600000000003</v>
      </c>
      <c r="W282" s="87" t="str">
        <f t="shared" si="231"/>
        <v>International</v>
      </c>
      <c r="X282" s="87" t="str">
        <f t="shared" si="232"/>
        <v>Non-local</v>
      </c>
      <c r="Y282" s="104"/>
      <c r="Z282" s="87" t="str">
        <f t="shared" si="228"/>
        <v>United Kingdom</v>
      </c>
      <c r="AA282" s="87" t="str">
        <f t="shared" si="229"/>
        <v>Europe</v>
      </c>
      <c r="AB282" s="82" cm="1">
        <f t="array" ref="AB282">VLOOKUP(B282,'GDP per Capita'!$T$2:$V$4235,COLUMN('GDP per Capita'!$V:$V)-COLUMN('GDP per Capita'!$S:$S),FALSE)</f>
        <v>40800.480000000003</v>
      </c>
      <c r="AC282" s="82">
        <f t="shared" si="233"/>
        <v>40800.480000000003</v>
      </c>
      <c r="AD282" s="82">
        <f t="shared" si="234"/>
        <v>40800.480000000003</v>
      </c>
      <c r="AE282" s="88">
        <f t="shared" si="230"/>
        <v>5.9856268919007576E-2</v>
      </c>
    </row>
    <row r="283" spans="1:31">
      <c r="A283" s="77" t="s">
        <v>34</v>
      </c>
      <c r="B283" s="77">
        <v>282</v>
      </c>
      <c r="C283" s="77" t="s">
        <v>34</v>
      </c>
      <c r="D283" s="77" t="s">
        <v>34</v>
      </c>
      <c r="E283" s="77">
        <v>2020</v>
      </c>
      <c r="F283" s="77">
        <v>0</v>
      </c>
      <c r="G283" s="77">
        <v>0</v>
      </c>
      <c r="H283" s="77">
        <v>0</v>
      </c>
      <c r="I283" s="77" t="s">
        <v>881</v>
      </c>
      <c r="J283" s="77">
        <v>43.074761000000002</v>
      </c>
      <c r="K283" s="77">
        <v>-89.383761300000003</v>
      </c>
      <c r="L283" s="77">
        <v>4610.0412007298301</v>
      </c>
      <c r="M283" s="77">
        <v>0.80715542109624605</v>
      </c>
      <c r="N283" s="77">
        <v>1</v>
      </c>
      <c r="O283" s="77">
        <v>553.20494408757997</v>
      </c>
      <c r="P283" s="87" cm="1">
        <f t="array" ref="P283">IF($X283="Non-local",VLOOKUP($E283,$AI$64:$AW$68,COLUMN($AW:$AW)-COLUMN($AH:$AH),FALSE),IF($X283="Unknown",VLOOKUP($E283,$AI$71:$AW$75,COLUMN($AW:$AW)-COLUMN($AH:$AH),FALSE),0))</f>
        <v>214.50706319702601</v>
      </c>
      <c r="Q283" s="87" cm="1">
        <f t="array" ref="Q283">IF($X283="Non-local",VLOOKUP($E283,$AI$40:$AW$44,COLUMN($AW:$AW)-COLUMN($AH:$AH),FALSE),IF($X283="Unknown",VLOOKUP($E283,$AI$47:$AW$51,COLUMN($AW:$AW)-COLUMN($AH:$AH),FALSE),0))</f>
        <v>450.25913576208183</v>
      </c>
      <c r="R283" s="87" cm="1">
        <f t="array" ref="R283">IF($X283="Non-local",VLOOKUP($E283,$AI$88:$AW$92,COLUMN($AW:$AW)-COLUMN($AH:$AH),FALSE),IF($X283="Unknown",VLOOKUP($E283,$AI$95:$AW$99,COLUMN($AW:$AW)-COLUMN($AH:$AH),FALSE),0))</f>
        <v>0.12498880098800048</v>
      </c>
      <c r="S283" s="87" cm="1">
        <f t="array" ref="S283">VLOOKUP($E283,$AI$111:$AW$115,COLUMN($AW:$AW)-COLUMN($AH:$AH),FALSE)</f>
        <v>410.28773999999999</v>
      </c>
      <c r="T283" s="104">
        <f t="shared" si="226"/>
        <v>0.93214422208424652</v>
      </c>
      <c r="U283" s="104">
        <f t="shared" si="227"/>
        <v>1628.2588830466877</v>
      </c>
      <c r="V283" s="87" cm="1">
        <f t="array" ref="V283">VLOOKUP($E283,$AI$118:$AW$122,COLUMN($AW:$AW)-COLUMN($AH:$AH),FALSE)</f>
        <v>161.75600000000003</v>
      </c>
      <c r="W283" s="87" t="str">
        <f t="shared" si="231"/>
        <v>Unknown</v>
      </c>
      <c r="X283" s="87" t="str">
        <f t="shared" si="232"/>
        <v>Unknown</v>
      </c>
      <c r="Y283" s="104"/>
      <c r="Z283" s="87" t="str">
        <f t="shared" si="228"/>
        <v>Unknown</v>
      </c>
      <c r="AA283" s="87" t="str">
        <f t="shared" si="229"/>
        <v>Unknown</v>
      </c>
      <c r="AB283" s="82" t="e" cm="1">
        <f t="array" ref="AB283">VLOOKUP(B283,'GDP per Capita'!$T$2:$V$4235,COLUMN('GDP per Capita'!$V:$V)-COLUMN('GDP per Capita'!$S:$S),FALSE)</f>
        <v>#N/A</v>
      </c>
      <c r="AC283" s="82" t="str">
        <f t="shared" si="233"/>
        <v/>
      </c>
      <c r="AD283" s="82">
        <f t="shared" si="234"/>
        <v>61228.93767638311</v>
      </c>
      <c r="AE283" s="88">
        <f t="shared" si="230"/>
        <v>2.6592963145181774E-2</v>
      </c>
    </row>
    <row r="284" spans="1:31">
      <c r="A284" s="77" t="s">
        <v>1039</v>
      </c>
      <c r="B284" s="77">
        <v>283</v>
      </c>
      <c r="C284" s="77" t="s">
        <v>29</v>
      </c>
      <c r="D284" s="77" t="s">
        <v>29</v>
      </c>
      <c r="E284" s="77">
        <v>2020</v>
      </c>
      <c r="F284" s="77">
        <v>40.753990999999999</v>
      </c>
      <c r="G284" s="77">
        <v>-73.765966000000006</v>
      </c>
      <c r="H284" s="77">
        <v>0</v>
      </c>
      <c r="I284" s="77" t="s">
        <v>881</v>
      </c>
      <c r="J284" s="77">
        <v>43.074761000000002</v>
      </c>
      <c r="K284" s="77">
        <v>-89.383761300000003</v>
      </c>
      <c r="L284" s="77">
        <v>2631.5139977951599</v>
      </c>
      <c r="M284" s="77">
        <v>0.50910937570841597</v>
      </c>
      <c r="N284" s="77">
        <v>0</v>
      </c>
      <c r="O284" s="77">
        <v>505.25068757666997</v>
      </c>
      <c r="P284" s="87" cm="1">
        <f t="array" ref="P284">IF($X284="Non-local",VLOOKUP($E284,$AI$64:$AW$68,COLUMN($AW:$AW)-COLUMN($AH:$AH),FALSE),IF($X284="Unknown",VLOOKUP($E284,$AI$71:$AW$75,COLUMN($AW:$AW)-COLUMN($AH:$AH),FALSE),0))</f>
        <v>224</v>
      </c>
      <c r="Q284" s="87" cm="1">
        <f t="array" ref="Q284">IF($X284="Non-local",VLOOKUP($E284,$AI$40:$AW$44,COLUMN($AW:$AW)-COLUMN($AH:$AH),FALSE),IF($X284="Unknown",VLOOKUP($E284,$AI$47:$AW$51,COLUMN($AW:$AW)-COLUMN($AH:$AH),FALSE),0))</f>
        <v>470.18520000000001</v>
      </c>
      <c r="R284" s="87" cm="1">
        <f t="array" ref="R284">IF($X284="Non-local",VLOOKUP($E284,$AI$88:$AW$92,COLUMN($AW:$AW)-COLUMN($AH:$AH),FALSE),IF($X284="Unknown",VLOOKUP($E284,$AI$95:$AW$99,COLUMN($AW:$AW)-COLUMN($AH:$AH),FALSE),0))</f>
        <v>0.13052013767768686</v>
      </c>
      <c r="S284" s="87" cm="1">
        <f t="array" ref="S284">VLOOKUP($E284,$AI$111:$AW$115,COLUMN($AW:$AW)-COLUMN($AH:$AH),FALSE)</f>
        <v>410.28773999999999</v>
      </c>
      <c r="T284" s="104">
        <f t="shared" si="226"/>
        <v>0.63962951338610285</v>
      </c>
      <c r="U284" s="104">
        <f t="shared" si="227"/>
        <v>1609.72362757667</v>
      </c>
      <c r="V284" s="87" cm="1">
        <f t="array" ref="V284">VLOOKUP($E284,$AI$118:$AW$122,COLUMN($AW:$AW)-COLUMN($AH:$AH),FALSE)</f>
        <v>161.75600000000003</v>
      </c>
      <c r="W284" s="87" t="str">
        <f t="shared" si="231"/>
        <v>Domestic</v>
      </c>
      <c r="X284" s="87" t="str">
        <f t="shared" si="232"/>
        <v>Non-local</v>
      </c>
      <c r="Y284" s="104"/>
      <c r="Z284" s="87" t="str">
        <f t="shared" si="228"/>
        <v>USA</v>
      </c>
      <c r="AA284" s="87" t="str">
        <f t="shared" si="229"/>
        <v>USA</v>
      </c>
      <c r="AB284" s="82" cm="1">
        <f t="array" ref="AB284">VLOOKUP(B284,'GDP per Capita'!$T$2:$V$4235,COLUMN('GDP per Capita'!$V:$V)-COLUMN('GDP per Capita'!$S:$S),FALSE)</f>
        <v>63809.64</v>
      </c>
      <c r="AC284" s="82">
        <f t="shared" si="233"/>
        <v>63809.64</v>
      </c>
      <c r="AD284" s="82">
        <f t="shared" si="234"/>
        <v>63809.64</v>
      </c>
      <c r="AE284" s="88">
        <f t="shared" si="230"/>
        <v>2.5226966138293054E-2</v>
      </c>
    </row>
    <row r="285" spans="1:31">
      <c r="A285" s="77" t="s">
        <v>938</v>
      </c>
      <c r="B285" s="77">
        <v>284</v>
      </c>
      <c r="C285" s="77" t="s">
        <v>29</v>
      </c>
      <c r="D285" s="77" t="s">
        <v>29</v>
      </c>
      <c r="E285" s="77">
        <v>2020</v>
      </c>
      <c r="F285" s="77">
        <v>43.074760999999903</v>
      </c>
      <c r="G285" s="77">
        <v>-89.383761300000003</v>
      </c>
      <c r="H285" s="77">
        <v>1</v>
      </c>
      <c r="I285" s="77" t="s">
        <v>881</v>
      </c>
      <c r="J285" s="77">
        <v>43.074761000000002</v>
      </c>
      <c r="K285" s="77">
        <v>-89.383761300000003</v>
      </c>
      <c r="L285" s="77">
        <v>7.0732408818940899E-13</v>
      </c>
      <c r="M285" s="77">
        <v>0</v>
      </c>
      <c r="N285" s="77">
        <v>0</v>
      </c>
      <c r="O285" s="77">
        <v>0</v>
      </c>
      <c r="P285" s="87" cm="1">
        <f t="array" ref="P285">IF($X285="Non-local",VLOOKUP($E285,$AI$64:$AW$68,COLUMN($AW:$AW)-COLUMN($AH:$AH),FALSE),IF($X285="Unknown",VLOOKUP($E285,$AI$71:$AW$75,COLUMN($AW:$AW)-COLUMN($AH:$AH),FALSE),0))</f>
        <v>0</v>
      </c>
      <c r="Q285" s="87" cm="1">
        <f t="array" ref="Q285">IF($X285="Non-local",VLOOKUP($E285,$AI$40:$AW$44,COLUMN($AW:$AW)-COLUMN($AH:$AH),FALSE),IF($X285="Unknown",VLOOKUP($E285,$AI$47:$AW$51,COLUMN($AW:$AW)-COLUMN($AH:$AH),FALSE),0))</f>
        <v>0</v>
      </c>
      <c r="R285" s="87" cm="1">
        <f t="array" ref="R285">IF($X285="Non-local",VLOOKUP($E285,$AI$88:$AW$92,COLUMN($AW:$AW)-COLUMN($AH:$AH),FALSE),IF($X285="Unknown",VLOOKUP($E285,$AI$95:$AW$99,COLUMN($AW:$AW)-COLUMN($AH:$AH),FALSE),0))</f>
        <v>0</v>
      </c>
      <c r="S285" s="87" cm="1">
        <f t="array" ref="S285">VLOOKUP($E285,$AI$111:$AW$115,COLUMN($AW:$AW)-COLUMN($AH:$AH),FALSE)</f>
        <v>410.28773999999999</v>
      </c>
      <c r="T285" s="104">
        <f t="shared" si="226"/>
        <v>0</v>
      </c>
      <c r="U285" s="104">
        <f t="shared" si="227"/>
        <v>410.28773999999999</v>
      </c>
      <c r="V285" s="87" cm="1">
        <f t="array" ref="V285">VLOOKUP($E285,$AI$118:$AW$122,COLUMN($AW:$AW)-COLUMN($AH:$AH),FALSE)</f>
        <v>161.75600000000003</v>
      </c>
      <c r="W285" s="87" t="str">
        <f t="shared" si="231"/>
        <v>Domestic</v>
      </c>
      <c r="X285" s="87" t="str">
        <f t="shared" si="232"/>
        <v>Local</v>
      </c>
      <c r="Y285" s="104"/>
      <c r="Z285" s="87" t="str">
        <f t="shared" si="228"/>
        <v>USA</v>
      </c>
      <c r="AA285" s="87" t="str">
        <f t="shared" si="229"/>
        <v>USA</v>
      </c>
      <c r="AB285" s="82" cm="1">
        <f t="array" ref="AB285">VLOOKUP(B285,'GDP per Capita'!$T$2:$V$4235,COLUMN('GDP per Capita'!$V:$V)-COLUMN('GDP per Capita'!$S:$S),FALSE)</f>
        <v>63809.64</v>
      </c>
      <c r="AC285" s="82">
        <f t="shared" si="233"/>
        <v>63809.64</v>
      </c>
      <c r="AD285" s="82">
        <f t="shared" si="234"/>
        <v>63809.64</v>
      </c>
      <c r="AE285" s="88">
        <f t="shared" si="230"/>
        <v>6.4298707844143927E-3</v>
      </c>
    </row>
    <row r="286" spans="1:31">
      <c r="A286" s="77" t="s">
        <v>1024</v>
      </c>
      <c r="B286" s="77">
        <v>285</v>
      </c>
      <c r="C286" s="77" t="s">
        <v>29</v>
      </c>
      <c r="D286" s="77" t="s">
        <v>29</v>
      </c>
      <c r="E286" s="77">
        <v>2020</v>
      </c>
      <c r="F286" s="77">
        <v>43.630786299999997</v>
      </c>
      <c r="G286" s="77">
        <v>-74.465927500000006</v>
      </c>
      <c r="H286" s="77">
        <v>0</v>
      </c>
      <c r="I286" s="77" t="s">
        <v>881</v>
      </c>
      <c r="J286" s="77">
        <v>43.074761000000002</v>
      </c>
      <c r="K286" s="77">
        <v>-89.383761300000003</v>
      </c>
      <c r="L286" s="77">
        <v>2412.2625075697101</v>
      </c>
      <c r="M286" s="77">
        <v>0.480158361930283</v>
      </c>
      <c r="N286" s="77">
        <v>0</v>
      </c>
      <c r="O286" s="77">
        <v>463.15440145338601</v>
      </c>
      <c r="P286" s="87" cm="1">
        <f t="array" ref="P286">IF($X286="Non-local",VLOOKUP($E286,$AI$64:$AW$68,COLUMN($AW:$AW)-COLUMN($AH:$AH),FALSE),IF($X286="Unknown",VLOOKUP($E286,$AI$71:$AW$75,COLUMN($AW:$AW)-COLUMN($AH:$AH),FALSE),0))</f>
        <v>224</v>
      </c>
      <c r="Q286" s="87" cm="1">
        <f t="array" ref="Q286">IF($X286="Non-local",VLOOKUP($E286,$AI$40:$AW$44,COLUMN($AW:$AW)-COLUMN($AH:$AH),FALSE),IF($X286="Unknown",VLOOKUP($E286,$AI$47:$AW$51,COLUMN($AW:$AW)-COLUMN($AH:$AH),FALSE),0))</f>
        <v>470.18520000000001</v>
      </c>
      <c r="R286" s="87" cm="1">
        <f t="array" ref="R286">IF($X286="Non-local",VLOOKUP($E286,$AI$88:$AW$92,COLUMN($AW:$AW)-COLUMN($AH:$AH),FALSE),IF($X286="Unknown",VLOOKUP($E286,$AI$95:$AW$99,COLUMN($AW:$AW)-COLUMN($AH:$AH),FALSE),0))</f>
        <v>0.13052013767768686</v>
      </c>
      <c r="S286" s="87" cm="1">
        <f t="array" ref="S286">VLOOKUP($E286,$AI$111:$AW$115,COLUMN($AW:$AW)-COLUMN($AH:$AH),FALSE)</f>
        <v>410.28773999999999</v>
      </c>
      <c r="T286" s="104">
        <f t="shared" si="226"/>
        <v>0.61067849960796983</v>
      </c>
      <c r="U286" s="104">
        <f t="shared" si="227"/>
        <v>1567.627341453386</v>
      </c>
      <c r="V286" s="87" cm="1">
        <f t="array" ref="V286">VLOOKUP($E286,$AI$118:$AW$122,COLUMN($AW:$AW)-COLUMN($AH:$AH),FALSE)</f>
        <v>161.75600000000003</v>
      </c>
      <c r="W286" s="87" t="str">
        <f t="shared" si="231"/>
        <v>Domestic</v>
      </c>
      <c r="X286" s="87" t="str">
        <f t="shared" si="232"/>
        <v>Non-local</v>
      </c>
      <c r="Y286" s="104"/>
      <c r="Z286" s="87" t="str">
        <f t="shared" si="228"/>
        <v>USA</v>
      </c>
      <c r="AA286" s="87" t="str">
        <f t="shared" si="229"/>
        <v>USA</v>
      </c>
      <c r="AB286" s="82" cm="1">
        <f t="array" ref="AB286">VLOOKUP(B286,'GDP per Capita'!$T$2:$V$4235,COLUMN('GDP per Capita'!$V:$V)-COLUMN('GDP per Capita'!$S:$S),FALSE)</f>
        <v>63809.64</v>
      </c>
      <c r="AC286" s="82">
        <f t="shared" si="233"/>
        <v>63809.64</v>
      </c>
      <c r="AD286" s="82">
        <f t="shared" si="234"/>
        <v>63809.64</v>
      </c>
      <c r="AE286" s="88">
        <f t="shared" si="230"/>
        <v>2.4567249422710831E-2</v>
      </c>
    </row>
    <row r="287" spans="1:31">
      <c r="A287" s="77" t="s">
        <v>880</v>
      </c>
      <c r="B287" s="77">
        <v>286</v>
      </c>
      <c r="C287" s="77" t="s">
        <v>29</v>
      </c>
      <c r="D287" s="77" t="s">
        <v>29</v>
      </c>
      <c r="E287" s="77">
        <v>2020</v>
      </c>
      <c r="F287" s="77">
        <v>37.779026199999997</v>
      </c>
      <c r="G287" s="77">
        <v>-122.41990610000001</v>
      </c>
      <c r="H287" s="77">
        <v>0</v>
      </c>
      <c r="I287" s="77" t="s">
        <v>881</v>
      </c>
      <c r="J287" s="77">
        <v>43.074761000000002</v>
      </c>
      <c r="K287" s="77">
        <v>-89.383761300000003</v>
      </c>
      <c r="L287" s="77">
        <v>5676.70598860272</v>
      </c>
      <c r="M287" s="77">
        <v>0.96820680380589896</v>
      </c>
      <c r="N287" s="77">
        <v>0</v>
      </c>
      <c r="O287" s="77">
        <v>681.20471863232603</v>
      </c>
      <c r="P287" s="87" cm="1">
        <f t="array" ref="P287">IF($X287="Non-local",VLOOKUP($E287,$AI$64:$AW$68,COLUMN($AW:$AW)-COLUMN($AH:$AH),FALSE),IF($X287="Unknown",VLOOKUP($E287,$AI$71:$AW$75,COLUMN($AW:$AW)-COLUMN($AH:$AH),FALSE),0))</f>
        <v>224</v>
      </c>
      <c r="Q287" s="87" cm="1">
        <f t="array" ref="Q287">IF($X287="Non-local",VLOOKUP($E287,$AI$40:$AW$44,COLUMN($AW:$AW)-COLUMN($AH:$AH),FALSE),IF($X287="Unknown",VLOOKUP($E287,$AI$47:$AW$51,COLUMN($AW:$AW)-COLUMN($AH:$AH),FALSE),0))</f>
        <v>470.18520000000001</v>
      </c>
      <c r="R287" s="87" cm="1">
        <f t="array" ref="R287">IF($X287="Non-local",VLOOKUP($E287,$AI$88:$AW$92,COLUMN($AW:$AW)-COLUMN($AH:$AH),FALSE),IF($X287="Unknown",VLOOKUP($E287,$AI$95:$AW$99,COLUMN($AW:$AW)-COLUMN($AH:$AH),FALSE),0))</f>
        <v>0.13052013767768686</v>
      </c>
      <c r="S287" s="87" cm="1">
        <f t="array" ref="S287">VLOOKUP($E287,$AI$111:$AW$115,COLUMN($AW:$AW)-COLUMN($AH:$AH),FALSE)</f>
        <v>410.28773999999999</v>
      </c>
      <c r="T287" s="104">
        <f t="shared" si="226"/>
        <v>1.0987269414835859</v>
      </c>
      <c r="U287" s="104">
        <f t="shared" si="227"/>
        <v>1785.677658632326</v>
      </c>
      <c r="V287" s="87" cm="1">
        <f t="array" ref="V287">VLOOKUP($E287,$AI$118:$AW$122,COLUMN($AW:$AW)-COLUMN($AH:$AH),FALSE)</f>
        <v>161.75600000000003</v>
      </c>
      <c r="W287" s="87" t="str">
        <f t="shared" si="231"/>
        <v>Domestic</v>
      </c>
      <c r="X287" s="87" t="str">
        <f t="shared" si="232"/>
        <v>Non-local</v>
      </c>
      <c r="Y287" s="104"/>
      <c r="Z287" s="87" t="str">
        <f t="shared" si="228"/>
        <v>USA</v>
      </c>
      <c r="AA287" s="87" t="str">
        <f t="shared" si="229"/>
        <v>USA</v>
      </c>
      <c r="AB287" s="82" cm="1">
        <f t="array" ref="AB287">VLOOKUP(B287,'GDP per Capita'!$T$2:$V$4235,COLUMN('GDP per Capita'!$V:$V)-COLUMN('GDP per Capita'!$S:$S),FALSE)</f>
        <v>63809.64</v>
      </c>
      <c r="AC287" s="82">
        <f t="shared" si="233"/>
        <v>63809.64</v>
      </c>
      <c r="AD287" s="82">
        <f t="shared" si="234"/>
        <v>63809.64</v>
      </c>
      <c r="AE287" s="88">
        <f t="shared" si="230"/>
        <v>2.7984449663598261E-2</v>
      </c>
    </row>
    <row r="288" spans="1:31">
      <c r="A288" s="77" t="s">
        <v>1040</v>
      </c>
      <c r="B288" s="77">
        <v>287</v>
      </c>
      <c r="C288" s="77" t="s">
        <v>29</v>
      </c>
      <c r="D288" s="77" t="s">
        <v>29</v>
      </c>
      <c r="E288" s="77">
        <v>2020</v>
      </c>
      <c r="F288" s="77">
        <v>41.636215200000002</v>
      </c>
      <c r="G288" s="77">
        <v>-70.934205000000006</v>
      </c>
      <c r="H288" s="77">
        <v>0</v>
      </c>
      <c r="I288" s="77" t="s">
        <v>881</v>
      </c>
      <c r="J288" s="77">
        <v>43.074761000000002</v>
      </c>
      <c r="K288" s="77">
        <v>-89.383761300000003</v>
      </c>
      <c r="L288" s="77">
        <v>3042.6414109492798</v>
      </c>
      <c r="M288" s="77">
        <v>0.56971341760995098</v>
      </c>
      <c r="N288" s="77">
        <v>0</v>
      </c>
      <c r="O288" s="77">
        <v>584.18715090226203</v>
      </c>
      <c r="P288" s="87" cm="1">
        <f t="array" ref="P288">IF($X288="Non-local",VLOOKUP($E288,$AI$64:$AW$68,COLUMN($AW:$AW)-COLUMN($AH:$AH),FALSE),IF($X288="Unknown",VLOOKUP($E288,$AI$71:$AW$75,COLUMN($AW:$AW)-COLUMN($AH:$AH),FALSE),0))</f>
        <v>224</v>
      </c>
      <c r="Q288" s="87" cm="1">
        <f t="array" ref="Q288">IF($X288="Non-local",VLOOKUP($E288,$AI$40:$AW$44,COLUMN($AW:$AW)-COLUMN($AH:$AH),FALSE),IF($X288="Unknown",VLOOKUP($E288,$AI$47:$AW$51,COLUMN($AW:$AW)-COLUMN($AH:$AH),FALSE),0))</f>
        <v>470.18520000000001</v>
      </c>
      <c r="R288" s="87" cm="1">
        <f t="array" ref="R288">IF($X288="Non-local",VLOOKUP($E288,$AI$88:$AW$92,COLUMN($AW:$AW)-COLUMN($AH:$AH),FALSE),IF($X288="Unknown",VLOOKUP($E288,$AI$95:$AW$99,COLUMN($AW:$AW)-COLUMN($AH:$AH),FALSE),0))</f>
        <v>0.13052013767768686</v>
      </c>
      <c r="S288" s="87" cm="1">
        <f t="array" ref="S288">VLOOKUP($E288,$AI$111:$AW$115,COLUMN($AW:$AW)-COLUMN($AH:$AH),FALSE)</f>
        <v>410.28773999999999</v>
      </c>
      <c r="T288" s="104">
        <f t="shared" si="226"/>
        <v>0.70023355528763787</v>
      </c>
      <c r="U288" s="104">
        <f t="shared" si="227"/>
        <v>1688.660090902262</v>
      </c>
      <c r="V288" s="87" cm="1">
        <f t="array" ref="V288">VLOOKUP($E288,$AI$118:$AW$122,COLUMN($AW:$AW)-COLUMN($AH:$AH),FALSE)</f>
        <v>161.75600000000003</v>
      </c>
      <c r="W288" s="87" t="str">
        <f t="shared" si="231"/>
        <v>Domestic</v>
      </c>
      <c r="X288" s="87" t="str">
        <f t="shared" si="232"/>
        <v>Non-local</v>
      </c>
      <c r="Y288" s="104"/>
      <c r="Z288" s="87" t="str">
        <f t="shared" si="228"/>
        <v>USA</v>
      </c>
      <c r="AA288" s="87" t="str">
        <f t="shared" si="229"/>
        <v>USA</v>
      </c>
      <c r="AB288" s="82" cm="1">
        <f t="array" ref="AB288">VLOOKUP(B288,'GDP per Capita'!$T$2:$V$4235,COLUMN('GDP per Capita'!$V:$V)-COLUMN('GDP per Capita'!$S:$S),FALSE)</f>
        <v>63809.64</v>
      </c>
      <c r="AC288" s="82">
        <f t="shared" si="233"/>
        <v>63809.64</v>
      </c>
      <c r="AD288" s="82">
        <f t="shared" si="234"/>
        <v>63809.64</v>
      </c>
      <c r="AE288" s="88">
        <f t="shared" si="230"/>
        <v>2.6464027863223522E-2</v>
      </c>
    </row>
    <row r="289" spans="1:31">
      <c r="A289" s="77" t="s">
        <v>941</v>
      </c>
      <c r="B289" s="77">
        <v>288</v>
      </c>
      <c r="C289" s="77" t="s">
        <v>29</v>
      </c>
      <c r="D289" s="77" t="s">
        <v>29</v>
      </c>
      <c r="E289" s="77">
        <v>2020</v>
      </c>
      <c r="F289" s="77">
        <v>35.222571700000003</v>
      </c>
      <c r="G289" s="77">
        <v>-97.439481599999993</v>
      </c>
      <c r="H289" s="77">
        <v>0</v>
      </c>
      <c r="I289" s="77" t="s">
        <v>881</v>
      </c>
      <c r="J289" s="77">
        <v>43.074761000000002</v>
      </c>
      <c r="K289" s="77">
        <v>-89.383761300000003</v>
      </c>
      <c r="L289" s="77">
        <v>2229.2011972748301</v>
      </c>
      <c r="M289" s="77">
        <v>0.45598607233197302</v>
      </c>
      <c r="N289" s="77">
        <v>0</v>
      </c>
      <c r="O289" s="77">
        <v>428.00662987676702</v>
      </c>
      <c r="P289" s="87" cm="1">
        <f t="array" ref="P289">IF($X289="Non-local",VLOOKUP($E289,$AI$64:$AW$68,COLUMN($AW:$AW)-COLUMN($AH:$AH),FALSE),IF($X289="Unknown",VLOOKUP($E289,$AI$71:$AW$75,COLUMN($AW:$AW)-COLUMN($AH:$AH),FALSE),0))</f>
        <v>224</v>
      </c>
      <c r="Q289" s="87" cm="1">
        <f t="array" ref="Q289">IF($X289="Non-local",VLOOKUP($E289,$AI$40:$AW$44,COLUMN($AW:$AW)-COLUMN($AH:$AH),FALSE),IF($X289="Unknown",VLOOKUP($E289,$AI$47:$AW$51,COLUMN($AW:$AW)-COLUMN($AH:$AH),FALSE),0))</f>
        <v>470.18520000000001</v>
      </c>
      <c r="R289" s="87" cm="1">
        <f t="array" ref="R289">IF($X289="Non-local",VLOOKUP($E289,$AI$88:$AW$92,COLUMN($AW:$AW)-COLUMN($AH:$AH),FALSE),IF($X289="Unknown",VLOOKUP($E289,$AI$95:$AW$99,COLUMN($AW:$AW)-COLUMN($AH:$AH),FALSE),0))</f>
        <v>0.13052013767768686</v>
      </c>
      <c r="S289" s="87" cm="1">
        <f t="array" ref="S289">VLOOKUP($E289,$AI$111:$AW$115,COLUMN($AW:$AW)-COLUMN($AH:$AH),FALSE)</f>
        <v>410.28773999999999</v>
      </c>
      <c r="T289" s="104">
        <f t="shared" si="226"/>
        <v>0.58650621000965986</v>
      </c>
      <c r="U289" s="104">
        <f t="shared" si="227"/>
        <v>1532.4795698767668</v>
      </c>
      <c r="V289" s="87" cm="1">
        <f t="array" ref="V289">VLOOKUP($E289,$AI$118:$AW$122,COLUMN($AW:$AW)-COLUMN($AH:$AH),FALSE)</f>
        <v>161.75600000000003</v>
      </c>
      <c r="W289" s="87" t="str">
        <f t="shared" si="231"/>
        <v>Domestic</v>
      </c>
      <c r="X289" s="87" t="str">
        <f t="shared" si="232"/>
        <v>Non-local</v>
      </c>
      <c r="Y289" s="104"/>
      <c r="Z289" s="87" t="str">
        <f t="shared" si="228"/>
        <v>USA</v>
      </c>
      <c r="AA289" s="87" t="str">
        <f t="shared" si="229"/>
        <v>USA</v>
      </c>
      <c r="AB289" s="82" cm="1">
        <f t="array" ref="AB289">VLOOKUP(B289,'GDP per Capita'!$T$2:$V$4235,COLUMN('GDP per Capita'!$V:$V)-COLUMN('GDP per Capita'!$S:$S),FALSE)</f>
        <v>63809.64</v>
      </c>
      <c r="AC289" s="82">
        <f t="shared" si="233"/>
        <v>63809.64</v>
      </c>
      <c r="AD289" s="82">
        <f t="shared" si="234"/>
        <v>63809.64</v>
      </c>
      <c r="AE289" s="88">
        <f t="shared" si="230"/>
        <v>2.4016427139798419E-2</v>
      </c>
    </row>
    <row r="290" spans="1:31">
      <c r="A290" s="77" t="s">
        <v>1041</v>
      </c>
      <c r="B290" s="77">
        <v>289</v>
      </c>
      <c r="C290" s="77" t="s">
        <v>29</v>
      </c>
      <c r="D290" s="77" t="s">
        <v>29</v>
      </c>
      <c r="E290" s="77">
        <v>2020</v>
      </c>
      <c r="F290" s="77">
        <v>37.504936000000001</v>
      </c>
      <c r="G290" s="77">
        <v>-122.2618236</v>
      </c>
      <c r="H290" s="77">
        <v>0</v>
      </c>
      <c r="I290" s="77" t="s">
        <v>881</v>
      </c>
      <c r="J290" s="77">
        <v>43.074761000000002</v>
      </c>
      <c r="K290" s="77">
        <v>-89.383761300000003</v>
      </c>
      <c r="L290" s="77">
        <v>5674.5817377022404</v>
      </c>
      <c r="M290" s="77">
        <v>0.96791809481091695</v>
      </c>
      <c r="N290" s="77">
        <v>0</v>
      </c>
      <c r="O290" s="77">
        <v>680.94980852426897</v>
      </c>
      <c r="P290" s="87" cm="1">
        <f t="array" ref="P290">IF($X290="Non-local",VLOOKUP($E290,$AI$64:$AW$68,COLUMN($AW:$AW)-COLUMN($AH:$AH),FALSE),IF($X290="Unknown",VLOOKUP($E290,$AI$71:$AW$75,COLUMN($AW:$AW)-COLUMN($AH:$AH),FALSE),0))</f>
        <v>224</v>
      </c>
      <c r="Q290" s="87" cm="1">
        <f t="array" ref="Q290">IF($X290="Non-local",VLOOKUP($E290,$AI$40:$AW$44,COLUMN($AW:$AW)-COLUMN($AH:$AH),FALSE),IF($X290="Unknown",VLOOKUP($E290,$AI$47:$AW$51,COLUMN($AW:$AW)-COLUMN($AH:$AH),FALSE),0))</f>
        <v>470.18520000000001</v>
      </c>
      <c r="R290" s="87" cm="1">
        <f t="array" ref="R290">IF($X290="Non-local",VLOOKUP($E290,$AI$88:$AW$92,COLUMN($AW:$AW)-COLUMN($AH:$AH),FALSE),IF($X290="Unknown",VLOOKUP($E290,$AI$95:$AW$99,COLUMN($AW:$AW)-COLUMN($AH:$AH),FALSE),0))</f>
        <v>0.13052013767768686</v>
      </c>
      <c r="S290" s="87" cm="1">
        <f t="array" ref="S290">VLOOKUP($E290,$AI$111:$AW$115,COLUMN($AW:$AW)-COLUMN($AH:$AH),FALSE)</f>
        <v>410.28773999999999</v>
      </c>
      <c r="T290" s="104">
        <f t="shared" si="226"/>
        <v>1.0984382324886037</v>
      </c>
      <c r="U290" s="104">
        <f t="shared" si="227"/>
        <v>1785.4227485242689</v>
      </c>
      <c r="V290" s="87" cm="1">
        <f t="array" ref="V290">VLOOKUP($E290,$AI$118:$AW$122,COLUMN($AW:$AW)-COLUMN($AH:$AH),FALSE)</f>
        <v>161.75600000000003</v>
      </c>
      <c r="W290" s="87" t="str">
        <f t="shared" si="231"/>
        <v>Domestic</v>
      </c>
      <c r="X290" s="87" t="str">
        <f t="shared" si="232"/>
        <v>Non-local</v>
      </c>
      <c r="Y290" s="104"/>
      <c r="Z290" s="87" t="str">
        <f t="shared" si="228"/>
        <v>USA</v>
      </c>
      <c r="AA290" s="87" t="str">
        <f t="shared" si="229"/>
        <v>USA</v>
      </c>
      <c r="AB290" s="82" cm="1">
        <f t="array" ref="AB290">VLOOKUP(B290,'GDP per Capita'!$T$2:$V$4235,COLUMN('GDP per Capita'!$V:$V)-COLUMN('GDP per Capita'!$S:$S),FALSE)</f>
        <v>63809.64</v>
      </c>
      <c r="AC290" s="82">
        <f t="shared" si="233"/>
        <v>63809.64</v>
      </c>
      <c r="AD290" s="82">
        <f t="shared" si="234"/>
        <v>63809.64</v>
      </c>
      <c r="AE290" s="88">
        <f t="shared" si="230"/>
        <v>2.7980454810970081E-2</v>
      </c>
    </row>
    <row r="291" spans="1:31">
      <c r="A291" s="77" t="s">
        <v>1042</v>
      </c>
      <c r="B291" s="77">
        <v>290</v>
      </c>
      <c r="C291" s="77" t="s">
        <v>29</v>
      </c>
      <c r="D291" s="77" t="s">
        <v>29</v>
      </c>
      <c r="E291" s="77">
        <v>2020</v>
      </c>
      <c r="F291" s="77">
        <v>40.193689200000001</v>
      </c>
      <c r="G291" s="77">
        <v>-85.386527099999995</v>
      </c>
      <c r="H291" s="77">
        <v>0</v>
      </c>
      <c r="I291" s="77" t="s">
        <v>881</v>
      </c>
      <c r="J291" s="77">
        <v>43.074761000000002</v>
      </c>
      <c r="K291" s="77">
        <v>-89.383761300000003</v>
      </c>
      <c r="L291" s="77">
        <v>922.79920239392698</v>
      </c>
      <c r="M291" s="77">
        <v>0.28348251436441801</v>
      </c>
      <c r="N291" s="77">
        <v>0</v>
      </c>
      <c r="O291" s="77">
        <v>177.17744685963399</v>
      </c>
      <c r="P291" s="87" cm="1">
        <f t="array" ref="P291">IF($X291="Non-local",VLOOKUP($E291,$AI$64:$AW$68,COLUMN($AW:$AW)-COLUMN($AH:$AH),FALSE),IF($X291="Unknown",VLOOKUP($E291,$AI$71:$AW$75,COLUMN($AW:$AW)-COLUMN($AH:$AH),FALSE),0))</f>
        <v>224</v>
      </c>
      <c r="Q291" s="87" cm="1">
        <f t="array" ref="Q291">IF($X291="Non-local",VLOOKUP($E291,$AI$40:$AW$44,COLUMN($AW:$AW)-COLUMN($AH:$AH),FALSE),IF($X291="Unknown",VLOOKUP($E291,$AI$47:$AW$51,COLUMN($AW:$AW)-COLUMN($AH:$AH),FALSE),0))</f>
        <v>470.18520000000001</v>
      </c>
      <c r="R291" s="87" cm="1">
        <f t="array" ref="R291">IF($X291="Non-local",VLOOKUP($E291,$AI$88:$AW$92,COLUMN($AW:$AW)-COLUMN($AH:$AH),FALSE),IF($X291="Unknown",VLOOKUP($E291,$AI$95:$AW$99,COLUMN($AW:$AW)-COLUMN($AH:$AH),FALSE),0))</f>
        <v>0.13052013767768686</v>
      </c>
      <c r="S291" s="87" cm="1">
        <f t="array" ref="S291">VLOOKUP($E291,$AI$111:$AW$115,COLUMN($AW:$AW)-COLUMN($AH:$AH),FALSE)</f>
        <v>410.28773999999999</v>
      </c>
      <c r="T291" s="104">
        <f t="shared" si="226"/>
        <v>0.41400265204210485</v>
      </c>
      <c r="U291" s="104">
        <f t="shared" si="227"/>
        <v>1281.650386859634</v>
      </c>
      <c r="V291" s="87" cm="1">
        <f t="array" ref="V291">VLOOKUP($E291,$AI$118:$AW$122,COLUMN($AW:$AW)-COLUMN($AH:$AH),FALSE)</f>
        <v>161.75600000000003</v>
      </c>
      <c r="W291" s="87" t="str">
        <f t="shared" si="231"/>
        <v>Domestic</v>
      </c>
      <c r="X291" s="87" t="str">
        <f t="shared" si="232"/>
        <v>Non-local</v>
      </c>
      <c r="Y291" s="104"/>
      <c r="Z291" s="87" t="str">
        <f t="shared" si="228"/>
        <v>USA</v>
      </c>
      <c r="AA291" s="87" t="str">
        <f t="shared" si="229"/>
        <v>USA</v>
      </c>
      <c r="AB291" s="82" cm="1">
        <f t="array" ref="AB291">VLOOKUP(B291,'GDP per Capita'!$T$2:$V$4235,COLUMN('GDP per Capita'!$V:$V)-COLUMN('GDP per Capita'!$S:$S),FALSE)</f>
        <v>63809.64</v>
      </c>
      <c r="AC291" s="82">
        <f t="shared" si="233"/>
        <v>63809.64</v>
      </c>
      <c r="AD291" s="82">
        <f t="shared" si="234"/>
        <v>63809.64</v>
      </c>
      <c r="AE291" s="88">
        <f t="shared" si="230"/>
        <v>2.0085529190567976E-2</v>
      </c>
    </row>
    <row r="292" spans="1:31">
      <c r="A292" s="77" t="s">
        <v>1043</v>
      </c>
      <c r="B292" s="77">
        <v>291</v>
      </c>
      <c r="C292" s="77" t="s">
        <v>29</v>
      </c>
      <c r="D292" s="77" t="s">
        <v>29</v>
      </c>
      <c r="E292" s="77">
        <v>2020</v>
      </c>
      <c r="F292" s="77">
        <v>34.365355450000003</v>
      </c>
      <c r="G292" s="77">
        <v>-89.534908295442406</v>
      </c>
      <c r="H292" s="77">
        <v>0</v>
      </c>
      <c r="I292" s="77" t="s">
        <v>881</v>
      </c>
      <c r="J292" s="77">
        <v>43.074761000000002</v>
      </c>
      <c r="K292" s="77">
        <v>-89.383761300000003</v>
      </c>
      <c r="L292" s="77">
        <v>1937.0626980709901</v>
      </c>
      <c r="M292" s="77">
        <v>0.41741070982530598</v>
      </c>
      <c r="N292" s="77">
        <v>0</v>
      </c>
      <c r="O292" s="77">
        <v>371.91603802963101</v>
      </c>
      <c r="P292" s="87" cm="1">
        <f t="array" ref="P292">IF($X292="Non-local",VLOOKUP($E292,$AI$64:$AW$68,COLUMN($AW:$AW)-COLUMN($AH:$AH),FALSE),IF($X292="Unknown",VLOOKUP($E292,$AI$71:$AW$75,COLUMN($AW:$AW)-COLUMN($AH:$AH),FALSE),0))</f>
        <v>224</v>
      </c>
      <c r="Q292" s="87" cm="1">
        <f t="array" ref="Q292">IF($X292="Non-local",VLOOKUP($E292,$AI$40:$AW$44,COLUMN($AW:$AW)-COLUMN($AH:$AH),FALSE),IF($X292="Unknown",VLOOKUP($E292,$AI$47:$AW$51,COLUMN($AW:$AW)-COLUMN($AH:$AH),FALSE),0))</f>
        <v>470.18520000000001</v>
      </c>
      <c r="R292" s="87" cm="1">
        <f t="array" ref="R292">IF($X292="Non-local",VLOOKUP($E292,$AI$88:$AW$92,COLUMN($AW:$AW)-COLUMN($AH:$AH),FALSE),IF($X292="Unknown",VLOOKUP($E292,$AI$95:$AW$99,COLUMN($AW:$AW)-COLUMN($AH:$AH),FALSE),0))</f>
        <v>0.13052013767768686</v>
      </c>
      <c r="S292" s="87" cm="1">
        <f t="array" ref="S292">VLOOKUP($E292,$AI$111:$AW$115,COLUMN($AW:$AW)-COLUMN($AH:$AH),FALSE)</f>
        <v>410.28773999999999</v>
      </c>
      <c r="T292" s="104">
        <f t="shared" si="226"/>
        <v>0.54793084750299281</v>
      </c>
      <c r="U292" s="104">
        <f t="shared" si="227"/>
        <v>1476.3889780296311</v>
      </c>
      <c r="V292" s="87" cm="1">
        <f t="array" ref="V292">VLOOKUP($E292,$AI$118:$AW$122,COLUMN($AW:$AW)-COLUMN($AH:$AH),FALSE)</f>
        <v>161.75600000000003</v>
      </c>
      <c r="W292" s="87" t="str">
        <f t="shared" si="231"/>
        <v>Domestic</v>
      </c>
      <c r="X292" s="87" t="str">
        <f t="shared" si="232"/>
        <v>Non-local</v>
      </c>
      <c r="Y292" s="104"/>
      <c r="Z292" s="87" t="str">
        <f t="shared" si="228"/>
        <v>USA</v>
      </c>
      <c r="AA292" s="87" t="str">
        <f t="shared" si="229"/>
        <v>USA</v>
      </c>
      <c r="AB292" s="82" cm="1">
        <f t="array" ref="AB292">VLOOKUP(B292,'GDP per Capita'!$T$2:$V$4235,COLUMN('GDP per Capita'!$V:$V)-COLUMN('GDP per Capita'!$S:$S),FALSE)</f>
        <v>63809.64</v>
      </c>
      <c r="AC292" s="82">
        <f t="shared" si="233"/>
        <v>63809.64</v>
      </c>
      <c r="AD292" s="82">
        <f t="shared" si="234"/>
        <v>63809.64</v>
      </c>
      <c r="AE292" s="88">
        <f t="shared" si="230"/>
        <v>2.3137397077144316E-2</v>
      </c>
    </row>
    <row r="293" spans="1:31">
      <c r="A293" s="77" t="s">
        <v>1044</v>
      </c>
      <c r="B293" s="77">
        <v>292</v>
      </c>
      <c r="C293" s="77" t="s">
        <v>29</v>
      </c>
      <c r="D293" s="77" t="s">
        <v>29</v>
      </c>
      <c r="E293" s="77">
        <v>2020</v>
      </c>
      <c r="F293" s="77">
        <v>42.914241299999901</v>
      </c>
      <c r="G293" s="77">
        <v>-85.533004000000005</v>
      </c>
      <c r="H293" s="77">
        <v>0</v>
      </c>
      <c r="I293" s="77" t="s">
        <v>881</v>
      </c>
      <c r="J293" s="77">
        <v>43.074761000000002</v>
      </c>
      <c r="K293" s="77">
        <v>-89.383761300000003</v>
      </c>
      <c r="L293" s="77">
        <v>627.32677816781302</v>
      </c>
      <c r="M293" s="77">
        <v>0.24446692447705701</v>
      </c>
      <c r="N293" s="77">
        <v>0</v>
      </c>
      <c r="O293" s="77">
        <v>120.44674140822001</v>
      </c>
      <c r="P293" s="87" cm="1">
        <f t="array" ref="P293">IF($X293="Non-local",VLOOKUP($E293,$AI$64:$AW$68,COLUMN($AW:$AW)-COLUMN($AH:$AH),FALSE),IF($X293="Unknown",VLOOKUP($E293,$AI$71:$AW$75,COLUMN($AW:$AW)-COLUMN($AH:$AH),FALSE),0))</f>
        <v>224</v>
      </c>
      <c r="Q293" s="87" cm="1">
        <f t="array" ref="Q293">IF($X293="Non-local",VLOOKUP($E293,$AI$40:$AW$44,COLUMN($AW:$AW)-COLUMN($AH:$AH),FALSE),IF($X293="Unknown",VLOOKUP($E293,$AI$47:$AW$51,COLUMN($AW:$AW)-COLUMN($AH:$AH),FALSE),0))</f>
        <v>470.18520000000001</v>
      </c>
      <c r="R293" s="87" cm="1">
        <f t="array" ref="R293">IF($X293="Non-local",VLOOKUP($E293,$AI$88:$AW$92,COLUMN($AW:$AW)-COLUMN($AH:$AH),FALSE),IF($X293="Unknown",VLOOKUP($E293,$AI$95:$AW$99,COLUMN($AW:$AW)-COLUMN($AH:$AH),FALSE),0))</f>
        <v>0.13052013767768686</v>
      </c>
      <c r="S293" s="87" cm="1">
        <f t="array" ref="S293">VLOOKUP($E293,$AI$111:$AW$115,COLUMN($AW:$AW)-COLUMN($AH:$AH),FALSE)</f>
        <v>410.28773999999999</v>
      </c>
      <c r="T293" s="104">
        <f t="shared" si="226"/>
        <v>0.37498706215474387</v>
      </c>
      <c r="U293" s="104">
        <f t="shared" si="227"/>
        <v>1224.91968140822</v>
      </c>
      <c r="V293" s="87" cm="1">
        <f t="array" ref="V293">VLOOKUP($E293,$AI$118:$AW$122,COLUMN($AW:$AW)-COLUMN($AH:$AH),FALSE)</f>
        <v>161.75600000000003</v>
      </c>
      <c r="W293" s="87" t="str">
        <f t="shared" si="231"/>
        <v>Domestic</v>
      </c>
      <c r="X293" s="87" t="str">
        <f t="shared" si="232"/>
        <v>Non-local</v>
      </c>
      <c r="Y293" s="104"/>
      <c r="Z293" s="87" t="str">
        <f t="shared" si="228"/>
        <v>USA</v>
      </c>
      <c r="AA293" s="87" t="str">
        <f t="shared" si="229"/>
        <v>USA</v>
      </c>
      <c r="AB293" s="82" cm="1">
        <f t="array" ref="AB293">VLOOKUP(B293,'GDP per Capita'!$T$2:$V$4235,COLUMN('GDP per Capita'!$V:$V)-COLUMN('GDP per Capita'!$S:$S),FALSE)</f>
        <v>63809.64</v>
      </c>
      <c r="AC293" s="82">
        <f t="shared" si="233"/>
        <v>63809.64</v>
      </c>
      <c r="AD293" s="82">
        <f t="shared" si="234"/>
        <v>63809.64</v>
      </c>
      <c r="AE293" s="88">
        <f t="shared" si="230"/>
        <v>1.9196467515068569E-2</v>
      </c>
    </row>
    <row r="294" spans="1:31">
      <c r="A294" s="77" t="s">
        <v>1045</v>
      </c>
      <c r="B294" s="77">
        <v>293</v>
      </c>
      <c r="C294" s="77" t="s">
        <v>29</v>
      </c>
      <c r="D294" s="77" t="s">
        <v>29</v>
      </c>
      <c r="E294" s="77">
        <v>2020</v>
      </c>
      <c r="F294" s="77">
        <v>34.895671999999998</v>
      </c>
      <c r="G294" s="77">
        <v>-86.414989779394105</v>
      </c>
      <c r="H294" s="77">
        <v>0</v>
      </c>
      <c r="I294" s="77" t="s">
        <v>881</v>
      </c>
      <c r="J294" s="77">
        <v>43.074761000000002</v>
      </c>
      <c r="K294" s="77">
        <v>-89.383761300000003</v>
      </c>
      <c r="L294" s="77">
        <v>1889.6024035933001</v>
      </c>
      <c r="M294" s="77">
        <v>0.41114382590162002</v>
      </c>
      <c r="N294" s="77">
        <v>0</v>
      </c>
      <c r="O294" s="77">
        <v>362.803661489913</v>
      </c>
      <c r="P294" s="87" cm="1">
        <f t="array" ref="P294">IF($X294="Non-local",VLOOKUP($E294,$AI$64:$AW$68,COLUMN($AW:$AW)-COLUMN($AH:$AH),FALSE),IF($X294="Unknown",VLOOKUP($E294,$AI$71:$AW$75,COLUMN($AW:$AW)-COLUMN($AH:$AH),FALSE),0))</f>
        <v>224</v>
      </c>
      <c r="Q294" s="87" cm="1">
        <f t="array" ref="Q294">IF($X294="Non-local",VLOOKUP($E294,$AI$40:$AW$44,COLUMN($AW:$AW)-COLUMN($AH:$AH),FALSE),IF($X294="Unknown",VLOOKUP($E294,$AI$47:$AW$51,COLUMN($AW:$AW)-COLUMN($AH:$AH),FALSE),0))</f>
        <v>470.18520000000001</v>
      </c>
      <c r="R294" s="87" cm="1">
        <f t="array" ref="R294">IF($X294="Non-local",VLOOKUP($E294,$AI$88:$AW$92,COLUMN($AW:$AW)-COLUMN($AH:$AH),FALSE),IF($X294="Unknown",VLOOKUP($E294,$AI$95:$AW$99,COLUMN($AW:$AW)-COLUMN($AH:$AH),FALSE),0))</f>
        <v>0.13052013767768686</v>
      </c>
      <c r="S294" s="87" cm="1">
        <f t="array" ref="S294">VLOOKUP($E294,$AI$111:$AW$115,COLUMN($AW:$AW)-COLUMN($AH:$AH),FALSE)</f>
        <v>410.28773999999999</v>
      </c>
      <c r="T294" s="104">
        <f t="shared" si="226"/>
        <v>0.54166396357930691</v>
      </c>
      <c r="U294" s="104">
        <f t="shared" si="227"/>
        <v>1467.276601489913</v>
      </c>
      <c r="V294" s="87" cm="1">
        <f t="array" ref="V294">VLOOKUP($E294,$AI$118:$AW$122,COLUMN($AW:$AW)-COLUMN($AH:$AH),FALSE)</f>
        <v>161.75600000000003</v>
      </c>
      <c r="W294" s="87" t="str">
        <f t="shared" si="231"/>
        <v>Domestic</v>
      </c>
      <c r="X294" s="87" t="str">
        <f t="shared" si="232"/>
        <v>Non-local</v>
      </c>
      <c r="Y294" s="104"/>
      <c r="Z294" s="87" t="str">
        <f t="shared" si="228"/>
        <v>USA</v>
      </c>
      <c r="AA294" s="87" t="str">
        <f t="shared" si="229"/>
        <v>USA</v>
      </c>
      <c r="AB294" s="82" cm="1">
        <f t="array" ref="AB294">VLOOKUP(B294,'GDP per Capita'!$T$2:$V$4235,COLUMN('GDP per Capita'!$V:$V)-COLUMN('GDP per Capita'!$S:$S),FALSE)</f>
        <v>63809.64</v>
      </c>
      <c r="AC294" s="82">
        <f t="shared" si="233"/>
        <v>63809.64</v>
      </c>
      <c r="AD294" s="82">
        <f t="shared" si="234"/>
        <v>63809.64</v>
      </c>
      <c r="AE294" s="88">
        <f t="shared" si="230"/>
        <v>2.2994591436182887E-2</v>
      </c>
    </row>
    <row r="295" spans="1:31">
      <c r="A295" s="77" t="s">
        <v>34</v>
      </c>
      <c r="B295" s="77">
        <v>294</v>
      </c>
      <c r="C295" s="77" t="s">
        <v>34</v>
      </c>
      <c r="D295" s="77" t="s">
        <v>34</v>
      </c>
      <c r="E295" s="77">
        <v>2020</v>
      </c>
      <c r="F295" s="77">
        <v>0</v>
      </c>
      <c r="G295" s="77">
        <v>0</v>
      </c>
      <c r="H295" s="77">
        <v>0</v>
      </c>
      <c r="I295" s="77" t="s">
        <v>881</v>
      </c>
      <c r="J295" s="77">
        <v>43.074761000000002</v>
      </c>
      <c r="K295" s="77">
        <v>-89.383761300000003</v>
      </c>
      <c r="L295" s="77">
        <v>4610.0412007298301</v>
      </c>
      <c r="M295" s="77">
        <v>0.80715542109624605</v>
      </c>
      <c r="N295" s="77">
        <v>1</v>
      </c>
      <c r="O295" s="77">
        <v>553.20494408757997</v>
      </c>
      <c r="P295" s="87" cm="1">
        <f t="array" ref="P295">IF($X295="Non-local",VLOOKUP($E295,$AI$64:$AW$68,COLUMN($AW:$AW)-COLUMN($AH:$AH),FALSE),IF($X295="Unknown",VLOOKUP($E295,$AI$71:$AW$75,COLUMN($AW:$AW)-COLUMN($AH:$AH),FALSE),0))</f>
        <v>214.50706319702601</v>
      </c>
      <c r="Q295" s="87" cm="1">
        <f t="array" ref="Q295">IF($X295="Non-local",VLOOKUP($E295,$AI$40:$AW$44,COLUMN($AW:$AW)-COLUMN($AH:$AH),FALSE),IF($X295="Unknown",VLOOKUP($E295,$AI$47:$AW$51,COLUMN($AW:$AW)-COLUMN($AH:$AH),FALSE),0))</f>
        <v>450.25913576208183</v>
      </c>
      <c r="R295" s="87" cm="1">
        <f t="array" ref="R295">IF($X295="Non-local",VLOOKUP($E295,$AI$88:$AW$92,COLUMN($AW:$AW)-COLUMN($AH:$AH),FALSE),IF($X295="Unknown",VLOOKUP($E295,$AI$95:$AW$99,COLUMN($AW:$AW)-COLUMN($AH:$AH),FALSE),0))</f>
        <v>0.12498880098800048</v>
      </c>
      <c r="S295" s="87" cm="1">
        <f t="array" ref="S295">VLOOKUP($E295,$AI$111:$AW$115,COLUMN($AW:$AW)-COLUMN($AH:$AH),FALSE)</f>
        <v>410.28773999999999</v>
      </c>
      <c r="T295" s="104">
        <f t="shared" si="226"/>
        <v>0.93214422208424652</v>
      </c>
      <c r="U295" s="104">
        <f t="shared" si="227"/>
        <v>1628.2588830466877</v>
      </c>
      <c r="V295" s="87" cm="1">
        <f t="array" ref="V295">VLOOKUP($E295,$AI$118:$AW$122,COLUMN($AW:$AW)-COLUMN($AH:$AH),FALSE)</f>
        <v>161.75600000000003</v>
      </c>
      <c r="W295" s="87" t="str">
        <f t="shared" si="231"/>
        <v>Unknown</v>
      </c>
      <c r="X295" s="87" t="str">
        <f t="shared" si="232"/>
        <v>Unknown</v>
      </c>
      <c r="Y295" s="104"/>
      <c r="Z295" s="87" t="str">
        <f t="shared" si="228"/>
        <v>Unknown</v>
      </c>
      <c r="AA295" s="87" t="str">
        <f t="shared" si="229"/>
        <v>Unknown</v>
      </c>
      <c r="AB295" s="82" t="e" cm="1">
        <f t="array" ref="AB295">VLOOKUP(B295,'GDP per Capita'!$T$2:$V$4235,COLUMN('GDP per Capita'!$V:$V)-COLUMN('GDP per Capita'!$S:$S),FALSE)</f>
        <v>#N/A</v>
      </c>
      <c r="AC295" s="82" t="str">
        <f t="shared" si="233"/>
        <v/>
      </c>
      <c r="AD295" s="82">
        <f t="shared" si="234"/>
        <v>61228.93767638311</v>
      </c>
      <c r="AE295" s="88">
        <f t="shared" si="230"/>
        <v>2.6592963145181774E-2</v>
      </c>
    </row>
    <row r="296" spans="1:31">
      <c r="A296" s="77" t="s">
        <v>938</v>
      </c>
      <c r="B296" s="77">
        <v>295</v>
      </c>
      <c r="C296" s="77" t="s">
        <v>29</v>
      </c>
      <c r="D296" s="77" t="s">
        <v>29</v>
      </c>
      <c r="E296" s="77">
        <v>2020</v>
      </c>
      <c r="F296" s="77">
        <v>43.074760999999903</v>
      </c>
      <c r="G296" s="77">
        <v>-89.383761300000003</v>
      </c>
      <c r="H296" s="77">
        <v>1</v>
      </c>
      <c r="I296" s="77" t="s">
        <v>881</v>
      </c>
      <c r="J296" s="77">
        <v>43.074761000000002</v>
      </c>
      <c r="K296" s="77">
        <v>-89.383761300000003</v>
      </c>
      <c r="L296" s="77">
        <v>7.0732408818940899E-13</v>
      </c>
      <c r="M296" s="77">
        <v>0</v>
      </c>
      <c r="N296" s="77">
        <v>0</v>
      </c>
      <c r="O296" s="77">
        <v>0</v>
      </c>
      <c r="P296" s="87" cm="1">
        <f t="array" ref="P296">IF($X296="Non-local",VLOOKUP($E296,$AI$64:$AW$68,COLUMN($AW:$AW)-COLUMN($AH:$AH),FALSE),IF($X296="Unknown",VLOOKUP($E296,$AI$71:$AW$75,COLUMN($AW:$AW)-COLUMN($AH:$AH),FALSE),0))</f>
        <v>0</v>
      </c>
      <c r="Q296" s="87" cm="1">
        <f t="array" ref="Q296">IF($X296="Non-local",VLOOKUP($E296,$AI$40:$AW$44,COLUMN($AW:$AW)-COLUMN($AH:$AH),FALSE),IF($X296="Unknown",VLOOKUP($E296,$AI$47:$AW$51,COLUMN($AW:$AW)-COLUMN($AH:$AH),FALSE),0))</f>
        <v>0</v>
      </c>
      <c r="R296" s="87" cm="1">
        <f t="array" ref="R296">IF($X296="Non-local",VLOOKUP($E296,$AI$88:$AW$92,COLUMN($AW:$AW)-COLUMN($AH:$AH),FALSE),IF($X296="Unknown",VLOOKUP($E296,$AI$95:$AW$99,COLUMN($AW:$AW)-COLUMN($AH:$AH),FALSE),0))</f>
        <v>0</v>
      </c>
      <c r="S296" s="87" cm="1">
        <f t="array" ref="S296">VLOOKUP($E296,$AI$111:$AW$115,COLUMN($AW:$AW)-COLUMN($AH:$AH),FALSE)</f>
        <v>410.28773999999999</v>
      </c>
      <c r="T296" s="104">
        <f t="shared" si="226"/>
        <v>0</v>
      </c>
      <c r="U296" s="104">
        <f t="shared" si="227"/>
        <v>410.28773999999999</v>
      </c>
      <c r="V296" s="87" cm="1">
        <f t="array" ref="V296">VLOOKUP($E296,$AI$118:$AW$122,COLUMN($AW:$AW)-COLUMN($AH:$AH),FALSE)</f>
        <v>161.75600000000003</v>
      </c>
      <c r="W296" s="87" t="str">
        <f t="shared" si="231"/>
        <v>Domestic</v>
      </c>
      <c r="X296" s="87" t="str">
        <f t="shared" si="232"/>
        <v>Local</v>
      </c>
      <c r="Y296" s="104"/>
      <c r="Z296" s="87" t="str">
        <f t="shared" si="228"/>
        <v>USA</v>
      </c>
      <c r="AA296" s="87" t="str">
        <f t="shared" si="229"/>
        <v>USA</v>
      </c>
      <c r="AB296" s="82" cm="1">
        <f t="array" ref="AB296">VLOOKUP(B296,'GDP per Capita'!$T$2:$V$4235,COLUMN('GDP per Capita'!$V:$V)-COLUMN('GDP per Capita'!$S:$S),FALSE)</f>
        <v>63809.64</v>
      </c>
      <c r="AC296" s="82">
        <f t="shared" si="233"/>
        <v>63809.64</v>
      </c>
      <c r="AD296" s="82">
        <f t="shared" si="234"/>
        <v>63809.64</v>
      </c>
      <c r="AE296" s="88">
        <f t="shared" si="230"/>
        <v>6.4298707844143927E-3</v>
      </c>
    </row>
    <row r="297" spans="1:31">
      <c r="A297" s="77" t="s">
        <v>886</v>
      </c>
      <c r="B297" s="77">
        <v>296</v>
      </c>
      <c r="C297" s="77" t="s">
        <v>29</v>
      </c>
      <c r="D297" s="77" t="s">
        <v>29</v>
      </c>
      <c r="E297" s="77">
        <v>2020</v>
      </c>
      <c r="F297" s="77">
        <v>39.284749400000003</v>
      </c>
      <c r="G297" s="77">
        <v>-76.620474639699793</v>
      </c>
      <c r="H297" s="77">
        <v>0</v>
      </c>
      <c r="I297" s="77" t="s">
        <v>881</v>
      </c>
      <c r="J297" s="77">
        <v>43.074761000000002</v>
      </c>
      <c r="K297" s="77">
        <v>-89.383761300000003</v>
      </c>
      <c r="L297" s="77">
        <v>2293.6142511822</v>
      </c>
      <c r="M297" s="77">
        <v>0.46449147956658998</v>
      </c>
      <c r="N297" s="77">
        <v>0</v>
      </c>
      <c r="O297" s="77">
        <v>440.37393622698198</v>
      </c>
      <c r="P297" s="87" cm="1">
        <f t="array" ref="P297">IF($X297="Non-local",VLOOKUP($E297,$AI$64:$AW$68,COLUMN($AW:$AW)-COLUMN($AH:$AH),FALSE),IF($X297="Unknown",VLOOKUP($E297,$AI$71:$AW$75,COLUMN($AW:$AW)-COLUMN($AH:$AH),FALSE),0))</f>
        <v>224</v>
      </c>
      <c r="Q297" s="87" cm="1">
        <f t="array" ref="Q297">IF($X297="Non-local",VLOOKUP($E297,$AI$40:$AW$44,COLUMN($AW:$AW)-COLUMN($AH:$AH),FALSE),IF($X297="Unknown",VLOOKUP($E297,$AI$47:$AW$51,COLUMN($AW:$AW)-COLUMN($AH:$AH),FALSE),0))</f>
        <v>470.18520000000001</v>
      </c>
      <c r="R297" s="87" cm="1">
        <f t="array" ref="R297">IF($X297="Non-local",VLOOKUP($E297,$AI$88:$AW$92,COLUMN($AW:$AW)-COLUMN($AH:$AH),FALSE),IF($X297="Unknown",VLOOKUP($E297,$AI$95:$AW$99,COLUMN($AW:$AW)-COLUMN($AH:$AH),FALSE),0))</f>
        <v>0.13052013767768686</v>
      </c>
      <c r="S297" s="87" cm="1">
        <f t="array" ref="S297">VLOOKUP($E297,$AI$111:$AW$115,COLUMN($AW:$AW)-COLUMN($AH:$AH),FALSE)</f>
        <v>410.28773999999999</v>
      </c>
      <c r="T297" s="104">
        <f t="shared" si="226"/>
        <v>0.59501161724427687</v>
      </c>
      <c r="U297" s="104">
        <f t="shared" si="227"/>
        <v>1544.846876226982</v>
      </c>
      <c r="V297" s="87" cm="1">
        <f t="array" ref="V297">VLOOKUP($E297,$AI$118:$AW$122,COLUMN($AW:$AW)-COLUMN($AH:$AH),FALSE)</f>
        <v>161.75600000000003</v>
      </c>
      <c r="W297" s="87" t="str">
        <f t="shared" si="231"/>
        <v>Domestic</v>
      </c>
      <c r="X297" s="87" t="str">
        <f t="shared" si="232"/>
        <v>Non-local</v>
      </c>
      <c r="Y297" s="104"/>
      <c r="Z297" s="87" t="str">
        <f t="shared" si="228"/>
        <v>USA</v>
      </c>
      <c r="AA297" s="87" t="str">
        <f t="shared" si="229"/>
        <v>USA</v>
      </c>
      <c r="AB297" s="82" cm="1">
        <f t="array" ref="AB297">VLOOKUP(B297,'GDP per Capita'!$T$2:$V$4235,COLUMN('GDP per Capita'!$V:$V)-COLUMN('GDP per Capita'!$S:$S),FALSE)</f>
        <v>63809.64</v>
      </c>
      <c r="AC297" s="82">
        <f t="shared" si="233"/>
        <v>63809.64</v>
      </c>
      <c r="AD297" s="82">
        <f t="shared" si="234"/>
        <v>63809.64</v>
      </c>
      <c r="AE297" s="88">
        <f t="shared" si="230"/>
        <v>2.4210242781921069E-2</v>
      </c>
    </row>
    <row r="298" spans="1:31">
      <c r="A298" s="77" t="s">
        <v>920</v>
      </c>
      <c r="B298" s="77">
        <v>297</v>
      </c>
      <c r="C298" s="77" t="s">
        <v>29</v>
      </c>
      <c r="D298" s="77" t="s">
        <v>29</v>
      </c>
      <c r="E298" s="77">
        <v>2020</v>
      </c>
      <c r="F298" s="77">
        <v>32.222876499999998</v>
      </c>
      <c r="G298" s="77">
        <v>-110.9748477</v>
      </c>
      <c r="H298" s="77">
        <v>0</v>
      </c>
      <c r="I298" s="77" t="s">
        <v>881</v>
      </c>
      <c r="J298" s="77">
        <v>43.074761000000002</v>
      </c>
      <c r="K298" s="77">
        <v>-89.383761300000003</v>
      </c>
      <c r="L298" s="77">
        <v>4482.5152870161</v>
      </c>
      <c r="M298" s="77">
        <v>0.798937533590652</v>
      </c>
      <c r="N298" s="77">
        <v>0</v>
      </c>
      <c r="O298" s="77">
        <v>537.90183444193201</v>
      </c>
      <c r="P298" s="87" cm="1">
        <f t="array" ref="P298">IF($X298="Non-local",VLOOKUP($E298,$AI$64:$AW$68,COLUMN($AW:$AW)-COLUMN($AH:$AH),FALSE),IF($X298="Unknown",VLOOKUP($E298,$AI$71:$AW$75,COLUMN($AW:$AW)-COLUMN($AH:$AH),FALSE),0))</f>
        <v>224</v>
      </c>
      <c r="Q298" s="87" cm="1">
        <f t="array" ref="Q298">IF($X298="Non-local",VLOOKUP($E298,$AI$40:$AW$44,COLUMN($AW:$AW)-COLUMN($AH:$AH),FALSE),IF($X298="Unknown",VLOOKUP($E298,$AI$47:$AW$51,COLUMN($AW:$AW)-COLUMN($AH:$AH),FALSE),0))</f>
        <v>470.18520000000001</v>
      </c>
      <c r="R298" s="87" cm="1">
        <f t="array" ref="R298">IF($X298="Non-local",VLOOKUP($E298,$AI$88:$AW$92,COLUMN($AW:$AW)-COLUMN($AH:$AH),FALSE),IF($X298="Unknown",VLOOKUP($E298,$AI$95:$AW$99,COLUMN($AW:$AW)-COLUMN($AH:$AH),FALSE),0))</f>
        <v>0.13052013767768686</v>
      </c>
      <c r="S298" s="87" cm="1">
        <f t="array" ref="S298">VLOOKUP($E298,$AI$111:$AW$115,COLUMN($AW:$AW)-COLUMN($AH:$AH),FALSE)</f>
        <v>410.28773999999999</v>
      </c>
      <c r="T298" s="104">
        <f t="shared" si="226"/>
        <v>0.92945767126833889</v>
      </c>
      <c r="U298" s="104">
        <f t="shared" si="227"/>
        <v>1642.374774441932</v>
      </c>
      <c r="V298" s="87" cm="1">
        <f t="array" ref="V298">VLOOKUP($E298,$AI$118:$AW$122,COLUMN($AW:$AW)-COLUMN($AH:$AH),FALSE)</f>
        <v>161.75600000000003</v>
      </c>
      <c r="W298" s="87" t="str">
        <f t="shared" si="231"/>
        <v>Domestic</v>
      </c>
      <c r="X298" s="87" t="str">
        <f t="shared" si="232"/>
        <v>Non-local</v>
      </c>
      <c r="Y298" s="104"/>
      <c r="Z298" s="87" t="str">
        <f t="shared" si="228"/>
        <v>USA</v>
      </c>
      <c r="AA298" s="87" t="str">
        <f t="shared" si="229"/>
        <v>USA</v>
      </c>
      <c r="AB298" s="82" cm="1">
        <f t="array" ref="AB298">VLOOKUP(B298,'GDP per Capita'!$T$2:$V$4235,COLUMN('GDP per Capita'!$V:$V)-COLUMN('GDP per Capita'!$S:$S),FALSE)</f>
        <v>63809.64</v>
      </c>
      <c r="AC298" s="82">
        <f t="shared" si="233"/>
        <v>63809.64</v>
      </c>
      <c r="AD298" s="82">
        <f t="shared" si="234"/>
        <v>63809.64</v>
      </c>
      <c r="AE298" s="88">
        <f t="shared" si="230"/>
        <v>2.5738662284287013E-2</v>
      </c>
    </row>
    <row r="299" spans="1:31">
      <c r="A299" s="77" t="s">
        <v>1046</v>
      </c>
      <c r="B299" s="77">
        <v>298</v>
      </c>
      <c r="C299" s="77" t="s">
        <v>29</v>
      </c>
      <c r="D299" s="77" t="s">
        <v>29</v>
      </c>
      <c r="E299" s="77">
        <v>2020</v>
      </c>
      <c r="F299" s="77">
        <v>42.722075500000003</v>
      </c>
      <c r="G299" s="77">
        <v>-84.427523199999996</v>
      </c>
      <c r="H299" s="77">
        <v>0</v>
      </c>
      <c r="I299" s="77" t="s">
        <v>881</v>
      </c>
      <c r="J299" s="77">
        <v>43.074761000000002</v>
      </c>
      <c r="K299" s="77">
        <v>-89.383761300000003</v>
      </c>
      <c r="L299" s="77">
        <v>811.12296392026599</v>
      </c>
      <c r="M299" s="77">
        <v>0.26873625054009098</v>
      </c>
      <c r="N299" s="77">
        <v>0</v>
      </c>
      <c r="O299" s="77">
        <v>155.73560907269101</v>
      </c>
      <c r="P299" s="87" cm="1">
        <f t="array" ref="P299">IF($X299="Non-local",VLOOKUP($E299,$AI$64:$AW$68,COLUMN($AW:$AW)-COLUMN($AH:$AH),FALSE),IF($X299="Unknown",VLOOKUP($E299,$AI$71:$AW$75,COLUMN($AW:$AW)-COLUMN($AH:$AH),FALSE),0))</f>
        <v>224</v>
      </c>
      <c r="Q299" s="87" cm="1">
        <f t="array" ref="Q299">IF($X299="Non-local",VLOOKUP($E299,$AI$40:$AW$44,COLUMN($AW:$AW)-COLUMN($AH:$AH),FALSE),IF($X299="Unknown",VLOOKUP($E299,$AI$47:$AW$51,COLUMN($AW:$AW)-COLUMN($AH:$AH),FALSE),0))</f>
        <v>470.18520000000001</v>
      </c>
      <c r="R299" s="87" cm="1">
        <f t="array" ref="R299">IF($X299="Non-local",VLOOKUP($E299,$AI$88:$AW$92,COLUMN($AW:$AW)-COLUMN($AH:$AH),FALSE),IF($X299="Unknown",VLOOKUP($E299,$AI$95:$AW$99,COLUMN($AW:$AW)-COLUMN($AH:$AH),FALSE),0))</f>
        <v>0.13052013767768686</v>
      </c>
      <c r="S299" s="87" cm="1">
        <f t="array" ref="S299">VLOOKUP($E299,$AI$111:$AW$115,COLUMN($AW:$AW)-COLUMN($AH:$AH),FALSE)</f>
        <v>410.28773999999999</v>
      </c>
      <c r="T299" s="104">
        <f t="shared" si="226"/>
        <v>0.39925638821777787</v>
      </c>
      <c r="U299" s="104">
        <f t="shared" si="227"/>
        <v>1260.2085490726909</v>
      </c>
      <c r="V299" s="87" cm="1">
        <f t="array" ref="V299">VLOOKUP($E299,$AI$118:$AW$122,COLUMN($AW:$AW)-COLUMN($AH:$AH),FALSE)</f>
        <v>161.75600000000003</v>
      </c>
      <c r="W299" s="87" t="str">
        <f t="shared" si="231"/>
        <v>Domestic</v>
      </c>
      <c r="X299" s="87" t="str">
        <f t="shared" si="232"/>
        <v>Non-local</v>
      </c>
      <c r="Y299" s="104"/>
      <c r="Z299" s="87" t="str">
        <f t="shared" si="228"/>
        <v>USA</v>
      </c>
      <c r="AA299" s="87" t="str">
        <f t="shared" si="229"/>
        <v>USA</v>
      </c>
      <c r="AB299" s="82" cm="1">
        <f t="array" ref="AB299">VLOOKUP(B299,'GDP per Capita'!$T$2:$V$4235,COLUMN('GDP per Capita'!$V:$V)-COLUMN('GDP per Capita'!$S:$S),FALSE)</f>
        <v>63809.64</v>
      </c>
      <c r="AC299" s="82">
        <f t="shared" si="233"/>
        <v>63809.64</v>
      </c>
      <c r="AD299" s="82">
        <f t="shared" si="234"/>
        <v>63809.64</v>
      </c>
      <c r="AE299" s="88">
        <f t="shared" si="230"/>
        <v>1.9749501001301541E-2</v>
      </c>
    </row>
    <row r="300" spans="1:31">
      <c r="A300" s="77" t="s">
        <v>1047</v>
      </c>
      <c r="B300" s="77">
        <v>299</v>
      </c>
      <c r="C300" s="77" t="s">
        <v>29</v>
      </c>
      <c r="D300" s="77" t="s">
        <v>29</v>
      </c>
      <c r="E300" s="77">
        <v>2020</v>
      </c>
      <c r="F300" s="77">
        <v>40.7127281</v>
      </c>
      <c r="G300" s="77">
        <v>-74.006015199999993</v>
      </c>
      <c r="H300" s="77">
        <v>0</v>
      </c>
      <c r="I300" s="77" t="s">
        <v>881</v>
      </c>
      <c r="J300" s="77">
        <v>43.074761000000002</v>
      </c>
      <c r="K300" s="77">
        <v>-89.383761300000003</v>
      </c>
      <c r="L300" s="77">
        <v>2595.3692296520098</v>
      </c>
      <c r="M300" s="77">
        <v>0.50433664791786104</v>
      </c>
      <c r="N300" s="77">
        <v>0</v>
      </c>
      <c r="O300" s="77">
        <v>498.31089209318702</v>
      </c>
      <c r="P300" s="87" cm="1">
        <f t="array" ref="P300">IF($X300="Non-local",VLOOKUP($E300,$AI$64:$AW$68,COLUMN($AW:$AW)-COLUMN($AH:$AH),FALSE),IF($X300="Unknown",VLOOKUP($E300,$AI$71:$AW$75,COLUMN($AW:$AW)-COLUMN($AH:$AH),FALSE),0))</f>
        <v>224</v>
      </c>
      <c r="Q300" s="87" cm="1">
        <f t="array" ref="Q300">IF($X300="Non-local",VLOOKUP($E300,$AI$40:$AW$44,COLUMN($AW:$AW)-COLUMN($AH:$AH),FALSE),IF($X300="Unknown",VLOOKUP($E300,$AI$47:$AW$51,COLUMN($AW:$AW)-COLUMN($AH:$AH),FALSE),0))</f>
        <v>470.18520000000001</v>
      </c>
      <c r="R300" s="87" cm="1">
        <f t="array" ref="R300">IF($X300="Non-local",VLOOKUP($E300,$AI$88:$AW$92,COLUMN($AW:$AW)-COLUMN($AH:$AH),FALSE),IF($X300="Unknown",VLOOKUP($E300,$AI$95:$AW$99,COLUMN($AW:$AW)-COLUMN($AH:$AH),FALSE),0))</f>
        <v>0.13052013767768686</v>
      </c>
      <c r="S300" s="87" cm="1">
        <f t="array" ref="S300">VLOOKUP($E300,$AI$111:$AW$115,COLUMN($AW:$AW)-COLUMN($AH:$AH),FALSE)</f>
        <v>410.28773999999999</v>
      </c>
      <c r="T300" s="104">
        <f t="shared" si="226"/>
        <v>0.63485678559554792</v>
      </c>
      <c r="U300" s="104">
        <f t="shared" si="227"/>
        <v>1602.7838320931871</v>
      </c>
      <c r="V300" s="87" cm="1">
        <f t="array" ref="V300">VLOOKUP($E300,$AI$118:$AW$122,COLUMN($AW:$AW)-COLUMN($AH:$AH),FALSE)</f>
        <v>161.75600000000003</v>
      </c>
      <c r="W300" s="87" t="str">
        <f t="shared" si="231"/>
        <v>Domestic</v>
      </c>
      <c r="X300" s="87" t="str">
        <f t="shared" si="232"/>
        <v>Non-local</v>
      </c>
      <c r="Y300" s="104"/>
      <c r="Z300" s="87" t="str">
        <f t="shared" si="228"/>
        <v>USA</v>
      </c>
      <c r="AA300" s="87" t="str">
        <f t="shared" si="229"/>
        <v>USA</v>
      </c>
      <c r="AB300" s="82" cm="1">
        <f t="array" ref="AB300">VLOOKUP(B300,'GDP per Capita'!$T$2:$V$4235,COLUMN('GDP per Capita'!$V:$V)-COLUMN('GDP per Capita'!$S:$S),FALSE)</f>
        <v>63809.64</v>
      </c>
      <c r="AC300" s="82">
        <f t="shared" si="233"/>
        <v>63809.64</v>
      </c>
      <c r="AD300" s="82">
        <f t="shared" si="234"/>
        <v>63809.64</v>
      </c>
      <c r="AE300" s="88">
        <f t="shared" si="230"/>
        <v>2.5118208347409375E-2</v>
      </c>
    </row>
    <row r="301" spans="1:31">
      <c r="A301" s="77" t="s">
        <v>1048</v>
      </c>
      <c r="B301" s="77">
        <v>300</v>
      </c>
      <c r="C301" s="77" t="s">
        <v>644</v>
      </c>
      <c r="D301" s="77" t="s">
        <v>28</v>
      </c>
      <c r="E301" s="77">
        <v>2020</v>
      </c>
      <c r="F301" s="77">
        <v>-29.902631</v>
      </c>
      <c r="G301" s="77">
        <v>-71.2520253</v>
      </c>
      <c r="H301" s="77">
        <v>0</v>
      </c>
      <c r="I301" s="77" t="s">
        <v>881</v>
      </c>
      <c r="J301" s="77">
        <v>43.074761000000002</v>
      </c>
      <c r="K301" s="77">
        <v>-89.383761300000003</v>
      </c>
      <c r="L301" s="77">
        <v>16646.450254923799</v>
      </c>
      <c r="M301" s="77">
        <v>2.5651694511720602</v>
      </c>
      <c r="N301" s="77">
        <v>0</v>
      </c>
      <c r="O301" s="77">
        <v>1747.877276767</v>
      </c>
      <c r="P301" s="87" cm="1">
        <f t="array" ref="P301">IF($X301="Non-local",VLOOKUP($E301,$AI$64:$AW$68,COLUMN($AW:$AW)-COLUMN($AH:$AH),FALSE),IF($X301="Unknown",VLOOKUP($E301,$AI$71:$AW$75,COLUMN($AW:$AW)-COLUMN($AH:$AH),FALSE),0))</f>
        <v>224</v>
      </c>
      <c r="Q301" s="87" cm="1">
        <f t="array" ref="Q301">IF($X301="Non-local",VLOOKUP($E301,$AI$40:$AW$44,COLUMN($AW:$AW)-COLUMN($AH:$AH),FALSE),IF($X301="Unknown",VLOOKUP($E301,$AI$47:$AW$51,COLUMN($AW:$AW)-COLUMN($AH:$AH),FALSE),0))</f>
        <v>470.18520000000001</v>
      </c>
      <c r="R301" s="87" cm="1">
        <f t="array" ref="R301">IF($X301="Non-local",VLOOKUP($E301,$AI$88:$AW$92,COLUMN($AW:$AW)-COLUMN($AH:$AH),FALSE),IF($X301="Unknown",VLOOKUP($E301,$AI$95:$AW$99,COLUMN($AW:$AW)-COLUMN($AH:$AH),FALSE),0))</f>
        <v>0.13052013767768686</v>
      </c>
      <c r="S301" s="87" cm="1">
        <f t="array" ref="S301">VLOOKUP($E301,$AI$111:$AW$115,COLUMN($AW:$AW)-COLUMN($AH:$AH),FALSE)</f>
        <v>410.28773999999999</v>
      </c>
      <c r="T301" s="104">
        <f t="shared" si="226"/>
        <v>2.695689588849747</v>
      </c>
      <c r="U301" s="104">
        <f t="shared" si="227"/>
        <v>2852.3502167670003</v>
      </c>
      <c r="V301" s="87" cm="1">
        <f t="array" ref="V301">VLOOKUP($E301,$AI$118:$AW$122,COLUMN($AW:$AW)-COLUMN($AH:$AH),FALSE)</f>
        <v>161.75600000000003</v>
      </c>
      <c r="W301" s="87" t="str">
        <f t="shared" si="231"/>
        <v>International</v>
      </c>
      <c r="X301" s="87" t="str">
        <f t="shared" si="232"/>
        <v>Non-local</v>
      </c>
      <c r="Y301" s="104"/>
      <c r="Z301" s="87" t="str">
        <f t="shared" si="228"/>
        <v>Chile</v>
      </c>
      <c r="AA301" s="87" t="str">
        <f t="shared" si="229"/>
        <v>Other Americas</v>
      </c>
      <c r="AB301" s="82" cm="1">
        <f t="array" ref="AB301">VLOOKUP(B301,'GDP per Capita'!$T$2:$V$4235,COLUMN('GDP per Capita'!$V:$V)-COLUMN('GDP per Capita'!$S:$S),FALSE)</f>
        <v>14757.2</v>
      </c>
      <c r="AC301" s="82">
        <f t="shared" si="233"/>
        <v>14757.2</v>
      </c>
      <c r="AD301" s="82">
        <f t="shared" si="234"/>
        <v>14757.2</v>
      </c>
      <c r="AE301" s="88">
        <f t="shared" si="230"/>
        <v>0.19328532626561951</v>
      </c>
    </row>
    <row r="302" spans="1:31">
      <c r="A302" s="77" t="s">
        <v>965</v>
      </c>
      <c r="B302" s="77">
        <v>301</v>
      </c>
      <c r="C302" s="77" t="s">
        <v>29</v>
      </c>
      <c r="D302" s="77" t="s">
        <v>29</v>
      </c>
      <c r="E302" s="77">
        <v>2020</v>
      </c>
      <c r="F302" s="77">
        <v>35.198752200000001</v>
      </c>
      <c r="G302" s="77">
        <v>-111.6518229</v>
      </c>
      <c r="H302" s="77">
        <v>0</v>
      </c>
      <c r="I302" s="77" t="s">
        <v>881</v>
      </c>
      <c r="J302" s="77">
        <v>43.074761000000002</v>
      </c>
      <c r="K302" s="77">
        <v>-89.383761300000003</v>
      </c>
      <c r="L302" s="77">
        <v>4204.5442942806003</v>
      </c>
      <c r="M302" s="77">
        <v>0.75468528612844799</v>
      </c>
      <c r="N302" s="77">
        <v>0</v>
      </c>
      <c r="O302" s="77">
        <v>504.54531531367297</v>
      </c>
      <c r="P302" s="87" cm="1">
        <f t="array" ref="P302">IF($X302="Non-local",VLOOKUP($E302,$AI$64:$AW$68,COLUMN($AW:$AW)-COLUMN($AH:$AH),FALSE),IF($X302="Unknown",VLOOKUP($E302,$AI$71:$AW$75,COLUMN($AW:$AW)-COLUMN($AH:$AH),FALSE),0))</f>
        <v>224</v>
      </c>
      <c r="Q302" s="87" cm="1">
        <f t="array" ref="Q302">IF($X302="Non-local",VLOOKUP($E302,$AI$40:$AW$44,COLUMN($AW:$AW)-COLUMN($AH:$AH),FALSE),IF($X302="Unknown",VLOOKUP($E302,$AI$47:$AW$51,COLUMN($AW:$AW)-COLUMN($AH:$AH),FALSE),0))</f>
        <v>470.18520000000001</v>
      </c>
      <c r="R302" s="87" cm="1">
        <f t="array" ref="R302">IF($X302="Non-local",VLOOKUP($E302,$AI$88:$AW$92,COLUMN($AW:$AW)-COLUMN($AH:$AH),FALSE),IF($X302="Unknown",VLOOKUP($E302,$AI$95:$AW$99,COLUMN($AW:$AW)-COLUMN($AH:$AH),FALSE),0))</f>
        <v>0.13052013767768686</v>
      </c>
      <c r="S302" s="87" cm="1">
        <f t="array" ref="S302">VLOOKUP($E302,$AI$111:$AW$115,COLUMN($AW:$AW)-COLUMN($AH:$AH),FALSE)</f>
        <v>410.28773999999999</v>
      </c>
      <c r="T302" s="104">
        <f t="shared" si="226"/>
        <v>0.88520542380613487</v>
      </c>
      <c r="U302" s="104">
        <f t="shared" si="227"/>
        <v>1609.0182553136731</v>
      </c>
      <c r="V302" s="87" cm="1">
        <f t="array" ref="V302">VLOOKUP($E302,$AI$118:$AW$122,COLUMN($AW:$AW)-COLUMN($AH:$AH),FALSE)</f>
        <v>161.75600000000003</v>
      </c>
      <c r="W302" s="87" t="str">
        <f t="shared" si="231"/>
        <v>Domestic</v>
      </c>
      <c r="X302" s="87" t="str">
        <f t="shared" si="232"/>
        <v>Non-local</v>
      </c>
      <c r="Y302" s="104"/>
      <c r="Z302" s="87" t="str">
        <f t="shared" si="228"/>
        <v>USA</v>
      </c>
      <c r="AA302" s="87" t="str">
        <f t="shared" si="229"/>
        <v>USA</v>
      </c>
      <c r="AB302" s="82" cm="1">
        <f t="array" ref="AB302">VLOOKUP(B302,'GDP per Capita'!$T$2:$V$4235,COLUMN('GDP per Capita'!$V:$V)-COLUMN('GDP per Capita'!$S:$S),FALSE)</f>
        <v>63809.64</v>
      </c>
      <c r="AC302" s="82">
        <f t="shared" si="233"/>
        <v>63809.64</v>
      </c>
      <c r="AD302" s="82">
        <f t="shared" si="234"/>
        <v>63809.64</v>
      </c>
      <c r="AE302" s="88">
        <f t="shared" si="230"/>
        <v>2.5215911816986791E-2</v>
      </c>
    </row>
    <row r="303" spans="1:31">
      <c r="A303" s="77" t="s">
        <v>1049</v>
      </c>
      <c r="B303" s="77">
        <v>302</v>
      </c>
      <c r="C303" s="77" t="s">
        <v>29</v>
      </c>
      <c r="D303" s="77" t="s">
        <v>29</v>
      </c>
      <c r="E303" s="77">
        <v>2020</v>
      </c>
      <c r="F303" s="77">
        <v>43.034993100000001</v>
      </c>
      <c r="G303" s="77">
        <v>-87.922496999999893</v>
      </c>
      <c r="H303" s="77">
        <v>0</v>
      </c>
      <c r="I303" s="77" t="s">
        <v>881</v>
      </c>
      <c r="J303" s="77">
        <v>43.074761000000002</v>
      </c>
      <c r="K303" s="77">
        <v>-89.383761300000003</v>
      </c>
      <c r="L303" s="77">
        <v>237.617848214047</v>
      </c>
      <c r="M303" s="77">
        <v>0.19300789635847099</v>
      </c>
      <c r="N303" s="77">
        <v>0</v>
      </c>
      <c r="O303" s="77">
        <v>45.622626857097003</v>
      </c>
      <c r="P303" s="87" cm="1">
        <f t="array" ref="P303">IF($X303="Non-local",VLOOKUP($E303,$AI$64:$AW$68,COLUMN($AW:$AW)-COLUMN($AH:$AH),FALSE),IF($X303="Unknown",VLOOKUP($E303,$AI$71:$AW$75,COLUMN($AW:$AW)-COLUMN($AH:$AH),FALSE),0))</f>
        <v>224</v>
      </c>
      <c r="Q303" s="87" cm="1">
        <f t="array" ref="Q303">IF($X303="Non-local",VLOOKUP($E303,$AI$40:$AW$44,COLUMN($AW:$AW)-COLUMN($AH:$AH),FALSE),IF($X303="Unknown",VLOOKUP($E303,$AI$47:$AW$51,COLUMN($AW:$AW)-COLUMN($AH:$AH),FALSE),0))</f>
        <v>470.18520000000001</v>
      </c>
      <c r="R303" s="87" cm="1">
        <f t="array" ref="R303">IF($X303="Non-local",VLOOKUP($E303,$AI$88:$AW$92,COLUMN($AW:$AW)-COLUMN($AH:$AH),FALSE),IF($X303="Unknown",VLOOKUP($E303,$AI$95:$AW$99,COLUMN($AW:$AW)-COLUMN($AH:$AH),FALSE),0))</f>
        <v>0.13052013767768686</v>
      </c>
      <c r="S303" s="87" cm="1">
        <f t="array" ref="S303">VLOOKUP($E303,$AI$111:$AW$115,COLUMN($AW:$AW)-COLUMN($AH:$AH),FALSE)</f>
        <v>410.28773999999999</v>
      </c>
      <c r="T303" s="104">
        <f t="shared" si="226"/>
        <v>0.32352803403615782</v>
      </c>
      <c r="U303" s="104">
        <f t="shared" si="227"/>
        <v>1150.0955668570969</v>
      </c>
      <c r="V303" s="87" cm="1">
        <f t="array" ref="V303">VLOOKUP($E303,$AI$118:$AW$122,COLUMN($AW:$AW)-COLUMN($AH:$AH),FALSE)</f>
        <v>161.75600000000003</v>
      </c>
      <c r="W303" s="87" t="str">
        <f t="shared" si="231"/>
        <v>Domestic</v>
      </c>
      <c r="X303" s="87" t="str">
        <f t="shared" si="232"/>
        <v>Non-local</v>
      </c>
      <c r="Y303" s="104"/>
      <c r="Z303" s="87" t="str">
        <f t="shared" si="228"/>
        <v>USA</v>
      </c>
      <c r="AA303" s="87" t="str">
        <f t="shared" si="229"/>
        <v>USA</v>
      </c>
      <c r="AB303" s="82" cm="1">
        <f t="array" ref="AB303">VLOOKUP(B303,'GDP per Capita'!$T$2:$V$4235,COLUMN('GDP per Capita'!$V:$V)-COLUMN('GDP per Capita'!$S:$S),FALSE)</f>
        <v>63809.64</v>
      </c>
      <c r="AC303" s="82">
        <f t="shared" si="233"/>
        <v>63809.64</v>
      </c>
      <c r="AD303" s="82">
        <f t="shared" si="234"/>
        <v>63809.64</v>
      </c>
      <c r="AE303" s="88">
        <f t="shared" si="230"/>
        <v>1.8023852929699914E-2</v>
      </c>
    </row>
    <row r="304" spans="1:31">
      <c r="A304" s="77" t="s">
        <v>882</v>
      </c>
      <c r="B304" s="77">
        <v>303</v>
      </c>
      <c r="C304" s="77" t="s">
        <v>29</v>
      </c>
      <c r="D304" s="77" t="s">
        <v>29</v>
      </c>
      <c r="E304" s="77">
        <v>2020</v>
      </c>
      <c r="F304" s="77">
        <v>39.004607</v>
      </c>
      <c r="G304" s="77">
        <v>-76.875683800000004</v>
      </c>
      <c r="H304" s="77">
        <v>0</v>
      </c>
      <c r="I304" s="77" t="s">
        <v>881</v>
      </c>
      <c r="J304" s="77">
        <v>43.074761000000002</v>
      </c>
      <c r="K304" s="77">
        <v>-89.383761300000003</v>
      </c>
      <c r="L304" s="77">
        <v>2282.0367426028702</v>
      </c>
      <c r="M304" s="77">
        <v>0.462962730046795</v>
      </c>
      <c r="N304" s="77">
        <v>0</v>
      </c>
      <c r="O304" s="77">
        <v>438.15105457975199</v>
      </c>
      <c r="P304" s="87" cm="1">
        <f t="array" ref="P304">IF($X304="Non-local",VLOOKUP($E304,$AI$64:$AW$68,COLUMN($AW:$AW)-COLUMN($AH:$AH),FALSE),IF($X304="Unknown",VLOOKUP($E304,$AI$71:$AW$75,COLUMN($AW:$AW)-COLUMN($AH:$AH),FALSE),0))</f>
        <v>224</v>
      </c>
      <c r="Q304" s="87" cm="1">
        <f t="array" ref="Q304">IF($X304="Non-local",VLOOKUP($E304,$AI$40:$AW$44,COLUMN($AW:$AW)-COLUMN($AH:$AH),FALSE),IF($X304="Unknown",VLOOKUP($E304,$AI$47:$AW$51,COLUMN($AW:$AW)-COLUMN($AH:$AH),FALSE),0))</f>
        <v>470.18520000000001</v>
      </c>
      <c r="R304" s="87" cm="1">
        <f t="array" ref="R304">IF($X304="Non-local",VLOOKUP($E304,$AI$88:$AW$92,COLUMN($AW:$AW)-COLUMN($AH:$AH),FALSE),IF($X304="Unknown",VLOOKUP($E304,$AI$95:$AW$99,COLUMN($AW:$AW)-COLUMN($AH:$AH),FALSE),0))</f>
        <v>0.13052013767768686</v>
      </c>
      <c r="S304" s="87" cm="1">
        <f t="array" ref="S304">VLOOKUP($E304,$AI$111:$AW$115,COLUMN($AW:$AW)-COLUMN($AH:$AH),FALSE)</f>
        <v>410.28773999999999</v>
      </c>
      <c r="T304" s="104">
        <f t="shared" si="226"/>
        <v>0.59348286772448189</v>
      </c>
      <c r="U304" s="104">
        <f t="shared" si="227"/>
        <v>1542.623994579752</v>
      </c>
      <c r="V304" s="87" cm="1">
        <f t="array" ref="V304">VLOOKUP($E304,$AI$118:$AW$122,COLUMN($AW:$AW)-COLUMN($AH:$AH),FALSE)</f>
        <v>161.75600000000003</v>
      </c>
      <c r="W304" s="87" t="str">
        <f t="shared" si="231"/>
        <v>Domestic</v>
      </c>
      <c r="X304" s="87" t="str">
        <f t="shared" si="232"/>
        <v>Non-local</v>
      </c>
      <c r="Y304" s="104"/>
      <c r="Z304" s="87" t="str">
        <f t="shared" si="228"/>
        <v>USA</v>
      </c>
      <c r="AA304" s="87" t="str">
        <f t="shared" si="229"/>
        <v>USA</v>
      </c>
      <c r="AB304" s="82" cm="1">
        <f t="array" ref="AB304">VLOOKUP(B304,'GDP per Capita'!$T$2:$V$4235,COLUMN('GDP per Capita'!$V:$V)-COLUMN('GDP per Capita'!$S:$S),FALSE)</f>
        <v>63809.64</v>
      </c>
      <c r="AC304" s="82">
        <f t="shared" si="233"/>
        <v>63809.64</v>
      </c>
      <c r="AD304" s="82">
        <f t="shared" si="234"/>
        <v>63809.64</v>
      </c>
      <c r="AE304" s="88">
        <f t="shared" si="230"/>
        <v>2.4175406640434768E-2</v>
      </c>
    </row>
    <row r="305" spans="1:31">
      <c r="A305" s="77" t="s">
        <v>1050</v>
      </c>
      <c r="B305" s="77">
        <v>304</v>
      </c>
      <c r="C305" s="77" t="s">
        <v>29</v>
      </c>
      <c r="D305" s="77" t="s">
        <v>29</v>
      </c>
      <c r="E305" s="77">
        <v>2020</v>
      </c>
      <c r="F305" s="77">
        <v>42.139032700000001</v>
      </c>
      <c r="G305" s="77">
        <v>-72.758485899999997</v>
      </c>
      <c r="H305" s="77">
        <v>0</v>
      </c>
      <c r="I305" s="77" t="s">
        <v>881</v>
      </c>
      <c r="J305" s="77">
        <v>43.074761000000002</v>
      </c>
      <c r="K305" s="77">
        <v>-89.383761300000003</v>
      </c>
      <c r="L305" s="77">
        <v>2724.72692259119</v>
      </c>
      <c r="M305" s="77">
        <v>0.52141765542544405</v>
      </c>
      <c r="N305" s="77">
        <v>0</v>
      </c>
      <c r="O305" s="77">
        <v>523.14756913750898</v>
      </c>
      <c r="P305" s="87" cm="1">
        <f t="array" ref="P305">IF($X305="Non-local",VLOOKUP($E305,$AI$64:$AW$68,COLUMN($AW:$AW)-COLUMN($AH:$AH),FALSE),IF($X305="Unknown",VLOOKUP($E305,$AI$71:$AW$75,COLUMN($AW:$AW)-COLUMN($AH:$AH),FALSE),0))</f>
        <v>224</v>
      </c>
      <c r="Q305" s="87" cm="1">
        <f t="array" ref="Q305">IF($X305="Non-local",VLOOKUP($E305,$AI$40:$AW$44,COLUMN($AW:$AW)-COLUMN($AH:$AH),FALSE),IF($X305="Unknown",VLOOKUP($E305,$AI$47:$AW$51,COLUMN($AW:$AW)-COLUMN($AH:$AH),FALSE),0))</f>
        <v>470.18520000000001</v>
      </c>
      <c r="R305" s="87" cm="1">
        <f t="array" ref="R305">IF($X305="Non-local",VLOOKUP($E305,$AI$88:$AW$92,COLUMN($AW:$AW)-COLUMN($AH:$AH),FALSE),IF($X305="Unknown",VLOOKUP($E305,$AI$95:$AW$99,COLUMN($AW:$AW)-COLUMN($AH:$AH),FALSE),0))</f>
        <v>0.13052013767768686</v>
      </c>
      <c r="S305" s="87" cm="1">
        <f t="array" ref="S305">VLOOKUP($E305,$AI$111:$AW$115,COLUMN($AW:$AW)-COLUMN($AH:$AH),FALSE)</f>
        <v>410.28773999999999</v>
      </c>
      <c r="T305" s="104">
        <f t="shared" si="226"/>
        <v>0.65193779310313094</v>
      </c>
      <c r="U305" s="104">
        <f t="shared" si="227"/>
        <v>1627.6205091375089</v>
      </c>
      <c r="V305" s="87" cm="1">
        <f t="array" ref="V305">VLOOKUP($E305,$AI$118:$AW$122,COLUMN($AW:$AW)-COLUMN($AH:$AH),FALSE)</f>
        <v>161.75600000000003</v>
      </c>
      <c r="W305" s="87" t="str">
        <f t="shared" si="231"/>
        <v>Domestic</v>
      </c>
      <c r="X305" s="87" t="str">
        <f t="shared" si="232"/>
        <v>Non-local</v>
      </c>
      <c r="Y305" s="104"/>
      <c r="Z305" s="87" t="str">
        <f t="shared" si="228"/>
        <v>USA</v>
      </c>
      <c r="AA305" s="87" t="str">
        <f t="shared" si="229"/>
        <v>USA</v>
      </c>
      <c r="AB305" s="82" cm="1">
        <f t="array" ref="AB305">VLOOKUP(B305,'GDP per Capita'!$T$2:$V$4235,COLUMN('GDP per Capita'!$V:$V)-COLUMN('GDP per Capita'!$S:$S),FALSE)</f>
        <v>63809.64</v>
      </c>
      <c r="AC305" s="82">
        <f t="shared" si="233"/>
        <v>63809.64</v>
      </c>
      <c r="AD305" s="82">
        <f t="shared" si="234"/>
        <v>63809.64</v>
      </c>
      <c r="AE305" s="88">
        <f t="shared" si="230"/>
        <v>2.5507439144579234E-2</v>
      </c>
    </row>
    <row r="306" spans="1:31">
      <c r="A306" s="77" t="s">
        <v>1028</v>
      </c>
      <c r="B306" s="77">
        <v>305</v>
      </c>
      <c r="C306" s="77" t="s">
        <v>29</v>
      </c>
      <c r="D306" s="77" t="s">
        <v>29</v>
      </c>
      <c r="E306" s="77">
        <v>2020</v>
      </c>
      <c r="F306" s="77">
        <v>38.980665999999999</v>
      </c>
      <c r="G306" s="77">
        <v>-76.936918899999995</v>
      </c>
      <c r="H306" s="77">
        <v>0</v>
      </c>
      <c r="I306" s="77" t="s">
        <v>881</v>
      </c>
      <c r="J306" s="77">
        <v>43.074761000000002</v>
      </c>
      <c r="K306" s="77">
        <v>-89.383761300000003</v>
      </c>
      <c r="L306" s="77">
        <v>2275.1013235095802</v>
      </c>
      <c r="M306" s="77">
        <v>0.46204694419046799</v>
      </c>
      <c r="N306" s="77">
        <v>0</v>
      </c>
      <c r="O306" s="77">
        <v>436.81945411383998</v>
      </c>
      <c r="P306" s="87" cm="1">
        <f t="array" ref="P306">IF($X306="Non-local",VLOOKUP($E306,$AI$64:$AW$68,COLUMN($AW:$AW)-COLUMN($AH:$AH),FALSE),IF($X306="Unknown",VLOOKUP($E306,$AI$71:$AW$75,COLUMN($AW:$AW)-COLUMN($AH:$AH),FALSE),0))</f>
        <v>224</v>
      </c>
      <c r="Q306" s="87" cm="1">
        <f t="array" ref="Q306">IF($X306="Non-local",VLOOKUP($E306,$AI$40:$AW$44,COLUMN($AW:$AW)-COLUMN($AH:$AH),FALSE),IF($X306="Unknown",VLOOKUP($E306,$AI$47:$AW$51,COLUMN($AW:$AW)-COLUMN($AH:$AH),FALSE),0))</f>
        <v>470.18520000000001</v>
      </c>
      <c r="R306" s="87" cm="1">
        <f t="array" ref="R306">IF($X306="Non-local",VLOOKUP($E306,$AI$88:$AW$92,COLUMN($AW:$AW)-COLUMN($AH:$AH),FALSE),IF($X306="Unknown",VLOOKUP($E306,$AI$95:$AW$99,COLUMN($AW:$AW)-COLUMN($AH:$AH),FALSE),0))</f>
        <v>0.13052013767768686</v>
      </c>
      <c r="S306" s="87" cm="1">
        <f t="array" ref="S306">VLOOKUP($E306,$AI$111:$AW$115,COLUMN($AW:$AW)-COLUMN($AH:$AH),FALSE)</f>
        <v>410.28773999999999</v>
      </c>
      <c r="T306" s="104">
        <f t="shared" si="226"/>
        <v>0.59256708186815488</v>
      </c>
      <c r="U306" s="104">
        <f t="shared" si="227"/>
        <v>1541.2923941138399</v>
      </c>
      <c r="V306" s="87" cm="1">
        <f t="array" ref="V306">VLOOKUP($E306,$AI$118:$AW$122,COLUMN($AW:$AW)-COLUMN($AH:$AH),FALSE)</f>
        <v>161.75600000000003</v>
      </c>
      <c r="W306" s="87" t="str">
        <f t="shared" si="231"/>
        <v>Domestic</v>
      </c>
      <c r="X306" s="87" t="str">
        <f t="shared" si="232"/>
        <v>Non-local</v>
      </c>
      <c r="Y306" s="104"/>
      <c r="Z306" s="87" t="str">
        <f t="shared" si="228"/>
        <v>USA</v>
      </c>
      <c r="AA306" s="87" t="str">
        <f t="shared" si="229"/>
        <v>USA</v>
      </c>
      <c r="AB306" s="82" cm="1">
        <f t="array" ref="AB306">VLOOKUP(B306,'GDP per Capita'!$T$2:$V$4235,COLUMN('GDP per Capita'!$V:$V)-COLUMN('GDP per Capita'!$S:$S),FALSE)</f>
        <v>63809.64</v>
      </c>
      <c r="AC306" s="82">
        <f t="shared" si="233"/>
        <v>63809.64</v>
      </c>
      <c r="AD306" s="82">
        <f t="shared" si="234"/>
        <v>63809.64</v>
      </c>
      <c r="AE306" s="88">
        <f t="shared" si="230"/>
        <v>2.415453831292325E-2</v>
      </c>
    </row>
    <row r="307" spans="1:31">
      <c r="A307" s="77" t="s">
        <v>1051</v>
      </c>
      <c r="B307" s="77">
        <v>306</v>
      </c>
      <c r="C307" s="77" t="s">
        <v>29</v>
      </c>
      <c r="D307" s="77" t="s">
        <v>29</v>
      </c>
      <c r="E307" s="77">
        <v>2020</v>
      </c>
      <c r="F307" s="77">
        <v>37.050096000000003</v>
      </c>
      <c r="G307" s="77">
        <v>-121.99059080000001</v>
      </c>
      <c r="H307" s="77">
        <v>0</v>
      </c>
      <c r="I307" s="77" t="s">
        <v>881</v>
      </c>
      <c r="J307" s="77">
        <v>43.074761000000002</v>
      </c>
      <c r="K307" s="77">
        <v>-89.383761300000003</v>
      </c>
      <c r="L307" s="77">
        <v>5670.7859522900699</v>
      </c>
      <c r="M307" s="77">
        <v>0.96740222574384005</v>
      </c>
      <c r="N307" s="77">
        <v>0</v>
      </c>
      <c r="O307" s="77">
        <v>680.49431427480795</v>
      </c>
      <c r="P307" s="87" cm="1">
        <f t="array" ref="P307">IF($X307="Non-local",VLOOKUP($E307,$AI$64:$AW$68,COLUMN($AW:$AW)-COLUMN($AH:$AH),FALSE),IF($X307="Unknown",VLOOKUP($E307,$AI$71:$AW$75,COLUMN($AW:$AW)-COLUMN($AH:$AH),FALSE),0))</f>
        <v>224</v>
      </c>
      <c r="Q307" s="87" cm="1">
        <f t="array" ref="Q307">IF($X307="Non-local",VLOOKUP($E307,$AI$40:$AW$44,COLUMN($AW:$AW)-COLUMN($AH:$AH),FALSE),IF($X307="Unknown",VLOOKUP($E307,$AI$47:$AW$51,COLUMN($AW:$AW)-COLUMN($AH:$AH),FALSE),0))</f>
        <v>470.18520000000001</v>
      </c>
      <c r="R307" s="87" cm="1">
        <f t="array" ref="R307">IF($X307="Non-local",VLOOKUP($E307,$AI$88:$AW$92,COLUMN($AW:$AW)-COLUMN($AH:$AH),FALSE),IF($X307="Unknown",VLOOKUP($E307,$AI$95:$AW$99,COLUMN($AW:$AW)-COLUMN($AH:$AH),FALSE),0))</f>
        <v>0.13052013767768686</v>
      </c>
      <c r="S307" s="87" cm="1">
        <f t="array" ref="S307">VLOOKUP($E307,$AI$111:$AW$115,COLUMN($AW:$AW)-COLUMN($AH:$AH),FALSE)</f>
        <v>410.28773999999999</v>
      </c>
      <c r="T307" s="104">
        <f t="shared" si="226"/>
        <v>1.0979223634215269</v>
      </c>
      <c r="U307" s="104">
        <f t="shared" si="227"/>
        <v>1784.9672542748078</v>
      </c>
      <c r="V307" s="87" cm="1">
        <f t="array" ref="V307">VLOOKUP($E307,$AI$118:$AW$122,COLUMN($AW:$AW)-COLUMN($AH:$AH),FALSE)</f>
        <v>161.75600000000003</v>
      </c>
      <c r="W307" s="87" t="str">
        <f t="shared" si="231"/>
        <v>Domestic</v>
      </c>
      <c r="X307" s="87" t="str">
        <f t="shared" si="232"/>
        <v>Non-local</v>
      </c>
      <c r="Y307" s="104"/>
      <c r="Z307" s="87" t="str">
        <f t="shared" si="228"/>
        <v>USA</v>
      </c>
      <c r="AA307" s="87" t="str">
        <f t="shared" si="229"/>
        <v>USA</v>
      </c>
      <c r="AB307" s="82" cm="1">
        <f t="array" ref="AB307">VLOOKUP(B307,'GDP per Capita'!$T$2:$V$4235,COLUMN('GDP per Capita'!$V:$V)-COLUMN('GDP per Capita'!$S:$S),FALSE)</f>
        <v>63809.64</v>
      </c>
      <c r="AC307" s="82">
        <f t="shared" si="233"/>
        <v>63809.64</v>
      </c>
      <c r="AD307" s="82">
        <f t="shared" si="234"/>
        <v>63809.64</v>
      </c>
      <c r="AE307" s="88">
        <f t="shared" si="230"/>
        <v>2.79733164812528E-2</v>
      </c>
    </row>
    <row r="308" spans="1:31">
      <c r="A308" s="77" t="s">
        <v>920</v>
      </c>
      <c r="B308" s="77">
        <v>307</v>
      </c>
      <c r="C308" s="77" t="s">
        <v>29</v>
      </c>
      <c r="D308" s="77" t="s">
        <v>29</v>
      </c>
      <c r="E308" s="77">
        <v>2020</v>
      </c>
      <c r="F308" s="77">
        <v>32.222876499999998</v>
      </c>
      <c r="G308" s="77">
        <v>-110.9748477</v>
      </c>
      <c r="H308" s="77">
        <v>0</v>
      </c>
      <c r="I308" s="77" t="s">
        <v>881</v>
      </c>
      <c r="J308" s="77">
        <v>43.074761000000002</v>
      </c>
      <c r="K308" s="77">
        <v>-89.383761300000003</v>
      </c>
      <c r="L308" s="77">
        <v>4482.5152870161</v>
      </c>
      <c r="M308" s="77">
        <v>0.798937533590652</v>
      </c>
      <c r="N308" s="77">
        <v>0</v>
      </c>
      <c r="O308" s="77">
        <v>537.90183444193201</v>
      </c>
      <c r="P308" s="87" cm="1">
        <f t="array" ref="P308">IF($X308="Non-local",VLOOKUP($E308,$AI$64:$AW$68,COLUMN($AW:$AW)-COLUMN($AH:$AH),FALSE),IF($X308="Unknown",VLOOKUP($E308,$AI$71:$AW$75,COLUMN($AW:$AW)-COLUMN($AH:$AH),FALSE),0))</f>
        <v>224</v>
      </c>
      <c r="Q308" s="87" cm="1">
        <f t="array" ref="Q308">IF($X308="Non-local",VLOOKUP($E308,$AI$40:$AW$44,COLUMN($AW:$AW)-COLUMN($AH:$AH),FALSE),IF($X308="Unknown",VLOOKUP($E308,$AI$47:$AW$51,COLUMN($AW:$AW)-COLUMN($AH:$AH),FALSE),0))</f>
        <v>470.18520000000001</v>
      </c>
      <c r="R308" s="87" cm="1">
        <f t="array" ref="R308">IF($X308="Non-local",VLOOKUP($E308,$AI$88:$AW$92,COLUMN($AW:$AW)-COLUMN($AH:$AH),FALSE),IF($X308="Unknown",VLOOKUP($E308,$AI$95:$AW$99,COLUMN($AW:$AW)-COLUMN($AH:$AH),FALSE),0))</f>
        <v>0.13052013767768686</v>
      </c>
      <c r="S308" s="87" cm="1">
        <f t="array" ref="S308">VLOOKUP($E308,$AI$111:$AW$115,COLUMN($AW:$AW)-COLUMN($AH:$AH),FALSE)</f>
        <v>410.28773999999999</v>
      </c>
      <c r="T308" s="104">
        <f t="shared" si="226"/>
        <v>0.92945767126833889</v>
      </c>
      <c r="U308" s="104">
        <f t="shared" si="227"/>
        <v>1642.374774441932</v>
      </c>
      <c r="V308" s="87" cm="1">
        <f t="array" ref="V308">VLOOKUP($E308,$AI$118:$AW$122,COLUMN($AW:$AW)-COLUMN($AH:$AH),FALSE)</f>
        <v>161.75600000000003</v>
      </c>
      <c r="W308" s="87" t="str">
        <f t="shared" si="231"/>
        <v>Domestic</v>
      </c>
      <c r="X308" s="87" t="str">
        <f t="shared" si="232"/>
        <v>Non-local</v>
      </c>
      <c r="Y308" s="104"/>
      <c r="Z308" s="87" t="str">
        <f t="shared" si="228"/>
        <v>USA</v>
      </c>
      <c r="AA308" s="87" t="str">
        <f t="shared" si="229"/>
        <v>USA</v>
      </c>
      <c r="AB308" s="82" cm="1">
        <f t="array" ref="AB308">VLOOKUP(B308,'GDP per Capita'!$T$2:$V$4235,COLUMN('GDP per Capita'!$V:$V)-COLUMN('GDP per Capita'!$S:$S),FALSE)</f>
        <v>63809.64</v>
      </c>
      <c r="AC308" s="82">
        <f t="shared" si="233"/>
        <v>63809.64</v>
      </c>
      <c r="AD308" s="82">
        <f t="shared" si="234"/>
        <v>63809.64</v>
      </c>
      <c r="AE308" s="88">
        <f t="shared" si="230"/>
        <v>2.5738662284287013E-2</v>
      </c>
    </row>
    <row r="309" spans="1:31">
      <c r="A309" s="77" t="s">
        <v>1052</v>
      </c>
      <c r="B309" s="77">
        <v>308</v>
      </c>
      <c r="C309" s="77" t="s">
        <v>29</v>
      </c>
      <c r="D309" s="77" t="s">
        <v>29</v>
      </c>
      <c r="E309" s="77">
        <v>2020</v>
      </c>
      <c r="F309" s="77">
        <v>40.111717400000003</v>
      </c>
      <c r="G309" s="77">
        <v>-88.207301000000001</v>
      </c>
      <c r="H309" s="77">
        <v>0</v>
      </c>
      <c r="I309" s="77" t="s">
        <v>881</v>
      </c>
      <c r="J309" s="77">
        <v>43.074761000000002</v>
      </c>
      <c r="K309" s="77">
        <v>-89.383761300000003</v>
      </c>
      <c r="L309" s="77">
        <v>687.36788023150496</v>
      </c>
      <c r="M309" s="77">
        <v>0.25239503831251098</v>
      </c>
      <c r="N309" s="77">
        <v>0</v>
      </c>
      <c r="O309" s="77">
        <v>131.974633004449</v>
      </c>
      <c r="P309" s="87" cm="1">
        <f t="array" ref="P309">IF($X309="Non-local",VLOOKUP($E309,$AI$64:$AW$68,COLUMN($AW:$AW)-COLUMN($AH:$AH),FALSE),IF($X309="Unknown",VLOOKUP($E309,$AI$71:$AW$75,COLUMN($AW:$AW)-COLUMN($AH:$AH),FALSE),0))</f>
        <v>224</v>
      </c>
      <c r="Q309" s="87" cm="1">
        <f t="array" ref="Q309">IF($X309="Non-local",VLOOKUP($E309,$AI$40:$AW$44,COLUMN($AW:$AW)-COLUMN($AH:$AH),FALSE),IF($X309="Unknown",VLOOKUP($E309,$AI$47:$AW$51,COLUMN($AW:$AW)-COLUMN($AH:$AH),FALSE),0))</f>
        <v>470.18520000000001</v>
      </c>
      <c r="R309" s="87" cm="1">
        <f t="array" ref="R309">IF($X309="Non-local",VLOOKUP($E309,$AI$88:$AW$92,COLUMN($AW:$AW)-COLUMN($AH:$AH),FALSE),IF($X309="Unknown",VLOOKUP($E309,$AI$95:$AW$99,COLUMN($AW:$AW)-COLUMN($AH:$AH),FALSE),0))</f>
        <v>0.13052013767768686</v>
      </c>
      <c r="S309" s="87" cm="1">
        <f t="array" ref="S309">VLOOKUP($E309,$AI$111:$AW$115,COLUMN($AW:$AW)-COLUMN($AH:$AH),FALSE)</f>
        <v>410.28773999999999</v>
      </c>
      <c r="T309" s="104">
        <f t="shared" si="226"/>
        <v>0.38291517599019786</v>
      </c>
      <c r="U309" s="104">
        <f t="shared" si="227"/>
        <v>1236.4475730044489</v>
      </c>
      <c r="V309" s="87" cm="1">
        <f t="array" ref="V309">VLOOKUP($E309,$AI$118:$AW$122,COLUMN($AW:$AW)-COLUMN($AH:$AH),FALSE)</f>
        <v>161.75600000000003</v>
      </c>
      <c r="W309" s="87" t="str">
        <f t="shared" si="231"/>
        <v>Domestic</v>
      </c>
      <c r="X309" s="87" t="str">
        <f t="shared" si="232"/>
        <v>Non-local</v>
      </c>
      <c r="Y309" s="104"/>
      <c r="Z309" s="87" t="str">
        <f t="shared" si="228"/>
        <v>USA</v>
      </c>
      <c r="AA309" s="87" t="str">
        <f t="shared" si="229"/>
        <v>USA</v>
      </c>
      <c r="AB309" s="82" cm="1">
        <f t="array" ref="AB309">VLOOKUP(B309,'GDP per Capita'!$T$2:$V$4235,COLUMN('GDP per Capita'!$V:$V)-COLUMN('GDP per Capita'!$S:$S),FALSE)</f>
        <v>63809.64</v>
      </c>
      <c r="AC309" s="82">
        <f t="shared" si="233"/>
        <v>63809.64</v>
      </c>
      <c r="AD309" s="82">
        <f t="shared" si="234"/>
        <v>63809.64</v>
      </c>
      <c r="AE309" s="88">
        <f t="shared" si="230"/>
        <v>1.937712817380648E-2</v>
      </c>
    </row>
    <row r="310" spans="1:31">
      <c r="A310" s="77" t="s">
        <v>34</v>
      </c>
      <c r="B310" s="77">
        <v>309</v>
      </c>
      <c r="C310" s="77" t="s">
        <v>34</v>
      </c>
      <c r="D310" s="77" t="s">
        <v>34</v>
      </c>
      <c r="E310" s="77">
        <v>2020</v>
      </c>
      <c r="F310" s="77">
        <v>0</v>
      </c>
      <c r="G310" s="77">
        <v>0</v>
      </c>
      <c r="H310" s="77">
        <v>0</v>
      </c>
      <c r="I310" s="77" t="s">
        <v>881</v>
      </c>
      <c r="J310" s="77">
        <v>43.074761000000002</v>
      </c>
      <c r="K310" s="77">
        <v>-89.383761300000003</v>
      </c>
      <c r="L310" s="77">
        <v>4610.0412007298301</v>
      </c>
      <c r="M310" s="77">
        <v>0.80715542109624605</v>
      </c>
      <c r="N310" s="77">
        <v>1</v>
      </c>
      <c r="O310" s="77">
        <v>553.20494408757997</v>
      </c>
      <c r="P310" s="87" cm="1">
        <f t="array" ref="P310">IF($X310="Non-local",VLOOKUP($E310,$AI$64:$AW$68,COLUMN($AW:$AW)-COLUMN($AH:$AH),FALSE),IF($X310="Unknown",VLOOKUP($E310,$AI$71:$AW$75,COLUMN($AW:$AW)-COLUMN($AH:$AH),FALSE),0))</f>
        <v>214.50706319702601</v>
      </c>
      <c r="Q310" s="87" cm="1">
        <f t="array" ref="Q310">IF($X310="Non-local",VLOOKUP($E310,$AI$40:$AW$44,COLUMN($AW:$AW)-COLUMN($AH:$AH),FALSE),IF($X310="Unknown",VLOOKUP($E310,$AI$47:$AW$51,COLUMN($AW:$AW)-COLUMN($AH:$AH),FALSE),0))</f>
        <v>450.25913576208183</v>
      </c>
      <c r="R310" s="87" cm="1">
        <f t="array" ref="R310">IF($X310="Non-local",VLOOKUP($E310,$AI$88:$AW$92,COLUMN($AW:$AW)-COLUMN($AH:$AH),FALSE),IF($X310="Unknown",VLOOKUP($E310,$AI$95:$AW$99,COLUMN($AW:$AW)-COLUMN($AH:$AH),FALSE),0))</f>
        <v>0.12498880098800048</v>
      </c>
      <c r="S310" s="87" cm="1">
        <f t="array" ref="S310">VLOOKUP($E310,$AI$111:$AW$115,COLUMN($AW:$AW)-COLUMN($AH:$AH),FALSE)</f>
        <v>410.28773999999999</v>
      </c>
      <c r="T310" s="104">
        <f t="shared" si="226"/>
        <v>0.93214422208424652</v>
      </c>
      <c r="U310" s="104">
        <f t="shared" si="227"/>
        <v>1628.2588830466877</v>
      </c>
      <c r="V310" s="87" cm="1">
        <f t="array" ref="V310">VLOOKUP($E310,$AI$118:$AW$122,COLUMN($AW:$AW)-COLUMN($AH:$AH),FALSE)</f>
        <v>161.75600000000003</v>
      </c>
      <c r="W310" s="87" t="str">
        <f t="shared" si="231"/>
        <v>Unknown</v>
      </c>
      <c r="X310" s="87" t="str">
        <f t="shared" si="232"/>
        <v>Unknown</v>
      </c>
      <c r="Y310" s="104"/>
      <c r="Z310" s="87" t="str">
        <f t="shared" si="228"/>
        <v>Unknown</v>
      </c>
      <c r="AA310" s="87" t="str">
        <f t="shared" si="229"/>
        <v>Unknown</v>
      </c>
      <c r="AB310" s="82" t="e" cm="1">
        <f t="array" ref="AB310">VLOOKUP(B310,'GDP per Capita'!$T$2:$V$4235,COLUMN('GDP per Capita'!$V:$V)-COLUMN('GDP per Capita'!$S:$S),FALSE)</f>
        <v>#N/A</v>
      </c>
      <c r="AC310" s="82" t="str">
        <f t="shared" si="233"/>
        <v/>
      </c>
      <c r="AD310" s="82">
        <f t="shared" si="234"/>
        <v>61228.93767638311</v>
      </c>
      <c r="AE310" s="88">
        <f t="shared" si="230"/>
        <v>2.6592963145181774E-2</v>
      </c>
    </row>
    <row r="311" spans="1:31">
      <c r="A311" s="77" t="s">
        <v>34</v>
      </c>
      <c r="B311" s="77">
        <v>310</v>
      </c>
      <c r="C311" s="77" t="s">
        <v>34</v>
      </c>
      <c r="D311" s="77" t="s">
        <v>34</v>
      </c>
      <c r="E311" s="77">
        <v>2020</v>
      </c>
      <c r="F311" s="77">
        <v>0</v>
      </c>
      <c r="G311" s="77">
        <v>0</v>
      </c>
      <c r="H311" s="77">
        <v>0</v>
      </c>
      <c r="I311" s="77" t="s">
        <v>881</v>
      </c>
      <c r="J311" s="77">
        <v>43.074761000000002</v>
      </c>
      <c r="K311" s="77">
        <v>-89.383761300000003</v>
      </c>
      <c r="L311" s="77">
        <v>4610.0412007298301</v>
      </c>
      <c r="M311" s="77">
        <v>0.80715542109624605</v>
      </c>
      <c r="N311" s="77">
        <v>1</v>
      </c>
      <c r="O311" s="77">
        <v>553.20494408757997</v>
      </c>
      <c r="P311" s="87" cm="1">
        <f t="array" ref="P311">IF($X311="Non-local",VLOOKUP($E311,$AI$64:$AW$68,COLUMN($AW:$AW)-COLUMN($AH:$AH),FALSE),IF($X311="Unknown",VLOOKUP($E311,$AI$71:$AW$75,COLUMN($AW:$AW)-COLUMN($AH:$AH),FALSE),0))</f>
        <v>214.50706319702601</v>
      </c>
      <c r="Q311" s="87" cm="1">
        <f t="array" ref="Q311">IF($X311="Non-local",VLOOKUP($E311,$AI$40:$AW$44,COLUMN($AW:$AW)-COLUMN($AH:$AH),FALSE),IF($X311="Unknown",VLOOKUP($E311,$AI$47:$AW$51,COLUMN($AW:$AW)-COLUMN($AH:$AH),FALSE),0))</f>
        <v>450.25913576208183</v>
      </c>
      <c r="R311" s="87" cm="1">
        <f t="array" ref="R311">IF($X311="Non-local",VLOOKUP($E311,$AI$88:$AW$92,COLUMN($AW:$AW)-COLUMN($AH:$AH),FALSE),IF($X311="Unknown",VLOOKUP($E311,$AI$95:$AW$99,COLUMN($AW:$AW)-COLUMN($AH:$AH),FALSE),0))</f>
        <v>0.12498880098800048</v>
      </c>
      <c r="S311" s="87" cm="1">
        <f t="array" ref="S311">VLOOKUP($E311,$AI$111:$AW$115,COLUMN($AW:$AW)-COLUMN($AH:$AH),FALSE)</f>
        <v>410.28773999999999</v>
      </c>
      <c r="T311" s="104">
        <f t="shared" si="226"/>
        <v>0.93214422208424652</v>
      </c>
      <c r="U311" s="104">
        <f t="shared" si="227"/>
        <v>1628.2588830466877</v>
      </c>
      <c r="V311" s="87" cm="1">
        <f t="array" ref="V311">VLOOKUP($E311,$AI$118:$AW$122,COLUMN($AW:$AW)-COLUMN($AH:$AH),FALSE)</f>
        <v>161.75600000000003</v>
      </c>
      <c r="W311" s="87" t="str">
        <f t="shared" si="231"/>
        <v>Unknown</v>
      </c>
      <c r="X311" s="87" t="str">
        <f t="shared" si="232"/>
        <v>Unknown</v>
      </c>
      <c r="Y311" s="104"/>
      <c r="Z311" s="87" t="str">
        <f t="shared" si="228"/>
        <v>Unknown</v>
      </c>
      <c r="AA311" s="87" t="str">
        <f t="shared" si="229"/>
        <v>Unknown</v>
      </c>
      <c r="AB311" s="82" t="e" cm="1">
        <f t="array" ref="AB311">VLOOKUP(B311,'GDP per Capita'!$T$2:$V$4235,COLUMN('GDP per Capita'!$V:$V)-COLUMN('GDP per Capita'!$S:$S),FALSE)</f>
        <v>#N/A</v>
      </c>
      <c r="AC311" s="82" t="str">
        <f t="shared" si="233"/>
        <v/>
      </c>
      <c r="AD311" s="82">
        <f t="shared" si="234"/>
        <v>61228.93767638311</v>
      </c>
      <c r="AE311" s="88">
        <f t="shared" si="230"/>
        <v>2.6592963145181774E-2</v>
      </c>
    </row>
    <row r="312" spans="1:31">
      <c r="A312" s="77" t="s">
        <v>1049</v>
      </c>
      <c r="B312" s="77">
        <v>311</v>
      </c>
      <c r="C312" s="77" t="s">
        <v>29</v>
      </c>
      <c r="D312" s="77" t="s">
        <v>29</v>
      </c>
      <c r="E312" s="77">
        <v>2020</v>
      </c>
      <c r="F312" s="77">
        <v>43.034993100000001</v>
      </c>
      <c r="G312" s="77">
        <v>-87.922496999999893</v>
      </c>
      <c r="H312" s="77">
        <v>0</v>
      </c>
      <c r="I312" s="77" t="s">
        <v>881</v>
      </c>
      <c r="J312" s="77">
        <v>43.074761000000002</v>
      </c>
      <c r="K312" s="77">
        <v>-89.383761300000003</v>
      </c>
      <c r="L312" s="77">
        <v>237.617848214047</v>
      </c>
      <c r="M312" s="77">
        <v>0.19300789635847099</v>
      </c>
      <c r="N312" s="77">
        <v>0</v>
      </c>
      <c r="O312" s="77">
        <v>45.622626857097003</v>
      </c>
      <c r="P312" s="87" cm="1">
        <f t="array" ref="P312">IF($X312="Non-local",VLOOKUP($E312,$AI$64:$AW$68,COLUMN($AW:$AW)-COLUMN($AH:$AH),FALSE),IF($X312="Unknown",VLOOKUP($E312,$AI$71:$AW$75,COLUMN($AW:$AW)-COLUMN($AH:$AH),FALSE),0))</f>
        <v>224</v>
      </c>
      <c r="Q312" s="87" cm="1">
        <f t="array" ref="Q312">IF($X312="Non-local",VLOOKUP($E312,$AI$40:$AW$44,COLUMN($AW:$AW)-COLUMN($AH:$AH),FALSE),IF($X312="Unknown",VLOOKUP($E312,$AI$47:$AW$51,COLUMN($AW:$AW)-COLUMN($AH:$AH),FALSE),0))</f>
        <v>470.18520000000001</v>
      </c>
      <c r="R312" s="87" cm="1">
        <f t="array" ref="R312">IF($X312="Non-local",VLOOKUP($E312,$AI$88:$AW$92,COLUMN($AW:$AW)-COLUMN($AH:$AH),FALSE),IF($X312="Unknown",VLOOKUP($E312,$AI$95:$AW$99,COLUMN($AW:$AW)-COLUMN($AH:$AH),FALSE),0))</f>
        <v>0.13052013767768686</v>
      </c>
      <c r="S312" s="87" cm="1">
        <f t="array" ref="S312">VLOOKUP($E312,$AI$111:$AW$115,COLUMN($AW:$AW)-COLUMN($AH:$AH),FALSE)</f>
        <v>410.28773999999999</v>
      </c>
      <c r="T312" s="104">
        <f t="shared" si="226"/>
        <v>0.32352803403615782</v>
      </c>
      <c r="U312" s="104">
        <f t="shared" si="227"/>
        <v>1150.0955668570969</v>
      </c>
      <c r="V312" s="87" cm="1">
        <f t="array" ref="V312">VLOOKUP($E312,$AI$118:$AW$122,COLUMN($AW:$AW)-COLUMN($AH:$AH),FALSE)</f>
        <v>161.75600000000003</v>
      </c>
      <c r="W312" s="87" t="str">
        <f t="shared" si="231"/>
        <v>Domestic</v>
      </c>
      <c r="X312" s="87" t="str">
        <f t="shared" si="232"/>
        <v>Non-local</v>
      </c>
      <c r="Y312" s="104"/>
      <c r="Z312" s="87" t="str">
        <f t="shared" si="228"/>
        <v>USA</v>
      </c>
      <c r="AA312" s="87" t="str">
        <f t="shared" si="229"/>
        <v>USA</v>
      </c>
      <c r="AB312" s="82" cm="1">
        <f t="array" ref="AB312">VLOOKUP(B312,'GDP per Capita'!$T$2:$V$4235,COLUMN('GDP per Capita'!$V:$V)-COLUMN('GDP per Capita'!$S:$S),FALSE)</f>
        <v>63809.64</v>
      </c>
      <c r="AC312" s="82">
        <f t="shared" si="233"/>
        <v>63809.64</v>
      </c>
      <c r="AD312" s="82">
        <f t="shared" si="234"/>
        <v>63809.64</v>
      </c>
      <c r="AE312" s="88">
        <f t="shared" si="230"/>
        <v>1.8023852929699914E-2</v>
      </c>
    </row>
    <row r="313" spans="1:31">
      <c r="A313" s="77" t="s">
        <v>886</v>
      </c>
      <c r="B313" s="77">
        <v>312</v>
      </c>
      <c r="C313" s="77" t="s">
        <v>29</v>
      </c>
      <c r="D313" s="77" t="s">
        <v>29</v>
      </c>
      <c r="E313" s="77">
        <v>2020</v>
      </c>
      <c r="F313" s="77">
        <v>39.284749400000003</v>
      </c>
      <c r="G313" s="77">
        <v>-76.620474639699793</v>
      </c>
      <c r="H313" s="77">
        <v>0</v>
      </c>
      <c r="I313" s="77" t="s">
        <v>881</v>
      </c>
      <c r="J313" s="77">
        <v>43.074761000000002</v>
      </c>
      <c r="K313" s="77">
        <v>-89.383761300000003</v>
      </c>
      <c r="L313" s="77">
        <v>2293.6142511822</v>
      </c>
      <c r="M313" s="77">
        <v>0.46449147956658998</v>
      </c>
      <c r="N313" s="77">
        <v>0</v>
      </c>
      <c r="O313" s="77">
        <v>440.37393622698198</v>
      </c>
      <c r="P313" s="87" cm="1">
        <f t="array" ref="P313">IF($X313="Non-local",VLOOKUP($E313,$AI$64:$AW$68,COLUMN($AW:$AW)-COLUMN($AH:$AH),FALSE),IF($X313="Unknown",VLOOKUP($E313,$AI$71:$AW$75,COLUMN($AW:$AW)-COLUMN($AH:$AH),FALSE),0))</f>
        <v>224</v>
      </c>
      <c r="Q313" s="87" cm="1">
        <f t="array" ref="Q313">IF($X313="Non-local",VLOOKUP($E313,$AI$40:$AW$44,COLUMN($AW:$AW)-COLUMN($AH:$AH),FALSE),IF($X313="Unknown",VLOOKUP($E313,$AI$47:$AW$51,COLUMN($AW:$AW)-COLUMN($AH:$AH),FALSE),0))</f>
        <v>470.18520000000001</v>
      </c>
      <c r="R313" s="87" cm="1">
        <f t="array" ref="R313">IF($X313="Non-local",VLOOKUP($E313,$AI$88:$AW$92,COLUMN($AW:$AW)-COLUMN($AH:$AH),FALSE),IF($X313="Unknown",VLOOKUP($E313,$AI$95:$AW$99,COLUMN($AW:$AW)-COLUMN($AH:$AH),FALSE),0))</f>
        <v>0.13052013767768686</v>
      </c>
      <c r="S313" s="87" cm="1">
        <f t="array" ref="S313">VLOOKUP($E313,$AI$111:$AW$115,COLUMN($AW:$AW)-COLUMN($AH:$AH),FALSE)</f>
        <v>410.28773999999999</v>
      </c>
      <c r="T313" s="104">
        <f t="shared" si="226"/>
        <v>0.59501161724427687</v>
      </c>
      <c r="U313" s="104">
        <f t="shared" si="227"/>
        <v>1544.846876226982</v>
      </c>
      <c r="V313" s="87" cm="1">
        <f t="array" ref="V313">VLOOKUP($E313,$AI$118:$AW$122,COLUMN($AW:$AW)-COLUMN($AH:$AH),FALSE)</f>
        <v>161.75600000000003</v>
      </c>
      <c r="W313" s="87" t="str">
        <f t="shared" si="231"/>
        <v>Domestic</v>
      </c>
      <c r="X313" s="87" t="str">
        <f t="shared" si="232"/>
        <v>Non-local</v>
      </c>
      <c r="Y313" s="104"/>
      <c r="Z313" s="87" t="str">
        <f t="shared" si="228"/>
        <v>USA</v>
      </c>
      <c r="AA313" s="87" t="str">
        <f t="shared" si="229"/>
        <v>USA</v>
      </c>
      <c r="AB313" s="82" cm="1">
        <f t="array" ref="AB313">VLOOKUP(B313,'GDP per Capita'!$T$2:$V$4235,COLUMN('GDP per Capita'!$V:$V)-COLUMN('GDP per Capita'!$S:$S),FALSE)</f>
        <v>63809.64</v>
      </c>
      <c r="AC313" s="82">
        <f t="shared" si="233"/>
        <v>63809.64</v>
      </c>
      <c r="AD313" s="82">
        <f t="shared" si="234"/>
        <v>63809.64</v>
      </c>
      <c r="AE313" s="88">
        <f t="shared" si="230"/>
        <v>2.4210242781921069E-2</v>
      </c>
    </row>
    <row r="314" spans="1:31">
      <c r="A314" s="77" t="s">
        <v>1043</v>
      </c>
      <c r="B314" s="77">
        <v>313</v>
      </c>
      <c r="C314" s="77" t="s">
        <v>29</v>
      </c>
      <c r="D314" s="77" t="s">
        <v>29</v>
      </c>
      <c r="E314" s="77">
        <v>2020</v>
      </c>
      <c r="F314" s="77">
        <v>34.365355450000003</v>
      </c>
      <c r="G314" s="77">
        <v>-89.534908295442406</v>
      </c>
      <c r="H314" s="77">
        <v>0</v>
      </c>
      <c r="I314" s="77" t="s">
        <v>881</v>
      </c>
      <c r="J314" s="77">
        <v>43.074761000000002</v>
      </c>
      <c r="K314" s="77">
        <v>-89.383761300000003</v>
      </c>
      <c r="L314" s="77">
        <v>1937.0626980709901</v>
      </c>
      <c r="M314" s="77">
        <v>0.41741070982530598</v>
      </c>
      <c r="N314" s="77">
        <v>0</v>
      </c>
      <c r="O314" s="77">
        <v>371.91603802963101</v>
      </c>
      <c r="P314" s="87" cm="1">
        <f t="array" ref="P314">IF($X314="Non-local",VLOOKUP($E314,$AI$64:$AW$68,COLUMN($AW:$AW)-COLUMN($AH:$AH),FALSE),IF($X314="Unknown",VLOOKUP($E314,$AI$71:$AW$75,COLUMN($AW:$AW)-COLUMN($AH:$AH),FALSE),0))</f>
        <v>224</v>
      </c>
      <c r="Q314" s="87" cm="1">
        <f t="array" ref="Q314">IF($X314="Non-local",VLOOKUP($E314,$AI$40:$AW$44,COLUMN($AW:$AW)-COLUMN($AH:$AH),FALSE),IF($X314="Unknown",VLOOKUP($E314,$AI$47:$AW$51,COLUMN($AW:$AW)-COLUMN($AH:$AH),FALSE),0))</f>
        <v>470.18520000000001</v>
      </c>
      <c r="R314" s="87" cm="1">
        <f t="array" ref="R314">IF($X314="Non-local",VLOOKUP($E314,$AI$88:$AW$92,COLUMN($AW:$AW)-COLUMN($AH:$AH),FALSE),IF($X314="Unknown",VLOOKUP($E314,$AI$95:$AW$99,COLUMN($AW:$AW)-COLUMN($AH:$AH),FALSE),0))</f>
        <v>0.13052013767768686</v>
      </c>
      <c r="S314" s="87" cm="1">
        <f t="array" ref="S314">VLOOKUP($E314,$AI$111:$AW$115,COLUMN($AW:$AW)-COLUMN($AH:$AH),FALSE)</f>
        <v>410.28773999999999</v>
      </c>
      <c r="T314" s="104">
        <f t="shared" si="226"/>
        <v>0.54793084750299281</v>
      </c>
      <c r="U314" s="104">
        <f t="shared" si="227"/>
        <v>1476.3889780296311</v>
      </c>
      <c r="V314" s="87" cm="1">
        <f t="array" ref="V314">VLOOKUP($E314,$AI$118:$AW$122,COLUMN($AW:$AW)-COLUMN($AH:$AH),FALSE)</f>
        <v>161.75600000000003</v>
      </c>
      <c r="W314" s="87" t="str">
        <f t="shared" si="231"/>
        <v>Domestic</v>
      </c>
      <c r="X314" s="87" t="str">
        <f t="shared" si="232"/>
        <v>Non-local</v>
      </c>
      <c r="Y314" s="104"/>
      <c r="Z314" s="87" t="str">
        <f t="shared" si="228"/>
        <v>USA</v>
      </c>
      <c r="AA314" s="87" t="str">
        <f t="shared" si="229"/>
        <v>USA</v>
      </c>
      <c r="AB314" s="82" cm="1">
        <f t="array" ref="AB314">VLOOKUP(B314,'GDP per Capita'!$T$2:$V$4235,COLUMN('GDP per Capita'!$V:$V)-COLUMN('GDP per Capita'!$S:$S),FALSE)</f>
        <v>63809.64</v>
      </c>
      <c r="AC314" s="82">
        <f t="shared" si="233"/>
        <v>63809.64</v>
      </c>
      <c r="AD314" s="82">
        <f t="shared" si="234"/>
        <v>63809.64</v>
      </c>
      <c r="AE314" s="88">
        <f t="shared" si="230"/>
        <v>2.3137397077144316E-2</v>
      </c>
    </row>
    <row r="315" spans="1:31">
      <c r="A315" s="77" t="s">
        <v>1023</v>
      </c>
      <c r="B315" s="77">
        <v>314</v>
      </c>
      <c r="C315" s="77" t="s">
        <v>29</v>
      </c>
      <c r="D315" s="77" t="s">
        <v>29</v>
      </c>
      <c r="E315" s="77">
        <v>2020</v>
      </c>
      <c r="F315" s="77">
        <v>29.758938199999999</v>
      </c>
      <c r="G315" s="77">
        <v>-95.367697399999997</v>
      </c>
      <c r="H315" s="77">
        <v>0</v>
      </c>
      <c r="I315" s="77" t="s">
        <v>881</v>
      </c>
      <c r="J315" s="77">
        <v>43.074761000000002</v>
      </c>
      <c r="K315" s="77">
        <v>-89.383761300000003</v>
      </c>
      <c r="L315" s="77">
        <v>3146.7698821412901</v>
      </c>
      <c r="M315" s="77">
        <v>0.58629039504814995</v>
      </c>
      <c r="N315" s="77">
        <v>0</v>
      </c>
      <c r="O315" s="77">
        <v>604.17981737112905</v>
      </c>
      <c r="P315" s="87" cm="1">
        <f t="array" ref="P315">IF($X315="Non-local",VLOOKUP($E315,$AI$64:$AW$68,COLUMN($AW:$AW)-COLUMN($AH:$AH),FALSE),IF($X315="Unknown",VLOOKUP($E315,$AI$71:$AW$75,COLUMN($AW:$AW)-COLUMN($AH:$AH),FALSE),0))</f>
        <v>224</v>
      </c>
      <c r="Q315" s="87" cm="1">
        <f t="array" ref="Q315">IF($X315="Non-local",VLOOKUP($E315,$AI$40:$AW$44,COLUMN($AW:$AW)-COLUMN($AH:$AH),FALSE),IF($X315="Unknown",VLOOKUP($E315,$AI$47:$AW$51,COLUMN($AW:$AW)-COLUMN($AH:$AH),FALSE),0))</f>
        <v>470.18520000000001</v>
      </c>
      <c r="R315" s="87" cm="1">
        <f t="array" ref="R315">IF($X315="Non-local",VLOOKUP($E315,$AI$88:$AW$92,COLUMN($AW:$AW)-COLUMN($AH:$AH),FALSE),IF($X315="Unknown",VLOOKUP($E315,$AI$95:$AW$99,COLUMN($AW:$AW)-COLUMN($AH:$AH),FALSE),0))</f>
        <v>0.13052013767768686</v>
      </c>
      <c r="S315" s="87" cm="1">
        <f t="array" ref="S315">VLOOKUP($E315,$AI$111:$AW$115,COLUMN($AW:$AW)-COLUMN($AH:$AH),FALSE)</f>
        <v>410.28773999999999</v>
      </c>
      <c r="T315" s="104">
        <f t="shared" si="226"/>
        <v>0.71681053272583684</v>
      </c>
      <c r="U315" s="104">
        <f t="shared" si="227"/>
        <v>1708.6527573711289</v>
      </c>
      <c r="V315" s="87" cm="1">
        <f t="array" ref="V315">VLOOKUP($E315,$AI$118:$AW$122,COLUMN($AW:$AW)-COLUMN($AH:$AH),FALSE)</f>
        <v>161.75600000000003</v>
      </c>
      <c r="W315" s="87" t="str">
        <f t="shared" si="231"/>
        <v>Domestic</v>
      </c>
      <c r="X315" s="87" t="str">
        <f t="shared" si="232"/>
        <v>Non-local</v>
      </c>
      <c r="Y315" s="104"/>
      <c r="Z315" s="87" t="str">
        <f t="shared" si="228"/>
        <v>USA</v>
      </c>
      <c r="AA315" s="87" t="str">
        <f t="shared" si="229"/>
        <v>USA</v>
      </c>
      <c r="AB315" s="82" cm="1">
        <f t="array" ref="AB315">VLOOKUP(B315,'GDP per Capita'!$T$2:$V$4235,COLUMN('GDP per Capita'!$V:$V)-COLUMN('GDP per Capita'!$S:$S),FALSE)</f>
        <v>63809.64</v>
      </c>
      <c r="AC315" s="82">
        <f t="shared" si="233"/>
        <v>63809.64</v>
      </c>
      <c r="AD315" s="82">
        <f t="shared" si="234"/>
        <v>63809.64</v>
      </c>
      <c r="AE315" s="88">
        <f t="shared" si="230"/>
        <v>2.6777345200053298E-2</v>
      </c>
    </row>
    <row r="316" spans="1:31">
      <c r="A316" s="77" t="s">
        <v>1011</v>
      </c>
      <c r="B316" s="77">
        <v>315</v>
      </c>
      <c r="C316" s="77" t="s">
        <v>29</v>
      </c>
      <c r="D316" s="77" t="s">
        <v>29</v>
      </c>
      <c r="E316" s="77">
        <v>2020</v>
      </c>
      <c r="F316" s="77">
        <v>40.102554999999903</v>
      </c>
      <c r="G316" s="77">
        <v>-105.36320790000001</v>
      </c>
      <c r="H316" s="77">
        <v>0</v>
      </c>
      <c r="I316" s="77" t="s">
        <v>881</v>
      </c>
      <c r="J316" s="77">
        <v>43.074761000000002</v>
      </c>
      <c r="K316" s="77">
        <v>-89.383761300000003</v>
      </c>
      <c r="L316" s="77">
        <v>2734.18181302126</v>
      </c>
      <c r="M316" s="77">
        <v>0.52266612430850701</v>
      </c>
      <c r="N316" s="77">
        <v>0</v>
      </c>
      <c r="O316" s="77">
        <v>524.96290810008202</v>
      </c>
      <c r="P316" s="87" cm="1">
        <f t="array" ref="P316">IF($X316="Non-local",VLOOKUP($E316,$AI$64:$AW$68,COLUMN($AW:$AW)-COLUMN($AH:$AH),FALSE),IF($X316="Unknown",VLOOKUP($E316,$AI$71:$AW$75,COLUMN($AW:$AW)-COLUMN($AH:$AH),FALSE),0))</f>
        <v>224</v>
      </c>
      <c r="Q316" s="87" cm="1">
        <f t="array" ref="Q316">IF($X316="Non-local",VLOOKUP($E316,$AI$40:$AW$44,COLUMN($AW:$AW)-COLUMN($AH:$AH),FALSE),IF($X316="Unknown",VLOOKUP($E316,$AI$47:$AW$51,COLUMN($AW:$AW)-COLUMN($AH:$AH),FALSE),0))</f>
        <v>470.18520000000001</v>
      </c>
      <c r="R316" s="87" cm="1">
        <f t="array" ref="R316">IF($X316="Non-local",VLOOKUP($E316,$AI$88:$AW$92,COLUMN($AW:$AW)-COLUMN($AH:$AH),FALSE),IF($X316="Unknown",VLOOKUP($E316,$AI$95:$AW$99,COLUMN($AW:$AW)-COLUMN($AH:$AH),FALSE),0))</f>
        <v>0.13052013767768686</v>
      </c>
      <c r="S316" s="87" cm="1">
        <f t="array" ref="S316">VLOOKUP($E316,$AI$111:$AW$115,COLUMN($AW:$AW)-COLUMN($AH:$AH),FALSE)</f>
        <v>410.28773999999999</v>
      </c>
      <c r="T316" s="104">
        <f t="shared" si="226"/>
        <v>0.65318626198619389</v>
      </c>
      <c r="U316" s="104">
        <f t="shared" si="227"/>
        <v>1629.435848100082</v>
      </c>
      <c r="V316" s="87" cm="1">
        <f t="array" ref="V316">VLOOKUP($E316,$AI$118:$AW$122,COLUMN($AW:$AW)-COLUMN($AH:$AH),FALSE)</f>
        <v>161.75600000000003</v>
      </c>
      <c r="W316" s="87" t="str">
        <f t="shared" si="231"/>
        <v>Domestic</v>
      </c>
      <c r="X316" s="87" t="str">
        <f t="shared" si="232"/>
        <v>Non-local</v>
      </c>
      <c r="Y316" s="104"/>
      <c r="Z316" s="87" t="str">
        <f t="shared" si="228"/>
        <v>USA</v>
      </c>
      <c r="AA316" s="87" t="str">
        <f t="shared" si="229"/>
        <v>USA</v>
      </c>
      <c r="AB316" s="82" cm="1">
        <f t="array" ref="AB316">VLOOKUP(B316,'GDP per Capita'!$T$2:$V$4235,COLUMN('GDP per Capita'!$V:$V)-COLUMN('GDP per Capita'!$S:$S),FALSE)</f>
        <v>63809.64</v>
      </c>
      <c r="AC316" s="82">
        <f t="shared" si="233"/>
        <v>63809.64</v>
      </c>
      <c r="AD316" s="82">
        <f t="shared" si="234"/>
        <v>63809.64</v>
      </c>
      <c r="AE316" s="88">
        <f t="shared" si="230"/>
        <v>2.5535888434726824E-2</v>
      </c>
    </row>
    <row r="317" spans="1:31">
      <c r="A317" s="77" t="s">
        <v>938</v>
      </c>
      <c r="B317" s="77">
        <v>316</v>
      </c>
      <c r="C317" s="77" t="s">
        <v>29</v>
      </c>
      <c r="D317" s="77" t="s">
        <v>29</v>
      </c>
      <c r="E317" s="77">
        <v>2020</v>
      </c>
      <c r="F317" s="77">
        <v>43.074760999999903</v>
      </c>
      <c r="G317" s="77">
        <v>-89.383761300000003</v>
      </c>
      <c r="H317" s="77">
        <v>1</v>
      </c>
      <c r="I317" s="77" t="s">
        <v>881</v>
      </c>
      <c r="J317" s="77">
        <v>43.074761000000002</v>
      </c>
      <c r="K317" s="77">
        <v>-89.383761300000003</v>
      </c>
      <c r="L317" s="77">
        <v>7.0732408818940899E-13</v>
      </c>
      <c r="M317" s="77">
        <v>0</v>
      </c>
      <c r="N317" s="77">
        <v>0</v>
      </c>
      <c r="O317" s="77">
        <v>0</v>
      </c>
      <c r="P317" s="87" cm="1">
        <f t="array" ref="P317">IF($X317="Non-local",VLOOKUP($E317,$AI$64:$AW$68,COLUMN($AW:$AW)-COLUMN($AH:$AH),FALSE),IF($X317="Unknown",VLOOKUP($E317,$AI$71:$AW$75,COLUMN($AW:$AW)-COLUMN($AH:$AH),FALSE),0))</f>
        <v>0</v>
      </c>
      <c r="Q317" s="87" cm="1">
        <f t="array" ref="Q317">IF($X317="Non-local",VLOOKUP($E317,$AI$40:$AW$44,COLUMN($AW:$AW)-COLUMN($AH:$AH),FALSE),IF($X317="Unknown",VLOOKUP($E317,$AI$47:$AW$51,COLUMN($AW:$AW)-COLUMN($AH:$AH),FALSE),0))</f>
        <v>0</v>
      </c>
      <c r="R317" s="87" cm="1">
        <f t="array" ref="R317">IF($X317="Non-local",VLOOKUP($E317,$AI$88:$AW$92,COLUMN($AW:$AW)-COLUMN($AH:$AH),FALSE),IF($X317="Unknown",VLOOKUP($E317,$AI$95:$AW$99,COLUMN($AW:$AW)-COLUMN($AH:$AH),FALSE),0))</f>
        <v>0</v>
      </c>
      <c r="S317" s="87" cm="1">
        <f t="array" ref="S317">VLOOKUP($E317,$AI$111:$AW$115,COLUMN($AW:$AW)-COLUMN($AH:$AH),FALSE)</f>
        <v>410.28773999999999</v>
      </c>
      <c r="T317" s="104">
        <f t="shared" si="226"/>
        <v>0</v>
      </c>
      <c r="U317" s="104">
        <f t="shared" si="227"/>
        <v>410.28773999999999</v>
      </c>
      <c r="V317" s="87" cm="1">
        <f t="array" ref="V317">VLOOKUP($E317,$AI$118:$AW$122,COLUMN($AW:$AW)-COLUMN($AH:$AH),FALSE)</f>
        <v>161.75600000000003</v>
      </c>
      <c r="W317" s="87" t="str">
        <f t="shared" si="231"/>
        <v>Domestic</v>
      </c>
      <c r="X317" s="87" t="str">
        <f t="shared" si="232"/>
        <v>Local</v>
      </c>
      <c r="Y317" s="104"/>
      <c r="Z317" s="87" t="str">
        <f t="shared" si="228"/>
        <v>USA</v>
      </c>
      <c r="AA317" s="87" t="str">
        <f t="shared" si="229"/>
        <v>USA</v>
      </c>
      <c r="AB317" s="82" cm="1">
        <f t="array" ref="AB317">VLOOKUP(B317,'GDP per Capita'!$T$2:$V$4235,COLUMN('GDP per Capita'!$V:$V)-COLUMN('GDP per Capita'!$S:$S),FALSE)</f>
        <v>63809.64</v>
      </c>
      <c r="AC317" s="82">
        <f t="shared" si="233"/>
        <v>63809.64</v>
      </c>
      <c r="AD317" s="82">
        <f t="shared" si="234"/>
        <v>63809.64</v>
      </c>
      <c r="AE317" s="88">
        <f t="shared" si="230"/>
        <v>6.4298707844143927E-3</v>
      </c>
    </row>
    <row r="318" spans="1:31">
      <c r="A318" s="77" t="s">
        <v>1053</v>
      </c>
      <c r="B318" s="77">
        <v>317</v>
      </c>
      <c r="C318" s="77" t="s">
        <v>29</v>
      </c>
      <c r="D318" s="77" t="s">
        <v>29</v>
      </c>
      <c r="E318" s="77">
        <v>2020</v>
      </c>
      <c r="F318" s="77">
        <v>33.769016399999998</v>
      </c>
      <c r="G318" s="77">
        <v>-118.19160479999999</v>
      </c>
      <c r="H318" s="77">
        <v>0</v>
      </c>
      <c r="I318" s="77" t="s">
        <v>881</v>
      </c>
      <c r="J318" s="77">
        <v>43.074761000000002</v>
      </c>
      <c r="K318" s="77">
        <v>-89.383761300000003</v>
      </c>
      <c r="L318" s="77">
        <v>5395.1961359258503</v>
      </c>
      <c r="M318" s="77">
        <v>0.93001582973123997</v>
      </c>
      <c r="N318" s="77">
        <v>0</v>
      </c>
      <c r="O318" s="77">
        <v>647.42353631110302</v>
      </c>
      <c r="P318" s="87" cm="1">
        <f t="array" ref="P318">IF($X318="Non-local",VLOOKUP($E318,$AI$64:$AW$68,COLUMN($AW:$AW)-COLUMN($AH:$AH),FALSE),IF($X318="Unknown",VLOOKUP($E318,$AI$71:$AW$75,COLUMN($AW:$AW)-COLUMN($AH:$AH),FALSE),0))</f>
        <v>224</v>
      </c>
      <c r="Q318" s="87" cm="1">
        <f t="array" ref="Q318">IF($X318="Non-local",VLOOKUP($E318,$AI$40:$AW$44,COLUMN($AW:$AW)-COLUMN($AH:$AH),FALSE),IF($X318="Unknown",VLOOKUP($E318,$AI$47:$AW$51,COLUMN($AW:$AW)-COLUMN($AH:$AH),FALSE),0))</f>
        <v>470.18520000000001</v>
      </c>
      <c r="R318" s="87" cm="1">
        <f t="array" ref="R318">IF($X318="Non-local",VLOOKUP($E318,$AI$88:$AW$92,COLUMN($AW:$AW)-COLUMN($AH:$AH),FALSE),IF($X318="Unknown",VLOOKUP($E318,$AI$95:$AW$99,COLUMN($AW:$AW)-COLUMN($AH:$AH),FALSE),0))</f>
        <v>0.13052013767768686</v>
      </c>
      <c r="S318" s="87" cm="1">
        <f t="array" ref="S318">VLOOKUP($E318,$AI$111:$AW$115,COLUMN($AW:$AW)-COLUMN($AH:$AH),FALSE)</f>
        <v>410.28773999999999</v>
      </c>
      <c r="T318" s="104">
        <f t="shared" si="226"/>
        <v>1.0605359674089267</v>
      </c>
      <c r="U318" s="104">
        <f t="shared" si="227"/>
        <v>1751.896476311103</v>
      </c>
      <c r="V318" s="87" cm="1">
        <f t="array" ref="V318">VLOOKUP($E318,$AI$118:$AW$122,COLUMN($AW:$AW)-COLUMN($AH:$AH),FALSE)</f>
        <v>161.75600000000003</v>
      </c>
      <c r="W318" s="87" t="str">
        <f t="shared" si="231"/>
        <v>Domestic</v>
      </c>
      <c r="X318" s="87" t="str">
        <f t="shared" si="232"/>
        <v>Non-local</v>
      </c>
      <c r="Y318" s="104"/>
      <c r="Z318" s="87" t="str">
        <f t="shared" si="228"/>
        <v>USA</v>
      </c>
      <c r="AA318" s="87" t="str">
        <f t="shared" si="229"/>
        <v>USA</v>
      </c>
      <c r="AB318" s="82" cm="1">
        <f t="array" ref="AB318">VLOOKUP(B318,'GDP per Capita'!$T$2:$V$4235,COLUMN('GDP per Capita'!$V:$V)-COLUMN('GDP per Capita'!$S:$S),FALSE)</f>
        <v>63809.64</v>
      </c>
      <c r="AC318" s="82">
        <f t="shared" si="233"/>
        <v>63809.64</v>
      </c>
      <c r="AD318" s="82">
        <f t="shared" si="234"/>
        <v>63809.64</v>
      </c>
      <c r="AE318" s="88">
        <f t="shared" si="230"/>
        <v>2.7455044038974408E-2</v>
      </c>
    </row>
    <row r="319" spans="1:31">
      <c r="A319" s="77" t="s">
        <v>1054</v>
      </c>
      <c r="B319" s="77">
        <v>318</v>
      </c>
      <c r="C319" s="77" t="s">
        <v>29</v>
      </c>
      <c r="D319" s="77" t="s">
        <v>29</v>
      </c>
      <c r="E319" s="77">
        <v>2020</v>
      </c>
      <c r="F319" s="77">
        <v>32.787601199999997</v>
      </c>
      <c r="G319" s="77">
        <v>-79.940272800000002</v>
      </c>
      <c r="H319" s="77">
        <v>0</v>
      </c>
      <c r="I319" s="77" t="s">
        <v>881</v>
      </c>
      <c r="J319" s="77">
        <v>43.074761000000002</v>
      </c>
      <c r="K319" s="77">
        <v>-89.383761300000003</v>
      </c>
      <c r="L319" s="77">
        <v>2820.3905614077098</v>
      </c>
      <c r="M319" s="77">
        <v>0.53433166969513302</v>
      </c>
      <c r="N319" s="77">
        <v>0</v>
      </c>
      <c r="O319" s="77">
        <v>541.51498779027997</v>
      </c>
      <c r="P319" s="87" cm="1">
        <f t="array" ref="P319">IF($X319="Non-local",VLOOKUP($E319,$AI$64:$AW$68,COLUMN($AW:$AW)-COLUMN($AH:$AH),FALSE),IF($X319="Unknown",VLOOKUP($E319,$AI$71:$AW$75,COLUMN($AW:$AW)-COLUMN($AH:$AH),FALSE),0))</f>
        <v>224</v>
      </c>
      <c r="Q319" s="87" cm="1">
        <f t="array" ref="Q319">IF($X319="Non-local",VLOOKUP($E319,$AI$40:$AW$44,COLUMN($AW:$AW)-COLUMN($AH:$AH),FALSE),IF($X319="Unknown",VLOOKUP($E319,$AI$47:$AW$51,COLUMN($AW:$AW)-COLUMN($AH:$AH),FALSE),0))</f>
        <v>470.18520000000001</v>
      </c>
      <c r="R319" s="87" cm="1">
        <f t="array" ref="R319">IF($X319="Non-local",VLOOKUP($E319,$AI$88:$AW$92,COLUMN($AW:$AW)-COLUMN($AH:$AH),FALSE),IF($X319="Unknown",VLOOKUP($E319,$AI$95:$AW$99,COLUMN($AW:$AW)-COLUMN($AH:$AH),FALSE),0))</f>
        <v>0.13052013767768686</v>
      </c>
      <c r="S319" s="87" cm="1">
        <f t="array" ref="S319">VLOOKUP($E319,$AI$111:$AW$115,COLUMN($AW:$AW)-COLUMN($AH:$AH),FALSE)</f>
        <v>410.28773999999999</v>
      </c>
      <c r="T319" s="104">
        <f t="shared" si="226"/>
        <v>0.6648518073728199</v>
      </c>
      <c r="U319" s="104">
        <f t="shared" si="227"/>
        <v>1645.9879277902799</v>
      </c>
      <c r="V319" s="87" cm="1">
        <f t="array" ref="V319">VLOOKUP($E319,$AI$118:$AW$122,COLUMN($AW:$AW)-COLUMN($AH:$AH),FALSE)</f>
        <v>161.75600000000003</v>
      </c>
      <c r="W319" s="87" t="str">
        <f t="shared" si="231"/>
        <v>Domestic</v>
      </c>
      <c r="X319" s="87" t="str">
        <f t="shared" si="232"/>
        <v>Non-local</v>
      </c>
      <c r="Y319" s="104"/>
      <c r="Z319" s="87" t="str">
        <f t="shared" si="228"/>
        <v>USA</v>
      </c>
      <c r="AA319" s="87" t="str">
        <f t="shared" si="229"/>
        <v>USA</v>
      </c>
      <c r="AB319" s="82" cm="1">
        <f t="array" ref="AB319">VLOOKUP(B319,'GDP per Capita'!$T$2:$V$4235,COLUMN('GDP per Capita'!$V:$V)-COLUMN('GDP per Capita'!$S:$S),FALSE)</f>
        <v>63809.64</v>
      </c>
      <c r="AC319" s="82">
        <f t="shared" si="233"/>
        <v>63809.64</v>
      </c>
      <c r="AD319" s="82">
        <f t="shared" si="234"/>
        <v>63809.64</v>
      </c>
      <c r="AE319" s="88">
        <f t="shared" si="230"/>
        <v>2.5795286226192152E-2</v>
      </c>
    </row>
    <row r="320" spans="1:31">
      <c r="A320" s="77" t="s">
        <v>1032</v>
      </c>
      <c r="B320" s="77">
        <v>319</v>
      </c>
      <c r="C320" s="77" t="s">
        <v>29</v>
      </c>
      <c r="D320" s="77" t="s">
        <v>29</v>
      </c>
      <c r="E320" s="77">
        <v>2020</v>
      </c>
      <c r="F320" s="77">
        <v>32.7174209</v>
      </c>
      <c r="G320" s="77">
        <v>-117.1627714</v>
      </c>
      <c r="H320" s="77">
        <v>0</v>
      </c>
      <c r="I320" s="77" t="s">
        <v>881</v>
      </c>
      <c r="J320" s="77">
        <v>43.074761000000002</v>
      </c>
      <c r="K320" s="77">
        <v>-89.383761300000003</v>
      </c>
      <c r="L320" s="77">
        <v>5358.2603975703796</v>
      </c>
      <c r="M320" s="77">
        <v>0.92501531478940102</v>
      </c>
      <c r="N320" s="77">
        <v>0</v>
      </c>
      <c r="O320" s="77">
        <v>642.99124770844605</v>
      </c>
      <c r="P320" s="87" cm="1">
        <f t="array" ref="P320">IF($X320="Non-local",VLOOKUP($E320,$AI$64:$AW$68,COLUMN($AW:$AW)-COLUMN($AH:$AH),FALSE),IF($X320="Unknown",VLOOKUP($E320,$AI$71:$AW$75,COLUMN($AW:$AW)-COLUMN($AH:$AH),FALSE),0))</f>
        <v>224</v>
      </c>
      <c r="Q320" s="87" cm="1">
        <f t="array" ref="Q320">IF($X320="Non-local",VLOOKUP($E320,$AI$40:$AW$44,COLUMN($AW:$AW)-COLUMN($AH:$AH),FALSE),IF($X320="Unknown",VLOOKUP($E320,$AI$47:$AW$51,COLUMN($AW:$AW)-COLUMN($AH:$AH),FALSE),0))</f>
        <v>470.18520000000001</v>
      </c>
      <c r="R320" s="87" cm="1">
        <f t="array" ref="R320">IF($X320="Non-local",VLOOKUP($E320,$AI$88:$AW$92,COLUMN($AW:$AW)-COLUMN($AH:$AH),FALSE),IF($X320="Unknown",VLOOKUP($E320,$AI$95:$AW$99,COLUMN($AW:$AW)-COLUMN($AH:$AH),FALSE),0))</f>
        <v>0.13052013767768686</v>
      </c>
      <c r="S320" s="87" cm="1">
        <f t="array" ref="S320">VLOOKUP($E320,$AI$111:$AW$115,COLUMN($AW:$AW)-COLUMN($AH:$AH),FALSE)</f>
        <v>410.28773999999999</v>
      </c>
      <c r="T320" s="104">
        <f t="shared" si="226"/>
        <v>1.0555354524670879</v>
      </c>
      <c r="U320" s="104">
        <f t="shared" si="227"/>
        <v>1747.4641877084462</v>
      </c>
      <c r="V320" s="87" cm="1">
        <f t="array" ref="V320">VLOOKUP($E320,$AI$118:$AW$122,COLUMN($AW:$AW)-COLUMN($AH:$AH),FALSE)</f>
        <v>161.75600000000003</v>
      </c>
      <c r="W320" s="87" t="str">
        <f t="shared" si="231"/>
        <v>Domestic</v>
      </c>
      <c r="X320" s="87" t="str">
        <f t="shared" si="232"/>
        <v>Non-local</v>
      </c>
      <c r="Y320" s="104"/>
      <c r="Z320" s="87" t="str">
        <f t="shared" si="228"/>
        <v>USA</v>
      </c>
      <c r="AA320" s="87" t="str">
        <f t="shared" si="229"/>
        <v>USA</v>
      </c>
      <c r="AB320" s="82" cm="1">
        <f t="array" ref="AB320">VLOOKUP(B320,'GDP per Capita'!$T$2:$V$4235,COLUMN('GDP per Capita'!$V:$V)-COLUMN('GDP per Capita'!$S:$S),FALSE)</f>
        <v>63809.64</v>
      </c>
      <c r="AC320" s="82">
        <f t="shared" si="233"/>
        <v>63809.64</v>
      </c>
      <c r="AD320" s="82">
        <f t="shared" si="234"/>
        <v>63809.64</v>
      </c>
      <c r="AE320" s="88">
        <f t="shared" si="230"/>
        <v>2.738558292616047E-2</v>
      </c>
    </row>
    <row r="321" spans="1:31">
      <c r="A321" s="77" t="s">
        <v>34</v>
      </c>
      <c r="B321" s="77">
        <v>320</v>
      </c>
      <c r="C321" s="77" t="s">
        <v>34</v>
      </c>
      <c r="D321" s="77" t="s">
        <v>34</v>
      </c>
      <c r="E321" s="77">
        <v>2020</v>
      </c>
      <c r="F321" s="77">
        <v>0</v>
      </c>
      <c r="G321" s="77">
        <v>0</v>
      </c>
      <c r="H321" s="77">
        <v>0</v>
      </c>
      <c r="I321" s="77" t="s">
        <v>881</v>
      </c>
      <c r="J321" s="77">
        <v>43.074761000000002</v>
      </c>
      <c r="K321" s="77">
        <v>-89.383761300000003</v>
      </c>
      <c r="L321" s="77">
        <v>4610.0412007298301</v>
      </c>
      <c r="M321" s="77">
        <v>0.80715542109624605</v>
      </c>
      <c r="N321" s="77">
        <v>1</v>
      </c>
      <c r="O321" s="77">
        <v>553.20494408757997</v>
      </c>
      <c r="P321" s="87" cm="1">
        <f t="array" ref="P321">IF($X321="Non-local",VLOOKUP($E321,$AI$64:$AW$68,COLUMN($AW:$AW)-COLUMN($AH:$AH),FALSE),IF($X321="Unknown",VLOOKUP($E321,$AI$71:$AW$75,COLUMN($AW:$AW)-COLUMN($AH:$AH),FALSE),0))</f>
        <v>214.50706319702601</v>
      </c>
      <c r="Q321" s="87" cm="1">
        <f t="array" ref="Q321">IF($X321="Non-local",VLOOKUP($E321,$AI$40:$AW$44,COLUMN($AW:$AW)-COLUMN($AH:$AH),FALSE),IF($X321="Unknown",VLOOKUP($E321,$AI$47:$AW$51,COLUMN($AW:$AW)-COLUMN($AH:$AH),FALSE),0))</f>
        <v>450.25913576208183</v>
      </c>
      <c r="R321" s="87" cm="1">
        <f t="array" ref="R321">IF($X321="Non-local",VLOOKUP($E321,$AI$88:$AW$92,COLUMN($AW:$AW)-COLUMN($AH:$AH),FALSE),IF($X321="Unknown",VLOOKUP($E321,$AI$95:$AW$99,COLUMN($AW:$AW)-COLUMN($AH:$AH),FALSE),0))</f>
        <v>0.12498880098800048</v>
      </c>
      <c r="S321" s="87" cm="1">
        <f t="array" ref="S321">VLOOKUP($E321,$AI$111:$AW$115,COLUMN($AW:$AW)-COLUMN($AH:$AH),FALSE)</f>
        <v>410.28773999999999</v>
      </c>
      <c r="T321" s="104">
        <f t="shared" si="226"/>
        <v>0.93214422208424652</v>
      </c>
      <c r="U321" s="104">
        <f t="shared" si="227"/>
        <v>1628.2588830466877</v>
      </c>
      <c r="V321" s="87" cm="1">
        <f t="array" ref="V321">VLOOKUP($E321,$AI$118:$AW$122,COLUMN($AW:$AW)-COLUMN($AH:$AH),FALSE)</f>
        <v>161.75600000000003</v>
      </c>
      <c r="W321" s="87" t="str">
        <f t="shared" si="231"/>
        <v>Unknown</v>
      </c>
      <c r="X321" s="87" t="str">
        <f t="shared" si="232"/>
        <v>Unknown</v>
      </c>
      <c r="Y321" s="104"/>
      <c r="Z321" s="87" t="str">
        <f t="shared" si="228"/>
        <v>Unknown</v>
      </c>
      <c r="AA321" s="87" t="str">
        <f t="shared" si="229"/>
        <v>Unknown</v>
      </c>
      <c r="AB321" s="82" t="e" cm="1">
        <f t="array" ref="AB321">VLOOKUP(B321,'GDP per Capita'!$T$2:$V$4235,COLUMN('GDP per Capita'!$V:$V)-COLUMN('GDP per Capita'!$S:$S),FALSE)</f>
        <v>#N/A</v>
      </c>
      <c r="AC321" s="82" t="str">
        <f t="shared" si="233"/>
        <v/>
      </c>
      <c r="AD321" s="82">
        <f t="shared" si="234"/>
        <v>61228.93767638311</v>
      </c>
      <c r="AE321" s="88">
        <f t="shared" si="230"/>
        <v>2.6592963145181774E-2</v>
      </c>
    </row>
    <row r="322" spans="1:31">
      <c r="A322" s="77" t="s">
        <v>1055</v>
      </c>
      <c r="B322" s="77">
        <v>321</v>
      </c>
      <c r="C322" s="77" t="s">
        <v>416</v>
      </c>
      <c r="D322" s="77" t="s">
        <v>31</v>
      </c>
      <c r="E322" s="77">
        <v>2020</v>
      </c>
      <c r="F322" s="77">
        <v>51.507321900000001</v>
      </c>
      <c r="G322" s="77">
        <v>-0.12764739999999999</v>
      </c>
      <c r="H322" s="77">
        <v>0</v>
      </c>
      <c r="I322" s="77" t="s">
        <v>881</v>
      </c>
      <c r="J322" s="77">
        <v>43.074761000000002</v>
      </c>
      <c r="K322" s="77">
        <v>-89.383761300000003</v>
      </c>
      <c r="L322" s="77">
        <v>12739.919646710399</v>
      </c>
      <c r="M322" s="77">
        <v>1.9721479562977999</v>
      </c>
      <c r="N322" s="77">
        <v>0</v>
      </c>
      <c r="O322" s="77">
        <v>1337.69156290459</v>
      </c>
      <c r="P322" s="87" cm="1">
        <f t="array" ref="P322">IF($X322="Non-local",VLOOKUP($E322,$AI$64:$AW$68,COLUMN($AW:$AW)-COLUMN($AH:$AH),FALSE),IF($X322="Unknown",VLOOKUP($E322,$AI$71:$AW$75,COLUMN($AW:$AW)-COLUMN($AH:$AH),FALSE),0))</f>
        <v>224</v>
      </c>
      <c r="Q322" s="87" cm="1">
        <f t="array" ref="Q322">IF($X322="Non-local",VLOOKUP($E322,$AI$40:$AW$44,COLUMN($AW:$AW)-COLUMN($AH:$AH),FALSE),IF($X322="Unknown",VLOOKUP($E322,$AI$47:$AW$51,COLUMN($AW:$AW)-COLUMN($AH:$AH),FALSE),0))</f>
        <v>470.18520000000001</v>
      </c>
      <c r="R322" s="87" cm="1">
        <f t="array" ref="R322">IF($X322="Non-local",VLOOKUP($E322,$AI$88:$AW$92,COLUMN($AW:$AW)-COLUMN($AH:$AH),FALSE),IF($X322="Unknown",VLOOKUP($E322,$AI$95:$AW$99,COLUMN($AW:$AW)-COLUMN($AH:$AH),FALSE),0))</f>
        <v>0.13052013767768686</v>
      </c>
      <c r="S322" s="87" cm="1">
        <f t="array" ref="S322">VLOOKUP($E322,$AI$111:$AW$115,COLUMN($AW:$AW)-COLUMN($AH:$AH),FALSE)</f>
        <v>410.28773999999999</v>
      </c>
      <c r="T322" s="104">
        <f t="shared" ref="T322:T385" si="235">SUM(M322,R322)</f>
        <v>2.1026680939754869</v>
      </c>
      <c r="U322" s="104">
        <f t="shared" ref="U322:U385" si="236">SUM(O322,P322,Q322,S322)</f>
        <v>2442.1645029045903</v>
      </c>
      <c r="V322" s="87" cm="1">
        <f t="array" ref="V322">VLOOKUP($E322,$AI$118:$AW$122,COLUMN($AW:$AW)-COLUMN($AH:$AH),FALSE)</f>
        <v>161.75600000000003</v>
      </c>
      <c r="W322" s="87" t="str">
        <f t="shared" si="231"/>
        <v>International</v>
      </c>
      <c r="X322" s="87" t="str">
        <f t="shared" si="232"/>
        <v>Non-local</v>
      </c>
      <c r="Y322" s="104"/>
      <c r="Z322" s="87" t="str">
        <f t="shared" ref="Z322:Z385" si="237">C322</f>
        <v>United Kingdom</v>
      </c>
      <c r="AA322" s="87" t="str">
        <f t="shared" ref="AA322:AA385" si="238">D322</f>
        <v>Europe</v>
      </c>
      <c r="AB322" s="82" cm="1">
        <f t="array" ref="AB322">VLOOKUP(B322,'GDP per Capita'!$T$2:$V$4235,COLUMN('GDP per Capita'!$V:$V)-COLUMN('GDP per Capita'!$S:$S),FALSE)</f>
        <v>40800.480000000003</v>
      </c>
      <c r="AC322" s="82">
        <f t="shared" si="233"/>
        <v>40800.480000000003</v>
      </c>
      <c r="AD322" s="82">
        <f t="shared" si="234"/>
        <v>40800.480000000003</v>
      </c>
      <c r="AE322" s="88">
        <f t="shared" ref="AE322:AE385" si="239">U322/AD322</f>
        <v>5.9856268919007576E-2</v>
      </c>
    </row>
    <row r="323" spans="1:31">
      <c r="A323" s="77" t="s">
        <v>1056</v>
      </c>
      <c r="B323" s="77">
        <v>322</v>
      </c>
      <c r="C323" s="77" t="s">
        <v>317</v>
      </c>
      <c r="D323" s="77" t="s">
        <v>30</v>
      </c>
      <c r="E323" s="77">
        <v>2020</v>
      </c>
      <c r="F323" s="77">
        <v>37.566679100000002</v>
      </c>
      <c r="G323" s="77">
        <v>126.9782914</v>
      </c>
      <c r="H323" s="77">
        <v>0</v>
      </c>
      <c r="I323" s="77" t="s">
        <v>881</v>
      </c>
      <c r="J323" s="77">
        <v>43.074761000000002</v>
      </c>
      <c r="K323" s="77">
        <v>-89.383761300000003</v>
      </c>
      <c r="L323" s="77">
        <v>20650.871885652599</v>
      </c>
      <c r="M323" s="77">
        <v>3.2009648530040602</v>
      </c>
      <c r="N323" s="77">
        <v>0</v>
      </c>
      <c r="O323" s="77">
        <v>1889.5547775372099</v>
      </c>
      <c r="P323" s="87" cm="1">
        <f t="array" ref="P323">IF($X323="Non-local",VLOOKUP($E323,$AI$64:$AW$68,COLUMN($AW:$AW)-COLUMN($AH:$AH),FALSE),IF($X323="Unknown",VLOOKUP($E323,$AI$71:$AW$75,COLUMN($AW:$AW)-COLUMN($AH:$AH),FALSE),0))</f>
        <v>224</v>
      </c>
      <c r="Q323" s="87" cm="1">
        <f t="array" ref="Q323">IF($X323="Non-local",VLOOKUP($E323,$AI$40:$AW$44,COLUMN($AW:$AW)-COLUMN($AH:$AH),FALSE),IF($X323="Unknown",VLOOKUP($E323,$AI$47:$AW$51,COLUMN($AW:$AW)-COLUMN($AH:$AH),FALSE),0))</f>
        <v>470.18520000000001</v>
      </c>
      <c r="R323" s="87" cm="1">
        <f t="array" ref="R323">IF($X323="Non-local",VLOOKUP($E323,$AI$88:$AW$92,COLUMN($AW:$AW)-COLUMN($AH:$AH),FALSE),IF($X323="Unknown",VLOOKUP($E323,$AI$95:$AW$99,COLUMN($AW:$AW)-COLUMN($AH:$AH),FALSE),0))</f>
        <v>0.13052013767768686</v>
      </c>
      <c r="S323" s="87" cm="1">
        <f t="array" ref="S323">VLOOKUP($E323,$AI$111:$AW$115,COLUMN($AW:$AW)-COLUMN($AH:$AH),FALSE)</f>
        <v>410.28773999999999</v>
      </c>
      <c r="T323" s="104">
        <f t="shared" si="235"/>
        <v>3.331484990681747</v>
      </c>
      <c r="U323" s="104">
        <f t="shared" si="236"/>
        <v>2994.0277175372094</v>
      </c>
      <c r="V323" s="87" cm="1">
        <f t="array" ref="V323">VLOOKUP($E323,$AI$118:$AW$122,COLUMN($AW:$AW)-COLUMN($AH:$AH),FALSE)</f>
        <v>161.75600000000003</v>
      </c>
      <c r="W323" s="87" t="str">
        <f t="shared" ref="W323:W386" si="240">IF(Z323&lt;&gt;"USA",IF(Z323&lt;&gt;"Unknown","International","Unknown"),"Domestic")</f>
        <v>International</v>
      </c>
      <c r="X323" s="87" t="str">
        <f t="shared" ref="X323:X386" si="241">IF(A323="Unknown","Unknown",IF(H323=1,"Local","Non-local"))</f>
        <v>Non-local</v>
      </c>
      <c r="Y323" s="104"/>
      <c r="Z323" s="87" t="str">
        <f t="shared" si="237"/>
        <v>South Korea</v>
      </c>
      <c r="AA323" s="87" t="str">
        <f t="shared" si="238"/>
        <v>Asia</v>
      </c>
      <c r="AB323" s="82" cm="1">
        <f t="array" ref="AB323">VLOOKUP(B323,'GDP per Capita'!$T$2:$V$4235,COLUMN('GDP per Capita'!$V:$V)-COLUMN('GDP per Capita'!$S:$S),FALSE)</f>
        <v>32154.02</v>
      </c>
      <c r="AC323" s="82">
        <f t="shared" ref="AC323:AC386" si="242">IFERROR(AB323,"")</f>
        <v>32154.02</v>
      </c>
      <c r="AD323" s="82">
        <f t="shared" ref="AD323:AD386" si="243">IFERROR(AB323,AVERAGE(AC$2:AC$2538))</f>
        <v>32154.02</v>
      </c>
      <c r="AE323" s="88">
        <f t="shared" si="239"/>
        <v>9.3115191118784191E-2</v>
      </c>
    </row>
    <row r="324" spans="1:31">
      <c r="A324" s="77" t="s">
        <v>1057</v>
      </c>
      <c r="B324" s="77">
        <v>323</v>
      </c>
      <c r="C324" s="77" t="s">
        <v>575</v>
      </c>
      <c r="D324" s="77" t="s">
        <v>31</v>
      </c>
      <c r="E324" s="77">
        <v>2020</v>
      </c>
      <c r="F324" s="77">
        <v>47.517232100000001</v>
      </c>
      <c r="G324" s="77">
        <v>8.5407118000000004</v>
      </c>
      <c r="H324" s="77">
        <v>0</v>
      </c>
      <c r="I324" s="77" t="s">
        <v>881</v>
      </c>
      <c r="J324" s="77">
        <v>43.074761000000002</v>
      </c>
      <c r="K324" s="77">
        <v>-89.383761300000003</v>
      </c>
      <c r="L324" s="77">
        <v>14271.528666337799</v>
      </c>
      <c r="M324" s="77">
        <v>2.2014450405416199</v>
      </c>
      <c r="N324" s="77">
        <v>0</v>
      </c>
      <c r="O324" s="77">
        <v>1498.51050996547</v>
      </c>
      <c r="P324" s="87" cm="1">
        <f t="array" ref="P324">IF($X324="Non-local",VLOOKUP($E324,$AI$64:$AW$68,COLUMN($AW:$AW)-COLUMN($AH:$AH),FALSE),IF($X324="Unknown",VLOOKUP($E324,$AI$71:$AW$75,COLUMN($AW:$AW)-COLUMN($AH:$AH),FALSE),0))</f>
        <v>224</v>
      </c>
      <c r="Q324" s="87" cm="1">
        <f t="array" ref="Q324">IF($X324="Non-local",VLOOKUP($E324,$AI$40:$AW$44,COLUMN($AW:$AW)-COLUMN($AH:$AH),FALSE),IF($X324="Unknown",VLOOKUP($E324,$AI$47:$AW$51,COLUMN($AW:$AW)-COLUMN($AH:$AH),FALSE),0))</f>
        <v>470.18520000000001</v>
      </c>
      <c r="R324" s="87" cm="1">
        <f t="array" ref="R324">IF($X324="Non-local",VLOOKUP($E324,$AI$88:$AW$92,COLUMN($AW:$AW)-COLUMN($AH:$AH),FALSE),IF($X324="Unknown",VLOOKUP($E324,$AI$95:$AW$99,COLUMN($AW:$AW)-COLUMN($AH:$AH),FALSE),0))</f>
        <v>0.13052013767768686</v>
      </c>
      <c r="S324" s="87" cm="1">
        <f t="array" ref="S324">VLOOKUP($E324,$AI$111:$AW$115,COLUMN($AW:$AW)-COLUMN($AH:$AH),FALSE)</f>
        <v>410.28773999999999</v>
      </c>
      <c r="T324" s="104">
        <f t="shared" si="235"/>
        <v>2.3319651782193067</v>
      </c>
      <c r="U324" s="104">
        <f t="shared" si="236"/>
        <v>2602.9834499654698</v>
      </c>
      <c r="V324" s="87" cm="1">
        <f t="array" ref="V324">VLOOKUP($E324,$AI$118:$AW$122,COLUMN($AW:$AW)-COLUMN($AH:$AH),FALSE)</f>
        <v>161.75600000000003</v>
      </c>
      <c r="W324" s="87" t="str">
        <f t="shared" si="240"/>
        <v>International</v>
      </c>
      <c r="X324" s="87" t="str">
        <f t="shared" si="241"/>
        <v>Non-local</v>
      </c>
      <c r="Y324" s="104"/>
      <c r="Z324" s="87" t="str">
        <f t="shared" si="237"/>
        <v>Switzerland</v>
      </c>
      <c r="AA324" s="87" t="str">
        <f t="shared" si="238"/>
        <v>Europe</v>
      </c>
      <c r="AB324" s="82" cm="1">
        <f t="array" ref="AB324">VLOOKUP(B324,'GDP per Capita'!$T$2:$V$4235,COLUMN('GDP per Capita'!$V:$V)-COLUMN('GDP per Capita'!$S:$S),FALSE)</f>
        <v>84665.279999999999</v>
      </c>
      <c r="AC324" s="82">
        <f t="shared" si="242"/>
        <v>84665.279999999999</v>
      </c>
      <c r="AD324" s="82">
        <f t="shared" si="243"/>
        <v>84665.279999999999</v>
      </c>
      <c r="AE324" s="88">
        <f t="shared" si="239"/>
        <v>3.0744402545712597E-2</v>
      </c>
    </row>
    <row r="325" spans="1:31">
      <c r="A325" s="77" t="s">
        <v>1058</v>
      </c>
      <c r="B325" s="77">
        <v>324</v>
      </c>
      <c r="C325" s="77" t="s">
        <v>518</v>
      </c>
      <c r="D325" s="77" t="s">
        <v>32</v>
      </c>
      <c r="E325" s="77">
        <v>2020</v>
      </c>
      <c r="F325" s="77">
        <v>32.080480799999997</v>
      </c>
      <c r="G325" s="77">
        <v>34.780527399999997</v>
      </c>
      <c r="H325" s="77">
        <v>0</v>
      </c>
      <c r="I325" s="77" t="s">
        <v>881</v>
      </c>
      <c r="J325" s="77">
        <v>43.074761000000002</v>
      </c>
      <c r="K325" s="77">
        <v>-89.383761300000003</v>
      </c>
      <c r="L325" s="77">
        <v>19822.001012497502</v>
      </c>
      <c r="M325" s="77">
        <v>3.0670429585866898</v>
      </c>
      <c r="N325" s="77">
        <v>0</v>
      </c>
      <c r="O325" s="77">
        <v>1813.71309264352</v>
      </c>
      <c r="P325" s="87" cm="1">
        <f t="array" ref="P325">IF($X325="Non-local",VLOOKUP($E325,$AI$64:$AW$68,COLUMN($AW:$AW)-COLUMN($AH:$AH),FALSE),IF($X325="Unknown",VLOOKUP($E325,$AI$71:$AW$75,COLUMN($AW:$AW)-COLUMN($AH:$AH),FALSE),0))</f>
        <v>224</v>
      </c>
      <c r="Q325" s="87" cm="1">
        <f t="array" ref="Q325">IF($X325="Non-local",VLOOKUP($E325,$AI$40:$AW$44,COLUMN($AW:$AW)-COLUMN($AH:$AH),FALSE),IF($X325="Unknown",VLOOKUP($E325,$AI$47:$AW$51,COLUMN($AW:$AW)-COLUMN($AH:$AH),FALSE),0))</f>
        <v>470.18520000000001</v>
      </c>
      <c r="R325" s="87" cm="1">
        <f t="array" ref="R325">IF($X325="Non-local",VLOOKUP($E325,$AI$88:$AW$92,COLUMN($AW:$AW)-COLUMN($AH:$AH),FALSE),IF($X325="Unknown",VLOOKUP($E325,$AI$95:$AW$99,COLUMN($AW:$AW)-COLUMN($AH:$AH),FALSE),0))</f>
        <v>0.13052013767768686</v>
      </c>
      <c r="S325" s="87" cm="1">
        <f t="array" ref="S325">VLOOKUP($E325,$AI$111:$AW$115,COLUMN($AW:$AW)-COLUMN($AH:$AH),FALSE)</f>
        <v>410.28773999999999</v>
      </c>
      <c r="T325" s="104">
        <f t="shared" si="235"/>
        <v>3.1975630962643766</v>
      </c>
      <c r="U325" s="104">
        <f t="shared" si="236"/>
        <v>2918.1860326435199</v>
      </c>
      <c r="V325" s="87" cm="1">
        <f t="array" ref="V325">VLOOKUP($E325,$AI$118:$AW$122,COLUMN($AW:$AW)-COLUMN($AH:$AH),FALSE)</f>
        <v>161.75600000000003</v>
      </c>
      <c r="W325" s="87" t="str">
        <f t="shared" si="240"/>
        <v>International</v>
      </c>
      <c r="X325" s="87" t="str">
        <f t="shared" si="241"/>
        <v>Non-local</v>
      </c>
      <c r="Y325" s="104"/>
      <c r="Z325" s="87" t="str">
        <f t="shared" si="237"/>
        <v>Israel</v>
      </c>
      <c r="AA325" s="87" t="str">
        <f t="shared" si="238"/>
        <v>Middle East</v>
      </c>
      <c r="AB325" s="82" cm="1">
        <f t="array" ref="AB325">VLOOKUP(B325,'GDP per Capita'!$T$2:$V$4235,COLUMN('GDP per Capita'!$V:$V)-COLUMN('GDP per Capita'!$S:$S),FALSE)</f>
        <v>41377.49</v>
      </c>
      <c r="AC325" s="82">
        <f t="shared" si="242"/>
        <v>41377.49</v>
      </c>
      <c r="AD325" s="82">
        <f t="shared" si="243"/>
        <v>41377.49</v>
      </c>
      <c r="AE325" s="88">
        <f t="shared" si="239"/>
        <v>7.052593167549602E-2</v>
      </c>
    </row>
    <row r="326" spans="1:31">
      <c r="A326" s="77" t="s">
        <v>938</v>
      </c>
      <c r="B326" s="77">
        <v>325</v>
      </c>
      <c r="C326" s="77" t="s">
        <v>29</v>
      </c>
      <c r="D326" s="77" t="s">
        <v>29</v>
      </c>
      <c r="E326" s="77">
        <v>2020</v>
      </c>
      <c r="F326" s="77">
        <v>43.074760999999903</v>
      </c>
      <c r="G326" s="77">
        <v>-89.383761300000003</v>
      </c>
      <c r="H326" s="77">
        <v>1</v>
      </c>
      <c r="I326" s="77" t="s">
        <v>881</v>
      </c>
      <c r="J326" s="77">
        <v>43.074761000000002</v>
      </c>
      <c r="K326" s="77">
        <v>-89.383761300000003</v>
      </c>
      <c r="L326" s="77">
        <v>7.0732408818940899E-13</v>
      </c>
      <c r="M326" s="77">
        <v>0</v>
      </c>
      <c r="N326" s="77">
        <v>0</v>
      </c>
      <c r="O326" s="77">
        <v>0</v>
      </c>
      <c r="P326" s="87" cm="1">
        <f t="array" ref="P326">IF($X326="Non-local",VLOOKUP($E326,$AI$64:$AW$68,COLUMN($AW:$AW)-COLUMN($AH:$AH),FALSE),IF($X326="Unknown",VLOOKUP($E326,$AI$71:$AW$75,COLUMN($AW:$AW)-COLUMN($AH:$AH),FALSE),0))</f>
        <v>0</v>
      </c>
      <c r="Q326" s="87" cm="1">
        <f t="array" ref="Q326">IF($X326="Non-local",VLOOKUP($E326,$AI$40:$AW$44,COLUMN($AW:$AW)-COLUMN($AH:$AH),FALSE),IF($X326="Unknown",VLOOKUP($E326,$AI$47:$AW$51,COLUMN($AW:$AW)-COLUMN($AH:$AH),FALSE),0))</f>
        <v>0</v>
      </c>
      <c r="R326" s="87" cm="1">
        <f t="array" ref="R326">IF($X326="Non-local",VLOOKUP($E326,$AI$88:$AW$92,COLUMN($AW:$AW)-COLUMN($AH:$AH),FALSE),IF($X326="Unknown",VLOOKUP($E326,$AI$95:$AW$99,COLUMN($AW:$AW)-COLUMN($AH:$AH),FALSE),0))</f>
        <v>0</v>
      </c>
      <c r="S326" s="87" cm="1">
        <f t="array" ref="S326">VLOOKUP($E326,$AI$111:$AW$115,COLUMN($AW:$AW)-COLUMN($AH:$AH),FALSE)</f>
        <v>410.28773999999999</v>
      </c>
      <c r="T326" s="104">
        <f t="shared" si="235"/>
        <v>0</v>
      </c>
      <c r="U326" s="104">
        <f t="shared" si="236"/>
        <v>410.28773999999999</v>
      </c>
      <c r="V326" s="87" cm="1">
        <f t="array" ref="V326">VLOOKUP($E326,$AI$118:$AW$122,COLUMN($AW:$AW)-COLUMN($AH:$AH),FALSE)</f>
        <v>161.75600000000003</v>
      </c>
      <c r="W326" s="87" t="str">
        <f t="shared" si="240"/>
        <v>Domestic</v>
      </c>
      <c r="X326" s="87" t="str">
        <f t="shared" si="241"/>
        <v>Local</v>
      </c>
      <c r="Y326" s="104"/>
      <c r="Z326" s="87" t="str">
        <f t="shared" si="237"/>
        <v>USA</v>
      </c>
      <c r="AA326" s="87" t="str">
        <f t="shared" si="238"/>
        <v>USA</v>
      </c>
      <c r="AB326" s="82" cm="1">
        <f t="array" ref="AB326">VLOOKUP(B326,'GDP per Capita'!$T$2:$V$4235,COLUMN('GDP per Capita'!$V:$V)-COLUMN('GDP per Capita'!$S:$S),FALSE)</f>
        <v>63809.64</v>
      </c>
      <c r="AC326" s="82">
        <f t="shared" si="242"/>
        <v>63809.64</v>
      </c>
      <c r="AD326" s="82">
        <f t="shared" si="243"/>
        <v>63809.64</v>
      </c>
      <c r="AE326" s="88">
        <f t="shared" si="239"/>
        <v>6.4298707844143927E-3</v>
      </c>
    </row>
    <row r="327" spans="1:31">
      <c r="A327" s="77" t="s">
        <v>34</v>
      </c>
      <c r="B327" s="77">
        <v>326</v>
      </c>
      <c r="C327" s="77" t="s">
        <v>34</v>
      </c>
      <c r="D327" s="77" t="s">
        <v>34</v>
      </c>
      <c r="E327" s="77">
        <v>2020</v>
      </c>
      <c r="F327" s="77">
        <v>0</v>
      </c>
      <c r="G327" s="77">
        <v>0</v>
      </c>
      <c r="H327" s="77">
        <v>0</v>
      </c>
      <c r="I327" s="77" t="s">
        <v>881</v>
      </c>
      <c r="J327" s="77">
        <v>43.074761000000002</v>
      </c>
      <c r="K327" s="77">
        <v>-89.383761300000003</v>
      </c>
      <c r="L327" s="77">
        <v>4610.0412007298301</v>
      </c>
      <c r="M327" s="77">
        <v>0.80715542109624605</v>
      </c>
      <c r="N327" s="77">
        <v>1</v>
      </c>
      <c r="O327" s="77">
        <v>553.20494408757997</v>
      </c>
      <c r="P327" s="87" cm="1">
        <f t="array" ref="P327">IF($X327="Non-local",VLOOKUP($E327,$AI$64:$AW$68,COLUMN($AW:$AW)-COLUMN($AH:$AH),FALSE),IF($X327="Unknown",VLOOKUP($E327,$AI$71:$AW$75,COLUMN($AW:$AW)-COLUMN($AH:$AH),FALSE),0))</f>
        <v>214.50706319702601</v>
      </c>
      <c r="Q327" s="87" cm="1">
        <f t="array" ref="Q327">IF($X327="Non-local",VLOOKUP($E327,$AI$40:$AW$44,COLUMN($AW:$AW)-COLUMN($AH:$AH),FALSE),IF($X327="Unknown",VLOOKUP($E327,$AI$47:$AW$51,COLUMN($AW:$AW)-COLUMN($AH:$AH),FALSE),0))</f>
        <v>450.25913576208183</v>
      </c>
      <c r="R327" s="87" cm="1">
        <f t="array" ref="R327">IF($X327="Non-local",VLOOKUP($E327,$AI$88:$AW$92,COLUMN($AW:$AW)-COLUMN($AH:$AH),FALSE),IF($X327="Unknown",VLOOKUP($E327,$AI$95:$AW$99,COLUMN($AW:$AW)-COLUMN($AH:$AH),FALSE),0))</f>
        <v>0.12498880098800048</v>
      </c>
      <c r="S327" s="87" cm="1">
        <f t="array" ref="S327">VLOOKUP($E327,$AI$111:$AW$115,COLUMN($AW:$AW)-COLUMN($AH:$AH),FALSE)</f>
        <v>410.28773999999999</v>
      </c>
      <c r="T327" s="104">
        <f t="shared" si="235"/>
        <v>0.93214422208424652</v>
      </c>
      <c r="U327" s="104">
        <f t="shared" si="236"/>
        <v>1628.2588830466877</v>
      </c>
      <c r="V327" s="87" cm="1">
        <f t="array" ref="V327">VLOOKUP($E327,$AI$118:$AW$122,COLUMN($AW:$AW)-COLUMN($AH:$AH),FALSE)</f>
        <v>161.75600000000003</v>
      </c>
      <c r="W327" s="87" t="str">
        <f t="shared" si="240"/>
        <v>Unknown</v>
      </c>
      <c r="X327" s="87" t="str">
        <f t="shared" si="241"/>
        <v>Unknown</v>
      </c>
      <c r="Y327" s="104"/>
      <c r="Z327" s="87" t="str">
        <f t="shared" si="237"/>
        <v>Unknown</v>
      </c>
      <c r="AA327" s="87" t="str">
        <f t="shared" si="238"/>
        <v>Unknown</v>
      </c>
      <c r="AB327" s="82" t="e" cm="1">
        <f t="array" ref="AB327">VLOOKUP(B327,'GDP per Capita'!$T$2:$V$4235,COLUMN('GDP per Capita'!$V:$V)-COLUMN('GDP per Capita'!$S:$S),FALSE)</f>
        <v>#N/A</v>
      </c>
      <c r="AC327" s="82" t="str">
        <f t="shared" si="242"/>
        <v/>
      </c>
      <c r="AD327" s="82">
        <f t="shared" si="243"/>
        <v>61228.93767638311</v>
      </c>
      <c r="AE327" s="88">
        <f t="shared" si="239"/>
        <v>2.6592963145181774E-2</v>
      </c>
    </row>
    <row r="328" spans="1:31">
      <c r="A328" s="77" t="s">
        <v>34</v>
      </c>
      <c r="B328" s="77">
        <v>327</v>
      </c>
      <c r="C328" s="77" t="s">
        <v>34</v>
      </c>
      <c r="D328" s="77" t="s">
        <v>34</v>
      </c>
      <c r="E328" s="77">
        <v>2020</v>
      </c>
      <c r="F328" s="77">
        <v>0</v>
      </c>
      <c r="G328" s="77">
        <v>0</v>
      </c>
      <c r="H328" s="77">
        <v>0</v>
      </c>
      <c r="I328" s="77" t="s">
        <v>881</v>
      </c>
      <c r="J328" s="77">
        <v>43.074761000000002</v>
      </c>
      <c r="K328" s="77">
        <v>-89.383761300000003</v>
      </c>
      <c r="L328" s="77">
        <v>4610.0412007298301</v>
      </c>
      <c r="M328" s="77">
        <v>0.80715542109624605</v>
      </c>
      <c r="N328" s="77">
        <v>1</v>
      </c>
      <c r="O328" s="77">
        <v>553.20494408757997</v>
      </c>
      <c r="P328" s="87" cm="1">
        <f t="array" ref="P328">IF($X328="Non-local",VLOOKUP($E328,$AI$64:$AW$68,COLUMN($AW:$AW)-COLUMN($AH:$AH),FALSE),IF($X328="Unknown",VLOOKUP($E328,$AI$71:$AW$75,COLUMN($AW:$AW)-COLUMN($AH:$AH),FALSE),0))</f>
        <v>214.50706319702601</v>
      </c>
      <c r="Q328" s="87" cm="1">
        <f t="array" ref="Q328">IF($X328="Non-local",VLOOKUP($E328,$AI$40:$AW$44,COLUMN($AW:$AW)-COLUMN($AH:$AH),FALSE),IF($X328="Unknown",VLOOKUP($E328,$AI$47:$AW$51,COLUMN($AW:$AW)-COLUMN($AH:$AH),FALSE),0))</f>
        <v>450.25913576208183</v>
      </c>
      <c r="R328" s="87" cm="1">
        <f t="array" ref="R328">IF($X328="Non-local",VLOOKUP($E328,$AI$88:$AW$92,COLUMN($AW:$AW)-COLUMN($AH:$AH),FALSE),IF($X328="Unknown",VLOOKUP($E328,$AI$95:$AW$99,COLUMN($AW:$AW)-COLUMN($AH:$AH),FALSE),0))</f>
        <v>0.12498880098800048</v>
      </c>
      <c r="S328" s="87" cm="1">
        <f t="array" ref="S328">VLOOKUP($E328,$AI$111:$AW$115,COLUMN($AW:$AW)-COLUMN($AH:$AH),FALSE)</f>
        <v>410.28773999999999</v>
      </c>
      <c r="T328" s="104">
        <f t="shared" si="235"/>
        <v>0.93214422208424652</v>
      </c>
      <c r="U328" s="104">
        <f t="shared" si="236"/>
        <v>1628.2588830466877</v>
      </c>
      <c r="V328" s="87" cm="1">
        <f t="array" ref="V328">VLOOKUP($E328,$AI$118:$AW$122,COLUMN($AW:$AW)-COLUMN($AH:$AH),FALSE)</f>
        <v>161.75600000000003</v>
      </c>
      <c r="W328" s="87" t="str">
        <f t="shared" si="240"/>
        <v>Unknown</v>
      </c>
      <c r="X328" s="87" t="str">
        <f t="shared" si="241"/>
        <v>Unknown</v>
      </c>
      <c r="Y328" s="104"/>
      <c r="Z328" s="87" t="str">
        <f t="shared" si="237"/>
        <v>Unknown</v>
      </c>
      <c r="AA328" s="87" t="str">
        <f t="shared" si="238"/>
        <v>Unknown</v>
      </c>
      <c r="AB328" s="82" t="e" cm="1">
        <f t="array" ref="AB328">VLOOKUP(B328,'GDP per Capita'!$T$2:$V$4235,COLUMN('GDP per Capita'!$V:$V)-COLUMN('GDP per Capita'!$S:$S),FALSE)</f>
        <v>#N/A</v>
      </c>
      <c r="AC328" s="82" t="str">
        <f t="shared" si="242"/>
        <v/>
      </c>
      <c r="AD328" s="82">
        <f t="shared" si="243"/>
        <v>61228.93767638311</v>
      </c>
      <c r="AE328" s="88">
        <f t="shared" si="239"/>
        <v>2.6592963145181774E-2</v>
      </c>
    </row>
    <row r="329" spans="1:31">
      <c r="A329" s="77" t="s">
        <v>938</v>
      </c>
      <c r="B329" s="77">
        <v>328</v>
      </c>
      <c r="C329" s="77" t="s">
        <v>29</v>
      </c>
      <c r="D329" s="77" t="s">
        <v>29</v>
      </c>
      <c r="E329" s="77">
        <v>2020</v>
      </c>
      <c r="F329" s="77">
        <v>43.074760999999903</v>
      </c>
      <c r="G329" s="77">
        <v>-89.383761300000003</v>
      </c>
      <c r="H329" s="77">
        <v>1</v>
      </c>
      <c r="I329" s="77" t="s">
        <v>881</v>
      </c>
      <c r="J329" s="77">
        <v>43.074761000000002</v>
      </c>
      <c r="K329" s="77">
        <v>-89.383761300000003</v>
      </c>
      <c r="L329" s="77">
        <v>7.0732408818940899E-13</v>
      </c>
      <c r="M329" s="77">
        <v>0</v>
      </c>
      <c r="N329" s="77">
        <v>0</v>
      </c>
      <c r="O329" s="77">
        <v>0</v>
      </c>
      <c r="P329" s="87" cm="1">
        <f t="array" ref="P329">IF($X329="Non-local",VLOOKUP($E329,$AI$64:$AW$68,COLUMN($AW:$AW)-COLUMN($AH:$AH),FALSE),IF($X329="Unknown",VLOOKUP($E329,$AI$71:$AW$75,COLUMN($AW:$AW)-COLUMN($AH:$AH),FALSE),0))</f>
        <v>0</v>
      </c>
      <c r="Q329" s="87" cm="1">
        <f t="array" ref="Q329">IF($X329="Non-local",VLOOKUP($E329,$AI$40:$AW$44,COLUMN($AW:$AW)-COLUMN($AH:$AH),FALSE),IF($X329="Unknown",VLOOKUP($E329,$AI$47:$AW$51,COLUMN($AW:$AW)-COLUMN($AH:$AH),FALSE),0))</f>
        <v>0</v>
      </c>
      <c r="R329" s="87" cm="1">
        <f t="array" ref="R329">IF($X329="Non-local",VLOOKUP($E329,$AI$88:$AW$92,COLUMN($AW:$AW)-COLUMN($AH:$AH),FALSE),IF($X329="Unknown",VLOOKUP($E329,$AI$95:$AW$99,COLUMN($AW:$AW)-COLUMN($AH:$AH),FALSE),0))</f>
        <v>0</v>
      </c>
      <c r="S329" s="87" cm="1">
        <f t="array" ref="S329">VLOOKUP($E329,$AI$111:$AW$115,COLUMN($AW:$AW)-COLUMN($AH:$AH),FALSE)</f>
        <v>410.28773999999999</v>
      </c>
      <c r="T329" s="104">
        <f t="shared" si="235"/>
        <v>0</v>
      </c>
      <c r="U329" s="104">
        <f t="shared" si="236"/>
        <v>410.28773999999999</v>
      </c>
      <c r="V329" s="87" cm="1">
        <f t="array" ref="V329">VLOOKUP($E329,$AI$118:$AW$122,COLUMN($AW:$AW)-COLUMN($AH:$AH),FALSE)</f>
        <v>161.75600000000003</v>
      </c>
      <c r="W329" s="87" t="str">
        <f t="shared" si="240"/>
        <v>Domestic</v>
      </c>
      <c r="X329" s="87" t="str">
        <f t="shared" si="241"/>
        <v>Local</v>
      </c>
      <c r="Y329" s="104"/>
      <c r="Z329" s="87" t="str">
        <f t="shared" si="237"/>
        <v>USA</v>
      </c>
      <c r="AA329" s="87" t="str">
        <f t="shared" si="238"/>
        <v>USA</v>
      </c>
      <c r="AB329" s="82" cm="1">
        <f t="array" ref="AB329">VLOOKUP(B329,'GDP per Capita'!$T$2:$V$4235,COLUMN('GDP per Capita'!$V:$V)-COLUMN('GDP per Capita'!$S:$S),FALSE)</f>
        <v>63809.64</v>
      </c>
      <c r="AC329" s="82">
        <f t="shared" si="242"/>
        <v>63809.64</v>
      </c>
      <c r="AD329" s="82">
        <f t="shared" si="243"/>
        <v>63809.64</v>
      </c>
      <c r="AE329" s="88">
        <f t="shared" si="239"/>
        <v>6.4298707844143927E-3</v>
      </c>
    </row>
    <row r="330" spans="1:31">
      <c r="A330" s="77" t="s">
        <v>1059</v>
      </c>
      <c r="B330" s="77">
        <v>329</v>
      </c>
      <c r="C330" s="77" t="s">
        <v>29</v>
      </c>
      <c r="D330" s="77" t="s">
        <v>29</v>
      </c>
      <c r="E330" s="77">
        <v>2020</v>
      </c>
      <c r="F330" s="77">
        <v>21.394832999999998</v>
      </c>
      <c r="G330" s="77">
        <v>-157.72989134661799</v>
      </c>
      <c r="H330" s="77">
        <v>0</v>
      </c>
      <c r="I330" s="77" t="s">
        <v>881</v>
      </c>
      <c r="J330" s="77">
        <v>43.074761000000002</v>
      </c>
      <c r="K330" s="77">
        <v>-89.383761300000003</v>
      </c>
      <c r="L330" s="77">
        <v>13341.915917100399</v>
      </c>
      <c r="M330" s="77">
        <v>2.0617796650974398</v>
      </c>
      <c r="N330" s="77">
        <v>0</v>
      </c>
      <c r="O330" s="77">
        <v>1400.9011712955401</v>
      </c>
      <c r="P330" s="87" cm="1">
        <f t="array" ref="P330">IF($X330="Non-local",VLOOKUP($E330,$AI$64:$AW$68,COLUMN($AW:$AW)-COLUMN($AH:$AH),FALSE),IF($X330="Unknown",VLOOKUP($E330,$AI$71:$AW$75,COLUMN($AW:$AW)-COLUMN($AH:$AH),FALSE),0))</f>
        <v>224</v>
      </c>
      <c r="Q330" s="87" cm="1">
        <f t="array" ref="Q330">IF($X330="Non-local",VLOOKUP($E330,$AI$40:$AW$44,COLUMN($AW:$AW)-COLUMN($AH:$AH),FALSE),IF($X330="Unknown",VLOOKUP($E330,$AI$47:$AW$51,COLUMN($AW:$AW)-COLUMN($AH:$AH),FALSE),0))</f>
        <v>470.18520000000001</v>
      </c>
      <c r="R330" s="87" cm="1">
        <f t="array" ref="R330">IF($X330="Non-local",VLOOKUP($E330,$AI$88:$AW$92,COLUMN($AW:$AW)-COLUMN($AH:$AH),FALSE),IF($X330="Unknown",VLOOKUP($E330,$AI$95:$AW$99,COLUMN($AW:$AW)-COLUMN($AH:$AH),FALSE),0))</f>
        <v>0.13052013767768686</v>
      </c>
      <c r="S330" s="87" cm="1">
        <f t="array" ref="S330">VLOOKUP($E330,$AI$111:$AW$115,COLUMN($AW:$AW)-COLUMN($AH:$AH),FALSE)</f>
        <v>410.28773999999999</v>
      </c>
      <c r="T330" s="104">
        <f t="shared" si="235"/>
        <v>2.1922998027751266</v>
      </c>
      <c r="U330" s="104">
        <f t="shared" si="236"/>
        <v>2505.3741112955404</v>
      </c>
      <c r="V330" s="87" cm="1">
        <f t="array" ref="V330">VLOOKUP($E330,$AI$118:$AW$122,COLUMN($AW:$AW)-COLUMN($AH:$AH),FALSE)</f>
        <v>161.75600000000003</v>
      </c>
      <c r="W330" s="87" t="str">
        <f t="shared" si="240"/>
        <v>Domestic</v>
      </c>
      <c r="X330" s="87" t="str">
        <f t="shared" si="241"/>
        <v>Non-local</v>
      </c>
      <c r="Y330" s="104"/>
      <c r="Z330" s="87" t="str">
        <f t="shared" si="237"/>
        <v>USA</v>
      </c>
      <c r="AA330" s="87" t="str">
        <f t="shared" si="238"/>
        <v>USA</v>
      </c>
      <c r="AB330" s="82" cm="1">
        <f t="array" ref="AB330">VLOOKUP(B330,'GDP per Capita'!$T$2:$V$4235,COLUMN('GDP per Capita'!$V:$V)-COLUMN('GDP per Capita'!$S:$S),FALSE)</f>
        <v>63809.64</v>
      </c>
      <c r="AC330" s="82">
        <f t="shared" si="242"/>
        <v>63809.64</v>
      </c>
      <c r="AD330" s="82">
        <f t="shared" si="243"/>
        <v>63809.64</v>
      </c>
      <c r="AE330" s="88">
        <f t="shared" si="239"/>
        <v>3.9263254130497215E-2</v>
      </c>
    </row>
    <row r="331" spans="1:31">
      <c r="A331" s="77" t="s">
        <v>1060</v>
      </c>
      <c r="B331" s="77">
        <v>330</v>
      </c>
      <c r="C331" s="77" t="s">
        <v>29</v>
      </c>
      <c r="D331" s="77" t="s">
        <v>29</v>
      </c>
      <c r="E331" s="77">
        <v>2020</v>
      </c>
      <c r="F331" s="77">
        <v>39.139916499999998</v>
      </c>
      <c r="G331" s="77">
        <v>-94.403034314205101</v>
      </c>
      <c r="H331" s="77">
        <v>0</v>
      </c>
      <c r="I331" s="77" t="s">
        <v>881</v>
      </c>
      <c r="J331" s="77">
        <v>43.074761000000002</v>
      </c>
      <c r="K331" s="77">
        <v>-89.383761300000003</v>
      </c>
      <c r="L331" s="77">
        <v>1213.26994036934</v>
      </c>
      <c r="M331" s="77">
        <v>0.32183765771429301</v>
      </c>
      <c r="N331" s="77">
        <v>0</v>
      </c>
      <c r="O331" s="77">
        <v>232.94782855091299</v>
      </c>
      <c r="P331" s="87" cm="1">
        <f t="array" ref="P331">IF($X331="Non-local",VLOOKUP($E331,$AI$64:$AW$68,COLUMN($AW:$AW)-COLUMN($AH:$AH),FALSE),IF($X331="Unknown",VLOOKUP($E331,$AI$71:$AW$75,COLUMN($AW:$AW)-COLUMN($AH:$AH),FALSE),0))</f>
        <v>224</v>
      </c>
      <c r="Q331" s="87" cm="1">
        <f t="array" ref="Q331">IF($X331="Non-local",VLOOKUP($E331,$AI$40:$AW$44,COLUMN($AW:$AW)-COLUMN($AH:$AH),FALSE),IF($X331="Unknown",VLOOKUP($E331,$AI$47:$AW$51,COLUMN($AW:$AW)-COLUMN($AH:$AH),FALSE),0))</f>
        <v>470.18520000000001</v>
      </c>
      <c r="R331" s="87" cm="1">
        <f t="array" ref="R331">IF($X331="Non-local",VLOOKUP($E331,$AI$88:$AW$92,COLUMN($AW:$AW)-COLUMN($AH:$AH),FALSE),IF($X331="Unknown",VLOOKUP($E331,$AI$95:$AW$99,COLUMN($AW:$AW)-COLUMN($AH:$AH),FALSE),0))</f>
        <v>0.13052013767768686</v>
      </c>
      <c r="S331" s="87" cm="1">
        <f t="array" ref="S331">VLOOKUP($E331,$AI$111:$AW$115,COLUMN($AW:$AW)-COLUMN($AH:$AH),FALSE)</f>
        <v>410.28773999999999</v>
      </c>
      <c r="T331" s="104">
        <f t="shared" si="235"/>
        <v>0.45235779539197984</v>
      </c>
      <c r="U331" s="104">
        <f t="shared" si="236"/>
        <v>1337.420768550913</v>
      </c>
      <c r="V331" s="87" cm="1">
        <f t="array" ref="V331">VLOOKUP($E331,$AI$118:$AW$122,COLUMN($AW:$AW)-COLUMN($AH:$AH),FALSE)</f>
        <v>161.75600000000003</v>
      </c>
      <c r="W331" s="87" t="str">
        <f t="shared" si="240"/>
        <v>Domestic</v>
      </c>
      <c r="X331" s="87" t="str">
        <f t="shared" si="241"/>
        <v>Non-local</v>
      </c>
      <c r="Y331" s="104"/>
      <c r="Z331" s="87" t="str">
        <f t="shared" si="237"/>
        <v>USA</v>
      </c>
      <c r="AA331" s="87" t="str">
        <f t="shared" si="238"/>
        <v>USA</v>
      </c>
      <c r="AB331" s="82" cm="1">
        <f t="array" ref="AB331">VLOOKUP(B331,'GDP per Capita'!$T$2:$V$4235,COLUMN('GDP per Capita'!$V:$V)-COLUMN('GDP per Capita'!$S:$S),FALSE)</f>
        <v>63809.64</v>
      </c>
      <c r="AC331" s="82">
        <f t="shared" si="242"/>
        <v>63809.64</v>
      </c>
      <c r="AD331" s="82">
        <f t="shared" si="243"/>
        <v>63809.64</v>
      </c>
      <c r="AE331" s="88">
        <f t="shared" si="239"/>
        <v>2.0959541043499272E-2</v>
      </c>
    </row>
    <row r="332" spans="1:31">
      <c r="A332" s="77" t="s">
        <v>938</v>
      </c>
      <c r="B332" s="77">
        <v>331</v>
      </c>
      <c r="C332" s="77" t="s">
        <v>29</v>
      </c>
      <c r="D332" s="77" t="s">
        <v>29</v>
      </c>
      <c r="E332" s="77">
        <v>2020</v>
      </c>
      <c r="F332" s="77">
        <v>43.074760999999903</v>
      </c>
      <c r="G332" s="77">
        <v>-89.383761300000003</v>
      </c>
      <c r="H332" s="77">
        <v>1</v>
      </c>
      <c r="I332" s="77" t="s">
        <v>881</v>
      </c>
      <c r="J332" s="77">
        <v>43.074761000000002</v>
      </c>
      <c r="K332" s="77">
        <v>-89.383761300000003</v>
      </c>
      <c r="L332" s="77">
        <v>7.0732408818940899E-13</v>
      </c>
      <c r="M332" s="77">
        <v>0</v>
      </c>
      <c r="N332" s="77">
        <v>0</v>
      </c>
      <c r="O332" s="77">
        <v>0</v>
      </c>
      <c r="P332" s="87" cm="1">
        <f t="array" ref="P332">IF($X332="Non-local",VLOOKUP($E332,$AI$64:$AW$68,COLUMN($AW:$AW)-COLUMN($AH:$AH),FALSE),IF($X332="Unknown",VLOOKUP($E332,$AI$71:$AW$75,COLUMN($AW:$AW)-COLUMN($AH:$AH),FALSE),0))</f>
        <v>0</v>
      </c>
      <c r="Q332" s="87" cm="1">
        <f t="array" ref="Q332">IF($X332="Non-local",VLOOKUP($E332,$AI$40:$AW$44,COLUMN($AW:$AW)-COLUMN($AH:$AH),FALSE),IF($X332="Unknown",VLOOKUP($E332,$AI$47:$AW$51,COLUMN($AW:$AW)-COLUMN($AH:$AH),FALSE),0))</f>
        <v>0</v>
      </c>
      <c r="R332" s="87" cm="1">
        <f t="array" ref="R332">IF($X332="Non-local",VLOOKUP($E332,$AI$88:$AW$92,COLUMN($AW:$AW)-COLUMN($AH:$AH),FALSE),IF($X332="Unknown",VLOOKUP($E332,$AI$95:$AW$99,COLUMN($AW:$AW)-COLUMN($AH:$AH),FALSE),0))</f>
        <v>0</v>
      </c>
      <c r="S332" s="87" cm="1">
        <f t="array" ref="S332">VLOOKUP($E332,$AI$111:$AW$115,COLUMN($AW:$AW)-COLUMN($AH:$AH),FALSE)</f>
        <v>410.28773999999999</v>
      </c>
      <c r="T332" s="104">
        <f t="shared" si="235"/>
        <v>0</v>
      </c>
      <c r="U332" s="104">
        <f t="shared" si="236"/>
        <v>410.28773999999999</v>
      </c>
      <c r="V332" s="87" cm="1">
        <f t="array" ref="V332">VLOOKUP($E332,$AI$118:$AW$122,COLUMN($AW:$AW)-COLUMN($AH:$AH),FALSE)</f>
        <v>161.75600000000003</v>
      </c>
      <c r="W332" s="87" t="str">
        <f t="shared" si="240"/>
        <v>Domestic</v>
      </c>
      <c r="X332" s="87" t="str">
        <f t="shared" si="241"/>
        <v>Local</v>
      </c>
      <c r="Y332" s="104"/>
      <c r="Z332" s="87" t="str">
        <f t="shared" si="237"/>
        <v>USA</v>
      </c>
      <c r="AA332" s="87" t="str">
        <f t="shared" si="238"/>
        <v>USA</v>
      </c>
      <c r="AB332" s="82" cm="1">
        <f t="array" ref="AB332">VLOOKUP(B332,'GDP per Capita'!$T$2:$V$4235,COLUMN('GDP per Capita'!$V:$V)-COLUMN('GDP per Capita'!$S:$S),FALSE)</f>
        <v>63809.64</v>
      </c>
      <c r="AC332" s="82">
        <f t="shared" si="242"/>
        <v>63809.64</v>
      </c>
      <c r="AD332" s="82">
        <f t="shared" si="243"/>
        <v>63809.64</v>
      </c>
      <c r="AE332" s="88">
        <f t="shared" si="239"/>
        <v>6.4298707844143927E-3</v>
      </c>
    </row>
    <row r="333" spans="1:31">
      <c r="A333" s="77" t="s">
        <v>1061</v>
      </c>
      <c r="B333" s="77">
        <v>332</v>
      </c>
      <c r="C333" s="77" t="s">
        <v>29</v>
      </c>
      <c r="D333" s="77" t="s">
        <v>29</v>
      </c>
      <c r="E333" s="77">
        <v>2020</v>
      </c>
      <c r="F333" s="77">
        <v>34.759799000000001</v>
      </c>
      <c r="G333" s="77">
        <v>-82.262422000000001</v>
      </c>
      <c r="H333" s="77">
        <v>0</v>
      </c>
      <c r="I333" s="77" t="s">
        <v>881</v>
      </c>
      <c r="J333" s="77">
        <v>43.074761000000002</v>
      </c>
      <c r="K333" s="77">
        <v>-89.383761300000003</v>
      </c>
      <c r="L333" s="77">
        <v>2220.1602646034298</v>
      </c>
      <c r="M333" s="77">
        <v>0.454792264408169</v>
      </c>
      <c r="N333" s="77">
        <v>0</v>
      </c>
      <c r="O333" s="77">
        <v>426.270770803858</v>
      </c>
      <c r="P333" s="87" cm="1">
        <f t="array" ref="P333">IF($X333="Non-local",VLOOKUP($E333,$AI$64:$AW$68,COLUMN($AW:$AW)-COLUMN($AH:$AH),FALSE),IF($X333="Unknown",VLOOKUP($E333,$AI$71:$AW$75,COLUMN($AW:$AW)-COLUMN($AH:$AH),FALSE),0))</f>
        <v>224</v>
      </c>
      <c r="Q333" s="87" cm="1">
        <f t="array" ref="Q333">IF($X333="Non-local",VLOOKUP($E333,$AI$40:$AW$44,COLUMN($AW:$AW)-COLUMN($AH:$AH),FALSE),IF($X333="Unknown",VLOOKUP($E333,$AI$47:$AW$51,COLUMN($AW:$AW)-COLUMN($AH:$AH),FALSE),0))</f>
        <v>470.18520000000001</v>
      </c>
      <c r="R333" s="87" cm="1">
        <f t="array" ref="R333">IF($X333="Non-local",VLOOKUP($E333,$AI$88:$AW$92,COLUMN($AW:$AW)-COLUMN($AH:$AH),FALSE),IF($X333="Unknown",VLOOKUP($E333,$AI$95:$AW$99,COLUMN($AW:$AW)-COLUMN($AH:$AH),FALSE),0))</f>
        <v>0.13052013767768686</v>
      </c>
      <c r="S333" s="87" cm="1">
        <f t="array" ref="S333">VLOOKUP($E333,$AI$111:$AW$115,COLUMN($AW:$AW)-COLUMN($AH:$AH),FALSE)</f>
        <v>410.28773999999999</v>
      </c>
      <c r="T333" s="104">
        <f t="shared" si="235"/>
        <v>0.58531240208585589</v>
      </c>
      <c r="U333" s="104">
        <f t="shared" si="236"/>
        <v>1530.743710803858</v>
      </c>
      <c r="V333" s="87" cm="1">
        <f t="array" ref="V333">VLOOKUP($E333,$AI$118:$AW$122,COLUMN($AW:$AW)-COLUMN($AH:$AH),FALSE)</f>
        <v>161.75600000000003</v>
      </c>
      <c r="W333" s="87" t="str">
        <f t="shared" si="240"/>
        <v>Domestic</v>
      </c>
      <c r="X333" s="87" t="str">
        <f t="shared" si="241"/>
        <v>Non-local</v>
      </c>
      <c r="Y333" s="104"/>
      <c r="Z333" s="87" t="str">
        <f t="shared" si="237"/>
        <v>USA</v>
      </c>
      <c r="AA333" s="87" t="str">
        <f t="shared" si="238"/>
        <v>USA</v>
      </c>
      <c r="AB333" s="82" cm="1">
        <f t="array" ref="AB333">VLOOKUP(B333,'GDP per Capita'!$T$2:$V$4235,COLUMN('GDP per Capita'!$V:$V)-COLUMN('GDP per Capita'!$S:$S),FALSE)</f>
        <v>63809.64</v>
      </c>
      <c r="AC333" s="82">
        <f t="shared" si="242"/>
        <v>63809.64</v>
      </c>
      <c r="AD333" s="82">
        <f t="shared" si="243"/>
        <v>63809.64</v>
      </c>
      <c r="AE333" s="88">
        <f t="shared" si="239"/>
        <v>2.3989223427743175E-2</v>
      </c>
    </row>
    <row r="334" spans="1:31">
      <c r="A334" s="77" t="s">
        <v>1062</v>
      </c>
      <c r="B334" s="77">
        <v>333</v>
      </c>
      <c r="C334" s="77" t="s">
        <v>29</v>
      </c>
      <c r="D334" s="77" t="s">
        <v>29</v>
      </c>
      <c r="E334" s="77">
        <v>2020</v>
      </c>
      <c r="F334" s="77">
        <v>33.448436699999903</v>
      </c>
      <c r="G334" s="77">
        <v>-112.0741417</v>
      </c>
      <c r="H334" s="77">
        <v>0</v>
      </c>
      <c r="I334" s="77" t="s">
        <v>881</v>
      </c>
      <c r="J334" s="77">
        <v>43.074761000000002</v>
      </c>
      <c r="K334" s="77">
        <v>-89.383761300000003</v>
      </c>
      <c r="L334" s="77">
        <v>4482.9041756544802</v>
      </c>
      <c r="M334" s="77">
        <v>0.79899944363418396</v>
      </c>
      <c r="N334" s="77">
        <v>0</v>
      </c>
      <c r="O334" s="77">
        <v>537.94850107853802</v>
      </c>
      <c r="P334" s="87" cm="1">
        <f t="array" ref="P334">IF($X334="Non-local",VLOOKUP($E334,$AI$64:$AW$68,COLUMN($AW:$AW)-COLUMN($AH:$AH),FALSE),IF($X334="Unknown",VLOOKUP($E334,$AI$71:$AW$75,COLUMN($AW:$AW)-COLUMN($AH:$AH),FALSE),0))</f>
        <v>224</v>
      </c>
      <c r="Q334" s="87" cm="1">
        <f t="array" ref="Q334">IF($X334="Non-local",VLOOKUP($E334,$AI$40:$AW$44,COLUMN($AW:$AW)-COLUMN($AH:$AH),FALSE),IF($X334="Unknown",VLOOKUP($E334,$AI$47:$AW$51,COLUMN($AW:$AW)-COLUMN($AH:$AH),FALSE),0))</f>
        <v>470.18520000000001</v>
      </c>
      <c r="R334" s="87" cm="1">
        <f t="array" ref="R334">IF($X334="Non-local",VLOOKUP($E334,$AI$88:$AW$92,COLUMN($AW:$AW)-COLUMN($AH:$AH),FALSE),IF($X334="Unknown",VLOOKUP($E334,$AI$95:$AW$99,COLUMN($AW:$AW)-COLUMN($AH:$AH),FALSE),0))</f>
        <v>0.13052013767768686</v>
      </c>
      <c r="S334" s="87" cm="1">
        <f t="array" ref="S334">VLOOKUP($E334,$AI$111:$AW$115,COLUMN($AW:$AW)-COLUMN($AH:$AH),FALSE)</f>
        <v>410.28773999999999</v>
      </c>
      <c r="T334" s="104">
        <f t="shared" si="235"/>
        <v>0.92951958131187085</v>
      </c>
      <c r="U334" s="104">
        <f t="shared" si="236"/>
        <v>1642.421441078538</v>
      </c>
      <c r="V334" s="87" cm="1">
        <f t="array" ref="V334">VLOOKUP($E334,$AI$118:$AW$122,COLUMN($AW:$AW)-COLUMN($AH:$AH),FALSE)</f>
        <v>161.75600000000003</v>
      </c>
      <c r="W334" s="87" t="str">
        <f t="shared" si="240"/>
        <v>Domestic</v>
      </c>
      <c r="X334" s="87" t="str">
        <f t="shared" si="241"/>
        <v>Non-local</v>
      </c>
      <c r="Y334" s="104"/>
      <c r="Z334" s="87" t="str">
        <f t="shared" si="237"/>
        <v>USA</v>
      </c>
      <c r="AA334" s="87" t="str">
        <f t="shared" si="238"/>
        <v>USA</v>
      </c>
      <c r="AB334" s="82" cm="1">
        <f t="array" ref="AB334">VLOOKUP(B334,'GDP per Capita'!$T$2:$V$4235,COLUMN('GDP per Capita'!$V:$V)-COLUMN('GDP per Capita'!$S:$S),FALSE)</f>
        <v>63809.64</v>
      </c>
      <c r="AC334" s="82">
        <f t="shared" si="242"/>
        <v>63809.64</v>
      </c>
      <c r="AD334" s="82">
        <f t="shared" si="243"/>
        <v>63809.64</v>
      </c>
      <c r="AE334" s="88">
        <f t="shared" si="239"/>
        <v>2.5739393625767801E-2</v>
      </c>
    </row>
    <row r="335" spans="1:31">
      <c r="A335" s="77" t="s">
        <v>920</v>
      </c>
      <c r="B335" s="77">
        <v>334</v>
      </c>
      <c r="C335" s="77" t="s">
        <v>29</v>
      </c>
      <c r="D335" s="77" t="s">
        <v>29</v>
      </c>
      <c r="E335" s="77">
        <v>2020</v>
      </c>
      <c r="F335" s="77">
        <v>32.222876499999998</v>
      </c>
      <c r="G335" s="77">
        <v>-110.9748477</v>
      </c>
      <c r="H335" s="77">
        <v>0</v>
      </c>
      <c r="I335" s="77" t="s">
        <v>881</v>
      </c>
      <c r="J335" s="77">
        <v>43.074761000000002</v>
      </c>
      <c r="K335" s="77">
        <v>-89.383761300000003</v>
      </c>
      <c r="L335" s="77">
        <v>4482.5152870161</v>
      </c>
      <c r="M335" s="77">
        <v>0.798937533590652</v>
      </c>
      <c r="N335" s="77">
        <v>0</v>
      </c>
      <c r="O335" s="77">
        <v>537.90183444193201</v>
      </c>
      <c r="P335" s="87" cm="1">
        <f t="array" ref="P335">IF($X335="Non-local",VLOOKUP($E335,$AI$64:$AW$68,COLUMN($AW:$AW)-COLUMN($AH:$AH),FALSE),IF($X335="Unknown",VLOOKUP($E335,$AI$71:$AW$75,COLUMN($AW:$AW)-COLUMN($AH:$AH),FALSE),0))</f>
        <v>224</v>
      </c>
      <c r="Q335" s="87" cm="1">
        <f t="array" ref="Q335">IF($X335="Non-local",VLOOKUP($E335,$AI$40:$AW$44,COLUMN($AW:$AW)-COLUMN($AH:$AH),FALSE),IF($X335="Unknown",VLOOKUP($E335,$AI$47:$AW$51,COLUMN($AW:$AW)-COLUMN($AH:$AH),FALSE),0))</f>
        <v>470.18520000000001</v>
      </c>
      <c r="R335" s="87" cm="1">
        <f t="array" ref="R335">IF($X335="Non-local",VLOOKUP($E335,$AI$88:$AW$92,COLUMN($AW:$AW)-COLUMN($AH:$AH),FALSE),IF($X335="Unknown",VLOOKUP($E335,$AI$95:$AW$99,COLUMN($AW:$AW)-COLUMN($AH:$AH),FALSE),0))</f>
        <v>0.13052013767768686</v>
      </c>
      <c r="S335" s="87" cm="1">
        <f t="array" ref="S335">VLOOKUP($E335,$AI$111:$AW$115,COLUMN($AW:$AW)-COLUMN($AH:$AH),FALSE)</f>
        <v>410.28773999999999</v>
      </c>
      <c r="T335" s="104">
        <f t="shared" si="235"/>
        <v>0.92945767126833889</v>
      </c>
      <c r="U335" s="104">
        <f t="shared" si="236"/>
        <v>1642.374774441932</v>
      </c>
      <c r="V335" s="87" cm="1">
        <f t="array" ref="V335">VLOOKUP($E335,$AI$118:$AW$122,COLUMN($AW:$AW)-COLUMN($AH:$AH),FALSE)</f>
        <v>161.75600000000003</v>
      </c>
      <c r="W335" s="87" t="str">
        <f t="shared" si="240"/>
        <v>Domestic</v>
      </c>
      <c r="X335" s="87" t="str">
        <f t="shared" si="241"/>
        <v>Non-local</v>
      </c>
      <c r="Y335" s="104"/>
      <c r="Z335" s="87" t="str">
        <f t="shared" si="237"/>
        <v>USA</v>
      </c>
      <c r="AA335" s="87" t="str">
        <f t="shared" si="238"/>
        <v>USA</v>
      </c>
      <c r="AB335" s="82" cm="1">
        <f t="array" ref="AB335">VLOOKUP(B335,'GDP per Capita'!$T$2:$V$4235,COLUMN('GDP per Capita'!$V:$V)-COLUMN('GDP per Capita'!$S:$S),FALSE)</f>
        <v>63809.64</v>
      </c>
      <c r="AC335" s="82">
        <f t="shared" si="242"/>
        <v>63809.64</v>
      </c>
      <c r="AD335" s="82">
        <f>IFERROR(AB335,AVERAGE(AC$2:AC$2538))</f>
        <v>63809.64</v>
      </c>
      <c r="AE335" s="88">
        <f t="shared" si="239"/>
        <v>2.5738662284287013E-2</v>
      </c>
    </row>
    <row r="336" spans="1:31">
      <c r="A336" s="77" t="s">
        <v>1063</v>
      </c>
      <c r="B336" s="77">
        <v>335</v>
      </c>
      <c r="C336" s="77" t="s">
        <v>585</v>
      </c>
      <c r="D336" s="77" t="s">
        <v>30</v>
      </c>
      <c r="E336" s="77">
        <v>2020</v>
      </c>
      <c r="F336" s="77">
        <v>35.444990999999902</v>
      </c>
      <c r="G336" s="77">
        <v>139.63676799999999</v>
      </c>
      <c r="H336" s="77">
        <v>0</v>
      </c>
      <c r="I336" s="77" t="s">
        <v>881</v>
      </c>
      <c r="J336" s="77">
        <v>43.074761000000002</v>
      </c>
      <c r="K336" s="77">
        <v>-89.383761300000003</v>
      </c>
      <c r="L336" s="77">
        <v>19941.132951977001</v>
      </c>
      <c r="M336" s="77">
        <v>3.0862167788808899</v>
      </c>
      <c r="N336" s="77">
        <v>0</v>
      </c>
      <c r="O336" s="77">
        <v>1824.61366510589</v>
      </c>
      <c r="P336" s="87" cm="1">
        <f t="array" ref="P336">IF($X336="Non-local",VLOOKUP($E336,$AI$64:$AW$68,COLUMN($AW:$AW)-COLUMN($AH:$AH),FALSE),IF($X336="Unknown",VLOOKUP($E336,$AI$71:$AW$75,COLUMN($AW:$AW)-COLUMN($AH:$AH),FALSE),0))</f>
        <v>224</v>
      </c>
      <c r="Q336" s="87" cm="1">
        <f t="array" ref="Q336">IF($X336="Non-local",VLOOKUP($E336,$AI$40:$AW$44,COLUMN($AW:$AW)-COLUMN($AH:$AH),FALSE),IF($X336="Unknown",VLOOKUP($E336,$AI$47:$AW$51,COLUMN($AW:$AW)-COLUMN($AH:$AH),FALSE),0))</f>
        <v>470.18520000000001</v>
      </c>
      <c r="R336" s="87" cm="1">
        <f t="array" ref="R336">IF($X336="Non-local",VLOOKUP($E336,$AI$88:$AW$92,COLUMN($AW:$AW)-COLUMN($AH:$AH),FALSE),IF($X336="Unknown",VLOOKUP($E336,$AI$95:$AW$99,COLUMN($AW:$AW)-COLUMN($AH:$AH),FALSE),0))</f>
        <v>0.13052013767768686</v>
      </c>
      <c r="S336" s="87" cm="1">
        <f t="array" ref="S336">VLOOKUP($E336,$AI$111:$AW$115,COLUMN($AW:$AW)-COLUMN($AH:$AH),FALSE)</f>
        <v>410.28773999999999</v>
      </c>
      <c r="T336" s="104">
        <f t="shared" si="235"/>
        <v>3.2167369165585766</v>
      </c>
      <c r="U336" s="104">
        <f t="shared" si="236"/>
        <v>2929.0866051058902</v>
      </c>
      <c r="V336" s="87" cm="1">
        <f t="array" ref="V336">VLOOKUP($E336,$AI$118:$AW$122,COLUMN($AW:$AW)-COLUMN($AH:$AH),FALSE)</f>
        <v>161.75600000000003</v>
      </c>
      <c r="W336" s="87" t="str">
        <f t="shared" si="240"/>
        <v>International</v>
      </c>
      <c r="X336" s="87" t="str">
        <f t="shared" si="241"/>
        <v>Non-local</v>
      </c>
      <c r="Y336" s="104"/>
      <c r="Z336" s="87" t="str">
        <f t="shared" si="237"/>
        <v>Japan</v>
      </c>
      <c r="AA336" s="87" t="str">
        <f t="shared" si="238"/>
        <v>Asia</v>
      </c>
      <c r="AB336" s="82" cm="1">
        <f t="array" ref="AB336">VLOOKUP(B336,'GDP per Capita'!$T$2:$V$4235,COLUMN('GDP per Capita'!$V:$V)-COLUMN('GDP per Capita'!$S:$S),FALSE)</f>
        <v>41314.410000000003</v>
      </c>
      <c r="AC336" s="82">
        <f t="shared" si="242"/>
        <v>41314.410000000003</v>
      </c>
      <c r="AD336" s="82">
        <f t="shared" si="243"/>
        <v>41314.410000000003</v>
      </c>
      <c r="AE336" s="88">
        <f t="shared" si="239"/>
        <v>7.0897456967336334E-2</v>
      </c>
    </row>
    <row r="337" spans="1:31">
      <c r="A337" s="77" t="s">
        <v>1064</v>
      </c>
      <c r="B337" s="77">
        <v>336</v>
      </c>
      <c r="C337" s="77" t="s">
        <v>33</v>
      </c>
      <c r="D337" s="77" t="s">
        <v>816</v>
      </c>
      <c r="E337" s="77">
        <v>2020</v>
      </c>
      <c r="F337" s="77">
        <v>-33.771854599999998</v>
      </c>
      <c r="G337" s="77">
        <v>151.07453669999899</v>
      </c>
      <c r="H337" s="77">
        <v>0</v>
      </c>
      <c r="I337" s="77" t="s">
        <v>881</v>
      </c>
      <c r="J337" s="77">
        <v>43.074761000000002</v>
      </c>
      <c r="K337" s="77">
        <v>-89.383761300000003</v>
      </c>
      <c r="L337" s="77">
        <v>29526.2750221223</v>
      </c>
      <c r="M337" s="77">
        <v>4.7108698371466096</v>
      </c>
      <c r="N337" s="77">
        <v>0</v>
      </c>
      <c r="O337" s="77">
        <v>2701.65416452419</v>
      </c>
      <c r="P337" s="87" cm="1">
        <f t="array" ref="P337">IF($X337="Non-local",VLOOKUP($E337,$AI$64:$AW$68,COLUMN($AW:$AW)-COLUMN($AH:$AH),FALSE),IF($X337="Unknown",VLOOKUP($E337,$AI$71:$AW$75,COLUMN($AW:$AW)-COLUMN($AH:$AH),FALSE),0))</f>
        <v>224</v>
      </c>
      <c r="Q337" s="87" cm="1">
        <f t="array" ref="Q337">IF($X337="Non-local",VLOOKUP($E337,$AI$40:$AW$44,COLUMN($AW:$AW)-COLUMN($AH:$AH),FALSE),IF($X337="Unknown",VLOOKUP($E337,$AI$47:$AW$51,COLUMN($AW:$AW)-COLUMN($AH:$AH),FALSE),0))</f>
        <v>470.18520000000001</v>
      </c>
      <c r="R337" s="87" cm="1">
        <f t="array" ref="R337">IF($X337="Non-local",VLOOKUP($E337,$AI$88:$AW$92,COLUMN($AW:$AW)-COLUMN($AH:$AH),FALSE),IF($X337="Unknown",VLOOKUP($E337,$AI$95:$AW$99,COLUMN($AW:$AW)-COLUMN($AH:$AH),FALSE),0))</f>
        <v>0.13052013767768686</v>
      </c>
      <c r="S337" s="87" cm="1">
        <f t="array" ref="S337">VLOOKUP($E337,$AI$111:$AW$115,COLUMN($AW:$AW)-COLUMN($AH:$AH),FALSE)</f>
        <v>410.28773999999999</v>
      </c>
      <c r="T337" s="104">
        <f t="shared" si="235"/>
        <v>4.8413899748242963</v>
      </c>
      <c r="U337" s="104">
        <f t="shared" si="236"/>
        <v>3806.1271045241901</v>
      </c>
      <c r="V337" s="87" cm="1">
        <f t="array" ref="V337">VLOOKUP($E337,$AI$118:$AW$122,COLUMN($AW:$AW)-COLUMN($AH:$AH),FALSE)</f>
        <v>161.75600000000003</v>
      </c>
      <c r="W337" s="87" t="str">
        <f t="shared" si="240"/>
        <v>International</v>
      </c>
      <c r="X337" s="87" t="str">
        <f t="shared" si="241"/>
        <v>Non-local</v>
      </c>
      <c r="Y337" s="104"/>
      <c r="Z337" s="87" t="str">
        <f t="shared" si="237"/>
        <v>Australia</v>
      </c>
      <c r="AA337" s="87" t="str">
        <f t="shared" si="238"/>
        <v>Oceania</v>
      </c>
      <c r="AB337" s="82" cm="1">
        <f t="array" ref="AB337">VLOOKUP(B337,'GDP per Capita'!$T$2:$V$4235,COLUMN('GDP per Capita'!$V:$V)-COLUMN('GDP per Capita'!$S:$S),FALSE)</f>
        <v>61250.7</v>
      </c>
      <c r="AC337" s="82">
        <f t="shared" si="242"/>
        <v>61250.7</v>
      </c>
      <c r="AD337" s="82">
        <f t="shared" si="243"/>
        <v>61250.7</v>
      </c>
      <c r="AE337" s="88">
        <f t="shared" si="239"/>
        <v>6.2140140513074794E-2</v>
      </c>
    </row>
    <row r="338" spans="1:31">
      <c r="A338" s="77" t="s">
        <v>920</v>
      </c>
      <c r="B338" s="77">
        <v>337</v>
      </c>
      <c r="C338" s="77" t="s">
        <v>29</v>
      </c>
      <c r="D338" s="77" t="s">
        <v>29</v>
      </c>
      <c r="E338" s="77">
        <v>2020</v>
      </c>
      <c r="F338" s="77">
        <v>32.222876499999998</v>
      </c>
      <c r="G338" s="77">
        <v>-110.9748477</v>
      </c>
      <c r="H338" s="77">
        <v>0</v>
      </c>
      <c r="I338" s="77" t="s">
        <v>881</v>
      </c>
      <c r="J338" s="77">
        <v>43.074761000000002</v>
      </c>
      <c r="K338" s="77">
        <v>-89.383761300000003</v>
      </c>
      <c r="L338" s="77">
        <v>4482.5152870161</v>
      </c>
      <c r="M338" s="77">
        <v>0.798937533590652</v>
      </c>
      <c r="N338" s="77">
        <v>0</v>
      </c>
      <c r="O338" s="77">
        <v>537.90183444193201</v>
      </c>
      <c r="P338" s="87" cm="1">
        <f t="array" ref="P338">IF($X338="Non-local",VLOOKUP($E338,$AI$64:$AW$68,COLUMN($AW:$AW)-COLUMN($AH:$AH),FALSE),IF($X338="Unknown",VLOOKUP($E338,$AI$71:$AW$75,COLUMN($AW:$AW)-COLUMN($AH:$AH),FALSE),0))</f>
        <v>224</v>
      </c>
      <c r="Q338" s="87" cm="1">
        <f t="array" ref="Q338">IF($X338="Non-local",VLOOKUP($E338,$AI$40:$AW$44,COLUMN($AW:$AW)-COLUMN($AH:$AH),FALSE),IF($X338="Unknown",VLOOKUP($E338,$AI$47:$AW$51,COLUMN($AW:$AW)-COLUMN($AH:$AH),FALSE),0))</f>
        <v>470.18520000000001</v>
      </c>
      <c r="R338" s="87" cm="1">
        <f t="array" ref="R338">IF($X338="Non-local",VLOOKUP($E338,$AI$88:$AW$92,COLUMN($AW:$AW)-COLUMN($AH:$AH),FALSE),IF($X338="Unknown",VLOOKUP($E338,$AI$95:$AW$99,COLUMN($AW:$AW)-COLUMN($AH:$AH),FALSE),0))</f>
        <v>0.13052013767768686</v>
      </c>
      <c r="S338" s="87" cm="1">
        <f t="array" ref="S338">VLOOKUP($E338,$AI$111:$AW$115,COLUMN($AW:$AW)-COLUMN($AH:$AH),FALSE)</f>
        <v>410.28773999999999</v>
      </c>
      <c r="T338" s="104">
        <f t="shared" si="235"/>
        <v>0.92945767126833889</v>
      </c>
      <c r="U338" s="104">
        <f t="shared" si="236"/>
        <v>1642.374774441932</v>
      </c>
      <c r="V338" s="87" cm="1">
        <f t="array" ref="V338">VLOOKUP($E338,$AI$118:$AW$122,COLUMN($AW:$AW)-COLUMN($AH:$AH),FALSE)</f>
        <v>161.75600000000003</v>
      </c>
      <c r="W338" s="87" t="str">
        <f t="shared" si="240"/>
        <v>Domestic</v>
      </c>
      <c r="X338" s="87" t="str">
        <f t="shared" si="241"/>
        <v>Non-local</v>
      </c>
      <c r="Y338" s="104"/>
      <c r="Z338" s="87" t="str">
        <f t="shared" si="237"/>
        <v>USA</v>
      </c>
      <c r="AA338" s="87" t="str">
        <f t="shared" si="238"/>
        <v>USA</v>
      </c>
      <c r="AB338" s="82" cm="1">
        <f t="array" ref="AB338">VLOOKUP(B338,'GDP per Capita'!$T$2:$V$4235,COLUMN('GDP per Capita'!$V:$V)-COLUMN('GDP per Capita'!$S:$S),FALSE)</f>
        <v>63809.64</v>
      </c>
      <c r="AC338" s="82">
        <f t="shared" si="242"/>
        <v>63809.64</v>
      </c>
      <c r="AD338" s="82">
        <f t="shared" si="243"/>
        <v>63809.64</v>
      </c>
      <c r="AE338" s="88">
        <f t="shared" si="239"/>
        <v>2.5738662284287013E-2</v>
      </c>
    </row>
    <row r="339" spans="1:31">
      <c r="A339" s="77" t="s">
        <v>920</v>
      </c>
      <c r="B339" s="77">
        <v>338</v>
      </c>
      <c r="C339" s="77" t="s">
        <v>29</v>
      </c>
      <c r="D339" s="77" t="s">
        <v>29</v>
      </c>
      <c r="E339" s="77">
        <v>2020</v>
      </c>
      <c r="F339" s="77">
        <v>32.222876499999998</v>
      </c>
      <c r="G339" s="77">
        <v>-110.9748477</v>
      </c>
      <c r="H339" s="77">
        <v>0</v>
      </c>
      <c r="I339" s="77" t="s">
        <v>881</v>
      </c>
      <c r="J339" s="77">
        <v>43.074761000000002</v>
      </c>
      <c r="K339" s="77">
        <v>-89.383761300000003</v>
      </c>
      <c r="L339" s="77">
        <v>4482.5152870161</v>
      </c>
      <c r="M339" s="77">
        <v>0.798937533590652</v>
      </c>
      <c r="N339" s="77">
        <v>0</v>
      </c>
      <c r="O339" s="77">
        <v>537.90183444193201</v>
      </c>
      <c r="P339" s="87" cm="1">
        <f t="array" ref="P339">IF($X339="Non-local",VLOOKUP($E339,$AI$64:$AW$68,COLUMN($AW:$AW)-COLUMN($AH:$AH),FALSE),IF($X339="Unknown",VLOOKUP($E339,$AI$71:$AW$75,COLUMN($AW:$AW)-COLUMN($AH:$AH),FALSE),0))</f>
        <v>224</v>
      </c>
      <c r="Q339" s="87" cm="1">
        <f t="array" ref="Q339">IF($X339="Non-local",VLOOKUP($E339,$AI$40:$AW$44,COLUMN($AW:$AW)-COLUMN($AH:$AH),FALSE),IF($X339="Unknown",VLOOKUP($E339,$AI$47:$AW$51,COLUMN($AW:$AW)-COLUMN($AH:$AH),FALSE),0))</f>
        <v>470.18520000000001</v>
      </c>
      <c r="R339" s="87" cm="1">
        <f t="array" ref="R339">IF($X339="Non-local",VLOOKUP($E339,$AI$88:$AW$92,COLUMN($AW:$AW)-COLUMN($AH:$AH),FALSE),IF($X339="Unknown",VLOOKUP($E339,$AI$95:$AW$99,COLUMN($AW:$AW)-COLUMN($AH:$AH),FALSE),0))</f>
        <v>0.13052013767768686</v>
      </c>
      <c r="S339" s="87" cm="1">
        <f t="array" ref="S339">VLOOKUP($E339,$AI$111:$AW$115,COLUMN($AW:$AW)-COLUMN($AH:$AH),FALSE)</f>
        <v>410.28773999999999</v>
      </c>
      <c r="T339" s="104">
        <f t="shared" si="235"/>
        <v>0.92945767126833889</v>
      </c>
      <c r="U339" s="104">
        <f t="shared" si="236"/>
        <v>1642.374774441932</v>
      </c>
      <c r="V339" s="87" cm="1">
        <f t="array" ref="V339">VLOOKUP($E339,$AI$118:$AW$122,COLUMN($AW:$AW)-COLUMN($AH:$AH),FALSE)</f>
        <v>161.75600000000003</v>
      </c>
      <c r="W339" s="87" t="str">
        <f t="shared" si="240"/>
        <v>Domestic</v>
      </c>
      <c r="X339" s="87" t="str">
        <f t="shared" si="241"/>
        <v>Non-local</v>
      </c>
      <c r="Y339" s="104"/>
      <c r="Z339" s="87" t="str">
        <f t="shared" si="237"/>
        <v>USA</v>
      </c>
      <c r="AA339" s="87" t="str">
        <f t="shared" si="238"/>
        <v>USA</v>
      </c>
      <c r="AB339" s="82" cm="1">
        <f t="array" ref="AB339">VLOOKUP(B339,'GDP per Capita'!$T$2:$V$4235,COLUMN('GDP per Capita'!$V:$V)-COLUMN('GDP per Capita'!$S:$S),FALSE)</f>
        <v>63809.64</v>
      </c>
      <c r="AC339" s="82">
        <f t="shared" si="242"/>
        <v>63809.64</v>
      </c>
      <c r="AD339" s="82">
        <f t="shared" si="243"/>
        <v>63809.64</v>
      </c>
      <c r="AE339" s="88">
        <f t="shared" si="239"/>
        <v>2.5738662284287013E-2</v>
      </c>
    </row>
    <row r="340" spans="1:31">
      <c r="A340" s="77" t="s">
        <v>1040</v>
      </c>
      <c r="B340" s="77">
        <v>339</v>
      </c>
      <c r="C340" s="77" t="s">
        <v>29</v>
      </c>
      <c r="D340" s="77" t="s">
        <v>29</v>
      </c>
      <c r="E340" s="77">
        <v>2020</v>
      </c>
      <c r="F340" s="77">
        <v>41.636215200000002</v>
      </c>
      <c r="G340" s="77">
        <v>-70.934205000000006</v>
      </c>
      <c r="H340" s="77">
        <v>0</v>
      </c>
      <c r="I340" s="77" t="s">
        <v>881</v>
      </c>
      <c r="J340" s="77">
        <v>43.074761000000002</v>
      </c>
      <c r="K340" s="77">
        <v>-89.383761300000003</v>
      </c>
      <c r="L340" s="77">
        <v>3042.6414109492798</v>
      </c>
      <c r="M340" s="77">
        <v>0.56971341760995098</v>
      </c>
      <c r="N340" s="77">
        <v>0</v>
      </c>
      <c r="O340" s="77">
        <v>584.18715090226203</v>
      </c>
      <c r="P340" s="87" cm="1">
        <f t="array" ref="P340">IF($X340="Non-local",VLOOKUP($E340,$AI$64:$AW$68,COLUMN($AW:$AW)-COLUMN($AH:$AH),FALSE),IF($X340="Unknown",VLOOKUP($E340,$AI$71:$AW$75,COLUMN($AW:$AW)-COLUMN($AH:$AH),FALSE),0))</f>
        <v>224</v>
      </c>
      <c r="Q340" s="87" cm="1">
        <f t="array" ref="Q340">IF($X340="Non-local",VLOOKUP($E340,$AI$40:$AW$44,COLUMN($AW:$AW)-COLUMN($AH:$AH),FALSE),IF($X340="Unknown",VLOOKUP($E340,$AI$47:$AW$51,COLUMN($AW:$AW)-COLUMN($AH:$AH),FALSE),0))</f>
        <v>470.18520000000001</v>
      </c>
      <c r="R340" s="87" cm="1">
        <f t="array" ref="R340">IF($X340="Non-local",VLOOKUP($E340,$AI$88:$AW$92,COLUMN($AW:$AW)-COLUMN($AH:$AH),FALSE),IF($X340="Unknown",VLOOKUP($E340,$AI$95:$AW$99,COLUMN($AW:$AW)-COLUMN($AH:$AH),FALSE),0))</f>
        <v>0.13052013767768686</v>
      </c>
      <c r="S340" s="87" cm="1">
        <f t="array" ref="S340">VLOOKUP($E340,$AI$111:$AW$115,COLUMN($AW:$AW)-COLUMN($AH:$AH),FALSE)</f>
        <v>410.28773999999999</v>
      </c>
      <c r="T340" s="104">
        <f t="shared" si="235"/>
        <v>0.70023355528763787</v>
      </c>
      <c r="U340" s="104">
        <f t="shared" si="236"/>
        <v>1688.660090902262</v>
      </c>
      <c r="V340" s="87" cm="1">
        <f t="array" ref="V340">VLOOKUP($E340,$AI$118:$AW$122,COLUMN($AW:$AW)-COLUMN($AH:$AH),FALSE)</f>
        <v>161.75600000000003</v>
      </c>
      <c r="W340" s="87" t="str">
        <f t="shared" si="240"/>
        <v>Domestic</v>
      </c>
      <c r="X340" s="87" t="str">
        <f t="shared" si="241"/>
        <v>Non-local</v>
      </c>
      <c r="Y340" s="104"/>
      <c r="Z340" s="87" t="str">
        <f t="shared" si="237"/>
        <v>USA</v>
      </c>
      <c r="AA340" s="87" t="str">
        <f t="shared" si="238"/>
        <v>USA</v>
      </c>
      <c r="AB340" s="82" cm="1">
        <f t="array" ref="AB340">VLOOKUP(B340,'GDP per Capita'!$T$2:$V$4235,COLUMN('GDP per Capita'!$V:$V)-COLUMN('GDP per Capita'!$S:$S),FALSE)</f>
        <v>63809.64</v>
      </c>
      <c r="AC340" s="82">
        <f t="shared" si="242"/>
        <v>63809.64</v>
      </c>
      <c r="AD340" s="82">
        <f t="shared" si="243"/>
        <v>63809.64</v>
      </c>
      <c r="AE340" s="88">
        <f t="shared" si="239"/>
        <v>2.6464027863223522E-2</v>
      </c>
    </row>
    <row r="341" spans="1:31">
      <c r="A341" s="77" t="s">
        <v>953</v>
      </c>
      <c r="B341" s="77">
        <v>340</v>
      </c>
      <c r="C341" s="77" t="s">
        <v>29</v>
      </c>
      <c r="D341" s="77" t="s">
        <v>29</v>
      </c>
      <c r="E341" s="77">
        <v>2020</v>
      </c>
      <c r="F341" s="77">
        <v>39.100104999999999</v>
      </c>
      <c r="G341" s="77">
        <v>-94.578141599999995</v>
      </c>
      <c r="H341" s="77">
        <v>0</v>
      </c>
      <c r="I341" s="77" t="s">
        <v>881</v>
      </c>
      <c r="J341" s="77">
        <v>43.074761000000002</v>
      </c>
      <c r="K341" s="77">
        <v>-89.383761300000003</v>
      </c>
      <c r="L341" s="77">
        <v>1240.2264772932999</v>
      </c>
      <c r="M341" s="77">
        <v>0.32539712757738998</v>
      </c>
      <c r="N341" s="77">
        <v>0</v>
      </c>
      <c r="O341" s="77">
        <v>238.12348364031499</v>
      </c>
      <c r="P341" s="87" cm="1">
        <f t="array" ref="P341">IF($X341="Non-local",VLOOKUP($E341,$AI$64:$AW$68,COLUMN($AW:$AW)-COLUMN($AH:$AH),FALSE),IF($X341="Unknown",VLOOKUP($E341,$AI$71:$AW$75,COLUMN($AW:$AW)-COLUMN($AH:$AH),FALSE),0))</f>
        <v>224</v>
      </c>
      <c r="Q341" s="87" cm="1">
        <f t="array" ref="Q341">IF($X341="Non-local",VLOOKUP($E341,$AI$40:$AW$44,COLUMN($AW:$AW)-COLUMN($AH:$AH),FALSE),IF($X341="Unknown",VLOOKUP($E341,$AI$47:$AW$51,COLUMN($AW:$AW)-COLUMN($AH:$AH),FALSE),0))</f>
        <v>470.18520000000001</v>
      </c>
      <c r="R341" s="87" cm="1">
        <f t="array" ref="R341">IF($X341="Non-local",VLOOKUP($E341,$AI$88:$AW$92,COLUMN($AW:$AW)-COLUMN($AH:$AH),FALSE),IF($X341="Unknown",VLOOKUP($E341,$AI$95:$AW$99,COLUMN($AW:$AW)-COLUMN($AH:$AH),FALSE),0))</f>
        <v>0.13052013767768686</v>
      </c>
      <c r="S341" s="87" cm="1">
        <f t="array" ref="S341">VLOOKUP($E341,$AI$111:$AW$115,COLUMN($AW:$AW)-COLUMN($AH:$AH),FALSE)</f>
        <v>410.28773999999999</v>
      </c>
      <c r="T341" s="104">
        <f t="shared" si="235"/>
        <v>0.45591726525507681</v>
      </c>
      <c r="U341" s="104">
        <f t="shared" si="236"/>
        <v>1342.5964236403149</v>
      </c>
      <c r="V341" s="87" cm="1">
        <f t="array" ref="V341">VLOOKUP($E341,$AI$118:$AW$122,COLUMN($AW:$AW)-COLUMN($AH:$AH),FALSE)</f>
        <v>161.75600000000003</v>
      </c>
      <c r="W341" s="87" t="str">
        <f t="shared" si="240"/>
        <v>Domestic</v>
      </c>
      <c r="X341" s="87" t="str">
        <f t="shared" si="241"/>
        <v>Non-local</v>
      </c>
      <c r="Y341" s="104"/>
      <c r="Z341" s="87" t="str">
        <f t="shared" si="237"/>
        <v>USA</v>
      </c>
      <c r="AA341" s="87" t="str">
        <f t="shared" si="238"/>
        <v>USA</v>
      </c>
      <c r="AB341" s="82" cm="1">
        <f t="array" ref="AB341">VLOOKUP(B341,'GDP per Capita'!$T$2:$V$4235,COLUMN('GDP per Capita'!$V:$V)-COLUMN('GDP per Capita'!$S:$S),FALSE)</f>
        <v>63809.64</v>
      </c>
      <c r="AC341" s="82">
        <f t="shared" si="242"/>
        <v>63809.64</v>
      </c>
      <c r="AD341" s="82">
        <f t="shared" si="243"/>
        <v>63809.64</v>
      </c>
      <c r="AE341" s="88">
        <f t="shared" si="239"/>
        <v>2.1040651908399967E-2</v>
      </c>
    </row>
    <row r="342" spans="1:31">
      <c r="A342" s="77" t="s">
        <v>982</v>
      </c>
      <c r="B342" s="77">
        <v>341</v>
      </c>
      <c r="C342" s="77" t="s">
        <v>317</v>
      </c>
      <c r="D342" s="77" t="s">
        <v>30</v>
      </c>
      <c r="E342" s="77">
        <v>2020</v>
      </c>
      <c r="F342" s="77">
        <v>36.349600000000002</v>
      </c>
      <c r="G342" s="77">
        <v>127.3848</v>
      </c>
      <c r="H342" s="77">
        <v>0</v>
      </c>
      <c r="I342" s="77" t="s">
        <v>881</v>
      </c>
      <c r="J342" s="77">
        <v>43.074761000000002</v>
      </c>
      <c r="K342" s="77">
        <v>-89.383761300000003</v>
      </c>
      <c r="L342" s="77">
        <v>20862.9794008596</v>
      </c>
      <c r="M342" s="77">
        <v>3.23542993589259</v>
      </c>
      <c r="N342" s="77">
        <v>0</v>
      </c>
      <c r="O342" s="77">
        <v>1908.9626151786599</v>
      </c>
      <c r="P342" s="87" cm="1">
        <f t="array" ref="P342">IF($X342="Non-local",VLOOKUP($E342,$AI$64:$AW$68,COLUMN($AW:$AW)-COLUMN($AH:$AH),FALSE),IF($X342="Unknown",VLOOKUP($E342,$AI$71:$AW$75,COLUMN($AW:$AW)-COLUMN($AH:$AH),FALSE),0))</f>
        <v>224</v>
      </c>
      <c r="Q342" s="87" cm="1">
        <f t="array" ref="Q342">IF($X342="Non-local",VLOOKUP($E342,$AI$40:$AW$44,COLUMN($AW:$AW)-COLUMN($AH:$AH),FALSE),IF($X342="Unknown",VLOOKUP($E342,$AI$47:$AW$51,COLUMN($AW:$AW)-COLUMN($AH:$AH),FALSE),0))</f>
        <v>470.18520000000001</v>
      </c>
      <c r="R342" s="87" cm="1">
        <f t="array" ref="R342">IF($X342="Non-local",VLOOKUP($E342,$AI$88:$AW$92,COLUMN($AW:$AW)-COLUMN($AH:$AH),FALSE),IF($X342="Unknown",VLOOKUP($E342,$AI$95:$AW$99,COLUMN($AW:$AW)-COLUMN($AH:$AH),FALSE),0))</f>
        <v>0.13052013767768686</v>
      </c>
      <c r="S342" s="87" cm="1">
        <f t="array" ref="S342">VLOOKUP($E342,$AI$111:$AW$115,COLUMN($AW:$AW)-COLUMN($AH:$AH),FALSE)</f>
        <v>410.28773999999999</v>
      </c>
      <c r="T342" s="104">
        <f t="shared" si="235"/>
        <v>3.3659500735702768</v>
      </c>
      <c r="U342" s="104">
        <f t="shared" si="236"/>
        <v>3013.4355551786593</v>
      </c>
      <c r="V342" s="87" cm="1">
        <f t="array" ref="V342">VLOOKUP($E342,$AI$118:$AW$122,COLUMN($AW:$AW)-COLUMN($AH:$AH),FALSE)</f>
        <v>161.75600000000003</v>
      </c>
      <c r="W342" s="87" t="str">
        <f t="shared" si="240"/>
        <v>International</v>
      </c>
      <c r="X342" s="87" t="str">
        <f t="shared" si="241"/>
        <v>Non-local</v>
      </c>
      <c r="Y342" s="104"/>
      <c r="Z342" s="87" t="str">
        <f t="shared" si="237"/>
        <v>South Korea</v>
      </c>
      <c r="AA342" s="87" t="str">
        <f t="shared" si="238"/>
        <v>Asia</v>
      </c>
      <c r="AB342" s="82" cm="1">
        <f t="array" ref="AB342">VLOOKUP(B342,'GDP per Capita'!$T$2:$V$4235,COLUMN('GDP per Capita'!$V:$V)-COLUMN('GDP per Capita'!$S:$S),FALSE)</f>
        <v>32154.02</v>
      </c>
      <c r="AC342" s="82">
        <f t="shared" si="242"/>
        <v>32154.02</v>
      </c>
      <c r="AD342" s="82">
        <f t="shared" si="243"/>
        <v>32154.02</v>
      </c>
      <c r="AE342" s="88">
        <f t="shared" si="239"/>
        <v>9.3718780892052045E-2</v>
      </c>
    </row>
    <row r="343" spans="1:31">
      <c r="A343" s="77" t="s">
        <v>921</v>
      </c>
      <c r="B343" s="77">
        <v>342</v>
      </c>
      <c r="C343" s="77" t="s">
        <v>29</v>
      </c>
      <c r="D343" s="77" t="s">
        <v>29</v>
      </c>
      <c r="E343" s="77">
        <v>2020</v>
      </c>
      <c r="F343" s="77">
        <v>19.707373399999899</v>
      </c>
      <c r="G343" s="77">
        <v>-155.08158030000001</v>
      </c>
      <c r="H343" s="77">
        <v>0</v>
      </c>
      <c r="I343" s="77" t="s">
        <v>881</v>
      </c>
      <c r="J343" s="77">
        <v>43.074761000000002</v>
      </c>
      <c r="K343" s="77">
        <v>-89.383761300000003</v>
      </c>
      <c r="L343" s="77">
        <v>13146.6061163332</v>
      </c>
      <c r="M343" s="77">
        <v>2.0326298421075002</v>
      </c>
      <c r="N343" s="77">
        <v>0</v>
      </c>
      <c r="O343" s="77">
        <v>1380.39364221499</v>
      </c>
      <c r="P343" s="87" cm="1">
        <f t="array" ref="P343">IF($X343="Non-local",VLOOKUP($E343,$AI$64:$AW$68,COLUMN($AW:$AW)-COLUMN($AH:$AH),FALSE),IF($X343="Unknown",VLOOKUP($E343,$AI$71:$AW$75,COLUMN($AW:$AW)-COLUMN($AH:$AH),FALSE),0))</f>
        <v>224</v>
      </c>
      <c r="Q343" s="87" cm="1">
        <f t="array" ref="Q343">IF($X343="Non-local",VLOOKUP($E343,$AI$40:$AW$44,COLUMN($AW:$AW)-COLUMN($AH:$AH),FALSE),IF($X343="Unknown",VLOOKUP($E343,$AI$47:$AW$51,COLUMN($AW:$AW)-COLUMN($AH:$AH),FALSE),0))</f>
        <v>470.18520000000001</v>
      </c>
      <c r="R343" s="87" cm="1">
        <f t="array" ref="R343">IF($X343="Non-local",VLOOKUP($E343,$AI$88:$AW$92,COLUMN($AW:$AW)-COLUMN($AH:$AH),FALSE),IF($X343="Unknown",VLOOKUP($E343,$AI$95:$AW$99,COLUMN($AW:$AW)-COLUMN($AH:$AH),FALSE),0))</f>
        <v>0.13052013767768686</v>
      </c>
      <c r="S343" s="87" cm="1">
        <f t="array" ref="S343">VLOOKUP($E343,$AI$111:$AW$115,COLUMN($AW:$AW)-COLUMN($AH:$AH),FALSE)</f>
        <v>410.28773999999999</v>
      </c>
      <c r="T343" s="104">
        <f t="shared" si="235"/>
        <v>2.163149979785187</v>
      </c>
      <c r="U343" s="104">
        <f t="shared" si="236"/>
        <v>2484.8665822149896</v>
      </c>
      <c r="V343" s="87" cm="1">
        <f t="array" ref="V343">VLOOKUP($E343,$AI$118:$AW$122,COLUMN($AW:$AW)-COLUMN($AH:$AH),FALSE)</f>
        <v>161.75600000000003</v>
      </c>
      <c r="W343" s="87" t="str">
        <f t="shared" si="240"/>
        <v>Domestic</v>
      </c>
      <c r="X343" s="87" t="str">
        <f t="shared" si="241"/>
        <v>Non-local</v>
      </c>
      <c r="Y343" s="104"/>
      <c r="Z343" s="87" t="str">
        <f t="shared" si="237"/>
        <v>USA</v>
      </c>
      <c r="AA343" s="87" t="str">
        <f t="shared" si="238"/>
        <v>USA</v>
      </c>
      <c r="AB343" s="82" cm="1">
        <f t="array" ref="AB343">VLOOKUP(B343,'GDP per Capita'!$T$2:$V$4235,COLUMN('GDP per Capita'!$V:$V)-COLUMN('GDP per Capita'!$S:$S),FALSE)</f>
        <v>63809.64</v>
      </c>
      <c r="AC343" s="82">
        <f t="shared" si="242"/>
        <v>63809.64</v>
      </c>
      <c r="AD343" s="82">
        <f t="shared" si="243"/>
        <v>63809.64</v>
      </c>
      <c r="AE343" s="88">
        <f t="shared" si="239"/>
        <v>3.8941868065937836E-2</v>
      </c>
    </row>
    <row r="344" spans="1:31">
      <c r="A344" s="77" t="s">
        <v>1065</v>
      </c>
      <c r="B344" s="77">
        <v>343</v>
      </c>
      <c r="C344" s="77" t="s">
        <v>29</v>
      </c>
      <c r="D344" s="77" t="s">
        <v>29</v>
      </c>
      <c r="E344" s="77">
        <v>2020</v>
      </c>
      <c r="F344" s="77">
        <v>41.990378700000001</v>
      </c>
      <c r="G344" s="77">
        <v>-70.975042599999995</v>
      </c>
      <c r="H344" s="77">
        <v>0</v>
      </c>
      <c r="I344" s="77" t="s">
        <v>881</v>
      </c>
      <c r="J344" s="77">
        <v>43.074761000000002</v>
      </c>
      <c r="K344" s="77">
        <v>-89.383761300000003</v>
      </c>
      <c r="L344" s="77">
        <v>3020.3046115420202</v>
      </c>
      <c r="M344" s="77">
        <v>0.56615745817275798</v>
      </c>
      <c r="N344" s="77">
        <v>0</v>
      </c>
      <c r="O344" s="77">
        <v>579.89848541606796</v>
      </c>
      <c r="P344" s="87" cm="1">
        <f t="array" ref="P344">IF($X344="Non-local",VLOOKUP($E344,$AI$64:$AW$68,COLUMN($AW:$AW)-COLUMN($AH:$AH),FALSE),IF($X344="Unknown",VLOOKUP($E344,$AI$71:$AW$75,COLUMN($AW:$AW)-COLUMN($AH:$AH),FALSE),0))</f>
        <v>224</v>
      </c>
      <c r="Q344" s="87" cm="1">
        <f t="array" ref="Q344">IF($X344="Non-local",VLOOKUP($E344,$AI$40:$AW$44,COLUMN($AW:$AW)-COLUMN($AH:$AH),FALSE),IF($X344="Unknown",VLOOKUP($E344,$AI$47:$AW$51,COLUMN($AW:$AW)-COLUMN($AH:$AH),FALSE),0))</f>
        <v>470.18520000000001</v>
      </c>
      <c r="R344" s="87" cm="1">
        <f t="array" ref="R344">IF($X344="Non-local",VLOOKUP($E344,$AI$88:$AW$92,COLUMN($AW:$AW)-COLUMN($AH:$AH),FALSE),IF($X344="Unknown",VLOOKUP($E344,$AI$95:$AW$99,COLUMN($AW:$AW)-COLUMN($AH:$AH),FALSE),0))</f>
        <v>0.13052013767768686</v>
      </c>
      <c r="S344" s="87" cm="1">
        <f t="array" ref="S344">VLOOKUP($E344,$AI$111:$AW$115,COLUMN($AW:$AW)-COLUMN($AH:$AH),FALSE)</f>
        <v>410.28773999999999</v>
      </c>
      <c r="T344" s="104">
        <f t="shared" si="235"/>
        <v>0.69667759585044486</v>
      </c>
      <c r="U344" s="104">
        <f t="shared" si="236"/>
        <v>1684.371425416068</v>
      </c>
      <c r="V344" s="87" cm="1">
        <f t="array" ref="V344">VLOOKUP($E344,$AI$118:$AW$122,COLUMN($AW:$AW)-COLUMN($AH:$AH),FALSE)</f>
        <v>161.75600000000003</v>
      </c>
      <c r="W344" s="87" t="str">
        <f t="shared" si="240"/>
        <v>Domestic</v>
      </c>
      <c r="X344" s="87" t="str">
        <f t="shared" si="241"/>
        <v>Non-local</v>
      </c>
      <c r="Y344" s="104"/>
      <c r="Z344" s="87" t="str">
        <f t="shared" si="237"/>
        <v>USA</v>
      </c>
      <c r="AA344" s="87" t="str">
        <f t="shared" si="238"/>
        <v>USA</v>
      </c>
      <c r="AB344" s="82" cm="1">
        <f t="array" ref="AB344">VLOOKUP(B344,'GDP per Capita'!$T$2:$V$4235,COLUMN('GDP per Capita'!$V:$V)-COLUMN('GDP per Capita'!$S:$S),FALSE)</f>
        <v>63809.64</v>
      </c>
      <c r="AC344" s="82">
        <f t="shared" si="242"/>
        <v>63809.64</v>
      </c>
      <c r="AD344" s="82">
        <f t="shared" si="243"/>
        <v>63809.64</v>
      </c>
      <c r="AE344" s="88">
        <f t="shared" si="239"/>
        <v>2.6396817556345216E-2</v>
      </c>
    </row>
    <row r="345" spans="1:31">
      <c r="A345" s="77" t="s">
        <v>1066</v>
      </c>
      <c r="B345" s="77">
        <v>344</v>
      </c>
      <c r="C345" s="77" t="s">
        <v>317</v>
      </c>
      <c r="D345" s="77" t="s">
        <v>30</v>
      </c>
      <c r="E345" s="77">
        <v>2020</v>
      </c>
      <c r="F345" s="77">
        <v>36.365253350000003</v>
      </c>
      <c r="G345" s="77">
        <v>127.325107422917</v>
      </c>
      <c r="H345" s="77">
        <v>0</v>
      </c>
      <c r="I345" s="77" t="s">
        <v>881</v>
      </c>
      <c r="J345" s="77">
        <v>43.074761000000002</v>
      </c>
      <c r="K345" s="77">
        <v>-89.383761300000003</v>
      </c>
      <c r="L345" s="77">
        <v>20864.5314065436</v>
      </c>
      <c r="M345" s="77">
        <v>3.2356824115309899</v>
      </c>
      <c r="N345" s="77">
        <v>0</v>
      </c>
      <c r="O345" s="77">
        <v>1909.1046236987399</v>
      </c>
      <c r="P345" s="87" cm="1">
        <f t="array" ref="P345">IF($X345="Non-local",VLOOKUP($E345,$AI$64:$AW$68,COLUMN($AW:$AW)-COLUMN($AH:$AH),FALSE),IF($X345="Unknown",VLOOKUP($E345,$AI$71:$AW$75,COLUMN($AW:$AW)-COLUMN($AH:$AH),FALSE),0))</f>
        <v>224</v>
      </c>
      <c r="Q345" s="87" cm="1">
        <f t="array" ref="Q345">IF($X345="Non-local",VLOOKUP($E345,$AI$40:$AW$44,COLUMN($AW:$AW)-COLUMN($AH:$AH),FALSE),IF($X345="Unknown",VLOOKUP($E345,$AI$47:$AW$51,COLUMN($AW:$AW)-COLUMN($AH:$AH),FALSE),0))</f>
        <v>470.18520000000001</v>
      </c>
      <c r="R345" s="87" cm="1">
        <f t="array" ref="R345">IF($X345="Non-local",VLOOKUP($E345,$AI$88:$AW$92,COLUMN($AW:$AW)-COLUMN($AH:$AH),FALSE),IF($X345="Unknown",VLOOKUP($E345,$AI$95:$AW$99,COLUMN($AW:$AW)-COLUMN($AH:$AH),FALSE),0))</f>
        <v>0.13052013767768686</v>
      </c>
      <c r="S345" s="87" cm="1">
        <f t="array" ref="S345">VLOOKUP($E345,$AI$111:$AW$115,COLUMN($AW:$AW)-COLUMN($AH:$AH),FALSE)</f>
        <v>410.28773999999999</v>
      </c>
      <c r="T345" s="104">
        <f t="shared" si="235"/>
        <v>3.3662025492086767</v>
      </c>
      <c r="U345" s="104">
        <f t="shared" si="236"/>
        <v>3013.5775636987401</v>
      </c>
      <c r="V345" s="87" cm="1">
        <f t="array" ref="V345">VLOOKUP($E345,$AI$118:$AW$122,COLUMN($AW:$AW)-COLUMN($AH:$AH),FALSE)</f>
        <v>161.75600000000003</v>
      </c>
      <c r="W345" s="87" t="str">
        <f t="shared" si="240"/>
        <v>International</v>
      </c>
      <c r="X345" s="87" t="str">
        <f t="shared" si="241"/>
        <v>Non-local</v>
      </c>
      <c r="Y345" s="104"/>
      <c r="Z345" s="87" t="str">
        <f t="shared" si="237"/>
        <v>South Korea</v>
      </c>
      <c r="AA345" s="87" t="str">
        <f t="shared" si="238"/>
        <v>Asia</v>
      </c>
      <c r="AB345" s="82" cm="1">
        <f t="array" ref="AB345">VLOOKUP(B345,'GDP per Capita'!$T$2:$V$4235,COLUMN('GDP per Capita'!$V:$V)-COLUMN('GDP per Capita'!$S:$S),FALSE)</f>
        <v>32154.02</v>
      </c>
      <c r="AC345" s="82">
        <f t="shared" si="242"/>
        <v>32154.02</v>
      </c>
      <c r="AD345" s="82">
        <f t="shared" si="243"/>
        <v>32154.02</v>
      </c>
      <c r="AE345" s="88">
        <f t="shared" si="239"/>
        <v>9.3723197401094485E-2</v>
      </c>
    </row>
    <row r="346" spans="1:31">
      <c r="A346" s="77" t="s">
        <v>911</v>
      </c>
      <c r="B346" s="77">
        <v>345</v>
      </c>
      <c r="C346" s="77" t="s">
        <v>29</v>
      </c>
      <c r="D346" s="77" t="s">
        <v>29</v>
      </c>
      <c r="E346" s="77">
        <v>2020</v>
      </c>
      <c r="F346" s="77">
        <v>42.3750997</v>
      </c>
      <c r="G346" s="77">
        <v>-71.105615700000001</v>
      </c>
      <c r="H346" s="77">
        <v>0</v>
      </c>
      <c r="I346" s="77" t="s">
        <v>881</v>
      </c>
      <c r="J346" s="77">
        <v>43.074761000000002</v>
      </c>
      <c r="K346" s="77">
        <v>-89.383761300000003</v>
      </c>
      <c r="L346" s="77">
        <v>2984.2751494265199</v>
      </c>
      <c r="M346" s="77">
        <v>0.56042166301739005</v>
      </c>
      <c r="N346" s="77">
        <v>0</v>
      </c>
      <c r="O346" s="77">
        <v>572.98082868989297</v>
      </c>
      <c r="P346" s="87" cm="1">
        <f t="array" ref="P346">IF($X346="Non-local",VLOOKUP($E346,$AI$64:$AW$68,COLUMN($AW:$AW)-COLUMN($AH:$AH),FALSE),IF($X346="Unknown",VLOOKUP($E346,$AI$71:$AW$75,COLUMN($AW:$AW)-COLUMN($AH:$AH),FALSE),0))</f>
        <v>224</v>
      </c>
      <c r="Q346" s="87" cm="1">
        <f t="array" ref="Q346">IF($X346="Non-local",VLOOKUP($E346,$AI$40:$AW$44,COLUMN($AW:$AW)-COLUMN($AH:$AH),FALSE),IF($X346="Unknown",VLOOKUP($E346,$AI$47:$AW$51,COLUMN($AW:$AW)-COLUMN($AH:$AH),FALSE),0))</f>
        <v>470.18520000000001</v>
      </c>
      <c r="R346" s="87" cm="1">
        <f t="array" ref="R346">IF($X346="Non-local",VLOOKUP($E346,$AI$88:$AW$92,COLUMN($AW:$AW)-COLUMN($AH:$AH),FALSE),IF($X346="Unknown",VLOOKUP($E346,$AI$95:$AW$99,COLUMN($AW:$AW)-COLUMN($AH:$AH),FALSE),0))</f>
        <v>0.13052013767768686</v>
      </c>
      <c r="S346" s="87" cm="1">
        <f t="array" ref="S346">VLOOKUP($E346,$AI$111:$AW$115,COLUMN($AW:$AW)-COLUMN($AH:$AH),FALSE)</f>
        <v>410.28773999999999</v>
      </c>
      <c r="T346" s="104">
        <f t="shared" si="235"/>
        <v>0.69094180069507694</v>
      </c>
      <c r="U346" s="104">
        <f t="shared" si="236"/>
        <v>1677.453768689893</v>
      </c>
      <c r="V346" s="87" cm="1">
        <f t="array" ref="V346">VLOOKUP($E346,$AI$118:$AW$122,COLUMN($AW:$AW)-COLUMN($AH:$AH),FALSE)</f>
        <v>161.75600000000003</v>
      </c>
      <c r="W346" s="87" t="str">
        <f t="shared" si="240"/>
        <v>Domestic</v>
      </c>
      <c r="X346" s="87" t="str">
        <f t="shared" si="241"/>
        <v>Non-local</v>
      </c>
      <c r="Y346" s="104"/>
      <c r="Z346" s="87" t="str">
        <f t="shared" si="237"/>
        <v>USA</v>
      </c>
      <c r="AA346" s="87" t="str">
        <f t="shared" si="238"/>
        <v>USA</v>
      </c>
      <c r="AB346" s="82" cm="1">
        <f t="array" ref="AB346">VLOOKUP(B346,'GDP per Capita'!$T$2:$V$4235,COLUMN('GDP per Capita'!$V:$V)-COLUMN('GDP per Capita'!$S:$S),FALSE)</f>
        <v>63809.64</v>
      </c>
      <c r="AC346" s="82">
        <f t="shared" si="242"/>
        <v>63809.64</v>
      </c>
      <c r="AD346" s="82">
        <f t="shared" si="243"/>
        <v>63809.64</v>
      </c>
      <c r="AE346" s="88">
        <f t="shared" si="239"/>
        <v>2.6288406715504004E-2</v>
      </c>
    </row>
    <row r="347" spans="1:31">
      <c r="A347" s="77" t="s">
        <v>1067</v>
      </c>
      <c r="B347" s="77">
        <v>346</v>
      </c>
      <c r="C347" s="77" t="s">
        <v>29</v>
      </c>
      <c r="D347" s="77" t="s">
        <v>29</v>
      </c>
      <c r="E347" s="77">
        <v>2020</v>
      </c>
      <c r="F347" s="77">
        <v>42.415373899999999</v>
      </c>
      <c r="G347" s="77">
        <v>-71.156442799999994</v>
      </c>
      <c r="H347" s="77">
        <v>0</v>
      </c>
      <c r="I347" s="77" t="s">
        <v>881</v>
      </c>
      <c r="J347" s="77">
        <v>43.074761000000002</v>
      </c>
      <c r="K347" s="77">
        <v>-89.383761300000003</v>
      </c>
      <c r="L347" s="77">
        <v>2974.6161129235702</v>
      </c>
      <c r="M347" s="77">
        <v>0.55888396993161504</v>
      </c>
      <c r="N347" s="77">
        <v>0</v>
      </c>
      <c r="O347" s="77">
        <v>571.12629368132502</v>
      </c>
      <c r="P347" s="87" cm="1">
        <f t="array" ref="P347">IF($X347="Non-local",VLOOKUP($E347,$AI$64:$AW$68,COLUMN($AW:$AW)-COLUMN($AH:$AH),FALSE),IF($X347="Unknown",VLOOKUP($E347,$AI$71:$AW$75,COLUMN($AW:$AW)-COLUMN($AH:$AH),FALSE),0))</f>
        <v>224</v>
      </c>
      <c r="Q347" s="87" cm="1">
        <f t="array" ref="Q347">IF($X347="Non-local",VLOOKUP($E347,$AI$40:$AW$44,COLUMN($AW:$AW)-COLUMN($AH:$AH),FALSE),IF($X347="Unknown",VLOOKUP($E347,$AI$47:$AW$51,COLUMN($AW:$AW)-COLUMN($AH:$AH),FALSE),0))</f>
        <v>470.18520000000001</v>
      </c>
      <c r="R347" s="87" cm="1">
        <f t="array" ref="R347">IF($X347="Non-local",VLOOKUP($E347,$AI$88:$AW$92,COLUMN($AW:$AW)-COLUMN($AH:$AH),FALSE),IF($X347="Unknown",VLOOKUP($E347,$AI$95:$AW$99,COLUMN($AW:$AW)-COLUMN($AH:$AH),FALSE),0))</f>
        <v>0.13052013767768686</v>
      </c>
      <c r="S347" s="87" cm="1">
        <f t="array" ref="S347">VLOOKUP($E347,$AI$111:$AW$115,COLUMN($AW:$AW)-COLUMN($AH:$AH),FALSE)</f>
        <v>410.28773999999999</v>
      </c>
      <c r="T347" s="104">
        <f t="shared" si="235"/>
        <v>0.68940410760930193</v>
      </c>
      <c r="U347" s="104">
        <f t="shared" si="236"/>
        <v>1675.5992336813249</v>
      </c>
      <c r="V347" s="87" cm="1">
        <f t="array" ref="V347">VLOOKUP($E347,$AI$118:$AW$122,COLUMN($AW:$AW)-COLUMN($AH:$AH),FALSE)</f>
        <v>161.75600000000003</v>
      </c>
      <c r="W347" s="87" t="str">
        <f t="shared" si="240"/>
        <v>Domestic</v>
      </c>
      <c r="X347" s="87" t="str">
        <f t="shared" si="241"/>
        <v>Non-local</v>
      </c>
      <c r="Y347" s="104"/>
      <c r="Z347" s="87" t="str">
        <f t="shared" si="237"/>
        <v>USA</v>
      </c>
      <c r="AA347" s="87" t="str">
        <f t="shared" si="238"/>
        <v>USA</v>
      </c>
      <c r="AB347" s="82" cm="1">
        <f t="array" ref="AB347">VLOOKUP(B347,'GDP per Capita'!$T$2:$V$4235,COLUMN('GDP per Capita'!$V:$V)-COLUMN('GDP per Capita'!$S:$S),FALSE)</f>
        <v>63809.64</v>
      </c>
      <c r="AC347" s="82">
        <f t="shared" si="242"/>
        <v>63809.64</v>
      </c>
      <c r="AD347" s="82">
        <f t="shared" si="243"/>
        <v>63809.64</v>
      </c>
      <c r="AE347" s="88">
        <f t="shared" si="239"/>
        <v>2.6259343160082473E-2</v>
      </c>
    </row>
    <row r="348" spans="1:31">
      <c r="A348" s="77" t="s">
        <v>911</v>
      </c>
      <c r="B348" s="77">
        <v>347</v>
      </c>
      <c r="C348" s="77" t="s">
        <v>29</v>
      </c>
      <c r="D348" s="77" t="s">
        <v>29</v>
      </c>
      <c r="E348" s="77">
        <v>2020</v>
      </c>
      <c r="F348" s="77">
        <v>42.3750997</v>
      </c>
      <c r="G348" s="77">
        <v>-71.105615700000001</v>
      </c>
      <c r="H348" s="77">
        <v>0</v>
      </c>
      <c r="I348" s="77" t="s">
        <v>881</v>
      </c>
      <c r="J348" s="77">
        <v>43.074761000000002</v>
      </c>
      <c r="K348" s="77">
        <v>-89.383761300000003</v>
      </c>
      <c r="L348" s="77">
        <v>2984.2751494265199</v>
      </c>
      <c r="M348" s="77">
        <v>0.56042166301739005</v>
      </c>
      <c r="N348" s="77">
        <v>0</v>
      </c>
      <c r="O348" s="77">
        <v>572.98082868989297</v>
      </c>
      <c r="P348" s="87" cm="1">
        <f t="array" ref="P348">IF($X348="Non-local",VLOOKUP($E348,$AI$64:$AW$68,COLUMN($AW:$AW)-COLUMN($AH:$AH),FALSE),IF($X348="Unknown",VLOOKUP($E348,$AI$71:$AW$75,COLUMN($AW:$AW)-COLUMN($AH:$AH),FALSE),0))</f>
        <v>224</v>
      </c>
      <c r="Q348" s="87" cm="1">
        <f t="array" ref="Q348">IF($X348="Non-local",VLOOKUP($E348,$AI$40:$AW$44,COLUMN($AW:$AW)-COLUMN($AH:$AH),FALSE),IF($X348="Unknown",VLOOKUP($E348,$AI$47:$AW$51,COLUMN($AW:$AW)-COLUMN($AH:$AH),FALSE),0))</f>
        <v>470.18520000000001</v>
      </c>
      <c r="R348" s="87" cm="1">
        <f t="array" ref="R348">IF($X348="Non-local",VLOOKUP($E348,$AI$88:$AW$92,COLUMN($AW:$AW)-COLUMN($AH:$AH),FALSE),IF($X348="Unknown",VLOOKUP($E348,$AI$95:$AW$99,COLUMN($AW:$AW)-COLUMN($AH:$AH),FALSE),0))</f>
        <v>0.13052013767768686</v>
      </c>
      <c r="S348" s="87" cm="1">
        <f t="array" ref="S348">VLOOKUP($E348,$AI$111:$AW$115,COLUMN($AW:$AW)-COLUMN($AH:$AH),FALSE)</f>
        <v>410.28773999999999</v>
      </c>
      <c r="T348" s="104">
        <f t="shared" si="235"/>
        <v>0.69094180069507694</v>
      </c>
      <c r="U348" s="104">
        <f t="shared" si="236"/>
        <v>1677.453768689893</v>
      </c>
      <c r="V348" s="87" cm="1">
        <f t="array" ref="V348">VLOOKUP($E348,$AI$118:$AW$122,COLUMN($AW:$AW)-COLUMN($AH:$AH),FALSE)</f>
        <v>161.75600000000003</v>
      </c>
      <c r="W348" s="87" t="str">
        <f t="shared" si="240"/>
        <v>Domestic</v>
      </c>
      <c r="X348" s="87" t="str">
        <f t="shared" si="241"/>
        <v>Non-local</v>
      </c>
      <c r="Y348" s="104"/>
      <c r="Z348" s="87" t="str">
        <f t="shared" si="237"/>
        <v>USA</v>
      </c>
      <c r="AA348" s="87" t="str">
        <f t="shared" si="238"/>
        <v>USA</v>
      </c>
      <c r="AB348" s="82" cm="1">
        <f t="array" ref="AB348">VLOOKUP(B348,'GDP per Capita'!$T$2:$V$4235,COLUMN('GDP per Capita'!$V:$V)-COLUMN('GDP per Capita'!$S:$S),FALSE)</f>
        <v>63809.64</v>
      </c>
      <c r="AC348" s="82">
        <f t="shared" si="242"/>
        <v>63809.64</v>
      </c>
      <c r="AD348" s="82">
        <f t="shared" si="243"/>
        <v>63809.64</v>
      </c>
      <c r="AE348" s="88">
        <f t="shared" si="239"/>
        <v>2.6288406715504004E-2</v>
      </c>
    </row>
    <row r="349" spans="1:31">
      <c r="A349" s="77" t="s">
        <v>911</v>
      </c>
      <c r="B349" s="77">
        <v>348</v>
      </c>
      <c r="C349" s="77" t="s">
        <v>29</v>
      </c>
      <c r="D349" s="77" t="s">
        <v>29</v>
      </c>
      <c r="E349" s="77">
        <v>2020</v>
      </c>
      <c r="F349" s="77">
        <v>42.3750997</v>
      </c>
      <c r="G349" s="77">
        <v>-71.105615700000001</v>
      </c>
      <c r="H349" s="77">
        <v>0</v>
      </c>
      <c r="I349" s="77" t="s">
        <v>881</v>
      </c>
      <c r="J349" s="77">
        <v>43.074761000000002</v>
      </c>
      <c r="K349" s="77">
        <v>-89.383761300000003</v>
      </c>
      <c r="L349" s="77">
        <v>2984.2751494265199</v>
      </c>
      <c r="M349" s="77">
        <v>0.56042166301739005</v>
      </c>
      <c r="N349" s="77">
        <v>0</v>
      </c>
      <c r="O349" s="77">
        <v>572.98082868989297</v>
      </c>
      <c r="P349" s="87" cm="1">
        <f t="array" ref="P349">IF($X349="Non-local",VLOOKUP($E349,$AI$64:$AW$68,COLUMN($AW:$AW)-COLUMN($AH:$AH),FALSE),IF($X349="Unknown",VLOOKUP($E349,$AI$71:$AW$75,COLUMN($AW:$AW)-COLUMN($AH:$AH),FALSE),0))</f>
        <v>224</v>
      </c>
      <c r="Q349" s="87" cm="1">
        <f t="array" ref="Q349">IF($X349="Non-local",VLOOKUP($E349,$AI$40:$AW$44,COLUMN($AW:$AW)-COLUMN($AH:$AH),FALSE),IF($X349="Unknown",VLOOKUP($E349,$AI$47:$AW$51,COLUMN($AW:$AW)-COLUMN($AH:$AH),FALSE),0))</f>
        <v>470.18520000000001</v>
      </c>
      <c r="R349" s="87" cm="1">
        <f t="array" ref="R349">IF($X349="Non-local",VLOOKUP($E349,$AI$88:$AW$92,COLUMN($AW:$AW)-COLUMN($AH:$AH),FALSE),IF($X349="Unknown",VLOOKUP($E349,$AI$95:$AW$99,COLUMN($AW:$AW)-COLUMN($AH:$AH),FALSE),0))</f>
        <v>0.13052013767768686</v>
      </c>
      <c r="S349" s="87" cm="1">
        <f t="array" ref="S349">VLOOKUP($E349,$AI$111:$AW$115,COLUMN($AW:$AW)-COLUMN($AH:$AH),FALSE)</f>
        <v>410.28773999999999</v>
      </c>
      <c r="T349" s="104">
        <f t="shared" si="235"/>
        <v>0.69094180069507694</v>
      </c>
      <c r="U349" s="104">
        <f t="shared" si="236"/>
        <v>1677.453768689893</v>
      </c>
      <c r="V349" s="87" cm="1">
        <f t="array" ref="V349">VLOOKUP($E349,$AI$118:$AW$122,COLUMN($AW:$AW)-COLUMN($AH:$AH),FALSE)</f>
        <v>161.75600000000003</v>
      </c>
      <c r="W349" s="87" t="str">
        <f t="shared" si="240"/>
        <v>Domestic</v>
      </c>
      <c r="X349" s="87" t="str">
        <f t="shared" si="241"/>
        <v>Non-local</v>
      </c>
      <c r="Y349" s="104"/>
      <c r="Z349" s="87" t="str">
        <f t="shared" si="237"/>
        <v>USA</v>
      </c>
      <c r="AA349" s="87" t="str">
        <f t="shared" si="238"/>
        <v>USA</v>
      </c>
      <c r="AB349" s="82" cm="1">
        <f t="array" ref="AB349">VLOOKUP(B349,'GDP per Capita'!$T$2:$V$4235,COLUMN('GDP per Capita'!$V:$V)-COLUMN('GDP per Capita'!$S:$S),FALSE)</f>
        <v>63809.64</v>
      </c>
      <c r="AC349" s="82">
        <f t="shared" si="242"/>
        <v>63809.64</v>
      </c>
      <c r="AD349" s="82">
        <f t="shared" si="243"/>
        <v>63809.64</v>
      </c>
      <c r="AE349" s="88">
        <f t="shared" si="239"/>
        <v>2.6288406715504004E-2</v>
      </c>
    </row>
    <row r="350" spans="1:31">
      <c r="A350" s="77" t="s">
        <v>911</v>
      </c>
      <c r="B350" s="77">
        <v>349</v>
      </c>
      <c r="C350" s="77" t="s">
        <v>29</v>
      </c>
      <c r="D350" s="77" t="s">
        <v>29</v>
      </c>
      <c r="E350" s="77">
        <v>2020</v>
      </c>
      <c r="F350" s="77">
        <v>42.3750997</v>
      </c>
      <c r="G350" s="77">
        <v>-71.105615700000001</v>
      </c>
      <c r="H350" s="77">
        <v>0</v>
      </c>
      <c r="I350" s="77" t="s">
        <v>881</v>
      </c>
      <c r="J350" s="77">
        <v>43.074761000000002</v>
      </c>
      <c r="K350" s="77">
        <v>-89.383761300000003</v>
      </c>
      <c r="L350" s="77">
        <v>2984.2751494265199</v>
      </c>
      <c r="M350" s="77">
        <v>0.56042166301739005</v>
      </c>
      <c r="N350" s="77">
        <v>0</v>
      </c>
      <c r="O350" s="77">
        <v>572.98082868989297</v>
      </c>
      <c r="P350" s="87" cm="1">
        <f t="array" ref="P350">IF($X350="Non-local",VLOOKUP($E350,$AI$64:$AW$68,COLUMN($AW:$AW)-COLUMN($AH:$AH),FALSE),IF($X350="Unknown",VLOOKUP($E350,$AI$71:$AW$75,COLUMN($AW:$AW)-COLUMN($AH:$AH),FALSE),0))</f>
        <v>224</v>
      </c>
      <c r="Q350" s="87" cm="1">
        <f t="array" ref="Q350">IF($X350="Non-local",VLOOKUP($E350,$AI$40:$AW$44,COLUMN($AW:$AW)-COLUMN($AH:$AH),FALSE),IF($X350="Unknown",VLOOKUP($E350,$AI$47:$AW$51,COLUMN($AW:$AW)-COLUMN($AH:$AH),FALSE),0))</f>
        <v>470.18520000000001</v>
      </c>
      <c r="R350" s="87" cm="1">
        <f t="array" ref="R350">IF($X350="Non-local",VLOOKUP($E350,$AI$88:$AW$92,COLUMN($AW:$AW)-COLUMN($AH:$AH),FALSE),IF($X350="Unknown",VLOOKUP($E350,$AI$95:$AW$99,COLUMN($AW:$AW)-COLUMN($AH:$AH),FALSE),0))</f>
        <v>0.13052013767768686</v>
      </c>
      <c r="S350" s="87" cm="1">
        <f t="array" ref="S350">VLOOKUP($E350,$AI$111:$AW$115,COLUMN($AW:$AW)-COLUMN($AH:$AH),FALSE)</f>
        <v>410.28773999999999</v>
      </c>
      <c r="T350" s="104">
        <f t="shared" si="235"/>
        <v>0.69094180069507694</v>
      </c>
      <c r="U350" s="104">
        <f t="shared" si="236"/>
        <v>1677.453768689893</v>
      </c>
      <c r="V350" s="87" cm="1">
        <f t="array" ref="V350">VLOOKUP($E350,$AI$118:$AW$122,COLUMN($AW:$AW)-COLUMN($AH:$AH),FALSE)</f>
        <v>161.75600000000003</v>
      </c>
      <c r="W350" s="87" t="str">
        <f t="shared" si="240"/>
        <v>Domestic</v>
      </c>
      <c r="X350" s="87" t="str">
        <f t="shared" si="241"/>
        <v>Non-local</v>
      </c>
      <c r="Y350" s="104"/>
      <c r="Z350" s="87" t="str">
        <f t="shared" si="237"/>
        <v>USA</v>
      </c>
      <c r="AA350" s="87" t="str">
        <f t="shared" si="238"/>
        <v>USA</v>
      </c>
      <c r="AB350" s="82" cm="1">
        <f t="array" ref="AB350">VLOOKUP(B350,'GDP per Capita'!$T$2:$V$4235,COLUMN('GDP per Capita'!$V:$V)-COLUMN('GDP per Capita'!$S:$S),FALSE)</f>
        <v>63809.64</v>
      </c>
      <c r="AC350" s="82">
        <f t="shared" si="242"/>
        <v>63809.64</v>
      </c>
      <c r="AD350" s="82">
        <f t="shared" si="243"/>
        <v>63809.64</v>
      </c>
      <c r="AE350" s="88">
        <f t="shared" si="239"/>
        <v>2.6288406715504004E-2</v>
      </c>
    </row>
    <row r="351" spans="1:31">
      <c r="A351" s="77" t="s">
        <v>1068</v>
      </c>
      <c r="B351" s="77">
        <v>350</v>
      </c>
      <c r="C351" s="77" t="s">
        <v>644</v>
      </c>
      <c r="D351" s="77" t="s">
        <v>28</v>
      </c>
      <c r="E351" s="77">
        <v>2020</v>
      </c>
      <c r="F351" s="77">
        <v>-29.902631</v>
      </c>
      <c r="G351" s="77">
        <v>-71.2520253</v>
      </c>
      <c r="H351" s="77">
        <v>0</v>
      </c>
      <c r="I351" s="77" t="s">
        <v>881</v>
      </c>
      <c r="J351" s="77">
        <v>43.074761000000002</v>
      </c>
      <c r="K351" s="77">
        <v>-89.383761300000003</v>
      </c>
      <c r="L351" s="77">
        <v>16646.450254923799</v>
      </c>
      <c r="M351" s="77">
        <v>2.5651694511720602</v>
      </c>
      <c r="N351" s="77">
        <v>0</v>
      </c>
      <c r="O351" s="77">
        <v>1747.877276767</v>
      </c>
      <c r="P351" s="87" cm="1">
        <f t="array" ref="P351">IF($X351="Non-local",VLOOKUP($E351,$AI$64:$AW$68,COLUMN($AW:$AW)-COLUMN($AH:$AH),FALSE),IF($X351="Unknown",VLOOKUP($E351,$AI$71:$AW$75,COLUMN($AW:$AW)-COLUMN($AH:$AH),FALSE),0))</f>
        <v>224</v>
      </c>
      <c r="Q351" s="87" cm="1">
        <f t="array" ref="Q351">IF($X351="Non-local",VLOOKUP($E351,$AI$40:$AW$44,COLUMN($AW:$AW)-COLUMN($AH:$AH),FALSE),IF($X351="Unknown",VLOOKUP($E351,$AI$47:$AW$51,COLUMN($AW:$AW)-COLUMN($AH:$AH),FALSE),0))</f>
        <v>470.18520000000001</v>
      </c>
      <c r="R351" s="87" cm="1">
        <f t="array" ref="R351">IF($X351="Non-local",VLOOKUP($E351,$AI$88:$AW$92,COLUMN($AW:$AW)-COLUMN($AH:$AH),FALSE),IF($X351="Unknown",VLOOKUP($E351,$AI$95:$AW$99,COLUMN($AW:$AW)-COLUMN($AH:$AH),FALSE),0))</f>
        <v>0.13052013767768686</v>
      </c>
      <c r="S351" s="87" cm="1">
        <f t="array" ref="S351">VLOOKUP($E351,$AI$111:$AW$115,COLUMN($AW:$AW)-COLUMN($AH:$AH),FALSE)</f>
        <v>410.28773999999999</v>
      </c>
      <c r="T351" s="104">
        <f t="shared" si="235"/>
        <v>2.695689588849747</v>
      </c>
      <c r="U351" s="104">
        <f t="shared" si="236"/>
        <v>2852.3502167670003</v>
      </c>
      <c r="V351" s="87" cm="1">
        <f t="array" ref="V351">VLOOKUP($E351,$AI$118:$AW$122,COLUMN($AW:$AW)-COLUMN($AH:$AH),FALSE)</f>
        <v>161.75600000000003</v>
      </c>
      <c r="W351" s="87" t="str">
        <f t="shared" si="240"/>
        <v>International</v>
      </c>
      <c r="X351" s="87" t="str">
        <f t="shared" si="241"/>
        <v>Non-local</v>
      </c>
      <c r="Y351" s="104"/>
      <c r="Z351" s="87" t="str">
        <f t="shared" si="237"/>
        <v>Chile</v>
      </c>
      <c r="AA351" s="87" t="str">
        <f t="shared" si="238"/>
        <v>Other Americas</v>
      </c>
      <c r="AB351" s="82" cm="1">
        <f t="array" ref="AB351">VLOOKUP(B351,'GDP per Capita'!$T$2:$V$4235,COLUMN('GDP per Capita'!$V:$V)-COLUMN('GDP per Capita'!$S:$S),FALSE)</f>
        <v>14757.2</v>
      </c>
      <c r="AC351" s="82">
        <f t="shared" si="242"/>
        <v>14757.2</v>
      </c>
      <c r="AD351" s="82">
        <f t="shared" si="243"/>
        <v>14757.2</v>
      </c>
      <c r="AE351" s="88">
        <f t="shared" si="239"/>
        <v>0.19328532626561951</v>
      </c>
    </row>
    <row r="352" spans="1:31">
      <c r="A352" s="77" t="s">
        <v>1048</v>
      </c>
      <c r="B352" s="77">
        <v>351</v>
      </c>
      <c r="C352" s="77" t="s">
        <v>644</v>
      </c>
      <c r="D352" s="77" t="s">
        <v>28</v>
      </c>
      <c r="E352" s="77">
        <v>2020</v>
      </c>
      <c r="F352" s="77">
        <v>-29.902631</v>
      </c>
      <c r="G352" s="77">
        <v>-71.2520253</v>
      </c>
      <c r="H352" s="77">
        <v>0</v>
      </c>
      <c r="I352" s="77" t="s">
        <v>881</v>
      </c>
      <c r="J352" s="77">
        <v>43.074761000000002</v>
      </c>
      <c r="K352" s="77">
        <v>-89.383761300000003</v>
      </c>
      <c r="L352" s="77">
        <v>16646.450254923799</v>
      </c>
      <c r="M352" s="77">
        <v>2.5651694511720602</v>
      </c>
      <c r="N352" s="77">
        <v>0</v>
      </c>
      <c r="O352" s="77">
        <v>1747.877276767</v>
      </c>
      <c r="P352" s="87" cm="1">
        <f t="array" ref="P352">IF($X352="Non-local",VLOOKUP($E352,$AI$64:$AW$68,COLUMN($AW:$AW)-COLUMN($AH:$AH),FALSE),IF($X352="Unknown",VLOOKUP($E352,$AI$71:$AW$75,COLUMN($AW:$AW)-COLUMN($AH:$AH),FALSE),0))</f>
        <v>224</v>
      </c>
      <c r="Q352" s="87" cm="1">
        <f t="array" ref="Q352">IF($X352="Non-local",VLOOKUP($E352,$AI$40:$AW$44,COLUMN($AW:$AW)-COLUMN($AH:$AH),FALSE),IF($X352="Unknown",VLOOKUP($E352,$AI$47:$AW$51,COLUMN($AW:$AW)-COLUMN($AH:$AH),FALSE),0))</f>
        <v>470.18520000000001</v>
      </c>
      <c r="R352" s="87" cm="1">
        <f t="array" ref="R352">IF($X352="Non-local",VLOOKUP($E352,$AI$88:$AW$92,COLUMN($AW:$AW)-COLUMN($AH:$AH),FALSE),IF($X352="Unknown",VLOOKUP($E352,$AI$95:$AW$99,COLUMN($AW:$AW)-COLUMN($AH:$AH),FALSE),0))</f>
        <v>0.13052013767768686</v>
      </c>
      <c r="S352" s="87" cm="1">
        <f t="array" ref="S352">VLOOKUP($E352,$AI$111:$AW$115,COLUMN($AW:$AW)-COLUMN($AH:$AH),FALSE)</f>
        <v>410.28773999999999</v>
      </c>
      <c r="T352" s="104">
        <f t="shared" si="235"/>
        <v>2.695689588849747</v>
      </c>
      <c r="U352" s="104">
        <f t="shared" si="236"/>
        <v>2852.3502167670003</v>
      </c>
      <c r="V352" s="87" cm="1">
        <f t="array" ref="V352">VLOOKUP($E352,$AI$118:$AW$122,COLUMN($AW:$AW)-COLUMN($AH:$AH),FALSE)</f>
        <v>161.75600000000003</v>
      </c>
      <c r="W352" s="87" t="str">
        <f t="shared" si="240"/>
        <v>International</v>
      </c>
      <c r="X352" s="87" t="str">
        <f t="shared" si="241"/>
        <v>Non-local</v>
      </c>
      <c r="Y352" s="104"/>
      <c r="Z352" s="87" t="str">
        <f t="shared" si="237"/>
        <v>Chile</v>
      </c>
      <c r="AA352" s="87" t="str">
        <f t="shared" si="238"/>
        <v>Other Americas</v>
      </c>
      <c r="AB352" s="82" cm="1">
        <f t="array" ref="AB352">VLOOKUP(B352,'GDP per Capita'!$T$2:$V$4235,COLUMN('GDP per Capita'!$V:$V)-COLUMN('GDP per Capita'!$S:$S),FALSE)</f>
        <v>14757.2</v>
      </c>
      <c r="AC352" s="82">
        <f t="shared" si="242"/>
        <v>14757.2</v>
      </c>
      <c r="AD352" s="82">
        <f t="shared" si="243"/>
        <v>14757.2</v>
      </c>
      <c r="AE352" s="88">
        <f t="shared" si="239"/>
        <v>0.19328532626561951</v>
      </c>
    </row>
    <row r="353" spans="1:31">
      <c r="A353" s="77" t="s">
        <v>911</v>
      </c>
      <c r="B353" s="77">
        <v>352</v>
      </c>
      <c r="C353" s="77" t="s">
        <v>29</v>
      </c>
      <c r="D353" s="77" t="s">
        <v>29</v>
      </c>
      <c r="E353" s="77">
        <v>2020</v>
      </c>
      <c r="F353" s="77">
        <v>42.3750997</v>
      </c>
      <c r="G353" s="77">
        <v>-71.105615700000001</v>
      </c>
      <c r="H353" s="77">
        <v>0</v>
      </c>
      <c r="I353" s="77" t="s">
        <v>881</v>
      </c>
      <c r="J353" s="77">
        <v>43.074761000000002</v>
      </c>
      <c r="K353" s="77">
        <v>-89.383761300000003</v>
      </c>
      <c r="L353" s="77">
        <v>2984.2751494265199</v>
      </c>
      <c r="M353" s="77">
        <v>0.56042166301739005</v>
      </c>
      <c r="N353" s="77">
        <v>0</v>
      </c>
      <c r="O353" s="77">
        <v>572.98082868989297</v>
      </c>
      <c r="P353" s="87" cm="1">
        <f t="array" ref="P353">IF($X353="Non-local",VLOOKUP($E353,$AI$64:$AW$68,COLUMN($AW:$AW)-COLUMN($AH:$AH),FALSE),IF($X353="Unknown",VLOOKUP($E353,$AI$71:$AW$75,COLUMN($AW:$AW)-COLUMN($AH:$AH),FALSE),0))</f>
        <v>224</v>
      </c>
      <c r="Q353" s="87" cm="1">
        <f t="array" ref="Q353">IF($X353="Non-local",VLOOKUP($E353,$AI$40:$AW$44,COLUMN($AW:$AW)-COLUMN($AH:$AH),FALSE),IF($X353="Unknown",VLOOKUP($E353,$AI$47:$AW$51,COLUMN($AW:$AW)-COLUMN($AH:$AH),FALSE),0))</f>
        <v>470.18520000000001</v>
      </c>
      <c r="R353" s="87" cm="1">
        <f t="array" ref="R353">IF($X353="Non-local",VLOOKUP($E353,$AI$88:$AW$92,COLUMN($AW:$AW)-COLUMN($AH:$AH),FALSE),IF($X353="Unknown",VLOOKUP($E353,$AI$95:$AW$99,COLUMN($AW:$AW)-COLUMN($AH:$AH),FALSE),0))</f>
        <v>0.13052013767768686</v>
      </c>
      <c r="S353" s="87" cm="1">
        <f t="array" ref="S353">VLOOKUP($E353,$AI$111:$AW$115,COLUMN($AW:$AW)-COLUMN($AH:$AH),FALSE)</f>
        <v>410.28773999999999</v>
      </c>
      <c r="T353" s="104">
        <f t="shared" si="235"/>
        <v>0.69094180069507694</v>
      </c>
      <c r="U353" s="104">
        <f t="shared" si="236"/>
        <v>1677.453768689893</v>
      </c>
      <c r="V353" s="87" cm="1">
        <f t="array" ref="V353">VLOOKUP($E353,$AI$118:$AW$122,COLUMN($AW:$AW)-COLUMN($AH:$AH),FALSE)</f>
        <v>161.75600000000003</v>
      </c>
      <c r="W353" s="87" t="str">
        <f t="shared" si="240"/>
        <v>Domestic</v>
      </c>
      <c r="X353" s="87" t="str">
        <f t="shared" si="241"/>
        <v>Non-local</v>
      </c>
      <c r="Y353" s="104"/>
      <c r="Z353" s="87" t="str">
        <f t="shared" si="237"/>
        <v>USA</v>
      </c>
      <c r="AA353" s="87" t="str">
        <f t="shared" si="238"/>
        <v>USA</v>
      </c>
      <c r="AB353" s="82" cm="1">
        <f t="array" ref="AB353">VLOOKUP(B353,'GDP per Capita'!$T$2:$V$4235,COLUMN('GDP per Capita'!$V:$V)-COLUMN('GDP per Capita'!$S:$S),FALSE)</f>
        <v>63809.64</v>
      </c>
      <c r="AC353" s="82">
        <f t="shared" si="242"/>
        <v>63809.64</v>
      </c>
      <c r="AD353" s="82">
        <f t="shared" si="243"/>
        <v>63809.64</v>
      </c>
      <c r="AE353" s="88">
        <f t="shared" si="239"/>
        <v>2.6288406715504004E-2</v>
      </c>
    </row>
    <row r="354" spans="1:31">
      <c r="A354" s="77" t="s">
        <v>1069</v>
      </c>
      <c r="B354" s="77">
        <v>353</v>
      </c>
      <c r="C354" s="77" t="s">
        <v>29</v>
      </c>
      <c r="D354" s="77" t="s">
        <v>29</v>
      </c>
      <c r="E354" s="77">
        <v>2020</v>
      </c>
      <c r="F354" s="77">
        <v>42.395929600000002</v>
      </c>
      <c r="G354" s="77">
        <v>-71.178665499999994</v>
      </c>
      <c r="H354" s="77">
        <v>0</v>
      </c>
      <c r="I354" s="77" t="s">
        <v>881</v>
      </c>
      <c r="J354" s="77">
        <v>43.074761000000002</v>
      </c>
      <c r="K354" s="77">
        <v>-89.383761300000003</v>
      </c>
      <c r="L354" s="77">
        <v>2971.69241991846</v>
      </c>
      <c r="M354" s="77">
        <v>0.55841852573151296</v>
      </c>
      <c r="N354" s="77">
        <v>0</v>
      </c>
      <c r="O354" s="77">
        <v>570.564944624345</v>
      </c>
      <c r="P354" s="87" cm="1">
        <f t="array" ref="P354">IF($X354="Non-local",VLOOKUP($E354,$AI$64:$AW$68,COLUMN($AW:$AW)-COLUMN($AH:$AH),FALSE),IF($X354="Unknown",VLOOKUP($E354,$AI$71:$AW$75,COLUMN($AW:$AW)-COLUMN($AH:$AH),FALSE),0))</f>
        <v>224</v>
      </c>
      <c r="Q354" s="87" cm="1">
        <f t="array" ref="Q354">IF($X354="Non-local",VLOOKUP($E354,$AI$40:$AW$44,COLUMN($AW:$AW)-COLUMN($AH:$AH),FALSE),IF($X354="Unknown",VLOOKUP($E354,$AI$47:$AW$51,COLUMN($AW:$AW)-COLUMN($AH:$AH),FALSE),0))</f>
        <v>470.18520000000001</v>
      </c>
      <c r="R354" s="87" cm="1">
        <f t="array" ref="R354">IF($X354="Non-local",VLOOKUP($E354,$AI$88:$AW$92,COLUMN($AW:$AW)-COLUMN($AH:$AH),FALSE),IF($X354="Unknown",VLOOKUP($E354,$AI$95:$AW$99,COLUMN($AW:$AW)-COLUMN($AH:$AH),FALSE),0))</f>
        <v>0.13052013767768686</v>
      </c>
      <c r="S354" s="87" cm="1">
        <f t="array" ref="S354">VLOOKUP($E354,$AI$111:$AW$115,COLUMN($AW:$AW)-COLUMN($AH:$AH),FALSE)</f>
        <v>410.28773999999999</v>
      </c>
      <c r="T354" s="104">
        <f t="shared" si="235"/>
        <v>0.68893866340919985</v>
      </c>
      <c r="U354" s="104">
        <f t="shared" si="236"/>
        <v>1675.037884624345</v>
      </c>
      <c r="V354" s="87" cm="1">
        <f t="array" ref="V354">VLOOKUP($E354,$AI$118:$AW$122,COLUMN($AW:$AW)-COLUMN($AH:$AH),FALSE)</f>
        <v>161.75600000000003</v>
      </c>
      <c r="W354" s="87" t="str">
        <f t="shared" si="240"/>
        <v>Domestic</v>
      </c>
      <c r="X354" s="87" t="str">
        <f t="shared" si="241"/>
        <v>Non-local</v>
      </c>
      <c r="Y354" s="104"/>
      <c r="Z354" s="87" t="str">
        <f t="shared" si="237"/>
        <v>USA</v>
      </c>
      <c r="AA354" s="87" t="str">
        <f t="shared" si="238"/>
        <v>USA</v>
      </c>
      <c r="AB354" s="82" cm="1">
        <f t="array" ref="AB354">VLOOKUP(B354,'GDP per Capita'!$T$2:$V$4235,COLUMN('GDP per Capita'!$V:$V)-COLUMN('GDP per Capita'!$S:$S),FALSE)</f>
        <v>63809.64</v>
      </c>
      <c r="AC354" s="82">
        <f t="shared" si="242"/>
        <v>63809.64</v>
      </c>
      <c r="AD354" s="82">
        <f t="shared" si="243"/>
        <v>63809.64</v>
      </c>
      <c r="AE354" s="88">
        <f t="shared" si="239"/>
        <v>2.6250545914760608E-2</v>
      </c>
    </row>
    <row r="355" spans="1:31">
      <c r="A355" s="77" t="s">
        <v>891</v>
      </c>
      <c r="B355" s="77">
        <v>354</v>
      </c>
      <c r="C355" s="77" t="s">
        <v>29</v>
      </c>
      <c r="D355" s="77" t="s">
        <v>29</v>
      </c>
      <c r="E355" s="77">
        <v>2020</v>
      </c>
      <c r="F355" s="77">
        <v>35.084103399999996</v>
      </c>
      <c r="G355" s="77">
        <v>-106.6509851</v>
      </c>
      <c r="H355" s="77">
        <v>0</v>
      </c>
      <c r="I355" s="77" t="s">
        <v>881</v>
      </c>
      <c r="J355" s="77">
        <v>43.074761000000002</v>
      </c>
      <c r="K355" s="77">
        <v>-89.383761300000003</v>
      </c>
      <c r="L355" s="77">
        <v>3460.3543713224299</v>
      </c>
      <c r="M355" s="77">
        <v>0.63621221703033504</v>
      </c>
      <c r="N355" s="77">
        <v>0</v>
      </c>
      <c r="O355" s="77">
        <v>664.38803929390804</v>
      </c>
      <c r="P355" s="87" cm="1">
        <f t="array" ref="P355">IF($X355="Non-local",VLOOKUP($E355,$AI$64:$AW$68,COLUMN($AW:$AW)-COLUMN($AH:$AH),FALSE),IF($X355="Unknown",VLOOKUP($E355,$AI$71:$AW$75,COLUMN($AW:$AW)-COLUMN($AH:$AH),FALSE),0))</f>
        <v>224</v>
      </c>
      <c r="Q355" s="87" cm="1">
        <f t="array" ref="Q355">IF($X355="Non-local",VLOOKUP($E355,$AI$40:$AW$44,COLUMN($AW:$AW)-COLUMN($AH:$AH),FALSE),IF($X355="Unknown",VLOOKUP($E355,$AI$47:$AW$51,COLUMN($AW:$AW)-COLUMN($AH:$AH),FALSE),0))</f>
        <v>470.18520000000001</v>
      </c>
      <c r="R355" s="87" cm="1">
        <f t="array" ref="R355">IF($X355="Non-local",VLOOKUP($E355,$AI$88:$AW$92,COLUMN($AW:$AW)-COLUMN($AH:$AH),FALSE),IF($X355="Unknown",VLOOKUP($E355,$AI$95:$AW$99,COLUMN($AW:$AW)-COLUMN($AH:$AH),FALSE),0))</f>
        <v>0.13052013767768686</v>
      </c>
      <c r="S355" s="87" cm="1">
        <f t="array" ref="S355">VLOOKUP($E355,$AI$111:$AW$115,COLUMN($AW:$AW)-COLUMN($AH:$AH),FALSE)</f>
        <v>410.28773999999999</v>
      </c>
      <c r="T355" s="104">
        <f t="shared" si="235"/>
        <v>0.76673235470802192</v>
      </c>
      <c r="U355" s="104">
        <f t="shared" si="236"/>
        <v>1768.860979293908</v>
      </c>
      <c r="V355" s="87" cm="1">
        <f t="array" ref="V355">VLOOKUP($E355,$AI$118:$AW$122,COLUMN($AW:$AW)-COLUMN($AH:$AH),FALSE)</f>
        <v>161.75600000000003</v>
      </c>
      <c r="W355" s="87" t="str">
        <f t="shared" si="240"/>
        <v>Domestic</v>
      </c>
      <c r="X355" s="87" t="str">
        <f t="shared" si="241"/>
        <v>Non-local</v>
      </c>
      <c r="Y355" s="104"/>
      <c r="Z355" s="87" t="str">
        <f t="shared" si="237"/>
        <v>USA</v>
      </c>
      <c r="AA355" s="87" t="str">
        <f t="shared" si="238"/>
        <v>USA</v>
      </c>
      <c r="AB355" s="82" cm="1">
        <f t="array" ref="AB355">VLOOKUP(B355,'GDP per Capita'!$T$2:$V$4235,COLUMN('GDP per Capita'!$V:$V)-COLUMN('GDP per Capita'!$S:$S),FALSE)</f>
        <v>63809.64</v>
      </c>
      <c r="AC355" s="82">
        <f t="shared" si="242"/>
        <v>63809.64</v>
      </c>
      <c r="AD355" s="82">
        <f t="shared" si="243"/>
        <v>63809.64</v>
      </c>
      <c r="AE355" s="88">
        <f t="shared" si="239"/>
        <v>2.77209051687787E-2</v>
      </c>
    </row>
    <row r="356" spans="1:31">
      <c r="A356" s="77" t="s">
        <v>1070</v>
      </c>
      <c r="B356" s="77">
        <v>355</v>
      </c>
      <c r="C356" s="77" t="s">
        <v>29</v>
      </c>
      <c r="D356" s="77" t="s">
        <v>29</v>
      </c>
      <c r="E356" s="77">
        <v>2020</v>
      </c>
      <c r="F356" s="77">
        <v>27.947759499999901</v>
      </c>
      <c r="G356" s="77">
        <v>-82.458444</v>
      </c>
      <c r="H356" s="77">
        <v>0</v>
      </c>
      <c r="I356" s="77" t="s">
        <v>881</v>
      </c>
      <c r="J356" s="77">
        <v>43.074761000000002</v>
      </c>
      <c r="K356" s="77">
        <v>-89.383761300000003</v>
      </c>
      <c r="L356" s="77">
        <v>3586.7806504679102</v>
      </c>
      <c r="M356" s="77">
        <v>0.65633894656932201</v>
      </c>
      <c r="N356" s="77">
        <v>0</v>
      </c>
      <c r="O356" s="77">
        <v>688.66188488983903</v>
      </c>
      <c r="P356" s="87" cm="1">
        <f t="array" ref="P356">IF($X356="Non-local",VLOOKUP($E356,$AI$64:$AW$68,COLUMN($AW:$AW)-COLUMN($AH:$AH),FALSE),IF($X356="Unknown",VLOOKUP($E356,$AI$71:$AW$75,COLUMN($AW:$AW)-COLUMN($AH:$AH),FALSE),0))</f>
        <v>224</v>
      </c>
      <c r="Q356" s="87" cm="1">
        <f t="array" ref="Q356">IF($X356="Non-local",VLOOKUP($E356,$AI$40:$AW$44,COLUMN($AW:$AW)-COLUMN($AH:$AH),FALSE),IF($X356="Unknown",VLOOKUP($E356,$AI$47:$AW$51,COLUMN($AW:$AW)-COLUMN($AH:$AH),FALSE),0))</f>
        <v>470.18520000000001</v>
      </c>
      <c r="R356" s="87" cm="1">
        <f t="array" ref="R356">IF($X356="Non-local",VLOOKUP($E356,$AI$88:$AW$92,COLUMN($AW:$AW)-COLUMN($AH:$AH),FALSE),IF($X356="Unknown",VLOOKUP($E356,$AI$95:$AW$99,COLUMN($AW:$AW)-COLUMN($AH:$AH),FALSE),0))</f>
        <v>0.13052013767768686</v>
      </c>
      <c r="S356" s="87" cm="1">
        <f t="array" ref="S356">VLOOKUP($E356,$AI$111:$AW$115,COLUMN($AW:$AW)-COLUMN($AH:$AH),FALSE)</f>
        <v>410.28773999999999</v>
      </c>
      <c r="T356" s="104">
        <f t="shared" si="235"/>
        <v>0.7868590842470089</v>
      </c>
      <c r="U356" s="104">
        <f t="shared" si="236"/>
        <v>1793.1348248898391</v>
      </c>
      <c r="V356" s="87" cm="1">
        <f t="array" ref="V356">VLOOKUP($E356,$AI$118:$AW$122,COLUMN($AW:$AW)-COLUMN($AH:$AH),FALSE)</f>
        <v>161.75600000000003</v>
      </c>
      <c r="W356" s="87" t="str">
        <f t="shared" si="240"/>
        <v>Domestic</v>
      </c>
      <c r="X356" s="87" t="str">
        <f t="shared" si="241"/>
        <v>Non-local</v>
      </c>
      <c r="Y356" s="104"/>
      <c r="Z356" s="87" t="str">
        <f t="shared" si="237"/>
        <v>USA</v>
      </c>
      <c r="AA356" s="87" t="str">
        <f t="shared" si="238"/>
        <v>USA</v>
      </c>
      <c r="AB356" s="82" cm="1">
        <f t="array" ref="AB356">VLOOKUP(B356,'GDP per Capita'!$T$2:$V$4235,COLUMN('GDP per Capita'!$V:$V)-COLUMN('GDP per Capita'!$S:$S),FALSE)</f>
        <v>63809.64</v>
      </c>
      <c r="AC356" s="82">
        <f t="shared" si="242"/>
        <v>63809.64</v>
      </c>
      <c r="AD356" s="82">
        <f t="shared" si="243"/>
        <v>63809.64</v>
      </c>
      <c r="AE356" s="88">
        <f t="shared" si="239"/>
        <v>2.8101315489161813E-2</v>
      </c>
    </row>
    <row r="357" spans="1:31">
      <c r="A357" s="77" t="s">
        <v>882</v>
      </c>
      <c r="B357" s="77">
        <v>356</v>
      </c>
      <c r="C357" s="77" t="s">
        <v>29</v>
      </c>
      <c r="D357" s="77" t="s">
        <v>29</v>
      </c>
      <c r="E357" s="77">
        <v>2020</v>
      </c>
      <c r="F357" s="77">
        <v>39.004607</v>
      </c>
      <c r="G357" s="77">
        <v>-76.875683800000004</v>
      </c>
      <c r="H357" s="77">
        <v>0</v>
      </c>
      <c r="I357" s="77" t="s">
        <v>881</v>
      </c>
      <c r="J357" s="77">
        <v>43.074761000000002</v>
      </c>
      <c r="K357" s="77">
        <v>-89.383761300000003</v>
      </c>
      <c r="L357" s="77">
        <v>2282.0367426028702</v>
      </c>
      <c r="M357" s="77">
        <v>0.462962730046795</v>
      </c>
      <c r="N357" s="77">
        <v>0</v>
      </c>
      <c r="O357" s="77">
        <v>438.15105457975199</v>
      </c>
      <c r="P357" s="87" cm="1">
        <f t="array" ref="P357">IF($X357="Non-local",VLOOKUP($E357,$AI$64:$AW$68,COLUMN($AW:$AW)-COLUMN($AH:$AH),FALSE),IF($X357="Unknown",VLOOKUP($E357,$AI$71:$AW$75,COLUMN($AW:$AW)-COLUMN($AH:$AH),FALSE),0))</f>
        <v>224</v>
      </c>
      <c r="Q357" s="87" cm="1">
        <f t="array" ref="Q357">IF($X357="Non-local",VLOOKUP($E357,$AI$40:$AW$44,COLUMN($AW:$AW)-COLUMN($AH:$AH),FALSE),IF($X357="Unknown",VLOOKUP($E357,$AI$47:$AW$51,COLUMN($AW:$AW)-COLUMN($AH:$AH),FALSE),0))</f>
        <v>470.18520000000001</v>
      </c>
      <c r="R357" s="87" cm="1">
        <f t="array" ref="R357">IF($X357="Non-local",VLOOKUP($E357,$AI$88:$AW$92,COLUMN($AW:$AW)-COLUMN($AH:$AH),FALSE),IF($X357="Unknown",VLOOKUP($E357,$AI$95:$AW$99,COLUMN($AW:$AW)-COLUMN($AH:$AH),FALSE),0))</f>
        <v>0.13052013767768686</v>
      </c>
      <c r="S357" s="87" cm="1">
        <f t="array" ref="S357">VLOOKUP($E357,$AI$111:$AW$115,COLUMN($AW:$AW)-COLUMN($AH:$AH),FALSE)</f>
        <v>410.28773999999999</v>
      </c>
      <c r="T357" s="104">
        <f t="shared" si="235"/>
        <v>0.59348286772448189</v>
      </c>
      <c r="U357" s="104">
        <f t="shared" si="236"/>
        <v>1542.623994579752</v>
      </c>
      <c r="V357" s="87" cm="1">
        <f t="array" ref="V357">VLOOKUP($E357,$AI$118:$AW$122,COLUMN($AW:$AW)-COLUMN($AH:$AH),FALSE)</f>
        <v>161.75600000000003</v>
      </c>
      <c r="W357" s="87" t="str">
        <f t="shared" si="240"/>
        <v>Domestic</v>
      </c>
      <c r="X357" s="87" t="str">
        <f t="shared" si="241"/>
        <v>Non-local</v>
      </c>
      <c r="Y357" s="104"/>
      <c r="Z357" s="87" t="str">
        <f t="shared" si="237"/>
        <v>USA</v>
      </c>
      <c r="AA357" s="87" t="str">
        <f t="shared" si="238"/>
        <v>USA</v>
      </c>
      <c r="AB357" s="82" cm="1">
        <f t="array" ref="AB357">VLOOKUP(B357,'GDP per Capita'!$T$2:$V$4235,COLUMN('GDP per Capita'!$V:$V)-COLUMN('GDP per Capita'!$S:$S),FALSE)</f>
        <v>63809.64</v>
      </c>
      <c r="AC357" s="82">
        <f t="shared" si="242"/>
        <v>63809.64</v>
      </c>
      <c r="AD357" s="82">
        <f t="shared" si="243"/>
        <v>63809.64</v>
      </c>
      <c r="AE357" s="88">
        <f t="shared" si="239"/>
        <v>2.4175406640434768E-2</v>
      </c>
    </row>
    <row r="358" spans="1:31">
      <c r="A358" s="77" t="s">
        <v>1000</v>
      </c>
      <c r="B358" s="77">
        <v>357</v>
      </c>
      <c r="C358" s="77" t="s">
        <v>29</v>
      </c>
      <c r="D358" s="77" t="s">
        <v>29</v>
      </c>
      <c r="E358" s="77">
        <v>2020</v>
      </c>
      <c r="F358" s="77">
        <v>37.3893889</v>
      </c>
      <c r="G358" s="77">
        <v>-122.0832101</v>
      </c>
      <c r="H358" s="77">
        <v>0</v>
      </c>
      <c r="I358" s="77" t="s">
        <v>881</v>
      </c>
      <c r="J358" s="77">
        <v>43.074761000000002</v>
      </c>
      <c r="K358" s="77">
        <v>-89.383761300000003</v>
      </c>
      <c r="L358" s="77">
        <v>5655.6638148889297</v>
      </c>
      <c r="M358" s="77">
        <v>0.96534729238277805</v>
      </c>
      <c r="N358" s="77">
        <v>0</v>
      </c>
      <c r="O358" s="77">
        <v>678.67965778667099</v>
      </c>
      <c r="P358" s="87" cm="1">
        <f t="array" ref="P358">IF($X358="Non-local",VLOOKUP($E358,$AI$64:$AW$68,COLUMN($AW:$AW)-COLUMN($AH:$AH),FALSE),IF($X358="Unknown",VLOOKUP($E358,$AI$71:$AW$75,COLUMN($AW:$AW)-COLUMN($AH:$AH),FALSE),0))</f>
        <v>224</v>
      </c>
      <c r="Q358" s="87" cm="1">
        <f t="array" ref="Q358">IF($X358="Non-local",VLOOKUP($E358,$AI$40:$AW$44,COLUMN($AW:$AW)-COLUMN($AH:$AH),FALSE),IF($X358="Unknown",VLOOKUP($E358,$AI$47:$AW$51,COLUMN($AW:$AW)-COLUMN($AH:$AH),FALSE),0))</f>
        <v>470.18520000000001</v>
      </c>
      <c r="R358" s="87" cm="1">
        <f t="array" ref="R358">IF($X358="Non-local",VLOOKUP($E358,$AI$88:$AW$92,COLUMN($AW:$AW)-COLUMN($AH:$AH),FALSE),IF($X358="Unknown",VLOOKUP($E358,$AI$95:$AW$99,COLUMN($AW:$AW)-COLUMN($AH:$AH),FALSE),0))</f>
        <v>0.13052013767768686</v>
      </c>
      <c r="S358" s="87" cm="1">
        <f t="array" ref="S358">VLOOKUP($E358,$AI$111:$AW$115,COLUMN($AW:$AW)-COLUMN($AH:$AH),FALSE)</f>
        <v>410.28773999999999</v>
      </c>
      <c r="T358" s="104">
        <f t="shared" si="235"/>
        <v>1.0958674300604649</v>
      </c>
      <c r="U358" s="104">
        <f t="shared" si="236"/>
        <v>1783.1525977866711</v>
      </c>
      <c r="V358" s="87" cm="1">
        <f t="array" ref="V358">VLOOKUP($E358,$AI$118:$AW$122,COLUMN($AW:$AW)-COLUMN($AH:$AH),FALSE)</f>
        <v>161.75600000000003</v>
      </c>
      <c r="W358" s="87" t="str">
        <f t="shared" si="240"/>
        <v>Domestic</v>
      </c>
      <c r="X358" s="87" t="str">
        <f t="shared" si="241"/>
        <v>Non-local</v>
      </c>
      <c r="Y358" s="104"/>
      <c r="Z358" s="87" t="str">
        <f t="shared" si="237"/>
        <v>USA</v>
      </c>
      <c r="AA358" s="87" t="str">
        <f t="shared" si="238"/>
        <v>USA</v>
      </c>
      <c r="AB358" s="82" cm="1">
        <f t="array" ref="AB358">VLOOKUP(B358,'GDP per Capita'!$T$2:$V$4235,COLUMN('GDP per Capita'!$V:$V)-COLUMN('GDP per Capita'!$S:$S),FALSE)</f>
        <v>63809.64</v>
      </c>
      <c r="AC358" s="82">
        <f t="shared" si="242"/>
        <v>63809.64</v>
      </c>
      <c r="AD358" s="82">
        <f t="shared" si="243"/>
        <v>63809.64</v>
      </c>
      <c r="AE358" s="88">
        <f t="shared" si="239"/>
        <v>2.7944877886580635E-2</v>
      </c>
    </row>
    <row r="359" spans="1:31">
      <c r="A359" s="77" t="s">
        <v>921</v>
      </c>
      <c r="B359" s="77">
        <v>358</v>
      </c>
      <c r="C359" s="77" t="s">
        <v>29</v>
      </c>
      <c r="D359" s="77" t="s">
        <v>29</v>
      </c>
      <c r="E359" s="77">
        <v>2020</v>
      </c>
      <c r="F359" s="77">
        <v>19.707373399999899</v>
      </c>
      <c r="G359" s="77">
        <v>-155.08158030000001</v>
      </c>
      <c r="H359" s="77">
        <v>0</v>
      </c>
      <c r="I359" s="77" t="s">
        <v>881</v>
      </c>
      <c r="J359" s="77">
        <v>43.074761000000002</v>
      </c>
      <c r="K359" s="77">
        <v>-89.383761300000003</v>
      </c>
      <c r="L359" s="77">
        <v>13146.6061163332</v>
      </c>
      <c r="M359" s="77">
        <v>2.0326298421075002</v>
      </c>
      <c r="N359" s="77">
        <v>0</v>
      </c>
      <c r="O359" s="77">
        <v>1380.39364221499</v>
      </c>
      <c r="P359" s="87" cm="1">
        <f t="array" ref="P359">IF($X359="Non-local",VLOOKUP($E359,$AI$64:$AW$68,COLUMN($AW:$AW)-COLUMN($AH:$AH),FALSE),IF($X359="Unknown",VLOOKUP($E359,$AI$71:$AW$75,COLUMN($AW:$AW)-COLUMN($AH:$AH),FALSE),0))</f>
        <v>224</v>
      </c>
      <c r="Q359" s="87" cm="1">
        <f t="array" ref="Q359">IF($X359="Non-local",VLOOKUP($E359,$AI$40:$AW$44,COLUMN($AW:$AW)-COLUMN($AH:$AH),FALSE),IF($X359="Unknown",VLOOKUP($E359,$AI$47:$AW$51,COLUMN($AW:$AW)-COLUMN($AH:$AH),FALSE),0))</f>
        <v>470.18520000000001</v>
      </c>
      <c r="R359" s="87" cm="1">
        <f t="array" ref="R359">IF($X359="Non-local",VLOOKUP($E359,$AI$88:$AW$92,COLUMN($AW:$AW)-COLUMN($AH:$AH),FALSE),IF($X359="Unknown",VLOOKUP($E359,$AI$95:$AW$99,COLUMN($AW:$AW)-COLUMN($AH:$AH),FALSE),0))</f>
        <v>0.13052013767768686</v>
      </c>
      <c r="S359" s="87" cm="1">
        <f t="array" ref="S359">VLOOKUP($E359,$AI$111:$AW$115,COLUMN($AW:$AW)-COLUMN($AH:$AH),FALSE)</f>
        <v>410.28773999999999</v>
      </c>
      <c r="T359" s="104">
        <f t="shared" si="235"/>
        <v>2.163149979785187</v>
      </c>
      <c r="U359" s="104">
        <f t="shared" si="236"/>
        <v>2484.8665822149896</v>
      </c>
      <c r="V359" s="87" cm="1">
        <f t="array" ref="V359">VLOOKUP($E359,$AI$118:$AW$122,COLUMN($AW:$AW)-COLUMN($AH:$AH),FALSE)</f>
        <v>161.75600000000003</v>
      </c>
      <c r="W359" s="87" t="str">
        <f t="shared" si="240"/>
        <v>Domestic</v>
      </c>
      <c r="X359" s="87" t="str">
        <f t="shared" si="241"/>
        <v>Non-local</v>
      </c>
      <c r="Y359" s="104"/>
      <c r="Z359" s="87" t="str">
        <f t="shared" si="237"/>
        <v>USA</v>
      </c>
      <c r="AA359" s="87" t="str">
        <f t="shared" si="238"/>
        <v>USA</v>
      </c>
      <c r="AB359" s="82" cm="1">
        <f t="array" ref="AB359">VLOOKUP(B359,'GDP per Capita'!$T$2:$V$4235,COLUMN('GDP per Capita'!$V:$V)-COLUMN('GDP per Capita'!$S:$S),FALSE)</f>
        <v>63809.64</v>
      </c>
      <c r="AC359" s="82">
        <f t="shared" si="242"/>
        <v>63809.64</v>
      </c>
      <c r="AD359" s="82">
        <f t="shared" si="243"/>
        <v>63809.64</v>
      </c>
      <c r="AE359" s="88">
        <f t="shared" si="239"/>
        <v>3.8941868065937836E-2</v>
      </c>
    </row>
    <row r="360" spans="1:31">
      <c r="A360" s="77" t="s">
        <v>920</v>
      </c>
      <c r="B360" s="77">
        <v>359</v>
      </c>
      <c r="C360" s="77" t="s">
        <v>29</v>
      </c>
      <c r="D360" s="77" t="s">
        <v>29</v>
      </c>
      <c r="E360" s="77">
        <v>2020</v>
      </c>
      <c r="F360" s="77">
        <v>32.222876499999998</v>
      </c>
      <c r="G360" s="77">
        <v>-110.9748477</v>
      </c>
      <c r="H360" s="77">
        <v>0</v>
      </c>
      <c r="I360" s="77" t="s">
        <v>881</v>
      </c>
      <c r="J360" s="77">
        <v>43.074761000000002</v>
      </c>
      <c r="K360" s="77">
        <v>-89.383761300000003</v>
      </c>
      <c r="L360" s="77">
        <v>4482.5152870161</v>
      </c>
      <c r="M360" s="77">
        <v>0.798937533590652</v>
      </c>
      <c r="N360" s="77">
        <v>0</v>
      </c>
      <c r="O360" s="77">
        <v>537.90183444193201</v>
      </c>
      <c r="P360" s="87" cm="1">
        <f t="array" ref="P360">IF($X360="Non-local",VLOOKUP($E360,$AI$64:$AW$68,COLUMN($AW:$AW)-COLUMN($AH:$AH),FALSE),IF($X360="Unknown",VLOOKUP($E360,$AI$71:$AW$75,COLUMN($AW:$AW)-COLUMN($AH:$AH),FALSE),0))</f>
        <v>224</v>
      </c>
      <c r="Q360" s="87" cm="1">
        <f t="array" ref="Q360">IF($X360="Non-local",VLOOKUP($E360,$AI$40:$AW$44,COLUMN($AW:$AW)-COLUMN($AH:$AH),FALSE),IF($X360="Unknown",VLOOKUP($E360,$AI$47:$AW$51,COLUMN($AW:$AW)-COLUMN($AH:$AH),FALSE),0))</f>
        <v>470.18520000000001</v>
      </c>
      <c r="R360" s="87" cm="1">
        <f t="array" ref="R360">IF($X360="Non-local",VLOOKUP($E360,$AI$88:$AW$92,COLUMN($AW:$AW)-COLUMN($AH:$AH),FALSE),IF($X360="Unknown",VLOOKUP($E360,$AI$95:$AW$99,COLUMN($AW:$AW)-COLUMN($AH:$AH),FALSE),0))</f>
        <v>0.13052013767768686</v>
      </c>
      <c r="S360" s="87" cm="1">
        <f t="array" ref="S360">VLOOKUP($E360,$AI$111:$AW$115,COLUMN($AW:$AW)-COLUMN($AH:$AH),FALSE)</f>
        <v>410.28773999999999</v>
      </c>
      <c r="T360" s="104">
        <f t="shared" si="235"/>
        <v>0.92945767126833889</v>
      </c>
      <c r="U360" s="104">
        <f t="shared" si="236"/>
        <v>1642.374774441932</v>
      </c>
      <c r="V360" s="87" cm="1">
        <f t="array" ref="V360">VLOOKUP($E360,$AI$118:$AW$122,COLUMN($AW:$AW)-COLUMN($AH:$AH),FALSE)</f>
        <v>161.75600000000003</v>
      </c>
      <c r="W360" s="87" t="str">
        <f t="shared" si="240"/>
        <v>Domestic</v>
      </c>
      <c r="X360" s="87" t="str">
        <f t="shared" si="241"/>
        <v>Non-local</v>
      </c>
      <c r="Y360" s="104"/>
      <c r="Z360" s="87" t="str">
        <f t="shared" si="237"/>
        <v>USA</v>
      </c>
      <c r="AA360" s="87" t="str">
        <f t="shared" si="238"/>
        <v>USA</v>
      </c>
      <c r="AB360" s="82" cm="1">
        <f t="array" ref="AB360">VLOOKUP(B360,'GDP per Capita'!$T$2:$V$4235,COLUMN('GDP per Capita'!$V:$V)-COLUMN('GDP per Capita'!$S:$S),FALSE)</f>
        <v>63809.64</v>
      </c>
      <c r="AC360" s="82">
        <f t="shared" si="242"/>
        <v>63809.64</v>
      </c>
      <c r="AD360" s="82">
        <f t="shared" si="243"/>
        <v>63809.64</v>
      </c>
      <c r="AE360" s="88">
        <f t="shared" si="239"/>
        <v>2.5738662284287013E-2</v>
      </c>
    </row>
    <row r="361" spans="1:31">
      <c r="A361" s="77" t="s">
        <v>920</v>
      </c>
      <c r="B361" s="77">
        <v>360</v>
      </c>
      <c r="C361" s="77" t="s">
        <v>29</v>
      </c>
      <c r="D361" s="77" t="s">
        <v>29</v>
      </c>
      <c r="E361" s="77">
        <v>2020</v>
      </c>
      <c r="F361" s="77">
        <v>32.222876499999998</v>
      </c>
      <c r="G361" s="77">
        <v>-110.9748477</v>
      </c>
      <c r="H361" s="77">
        <v>0</v>
      </c>
      <c r="I361" s="77" t="s">
        <v>881</v>
      </c>
      <c r="J361" s="77">
        <v>43.074761000000002</v>
      </c>
      <c r="K361" s="77">
        <v>-89.383761300000003</v>
      </c>
      <c r="L361" s="77">
        <v>4482.5152870161</v>
      </c>
      <c r="M361" s="77">
        <v>0.798937533590652</v>
      </c>
      <c r="N361" s="77">
        <v>0</v>
      </c>
      <c r="O361" s="77">
        <v>537.90183444193201</v>
      </c>
      <c r="P361" s="87" cm="1">
        <f t="array" ref="P361">IF($X361="Non-local",VLOOKUP($E361,$AI$64:$AW$68,COLUMN($AW:$AW)-COLUMN($AH:$AH),FALSE),IF($X361="Unknown",VLOOKUP($E361,$AI$71:$AW$75,COLUMN($AW:$AW)-COLUMN($AH:$AH),FALSE),0))</f>
        <v>224</v>
      </c>
      <c r="Q361" s="87" cm="1">
        <f t="array" ref="Q361">IF($X361="Non-local",VLOOKUP($E361,$AI$40:$AW$44,COLUMN($AW:$AW)-COLUMN($AH:$AH),FALSE),IF($X361="Unknown",VLOOKUP($E361,$AI$47:$AW$51,COLUMN($AW:$AW)-COLUMN($AH:$AH),FALSE),0))</f>
        <v>470.18520000000001</v>
      </c>
      <c r="R361" s="87" cm="1">
        <f t="array" ref="R361">IF($X361="Non-local",VLOOKUP($E361,$AI$88:$AW$92,COLUMN($AW:$AW)-COLUMN($AH:$AH),FALSE),IF($X361="Unknown",VLOOKUP($E361,$AI$95:$AW$99,COLUMN($AW:$AW)-COLUMN($AH:$AH),FALSE),0))</f>
        <v>0.13052013767768686</v>
      </c>
      <c r="S361" s="87" cm="1">
        <f t="array" ref="S361">VLOOKUP($E361,$AI$111:$AW$115,COLUMN($AW:$AW)-COLUMN($AH:$AH),FALSE)</f>
        <v>410.28773999999999</v>
      </c>
      <c r="T361" s="104">
        <f t="shared" si="235"/>
        <v>0.92945767126833889</v>
      </c>
      <c r="U361" s="104">
        <f t="shared" si="236"/>
        <v>1642.374774441932</v>
      </c>
      <c r="V361" s="87" cm="1">
        <f t="array" ref="V361">VLOOKUP($E361,$AI$118:$AW$122,COLUMN($AW:$AW)-COLUMN($AH:$AH),FALSE)</f>
        <v>161.75600000000003</v>
      </c>
      <c r="W361" s="87" t="str">
        <f t="shared" si="240"/>
        <v>Domestic</v>
      </c>
      <c r="X361" s="87" t="str">
        <f t="shared" si="241"/>
        <v>Non-local</v>
      </c>
      <c r="Y361" s="104"/>
      <c r="Z361" s="87" t="str">
        <f t="shared" si="237"/>
        <v>USA</v>
      </c>
      <c r="AA361" s="87" t="str">
        <f t="shared" si="238"/>
        <v>USA</v>
      </c>
      <c r="AB361" s="82" cm="1">
        <f t="array" ref="AB361">VLOOKUP(B361,'GDP per Capita'!$T$2:$V$4235,COLUMN('GDP per Capita'!$V:$V)-COLUMN('GDP per Capita'!$S:$S),FALSE)</f>
        <v>63809.64</v>
      </c>
      <c r="AC361" s="82">
        <f t="shared" si="242"/>
        <v>63809.64</v>
      </c>
      <c r="AD361" s="82">
        <f t="shared" si="243"/>
        <v>63809.64</v>
      </c>
      <c r="AE361" s="88">
        <f t="shared" si="239"/>
        <v>2.5738662284287013E-2</v>
      </c>
    </row>
    <row r="362" spans="1:31">
      <c r="A362" s="77" t="s">
        <v>886</v>
      </c>
      <c r="B362" s="77">
        <v>361</v>
      </c>
      <c r="C362" s="77" t="s">
        <v>29</v>
      </c>
      <c r="D362" s="77" t="s">
        <v>29</v>
      </c>
      <c r="E362" s="77">
        <v>2020</v>
      </c>
      <c r="F362" s="77">
        <v>39.284749400000003</v>
      </c>
      <c r="G362" s="77">
        <v>-76.620474639699793</v>
      </c>
      <c r="H362" s="77">
        <v>0</v>
      </c>
      <c r="I362" s="77" t="s">
        <v>881</v>
      </c>
      <c r="J362" s="77">
        <v>43.074761000000002</v>
      </c>
      <c r="K362" s="77">
        <v>-89.383761300000003</v>
      </c>
      <c r="L362" s="77">
        <v>2293.6142511822</v>
      </c>
      <c r="M362" s="77">
        <v>0.46449147956658998</v>
      </c>
      <c r="N362" s="77">
        <v>0</v>
      </c>
      <c r="O362" s="77">
        <v>440.37393622698198</v>
      </c>
      <c r="P362" s="87" cm="1">
        <f t="array" ref="P362">IF($X362="Non-local",VLOOKUP($E362,$AI$64:$AW$68,COLUMN($AW:$AW)-COLUMN($AH:$AH),FALSE),IF($X362="Unknown",VLOOKUP($E362,$AI$71:$AW$75,COLUMN($AW:$AW)-COLUMN($AH:$AH),FALSE),0))</f>
        <v>224</v>
      </c>
      <c r="Q362" s="87" cm="1">
        <f t="array" ref="Q362">IF($X362="Non-local",VLOOKUP($E362,$AI$40:$AW$44,COLUMN($AW:$AW)-COLUMN($AH:$AH),FALSE),IF($X362="Unknown",VLOOKUP($E362,$AI$47:$AW$51,COLUMN($AW:$AW)-COLUMN($AH:$AH),FALSE),0))</f>
        <v>470.18520000000001</v>
      </c>
      <c r="R362" s="87" cm="1">
        <f t="array" ref="R362">IF($X362="Non-local",VLOOKUP($E362,$AI$88:$AW$92,COLUMN($AW:$AW)-COLUMN($AH:$AH),FALSE),IF($X362="Unknown",VLOOKUP($E362,$AI$95:$AW$99,COLUMN($AW:$AW)-COLUMN($AH:$AH),FALSE),0))</f>
        <v>0.13052013767768686</v>
      </c>
      <c r="S362" s="87" cm="1">
        <f t="array" ref="S362">VLOOKUP($E362,$AI$111:$AW$115,COLUMN($AW:$AW)-COLUMN($AH:$AH),FALSE)</f>
        <v>410.28773999999999</v>
      </c>
      <c r="T362" s="104">
        <f t="shared" si="235"/>
        <v>0.59501161724427687</v>
      </c>
      <c r="U362" s="104">
        <f t="shared" si="236"/>
        <v>1544.846876226982</v>
      </c>
      <c r="V362" s="87" cm="1">
        <f t="array" ref="V362">VLOOKUP($E362,$AI$118:$AW$122,COLUMN($AW:$AW)-COLUMN($AH:$AH),FALSE)</f>
        <v>161.75600000000003</v>
      </c>
      <c r="W362" s="87" t="str">
        <f t="shared" si="240"/>
        <v>Domestic</v>
      </c>
      <c r="X362" s="87" t="str">
        <f t="shared" si="241"/>
        <v>Non-local</v>
      </c>
      <c r="Y362" s="104"/>
      <c r="Z362" s="87" t="str">
        <f t="shared" si="237"/>
        <v>USA</v>
      </c>
      <c r="AA362" s="87" t="str">
        <f t="shared" si="238"/>
        <v>USA</v>
      </c>
      <c r="AB362" s="82" cm="1">
        <f t="array" ref="AB362">VLOOKUP(B362,'GDP per Capita'!$T$2:$V$4235,COLUMN('GDP per Capita'!$V:$V)-COLUMN('GDP per Capita'!$S:$S),FALSE)</f>
        <v>63809.64</v>
      </c>
      <c r="AC362" s="82">
        <f t="shared" si="242"/>
        <v>63809.64</v>
      </c>
      <c r="AD362" s="82">
        <f t="shared" si="243"/>
        <v>63809.64</v>
      </c>
      <c r="AE362" s="88">
        <f t="shared" si="239"/>
        <v>2.4210242781921069E-2</v>
      </c>
    </row>
    <row r="363" spans="1:31">
      <c r="A363" s="77" t="s">
        <v>953</v>
      </c>
      <c r="B363" s="77">
        <v>362</v>
      </c>
      <c r="C363" s="77" t="s">
        <v>29</v>
      </c>
      <c r="D363" s="77" t="s">
        <v>29</v>
      </c>
      <c r="E363" s="77">
        <v>2020</v>
      </c>
      <c r="F363" s="77">
        <v>39.100104999999999</v>
      </c>
      <c r="G363" s="77">
        <v>-94.578141599999995</v>
      </c>
      <c r="H363" s="77">
        <v>0</v>
      </c>
      <c r="I363" s="77" t="s">
        <v>881</v>
      </c>
      <c r="J363" s="77">
        <v>43.074761000000002</v>
      </c>
      <c r="K363" s="77">
        <v>-89.383761300000003</v>
      </c>
      <c r="L363" s="77">
        <v>1240.2264772932999</v>
      </c>
      <c r="M363" s="77">
        <v>0.32539712757738998</v>
      </c>
      <c r="N363" s="77">
        <v>0</v>
      </c>
      <c r="O363" s="77">
        <v>238.12348364031499</v>
      </c>
      <c r="P363" s="87" cm="1">
        <f t="array" ref="P363">IF($X363="Non-local",VLOOKUP($E363,$AI$64:$AW$68,COLUMN($AW:$AW)-COLUMN($AH:$AH),FALSE),IF($X363="Unknown",VLOOKUP($E363,$AI$71:$AW$75,COLUMN($AW:$AW)-COLUMN($AH:$AH),FALSE),0))</f>
        <v>224</v>
      </c>
      <c r="Q363" s="87" cm="1">
        <f t="array" ref="Q363">IF($X363="Non-local",VLOOKUP($E363,$AI$40:$AW$44,COLUMN($AW:$AW)-COLUMN($AH:$AH),FALSE),IF($X363="Unknown",VLOOKUP($E363,$AI$47:$AW$51,COLUMN($AW:$AW)-COLUMN($AH:$AH),FALSE),0))</f>
        <v>470.18520000000001</v>
      </c>
      <c r="R363" s="87" cm="1">
        <f t="array" ref="R363">IF($X363="Non-local",VLOOKUP($E363,$AI$88:$AW$92,COLUMN($AW:$AW)-COLUMN($AH:$AH),FALSE),IF($X363="Unknown",VLOOKUP($E363,$AI$95:$AW$99,COLUMN($AW:$AW)-COLUMN($AH:$AH),FALSE),0))</f>
        <v>0.13052013767768686</v>
      </c>
      <c r="S363" s="87" cm="1">
        <f t="array" ref="S363">VLOOKUP($E363,$AI$111:$AW$115,COLUMN($AW:$AW)-COLUMN($AH:$AH),FALSE)</f>
        <v>410.28773999999999</v>
      </c>
      <c r="T363" s="104">
        <f t="shared" si="235"/>
        <v>0.45591726525507681</v>
      </c>
      <c r="U363" s="104">
        <f t="shared" si="236"/>
        <v>1342.5964236403149</v>
      </c>
      <c r="V363" s="87" cm="1">
        <f t="array" ref="V363">VLOOKUP($E363,$AI$118:$AW$122,COLUMN($AW:$AW)-COLUMN($AH:$AH),FALSE)</f>
        <v>161.75600000000003</v>
      </c>
      <c r="W363" s="87" t="str">
        <f t="shared" si="240"/>
        <v>Domestic</v>
      </c>
      <c r="X363" s="87" t="str">
        <f t="shared" si="241"/>
        <v>Non-local</v>
      </c>
      <c r="Y363" s="104"/>
      <c r="Z363" s="87" t="str">
        <f t="shared" si="237"/>
        <v>USA</v>
      </c>
      <c r="AA363" s="87" t="str">
        <f t="shared" si="238"/>
        <v>USA</v>
      </c>
      <c r="AB363" s="82" cm="1">
        <f t="array" ref="AB363">VLOOKUP(B363,'GDP per Capita'!$T$2:$V$4235,COLUMN('GDP per Capita'!$V:$V)-COLUMN('GDP per Capita'!$S:$S),FALSE)</f>
        <v>63809.64</v>
      </c>
      <c r="AC363" s="82">
        <f t="shared" si="242"/>
        <v>63809.64</v>
      </c>
      <c r="AD363" s="82">
        <f t="shared" si="243"/>
        <v>63809.64</v>
      </c>
      <c r="AE363" s="88">
        <f t="shared" si="239"/>
        <v>2.1040651908399967E-2</v>
      </c>
    </row>
    <row r="364" spans="1:31">
      <c r="A364" s="77" t="s">
        <v>1038</v>
      </c>
      <c r="B364" s="77">
        <v>363</v>
      </c>
      <c r="C364" s="77" t="s">
        <v>29</v>
      </c>
      <c r="D364" s="77" t="s">
        <v>29</v>
      </c>
      <c r="E364" s="77">
        <v>2020</v>
      </c>
      <c r="F364" s="77">
        <v>33.723761699999997</v>
      </c>
      <c r="G364" s="77">
        <v>-116.267323699999</v>
      </c>
      <c r="H364" s="77">
        <v>0</v>
      </c>
      <c r="I364" s="77" t="s">
        <v>881</v>
      </c>
      <c r="J364" s="77">
        <v>43.074761000000002</v>
      </c>
      <c r="K364" s="77">
        <v>-89.383761300000003</v>
      </c>
      <c r="L364" s="77">
        <v>5097.0823334591896</v>
      </c>
      <c r="M364" s="77">
        <v>0.88972454178972005</v>
      </c>
      <c r="N364" s="77">
        <v>0</v>
      </c>
      <c r="O364" s="77">
        <v>611.64988001510199</v>
      </c>
      <c r="P364" s="87" cm="1">
        <f t="array" ref="P364">IF($X364="Non-local",VLOOKUP($E364,$AI$64:$AW$68,COLUMN($AW:$AW)-COLUMN($AH:$AH),FALSE),IF($X364="Unknown",VLOOKUP($E364,$AI$71:$AW$75,COLUMN($AW:$AW)-COLUMN($AH:$AH),FALSE),0))</f>
        <v>224</v>
      </c>
      <c r="Q364" s="87" cm="1">
        <f t="array" ref="Q364">IF($X364="Non-local",VLOOKUP($E364,$AI$40:$AW$44,COLUMN($AW:$AW)-COLUMN($AH:$AH),FALSE),IF($X364="Unknown",VLOOKUP($E364,$AI$47:$AW$51,COLUMN($AW:$AW)-COLUMN($AH:$AH),FALSE),0))</f>
        <v>470.18520000000001</v>
      </c>
      <c r="R364" s="87" cm="1">
        <f t="array" ref="R364">IF($X364="Non-local",VLOOKUP($E364,$AI$88:$AW$92,COLUMN($AW:$AW)-COLUMN($AH:$AH),FALSE),IF($X364="Unknown",VLOOKUP($E364,$AI$95:$AW$99,COLUMN($AW:$AW)-COLUMN($AH:$AH),FALSE),0))</f>
        <v>0.13052013767768686</v>
      </c>
      <c r="S364" s="87" cm="1">
        <f t="array" ref="S364">VLOOKUP($E364,$AI$111:$AW$115,COLUMN($AW:$AW)-COLUMN($AH:$AH),FALSE)</f>
        <v>410.28773999999999</v>
      </c>
      <c r="T364" s="104">
        <f t="shared" si="235"/>
        <v>1.0202446794674069</v>
      </c>
      <c r="U364" s="104">
        <f t="shared" si="236"/>
        <v>1716.122820015102</v>
      </c>
      <c r="V364" s="87" cm="1">
        <f t="array" ref="V364">VLOOKUP($E364,$AI$118:$AW$122,COLUMN($AW:$AW)-COLUMN($AH:$AH),FALSE)</f>
        <v>161.75600000000003</v>
      </c>
      <c r="W364" s="87" t="str">
        <f t="shared" si="240"/>
        <v>Domestic</v>
      </c>
      <c r="X364" s="87" t="str">
        <f t="shared" si="241"/>
        <v>Non-local</v>
      </c>
      <c r="Y364" s="104"/>
      <c r="Z364" s="87" t="str">
        <f t="shared" si="237"/>
        <v>USA</v>
      </c>
      <c r="AA364" s="87" t="str">
        <f t="shared" si="238"/>
        <v>USA</v>
      </c>
      <c r="AB364" s="82" cm="1">
        <f t="array" ref="AB364">VLOOKUP(B364,'GDP per Capita'!$T$2:$V$4235,COLUMN('GDP per Capita'!$V:$V)-COLUMN('GDP per Capita'!$S:$S),FALSE)</f>
        <v>63809.64</v>
      </c>
      <c r="AC364" s="82">
        <f t="shared" si="242"/>
        <v>63809.64</v>
      </c>
      <c r="AD364" s="82">
        <f t="shared" si="243"/>
        <v>63809.64</v>
      </c>
      <c r="AE364" s="88">
        <f t="shared" si="239"/>
        <v>2.6894413132797834E-2</v>
      </c>
    </row>
    <row r="365" spans="1:31">
      <c r="A365" s="77" t="s">
        <v>1038</v>
      </c>
      <c r="B365" s="77">
        <v>364</v>
      </c>
      <c r="C365" s="77" t="s">
        <v>29</v>
      </c>
      <c r="D365" s="77" t="s">
        <v>29</v>
      </c>
      <c r="E365" s="77">
        <v>2020</v>
      </c>
      <c r="F365" s="77">
        <v>33.723761699999997</v>
      </c>
      <c r="G365" s="77">
        <v>-116.267323699999</v>
      </c>
      <c r="H365" s="77">
        <v>0</v>
      </c>
      <c r="I365" s="77" t="s">
        <v>881</v>
      </c>
      <c r="J365" s="77">
        <v>43.074761000000002</v>
      </c>
      <c r="K365" s="77">
        <v>-89.383761300000003</v>
      </c>
      <c r="L365" s="77">
        <v>5097.0823334591896</v>
      </c>
      <c r="M365" s="77">
        <v>0.88972454178972005</v>
      </c>
      <c r="N365" s="77">
        <v>0</v>
      </c>
      <c r="O365" s="77">
        <v>611.64988001510199</v>
      </c>
      <c r="P365" s="87" cm="1">
        <f t="array" ref="P365">IF($X365="Non-local",VLOOKUP($E365,$AI$64:$AW$68,COLUMN($AW:$AW)-COLUMN($AH:$AH),FALSE),IF($X365="Unknown",VLOOKUP($E365,$AI$71:$AW$75,COLUMN($AW:$AW)-COLUMN($AH:$AH),FALSE),0))</f>
        <v>224</v>
      </c>
      <c r="Q365" s="87" cm="1">
        <f t="array" ref="Q365">IF($X365="Non-local",VLOOKUP($E365,$AI$40:$AW$44,COLUMN($AW:$AW)-COLUMN($AH:$AH),FALSE),IF($X365="Unknown",VLOOKUP($E365,$AI$47:$AW$51,COLUMN($AW:$AW)-COLUMN($AH:$AH),FALSE),0))</f>
        <v>470.18520000000001</v>
      </c>
      <c r="R365" s="87" cm="1">
        <f t="array" ref="R365">IF($X365="Non-local",VLOOKUP($E365,$AI$88:$AW$92,COLUMN($AW:$AW)-COLUMN($AH:$AH),FALSE),IF($X365="Unknown",VLOOKUP($E365,$AI$95:$AW$99,COLUMN($AW:$AW)-COLUMN($AH:$AH),FALSE),0))</f>
        <v>0.13052013767768686</v>
      </c>
      <c r="S365" s="87" cm="1">
        <f t="array" ref="S365">VLOOKUP($E365,$AI$111:$AW$115,COLUMN($AW:$AW)-COLUMN($AH:$AH),FALSE)</f>
        <v>410.28773999999999</v>
      </c>
      <c r="T365" s="104">
        <f t="shared" si="235"/>
        <v>1.0202446794674069</v>
      </c>
      <c r="U365" s="104">
        <f t="shared" si="236"/>
        <v>1716.122820015102</v>
      </c>
      <c r="V365" s="87" cm="1">
        <f t="array" ref="V365">VLOOKUP($E365,$AI$118:$AW$122,COLUMN($AW:$AW)-COLUMN($AH:$AH),FALSE)</f>
        <v>161.75600000000003</v>
      </c>
      <c r="W365" s="87" t="str">
        <f t="shared" si="240"/>
        <v>Domestic</v>
      </c>
      <c r="X365" s="87" t="str">
        <f t="shared" si="241"/>
        <v>Non-local</v>
      </c>
      <c r="Y365" s="104"/>
      <c r="Z365" s="87" t="str">
        <f t="shared" si="237"/>
        <v>USA</v>
      </c>
      <c r="AA365" s="87" t="str">
        <f t="shared" si="238"/>
        <v>USA</v>
      </c>
      <c r="AB365" s="82" cm="1">
        <f t="array" ref="AB365">VLOOKUP(B365,'GDP per Capita'!$T$2:$V$4235,COLUMN('GDP per Capita'!$V:$V)-COLUMN('GDP per Capita'!$S:$S),FALSE)</f>
        <v>63809.64</v>
      </c>
      <c r="AC365" s="82">
        <f t="shared" si="242"/>
        <v>63809.64</v>
      </c>
      <c r="AD365" s="82">
        <f t="shared" si="243"/>
        <v>63809.64</v>
      </c>
      <c r="AE365" s="88">
        <f t="shared" si="239"/>
        <v>2.6894413132797834E-2</v>
      </c>
    </row>
    <row r="366" spans="1:31">
      <c r="A366" s="77" t="s">
        <v>886</v>
      </c>
      <c r="B366" s="77">
        <v>365</v>
      </c>
      <c r="C366" s="77" t="s">
        <v>29</v>
      </c>
      <c r="D366" s="77" t="s">
        <v>29</v>
      </c>
      <c r="E366" s="77">
        <v>2020</v>
      </c>
      <c r="F366" s="77">
        <v>39.284749400000003</v>
      </c>
      <c r="G366" s="77">
        <v>-76.620474639699793</v>
      </c>
      <c r="H366" s="77">
        <v>0</v>
      </c>
      <c r="I366" s="77" t="s">
        <v>881</v>
      </c>
      <c r="J366" s="77">
        <v>43.074761000000002</v>
      </c>
      <c r="K366" s="77">
        <v>-89.383761300000003</v>
      </c>
      <c r="L366" s="77">
        <v>2293.6142511822</v>
      </c>
      <c r="M366" s="77">
        <v>0.46449147956658998</v>
      </c>
      <c r="N366" s="77">
        <v>0</v>
      </c>
      <c r="O366" s="77">
        <v>440.37393622698198</v>
      </c>
      <c r="P366" s="87" cm="1">
        <f t="array" ref="P366">IF($X366="Non-local",VLOOKUP($E366,$AI$64:$AW$68,COLUMN($AW:$AW)-COLUMN($AH:$AH),FALSE),IF($X366="Unknown",VLOOKUP($E366,$AI$71:$AW$75,COLUMN($AW:$AW)-COLUMN($AH:$AH),FALSE),0))</f>
        <v>224</v>
      </c>
      <c r="Q366" s="87" cm="1">
        <f t="array" ref="Q366">IF($X366="Non-local",VLOOKUP($E366,$AI$40:$AW$44,COLUMN($AW:$AW)-COLUMN($AH:$AH),FALSE),IF($X366="Unknown",VLOOKUP($E366,$AI$47:$AW$51,COLUMN($AW:$AW)-COLUMN($AH:$AH),FALSE),0))</f>
        <v>470.18520000000001</v>
      </c>
      <c r="R366" s="87" cm="1">
        <f t="array" ref="R366">IF($X366="Non-local",VLOOKUP($E366,$AI$88:$AW$92,COLUMN($AW:$AW)-COLUMN($AH:$AH),FALSE),IF($X366="Unknown",VLOOKUP($E366,$AI$95:$AW$99,COLUMN($AW:$AW)-COLUMN($AH:$AH),FALSE),0))</f>
        <v>0.13052013767768686</v>
      </c>
      <c r="S366" s="87" cm="1">
        <f t="array" ref="S366">VLOOKUP($E366,$AI$111:$AW$115,COLUMN($AW:$AW)-COLUMN($AH:$AH),FALSE)</f>
        <v>410.28773999999999</v>
      </c>
      <c r="T366" s="104">
        <f t="shared" si="235"/>
        <v>0.59501161724427687</v>
      </c>
      <c r="U366" s="104">
        <f t="shared" si="236"/>
        <v>1544.846876226982</v>
      </c>
      <c r="V366" s="87" cm="1">
        <f t="array" ref="V366">VLOOKUP($E366,$AI$118:$AW$122,COLUMN($AW:$AW)-COLUMN($AH:$AH),FALSE)</f>
        <v>161.75600000000003</v>
      </c>
      <c r="W366" s="87" t="str">
        <f t="shared" si="240"/>
        <v>Domestic</v>
      </c>
      <c r="X366" s="87" t="str">
        <f t="shared" si="241"/>
        <v>Non-local</v>
      </c>
      <c r="Y366" s="104"/>
      <c r="Z366" s="87" t="str">
        <f t="shared" si="237"/>
        <v>USA</v>
      </c>
      <c r="AA366" s="87" t="str">
        <f t="shared" si="238"/>
        <v>USA</v>
      </c>
      <c r="AB366" s="82" cm="1">
        <f t="array" ref="AB366">VLOOKUP(B366,'GDP per Capita'!$T$2:$V$4235,COLUMN('GDP per Capita'!$V:$V)-COLUMN('GDP per Capita'!$S:$S),FALSE)</f>
        <v>63809.64</v>
      </c>
      <c r="AC366" s="82">
        <f t="shared" si="242"/>
        <v>63809.64</v>
      </c>
      <c r="AD366" s="82">
        <f t="shared" si="243"/>
        <v>63809.64</v>
      </c>
      <c r="AE366" s="88">
        <f t="shared" si="239"/>
        <v>2.4210242781921069E-2</v>
      </c>
    </row>
    <row r="367" spans="1:31">
      <c r="A367" s="77" t="s">
        <v>1011</v>
      </c>
      <c r="B367" s="77">
        <v>366</v>
      </c>
      <c r="C367" s="77" t="s">
        <v>29</v>
      </c>
      <c r="D367" s="77" t="s">
        <v>29</v>
      </c>
      <c r="E367" s="77">
        <v>2020</v>
      </c>
      <c r="F367" s="77">
        <v>40.102554999999903</v>
      </c>
      <c r="G367" s="77">
        <v>-105.36320790000001</v>
      </c>
      <c r="H367" s="77">
        <v>0</v>
      </c>
      <c r="I367" s="77" t="s">
        <v>881</v>
      </c>
      <c r="J367" s="77">
        <v>43.074761000000002</v>
      </c>
      <c r="K367" s="77">
        <v>-89.383761300000003</v>
      </c>
      <c r="L367" s="77">
        <v>2734.18181302126</v>
      </c>
      <c r="M367" s="77">
        <v>0.52266612430850701</v>
      </c>
      <c r="N367" s="77">
        <v>0</v>
      </c>
      <c r="O367" s="77">
        <v>524.96290810008202</v>
      </c>
      <c r="P367" s="87" cm="1">
        <f t="array" ref="P367">IF($X367="Non-local",VLOOKUP($E367,$AI$64:$AW$68,COLUMN($AW:$AW)-COLUMN($AH:$AH),FALSE),IF($X367="Unknown",VLOOKUP($E367,$AI$71:$AW$75,COLUMN($AW:$AW)-COLUMN($AH:$AH),FALSE),0))</f>
        <v>224</v>
      </c>
      <c r="Q367" s="87" cm="1">
        <f t="array" ref="Q367">IF($X367="Non-local",VLOOKUP($E367,$AI$40:$AW$44,COLUMN($AW:$AW)-COLUMN($AH:$AH),FALSE),IF($X367="Unknown",VLOOKUP($E367,$AI$47:$AW$51,COLUMN($AW:$AW)-COLUMN($AH:$AH),FALSE),0))</f>
        <v>470.18520000000001</v>
      </c>
      <c r="R367" s="87" cm="1">
        <f t="array" ref="R367">IF($X367="Non-local",VLOOKUP($E367,$AI$88:$AW$92,COLUMN($AW:$AW)-COLUMN($AH:$AH),FALSE),IF($X367="Unknown",VLOOKUP($E367,$AI$95:$AW$99,COLUMN($AW:$AW)-COLUMN($AH:$AH),FALSE),0))</f>
        <v>0.13052013767768686</v>
      </c>
      <c r="S367" s="87" cm="1">
        <f t="array" ref="S367">VLOOKUP($E367,$AI$111:$AW$115,COLUMN($AW:$AW)-COLUMN($AH:$AH),FALSE)</f>
        <v>410.28773999999999</v>
      </c>
      <c r="T367" s="104">
        <f t="shared" si="235"/>
        <v>0.65318626198619389</v>
      </c>
      <c r="U367" s="104">
        <f t="shared" si="236"/>
        <v>1629.435848100082</v>
      </c>
      <c r="V367" s="87" cm="1">
        <f t="array" ref="V367">VLOOKUP($E367,$AI$118:$AW$122,COLUMN($AW:$AW)-COLUMN($AH:$AH),FALSE)</f>
        <v>161.75600000000003</v>
      </c>
      <c r="W367" s="87" t="str">
        <f t="shared" si="240"/>
        <v>Domestic</v>
      </c>
      <c r="X367" s="87" t="str">
        <f t="shared" si="241"/>
        <v>Non-local</v>
      </c>
      <c r="Y367" s="104"/>
      <c r="Z367" s="87" t="str">
        <f t="shared" si="237"/>
        <v>USA</v>
      </c>
      <c r="AA367" s="87" t="str">
        <f t="shared" si="238"/>
        <v>USA</v>
      </c>
      <c r="AB367" s="82" cm="1">
        <f t="array" ref="AB367">VLOOKUP(B367,'GDP per Capita'!$T$2:$V$4235,COLUMN('GDP per Capita'!$V:$V)-COLUMN('GDP per Capita'!$S:$S),FALSE)</f>
        <v>63809.64</v>
      </c>
      <c r="AC367" s="82">
        <f t="shared" si="242"/>
        <v>63809.64</v>
      </c>
      <c r="AD367" s="82">
        <f t="shared" si="243"/>
        <v>63809.64</v>
      </c>
      <c r="AE367" s="88">
        <f t="shared" si="239"/>
        <v>2.5535888434726824E-2</v>
      </c>
    </row>
    <row r="368" spans="1:31">
      <c r="A368" s="77" t="s">
        <v>1071</v>
      </c>
      <c r="B368" s="77">
        <v>367</v>
      </c>
      <c r="C368" s="77" t="s">
        <v>29</v>
      </c>
      <c r="D368" s="77" t="s">
        <v>29</v>
      </c>
      <c r="E368" s="77">
        <v>2020</v>
      </c>
      <c r="F368" s="77">
        <v>33.5225261</v>
      </c>
      <c r="G368" s="77">
        <v>-117.707552599999</v>
      </c>
      <c r="H368" s="77">
        <v>0</v>
      </c>
      <c r="I368" s="77" t="s">
        <v>881</v>
      </c>
      <c r="J368" s="77">
        <v>43.074761000000002</v>
      </c>
      <c r="K368" s="77">
        <v>-89.383761300000003</v>
      </c>
      <c r="L368" s="77">
        <v>5347.2452094135497</v>
      </c>
      <c r="M368" s="77">
        <v>0.92352449789999103</v>
      </c>
      <c r="N368" s="77">
        <v>0</v>
      </c>
      <c r="O368" s="77">
        <v>641.66942512962601</v>
      </c>
      <c r="P368" s="87" cm="1">
        <f t="array" ref="P368">IF($X368="Non-local",VLOOKUP($E368,$AI$64:$AW$68,COLUMN($AW:$AW)-COLUMN($AH:$AH),FALSE),IF($X368="Unknown",VLOOKUP($E368,$AI$71:$AW$75,COLUMN($AW:$AW)-COLUMN($AH:$AH),FALSE),0))</f>
        <v>224</v>
      </c>
      <c r="Q368" s="87" cm="1">
        <f t="array" ref="Q368">IF($X368="Non-local",VLOOKUP($E368,$AI$40:$AW$44,COLUMN($AW:$AW)-COLUMN($AH:$AH),FALSE),IF($X368="Unknown",VLOOKUP($E368,$AI$47:$AW$51,COLUMN($AW:$AW)-COLUMN($AH:$AH),FALSE),0))</f>
        <v>470.18520000000001</v>
      </c>
      <c r="R368" s="87" cm="1">
        <f t="array" ref="R368">IF($X368="Non-local",VLOOKUP($E368,$AI$88:$AW$92,COLUMN($AW:$AW)-COLUMN($AH:$AH),FALSE),IF($X368="Unknown",VLOOKUP($E368,$AI$95:$AW$99,COLUMN($AW:$AW)-COLUMN($AH:$AH),FALSE),0))</f>
        <v>0.13052013767768686</v>
      </c>
      <c r="S368" s="87" cm="1">
        <f t="array" ref="S368">VLOOKUP($E368,$AI$111:$AW$115,COLUMN($AW:$AW)-COLUMN($AH:$AH),FALSE)</f>
        <v>410.28773999999999</v>
      </c>
      <c r="T368" s="104">
        <f t="shared" si="235"/>
        <v>1.0540446355776778</v>
      </c>
      <c r="U368" s="104">
        <f t="shared" si="236"/>
        <v>1746.1423651296261</v>
      </c>
      <c r="V368" s="87" cm="1">
        <f t="array" ref="V368">VLOOKUP($E368,$AI$118:$AW$122,COLUMN($AW:$AW)-COLUMN($AH:$AH),FALSE)</f>
        <v>161.75600000000003</v>
      </c>
      <c r="W368" s="87" t="str">
        <f t="shared" si="240"/>
        <v>Domestic</v>
      </c>
      <c r="X368" s="87" t="str">
        <f t="shared" si="241"/>
        <v>Non-local</v>
      </c>
      <c r="Y368" s="104"/>
      <c r="Z368" s="87" t="str">
        <f t="shared" si="237"/>
        <v>USA</v>
      </c>
      <c r="AA368" s="87" t="str">
        <f t="shared" si="238"/>
        <v>USA</v>
      </c>
      <c r="AB368" s="82" cm="1">
        <f t="array" ref="AB368">VLOOKUP(B368,'GDP per Capita'!$T$2:$V$4235,COLUMN('GDP per Capita'!$V:$V)-COLUMN('GDP per Capita'!$S:$S),FALSE)</f>
        <v>63809.64</v>
      </c>
      <c r="AC368" s="82">
        <f t="shared" si="242"/>
        <v>63809.64</v>
      </c>
      <c r="AD368" s="82">
        <f t="shared" si="243"/>
        <v>63809.64</v>
      </c>
      <c r="AE368" s="88">
        <f t="shared" si="239"/>
        <v>2.7364867833913904E-2</v>
      </c>
    </row>
    <row r="369" spans="1:31">
      <c r="A369" s="77" t="s">
        <v>1072</v>
      </c>
      <c r="B369" s="77">
        <v>368</v>
      </c>
      <c r="C369" s="77" t="s">
        <v>29</v>
      </c>
      <c r="D369" s="77" t="s">
        <v>29</v>
      </c>
      <c r="E369" s="77">
        <v>2020</v>
      </c>
      <c r="F369" s="77">
        <v>40.349274399999999</v>
      </c>
      <c r="G369" s="77">
        <v>-74.659295799999995</v>
      </c>
      <c r="H369" s="77">
        <v>0</v>
      </c>
      <c r="I369" s="77" t="s">
        <v>881</v>
      </c>
      <c r="J369" s="77">
        <v>43.074761000000002</v>
      </c>
      <c r="K369" s="77">
        <v>-89.383761300000003</v>
      </c>
      <c r="L369" s="77">
        <v>2514.83374758331</v>
      </c>
      <c r="M369" s="77">
        <v>0.49370235827813203</v>
      </c>
      <c r="N369" s="77">
        <v>0</v>
      </c>
      <c r="O369" s="77">
        <v>482.84807953599699</v>
      </c>
      <c r="P369" s="87" cm="1">
        <f t="array" ref="P369">IF($X369="Non-local",VLOOKUP($E369,$AI$64:$AW$68,COLUMN($AW:$AW)-COLUMN($AH:$AH),FALSE),IF($X369="Unknown",VLOOKUP($E369,$AI$71:$AW$75,COLUMN($AW:$AW)-COLUMN($AH:$AH),FALSE),0))</f>
        <v>224</v>
      </c>
      <c r="Q369" s="87" cm="1">
        <f t="array" ref="Q369">IF($X369="Non-local",VLOOKUP($E369,$AI$40:$AW$44,COLUMN($AW:$AW)-COLUMN($AH:$AH),FALSE),IF($X369="Unknown",VLOOKUP($E369,$AI$47:$AW$51,COLUMN($AW:$AW)-COLUMN($AH:$AH),FALSE),0))</f>
        <v>470.18520000000001</v>
      </c>
      <c r="R369" s="87" cm="1">
        <f t="array" ref="R369">IF($X369="Non-local",VLOOKUP($E369,$AI$88:$AW$92,COLUMN($AW:$AW)-COLUMN($AH:$AH),FALSE),IF($X369="Unknown",VLOOKUP($E369,$AI$95:$AW$99,COLUMN($AW:$AW)-COLUMN($AH:$AH),FALSE),0))</f>
        <v>0.13052013767768686</v>
      </c>
      <c r="S369" s="87" cm="1">
        <f t="array" ref="S369">VLOOKUP($E369,$AI$111:$AW$115,COLUMN($AW:$AW)-COLUMN($AH:$AH),FALSE)</f>
        <v>410.28773999999999</v>
      </c>
      <c r="T369" s="104">
        <f t="shared" si="235"/>
        <v>0.62422249595581891</v>
      </c>
      <c r="U369" s="104">
        <f t="shared" si="236"/>
        <v>1587.3210195359968</v>
      </c>
      <c r="V369" s="87" cm="1">
        <f t="array" ref="V369">VLOOKUP($E369,$AI$118:$AW$122,COLUMN($AW:$AW)-COLUMN($AH:$AH),FALSE)</f>
        <v>161.75600000000003</v>
      </c>
      <c r="W369" s="87" t="str">
        <f t="shared" si="240"/>
        <v>Domestic</v>
      </c>
      <c r="X369" s="87" t="str">
        <f t="shared" si="241"/>
        <v>Non-local</v>
      </c>
      <c r="Y369" s="104"/>
      <c r="Z369" s="87" t="str">
        <f t="shared" si="237"/>
        <v>USA</v>
      </c>
      <c r="AA369" s="87" t="str">
        <f t="shared" si="238"/>
        <v>USA</v>
      </c>
      <c r="AB369" s="82" cm="1">
        <f t="array" ref="AB369">VLOOKUP(B369,'GDP per Capita'!$T$2:$V$4235,COLUMN('GDP per Capita'!$V:$V)-COLUMN('GDP per Capita'!$S:$S),FALSE)</f>
        <v>63809.64</v>
      </c>
      <c r="AC369" s="82">
        <f t="shared" si="242"/>
        <v>63809.64</v>
      </c>
      <c r="AD369" s="82">
        <f t="shared" si="243"/>
        <v>63809.64</v>
      </c>
      <c r="AE369" s="88">
        <f t="shared" si="239"/>
        <v>2.4875881129183566E-2</v>
      </c>
    </row>
    <row r="370" spans="1:31">
      <c r="A370" s="77" t="s">
        <v>1073</v>
      </c>
      <c r="B370" s="77">
        <v>369</v>
      </c>
      <c r="C370" s="77" t="s">
        <v>29</v>
      </c>
      <c r="D370" s="77" t="s">
        <v>29</v>
      </c>
      <c r="E370" s="77">
        <v>2020</v>
      </c>
      <c r="F370" s="77">
        <v>34.053690899999999</v>
      </c>
      <c r="G370" s="77">
        <v>-118.2427666</v>
      </c>
      <c r="H370" s="77">
        <v>0</v>
      </c>
      <c r="I370" s="77" t="s">
        <v>881</v>
      </c>
      <c r="J370" s="77">
        <v>43.074761000000002</v>
      </c>
      <c r="K370" s="77">
        <v>-89.383761300000003</v>
      </c>
      <c r="L370" s="77">
        <v>5370.9182333021799</v>
      </c>
      <c r="M370" s="77">
        <v>0.92672871481783203</v>
      </c>
      <c r="N370" s="77">
        <v>0</v>
      </c>
      <c r="O370" s="77">
        <v>644.51018799626104</v>
      </c>
      <c r="P370" s="87" cm="1">
        <f t="array" ref="P370">IF($X370="Non-local",VLOOKUP($E370,$AI$64:$AW$68,COLUMN($AW:$AW)-COLUMN($AH:$AH),FALSE),IF($X370="Unknown",VLOOKUP($E370,$AI$71:$AW$75,COLUMN($AW:$AW)-COLUMN($AH:$AH),FALSE),0))</f>
        <v>224</v>
      </c>
      <c r="Q370" s="87" cm="1">
        <f t="array" ref="Q370">IF($X370="Non-local",VLOOKUP($E370,$AI$40:$AW$44,COLUMN($AW:$AW)-COLUMN($AH:$AH),FALSE),IF($X370="Unknown",VLOOKUP($E370,$AI$47:$AW$51,COLUMN($AW:$AW)-COLUMN($AH:$AH),FALSE),0))</f>
        <v>470.18520000000001</v>
      </c>
      <c r="R370" s="87" cm="1">
        <f t="array" ref="R370">IF($X370="Non-local",VLOOKUP($E370,$AI$88:$AW$92,COLUMN($AW:$AW)-COLUMN($AH:$AH),FALSE),IF($X370="Unknown",VLOOKUP($E370,$AI$95:$AW$99,COLUMN($AW:$AW)-COLUMN($AH:$AH),FALSE),0))</f>
        <v>0.13052013767768686</v>
      </c>
      <c r="S370" s="87" cm="1">
        <f t="array" ref="S370">VLOOKUP($E370,$AI$111:$AW$115,COLUMN($AW:$AW)-COLUMN($AH:$AH),FALSE)</f>
        <v>410.28773999999999</v>
      </c>
      <c r="T370" s="104">
        <f t="shared" si="235"/>
        <v>1.0572488524955188</v>
      </c>
      <c r="U370" s="104">
        <f t="shared" si="236"/>
        <v>1748.9831279962611</v>
      </c>
      <c r="V370" s="87" cm="1">
        <f t="array" ref="V370">VLOOKUP($E370,$AI$118:$AW$122,COLUMN($AW:$AW)-COLUMN($AH:$AH),FALSE)</f>
        <v>161.75600000000003</v>
      </c>
      <c r="W370" s="87" t="str">
        <f t="shared" si="240"/>
        <v>Domestic</v>
      </c>
      <c r="X370" s="87" t="str">
        <f t="shared" si="241"/>
        <v>Non-local</v>
      </c>
      <c r="Y370" s="104"/>
      <c r="Z370" s="87" t="str">
        <f t="shared" si="237"/>
        <v>USA</v>
      </c>
      <c r="AA370" s="87" t="str">
        <f t="shared" si="238"/>
        <v>USA</v>
      </c>
      <c r="AB370" s="82" cm="1">
        <f t="array" ref="AB370">VLOOKUP(B370,'GDP per Capita'!$T$2:$V$4235,COLUMN('GDP per Capita'!$V:$V)-COLUMN('GDP per Capita'!$S:$S),FALSE)</f>
        <v>63809.64</v>
      </c>
      <c r="AC370" s="82">
        <f t="shared" si="242"/>
        <v>63809.64</v>
      </c>
      <c r="AD370" s="82">
        <f t="shared" si="243"/>
        <v>63809.64</v>
      </c>
      <c r="AE370" s="88">
        <f t="shared" si="239"/>
        <v>2.7409387170908052E-2</v>
      </c>
    </row>
    <row r="371" spans="1:31">
      <c r="A371" s="77" t="s">
        <v>1074</v>
      </c>
      <c r="B371" s="77">
        <v>370</v>
      </c>
      <c r="C371" s="77" t="s">
        <v>29</v>
      </c>
      <c r="D371" s="77" t="s">
        <v>29</v>
      </c>
      <c r="E371" s="77">
        <v>2020</v>
      </c>
      <c r="F371" s="77">
        <v>42.439603900000002</v>
      </c>
      <c r="G371" s="77">
        <v>-76.496801899999994</v>
      </c>
      <c r="H371" s="77">
        <v>0</v>
      </c>
      <c r="I371" s="77" t="s">
        <v>881</v>
      </c>
      <c r="J371" s="77">
        <v>43.074761000000002</v>
      </c>
      <c r="K371" s="77">
        <v>-89.383761300000003</v>
      </c>
      <c r="L371" s="77">
        <v>2106.92778501252</v>
      </c>
      <c r="M371" s="77">
        <v>0.43984050707508299</v>
      </c>
      <c r="N371" s="77">
        <v>0</v>
      </c>
      <c r="O371" s="77">
        <v>404.530134722404</v>
      </c>
      <c r="P371" s="87" cm="1">
        <f t="array" ref="P371">IF($X371="Non-local",VLOOKUP($E371,$AI$64:$AW$68,COLUMN($AW:$AW)-COLUMN($AH:$AH),FALSE),IF($X371="Unknown",VLOOKUP($E371,$AI$71:$AW$75,COLUMN($AW:$AW)-COLUMN($AH:$AH),FALSE),0))</f>
        <v>224</v>
      </c>
      <c r="Q371" s="87" cm="1">
        <f t="array" ref="Q371">IF($X371="Non-local",VLOOKUP($E371,$AI$40:$AW$44,COLUMN($AW:$AW)-COLUMN($AH:$AH),FALSE),IF($X371="Unknown",VLOOKUP($E371,$AI$47:$AW$51,COLUMN($AW:$AW)-COLUMN($AH:$AH),FALSE),0))</f>
        <v>470.18520000000001</v>
      </c>
      <c r="R371" s="87" cm="1">
        <f t="array" ref="R371">IF($X371="Non-local",VLOOKUP($E371,$AI$88:$AW$92,COLUMN($AW:$AW)-COLUMN($AH:$AH),FALSE),IF($X371="Unknown",VLOOKUP($E371,$AI$95:$AW$99,COLUMN($AW:$AW)-COLUMN($AH:$AH),FALSE),0))</f>
        <v>0.13052013767768686</v>
      </c>
      <c r="S371" s="87" cm="1">
        <f t="array" ref="S371">VLOOKUP($E371,$AI$111:$AW$115,COLUMN($AW:$AW)-COLUMN($AH:$AH),FALSE)</f>
        <v>410.28773999999999</v>
      </c>
      <c r="T371" s="104">
        <f t="shared" si="235"/>
        <v>0.57036064475276982</v>
      </c>
      <c r="U371" s="104">
        <f t="shared" si="236"/>
        <v>1509.0030747224039</v>
      </c>
      <c r="V371" s="87" cm="1">
        <f t="array" ref="V371">VLOOKUP($E371,$AI$118:$AW$122,COLUMN($AW:$AW)-COLUMN($AH:$AH),FALSE)</f>
        <v>161.75600000000003</v>
      </c>
      <c r="W371" s="87" t="str">
        <f t="shared" si="240"/>
        <v>Domestic</v>
      </c>
      <c r="X371" s="87" t="str">
        <f t="shared" si="241"/>
        <v>Non-local</v>
      </c>
      <c r="Y371" s="104"/>
      <c r="Z371" s="87" t="str">
        <f t="shared" si="237"/>
        <v>USA</v>
      </c>
      <c r="AA371" s="87" t="str">
        <f t="shared" si="238"/>
        <v>USA</v>
      </c>
      <c r="AB371" s="82" cm="1">
        <f t="array" ref="AB371">VLOOKUP(B371,'GDP per Capita'!$T$2:$V$4235,COLUMN('GDP per Capita'!$V:$V)-COLUMN('GDP per Capita'!$S:$S),FALSE)</f>
        <v>63809.64</v>
      </c>
      <c r="AC371" s="82">
        <f t="shared" si="242"/>
        <v>63809.64</v>
      </c>
      <c r="AD371" s="82">
        <f t="shared" si="243"/>
        <v>63809.64</v>
      </c>
      <c r="AE371" s="88">
        <f t="shared" si="239"/>
        <v>2.3648512587164008E-2</v>
      </c>
    </row>
    <row r="372" spans="1:31">
      <c r="A372" s="77" t="s">
        <v>956</v>
      </c>
      <c r="B372" s="77">
        <v>371</v>
      </c>
      <c r="C372" s="77" t="s">
        <v>29</v>
      </c>
      <c r="D372" s="77" t="s">
        <v>29</v>
      </c>
      <c r="E372" s="77">
        <v>2020</v>
      </c>
      <c r="F372" s="77">
        <v>38.626417799999999</v>
      </c>
      <c r="G372" s="77">
        <v>-90.199837799999997</v>
      </c>
      <c r="H372" s="77">
        <v>0</v>
      </c>
      <c r="I372" s="77" t="s">
        <v>881</v>
      </c>
      <c r="J372" s="77">
        <v>43.074761000000002</v>
      </c>
      <c r="K372" s="77">
        <v>-89.383761300000003</v>
      </c>
      <c r="L372" s="77">
        <v>998.732090493378</v>
      </c>
      <c r="M372" s="77">
        <v>0.29350905551731998</v>
      </c>
      <c r="N372" s="77">
        <v>0</v>
      </c>
      <c r="O372" s="77">
        <v>191.75656137472799</v>
      </c>
      <c r="P372" s="87" cm="1">
        <f t="array" ref="P372">IF($X372="Non-local",VLOOKUP($E372,$AI$64:$AW$68,COLUMN($AW:$AW)-COLUMN($AH:$AH),FALSE),IF($X372="Unknown",VLOOKUP($E372,$AI$71:$AW$75,COLUMN($AW:$AW)-COLUMN($AH:$AH),FALSE),0))</f>
        <v>224</v>
      </c>
      <c r="Q372" s="87" cm="1">
        <f t="array" ref="Q372">IF($X372="Non-local",VLOOKUP($E372,$AI$40:$AW$44,COLUMN($AW:$AW)-COLUMN($AH:$AH),FALSE),IF($X372="Unknown",VLOOKUP($E372,$AI$47:$AW$51,COLUMN($AW:$AW)-COLUMN($AH:$AH),FALSE),0))</f>
        <v>470.18520000000001</v>
      </c>
      <c r="R372" s="87" cm="1">
        <f t="array" ref="R372">IF($X372="Non-local",VLOOKUP($E372,$AI$88:$AW$92,COLUMN($AW:$AW)-COLUMN($AH:$AH),FALSE),IF($X372="Unknown",VLOOKUP($E372,$AI$95:$AW$99,COLUMN($AW:$AW)-COLUMN($AH:$AH),FALSE),0))</f>
        <v>0.13052013767768686</v>
      </c>
      <c r="S372" s="87" cm="1">
        <f t="array" ref="S372">VLOOKUP($E372,$AI$111:$AW$115,COLUMN($AW:$AW)-COLUMN($AH:$AH),FALSE)</f>
        <v>410.28773999999999</v>
      </c>
      <c r="T372" s="104">
        <f t="shared" si="235"/>
        <v>0.42402919319500687</v>
      </c>
      <c r="U372" s="104">
        <f t="shared" si="236"/>
        <v>1296.229501374728</v>
      </c>
      <c r="V372" s="87" cm="1">
        <f t="array" ref="V372">VLOOKUP($E372,$AI$118:$AW$122,COLUMN($AW:$AW)-COLUMN($AH:$AH),FALSE)</f>
        <v>161.75600000000003</v>
      </c>
      <c r="W372" s="87" t="str">
        <f t="shared" si="240"/>
        <v>Domestic</v>
      </c>
      <c r="X372" s="87" t="str">
        <f t="shared" si="241"/>
        <v>Non-local</v>
      </c>
      <c r="Y372" s="104"/>
      <c r="Z372" s="87" t="str">
        <f t="shared" si="237"/>
        <v>USA</v>
      </c>
      <c r="AA372" s="87" t="str">
        <f t="shared" si="238"/>
        <v>USA</v>
      </c>
      <c r="AB372" s="82" cm="1">
        <f t="array" ref="AB372">VLOOKUP(B372,'GDP per Capita'!$T$2:$V$4235,COLUMN('GDP per Capita'!$V:$V)-COLUMN('GDP per Capita'!$S:$S),FALSE)</f>
        <v>63809.64</v>
      </c>
      <c r="AC372" s="82">
        <f t="shared" si="242"/>
        <v>63809.64</v>
      </c>
      <c r="AD372" s="82">
        <f t="shared" si="243"/>
        <v>63809.64</v>
      </c>
      <c r="AE372" s="88">
        <f t="shared" si="239"/>
        <v>2.0314007434844138E-2</v>
      </c>
    </row>
    <row r="373" spans="1:31">
      <c r="A373" s="77" t="s">
        <v>1075</v>
      </c>
      <c r="B373" s="77">
        <v>372</v>
      </c>
      <c r="C373" s="77" t="s">
        <v>29</v>
      </c>
      <c r="D373" s="77" t="s">
        <v>29</v>
      </c>
      <c r="E373" s="77">
        <v>2020</v>
      </c>
      <c r="F373" s="77">
        <v>37.8347342</v>
      </c>
      <c r="G373" s="77">
        <v>-97.373375899999999</v>
      </c>
      <c r="H373" s="77">
        <v>0</v>
      </c>
      <c r="I373" s="77" t="s">
        <v>881</v>
      </c>
      <c r="J373" s="77">
        <v>43.074761000000002</v>
      </c>
      <c r="K373" s="77">
        <v>-89.383761300000003</v>
      </c>
      <c r="L373" s="77">
        <v>1783.42936854448</v>
      </c>
      <c r="M373" s="77">
        <v>0.397124231337388</v>
      </c>
      <c r="N373" s="77">
        <v>0</v>
      </c>
      <c r="O373" s="77">
        <v>342.41843876054003</v>
      </c>
      <c r="P373" s="87" cm="1">
        <f t="array" ref="P373">IF($X373="Non-local",VLOOKUP($E373,$AI$64:$AW$68,COLUMN($AW:$AW)-COLUMN($AH:$AH),FALSE),IF($X373="Unknown",VLOOKUP($E373,$AI$71:$AW$75,COLUMN($AW:$AW)-COLUMN($AH:$AH),FALSE),0))</f>
        <v>224</v>
      </c>
      <c r="Q373" s="87" cm="1">
        <f t="array" ref="Q373">IF($X373="Non-local",VLOOKUP($E373,$AI$40:$AW$44,COLUMN($AW:$AW)-COLUMN($AH:$AH),FALSE),IF($X373="Unknown",VLOOKUP($E373,$AI$47:$AW$51,COLUMN($AW:$AW)-COLUMN($AH:$AH),FALSE),0))</f>
        <v>470.18520000000001</v>
      </c>
      <c r="R373" s="87" cm="1">
        <f t="array" ref="R373">IF($X373="Non-local",VLOOKUP($E373,$AI$88:$AW$92,COLUMN($AW:$AW)-COLUMN($AH:$AH),FALSE),IF($X373="Unknown",VLOOKUP($E373,$AI$95:$AW$99,COLUMN($AW:$AW)-COLUMN($AH:$AH),FALSE),0))</f>
        <v>0.13052013767768686</v>
      </c>
      <c r="S373" s="87" cm="1">
        <f t="array" ref="S373">VLOOKUP($E373,$AI$111:$AW$115,COLUMN($AW:$AW)-COLUMN($AH:$AH),FALSE)</f>
        <v>410.28773999999999</v>
      </c>
      <c r="T373" s="104">
        <f t="shared" si="235"/>
        <v>0.52764436901507483</v>
      </c>
      <c r="U373" s="104">
        <f t="shared" si="236"/>
        <v>1446.89137876054</v>
      </c>
      <c r="V373" s="87" cm="1">
        <f t="array" ref="V373">VLOOKUP($E373,$AI$118:$AW$122,COLUMN($AW:$AW)-COLUMN($AH:$AH),FALSE)</f>
        <v>161.75600000000003</v>
      </c>
      <c r="W373" s="87" t="str">
        <f t="shared" si="240"/>
        <v>Domestic</v>
      </c>
      <c r="X373" s="87" t="str">
        <f t="shared" si="241"/>
        <v>Non-local</v>
      </c>
      <c r="Y373" s="104"/>
      <c r="Z373" s="87" t="str">
        <f t="shared" si="237"/>
        <v>USA</v>
      </c>
      <c r="AA373" s="87" t="str">
        <f t="shared" si="238"/>
        <v>USA</v>
      </c>
      <c r="AB373" s="82" cm="1">
        <f t="array" ref="AB373">VLOOKUP(B373,'GDP per Capita'!$T$2:$V$4235,COLUMN('GDP per Capita'!$V:$V)-COLUMN('GDP per Capita'!$S:$S),FALSE)</f>
        <v>63809.64</v>
      </c>
      <c r="AC373" s="82">
        <f t="shared" si="242"/>
        <v>63809.64</v>
      </c>
      <c r="AD373" s="82">
        <f t="shared" si="243"/>
        <v>63809.64</v>
      </c>
      <c r="AE373" s="88">
        <f t="shared" si="239"/>
        <v>2.2675122109457754E-2</v>
      </c>
    </row>
    <row r="374" spans="1:31">
      <c r="A374" s="77" t="s">
        <v>1006</v>
      </c>
      <c r="B374" s="77">
        <v>373</v>
      </c>
      <c r="C374" s="77" t="s">
        <v>29</v>
      </c>
      <c r="D374" s="77" t="s">
        <v>29</v>
      </c>
      <c r="E374" s="77">
        <v>2020</v>
      </c>
      <c r="F374" s="77">
        <v>38.995946099999998</v>
      </c>
      <c r="G374" s="77">
        <v>-77.0276230999999</v>
      </c>
      <c r="H374" s="77">
        <v>0</v>
      </c>
      <c r="I374" s="77" t="s">
        <v>881</v>
      </c>
      <c r="J374" s="77">
        <v>43.074761000000002</v>
      </c>
      <c r="K374" s="77">
        <v>-89.383761300000003</v>
      </c>
      <c r="L374" s="77">
        <v>2259.6316521691901</v>
      </c>
      <c r="M374" s="77">
        <v>0.460004254913152</v>
      </c>
      <c r="N374" s="77">
        <v>0</v>
      </c>
      <c r="O374" s="77">
        <v>433.84927721648398</v>
      </c>
      <c r="P374" s="87" cm="1">
        <f t="array" ref="P374">IF($X374="Non-local",VLOOKUP($E374,$AI$64:$AW$68,COLUMN($AW:$AW)-COLUMN($AH:$AH),FALSE),IF($X374="Unknown",VLOOKUP($E374,$AI$71:$AW$75,COLUMN($AW:$AW)-COLUMN($AH:$AH),FALSE),0))</f>
        <v>224</v>
      </c>
      <c r="Q374" s="87" cm="1">
        <f t="array" ref="Q374">IF($X374="Non-local",VLOOKUP($E374,$AI$40:$AW$44,COLUMN($AW:$AW)-COLUMN($AH:$AH),FALSE),IF($X374="Unknown",VLOOKUP($E374,$AI$47:$AW$51,COLUMN($AW:$AW)-COLUMN($AH:$AH),FALSE),0))</f>
        <v>470.18520000000001</v>
      </c>
      <c r="R374" s="87" cm="1">
        <f t="array" ref="R374">IF($X374="Non-local",VLOOKUP($E374,$AI$88:$AW$92,COLUMN($AW:$AW)-COLUMN($AH:$AH),FALSE),IF($X374="Unknown",VLOOKUP($E374,$AI$95:$AW$99,COLUMN($AW:$AW)-COLUMN($AH:$AH),FALSE),0))</f>
        <v>0.13052013767768686</v>
      </c>
      <c r="S374" s="87" cm="1">
        <f t="array" ref="S374">VLOOKUP($E374,$AI$111:$AW$115,COLUMN($AW:$AW)-COLUMN($AH:$AH),FALSE)</f>
        <v>410.28773999999999</v>
      </c>
      <c r="T374" s="104">
        <f t="shared" si="235"/>
        <v>0.59052439259083889</v>
      </c>
      <c r="U374" s="104">
        <f t="shared" si="236"/>
        <v>1538.322217216484</v>
      </c>
      <c r="V374" s="87" cm="1">
        <f t="array" ref="V374">VLOOKUP($E374,$AI$118:$AW$122,COLUMN($AW:$AW)-COLUMN($AH:$AH),FALSE)</f>
        <v>161.75600000000003</v>
      </c>
      <c r="W374" s="87" t="str">
        <f t="shared" si="240"/>
        <v>Domestic</v>
      </c>
      <c r="X374" s="87" t="str">
        <f t="shared" si="241"/>
        <v>Non-local</v>
      </c>
      <c r="Y374" s="104"/>
      <c r="Z374" s="87" t="str">
        <f t="shared" si="237"/>
        <v>USA</v>
      </c>
      <c r="AA374" s="87" t="str">
        <f t="shared" si="238"/>
        <v>USA</v>
      </c>
      <c r="AB374" s="82" cm="1">
        <f t="array" ref="AB374">VLOOKUP(B374,'GDP per Capita'!$T$2:$V$4235,COLUMN('GDP per Capita'!$V:$V)-COLUMN('GDP per Capita'!$S:$S),FALSE)</f>
        <v>63809.64</v>
      </c>
      <c r="AC374" s="82">
        <f t="shared" si="242"/>
        <v>63809.64</v>
      </c>
      <c r="AD374" s="82">
        <f t="shared" si="243"/>
        <v>63809.64</v>
      </c>
      <c r="AE374" s="88">
        <f t="shared" si="239"/>
        <v>2.4107990849289919E-2</v>
      </c>
    </row>
    <row r="375" spans="1:31">
      <c r="A375" s="77" t="s">
        <v>1076</v>
      </c>
      <c r="B375" s="77">
        <v>374</v>
      </c>
      <c r="C375" s="77" t="s">
        <v>29</v>
      </c>
      <c r="D375" s="77" t="s">
        <v>29</v>
      </c>
      <c r="E375" s="77">
        <v>2020</v>
      </c>
      <c r="F375" s="77">
        <v>45.520247099999999</v>
      </c>
      <c r="G375" s="77">
        <v>-122.6741949</v>
      </c>
      <c r="H375" s="77">
        <v>0</v>
      </c>
      <c r="I375" s="77" t="s">
        <v>881</v>
      </c>
      <c r="J375" s="77">
        <v>43.074761000000002</v>
      </c>
      <c r="K375" s="77">
        <v>-89.383761300000003</v>
      </c>
      <c r="L375" s="77">
        <v>5288.39992440472</v>
      </c>
      <c r="M375" s="77">
        <v>0.91556388548447598</v>
      </c>
      <c r="N375" s="77">
        <v>0</v>
      </c>
      <c r="O375" s="77">
        <v>634.60799092856598</v>
      </c>
      <c r="P375" s="87" cm="1">
        <f t="array" ref="P375">IF($X375="Non-local",VLOOKUP($E375,$AI$64:$AW$68,COLUMN($AW:$AW)-COLUMN($AH:$AH),FALSE),IF($X375="Unknown",VLOOKUP($E375,$AI$71:$AW$75,COLUMN($AW:$AW)-COLUMN($AH:$AH),FALSE),0))</f>
        <v>224</v>
      </c>
      <c r="Q375" s="87" cm="1">
        <f t="array" ref="Q375">IF($X375="Non-local",VLOOKUP($E375,$AI$40:$AW$44,COLUMN($AW:$AW)-COLUMN($AH:$AH),FALSE),IF($X375="Unknown",VLOOKUP($E375,$AI$47:$AW$51,COLUMN($AW:$AW)-COLUMN($AH:$AH),FALSE),0))</f>
        <v>470.18520000000001</v>
      </c>
      <c r="R375" s="87" cm="1">
        <f t="array" ref="R375">IF($X375="Non-local",VLOOKUP($E375,$AI$88:$AW$92,COLUMN($AW:$AW)-COLUMN($AH:$AH),FALSE),IF($X375="Unknown",VLOOKUP($E375,$AI$95:$AW$99,COLUMN($AW:$AW)-COLUMN($AH:$AH),FALSE),0))</f>
        <v>0.13052013767768686</v>
      </c>
      <c r="S375" s="87" cm="1">
        <f t="array" ref="S375">VLOOKUP($E375,$AI$111:$AW$115,COLUMN($AW:$AW)-COLUMN($AH:$AH),FALSE)</f>
        <v>410.28773999999999</v>
      </c>
      <c r="T375" s="104">
        <f t="shared" si="235"/>
        <v>1.0460840231621629</v>
      </c>
      <c r="U375" s="104">
        <f t="shared" si="236"/>
        <v>1739.080930928566</v>
      </c>
      <c r="V375" s="87" cm="1">
        <f t="array" ref="V375">VLOOKUP($E375,$AI$118:$AW$122,COLUMN($AW:$AW)-COLUMN($AH:$AH),FALSE)</f>
        <v>161.75600000000003</v>
      </c>
      <c r="W375" s="87" t="str">
        <f t="shared" si="240"/>
        <v>Domestic</v>
      </c>
      <c r="X375" s="87" t="str">
        <f t="shared" si="241"/>
        <v>Non-local</v>
      </c>
      <c r="Y375" s="104"/>
      <c r="Z375" s="87" t="str">
        <f t="shared" si="237"/>
        <v>USA</v>
      </c>
      <c r="AA375" s="87" t="str">
        <f t="shared" si="238"/>
        <v>USA</v>
      </c>
      <c r="AB375" s="82" cm="1">
        <f t="array" ref="AB375">VLOOKUP(B375,'GDP per Capita'!$T$2:$V$4235,COLUMN('GDP per Capita'!$V:$V)-COLUMN('GDP per Capita'!$S:$S),FALSE)</f>
        <v>63809.64</v>
      </c>
      <c r="AC375" s="82">
        <f t="shared" si="242"/>
        <v>63809.64</v>
      </c>
      <c r="AD375" s="82">
        <f t="shared" si="243"/>
        <v>63809.64</v>
      </c>
      <c r="AE375" s="88">
        <f t="shared" si="239"/>
        <v>2.725420376809156E-2</v>
      </c>
    </row>
    <row r="376" spans="1:31">
      <c r="A376" s="77" t="s">
        <v>920</v>
      </c>
      <c r="B376" s="77">
        <v>375</v>
      </c>
      <c r="C376" s="77" t="s">
        <v>29</v>
      </c>
      <c r="D376" s="77" t="s">
        <v>29</v>
      </c>
      <c r="E376" s="77">
        <v>2020</v>
      </c>
      <c r="F376" s="77">
        <v>32.222876499999998</v>
      </c>
      <c r="G376" s="77">
        <v>-110.9748477</v>
      </c>
      <c r="H376" s="77">
        <v>0</v>
      </c>
      <c r="I376" s="77" t="s">
        <v>881</v>
      </c>
      <c r="J376" s="77">
        <v>43.074761000000002</v>
      </c>
      <c r="K376" s="77">
        <v>-89.383761300000003</v>
      </c>
      <c r="L376" s="77">
        <v>4482.5152870161</v>
      </c>
      <c r="M376" s="77">
        <v>0.798937533590652</v>
      </c>
      <c r="N376" s="77">
        <v>0</v>
      </c>
      <c r="O376" s="77">
        <v>537.90183444193201</v>
      </c>
      <c r="P376" s="87" cm="1">
        <f t="array" ref="P376">IF($X376="Non-local",VLOOKUP($E376,$AI$64:$AW$68,COLUMN($AW:$AW)-COLUMN($AH:$AH),FALSE),IF($X376="Unknown",VLOOKUP($E376,$AI$71:$AW$75,COLUMN($AW:$AW)-COLUMN($AH:$AH),FALSE),0))</f>
        <v>224</v>
      </c>
      <c r="Q376" s="87" cm="1">
        <f t="array" ref="Q376">IF($X376="Non-local",VLOOKUP($E376,$AI$40:$AW$44,COLUMN($AW:$AW)-COLUMN($AH:$AH),FALSE),IF($X376="Unknown",VLOOKUP($E376,$AI$47:$AW$51,COLUMN($AW:$AW)-COLUMN($AH:$AH),FALSE),0))</f>
        <v>470.18520000000001</v>
      </c>
      <c r="R376" s="87" cm="1">
        <f t="array" ref="R376">IF($X376="Non-local",VLOOKUP($E376,$AI$88:$AW$92,COLUMN($AW:$AW)-COLUMN($AH:$AH),FALSE),IF($X376="Unknown",VLOOKUP($E376,$AI$95:$AW$99,COLUMN($AW:$AW)-COLUMN($AH:$AH),FALSE),0))</f>
        <v>0.13052013767768686</v>
      </c>
      <c r="S376" s="87" cm="1">
        <f t="array" ref="S376">VLOOKUP($E376,$AI$111:$AW$115,COLUMN($AW:$AW)-COLUMN($AH:$AH),FALSE)</f>
        <v>410.28773999999999</v>
      </c>
      <c r="T376" s="104">
        <f t="shared" si="235"/>
        <v>0.92945767126833889</v>
      </c>
      <c r="U376" s="104">
        <f t="shared" si="236"/>
        <v>1642.374774441932</v>
      </c>
      <c r="V376" s="87" cm="1">
        <f t="array" ref="V376">VLOOKUP($E376,$AI$118:$AW$122,COLUMN($AW:$AW)-COLUMN($AH:$AH),FALSE)</f>
        <v>161.75600000000003</v>
      </c>
      <c r="W376" s="87" t="str">
        <f t="shared" si="240"/>
        <v>Domestic</v>
      </c>
      <c r="X376" s="87" t="str">
        <f t="shared" si="241"/>
        <v>Non-local</v>
      </c>
      <c r="Y376" s="104"/>
      <c r="Z376" s="87" t="str">
        <f t="shared" si="237"/>
        <v>USA</v>
      </c>
      <c r="AA376" s="87" t="str">
        <f t="shared" si="238"/>
        <v>USA</v>
      </c>
      <c r="AB376" s="82" cm="1">
        <f t="array" ref="AB376">VLOOKUP(B376,'GDP per Capita'!$T$2:$V$4235,COLUMN('GDP per Capita'!$V:$V)-COLUMN('GDP per Capita'!$S:$S),FALSE)</f>
        <v>63809.64</v>
      </c>
      <c r="AC376" s="82">
        <f t="shared" si="242"/>
        <v>63809.64</v>
      </c>
      <c r="AD376" s="82">
        <f t="shared" si="243"/>
        <v>63809.64</v>
      </c>
      <c r="AE376" s="88">
        <f t="shared" si="239"/>
        <v>2.5738662284287013E-2</v>
      </c>
    </row>
    <row r="377" spans="1:31">
      <c r="A377" s="77" t="s">
        <v>927</v>
      </c>
      <c r="B377" s="77">
        <v>376</v>
      </c>
      <c r="C377" s="77" t="s">
        <v>29</v>
      </c>
      <c r="D377" s="77" t="s">
        <v>29</v>
      </c>
      <c r="E377" s="77">
        <v>2020</v>
      </c>
      <c r="F377" s="77">
        <v>34.147645199999999</v>
      </c>
      <c r="G377" s="77">
        <v>-118.1444779</v>
      </c>
      <c r="H377" s="77">
        <v>0</v>
      </c>
      <c r="I377" s="77" t="s">
        <v>881</v>
      </c>
      <c r="J377" s="77">
        <v>43.074761000000002</v>
      </c>
      <c r="K377" s="77">
        <v>-89.383761300000003</v>
      </c>
      <c r="L377" s="77">
        <v>5344.7305889170102</v>
      </c>
      <c r="M377" s="77">
        <v>0.923184194272757</v>
      </c>
      <c r="N377" s="77">
        <v>0</v>
      </c>
      <c r="O377" s="77">
        <v>641.367670670042</v>
      </c>
      <c r="P377" s="87" cm="1">
        <f t="array" ref="P377">IF($X377="Non-local",VLOOKUP($E377,$AI$64:$AW$68,COLUMN($AW:$AW)-COLUMN($AH:$AH),FALSE),IF($X377="Unknown",VLOOKUP($E377,$AI$71:$AW$75,COLUMN($AW:$AW)-COLUMN($AH:$AH),FALSE),0))</f>
        <v>224</v>
      </c>
      <c r="Q377" s="87" cm="1">
        <f t="array" ref="Q377">IF($X377="Non-local",VLOOKUP($E377,$AI$40:$AW$44,COLUMN($AW:$AW)-COLUMN($AH:$AH),FALSE),IF($X377="Unknown",VLOOKUP($E377,$AI$47:$AW$51,COLUMN($AW:$AW)-COLUMN($AH:$AH),FALSE),0))</f>
        <v>470.18520000000001</v>
      </c>
      <c r="R377" s="87" cm="1">
        <f t="array" ref="R377">IF($X377="Non-local",VLOOKUP($E377,$AI$88:$AW$92,COLUMN($AW:$AW)-COLUMN($AH:$AH),FALSE),IF($X377="Unknown",VLOOKUP($E377,$AI$95:$AW$99,COLUMN($AW:$AW)-COLUMN($AH:$AH),FALSE),0))</f>
        <v>0.13052013767768686</v>
      </c>
      <c r="S377" s="87" cm="1">
        <f t="array" ref="S377">VLOOKUP($E377,$AI$111:$AW$115,COLUMN($AW:$AW)-COLUMN($AH:$AH),FALSE)</f>
        <v>410.28773999999999</v>
      </c>
      <c r="T377" s="104">
        <f t="shared" si="235"/>
        <v>1.0537043319504438</v>
      </c>
      <c r="U377" s="104">
        <f t="shared" si="236"/>
        <v>1745.840610670042</v>
      </c>
      <c r="V377" s="87" cm="1">
        <f t="array" ref="V377">VLOOKUP($E377,$AI$118:$AW$122,COLUMN($AW:$AW)-COLUMN($AH:$AH),FALSE)</f>
        <v>161.75600000000003</v>
      </c>
      <c r="W377" s="87" t="str">
        <f t="shared" si="240"/>
        <v>Domestic</v>
      </c>
      <c r="X377" s="87" t="str">
        <f t="shared" si="241"/>
        <v>Non-local</v>
      </c>
      <c r="Y377" s="104"/>
      <c r="Z377" s="87" t="str">
        <f t="shared" si="237"/>
        <v>USA</v>
      </c>
      <c r="AA377" s="87" t="str">
        <f t="shared" si="238"/>
        <v>USA</v>
      </c>
      <c r="AB377" s="82" cm="1">
        <f t="array" ref="AB377">VLOOKUP(B377,'GDP per Capita'!$T$2:$V$4235,COLUMN('GDP per Capita'!$V:$V)-COLUMN('GDP per Capita'!$S:$S),FALSE)</f>
        <v>63809.64</v>
      </c>
      <c r="AC377" s="82">
        <f t="shared" si="242"/>
        <v>63809.64</v>
      </c>
      <c r="AD377" s="82">
        <f t="shared" si="243"/>
        <v>63809.64</v>
      </c>
      <c r="AE377" s="88">
        <f t="shared" si="239"/>
        <v>2.7360138854725432E-2</v>
      </c>
    </row>
    <row r="378" spans="1:31">
      <c r="A378" s="77" t="s">
        <v>1077</v>
      </c>
      <c r="B378" s="77">
        <v>377</v>
      </c>
      <c r="C378" s="77" t="s">
        <v>29</v>
      </c>
      <c r="D378" s="77" t="s">
        <v>29</v>
      </c>
      <c r="E378" s="77">
        <v>2020</v>
      </c>
      <c r="F378" s="77">
        <v>33.748331100000001</v>
      </c>
      <c r="G378" s="77">
        <v>-118.37076829999999</v>
      </c>
      <c r="H378" s="77">
        <v>0</v>
      </c>
      <c r="I378" s="77" t="s">
        <v>881</v>
      </c>
      <c r="J378" s="77">
        <v>43.074761000000002</v>
      </c>
      <c r="K378" s="77">
        <v>-89.383761300000003</v>
      </c>
      <c r="L378" s="77">
        <v>5425.9509774203298</v>
      </c>
      <c r="M378" s="77">
        <v>0.93418138336266299</v>
      </c>
      <c r="N378" s="77">
        <v>0</v>
      </c>
      <c r="O378" s="77">
        <v>651.11411729043903</v>
      </c>
      <c r="P378" s="87" cm="1">
        <f t="array" ref="P378">IF($X378="Non-local",VLOOKUP($E378,$AI$64:$AW$68,COLUMN($AW:$AW)-COLUMN($AH:$AH),FALSE),IF($X378="Unknown",VLOOKUP($E378,$AI$71:$AW$75,COLUMN($AW:$AW)-COLUMN($AH:$AH),FALSE),0))</f>
        <v>224</v>
      </c>
      <c r="Q378" s="87" cm="1">
        <f t="array" ref="Q378">IF($X378="Non-local",VLOOKUP($E378,$AI$40:$AW$44,COLUMN($AW:$AW)-COLUMN($AH:$AH),FALSE),IF($X378="Unknown",VLOOKUP($E378,$AI$47:$AW$51,COLUMN($AW:$AW)-COLUMN($AH:$AH),FALSE),0))</f>
        <v>470.18520000000001</v>
      </c>
      <c r="R378" s="87" cm="1">
        <f t="array" ref="R378">IF($X378="Non-local",VLOOKUP($E378,$AI$88:$AW$92,COLUMN($AW:$AW)-COLUMN($AH:$AH),FALSE),IF($X378="Unknown",VLOOKUP($E378,$AI$95:$AW$99,COLUMN($AW:$AW)-COLUMN($AH:$AH),FALSE),0))</f>
        <v>0.13052013767768686</v>
      </c>
      <c r="S378" s="87" cm="1">
        <f t="array" ref="S378">VLOOKUP($E378,$AI$111:$AW$115,COLUMN($AW:$AW)-COLUMN($AH:$AH),FALSE)</f>
        <v>410.28773999999999</v>
      </c>
      <c r="T378" s="104">
        <f t="shared" si="235"/>
        <v>1.0647015210403499</v>
      </c>
      <c r="U378" s="104">
        <f t="shared" si="236"/>
        <v>1755.5870572904389</v>
      </c>
      <c r="V378" s="87" cm="1">
        <f t="array" ref="V378">VLOOKUP($E378,$AI$118:$AW$122,COLUMN($AW:$AW)-COLUMN($AH:$AH),FALSE)</f>
        <v>161.75600000000003</v>
      </c>
      <c r="W378" s="87" t="str">
        <f t="shared" si="240"/>
        <v>Domestic</v>
      </c>
      <c r="X378" s="87" t="str">
        <f t="shared" si="241"/>
        <v>Non-local</v>
      </c>
      <c r="Y378" s="104"/>
      <c r="Z378" s="87" t="str">
        <f t="shared" si="237"/>
        <v>USA</v>
      </c>
      <c r="AA378" s="87" t="str">
        <f t="shared" si="238"/>
        <v>USA</v>
      </c>
      <c r="AB378" s="82" cm="1">
        <f t="array" ref="AB378">VLOOKUP(B378,'GDP per Capita'!$T$2:$V$4235,COLUMN('GDP per Capita'!$V:$V)-COLUMN('GDP per Capita'!$S:$S),FALSE)</f>
        <v>63809.64</v>
      </c>
      <c r="AC378" s="82">
        <f t="shared" si="242"/>
        <v>63809.64</v>
      </c>
      <c r="AD378" s="82">
        <f t="shared" si="243"/>
        <v>63809.64</v>
      </c>
      <c r="AE378" s="88">
        <f t="shared" si="239"/>
        <v>2.7512881396767618E-2</v>
      </c>
    </row>
    <row r="379" spans="1:31">
      <c r="A379" s="77" t="s">
        <v>927</v>
      </c>
      <c r="B379" s="77">
        <v>378</v>
      </c>
      <c r="C379" s="77" t="s">
        <v>29</v>
      </c>
      <c r="D379" s="77" t="s">
        <v>29</v>
      </c>
      <c r="E379" s="77">
        <v>2020</v>
      </c>
      <c r="F379" s="77">
        <v>34.147645199999999</v>
      </c>
      <c r="G379" s="77">
        <v>-118.1444779</v>
      </c>
      <c r="H379" s="77">
        <v>0</v>
      </c>
      <c r="I379" s="77" t="s">
        <v>881</v>
      </c>
      <c r="J379" s="77">
        <v>43.074761000000002</v>
      </c>
      <c r="K379" s="77">
        <v>-89.383761300000003</v>
      </c>
      <c r="L379" s="77">
        <v>5344.7305889170102</v>
      </c>
      <c r="M379" s="77">
        <v>0.923184194272757</v>
      </c>
      <c r="N379" s="77">
        <v>0</v>
      </c>
      <c r="O379" s="77">
        <v>641.367670670042</v>
      </c>
      <c r="P379" s="87" cm="1">
        <f t="array" ref="P379">IF($X379="Non-local",VLOOKUP($E379,$AI$64:$AW$68,COLUMN($AW:$AW)-COLUMN($AH:$AH),FALSE),IF($X379="Unknown",VLOOKUP($E379,$AI$71:$AW$75,COLUMN($AW:$AW)-COLUMN($AH:$AH),FALSE),0))</f>
        <v>224</v>
      </c>
      <c r="Q379" s="87" cm="1">
        <f t="array" ref="Q379">IF($X379="Non-local",VLOOKUP($E379,$AI$40:$AW$44,COLUMN($AW:$AW)-COLUMN($AH:$AH),FALSE),IF($X379="Unknown",VLOOKUP($E379,$AI$47:$AW$51,COLUMN($AW:$AW)-COLUMN($AH:$AH),FALSE),0))</f>
        <v>470.18520000000001</v>
      </c>
      <c r="R379" s="87" cm="1">
        <f t="array" ref="R379">IF($X379="Non-local",VLOOKUP($E379,$AI$88:$AW$92,COLUMN($AW:$AW)-COLUMN($AH:$AH),FALSE),IF($X379="Unknown",VLOOKUP($E379,$AI$95:$AW$99,COLUMN($AW:$AW)-COLUMN($AH:$AH),FALSE),0))</f>
        <v>0.13052013767768686</v>
      </c>
      <c r="S379" s="87" cm="1">
        <f t="array" ref="S379">VLOOKUP($E379,$AI$111:$AW$115,COLUMN($AW:$AW)-COLUMN($AH:$AH),FALSE)</f>
        <v>410.28773999999999</v>
      </c>
      <c r="T379" s="104">
        <f t="shared" si="235"/>
        <v>1.0537043319504438</v>
      </c>
      <c r="U379" s="104">
        <f t="shared" si="236"/>
        <v>1745.840610670042</v>
      </c>
      <c r="V379" s="87" cm="1">
        <f t="array" ref="V379">VLOOKUP($E379,$AI$118:$AW$122,COLUMN($AW:$AW)-COLUMN($AH:$AH),FALSE)</f>
        <v>161.75600000000003</v>
      </c>
      <c r="W379" s="87" t="str">
        <f t="shared" si="240"/>
        <v>Domestic</v>
      </c>
      <c r="X379" s="87" t="str">
        <f t="shared" si="241"/>
        <v>Non-local</v>
      </c>
      <c r="Y379" s="104"/>
      <c r="Z379" s="87" t="str">
        <f t="shared" si="237"/>
        <v>USA</v>
      </c>
      <c r="AA379" s="87" t="str">
        <f t="shared" si="238"/>
        <v>USA</v>
      </c>
      <c r="AB379" s="82" cm="1">
        <f t="array" ref="AB379">VLOOKUP(B379,'GDP per Capita'!$T$2:$V$4235,COLUMN('GDP per Capita'!$V:$V)-COLUMN('GDP per Capita'!$S:$S),FALSE)</f>
        <v>63809.64</v>
      </c>
      <c r="AC379" s="82">
        <f t="shared" si="242"/>
        <v>63809.64</v>
      </c>
      <c r="AD379" s="82">
        <f t="shared" si="243"/>
        <v>63809.64</v>
      </c>
      <c r="AE379" s="88">
        <f t="shared" si="239"/>
        <v>2.7360138854725432E-2</v>
      </c>
    </row>
    <row r="380" spans="1:31">
      <c r="A380" s="77" t="s">
        <v>1078</v>
      </c>
      <c r="B380" s="77">
        <v>379</v>
      </c>
      <c r="C380" s="77" t="s">
        <v>29</v>
      </c>
      <c r="D380" s="77" t="s">
        <v>29</v>
      </c>
      <c r="E380" s="77">
        <v>2020</v>
      </c>
      <c r="F380" s="77">
        <v>42.012869500000001</v>
      </c>
      <c r="G380" s="77">
        <v>-73.908190099999999</v>
      </c>
      <c r="H380" s="77">
        <v>0</v>
      </c>
      <c r="I380" s="77" t="s">
        <v>881</v>
      </c>
      <c r="J380" s="77">
        <v>43.074761000000002</v>
      </c>
      <c r="K380" s="77">
        <v>-89.383761300000003</v>
      </c>
      <c r="L380" s="77">
        <v>2542.9703768986701</v>
      </c>
      <c r="M380" s="77">
        <v>0.49741765317597603</v>
      </c>
      <c r="N380" s="77">
        <v>0</v>
      </c>
      <c r="O380" s="77">
        <v>488.25031236454498</v>
      </c>
      <c r="P380" s="87" cm="1">
        <f t="array" ref="P380">IF($X380="Non-local",VLOOKUP($E380,$AI$64:$AW$68,COLUMN($AW:$AW)-COLUMN($AH:$AH),FALSE),IF($X380="Unknown",VLOOKUP($E380,$AI$71:$AW$75,COLUMN($AW:$AW)-COLUMN($AH:$AH),FALSE),0))</f>
        <v>224</v>
      </c>
      <c r="Q380" s="87" cm="1">
        <f t="array" ref="Q380">IF($X380="Non-local",VLOOKUP($E380,$AI$40:$AW$44,COLUMN($AW:$AW)-COLUMN($AH:$AH),FALSE),IF($X380="Unknown",VLOOKUP($E380,$AI$47:$AW$51,COLUMN($AW:$AW)-COLUMN($AH:$AH),FALSE),0))</f>
        <v>470.18520000000001</v>
      </c>
      <c r="R380" s="87" cm="1">
        <f t="array" ref="R380">IF($X380="Non-local",VLOOKUP($E380,$AI$88:$AW$92,COLUMN($AW:$AW)-COLUMN($AH:$AH),FALSE),IF($X380="Unknown",VLOOKUP($E380,$AI$95:$AW$99,COLUMN($AW:$AW)-COLUMN($AH:$AH),FALSE),0))</f>
        <v>0.13052013767768686</v>
      </c>
      <c r="S380" s="87" cm="1">
        <f t="array" ref="S380">VLOOKUP($E380,$AI$111:$AW$115,COLUMN($AW:$AW)-COLUMN($AH:$AH),FALSE)</f>
        <v>410.28773999999999</v>
      </c>
      <c r="T380" s="104">
        <f t="shared" si="235"/>
        <v>0.62793779085366286</v>
      </c>
      <c r="U380" s="104">
        <f t="shared" si="236"/>
        <v>1592.723252364545</v>
      </c>
      <c r="V380" s="87" cm="1">
        <f t="array" ref="V380">VLOOKUP($E380,$AI$118:$AW$122,COLUMN($AW:$AW)-COLUMN($AH:$AH),FALSE)</f>
        <v>161.75600000000003</v>
      </c>
      <c r="W380" s="87" t="str">
        <f t="shared" si="240"/>
        <v>Domestic</v>
      </c>
      <c r="X380" s="87" t="str">
        <f t="shared" si="241"/>
        <v>Non-local</v>
      </c>
      <c r="Y380" s="104"/>
      <c r="Z380" s="87" t="str">
        <f t="shared" si="237"/>
        <v>USA</v>
      </c>
      <c r="AA380" s="87" t="str">
        <f t="shared" si="238"/>
        <v>USA</v>
      </c>
      <c r="AB380" s="82" cm="1">
        <f t="array" ref="AB380">VLOOKUP(B380,'GDP per Capita'!$T$2:$V$4235,COLUMN('GDP per Capita'!$V:$V)-COLUMN('GDP per Capita'!$S:$S),FALSE)</f>
        <v>63809.64</v>
      </c>
      <c r="AC380" s="82">
        <f t="shared" si="242"/>
        <v>63809.64</v>
      </c>
      <c r="AD380" s="82">
        <f t="shared" si="243"/>
        <v>63809.64</v>
      </c>
      <c r="AE380" s="88">
        <f t="shared" si="239"/>
        <v>2.4960542832784278E-2</v>
      </c>
    </row>
    <row r="381" spans="1:31">
      <c r="A381" s="77" t="s">
        <v>920</v>
      </c>
      <c r="B381" s="77">
        <v>380</v>
      </c>
      <c r="C381" s="77" t="s">
        <v>29</v>
      </c>
      <c r="D381" s="77" t="s">
        <v>29</v>
      </c>
      <c r="E381" s="77">
        <v>2020</v>
      </c>
      <c r="F381" s="77">
        <v>32.222876499999998</v>
      </c>
      <c r="G381" s="77">
        <v>-110.9748477</v>
      </c>
      <c r="H381" s="77">
        <v>0</v>
      </c>
      <c r="I381" s="77" t="s">
        <v>881</v>
      </c>
      <c r="J381" s="77">
        <v>43.074761000000002</v>
      </c>
      <c r="K381" s="77">
        <v>-89.383761300000003</v>
      </c>
      <c r="L381" s="77">
        <v>4482.5152870161</v>
      </c>
      <c r="M381" s="77">
        <v>0.798937533590652</v>
      </c>
      <c r="N381" s="77">
        <v>0</v>
      </c>
      <c r="O381" s="77">
        <v>537.90183444193201</v>
      </c>
      <c r="P381" s="87" cm="1">
        <f t="array" ref="P381">IF($X381="Non-local",VLOOKUP($E381,$AI$64:$AW$68,COLUMN($AW:$AW)-COLUMN($AH:$AH),FALSE),IF($X381="Unknown",VLOOKUP($E381,$AI$71:$AW$75,COLUMN($AW:$AW)-COLUMN($AH:$AH),FALSE),0))</f>
        <v>224</v>
      </c>
      <c r="Q381" s="87" cm="1">
        <f t="array" ref="Q381">IF($X381="Non-local",VLOOKUP($E381,$AI$40:$AW$44,COLUMN($AW:$AW)-COLUMN($AH:$AH),FALSE),IF($X381="Unknown",VLOOKUP($E381,$AI$47:$AW$51,COLUMN($AW:$AW)-COLUMN($AH:$AH),FALSE),0))</f>
        <v>470.18520000000001</v>
      </c>
      <c r="R381" s="87" cm="1">
        <f t="array" ref="R381">IF($X381="Non-local",VLOOKUP($E381,$AI$88:$AW$92,COLUMN($AW:$AW)-COLUMN($AH:$AH),FALSE),IF($X381="Unknown",VLOOKUP($E381,$AI$95:$AW$99,COLUMN($AW:$AW)-COLUMN($AH:$AH),FALSE),0))</f>
        <v>0.13052013767768686</v>
      </c>
      <c r="S381" s="87" cm="1">
        <f t="array" ref="S381">VLOOKUP($E381,$AI$111:$AW$115,COLUMN($AW:$AW)-COLUMN($AH:$AH),FALSE)</f>
        <v>410.28773999999999</v>
      </c>
      <c r="T381" s="104">
        <f t="shared" si="235"/>
        <v>0.92945767126833889</v>
      </c>
      <c r="U381" s="104">
        <f t="shared" si="236"/>
        <v>1642.374774441932</v>
      </c>
      <c r="V381" s="87" cm="1">
        <f t="array" ref="V381">VLOOKUP($E381,$AI$118:$AW$122,COLUMN($AW:$AW)-COLUMN($AH:$AH),FALSE)</f>
        <v>161.75600000000003</v>
      </c>
      <c r="W381" s="87" t="str">
        <f t="shared" si="240"/>
        <v>Domestic</v>
      </c>
      <c r="X381" s="87" t="str">
        <f t="shared" si="241"/>
        <v>Non-local</v>
      </c>
      <c r="Y381" s="104"/>
      <c r="Z381" s="87" t="str">
        <f t="shared" si="237"/>
        <v>USA</v>
      </c>
      <c r="AA381" s="87" t="str">
        <f t="shared" si="238"/>
        <v>USA</v>
      </c>
      <c r="AB381" s="82" cm="1">
        <f t="array" ref="AB381">VLOOKUP(B381,'GDP per Capita'!$T$2:$V$4235,COLUMN('GDP per Capita'!$V:$V)-COLUMN('GDP per Capita'!$S:$S),FALSE)</f>
        <v>63809.64</v>
      </c>
      <c r="AC381" s="82">
        <f t="shared" si="242"/>
        <v>63809.64</v>
      </c>
      <c r="AD381" s="82">
        <f t="shared" si="243"/>
        <v>63809.64</v>
      </c>
      <c r="AE381" s="88">
        <f t="shared" si="239"/>
        <v>2.5738662284287013E-2</v>
      </c>
    </row>
    <row r="382" spans="1:31">
      <c r="A382" s="77" t="s">
        <v>1038</v>
      </c>
      <c r="B382" s="77">
        <v>381</v>
      </c>
      <c r="C382" s="77" t="s">
        <v>29</v>
      </c>
      <c r="D382" s="77" t="s">
        <v>29</v>
      </c>
      <c r="E382" s="77">
        <v>2020</v>
      </c>
      <c r="F382" s="77">
        <v>33.723761699999997</v>
      </c>
      <c r="G382" s="77">
        <v>-116.267323699999</v>
      </c>
      <c r="H382" s="77">
        <v>0</v>
      </c>
      <c r="I382" s="77" t="s">
        <v>881</v>
      </c>
      <c r="J382" s="77">
        <v>43.074761000000002</v>
      </c>
      <c r="K382" s="77">
        <v>-89.383761300000003</v>
      </c>
      <c r="L382" s="77">
        <v>5097.0823334591896</v>
      </c>
      <c r="M382" s="77">
        <v>0.88972454178972005</v>
      </c>
      <c r="N382" s="77">
        <v>0</v>
      </c>
      <c r="O382" s="77">
        <v>611.64988001510199</v>
      </c>
      <c r="P382" s="87" cm="1">
        <f t="array" ref="P382">IF($X382="Non-local",VLOOKUP($E382,$AI$64:$AW$68,COLUMN($AW:$AW)-COLUMN($AH:$AH),FALSE),IF($X382="Unknown",VLOOKUP($E382,$AI$71:$AW$75,COLUMN($AW:$AW)-COLUMN($AH:$AH),FALSE),0))</f>
        <v>224</v>
      </c>
      <c r="Q382" s="87" cm="1">
        <f t="array" ref="Q382">IF($X382="Non-local",VLOOKUP($E382,$AI$40:$AW$44,COLUMN($AW:$AW)-COLUMN($AH:$AH),FALSE),IF($X382="Unknown",VLOOKUP($E382,$AI$47:$AW$51,COLUMN($AW:$AW)-COLUMN($AH:$AH),FALSE),0))</f>
        <v>470.18520000000001</v>
      </c>
      <c r="R382" s="87" cm="1">
        <f t="array" ref="R382">IF($X382="Non-local",VLOOKUP($E382,$AI$88:$AW$92,COLUMN($AW:$AW)-COLUMN($AH:$AH),FALSE),IF($X382="Unknown",VLOOKUP($E382,$AI$95:$AW$99,COLUMN($AW:$AW)-COLUMN($AH:$AH),FALSE),0))</f>
        <v>0.13052013767768686</v>
      </c>
      <c r="S382" s="87" cm="1">
        <f t="array" ref="S382">VLOOKUP($E382,$AI$111:$AW$115,COLUMN($AW:$AW)-COLUMN($AH:$AH),FALSE)</f>
        <v>410.28773999999999</v>
      </c>
      <c r="T382" s="104">
        <f t="shared" si="235"/>
        <v>1.0202446794674069</v>
      </c>
      <c r="U382" s="104">
        <f t="shared" si="236"/>
        <v>1716.122820015102</v>
      </c>
      <c r="V382" s="87" cm="1">
        <f t="array" ref="V382">VLOOKUP($E382,$AI$118:$AW$122,COLUMN($AW:$AW)-COLUMN($AH:$AH),FALSE)</f>
        <v>161.75600000000003</v>
      </c>
      <c r="W382" s="87" t="str">
        <f t="shared" si="240"/>
        <v>Domestic</v>
      </c>
      <c r="X382" s="87" t="str">
        <f t="shared" si="241"/>
        <v>Non-local</v>
      </c>
      <c r="Y382" s="104"/>
      <c r="Z382" s="87" t="str">
        <f t="shared" si="237"/>
        <v>USA</v>
      </c>
      <c r="AA382" s="87" t="str">
        <f t="shared" si="238"/>
        <v>USA</v>
      </c>
      <c r="AB382" s="82" cm="1">
        <f t="array" ref="AB382">VLOOKUP(B382,'GDP per Capita'!$T$2:$V$4235,COLUMN('GDP per Capita'!$V:$V)-COLUMN('GDP per Capita'!$S:$S),FALSE)</f>
        <v>63809.64</v>
      </c>
      <c r="AC382" s="82">
        <f t="shared" si="242"/>
        <v>63809.64</v>
      </c>
      <c r="AD382" s="82">
        <f t="shared" si="243"/>
        <v>63809.64</v>
      </c>
      <c r="AE382" s="88">
        <f t="shared" si="239"/>
        <v>2.6894413132797834E-2</v>
      </c>
    </row>
    <row r="383" spans="1:31">
      <c r="A383" s="77" t="s">
        <v>1079</v>
      </c>
      <c r="B383" s="77">
        <v>382</v>
      </c>
      <c r="C383" s="77" t="s">
        <v>29</v>
      </c>
      <c r="D383" s="77" t="s">
        <v>29</v>
      </c>
      <c r="E383" s="77">
        <v>2020</v>
      </c>
      <c r="F383" s="77">
        <v>39.962260100000002</v>
      </c>
      <c r="G383" s="77">
        <v>-83.000706499999893</v>
      </c>
      <c r="H383" s="77">
        <v>0</v>
      </c>
      <c r="I383" s="77" t="s">
        <v>881</v>
      </c>
      <c r="J383" s="77">
        <v>43.074761000000002</v>
      </c>
      <c r="K383" s="77">
        <v>-89.383761300000003</v>
      </c>
      <c r="L383" s="77">
        <v>1267.8143890352301</v>
      </c>
      <c r="M383" s="77">
        <v>0.32903996718650402</v>
      </c>
      <c r="N383" s="77">
        <v>0</v>
      </c>
      <c r="O383" s="77">
        <v>243.420362694765</v>
      </c>
      <c r="P383" s="87" cm="1">
        <f t="array" ref="P383">IF($X383="Non-local",VLOOKUP($E383,$AI$64:$AW$68,COLUMN($AW:$AW)-COLUMN($AH:$AH),FALSE),IF($X383="Unknown",VLOOKUP($E383,$AI$71:$AW$75,COLUMN($AW:$AW)-COLUMN($AH:$AH),FALSE),0))</f>
        <v>224</v>
      </c>
      <c r="Q383" s="87" cm="1">
        <f t="array" ref="Q383">IF($X383="Non-local",VLOOKUP($E383,$AI$40:$AW$44,COLUMN($AW:$AW)-COLUMN($AH:$AH),FALSE),IF($X383="Unknown",VLOOKUP($E383,$AI$47:$AW$51,COLUMN($AW:$AW)-COLUMN($AH:$AH),FALSE),0))</f>
        <v>470.18520000000001</v>
      </c>
      <c r="R383" s="87" cm="1">
        <f t="array" ref="R383">IF($X383="Non-local",VLOOKUP($E383,$AI$88:$AW$92,COLUMN($AW:$AW)-COLUMN($AH:$AH),FALSE),IF($X383="Unknown",VLOOKUP($E383,$AI$95:$AW$99,COLUMN($AW:$AW)-COLUMN($AH:$AH),FALSE),0))</f>
        <v>0.13052013767768686</v>
      </c>
      <c r="S383" s="87" cm="1">
        <f t="array" ref="S383">VLOOKUP($E383,$AI$111:$AW$115,COLUMN($AW:$AW)-COLUMN($AH:$AH),FALSE)</f>
        <v>410.28773999999999</v>
      </c>
      <c r="T383" s="104">
        <f t="shared" si="235"/>
        <v>0.45956010486419085</v>
      </c>
      <c r="U383" s="104">
        <f t="shared" si="236"/>
        <v>1347.893302694765</v>
      </c>
      <c r="V383" s="87" cm="1">
        <f t="array" ref="V383">VLOOKUP($E383,$AI$118:$AW$122,COLUMN($AW:$AW)-COLUMN($AH:$AH),FALSE)</f>
        <v>161.75600000000003</v>
      </c>
      <c r="W383" s="87" t="str">
        <f t="shared" si="240"/>
        <v>Domestic</v>
      </c>
      <c r="X383" s="87" t="str">
        <f t="shared" si="241"/>
        <v>Non-local</v>
      </c>
      <c r="Y383" s="104"/>
      <c r="Z383" s="87" t="str">
        <f t="shared" si="237"/>
        <v>USA</v>
      </c>
      <c r="AA383" s="87" t="str">
        <f t="shared" si="238"/>
        <v>USA</v>
      </c>
      <c r="AB383" s="82" cm="1">
        <f t="array" ref="AB383">VLOOKUP(B383,'GDP per Capita'!$T$2:$V$4235,COLUMN('GDP per Capita'!$V:$V)-COLUMN('GDP per Capita'!$S:$S),FALSE)</f>
        <v>63809.64</v>
      </c>
      <c r="AC383" s="82">
        <f t="shared" si="242"/>
        <v>63809.64</v>
      </c>
      <c r="AD383" s="82">
        <f t="shared" si="243"/>
        <v>63809.64</v>
      </c>
      <c r="AE383" s="88">
        <f t="shared" si="239"/>
        <v>2.1123662548398096E-2</v>
      </c>
    </row>
    <row r="384" spans="1:31">
      <c r="A384" s="77" t="s">
        <v>1038</v>
      </c>
      <c r="B384" s="77">
        <v>383</v>
      </c>
      <c r="C384" s="77" t="s">
        <v>29</v>
      </c>
      <c r="D384" s="77" t="s">
        <v>29</v>
      </c>
      <c r="E384" s="77">
        <v>2020</v>
      </c>
      <c r="F384" s="77">
        <v>33.723761699999997</v>
      </c>
      <c r="G384" s="77">
        <v>-116.267323699999</v>
      </c>
      <c r="H384" s="77">
        <v>0</v>
      </c>
      <c r="I384" s="77" t="s">
        <v>881</v>
      </c>
      <c r="J384" s="77">
        <v>43.074761000000002</v>
      </c>
      <c r="K384" s="77">
        <v>-89.383761300000003</v>
      </c>
      <c r="L384" s="77">
        <v>5097.0823334591896</v>
      </c>
      <c r="M384" s="77">
        <v>0.88972454178972005</v>
      </c>
      <c r="N384" s="77">
        <v>0</v>
      </c>
      <c r="O384" s="77">
        <v>611.64988001510199</v>
      </c>
      <c r="P384" s="87" cm="1">
        <f t="array" ref="P384">IF($X384="Non-local",VLOOKUP($E384,$AI$64:$AW$68,COLUMN($AW:$AW)-COLUMN($AH:$AH),FALSE),IF($X384="Unknown",VLOOKUP($E384,$AI$71:$AW$75,COLUMN($AW:$AW)-COLUMN($AH:$AH),FALSE),0))</f>
        <v>224</v>
      </c>
      <c r="Q384" s="87" cm="1">
        <f t="array" ref="Q384">IF($X384="Non-local",VLOOKUP($E384,$AI$40:$AW$44,COLUMN($AW:$AW)-COLUMN($AH:$AH),FALSE),IF($X384="Unknown",VLOOKUP($E384,$AI$47:$AW$51,COLUMN($AW:$AW)-COLUMN($AH:$AH),FALSE),0))</f>
        <v>470.18520000000001</v>
      </c>
      <c r="R384" s="87" cm="1">
        <f t="array" ref="R384">IF($X384="Non-local",VLOOKUP($E384,$AI$88:$AW$92,COLUMN($AW:$AW)-COLUMN($AH:$AH),FALSE),IF($X384="Unknown",VLOOKUP($E384,$AI$95:$AW$99,COLUMN($AW:$AW)-COLUMN($AH:$AH),FALSE),0))</f>
        <v>0.13052013767768686</v>
      </c>
      <c r="S384" s="87" cm="1">
        <f t="array" ref="S384">VLOOKUP($E384,$AI$111:$AW$115,COLUMN($AW:$AW)-COLUMN($AH:$AH),FALSE)</f>
        <v>410.28773999999999</v>
      </c>
      <c r="T384" s="104">
        <f t="shared" si="235"/>
        <v>1.0202446794674069</v>
      </c>
      <c r="U384" s="104">
        <f t="shared" si="236"/>
        <v>1716.122820015102</v>
      </c>
      <c r="V384" s="87" cm="1">
        <f t="array" ref="V384">VLOOKUP($E384,$AI$118:$AW$122,COLUMN($AW:$AW)-COLUMN($AH:$AH),FALSE)</f>
        <v>161.75600000000003</v>
      </c>
      <c r="W384" s="87" t="str">
        <f t="shared" si="240"/>
        <v>Domestic</v>
      </c>
      <c r="X384" s="87" t="str">
        <f t="shared" si="241"/>
        <v>Non-local</v>
      </c>
      <c r="Y384" s="104"/>
      <c r="Z384" s="87" t="str">
        <f t="shared" si="237"/>
        <v>USA</v>
      </c>
      <c r="AA384" s="87" t="str">
        <f t="shared" si="238"/>
        <v>USA</v>
      </c>
      <c r="AB384" s="82" cm="1">
        <f t="array" ref="AB384">VLOOKUP(B384,'GDP per Capita'!$T$2:$V$4235,COLUMN('GDP per Capita'!$V:$V)-COLUMN('GDP per Capita'!$S:$S),FALSE)</f>
        <v>63809.64</v>
      </c>
      <c r="AC384" s="82">
        <f t="shared" si="242"/>
        <v>63809.64</v>
      </c>
      <c r="AD384" s="82">
        <f t="shared" si="243"/>
        <v>63809.64</v>
      </c>
      <c r="AE384" s="88">
        <f t="shared" si="239"/>
        <v>2.6894413132797834E-2</v>
      </c>
    </row>
    <row r="385" spans="1:31">
      <c r="A385" s="77" t="s">
        <v>927</v>
      </c>
      <c r="B385" s="77">
        <v>384</v>
      </c>
      <c r="C385" s="77" t="s">
        <v>29</v>
      </c>
      <c r="D385" s="77" t="s">
        <v>29</v>
      </c>
      <c r="E385" s="77">
        <v>2020</v>
      </c>
      <c r="F385" s="77">
        <v>34.147645199999999</v>
      </c>
      <c r="G385" s="77">
        <v>-118.1444779</v>
      </c>
      <c r="H385" s="77">
        <v>0</v>
      </c>
      <c r="I385" s="77" t="s">
        <v>881</v>
      </c>
      <c r="J385" s="77">
        <v>43.074761000000002</v>
      </c>
      <c r="K385" s="77">
        <v>-89.383761300000003</v>
      </c>
      <c r="L385" s="77">
        <v>5344.7305889170102</v>
      </c>
      <c r="M385" s="77">
        <v>0.923184194272757</v>
      </c>
      <c r="N385" s="77">
        <v>0</v>
      </c>
      <c r="O385" s="77">
        <v>641.367670670042</v>
      </c>
      <c r="P385" s="87" cm="1">
        <f t="array" ref="P385">IF($X385="Non-local",VLOOKUP($E385,$AI$64:$AW$68,COLUMN($AW:$AW)-COLUMN($AH:$AH),FALSE),IF($X385="Unknown",VLOOKUP($E385,$AI$71:$AW$75,COLUMN($AW:$AW)-COLUMN($AH:$AH),FALSE),0))</f>
        <v>224</v>
      </c>
      <c r="Q385" s="87" cm="1">
        <f t="array" ref="Q385">IF($X385="Non-local",VLOOKUP($E385,$AI$40:$AW$44,COLUMN($AW:$AW)-COLUMN($AH:$AH),FALSE),IF($X385="Unknown",VLOOKUP($E385,$AI$47:$AW$51,COLUMN($AW:$AW)-COLUMN($AH:$AH),FALSE),0))</f>
        <v>470.18520000000001</v>
      </c>
      <c r="R385" s="87" cm="1">
        <f t="array" ref="R385">IF($X385="Non-local",VLOOKUP($E385,$AI$88:$AW$92,COLUMN($AW:$AW)-COLUMN($AH:$AH),FALSE),IF($X385="Unknown",VLOOKUP($E385,$AI$95:$AW$99,COLUMN($AW:$AW)-COLUMN($AH:$AH),FALSE),0))</f>
        <v>0.13052013767768686</v>
      </c>
      <c r="S385" s="87" cm="1">
        <f t="array" ref="S385">VLOOKUP($E385,$AI$111:$AW$115,COLUMN($AW:$AW)-COLUMN($AH:$AH),FALSE)</f>
        <v>410.28773999999999</v>
      </c>
      <c r="T385" s="104">
        <f t="shared" si="235"/>
        <v>1.0537043319504438</v>
      </c>
      <c r="U385" s="104">
        <f t="shared" si="236"/>
        <v>1745.840610670042</v>
      </c>
      <c r="V385" s="87" cm="1">
        <f t="array" ref="V385">VLOOKUP($E385,$AI$118:$AW$122,COLUMN($AW:$AW)-COLUMN($AH:$AH),FALSE)</f>
        <v>161.75600000000003</v>
      </c>
      <c r="W385" s="87" t="str">
        <f t="shared" si="240"/>
        <v>Domestic</v>
      </c>
      <c r="X385" s="87" t="str">
        <f t="shared" si="241"/>
        <v>Non-local</v>
      </c>
      <c r="Y385" s="104"/>
      <c r="Z385" s="87" t="str">
        <f t="shared" si="237"/>
        <v>USA</v>
      </c>
      <c r="AA385" s="87" t="str">
        <f t="shared" si="238"/>
        <v>USA</v>
      </c>
      <c r="AB385" s="82" cm="1">
        <f t="array" ref="AB385">VLOOKUP(B385,'GDP per Capita'!$T$2:$V$4235,COLUMN('GDP per Capita'!$V:$V)-COLUMN('GDP per Capita'!$S:$S),FALSE)</f>
        <v>63809.64</v>
      </c>
      <c r="AC385" s="82">
        <f t="shared" si="242"/>
        <v>63809.64</v>
      </c>
      <c r="AD385" s="82">
        <f t="shared" si="243"/>
        <v>63809.64</v>
      </c>
      <c r="AE385" s="88">
        <f t="shared" si="239"/>
        <v>2.7360138854725432E-2</v>
      </c>
    </row>
    <row r="386" spans="1:31">
      <c r="A386" s="77" t="s">
        <v>927</v>
      </c>
      <c r="B386" s="77">
        <v>385</v>
      </c>
      <c r="C386" s="77" t="s">
        <v>29</v>
      </c>
      <c r="D386" s="77" t="s">
        <v>29</v>
      </c>
      <c r="E386" s="77">
        <v>2020</v>
      </c>
      <c r="F386" s="77">
        <v>34.147645199999999</v>
      </c>
      <c r="G386" s="77">
        <v>-118.1444779</v>
      </c>
      <c r="H386" s="77">
        <v>0</v>
      </c>
      <c r="I386" s="77" t="s">
        <v>881</v>
      </c>
      <c r="J386" s="77">
        <v>43.074761000000002</v>
      </c>
      <c r="K386" s="77">
        <v>-89.383761300000003</v>
      </c>
      <c r="L386" s="77">
        <v>5344.7305889170102</v>
      </c>
      <c r="M386" s="77">
        <v>0.923184194272757</v>
      </c>
      <c r="N386" s="77">
        <v>0</v>
      </c>
      <c r="O386" s="77">
        <v>641.367670670042</v>
      </c>
      <c r="P386" s="87" cm="1">
        <f t="array" ref="P386">IF($X386="Non-local",VLOOKUP($E386,$AI$64:$AW$68,COLUMN($AW:$AW)-COLUMN($AH:$AH),FALSE),IF($X386="Unknown",VLOOKUP($E386,$AI$71:$AW$75,COLUMN($AW:$AW)-COLUMN($AH:$AH),FALSE),0))</f>
        <v>224</v>
      </c>
      <c r="Q386" s="87" cm="1">
        <f t="array" ref="Q386">IF($X386="Non-local",VLOOKUP($E386,$AI$40:$AW$44,COLUMN($AW:$AW)-COLUMN($AH:$AH),FALSE),IF($X386="Unknown",VLOOKUP($E386,$AI$47:$AW$51,COLUMN($AW:$AW)-COLUMN($AH:$AH),FALSE),0))</f>
        <v>470.18520000000001</v>
      </c>
      <c r="R386" s="87" cm="1">
        <f t="array" ref="R386">IF($X386="Non-local",VLOOKUP($E386,$AI$88:$AW$92,COLUMN($AW:$AW)-COLUMN($AH:$AH),FALSE),IF($X386="Unknown",VLOOKUP($E386,$AI$95:$AW$99,COLUMN($AW:$AW)-COLUMN($AH:$AH),FALSE),0))</f>
        <v>0.13052013767768686</v>
      </c>
      <c r="S386" s="87" cm="1">
        <f t="array" ref="S386">VLOOKUP($E386,$AI$111:$AW$115,COLUMN($AW:$AW)-COLUMN($AH:$AH),FALSE)</f>
        <v>410.28773999999999</v>
      </c>
      <c r="T386" s="104">
        <f t="shared" ref="T386:T449" si="244">SUM(M386,R386)</f>
        <v>1.0537043319504438</v>
      </c>
      <c r="U386" s="104">
        <f t="shared" ref="U386:U449" si="245">SUM(O386,P386,Q386,S386)</f>
        <v>1745.840610670042</v>
      </c>
      <c r="V386" s="87" cm="1">
        <f t="array" ref="V386">VLOOKUP($E386,$AI$118:$AW$122,COLUMN($AW:$AW)-COLUMN($AH:$AH),FALSE)</f>
        <v>161.75600000000003</v>
      </c>
      <c r="W386" s="87" t="str">
        <f t="shared" si="240"/>
        <v>Domestic</v>
      </c>
      <c r="X386" s="87" t="str">
        <f t="shared" si="241"/>
        <v>Non-local</v>
      </c>
      <c r="Y386" s="104"/>
      <c r="Z386" s="87" t="str">
        <f t="shared" ref="Z386:Z449" si="246">C386</f>
        <v>USA</v>
      </c>
      <c r="AA386" s="87" t="str">
        <f t="shared" ref="AA386:AA449" si="247">D386</f>
        <v>USA</v>
      </c>
      <c r="AB386" s="82" cm="1">
        <f t="array" ref="AB386">VLOOKUP(B386,'GDP per Capita'!$T$2:$V$4235,COLUMN('GDP per Capita'!$V:$V)-COLUMN('GDP per Capita'!$S:$S),FALSE)</f>
        <v>63809.64</v>
      </c>
      <c r="AC386" s="82">
        <f t="shared" si="242"/>
        <v>63809.64</v>
      </c>
      <c r="AD386" s="82">
        <f t="shared" si="243"/>
        <v>63809.64</v>
      </c>
      <c r="AE386" s="88">
        <f t="shared" ref="AE386:AE449" si="248">U386/AD386</f>
        <v>2.7360138854725432E-2</v>
      </c>
    </row>
    <row r="387" spans="1:31">
      <c r="A387" s="77" t="s">
        <v>34</v>
      </c>
      <c r="B387" s="77">
        <v>386</v>
      </c>
      <c r="C387" s="77" t="s">
        <v>34</v>
      </c>
      <c r="D387" s="77" t="s">
        <v>34</v>
      </c>
      <c r="E387" s="77">
        <v>2020</v>
      </c>
      <c r="F387" s="77">
        <v>0</v>
      </c>
      <c r="G387" s="77">
        <v>0</v>
      </c>
      <c r="H387" s="77">
        <v>0</v>
      </c>
      <c r="I387" s="77" t="s">
        <v>881</v>
      </c>
      <c r="J387" s="77">
        <v>43.074761000000002</v>
      </c>
      <c r="K387" s="77">
        <v>-89.383761300000003</v>
      </c>
      <c r="L387" s="77">
        <v>4610.0412007298301</v>
      </c>
      <c r="M387" s="77">
        <v>0.80715542109624605</v>
      </c>
      <c r="N387" s="77">
        <v>1</v>
      </c>
      <c r="O387" s="77">
        <v>553.20494408757997</v>
      </c>
      <c r="P387" s="87" cm="1">
        <f t="array" ref="P387">IF($X387="Non-local",VLOOKUP($E387,$AI$64:$AW$68,COLUMN($AW:$AW)-COLUMN($AH:$AH),FALSE),IF($X387="Unknown",VLOOKUP($E387,$AI$71:$AW$75,COLUMN($AW:$AW)-COLUMN($AH:$AH),FALSE),0))</f>
        <v>214.50706319702601</v>
      </c>
      <c r="Q387" s="87" cm="1">
        <f t="array" ref="Q387">IF($X387="Non-local",VLOOKUP($E387,$AI$40:$AW$44,COLUMN($AW:$AW)-COLUMN($AH:$AH),FALSE),IF($X387="Unknown",VLOOKUP($E387,$AI$47:$AW$51,COLUMN($AW:$AW)-COLUMN($AH:$AH),FALSE),0))</f>
        <v>450.25913576208183</v>
      </c>
      <c r="R387" s="87" cm="1">
        <f t="array" ref="R387">IF($X387="Non-local",VLOOKUP($E387,$AI$88:$AW$92,COLUMN($AW:$AW)-COLUMN($AH:$AH),FALSE),IF($X387="Unknown",VLOOKUP($E387,$AI$95:$AW$99,COLUMN($AW:$AW)-COLUMN($AH:$AH),FALSE),0))</f>
        <v>0.12498880098800048</v>
      </c>
      <c r="S387" s="87" cm="1">
        <f t="array" ref="S387">VLOOKUP($E387,$AI$111:$AW$115,COLUMN($AW:$AW)-COLUMN($AH:$AH),FALSE)</f>
        <v>410.28773999999999</v>
      </c>
      <c r="T387" s="104">
        <f t="shared" si="244"/>
        <v>0.93214422208424652</v>
      </c>
      <c r="U387" s="104">
        <f t="shared" si="245"/>
        <v>1628.2588830466877</v>
      </c>
      <c r="V387" s="87" cm="1">
        <f t="array" ref="V387">VLOOKUP($E387,$AI$118:$AW$122,COLUMN($AW:$AW)-COLUMN($AH:$AH),FALSE)</f>
        <v>161.75600000000003</v>
      </c>
      <c r="W387" s="87" t="str">
        <f t="shared" ref="W387:W450" si="249">IF(Z387&lt;&gt;"USA",IF(Z387&lt;&gt;"Unknown","International","Unknown"),"Domestic")</f>
        <v>Unknown</v>
      </c>
      <c r="X387" s="87" t="str">
        <f t="shared" ref="X387:X450" si="250">IF(A387="Unknown","Unknown",IF(H387=1,"Local","Non-local"))</f>
        <v>Unknown</v>
      </c>
      <c r="Y387" s="104"/>
      <c r="Z387" s="87" t="str">
        <f t="shared" si="246"/>
        <v>Unknown</v>
      </c>
      <c r="AA387" s="87" t="str">
        <f t="shared" si="247"/>
        <v>Unknown</v>
      </c>
      <c r="AB387" s="82" t="e" cm="1">
        <f t="array" ref="AB387">VLOOKUP(B387,'GDP per Capita'!$T$2:$V$4235,COLUMN('GDP per Capita'!$V:$V)-COLUMN('GDP per Capita'!$S:$S),FALSE)</f>
        <v>#N/A</v>
      </c>
      <c r="AC387" s="82" t="str">
        <f t="shared" ref="AC387:AC450" si="251">IFERROR(AB387,"")</f>
        <v/>
      </c>
      <c r="AD387" s="82">
        <f t="shared" ref="AD387:AD450" si="252">IFERROR(AB387,AVERAGE(AC$2:AC$2538))</f>
        <v>61228.93767638311</v>
      </c>
      <c r="AE387" s="88">
        <f t="shared" si="248"/>
        <v>2.6592963145181774E-2</v>
      </c>
    </row>
    <row r="388" spans="1:31">
      <c r="A388" s="77" t="s">
        <v>1080</v>
      </c>
      <c r="B388" s="77">
        <v>387</v>
      </c>
      <c r="C388" s="77" t="s">
        <v>29</v>
      </c>
      <c r="D388" s="77" t="s">
        <v>29</v>
      </c>
      <c r="E388" s="77">
        <v>2020</v>
      </c>
      <c r="F388" s="77">
        <v>28.083626899999999</v>
      </c>
      <c r="G388" s="77">
        <v>-80.608108900000005</v>
      </c>
      <c r="H388" s="77">
        <v>0</v>
      </c>
      <c r="I388" s="77" t="s">
        <v>881</v>
      </c>
      <c r="J388" s="77">
        <v>43.074761000000002</v>
      </c>
      <c r="K388" s="77">
        <v>-89.383761300000003</v>
      </c>
      <c r="L388" s="77">
        <v>3687.2677397013799</v>
      </c>
      <c r="M388" s="77">
        <v>0.67233622562263595</v>
      </c>
      <c r="N388" s="77">
        <v>0</v>
      </c>
      <c r="O388" s="77">
        <v>707.95540602266601</v>
      </c>
      <c r="P388" s="87" cm="1">
        <f t="array" ref="P388">IF($X388="Non-local",VLOOKUP($E388,$AI$64:$AW$68,COLUMN($AW:$AW)-COLUMN($AH:$AH),FALSE),IF($X388="Unknown",VLOOKUP($E388,$AI$71:$AW$75,COLUMN($AW:$AW)-COLUMN($AH:$AH),FALSE),0))</f>
        <v>224</v>
      </c>
      <c r="Q388" s="87" cm="1">
        <f t="array" ref="Q388">IF($X388="Non-local",VLOOKUP($E388,$AI$40:$AW$44,COLUMN($AW:$AW)-COLUMN($AH:$AH),FALSE),IF($X388="Unknown",VLOOKUP($E388,$AI$47:$AW$51,COLUMN($AW:$AW)-COLUMN($AH:$AH),FALSE),0))</f>
        <v>470.18520000000001</v>
      </c>
      <c r="R388" s="87" cm="1">
        <f t="array" ref="R388">IF($X388="Non-local",VLOOKUP($E388,$AI$88:$AW$92,COLUMN($AW:$AW)-COLUMN($AH:$AH),FALSE),IF($X388="Unknown",VLOOKUP($E388,$AI$95:$AW$99,COLUMN($AW:$AW)-COLUMN($AH:$AH),FALSE),0))</f>
        <v>0.13052013767768686</v>
      </c>
      <c r="S388" s="87" cm="1">
        <f t="array" ref="S388">VLOOKUP($E388,$AI$111:$AW$115,COLUMN($AW:$AW)-COLUMN($AH:$AH),FALSE)</f>
        <v>410.28773999999999</v>
      </c>
      <c r="T388" s="104">
        <f t="shared" si="244"/>
        <v>0.80285636330032284</v>
      </c>
      <c r="U388" s="104">
        <f t="shared" si="245"/>
        <v>1812.4283460226659</v>
      </c>
      <c r="V388" s="87" cm="1">
        <f t="array" ref="V388">VLOOKUP($E388,$AI$118:$AW$122,COLUMN($AW:$AW)-COLUMN($AH:$AH),FALSE)</f>
        <v>161.75600000000003</v>
      </c>
      <c r="W388" s="87" t="str">
        <f t="shared" si="249"/>
        <v>Domestic</v>
      </c>
      <c r="X388" s="87" t="str">
        <f t="shared" si="250"/>
        <v>Non-local</v>
      </c>
      <c r="Y388" s="104"/>
      <c r="Z388" s="87" t="str">
        <f t="shared" si="246"/>
        <v>USA</v>
      </c>
      <c r="AA388" s="87" t="str">
        <f t="shared" si="247"/>
        <v>USA</v>
      </c>
      <c r="AB388" s="82" cm="1">
        <f t="array" ref="AB388">VLOOKUP(B388,'GDP per Capita'!$T$2:$V$4235,COLUMN('GDP per Capita'!$V:$V)-COLUMN('GDP per Capita'!$S:$S),FALSE)</f>
        <v>63809.64</v>
      </c>
      <c r="AC388" s="82">
        <f t="shared" si="251"/>
        <v>63809.64</v>
      </c>
      <c r="AD388" s="82">
        <f t="shared" si="252"/>
        <v>63809.64</v>
      </c>
      <c r="AE388" s="88">
        <f t="shared" si="248"/>
        <v>2.8403676090676361E-2</v>
      </c>
    </row>
    <row r="389" spans="1:31">
      <c r="A389" s="77" t="s">
        <v>1081</v>
      </c>
      <c r="B389" s="77">
        <v>388</v>
      </c>
      <c r="C389" s="77" t="s">
        <v>29</v>
      </c>
      <c r="D389" s="77" t="s">
        <v>29</v>
      </c>
      <c r="E389" s="77">
        <v>2020</v>
      </c>
      <c r="F389" s="77">
        <v>44.038964899999897</v>
      </c>
      <c r="G389" s="77">
        <v>-123.10339879999999</v>
      </c>
      <c r="H389" s="77">
        <v>0</v>
      </c>
      <c r="I389" s="77" t="s">
        <v>881</v>
      </c>
      <c r="J389" s="77">
        <v>43.074761000000002</v>
      </c>
      <c r="K389" s="77">
        <v>-89.383761300000003</v>
      </c>
      <c r="L389" s="77">
        <v>5400.5706469010702</v>
      </c>
      <c r="M389" s="77">
        <v>0.930743653905996</v>
      </c>
      <c r="N389" s="77">
        <v>0</v>
      </c>
      <c r="O389" s="77">
        <v>648.06847762812902</v>
      </c>
      <c r="P389" s="87" cm="1">
        <f t="array" ref="P389">IF($X389="Non-local",VLOOKUP($E389,$AI$64:$AW$68,COLUMN($AW:$AW)-COLUMN($AH:$AH),FALSE),IF($X389="Unknown",VLOOKUP($E389,$AI$71:$AW$75,COLUMN($AW:$AW)-COLUMN($AH:$AH),FALSE),0))</f>
        <v>224</v>
      </c>
      <c r="Q389" s="87" cm="1">
        <f t="array" ref="Q389">IF($X389="Non-local",VLOOKUP($E389,$AI$40:$AW$44,COLUMN($AW:$AW)-COLUMN($AH:$AH),FALSE),IF($X389="Unknown",VLOOKUP($E389,$AI$47:$AW$51,COLUMN($AW:$AW)-COLUMN($AH:$AH),FALSE),0))</f>
        <v>470.18520000000001</v>
      </c>
      <c r="R389" s="87" cm="1">
        <f t="array" ref="R389">IF($X389="Non-local",VLOOKUP($E389,$AI$88:$AW$92,COLUMN($AW:$AW)-COLUMN($AH:$AH),FALSE),IF($X389="Unknown",VLOOKUP($E389,$AI$95:$AW$99,COLUMN($AW:$AW)-COLUMN($AH:$AH),FALSE),0))</f>
        <v>0.13052013767768686</v>
      </c>
      <c r="S389" s="87" cm="1">
        <f t="array" ref="S389">VLOOKUP($E389,$AI$111:$AW$115,COLUMN($AW:$AW)-COLUMN($AH:$AH),FALSE)</f>
        <v>410.28773999999999</v>
      </c>
      <c r="T389" s="104">
        <f t="shared" si="244"/>
        <v>1.0612637915836829</v>
      </c>
      <c r="U389" s="104">
        <f t="shared" si="245"/>
        <v>1752.541417628129</v>
      </c>
      <c r="V389" s="87" cm="1">
        <f t="array" ref="V389">VLOOKUP($E389,$AI$118:$AW$122,COLUMN($AW:$AW)-COLUMN($AH:$AH),FALSE)</f>
        <v>161.75600000000003</v>
      </c>
      <c r="W389" s="87" t="str">
        <f t="shared" si="249"/>
        <v>Domestic</v>
      </c>
      <c r="X389" s="87" t="str">
        <f t="shared" si="250"/>
        <v>Non-local</v>
      </c>
      <c r="Y389" s="104"/>
      <c r="Z389" s="87" t="str">
        <f t="shared" si="246"/>
        <v>USA</v>
      </c>
      <c r="AA389" s="87" t="str">
        <f t="shared" si="247"/>
        <v>USA</v>
      </c>
      <c r="AB389" s="82" cm="1">
        <f t="array" ref="AB389">VLOOKUP(B389,'GDP per Capita'!$T$2:$V$4235,COLUMN('GDP per Capita'!$V:$V)-COLUMN('GDP per Capita'!$S:$S),FALSE)</f>
        <v>63809.64</v>
      </c>
      <c r="AC389" s="82">
        <f t="shared" si="251"/>
        <v>63809.64</v>
      </c>
      <c r="AD389" s="82">
        <f t="shared" si="252"/>
        <v>63809.64</v>
      </c>
      <c r="AE389" s="88">
        <f t="shared" si="248"/>
        <v>2.7465151309866803E-2</v>
      </c>
    </row>
    <row r="390" spans="1:31">
      <c r="A390" s="77" t="s">
        <v>1038</v>
      </c>
      <c r="B390" s="77">
        <v>389</v>
      </c>
      <c r="C390" s="77" t="s">
        <v>29</v>
      </c>
      <c r="D390" s="77" t="s">
        <v>29</v>
      </c>
      <c r="E390" s="77">
        <v>2020</v>
      </c>
      <c r="F390" s="77">
        <v>33.723761699999997</v>
      </c>
      <c r="G390" s="77">
        <v>-116.267323699999</v>
      </c>
      <c r="H390" s="77">
        <v>0</v>
      </c>
      <c r="I390" s="77" t="s">
        <v>881</v>
      </c>
      <c r="J390" s="77">
        <v>43.074761000000002</v>
      </c>
      <c r="K390" s="77">
        <v>-89.383761300000003</v>
      </c>
      <c r="L390" s="77">
        <v>5097.0823334591896</v>
      </c>
      <c r="M390" s="77">
        <v>0.88972454178972005</v>
      </c>
      <c r="N390" s="77">
        <v>0</v>
      </c>
      <c r="O390" s="77">
        <v>611.64988001510199</v>
      </c>
      <c r="P390" s="87" cm="1">
        <f t="array" ref="P390">IF($X390="Non-local",VLOOKUP($E390,$AI$64:$AW$68,COLUMN($AW:$AW)-COLUMN($AH:$AH),FALSE),IF($X390="Unknown",VLOOKUP($E390,$AI$71:$AW$75,COLUMN($AW:$AW)-COLUMN($AH:$AH),FALSE),0))</f>
        <v>224</v>
      </c>
      <c r="Q390" s="87" cm="1">
        <f t="array" ref="Q390">IF($X390="Non-local",VLOOKUP($E390,$AI$40:$AW$44,COLUMN($AW:$AW)-COLUMN($AH:$AH),FALSE),IF($X390="Unknown",VLOOKUP($E390,$AI$47:$AW$51,COLUMN($AW:$AW)-COLUMN($AH:$AH),FALSE),0))</f>
        <v>470.18520000000001</v>
      </c>
      <c r="R390" s="87" cm="1">
        <f t="array" ref="R390">IF($X390="Non-local",VLOOKUP($E390,$AI$88:$AW$92,COLUMN($AW:$AW)-COLUMN($AH:$AH),FALSE),IF($X390="Unknown",VLOOKUP($E390,$AI$95:$AW$99,COLUMN($AW:$AW)-COLUMN($AH:$AH),FALSE),0))</f>
        <v>0.13052013767768686</v>
      </c>
      <c r="S390" s="87" cm="1">
        <f t="array" ref="S390">VLOOKUP($E390,$AI$111:$AW$115,COLUMN($AW:$AW)-COLUMN($AH:$AH),FALSE)</f>
        <v>410.28773999999999</v>
      </c>
      <c r="T390" s="104">
        <f t="shared" si="244"/>
        <v>1.0202446794674069</v>
      </c>
      <c r="U390" s="104">
        <f t="shared" si="245"/>
        <v>1716.122820015102</v>
      </c>
      <c r="V390" s="87" cm="1">
        <f t="array" ref="V390">VLOOKUP($E390,$AI$118:$AW$122,COLUMN($AW:$AW)-COLUMN($AH:$AH),FALSE)</f>
        <v>161.75600000000003</v>
      </c>
      <c r="W390" s="87" t="str">
        <f t="shared" si="249"/>
        <v>Domestic</v>
      </c>
      <c r="X390" s="87" t="str">
        <f t="shared" si="250"/>
        <v>Non-local</v>
      </c>
      <c r="Y390" s="104"/>
      <c r="Z390" s="87" t="str">
        <f t="shared" si="246"/>
        <v>USA</v>
      </c>
      <c r="AA390" s="87" t="str">
        <f t="shared" si="247"/>
        <v>USA</v>
      </c>
      <c r="AB390" s="82" cm="1">
        <f t="array" ref="AB390">VLOOKUP(B390,'GDP per Capita'!$T$2:$V$4235,COLUMN('GDP per Capita'!$V:$V)-COLUMN('GDP per Capita'!$S:$S),FALSE)</f>
        <v>63809.64</v>
      </c>
      <c r="AC390" s="82">
        <f t="shared" si="251"/>
        <v>63809.64</v>
      </c>
      <c r="AD390" s="82">
        <f t="shared" si="252"/>
        <v>63809.64</v>
      </c>
      <c r="AE390" s="88">
        <f t="shared" si="248"/>
        <v>2.6894413132797834E-2</v>
      </c>
    </row>
    <row r="391" spans="1:31">
      <c r="A391" s="77" t="s">
        <v>1038</v>
      </c>
      <c r="B391" s="77">
        <v>390</v>
      </c>
      <c r="C391" s="77" t="s">
        <v>29</v>
      </c>
      <c r="D391" s="77" t="s">
        <v>29</v>
      </c>
      <c r="E391" s="77">
        <v>2020</v>
      </c>
      <c r="F391" s="77">
        <v>33.723761699999997</v>
      </c>
      <c r="G391" s="77">
        <v>-116.267323699999</v>
      </c>
      <c r="H391" s="77">
        <v>0</v>
      </c>
      <c r="I391" s="77" t="s">
        <v>881</v>
      </c>
      <c r="J391" s="77">
        <v>43.074761000000002</v>
      </c>
      <c r="K391" s="77">
        <v>-89.383761300000003</v>
      </c>
      <c r="L391" s="77">
        <v>5097.0823334591896</v>
      </c>
      <c r="M391" s="77">
        <v>0.88972454178972005</v>
      </c>
      <c r="N391" s="77">
        <v>0</v>
      </c>
      <c r="O391" s="77">
        <v>611.64988001510199</v>
      </c>
      <c r="P391" s="87" cm="1">
        <f t="array" ref="P391">IF($X391="Non-local",VLOOKUP($E391,$AI$64:$AW$68,COLUMN($AW:$AW)-COLUMN($AH:$AH),FALSE),IF($X391="Unknown",VLOOKUP($E391,$AI$71:$AW$75,COLUMN($AW:$AW)-COLUMN($AH:$AH),FALSE),0))</f>
        <v>224</v>
      </c>
      <c r="Q391" s="87" cm="1">
        <f t="array" ref="Q391">IF($X391="Non-local",VLOOKUP($E391,$AI$40:$AW$44,COLUMN($AW:$AW)-COLUMN($AH:$AH),FALSE),IF($X391="Unknown",VLOOKUP($E391,$AI$47:$AW$51,COLUMN($AW:$AW)-COLUMN($AH:$AH),FALSE),0))</f>
        <v>470.18520000000001</v>
      </c>
      <c r="R391" s="87" cm="1">
        <f t="array" ref="R391">IF($X391="Non-local",VLOOKUP($E391,$AI$88:$AW$92,COLUMN($AW:$AW)-COLUMN($AH:$AH),FALSE),IF($X391="Unknown",VLOOKUP($E391,$AI$95:$AW$99,COLUMN($AW:$AW)-COLUMN($AH:$AH),FALSE),0))</f>
        <v>0.13052013767768686</v>
      </c>
      <c r="S391" s="87" cm="1">
        <f t="array" ref="S391">VLOOKUP($E391,$AI$111:$AW$115,COLUMN($AW:$AW)-COLUMN($AH:$AH),FALSE)</f>
        <v>410.28773999999999</v>
      </c>
      <c r="T391" s="104">
        <f t="shared" si="244"/>
        <v>1.0202446794674069</v>
      </c>
      <c r="U391" s="104">
        <f t="shared" si="245"/>
        <v>1716.122820015102</v>
      </c>
      <c r="V391" s="87" cm="1">
        <f t="array" ref="V391">VLOOKUP($E391,$AI$118:$AW$122,COLUMN($AW:$AW)-COLUMN($AH:$AH),FALSE)</f>
        <v>161.75600000000003</v>
      </c>
      <c r="W391" s="87" t="str">
        <f t="shared" si="249"/>
        <v>Domestic</v>
      </c>
      <c r="X391" s="87" t="str">
        <f t="shared" si="250"/>
        <v>Non-local</v>
      </c>
      <c r="Y391" s="104"/>
      <c r="Z391" s="87" t="str">
        <f t="shared" si="246"/>
        <v>USA</v>
      </c>
      <c r="AA391" s="87" t="str">
        <f t="shared" si="247"/>
        <v>USA</v>
      </c>
      <c r="AB391" s="82" cm="1">
        <f t="array" ref="AB391">VLOOKUP(B391,'GDP per Capita'!$T$2:$V$4235,COLUMN('GDP per Capita'!$V:$V)-COLUMN('GDP per Capita'!$S:$S),FALSE)</f>
        <v>63809.64</v>
      </c>
      <c r="AC391" s="82">
        <f t="shared" si="251"/>
        <v>63809.64</v>
      </c>
      <c r="AD391" s="82">
        <f t="shared" si="252"/>
        <v>63809.64</v>
      </c>
      <c r="AE391" s="88">
        <f t="shared" si="248"/>
        <v>2.6894413132797834E-2</v>
      </c>
    </row>
    <row r="392" spans="1:31">
      <c r="A392" s="77" t="s">
        <v>971</v>
      </c>
      <c r="B392" s="77">
        <v>391</v>
      </c>
      <c r="C392" s="77" t="s">
        <v>29</v>
      </c>
      <c r="D392" s="77" t="s">
        <v>29</v>
      </c>
      <c r="E392" s="77">
        <v>2020</v>
      </c>
      <c r="F392" s="77">
        <v>40.7127281</v>
      </c>
      <c r="G392" s="77">
        <v>-74.006015199999993</v>
      </c>
      <c r="H392" s="77">
        <v>0</v>
      </c>
      <c r="I392" s="77" t="s">
        <v>881</v>
      </c>
      <c r="J392" s="77">
        <v>43.074761000000002</v>
      </c>
      <c r="K392" s="77">
        <v>-89.383761300000003</v>
      </c>
      <c r="L392" s="77">
        <v>2595.3692296520098</v>
      </c>
      <c r="M392" s="77">
        <v>0.50433664791786104</v>
      </c>
      <c r="N392" s="77">
        <v>0</v>
      </c>
      <c r="O392" s="77">
        <v>498.31089209318702</v>
      </c>
      <c r="P392" s="87" cm="1">
        <f t="array" ref="P392">IF($X392="Non-local",VLOOKUP($E392,$AI$64:$AW$68,COLUMN($AW:$AW)-COLUMN($AH:$AH),FALSE),IF($X392="Unknown",VLOOKUP($E392,$AI$71:$AW$75,COLUMN($AW:$AW)-COLUMN($AH:$AH),FALSE),0))</f>
        <v>224</v>
      </c>
      <c r="Q392" s="87" cm="1">
        <f t="array" ref="Q392">IF($X392="Non-local",VLOOKUP($E392,$AI$40:$AW$44,COLUMN($AW:$AW)-COLUMN($AH:$AH),FALSE),IF($X392="Unknown",VLOOKUP($E392,$AI$47:$AW$51,COLUMN($AW:$AW)-COLUMN($AH:$AH),FALSE),0))</f>
        <v>470.18520000000001</v>
      </c>
      <c r="R392" s="87" cm="1">
        <f t="array" ref="R392">IF($X392="Non-local",VLOOKUP($E392,$AI$88:$AW$92,COLUMN($AW:$AW)-COLUMN($AH:$AH),FALSE),IF($X392="Unknown",VLOOKUP($E392,$AI$95:$AW$99,COLUMN($AW:$AW)-COLUMN($AH:$AH),FALSE),0))</f>
        <v>0.13052013767768686</v>
      </c>
      <c r="S392" s="87" cm="1">
        <f t="array" ref="S392">VLOOKUP($E392,$AI$111:$AW$115,COLUMN($AW:$AW)-COLUMN($AH:$AH),FALSE)</f>
        <v>410.28773999999999</v>
      </c>
      <c r="T392" s="104">
        <f t="shared" si="244"/>
        <v>0.63485678559554792</v>
      </c>
      <c r="U392" s="104">
        <f t="shared" si="245"/>
        <v>1602.7838320931871</v>
      </c>
      <c r="V392" s="87" cm="1">
        <f t="array" ref="V392">VLOOKUP($E392,$AI$118:$AW$122,COLUMN($AW:$AW)-COLUMN($AH:$AH),FALSE)</f>
        <v>161.75600000000003</v>
      </c>
      <c r="W392" s="87" t="str">
        <f t="shared" si="249"/>
        <v>Domestic</v>
      </c>
      <c r="X392" s="87" t="str">
        <f t="shared" si="250"/>
        <v>Non-local</v>
      </c>
      <c r="Y392" s="104"/>
      <c r="Z392" s="87" t="str">
        <f t="shared" si="246"/>
        <v>USA</v>
      </c>
      <c r="AA392" s="87" t="str">
        <f t="shared" si="247"/>
        <v>USA</v>
      </c>
      <c r="AB392" s="82" cm="1">
        <f t="array" ref="AB392">VLOOKUP(B392,'GDP per Capita'!$T$2:$V$4235,COLUMN('GDP per Capita'!$V:$V)-COLUMN('GDP per Capita'!$S:$S),FALSE)</f>
        <v>63809.64</v>
      </c>
      <c r="AC392" s="82">
        <f t="shared" si="251"/>
        <v>63809.64</v>
      </c>
      <c r="AD392" s="82">
        <f t="shared" si="252"/>
        <v>63809.64</v>
      </c>
      <c r="AE392" s="88">
        <f t="shared" si="248"/>
        <v>2.5118208347409375E-2</v>
      </c>
    </row>
    <row r="393" spans="1:31">
      <c r="A393" s="77" t="s">
        <v>947</v>
      </c>
      <c r="B393" s="77">
        <v>392</v>
      </c>
      <c r="C393" s="77" t="s">
        <v>29</v>
      </c>
      <c r="D393" s="77" t="s">
        <v>29</v>
      </c>
      <c r="E393" s="77">
        <v>2020</v>
      </c>
      <c r="F393" s="77">
        <v>37.548269699999999</v>
      </c>
      <c r="G393" s="77">
        <v>-121.9885719</v>
      </c>
      <c r="H393" s="77">
        <v>0</v>
      </c>
      <c r="I393" s="77" t="s">
        <v>881</v>
      </c>
      <c r="J393" s="77">
        <v>43.074761000000002</v>
      </c>
      <c r="K393" s="77">
        <v>-89.383761300000003</v>
      </c>
      <c r="L393" s="77">
        <v>5626.4468705088702</v>
      </c>
      <c r="M393" s="77">
        <v>0.96137817013731197</v>
      </c>
      <c r="N393" s="77">
        <v>0</v>
      </c>
      <c r="O393" s="77">
        <v>675.17362446106495</v>
      </c>
      <c r="P393" s="87" cm="1">
        <f t="array" ref="P393">IF($X393="Non-local",VLOOKUP($E393,$AI$64:$AW$68,COLUMN($AW:$AW)-COLUMN($AH:$AH),FALSE),IF($X393="Unknown",VLOOKUP($E393,$AI$71:$AW$75,COLUMN($AW:$AW)-COLUMN($AH:$AH),FALSE),0))</f>
        <v>224</v>
      </c>
      <c r="Q393" s="87" cm="1">
        <f t="array" ref="Q393">IF($X393="Non-local",VLOOKUP($E393,$AI$40:$AW$44,COLUMN($AW:$AW)-COLUMN($AH:$AH),FALSE),IF($X393="Unknown",VLOOKUP($E393,$AI$47:$AW$51,COLUMN($AW:$AW)-COLUMN($AH:$AH),FALSE),0))</f>
        <v>470.18520000000001</v>
      </c>
      <c r="R393" s="87" cm="1">
        <f t="array" ref="R393">IF($X393="Non-local",VLOOKUP($E393,$AI$88:$AW$92,COLUMN($AW:$AW)-COLUMN($AH:$AH),FALSE),IF($X393="Unknown",VLOOKUP($E393,$AI$95:$AW$99,COLUMN($AW:$AW)-COLUMN($AH:$AH),FALSE),0))</f>
        <v>0.13052013767768686</v>
      </c>
      <c r="S393" s="87" cm="1">
        <f t="array" ref="S393">VLOOKUP($E393,$AI$111:$AW$115,COLUMN($AW:$AW)-COLUMN($AH:$AH),FALSE)</f>
        <v>410.28773999999999</v>
      </c>
      <c r="T393" s="104">
        <f t="shared" si="244"/>
        <v>1.0918983078149989</v>
      </c>
      <c r="U393" s="104">
        <f t="shared" si="245"/>
        <v>1779.6465644610651</v>
      </c>
      <c r="V393" s="87" cm="1">
        <f t="array" ref="V393">VLOOKUP($E393,$AI$118:$AW$122,COLUMN($AW:$AW)-COLUMN($AH:$AH),FALSE)</f>
        <v>161.75600000000003</v>
      </c>
      <c r="W393" s="87" t="str">
        <f t="shared" si="249"/>
        <v>Domestic</v>
      </c>
      <c r="X393" s="87" t="str">
        <f t="shared" si="250"/>
        <v>Non-local</v>
      </c>
      <c r="Y393" s="104"/>
      <c r="Z393" s="87" t="str">
        <f t="shared" si="246"/>
        <v>USA</v>
      </c>
      <c r="AA393" s="87" t="str">
        <f t="shared" si="247"/>
        <v>USA</v>
      </c>
      <c r="AB393" s="82" cm="1">
        <f t="array" ref="AB393">VLOOKUP(B393,'GDP per Capita'!$T$2:$V$4235,COLUMN('GDP per Capita'!$V:$V)-COLUMN('GDP per Capita'!$S:$S),FALSE)</f>
        <v>63809.64</v>
      </c>
      <c r="AC393" s="82">
        <f t="shared" si="251"/>
        <v>63809.64</v>
      </c>
      <c r="AD393" s="82">
        <f t="shared" si="252"/>
        <v>63809.64</v>
      </c>
      <c r="AE393" s="88">
        <f t="shared" si="248"/>
        <v>2.7889932688243736E-2</v>
      </c>
    </row>
    <row r="394" spans="1:31">
      <c r="A394" s="77" t="s">
        <v>1082</v>
      </c>
      <c r="B394" s="77">
        <v>393</v>
      </c>
      <c r="C394" s="77" t="s">
        <v>29</v>
      </c>
      <c r="D394" s="77" t="s">
        <v>29</v>
      </c>
      <c r="E394" s="77">
        <v>2020</v>
      </c>
      <c r="F394" s="77">
        <v>37.336190500000001</v>
      </c>
      <c r="G394" s="77">
        <v>-121.89058329999899</v>
      </c>
      <c r="H394" s="77">
        <v>0</v>
      </c>
      <c r="I394" s="77" t="s">
        <v>881</v>
      </c>
      <c r="J394" s="77">
        <v>43.074761000000002</v>
      </c>
      <c r="K394" s="77">
        <v>-89.383761300000003</v>
      </c>
      <c r="L394" s="77">
        <v>5629.0654466588103</v>
      </c>
      <c r="M394" s="77">
        <v>0.96173384236674198</v>
      </c>
      <c r="N394" s="77">
        <v>0</v>
      </c>
      <c r="O394" s="77">
        <v>675.48785359905696</v>
      </c>
      <c r="P394" s="87" cm="1">
        <f t="array" ref="P394">IF($X394="Non-local",VLOOKUP($E394,$AI$64:$AW$68,COLUMN($AW:$AW)-COLUMN($AH:$AH),FALSE),IF($X394="Unknown",VLOOKUP($E394,$AI$71:$AW$75,COLUMN($AW:$AW)-COLUMN($AH:$AH),FALSE),0))</f>
        <v>224</v>
      </c>
      <c r="Q394" s="87" cm="1">
        <f t="array" ref="Q394">IF($X394="Non-local",VLOOKUP($E394,$AI$40:$AW$44,COLUMN($AW:$AW)-COLUMN($AH:$AH),FALSE),IF($X394="Unknown",VLOOKUP($E394,$AI$47:$AW$51,COLUMN($AW:$AW)-COLUMN($AH:$AH),FALSE),0))</f>
        <v>470.18520000000001</v>
      </c>
      <c r="R394" s="87" cm="1">
        <f t="array" ref="R394">IF($X394="Non-local",VLOOKUP($E394,$AI$88:$AW$92,COLUMN($AW:$AW)-COLUMN($AH:$AH),FALSE),IF($X394="Unknown",VLOOKUP($E394,$AI$95:$AW$99,COLUMN($AW:$AW)-COLUMN($AH:$AH),FALSE),0))</f>
        <v>0.13052013767768686</v>
      </c>
      <c r="S394" s="87" cm="1">
        <f t="array" ref="S394">VLOOKUP($E394,$AI$111:$AW$115,COLUMN($AW:$AW)-COLUMN($AH:$AH),FALSE)</f>
        <v>410.28773999999999</v>
      </c>
      <c r="T394" s="104">
        <f t="shared" si="244"/>
        <v>1.0922539800444289</v>
      </c>
      <c r="U394" s="104">
        <f t="shared" si="245"/>
        <v>1779.9607935990568</v>
      </c>
      <c r="V394" s="87" cm="1">
        <f t="array" ref="V394">VLOOKUP($E394,$AI$118:$AW$122,COLUMN($AW:$AW)-COLUMN($AH:$AH),FALSE)</f>
        <v>161.75600000000003</v>
      </c>
      <c r="W394" s="87" t="str">
        <f t="shared" si="249"/>
        <v>Domestic</v>
      </c>
      <c r="X394" s="87" t="str">
        <f t="shared" si="250"/>
        <v>Non-local</v>
      </c>
      <c r="Y394" s="104"/>
      <c r="Z394" s="87" t="str">
        <f t="shared" si="246"/>
        <v>USA</v>
      </c>
      <c r="AA394" s="87" t="str">
        <f t="shared" si="247"/>
        <v>USA</v>
      </c>
      <c r="AB394" s="82" cm="1">
        <f t="array" ref="AB394">VLOOKUP(B394,'GDP per Capita'!$T$2:$V$4235,COLUMN('GDP per Capita'!$V:$V)-COLUMN('GDP per Capita'!$S:$S),FALSE)</f>
        <v>63809.64</v>
      </c>
      <c r="AC394" s="82">
        <f t="shared" si="251"/>
        <v>63809.64</v>
      </c>
      <c r="AD394" s="82">
        <f t="shared" si="252"/>
        <v>63809.64</v>
      </c>
      <c r="AE394" s="88">
        <f t="shared" si="248"/>
        <v>2.7894857165767693E-2</v>
      </c>
    </row>
    <row r="395" spans="1:31">
      <c r="A395" s="77" t="s">
        <v>1083</v>
      </c>
      <c r="B395" s="77">
        <v>394</v>
      </c>
      <c r="C395" s="77" t="s">
        <v>29</v>
      </c>
      <c r="D395" s="77" t="s">
        <v>29</v>
      </c>
      <c r="E395" s="77">
        <v>2020</v>
      </c>
      <c r="F395" s="77">
        <v>37.379062899999902</v>
      </c>
      <c r="G395" s="77">
        <v>-122.116578</v>
      </c>
      <c r="H395" s="77">
        <v>0</v>
      </c>
      <c r="I395" s="77" t="s">
        <v>881</v>
      </c>
      <c r="J395" s="77">
        <v>43.074761000000002</v>
      </c>
      <c r="K395" s="77">
        <v>-89.383761300000003</v>
      </c>
      <c r="L395" s="77">
        <v>5661.9878660688801</v>
      </c>
      <c r="M395" s="77">
        <v>0.96620661286184695</v>
      </c>
      <c r="N395" s="77">
        <v>0</v>
      </c>
      <c r="O395" s="77">
        <v>679.43854392826495</v>
      </c>
      <c r="P395" s="87" cm="1">
        <f t="array" ref="P395">IF($X395="Non-local",VLOOKUP($E395,$AI$64:$AW$68,COLUMN($AW:$AW)-COLUMN($AH:$AH),FALSE),IF($X395="Unknown",VLOOKUP($E395,$AI$71:$AW$75,COLUMN($AW:$AW)-COLUMN($AH:$AH),FALSE),0))</f>
        <v>224</v>
      </c>
      <c r="Q395" s="87" cm="1">
        <f t="array" ref="Q395">IF($X395="Non-local",VLOOKUP($E395,$AI$40:$AW$44,COLUMN($AW:$AW)-COLUMN($AH:$AH),FALSE),IF($X395="Unknown",VLOOKUP($E395,$AI$47:$AW$51,COLUMN($AW:$AW)-COLUMN($AH:$AH),FALSE),0))</f>
        <v>470.18520000000001</v>
      </c>
      <c r="R395" s="87" cm="1">
        <f t="array" ref="R395">IF($X395="Non-local",VLOOKUP($E395,$AI$88:$AW$92,COLUMN($AW:$AW)-COLUMN($AH:$AH),FALSE),IF($X395="Unknown",VLOOKUP($E395,$AI$95:$AW$99,COLUMN($AW:$AW)-COLUMN($AH:$AH),FALSE),0))</f>
        <v>0.13052013767768686</v>
      </c>
      <c r="S395" s="87" cm="1">
        <f t="array" ref="S395">VLOOKUP($E395,$AI$111:$AW$115,COLUMN($AW:$AW)-COLUMN($AH:$AH),FALSE)</f>
        <v>410.28773999999999</v>
      </c>
      <c r="T395" s="104">
        <f t="shared" si="244"/>
        <v>1.0967267505395337</v>
      </c>
      <c r="U395" s="104">
        <f t="shared" si="245"/>
        <v>1783.9114839282649</v>
      </c>
      <c r="V395" s="87" cm="1">
        <f t="array" ref="V395">VLOOKUP($E395,$AI$118:$AW$122,COLUMN($AW:$AW)-COLUMN($AH:$AH),FALSE)</f>
        <v>161.75600000000003</v>
      </c>
      <c r="W395" s="87" t="str">
        <f t="shared" si="249"/>
        <v>Domestic</v>
      </c>
      <c r="X395" s="87" t="str">
        <f t="shared" si="250"/>
        <v>Non-local</v>
      </c>
      <c r="Y395" s="104"/>
      <c r="Z395" s="87" t="str">
        <f t="shared" si="246"/>
        <v>USA</v>
      </c>
      <c r="AA395" s="87" t="str">
        <f t="shared" si="247"/>
        <v>USA</v>
      </c>
      <c r="AB395" s="82" cm="1">
        <f t="array" ref="AB395">VLOOKUP(B395,'GDP per Capita'!$T$2:$V$4235,COLUMN('GDP per Capita'!$V:$V)-COLUMN('GDP per Capita'!$S:$S),FALSE)</f>
        <v>63809.64</v>
      </c>
      <c r="AC395" s="82">
        <f t="shared" si="251"/>
        <v>63809.64</v>
      </c>
      <c r="AD395" s="82">
        <f t="shared" si="252"/>
        <v>63809.64</v>
      </c>
      <c r="AE395" s="88">
        <f t="shared" si="248"/>
        <v>2.7956770856696025E-2</v>
      </c>
    </row>
    <row r="396" spans="1:31">
      <c r="A396" s="77" t="s">
        <v>1000</v>
      </c>
      <c r="B396" s="77">
        <v>395</v>
      </c>
      <c r="C396" s="77" t="s">
        <v>29</v>
      </c>
      <c r="D396" s="77" t="s">
        <v>29</v>
      </c>
      <c r="E396" s="77">
        <v>2020</v>
      </c>
      <c r="F396" s="77">
        <v>37.3893889</v>
      </c>
      <c r="G396" s="77">
        <v>-122.0832101</v>
      </c>
      <c r="H396" s="77">
        <v>0</v>
      </c>
      <c r="I396" s="77" t="s">
        <v>881</v>
      </c>
      <c r="J396" s="77">
        <v>43.074761000000002</v>
      </c>
      <c r="K396" s="77">
        <v>-89.383761300000003</v>
      </c>
      <c r="L396" s="77">
        <v>5655.6638148889297</v>
      </c>
      <c r="M396" s="77">
        <v>0.96534729238277805</v>
      </c>
      <c r="N396" s="77">
        <v>0</v>
      </c>
      <c r="O396" s="77">
        <v>678.67965778667099</v>
      </c>
      <c r="P396" s="87" cm="1">
        <f t="array" ref="P396">IF($X396="Non-local",VLOOKUP($E396,$AI$64:$AW$68,COLUMN($AW:$AW)-COLUMN($AH:$AH),FALSE),IF($X396="Unknown",VLOOKUP($E396,$AI$71:$AW$75,COLUMN($AW:$AW)-COLUMN($AH:$AH),FALSE),0))</f>
        <v>224</v>
      </c>
      <c r="Q396" s="87" cm="1">
        <f t="array" ref="Q396">IF($X396="Non-local",VLOOKUP($E396,$AI$40:$AW$44,COLUMN($AW:$AW)-COLUMN($AH:$AH),FALSE),IF($X396="Unknown",VLOOKUP($E396,$AI$47:$AW$51,COLUMN($AW:$AW)-COLUMN($AH:$AH),FALSE),0))</f>
        <v>470.18520000000001</v>
      </c>
      <c r="R396" s="87" cm="1">
        <f t="array" ref="R396">IF($X396="Non-local",VLOOKUP($E396,$AI$88:$AW$92,COLUMN($AW:$AW)-COLUMN($AH:$AH),FALSE),IF($X396="Unknown",VLOOKUP($E396,$AI$95:$AW$99,COLUMN($AW:$AW)-COLUMN($AH:$AH),FALSE),0))</f>
        <v>0.13052013767768686</v>
      </c>
      <c r="S396" s="87" cm="1">
        <f t="array" ref="S396">VLOOKUP($E396,$AI$111:$AW$115,COLUMN($AW:$AW)-COLUMN($AH:$AH),FALSE)</f>
        <v>410.28773999999999</v>
      </c>
      <c r="T396" s="104">
        <f t="shared" si="244"/>
        <v>1.0958674300604649</v>
      </c>
      <c r="U396" s="104">
        <f t="shared" si="245"/>
        <v>1783.1525977866711</v>
      </c>
      <c r="V396" s="87" cm="1">
        <f t="array" ref="V396">VLOOKUP($E396,$AI$118:$AW$122,COLUMN($AW:$AW)-COLUMN($AH:$AH),FALSE)</f>
        <v>161.75600000000003</v>
      </c>
      <c r="W396" s="87" t="str">
        <f t="shared" si="249"/>
        <v>Domestic</v>
      </c>
      <c r="X396" s="87" t="str">
        <f t="shared" si="250"/>
        <v>Non-local</v>
      </c>
      <c r="Y396" s="104"/>
      <c r="Z396" s="87" t="str">
        <f t="shared" si="246"/>
        <v>USA</v>
      </c>
      <c r="AA396" s="87" t="str">
        <f t="shared" si="247"/>
        <v>USA</v>
      </c>
      <c r="AB396" s="82" cm="1">
        <f t="array" ref="AB396">VLOOKUP(B396,'GDP per Capita'!$T$2:$V$4235,COLUMN('GDP per Capita'!$V:$V)-COLUMN('GDP per Capita'!$S:$S),FALSE)</f>
        <v>63809.64</v>
      </c>
      <c r="AC396" s="82">
        <f t="shared" si="251"/>
        <v>63809.64</v>
      </c>
      <c r="AD396" s="82">
        <f t="shared" si="252"/>
        <v>63809.64</v>
      </c>
      <c r="AE396" s="88">
        <f t="shared" si="248"/>
        <v>2.7944877886580635E-2</v>
      </c>
    </row>
    <row r="397" spans="1:31">
      <c r="A397" s="77" t="s">
        <v>882</v>
      </c>
      <c r="B397" s="77">
        <v>396</v>
      </c>
      <c r="C397" s="77" t="s">
        <v>29</v>
      </c>
      <c r="D397" s="77" t="s">
        <v>29</v>
      </c>
      <c r="E397" s="77">
        <v>2020</v>
      </c>
      <c r="F397" s="77">
        <v>39.004607</v>
      </c>
      <c r="G397" s="77">
        <v>-76.875683800000004</v>
      </c>
      <c r="H397" s="77">
        <v>0</v>
      </c>
      <c r="I397" s="77" t="s">
        <v>881</v>
      </c>
      <c r="J397" s="77">
        <v>43.074761000000002</v>
      </c>
      <c r="K397" s="77">
        <v>-89.383761300000003</v>
      </c>
      <c r="L397" s="77">
        <v>2282.0367426028702</v>
      </c>
      <c r="M397" s="77">
        <v>0.462962730046795</v>
      </c>
      <c r="N397" s="77">
        <v>0</v>
      </c>
      <c r="O397" s="77">
        <v>438.15105457975199</v>
      </c>
      <c r="P397" s="87" cm="1">
        <f t="array" ref="P397">IF($X397="Non-local",VLOOKUP($E397,$AI$64:$AW$68,COLUMN($AW:$AW)-COLUMN($AH:$AH),FALSE),IF($X397="Unknown",VLOOKUP($E397,$AI$71:$AW$75,COLUMN($AW:$AW)-COLUMN($AH:$AH),FALSE),0))</f>
        <v>224</v>
      </c>
      <c r="Q397" s="87" cm="1">
        <f t="array" ref="Q397">IF($X397="Non-local",VLOOKUP($E397,$AI$40:$AW$44,COLUMN($AW:$AW)-COLUMN($AH:$AH),FALSE),IF($X397="Unknown",VLOOKUP($E397,$AI$47:$AW$51,COLUMN($AW:$AW)-COLUMN($AH:$AH),FALSE),0))</f>
        <v>470.18520000000001</v>
      </c>
      <c r="R397" s="87" cm="1">
        <f t="array" ref="R397">IF($X397="Non-local",VLOOKUP($E397,$AI$88:$AW$92,COLUMN($AW:$AW)-COLUMN($AH:$AH),FALSE),IF($X397="Unknown",VLOOKUP($E397,$AI$95:$AW$99,COLUMN($AW:$AW)-COLUMN($AH:$AH),FALSE),0))</f>
        <v>0.13052013767768686</v>
      </c>
      <c r="S397" s="87" cm="1">
        <f t="array" ref="S397">VLOOKUP($E397,$AI$111:$AW$115,COLUMN($AW:$AW)-COLUMN($AH:$AH),FALSE)</f>
        <v>410.28773999999999</v>
      </c>
      <c r="T397" s="104">
        <f t="shared" si="244"/>
        <v>0.59348286772448189</v>
      </c>
      <c r="U397" s="104">
        <f t="shared" si="245"/>
        <v>1542.623994579752</v>
      </c>
      <c r="V397" s="87" cm="1">
        <f t="array" ref="V397">VLOOKUP($E397,$AI$118:$AW$122,COLUMN($AW:$AW)-COLUMN($AH:$AH),FALSE)</f>
        <v>161.75600000000003</v>
      </c>
      <c r="W397" s="87" t="str">
        <f t="shared" si="249"/>
        <v>Domestic</v>
      </c>
      <c r="X397" s="87" t="str">
        <f t="shared" si="250"/>
        <v>Non-local</v>
      </c>
      <c r="Y397" s="104"/>
      <c r="Z397" s="87" t="str">
        <f t="shared" si="246"/>
        <v>USA</v>
      </c>
      <c r="AA397" s="87" t="str">
        <f t="shared" si="247"/>
        <v>USA</v>
      </c>
      <c r="AB397" s="82" cm="1">
        <f t="array" ref="AB397">VLOOKUP(B397,'GDP per Capita'!$T$2:$V$4235,COLUMN('GDP per Capita'!$V:$V)-COLUMN('GDP per Capita'!$S:$S),FALSE)</f>
        <v>63809.64</v>
      </c>
      <c r="AC397" s="82">
        <f t="shared" si="251"/>
        <v>63809.64</v>
      </c>
      <c r="AD397" s="82">
        <f t="shared" si="252"/>
        <v>63809.64</v>
      </c>
      <c r="AE397" s="88">
        <f t="shared" si="248"/>
        <v>2.4175406640434768E-2</v>
      </c>
    </row>
    <row r="398" spans="1:31">
      <c r="A398" s="77" t="s">
        <v>1084</v>
      </c>
      <c r="B398" s="77">
        <v>397</v>
      </c>
      <c r="C398" s="77" t="s">
        <v>29</v>
      </c>
      <c r="D398" s="77" t="s">
        <v>29</v>
      </c>
      <c r="E398" s="77">
        <v>2020</v>
      </c>
      <c r="F398" s="77">
        <v>34.223872299999996</v>
      </c>
      <c r="G398" s="77">
        <v>-118.061187199999</v>
      </c>
      <c r="H398" s="77">
        <v>0</v>
      </c>
      <c r="I398" s="77" t="s">
        <v>881</v>
      </c>
      <c r="J398" s="77">
        <v>43.074761000000002</v>
      </c>
      <c r="K398" s="77">
        <v>-89.383761300000003</v>
      </c>
      <c r="L398" s="77">
        <v>5322.9497134205703</v>
      </c>
      <c r="M398" s="77">
        <v>0.92023705436986603</v>
      </c>
      <c r="N398" s="77">
        <v>0</v>
      </c>
      <c r="O398" s="77">
        <v>638.75396561046796</v>
      </c>
      <c r="P398" s="87" cm="1">
        <f t="array" ref="P398">IF($X398="Non-local",VLOOKUP($E398,$AI$64:$AW$68,COLUMN($AW:$AW)-COLUMN($AH:$AH),FALSE),IF($X398="Unknown",VLOOKUP($E398,$AI$71:$AW$75,COLUMN($AW:$AW)-COLUMN($AH:$AH),FALSE),0))</f>
        <v>224</v>
      </c>
      <c r="Q398" s="87" cm="1">
        <f t="array" ref="Q398">IF($X398="Non-local",VLOOKUP($E398,$AI$40:$AW$44,COLUMN($AW:$AW)-COLUMN($AH:$AH),FALSE),IF($X398="Unknown",VLOOKUP($E398,$AI$47:$AW$51,COLUMN($AW:$AW)-COLUMN($AH:$AH),FALSE),0))</f>
        <v>470.18520000000001</v>
      </c>
      <c r="R398" s="87" cm="1">
        <f t="array" ref="R398">IF($X398="Non-local",VLOOKUP($E398,$AI$88:$AW$92,COLUMN($AW:$AW)-COLUMN($AH:$AH),FALSE),IF($X398="Unknown",VLOOKUP($E398,$AI$95:$AW$99,COLUMN($AW:$AW)-COLUMN($AH:$AH),FALSE),0))</f>
        <v>0.13052013767768686</v>
      </c>
      <c r="S398" s="87" cm="1">
        <f t="array" ref="S398">VLOOKUP($E398,$AI$111:$AW$115,COLUMN($AW:$AW)-COLUMN($AH:$AH),FALSE)</f>
        <v>410.28773999999999</v>
      </c>
      <c r="T398" s="104">
        <f t="shared" si="244"/>
        <v>1.0507571920475529</v>
      </c>
      <c r="U398" s="104">
        <f t="shared" si="245"/>
        <v>1743.2269056104681</v>
      </c>
      <c r="V398" s="87" cm="1">
        <f t="array" ref="V398">VLOOKUP($E398,$AI$118:$AW$122,COLUMN($AW:$AW)-COLUMN($AH:$AH),FALSE)</f>
        <v>161.75600000000003</v>
      </c>
      <c r="W398" s="87" t="str">
        <f t="shared" si="249"/>
        <v>Domestic</v>
      </c>
      <c r="X398" s="87" t="str">
        <f t="shared" si="250"/>
        <v>Non-local</v>
      </c>
      <c r="Y398" s="104"/>
      <c r="Z398" s="87" t="str">
        <f t="shared" si="246"/>
        <v>USA</v>
      </c>
      <c r="AA398" s="87" t="str">
        <f t="shared" si="247"/>
        <v>USA</v>
      </c>
      <c r="AB398" s="82" cm="1">
        <f t="array" ref="AB398">VLOOKUP(B398,'GDP per Capita'!$T$2:$V$4235,COLUMN('GDP per Capita'!$V:$V)-COLUMN('GDP per Capita'!$S:$S),FALSE)</f>
        <v>63809.64</v>
      </c>
      <c r="AC398" s="82">
        <f t="shared" si="251"/>
        <v>63809.64</v>
      </c>
      <c r="AD398" s="82">
        <f t="shared" si="252"/>
        <v>63809.64</v>
      </c>
      <c r="AE398" s="88">
        <f t="shared" si="248"/>
        <v>2.7319177879870003E-2</v>
      </c>
    </row>
    <row r="399" spans="1:31">
      <c r="A399" s="77" t="s">
        <v>1085</v>
      </c>
      <c r="B399" s="77">
        <v>398</v>
      </c>
      <c r="C399" s="77" t="s">
        <v>29</v>
      </c>
      <c r="D399" s="77" t="s">
        <v>29</v>
      </c>
      <c r="E399" s="77">
        <v>2020</v>
      </c>
      <c r="F399" s="77">
        <v>40.806243700000003</v>
      </c>
      <c r="G399" s="77">
        <v>-76.860708399999993</v>
      </c>
      <c r="H399" s="77">
        <v>0</v>
      </c>
      <c r="I399" s="77" t="s">
        <v>881</v>
      </c>
      <c r="J399" s="77">
        <v>43.074761000000002</v>
      </c>
      <c r="K399" s="77">
        <v>-89.383761300000003</v>
      </c>
      <c r="L399" s="77">
        <v>2129.8962298322199</v>
      </c>
      <c r="M399" s="77">
        <v>0.44287337021208401</v>
      </c>
      <c r="N399" s="77">
        <v>0</v>
      </c>
      <c r="O399" s="77">
        <v>408.94007612778699</v>
      </c>
      <c r="P399" s="87" cm="1">
        <f t="array" ref="P399">IF($X399="Non-local",VLOOKUP($E399,$AI$64:$AW$68,COLUMN($AW:$AW)-COLUMN($AH:$AH),FALSE),IF($X399="Unknown",VLOOKUP($E399,$AI$71:$AW$75,COLUMN($AW:$AW)-COLUMN($AH:$AH),FALSE),0))</f>
        <v>224</v>
      </c>
      <c r="Q399" s="87" cm="1">
        <f t="array" ref="Q399">IF($X399="Non-local",VLOOKUP($E399,$AI$40:$AW$44,COLUMN($AW:$AW)-COLUMN($AH:$AH),FALSE),IF($X399="Unknown",VLOOKUP($E399,$AI$47:$AW$51,COLUMN($AW:$AW)-COLUMN($AH:$AH),FALSE),0))</f>
        <v>470.18520000000001</v>
      </c>
      <c r="R399" s="87" cm="1">
        <f t="array" ref="R399">IF($X399="Non-local",VLOOKUP($E399,$AI$88:$AW$92,COLUMN($AW:$AW)-COLUMN($AH:$AH),FALSE),IF($X399="Unknown",VLOOKUP($E399,$AI$95:$AW$99,COLUMN($AW:$AW)-COLUMN($AH:$AH),FALSE),0))</f>
        <v>0.13052013767768686</v>
      </c>
      <c r="S399" s="87" cm="1">
        <f t="array" ref="S399">VLOOKUP($E399,$AI$111:$AW$115,COLUMN($AW:$AW)-COLUMN($AH:$AH),FALSE)</f>
        <v>410.28773999999999</v>
      </c>
      <c r="T399" s="104">
        <f t="shared" si="244"/>
        <v>0.57339350788977084</v>
      </c>
      <c r="U399" s="104">
        <f t="shared" si="245"/>
        <v>1513.4130161277869</v>
      </c>
      <c r="V399" s="87" cm="1">
        <f t="array" ref="V399">VLOOKUP($E399,$AI$118:$AW$122,COLUMN($AW:$AW)-COLUMN($AH:$AH),FALSE)</f>
        <v>161.75600000000003</v>
      </c>
      <c r="W399" s="87" t="str">
        <f t="shared" si="249"/>
        <v>Domestic</v>
      </c>
      <c r="X399" s="87" t="str">
        <f t="shared" si="250"/>
        <v>Non-local</v>
      </c>
      <c r="Y399" s="104"/>
      <c r="Z399" s="87" t="str">
        <f t="shared" si="246"/>
        <v>USA</v>
      </c>
      <c r="AA399" s="87" t="str">
        <f t="shared" si="247"/>
        <v>USA</v>
      </c>
      <c r="AB399" s="82" cm="1">
        <f t="array" ref="AB399">VLOOKUP(B399,'GDP per Capita'!$T$2:$V$4235,COLUMN('GDP per Capita'!$V:$V)-COLUMN('GDP per Capita'!$S:$S),FALSE)</f>
        <v>63809.64</v>
      </c>
      <c r="AC399" s="82">
        <f t="shared" si="251"/>
        <v>63809.64</v>
      </c>
      <c r="AD399" s="82">
        <f t="shared" si="252"/>
        <v>63809.64</v>
      </c>
      <c r="AE399" s="88">
        <f t="shared" si="248"/>
        <v>2.3717623483344944E-2</v>
      </c>
    </row>
    <row r="400" spans="1:31">
      <c r="A400" s="77" t="s">
        <v>1085</v>
      </c>
      <c r="B400" s="77">
        <v>399</v>
      </c>
      <c r="C400" s="77" t="s">
        <v>29</v>
      </c>
      <c r="D400" s="77" t="s">
        <v>29</v>
      </c>
      <c r="E400" s="77">
        <v>2020</v>
      </c>
      <c r="F400" s="77">
        <v>40.806243700000003</v>
      </c>
      <c r="G400" s="77">
        <v>-76.860708399999993</v>
      </c>
      <c r="H400" s="77">
        <v>0</v>
      </c>
      <c r="I400" s="77" t="s">
        <v>881</v>
      </c>
      <c r="J400" s="77">
        <v>43.074761000000002</v>
      </c>
      <c r="K400" s="77">
        <v>-89.383761300000003</v>
      </c>
      <c r="L400" s="77">
        <v>2129.8962298322199</v>
      </c>
      <c r="M400" s="77">
        <v>0.44287337021208401</v>
      </c>
      <c r="N400" s="77">
        <v>0</v>
      </c>
      <c r="O400" s="77">
        <v>408.94007612778699</v>
      </c>
      <c r="P400" s="87" cm="1">
        <f t="array" ref="P400">IF($X400="Non-local",VLOOKUP($E400,$AI$64:$AW$68,COLUMN($AW:$AW)-COLUMN($AH:$AH),FALSE),IF($X400="Unknown",VLOOKUP($E400,$AI$71:$AW$75,COLUMN($AW:$AW)-COLUMN($AH:$AH),FALSE),0))</f>
        <v>224</v>
      </c>
      <c r="Q400" s="87" cm="1">
        <f t="array" ref="Q400">IF($X400="Non-local",VLOOKUP($E400,$AI$40:$AW$44,COLUMN($AW:$AW)-COLUMN($AH:$AH),FALSE),IF($X400="Unknown",VLOOKUP($E400,$AI$47:$AW$51,COLUMN($AW:$AW)-COLUMN($AH:$AH),FALSE),0))</f>
        <v>470.18520000000001</v>
      </c>
      <c r="R400" s="87" cm="1">
        <f t="array" ref="R400">IF($X400="Non-local",VLOOKUP($E400,$AI$88:$AW$92,COLUMN($AW:$AW)-COLUMN($AH:$AH),FALSE),IF($X400="Unknown",VLOOKUP($E400,$AI$95:$AW$99,COLUMN($AW:$AW)-COLUMN($AH:$AH),FALSE),0))</f>
        <v>0.13052013767768686</v>
      </c>
      <c r="S400" s="87" cm="1">
        <f t="array" ref="S400">VLOOKUP($E400,$AI$111:$AW$115,COLUMN($AW:$AW)-COLUMN($AH:$AH),FALSE)</f>
        <v>410.28773999999999</v>
      </c>
      <c r="T400" s="104">
        <f t="shared" si="244"/>
        <v>0.57339350788977084</v>
      </c>
      <c r="U400" s="104">
        <f t="shared" si="245"/>
        <v>1513.4130161277869</v>
      </c>
      <c r="V400" s="87" cm="1">
        <f t="array" ref="V400">VLOOKUP($E400,$AI$118:$AW$122,COLUMN($AW:$AW)-COLUMN($AH:$AH),FALSE)</f>
        <v>161.75600000000003</v>
      </c>
      <c r="W400" s="87" t="str">
        <f t="shared" si="249"/>
        <v>Domestic</v>
      </c>
      <c r="X400" s="87" t="str">
        <f t="shared" si="250"/>
        <v>Non-local</v>
      </c>
      <c r="Y400" s="104"/>
      <c r="Z400" s="87" t="str">
        <f t="shared" si="246"/>
        <v>USA</v>
      </c>
      <c r="AA400" s="87" t="str">
        <f t="shared" si="247"/>
        <v>USA</v>
      </c>
      <c r="AB400" s="82" cm="1">
        <f t="array" ref="AB400">VLOOKUP(B400,'GDP per Capita'!$T$2:$V$4235,COLUMN('GDP per Capita'!$V:$V)-COLUMN('GDP per Capita'!$S:$S),FALSE)</f>
        <v>63809.64</v>
      </c>
      <c r="AC400" s="82">
        <f t="shared" si="251"/>
        <v>63809.64</v>
      </c>
      <c r="AD400" s="82">
        <f t="shared" si="252"/>
        <v>63809.64</v>
      </c>
      <c r="AE400" s="88">
        <f t="shared" si="248"/>
        <v>2.3717623483344944E-2</v>
      </c>
    </row>
    <row r="401" spans="1:31">
      <c r="A401" s="77" t="s">
        <v>1086</v>
      </c>
      <c r="B401" s="77">
        <v>400</v>
      </c>
      <c r="C401" s="77" t="s">
        <v>29</v>
      </c>
      <c r="D401" s="77" t="s">
        <v>29</v>
      </c>
      <c r="E401" s="77">
        <v>2020</v>
      </c>
      <c r="F401" s="77">
        <v>40.9946622</v>
      </c>
      <c r="G401" s="77">
        <v>-73.8785922</v>
      </c>
      <c r="H401" s="77">
        <v>0</v>
      </c>
      <c r="I401" s="77" t="s">
        <v>881</v>
      </c>
      <c r="J401" s="77">
        <v>43.074761000000002</v>
      </c>
      <c r="K401" s="77">
        <v>-89.383761300000003</v>
      </c>
      <c r="L401" s="77">
        <v>2598.6166827779198</v>
      </c>
      <c r="M401" s="77">
        <v>0.50476545713642196</v>
      </c>
      <c r="N401" s="77">
        <v>0</v>
      </c>
      <c r="O401" s="77">
        <v>498.93440309336103</v>
      </c>
      <c r="P401" s="87" cm="1">
        <f t="array" ref="P401">IF($X401="Non-local",VLOOKUP($E401,$AI$64:$AW$68,COLUMN($AW:$AW)-COLUMN($AH:$AH),FALSE),IF($X401="Unknown",VLOOKUP($E401,$AI$71:$AW$75,COLUMN($AW:$AW)-COLUMN($AH:$AH),FALSE),0))</f>
        <v>224</v>
      </c>
      <c r="Q401" s="87" cm="1">
        <f t="array" ref="Q401">IF($X401="Non-local",VLOOKUP($E401,$AI$40:$AW$44,COLUMN($AW:$AW)-COLUMN($AH:$AH),FALSE),IF($X401="Unknown",VLOOKUP($E401,$AI$47:$AW$51,COLUMN($AW:$AW)-COLUMN($AH:$AH),FALSE),0))</f>
        <v>470.18520000000001</v>
      </c>
      <c r="R401" s="87" cm="1">
        <f t="array" ref="R401">IF($X401="Non-local",VLOOKUP($E401,$AI$88:$AW$92,COLUMN($AW:$AW)-COLUMN($AH:$AH),FALSE),IF($X401="Unknown",VLOOKUP($E401,$AI$95:$AW$99,COLUMN($AW:$AW)-COLUMN($AH:$AH),FALSE),0))</f>
        <v>0.13052013767768686</v>
      </c>
      <c r="S401" s="87" cm="1">
        <f t="array" ref="S401">VLOOKUP($E401,$AI$111:$AW$115,COLUMN($AW:$AW)-COLUMN($AH:$AH),FALSE)</f>
        <v>410.28773999999999</v>
      </c>
      <c r="T401" s="104">
        <f t="shared" si="244"/>
        <v>0.63528559481410884</v>
      </c>
      <c r="U401" s="104">
        <f t="shared" si="245"/>
        <v>1603.4073430933611</v>
      </c>
      <c r="V401" s="87" cm="1">
        <f t="array" ref="V401">VLOOKUP($E401,$AI$118:$AW$122,COLUMN($AW:$AW)-COLUMN($AH:$AH),FALSE)</f>
        <v>161.75600000000003</v>
      </c>
      <c r="W401" s="87" t="str">
        <f t="shared" si="249"/>
        <v>Domestic</v>
      </c>
      <c r="X401" s="87" t="str">
        <f t="shared" si="250"/>
        <v>Non-local</v>
      </c>
      <c r="Y401" s="104"/>
      <c r="Z401" s="87" t="str">
        <f t="shared" si="246"/>
        <v>USA</v>
      </c>
      <c r="AA401" s="87" t="str">
        <f t="shared" si="247"/>
        <v>USA</v>
      </c>
      <c r="AB401" s="82" cm="1">
        <f t="array" ref="AB401">VLOOKUP(B401,'GDP per Capita'!$T$2:$V$4235,COLUMN('GDP per Capita'!$V:$V)-COLUMN('GDP per Capita'!$S:$S),FALSE)</f>
        <v>63809.64</v>
      </c>
      <c r="AC401" s="82">
        <f t="shared" si="251"/>
        <v>63809.64</v>
      </c>
      <c r="AD401" s="82">
        <f t="shared" si="252"/>
        <v>63809.64</v>
      </c>
      <c r="AE401" s="88">
        <f t="shared" si="248"/>
        <v>2.5127979770664135E-2</v>
      </c>
    </row>
    <row r="402" spans="1:31">
      <c r="A402" s="77" t="s">
        <v>1082</v>
      </c>
      <c r="B402" s="77">
        <v>401</v>
      </c>
      <c r="C402" s="77" t="s">
        <v>29</v>
      </c>
      <c r="D402" s="77" t="s">
        <v>29</v>
      </c>
      <c r="E402" s="77">
        <v>2020</v>
      </c>
      <c r="F402" s="77">
        <v>37.336190500000001</v>
      </c>
      <c r="G402" s="77">
        <v>-121.89058329999899</v>
      </c>
      <c r="H402" s="77">
        <v>0</v>
      </c>
      <c r="I402" s="77" t="s">
        <v>881</v>
      </c>
      <c r="J402" s="77">
        <v>43.074761000000002</v>
      </c>
      <c r="K402" s="77">
        <v>-89.383761300000003</v>
      </c>
      <c r="L402" s="77">
        <v>5629.0654466588103</v>
      </c>
      <c r="M402" s="77">
        <v>0.96173384236674198</v>
      </c>
      <c r="N402" s="77">
        <v>0</v>
      </c>
      <c r="O402" s="77">
        <v>675.48785359905696</v>
      </c>
      <c r="P402" s="87" cm="1">
        <f t="array" ref="P402">IF($X402="Non-local",VLOOKUP($E402,$AI$64:$AW$68,COLUMN($AW:$AW)-COLUMN($AH:$AH),FALSE),IF($X402="Unknown",VLOOKUP($E402,$AI$71:$AW$75,COLUMN($AW:$AW)-COLUMN($AH:$AH),FALSE),0))</f>
        <v>224</v>
      </c>
      <c r="Q402" s="87" cm="1">
        <f t="array" ref="Q402">IF($X402="Non-local",VLOOKUP($E402,$AI$40:$AW$44,COLUMN($AW:$AW)-COLUMN($AH:$AH),FALSE),IF($X402="Unknown",VLOOKUP($E402,$AI$47:$AW$51,COLUMN($AW:$AW)-COLUMN($AH:$AH),FALSE),0))</f>
        <v>470.18520000000001</v>
      </c>
      <c r="R402" s="87" cm="1">
        <f t="array" ref="R402">IF($X402="Non-local",VLOOKUP($E402,$AI$88:$AW$92,COLUMN($AW:$AW)-COLUMN($AH:$AH),FALSE),IF($X402="Unknown",VLOOKUP($E402,$AI$95:$AW$99,COLUMN($AW:$AW)-COLUMN($AH:$AH),FALSE),0))</f>
        <v>0.13052013767768686</v>
      </c>
      <c r="S402" s="87" cm="1">
        <f t="array" ref="S402">VLOOKUP($E402,$AI$111:$AW$115,COLUMN($AW:$AW)-COLUMN($AH:$AH),FALSE)</f>
        <v>410.28773999999999</v>
      </c>
      <c r="T402" s="104">
        <f t="shared" si="244"/>
        <v>1.0922539800444289</v>
      </c>
      <c r="U402" s="104">
        <f t="shared" si="245"/>
        <v>1779.9607935990568</v>
      </c>
      <c r="V402" s="87" cm="1">
        <f t="array" ref="V402">VLOOKUP($E402,$AI$118:$AW$122,COLUMN($AW:$AW)-COLUMN($AH:$AH),FALSE)</f>
        <v>161.75600000000003</v>
      </c>
      <c r="W402" s="87" t="str">
        <f t="shared" si="249"/>
        <v>Domestic</v>
      </c>
      <c r="X402" s="87" t="str">
        <f t="shared" si="250"/>
        <v>Non-local</v>
      </c>
      <c r="Y402" s="104"/>
      <c r="Z402" s="87" t="str">
        <f t="shared" si="246"/>
        <v>USA</v>
      </c>
      <c r="AA402" s="87" t="str">
        <f t="shared" si="247"/>
        <v>USA</v>
      </c>
      <c r="AB402" s="82" cm="1">
        <f t="array" ref="AB402">VLOOKUP(B402,'GDP per Capita'!$T$2:$V$4235,COLUMN('GDP per Capita'!$V:$V)-COLUMN('GDP per Capita'!$S:$S),FALSE)</f>
        <v>63809.64</v>
      </c>
      <c r="AC402" s="82">
        <f t="shared" si="251"/>
        <v>63809.64</v>
      </c>
      <c r="AD402" s="82">
        <f t="shared" si="252"/>
        <v>63809.64</v>
      </c>
      <c r="AE402" s="88">
        <f t="shared" si="248"/>
        <v>2.7894857165767693E-2</v>
      </c>
    </row>
    <row r="403" spans="1:31">
      <c r="A403" s="77" t="s">
        <v>949</v>
      </c>
      <c r="B403" s="77">
        <v>402</v>
      </c>
      <c r="C403" s="77" t="s">
        <v>29</v>
      </c>
      <c r="D403" s="77" t="s">
        <v>29</v>
      </c>
      <c r="E403" s="77">
        <v>2020</v>
      </c>
      <c r="F403" s="77">
        <v>39.9527237</v>
      </c>
      <c r="G403" s="77">
        <v>-75.163526199999893</v>
      </c>
      <c r="H403" s="77">
        <v>0</v>
      </c>
      <c r="I403" s="77" t="s">
        <v>881</v>
      </c>
      <c r="J403" s="77">
        <v>43.074761000000002</v>
      </c>
      <c r="K403" s="77">
        <v>-89.383761300000003</v>
      </c>
      <c r="L403" s="77">
        <v>2464.2004042929598</v>
      </c>
      <c r="M403" s="77">
        <v>0.48701648983671603</v>
      </c>
      <c r="N403" s="77">
        <v>0</v>
      </c>
      <c r="O403" s="77">
        <v>473.12647762425001</v>
      </c>
      <c r="P403" s="87" cm="1">
        <f t="array" ref="P403">IF($X403="Non-local",VLOOKUP($E403,$AI$64:$AW$68,COLUMN($AW:$AW)-COLUMN($AH:$AH),FALSE),IF($X403="Unknown",VLOOKUP($E403,$AI$71:$AW$75,COLUMN($AW:$AW)-COLUMN($AH:$AH),FALSE),0))</f>
        <v>224</v>
      </c>
      <c r="Q403" s="87" cm="1">
        <f t="array" ref="Q403">IF($X403="Non-local",VLOOKUP($E403,$AI$40:$AW$44,COLUMN($AW:$AW)-COLUMN($AH:$AH),FALSE),IF($X403="Unknown",VLOOKUP($E403,$AI$47:$AW$51,COLUMN($AW:$AW)-COLUMN($AH:$AH),FALSE),0))</f>
        <v>470.18520000000001</v>
      </c>
      <c r="R403" s="87" cm="1">
        <f t="array" ref="R403">IF($X403="Non-local",VLOOKUP($E403,$AI$88:$AW$92,COLUMN($AW:$AW)-COLUMN($AH:$AH),FALSE),IF($X403="Unknown",VLOOKUP($E403,$AI$95:$AW$99,COLUMN($AW:$AW)-COLUMN($AH:$AH),FALSE),0))</f>
        <v>0.13052013767768686</v>
      </c>
      <c r="S403" s="87" cm="1">
        <f t="array" ref="S403">VLOOKUP($E403,$AI$111:$AW$115,COLUMN($AW:$AW)-COLUMN($AH:$AH),FALSE)</f>
        <v>410.28773999999999</v>
      </c>
      <c r="T403" s="104">
        <f t="shared" si="244"/>
        <v>0.61753662751440286</v>
      </c>
      <c r="U403" s="104">
        <f t="shared" si="245"/>
        <v>1577.59941762425</v>
      </c>
      <c r="V403" s="87" cm="1">
        <f t="array" ref="V403">VLOOKUP($E403,$AI$118:$AW$122,COLUMN($AW:$AW)-COLUMN($AH:$AH),FALSE)</f>
        <v>161.75600000000003</v>
      </c>
      <c r="W403" s="87" t="str">
        <f t="shared" si="249"/>
        <v>Domestic</v>
      </c>
      <c r="X403" s="87" t="str">
        <f t="shared" si="250"/>
        <v>Non-local</v>
      </c>
      <c r="Y403" s="104"/>
      <c r="Z403" s="87" t="str">
        <f t="shared" si="246"/>
        <v>USA</v>
      </c>
      <c r="AA403" s="87" t="str">
        <f t="shared" si="247"/>
        <v>USA</v>
      </c>
      <c r="AB403" s="82" cm="1">
        <f t="array" ref="AB403">VLOOKUP(B403,'GDP per Capita'!$T$2:$V$4235,COLUMN('GDP per Capita'!$V:$V)-COLUMN('GDP per Capita'!$S:$S),FALSE)</f>
        <v>63809.64</v>
      </c>
      <c r="AC403" s="82">
        <f t="shared" si="251"/>
        <v>63809.64</v>
      </c>
      <c r="AD403" s="82">
        <f t="shared" si="252"/>
        <v>63809.64</v>
      </c>
      <c r="AE403" s="88">
        <f t="shared" si="248"/>
        <v>2.4723527943806767E-2</v>
      </c>
    </row>
    <row r="404" spans="1:31">
      <c r="A404" s="77" t="s">
        <v>1087</v>
      </c>
      <c r="B404" s="77">
        <v>403</v>
      </c>
      <c r="C404" s="77" t="s">
        <v>29</v>
      </c>
      <c r="D404" s="77" t="s">
        <v>29</v>
      </c>
      <c r="E404" s="77">
        <v>2020</v>
      </c>
      <c r="F404" s="77">
        <v>33.9597677</v>
      </c>
      <c r="G404" s="77">
        <v>-83.376397999999995</v>
      </c>
      <c r="H404" s="77">
        <v>0</v>
      </c>
      <c r="I404" s="77" t="s">
        <v>881</v>
      </c>
      <c r="J404" s="77">
        <v>43.074761000000002</v>
      </c>
      <c r="K404" s="77">
        <v>-89.383761300000003</v>
      </c>
      <c r="L404" s="77">
        <v>2279.1744244727101</v>
      </c>
      <c r="M404" s="77">
        <v>0.46258477589223701</v>
      </c>
      <c r="N404" s="77">
        <v>0</v>
      </c>
      <c r="O404" s="77">
        <v>437.60148949876202</v>
      </c>
      <c r="P404" s="87" cm="1">
        <f t="array" ref="P404">IF($X404="Non-local",VLOOKUP($E404,$AI$64:$AW$68,COLUMN($AW:$AW)-COLUMN($AH:$AH),FALSE),IF($X404="Unknown",VLOOKUP($E404,$AI$71:$AW$75,COLUMN($AW:$AW)-COLUMN($AH:$AH),FALSE),0))</f>
        <v>224</v>
      </c>
      <c r="Q404" s="87" cm="1">
        <f t="array" ref="Q404">IF($X404="Non-local",VLOOKUP($E404,$AI$40:$AW$44,COLUMN($AW:$AW)-COLUMN($AH:$AH),FALSE),IF($X404="Unknown",VLOOKUP($E404,$AI$47:$AW$51,COLUMN($AW:$AW)-COLUMN($AH:$AH),FALSE),0))</f>
        <v>470.18520000000001</v>
      </c>
      <c r="R404" s="87" cm="1">
        <f t="array" ref="R404">IF($X404="Non-local",VLOOKUP($E404,$AI$88:$AW$92,COLUMN($AW:$AW)-COLUMN($AH:$AH),FALSE),IF($X404="Unknown",VLOOKUP($E404,$AI$95:$AW$99,COLUMN($AW:$AW)-COLUMN($AH:$AH),FALSE),0))</f>
        <v>0.13052013767768686</v>
      </c>
      <c r="S404" s="87" cm="1">
        <f t="array" ref="S404">VLOOKUP($E404,$AI$111:$AW$115,COLUMN($AW:$AW)-COLUMN($AH:$AH),FALSE)</f>
        <v>410.28773999999999</v>
      </c>
      <c r="T404" s="104">
        <f t="shared" si="244"/>
        <v>0.5931049135699239</v>
      </c>
      <c r="U404" s="104">
        <f t="shared" si="245"/>
        <v>1542.0744294987619</v>
      </c>
      <c r="V404" s="87" cm="1">
        <f t="array" ref="V404">VLOOKUP($E404,$AI$118:$AW$122,COLUMN($AW:$AW)-COLUMN($AH:$AH),FALSE)</f>
        <v>161.75600000000003</v>
      </c>
      <c r="W404" s="87" t="str">
        <f t="shared" si="249"/>
        <v>Domestic</v>
      </c>
      <c r="X404" s="87" t="str">
        <f t="shared" si="250"/>
        <v>Non-local</v>
      </c>
      <c r="Y404" s="104"/>
      <c r="Z404" s="87" t="str">
        <f t="shared" si="246"/>
        <v>USA</v>
      </c>
      <c r="AA404" s="87" t="str">
        <f t="shared" si="247"/>
        <v>USA</v>
      </c>
      <c r="AB404" s="82" cm="1">
        <f t="array" ref="AB404">VLOOKUP(B404,'GDP per Capita'!$T$2:$V$4235,COLUMN('GDP per Capita'!$V:$V)-COLUMN('GDP per Capita'!$S:$S),FALSE)</f>
        <v>63809.64</v>
      </c>
      <c r="AC404" s="82">
        <f t="shared" si="251"/>
        <v>63809.64</v>
      </c>
      <c r="AD404" s="82">
        <f t="shared" si="252"/>
        <v>63809.64</v>
      </c>
      <c r="AE404" s="88">
        <f t="shared" si="248"/>
        <v>2.4166794069027216E-2</v>
      </c>
    </row>
    <row r="405" spans="1:31">
      <c r="A405" s="77" t="s">
        <v>1088</v>
      </c>
      <c r="B405" s="77">
        <v>404</v>
      </c>
      <c r="C405" s="77" t="s">
        <v>317</v>
      </c>
      <c r="D405" s="77" t="s">
        <v>30</v>
      </c>
      <c r="E405" s="77">
        <v>2020</v>
      </c>
      <c r="F405" s="77">
        <v>35.876293500000003</v>
      </c>
      <c r="G405" s="77">
        <v>128.59710039999999</v>
      </c>
      <c r="H405" s="77">
        <v>0</v>
      </c>
      <c r="I405" s="77" t="s">
        <v>881</v>
      </c>
      <c r="J405" s="77">
        <v>43.074761000000002</v>
      </c>
      <c r="K405" s="77">
        <v>-89.383761300000003</v>
      </c>
      <c r="L405" s="77">
        <v>20860.485039406001</v>
      </c>
      <c r="M405" s="77">
        <v>3.2350241695322599</v>
      </c>
      <c r="N405" s="77">
        <v>0</v>
      </c>
      <c r="O405" s="77">
        <v>1908.7343811056501</v>
      </c>
      <c r="P405" s="87" cm="1">
        <f t="array" ref="P405">IF($X405="Non-local",VLOOKUP($E405,$AI$64:$AW$68,COLUMN($AW:$AW)-COLUMN($AH:$AH),FALSE),IF($X405="Unknown",VLOOKUP($E405,$AI$71:$AW$75,COLUMN($AW:$AW)-COLUMN($AH:$AH),FALSE),0))</f>
        <v>224</v>
      </c>
      <c r="Q405" s="87" cm="1">
        <f t="array" ref="Q405">IF($X405="Non-local",VLOOKUP($E405,$AI$40:$AW$44,COLUMN($AW:$AW)-COLUMN($AH:$AH),FALSE),IF($X405="Unknown",VLOOKUP($E405,$AI$47:$AW$51,COLUMN($AW:$AW)-COLUMN($AH:$AH),FALSE),0))</f>
        <v>470.18520000000001</v>
      </c>
      <c r="R405" s="87" cm="1">
        <f t="array" ref="R405">IF($X405="Non-local",VLOOKUP($E405,$AI$88:$AW$92,COLUMN($AW:$AW)-COLUMN($AH:$AH),FALSE),IF($X405="Unknown",VLOOKUP($E405,$AI$95:$AW$99,COLUMN($AW:$AW)-COLUMN($AH:$AH),FALSE),0))</f>
        <v>0.13052013767768686</v>
      </c>
      <c r="S405" s="87" cm="1">
        <f t="array" ref="S405">VLOOKUP($E405,$AI$111:$AW$115,COLUMN($AW:$AW)-COLUMN($AH:$AH),FALSE)</f>
        <v>410.28773999999999</v>
      </c>
      <c r="T405" s="104">
        <f t="shared" si="244"/>
        <v>3.3655443072099467</v>
      </c>
      <c r="U405" s="104">
        <f t="shared" si="245"/>
        <v>3013.2073211056495</v>
      </c>
      <c r="V405" s="87" cm="1">
        <f t="array" ref="V405">VLOOKUP($E405,$AI$118:$AW$122,COLUMN($AW:$AW)-COLUMN($AH:$AH),FALSE)</f>
        <v>161.75600000000003</v>
      </c>
      <c r="W405" s="87" t="str">
        <f t="shared" si="249"/>
        <v>International</v>
      </c>
      <c r="X405" s="87" t="str">
        <f t="shared" si="250"/>
        <v>Non-local</v>
      </c>
      <c r="Y405" s="104"/>
      <c r="Z405" s="87" t="str">
        <f t="shared" si="246"/>
        <v>South Korea</v>
      </c>
      <c r="AA405" s="87" t="str">
        <f t="shared" si="247"/>
        <v>Asia</v>
      </c>
      <c r="AB405" s="82" cm="1">
        <f t="array" ref="AB405">VLOOKUP(B405,'GDP per Capita'!$T$2:$V$4235,COLUMN('GDP per Capita'!$V:$V)-COLUMN('GDP per Capita'!$S:$S),FALSE)</f>
        <v>32154.02</v>
      </c>
      <c r="AC405" s="82">
        <f t="shared" si="251"/>
        <v>32154.02</v>
      </c>
      <c r="AD405" s="82">
        <f t="shared" si="252"/>
        <v>32154.02</v>
      </c>
      <c r="AE405" s="88">
        <f t="shared" si="248"/>
        <v>9.3711682741556099E-2</v>
      </c>
    </row>
    <row r="406" spans="1:31">
      <c r="A406" s="77" t="s">
        <v>1089</v>
      </c>
      <c r="B406" s="77">
        <v>405</v>
      </c>
      <c r="C406" s="77" t="s">
        <v>416</v>
      </c>
      <c r="D406" s="77" t="s">
        <v>31</v>
      </c>
      <c r="E406" s="77">
        <v>2020</v>
      </c>
      <c r="F406" s="77">
        <v>52.203482299999997</v>
      </c>
      <c r="G406" s="77">
        <v>0.1235817</v>
      </c>
      <c r="H406" s="77">
        <v>0</v>
      </c>
      <c r="I406" s="77" t="s">
        <v>881</v>
      </c>
      <c r="J406" s="77">
        <v>43.074761000000002</v>
      </c>
      <c r="K406" s="77">
        <v>-89.383761300000003</v>
      </c>
      <c r="L406" s="77">
        <v>12693.344858460199</v>
      </c>
      <c r="M406" s="77">
        <v>1.96524001560203</v>
      </c>
      <c r="N406" s="77">
        <v>0</v>
      </c>
      <c r="O406" s="77">
        <v>1332.8012101383199</v>
      </c>
      <c r="P406" s="87" cm="1">
        <f t="array" ref="P406">IF($X406="Non-local",VLOOKUP($E406,$AI$64:$AW$68,COLUMN($AW:$AW)-COLUMN($AH:$AH),FALSE),IF($X406="Unknown",VLOOKUP($E406,$AI$71:$AW$75,COLUMN($AW:$AW)-COLUMN($AH:$AH),FALSE),0))</f>
        <v>224</v>
      </c>
      <c r="Q406" s="87" cm="1">
        <f t="array" ref="Q406">IF($X406="Non-local",VLOOKUP($E406,$AI$40:$AW$44,COLUMN($AW:$AW)-COLUMN($AH:$AH),FALSE),IF($X406="Unknown",VLOOKUP($E406,$AI$47:$AW$51,COLUMN($AW:$AW)-COLUMN($AH:$AH),FALSE),0))</f>
        <v>470.18520000000001</v>
      </c>
      <c r="R406" s="87" cm="1">
        <f t="array" ref="R406">IF($X406="Non-local",VLOOKUP($E406,$AI$88:$AW$92,COLUMN($AW:$AW)-COLUMN($AH:$AH),FALSE),IF($X406="Unknown",VLOOKUP($E406,$AI$95:$AW$99,COLUMN($AW:$AW)-COLUMN($AH:$AH),FALSE),0))</f>
        <v>0.13052013767768686</v>
      </c>
      <c r="S406" s="87" cm="1">
        <f t="array" ref="S406">VLOOKUP($E406,$AI$111:$AW$115,COLUMN($AW:$AW)-COLUMN($AH:$AH),FALSE)</f>
        <v>410.28773999999999</v>
      </c>
      <c r="T406" s="104">
        <f t="shared" si="244"/>
        <v>2.0957601532797168</v>
      </c>
      <c r="U406" s="104">
        <f t="shared" si="245"/>
        <v>2437.2741501383198</v>
      </c>
      <c r="V406" s="87" cm="1">
        <f t="array" ref="V406">VLOOKUP($E406,$AI$118:$AW$122,COLUMN($AW:$AW)-COLUMN($AH:$AH),FALSE)</f>
        <v>161.75600000000003</v>
      </c>
      <c r="W406" s="87" t="str">
        <f t="shared" si="249"/>
        <v>International</v>
      </c>
      <c r="X406" s="87" t="str">
        <f t="shared" si="250"/>
        <v>Non-local</v>
      </c>
      <c r="Y406" s="104"/>
      <c r="Z406" s="87" t="str">
        <f t="shared" si="246"/>
        <v>United Kingdom</v>
      </c>
      <c r="AA406" s="87" t="str">
        <f t="shared" si="247"/>
        <v>Europe</v>
      </c>
      <c r="AB406" s="82" cm="1">
        <f t="array" ref="AB406">VLOOKUP(B406,'GDP per Capita'!$T$2:$V$4235,COLUMN('GDP per Capita'!$V:$V)-COLUMN('GDP per Capita'!$S:$S),FALSE)</f>
        <v>40800.480000000003</v>
      </c>
      <c r="AC406" s="82">
        <f t="shared" si="251"/>
        <v>40800.480000000003</v>
      </c>
      <c r="AD406" s="82">
        <f t="shared" si="252"/>
        <v>40800.480000000003</v>
      </c>
      <c r="AE406" s="88">
        <f t="shared" si="248"/>
        <v>5.9736408741718712E-2</v>
      </c>
    </row>
    <row r="407" spans="1:31">
      <c r="A407" s="77" t="s">
        <v>1090</v>
      </c>
      <c r="B407" s="77">
        <v>406</v>
      </c>
      <c r="C407" s="77" t="s">
        <v>320</v>
      </c>
      <c r="D407" s="77" t="s">
        <v>28</v>
      </c>
      <c r="E407" s="77">
        <v>2020</v>
      </c>
      <c r="F407" s="77">
        <v>43.242528899999897</v>
      </c>
      <c r="G407" s="77">
        <v>-79.947042299999893</v>
      </c>
      <c r="H407" s="77">
        <v>0</v>
      </c>
      <c r="I407" s="77" t="s">
        <v>881</v>
      </c>
      <c r="J407" s="77">
        <v>43.074761000000002</v>
      </c>
      <c r="K407" s="77">
        <v>-89.383761300000003</v>
      </c>
      <c r="L407" s="77">
        <v>1530.5167258533399</v>
      </c>
      <c r="M407" s="77">
        <v>0.36372843824295398</v>
      </c>
      <c r="N407" s="77">
        <v>0</v>
      </c>
      <c r="O407" s="77">
        <v>293.85921136384201</v>
      </c>
      <c r="P407" s="87" cm="1">
        <f t="array" ref="P407">IF($X407="Non-local",VLOOKUP($E407,$AI$64:$AW$68,COLUMN($AW:$AW)-COLUMN($AH:$AH),FALSE),IF($X407="Unknown",VLOOKUP($E407,$AI$71:$AW$75,COLUMN($AW:$AW)-COLUMN($AH:$AH),FALSE),0))</f>
        <v>224</v>
      </c>
      <c r="Q407" s="87" cm="1">
        <f t="array" ref="Q407">IF($X407="Non-local",VLOOKUP($E407,$AI$40:$AW$44,COLUMN($AW:$AW)-COLUMN($AH:$AH),FALSE),IF($X407="Unknown",VLOOKUP($E407,$AI$47:$AW$51,COLUMN($AW:$AW)-COLUMN($AH:$AH),FALSE),0))</f>
        <v>470.18520000000001</v>
      </c>
      <c r="R407" s="87" cm="1">
        <f t="array" ref="R407">IF($X407="Non-local",VLOOKUP($E407,$AI$88:$AW$92,COLUMN($AW:$AW)-COLUMN($AH:$AH),FALSE),IF($X407="Unknown",VLOOKUP($E407,$AI$95:$AW$99,COLUMN($AW:$AW)-COLUMN($AH:$AH),FALSE),0))</f>
        <v>0.13052013767768686</v>
      </c>
      <c r="S407" s="87" cm="1">
        <f t="array" ref="S407">VLOOKUP($E407,$AI$111:$AW$115,COLUMN($AW:$AW)-COLUMN($AH:$AH),FALSE)</f>
        <v>410.28773999999999</v>
      </c>
      <c r="T407" s="104">
        <f t="shared" si="244"/>
        <v>0.49424857592064086</v>
      </c>
      <c r="U407" s="104">
        <f t="shared" si="245"/>
        <v>1398.3321513638421</v>
      </c>
      <c r="V407" s="87" cm="1">
        <f t="array" ref="V407">VLOOKUP($E407,$AI$118:$AW$122,COLUMN($AW:$AW)-COLUMN($AH:$AH),FALSE)</f>
        <v>161.75600000000003</v>
      </c>
      <c r="W407" s="87" t="str">
        <f t="shared" si="249"/>
        <v>International</v>
      </c>
      <c r="X407" s="87" t="str">
        <f t="shared" si="250"/>
        <v>Non-local</v>
      </c>
      <c r="Y407" s="104"/>
      <c r="Z407" s="87" t="str">
        <f t="shared" si="246"/>
        <v>Canada</v>
      </c>
      <c r="AA407" s="87" t="str">
        <f t="shared" si="247"/>
        <v>Other Americas</v>
      </c>
      <c r="AB407" s="82" cm="1">
        <f t="array" ref="AB407">VLOOKUP(B407,'GDP per Capita'!$T$2:$V$4235,COLUMN('GDP per Capita'!$V:$V)-COLUMN('GDP per Capita'!$S:$S),FALSE)</f>
        <v>49196.49</v>
      </c>
      <c r="AC407" s="82">
        <f t="shared" si="251"/>
        <v>49196.49</v>
      </c>
      <c r="AD407" s="82">
        <f t="shared" si="252"/>
        <v>49196.49</v>
      </c>
      <c r="AE407" s="88">
        <f t="shared" si="248"/>
        <v>2.8423412958197669E-2</v>
      </c>
    </row>
    <row r="408" spans="1:31">
      <c r="A408" s="77" t="s">
        <v>1091</v>
      </c>
      <c r="B408" s="77">
        <v>407</v>
      </c>
      <c r="C408" s="77" t="s">
        <v>29</v>
      </c>
      <c r="D408" s="77" t="s">
        <v>29</v>
      </c>
      <c r="E408" s="77">
        <v>2020</v>
      </c>
      <c r="F408" s="77">
        <v>38.896729000000001</v>
      </c>
      <c r="G408" s="77">
        <v>-77.298664372195006</v>
      </c>
      <c r="H408" s="77">
        <v>0</v>
      </c>
      <c r="I408" s="77" t="s">
        <v>881</v>
      </c>
      <c r="J408" s="77">
        <v>43.074761000000002</v>
      </c>
      <c r="K408" s="77">
        <v>-89.383761300000003</v>
      </c>
      <c r="L408" s="77">
        <v>2228.6378702316201</v>
      </c>
      <c r="M408" s="77">
        <v>0.45591168793908798</v>
      </c>
      <c r="N408" s="77">
        <v>0</v>
      </c>
      <c r="O408" s="77">
        <v>427.898471084471</v>
      </c>
      <c r="P408" s="87" cm="1">
        <f t="array" ref="P408">IF($X408="Non-local",VLOOKUP($E408,$AI$64:$AW$68,COLUMN($AW:$AW)-COLUMN($AH:$AH),FALSE),IF($X408="Unknown",VLOOKUP($E408,$AI$71:$AW$75,COLUMN($AW:$AW)-COLUMN($AH:$AH),FALSE),0))</f>
        <v>224</v>
      </c>
      <c r="Q408" s="87" cm="1">
        <f t="array" ref="Q408">IF($X408="Non-local",VLOOKUP($E408,$AI$40:$AW$44,COLUMN($AW:$AW)-COLUMN($AH:$AH),FALSE),IF($X408="Unknown",VLOOKUP($E408,$AI$47:$AW$51,COLUMN($AW:$AW)-COLUMN($AH:$AH),FALSE),0))</f>
        <v>470.18520000000001</v>
      </c>
      <c r="R408" s="87" cm="1">
        <f t="array" ref="R408">IF($X408="Non-local",VLOOKUP($E408,$AI$88:$AW$92,COLUMN($AW:$AW)-COLUMN($AH:$AH),FALSE),IF($X408="Unknown",VLOOKUP($E408,$AI$95:$AW$99,COLUMN($AW:$AW)-COLUMN($AH:$AH),FALSE),0))</f>
        <v>0.13052013767768686</v>
      </c>
      <c r="S408" s="87" cm="1">
        <f t="array" ref="S408">VLOOKUP($E408,$AI$111:$AW$115,COLUMN($AW:$AW)-COLUMN($AH:$AH),FALSE)</f>
        <v>410.28773999999999</v>
      </c>
      <c r="T408" s="104">
        <f t="shared" si="244"/>
        <v>0.58643182561677487</v>
      </c>
      <c r="U408" s="104">
        <f t="shared" si="245"/>
        <v>1532.371411084471</v>
      </c>
      <c r="V408" s="87" cm="1">
        <f t="array" ref="V408">VLOOKUP($E408,$AI$118:$AW$122,COLUMN($AW:$AW)-COLUMN($AH:$AH),FALSE)</f>
        <v>161.75600000000003</v>
      </c>
      <c r="W408" s="87" t="str">
        <f t="shared" si="249"/>
        <v>Domestic</v>
      </c>
      <c r="X408" s="87" t="str">
        <f t="shared" si="250"/>
        <v>Non-local</v>
      </c>
      <c r="Y408" s="104"/>
      <c r="Z408" s="87" t="str">
        <f t="shared" si="246"/>
        <v>USA</v>
      </c>
      <c r="AA408" s="87" t="str">
        <f t="shared" si="247"/>
        <v>USA</v>
      </c>
      <c r="AB408" s="82" cm="1">
        <f t="array" ref="AB408">VLOOKUP(B408,'GDP per Capita'!$T$2:$V$4235,COLUMN('GDP per Capita'!$V:$V)-COLUMN('GDP per Capita'!$S:$S),FALSE)</f>
        <v>63809.64</v>
      </c>
      <c r="AC408" s="82">
        <f t="shared" si="251"/>
        <v>63809.64</v>
      </c>
      <c r="AD408" s="82">
        <f t="shared" si="252"/>
        <v>63809.64</v>
      </c>
      <c r="AE408" s="88">
        <f t="shared" si="248"/>
        <v>2.4014732117035469E-2</v>
      </c>
    </row>
    <row r="409" spans="1:31">
      <c r="A409" s="77" t="s">
        <v>911</v>
      </c>
      <c r="B409" s="77">
        <v>408</v>
      </c>
      <c r="C409" s="77" t="s">
        <v>29</v>
      </c>
      <c r="D409" s="77" t="s">
        <v>29</v>
      </c>
      <c r="E409" s="77">
        <v>2020</v>
      </c>
      <c r="F409" s="77">
        <v>42.3750997</v>
      </c>
      <c r="G409" s="77">
        <v>-71.105615700000001</v>
      </c>
      <c r="H409" s="77">
        <v>0</v>
      </c>
      <c r="I409" s="77" t="s">
        <v>881</v>
      </c>
      <c r="J409" s="77">
        <v>43.074761000000002</v>
      </c>
      <c r="K409" s="77">
        <v>-89.383761300000003</v>
      </c>
      <c r="L409" s="77">
        <v>2984.2751494265199</v>
      </c>
      <c r="M409" s="77">
        <v>0.56042166301739005</v>
      </c>
      <c r="N409" s="77">
        <v>0</v>
      </c>
      <c r="O409" s="77">
        <v>572.98082868989297</v>
      </c>
      <c r="P409" s="87" cm="1">
        <f t="array" ref="P409">IF($X409="Non-local",VLOOKUP($E409,$AI$64:$AW$68,COLUMN($AW:$AW)-COLUMN($AH:$AH),FALSE),IF($X409="Unknown",VLOOKUP($E409,$AI$71:$AW$75,COLUMN($AW:$AW)-COLUMN($AH:$AH),FALSE),0))</f>
        <v>224</v>
      </c>
      <c r="Q409" s="87" cm="1">
        <f t="array" ref="Q409">IF($X409="Non-local",VLOOKUP($E409,$AI$40:$AW$44,COLUMN($AW:$AW)-COLUMN($AH:$AH),FALSE),IF($X409="Unknown",VLOOKUP($E409,$AI$47:$AW$51,COLUMN($AW:$AW)-COLUMN($AH:$AH),FALSE),0))</f>
        <v>470.18520000000001</v>
      </c>
      <c r="R409" s="87" cm="1">
        <f t="array" ref="R409">IF($X409="Non-local",VLOOKUP($E409,$AI$88:$AW$92,COLUMN($AW:$AW)-COLUMN($AH:$AH),FALSE),IF($X409="Unknown",VLOOKUP($E409,$AI$95:$AW$99,COLUMN($AW:$AW)-COLUMN($AH:$AH),FALSE),0))</f>
        <v>0.13052013767768686</v>
      </c>
      <c r="S409" s="87" cm="1">
        <f t="array" ref="S409">VLOOKUP($E409,$AI$111:$AW$115,COLUMN($AW:$AW)-COLUMN($AH:$AH),FALSE)</f>
        <v>410.28773999999999</v>
      </c>
      <c r="T409" s="104">
        <f t="shared" si="244"/>
        <v>0.69094180069507694</v>
      </c>
      <c r="U409" s="104">
        <f t="shared" si="245"/>
        <v>1677.453768689893</v>
      </c>
      <c r="V409" s="87" cm="1">
        <f t="array" ref="V409">VLOOKUP($E409,$AI$118:$AW$122,COLUMN($AW:$AW)-COLUMN($AH:$AH),FALSE)</f>
        <v>161.75600000000003</v>
      </c>
      <c r="W409" s="87" t="str">
        <f t="shared" si="249"/>
        <v>Domestic</v>
      </c>
      <c r="X409" s="87" t="str">
        <f t="shared" si="250"/>
        <v>Non-local</v>
      </c>
      <c r="Y409" s="104"/>
      <c r="Z409" s="87" t="str">
        <f t="shared" si="246"/>
        <v>USA</v>
      </c>
      <c r="AA409" s="87" t="str">
        <f t="shared" si="247"/>
        <v>USA</v>
      </c>
      <c r="AB409" s="82" cm="1">
        <f t="array" ref="AB409">VLOOKUP(B409,'GDP per Capita'!$T$2:$V$4235,COLUMN('GDP per Capita'!$V:$V)-COLUMN('GDP per Capita'!$S:$S),FALSE)</f>
        <v>63809.64</v>
      </c>
      <c r="AC409" s="82">
        <f t="shared" si="251"/>
        <v>63809.64</v>
      </c>
      <c r="AD409" s="82">
        <f t="shared" si="252"/>
        <v>63809.64</v>
      </c>
      <c r="AE409" s="88">
        <f t="shared" si="248"/>
        <v>2.6288406715504004E-2</v>
      </c>
    </row>
    <row r="410" spans="1:31">
      <c r="A410" s="77" t="s">
        <v>911</v>
      </c>
      <c r="B410" s="77">
        <v>409</v>
      </c>
      <c r="C410" s="77" t="s">
        <v>29</v>
      </c>
      <c r="D410" s="77" t="s">
        <v>29</v>
      </c>
      <c r="E410" s="77">
        <v>2020</v>
      </c>
      <c r="F410" s="77">
        <v>42.3750997</v>
      </c>
      <c r="G410" s="77">
        <v>-71.105615700000001</v>
      </c>
      <c r="H410" s="77">
        <v>0</v>
      </c>
      <c r="I410" s="77" t="s">
        <v>881</v>
      </c>
      <c r="J410" s="77">
        <v>43.074761000000002</v>
      </c>
      <c r="K410" s="77">
        <v>-89.383761300000003</v>
      </c>
      <c r="L410" s="77">
        <v>2984.2751494265199</v>
      </c>
      <c r="M410" s="77">
        <v>0.56042166301739005</v>
      </c>
      <c r="N410" s="77">
        <v>0</v>
      </c>
      <c r="O410" s="77">
        <v>572.98082868989297</v>
      </c>
      <c r="P410" s="87" cm="1">
        <f t="array" ref="P410">IF($X410="Non-local",VLOOKUP($E410,$AI$64:$AW$68,COLUMN($AW:$AW)-COLUMN($AH:$AH),FALSE),IF($X410="Unknown",VLOOKUP($E410,$AI$71:$AW$75,COLUMN($AW:$AW)-COLUMN($AH:$AH),FALSE),0))</f>
        <v>224</v>
      </c>
      <c r="Q410" s="87" cm="1">
        <f t="array" ref="Q410">IF($X410="Non-local",VLOOKUP($E410,$AI$40:$AW$44,COLUMN($AW:$AW)-COLUMN($AH:$AH),FALSE),IF($X410="Unknown",VLOOKUP($E410,$AI$47:$AW$51,COLUMN($AW:$AW)-COLUMN($AH:$AH),FALSE),0))</f>
        <v>470.18520000000001</v>
      </c>
      <c r="R410" s="87" cm="1">
        <f t="array" ref="R410">IF($X410="Non-local",VLOOKUP($E410,$AI$88:$AW$92,COLUMN($AW:$AW)-COLUMN($AH:$AH),FALSE),IF($X410="Unknown",VLOOKUP($E410,$AI$95:$AW$99,COLUMN($AW:$AW)-COLUMN($AH:$AH),FALSE),0))</f>
        <v>0.13052013767768686</v>
      </c>
      <c r="S410" s="87" cm="1">
        <f t="array" ref="S410">VLOOKUP($E410,$AI$111:$AW$115,COLUMN($AW:$AW)-COLUMN($AH:$AH),FALSE)</f>
        <v>410.28773999999999</v>
      </c>
      <c r="T410" s="104">
        <f t="shared" si="244"/>
        <v>0.69094180069507694</v>
      </c>
      <c r="U410" s="104">
        <f t="shared" si="245"/>
        <v>1677.453768689893</v>
      </c>
      <c r="V410" s="87" cm="1">
        <f t="array" ref="V410">VLOOKUP($E410,$AI$118:$AW$122,COLUMN($AW:$AW)-COLUMN($AH:$AH),FALSE)</f>
        <v>161.75600000000003</v>
      </c>
      <c r="W410" s="87" t="str">
        <f t="shared" si="249"/>
        <v>Domestic</v>
      </c>
      <c r="X410" s="87" t="str">
        <f t="shared" si="250"/>
        <v>Non-local</v>
      </c>
      <c r="Y410" s="104"/>
      <c r="Z410" s="87" t="str">
        <f t="shared" si="246"/>
        <v>USA</v>
      </c>
      <c r="AA410" s="87" t="str">
        <f t="shared" si="247"/>
        <v>USA</v>
      </c>
      <c r="AB410" s="82" cm="1">
        <f t="array" ref="AB410">VLOOKUP(B410,'GDP per Capita'!$T$2:$V$4235,COLUMN('GDP per Capita'!$V:$V)-COLUMN('GDP per Capita'!$S:$S),FALSE)</f>
        <v>63809.64</v>
      </c>
      <c r="AC410" s="82">
        <f t="shared" si="251"/>
        <v>63809.64</v>
      </c>
      <c r="AD410" s="82">
        <f t="shared" si="252"/>
        <v>63809.64</v>
      </c>
      <c r="AE410" s="88">
        <f t="shared" si="248"/>
        <v>2.6288406715504004E-2</v>
      </c>
    </row>
    <row r="411" spans="1:31">
      <c r="A411" s="77" t="s">
        <v>1092</v>
      </c>
      <c r="B411" s="77">
        <v>410</v>
      </c>
      <c r="C411" s="77" t="s">
        <v>29</v>
      </c>
      <c r="D411" s="77" t="s">
        <v>29</v>
      </c>
      <c r="E411" s="77">
        <v>2020</v>
      </c>
      <c r="F411" s="77">
        <v>41.5164045</v>
      </c>
      <c r="G411" s="77">
        <v>-87.702895689108402</v>
      </c>
      <c r="H411" s="77">
        <v>0</v>
      </c>
      <c r="I411" s="77" t="s">
        <v>881</v>
      </c>
      <c r="J411" s="77">
        <v>43.074761000000002</v>
      </c>
      <c r="K411" s="77">
        <v>-89.383761300000003</v>
      </c>
      <c r="L411" s="77">
        <v>443.327245052786</v>
      </c>
      <c r="M411" s="77">
        <v>0.22017074745720699</v>
      </c>
      <c r="N411" s="77">
        <v>0</v>
      </c>
      <c r="O411" s="77">
        <v>85.118831050135</v>
      </c>
      <c r="P411" s="87" cm="1">
        <f t="array" ref="P411">IF($X411="Non-local",VLOOKUP($E411,$AI$64:$AW$68,COLUMN($AW:$AW)-COLUMN($AH:$AH),FALSE),IF($X411="Unknown",VLOOKUP($E411,$AI$71:$AW$75,COLUMN($AW:$AW)-COLUMN($AH:$AH),FALSE),0))</f>
        <v>224</v>
      </c>
      <c r="Q411" s="87" cm="1">
        <f t="array" ref="Q411">IF($X411="Non-local",VLOOKUP($E411,$AI$40:$AW$44,COLUMN($AW:$AW)-COLUMN($AH:$AH),FALSE),IF($X411="Unknown",VLOOKUP($E411,$AI$47:$AW$51,COLUMN($AW:$AW)-COLUMN($AH:$AH),FALSE),0))</f>
        <v>470.18520000000001</v>
      </c>
      <c r="R411" s="87" cm="1">
        <f t="array" ref="R411">IF($X411="Non-local",VLOOKUP($E411,$AI$88:$AW$92,COLUMN($AW:$AW)-COLUMN($AH:$AH),FALSE),IF($X411="Unknown",VLOOKUP($E411,$AI$95:$AW$99,COLUMN($AW:$AW)-COLUMN($AH:$AH),FALSE),0))</f>
        <v>0.13052013767768686</v>
      </c>
      <c r="S411" s="87" cm="1">
        <f t="array" ref="S411">VLOOKUP($E411,$AI$111:$AW$115,COLUMN($AW:$AW)-COLUMN($AH:$AH),FALSE)</f>
        <v>410.28773999999999</v>
      </c>
      <c r="T411" s="104">
        <f t="shared" si="244"/>
        <v>0.35069088513489388</v>
      </c>
      <c r="U411" s="104">
        <f t="shared" si="245"/>
        <v>1189.5917710501349</v>
      </c>
      <c r="V411" s="87" cm="1">
        <f t="array" ref="V411">VLOOKUP($E411,$AI$118:$AW$122,COLUMN($AW:$AW)-COLUMN($AH:$AH),FALSE)</f>
        <v>161.75600000000003</v>
      </c>
      <c r="W411" s="87" t="str">
        <f t="shared" si="249"/>
        <v>Domestic</v>
      </c>
      <c r="X411" s="87" t="str">
        <f t="shared" si="250"/>
        <v>Non-local</v>
      </c>
      <c r="Y411" s="104"/>
      <c r="Z411" s="87" t="str">
        <f t="shared" si="246"/>
        <v>USA</v>
      </c>
      <c r="AA411" s="87" t="str">
        <f t="shared" si="247"/>
        <v>USA</v>
      </c>
      <c r="AB411" s="82" cm="1">
        <f t="array" ref="AB411">VLOOKUP(B411,'GDP per Capita'!$T$2:$V$4235,COLUMN('GDP per Capita'!$V:$V)-COLUMN('GDP per Capita'!$S:$S),FALSE)</f>
        <v>63809.64</v>
      </c>
      <c r="AC411" s="82">
        <f t="shared" si="251"/>
        <v>63809.64</v>
      </c>
      <c r="AD411" s="82">
        <f t="shared" si="252"/>
        <v>63809.64</v>
      </c>
      <c r="AE411" s="88">
        <f t="shared" si="248"/>
        <v>1.8642822166840853E-2</v>
      </c>
    </row>
    <row r="412" spans="1:31">
      <c r="A412" s="77" t="s">
        <v>34</v>
      </c>
      <c r="B412" s="77">
        <v>411</v>
      </c>
      <c r="C412" s="77" t="s">
        <v>34</v>
      </c>
      <c r="D412" s="77" t="s">
        <v>34</v>
      </c>
      <c r="E412" s="77">
        <v>2020</v>
      </c>
      <c r="F412" s="77">
        <v>0</v>
      </c>
      <c r="G412" s="77">
        <v>0</v>
      </c>
      <c r="H412" s="77">
        <v>0</v>
      </c>
      <c r="I412" s="77" t="s">
        <v>881</v>
      </c>
      <c r="J412" s="77">
        <v>43.074761000000002</v>
      </c>
      <c r="K412" s="77">
        <v>-89.383761300000003</v>
      </c>
      <c r="L412" s="77">
        <v>4610.0412007298301</v>
      </c>
      <c r="M412" s="77">
        <v>0.80715542109624605</v>
      </c>
      <c r="N412" s="77">
        <v>1</v>
      </c>
      <c r="O412" s="77">
        <v>553.20494408757997</v>
      </c>
      <c r="P412" s="87" cm="1">
        <f t="array" ref="P412">IF($X412="Non-local",VLOOKUP($E412,$AI$64:$AW$68,COLUMN($AW:$AW)-COLUMN($AH:$AH),FALSE),IF($X412="Unknown",VLOOKUP($E412,$AI$71:$AW$75,COLUMN($AW:$AW)-COLUMN($AH:$AH),FALSE),0))</f>
        <v>214.50706319702601</v>
      </c>
      <c r="Q412" s="87" cm="1">
        <f t="array" ref="Q412">IF($X412="Non-local",VLOOKUP($E412,$AI$40:$AW$44,COLUMN($AW:$AW)-COLUMN($AH:$AH),FALSE),IF($X412="Unknown",VLOOKUP($E412,$AI$47:$AW$51,COLUMN($AW:$AW)-COLUMN($AH:$AH),FALSE),0))</f>
        <v>450.25913576208183</v>
      </c>
      <c r="R412" s="87" cm="1">
        <f t="array" ref="R412">IF($X412="Non-local",VLOOKUP($E412,$AI$88:$AW$92,COLUMN($AW:$AW)-COLUMN($AH:$AH),FALSE),IF($X412="Unknown",VLOOKUP($E412,$AI$95:$AW$99,COLUMN($AW:$AW)-COLUMN($AH:$AH),FALSE),0))</f>
        <v>0.12498880098800048</v>
      </c>
      <c r="S412" s="87" cm="1">
        <f t="array" ref="S412">VLOOKUP($E412,$AI$111:$AW$115,COLUMN($AW:$AW)-COLUMN($AH:$AH),FALSE)</f>
        <v>410.28773999999999</v>
      </c>
      <c r="T412" s="104">
        <f t="shared" si="244"/>
        <v>0.93214422208424652</v>
      </c>
      <c r="U412" s="104">
        <f t="shared" si="245"/>
        <v>1628.2588830466877</v>
      </c>
      <c r="V412" s="87" cm="1">
        <f t="array" ref="V412">VLOOKUP($E412,$AI$118:$AW$122,COLUMN($AW:$AW)-COLUMN($AH:$AH),FALSE)</f>
        <v>161.75600000000003</v>
      </c>
      <c r="W412" s="87" t="str">
        <f t="shared" si="249"/>
        <v>Unknown</v>
      </c>
      <c r="X412" s="87" t="str">
        <f t="shared" si="250"/>
        <v>Unknown</v>
      </c>
      <c r="Y412" s="104"/>
      <c r="Z412" s="87" t="str">
        <f t="shared" si="246"/>
        <v>Unknown</v>
      </c>
      <c r="AA412" s="87" t="str">
        <f t="shared" si="247"/>
        <v>Unknown</v>
      </c>
      <c r="AB412" s="82" t="e" cm="1">
        <f t="array" ref="AB412">VLOOKUP(B412,'GDP per Capita'!$T$2:$V$4235,COLUMN('GDP per Capita'!$V:$V)-COLUMN('GDP per Capita'!$S:$S),FALSE)</f>
        <v>#N/A</v>
      </c>
      <c r="AC412" s="82" t="str">
        <f t="shared" si="251"/>
        <v/>
      </c>
      <c r="AD412" s="82">
        <f t="shared" si="252"/>
        <v>61228.93767638311</v>
      </c>
      <c r="AE412" s="88">
        <f t="shared" si="248"/>
        <v>2.6592963145181774E-2</v>
      </c>
    </row>
    <row r="413" spans="1:31">
      <c r="A413" s="77" t="s">
        <v>34</v>
      </c>
      <c r="B413" s="77">
        <v>412</v>
      </c>
      <c r="C413" s="77" t="s">
        <v>34</v>
      </c>
      <c r="D413" s="77" t="s">
        <v>34</v>
      </c>
      <c r="E413" s="77">
        <v>2020</v>
      </c>
      <c r="F413" s="77">
        <v>0</v>
      </c>
      <c r="G413" s="77">
        <v>0</v>
      </c>
      <c r="H413" s="77">
        <v>0</v>
      </c>
      <c r="I413" s="77" t="s">
        <v>881</v>
      </c>
      <c r="J413" s="77">
        <v>43.074761000000002</v>
      </c>
      <c r="K413" s="77">
        <v>-89.383761300000003</v>
      </c>
      <c r="L413" s="77">
        <v>4610.0412007298301</v>
      </c>
      <c r="M413" s="77">
        <v>0.80715542109624605</v>
      </c>
      <c r="N413" s="77">
        <v>1</v>
      </c>
      <c r="O413" s="77">
        <v>553.20494408757997</v>
      </c>
      <c r="P413" s="87" cm="1">
        <f t="array" ref="P413">IF($X413="Non-local",VLOOKUP($E413,$AI$64:$AW$68,COLUMN($AW:$AW)-COLUMN($AH:$AH),FALSE),IF($X413="Unknown",VLOOKUP($E413,$AI$71:$AW$75,COLUMN($AW:$AW)-COLUMN($AH:$AH),FALSE),0))</f>
        <v>214.50706319702601</v>
      </c>
      <c r="Q413" s="87" cm="1">
        <f t="array" ref="Q413">IF($X413="Non-local",VLOOKUP($E413,$AI$40:$AW$44,COLUMN($AW:$AW)-COLUMN($AH:$AH),FALSE),IF($X413="Unknown",VLOOKUP($E413,$AI$47:$AW$51,COLUMN($AW:$AW)-COLUMN($AH:$AH),FALSE),0))</f>
        <v>450.25913576208183</v>
      </c>
      <c r="R413" s="87" cm="1">
        <f t="array" ref="R413">IF($X413="Non-local",VLOOKUP($E413,$AI$88:$AW$92,COLUMN($AW:$AW)-COLUMN($AH:$AH),FALSE),IF($X413="Unknown",VLOOKUP($E413,$AI$95:$AW$99,COLUMN($AW:$AW)-COLUMN($AH:$AH),FALSE),0))</f>
        <v>0.12498880098800048</v>
      </c>
      <c r="S413" s="87" cm="1">
        <f t="array" ref="S413">VLOOKUP($E413,$AI$111:$AW$115,COLUMN($AW:$AW)-COLUMN($AH:$AH),FALSE)</f>
        <v>410.28773999999999</v>
      </c>
      <c r="T413" s="104">
        <f t="shared" si="244"/>
        <v>0.93214422208424652</v>
      </c>
      <c r="U413" s="104">
        <f t="shared" si="245"/>
        <v>1628.2588830466877</v>
      </c>
      <c r="V413" s="87" cm="1">
        <f t="array" ref="V413">VLOOKUP($E413,$AI$118:$AW$122,COLUMN($AW:$AW)-COLUMN($AH:$AH),FALSE)</f>
        <v>161.75600000000003</v>
      </c>
      <c r="W413" s="87" t="str">
        <f t="shared" si="249"/>
        <v>Unknown</v>
      </c>
      <c r="X413" s="87" t="str">
        <f t="shared" si="250"/>
        <v>Unknown</v>
      </c>
      <c r="Y413" s="104"/>
      <c r="Z413" s="87" t="str">
        <f t="shared" si="246"/>
        <v>Unknown</v>
      </c>
      <c r="AA413" s="87" t="str">
        <f t="shared" si="247"/>
        <v>Unknown</v>
      </c>
      <c r="AB413" s="82" t="e" cm="1">
        <f t="array" ref="AB413">VLOOKUP(B413,'GDP per Capita'!$T$2:$V$4235,COLUMN('GDP per Capita'!$V:$V)-COLUMN('GDP per Capita'!$S:$S),FALSE)</f>
        <v>#N/A</v>
      </c>
      <c r="AC413" s="82" t="str">
        <f t="shared" si="251"/>
        <v/>
      </c>
      <c r="AD413" s="82">
        <f t="shared" si="252"/>
        <v>61228.93767638311</v>
      </c>
      <c r="AE413" s="88">
        <f t="shared" si="248"/>
        <v>2.6592963145181774E-2</v>
      </c>
    </row>
    <row r="414" spans="1:31">
      <c r="A414" s="77" t="s">
        <v>34</v>
      </c>
      <c r="B414" s="77">
        <v>413</v>
      </c>
      <c r="C414" s="77" t="s">
        <v>34</v>
      </c>
      <c r="D414" s="77" t="s">
        <v>34</v>
      </c>
      <c r="E414" s="77">
        <v>2020</v>
      </c>
      <c r="F414" s="77">
        <v>0</v>
      </c>
      <c r="G414" s="77">
        <v>0</v>
      </c>
      <c r="H414" s="77">
        <v>0</v>
      </c>
      <c r="I414" s="77" t="s">
        <v>881</v>
      </c>
      <c r="J414" s="77">
        <v>43.074761000000002</v>
      </c>
      <c r="K414" s="77">
        <v>-89.383761300000003</v>
      </c>
      <c r="L414" s="77">
        <v>4610.0412007298301</v>
      </c>
      <c r="M414" s="77">
        <v>0.80715542109624605</v>
      </c>
      <c r="N414" s="77">
        <v>1</v>
      </c>
      <c r="O414" s="77">
        <v>553.20494408757997</v>
      </c>
      <c r="P414" s="87" cm="1">
        <f t="array" ref="P414">IF($X414="Non-local",VLOOKUP($E414,$AI$64:$AW$68,COLUMN($AW:$AW)-COLUMN($AH:$AH),FALSE),IF($X414="Unknown",VLOOKUP($E414,$AI$71:$AW$75,COLUMN($AW:$AW)-COLUMN($AH:$AH),FALSE),0))</f>
        <v>214.50706319702601</v>
      </c>
      <c r="Q414" s="87" cm="1">
        <f t="array" ref="Q414">IF($X414="Non-local",VLOOKUP($E414,$AI$40:$AW$44,COLUMN($AW:$AW)-COLUMN($AH:$AH),FALSE),IF($X414="Unknown",VLOOKUP($E414,$AI$47:$AW$51,COLUMN($AW:$AW)-COLUMN($AH:$AH),FALSE),0))</f>
        <v>450.25913576208183</v>
      </c>
      <c r="R414" s="87" cm="1">
        <f t="array" ref="R414">IF($X414="Non-local",VLOOKUP($E414,$AI$88:$AW$92,COLUMN($AW:$AW)-COLUMN($AH:$AH),FALSE),IF($X414="Unknown",VLOOKUP($E414,$AI$95:$AW$99,COLUMN($AW:$AW)-COLUMN($AH:$AH),FALSE),0))</f>
        <v>0.12498880098800048</v>
      </c>
      <c r="S414" s="87" cm="1">
        <f t="array" ref="S414">VLOOKUP($E414,$AI$111:$AW$115,COLUMN($AW:$AW)-COLUMN($AH:$AH),FALSE)</f>
        <v>410.28773999999999</v>
      </c>
      <c r="T414" s="104">
        <f t="shared" si="244"/>
        <v>0.93214422208424652</v>
      </c>
      <c r="U414" s="104">
        <f t="shared" si="245"/>
        <v>1628.2588830466877</v>
      </c>
      <c r="V414" s="87" cm="1">
        <f t="array" ref="V414">VLOOKUP($E414,$AI$118:$AW$122,COLUMN($AW:$AW)-COLUMN($AH:$AH),FALSE)</f>
        <v>161.75600000000003</v>
      </c>
      <c r="W414" s="87" t="str">
        <f t="shared" si="249"/>
        <v>Unknown</v>
      </c>
      <c r="X414" s="87" t="str">
        <f t="shared" si="250"/>
        <v>Unknown</v>
      </c>
      <c r="Y414" s="104"/>
      <c r="Z414" s="87" t="str">
        <f t="shared" si="246"/>
        <v>Unknown</v>
      </c>
      <c r="AA414" s="87" t="str">
        <f t="shared" si="247"/>
        <v>Unknown</v>
      </c>
      <c r="AB414" s="82" t="e" cm="1">
        <f t="array" ref="AB414">VLOOKUP(B414,'GDP per Capita'!$T$2:$V$4235,COLUMN('GDP per Capita'!$V:$V)-COLUMN('GDP per Capita'!$S:$S),FALSE)</f>
        <v>#N/A</v>
      </c>
      <c r="AC414" s="82" t="str">
        <f t="shared" si="251"/>
        <v/>
      </c>
      <c r="AD414" s="82">
        <f t="shared" si="252"/>
        <v>61228.93767638311</v>
      </c>
      <c r="AE414" s="88">
        <f t="shared" si="248"/>
        <v>2.6592963145181774E-2</v>
      </c>
    </row>
    <row r="415" spans="1:31">
      <c r="A415" s="77" t="s">
        <v>34</v>
      </c>
      <c r="B415" s="77">
        <v>414</v>
      </c>
      <c r="C415" s="77" t="s">
        <v>34</v>
      </c>
      <c r="D415" s="77" t="s">
        <v>34</v>
      </c>
      <c r="E415" s="77">
        <v>2020</v>
      </c>
      <c r="F415" s="77">
        <v>0</v>
      </c>
      <c r="G415" s="77">
        <v>0</v>
      </c>
      <c r="H415" s="77">
        <v>0</v>
      </c>
      <c r="I415" s="77" t="s">
        <v>881</v>
      </c>
      <c r="J415" s="77">
        <v>43.074761000000002</v>
      </c>
      <c r="K415" s="77">
        <v>-89.383761300000003</v>
      </c>
      <c r="L415" s="77">
        <v>4610.0412007298301</v>
      </c>
      <c r="M415" s="77">
        <v>0.80715542109624605</v>
      </c>
      <c r="N415" s="77">
        <v>1</v>
      </c>
      <c r="O415" s="77">
        <v>553.20494408757997</v>
      </c>
      <c r="P415" s="87" cm="1">
        <f t="array" ref="P415">IF($X415="Non-local",VLOOKUP($E415,$AI$64:$AW$68,COLUMN($AW:$AW)-COLUMN($AH:$AH),FALSE),IF($X415="Unknown",VLOOKUP($E415,$AI$71:$AW$75,COLUMN($AW:$AW)-COLUMN($AH:$AH),FALSE),0))</f>
        <v>214.50706319702601</v>
      </c>
      <c r="Q415" s="87" cm="1">
        <f t="array" ref="Q415">IF($X415="Non-local",VLOOKUP($E415,$AI$40:$AW$44,COLUMN($AW:$AW)-COLUMN($AH:$AH),FALSE),IF($X415="Unknown",VLOOKUP($E415,$AI$47:$AW$51,COLUMN($AW:$AW)-COLUMN($AH:$AH),FALSE),0))</f>
        <v>450.25913576208183</v>
      </c>
      <c r="R415" s="87" cm="1">
        <f t="array" ref="R415">IF($X415="Non-local",VLOOKUP($E415,$AI$88:$AW$92,COLUMN($AW:$AW)-COLUMN($AH:$AH),FALSE),IF($X415="Unknown",VLOOKUP($E415,$AI$95:$AW$99,COLUMN($AW:$AW)-COLUMN($AH:$AH),FALSE),0))</f>
        <v>0.12498880098800048</v>
      </c>
      <c r="S415" s="87" cm="1">
        <f t="array" ref="S415">VLOOKUP($E415,$AI$111:$AW$115,COLUMN($AW:$AW)-COLUMN($AH:$AH),FALSE)</f>
        <v>410.28773999999999</v>
      </c>
      <c r="T415" s="104">
        <f t="shared" si="244"/>
        <v>0.93214422208424652</v>
      </c>
      <c r="U415" s="104">
        <f t="shared" si="245"/>
        <v>1628.2588830466877</v>
      </c>
      <c r="V415" s="87" cm="1">
        <f t="array" ref="V415">VLOOKUP($E415,$AI$118:$AW$122,COLUMN($AW:$AW)-COLUMN($AH:$AH),FALSE)</f>
        <v>161.75600000000003</v>
      </c>
      <c r="W415" s="87" t="str">
        <f t="shared" si="249"/>
        <v>Unknown</v>
      </c>
      <c r="X415" s="87" t="str">
        <f t="shared" si="250"/>
        <v>Unknown</v>
      </c>
      <c r="Y415" s="104"/>
      <c r="Z415" s="87" t="str">
        <f t="shared" si="246"/>
        <v>Unknown</v>
      </c>
      <c r="AA415" s="87" t="str">
        <f t="shared" si="247"/>
        <v>Unknown</v>
      </c>
      <c r="AB415" s="82" t="e" cm="1">
        <f t="array" ref="AB415">VLOOKUP(B415,'GDP per Capita'!$T$2:$V$4235,COLUMN('GDP per Capita'!$V:$V)-COLUMN('GDP per Capita'!$S:$S),FALSE)</f>
        <v>#N/A</v>
      </c>
      <c r="AC415" s="82" t="str">
        <f t="shared" si="251"/>
        <v/>
      </c>
      <c r="AD415" s="82">
        <f t="shared" si="252"/>
        <v>61228.93767638311</v>
      </c>
      <c r="AE415" s="88">
        <f t="shared" si="248"/>
        <v>2.6592963145181774E-2</v>
      </c>
    </row>
    <row r="416" spans="1:31">
      <c r="A416" s="77" t="s">
        <v>889</v>
      </c>
      <c r="B416" s="77">
        <v>415</v>
      </c>
      <c r="C416" s="77" t="s">
        <v>29</v>
      </c>
      <c r="D416" s="77" t="s">
        <v>29</v>
      </c>
      <c r="E416" s="77">
        <v>2020</v>
      </c>
      <c r="F416" s="77">
        <v>42.735541599999998</v>
      </c>
      <c r="G416" s="77">
        <v>-84.485246900000007</v>
      </c>
      <c r="H416" s="77">
        <v>0</v>
      </c>
      <c r="I416" s="77" t="s">
        <v>881</v>
      </c>
      <c r="J416" s="77">
        <v>43.074761000000002</v>
      </c>
      <c r="K416" s="77">
        <v>-89.383761300000003</v>
      </c>
      <c r="L416" s="77">
        <v>801.39372359971799</v>
      </c>
      <c r="M416" s="77">
        <v>0.26745155518736502</v>
      </c>
      <c r="N416" s="77">
        <v>0</v>
      </c>
      <c r="O416" s="77">
        <v>153.86759493114499</v>
      </c>
      <c r="P416" s="87" cm="1">
        <f t="array" ref="P416">IF($X416="Non-local",VLOOKUP($E416,$AI$64:$AW$68,COLUMN($AW:$AW)-COLUMN($AH:$AH),FALSE),IF($X416="Unknown",VLOOKUP($E416,$AI$71:$AW$75,COLUMN($AW:$AW)-COLUMN($AH:$AH),FALSE),0))</f>
        <v>224</v>
      </c>
      <c r="Q416" s="87" cm="1">
        <f t="array" ref="Q416">IF($X416="Non-local",VLOOKUP($E416,$AI$40:$AW$44,COLUMN($AW:$AW)-COLUMN($AH:$AH),FALSE),IF($X416="Unknown",VLOOKUP($E416,$AI$47:$AW$51,COLUMN($AW:$AW)-COLUMN($AH:$AH),FALSE),0))</f>
        <v>470.18520000000001</v>
      </c>
      <c r="R416" s="87" cm="1">
        <f t="array" ref="R416">IF($X416="Non-local",VLOOKUP($E416,$AI$88:$AW$92,COLUMN($AW:$AW)-COLUMN($AH:$AH),FALSE),IF($X416="Unknown",VLOOKUP($E416,$AI$95:$AW$99,COLUMN($AW:$AW)-COLUMN($AH:$AH),FALSE),0))</f>
        <v>0.13052013767768686</v>
      </c>
      <c r="S416" s="87" cm="1">
        <f t="array" ref="S416">VLOOKUP($E416,$AI$111:$AW$115,COLUMN($AW:$AW)-COLUMN($AH:$AH),FALSE)</f>
        <v>410.28773999999999</v>
      </c>
      <c r="T416" s="104">
        <f t="shared" si="244"/>
        <v>0.39797169286505185</v>
      </c>
      <c r="U416" s="104">
        <f t="shared" si="245"/>
        <v>1258.3405349311449</v>
      </c>
      <c r="V416" s="87" cm="1">
        <f t="array" ref="V416">VLOOKUP($E416,$AI$118:$AW$122,COLUMN($AW:$AW)-COLUMN($AH:$AH),FALSE)</f>
        <v>161.75600000000003</v>
      </c>
      <c r="W416" s="87" t="str">
        <f t="shared" si="249"/>
        <v>Domestic</v>
      </c>
      <c r="X416" s="87" t="str">
        <f t="shared" si="250"/>
        <v>Non-local</v>
      </c>
      <c r="Y416" s="104"/>
      <c r="Z416" s="87" t="str">
        <f t="shared" si="246"/>
        <v>USA</v>
      </c>
      <c r="AA416" s="87" t="str">
        <f t="shared" si="247"/>
        <v>USA</v>
      </c>
      <c r="AB416" s="82" cm="1">
        <f t="array" ref="AB416">VLOOKUP(B416,'GDP per Capita'!$T$2:$V$4235,COLUMN('GDP per Capita'!$V:$V)-COLUMN('GDP per Capita'!$S:$S),FALSE)</f>
        <v>63809.64</v>
      </c>
      <c r="AC416" s="82">
        <f t="shared" si="251"/>
        <v>63809.64</v>
      </c>
      <c r="AD416" s="82">
        <f t="shared" si="252"/>
        <v>63809.64</v>
      </c>
      <c r="AE416" s="88">
        <f t="shared" si="248"/>
        <v>1.9720226206120971E-2</v>
      </c>
    </row>
    <row r="417" spans="1:31">
      <c r="A417" s="77" t="s">
        <v>886</v>
      </c>
      <c r="B417" s="77">
        <v>416</v>
      </c>
      <c r="C417" s="77" t="s">
        <v>29</v>
      </c>
      <c r="D417" s="77" t="s">
        <v>29</v>
      </c>
      <c r="E417" s="77">
        <v>2020</v>
      </c>
      <c r="F417" s="77">
        <v>39.284749400000003</v>
      </c>
      <c r="G417" s="77">
        <v>-76.620474639699793</v>
      </c>
      <c r="H417" s="77">
        <v>0</v>
      </c>
      <c r="I417" s="77" t="s">
        <v>881</v>
      </c>
      <c r="J417" s="77">
        <v>43.074761000000002</v>
      </c>
      <c r="K417" s="77">
        <v>-89.383761300000003</v>
      </c>
      <c r="L417" s="77">
        <v>2293.6142511822</v>
      </c>
      <c r="M417" s="77">
        <v>0.46449147956658998</v>
      </c>
      <c r="N417" s="77">
        <v>0</v>
      </c>
      <c r="O417" s="77">
        <v>440.37393622698198</v>
      </c>
      <c r="P417" s="87" cm="1">
        <f t="array" ref="P417">IF($X417="Non-local",VLOOKUP($E417,$AI$64:$AW$68,COLUMN($AW:$AW)-COLUMN($AH:$AH),FALSE),IF($X417="Unknown",VLOOKUP($E417,$AI$71:$AW$75,COLUMN($AW:$AW)-COLUMN($AH:$AH),FALSE),0))</f>
        <v>224</v>
      </c>
      <c r="Q417" s="87" cm="1">
        <f t="array" ref="Q417">IF($X417="Non-local",VLOOKUP($E417,$AI$40:$AW$44,COLUMN($AW:$AW)-COLUMN($AH:$AH),FALSE),IF($X417="Unknown",VLOOKUP($E417,$AI$47:$AW$51,COLUMN($AW:$AW)-COLUMN($AH:$AH),FALSE),0))</f>
        <v>470.18520000000001</v>
      </c>
      <c r="R417" s="87" cm="1">
        <f t="array" ref="R417">IF($X417="Non-local",VLOOKUP($E417,$AI$88:$AW$92,COLUMN($AW:$AW)-COLUMN($AH:$AH),FALSE),IF($X417="Unknown",VLOOKUP($E417,$AI$95:$AW$99,COLUMN($AW:$AW)-COLUMN($AH:$AH),FALSE),0))</f>
        <v>0.13052013767768686</v>
      </c>
      <c r="S417" s="87" cm="1">
        <f t="array" ref="S417">VLOOKUP($E417,$AI$111:$AW$115,COLUMN($AW:$AW)-COLUMN($AH:$AH),FALSE)</f>
        <v>410.28773999999999</v>
      </c>
      <c r="T417" s="104">
        <f t="shared" si="244"/>
        <v>0.59501161724427687</v>
      </c>
      <c r="U417" s="104">
        <f t="shared" si="245"/>
        <v>1544.846876226982</v>
      </c>
      <c r="V417" s="87" cm="1">
        <f t="array" ref="V417">VLOOKUP($E417,$AI$118:$AW$122,COLUMN($AW:$AW)-COLUMN($AH:$AH),FALSE)</f>
        <v>161.75600000000003</v>
      </c>
      <c r="W417" s="87" t="str">
        <f t="shared" si="249"/>
        <v>Domestic</v>
      </c>
      <c r="X417" s="87" t="str">
        <f t="shared" si="250"/>
        <v>Non-local</v>
      </c>
      <c r="Y417" s="104"/>
      <c r="Z417" s="87" t="str">
        <f t="shared" si="246"/>
        <v>USA</v>
      </c>
      <c r="AA417" s="87" t="str">
        <f t="shared" si="247"/>
        <v>USA</v>
      </c>
      <c r="AB417" s="82" cm="1">
        <f t="array" ref="AB417">VLOOKUP(B417,'GDP per Capita'!$T$2:$V$4235,COLUMN('GDP per Capita'!$V:$V)-COLUMN('GDP per Capita'!$S:$S),FALSE)</f>
        <v>63809.64</v>
      </c>
      <c r="AC417" s="82">
        <f t="shared" si="251"/>
        <v>63809.64</v>
      </c>
      <c r="AD417" s="82">
        <f t="shared" si="252"/>
        <v>63809.64</v>
      </c>
      <c r="AE417" s="88">
        <f t="shared" si="248"/>
        <v>2.4210242781921069E-2</v>
      </c>
    </row>
    <row r="418" spans="1:31">
      <c r="A418" s="77" t="s">
        <v>1093</v>
      </c>
      <c r="B418" s="77">
        <v>417</v>
      </c>
      <c r="C418" s="77" t="s">
        <v>29</v>
      </c>
      <c r="D418" s="77" t="s">
        <v>29</v>
      </c>
      <c r="E418" s="77">
        <v>2020</v>
      </c>
      <c r="F418" s="77">
        <v>34.053690899999999</v>
      </c>
      <c r="G418" s="77">
        <v>-118.2427666</v>
      </c>
      <c r="H418" s="77">
        <v>0</v>
      </c>
      <c r="I418" s="77" t="s">
        <v>881</v>
      </c>
      <c r="J418" s="77">
        <v>43.074761000000002</v>
      </c>
      <c r="K418" s="77">
        <v>-89.383761300000003</v>
      </c>
      <c r="L418" s="77">
        <v>5370.9182333021799</v>
      </c>
      <c r="M418" s="77">
        <v>0.92672871481783203</v>
      </c>
      <c r="N418" s="77">
        <v>0</v>
      </c>
      <c r="O418" s="77">
        <v>644.51018799626104</v>
      </c>
      <c r="P418" s="87" cm="1">
        <f t="array" ref="P418">IF($X418="Non-local",VLOOKUP($E418,$AI$64:$AW$68,COLUMN($AW:$AW)-COLUMN($AH:$AH),FALSE),IF($X418="Unknown",VLOOKUP($E418,$AI$71:$AW$75,COLUMN($AW:$AW)-COLUMN($AH:$AH),FALSE),0))</f>
        <v>224</v>
      </c>
      <c r="Q418" s="87" cm="1">
        <f t="array" ref="Q418">IF($X418="Non-local",VLOOKUP($E418,$AI$40:$AW$44,COLUMN($AW:$AW)-COLUMN($AH:$AH),FALSE),IF($X418="Unknown",VLOOKUP($E418,$AI$47:$AW$51,COLUMN($AW:$AW)-COLUMN($AH:$AH),FALSE),0))</f>
        <v>470.18520000000001</v>
      </c>
      <c r="R418" s="87" cm="1">
        <f t="array" ref="R418">IF($X418="Non-local",VLOOKUP($E418,$AI$88:$AW$92,COLUMN($AW:$AW)-COLUMN($AH:$AH),FALSE),IF($X418="Unknown",VLOOKUP($E418,$AI$95:$AW$99,COLUMN($AW:$AW)-COLUMN($AH:$AH),FALSE),0))</f>
        <v>0.13052013767768686</v>
      </c>
      <c r="S418" s="87" cm="1">
        <f t="array" ref="S418">VLOOKUP($E418,$AI$111:$AW$115,COLUMN($AW:$AW)-COLUMN($AH:$AH),FALSE)</f>
        <v>410.28773999999999</v>
      </c>
      <c r="T418" s="104">
        <f t="shared" si="244"/>
        <v>1.0572488524955188</v>
      </c>
      <c r="U418" s="104">
        <f t="shared" si="245"/>
        <v>1748.9831279962611</v>
      </c>
      <c r="V418" s="87" cm="1">
        <f t="array" ref="V418">VLOOKUP($E418,$AI$118:$AW$122,COLUMN($AW:$AW)-COLUMN($AH:$AH),FALSE)</f>
        <v>161.75600000000003</v>
      </c>
      <c r="W418" s="87" t="str">
        <f t="shared" si="249"/>
        <v>Domestic</v>
      </c>
      <c r="X418" s="87" t="str">
        <f t="shared" si="250"/>
        <v>Non-local</v>
      </c>
      <c r="Y418" s="104"/>
      <c r="Z418" s="87" t="str">
        <f t="shared" si="246"/>
        <v>USA</v>
      </c>
      <c r="AA418" s="87" t="str">
        <f t="shared" si="247"/>
        <v>USA</v>
      </c>
      <c r="AB418" s="82" cm="1">
        <f t="array" ref="AB418">VLOOKUP(B418,'GDP per Capita'!$T$2:$V$4235,COLUMN('GDP per Capita'!$V:$V)-COLUMN('GDP per Capita'!$S:$S),FALSE)</f>
        <v>63809.64</v>
      </c>
      <c r="AC418" s="82">
        <f t="shared" si="251"/>
        <v>63809.64</v>
      </c>
      <c r="AD418" s="82">
        <f t="shared" si="252"/>
        <v>63809.64</v>
      </c>
      <c r="AE418" s="88">
        <f t="shared" si="248"/>
        <v>2.7409387170908052E-2</v>
      </c>
    </row>
    <row r="419" spans="1:31">
      <c r="A419" s="77" t="s">
        <v>927</v>
      </c>
      <c r="B419" s="77">
        <v>418</v>
      </c>
      <c r="C419" s="77" t="s">
        <v>29</v>
      </c>
      <c r="D419" s="77" t="s">
        <v>29</v>
      </c>
      <c r="E419" s="77">
        <v>2020</v>
      </c>
      <c r="F419" s="77">
        <v>34.147645199999999</v>
      </c>
      <c r="G419" s="77">
        <v>-118.1444779</v>
      </c>
      <c r="H419" s="77">
        <v>0</v>
      </c>
      <c r="I419" s="77" t="s">
        <v>881</v>
      </c>
      <c r="J419" s="77">
        <v>43.074761000000002</v>
      </c>
      <c r="K419" s="77">
        <v>-89.383761300000003</v>
      </c>
      <c r="L419" s="77">
        <v>5344.7305889170102</v>
      </c>
      <c r="M419" s="77">
        <v>0.923184194272757</v>
      </c>
      <c r="N419" s="77">
        <v>0</v>
      </c>
      <c r="O419" s="77">
        <v>641.367670670042</v>
      </c>
      <c r="P419" s="87" cm="1">
        <f t="array" ref="P419">IF($X419="Non-local",VLOOKUP($E419,$AI$64:$AW$68,COLUMN($AW:$AW)-COLUMN($AH:$AH),FALSE),IF($X419="Unknown",VLOOKUP($E419,$AI$71:$AW$75,COLUMN($AW:$AW)-COLUMN($AH:$AH),FALSE),0))</f>
        <v>224</v>
      </c>
      <c r="Q419" s="87" cm="1">
        <f t="array" ref="Q419">IF($X419="Non-local",VLOOKUP($E419,$AI$40:$AW$44,COLUMN($AW:$AW)-COLUMN($AH:$AH),FALSE),IF($X419="Unknown",VLOOKUP($E419,$AI$47:$AW$51,COLUMN($AW:$AW)-COLUMN($AH:$AH),FALSE),0))</f>
        <v>470.18520000000001</v>
      </c>
      <c r="R419" s="87" cm="1">
        <f t="array" ref="R419">IF($X419="Non-local",VLOOKUP($E419,$AI$88:$AW$92,COLUMN($AW:$AW)-COLUMN($AH:$AH),FALSE),IF($X419="Unknown",VLOOKUP($E419,$AI$95:$AW$99,COLUMN($AW:$AW)-COLUMN($AH:$AH),FALSE),0))</f>
        <v>0.13052013767768686</v>
      </c>
      <c r="S419" s="87" cm="1">
        <f t="array" ref="S419">VLOOKUP($E419,$AI$111:$AW$115,COLUMN($AW:$AW)-COLUMN($AH:$AH),FALSE)</f>
        <v>410.28773999999999</v>
      </c>
      <c r="T419" s="104">
        <f t="shared" si="244"/>
        <v>1.0537043319504438</v>
      </c>
      <c r="U419" s="104">
        <f t="shared" si="245"/>
        <v>1745.840610670042</v>
      </c>
      <c r="V419" s="87" cm="1">
        <f t="array" ref="V419">VLOOKUP($E419,$AI$118:$AW$122,COLUMN($AW:$AW)-COLUMN($AH:$AH),FALSE)</f>
        <v>161.75600000000003</v>
      </c>
      <c r="W419" s="87" t="str">
        <f t="shared" si="249"/>
        <v>Domestic</v>
      </c>
      <c r="X419" s="87" t="str">
        <f t="shared" si="250"/>
        <v>Non-local</v>
      </c>
      <c r="Y419" s="104"/>
      <c r="Z419" s="87" t="str">
        <f t="shared" si="246"/>
        <v>USA</v>
      </c>
      <c r="AA419" s="87" t="str">
        <f t="shared" si="247"/>
        <v>USA</v>
      </c>
      <c r="AB419" s="82" cm="1">
        <f t="array" ref="AB419">VLOOKUP(B419,'GDP per Capita'!$T$2:$V$4235,COLUMN('GDP per Capita'!$V:$V)-COLUMN('GDP per Capita'!$S:$S),FALSE)</f>
        <v>63809.64</v>
      </c>
      <c r="AC419" s="82">
        <f t="shared" si="251"/>
        <v>63809.64</v>
      </c>
      <c r="AD419" s="82">
        <f t="shared" si="252"/>
        <v>63809.64</v>
      </c>
      <c r="AE419" s="88">
        <f t="shared" si="248"/>
        <v>2.7360138854725432E-2</v>
      </c>
    </row>
    <row r="420" spans="1:31">
      <c r="A420" s="77" t="s">
        <v>34</v>
      </c>
      <c r="B420" s="77">
        <v>419</v>
      </c>
      <c r="C420" s="77" t="s">
        <v>34</v>
      </c>
      <c r="D420" s="77" t="s">
        <v>34</v>
      </c>
      <c r="E420" s="77">
        <v>2020</v>
      </c>
      <c r="F420" s="77">
        <v>0</v>
      </c>
      <c r="G420" s="77">
        <v>0</v>
      </c>
      <c r="H420" s="77">
        <v>0</v>
      </c>
      <c r="I420" s="77" t="s">
        <v>881</v>
      </c>
      <c r="J420" s="77">
        <v>43.074761000000002</v>
      </c>
      <c r="K420" s="77">
        <v>-89.383761300000003</v>
      </c>
      <c r="L420" s="77">
        <v>4610.0412007298301</v>
      </c>
      <c r="M420" s="77">
        <v>0.80715542109624605</v>
      </c>
      <c r="N420" s="77">
        <v>1</v>
      </c>
      <c r="O420" s="77">
        <v>553.20494408757997</v>
      </c>
      <c r="P420" s="87" cm="1">
        <f t="array" ref="P420">IF($X420="Non-local",VLOOKUP($E420,$AI$64:$AW$68,COLUMN($AW:$AW)-COLUMN($AH:$AH),FALSE),IF($X420="Unknown",VLOOKUP($E420,$AI$71:$AW$75,COLUMN($AW:$AW)-COLUMN($AH:$AH),FALSE),0))</f>
        <v>214.50706319702601</v>
      </c>
      <c r="Q420" s="87" cm="1">
        <f t="array" ref="Q420">IF($X420="Non-local",VLOOKUP($E420,$AI$40:$AW$44,COLUMN($AW:$AW)-COLUMN($AH:$AH),FALSE),IF($X420="Unknown",VLOOKUP($E420,$AI$47:$AW$51,COLUMN($AW:$AW)-COLUMN($AH:$AH),FALSE),0))</f>
        <v>450.25913576208183</v>
      </c>
      <c r="R420" s="87" cm="1">
        <f t="array" ref="R420">IF($X420="Non-local",VLOOKUP($E420,$AI$88:$AW$92,COLUMN($AW:$AW)-COLUMN($AH:$AH),FALSE),IF($X420="Unknown",VLOOKUP($E420,$AI$95:$AW$99,COLUMN($AW:$AW)-COLUMN($AH:$AH),FALSE),0))</f>
        <v>0.12498880098800048</v>
      </c>
      <c r="S420" s="87" cm="1">
        <f t="array" ref="S420">VLOOKUP($E420,$AI$111:$AW$115,COLUMN($AW:$AW)-COLUMN($AH:$AH),FALSE)</f>
        <v>410.28773999999999</v>
      </c>
      <c r="T420" s="104">
        <f t="shared" si="244"/>
        <v>0.93214422208424652</v>
      </c>
      <c r="U420" s="104">
        <f t="shared" si="245"/>
        <v>1628.2588830466877</v>
      </c>
      <c r="V420" s="87" cm="1">
        <f t="array" ref="V420">VLOOKUP($E420,$AI$118:$AW$122,COLUMN($AW:$AW)-COLUMN($AH:$AH),FALSE)</f>
        <v>161.75600000000003</v>
      </c>
      <c r="W420" s="87" t="str">
        <f t="shared" si="249"/>
        <v>Unknown</v>
      </c>
      <c r="X420" s="87" t="str">
        <f t="shared" si="250"/>
        <v>Unknown</v>
      </c>
      <c r="Y420" s="104"/>
      <c r="Z420" s="87" t="str">
        <f t="shared" si="246"/>
        <v>Unknown</v>
      </c>
      <c r="AA420" s="87" t="str">
        <f t="shared" si="247"/>
        <v>Unknown</v>
      </c>
      <c r="AB420" s="82" t="e" cm="1">
        <f t="array" ref="AB420">VLOOKUP(B420,'GDP per Capita'!$T$2:$V$4235,COLUMN('GDP per Capita'!$V:$V)-COLUMN('GDP per Capita'!$S:$S),FALSE)</f>
        <v>#N/A</v>
      </c>
      <c r="AC420" s="82" t="str">
        <f t="shared" si="251"/>
        <v/>
      </c>
      <c r="AD420" s="82">
        <f t="shared" si="252"/>
        <v>61228.93767638311</v>
      </c>
      <c r="AE420" s="88">
        <f t="shared" si="248"/>
        <v>2.6592963145181774E-2</v>
      </c>
    </row>
    <row r="421" spans="1:31">
      <c r="A421" s="77" t="s">
        <v>1094</v>
      </c>
      <c r="B421" s="77">
        <v>420</v>
      </c>
      <c r="C421" s="77" t="s">
        <v>29</v>
      </c>
      <c r="D421" s="77" t="s">
        <v>29</v>
      </c>
      <c r="E421" s="77">
        <v>2020</v>
      </c>
      <c r="F421" s="77">
        <v>25.774265799999998</v>
      </c>
      <c r="G421" s="77">
        <v>-80.193658900000003</v>
      </c>
      <c r="H421" s="77">
        <v>0</v>
      </c>
      <c r="I421" s="77" t="s">
        <v>881</v>
      </c>
      <c r="J421" s="77">
        <v>43.074761000000002</v>
      </c>
      <c r="K421" s="77">
        <v>-89.383761300000003</v>
      </c>
      <c r="L421" s="77">
        <v>4194.1424047111695</v>
      </c>
      <c r="M421" s="77">
        <v>0.75302933279759399</v>
      </c>
      <c r="N421" s="77">
        <v>0</v>
      </c>
      <c r="O421" s="77">
        <v>503.29708856534</v>
      </c>
      <c r="P421" s="87" cm="1">
        <f t="array" ref="P421">IF($X421="Non-local",VLOOKUP($E421,$AI$64:$AW$68,COLUMN($AW:$AW)-COLUMN($AH:$AH),FALSE),IF($X421="Unknown",VLOOKUP($E421,$AI$71:$AW$75,COLUMN($AW:$AW)-COLUMN($AH:$AH),FALSE),0))</f>
        <v>224</v>
      </c>
      <c r="Q421" s="87" cm="1">
        <f t="array" ref="Q421">IF($X421="Non-local",VLOOKUP($E421,$AI$40:$AW$44,COLUMN($AW:$AW)-COLUMN($AH:$AH),FALSE),IF($X421="Unknown",VLOOKUP($E421,$AI$47:$AW$51,COLUMN($AW:$AW)-COLUMN($AH:$AH),FALSE),0))</f>
        <v>470.18520000000001</v>
      </c>
      <c r="R421" s="87" cm="1">
        <f t="array" ref="R421">IF($X421="Non-local",VLOOKUP($E421,$AI$88:$AW$92,COLUMN($AW:$AW)-COLUMN($AH:$AH),FALSE),IF($X421="Unknown",VLOOKUP($E421,$AI$95:$AW$99,COLUMN($AW:$AW)-COLUMN($AH:$AH),FALSE),0))</f>
        <v>0.13052013767768686</v>
      </c>
      <c r="S421" s="87" cm="1">
        <f t="array" ref="S421">VLOOKUP($E421,$AI$111:$AW$115,COLUMN($AW:$AW)-COLUMN($AH:$AH),FALSE)</f>
        <v>410.28773999999999</v>
      </c>
      <c r="T421" s="104">
        <f t="shared" si="244"/>
        <v>0.88354947047528087</v>
      </c>
      <c r="U421" s="104">
        <f t="shared" si="245"/>
        <v>1607.77002856534</v>
      </c>
      <c r="V421" s="87" cm="1">
        <f t="array" ref="V421">VLOOKUP($E421,$AI$118:$AW$122,COLUMN($AW:$AW)-COLUMN($AH:$AH),FALSE)</f>
        <v>161.75600000000003</v>
      </c>
      <c r="W421" s="87" t="str">
        <f t="shared" si="249"/>
        <v>Domestic</v>
      </c>
      <c r="X421" s="87" t="str">
        <f t="shared" si="250"/>
        <v>Non-local</v>
      </c>
      <c r="Y421" s="104"/>
      <c r="Z421" s="87" t="str">
        <f t="shared" si="246"/>
        <v>USA</v>
      </c>
      <c r="AA421" s="87" t="str">
        <f t="shared" si="247"/>
        <v>USA</v>
      </c>
      <c r="AB421" s="82" cm="1">
        <f t="array" ref="AB421">VLOOKUP(B421,'GDP per Capita'!$T$2:$V$4235,COLUMN('GDP per Capita'!$V:$V)-COLUMN('GDP per Capita'!$S:$S),FALSE)</f>
        <v>63809.64</v>
      </c>
      <c r="AC421" s="82">
        <f t="shared" si="251"/>
        <v>63809.64</v>
      </c>
      <c r="AD421" s="82">
        <f t="shared" si="252"/>
        <v>63809.64</v>
      </c>
      <c r="AE421" s="88">
        <f t="shared" si="248"/>
        <v>2.5196350090132776E-2</v>
      </c>
    </row>
    <row r="422" spans="1:31">
      <c r="A422" s="77" t="s">
        <v>1094</v>
      </c>
      <c r="B422" s="77">
        <v>421</v>
      </c>
      <c r="C422" s="77" t="s">
        <v>29</v>
      </c>
      <c r="D422" s="77" t="s">
        <v>29</v>
      </c>
      <c r="E422" s="77">
        <v>2020</v>
      </c>
      <c r="F422" s="77">
        <v>25.774265799999998</v>
      </c>
      <c r="G422" s="77">
        <v>-80.193658900000003</v>
      </c>
      <c r="H422" s="77">
        <v>0</v>
      </c>
      <c r="I422" s="77" t="s">
        <v>881</v>
      </c>
      <c r="J422" s="77">
        <v>43.074761000000002</v>
      </c>
      <c r="K422" s="77">
        <v>-89.383761300000003</v>
      </c>
      <c r="L422" s="77">
        <v>4194.1424047111695</v>
      </c>
      <c r="M422" s="77">
        <v>0.75302933279759399</v>
      </c>
      <c r="N422" s="77">
        <v>0</v>
      </c>
      <c r="O422" s="77">
        <v>503.29708856534</v>
      </c>
      <c r="P422" s="87" cm="1">
        <f t="array" ref="P422">IF($X422="Non-local",VLOOKUP($E422,$AI$64:$AW$68,COLUMN($AW:$AW)-COLUMN($AH:$AH),FALSE),IF($X422="Unknown",VLOOKUP($E422,$AI$71:$AW$75,COLUMN($AW:$AW)-COLUMN($AH:$AH),FALSE),0))</f>
        <v>224</v>
      </c>
      <c r="Q422" s="87" cm="1">
        <f t="array" ref="Q422">IF($X422="Non-local",VLOOKUP($E422,$AI$40:$AW$44,COLUMN($AW:$AW)-COLUMN($AH:$AH),FALSE),IF($X422="Unknown",VLOOKUP($E422,$AI$47:$AW$51,COLUMN($AW:$AW)-COLUMN($AH:$AH),FALSE),0))</f>
        <v>470.18520000000001</v>
      </c>
      <c r="R422" s="87" cm="1">
        <f t="array" ref="R422">IF($X422="Non-local",VLOOKUP($E422,$AI$88:$AW$92,COLUMN($AW:$AW)-COLUMN($AH:$AH),FALSE),IF($X422="Unknown",VLOOKUP($E422,$AI$95:$AW$99,COLUMN($AW:$AW)-COLUMN($AH:$AH),FALSE),0))</f>
        <v>0.13052013767768686</v>
      </c>
      <c r="S422" s="87" cm="1">
        <f t="array" ref="S422">VLOOKUP($E422,$AI$111:$AW$115,COLUMN($AW:$AW)-COLUMN($AH:$AH),FALSE)</f>
        <v>410.28773999999999</v>
      </c>
      <c r="T422" s="104">
        <f t="shared" si="244"/>
        <v>0.88354947047528087</v>
      </c>
      <c r="U422" s="104">
        <f t="shared" si="245"/>
        <v>1607.77002856534</v>
      </c>
      <c r="V422" s="87" cm="1">
        <f t="array" ref="V422">VLOOKUP($E422,$AI$118:$AW$122,COLUMN($AW:$AW)-COLUMN($AH:$AH),FALSE)</f>
        <v>161.75600000000003</v>
      </c>
      <c r="W422" s="87" t="str">
        <f t="shared" si="249"/>
        <v>Domestic</v>
      </c>
      <c r="X422" s="87" t="str">
        <f t="shared" si="250"/>
        <v>Non-local</v>
      </c>
      <c r="Y422" s="104"/>
      <c r="Z422" s="87" t="str">
        <f t="shared" si="246"/>
        <v>USA</v>
      </c>
      <c r="AA422" s="87" t="str">
        <f t="shared" si="247"/>
        <v>USA</v>
      </c>
      <c r="AB422" s="82" cm="1">
        <f t="array" ref="AB422">VLOOKUP(B422,'GDP per Capita'!$T$2:$V$4235,COLUMN('GDP per Capita'!$V:$V)-COLUMN('GDP per Capita'!$S:$S),FALSE)</f>
        <v>63809.64</v>
      </c>
      <c r="AC422" s="82">
        <f t="shared" si="251"/>
        <v>63809.64</v>
      </c>
      <c r="AD422" s="82">
        <f t="shared" si="252"/>
        <v>63809.64</v>
      </c>
      <c r="AE422" s="88">
        <f t="shared" si="248"/>
        <v>2.5196350090132776E-2</v>
      </c>
    </row>
    <row r="423" spans="1:31">
      <c r="A423" s="77" t="s">
        <v>884</v>
      </c>
      <c r="B423" s="77">
        <v>422</v>
      </c>
      <c r="C423" s="77" t="s">
        <v>29</v>
      </c>
      <c r="D423" s="77" t="s">
        <v>29</v>
      </c>
      <c r="E423" s="77">
        <v>2020</v>
      </c>
      <c r="F423" s="77">
        <v>38.894985499999997</v>
      </c>
      <c r="G423" s="77">
        <v>-77.036570799999893</v>
      </c>
      <c r="H423" s="77">
        <v>0</v>
      </c>
      <c r="I423" s="77" t="s">
        <v>881</v>
      </c>
      <c r="J423" s="77">
        <v>43.074761000000002</v>
      </c>
      <c r="K423" s="77">
        <v>-89.383761300000003</v>
      </c>
      <c r="L423" s="77">
        <v>2268.7601181753998</v>
      </c>
      <c r="M423" s="77">
        <v>0.461209621156489</v>
      </c>
      <c r="N423" s="77">
        <v>0</v>
      </c>
      <c r="O423" s="77">
        <v>435.601942689677</v>
      </c>
      <c r="P423" s="87" cm="1">
        <f t="array" ref="P423">IF($X423="Non-local",VLOOKUP($E423,$AI$64:$AW$68,COLUMN($AW:$AW)-COLUMN($AH:$AH),FALSE),IF($X423="Unknown",VLOOKUP($E423,$AI$71:$AW$75,COLUMN($AW:$AW)-COLUMN($AH:$AH),FALSE),0))</f>
        <v>224</v>
      </c>
      <c r="Q423" s="87" cm="1">
        <f t="array" ref="Q423">IF($X423="Non-local",VLOOKUP($E423,$AI$40:$AW$44,COLUMN($AW:$AW)-COLUMN($AH:$AH),FALSE),IF($X423="Unknown",VLOOKUP($E423,$AI$47:$AW$51,COLUMN($AW:$AW)-COLUMN($AH:$AH),FALSE),0))</f>
        <v>470.18520000000001</v>
      </c>
      <c r="R423" s="87" cm="1">
        <f t="array" ref="R423">IF($X423="Non-local",VLOOKUP($E423,$AI$88:$AW$92,COLUMN($AW:$AW)-COLUMN($AH:$AH),FALSE),IF($X423="Unknown",VLOOKUP($E423,$AI$95:$AW$99,COLUMN($AW:$AW)-COLUMN($AH:$AH),FALSE),0))</f>
        <v>0.13052013767768686</v>
      </c>
      <c r="S423" s="87" cm="1">
        <f t="array" ref="S423">VLOOKUP($E423,$AI$111:$AW$115,COLUMN($AW:$AW)-COLUMN($AH:$AH),FALSE)</f>
        <v>410.28773999999999</v>
      </c>
      <c r="T423" s="104">
        <f t="shared" si="244"/>
        <v>0.59172975883417589</v>
      </c>
      <c r="U423" s="104">
        <f t="shared" si="245"/>
        <v>1540.074882689677</v>
      </c>
      <c r="V423" s="87" cm="1">
        <f t="array" ref="V423">VLOOKUP($E423,$AI$118:$AW$122,COLUMN($AW:$AW)-COLUMN($AH:$AH),FALSE)</f>
        <v>161.75600000000003</v>
      </c>
      <c r="W423" s="87" t="str">
        <f t="shared" si="249"/>
        <v>Domestic</v>
      </c>
      <c r="X423" s="87" t="str">
        <f t="shared" si="250"/>
        <v>Non-local</v>
      </c>
      <c r="Y423" s="104"/>
      <c r="Z423" s="87" t="str">
        <f t="shared" si="246"/>
        <v>USA</v>
      </c>
      <c r="AA423" s="87" t="str">
        <f t="shared" si="247"/>
        <v>USA</v>
      </c>
      <c r="AB423" s="82" cm="1">
        <f t="array" ref="AB423">VLOOKUP(B423,'GDP per Capita'!$T$2:$V$4235,COLUMN('GDP per Capita'!$V:$V)-COLUMN('GDP per Capita'!$S:$S),FALSE)</f>
        <v>63809.64</v>
      </c>
      <c r="AC423" s="82">
        <f t="shared" si="251"/>
        <v>63809.64</v>
      </c>
      <c r="AD423" s="82">
        <f t="shared" si="252"/>
        <v>63809.64</v>
      </c>
      <c r="AE423" s="88">
        <f t="shared" si="248"/>
        <v>2.4135457944750621E-2</v>
      </c>
    </row>
    <row r="424" spans="1:31">
      <c r="A424" s="77" t="s">
        <v>1095</v>
      </c>
      <c r="B424" s="77">
        <v>423</v>
      </c>
      <c r="C424" s="77" t="s">
        <v>29</v>
      </c>
      <c r="D424" s="77" t="s">
        <v>29</v>
      </c>
      <c r="E424" s="77">
        <v>2020</v>
      </c>
      <c r="F424" s="77">
        <v>42.3709299</v>
      </c>
      <c r="G424" s="77">
        <v>-71.182832099999999</v>
      </c>
      <c r="H424" s="77">
        <v>0</v>
      </c>
      <c r="I424" s="77" t="s">
        <v>881</v>
      </c>
      <c r="J424" s="77">
        <v>43.074761000000002</v>
      </c>
      <c r="K424" s="77">
        <v>-89.383761300000003</v>
      </c>
      <c r="L424" s="77">
        <v>2971.8996809960299</v>
      </c>
      <c r="M424" s="77">
        <v>0.55845152114734198</v>
      </c>
      <c r="N424" s="77">
        <v>0</v>
      </c>
      <c r="O424" s="77">
        <v>570.60473875123796</v>
      </c>
      <c r="P424" s="87" cm="1">
        <f t="array" ref="P424">IF($X424="Non-local",VLOOKUP($E424,$AI$64:$AW$68,COLUMN($AW:$AW)-COLUMN($AH:$AH),FALSE),IF($X424="Unknown",VLOOKUP($E424,$AI$71:$AW$75,COLUMN($AW:$AW)-COLUMN($AH:$AH),FALSE),0))</f>
        <v>224</v>
      </c>
      <c r="Q424" s="87" cm="1">
        <f t="array" ref="Q424">IF($X424="Non-local",VLOOKUP($E424,$AI$40:$AW$44,COLUMN($AW:$AW)-COLUMN($AH:$AH),FALSE),IF($X424="Unknown",VLOOKUP($E424,$AI$47:$AW$51,COLUMN($AW:$AW)-COLUMN($AH:$AH),FALSE),0))</f>
        <v>470.18520000000001</v>
      </c>
      <c r="R424" s="87" cm="1">
        <f t="array" ref="R424">IF($X424="Non-local",VLOOKUP($E424,$AI$88:$AW$92,COLUMN($AW:$AW)-COLUMN($AH:$AH),FALSE),IF($X424="Unknown",VLOOKUP($E424,$AI$95:$AW$99,COLUMN($AW:$AW)-COLUMN($AH:$AH),FALSE),0))</f>
        <v>0.13052013767768686</v>
      </c>
      <c r="S424" s="87" cm="1">
        <f t="array" ref="S424">VLOOKUP($E424,$AI$111:$AW$115,COLUMN($AW:$AW)-COLUMN($AH:$AH),FALSE)</f>
        <v>410.28773999999999</v>
      </c>
      <c r="T424" s="104">
        <f t="shared" si="244"/>
        <v>0.68897165882502887</v>
      </c>
      <c r="U424" s="104">
        <f t="shared" si="245"/>
        <v>1675.077678751238</v>
      </c>
      <c r="V424" s="87" cm="1">
        <f t="array" ref="V424">VLOOKUP($E424,$AI$118:$AW$122,COLUMN($AW:$AW)-COLUMN($AH:$AH),FALSE)</f>
        <v>161.75600000000003</v>
      </c>
      <c r="W424" s="87" t="str">
        <f t="shared" si="249"/>
        <v>Domestic</v>
      </c>
      <c r="X424" s="87" t="str">
        <f t="shared" si="250"/>
        <v>Non-local</v>
      </c>
      <c r="Y424" s="104"/>
      <c r="Z424" s="87" t="str">
        <f t="shared" si="246"/>
        <v>USA</v>
      </c>
      <c r="AA424" s="87" t="str">
        <f t="shared" si="247"/>
        <v>USA</v>
      </c>
      <c r="AB424" s="82" cm="1">
        <f t="array" ref="AB424">VLOOKUP(B424,'GDP per Capita'!$T$2:$V$4235,COLUMN('GDP per Capita'!$V:$V)-COLUMN('GDP per Capita'!$S:$S),FALSE)</f>
        <v>63809.64</v>
      </c>
      <c r="AC424" s="82">
        <f t="shared" si="251"/>
        <v>63809.64</v>
      </c>
      <c r="AD424" s="82">
        <f t="shared" si="252"/>
        <v>63809.64</v>
      </c>
      <c r="AE424" s="88">
        <f t="shared" si="248"/>
        <v>2.625116955292708E-2</v>
      </c>
    </row>
    <row r="425" spans="1:31">
      <c r="A425" s="77" t="s">
        <v>1096</v>
      </c>
      <c r="B425" s="77">
        <v>424</v>
      </c>
      <c r="C425" s="77" t="s">
        <v>416</v>
      </c>
      <c r="D425" s="77" t="s">
        <v>31</v>
      </c>
      <c r="E425" s="77">
        <v>2020</v>
      </c>
      <c r="F425" s="77">
        <v>51.752013099999999</v>
      </c>
      <c r="G425" s="77">
        <v>-1.2578499000000001</v>
      </c>
      <c r="H425" s="77">
        <v>0</v>
      </c>
      <c r="I425" s="77" t="s">
        <v>881</v>
      </c>
      <c r="J425" s="77">
        <v>43.074761000000002</v>
      </c>
      <c r="K425" s="77">
        <v>-89.383761300000003</v>
      </c>
      <c r="L425" s="77">
        <v>12577.261126008199</v>
      </c>
      <c r="M425" s="77">
        <v>1.9480391938066799</v>
      </c>
      <c r="N425" s="77">
        <v>0</v>
      </c>
      <c r="O425" s="77">
        <v>1320.6124182308599</v>
      </c>
      <c r="P425" s="87" cm="1">
        <f t="array" ref="P425">IF($X425="Non-local",VLOOKUP($E425,$AI$64:$AW$68,COLUMN($AW:$AW)-COLUMN($AH:$AH),FALSE),IF($X425="Unknown",VLOOKUP($E425,$AI$71:$AW$75,COLUMN($AW:$AW)-COLUMN($AH:$AH),FALSE),0))</f>
        <v>224</v>
      </c>
      <c r="Q425" s="87" cm="1">
        <f t="array" ref="Q425">IF($X425="Non-local",VLOOKUP($E425,$AI$40:$AW$44,COLUMN($AW:$AW)-COLUMN($AH:$AH),FALSE),IF($X425="Unknown",VLOOKUP($E425,$AI$47:$AW$51,COLUMN($AW:$AW)-COLUMN($AH:$AH),FALSE),0))</f>
        <v>470.18520000000001</v>
      </c>
      <c r="R425" s="87" cm="1">
        <f t="array" ref="R425">IF($X425="Non-local",VLOOKUP($E425,$AI$88:$AW$92,COLUMN($AW:$AW)-COLUMN($AH:$AH),FALSE),IF($X425="Unknown",VLOOKUP($E425,$AI$95:$AW$99,COLUMN($AW:$AW)-COLUMN($AH:$AH),FALSE),0))</f>
        <v>0.13052013767768686</v>
      </c>
      <c r="S425" s="87" cm="1">
        <f t="array" ref="S425">VLOOKUP($E425,$AI$111:$AW$115,COLUMN($AW:$AW)-COLUMN($AH:$AH),FALSE)</f>
        <v>410.28773999999999</v>
      </c>
      <c r="T425" s="104">
        <f t="shared" si="244"/>
        <v>2.0785593314843669</v>
      </c>
      <c r="U425" s="104">
        <f t="shared" si="245"/>
        <v>2425.08535823086</v>
      </c>
      <c r="V425" s="87" cm="1">
        <f t="array" ref="V425">VLOOKUP($E425,$AI$118:$AW$122,COLUMN($AW:$AW)-COLUMN($AH:$AH),FALSE)</f>
        <v>161.75600000000003</v>
      </c>
      <c r="W425" s="87" t="str">
        <f t="shared" si="249"/>
        <v>International</v>
      </c>
      <c r="X425" s="87" t="str">
        <f t="shared" si="250"/>
        <v>Non-local</v>
      </c>
      <c r="Y425" s="104"/>
      <c r="Z425" s="87" t="str">
        <f t="shared" si="246"/>
        <v>United Kingdom</v>
      </c>
      <c r="AA425" s="87" t="str">
        <f t="shared" si="247"/>
        <v>Europe</v>
      </c>
      <c r="AB425" s="82" cm="1">
        <f t="array" ref="AB425">VLOOKUP(B425,'GDP per Capita'!$T$2:$V$4235,COLUMN('GDP per Capita'!$V:$V)-COLUMN('GDP per Capita'!$S:$S),FALSE)</f>
        <v>40800.480000000003</v>
      </c>
      <c r="AC425" s="82">
        <f t="shared" si="251"/>
        <v>40800.480000000003</v>
      </c>
      <c r="AD425" s="82">
        <f t="shared" si="252"/>
        <v>40800.480000000003</v>
      </c>
      <c r="AE425" s="88">
        <f t="shared" si="248"/>
        <v>5.9437667356630607E-2</v>
      </c>
    </row>
    <row r="426" spans="1:31">
      <c r="A426" s="77" t="s">
        <v>927</v>
      </c>
      <c r="B426" s="77">
        <v>425</v>
      </c>
      <c r="C426" s="77" t="s">
        <v>29</v>
      </c>
      <c r="D426" s="77" t="s">
        <v>29</v>
      </c>
      <c r="E426" s="77">
        <v>2020</v>
      </c>
      <c r="F426" s="77">
        <v>34.147645199999999</v>
      </c>
      <c r="G426" s="77">
        <v>-118.1444779</v>
      </c>
      <c r="H426" s="77">
        <v>0</v>
      </c>
      <c r="I426" s="77" t="s">
        <v>881</v>
      </c>
      <c r="J426" s="77">
        <v>43.074761000000002</v>
      </c>
      <c r="K426" s="77">
        <v>-89.383761300000003</v>
      </c>
      <c r="L426" s="77">
        <v>5344.7305889170102</v>
      </c>
      <c r="M426" s="77">
        <v>0.923184194272757</v>
      </c>
      <c r="N426" s="77">
        <v>0</v>
      </c>
      <c r="O426" s="77">
        <v>641.367670670042</v>
      </c>
      <c r="P426" s="87" cm="1">
        <f t="array" ref="P426">IF($X426="Non-local",VLOOKUP($E426,$AI$64:$AW$68,COLUMN($AW:$AW)-COLUMN($AH:$AH),FALSE),IF($X426="Unknown",VLOOKUP($E426,$AI$71:$AW$75,COLUMN($AW:$AW)-COLUMN($AH:$AH),FALSE),0))</f>
        <v>224</v>
      </c>
      <c r="Q426" s="87" cm="1">
        <f t="array" ref="Q426">IF($X426="Non-local",VLOOKUP($E426,$AI$40:$AW$44,COLUMN($AW:$AW)-COLUMN($AH:$AH),FALSE),IF($X426="Unknown",VLOOKUP($E426,$AI$47:$AW$51,COLUMN($AW:$AW)-COLUMN($AH:$AH),FALSE),0))</f>
        <v>470.18520000000001</v>
      </c>
      <c r="R426" s="87" cm="1">
        <f t="array" ref="R426">IF($X426="Non-local",VLOOKUP($E426,$AI$88:$AW$92,COLUMN($AW:$AW)-COLUMN($AH:$AH),FALSE),IF($X426="Unknown",VLOOKUP($E426,$AI$95:$AW$99,COLUMN($AW:$AW)-COLUMN($AH:$AH),FALSE),0))</f>
        <v>0.13052013767768686</v>
      </c>
      <c r="S426" s="87" cm="1">
        <f t="array" ref="S426">VLOOKUP($E426,$AI$111:$AW$115,COLUMN($AW:$AW)-COLUMN($AH:$AH),FALSE)</f>
        <v>410.28773999999999</v>
      </c>
      <c r="T426" s="104">
        <f t="shared" si="244"/>
        <v>1.0537043319504438</v>
      </c>
      <c r="U426" s="104">
        <f t="shared" si="245"/>
        <v>1745.840610670042</v>
      </c>
      <c r="V426" s="87" cm="1">
        <f t="array" ref="V426">VLOOKUP($E426,$AI$118:$AW$122,COLUMN($AW:$AW)-COLUMN($AH:$AH),FALSE)</f>
        <v>161.75600000000003</v>
      </c>
      <c r="W426" s="87" t="str">
        <f t="shared" si="249"/>
        <v>Domestic</v>
      </c>
      <c r="X426" s="87" t="str">
        <f t="shared" si="250"/>
        <v>Non-local</v>
      </c>
      <c r="Y426" s="104"/>
      <c r="Z426" s="87" t="str">
        <f t="shared" si="246"/>
        <v>USA</v>
      </c>
      <c r="AA426" s="87" t="str">
        <f t="shared" si="247"/>
        <v>USA</v>
      </c>
      <c r="AB426" s="82" cm="1">
        <f t="array" ref="AB426">VLOOKUP(B426,'GDP per Capita'!$T$2:$V$4235,COLUMN('GDP per Capita'!$V:$V)-COLUMN('GDP per Capita'!$S:$S),FALSE)</f>
        <v>63809.64</v>
      </c>
      <c r="AC426" s="82">
        <f t="shared" si="251"/>
        <v>63809.64</v>
      </c>
      <c r="AD426" s="82">
        <f t="shared" si="252"/>
        <v>63809.64</v>
      </c>
      <c r="AE426" s="88">
        <f t="shared" si="248"/>
        <v>2.7360138854725432E-2</v>
      </c>
    </row>
    <row r="427" spans="1:31">
      <c r="A427" s="77" t="s">
        <v>1097</v>
      </c>
      <c r="B427" s="77">
        <v>426</v>
      </c>
      <c r="C427" s="77" t="s">
        <v>29</v>
      </c>
      <c r="D427" s="77" t="s">
        <v>29</v>
      </c>
      <c r="E427" s="77">
        <v>2020</v>
      </c>
      <c r="F427" s="77">
        <v>34.021122399999904</v>
      </c>
      <c r="G427" s="77">
        <v>-118.3964665</v>
      </c>
      <c r="H427" s="77">
        <v>0</v>
      </c>
      <c r="I427" s="77" t="s">
        <v>881</v>
      </c>
      <c r="J427" s="77">
        <v>43.074761000000002</v>
      </c>
      <c r="K427" s="77">
        <v>-89.383761300000003</v>
      </c>
      <c r="L427" s="77">
        <v>5399.0010768091697</v>
      </c>
      <c r="M427" s="77">
        <v>0.93053109515513599</v>
      </c>
      <c r="N427" s="77">
        <v>0</v>
      </c>
      <c r="O427" s="77">
        <v>647.88012921710003</v>
      </c>
      <c r="P427" s="87" cm="1">
        <f t="array" ref="P427">IF($X427="Non-local",VLOOKUP($E427,$AI$64:$AW$68,COLUMN($AW:$AW)-COLUMN($AH:$AH),FALSE),IF($X427="Unknown",VLOOKUP($E427,$AI$71:$AW$75,COLUMN($AW:$AW)-COLUMN($AH:$AH),FALSE),0))</f>
        <v>224</v>
      </c>
      <c r="Q427" s="87" cm="1">
        <f t="array" ref="Q427">IF($X427="Non-local",VLOOKUP($E427,$AI$40:$AW$44,COLUMN($AW:$AW)-COLUMN($AH:$AH),FALSE),IF($X427="Unknown",VLOOKUP($E427,$AI$47:$AW$51,COLUMN($AW:$AW)-COLUMN($AH:$AH),FALSE),0))</f>
        <v>470.18520000000001</v>
      </c>
      <c r="R427" s="87" cm="1">
        <f t="array" ref="R427">IF($X427="Non-local",VLOOKUP($E427,$AI$88:$AW$92,COLUMN($AW:$AW)-COLUMN($AH:$AH),FALSE),IF($X427="Unknown",VLOOKUP($E427,$AI$95:$AW$99,COLUMN($AW:$AW)-COLUMN($AH:$AH),FALSE),0))</f>
        <v>0.13052013767768686</v>
      </c>
      <c r="S427" s="87" cm="1">
        <f t="array" ref="S427">VLOOKUP($E427,$AI$111:$AW$115,COLUMN($AW:$AW)-COLUMN($AH:$AH),FALSE)</f>
        <v>410.28773999999999</v>
      </c>
      <c r="T427" s="104">
        <f t="shared" si="244"/>
        <v>1.0610512328328228</v>
      </c>
      <c r="U427" s="104">
        <f t="shared" si="245"/>
        <v>1752.3530692171</v>
      </c>
      <c r="V427" s="87" cm="1">
        <f t="array" ref="V427">VLOOKUP($E427,$AI$118:$AW$122,COLUMN($AW:$AW)-COLUMN($AH:$AH),FALSE)</f>
        <v>161.75600000000003</v>
      </c>
      <c r="W427" s="87" t="str">
        <f t="shared" si="249"/>
        <v>Domestic</v>
      </c>
      <c r="X427" s="87" t="str">
        <f t="shared" si="250"/>
        <v>Non-local</v>
      </c>
      <c r="Y427" s="104"/>
      <c r="Z427" s="87" t="str">
        <f t="shared" si="246"/>
        <v>USA</v>
      </c>
      <c r="AA427" s="87" t="str">
        <f t="shared" si="247"/>
        <v>USA</v>
      </c>
      <c r="AB427" s="82" cm="1">
        <f t="array" ref="AB427">VLOOKUP(B427,'GDP per Capita'!$T$2:$V$4235,COLUMN('GDP per Capita'!$V:$V)-COLUMN('GDP per Capita'!$S:$S),FALSE)</f>
        <v>63809.64</v>
      </c>
      <c r="AC427" s="82">
        <f t="shared" si="251"/>
        <v>63809.64</v>
      </c>
      <c r="AD427" s="82">
        <f t="shared" si="252"/>
        <v>63809.64</v>
      </c>
      <c r="AE427" s="88">
        <f t="shared" si="248"/>
        <v>2.7462199586412023E-2</v>
      </c>
    </row>
    <row r="428" spans="1:31">
      <c r="A428" s="77" t="s">
        <v>1076</v>
      </c>
      <c r="B428" s="77">
        <v>427</v>
      </c>
      <c r="C428" s="77" t="s">
        <v>29</v>
      </c>
      <c r="D428" s="77" t="s">
        <v>29</v>
      </c>
      <c r="E428" s="77">
        <v>2020</v>
      </c>
      <c r="F428" s="77">
        <v>45.520247099999999</v>
      </c>
      <c r="G428" s="77">
        <v>-122.6741949</v>
      </c>
      <c r="H428" s="77">
        <v>0</v>
      </c>
      <c r="I428" s="77" t="s">
        <v>881</v>
      </c>
      <c r="J428" s="77">
        <v>43.074761000000002</v>
      </c>
      <c r="K428" s="77">
        <v>-89.383761300000003</v>
      </c>
      <c r="L428" s="77">
        <v>5288.39992440472</v>
      </c>
      <c r="M428" s="77">
        <v>0.91556388548447598</v>
      </c>
      <c r="N428" s="77">
        <v>0</v>
      </c>
      <c r="O428" s="77">
        <v>634.60799092856598</v>
      </c>
      <c r="P428" s="87" cm="1">
        <f t="array" ref="P428">IF($X428="Non-local",VLOOKUP($E428,$AI$64:$AW$68,COLUMN($AW:$AW)-COLUMN($AH:$AH),FALSE),IF($X428="Unknown",VLOOKUP($E428,$AI$71:$AW$75,COLUMN($AW:$AW)-COLUMN($AH:$AH),FALSE),0))</f>
        <v>224</v>
      </c>
      <c r="Q428" s="87" cm="1">
        <f t="array" ref="Q428">IF($X428="Non-local",VLOOKUP($E428,$AI$40:$AW$44,COLUMN($AW:$AW)-COLUMN($AH:$AH),FALSE),IF($X428="Unknown",VLOOKUP($E428,$AI$47:$AW$51,COLUMN($AW:$AW)-COLUMN($AH:$AH),FALSE),0))</f>
        <v>470.18520000000001</v>
      </c>
      <c r="R428" s="87" cm="1">
        <f t="array" ref="R428">IF($X428="Non-local",VLOOKUP($E428,$AI$88:$AW$92,COLUMN($AW:$AW)-COLUMN($AH:$AH),FALSE),IF($X428="Unknown",VLOOKUP($E428,$AI$95:$AW$99,COLUMN($AW:$AW)-COLUMN($AH:$AH),FALSE),0))</f>
        <v>0.13052013767768686</v>
      </c>
      <c r="S428" s="87" cm="1">
        <f t="array" ref="S428">VLOOKUP($E428,$AI$111:$AW$115,COLUMN($AW:$AW)-COLUMN($AH:$AH),FALSE)</f>
        <v>410.28773999999999</v>
      </c>
      <c r="T428" s="104">
        <f t="shared" si="244"/>
        <v>1.0460840231621629</v>
      </c>
      <c r="U428" s="104">
        <f t="shared" si="245"/>
        <v>1739.080930928566</v>
      </c>
      <c r="V428" s="87" cm="1">
        <f t="array" ref="V428">VLOOKUP($E428,$AI$118:$AW$122,COLUMN($AW:$AW)-COLUMN($AH:$AH),FALSE)</f>
        <v>161.75600000000003</v>
      </c>
      <c r="W428" s="87" t="str">
        <f t="shared" si="249"/>
        <v>Domestic</v>
      </c>
      <c r="X428" s="87" t="str">
        <f t="shared" si="250"/>
        <v>Non-local</v>
      </c>
      <c r="Y428" s="104"/>
      <c r="Z428" s="87" t="str">
        <f t="shared" si="246"/>
        <v>USA</v>
      </c>
      <c r="AA428" s="87" t="str">
        <f t="shared" si="247"/>
        <v>USA</v>
      </c>
      <c r="AB428" s="82" cm="1">
        <f t="array" ref="AB428">VLOOKUP(B428,'GDP per Capita'!$T$2:$V$4235,COLUMN('GDP per Capita'!$V:$V)-COLUMN('GDP per Capita'!$S:$S),FALSE)</f>
        <v>63809.64</v>
      </c>
      <c r="AC428" s="82">
        <f t="shared" si="251"/>
        <v>63809.64</v>
      </c>
      <c r="AD428" s="82">
        <f t="shared" si="252"/>
        <v>63809.64</v>
      </c>
      <c r="AE428" s="88">
        <f t="shared" si="248"/>
        <v>2.725420376809156E-2</v>
      </c>
    </row>
    <row r="429" spans="1:31">
      <c r="A429" s="77" t="s">
        <v>1098</v>
      </c>
      <c r="B429" s="77">
        <v>428</v>
      </c>
      <c r="C429" s="77" t="s">
        <v>29</v>
      </c>
      <c r="D429" s="77" t="s">
        <v>29</v>
      </c>
      <c r="E429" s="77">
        <v>2020</v>
      </c>
      <c r="F429" s="77">
        <v>38.5815719</v>
      </c>
      <c r="G429" s="77">
        <v>-121.49439959999999</v>
      </c>
      <c r="H429" s="77">
        <v>0</v>
      </c>
      <c r="I429" s="77" t="s">
        <v>881</v>
      </c>
      <c r="J429" s="77">
        <v>43.074761000000002</v>
      </c>
      <c r="K429" s="77">
        <v>-89.383761300000003</v>
      </c>
      <c r="L429" s="77">
        <v>5460.4434166339797</v>
      </c>
      <c r="M429" s="77">
        <v>0.938855154620993</v>
      </c>
      <c r="N429" s="77">
        <v>0</v>
      </c>
      <c r="O429" s="77">
        <v>655.253209996078</v>
      </c>
      <c r="P429" s="87" cm="1">
        <f t="array" ref="P429">IF($X429="Non-local",VLOOKUP($E429,$AI$64:$AW$68,COLUMN($AW:$AW)-COLUMN($AH:$AH),FALSE),IF($X429="Unknown",VLOOKUP($E429,$AI$71:$AW$75,COLUMN($AW:$AW)-COLUMN($AH:$AH),FALSE),0))</f>
        <v>224</v>
      </c>
      <c r="Q429" s="87" cm="1">
        <f t="array" ref="Q429">IF($X429="Non-local",VLOOKUP($E429,$AI$40:$AW$44,COLUMN($AW:$AW)-COLUMN($AH:$AH),FALSE),IF($X429="Unknown",VLOOKUP($E429,$AI$47:$AW$51,COLUMN($AW:$AW)-COLUMN($AH:$AH),FALSE),0))</f>
        <v>470.18520000000001</v>
      </c>
      <c r="R429" s="87" cm="1">
        <f t="array" ref="R429">IF($X429="Non-local",VLOOKUP($E429,$AI$88:$AW$92,COLUMN($AW:$AW)-COLUMN($AH:$AH),FALSE),IF($X429="Unknown",VLOOKUP($E429,$AI$95:$AW$99,COLUMN($AW:$AW)-COLUMN($AH:$AH),FALSE),0))</f>
        <v>0.13052013767768686</v>
      </c>
      <c r="S429" s="87" cm="1">
        <f t="array" ref="S429">VLOOKUP($E429,$AI$111:$AW$115,COLUMN($AW:$AW)-COLUMN($AH:$AH),FALSE)</f>
        <v>410.28773999999999</v>
      </c>
      <c r="T429" s="104">
        <f t="shared" si="244"/>
        <v>1.0693752922986799</v>
      </c>
      <c r="U429" s="104">
        <f t="shared" si="245"/>
        <v>1759.726149996078</v>
      </c>
      <c r="V429" s="87" cm="1">
        <f t="array" ref="V429">VLOOKUP($E429,$AI$118:$AW$122,COLUMN($AW:$AW)-COLUMN($AH:$AH),FALSE)</f>
        <v>161.75600000000003</v>
      </c>
      <c r="W429" s="87" t="str">
        <f t="shared" si="249"/>
        <v>Domestic</v>
      </c>
      <c r="X429" s="87" t="str">
        <f t="shared" si="250"/>
        <v>Non-local</v>
      </c>
      <c r="Y429" s="104"/>
      <c r="Z429" s="87" t="str">
        <f t="shared" si="246"/>
        <v>USA</v>
      </c>
      <c r="AA429" s="87" t="str">
        <f t="shared" si="247"/>
        <v>USA</v>
      </c>
      <c r="AB429" s="82" cm="1">
        <f t="array" ref="AB429">VLOOKUP(B429,'GDP per Capita'!$T$2:$V$4235,COLUMN('GDP per Capita'!$V:$V)-COLUMN('GDP per Capita'!$S:$S),FALSE)</f>
        <v>63809.64</v>
      </c>
      <c r="AC429" s="82">
        <f t="shared" si="251"/>
        <v>63809.64</v>
      </c>
      <c r="AD429" s="82">
        <f t="shared" si="252"/>
        <v>63809.64</v>
      </c>
      <c r="AE429" s="88">
        <f t="shared" si="248"/>
        <v>2.7577747656875637E-2</v>
      </c>
    </row>
    <row r="430" spans="1:31">
      <c r="A430" s="77" t="s">
        <v>1099</v>
      </c>
      <c r="B430" s="77">
        <v>429</v>
      </c>
      <c r="C430" s="77" t="s">
        <v>29</v>
      </c>
      <c r="D430" s="77" t="s">
        <v>29</v>
      </c>
      <c r="E430" s="77">
        <v>2020</v>
      </c>
      <c r="F430" s="77">
        <v>48.534266199999998</v>
      </c>
      <c r="G430" s="77">
        <v>-123.0171242</v>
      </c>
      <c r="H430" s="77">
        <v>0</v>
      </c>
      <c r="I430" s="77" t="s">
        <v>881</v>
      </c>
      <c r="J430" s="77">
        <v>43.074761000000002</v>
      </c>
      <c r="K430" s="77">
        <v>-89.383761300000003</v>
      </c>
      <c r="L430" s="77">
        <v>5307.6001689136701</v>
      </c>
      <c r="M430" s="77">
        <v>0.91816063109730295</v>
      </c>
      <c r="N430" s="77">
        <v>0</v>
      </c>
      <c r="O430" s="77">
        <v>636.91202026964004</v>
      </c>
      <c r="P430" s="87" cm="1">
        <f t="array" ref="P430">IF($X430="Non-local",VLOOKUP($E430,$AI$64:$AW$68,COLUMN($AW:$AW)-COLUMN($AH:$AH),FALSE),IF($X430="Unknown",VLOOKUP($E430,$AI$71:$AW$75,COLUMN($AW:$AW)-COLUMN($AH:$AH),FALSE),0))</f>
        <v>224</v>
      </c>
      <c r="Q430" s="87" cm="1">
        <f t="array" ref="Q430">IF($X430="Non-local",VLOOKUP($E430,$AI$40:$AW$44,COLUMN($AW:$AW)-COLUMN($AH:$AH),FALSE),IF($X430="Unknown",VLOOKUP($E430,$AI$47:$AW$51,COLUMN($AW:$AW)-COLUMN($AH:$AH),FALSE),0))</f>
        <v>470.18520000000001</v>
      </c>
      <c r="R430" s="87" cm="1">
        <f t="array" ref="R430">IF($X430="Non-local",VLOOKUP($E430,$AI$88:$AW$92,COLUMN($AW:$AW)-COLUMN($AH:$AH),FALSE),IF($X430="Unknown",VLOOKUP($E430,$AI$95:$AW$99,COLUMN($AW:$AW)-COLUMN($AH:$AH),FALSE),0))</f>
        <v>0.13052013767768686</v>
      </c>
      <c r="S430" s="87" cm="1">
        <f t="array" ref="S430">VLOOKUP($E430,$AI$111:$AW$115,COLUMN($AW:$AW)-COLUMN($AH:$AH),FALSE)</f>
        <v>410.28773999999999</v>
      </c>
      <c r="T430" s="104">
        <f t="shared" si="244"/>
        <v>1.0486807687749897</v>
      </c>
      <c r="U430" s="104">
        <f t="shared" si="245"/>
        <v>1741.38496026964</v>
      </c>
      <c r="V430" s="87" cm="1">
        <f t="array" ref="V430">VLOOKUP($E430,$AI$118:$AW$122,COLUMN($AW:$AW)-COLUMN($AH:$AH),FALSE)</f>
        <v>161.75600000000003</v>
      </c>
      <c r="W430" s="87" t="str">
        <f t="shared" si="249"/>
        <v>Domestic</v>
      </c>
      <c r="X430" s="87" t="str">
        <f t="shared" si="250"/>
        <v>Non-local</v>
      </c>
      <c r="Y430" s="104"/>
      <c r="Z430" s="87" t="str">
        <f t="shared" si="246"/>
        <v>USA</v>
      </c>
      <c r="AA430" s="87" t="str">
        <f t="shared" si="247"/>
        <v>USA</v>
      </c>
      <c r="AB430" s="82" cm="1">
        <f t="array" ref="AB430">VLOOKUP(B430,'GDP per Capita'!$T$2:$V$4235,COLUMN('GDP per Capita'!$V:$V)-COLUMN('GDP per Capita'!$S:$S),FALSE)</f>
        <v>63809.64</v>
      </c>
      <c r="AC430" s="82">
        <f t="shared" si="251"/>
        <v>63809.64</v>
      </c>
      <c r="AD430" s="82">
        <f t="shared" si="252"/>
        <v>63809.64</v>
      </c>
      <c r="AE430" s="88">
        <f t="shared" si="248"/>
        <v>2.7290311624852296E-2</v>
      </c>
    </row>
    <row r="431" spans="1:31">
      <c r="A431" s="77" t="s">
        <v>1093</v>
      </c>
      <c r="B431" s="77">
        <v>430</v>
      </c>
      <c r="C431" s="77" t="s">
        <v>29</v>
      </c>
      <c r="D431" s="77" t="s">
        <v>29</v>
      </c>
      <c r="E431" s="77">
        <v>2020</v>
      </c>
      <c r="F431" s="77">
        <v>34.053690899999999</v>
      </c>
      <c r="G431" s="77">
        <v>-118.2427666</v>
      </c>
      <c r="H431" s="77">
        <v>0</v>
      </c>
      <c r="I431" s="77" t="s">
        <v>881</v>
      </c>
      <c r="J431" s="77">
        <v>43.074761000000002</v>
      </c>
      <c r="K431" s="77">
        <v>-89.383761300000003</v>
      </c>
      <c r="L431" s="77">
        <v>5370.9182333021799</v>
      </c>
      <c r="M431" s="77">
        <v>0.92672871481783203</v>
      </c>
      <c r="N431" s="77">
        <v>0</v>
      </c>
      <c r="O431" s="77">
        <v>644.51018799626104</v>
      </c>
      <c r="P431" s="87" cm="1">
        <f t="array" ref="P431">IF($X431="Non-local",VLOOKUP($E431,$AI$64:$AW$68,COLUMN($AW:$AW)-COLUMN($AH:$AH),FALSE),IF($X431="Unknown",VLOOKUP($E431,$AI$71:$AW$75,COLUMN($AW:$AW)-COLUMN($AH:$AH),FALSE),0))</f>
        <v>224</v>
      </c>
      <c r="Q431" s="87" cm="1">
        <f t="array" ref="Q431">IF($X431="Non-local",VLOOKUP($E431,$AI$40:$AW$44,COLUMN($AW:$AW)-COLUMN($AH:$AH),FALSE),IF($X431="Unknown",VLOOKUP($E431,$AI$47:$AW$51,COLUMN($AW:$AW)-COLUMN($AH:$AH),FALSE),0))</f>
        <v>470.18520000000001</v>
      </c>
      <c r="R431" s="87" cm="1">
        <f t="array" ref="R431">IF($X431="Non-local",VLOOKUP($E431,$AI$88:$AW$92,COLUMN($AW:$AW)-COLUMN($AH:$AH),FALSE),IF($X431="Unknown",VLOOKUP($E431,$AI$95:$AW$99,COLUMN($AW:$AW)-COLUMN($AH:$AH),FALSE),0))</f>
        <v>0.13052013767768686</v>
      </c>
      <c r="S431" s="87" cm="1">
        <f t="array" ref="S431">VLOOKUP($E431,$AI$111:$AW$115,COLUMN($AW:$AW)-COLUMN($AH:$AH),FALSE)</f>
        <v>410.28773999999999</v>
      </c>
      <c r="T431" s="104">
        <f t="shared" si="244"/>
        <v>1.0572488524955188</v>
      </c>
      <c r="U431" s="104">
        <f t="shared" si="245"/>
        <v>1748.9831279962611</v>
      </c>
      <c r="V431" s="87" cm="1">
        <f t="array" ref="V431">VLOOKUP($E431,$AI$118:$AW$122,COLUMN($AW:$AW)-COLUMN($AH:$AH),FALSE)</f>
        <v>161.75600000000003</v>
      </c>
      <c r="W431" s="87" t="str">
        <f t="shared" si="249"/>
        <v>Domestic</v>
      </c>
      <c r="X431" s="87" t="str">
        <f t="shared" si="250"/>
        <v>Non-local</v>
      </c>
      <c r="Y431" s="104"/>
      <c r="Z431" s="87" t="str">
        <f t="shared" si="246"/>
        <v>USA</v>
      </c>
      <c r="AA431" s="87" t="str">
        <f t="shared" si="247"/>
        <v>USA</v>
      </c>
      <c r="AB431" s="82" cm="1">
        <f t="array" ref="AB431">VLOOKUP(B431,'GDP per Capita'!$T$2:$V$4235,COLUMN('GDP per Capita'!$V:$V)-COLUMN('GDP per Capita'!$S:$S),FALSE)</f>
        <v>63809.64</v>
      </c>
      <c r="AC431" s="82">
        <f t="shared" si="251"/>
        <v>63809.64</v>
      </c>
      <c r="AD431" s="82">
        <f t="shared" si="252"/>
        <v>63809.64</v>
      </c>
      <c r="AE431" s="88">
        <f t="shared" si="248"/>
        <v>2.7409387170908052E-2</v>
      </c>
    </row>
    <row r="432" spans="1:31">
      <c r="A432" s="77" t="s">
        <v>938</v>
      </c>
      <c r="B432" s="77">
        <v>431</v>
      </c>
      <c r="C432" s="77" t="s">
        <v>29</v>
      </c>
      <c r="D432" s="77" t="s">
        <v>29</v>
      </c>
      <c r="E432" s="77">
        <v>2020</v>
      </c>
      <c r="F432" s="77">
        <v>43.074760999999903</v>
      </c>
      <c r="G432" s="77">
        <v>-89.383761300000003</v>
      </c>
      <c r="H432" s="77">
        <v>1</v>
      </c>
      <c r="I432" s="77" t="s">
        <v>881</v>
      </c>
      <c r="J432" s="77">
        <v>43.074761000000002</v>
      </c>
      <c r="K432" s="77">
        <v>-89.383761300000003</v>
      </c>
      <c r="L432" s="77">
        <v>7.0732408818940899E-13</v>
      </c>
      <c r="M432" s="77">
        <v>0</v>
      </c>
      <c r="N432" s="77">
        <v>0</v>
      </c>
      <c r="O432" s="77">
        <v>0</v>
      </c>
      <c r="P432" s="87" cm="1">
        <f t="array" ref="P432">IF($X432="Non-local",VLOOKUP($E432,$AI$64:$AW$68,COLUMN($AW:$AW)-COLUMN($AH:$AH),FALSE),IF($X432="Unknown",VLOOKUP($E432,$AI$71:$AW$75,COLUMN($AW:$AW)-COLUMN($AH:$AH),FALSE),0))</f>
        <v>0</v>
      </c>
      <c r="Q432" s="87" cm="1">
        <f t="array" ref="Q432">IF($X432="Non-local",VLOOKUP($E432,$AI$40:$AW$44,COLUMN($AW:$AW)-COLUMN($AH:$AH),FALSE),IF($X432="Unknown",VLOOKUP($E432,$AI$47:$AW$51,COLUMN($AW:$AW)-COLUMN($AH:$AH),FALSE),0))</f>
        <v>0</v>
      </c>
      <c r="R432" s="87" cm="1">
        <f t="array" ref="R432">IF($X432="Non-local",VLOOKUP($E432,$AI$88:$AW$92,COLUMN($AW:$AW)-COLUMN($AH:$AH),FALSE),IF($X432="Unknown",VLOOKUP($E432,$AI$95:$AW$99,COLUMN($AW:$AW)-COLUMN($AH:$AH),FALSE),0))</f>
        <v>0</v>
      </c>
      <c r="S432" s="87" cm="1">
        <f t="array" ref="S432">VLOOKUP($E432,$AI$111:$AW$115,COLUMN($AW:$AW)-COLUMN($AH:$AH),FALSE)</f>
        <v>410.28773999999999</v>
      </c>
      <c r="T432" s="104">
        <f t="shared" si="244"/>
        <v>0</v>
      </c>
      <c r="U432" s="104">
        <f t="shared" si="245"/>
        <v>410.28773999999999</v>
      </c>
      <c r="V432" s="87" cm="1">
        <f t="array" ref="V432">VLOOKUP($E432,$AI$118:$AW$122,COLUMN($AW:$AW)-COLUMN($AH:$AH),FALSE)</f>
        <v>161.75600000000003</v>
      </c>
      <c r="W432" s="87" t="str">
        <f t="shared" si="249"/>
        <v>Domestic</v>
      </c>
      <c r="X432" s="87" t="str">
        <f t="shared" si="250"/>
        <v>Local</v>
      </c>
      <c r="Y432" s="104"/>
      <c r="Z432" s="87" t="str">
        <f t="shared" si="246"/>
        <v>USA</v>
      </c>
      <c r="AA432" s="87" t="str">
        <f t="shared" si="247"/>
        <v>USA</v>
      </c>
      <c r="AB432" s="82" cm="1">
        <f t="array" ref="AB432">VLOOKUP(B432,'GDP per Capita'!$T$2:$V$4235,COLUMN('GDP per Capita'!$V:$V)-COLUMN('GDP per Capita'!$S:$S),FALSE)</f>
        <v>63809.64</v>
      </c>
      <c r="AC432" s="82">
        <f t="shared" si="251"/>
        <v>63809.64</v>
      </c>
      <c r="AD432" s="82">
        <f t="shared" si="252"/>
        <v>63809.64</v>
      </c>
      <c r="AE432" s="88">
        <f t="shared" si="248"/>
        <v>6.4298707844143927E-3</v>
      </c>
    </row>
    <row r="433" spans="1:31">
      <c r="A433" s="77" t="s">
        <v>34</v>
      </c>
      <c r="B433" s="77">
        <v>432</v>
      </c>
      <c r="C433" s="77" t="s">
        <v>34</v>
      </c>
      <c r="D433" s="77" t="s">
        <v>34</v>
      </c>
      <c r="E433" s="77">
        <v>2020</v>
      </c>
      <c r="F433" s="77">
        <v>0</v>
      </c>
      <c r="G433" s="77">
        <v>0</v>
      </c>
      <c r="H433" s="77">
        <v>0</v>
      </c>
      <c r="I433" s="77" t="s">
        <v>881</v>
      </c>
      <c r="J433" s="77">
        <v>43.074761000000002</v>
      </c>
      <c r="K433" s="77">
        <v>-89.383761300000003</v>
      </c>
      <c r="L433" s="77">
        <v>4610.0412007298301</v>
      </c>
      <c r="M433" s="77">
        <v>0.80715542109624605</v>
      </c>
      <c r="N433" s="77">
        <v>1</v>
      </c>
      <c r="O433" s="77">
        <v>553.20494408757997</v>
      </c>
      <c r="P433" s="87" cm="1">
        <f t="array" ref="P433">IF($X433="Non-local",VLOOKUP($E433,$AI$64:$AW$68,COLUMN($AW:$AW)-COLUMN($AH:$AH),FALSE),IF($X433="Unknown",VLOOKUP($E433,$AI$71:$AW$75,COLUMN($AW:$AW)-COLUMN($AH:$AH),FALSE),0))</f>
        <v>214.50706319702601</v>
      </c>
      <c r="Q433" s="87" cm="1">
        <f t="array" ref="Q433">IF($X433="Non-local",VLOOKUP($E433,$AI$40:$AW$44,COLUMN($AW:$AW)-COLUMN($AH:$AH),FALSE),IF($X433="Unknown",VLOOKUP($E433,$AI$47:$AW$51,COLUMN($AW:$AW)-COLUMN($AH:$AH),FALSE),0))</f>
        <v>450.25913576208183</v>
      </c>
      <c r="R433" s="87" cm="1">
        <f t="array" ref="R433">IF($X433="Non-local",VLOOKUP($E433,$AI$88:$AW$92,COLUMN($AW:$AW)-COLUMN($AH:$AH),FALSE),IF($X433="Unknown",VLOOKUP($E433,$AI$95:$AW$99,COLUMN($AW:$AW)-COLUMN($AH:$AH),FALSE),0))</f>
        <v>0.12498880098800048</v>
      </c>
      <c r="S433" s="87" cm="1">
        <f t="array" ref="S433">VLOOKUP($E433,$AI$111:$AW$115,COLUMN($AW:$AW)-COLUMN($AH:$AH),FALSE)</f>
        <v>410.28773999999999</v>
      </c>
      <c r="T433" s="104">
        <f t="shared" si="244"/>
        <v>0.93214422208424652</v>
      </c>
      <c r="U433" s="104">
        <f t="shared" si="245"/>
        <v>1628.2588830466877</v>
      </c>
      <c r="V433" s="87" cm="1">
        <f t="array" ref="V433">VLOOKUP($E433,$AI$118:$AW$122,COLUMN($AW:$AW)-COLUMN($AH:$AH),FALSE)</f>
        <v>161.75600000000003</v>
      </c>
      <c r="W433" s="87" t="str">
        <f t="shared" si="249"/>
        <v>Unknown</v>
      </c>
      <c r="X433" s="87" t="str">
        <f t="shared" si="250"/>
        <v>Unknown</v>
      </c>
      <c r="Y433" s="104"/>
      <c r="Z433" s="87" t="str">
        <f t="shared" si="246"/>
        <v>Unknown</v>
      </c>
      <c r="AA433" s="87" t="str">
        <f t="shared" si="247"/>
        <v>Unknown</v>
      </c>
      <c r="AB433" s="82" t="e" cm="1">
        <f t="array" ref="AB433">VLOOKUP(B433,'GDP per Capita'!$T$2:$V$4235,COLUMN('GDP per Capita'!$V:$V)-COLUMN('GDP per Capita'!$S:$S),FALSE)</f>
        <v>#N/A</v>
      </c>
      <c r="AC433" s="82" t="str">
        <f t="shared" si="251"/>
        <v/>
      </c>
      <c r="AD433" s="82">
        <f t="shared" si="252"/>
        <v>61228.93767638311</v>
      </c>
      <c r="AE433" s="88">
        <f t="shared" si="248"/>
        <v>2.6592963145181774E-2</v>
      </c>
    </row>
    <row r="434" spans="1:31">
      <c r="A434" s="77" t="s">
        <v>1100</v>
      </c>
      <c r="B434" s="77">
        <v>433</v>
      </c>
      <c r="C434" s="77" t="s">
        <v>29</v>
      </c>
      <c r="D434" s="77" t="s">
        <v>29</v>
      </c>
      <c r="E434" s="77">
        <v>2020</v>
      </c>
      <c r="F434" s="77">
        <v>42.243096999999999</v>
      </c>
      <c r="G434" s="77">
        <v>-84.7530304</v>
      </c>
      <c r="H434" s="77">
        <v>0</v>
      </c>
      <c r="I434" s="77" t="s">
        <v>881</v>
      </c>
      <c r="J434" s="77">
        <v>43.074761000000002</v>
      </c>
      <c r="K434" s="77">
        <v>-89.383761300000003</v>
      </c>
      <c r="L434" s="77">
        <v>779.47922236330396</v>
      </c>
      <c r="M434" s="77">
        <v>0.26455785979407997</v>
      </c>
      <c r="N434" s="77">
        <v>0</v>
      </c>
      <c r="O434" s="77">
        <v>149.660010693754</v>
      </c>
      <c r="P434" s="87" cm="1">
        <f t="array" ref="P434">IF($X434="Non-local",VLOOKUP($E434,$AI$64:$AW$68,COLUMN($AW:$AW)-COLUMN($AH:$AH),FALSE),IF($X434="Unknown",VLOOKUP($E434,$AI$71:$AW$75,COLUMN($AW:$AW)-COLUMN($AH:$AH),FALSE),0))</f>
        <v>224</v>
      </c>
      <c r="Q434" s="87" cm="1">
        <f t="array" ref="Q434">IF($X434="Non-local",VLOOKUP($E434,$AI$40:$AW$44,COLUMN($AW:$AW)-COLUMN($AH:$AH),FALSE),IF($X434="Unknown",VLOOKUP($E434,$AI$47:$AW$51,COLUMN($AW:$AW)-COLUMN($AH:$AH),FALSE),0))</f>
        <v>470.18520000000001</v>
      </c>
      <c r="R434" s="87" cm="1">
        <f t="array" ref="R434">IF($X434="Non-local",VLOOKUP($E434,$AI$88:$AW$92,COLUMN($AW:$AW)-COLUMN($AH:$AH),FALSE),IF($X434="Unknown",VLOOKUP($E434,$AI$95:$AW$99,COLUMN($AW:$AW)-COLUMN($AH:$AH),FALSE),0))</f>
        <v>0.13052013767768686</v>
      </c>
      <c r="S434" s="87" cm="1">
        <f t="array" ref="S434">VLOOKUP($E434,$AI$111:$AW$115,COLUMN($AW:$AW)-COLUMN($AH:$AH),FALSE)</f>
        <v>410.28773999999999</v>
      </c>
      <c r="T434" s="104">
        <f t="shared" si="244"/>
        <v>0.39507799747176686</v>
      </c>
      <c r="U434" s="104">
        <f t="shared" si="245"/>
        <v>1254.1329506937541</v>
      </c>
      <c r="V434" s="87" cm="1">
        <f t="array" ref="V434">VLOOKUP($E434,$AI$118:$AW$122,COLUMN($AW:$AW)-COLUMN($AH:$AH),FALSE)</f>
        <v>161.75600000000003</v>
      </c>
      <c r="W434" s="87" t="str">
        <f t="shared" si="249"/>
        <v>Domestic</v>
      </c>
      <c r="X434" s="87" t="str">
        <f t="shared" si="250"/>
        <v>Non-local</v>
      </c>
      <c r="Y434" s="104"/>
      <c r="Z434" s="87" t="str">
        <f t="shared" si="246"/>
        <v>USA</v>
      </c>
      <c r="AA434" s="87" t="str">
        <f t="shared" si="247"/>
        <v>USA</v>
      </c>
      <c r="AB434" s="82" cm="1">
        <f t="array" ref="AB434">VLOOKUP(B434,'GDP per Capita'!$T$2:$V$4235,COLUMN('GDP per Capita'!$V:$V)-COLUMN('GDP per Capita'!$S:$S),FALSE)</f>
        <v>63809.64</v>
      </c>
      <c r="AC434" s="82">
        <f t="shared" si="251"/>
        <v>63809.64</v>
      </c>
      <c r="AD434" s="82">
        <f t="shared" si="252"/>
        <v>63809.64</v>
      </c>
      <c r="AE434" s="88">
        <f t="shared" si="248"/>
        <v>1.9654286573216117E-2</v>
      </c>
    </row>
    <row r="435" spans="1:31">
      <c r="A435" s="77" t="s">
        <v>1101</v>
      </c>
      <c r="B435" s="77">
        <v>434</v>
      </c>
      <c r="C435" s="77" t="s">
        <v>29</v>
      </c>
      <c r="D435" s="77" t="s">
        <v>29</v>
      </c>
      <c r="E435" s="77">
        <v>2020</v>
      </c>
      <c r="F435" s="77">
        <v>33.429348599999997</v>
      </c>
      <c r="G435" s="77">
        <v>-79.121591199999997</v>
      </c>
      <c r="H435" s="77">
        <v>0</v>
      </c>
      <c r="I435" s="77" t="s">
        <v>881</v>
      </c>
      <c r="J435" s="77">
        <v>43.074761000000002</v>
      </c>
      <c r="K435" s="77">
        <v>-89.383761300000003</v>
      </c>
      <c r="L435" s="77">
        <v>2790.7249336647801</v>
      </c>
      <c r="M435" s="77">
        <v>0.53013234797305697</v>
      </c>
      <c r="N435" s="77">
        <v>0</v>
      </c>
      <c r="O435" s="77">
        <v>535.81918726363801</v>
      </c>
      <c r="P435" s="87" cm="1">
        <f t="array" ref="P435">IF($X435="Non-local",VLOOKUP($E435,$AI$64:$AW$68,COLUMN($AW:$AW)-COLUMN($AH:$AH),FALSE),IF($X435="Unknown",VLOOKUP($E435,$AI$71:$AW$75,COLUMN($AW:$AW)-COLUMN($AH:$AH),FALSE),0))</f>
        <v>224</v>
      </c>
      <c r="Q435" s="87" cm="1">
        <f t="array" ref="Q435">IF($X435="Non-local",VLOOKUP($E435,$AI$40:$AW$44,COLUMN($AW:$AW)-COLUMN($AH:$AH),FALSE),IF($X435="Unknown",VLOOKUP($E435,$AI$47:$AW$51,COLUMN($AW:$AW)-COLUMN($AH:$AH),FALSE),0))</f>
        <v>470.18520000000001</v>
      </c>
      <c r="R435" s="87" cm="1">
        <f t="array" ref="R435">IF($X435="Non-local",VLOOKUP($E435,$AI$88:$AW$92,COLUMN($AW:$AW)-COLUMN($AH:$AH),FALSE),IF($X435="Unknown",VLOOKUP($E435,$AI$95:$AW$99,COLUMN($AW:$AW)-COLUMN($AH:$AH),FALSE),0))</f>
        <v>0.13052013767768686</v>
      </c>
      <c r="S435" s="87" cm="1">
        <f t="array" ref="S435">VLOOKUP($E435,$AI$111:$AW$115,COLUMN($AW:$AW)-COLUMN($AH:$AH),FALSE)</f>
        <v>410.28773999999999</v>
      </c>
      <c r="T435" s="104">
        <f t="shared" si="244"/>
        <v>0.66065248565074386</v>
      </c>
      <c r="U435" s="104">
        <f t="shared" si="245"/>
        <v>1640.2921272636379</v>
      </c>
      <c r="V435" s="87" cm="1">
        <f t="array" ref="V435">VLOOKUP($E435,$AI$118:$AW$122,COLUMN($AW:$AW)-COLUMN($AH:$AH),FALSE)</f>
        <v>161.75600000000003</v>
      </c>
      <c r="W435" s="87" t="str">
        <f t="shared" si="249"/>
        <v>Domestic</v>
      </c>
      <c r="X435" s="87" t="str">
        <f t="shared" si="250"/>
        <v>Non-local</v>
      </c>
      <c r="Y435" s="104"/>
      <c r="Z435" s="87" t="str">
        <f t="shared" si="246"/>
        <v>USA</v>
      </c>
      <c r="AA435" s="87" t="str">
        <f t="shared" si="247"/>
        <v>USA</v>
      </c>
      <c r="AB435" s="82" cm="1">
        <f t="array" ref="AB435">VLOOKUP(B435,'GDP per Capita'!$T$2:$V$4235,COLUMN('GDP per Capita'!$V:$V)-COLUMN('GDP per Capita'!$S:$S),FALSE)</f>
        <v>63809.64</v>
      </c>
      <c r="AC435" s="82">
        <f t="shared" si="251"/>
        <v>63809.64</v>
      </c>
      <c r="AD435" s="82">
        <f t="shared" si="252"/>
        <v>63809.64</v>
      </c>
      <c r="AE435" s="88">
        <f t="shared" si="248"/>
        <v>2.570602384316285E-2</v>
      </c>
    </row>
    <row r="436" spans="1:31">
      <c r="A436" s="77" t="s">
        <v>886</v>
      </c>
      <c r="B436" s="77">
        <v>435</v>
      </c>
      <c r="C436" s="77" t="s">
        <v>29</v>
      </c>
      <c r="D436" s="77" t="s">
        <v>29</v>
      </c>
      <c r="E436" s="77">
        <v>2020</v>
      </c>
      <c r="F436" s="77">
        <v>39.284749400000003</v>
      </c>
      <c r="G436" s="77">
        <v>-76.620474639699793</v>
      </c>
      <c r="H436" s="77">
        <v>0</v>
      </c>
      <c r="I436" s="77" t="s">
        <v>881</v>
      </c>
      <c r="J436" s="77">
        <v>43.074761000000002</v>
      </c>
      <c r="K436" s="77">
        <v>-89.383761300000003</v>
      </c>
      <c r="L436" s="77">
        <v>2293.6142511822</v>
      </c>
      <c r="M436" s="77">
        <v>0.46449147956658998</v>
      </c>
      <c r="N436" s="77">
        <v>0</v>
      </c>
      <c r="O436" s="77">
        <v>440.37393622698198</v>
      </c>
      <c r="P436" s="87" cm="1">
        <f t="array" ref="P436">IF($X436="Non-local",VLOOKUP($E436,$AI$64:$AW$68,COLUMN($AW:$AW)-COLUMN($AH:$AH),FALSE),IF($X436="Unknown",VLOOKUP($E436,$AI$71:$AW$75,COLUMN($AW:$AW)-COLUMN($AH:$AH),FALSE),0))</f>
        <v>224</v>
      </c>
      <c r="Q436" s="87" cm="1">
        <f t="array" ref="Q436">IF($X436="Non-local",VLOOKUP($E436,$AI$40:$AW$44,COLUMN($AW:$AW)-COLUMN($AH:$AH),FALSE),IF($X436="Unknown",VLOOKUP($E436,$AI$47:$AW$51,COLUMN($AW:$AW)-COLUMN($AH:$AH),FALSE),0))</f>
        <v>470.18520000000001</v>
      </c>
      <c r="R436" s="87" cm="1">
        <f t="array" ref="R436">IF($X436="Non-local",VLOOKUP($E436,$AI$88:$AW$92,COLUMN($AW:$AW)-COLUMN($AH:$AH),FALSE),IF($X436="Unknown",VLOOKUP($E436,$AI$95:$AW$99,COLUMN($AW:$AW)-COLUMN($AH:$AH),FALSE),0))</f>
        <v>0.13052013767768686</v>
      </c>
      <c r="S436" s="87" cm="1">
        <f t="array" ref="S436">VLOOKUP($E436,$AI$111:$AW$115,COLUMN($AW:$AW)-COLUMN($AH:$AH),FALSE)</f>
        <v>410.28773999999999</v>
      </c>
      <c r="T436" s="104">
        <f t="shared" si="244"/>
        <v>0.59501161724427687</v>
      </c>
      <c r="U436" s="104">
        <f t="shared" si="245"/>
        <v>1544.846876226982</v>
      </c>
      <c r="V436" s="87" cm="1">
        <f t="array" ref="V436">VLOOKUP($E436,$AI$118:$AW$122,COLUMN($AW:$AW)-COLUMN($AH:$AH),FALSE)</f>
        <v>161.75600000000003</v>
      </c>
      <c r="W436" s="87" t="str">
        <f t="shared" si="249"/>
        <v>Domestic</v>
      </c>
      <c r="X436" s="87" t="str">
        <f t="shared" si="250"/>
        <v>Non-local</v>
      </c>
      <c r="Y436" s="104"/>
      <c r="Z436" s="87" t="str">
        <f t="shared" si="246"/>
        <v>USA</v>
      </c>
      <c r="AA436" s="87" t="str">
        <f t="shared" si="247"/>
        <v>USA</v>
      </c>
      <c r="AB436" s="82" cm="1">
        <f t="array" ref="AB436">VLOOKUP(B436,'GDP per Capita'!$T$2:$V$4235,COLUMN('GDP per Capita'!$V:$V)-COLUMN('GDP per Capita'!$S:$S),FALSE)</f>
        <v>63809.64</v>
      </c>
      <c r="AC436" s="82">
        <f t="shared" si="251"/>
        <v>63809.64</v>
      </c>
      <c r="AD436" s="82">
        <f t="shared" si="252"/>
        <v>63809.64</v>
      </c>
      <c r="AE436" s="88">
        <f t="shared" si="248"/>
        <v>2.4210242781921069E-2</v>
      </c>
    </row>
    <row r="437" spans="1:31">
      <c r="A437" s="77" t="s">
        <v>1102</v>
      </c>
      <c r="B437" s="77">
        <v>436</v>
      </c>
      <c r="C437" s="77" t="s">
        <v>29</v>
      </c>
      <c r="D437" s="77" t="s">
        <v>29</v>
      </c>
      <c r="E437" s="77">
        <v>2020</v>
      </c>
      <c r="F437" s="77">
        <v>40.233843799999903</v>
      </c>
      <c r="G437" s="77">
        <v>-111.65853370000001</v>
      </c>
      <c r="H437" s="77">
        <v>0</v>
      </c>
      <c r="I437" s="77" t="s">
        <v>881</v>
      </c>
      <c r="J437" s="77">
        <v>43.074761000000002</v>
      </c>
      <c r="K437" s="77">
        <v>-89.383761300000003</v>
      </c>
      <c r="L437" s="77">
        <v>3743.28576697786</v>
      </c>
      <c r="M437" s="77">
        <v>0.68125414752876101</v>
      </c>
      <c r="N437" s="77">
        <v>0</v>
      </c>
      <c r="O437" s="77">
        <v>718.71086725974897</v>
      </c>
      <c r="P437" s="87" cm="1">
        <f t="array" ref="P437">IF($X437="Non-local",VLOOKUP($E437,$AI$64:$AW$68,COLUMN($AW:$AW)-COLUMN($AH:$AH),FALSE),IF($X437="Unknown",VLOOKUP($E437,$AI$71:$AW$75,COLUMN($AW:$AW)-COLUMN($AH:$AH),FALSE),0))</f>
        <v>224</v>
      </c>
      <c r="Q437" s="87" cm="1">
        <f t="array" ref="Q437">IF($X437="Non-local",VLOOKUP($E437,$AI$40:$AW$44,COLUMN($AW:$AW)-COLUMN($AH:$AH),FALSE),IF($X437="Unknown",VLOOKUP($E437,$AI$47:$AW$51,COLUMN($AW:$AW)-COLUMN($AH:$AH),FALSE),0))</f>
        <v>470.18520000000001</v>
      </c>
      <c r="R437" s="87" cm="1">
        <f t="array" ref="R437">IF($X437="Non-local",VLOOKUP($E437,$AI$88:$AW$92,COLUMN($AW:$AW)-COLUMN($AH:$AH),FALSE),IF($X437="Unknown",VLOOKUP($E437,$AI$95:$AW$99,COLUMN($AW:$AW)-COLUMN($AH:$AH),FALSE),0))</f>
        <v>0.13052013767768686</v>
      </c>
      <c r="S437" s="87" cm="1">
        <f t="array" ref="S437">VLOOKUP($E437,$AI$111:$AW$115,COLUMN($AW:$AW)-COLUMN($AH:$AH),FALSE)</f>
        <v>410.28773999999999</v>
      </c>
      <c r="T437" s="104">
        <f t="shared" si="244"/>
        <v>0.8117742852064479</v>
      </c>
      <c r="U437" s="104">
        <f t="shared" si="245"/>
        <v>1823.1838072597491</v>
      </c>
      <c r="V437" s="87" cm="1">
        <f t="array" ref="V437">VLOOKUP($E437,$AI$118:$AW$122,COLUMN($AW:$AW)-COLUMN($AH:$AH),FALSE)</f>
        <v>161.75600000000003</v>
      </c>
      <c r="W437" s="87" t="str">
        <f t="shared" si="249"/>
        <v>Domestic</v>
      </c>
      <c r="X437" s="87" t="str">
        <f t="shared" si="250"/>
        <v>Non-local</v>
      </c>
      <c r="Y437" s="104"/>
      <c r="Z437" s="87" t="str">
        <f t="shared" si="246"/>
        <v>USA</v>
      </c>
      <c r="AA437" s="87" t="str">
        <f t="shared" si="247"/>
        <v>USA</v>
      </c>
      <c r="AB437" s="82" cm="1">
        <f t="array" ref="AB437">VLOOKUP(B437,'GDP per Capita'!$T$2:$V$4235,COLUMN('GDP per Capita'!$V:$V)-COLUMN('GDP per Capita'!$S:$S),FALSE)</f>
        <v>63809.64</v>
      </c>
      <c r="AC437" s="82">
        <f t="shared" si="251"/>
        <v>63809.64</v>
      </c>
      <c r="AD437" s="82">
        <f t="shared" si="252"/>
        <v>63809.64</v>
      </c>
      <c r="AE437" s="88">
        <f t="shared" si="248"/>
        <v>2.8572231519559569E-2</v>
      </c>
    </row>
    <row r="438" spans="1:31">
      <c r="A438" s="77" t="s">
        <v>1103</v>
      </c>
      <c r="B438" s="77">
        <v>437</v>
      </c>
      <c r="C438" s="77" t="s">
        <v>29</v>
      </c>
      <c r="D438" s="77" t="s">
        <v>29</v>
      </c>
      <c r="E438" s="77">
        <v>2020</v>
      </c>
      <c r="F438" s="77">
        <v>37.834896999999998</v>
      </c>
      <c r="G438" s="77">
        <v>-122.12882999999999</v>
      </c>
      <c r="H438" s="77">
        <v>0</v>
      </c>
      <c r="I438" s="77" t="s">
        <v>881</v>
      </c>
      <c r="J438" s="77">
        <v>43.074761000000002</v>
      </c>
      <c r="K438" s="77">
        <v>-89.383761300000003</v>
      </c>
      <c r="L438" s="77">
        <v>5624.6878643187702</v>
      </c>
      <c r="M438" s="77">
        <v>0.96113925713640502</v>
      </c>
      <c r="N438" s="77">
        <v>0</v>
      </c>
      <c r="O438" s="77">
        <v>674.96254371825296</v>
      </c>
      <c r="P438" s="87" cm="1">
        <f t="array" ref="P438">IF($X438="Non-local",VLOOKUP($E438,$AI$64:$AW$68,COLUMN($AW:$AW)-COLUMN($AH:$AH),FALSE),IF($X438="Unknown",VLOOKUP($E438,$AI$71:$AW$75,COLUMN($AW:$AW)-COLUMN($AH:$AH),FALSE),0))</f>
        <v>224</v>
      </c>
      <c r="Q438" s="87" cm="1">
        <f t="array" ref="Q438">IF($X438="Non-local",VLOOKUP($E438,$AI$40:$AW$44,COLUMN($AW:$AW)-COLUMN($AH:$AH),FALSE),IF($X438="Unknown",VLOOKUP($E438,$AI$47:$AW$51,COLUMN($AW:$AW)-COLUMN($AH:$AH),FALSE),0))</f>
        <v>470.18520000000001</v>
      </c>
      <c r="R438" s="87" cm="1">
        <f t="array" ref="R438">IF($X438="Non-local",VLOOKUP($E438,$AI$88:$AW$92,COLUMN($AW:$AW)-COLUMN($AH:$AH),FALSE),IF($X438="Unknown",VLOOKUP($E438,$AI$95:$AW$99,COLUMN($AW:$AW)-COLUMN($AH:$AH),FALSE),0))</f>
        <v>0.13052013767768686</v>
      </c>
      <c r="S438" s="87" cm="1">
        <f t="array" ref="S438">VLOOKUP($E438,$AI$111:$AW$115,COLUMN($AW:$AW)-COLUMN($AH:$AH),FALSE)</f>
        <v>410.28773999999999</v>
      </c>
      <c r="T438" s="104">
        <f t="shared" si="244"/>
        <v>1.0916593948140918</v>
      </c>
      <c r="U438" s="104">
        <f t="shared" si="245"/>
        <v>1779.435483718253</v>
      </c>
      <c r="V438" s="87" cm="1">
        <f t="array" ref="V438">VLOOKUP($E438,$AI$118:$AW$122,COLUMN($AW:$AW)-COLUMN($AH:$AH),FALSE)</f>
        <v>161.75600000000003</v>
      </c>
      <c r="W438" s="87" t="str">
        <f t="shared" si="249"/>
        <v>Domestic</v>
      </c>
      <c r="X438" s="87" t="str">
        <f t="shared" si="250"/>
        <v>Non-local</v>
      </c>
      <c r="Y438" s="104"/>
      <c r="Z438" s="87" t="str">
        <f t="shared" si="246"/>
        <v>USA</v>
      </c>
      <c r="AA438" s="87" t="str">
        <f t="shared" si="247"/>
        <v>USA</v>
      </c>
      <c r="AB438" s="82" cm="1">
        <f t="array" ref="AB438">VLOOKUP(B438,'GDP per Capita'!$T$2:$V$4235,COLUMN('GDP per Capita'!$V:$V)-COLUMN('GDP per Capita'!$S:$S),FALSE)</f>
        <v>63809.64</v>
      </c>
      <c r="AC438" s="82">
        <f t="shared" si="251"/>
        <v>63809.64</v>
      </c>
      <c r="AD438" s="82">
        <f t="shared" si="252"/>
        <v>63809.64</v>
      </c>
      <c r="AE438" s="88">
        <f t="shared" si="248"/>
        <v>2.7886624712476875E-2</v>
      </c>
    </row>
    <row r="439" spans="1:31">
      <c r="A439" s="77" t="s">
        <v>1104</v>
      </c>
      <c r="B439" s="77">
        <v>438</v>
      </c>
      <c r="C439" s="77" t="s">
        <v>29</v>
      </c>
      <c r="D439" s="77" t="s">
        <v>29</v>
      </c>
      <c r="E439" s="77">
        <v>2020</v>
      </c>
      <c r="F439" s="77">
        <v>37.568694000000001</v>
      </c>
      <c r="G439" s="77">
        <v>-84.296322399999994</v>
      </c>
      <c r="H439" s="77">
        <v>0</v>
      </c>
      <c r="I439" s="77" t="s">
        <v>881</v>
      </c>
      <c r="J439" s="77">
        <v>43.074761000000002</v>
      </c>
      <c r="K439" s="77">
        <v>-89.383761300000003</v>
      </c>
      <c r="L439" s="77">
        <v>1497.1492265990501</v>
      </c>
      <c r="M439" s="77">
        <v>0.35932243429899202</v>
      </c>
      <c r="N439" s="77">
        <v>0</v>
      </c>
      <c r="O439" s="77">
        <v>287.452651507018</v>
      </c>
      <c r="P439" s="87" cm="1">
        <f t="array" ref="P439">IF($X439="Non-local",VLOOKUP($E439,$AI$64:$AW$68,COLUMN($AW:$AW)-COLUMN($AH:$AH),FALSE),IF($X439="Unknown",VLOOKUP($E439,$AI$71:$AW$75,COLUMN($AW:$AW)-COLUMN($AH:$AH),FALSE),0))</f>
        <v>224</v>
      </c>
      <c r="Q439" s="87" cm="1">
        <f t="array" ref="Q439">IF($X439="Non-local",VLOOKUP($E439,$AI$40:$AW$44,COLUMN($AW:$AW)-COLUMN($AH:$AH),FALSE),IF($X439="Unknown",VLOOKUP($E439,$AI$47:$AW$51,COLUMN($AW:$AW)-COLUMN($AH:$AH),FALSE),0))</f>
        <v>470.18520000000001</v>
      </c>
      <c r="R439" s="87" cm="1">
        <f t="array" ref="R439">IF($X439="Non-local",VLOOKUP($E439,$AI$88:$AW$92,COLUMN($AW:$AW)-COLUMN($AH:$AH),FALSE),IF($X439="Unknown",VLOOKUP($E439,$AI$95:$AW$99,COLUMN($AW:$AW)-COLUMN($AH:$AH),FALSE),0))</f>
        <v>0.13052013767768686</v>
      </c>
      <c r="S439" s="87" cm="1">
        <f t="array" ref="S439">VLOOKUP($E439,$AI$111:$AW$115,COLUMN($AW:$AW)-COLUMN($AH:$AH),FALSE)</f>
        <v>410.28773999999999</v>
      </c>
      <c r="T439" s="104">
        <f t="shared" si="244"/>
        <v>0.48984257197667891</v>
      </c>
      <c r="U439" s="104">
        <f t="shared" si="245"/>
        <v>1391.925591507018</v>
      </c>
      <c r="V439" s="87" cm="1">
        <f t="array" ref="V439">VLOOKUP($E439,$AI$118:$AW$122,COLUMN($AW:$AW)-COLUMN($AH:$AH),FALSE)</f>
        <v>161.75600000000003</v>
      </c>
      <c r="W439" s="87" t="str">
        <f t="shared" si="249"/>
        <v>Domestic</v>
      </c>
      <c r="X439" s="87" t="str">
        <f t="shared" si="250"/>
        <v>Non-local</v>
      </c>
      <c r="Y439" s="104"/>
      <c r="Z439" s="87" t="str">
        <f t="shared" si="246"/>
        <v>USA</v>
      </c>
      <c r="AA439" s="87" t="str">
        <f t="shared" si="247"/>
        <v>USA</v>
      </c>
      <c r="AB439" s="82" cm="1">
        <f t="array" ref="AB439">VLOOKUP(B439,'GDP per Capita'!$T$2:$V$4235,COLUMN('GDP per Capita'!$V:$V)-COLUMN('GDP per Capita'!$S:$S),FALSE)</f>
        <v>63809.64</v>
      </c>
      <c r="AC439" s="82">
        <f t="shared" si="251"/>
        <v>63809.64</v>
      </c>
      <c r="AD439" s="82">
        <f t="shared" si="252"/>
        <v>63809.64</v>
      </c>
      <c r="AE439" s="88">
        <f t="shared" si="248"/>
        <v>2.1813719549381848E-2</v>
      </c>
    </row>
    <row r="440" spans="1:31">
      <c r="A440" s="77" t="s">
        <v>880</v>
      </c>
      <c r="B440" s="77">
        <v>439</v>
      </c>
      <c r="C440" s="77" t="s">
        <v>29</v>
      </c>
      <c r="D440" s="77" t="s">
        <v>29</v>
      </c>
      <c r="E440" s="77">
        <v>2020</v>
      </c>
      <c r="F440" s="77">
        <v>37.779026199999997</v>
      </c>
      <c r="G440" s="77">
        <v>-122.41990610000001</v>
      </c>
      <c r="H440" s="77">
        <v>0</v>
      </c>
      <c r="I440" s="77" t="s">
        <v>881</v>
      </c>
      <c r="J440" s="77">
        <v>43.074761000000002</v>
      </c>
      <c r="K440" s="77">
        <v>-89.383761300000003</v>
      </c>
      <c r="L440" s="77">
        <v>5676.70598860272</v>
      </c>
      <c r="M440" s="77">
        <v>0.96820680380589896</v>
      </c>
      <c r="N440" s="77">
        <v>0</v>
      </c>
      <c r="O440" s="77">
        <v>681.20471863232603</v>
      </c>
      <c r="P440" s="87" cm="1">
        <f t="array" ref="P440">IF($X440="Non-local",VLOOKUP($E440,$AI$64:$AW$68,COLUMN($AW:$AW)-COLUMN($AH:$AH),FALSE),IF($X440="Unknown",VLOOKUP($E440,$AI$71:$AW$75,COLUMN($AW:$AW)-COLUMN($AH:$AH),FALSE),0))</f>
        <v>224</v>
      </c>
      <c r="Q440" s="87" cm="1">
        <f t="array" ref="Q440">IF($X440="Non-local",VLOOKUP($E440,$AI$40:$AW$44,COLUMN($AW:$AW)-COLUMN($AH:$AH),FALSE),IF($X440="Unknown",VLOOKUP($E440,$AI$47:$AW$51,COLUMN($AW:$AW)-COLUMN($AH:$AH),FALSE),0))</f>
        <v>470.18520000000001</v>
      </c>
      <c r="R440" s="87" cm="1">
        <f t="array" ref="R440">IF($X440="Non-local",VLOOKUP($E440,$AI$88:$AW$92,COLUMN($AW:$AW)-COLUMN($AH:$AH),FALSE),IF($X440="Unknown",VLOOKUP($E440,$AI$95:$AW$99,COLUMN($AW:$AW)-COLUMN($AH:$AH),FALSE),0))</f>
        <v>0.13052013767768686</v>
      </c>
      <c r="S440" s="87" cm="1">
        <f t="array" ref="S440">VLOOKUP($E440,$AI$111:$AW$115,COLUMN($AW:$AW)-COLUMN($AH:$AH),FALSE)</f>
        <v>410.28773999999999</v>
      </c>
      <c r="T440" s="104">
        <f t="shared" si="244"/>
        <v>1.0987269414835859</v>
      </c>
      <c r="U440" s="104">
        <f t="shared" si="245"/>
        <v>1785.677658632326</v>
      </c>
      <c r="V440" s="87" cm="1">
        <f t="array" ref="V440">VLOOKUP($E440,$AI$118:$AW$122,COLUMN($AW:$AW)-COLUMN($AH:$AH),FALSE)</f>
        <v>161.75600000000003</v>
      </c>
      <c r="W440" s="87" t="str">
        <f t="shared" si="249"/>
        <v>Domestic</v>
      </c>
      <c r="X440" s="87" t="str">
        <f t="shared" si="250"/>
        <v>Non-local</v>
      </c>
      <c r="Y440" s="104"/>
      <c r="Z440" s="87" t="str">
        <f t="shared" si="246"/>
        <v>USA</v>
      </c>
      <c r="AA440" s="87" t="str">
        <f t="shared" si="247"/>
        <v>USA</v>
      </c>
      <c r="AB440" s="82" cm="1">
        <f t="array" ref="AB440">VLOOKUP(B440,'GDP per Capita'!$T$2:$V$4235,COLUMN('GDP per Capita'!$V:$V)-COLUMN('GDP per Capita'!$S:$S),FALSE)</f>
        <v>63809.64</v>
      </c>
      <c r="AC440" s="82">
        <f t="shared" si="251"/>
        <v>63809.64</v>
      </c>
      <c r="AD440" s="82">
        <f t="shared" si="252"/>
        <v>63809.64</v>
      </c>
      <c r="AE440" s="88">
        <f t="shared" si="248"/>
        <v>2.7984449663598261E-2</v>
      </c>
    </row>
    <row r="441" spans="1:31">
      <c r="A441" s="77" t="s">
        <v>880</v>
      </c>
      <c r="B441" s="77">
        <v>440</v>
      </c>
      <c r="C441" s="77" t="s">
        <v>29</v>
      </c>
      <c r="D441" s="77" t="s">
        <v>29</v>
      </c>
      <c r="E441" s="77">
        <v>2020</v>
      </c>
      <c r="F441" s="77">
        <v>37.779026199999997</v>
      </c>
      <c r="G441" s="77">
        <v>-122.41990610000001</v>
      </c>
      <c r="H441" s="77">
        <v>0</v>
      </c>
      <c r="I441" s="77" t="s">
        <v>881</v>
      </c>
      <c r="J441" s="77">
        <v>43.074761000000002</v>
      </c>
      <c r="K441" s="77">
        <v>-89.383761300000003</v>
      </c>
      <c r="L441" s="77">
        <v>5676.70598860272</v>
      </c>
      <c r="M441" s="77">
        <v>0.96820680380589896</v>
      </c>
      <c r="N441" s="77">
        <v>0</v>
      </c>
      <c r="O441" s="77">
        <v>681.20471863232603</v>
      </c>
      <c r="P441" s="87" cm="1">
        <f t="array" ref="P441">IF($X441="Non-local",VLOOKUP($E441,$AI$64:$AW$68,COLUMN($AW:$AW)-COLUMN($AH:$AH),FALSE),IF($X441="Unknown",VLOOKUP($E441,$AI$71:$AW$75,COLUMN($AW:$AW)-COLUMN($AH:$AH),FALSE),0))</f>
        <v>224</v>
      </c>
      <c r="Q441" s="87" cm="1">
        <f t="array" ref="Q441">IF($X441="Non-local",VLOOKUP($E441,$AI$40:$AW$44,COLUMN($AW:$AW)-COLUMN($AH:$AH),FALSE),IF($X441="Unknown",VLOOKUP($E441,$AI$47:$AW$51,COLUMN($AW:$AW)-COLUMN($AH:$AH),FALSE),0))</f>
        <v>470.18520000000001</v>
      </c>
      <c r="R441" s="87" cm="1">
        <f t="array" ref="R441">IF($X441="Non-local",VLOOKUP($E441,$AI$88:$AW$92,COLUMN($AW:$AW)-COLUMN($AH:$AH),FALSE),IF($X441="Unknown",VLOOKUP($E441,$AI$95:$AW$99,COLUMN($AW:$AW)-COLUMN($AH:$AH),FALSE),0))</f>
        <v>0.13052013767768686</v>
      </c>
      <c r="S441" s="87" cm="1">
        <f t="array" ref="S441">VLOOKUP($E441,$AI$111:$AW$115,COLUMN($AW:$AW)-COLUMN($AH:$AH),FALSE)</f>
        <v>410.28773999999999</v>
      </c>
      <c r="T441" s="104">
        <f t="shared" si="244"/>
        <v>1.0987269414835859</v>
      </c>
      <c r="U441" s="104">
        <f t="shared" si="245"/>
        <v>1785.677658632326</v>
      </c>
      <c r="V441" s="87" cm="1">
        <f t="array" ref="V441">VLOOKUP($E441,$AI$118:$AW$122,COLUMN($AW:$AW)-COLUMN($AH:$AH),FALSE)</f>
        <v>161.75600000000003</v>
      </c>
      <c r="W441" s="87" t="str">
        <f t="shared" si="249"/>
        <v>Domestic</v>
      </c>
      <c r="X441" s="87" t="str">
        <f t="shared" si="250"/>
        <v>Non-local</v>
      </c>
      <c r="Y441" s="104"/>
      <c r="Z441" s="87" t="str">
        <f t="shared" si="246"/>
        <v>USA</v>
      </c>
      <c r="AA441" s="87" t="str">
        <f t="shared" si="247"/>
        <v>USA</v>
      </c>
      <c r="AB441" s="82" cm="1">
        <f t="array" ref="AB441">VLOOKUP(B441,'GDP per Capita'!$T$2:$V$4235,COLUMN('GDP per Capita'!$V:$V)-COLUMN('GDP per Capita'!$S:$S),FALSE)</f>
        <v>63809.64</v>
      </c>
      <c r="AC441" s="82">
        <f t="shared" si="251"/>
        <v>63809.64</v>
      </c>
      <c r="AD441" s="82">
        <f t="shared" si="252"/>
        <v>63809.64</v>
      </c>
      <c r="AE441" s="88">
        <f t="shared" si="248"/>
        <v>2.7984449663598261E-2</v>
      </c>
    </row>
    <row r="442" spans="1:31">
      <c r="A442" s="77" t="s">
        <v>1105</v>
      </c>
      <c r="B442" s="77">
        <v>441</v>
      </c>
      <c r="C442" s="77" t="s">
        <v>29</v>
      </c>
      <c r="D442" s="77" t="s">
        <v>29</v>
      </c>
      <c r="E442" s="77">
        <v>2020</v>
      </c>
      <c r="F442" s="77">
        <v>39.466702499999997</v>
      </c>
      <c r="G442" s="77">
        <v>-87.413911900000002</v>
      </c>
      <c r="H442" s="77">
        <v>0</v>
      </c>
      <c r="I442" s="77" t="s">
        <v>881</v>
      </c>
      <c r="J442" s="77">
        <v>43.074761000000002</v>
      </c>
      <c r="K442" s="77">
        <v>-89.383761300000003</v>
      </c>
      <c r="L442" s="77">
        <v>867.25309496888201</v>
      </c>
      <c r="M442" s="77">
        <v>0.27614794108634999</v>
      </c>
      <c r="N442" s="77">
        <v>0</v>
      </c>
      <c r="O442" s="77">
        <v>166.51259423402499</v>
      </c>
      <c r="P442" s="87" cm="1">
        <f t="array" ref="P442">IF($X442="Non-local",VLOOKUP($E442,$AI$64:$AW$68,COLUMN($AW:$AW)-COLUMN($AH:$AH),FALSE),IF($X442="Unknown",VLOOKUP($E442,$AI$71:$AW$75,COLUMN($AW:$AW)-COLUMN($AH:$AH),FALSE),0))</f>
        <v>224</v>
      </c>
      <c r="Q442" s="87" cm="1">
        <f t="array" ref="Q442">IF($X442="Non-local",VLOOKUP($E442,$AI$40:$AW$44,COLUMN($AW:$AW)-COLUMN($AH:$AH),FALSE),IF($X442="Unknown",VLOOKUP($E442,$AI$47:$AW$51,COLUMN($AW:$AW)-COLUMN($AH:$AH),FALSE),0))</f>
        <v>470.18520000000001</v>
      </c>
      <c r="R442" s="87" cm="1">
        <f t="array" ref="R442">IF($X442="Non-local",VLOOKUP($E442,$AI$88:$AW$92,COLUMN($AW:$AW)-COLUMN($AH:$AH),FALSE),IF($X442="Unknown",VLOOKUP($E442,$AI$95:$AW$99,COLUMN($AW:$AW)-COLUMN($AH:$AH),FALSE),0))</f>
        <v>0.13052013767768686</v>
      </c>
      <c r="S442" s="87" cm="1">
        <f t="array" ref="S442">VLOOKUP($E442,$AI$111:$AW$115,COLUMN($AW:$AW)-COLUMN($AH:$AH),FALSE)</f>
        <v>410.28773999999999</v>
      </c>
      <c r="T442" s="104">
        <f t="shared" si="244"/>
        <v>0.40666807876403688</v>
      </c>
      <c r="U442" s="104">
        <f t="shared" si="245"/>
        <v>1270.985534234025</v>
      </c>
      <c r="V442" s="87" cm="1">
        <f t="array" ref="V442">VLOOKUP($E442,$AI$118:$AW$122,COLUMN($AW:$AW)-COLUMN($AH:$AH),FALSE)</f>
        <v>161.75600000000003</v>
      </c>
      <c r="W442" s="87" t="str">
        <f t="shared" si="249"/>
        <v>Domestic</v>
      </c>
      <c r="X442" s="87" t="str">
        <f t="shared" si="250"/>
        <v>Non-local</v>
      </c>
      <c r="Y442" s="104"/>
      <c r="Z442" s="87" t="str">
        <f t="shared" si="246"/>
        <v>USA</v>
      </c>
      <c r="AA442" s="87" t="str">
        <f t="shared" si="247"/>
        <v>USA</v>
      </c>
      <c r="AB442" s="82" cm="1">
        <f t="array" ref="AB442">VLOOKUP(B442,'GDP per Capita'!$T$2:$V$4235,COLUMN('GDP per Capita'!$V:$V)-COLUMN('GDP per Capita'!$S:$S),FALSE)</f>
        <v>63809.64</v>
      </c>
      <c r="AC442" s="82">
        <f t="shared" si="251"/>
        <v>63809.64</v>
      </c>
      <c r="AD442" s="82">
        <f t="shared" si="252"/>
        <v>63809.64</v>
      </c>
      <c r="AE442" s="88">
        <f t="shared" si="248"/>
        <v>1.9918393744801335E-2</v>
      </c>
    </row>
    <row r="443" spans="1:31">
      <c r="A443" s="77" t="s">
        <v>1072</v>
      </c>
      <c r="B443" s="77">
        <v>442</v>
      </c>
      <c r="C443" s="77" t="s">
        <v>29</v>
      </c>
      <c r="D443" s="77" t="s">
        <v>29</v>
      </c>
      <c r="E443" s="77">
        <v>2020</v>
      </c>
      <c r="F443" s="77">
        <v>40.349274399999999</v>
      </c>
      <c r="G443" s="77">
        <v>-74.659295799999995</v>
      </c>
      <c r="H443" s="77">
        <v>0</v>
      </c>
      <c r="I443" s="77" t="s">
        <v>881</v>
      </c>
      <c r="J443" s="77">
        <v>43.074761000000002</v>
      </c>
      <c r="K443" s="77">
        <v>-89.383761300000003</v>
      </c>
      <c r="L443" s="77">
        <v>2514.83374758331</v>
      </c>
      <c r="M443" s="77">
        <v>0.49370235827813203</v>
      </c>
      <c r="N443" s="77">
        <v>0</v>
      </c>
      <c r="O443" s="77">
        <v>482.84807953599699</v>
      </c>
      <c r="P443" s="87" cm="1">
        <f t="array" ref="P443">IF($X443="Non-local",VLOOKUP($E443,$AI$64:$AW$68,COLUMN($AW:$AW)-COLUMN($AH:$AH),FALSE),IF($X443="Unknown",VLOOKUP($E443,$AI$71:$AW$75,COLUMN($AW:$AW)-COLUMN($AH:$AH),FALSE),0))</f>
        <v>224</v>
      </c>
      <c r="Q443" s="87" cm="1">
        <f t="array" ref="Q443">IF($X443="Non-local",VLOOKUP($E443,$AI$40:$AW$44,COLUMN($AW:$AW)-COLUMN($AH:$AH),FALSE),IF($X443="Unknown",VLOOKUP($E443,$AI$47:$AW$51,COLUMN($AW:$AW)-COLUMN($AH:$AH),FALSE),0))</f>
        <v>470.18520000000001</v>
      </c>
      <c r="R443" s="87" cm="1">
        <f t="array" ref="R443">IF($X443="Non-local",VLOOKUP($E443,$AI$88:$AW$92,COLUMN($AW:$AW)-COLUMN($AH:$AH),FALSE),IF($X443="Unknown",VLOOKUP($E443,$AI$95:$AW$99,COLUMN($AW:$AW)-COLUMN($AH:$AH),FALSE),0))</f>
        <v>0.13052013767768686</v>
      </c>
      <c r="S443" s="87" cm="1">
        <f t="array" ref="S443">VLOOKUP($E443,$AI$111:$AW$115,COLUMN($AW:$AW)-COLUMN($AH:$AH),FALSE)</f>
        <v>410.28773999999999</v>
      </c>
      <c r="T443" s="104">
        <f t="shared" si="244"/>
        <v>0.62422249595581891</v>
      </c>
      <c r="U443" s="104">
        <f t="shared" si="245"/>
        <v>1587.3210195359968</v>
      </c>
      <c r="V443" s="87" cm="1">
        <f t="array" ref="V443">VLOOKUP($E443,$AI$118:$AW$122,COLUMN($AW:$AW)-COLUMN($AH:$AH),FALSE)</f>
        <v>161.75600000000003</v>
      </c>
      <c r="W443" s="87" t="str">
        <f t="shared" si="249"/>
        <v>Domestic</v>
      </c>
      <c r="X443" s="87" t="str">
        <f t="shared" si="250"/>
        <v>Non-local</v>
      </c>
      <c r="Y443" s="104"/>
      <c r="Z443" s="87" t="str">
        <f t="shared" si="246"/>
        <v>USA</v>
      </c>
      <c r="AA443" s="87" t="str">
        <f t="shared" si="247"/>
        <v>USA</v>
      </c>
      <c r="AB443" s="82" cm="1">
        <f t="array" ref="AB443">VLOOKUP(B443,'GDP per Capita'!$T$2:$V$4235,COLUMN('GDP per Capita'!$V:$V)-COLUMN('GDP per Capita'!$S:$S),FALSE)</f>
        <v>63809.64</v>
      </c>
      <c r="AC443" s="82">
        <f t="shared" si="251"/>
        <v>63809.64</v>
      </c>
      <c r="AD443" s="82">
        <f t="shared" si="252"/>
        <v>63809.64</v>
      </c>
      <c r="AE443" s="88">
        <f t="shared" si="248"/>
        <v>2.4875881129183566E-2</v>
      </c>
    </row>
    <row r="444" spans="1:31">
      <c r="A444" s="77" t="s">
        <v>1106</v>
      </c>
      <c r="B444" s="77">
        <v>443</v>
      </c>
      <c r="C444" s="77" t="s">
        <v>29</v>
      </c>
      <c r="D444" s="77" t="s">
        <v>29</v>
      </c>
      <c r="E444" s="77">
        <v>2020</v>
      </c>
      <c r="F444" s="77">
        <v>34.203232499999999</v>
      </c>
      <c r="G444" s="77">
        <v>-118.645476</v>
      </c>
      <c r="H444" s="77">
        <v>0</v>
      </c>
      <c r="I444" s="77" t="s">
        <v>881</v>
      </c>
      <c r="J444" s="77">
        <v>43.074761000000002</v>
      </c>
      <c r="K444" s="77">
        <v>-89.383761300000003</v>
      </c>
      <c r="L444" s="77">
        <v>5418.1785347948598</v>
      </c>
      <c r="M444" s="77">
        <v>0.93312849653817698</v>
      </c>
      <c r="N444" s="77">
        <v>0</v>
      </c>
      <c r="O444" s="77">
        <v>650.181424175384</v>
      </c>
      <c r="P444" s="87" cm="1">
        <f t="array" ref="P444">IF($X444="Non-local",VLOOKUP($E444,$AI$64:$AW$68,COLUMN($AW:$AW)-COLUMN($AH:$AH),FALSE),IF($X444="Unknown",VLOOKUP($E444,$AI$71:$AW$75,COLUMN($AW:$AW)-COLUMN($AH:$AH),FALSE),0))</f>
        <v>224</v>
      </c>
      <c r="Q444" s="87" cm="1">
        <f t="array" ref="Q444">IF($X444="Non-local",VLOOKUP($E444,$AI$40:$AW$44,COLUMN($AW:$AW)-COLUMN($AH:$AH),FALSE),IF($X444="Unknown",VLOOKUP($E444,$AI$47:$AW$51,COLUMN($AW:$AW)-COLUMN($AH:$AH),FALSE),0))</f>
        <v>470.18520000000001</v>
      </c>
      <c r="R444" s="87" cm="1">
        <f t="array" ref="R444">IF($X444="Non-local",VLOOKUP($E444,$AI$88:$AW$92,COLUMN($AW:$AW)-COLUMN($AH:$AH),FALSE),IF($X444="Unknown",VLOOKUP($E444,$AI$95:$AW$99,COLUMN($AW:$AW)-COLUMN($AH:$AH),FALSE),0))</f>
        <v>0.13052013767768686</v>
      </c>
      <c r="S444" s="87" cm="1">
        <f t="array" ref="S444">VLOOKUP($E444,$AI$111:$AW$115,COLUMN($AW:$AW)-COLUMN($AH:$AH),FALSE)</f>
        <v>410.28773999999999</v>
      </c>
      <c r="T444" s="104">
        <f t="shared" si="244"/>
        <v>1.0636486342158638</v>
      </c>
      <c r="U444" s="104">
        <f t="shared" si="245"/>
        <v>1754.654364175384</v>
      </c>
      <c r="V444" s="87" cm="1">
        <f t="array" ref="V444">VLOOKUP($E444,$AI$118:$AW$122,COLUMN($AW:$AW)-COLUMN($AH:$AH),FALSE)</f>
        <v>161.75600000000003</v>
      </c>
      <c r="W444" s="87" t="str">
        <f t="shared" si="249"/>
        <v>Domestic</v>
      </c>
      <c r="X444" s="87" t="str">
        <f t="shared" si="250"/>
        <v>Non-local</v>
      </c>
      <c r="Y444" s="104"/>
      <c r="Z444" s="87" t="str">
        <f t="shared" si="246"/>
        <v>USA</v>
      </c>
      <c r="AA444" s="87" t="str">
        <f t="shared" si="247"/>
        <v>USA</v>
      </c>
      <c r="AB444" s="82" cm="1">
        <f t="array" ref="AB444">VLOOKUP(B444,'GDP per Capita'!$T$2:$V$4235,COLUMN('GDP per Capita'!$V:$V)-COLUMN('GDP per Capita'!$S:$S),FALSE)</f>
        <v>63809.64</v>
      </c>
      <c r="AC444" s="82">
        <f t="shared" si="251"/>
        <v>63809.64</v>
      </c>
      <c r="AD444" s="82">
        <f t="shared" si="252"/>
        <v>63809.64</v>
      </c>
      <c r="AE444" s="88">
        <f t="shared" si="248"/>
        <v>2.749826459098318E-2</v>
      </c>
    </row>
    <row r="445" spans="1:31">
      <c r="A445" s="77" t="s">
        <v>1107</v>
      </c>
      <c r="B445" s="77">
        <v>444</v>
      </c>
      <c r="C445" s="77" t="s">
        <v>29</v>
      </c>
      <c r="D445" s="77" t="s">
        <v>29</v>
      </c>
      <c r="E445" s="77">
        <v>2020</v>
      </c>
      <c r="F445" s="77">
        <v>45.185778200000001</v>
      </c>
      <c r="G445" s="77">
        <v>-109.2468193</v>
      </c>
      <c r="H445" s="77">
        <v>0</v>
      </c>
      <c r="I445" s="77" t="s">
        <v>881</v>
      </c>
      <c r="J445" s="77">
        <v>43.074761000000002</v>
      </c>
      <c r="K445" s="77">
        <v>-89.383761300000003</v>
      </c>
      <c r="L445" s="77">
        <v>3196.8229708549702</v>
      </c>
      <c r="M445" s="77">
        <v>0.594258714498348</v>
      </c>
      <c r="N445" s="77">
        <v>0</v>
      </c>
      <c r="O445" s="77">
        <v>613.79001040415505</v>
      </c>
      <c r="P445" s="87" cm="1">
        <f t="array" ref="P445">IF($X445="Non-local",VLOOKUP($E445,$AI$64:$AW$68,COLUMN($AW:$AW)-COLUMN($AH:$AH),FALSE),IF($X445="Unknown",VLOOKUP($E445,$AI$71:$AW$75,COLUMN($AW:$AW)-COLUMN($AH:$AH),FALSE),0))</f>
        <v>224</v>
      </c>
      <c r="Q445" s="87" cm="1">
        <f t="array" ref="Q445">IF($X445="Non-local",VLOOKUP($E445,$AI$40:$AW$44,COLUMN($AW:$AW)-COLUMN($AH:$AH),FALSE),IF($X445="Unknown",VLOOKUP($E445,$AI$47:$AW$51,COLUMN($AW:$AW)-COLUMN($AH:$AH),FALSE),0))</f>
        <v>470.18520000000001</v>
      </c>
      <c r="R445" s="87" cm="1">
        <f t="array" ref="R445">IF($X445="Non-local",VLOOKUP($E445,$AI$88:$AW$92,COLUMN($AW:$AW)-COLUMN($AH:$AH),FALSE),IF($X445="Unknown",VLOOKUP($E445,$AI$95:$AW$99,COLUMN($AW:$AW)-COLUMN($AH:$AH),FALSE),0))</f>
        <v>0.13052013767768686</v>
      </c>
      <c r="S445" s="87" cm="1">
        <f t="array" ref="S445">VLOOKUP($E445,$AI$111:$AW$115,COLUMN($AW:$AW)-COLUMN($AH:$AH),FALSE)</f>
        <v>410.28773999999999</v>
      </c>
      <c r="T445" s="104">
        <f t="shared" si="244"/>
        <v>0.72477885217603488</v>
      </c>
      <c r="U445" s="104">
        <f t="shared" si="245"/>
        <v>1718.2629504041549</v>
      </c>
      <c r="V445" s="87" cm="1">
        <f t="array" ref="V445">VLOOKUP($E445,$AI$118:$AW$122,COLUMN($AW:$AW)-COLUMN($AH:$AH),FALSE)</f>
        <v>161.75600000000003</v>
      </c>
      <c r="W445" s="87" t="str">
        <f t="shared" si="249"/>
        <v>Domestic</v>
      </c>
      <c r="X445" s="87" t="str">
        <f t="shared" si="250"/>
        <v>Non-local</v>
      </c>
      <c r="Y445" s="104"/>
      <c r="Z445" s="87" t="str">
        <f t="shared" si="246"/>
        <v>USA</v>
      </c>
      <c r="AA445" s="87" t="str">
        <f t="shared" si="247"/>
        <v>USA</v>
      </c>
      <c r="AB445" s="82" cm="1">
        <f t="array" ref="AB445">VLOOKUP(B445,'GDP per Capita'!$T$2:$V$4235,COLUMN('GDP per Capita'!$V:$V)-COLUMN('GDP per Capita'!$S:$S),FALSE)</f>
        <v>63809.64</v>
      </c>
      <c r="AC445" s="82">
        <f t="shared" si="251"/>
        <v>63809.64</v>
      </c>
      <c r="AD445" s="82">
        <f t="shared" si="252"/>
        <v>63809.64</v>
      </c>
      <c r="AE445" s="88">
        <f t="shared" si="248"/>
        <v>2.6927952428569647E-2</v>
      </c>
    </row>
    <row r="446" spans="1:31">
      <c r="A446" s="77" t="s">
        <v>919</v>
      </c>
      <c r="B446" s="77">
        <v>445</v>
      </c>
      <c r="C446" s="77" t="s">
        <v>29</v>
      </c>
      <c r="D446" s="77" t="s">
        <v>29</v>
      </c>
      <c r="E446" s="77">
        <v>2020</v>
      </c>
      <c r="F446" s="77">
        <v>34.186316099999999</v>
      </c>
      <c r="G446" s="77">
        <v>-118.13523290000001</v>
      </c>
      <c r="H446" s="77">
        <v>0</v>
      </c>
      <c r="I446" s="77" t="s">
        <v>881</v>
      </c>
      <c r="J446" s="77">
        <v>43.074761000000002</v>
      </c>
      <c r="K446" s="77">
        <v>-89.383761300000003</v>
      </c>
      <c r="L446" s="77">
        <v>5338.9216653589001</v>
      </c>
      <c r="M446" s="77">
        <v>0.92239811517015802</v>
      </c>
      <c r="N446" s="77">
        <v>0</v>
      </c>
      <c r="O446" s="77">
        <v>640.67059984306798</v>
      </c>
      <c r="P446" s="87" cm="1">
        <f t="array" ref="P446">IF($X446="Non-local",VLOOKUP($E446,$AI$64:$AW$68,COLUMN($AW:$AW)-COLUMN($AH:$AH),FALSE),IF($X446="Unknown",VLOOKUP($E446,$AI$71:$AW$75,COLUMN($AW:$AW)-COLUMN($AH:$AH),FALSE),0))</f>
        <v>224</v>
      </c>
      <c r="Q446" s="87" cm="1">
        <f t="array" ref="Q446">IF($X446="Non-local",VLOOKUP($E446,$AI$40:$AW$44,COLUMN($AW:$AW)-COLUMN($AH:$AH),FALSE),IF($X446="Unknown",VLOOKUP($E446,$AI$47:$AW$51,COLUMN($AW:$AW)-COLUMN($AH:$AH),FALSE),0))</f>
        <v>470.18520000000001</v>
      </c>
      <c r="R446" s="87" cm="1">
        <f t="array" ref="R446">IF($X446="Non-local",VLOOKUP($E446,$AI$88:$AW$92,COLUMN($AW:$AW)-COLUMN($AH:$AH),FALSE),IF($X446="Unknown",VLOOKUP($E446,$AI$95:$AW$99,COLUMN($AW:$AW)-COLUMN($AH:$AH),FALSE),0))</f>
        <v>0.13052013767768686</v>
      </c>
      <c r="S446" s="87" cm="1">
        <f t="array" ref="S446">VLOOKUP($E446,$AI$111:$AW$115,COLUMN($AW:$AW)-COLUMN($AH:$AH),FALSE)</f>
        <v>410.28773999999999</v>
      </c>
      <c r="T446" s="104">
        <f t="shared" si="244"/>
        <v>1.0529182528478449</v>
      </c>
      <c r="U446" s="104">
        <f t="shared" si="245"/>
        <v>1745.1435398430679</v>
      </c>
      <c r="V446" s="87" cm="1">
        <f t="array" ref="V446">VLOOKUP($E446,$AI$118:$AW$122,COLUMN($AW:$AW)-COLUMN($AH:$AH),FALSE)</f>
        <v>161.75600000000003</v>
      </c>
      <c r="W446" s="87" t="str">
        <f t="shared" si="249"/>
        <v>Domestic</v>
      </c>
      <c r="X446" s="87" t="str">
        <f t="shared" si="250"/>
        <v>Non-local</v>
      </c>
      <c r="Y446" s="104"/>
      <c r="Z446" s="87" t="str">
        <f t="shared" si="246"/>
        <v>USA</v>
      </c>
      <c r="AA446" s="87" t="str">
        <f t="shared" si="247"/>
        <v>USA</v>
      </c>
      <c r="AB446" s="82" cm="1">
        <f t="array" ref="AB446">VLOOKUP(B446,'GDP per Capita'!$T$2:$V$4235,COLUMN('GDP per Capita'!$V:$V)-COLUMN('GDP per Capita'!$S:$S),FALSE)</f>
        <v>63809.64</v>
      </c>
      <c r="AC446" s="82">
        <f t="shared" si="251"/>
        <v>63809.64</v>
      </c>
      <c r="AD446" s="82">
        <f t="shared" si="252"/>
        <v>63809.64</v>
      </c>
      <c r="AE446" s="88">
        <f t="shared" si="248"/>
        <v>2.7349214630313975E-2</v>
      </c>
    </row>
    <row r="447" spans="1:31">
      <c r="A447" s="77" t="s">
        <v>1108</v>
      </c>
      <c r="B447" s="77">
        <v>446</v>
      </c>
      <c r="C447" s="77" t="s">
        <v>29</v>
      </c>
      <c r="D447" s="77" t="s">
        <v>29</v>
      </c>
      <c r="E447" s="77">
        <v>2020</v>
      </c>
      <c r="F447" s="77">
        <v>42.322259899999999</v>
      </c>
      <c r="G447" s="77">
        <v>-83.176314500000004</v>
      </c>
      <c r="H447" s="77">
        <v>0</v>
      </c>
      <c r="I447" s="77" t="s">
        <v>881</v>
      </c>
      <c r="J447" s="77">
        <v>43.074761000000002</v>
      </c>
      <c r="K447" s="77">
        <v>-89.383761300000003</v>
      </c>
      <c r="L447" s="77">
        <v>1028.0141145099999</v>
      </c>
      <c r="M447" s="77">
        <v>0.29737559380121098</v>
      </c>
      <c r="N447" s="77">
        <v>0</v>
      </c>
      <c r="O447" s="77">
        <v>197.37870998592001</v>
      </c>
      <c r="P447" s="87" cm="1">
        <f t="array" ref="P447">IF($X447="Non-local",VLOOKUP($E447,$AI$64:$AW$68,COLUMN($AW:$AW)-COLUMN($AH:$AH),FALSE),IF($X447="Unknown",VLOOKUP($E447,$AI$71:$AW$75,COLUMN($AW:$AW)-COLUMN($AH:$AH),FALSE),0))</f>
        <v>224</v>
      </c>
      <c r="Q447" s="87" cm="1">
        <f t="array" ref="Q447">IF($X447="Non-local",VLOOKUP($E447,$AI$40:$AW$44,COLUMN($AW:$AW)-COLUMN($AH:$AH),FALSE),IF($X447="Unknown",VLOOKUP($E447,$AI$47:$AW$51,COLUMN($AW:$AW)-COLUMN($AH:$AH),FALSE),0))</f>
        <v>470.18520000000001</v>
      </c>
      <c r="R447" s="87" cm="1">
        <f t="array" ref="R447">IF($X447="Non-local",VLOOKUP($E447,$AI$88:$AW$92,COLUMN($AW:$AW)-COLUMN($AH:$AH),FALSE),IF($X447="Unknown",VLOOKUP($E447,$AI$95:$AW$99,COLUMN($AW:$AW)-COLUMN($AH:$AH),FALSE),0))</f>
        <v>0.13052013767768686</v>
      </c>
      <c r="S447" s="87" cm="1">
        <f t="array" ref="S447">VLOOKUP($E447,$AI$111:$AW$115,COLUMN($AW:$AW)-COLUMN($AH:$AH),FALSE)</f>
        <v>410.28773999999999</v>
      </c>
      <c r="T447" s="104">
        <f t="shared" si="244"/>
        <v>0.42789573147889781</v>
      </c>
      <c r="U447" s="104">
        <f t="shared" si="245"/>
        <v>1301.8516499859199</v>
      </c>
      <c r="V447" s="87" cm="1">
        <f t="array" ref="V447">VLOOKUP($E447,$AI$118:$AW$122,COLUMN($AW:$AW)-COLUMN($AH:$AH),FALSE)</f>
        <v>161.75600000000003</v>
      </c>
      <c r="W447" s="87" t="str">
        <f t="shared" si="249"/>
        <v>Domestic</v>
      </c>
      <c r="X447" s="87" t="str">
        <f t="shared" si="250"/>
        <v>Non-local</v>
      </c>
      <c r="Y447" s="104"/>
      <c r="Z447" s="87" t="str">
        <f t="shared" si="246"/>
        <v>USA</v>
      </c>
      <c r="AA447" s="87" t="str">
        <f t="shared" si="247"/>
        <v>USA</v>
      </c>
      <c r="AB447" s="82" cm="1">
        <f t="array" ref="AB447">VLOOKUP(B447,'GDP per Capita'!$T$2:$V$4235,COLUMN('GDP per Capita'!$V:$V)-COLUMN('GDP per Capita'!$S:$S),FALSE)</f>
        <v>63809.64</v>
      </c>
      <c r="AC447" s="82">
        <f t="shared" si="251"/>
        <v>63809.64</v>
      </c>
      <c r="AD447" s="82">
        <f t="shared" si="252"/>
        <v>63809.64</v>
      </c>
      <c r="AE447" s="88">
        <f t="shared" si="248"/>
        <v>2.0402115573539045E-2</v>
      </c>
    </row>
    <row r="448" spans="1:31">
      <c r="A448" s="77" t="s">
        <v>1051</v>
      </c>
      <c r="B448" s="77">
        <v>447</v>
      </c>
      <c r="C448" s="77" t="s">
        <v>29</v>
      </c>
      <c r="D448" s="77" t="s">
        <v>29</v>
      </c>
      <c r="E448" s="77">
        <v>2020</v>
      </c>
      <c r="F448" s="77">
        <v>37.050096000000003</v>
      </c>
      <c r="G448" s="77">
        <v>-121.99059080000001</v>
      </c>
      <c r="H448" s="77">
        <v>0</v>
      </c>
      <c r="I448" s="77" t="s">
        <v>881</v>
      </c>
      <c r="J448" s="77">
        <v>43.074761000000002</v>
      </c>
      <c r="K448" s="77">
        <v>-89.383761300000003</v>
      </c>
      <c r="L448" s="77">
        <v>5670.7859522900699</v>
      </c>
      <c r="M448" s="77">
        <v>0.96740222574384005</v>
      </c>
      <c r="N448" s="77">
        <v>0</v>
      </c>
      <c r="O448" s="77">
        <v>680.49431427480795</v>
      </c>
      <c r="P448" s="87" cm="1">
        <f t="array" ref="P448">IF($X448="Non-local",VLOOKUP($E448,$AI$64:$AW$68,COLUMN($AW:$AW)-COLUMN($AH:$AH),FALSE),IF($X448="Unknown",VLOOKUP($E448,$AI$71:$AW$75,COLUMN($AW:$AW)-COLUMN($AH:$AH),FALSE),0))</f>
        <v>224</v>
      </c>
      <c r="Q448" s="87" cm="1">
        <f t="array" ref="Q448">IF($X448="Non-local",VLOOKUP($E448,$AI$40:$AW$44,COLUMN($AW:$AW)-COLUMN($AH:$AH),FALSE),IF($X448="Unknown",VLOOKUP($E448,$AI$47:$AW$51,COLUMN($AW:$AW)-COLUMN($AH:$AH),FALSE),0))</f>
        <v>470.18520000000001</v>
      </c>
      <c r="R448" s="87" cm="1">
        <f t="array" ref="R448">IF($X448="Non-local",VLOOKUP($E448,$AI$88:$AW$92,COLUMN($AW:$AW)-COLUMN($AH:$AH),FALSE),IF($X448="Unknown",VLOOKUP($E448,$AI$95:$AW$99,COLUMN($AW:$AW)-COLUMN($AH:$AH),FALSE),0))</f>
        <v>0.13052013767768686</v>
      </c>
      <c r="S448" s="87" cm="1">
        <f t="array" ref="S448">VLOOKUP($E448,$AI$111:$AW$115,COLUMN($AW:$AW)-COLUMN($AH:$AH),FALSE)</f>
        <v>410.28773999999999</v>
      </c>
      <c r="T448" s="104">
        <f t="shared" si="244"/>
        <v>1.0979223634215269</v>
      </c>
      <c r="U448" s="104">
        <f t="shared" si="245"/>
        <v>1784.9672542748078</v>
      </c>
      <c r="V448" s="87" cm="1">
        <f t="array" ref="V448">VLOOKUP($E448,$AI$118:$AW$122,COLUMN($AW:$AW)-COLUMN($AH:$AH),FALSE)</f>
        <v>161.75600000000003</v>
      </c>
      <c r="W448" s="87" t="str">
        <f t="shared" si="249"/>
        <v>Domestic</v>
      </c>
      <c r="X448" s="87" t="str">
        <f t="shared" si="250"/>
        <v>Non-local</v>
      </c>
      <c r="Y448" s="104"/>
      <c r="Z448" s="87" t="str">
        <f t="shared" si="246"/>
        <v>USA</v>
      </c>
      <c r="AA448" s="87" t="str">
        <f t="shared" si="247"/>
        <v>USA</v>
      </c>
      <c r="AB448" s="82" cm="1">
        <f t="array" ref="AB448">VLOOKUP(B448,'GDP per Capita'!$T$2:$V$4235,COLUMN('GDP per Capita'!$V:$V)-COLUMN('GDP per Capita'!$S:$S),FALSE)</f>
        <v>63809.64</v>
      </c>
      <c r="AC448" s="82">
        <f t="shared" si="251"/>
        <v>63809.64</v>
      </c>
      <c r="AD448" s="82">
        <f t="shared" si="252"/>
        <v>63809.64</v>
      </c>
      <c r="AE448" s="88">
        <f t="shared" si="248"/>
        <v>2.79733164812528E-2</v>
      </c>
    </row>
    <row r="449" spans="1:31">
      <c r="A449" s="77" t="s">
        <v>884</v>
      </c>
      <c r="B449" s="77">
        <v>448</v>
      </c>
      <c r="C449" s="77" t="s">
        <v>29</v>
      </c>
      <c r="D449" s="77" t="s">
        <v>29</v>
      </c>
      <c r="E449" s="77">
        <v>2020</v>
      </c>
      <c r="F449" s="77">
        <v>38.894985499999997</v>
      </c>
      <c r="G449" s="77">
        <v>-77.036570799999893</v>
      </c>
      <c r="H449" s="77">
        <v>0</v>
      </c>
      <c r="I449" s="77" t="s">
        <v>881</v>
      </c>
      <c r="J449" s="77">
        <v>43.074761000000002</v>
      </c>
      <c r="K449" s="77">
        <v>-89.383761300000003</v>
      </c>
      <c r="L449" s="77">
        <v>2268.7601181753998</v>
      </c>
      <c r="M449" s="77">
        <v>0.461209621156489</v>
      </c>
      <c r="N449" s="77">
        <v>0</v>
      </c>
      <c r="O449" s="77">
        <v>435.601942689677</v>
      </c>
      <c r="P449" s="87" cm="1">
        <f t="array" ref="P449">IF($X449="Non-local",VLOOKUP($E449,$AI$64:$AW$68,COLUMN($AW:$AW)-COLUMN($AH:$AH),FALSE),IF($X449="Unknown",VLOOKUP($E449,$AI$71:$AW$75,COLUMN($AW:$AW)-COLUMN($AH:$AH),FALSE),0))</f>
        <v>224</v>
      </c>
      <c r="Q449" s="87" cm="1">
        <f t="array" ref="Q449">IF($X449="Non-local",VLOOKUP($E449,$AI$40:$AW$44,COLUMN($AW:$AW)-COLUMN($AH:$AH),FALSE),IF($X449="Unknown",VLOOKUP($E449,$AI$47:$AW$51,COLUMN($AW:$AW)-COLUMN($AH:$AH),FALSE),0))</f>
        <v>470.18520000000001</v>
      </c>
      <c r="R449" s="87" cm="1">
        <f t="array" ref="R449">IF($X449="Non-local",VLOOKUP($E449,$AI$88:$AW$92,COLUMN($AW:$AW)-COLUMN($AH:$AH),FALSE),IF($X449="Unknown",VLOOKUP($E449,$AI$95:$AW$99,COLUMN($AW:$AW)-COLUMN($AH:$AH),FALSE),0))</f>
        <v>0.13052013767768686</v>
      </c>
      <c r="S449" s="87" cm="1">
        <f t="array" ref="S449">VLOOKUP($E449,$AI$111:$AW$115,COLUMN($AW:$AW)-COLUMN($AH:$AH),FALSE)</f>
        <v>410.28773999999999</v>
      </c>
      <c r="T449" s="104">
        <f t="shared" si="244"/>
        <v>0.59172975883417589</v>
      </c>
      <c r="U449" s="104">
        <f t="shared" si="245"/>
        <v>1540.074882689677</v>
      </c>
      <c r="V449" s="87" cm="1">
        <f t="array" ref="V449">VLOOKUP($E449,$AI$118:$AW$122,COLUMN($AW:$AW)-COLUMN($AH:$AH),FALSE)</f>
        <v>161.75600000000003</v>
      </c>
      <c r="W449" s="87" t="str">
        <f t="shared" si="249"/>
        <v>Domestic</v>
      </c>
      <c r="X449" s="87" t="str">
        <f t="shared" si="250"/>
        <v>Non-local</v>
      </c>
      <c r="Y449" s="104"/>
      <c r="Z449" s="87" t="str">
        <f t="shared" si="246"/>
        <v>USA</v>
      </c>
      <c r="AA449" s="87" t="str">
        <f t="shared" si="247"/>
        <v>USA</v>
      </c>
      <c r="AB449" s="82" cm="1">
        <f t="array" ref="AB449">VLOOKUP(B449,'GDP per Capita'!$T$2:$V$4235,COLUMN('GDP per Capita'!$V:$V)-COLUMN('GDP per Capita'!$S:$S),FALSE)</f>
        <v>63809.64</v>
      </c>
      <c r="AC449" s="82">
        <f t="shared" si="251"/>
        <v>63809.64</v>
      </c>
      <c r="AD449" s="82">
        <f t="shared" si="252"/>
        <v>63809.64</v>
      </c>
      <c r="AE449" s="88">
        <f t="shared" si="248"/>
        <v>2.4135457944750621E-2</v>
      </c>
    </row>
    <row r="450" spans="1:31">
      <c r="A450" s="77" t="s">
        <v>884</v>
      </c>
      <c r="B450" s="77">
        <v>449</v>
      </c>
      <c r="C450" s="77" t="s">
        <v>29</v>
      </c>
      <c r="D450" s="77" t="s">
        <v>29</v>
      </c>
      <c r="E450" s="77">
        <v>2020</v>
      </c>
      <c r="F450" s="77">
        <v>38.894985499999997</v>
      </c>
      <c r="G450" s="77">
        <v>-77.036570799999893</v>
      </c>
      <c r="H450" s="77">
        <v>0</v>
      </c>
      <c r="I450" s="77" t="s">
        <v>881</v>
      </c>
      <c r="J450" s="77">
        <v>43.074761000000002</v>
      </c>
      <c r="K450" s="77">
        <v>-89.383761300000003</v>
      </c>
      <c r="L450" s="77">
        <v>2268.7601181753998</v>
      </c>
      <c r="M450" s="77">
        <v>0.461209621156489</v>
      </c>
      <c r="N450" s="77">
        <v>0</v>
      </c>
      <c r="O450" s="77">
        <v>435.601942689677</v>
      </c>
      <c r="P450" s="87" cm="1">
        <f t="array" ref="P450">IF($X450="Non-local",VLOOKUP($E450,$AI$64:$AW$68,COLUMN($AW:$AW)-COLUMN($AH:$AH),FALSE),IF($X450="Unknown",VLOOKUP($E450,$AI$71:$AW$75,COLUMN($AW:$AW)-COLUMN($AH:$AH),FALSE),0))</f>
        <v>224</v>
      </c>
      <c r="Q450" s="87" cm="1">
        <f t="array" ref="Q450">IF($X450="Non-local",VLOOKUP($E450,$AI$40:$AW$44,COLUMN($AW:$AW)-COLUMN($AH:$AH),FALSE),IF($X450="Unknown",VLOOKUP($E450,$AI$47:$AW$51,COLUMN($AW:$AW)-COLUMN($AH:$AH),FALSE),0))</f>
        <v>470.18520000000001</v>
      </c>
      <c r="R450" s="87" cm="1">
        <f t="array" ref="R450">IF($X450="Non-local",VLOOKUP($E450,$AI$88:$AW$92,COLUMN($AW:$AW)-COLUMN($AH:$AH),FALSE),IF($X450="Unknown",VLOOKUP($E450,$AI$95:$AW$99,COLUMN($AW:$AW)-COLUMN($AH:$AH),FALSE),0))</f>
        <v>0.13052013767768686</v>
      </c>
      <c r="S450" s="87" cm="1">
        <f t="array" ref="S450">VLOOKUP($E450,$AI$111:$AW$115,COLUMN($AW:$AW)-COLUMN($AH:$AH),FALSE)</f>
        <v>410.28773999999999</v>
      </c>
      <c r="T450" s="104">
        <f t="shared" ref="T450:T513" si="253">SUM(M450,R450)</f>
        <v>0.59172975883417589</v>
      </c>
      <c r="U450" s="104">
        <f t="shared" ref="U450:U513" si="254">SUM(O450,P450,Q450,S450)</f>
        <v>1540.074882689677</v>
      </c>
      <c r="V450" s="87" cm="1">
        <f t="array" ref="V450">VLOOKUP($E450,$AI$118:$AW$122,COLUMN($AW:$AW)-COLUMN($AH:$AH),FALSE)</f>
        <v>161.75600000000003</v>
      </c>
      <c r="W450" s="87" t="str">
        <f t="shared" si="249"/>
        <v>Domestic</v>
      </c>
      <c r="X450" s="87" t="str">
        <f t="shared" si="250"/>
        <v>Non-local</v>
      </c>
      <c r="Y450" s="104"/>
      <c r="Z450" s="87" t="str">
        <f t="shared" ref="Z450:Z513" si="255">C450</f>
        <v>USA</v>
      </c>
      <c r="AA450" s="87" t="str">
        <f t="shared" ref="AA450:AA513" si="256">D450</f>
        <v>USA</v>
      </c>
      <c r="AB450" s="82" cm="1">
        <f t="array" ref="AB450">VLOOKUP(B450,'GDP per Capita'!$T$2:$V$4235,COLUMN('GDP per Capita'!$V:$V)-COLUMN('GDP per Capita'!$S:$S),FALSE)</f>
        <v>63809.64</v>
      </c>
      <c r="AC450" s="82">
        <f t="shared" si="251"/>
        <v>63809.64</v>
      </c>
      <c r="AD450" s="82">
        <f t="shared" si="252"/>
        <v>63809.64</v>
      </c>
      <c r="AE450" s="88">
        <f t="shared" ref="AE450:AE513" si="257">U450/AD450</f>
        <v>2.4135457944750621E-2</v>
      </c>
    </row>
    <row r="451" spans="1:31">
      <c r="A451" s="77" t="s">
        <v>884</v>
      </c>
      <c r="B451" s="77">
        <v>450</v>
      </c>
      <c r="C451" s="77" t="s">
        <v>29</v>
      </c>
      <c r="D451" s="77" t="s">
        <v>29</v>
      </c>
      <c r="E451" s="77">
        <v>2020</v>
      </c>
      <c r="F451" s="77">
        <v>38.894985499999997</v>
      </c>
      <c r="G451" s="77">
        <v>-77.036570799999893</v>
      </c>
      <c r="H451" s="77">
        <v>0</v>
      </c>
      <c r="I451" s="77" t="s">
        <v>881</v>
      </c>
      <c r="J451" s="77">
        <v>43.074761000000002</v>
      </c>
      <c r="K451" s="77">
        <v>-89.383761300000003</v>
      </c>
      <c r="L451" s="77">
        <v>2268.7601181753998</v>
      </c>
      <c r="M451" s="77">
        <v>0.461209621156489</v>
      </c>
      <c r="N451" s="77">
        <v>0</v>
      </c>
      <c r="O451" s="77">
        <v>435.601942689677</v>
      </c>
      <c r="P451" s="87" cm="1">
        <f t="array" ref="P451">IF($X451="Non-local",VLOOKUP($E451,$AI$64:$AW$68,COLUMN($AW:$AW)-COLUMN($AH:$AH),FALSE),IF($X451="Unknown",VLOOKUP($E451,$AI$71:$AW$75,COLUMN($AW:$AW)-COLUMN($AH:$AH),FALSE),0))</f>
        <v>224</v>
      </c>
      <c r="Q451" s="87" cm="1">
        <f t="array" ref="Q451">IF($X451="Non-local",VLOOKUP($E451,$AI$40:$AW$44,COLUMN($AW:$AW)-COLUMN($AH:$AH),FALSE),IF($X451="Unknown",VLOOKUP($E451,$AI$47:$AW$51,COLUMN($AW:$AW)-COLUMN($AH:$AH),FALSE),0))</f>
        <v>470.18520000000001</v>
      </c>
      <c r="R451" s="87" cm="1">
        <f t="array" ref="R451">IF($X451="Non-local",VLOOKUP($E451,$AI$88:$AW$92,COLUMN($AW:$AW)-COLUMN($AH:$AH),FALSE),IF($X451="Unknown",VLOOKUP($E451,$AI$95:$AW$99,COLUMN($AW:$AW)-COLUMN($AH:$AH),FALSE),0))</f>
        <v>0.13052013767768686</v>
      </c>
      <c r="S451" s="87" cm="1">
        <f t="array" ref="S451">VLOOKUP($E451,$AI$111:$AW$115,COLUMN($AW:$AW)-COLUMN($AH:$AH),FALSE)</f>
        <v>410.28773999999999</v>
      </c>
      <c r="T451" s="104">
        <f t="shared" si="253"/>
        <v>0.59172975883417589</v>
      </c>
      <c r="U451" s="104">
        <f t="shared" si="254"/>
        <v>1540.074882689677</v>
      </c>
      <c r="V451" s="87" cm="1">
        <f t="array" ref="V451">VLOOKUP($E451,$AI$118:$AW$122,COLUMN($AW:$AW)-COLUMN($AH:$AH),FALSE)</f>
        <v>161.75600000000003</v>
      </c>
      <c r="W451" s="87" t="str">
        <f t="shared" ref="W451:W514" si="258">IF(Z451&lt;&gt;"USA",IF(Z451&lt;&gt;"Unknown","International","Unknown"),"Domestic")</f>
        <v>Domestic</v>
      </c>
      <c r="X451" s="87" t="str">
        <f t="shared" ref="X451:X514" si="259">IF(A451="Unknown","Unknown",IF(H451=1,"Local","Non-local"))</f>
        <v>Non-local</v>
      </c>
      <c r="Y451" s="104"/>
      <c r="Z451" s="87" t="str">
        <f t="shared" si="255"/>
        <v>USA</v>
      </c>
      <c r="AA451" s="87" t="str">
        <f t="shared" si="256"/>
        <v>USA</v>
      </c>
      <c r="AB451" s="82" cm="1">
        <f t="array" ref="AB451">VLOOKUP(B451,'GDP per Capita'!$T$2:$V$4235,COLUMN('GDP per Capita'!$V:$V)-COLUMN('GDP per Capita'!$S:$S),FALSE)</f>
        <v>63809.64</v>
      </c>
      <c r="AC451" s="82">
        <f t="shared" ref="AC451:AC514" si="260">IFERROR(AB451,"")</f>
        <v>63809.64</v>
      </c>
      <c r="AD451" s="82">
        <f t="shared" ref="AD451:AD514" si="261">IFERROR(AB451,AVERAGE(AC$2:AC$2538))</f>
        <v>63809.64</v>
      </c>
      <c r="AE451" s="88">
        <f t="shared" si="257"/>
        <v>2.4135457944750621E-2</v>
      </c>
    </row>
    <row r="452" spans="1:31">
      <c r="A452" s="77" t="s">
        <v>1109</v>
      </c>
      <c r="B452" s="77">
        <v>451</v>
      </c>
      <c r="C452" s="77" t="s">
        <v>29</v>
      </c>
      <c r="D452" s="77" t="s">
        <v>29</v>
      </c>
      <c r="E452" s="77">
        <v>2020</v>
      </c>
      <c r="F452" s="77">
        <v>38.4493315</v>
      </c>
      <c r="G452" s="77">
        <v>-78.868883299999993</v>
      </c>
      <c r="H452" s="77">
        <v>0</v>
      </c>
      <c r="I452" s="77" t="s">
        <v>881</v>
      </c>
      <c r="J452" s="77">
        <v>43.074761000000002</v>
      </c>
      <c r="K452" s="77">
        <v>-89.383761300000003</v>
      </c>
      <c r="L452" s="77">
        <v>2045.95022660367</v>
      </c>
      <c r="M452" s="77">
        <v>0.43178873907188098</v>
      </c>
      <c r="N452" s="77">
        <v>0</v>
      </c>
      <c r="O452" s="77">
        <v>392.82244350790501</v>
      </c>
      <c r="P452" s="87" cm="1">
        <f t="array" ref="P452">IF($X452="Non-local",VLOOKUP($E452,$AI$64:$AW$68,COLUMN($AW:$AW)-COLUMN($AH:$AH),FALSE),IF($X452="Unknown",VLOOKUP($E452,$AI$71:$AW$75,COLUMN($AW:$AW)-COLUMN($AH:$AH),FALSE),0))</f>
        <v>224</v>
      </c>
      <c r="Q452" s="87" cm="1">
        <f t="array" ref="Q452">IF($X452="Non-local",VLOOKUP($E452,$AI$40:$AW$44,COLUMN($AW:$AW)-COLUMN($AH:$AH),FALSE),IF($X452="Unknown",VLOOKUP($E452,$AI$47:$AW$51,COLUMN($AW:$AW)-COLUMN($AH:$AH),FALSE),0))</f>
        <v>470.18520000000001</v>
      </c>
      <c r="R452" s="87" cm="1">
        <f t="array" ref="R452">IF($X452="Non-local",VLOOKUP($E452,$AI$88:$AW$92,COLUMN($AW:$AW)-COLUMN($AH:$AH),FALSE),IF($X452="Unknown",VLOOKUP($E452,$AI$95:$AW$99,COLUMN($AW:$AW)-COLUMN($AH:$AH),FALSE),0))</f>
        <v>0.13052013767768686</v>
      </c>
      <c r="S452" s="87" cm="1">
        <f t="array" ref="S452">VLOOKUP($E452,$AI$111:$AW$115,COLUMN($AW:$AW)-COLUMN($AH:$AH),FALSE)</f>
        <v>410.28773999999999</v>
      </c>
      <c r="T452" s="104">
        <f t="shared" si="253"/>
        <v>0.56230887674956787</v>
      </c>
      <c r="U452" s="104">
        <f t="shared" si="254"/>
        <v>1497.2953835079049</v>
      </c>
      <c r="V452" s="87" cm="1">
        <f t="array" ref="V452">VLOOKUP($E452,$AI$118:$AW$122,COLUMN($AW:$AW)-COLUMN($AH:$AH),FALSE)</f>
        <v>161.75600000000003</v>
      </c>
      <c r="W452" s="87" t="str">
        <f t="shared" si="258"/>
        <v>Domestic</v>
      </c>
      <c r="X452" s="87" t="str">
        <f t="shared" si="259"/>
        <v>Non-local</v>
      </c>
      <c r="Y452" s="104"/>
      <c r="Z452" s="87" t="str">
        <f t="shared" si="255"/>
        <v>USA</v>
      </c>
      <c r="AA452" s="87" t="str">
        <f t="shared" si="256"/>
        <v>USA</v>
      </c>
      <c r="AB452" s="82" cm="1">
        <f t="array" ref="AB452">VLOOKUP(B452,'GDP per Capita'!$T$2:$V$4235,COLUMN('GDP per Capita'!$V:$V)-COLUMN('GDP per Capita'!$S:$S),FALSE)</f>
        <v>63809.64</v>
      </c>
      <c r="AC452" s="82">
        <f t="shared" si="260"/>
        <v>63809.64</v>
      </c>
      <c r="AD452" s="82">
        <f t="shared" si="261"/>
        <v>63809.64</v>
      </c>
      <c r="AE452" s="88">
        <f t="shared" si="257"/>
        <v>2.346503417834523E-2</v>
      </c>
    </row>
    <row r="453" spans="1:31">
      <c r="A453" s="77" t="s">
        <v>884</v>
      </c>
      <c r="B453" s="77">
        <v>452</v>
      </c>
      <c r="C453" s="77" t="s">
        <v>29</v>
      </c>
      <c r="D453" s="77" t="s">
        <v>29</v>
      </c>
      <c r="E453" s="77">
        <v>2020</v>
      </c>
      <c r="F453" s="77">
        <v>38.894985499999997</v>
      </c>
      <c r="G453" s="77">
        <v>-77.036570799999893</v>
      </c>
      <c r="H453" s="77">
        <v>0</v>
      </c>
      <c r="I453" s="77" t="s">
        <v>881</v>
      </c>
      <c r="J453" s="77">
        <v>43.074761000000002</v>
      </c>
      <c r="K453" s="77">
        <v>-89.383761300000003</v>
      </c>
      <c r="L453" s="77">
        <v>2268.7601181753998</v>
      </c>
      <c r="M453" s="77">
        <v>0.461209621156489</v>
      </c>
      <c r="N453" s="77">
        <v>0</v>
      </c>
      <c r="O453" s="77">
        <v>435.601942689677</v>
      </c>
      <c r="P453" s="87" cm="1">
        <f t="array" ref="P453">IF($X453="Non-local",VLOOKUP($E453,$AI$64:$AW$68,COLUMN($AW:$AW)-COLUMN($AH:$AH),FALSE),IF($X453="Unknown",VLOOKUP($E453,$AI$71:$AW$75,COLUMN($AW:$AW)-COLUMN($AH:$AH),FALSE),0))</f>
        <v>224</v>
      </c>
      <c r="Q453" s="87" cm="1">
        <f t="array" ref="Q453">IF($X453="Non-local",VLOOKUP($E453,$AI$40:$AW$44,COLUMN($AW:$AW)-COLUMN($AH:$AH),FALSE),IF($X453="Unknown",VLOOKUP($E453,$AI$47:$AW$51,COLUMN($AW:$AW)-COLUMN($AH:$AH),FALSE),0))</f>
        <v>470.18520000000001</v>
      </c>
      <c r="R453" s="87" cm="1">
        <f t="array" ref="R453">IF($X453="Non-local",VLOOKUP($E453,$AI$88:$AW$92,COLUMN($AW:$AW)-COLUMN($AH:$AH),FALSE),IF($X453="Unknown",VLOOKUP($E453,$AI$95:$AW$99,COLUMN($AW:$AW)-COLUMN($AH:$AH),FALSE),0))</f>
        <v>0.13052013767768686</v>
      </c>
      <c r="S453" s="87" cm="1">
        <f t="array" ref="S453">VLOOKUP($E453,$AI$111:$AW$115,COLUMN($AW:$AW)-COLUMN($AH:$AH),FALSE)</f>
        <v>410.28773999999999</v>
      </c>
      <c r="T453" s="104">
        <f t="shared" si="253"/>
        <v>0.59172975883417589</v>
      </c>
      <c r="U453" s="104">
        <f t="shared" si="254"/>
        <v>1540.074882689677</v>
      </c>
      <c r="V453" s="87" cm="1">
        <f t="array" ref="V453">VLOOKUP($E453,$AI$118:$AW$122,COLUMN($AW:$AW)-COLUMN($AH:$AH),FALSE)</f>
        <v>161.75600000000003</v>
      </c>
      <c r="W453" s="87" t="str">
        <f t="shared" si="258"/>
        <v>Domestic</v>
      </c>
      <c r="X453" s="87" t="str">
        <f t="shared" si="259"/>
        <v>Non-local</v>
      </c>
      <c r="Y453" s="104"/>
      <c r="Z453" s="87" t="str">
        <f t="shared" si="255"/>
        <v>USA</v>
      </c>
      <c r="AA453" s="87" t="str">
        <f t="shared" si="256"/>
        <v>USA</v>
      </c>
      <c r="AB453" s="82" cm="1">
        <f t="array" ref="AB453">VLOOKUP(B453,'GDP per Capita'!$T$2:$V$4235,COLUMN('GDP per Capita'!$V:$V)-COLUMN('GDP per Capita'!$S:$S),FALSE)</f>
        <v>63809.64</v>
      </c>
      <c r="AC453" s="82">
        <f t="shared" si="260"/>
        <v>63809.64</v>
      </c>
      <c r="AD453" s="82">
        <f t="shared" si="261"/>
        <v>63809.64</v>
      </c>
      <c r="AE453" s="88">
        <f t="shared" si="257"/>
        <v>2.4135457944750621E-2</v>
      </c>
    </row>
    <row r="454" spans="1:31">
      <c r="A454" s="77" t="s">
        <v>884</v>
      </c>
      <c r="B454" s="77">
        <v>453</v>
      </c>
      <c r="C454" s="77" t="s">
        <v>29</v>
      </c>
      <c r="D454" s="77" t="s">
        <v>29</v>
      </c>
      <c r="E454" s="77">
        <v>2020</v>
      </c>
      <c r="F454" s="77">
        <v>38.894985499999997</v>
      </c>
      <c r="G454" s="77">
        <v>-77.036570799999893</v>
      </c>
      <c r="H454" s="77">
        <v>0</v>
      </c>
      <c r="I454" s="77" t="s">
        <v>881</v>
      </c>
      <c r="J454" s="77">
        <v>43.074761000000002</v>
      </c>
      <c r="K454" s="77">
        <v>-89.383761300000003</v>
      </c>
      <c r="L454" s="77">
        <v>2268.7601181753998</v>
      </c>
      <c r="M454" s="77">
        <v>0.461209621156489</v>
      </c>
      <c r="N454" s="77">
        <v>0</v>
      </c>
      <c r="O454" s="77">
        <v>435.601942689677</v>
      </c>
      <c r="P454" s="87" cm="1">
        <f t="array" ref="P454">IF($X454="Non-local",VLOOKUP($E454,$AI$64:$AW$68,COLUMN($AW:$AW)-COLUMN($AH:$AH),FALSE),IF($X454="Unknown",VLOOKUP($E454,$AI$71:$AW$75,COLUMN($AW:$AW)-COLUMN($AH:$AH),FALSE),0))</f>
        <v>224</v>
      </c>
      <c r="Q454" s="87" cm="1">
        <f t="array" ref="Q454">IF($X454="Non-local",VLOOKUP($E454,$AI$40:$AW$44,COLUMN($AW:$AW)-COLUMN($AH:$AH),FALSE),IF($X454="Unknown",VLOOKUP($E454,$AI$47:$AW$51,COLUMN($AW:$AW)-COLUMN($AH:$AH),FALSE),0))</f>
        <v>470.18520000000001</v>
      </c>
      <c r="R454" s="87" cm="1">
        <f t="array" ref="R454">IF($X454="Non-local",VLOOKUP($E454,$AI$88:$AW$92,COLUMN($AW:$AW)-COLUMN($AH:$AH),FALSE),IF($X454="Unknown",VLOOKUP($E454,$AI$95:$AW$99,COLUMN($AW:$AW)-COLUMN($AH:$AH),FALSE),0))</f>
        <v>0.13052013767768686</v>
      </c>
      <c r="S454" s="87" cm="1">
        <f t="array" ref="S454">VLOOKUP($E454,$AI$111:$AW$115,COLUMN($AW:$AW)-COLUMN($AH:$AH),FALSE)</f>
        <v>410.28773999999999</v>
      </c>
      <c r="T454" s="104">
        <f t="shared" si="253"/>
        <v>0.59172975883417589</v>
      </c>
      <c r="U454" s="104">
        <f t="shared" si="254"/>
        <v>1540.074882689677</v>
      </c>
      <c r="V454" s="87" cm="1">
        <f t="array" ref="V454">VLOOKUP($E454,$AI$118:$AW$122,COLUMN($AW:$AW)-COLUMN($AH:$AH),FALSE)</f>
        <v>161.75600000000003</v>
      </c>
      <c r="W454" s="87" t="str">
        <f t="shared" si="258"/>
        <v>Domestic</v>
      </c>
      <c r="X454" s="87" t="str">
        <f t="shared" si="259"/>
        <v>Non-local</v>
      </c>
      <c r="Y454" s="104"/>
      <c r="Z454" s="87" t="str">
        <f t="shared" si="255"/>
        <v>USA</v>
      </c>
      <c r="AA454" s="87" t="str">
        <f t="shared" si="256"/>
        <v>USA</v>
      </c>
      <c r="AB454" s="82" cm="1">
        <f t="array" ref="AB454">VLOOKUP(B454,'GDP per Capita'!$T$2:$V$4235,COLUMN('GDP per Capita'!$V:$V)-COLUMN('GDP per Capita'!$S:$S),FALSE)</f>
        <v>63809.64</v>
      </c>
      <c r="AC454" s="82">
        <f t="shared" si="260"/>
        <v>63809.64</v>
      </c>
      <c r="AD454" s="82">
        <f t="shared" si="261"/>
        <v>63809.64</v>
      </c>
      <c r="AE454" s="88">
        <f t="shared" si="257"/>
        <v>2.4135457944750621E-2</v>
      </c>
    </row>
    <row r="455" spans="1:31">
      <c r="A455" s="77" t="s">
        <v>34</v>
      </c>
      <c r="B455" s="77">
        <v>454</v>
      </c>
      <c r="C455" s="77" t="s">
        <v>34</v>
      </c>
      <c r="D455" s="77" t="s">
        <v>34</v>
      </c>
      <c r="E455" s="77">
        <v>2020</v>
      </c>
      <c r="F455" s="77">
        <v>0</v>
      </c>
      <c r="G455" s="77">
        <v>0</v>
      </c>
      <c r="H455" s="77">
        <v>0</v>
      </c>
      <c r="I455" s="77" t="s">
        <v>881</v>
      </c>
      <c r="J455" s="77">
        <v>43.074761000000002</v>
      </c>
      <c r="K455" s="77">
        <v>-89.383761300000003</v>
      </c>
      <c r="L455" s="77">
        <v>4610.0412007298301</v>
      </c>
      <c r="M455" s="77">
        <v>0.80715542109624605</v>
      </c>
      <c r="N455" s="77">
        <v>1</v>
      </c>
      <c r="O455" s="77">
        <v>553.20494408757997</v>
      </c>
      <c r="P455" s="87" cm="1">
        <f t="array" ref="P455">IF($X455="Non-local",VLOOKUP($E455,$AI$64:$AW$68,COLUMN($AW:$AW)-COLUMN($AH:$AH),FALSE),IF($X455="Unknown",VLOOKUP($E455,$AI$71:$AW$75,COLUMN($AW:$AW)-COLUMN($AH:$AH),FALSE),0))</f>
        <v>214.50706319702601</v>
      </c>
      <c r="Q455" s="87" cm="1">
        <f t="array" ref="Q455">IF($X455="Non-local",VLOOKUP($E455,$AI$40:$AW$44,COLUMN($AW:$AW)-COLUMN($AH:$AH),FALSE),IF($X455="Unknown",VLOOKUP($E455,$AI$47:$AW$51,COLUMN($AW:$AW)-COLUMN($AH:$AH),FALSE),0))</f>
        <v>450.25913576208183</v>
      </c>
      <c r="R455" s="87" cm="1">
        <f t="array" ref="R455">IF($X455="Non-local",VLOOKUP($E455,$AI$88:$AW$92,COLUMN($AW:$AW)-COLUMN($AH:$AH),FALSE),IF($X455="Unknown",VLOOKUP($E455,$AI$95:$AW$99,COLUMN($AW:$AW)-COLUMN($AH:$AH),FALSE),0))</f>
        <v>0.12498880098800048</v>
      </c>
      <c r="S455" s="87" cm="1">
        <f t="array" ref="S455">VLOOKUP($E455,$AI$111:$AW$115,COLUMN($AW:$AW)-COLUMN($AH:$AH),FALSE)</f>
        <v>410.28773999999999</v>
      </c>
      <c r="T455" s="104">
        <f t="shared" si="253"/>
        <v>0.93214422208424652</v>
      </c>
      <c r="U455" s="104">
        <f t="shared" si="254"/>
        <v>1628.2588830466877</v>
      </c>
      <c r="V455" s="87" cm="1">
        <f t="array" ref="V455">VLOOKUP($E455,$AI$118:$AW$122,COLUMN($AW:$AW)-COLUMN($AH:$AH),FALSE)</f>
        <v>161.75600000000003</v>
      </c>
      <c r="W455" s="87" t="str">
        <f t="shared" si="258"/>
        <v>Unknown</v>
      </c>
      <c r="X455" s="87" t="str">
        <f t="shared" si="259"/>
        <v>Unknown</v>
      </c>
      <c r="Y455" s="104"/>
      <c r="Z455" s="87" t="str">
        <f t="shared" si="255"/>
        <v>Unknown</v>
      </c>
      <c r="AA455" s="87" t="str">
        <f t="shared" si="256"/>
        <v>Unknown</v>
      </c>
      <c r="AB455" s="82" t="e" cm="1">
        <f t="array" ref="AB455">VLOOKUP(B455,'GDP per Capita'!$T$2:$V$4235,COLUMN('GDP per Capita'!$V:$V)-COLUMN('GDP per Capita'!$S:$S),FALSE)</f>
        <v>#N/A</v>
      </c>
      <c r="AC455" s="82" t="str">
        <f t="shared" si="260"/>
        <v/>
      </c>
      <c r="AD455" s="82">
        <f t="shared" si="261"/>
        <v>61228.93767638311</v>
      </c>
      <c r="AE455" s="88">
        <f t="shared" si="257"/>
        <v>2.6592963145181774E-2</v>
      </c>
    </row>
    <row r="456" spans="1:31">
      <c r="A456" s="77" t="s">
        <v>927</v>
      </c>
      <c r="B456" s="77">
        <v>455</v>
      </c>
      <c r="C456" s="77" t="s">
        <v>29</v>
      </c>
      <c r="D456" s="77" t="s">
        <v>29</v>
      </c>
      <c r="E456" s="77">
        <v>2020</v>
      </c>
      <c r="F456" s="77">
        <v>34.147645199999999</v>
      </c>
      <c r="G456" s="77">
        <v>-118.1444779</v>
      </c>
      <c r="H456" s="77">
        <v>0</v>
      </c>
      <c r="I456" s="77" t="s">
        <v>881</v>
      </c>
      <c r="J456" s="77">
        <v>43.074761000000002</v>
      </c>
      <c r="K456" s="77">
        <v>-89.383761300000003</v>
      </c>
      <c r="L456" s="77">
        <v>5344.7305889170102</v>
      </c>
      <c r="M456" s="77">
        <v>0.923184194272757</v>
      </c>
      <c r="N456" s="77">
        <v>0</v>
      </c>
      <c r="O456" s="77">
        <v>641.367670670042</v>
      </c>
      <c r="P456" s="87" cm="1">
        <f t="array" ref="P456">IF($X456="Non-local",VLOOKUP($E456,$AI$64:$AW$68,COLUMN($AW:$AW)-COLUMN($AH:$AH),FALSE),IF($X456="Unknown",VLOOKUP($E456,$AI$71:$AW$75,COLUMN($AW:$AW)-COLUMN($AH:$AH),FALSE),0))</f>
        <v>224</v>
      </c>
      <c r="Q456" s="87" cm="1">
        <f t="array" ref="Q456">IF($X456="Non-local",VLOOKUP($E456,$AI$40:$AW$44,COLUMN($AW:$AW)-COLUMN($AH:$AH),FALSE),IF($X456="Unknown",VLOOKUP($E456,$AI$47:$AW$51,COLUMN($AW:$AW)-COLUMN($AH:$AH),FALSE),0))</f>
        <v>470.18520000000001</v>
      </c>
      <c r="R456" s="87" cm="1">
        <f t="array" ref="R456">IF($X456="Non-local",VLOOKUP($E456,$AI$88:$AW$92,COLUMN($AW:$AW)-COLUMN($AH:$AH),FALSE),IF($X456="Unknown",VLOOKUP($E456,$AI$95:$AW$99,COLUMN($AW:$AW)-COLUMN($AH:$AH),FALSE),0))</f>
        <v>0.13052013767768686</v>
      </c>
      <c r="S456" s="87" cm="1">
        <f t="array" ref="S456">VLOOKUP($E456,$AI$111:$AW$115,COLUMN($AW:$AW)-COLUMN($AH:$AH),FALSE)</f>
        <v>410.28773999999999</v>
      </c>
      <c r="T456" s="104">
        <f t="shared" si="253"/>
        <v>1.0537043319504438</v>
      </c>
      <c r="U456" s="104">
        <f t="shared" si="254"/>
        <v>1745.840610670042</v>
      </c>
      <c r="V456" s="87" cm="1">
        <f t="array" ref="V456">VLOOKUP($E456,$AI$118:$AW$122,COLUMN($AW:$AW)-COLUMN($AH:$AH),FALSE)</f>
        <v>161.75600000000003</v>
      </c>
      <c r="W456" s="87" t="str">
        <f t="shared" si="258"/>
        <v>Domestic</v>
      </c>
      <c r="X456" s="87" t="str">
        <f t="shared" si="259"/>
        <v>Non-local</v>
      </c>
      <c r="Y456" s="104"/>
      <c r="Z456" s="87" t="str">
        <f t="shared" si="255"/>
        <v>USA</v>
      </c>
      <c r="AA456" s="87" t="str">
        <f t="shared" si="256"/>
        <v>USA</v>
      </c>
      <c r="AB456" s="82" cm="1">
        <f t="array" ref="AB456">VLOOKUP(B456,'GDP per Capita'!$T$2:$V$4235,COLUMN('GDP per Capita'!$V:$V)-COLUMN('GDP per Capita'!$S:$S),FALSE)</f>
        <v>63809.64</v>
      </c>
      <c r="AC456" s="82">
        <f t="shared" si="260"/>
        <v>63809.64</v>
      </c>
      <c r="AD456" s="82">
        <f t="shared" si="261"/>
        <v>63809.64</v>
      </c>
      <c r="AE456" s="88">
        <f t="shared" si="257"/>
        <v>2.7360138854725432E-2</v>
      </c>
    </row>
    <row r="457" spans="1:31">
      <c r="A457" s="77" t="s">
        <v>920</v>
      </c>
      <c r="B457" s="77">
        <v>456</v>
      </c>
      <c r="C457" s="77" t="s">
        <v>29</v>
      </c>
      <c r="D457" s="77" t="s">
        <v>29</v>
      </c>
      <c r="E457" s="77">
        <v>2020</v>
      </c>
      <c r="F457" s="77">
        <v>32.222876499999998</v>
      </c>
      <c r="G457" s="77">
        <v>-110.9748477</v>
      </c>
      <c r="H457" s="77">
        <v>0</v>
      </c>
      <c r="I457" s="77" t="s">
        <v>881</v>
      </c>
      <c r="J457" s="77">
        <v>43.074761000000002</v>
      </c>
      <c r="K457" s="77">
        <v>-89.383761300000003</v>
      </c>
      <c r="L457" s="77">
        <v>4482.5152870161</v>
      </c>
      <c r="M457" s="77">
        <v>0.798937533590652</v>
      </c>
      <c r="N457" s="77">
        <v>0</v>
      </c>
      <c r="O457" s="77">
        <v>537.90183444193201</v>
      </c>
      <c r="P457" s="87" cm="1">
        <f t="array" ref="P457">IF($X457="Non-local",VLOOKUP($E457,$AI$64:$AW$68,COLUMN($AW:$AW)-COLUMN($AH:$AH),FALSE),IF($X457="Unknown",VLOOKUP($E457,$AI$71:$AW$75,COLUMN($AW:$AW)-COLUMN($AH:$AH),FALSE),0))</f>
        <v>224</v>
      </c>
      <c r="Q457" s="87" cm="1">
        <f t="array" ref="Q457">IF($X457="Non-local",VLOOKUP($E457,$AI$40:$AW$44,COLUMN($AW:$AW)-COLUMN($AH:$AH),FALSE),IF($X457="Unknown",VLOOKUP($E457,$AI$47:$AW$51,COLUMN($AW:$AW)-COLUMN($AH:$AH),FALSE),0))</f>
        <v>470.18520000000001</v>
      </c>
      <c r="R457" s="87" cm="1">
        <f t="array" ref="R457">IF($X457="Non-local",VLOOKUP($E457,$AI$88:$AW$92,COLUMN($AW:$AW)-COLUMN($AH:$AH),FALSE),IF($X457="Unknown",VLOOKUP($E457,$AI$95:$AW$99,COLUMN($AW:$AW)-COLUMN($AH:$AH),FALSE),0))</f>
        <v>0.13052013767768686</v>
      </c>
      <c r="S457" s="87" cm="1">
        <f t="array" ref="S457">VLOOKUP($E457,$AI$111:$AW$115,COLUMN($AW:$AW)-COLUMN($AH:$AH),FALSE)</f>
        <v>410.28773999999999</v>
      </c>
      <c r="T457" s="104">
        <f t="shared" si="253"/>
        <v>0.92945767126833889</v>
      </c>
      <c r="U457" s="104">
        <f t="shared" si="254"/>
        <v>1642.374774441932</v>
      </c>
      <c r="V457" s="87" cm="1">
        <f t="array" ref="V457">VLOOKUP($E457,$AI$118:$AW$122,COLUMN($AW:$AW)-COLUMN($AH:$AH),FALSE)</f>
        <v>161.75600000000003</v>
      </c>
      <c r="W457" s="87" t="str">
        <f t="shared" si="258"/>
        <v>Domestic</v>
      </c>
      <c r="X457" s="87" t="str">
        <f t="shared" si="259"/>
        <v>Non-local</v>
      </c>
      <c r="Y457" s="104"/>
      <c r="Z457" s="87" t="str">
        <f t="shared" si="255"/>
        <v>USA</v>
      </c>
      <c r="AA457" s="87" t="str">
        <f t="shared" si="256"/>
        <v>USA</v>
      </c>
      <c r="AB457" s="82" cm="1">
        <f t="array" ref="AB457">VLOOKUP(B457,'GDP per Capita'!$T$2:$V$4235,COLUMN('GDP per Capita'!$V:$V)-COLUMN('GDP per Capita'!$S:$S),FALSE)</f>
        <v>63809.64</v>
      </c>
      <c r="AC457" s="82">
        <f t="shared" si="260"/>
        <v>63809.64</v>
      </c>
      <c r="AD457" s="82">
        <f t="shared" si="261"/>
        <v>63809.64</v>
      </c>
      <c r="AE457" s="88">
        <f t="shared" si="257"/>
        <v>2.5738662284287013E-2</v>
      </c>
    </row>
    <row r="458" spans="1:31">
      <c r="A458" s="77" t="s">
        <v>1110</v>
      </c>
      <c r="B458" s="77">
        <v>457</v>
      </c>
      <c r="C458" s="77" t="s">
        <v>583</v>
      </c>
      <c r="D458" s="77" t="s">
        <v>31</v>
      </c>
      <c r="E458" s="77">
        <v>2020</v>
      </c>
      <c r="F458" s="77">
        <v>53.349764499999999</v>
      </c>
      <c r="G458" s="77">
        <v>-6.2602732000000003</v>
      </c>
      <c r="H458" s="77">
        <v>0</v>
      </c>
      <c r="I458" s="77" t="s">
        <v>881</v>
      </c>
      <c r="J458" s="77">
        <v>43.074761000000002</v>
      </c>
      <c r="K458" s="77">
        <v>-89.383761300000003</v>
      </c>
      <c r="L458" s="77">
        <v>11813.462752228799</v>
      </c>
      <c r="M458" s="77">
        <v>1.83545479456021</v>
      </c>
      <c r="N458" s="77">
        <v>0</v>
      </c>
      <c r="O458" s="77">
        <v>1240.41358898402</v>
      </c>
      <c r="P458" s="87" cm="1">
        <f t="array" ref="P458">IF($X458="Non-local",VLOOKUP($E458,$AI$64:$AW$68,COLUMN($AW:$AW)-COLUMN($AH:$AH),FALSE),IF($X458="Unknown",VLOOKUP($E458,$AI$71:$AW$75,COLUMN($AW:$AW)-COLUMN($AH:$AH),FALSE),0))</f>
        <v>224</v>
      </c>
      <c r="Q458" s="87" cm="1">
        <f t="array" ref="Q458">IF($X458="Non-local",VLOOKUP($E458,$AI$40:$AW$44,COLUMN($AW:$AW)-COLUMN($AH:$AH),FALSE),IF($X458="Unknown",VLOOKUP($E458,$AI$47:$AW$51,COLUMN($AW:$AW)-COLUMN($AH:$AH),FALSE),0))</f>
        <v>470.18520000000001</v>
      </c>
      <c r="R458" s="87" cm="1">
        <f t="array" ref="R458">IF($X458="Non-local",VLOOKUP($E458,$AI$88:$AW$92,COLUMN($AW:$AW)-COLUMN($AH:$AH),FALSE),IF($X458="Unknown",VLOOKUP($E458,$AI$95:$AW$99,COLUMN($AW:$AW)-COLUMN($AH:$AH),FALSE),0))</f>
        <v>0.13052013767768686</v>
      </c>
      <c r="S458" s="87" cm="1">
        <f t="array" ref="S458">VLOOKUP($E458,$AI$111:$AW$115,COLUMN($AW:$AW)-COLUMN($AH:$AH),FALSE)</f>
        <v>410.28773999999999</v>
      </c>
      <c r="T458" s="104">
        <f t="shared" si="253"/>
        <v>1.9659749322378968</v>
      </c>
      <c r="U458" s="104">
        <f t="shared" si="254"/>
        <v>2344.8865289840196</v>
      </c>
      <c r="V458" s="87" cm="1">
        <f t="array" ref="V458">VLOOKUP($E458,$AI$118:$AW$122,COLUMN($AW:$AW)-COLUMN($AH:$AH),FALSE)</f>
        <v>161.75600000000003</v>
      </c>
      <c r="W458" s="87" t="str">
        <f t="shared" si="258"/>
        <v>International</v>
      </c>
      <c r="X458" s="87" t="str">
        <f t="shared" si="259"/>
        <v>Non-local</v>
      </c>
      <c r="Y458" s="104"/>
      <c r="Z458" s="87" t="str">
        <f t="shared" si="255"/>
        <v>Ireland</v>
      </c>
      <c r="AA458" s="87" t="str">
        <f t="shared" si="256"/>
        <v>Europe</v>
      </c>
      <c r="AB458" s="82" cm="1">
        <f t="array" ref="AB458">VLOOKUP(B458,'GDP per Capita'!$T$2:$V$4235,COLUMN('GDP per Capita'!$V:$V)-COLUMN('GDP per Capita'!$S:$S),FALSE)</f>
        <v>77742.080000000002</v>
      </c>
      <c r="AC458" s="82">
        <f t="shared" si="260"/>
        <v>77742.080000000002</v>
      </c>
      <c r="AD458" s="82">
        <f t="shared" si="261"/>
        <v>77742.080000000002</v>
      </c>
      <c r="AE458" s="88">
        <f t="shared" si="257"/>
        <v>3.0162384759759703E-2</v>
      </c>
    </row>
    <row r="459" spans="1:31">
      <c r="A459" s="77" t="s">
        <v>998</v>
      </c>
      <c r="B459" s="77">
        <v>458</v>
      </c>
      <c r="C459" s="77" t="s">
        <v>29</v>
      </c>
      <c r="D459" s="77" t="s">
        <v>29</v>
      </c>
      <c r="E459" s="77">
        <v>2020</v>
      </c>
      <c r="F459" s="77">
        <v>37.368830099999997</v>
      </c>
      <c r="G459" s="77">
        <v>-122.03634959999999</v>
      </c>
      <c r="H459" s="77">
        <v>0</v>
      </c>
      <c r="I459" s="77" t="s">
        <v>881</v>
      </c>
      <c r="J459" s="77">
        <v>43.074761000000002</v>
      </c>
      <c r="K459" s="77">
        <v>-89.383761300000003</v>
      </c>
      <c r="L459" s="77">
        <v>5649.8598475856897</v>
      </c>
      <c r="M459" s="77">
        <v>0.96455870361684004</v>
      </c>
      <c r="N459" s="77">
        <v>0</v>
      </c>
      <c r="O459" s="77">
        <v>677.98318171028302</v>
      </c>
      <c r="P459" s="87" cm="1">
        <f t="array" ref="P459">IF($X459="Non-local",VLOOKUP($E459,$AI$64:$AW$68,COLUMN($AW:$AW)-COLUMN($AH:$AH),FALSE),IF($X459="Unknown",VLOOKUP($E459,$AI$71:$AW$75,COLUMN($AW:$AW)-COLUMN($AH:$AH),FALSE),0))</f>
        <v>224</v>
      </c>
      <c r="Q459" s="87" cm="1">
        <f t="array" ref="Q459">IF($X459="Non-local",VLOOKUP($E459,$AI$40:$AW$44,COLUMN($AW:$AW)-COLUMN($AH:$AH),FALSE),IF($X459="Unknown",VLOOKUP($E459,$AI$47:$AW$51,COLUMN($AW:$AW)-COLUMN($AH:$AH),FALSE),0))</f>
        <v>470.18520000000001</v>
      </c>
      <c r="R459" s="87" cm="1">
        <f t="array" ref="R459">IF($X459="Non-local",VLOOKUP($E459,$AI$88:$AW$92,COLUMN($AW:$AW)-COLUMN($AH:$AH),FALSE),IF($X459="Unknown",VLOOKUP($E459,$AI$95:$AW$99,COLUMN($AW:$AW)-COLUMN($AH:$AH),FALSE),0))</f>
        <v>0.13052013767768686</v>
      </c>
      <c r="S459" s="87" cm="1">
        <f t="array" ref="S459">VLOOKUP($E459,$AI$111:$AW$115,COLUMN($AW:$AW)-COLUMN($AH:$AH),FALSE)</f>
        <v>410.28773999999999</v>
      </c>
      <c r="T459" s="104">
        <f t="shared" si="253"/>
        <v>1.0950788412945269</v>
      </c>
      <c r="U459" s="104">
        <f t="shared" si="254"/>
        <v>1782.456121710283</v>
      </c>
      <c r="V459" s="87" cm="1">
        <f t="array" ref="V459">VLOOKUP($E459,$AI$118:$AW$122,COLUMN($AW:$AW)-COLUMN($AH:$AH),FALSE)</f>
        <v>161.75600000000003</v>
      </c>
      <c r="W459" s="87" t="str">
        <f t="shared" si="258"/>
        <v>Domestic</v>
      </c>
      <c r="X459" s="87" t="str">
        <f t="shared" si="259"/>
        <v>Non-local</v>
      </c>
      <c r="Y459" s="104"/>
      <c r="Z459" s="87" t="str">
        <f t="shared" si="255"/>
        <v>USA</v>
      </c>
      <c r="AA459" s="87" t="str">
        <f t="shared" si="256"/>
        <v>USA</v>
      </c>
      <c r="AB459" s="82" cm="1">
        <f t="array" ref="AB459">VLOOKUP(B459,'GDP per Capita'!$T$2:$V$4235,COLUMN('GDP per Capita'!$V:$V)-COLUMN('GDP per Capita'!$S:$S),FALSE)</f>
        <v>63809.64</v>
      </c>
      <c r="AC459" s="82">
        <f t="shared" si="260"/>
        <v>63809.64</v>
      </c>
      <c r="AD459" s="82">
        <f t="shared" si="261"/>
        <v>63809.64</v>
      </c>
      <c r="AE459" s="88">
        <f t="shared" si="257"/>
        <v>2.7933962982870347E-2</v>
      </c>
    </row>
    <row r="460" spans="1:31">
      <c r="A460" s="77" t="s">
        <v>882</v>
      </c>
      <c r="B460" s="77">
        <v>459</v>
      </c>
      <c r="C460" s="77" t="s">
        <v>29</v>
      </c>
      <c r="D460" s="77" t="s">
        <v>29</v>
      </c>
      <c r="E460" s="77">
        <v>2020</v>
      </c>
      <c r="F460" s="77">
        <v>39.004607</v>
      </c>
      <c r="G460" s="77">
        <v>-76.875683800000004</v>
      </c>
      <c r="H460" s="77">
        <v>0</v>
      </c>
      <c r="I460" s="77" t="s">
        <v>881</v>
      </c>
      <c r="J460" s="77">
        <v>43.074761000000002</v>
      </c>
      <c r="K460" s="77">
        <v>-89.383761300000003</v>
      </c>
      <c r="L460" s="77">
        <v>2282.0367426028702</v>
      </c>
      <c r="M460" s="77">
        <v>0.462962730046795</v>
      </c>
      <c r="N460" s="77">
        <v>0</v>
      </c>
      <c r="O460" s="77">
        <v>438.15105457975199</v>
      </c>
      <c r="P460" s="87" cm="1">
        <f t="array" ref="P460">IF($X460="Non-local",VLOOKUP($E460,$AI$64:$AW$68,COLUMN($AW:$AW)-COLUMN($AH:$AH),FALSE),IF($X460="Unknown",VLOOKUP($E460,$AI$71:$AW$75,COLUMN($AW:$AW)-COLUMN($AH:$AH),FALSE),0))</f>
        <v>224</v>
      </c>
      <c r="Q460" s="87" cm="1">
        <f t="array" ref="Q460">IF($X460="Non-local",VLOOKUP($E460,$AI$40:$AW$44,COLUMN($AW:$AW)-COLUMN($AH:$AH),FALSE),IF($X460="Unknown",VLOOKUP($E460,$AI$47:$AW$51,COLUMN($AW:$AW)-COLUMN($AH:$AH),FALSE),0))</f>
        <v>470.18520000000001</v>
      </c>
      <c r="R460" s="87" cm="1">
        <f t="array" ref="R460">IF($X460="Non-local",VLOOKUP($E460,$AI$88:$AW$92,COLUMN($AW:$AW)-COLUMN($AH:$AH),FALSE),IF($X460="Unknown",VLOOKUP($E460,$AI$95:$AW$99,COLUMN($AW:$AW)-COLUMN($AH:$AH),FALSE),0))</f>
        <v>0.13052013767768686</v>
      </c>
      <c r="S460" s="87" cm="1">
        <f t="array" ref="S460">VLOOKUP($E460,$AI$111:$AW$115,COLUMN($AW:$AW)-COLUMN($AH:$AH),FALSE)</f>
        <v>410.28773999999999</v>
      </c>
      <c r="T460" s="104">
        <f t="shared" si="253"/>
        <v>0.59348286772448189</v>
      </c>
      <c r="U460" s="104">
        <f t="shared" si="254"/>
        <v>1542.623994579752</v>
      </c>
      <c r="V460" s="87" cm="1">
        <f t="array" ref="V460">VLOOKUP($E460,$AI$118:$AW$122,COLUMN($AW:$AW)-COLUMN($AH:$AH),FALSE)</f>
        <v>161.75600000000003</v>
      </c>
      <c r="W460" s="87" t="str">
        <f t="shared" si="258"/>
        <v>Domestic</v>
      </c>
      <c r="X460" s="87" t="str">
        <f t="shared" si="259"/>
        <v>Non-local</v>
      </c>
      <c r="Y460" s="104"/>
      <c r="Z460" s="87" t="str">
        <f t="shared" si="255"/>
        <v>USA</v>
      </c>
      <c r="AA460" s="87" t="str">
        <f t="shared" si="256"/>
        <v>USA</v>
      </c>
      <c r="AB460" s="82" cm="1">
        <f t="array" ref="AB460">VLOOKUP(B460,'GDP per Capita'!$T$2:$V$4235,COLUMN('GDP per Capita'!$V:$V)-COLUMN('GDP per Capita'!$S:$S),FALSE)</f>
        <v>63809.64</v>
      </c>
      <c r="AC460" s="82">
        <f t="shared" si="260"/>
        <v>63809.64</v>
      </c>
      <c r="AD460" s="82">
        <f t="shared" si="261"/>
        <v>63809.64</v>
      </c>
      <c r="AE460" s="88">
        <f t="shared" si="257"/>
        <v>2.4175406640434768E-2</v>
      </c>
    </row>
    <row r="461" spans="1:31">
      <c r="A461" s="77" t="s">
        <v>1111</v>
      </c>
      <c r="B461" s="77">
        <v>460</v>
      </c>
      <c r="C461" s="77" t="s">
        <v>29</v>
      </c>
      <c r="D461" s="77" t="s">
        <v>29</v>
      </c>
      <c r="E461" s="77">
        <v>2020</v>
      </c>
      <c r="F461" s="77">
        <v>35.788304599999996</v>
      </c>
      <c r="G461" s="77">
        <v>-78.781196399999999</v>
      </c>
      <c r="H461" s="77">
        <v>0</v>
      </c>
      <c r="I461" s="77" t="s">
        <v>881</v>
      </c>
      <c r="J461" s="77">
        <v>43.074761000000002</v>
      </c>
      <c r="K461" s="77">
        <v>-89.383761300000003</v>
      </c>
      <c r="L461" s="77">
        <v>2434.1814056632302</v>
      </c>
      <c r="M461" s="77">
        <v>0.48305263790557701</v>
      </c>
      <c r="N461" s="77">
        <v>0</v>
      </c>
      <c r="O461" s="77">
        <v>467.36282988734098</v>
      </c>
      <c r="P461" s="87" cm="1">
        <f t="array" ref="P461">IF($X461="Non-local",VLOOKUP($E461,$AI$64:$AW$68,COLUMN($AW:$AW)-COLUMN($AH:$AH),FALSE),IF($X461="Unknown",VLOOKUP($E461,$AI$71:$AW$75,COLUMN($AW:$AW)-COLUMN($AH:$AH),FALSE),0))</f>
        <v>224</v>
      </c>
      <c r="Q461" s="87" cm="1">
        <f t="array" ref="Q461">IF($X461="Non-local",VLOOKUP($E461,$AI$40:$AW$44,COLUMN($AW:$AW)-COLUMN($AH:$AH),FALSE),IF($X461="Unknown",VLOOKUP($E461,$AI$47:$AW$51,COLUMN($AW:$AW)-COLUMN($AH:$AH),FALSE),0))</f>
        <v>470.18520000000001</v>
      </c>
      <c r="R461" s="87" cm="1">
        <f t="array" ref="R461">IF($X461="Non-local",VLOOKUP($E461,$AI$88:$AW$92,COLUMN($AW:$AW)-COLUMN($AH:$AH),FALSE),IF($X461="Unknown",VLOOKUP($E461,$AI$95:$AW$99,COLUMN($AW:$AW)-COLUMN($AH:$AH),FALSE),0))</f>
        <v>0.13052013767768686</v>
      </c>
      <c r="S461" s="87" cm="1">
        <f t="array" ref="S461">VLOOKUP($E461,$AI$111:$AW$115,COLUMN($AW:$AW)-COLUMN($AH:$AH),FALSE)</f>
        <v>410.28773999999999</v>
      </c>
      <c r="T461" s="104">
        <f t="shared" si="253"/>
        <v>0.61357277558326384</v>
      </c>
      <c r="U461" s="104">
        <f t="shared" si="254"/>
        <v>1571.8357698873408</v>
      </c>
      <c r="V461" s="87" cm="1">
        <f t="array" ref="V461">VLOOKUP($E461,$AI$118:$AW$122,COLUMN($AW:$AW)-COLUMN($AH:$AH),FALSE)</f>
        <v>161.75600000000003</v>
      </c>
      <c r="W461" s="87" t="str">
        <f t="shared" si="258"/>
        <v>Domestic</v>
      </c>
      <c r="X461" s="87" t="str">
        <f t="shared" si="259"/>
        <v>Non-local</v>
      </c>
      <c r="Y461" s="104"/>
      <c r="Z461" s="87" t="str">
        <f t="shared" si="255"/>
        <v>USA</v>
      </c>
      <c r="AA461" s="87" t="str">
        <f t="shared" si="256"/>
        <v>USA</v>
      </c>
      <c r="AB461" s="82" cm="1">
        <f t="array" ref="AB461">VLOOKUP(B461,'GDP per Capita'!$T$2:$V$4235,COLUMN('GDP per Capita'!$V:$V)-COLUMN('GDP per Capita'!$S:$S),FALSE)</f>
        <v>63809.64</v>
      </c>
      <c r="AC461" s="82">
        <f t="shared" si="260"/>
        <v>63809.64</v>
      </c>
      <c r="AD461" s="82">
        <f t="shared" si="261"/>
        <v>63809.64</v>
      </c>
      <c r="AE461" s="88">
        <f t="shared" si="257"/>
        <v>2.4633202285537746E-2</v>
      </c>
    </row>
    <row r="462" spans="1:31">
      <c r="A462" s="77" t="s">
        <v>923</v>
      </c>
      <c r="B462" s="77">
        <v>461</v>
      </c>
      <c r="C462" s="77" t="s">
        <v>29</v>
      </c>
      <c r="D462" s="77" t="s">
        <v>29</v>
      </c>
      <c r="E462" s="77">
        <v>2020</v>
      </c>
      <c r="F462" s="77">
        <v>38.029305999999998</v>
      </c>
      <c r="G462" s="77">
        <v>-78.476678100000001</v>
      </c>
      <c r="H462" s="77">
        <v>0</v>
      </c>
      <c r="I462" s="77" t="s">
        <v>881</v>
      </c>
      <c r="J462" s="77">
        <v>43.074761000000002</v>
      </c>
      <c r="K462" s="77">
        <v>-89.383761300000003</v>
      </c>
      <c r="L462" s="77">
        <v>2155.09100284238</v>
      </c>
      <c r="M462" s="77">
        <v>0.44620020835491397</v>
      </c>
      <c r="N462" s="77">
        <v>0</v>
      </c>
      <c r="O462" s="77">
        <v>413.77747254573802</v>
      </c>
      <c r="P462" s="87" cm="1">
        <f t="array" ref="P462">IF($X462="Non-local",VLOOKUP($E462,$AI$64:$AW$68,COLUMN($AW:$AW)-COLUMN($AH:$AH),FALSE),IF($X462="Unknown",VLOOKUP($E462,$AI$71:$AW$75,COLUMN($AW:$AW)-COLUMN($AH:$AH),FALSE),0))</f>
        <v>224</v>
      </c>
      <c r="Q462" s="87" cm="1">
        <f t="array" ref="Q462">IF($X462="Non-local",VLOOKUP($E462,$AI$40:$AW$44,COLUMN($AW:$AW)-COLUMN($AH:$AH),FALSE),IF($X462="Unknown",VLOOKUP($E462,$AI$47:$AW$51,COLUMN($AW:$AW)-COLUMN($AH:$AH),FALSE),0))</f>
        <v>470.18520000000001</v>
      </c>
      <c r="R462" s="87" cm="1">
        <f t="array" ref="R462">IF($X462="Non-local",VLOOKUP($E462,$AI$88:$AW$92,COLUMN($AW:$AW)-COLUMN($AH:$AH),FALSE),IF($X462="Unknown",VLOOKUP($E462,$AI$95:$AW$99,COLUMN($AW:$AW)-COLUMN($AH:$AH),FALSE),0))</f>
        <v>0.13052013767768686</v>
      </c>
      <c r="S462" s="87" cm="1">
        <f t="array" ref="S462">VLOOKUP($E462,$AI$111:$AW$115,COLUMN($AW:$AW)-COLUMN($AH:$AH),FALSE)</f>
        <v>410.28773999999999</v>
      </c>
      <c r="T462" s="104">
        <f t="shared" si="253"/>
        <v>0.57672034603260081</v>
      </c>
      <c r="U462" s="104">
        <f t="shared" si="254"/>
        <v>1518.2504125457378</v>
      </c>
      <c r="V462" s="87" cm="1">
        <f t="array" ref="V462">VLOOKUP($E462,$AI$118:$AW$122,COLUMN($AW:$AW)-COLUMN($AH:$AH),FALSE)</f>
        <v>161.75600000000003</v>
      </c>
      <c r="W462" s="87" t="str">
        <f t="shared" si="258"/>
        <v>Domestic</v>
      </c>
      <c r="X462" s="87" t="str">
        <f t="shared" si="259"/>
        <v>Non-local</v>
      </c>
      <c r="Y462" s="104"/>
      <c r="Z462" s="87" t="str">
        <f t="shared" si="255"/>
        <v>USA</v>
      </c>
      <c r="AA462" s="87" t="str">
        <f t="shared" si="256"/>
        <v>USA</v>
      </c>
      <c r="AB462" s="82" cm="1">
        <f t="array" ref="AB462">VLOOKUP(B462,'GDP per Capita'!$T$2:$V$4235,COLUMN('GDP per Capita'!$V:$V)-COLUMN('GDP per Capita'!$S:$S),FALSE)</f>
        <v>63809.64</v>
      </c>
      <c r="AC462" s="82">
        <f t="shared" si="260"/>
        <v>63809.64</v>
      </c>
      <c r="AD462" s="82">
        <f t="shared" si="261"/>
        <v>63809.64</v>
      </c>
      <c r="AE462" s="88">
        <f t="shared" si="257"/>
        <v>2.379343328916662E-2</v>
      </c>
    </row>
    <row r="463" spans="1:31">
      <c r="A463" s="77" t="s">
        <v>1112</v>
      </c>
      <c r="B463" s="77">
        <v>462</v>
      </c>
      <c r="C463" s="77" t="s">
        <v>29</v>
      </c>
      <c r="D463" s="77" t="s">
        <v>29</v>
      </c>
      <c r="E463" s="77">
        <v>2020</v>
      </c>
      <c r="F463" s="77">
        <v>40.498515999999903</v>
      </c>
      <c r="G463" s="77">
        <v>-74.695162474801194</v>
      </c>
      <c r="H463" s="77">
        <v>0</v>
      </c>
      <c r="I463" s="77" t="s">
        <v>881</v>
      </c>
      <c r="J463" s="77">
        <v>43.074761000000002</v>
      </c>
      <c r="K463" s="77">
        <v>-89.383761300000003</v>
      </c>
      <c r="L463" s="77">
        <v>2498.5845651775098</v>
      </c>
      <c r="M463" s="77">
        <v>0.49155673863728</v>
      </c>
      <c r="N463" s="77">
        <v>0</v>
      </c>
      <c r="O463" s="77">
        <v>479.72823651408299</v>
      </c>
      <c r="P463" s="87" cm="1">
        <f t="array" ref="P463">IF($X463="Non-local",VLOOKUP($E463,$AI$64:$AW$68,COLUMN($AW:$AW)-COLUMN($AH:$AH),FALSE),IF($X463="Unknown",VLOOKUP($E463,$AI$71:$AW$75,COLUMN($AW:$AW)-COLUMN($AH:$AH),FALSE),0))</f>
        <v>224</v>
      </c>
      <c r="Q463" s="87" cm="1">
        <f t="array" ref="Q463">IF($X463="Non-local",VLOOKUP($E463,$AI$40:$AW$44,COLUMN($AW:$AW)-COLUMN($AH:$AH),FALSE),IF($X463="Unknown",VLOOKUP($E463,$AI$47:$AW$51,COLUMN($AW:$AW)-COLUMN($AH:$AH),FALSE),0))</f>
        <v>470.18520000000001</v>
      </c>
      <c r="R463" s="87" cm="1">
        <f t="array" ref="R463">IF($X463="Non-local",VLOOKUP($E463,$AI$88:$AW$92,COLUMN($AW:$AW)-COLUMN($AH:$AH),FALSE),IF($X463="Unknown",VLOOKUP($E463,$AI$95:$AW$99,COLUMN($AW:$AW)-COLUMN($AH:$AH),FALSE),0))</f>
        <v>0.13052013767768686</v>
      </c>
      <c r="S463" s="87" cm="1">
        <f t="array" ref="S463">VLOOKUP($E463,$AI$111:$AW$115,COLUMN($AW:$AW)-COLUMN($AH:$AH),FALSE)</f>
        <v>410.28773999999999</v>
      </c>
      <c r="T463" s="104">
        <f t="shared" si="253"/>
        <v>0.62207687631496689</v>
      </c>
      <c r="U463" s="104">
        <f t="shared" si="254"/>
        <v>1584.201176514083</v>
      </c>
      <c r="V463" s="87" cm="1">
        <f t="array" ref="V463">VLOOKUP($E463,$AI$118:$AW$122,COLUMN($AW:$AW)-COLUMN($AH:$AH),FALSE)</f>
        <v>161.75600000000003</v>
      </c>
      <c r="W463" s="87" t="str">
        <f t="shared" si="258"/>
        <v>Domestic</v>
      </c>
      <c r="X463" s="87" t="str">
        <f t="shared" si="259"/>
        <v>Non-local</v>
      </c>
      <c r="Y463" s="104"/>
      <c r="Z463" s="87" t="str">
        <f t="shared" si="255"/>
        <v>USA</v>
      </c>
      <c r="AA463" s="87" t="str">
        <f t="shared" si="256"/>
        <v>USA</v>
      </c>
      <c r="AB463" s="82" cm="1">
        <f t="array" ref="AB463">VLOOKUP(B463,'GDP per Capita'!$T$2:$V$4235,COLUMN('GDP per Capita'!$V:$V)-COLUMN('GDP per Capita'!$S:$S),FALSE)</f>
        <v>63809.64</v>
      </c>
      <c r="AC463" s="82">
        <f t="shared" si="260"/>
        <v>63809.64</v>
      </c>
      <c r="AD463" s="82">
        <f t="shared" si="261"/>
        <v>63809.64</v>
      </c>
      <c r="AE463" s="88">
        <f t="shared" si="257"/>
        <v>2.4826988155928837E-2</v>
      </c>
    </row>
    <row r="464" spans="1:31">
      <c r="A464" s="77" t="s">
        <v>971</v>
      </c>
      <c r="B464" s="77">
        <v>463</v>
      </c>
      <c r="C464" s="77" t="s">
        <v>29</v>
      </c>
      <c r="D464" s="77" t="s">
        <v>29</v>
      </c>
      <c r="E464" s="77">
        <v>2020</v>
      </c>
      <c r="F464" s="77">
        <v>40.7127281</v>
      </c>
      <c r="G464" s="77">
        <v>-74.006015199999993</v>
      </c>
      <c r="H464" s="77">
        <v>0</v>
      </c>
      <c r="I464" s="77" t="s">
        <v>881</v>
      </c>
      <c r="J464" s="77">
        <v>43.074761000000002</v>
      </c>
      <c r="K464" s="77">
        <v>-89.383761300000003</v>
      </c>
      <c r="L464" s="77">
        <v>2595.3692296520098</v>
      </c>
      <c r="M464" s="77">
        <v>0.50433664791786104</v>
      </c>
      <c r="N464" s="77">
        <v>0</v>
      </c>
      <c r="O464" s="77">
        <v>498.31089209318702</v>
      </c>
      <c r="P464" s="87" cm="1">
        <f t="array" ref="P464">IF($X464="Non-local",VLOOKUP($E464,$AI$64:$AW$68,COLUMN($AW:$AW)-COLUMN($AH:$AH),FALSE),IF($X464="Unknown",VLOOKUP($E464,$AI$71:$AW$75,COLUMN($AW:$AW)-COLUMN($AH:$AH),FALSE),0))</f>
        <v>224</v>
      </c>
      <c r="Q464" s="87" cm="1">
        <f t="array" ref="Q464">IF($X464="Non-local",VLOOKUP($E464,$AI$40:$AW$44,COLUMN($AW:$AW)-COLUMN($AH:$AH),FALSE),IF($X464="Unknown",VLOOKUP($E464,$AI$47:$AW$51,COLUMN($AW:$AW)-COLUMN($AH:$AH),FALSE),0))</f>
        <v>470.18520000000001</v>
      </c>
      <c r="R464" s="87" cm="1">
        <f t="array" ref="R464">IF($X464="Non-local",VLOOKUP($E464,$AI$88:$AW$92,COLUMN($AW:$AW)-COLUMN($AH:$AH),FALSE),IF($X464="Unknown",VLOOKUP($E464,$AI$95:$AW$99,COLUMN($AW:$AW)-COLUMN($AH:$AH),FALSE),0))</f>
        <v>0.13052013767768686</v>
      </c>
      <c r="S464" s="87" cm="1">
        <f t="array" ref="S464">VLOOKUP($E464,$AI$111:$AW$115,COLUMN($AW:$AW)-COLUMN($AH:$AH),FALSE)</f>
        <v>410.28773999999999</v>
      </c>
      <c r="T464" s="104">
        <f t="shared" si="253"/>
        <v>0.63485678559554792</v>
      </c>
      <c r="U464" s="104">
        <f t="shared" si="254"/>
        <v>1602.7838320931871</v>
      </c>
      <c r="V464" s="87" cm="1">
        <f t="array" ref="V464">VLOOKUP($E464,$AI$118:$AW$122,COLUMN($AW:$AW)-COLUMN($AH:$AH),FALSE)</f>
        <v>161.75600000000003</v>
      </c>
      <c r="W464" s="87" t="str">
        <f t="shared" si="258"/>
        <v>Domestic</v>
      </c>
      <c r="X464" s="87" t="str">
        <f t="shared" si="259"/>
        <v>Non-local</v>
      </c>
      <c r="Y464" s="104"/>
      <c r="Z464" s="87" t="str">
        <f t="shared" si="255"/>
        <v>USA</v>
      </c>
      <c r="AA464" s="87" t="str">
        <f t="shared" si="256"/>
        <v>USA</v>
      </c>
      <c r="AB464" s="82" cm="1">
        <f t="array" ref="AB464">VLOOKUP(B464,'GDP per Capita'!$T$2:$V$4235,COLUMN('GDP per Capita'!$V:$V)-COLUMN('GDP per Capita'!$S:$S),FALSE)</f>
        <v>63809.64</v>
      </c>
      <c r="AC464" s="82">
        <f t="shared" si="260"/>
        <v>63809.64</v>
      </c>
      <c r="AD464" s="82">
        <f t="shared" si="261"/>
        <v>63809.64</v>
      </c>
      <c r="AE464" s="88">
        <f t="shared" si="257"/>
        <v>2.5118208347409375E-2</v>
      </c>
    </row>
    <row r="465" spans="1:31">
      <c r="A465" s="77" t="s">
        <v>1113</v>
      </c>
      <c r="B465" s="77">
        <v>464</v>
      </c>
      <c r="C465" s="77" t="s">
        <v>320</v>
      </c>
      <c r="D465" s="77" t="s">
        <v>28</v>
      </c>
      <c r="E465" s="77">
        <v>2020</v>
      </c>
      <c r="F465" s="77">
        <v>45.432514099999999</v>
      </c>
      <c r="G465" s="77">
        <v>-73.629266700000002</v>
      </c>
      <c r="H465" s="77">
        <v>0</v>
      </c>
      <c r="I465" s="77" t="s">
        <v>881</v>
      </c>
      <c r="J465" s="77">
        <v>43.074761000000002</v>
      </c>
      <c r="K465" s="77">
        <v>-89.383761300000003</v>
      </c>
      <c r="L465" s="77">
        <v>2559.2564513134198</v>
      </c>
      <c r="M465" s="77">
        <v>0.49956814421386198</v>
      </c>
      <c r="N465" s="77">
        <v>0</v>
      </c>
      <c r="O465" s="77">
        <v>491.37723865217703</v>
      </c>
      <c r="P465" s="87" cm="1">
        <f t="array" ref="P465">IF($X465="Non-local",VLOOKUP($E465,$AI$64:$AW$68,COLUMN($AW:$AW)-COLUMN($AH:$AH),FALSE),IF($X465="Unknown",VLOOKUP($E465,$AI$71:$AW$75,COLUMN($AW:$AW)-COLUMN($AH:$AH),FALSE),0))</f>
        <v>224</v>
      </c>
      <c r="Q465" s="87" cm="1">
        <f t="array" ref="Q465">IF($X465="Non-local",VLOOKUP($E465,$AI$40:$AW$44,COLUMN($AW:$AW)-COLUMN($AH:$AH),FALSE),IF($X465="Unknown",VLOOKUP($E465,$AI$47:$AW$51,COLUMN($AW:$AW)-COLUMN($AH:$AH),FALSE),0))</f>
        <v>470.18520000000001</v>
      </c>
      <c r="R465" s="87" cm="1">
        <f t="array" ref="R465">IF($X465="Non-local",VLOOKUP($E465,$AI$88:$AW$92,COLUMN($AW:$AW)-COLUMN($AH:$AH),FALSE),IF($X465="Unknown",VLOOKUP($E465,$AI$95:$AW$99,COLUMN($AW:$AW)-COLUMN($AH:$AH),FALSE),0))</f>
        <v>0.13052013767768686</v>
      </c>
      <c r="S465" s="87" cm="1">
        <f t="array" ref="S465">VLOOKUP($E465,$AI$111:$AW$115,COLUMN($AW:$AW)-COLUMN($AH:$AH),FALSE)</f>
        <v>410.28773999999999</v>
      </c>
      <c r="T465" s="104">
        <f t="shared" si="253"/>
        <v>0.63008828189154886</v>
      </c>
      <c r="U465" s="104">
        <f t="shared" si="254"/>
        <v>1595.8501786521772</v>
      </c>
      <c r="V465" s="87" cm="1">
        <f t="array" ref="V465">VLOOKUP($E465,$AI$118:$AW$122,COLUMN($AW:$AW)-COLUMN($AH:$AH),FALSE)</f>
        <v>161.75600000000003</v>
      </c>
      <c r="W465" s="87" t="str">
        <f t="shared" si="258"/>
        <v>International</v>
      </c>
      <c r="X465" s="87" t="str">
        <f t="shared" si="259"/>
        <v>Non-local</v>
      </c>
      <c r="Y465" s="104"/>
      <c r="Z465" s="87" t="str">
        <f t="shared" si="255"/>
        <v>Canada</v>
      </c>
      <c r="AA465" s="87" t="str">
        <f t="shared" si="256"/>
        <v>Other Americas</v>
      </c>
      <c r="AB465" s="82" cm="1">
        <f t="array" ref="AB465">VLOOKUP(B465,'GDP per Capita'!$T$2:$V$4235,COLUMN('GDP per Capita'!$V:$V)-COLUMN('GDP per Capita'!$S:$S),FALSE)</f>
        <v>49196.49</v>
      </c>
      <c r="AC465" s="82">
        <f t="shared" si="260"/>
        <v>49196.49</v>
      </c>
      <c r="AD465" s="82">
        <f t="shared" si="261"/>
        <v>49196.49</v>
      </c>
      <c r="AE465" s="88">
        <f t="shared" si="257"/>
        <v>3.2438293436222322E-2</v>
      </c>
    </row>
    <row r="466" spans="1:31">
      <c r="A466" s="77" t="s">
        <v>927</v>
      </c>
      <c r="B466" s="77">
        <v>465</v>
      </c>
      <c r="C466" s="77" t="s">
        <v>29</v>
      </c>
      <c r="D466" s="77" t="s">
        <v>29</v>
      </c>
      <c r="E466" s="77">
        <v>2020</v>
      </c>
      <c r="F466" s="77">
        <v>34.147645199999999</v>
      </c>
      <c r="G466" s="77">
        <v>-118.1444779</v>
      </c>
      <c r="H466" s="77">
        <v>0</v>
      </c>
      <c r="I466" s="77" t="s">
        <v>881</v>
      </c>
      <c r="J466" s="77">
        <v>43.074761000000002</v>
      </c>
      <c r="K466" s="77">
        <v>-89.383761300000003</v>
      </c>
      <c r="L466" s="77">
        <v>5344.7305889170102</v>
      </c>
      <c r="M466" s="77">
        <v>0.923184194272757</v>
      </c>
      <c r="N466" s="77">
        <v>0</v>
      </c>
      <c r="O466" s="77">
        <v>641.367670670042</v>
      </c>
      <c r="P466" s="87" cm="1">
        <f t="array" ref="P466">IF($X466="Non-local",VLOOKUP($E466,$AI$64:$AW$68,COLUMN($AW:$AW)-COLUMN($AH:$AH),FALSE),IF($X466="Unknown",VLOOKUP($E466,$AI$71:$AW$75,COLUMN($AW:$AW)-COLUMN($AH:$AH),FALSE),0))</f>
        <v>224</v>
      </c>
      <c r="Q466" s="87" cm="1">
        <f t="array" ref="Q466">IF($X466="Non-local",VLOOKUP($E466,$AI$40:$AW$44,COLUMN($AW:$AW)-COLUMN($AH:$AH),FALSE),IF($X466="Unknown",VLOOKUP($E466,$AI$47:$AW$51,COLUMN($AW:$AW)-COLUMN($AH:$AH),FALSE),0))</f>
        <v>470.18520000000001</v>
      </c>
      <c r="R466" s="87" cm="1">
        <f t="array" ref="R466">IF($X466="Non-local",VLOOKUP($E466,$AI$88:$AW$92,COLUMN($AW:$AW)-COLUMN($AH:$AH),FALSE),IF($X466="Unknown",VLOOKUP($E466,$AI$95:$AW$99,COLUMN($AW:$AW)-COLUMN($AH:$AH),FALSE),0))</f>
        <v>0.13052013767768686</v>
      </c>
      <c r="S466" s="87" cm="1">
        <f t="array" ref="S466">VLOOKUP($E466,$AI$111:$AW$115,COLUMN($AW:$AW)-COLUMN($AH:$AH),FALSE)</f>
        <v>410.28773999999999</v>
      </c>
      <c r="T466" s="104">
        <f t="shared" si="253"/>
        <v>1.0537043319504438</v>
      </c>
      <c r="U466" s="104">
        <f t="shared" si="254"/>
        <v>1745.840610670042</v>
      </c>
      <c r="V466" s="87" cm="1">
        <f t="array" ref="V466">VLOOKUP($E466,$AI$118:$AW$122,COLUMN($AW:$AW)-COLUMN($AH:$AH),FALSE)</f>
        <v>161.75600000000003</v>
      </c>
      <c r="W466" s="87" t="str">
        <f t="shared" si="258"/>
        <v>Domestic</v>
      </c>
      <c r="X466" s="87" t="str">
        <f t="shared" si="259"/>
        <v>Non-local</v>
      </c>
      <c r="Y466" s="104"/>
      <c r="Z466" s="87" t="str">
        <f t="shared" si="255"/>
        <v>USA</v>
      </c>
      <c r="AA466" s="87" t="str">
        <f t="shared" si="256"/>
        <v>USA</v>
      </c>
      <c r="AB466" s="82" cm="1">
        <f t="array" ref="AB466">VLOOKUP(B466,'GDP per Capita'!$T$2:$V$4235,COLUMN('GDP per Capita'!$V:$V)-COLUMN('GDP per Capita'!$S:$S),FALSE)</f>
        <v>63809.64</v>
      </c>
      <c r="AC466" s="82">
        <f t="shared" si="260"/>
        <v>63809.64</v>
      </c>
      <c r="AD466" s="82">
        <f t="shared" si="261"/>
        <v>63809.64</v>
      </c>
      <c r="AE466" s="88">
        <f t="shared" si="257"/>
        <v>2.7360138854725432E-2</v>
      </c>
    </row>
    <row r="467" spans="1:31">
      <c r="A467" s="77" t="s">
        <v>882</v>
      </c>
      <c r="B467" s="77">
        <v>466</v>
      </c>
      <c r="C467" s="77" t="s">
        <v>29</v>
      </c>
      <c r="D467" s="77" t="s">
        <v>29</v>
      </c>
      <c r="E467" s="77">
        <v>2020</v>
      </c>
      <c r="F467" s="77">
        <v>39.004607</v>
      </c>
      <c r="G467" s="77">
        <v>-76.875683800000004</v>
      </c>
      <c r="H467" s="77">
        <v>0</v>
      </c>
      <c r="I467" s="77" t="s">
        <v>881</v>
      </c>
      <c r="J467" s="77">
        <v>43.074761000000002</v>
      </c>
      <c r="K467" s="77">
        <v>-89.383761300000003</v>
      </c>
      <c r="L467" s="77">
        <v>2282.0367426028702</v>
      </c>
      <c r="M467" s="77">
        <v>0.462962730046795</v>
      </c>
      <c r="N467" s="77">
        <v>0</v>
      </c>
      <c r="O467" s="77">
        <v>438.15105457975199</v>
      </c>
      <c r="P467" s="87" cm="1">
        <f t="array" ref="P467">IF($X467="Non-local",VLOOKUP($E467,$AI$64:$AW$68,COLUMN($AW:$AW)-COLUMN($AH:$AH),FALSE),IF($X467="Unknown",VLOOKUP($E467,$AI$71:$AW$75,COLUMN($AW:$AW)-COLUMN($AH:$AH),FALSE),0))</f>
        <v>224</v>
      </c>
      <c r="Q467" s="87" cm="1">
        <f t="array" ref="Q467">IF($X467="Non-local",VLOOKUP($E467,$AI$40:$AW$44,COLUMN($AW:$AW)-COLUMN($AH:$AH),FALSE),IF($X467="Unknown",VLOOKUP($E467,$AI$47:$AW$51,COLUMN($AW:$AW)-COLUMN($AH:$AH),FALSE),0))</f>
        <v>470.18520000000001</v>
      </c>
      <c r="R467" s="87" cm="1">
        <f t="array" ref="R467">IF($X467="Non-local",VLOOKUP($E467,$AI$88:$AW$92,COLUMN($AW:$AW)-COLUMN($AH:$AH),FALSE),IF($X467="Unknown",VLOOKUP($E467,$AI$95:$AW$99,COLUMN($AW:$AW)-COLUMN($AH:$AH),FALSE),0))</f>
        <v>0.13052013767768686</v>
      </c>
      <c r="S467" s="87" cm="1">
        <f t="array" ref="S467">VLOOKUP($E467,$AI$111:$AW$115,COLUMN($AW:$AW)-COLUMN($AH:$AH),FALSE)</f>
        <v>410.28773999999999</v>
      </c>
      <c r="T467" s="104">
        <f t="shared" si="253"/>
        <v>0.59348286772448189</v>
      </c>
      <c r="U467" s="104">
        <f t="shared" si="254"/>
        <v>1542.623994579752</v>
      </c>
      <c r="V467" s="87" cm="1">
        <f t="array" ref="V467">VLOOKUP($E467,$AI$118:$AW$122,COLUMN($AW:$AW)-COLUMN($AH:$AH),FALSE)</f>
        <v>161.75600000000003</v>
      </c>
      <c r="W467" s="87" t="str">
        <f t="shared" si="258"/>
        <v>Domestic</v>
      </c>
      <c r="X467" s="87" t="str">
        <f t="shared" si="259"/>
        <v>Non-local</v>
      </c>
      <c r="Y467" s="104"/>
      <c r="Z467" s="87" t="str">
        <f t="shared" si="255"/>
        <v>USA</v>
      </c>
      <c r="AA467" s="87" t="str">
        <f t="shared" si="256"/>
        <v>USA</v>
      </c>
      <c r="AB467" s="82" cm="1">
        <f t="array" ref="AB467">VLOOKUP(B467,'GDP per Capita'!$T$2:$V$4235,COLUMN('GDP per Capita'!$V:$V)-COLUMN('GDP per Capita'!$S:$S),FALSE)</f>
        <v>63809.64</v>
      </c>
      <c r="AC467" s="82">
        <f t="shared" si="260"/>
        <v>63809.64</v>
      </c>
      <c r="AD467" s="82">
        <f t="shared" si="261"/>
        <v>63809.64</v>
      </c>
      <c r="AE467" s="88">
        <f t="shared" si="257"/>
        <v>2.4175406640434768E-2</v>
      </c>
    </row>
    <row r="468" spans="1:31">
      <c r="A468" s="77" t="s">
        <v>1114</v>
      </c>
      <c r="B468" s="77">
        <v>467</v>
      </c>
      <c r="C468" s="77" t="s">
        <v>29</v>
      </c>
      <c r="D468" s="77" t="s">
        <v>29</v>
      </c>
      <c r="E468" s="77">
        <v>2020</v>
      </c>
      <c r="F468" s="77">
        <v>33.415111699999997</v>
      </c>
      <c r="G468" s="77">
        <v>-111.8314773</v>
      </c>
      <c r="H468" s="77">
        <v>0</v>
      </c>
      <c r="I468" s="77" t="s">
        <v>881</v>
      </c>
      <c r="J468" s="77">
        <v>43.074761000000002</v>
      </c>
      <c r="K468" s="77">
        <v>-89.383761300000003</v>
      </c>
      <c r="L468" s="77">
        <v>4450.4175385937697</v>
      </c>
      <c r="M468" s="77">
        <v>0.79382765686507495</v>
      </c>
      <c r="N468" s="77">
        <v>0</v>
      </c>
      <c r="O468" s="77">
        <v>534.050104631252</v>
      </c>
      <c r="P468" s="87" cm="1">
        <f t="array" ref="P468">IF($X468="Non-local",VLOOKUP($E468,$AI$64:$AW$68,COLUMN($AW:$AW)-COLUMN($AH:$AH),FALSE),IF($X468="Unknown",VLOOKUP($E468,$AI$71:$AW$75,COLUMN($AW:$AW)-COLUMN($AH:$AH),FALSE),0))</f>
        <v>224</v>
      </c>
      <c r="Q468" s="87" cm="1">
        <f t="array" ref="Q468">IF($X468="Non-local",VLOOKUP($E468,$AI$40:$AW$44,COLUMN($AW:$AW)-COLUMN($AH:$AH),FALSE),IF($X468="Unknown",VLOOKUP($E468,$AI$47:$AW$51,COLUMN($AW:$AW)-COLUMN($AH:$AH),FALSE),0))</f>
        <v>470.18520000000001</v>
      </c>
      <c r="R468" s="87" cm="1">
        <f t="array" ref="R468">IF($X468="Non-local",VLOOKUP($E468,$AI$88:$AW$92,COLUMN($AW:$AW)-COLUMN($AH:$AH),FALSE),IF($X468="Unknown",VLOOKUP($E468,$AI$95:$AW$99,COLUMN($AW:$AW)-COLUMN($AH:$AH),FALSE),0))</f>
        <v>0.13052013767768686</v>
      </c>
      <c r="S468" s="87" cm="1">
        <f t="array" ref="S468">VLOOKUP($E468,$AI$111:$AW$115,COLUMN($AW:$AW)-COLUMN($AH:$AH),FALSE)</f>
        <v>410.28773999999999</v>
      </c>
      <c r="T468" s="104">
        <f t="shared" si="253"/>
        <v>0.92434779454276184</v>
      </c>
      <c r="U468" s="104">
        <f t="shared" si="254"/>
        <v>1638.5230446312519</v>
      </c>
      <c r="V468" s="87" cm="1">
        <f t="array" ref="V468">VLOOKUP($E468,$AI$118:$AW$122,COLUMN($AW:$AW)-COLUMN($AH:$AH),FALSE)</f>
        <v>161.75600000000003</v>
      </c>
      <c r="W468" s="87" t="str">
        <f t="shared" si="258"/>
        <v>Domestic</v>
      </c>
      <c r="X468" s="87" t="str">
        <f t="shared" si="259"/>
        <v>Non-local</v>
      </c>
      <c r="Y468" s="104"/>
      <c r="Z468" s="87" t="str">
        <f t="shared" si="255"/>
        <v>USA</v>
      </c>
      <c r="AA468" s="87" t="str">
        <f t="shared" si="256"/>
        <v>USA</v>
      </c>
      <c r="AB468" s="82" cm="1">
        <f t="array" ref="AB468">VLOOKUP(B468,'GDP per Capita'!$T$2:$V$4235,COLUMN('GDP per Capita'!$V:$V)-COLUMN('GDP per Capita'!$S:$S),FALSE)</f>
        <v>63809.64</v>
      </c>
      <c r="AC468" s="82">
        <f t="shared" si="260"/>
        <v>63809.64</v>
      </c>
      <c r="AD468" s="82">
        <f t="shared" si="261"/>
        <v>63809.64</v>
      </c>
      <c r="AE468" s="88">
        <f t="shared" si="257"/>
        <v>2.5678299464332536E-2</v>
      </c>
    </row>
    <row r="469" spans="1:31">
      <c r="A469" s="77" t="s">
        <v>1027</v>
      </c>
      <c r="B469" s="77">
        <v>468</v>
      </c>
      <c r="C469" s="77" t="s">
        <v>29</v>
      </c>
      <c r="D469" s="77" t="s">
        <v>29</v>
      </c>
      <c r="E469" s="77">
        <v>2020</v>
      </c>
      <c r="F469" s="77">
        <v>20.020451999999999</v>
      </c>
      <c r="G469" s="77">
        <v>-155.66390999999999</v>
      </c>
      <c r="H469" s="77">
        <v>0</v>
      </c>
      <c r="I469" s="77" t="s">
        <v>881</v>
      </c>
      <c r="J469" s="77">
        <v>43.074761000000002</v>
      </c>
      <c r="K469" s="77">
        <v>-89.383761300000003</v>
      </c>
      <c r="L469" s="77">
        <v>13197.3271503903</v>
      </c>
      <c r="M469" s="77">
        <v>2.0401934515596301</v>
      </c>
      <c r="N469" s="77">
        <v>0</v>
      </c>
      <c r="O469" s="77">
        <v>1385.7193507909799</v>
      </c>
      <c r="P469" s="87" cm="1">
        <f t="array" ref="P469">IF($X469="Non-local",VLOOKUP($E469,$AI$64:$AW$68,COLUMN($AW:$AW)-COLUMN($AH:$AH),FALSE),IF($X469="Unknown",VLOOKUP($E469,$AI$71:$AW$75,COLUMN($AW:$AW)-COLUMN($AH:$AH),FALSE),0))</f>
        <v>224</v>
      </c>
      <c r="Q469" s="87" cm="1">
        <f t="array" ref="Q469">IF($X469="Non-local",VLOOKUP($E469,$AI$40:$AW$44,COLUMN($AW:$AW)-COLUMN($AH:$AH),FALSE),IF($X469="Unknown",VLOOKUP($E469,$AI$47:$AW$51,COLUMN($AW:$AW)-COLUMN($AH:$AH),FALSE),0))</f>
        <v>470.18520000000001</v>
      </c>
      <c r="R469" s="87" cm="1">
        <f t="array" ref="R469">IF($X469="Non-local",VLOOKUP($E469,$AI$88:$AW$92,COLUMN($AW:$AW)-COLUMN($AH:$AH),FALSE),IF($X469="Unknown",VLOOKUP($E469,$AI$95:$AW$99,COLUMN($AW:$AW)-COLUMN($AH:$AH),FALSE),0))</f>
        <v>0.13052013767768686</v>
      </c>
      <c r="S469" s="87" cm="1">
        <f t="array" ref="S469">VLOOKUP($E469,$AI$111:$AW$115,COLUMN($AW:$AW)-COLUMN($AH:$AH),FALSE)</f>
        <v>410.28773999999999</v>
      </c>
      <c r="T469" s="104">
        <f t="shared" si="253"/>
        <v>2.1707135892373168</v>
      </c>
      <c r="U469" s="104">
        <f t="shared" si="254"/>
        <v>2490.1922907909802</v>
      </c>
      <c r="V469" s="87" cm="1">
        <f t="array" ref="V469">VLOOKUP($E469,$AI$118:$AW$122,COLUMN($AW:$AW)-COLUMN($AH:$AH),FALSE)</f>
        <v>161.75600000000003</v>
      </c>
      <c r="W469" s="87" t="str">
        <f t="shared" si="258"/>
        <v>Domestic</v>
      </c>
      <c r="X469" s="87" t="str">
        <f t="shared" si="259"/>
        <v>Non-local</v>
      </c>
      <c r="Y469" s="104"/>
      <c r="Z469" s="87" t="str">
        <f t="shared" si="255"/>
        <v>USA</v>
      </c>
      <c r="AA469" s="87" t="str">
        <f t="shared" si="256"/>
        <v>USA</v>
      </c>
      <c r="AB469" s="82" cm="1">
        <f t="array" ref="AB469">VLOOKUP(B469,'GDP per Capita'!$T$2:$V$4235,COLUMN('GDP per Capita'!$V:$V)-COLUMN('GDP per Capita'!$S:$S),FALSE)</f>
        <v>63809.64</v>
      </c>
      <c r="AC469" s="82">
        <f t="shared" si="260"/>
        <v>63809.64</v>
      </c>
      <c r="AD469" s="82">
        <f t="shared" si="261"/>
        <v>63809.64</v>
      </c>
      <c r="AE469" s="88">
        <f t="shared" si="257"/>
        <v>3.9025330511047868E-2</v>
      </c>
    </row>
    <row r="470" spans="1:31">
      <c r="A470" s="77" t="s">
        <v>1115</v>
      </c>
      <c r="B470" s="77">
        <v>469</v>
      </c>
      <c r="C470" s="77" t="s">
        <v>29</v>
      </c>
      <c r="D470" s="77" t="s">
        <v>29</v>
      </c>
      <c r="E470" s="77">
        <v>2020</v>
      </c>
      <c r="F470" s="77">
        <v>42.075731500000003</v>
      </c>
      <c r="G470" s="77">
        <v>-87.719376799999907</v>
      </c>
      <c r="H470" s="77">
        <v>0</v>
      </c>
      <c r="I470" s="77" t="s">
        <v>881</v>
      </c>
      <c r="J470" s="77">
        <v>43.074761000000002</v>
      </c>
      <c r="K470" s="77">
        <v>-89.383761300000003</v>
      </c>
      <c r="L470" s="77">
        <v>351.63386227433301</v>
      </c>
      <c r="M470" s="77">
        <v>0.208063115324568</v>
      </c>
      <c r="N470" s="77">
        <v>0</v>
      </c>
      <c r="O470" s="77">
        <v>67.513701556672004</v>
      </c>
      <c r="P470" s="87" cm="1">
        <f t="array" ref="P470">IF($X470="Non-local",VLOOKUP($E470,$AI$64:$AW$68,COLUMN($AW:$AW)-COLUMN($AH:$AH),FALSE),IF($X470="Unknown",VLOOKUP($E470,$AI$71:$AW$75,COLUMN($AW:$AW)-COLUMN($AH:$AH),FALSE),0))</f>
        <v>224</v>
      </c>
      <c r="Q470" s="87" cm="1">
        <f t="array" ref="Q470">IF($X470="Non-local",VLOOKUP($E470,$AI$40:$AW$44,COLUMN($AW:$AW)-COLUMN($AH:$AH),FALSE),IF($X470="Unknown",VLOOKUP($E470,$AI$47:$AW$51,COLUMN($AW:$AW)-COLUMN($AH:$AH),FALSE),0))</f>
        <v>470.18520000000001</v>
      </c>
      <c r="R470" s="87" cm="1">
        <f t="array" ref="R470">IF($X470="Non-local",VLOOKUP($E470,$AI$88:$AW$92,COLUMN($AW:$AW)-COLUMN($AH:$AH),FALSE),IF($X470="Unknown",VLOOKUP($E470,$AI$95:$AW$99,COLUMN($AW:$AW)-COLUMN($AH:$AH),FALSE),0))</f>
        <v>0.13052013767768686</v>
      </c>
      <c r="S470" s="87" cm="1">
        <f t="array" ref="S470">VLOOKUP($E470,$AI$111:$AW$115,COLUMN($AW:$AW)-COLUMN($AH:$AH),FALSE)</f>
        <v>410.28773999999999</v>
      </c>
      <c r="T470" s="104">
        <f t="shared" si="253"/>
        <v>0.33858325300225489</v>
      </c>
      <c r="U470" s="104">
        <f t="shared" si="254"/>
        <v>1171.9866415566721</v>
      </c>
      <c r="V470" s="87" cm="1">
        <f t="array" ref="V470">VLOOKUP($E470,$AI$118:$AW$122,COLUMN($AW:$AW)-COLUMN($AH:$AH),FALSE)</f>
        <v>161.75600000000003</v>
      </c>
      <c r="W470" s="87" t="str">
        <f t="shared" si="258"/>
        <v>Domestic</v>
      </c>
      <c r="X470" s="87" t="str">
        <f t="shared" si="259"/>
        <v>Non-local</v>
      </c>
      <c r="Y470" s="104"/>
      <c r="Z470" s="87" t="str">
        <f t="shared" si="255"/>
        <v>USA</v>
      </c>
      <c r="AA470" s="87" t="str">
        <f t="shared" si="256"/>
        <v>USA</v>
      </c>
      <c r="AB470" s="82" cm="1">
        <f t="array" ref="AB470">VLOOKUP(B470,'GDP per Capita'!$T$2:$V$4235,COLUMN('GDP per Capita'!$V:$V)-COLUMN('GDP per Capita'!$S:$S),FALSE)</f>
        <v>63809.64</v>
      </c>
      <c r="AC470" s="82">
        <f t="shared" si="260"/>
        <v>63809.64</v>
      </c>
      <c r="AD470" s="82">
        <f t="shared" si="261"/>
        <v>63809.64</v>
      </c>
      <c r="AE470" s="88">
        <f t="shared" si="257"/>
        <v>1.8366921386120845E-2</v>
      </c>
    </row>
    <row r="471" spans="1:31">
      <c r="A471" s="77" t="s">
        <v>898</v>
      </c>
      <c r="B471" s="77">
        <v>470</v>
      </c>
      <c r="C471" s="77" t="s">
        <v>29</v>
      </c>
      <c r="D471" s="77" t="s">
        <v>29</v>
      </c>
      <c r="E471" s="77">
        <v>2020</v>
      </c>
      <c r="F471" s="77">
        <v>41.875561599999997</v>
      </c>
      <c r="G471" s="77">
        <v>-87.6244212</v>
      </c>
      <c r="H471" s="77">
        <v>0</v>
      </c>
      <c r="I471" s="77" t="s">
        <v>881</v>
      </c>
      <c r="J471" s="77">
        <v>43.074761000000002</v>
      </c>
      <c r="K471" s="77">
        <v>-89.383761300000003</v>
      </c>
      <c r="L471" s="77">
        <v>392.92408850763201</v>
      </c>
      <c r="M471" s="77">
        <v>0.213515273972855</v>
      </c>
      <c r="N471" s="77">
        <v>0</v>
      </c>
      <c r="O471" s="77">
        <v>75.441424993465404</v>
      </c>
      <c r="P471" s="87" cm="1">
        <f t="array" ref="P471">IF($X471="Non-local",VLOOKUP($E471,$AI$64:$AW$68,COLUMN($AW:$AW)-COLUMN($AH:$AH),FALSE),IF($X471="Unknown",VLOOKUP($E471,$AI$71:$AW$75,COLUMN($AW:$AW)-COLUMN($AH:$AH),FALSE),0))</f>
        <v>224</v>
      </c>
      <c r="Q471" s="87" cm="1">
        <f t="array" ref="Q471">IF($X471="Non-local",VLOOKUP($E471,$AI$40:$AW$44,COLUMN($AW:$AW)-COLUMN($AH:$AH),FALSE),IF($X471="Unknown",VLOOKUP($E471,$AI$47:$AW$51,COLUMN($AW:$AW)-COLUMN($AH:$AH),FALSE),0))</f>
        <v>470.18520000000001</v>
      </c>
      <c r="R471" s="87" cm="1">
        <f t="array" ref="R471">IF($X471="Non-local",VLOOKUP($E471,$AI$88:$AW$92,COLUMN($AW:$AW)-COLUMN($AH:$AH),FALSE),IF($X471="Unknown",VLOOKUP($E471,$AI$95:$AW$99,COLUMN($AW:$AW)-COLUMN($AH:$AH),FALSE),0))</f>
        <v>0.13052013767768686</v>
      </c>
      <c r="S471" s="87" cm="1">
        <f t="array" ref="S471">VLOOKUP($E471,$AI$111:$AW$115,COLUMN($AW:$AW)-COLUMN($AH:$AH),FALSE)</f>
        <v>410.28773999999999</v>
      </c>
      <c r="T471" s="104">
        <f t="shared" si="253"/>
        <v>0.34403541165054186</v>
      </c>
      <c r="U471" s="104">
        <f t="shared" si="254"/>
        <v>1179.9143649934654</v>
      </c>
      <c r="V471" s="87" cm="1">
        <f t="array" ref="V471">VLOOKUP($E471,$AI$118:$AW$122,COLUMN($AW:$AW)-COLUMN($AH:$AH),FALSE)</f>
        <v>161.75600000000003</v>
      </c>
      <c r="W471" s="87" t="str">
        <f t="shared" si="258"/>
        <v>Domestic</v>
      </c>
      <c r="X471" s="87" t="str">
        <f t="shared" si="259"/>
        <v>Non-local</v>
      </c>
      <c r="Y471" s="104"/>
      <c r="Z471" s="87" t="str">
        <f t="shared" si="255"/>
        <v>USA</v>
      </c>
      <c r="AA471" s="87" t="str">
        <f t="shared" si="256"/>
        <v>USA</v>
      </c>
      <c r="AB471" s="82" cm="1">
        <f t="array" ref="AB471">VLOOKUP(B471,'GDP per Capita'!$T$2:$V$4235,COLUMN('GDP per Capita'!$V:$V)-COLUMN('GDP per Capita'!$S:$S),FALSE)</f>
        <v>63809.64</v>
      </c>
      <c r="AC471" s="82">
        <f t="shared" si="260"/>
        <v>63809.64</v>
      </c>
      <c r="AD471" s="82">
        <f t="shared" si="261"/>
        <v>63809.64</v>
      </c>
      <c r="AE471" s="88">
        <f t="shared" si="257"/>
        <v>1.8491161601812287E-2</v>
      </c>
    </row>
    <row r="472" spans="1:31">
      <c r="A472" s="77" t="s">
        <v>1116</v>
      </c>
      <c r="B472" s="77">
        <v>471</v>
      </c>
      <c r="C472" s="77" t="s">
        <v>29</v>
      </c>
      <c r="D472" s="77" t="s">
        <v>29</v>
      </c>
      <c r="E472" s="77">
        <v>2020</v>
      </c>
      <c r="F472" s="77">
        <v>39.916778299999997</v>
      </c>
      <c r="G472" s="77">
        <v>-75.387692999999999</v>
      </c>
      <c r="H472" s="77">
        <v>0</v>
      </c>
      <c r="I472" s="77" t="s">
        <v>881</v>
      </c>
      <c r="J472" s="77">
        <v>43.074761000000002</v>
      </c>
      <c r="K472" s="77">
        <v>-89.383761300000003</v>
      </c>
      <c r="L472" s="77">
        <v>2431.4378743960401</v>
      </c>
      <c r="M472" s="77">
        <v>0.48269036893565798</v>
      </c>
      <c r="N472" s="77">
        <v>0</v>
      </c>
      <c r="O472" s="77">
        <v>466.83607188404102</v>
      </c>
      <c r="P472" s="87" cm="1">
        <f t="array" ref="P472">IF($X472="Non-local",VLOOKUP($E472,$AI$64:$AW$68,COLUMN($AW:$AW)-COLUMN($AH:$AH),FALSE),IF($X472="Unknown",VLOOKUP($E472,$AI$71:$AW$75,COLUMN($AW:$AW)-COLUMN($AH:$AH),FALSE),0))</f>
        <v>224</v>
      </c>
      <c r="Q472" s="87" cm="1">
        <f t="array" ref="Q472">IF($X472="Non-local",VLOOKUP($E472,$AI$40:$AW$44,COLUMN($AW:$AW)-COLUMN($AH:$AH),FALSE),IF($X472="Unknown",VLOOKUP($E472,$AI$47:$AW$51,COLUMN($AW:$AW)-COLUMN($AH:$AH),FALSE),0))</f>
        <v>470.18520000000001</v>
      </c>
      <c r="R472" s="87" cm="1">
        <f t="array" ref="R472">IF($X472="Non-local",VLOOKUP($E472,$AI$88:$AW$92,COLUMN($AW:$AW)-COLUMN($AH:$AH),FALSE),IF($X472="Unknown",VLOOKUP($E472,$AI$95:$AW$99,COLUMN($AW:$AW)-COLUMN($AH:$AH),FALSE),0))</f>
        <v>0.13052013767768686</v>
      </c>
      <c r="S472" s="87" cm="1">
        <f t="array" ref="S472">VLOOKUP($E472,$AI$111:$AW$115,COLUMN($AW:$AW)-COLUMN($AH:$AH),FALSE)</f>
        <v>410.28773999999999</v>
      </c>
      <c r="T472" s="104">
        <f t="shared" si="253"/>
        <v>0.61321050661334486</v>
      </c>
      <c r="U472" s="104">
        <f t="shared" si="254"/>
        <v>1571.3090118840412</v>
      </c>
      <c r="V472" s="87" cm="1">
        <f t="array" ref="V472">VLOOKUP($E472,$AI$118:$AW$122,COLUMN($AW:$AW)-COLUMN($AH:$AH),FALSE)</f>
        <v>161.75600000000003</v>
      </c>
      <c r="W472" s="87" t="str">
        <f t="shared" si="258"/>
        <v>Domestic</v>
      </c>
      <c r="X472" s="87" t="str">
        <f t="shared" si="259"/>
        <v>Non-local</v>
      </c>
      <c r="Y472" s="104"/>
      <c r="Z472" s="87" t="str">
        <f t="shared" si="255"/>
        <v>USA</v>
      </c>
      <c r="AA472" s="87" t="str">
        <f t="shared" si="256"/>
        <v>USA</v>
      </c>
      <c r="AB472" s="82" cm="1">
        <f t="array" ref="AB472">VLOOKUP(B472,'GDP per Capita'!$T$2:$V$4235,COLUMN('GDP per Capita'!$V:$V)-COLUMN('GDP per Capita'!$S:$S),FALSE)</f>
        <v>63809.64</v>
      </c>
      <c r="AC472" s="82">
        <f t="shared" si="260"/>
        <v>63809.64</v>
      </c>
      <c r="AD472" s="82">
        <f t="shared" si="261"/>
        <v>63809.64</v>
      </c>
      <c r="AE472" s="88">
        <f t="shared" si="257"/>
        <v>2.462494713783123E-2</v>
      </c>
    </row>
    <row r="473" spans="1:31">
      <c r="A473" s="77" t="s">
        <v>1117</v>
      </c>
      <c r="B473" s="77">
        <v>472</v>
      </c>
      <c r="C473" s="77" t="s">
        <v>29</v>
      </c>
      <c r="D473" s="77" t="s">
        <v>29</v>
      </c>
      <c r="E473" s="77">
        <v>2020</v>
      </c>
      <c r="F473" s="77">
        <v>41.887814499999998</v>
      </c>
      <c r="G473" s="77">
        <v>-87.788761499999893</v>
      </c>
      <c r="H473" s="77">
        <v>0</v>
      </c>
      <c r="I473" s="77" t="s">
        <v>881</v>
      </c>
      <c r="J473" s="77">
        <v>43.074761000000002</v>
      </c>
      <c r="K473" s="77">
        <v>-89.383761300000003</v>
      </c>
      <c r="L473" s="77">
        <v>371.61991028023903</v>
      </c>
      <c r="M473" s="77">
        <v>0.21070216854420401</v>
      </c>
      <c r="N473" s="77">
        <v>0</v>
      </c>
      <c r="O473" s="77">
        <v>71.351022773805994</v>
      </c>
      <c r="P473" s="87" cm="1">
        <f t="array" ref="P473">IF($X473="Non-local",VLOOKUP($E473,$AI$64:$AW$68,COLUMN($AW:$AW)-COLUMN($AH:$AH),FALSE),IF($X473="Unknown",VLOOKUP($E473,$AI$71:$AW$75,COLUMN($AW:$AW)-COLUMN($AH:$AH),FALSE),0))</f>
        <v>224</v>
      </c>
      <c r="Q473" s="87" cm="1">
        <f t="array" ref="Q473">IF($X473="Non-local",VLOOKUP($E473,$AI$40:$AW$44,COLUMN($AW:$AW)-COLUMN($AH:$AH),FALSE),IF($X473="Unknown",VLOOKUP($E473,$AI$47:$AW$51,COLUMN($AW:$AW)-COLUMN($AH:$AH),FALSE),0))</f>
        <v>470.18520000000001</v>
      </c>
      <c r="R473" s="87" cm="1">
        <f t="array" ref="R473">IF($X473="Non-local",VLOOKUP($E473,$AI$88:$AW$92,COLUMN($AW:$AW)-COLUMN($AH:$AH),FALSE),IF($X473="Unknown",VLOOKUP($E473,$AI$95:$AW$99,COLUMN($AW:$AW)-COLUMN($AH:$AH),FALSE),0))</f>
        <v>0.13052013767768686</v>
      </c>
      <c r="S473" s="87" cm="1">
        <f t="array" ref="S473">VLOOKUP($E473,$AI$111:$AW$115,COLUMN($AW:$AW)-COLUMN($AH:$AH),FALSE)</f>
        <v>410.28773999999999</v>
      </c>
      <c r="T473" s="104">
        <f t="shared" si="253"/>
        <v>0.34122230622189087</v>
      </c>
      <c r="U473" s="104">
        <f t="shared" si="254"/>
        <v>1175.823962773806</v>
      </c>
      <c r="V473" s="87" cm="1">
        <f t="array" ref="V473">VLOOKUP($E473,$AI$118:$AW$122,COLUMN($AW:$AW)-COLUMN($AH:$AH),FALSE)</f>
        <v>161.75600000000003</v>
      </c>
      <c r="W473" s="87" t="str">
        <f t="shared" si="258"/>
        <v>Domestic</v>
      </c>
      <c r="X473" s="87" t="str">
        <f t="shared" si="259"/>
        <v>Non-local</v>
      </c>
      <c r="Y473" s="104"/>
      <c r="Z473" s="87" t="str">
        <f t="shared" si="255"/>
        <v>USA</v>
      </c>
      <c r="AA473" s="87" t="str">
        <f t="shared" si="256"/>
        <v>USA</v>
      </c>
      <c r="AB473" s="82" cm="1">
        <f t="array" ref="AB473">VLOOKUP(B473,'GDP per Capita'!$T$2:$V$4235,COLUMN('GDP per Capita'!$V:$V)-COLUMN('GDP per Capita'!$S:$S),FALSE)</f>
        <v>63809.64</v>
      </c>
      <c r="AC473" s="82">
        <f t="shared" si="260"/>
        <v>63809.64</v>
      </c>
      <c r="AD473" s="82">
        <f t="shared" si="261"/>
        <v>63809.64</v>
      </c>
      <c r="AE473" s="88">
        <f t="shared" si="257"/>
        <v>1.8427058400169723E-2</v>
      </c>
    </row>
    <row r="474" spans="1:31">
      <c r="A474" s="77" t="s">
        <v>884</v>
      </c>
      <c r="B474" s="77">
        <v>473</v>
      </c>
      <c r="C474" s="77" t="s">
        <v>29</v>
      </c>
      <c r="D474" s="77" t="s">
        <v>29</v>
      </c>
      <c r="E474" s="77">
        <v>2020</v>
      </c>
      <c r="F474" s="77">
        <v>38.894985499999997</v>
      </c>
      <c r="G474" s="77">
        <v>-77.036570799999893</v>
      </c>
      <c r="H474" s="77">
        <v>0</v>
      </c>
      <c r="I474" s="77" t="s">
        <v>881</v>
      </c>
      <c r="J474" s="77">
        <v>43.074761000000002</v>
      </c>
      <c r="K474" s="77">
        <v>-89.383761300000003</v>
      </c>
      <c r="L474" s="77">
        <v>2268.7601181753998</v>
      </c>
      <c r="M474" s="77">
        <v>0.461209621156489</v>
      </c>
      <c r="N474" s="77">
        <v>0</v>
      </c>
      <c r="O474" s="77">
        <v>435.601942689677</v>
      </c>
      <c r="P474" s="87" cm="1">
        <f t="array" ref="P474">IF($X474="Non-local",VLOOKUP($E474,$AI$64:$AW$68,COLUMN($AW:$AW)-COLUMN($AH:$AH),FALSE),IF($X474="Unknown",VLOOKUP($E474,$AI$71:$AW$75,COLUMN($AW:$AW)-COLUMN($AH:$AH),FALSE),0))</f>
        <v>224</v>
      </c>
      <c r="Q474" s="87" cm="1">
        <f t="array" ref="Q474">IF($X474="Non-local",VLOOKUP($E474,$AI$40:$AW$44,COLUMN($AW:$AW)-COLUMN($AH:$AH),FALSE),IF($X474="Unknown",VLOOKUP($E474,$AI$47:$AW$51,COLUMN($AW:$AW)-COLUMN($AH:$AH),FALSE),0))</f>
        <v>470.18520000000001</v>
      </c>
      <c r="R474" s="87" cm="1">
        <f t="array" ref="R474">IF($X474="Non-local",VLOOKUP($E474,$AI$88:$AW$92,COLUMN($AW:$AW)-COLUMN($AH:$AH),FALSE),IF($X474="Unknown",VLOOKUP($E474,$AI$95:$AW$99,COLUMN($AW:$AW)-COLUMN($AH:$AH),FALSE),0))</f>
        <v>0.13052013767768686</v>
      </c>
      <c r="S474" s="87" cm="1">
        <f t="array" ref="S474">VLOOKUP($E474,$AI$111:$AW$115,COLUMN($AW:$AW)-COLUMN($AH:$AH),FALSE)</f>
        <v>410.28773999999999</v>
      </c>
      <c r="T474" s="104">
        <f t="shared" si="253"/>
        <v>0.59172975883417589</v>
      </c>
      <c r="U474" s="104">
        <f t="shared" si="254"/>
        <v>1540.074882689677</v>
      </c>
      <c r="V474" s="87" cm="1">
        <f t="array" ref="V474">VLOOKUP($E474,$AI$118:$AW$122,COLUMN($AW:$AW)-COLUMN($AH:$AH),FALSE)</f>
        <v>161.75600000000003</v>
      </c>
      <c r="W474" s="87" t="str">
        <f t="shared" si="258"/>
        <v>Domestic</v>
      </c>
      <c r="X474" s="87" t="str">
        <f t="shared" si="259"/>
        <v>Non-local</v>
      </c>
      <c r="Y474" s="104"/>
      <c r="Z474" s="87" t="str">
        <f t="shared" si="255"/>
        <v>USA</v>
      </c>
      <c r="AA474" s="87" t="str">
        <f t="shared" si="256"/>
        <v>USA</v>
      </c>
      <c r="AB474" s="82" cm="1">
        <f t="array" ref="AB474">VLOOKUP(B474,'GDP per Capita'!$T$2:$V$4235,COLUMN('GDP per Capita'!$V:$V)-COLUMN('GDP per Capita'!$S:$S),FALSE)</f>
        <v>63809.64</v>
      </c>
      <c r="AC474" s="82">
        <f t="shared" si="260"/>
        <v>63809.64</v>
      </c>
      <c r="AD474" s="82">
        <f t="shared" si="261"/>
        <v>63809.64</v>
      </c>
      <c r="AE474" s="88">
        <f t="shared" si="257"/>
        <v>2.4135457944750621E-2</v>
      </c>
    </row>
    <row r="475" spans="1:31">
      <c r="A475" s="77" t="s">
        <v>884</v>
      </c>
      <c r="B475" s="77">
        <v>474</v>
      </c>
      <c r="C475" s="77" t="s">
        <v>29</v>
      </c>
      <c r="D475" s="77" t="s">
        <v>29</v>
      </c>
      <c r="E475" s="77">
        <v>2020</v>
      </c>
      <c r="F475" s="77">
        <v>38.894985499999997</v>
      </c>
      <c r="G475" s="77">
        <v>-77.036570799999893</v>
      </c>
      <c r="H475" s="77">
        <v>0</v>
      </c>
      <c r="I475" s="77" t="s">
        <v>881</v>
      </c>
      <c r="J475" s="77">
        <v>43.074761000000002</v>
      </c>
      <c r="K475" s="77">
        <v>-89.383761300000003</v>
      </c>
      <c r="L475" s="77">
        <v>2268.7601181753998</v>
      </c>
      <c r="M475" s="77">
        <v>0.461209621156489</v>
      </c>
      <c r="N475" s="77">
        <v>0</v>
      </c>
      <c r="O475" s="77">
        <v>435.601942689677</v>
      </c>
      <c r="P475" s="87" cm="1">
        <f t="array" ref="P475">IF($X475="Non-local",VLOOKUP($E475,$AI$64:$AW$68,COLUMN($AW:$AW)-COLUMN($AH:$AH),FALSE),IF($X475="Unknown",VLOOKUP($E475,$AI$71:$AW$75,COLUMN($AW:$AW)-COLUMN($AH:$AH),FALSE),0))</f>
        <v>224</v>
      </c>
      <c r="Q475" s="87" cm="1">
        <f t="array" ref="Q475">IF($X475="Non-local",VLOOKUP($E475,$AI$40:$AW$44,COLUMN($AW:$AW)-COLUMN($AH:$AH),FALSE),IF($X475="Unknown",VLOOKUP($E475,$AI$47:$AW$51,COLUMN($AW:$AW)-COLUMN($AH:$AH),FALSE),0))</f>
        <v>470.18520000000001</v>
      </c>
      <c r="R475" s="87" cm="1">
        <f t="array" ref="R475">IF($X475="Non-local",VLOOKUP($E475,$AI$88:$AW$92,COLUMN($AW:$AW)-COLUMN($AH:$AH),FALSE),IF($X475="Unknown",VLOOKUP($E475,$AI$95:$AW$99,COLUMN($AW:$AW)-COLUMN($AH:$AH),FALSE),0))</f>
        <v>0.13052013767768686</v>
      </c>
      <c r="S475" s="87" cm="1">
        <f t="array" ref="S475">VLOOKUP($E475,$AI$111:$AW$115,COLUMN($AW:$AW)-COLUMN($AH:$AH),FALSE)</f>
        <v>410.28773999999999</v>
      </c>
      <c r="T475" s="104">
        <f t="shared" si="253"/>
        <v>0.59172975883417589</v>
      </c>
      <c r="U475" s="104">
        <f t="shared" si="254"/>
        <v>1540.074882689677</v>
      </c>
      <c r="V475" s="87" cm="1">
        <f t="array" ref="V475">VLOOKUP($E475,$AI$118:$AW$122,COLUMN($AW:$AW)-COLUMN($AH:$AH),FALSE)</f>
        <v>161.75600000000003</v>
      </c>
      <c r="W475" s="87" t="str">
        <f t="shared" si="258"/>
        <v>Domestic</v>
      </c>
      <c r="X475" s="87" t="str">
        <f t="shared" si="259"/>
        <v>Non-local</v>
      </c>
      <c r="Y475" s="104"/>
      <c r="Z475" s="87" t="str">
        <f t="shared" si="255"/>
        <v>USA</v>
      </c>
      <c r="AA475" s="87" t="str">
        <f t="shared" si="256"/>
        <v>USA</v>
      </c>
      <c r="AB475" s="82" cm="1">
        <f t="array" ref="AB475">VLOOKUP(B475,'GDP per Capita'!$T$2:$V$4235,COLUMN('GDP per Capita'!$V:$V)-COLUMN('GDP per Capita'!$S:$S),FALSE)</f>
        <v>63809.64</v>
      </c>
      <c r="AC475" s="82">
        <f t="shared" si="260"/>
        <v>63809.64</v>
      </c>
      <c r="AD475" s="82">
        <f t="shared" si="261"/>
        <v>63809.64</v>
      </c>
      <c r="AE475" s="88">
        <f t="shared" si="257"/>
        <v>2.4135457944750621E-2</v>
      </c>
    </row>
    <row r="476" spans="1:31">
      <c r="A476" s="77" t="s">
        <v>1118</v>
      </c>
      <c r="B476" s="77">
        <v>475</v>
      </c>
      <c r="C476" s="77" t="s">
        <v>29</v>
      </c>
      <c r="D476" s="77" t="s">
        <v>29</v>
      </c>
      <c r="E476" s="77">
        <v>2020</v>
      </c>
      <c r="F476" s="77">
        <v>39.215621300000002</v>
      </c>
      <c r="G476" s="77">
        <v>-76.858204900000004</v>
      </c>
      <c r="H476" s="77">
        <v>0</v>
      </c>
      <c r="I476" s="77" t="s">
        <v>881</v>
      </c>
      <c r="J476" s="77">
        <v>43.074761000000002</v>
      </c>
      <c r="K476" s="77">
        <v>-89.383761300000003</v>
      </c>
      <c r="L476" s="77">
        <v>2263.54413508173</v>
      </c>
      <c r="M476" s="77">
        <v>0.46052087784050999</v>
      </c>
      <c r="N476" s="77">
        <v>0</v>
      </c>
      <c r="O476" s="77">
        <v>434.600473935693</v>
      </c>
      <c r="P476" s="87" cm="1">
        <f t="array" ref="P476">IF($X476="Non-local",VLOOKUP($E476,$AI$64:$AW$68,COLUMN($AW:$AW)-COLUMN($AH:$AH),FALSE),IF($X476="Unknown",VLOOKUP($E476,$AI$71:$AW$75,COLUMN($AW:$AW)-COLUMN($AH:$AH),FALSE),0))</f>
        <v>224</v>
      </c>
      <c r="Q476" s="87" cm="1">
        <f t="array" ref="Q476">IF($X476="Non-local",VLOOKUP($E476,$AI$40:$AW$44,COLUMN($AW:$AW)-COLUMN($AH:$AH),FALSE),IF($X476="Unknown",VLOOKUP($E476,$AI$47:$AW$51,COLUMN($AW:$AW)-COLUMN($AH:$AH),FALSE),0))</f>
        <v>470.18520000000001</v>
      </c>
      <c r="R476" s="87" cm="1">
        <f t="array" ref="R476">IF($X476="Non-local",VLOOKUP($E476,$AI$88:$AW$92,COLUMN($AW:$AW)-COLUMN($AH:$AH),FALSE),IF($X476="Unknown",VLOOKUP($E476,$AI$95:$AW$99,COLUMN($AW:$AW)-COLUMN($AH:$AH),FALSE),0))</f>
        <v>0.13052013767768686</v>
      </c>
      <c r="S476" s="87" cm="1">
        <f t="array" ref="S476">VLOOKUP($E476,$AI$111:$AW$115,COLUMN($AW:$AW)-COLUMN($AH:$AH),FALSE)</f>
        <v>410.28773999999999</v>
      </c>
      <c r="T476" s="104">
        <f t="shared" si="253"/>
        <v>0.59104101551819688</v>
      </c>
      <c r="U476" s="104">
        <f t="shared" si="254"/>
        <v>1539.073413935693</v>
      </c>
      <c r="V476" s="87" cm="1">
        <f t="array" ref="V476">VLOOKUP($E476,$AI$118:$AW$122,COLUMN($AW:$AW)-COLUMN($AH:$AH),FALSE)</f>
        <v>161.75600000000003</v>
      </c>
      <c r="W476" s="87" t="str">
        <f t="shared" si="258"/>
        <v>Domestic</v>
      </c>
      <c r="X476" s="87" t="str">
        <f t="shared" si="259"/>
        <v>Non-local</v>
      </c>
      <c r="Y476" s="104"/>
      <c r="Z476" s="87" t="str">
        <f t="shared" si="255"/>
        <v>USA</v>
      </c>
      <c r="AA476" s="87" t="str">
        <f t="shared" si="256"/>
        <v>USA</v>
      </c>
      <c r="AB476" s="82" cm="1">
        <f t="array" ref="AB476">VLOOKUP(B476,'GDP per Capita'!$T$2:$V$4235,COLUMN('GDP per Capita'!$V:$V)-COLUMN('GDP per Capita'!$S:$S),FALSE)</f>
        <v>63809.64</v>
      </c>
      <c r="AC476" s="82">
        <f t="shared" si="260"/>
        <v>63809.64</v>
      </c>
      <c r="AD476" s="82">
        <f t="shared" si="261"/>
        <v>63809.64</v>
      </c>
      <c r="AE476" s="88">
        <f t="shared" si="257"/>
        <v>2.4119763313751545E-2</v>
      </c>
    </row>
    <row r="477" spans="1:31">
      <c r="A477" s="77" t="s">
        <v>965</v>
      </c>
      <c r="B477" s="77">
        <v>476</v>
      </c>
      <c r="C477" s="77" t="s">
        <v>29</v>
      </c>
      <c r="D477" s="77" t="s">
        <v>29</v>
      </c>
      <c r="E477" s="77">
        <v>2020</v>
      </c>
      <c r="F477" s="77">
        <v>35.198752200000001</v>
      </c>
      <c r="G477" s="77">
        <v>-111.6518229</v>
      </c>
      <c r="H477" s="77">
        <v>0</v>
      </c>
      <c r="I477" s="77" t="s">
        <v>881</v>
      </c>
      <c r="J477" s="77">
        <v>43.074761000000002</v>
      </c>
      <c r="K477" s="77">
        <v>-89.383761300000003</v>
      </c>
      <c r="L477" s="77">
        <v>4204.5442942806003</v>
      </c>
      <c r="M477" s="77">
        <v>0.75468528612844799</v>
      </c>
      <c r="N477" s="77">
        <v>0</v>
      </c>
      <c r="O477" s="77">
        <v>504.54531531367297</v>
      </c>
      <c r="P477" s="87" cm="1">
        <f t="array" ref="P477">IF($X477="Non-local",VLOOKUP($E477,$AI$64:$AW$68,COLUMN($AW:$AW)-COLUMN($AH:$AH),FALSE),IF($X477="Unknown",VLOOKUP($E477,$AI$71:$AW$75,COLUMN($AW:$AW)-COLUMN($AH:$AH),FALSE),0))</f>
        <v>224</v>
      </c>
      <c r="Q477" s="87" cm="1">
        <f t="array" ref="Q477">IF($X477="Non-local",VLOOKUP($E477,$AI$40:$AW$44,COLUMN($AW:$AW)-COLUMN($AH:$AH),FALSE),IF($X477="Unknown",VLOOKUP($E477,$AI$47:$AW$51,COLUMN($AW:$AW)-COLUMN($AH:$AH),FALSE),0))</f>
        <v>470.18520000000001</v>
      </c>
      <c r="R477" s="87" cm="1">
        <f t="array" ref="R477">IF($X477="Non-local",VLOOKUP($E477,$AI$88:$AW$92,COLUMN($AW:$AW)-COLUMN($AH:$AH),FALSE),IF($X477="Unknown",VLOOKUP($E477,$AI$95:$AW$99,COLUMN($AW:$AW)-COLUMN($AH:$AH),FALSE),0))</f>
        <v>0.13052013767768686</v>
      </c>
      <c r="S477" s="87" cm="1">
        <f t="array" ref="S477">VLOOKUP($E477,$AI$111:$AW$115,COLUMN($AW:$AW)-COLUMN($AH:$AH),FALSE)</f>
        <v>410.28773999999999</v>
      </c>
      <c r="T477" s="104">
        <f t="shared" si="253"/>
        <v>0.88520542380613487</v>
      </c>
      <c r="U477" s="104">
        <f t="shared" si="254"/>
        <v>1609.0182553136731</v>
      </c>
      <c r="V477" s="87" cm="1">
        <f t="array" ref="V477">VLOOKUP($E477,$AI$118:$AW$122,COLUMN($AW:$AW)-COLUMN($AH:$AH),FALSE)</f>
        <v>161.75600000000003</v>
      </c>
      <c r="W477" s="87" t="str">
        <f t="shared" si="258"/>
        <v>Domestic</v>
      </c>
      <c r="X477" s="87" t="str">
        <f t="shared" si="259"/>
        <v>Non-local</v>
      </c>
      <c r="Y477" s="104"/>
      <c r="Z477" s="87" t="str">
        <f t="shared" si="255"/>
        <v>USA</v>
      </c>
      <c r="AA477" s="87" t="str">
        <f t="shared" si="256"/>
        <v>USA</v>
      </c>
      <c r="AB477" s="82" cm="1">
        <f t="array" ref="AB477">VLOOKUP(B477,'GDP per Capita'!$T$2:$V$4235,COLUMN('GDP per Capita'!$V:$V)-COLUMN('GDP per Capita'!$S:$S),FALSE)</f>
        <v>63809.64</v>
      </c>
      <c r="AC477" s="82">
        <f t="shared" si="260"/>
        <v>63809.64</v>
      </c>
      <c r="AD477" s="82">
        <f t="shared" si="261"/>
        <v>63809.64</v>
      </c>
      <c r="AE477" s="88">
        <f t="shared" si="257"/>
        <v>2.5215911816986791E-2</v>
      </c>
    </row>
    <row r="478" spans="1:31">
      <c r="A478" s="77" t="s">
        <v>927</v>
      </c>
      <c r="B478" s="77">
        <v>477</v>
      </c>
      <c r="C478" s="77" t="s">
        <v>29</v>
      </c>
      <c r="D478" s="77" t="s">
        <v>29</v>
      </c>
      <c r="E478" s="77">
        <v>2020</v>
      </c>
      <c r="F478" s="77">
        <v>34.147645199999999</v>
      </c>
      <c r="G478" s="77">
        <v>-118.1444779</v>
      </c>
      <c r="H478" s="77">
        <v>0</v>
      </c>
      <c r="I478" s="77" t="s">
        <v>881</v>
      </c>
      <c r="J478" s="77">
        <v>43.074761000000002</v>
      </c>
      <c r="K478" s="77">
        <v>-89.383761300000003</v>
      </c>
      <c r="L478" s="77">
        <v>5344.7305889170102</v>
      </c>
      <c r="M478" s="77">
        <v>0.923184194272757</v>
      </c>
      <c r="N478" s="77">
        <v>0</v>
      </c>
      <c r="O478" s="77">
        <v>641.367670670042</v>
      </c>
      <c r="P478" s="87" cm="1">
        <f t="array" ref="P478">IF($X478="Non-local",VLOOKUP($E478,$AI$64:$AW$68,COLUMN($AW:$AW)-COLUMN($AH:$AH),FALSE),IF($X478="Unknown",VLOOKUP($E478,$AI$71:$AW$75,COLUMN($AW:$AW)-COLUMN($AH:$AH),FALSE),0))</f>
        <v>224</v>
      </c>
      <c r="Q478" s="87" cm="1">
        <f t="array" ref="Q478">IF($X478="Non-local",VLOOKUP($E478,$AI$40:$AW$44,COLUMN($AW:$AW)-COLUMN($AH:$AH),FALSE),IF($X478="Unknown",VLOOKUP($E478,$AI$47:$AW$51,COLUMN($AW:$AW)-COLUMN($AH:$AH),FALSE),0))</f>
        <v>470.18520000000001</v>
      </c>
      <c r="R478" s="87" cm="1">
        <f t="array" ref="R478">IF($X478="Non-local",VLOOKUP($E478,$AI$88:$AW$92,COLUMN($AW:$AW)-COLUMN($AH:$AH),FALSE),IF($X478="Unknown",VLOOKUP($E478,$AI$95:$AW$99,COLUMN($AW:$AW)-COLUMN($AH:$AH),FALSE),0))</f>
        <v>0.13052013767768686</v>
      </c>
      <c r="S478" s="87" cm="1">
        <f t="array" ref="S478">VLOOKUP($E478,$AI$111:$AW$115,COLUMN($AW:$AW)-COLUMN($AH:$AH),FALSE)</f>
        <v>410.28773999999999</v>
      </c>
      <c r="T478" s="104">
        <f t="shared" si="253"/>
        <v>1.0537043319504438</v>
      </c>
      <c r="U478" s="104">
        <f t="shared" si="254"/>
        <v>1745.840610670042</v>
      </c>
      <c r="V478" s="87" cm="1">
        <f t="array" ref="V478">VLOOKUP($E478,$AI$118:$AW$122,COLUMN($AW:$AW)-COLUMN($AH:$AH),FALSE)</f>
        <v>161.75600000000003</v>
      </c>
      <c r="W478" s="87" t="str">
        <f t="shared" si="258"/>
        <v>Domestic</v>
      </c>
      <c r="X478" s="87" t="str">
        <f t="shared" si="259"/>
        <v>Non-local</v>
      </c>
      <c r="Y478" s="104"/>
      <c r="Z478" s="87" t="str">
        <f t="shared" si="255"/>
        <v>USA</v>
      </c>
      <c r="AA478" s="87" t="str">
        <f t="shared" si="256"/>
        <v>USA</v>
      </c>
      <c r="AB478" s="82" cm="1">
        <f t="array" ref="AB478">VLOOKUP(B478,'GDP per Capita'!$T$2:$V$4235,COLUMN('GDP per Capita'!$V:$V)-COLUMN('GDP per Capita'!$S:$S),FALSE)</f>
        <v>63809.64</v>
      </c>
      <c r="AC478" s="82">
        <f t="shared" si="260"/>
        <v>63809.64</v>
      </c>
      <c r="AD478" s="82">
        <f t="shared" si="261"/>
        <v>63809.64</v>
      </c>
      <c r="AE478" s="88">
        <f t="shared" si="257"/>
        <v>2.7360138854725432E-2</v>
      </c>
    </row>
    <row r="479" spans="1:31">
      <c r="A479" s="77" t="s">
        <v>927</v>
      </c>
      <c r="B479" s="77">
        <v>478</v>
      </c>
      <c r="C479" s="77" t="s">
        <v>29</v>
      </c>
      <c r="D479" s="77" t="s">
        <v>29</v>
      </c>
      <c r="E479" s="77">
        <v>2020</v>
      </c>
      <c r="F479" s="77">
        <v>34.147645199999999</v>
      </c>
      <c r="G479" s="77">
        <v>-118.1444779</v>
      </c>
      <c r="H479" s="77">
        <v>0</v>
      </c>
      <c r="I479" s="77" t="s">
        <v>881</v>
      </c>
      <c r="J479" s="77">
        <v>43.074761000000002</v>
      </c>
      <c r="K479" s="77">
        <v>-89.383761300000003</v>
      </c>
      <c r="L479" s="77">
        <v>5344.7305889170102</v>
      </c>
      <c r="M479" s="77">
        <v>0.923184194272757</v>
      </c>
      <c r="N479" s="77">
        <v>0</v>
      </c>
      <c r="O479" s="77">
        <v>641.367670670042</v>
      </c>
      <c r="P479" s="87" cm="1">
        <f t="array" ref="P479">IF($X479="Non-local",VLOOKUP($E479,$AI$64:$AW$68,COLUMN($AW:$AW)-COLUMN($AH:$AH),FALSE),IF($X479="Unknown",VLOOKUP($E479,$AI$71:$AW$75,COLUMN($AW:$AW)-COLUMN($AH:$AH),FALSE),0))</f>
        <v>224</v>
      </c>
      <c r="Q479" s="87" cm="1">
        <f t="array" ref="Q479">IF($X479="Non-local",VLOOKUP($E479,$AI$40:$AW$44,COLUMN($AW:$AW)-COLUMN($AH:$AH),FALSE),IF($X479="Unknown",VLOOKUP($E479,$AI$47:$AW$51,COLUMN($AW:$AW)-COLUMN($AH:$AH),FALSE),0))</f>
        <v>470.18520000000001</v>
      </c>
      <c r="R479" s="87" cm="1">
        <f t="array" ref="R479">IF($X479="Non-local",VLOOKUP($E479,$AI$88:$AW$92,COLUMN($AW:$AW)-COLUMN($AH:$AH),FALSE),IF($X479="Unknown",VLOOKUP($E479,$AI$95:$AW$99,COLUMN($AW:$AW)-COLUMN($AH:$AH),FALSE),0))</f>
        <v>0.13052013767768686</v>
      </c>
      <c r="S479" s="87" cm="1">
        <f t="array" ref="S479">VLOOKUP($E479,$AI$111:$AW$115,COLUMN($AW:$AW)-COLUMN($AH:$AH),FALSE)</f>
        <v>410.28773999999999</v>
      </c>
      <c r="T479" s="104">
        <f t="shared" si="253"/>
        <v>1.0537043319504438</v>
      </c>
      <c r="U479" s="104">
        <f t="shared" si="254"/>
        <v>1745.840610670042</v>
      </c>
      <c r="V479" s="87" cm="1">
        <f t="array" ref="V479">VLOOKUP($E479,$AI$118:$AW$122,COLUMN($AW:$AW)-COLUMN($AH:$AH),FALSE)</f>
        <v>161.75600000000003</v>
      </c>
      <c r="W479" s="87" t="str">
        <f t="shared" si="258"/>
        <v>Domestic</v>
      </c>
      <c r="X479" s="87" t="str">
        <f t="shared" si="259"/>
        <v>Non-local</v>
      </c>
      <c r="Y479" s="104"/>
      <c r="Z479" s="87" t="str">
        <f t="shared" si="255"/>
        <v>USA</v>
      </c>
      <c r="AA479" s="87" t="str">
        <f t="shared" si="256"/>
        <v>USA</v>
      </c>
      <c r="AB479" s="82" cm="1">
        <f t="array" ref="AB479">VLOOKUP(B479,'GDP per Capita'!$T$2:$V$4235,COLUMN('GDP per Capita'!$V:$V)-COLUMN('GDP per Capita'!$S:$S),FALSE)</f>
        <v>63809.64</v>
      </c>
      <c r="AC479" s="82">
        <f t="shared" si="260"/>
        <v>63809.64</v>
      </c>
      <c r="AD479" s="82">
        <f t="shared" si="261"/>
        <v>63809.64</v>
      </c>
      <c r="AE479" s="88">
        <f t="shared" si="257"/>
        <v>2.7360138854725432E-2</v>
      </c>
    </row>
    <row r="480" spans="1:31">
      <c r="A480" s="77" t="s">
        <v>920</v>
      </c>
      <c r="B480" s="77">
        <v>479</v>
      </c>
      <c r="C480" s="77" t="s">
        <v>29</v>
      </c>
      <c r="D480" s="77" t="s">
        <v>29</v>
      </c>
      <c r="E480" s="77">
        <v>2020</v>
      </c>
      <c r="F480" s="77">
        <v>32.222876499999998</v>
      </c>
      <c r="G480" s="77">
        <v>-110.9748477</v>
      </c>
      <c r="H480" s="77">
        <v>0</v>
      </c>
      <c r="I480" s="77" t="s">
        <v>881</v>
      </c>
      <c r="J480" s="77">
        <v>43.074761000000002</v>
      </c>
      <c r="K480" s="77">
        <v>-89.383761300000003</v>
      </c>
      <c r="L480" s="77">
        <v>4482.5152870161</v>
      </c>
      <c r="M480" s="77">
        <v>0.798937533590652</v>
      </c>
      <c r="N480" s="77">
        <v>0</v>
      </c>
      <c r="O480" s="77">
        <v>537.90183444193201</v>
      </c>
      <c r="P480" s="87" cm="1">
        <f t="array" ref="P480">IF($X480="Non-local",VLOOKUP($E480,$AI$64:$AW$68,COLUMN($AW:$AW)-COLUMN($AH:$AH),FALSE),IF($X480="Unknown",VLOOKUP($E480,$AI$71:$AW$75,COLUMN($AW:$AW)-COLUMN($AH:$AH),FALSE),0))</f>
        <v>224</v>
      </c>
      <c r="Q480" s="87" cm="1">
        <f t="array" ref="Q480">IF($X480="Non-local",VLOOKUP($E480,$AI$40:$AW$44,COLUMN($AW:$AW)-COLUMN($AH:$AH),FALSE),IF($X480="Unknown",VLOOKUP($E480,$AI$47:$AW$51,COLUMN($AW:$AW)-COLUMN($AH:$AH),FALSE),0))</f>
        <v>470.18520000000001</v>
      </c>
      <c r="R480" s="87" cm="1">
        <f t="array" ref="R480">IF($X480="Non-local",VLOOKUP($E480,$AI$88:$AW$92,COLUMN($AW:$AW)-COLUMN($AH:$AH),FALSE),IF($X480="Unknown",VLOOKUP($E480,$AI$95:$AW$99,COLUMN($AW:$AW)-COLUMN($AH:$AH),FALSE),0))</f>
        <v>0.13052013767768686</v>
      </c>
      <c r="S480" s="87" cm="1">
        <f t="array" ref="S480">VLOOKUP($E480,$AI$111:$AW$115,COLUMN($AW:$AW)-COLUMN($AH:$AH),FALSE)</f>
        <v>410.28773999999999</v>
      </c>
      <c r="T480" s="104">
        <f t="shared" si="253"/>
        <v>0.92945767126833889</v>
      </c>
      <c r="U480" s="104">
        <f t="shared" si="254"/>
        <v>1642.374774441932</v>
      </c>
      <c r="V480" s="87" cm="1">
        <f t="array" ref="V480">VLOOKUP($E480,$AI$118:$AW$122,COLUMN($AW:$AW)-COLUMN($AH:$AH),FALSE)</f>
        <v>161.75600000000003</v>
      </c>
      <c r="W480" s="87" t="str">
        <f t="shared" si="258"/>
        <v>Domestic</v>
      </c>
      <c r="X480" s="87" t="str">
        <f t="shared" si="259"/>
        <v>Non-local</v>
      </c>
      <c r="Y480" s="104"/>
      <c r="Z480" s="87" t="str">
        <f t="shared" si="255"/>
        <v>USA</v>
      </c>
      <c r="AA480" s="87" t="str">
        <f t="shared" si="256"/>
        <v>USA</v>
      </c>
      <c r="AB480" s="82" cm="1">
        <f t="array" ref="AB480">VLOOKUP(B480,'GDP per Capita'!$T$2:$V$4235,COLUMN('GDP per Capita'!$V:$V)-COLUMN('GDP per Capita'!$S:$S),FALSE)</f>
        <v>63809.64</v>
      </c>
      <c r="AC480" s="82">
        <f t="shared" si="260"/>
        <v>63809.64</v>
      </c>
      <c r="AD480" s="82">
        <f t="shared" si="261"/>
        <v>63809.64</v>
      </c>
      <c r="AE480" s="88">
        <f t="shared" si="257"/>
        <v>2.5738662284287013E-2</v>
      </c>
    </row>
    <row r="481" spans="1:31">
      <c r="A481" s="77" t="s">
        <v>1119</v>
      </c>
      <c r="B481" s="77">
        <v>480</v>
      </c>
      <c r="C481" s="77" t="s">
        <v>574</v>
      </c>
      <c r="D481" s="77" t="s">
        <v>30</v>
      </c>
      <c r="E481" s="77">
        <v>2020</v>
      </c>
      <c r="F481" s="77">
        <v>39.906216999999998</v>
      </c>
      <c r="G481" s="77">
        <v>116.39127569999999</v>
      </c>
      <c r="H481" s="77">
        <v>0</v>
      </c>
      <c r="I481" s="77" t="s">
        <v>881</v>
      </c>
      <c r="J481" s="77">
        <v>43.074761000000002</v>
      </c>
      <c r="K481" s="77">
        <v>-89.383761300000003</v>
      </c>
      <c r="L481" s="77">
        <v>20862.4487845392</v>
      </c>
      <c r="M481" s="77">
        <v>3.23534361779183</v>
      </c>
      <c r="N481" s="77">
        <v>0</v>
      </c>
      <c r="O481" s="77">
        <v>1908.91406378534</v>
      </c>
      <c r="P481" s="87" cm="1">
        <f t="array" ref="P481">IF($X481="Non-local",VLOOKUP($E481,$AI$64:$AW$68,COLUMN($AW:$AW)-COLUMN($AH:$AH),FALSE),IF($X481="Unknown",VLOOKUP($E481,$AI$71:$AW$75,COLUMN($AW:$AW)-COLUMN($AH:$AH),FALSE),0))</f>
        <v>224</v>
      </c>
      <c r="Q481" s="87" cm="1">
        <f t="array" ref="Q481">IF($X481="Non-local",VLOOKUP($E481,$AI$40:$AW$44,COLUMN($AW:$AW)-COLUMN($AH:$AH),FALSE),IF($X481="Unknown",VLOOKUP($E481,$AI$47:$AW$51,COLUMN($AW:$AW)-COLUMN($AH:$AH),FALSE),0))</f>
        <v>470.18520000000001</v>
      </c>
      <c r="R481" s="87" cm="1">
        <f t="array" ref="R481">IF($X481="Non-local",VLOOKUP($E481,$AI$88:$AW$92,COLUMN($AW:$AW)-COLUMN($AH:$AH),FALSE),IF($X481="Unknown",VLOOKUP($E481,$AI$95:$AW$99,COLUMN($AW:$AW)-COLUMN($AH:$AH),FALSE),0))</f>
        <v>0.13052013767768686</v>
      </c>
      <c r="S481" s="87" cm="1">
        <f t="array" ref="S481">VLOOKUP($E481,$AI$111:$AW$115,COLUMN($AW:$AW)-COLUMN($AH:$AH),FALSE)</f>
        <v>410.28773999999999</v>
      </c>
      <c r="T481" s="104">
        <f t="shared" si="253"/>
        <v>3.3658637554695168</v>
      </c>
      <c r="U481" s="104">
        <f t="shared" si="254"/>
        <v>3013.3870037853394</v>
      </c>
      <c r="V481" s="87" cm="1">
        <f t="array" ref="V481">VLOOKUP($E481,$AI$118:$AW$122,COLUMN($AW:$AW)-COLUMN($AH:$AH),FALSE)</f>
        <v>161.75600000000003</v>
      </c>
      <c r="W481" s="87" t="str">
        <f t="shared" si="258"/>
        <v>International</v>
      </c>
      <c r="X481" s="87" t="str">
        <f t="shared" si="259"/>
        <v>Non-local</v>
      </c>
      <c r="Y481" s="104"/>
      <c r="Z481" s="87" t="str">
        <f t="shared" si="255"/>
        <v>China</v>
      </c>
      <c r="AA481" s="87" t="str">
        <f t="shared" si="256"/>
        <v>Asia</v>
      </c>
      <c r="AB481" s="82" cm="1">
        <f t="array" ref="AB481">VLOOKUP(B481,'GDP per Capita'!$T$2:$V$4235,COLUMN('GDP per Capita'!$V:$V)-COLUMN('GDP per Capita'!$S:$S),FALSE)</f>
        <v>10121.299999999999</v>
      </c>
      <c r="AC481" s="82">
        <f t="shared" si="260"/>
        <v>10121.299999999999</v>
      </c>
      <c r="AD481" s="82">
        <f t="shared" si="261"/>
        <v>10121.299999999999</v>
      </c>
      <c r="AE481" s="88">
        <f t="shared" si="257"/>
        <v>0.29772726861029114</v>
      </c>
    </row>
    <row r="482" spans="1:31">
      <c r="A482" s="77" t="s">
        <v>1120</v>
      </c>
      <c r="B482" s="77">
        <v>481</v>
      </c>
      <c r="C482" s="77" t="s">
        <v>29</v>
      </c>
      <c r="D482" s="77" t="s">
        <v>29</v>
      </c>
      <c r="E482" s="77">
        <v>2020</v>
      </c>
      <c r="F482" s="77">
        <v>45.679429299999903</v>
      </c>
      <c r="G482" s="77">
        <v>-111.0440474</v>
      </c>
      <c r="H482" s="77">
        <v>0</v>
      </c>
      <c r="I482" s="77" t="s">
        <v>881</v>
      </c>
      <c r="J482" s="77">
        <v>43.074761000000002</v>
      </c>
      <c r="K482" s="77">
        <v>-89.383761300000003</v>
      </c>
      <c r="L482" s="77">
        <v>3480.2865432447302</v>
      </c>
      <c r="M482" s="77">
        <v>0.63938536612652097</v>
      </c>
      <c r="N482" s="77">
        <v>0</v>
      </c>
      <c r="O482" s="77">
        <v>668.21501630298906</v>
      </c>
      <c r="P482" s="87" cm="1">
        <f t="array" ref="P482">IF($X482="Non-local",VLOOKUP($E482,$AI$64:$AW$68,COLUMN($AW:$AW)-COLUMN($AH:$AH),FALSE),IF($X482="Unknown",VLOOKUP($E482,$AI$71:$AW$75,COLUMN($AW:$AW)-COLUMN($AH:$AH),FALSE),0))</f>
        <v>224</v>
      </c>
      <c r="Q482" s="87" cm="1">
        <f t="array" ref="Q482">IF($X482="Non-local",VLOOKUP($E482,$AI$40:$AW$44,COLUMN($AW:$AW)-COLUMN($AH:$AH),FALSE),IF($X482="Unknown",VLOOKUP($E482,$AI$47:$AW$51,COLUMN($AW:$AW)-COLUMN($AH:$AH),FALSE),0))</f>
        <v>470.18520000000001</v>
      </c>
      <c r="R482" s="87" cm="1">
        <f t="array" ref="R482">IF($X482="Non-local",VLOOKUP($E482,$AI$88:$AW$92,COLUMN($AW:$AW)-COLUMN($AH:$AH),FALSE),IF($X482="Unknown",VLOOKUP($E482,$AI$95:$AW$99,COLUMN($AW:$AW)-COLUMN($AH:$AH),FALSE),0))</f>
        <v>0.13052013767768686</v>
      </c>
      <c r="S482" s="87" cm="1">
        <f t="array" ref="S482">VLOOKUP($E482,$AI$111:$AW$115,COLUMN($AW:$AW)-COLUMN($AH:$AH),FALSE)</f>
        <v>410.28773999999999</v>
      </c>
      <c r="T482" s="104">
        <f t="shared" si="253"/>
        <v>0.76990550380420786</v>
      </c>
      <c r="U482" s="104">
        <f t="shared" si="254"/>
        <v>1772.6879563029891</v>
      </c>
      <c r="V482" s="87" cm="1">
        <f t="array" ref="V482">VLOOKUP($E482,$AI$118:$AW$122,COLUMN($AW:$AW)-COLUMN($AH:$AH),FALSE)</f>
        <v>161.75600000000003</v>
      </c>
      <c r="W482" s="87" t="str">
        <f t="shared" si="258"/>
        <v>Domestic</v>
      </c>
      <c r="X482" s="87" t="str">
        <f t="shared" si="259"/>
        <v>Non-local</v>
      </c>
      <c r="Y482" s="104"/>
      <c r="Z482" s="87" t="str">
        <f t="shared" si="255"/>
        <v>USA</v>
      </c>
      <c r="AA482" s="87" t="str">
        <f t="shared" si="256"/>
        <v>USA</v>
      </c>
      <c r="AB482" s="82" cm="1">
        <f t="array" ref="AB482">VLOOKUP(B482,'GDP per Capita'!$T$2:$V$4235,COLUMN('GDP per Capita'!$V:$V)-COLUMN('GDP per Capita'!$S:$S),FALSE)</f>
        <v>63809.64</v>
      </c>
      <c r="AC482" s="82">
        <f t="shared" si="260"/>
        <v>63809.64</v>
      </c>
      <c r="AD482" s="82">
        <f t="shared" si="261"/>
        <v>63809.64</v>
      </c>
      <c r="AE482" s="88">
        <f t="shared" si="257"/>
        <v>2.7780880072399549E-2</v>
      </c>
    </row>
    <row r="483" spans="1:31">
      <c r="A483" s="77" t="s">
        <v>886</v>
      </c>
      <c r="B483" s="77">
        <v>482</v>
      </c>
      <c r="C483" s="77" t="s">
        <v>29</v>
      </c>
      <c r="D483" s="77" t="s">
        <v>29</v>
      </c>
      <c r="E483" s="77">
        <v>2020</v>
      </c>
      <c r="F483" s="77">
        <v>39.284749400000003</v>
      </c>
      <c r="G483" s="77">
        <v>-76.620474639699793</v>
      </c>
      <c r="H483" s="77">
        <v>0</v>
      </c>
      <c r="I483" s="77" t="s">
        <v>881</v>
      </c>
      <c r="J483" s="77">
        <v>43.074761000000002</v>
      </c>
      <c r="K483" s="77">
        <v>-89.383761300000003</v>
      </c>
      <c r="L483" s="77">
        <v>2293.6142511822</v>
      </c>
      <c r="M483" s="77">
        <v>0.46449147956658998</v>
      </c>
      <c r="N483" s="77">
        <v>0</v>
      </c>
      <c r="O483" s="77">
        <v>440.37393622698198</v>
      </c>
      <c r="P483" s="87" cm="1">
        <f t="array" ref="P483">IF($X483="Non-local",VLOOKUP($E483,$AI$64:$AW$68,COLUMN($AW:$AW)-COLUMN($AH:$AH),FALSE),IF($X483="Unknown",VLOOKUP($E483,$AI$71:$AW$75,COLUMN($AW:$AW)-COLUMN($AH:$AH),FALSE),0))</f>
        <v>224</v>
      </c>
      <c r="Q483" s="87" cm="1">
        <f t="array" ref="Q483">IF($X483="Non-local",VLOOKUP($E483,$AI$40:$AW$44,COLUMN($AW:$AW)-COLUMN($AH:$AH),FALSE),IF($X483="Unknown",VLOOKUP($E483,$AI$47:$AW$51,COLUMN($AW:$AW)-COLUMN($AH:$AH),FALSE),0))</f>
        <v>470.18520000000001</v>
      </c>
      <c r="R483" s="87" cm="1">
        <f t="array" ref="R483">IF($X483="Non-local",VLOOKUP($E483,$AI$88:$AW$92,COLUMN($AW:$AW)-COLUMN($AH:$AH),FALSE),IF($X483="Unknown",VLOOKUP($E483,$AI$95:$AW$99,COLUMN($AW:$AW)-COLUMN($AH:$AH),FALSE),0))</f>
        <v>0.13052013767768686</v>
      </c>
      <c r="S483" s="87" cm="1">
        <f t="array" ref="S483">VLOOKUP($E483,$AI$111:$AW$115,COLUMN($AW:$AW)-COLUMN($AH:$AH),FALSE)</f>
        <v>410.28773999999999</v>
      </c>
      <c r="T483" s="104">
        <f t="shared" si="253"/>
        <v>0.59501161724427687</v>
      </c>
      <c r="U483" s="104">
        <f t="shared" si="254"/>
        <v>1544.846876226982</v>
      </c>
      <c r="V483" s="87" cm="1">
        <f t="array" ref="V483">VLOOKUP($E483,$AI$118:$AW$122,COLUMN($AW:$AW)-COLUMN($AH:$AH),FALSE)</f>
        <v>161.75600000000003</v>
      </c>
      <c r="W483" s="87" t="str">
        <f t="shared" si="258"/>
        <v>Domestic</v>
      </c>
      <c r="X483" s="87" t="str">
        <f t="shared" si="259"/>
        <v>Non-local</v>
      </c>
      <c r="Y483" s="104"/>
      <c r="Z483" s="87" t="str">
        <f t="shared" si="255"/>
        <v>USA</v>
      </c>
      <c r="AA483" s="87" t="str">
        <f t="shared" si="256"/>
        <v>USA</v>
      </c>
      <c r="AB483" s="82" cm="1">
        <f t="array" ref="AB483">VLOOKUP(B483,'GDP per Capita'!$T$2:$V$4235,COLUMN('GDP per Capita'!$V:$V)-COLUMN('GDP per Capita'!$S:$S),FALSE)</f>
        <v>63809.64</v>
      </c>
      <c r="AC483" s="82">
        <f t="shared" si="260"/>
        <v>63809.64</v>
      </c>
      <c r="AD483" s="82">
        <f t="shared" si="261"/>
        <v>63809.64</v>
      </c>
      <c r="AE483" s="88">
        <f t="shared" si="257"/>
        <v>2.4210242781921069E-2</v>
      </c>
    </row>
    <row r="484" spans="1:31">
      <c r="A484" s="77" t="s">
        <v>1022</v>
      </c>
      <c r="B484" s="77">
        <v>483</v>
      </c>
      <c r="C484" s="77" t="s">
        <v>29</v>
      </c>
      <c r="D484" s="77" t="s">
        <v>29</v>
      </c>
      <c r="E484" s="77">
        <v>2020</v>
      </c>
      <c r="F484" s="77">
        <v>38.846223600000002</v>
      </c>
      <c r="G484" s="77">
        <v>-77.306373300000004</v>
      </c>
      <c r="H484" s="77">
        <v>0</v>
      </c>
      <c r="I484" s="77" t="s">
        <v>881</v>
      </c>
      <c r="J484" s="77">
        <v>43.074761000000002</v>
      </c>
      <c r="K484" s="77">
        <v>-89.383761300000003</v>
      </c>
      <c r="L484" s="77">
        <v>2232.84751969233</v>
      </c>
      <c r="M484" s="77">
        <v>0.456467550156549</v>
      </c>
      <c r="N484" s="77">
        <v>0</v>
      </c>
      <c r="O484" s="77">
        <v>428.70672378092797</v>
      </c>
      <c r="P484" s="87" cm="1">
        <f t="array" ref="P484">IF($X484="Non-local",VLOOKUP($E484,$AI$64:$AW$68,COLUMN($AW:$AW)-COLUMN($AH:$AH),FALSE),IF($X484="Unknown",VLOOKUP($E484,$AI$71:$AW$75,COLUMN($AW:$AW)-COLUMN($AH:$AH),FALSE),0))</f>
        <v>224</v>
      </c>
      <c r="Q484" s="87" cm="1">
        <f t="array" ref="Q484">IF($X484="Non-local",VLOOKUP($E484,$AI$40:$AW$44,COLUMN($AW:$AW)-COLUMN($AH:$AH),FALSE),IF($X484="Unknown",VLOOKUP($E484,$AI$47:$AW$51,COLUMN($AW:$AW)-COLUMN($AH:$AH),FALSE),0))</f>
        <v>470.18520000000001</v>
      </c>
      <c r="R484" s="87" cm="1">
        <f t="array" ref="R484">IF($X484="Non-local",VLOOKUP($E484,$AI$88:$AW$92,COLUMN($AW:$AW)-COLUMN($AH:$AH),FALSE),IF($X484="Unknown",VLOOKUP($E484,$AI$95:$AW$99,COLUMN($AW:$AW)-COLUMN($AH:$AH),FALSE),0))</f>
        <v>0.13052013767768686</v>
      </c>
      <c r="S484" s="87" cm="1">
        <f t="array" ref="S484">VLOOKUP($E484,$AI$111:$AW$115,COLUMN($AW:$AW)-COLUMN($AH:$AH),FALSE)</f>
        <v>410.28773999999999</v>
      </c>
      <c r="T484" s="104">
        <f t="shared" si="253"/>
        <v>0.58698768783423583</v>
      </c>
      <c r="U484" s="104">
        <f t="shared" si="254"/>
        <v>1533.179663780928</v>
      </c>
      <c r="V484" s="87" cm="1">
        <f t="array" ref="V484">VLOOKUP($E484,$AI$118:$AW$122,COLUMN($AW:$AW)-COLUMN($AH:$AH),FALSE)</f>
        <v>161.75600000000003</v>
      </c>
      <c r="W484" s="87" t="str">
        <f t="shared" si="258"/>
        <v>Domestic</v>
      </c>
      <c r="X484" s="87" t="str">
        <f t="shared" si="259"/>
        <v>Non-local</v>
      </c>
      <c r="Y484" s="104"/>
      <c r="Z484" s="87" t="str">
        <f t="shared" si="255"/>
        <v>USA</v>
      </c>
      <c r="AA484" s="87" t="str">
        <f t="shared" si="256"/>
        <v>USA</v>
      </c>
      <c r="AB484" s="82" cm="1">
        <f t="array" ref="AB484">VLOOKUP(B484,'GDP per Capita'!$T$2:$V$4235,COLUMN('GDP per Capita'!$V:$V)-COLUMN('GDP per Capita'!$S:$S),FALSE)</f>
        <v>63809.64</v>
      </c>
      <c r="AC484" s="82">
        <f t="shared" si="260"/>
        <v>63809.64</v>
      </c>
      <c r="AD484" s="82">
        <f t="shared" si="261"/>
        <v>63809.64</v>
      </c>
      <c r="AE484" s="88">
        <f t="shared" si="257"/>
        <v>2.4027398740706387E-2</v>
      </c>
    </row>
    <row r="485" spans="1:31">
      <c r="A485" s="77" t="s">
        <v>920</v>
      </c>
      <c r="B485" s="77">
        <v>484</v>
      </c>
      <c r="C485" s="77" t="s">
        <v>29</v>
      </c>
      <c r="D485" s="77" t="s">
        <v>29</v>
      </c>
      <c r="E485" s="77">
        <v>2020</v>
      </c>
      <c r="F485" s="77">
        <v>32.222876499999998</v>
      </c>
      <c r="G485" s="77">
        <v>-110.9748477</v>
      </c>
      <c r="H485" s="77">
        <v>0</v>
      </c>
      <c r="I485" s="77" t="s">
        <v>881</v>
      </c>
      <c r="J485" s="77">
        <v>43.074761000000002</v>
      </c>
      <c r="K485" s="77">
        <v>-89.383761300000003</v>
      </c>
      <c r="L485" s="77">
        <v>4482.5152870161</v>
      </c>
      <c r="M485" s="77">
        <v>0.798937533590652</v>
      </c>
      <c r="N485" s="77">
        <v>0</v>
      </c>
      <c r="O485" s="77">
        <v>537.90183444193201</v>
      </c>
      <c r="P485" s="87" cm="1">
        <f t="array" ref="P485">IF($X485="Non-local",VLOOKUP($E485,$AI$64:$AW$68,COLUMN($AW:$AW)-COLUMN($AH:$AH),FALSE),IF($X485="Unknown",VLOOKUP($E485,$AI$71:$AW$75,COLUMN($AW:$AW)-COLUMN($AH:$AH),FALSE),0))</f>
        <v>224</v>
      </c>
      <c r="Q485" s="87" cm="1">
        <f t="array" ref="Q485">IF($X485="Non-local",VLOOKUP($E485,$AI$40:$AW$44,COLUMN($AW:$AW)-COLUMN($AH:$AH),FALSE),IF($X485="Unknown",VLOOKUP($E485,$AI$47:$AW$51,COLUMN($AW:$AW)-COLUMN($AH:$AH),FALSE),0))</f>
        <v>470.18520000000001</v>
      </c>
      <c r="R485" s="87" cm="1">
        <f t="array" ref="R485">IF($X485="Non-local",VLOOKUP($E485,$AI$88:$AW$92,COLUMN($AW:$AW)-COLUMN($AH:$AH),FALSE),IF($X485="Unknown",VLOOKUP($E485,$AI$95:$AW$99,COLUMN($AW:$AW)-COLUMN($AH:$AH),FALSE),0))</f>
        <v>0.13052013767768686</v>
      </c>
      <c r="S485" s="87" cm="1">
        <f t="array" ref="S485">VLOOKUP($E485,$AI$111:$AW$115,COLUMN($AW:$AW)-COLUMN($AH:$AH),FALSE)</f>
        <v>410.28773999999999</v>
      </c>
      <c r="T485" s="104">
        <f t="shared" si="253"/>
        <v>0.92945767126833889</v>
      </c>
      <c r="U485" s="104">
        <f t="shared" si="254"/>
        <v>1642.374774441932</v>
      </c>
      <c r="V485" s="87" cm="1">
        <f t="array" ref="V485">VLOOKUP($E485,$AI$118:$AW$122,COLUMN($AW:$AW)-COLUMN($AH:$AH),FALSE)</f>
        <v>161.75600000000003</v>
      </c>
      <c r="W485" s="87" t="str">
        <f t="shared" si="258"/>
        <v>Domestic</v>
      </c>
      <c r="X485" s="87" t="str">
        <f t="shared" si="259"/>
        <v>Non-local</v>
      </c>
      <c r="Y485" s="104"/>
      <c r="Z485" s="87" t="str">
        <f t="shared" si="255"/>
        <v>USA</v>
      </c>
      <c r="AA485" s="87" t="str">
        <f t="shared" si="256"/>
        <v>USA</v>
      </c>
      <c r="AB485" s="82" cm="1">
        <f t="array" ref="AB485">VLOOKUP(B485,'GDP per Capita'!$T$2:$V$4235,COLUMN('GDP per Capita'!$V:$V)-COLUMN('GDP per Capita'!$S:$S),FALSE)</f>
        <v>63809.64</v>
      </c>
      <c r="AC485" s="82">
        <f t="shared" si="260"/>
        <v>63809.64</v>
      </c>
      <c r="AD485" s="82">
        <f t="shared" si="261"/>
        <v>63809.64</v>
      </c>
      <c r="AE485" s="88">
        <f t="shared" si="257"/>
        <v>2.5738662284287013E-2</v>
      </c>
    </row>
    <row r="486" spans="1:31">
      <c r="A486" s="77" t="s">
        <v>1121</v>
      </c>
      <c r="B486" s="77">
        <v>485</v>
      </c>
      <c r="C486" s="77" t="s">
        <v>29</v>
      </c>
      <c r="D486" s="77" t="s">
        <v>29</v>
      </c>
      <c r="E486" s="77">
        <v>2020</v>
      </c>
      <c r="F486" s="77">
        <v>48.619155999999997</v>
      </c>
      <c r="G486" s="77">
        <v>-97.446470300000001</v>
      </c>
      <c r="H486" s="77">
        <v>0</v>
      </c>
      <c r="I486" s="77" t="s">
        <v>881</v>
      </c>
      <c r="J486" s="77">
        <v>43.074761000000002</v>
      </c>
      <c r="K486" s="77">
        <v>-89.383761300000003</v>
      </c>
      <c r="L486" s="77">
        <v>1753.2659172407</v>
      </c>
      <c r="M486" s="77">
        <v>0.39314130518535101</v>
      </c>
      <c r="N486" s="77">
        <v>0</v>
      </c>
      <c r="O486" s="77">
        <v>336.62705611021403</v>
      </c>
      <c r="P486" s="87" cm="1">
        <f t="array" ref="P486">IF($X486="Non-local",VLOOKUP($E486,$AI$64:$AW$68,COLUMN($AW:$AW)-COLUMN($AH:$AH),FALSE),IF($X486="Unknown",VLOOKUP($E486,$AI$71:$AW$75,COLUMN($AW:$AW)-COLUMN($AH:$AH),FALSE),0))</f>
        <v>224</v>
      </c>
      <c r="Q486" s="87" cm="1">
        <f t="array" ref="Q486">IF($X486="Non-local",VLOOKUP($E486,$AI$40:$AW$44,COLUMN($AW:$AW)-COLUMN($AH:$AH),FALSE),IF($X486="Unknown",VLOOKUP($E486,$AI$47:$AW$51,COLUMN($AW:$AW)-COLUMN($AH:$AH),FALSE),0))</f>
        <v>470.18520000000001</v>
      </c>
      <c r="R486" s="87" cm="1">
        <f t="array" ref="R486">IF($X486="Non-local",VLOOKUP($E486,$AI$88:$AW$92,COLUMN($AW:$AW)-COLUMN($AH:$AH),FALSE),IF($X486="Unknown",VLOOKUP($E486,$AI$95:$AW$99,COLUMN($AW:$AW)-COLUMN($AH:$AH),FALSE),0))</f>
        <v>0.13052013767768686</v>
      </c>
      <c r="S486" s="87" cm="1">
        <f t="array" ref="S486">VLOOKUP($E486,$AI$111:$AW$115,COLUMN($AW:$AW)-COLUMN($AH:$AH),FALSE)</f>
        <v>410.28773999999999</v>
      </c>
      <c r="T486" s="104">
        <f t="shared" si="253"/>
        <v>0.52366144286303784</v>
      </c>
      <c r="U486" s="104">
        <f t="shared" si="254"/>
        <v>1441.0999961102141</v>
      </c>
      <c r="V486" s="87" cm="1">
        <f t="array" ref="V486">VLOOKUP($E486,$AI$118:$AW$122,COLUMN($AW:$AW)-COLUMN($AH:$AH),FALSE)</f>
        <v>161.75600000000003</v>
      </c>
      <c r="W486" s="87" t="str">
        <f t="shared" si="258"/>
        <v>Domestic</v>
      </c>
      <c r="X486" s="87" t="str">
        <f t="shared" si="259"/>
        <v>Non-local</v>
      </c>
      <c r="Y486" s="104"/>
      <c r="Z486" s="87" t="str">
        <f t="shared" si="255"/>
        <v>USA</v>
      </c>
      <c r="AA486" s="87" t="str">
        <f t="shared" si="256"/>
        <v>USA</v>
      </c>
      <c r="AB486" s="82" cm="1">
        <f t="array" ref="AB486">VLOOKUP(B486,'GDP per Capita'!$T$2:$V$4235,COLUMN('GDP per Capita'!$V:$V)-COLUMN('GDP per Capita'!$S:$S),FALSE)</f>
        <v>63809.64</v>
      </c>
      <c r="AC486" s="82">
        <f t="shared" si="260"/>
        <v>63809.64</v>
      </c>
      <c r="AD486" s="82">
        <f t="shared" si="261"/>
        <v>63809.64</v>
      </c>
      <c r="AE486" s="88">
        <f t="shared" si="257"/>
        <v>2.2584361800352018E-2</v>
      </c>
    </row>
    <row r="487" spans="1:31">
      <c r="A487" s="77" t="s">
        <v>1090</v>
      </c>
      <c r="B487" s="77">
        <v>486</v>
      </c>
      <c r="C487" s="77" t="s">
        <v>320</v>
      </c>
      <c r="D487" s="77" t="s">
        <v>28</v>
      </c>
      <c r="E487" s="77">
        <v>2020</v>
      </c>
      <c r="F487" s="77">
        <v>43.242528899999897</v>
      </c>
      <c r="G487" s="77">
        <v>-79.947042299999893</v>
      </c>
      <c r="H487" s="77">
        <v>0</v>
      </c>
      <c r="I487" s="77" t="s">
        <v>881</v>
      </c>
      <c r="J487" s="77">
        <v>43.074761000000002</v>
      </c>
      <c r="K487" s="77">
        <v>-89.383761300000003</v>
      </c>
      <c r="L487" s="77">
        <v>1530.5167258533399</v>
      </c>
      <c r="M487" s="77">
        <v>0.36372843824295398</v>
      </c>
      <c r="N487" s="77">
        <v>0</v>
      </c>
      <c r="O487" s="77">
        <v>293.85921136384201</v>
      </c>
      <c r="P487" s="87" cm="1">
        <f t="array" ref="P487">IF($X487="Non-local",VLOOKUP($E487,$AI$64:$AW$68,COLUMN($AW:$AW)-COLUMN($AH:$AH),FALSE),IF($X487="Unknown",VLOOKUP($E487,$AI$71:$AW$75,COLUMN($AW:$AW)-COLUMN($AH:$AH),FALSE),0))</f>
        <v>224</v>
      </c>
      <c r="Q487" s="87" cm="1">
        <f t="array" ref="Q487">IF($X487="Non-local",VLOOKUP($E487,$AI$40:$AW$44,COLUMN($AW:$AW)-COLUMN($AH:$AH),FALSE),IF($X487="Unknown",VLOOKUP($E487,$AI$47:$AW$51,COLUMN($AW:$AW)-COLUMN($AH:$AH),FALSE),0))</f>
        <v>470.18520000000001</v>
      </c>
      <c r="R487" s="87" cm="1">
        <f t="array" ref="R487">IF($X487="Non-local",VLOOKUP($E487,$AI$88:$AW$92,COLUMN($AW:$AW)-COLUMN($AH:$AH),FALSE),IF($X487="Unknown",VLOOKUP($E487,$AI$95:$AW$99,COLUMN($AW:$AW)-COLUMN($AH:$AH),FALSE),0))</f>
        <v>0.13052013767768686</v>
      </c>
      <c r="S487" s="87" cm="1">
        <f t="array" ref="S487">VLOOKUP($E487,$AI$111:$AW$115,COLUMN($AW:$AW)-COLUMN($AH:$AH),FALSE)</f>
        <v>410.28773999999999</v>
      </c>
      <c r="T487" s="104">
        <f t="shared" si="253"/>
        <v>0.49424857592064086</v>
      </c>
      <c r="U487" s="104">
        <f t="shared" si="254"/>
        <v>1398.3321513638421</v>
      </c>
      <c r="V487" s="87" cm="1">
        <f t="array" ref="V487">VLOOKUP($E487,$AI$118:$AW$122,COLUMN($AW:$AW)-COLUMN($AH:$AH),FALSE)</f>
        <v>161.75600000000003</v>
      </c>
      <c r="W487" s="87" t="str">
        <f t="shared" si="258"/>
        <v>International</v>
      </c>
      <c r="X487" s="87" t="str">
        <f t="shared" si="259"/>
        <v>Non-local</v>
      </c>
      <c r="Y487" s="104"/>
      <c r="Z487" s="87" t="str">
        <f t="shared" si="255"/>
        <v>Canada</v>
      </c>
      <c r="AA487" s="87" t="str">
        <f t="shared" si="256"/>
        <v>Other Americas</v>
      </c>
      <c r="AB487" s="82" cm="1">
        <f t="array" ref="AB487">VLOOKUP(B487,'GDP per Capita'!$T$2:$V$4235,COLUMN('GDP per Capita'!$V:$V)-COLUMN('GDP per Capita'!$S:$S),FALSE)</f>
        <v>49196.49</v>
      </c>
      <c r="AC487" s="82">
        <f t="shared" si="260"/>
        <v>49196.49</v>
      </c>
      <c r="AD487" s="82">
        <f t="shared" si="261"/>
        <v>49196.49</v>
      </c>
      <c r="AE487" s="88">
        <f t="shared" si="257"/>
        <v>2.8423412958197669E-2</v>
      </c>
    </row>
    <row r="488" spans="1:31">
      <c r="A488" s="77" t="s">
        <v>1038</v>
      </c>
      <c r="B488" s="77">
        <v>487</v>
      </c>
      <c r="C488" s="77" t="s">
        <v>29</v>
      </c>
      <c r="D488" s="77" t="s">
        <v>29</v>
      </c>
      <c r="E488" s="77">
        <v>2020</v>
      </c>
      <c r="F488" s="77">
        <v>33.723761699999997</v>
      </c>
      <c r="G488" s="77">
        <v>-116.267323699999</v>
      </c>
      <c r="H488" s="77">
        <v>0</v>
      </c>
      <c r="I488" s="77" t="s">
        <v>881</v>
      </c>
      <c r="J488" s="77">
        <v>43.074761000000002</v>
      </c>
      <c r="K488" s="77">
        <v>-89.383761300000003</v>
      </c>
      <c r="L488" s="77">
        <v>5097.0823334591896</v>
      </c>
      <c r="M488" s="77">
        <v>0.88972454178972005</v>
      </c>
      <c r="N488" s="77">
        <v>0</v>
      </c>
      <c r="O488" s="77">
        <v>611.64988001510199</v>
      </c>
      <c r="P488" s="87" cm="1">
        <f t="array" ref="P488">IF($X488="Non-local",VLOOKUP($E488,$AI$64:$AW$68,COLUMN($AW:$AW)-COLUMN($AH:$AH),FALSE),IF($X488="Unknown",VLOOKUP($E488,$AI$71:$AW$75,COLUMN($AW:$AW)-COLUMN($AH:$AH),FALSE),0))</f>
        <v>224</v>
      </c>
      <c r="Q488" s="87" cm="1">
        <f t="array" ref="Q488">IF($X488="Non-local",VLOOKUP($E488,$AI$40:$AW$44,COLUMN($AW:$AW)-COLUMN($AH:$AH),FALSE),IF($X488="Unknown",VLOOKUP($E488,$AI$47:$AW$51,COLUMN($AW:$AW)-COLUMN($AH:$AH),FALSE),0))</f>
        <v>470.18520000000001</v>
      </c>
      <c r="R488" s="87" cm="1">
        <f t="array" ref="R488">IF($X488="Non-local",VLOOKUP($E488,$AI$88:$AW$92,COLUMN($AW:$AW)-COLUMN($AH:$AH),FALSE),IF($X488="Unknown",VLOOKUP($E488,$AI$95:$AW$99,COLUMN($AW:$AW)-COLUMN($AH:$AH),FALSE),0))</f>
        <v>0.13052013767768686</v>
      </c>
      <c r="S488" s="87" cm="1">
        <f t="array" ref="S488">VLOOKUP($E488,$AI$111:$AW$115,COLUMN($AW:$AW)-COLUMN($AH:$AH),FALSE)</f>
        <v>410.28773999999999</v>
      </c>
      <c r="T488" s="104">
        <f t="shared" si="253"/>
        <v>1.0202446794674069</v>
      </c>
      <c r="U488" s="104">
        <f t="shared" si="254"/>
        <v>1716.122820015102</v>
      </c>
      <c r="V488" s="87" cm="1">
        <f t="array" ref="V488">VLOOKUP($E488,$AI$118:$AW$122,COLUMN($AW:$AW)-COLUMN($AH:$AH),FALSE)</f>
        <v>161.75600000000003</v>
      </c>
      <c r="W488" s="87" t="str">
        <f t="shared" si="258"/>
        <v>Domestic</v>
      </c>
      <c r="X488" s="87" t="str">
        <f t="shared" si="259"/>
        <v>Non-local</v>
      </c>
      <c r="Y488" s="104"/>
      <c r="Z488" s="87" t="str">
        <f t="shared" si="255"/>
        <v>USA</v>
      </c>
      <c r="AA488" s="87" t="str">
        <f t="shared" si="256"/>
        <v>USA</v>
      </c>
      <c r="AB488" s="82" cm="1">
        <f t="array" ref="AB488">VLOOKUP(B488,'GDP per Capita'!$T$2:$V$4235,COLUMN('GDP per Capita'!$V:$V)-COLUMN('GDP per Capita'!$S:$S),FALSE)</f>
        <v>63809.64</v>
      </c>
      <c r="AC488" s="82">
        <f t="shared" si="260"/>
        <v>63809.64</v>
      </c>
      <c r="AD488" s="82">
        <f t="shared" si="261"/>
        <v>63809.64</v>
      </c>
      <c r="AE488" s="88">
        <f t="shared" si="257"/>
        <v>2.6894413132797834E-2</v>
      </c>
    </row>
    <row r="489" spans="1:31">
      <c r="A489" s="77" t="s">
        <v>1122</v>
      </c>
      <c r="B489" s="77">
        <v>488</v>
      </c>
      <c r="C489" s="77" t="s">
        <v>416</v>
      </c>
      <c r="D489" s="77" t="s">
        <v>31</v>
      </c>
      <c r="E489" s="77">
        <v>2020</v>
      </c>
      <c r="F489" s="77">
        <v>55.860982499999999</v>
      </c>
      <c r="G489" s="77">
        <v>-4.2488786999999997</v>
      </c>
      <c r="H489" s="77">
        <v>0</v>
      </c>
      <c r="I489" s="77" t="s">
        <v>881</v>
      </c>
      <c r="J489" s="77">
        <v>43.074761000000002</v>
      </c>
      <c r="K489" s="77">
        <v>-89.383761300000003</v>
      </c>
      <c r="L489" s="77">
        <v>11815.108829458301</v>
      </c>
      <c r="M489" s="77">
        <v>1.83569632200411</v>
      </c>
      <c r="N489" s="77">
        <v>0</v>
      </c>
      <c r="O489" s="77">
        <v>1240.5864270931199</v>
      </c>
      <c r="P489" s="87" cm="1">
        <f t="array" ref="P489">IF($X489="Non-local",VLOOKUP($E489,$AI$64:$AW$68,COLUMN($AW:$AW)-COLUMN($AH:$AH),FALSE),IF($X489="Unknown",VLOOKUP($E489,$AI$71:$AW$75,COLUMN($AW:$AW)-COLUMN($AH:$AH),FALSE),0))</f>
        <v>224</v>
      </c>
      <c r="Q489" s="87" cm="1">
        <f t="array" ref="Q489">IF($X489="Non-local",VLOOKUP($E489,$AI$40:$AW$44,COLUMN($AW:$AW)-COLUMN($AH:$AH),FALSE),IF($X489="Unknown",VLOOKUP($E489,$AI$47:$AW$51,COLUMN($AW:$AW)-COLUMN($AH:$AH),FALSE),0))</f>
        <v>470.18520000000001</v>
      </c>
      <c r="R489" s="87" cm="1">
        <f t="array" ref="R489">IF($X489="Non-local",VLOOKUP($E489,$AI$88:$AW$92,COLUMN($AW:$AW)-COLUMN($AH:$AH),FALSE),IF($X489="Unknown",VLOOKUP($E489,$AI$95:$AW$99,COLUMN($AW:$AW)-COLUMN($AH:$AH),FALSE),0))</f>
        <v>0.13052013767768686</v>
      </c>
      <c r="S489" s="87" cm="1">
        <f t="array" ref="S489">VLOOKUP($E489,$AI$111:$AW$115,COLUMN($AW:$AW)-COLUMN($AH:$AH),FALSE)</f>
        <v>410.28773999999999</v>
      </c>
      <c r="T489" s="104">
        <f t="shared" si="253"/>
        <v>1.9662164596817968</v>
      </c>
      <c r="U489" s="104">
        <f t="shared" si="254"/>
        <v>2345.0593670931203</v>
      </c>
      <c r="V489" s="87" cm="1">
        <f t="array" ref="V489">VLOOKUP($E489,$AI$118:$AW$122,COLUMN($AW:$AW)-COLUMN($AH:$AH),FALSE)</f>
        <v>161.75600000000003</v>
      </c>
      <c r="W489" s="87" t="str">
        <f t="shared" si="258"/>
        <v>International</v>
      </c>
      <c r="X489" s="87" t="str">
        <f t="shared" si="259"/>
        <v>Non-local</v>
      </c>
      <c r="Y489" s="104"/>
      <c r="Z489" s="87" t="str">
        <f t="shared" si="255"/>
        <v>United Kingdom</v>
      </c>
      <c r="AA489" s="87" t="str">
        <f t="shared" si="256"/>
        <v>Europe</v>
      </c>
      <c r="AB489" s="82" cm="1">
        <f t="array" ref="AB489">VLOOKUP(B489,'GDP per Capita'!$T$2:$V$4235,COLUMN('GDP per Capita'!$V:$V)-COLUMN('GDP per Capita'!$S:$S),FALSE)</f>
        <v>40800.480000000003</v>
      </c>
      <c r="AC489" s="82">
        <f t="shared" si="260"/>
        <v>40800.480000000003</v>
      </c>
      <c r="AD489" s="82">
        <f t="shared" si="261"/>
        <v>40800.480000000003</v>
      </c>
      <c r="AE489" s="88">
        <f t="shared" si="257"/>
        <v>5.7476269080489251E-2</v>
      </c>
    </row>
    <row r="490" spans="1:31">
      <c r="A490" s="77" t="s">
        <v>1123</v>
      </c>
      <c r="B490" s="77">
        <v>489</v>
      </c>
      <c r="C490" s="77" t="s">
        <v>29</v>
      </c>
      <c r="D490" s="77" t="s">
        <v>29</v>
      </c>
      <c r="E490" s="77">
        <v>2020</v>
      </c>
      <c r="F490" s="77">
        <v>39.453440200000003</v>
      </c>
      <c r="G490" s="77">
        <v>-76.494408899999996</v>
      </c>
      <c r="H490" s="77">
        <v>0</v>
      </c>
      <c r="I490" s="77" t="s">
        <v>881</v>
      </c>
      <c r="J490" s="77">
        <v>43.074761000000002</v>
      </c>
      <c r="K490" s="77">
        <v>-89.383761300000003</v>
      </c>
      <c r="L490" s="77">
        <v>2297.2767864692601</v>
      </c>
      <c r="M490" s="77">
        <v>0.46497509821588401</v>
      </c>
      <c r="N490" s="77">
        <v>0</v>
      </c>
      <c r="O490" s="77">
        <v>441.07714300209898</v>
      </c>
      <c r="P490" s="87" cm="1">
        <f t="array" ref="P490">IF($X490="Non-local",VLOOKUP($E490,$AI$64:$AW$68,COLUMN($AW:$AW)-COLUMN($AH:$AH),FALSE),IF($X490="Unknown",VLOOKUP($E490,$AI$71:$AW$75,COLUMN($AW:$AW)-COLUMN($AH:$AH),FALSE),0))</f>
        <v>224</v>
      </c>
      <c r="Q490" s="87" cm="1">
        <f t="array" ref="Q490">IF($X490="Non-local",VLOOKUP($E490,$AI$40:$AW$44,COLUMN($AW:$AW)-COLUMN($AH:$AH),FALSE),IF($X490="Unknown",VLOOKUP($E490,$AI$47:$AW$51,COLUMN($AW:$AW)-COLUMN($AH:$AH),FALSE),0))</f>
        <v>470.18520000000001</v>
      </c>
      <c r="R490" s="87" cm="1">
        <f t="array" ref="R490">IF($X490="Non-local",VLOOKUP($E490,$AI$88:$AW$92,COLUMN($AW:$AW)-COLUMN($AH:$AH),FALSE),IF($X490="Unknown",VLOOKUP($E490,$AI$95:$AW$99,COLUMN($AW:$AW)-COLUMN($AH:$AH),FALSE),0))</f>
        <v>0.13052013767768686</v>
      </c>
      <c r="S490" s="87" cm="1">
        <f t="array" ref="S490">VLOOKUP($E490,$AI$111:$AW$115,COLUMN($AW:$AW)-COLUMN($AH:$AH),FALSE)</f>
        <v>410.28773999999999</v>
      </c>
      <c r="T490" s="104">
        <f t="shared" si="253"/>
        <v>0.5954952358935709</v>
      </c>
      <c r="U490" s="104">
        <f t="shared" si="254"/>
        <v>1545.550083002099</v>
      </c>
      <c r="V490" s="87" cm="1">
        <f t="array" ref="V490">VLOOKUP($E490,$AI$118:$AW$122,COLUMN($AW:$AW)-COLUMN($AH:$AH),FALSE)</f>
        <v>161.75600000000003</v>
      </c>
      <c r="W490" s="87" t="str">
        <f t="shared" si="258"/>
        <v>Domestic</v>
      </c>
      <c r="X490" s="87" t="str">
        <f t="shared" si="259"/>
        <v>Non-local</v>
      </c>
      <c r="Y490" s="104"/>
      <c r="Z490" s="87" t="str">
        <f t="shared" si="255"/>
        <v>USA</v>
      </c>
      <c r="AA490" s="87" t="str">
        <f t="shared" si="256"/>
        <v>USA</v>
      </c>
      <c r="AB490" s="82" cm="1">
        <f t="array" ref="AB490">VLOOKUP(B490,'GDP per Capita'!$T$2:$V$4235,COLUMN('GDP per Capita'!$V:$V)-COLUMN('GDP per Capita'!$S:$S),FALSE)</f>
        <v>63809.64</v>
      </c>
      <c r="AC490" s="82">
        <f t="shared" si="260"/>
        <v>63809.64</v>
      </c>
      <c r="AD490" s="82">
        <f t="shared" si="261"/>
        <v>63809.64</v>
      </c>
      <c r="AE490" s="88">
        <f t="shared" si="257"/>
        <v>2.4221263166538769E-2</v>
      </c>
    </row>
    <row r="491" spans="1:31">
      <c r="A491" s="77" t="s">
        <v>1124</v>
      </c>
      <c r="B491" s="77">
        <v>490</v>
      </c>
      <c r="C491" s="77" t="s">
        <v>29</v>
      </c>
      <c r="D491" s="77" t="s">
        <v>29</v>
      </c>
      <c r="E491" s="77">
        <v>2020</v>
      </c>
      <c r="F491" s="77">
        <v>39.421217499999997</v>
      </c>
      <c r="G491" s="77">
        <v>-76.6260805</v>
      </c>
      <c r="H491" s="77">
        <v>0</v>
      </c>
      <c r="I491" s="77" t="s">
        <v>881</v>
      </c>
      <c r="J491" s="77">
        <v>43.074761000000002</v>
      </c>
      <c r="K491" s="77">
        <v>-89.383761300000003</v>
      </c>
      <c r="L491" s="77">
        <v>2279.7612983016402</v>
      </c>
      <c r="M491" s="77">
        <v>0.46266226951515399</v>
      </c>
      <c r="N491" s="77">
        <v>0</v>
      </c>
      <c r="O491" s="77">
        <v>437.71416927391601</v>
      </c>
      <c r="P491" s="87" cm="1">
        <f t="array" ref="P491">IF($X491="Non-local",VLOOKUP($E491,$AI$64:$AW$68,COLUMN($AW:$AW)-COLUMN($AH:$AH),FALSE),IF($X491="Unknown",VLOOKUP($E491,$AI$71:$AW$75,COLUMN($AW:$AW)-COLUMN($AH:$AH),FALSE),0))</f>
        <v>224</v>
      </c>
      <c r="Q491" s="87" cm="1">
        <f t="array" ref="Q491">IF($X491="Non-local",VLOOKUP($E491,$AI$40:$AW$44,COLUMN($AW:$AW)-COLUMN($AH:$AH),FALSE),IF($X491="Unknown",VLOOKUP($E491,$AI$47:$AW$51,COLUMN($AW:$AW)-COLUMN($AH:$AH),FALSE),0))</f>
        <v>470.18520000000001</v>
      </c>
      <c r="R491" s="87" cm="1">
        <f t="array" ref="R491">IF($X491="Non-local",VLOOKUP($E491,$AI$88:$AW$92,COLUMN($AW:$AW)-COLUMN($AH:$AH),FALSE),IF($X491="Unknown",VLOOKUP($E491,$AI$95:$AW$99,COLUMN($AW:$AW)-COLUMN($AH:$AH),FALSE),0))</f>
        <v>0.13052013767768686</v>
      </c>
      <c r="S491" s="87" cm="1">
        <f t="array" ref="S491">VLOOKUP($E491,$AI$111:$AW$115,COLUMN($AW:$AW)-COLUMN($AH:$AH),FALSE)</f>
        <v>410.28773999999999</v>
      </c>
      <c r="T491" s="104">
        <f t="shared" si="253"/>
        <v>0.59318240719284088</v>
      </c>
      <c r="U491" s="104">
        <f t="shared" si="254"/>
        <v>1542.1871092739159</v>
      </c>
      <c r="V491" s="87" cm="1">
        <f t="array" ref="V491">VLOOKUP($E491,$AI$118:$AW$122,COLUMN($AW:$AW)-COLUMN($AH:$AH),FALSE)</f>
        <v>161.75600000000003</v>
      </c>
      <c r="W491" s="87" t="str">
        <f t="shared" si="258"/>
        <v>Domestic</v>
      </c>
      <c r="X491" s="87" t="str">
        <f t="shared" si="259"/>
        <v>Non-local</v>
      </c>
      <c r="Y491" s="104"/>
      <c r="Z491" s="87" t="str">
        <f t="shared" si="255"/>
        <v>USA</v>
      </c>
      <c r="AA491" s="87" t="str">
        <f t="shared" si="256"/>
        <v>USA</v>
      </c>
      <c r="AB491" s="82" cm="1">
        <f t="array" ref="AB491">VLOOKUP(B491,'GDP per Capita'!$T$2:$V$4235,COLUMN('GDP per Capita'!$V:$V)-COLUMN('GDP per Capita'!$S:$S),FALSE)</f>
        <v>63809.64</v>
      </c>
      <c r="AC491" s="82">
        <f t="shared" si="260"/>
        <v>63809.64</v>
      </c>
      <c r="AD491" s="82">
        <f t="shared" si="261"/>
        <v>63809.64</v>
      </c>
      <c r="AE491" s="88">
        <f t="shared" si="257"/>
        <v>2.4168559942885054E-2</v>
      </c>
    </row>
    <row r="492" spans="1:31">
      <c r="A492" s="77" t="s">
        <v>1038</v>
      </c>
      <c r="B492" s="77">
        <v>491</v>
      </c>
      <c r="C492" s="77" t="s">
        <v>29</v>
      </c>
      <c r="D492" s="77" t="s">
        <v>29</v>
      </c>
      <c r="E492" s="77">
        <v>2020</v>
      </c>
      <c r="F492" s="77">
        <v>33.723761699999997</v>
      </c>
      <c r="G492" s="77">
        <v>-116.267323699999</v>
      </c>
      <c r="H492" s="77">
        <v>0</v>
      </c>
      <c r="I492" s="77" t="s">
        <v>881</v>
      </c>
      <c r="J492" s="77">
        <v>43.074761000000002</v>
      </c>
      <c r="K492" s="77">
        <v>-89.383761300000003</v>
      </c>
      <c r="L492" s="77">
        <v>5097.0823334591896</v>
      </c>
      <c r="M492" s="77">
        <v>0.88972454178972005</v>
      </c>
      <c r="N492" s="77">
        <v>0</v>
      </c>
      <c r="O492" s="77">
        <v>611.64988001510199</v>
      </c>
      <c r="P492" s="87" cm="1">
        <f t="array" ref="P492">IF($X492="Non-local",VLOOKUP($E492,$AI$64:$AW$68,COLUMN($AW:$AW)-COLUMN($AH:$AH),FALSE),IF($X492="Unknown",VLOOKUP($E492,$AI$71:$AW$75,COLUMN($AW:$AW)-COLUMN($AH:$AH),FALSE),0))</f>
        <v>224</v>
      </c>
      <c r="Q492" s="87" cm="1">
        <f t="array" ref="Q492">IF($X492="Non-local",VLOOKUP($E492,$AI$40:$AW$44,COLUMN($AW:$AW)-COLUMN($AH:$AH),FALSE),IF($X492="Unknown",VLOOKUP($E492,$AI$47:$AW$51,COLUMN($AW:$AW)-COLUMN($AH:$AH),FALSE),0))</f>
        <v>470.18520000000001</v>
      </c>
      <c r="R492" s="87" cm="1">
        <f t="array" ref="R492">IF($X492="Non-local",VLOOKUP($E492,$AI$88:$AW$92,COLUMN($AW:$AW)-COLUMN($AH:$AH),FALSE),IF($X492="Unknown",VLOOKUP($E492,$AI$95:$AW$99,COLUMN($AW:$AW)-COLUMN($AH:$AH),FALSE),0))</f>
        <v>0.13052013767768686</v>
      </c>
      <c r="S492" s="87" cm="1">
        <f t="array" ref="S492">VLOOKUP($E492,$AI$111:$AW$115,COLUMN($AW:$AW)-COLUMN($AH:$AH),FALSE)</f>
        <v>410.28773999999999</v>
      </c>
      <c r="T492" s="104">
        <f t="shared" si="253"/>
        <v>1.0202446794674069</v>
      </c>
      <c r="U492" s="104">
        <f t="shared" si="254"/>
        <v>1716.122820015102</v>
      </c>
      <c r="V492" s="87" cm="1">
        <f t="array" ref="V492">VLOOKUP($E492,$AI$118:$AW$122,COLUMN($AW:$AW)-COLUMN($AH:$AH),FALSE)</f>
        <v>161.75600000000003</v>
      </c>
      <c r="W492" s="87" t="str">
        <f t="shared" si="258"/>
        <v>Domestic</v>
      </c>
      <c r="X492" s="87" t="str">
        <f t="shared" si="259"/>
        <v>Non-local</v>
      </c>
      <c r="Y492" s="104"/>
      <c r="Z492" s="87" t="str">
        <f t="shared" si="255"/>
        <v>USA</v>
      </c>
      <c r="AA492" s="87" t="str">
        <f t="shared" si="256"/>
        <v>USA</v>
      </c>
      <c r="AB492" s="82" cm="1">
        <f t="array" ref="AB492">VLOOKUP(B492,'GDP per Capita'!$T$2:$V$4235,COLUMN('GDP per Capita'!$V:$V)-COLUMN('GDP per Capita'!$S:$S),FALSE)</f>
        <v>63809.64</v>
      </c>
      <c r="AC492" s="82">
        <f t="shared" si="260"/>
        <v>63809.64</v>
      </c>
      <c r="AD492" s="82">
        <f t="shared" si="261"/>
        <v>63809.64</v>
      </c>
      <c r="AE492" s="88">
        <f t="shared" si="257"/>
        <v>2.6894413132797834E-2</v>
      </c>
    </row>
    <row r="493" spans="1:31">
      <c r="A493" s="77" t="s">
        <v>1012</v>
      </c>
      <c r="B493" s="77">
        <v>492</v>
      </c>
      <c r="C493" s="77" t="s">
        <v>29</v>
      </c>
      <c r="D493" s="77" t="s">
        <v>29</v>
      </c>
      <c r="E493" s="77">
        <v>2020</v>
      </c>
      <c r="F493" s="77">
        <v>38.890396099999997</v>
      </c>
      <c r="G493" s="77">
        <v>-77.084158500000001</v>
      </c>
      <c r="H493" s="77">
        <v>0</v>
      </c>
      <c r="I493" s="77" t="s">
        <v>881</v>
      </c>
      <c r="J493" s="77">
        <v>43.074761000000002</v>
      </c>
      <c r="K493" s="77">
        <v>-89.383761300000003</v>
      </c>
      <c r="L493" s="77">
        <v>2261.9807099562499</v>
      </c>
      <c r="M493" s="77">
        <v>0.46031443572099501</v>
      </c>
      <c r="N493" s="77">
        <v>0</v>
      </c>
      <c r="O493" s="77">
        <v>434.30029631159999</v>
      </c>
      <c r="P493" s="87" cm="1">
        <f t="array" ref="P493">IF($X493="Non-local",VLOOKUP($E493,$AI$64:$AW$68,COLUMN($AW:$AW)-COLUMN($AH:$AH),FALSE),IF($X493="Unknown",VLOOKUP($E493,$AI$71:$AW$75,COLUMN($AW:$AW)-COLUMN($AH:$AH),FALSE),0))</f>
        <v>224</v>
      </c>
      <c r="Q493" s="87" cm="1">
        <f t="array" ref="Q493">IF($X493="Non-local",VLOOKUP($E493,$AI$40:$AW$44,COLUMN($AW:$AW)-COLUMN($AH:$AH),FALSE),IF($X493="Unknown",VLOOKUP($E493,$AI$47:$AW$51,COLUMN($AW:$AW)-COLUMN($AH:$AH),FALSE),0))</f>
        <v>470.18520000000001</v>
      </c>
      <c r="R493" s="87" cm="1">
        <f t="array" ref="R493">IF($X493="Non-local",VLOOKUP($E493,$AI$88:$AW$92,COLUMN($AW:$AW)-COLUMN($AH:$AH),FALSE),IF($X493="Unknown",VLOOKUP($E493,$AI$95:$AW$99,COLUMN($AW:$AW)-COLUMN($AH:$AH),FALSE),0))</f>
        <v>0.13052013767768686</v>
      </c>
      <c r="S493" s="87" cm="1">
        <f t="array" ref="S493">VLOOKUP($E493,$AI$111:$AW$115,COLUMN($AW:$AW)-COLUMN($AH:$AH),FALSE)</f>
        <v>410.28773999999999</v>
      </c>
      <c r="T493" s="104">
        <f t="shared" si="253"/>
        <v>0.59083457339868184</v>
      </c>
      <c r="U493" s="104">
        <f t="shared" si="254"/>
        <v>1538.7732363115999</v>
      </c>
      <c r="V493" s="87" cm="1">
        <f t="array" ref="V493">VLOOKUP($E493,$AI$118:$AW$122,COLUMN($AW:$AW)-COLUMN($AH:$AH),FALSE)</f>
        <v>161.75600000000003</v>
      </c>
      <c r="W493" s="87" t="str">
        <f t="shared" si="258"/>
        <v>Domestic</v>
      </c>
      <c r="X493" s="87" t="str">
        <f t="shared" si="259"/>
        <v>Non-local</v>
      </c>
      <c r="Y493" s="104"/>
      <c r="Z493" s="87" t="str">
        <f t="shared" si="255"/>
        <v>USA</v>
      </c>
      <c r="AA493" s="87" t="str">
        <f t="shared" si="256"/>
        <v>USA</v>
      </c>
      <c r="AB493" s="82" cm="1">
        <f t="array" ref="AB493">VLOOKUP(B493,'GDP per Capita'!$T$2:$V$4235,COLUMN('GDP per Capita'!$V:$V)-COLUMN('GDP per Capita'!$S:$S),FALSE)</f>
        <v>63809.64</v>
      </c>
      <c r="AC493" s="82">
        <f t="shared" si="260"/>
        <v>63809.64</v>
      </c>
      <c r="AD493" s="82">
        <f t="shared" si="261"/>
        <v>63809.64</v>
      </c>
      <c r="AE493" s="88">
        <f t="shared" si="257"/>
        <v>2.4115059046119051E-2</v>
      </c>
    </row>
    <row r="494" spans="1:31">
      <c r="A494" s="77" t="s">
        <v>1125</v>
      </c>
      <c r="B494" s="77">
        <v>493</v>
      </c>
      <c r="C494" s="77" t="s">
        <v>29</v>
      </c>
      <c r="D494" s="77" t="s">
        <v>29</v>
      </c>
      <c r="E494" s="77">
        <v>2020</v>
      </c>
      <c r="F494" s="77">
        <v>42.460518899999997</v>
      </c>
      <c r="G494" s="77">
        <v>-71.348896299999893</v>
      </c>
      <c r="H494" s="77">
        <v>0</v>
      </c>
      <c r="I494" s="77" t="s">
        <v>881</v>
      </c>
      <c r="J494" s="77">
        <v>43.074761000000002</v>
      </c>
      <c r="K494" s="77">
        <v>-89.383761300000003</v>
      </c>
      <c r="L494" s="77">
        <v>2941.8567665526598</v>
      </c>
      <c r="M494" s="77">
        <v>0.553668768561</v>
      </c>
      <c r="N494" s="77">
        <v>0</v>
      </c>
      <c r="O494" s="77">
        <v>564.83649917811101</v>
      </c>
      <c r="P494" s="87" cm="1">
        <f t="array" ref="P494">IF($X494="Non-local",VLOOKUP($E494,$AI$64:$AW$68,COLUMN($AW:$AW)-COLUMN($AH:$AH),FALSE),IF($X494="Unknown",VLOOKUP($E494,$AI$71:$AW$75,COLUMN($AW:$AW)-COLUMN($AH:$AH),FALSE),0))</f>
        <v>224</v>
      </c>
      <c r="Q494" s="87" cm="1">
        <f t="array" ref="Q494">IF($X494="Non-local",VLOOKUP($E494,$AI$40:$AW$44,COLUMN($AW:$AW)-COLUMN($AH:$AH),FALSE),IF($X494="Unknown",VLOOKUP($E494,$AI$47:$AW$51,COLUMN($AW:$AW)-COLUMN($AH:$AH),FALSE),0))</f>
        <v>470.18520000000001</v>
      </c>
      <c r="R494" s="87" cm="1">
        <f t="array" ref="R494">IF($X494="Non-local",VLOOKUP($E494,$AI$88:$AW$92,COLUMN($AW:$AW)-COLUMN($AH:$AH),FALSE),IF($X494="Unknown",VLOOKUP($E494,$AI$95:$AW$99,COLUMN($AW:$AW)-COLUMN($AH:$AH),FALSE),0))</f>
        <v>0.13052013767768686</v>
      </c>
      <c r="S494" s="87" cm="1">
        <f t="array" ref="S494">VLOOKUP($E494,$AI$111:$AW$115,COLUMN($AW:$AW)-COLUMN($AH:$AH),FALSE)</f>
        <v>410.28773999999999</v>
      </c>
      <c r="T494" s="104">
        <f t="shared" si="253"/>
        <v>0.68418890623868689</v>
      </c>
      <c r="U494" s="104">
        <f t="shared" si="254"/>
        <v>1669.309439178111</v>
      </c>
      <c r="V494" s="87" cm="1">
        <f t="array" ref="V494">VLOOKUP($E494,$AI$118:$AW$122,COLUMN($AW:$AW)-COLUMN($AH:$AH),FALSE)</f>
        <v>161.75600000000003</v>
      </c>
      <c r="W494" s="87" t="str">
        <f t="shared" si="258"/>
        <v>Domestic</v>
      </c>
      <c r="X494" s="87" t="str">
        <f t="shared" si="259"/>
        <v>Non-local</v>
      </c>
      <c r="Y494" s="104"/>
      <c r="Z494" s="87" t="str">
        <f t="shared" si="255"/>
        <v>USA</v>
      </c>
      <c r="AA494" s="87" t="str">
        <f t="shared" si="256"/>
        <v>USA</v>
      </c>
      <c r="AB494" s="82" cm="1">
        <f t="array" ref="AB494">VLOOKUP(B494,'GDP per Capita'!$T$2:$V$4235,COLUMN('GDP per Capita'!$V:$V)-COLUMN('GDP per Capita'!$S:$S),FALSE)</f>
        <v>63809.64</v>
      </c>
      <c r="AC494" s="82">
        <f t="shared" si="260"/>
        <v>63809.64</v>
      </c>
      <c r="AD494" s="82">
        <f t="shared" si="261"/>
        <v>63809.64</v>
      </c>
      <c r="AE494" s="88">
        <f t="shared" si="257"/>
        <v>2.6160771933176726E-2</v>
      </c>
    </row>
    <row r="495" spans="1:31">
      <c r="A495" s="77" t="s">
        <v>1125</v>
      </c>
      <c r="B495" s="77">
        <v>494</v>
      </c>
      <c r="C495" s="77" t="s">
        <v>29</v>
      </c>
      <c r="D495" s="77" t="s">
        <v>29</v>
      </c>
      <c r="E495" s="77">
        <v>2020</v>
      </c>
      <c r="F495" s="77">
        <v>42.460518899999997</v>
      </c>
      <c r="G495" s="77">
        <v>-71.348896299999893</v>
      </c>
      <c r="H495" s="77">
        <v>0</v>
      </c>
      <c r="I495" s="77" t="s">
        <v>881</v>
      </c>
      <c r="J495" s="77">
        <v>43.074761000000002</v>
      </c>
      <c r="K495" s="77">
        <v>-89.383761300000003</v>
      </c>
      <c r="L495" s="77">
        <v>2941.8567665526598</v>
      </c>
      <c r="M495" s="77">
        <v>0.553668768561</v>
      </c>
      <c r="N495" s="77">
        <v>0</v>
      </c>
      <c r="O495" s="77">
        <v>564.83649917811101</v>
      </c>
      <c r="P495" s="87" cm="1">
        <f t="array" ref="P495">IF($X495="Non-local",VLOOKUP($E495,$AI$64:$AW$68,COLUMN($AW:$AW)-COLUMN($AH:$AH),FALSE),IF($X495="Unknown",VLOOKUP($E495,$AI$71:$AW$75,COLUMN($AW:$AW)-COLUMN($AH:$AH),FALSE),0))</f>
        <v>224</v>
      </c>
      <c r="Q495" s="87" cm="1">
        <f t="array" ref="Q495">IF($X495="Non-local",VLOOKUP($E495,$AI$40:$AW$44,COLUMN($AW:$AW)-COLUMN($AH:$AH),FALSE),IF($X495="Unknown",VLOOKUP($E495,$AI$47:$AW$51,COLUMN($AW:$AW)-COLUMN($AH:$AH),FALSE),0))</f>
        <v>470.18520000000001</v>
      </c>
      <c r="R495" s="87" cm="1">
        <f t="array" ref="R495">IF($X495="Non-local",VLOOKUP($E495,$AI$88:$AW$92,COLUMN($AW:$AW)-COLUMN($AH:$AH),FALSE),IF($X495="Unknown",VLOOKUP($E495,$AI$95:$AW$99,COLUMN($AW:$AW)-COLUMN($AH:$AH),FALSE),0))</f>
        <v>0.13052013767768686</v>
      </c>
      <c r="S495" s="87" cm="1">
        <f t="array" ref="S495">VLOOKUP($E495,$AI$111:$AW$115,COLUMN($AW:$AW)-COLUMN($AH:$AH),FALSE)</f>
        <v>410.28773999999999</v>
      </c>
      <c r="T495" s="104">
        <f t="shared" si="253"/>
        <v>0.68418890623868689</v>
      </c>
      <c r="U495" s="104">
        <f t="shared" si="254"/>
        <v>1669.309439178111</v>
      </c>
      <c r="V495" s="87" cm="1">
        <f t="array" ref="V495">VLOOKUP($E495,$AI$118:$AW$122,COLUMN($AW:$AW)-COLUMN($AH:$AH),FALSE)</f>
        <v>161.75600000000003</v>
      </c>
      <c r="W495" s="87" t="str">
        <f t="shared" si="258"/>
        <v>Domestic</v>
      </c>
      <c r="X495" s="87" t="str">
        <f t="shared" si="259"/>
        <v>Non-local</v>
      </c>
      <c r="Y495" s="104"/>
      <c r="Z495" s="87" t="str">
        <f t="shared" si="255"/>
        <v>USA</v>
      </c>
      <c r="AA495" s="87" t="str">
        <f t="shared" si="256"/>
        <v>USA</v>
      </c>
      <c r="AB495" s="82" cm="1">
        <f t="array" ref="AB495">VLOOKUP(B495,'GDP per Capita'!$T$2:$V$4235,COLUMN('GDP per Capita'!$V:$V)-COLUMN('GDP per Capita'!$S:$S),FALSE)</f>
        <v>63809.64</v>
      </c>
      <c r="AC495" s="82">
        <f t="shared" si="260"/>
        <v>63809.64</v>
      </c>
      <c r="AD495" s="82">
        <f t="shared" si="261"/>
        <v>63809.64</v>
      </c>
      <c r="AE495" s="88">
        <f t="shared" si="257"/>
        <v>2.6160771933176726E-2</v>
      </c>
    </row>
    <row r="496" spans="1:31">
      <c r="A496" s="77" t="s">
        <v>1038</v>
      </c>
      <c r="B496" s="77">
        <v>495</v>
      </c>
      <c r="C496" s="77" t="s">
        <v>29</v>
      </c>
      <c r="D496" s="77" t="s">
        <v>29</v>
      </c>
      <c r="E496" s="77">
        <v>2020</v>
      </c>
      <c r="F496" s="77">
        <v>33.723761699999997</v>
      </c>
      <c r="G496" s="77">
        <v>-116.267323699999</v>
      </c>
      <c r="H496" s="77">
        <v>0</v>
      </c>
      <c r="I496" s="77" t="s">
        <v>881</v>
      </c>
      <c r="J496" s="77">
        <v>43.074761000000002</v>
      </c>
      <c r="K496" s="77">
        <v>-89.383761300000003</v>
      </c>
      <c r="L496" s="77">
        <v>5097.0823334591896</v>
      </c>
      <c r="M496" s="77">
        <v>0.88972454178972005</v>
      </c>
      <c r="N496" s="77">
        <v>0</v>
      </c>
      <c r="O496" s="77">
        <v>611.64988001510199</v>
      </c>
      <c r="P496" s="87" cm="1">
        <f t="array" ref="P496">IF($X496="Non-local",VLOOKUP($E496,$AI$64:$AW$68,COLUMN($AW:$AW)-COLUMN($AH:$AH),FALSE),IF($X496="Unknown",VLOOKUP($E496,$AI$71:$AW$75,COLUMN($AW:$AW)-COLUMN($AH:$AH),FALSE),0))</f>
        <v>224</v>
      </c>
      <c r="Q496" s="87" cm="1">
        <f t="array" ref="Q496">IF($X496="Non-local",VLOOKUP($E496,$AI$40:$AW$44,COLUMN($AW:$AW)-COLUMN($AH:$AH),FALSE),IF($X496="Unknown",VLOOKUP($E496,$AI$47:$AW$51,COLUMN($AW:$AW)-COLUMN($AH:$AH),FALSE),0))</f>
        <v>470.18520000000001</v>
      </c>
      <c r="R496" s="87" cm="1">
        <f t="array" ref="R496">IF($X496="Non-local",VLOOKUP($E496,$AI$88:$AW$92,COLUMN($AW:$AW)-COLUMN($AH:$AH),FALSE),IF($X496="Unknown",VLOOKUP($E496,$AI$95:$AW$99,COLUMN($AW:$AW)-COLUMN($AH:$AH),FALSE),0))</f>
        <v>0.13052013767768686</v>
      </c>
      <c r="S496" s="87" cm="1">
        <f t="array" ref="S496">VLOOKUP($E496,$AI$111:$AW$115,COLUMN($AW:$AW)-COLUMN($AH:$AH),FALSE)</f>
        <v>410.28773999999999</v>
      </c>
      <c r="T496" s="104">
        <f t="shared" si="253"/>
        <v>1.0202446794674069</v>
      </c>
      <c r="U496" s="104">
        <f t="shared" si="254"/>
        <v>1716.122820015102</v>
      </c>
      <c r="V496" s="87" cm="1">
        <f t="array" ref="V496">VLOOKUP($E496,$AI$118:$AW$122,COLUMN($AW:$AW)-COLUMN($AH:$AH),FALSE)</f>
        <v>161.75600000000003</v>
      </c>
      <c r="W496" s="87" t="str">
        <f t="shared" si="258"/>
        <v>Domestic</v>
      </c>
      <c r="X496" s="87" t="str">
        <f t="shared" si="259"/>
        <v>Non-local</v>
      </c>
      <c r="Y496" s="104"/>
      <c r="Z496" s="87" t="str">
        <f t="shared" si="255"/>
        <v>USA</v>
      </c>
      <c r="AA496" s="87" t="str">
        <f t="shared" si="256"/>
        <v>USA</v>
      </c>
      <c r="AB496" s="82" cm="1">
        <f t="array" ref="AB496">VLOOKUP(B496,'GDP per Capita'!$T$2:$V$4235,COLUMN('GDP per Capita'!$V:$V)-COLUMN('GDP per Capita'!$S:$S),FALSE)</f>
        <v>63809.64</v>
      </c>
      <c r="AC496" s="82">
        <f t="shared" si="260"/>
        <v>63809.64</v>
      </c>
      <c r="AD496" s="82">
        <f t="shared" si="261"/>
        <v>63809.64</v>
      </c>
      <c r="AE496" s="88">
        <f t="shared" si="257"/>
        <v>2.6894413132797834E-2</v>
      </c>
    </row>
    <row r="497" spans="1:31">
      <c r="A497" s="77" t="s">
        <v>1126</v>
      </c>
      <c r="B497" s="77">
        <v>496</v>
      </c>
      <c r="C497" s="77" t="s">
        <v>29</v>
      </c>
      <c r="D497" s="77" t="s">
        <v>29</v>
      </c>
      <c r="E497" s="77">
        <v>2020</v>
      </c>
      <c r="F497" s="77">
        <v>38.780220399999997</v>
      </c>
      <c r="G497" s="77">
        <v>-77.3864722</v>
      </c>
      <c r="H497" s="77">
        <v>0</v>
      </c>
      <c r="I497" s="77" t="s">
        <v>881</v>
      </c>
      <c r="J497" s="77">
        <v>43.074761000000002</v>
      </c>
      <c r="K497" s="77">
        <v>-89.383761300000003</v>
      </c>
      <c r="L497" s="77">
        <v>2227.8177209987198</v>
      </c>
      <c r="M497" s="77">
        <v>0.45580339151785398</v>
      </c>
      <c r="N497" s="77">
        <v>0</v>
      </c>
      <c r="O497" s="77">
        <v>427.74100243175502</v>
      </c>
      <c r="P497" s="87" cm="1">
        <f t="array" ref="P497">IF($X497="Non-local",VLOOKUP($E497,$AI$64:$AW$68,COLUMN($AW:$AW)-COLUMN($AH:$AH),FALSE),IF($X497="Unknown",VLOOKUP($E497,$AI$71:$AW$75,COLUMN($AW:$AW)-COLUMN($AH:$AH),FALSE),0))</f>
        <v>224</v>
      </c>
      <c r="Q497" s="87" cm="1">
        <f t="array" ref="Q497">IF($X497="Non-local",VLOOKUP($E497,$AI$40:$AW$44,COLUMN($AW:$AW)-COLUMN($AH:$AH),FALSE),IF($X497="Unknown",VLOOKUP($E497,$AI$47:$AW$51,COLUMN($AW:$AW)-COLUMN($AH:$AH),FALSE),0))</f>
        <v>470.18520000000001</v>
      </c>
      <c r="R497" s="87" cm="1">
        <f t="array" ref="R497">IF($X497="Non-local",VLOOKUP($E497,$AI$88:$AW$92,COLUMN($AW:$AW)-COLUMN($AH:$AH),FALSE),IF($X497="Unknown",VLOOKUP($E497,$AI$95:$AW$99,COLUMN($AW:$AW)-COLUMN($AH:$AH),FALSE),0))</f>
        <v>0.13052013767768686</v>
      </c>
      <c r="S497" s="87" cm="1">
        <f t="array" ref="S497">VLOOKUP($E497,$AI$111:$AW$115,COLUMN($AW:$AW)-COLUMN($AH:$AH),FALSE)</f>
        <v>410.28773999999999</v>
      </c>
      <c r="T497" s="104">
        <f t="shared" si="253"/>
        <v>0.58632352919554087</v>
      </c>
      <c r="U497" s="104">
        <f t="shared" si="254"/>
        <v>1532.213942431755</v>
      </c>
      <c r="V497" s="87" cm="1">
        <f t="array" ref="V497">VLOOKUP($E497,$AI$118:$AW$122,COLUMN($AW:$AW)-COLUMN($AH:$AH),FALSE)</f>
        <v>161.75600000000003</v>
      </c>
      <c r="W497" s="87" t="str">
        <f t="shared" si="258"/>
        <v>Domestic</v>
      </c>
      <c r="X497" s="87" t="str">
        <f t="shared" si="259"/>
        <v>Non-local</v>
      </c>
      <c r="Y497" s="104"/>
      <c r="Z497" s="87" t="str">
        <f t="shared" si="255"/>
        <v>USA</v>
      </c>
      <c r="AA497" s="87" t="str">
        <f t="shared" si="256"/>
        <v>USA</v>
      </c>
      <c r="AB497" s="82" cm="1">
        <f t="array" ref="AB497">VLOOKUP(B497,'GDP per Capita'!$T$2:$V$4235,COLUMN('GDP per Capita'!$V:$V)-COLUMN('GDP per Capita'!$S:$S),FALSE)</f>
        <v>63809.64</v>
      </c>
      <c r="AC497" s="82">
        <f t="shared" si="260"/>
        <v>63809.64</v>
      </c>
      <c r="AD497" s="82">
        <f t="shared" si="261"/>
        <v>63809.64</v>
      </c>
      <c r="AE497" s="88">
        <f t="shared" si="257"/>
        <v>2.4012264329210366E-2</v>
      </c>
    </row>
    <row r="498" spans="1:31">
      <c r="A498" s="77" t="s">
        <v>1127</v>
      </c>
      <c r="B498" s="77">
        <v>497</v>
      </c>
      <c r="C498" s="77" t="s">
        <v>29</v>
      </c>
      <c r="D498" s="77" t="s">
        <v>29</v>
      </c>
      <c r="E498" s="77">
        <v>2020</v>
      </c>
      <c r="F498" s="77">
        <v>21.304546999999999</v>
      </c>
      <c r="G498" s="77">
        <v>-157.85567639999999</v>
      </c>
      <c r="H498" s="77">
        <v>0</v>
      </c>
      <c r="I498" s="77" t="s">
        <v>881</v>
      </c>
      <c r="J498" s="77">
        <v>43.074761000000002</v>
      </c>
      <c r="K498" s="77">
        <v>-89.383761300000003</v>
      </c>
      <c r="L498" s="77">
        <v>13374.8059311611</v>
      </c>
      <c r="M498" s="77">
        <v>2.0666950854224901</v>
      </c>
      <c r="N498" s="77">
        <v>0</v>
      </c>
      <c r="O498" s="77">
        <v>1404.35462277191</v>
      </c>
      <c r="P498" s="87" cm="1">
        <f t="array" ref="P498">IF($X498="Non-local",VLOOKUP($E498,$AI$64:$AW$68,COLUMN($AW:$AW)-COLUMN($AH:$AH),FALSE),IF($X498="Unknown",VLOOKUP($E498,$AI$71:$AW$75,COLUMN($AW:$AW)-COLUMN($AH:$AH),FALSE),0))</f>
        <v>224</v>
      </c>
      <c r="Q498" s="87" cm="1">
        <f t="array" ref="Q498">IF($X498="Non-local",VLOOKUP($E498,$AI$40:$AW$44,COLUMN($AW:$AW)-COLUMN($AH:$AH),FALSE),IF($X498="Unknown",VLOOKUP($E498,$AI$47:$AW$51,COLUMN($AW:$AW)-COLUMN($AH:$AH),FALSE),0))</f>
        <v>470.18520000000001</v>
      </c>
      <c r="R498" s="87" cm="1">
        <f t="array" ref="R498">IF($X498="Non-local",VLOOKUP($E498,$AI$88:$AW$92,COLUMN($AW:$AW)-COLUMN($AH:$AH),FALSE),IF($X498="Unknown",VLOOKUP($E498,$AI$95:$AW$99,COLUMN($AW:$AW)-COLUMN($AH:$AH),FALSE),0))</f>
        <v>0.13052013767768686</v>
      </c>
      <c r="S498" s="87" cm="1">
        <f t="array" ref="S498">VLOOKUP($E498,$AI$111:$AW$115,COLUMN($AW:$AW)-COLUMN($AH:$AH),FALSE)</f>
        <v>410.28773999999999</v>
      </c>
      <c r="T498" s="104">
        <f t="shared" si="253"/>
        <v>2.1972152231001769</v>
      </c>
      <c r="U498" s="104">
        <f t="shared" si="254"/>
        <v>2508.8275627719104</v>
      </c>
      <c r="V498" s="87" cm="1">
        <f t="array" ref="V498">VLOOKUP($E498,$AI$118:$AW$122,COLUMN($AW:$AW)-COLUMN($AH:$AH),FALSE)</f>
        <v>161.75600000000003</v>
      </c>
      <c r="W498" s="87" t="str">
        <f t="shared" si="258"/>
        <v>Domestic</v>
      </c>
      <c r="X498" s="87" t="str">
        <f t="shared" si="259"/>
        <v>Non-local</v>
      </c>
      <c r="Y498" s="104"/>
      <c r="Z498" s="87" t="str">
        <f t="shared" si="255"/>
        <v>USA</v>
      </c>
      <c r="AA498" s="87" t="str">
        <f t="shared" si="256"/>
        <v>USA</v>
      </c>
      <c r="AB498" s="82" cm="1">
        <f t="array" ref="AB498">VLOOKUP(B498,'GDP per Capita'!$T$2:$V$4235,COLUMN('GDP per Capita'!$V:$V)-COLUMN('GDP per Capita'!$S:$S),FALSE)</f>
        <v>63809.64</v>
      </c>
      <c r="AC498" s="82">
        <f t="shared" si="260"/>
        <v>63809.64</v>
      </c>
      <c r="AD498" s="82">
        <f t="shared" si="261"/>
        <v>63809.64</v>
      </c>
      <c r="AE498" s="88">
        <f t="shared" si="257"/>
        <v>3.9317375286428674E-2</v>
      </c>
    </row>
    <row r="499" spans="1:31">
      <c r="A499" s="77" t="s">
        <v>911</v>
      </c>
      <c r="B499" s="77">
        <v>498</v>
      </c>
      <c r="C499" s="77" t="s">
        <v>29</v>
      </c>
      <c r="D499" s="77" t="s">
        <v>29</v>
      </c>
      <c r="E499" s="77">
        <v>2020</v>
      </c>
      <c r="F499" s="77">
        <v>42.3750997</v>
      </c>
      <c r="G499" s="77">
        <v>-71.105615700000001</v>
      </c>
      <c r="H499" s="77">
        <v>0</v>
      </c>
      <c r="I499" s="77" t="s">
        <v>881</v>
      </c>
      <c r="J499" s="77">
        <v>43.074761000000002</v>
      </c>
      <c r="K499" s="77">
        <v>-89.383761300000003</v>
      </c>
      <c r="L499" s="77">
        <v>2984.2751494265199</v>
      </c>
      <c r="M499" s="77">
        <v>0.56042166301739005</v>
      </c>
      <c r="N499" s="77">
        <v>0</v>
      </c>
      <c r="O499" s="77">
        <v>572.98082868989297</v>
      </c>
      <c r="P499" s="87" cm="1">
        <f t="array" ref="P499">IF($X499="Non-local",VLOOKUP($E499,$AI$64:$AW$68,COLUMN($AW:$AW)-COLUMN($AH:$AH),FALSE),IF($X499="Unknown",VLOOKUP($E499,$AI$71:$AW$75,COLUMN($AW:$AW)-COLUMN($AH:$AH),FALSE),0))</f>
        <v>224</v>
      </c>
      <c r="Q499" s="87" cm="1">
        <f t="array" ref="Q499">IF($X499="Non-local",VLOOKUP($E499,$AI$40:$AW$44,COLUMN($AW:$AW)-COLUMN($AH:$AH),FALSE),IF($X499="Unknown",VLOOKUP($E499,$AI$47:$AW$51,COLUMN($AW:$AW)-COLUMN($AH:$AH),FALSE),0))</f>
        <v>470.18520000000001</v>
      </c>
      <c r="R499" s="87" cm="1">
        <f t="array" ref="R499">IF($X499="Non-local",VLOOKUP($E499,$AI$88:$AW$92,COLUMN($AW:$AW)-COLUMN($AH:$AH),FALSE),IF($X499="Unknown",VLOOKUP($E499,$AI$95:$AW$99,COLUMN($AW:$AW)-COLUMN($AH:$AH),FALSE),0))</f>
        <v>0.13052013767768686</v>
      </c>
      <c r="S499" s="87" cm="1">
        <f t="array" ref="S499">VLOOKUP($E499,$AI$111:$AW$115,COLUMN($AW:$AW)-COLUMN($AH:$AH),FALSE)</f>
        <v>410.28773999999999</v>
      </c>
      <c r="T499" s="104">
        <f t="shared" si="253"/>
        <v>0.69094180069507694</v>
      </c>
      <c r="U499" s="104">
        <f t="shared" si="254"/>
        <v>1677.453768689893</v>
      </c>
      <c r="V499" s="87" cm="1">
        <f t="array" ref="V499">VLOOKUP($E499,$AI$118:$AW$122,COLUMN($AW:$AW)-COLUMN($AH:$AH),FALSE)</f>
        <v>161.75600000000003</v>
      </c>
      <c r="W499" s="87" t="str">
        <f t="shared" si="258"/>
        <v>Domestic</v>
      </c>
      <c r="X499" s="87" t="str">
        <f t="shared" si="259"/>
        <v>Non-local</v>
      </c>
      <c r="Y499" s="104"/>
      <c r="Z499" s="87" t="str">
        <f t="shared" si="255"/>
        <v>USA</v>
      </c>
      <c r="AA499" s="87" t="str">
        <f t="shared" si="256"/>
        <v>USA</v>
      </c>
      <c r="AB499" s="82" cm="1">
        <f t="array" ref="AB499">VLOOKUP(B499,'GDP per Capita'!$T$2:$V$4235,COLUMN('GDP per Capita'!$V:$V)-COLUMN('GDP per Capita'!$S:$S),FALSE)</f>
        <v>63809.64</v>
      </c>
      <c r="AC499" s="82">
        <f t="shared" si="260"/>
        <v>63809.64</v>
      </c>
      <c r="AD499" s="82">
        <f t="shared" si="261"/>
        <v>63809.64</v>
      </c>
      <c r="AE499" s="88">
        <f t="shared" si="257"/>
        <v>2.6288406715504004E-2</v>
      </c>
    </row>
    <row r="500" spans="1:31">
      <c r="A500" s="77" t="s">
        <v>1128</v>
      </c>
      <c r="B500" s="77">
        <v>499</v>
      </c>
      <c r="C500" s="77" t="s">
        <v>320</v>
      </c>
      <c r="D500" s="77" t="s">
        <v>28</v>
      </c>
      <c r="E500" s="77">
        <v>2020</v>
      </c>
      <c r="F500" s="77">
        <v>45.4972159</v>
      </c>
      <c r="G500" s="77">
        <v>-73.610364199999907</v>
      </c>
      <c r="H500" s="77">
        <v>0</v>
      </c>
      <c r="I500" s="77" t="s">
        <v>881</v>
      </c>
      <c r="J500" s="77">
        <v>43.074761000000002</v>
      </c>
      <c r="K500" s="77">
        <v>-89.383761300000003</v>
      </c>
      <c r="L500" s="77">
        <v>2563.78052679657</v>
      </c>
      <c r="M500" s="77">
        <v>0.50016552474482801</v>
      </c>
      <c r="N500" s="77">
        <v>0</v>
      </c>
      <c r="O500" s="77">
        <v>492.24586114494201</v>
      </c>
      <c r="P500" s="87" cm="1">
        <f t="array" ref="P500">IF($X500="Non-local",VLOOKUP($E500,$AI$64:$AW$68,COLUMN($AW:$AW)-COLUMN($AH:$AH),FALSE),IF($X500="Unknown",VLOOKUP($E500,$AI$71:$AW$75,COLUMN($AW:$AW)-COLUMN($AH:$AH),FALSE),0))</f>
        <v>224</v>
      </c>
      <c r="Q500" s="87" cm="1">
        <f t="array" ref="Q500">IF($X500="Non-local",VLOOKUP($E500,$AI$40:$AW$44,COLUMN($AW:$AW)-COLUMN($AH:$AH),FALSE),IF($X500="Unknown",VLOOKUP($E500,$AI$47:$AW$51,COLUMN($AW:$AW)-COLUMN($AH:$AH),FALSE),0))</f>
        <v>470.18520000000001</v>
      </c>
      <c r="R500" s="87" cm="1">
        <f t="array" ref="R500">IF($X500="Non-local",VLOOKUP($E500,$AI$88:$AW$92,COLUMN($AW:$AW)-COLUMN($AH:$AH),FALSE),IF($X500="Unknown",VLOOKUP($E500,$AI$95:$AW$99,COLUMN($AW:$AW)-COLUMN($AH:$AH),FALSE),0))</f>
        <v>0.13052013767768686</v>
      </c>
      <c r="S500" s="87" cm="1">
        <f t="array" ref="S500">VLOOKUP($E500,$AI$111:$AW$115,COLUMN($AW:$AW)-COLUMN($AH:$AH),FALSE)</f>
        <v>410.28773999999999</v>
      </c>
      <c r="T500" s="104">
        <f t="shared" si="253"/>
        <v>0.63068566242251489</v>
      </c>
      <c r="U500" s="104">
        <f t="shared" si="254"/>
        <v>1596.7188011449418</v>
      </c>
      <c r="V500" s="87" cm="1">
        <f t="array" ref="V500">VLOOKUP($E500,$AI$118:$AW$122,COLUMN($AW:$AW)-COLUMN($AH:$AH),FALSE)</f>
        <v>161.75600000000003</v>
      </c>
      <c r="W500" s="87" t="str">
        <f t="shared" si="258"/>
        <v>International</v>
      </c>
      <c r="X500" s="87" t="str">
        <f t="shared" si="259"/>
        <v>Non-local</v>
      </c>
      <c r="Y500" s="104"/>
      <c r="Z500" s="87" t="str">
        <f t="shared" si="255"/>
        <v>Canada</v>
      </c>
      <c r="AA500" s="87" t="str">
        <f t="shared" si="256"/>
        <v>Other Americas</v>
      </c>
      <c r="AB500" s="82" cm="1">
        <f t="array" ref="AB500">VLOOKUP(B500,'GDP per Capita'!$T$2:$V$4235,COLUMN('GDP per Capita'!$V:$V)-COLUMN('GDP per Capita'!$S:$S),FALSE)</f>
        <v>49196.49</v>
      </c>
      <c r="AC500" s="82">
        <f t="shared" si="260"/>
        <v>49196.49</v>
      </c>
      <c r="AD500" s="82">
        <f t="shared" si="261"/>
        <v>49196.49</v>
      </c>
      <c r="AE500" s="88">
        <f t="shared" si="257"/>
        <v>3.2455949624555371E-2</v>
      </c>
    </row>
    <row r="501" spans="1:31">
      <c r="A501" s="77" t="s">
        <v>1129</v>
      </c>
      <c r="B501" s="77">
        <v>500</v>
      </c>
      <c r="C501" s="77" t="s">
        <v>29</v>
      </c>
      <c r="D501" s="77" t="s">
        <v>29</v>
      </c>
      <c r="E501" s="77">
        <v>2020</v>
      </c>
      <c r="F501" s="77">
        <v>33.435498899999999</v>
      </c>
      <c r="G501" s="77">
        <v>-112.349557199999</v>
      </c>
      <c r="H501" s="77">
        <v>0</v>
      </c>
      <c r="I501" s="77" t="s">
        <v>881</v>
      </c>
      <c r="J501" s="77">
        <v>43.074761000000002</v>
      </c>
      <c r="K501" s="77">
        <v>-89.383761300000003</v>
      </c>
      <c r="L501" s="77">
        <v>4526.3934971311501</v>
      </c>
      <c r="M501" s="77">
        <v>0.80592282868602005</v>
      </c>
      <c r="N501" s="77">
        <v>0</v>
      </c>
      <c r="O501" s="77">
        <v>543.16721965573799</v>
      </c>
      <c r="P501" s="87" cm="1">
        <f t="array" ref="P501">IF($X501="Non-local",VLOOKUP($E501,$AI$64:$AW$68,COLUMN($AW:$AW)-COLUMN($AH:$AH),FALSE),IF($X501="Unknown",VLOOKUP($E501,$AI$71:$AW$75,COLUMN($AW:$AW)-COLUMN($AH:$AH),FALSE),0))</f>
        <v>224</v>
      </c>
      <c r="Q501" s="87" cm="1">
        <f t="array" ref="Q501">IF($X501="Non-local",VLOOKUP($E501,$AI$40:$AW$44,COLUMN($AW:$AW)-COLUMN($AH:$AH),FALSE),IF($X501="Unknown",VLOOKUP($E501,$AI$47:$AW$51,COLUMN($AW:$AW)-COLUMN($AH:$AH),FALSE),0))</f>
        <v>470.18520000000001</v>
      </c>
      <c r="R501" s="87" cm="1">
        <f t="array" ref="R501">IF($X501="Non-local",VLOOKUP($E501,$AI$88:$AW$92,COLUMN($AW:$AW)-COLUMN($AH:$AH),FALSE),IF($X501="Unknown",VLOOKUP($E501,$AI$95:$AW$99,COLUMN($AW:$AW)-COLUMN($AH:$AH),FALSE),0))</f>
        <v>0.13052013767768686</v>
      </c>
      <c r="S501" s="87" cm="1">
        <f t="array" ref="S501">VLOOKUP($E501,$AI$111:$AW$115,COLUMN($AW:$AW)-COLUMN($AH:$AH),FALSE)</f>
        <v>410.28773999999999</v>
      </c>
      <c r="T501" s="104">
        <f t="shared" si="253"/>
        <v>0.93644296636370694</v>
      </c>
      <c r="U501" s="104">
        <f t="shared" si="254"/>
        <v>1647.640159655738</v>
      </c>
      <c r="V501" s="87" cm="1">
        <f t="array" ref="V501">VLOOKUP($E501,$AI$118:$AW$122,COLUMN($AW:$AW)-COLUMN($AH:$AH),FALSE)</f>
        <v>161.75600000000003</v>
      </c>
      <c r="W501" s="87" t="str">
        <f t="shared" si="258"/>
        <v>Domestic</v>
      </c>
      <c r="X501" s="87" t="str">
        <f t="shared" si="259"/>
        <v>Non-local</v>
      </c>
      <c r="Y501" s="104"/>
      <c r="Z501" s="87" t="str">
        <f t="shared" si="255"/>
        <v>USA</v>
      </c>
      <c r="AA501" s="87" t="str">
        <f t="shared" si="256"/>
        <v>USA</v>
      </c>
      <c r="AB501" s="82" cm="1">
        <f t="array" ref="AB501">VLOOKUP(B501,'GDP per Capita'!$T$2:$V$4235,COLUMN('GDP per Capita'!$V:$V)-COLUMN('GDP per Capita'!$S:$S),FALSE)</f>
        <v>63809.64</v>
      </c>
      <c r="AC501" s="82">
        <f t="shared" si="260"/>
        <v>63809.64</v>
      </c>
      <c r="AD501" s="82">
        <f t="shared" si="261"/>
        <v>63809.64</v>
      </c>
      <c r="AE501" s="88">
        <f t="shared" si="257"/>
        <v>2.5821179364994663E-2</v>
      </c>
    </row>
    <row r="502" spans="1:31">
      <c r="A502" s="77" t="s">
        <v>1130</v>
      </c>
      <c r="B502" s="77">
        <v>501</v>
      </c>
      <c r="C502" s="77" t="s">
        <v>29</v>
      </c>
      <c r="D502" s="77" t="s">
        <v>29</v>
      </c>
      <c r="E502" s="77">
        <v>2020</v>
      </c>
      <c r="F502" s="77">
        <v>35.845998999999999</v>
      </c>
      <c r="G502" s="77">
        <v>-86.392045199999998</v>
      </c>
      <c r="H502" s="77">
        <v>0</v>
      </c>
      <c r="I502" s="77" t="s">
        <v>881</v>
      </c>
      <c r="J502" s="77">
        <v>43.074761000000002</v>
      </c>
      <c r="K502" s="77">
        <v>-89.383761300000003</v>
      </c>
      <c r="L502" s="77">
        <v>1687.35655154233</v>
      </c>
      <c r="M502" s="77">
        <v>0.38443831779639698</v>
      </c>
      <c r="N502" s="77">
        <v>0</v>
      </c>
      <c r="O502" s="77">
        <v>323.97245789612703</v>
      </c>
      <c r="P502" s="87" cm="1">
        <f t="array" ref="P502">IF($X502="Non-local",VLOOKUP($E502,$AI$64:$AW$68,COLUMN($AW:$AW)-COLUMN($AH:$AH),FALSE),IF($X502="Unknown",VLOOKUP($E502,$AI$71:$AW$75,COLUMN($AW:$AW)-COLUMN($AH:$AH),FALSE),0))</f>
        <v>224</v>
      </c>
      <c r="Q502" s="87" cm="1">
        <f t="array" ref="Q502">IF($X502="Non-local",VLOOKUP($E502,$AI$40:$AW$44,COLUMN($AW:$AW)-COLUMN($AH:$AH),FALSE),IF($X502="Unknown",VLOOKUP($E502,$AI$47:$AW$51,COLUMN($AW:$AW)-COLUMN($AH:$AH),FALSE),0))</f>
        <v>470.18520000000001</v>
      </c>
      <c r="R502" s="87" cm="1">
        <f t="array" ref="R502">IF($X502="Non-local",VLOOKUP($E502,$AI$88:$AW$92,COLUMN($AW:$AW)-COLUMN($AH:$AH),FALSE),IF($X502="Unknown",VLOOKUP($E502,$AI$95:$AW$99,COLUMN($AW:$AW)-COLUMN($AH:$AH),FALSE),0))</f>
        <v>0.13052013767768686</v>
      </c>
      <c r="S502" s="87" cm="1">
        <f t="array" ref="S502">VLOOKUP($E502,$AI$111:$AW$115,COLUMN($AW:$AW)-COLUMN($AH:$AH),FALSE)</f>
        <v>410.28773999999999</v>
      </c>
      <c r="T502" s="104">
        <f t="shared" si="253"/>
        <v>0.51495845547408381</v>
      </c>
      <c r="U502" s="104">
        <f t="shared" si="254"/>
        <v>1428.4453978961269</v>
      </c>
      <c r="V502" s="87" cm="1">
        <f t="array" ref="V502">VLOOKUP($E502,$AI$118:$AW$122,COLUMN($AW:$AW)-COLUMN($AH:$AH),FALSE)</f>
        <v>161.75600000000003</v>
      </c>
      <c r="W502" s="87" t="str">
        <f t="shared" si="258"/>
        <v>Domestic</v>
      </c>
      <c r="X502" s="87" t="str">
        <f t="shared" si="259"/>
        <v>Non-local</v>
      </c>
      <c r="Y502" s="104"/>
      <c r="Z502" s="87" t="str">
        <f t="shared" si="255"/>
        <v>USA</v>
      </c>
      <c r="AA502" s="87" t="str">
        <f t="shared" si="256"/>
        <v>USA</v>
      </c>
      <c r="AB502" s="82" cm="1">
        <f t="array" ref="AB502">VLOOKUP(B502,'GDP per Capita'!$T$2:$V$4235,COLUMN('GDP per Capita'!$V:$V)-COLUMN('GDP per Capita'!$S:$S),FALSE)</f>
        <v>63809.64</v>
      </c>
      <c r="AC502" s="82">
        <f t="shared" si="260"/>
        <v>63809.64</v>
      </c>
      <c r="AD502" s="82">
        <f t="shared" si="261"/>
        <v>63809.64</v>
      </c>
      <c r="AE502" s="88">
        <f t="shared" si="257"/>
        <v>2.2386043831247551E-2</v>
      </c>
    </row>
    <row r="503" spans="1:31">
      <c r="A503" s="77" t="s">
        <v>1131</v>
      </c>
      <c r="B503" s="77">
        <v>502</v>
      </c>
      <c r="C503" s="77" t="s">
        <v>29</v>
      </c>
      <c r="D503" s="77" t="s">
        <v>29</v>
      </c>
      <c r="E503" s="77">
        <v>2020</v>
      </c>
      <c r="F503" s="77">
        <v>47.097946200000003</v>
      </c>
      <c r="G503" s="77">
        <v>-122.4243422</v>
      </c>
      <c r="H503" s="77">
        <v>0</v>
      </c>
      <c r="I503" s="77" t="s">
        <v>881</v>
      </c>
      <c r="J503" s="77">
        <v>43.074761000000002</v>
      </c>
      <c r="K503" s="77">
        <v>-89.383761300000003</v>
      </c>
      <c r="L503" s="77">
        <v>5224.2208183938801</v>
      </c>
      <c r="M503" s="77">
        <v>0.90688866895785702</v>
      </c>
      <c r="N503" s="77">
        <v>0</v>
      </c>
      <c r="O503" s="77">
        <v>626.90649820726605</v>
      </c>
      <c r="P503" s="87" cm="1">
        <f t="array" ref="P503">IF($X503="Non-local",VLOOKUP($E503,$AI$64:$AW$68,COLUMN($AW:$AW)-COLUMN($AH:$AH),FALSE),IF($X503="Unknown",VLOOKUP($E503,$AI$71:$AW$75,COLUMN($AW:$AW)-COLUMN($AH:$AH),FALSE),0))</f>
        <v>224</v>
      </c>
      <c r="Q503" s="87" cm="1">
        <f t="array" ref="Q503">IF($X503="Non-local",VLOOKUP($E503,$AI$40:$AW$44,COLUMN($AW:$AW)-COLUMN($AH:$AH),FALSE),IF($X503="Unknown",VLOOKUP($E503,$AI$47:$AW$51,COLUMN($AW:$AW)-COLUMN($AH:$AH),FALSE),0))</f>
        <v>470.18520000000001</v>
      </c>
      <c r="R503" s="87" cm="1">
        <f t="array" ref="R503">IF($X503="Non-local",VLOOKUP($E503,$AI$88:$AW$92,COLUMN($AW:$AW)-COLUMN($AH:$AH),FALSE),IF($X503="Unknown",VLOOKUP($E503,$AI$95:$AW$99,COLUMN($AW:$AW)-COLUMN($AH:$AH),FALSE),0))</f>
        <v>0.13052013767768686</v>
      </c>
      <c r="S503" s="87" cm="1">
        <f t="array" ref="S503">VLOOKUP($E503,$AI$111:$AW$115,COLUMN($AW:$AW)-COLUMN($AH:$AH),FALSE)</f>
        <v>410.28773999999999</v>
      </c>
      <c r="T503" s="104">
        <f t="shared" si="253"/>
        <v>1.0374088066355438</v>
      </c>
      <c r="U503" s="104">
        <f t="shared" si="254"/>
        <v>1731.379438207266</v>
      </c>
      <c r="V503" s="87" cm="1">
        <f t="array" ref="V503">VLOOKUP($E503,$AI$118:$AW$122,COLUMN($AW:$AW)-COLUMN($AH:$AH),FALSE)</f>
        <v>161.75600000000003</v>
      </c>
      <c r="W503" s="87" t="str">
        <f t="shared" si="258"/>
        <v>Domestic</v>
      </c>
      <c r="X503" s="87" t="str">
        <f t="shared" si="259"/>
        <v>Non-local</v>
      </c>
      <c r="Y503" s="104"/>
      <c r="Z503" s="87" t="str">
        <f t="shared" si="255"/>
        <v>USA</v>
      </c>
      <c r="AA503" s="87" t="str">
        <f t="shared" si="256"/>
        <v>USA</v>
      </c>
      <c r="AB503" s="82" cm="1">
        <f t="array" ref="AB503">VLOOKUP(B503,'GDP per Capita'!$T$2:$V$4235,COLUMN('GDP per Capita'!$V:$V)-COLUMN('GDP per Capita'!$S:$S),FALSE)</f>
        <v>63809.64</v>
      </c>
      <c r="AC503" s="82">
        <f t="shared" si="260"/>
        <v>63809.64</v>
      </c>
      <c r="AD503" s="82">
        <f t="shared" si="261"/>
        <v>63809.64</v>
      </c>
      <c r="AE503" s="88">
        <f t="shared" si="257"/>
        <v>2.7133508952679658E-2</v>
      </c>
    </row>
    <row r="504" spans="1:31">
      <c r="A504" s="77" t="s">
        <v>1076</v>
      </c>
      <c r="B504" s="77">
        <v>503</v>
      </c>
      <c r="C504" s="77" t="s">
        <v>29</v>
      </c>
      <c r="D504" s="77" t="s">
        <v>29</v>
      </c>
      <c r="E504" s="77">
        <v>2020</v>
      </c>
      <c r="F504" s="77">
        <v>45.520247099999999</v>
      </c>
      <c r="G504" s="77">
        <v>-122.6741949</v>
      </c>
      <c r="H504" s="77">
        <v>0</v>
      </c>
      <c r="I504" s="77" t="s">
        <v>881</v>
      </c>
      <c r="J504" s="77">
        <v>43.074761000000002</v>
      </c>
      <c r="K504" s="77">
        <v>-89.383761300000003</v>
      </c>
      <c r="L504" s="77">
        <v>5288.39992440472</v>
      </c>
      <c r="M504" s="77">
        <v>0.91556388548447598</v>
      </c>
      <c r="N504" s="77">
        <v>0</v>
      </c>
      <c r="O504" s="77">
        <v>634.60799092856598</v>
      </c>
      <c r="P504" s="87" cm="1">
        <f t="array" ref="P504">IF($X504="Non-local",VLOOKUP($E504,$AI$64:$AW$68,COLUMN($AW:$AW)-COLUMN($AH:$AH),FALSE),IF($X504="Unknown",VLOOKUP($E504,$AI$71:$AW$75,COLUMN($AW:$AW)-COLUMN($AH:$AH),FALSE),0))</f>
        <v>224</v>
      </c>
      <c r="Q504" s="87" cm="1">
        <f t="array" ref="Q504">IF($X504="Non-local",VLOOKUP($E504,$AI$40:$AW$44,COLUMN($AW:$AW)-COLUMN($AH:$AH),FALSE),IF($X504="Unknown",VLOOKUP($E504,$AI$47:$AW$51,COLUMN($AW:$AW)-COLUMN($AH:$AH),FALSE),0))</f>
        <v>470.18520000000001</v>
      </c>
      <c r="R504" s="87" cm="1">
        <f t="array" ref="R504">IF($X504="Non-local",VLOOKUP($E504,$AI$88:$AW$92,COLUMN($AW:$AW)-COLUMN($AH:$AH),FALSE),IF($X504="Unknown",VLOOKUP($E504,$AI$95:$AW$99,COLUMN($AW:$AW)-COLUMN($AH:$AH),FALSE),0))</f>
        <v>0.13052013767768686</v>
      </c>
      <c r="S504" s="87" cm="1">
        <f t="array" ref="S504">VLOOKUP($E504,$AI$111:$AW$115,COLUMN($AW:$AW)-COLUMN($AH:$AH),FALSE)</f>
        <v>410.28773999999999</v>
      </c>
      <c r="T504" s="104">
        <f t="shared" si="253"/>
        <v>1.0460840231621629</v>
      </c>
      <c r="U504" s="104">
        <f t="shared" si="254"/>
        <v>1739.080930928566</v>
      </c>
      <c r="V504" s="87" cm="1">
        <f t="array" ref="V504">VLOOKUP($E504,$AI$118:$AW$122,COLUMN($AW:$AW)-COLUMN($AH:$AH),FALSE)</f>
        <v>161.75600000000003</v>
      </c>
      <c r="W504" s="87" t="str">
        <f t="shared" si="258"/>
        <v>Domestic</v>
      </c>
      <c r="X504" s="87" t="str">
        <f t="shared" si="259"/>
        <v>Non-local</v>
      </c>
      <c r="Y504" s="104"/>
      <c r="Z504" s="87" t="str">
        <f t="shared" si="255"/>
        <v>USA</v>
      </c>
      <c r="AA504" s="87" t="str">
        <f t="shared" si="256"/>
        <v>USA</v>
      </c>
      <c r="AB504" s="82" cm="1">
        <f t="array" ref="AB504">VLOOKUP(B504,'GDP per Capita'!$T$2:$V$4235,COLUMN('GDP per Capita'!$V:$V)-COLUMN('GDP per Capita'!$S:$S),FALSE)</f>
        <v>63809.64</v>
      </c>
      <c r="AC504" s="82">
        <f t="shared" si="260"/>
        <v>63809.64</v>
      </c>
      <c r="AD504" s="82">
        <f t="shared" si="261"/>
        <v>63809.64</v>
      </c>
      <c r="AE504" s="88">
        <f t="shared" si="257"/>
        <v>2.725420376809156E-2</v>
      </c>
    </row>
    <row r="505" spans="1:31">
      <c r="A505" s="77" t="s">
        <v>891</v>
      </c>
      <c r="B505" s="77">
        <v>504</v>
      </c>
      <c r="C505" s="77" t="s">
        <v>29</v>
      </c>
      <c r="D505" s="77" t="s">
        <v>29</v>
      </c>
      <c r="E505" s="77">
        <v>2020</v>
      </c>
      <c r="F505" s="77">
        <v>35.084103399999996</v>
      </c>
      <c r="G505" s="77">
        <v>-106.6509851</v>
      </c>
      <c r="H505" s="77">
        <v>0</v>
      </c>
      <c r="I505" s="77" t="s">
        <v>881</v>
      </c>
      <c r="J505" s="77">
        <v>43.074761000000002</v>
      </c>
      <c r="K505" s="77">
        <v>-89.383761300000003</v>
      </c>
      <c r="L505" s="77">
        <v>3460.3543713224299</v>
      </c>
      <c r="M505" s="77">
        <v>0.63621221703033504</v>
      </c>
      <c r="N505" s="77">
        <v>0</v>
      </c>
      <c r="O505" s="77">
        <v>664.38803929390804</v>
      </c>
      <c r="P505" s="87" cm="1">
        <f t="array" ref="P505">IF($X505="Non-local",VLOOKUP($E505,$AI$64:$AW$68,COLUMN($AW:$AW)-COLUMN($AH:$AH),FALSE),IF($X505="Unknown",VLOOKUP($E505,$AI$71:$AW$75,COLUMN($AW:$AW)-COLUMN($AH:$AH),FALSE),0))</f>
        <v>224</v>
      </c>
      <c r="Q505" s="87" cm="1">
        <f t="array" ref="Q505">IF($X505="Non-local",VLOOKUP($E505,$AI$40:$AW$44,COLUMN($AW:$AW)-COLUMN($AH:$AH),FALSE),IF($X505="Unknown",VLOOKUP($E505,$AI$47:$AW$51,COLUMN($AW:$AW)-COLUMN($AH:$AH),FALSE),0))</f>
        <v>470.18520000000001</v>
      </c>
      <c r="R505" s="87" cm="1">
        <f t="array" ref="R505">IF($X505="Non-local",VLOOKUP($E505,$AI$88:$AW$92,COLUMN($AW:$AW)-COLUMN($AH:$AH),FALSE),IF($X505="Unknown",VLOOKUP($E505,$AI$95:$AW$99,COLUMN($AW:$AW)-COLUMN($AH:$AH),FALSE),0))</f>
        <v>0.13052013767768686</v>
      </c>
      <c r="S505" s="87" cm="1">
        <f t="array" ref="S505">VLOOKUP($E505,$AI$111:$AW$115,COLUMN($AW:$AW)-COLUMN($AH:$AH),FALSE)</f>
        <v>410.28773999999999</v>
      </c>
      <c r="T505" s="104">
        <f t="shared" si="253"/>
        <v>0.76673235470802192</v>
      </c>
      <c r="U505" s="104">
        <f t="shared" si="254"/>
        <v>1768.860979293908</v>
      </c>
      <c r="V505" s="87" cm="1">
        <f t="array" ref="V505">VLOOKUP($E505,$AI$118:$AW$122,COLUMN($AW:$AW)-COLUMN($AH:$AH),FALSE)</f>
        <v>161.75600000000003</v>
      </c>
      <c r="W505" s="87" t="str">
        <f t="shared" si="258"/>
        <v>Domestic</v>
      </c>
      <c r="X505" s="87" t="str">
        <f t="shared" si="259"/>
        <v>Non-local</v>
      </c>
      <c r="Y505" s="104"/>
      <c r="Z505" s="87" t="str">
        <f t="shared" si="255"/>
        <v>USA</v>
      </c>
      <c r="AA505" s="87" t="str">
        <f t="shared" si="256"/>
        <v>USA</v>
      </c>
      <c r="AB505" s="82" cm="1">
        <f t="array" ref="AB505">VLOOKUP(B505,'GDP per Capita'!$T$2:$V$4235,COLUMN('GDP per Capita'!$V:$V)-COLUMN('GDP per Capita'!$S:$S),FALSE)</f>
        <v>63809.64</v>
      </c>
      <c r="AC505" s="82">
        <f t="shared" si="260"/>
        <v>63809.64</v>
      </c>
      <c r="AD505" s="82">
        <f t="shared" si="261"/>
        <v>63809.64</v>
      </c>
      <c r="AE505" s="88">
        <f t="shared" si="257"/>
        <v>2.77209051687787E-2</v>
      </c>
    </row>
    <row r="506" spans="1:31">
      <c r="A506" s="77" t="s">
        <v>971</v>
      </c>
      <c r="B506" s="77">
        <v>505</v>
      </c>
      <c r="C506" s="77" t="s">
        <v>29</v>
      </c>
      <c r="D506" s="77" t="s">
        <v>29</v>
      </c>
      <c r="E506" s="77">
        <v>2020</v>
      </c>
      <c r="F506" s="77">
        <v>40.7127281</v>
      </c>
      <c r="G506" s="77">
        <v>-74.006015199999993</v>
      </c>
      <c r="H506" s="77">
        <v>0</v>
      </c>
      <c r="I506" s="77" t="s">
        <v>881</v>
      </c>
      <c r="J506" s="77">
        <v>43.074761000000002</v>
      </c>
      <c r="K506" s="77">
        <v>-89.383761300000003</v>
      </c>
      <c r="L506" s="77">
        <v>2595.3692296520098</v>
      </c>
      <c r="M506" s="77">
        <v>0.50433664791786104</v>
      </c>
      <c r="N506" s="77">
        <v>0</v>
      </c>
      <c r="O506" s="77">
        <v>498.31089209318702</v>
      </c>
      <c r="P506" s="87" cm="1">
        <f t="array" ref="P506">IF($X506="Non-local",VLOOKUP($E506,$AI$64:$AW$68,COLUMN($AW:$AW)-COLUMN($AH:$AH),FALSE),IF($X506="Unknown",VLOOKUP($E506,$AI$71:$AW$75,COLUMN($AW:$AW)-COLUMN($AH:$AH),FALSE),0))</f>
        <v>224</v>
      </c>
      <c r="Q506" s="87" cm="1">
        <f t="array" ref="Q506">IF($X506="Non-local",VLOOKUP($E506,$AI$40:$AW$44,COLUMN($AW:$AW)-COLUMN($AH:$AH),FALSE),IF($X506="Unknown",VLOOKUP($E506,$AI$47:$AW$51,COLUMN($AW:$AW)-COLUMN($AH:$AH),FALSE),0))</f>
        <v>470.18520000000001</v>
      </c>
      <c r="R506" s="87" cm="1">
        <f t="array" ref="R506">IF($X506="Non-local",VLOOKUP($E506,$AI$88:$AW$92,COLUMN($AW:$AW)-COLUMN($AH:$AH),FALSE),IF($X506="Unknown",VLOOKUP($E506,$AI$95:$AW$99,COLUMN($AW:$AW)-COLUMN($AH:$AH),FALSE),0))</f>
        <v>0.13052013767768686</v>
      </c>
      <c r="S506" s="87" cm="1">
        <f t="array" ref="S506">VLOOKUP($E506,$AI$111:$AW$115,COLUMN($AW:$AW)-COLUMN($AH:$AH),FALSE)</f>
        <v>410.28773999999999</v>
      </c>
      <c r="T506" s="104">
        <f t="shared" si="253"/>
        <v>0.63485678559554792</v>
      </c>
      <c r="U506" s="104">
        <f t="shared" si="254"/>
        <v>1602.7838320931871</v>
      </c>
      <c r="V506" s="87" cm="1">
        <f t="array" ref="V506">VLOOKUP($E506,$AI$118:$AW$122,COLUMN($AW:$AW)-COLUMN($AH:$AH),FALSE)</f>
        <v>161.75600000000003</v>
      </c>
      <c r="W506" s="87" t="str">
        <f t="shared" si="258"/>
        <v>Domestic</v>
      </c>
      <c r="X506" s="87" t="str">
        <f t="shared" si="259"/>
        <v>Non-local</v>
      </c>
      <c r="Y506" s="104"/>
      <c r="Z506" s="87" t="str">
        <f t="shared" si="255"/>
        <v>USA</v>
      </c>
      <c r="AA506" s="87" t="str">
        <f t="shared" si="256"/>
        <v>USA</v>
      </c>
      <c r="AB506" s="82" cm="1">
        <f t="array" ref="AB506">VLOOKUP(B506,'GDP per Capita'!$T$2:$V$4235,COLUMN('GDP per Capita'!$V:$V)-COLUMN('GDP per Capita'!$S:$S),FALSE)</f>
        <v>63809.64</v>
      </c>
      <c r="AC506" s="82">
        <f t="shared" si="260"/>
        <v>63809.64</v>
      </c>
      <c r="AD506" s="82">
        <f t="shared" si="261"/>
        <v>63809.64</v>
      </c>
      <c r="AE506" s="88">
        <f t="shared" si="257"/>
        <v>2.5118208347409375E-2</v>
      </c>
    </row>
    <row r="507" spans="1:31">
      <c r="A507" s="77" t="s">
        <v>923</v>
      </c>
      <c r="B507" s="77">
        <v>506</v>
      </c>
      <c r="C507" s="77" t="s">
        <v>29</v>
      </c>
      <c r="D507" s="77" t="s">
        <v>29</v>
      </c>
      <c r="E507" s="77">
        <v>2020</v>
      </c>
      <c r="F507" s="77">
        <v>38.029305999999998</v>
      </c>
      <c r="G507" s="77">
        <v>-78.476678100000001</v>
      </c>
      <c r="H507" s="77">
        <v>0</v>
      </c>
      <c r="I507" s="77" t="s">
        <v>881</v>
      </c>
      <c r="J507" s="77">
        <v>43.074761000000002</v>
      </c>
      <c r="K507" s="77">
        <v>-89.383761300000003</v>
      </c>
      <c r="L507" s="77">
        <v>2155.09100284238</v>
      </c>
      <c r="M507" s="77">
        <v>0.44620020835491397</v>
      </c>
      <c r="N507" s="77">
        <v>0</v>
      </c>
      <c r="O507" s="77">
        <v>413.77747254573802</v>
      </c>
      <c r="P507" s="87" cm="1">
        <f t="array" ref="P507">IF($X507="Non-local",VLOOKUP($E507,$AI$64:$AW$68,COLUMN($AW:$AW)-COLUMN($AH:$AH),FALSE),IF($X507="Unknown",VLOOKUP($E507,$AI$71:$AW$75,COLUMN($AW:$AW)-COLUMN($AH:$AH),FALSE),0))</f>
        <v>224</v>
      </c>
      <c r="Q507" s="87" cm="1">
        <f t="array" ref="Q507">IF($X507="Non-local",VLOOKUP($E507,$AI$40:$AW$44,COLUMN($AW:$AW)-COLUMN($AH:$AH),FALSE),IF($X507="Unknown",VLOOKUP($E507,$AI$47:$AW$51,COLUMN($AW:$AW)-COLUMN($AH:$AH),FALSE),0))</f>
        <v>470.18520000000001</v>
      </c>
      <c r="R507" s="87" cm="1">
        <f t="array" ref="R507">IF($X507="Non-local",VLOOKUP($E507,$AI$88:$AW$92,COLUMN($AW:$AW)-COLUMN($AH:$AH),FALSE),IF($X507="Unknown",VLOOKUP($E507,$AI$95:$AW$99,COLUMN($AW:$AW)-COLUMN($AH:$AH),FALSE),0))</f>
        <v>0.13052013767768686</v>
      </c>
      <c r="S507" s="87" cm="1">
        <f t="array" ref="S507">VLOOKUP($E507,$AI$111:$AW$115,COLUMN($AW:$AW)-COLUMN($AH:$AH),FALSE)</f>
        <v>410.28773999999999</v>
      </c>
      <c r="T507" s="104">
        <f t="shared" si="253"/>
        <v>0.57672034603260081</v>
      </c>
      <c r="U507" s="104">
        <f t="shared" si="254"/>
        <v>1518.2504125457378</v>
      </c>
      <c r="V507" s="87" cm="1">
        <f t="array" ref="V507">VLOOKUP($E507,$AI$118:$AW$122,COLUMN($AW:$AW)-COLUMN($AH:$AH),FALSE)</f>
        <v>161.75600000000003</v>
      </c>
      <c r="W507" s="87" t="str">
        <f t="shared" si="258"/>
        <v>Domestic</v>
      </c>
      <c r="X507" s="87" t="str">
        <f t="shared" si="259"/>
        <v>Non-local</v>
      </c>
      <c r="Y507" s="104"/>
      <c r="Z507" s="87" t="str">
        <f t="shared" si="255"/>
        <v>USA</v>
      </c>
      <c r="AA507" s="87" t="str">
        <f t="shared" si="256"/>
        <v>USA</v>
      </c>
      <c r="AB507" s="82" cm="1">
        <f t="array" ref="AB507">VLOOKUP(B507,'GDP per Capita'!$T$2:$V$4235,COLUMN('GDP per Capita'!$V:$V)-COLUMN('GDP per Capita'!$S:$S),FALSE)</f>
        <v>63809.64</v>
      </c>
      <c r="AC507" s="82">
        <f t="shared" si="260"/>
        <v>63809.64</v>
      </c>
      <c r="AD507" s="82">
        <f t="shared" si="261"/>
        <v>63809.64</v>
      </c>
      <c r="AE507" s="88">
        <f t="shared" si="257"/>
        <v>2.379343328916662E-2</v>
      </c>
    </row>
    <row r="508" spans="1:31">
      <c r="A508" s="77" t="s">
        <v>1132</v>
      </c>
      <c r="B508" s="77">
        <v>507</v>
      </c>
      <c r="C508" s="77" t="s">
        <v>29</v>
      </c>
      <c r="D508" s="77" t="s">
        <v>29</v>
      </c>
      <c r="E508" s="77">
        <v>2020</v>
      </c>
      <c r="F508" s="77">
        <v>39.777452500000003</v>
      </c>
      <c r="G508" s="77">
        <v>-75.192379200000005</v>
      </c>
      <c r="H508" s="77">
        <v>0</v>
      </c>
      <c r="I508" s="77" t="s">
        <v>881</v>
      </c>
      <c r="J508" s="77">
        <v>43.074761000000002</v>
      </c>
      <c r="K508" s="77">
        <v>-89.383761300000003</v>
      </c>
      <c r="L508" s="77">
        <v>2473.8473998947502</v>
      </c>
      <c r="M508" s="77">
        <v>0.48829032520402699</v>
      </c>
      <c r="N508" s="77">
        <v>0</v>
      </c>
      <c r="O508" s="77">
        <v>474.97870077979297</v>
      </c>
      <c r="P508" s="87" cm="1">
        <f t="array" ref="P508">IF($X508="Non-local",VLOOKUP($E508,$AI$64:$AW$68,COLUMN($AW:$AW)-COLUMN($AH:$AH),FALSE),IF($X508="Unknown",VLOOKUP($E508,$AI$71:$AW$75,COLUMN($AW:$AW)-COLUMN($AH:$AH),FALSE),0))</f>
        <v>224</v>
      </c>
      <c r="Q508" s="87" cm="1">
        <f t="array" ref="Q508">IF($X508="Non-local",VLOOKUP($E508,$AI$40:$AW$44,COLUMN($AW:$AW)-COLUMN($AH:$AH),FALSE),IF($X508="Unknown",VLOOKUP($E508,$AI$47:$AW$51,COLUMN($AW:$AW)-COLUMN($AH:$AH),FALSE),0))</f>
        <v>470.18520000000001</v>
      </c>
      <c r="R508" s="87" cm="1">
        <f t="array" ref="R508">IF($X508="Non-local",VLOOKUP($E508,$AI$88:$AW$92,COLUMN($AW:$AW)-COLUMN($AH:$AH),FALSE),IF($X508="Unknown",VLOOKUP($E508,$AI$95:$AW$99,COLUMN($AW:$AW)-COLUMN($AH:$AH),FALSE),0))</f>
        <v>0.13052013767768686</v>
      </c>
      <c r="S508" s="87" cm="1">
        <f t="array" ref="S508">VLOOKUP($E508,$AI$111:$AW$115,COLUMN($AW:$AW)-COLUMN($AH:$AH),FALSE)</f>
        <v>410.28773999999999</v>
      </c>
      <c r="T508" s="104">
        <f t="shared" si="253"/>
        <v>0.61881046288171382</v>
      </c>
      <c r="U508" s="104">
        <f t="shared" si="254"/>
        <v>1579.451640779793</v>
      </c>
      <c r="V508" s="87" cm="1">
        <f t="array" ref="V508">VLOOKUP($E508,$AI$118:$AW$122,COLUMN($AW:$AW)-COLUMN($AH:$AH),FALSE)</f>
        <v>161.75600000000003</v>
      </c>
      <c r="W508" s="87" t="str">
        <f t="shared" si="258"/>
        <v>Domestic</v>
      </c>
      <c r="X508" s="87" t="str">
        <f t="shared" si="259"/>
        <v>Non-local</v>
      </c>
      <c r="Y508" s="104"/>
      <c r="Z508" s="87" t="str">
        <f t="shared" si="255"/>
        <v>USA</v>
      </c>
      <c r="AA508" s="87" t="str">
        <f t="shared" si="256"/>
        <v>USA</v>
      </c>
      <c r="AB508" s="82" cm="1">
        <f t="array" ref="AB508">VLOOKUP(B508,'GDP per Capita'!$T$2:$V$4235,COLUMN('GDP per Capita'!$V:$V)-COLUMN('GDP per Capita'!$S:$S),FALSE)</f>
        <v>63809.64</v>
      </c>
      <c r="AC508" s="82">
        <f t="shared" si="260"/>
        <v>63809.64</v>
      </c>
      <c r="AD508" s="82">
        <f t="shared" si="261"/>
        <v>63809.64</v>
      </c>
      <c r="AE508" s="88">
        <f t="shared" si="257"/>
        <v>2.475255526876179E-2</v>
      </c>
    </row>
    <row r="509" spans="1:31">
      <c r="A509" s="77" t="s">
        <v>884</v>
      </c>
      <c r="B509" s="77">
        <v>508</v>
      </c>
      <c r="C509" s="77" t="s">
        <v>29</v>
      </c>
      <c r="D509" s="77" t="s">
        <v>29</v>
      </c>
      <c r="E509" s="77">
        <v>2020</v>
      </c>
      <c r="F509" s="77">
        <v>38.894985499999997</v>
      </c>
      <c r="G509" s="77">
        <v>-77.036570799999893</v>
      </c>
      <c r="H509" s="77">
        <v>0</v>
      </c>
      <c r="I509" s="77" t="s">
        <v>881</v>
      </c>
      <c r="J509" s="77">
        <v>43.074761000000002</v>
      </c>
      <c r="K509" s="77">
        <v>-89.383761300000003</v>
      </c>
      <c r="L509" s="77">
        <v>2268.7601181753998</v>
      </c>
      <c r="M509" s="77">
        <v>0.461209621156489</v>
      </c>
      <c r="N509" s="77">
        <v>0</v>
      </c>
      <c r="O509" s="77">
        <v>435.601942689677</v>
      </c>
      <c r="P509" s="87" cm="1">
        <f t="array" ref="P509">IF($X509="Non-local",VLOOKUP($E509,$AI$64:$AW$68,COLUMN($AW:$AW)-COLUMN($AH:$AH),FALSE),IF($X509="Unknown",VLOOKUP($E509,$AI$71:$AW$75,COLUMN($AW:$AW)-COLUMN($AH:$AH),FALSE),0))</f>
        <v>224</v>
      </c>
      <c r="Q509" s="87" cm="1">
        <f t="array" ref="Q509">IF($X509="Non-local",VLOOKUP($E509,$AI$40:$AW$44,COLUMN($AW:$AW)-COLUMN($AH:$AH),FALSE),IF($X509="Unknown",VLOOKUP($E509,$AI$47:$AW$51,COLUMN($AW:$AW)-COLUMN($AH:$AH),FALSE),0))</f>
        <v>470.18520000000001</v>
      </c>
      <c r="R509" s="87" cm="1">
        <f t="array" ref="R509">IF($X509="Non-local",VLOOKUP($E509,$AI$88:$AW$92,COLUMN($AW:$AW)-COLUMN($AH:$AH),FALSE),IF($X509="Unknown",VLOOKUP($E509,$AI$95:$AW$99,COLUMN($AW:$AW)-COLUMN($AH:$AH),FALSE),0))</f>
        <v>0.13052013767768686</v>
      </c>
      <c r="S509" s="87" cm="1">
        <f t="array" ref="S509">VLOOKUP($E509,$AI$111:$AW$115,COLUMN($AW:$AW)-COLUMN($AH:$AH),FALSE)</f>
        <v>410.28773999999999</v>
      </c>
      <c r="T509" s="104">
        <f t="shared" si="253"/>
        <v>0.59172975883417589</v>
      </c>
      <c r="U509" s="104">
        <f t="shared" si="254"/>
        <v>1540.074882689677</v>
      </c>
      <c r="V509" s="87" cm="1">
        <f t="array" ref="V509">VLOOKUP($E509,$AI$118:$AW$122,COLUMN($AW:$AW)-COLUMN($AH:$AH),FALSE)</f>
        <v>161.75600000000003</v>
      </c>
      <c r="W509" s="87" t="str">
        <f t="shared" si="258"/>
        <v>Domestic</v>
      </c>
      <c r="X509" s="87" t="str">
        <f t="shared" si="259"/>
        <v>Non-local</v>
      </c>
      <c r="Y509" s="104"/>
      <c r="Z509" s="87" t="str">
        <f t="shared" si="255"/>
        <v>USA</v>
      </c>
      <c r="AA509" s="87" t="str">
        <f t="shared" si="256"/>
        <v>USA</v>
      </c>
      <c r="AB509" s="82" cm="1">
        <f t="array" ref="AB509">VLOOKUP(B509,'GDP per Capita'!$T$2:$V$4235,COLUMN('GDP per Capita'!$V:$V)-COLUMN('GDP per Capita'!$S:$S),FALSE)</f>
        <v>63809.64</v>
      </c>
      <c r="AC509" s="82">
        <f t="shared" si="260"/>
        <v>63809.64</v>
      </c>
      <c r="AD509" s="82">
        <f t="shared" si="261"/>
        <v>63809.64</v>
      </c>
      <c r="AE509" s="88">
        <f t="shared" si="257"/>
        <v>2.4135457944750621E-2</v>
      </c>
    </row>
    <row r="510" spans="1:31">
      <c r="A510" s="77" t="s">
        <v>886</v>
      </c>
      <c r="B510" s="77">
        <v>509</v>
      </c>
      <c r="C510" s="77" t="s">
        <v>29</v>
      </c>
      <c r="D510" s="77" t="s">
        <v>29</v>
      </c>
      <c r="E510" s="77">
        <v>2020</v>
      </c>
      <c r="F510" s="77">
        <v>39.284749400000003</v>
      </c>
      <c r="G510" s="77">
        <v>-76.620474639699793</v>
      </c>
      <c r="H510" s="77">
        <v>0</v>
      </c>
      <c r="I510" s="77" t="s">
        <v>881</v>
      </c>
      <c r="J510" s="77">
        <v>43.074761000000002</v>
      </c>
      <c r="K510" s="77">
        <v>-89.383761300000003</v>
      </c>
      <c r="L510" s="77">
        <v>2293.6142511822</v>
      </c>
      <c r="M510" s="77">
        <v>0.46449147956658998</v>
      </c>
      <c r="N510" s="77">
        <v>0</v>
      </c>
      <c r="O510" s="77">
        <v>440.37393622698198</v>
      </c>
      <c r="P510" s="87" cm="1">
        <f t="array" ref="P510">IF($X510="Non-local",VLOOKUP($E510,$AI$64:$AW$68,COLUMN($AW:$AW)-COLUMN($AH:$AH),FALSE),IF($X510="Unknown",VLOOKUP($E510,$AI$71:$AW$75,COLUMN($AW:$AW)-COLUMN($AH:$AH),FALSE),0))</f>
        <v>224</v>
      </c>
      <c r="Q510" s="87" cm="1">
        <f t="array" ref="Q510">IF($X510="Non-local",VLOOKUP($E510,$AI$40:$AW$44,COLUMN($AW:$AW)-COLUMN($AH:$AH),FALSE),IF($X510="Unknown",VLOOKUP($E510,$AI$47:$AW$51,COLUMN($AW:$AW)-COLUMN($AH:$AH),FALSE),0))</f>
        <v>470.18520000000001</v>
      </c>
      <c r="R510" s="87" cm="1">
        <f t="array" ref="R510">IF($X510="Non-local",VLOOKUP($E510,$AI$88:$AW$92,COLUMN($AW:$AW)-COLUMN($AH:$AH),FALSE),IF($X510="Unknown",VLOOKUP($E510,$AI$95:$AW$99,COLUMN($AW:$AW)-COLUMN($AH:$AH),FALSE),0))</f>
        <v>0.13052013767768686</v>
      </c>
      <c r="S510" s="87" cm="1">
        <f t="array" ref="S510">VLOOKUP($E510,$AI$111:$AW$115,COLUMN($AW:$AW)-COLUMN($AH:$AH),FALSE)</f>
        <v>410.28773999999999</v>
      </c>
      <c r="T510" s="104">
        <f t="shared" si="253"/>
        <v>0.59501161724427687</v>
      </c>
      <c r="U510" s="104">
        <f t="shared" si="254"/>
        <v>1544.846876226982</v>
      </c>
      <c r="V510" s="87" cm="1">
        <f t="array" ref="V510">VLOOKUP($E510,$AI$118:$AW$122,COLUMN($AW:$AW)-COLUMN($AH:$AH),FALSE)</f>
        <v>161.75600000000003</v>
      </c>
      <c r="W510" s="87" t="str">
        <f t="shared" si="258"/>
        <v>Domestic</v>
      </c>
      <c r="X510" s="87" t="str">
        <f t="shared" si="259"/>
        <v>Non-local</v>
      </c>
      <c r="Y510" s="104"/>
      <c r="Z510" s="87" t="str">
        <f t="shared" si="255"/>
        <v>USA</v>
      </c>
      <c r="AA510" s="87" t="str">
        <f t="shared" si="256"/>
        <v>USA</v>
      </c>
      <c r="AB510" s="82" cm="1">
        <f t="array" ref="AB510">VLOOKUP(B510,'GDP per Capita'!$T$2:$V$4235,COLUMN('GDP per Capita'!$V:$V)-COLUMN('GDP per Capita'!$S:$S),FALSE)</f>
        <v>63809.64</v>
      </c>
      <c r="AC510" s="82">
        <f t="shared" si="260"/>
        <v>63809.64</v>
      </c>
      <c r="AD510" s="82">
        <f t="shared" si="261"/>
        <v>63809.64</v>
      </c>
      <c r="AE510" s="88">
        <f t="shared" si="257"/>
        <v>2.4210242781921069E-2</v>
      </c>
    </row>
    <row r="511" spans="1:31">
      <c r="A511" s="77" t="s">
        <v>1133</v>
      </c>
      <c r="B511" s="77">
        <v>510</v>
      </c>
      <c r="C511" s="77" t="s">
        <v>29</v>
      </c>
      <c r="D511" s="77" t="s">
        <v>29</v>
      </c>
      <c r="E511" s="77">
        <v>2020</v>
      </c>
      <c r="F511" s="77">
        <v>38.254237599999897</v>
      </c>
      <c r="G511" s="77">
        <v>-85.759406999999996</v>
      </c>
      <c r="H511" s="77">
        <v>0</v>
      </c>
      <c r="I511" s="77" t="s">
        <v>881</v>
      </c>
      <c r="J511" s="77">
        <v>43.074761000000002</v>
      </c>
      <c r="K511" s="77">
        <v>-89.383761300000003</v>
      </c>
      <c r="L511" s="77">
        <v>1233.8186230235999</v>
      </c>
      <c r="M511" s="77">
        <v>0.32455100389969099</v>
      </c>
      <c r="N511" s="77">
        <v>0</v>
      </c>
      <c r="O511" s="77">
        <v>236.89317562053199</v>
      </c>
      <c r="P511" s="87" cm="1">
        <f t="array" ref="P511">IF($X511="Non-local",VLOOKUP($E511,$AI$64:$AW$68,COLUMN($AW:$AW)-COLUMN($AH:$AH),FALSE),IF($X511="Unknown",VLOOKUP($E511,$AI$71:$AW$75,COLUMN($AW:$AW)-COLUMN($AH:$AH),FALSE),0))</f>
        <v>224</v>
      </c>
      <c r="Q511" s="87" cm="1">
        <f t="array" ref="Q511">IF($X511="Non-local",VLOOKUP($E511,$AI$40:$AW$44,COLUMN($AW:$AW)-COLUMN($AH:$AH),FALSE),IF($X511="Unknown",VLOOKUP($E511,$AI$47:$AW$51,COLUMN($AW:$AW)-COLUMN($AH:$AH),FALSE),0))</f>
        <v>470.18520000000001</v>
      </c>
      <c r="R511" s="87" cm="1">
        <f t="array" ref="R511">IF($X511="Non-local",VLOOKUP($E511,$AI$88:$AW$92,COLUMN($AW:$AW)-COLUMN($AH:$AH),FALSE),IF($X511="Unknown",VLOOKUP($E511,$AI$95:$AW$99,COLUMN($AW:$AW)-COLUMN($AH:$AH),FALSE),0))</f>
        <v>0.13052013767768686</v>
      </c>
      <c r="S511" s="87" cm="1">
        <f t="array" ref="S511">VLOOKUP($E511,$AI$111:$AW$115,COLUMN($AW:$AW)-COLUMN($AH:$AH),FALSE)</f>
        <v>410.28773999999999</v>
      </c>
      <c r="T511" s="104">
        <f t="shared" si="253"/>
        <v>0.45507114157737782</v>
      </c>
      <c r="U511" s="104">
        <f t="shared" si="254"/>
        <v>1341.3661156205321</v>
      </c>
      <c r="V511" s="87" cm="1">
        <f t="array" ref="V511">VLOOKUP($E511,$AI$118:$AW$122,COLUMN($AW:$AW)-COLUMN($AH:$AH),FALSE)</f>
        <v>161.75600000000003</v>
      </c>
      <c r="W511" s="87" t="str">
        <f t="shared" si="258"/>
        <v>Domestic</v>
      </c>
      <c r="X511" s="87" t="str">
        <f t="shared" si="259"/>
        <v>Non-local</v>
      </c>
      <c r="Y511" s="104"/>
      <c r="Z511" s="87" t="str">
        <f t="shared" si="255"/>
        <v>USA</v>
      </c>
      <c r="AA511" s="87" t="str">
        <f t="shared" si="256"/>
        <v>USA</v>
      </c>
      <c r="AB511" s="82" cm="1">
        <f t="array" ref="AB511">VLOOKUP(B511,'GDP per Capita'!$T$2:$V$4235,COLUMN('GDP per Capita'!$V:$V)-COLUMN('GDP per Capita'!$S:$S),FALSE)</f>
        <v>63809.64</v>
      </c>
      <c r="AC511" s="82">
        <f t="shared" si="260"/>
        <v>63809.64</v>
      </c>
      <c r="AD511" s="82">
        <f t="shared" si="261"/>
        <v>63809.64</v>
      </c>
      <c r="AE511" s="88">
        <f t="shared" si="257"/>
        <v>2.1021370996929807E-2</v>
      </c>
    </row>
    <row r="512" spans="1:31">
      <c r="A512" s="77" t="s">
        <v>927</v>
      </c>
      <c r="B512" s="77">
        <v>511</v>
      </c>
      <c r="C512" s="77" t="s">
        <v>29</v>
      </c>
      <c r="D512" s="77" t="s">
        <v>29</v>
      </c>
      <c r="E512" s="77">
        <v>2020</v>
      </c>
      <c r="F512" s="77">
        <v>34.147645199999999</v>
      </c>
      <c r="G512" s="77">
        <v>-118.1444779</v>
      </c>
      <c r="H512" s="77">
        <v>0</v>
      </c>
      <c r="I512" s="77" t="s">
        <v>881</v>
      </c>
      <c r="J512" s="77">
        <v>43.074761000000002</v>
      </c>
      <c r="K512" s="77">
        <v>-89.383761300000003</v>
      </c>
      <c r="L512" s="77">
        <v>5344.7305889170102</v>
      </c>
      <c r="M512" s="77">
        <v>0.923184194272757</v>
      </c>
      <c r="N512" s="77">
        <v>0</v>
      </c>
      <c r="O512" s="77">
        <v>641.367670670042</v>
      </c>
      <c r="P512" s="87" cm="1">
        <f t="array" ref="P512">IF($X512="Non-local",VLOOKUP($E512,$AI$64:$AW$68,COLUMN($AW:$AW)-COLUMN($AH:$AH),FALSE),IF($X512="Unknown",VLOOKUP($E512,$AI$71:$AW$75,COLUMN($AW:$AW)-COLUMN($AH:$AH),FALSE),0))</f>
        <v>224</v>
      </c>
      <c r="Q512" s="87" cm="1">
        <f t="array" ref="Q512">IF($X512="Non-local",VLOOKUP($E512,$AI$40:$AW$44,COLUMN($AW:$AW)-COLUMN($AH:$AH),FALSE),IF($X512="Unknown",VLOOKUP($E512,$AI$47:$AW$51,COLUMN($AW:$AW)-COLUMN($AH:$AH),FALSE),0))</f>
        <v>470.18520000000001</v>
      </c>
      <c r="R512" s="87" cm="1">
        <f t="array" ref="R512">IF($X512="Non-local",VLOOKUP($E512,$AI$88:$AW$92,COLUMN($AW:$AW)-COLUMN($AH:$AH),FALSE),IF($X512="Unknown",VLOOKUP($E512,$AI$95:$AW$99,COLUMN($AW:$AW)-COLUMN($AH:$AH),FALSE),0))</f>
        <v>0.13052013767768686</v>
      </c>
      <c r="S512" s="87" cm="1">
        <f t="array" ref="S512">VLOOKUP($E512,$AI$111:$AW$115,COLUMN($AW:$AW)-COLUMN($AH:$AH),FALSE)</f>
        <v>410.28773999999999</v>
      </c>
      <c r="T512" s="104">
        <f t="shared" si="253"/>
        <v>1.0537043319504438</v>
      </c>
      <c r="U512" s="104">
        <f t="shared" si="254"/>
        <v>1745.840610670042</v>
      </c>
      <c r="V512" s="87" cm="1">
        <f t="array" ref="V512">VLOOKUP($E512,$AI$118:$AW$122,COLUMN($AW:$AW)-COLUMN($AH:$AH),FALSE)</f>
        <v>161.75600000000003</v>
      </c>
      <c r="W512" s="87" t="str">
        <f t="shared" si="258"/>
        <v>Domestic</v>
      </c>
      <c r="X512" s="87" t="str">
        <f t="shared" si="259"/>
        <v>Non-local</v>
      </c>
      <c r="Y512" s="104"/>
      <c r="Z512" s="87" t="str">
        <f t="shared" si="255"/>
        <v>USA</v>
      </c>
      <c r="AA512" s="87" t="str">
        <f t="shared" si="256"/>
        <v>USA</v>
      </c>
      <c r="AB512" s="82" cm="1">
        <f t="array" ref="AB512">VLOOKUP(B512,'GDP per Capita'!$T$2:$V$4235,COLUMN('GDP per Capita'!$V:$V)-COLUMN('GDP per Capita'!$S:$S),FALSE)</f>
        <v>63809.64</v>
      </c>
      <c r="AC512" s="82">
        <f t="shared" si="260"/>
        <v>63809.64</v>
      </c>
      <c r="AD512" s="82">
        <f t="shared" si="261"/>
        <v>63809.64</v>
      </c>
      <c r="AE512" s="88">
        <f t="shared" si="257"/>
        <v>2.7360138854725432E-2</v>
      </c>
    </row>
    <row r="513" spans="1:31">
      <c r="A513" s="77" t="s">
        <v>1090</v>
      </c>
      <c r="B513" s="77">
        <v>512</v>
      </c>
      <c r="C513" s="77" t="s">
        <v>320</v>
      </c>
      <c r="D513" s="77" t="s">
        <v>28</v>
      </c>
      <c r="E513" s="77">
        <v>2020</v>
      </c>
      <c r="F513" s="77">
        <v>43.242528899999897</v>
      </c>
      <c r="G513" s="77">
        <v>-79.947042299999893</v>
      </c>
      <c r="H513" s="77">
        <v>0</v>
      </c>
      <c r="I513" s="77" t="s">
        <v>881</v>
      </c>
      <c r="J513" s="77">
        <v>43.074761000000002</v>
      </c>
      <c r="K513" s="77">
        <v>-89.383761300000003</v>
      </c>
      <c r="L513" s="77">
        <v>1530.5167258533399</v>
      </c>
      <c r="M513" s="77">
        <v>0.36372843824295398</v>
      </c>
      <c r="N513" s="77">
        <v>0</v>
      </c>
      <c r="O513" s="77">
        <v>293.85921136384201</v>
      </c>
      <c r="P513" s="87" cm="1">
        <f t="array" ref="P513">IF($X513="Non-local",VLOOKUP($E513,$AI$64:$AW$68,COLUMN($AW:$AW)-COLUMN($AH:$AH),FALSE),IF($X513="Unknown",VLOOKUP($E513,$AI$71:$AW$75,COLUMN($AW:$AW)-COLUMN($AH:$AH),FALSE),0))</f>
        <v>224</v>
      </c>
      <c r="Q513" s="87" cm="1">
        <f t="array" ref="Q513">IF($X513="Non-local",VLOOKUP($E513,$AI$40:$AW$44,COLUMN($AW:$AW)-COLUMN($AH:$AH),FALSE),IF($X513="Unknown",VLOOKUP($E513,$AI$47:$AW$51,COLUMN($AW:$AW)-COLUMN($AH:$AH),FALSE),0))</f>
        <v>470.18520000000001</v>
      </c>
      <c r="R513" s="87" cm="1">
        <f t="array" ref="R513">IF($X513="Non-local",VLOOKUP($E513,$AI$88:$AW$92,COLUMN($AW:$AW)-COLUMN($AH:$AH),FALSE),IF($X513="Unknown",VLOOKUP($E513,$AI$95:$AW$99,COLUMN($AW:$AW)-COLUMN($AH:$AH),FALSE),0))</f>
        <v>0.13052013767768686</v>
      </c>
      <c r="S513" s="87" cm="1">
        <f t="array" ref="S513">VLOOKUP($E513,$AI$111:$AW$115,COLUMN($AW:$AW)-COLUMN($AH:$AH),FALSE)</f>
        <v>410.28773999999999</v>
      </c>
      <c r="T513" s="104">
        <f t="shared" si="253"/>
        <v>0.49424857592064086</v>
      </c>
      <c r="U513" s="104">
        <f t="shared" si="254"/>
        <v>1398.3321513638421</v>
      </c>
      <c r="V513" s="87" cm="1">
        <f t="array" ref="V513">VLOOKUP($E513,$AI$118:$AW$122,COLUMN($AW:$AW)-COLUMN($AH:$AH),FALSE)</f>
        <v>161.75600000000003</v>
      </c>
      <c r="W513" s="87" t="str">
        <f t="shared" si="258"/>
        <v>International</v>
      </c>
      <c r="X513" s="87" t="str">
        <f t="shared" si="259"/>
        <v>Non-local</v>
      </c>
      <c r="Y513" s="104"/>
      <c r="Z513" s="87" t="str">
        <f t="shared" si="255"/>
        <v>Canada</v>
      </c>
      <c r="AA513" s="87" t="str">
        <f t="shared" si="256"/>
        <v>Other Americas</v>
      </c>
      <c r="AB513" s="82" cm="1">
        <f t="array" ref="AB513">VLOOKUP(B513,'GDP per Capita'!$T$2:$V$4235,COLUMN('GDP per Capita'!$V:$V)-COLUMN('GDP per Capita'!$S:$S),FALSE)</f>
        <v>49196.49</v>
      </c>
      <c r="AC513" s="82">
        <f t="shared" si="260"/>
        <v>49196.49</v>
      </c>
      <c r="AD513" s="82">
        <f t="shared" si="261"/>
        <v>49196.49</v>
      </c>
      <c r="AE513" s="88">
        <f t="shared" si="257"/>
        <v>2.8423412958197669E-2</v>
      </c>
    </row>
    <row r="514" spans="1:31">
      <c r="A514" s="77" t="s">
        <v>1134</v>
      </c>
      <c r="B514" s="77">
        <v>513</v>
      </c>
      <c r="C514" s="77" t="s">
        <v>271</v>
      </c>
      <c r="D514" s="77" t="s">
        <v>31</v>
      </c>
      <c r="E514" s="77">
        <v>2020</v>
      </c>
      <c r="F514" s="77">
        <v>28.485771499999998</v>
      </c>
      <c r="G514" s="77">
        <v>-16.315942199999999</v>
      </c>
      <c r="H514" s="77">
        <v>0</v>
      </c>
      <c r="I514" s="77" t="s">
        <v>881</v>
      </c>
      <c r="J514" s="77">
        <v>43.074761000000002</v>
      </c>
      <c r="K514" s="77">
        <v>-89.383761300000003</v>
      </c>
      <c r="L514" s="77">
        <v>13155.568587232399</v>
      </c>
      <c r="M514" s="77">
        <v>2.0339660116890301</v>
      </c>
      <c r="N514" s="77">
        <v>0</v>
      </c>
      <c r="O514" s="77">
        <v>1381.3347016594</v>
      </c>
      <c r="P514" s="87" cm="1">
        <f t="array" ref="P514">IF($X514="Non-local",VLOOKUP($E514,$AI$64:$AW$68,COLUMN($AW:$AW)-COLUMN($AH:$AH),FALSE),IF($X514="Unknown",VLOOKUP($E514,$AI$71:$AW$75,COLUMN($AW:$AW)-COLUMN($AH:$AH),FALSE),0))</f>
        <v>224</v>
      </c>
      <c r="Q514" s="87" cm="1">
        <f t="array" ref="Q514">IF($X514="Non-local",VLOOKUP($E514,$AI$40:$AW$44,COLUMN($AW:$AW)-COLUMN($AH:$AH),FALSE),IF($X514="Unknown",VLOOKUP($E514,$AI$47:$AW$51,COLUMN($AW:$AW)-COLUMN($AH:$AH),FALSE),0))</f>
        <v>470.18520000000001</v>
      </c>
      <c r="R514" s="87" cm="1">
        <f t="array" ref="R514">IF($X514="Non-local",VLOOKUP($E514,$AI$88:$AW$92,COLUMN($AW:$AW)-COLUMN($AH:$AH),FALSE),IF($X514="Unknown",VLOOKUP($E514,$AI$95:$AW$99,COLUMN($AW:$AW)-COLUMN($AH:$AH),FALSE),0))</f>
        <v>0.13052013767768686</v>
      </c>
      <c r="S514" s="87" cm="1">
        <f t="array" ref="S514">VLOOKUP($E514,$AI$111:$AW$115,COLUMN($AW:$AW)-COLUMN($AH:$AH),FALSE)</f>
        <v>410.28773999999999</v>
      </c>
      <c r="T514" s="104">
        <f t="shared" ref="T514:T577" si="262">SUM(M514,R514)</f>
        <v>2.1644861493667169</v>
      </c>
      <c r="U514" s="104">
        <f t="shared" ref="U514:U577" si="263">SUM(O514,P514,Q514,S514)</f>
        <v>2485.8076416594004</v>
      </c>
      <c r="V514" s="87" cm="1">
        <f t="array" ref="V514">VLOOKUP($E514,$AI$118:$AW$122,COLUMN($AW:$AW)-COLUMN($AH:$AH),FALSE)</f>
        <v>161.75600000000003</v>
      </c>
      <c r="W514" s="87" t="str">
        <f t="shared" si="258"/>
        <v>International</v>
      </c>
      <c r="X514" s="87" t="str">
        <f t="shared" si="259"/>
        <v>Non-local</v>
      </c>
      <c r="Y514" s="104"/>
      <c r="Z514" s="87" t="str">
        <f t="shared" ref="Z514:Z577" si="264">C514</f>
        <v>Spain</v>
      </c>
      <c r="AA514" s="87" t="str">
        <f t="shared" ref="AA514:AA577" si="265">D514</f>
        <v>Europe</v>
      </c>
      <c r="AB514" s="82" cm="1">
        <f t="array" ref="AB514">VLOOKUP(B514,'GDP per Capita'!$T$2:$V$4235,COLUMN('GDP per Capita'!$V:$V)-COLUMN('GDP per Capita'!$S:$S),FALSE)</f>
        <v>32023.79</v>
      </c>
      <c r="AC514" s="82">
        <f t="shared" si="260"/>
        <v>32023.79</v>
      </c>
      <c r="AD514" s="82">
        <f t="shared" si="261"/>
        <v>32023.79</v>
      </c>
      <c r="AE514" s="88">
        <f t="shared" ref="AE514:AE577" si="266">U514/AD514</f>
        <v>7.7623780372635481E-2</v>
      </c>
    </row>
    <row r="515" spans="1:31">
      <c r="A515" s="77" t="s">
        <v>1135</v>
      </c>
      <c r="B515" s="77">
        <v>514</v>
      </c>
      <c r="C515" s="77" t="s">
        <v>29</v>
      </c>
      <c r="D515" s="77" t="s">
        <v>29</v>
      </c>
      <c r="E515" s="77">
        <v>2020</v>
      </c>
      <c r="F515" s="77">
        <v>34.267885999999997</v>
      </c>
      <c r="G515" s="77">
        <v>-116.848597853191</v>
      </c>
      <c r="H515" s="77">
        <v>0</v>
      </c>
      <c r="I515" s="77" t="s">
        <v>881</v>
      </c>
      <c r="J515" s="77">
        <v>43.074761000000002</v>
      </c>
      <c r="K515" s="77">
        <v>-89.383761300000003</v>
      </c>
      <c r="L515" s="77">
        <v>5125.7727384084501</v>
      </c>
      <c r="M515" s="77">
        <v>0.89359535505245202</v>
      </c>
      <c r="N515" s="77">
        <v>0</v>
      </c>
      <c r="O515" s="77">
        <v>615.09272860901399</v>
      </c>
      <c r="P515" s="87" cm="1">
        <f t="array" ref="P515">IF($X515="Non-local",VLOOKUP($E515,$AI$64:$AW$68,COLUMN($AW:$AW)-COLUMN($AH:$AH),FALSE),IF($X515="Unknown",VLOOKUP($E515,$AI$71:$AW$75,COLUMN($AW:$AW)-COLUMN($AH:$AH),FALSE),0))</f>
        <v>224</v>
      </c>
      <c r="Q515" s="87" cm="1">
        <f t="array" ref="Q515">IF($X515="Non-local",VLOOKUP($E515,$AI$40:$AW$44,COLUMN($AW:$AW)-COLUMN($AH:$AH),FALSE),IF($X515="Unknown",VLOOKUP($E515,$AI$47:$AW$51,COLUMN($AW:$AW)-COLUMN($AH:$AH),FALSE),0))</f>
        <v>470.18520000000001</v>
      </c>
      <c r="R515" s="87" cm="1">
        <f t="array" ref="R515">IF($X515="Non-local",VLOOKUP($E515,$AI$88:$AW$92,COLUMN($AW:$AW)-COLUMN($AH:$AH),FALSE),IF($X515="Unknown",VLOOKUP($E515,$AI$95:$AW$99,COLUMN($AW:$AW)-COLUMN($AH:$AH),FALSE),0))</f>
        <v>0.13052013767768686</v>
      </c>
      <c r="S515" s="87" cm="1">
        <f t="array" ref="S515">VLOOKUP($E515,$AI$111:$AW$115,COLUMN($AW:$AW)-COLUMN($AH:$AH),FALSE)</f>
        <v>410.28773999999999</v>
      </c>
      <c r="T515" s="104">
        <f t="shared" si="262"/>
        <v>1.0241154927301388</v>
      </c>
      <c r="U515" s="104">
        <f t="shared" si="263"/>
        <v>1719.565668609014</v>
      </c>
      <c r="V515" s="87" cm="1">
        <f t="array" ref="V515">VLOOKUP($E515,$AI$118:$AW$122,COLUMN($AW:$AW)-COLUMN($AH:$AH),FALSE)</f>
        <v>161.75600000000003</v>
      </c>
      <c r="W515" s="87" t="str">
        <f t="shared" ref="W515:W578" si="267">IF(Z515&lt;&gt;"USA",IF(Z515&lt;&gt;"Unknown","International","Unknown"),"Domestic")</f>
        <v>Domestic</v>
      </c>
      <c r="X515" s="87" t="str">
        <f t="shared" ref="X515:X578" si="268">IF(A515="Unknown","Unknown",IF(H515=1,"Local","Non-local"))</f>
        <v>Non-local</v>
      </c>
      <c r="Y515" s="104"/>
      <c r="Z515" s="87" t="str">
        <f t="shared" si="264"/>
        <v>USA</v>
      </c>
      <c r="AA515" s="87" t="str">
        <f t="shared" si="265"/>
        <v>USA</v>
      </c>
      <c r="AB515" s="82" cm="1">
        <f t="array" ref="AB515">VLOOKUP(B515,'GDP per Capita'!$T$2:$V$4235,COLUMN('GDP per Capita'!$V:$V)-COLUMN('GDP per Capita'!$S:$S),FALSE)</f>
        <v>63809.64</v>
      </c>
      <c r="AC515" s="82">
        <f t="shared" ref="AC515:AC578" si="269">IFERROR(AB515,"")</f>
        <v>63809.64</v>
      </c>
      <c r="AD515" s="82">
        <f t="shared" ref="AD515:AD578" si="270">IFERROR(AB515,AVERAGE(AC$2:AC$2538))</f>
        <v>63809.64</v>
      </c>
      <c r="AE515" s="88">
        <f t="shared" si="266"/>
        <v>2.6948368124456022E-2</v>
      </c>
    </row>
    <row r="516" spans="1:31">
      <c r="A516" s="77" t="s">
        <v>886</v>
      </c>
      <c r="B516" s="77">
        <v>515</v>
      </c>
      <c r="C516" s="77" t="s">
        <v>29</v>
      </c>
      <c r="D516" s="77" t="s">
        <v>29</v>
      </c>
      <c r="E516" s="77">
        <v>2020</v>
      </c>
      <c r="F516" s="77">
        <v>39.284749400000003</v>
      </c>
      <c r="G516" s="77">
        <v>-76.620474639699793</v>
      </c>
      <c r="H516" s="77">
        <v>0</v>
      </c>
      <c r="I516" s="77" t="s">
        <v>881</v>
      </c>
      <c r="J516" s="77">
        <v>43.074761000000002</v>
      </c>
      <c r="K516" s="77">
        <v>-89.383761300000003</v>
      </c>
      <c r="L516" s="77">
        <v>2293.6142511822</v>
      </c>
      <c r="M516" s="77">
        <v>0.46449147956658998</v>
      </c>
      <c r="N516" s="77">
        <v>0</v>
      </c>
      <c r="O516" s="77">
        <v>440.37393622698198</v>
      </c>
      <c r="P516" s="87" cm="1">
        <f t="array" ref="P516">IF($X516="Non-local",VLOOKUP($E516,$AI$64:$AW$68,COLUMN($AW:$AW)-COLUMN($AH:$AH),FALSE),IF($X516="Unknown",VLOOKUP($E516,$AI$71:$AW$75,COLUMN($AW:$AW)-COLUMN($AH:$AH),FALSE),0))</f>
        <v>224</v>
      </c>
      <c r="Q516" s="87" cm="1">
        <f t="array" ref="Q516">IF($X516="Non-local",VLOOKUP($E516,$AI$40:$AW$44,COLUMN($AW:$AW)-COLUMN($AH:$AH),FALSE),IF($X516="Unknown",VLOOKUP($E516,$AI$47:$AW$51,COLUMN($AW:$AW)-COLUMN($AH:$AH),FALSE),0))</f>
        <v>470.18520000000001</v>
      </c>
      <c r="R516" s="87" cm="1">
        <f t="array" ref="R516">IF($X516="Non-local",VLOOKUP($E516,$AI$88:$AW$92,COLUMN($AW:$AW)-COLUMN($AH:$AH),FALSE),IF($X516="Unknown",VLOOKUP($E516,$AI$95:$AW$99,COLUMN($AW:$AW)-COLUMN($AH:$AH),FALSE),0))</f>
        <v>0.13052013767768686</v>
      </c>
      <c r="S516" s="87" cm="1">
        <f t="array" ref="S516">VLOOKUP($E516,$AI$111:$AW$115,COLUMN($AW:$AW)-COLUMN($AH:$AH),FALSE)</f>
        <v>410.28773999999999</v>
      </c>
      <c r="T516" s="104">
        <f t="shared" si="262"/>
        <v>0.59501161724427687</v>
      </c>
      <c r="U516" s="104">
        <f t="shared" si="263"/>
        <v>1544.846876226982</v>
      </c>
      <c r="V516" s="87" cm="1">
        <f t="array" ref="V516">VLOOKUP($E516,$AI$118:$AW$122,COLUMN($AW:$AW)-COLUMN($AH:$AH),FALSE)</f>
        <v>161.75600000000003</v>
      </c>
      <c r="W516" s="87" t="str">
        <f t="shared" si="267"/>
        <v>Domestic</v>
      </c>
      <c r="X516" s="87" t="str">
        <f t="shared" si="268"/>
        <v>Non-local</v>
      </c>
      <c r="Y516" s="104"/>
      <c r="Z516" s="87" t="str">
        <f t="shared" si="264"/>
        <v>USA</v>
      </c>
      <c r="AA516" s="87" t="str">
        <f t="shared" si="265"/>
        <v>USA</v>
      </c>
      <c r="AB516" s="82" cm="1">
        <f t="array" ref="AB516">VLOOKUP(B516,'GDP per Capita'!$T$2:$V$4235,COLUMN('GDP per Capita'!$V:$V)-COLUMN('GDP per Capita'!$S:$S),FALSE)</f>
        <v>63809.64</v>
      </c>
      <c r="AC516" s="82">
        <f t="shared" si="269"/>
        <v>63809.64</v>
      </c>
      <c r="AD516" s="82">
        <f t="shared" si="270"/>
        <v>63809.64</v>
      </c>
      <c r="AE516" s="88">
        <f t="shared" si="266"/>
        <v>2.4210242781921069E-2</v>
      </c>
    </row>
    <row r="517" spans="1:31">
      <c r="A517" s="77" t="s">
        <v>911</v>
      </c>
      <c r="B517" s="77">
        <v>516</v>
      </c>
      <c r="C517" s="77" t="s">
        <v>29</v>
      </c>
      <c r="D517" s="77" t="s">
        <v>29</v>
      </c>
      <c r="E517" s="77">
        <v>2020</v>
      </c>
      <c r="F517" s="77">
        <v>42.3750997</v>
      </c>
      <c r="G517" s="77">
        <v>-71.105615700000001</v>
      </c>
      <c r="H517" s="77">
        <v>0</v>
      </c>
      <c r="I517" s="77" t="s">
        <v>881</v>
      </c>
      <c r="J517" s="77">
        <v>43.074761000000002</v>
      </c>
      <c r="K517" s="77">
        <v>-89.383761300000003</v>
      </c>
      <c r="L517" s="77">
        <v>2984.2751494265199</v>
      </c>
      <c r="M517" s="77">
        <v>0.56042166301739005</v>
      </c>
      <c r="N517" s="77">
        <v>0</v>
      </c>
      <c r="O517" s="77">
        <v>572.98082868989297</v>
      </c>
      <c r="P517" s="87" cm="1">
        <f t="array" ref="P517">IF($X517="Non-local",VLOOKUP($E517,$AI$64:$AW$68,COLUMN($AW:$AW)-COLUMN($AH:$AH),FALSE),IF($X517="Unknown",VLOOKUP($E517,$AI$71:$AW$75,COLUMN($AW:$AW)-COLUMN($AH:$AH),FALSE),0))</f>
        <v>224</v>
      </c>
      <c r="Q517" s="87" cm="1">
        <f t="array" ref="Q517">IF($X517="Non-local",VLOOKUP($E517,$AI$40:$AW$44,COLUMN($AW:$AW)-COLUMN($AH:$AH),FALSE),IF($X517="Unknown",VLOOKUP($E517,$AI$47:$AW$51,COLUMN($AW:$AW)-COLUMN($AH:$AH),FALSE),0))</f>
        <v>470.18520000000001</v>
      </c>
      <c r="R517" s="87" cm="1">
        <f t="array" ref="R517">IF($X517="Non-local",VLOOKUP($E517,$AI$88:$AW$92,COLUMN($AW:$AW)-COLUMN($AH:$AH),FALSE),IF($X517="Unknown",VLOOKUP($E517,$AI$95:$AW$99,COLUMN($AW:$AW)-COLUMN($AH:$AH),FALSE),0))</f>
        <v>0.13052013767768686</v>
      </c>
      <c r="S517" s="87" cm="1">
        <f t="array" ref="S517">VLOOKUP($E517,$AI$111:$AW$115,COLUMN($AW:$AW)-COLUMN($AH:$AH),FALSE)</f>
        <v>410.28773999999999</v>
      </c>
      <c r="T517" s="104">
        <f t="shared" si="262"/>
        <v>0.69094180069507694</v>
      </c>
      <c r="U517" s="104">
        <f t="shared" si="263"/>
        <v>1677.453768689893</v>
      </c>
      <c r="V517" s="87" cm="1">
        <f t="array" ref="V517">VLOOKUP($E517,$AI$118:$AW$122,COLUMN($AW:$AW)-COLUMN($AH:$AH),FALSE)</f>
        <v>161.75600000000003</v>
      </c>
      <c r="W517" s="87" t="str">
        <f t="shared" si="267"/>
        <v>Domestic</v>
      </c>
      <c r="X517" s="87" t="str">
        <f t="shared" si="268"/>
        <v>Non-local</v>
      </c>
      <c r="Y517" s="104"/>
      <c r="Z517" s="87" t="str">
        <f t="shared" si="264"/>
        <v>USA</v>
      </c>
      <c r="AA517" s="87" t="str">
        <f t="shared" si="265"/>
        <v>USA</v>
      </c>
      <c r="AB517" s="82" cm="1">
        <f t="array" ref="AB517">VLOOKUP(B517,'GDP per Capita'!$T$2:$V$4235,COLUMN('GDP per Capita'!$V:$V)-COLUMN('GDP per Capita'!$S:$S),FALSE)</f>
        <v>63809.64</v>
      </c>
      <c r="AC517" s="82">
        <f t="shared" si="269"/>
        <v>63809.64</v>
      </c>
      <c r="AD517" s="82">
        <f t="shared" si="270"/>
        <v>63809.64</v>
      </c>
      <c r="AE517" s="88">
        <f t="shared" si="266"/>
        <v>2.6288406715504004E-2</v>
      </c>
    </row>
    <row r="518" spans="1:31">
      <c r="A518" s="77" t="s">
        <v>1118</v>
      </c>
      <c r="B518" s="77">
        <v>517</v>
      </c>
      <c r="C518" s="77" t="s">
        <v>29</v>
      </c>
      <c r="D518" s="77" t="s">
        <v>29</v>
      </c>
      <c r="E518" s="77">
        <v>2020</v>
      </c>
      <c r="F518" s="77">
        <v>39.215621300000002</v>
      </c>
      <c r="G518" s="77">
        <v>-76.858204900000004</v>
      </c>
      <c r="H518" s="77">
        <v>0</v>
      </c>
      <c r="I518" s="77" t="s">
        <v>881</v>
      </c>
      <c r="J518" s="77">
        <v>43.074761000000002</v>
      </c>
      <c r="K518" s="77">
        <v>-89.383761300000003</v>
      </c>
      <c r="L518" s="77">
        <v>2263.54413508173</v>
      </c>
      <c r="M518" s="77">
        <v>0.46052087784050999</v>
      </c>
      <c r="N518" s="77">
        <v>0</v>
      </c>
      <c r="O518" s="77">
        <v>434.600473935693</v>
      </c>
      <c r="P518" s="87" cm="1">
        <f t="array" ref="P518">IF($X518="Non-local",VLOOKUP($E518,$AI$64:$AW$68,COLUMN($AW:$AW)-COLUMN($AH:$AH),FALSE),IF($X518="Unknown",VLOOKUP($E518,$AI$71:$AW$75,COLUMN($AW:$AW)-COLUMN($AH:$AH),FALSE),0))</f>
        <v>224</v>
      </c>
      <c r="Q518" s="87" cm="1">
        <f t="array" ref="Q518">IF($X518="Non-local",VLOOKUP($E518,$AI$40:$AW$44,COLUMN($AW:$AW)-COLUMN($AH:$AH),FALSE),IF($X518="Unknown",VLOOKUP($E518,$AI$47:$AW$51,COLUMN($AW:$AW)-COLUMN($AH:$AH),FALSE),0))</f>
        <v>470.18520000000001</v>
      </c>
      <c r="R518" s="87" cm="1">
        <f t="array" ref="R518">IF($X518="Non-local",VLOOKUP($E518,$AI$88:$AW$92,COLUMN($AW:$AW)-COLUMN($AH:$AH),FALSE),IF($X518="Unknown",VLOOKUP($E518,$AI$95:$AW$99,COLUMN($AW:$AW)-COLUMN($AH:$AH),FALSE),0))</f>
        <v>0.13052013767768686</v>
      </c>
      <c r="S518" s="87" cm="1">
        <f t="array" ref="S518">VLOOKUP($E518,$AI$111:$AW$115,COLUMN($AW:$AW)-COLUMN($AH:$AH),FALSE)</f>
        <v>410.28773999999999</v>
      </c>
      <c r="T518" s="104">
        <f t="shared" si="262"/>
        <v>0.59104101551819688</v>
      </c>
      <c r="U518" s="104">
        <f t="shared" si="263"/>
        <v>1539.073413935693</v>
      </c>
      <c r="V518" s="87" cm="1">
        <f t="array" ref="V518">VLOOKUP($E518,$AI$118:$AW$122,COLUMN($AW:$AW)-COLUMN($AH:$AH),FALSE)</f>
        <v>161.75600000000003</v>
      </c>
      <c r="W518" s="87" t="str">
        <f t="shared" si="267"/>
        <v>Domestic</v>
      </c>
      <c r="X518" s="87" t="str">
        <f t="shared" si="268"/>
        <v>Non-local</v>
      </c>
      <c r="Y518" s="104"/>
      <c r="Z518" s="87" t="str">
        <f t="shared" si="264"/>
        <v>USA</v>
      </c>
      <c r="AA518" s="87" t="str">
        <f t="shared" si="265"/>
        <v>USA</v>
      </c>
      <c r="AB518" s="82" cm="1">
        <f t="array" ref="AB518">VLOOKUP(B518,'GDP per Capita'!$T$2:$V$4235,COLUMN('GDP per Capita'!$V:$V)-COLUMN('GDP per Capita'!$S:$S),FALSE)</f>
        <v>63809.64</v>
      </c>
      <c r="AC518" s="82">
        <f t="shared" si="269"/>
        <v>63809.64</v>
      </c>
      <c r="AD518" s="82">
        <f t="shared" si="270"/>
        <v>63809.64</v>
      </c>
      <c r="AE518" s="88">
        <f t="shared" si="266"/>
        <v>2.4119763313751545E-2</v>
      </c>
    </row>
    <row r="519" spans="1:31">
      <c r="A519" s="77" t="s">
        <v>937</v>
      </c>
      <c r="B519" s="77">
        <v>518</v>
      </c>
      <c r="C519" s="77" t="s">
        <v>29</v>
      </c>
      <c r="D519" s="77" t="s">
        <v>29</v>
      </c>
      <c r="E519" s="77">
        <v>2020</v>
      </c>
      <c r="F519" s="77">
        <v>39.084005400000002</v>
      </c>
      <c r="G519" s="77">
        <v>-77.152757299999905</v>
      </c>
      <c r="H519" s="77">
        <v>0</v>
      </c>
      <c r="I519" s="77" t="s">
        <v>881</v>
      </c>
      <c r="J519" s="77">
        <v>43.074761000000002</v>
      </c>
      <c r="K519" s="77">
        <v>-89.383761300000003</v>
      </c>
      <c r="L519" s="77">
        <v>2231.4185484909599</v>
      </c>
      <c r="M519" s="77">
        <v>0.45627886197524198</v>
      </c>
      <c r="N519" s="77">
        <v>0</v>
      </c>
      <c r="O519" s="77">
        <v>428.43236131026498</v>
      </c>
      <c r="P519" s="87" cm="1">
        <f t="array" ref="P519">IF($X519="Non-local",VLOOKUP($E519,$AI$64:$AW$68,COLUMN($AW:$AW)-COLUMN($AH:$AH),FALSE),IF($X519="Unknown",VLOOKUP($E519,$AI$71:$AW$75,COLUMN($AW:$AW)-COLUMN($AH:$AH),FALSE),0))</f>
        <v>224</v>
      </c>
      <c r="Q519" s="87" cm="1">
        <f t="array" ref="Q519">IF($X519="Non-local",VLOOKUP($E519,$AI$40:$AW$44,COLUMN($AW:$AW)-COLUMN($AH:$AH),FALSE),IF($X519="Unknown",VLOOKUP($E519,$AI$47:$AW$51,COLUMN($AW:$AW)-COLUMN($AH:$AH),FALSE),0))</f>
        <v>470.18520000000001</v>
      </c>
      <c r="R519" s="87" cm="1">
        <f t="array" ref="R519">IF($X519="Non-local",VLOOKUP($E519,$AI$88:$AW$92,COLUMN($AW:$AW)-COLUMN($AH:$AH),FALSE),IF($X519="Unknown",VLOOKUP($E519,$AI$95:$AW$99,COLUMN($AW:$AW)-COLUMN($AH:$AH),FALSE),0))</f>
        <v>0.13052013767768686</v>
      </c>
      <c r="S519" s="87" cm="1">
        <f t="array" ref="S519">VLOOKUP($E519,$AI$111:$AW$115,COLUMN($AW:$AW)-COLUMN($AH:$AH),FALSE)</f>
        <v>410.28773999999999</v>
      </c>
      <c r="T519" s="104">
        <f t="shared" si="262"/>
        <v>0.58679899965292881</v>
      </c>
      <c r="U519" s="104">
        <f t="shared" si="263"/>
        <v>1532.905301310265</v>
      </c>
      <c r="V519" s="87" cm="1">
        <f t="array" ref="V519">VLOOKUP($E519,$AI$118:$AW$122,COLUMN($AW:$AW)-COLUMN($AH:$AH),FALSE)</f>
        <v>161.75600000000003</v>
      </c>
      <c r="W519" s="87" t="str">
        <f t="shared" si="267"/>
        <v>Domestic</v>
      </c>
      <c r="X519" s="87" t="str">
        <f t="shared" si="268"/>
        <v>Non-local</v>
      </c>
      <c r="Y519" s="104"/>
      <c r="Z519" s="87" t="str">
        <f t="shared" si="264"/>
        <v>USA</v>
      </c>
      <c r="AA519" s="87" t="str">
        <f t="shared" si="265"/>
        <v>USA</v>
      </c>
      <c r="AB519" s="82" cm="1">
        <f t="array" ref="AB519">VLOOKUP(B519,'GDP per Capita'!$T$2:$V$4235,COLUMN('GDP per Capita'!$V:$V)-COLUMN('GDP per Capita'!$S:$S),FALSE)</f>
        <v>63809.64</v>
      </c>
      <c r="AC519" s="82">
        <f t="shared" si="269"/>
        <v>63809.64</v>
      </c>
      <c r="AD519" s="82">
        <f t="shared" si="270"/>
        <v>63809.64</v>
      </c>
      <c r="AE519" s="88">
        <f t="shared" si="266"/>
        <v>2.4023099038174563E-2</v>
      </c>
    </row>
    <row r="520" spans="1:31">
      <c r="A520" s="77" t="s">
        <v>920</v>
      </c>
      <c r="B520" s="77">
        <v>519</v>
      </c>
      <c r="C520" s="77" t="s">
        <v>29</v>
      </c>
      <c r="D520" s="77" t="s">
        <v>29</v>
      </c>
      <c r="E520" s="77">
        <v>2020</v>
      </c>
      <c r="F520" s="77">
        <v>32.222876499999998</v>
      </c>
      <c r="G520" s="77">
        <v>-110.9748477</v>
      </c>
      <c r="H520" s="77">
        <v>0</v>
      </c>
      <c r="I520" s="77" t="s">
        <v>881</v>
      </c>
      <c r="J520" s="77">
        <v>43.074761000000002</v>
      </c>
      <c r="K520" s="77">
        <v>-89.383761300000003</v>
      </c>
      <c r="L520" s="77">
        <v>4482.5152870161</v>
      </c>
      <c r="M520" s="77">
        <v>0.798937533590652</v>
      </c>
      <c r="N520" s="77">
        <v>0</v>
      </c>
      <c r="O520" s="77">
        <v>537.90183444193201</v>
      </c>
      <c r="P520" s="87" cm="1">
        <f t="array" ref="P520">IF($X520="Non-local",VLOOKUP($E520,$AI$64:$AW$68,COLUMN($AW:$AW)-COLUMN($AH:$AH),FALSE),IF($X520="Unknown",VLOOKUP($E520,$AI$71:$AW$75,COLUMN($AW:$AW)-COLUMN($AH:$AH),FALSE),0))</f>
        <v>224</v>
      </c>
      <c r="Q520" s="87" cm="1">
        <f t="array" ref="Q520">IF($X520="Non-local",VLOOKUP($E520,$AI$40:$AW$44,COLUMN($AW:$AW)-COLUMN($AH:$AH),FALSE),IF($X520="Unknown",VLOOKUP($E520,$AI$47:$AW$51,COLUMN($AW:$AW)-COLUMN($AH:$AH),FALSE),0))</f>
        <v>470.18520000000001</v>
      </c>
      <c r="R520" s="87" cm="1">
        <f t="array" ref="R520">IF($X520="Non-local",VLOOKUP($E520,$AI$88:$AW$92,COLUMN($AW:$AW)-COLUMN($AH:$AH),FALSE),IF($X520="Unknown",VLOOKUP($E520,$AI$95:$AW$99,COLUMN($AW:$AW)-COLUMN($AH:$AH),FALSE),0))</f>
        <v>0.13052013767768686</v>
      </c>
      <c r="S520" s="87" cm="1">
        <f t="array" ref="S520">VLOOKUP($E520,$AI$111:$AW$115,COLUMN($AW:$AW)-COLUMN($AH:$AH),FALSE)</f>
        <v>410.28773999999999</v>
      </c>
      <c r="T520" s="104">
        <f t="shared" si="262"/>
        <v>0.92945767126833889</v>
      </c>
      <c r="U520" s="104">
        <f t="shared" si="263"/>
        <v>1642.374774441932</v>
      </c>
      <c r="V520" s="87" cm="1">
        <f t="array" ref="V520">VLOOKUP($E520,$AI$118:$AW$122,COLUMN($AW:$AW)-COLUMN($AH:$AH),FALSE)</f>
        <v>161.75600000000003</v>
      </c>
      <c r="W520" s="87" t="str">
        <f t="shared" si="267"/>
        <v>Domestic</v>
      </c>
      <c r="X520" s="87" t="str">
        <f t="shared" si="268"/>
        <v>Non-local</v>
      </c>
      <c r="Y520" s="104"/>
      <c r="Z520" s="87" t="str">
        <f t="shared" si="264"/>
        <v>USA</v>
      </c>
      <c r="AA520" s="87" t="str">
        <f t="shared" si="265"/>
        <v>USA</v>
      </c>
      <c r="AB520" s="82" cm="1">
        <f t="array" ref="AB520">VLOOKUP(B520,'GDP per Capita'!$T$2:$V$4235,COLUMN('GDP per Capita'!$V:$V)-COLUMN('GDP per Capita'!$S:$S),FALSE)</f>
        <v>63809.64</v>
      </c>
      <c r="AC520" s="82">
        <f t="shared" si="269"/>
        <v>63809.64</v>
      </c>
      <c r="AD520" s="82">
        <f t="shared" si="270"/>
        <v>63809.64</v>
      </c>
      <c r="AE520" s="88">
        <f t="shared" si="266"/>
        <v>2.5738662284287013E-2</v>
      </c>
    </row>
    <row r="521" spans="1:31">
      <c r="A521" s="77" t="s">
        <v>1136</v>
      </c>
      <c r="B521" s="77">
        <v>520</v>
      </c>
      <c r="C521" s="77" t="s">
        <v>29</v>
      </c>
      <c r="D521" s="77" t="s">
        <v>29</v>
      </c>
      <c r="E521" s="77">
        <v>2020</v>
      </c>
      <c r="F521" s="77">
        <v>39.708573600000001</v>
      </c>
      <c r="G521" s="77">
        <v>-105.0846694</v>
      </c>
      <c r="H521" s="77">
        <v>0</v>
      </c>
      <c r="I521" s="77" t="s">
        <v>881</v>
      </c>
      <c r="J521" s="77">
        <v>43.074761000000002</v>
      </c>
      <c r="K521" s="77">
        <v>-89.383761300000003</v>
      </c>
      <c r="L521" s="77">
        <v>2719.72195925911</v>
      </c>
      <c r="M521" s="77">
        <v>0.52075677616648397</v>
      </c>
      <c r="N521" s="77">
        <v>0</v>
      </c>
      <c r="O521" s="77">
        <v>522.18661617775001</v>
      </c>
      <c r="P521" s="87" cm="1">
        <f t="array" ref="P521">IF($X521="Non-local",VLOOKUP($E521,$AI$64:$AW$68,COLUMN($AW:$AW)-COLUMN($AH:$AH),FALSE),IF($X521="Unknown",VLOOKUP($E521,$AI$71:$AW$75,COLUMN($AW:$AW)-COLUMN($AH:$AH),FALSE),0))</f>
        <v>224</v>
      </c>
      <c r="Q521" s="87" cm="1">
        <f t="array" ref="Q521">IF($X521="Non-local",VLOOKUP($E521,$AI$40:$AW$44,COLUMN($AW:$AW)-COLUMN($AH:$AH),FALSE),IF($X521="Unknown",VLOOKUP($E521,$AI$47:$AW$51,COLUMN($AW:$AW)-COLUMN($AH:$AH),FALSE),0))</f>
        <v>470.18520000000001</v>
      </c>
      <c r="R521" s="87" cm="1">
        <f t="array" ref="R521">IF($X521="Non-local",VLOOKUP($E521,$AI$88:$AW$92,COLUMN($AW:$AW)-COLUMN($AH:$AH),FALSE),IF($X521="Unknown",VLOOKUP($E521,$AI$95:$AW$99,COLUMN($AW:$AW)-COLUMN($AH:$AH),FALSE),0))</f>
        <v>0.13052013767768686</v>
      </c>
      <c r="S521" s="87" cm="1">
        <f t="array" ref="S521">VLOOKUP($E521,$AI$111:$AW$115,COLUMN($AW:$AW)-COLUMN($AH:$AH),FALSE)</f>
        <v>410.28773999999999</v>
      </c>
      <c r="T521" s="104">
        <f t="shared" si="262"/>
        <v>0.65127691384417086</v>
      </c>
      <c r="U521" s="104">
        <f t="shared" si="263"/>
        <v>1626.6595561777501</v>
      </c>
      <c r="V521" s="87" cm="1">
        <f t="array" ref="V521">VLOOKUP($E521,$AI$118:$AW$122,COLUMN($AW:$AW)-COLUMN($AH:$AH),FALSE)</f>
        <v>161.75600000000003</v>
      </c>
      <c r="W521" s="87" t="str">
        <f t="shared" si="267"/>
        <v>Domestic</v>
      </c>
      <c r="X521" s="87" t="str">
        <f t="shared" si="268"/>
        <v>Non-local</v>
      </c>
      <c r="Y521" s="104"/>
      <c r="Z521" s="87" t="str">
        <f t="shared" si="264"/>
        <v>USA</v>
      </c>
      <c r="AA521" s="87" t="str">
        <f t="shared" si="265"/>
        <v>USA</v>
      </c>
      <c r="AB521" s="82" cm="1">
        <f t="array" ref="AB521">VLOOKUP(B521,'GDP per Capita'!$T$2:$V$4235,COLUMN('GDP per Capita'!$V:$V)-COLUMN('GDP per Capita'!$S:$S),FALSE)</f>
        <v>63809.64</v>
      </c>
      <c r="AC521" s="82">
        <f t="shared" si="269"/>
        <v>63809.64</v>
      </c>
      <c r="AD521" s="82">
        <f t="shared" si="270"/>
        <v>63809.64</v>
      </c>
      <c r="AE521" s="88">
        <f t="shared" si="266"/>
        <v>2.549237946143796E-2</v>
      </c>
    </row>
    <row r="522" spans="1:31">
      <c r="A522" s="77" t="s">
        <v>1137</v>
      </c>
      <c r="B522" s="77">
        <v>521</v>
      </c>
      <c r="C522" s="77" t="s">
        <v>29</v>
      </c>
      <c r="D522" s="77" t="s">
        <v>29</v>
      </c>
      <c r="E522" s="77">
        <v>2020</v>
      </c>
      <c r="F522" s="77">
        <v>39.830897299999997</v>
      </c>
      <c r="G522" s="77">
        <v>-77.231011999999893</v>
      </c>
      <c r="H522" s="77">
        <v>0</v>
      </c>
      <c r="I522" s="77" t="s">
        <v>881</v>
      </c>
      <c r="J522" s="77">
        <v>43.074761000000002</v>
      </c>
      <c r="K522" s="77">
        <v>-89.383761300000003</v>
      </c>
      <c r="L522" s="77">
        <v>2147.8420524646599</v>
      </c>
      <c r="M522" s="77">
        <v>0.44524302233055901</v>
      </c>
      <c r="N522" s="77">
        <v>0</v>
      </c>
      <c r="O522" s="77">
        <v>412.38567407321398</v>
      </c>
      <c r="P522" s="87" cm="1">
        <f t="array" ref="P522">IF($X522="Non-local",VLOOKUP($E522,$AI$64:$AW$68,COLUMN($AW:$AW)-COLUMN($AH:$AH),FALSE),IF($X522="Unknown",VLOOKUP($E522,$AI$71:$AW$75,COLUMN($AW:$AW)-COLUMN($AH:$AH),FALSE),0))</f>
        <v>224</v>
      </c>
      <c r="Q522" s="87" cm="1">
        <f t="array" ref="Q522">IF($X522="Non-local",VLOOKUP($E522,$AI$40:$AW$44,COLUMN($AW:$AW)-COLUMN($AH:$AH),FALSE),IF($X522="Unknown",VLOOKUP($E522,$AI$47:$AW$51,COLUMN($AW:$AW)-COLUMN($AH:$AH),FALSE),0))</f>
        <v>470.18520000000001</v>
      </c>
      <c r="R522" s="87" cm="1">
        <f t="array" ref="R522">IF($X522="Non-local",VLOOKUP($E522,$AI$88:$AW$92,COLUMN($AW:$AW)-COLUMN($AH:$AH),FALSE),IF($X522="Unknown",VLOOKUP($E522,$AI$95:$AW$99,COLUMN($AW:$AW)-COLUMN($AH:$AH),FALSE),0))</f>
        <v>0.13052013767768686</v>
      </c>
      <c r="S522" s="87" cm="1">
        <f t="array" ref="S522">VLOOKUP($E522,$AI$111:$AW$115,COLUMN($AW:$AW)-COLUMN($AH:$AH),FALSE)</f>
        <v>410.28773999999999</v>
      </c>
      <c r="T522" s="104">
        <f t="shared" si="262"/>
        <v>0.5757631600082459</v>
      </c>
      <c r="U522" s="104">
        <f t="shared" si="263"/>
        <v>1516.8586140732139</v>
      </c>
      <c r="V522" s="87" cm="1">
        <f t="array" ref="V522">VLOOKUP($E522,$AI$118:$AW$122,COLUMN($AW:$AW)-COLUMN($AH:$AH),FALSE)</f>
        <v>161.75600000000003</v>
      </c>
      <c r="W522" s="87" t="str">
        <f t="shared" si="267"/>
        <v>Domestic</v>
      </c>
      <c r="X522" s="87" t="str">
        <f t="shared" si="268"/>
        <v>Non-local</v>
      </c>
      <c r="Y522" s="104"/>
      <c r="Z522" s="87" t="str">
        <f t="shared" si="264"/>
        <v>USA</v>
      </c>
      <c r="AA522" s="87" t="str">
        <f t="shared" si="265"/>
        <v>USA</v>
      </c>
      <c r="AB522" s="82" cm="1">
        <f t="array" ref="AB522">VLOOKUP(B522,'GDP per Capita'!$T$2:$V$4235,COLUMN('GDP per Capita'!$V:$V)-COLUMN('GDP per Capita'!$S:$S),FALSE)</f>
        <v>63809.64</v>
      </c>
      <c r="AC522" s="82">
        <f t="shared" si="269"/>
        <v>63809.64</v>
      </c>
      <c r="AD522" s="82">
        <f t="shared" si="270"/>
        <v>63809.64</v>
      </c>
      <c r="AE522" s="88">
        <f t="shared" si="266"/>
        <v>2.3771621561776778E-2</v>
      </c>
    </row>
    <row r="523" spans="1:31">
      <c r="A523" s="77" t="s">
        <v>1138</v>
      </c>
      <c r="B523" s="77">
        <v>522</v>
      </c>
      <c r="C523" s="77" t="s">
        <v>29</v>
      </c>
      <c r="D523" s="77" t="s">
        <v>29</v>
      </c>
      <c r="E523" s="77">
        <v>2020</v>
      </c>
      <c r="F523" s="77">
        <v>31.685278999999898</v>
      </c>
      <c r="G523" s="77">
        <v>-111.062128424496</v>
      </c>
      <c r="H523" s="77">
        <v>0</v>
      </c>
      <c r="I523" s="77" t="s">
        <v>881</v>
      </c>
      <c r="J523" s="77">
        <v>43.074761000000002</v>
      </c>
      <c r="K523" s="77">
        <v>-89.383761300000003</v>
      </c>
      <c r="L523" s="77">
        <v>4570.9222025838098</v>
      </c>
      <c r="M523" s="77">
        <v>0.81301168092010101</v>
      </c>
      <c r="N523" s="77">
        <v>0</v>
      </c>
      <c r="O523" s="77">
        <v>548.510664310057</v>
      </c>
      <c r="P523" s="87" cm="1">
        <f t="array" ref="P523">IF($X523="Non-local",VLOOKUP($E523,$AI$64:$AW$68,COLUMN($AW:$AW)-COLUMN($AH:$AH),FALSE),IF($X523="Unknown",VLOOKUP($E523,$AI$71:$AW$75,COLUMN($AW:$AW)-COLUMN($AH:$AH),FALSE),0))</f>
        <v>224</v>
      </c>
      <c r="Q523" s="87" cm="1">
        <f t="array" ref="Q523">IF($X523="Non-local",VLOOKUP($E523,$AI$40:$AW$44,COLUMN($AW:$AW)-COLUMN($AH:$AH),FALSE),IF($X523="Unknown",VLOOKUP($E523,$AI$47:$AW$51,COLUMN($AW:$AW)-COLUMN($AH:$AH),FALSE),0))</f>
        <v>470.18520000000001</v>
      </c>
      <c r="R523" s="87" cm="1">
        <f t="array" ref="R523">IF($X523="Non-local",VLOOKUP($E523,$AI$88:$AW$92,COLUMN($AW:$AW)-COLUMN($AH:$AH),FALSE),IF($X523="Unknown",VLOOKUP($E523,$AI$95:$AW$99,COLUMN($AW:$AW)-COLUMN($AH:$AH),FALSE),0))</f>
        <v>0.13052013767768686</v>
      </c>
      <c r="S523" s="87" cm="1">
        <f t="array" ref="S523">VLOOKUP($E523,$AI$111:$AW$115,COLUMN($AW:$AW)-COLUMN($AH:$AH),FALSE)</f>
        <v>410.28773999999999</v>
      </c>
      <c r="T523" s="104">
        <f t="shared" si="262"/>
        <v>0.9435318185977879</v>
      </c>
      <c r="U523" s="104">
        <f t="shared" si="263"/>
        <v>1652.983604310057</v>
      </c>
      <c r="V523" s="87" cm="1">
        <f t="array" ref="V523">VLOOKUP($E523,$AI$118:$AW$122,COLUMN($AW:$AW)-COLUMN($AH:$AH),FALSE)</f>
        <v>161.75600000000003</v>
      </c>
      <c r="W523" s="87" t="str">
        <f t="shared" si="267"/>
        <v>Domestic</v>
      </c>
      <c r="X523" s="87" t="str">
        <f t="shared" si="268"/>
        <v>Non-local</v>
      </c>
      <c r="Y523" s="104"/>
      <c r="Z523" s="87" t="str">
        <f t="shared" si="264"/>
        <v>USA</v>
      </c>
      <c r="AA523" s="87" t="str">
        <f t="shared" si="265"/>
        <v>USA</v>
      </c>
      <c r="AB523" s="82" cm="1">
        <f t="array" ref="AB523">VLOOKUP(B523,'GDP per Capita'!$T$2:$V$4235,COLUMN('GDP per Capita'!$V:$V)-COLUMN('GDP per Capita'!$S:$S),FALSE)</f>
        <v>63809.64</v>
      </c>
      <c r="AC523" s="82">
        <f t="shared" si="269"/>
        <v>63809.64</v>
      </c>
      <c r="AD523" s="82">
        <f t="shared" si="270"/>
        <v>63809.64</v>
      </c>
      <c r="AE523" s="88">
        <f t="shared" si="266"/>
        <v>2.5904919763064908E-2</v>
      </c>
    </row>
    <row r="524" spans="1:31">
      <c r="A524" s="77" t="s">
        <v>927</v>
      </c>
      <c r="B524" s="77">
        <v>523</v>
      </c>
      <c r="C524" s="77" t="s">
        <v>29</v>
      </c>
      <c r="D524" s="77" t="s">
        <v>29</v>
      </c>
      <c r="E524" s="77">
        <v>2020</v>
      </c>
      <c r="F524" s="77">
        <v>34.147645199999999</v>
      </c>
      <c r="G524" s="77">
        <v>-118.1444779</v>
      </c>
      <c r="H524" s="77">
        <v>0</v>
      </c>
      <c r="I524" s="77" t="s">
        <v>881</v>
      </c>
      <c r="J524" s="77">
        <v>43.074761000000002</v>
      </c>
      <c r="K524" s="77">
        <v>-89.383761300000003</v>
      </c>
      <c r="L524" s="77">
        <v>5344.7305889170102</v>
      </c>
      <c r="M524" s="77">
        <v>0.923184194272757</v>
      </c>
      <c r="N524" s="77">
        <v>0</v>
      </c>
      <c r="O524" s="77">
        <v>641.367670670042</v>
      </c>
      <c r="P524" s="87" cm="1">
        <f t="array" ref="P524">IF($X524="Non-local",VLOOKUP($E524,$AI$64:$AW$68,COLUMN($AW:$AW)-COLUMN($AH:$AH),FALSE),IF($X524="Unknown",VLOOKUP($E524,$AI$71:$AW$75,COLUMN($AW:$AW)-COLUMN($AH:$AH),FALSE),0))</f>
        <v>224</v>
      </c>
      <c r="Q524" s="87" cm="1">
        <f t="array" ref="Q524">IF($X524="Non-local",VLOOKUP($E524,$AI$40:$AW$44,COLUMN($AW:$AW)-COLUMN($AH:$AH),FALSE),IF($X524="Unknown",VLOOKUP($E524,$AI$47:$AW$51,COLUMN($AW:$AW)-COLUMN($AH:$AH),FALSE),0))</f>
        <v>470.18520000000001</v>
      </c>
      <c r="R524" s="87" cm="1">
        <f t="array" ref="R524">IF($X524="Non-local",VLOOKUP($E524,$AI$88:$AW$92,COLUMN($AW:$AW)-COLUMN($AH:$AH),FALSE),IF($X524="Unknown",VLOOKUP($E524,$AI$95:$AW$99,COLUMN($AW:$AW)-COLUMN($AH:$AH),FALSE),0))</f>
        <v>0.13052013767768686</v>
      </c>
      <c r="S524" s="87" cm="1">
        <f t="array" ref="S524">VLOOKUP($E524,$AI$111:$AW$115,COLUMN($AW:$AW)-COLUMN($AH:$AH),FALSE)</f>
        <v>410.28773999999999</v>
      </c>
      <c r="T524" s="104">
        <f t="shared" si="262"/>
        <v>1.0537043319504438</v>
      </c>
      <c r="U524" s="104">
        <f t="shared" si="263"/>
        <v>1745.840610670042</v>
      </c>
      <c r="V524" s="87" cm="1">
        <f t="array" ref="V524">VLOOKUP($E524,$AI$118:$AW$122,COLUMN($AW:$AW)-COLUMN($AH:$AH),FALSE)</f>
        <v>161.75600000000003</v>
      </c>
      <c r="W524" s="87" t="str">
        <f t="shared" si="267"/>
        <v>Domestic</v>
      </c>
      <c r="X524" s="87" t="str">
        <f t="shared" si="268"/>
        <v>Non-local</v>
      </c>
      <c r="Y524" s="104"/>
      <c r="Z524" s="87" t="str">
        <f t="shared" si="264"/>
        <v>USA</v>
      </c>
      <c r="AA524" s="87" t="str">
        <f t="shared" si="265"/>
        <v>USA</v>
      </c>
      <c r="AB524" s="82" cm="1">
        <f t="array" ref="AB524">VLOOKUP(B524,'GDP per Capita'!$T$2:$V$4235,COLUMN('GDP per Capita'!$V:$V)-COLUMN('GDP per Capita'!$S:$S),FALSE)</f>
        <v>63809.64</v>
      </c>
      <c r="AC524" s="82">
        <f t="shared" si="269"/>
        <v>63809.64</v>
      </c>
      <c r="AD524" s="82">
        <f t="shared" si="270"/>
        <v>63809.64</v>
      </c>
      <c r="AE524" s="88">
        <f t="shared" si="266"/>
        <v>2.7360138854725432E-2</v>
      </c>
    </row>
    <row r="525" spans="1:31">
      <c r="A525" s="77" t="s">
        <v>1028</v>
      </c>
      <c r="B525" s="77">
        <v>524</v>
      </c>
      <c r="C525" s="77" t="s">
        <v>29</v>
      </c>
      <c r="D525" s="77" t="s">
        <v>29</v>
      </c>
      <c r="E525" s="77">
        <v>2020</v>
      </c>
      <c r="F525" s="77">
        <v>38.980665999999999</v>
      </c>
      <c r="G525" s="77">
        <v>-76.936918899999995</v>
      </c>
      <c r="H525" s="77">
        <v>0</v>
      </c>
      <c r="I525" s="77" t="s">
        <v>881</v>
      </c>
      <c r="J525" s="77">
        <v>43.074761000000002</v>
      </c>
      <c r="K525" s="77">
        <v>-89.383761300000003</v>
      </c>
      <c r="L525" s="77">
        <v>2275.1013235095802</v>
      </c>
      <c r="M525" s="77">
        <v>0.46204694419046799</v>
      </c>
      <c r="N525" s="77">
        <v>0</v>
      </c>
      <c r="O525" s="77">
        <v>436.81945411383998</v>
      </c>
      <c r="P525" s="87" cm="1">
        <f t="array" ref="P525">IF($X525="Non-local",VLOOKUP($E525,$AI$64:$AW$68,COLUMN($AW:$AW)-COLUMN($AH:$AH),FALSE),IF($X525="Unknown",VLOOKUP($E525,$AI$71:$AW$75,COLUMN($AW:$AW)-COLUMN($AH:$AH),FALSE),0))</f>
        <v>224</v>
      </c>
      <c r="Q525" s="87" cm="1">
        <f t="array" ref="Q525">IF($X525="Non-local",VLOOKUP($E525,$AI$40:$AW$44,COLUMN($AW:$AW)-COLUMN($AH:$AH),FALSE),IF($X525="Unknown",VLOOKUP($E525,$AI$47:$AW$51,COLUMN($AW:$AW)-COLUMN($AH:$AH),FALSE),0))</f>
        <v>470.18520000000001</v>
      </c>
      <c r="R525" s="87" cm="1">
        <f t="array" ref="R525">IF($X525="Non-local",VLOOKUP($E525,$AI$88:$AW$92,COLUMN($AW:$AW)-COLUMN($AH:$AH),FALSE),IF($X525="Unknown",VLOOKUP($E525,$AI$95:$AW$99,COLUMN($AW:$AW)-COLUMN($AH:$AH),FALSE),0))</f>
        <v>0.13052013767768686</v>
      </c>
      <c r="S525" s="87" cm="1">
        <f t="array" ref="S525">VLOOKUP($E525,$AI$111:$AW$115,COLUMN($AW:$AW)-COLUMN($AH:$AH),FALSE)</f>
        <v>410.28773999999999</v>
      </c>
      <c r="T525" s="104">
        <f t="shared" si="262"/>
        <v>0.59256708186815488</v>
      </c>
      <c r="U525" s="104">
        <f t="shared" si="263"/>
        <v>1541.2923941138399</v>
      </c>
      <c r="V525" s="87" cm="1">
        <f t="array" ref="V525">VLOOKUP($E525,$AI$118:$AW$122,COLUMN($AW:$AW)-COLUMN($AH:$AH),FALSE)</f>
        <v>161.75600000000003</v>
      </c>
      <c r="W525" s="87" t="str">
        <f t="shared" si="267"/>
        <v>Domestic</v>
      </c>
      <c r="X525" s="87" t="str">
        <f t="shared" si="268"/>
        <v>Non-local</v>
      </c>
      <c r="Y525" s="104"/>
      <c r="Z525" s="87" t="str">
        <f t="shared" si="264"/>
        <v>USA</v>
      </c>
      <c r="AA525" s="87" t="str">
        <f t="shared" si="265"/>
        <v>USA</v>
      </c>
      <c r="AB525" s="82" cm="1">
        <f t="array" ref="AB525">VLOOKUP(B525,'GDP per Capita'!$T$2:$V$4235,COLUMN('GDP per Capita'!$V:$V)-COLUMN('GDP per Capita'!$S:$S),FALSE)</f>
        <v>63809.64</v>
      </c>
      <c r="AC525" s="82">
        <f t="shared" si="269"/>
        <v>63809.64</v>
      </c>
      <c r="AD525" s="82">
        <f t="shared" si="270"/>
        <v>63809.64</v>
      </c>
      <c r="AE525" s="88">
        <f t="shared" si="266"/>
        <v>2.415453831292325E-2</v>
      </c>
    </row>
    <row r="526" spans="1:31">
      <c r="A526" s="77" t="s">
        <v>911</v>
      </c>
      <c r="B526" s="77">
        <v>525</v>
      </c>
      <c r="C526" s="77" t="s">
        <v>29</v>
      </c>
      <c r="D526" s="77" t="s">
        <v>29</v>
      </c>
      <c r="E526" s="77">
        <v>2020</v>
      </c>
      <c r="F526" s="77">
        <v>42.3750997</v>
      </c>
      <c r="G526" s="77">
        <v>-71.105615700000001</v>
      </c>
      <c r="H526" s="77">
        <v>0</v>
      </c>
      <c r="I526" s="77" t="s">
        <v>881</v>
      </c>
      <c r="J526" s="77">
        <v>43.074761000000002</v>
      </c>
      <c r="K526" s="77">
        <v>-89.383761300000003</v>
      </c>
      <c r="L526" s="77">
        <v>2984.2751494265199</v>
      </c>
      <c r="M526" s="77">
        <v>0.56042166301739005</v>
      </c>
      <c r="N526" s="77">
        <v>0</v>
      </c>
      <c r="O526" s="77">
        <v>572.98082868989297</v>
      </c>
      <c r="P526" s="87" cm="1">
        <f t="array" ref="P526">IF($X526="Non-local",VLOOKUP($E526,$AI$64:$AW$68,COLUMN($AW:$AW)-COLUMN($AH:$AH),FALSE),IF($X526="Unknown",VLOOKUP($E526,$AI$71:$AW$75,COLUMN($AW:$AW)-COLUMN($AH:$AH),FALSE),0))</f>
        <v>224</v>
      </c>
      <c r="Q526" s="87" cm="1">
        <f t="array" ref="Q526">IF($X526="Non-local",VLOOKUP($E526,$AI$40:$AW$44,COLUMN($AW:$AW)-COLUMN($AH:$AH),FALSE),IF($X526="Unknown",VLOOKUP($E526,$AI$47:$AW$51,COLUMN($AW:$AW)-COLUMN($AH:$AH),FALSE),0))</f>
        <v>470.18520000000001</v>
      </c>
      <c r="R526" s="87" cm="1">
        <f t="array" ref="R526">IF($X526="Non-local",VLOOKUP($E526,$AI$88:$AW$92,COLUMN($AW:$AW)-COLUMN($AH:$AH),FALSE),IF($X526="Unknown",VLOOKUP($E526,$AI$95:$AW$99,COLUMN($AW:$AW)-COLUMN($AH:$AH),FALSE),0))</f>
        <v>0.13052013767768686</v>
      </c>
      <c r="S526" s="87" cm="1">
        <f t="array" ref="S526">VLOOKUP($E526,$AI$111:$AW$115,COLUMN($AW:$AW)-COLUMN($AH:$AH),FALSE)</f>
        <v>410.28773999999999</v>
      </c>
      <c r="T526" s="104">
        <f t="shared" si="262"/>
        <v>0.69094180069507694</v>
      </c>
      <c r="U526" s="104">
        <f t="shared" si="263"/>
        <v>1677.453768689893</v>
      </c>
      <c r="V526" s="87" cm="1">
        <f t="array" ref="V526">VLOOKUP($E526,$AI$118:$AW$122,COLUMN($AW:$AW)-COLUMN($AH:$AH),FALSE)</f>
        <v>161.75600000000003</v>
      </c>
      <c r="W526" s="87" t="str">
        <f t="shared" si="267"/>
        <v>Domestic</v>
      </c>
      <c r="X526" s="87" t="str">
        <f t="shared" si="268"/>
        <v>Non-local</v>
      </c>
      <c r="Y526" s="104"/>
      <c r="Z526" s="87" t="str">
        <f t="shared" si="264"/>
        <v>USA</v>
      </c>
      <c r="AA526" s="87" t="str">
        <f t="shared" si="265"/>
        <v>USA</v>
      </c>
      <c r="AB526" s="82" cm="1">
        <f t="array" ref="AB526">VLOOKUP(B526,'GDP per Capita'!$T$2:$V$4235,COLUMN('GDP per Capita'!$V:$V)-COLUMN('GDP per Capita'!$S:$S),FALSE)</f>
        <v>63809.64</v>
      </c>
      <c r="AC526" s="82">
        <f t="shared" si="269"/>
        <v>63809.64</v>
      </c>
      <c r="AD526" s="82">
        <f t="shared" si="270"/>
        <v>63809.64</v>
      </c>
      <c r="AE526" s="88">
        <f t="shared" si="266"/>
        <v>2.6288406715504004E-2</v>
      </c>
    </row>
    <row r="527" spans="1:31">
      <c r="A527" s="77" t="s">
        <v>1139</v>
      </c>
      <c r="B527" s="77">
        <v>526</v>
      </c>
      <c r="C527" s="77" t="s">
        <v>29</v>
      </c>
      <c r="D527" s="77" t="s">
        <v>29</v>
      </c>
      <c r="E527" s="77">
        <v>2020</v>
      </c>
      <c r="F527" s="77">
        <v>40.101675399999998</v>
      </c>
      <c r="G527" s="77">
        <v>-105.15349018696099</v>
      </c>
      <c r="H527" s="77">
        <v>0</v>
      </c>
      <c r="I527" s="77" t="s">
        <v>881</v>
      </c>
      <c r="J527" s="77">
        <v>43.074761000000002</v>
      </c>
      <c r="K527" s="77">
        <v>-89.383761300000003</v>
      </c>
      <c r="L527" s="77">
        <v>2700.5682764918702</v>
      </c>
      <c r="M527" s="77">
        <v>0.51822763242782099</v>
      </c>
      <c r="N527" s="77">
        <v>0</v>
      </c>
      <c r="O527" s="77">
        <v>518.50910908644005</v>
      </c>
      <c r="P527" s="87" cm="1">
        <f t="array" ref="P527">IF($X527="Non-local",VLOOKUP($E527,$AI$64:$AW$68,COLUMN($AW:$AW)-COLUMN($AH:$AH),FALSE),IF($X527="Unknown",VLOOKUP($E527,$AI$71:$AW$75,COLUMN($AW:$AW)-COLUMN($AH:$AH),FALSE),0))</f>
        <v>224</v>
      </c>
      <c r="Q527" s="87" cm="1">
        <f t="array" ref="Q527">IF($X527="Non-local",VLOOKUP($E527,$AI$40:$AW$44,COLUMN($AW:$AW)-COLUMN($AH:$AH),FALSE),IF($X527="Unknown",VLOOKUP($E527,$AI$47:$AW$51,COLUMN($AW:$AW)-COLUMN($AH:$AH),FALSE),0))</f>
        <v>470.18520000000001</v>
      </c>
      <c r="R527" s="87" cm="1">
        <f t="array" ref="R527">IF($X527="Non-local",VLOOKUP($E527,$AI$88:$AW$92,COLUMN($AW:$AW)-COLUMN($AH:$AH),FALSE),IF($X527="Unknown",VLOOKUP($E527,$AI$95:$AW$99,COLUMN($AW:$AW)-COLUMN($AH:$AH),FALSE),0))</f>
        <v>0.13052013767768686</v>
      </c>
      <c r="S527" s="87" cm="1">
        <f t="array" ref="S527">VLOOKUP($E527,$AI$111:$AW$115,COLUMN($AW:$AW)-COLUMN($AH:$AH),FALSE)</f>
        <v>410.28773999999999</v>
      </c>
      <c r="T527" s="104">
        <f t="shared" si="262"/>
        <v>0.64874777010550788</v>
      </c>
      <c r="U527" s="104">
        <f t="shared" si="263"/>
        <v>1622.9820490864402</v>
      </c>
      <c r="V527" s="87" cm="1">
        <f t="array" ref="V527">VLOOKUP($E527,$AI$118:$AW$122,COLUMN($AW:$AW)-COLUMN($AH:$AH),FALSE)</f>
        <v>161.75600000000003</v>
      </c>
      <c r="W527" s="87" t="str">
        <f t="shared" si="267"/>
        <v>Domestic</v>
      </c>
      <c r="X527" s="87" t="str">
        <f t="shared" si="268"/>
        <v>Non-local</v>
      </c>
      <c r="Y527" s="104"/>
      <c r="Z527" s="87" t="str">
        <f t="shared" si="264"/>
        <v>USA</v>
      </c>
      <c r="AA527" s="87" t="str">
        <f t="shared" si="265"/>
        <v>USA</v>
      </c>
      <c r="AB527" s="82" cm="1">
        <f t="array" ref="AB527">VLOOKUP(B527,'GDP per Capita'!$T$2:$V$4235,COLUMN('GDP per Capita'!$V:$V)-COLUMN('GDP per Capita'!$S:$S),FALSE)</f>
        <v>63809.64</v>
      </c>
      <c r="AC527" s="82">
        <f t="shared" si="269"/>
        <v>63809.64</v>
      </c>
      <c r="AD527" s="82">
        <f t="shared" si="270"/>
        <v>63809.64</v>
      </c>
      <c r="AE527" s="88">
        <f t="shared" si="266"/>
        <v>2.5434746992561628E-2</v>
      </c>
    </row>
    <row r="528" spans="1:31">
      <c r="A528" s="77" t="s">
        <v>1140</v>
      </c>
      <c r="B528" s="77">
        <v>527</v>
      </c>
      <c r="C528" s="77" t="s">
        <v>29</v>
      </c>
      <c r="D528" s="77" t="s">
        <v>29</v>
      </c>
      <c r="E528" s="77">
        <v>2020</v>
      </c>
      <c r="F528" s="77">
        <v>47.565366299999901</v>
      </c>
      <c r="G528" s="77">
        <v>-122.624683599999</v>
      </c>
      <c r="H528" s="77">
        <v>0</v>
      </c>
      <c r="I528" s="77" t="s">
        <v>881</v>
      </c>
      <c r="J528" s="77">
        <v>43.074761000000002</v>
      </c>
      <c r="K528" s="77">
        <v>-89.383761300000003</v>
      </c>
      <c r="L528" s="77">
        <v>5250.9808021852796</v>
      </c>
      <c r="M528" s="77">
        <v>0.91050498649608402</v>
      </c>
      <c r="N528" s="77">
        <v>0</v>
      </c>
      <c r="O528" s="77">
        <v>630.11769626223304</v>
      </c>
      <c r="P528" s="87" cm="1">
        <f t="array" ref="P528">IF($X528="Non-local",VLOOKUP($E528,$AI$64:$AW$68,COLUMN($AW:$AW)-COLUMN($AH:$AH),FALSE),IF($X528="Unknown",VLOOKUP($E528,$AI$71:$AW$75,COLUMN($AW:$AW)-COLUMN($AH:$AH),FALSE),0))</f>
        <v>224</v>
      </c>
      <c r="Q528" s="87" cm="1">
        <f t="array" ref="Q528">IF($X528="Non-local",VLOOKUP($E528,$AI$40:$AW$44,COLUMN($AW:$AW)-COLUMN($AH:$AH),FALSE),IF($X528="Unknown",VLOOKUP($E528,$AI$47:$AW$51,COLUMN($AW:$AW)-COLUMN($AH:$AH),FALSE),0))</f>
        <v>470.18520000000001</v>
      </c>
      <c r="R528" s="87" cm="1">
        <f t="array" ref="R528">IF($X528="Non-local",VLOOKUP($E528,$AI$88:$AW$92,COLUMN($AW:$AW)-COLUMN($AH:$AH),FALSE),IF($X528="Unknown",VLOOKUP($E528,$AI$95:$AW$99,COLUMN($AW:$AW)-COLUMN($AH:$AH),FALSE),0))</f>
        <v>0.13052013767768686</v>
      </c>
      <c r="S528" s="87" cm="1">
        <f t="array" ref="S528">VLOOKUP($E528,$AI$111:$AW$115,COLUMN($AW:$AW)-COLUMN($AH:$AH),FALSE)</f>
        <v>410.28773999999999</v>
      </c>
      <c r="T528" s="104">
        <f t="shared" si="262"/>
        <v>1.0410251241737709</v>
      </c>
      <c r="U528" s="104">
        <f t="shared" si="263"/>
        <v>1734.5906362622329</v>
      </c>
      <c r="V528" s="87" cm="1">
        <f t="array" ref="V528">VLOOKUP($E528,$AI$118:$AW$122,COLUMN($AW:$AW)-COLUMN($AH:$AH),FALSE)</f>
        <v>161.75600000000003</v>
      </c>
      <c r="W528" s="87" t="str">
        <f t="shared" si="267"/>
        <v>Domestic</v>
      </c>
      <c r="X528" s="87" t="str">
        <f t="shared" si="268"/>
        <v>Non-local</v>
      </c>
      <c r="Y528" s="104"/>
      <c r="Z528" s="87" t="str">
        <f t="shared" si="264"/>
        <v>USA</v>
      </c>
      <c r="AA528" s="87" t="str">
        <f t="shared" si="265"/>
        <v>USA</v>
      </c>
      <c r="AB528" s="82" cm="1">
        <f t="array" ref="AB528">VLOOKUP(B528,'GDP per Capita'!$T$2:$V$4235,COLUMN('GDP per Capita'!$V:$V)-COLUMN('GDP per Capita'!$S:$S),FALSE)</f>
        <v>63809.64</v>
      </c>
      <c r="AC528" s="82">
        <f t="shared" si="269"/>
        <v>63809.64</v>
      </c>
      <c r="AD528" s="82">
        <f t="shared" si="270"/>
        <v>63809.64</v>
      </c>
      <c r="AE528" s="88">
        <f t="shared" si="266"/>
        <v>2.7183833606681262E-2</v>
      </c>
    </row>
    <row r="529" spans="1:31">
      <c r="A529" s="77" t="s">
        <v>920</v>
      </c>
      <c r="B529" s="77">
        <v>528</v>
      </c>
      <c r="C529" s="77" t="s">
        <v>29</v>
      </c>
      <c r="D529" s="77" t="s">
        <v>29</v>
      </c>
      <c r="E529" s="77">
        <v>2020</v>
      </c>
      <c r="F529" s="77">
        <v>32.222876499999998</v>
      </c>
      <c r="G529" s="77">
        <v>-110.9748477</v>
      </c>
      <c r="H529" s="77">
        <v>0</v>
      </c>
      <c r="I529" s="77" t="s">
        <v>881</v>
      </c>
      <c r="J529" s="77">
        <v>43.074761000000002</v>
      </c>
      <c r="K529" s="77">
        <v>-89.383761300000003</v>
      </c>
      <c r="L529" s="77">
        <v>4482.5152870161</v>
      </c>
      <c r="M529" s="77">
        <v>0.798937533590652</v>
      </c>
      <c r="N529" s="77">
        <v>0</v>
      </c>
      <c r="O529" s="77">
        <v>537.90183444193201</v>
      </c>
      <c r="P529" s="87" cm="1">
        <f t="array" ref="P529">IF($X529="Non-local",VLOOKUP($E529,$AI$64:$AW$68,COLUMN($AW:$AW)-COLUMN($AH:$AH),FALSE),IF($X529="Unknown",VLOOKUP($E529,$AI$71:$AW$75,COLUMN($AW:$AW)-COLUMN($AH:$AH),FALSE),0))</f>
        <v>224</v>
      </c>
      <c r="Q529" s="87" cm="1">
        <f t="array" ref="Q529">IF($X529="Non-local",VLOOKUP($E529,$AI$40:$AW$44,COLUMN($AW:$AW)-COLUMN($AH:$AH),FALSE),IF($X529="Unknown",VLOOKUP($E529,$AI$47:$AW$51,COLUMN($AW:$AW)-COLUMN($AH:$AH),FALSE),0))</f>
        <v>470.18520000000001</v>
      </c>
      <c r="R529" s="87" cm="1">
        <f t="array" ref="R529">IF($X529="Non-local",VLOOKUP($E529,$AI$88:$AW$92,COLUMN($AW:$AW)-COLUMN($AH:$AH),FALSE),IF($X529="Unknown",VLOOKUP($E529,$AI$95:$AW$99,COLUMN($AW:$AW)-COLUMN($AH:$AH),FALSE),0))</f>
        <v>0.13052013767768686</v>
      </c>
      <c r="S529" s="87" cm="1">
        <f t="array" ref="S529">VLOOKUP($E529,$AI$111:$AW$115,COLUMN($AW:$AW)-COLUMN($AH:$AH),FALSE)</f>
        <v>410.28773999999999</v>
      </c>
      <c r="T529" s="104">
        <f t="shared" si="262"/>
        <v>0.92945767126833889</v>
      </c>
      <c r="U529" s="104">
        <f t="shared" si="263"/>
        <v>1642.374774441932</v>
      </c>
      <c r="V529" s="87" cm="1">
        <f t="array" ref="V529">VLOOKUP($E529,$AI$118:$AW$122,COLUMN($AW:$AW)-COLUMN($AH:$AH),FALSE)</f>
        <v>161.75600000000003</v>
      </c>
      <c r="W529" s="87" t="str">
        <f t="shared" si="267"/>
        <v>Domestic</v>
      </c>
      <c r="X529" s="87" t="str">
        <f t="shared" si="268"/>
        <v>Non-local</v>
      </c>
      <c r="Y529" s="104"/>
      <c r="Z529" s="87" t="str">
        <f t="shared" si="264"/>
        <v>USA</v>
      </c>
      <c r="AA529" s="87" t="str">
        <f t="shared" si="265"/>
        <v>USA</v>
      </c>
      <c r="AB529" s="82" cm="1">
        <f t="array" ref="AB529">VLOOKUP(B529,'GDP per Capita'!$T$2:$V$4235,COLUMN('GDP per Capita'!$V:$V)-COLUMN('GDP per Capita'!$S:$S),FALSE)</f>
        <v>63809.64</v>
      </c>
      <c r="AC529" s="82">
        <f t="shared" si="269"/>
        <v>63809.64</v>
      </c>
      <c r="AD529" s="82">
        <f t="shared" si="270"/>
        <v>63809.64</v>
      </c>
      <c r="AE529" s="88">
        <f t="shared" si="266"/>
        <v>2.5738662284287013E-2</v>
      </c>
    </row>
    <row r="530" spans="1:31">
      <c r="A530" s="77" t="s">
        <v>927</v>
      </c>
      <c r="B530" s="77">
        <v>529</v>
      </c>
      <c r="C530" s="77" t="s">
        <v>29</v>
      </c>
      <c r="D530" s="77" t="s">
        <v>29</v>
      </c>
      <c r="E530" s="77">
        <v>2020</v>
      </c>
      <c r="F530" s="77">
        <v>34.147645199999999</v>
      </c>
      <c r="G530" s="77">
        <v>-118.1444779</v>
      </c>
      <c r="H530" s="77">
        <v>0</v>
      </c>
      <c r="I530" s="77" t="s">
        <v>881</v>
      </c>
      <c r="J530" s="77">
        <v>43.074761000000002</v>
      </c>
      <c r="K530" s="77">
        <v>-89.383761300000003</v>
      </c>
      <c r="L530" s="77">
        <v>5344.7305889170102</v>
      </c>
      <c r="M530" s="77">
        <v>0.923184194272757</v>
      </c>
      <c r="N530" s="77">
        <v>0</v>
      </c>
      <c r="O530" s="77">
        <v>641.367670670042</v>
      </c>
      <c r="P530" s="87" cm="1">
        <f t="array" ref="P530">IF($X530="Non-local",VLOOKUP($E530,$AI$64:$AW$68,COLUMN($AW:$AW)-COLUMN($AH:$AH),FALSE),IF($X530="Unknown",VLOOKUP($E530,$AI$71:$AW$75,COLUMN($AW:$AW)-COLUMN($AH:$AH),FALSE),0))</f>
        <v>224</v>
      </c>
      <c r="Q530" s="87" cm="1">
        <f t="array" ref="Q530">IF($X530="Non-local",VLOOKUP($E530,$AI$40:$AW$44,COLUMN($AW:$AW)-COLUMN($AH:$AH),FALSE),IF($X530="Unknown",VLOOKUP($E530,$AI$47:$AW$51,COLUMN($AW:$AW)-COLUMN($AH:$AH),FALSE),0))</f>
        <v>470.18520000000001</v>
      </c>
      <c r="R530" s="87" cm="1">
        <f t="array" ref="R530">IF($X530="Non-local",VLOOKUP($E530,$AI$88:$AW$92,COLUMN($AW:$AW)-COLUMN($AH:$AH),FALSE),IF($X530="Unknown",VLOOKUP($E530,$AI$95:$AW$99,COLUMN($AW:$AW)-COLUMN($AH:$AH),FALSE),0))</f>
        <v>0.13052013767768686</v>
      </c>
      <c r="S530" s="87" cm="1">
        <f t="array" ref="S530">VLOOKUP($E530,$AI$111:$AW$115,COLUMN($AW:$AW)-COLUMN($AH:$AH),FALSE)</f>
        <v>410.28773999999999</v>
      </c>
      <c r="T530" s="104">
        <f t="shared" si="262"/>
        <v>1.0537043319504438</v>
      </c>
      <c r="U530" s="104">
        <f t="shared" si="263"/>
        <v>1745.840610670042</v>
      </c>
      <c r="V530" s="87" cm="1">
        <f t="array" ref="V530">VLOOKUP($E530,$AI$118:$AW$122,COLUMN($AW:$AW)-COLUMN($AH:$AH),FALSE)</f>
        <v>161.75600000000003</v>
      </c>
      <c r="W530" s="87" t="str">
        <f t="shared" si="267"/>
        <v>Domestic</v>
      </c>
      <c r="X530" s="87" t="str">
        <f t="shared" si="268"/>
        <v>Non-local</v>
      </c>
      <c r="Y530" s="104"/>
      <c r="Z530" s="87" t="str">
        <f t="shared" si="264"/>
        <v>USA</v>
      </c>
      <c r="AA530" s="87" t="str">
        <f t="shared" si="265"/>
        <v>USA</v>
      </c>
      <c r="AB530" s="82" cm="1">
        <f t="array" ref="AB530">VLOOKUP(B530,'GDP per Capita'!$T$2:$V$4235,COLUMN('GDP per Capita'!$V:$V)-COLUMN('GDP per Capita'!$S:$S),FALSE)</f>
        <v>63809.64</v>
      </c>
      <c r="AC530" s="82">
        <f t="shared" si="269"/>
        <v>63809.64</v>
      </c>
      <c r="AD530" s="82">
        <f t="shared" si="270"/>
        <v>63809.64</v>
      </c>
      <c r="AE530" s="88">
        <f t="shared" si="266"/>
        <v>2.7360138854725432E-2</v>
      </c>
    </row>
    <row r="531" spans="1:31">
      <c r="A531" s="77" t="s">
        <v>971</v>
      </c>
      <c r="B531" s="77">
        <v>530</v>
      </c>
      <c r="C531" s="77" t="s">
        <v>29</v>
      </c>
      <c r="D531" s="77" t="s">
        <v>29</v>
      </c>
      <c r="E531" s="77">
        <v>2020</v>
      </c>
      <c r="F531" s="77">
        <v>40.7127281</v>
      </c>
      <c r="G531" s="77">
        <v>-74.006015199999993</v>
      </c>
      <c r="H531" s="77">
        <v>0</v>
      </c>
      <c r="I531" s="77" t="s">
        <v>881</v>
      </c>
      <c r="J531" s="77">
        <v>43.074761000000002</v>
      </c>
      <c r="K531" s="77">
        <v>-89.383761300000003</v>
      </c>
      <c r="L531" s="77">
        <v>2595.3692296520098</v>
      </c>
      <c r="M531" s="77">
        <v>0.50433664791786104</v>
      </c>
      <c r="N531" s="77">
        <v>0</v>
      </c>
      <c r="O531" s="77">
        <v>498.31089209318702</v>
      </c>
      <c r="P531" s="87" cm="1">
        <f t="array" ref="P531">IF($X531="Non-local",VLOOKUP($E531,$AI$64:$AW$68,COLUMN($AW:$AW)-COLUMN($AH:$AH),FALSE),IF($X531="Unknown",VLOOKUP($E531,$AI$71:$AW$75,COLUMN($AW:$AW)-COLUMN($AH:$AH),FALSE),0))</f>
        <v>224</v>
      </c>
      <c r="Q531" s="87" cm="1">
        <f t="array" ref="Q531">IF($X531="Non-local",VLOOKUP($E531,$AI$40:$AW$44,COLUMN($AW:$AW)-COLUMN($AH:$AH),FALSE),IF($X531="Unknown",VLOOKUP($E531,$AI$47:$AW$51,COLUMN($AW:$AW)-COLUMN($AH:$AH),FALSE),0))</f>
        <v>470.18520000000001</v>
      </c>
      <c r="R531" s="87" cm="1">
        <f t="array" ref="R531">IF($X531="Non-local",VLOOKUP($E531,$AI$88:$AW$92,COLUMN($AW:$AW)-COLUMN($AH:$AH),FALSE),IF($X531="Unknown",VLOOKUP($E531,$AI$95:$AW$99,COLUMN($AW:$AW)-COLUMN($AH:$AH),FALSE),0))</f>
        <v>0.13052013767768686</v>
      </c>
      <c r="S531" s="87" cm="1">
        <f t="array" ref="S531">VLOOKUP($E531,$AI$111:$AW$115,COLUMN($AW:$AW)-COLUMN($AH:$AH),FALSE)</f>
        <v>410.28773999999999</v>
      </c>
      <c r="T531" s="104">
        <f t="shared" si="262"/>
        <v>0.63485678559554792</v>
      </c>
      <c r="U531" s="104">
        <f t="shared" si="263"/>
        <v>1602.7838320931871</v>
      </c>
      <c r="V531" s="87" cm="1">
        <f t="array" ref="V531">VLOOKUP($E531,$AI$118:$AW$122,COLUMN($AW:$AW)-COLUMN($AH:$AH),FALSE)</f>
        <v>161.75600000000003</v>
      </c>
      <c r="W531" s="87" t="str">
        <f t="shared" si="267"/>
        <v>Domestic</v>
      </c>
      <c r="X531" s="87" t="str">
        <f t="shared" si="268"/>
        <v>Non-local</v>
      </c>
      <c r="Y531" s="104"/>
      <c r="Z531" s="87" t="str">
        <f t="shared" si="264"/>
        <v>USA</v>
      </c>
      <c r="AA531" s="87" t="str">
        <f t="shared" si="265"/>
        <v>USA</v>
      </c>
      <c r="AB531" s="82" cm="1">
        <f t="array" ref="AB531">VLOOKUP(B531,'GDP per Capita'!$T$2:$V$4235,COLUMN('GDP per Capita'!$V:$V)-COLUMN('GDP per Capita'!$S:$S),FALSE)</f>
        <v>63809.64</v>
      </c>
      <c r="AC531" s="82">
        <f t="shared" si="269"/>
        <v>63809.64</v>
      </c>
      <c r="AD531" s="82">
        <f t="shared" si="270"/>
        <v>63809.64</v>
      </c>
      <c r="AE531" s="88">
        <f t="shared" si="266"/>
        <v>2.5118208347409375E-2</v>
      </c>
    </row>
    <row r="532" spans="1:31">
      <c r="A532" s="77" t="s">
        <v>959</v>
      </c>
      <c r="B532" s="77">
        <v>531</v>
      </c>
      <c r="C532" s="77" t="s">
        <v>29</v>
      </c>
      <c r="D532" s="77" t="s">
        <v>29</v>
      </c>
      <c r="E532" s="77">
        <v>2020</v>
      </c>
      <c r="F532" s="77">
        <v>34.057285799999903</v>
      </c>
      <c r="G532" s="77">
        <v>-106.8930799</v>
      </c>
      <c r="H532" s="77">
        <v>0</v>
      </c>
      <c r="I532" s="77" t="s">
        <v>881</v>
      </c>
      <c r="J532" s="77">
        <v>43.074761000000002</v>
      </c>
      <c r="K532" s="77">
        <v>-89.383761300000003</v>
      </c>
      <c r="L532" s="77">
        <v>3634.1894571706198</v>
      </c>
      <c r="M532" s="77">
        <v>0.66388630331129805</v>
      </c>
      <c r="N532" s="77">
        <v>0</v>
      </c>
      <c r="O532" s="77">
        <v>697.76437577675904</v>
      </c>
      <c r="P532" s="87" cm="1">
        <f t="array" ref="P532">IF($X532="Non-local",VLOOKUP($E532,$AI$64:$AW$68,COLUMN($AW:$AW)-COLUMN($AH:$AH),FALSE),IF($X532="Unknown",VLOOKUP($E532,$AI$71:$AW$75,COLUMN($AW:$AW)-COLUMN($AH:$AH),FALSE),0))</f>
        <v>224</v>
      </c>
      <c r="Q532" s="87" cm="1">
        <f t="array" ref="Q532">IF($X532="Non-local",VLOOKUP($E532,$AI$40:$AW$44,COLUMN($AW:$AW)-COLUMN($AH:$AH),FALSE),IF($X532="Unknown",VLOOKUP($E532,$AI$47:$AW$51,COLUMN($AW:$AW)-COLUMN($AH:$AH),FALSE),0))</f>
        <v>470.18520000000001</v>
      </c>
      <c r="R532" s="87" cm="1">
        <f t="array" ref="R532">IF($X532="Non-local",VLOOKUP($E532,$AI$88:$AW$92,COLUMN($AW:$AW)-COLUMN($AH:$AH),FALSE),IF($X532="Unknown",VLOOKUP($E532,$AI$95:$AW$99,COLUMN($AW:$AW)-COLUMN($AH:$AH),FALSE),0))</f>
        <v>0.13052013767768686</v>
      </c>
      <c r="S532" s="87" cm="1">
        <f t="array" ref="S532">VLOOKUP($E532,$AI$111:$AW$115,COLUMN($AW:$AW)-COLUMN($AH:$AH),FALSE)</f>
        <v>410.28773999999999</v>
      </c>
      <c r="T532" s="104">
        <f t="shared" si="262"/>
        <v>0.79440644098898494</v>
      </c>
      <c r="U532" s="104">
        <f t="shared" si="263"/>
        <v>1802.237315776759</v>
      </c>
      <c r="V532" s="87" cm="1">
        <f t="array" ref="V532">VLOOKUP($E532,$AI$118:$AW$122,COLUMN($AW:$AW)-COLUMN($AH:$AH),FALSE)</f>
        <v>161.75600000000003</v>
      </c>
      <c r="W532" s="87" t="str">
        <f t="shared" si="267"/>
        <v>Domestic</v>
      </c>
      <c r="X532" s="87" t="str">
        <f t="shared" si="268"/>
        <v>Non-local</v>
      </c>
      <c r="Y532" s="104"/>
      <c r="Z532" s="87" t="str">
        <f t="shared" si="264"/>
        <v>USA</v>
      </c>
      <c r="AA532" s="87" t="str">
        <f t="shared" si="265"/>
        <v>USA</v>
      </c>
      <c r="AB532" s="82" cm="1">
        <f t="array" ref="AB532">VLOOKUP(B532,'GDP per Capita'!$T$2:$V$4235,COLUMN('GDP per Capita'!$V:$V)-COLUMN('GDP per Capita'!$S:$S),FALSE)</f>
        <v>63809.64</v>
      </c>
      <c r="AC532" s="82">
        <f t="shared" si="269"/>
        <v>63809.64</v>
      </c>
      <c r="AD532" s="82">
        <f t="shared" si="270"/>
        <v>63809.64</v>
      </c>
      <c r="AE532" s="88">
        <f t="shared" si="266"/>
        <v>2.824396620599582E-2</v>
      </c>
    </row>
    <row r="533" spans="1:31">
      <c r="A533" s="77" t="s">
        <v>927</v>
      </c>
      <c r="B533" s="77">
        <v>532</v>
      </c>
      <c r="C533" s="77" t="s">
        <v>29</v>
      </c>
      <c r="D533" s="77" t="s">
        <v>29</v>
      </c>
      <c r="E533" s="77">
        <v>2020</v>
      </c>
      <c r="F533" s="77">
        <v>34.147645199999999</v>
      </c>
      <c r="G533" s="77">
        <v>-118.1444779</v>
      </c>
      <c r="H533" s="77">
        <v>0</v>
      </c>
      <c r="I533" s="77" t="s">
        <v>881</v>
      </c>
      <c r="J533" s="77">
        <v>43.074761000000002</v>
      </c>
      <c r="K533" s="77">
        <v>-89.383761300000003</v>
      </c>
      <c r="L533" s="77">
        <v>5344.7305889170102</v>
      </c>
      <c r="M533" s="77">
        <v>0.923184194272757</v>
      </c>
      <c r="N533" s="77">
        <v>0</v>
      </c>
      <c r="O533" s="77">
        <v>641.367670670042</v>
      </c>
      <c r="P533" s="87" cm="1">
        <f t="array" ref="P533">IF($X533="Non-local",VLOOKUP($E533,$AI$64:$AW$68,COLUMN($AW:$AW)-COLUMN($AH:$AH),FALSE),IF($X533="Unknown",VLOOKUP($E533,$AI$71:$AW$75,COLUMN($AW:$AW)-COLUMN($AH:$AH),FALSE),0))</f>
        <v>224</v>
      </c>
      <c r="Q533" s="87" cm="1">
        <f t="array" ref="Q533">IF($X533="Non-local",VLOOKUP($E533,$AI$40:$AW$44,COLUMN($AW:$AW)-COLUMN($AH:$AH),FALSE),IF($X533="Unknown",VLOOKUP($E533,$AI$47:$AW$51,COLUMN($AW:$AW)-COLUMN($AH:$AH),FALSE),0))</f>
        <v>470.18520000000001</v>
      </c>
      <c r="R533" s="87" cm="1">
        <f t="array" ref="R533">IF($X533="Non-local",VLOOKUP($E533,$AI$88:$AW$92,COLUMN($AW:$AW)-COLUMN($AH:$AH),FALSE),IF($X533="Unknown",VLOOKUP($E533,$AI$95:$AW$99,COLUMN($AW:$AW)-COLUMN($AH:$AH),FALSE),0))</f>
        <v>0.13052013767768686</v>
      </c>
      <c r="S533" s="87" cm="1">
        <f t="array" ref="S533">VLOOKUP($E533,$AI$111:$AW$115,COLUMN($AW:$AW)-COLUMN($AH:$AH),FALSE)</f>
        <v>410.28773999999999</v>
      </c>
      <c r="T533" s="104">
        <f t="shared" si="262"/>
        <v>1.0537043319504438</v>
      </c>
      <c r="U533" s="104">
        <f t="shared" si="263"/>
        <v>1745.840610670042</v>
      </c>
      <c r="V533" s="87" cm="1">
        <f t="array" ref="V533">VLOOKUP($E533,$AI$118:$AW$122,COLUMN($AW:$AW)-COLUMN($AH:$AH),FALSE)</f>
        <v>161.75600000000003</v>
      </c>
      <c r="W533" s="87" t="str">
        <f t="shared" si="267"/>
        <v>Domestic</v>
      </c>
      <c r="X533" s="87" t="str">
        <f t="shared" si="268"/>
        <v>Non-local</v>
      </c>
      <c r="Y533" s="104"/>
      <c r="Z533" s="87" t="str">
        <f t="shared" si="264"/>
        <v>USA</v>
      </c>
      <c r="AA533" s="87" t="str">
        <f t="shared" si="265"/>
        <v>USA</v>
      </c>
      <c r="AB533" s="82" cm="1">
        <f t="array" ref="AB533">VLOOKUP(B533,'GDP per Capita'!$T$2:$V$4235,COLUMN('GDP per Capita'!$V:$V)-COLUMN('GDP per Capita'!$S:$S),FALSE)</f>
        <v>63809.64</v>
      </c>
      <c r="AC533" s="82">
        <f t="shared" si="269"/>
        <v>63809.64</v>
      </c>
      <c r="AD533" s="82">
        <f t="shared" si="270"/>
        <v>63809.64</v>
      </c>
      <c r="AE533" s="88">
        <f t="shared" si="266"/>
        <v>2.7360138854725432E-2</v>
      </c>
    </row>
    <row r="534" spans="1:31">
      <c r="A534" s="77" t="s">
        <v>927</v>
      </c>
      <c r="B534" s="77">
        <v>533</v>
      </c>
      <c r="C534" s="77" t="s">
        <v>29</v>
      </c>
      <c r="D534" s="77" t="s">
        <v>29</v>
      </c>
      <c r="E534" s="77">
        <v>2020</v>
      </c>
      <c r="F534" s="77">
        <v>34.147645199999999</v>
      </c>
      <c r="G534" s="77">
        <v>-118.1444779</v>
      </c>
      <c r="H534" s="77">
        <v>0</v>
      </c>
      <c r="I534" s="77" t="s">
        <v>881</v>
      </c>
      <c r="J534" s="77">
        <v>43.074761000000002</v>
      </c>
      <c r="K534" s="77">
        <v>-89.383761300000003</v>
      </c>
      <c r="L534" s="77">
        <v>5344.7305889170102</v>
      </c>
      <c r="M534" s="77">
        <v>0.923184194272757</v>
      </c>
      <c r="N534" s="77">
        <v>0</v>
      </c>
      <c r="O534" s="77">
        <v>641.367670670042</v>
      </c>
      <c r="P534" s="87" cm="1">
        <f t="array" ref="P534">IF($X534="Non-local",VLOOKUP($E534,$AI$64:$AW$68,COLUMN($AW:$AW)-COLUMN($AH:$AH),FALSE),IF($X534="Unknown",VLOOKUP($E534,$AI$71:$AW$75,COLUMN($AW:$AW)-COLUMN($AH:$AH),FALSE),0))</f>
        <v>224</v>
      </c>
      <c r="Q534" s="87" cm="1">
        <f t="array" ref="Q534">IF($X534="Non-local",VLOOKUP($E534,$AI$40:$AW$44,COLUMN($AW:$AW)-COLUMN($AH:$AH),FALSE),IF($X534="Unknown",VLOOKUP($E534,$AI$47:$AW$51,COLUMN($AW:$AW)-COLUMN($AH:$AH),FALSE),0))</f>
        <v>470.18520000000001</v>
      </c>
      <c r="R534" s="87" cm="1">
        <f t="array" ref="R534">IF($X534="Non-local",VLOOKUP($E534,$AI$88:$AW$92,COLUMN($AW:$AW)-COLUMN($AH:$AH),FALSE),IF($X534="Unknown",VLOOKUP($E534,$AI$95:$AW$99,COLUMN($AW:$AW)-COLUMN($AH:$AH),FALSE),0))</f>
        <v>0.13052013767768686</v>
      </c>
      <c r="S534" s="87" cm="1">
        <f t="array" ref="S534">VLOOKUP($E534,$AI$111:$AW$115,COLUMN($AW:$AW)-COLUMN($AH:$AH),FALSE)</f>
        <v>410.28773999999999</v>
      </c>
      <c r="T534" s="104">
        <f t="shared" si="262"/>
        <v>1.0537043319504438</v>
      </c>
      <c r="U534" s="104">
        <f t="shared" si="263"/>
        <v>1745.840610670042</v>
      </c>
      <c r="V534" s="87" cm="1">
        <f t="array" ref="V534">VLOOKUP($E534,$AI$118:$AW$122,COLUMN($AW:$AW)-COLUMN($AH:$AH),FALSE)</f>
        <v>161.75600000000003</v>
      </c>
      <c r="W534" s="87" t="str">
        <f t="shared" si="267"/>
        <v>Domestic</v>
      </c>
      <c r="X534" s="87" t="str">
        <f t="shared" si="268"/>
        <v>Non-local</v>
      </c>
      <c r="Y534" s="104"/>
      <c r="Z534" s="87" t="str">
        <f t="shared" si="264"/>
        <v>USA</v>
      </c>
      <c r="AA534" s="87" t="str">
        <f t="shared" si="265"/>
        <v>USA</v>
      </c>
      <c r="AB534" s="82" cm="1">
        <f t="array" ref="AB534">VLOOKUP(B534,'GDP per Capita'!$T$2:$V$4235,COLUMN('GDP per Capita'!$V:$V)-COLUMN('GDP per Capita'!$S:$S),FALSE)</f>
        <v>63809.64</v>
      </c>
      <c r="AC534" s="82">
        <f t="shared" si="269"/>
        <v>63809.64</v>
      </c>
      <c r="AD534" s="82">
        <f t="shared" si="270"/>
        <v>63809.64</v>
      </c>
      <c r="AE534" s="88">
        <f t="shared" si="266"/>
        <v>2.7360138854725432E-2</v>
      </c>
    </row>
    <row r="535" spans="1:31">
      <c r="A535" s="77" t="s">
        <v>911</v>
      </c>
      <c r="B535" s="77">
        <v>534</v>
      </c>
      <c r="C535" s="77" t="s">
        <v>29</v>
      </c>
      <c r="D535" s="77" t="s">
        <v>29</v>
      </c>
      <c r="E535" s="77">
        <v>2020</v>
      </c>
      <c r="F535" s="77">
        <v>42.3750997</v>
      </c>
      <c r="G535" s="77">
        <v>-71.105615700000001</v>
      </c>
      <c r="H535" s="77">
        <v>0</v>
      </c>
      <c r="I535" s="77" t="s">
        <v>881</v>
      </c>
      <c r="J535" s="77">
        <v>43.074761000000002</v>
      </c>
      <c r="K535" s="77">
        <v>-89.383761300000003</v>
      </c>
      <c r="L535" s="77">
        <v>2984.2751494265199</v>
      </c>
      <c r="M535" s="77">
        <v>0.56042166301739005</v>
      </c>
      <c r="N535" s="77">
        <v>0</v>
      </c>
      <c r="O535" s="77">
        <v>572.98082868989297</v>
      </c>
      <c r="P535" s="87" cm="1">
        <f t="array" ref="P535">IF($X535="Non-local",VLOOKUP($E535,$AI$64:$AW$68,COLUMN($AW:$AW)-COLUMN($AH:$AH),FALSE),IF($X535="Unknown",VLOOKUP($E535,$AI$71:$AW$75,COLUMN($AW:$AW)-COLUMN($AH:$AH),FALSE),0))</f>
        <v>224</v>
      </c>
      <c r="Q535" s="87" cm="1">
        <f t="array" ref="Q535">IF($X535="Non-local",VLOOKUP($E535,$AI$40:$AW$44,COLUMN($AW:$AW)-COLUMN($AH:$AH),FALSE),IF($X535="Unknown",VLOOKUP($E535,$AI$47:$AW$51,COLUMN($AW:$AW)-COLUMN($AH:$AH),FALSE),0))</f>
        <v>470.18520000000001</v>
      </c>
      <c r="R535" s="87" cm="1">
        <f t="array" ref="R535">IF($X535="Non-local",VLOOKUP($E535,$AI$88:$AW$92,COLUMN($AW:$AW)-COLUMN($AH:$AH),FALSE),IF($X535="Unknown",VLOOKUP($E535,$AI$95:$AW$99,COLUMN($AW:$AW)-COLUMN($AH:$AH),FALSE),0))</f>
        <v>0.13052013767768686</v>
      </c>
      <c r="S535" s="87" cm="1">
        <f t="array" ref="S535">VLOOKUP($E535,$AI$111:$AW$115,COLUMN($AW:$AW)-COLUMN($AH:$AH),FALSE)</f>
        <v>410.28773999999999</v>
      </c>
      <c r="T535" s="104">
        <f t="shared" si="262"/>
        <v>0.69094180069507694</v>
      </c>
      <c r="U535" s="104">
        <f t="shared" si="263"/>
        <v>1677.453768689893</v>
      </c>
      <c r="V535" s="87" cm="1">
        <f t="array" ref="V535">VLOOKUP($E535,$AI$118:$AW$122,COLUMN($AW:$AW)-COLUMN($AH:$AH),FALSE)</f>
        <v>161.75600000000003</v>
      </c>
      <c r="W535" s="87" t="str">
        <f t="shared" si="267"/>
        <v>Domestic</v>
      </c>
      <c r="X535" s="87" t="str">
        <f t="shared" si="268"/>
        <v>Non-local</v>
      </c>
      <c r="Y535" s="104"/>
      <c r="Z535" s="87" t="str">
        <f t="shared" si="264"/>
        <v>USA</v>
      </c>
      <c r="AA535" s="87" t="str">
        <f t="shared" si="265"/>
        <v>USA</v>
      </c>
      <c r="AB535" s="82" cm="1">
        <f t="array" ref="AB535">VLOOKUP(B535,'GDP per Capita'!$T$2:$V$4235,COLUMN('GDP per Capita'!$V:$V)-COLUMN('GDP per Capita'!$S:$S),FALSE)</f>
        <v>63809.64</v>
      </c>
      <c r="AC535" s="82">
        <f t="shared" si="269"/>
        <v>63809.64</v>
      </c>
      <c r="AD535" s="82">
        <f t="shared" si="270"/>
        <v>63809.64</v>
      </c>
      <c r="AE535" s="88">
        <f t="shared" si="266"/>
        <v>2.6288406715504004E-2</v>
      </c>
    </row>
    <row r="536" spans="1:31">
      <c r="A536" s="77" t="s">
        <v>911</v>
      </c>
      <c r="B536" s="77">
        <v>535</v>
      </c>
      <c r="C536" s="77" t="s">
        <v>29</v>
      </c>
      <c r="D536" s="77" t="s">
        <v>29</v>
      </c>
      <c r="E536" s="77">
        <v>2020</v>
      </c>
      <c r="F536" s="77">
        <v>42.3750997</v>
      </c>
      <c r="G536" s="77">
        <v>-71.105615700000001</v>
      </c>
      <c r="H536" s="77">
        <v>0</v>
      </c>
      <c r="I536" s="77" t="s">
        <v>881</v>
      </c>
      <c r="J536" s="77">
        <v>43.074761000000002</v>
      </c>
      <c r="K536" s="77">
        <v>-89.383761300000003</v>
      </c>
      <c r="L536" s="77">
        <v>2984.2751494265199</v>
      </c>
      <c r="M536" s="77">
        <v>0.56042166301739005</v>
      </c>
      <c r="N536" s="77">
        <v>0</v>
      </c>
      <c r="O536" s="77">
        <v>572.98082868989297</v>
      </c>
      <c r="P536" s="87" cm="1">
        <f t="array" ref="P536">IF($X536="Non-local",VLOOKUP($E536,$AI$64:$AW$68,COLUMN($AW:$AW)-COLUMN($AH:$AH),FALSE),IF($X536="Unknown",VLOOKUP($E536,$AI$71:$AW$75,COLUMN($AW:$AW)-COLUMN($AH:$AH),FALSE),0))</f>
        <v>224</v>
      </c>
      <c r="Q536" s="87" cm="1">
        <f t="array" ref="Q536">IF($X536="Non-local",VLOOKUP($E536,$AI$40:$AW$44,COLUMN($AW:$AW)-COLUMN($AH:$AH),FALSE),IF($X536="Unknown",VLOOKUP($E536,$AI$47:$AW$51,COLUMN($AW:$AW)-COLUMN($AH:$AH),FALSE),0))</f>
        <v>470.18520000000001</v>
      </c>
      <c r="R536" s="87" cm="1">
        <f t="array" ref="R536">IF($X536="Non-local",VLOOKUP($E536,$AI$88:$AW$92,COLUMN($AW:$AW)-COLUMN($AH:$AH),FALSE),IF($X536="Unknown",VLOOKUP($E536,$AI$95:$AW$99,COLUMN($AW:$AW)-COLUMN($AH:$AH),FALSE),0))</f>
        <v>0.13052013767768686</v>
      </c>
      <c r="S536" s="87" cm="1">
        <f t="array" ref="S536">VLOOKUP($E536,$AI$111:$AW$115,COLUMN($AW:$AW)-COLUMN($AH:$AH),FALSE)</f>
        <v>410.28773999999999</v>
      </c>
      <c r="T536" s="104">
        <f t="shared" si="262"/>
        <v>0.69094180069507694</v>
      </c>
      <c r="U536" s="104">
        <f t="shared" si="263"/>
        <v>1677.453768689893</v>
      </c>
      <c r="V536" s="87" cm="1">
        <f t="array" ref="V536">VLOOKUP($E536,$AI$118:$AW$122,COLUMN($AW:$AW)-COLUMN($AH:$AH),FALSE)</f>
        <v>161.75600000000003</v>
      </c>
      <c r="W536" s="87" t="str">
        <f t="shared" si="267"/>
        <v>Domestic</v>
      </c>
      <c r="X536" s="87" t="str">
        <f t="shared" si="268"/>
        <v>Non-local</v>
      </c>
      <c r="Y536" s="104"/>
      <c r="Z536" s="87" t="str">
        <f t="shared" si="264"/>
        <v>USA</v>
      </c>
      <c r="AA536" s="87" t="str">
        <f t="shared" si="265"/>
        <v>USA</v>
      </c>
      <c r="AB536" s="82" cm="1">
        <f t="array" ref="AB536">VLOOKUP(B536,'GDP per Capita'!$T$2:$V$4235,COLUMN('GDP per Capita'!$V:$V)-COLUMN('GDP per Capita'!$S:$S),FALSE)</f>
        <v>63809.64</v>
      </c>
      <c r="AC536" s="82">
        <f t="shared" si="269"/>
        <v>63809.64</v>
      </c>
      <c r="AD536" s="82">
        <f t="shared" si="270"/>
        <v>63809.64</v>
      </c>
      <c r="AE536" s="88">
        <f t="shared" si="266"/>
        <v>2.6288406715504004E-2</v>
      </c>
    </row>
    <row r="537" spans="1:31">
      <c r="A537" s="77" t="s">
        <v>34</v>
      </c>
      <c r="B537" s="77">
        <v>536</v>
      </c>
      <c r="C537" s="77" t="s">
        <v>34</v>
      </c>
      <c r="D537" s="77" t="s">
        <v>34</v>
      </c>
      <c r="E537" s="77">
        <v>2020</v>
      </c>
      <c r="F537" s="77">
        <v>0</v>
      </c>
      <c r="G537" s="77">
        <v>0</v>
      </c>
      <c r="H537" s="77">
        <v>0</v>
      </c>
      <c r="I537" s="77" t="s">
        <v>881</v>
      </c>
      <c r="J537" s="77">
        <v>43.074761000000002</v>
      </c>
      <c r="K537" s="77">
        <v>-89.383761300000003</v>
      </c>
      <c r="L537" s="77">
        <v>4610.0412007298301</v>
      </c>
      <c r="M537" s="77">
        <v>0.80715542109624605</v>
      </c>
      <c r="N537" s="77">
        <v>1</v>
      </c>
      <c r="O537" s="77">
        <v>553.20494408757997</v>
      </c>
      <c r="P537" s="87" cm="1">
        <f t="array" ref="P537">IF($X537="Non-local",VLOOKUP($E537,$AI$64:$AW$68,COLUMN($AW:$AW)-COLUMN($AH:$AH),FALSE),IF($X537="Unknown",VLOOKUP($E537,$AI$71:$AW$75,COLUMN($AW:$AW)-COLUMN($AH:$AH),FALSE),0))</f>
        <v>214.50706319702601</v>
      </c>
      <c r="Q537" s="87" cm="1">
        <f t="array" ref="Q537">IF($X537="Non-local",VLOOKUP($E537,$AI$40:$AW$44,COLUMN($AW:$AW)-COLUMN($AH:$AH),FALSE),IF($X537="Unknown",VLOOKUP($E537,$AI$47:$AW$51,COLUMN($AW:$AW)-COLUMN($AH:$AH),FALSE),0))</f>
        <v>450.25913576208183</v>
      </c>
      <c r="R537" s="87" cm="1">
        <f t="array" ref="R537">IF($X537="Non-local",VLOOKUP($E537,$AI$88:$AW$92,COLUMN($AW:$AW)-COLUMN($AH:$AH),FALSE),IF($X537="Unknown",VLOOKUP($E537,$AI$95:$AW$99,COLUMN($AW:$AW)-COLUMN($AH:$AH),FALSE),0))</f>
        <v>0.12498880098800048</v>
      </c>
      <c r="S537" s="87" cm="1">
        <f t="array" ref="S537">VLOOKUP($E537,$AI$111:$AW$115,COLUMN($AW:$AW)-COLUMN($AH:$AH),FALSE)</f>
        <v>410.28773999999999</v>
      </c>
      <c r="T537" s="104">
        <f t="shared" si="262"/>
        <v>0.93214422208424652</v>
      </c>
      <c r="U537" s="104">
        <f t="shared" si="263"/>
        <v>1628.2588830466877</v>
      </c>
      <c r="V537" s="87" cm="1">
        <f t="array" ref="V537">VLOOKUP($E537,$AI$118:$AW$122,COLUMN($AW:$AW)-COLUMN($AH:$AH),FALSE)</f>
        <v>161.75600000000003</v>
      </c>
      <c r="W537" s="87" t="str">
        <f t="shared" si="267"/>
        <v>Unknown</v>
      </c>
      <c r="X537" s="87" t="str">
        <f t="shared" si="268"/>
        <v>Unknown</v>
      </c>
      <c r="Y537" s="104"/>
      <c r="Z537" s="87" t="str">
        <f t="shared" si="264"/>
        <v>Unknown</v>
      </c>
      <c r="AA537" s="87" t="str">
        <f t="shared" si="265"/>
        <v>Unknown</v>
      </c>
      <c r="AB537" s="82" t="e" cm="1">
        <f t="array" ref="AB537">VLOOKUP(B537,'GDP per Capita'!$T$2:$V$4235,COLUMN('GDP per Capita'!$V:$V)-COLUMN('GDP per Capita'!$S:$S),FALSE)</f>
        <v>#N/A</v>
      </c>
      <c r="AC537" s="82" t="str">
        <f t="shared" si="269"/>
        <v/>
      </c>
      <c r="AD537" s="82">
        <f t="shared" si="270"/>
        <v>61228.93767638311</v>
      </c>
      <c r="AE537" s="88">
        <f t="shared" si="266"/>
        <v>2.6592963145181774E-2</v>
      </c>
    </row>
    <row r="538" spans="1:31">
      <c r="A538" s="77" t="s">
        <v>910</v>
      </c>
      <c r="B538" s="77">
        <v>537</v>
      </c>
      <c r="C538" s="77" t="s">
        <v>29</v>
      </c>
      <c r="D538" s="77" t="s">
        <v>29</v>
      </c>
      <c r="E538" s="77">
        <v>2020</v>
      </c>
      <c r="F538" s="77">
        <v>37.411403499999999</v>
      </c>
      <c r="G538" s="77">
        <v>-122.0543534</v>
      </c>
      <c r="H538" s="77">
        <v>0</v>
      </c>
      <c r="I538" s="77" t="s">
        <v>881</v>
      </c>
      <c r="J538" s="77">
        <v>43.074761000000002</v>
      </c>
      <c r="K538" s="77">
        <v>-89.383761300000003</v>
      </c>
      <c r="L538" s="77">
        <v>5649.0489865285799</v>
      </c>
      <c r="M538" s="77">
        <v>0.96444853613035197</v>
      </c>
      <c r="N538" s="77">
        <v>0</v>
      </c>
      <c r="O538" s="77">
        <v>677.88587838343005</v>
      </c>
      <c r="P538" s="87" cm="1">
        <f t="array" ref="P538">IF($X538="Non-local",VLOOKUP($E538,$AI$64:$AW$68,COLUMN($AW:$AW)-COLUMN($AH:$AH),FALSE),IF($X538="Unknown",VLOOKUP($E538,$AI$71:$AW$75,COLUMN($AW:$AW)-COLUMN($AH:$AH),FALSE),0))</f>
        <v>224</v>
      </c>
      <c r="Q538" s="87" cm="1">
        <f t="array" ref="Q538">IF($X538="Non-local",VLOOKUP($E538,$AI$40:$AW$44,COLUMN($AW:$AW)-COLUMN($AH:$AH),FALSE),IF($X538="Unknown",VLOOKUP($E538,$AI$47:$AW$51,COLUMN($AW:$AW)-COLUMN($AH:$AH),FALSE),0))</f>
        <v>470.18520000000001</v>
      </c>
      <c r="R538" s="87" cm="1">
        <f t="array" ref="R538">IF($X538="Non-local",VLOOKUP($E538,$AI$88:$AW$92,COLUMN($AW:$AW)-COLUMN($AH:$AH),FALSE),IF($X538="Unknown",VLOOKUP($E538,$AI$95:$AW$99,COLUMN($AW:$AW)-COLUMN($AH:$AH),FALSE),0))</f>
        <v>0.13052013767768686</v>
      </c>
      <c r="S538" s="87" cm="1">
        <f t="array" ref="S538">VLOOKUP($E538,$AI$111:$AW$115,COLUMN($AW:$AW)-COLUMN($AH:$AH),FALSE)</f>
        <v>410.28773999999999</v>
      </c>
      <c r="T538" s="104">
        <f t="shared" si="262"/>
        <v>1.0949686738080389</v>
      </c>
      <c r="U538" s="104">
        <f t="shared" si="263"/>
        <v>1782.3588183834302</v>
      </c>
      <c r="V538" s="87" cm="1">
        <f t="array" ref="V538">VLOOKUP($E538,$AI$118:$AW$122,COLUMN($AW:$AW)-COLUMN($AH:$AH),FALSE)</f>
        <v>161.75600000000003</v>
      </c>
      <c r="W538" s="87" t="str">
        <f t="shared" si="267"/>
        <v>Domestic</v>
      </c>
      <c r="X538" s="87" t="str">
        <f t="shared" si="268"/>
        <v>Non-local</v>
      </c>
      <c r="Y538" s="104"/>
      <c r="Z538" s="87" t="str">
        <f t="shared" si="264"/>
        <v>USA</v>
      </c>
      <c r="AA538" s="87" t="str">
        <f t="shared" si="265"/>
        <v>USA</v>
      </c>
      <c r="AB538" s="82" cm="1">
        <f t="array" ref="AB538">VLOOKUP(B538,'GDP per Capita'!$T$2:$V$4235,COLUMN('GDP per Capita'!$V:$V)-COLUMN('GDP per Capita'!$S:$S),FALSE)</f>
        <v>63809.64</v>
      </c>
      <c r="AC538" s="82">
        <f t="shared" si="269"/>
        <v>63809.64</v>
      </c>
      <c r="AD538" s="82">
        <f t="shared" si="270"/>
        <v>63809.64</v>
      </c>
      <c r="AE538" s="88">
        <f t="shared" si="266"/>
        <v>2.7932438082763515E-2</v>
      </c>
    </row>
    <row r="539" spans="1:31">
      <c r="A539" s="77" t="s">
        <v>882</v>
      </c>
      <c r="B539" s="77">
        <v>538</v>
      </c>
      <c r="C539" s="77" t="s">
        <v>29</v>
      </c>
      <c r="D539" s="77" t="s">
        <v>29</v>
      </c>
      <c r="E539" s="77">
        <v>2020</v>
      </c>
      <c r="F539" s="77">
        <v>39.004607</v>
      </c>
      <c r="G539" s="77">
        <v>-76.875683800000004</v>
      </c>
      <c r="H539" s="77">
        <v>0</v>
      </c>
      <c r="I539" s="77" t="s">
        <v>881</v>
      </c>
      <c r="J539" s="77">
        <v>43.074761000000002</v>
      </c>
      <c r="K539" s="77">
        <v>-89.383761300000003</v>
      </c>
      <c r="L539" s="77">
        <v>2282.0367426028702</v>
      </c>
      <c r="M539" s="77">
        <v>0.462962730046795</v>
      </c>
      <c r="N539" s="77">
        <v>0</v>
      </c>
      <c r="O539" s="77">
        <v>438.15105457975199</v>
      </c>
      <c r="P539" s="87" cm="1">
        <f t="array" ref="P539">IF($X539="Non-local",VLOOKUP($E539,$AI$64:$AW$68,COLUMN($AW:$AW)-COLUMN($AH:$AH),FALSE),IF($X539="Unknown",VLOOKUP($E539,$AI$71:$AW$75,COLUMN($AW:$AW)-COLUMN($AH:$AH),FALSE),0))</f>
        <v>224</v>
      </c>
      <c r="Q539" s="87" cm="1">
        <f t="array" ref="Q539">IF($X539="Non-local",VLOOKUP($E539,$AI$40:$AW$44,COLUMN($AW:$AW)-COLUMN($AH:$AH),FALSE),IF($X539="Unknown",VLOOKUP($E539,$AI$47:$AW$51,COLUMN($AW:$AW)-COLUMN($AH:$AH),FALSE),0))</f>
        <v>470.18520000000001</v>
      </c>
      <c r="R539" s="87" cm="1">
        <f t="array" ref="R539">IF($X539="Non-local",VLOOKUP($E539,$AI$88:$AW$92,COLUMN($AW:$AW)-COLUMN($AH:$AH),FALSE),IF($X539="Unknown",VLOOKUP($E539,$AI$95:$AW$99,COLUMN($AW:$AW)-COLUMN($AH:$AH),FALSE),0))</f>
        <v>0.13052013767768686</v>
      </c>
      <c r="S539" s="87" cm="1">
        <f t="array" ref="S539">VLOOKUP($E539,$AI$111:$AW$115,COLUMN($AW:$AW)-COLUMN($AH:$AH),FALSE)</f>
        <v>410.28773999999999</v>
      </c>
      <c r="T539" s="104">
        <f t="shared" si="262"/>
        <v>0.59348286772448189</v>
      </c>
      <c r="U539" s="104">
        <f t="shared" si="263"/>
        <v>1542.623994579752</v>
      </c>
      <c r="V539" s="87" cm="1">
        <f t="array" ref="V539">VLOOKUP($E539,$AI$118:$AW$122,COLUMN($AW:$AW)-COLUMN($AH:$AH),FALSE)</f>
        <v>161.75600000000003</v>
      </c>
      <c r="W539" s="87" t="str">
        <f t="shared" si="267"/>
        <v>Domestic</v>
      </c>
      <c r="X539" s="87" t="str">
        <f t="shared" si="268"/>
        <v>Non-local</v>
      </c>
      <c r="Y539" s="104"/>
      <c r="Z539" s="87" t="str">
        <f t="shared" si="264"/>
        <v>USA</v>
      </c>
      <c r="AA539" s="87" t="str">
        <f t="shared" si="265"/>
        <v>USA</v>
      </c>
      <c r="AB539" s="82" cm="1">
        <f t="array" ref="AB539">VLOOKUP(B539,'GDP per Capita'!$T$2:$V$4235,COLUMN('GDP per Capita'!$V:$V)-COLUMN('GDP per Capita'!$S:$S),FALSE)</f>
        <v>63809.64</v>
      </c>
      <c r="AC539" s="82">
        <f t="shared" si="269"/>
        <v>63809.64</v>
      </c>
      <c r="AD539" s="82">
        <f t="shared" si="270"/>
        <v>63809.64</v>
      </c>
      <c r="AE539" s="88">
        <f t="shared" si="266"/>
        <v>2.4175406640434768E-2</v>
      </c>
    </row>
    <row r="540" spans="1:31">
      <c r="A540" s="77" t="s">
        <v>34</v>
      </c>
      <c r="B540" s="77">
        <v>539</v>
      </c>
      <c r="C540" s="77" t="s">
        <v>34</v>
      </c>
      <c r="D540" s="77" t="s">
        <v>34</v>
      </c>
      <c r="E540" s="77">
        <v>2020</v>
      </c>
      <c r="F540" s="77">
        <v>0</v>
      </c>
      <c r="G540" s="77">
        <v>0</v>
      </c>
      <c r="H540" s="77">
        <v>0</v>
      </c>
      <c r="I540" s="77" t="s">
        <v>881</v>
      </c>
      <c r="J540" s="77">
        <v>43.074761000000002</v>
      </c>
      <c r="K540" s="77">
        <v>-89.383761300000003</v>
      </c>
      <c r="L540" s="77">
        <v>4610.0412007298301</v>
      </c>
      <c r="M540" s="77">
        <v>0.80715542109624605</v>
      </c>
      <c r="N540" s="77">
        <v>1</v>
      </c>
      <c r="O540" s="77">
        <v>553.20494408757997</v>
      </c>
      <c r="P540" s="87" cm="1">
        <f t="array" ref="P540">IF($X540="Non-local",VLOOKUP($E540,$AI$64:$AW$68,COLUMN($AW:$AW)-COLUMN($AH:$AH),FALSE),IF($X540="Unknown",VLOOKUP($E540,$AI$71:$AW$75,COLUMN($AW:$AW)-COLUMN($AH:$AH),FALSE),0))</f>
        <v>214.50706319702601</v>
      </c>
      <c r="Q540" s="87" cm="1">
        <f t="array" ref="Q540">IF($X540="Non-local",VLOOKUP($E540,$AI$40:$AW$44,COLUMN($AW:$AW)-COLUMN($AH:$AH),FALSE),IF($X540="Unknown",VLOOKUP($E540,$AI$47:$AW$51,COLUMN($AW:$AW)-COLUMN($AH:$AH),FALSE),0))</f>
        <v>450.25913576208183</v>
      </c>
      <c r="R540" s="87" cm="1">
        <f t="array" ref="R540">IF($X540="Non-local",VLOOKUP($E540,$AI$88:$AW$92,COLUMN($AW:$AW)-COLUMN($AH:$AH),FALSE),IF($X540="Unknown",VLOOKUP($E540,$AI$95:$AW$99,COLUMN($AW:$AW)-COLUMN($AH:$AH),FALSE),0))</f>
        <v>0.12498880098800048</v>
      </c>
      <c r="S540" s="87" cm="1">
        <f t="array" ref="S540">VLOOKUP($E540,$AI$111:$AW$115,COLUMN($AW:$AW)-COLUMN($AH:$AH),FALSE)</f>
        <v>410.28773999999999</v>
      </c>
      <c r="T540" s="104">
        <f t="shared" si="262"/>
        <v>0.93214422208424652</v>
      </c>
      <c r="U540" s="104">
        <f t="shared" si="263"/>
        <v>1628.2588830466877</v>
      </c>
      <c r="V540" s="87" cm="1">
        <f t="array" ref="V540">VLOOKUP($E540,$AI$118:$AW$122,COLUMN($AW:$AW)-COLUMN($AH:$AH),FALSE)</f>
        <v>161.75600000000003</v>
      </c>
      <c r="W540" s="87" t="str">
        <f t="shared" si="267"/>
        <v>Unknown</v>
      </c>
      <c r="X540" s="87" t="str">
        <f t="shared" si="268"/>
        <v>Unknown</v>
      </c>
      <c r="Y540" s="104"/>
      <c r="Z540" s="87" t="str">
        <f t="shared" si="264"/>
        <v>Unknown</v>
      </c>
      <c r="AA540" s="87" t="str">
        <f t="shared" si="265"/>
        <v>Unknown</v>
      </c>
      <c r="AB540" s="82" t="e" cm="1">
        <f t="array" ref="AB540">VLOOKUP(B540,'GDP per Capita'!$T$2:$V$4235,COLUMN('GDP per Capita'!$V:$V)-COLUMN('GDP per Capita'!$S:$S),FALSE)</f>
        <v>#N/A</v>
      </c>
      <c r="AC540" s="82" t="str">
        <f t="shared" si="269"/>
        <v/>
      </c>
      <c r="AD540" s="82">
        <f t="shared" si="270"/>
        <v>61228.93767638311</v>
      </c>
      <c r="AE540" s="88">
        <f t="shared" si="266"/>
        <v>2.6592963145181774E-2</v>
      </c>
    </row>
    <row r="541" spans="1:31">
      <c r="A541" s="77" t="s">
        <v>34</v>
      </c>
      <c r="B541" s="77">
        <v>540</v>
      </c>
      <c r="C541" s="77" t="s">
        <v>34</v>
      </c>
      <c r="D541" s="77" t="s">
        <v>34</v>
      </c>
      <c r="E541" s="77">
        <v>2020</v>
      </c>
      <c r="F541" s="77">
        <v>0</v>
      </c>
      <c r="G541" s="77">
        <v>0</v>
      </c>
      <c r="H541" s="77">
        <v>0</v>
      </c>
      <c r="I541" s="77" t="s">
        <v>881</v>
      </c>
      <c r="J541" s="77">
        <v>43.074761000000002</v>
      </c>
      <c r="K541" s="77">
        <v>-89.383761300000003</v>
      </c>
      <c r="L541" s="77">
        <v>4610.0412007298301</v>
      </c>
      <c r="M541" s="77">
        <v>0.80715542109624605</v>
      </c>
      <c r="N541" s="77">
        <v>1</v>
      </c>
      <c r="O541" s="77">
        <v>553.20494408757997</v>
      </c>
      <c r="P541" s="87" cm="1">
        <f t="array" ref="P541">IF($X541="Non-local",VLOOKUP($E541,$AI$64:$AW$68,COLUMN($AW:$AW)-COLUMN($AH:$AH),FALSE),IF($X541="Unknown",VLOOKUP($E541,$AI$71:$AW$75,COLUMN($AW:$AW)-COLUMN($AH:$AH),FALSE),0))</f>
        <v>214.50706319702601</v>
      </c>
      <c r="Q541" s="87" cm="1">
        <f t="array" ref="Q541">IF($X541="Non-local",VLOOKUP($E541,$AI$40:$AW$44,COLUMN($AW:$AW)-COLUMN($AH:$AH),FALSE),IF($X541="Unknown",VLOOKUP($E541,$AI$47:$AW$51,COLUMN($AW:$AW)-COLUMN($AH:$AH),FALSE),0))</f>
        <v>450.25913576208183</v>
      </c>
      <c r="R541" s="87" cm="1">
        <f t="array" ref="R541">IF($X541="Non-local",VLOOKUP($E541,$AI$88:$AW$92,COLUMN($AW:$AW)-COLUMN($AH:$AH),FALSE),IF($X541="Unknown",VLOOKUP($E541,$AI$95:$AW$99,COLUMN($AW:$AW)-COLUMN($AH:$AH),FALSE),0))</f>
        <v>0.12498880098800048</v>
      </c>
      <c r="S541" s="87" cm="1">
        <f t="array" ref="S541">VLOOKUP($E541,$AI$111:$AW$115,COLUMN($AW:$AW)-COLUMN($AH:$AH),FALSE)</f>
        <v>410.28773999999999</v>
      </c>
      <c r="T541" s="104">
        <f t="shared" si="262"/>
        <v>0.93214422208424652</v>
      </c>
      <c r="U541" s="104">
        <f t="shared" si="263"/>
        <v>1628.2588830466877</v>
      </c>
      <c r="V541" s="87" cm="1">
        <f t="array" ref="V541">VLOOKUP($E541,$AI$118:$AW$122,COLUMN($AW:$AW)-COLUMN($AH:$AH),FALSE)</f>
        <v>161.75600000000003</v>
      </c>
      <c r="W541" s="87" t="str">
        <f t="shared" si="267"/>
        <v>Unknown</v>
      </c>
      <c r="X541" s="87" t="str">
        <f t="shared" si="268"/>
        <v>Unknown</v>
      </c>
      <c r="Y541" s="104"/>
      <c r="Z541" s="87" t="str">
        <f t="shared" si="264"/>
        <v>Unknown</v>
      </c>
      <c r="AA541" s="87" t="str">
        <f t="shared" si="265"/>
        <v>Unknown</v>
      </c>
      <c r="AB541" s="82" t="e" cm="1">
        <f t="array" ref="AB541">VLOOKUP(B541,'GDP per Capita'!$T$2:$V$4235,COLUMN('GDP per Capita'!$V:$V)-COLUMN('GDP per Capita'!$S:$S),FALSE)</f>
        <v>#N/A</v>
      </c>
      <c r="AC541" s="82" t="str">
        <f t="shared" si="269"/>
        <v/>
      </c>
      <c r="AD541" s="82">
        <f t="shared" si="270"/>
        <v>61228.93767638311</v>
      </c>
      <c r="AE541" s="88">
        <f t="shared" si="266"/>
        <v>2.6592963145181774E-2</v>
      </c>
    </row>
    <row r="542" spans="1:31">
      <c r="A542" s="77" t="s">
        <v>1140</v>
      </c>
      <c r="B542" s="77">
        <v>541</v>
      </c>
      <c r="C542" s="77" t="s">
        <v>29</v>
      </c>
      <c r="D542" s="77" t="s">
        <v>29</v>
      </c>
      <c r="E542" s="77">
        <v>2020</v>
      </c>
      <c r="F542" s="77">
        <v>47.565366299999901</v>
      </c>
      <c r="G542" s="77">
        <v>-122.624683599999</v>
      </c>
      <c r="H542" s="77">
        <v>0</v>
      </c>
      <c r="I542" s="77" t="s">
        <v>881</v>
      </c>
      <c r="J542" s="77">
        <v>43.074761000000002</v>
      </c>
      <c r="K542" s="77">
        <v>-89.383761300000003</v>
      </c>
      <c r="L542" s="77">
        <v>5250.9808021852796</v>
      </c>
      <c r="M542" s="77">
        <v>0.91050498649608402</v>
      </c>
      <c r="N542" s="77">
        <v>0</v>
      </c>
      <c r="O542" s="77">
        <v>630.11769626223304</v>
      </c>
      <c r="P542" s="87" cm="1">
        <f t="array" ref="P542">IF($X542="Non-local",VLOOKUP($E542,$AI$64:$AW$68,COLUMN($AW:$AW)-COLUMN($AH:$AH),FALSE),IF($X542="Unknown",VLOOKUP($E542,$AI$71:$AW$75,COLUMN($AW:$AW)-COLUMN($AH:$AH),FALSE),0))</f>
        <v>224</v>
      </c>
      <c r="Q542" s="87" cm="1">
        <f t="array" ref="Q542">IF($X542="Non-local",VLOOKUP($E542,$AI$40:$AW$44,COLUMN($AW:$AW)-COLUMN($AH:$AH),FALSE),IF($X542="Unknown",VLOOKUP($E542,$AI$47:$AW$51,COLUMN($AW:$AW)-COLUMN($AH:$AH),FALSE),0))</f>
        <v>470.18520000000001</v>
      </c>
      <c r="R542" s="87" cm="1">
        <f t="array" ref="R542">IF($X542="Non-local",VLOOKUP($E542,$AI$88:$AW$92,COLUMN($AW:$AW)-COLUMN($AH:$AH),FALSE),IF($X542="Unknown",VLOOKUP($E542,$AI$95:$AW$99,COLUMN($AW:$AW)-COLUMN($AH:$AH),FALSE),0))</f>
        <v>0.13052013767768686</v>
      </c>
      <c r="S542" s="87" cm="1">
        <f t="array" ref="S542">VLOOKUP($E542,$AI$111:$AW$115,COLUMN($AW:$AW)-COLUMN($AH:$AH),FALSE)</f>
        <v>410.28773999999999</v>
      </c>
      <c r="T542" s="104">
        <f t="shared" si="262"/>
        <v>1.0410251241737709</v>
      </c>
      <c r="U542" s="104">
        <f t="shared" si="263"/>
        <v>1734.5906362622329</v>
      </c>
      <c r="V542" s="87" cm="1">
        <f t="array" ref="V542">VLOOKUP($E542,$AI$118:$AW$122,COLUMN($AW:$AW)-COLUMN($AH:$AH),FALSE)</f>
        <v>161.75600000000003</v>
      </c>
      <c r="W542" s="87" t="str">
        <f t="shared" si="267"/>
        <v>Domestic</v>
      </c>
      <c r="X542" s="87" t="str">
        <f t="shared" si="268"/>
        <v>Non-local</v>
      </c>
      <c r="Y542" s="104"/>
      <c r="Z542" s="87" t="str">
        <f t="shared" si="264"/>
        <v>USA</v>
      </c>
      <c r="AA542" s="87" t="str">
        <f t="shared" si="265"/>
        <v>USA</v>
      </c>
      <c r="AB542" s="82" cm="1">
        <f t="array" ref="AB542">VLOOKUP(B542,'GDP per Capita'!$T$2:$V$4235,COLUMN('GDP per Capita'!$V:$V)-COLUMN('GDP per Capita'!$S:$S),FALSE)</f>
        <v>63809.64</v>
      </c>
      <c r="AC542" s="82">
        <f t="shared" si="269"/>
        <v>63809.64</v>
      </c>
      <c r="AD542" s="82">
        <f t="shared" si="270"/>
        <v>63809.64</v>
      </c>
      <c r="AE542" s="88">
        <f t="shared" si="266"/>
        <v>2.7183833606681262E-2</v>
      </c>
    </row>
    <row r="543" spans="1:31">
      <c r="A543" s="77" t="s">
        <v>1140</v>
      </c>
      <c r="B543" s="77">
        <v>542</v>
      </c>
      <c r="C543" s="77" t="s">
        <v>29</v>
      </c>
      <c r="D543" s="77" t="s">
        <v>29</v>
      </c>
      <c r="E543" s="77">
        <v>2020</v>
      </c>
      <c r="F543" s="77">
        <v>47.565366299999901</v>
      </c>
      <c r="G543" s="77">
        <v>-122.624683599999</v>
      </c>
      <c r="H543" s="77">
        <v>0</v>
      </c>
      <c r="I543" s="77" t="s">
        <v>881</v>
      </c>
      <c r="J543" s="77">
        <v>43.074761000000002</v>
      </c>
      <c r="K543" s="77">
        <v>-89.383761300000003</v>
      </c>
      <c r="L543" s="77">
        <v>5250.9808021852796</v>
      </c>
      <c r="M543" s="77">
        <v>0.91050498649608402</v>
      </c>
      <c r="N543" s="77">
        <v>0</v>
      </c>
      <c r="O543" s="77">
        <v>630.11769626223304</v>
      </c>
      <c r="P543" s="87" cm="1">
        <f t="array" ref="P543">IF($X543="Non-local",VLOOKUP($E543,$AI$64:$AW$68,COLUMN($AW:$AW)-COLUMN($AH:$AH),FALSE),IF($X543="Unknown",VLOOKUP($E543,$AI$71:$AW$75,COLUMN($AW:$AW)-COLUMN($AH:$AH),FALSE),0))</f>
        <v>224</v>
      </c>
      <c r="Q543" s="87" cm="1">
        <f t="array" ref="Q543">IF($X543="Non-local",VLOOKUP($E543,$AI$40:$AW$44,COLUMN($AW:$AW)-COLUMN($AH:$AH),FALSE),IF($X543="Unknown",VLOOKUP($E543,$AI$47:$AW$51,COLUMN($AW:$AW)-COLUMN($AH:$AH),FALSE),0))</f>
        <v>470.18520000000001</v>
      </c>
      <c r="R543" s="87" cm="1">
        <f t="array" ref="R543">IF($X543="Non-local",VLOOKUP($E543,$AI$88:$AW$92,COLUMN($AW:$AW)-COLUMN($AH:$AH),FALSE),IF($X543="Unknown",VLOOKUP($E543,$AI$95:$AW$99,COLUMN($AW:$AW)-COLUMN($AH:$AH),FALSE),0))</f>
        <v>0.13052013767768686</v>
      </c>
      <c r="S543" s="87" cm="1">
        <f t="array" ref="S543">VLOOKUP($E543,$AI$111:$AW$115,COLUMN($AW:$AW)-COLUMN($AH:$AH),FALSE)</f>
        <v>410.28773999999999</v>
      </c>
      <c r="T543" s="104">
        <f t="shared" si="262"/>
        <v>1.0410251241737709</v>
      </c>
      <c r="U543" s="104">
        <f t="shared" si="263"/>
        <v>1734.5906362622329</v>
      </c>
      <c r="V543" s="87" cm="1">
        <f t="array" ref="V543">VLOOKUP($E543,$AI$118:$AW$122,COLUMN($AW:$AW)-COLUMN($AH:$AH),FALSE)</f>
        <v>161.75600000000003</v>
      </c>
      <c r="W543" s="87" t="str">
        <f t="shared" si="267"/>
        <v>Domestic</v>
      </c>
      <c r="X543" s="87" t="str">
        <f t="shared" si="268"/>
        <v>Non-local</v>
      </c>
      <c r="Y543" s="104"/>
      <c r="Z543" s="87" t="str">
        <f t="shared" si="264"/>
        <v>USA</v>
      </c>
      <c r="AA543" s="87" t="str">
        <f t="shared" si="265"/>
        <v>USA</v>
      </c>
      <c r="AB543" s="82" cm="1">
        <f t="array" ref="AB543">VLOOKUP(B543,'GDP per Capita'!$T$2:$V$4235,COLUMN('GDP per Capita'!$V:$V)-COLUMN('GDP per Capita'!$S:$S),FALSE)</f>
        <v>63809.64</v>
      </c>
      <c r="AC543" s="82">
        <f t="shared" si="269"/>
        <v>63809.64</v>
      </c>
      <c r="AD543" s="82">
        <f t="shared" si="270"/>
        <v>63809.64</v>
      </c>
      <c r="AE543" s="88">
        <f t="shared" si="266"/>
        <v>2.7183833606681262E-2</v>
      </c>
    </row>
    <row r="544" spans="1:31">
      <c r="A544" s="77" t="s">
        <v>911</v>
      </c>
      <c r="B544" s="77">
        <v>543</v>
      </c>
      <c r="C544" s="77" t="s">
        <v>29</v>
      </c>
      <c r="D544" s="77" t="s">
        <v>29</v>
      </c>
      <c r="E544" s="77">
        <v>2020</v>
      </c>
      <c r="F544" s="77">
        <v>42.3750997</v>
      </c>
      <c r="G544" s="77">
        <v>-71.105615700000001</v>
      </c>
      <c r="H544" s="77">
        <v>0</v>
      </c>
      <c r="I544" s="77" t="s">
        <v>881</v>
      </c>
      <c r="J544" s="77">
        <v>43.074761000000002</v>
      </c>
      <c r="K544" s="77">
        <v>-89.383761300000003</v>
      </c>
      <c r="L544" s="77">
        <v>2984.2751494265199</v>
      </c>
      <c r="M544" s="77">
        <v>0.56042166301739005</v>
      </c>
      <c r="N544" s="77">
        <v>0</v>
      </c>
      <c r="O544" s="77">
        <v>572.98082868989297</v>
      </c>
      <c r="P544" s="87" cm="1">
        <f t="array" ref="P544">IF($X544="Non-local",VLOOKUP($E544,$AI$64:$AW$68,COLUMN($AW:$AW)-COLUMN($AH:$AH),FALSE),IF($X544="Unknown",VLOOKUP($E544,$AI$71:$AW$75,COLUMN($AW:$AW)-COLUMN($AH:$AH),FALSE),0))</f>
        <v>224</v>
      </c>
      <c r="Q544" s="87" cm="1">
        <f t="array" ref="Q544">IF($X544="Non-local",VLOOKUP($E544,$AI$40:$AW$44,COLUMN($AW:$AW)-COLUMN($AH:$AH),FALSE),IF($X544="Unknown",VLOOKUP($E544,$AI$47:$AW$51,COLUMN($AW:$AW)-COLUMN($AH:$AH),FALSE),0))</f>
        <v>470.18520000000001</v>
      </c>
      <c r="R544" s="87" cm="1">
        <f t="array" ref="R544">IF($X544="Non-local",VLOOKUP($E544,$AI$88:$AW$92,COLUMN($AW:$AW)-COLUMN($AH:$AH),FALSE),IF($X544="Unknown",VLOOKUP($E544,$AI$95:$AW$99,COLUMN($AW:$AW)-COLUMN($AH:$AH),FALSE),0))</f>
        <v>0.13052013767768686</v>
      </c>
      <c r="S544" s="87" cm="1">
        <f t="array" ref="S544">VLOOKUP($E544,$AI$111:$AW$115,COLUMN($AW:$AW)-COLUMN($AH:$AH),FALSE)</f>
        <v>410.28773999999999</v>
      </c>
      <c r="T544" s="104">
        <f t="shared" si="262"/>
        <v>0.69094180069507694</v>
      </c>
      <c r="U544" s="104">
        <f t="shared" si="263"/>
        <v>1677.453768689893</v>
      </c>
      <c r="V544" s="87" cm="1">
        <f t="array" ref="V544">VLOOKUP($E544,$AI$118:$AW$122,COLUMN($AW:$AW)-COLUMN($AH:$AH),FALSE)</f>
        <v>161.75600000000003</v>
      </c>
      <c r="W544" s="87" t="str">
        <f t="shared" si="267"/>
        <v>Domestic</v>
      </c>
      <c r="X544" s="87" t="str">
        <f t="shared" si="268"/>
        <v>Non-local</v>
      </c>
      <c r="Y544" s="104"/>
      <c r="Z544" s="87" t="str">
        <f t="shared" si="264"/>
        <v>USA</v>
      </c>
      <c r="AA544" s="87" t="str">
        <f t="shared" si="265"/>
        <v>USA</v>
      </c>
      <c r="AB544" s="82" cm="1">
        <f t="array" ref="AB544">VLOOKUP(B544,'GDP per Capita'!$T$2:$V$4235,COLUMN('GDP per Capita'!$V:$V)-COLUMN('GDP per Capita'!$S:$S),FALSE)</f>
        <v>63809.64</v>
      </c>
      <c r="AC544" s="82">
        <f t="shared" si="269"/>
        <v>63809.64</v>
      </c>
      <c r="AD544" s="82">
        <f t="shared" si="270"/>
        <v>63809.64</v>
      </c>
      <c r="AE544" s="88">
        <f t="shared" si="266"/>
        <v>2.6288406715504004E-2</v>
      </c>
    </row>
    <row r="545" spans="1:31">
      <c r="A545" s="77" t="s">
        <v>884</v>
      </c>
      <c r="B545" s="77">
        <v>544</v>
      </c>
      <c r="C545" s="77" t="s">
        <v>29</v>
      </c>
      <c r="D545" s="77" t="s">
        <v>29</v>
      </c>
      <c r="E545" s="77">
        <v>2020</v>
      </c>
      <c r="F545" s="77">
        <v>38.894985499999997</v>
      </c>
      <c r="G545" s="77">
        <v>-77.036570799999893</v>
      </c>
      <c r="H545" s="77">
        <v>0</v>
      </c>
      <c r="I545" s="77" t="s">
        <v>881</v>
      </c>
      <c r="J545" s="77">
        <v>43.074761000000002</v>
      </c>
      <c r="K545" s="77">
        <v>-89.383761300000003</v>
      </c>
      <c r="L545" s="77">
        <v>2268.7601181753998</v>
      </c>
      <c r="M545" s="77">
        <v>0.461209621156489</v>
      </c>
      <c r="N545" s="77">
        <v>0</v>
      </c>
      <c r="O545" s="77">
        <v>435.601942689677</v>
      </c>
      <c r="P545" s="87" cm="1">
        <f t="array" ref="P545">IF($X545="Non-local",VLOOKUP($E545,$AI$64:$AW$68,COLUMN($AW:$AW)-COLUMN($AH:$AH),FALSE),IF($X545="Unknown",VLOOKUP($E545,$AI$71:$AW$75,COLUMN($AW:$AW)-COLUMN($AH:$AH),FALSE),0))</f>
        <v>224</v>
      </c>
      <c r="Q545" s="87" cm="1">
        <f t="array" ref="Q545">IF($X545="Non-local",VLOOKUP($E545,$AI$40:$AW$44,COLUMN($AW:$AW)-COLUMN($AH:$AH),FALSE),IF($X545="Unknown",VLOOKUP($E545,$AI$47:$AW$51,COLUMN($AW:$AW)-COLUMN($AH:$AH),FALSE),0))</f>
        <v>470.18520000000001</v>
      </c>
      <c r="R545" s="87" cm="1">
        <f t="array" ref="R545">IF($X545="Non-local",VLOOKUP($E545,$AI$88:$AW$92,COLUMN($AW:$AW)-COLUMN($AH:$AH),FALSE),IF($X545="Unknown",VLOOKUP($E545,$AI$95:$AW$99,COLUMN($AW:$AW)-COLUMN($AH:$AH),FALSE),0))</f>
        <v>0.13052013767768686</v>
      </c>
      <c r="S545" s="87" cm="1">
        <f t="array" ref="S545">VLOOKUP($E545,$AI$111:$AW$115,COLUMN($AW:$AW)-COLUMN($AH:$AH),FALSE)</f>
        <v>410.28773999999999</v>
      </c>
      <c r="T545" s="104">
        <f t="shared" si="262"/>
        <v>0.59172975883417589</v>
      </c>
      <c r="U545" s="104">
        <f t="shared" si="263"/>
        <v>1540.074882689677</v>
      </c>
      <c r="V545" s="87" cm="1">
        <f t="array" ref="V545">VLOOKUP($E545,$AI$118:$AW$122,COLUMN($AW:$AW)-COLUMN($AH:$AH),FALSE)</f>
        <v>161.75600000000003</v>
      </c>
      <c r="W545" s="87" t="str">
        <f t="shared" si="267"/>
        <v>Domestic</v>
      </c>
      <c r="X545" s="87" t="str">
        <f t="shared" si="268"/>
        <v>Non-local</v>
      </c>
      <c r="Y545" s="104"/>
      <c r="Z545" s="87" t="str">
        <f t="shared" si="264"/>
        <v>USA</v>
      </c>
      <c r="AA545" s="87" t="str">
        <f t="shared" si="265"/>
        <v>USA</v>
      </c>
      <c r="AB545" s="82" cm="1">
        <f t="array" ref="AB545">VLOOKUP(B545,'GDP per Capita'!$T$2:$V$4235,COLUMN('GDP per Capita'!$V:$V)-COLUMN('GDP per Capita'!$S:$S),FALSE)</f>
        <v>63809.64</v>
      </c>
      <c r="AC545" s="82">
        <f t="shared" si="269"/>
        <v>63809.64</v>
      </c>
      <c r="AD545" s="82">
        <f t="shared" si="270"/>
        <v>63809.64</v>
      </c>
      <c r="AE545" s="88">
        <f t="shared" si="266"/>
        <v>2.4135457944750621E-2</v>
      </c>
    </row>
    <row r="546" spans="1:31">
      <c r="A546" s="77" t="s">
        <v>886</v>
      </c>
      <c r="B546" s="77">
        <v>545</v>
      </c>
      <c r="C546" s="77" t="s">
        <v>29</v>
      </c>
      <c r="D546" s="77" t="s">
        <v>29</v>
      </c>
      <c r="E546" s="77">
        <v>2020</v>
      </c>
      <c r="F546" s="77">
        <v>39.284749400000003</v>
      </c>
      <c r="G546" s="77">
        <v>-76.620474639699793</v>
      </c>
      <c r="H546" s="77">
        <v>0</v>
      </c>
      <c r="I546" s="77" t="s">
        <v>881</v>
      </c>
      <c r="J546" s="77">
        <v>43.074761000000002</v>
      </c>
      <c r="K546" s="77">
        <v>-89.383761300000003</v>
      </c>
      <c r="L546" s="77">
        <v>2293.6142511822</v>
      </c>
      <c r="M546" s="77">
        <v>0.46449147956658998</v>
      </c>
      <c r="N546" s="77">
        <v>0</v>
      </c>
      <c r="O546" s="77">
        <v>440.37393622698198</v>
      </c>
      <c r="P546" s="87" cm="1">
        <f t="array" ref="P546">IF($X546="Non-local",VLOOKUP($E546,$AI$64:$AW$68,COLUMN($AW:$AW)-COLUMN($AH:$AH),FALSE),IF($X546="Unknown",VLOOKUP($E546,$AI$71:$AW$75,COLUMN($AW:$AW)-COLUMN($AH:$AH),FALSE),0))</f>
        <v>224</v>
      </c>
      <c r="Q546" s="87" cm="1">
        <f t="array" ref="Q546">IF($X546="Non-local",VLOOKUP($E546,$AI$40:$AW$44,COLUMN($AW:$AW)-COLUMN($AH:$AH),FALSE),IF($X546="Unknown",VLOOKUP($E546,$AI$47:$AW$51,COLUMN($AW:$AW)-COLUMN($AH:$AH),FALSE),0))</f>
        <v>470.18520000000001</v>
      </c>
      <c r="R546" s="87" cm="1">
        <f t="array" ref="R546">IF($X546="Non-local",VLOOKUP($E546,$AI$88:$AW$92,COLUMN($AW:$AW)-COLUMN($AH:$AH),FALSE),IF($X546="Unknown",VLOOKUP($E546,$AI$95:$AW$99,COLUMN($AW:$AW)-COLUMN($AH:$AH),FALSE),0))</f>
        <v>0.13052013767768686</v>
      </c>
      <c r="S546" s="87" cm="1">
        <f t="array" ref="S546">VLOOKUP($E546,$AI$111:$AW$115,COLUMN($AW:$AW)-COLUMN($AH:$AH),FALSE)</f>
        <v>410.28773999999999</v>
      </c>
      <c r="T546" s="104">
        <f t="shared" si="262"/>
        <v>0.59501161724427687</v>
      </c>
      <c r="U546" s="104">
        <f t="shared" si="263"/>
        <v>1544.846876226982</v>
      </c>
      <c r="V546" s="87" cm="1">
        <f t="array" ref="V546">VLOOKUP($E546,$AI$118:$AW$122,COLUMN($AW:$AW)-COLUMN($AH:$AH),FALSE)</f>
        <v>161.75600000000003</v>
      </c>
      <c r="W546" s="87" t="str">
        <f t="shared" si="267"/>
        <v>Domestic</v>
      </c>
      <c r="X546" s="87" t="str">
        <f t="shared" si="268"/>
        <v>Non-local</v>
      </c>
      <c r="Y546" s="104"/>
      <c r="Z546" s="87" t="str">
        <f t="shared" si="264"/>
        <v>USA</v>
      </c>
      <c r="AA546" s="87" t="str">
        <f t="shared" si="265"/>
        <v>USA</v>
      </c>
      <c r="AB546" s="82" cm="1">
        <f t="array" ref="AB546">VLOOKUP(B546,'GDP per Capita'!$T$2:$V$4235,COLUMN('GDP per Capita'!$V:$V)-COLUMN('GDP per Capita'!$S:$S),FALSE)</f>
        <v>63809.64</v>
      </c>
      <c r="AC546" s="82">
        <f t="shared" si="269"/>
        <v>63809.64</v>
      </c>
      <c r="AD546" s="82">
        <f t="shared" si="270"/>
        <v>63809.64</v>
      </c>
      <c r="AE546" s="88">
        <f t="shared" si="266"/>
        <v>2.4210242781921069E-2</v>
      </c>
    </row>
    <row r="547" spans="1:31">
      <c r="A547" s="77" t="s">
        <v>886</v>
      </c>
      <c r="B547" s="77">
        <v>546</v>
      </c>
      <c r="C547" s="77" t="s">
        <v>29</v>
      </c>
      <c r="D547" s="77" t="s">
        <v>29</v>
      </c>
      <c r="E547" s="77">
        <v>2020</v>
      </c>
      <c r="F547" s="77">
        <v>39.284749400000003</v>
      </c>
      <c r="G547" s="77">
        <v>-76.620474639699793</v>
      </c>
      <c r="H547" s="77">
        <v>0</v>
      </c>
      <c r="I547" s="77" t="s">
        <v>881</v>
      </c>
      <c r="J547" s="77">
        <v>43.074761000000002</v>
      </c>
      <c r="K547" s="77">
        <v>-89.383761300000003</v>
      </c>
      <c r="L547" s="77">
        <v>2293.6142511822</v>
      </c>
      <c r="M547" s="77">
        <v>0.46449147956658998</v>
      </c>
      <c r="N547" s="77">
        <v>0</v>
      </c>
      <c r="O547" s="77">
        <v>440.37393622698198</v>
      </c>
      <c r="P547" s="87" cm="1">
        <f t="array" ref="P547">IF($X547="Non-local",VLOOKUP($E547,$AI$64:$AW$68,COLUMN($AW:$AW)-COLUMN($AH:$AH),FALSE),IF($X547="Unknown",VLOOKUP($E547,$AI$71:$AW$75,COLUMN($AW:$AW)-COLUMN($AH:$AH),FALSE),0))</f>
        <v>224</v>
      </c>
      <c r="Q547" s="87" cm="1">
        <f t="array" ref="Q547">IF($X547="Non-local",VLOOKUP($E547,$AI$40:$AW$44,COLUMN($AW:$AW)-COLUMN($AH:$AH),FALSE),IF($X547="Unknown",VLOOKUP($E547,$AI$47:$AW$51,COLUMN($AW:$AW)-COLUMN($AH:$AH),FALSE),0))</f>
        <v>470.18520000000001</v>
      </c>
      <c r="R547" s="87" cm="1">
        <f t="array" ref="R547">IF($X547="Non-local",VLOOKUP($E547,$AI$88:$AW$92,COLUMN($AW:$AW)-COLUMN($AH:$AH),FALSE),IF($X547="Unknown",VLOOKUP($E547,$AI$95:$AW$99,COLUMN($AW:$AW)-COLUMN($AH:$AH),FALSE),0))</f>
        <v>0.13052013767768686</v>
      </c>
      <c r="S547" s="87" cm="1">
        <f t="array" ref="S547">VLOOKUP($E547,$AI$111:$AW$115,COLUMN($AW:$AW)-COLUMN($AH:$AH),FALSE)</f>
        <v>410.28773999999999</v>
      </c>
      <c r="T547" s="104">
        <f t="shared" si="262"/>
        <v>0.59501161724427687</v>
      </c>
      <c r="U547" s="104">
        <f t="shared" si="263"/>
        <v>1544.846876226982</v>
      </c>
      <c r="V547" s="87" cm="1">
        <f t="array" ref="V547">VLOOKUP($E547,$AI$118:$AW$122,COLUMN($AW:$AW)-COLUMN($AH:$AH),FALSE)</f>
        <v>161.75600000000003</v>
      </c>
      <c r="W547" s="87" t="str">
        <f t="shared" si="267"/>
        <v>Domestic</v>
      </c>
      <c r="X547" s="87" t="str">
        <f t="shared" si="268"/>
        <v>Non-local</v>
      </c>
      <c r="Y547" s="104"/>
      <c r="Z547" s="87" t="str">
        <f t="shared" si="264"/>
        <v>USA</v>
      </c>
      <c r="AA547" s="87" t="str">
        <f t="shared" si="265"/>
        <v>USA</v>
      </c>
      <c r="AB547" s="82" cm="1">
        <f t="array" ref="AB547">VLOOKUP(B547,'GDP per Capita'!$T$2:$V$4235,COLUMN('GDP per Capita'!$V:$V)-COLUMN('GDP per Capita'!$S:$S),FALSE)</f>
        <v>63809.64</v>
      </c>
      <c r="AC547" s="82">
        <f t="shared" si="269"/>
        <v>63809.64</v>
      </c>
      <c r="AD547" s="82">
        <f t="shared" si="270"/>
        <v>63809.64</v>
      </c>
      <c r="AE547" s="88">
        <f t="shared" si="266"/>
        <v>2.4210242781921069E-2</v>
      </c>
    </row>
    <row r="548" spans="1:31">
      <c r="A548" s="77" t="s">
        <v>1141</v>
      </c>
      <c r="B548" s="77">
        <v>547</v>
      </c>
      <c r="C548" s="77" t="s">
        <v>29</v>
      </c>
      <c r="D548" s="77" t="s">
        <v>29</v>
      </c>
      <c r="E548" s="77">
        <v>2020</v>
      </c>
      <c r="F548" s="77">
        <v>39.032078399999897</v>
      </c>
      <c r="G548" s="77">
        <v>-76.502543099999997</v>
      </c>
      <c r="H548" s="77">
        <v>0</v>
      </c>
      <c r="I548" s="77" t="s">
        <v>881</v>
      </c>
      <c r="J548" s="77">
        <v>43.074761000000002</v>
      </c>
      <c r="K548" s="77">
        <v>-89.383761300000003</v>
      </c>
      <c r="L548" s="77">
        <v>2336.6752757485901</v>
      </c>
      <c r="M548" s="77">
        <v>0.47017746288300999</v>
      </c>
      <c r="N548" s="77">
        <v>0</v>
      </c>
      <c r="O548" s="77">
        <v>448.641652943731</v>
      </c>
      <c r="P548" s="87" cm="1">
        <f t="array" ref="P548">IF($X548="Non-local",VLOOKUP($E548,$AI$64:$AW$68,COLUMN($AW:$AW)-COLUMN($AH:$AH),FALSE),IF($X548="Unknown",VLOOKUP($E548,$AI$71:$AW$75,COLUMN($AW:$AW)-COLUMN($AH:$AH),FALSE),0))</f>
        <v>224</v>
      </c>
      <c r="Q548" s="87" cm="1">
        <f t="array" ref="Q548">IF($X548="Non-local",VLOOKUP($E548,$AI$40:$AW$44,COLUMN($AW:$AW)-COLUMN($AH:$AH),FALSE),IF($X548="Unknown",VLOOKUP($E548,$AI$47:$AW$51,COLUMN($AW:$AW)-COLUMN($AH:$AH),FALSE),0))</f>
        <v>470.18520000000001</v>
      </c>
      <c r="R548" s="87" cm="1">
        <f t="array" ref="R548">IF($X548="Non-local",VLOOKUP($E548,$AI$88:$AW$92,COLUMN($AW:$AW)-COLUMN($AH:$AH),FALSE),IF($X548="Unknown",VLOOKUP($E548,$AI$95:$AW$99,COLUMN($AW:$AW)-COLUMN($AH:$AH),FALSE),0))</f>
        <v>0.13052013767768686</v>
      </c>
      <c r="S548" s="87" cm="1">
        <f t="array" ref="S548">VLOOKUP($E548,$AI$111:$AW$115,COLUMN($AW:$AW)-COLUMN($AH:$AH),FALSE)</f>
        <v>410.28773999999999</v>
      </c>
      <c r="T548" s="104">
        <f t="shared" si="262"/>
        <v>0.60069760056069688</v>
      </c>
      <c r="U548" s="104">
        <f t="shared" si="263"/>
        <v>1553.1145929437309</v>
      </c>
      <c r="V548" s="87" cm="1">
        <f t="array" ref="V548">VLOOKUP($E548,$AI$118:$AW$122,COLUMN($AW:$AW)-COLUMN($AH:$AH),FALSE)</f>
        <v>161.75600000000003</v>
      </c>
      <c r="W548" s="87" t="str">
        <f t="shared" si="267"/>
        <v>Domestic</v>
      </c>
      <c r="X548" s="87" t="str">
        <f t="shared" si="268"/>
        <v>Non-local</v>
      </c>
      <c r="Y548" s="104"/>
      <c r="Z548" s="87" t="str">
        <f t="shared" si="264"/>
        <v>USA</v>
      </c>
      <c r="AA548" s="87" t="str">
        <f t="shared" si="265"/>
        <v>USA</v>
      </c>
      <c r="AB548" s="82" cm="1">
        <f t="array" ref="AB548">VLOOKUP(B548,'GDP per Capita'!$T$2:$V$4235,COLUMN('GDP per Capita'!$V:$V)-COLUMN('GDP per Capita'!$S:$S),FALSE)</f>
        <v>63809.64</v>
      </c>
      <c r="AC548" s="82">
        <f t="shared" si="269"/>
        <v>63809.64</v>
      </c>
      <c r="AD548" s="82">
        <f t="shared" si="270"/>
        <v>63809.64</v>
      </c>
      <c r="AE548" s="88">
        <f t="shared" si="266"/>
        <v>2.4339811240805167E-2</v>
      </c>
    </row>
    <row r="549" spans="1:31">
      <c r="A549" s="77" t="s">
        <v>1002</v>
      </c>
      <c r="B549" s="77">
        <v>548</v>
      </c>
      <c r="C549" s="77" t="s">
        <v>29</v>
      </c>
      <c r="D549" s="77" t="s">
        <v>29</v>
      </c>
      <c r="E549" s="77">
        <v>2020</v>
      </c>
      <c r="F549" s="77">
        <v>35.881400899999903</v>
      </c>
      <c r="G549" s="77">
        <v>-106.29899579999901</v>
      </c>
      <c r="H549" s="77">
        <v>0</v>
      </c>
      <c r="I549" s="77" t="s">
        <v>881</v>
      </c>
      <c r="J549" s="77">
        <v>43.074761000000002</v>
      </c>
      <c r="K549" s="77">
        <v>-89.383761300000003</v>
      </c>
      <c r="L549" s="77">
        <v>3306.2851486271202</v>
      </c>
      <c r="M549" s="77">
        <v>0.61168480392896096</v>
      </c>
      <c r="N549" s="77">
        <v>0</v>
      </c>
      <c r="O549" s="77">
        <v>634.80674853640801</v>
      </c>
      <c r="P549" s="87" cm="1">
        <f t="array" ref="P549">IF($X549="Non-local",VLOOKUP($E549,$AI$64:$AW$68,COLUMN($AW:$AW)-COLUMN($AH:$AH),FALSE),IF($X549="Unknown",VLOOKUP($E549,$AI$71:$AW$75,COLUMN($AW:$AW)-COLUMN($AH:$AH),FALSE),0))</f>
        <v>224</v>
      </c>
      <c r="Q549" s="87" cm="1">
        <f t="array" ref="Q549">IF($X549="Non-local",VLOOKUP($E549,$AI$40:$AW$44,COLUMN($AW:$AW)-COLUMN($AH:$AH),FALSE),IF($X549="Unknown",VLOOKUP($E549,$AI$47:$AW$51,COLUMN($AW:$AW)-COLUMN($AH:$AH),FALSE),0))</f>
        <v>470.18520000000001</v>
      </c>
      <c r="R549" s="87" cm="1">
        <f t="array" ref="R549">IF($X549="Non-local",VLOOKUP($E549,$AI$88:$AW$92,COLUMN($AW:$AW)-COLUMN($AH:$AH),FALSE),IF($X549="Unknown",VLOOKUP($E549,$AI$95:$AW$99,COLUMN($AW:$AW)-COLUMN($AH:$AH),FALSE),0))</f>
        <v>0.13052013767768686</v>
      </c>
      <c r="S549" s="87" cm="1">
        <f t="array" ref="S549">VLOOKUP($E549,$AI$111:$AW$115,COLUMN($AW:$AW)-COLUMN($AH:$AH),FALSE)</f>
        <v>410.28773999999999</v>
      </c>
      <c r="T549" s="104">
        <f t="shared" si="262"/>
        <v>0.74220494160664785</v>
      </c>
      <c r="U549" s="104">
        <f t="shared" si="263"/>
        <v>1739.279688536408</v>
      </c>
      <c r="V549" s="87" cm="1">
        <f t="array" ref="V549">VLOOKUP($E549,$AI$118:$AW$122,COLUMN($AW:$AW)-COLUMN($AH:$AH),FALSE)</f>
        <v>161.75600000000003</v>
      </c>
      <c r="W549" s="87" t="str">
        <f t="shared" si="267"/>
        <v>Domestic</v>
      </c>
      <c r="X549" s="87" t="str">
        <f t="shared" si="268"/>
        <v>Non-local</v>
      </c>
      <c r="Y549" s="104"/>
      <c r="Z549" s="87" t="str">
        <f t="shared" si="264"/>
        <v>USA</v>
      </c>
      <c r="AA549" s="87" t="str">
        <f t="shared" si="265"/>
        <v>USA</v>
      </c>
      <c r="AB549" s="82" cm="1">
        <f t="array" ref="AB549">VLOOKUP(B549,'GDP per Capita'!$T$2:$V$4235,COLUMN('GDP per Capita'!$V:$V)-COLUMN('GDP per Capita'!$S:$S),FALSE)</f>
        <v>63809.64</v>
      </c>
      <c r="AC549" s="82">
        <f t="shared" si="269"/>
        <v>63809.64</v>
      </c>
      <c r="AD549" s="82">
        <f t="shared" si="270"/>
        <v>63809.64</v>
      </c>
      <c r="AE549" s="88">
        <f t="shared" si="266"/>
        <v>2.7257318620453084E-2</v>
      </c>
    </row>
    <row r="550" spans="1:31">
      <c r="A550" s="77" t="s">
        <v>1142</v>
      </c>
      <c r="B550" s="77">
        <v>549</v>
      </c>
      <c r="C550" s="77" t="s">
        <v>29</v>
      </c>
      <c r="D550" s="77" t="s">
        <v>29</v>
      </c>
      <c r="E550" s="77">
        <v>2020</v>
      </c>
      <c r="F550" s="77">
        <v>42.041769500000001</v>
      </c>
      <c r="G550" s="77">
        <v>-70.672258999999997</v>
      </c>
      <c r="H550" s="77">
        <v>0</v>
      </c>
      <c r="I550" s="77" t="s">
        <v>881</v>
      </c>
      <c r="J550" s="77">
        <v>43.074761000000002</v>
      </c>
      <c r="K550" s="77">
        <v>-89.383761300000003</v>
      </c>
      <c r="L550" s="77">
        <v>3067.3427851645802</v>
      </c>
      <c r="M550" s="77">
        <v>0.57364581110782897</v>
      </c>
      <c r="N550" s="77">
        <v>0</v>
      </c>
      <c r="O550" s="77">
        <v>588.929814751599</v>
      </c>
      <c r="P550" s="87" cm="1">
        <f t="array" ref="P550">IF($X550="Non-local",VLOOKUP($E550,$AI$64:$AW$68,COLUMN($AW:$AW)-COLUMN($AH:$AH),FALSE),IF($X550="Unknown",VLOOKUP($E550,$AI$71:$AW$75,COLUMN($AW:$AW)-COLUMN($AH:$AH),FALSE),0))</f>
        <v>224</v>
      </c>
      <c r="Q550" s="87" cm="1">
        <f t="array" ref="Q550">IF($X550="Non-local",VLOOKUP($E550,$AI$40:$AW$44,COLUMN($AW:$AW)-COLUMN($AH:$AH),FALSE),IF($X550="Unknown",VLOOKUP($E550,$AI$47:$AW$51,COLUMN($AW:$AW)-COLUMN($AH:$AH),FALSE),0))</f>
        <v>470.18520000000001</v>
      </c>
      <c r="R550" s="87" cm="1">
        <f t="array" ref="R550">IF($X550="Non-local",VLOOKUP($E550,$AI$88:$AW$92,COLUMN($AW:$AW)-COLUMN($AH:$AH),FALSE),IF($X550="Unknown",VLOOKUP($E550,$AI$95:$AW$99,COLUMN($AW:$AW)-COLUMN($AH:$AH),FALSE),0))</f>
        <v>0.13052013767768686</v>
      </c>
      <c r="S550" s="87" cm="1">
        <f t="array" ref="S550">VLOOKUP($E550,$AI$111:$AW$115,COLUMN($AW:$AW)-COLUMN($AH:$AH),FALSE)</f>
        <v>410.28773999999999</v>
      </c>
      <c r="T550" s="104">
        <f t="shared" si="262"/>
        <v>0.70416594878551586</v>
      </c>
      <c r="U550" s="104">
        <f t="shared" si="263"/>
        <v>1693.4027547515991</v>
      </c>
      <c r="V550" s="87" cm="1">
        <f t="array" ref="V550">VLOOKUP($E550,$AI$118:$AW$122,COLUMN($AW:$AW)-COLUMN($AH:$AH),FALSE)</f>
        <v>161.75600000000003</v>
      </c>
      <c r="W550" s="87" t="str">
        <f t="shared" si="267"/>
        <v>Domestic</v>
      </c>
      <c r="X550" s="87" t="str">
        <f t="shared" si="268"/>
        <v>Non-local</v>
      </c>
      <c r="Y550" s="104"/>
      <c r="Z550" s="87" t="str">
        <f t="shared" si="264"/>
        <v>USA</v>
      </c>
      <c r="AA550" s="87" t="str">
        <f t="shared" si="265"/>
        <v>USA</v>
      </c>
      <c r="AB550" s="82" cm="1">
        <f t="array" ref="AB550">VLOOKUP(B550,'GDP per Capita'!$T$2:$V$4235,COLUMN('GDP per Capita'!$V:$V)-COLUMN('GDP per Capita'!$S:$S),FALSE)</f>
        <v>63809.64</v>
      </c>
      <c r="AC550" s="82">
        <f t="shared" si="269"/>
        <v>63809.64</v>
      </c>
      <c r="AD550" s="82">
        <f t="shared" si="270"/>
        <v>63809.64</v>
      </c>
      <c r="AE550" s="88">
        <f t="shared" si="266"/>
        <v>2.6538353056867255E-2</v>
      </c>
    </row>
    <row r="551" spans="1:31">
      <c r="A551" s="77" t="s">
        <v>1143</v>
      </c>
      <c r="B551" s="77">
        <v>550</v>
      </c>
      <c r="C551" s="77" t="s">
        <v>29</v>
      </c>
      <c r="D551" s="77" t="s">
        <v>29</v>
      </c>
      <c r="E551" s="77">
        <v>2020</v>
      </c>
      <c r="F551" s="77">
        <v>38.984826499999997</v>
      </c>
      <c r="G551" s="77">
        <v>-77.094645900000003</v>
      </c>
      <c r="H551" s="77">
        <v>0</v>
      </c>
      <c r="I551" s="77" t="s">
        <v>881</v>
      </c>
      <c r="J551" s="77">
        <v>43.074761000000002</v>
      </c>
      <c r="K551" s="77">
        <v>-89.383761300000003</v>
      </c>
      <c r="L551" s="77">
        <v>2250.5225929725698</v>
      </c>
      <c r="M551" s="77">
        <v>0.458801451237629</v>
      </c>
      <c r="N551" s="77">
        <v>0</v>
      </c>
      <c r="O551" s="77">
        <v>432.10033785073398</v>
      </c>
      <c r="P551" s="87" cm="1">
        <f t="array" ref="P551">IF($X551="Non-local",VLOOKUP($E551,$AI$64:$AW$68,COLUMN($AW:$AW)-COLUMN($AH:$AH),FALSE),IF($X551="Unknown",VLOOKUP($E551,$AI$71:$AW$75,COLUMN($AW:$AW)-COLUMN($AH:$AH),FALSE),0))</f>
        <v>224</v>
      </c>
      <c r="Q551" s="87" cm="1">
        <f t="array" ref="Q551">IF($X551="Non-local",VLOOKUP($E551,$AI$40:$AW$44,COLUMN($AW:$AW)-COLUMN($AH:$AH),FALSE),IF($X551="Unknown",VLOOKUP($E551,$AI$47:$AW$51,COLUMN($AW:$AW)-COLUMN($AH:$AH),FALSE),0))</f>
        <v>470.18520000000001</v>
      </c>
      <c r="R551" s="87" cm="1">
        <f t="array" ref="R551">IF($X551="Non-local",VLOOKUP($E551,$AI$88:$AW$92,COLUMN($AW:$AW)-COLUMN($AH:$AH),FALSE),IF($X551="Unknown",VLOOKUP($E551,$AI$95:$AW$99,COLUMN($AW:$AW)-COLUMN($AH:$AH),FALSE),0))</f>
        <v>0.13052013767768686</v>
      </c>
      <c r="S551" s="87" cm="1">
        <f t="array" ref="S551">VLOOKUP($E551,$AI$111:$AW$115,COLUMN($AW:$AW)-COLUMN($AH:$AH),FALSE)</f>
        <v>410.28773999999999</v>
      </c>
      <c r="T551" s="104">
        <f t="shared" si="262"/>
        <v>0.58932158891531583</v>
      </c>
      <c r="U551" s="104">
        <f t="shared" si="263"/>
        <v>1536.5732778507338</v>
      </c>
      <c r="V551" s="87" cm="1">
        <f t="array" ref="V551">VLOOKUP($E551,$AI$118:$AW$122,COLUMN($AW:$AW)-COLUMN($AH:$AH),FALSE)</f>
        <v>161.75600000000003</v>
      </c>
      <c r="W551" s="87" t="str">
        <f t="shared" si="267"/>
        <v>Domestic</v>
      </c>
      <c r="X551" s="87" t="str">
        <f t="shared" si="268"/>
        <v>Non-local</v>
      </c>
      <c r="Y551" s="104"/>
      <c r="Z551" s="87" t="str">
        <f t="shared" si="264"/>
        <v>USA</v>
      </c>
      <c r="AA551" s="87" t="str">
        <f t="shared" si="265"/>
        <v>USA</v>
      </c>
      <c r="AB551" s="82" cm="1">
        <f t="array" ref="AB551">VLOOKUP(B551,'GDP per Capita'!$T$2:$V$4235,COLUMN('GDP per Capita'!$V:$V)-COLUMN('GDP per Capita'!$S:$S),FALSE)</f>
        <v>63809.64</v>
      </c>
      <c r="AC551" s="82">
        <f t="shared" si="269"/>
        <v>63809.64</v>
      </c>
      <c r="AD551" s="82">
        <f t="shared" si="270"/>
        <v>63809.64</v>
      </c>
      <c r="AE551" s="88">
        <f t="shared" si="266"/>
        <v>2.4080582147944007E-2</v>
      </c>
    </row>
    <row r="552" spans="1:31">
      <c r="A552" s="77" t="s">
        <v>1144</v>
      </c>
      <c r="B552" s="77">
        <v>551</v>
      </c>
      <c r="C552" s="77" t="s">
        <v>29</v>
      </c>
      <c r="D552" s="77" t="s">
        <v>29</v>
      </c>
      <c r="E552" s="77">
        <v>2020</v>
      </c>
      <c r="F552" s="77">
        <v>34.269447399999997</v>
      </c>
      <c r="G552" s="77">
        <v>-118.781482</v>
      </c>
      <c r="H552" s="77">
        <v>0</v>
      </c>
      <c r="I552" s="77" t="s">
        <v>881</v>
      </c>
      <c r="J552" s="77">
        <v>43.074761000000002</v>
      </c>
      <c r="K552" s="77">
        <v>-89.383761300000003</v>
      </c>
      <c r="L552" s="77">
        <v>5432.4843840612302</v>
      </c>
      <c r="M552" s="77">
        <v>0.93506650766944999</v>
      </c>
      <c r="N552" s="77">
        <v>0</v>
      </c>
      <c r="O552" s="77">
        <v>651.89812608734701</v>
      </c>
      <c r="P552" s="87" cm="1">
        <f t="array" ref="P552">IF($X552="Non-local",VLOOKUP($E552,$AI$64:$AW$68,COLUMN($AW:$AW)-COLUMN($AH:$AH),FALSE),IF($X552="Unknown",VLOOKUP($E552,$AI$71:$AW$75,COLUMN($AW:$AW)-COLUMN($AH:$AH),FALSE),0))</f>
        <v>224</v>
      </c>
      <c r="Q552" s="87" cm="1">
        <f t="array" ref="Q552">IF($X552="Non-local",VLOOKUP($E552,$AI$40:$AW$44,COLUMN($AW:$AW)-COLUMN($AH:$AH),FALSE),IF($X552="Unknown",VLOOKUP($E552,$AI$47:$AW$51,COLUMN($AW:$AW)-COLUMN($AH:$AH),FALSE),0))</f>
        <v>470.18520000000001</v>
      </c>
      <c r="R552" s="87" cm="1">
        <f t="array" ref="R552">IF($X552="Non-local",VLOOKUP($E552,$AI$88:$AW$92,COLUMN($AW:$AW)-COLUMN($AH:$AH),FALSE),IF($X552="Unknown",VLOOKUP($E552,$AI$95:$AW$99,COLUMN($AW:$AW)-COLUMN($AH:$AH),FALSE),0))</f>
        <v>0.13052013767768686</v>
      </c>
      <c r="S552" s="87" cm="1">
        <f t="array" ref="S552">VLOOKUP($E552,$AI$111:$AW$115,COLUMN($AW:$AW)-COLUMN($AH:$AH),FALSE)</f>
        <v>410.28773999999999</v>
      </c>
      <c r="T552" s="104">
        <f t="shared" si="262"/>
        <v>1.0655866453471368</v>
      </c>
      <c r="U552" s="104">
        <f t="shared" si="263"/>
        <v>1756.3710660873469</v>
      </c>
      <c r="V552" s="87" cm="1">
        <f t="array" ref="V552">VLOOKUP($E552,$AI$118:$AW$122,COLUMN($AW:$AW)-COLUMN($AH:$AH),FALSE)</f>
        <v>161.75600000000003</v>
      </c>
      <c r="W552" s="87" t="str">
        <f t="shared" si="267"/>
        <v>Domestic</v>
      </c>
      <c r="X552" s="87" t="str">
        <f t="shared" si="268"/>
        <v>Non-local</v>
      </c>
      <c r="Y552" s="104"/>
      <c r="Z552" s="87" t="str">
        <f t="shared" si="264"/>
        <v>USA</v>
      </c>
      <c r="AA552" s="87" t="str">
        <f t="shared" si="265"/>
        <v>USA</v>
      </c>
      <c r="AB552" s="82" cm="1">
        <f t="array" ref="AB552">VLOOKUP(B552,'GDP per Capita'!$T$2:$V$4235,COLUMN('GDP per Capita'!$V:$V)-COLUMN('GDP per Capita'!$S:$S),FALSE)</f>
        <v>63809.64</v>
      </c>
      <c r="AC552" s="82">
        <f t="shared" si="269"/>
        <v>63809.64</v>
      </c>
      <c r="AD552" s="82">
        <f t="shared" si="270"/>
        <v>63809.64</v>
      </c>
      <c r="AE552" s="88">
        <f t="shared" si="266"/>
        <v>2.7525168079421024E-2</v>
      </c>
    </row>
    <row r="553" spans="1:31">
      <c r="A553" s="77" t="s">
        <v>1090</v>
      </c>
      <c r="B553" s="77">
        <v>552</v>
      </c>
      <c r="C553" s="77" t="s">
        <v>320</v>
      </c>
      <c r="D553" s="77" t="s">
        <v>28</v>
      </c>
      <c r="E553" s="77">
        <v>2020</v>
      </c>
      <c r="F553" s="77">
        <v>43.242528899999897</v>
      </c>
      <c r="G553" s="77">
        <v>-79.947042299999893</v>
      </c>
      <c r="H553" s="77">
        <v>0</v>
      </c>
      <c r="I553" s="77" t="s">
        <v>881</v>
      </c>
      <c r="J553" s="77">
        <v>43.074761000000002</v>
      </c>
      <c r="K553" s="77">
        <v>-89.383761300000003</v>
      </c>
      <c r="L553" s="77">
        <v>1530.5167258533399</v>
      </c>
      <c r="M553" s="77">
        <v>0.36372843824295398</v>
      </c>
      <c r="N553" s="77">
        <v>0</v>
      </c>
      <c r="O553" s="77">
        <v>293.85921136384201</v>
      </c>
      <c r="P553" s="87" cm="1">
        <f t="array" ref="P553">IF($X553="Non-local",VLOOKUP($E553,$AI$64:$AW$68,COLUMN($AW:$AW)-COLUMN($AH:$AH),FALSE),IF($X553="Unknown",VLOOKUP($E553,$AI$71:$AW$75,COLUMN($AW:$AW)-COLUMN($AH:$AH),FALSE),0))</f>
        <v>224</v>
      </c>
      <c r="Q553" s="87" cm="1">
        <f t="array" ref="Q553">IF($X553="Non-local",VLOOKUP($E553,$AI$40:$AW$44,COLUMN($AW:$AW)-COLUMN($AH:$AH),FALSE),IF($X553="Unknown",VLOOKUP($E553,$AI$47:$AW$51,COLUMN($AW:$AW)-COLUMN($AH:$AH),FALSE),0))</f>
        <v>470.18520000000001</v>
      </c>
      <c r="R553" s="87" cm="1">
        <f t="array" ref="R553">IF($X553="Non-local",VLOOKUP($E553,$AI$88:$AW$92,COLUMN($AW:$AW)-COLUMN($AH:$AH),FALSE),IF($X553="Unknown",VLOOKUP($E553,$AI$95:$AW$99,COLUMN($AW:$AW)-COLUMN($AH:$AH),FALSE),0))</f>
        <v>0.13052013767768686</v>
      </c>
      <c r="S553" s="87" cm="1">
        <f t="array" ref="S553">VLOOKUP($E553,$AI$111:$AW$115,COLUMN($AW:$AW)-COLUMN($AH:$AH),FALSE)</f>
        <v>410.28773999999999</v>
      </c>
      <c r="T553" s="104">
        <f t="shared" si="262"/>
        <v>0.49424857592064086</v>
      </c>
      <c r="U553" s="104">
        <f t="shared" si="263"/>
        <v>1398.3321513638421</v>
      </c>
      <c r="V553" s="87" cm="1">
        <f t="array" ref="V553">VLOOKUP($E553,$AI$118:$AW$122,COLUMN($AW:$AW)-COLUMN($AH:$AH),FALSE)</f>
        <v>161.75600000000003</v>
      </c>
      <c r="W553" s="87" t="str">
        <f t="shared" si="267"/>
        <v>International</v>
      </c>
      <c r="X553" s="87" t="str">
        <f t="shared" si="268"/>
        <v>Non-local</v>
      </c>
      <c r="Y553" s="104"/>
      <c r="Z553" s="87" t="str">
        <f t="shared" si="264"/>
        <v>Canada</v>
      </c>
      <c r="AA553" s="87" t="str">
        <f t="shared" si="265"/>
        <v>Other Americas</v>
      </c>
      <c r="AB553" s="82" cm="1">
        <f t="array" ref="AB553">VLOOKUP(B553,'GDP per Capita'!$T$2:$V$4235,COLUMN('GDP per Capita'!$V:$V)-COLUMN('GDP per Capita'!$S:$S),FALSE)</f>
        <v>49196.49</v>
      </c>
      <c r="AC553" s="82">
        <f t="shared" si="269"/>
        <v>49196.49</v>
      </c>
      <c r="AD553" s="82">
        <f t="shared" si="270"/>
        <v>49196.49</v>
      </c>
      <c r="AE553" s="88">
        <f t="shared" si="266"/>
        <v>2.8423412958197669E-2</v>
      </c>
    </row>
    <row r="554" spans="1:31">
      <c r="A554" s="77" t="s">
        <v>920</v>
      </c>
      <c r="B554" s="77">
        <v>553</v>
      </c>
      <c r="C554" s="77" t="s">
        <v>29</v>
      </c>
      <c r="D554" s="77" t="s">
        <v>29</v>
      </c>
      <c r="E554" s="77">
        <v>2020</v>
      </c>
      <c r="F554" s="77">
        <v>32.222876499999998</v>
      </c>
      <c r="G554" s="77">
        <v>-110.9748477</v>
      </c>
      <c r="H554" s="77">
        <v>0</v>
      </c>
      <c r="I554" s="77" t="s">
        <v>881</v>
      </c>
      <c r="J554" s="77">
        <v>43.074761000000002</v>
      </c>
      <c r="K554" s="77">
        <v>-89.383761300000003</v>
      </c>
      <c r="L554" s="77">
        <v>4482.5152870161</v>
      </c>
      <c r="M554" s="77">
        <v>0.798937533590652</v>
      </c>
      <c r="N554" s="77">
        <v>0</v>
      </c>
      <c r="O554" s="77">
        <v>537.90183444193201</v>
      </c>
      <c r="P554" s="87" cm="1">
        <f t="array" ref="P554">IF($X554="Non-local",VLOOKUP($E554,$AI$64:$AW$68,COLUMN($AW:$AW)-COLUMN($AH:$AH),FALSE),IF($X554="Unknown",VLOOKUP($E554,$AI$71:$AW$75,COLUMN($AW:$AW)-COLUMN($AH:$AH),FALSE),0))</f>
        <v>224</v>
      </c>
      <c r="Q554" s="87" cm="1">
        <f t="array" ref="Q554">IF($X554="Non-local",VLOOKUP($E554,$AI$40:$AW$44,COLUMN($AW:$AW)-COLUMN($AH:$AH),FALSE),IF($X554="Unknown",VLOOKUP($E554,$AI$47:$AW$51,COLUMN($AW:$AW)-COLUMN($AH:$AH),FALSE),0))</f>
        <v>470.18520000000001</v>
      </c>
      <c r="R554" s="87" cm="1">
        <f t="array" ref="R554">IF($X554="Non-local",VLOOKUP($E554,$AI$88:$AW$92,COLUMN($AW:$AW)-COLUMN($AH:$AH),FALSE),IF($X554="Unknown",VLOOKUP($E554,$AI$95:$AW$99,COLUMN($AW:$AW)-COLUMN($AH:$AH),FALSE),0))</f>
        <v>0.13052013767768686</v>
      </c>
      <c r="S554" s="87" cm="1">
        <f t="array" ref="S554">VLOOKUP($E554,$AI$111:$AW$115,COLUMN($AW:$AW)-COLUMN($AH:$AH),FALSE)</f>
        <v>410.28773999999999</v>
      </c>
      <c r="T554" s="104">
        <f t="shared" si="262"/>
        <v>0.92945767126833889</v>
      </c>
      <c r="U554" s="104">
        <f t="shared" si="263"/>
        <v>1642.374774441932</v>
      </c>
      <c r="V554" s="87" cm="1">
        <f t="array" ref="V554">VLOOKUP($E554,$AI$118:$AW$122,COLUMN($AW:$AW)-COLUMN($AH:$AH),FALSE)</f>
        <v>161.75600000000003</v>
      </c>
      <c r="W554" s="87" t="str">
        <f t="shared" si="267"/>
        <v>Domestic</v>
      </c>
      <c r="X554" s="87" t="str">
        <f t="shared" si="268"/>
        <v>Non-local</v>
      </c>
      <c r="Y554" s="104"/>
      <c r="Z554" s="87" t="str">
        <f t="shared" si="264"/>
        <v>USA</v>
      </c>
      <c r="AA554" s="87" t="str">
        <f t="shared" si="265"/>
        <v>USA</v>
      </c>
      <c r="AB554" s="82" cm="1">
        <f t="array" ref="AB554">VLOOKUP(B554,'GDP per Capita'!$T$2:$V$4235,COLUMN('GDP per Capita'!$V:$V)-COLUMN('GDP per Capita'!$S:$S),FALSE)</f>
        <v>63809.64</v>
      </c>
      <c r="AC554" s="82">
        <f t="shared" si="269"/>
        <v>63809.64</v>
      </c>
      <c r="AD554" s="82">
        <f t="shared" si="270"/>
        <v>63809.64</v>
      </c>
      <c r="AE554" s="88">
        <f t="shared" si="266"/>
        <v>2.5738662284287013E-2</v>
      </c>
    </row>
    <row r="555" spans="1:31">
      <c r="A555" s="77" t="s">
        <v>1145</v>
      </c>
      <c r="B555" s="77">
        <v>554</v>
      </c>
      <c r="C555" s="77" t="s">
        <v>29</v>
      </c>
      <c r="D555" s="77" t="s">
        <v>29</v>
      </c>
      <c r="E555" s="77">
        <v>2020</v>
      </c>
      <c r="F555" s="77">
        <v>39.961375899999901</v>
      </c>
      <c r="G555" s="77">
        <v>-105.5108312</v>
      </c>
      <c r="H555" s="77">
        <v>0</v>
      </c>
      <c r="I555" s="77" t="s">
        <v>881</v>
      </c>
      <c r="J555" s="77">
        <v>43.074761000000002</v>
      </c>
      <c r="K555" s="77">
        <v>-89.383761300000003</v>
      </c>
      <c r="L555" s="77">
        <v>2768.3457000082099</v>
      </c>
      <c r="M555" s="77">
        <v>0.52717728709174105</v>
      </c>
      <c r="N555" s="77">
        <v>0</v>
      </c>
      <c r="O555" s="77">
        <v>531.52237440157603</v>
      </c>
      <c r="P555" s="87" cm="1">
        <f t="array" ref="P555">IF($X555="Non-local",VLOOKUP($E555,$AI$64:$AW$68,COLUMN($AW:$AW)-COLUMN($AH:$AH),FALSE),IF($X555="Unknown",VLOOKUP($E555,$AI$71:$AW$75,COLUMN($AW:$AW)-COLUMN($AH:$AH),FALSE),0))</f>
        <v>224</v>
      </c>
      <c r="Q555" s="87" cm="1">
        <f t="array" ref="Q555">IF($X555="Non-local",VLOOKUP($E555,$AI$40:$AW$44,COLUMN($AW:$AW)-COLUMN($AH:$AH),FALSE),IF($X555="Unknown",VLOOKUP($E555,$AI$47:$AW$51,COLUMN($AW:$AW)-COLUMN($AH:$AH),FALSE),0))</f>
        <v>470.18520000000001</v>
      </c>
      <c r="R555" s="87" cm="1">
        <f t="array" ref="R555">IF($X555="Non-local",VLOOKUP($E555,$AI$88:$AW$92,COLUMN($AW:$AW)-COLUMN($AH:$AH),FALSE),IF($X555="Unknown",VLOOKUP($E555,$AI$95:$AW$99,COLUMN($AW:$AW)-COLUMN($AH:$AH),FALSE),0))</f>
        <v>0.13052013767768686</v>
      </c>
      <c r="S555" s="87" cm="1">
        <f t="array" ref="S555">VLOOKUP($E555,$AI$111:$AW$115,COLUMN($AW:$AW)-COLUMN($AH:$AH),FALSE)</f>
        <v>410.28773999999999</v>
      </c>
      <c r="T555" s="104">
        <f t="shared" si="262"/>
        <v>0.65769742476942794</v>
      </c>
      <c r="U555" s="104">
        <f t="shared" si="263"/>
        <v>1635.995314401576</v>
      </c>
      <c r="V555" s="87" cm="1">
        <f t="array" ref="V555">VLOOKUP($E555,$AI$118:$AW$122,COLUMN($AW:$AW)-COLUMN($AH:$AH),FALSE)</f>
        <v>161.75600000000003</v>
      </c>
      <c r="W555" s="87" t="str">
        <f t="shared" si="267"/>
        <v>Domestic</v>
      </c>
      <c r="X555" s="87" t="str">
        <f t="shared" si="268"/>
        <v>Non-local</v>
      </c>
      <c r="Y555" s="104"/>
      <c r="Z555" s="87" t="str">
        <f t="shared" si="264"/>
        <v>USA</v>
      </c>
      <c r="AA555" s="87" t="str">
        <f t="shared" si="265"/>
        <v>USA</v>
      </c>
      <c r="AB555" s="82" cm="1">
        <f t="array" ref="AB555">VLOOKUP(B555,'GDP per Capita'!$T$2:$V$4235,COLUMN('GDP per Capita'!$V:$V)-COLUMN('GDP per Capita'!$S:$S),FALSE)</f>
        <v>63809.64</v>
      </c>
      <c r="AC555" s="82">
        <f t="shared" si="269"/>
        <v>63809.64</v>
      </c>
      <c r="AD555" s="82">
        <f t="shared" si="270"/>
        <v>63809.64</v>
      </c>
      <c r="AE555" s="88">
        <f t="shared" si="266"/>
        <v>2.5638685853760907E-2</v>
      </c>
    </row>
    <row r="556" spans="1:31">
      <c r="A556" s="77" t="s">
        <v>1038</v>
      </c>
      <c r="B556" s="77">
        <v>555</v>
      </c>
      <c r="C556" s="77" t="s">
        <v>29</v>
      </c>
      <c r="D556" s="77" t="s">
        <v>29</v>
      </c>
      <c r="E556" s="77">
        <v>2020</v>
      </c>
      <c r="F556" s="77">
        <v>33.723761699999997</v>
      </c>
      <c r="G556" s="77">
        <v>-116.267323699999</v>
      </c>
      <c r="H556" s="77">
        <v>0</v>
      </c>
      <c r="I556" s="77" t="s">
        <v>881</v>
      </c>
      <c r="J556" s="77">
        <v>43.074761000000002</v>
      </c>
      <c r="K556" s="77">
        <v>-89.383761300000003</v>
      </c>
      <c r="L556" s="77">
        <v>5097.0823334591896</v>
      </c>
      <c r="M556" s="77">
        <v>0.88972454178972005</v>
      </c>
      <c r="N556" s="77">
        <v>0</v>
      </c>
      <c r="O556" s="77">
        <v>611.64988001510199</v>
      </c>
      <c r="P556" s="87" cm="1">
        <f t="array" ref="P556">IF($X556="Non-local",VLOOKUP($E556,$AI$64:$AW$68,COLUMN($AW:$AW)-COLUMN($AH:$AH),FALSE),IF($X556="Unknown",VLOOKUP($E556,$AI$71:$AW$75,COLUMN($AW:$AW)-COLUMN($AH:$AH),FALSE),0))</f>
        <v>224</v>
      </c>
      <c r="Q556" s="87" cm="1">
        <f t="array" ref="Q556">IF($X556="Non-local",VLOOKUP($E556,$AI$40:$AW$44,COLUMN($AW:$AW)-COLUMN($AH:$AH),FALSE),IF($X556="Unknown",VLOOKUP($E556,$AI$47:$AW$51,COLUMN($AW:$AW)-COLUMN($AH:$AH),FALSE),0))</f>
        <v>470.18520000000001</v>
      </c>
      <c r="R556" s="87" cm="1">
        <f t="array" ref="R556">IF($X556="Non-local",VLOOKUP($E556,$AI$88:$AW$92,COLUMN($AW:$AW)-COLUMN($AH:$AH),FALSE),IF($X556="Unknown",VLOOKUP($E556,$AI$95:$AW$99,COLUMN($AW:$AW)-COLUMN($AH:$AH),FALSE),0))</f>
        <v>0.13052013767768686</v>
      </c>
      <c r="S556" s="87" cm="1">
        <f t="array" ref="S556">VLOOKUP($E556,$AI$111:$AW$115,COLUMN($AW:$AW)-COLUMN($AH:$AH),FALSE)</f>
        <v>410.28773999999999</v>
      </c>
      <c r="T556" s="104">
        <f t="shared" si="262"/>
        <v>1.0202446794674069</v>
      </c>
      <c r="U556" s="104">
        <f t="shared" si="263"/>
        <v>1716.122820015102</v>
      </c>
      <c r="V556" s="87" cm="1">
        <f t="array" ref="V556">VLOOKUP($E556,$AI$118:$AW$122,COLUMN($AW:$AW)-COLUMN($AH:$AH),FALSE)</f>
        <v>161.75600000000003</v>
      </c>
      <c r="W556" s="87" t="str">
        <f t="shared" si="267"/>
        <v>Domestic</v>
      </c>
      <c r="X556" s="87" t="str">
        <f t="shared" si="268"/>
        <v>Non-local</v>
      </c>
      <c r="Y556" s="104"/>
      <c r="Z556" s="87" t="str">
        <f t="shared" si="264"/>
        <v>USA</v>
      </c>
      <c r="AA556" s="87" t="str">
        <f t="shared" si="265"/>
        <v>USA</v>
      </c>
      <c r="AB556" s="82" cm="1">
        <f t="array" ref="AB556">VLOOKUP(B556,'GDP per Capita'!$T$2:$V$4235,COLUMN('GDP per Capita'!$V:$V)-COLUMN('GDP per Capita'!$S:$S),FALSE)</f>
        <v>63809.64</v>
      </c>
      <c r="AC556" s="82">
        <f t="shared" si="269"/>
        <v>63809.64</v>
      </c>
      <c r="AD556" s="82">
        <f t="shared" si="270"/>
        <v>63809.64</v>
      </c>
      <c r="AE556" s="88">
        <f t="shared" si="266"/>
        <v>2.6894413132797834E-2</v>
      </c>
    </row>
    <row r="557" spans="1:31">
      <c r="A557" s="77" t="s">
        <v>882</v>
      </c>
      <c r="B557" s="77">
        <v>556</v>
      </c>
      <c r="C557" s="77" t="s">
        <v>29</v>
      </c>
      <c r="D557" s="77" t="s">
        <v>29</v>
      </c>
      <c r="E557" s="77">
        <v>2020</v>
      </c>
      <c r="F557" s="77">
        <v>39.004607</v>
      </c>
      <c r="G557" s="77">
        <v>-76.875683800000004</v>
      </c>
      <c r="H557" s="77">
        <v>0</v>
      </c>
      <c r="I557" s="77" t="s">
        <v>881</v>
      </c>
      <c r="J557" s="77">
        <v>43.074761000000002</v>
      </c>
      <c r="K557" s="77">
        <v>-89.383761300000003</v>
      </c>
      <c r="L557" s="77">
        <v>2282.0367426028702</v>
      </c>
      <c r="M557" s="77">
        <v>0.462962730046795</v>
      </c>
      <c r="N557" s="77">
        <v>0</v>
      </c>
      <c r="O557" s="77">
        <v>438.15105457975199</v>
      </c>
      <c r="P557" s="87" cm="1">
        <f t="array" ref="P557">IF($X557="Non-local",VLOOKUP($E557,$AI$64:$AW$68,COLUMN($AW:$AW)-COLUMN($AH:$AH),FALSE),IF($X557="Unknown",VLOOKUP($E557,$AI$71:$AW$75,COLUMN($AW:$AW)-COLUMN($AH:$AH),FALSE),0))</f>
        <v>224</v>
      </c>
      <c r="Q557" s="87" cm="1">
        <f t="array" ref="Q557">IF($X557="Non-local",VLOOKUP($E557,$AI$40:$AW$44,COLUMN($AW:$AW)-COLUMN($AH:$AH),FALSE),IF($X557="Unknown",VLOOKUP($E557,$AI$47:$AW$51,COLUMN($AW:$AW)-COLUMN($AH:$AH),FALSE),0))</f>
        <v>470.18520000000001</v>
      </c>
      <c r="R557" s="87" cm="1">
        <f t="array" ref="R557">IF($X557="Non-local",VLOOKUP($E557,$AI$88:$AW$92,COLUMN($AW:$AW)-COLUMN($AH:$AH),FALSE),IF($X557="Unknown",VLOOKUP($E557,$AI$95:$AW$99,COLUMN($AW:$AW)-COLUMN($AH:$AH),FALSE),0))</f>
        <v>0.13052013767768686</v>
      </c>
      <c r="S557" s="87" cm="1">
        <f t="array" ref="S557">VLOOKUP($E557,$AI$111:$AW$115,COLUMN($AW:$AW)-COLUMN($AH:$AH),FALSE)</f>
        <v>410.28773999999999</v>
      </c>
      <c r="T557" s="104">
        <f t="shared" si="262"/>
        <v>0.59348286772448189</v>
      </c>
      <c r="U557" s="104">
        <f t="shared" si="263"/>
        <v>1542.623994579752</v>
      </c>
      <c r="V557" s="87" cm="1">
        <f t="array" ref="V557">VLOOKUP($E557,$AI$118:$AW$122,COLUMN($AW:$AW)-COLUMN($AH:$AH),FALSE)</f>
        <v>161.75600000000003</v>
      </c>
      <c r="W557" s="87" t="str">
        <f t="shared" si="267"/>
        <v>Domestic</v>
      </c>
      <c r="X557" s="87" t="str">
        <f t="shared" si="268"/>
        <v>Non-local</v>
      </c>
      <c r="Y557" s="104"/>
      <c r="Z557" s="87" t="str">
        <f t="shared" si="264"/>
        <v>USA</v>
      </c>
      <c r="AA557" s="87" t="str">
        <f t="shared" si="265"/>
        <v>USA</v>
      </c>
      <c r="AB557" s="82" cm="1">
        <f t="array" ref="AB557">VLOOKUP(B557,'GDP per Capita'!$T$2:$V$4235,COLUMN('GDP per Capita'!$V:$V)-COLUMN('GDP per Capita'!$S:$S),FALSE)</f>
        <v>63809.64</v>
      </c>
      <c r="AC557" s="82">
        <f t="shared" si="269"/>
        <v>63809.64</v>
      </c>
      <c r="AD557" s="82">
        <f t="shared" si="270"/>
        <v>63809.64</v>
      </c>
      <c r="AE557" s="88">
        <f t="shared" si="266"/>
        <v>2.4175406640434768E-2</v>
      </c>
    </row>
    <row r="558" spans="1:31">
      <c r="A558" s="77" t="s">
        <v>1146</v>
      </c>
      <c r="B558" s="77">
        <v>557</v>
      </c>
      <c r="C558" s="77" t="s">
        <v>29</v>
      </c>
      <c r="D558" s="77" t="s">
        <v>29</v>
      </c>
      <c r="E558" s="77">
        <v>2020</v>
      </c>
      <c r="F558" s="77">
        <v>43.616616299999997</v>
      </c>
      <c r="G558" s="77">
        <v>-116.200886</v>
      </c>
      <c r="H558" s="77">
        <v>0</v>
      </c>
      <c r="I558" s="77" t="s">
        <v>881</v>
      </c>
      <c r="J558" s="77">
        <v>43.074761000000002</v>
      </c>
      <c r="K558" s="77">
        <v>-89.383761300000003</v>
      </c>
      <c r="L558" s="77">
        <v>4319.8521956449804</v>
      </c>
      <c r="M558" s="77">
        <v>0.77304199930671602</v>
      </c>
      <c r="N558" s="77">
        <v>0</v>
      </c>
      <c r="O558" s="77">
        <v>518.38226347739806</v>
      </c>
      <c r="P558" s="87" cm="1">
        <f t="array" ref="P558">IF($X558="Non-local",VLOOKUP($E558,$AI$64:$AW$68,COLUMN($AW:$AW)-COLUMN($AH:$AH),FALSE),IF($X558="Unknown",VLOOKUP($E558,$AI$71:$AW$75,COLUMN($AW:$AW)-COLUMN($AH:$AH),FALSE),0))</f>
        <v>224</v>
      </c>
      <c r="Q558" s="87" cm="1">
        <f t="array" ref="Q558">IF($X558="Non-local",VLOOKUP($E558,$AI$40:$AW$44,COLUMN($AW:$AW)-COLUMN($AH:$AH),FALSE),IF($X558="Unknown",VLOOKUP($E558,$AI$47:$AW$51,COLUMN($AW:$AW)-COLUMN($AH:$AH),FALSE),0))</f>
        <v>470.18520000000001</v>
      </c>
      <c r="R558" s="87" cm="1">
        <f t="array" ref="R558">IF($X558="Non-local",VLOOKUP($E558,$AI$88:$AW$92,COLUMN($AW:$AW)-COLUMN($AH:$AH),FALSE),IF($X558="Unknown",VLOOKUP($E558,$AI$95:$AW$99,COLUMN($AW:$AW)-COLUMN($AH:$AH),FALSE),0))</f>
        <v>0.13052013767768686</v>
      </c>
      <c r="S558" s="87" cm="1">
        <f t="array" ref="S558">VLOOKUP($E558,$AI$111:$AW$115,COLUMN($AW:$AW)-COLUMN($AH:$AH),FALSE)</f>
        <v>410.28773999999999</v>
      </c>
      <c r="T558" s="104">
        <f t="shared" si="262"/>
        <v>0.90356213698440291</v>
      </c>
      <c r="U558" s="104">
        <f t="shared" si="263"/>
        <v>1622.8552034773982</v>
      </c>
      <c r="V558" s="87" cm="1">
        <f t="array" ref="V558">VLOOKUP($E558,$AI$118:$AW$122,COLUMN($AW:$AW)-COLUMN($AH:$AH),FALSE)</f>
        <v>161.75600000000003</v>
      </c>
      <c r="W558" s="87" t="str">
        <f t="shared" si="267"/>
        <v>Domestic</v>
      </c>
      <c r="X558" s="87" t="str">
        <f t="shared" si="268"/>
        <v>Non-local</v>
      </c>
      <c r="Y558" s="104"/>
      <c r="Z558" s="87" t="str">
        <f t="shared" si="264"/>
        <v>USA</v>
      </c>
      <c r="AA558" s="87" t="str">
        <f t="shared" si="265"/>
        <v>USA</v>
      </c>
      <c r="AB558" s="82" cm="1">
        <f t="array" ref="AB558">VLOOKUP(B558,'GDP per Capita'!$T$2:$V$4235,COLUMN('GDP per Capita'!$V:$V)-COLUMN('GDP per Capita'!$S:$S),FALSE)</f>
        <v>63809.64</v>
      </c>
      <c r="AC558" s="82">
        <f t="shared" si="269"/>
        <v>63809.64</v>
      </c>
      <c r="AD558" s="82">
        <f t="shared" si="270"/>
        <v>63809.64</v>
      </c>
      <c r="AE558" s="88">
        <f t="shared" si="266"/>
        <v>2.543275911723367E-2</v>
      </c>
    </row>
    <row r="559" spans="1:31">
      <c r="A559" s="77" t="s">
        <v>1147</v>
      </c>
      <c r="B559" s="77">
        <v>558</v>
      </c>
      <c r="C559" s="77" t="s">
        <v>29</v>
      </c>
      <c r="D559" s="77" t="s">
        <v>29</v>
      </c>
      <c r="E559" s="77">
        <v>2020</v>
      </c>
      <c r="F559" s="77">
        <v>34.055734999999999</v>
      </c>
      <c r="G559" s="77">
        <v>-117.18889609999999</v>
      </c>
      <c r="H559" s="77">
        <v>0</v>
      </c>
      <c r="I559" s="77" t="s">
        <v>881</v>
      </c>
      <c r="J559" s="77">
        <v>43.074761000000002</v>
      </c>
      <c r="K559" s="77">
        <v>-89.383761300000003</v>
      </c>
      <c r="L559" s="77">
        <v>5203.7151902446203</v>
      </c>
      <c r="M559" s="77">
        <v>0.90411841282875105</v>
      </c>
      <c r="N559" s="77">
        <v>0</v>
      </c>
      <c r="O559" s="77">
        <v>624.44582282935505</v>
      </c>
      <c r="P559" s="87" cm="1">
        <f t="array" ref="P559">IF($X559="Non-local",VLOOKUP($E559,$AI$64:$AW$68,COLUMN($AW:$AW)-COLUMN($AH:$AH),FALSE),IF($X559="Unknown",VLOOKUP($E559,$AI$71:$AW$75,COLUMN($AW:$AW)-COLUMN($AH:$AH),FALSE),0))</f>
        <v>224</v>
      </c>
      <c r="Q559" s="87" cm="1">
        <f t="array" ref="Q559">IF($X559="Non-local",VLOOKUP($E559,$AI$40:$AW$44,COLUMN($AW:$AW)-COLUMN($AH:$AH),FALSE),IF($X559="Unknown",VLOOKUP($E559,$AI$47:$AW$51,COLUMN($AW:$AW)-COLUMN($AH:$AH),FALSE),0))</f>
        <v>470.18520000000001</v>
      </c>
      <c r="R559" s="87" cm="1">
        <f t="array" ref="R559">IF($X559="Non-local",VLOOKUP($E559,$AI$88:$AW$92,COLUMN($AW:$AW)-COLUMN($AH:$AH),FALSE),IF($X559="Unknown",VLOOKUP($E559,$AI$95:$AW$99,COLUMN($AW:$AW)-COLUMN($AH:$AH),FALSE),0))</f>
        <v>0.13052013767768686</v>
      </c>
      <c r="S559" s="87" cm="1">
        <f t="array" ref="S559">VLOOKUP($E559,$AI$111:$AW$115,COLUMN($AW:$AW)-COLUMN($AH:$AH),FALSE)</f>
        <v>410.28773999999999</v>
      </c>
      <c r="T559" s="104">
        <f t="shared" si="262"/>
        <v>1.0346385505064379</v>
      </c>
      <c r="U559" s="104">
        <f t="shared" si="263"/>
        <v>1728.918762829355</v>
      </c>
      <c r="V559" s="87" cm="1">
        <f t="array" ref="V559">VLOOKUP($E559,$AI$118:$AW$122,COLUMN($AW:$AW)-COLUMN($AH:$AH),FALSE)</f>
        <v>161.75600000000003</v>
      </c>
      <c r="W559" s="87" t="str">
        <f t="shared" si="267"/>
        <v>Domestic</v>
      </c>
      <c r="X559" s="87" t="str">
        <f t="shared" si="268"/>
        <v>Non-local</v>
      </c>
      <c r="Y559" s="104"/>
      <c r="Z559" s="87" t="str">
        <f t="shared" si="264"/>
        <v>USA</v>
      </c>
      <c r="AA559" s="87" t="str">
        <f t="shared" si="265"/>
        <v>USA</v>
      </c>
      <c r="AB559" s="82" cm="1">
        <f t="array" ref="AB559">VLOOKUP(B559,'GDP per Capita'!$T$2:$V$4235,COLUMN('GDP per Capita'!$V:$V)-COLUMN('GDP per Capita'!$S:$S),FALSE)</f>
        <v>63809.64</v>
      </c>
      <c r="AC559" s="82">
        <f t="shared" si="269"/>
        <v>63809.64</v>
      </c>
      <c r="AD559" s="82">
        <f t="shared" si="270"/>
        <v>63809.64</v>
      </c>
      <c r="AE559" s="88">
        <f t="shared" si="266"/>
        <v>2.7094946199811738E-2</v>
      </c>
    </row>
    <row r="560" spans="1:31">
      <c r="A560" s="77" t="s">
        <v>964</v>
      </c>
      <c r="B560" s="77">
        <v>559</v>
      </c>
      <c r="C560" s="77" t="s">
        <v>29</v>
      </c>
      <c r="D560" s="77" t="s">
        <v>29</v>
      </c>
      <c r="E560" s="77">
        <v>2020</v>
      </c>
      <c r="F560" s="77">
        <v>30.271128600000001</v>
      </c>
      <c r="G560" s="77">
        <v>-97.743699500000005</v>
      </c>
      <c r="H560" s="77">
        <v>0</v>
      </c>
      <c r="I560" s="77" t="s">
        <v>881</v>
      </c>
      <c r="J560" s="77">
        <v>43.074761000000002</v>
      </c>
      <c r="K560" s="77">
        <v>-89.383761300000003</v>
      </c>
      <c r="L560" s="77">
        <v>3210.1598512304399</v>
      </c>
      <c r="M560" s="77">
        <v>0.59638191060935697</v>
      </c>
      <c r="N560" s="77">
        <v>0</v>
      </c>
      <c r="O560" s="77">
        <v>616.35069143624503</v>
      </c>
      <c r="P560" s="87" cm="1">
        <f t="array" ref="P560">IF($X560="Non-local",VLOOKUP($E560,$AI$64:$AW$68,COLUMN($AW:$AW)-COLUMN($AH:$AH),FALSE),IF($X560="Unknown",VLOOKUP($E560,$AI$71:$AW$75,COLUMN($AW:$AW)-COLUMN($AH:$AH),FALSE),0))</f>
        <v>224</v>
      </c>
      <c r="Q560" s="87" cm="1">
        <f t="array" ref="Q560">IF($X560="Non-local",VLOOKUP($E560,$AI$40:$AW$44,COLUMN($AW:$AW)-COLUMN($AH:$AH),FALSE),IF($X560="Unknown",VLOOKUP($E560,$AI$47:$AW$51,COLUMN($AW:$AW)-COLUMN($AH:$AH),FALSE),0))</f>
        <v>470.18520000000001</v>
      </c>
      <c r="R560" s="87" cm="1">
        <f t="array" ref="R560">IF($X560="Non-local",VLOOKUP($E560,$AI$88:$AW$92,COLUMN($AW:$AW)-COLUMN($AH:$AH),FALSE),IF($X560="Unknown",VLOOKUP($E560,$AI$95:$AW$99,COLUMN($AW:$AW)-COLUMN($AH:$AH),FALSE),0))</f>
        <v>0.13052013767768686</v>
      </c>
      <c r="S560" s="87" cm="1">
        <f t="array" ref="S560">VLOOKUP($E560,$AI$111:$AW$115,COLUMN($AW:$AW)-COLUMN($AH:$AH),FALSE)</f>
        <v>410.28773999999999</v>
      </c>
      <c r="T560" s="104">
        <f t="shared" si="262"/>
        <v>0.72690204828704386</v>
      </c>
      <c r="U560" s="104">
        <f t="shared" si="263"/>
        <v>1720.823631436245</v>
      </c>
      <c r="V560" s="87" cm="1">
        <f t="array" ref="V560">VLOOKUP($E560,$AI$118:$AW$122,COLUMN($AW:$AW)-COLUMN($AH:$AH),FALSE)</f>
        <v>161.75600000000003</v>
      </c>
      <c r="W560" s="87" t="str">
        <f t="shared" si="267"/>
        <v>Domestic</v>
      </c>
      <c r="X560" s="87" t="str">
        <f t="shared" si="268"/>
        <v>Non-local</v>
      </c>
      <c r="Y560" s="104"/>
      <c r="Z560" s="87" t="str">
        <f t="shared" si="264"/>
        <v>USA</v>
      </c>
      <c r="AA560" s="87" t="str">
        <f t="shared" si="265"/>
        <v>USA</v>
      </c>
      <c r="AB560" s="82" cm="1">
        <f t="array" ref="AB560">VLOOKUP(B560,'GDP per Capita'!$T$2:$V$4235,COLUMN('GDP per Capita'!$V:$V)-COLUMN('GDP per Capita'!$S:$S),FALSE)</f>
        <v>63809.64</v>
      </c>
      <c r="AC560" s="82">
        <f t="shared" si="269"/>
        <v>63809.64</v>
      </c>
      <c r="AD560" s="82">
        <f t="shared" si="270"/>
        <v>63809.64</v>
      </c>
      <c r="AE560" s="88">
        <f t="shared" si="266"/>
        <v>2.6968082431373143E-2</v>
      </c>
    </row>
    <row r="561" spans="1:31">
      <c r="A561" s="77" t="s">
        <v>1093</v>
      </c>
      <c r="B561" s="77">
        <v>560</v>
      </c>
      <c r="C561" s="77" t="s">
        <v>29</v>
      </c>
      <c r="D561" s="77" t="s">
        <v>29</v>
      </c>
      <c r="E561" s="77">
        <v>2020</v>
      </c>
      <c r="F561" s="77">
        <v>34.053690899999999</v>
      </c>
      <c r="G561" s="77">
        <v>-118.2427666</v>
      </c>
      <c r="H561" s="77">
        <v>0</v>
      </c>
      <c r="I561" s="77" t="s">
        <v>881</v>
      </c>
      <c r="J561" s="77">
        <v>43.074761000000002</v>
      </c>
      <c r="K561" s="77">
        <v>-89.383761300000003</v>
      </c>
      <c r="L561" s="77">
        <v>5370.9182333021799</v>
      </c>
      <c r="M561" s="77">
        <v>0.92672871481783203</v>
      </c>
      <c r="N561" s="77">
        <v>0</v>
      </c>
      <c r="O561" s="77">
        <v>644.51018799626104</v>
      </c>
      <c r="P561" s="87" cm="1">
        <f t="array" ref="P561">IF($X561="Non-local",VLOOKUP($E561,$AI$64:$AW$68,COLUMN($AW:$AW)-COLUMN($AH:$AH),FALSE),IF($X561="Unknown",VLOOKUP($E561,$AI$71:$AW$75,COLUMN($AW:$AW)-COLUMN($AH:$AH),FALSE),0))</f>
        <v>224</v>
      </c>
      <c r="Q561" s="87" cm="1">
        <f t="array" ref="Q561">IF($X561="Non-local",VLOOKUP($E561,$AI$40:$AW$44,COLUMN($AW:$AW)-COLUMN($AH:$AH),FALSE),IF($X561="Unknown",VLOOKUP($E561,$AI$47:$AW$51,COLUMN($AW:$AW)-COLUMN($AH:$AH),FALSE),0))</f>
        <v>470.18520000000001</v>
      </c>
      <c r="R561" s="87" cm="1">
        <f t="array" ref="R561">IF($X561="Non-local",VLOOKUP($E561,$AI$88:$AW$92,COLUMN($AW:$AW)-COLUMN($AH:$AH),FALSE),IF($X561="Unknown",VLOOKUP($E561,$AI$95:$AW$99,COLUMN($AW:$AW)-COLUMN($AH:$AH),FALSE),0))</f>
        <v>0.13052013767768686</v>
      </c>
      <c r="S561" s="87" cm="1">
        <f t="array" ref="S561">VLOOKUP($E561,$AI$111:$AW$115,COLUMN($AW:$AW)-COLUMN($AH:$AH),FALSE)</f>
        <v>410.28773999999999</v>
      </c>
      <c r="T561" s="104">
        <f t="shared" si="262"/>
        <v>1.0572488524955188</v>
      </c>
      <c r="U561" s="104">
        <f t="shared" si="263"/>
        <v>1748.9831279962611</v>
      </c>
      <c r="V561" s="87" cm="1">
        <f t="array" ref="V561">VLOOKUP($E561,$AI$118:$AW$122,COLUMN($AW:$AW)-COLUMN($AH:$AH),FALSE)</f>
        <v>161.75600000000003</v>
      </c>
      <c r="W561" s="87" t="str">
        <f t="shared" si="267"/>
        <v>Domestic</v>
      </c>
      <c r="X561" s="87" t="str">
        <f t="shared" si="268"/>
        <v>Non-local</v>
      </c>
      <c r="Y561" s="104"/>
      <c r="Z561" s="87" t="str">
        <f t="shared" si="264"/>
        <v>USA</v>
      </c>
      <c r="AA561" s="87" t="str">
        <f t="shared" si="265"/>
        <v>USA</v>
      </c>
      <c r="AB561" s="82" cm="1">
        <f t="array" ref="AB561">VLOOKUP(B561,'GDP per Capita'!$T$2:$V$4235,COLUMN('GDP per Capita'!$V:$V)-COLUMN('GDP per Capita'!$S:$S),FALSE)</f>
        <v>63809.64</v>
      </c>
      <c r="AC561" s="82">
        <f t="shared" si="269"/>
        <v>63809.64</v>
      </c>
      <c r="AD561" s="82">
        <f t="shared" si="270"/>
        <v>63809.64</v>
      </c>
      <c r="AE561" s="88">
        <f t="shared" si="266"/>
        <v>2.7409387170908052E-2</v>
      </c>
    </row>
    <row r="562" spans="1:31">
      <c r="A562" s="77" t="s">
        <v>886</v>
      </c>
      <c r="B562" s="77">
        <v>561</v>
      </c>
      <c r="C562" s="77" t="s">
        <v>29</v>
      </c>
      <c r="D562" s="77" t="s">
        <v>29</v>
      </c>
      <c r="E562" s="77">
        <v>2020</v>
      </c>
      <c r="F562" s="77">
        <v>39.284749400000003</v>
      </c>
      <c r="G562" s="77">
        <v>-76.620474639699793</v>
      </c>
      <c r="H562" s="77">
        <v>0</v>
      </c>
      <c r="I562" s="77" t="s">
        <v>881</v>
      </c>
      <c r="J562" s="77">
        <v>43.074761000000002</v>
      </c>
      <c r="K562" s="77">
        <v>-89.383761300000003</v>
      </c>
      <c r="L562" s="77">
        <v>2293.6142511822</v>
      </c>
      <c r="M562" s="77">
        <v>0.46449147956658998</v>
      </c>
      <c r="N562" s="77">
        <v>0</v>
      </c>
      <c r="O562" s="77">
        <v>440.37393622698198</v>
      </c>
      <c r="P562" s="87" cm="1">
        <f t="array" ref="P562">IF($X562="Non-local",VLOOKUP($E562,$AI$64:$AW$68,COLUMN($AW:$AW)-COLUMN($AH:$AH),FALSE),IF($X562="Unknown",VLOOKUP($E562,$AI$71:$AW$75,COLUMN($AW:$AW)-COLUMN($AH:$AH),FALSE),0))</f>
        <v>224</v>
      </c>
      <c r="Q562" s="87" cm="1">
        <f t="array" ref="Q562">IF($X562="Non-local",VLOOKUP($E562,$AI$40:$AW$44,COLUMN($AW:$AW)-COLUMN($AH:$AH),FALSE),IF($X562="Unknown",VLOOKUP($E562,$AI$47:$AW$51,COLUMN($AW:$AW)-COLUMN($AH:$AH),FALSE),0))</f>
        <v>470.18520000000001</v>
      </c>
      <c r="R562" s="87" cm="1">
        <f t="array" ref="R562">IF($X562="Non-local",VLOOKUP($E562,$AI$88:$AW$92,COLUMN($AW:$AW)-COLUMN($AH:$AH),FALSE),IF($X562="Unknown",VLOOKUP($E562,$AI$95:$AW$99,COLUMN($AW:$AW)-COLUMN($AH:$AH),FALSE),0))</f>
        <v>0.13052013767768686</v>
      </c>
      <c r="S562" s="87" cm="1">
        <f t="array" ref="S562">VLOOKUP($E562,$AI$111:$AW$115,COLUMN($AW:$AW)-COLUMN($AH:$AH),FALSE)</f>
        <v>410.28773999999999</v>
      </c>
      <c r="T562" s="104">
        <f t="shared" si="262"/>
        <v>0.59501161724427687</v>
      </c>
      <c r="U562" s="104">
        <f t="shared" si="263"/>
        <v>1544.846876226982</v>
      </c>
      <c r="V562" s="87" cm="1">
        <f t="array" ref="V562">VLOOKUP($E562,$AI$118:$AW$122,COLUMN($AW:$AW)-COLUMN($AH:$AH),FALSE)</f>
        <v>161.75600000000003</v>
      </c>
      <c r="W562" s="87" t="str">
        <f t="shared" si="267"/>
        <v>Domestic</v>
      </c>
      <c r="X562" s="87" t="str">
        <f t="shared" si="268"/>
        <v>Non-local</v>
      </c>
      <c r="Y562" s="104"/>
      <c r="Z562" s="87" t="str">
        <f t="shared" si="264"/>
        <v>USA</v>
      </c>
      <c r="AA562" s="87" t="str">
        <f t="shared" si="265"/>
        <v>USA</v>
      </c>
      <c r="AB562" s="82" cm="1">
        <f t="array" ref="AB562">VLOOKUP(B562,'GDP per Capita'!$T$2:$V$4235,COLUMN('GDP per Capita'!$V:$V)-COLUMN('GDP per Capita'!$S:$S),FALSE)</f>
        <v>63809.64</v>
      </c>
      <c r="AC562" s="82">
        <f t="shared" si="269"/>
        <v>63809.64</v>
      </c>
      <c r="AD562" s="82">
        <f t="shared" si="270"/>
        <v>63809.64</v>
      </c>
      <c r="AE562" s="88">
        <f t="shared" si="266"/>
        <v>2.4210242781921069E-2</v>
      </c>
    </row>
    <row r="563" spans="1:31">
      <c r="A563" s="77" t="s">
        <v>886</v>
      </c>
      <c r="B563" s="77">
        <v>562</v>
      </c>
      <c r="C563" s="77" t="s">
        <v>29</v>
      </c>
      <c r="D563" s="77" t="s">
        <v>29</v>
      </c>
      <c r="E563" s="77">
        <v>2020</v>
      </c>
      <c r="F563" s="77">
        <v>39.284749400000003</v>
      </c>
      <c r="G563" s="77">
        <v>-76.620474639699793</v>
      </c>
      <c r="H563" s="77">
        <v>0</v>
      </c>
      <c r="I563" s="77" t="s">
        <v>881</v>
      </c>
      <c r="J563" s="77">
        <v>43.074761000000002</v>
      </c>
      <c r="K563" s="77">
        <v>-89.383761300000003</v>
      </c>
      <c r="L563" s="77">
        <v>2293.6142511822</v>
      </c>
      <c r="M563" s="77">
        <v>0.46449147956658998</v>
      </c>
      <c r="N563" s="77">
        <v>0</v>
      </c>
      <c r="O563" s="77">
        <v>440.37393622698198</v>
      </c>
      <c r="P563" s="87" cm="1">
        <f t="array" ref="P563">IF($X563="Non-local",VLOOKUP($E563,$AI$64:$AW$68,COLUMN($AW:$AW)-COLUMN($AH:$AH),FALSE),IF($X563="Unknown",VLOOKUP($E563,$AI$71:$AW$75,COLUMN($AW:$AW)-COLUMN($AH:$AH),FALSE),0))</f>
        <v>224</v>
      </c>
      <c r="Q563" s="87" cm="1">
        <f t="array" ref="Q563">IF($X563="Non-local",VLOOKUP($E563,$AI$40:$AW$44,COLUMN($AW:$AW)-COLUMN($AH:$AH),FALSE),IF($X563="Unknown",VLOOKUP($E563,$AI$47:$AW$51,COLUMN($AW:$AW)-COLUMN($AH:$AH),FALSE),0))</f>
        <v>470.18520000000001</v>
      </c>
      <c r="R563" s="87" cm="1">
        <f t="array" ref="R563">IF($X563="Non-local",VLOOKUP($E563,$AI$88:$AW$92,COLUMN($AW:$AW)-COLUMN($AH:$AH),FALSE),IF($X563="Unknown",VLOOKUP($E563,$AI$95:$AW$99,COLUMN($AW:$AW)-COLUMN($AH:$AH),FALSE),0))</f>
        <v>0.13052013767768686</v>
      </c>
      <c r="S563" s="87" cm="1">
        <f t="array" ref="S563">VLOOKUP($E563,$AI$111:$AW$115,COLUMN($AW:$AW)-COLUMN($AH:$AH),FALSE)</f>
        <v>410.28773999999999</v>
      </c>
      <c r="T563" s="104">
        <f t="shared" si="262"/>
        <v>0.59501161724427687</v>
      </c>
      <c r="U563" s="104">
        <f t="shared" si="263"/>
        <v>1544.846876226982</v>
      </c>
      <c r="V563" s="87" cm="1">
        <f t="array" ref="V563">VLOOKUP($E563,$AI$118:$AW$122,COLUMN($AW:$AW)-COLUMN($AH:$AH),FALSE)</f>
        <v>161.75600000000003</v>
      </c>
      <c r="W563" s="87" t="str">
        <f t="shared" si="267"/>
        <v>Domestic</v>
      </c>
      <c r="X563" s="87" t="str">
        <f t="shared" si="268"/>
        <v>Non-local</v>
      </c>
      <c r="Y563" s="104"/>
      <c r="Z563" s="87" t="str">
        <f t="shared" si="264"/>
        <v>USA</v>
      </c>
      <c r="AA563" s="87" t="str">
        <f t="shared" si="265"/>
        <v>USA</v>
      </c>
      <c r="AB563" s="82" cm="1">
        <f t="array" ref="AB563">VLOOKUP(B563,'GDP per Capita'!$T$2:$V$4235,COLUMN('GDP per Capita'!$V:$V)-COLUMN('GDP per Capita'!$S:$S),FALSE)</f>
        <v>63809.64</v>
      </c>
      <c r="AC563" s="82">
        <f t="shared" si="269"/>
        <v>63809.64</v>
      </c>
      <c r="AD563" s="82">
        <f t="shared" si="270"/>
        <v>63809.64</v>
      </c>
      <c r="AE563" s="88">
        <f t="shared" si="266"/>
        <v>2.4210242781921069E-2</v>
      </c>
    </row>
    <row r="564" spans="1:31">
      <c r="A564" s="77" t="s">
        <v>993</v>
      </c>
      <c r="B564" s="77">
        <v>563</v>
      </c>
      <c r="C564" s="77" t="s">
        <v>29</v>
      </c>
      <c r="D564" s="77" t="s">
        <v>29</v>
      </c>
      <c r="E564" s="77">
        <v>2020</v>
      </c>
      <c r="F564" s="77">
        <v>37.682058300000001</v>
      </c>
      <c r="G564" s="77">
        <v>-121.76805309999899</v>
      </c>
      <c r="H564" s="77">
        <v>0</v>
      </c>
      <c r="I564" s="77" t="s">
        <v>881</v>
      </c>
      <c r="J564" s="77">
        <v>43.074761000000002</v>
      </c>
      <c r="K564" s="77">
        <v>-89.383761300000003</v>
      </c>
      <c r="L564" s="77">
        <v>5579.1059353741502</v>
      </c>
      <c r="M564" s="77">
        <v>0.95495009710436995</v>
      </c>
      <c r="N564" s="77">
        <v>0</v>
      </c>
      <c r="O564" s="77">
        <v>669.49271224489803</v>
      </c>
      <c r="P564" s="87" cm="1">
        <f t="array" ref="P564">IF($X564="Non-local",VLOOKUP($E564,$AI$64:$AW$68,COLUMN($AW:$AW)-COLUMN($AH:$AH),FALSE),IF($X564="Unknown",VLOOKUP($E564,$AI$71:$AW$75,COLUMN($AW:$AW)-COLUMN($AH:$AH),FALSE),0))</f>
        <v>224</v>
      </c>
      <c r="Q564" s="87" cm="1">
        <f t="array" ref="Q564">IF($X564="Non-local",VLOOKUP($E564,$AI$40:$AW$44,COLUMN($AW:$AW)-COLUMN($AH:$AH),FALSE),IF($X564="Unknown",VLOOKUP($E564,$AI$47:$AW$51,COLUMN($AW:$AW)-COLUMN($AH:$AH),FALSE),0))</f>
        <v>470.18520000000001</v>
      </c>
      <c r="R564" s="87" cm="1">
        <f t="array" ref="R564">IF($X564="Non-local",VLOOKUP($E564,$AI$88:$AW$92,COLUMN($AW:$AW)-COLUMN($AH:$AH),FALSE),IF($X564="Unknown",VLOOKUP($E564,$AI$95:$AW$99,COLUMN($AW:$AW)-COLUMN($AH:$AH),FALSE),0))</f>
        <v>0.13052013767768686</v>
      </c>
      <c r="S564" s="87" cm="1">
        <f t="array" ref="S564">VLOOKUP($E564,$AI$111:$AW$115,COLUMN($AW:$AW)-COLUMN($AH:$AH),FALSE)</f>
        <v>410.28773999999999</v>
      </c>
      <c r="T564" s="104">
        <f t="shared" si="262"/>
        <v>1.0854702347820568</v>
      </c>
      <c r="U564" s="104">
        <f t="shared" si="263"/>
        <v>1773.9656522448979</v>
      </c>
      <c r="V564" s="87" cm="1">
        <f t="array" ref="V564">VLOOKUP($E564,$AI$118:$AW$122,COLUMN($AW:$AW)-COLUMN($AH:$AH),FALSE)</f>
        <v>161.75600000000003</v>
      </c>
      <c r="W564" s="87" t="str">
        <f t="shared" si="267"/>
        <v>Domestic</v>
      </c>
      <c r="X564" s="87" t="str">
        <f t="shared" si="268"/>
        <v>Non-local</v>
      </c>
      <c r="Y564" s="104"/>
      <c r="Z564" s="87" t="str">
        <f t="shared" si="264"/>
        <v>USA</v>
      </c>
      <c r="AA564" s="87" t="str">
        <f t="shared" si="265"/>
        <v>USA</v>
      </c>
      <c r="AB564" s="82" cm="1">
        <f t="array" ref="AB564">VLOOKUP(B564,'GDP per Capita'!$T$2:$V$4235,COLUMN('GDP per Capita'!$V:$V)-COLUMN('GDP per Capita'!$S:$S),FALSE)</f>
        <v>63809.64</v>
      </c>
      <c r="AC564" s="82">
        <f t="shared" si="269"/>
        <v>63809.64</v>
      </c>
      <c r="AD564" s="82">
        <f t="shared" si="270"/>
        <v>63809.64</v>
      </c>
      <c r="AE564" s="88">
        <f t="shared" si="266"/>
        <v>2.780090362905821E-2</v>
      </c>
    </row>
    <row r="565" spans="1:31">
      <c r="A565" s="77" t="s">
        <v>894</v>
      </c>
      <c r="B565" s="77">
        <v>564</v>
      </c>
      <c r="C565" s="77" t="s">
        <v>29</v>
      </c>
      <c r="D565" s="77" t="s">
        <v>29</v>
      </c>
      <c r="E565" s="77">
        <v>2020</v>
      </c>
      <c r="F565" s="77">
        <v>33.425505600000001</v>
      </c>
      <c r="G565" s="77">
        <v>-111.94001249999999</v>
      </c>
      <c r="H565" s="77">
        <v>0</v>
      </c>
      <c r="I565" s="77" t="s">
        <v>881</v>
      </c>
      <c r="J565" s="77">
        <v>43.074761000000002</v>
      </c>
      <c r="K565" s="77">
        <v>-89.383761300000003</v>
      </c>
      <c r="L565" s="77">
        <v>4465.5110464523696</v>
      </c>
      <c r="M565" s="77">
        <v>0.79623050342923796</v>
      </c>
      <c r="N565" s="77">
        <v>0</v>
      </c>
      <c r="O565" s="77">
        <v>535.86132557428402</v>
      </c>
      <c r="P565" s="87" cm="1">
        <f t="array" ref="P565">IF($X565="Non-local",VLOOKUP($E565,$AI$64:$AW$68,COLUMN($AW:$AW)-COLUMN($AH:$AH),FALSE),IF($X565="Unknown",VLOOKUP($E565,$AI$71:$AW$75,COLUMN($AW:$AW)-COLUMN($AH:$AH),FALSE),0))</f>
        <v>224</v>
      </c>
      <c r="Q565" s="87" cm="1">
        <f t="array" ref="Q565">IF($X565="Non-local",VLOOKUP($E565,$AI$40:$AW$44,COLUMN($AW:$AW)-COLUMN($AH:$AH),FALSE),IF($X565="Unknown",VLOOKUP($E565,$AI$47:$AW$51,COLUMN($AW:$AW)-COLUMN($AH:$AH),FALSE),0))</f>
        <v>470.18520000000001</v>
      </c>
      <c r="R565" s="87" cm="1">
        <f t="array" ref="R565">IF($X565="Non-local",VLOOKUP($E565,$AI$88:$AW$92,COLUMN($AW:$AW)-COLUMN($AH:$AH),FALSE),IF($X565="Unknown",VLOOKUP($E565,$AI$95:$AW$99,COLUMN($AW:$AW)-COLUMN($AH:$AH),FALSE),0))</f>
        <v>0.13052013767768686</v>
      </c>
      <c r="S565" s="87" cm="1">
        <f t="array" ref="S565">VLOOKUP($E565,$AI$111:$AW$115,COLUMN($AW:$AW)-COLUMN($AH:$AH),FALSE)</f>
        <v>410.28773999999999</v>
      </c>
      <c r="T565" s="104">
        <f t="shared" si="262"/>
        <v>0.92675064110692484</v>
      </c>
      <c r="U565" s="104">
        <f t="shared" si="263"/>
        <v>1640.334265574284</v>
      </c>
      <c r="V565" s="87" cm="1">
        <f t="array" ref="V565">VLOOKUP($E565,$AI$118:$AW$122,COLUMN($AW:$AW)-COLUMN($AH:$AH),FALSE)</f>
        <v>161.75600000000003</v>
      </c>
      <c r="W565" s="87" t="str">
        <f t="shared" si="267"/>
        <v>Domestic</v>
      </c>
      <c r="X565" s="87" t="str">
        <f t="shared" si="268"/>
        <v>Non-local</v>
      </c>
      <c r="Y565" s="104"/>
      <c r="Z565" s="87" t="str">
        <f t="shared" si="264"/>
        <v>USA</v>
      </c>
      <c r="AA565" s="87" t="str">
        <f t="shared" si="265"/>
        <v>USA</v>
      </c>
      <c r="AB565" s="82" cm="1">
        <f t="array" ref="AB565">VLOOKUP(B565,'GDP per Capita'!$T$2:$V$4235,COLUMN('GDP per Capita'!$V:$V)-COLUMN('GDP per Capita'!$S:$S),FALSE)</f>
        <v>63809.64</v>
      </c>
      <c r="AC565" s="82">
        <f t="shared" si="269"/>
        <v>63809.64</v>
      </c>
      <c r="AD565" s="82">
        <f t="shared" si="270"/>
        <v>63809.64</v>
      </c>
      <c r="AE565" s="88">
        <f t="shared" si="266"/>
        <v>2.5706684218470503E-2</v>
      </c>
    </row>
    <row r="566" spans="1:31">
      <c r="A566" s="77" t="s">
        <v>1062</v>
      </c>
      <c r="B566" s="77">
        <v>565</v>
      </c>
      <c r="C566" s="77" t="s">
        <v>29</v>
      </c>
      <c r="D566" s="77" t="s">
        <v>29</v>
      </c>
      <c r="E566" s="77">
        <v>2020</v>
      </c>
      <c r="F566" s="77">
        <v>33.448436699999903</v>
      </c>
      <c r="G566" s="77">
        <v>-112.0741417</v>
      </c>
      <c r="H566" s="77">
        <v>0</v>
      </c>
      <c r="I566" s="77" t="s">
        <v>881</v>
      </c>
      <c r="J566" s="77">
        <v>43.074761000000002</v>
      </c>
      <c r="K566" s="77">
        <v>-89.383761300000003</v>
      </c>
      <c r="L566" s="77">
        <v>4482.9041756544802</v>
      </c>
      <c r="M566" s="77">
        <v>0.79899944363418396</v>
      </c>
      <c r="N566" s="77">
        <v>0</v>
      </c>
      <c r="O566" s="77">
        <v>537.94850107853802</v>
      </c>
      <c r="P566" s="87" cm="1">
        <f t="array" ref="P566">IF($X566="Non-local",VLOOKUP($E566,$AI$64:$AW$68,COLUMN($AW:$AW)-COLUMN($AH:$AH),FALSE),IF($X566="Unknown",VLOOKUP($E566,$AI$71:$AW$75,COLUMN($AW:$AW)-COLUMN($AH:$AH),FALSE),0))</f>
        <v>224</v>
      </c>
      <c r="Q566" s="87" cm="1">
        <f t="array" ref="Q566">IF($X566="Non-local",VLOOKUP($E566,$AI$40:$AW$44,COLUMN($AW:$AW)-COLUMN($AH:$AH),FALSE),IF($X566="Unknown",VLOOKUP($E566,$AI$47:$AW$51,COLUMN($AW:$AW)-COLUMN($AH:$AH),FALSE),0))</f>
        <v>470.18520000000001</v>
      </c>
      <c r="R566" s="87" cm="1">
        <f t="array" ref="R566">IF($X566="Non-local",VLOOKUP($E566,$AI$88:$AW$92,COLUMN($AW:$AW)-COLUMN($AH:$AH),FALSE),IF($X566="Unknown",VLOOKUP($E566,$AI$95:$AW$99,COLUMN($AW:$AW)-COLUMN($AH:$AH),FALSE),0))</f>
        <v>0.13052013767768686</v>
      </c>
      <c r="S566" s="87" cm="1">
        <f t="array" ref="S566">VLOOKUP($E566,$AI$111:$AW$115,COLUMN($AW:$AW)-COLUMN($AH:$AH),FALSE)</f>
        <v>410.28773999999999</v>
      </c>
      <c r="T566" s="104">
        <f t="shared" si="262"/>
        <v>0.92951958131187085</v>
      </c>
      <c r="U566" s="104">
        <f t="shared" si="263"/>
        <v>1642.421441078538</v>
      </c>
      <c r="V566" s="87" cm="1">
        <f t="array" ref="V566">VLOOKUP($E566,$AI$118:$AW$122,COLUMN($AW:$AW)-COLUMN($AH:$AH),FALSE)</f>
        <v>161.75600000000003</v>
      </c>
      <c r="W566" s="87" t="str">
        <f t="shared" si="267"/>
        <v>Domestic</v>
      </c>
      <c r="X566" s="87" t="str">
        <f t="shared" si="268"/>
        <v>Non-local</v>
      </c>
      <c r="Y566" s="104"/>
      <c r="Z566" s="87" t="str">
        <f t="shared" si="264"/>
        <v>USA</v>
      </c>
      <c r="AA566" s="87" t="str">
        <f t="shared" si="265"/>
        <v>USA</v>
      </c>
      <c r="AB566" s="82" cm="1">
        <f t="array" ref="AB566">VLOOKUP(B566,'GDP per Capita'!$T$2:$V$4235,COLUMN('GDP per Capita'!$V:$V)-COLUMN('GDP per Capita'!$S:$S),FALSE)</f>
        <v>63809.64</v>
      </c>
      <c r="AC566" s="82">
        <f t="shared" si="269"/>
        <v>63809.64</v>
      </c>
      <c r="AD566" s="82">
        <f t="shared" si="270"/>
        <v>63809.64</v>
      </c>
      <c r="AE566" s="88">
        <f t="shared" si="266"/>
        <v>2.5739393625767801E-2</v>
      </c>
    </row>
    <row r="567" spans="1:31">
      <c r="A567" s="77" t="s">
        <v>1148</v>
      </c>
      <c r="B567" s="77">
        <v>566</v>
      </c>
      <c r="C567" s="77" t="s">
        <v>29</v>
      </c>
      <c r="D567" s="77" t="s">
        <v>29</v>
      </c>
      <c r="E567" s="77">
        <v>2020</v>
      </c>
      <c r="F567" s="77">
        <v>29.424600199999901</v>
      </c>
      <c r="G567" s="77">
        <v>-98.495140500000005</v>
      </c>
      <c r="H567" s="77">
        <v>0</v>
      </c>
      <c r="I567" s="77" t="s">
        <v>881</v>
      </c>
      <c r="J567" s="77">
        <v>43.074761000000002</v>
      </c>
      <c r="K567" s="77">
        <v>-89.383761300000003</v>
      </c>
      <c r="L567" s="77">
        <v>3442.44184581327</v>
      </c>
      <c r="M567" s="77">
        <v>0.63336059030589198</v>
      </c>
      <c r="N567" s="77">
        <v>0</v>
      </c>
      <c r="O567" s="77">
        <v>660.94883439614898</v>
      </c>
      <c r="P567" s="87" cm="1">
        <f t="array" ref="P567">IF($X567="Non-local",VLOOKUP($E567,$AI$64:$AW$68,COLUMN($AW:$AW)-COLUMN($AH:$AH),FALSE),IF($X567="Unknown",VLOOKUP($E567,$AI$71:$AW$75,COLUMN($AW:$AW)-COLUMN($AH:$AH),FALSE),0))</f>
        <v>224</v>
      </c>
      <c r="Q567" s="87" cm="1">
        <f t="array" ref="Q567">IF($X567="Non-local",VLOOKUP($E567,$AI$40:$AW$44,COLUMN($AW:$AW)-COLUMN($AH:$AH),FALSE),IF($X567="Unknown",VLOOKUP($E567,$AI$47:$AW$51,COLUMN($AW:$AW)-COLUMN($AH:$AH),FALSE),0))</f>
        <v>470.18520000000001</v>
      </c>
      <c r="R567" s="87" cm="1">
        <f t="array" ref="R567">IF($X567="Non-local",VLOOKUP($E567,$AI$88:$AW$92,COLUMN($AW:$AW)-COLUMN($AH:$AH),FALSE),IF($X567="Unknown",VLOOKUP($E567,$AI$95:$AW$99,COLUMN($AW:$AW)-COLUMN($AH:$AH),FALSE),0))</f>
        <v>0.13052013767768686</v>
      </c>
      <c r="S567" s="87" cm="1">
        <f t="array" ref="S567">VLOOKUP($E567,$AI$111:$AW$115,COLUMN($AW:$AW)-COLUMN($AH:$AH),FALSE)</f>
        <v>410.28773999999999</v>
      </c>
      <c r="T567" s="104">
        <f t="shared" si="262"/>
        <v>0.76388072798357887</v>
      </c>
      <c r="U567" s="104">
        <f t="shared" si="263"/>
        <v>1765.421774396149</v>
      </c>
      <c r="V567" s="87" cm="1">
        <f t="array" ref="V567">VLOOKUP($E567,$AI$118:$AW$122,COLUMN($AW:$AW)-COLUMN($AH:$AH),FALSE)</f>
        <v>161.75600000000003</v>
      </c>
      <c r="W567" s="87" t="str">
        <f t="shared" si="267"/>
        <v>Domestic</v>
      </c>
      <c r="X567" s="87" t="str">
        <f t="shared" si="268"/>
        <v>Non-local</v>
      </c>
      <c r="Y567" s="104"/>
      <c r="Z567" s="87" t="str">
        <f t="shared" si="264"/>
        <v>USA</v>
      </c>
      <c r="AA567" s="87" t="str">
        <f t="shared" si="265"/>
        <v>USA</v>
      </c>
      <c r="AB567" s="82" cm="1">
        <f t="array" ref="AB567">VLOOKUP(B567,'GDP per Capita'!$T$2:$V$4235,COLUMN('GDP per Capita'!$V:$V)-COLUMN('GDP per Capita'!$S:$S),FALSE)</f>
        <v>63809.64</v>
      </c>
      <c r="AC567" s="82">
        <f t="shared" si="269"/>
        <v>63809.64</v>
      </c>
      <c r="AD567" s="82">
        <f t="shared" si="270"/>
        <v>63809.64</v>
      </c>
      <c r="AE567" s="88">
        <f t="shared" si="266"/>
        <v>2.7667007279717437E-2</v>
      </c>
    </row>
    <row r="568" spans="1:31">
      <c r="A568" s="77" t="s">
        <v>894</v>
      </c>
      <c r="B568" s="77">
        <v>567</v>
      </c>
      <c r="C568" s="77" t="s">
        <v>29</v>
      </c>
      <c r="D568" s="77" t="s">
        <v>29</v>
      </c>
      <c r="E568" s="77">
        <v>2020</v>
      </c>
      <c r="F568" s="77">
        <v>33.425505600000001</v>
      </c>
      <c r="G568" s="77">
        <v>-111.94001249999999</v>
      </c>
      <c r="H568" s="77">
        <v>0</v>
      </c>
      <c r="I568" s="77" t="s">
        <v>881</v>
      </c>
      <c r="J568" s="77">
        <v>43.074761000000002</v>
      </c>
      <c r="K568" s="77">
        <v>-89.383761300000003</v>
      </c>
      <c r="L568" s="77">
        <v>4465.5110464523696</v>
      </c>
      <c r="M568" s="77">
        <v>0.79623050342923796</v>
      </c>
      <c r="N568" s="77">
        <v>0</v>
      </c>
      <c r="O568" s="77">
        <v>535.86132557428402</v>
      </c>
      <c r="P568" s="87" cm="1">
        <f t="array" ref="P568">IF($X568="Non-local",VLOOKUP($E568,$AI$64:$AW$68,COLUMN($AW:$AW)-COLUMN($AH:$AH),FALSE),IF($X568="Unknown",VLOOKUP($E568,$AI$71:$AW$75,COLUMN($AW:$AW)-COLUMN($AH:$AH),FALSE),0))</f>
        <v>224</v>
      </c>
      <c r="Q568" s="87" cm="1">
        <f t="array" ref="Q568">IF($X568="Non-local",VLOOKUP($E568,$AI$40:$AW$44,COLUMN($AW:$AW)-COLUMN($AH:$AH),FALSE),IF($X568="Unknown",VLOOKUP($E568,$AI$47:$AW$51,COLUMN($AW:$AW)-COLUMN($AH:$AH),FALSE),0))</f>
        <v>470.18520000000001</v>
      </c>
      <c r="R568" s="87" cm="1">
        <f t="array" ref="R568">IF($X568="Non-local",VLOOKUP($E568,$AI$88:$AW$92,COLUMN($AW:$AW)-COLUMN($AH:$AH),FALSE),IF($X568="Unknown",VLOOKUP($E568,$AI$95:$AW$99,COLUMN($AW:$AW)-COLUMN($AH:$AH),FALSE),0))</f>
        <v>0.13052013767768686</v>
      </c>
      <c r="S568" s="87" cm="1">
        <f t="array" ref="S568">VLOOKUP($E568,$AI$111:$AW$115,COLUMN($AW:$AW)-COLUMN($AH:$AH),FALSE)</f>
        <v>410.28773999999999</v>
      </c>
      <c r="T568" s="104">
        <f t="shared" si="262"/>
        <v>0.92675064110692484</v>
      </c>
      <c r="U568" s="104">
        <f t="shared" si="263"/>
        <v>1640.334265574284</v>
      </c>
      <c r="V568" s="87" cm="1">
        <f t="array" ref="V568">VLOOKUP($E568,$AI$118:$AW$122,COLUMN($AW:$AW)-COLUMN($AH:$AH),FALSE)</f>
        <v>161.75600000000003</v>
      </c>
      <c r="W568" s="87" t="str">
        <f t="shared" si="267"/>
        <v>Domestic</v>
      </c>
      <c r="X568" s="87" t="str">
        <f t="shared" si="268"/>
        <v>Non-local</v>
      </c>
      <c r="Y568" s="104"/>
      <c r="Z568" s="87" t="str">
        <f t="shared" si="264"/>
        <v>USA</v>
      </c>
      <c r="AA568" s="87" t="str">
        <f t="shared" si="265"/>
        <v>USA</v>
      </c>
      <c r="AB568" s="82" cm="1">
        <f t="array" ref="AB568">VLOOKUP(B568,'GDP per Capita'!$T$2:$V$4235,COLUMN('GDP per Capita'!$V:$V)-COLUMN('GDP per Capita'!$S:$S),FALSE)</f>
        <v>63809.64</v>
      </c>
      <c r="AC568" s="82">
        <f t="shared" si="269"/>
        <v>63809.64</v>
      </c>
      <c r="AD568" s="82">
        <f t="shared" si="270"/>
        <v>63809.64</v>
      </c>
      <c r="AE568" s="88">
        <f t="shared" si="266"/>
        <v>2.5706684218470503E-2</v>
      </c>
    </row>
    <row r="569" spans="1:31">
      <c r="A569" s="77" t="s">
        <v>886</v>
      </c>
      <c r="B569" s="77">
        <v>568</v>
      </c>
      <c r="C569" s="77" t="s">
        <v>29</v>
      </c>
      <c r="D569" s="77" t="s">
        <v>29</v>
      </c>
      <c r="E569" s="77">
        <v>2020</v>
      </c>
      <c r="F569" s="77">
        <v>39.284749400000003</v>
      </c>
      <c r="G569" s="77">
        <v>-76.620474639699793</v>
      </c>
      <c r="H569" s="77">
        <v>0</v>
      </c>
      <c r="I569" s="77" t="s">
        <v>881</v>
      </c>
      <c r="J569" s="77">
        <v>43.074761000000002</v>
      </c>
      <c r="K569" s="77">
        <v>-89.383761300000003</v>
      </c>
      <c r="L569" s="77">
        <v>2293.6142511822</v>
      </c>
      <c r="M569" s="77">
        <v>0.46449147956658998</v>
      </c>
      <c r="N569" s="77">
        <v>0</v>
      </c>
      <c r="O569" s="77">
        <v>440.37393622698198</v>
      </c>
      <c r="P569" s="87" cm="1">
        <f t="array" ref="P569">IF($X569="Non-local",VLOOKUP($E569,$AI$64:$AW$68,COLUMN($AW:$AW)-COLUMN($AH:$AH),FALSE),IF($X569="Unknown",VLOOKUP($E569,$AI$71:$AW$75,COLUMN($AW:$AW)-COLUMN($AH:$AH),FALSE),0))</f>
        <v>224</v>
      </c>
      <c r="Q569" s="87" cm="1">
        <f t="array" ref="Q569">IF($X569="Non-local",VLOOKUP($E569,$AI$40:$AW$44,COLUMN($AW:$AW)-COLUMN($AH:$AH),FALSE),IF($X569="Unknown",VLOOKUP($E569,$AI$47:$AW$51,COLUMN($AW:$AW)-COLUMN($AH:$AH),FALSE),0))</f>
        <v>470.18520000000001</v>
      </c>
      <c r="R569" s="87" cm="1">
        <f t="array" ref="R569">IF($X569="Non-local",VLOOKUP($E569,$AI$88:$AW$92,COLUMN($AW:$AW)-COLUMN($AH:$AH),FALSE),IF($X569="Unknown",VLOOKUP($E569,$AI$95:$AW$99,COLUMN($AW:$AW)-COLUMN($AH:$AH),FALSE),0))</f>
        <v>0.13052013767768686</v>
      </c>
      <c r="S569" s="87" cm="1">
        <f t="array" ref="S569">VLOOKUP($E569,$AI$111:$AW$115,COLUMN($AW:$AW)-COLUMN($AH:$AH),FALSE)</f>
        <v>410.28773999999999</v>
      </c>
      <c r="T569" s="104">
        <f t="shared" si="262"/>
        <v>0.59501161724427687</v>
      </c>
      <c r="U569" s="104">
        <f t="shared" si="263"/>
        <v>1544.846876226982</v>
      </c>
      <c r="V569" s="87" cm="1">
        <f t="array" ref="V569">VLOOKUP($E569,$AI$118:$AW$122,COLUMN($AW:$AW)-COLUMN($AH:$AH),FALSE)</f>
        <v>161.75600000000003</v>
      </c>
      <c r="W569" s="87" t="str">
        <f t="shared" si="267"/>
        <v>Domestic</v>
      </c>
      <c r="X569" s="87" t="str">
        <f t="shared" si="268"/>
        <v>Non-local</v>
      </c>
      <c r="Y569" s="104"/>
      <c r="Z569" s="87" t="str">
        <f t="shared" si="264"/>
        <v>USA</v>
      </c>
      <c r="AA569" s="87" t="str">
        <f t="shared" si="265"/>
        <v>USA</v>
      </c>
      <c r="AB569" s="82" cm="1">
        <f t="array" ref="AB569">VLOOKUP(B569,'GDP per Capita'!$T$2:$V$4235,COLUMN('GDP per Capita'!$V:$V)-COLUMN('GDP per Capita'!$S:$S),FALSE)</f>
        <v>63809.64</v>
      </c>
      <c r="AC569" s="82">
        <f t="shared" si="269"/>
        <v>63809.64</v>
      </c>
      <c r="AD569" s="82">
        <f t="shared" si="270"/>
        <v>63809.64</v>
      </c>
      <c r="AE569" s="88">
        <f t="shared" si="266"/>
        <v>2.4210242781921069E-2</v>
      </c>
    </row>
    <row r="570" spans="1:31">
      <c r="A570" s="77" t="s">
        <v>1149</v>
      </c>
      <c r="B570" s="77">
        <v>569</v>
      </c>
      <c r="C570" s="77" t="s">
        <v>29</v>
      </c>
      <c r="D570" s="77" t="s">
        <v>29</v>
      </c>
      <c r="E570" s="77">
        <v>2020</v>
      </c>
      <c r="F570" s="77">
        <v>45.233298499999997</v>
      </c>
      <c r="G570" s="77">
        <v>-93.291340500000004</v>
      </c>
      <c r="H570" s="77">
        <v>0</v>
      </c>
      <c r="I570" s="77" t="s">
        <v>881</v>
      </c>
      <c r="J570" s="77">
        <v>43.074761000000002</v>
      </c>
      <c r="K570" s="77">
        <v>-89.383761300000003</v>
      </c>
      <c r="L570" s="77">
        <v>786.71603675347001</v>
      </c>
      <c r="M570" s="77">
        <v>0.26551344332468202</v>
      </c>
      <c r="N570" s="77">
        <v>0</v>
      </c>
      <c r="O570" s="77">
        <v>151.049479056666</v>
      </c>
      <c r="P570" s="87" cm="1">
        <f t="array" ref="P570">IF($X570="Non-local",VLOOKUP($E570,$AI$64:$AW$68,COLUMN($AW:$AW)-COLUMN($AH:$AH),FALSE),IF($X570="Unknown",VLOOKUP($E570,$AI$71:$AW$75,COLUMN($AW:$AW)-COLUMN($AH:$AH),FALSE),0))</f>
        <v>224</v>
      </c>
      <c r="Q570" s="87" cm="1">
        <f t="array" ref="Q570">IF($X570="Non-local",VLOOKUP($E570,$AI$40:$AW$44,COLUMN($AW:$AW)-COLUMN($AH:$AH),FALSE),IF($X570="Unknown",VLOOKUP($E570,$AI$47:$AW$51,COLUMN($AW:$AW)-COLUMN($AH:$AH),FALSE),0))</f>
        <v>470.18520000000001</v>
      </c>
      <c r="R570" s="87" cm="1">
        <f t="array" ref="R570">IF($X570="Non-local",VLOOKUP($E570,$AI$88:$AW$92,COLUMN($AW:$AW)-COLUMN($AH:$AH),FALSE),IF($X570="Unknown",VLOOKUP($E570,$AI$95:$AW$99,COLUMN($AW:$AW)-COLUMN($AH:$AH),FALSE),0))</f>
        <v>0.13052013767768686</v>
      </c>
      <c r="S570" s="87" cm="1">
        <f t="array" ref="S570">VLOOKUP($E570,$AI$111:$AW$115,COLUMN($AW:$AW)-COLUMN($AH:$AH),FALSE)</f>
        <v>410.28773999999999</v>
      </c>
      <c r="T570" s="104">
        <f t="shared" si="262"/>
        <v>0.39603358100236885</v>
      </c>
      <c r="U570" s="104">
        <f t="shared" si="263"/>
        <v>1255.522419056666</v>
      </c>
      <c r="V570" s="87" cm="1">
        <f t="array" ref="V570">VLOOKUP($E570,$AI$118:$AW$122,COLUMN($AW:$AW)-COLUMN($AH:$AH),FALSE)</f>
        <v>161.75600000000003</v>
      </c>
      <c r="W570" s="87" t="str">
        <f t="shared" si="267"/>
        <v>Domestic</v>
      </c>
      <c r="X570" s="87" t="str">
        <f t="shared" si="268"/>
        <v>Non-local</v>
      </c>
      <c r="Y570" s="104"/>
      <c r="Z570" s="87" t="str">
        <f t="shared" si="264"/>
        <v>USA</v>
      </c>
      <c r="AA570" s="87" t="str">
        <f t="shared" si="265"/>
        <v>USA</v>
      </c>
      <c r="AB570" s="82" cm="1">
        <f t="array" ref="AB570">VLOOKUP(B570,'GDP per Capita'!$T$2:$V$4235,COLUMN('GDP per Capita'!$V:$V)-COLUMN('GDP per Capita'!$S:$S),FALSE)</f>
        <v>63809.64</v>
      </c>
      <c r="AC570" s="82">
        <f t="shared" si="269"/>
        <v>63809.64</v>
      </c>
      <c r="AD570" s="82">
        <f t="shared" si="270"/>
        <v>63809.64</v>
      </c>
      <c r="AE570" s="88">
        <f t="shared" si="266"/>
        <v>1.9676061784029277E-2</v>
      </c>
    </row>
    <row r="571" spans="1:31">
      <c r="A571" s="77" t="s">
        <v>1027</v>
      </c>
      <c r="B571" s="77">
        <v>570</v>
      </c>
      <c r="C571" s="77" t="s">
        <v>29</v>
      </c>
      <c r="D571" s="77" t="s">
        <v>29</v>
      </c>
      <c r="E571" s="77">
        <v>2020</v>
      </c>
      <c r="F571" s="77">
        <v>20.020451999999999</v>
      </c>
      <c r="G571" s="77">
        <v>-155.66390999999999</v>
      </c>
      <c r="H571" s="77">
        <v>0</v>
      </c>
      <c r="I571" s="77" t="s">
        <v>881</v>
      </c>
      <c r="J571" s="77">
        <v>43.074761000000002</v>
      </c>
      <c r="K571" s="77">
        <v>-89.383761300000003</v>
      </c>
      <c r="L571" s="77">
        <v>13197.3271503903</v>
      </c>
      <c r="M571" s="77">
        <v>2.0401934515596301</v>
      </c>
      <c r="N571" s="77">
        <v>0</v>
      </c>
      <c r="O571" s="77">
        <v>1385.7193507909799</v>
      </c>
      <c r="P571" s="87" cm="1">
        <f t="array" ref="P571">IF($X571="Non-local",VLOOKUP($E571,$AI$64:$AW$68,COLUMN($AW:$AW)-COLUMN($AH:$AH),FALSE),IF($X571="Unknown",VLOOKUP($E571,$AI$71:$AW$75,COLUMN($AW:$AW)-COLUMN($AH:$AH),FALSE),0))</f>
        <v>224</v>
      </c>
      <c r="Q571" s="87" cm="1">
        <f t="array" ref="Q571">IF($X571="Non-local",VLOOKUP($E571,$AI$40:$AW$44,COLUMN($AW:$AW)-COLUMN($AH:$AH),FALSE),IF($X571="Unknown",VLOOKUP($E571,$AI$47:$AW$51,COLUMN($AW:$AW)-COLUMN($AH:$AH),FALSE),0))</f>
        <v>470.18520000000001</v>
      </c>
      <c r="R571" s="87" cm="1">
        <f t="array" ref="R571">IF($X571="Non-local",VLOOKUP($E571,$AI$88:$AW$92,COLUMN($AW:$AW)-COLUMN($AH:$AH),FALSE),IF($X571="Unknown",VLOOKUP($E571,$AI$95:$AW$99,COLUMN($AW:$AW)-COLUMN($AH:$AH),FALSE),0))</f>
        <v>0.13052013767768686</v>
      </c>
      <c r="S571" s="87" cm="1">
        <f t="array" ref="S571">VLOOKUP($E571,$AI$111:$AW$115,COLUMN($AW:$AW)-COLUMN($AH:$AH),FALSE)</f>
        <v>410.28773999999999</v>
      </c>
      <c r="T571" s="104">
        <f t="shared" si="262"/>
        <v>2.1707135892373168</v>
      </c>
      <c r="U571" s="104">
        <f t="shared" si="263"/>
        <v>2490.1922907909802</v>
      </c>
      <c r="V571" s="87" cm="1">
        <f t="array" ref="V571">VLOOKUP($E571,$AI$118:$AW$122,COLUMN($AW:$AW)-COLUMN($AH:$AH),FALSE)</f>
        <v>161.75600000000003</v>
      </c>
      <c r="W571" s="87" t="str">
        <f t="shared" si="267"/>
        <v>Domestic</v>
      </c>
      <c r="X571" s="87" t="str">
        <f t="shared" si="268"/>
        <v>Non-local</v>
      </c>
      <c r="Y571" s="104"/>
      <c r="Z571" s="87" t="str">
        <f t="shared" si="264"/>
        <v>USA</v>
      </c>
      <c r="AA571" s="87" t="str">
        <f t="shared" si="265"/>
        <v>USA</v>
      </c>
      <c r="AB571" s="82" cm="1">
        <f t="array" ref="AB571">VLOOKUP(B571,'GDP per Capita'!$T$2:$V$4235,COLUMN('GDP per Capita'!$V:$V)-COLUMN('GDP per Capita'!$S:$S),FALSE)</f>
        <v>63809.64</v>
      </c>
      <c r="AC571" s="82">
        <f t="shared" si="269"/>
        <v>63809.64</v>
      </c>
      <c r="AD571" s="82">
        <f t="shared" si="270"/>
        <v>63809.64</v>
      </c>
      <c r="AE571" s="88">
        <f t="shared" si="266"/>
        <v>3.9025330511047868E-2</v>
      </c>
    </row>
    <row r="572" spans="1:31">
      <c r="A572" s="77" t="s">
        <v>933</v>
      </c>
      <c r="B572" s="77">
        <v>571</v>
      </c>
      <c r="C572" s="77" t="s">
        <v>29</v>
      </c>
      <c r="D572" s="77" t="s">
        <v>29</v>
      </c>
      <c r="E572" s="77">
        <v>2020</v>
      </c>
      <c r="F572" s="77">
        <v>33.554113000000001</v>
      </c>
      <c r="G572" s="77">
        <v>-86.804218999999904</v>
      </c>
      <c r="H572" s="77">
        <v>0</v>
      </c>
      <c r="I572" s="77" t="s">
        <v>881</v>
      </c>
      <c r="J572" s="77">
        <v>43.074761000000002</v>
      </c>
      <c r="K572" s="77">
        <v>-89.383761300000003</v>
      </c>
      <c r="L572" s="77">
        <v>2164.3004287793401</v>
      </c>
      <c r="M572" s="77">
        <v>0.44741626493412101</v>
      </c>
      <c r="N572" s="77">
        <v>0</v>
      </c>
      <c r="O572" s="77">
        <v>415.545682325634</v>
      </c>
      <c r="P572" s="87" cm="1">
        <f t="array" ref="P572">IF($X572="Non-local",VLOOKUP($E572,$AI$64:$AW$68,COLUMN($AW:$AW)-COLUMN($AH:$AH),FALSE),IF($X572="Unknown",VLOOKUP($E572,$AI$71:$AW$75,COLUMN($AW:$AW)-COLUMN($AH:$AH),FALSE),0))</f>
        <v>224</v>
      </c>
      <c r="Q572" s="87" cm="1">
        <f t="array" ref="Q572">IF($X572="Non-local",VLOOKUP($E572,$AI$40:$AW$44,COLUMN($AW:$AW)-COLUMN($AH:$AH),FALSE),IF($X572="Unknown",VLOOKUP($E572,$AI$47:$AW$51,COLUMN($AW:$AW)-COLUMN($AH:$AH),FALSE),0))</f>
        <v>470.18520000000001</v>
      </c>
      <c r="R572" s="87" cm="1">
        <f t="array" ref="R572">IF($X572="Non-local",VLOOKUP($E572,$AI$88:$AW$92,COLUMN($AW:$AW)-COLUMN($AH:$AH),FALSE),IF($X572="Unknown",VLOOKUP($E572,$AI$95:$AW$99,COLUMN($AW:$AW)-COLUMN($AH:$AH),FALSE),0))</f>
        <v>0.13052013767768686</v>
      </c>
      <c r="S572" s="87" cm="1">
        <f t="array" ref="S572">VLOOKUP($E572,$AI$111:$AW$115,COLUMN($AW:$AW)-COLUMN($AH:$AH),FALSE)</f>
        <v>410.28773999999999</v>
      </c>
      <c r="T572" s="104">
        <f t="shared" si="262"/>
        <v>0.5779364026118079</v>
      </c>
      <c r="U572" s="104">
        <f t="shared" si="263"/>
        <v>1520.0186223256339</v>
      </c>
      <c r="V572" s="87" cm="1">
        <f t="array" ref="V572">VLOOKUP($E572,$AI$118:$AW$122,COLUMN($AW:$AW)-COLUMN($AH:$AH),FALSE)</f>
        <v>161.75600000000003</v>
      </c>
      <c r="W572" s="87" t="str">
        <f t="shared" si="267"/>
        <v>Domestic</v>
      </c>
      <c r="X572" s="87" t="str">
        <f t="shared" si="268"/>
        <v>Non-local</v>
      </c>
      <c r="Y572" s="104"/>
      <c r="Z572" s="87" t="str">
        <f t="shared" si="264"/>
        <v>USA</v>
      </c>
      <c r="AA572" s="87" t="str">
        <f t="shared" si="265"/>
        <v>USA</v>
      </c>
      <c r="AB572" s="82" cm="1">
        <f t="array" ref="AB572">VLOOKUP(B572,'GDP per Capita'!$T$2:$V$4235,COLUMN('GDP per Capita'!$V:$V)-COLUMN('GDP per Capita'!$S:$S),FALSE)</f>
        <v>63809.64</v>
      </c>
      <c r="AC572" s="82">
        <f t="shared" si="269"/>
        <v>63809.64</v>
      </c>
      <c r="AD572" s="82">
        <f t="shared" si="270"/>
        <v>63809.64</v>
      </c>
      <c r="AE572" s="88">
        <f t="shared" si="266"/>
        <v>2.3821143988990285E-2</v>
      </c>
    </row>
    <row r="573" spans="1:31">
      <c r="A573" s="77" t="s">
        <v>1127</v>
      </c>
      <c r="B573" s="77">
        <v>572</v>
      </c>
      <c r="C573" s="77" t="s">
        <v>29</v>
      </c>
      <c r="D573" s="77" t="s">
        <v>29</v>
      </c>
      <c r="E573" s="77">
        <v>2020</v>
      </c>
      <c r="F573" s="77">
        <v>21.304546999999999</v>
      </c>
      <c r="G573" s="77">
        <v>-157.85567639999999</v>
      </c>
      <c r="H573" s="77">
        <v>0</v>
      </c>
      <c r="I573" s="77" t="s">
        <v>881</v>
      </c>
      <c r="J573" s="77">
        <v>43.074761000000002</v>
      </c>
      <c r="K573" s="77">
        <v>-89.383761300000003</v>
      </c>
      <c r="L573" s="77">
        <v>13374.8059311611</v>
      </c>
      <c r="M573" s="77">
        <v>2.0666950854224901</v>
      </c>
      <c r="N573" s="77">
        <v>0</v>
      </c>
      <c r="O573" s="77">
        <v>1404.35462277191</v>
      </c>
      <c r="P573" s="87" cm="1">
        <f t="array" ref="P573">IF($X573="Non-local",VLOOKUP($E573,$AI$64:$AW$68,COLUMN($AW:$AW)-COLUMN($AH:$AH),FALSE),IF($X573="Unknown",VLOOKUP($E573,$AI$71:$AW$75,COLUMN($AW:$AW)-COLUMN($AH:$AH),FALSE),0))</f>
        <v>224</v>
      </c>
      <c r="Q573" s="87" cm="1">
        <f t="array" ref="Q573">IF($X573="Non-local",VLOOKUP($E573,$AI$40:$AW$44,COLUMN($AW:$AW)-COLUMN($AH:$AH),FALSE),IF($X573="Unknown",VLOOKUP($E573,$AI$47:$AW$51,COLUMN($AW:$AW)-COLUMN($AH:$AH),FALSE),0))</f>
        <v>470.18520000000001</v>
      </c>
      <c r="R573" s="87" cm="1">
        <f t="array" ref="R573">IF($X573="Non-local",VLOOKUP($E573,$AI$88:$AW$92,COLUMN($AW:$AW)-COLUMN($AH:$AH),FALSE),IF($X573="Unknown",VLOOKUP($E573,$AI$95:$AW$99,COLUMN($AW:$AW)-COLUMN($AH:$AH),FALSE),0))</f>
        <v>0.13052013767768686</v>
      </c>
      <c r="S573" s="87" cm="1">
        <f t="array" ref="S573">VLOOKUP($E573,$AI$111:$AW$115,COLUMN($AW:$AW)-COLUMN($AH:$AH),FALSE)</f>
        <v>410.28773999999999</v>
      </c>
      <c r="T573" s="104">
        <f t="shared" si="262"/>
        <v>2.1972152231001769</v>
      </c>
      <c r="U573" s="104">
        <f t="shared" si="263"/>
        <v>2508.8275627719104</v>
      </c>
      <c r="V573" s="87" cm="1">
        <f t="array" ref="V573">VLOOKUP($E573,$AI$118:$AW$122,COLUMN($AW:$AW)-COLUMN($AH:$AH),FALSE)</f>
        <v>161.75600000000003</v>
      </c>
      <c r="W573" s="87" t="str">
        <f t="shared" si="267"/>
        <v>Domestic</v>
      </c>
      <c r="X573" s="87" t="str">
        <f t="shared" si="268"/>
        <v>Non-local</v>
      </c>
      <c r="Y573" s="104"/>
      <c r="Z573" s="87" t="str">
        <f t="shared" si="264"/>
        <v>USA</v>
      </c>
      <c r="AA573" s="87" t="str">
        <f t="shared" si="265"/>
        <v>USA</v>
      </c>
      <c r="AB573" s="82" cm="1">
        <f t="array" ref="AB573">VLOOKUP(B573,'GDP per Capita'!$T$2:$V$4235,COLUMN('GDP per Capita'!$V:$V)-COLUMN('GDP per Capita'!$S:$S),FALSE)</f>
        <v>63809.64</v>
      </c>
      <c r="AC573" s="82">
        <f t="shared" si="269"/>
        <v>63809.64</v>
      </c>
      <c r="AD573" s="82">
        <f t="shared" si="270"/>
        <v>63809.64</v>
      </c>
      <c r="AE573" s="88">
        <f t="shared" si="266"/>
        <v>3.9317375286428674E-2</v>
      </c>
    </row>
    <row r="574" spans="1:31">
      <c r="A574" s="77" t="s">
        <v>1150</v>
      </c>
      <c r="B574" s="77">
        <v>573</v>
      </c>
      <c r="C574" s="77" t="s">
        <v>33</v>
      </c>
      <c r="D574" s="77" t="s">
        <v>816</v>
      </c>
      <c r="E574" s="77">
        <v>2020</v>
      </c>
      <c r="F574" s="77">
        <v>-37.814217599999999</v>
      </c>
      <c r="G574" s="77">
        <v>144.9631608</v>
      </c>
      <c r="H574" s="77">
        <v>0</v>
      </c>
      <c r="I574" s="77" t="s">
        <v>881</v>
      </c>
      <c r="J574" s="77">
        <v>43.074761000000002</v>
      </c>
      <c r="K574" s="77">
        <v>-89.383761300000003</v>
      </c>
      <c r="L574" s="77">
        <v>30919.412899712701</v>
      </c>
      <c r="M574" s="77">
        <v>4.9604791119691498</v>
      </c>
      <c r="N574" s="77">
        <v>0</v>
      </c>
      <c r="O574" s="77">
        <v>2829.12628032371</v>
      </c>
      <c r="P574" s="87" cm="1">
        <f t="array" ref="P574">IF($X574="Non-local",VLOOKUP($E574,$AI$64:$AW$68,COLUMN($AW:$AW)-COLUMN($AH:$AH),FALSE),IF($X574="Unknown",VLOOKUP($E574,$AI$71:$AW$75,COLUMN($AW:$AW)-COLUMN($AH:$AH),FALSE),0))</f>
        <v>224</v>
      </c>
      <c r="Q574" s="87" cm="1">
        <f t="array" ref="Q574">IF($X574="Non-local",VLOOKUP($E574,$AI$40:$AW$44,COLUMN($AW:$AW)-COLUMN($AH:$AH),FALSE),IF($X574="Unknown",VLOOKUP($E574,$AI$47:$AW$51,COLUMN($AW:$AW)-COLUMN($AH:$AH),FALSE),0))</f>
        <v>470.18520000000001</v>
      </c>
      <c r="R574" s="87" cm="1">
        <f t="array" ref="R574">IF($X574="Non-local",VLOOKUP($E574,$AI$88:$AW$92,COLUMN($AW:$AW)-COLUMN($AH:$AH),FALSE),IF($X574="Unknown",VLOOKUP($E574,$AI$95:$AW$99,COLUMN($AW:$AW)-COLUMN($AH:$AH),FALSE),0))</f>
        <v>0.13052013767768686</v>
      </c>
      <c r="S574" s="87" cm="1">
        <f t="array" ref="S574">VLOOKUP($E574,$AI$111:$AW$115,COLUMN($AW:$AW)-COLUMN($AH:$AH),FALSE)</f>
        <v>410.28773999999999</v>
      </c>
      <c r="T574" s="104">
        <f t="shared" si="262"/>
        <v>5.0909992496468366</v>
      </c>
      <c r="U574" s="104">
        <f t="shared" si="263"/>
        <v>3933.5992203237101</v>
      </c>
      <c r="V574" s="87" cm="1">
        <f t="array" ref="V574">VLOOKUP($E574,$AI$118:$AW$122,COLUMN($AW:$AW)-COLUMN($AH:$AH),FALSE)</f>
        <v>161.75600000000003</v>
      </c>
      <c r="W574" s="87" t="str">
        <f t="shared" si="267"/>
        <v>International</v>
      </c>
      <c r="X574" s="87" t="str">
        <f t="shared" si="268"/>
        <v>Non-local</v>
      </c>
      <c r="Y574" s="104"/>
      <c r="Z574" s="87" t="str">
        <f t="shared" si="264"/>
        <v>Australia</v>
      </c>
      <c r="AA574" s="87" t="str">
        <f t="shared" si="265"/>
        <v>Oceania</v>
      </c>
      <c r="AB574" s="82" cm="1">
        <f t="array" ref="AB574">VLOOKUP(B574,'GDP per Capita'!$T$2:$V$4235,COLUMN('GDP per Capita'!$V:$V)-COLUMN('GDP per Capita'!$S:$S),FALSE)</f>
        <v>61250.7</v>
      </c>
      <c r="AC574" s="82">
        <f t="shared" si="269"/>
        <v>61250.7</v>
      </c>
      <c r="AD574" s="82">
        <f t="shared" si="270"/>
        <v>61250.7</v>
      </c>
      <c r="AE574" s="88">
        <f t="shared" si="266"/>
        <v>6.4221294129270523E-2</v>
      </c>
    </row>
    <row r="575" spans="1:31">
      <c r="A575" s="77" t="s">
        <v>900</v>
      </c>
      <c r="B575" s="77">
        <v>574</v>
      </c>
      <c r="C575" s="77" t="s">
        <v>29</v>
      </c>
      <c r="D575" s="77" t="s">
        <v>29</v>
      </c>
      <c r="E575" s="77">
        <v>2020</v>
      </c>
      <c r="F575" s="77">
        <v>44.977299500000001</v>
      </c>
      <c r="G575" s="77">
        <v>-93.265469199999998</v>
      </c>
      <c r="H575" s="77">
        <v>0</v>
      </c>
      <c r="I575" s="77" t="s">
        <v>881</v>
      </c>
      <c r="J575" s="77">
        <v>43.074761000000002</v>
      </c>
      <c r="K575" s="77">
        <v>-89.383761300000003</v>
      </c>
      <c r="L575" s="77">
        <v>751.05360594864896</v>
      </c>
      <c r="M575" s="77">
        <v>0.26080440565962298</v>
      </c>
      <c r="N575" s="77">
        <v>0</v>
      </c>
      <c r="O575" s="77">
        <v>144.20229234214</v>
      </c>
      <c r="P575" s="87" cm="1">
        <f t="array" ref="P575">IF($X575="Non-local",VLOOKUP($E575,$AI$64:$AW$68,COLUMN($AW:$AW)-COLUMN($AH:$AH),FALSE),IF($X575="Unknown",VLOOKUP($E575,$AI$71:$AW$75,COLUMN($AW:$AW)-COLUMN($AH:$AH),FALSE),0))</f>
        <v>224</v>
      </c>
      <c r="Q575" s="87" cm="1">
        <f t="array" ref="Q575">IF($X575="Non-local",VLOOKUP($E575,$AI$40:$AW$44,COLUMN($AW:$AW)-COLUMN($AH:$AH),FALSE),IF($X575="Unknown",VLOOKUP($E575,$AI$47:$AW$51,COLUMN($AW:$AW)-COLUMN($AH:$AH),FALSE),0))</f>
        <v>470.18520000000001</v>
      </c>
      <c r="R575" s="87" cm="1">
        <f t="array" ref="R575">IF($X575="Non-local",VLOOKUP($E575,$AI$88:$AW$92,COLUMN($AW:$AW)-COLUMN($AH:$AH),FALSE),IF($X575="Unknown",VLOOKUP($E575,$AI$95:$AW$99,COLUMN($AW:$AW)-COLUMN($AH:$AH),FALSE),0))</f>
        <v>0.13052013767768686</v>
      </c>
      <c r="S575" s="87" cm="1">
        <f t="array" ref="S575">VLOOKUP($E575,$AI$111:$AW$115,COLUMN($AW:$AW)-COLUMN($AH:$AH),FALSE)</f>
        <v>410.28773999999999</v>
      </c>
      <c r="T575" s="104">
        <f t="shared" si="262"/>
        <v>0.39132454333730982</v>
      </c>
      <c r="U575" s="104">
        <f t="shared" si="263"/>
        <v>1248.6752323421401</v>
      </c>
      <c r="V575" s="87" cm="1">
        <f t="array" ref="V575">VLOOKUP($E575,$AI$118:$AW$122,COLUMN($AW:$AW)-COLUMN($AH:$AH),FALSE)</f>
        <v>161.75600000000003</v>
      </c>
      <c r="W575" s="87" t="str">
        <f t="shared" si="267"/>
        <v>Domestic</v>
      </c>
      <c r="X575" s="87" t="str">
        <f t="shared" si="268"/>
        <v>Non-local</v>
      </c>
      <c r="Y575" s="104"/>
      <c r="Z575" s="87" t="str">
        <f t="shared" si="264"/>
        <v>USA</v>
      </c>
      <c r="AA575" s="87" t="str">
        <f t="shared" si="265"/>
        <v>USA</v>
      </c>
      <c r="AB575" s="82" cm="1">
        <f t="array" ref="AB575">VLOOKUP(B575,'GDP per Capita'!$T$2:$V$4235,COLUMN('GDP per Capita'!$V:$V)-COLUMN('GDP per Capita'!$S:$S),FALSE)</f>
        <v>63809.64</v>
      </c>
      <c r="AC575" s="82">
        <f t="shared" si="269"/>
        <v>63809.64</v>
      </c>
      <c r="AD575" s="82">
        <f t="shared" si="270"/>
        <v>63809.64</v>
      </c>
      <c r="AE575" s="88">
        <f t="shared" si="266"/>
        <v>1.9568755321956684E-2</v>
      </c>
    </row>
    <row r="576" spans="1:31">
      <c r="A576" s="77" t="s">
        <v>1151</v>
      </c>
      <c r="B576" s="77">
        <v>575</v>
      </c>
      <c r="C576" s="77" t="s">
        <v>29</v>
      </c>
      <c r="D576" s="77" t="s">
        <v>29</v>
      </c>
      <c r="E576" s="77">
        <v>2020</v>
      </c>
      <c r="F576" s="77">
        <v>32.522182799999896</v>
      </c>
      <c r="G576" s="77">
        <v>-93.765194399999999</v>
      </c>
      <c r="H576" s="77">
        <v>0</v>
      </c>
      <c r="I576" s="77" t="s">
        <v>881</v>
      </c>
      <c r="J576" s="77">
        <v>43.074761000000002</v>
      </c>
      <c r="K576" s="77">
        <v>-89.383761300000003</v>
      </c>
      <c r="L576" s="77">
        <v>2468.8864750323</v>
      </c>
      <c r="M576" s="77">
        <v>0.48763526099489701</v>
      </c>
      <c r="N576" s="77">
        <v>0</v>
      </c>
      <c r="O576" s="77">
        <v>474.02620320620298</v>
      </c>
      <c r="P576" s="87" cm="1">
        <f t="array" ref="P576">IF($X576="Non-local",VLOOKUP($E576,$AI$64:$AW$68,COLUMN($AW:$AW)-COLUMN($AH:$AH),FALSE),IF($X576="Unknown",VLOOKUP($E576,$AI$71:$AW$75,COLUMN($AW:$AW)-COLUMN($AH:$AH),FALSE),0))</f>
        <v>224</v>
      </c>
      <c r="Q576" s="87" cm="1">
        <f t="array" ref="Q576">IF($X576="Non-local",VLOOKUP($E576,$AI$40:$AW$44,COLUMN($AW:$AW)-COLUMN($AH:$AH),FALSE),IF($X576="Unknown",VLOOKUP($E576,$AI$47:$AW$51,COLUMN($AW:$AW)-COLUMN($AH:$AH),FALSE),0))</f>
        <v>470.18520000000001</v>
      </c>
      <c r="R576" s="87" cm="1">
        <f t="array" ref="R576">IF($X576="Non-local",VLOOKUP($E576,$AI$88:$AW$92,COLUMN($AW:$AW)-COLUMN($AH:$AH),FALSE),IF($X576="Unknown",VLOOKUP($E576,$AI$95:$AW$99,COLUMN($AW:$AW)-COLUMN($AH:$AH),FALSE),0))</f>
        <v>0.13052013767768686</v>
      </c>
      <c r="S576" s="87" cm="1">
        <f t="array" ref="S576">VLOOKUP($E576,$AI$111:$AW$115,COLUMN($AW:$AW)-COLUMN($AH:$AH),FALSE)</f>
        <v>410.28773999999999</v>
      </c>
      <c r="T576" s="104">
        <f t="shared" si="262"/>
        <v>0.61815539867258384</v>
      </c>
      <c r="U576" s="104">
        <f t="shared" si="263"/>
        <v>1578.4991432062031</v>
      </c>
      <c r="V576" s="87" cm="1">
        <f t="array" ref="V576">VLOOKUP($E576,$AI$118:$AW$122,COLUMN($AW:$AW)-COLUMN($AH:$AH),FALSE)</f>
        <v>161.75600000000003</v>
      </c>
      <c r="W576" s="87" t="str">
        <f t="shared" si="267"/>
        <v>Domestic</v>
      </c>
      <c r="X576" s="87" t="str">
        <f t="shared" si="268"/>
        <v>Non-local</v>
      </c>
      <c r="Y576" s="104"/>
      <c r="Z576" s="87" t="str">
        <f t="shared" si="264"/>
        <v>USA</v>
      </c>
      <c r="AA576" s="87" t="str">
        <f t="shared" si="265"/>
        <v>USA</v>
      </c>
      <c r="AB576" s="82" cm="1">
        <f t="array" ref="AB576">VLOOKUP(B576,'GDP per Capita'!$T$2:$V$4235,COLUMN('GDP per Capita'!$V:$V)-COLUMN('GDP per Capita'!$S:$S),FALSE)</f>
        <v>63809.64</v>
      </c>
      <c r="AC576" s="82">
        <f t="shared" si="269"/>
        <v>63809.64</v>
      </c>
      <c r="AD576" s="82">
        <f t="shared" si="270"/>
        <v>63809.64</v>
      </c>
      <c r="AE576" s="88">
        <f t="shared" si="266"/>
        <v>2.4737628095162473E-2</v>
      </c>
    </row>
    <row r="577" spans="1:31">
      <c r="A577" s="77" t="s">
        <v>1012</v>
      </c>
      <c r="B577" s="77">
        <v>576</v>
      </c>
      <c r="C577" s="77" t="s">
        <v>29</v>
      </c>
      <c r="D577" s="77" t="s">
        <v>29</v>
      </c>
      <c r="E577" s="77">
        <v>2020</v>
      </c>
      <c r="F577" s="77">
        <v>38.890396099999997</v>
      </c>
      <c r="G577" s="77">
        <v>-77.084158500000001</v>
      </c>
      <c r="H577" s="77">
        <v>0</v>
      </c>
      <c r="I577" s="77" t="s">
        <v>881</v>
      </c>
      <c r="J577" s="77">
        <v>43.074761000000002</v>
      </c>
      <c r="K577" s="77">
        <v>-89.383761300000003</v>
      </c>
      <c r="L577" s="77">
        <v>2261.9807099562499</v>
      </c>
      <c r="M577" s="77">
        <v>0.46031443572099501</v>
      </c>
      <c r="N577" s="77">
        <v>0</v>
      </c>
      <c r="O577" s="77">
        <v>434.30029631159999</v>
      </c>
      <c r="P577" s="87" cm="1">
        <f t="array" ref="P577">IF($X577="Non-local",VLOOKUP($E577,$AI$64:$AW$68,COLUMN($AW:$AW)-COLUMN($AH:$AH),FALSE),IF($X577="Unknown",VLOOKUP($E577,$AI$71:$AW$75,COLUMN($AW:$AW)-COLUMN($AH:$AH),FALSE),0))</f>
        <v>224</v>
      </c>
      <c r="Q577" s="87" cm="1">
        <f t="array" ref="Q577">IF($X577="Non-local",VLOOKUP($E577,$AI$40:$AW$44,COLUMN($AW:$AW)-COLUMN($AH:$AH),FALSE),IF($X577="Unknown",VLOOKUP($E577,$AI$47:$AW$51,COLUMN($AW:$AW)-COLUMN($AH:$AH),FALSE),0))</f>
        <v>470.18520000000001</v>
      </c>
      <c r="R577" s="87" cm="1">
        <f t="array" ref="R577">IF($X577="Non-local",VLOOKUP($E577,$AI$88:$AW$92,COLUMN($AW:$AW)-COLUMN($AH:$AH),FALSE),IF($X577="Unknown",VLOOKUP($E577,$AI$95:$AW$99,COLUMN($AW:$AW)-COLUMN($AH:$AH),FALSE),0))</f>
        <v>0.13052013767768686</v>
      </c>
      <c r="S577" s="87" cm="1">
        <f t="array" ref="S577">VLOOKUP($E577,$AI$111:$AW$115,COLUMN($AW:$AW)-COLUMN($AH:$AH),FALSE)</f>
        <v>410.28773999999999</v>
      </c>
      <c r="T577" s="104">
        <f t="shared" si="262"/>
        <v>0.59083457339868184</v>
      </c>
      <c r="U577" s="104">
        <f t="shared" si="263"/>
        <v>1538.7732363115999</v>
      </c>
      <c r="V577" s="87" cm="1">
        <f t="array" ref="V577">VLOOKUP($E577,$AI$118:$AW$122,COLUMN($AW:$AW)-COLUMN($AH:$AH),FALSE)</f>
        <v>161.75600000000003</v>
      </c>
      <c r="W577" s="87" t="str">
        <f t="shared" si="267"/>
        <v>Domestic</v>
      </c>
      <c r="X577" s="87" t="str">
        <f t="shared" si="268"/>
        <v>Non-local</v>
      </c>
      <c r="Y577" s="104"/>
      <c r="Z577" s="87" t="str">
        <f t="shared" si="264"/>
        <v>USA</v>
      </c>
      <c r="AA577" s="87" t="str">
        <f t="shared" si="265"/>
        <v>USA</v>
      </c>
      <c r="AB577" s="82" cm="1">
        <f t="array" ref="AB577">VLOOKUP(B577,'GDP per Capita'!$T$2:$V$4235,COLUMN('GDP per Capita'!$V:$V)-COLUMN('GDP per Capita'!$S:$S),FALSE)</f>
        <v>63809.64</v>
      </c>
      <c r="AC577" s="82">
        <f t="shared" si="269"/>
        <v>63809.64</v>
      </c>
      <c r="AD577" s="82">
        <f t="shared" si="270"/>
        <v>63809.64</v>
      </c>
      <c r="AE577" s="88">
        <f t="shared" si="266"/>
        <v>2.4115059046119051E-2</v>
      </c>
    </row>
    <row r="578" spans="1:31">
      <c r="A578" s="77" t="s">
        <v>1076</v>
      </c>
      <c r="B578" s="77">
        <v>577</v>
      </c>
      <c r="C578" s="77" t="s">
        <v>29</v>
      </c>
      <c r="D578" s="77" t="s">
        <v>29</v>
      </c>
      <c r="E578" s="77">
        <v>2020</v>
      </c>
      <c r="F578" s="77">
        <v>45.520247099999999</v>
      </c>
      <c r="G578" s="77">
        <v>-122.6741949</v>
      </c>
      <c r="H578" s="77">
        <v>0</v>
      </c>
      <c r="I578" s="77" t="s">
        <v>881</v>
      </c>
      <c r="J578" s="77">
        <v>43.074761000000002</v>
      </c>
      <c r="K578" s="77">
        <v>-89.383761300000003</v>
      </c>
      <c r="L578" s="77">
        <v>5288.39992440472</v>
      </c>
      <c r="M578" s="77">
        <v>0.91556388548447598</v>
      </c>
      <c r="N578" s="77">
        <v>0</v>
      </c>
      <c r="O578" s="77">
        <v>634.60799092856598</v>
      </c>
      <c r="P578" s="87" cm="1">
        <f t="array" ref="P578">IF($X578="Non-local",VLOOKUP($E578,$AI$64:$AW$68,COLUMN($AW:$AW)-COLUMN($AH:$AH),FALSE),IF($X578="Unknown",VLOOKUP($E578,$AI$71:$AW$75,COLUMN($AW:$AW)-COLUMN($AH:$AH),FALSE),0))</f>
        <v>224</v>
      </c>
      <c r="Q578" s="87" cm="1">
        <f t="array" ref="Q578">IF($X578="Non-local",VLOOKUP($E578,$AI$40:$AW$44,COLUMN($AW:$AW)-COLUMN($AH:$AH),FALSE),IF($X578="Unknown",VLOOKUP($E578,$AI$47:$AW$51,COLUMN($AW:$AW)-COLUMN($AH:$AH),FALSE),0))</f>
        <v>470.18520000000001</v>
      </c>
      <c r="R578" s="87" cm="1">
        <f t="array" ref="R578">IF($X578="Non-local",VLOOKUP($E578,$AI$88:$AW$92,COLUMN($AW:$AW)-COLUMN($AH:$AH),FALSE),IF($X578="Unknown",VLOOKUP($E578,$AI$95:$AW$99,COLUMN($AW:$AW)-COLUMN($AH:$AH),FALSE),0))</f>
        <v>0.13052013767768686</v>
      </c>
      <c r="S578" s="87" cm="1">
        <f t="array" ref="S578">VLOOKUP($E578,$AI$111:$AW$115,COLUMN($AW:$AW)-COLUMN($AH:$AH),FALSE)</f>
        <v>410.28773999999999</v>
      </c>
      <c r="T578" s="104">
        <f t="shared" ref="T578:T641" si="271">SUM(M578,R578)</f>
        <v>1.0460840231621629</v>
      </c>
      <c r="U578" s="104">
        <f t="shared" ref="U578:U641" si="272">SUM(O578,P578,Q578,S578)</f>
        <v>1739.080930928566</v>
      </c>
      <c r="V578" s="87" cm="1">
        <f t="array" ref="V578">VLOOKUP($E578,$AI$118:$AW$122,COLUMN($AW:$AW)-COLUMN($AH:$AH),FALSE)</f>
        <v>161.75600000000003</v>
      </c>
      <c r="W578" s="87" t="str">
        <f t="shared" si="267"/>
        <v>Domestic</v>
      </c>
      <c r="X578" s="87" t="str">
        <f t="shared" si="268"/>
        <v>Non-local</v>
      </c>
      <c r="Y578" s="104"/>
      <c r="Z578" s="87" t="str">
        <f t="shared" ref="Z578:Z641" si="273">C578</f>
        <v>USA</v>
      </c>
      <c r="AA578" s="87" t="str">
        <f t="shared" ref="AA578:AA641" si="274">D578</f>
        <v>USA</v>
      </c>
      <c r="AB578" s="82" cm="1">
        <f t="array" ref="AB578">VLOOKUP(B578,'GDP per Capita'!$T$2:$V$4235,COLUMN('GDP per Capita'!$V:$V)-COLUMN('GDP per Capita'!$S:$S),FALSE)</f>
        <v>63809.64</v>
      </c>
      <c r="AC578" s="82">
        <f t="shared" si="269"/>
        <v>63809.64</v>
      </c>
      <c r="AD578" s="82">
        <f t="shared" si="270"/>
        <v>63809.64</v>
      </c>
      <c r="AE578" s="88">
        <f t="shared" ref="AE578:AE641" si="275">U578/AD578</f>
        <v>2.725420376809156E-2</v>
      </c>
    </row>
    <row r="579" spans="1:31">
      <c r="A579" s="77" t="s">
        <v>1152</v>
      </c>
      <c r="B579" s="77">
        <v>578</v>
      </c>
      <c r="C579" s="77" t="s">
        <v>29</v>
      </c>
      <c r="D579" s="77" t="s">
        <v>29</v>
      </c>
      <c r="E579" s="77">
        <v>2020</v>
      </c>
      <c r="F579" s="77">
        <v>39.553877100000001</v>
      </c>
      <c r="G579" s="77">
        <v>-104.9694264</v>
      </c>
      <c r="H579" s="77">
        <v>0</v>
      </c>
      <c r="I579" s="77" t="s">
        <v>881</v>
      </c>
      <c r="J579" s="77">
        <v>43.074761000000002</v>
      </c>
      <c r="K579" s="77">
        <v>-89.383761300000003</v>
      </c>
      <c r="L579" s="77">
        <v>2713.9201660167901</v>
      </c>
      <c r="M579" s="77">
        <v>0.51999067968101098</v>
      </c>
      <c r="N579" s="77">
        <v>0</v>
      </c>
      <c r="O579" s="77">
        <v>521.07267187522405</v>
      </c>
      <c r="P579" s="87" cm="1">
        <f t="array" ref="P579">IF($X579="Non-local",VLOOKUP($E579,$AI$64:$AW$68,COLUMN($AW:$AW)-COLUMN($AH:$AH),FALSE),IF($X579="Unknown",VLOOKUP($E579,$AI$71:$AW$75,COLUMN($AW:$AW)-COLUMN($AH:$AH),FALSE),0))</f>
        <v>224</v>
      </c>
      <c r="Q579" s="87" cm="1">
        <f t="array" ref="Q579">IF($X579="Non-local",VLOOKUP($E579,$AI$40:$AW$44,COLUMN($AW:$AW)-COLUMN($AH:$AH),FALSE),IF($X579="Unknown",VLOOKUP($E579,$AI$47:$AW$51,COLUMN($AW:$AW)-COLUMN($AH:$AH),FALSE),0))</f>
        <v>470.18520000000001</v>
      </c>
      <c r="R579" s="87" cm="1">
        <f t="array" ref="R579">IF($X579="Non-local",VLOOKUP($E579,$AI$88:$AW$92,COLUMN($AW:$AW)-COLUMN($AH:$AH),FALSE),IF($X579="Unknown",VLOOKUP($E579,$AI$95:$AW$99,COLUMN($AW:$AW)-COLUMN($AH:$AH),FALSE),0))</f>
        <v>0.13052013767768686</v>
      </c>
      <c r="S579" s="87" cm="1">
        <f t="array" ref="S579">VLOOKUP($E579,$AI$111:$AW$115,COLUMN($AW:$AW)-COLUMN($AH:$AH),FALSE)</f>
        <v>410.28773999999999</v>
      </c>
      <c r="T579" s="104">
        <f t="shared" si="271"/>
        <v>0.65051081735869787</v>
      </c>
      <c r="U579" s="104">
        <f t="shared" si="272"/>
        <v>1625.545611875224</v>
      </c>
      <c r="V579" s="87" cm="1">
        <f t="array" ref="V579">VLOOKUP($E579,$AI$118:$AW$122,COLUMN($AW:$AW)-COLUMN($AH:$AH),FALSE)</f>
        <v>161.75600000000003</v>
      </c>
      <c r="W579" s="87" t="str">
        <f t="shared" ref="W579:W642" si="276">IF(Z579&lt;&gt;"USA",IF(Z579&lt;&gt;"Unknown","International","Unknown"),"Domestic")</f>
        <v>Domestic</v>
      </c>
      <c r="X579" s="87" t="str">
        <f t="shared" ref="X579:X642" si="277">IF(A579="Unknown","Unknown",IF(H579=1,"Local","Non-local"))</f>
        <v>Non-local</v>
      </c>
      <c r="Y579" s="104"/>
      <c r="Z579" s="87" t="str">
        <f t="shared" si="273"/>
        <v>USA</v>
      </c>
      <c r="AA579" s="87" t="str">
        <f t="shared" si="274"/>
        <v>USA</v>
      </c>
      <c r="AB579" s="82" cm="1">
        <f t="array" ref="AB579">VLOOKUP(B579,'GDP per Capita'!$T$2:$V$4235,COLUMN('GDP per Capita'!$V:$V)-COLUMN('GDP per Capita'!$S:$S),FALSE)</f>
        <v>63809.64</v>
      </c>
      <c r="AC579" s="82">
        <f t="shared" ref="AC579:AC642" si="278">IFERROR(AB579,"")</f>
        <v>63809.64</v>
      </c>
      <c r="AD579" s="82">
        <f t="shared" ref="AD579:AD642" si="279">IFERROR(AB579,AVERAGE(AC$2:AC$2538))</f>
        <v>63809.64</v>
      </c>
      <c r="AE579" s="88">
        <f t="shared" si="275"/>
        <v>2.5474922157141523E-2</v>
      </c>
    </row>
    <row r="580" spans="1:31">
      <c r="A580" s="77" t="s">
        <v>1153</v>
      </c>
      <c r="B580" s="77">
        <v>579</v>
      </c>
      <c r="C580" s="77" t="s">
        <v>29</v>
      </c>
      <c r="D580" s="77" t="s">
        <v>29</v>
      </c>
      <c r="E580" s="77">
        <v>2020</v>
      </c>
      <c r="F580" s="77">
        <v>32.929965500000002</v>
      </c>
      <c r="G580" s="77">
        <v>-97.227124900000007</v>
      </c>
      <c r="H580" s="77">
        <v>0</v>
      </c>
      <c r="I580" s="77" t="s">
        <v>881</v>
      </c>
      <c r="J580" s="77">
        <v>43.074761000000002</v>
      </c>
      <c r="K580" s="77">
        <v>-89.383761300000003</v>
      </c>
      <c r="L580" s="77">
        <v>2638.9491165887798</v>
      </c>
      <c r="M580" s="77">
        <v>0.51009114429943003</v>
      </c>
      <c r="N580" s="77">
        <v>0</v>
      </c>
      <c r="O580" s="77">
        <v>506.67823038504702</v>
      </c>
      <c r="P580" s="87" cm="1">
        <f t="array" ref="P580">IF($X580="Non-local",VLOOKUP($E580,$AI$64:$AW$68,COLUMN($AW:$AW)-COLUMN($AH:$AH),FALSE),IF($X580="Unknown",VLOOKUP($E580,$AI$71:$AW$75,COLUMN($AW:$AW)-COLUMN($AH:$AH),FALSE),0))</f>
        <v>224</v>
      </c>
      <c r="Q580" s="87" cm="1">
        <f t="array" ref="Q580">IF($X580="Non-local",VLOOKUP($E580,$AI$40:$AW$44,COLUMN($AW:$AW)-COLUMN($AH:$AH),FALSE),IF($X580="Unknown",VLOOKUP($E580,$AI$47:$AW$51,COLUMN($AW:$AW)-COLUMN($AH:$AH),FALSE),0))</f>
        <v>470.18520000000001</v>
      </c>
      <c r="R580" s="87" cm="1">
        <f t="array" ref="R580">IF($X580="Non-local",VLOOKUP($E580,$AI$88:$AW$92,COLUMN($AW:$AW)-COLUMN($AH:$AH),FALSE),IF($X580="Unknown",VLOOKUP($E580,$AI$95:$AW$99,COLUMN($AW:$AW)-COLUMN($AH:$AH),FALSE),0))</f>
        <v>0.13052013767768686</v>
      </c>
      <c r="S580" s="87" cm="1">
        <f t="array" ref="S580">VLOOKUP($E580,$AI$111:$AW$115,COLUMN($AW:$AW)-COLUMN($AH:$AH),FALSE)</f>
        <v>410.28773999999999</v>
      </c>
      <c r="T580" s="104">
        <f t="shared" si="271"/>
        <v>0.64061128197711692</v>
      </c>
      <c r="U580" s="104">
        <f t="shared" si="272"/>
        <v>1611.1511703850472</v>
      </c>
      <c r="V580" s="87" cm="1">
        <f t="array" ref="V580">VLOOKUP($E580,$AI$118:$AW$122,COLUMN($AW:$AW)-COLUMN($AH:$AH),FALSE)</f>
        <v>161.75600000000003</v>
      </c>
      <c r="W580" s="87" t="str">
        <f t="shared" si="276"/>
        <v>Domestic</v>
      </c>
      <c r="X580" s="87" t="str">
        <f t="shared" si="277"/>
        <v>Non-local</v>
      </c>
      <c r="Y580" s="104"/>
      <c r="Z580" s="87" t="str">
        <f t="shared" si="273"/>
        <v>USA</v>
      </c>
      <c r="AA580" s="87" t="str">
        <f t="shared" si="274"/>
        <v>USA</v>
      </c>
      <c r="AB580" s="82" cm="1">
        <f t="array" ref="AB580">VLOOKUP(B580,'GDP per Capita'!$T$2:$V$4235,COLUMN('GDP per Capita'!$V:$V)-COLUMN('GDP per Capita'!$S:$S),FALSE)</f>
        <v>63809.64</v>
      </c>
      <c r="AC580" s="82">
        <f t="shared" si="278"/>
        <v>63809.64</v>
      </c>
      <c r="AD580" s="82">
        <f t="shared" si="279"/>
        <v>63809.64</v>
      </c>
      <c r="AE580" s="88">
        <f t="shared" si="275"/>
        <v>2.5249338037090435E-2</v>
      </c>
    </row>
    <row r="581" spans="1:31">
      <c r="A581" s="77" t="s">
        <v>1154</v>
      </c>
      <c r="B581" s="77">
        <v>580</v>
      </c>
      <c r="C581" s="77" t="s">
        <v>623</v>
      </c>
      <c r="D581" s="77" t="s">
        <v>31</v>
      </c>
      <c r="E581" s="77">
        <v>2020</v>
      </c>
      <c r="F581" s="77">
        <v>57.390391799999897</v>
      </c>
      <c r="G581" s="77">
        <v>21.563599100000001</v>
      </c>
      <c r="H581" s="77">
        <v>0</v>
      </c>
      <c r="I581" s="77" t="s">
        <v>881</v>
      </c>
      <c r="J581" s="77">
        <v>43.074761000000002</v>
      </c>
      <c r="K581" s="77">
        <v>-89.383761300000003</v>
      </c>
      <c r="L581" s="77">
        <v>14286.985812766199</v>
      </c>
      <c r="M581" s="77">
        <v>2.2037802000677602</v>
      </c>
      <c r="N581" s="77">
        <v>0</v>
      </c>
      <c r="O581" s="77">
        <v>1500.1335103404499</v>
      </c>
      <c r="P581" s="87" cm="1">
        <f t="array" ref="P581">IF($X581="Non-local",VLOOKUP($E581,$AI$64:$AW$68,COLUMN($AW:$AW)-COLUMN($AH:$AH),FALSE),IF($X581="Unknown",VLOOKUP($E581,$AI$71:$AW$75,COLUMN($AW:$AW)-COLUMN($AH:$AH),FALSE),0))</f>
        <v>224</v>
      </c>
      <c r="Q581" s="87" cm="1">
        <f t="array" ref="Q581">IF($X581="Non-local",VLOOKUP($E581,$AI$40:$AW$44,COLUMN($AW:$AW)-COLUMN($AH:$AH),FALSE),IF($X581="Unknown",VLOOKUP($E581,$AI$47:$AW$51,COLUMN($AW:$AW)-COLUMN($AH:$AH),FALSE),0))</f>
        <v>470.18520000000001</v>
      </c>
      <c r="R581" s="87" cm="1">
        <f t="array" ref="R581">IF($X581="Non-local",VLOOKUP($E581,$AI$88:$AW$92,COLUMN($AW:$AW)-COLUMN($AH:$AH),FALSE),IF($X581="Unknown",VLOOKUP($E581,$AI$95:$AW$99,COLUMN($AW:$AW)-COLUMN($AH:$AH),FALSE),0))</f>
        <v>0.13052013767768686</v>
      </c>
      <c r="S581" s="87" cm="1">
        <f t="array" ref="S581">VLOOKUP($E581,$AI$111:$AW$115,COLUMN($AW:$AW)-COLUMN($AH:$AH),FALSE)</f>
        <v>410.28773999999999</v>
      </c>
      <c r="T581" s="104">
        <f t="shared" si="271"/>
        <v>2.334300337745447</v>
      </c>
      <c r="U581" s="104">
        <f t="shared" si="272"/>
        <v>2604.6064503404496</v>
      </c>
      <c r="V581" s="87" cm="1">
        <f t="array" ref="V581">VLOOKUP($E581,$AI$118:$AW$122,COLUMN($AW:$AW)-COLUMN($AH:$AH),FALSE)</f>
        <v>161.75600000000003</v>
      </c>
      <c r="W581" s="87" t="str">
        <f t="shared" si="276"/>
        <v>International</v>
      </c>
      <c r="X581" s="87" t="str">
        <f t="shared" si="277"/>
        <v>Non-local</v>
      </c>
      <c r="Y581" s="104"/>
      <c r="Z581" s="87" t="str">
        <f t="shared" si="273"/>
        <v>Latvia</v>
      </c>
      <c r="AA581" s="87" t="str">
        <f t="shared" si="274"/>
        <v>Europe</v>
      </c>
      <c r="AB581" s="82" cm="1">
        <f t="array" ref="AB581">VLOOKUP(B581,'GDP per Capita'!$T$2:$V$4235,COLUMN('GDP per Capita'!$V:$V)-COLUMN('GDP per Capita'!$S:$S),FALSE)</f>
        <v>18406</v>
      </c>
      <c r="AC581" s="82">
        <f t="shared" si="278"/>
        <v>18406</v>
      </c>
      <c r="AD581" s="82">
        <f t="shared" si="279"/>
        <v>18406</v>
      </c>
      <c r="AE581" s="88">
        <f t="shared" si="275"/>
        <v>0.14150855429427631</v>
      </c>
    </row>
    <row r="582" spans="1:31">
      <c r="A582" s="77" t="s">
        <v>1155</v>
      </c>
      <c r="B582" s="77">
        <v>581</v>
      </c>
      <c r="C582" s="77" t="s">
        <v>728</v>
      </c>
      <c r="D582" s="77" t="s">
        <v>28</v>
      </c>
      <c r="E582" s="77">
        <v>2020</v>
      </c>
      <c r="F582" s="77">
        <v>9.9772703000000007</v>
      </c>
      <c r="G582" s="77">
        <v>-84.379871300000005</v>
      </c>
      <c r="H582" s="77">
        <v>0</v>
      </c>
      <c r="I582" s="77" t="s">
        <v>881</v>
      </c>
      <c r="J582" s="77">
        <v>43.074761000000002</v>
      </c>
      <c r="K582" s="77">
        <v>-89.383761300000003</v>
      </c>
      <c r="L582" s="77">
        <v>7424.2913035122201</v>
      </c>
      <c r="M582" s="77">
        <v>1.2084171688222201</v>
      </c>
      <c r="N582" s="77">
        <v>0</v>
      </c>
      <c r="O582" s="77">
        <v>890.91495642146697</v>
      </c>
      <c r="P582" s="87" cm="1">
        <f t="array" ref="P582">IF($X582="Non-local",VLOOKUP($E582,$AI$64:$AW$68,COLUMN($AW:$AW)-COLUMN($AH:$AH),FALSE),IF($X582="Unknown",VLOOKUP($E582,$AI$71:$AW$75,COLUMN($AW:$AW)-COLUMN($AH:$AH),FALSE),0))</f>
        <v>224</v>
      </c>
      <c r="Q582" s="87" cm="1">
        <f t="array" ref="Q582">IF($X582="Non-local",VLOOKUP($E582,$AI$40:$AW$44,COLUMN($AW:$AW)-COLUMN($AH:$AH),FALSE),IF($X582="Unknown",VLOOKUP($E582,$AI$47:$AW$51,COLUMN($AW:$AW)-COLUMN($AH:$AH),FALSE),0))</f>
        <v>470.18520000000001</v>
      </c>
      <c r="R582" s="87" cm="1">
        <f t="array" ref="R582">IF($X582="Non-local",VLOOKUP($E582,$AI$88:$AW$92,COLUMN($AW:$AW)-COLUMN($AH:$AH),FALSE),IF($X582="Unknown",VLOOKUP($E582,$AI$95:$AW$99,COLUMN($AW:$AW)-COLUMN($AH:$AH),FALSE),0))</f>
        <v>0.13052013767768686</v>
      </c>
      <c r="S582" s="87" cm="1">
        <f t="array" ref="S582">VLOOKUP($E582,$AI$111:$AW$115,COLUMN($AW:$AW)-COLUMN($AH:$AH),FALSE)</f>
        <v>410.28773999999999</v>
      </c>
      <c r="T582" s="104">
        <f t="shared" si="271"/>
        <v>1.3389373064999068</v>
      </c>
      <c r="U582" s="104">
        <f t="shared" si="272"/>
        <v>1995.3878964214671</v>
      </c>
      <c r="V582" s="87" cm="1">
        <f t="array" ref="V582">VLOOKUP($E582,$AI$118:$AW$122,COLUMN($AW:$AW)-COLUMN($AH:$AH),FALSE)</f>
        <v>161.75600000000003</v>
      </c>
      <c r="W582" s="87" t="str">
        <f t="shared" si="276"/>
        <v>International</v>
      </c>
      <c r="X582" s="87" t="str">
        <f t="shared" si="277"/>
        <v>Non-local</v>
      </c>
      <c r="Y582" s="104"/>
      <c r="Z582" s="87" t="str">
        <f t="shared" si="273"/>
        <v>Costa Rica</v>
      </c>
      <c r="AA582" s="87" t="str">
        <f t="shared" si="274"/>
        <v>Other Americas</v>
      </c>
      <c r="AB582" s="82" cm="1">
        <f t="array" ref="AB582">VLOOKUP(B582,'GDP per Capita'!$T$2:$V$4235,COLUMN('GDP per Capita'!$V:$V)-COLUMN('GDP per Capita'!$S:$S),FALSE)</f>
        <v>12735.5</v>
      </c>
      <c r="AC582" s="82">
        <f t="shared" si="278"/>
        <v>12735.5</v>
      </c>
      <c r="AD582" s="82">
        <f t="shared" si="279"/>
        <v>12735.5</v>
      </c>
      <c r="AE582" s="88">
        <f t="shared" si="275"/>
        <v>0.15667919566734459</v>
      </c>
    </row>
    <row r="583" spans="1:31">
      <c r="A583" s="77" t="s">
        <v>1156</v>
      </c>
      <c r="B583" s="77">
        <v>582</v>
      </c>
      <c r="C583" s="77" t="s">
        <v>29</v>
      </c>
      <c r="D583" s="77" t="s">
        <v>29</v>
      </c>
      <c r="E583" s="77">
        <v>2020</v>
      </c>
      <c r="F583" s="77">
        <v>40.646063499999997</v>
      </c>
      <c r="G583" s="77">
        <v>-111.49797409999999</v>
      </c>
      <c r="H583" s="77">
        <v>0</v>
      </c>
      <c r="I583" s="77" t="s">
        <v>881</v>
      </c>
      <c r="J583" s="77">
        <v>43.074761000000002</v>
      </c>
      <c r="K583" s="77">
        <v>-89.383761300000003</v>
      </c>
      <c r="L583" s="77">
        <v>3691.3718783090499</v>
      </c>
      <c r="M583" s="77">
        <v>0.67298959364315603</v>
      </c>
      <c r="N583" s="77">
        <v>0</v>
      </c>
      <c r="O583" s="77">
        <v>708.74340063533805</v>
      </c>
      <c r="P583" s="87" cm="1">
        <f t="array" ref="P583">IF($X583="Non-local",VLOOKUP($E583,$AI$64:$AW$68,COLUMN($AW:$AW)-COLUMN($AH:$AH),FALSE),IF($X583="Unknown",VLOOKUP($E583,$AI$71:$AW$75,COLUMN($AW:$AW)-COLUMN($AH:$AH),FALSE),0))</f>
        <v>224</v>
      </c>
      <c r="Q583" s="87" cm="1">
        <f t="array" ref="Q583">IF($X583="Non-local",VLOOKUP($E583,$AI$40:$AW$44,COLUMN($AW:$AW)-COLUMN($AH:$AH),FALSE),IF($X583="Unknown",VLOOKUP($E583,$AI$47:$AW$51,COLUMN($AW:$AW)-COLUMN($AH:$AH),FALSE),0))</f>
        <v>470.18520000000001</v>
      </c>
      <c r="R583" s="87" cm="1">
        <f t="array" ref="R583">IF($X583="Non-local",VLOOKUP($E583,$AI$88:$AW$92,COLUMN($AW:$AW)-COLUMN($AH:$AH),FALSE),IF($X583="Unknown",VLOOKUP($E583,$AI$95:$AW$99,COLUMN($AW:$AW)-COLUMN($AH:$AH),FALSE),0))</f>
        <v>0.13052013767768686</v>
      </c>
      <c r="S583" s="87" cm="1">
        <f t="array" ref="S583">VLOOKUP($E583,$AI$111:$AW$115,COLUMN($AW:$AW)-COLUMN($AH:$AH),FALSE)</f>
        <v>410.28773999999999</v>
      </c>
      <c r="T583" s="104">
        <f t="shared" si="271"/>
        <v>0.80350973132084291</v>
      </c>
      <c r="U583" s="104">
        <f t="shared" si="272"/>
        <v>1813.2163406353382</v>
      </c>
      <c r="V583" s="87" cm="1">
        <f t="array" ref="V583">VLOOKUP($E583,$AI$118:$AW$122,COLUMN($AW:$AW)-COLUMN($AH:$AH),FALSE)</f>
        <v>161.75600000000003</v>
      </c>
      <c r="W583" s="87" t="str">
        <f t="shared" si="276"/>
        <v>Domestic</v>
      </c>
      <c r="X583" s="87" t="str">
        <f t="shared" si="277"/>
        <v>Non-local</v>
      </c>
      <c r="Y583" s="104"/>
      <c r="Z583" s="87" t="str">
        <f t="shared" si="273"/>
        <v>USA</v>
      </c>
      <c r="AA583" s="87" t="str">
        <f t="shared" si="274"/>
        <v>USA</v>
      </c>
      <c r="AB583" s="82" cm="1">
        <f t="array" ref="AB583">VLOOKUP(B583,'GDP per Capita'!$T$2:$V$4235,COLUMN('GDP per Capita'!$V:$V)-COLUMN('GDP per Capita'!$S:$S),FALSE)</f>
        <v>63809.64</v>
      </c>
      <c r="AC583" s="82">
        <f t="shared" si="278"/>
        <v>63809.64</v>
      </c>
      <c r="AD583" s="82">
        <f t="shared" si="279"/>
        <v>63809.64</v>
      </c>
      <c r="AE583" s="88">
        <f t="shared" si="275"/>
        <v>2.8416025237492926E-2</v>
      </c>
    </row>
    <row r="584" spans="1:31">
      <c r="A584" s="77" t="s">
        <v>1157</v>
      </c>
      <c r="B584" s="77">
        <v>583</v>
      </c>
      <c r="C584" s="77" t="s">
        <v>29</v>
      </c>
      <c r="D584" s="77" t="s">
        <v>29</v>
      </c>
      <c r="E584" s="77">
        <v>2020</v>
      </c>
      <c r="F584" s="77">
        <v>42.360253399999998</v>
      </c>
      <c r="G584" s="77">
        <v>-71.058291199999999</v>
      </c>
      <c r="H584" s="77">
        <v>0</v>
      </c>
      <c r="I584" s="77" t="s">
        <v>881</v>
      </c>
      <c r="J584" s="77">
        <v>43.074761000000002</v>
      </c>
      <c r="K584" s="77">
        <v>-89.383761300000003</v>
      </c>
      <c r="L584" s="77">
        <v>2992.4796365167099</v>
      </c>
      <c r="M584" s="77">
        <v>0.561727795680523</v>
      </c>
      <c r="N584" s="77">
        <v>0</v>
      </c>
      <c r="O584" s="77">
        <v>574.55609021120904</v>
      </c>
      <c r="P584" s="87" cm="1">
        <f t="array" ref="P584">IF($X584="Non-local",VLOOKUP($E584,$AI$64:$AW$68,COLUMN($AW:$AW)-COLUMN($AH:$AH),FALSE),IF($X584="Unknown",VLOOKUP($E584,$AI$71:$AW$75,COLUMN($AW:$AW)-COLUMN($AH:$AH),FALSE),0))</f>
        <v>224</v>
      </c>
      <c r="Q584" s="87" cm="1">
        <f t="array" ref="Q584">IF($X584="Non-local",VLOOKUP($E584,$AI$40:$AW$44,COLUMN($AW:$AW)-COLUMN($AH:$AH),FALSE),IF($X584="Unknown",VLOOKUP($E584,$AI$47:$AW$51,COLUMN($AW:$AW)-COLUMN($AH:$AH),FALSE),0))</f>
        <v>470.18520000000001</v>
      </c>
      <c r="R584" s="87" cm="1">
        <f t="array" ref="R584">IF($X584="Non-local",VLOOKUP($E584,$AI$88:$AW$92,COLUMN($AW:$AW)-COLUMN($AH:$AH),FALSE),IF($X584="Unknown",VLOOKUP($E584,$AI$95:$AW$99,COLUMN($AW:$AW)-COLUMN($AH:$AH),FALSE),0))</f>
        <v>0.13052013767768686</v>
      </c>
      <c r="S584" s="87" cm="1">
        <f t="array" ref="S584">VLOOKUP($E584,$AI$111:$AW$115,COLUMN($AW:$AW)-COLUMN($AH:$AH),FALSE)</f>
        <v>410.28773999999999</v>
      </c>
      <c r="T584" s="104">
        <f t="shared" si="271"/>
        <v>0.69224793335820989</v>
      </c>
      <c r="U584" s="104">
        <f t="shared" si="272"/>
        <v>1679.0290302112091</v>
      </c>
      <c r="V584" s="87" cm="1">
        <f t="array" ref="V584">VLOOKUP($E584,$AI$118:$AW$122,COLUMN($AW:$AW)-COLUMN($AH:$AH),FALSE)</f>
        <v>161.75600000000003</v>
      </c>
      <c r="W584" s="87" t="str">
        <f t="shared" si="276"/>
        <v>Domestic</v>
      </c>
      <c r="X584" s="87" t="str">
        <f t="shared" si="277"/>
        <v>Non-local</v>
      </c>
      <c r="Y584" s="104"/>
      <c r="Z584" s="87" t="str">
        <f t="shared" si="273"/>
        <v>USA</v>
      </c>
      <c r="AA584" s="87" t="str">
        <f t="shared" si="274"/>
        <v>USA</v>
      </c>
      <c r="AB584" s="82" cm="1">
        <f t="array" ref="AB584">VLOOKUP(B584,'GDP per Capita'!$T$2:$V$4235,COLUMN('GDP per Capita'!$V:$V)-COLUMN('GDP per Capita'!$S:$S),FALSE)</f>
        <v>63809.64</v>
      </c>
      <c r="AC584" s="82">
        <f t="shared" si="278"/>
        <v>63809.64</v>
      </c>
      <c r="AD584" s="82">
        <f t="shared" si="279"/>
        <v>63809.64</v>
      </c>
      <c r="AE584" s="88">
        <f t="shared" si="275"/>
        <v>2.6313093604841041E-2</v>
      </c>
    </row>
    <row r="585" spans="1:31">
      <c r="A585" s="77" t="s">
        <v>1158</v>
      </c>
      <c r="B585" s="77">
        <v>584</v>
      </c>
      <c r="C585" s="77" t="s">
        <v>332</v>
      </c>
      <c r="D585" s="77" t="s">
        <v>31</v>
      </c>
      <c r="E585" s="77">
        <v>2020</v>
      </c>
      <c r="F585" s="77">
        <v>50.3739895</v>
      </c>
      <c r="G585" s="77">
        <v>4.7747618790898096</v>
      </c>
      <c r="H585" s="77">
        <v>0</v>
      </c>
      <c r="I585" s="77" t="s">
        <v>881</v>
      </c>
      <c r="J585" s="77">
        <v>43.074761000000002</v>
      </c>
      <c r="K585" s="77">
        <v>-89.383761300000003</v>
      </c>
      <c r="L585" s="77">
        <v>13457.2514932964</v>
      </c>
      <c r="M585" s="77">
        <v>2.0790249728268502</v>
      </c>
      <c r="N585" s="77">
        <v>0</v>
      </c>
      <c r="O585" s="77">
        <v>1413.0114067961199</v>
      </c>
      <c r="P585" s="87" cm="1">
        <f t="array" ref="P585">IF($X585="Non-local",VLOOKUP($E585,$AI$64:$AW$68,COLUMN($AW:$AW)-COLUMN($AH:$AH),FALSE),IF($X585="Unknown",VLOOKUP($E585,$AI$71:$AW$75,COLUMN($AW:$AW)-COLUMN($AH:$AH),FALSE),0))</f>
        <v>224</v>
      </c>
      <c r="Q585" s="87" cm="1">
        <f t="array" ref="Q585">IF($X585="Non-local",VLOOKUP($E585,$AI$40:$AW$44,COLUMN($AW:$AW)-COLUMN($AH:$AH),FALSE),IF($X585="Unknown",VLOOKUP($E585,$AI$47:$AW$51,COLUMN($AW:$AW)-COLUMN($AH:$AH),FALSE),0))</f>
        <v>470.18520000000001</v>
      </c>
      <c r="R585" s="87" cm="1">
        <f t="array" ref="R585">IF($X585="Non-local",VLOOKUP($E585,$AI$88:$AW$92,COLUMN($AW:$AW)-COLUMN($AH:$AH),FALSE),IF($X585="Unknown",VLOOKUP($E585,$AI$95:$AW$99,COLUMN($AW:$AW)-COLUMN($AH:$AH),FALSE),0))</f>
        <v>0.13052013767768686</v>
      </c>
      <c r="S585" s="87" cm="1">
        <f t="array" ref="S585">VLOOKUP($E585,$AI$111:$AW$115,COLUMN($AW:$AW)-COLUMN($AH:$AH),FALSE)</f>
        <v>410.28773999999999</v>
      </c>
      <c r="T585" s="104">
        <f t="shared" si="271"/>
        <v>2.2095451105045369</v>
      </c>
      <c r="U585" s="104">
        <f t="shared" si="272"/>
        <v>2517.48434679612</v>
      </c>
      <c r="V585" s="87" cm="1">
        <f t="array" ref="V585">VLOOKUP($E585,$AI$118:$AW$122,COLUMN($AW:$AW)-COLUMN($AH:$AH),FALSE)</f>
        <v>161.75600000000003</v>
      </c>
      <c r="W585" s="87" t="str">
        <f t="shared" si="276"/>
        <v>International</v>
      </c>
      <c r="X585" s="87" t="str">
        <f t="shared" si="277"/>
        <v>Non-local</v>
      </c>
      <c r="Y585" s="104"/>
      <c r="Z585" s="87" t="str">
        <f t="shared" si="273"/>
        <v>Belgium</v>
      </c>
      <c r="AA585" s="87" t="str">
        <f t="shared" si="274"/>
        <v>Europe</v>
      </c>
      <c r="AB585" s="82" cm="1">
        <f t="array" ref="AB585">VLOOKUP(B585,'GDP per Capita'!$T$2:$V$4235,COLUMN('GDP per Capita'!$V:$V)-COLUMN('GDP per Capita'!$S:$S),FALSE)</f>
        <v>47811.55</v>
      </c>
      <c r="AC585" s="82">
        <f t="shared" si="278"/>
        <v>47811.55</v>
      </c>
      <c r="AD585" s="82">
        <f t="shared" si="279"/>
        <v>47811.55</v>
      </c>
      <c r="AE585" s="88">
        <f t="shared" si="275"/>
        <v>5.2654313587326071E-2</v>
      </c>
    </row>
    <row r="586" spans="1:31">
      <c r="A586" s="77" t="s">
        <v>1011</v>
      </c>
      <c r="B586" s="77">
        <v>585</v>
      </c>
      <c r="C586" s="77" t="s">
        <v>29</v>
      </c>
      <c r="D586" s="77" t="s">
        <v>29</v>
      </c>
      <c r="E586" s="77">
        <v>2020</v>
      </c>
      <c r="F586" s="77">
        <v>40.102554999999903</v>
      </c>
      <c r="G586" s="77">
        <v>-105.36320790000001</v>
      </c>
      <c r="H586" s="77">
        <v>0</v>
      </c>
      <c r="I586" s="77" t="s">
        <v>881</v>
      </c>
      <c r="J586" s="77">
        <v>43.074761000000002</v>
      </c>
      <c r="K586" s="77">
        <v>-89.383761300000003</v>
      </c>
      <c r="L586" s="77">
        <v>2734.18181302126</v>
      </c>
      <c r="M586" s="77">
        <v>0.52266612430850701</v>
      </c>
      <c r="N586" s="77">
        <v>0</v>
      </c>
      <c r="O586" s="77">
        <v>524.96290810008202</v>
      </c>
      <c r="P586" s="87" cm="1">
        <f t="array" ref="P586">IF($X586="Non-local",VLOOKUP($E586,$AI$64:$AW$68,COLUMN($AW:$AW)-COLUMN($AH:$AH),FALSE),IF($X586="Unknown",VLOOKUP($E586,$AI$71:$AW$75,COLUMN($AW:$AW)-COLUMN($AH:$AH),FALSE),0))</f>
        <v>224</v>
      </c>
      <c r="Q586" s="87" cm="1">
        <f t="array" ref="Q586">IF($X586="Non-local",VLOOKUP($E586,$AI$40:$AW$44,COLUMN($AW:$AW)-COLUMN($AH:$AH),FALSE),IF($X586="Unknown",VLOOKUP($E586,$AI$47:$AW$51,COLUMN($AW:$AW)-COLUMN($AH:$AH),FALSE),0))</f>
        <v>470.18520000000001</v>
      </c>
      <c r="R586" s="87" cm="1">
        <f t="array" ref="R586">IF($X586="Non-local",VLOOKUP($E586,$AI$88:$AW$92,COLUMN($AW:$AW)-COLUMN($AH:$AH),FALSE),IF($X586="Unknown",VLOOKUP($E586,$AI$95:$AW$99,COLUMN($AW:$AW)-COLUMN($AH:$AH),FALSE),0))</f>
        <v>0.13052013767768686</v>
      </c>
      <c r="S586" s="87" cm="1">
        <f t="array" ref="S586">VLOOKUP($E586,$AI$111:$AW$115,COLUMN($AW:$AW)-COLUMN($AH:$AH),FALSE)</f>
        <v>410.28773999999999</v>
      </c>
      <c r="T586" s="104">
        <f t="shared" si="271"/>
        <v>0.65318626198619389</v>
      </c>
      <c r="U586" s="104">
        <f t="shared" si="272"/>
        <v>1629.435848100082</v>
      </c>
      <c r="V586" s="87" cm="1">
        <f t="array" ref="V586">VLOOKUP($E586,$AI$118:$AW$122,COLUMN($AW:$AW)-COLUMN($AH:$AH),FALSE)</f>
        <v>161.75600000000003</v>
      </c>
      <c r="W586" s="87" t="str">
        <f t="shared" si="276"/>
        <v>Domestic</v>
      </c>
      <c r="X586" s="87" t="str">
        <f t="shared" si="277"/>
        <v>Non-local</v>
      </c>
      <c r="Y586" s="104"/>
      <c r="Z586" s="87" t="str">
        <f t="shared" si="273"/>
        <v>USA</v>
      </c>
      <c r="AA586" s="87" t="str">
        <f t="shared" si="274"/>
        <v>USA</v>
      </c>
      <c r="AB586" s="82" cm="1">
        <f t="array" ref="AB586">VLOOKUP(B586,'GDP per Capita'!$T$2:$V$4235,COLUMN('GDP per Capita'!$V:$V)-COLUMN('GDP per Capita'!$S:$S),FALSE)</f>
        <v>63809.64</v>
      </c>
      <c r="AC586" s="82">
        <f t="shared" si="278"/>
        <v>63809.64</v>
      </c>
      <c r="AD586" s="82">
        <f t="shared" si="279"/>
        <v>63809.64</v>
      </c>
      <c r="AE586" s="88">
        <f t="shared" si="275"/>
        <v>2.5535888434726824E-2</v>
      </c>
    </row>
    <row r="587" spans="1:31">
      <c r="A587" s="77" t="s">
        <v>920</v>
      </c>
      <c r="B587" s="77">
        <v>586</v>
      </c>
      <c r="C587" s="77" t="s">
        <v>29</v>
      </c>
      <c r="D587" s="77" t="s">
        <v>29</v>
      </c>
      <c r="E587" s="77">
        <v>2020</v>
      </c>
      <c r="F587" s="77">
        <v>32.222876499999998</v>
      </c>
      <c r="G587" s="77">
        <v>-110.9748477</v>
      </c>
      <c r="H587" s="77">
        <v>0</v>
      </c>
      <c r="I587" s="77" t="s">
        <v>881</v>
      </c>
      <c r="J587" s="77">
        <v>43.074761000000002</v>
      </c>
      <c r="K587" s="77">
        <v>-89.383761300000003</v>
      </c>
      <c r="L587" s="77">
        <v>4482.5152870161</v>
      </c>
      <c r="M587" s="77">
        <v>0.798937533590652</v>
      </c>
      <c r="N587" s="77">
        <v>0</v>
      </c>
      <c r="O587" s="77">
        <v>537.90183444193201</v>
      </c>
      <c r="P587" s="87" cm="1">
        <f t="array" ref="P587">IF($X587="Non-local",VLOOKUP($E587,$AI$64:$AW$68,COLUMN($AW:$AW)-COLUMN($AH:$AH),FALSE),IF($X587="Unknown",VLOOKUP($E587,$AI$71:$AW$75,COLUMN($AW:$AW)-COLUMN($AH:$AH),FALSE),0))</f>
        <v>224</v>
      </c>
      <c r="Q587" s="87" cm="1">
        <f t="array" ref="Q587">IF($X587="Non-local",VLOOKUP($E587,$AI$40:$AW$44,COLUMN($AW:$AW)-COLUMN($AH:$AH),FALSE),IF($X587="Unknown",VLOOKUP($E587,$AI$47:$AW$51,COLUMN($AW:$AW)-COLUMN($AH:$AH),FALSE),0))</f>
        <v>470.18520000000001</v>
      </c>
      <c r="R587" s="87" cm="1">
        <f t="array" ref="R587">IF($X587="Non-local",VLOOKUP($E587,$AI$88:$AW$92,COLUMN($AW:$AW)-COLUMN($AH:$AH),FALSE),IF($X587="Unknown",VLOOKUP($E587,$AI$95:$AW$99,COLUMN($AW:$AW)-COLUMN($AH:$AH),FALSE),0))</f>
        <v>0.13052013767768686</v>
      </c>
      <c r="S587" s="87" cm="1">
        <f t="array" ref="S587">VLOOKUP($E587,$AI$111:$AW$115,COLUMN($AW:$AW)-COLUMN($AH:$AH),FALSE)</f>
        <v>410.28773999999999</v>
      </c>
      <c r="T587" s="104">
        <f t="shared" si="271"/>
        <v>0.92945767126833889</v>
      </c>
      <c r="U587" s="104">
        <f t="shared" si="272"/>
        <v>1642.374774441932</v>
      </c>
      <c r="V587" s="87" cm="1">
        <f t="array" ref="V587">VLOOKUP($E587,$AI$118:$AW$122,COLUMN($AW:$AW)-COLUMN($AH:$AH),FALSE)</f>
        <v>161.75600000000003</v>
      </c>
      <c r="W587" s="87" t="str">
        <f t="shared" si="276"/>
        <v>Domestic</v>
      </c>
      <c r="X587" s="87" t="str">
        <f t="shared" si="277"/>
        <v>Non-local</v>
      </c>
      <c r="Y587" s="104"/>
      <c r="Z587" s="87" t="str">
        <f t="shared" si="273"/>
        <v>USA</v>
      </c>
      <c r="AA587" s="87" t="str">
        <f t="shared" si="274"/>
        <v>USA</v>
      </c>
      <c r="AB587" s="82" cm="1">
        <f t="array" ref="AB587">VLOOKUP(B587,'GDP per Capita'!$T$2:$V$4235,COLUMN('GDP per Capita'!$V:$V)-COLUMN('GDP per Capita'!$S:$S),FALSE)</f>
        <v>63809.64</v>
      </c>
      <c r="AC587" s="82">
        <f t="shared" si="278"/>
        <v>63809.64</v>
      </c>
      <c r="AD587" s="82">
        <f t="shared" si="279"/>
        <v>63809.64</v>
      </c>
      <c r="AE587" s="88">
        <f t="shared" si="275"/>
        <v>2.5738662284287013E-2</v>
      </c>
    </row>
    <row r="588" spans="1:31">
      <c r="A588" s="77" t="s">
        <v>886</v>
      </c>
      <c r="B588" s="77">
        <v>587</v>
      </c>
      <c r="C588" s="77" t="s">
        <v>29</v>
      </c>
      <c r="D588" s="77" t="s">
        <v>29</v>
      </c>
      <c r="E588" s="77">
        <v>2020</v>
      </c>
      <c r="F588" s="77">
        <v>39.284749400000003</v>
      </c>
      <c r="G588" s="77">
        <v>-76.620474639699793</v>
      </c>
      <c r="H588" s="77">
        <v>0</v>
      </c>
      <c r="I588" s="77" t="s">
        <v>881</v>
      </c>
      <c r="J588" s="77">
        <v>43.074761000000002</v>
      </c>
      <c r="K588" s="77">
        <v>-89.383761300000003</v>
      </c>
      <c r="L588" s="77">
        <v>2293.6142511822</v>
      </c>
      <c r="M588" s="77">
        <v>0.46449147956658998</v>
      </c>
      <c r="N588" s="77">
        <v>0</v>
      </c>
      <c r="O588" s="77">
        <v>440.37393622698198</v>
      </c>
      <c r="P588" s="87" cm="1">
        <f t="array" ref="P588">IF($X588="Non-local",VLOOKUP($E588,$AI$64:$AW$68,COLUMN($AW:$AW)-COLUMN($AH:$AH),FALSE),IF($X588="Unknown",VLOOKUP($E588,$AI$71:$AW$75,COLUMN($AW:$AW)-COLUMN($AH:$AH),FALSE),0))</f>
        <v>224</v>
      </c>
      <c r="Q588" s="87" cm="1">
        <f t="array" ref="Q588">IF($X588="Non-local",VLOOKUP($E588,$AI$40:$AW$44,COLUMN($AW:$AW)-COLUMN($AH:$AH),FALSE),IF($X588="Unknown",VLOOKUP($E588,$AI$47:$AW$51,COLUMN($AW:$AW)-COLUMN($AH:$AH),FALSE),0))</f>
        <v>470.18520000000001</v>
      </c>
      <c r="R588" s="87" cm="1">
        <f t="array" ref="R588">IF($X588="Non-local",VLOOKUP($E588,$AI$88:$AW$92,COLUMN($AW:$AW)-COLUMN($AH:$AH),FALSE),IF($X588="Unknown",VLOOKUP($E588,$AI$95:$AW$99,COLUMN($AW:$AW)-COLUMN($AH:$AH),FALSE),0))</f>
        <v>0.13052013767768686</v>
      </c>
      <c r="S588" s="87" cm="1">
        <f t="array" ref="S588">VLOOKUP($E588,$AI$111:$AW$115,COLUMN($AW:$AW)-COLUMN($AH:$AH),FALSE)</f>
        <v>410.28773999999999</v>
      </c>
      <c r="T588" s="104">
        <f t="shared" si="271"/>
        <v>0.59501161724427687</v>
      </c>
      <c r="U588" s="104">
        <f t="shared" si="272"/>
        <v>1544.846876226982</v>
      </c>
      <c r="V588" s="87" cm="1">
        <f t="array" ref="V588">VLOOKUP($E588,$AI$118:$AW$122,COLUMN($AW:$AW)-COLUMN($AH:$AH),FALSE)</f>
        <v>161.75600000000003</v>
      </c>
      <c r="W588" s="87" t="str">
        <f t="shared" si="276"/>
        <v>Domestic</v>
      </c>
      <c r="X588" s="87" t="str">
        <f t="shared" si="277"/>
        <v>Non-local</v>
      </c>
      <c r="Y588" s="104"/>
      <c r="Z588" s="87" t="str">
        <f t="shared" si="273"/>
        <v>USA</v>
      </c>
      <c r="AA588" s="87" t="str">
        <f t="shared" si="274"/>
        <v>USA</v>
      </c>
      <c r="AB588" s="82" cm="1">
        <f t="array" ref="AB588">VLOOKUP(B588,'GDP per Capita'!$T$2:$V$4235,COLUMN('GDP per Capita'!$V:$V)-COLUMN('GDP per Capita'!$S:$S),FALSE)</f>
        <v>63809.64</v>
      </c>
      <c r="AC588" s="82">
        <f t="shared" si="278"/>
        <v>63809.64</v>
      </c>
      <c r="AD588" s="82">
        <f t="shared" si="279"/>
        <v>63809.64</v>
      </c>
      <c r="AE588" s="88">
        <f t="shared" si="275"/>
        <v>2.4210242781921069E-2</v>
      </c>
    </row>
    <row r="589" spans="1:31">
      <c r="A589" s="77" t="s">
        <v>886</v>
      </c>
      <c r="B589" s="77">
        <v>588</v>
      </c>
      <c r="C589" s="77" t="s">
        <v>29</v>
      </c>
      <c r="D589" s="77" t="s">
        <v>29</v>
      </c>
      <c r="E589" s="77">
        <v>2020</v>
      </c>
      <c r="F589" s="77">
        <v>39.284749400000003</v>
      </c>
      <c r="G589" s="77">
        <v>-76.620474639699793</v>
      </c>
      <c r="H589" s="77">
        <v>0</v>
      </c>
      <c r="I589" s="77" t="s">
        <v>881</v>
      </c>
      <c r="J589" s="77">
        <v>43.074761000000002</v>
      </c>
      <c r="K589" s="77">
        <v>-89.383761300000003</v>
      </c>
      <c r="L589" s="77">
        <v>2293.6142511822</v>
      </c>
      <c r="M589" s="77">
        <v>0.46449147956658998</v>
      </c>
      <c r="N589" s="77">
        <v>0</v>
      </c>
      <c r="O589" s="77">
        <v>440.37393622698198</v>
      </c>
      <c r="P589" s="87" cm="1">
        <f t="array" ref="P589">IF($X589="Non-local",VLOOKUP($E589,$AI$64:$AW$68,COLUMN($AW:$AW)-COLUMN($AH:$AH),FALSE),IF($X589="Unknown",VLOOKUP($E589,$AI$71:$AW$75,COLUMN($AW:$AW)-COLUMN($AH:$AH),FALSE),0))</f>
        <v>224</v>
      </c>
      <c r="Q589" s="87" cm="1">
        <f t="array" ref="Q589">IF($X589="Non-local",VLOOKUP($E589,$AI$40:$AW$44,COLUMN($AW:$AW)-COLUMN($AH:$AH),FALSE),IF($X589="Unknown",VLOOKUP($E589,$AI$47:$AW$51,COLUMN($AW:$AW)-COLUMN($AH:$AH),FALSE),0))</f>
        <v>470.18520000000001</v>
      </c>
      <c r="R589" s="87" cm="1">
        <f t="array" ref="R589">IF($X589="Non-local",VLOOKUP($E589,$AI$88:$AW$92,COLUMN($AW:$AW)-COLUMN($AH:$AH),FALSE),IF($X589="Unknown",VLOOKUP($E589,$AI$95:$AW$99,COLUMN($AW:$AW)-COLUMN($AH:$AH),FALSE),0))</f>
        <v>0.13052013767768686</v>
      </c>
      <c r="S589" s="87" cm="1">
        <f t="array" ref="S589">VLOOKUP($E589,$AI$111:$AW$115,COLUMN($AW:$AW)-COLUMN($AH:$AH),FALSE)</f>
        <v>410.28773999999999</v>
      </c>
      <c r="T589" s="104">
        <f t="shared" si="271"/>
        <v>0.59501161724427687</v>
      </c>
      <c r="U589" s="104">
        <f t="shared" si="272"/>
        <v>1544.846876226982</v>
      </c>
      <c r="V589" s="87" cm="1">
        <f t="array" ref="V589">VLOOKUP($E589,$AI$118:$AW$122,COLUMN($AW:$AW)-COLUMN($AH:$AH),FALSE)</f>
        <v>161.75600000000003</v>
      </c>
      <c r="W589" s="87" t="str">
        <f t="shared" si="276"/>
        <v>Domestic</v>
      </c>
      <c r="X589" s="87" t="str">
        <f t="shared" si="277"/>
        <v>Non-local</v>
      </c>
      <c r="Y589" s="104"/>
      <c r="Z589" s="87" t="str">
        <f t="shared" si="273"/>
        <v>USA</v>
      </c>
      <c r="AA589" s="87" t="str">
        <f t="shared" si="274"/>
        <v>USA</v>
      </c>
      <c r="AB589" s="82" cm="1">
        <f t="array" ref="AB589">VLOOKUP(B589,'GDP per Capita'!$T$2:$V$4235,COLUMN('GDP per Capita'!$V:$V)-COLUMN('GDP per Capita'!$S:$S),FALSE)</f>
        <v>63809.64</v>
      </c>
      <c r="AC589" s="82">
        <f t="shared" si="278"/>
        <v>63809.64</v>
      </c>
      <c r="AD589" s="82">
        <f t="shared" si="279"/>
        <v>63809.64</v>
      </c>
      <c r="AE589" s="88">
        <f t="shared" si="275"/>
        <v>2.4210242781921069E-2</v>
      </c>
    </row>
    <row r="590" spans="1:31">
      <c r="A590" s="77" t="s">
        <v>1159</v>
      </c>
      <c r="B590" s="77">
        <v>589</v>
      </c>
      <c r="C590" s="77" t="s">
        <v>584</v>
      </c>
      <c r="D590" s="77" t="s">
        <v>28</v>
      </c>
      <c r="E590" s="77">
        <v>2020</v>
      </c>
      <c r="F590" s="77">
        <v>4.8142912000000004</v>
      </c>
      <c r="G590" s="77">
        <v>-75.694645099999903</v>
      </c>
      <c r="H590" s="77">
        <v>0</v>
      </c>
      <c r="I590" s="77" t="s">
        <v>881</v>
      </c>
      <c r="J590" s="77">
        <v>43.074761000000002</v>
      </c>
      <c r="K590" s="77">
        <v>-89.383761300000003</v>
      </c>
      <c r="L590" s="77">
        <v>8925.6345415355299</v>
      </c>
      <c r="M590" s="77">
        <v>1.41907892947762</v>
      </c>
      <c r="N590" s="77">
        <v>0</v>
      </c>
      <c r="O590" s="77">
        <v>937.19162686123104</v>
      </c>
      <c r="P590" s="87" cm="1">
        <f t="array" ref="P590">IF($X590="Non-local",VLOOKUP($E590,$AI$64:$AW$68,COLUMN($AW:$AW)-COLUMN($AH:$AH),FALSE),IF($X590="Unknown",VLOOKUP($E590,$AI$71:$AW$75,COLUMN($AW:$AW)-COLUMN($AH:$AH),FALSE),0))</f>
        <v>224</v>
      </c>
      <c r="Q590" s="87" cm="1">
        <f t="array" ref="Q590">IF($X590="Non-local",VLOOKUP($E590,$AI$40:$AW$44,COLUMN($AW:$AW)-COLUMN($AH:$AH),FALSE),IF($X590="Unknown",VLOOKUP($E590,$AI$47:$AW$51,COLUMN($AW:$AW)-COLUMN($AH:$AH),FALSE),0))</f>
        <v>470.18520000000001</v>
      </c>
      <c r="R590" s="87" cm="1">
        <f t="array" ref="R590">IF($X590="Non-local",VLOOKUP($E590,$AI$88:$AW$92,COLUMN($AW:$AW)-COLUMN($AH:$AH),FALSE),IF($X590="Unknown",VLOOKUP($E590,$AI$95:$AW$99,COLUMN($AW:$AW)-COLUMN($AH:$AH),FALSE),0))</f>
        <v>0.13052013767768686</v>
      </c>
      <c r="S590" s="87" cm="1">
        <f t="array" ref="S590">VLOOKUP($E590,$AI$111:$AW$115,COLUMN($AW:$AW)-COLUMN($AH:$AH),FALSE)</f>
        <v>410.28773999999999</v>
      </c>
      <c r="T590" s="104">
        <f t="shared" si="271"/>
        <v>1.5495990671553068</v>
      </c>
      <c r="U590" s="104">
        <f t="shared" si="272"/>
        <v>2041.6645668612312</v>
      </c>
      <c r="V590" s="87" cm="1">
        <f t="array" ref="V590">VLOOKUP($E590,$AI$118:$AW$122,COLUMN($AW:$AW)-COLUMN($AH:$AH),FALSE)</f>
        <v>161.75600000000003</v>
      </c>
      <c r="W590" s="87" t="str">
        <f t="shared" si="276"/>
        <v>International</v>
      </c>
      <c r="X590" s="87" t="str">
        <f t="shared" si="277"/>
        <v>Non-local</v>
      </c>
      <c r="Y590" s="104"/>
      <c r="Z590" s="87" t="str">
        <f t="shared" si="273"/>
        <v>Colombia</v>
      </c>
      <c r="AA590" s="87" t="str">
        <f t="shared" si="274"/>
        <v>Other Americas</v>
      </c>
      <c r="AB590" s="82" cm="1">
        <f t="array" ref="AB590">VLOOKUP(B590,'GDP per Capita'!$T$2:$V$4235,COLUMN('GDP per Capita'!$V:$V)-COLUMN('GDP per Capita'!$S:$S),FALSE)</f>
        <v>6766.95</v>
      </c>
      <c r="AC590" s="82">
        <f t="shared" si="278"/>
        <v>6766.95</v>
      </c>
      <c r="AD590" s="82">
        <f t="shared" si="279"/>
        <v>6766.95</v>
      </c>
      <c r="AE590" s="88">
        <f t="shared" si="275"/>
        <v>0.30171119438760907</v>
      </c>
    </row>
    <row r="591" spans="1:31">
      <c r="A591" s="77" t="s">
        <v>911</v>
      </c>
      <c r="B591" s="77">
        <v>590</v>
      </c>
      <c r="C591" s="77" t="s">
        <v>29</v>
      </c>
      <c r="D591" s="77" t="s">
        <v>29</v>
      </c>
      <c r="E591" s="77">
        <v>2020</v>
      </c>
      <c r="F591" s="77">
        <v>42.3750997</v>
      </c>
      <c r="G591" s="77">
        <v>-71.105615700000001</v>
      </c>
      <c r="H591" s="77">
        <v>0</v>
      </c>
      <c r="I591" s="77" t="s">
        <v>881</v>
      </c>
      <c r="J591" s="77">
        <v>43.074761000000002</v>
      </c>
      <c r="K591" s="77">
        <v>-89.383761300000003</v>
      </c>
      <c r="L591" s="77">
        <v>2984.2751494265199</v>
      </c>
      <c r="M591" s="77">
        <v>0.56042166301739005</v>
      </c>
      <c r="N591" s="77">
        <v>0</v>
      </c>
      <c r="O591" s="77">
        <v>572.98082868989297</v>
      </c>
      <c r="P591" s="87" cm="1">
        <f t="array" ref="P591">IF($X591="Non-local",VLOOKUP($E591,$AI$64:$AW$68,COLUMN($AW:$AW)-COLUMN($AH:$AH),FALSE),IF($X591="Unknown",VLOOKUP($E591,$AI$71:$AW$75,COLUMN($AW:$AW)-COLUMN($AH:$AH),FALSE),0))</f>
        <v>224</v>
      </c>
      <c r="Q591" s="87" cm="1">
        <f t="array" ref="Q591">IF($X591="Non-local",VLOOKUP($E591,$AI$40:$AW$44,COLUMN($AW:$AW)-COLUMN($AH:$AH),FALSE),IF($X591="Unknown",VLOOKUP($E591,$AI$47:$AW$51,COLUMN($AW:$AW)-COLUMN($AH:$AH),FALSE),0))</f>
        <v>470.18520000000001</v>
      </c>
      <c r="R591" s="87" cm="1">
        <f t="array" ref="R591">IF($X591="Non-local",VLOOKUP($E591,$AI$88:$AW$92,COLUMN($AW:$AW)-COLUMN($AH:$AH),FALSE),IF($X591="Unknown",VLOOKUP($E591,$AI$95:$AW$99,COLUMN($AW:$AW)-COLUMN($AH:$AH),FALSE),0))</f>
        <v>0.13052013767768686</v>
      </c>
      <c r="S591" s="87" cm="1">
        <f t="array" ref="S591">VLOOKUP($E591,$AI$111:$AW$115,COLUMN($AW:$AW)-COLUMN($AH:$AH),FALSE)</f>
        <v>410.28773999999999</v>
      </c>
      <c r="T591" s="104">
        <f t="shared" si="271"/>
        <v>0.69094180069507694</v>
      </c>
      <c r="U591" s="104">
        <f t="shared" si="272"/>
        <v>1677.453768689893</v>
      </c>
      <c r="V591" s="87" cm="1">
        <f t="array" ref="V591">VLOOKUP($E591,$AI$118:$AW$122,COLUMN($AW:$AW)-COLUMN($AH:$AH),FALSE)</f>
        <v>161.75600000000003</v>
      </c>
      <c r="W591" s="87" t="str">
        <f t="shared" si="276"/>
        <v>Domestic</v>
      </c>
      <c r="X591" s="87" t="str">
        <f t="shared" si="277"/>
        <v>Non-local</v>
      </c>
      <c r="Y591" s="104"/>
      <c r="Z591" s="87" t="str">
        <f t="shared" si="273"/>
        <v>USA</v>
      </c>
      <c r="AA591" s="87" t="str">
        <f t="shared" si="274"/>
        <v>USA</v>
      </c>
      <c r="AB591" s="82" cm="1">
        <f t="array" ref="AB591">VLOOKUP(B591,'GDP per Capita'!$T$2:$V$4235,COLUMN('GDP per Capita'!$V:$V)-COLUMN('GDP per Capita'!$S:$S),FALSE)</f>
        <v>63809.64</v>
      </c>
      <c r="AC591" s="82">
        <f t="shared" si="278"/>
        <v>63809.64</v>
      </c>
      <c r="AD591" s="82">
        <f t="shared" si="279"/>
        <v>63809.64</v>
      </c>
      <c r="AE591" s="88">
        <f t="shared" si="275"/>
        <v>2.6288406715504004E-2</v>
      </c>
    </row>
    <row r="592" spans="1:31">
      <c r="A592" s="77" t="s">
        <v>1023</v>
      </c>
      <c r="B592" s="77">
        <v>591</v>
      </c>
      <c r="C592" s="77" t="s">
        <v>29</v>
      </c>
      <c r="D592" s="77" t="s">
        <v>29</v>
      </c>
      <c r="E592" s="77">
        <v>2020</v>
      </c>
      <c r="F592" s="77">
        <v>29.758938199999999</v>
      </c>
      <c r="G592" s="77">
        <v>-95.367697399999997</v>
      </c>
      <c r="H592" s="77">
        <v>0</v>
      </c>
      <c r="I592" s="77" t="s">
        <v>881</v>
      </c>
      <c r="J592" s="77">
        <v>43.074761000000002</v>
      </c>
      <c r="K592" s="77">
        <v>-89.383761300000003</v>
      </c>
      <c r="L592" s="77">
        <v>3146.7698821412901</v>
      </c>
      <c r="M592" s="77">
        <v>0.58629039504814995</v>
      </c>
      <c r="N592" s="77">
        <v>0</v>
      </c>
      <c r="O592" s="77">
        <v>604.17981737112905</v>
      </c>
      <c r="P592" s="87" cm="1">
        <f t="array" ref="P592">IF($X592="Non-local",VLOOKUP($E592,$AI$64:$AW$68,COLUMN($AW:$AW)-COLUMN($AH:$AH),FALSE),IF($X592="Unknown",VLOOKUP($E592,$AI$71:$AW$75,COLUMN($AW:$AW)-COLUMN($AH:$AH),FALSE),0))</f>
        <v>224</v>
      </c>
      <c r="Q592" s="87" cm="1">
        <f t="array" ref="Q592">IF($X592="Non-local",VLOOKUP($E592,$AI$40:$AW$44,COLUMN($AW:$AW)-COLUMN($AH:$AH),FALSE),IF($X592="Unknown",VLOOKUP($E592,$AI$47:$AW$51,COLUMN($AW:$AW)-COLUMN($AH:$AH),FALSE),0))</f>
        <v>470.18520000000001</v>
      </c>
      <c r="R592" s="87" cm="1">
        <f t="array" ref="R592">IF($X592="Non-local",VLOOKUP($E592,$AI$88:$AW$92,COLUMN($AW:$AW)-COLUMN($AH:$AH),FALSE),IF($X592="Unknown",VLOOKUP($E592,$AI$95:$AW$99,COLUMN($AW:$AW)-COLUMN($AH:$AH),FALSE),0))</f>
        <v>0.13052013767768686</v>
      </c>
      <c r="S592" s="87" cm="1">
        <f t="array" ref="S592">VLOOKUP($E592,$AI$111:$AW$115,COLUMN($AW:$AW)-COLUMN($AH:$AH),FALSE)</f>
        <v>410.28773999999999</v>
      </c>
      <c r="T592" s="104">
        <f t="shared" si="271"/>
        <v>0.71681053272583684</v>
      </c>
      <c r="U592" s="104">
        <f t="shared" si="272"/>
        <v>1708.6527573711289</v>
      </c>
      <c r="V592" s="87" cm="1">
        <f t="array" ref="V592">VLOOKUP($E592,$AI$118:$AW$122,COLUMN($AW:$AW)-COLUMN($AH:$AH),FALSE)</f>
        <v>161.75600000000003</v>
      </c>
      <c r="W592" s="87" t="str">
        <f t="shared" si="276"/>
        <v>Domestic</v>
      </c>
      <c r="X592" s="87" t="str">
        <f t="shared" si="277"/>
        <v>Non-local</v>
      </c>
      <c r="Y592" s="104"/>
      <c r="Z592" s="87" t="str">
        <f t="shared" si="273"/>
        <v>USA</v>
      </c>
      <c r="AA592" s="87" t="str">
        <f t="shared" si="274"/>
        <v>USA</v>
      </c>
      <c r="AB592" s="82" cm="1">
        <f t="array" ref="AB592">VLOOKUP(B592,'GDP per Capita'!$T$2:$V$4235,COLUMN('GDP per Capita'!$V:$V)-COLUMN('GDP per Capita'!$S:$S),FALSE)</f>
        <v>63809.64</v>
      </c>
      <c r="AC592" s="82">
        <f t="shared" si="278"/>
        <v>63809.64</v>
      </c>
      <c r="AD592" s="82">
        <f t="shared" si="279"/>
        <v>63809.64</v>
      </c>
      <c r="AE592" s="88">
        <f t="shared" si="275"/>
        <v>2.6777345200053298E-2</v>
      </c>
    </row>
    <row r="593" spans="1:31">
      <c r="A593" s="77" t="s">
        <v>1160</v>
      </c>
      <c r="B593" s="77">
        <v>592</v>
      </c>
      <c r="C593" s="77" t="s">
        <v>29</v>
      </c>
      <c r="D593" s="77" t="s">
        <v>29</v>
      </c>
      <c r="E593" s="77">
        <v>2020</v>
      </c>
      <c r="F593" s="77">
        <v>47.757320200000002</v>
      </c>
      <c r="G593" s="77">
        <v>-122.2440148</v>
      </c>
      <c r="H593" s="77">
        <v>0</v>
      </c>
      <c r="I593" s="77" t="s">
        <v>881</v>
      </c>
      <c r="J593" s="77">
        <v>43.074761000000002</v>
      </c>
      <c r="K593" s="77">
        <v>-89.383761300000003</v>
      </c>
      <c r="L593" s="77">
        <v>5193.1808952318097</v>
      </c>
      <c r="M593" s="77">
        <v>0.90269554555593401</v>
      </c>
      <c r="N593" s="77">
        <v>0</v>
      </c>
      <c r="O593" s="77">
        <v>623.18170742781695</v>
      </c>
      <c r="P593" s="87" cm="1">
        <f t="array" ref="P593">IF($X593="Non-local",VLOOKUP($E593,$AI$64:$AW$68,COLUMN($AW:$AW)-COLUMN($AH:$AH),FALSE),IF($X593="Unknown",VLOOKUP($E593,$AI$71:$AW$75,COLUMN($AW:$AW)-COLUMN($AH:$AH),FALSE),0))</f>
        <v>224</v>
      </c>
      <c r="Q593" s="87" cm="1">
        <f t="array" ref="Q593">IF($X593="Non-local",VLOOKUP($E593,$AI$40:$AW$44,COLUMN($AW:$AW)-COLUMN($AH:$AH),FALSE),IF($X593="Unknown",VLOOKUP($E593,$AI$47:$AW$51,COLUMN($AW:$AW)-COLUMN($AH:$AH),FALSE),0))</f>
        <v>470.18520000000001</v>
      </c>
      <c r="R593" s="87" cm="1">
        <f t="array" ref="R593">IF($X593="Non-local",VLOOKUP($E593,$AI$88:$AW$92,COLUMN($AW:$AW)-COLUMN($AH:$AH),FALSE),IF($X593="Unknown",VLOOKUP($E593,$AI$95:$AW$99,COLUMN($AW:$AW)-COLUMN($AH:$AH),FALSE),0))</f>
        <v>0.13052013767768686</v>
      </c>
      <c r="S593" s="87" cm="1">
        <f t="array" ref="S593">VLOOKUP($E593,$AI$111:$AW$115,COLUMN($AW:$AW)-COLUMN($AH:$AH),FALSE)</f>
        <v>410.28773999999999</v>
      </c>
      <c r="T593" s="104">
        <f t="shared" si="271"/>
        <v>1.0332156832336208</v>
      </c>
      <c r="U593" s="104">
        <f t="shared" si="272"/>
        <v>1727.6546474278168</v>
      </c>
      <c r="V593" s="87" cm="1">
        <f t="array" ref="V593">VLOOKUP($E593,$AI$118:$AW$122,COLUMN($AW:$AW)-COLUMN($AH:$AH),FALSE)</f>
        <v>161.75600000000003</v>
      </c>
      <c r="W593" s="87" t="str">
        <f t="shared" si="276"/>
        <v>Domestic</v>
      </c>
      <c r="X593" s="87" t="str">
        <f t="shared" si="277"/>
        <v>Non-local</v>
      </c>
      <c r="Y593" s="104"/>
      <c r="Z593" s="87" t="str">
        <f t="shared" si="273"/>
        <v>USA</v>
      </c>
      <c r="AA593" s="87" t="str">
        <f t="shared" si="274"/>
        <v>USA</v>
      </c>
      <c r="AB593" s="82" cm="1">
        <f t="array" ref="AB593">VLOOKUP(B593,'GDP per Capita'!$T$2:$V$4235,COLUMN('GDP per Capita'!$V:$V)-COLUMN('GDP per Capita'!$S:$S),FALSE)</f>
        <v>63809.64</v>
      </c>
      <c r="AC593" s="82">
        <f t="shared" si="278"/>
        <v>63809.64</v>
      </c>
      <c r="AD593" s="82">
        <f t="shared" si="279"/>
        <v>63809.64</v>
      </c>
      <c r="AE593" s="88">
        <f t="shared" si="275"/>
        <v>2.7075135472129554E-2</v>
      </c>
    </row>
    <row r="594" spans="1:31">
      <c r="A594" s="77" t="s">
        <v>1161</v>
      </c>
      <c r="B594" s="77">
        <v>593</v>
      </c>
      <c r="C594" s="77" t="s">
        <v>29</v>
      </c>
      <c r="D594" s="77" t="s">
        <v>29</v>
      </c>
      <c r="E594" s="77">
        <v>2020</v>
      </c>
      <c r="F594" s="77">
        <v>41.7579042999999</v>
      </c>
      <c r="G594" s="77">
        <v>-70.4968152</v>
      </c>
      <c r="H594" s="77">
        <v>0</v>
      </c>
      <c r="I594" s="77" t="s">
        <v>881</v>
      </c>
      <c r="J594" s="77">
        <v>43.074761000000002</v>
      </c>
      <c r="K594" s="77">
        <v>-89.383761300000003</v>
      </c>
      <c r="L594" s="77">
        <v>3108.0718223869399</v>
      </c>
      <c r="M594" s="77">
        <v>0.58012976620085699</v>
      </c>
      <c r="N594" s="77">
        <v>0</v>
      </c>
      <c r="O594" s="77">
        <v>596.74978989829197</v>
      </c>
      <c r="P594" s="87" cm="1">
        <f t="array" ref="P594">IF($X594="Non-local",VLOOKUP($E594,$AI$64:$AW$68,COLUMN($AW:$AW)-COLUMN($AH:$AH),FALSE),IF($X594="Unknown",VLOOKUP($E594,$AI$71:$AW$75,COLUMN($AW:$AW)-COLUMN($AH:$AH),FALSE),0))</f>
        <v>224</v>
      </c>
      <c r="Q594" s="87" cm="1">
        <f t="array" ref="Q594">IF($X594="Non-local",VLOOKUP($E594,$AI$40:$AW$44,COLUMN($AW:$AW)-COLUMN($AH:$AH),FALSE),IF($X594="Unknown",VLOOKUP($E594,$AI$47:$AW$51,COLUMN($AW:$AW)-COLUMN($AH:$AH),FALSE),0))</f>
        <v>470.18520000000001</v>
      </c>
      <c r="R594" s="87" cm="1">
        <f t="array" ref="R594">IF($X594="Non-local",VLOOKUP($E594,$AI$88:$AW$92,COLUMN($AW:$AW)-COLUMN($AH:$AH),FALSE),IF($X594="Unknown",VLOOKUP($E594,$AI$95:$AW$99,COLUMN($AW:$AW)-COLUMN($AH:$AH),FALSE),0))</f>
        <v>0.13052013767768686</v>
      </c>
      <c r="S594" s="87" cm="1">
        <f t="array" ref="S594">VLOOKUP($E594,$AI$111:$AW$115,COLUMN($AW:$AW)-COLUMN($AH:$AH),FALSE)</f>
        <v>410.28773999999999</v>
      </c>
      <c r="T594" s="104">
        <f t="shared" si="271"/>
        <v>0.71064990387854388</v>
      </c>
      <c r="U594" s="104">
        <f t="shared" si="272"/>
        <v>1701.2227298982918</v>
      </c>
      <c r="V594" s="87" cm="1">
        <f t="array" ref="V594">VLOOKUP($E594,$AI$118:$AW$122,COLUMN($AW:$AW)-COLUMN($AH:$AH),FALSE)</f>
        <v>161.75600000000003</v>
      </c>
      <c r="W594" s="87" t="str">
        <f t="shared" si="276"/>
        <v>Domestic</v>
      </c>
      <c r="X594" s="87" t="str">
        <f t="shared" si="277"/>
        <v>Non-local</v>
      </c>
      <c r="Y594" s="104"/>
      <c r="Z594" s="87" t="str">
        <f t="shared" si="273"/>
        <v>USA</v>
      </c>
      <c r="AA594" s="87" t="str">
        <f t="shared" si="274"/>
        <v>USA</v>
      </c>
      <c r="AB594" s="82" cm="1">
        <f t="array" ref="AB594">VLOOKUP(B594,'GDP per Capita'!$T$2:$V$4235,COLUMN('GDP per Capita'!$V:$V)-COLUMN('GDP per Capita'!$S:$S),FALSE)</f>
        <v>63809.64</v>
      </c>
      <c r="AC594" s="82">
        <f t="shared" si="278"/>
        <v>63809.64</v>
      </c>
      <c r="AD594" s="82">
        <f t="shared" si="279"/>
        <v>63809.64</v>
      </c>
      <c r="AE594" s="88">
        <f t="shared" si="275"/>
        <v>2.6660904683027391E-2</v>
      </c>
    </row>
    <row r="595" spans="1:31">
      <c r="A595" s="77" t="s">
        <v>1162</v>
      </c>
      <c r="B595" s="77">
        <v>594</v>
      </c>
      <c r="C595" s="77" t="s">
        <v>29</v>
      </c>
      <c r="D595" s="77" t="s">
        <v>29</v>
      </c>
      <c r="E595" s="77">
        <v>2020</v>
      </c>
      <c r="F595" s="77">
        <v>47.614421899999897</v>
      </c>
      <c r="G595" s="77">
        <v>-122.1923372</v>
      </c>
      <c r="H595" s="77">
        <v>0</v>
      </c>
      <c r="I595" s="77" t="s">
        <v>881</v>
      </c>
      <c r="J595" s="77">
        <v>43.074761000000002</v>
      </c>
      <c r="K595" s="77">
        <v>-89.383761300000003</v>
      </c>
      <c r="L595" s="77">
        <v>5185.9185327197401</v>
      </c>
      <c r="M595" s="77">
        <v>0.90171473210514996</v>
      </c>
      <c r="N595" s="77">
        <v>0</v>
      </c>
      <c r="O595" s="77">
        <v>622.31022392636896</v>
      </c>
      <c r="P595" s="87" cm="1">
        <f t="array" ref="P595">IF($X595="Non-local",VLOOKUP($E595,$AI$64:$AW$68,COLUMN($AW:$AW)-COLUMN($AH:$AH),FALSE),IF($X595="Unknown",VLOOKUP($E595,$AI$71:$AW$75,COLUMN($AW:$AW)-COLUMN($AH:$AH),FALSE),0))</f>
        <v>224</v>
      </c>
      <c r="Q595" s="87" cm="1">
        <f t="array" ref="Q595">IF($X595="Non-local",VLOOKUP($E595,$AI$40:$AW$44,COLUMN($AW:$AW)-COLUMN($AH:$AH),FALSE),IF($X595="Unknown",VLOOKUP($E595,$AI$47:$AW$51,COLUMN($AW:$AW)-COLUMN($AH:$AH),FALSE),0))</f>
        <v>470.18520000000001</v>
      </c>
      <c r="R595" s="87" cm="1">
        <f t="array" ref="R595">IF($X595="Non-local",VLOOKUP($E595,$AI$88:$AW$92,COLUMN($AW:$AW)-COLUMN($AH:$AH),FALSE),IF($X595="Unknown",VLOOKUP($E595,$AI$95:$AW$99,COLUMN($AW:$AW)-COLUMN($AH:$AH),FALSE),0))</f>
        <v>0.13052013767768686</v>
      </c>
      <c r="S595" s="87" cm="1">
        <f t="array" ref="S595">VLOOKUP($E595,$AI$111:$AW$115,COLUMN($AW:$AW)-COLUMN($AH:$AH),FALSE)</f>
        <v>410.28773999999999</v>
      </c>
      <c r="T595" s="104">
        <f t="shared" si="271"/>
        <v>1.0322348697828367</v>
      </c>
      <c r="U595" s="104">
        <f t="shared" si="272"/>
        <v>1726.7831639263688</v>
      </c>
      <c r="V595" s="87" cm="1">
        <f t="array" ref="V595">VLOOKUP($E595,$AI$118:$AW$122,COLUMN($AW:$AW)-COLUMN($AH:$AH),FALSE)</f>
        <v>161.75600000000003</v>
      </c>
      <c r="W595" s="87" t="str">
        <f t="shared" si="276"/>
        <v>Domestic</v>
      </c>
      <c r="X595" s="87" t="str">
        <f t="shared" si="277"/>
        <v>Non-local</v>
      </c>
      <c r="Y595" s="104"/>
      <c r="Z595" s="87" t="str">
        <f t="shared" si="273"/>
        <v>USA</v>
      </c>
      <c r="AA595" s="87" t="str">
        <f t="shared" si="274"/>
        <v>USA</v>
      </c>
      <c r="AB595" s="82" cm="1">
        <f t="array" ref="AB595">VLOOKUP(B595,'GDP per Capita'!$T$2:$V$4235,COLUMN('GDP per Capita'!$V:$V)-COLUMN('GDP per Capita'!$S:$S),FALSE)</f>
        <v>63809.64</v>
      </c>
      <c r="AC595" s="82">
        <f t="shared" si="278"/>
        <v>63809.64</v>
      </c>
      <c r="AD595" s="82">
        <f t="shared" si="279"/>
        <v>63809.64</v>
      </c>
      <c r="AE595" s="88">
        <f t="shared" si="275"/>
        <v>2.706147791973703E-2</v>
      </c>
    </row>
    <row r="596" spans="1:31">
      <c r="A596" s="77" t="s">
        <v>1163</v>
      </c>
      <c r="B596" s="77">
        <v>595</v>
      </c>
      <c r="C596" s="77" t="s">
        <v>29</v>
      </c>
      <c r="D596" s="77" t="s">
        <v>29</v>
      </c>
      <c r="E596" s="77">
        <v>2020</v>
      </c>
      <c r="F596" s="77">
        <v>34.136118699999997</v>
      </c>
      <c r="G596" s="77">
        <v>-117.865338999999</v>
      </c>
      <c r="H596" s="77">
        <v>0</v>
      </c>
      <c r="I596" s="77" t="s">
        <v>881</v>
      </c>
      <c r="J596" s="77">
        <v>43.074761000000002</v>
      </c>
      <c r="K596" s="77">
        <v>-89.383761300000003</v>
      </c>
      <c r="L596" s="77">
        <v>5301.7181704689801</v>
      </c>
      <c r="M596" s="77">
        <v>0.91736504857261103</v>
      </c>
      <c r="N596" s="77">
        <v>0</v>
      </c>
      <c r="O596" s="77">
        <v>636.20618045627805</v>
      </c>
      <c r="P596" s="87" cm="1">
        <f t="array" ref="P596">IF($X596="Non-local",VLOOKUP($E596,$AI$64:$AW$68,COLUMN($AW:$AW)-COLUMN($AH:$AH),FALSE),IF($X596="Unknown",VLOOKUP($E596,$AI$71:$AW$75,COLUMN($AW:$AW)-COLUMN($AH:$AH),FALSE),0))</f>
        <v>224</v>
      </c>
      <c r="Q596" s="87" cm="1">
        <f t="array" ref="Q596">IF($X596="Non-local",VLOOKUP($E596,$AI$40:$AW$44,COLUMN($AW:$AW)-COLUMN($AH:$AH),FALSE),IF($X596="Unknown",VLOOKUP($E596,$AI$47:$AW$51,COLUMN($AW:$AW)-COLUMN($AH:$AH),FALSE),0))</f>
        <v>470.18520000000001</v>
      </c>
      <c r="R596" s="87" cm="1">
        <f t="array" ref="R596">IF($X596="Non-local",VLOOKUP($E596,$AI$88:$AW$92,COLUMN($AW:$AW)-COLUMN($AH:$AH),FALSE),IF($X596="Unknown",VLOOKUP($E596,$AI$95:$AW$99,COLUMN($AW:$AW)-COLUMN($AH:$AH),FALSE),0))</f>
        <v>0.13052013767768686</v>
      </c>
      <c r="S596" s="87" cm="1">
        <f t="array" ref="S596">VLOOKUP($E596,$AI$111:$AW$115,COLUMN($AW:$AW)-COLUMN($AH:$AH),FALSE)</f>
        <v>410.28773999999999</v>
      </c>
      <c r="T596" s="104">
        <f t="shared" si="271"/>
        <v>1.0478851862502978</v>
      </c>
      <c r="U596" s="104">
        <f t="shared" si="272"/>
        <v>1740.679120456278</v>
      </c>
      <c r="V596" s="87" cm="1">
        <f t="array" ref="V596">VLOOKUP($E596,$AI$118:$AW$122,COLUMN($AW:$AW)-COLUMN($AH:$AH),FALSE)</f>
        <v>161.75600000000003</v>
      </c>
      <c r="W596" s="87" t="str">
        <f t="shared" si="276"/>
        <v>Domestic</v>
      </c>
      <c r="X596" s="87" t="str">
        <f t="shared" si="277"/>
        <v>Non-local</v>
      </c>
      <c r="Y596" s="104"/>
      <c r="Z596" s="87" t="str">
        <f t="shared" si="273"/>
        <v>USA</v>
      </c>
      <c r="AA596" s="87" t="str">
        <f t="shared" si="274"/>
        <v>USA</v>
      </c>
      <c r="AB596" s="82" cm="1">
        <f t="array" ref="AB596">VLOOKUP(B596,'GDP per Capita'!$T$2:$V$4235,COLUMN('GDP per Capita'!$V:$V)-COLUMN('GDP per Capita'!$S:$S),FALSE)</f>
        <v>63809.64</v>
      </c>
      <c r="AC596" s="82">
        <f t="shared" si="278"/>
        <v>63809.64</v>
      </c>
      <c r="AD596" s="82">
        <f t="shared" si="279"/>
        <v>63809.64</v>
      </c>
      <c r="AE596" s="88">
        <f t="shared" si="275"/>
        <v>2.7279249976277536E-2</v>
      </c>
    </row>
    <row r="597" spans="1:31">
      <c r="A597" s="77" t="s">
        <v>884</v>
      </c>
      <c r="B597" s="77">
        <v>596</v>
      </c>
      <c r="C597" s="77" t="s">
        <v>29</v>
      </c>
      <c r="D597" s="77" t="s">
        <v>29</v>
      </c>
      <c r="E597" s="77">
        <v>2020</v>
      </c>
      <c r="F597" s="77">
        <v>38.894985499999997</v>
      </c>
      <c r="G597" s="77">
        <v>-77.036570799999893</v>
      </c>
      <c r="H597" s="77">
        <v>0</v>
      </c>
      <c r="I597" s="77" t="s">
        <v>881</v>
      </c>
      <c r="J597" s="77">
        <v>43.074761000000002</v>
      </c>
      <c r="K597" s="77">
        <v>-89.383761300000003</v>
      </c>
      <c r="L597" s="77">
        <v>2268.7601181753998</v>
      </c>
      <c r="M597" s="77">
        <v>0.461209621156489</v>
      </c>
      <c r="N597" s="77">
        <v>0</v>
      </c>
      <c r="O597" s="77">
        <v>435.601942689677</v>
      </c>
      <c r="P597" s="87" cm="1">
        <f t="array" ref="P597">IF($X597="Non-local",VLOOKUP($E597,$AI$64:$AW$68,COLUMN($AW:$AW)-COLUMN($AH:$AH),FALSE),IF($X597="Unknown",VLOOKUP($E597,$AI$71:$AW$75,COLUMN($AW:$AW)-COLUMN($AH:$AH),FALSE),0))</f>
        <v>224</v>
      </c>
      <c r="Q597" s="87" cm="1">
        <f t="array" ref="Q597">IF($X597="Non-local",VLOOKUP($E597,$AI$40:$AW$44,COLUMN($AW:$AW)-COLUMN($AH:$AH),FALSE),IF($X597="Unknown",VLOOKUP($E597,$AI$47:$AW$51,COLUMN($AW:$AW)-COLUMN($AH:$AH),FALSE),0))</f>
        <v>470.18520000000001</v>
      </c>
      <c r="R597" s="87" cm="1">
        <f t="array" ref="R597">IF($X597="Non-local",VLOOKUP($E597,$AI$88:$AW$92,COLUMN($AW:$AW)-COLUMN($AH:$AH),FALSE),IF($X597="Unknown",VLOOKUP($E597,$AI$95:$AW$99,COLUMN($AW:$AW)-COLUMN($AH:$AH),FALSE),0))</f>
        <v>0.13052013767768686</v>
      </c>
      <c r="S597" s="87" cm="1">
        <f t="array" ref="S597">VLOOKUP($E597,$AI$111:$AW$115,COLUMN($AW:$AW)-COLUMN($AH:$AH),FALSE)</f>
        <v>410.28773999999999</v>
      </c>
      <c r="T597" s="104">
        <f t="shared" si="271"/>
        <v>0.59172975883417589</v>
      </c>
      <c r="U597" s="104">
        <f t="shared" si="272"/>
        <v>1540.074882689677</v>
      </c>
      <c r="V597" s="87" cm="1">
        <f t="array" ref="V597">VLOOKUP($E597,$AI$118:$AW$122,COLUMN($AW:$AW)-COLUMN($AH:$AH),FALSE)</f>
        <v>161.75600000000003</v>
      </c>
      <c r="W597" s="87" t="str">
        <f t="shared" si="276"/>
        <v>Domestic</v>
      </c>
      <c r="X597" s="87" t="str">
        <f t="shared" si="277"/>
        <v>Non-local</v>
      </c>
      <c r="Y597" s="104"/>
      <c r="Z597" s="87" t="str">
        <f t="shared" si="273"/>
        <v>USA</v>
      </c>
      <c r="AA597" s="87" t="str">
        <f t="shared" si="274"/>
        <v>USA</v>
      </c>
      <c r="AB597" s="82" cm="1">
        <f t="array" ref="AB597">VLOOKUP(B597,'GDP per Capita'!$T$2:$V$4235,COLUMN('GDP per Capita'!$V:$V)-COLUMN('GDP per Capita'!$S:$S),FALSE)</f>
        <v>63809.64</v>
      </c>
      <c r="AC597" s="82">
        <f t="shared" si="278"/>
        <v>63809.64</v>
      </c>
      <c r="AD597" s="82">
        <f t="shared" si="279"/>
        <v>63809.64</v>
      </c>
      <c r="AE597" s="88">
        <f t="shared" si="275"/>
        <v>2.4135457944750621E-2</v>
      </c>
    </row>
    <row r="598" spans="1:31">
      <c r="A598" s="77" t="s">
        <v>923</v>
      </c>
      <c r="B598" s="77">
        <v>597</v>
      </c>
      <c r="C598" s="77" t="s">
        <v>29</v>
      </c>
      <c r="D598" s="77" t="s">
        <v>29</v>
      </c>
      <c r="E598" s="77">
        <v>2020</v>
      </c>
      <c r="F598" s="77">
        <v>38.029305999999998</v>
      </c>
      <c r="G598" s="77">
        <v>-78.476678100000001</v>
      </c>
      <c r="H598" s="77">
        <v>0</v>
      </c>
      <c r="I598" s="77" t="s">
        <v>881</v>
      </c>
      <c r="J598" s="77">
        <v>43.074761000000002</v>
      </c>
      <c r="K598" s="77">
        <v>-89.383761300000003</v>
      </c>
      <c r="L598" s="77">
        <v>2155.09100284238</v>
      </c>
      <c r="M598" s="77">
        <v>0.44620020835491397</v>
      </c>
      <c r="N598" s="77">
        <v>0</v>
      </c>
      <c r="O598" s="77">
        <v>413.77747254573802</v>
      </c>
      <c r="P598" s="87" cm="1">
        <f t="array" ref="P598">IF($X598="Non-local",VLOOKUP($E598,$AI$64:$AW$68,COLUMN($AW:$AW)-COLUMN($AH:$AH),FALSE),IF($X598="Unknown",VLOOKUP($E598,$AI$71:$AW$75,COLUMN($AW:$AW)-COLUMN($AH:$AH),FALSE),0))</f>
        <v>224</v>
      </c>
      <c r="Q598" s="87" cm="1">
        <f t="array" ref="Q598">IF($X598="Non-local",VLOOKUP($E598,$AI$40:$AW$44,COLUMN($AW:$AW)-COLUMN($AH:$AH),FALSE),IF($X598="Unknown",VLOOKUP($E598,$AI$47:$AW$51,COLUMN($AW:$AW)-COLUMN($AH:$AH),FALSE),0))</f>
        <v>470.18520000000001</v>
      </c>
      <c r="R598" s="87" cm="1">
        <f t="array" ref="R598">IF($X598="Non-local",VLOOKUP($E598,$AI$88:$AW$92,COLUMN($AW:$AW)-COLUMN($AH:$AH),FALSE),IF($X598="Unknown",VLOOKUP($E598,$AI$95:$AW$99,COLUMN($AW:$AW)-COLUMN($AH:$AH),FALSE),0))</f>
        <v>0.13052013767768686</v>
      </c>
      <c r="S598" s="87" cm="1">
        <f t="array" ref="S598">VLOOKUP($E598,$AI$111:$AW$115,COLUMN($AW:$AW)-COLUMN($AH:$AH),FALSE)</f>
        <v>410.28773999999999</v>
      </c>
      <c r="T598" s="104">
        <f t="shared" si="271"/>
        <v>0.57672034603260081</v>
      </c>
      <c r="U598" s="104">
        <f t="shared" si="272"/>
        <v>1518.2504125457378</v>
      </c>
      <c r="V598" s="87" cm="1">
        <f t="array" ref="V598">VLOOKUP($E598,$AI$118:$AW$122,COLUMN($AW:$AW)-COLUMN($AH:$AH),FALSE)</f>
        <v>161.75600000000003</v>
      </c>
      <c r="W598" s="87" t="str">
        <f t="shared" si="276"/>
        <v>Domestic</v>
      </c>
      <c r="X598" s="87" t="str">
        <f t="shared" si="277"/>
        <v>Non-local</v>
      </c>
      <c r="Y598" s="104"/>
      <c r="Z598" s="87" t="str">
        <f t="shared" si="273"/>
        <v>USA</v>
      </c>
      <c r="AA598" s="87" t="str">
        <f t="shared" si="274"/>
        <v>USA</v>
      </c>
      <c r="AB598" s="82" cm="1">
        <f t="array" ref="AB598">VLOOKUP(B598,'GDP per Capita'!$T$2:$V$4235,COLUMN('GDP per Capita'!$V:$V)-COLUMN('GDP per Capita'!$S:$S),FALSE)</f>
        <v>63809.64</v>
      </c>
      <c r="AC598" s="82">
        <f t="shared" si="278"/>
        <v>63809.64</v>
      </c>
      <c r="AD598" s="82">
        <f t="shared" si="279"/>
        <v>63809.64</v>
      </c>
      <c r="AE598" s="88">
        <f t="shared" si="275"/>
        <v>2.379343328916662E-2</v>
      </c>
    </row>
    <row r="599" spans="1:31">
      <c r="A599" s="77" t="s">
        <v>923</v>
      </c>
      <c r="B599" s="77">
        <v>598</v>
      </c>
      <c r="C599" s="77" t="s">
        <v>29</v>
      </c>
      <c r="D599" s="77" t="s">
        <v>29</v>
      </c>
      <c r="E599" s="77">
        <v>2020</v>
      </c>
      <c r="F599" s="77">
        <v>38.029305999999998</v>
      </c>
      <c r="G599" s="77">
        <v>-78.476678100000001</v>
      </c>
      <c r="H599" s="77">
        <v>0</v>
      </c>
      <c r="I599" s="77" t="s">
        <v>881</v>
      </c>
      <c r="J599" s="77">
        <v>43.074761000000002</v>
      </c>
      <c r="K599" s="77">
        <v>-89.383761300000003</v>
      </c>
      <c r="L599" s="77">
        <v>2155.09100284238</v>
      </c>
      <c r="M599" s="77">
        <v>0.44620020835491397</v>
      </c>
      <c r="N599" s="77">
        <v>0</v>
      </c>
      <c r="O599" s="77">
        <v>413.77747254573802</v>
      </c>
      <c r="P599" s="87" cm="1">
        <f t="array" ref="P599">IF($X599="Non-local",VLOOKUP($E599,$AI$64:$AW$68,COLUMN($AW:$AW)-COLUMN($AH:$AH),FALSE),IF($X599="Unknown",VLOOKUP($E599,$AI$71:$AW$75,COLUMN($AW:$AW)-COLUMN($AH:$AH),FALSE),0))</f>
        <v>224</v>
      </c>
      <c r="Q599" s="87" cm="1">
        <f t="array" ref="Q599">IF($X599="Non-local",VLOOKUP($E599,$AI$40:$AW$44,COLUMN($AW:$AW)-COLUMN($AH:$AH),FALSE),IF($X599="Unknown",VLOOKUP($E599,$AI$47:$AW$51,COLUMN($AW:$AW)-COLUMN($AH:$AH),FALSE),0))</f>
        <v>470.18520000000001</v>
      </c>
      <c r="R599" s="87" cm="1">
        <f t="array" ref="R599">IF($X599="Non-local",VLOOKUP($E599,$AI$88:$AW$92,COLUMN($AW:$AW)-COLUMN($AH:$AH),FALSE),IF($X599="Unknown",VLOOKUP($E599,$AI$95:$AW$99,COLUMN($AW:$AW)-COLUMN($AH:$AH),FALSE),0))</f>
        <v>0.13052013767768686</v>
      </c>
      <c r="S599" s="87" cm="1">
        <f t="array" ref="S599">VLOOKUP($E599,$AI$111:$AW$115,COLUMN($AW:$AW)-COLUMN($AH:$AH),FALSE)</f>
        <v>410.28773999999999</v>
      </c>
      <c r="T599" s="104">
        <f t="shared" si="271"/>
        <v>0.57672034603260081</v>
      </c>
      <c r="U599" s="104">
        <f t="shared" si="272"/>
        <v>1518.2504125457378</v>
      </c>
      <c r="V599" s="87" cm="1">
        <f t="array" ref="V599">VLOOKUP($E599,$AI$118:$AW$122,COLUMN($AW:$AW)-COLUMN($AH:$AH),FALSE)</f>
        <v>161.75600000000003</v>
      </c>
      <c r="W599" s="87" t="str">
        <f t="shared" si="276"/>
        <v>Domestic</v>
      </c>
      <c r="X599" s="87" t="str">
        <f t="shared" si="277"/>
        <v>Non-local</v>
      </c>
      <c r="Y599" s="104"/>
      <c r="Z599" s="87" t="str">
        <f t="shared" si="273"/>
        <v>USA</v>
      </c>
      <c r="AA599" s="87" t="str">
        <f t="shared" si="274"/>
        <v>USA</v>
      </c>
      <c r="AB599" s="82" cm="1">
        <f t="array" ref="AB599">VLOOKUP(B599,'GDP per Capita'!$T$2:$V$4235,COLUMN('GDP per Capita'!$V:$V)-COLUMN('GDP per Capita'!$S:$S),FALSE)</f>
        <v>63809.64</v>
      </c>
      <c r="AC599" s="82">
        <f t="shared" si="278"/>
        <v>63809.64</v>
      </c>
      <c r="AD599" s="82">
        <f t="shared" si="279"/>
        <v>63809.64</v>
      </c>
      <c r="AE599" s="88">
        <f t="shared" si="275"/>
        <v>2.379343328916662E-2</v>
      </c>
    </row>
    <row r="600" spans="1:31">
      <c r="A600" s="77" t="s">
        <v>1164</v>
      </c>
      <c r="B600" s="77">
        <v>599</v>
      </c>
      <c r="C600" s="77" t="s">
        <v>29</v>
      </c>
      <c r="D600" s="77" t="s">
        <v>29</v>
      </c>
      <c r="E600" s="77">
        <v>2020</v>
      </c>
      <c r="F600" s="77">
        <v>38.419268700000003</v>
      </c>
      <c r="G600" s="77">
        <v>-79.831700400000003</v>
      </c>
      <c r="H600" s="77">
        <v>0</v>
      </c>
      <c r="I600" s="77" t="s">
        <v>881</v>
      </c>
      <c r="J600" s="77">
        <v>43.074761000000002</v>
      </c>
      <c r="K600" s="77">
        <v>-89.383761300000003</v>
      </c>
      <c r="L600" s="77">
        <v>1911.74968995578</v>
      </c>
      <c r="M600" s="77">
        <v>0.41406825935458902</v>
      </c>
      <c r="N600" s="77">
        <v>0</v>
      </c>
      <c r="O600" s="77">
        <v>367.05594047151101</v>
      </c>
      <c r="P600" s="87" cm="1">
        <f t="array" ref="P600">IF($X600="Non-local",VLOOKUP($E600,$AI$64:$AW$68,COLUMN($AW:$AW)-COLUMN($AH:$AH),FALSE),IF($X600="Unknown",VLOOKUP($E600,$AI$71:$AW$75,COLUMN($AW:$AW)-COLUMN($AH:$AH),FALSE),0))</f>
        <v>224</v>
      </c>
      <c r="Q600" s="87" cm="1">
        <f t="array" ref="Q600">IF($X600="Non-local",VLOOKUP($E600,$AI$40:$AW$44,COLUMN($AW:$AW)-COLUMN($AH:$AH),FALSE),IF($X600="Unknown",VLOOKUP($E600,$AI$47:$AW$51,COLUMN($AW:$AW)-COLUMN($AH:$AH),FALSE),0))</f>
        <v>470.18520000000001</v>
      </c>
      <c r="R600" s="87" cm="1">
        <f t="array" ref="R600">IF($X600="Non-local",VLOOKUP($E600,$AI$88:$AW$92,COLUMN($AW:$AW)-COLUMN($AH:$AH),FALSE),IF($X600="Unknown",VLOOKUP($E600,$AI$95:$AW$99,COLUMN($AW:$AW)-COLUMN($AH:$AH),FALSE),0))</f>
        <v>0.13052013767768686</v>
      </c>
      <c r="S600" s="87" cm="1">
        <f t="array" ref="S600">VLOOKUP($E600,$AI$111:$AW$115,COLUMN($AW:$AW)-COLUMN($AH:$AH),FALSE)</f>
        <v>410.28773999999999</v>
      </c>
      <c r="T600" s="104">
        <f t="shared" si="271"/>
        <v>0.54458839703227591</v>
      </c>
      <c r="U600" s="104">
        <f t="shared" si="272"/>
        <v>1471.528880471511</v>
      </c>
      <c r="V600" s="87" cm="1">
        <f t="array" ref="V600">VLOOKUP($E600,$AI$118:$AW$122,COLUMN($AW:$AW)-COLUMN($AH:$AH),FALSE)</f>
        <v>161.75600000000003</v>
      </c>
      <c r="W600" s="87" t="str">
        <f t="shared" si="276"/>
        <v>Domestic</v>
      </c>
      <c r="X600" s="87" t="str">
        <f t="shared" si="277"/>
        <v>Non-local</v>
      </c>
      <c r="Y600" s="104"/>
      <c r="Z600" s="87" t="str">
        <f t="shared" si="273"/>
        <v>USA</v>
      </c>
      <c r="AA600" s="87" t="str">
        <f t="shared" si="274"/>
        <v>USA</v>
      </c>
      <c r="AB600" s="82" cm="1">
        <f t="array" ref="AB600">VLOOKUP(B600,'GDP per Capita'!$T$2:$V$4235,COLUMN('GDP per Capita'!$V:$V)-COLUMN('GDP per Capita'!$S:$S),FALSE)</f>
        <v>63809.64</v>
      </c>
      <c r="AC600" s="82">
        <f t="shared" si="278"/>
        <v>63809.64</v>
      </c>
      <c r="AD600" s="82">
        <f t="shared" si="279"/>
        <v>63809.64</v>
      </c>
      <c r="AE600" s="88">
        <f t="shared" si="275"/>
        <v>2.3061231507833471E-2</v>
      </c>
    </row>
    <row r="601" spans="1:31">
      <c r="A601" s="77" t="s">
        <v>1164</v>
      </c>
      <c r="B601" s="77">
        <v>600</v>
      </c>
      <c r="C601" s="77" t="s">
        <v>29</v>
      </c>
      <c r="D601" s="77" t="s">
        <v>29</v>
      </c>
      <c r="E601" s="77">
        <v>2020</v>
      </c>
      <c r="F601" s="77">
        <v>38.419268700000003</v>
      </c>
      <c r="G601" s="77">
        <v>-79.831700400000003</v>
      </c>
      <c r="H601" s="77">
        <v>0</v>
      </c>
      <c r="I601" s="77" t="s">
        <v>881</v>
      </c>
      <c r="J601" s="77">
        <v>43.074761000000002</v>
      </c>
      <c r="K601" s="77">
        <v>-89.383761300000003</v>
      </c>
      <c r="L601" s="77">
        <v>1911.74968995578</v>
      </c>
      <c r="M601" s="77">
        <v>0.41406825935458902</v>
      </c>
      <c r="N601" s="77">
        <v>0</v>
      </c>
      <c r="O601" s="77">
        <v>367.05594047151101</v>
      </c>
      <c r="P601" s="87" cm="1">
        <f t="array" ref="P601">IF($X601="Non-local",VLOOKUP($E601,$AI$64:$AW$68,COLUMN($AW:$AW)-COLUMN($AH:$AH),FALSE),IF($X601="Unknown",VLOOKUP($E601,$AI$71:$AW$75,COLUMN($AW:$AW)-COLUMN($AH:$AH),FALSE),0))</f>
        <v>224</v>
      </c>
      <c r="Q601" s="87" cm="1">
        <f t="array" ref="Q601">IF($X601="Non-local",VLOOKUP($E601,$AI$40:$AW$44,COLUMN($AW:$AW)-COLUMN($AH:$AH),FALSE),IF($X601="Unknown",VLOOKUP($E601,$AI$47:$AW$51,COLUMN($AW:$AW)-COLUMN($AH:$AH),FALSE),0))</f>
        <v>470.18520000000001</v>
      </c>
      <c r="R601" s="87" cm="1">
        <f t="array" ref="R601">IF($X601="Non-local",VLOOKUP($E601,$AI$88:$AW$92,COLUMN($AW:$AW)-COLUMN($AH:$AH),FALSE),IF($X601="Unknown",VLOOKUP($E601,$AI$95:$AW$99,COLUMN($AW:$AW)-COLUMN($AH:$AH),FALSE),0))</f>
        <v>0.13052013767768686</v>
      </c>
      <c r="S601" s="87" cm="1">
        <f t="array" ref="S601">VLOOKUP($E601,$AI$111:$AW$115,COLUMN($AW:$AW)-COLUMN($AH:$AH),FALSE)</f>
        <v>410.28773999999999</v>
      </c>
      <c r="T601" s="104">
        <f t="shared" si="271"/>
        <v>0.54458839703227591</v>
      </c>
      <c r="U601" s="104">
        <f t="shared" si="272"/>
        <v>1471.528880471511</v>
      </c>
      <c r="V601" s="87" cm="1">
        <f t="array" ref="V601">VLOOKUP($E601,$AI$118:$AW$122,COLUMN($AW:$AW)-COLUMN($AH:$AH),FALSE)</f>
        <v>161.75600000000003</v>
      </c>
      <c r="W601" s="87" t="str">
        <f t="shared" si="276"/>
        <v>Domestic</v>
      </c>
      <c r="X601" s="87" t="str">
        <f t="shared" si="277"/>
        <v>Non-local</v>
      </c>
      <c r="Y601" s="104"/>
      <c r="Z601" s="87" t="str">
        <f t="shared" si="273"/>
        <v>USA</v>
      </c>
      <c r="AA601" s="87" t="str">
        <f t="shared" si="274"/>
        <v>USA</v>
      </c>
      <c r="AB601" s="82" cm="1">
        <f t="array" ref="AB601">VLOOKUP(B601,'GDP per Capita'!$T$2:$V$4235,COLUMN('GDP per Capita'!$V:$V)-COLUMN('GDP per Capita'!$S:$S),FALSE)</f>
        <v>63809.64</v>
      </c>
      <c r="AC601" s="82">
        <f t="shared" si="278"/>
        <v>63809.64</v>
      </c>
      <c r="AD601" s="82">
        <f t="shared" si="279"/>
        <v>63809.64</v>
      </c>
      <c r="AE601" s="88">
        <f t="shared" si="275"/>
        <v>2.3061231507833471E-2</v>
      </c>
    </row>
    <row r="602" spans="1:31">
      <c r="A602" s="77" t="s">
        <v>920</v>
      </c>
      <c r="B602" s="77">
        <v>601</v>
      </c>
      <c r="C602" s="77" t="s">
        <v>29</v>
      </c>
      <c r="D602" s="77" t="s">
        <v>29</v>
      </c>
      <c r="E602" s="77">
        <v>2020</v>
      </c>
      <c r="F602" s="77">
        <v>32.222876499999998</v>
      </c>
      <c r="G602" s="77">
        <v>-110.9748477</v>
      </c>
      <c r="H602" s="77">
        <v>0</v>
      </c>
      <c r="I602" s="77" t="s">
        <v>881</v>
      </c>
      <c r="J602" s="77">
        <v>43.074761000000002</v>
      </c>
      <c r="K602" s="77">
        <v>-89.383761300000003</v>
      </c>
      <c r="L602" s="77">
        <v>4482.5152870161</v>
      </c>
      <c r="M602" s="77">
        <v>0.798937533590652</v>
      </c>
      <c r="N602" s="77">
        <v>0</v>
      </c>
      <c r="O602" s="77">
        <v>537.90183444193201</v>
      </c>
      <c r="P602" s="87" cm="1">
        <f t="array" ref="P602">IF($X602="Non-local",VLOOKUP($E602,$AI$64:$AW$68,COLUMN($AW:$AW)-COLUMN($AH:$AH),FALSE),IF($X602="Unknown",VLOOKUP($E602,$AI$71:$AW$75,COLUMN($AW:$AW)-COLUMN($AH:$AH),FALSE),0))</f>
        <v>224</v>
      </c>
      <c r="Q602" s="87" cm="1">
        <f t="array" ref="Q602">IF($X602="Non-local",VLOOKUP($E602,$AI$40:$AW$44,COLUMN($AW:$AW)-COLUMN($AH:$AH),FALSE),IF($X602="Unknown",VLOOKUP($E602,$AI$47:$AW$51,COLUMN($AW:$AW)-COLUMN($AH:$AH),FALSE),0))</f>
        <v>470.18520000000001</v>
      </c>
      <c r="R602" s="87" cm="1">
        <f t="array" ref="R602">IF($X602="Non-local",VLOOKUP($E602,$AI$88:$AW$92,COLUMN($AW:$AW)-COLUMN($AH:$AH),FALSE),IF($X602="Unknown",VLOOKUP($E602,$AI$95:$AW$99,COLUMN($AW:$AW)-COLUMN($AH:$AH),FALSE),0))</f>
        <v>0.13052013767768686</v>
      </c>
      <c r="S602" s="87" cm="1">
        <f t="array" ref="S602">VLOOKUP($E602,$AI$111:$AW$115,COLUMN($AW:$AW)-COLUMN($AH:$AH),FALSE)</f>
        <v>410.28773999999999</v>
      </c>
      <c r="T602" s="104">
        <f t="shared" si="271"/>
        <v>0.92945767126833889</v>
      </c>
      <c r="U602" s="104">
        <f t="shared" si="272"/>
        <v>1642.374774441932</v>
      </c>
      <c r="V602" s="87" cm="1">
        <f t="array" ref="V602">VLOOKUP($E602,$AI$118:$AW$122,COLUMN($AW:$AW)-COLUMN($AH:$AH),FALSE)</f>
        <v>161.75600000000003</v>
      </c>
      <c r="W602" s="87" t="str">
        <f t="shared" si="276"/>
        <v>Domestic</v>
      </c>
      <c r="X602" s="87" t="str">
        <f t="shared" si="277"/>
        <v>Non-local</v>
      </c>
      <c r="Y602" s="104"/>
      <c r="Z602" s="87" t="str">
        <f t="shared" si="273"/>
        <v>USA</v>
      </c>
      <c r="AA602" s="87" t="str">
        <f t="shared" si="274"/>
        <v>USA</v>
      </c>
      <c r="AB602" s="82" cm="1">
        <f t="array" ref="AB602">VLOOKUP(B602,'GDP per Capita'!$T$2:$V$4235,COLUMN('GDP per Capita'!$V:$V)-COLUMN('GDP per Capita'!$S:$S),FALSE)</f>
        <v>63809.64</v>
      </c>
      <c r="AC602" s="82">
        <f t="shared" si="278"/>
        <v>63809.64</v>
      </c>
      <c r="AD602" s="82">
        <f t="shared" si="279"/>
        <v>63809.64</v>
      </c>
      <c r="AE602" s="88">
        <f t="shared" si="275"/>
        <v>2.5738662284287013E-2</v>
      </c>
    </row>
    <row r="603" spans="1:31">
      <c r="A603" s="77" t="s">
        <v>1011</v>
      </c>
      <c r="B603" s="77">
        <v>602</v>
      </c>
      <c r="C603" s="77" t="s">
        <v>29</v>
      </c>
      <c r="D603" s="77" t="s">
        <v>29</v>
      </c>
      <c r="E603" s="77">
        <v>2020</v>
      </c>
      <c r="F603" s="77">
        <v>40.102554999999903</v>
      </c>
      <c r="G603" s="77">
        <v>-105.36320790000001</v>
      </c>
      <c r="H603" s="77">
        <v>0</v>
      </c>
      <c r="I603" s="77" t="s">
        <v>881</v>
      </c>
      <c r="J603" s="77">
        <v>43.074761000000002</v>
      </c>
      <c r="K603" s="77">
        <v>-89.383761300000003</v>
      </c>
      <c r="L603" s="77">
        <v>2734.18181302126</v>
      </c>
      <c r="M603" s="77">
        <v>0.52266612430850701</v>
      </c>
      <c r="N603" s="77">
        <v>0</v>
      </c>
      <c r="O603" s="77">
        <v>524.96290810008202</v>
      </c>
      <c r="P603" s="87" cm="1">
        <f t="array" ref="P603">IF($X603="Non-local",VLOOKUP($E603,$AI$64:$AW$68,COLUMN($AW:$AW)-COLUMN($AH:$AH),FALSE),IF($X603="Unknown",VLOOKUP($E603,$AI$71:$AW$75,COLUMN($AW:$AW)-COLUMN($AH:$AH),FALSE),0))</f>
        <v>224</v>
      </c>
      <c r="Q603" s="87" cm="1">
        <f t="array" ref="Q603">IF($X603="Non-local",VLOOKUP($E603,$AI$40:$AW$44,COLUMN($AW:$AW)-COLUMN($AH:$AH),FALSE),IF($X603="Unknown",VLOOKUP($E603,$AI$47:$AW$51,COLUMN($AW:$AW)-COLUMN($AH:$AH),FALSE),0))</f>
        <v>470.18520000000001</v>
      </c>
      <c r="R603" s="87" cm="1">
        <f t="array" ref="R603">IF($X603="Non-local",VLOOKUP($E603,$AI$88:$AW$92,COLUMN($AW:$AW)-COLUMN($AH:$AH),FALSE),IF($X603="Unknown",VLOOKUP($E603,$AI$95:$AW$99,COLUMN($AW:$AW)-COLUMN($AH:$AH),FALSE),0))</f>
        <v>0.13052013767768686</v>
      </c>
      <c r="S603" s="87" cm="1">
        <f t="array" ref="S603">VLOOKUP($E603,$AI$111:$AW$115,COLUMN($AW:$AW)-COLUMN($AH:$AH),FALSE)</f>
        <v>410.28773999999999</v>
      </c>
      <c r="T603" s="104">
        <f t="shared" si="271"/>
        <v>0.65318626198619389</v>
      </c>
      <c r="U603" s="104">
        <f t="shared" si="272"/>
        <v>1629.435848100082</v>
      </c>
      <c r="V603" s="87" cm="1">
        <f t="array" ref="V603">VLOOKUP($E603,$AI$118:$AW$122,COLUMN($AW:$AW)-COLUMN($AH:$AH),FALSE)</f>
        <v>161.75600000000003</v>
      </c>
      <c r="W603" s="87" t="str">
        <f t="shared" si="276"/>
        <v>Domestic</v>
      </c>
      <c r="X603" s="87" t="str">
        <f t="shared" si="277"/>
        <v>Non-local</v>
      </c>
      <c r="Y603" s="104"/>
      <c r="Z603" s="87" t="str">
        <f t="shared" si="273"/>
        <v>USA</v>
      </c>
      <c r="AA603" s="87" t="str">
        <f t="shared" si="274"/>
        <v>USA</v>
      </c>
      <c r="AB603" s="82" cm="1">
        <f t="array" ref="AB603">VLOOKUP(B603,'GDP per Capita'!$T$2:$V$4235,COLUMN('GDP per Capita'!$V:$V)-COLUMN('GDP per Capita'!$S:$S),FALSE)</f>
        <v>63809.64</v>
      </c>
      <c r="AC603" s="82">
        <f t="shared" si="278"/>
        <v>63809.64</v>
      </c>
      <c r="AD603" s="82">
        <f t="shared" si="279"/>
        <v>63809.64</v>
      </c>
      <c r="AE603" s="88">
        <f t="shared" si="275"/>
        <v>2.5535888434726824E-2</v>
      </c>
    </row>
    <row r="604" spans="1:31">
      <c r="A604" s="77" t="s">
        <v>1011</v>
      </c>
      <c r="B604" s="77">
        <v>603</v>
      </c>
      <c r="C604" s="77" t="s">
        <v>29</v>
      </c>
      <c r="D604" s="77" t="s">
        <v>29</v>
      </c>
      <c r="E604" s="77">
        <v>2020</v>
      </c>
      <c r="F604" s="77">
        <v>40.102554999999903</v>
      </c>
      <c r="G604" s="77">
        <v>-105.36320790000001</v>
      </c>
      <c r="H604" s="77">
        <v>0</v>
      </c>
      <c r="I604" s="77" t="s">
        <v>881</v>
      </c>
      <c r="J604" s="77">
        <v>43.074761000000002</v>
      </c>
      <c r="K604" s="77">
        <v>-89.383761300000003</v>
      </c>
      <c r="L604" s="77">
        <v>2734.18181302126</v>
      </c>
      <c r="M604" s="77">
        <v>0.52266612430850701</v>
      </c>
      <c r="N604" s="77">
        <v>0</v>
      </c>
      <c r="O604" s="77">
        <v>524.96290810008202</v>
      </c>
      <c r="P604" s="87" cm="1">
        <f t="array" ref="P604">IF($X604="Non-local",VLOOKUP($E604,$AI$64:$AW$68,COLUMN($AW:$AW)-COLUMN($AH:$AH),FALSE),IF($X604="Unknown",VLOOKUP($E604,$AI$71:$AW$75,COLUMN($AW:$AW)-COLUMN($AH:$AH),FALSE),0))</f>
        <v>224</v>
      </c>
      <c r="Q604" s="87" cm="1">
        <f t="array" ref="Q604">IF($X604="Non-local",VLOOKUP($E604,$AI$40:$AW$44,COLUMN($AW:$AW)-COLUMN($AH:$AH),FALSE),IF($X604="Unknown",VLOOKUP($E604,$AI$47:$AW$51,COLUMN($AW:$AW)-COLUMN($AH:$AH),FALSE),0))</f>
        <v>470.18520000000001</v>
      </c>
      <c r="R604" s="87" cm="1">
        <f t="array" ref="R604">IF($X604="Non-local",VLOOKUP($E604,$AI$88:$AW$92,COLUMN($AW:$AW)-COLUMN($AH:$AH),FALSE),IF($X604="Unknown",VLOOKUP($E604,$AI$95:$AW$99,COLUMN($AW:$AW)-COLUMN($AH:$AH),FALSE),0))</f>
        <v>0.13052013767768686</v>
      </c>
      <c r="S604" s="87" cm="1">
        <f t="array" ref="S604">VLOOKUP($E604,$AI$111:$AW$115,COLUMN($AW:$AW)-COLUMN($AH:$AH),FALSE)</f>
        <v>410.28773999999999</v>
      </c>
      <c r="T604" s="104">
        <f t="shared" si="271"/>
        <v>0.65318626198619389</v>
      </c>
      <c r="U604" s="104">
        <f t="shared" si="272"/>
        <v>1629.435848100082</v>
      </c>
      <c r="V604" s="87" cm="1">
        <f t="array" ref="V604">VLOOKUP($E604,$AI$118:$AW$122,COLUMN($AW:$AW)-COLUMN($AH:$AH),FALSE)</f>
        <v>161.75600000000003</v>
      </c>
      <c r="W604" s="87" t="str">
        <f t="shared" si="276"/>
        <v>Domestic</v>
      </c>
      <c r="X604" s="87" t="str">
        <f t="shared" si="277"/>
        <v>Non-local</v>
      </c>
      <c r="Y604" s="104"/>
      <c r="Z604" s="87" t="str">
        <f t="shared" si="273"/>
        <v>USA</v>
      </c>
      <c r="AA604" s="87" t="str">
        <f t="shared" si="274"/>
        <v>USA</v>
      </c>
      <c r="AB604" s="82" cm="1">
        <f t="array" ref="AB604">VLOOKUP(B604,'GDP per Capita'!$T$2:$V$4235,COLUMN('GDP per Capita'!$V:$V)-COLUMN('GDP per Capita'!$S:$S),FALSE)</f>
        <v>63809.64</v>
      </c>
      <c r="AC604" s="82">
        <f t="shared" si="278"/>
        <v>63809.64</v>
      </c>
      <c r="AD604" s="82">
        <f t="shared" si="279"/>
        <v>63809.64</v>
      </c>
      <c r="AE604" s="88">
        <f t="shared" si="275"/>
        <v>2.5535888434726824E-2</v>
      </c>
    </row>
    <row r="605" spans="1:31">
      <c r="A605" s="77" t="s">
        <v>1165</v>
      </c>
      <c r="B605" s="77">
        <v>604</v>
      </c>
      <c r="C605" s="77" t="s">
        <v>29</v>
      </c>
      <c r="D605" s="77" t="s">
        <v>29</v>
      </c>
      <c r="E605" s="77">
        <v>2020</v>
      </c>
      <c r="F605" s="77">
        <v>29.997818500000001</v>
      </c>
      <c r="G605" s="77">
        <v>-83.222152699999995</v>
      </c>
      <c r="H605" s="77">
        <v>0</v>
      </c>
      <c r="I605" s="77" t="s">
        <v>881</v>
      </c>
      <c r="J605" s="77">
        <v>43.074761000000002</v>
      </c>
      <c r="K605" s="77">
        <v>-89.383761300000003</v>
      </c>
      <c r="L605" s="77">
        <v>3107.30283988274</v>
      </c>
      <c r="M605" s="77">
        <v>0.58000734621834305</v>
      </c>
      <c r="N605" s="77">
        <v>0</v>
      </c>
      <c r="O605" s="77">
        <v>596.60214525748597</v>
      </c>
      <c r="P605" s="87" cm="1">
        <f t="array" ref="P605">IF($X605="Non-local",VLOOKUP($E605,$AI$64:$AW$68,COLUMN($AW:$AW)-COLUMN($AH:$AH),FALSE),IF($X605="Unknown",VLOOKUP($E605,$AI$71:$AW$75,COLUMN($AW:$AW)-COLUMN($AH:$AH),FALSE),0))</f>
        <v>224</v>
      </c>
      <c r="Q605" s="87" cm="1">
        <f t="array" ref="Q605">IF($X605="Non-local",VLOOKUP($E605,$AI$40:$AW$44,COLUMN($AW:$AW)-COLUMN($AH:$AH),FALSE),IF($X605="Unknown",VLOOKUP($E605,$AI$47:$AW$51,COLUMN($AW:$AW)-COLUMN($AH:$AH),FALSE),0))</f>
        <v>470.18520000000001</v>
      </c>
      <c r="R605" s="87" cm="1">
        <f t="array" ref="R605">IF($X605="Non-local",VLOOKUP($E605,$AI$88:$AW$92,COLUMN($AW:$AW)-COLUMN($AH:$AH),FALSE),IF($X605="Unknown",VLOOKUP($E605,$AI$95:$AW$99,COLUMN($AW:$AW)-COLUMN($AH:$AH),FALSE),0))</f>
        <v>0.13052013767768686</v>
      </c>
      <c r="S605" s="87" cm="1">
        <f t="array" ref="S605">VLOOKUP($E605,$AI$111:$AW$115,COLUMN($AW:$AW)-COLUMN($AH:$AH),FALSE)</f>
        <v>410.28773999999999</v>
      </c>
      <c r="T605" s="104">
        <f t="shared" si="271"/>
        <v>0.71052748389602993</v>
      </c>
      <c r="U605" s="104">
        <f t="shared" si="272"/>
        <v>1701.0750852574859</v>
      </c>
      <c r="V605" s="87" cm="1">
        <f t="array" ref="V605">VLOOKUP($E605,$AI$118:$AW$122,COLUMN($AW:$AW)-COLUMN($AH:$AH),FALSE)</f>
        <v>161.75600000000003</v>
      </c>
      <c r="W605" s="87" t="str">
        <f t="shared" si="276"/>
        <v>Domestic</v>
      </c>
      <c r="X605" s="87" t="str">
        <f t="shared" si="277"/>
        <v>Non-local</v>
      </c>
      <c r="Y605" s="104"/>
      <c r="Z605" s="87" t="str">
        <f t="shared" si="273"/>
        <v>USA</v>
      </c>
      <c r="AA605" s="87" t="str">
        <f t="shared" si="274"/>
        <v>USA</v>
      </c>
      <c r="AB605" s="82" cm="1">
        <f t="array" ref="AB605">VLOOKUP(B605,'GDP per Capita'!$T$2:$V$4235,COLUMN('GDP per Capita'!$V:$V)-COLUMN('GDP per Capita'!$S:$S),FALSE)</f>
        <v>63809.64</v>
      </c>
      <c r="AC605" s="82">
        <f t="shared" si="278"/>
        <v>63809.64</v>
      </c>
      <c r="AD605" s="82">
        <f t="shared" si="279"/>
        <v>63809.64</v>
      </c>
      <c r="AE605" s="88">
        <f t="shared" si="275"/>
        <v>2.6658590853317551E-2</v>
      </c>
    </row>
    <row r="606" spans="1:31">
      <c r="A606" s="77" t="s">
        <v>1072</v>
      </c>
      <c r="B606" s="77">
        <v>605</v>
      </c>
      <c r="C606" s="77" t="s">
        <v>29</v>
      </c>
      <c r="D606" s="77" t="s">
        <v>29</v>
      </c>
      <c r="E606" s="77">
        <v>2020</v>
      </c>
      <c r="F606" s="77">
        <v>40.349274399999999</v>
      </c>
      <c r="G606" s="77">
        <v>-74.659295799999995</v>
      </c>
      <c r="H606" s="77">
        <v>0</v>
      </c>
      <c r="I606" s="77" t="s">
        <v>881</v>
      </c>
      <c r="J606" s="77">
        <v>43.074761000000002</v>
      </c>
      <c r="K606" s="77">
        <v>-89.383761300000003</v>
      </c>
      <c r="L606" s="77">
        <v>2514.83374758331</v>
      </c>
      <c r="M606" s="77">
        <v>0.49370235827813203</v>
      </c>
      <c r="N606" s="77">
        <v>0</v>
      </c>
      <c r="O606" s="77">
        <v>482.84807953599699</v>
      </c>
      <c r="P606" s="87" cm="1">
        <f t="array" ref="P606">IF($X606="Non-local",VLOOKUP($E606,$AI$64:$AW$68,COLUMN($AW:$AW)-COLUMN($AH:$AH),FALSE),IF($X606="Unknown",VLOOKUP($E606,$AI$71:$AW$75,COLUMN($AW:$AW)-COLUMN($AH:$AH),FALSE),0))</f>
        <v>224</v>
      </c>
      <c r="Q606" s="87" cm="1">
        <f t="array" ref="Q606">IF($X606="Non-local",VLOOKUP($E606,$AI$40:$AW$44,COLUMN($AW:$AW)-COLUMN($AH:$AH),FALSE),IF($X606="Unknown",VLOOKUP($E606,$AI$47:$AW$51,COLUMN($AW:$AW)-COLUMN($AH:$AH),FALSE),0))</f>
        <v>470.18520000000001</v>
      </c>
      <c r="R606" s="87" cm="1">
        <f t="array" ref="R606">IF($X606="Non-local",VLOOKUP($E606,$AI$88:$AW$92,COLUMN($AW:$AW)-COLUMN($AH:$AH),FALSE),IF($X606="Unknown",VLOOKUP($E606,$AI$95:$AW$99,COLUMN($AW:$AW)-COLUMN($AH:$AH),FALSE),0))</f>
        <v>0.13052013767768686</v>
      </c>
      <c r="S606" s="87" cm="1">
        <f t="array" ref="S606">VLOOKUP($E606,$AI$111:$AW$115,COLUMN($AW:$AW)-COLUMN($AH:$AH),FALSE)</f>
        <v>410.28773999999999</v>
      </c>
      <c r="T606" s="104">
        <f t="shared" si="271"/>
        <v>0.62422249595581891</v>
      </c>
      <c r="U606" s="104">
        <f t="shared" si="272"/>
        <v>1587.3210195359968</v>
      </c>
      <c r="V606" s="87" cm="1">
        <f t="array" ref="V606">VLOOKUP($E606,$AI$118:$AW$122,COLUMN($AW:$AW)-COLUMN($AH:$AH),FALSE)</f>
        <v>161.75600000000003</v>
      </c>
      <c r="W606" s="87" t="str">
        <f t="shared" si="276"/>
        <v>Domestic</v>
      </c>
      <c r="X606" s="87" t="str">
        <f t="shared" si="277"/>
        <v>Non-local</v>
      </c>
      <c r="Y606" s="104"/>
      <c r="Z606" s="87" t="str">
        <f t="shared" si="273"/>
        <v>USA</v>
      </c>
      <c r="AA606" s="87" t="str">
        <f t="shared" si="274"/>
        <v>USA</v>
      </c>
      <c r="AB606" s="82" cm="1">
        <f t="array" ref="AB606">VLOOKUP(B606,'GDP per Capita'!$T$2:$V$4235,COLUMN('GDP per Capita'!$V:$V)-COLUMN('GDP per Capita'!$S:$S),FALSE)</f>
        <v>63809.64</v>
      </c>
      <c r="AC606" s="82">
        <f t="shared" si="278"/>
        <v>63809.64</v>
      </c>
      <c r="AD606" s="82">
        <f t="shared" si="279"/>
        <v>63809.64</v>
      </c>
      <c r="AE606" s="88">
        <f t="shared" si="275"/>
        <v>2.4875881129183566E-2</v>
      </c>
    </row>
    <row r="607" spans="1:31">
      <c r="A607" s="77" t="s">
        <v>1166</v>
      </c>
      <c r="B607" s="77">
        <v>606</v>
      </c>
      <c r="C607" s="77" t="s">
        <v>416</v>
      </c>
      <c r="D607" s="77" t="s">
        <v>31</v>
      </c>
      <c r="E607" s="77">
        <v>2020</v>
      </c>
      <c r="F607" s="77">
        <v>51.8474887</v>
      </c>
      <c r="G607" s="77">
        <v>-1.3545343000000001</v>
      </c>
      <c r="H607" s="77">
        <v>0</v>
      </c>
      <c r="I607" s="77" t="s">
        <v>881</v>
      </c>
      <c r="J607" s="77">
        <v>43.074761000000002</v>
      </c>
      <c r="K607" s="77">
        <v>-89.383761300000003</v>
      </c>
      <c r="L607" s="77">
        <v>12555.3577346644</v>
      </c>
      <c r="M607" s="77">
        <v>1.94479630032297</v>
      </c>
      <c r="N607" s="77">
        <v>0</v>
      </c>
      <c r="O607" s="77">
        <v>1318.3125621397601</v>
      </c>
      <c r="P607" s="87" cm="1">
        <f t="array" ref="P607">IF($X607="Non-local",VLOOKUP($E607,$AI$64:$AW$68,COLUMN($AW:$AW)-COLUMN($AH:$AH),FALSE),IF($X607="Unknown",VLOOKUP($E607,$AI$71:$AW$75,COLUMN($AW:$AW)-COLUMN($AH:$AH),FALSE),0))</f>
        <v>224</v>
      </c>
      <c r="Q607" s="87" cm="1">
        <f t="array" ref="Q607">IF($X607="Non-local",VLOOKUP($E607,$AI$40:$AW$44,COLUMN($AW:$AW)-COLUMN($AH:$AH),FALSE),IF($X607="Unknown",VLOOKUP($E607,$AI$47:$AW$51,COLUMN($AW:$AW)-COLUMN($AH:$AH),FALSE),0))</f>
        <v>470.18520000000001</v>
      </c>
      <c r="R607" s="87" cm="1">
        <f t="array" ref="R607">IF($X607="Non-local",VLOOKUP($E607,$AI$88:$AW$92,COLUMN($AW:$AW)-COLUMN($AH:$AH),FALSE),IF($X607="Unknown",VLOOKUP($E607,$AI$95:$AW$99,COLUMN($AW:$AW)-COLUMN($AH:$AH),FALSE),0))</f>
        <v>0.13052013767768686</v>
      </c>
      <c r="S607" s="87" cm="1">
        <f t="array" ref="S607">VLOOKUP($E607,$AI$111:$AW$115,COLUMN($AW:$AW)-COLUMN($AH:$AH),FALSE)</f>
        <v>410.28773999999999</v>
      </c>
      <c r="T607" s="104">
        <f t="shared" si="271"/>
        <v>2.075316438000657</v>
      </c>
      <c r="U607" s="104">
        <f t="shared" si="272"/>
        <v>2422.78550213976</v>
      </c>
      <c r="V607" s="87" cm="1">
        <f t="array" ref="V607">VLOOKUP($E607,$AI$118:$AW$122,COLUMN($AW:$AW)-COLUMN($AH:$AH),FALSE)</f>
        <v>161.75600000000003</v>
      </c>
      <c r="W607" s="87" t="str">
        <f t="shared" si="276"/>
        <v>International</v>
      </c>
      <c r="X607" s="87" t="str">
        <f t="shared" si="277"/>
        <v>Non-local</v>
      </c>
      <c r="Y607" s="104"/>
      <c r="Z607" s="87" t="str">
        <f t="shared" si="273"/>
        <v>United Kingdom</v>
      </c>
      <c r="AA607" s="87" t="str">
        <f t="shared" si="274"/>
        <v>Europe</v>
      </c>
      <c r="AB607" s="82" cm="1">
        <f t="array" ref="AB607">VLOOKUP(B607,'GDP per Capita'!$T$2:$V$4235,COLUMN('GDP per Capita'!$V:$V)-COLUMN('GDP per Capita'!$S:$S),FALSE)</f>
        <v>40800.480000000003</v>
      </c>
      <c r="AC607" s="82">
        <f t="shared" si="278"/>
        <v>40800.480000000003</v>
      </c>
      <c r="AD607" s="82">
        <f t="shared" si="279"/>
        <v>40800.480000000003</v>
      </c>
      <c r="AE607" s="88">
        <f t="shared" si="275"/>
        <v>5.9381298997947078E-2</v>
      </c>
    </row>
    <row r="608" spans="1:31">
      <c r="A608" s="77" t="s">
        <v>911</v>
      </c>
      <c r="B608" s="77">
        <v>607</v>
      </c>
      <c r="C608" s="77" t="s">
        <v>29</v>
      </c>
      <c r="D608" s="77" t="s">
        <v>29</v>
      </c>
      <c r="E608" s="77">
        <v>2020</v>
      </c>
      <c r="F608" s="77">
        <v>42.3750997</v>
      </c>
      <c r="G608" s="77">
        <v>-71.105615700000001</v>
      </c>
      <c r="H608" s="77">
        <v>0</v>
      </c>
      <c r="I608" s="77" t="s">
        <v>881</v>
      </c>
      <c r="J608" s="77">
        <v>43.074761000000002</v>
      </c>
      <c r="K608" s="77">
        <v>-89.383761300000003</v>
      </c>
      <c r="L608" s="77">
        <v>2984.2751494265199</v>
      </c>
      <c r="M608" s="77">
        <v>0.56042166301739005</v>
      </c>
      <c r="N608" s="77">
        <v>0</v>
      </c>
      <c r="O608" s="77">
        <v>572.98082868989297</v>
      </c>
      <c r="P608" s="87" cm="1">
        <f t="array" ref="P608">IF($X608="Non-local",VLOOKUP($E608,$AI$64:$AW$68,COLUMN($AW:$AW)-COLUMN($AH:$AH),FALSE),IF($X608="Unknown",VLOOKUP($E608,$AI$71:$AW$75,COLUMN($AW:$AW)-COLUMN($AH:$AH),FALSE),0))</f>
        <v>224</v>
      </c>
      <c r="Q608" s="87" cm="1">
        <f t="array" ref="Q608">IF($X608="Non-local",VLOOKUP($E608,$AI$40:$AW$44,COLUMN($AW:$AW)-COLUMN($AH:$AH),FALSE),IF($X608="Unknown",VLOOKUP($E608,$AI$47:$AW$51,COLUMN($AW:$AW)-COLUMN($AH:$AH),FALSE),0))</f>
        <v>470.18520000000001</v>
      </c>
      <c r="R608" s="87" cm="1">
        <f t="array" ref="R608">IF($X608="Non-local",VLOOKUP($E608,$AI$88:$AW$92,COLUMN($AW:$AW)-COLUMN($AH:$AH),FALSE),IF($X608="Unknown",VLOOKUP($E608,$AI$95:$AW$99,COLUMN($AW:$AW)-COLUMN($AH:$AH),FALSE),0))</f>
        <v>0.13052013767768686</v>
      </c>
      <c r="S608" s="87" cm="1">
        <f t="array" ref="S608">VLOOKUP($E608,$AI$111:$AW$115,COLUMN($AW:$AW)-COLUMN($AH:$AH),FALSE)</f>
        <v>410.28773999999999</v>
      </c>
      <c r="T608" s="104">
        <f t="shared" si="271"/>
        <v>0.69094180069507694</v>
      </c>
      <c r="U608" s="104">
        <f t="shared" si="272"/>
        <v>1677.453768689893</v>
      </c>
      <c r="V608" s="87" cm="1">
        <f t="array" ref="V608">VLOOKUP($E608,$AI$118:$AW$122,COLUMN($AW:$AW)-COLUMN($AH:$AH),FALSE)</f>
        <v>161.75600000000003</v>
      </c>
      <c r="W608" s="87" t="str">
        <f t="shared" si="276"/>
        <v>Domestic</v>
      </c>
      <c r="X608" s="87" t="str">
        <f t="shared" si="277"/>
        <v>Non-local</v>
      </c>
      <c r="Y608" s="104"/>
      <c r="Z608" s="87" t="str">
        <f t="shared" si="273"/>
        <v>USA</v>
      </c>
      <c r="AA608" s="87" t="str">
        <f t="shared" si="274"/>
        <v>USA</v>
      </c>
      <c r="AB608" s="82" cm="1">
        <f t="array" ref="AB608">VLOOKUP(B608,'GDP per Capita'!$T$2:$V$4235,COLUMN('GDP per Capita'!$V:$V)-COLUMN('GDP per Capita'!$S:$S),FALSE)</f>
        <v>63809.64</v>
      </c>
      <c r="AC608" s="82">
        <f t="shared" si="278"/>
        <v>63809.64</v>
      </c>
      <c r="AD608" s="82">
        <f t="shared" si="279"/>
        <v>63809.64</v>
      </c>
      <c r="AE608" s="88">
        <f t="shared" si="275"/>
        <v>2.6288406715504004E-2</v>
      </c>
    </row>
    <row r="609" spans="1:31">
      <c r="A609" s="77" t="s">
        <v>911</v>
      </c>
      <c r="B609" s="77">
        <v>608</v>
      </c>
      <c r="C609" s="77" t="s">
        <v>29</v>
      </c>
      <c r="D609" s="77" t="s">
        <v>29</v>
      </c>
      <c r="E609" s="77">
        <v>2020</v>
      </c>
      <c r="F609" s="77">
        <v>42.3750997</v>
      </c>
      <c r="G609" s="77">
        <v>-71.105615700000001</v>
      </c>
      <c r="H609" s="77">
        <v>0</v>
      </c>
      <c r="I609" s="77" t="s">
        <v>881</v>
      </c>
      <c r="J609" s="77">
        <v>43.074761000000002</v>
      </c>
      <c r="K609" s="77">
        <v>-89.383761300000003</v>
      </c>
      <c r="L609" s="77">
        <v>2984.2751494265199</v>
      </c>
      <c r="M609" s="77">
        <v>0.56042166301739005</v>
      </c>
      <c r="N609" s="77">
        <v>0</v>
      </c>
      <c r="O609" s="77">
        <v>572.98082868989297</v>
      </c>
      <c r="P609" s="87" cm="1">
        <f t="array" ref="P609">IF($X609="Non-local",VLOOKUP($E609,$AI$64:$AW$68,COLUMN($AW:$AW)-COLUMN($AH:$AH),FALSE),IF($X609="Unknown",VLOOKUP($E609,$AI$71:$AW$75,COLUMN($AW:$AW)-COLUMN($AH:$AH),FALSE),0))</f>
        <v>224</v>
      </c>
      <c r="Q609" s="87" cm="1">
        <f t="array" ref="Q609">IF($X609="Non-local",VLOOKUP($E609,$AI$40:$AW$44,COLUMN($AW:$AW)-COLUMN($AH:$AH),FALSE),IF($X609="Unknown",VLOOKUP($E609,$AI$47:$AW$51,COLUMN($AW:$AW)-COLUMN($AH:$AH),FALSE),0))</f>
        <v>470.18520000000001</v>
      </c>
      <c r="R609" s="87" cm="1">
        <f t="array" ref="R609">IF($X609="Non-local",VLOOKUP($E609,$AI$88:$AW$92,COLUMN($AW:$AW)-COLUMN($AH:$AH),FALSE),IF($X609="Unknown",VLOOKUP($E609,$AI$95:$AW$99,COLUMN($AW:$AW)-COLUMN($AH:$AH),FALSE),0))</f>
        <v>0.13052013767768686</v>
      </c>
      <c r="S609" s="87" cm="1">
        <f t="array" ref="S609">VLOOKUP($E609,$AI$111:$AW$115,COLUMN($AW:$AW)-COLUMN($AH:$AH),FALSE)</f>
        <v>410.28773999999999</v>
      </c>
      <c r="T609" s="104">
        <f t="shared" si="271"/>
        <v>0.69094180069507694</v>
      </c>
      <c r="U609" s="104">
        <f t="shared" si="272"/>
        <v>1677.453768689893</v>
      </c>
      <c r="V609" s="87" cm="1">
        <f t="array" ref="V609">VLOOKUP($E609,$AI$118:$AW$122,COLUMN($AW:$AW)-COLUMN($AH:$AH),FALSE)</f>
        <v>161.75600000000003</v>
      </c>
      <c r="W609" s="87" t="str">
        <f t="shared" si="276"/>
        <v>Domestic</v>
      </c>
      <c r="X609" s="87" t="str">
        <f t="shared" si="277"/>
        <v>Non-local</v>
      </c>
      <c r="Y609" s="104"/>
      <c r="Z609" s="87" t="str">
        <f t="shared" si="273"/>
        <v>USA</v>
      </c>
      <c r="AA609" s="87" t="str">
        <f t="shared" si="274"/>
        <v>USA</v>
      </c>
      <c r="AB609" s="82" cm="1">
        <f t="array" ref="AB609">VLOOKUP(B609,'GDP per Capita'!$T$2:$V$4235,COLUMN('GDP per Capita'!$V:$V)-COLUMN('GDP per Capita'!$S:$S),FALSE)</f>
        <v>63809.64</v>
      </c>
      <c r="AC609" s="82">
        <f t="shared" si="278"/>
        <v>63809.64</v>
      </c>
      <c r="AD609" s="82">
        <f t="shared" si="279"/>
        <v>63809.64</v>
      </c>
      <c r="AE609" s="88">
        <f t="shared" si="275"/>
        <v>2.6288406715504004E-2</v>
      </c>
    </row>
    <row r="610" spans="1:31">
      <c r="A610" s="77" t="s">
        <v>971</v>
      </c>
      <c r="B610" s="77">
        <v>609</v>
      </c>
      <c r="C610" s="77" t="s">
        <v>29</v>
      </c>
      <c r="D610" s="77" t="s">
        <v>29</v>
      </c>
      <c r="E610" s="77">
        <v>2020</v>
      </c>
      <c r="F610" s="77">
        <v>40.7127281</v>
      </c>
      <c r="G610" s="77">
        <v>-74.006015199999993</v>
      </c>
      <c r="H610" s="77">
        <v>0</v>
      </c>
      <c r="I610" s="77" t="s">
        <v>881</v>
      </c>
      <c r="J610" s="77">
        <v>43.074761000000002</v>
      </c>
      <c r="K610" s="77">
        <v>-89.383761300000003</v>
      </c>
      <c r="L610" s="77">
        <v>2595.3692296520098</v>
      </c>
      <c r="M610" s="77">
        <v>0.50433664791786104</v>
      </c>
      <c r="N610" s="77">
        <v>0</v>
      </c>
      <c r="O610" s="77">
        <v>498.31089209318702</v>
      </c>
      <c r="P610" s="87" cm="1">
        <f t="array" ref="P610">IF($X610="Non-local",VLOOKUP($E610,$AI$64:$AW$68,COLUMN($AW:$AW)-COLUMN($AH:$AH),FALSE),IF($X610="Unknown",VLOOKUP($E610,$AI$71:$AW$75,COLUMN($AW:$AW)-COLUMN($AH:$AH),FALSE),0))</f>
        <v>224</v>
      </c>
      <c r="Q610" s="87" cm="1">
        <f t="array" ref="Q610">IF($X610="Non-local",VLOOKUP($E610,$AI$40:$AW$44,COLUMN($AW:$AW)-COLUMN($AH:$AH),FALSE),IF($X610="Unknown",VLOOKUP($E610,$AI$47:$AW$51,COLUMN($AW:$AW)-COLUMN($AH:$AH),FALSE),0))</f>
        <v>470.18520000000001</v>
      </c>
      <c r="R610" s="87" cm="1">
        <f t="array" ref="R610">IF($X610="Non-local",VLOOKUP($E610,$AI$88:$AW$92,COLUMN($AW:$AW)-COLUMN($AH:$AH),FALSE),IF($X610="Unknown",VLOOKUP($E610,$AI$95:$AW$99,COLUMN($AW:$AW)-COLUMN($AH:$AH),FALSE),0))</f>
        <v>0.13052013767768686</v>
      </c>
      <c r="S610" s="87" cm="1">
        <f t="array" ref="S610">VLOOKUP($E610,$AI$111:$AW$115,COLUMN($AW:$AW)-COLUMN($AH:$AH),FALSE)</f>
        <v>410.28773999999999</v>
      </c>
      <c r="T610" s="104">
        <f t="shared" si="271"/>
        <v>0.63485678559554792</v>
      </c>
      <c r="U610" s="104">
        <f t="shared" si="272"/>
        <v>1602.7838320931871</v>
      </c>
      <c r="V610" s="87" cm="1">
        <f t="array" ref="V610">VLOOKUP($E610,$AI$118:$AW$122,COLUMN($AW:$AW)-COLUMN($AH:$AH),FALSE)</f>
        <v>161.75600000000003</v>
      </c>
      <c r="W610" s="87" t="str">
        <f t="shared" si="276"/>
        <v>Domestic</v>
      </c>
      <c r="X610" s="87" t="str">
        <f t="shared" si="277"/>
        <v>Non-local</v>
      </c>
      <c r="Y610" s="104"/>
      <c r="Z610" s="87" t="str">
        <f t="shared" si="273"/>
        <v>USA</v>
      </c>
      <c r="AA610" s="87" t="str">
        <f t="shared" si="274"/>
        <v>USA</v>
      </c>
      <c r="AB610" s="82" cm="1">
        <f t="array" ref="AB610">VLOOKUP(B610,'GDP per Capita'!$T$2:$V$4235,COLUMN('GDP per Capita'!$V:$V)-COLUMN('GDP per Capita'!$S:$S),FALSE)</f>
        <v>63809.64</v>
      </c>
      <c r="AC610" s="82">
        <f t="shared" si="278"/>
        <v>63809.64</v>
      </c>
      <c r="AD610" s="82">
        <f t="shared" si="279"/>
        <v>63809.64</v>
      </c>
      <c r="AE610" s="88">
        <f t="shared" si="275"/>
        <v>2.5118208347409375E-2</v>
      </c>
    </row>
    <row r="611" spans="1:31">
      <c r="A611" s="77" t="s">
        <v>884</v>
      </c>
      <c r="B611" s="77">
        <v>610</v>
      </c>
      <c r="C611" s="77" t="s">
        <v>29</v>
      </c>
      <c r="D611" s="77" t="s">
        <v>29</v>
      </c>
      <c r="E611" s="77">
        <v>2020</v>
      </c>
      <c r="F611" s="77">
        <v>38.894985499999997</v>
      </c>
      <c r="G611" s="77">
        <v>-77.036570799999893</v>
      </c>
      <c r="H611" s="77">
        <v>0</v>
      </c>
      <c r="I611" s="77" t="s">
        <v>881</v>
      </c>
      <c r="J611" s="77">
        <v>43.074761000000002</v>
      </c>
      <c r="K611" s="77">
        <v>-89.383761300000003</v>
      </c>
      <c r="L611" s="77">
        <v>2268.7601181753998</v>
      </c>
      <c r="M611" s="77">
        <v>0.461209621156489</v>
      </c>
      <c r="N611" s="77">
        <v>0</v>
      </c>
      <c r="O611" s="77">
        <v>435.601942689677</v>
      </c>
      <c r="P611" s="87" cm="1">
        <f t="array" ref="P611">IF($X611="Non-local",VLOOKUP($E611,$AI$64:$AW$68,COLUMN($AW:$AW)-COLUMN($AH:$AH),FALSE),IF($X611="Unknown",VLOOKUP($E611,$AI$71:$AW$75,COLUMN($AW:$AW)-COLUMN($AH:$AH),FALSE),0))</f>
        <v>224</v>
      </c>
      <c r="Q611" s="87" cm="1">
        <f t="array" ref="Q611">IF($X611="Non-local",VLOOKUP($E611,$AI$40:$AW$44,COLUMN($AW:$AW)-COLUMN($AH:$AH),FALSE),IF($X611="Unknown",VLOOKUP($E611,$AI$47:$AW$51,COLUMN($AW:$AW)-COLUMN($AH:$AH),FALSE),0))</f>
        <v>470.18520000000001</v>
      </c>
      <c r="R611" s="87" cm="1">
        <f t="array" ref="R611">IF($X611="Non-local",VLOOKUP($E611,$AI$88:$AW$92,COLUMN($AW:$AW)-COLUMN($AH:$AH),FALSE),IF($X611="Unknown",VLOOKUP($E611,$AI$95:$AW$99,COLUMN($AW:$AW)-COLUMN($AH:$AH),FALSE),0))</f>
        <v>0.13052013767768686</v>
      </c>
      <c r="S611" s="87" cm="1">
        <f t="array" ref="S611">VLOOKUP($E611,$AI$111:$AW$115,COLUMN($AW:$AW)-COLUMN($AH:$AH),FALSE)</f>
        <v>410.28773999999999</v>
      </c>
      <c r="T611" s="104">
        <f t="shared" si="271"/>
        <v>0.59172975883417589</v>
      </c>
      <c r="U611" s="104">
        <f t="shared" si="272"/>
        <v>1540.074882689677</v>
      </c>
      <c r="V611" s="87" cm="1">
        <f t="array" ref="V611">VLOOKUP($E611,$AI$118:$AW$122,COLUMN($AW:$AW)-COLUMN($AH:$AH),FALSE)</f>
        <v>161.75600000000003</v>
      </c>
      <c r="W611" s="87" t="str">
        <f t="shared" si="276"/>
        <v>Domestic</v>
      </c>
      <c r="X611" s="87" t="str">
        <f t="shared" si="277"/>
        <v>Non-local</v>
      </c>
      <c r="Y611" s="104"/>
      <c r="Z611" s="87" t="str">
        <f t="shared" si="273"/>
        <v>USA</v>
      </c>
      <c r="AA611" s="87" t="str">
        <f t="shared" si="274"/>
        <v>USA</v>
      </c>
      <c r="AB611" s="82" cm="1">
        <f t="array" ref="AB611">VLOOKUP(B611,'GDP per Capita'!$T$2:$V$4235,COLUMN('GDP per Capita'!$V:$V)-COLUMN('GDP per Capita'!$S:$S),FALSE)</f>
        <v>63809.64</v>
      </c>
      <c r="AC611" s="82">
        <f t="shared" si="278"/>
        <v>63809.64</v>
      </c>
      <c r="AD611" s="82">
        <f t="shared" si="279"/>
        <v>63809.64</v>
      </c>
      <c r="AE611" s="88">
        <f t="shared" si="275"/>
        <v>2.4135457944750621E-2</v>
      </c>
    </row>
    <row r="612" spans="1:31">
      <c r="A612" s="77" t="s">
        <v>884</v>
      </c>
      <c r="B612" s="77">
        <v>611</v>
      </c>
      <c r="C612" s="77" t="s">
        <v>29</v>
      </c>
      <c r="D612" s="77" t="s">
        <v>29</v>
      </c>
      <c r="E612" s="77">
        <v>2020</v>
      </c>
      <c r="F612" s="77">
        <v>38.894985499999997</v>
      </c>
      <c r="G612" s="77">
        <v>-77.036570799999893</v>
      </c>
      <c r="H612" s="77">
        <v>0</v>
      </c>
      <c r="I612" s="77" t="s">
        <v>881</v>
      </c>
      <c r="J612" s="77">
        <v>43.074761000000002</v>
      </c>
      <c r="K612" s="77">
        <v>-89.383761300000003</v>
      </c>
      <c r="L612" s="77">
        <v>2268.7601181753998</v>
      </c>
      <c r="M612" s="77">
        <v>0.461209621156489</v>
      </c>
      <c r="N612" s="77">
        <v>0</v>
      </c>
      <c r="O612" s="77">
        <v>435.601942689677</v>
      </c>
      <c r="P612" s="87" cm="1">
        <f t="array" ref="P612">IF($X612="Non-local",VLOOKUP($E612,$AI$64:$AW$68,COLUMN($AW:$AW)-COLUMN($AH:$AH),FALSE),IF($X612="Unknown",VLOOKUP($E612,$AI$71:$AW$75,COLUMN($AW:$AW)-COLUMN($AH:$AH),FALSE),0))</f>
        <v>224</v>
      </c>
      <c r="Q612" s="87" cm="1">
        <f t="array" ref="Q612">IF($X612="Non-local",VLOOKUP($E612,$AI$40:$AW$44,COLUMN($AW:$AW)-COLUMN($AH:$AH),FALSE),IF($X612="Unknown",VLOOKUP($E612,$AI$47:$AW$51,COLUMN($AW:$AW)-COLUMN($AH:$AH),FALSE),0))</f>
        <v>470.18520000000001</v>
      </c>
      <c r="R612" s="87" cm="1">
        <f t="array" ref="R612">IF($X612="Non-local",VLOOKUP($E612,$AI$88:$AW$92,COLUMN($AW:$AW)-COLUMN($AH:$AH),FALSE),IF($X612="Unknown",VLOOKUP($E612,$AI$95:$AW$99,COLUMN($AW:$AW)-COLUMN($AH:$AH),FALSE),0))</f>
        <v>0.13052013767768686</v>
      </c>
      <c r="S612" s="87" cm="1">
        <f t="array" ref="S612">VLOOKUP($E612,$AI$111:$AW$115,COLUMN($AW:$AW)-COLUMN($AH:$AH),FALSE)</f>
        <v>410.28773999999999</v>
      </c>
      <c r="T612" s="104">
        <f t="shared" si="271"/>
        <v>0.59172975883417589</v>
      </c>
      <c r="U612" s="104">
        <f t="shared" si="272"/>
        <v>1540.074882689677</v>
      </c>
      <c r="V612" s="87" cm="1">
        <f t="array" ref="V612">VLOOKUP($E612,$AI$118:$AW$122,COLUMN($AW:$AW)-COLUMN($AH:$AH),FALSE)</f>
        <v>161.75600000000003</v>
      </c>
      <c r="W612" s="87" t="str">
        <f t="shared" si="276"/>
        <v>Domestic</v>
      </c>
      <c r="X612" s="87" t="str">
        <f t="shared" si="277"/>
        <v>Non-local</v>
      </c>
      <c r="Y612" s="104"/>
      <c r="Z612" s="87" t="str">
        <f t="shared" si="273"/>
        <v>USA</v>
      </c>
      <c r="AA612" s="87" t="str">
        <f t="shared" si="274"/>
        <v>USA</v>
      </c>
      <c r="AB612" s="82" cm="1">
        <f t="array" ref="AB612">VLOOKUP(B612,'GDP per Capita'!$T$2:$V$4235,COLUMN('GDP per Capita'!$V:$V)-COLUMN('GDP per Capita'!$S:$S),FALSE)</f>
        <v>63809.64</v>
      </c>
      <c r="AC612" s="82">
        <f t="shared" si="278"/>
        <v>63809.64</v>
      </c>
      <c r="AD612" s="82">
        <f t="shared" si="279"/>
        <v>63809.64</v>
      </c>
      <c r="AE612" s="88">
        <f t="shared" si="275"/>
        <v>2.4135457944750621E-2</v>
      </c>
    </row>
    <row r="613" spans="1:31">
      <c r="A613" s="77" t="s">
        <v>1167</v>
      </c>
      <c r="B613" s="77">
        <v>612</v>
      </c>
      <c r="C613" s="77" t="s">
        <v>29</v>
      </c>
      <c r="D613" s="77" t="s">
        <v>29</v>
      </c>
      <c r="E613" s="77">
        <v>2020</v>
      </c>
      <c r="F613" s="77">
        <v>39.704825899999904</v>
      </c>
      <c r="G613" s="77">
        <v>-76.683860499999994</v>
      </c>
      <c r="H613" s="77">
        <v>0</v>
      </c>
      <c r="I613" s="77" t="s">
        <v>881</v>
      </c>
      <c r="J613" s="77">
        <v>43.074761000000002</v>
      </c>
      <c r="K613" s="77">
        <v>-89.383761300000003</v>
      </c>
      <c r="L613" s="77">
        <v>2244.7758919477801</v>
      </c>
      <c r="M613" s="77">
        <v>0.45804262939164597</v>
      </c>
      <c r="N613" s="77">
        <v>0</v>
      </c>
      <c r="O613" s="77">
        <v>430.99697125397398</v>
      </c>
      <c r="P613" s="87" cm="1">
        <f t="array" ref="P613">IF($X613="Non-local",VLOOKUP($E613,$AI$64:$AW$68,COLUMN($AW:$AW)-COLUMN($AH:$AH),FALSE),IF($X613="Unknown",VLOOKUP($E613,$AI$71:$AW$75,COLUMN($AW:$AW)-COLUMN($AH:$AH),FALSE),0))</f>
        <v>224</v>
      </c>
      <c r="Q613" s="87" cm="1">
        <f t="array" ref="Q613">IF($X613="Non-local",VLOOKUP($E613,$AI$40:$AW$44,COLUMN($AW:$AW)-COLUMN($AH:$AH),FALSE),IF($X613="Unknown",VLOOKUP($E613,$AI$47:$AW$51,COLUMN($AW:$AW)-COLUMN($AH:$AH),FALSE),0))</f>
        <v>470.18520000000001</v>
      </c>
      <c r="R613" s="87" cm="1">
        <f t="array" ref="R613">IF($X613="Non-local",VLOOKUP($E613,$AI$88:$AW$92,COLUMN($AW:$AW)-COLUMN($AH:$AH),FALSE),IF($X613="Unknown",VLOOKUP($E613,$AI$95:$AW$99,COLUMN($AW:$AW)-COLUMN($AH:$AH),FALSE),0))</f>
        <v>0.13052013767768686</v>
      </c>
      <c r="S613" s="87" cm="1">
        <f t="array" ref="S613">VLOOKUP($E613,$AI$111:$AW$115,COLUMN($AW:$AW)-COLUMN($AH:$AH),FALSE)</f>
        <v>410.28773999999999</v>
      </c>
      <c r="T613" s="104">
        <f t="shared" si="271"/>
        <v>0.58856276706933286</v>
      </c>
      <c r="U613" s="104">
        <f t="shared" si="272"/>
        <v>1535.469911253974</v>
      </c>
      <c r="V613" s="87" cm="1">
        <f t="array" ref="V613">VLOOKUP($E613,$AI$118:$AW$122,COLUMN($AW:$AW)-COLUMN($AH:$AH),FALSE)</f>
        <v>161.75600000000003</v>
      </c>
      <c r="W613" s="87" t="str">
        <f t="shared" si="276"/>
        <v>Domestic</v>
      </c>
      <c r="X613" s="87" t="str">
        <f t="shared" si="277"/>
        <v>Non-local</v>
      </c>
      <c r="Y613" s="104"/>
      <c r="Z613" s="87" t="str">
        <f t="shared" si="273"/>
        <v>USA</v>
      </c>
      <c r="AA613" s="87" t="str">
        <f t="shared" si="274"/>
        <v>USA</v>
      </c>
      <c r="AB613" s="82" cm="1">
        <f t="array" ref="AB613">VLOOKUP(B613,'GDP per Capita'!$T$2:$V$4235,COLUMN('GDP per Capita'!$V:$V)-COLUMN('GDP per Capita'!$S:$S),FALSE)</f>
        <v>63809.64</v>
      </c>
      <c r="AC613" s="82">
        <f t="shared" si="278"/>
        <v>63809.64</v>
      </c>
      <c r="AD613" s="82">
        <f t="shared" si="279"/>
        <v>63809.64</v>
      </c>
      <c r="AE613" s="88">
        <f t="shared" si="275"/>
        <v>2.406329061336146E-2</v>
      </c>
    </row>
    <row r="614" spans="1:31">
      <c r="A614" s="77" t="s">
        <v>1168</v>
      </c>
      <c r="B614" s="77">
        <v>613</v>
      </c>
      <c r="C614" s="77" t="s">
        <v>29</v>
      </c>
      <c r="D614" s="77" t="s">
        <v>29</v>
      </c>
      <c r="E614" s="77">
        <v>2020</v>
      </c>
      <c r="F614" s="77">
        <v>39.629680899999997</v>
      </c>
      <c r="G614" s="77">
        <v>-79.955943700000006</v>
      </c>
      <c r="H614" s="77">
        <v>0</v>
      </c>
      <c r="I614" s="77" t="s">
        <v>881</v>
      </c>
      <c r="J614" s="77">
        <v>43.074761000000002</v>
      </c>
      <c r="K614" s="77">
        <v>-89.383761300000003</v>
      </c>
      <c r="L614" s="77">
        <v>1749.0455605131399</v>
      </c>
      <c r="M614" s="77">
        <v>0.392584029129246</v>
      </c>
      <c r="N614" s="77">
        <v>0</v>
      </c>
      <c r="O614" s="77">
        <v>335.816747618524</v>
      </c>
      <c r="P614" s="87" cm="1">
        <f t="array" ref="P614">IF($X614="Non-local",VLOOKUP($E614,$AI$64:$AW$68,COLUMN($AW:$AW)-COLUMN($AH:$AH),FALSE),IF($X614="Unknown",VLOOKUP($E614,$AI$71:$AW$75,COLUMN($AW:$AW)-COLUMN($AH:$AH),FALSE),0))</f>
        <v>224</v>
      </c>
      <c r="Q614" s="87" cm="1">
        <f t="array" ref="Q614">IF($X614="Non-local",VLOOKUP($E614,$AI$40:$AW$44,COLUMN($AW:$AW)-COLUMN($AH:$AH),FALSE),IF($X614="Unknown",VLOOKUP($E614,$AI$47:$AW$51,COLUMN($AW:$AW)-COLUMN($AH:$AH),FALSE),0))</f>
        <v>470.18520000000001</v>
      </c>
      <c r="R614" s="87" cm="1">
        <f t="array" ref="R614">IF($X614="Non-local",VLOOKUP($E614,$AI$88:$AW$92,COLUMN($AW:$AW)-COLUMN($AH:$AH),FALSE),IF($X614="Unknown",VLOOKUP($E614,$AI$95:$AW$99,COLUMN($AW:$AW)-COLUMN($AH:$AH),FALSE),0))</f>
        <v>0.13052013767768686</v>
      </c>
      <c r="S614" s="87" cm="1">
        <f t="array" ref="S614">VLOOKUP($E614,$AI$111:$AW$115,COLUMN($AW:$AW)-COLUMN($AH:$AH),FALSE)</f>
        <v>410.28773999999999</v>
      </c>
      <c r="T614" s="104">
        <f t="shared" si="271"/>
        <v>0.52310416680693284</v>
      </c>
      <c r="U614" s="104">
        <f t="shared" si="272"/>
        <v>1440.2896876185239</v>
      </c>
      <c r="V614" s="87" cm="1">
        <f t="array" ref="V614">VLOOKUP($E614,$AI$118:$AW$122,COLUMN($AW:$AW)-COLUMN($AH:$AH),FALSE)</f>
        <v>161.75600000000003</v>
      </c>
      <c r="W614" s="87" t="str">
        <f t="shared" si="276"/>
        <v>Domestic</v>
      </c>
      <c r="X614" s="87" t="str">
        <f t="shared" si="277"/>
        <v>Non-local</v>
      </c>
      <c r="Y614" s="104"/>
      <c r="Z614" s="87" t="str">
        <f t="shared" si="273"/>
        <v>USA</v>
      </c>
      <c r="AA614" s="87" t="str">
        <f t="shared" si="274"/>
        <v>USA</v>
      </c>
      <c r="AB614" s="82" cm="1">
        <f t="array" ref="AB614">VLOOKUP(B614,'GDP per Capita'!$T$2:$V$4235,COLUMN('GDP per Capita'!$V:$V)-COLUMN('GDP per Capita'!$S:$S),FALSE)</f>
        <v>63809.64</v>
      </c>
      <c r="AC614" s="82">
        <f t="shared" si="278"/>
        <v>63809.64</v>
      </c>
      <c r="AD614" s="82">
        <f t="shared" si="279"/>
        <v>63809.64</v>
      </c>
      <c r="AE614" s="88">
        <f t="shared" si="275"/>
        <v>2.257166295905327E-2</v>
      </c>
    </row>
    <row r="615" spans="1:31">
      <c r="A615" s="77" t="s">
        <v>886</v>
      </c>
      <c r="B615" s="77">
        <v>614</v>
      </c>
      <c r="C615" s="77" t="s">
        <v>29</v>
      </c>
      <c r="D615" s="77" t="s">
        <v>29</v>
      </c>
      <c r="E615" s="77">
        <v>2020</v>
      </c>
      <c r="F615" s="77">
        <v>39.284749400000003</v>
      </c>
      <c r="G615" s="77">
        <v>-76.620474639699793</v>
      </c>
      <c r="H615" s="77">
        <v>0</v>
      </c>
      <c r="I615" s="77" t="s">
        <v>881</v>
      </c>
      <c r="J615" s="77">
        <v>43.074761000000002</v>
      </c>
      <c r="K615" s="77">
        <v>-89.383761300000003</v>
      </c>
      <c r="L615" s="77">
        <v>2293.6142511822</v>
      </c>
      <c r="M615" s="77">
        <v>0.46449147956658998</v>
      </c>
      <c r="N615" s="77">
        <v>0</v>
      </c>
      <c r="O615" s="77">
        <v>440.37393622698198</v>
      </c>
      <c r="P615" s="87" cm="1">
        <f t="array" ref="P615">IF($X615="Non-local",VLOOKUP($E615,$AI$64:$AW$68,COLUMN($AW:$AW)-COLUMN($AH:$AH),FALSE),IF($X615="Unknown",VLOOKUP($E615,$AI$71:$AW$75,COLUMN($AW:$AW)-COLUMN($AH:$AH),FALSE),0))</f>
        <v>224</v>
      </c>
      <c r="Q615" s="87" cm="1">
        <f t="array" ref="Q615">IF($X615="Non-local",VLOOKUP($E615,$AI$40:$AW$44,COLUMN($AW:$AW)-COLUMN($AH:$AH),FALSE),IF($X615="Unknown",VLOOKUP($E615,$AI$47:$AW$51,COLUMN($AW:$AW)-COLUMN($AH:$AH),FALSE),0))</f>
        <v>470.18520000000001</v>
      </c>
      <c r="R615" s="87" cm="1">
        <f t="array" ref="R615">IF($X615="Non-local",VLOOKUP($E615,$AI$88:$AW$92,COLUMN($AW:$AW)-COLUMN($AH:$AH),FALSE),IF($X615="Unknown",VLOOKUP($E615,$AI$95:$AW$99,COLUMN($AW:$AW)-COLUMN($AH:$AH),FALSE),0))</f>
        <v>0.13052013767768686</v>
      </c>
      <c r="S615" s="87" cm="1">
        <f t="array" ref="S615">VLOOKUP($E615,$AI$111:$AW$115,COLUMN($AW:$AW)-COLUMN($AH:$AH),FALSE)</f>
        <v>410.28773999999999</v>
      </c>
      <c r="T615" s="104">
        <f t="shared" si="271"/>
        <v>0.59501161724427687</v>
      </c>
      <c r="U615" s="104">
        <f t="shared" si="272"/>
        <v>1544.846876226982</v>
      </c>
      <c r="V615" s="87" cm="1">
        <f t="array" ref="V615">VLOOKUP($E615,$AI$118:$AW$122,COLUMN($AW:$AW)-COLUMN($AH:$AH),FALSE)</f>
        <v>161.75600000000003</v>
      </c>
      <c r="W615" s="87" t="str">
        <f t="shared" si="276"/>
        <v>Domestic</v>
      </c>
      <c r="X615" s="87" t="str">
        <f t="shared" si="277"/>
        <v>Non-local</v>
      </c>
      <c r="Y615" s="104"/>
      <c r="Z615" s="87" t="str">
        <f t="shared" si="273"/>
        <v>USA</v>
      </c>
      <c r="AA615" s="87" t="str">
        <f t="shared" si="274"/>
        <v>USA</v>
      </c>
      <c r="AB615" s="82" cm="1">
        <f t="array" ref="AB615">VLOOKUP(B615,'GDP per Capita'!$T$2:$V$4235,COLUMN('GDP per Capita'!$V:$V)-COLUMN('GDP per Capita'!$S:$S),FALSE)</f>
        <v>63809.64</v>
      </c>
      <c r="AC615" s="82">
        <f t="shared" si="278"/>
        <v>63809.64</v>
      </c>
      <c r="AD615" s="82">
        <f t="shared" si="279"/>
        <v>63809.64</v>
      </c>
      <c r="AE615" s="88">
        <f t="shared" si="275"/>
        <v>2.4210242781921069E-2</v>
      </c>
    </row>
    <row r="616" spans="1:31">
      <c r="A616" s="77" t="s">
        <v>1169</v>
      </c>
      <c r="B616" s="77">
        <v>615</v>
      </c>
      <c r="C616" s="77" t="s">
        <v>29</v>
      </c>
      <c r="D616" s="77" t="s">
        <v>29</v>
      </c>
      <c r="E616" s="77">
        <v>2020</v>
      </c>
      <c r="F616" s="77">
        <v>27.638716299999999</v>
      </c>
      <c r="G616" s="77">
        <v>-80.397539899999998</v>
      </c>
      <c r="H616" s="77">
        <v>0</v>
      </c>
      <c r="I616" s="77" t="s">
        <v>881</v>
      </c>
      <c r="J616" s="77">
        <v>43.074761000000002</v>
      </c>
      <c r="K616" s="77">
        <v>-89.383761300000003</v>
      </c>
      <c r="L616" s="77">
        <v>3794.5227718003498</v>
      </c>
      <c r="M616" s="77">
        <v>0.68941094329480102</v>
      </c>
      <c r="N616" s="77">
        <v>0</v>
      </c>
      <c r="O616" s="77">
        <v>728.54837218566695</v>
      </c>
      <c r="P616" s="87" cm="1">
        <f t="array" ref="P616">IF($X616="Non-local",VLOOKUP($E616,$AI$64:$AW$68,COLUMN($AW:$AW)-COLUMN($AH:$AH),FALSE),IF($X616="Unknown",VLOOKUP($E616,$AI$71:$AW$75,COLUMN($AW:$AW)-COLUMN($AH:$AH),FALSE),0))</f>
        <v>224</v>
      </c>
      <c r="Q616" s="87" cm="1">
        <f t="array" ref="Q616">IF($X616="Non-local",VLOOKUP($E616,$AI$40:$AW$44,COLUMN($AW:$AW)-COLUMN($AH:$AH),FALSE),IF($X616="Unknown",VLOOKUP($E616,$AI$47:$AW$51,COLUMN($AW:$AW)-COLUMN($AH:$AH),FALSE),0))</f>
        <v>470.18520000000001</v>
      </c>
      <c r="R616" s="87" cm="1">
        <f t="array" ref="R616">IF($X616="Non-local",VLOOKUP($E616,$AI$88:$AW$92,COLUMN($AW:$AW)-COLUMN($AH:$AH),FALSE),IF($X616="Unknown",VLOOKUP($E616,$AI$95:$AW$99,COLUMN($AW:$AW)-COLUMN($AH:$AH),FALSE),0))</f>
        <v>0.13052013767768686</v>
      </c>
      <c r="S616" s="87" cm="1">
        <f t="array" ref="S616">VLOOKUP($E616,$AI$111:$AW$115,COLUMN($AW:$AW)-COLUMN($AH:$AH),FALSE)</f>
        <v>410.28773999999999</v>
      </c>
      <c r="T616" s="104">
        <f t="shared" si="271"/>
        <v>0.8199310809724879</v>
      </c>
      <c r="U616" s="104">
        <f t="shared" si="272"/>
        <v>1833.0213121856671</v>
      </c>
      <c r="V616" s="87" cm="1">
        <f t="array" ref="V616">VLOOKUP($E616,$AI$118:$AW$122,COLUMN($AW:$AW)-COLUMN($AH:$AH),FALSE)</f>
        <v>161.75600000000003</v>
      </c>
      <c r="W616" s="87" t="str">
        <f t="shared" si="276"/>
        <v>Domestic</v>
      </c>
      <c r="X616" s="87" t="str">
        <f t="shared" si="277"/>
        <v>Non-local</v>
      </c>
      <c r="Y616" s="104"/>
      <c r="Z616" s="87" t="str">
        <f t="shared" si="273"/>
        <v>USA</v>
      </c>
      <c r="AA616" s="87" t="str">
        <f t="shared" si="274"/>
        <v>USA</v>
      </c>
      <c r="AB616" s="82" cm="1">
        <f t="array" ref="AB616">VLOOKUP(B616,'GDP per Capita'!$T$2:$V$4235,COLUMN('GDP per Capita'!$V:$V)-COLUMN('GDP per Capita'!$S:$S),FALSE)</f>
        <v>63809.64</v>
      </c>
      <c r="AC616" s="82">
        <f t="shared" si="278"/>
        <v>63809.64</v>
      </c>
      <c r="AD616" s="82">
        <f t="shared" si="279"/>
        <v>63809.64</v>
      </c>
      <c r="AE616" s="88">
        <f t="shared" si="275"/>
        <v>2.8726401092149509E-2</v>
      </c>
    </row>
    <row r="617" spans="1:31">
      <c r="A617" s="77" t="s">
        <v>1093</v>
      </c>
      <c r="B617" s="77">
        <v>616</v>
      </c>
      <c r="C617" s="77" t="s">
        <v>29</v>
      </c>
      <c r="D617" s="77" t="s">
        <v>29</v>
      </c>
      <c r="E617" s="77">
        <v>2020</v>
      </c>
      <c r="F617" s="77">
        <v>34.053690899999999</v>
      </c>
      <c r="G617" s="77">
        <v>-118.2427666</v>
      </c>
      <c r="H617" s="77">
        <v>0</v>
      </c>
      <c r="I617" s="77" t="s">
        <v>881</v>
      </c>
      <c r="J617" s="77">
        <v>43.074761000000002</v>
      </c>
      <c r="K617" s="77">
        <v>-89.383761300000003</v>
      </c>
      <c r="L617" s="77">
        <v>5370.9182333021799</v>
      </c>
      <c r="M617" s="77">
        <v>0.92672871481783203</v>
      </c>
      <c r="N617" s="77">
        <v>0</v>
      </c>
      <c r="O617" s="77">
        <v>644.51018799626104</v>
      </c>
      <c r="P617" s="87" cm="1">
        <f t="array" ref="P617">IF($X617="Non-local",VLOOKUP($E617,$AI$64:$AW$68,COLUMN($AW:$AW)-COLUMN($AH:$AH),FALSE),IF($X617="Unknown",VLOOKUP($E617,$AI$71:$AW$75,COLUMN($AW:$AW)-COLUMN($AH:$AH),FALSE),0))</f>
        <v>224</v>
      </c>
      <c r="Q617" s="87" cm="1">
        <f t="array" ref="Q617">IF($X617="Non-local",VLOOKUP($E617,$AI$40:$AW$44,COLUMN($AW:$AW)-COLUMN($AH:$AH),FALSE),IF($X617="Unknown",VLOOKUP($E617,$AI$47:$AW$51,COLUMN($AW:$AW)-COLUMN($AH:$AH),FALSE),0))</f>
        <v>470.18520000000001</v>
      </c>
      <c r="R617" s="87" cm="1">
        <f t="array" ref="R617">IF($X617="Non-local",VLOOKUP($E617,$AI$88:$AW$92,COLUMN($AW:$AW)-COLUMN($AH:$AH),FALSE),IF($X617="Unknown",VLOOKUP($E617,$AI$95:$AW$99,COLUMN($AW:$AW)-COLUMN($AH:$AH),FALSE),0))</f>
        <v>0.13052013767768686</v>
      </c>
      <c r="S617" s="87" cm="1">
        <f t="array" ref="S617">VLOOKUP($E617,$AI$111:$AW$115,COLUMN($AW:$AW)-COLUMN($AH:$AH),FALSE)</f>
        <v>410.28773999999999</v>
      </c>
      <c r="T617" s="104">
        <f t="shared" si="271"/>
        <v>1.0572488524955188</v>
      </c>
      <c r="U617" s="104">
        <f t="shared" si="272"/>
        <v>1748.9831279962611</v>
      </c>
      <c r="V617" s="87" cm="1">
        <f t="array" ref="V617">VLOOKUP($E617,$AI$118:$AW$122,COLUMN($AW:$AW)-COLUMN($AH:$AH),FALSE)</f>
        <v>161.75600000000003</v>
      </c>
      <c r="W617" s="87" t="str">
        <f t="shared" si="276"/>
        <v>Domestic</v>
      </c>
      <c r="X617" s="87" t="str">
        <f t="shared" si="277"/>
        <v>Non-local</v>
      </c>
      <c r="Y617" s="104"/>
      <c r="Z617" s="87" t="str">
        <f t="shared" si="273"/>
        <v>USA</v>
      </c>
      <c r="AA617" s="87" t="str">
        <f t="shared" si="274"/>
        <v>USA</v>
      </c>
      <c r="AB617" s="82" cm="1">
        <f t="array" ref="AB617">VLOOKUP(B617,'GDP per Capita'!$T$2:$V$4235,COLUMN('GDP per Capita'!$V:$V)-COLUMN('GDP per Capita'!$S:$S),FALSE)</f>
        <v>63809.64</v>
      </c>
      <c r="AC617" s="82">
        <f t="shared" si="278"/>
        <v>63809.64</v>
      </c>
      <c r="AD617" s="82">
        <f t="shared" si="279"/>
        <v>63809.64</v>
      </c>
      <c r="AE617" s="88">
        <f t="shared" si="275"/>
        <v>2.7409387170908052E-2</v>
      </c>
    </row>
    <row r="618" spans="1:31">
      <c r="A618" s="77" t="s">
        <v>1098</v>
      </c>
      <c r="B618" s="77">
        <v>617</v>
      </c>
      <c r="C618" s="77" t="s">
        <v>29</v>
      </c>
      <c r="D618" s="77" t="s">
        <v>29</v>
      </c>
      <c r="E618" s="77">
        <v>2020</v>
      </c>
      <c r="F618" s="77">
        <v>38.5815719</v>
      </c>
      <c r="G618" s="77">
        <v>-121.49439959999999</v>
      </c>
      <c r="H618" s="77">
        <v>0</v>
      </c>
      <c r="I618" s="77" t="s">
        <v>881</v>
      </c>
      <c r="J618" s="77">
        <v>43.074761000000002</v>
      </c>
      <c r="K618" s="77">
        <v>-89.383761300000003</v>
      </c>
      <c r="L618" s="77">
        <v>5460.4434166339797</v>
      </c>
      <c r="M618" s="77">
        <v>0.938855154620993</v>
      </c>
      <c r="N618" s="77">
        <v>0</v>
      </c>
      <c r="O618" s="77">
        <v>655.253209996078</v>
      </c>
      <c r="P618" s="87" cm="1">
        <f t="array" ref="P618">IF($X618="Non-local",VLOOKUP($E618,$AI$64:$AW$68,COLUMN($AW:$AW)-COLUMN($AH:$AH),FALSE),IF($X618="Unknown",VLOOKUP($E618,$AI$71:$AW$75,COLUMN($AW:$AW)-COLUMN($AH:$AH),FALSE),0))</f>
        <v>224</v>
      </c>
      <c r="Q618" s="87" cm="1">
        <f t="array" ref="Q618">IF($X618="Non-local",VLOOKUP($E618,$AI$40:$AW$44,COLUMN($AW:$AW)-COLUMN($AH:$AH),FALSE),IF($X618="Unknown",VLOOKUP($E618,$AI$47:$AW$51,COLUMN($AW:$AW)-COLUMN($AH:$AH),FALSE),0))</f>
        <v>470.18520000000001</v>
      </c>
      <c r="R618" s="87" cm="1">
        <f t="array" ref="R618">IF($X618="Non-local",VLOOKUP($E618,$AI$88:$AW$92,COLUMN($AW:$AW)-COLUMN($AH:$AH),FALSE),IF($X618="Unknown",VLOOKUP($E618,$AI$95:$AW$99,COLUMN($AW:$AW)-COLUMN($AH:$AH),FALSE),0))</f>
        <v>0.13052013767768686</v>
      </c>
      <c r="S618" s="87" cm="1">
        <f t="array" ref="S618">VLOOKUP($E618,$AI$111:$AW$115,COLUMN($AW:$AW)-COLUMN($AH:$AH),FALSE)</f>
        <v>410.28773999999999</v>
      </c>
      <c r="T618" s="104">
        <f t="shared" si="271"/>
        <v>1.0693752922986799</v>
      </c>
      <c r="U618" s="104">
        <f t="shared" si="272"/>
        <v>1759.726149996078</v>
      </c>
      <c r="V618" s="87" cm="1">
        <f t="array" ref="V618">VLOOKUP($E618,$AI$118:$AW$122,COLUMN($AW:$AW)-COLUMN($AH:$AH),FALSE)</f>
        <v>161.75600000000003</v>
      </c>
      <c r="W618" s="87" t="str">
        <f t="shared" si="276"/>
        <v>Domestic</v>
      </c>
      <c r="X618" s="87" t="str">
        <f t="shared" si="277"/>
        <v>Non-local</v>
      </c>
      <c r="Y618" s="104"/>
      <c r="Z618" s="87" t="str">
        <f t="shared" si="273"/>
        <v>USA</v>
      </c>
      <c r="AA618" s="87" t="str">
        <f t="shared" si="274"/>
        <v>USA</v>
      </c>
      <c r="AB618" s="82" cm="1">
        <f t="array" ref="AB618">VLOOKUP(B618,'GDP per Capita'!$T$2:$V$4235,COLUMN('GDP per Capita'!$V:$V)-COLUMN('GDP per Capita'!$S:$S),FALSE)</f>
        <v>63809.64</v>
      </c>
      <c r="AC618" s="82">
        <f t="shared" si="278"/>
        <v>63809.64</v>
      </c>
      <c r="AD618" s="82">
        <f t="shared" si="279"/>
        <v>63809.64</v>
      </c>
      <c r="AE618" s="88">
        <f t="shared" si="275"/>
        <v>2.7577747656875637E-2</v>
      </c>
    </row>
    <row r="619" spans="1:31">
      <c r="A619" s="77" t="s">
        <v>938</v>
      </c>
      <c r="B619" s="77">
        <v>618</v>
      </c>
      <c r="C619" s="77" t="s">
        <v>29</v>
      </c>
      <c r="D619" s="77" t="s">
        <v>29</v>
      </c>
      <c r="E619" s="77">
        <v>2020</v>
      </c>
      <c r="F619" s="77">
        <v>43.074760999999903</v>
      </c>
      <c r="G619" s="77">
        <v>-89.383761300000003</v>
      </c>
      <c r="H619" s="77">
        <v>1</v>
      </c>
      <c r="I619" s="77" t="s">
        <v>881</v>
      </c>
      <c r="J619" s="77">
        <v>43.074761000000002</v>
      </c>
      <c r="K619" s="77">
        <v>-89.383761300000003</v>
      </c>
      <c r="L619" s="77">
        <v>7.0732408818940899E-13</v>
      </c>
      <c r="M619" s="77">
        <v>0</v>
      </c>
      <c r="N619" s="77">
        <v>0</v>
      </c>
      <c r="O619" s="77">
        <v>0</v>
      </c>
      <c r="P619" s="87" cm="1">
        <f t="array" ref="P619">IF($X619="Non-local",VLOOKUP($E619,$AI$64:$AW$68,COLUMN($AW:$AW)-COLUMN($AH:$AH),FALSE),IF($X619="Unknown",VLOOKUP($E619,$AI$71:$AW$75,COLUMN($AW:$AW)-COLUMN($AH:$AH),FALSE),0))</f>
        <v>0</v>
      </c>
      <c r="Q619" s="87" cm="1">
        <f t="array" ref="Q619">IF($X619="Non-local",VLOOKUP($E619,$AI$40:$AW$44,COLUMN($AW:$AW)-COLUMN($AH:$AH),FALSE),IF($X619="Unknown",VLOOKUP($E619,$AI$47:$AW$51,COLUMN($AW:$AW)-COLUMN($AH:$AH),FALSE),0))</f>
        <v>0</v>
      </c>
      <c r="R619" s="87" cm="1">
        <f t="array" ref="R619">IF($X619="Non-local",VLOOKUP($E619,$AI$88:$AW$92,COLUMN($AW:$AW)-COLUMN($AH:$AH),FALSE),IF($X619="Unknown",VLOOKUP($E619,$AI$95:$AW$99,COLUMN($AW:$AW)-COLUMN($AH:$AH),FALSE),0))</f>
        <v>0</v>
      </c>
      <c r="S619" s="87" cm="1">
        <f t="array" ref="S619">VLOOKUP($E619,$AI$111:$AW$115,COLUMN($AW:$AW)-COLUMN($AH:$AH),FALSE)</f>
        <v>410.28773999999999</v>
      </c>
      <c r="T619" s="104">
        <f t="shared" si="271"/>
        <v>0</v>
      </c>
      <c r="U619" s="104">
        <f t="shared" si="272"/>
        <v>410.28773999999999</v>
      </c>
      <c r="V619" s="87" cm="1">
        <f t="array" ref="V619">VLOOKUP($E619,$AI$118:$AW$122,COLUMN($AW:$AW)-COLUMN($AH:$AH),FALSE)</f>
        <v>161.75600000000003</v>
      </c>
      <c r="W619" s="87" t="str">
        <f t="shared" si="276"/>
        <v>Domestic</v>
      </c>
      <c r="X619" s="87" t="str">
        <f t="shared" si="277"/>
        <v>Local</v>
      </c>
      <c r="Y619" s="104"/>
      <c r="Z619" s="87" t="str">
        <f t="shared" si="273"/>
        <v>USA</v>
      </c>
      <c r="AA619" s="87" t="str">
        <f t="shared" si="274"/>
        <v>USA</v>
      </c>
      <c r="AB619" s="82" cm="1">
        <f t="array" ref="AB619">VLOOKUP(B619,'GDP per Capita'!$T$2:$V$4235,COLUMN('GDP per Capita'!$V:$V)-COLUMN('GDP per Capita'!$S:$S),FALSE)</f>
        <v>63809.64</v>
      </c>
      <c r="AC619" s="82">
        <f t="shared" si="278"/>
        <v>63809.64</v>
      </c>
      <c r="AD619" s="82">
        <f t="shared" si="279"/>
        <v>63809.64</v>
      </c>
      <c r="AE619" s="88">
        <f t="shared" si="275"/>
        <v>6.4298707844143927E-3</v>
      </c>
    </row>
    <row r="620" spans="1:31">
      <c r="A620" s="77" t="s">
        <v>1170</v>
      </c>
      <c r="B620" s="77">
        <v>619</v>
      </c>
      <c r="C620" s="77" t="s">
        <v>416</v>
      </c>
      <c r="D620" s="77" t="s">
        <v>31</v>
      </c>
      <c r="E620" s="77">
        <v>2020</v>
      </c>
      <c r="F620" s="77">
        <v>54.5964411</v>
      </c>
      <c r="G620" s="77">
        <v>-5.9302760999999897</v>
      </c>
      <c r="H620" s="77">
        <v>0</v>
      </c>
      <c r="I620" s="77" t="s">
        <v>881</v>
      </c>
      <c r="J620" s="77">
        <v>43.074761000000002</v>
      </c>
      <c r="K620" s="77">
        <v>-89.383761300000003</v>
      </c>
      <c r="L620" s="77">
        <v>11737.141017272401</v>
      </c>
      <c r="M620" s="77">
        <v>1.8242614178657299</v>
      </c>
      <c r="N620" s="77">
        <v>0</v>
      </c>
      <c r="O620" s="77">
        <v>1232.3998068136</v>
      </c>
      <c r="P620" s="87" cm="1">
        <f t="array" ref="P620">IF($X620="Non-local",VLOOKUP($E620,$AI$64:$AW$68,COLUMN($AW:$AW)-COLUMN($AH:$AH),FALSE),IF($X620="Unknown",VLOOKUP($E620,$AI$71:$AW$75,COLUMN($AW:$AW)-COLUMN($AH:$AH),FALSE),0))</f>
        <v>224</v>
      </c>
      <c r="Q620" s="87" cm="1">
        <f t="array" ref="Q620">IF($X620="Non-local",VLOOKUP($E620,$AI$40:$AW$44,COLUMN($AW:$AW)-COLUMN($AH:$AH),FALSE),IF($X620="Unknown",VLOOKUP($E620,$AI$47:$AW$51,COLUMN($AW:$AW)-COLUMN($AH:$AH),FALSE),0))</f>
        <v>470.18520000000001</v>
      </c>
      <c r="R620" s="87" cm="1">
        <f t="array" ref="R620">IF($X620="Non-local",VLOOKUP($E620,$AI$88:$AW$92,COLUMN($AW:$AW)-COLUMN($AH:$AH),FALSE),IF($X620="Unknown",VLOOKUP($E620,$AI$95:$AW$99,COLUMN($AW:$AW)-COLUMN($AH:$AH),FALSE),0))</f>
        <v>0.13052013767768686</v>
      </c>
      <c r="S620" s="87" cm="1">
        <f t="array" ref="S620">VLOOKUP($E620,$AI$111:$AW$115,COLUMN($AW:$AW)-COLUMN($AH:$AH),FALSE)</f>
        <v>410.28773999999999</v>
      </c>
      <c r="T620" s="104">
        <f t="shared" si="271"/>
        <v>1.9547815555434167</v>
      </c>
      <c r="U620" s="104">
        <f t="shared" si="272"/>
        <v>2336.8727468136003</v>
      </c>
      <c r="V620" s="87" cm="1">
        <f t="array" ref="V620">VLOOKUP($E620,$AI$118:$AW$122,COLUMN($AW:$AW)-COLUMN($AH:$AH),FALSE)</f>
        <v>161.75600000000003</v>
      </c>
      <c r="W620" s="87" t="str">
        <f t="shared" si="276"/>
        <v>International</v>
      </c>
      <c r="X620" s="87" t="str">
        <f t="shared" si="277"/>
        <v>Non-local</v>
      </c>
      <c r="Y620" s="104"/>
      <c r="Z620" s="87" t="str">
        <f t="shared" si="273"/>
        <v>United Kingdom</v>
      </c>
      <c r="AA620" s="87" t="str">
        <f t="shared" si="274"/>
        <v>Europe</v>
      </c>
      <c r="AB620" s="82" cm="1">
        <f t="array" ref="AB620">VLOOKUP(B620,'GDP per Capita'!$T$2:$V$4235,COLUMN('GDP per Capita'!$V:$V)-COLUMN('GDP per Capita'!$S:$S),FALSE)</f>
        <v>40800.480000000003</v>
      </c>
      <c r="AC620" s="82">
        <f t="shared" si="278"/>
        <v>40800.480000000003</v>
      </c>
      <c r="AD620" s="82">
        <f t="shared" si="279"/>
        <v>40800.480000000003</v>
      </c>
      <c r="AE620" s="88">
        <f t="shared" si="275"/>
        <v>5.7275618983247262E-2</v>
      </c>
    </row>
    <row r="621" spans="1:31">
      <c r="A621" s="77" t="s">
        <v>905</v>
      </c>
      <c r="B621" s="77">
        <v>620</v>
      </c>
      <c r="C621" s="77" t="s">
        <v>29</v>
      </c>
      <c r="D621" s="77" t="s">
        <v>29</v>
      </c>
      <c r="E621" s="77">
        <v>2020</v>
      </c>
      <c r="F621" s="77">
        <v>39.1014537</v>
      </c>
      <c r="G621" s="77">
        <v>-84.512460200000007</v>
      </c>
      <c r="H621" s="77">
        <v>0</v>
      </c>
      <c r="I621" s="77" t="s">
        <v>881</v>
      </c>
      <c r="J621" s="77">
        <v>43.074761000000002</v>
      </c>
      <c r="K621" s="77">
        <v>-89.383761300000003</v>
      </c>
      <c r="L621" s="77">
        <v>1202.67310530135</v>
      </c>
      <c r="M621" s="77">
        <v>0.32043840100802301</v>
      </c>
      <c r="N621" s="77">
        <v>0</v>
      </c>
      <c r="O621" s="77">
        <v>230.91323621786</v>
      </c>
      <c r="P621" s="87" cm="1">
        <f t="array" ref="P621">IF($X621="Non-local",VLOOKUP($E621,$AI$64:$AW$68,COLUMN($AW:$AW)-COLUMN($AH:$AH),FALSE),IF($X621="Unknown",VLOOKUP($E621,$AI$71:$AW$75,COLUMN($AW:$AW)-COLUMN($AH:$AH),FALSE),0))</f>
        <v>224</v>
      </c>
      <c r="Q621" s="87" cm="1">
        <f t="array" ref="Q621">IF($X621="Non-local",VLOOKUP($E621,$AI$40:$AW$44,COLUMN($AW:$AW)-COLUMN($AH:$AH),FALSE),IF($X621="Unknown",VLOOKUP($E621,$AI$47:$AW$51,COLUMN($AW:$AW)-COLUMN($AH:$AH),FALSE),0))</f>
        <v>470.18520000000001</v>
      </c>
      <c r="R621" s="87" cm="1">
        <f t="array" ref="R621">IF($X621="Non-local",VLOOKUP($E621,$AI$88:$AW$92,COLUMN($AW:$AW)-COLUMN($AH:$AH),FALSE),IF($X621="Unknown",VLOOKUP($E621,$AI$95:$AW$99,COLUMN($AW:$AW)-COLUMN($AH:$AH),FALSE),0))</f>
        <v>0.13052013767768686</v>
      </c>
      <c r="S621" s="87" cm="1">
        <f t="array" ref="S621">VLOOKUP($E621,$AI$111:$AW$115,COLUMN($AW:$AW)-COLUMN($AH:$AH),FALSE)</f>
        <v>410.28773999999999</v>
      </c>
      <c r="T621" s="104">
        <f t="shared" si="271"/>
        <v>0.4509585386857099</v>
      </c>
      <c r="U621" s="104">
        <f t="shared" si="272"/>
        <v>1335.3861762178599</v>
      </c>
      <c r="V621" s="87" cm="1">
        <f t="array" ref="V621">VLOOKUP($E621,$AI$118:$AW$122,COLUMN($AW:$AW)-COLUMN($AH:$AH),FALSE)</f>
        <v>161.75600000000003</v>
      </c>
      <c r="W621" s="87" t="str">
        <f t="shared" si="276"/>
        <v>Domestic</v>
      </c>
      <c r="X621" s="87" t="str">
        <f t="shared" si="277"/>
        <v>Non-local</v>
      </c>
      <c r="Y621" s="104"/>
      <c r="Z621" s="87" t="str">
        <f t="shared" si="273"/>
        <v>USA</v>
      </c>
      <c r="AA621" s="87" t="str">
        <f t="shared" si="274"/>
        <v>USA</v>
      </c>
      <c r="AB621" s="82" cm="1">
        <f t="array" ref="AB621">VLOOKUP(B621,'GDP per Capita'!$T$2:$V$4235,COLUMN('GDP per Capita'!$V:$V)-COLUMN('GDP per Capita'!$S:$S),FALSE)</f>
        <v>63809.64</v>
      </c>
      <c r="AC621" s="82">
        <f t="shared" si="278"/>
        <v>63809.64</v>
      </c>
      <c r="AD621" s="82">
        <f t="shared" si="279"/>
        <v>63809.64</v>
      </c>
      <c r="AE621" s="88">
        <f t="shared" si="275"/>
        <v>2.092765569932474E-2</v>
      </c>
    </row>
    <row r="622" spans="1:31">
      <c r="A622" s="77" t="s">
        <v>938</v>
      </c>
      <c r="B622" s="77">
        <v>621</v>
      </c>
      <c r="C622" s="77" t="s">
        <v>29</v>
      </c>
      <c r="D622" s="77" t="s">
        <v>29</v>
      </c>
      <c r="E622" s="77">
        <v>2020</v>
      </c>
      <c r="F622" s="77">
        <v>43.074760999999903</v>
      </c>
      <c r="G622" s="77">
        <v>-89.383761300000003</v>
      </c>
      <c r="H622" s="77">
        <v>1</v>
      </c>
      <c r="I622" s="77" t="s">
        <v>881</v>
      </c>
      <c r="J622" s="77">
        <v>43.074761000000002</v>
      </c>
      <c r="K622" s="77">
        <v>-89.383761300000003</v>
      </c>
      <c r="L622" s="77">
        <v>7.0732408818940899E-13</v>
      </c>
      <c r="M622" s="77">
        <v>0</v>
      </c>
      <c r="N622" s="77">
        <v>0</v>
      </c>
      <c r="O622" s="77">
        <v>0</v>
      </c>
      <c r="P622" s="87" cm="1">
        <f t="array" ref="P622">IF($X622="Non-local",VLOOKUP($E622,$AI$64:$AW$68,COLUMN($AW:$AW)-COLUMN($AH:$AH),FALSE),IF($X622="Unknown",VLOOKUP($E622,$AI$71:$AW$75,COLUMN($AW:$AW)-COLUMN($AH:$AH),FALSE),0))</f>
        <v>0</v>
      </c>
      <c r="Q622" s="87" cm="1">
        <f t="array" ref="Q622">IF($X622="Non-local",VLOOKUP($E622,$AI$40:$AW$44,COLUMN($AW:$AW)-COLUMN($AH:$AH),FALSE),IF($X622="Unknown",VLOOKUP($E622,$AI$47:$AW$51,COLUMN($AW:$AW)-COLUMN($AH:$AH),FALSE),0))</f>
        <v>0</v>
      </c>
      <c r="R622" s="87" cm="1">
        <f t="array" ref="R622">IF($X622="Non-local",VLOOKUP($E622,$AI$88:$AW$92,COLUMN($AW:$AW)-COLUMN($AH:$AH),FALSE),IF($X622="Unknown",VLOOKUP($E622,$AI$95:$AW$99,COLUMN($AW:$AW)-COLUMN($AH:$AH),FALSE),0))</f>
        <v>0</v>
      </c>
      <c r="S622" s="87" cm="1">
        <f t="array" ref="S622">VLOOKUP($E622,$AI$111:$AW$115,COLUMN($AW:$AW)-COLUMN($AH:$AH),FALSE)</f>
        <v>410.28773999999999</v>
      </c>
      <c r="T622" s="104">
        <f t="shared" si="271"/>
        <v>0</v>
      </c>
      <c r="U622" s="104">
        <f t="shared" si="272"/>
        <v>410.28773999999999</v>
      </c>
      <c r="V622" s="87" cm="1">
        <f t="array" ref="V622">VLOOKUP($E622,$AI$118:$AW$122,COLUMN($AW:$AW)-COLUMN($AH:$AH),FALSE)</f>
        <v>161.75600000000003</v>
      </c>
      <c r="W622" s="87" t="str">
        <f t="shared" si="276"/>
        <v>Domestic</v>
      </c>
      <c r="X622" s="87" t="str">
        <f t="shared" si="277"/>
        <v>Local</v>
      </c>
      <c r="Y622" s="104"/>
      <c r="Z622" s="87" t="str">
        <f t="shared" si="273"/>
        <v>USA</v>
      </c>
      <c r="AA622" s="87" t="str">
        <f t="shared" si="274"/>
        <v>USA</v>
      </c>
      <c r="AB622" s="82" cm="1">
        <f t="array" ref="AB622">VLOOKUP(B622,'GDP per Capita'!$T$2:$V$4235,COLUMN('GDP per Capita'!$V:$V)-COLUMN('GDP per Capita'!$S:$S),FALSE)</f>
        <v>63809.64</v>
      </c>
      <c r="AC622" s="82">
        <f t="shared" si="278"/>
        <v>63809.64</v>
      </c>
      <c r="AD622" s="82">
        <f t="shared" si="279"/>
        <v>63809.64</v>
      </c>
      <c r="AE622" s="88">
        <f t="shared" si="275"/>
        <v>6.4298707844143927E-3</v>
      </c>
    </row>
    <row r="623" spans="1:31">
      <c r="A623" s="77" t="s">
        <v>898</v>
      </c>
      <c r="B623" s="77">
        <v>622</v>
      </c>
      <c r="C623" s="77" t="s">
        <v>29</v>
      </c>
      <c r="D623" s="77" t="s">
        <v>29</v>
      </c>
      <c r="E623" s="77">
        <v>2020</v>
      </c>
      <c r="F623" s="77">
        <v>41.875561599999997</v>
      </c>
      <c r="G623" s="77">
        <v>-87.6244212</v>
      </c>
      <c r="H623" s="77">
        <v>0</v>
      </c>
      <c r="I623" s="77" t="s">
        <v>881</v>
      </c>
      <c r="J623" s="77">
        <v>43.074761000000002</v>
      </c>
      <c r="K623" s="77">
        <v>-89.383761300000003</v>
      </c>
      <c r="L623" s="77">
        <v>392.92408850763201</v>
      </c>
      <c r="M623" s="77">
        <v>0.213515273972855</v>
      </c>
      <c r="N623" s="77">
        <v>0</v>
      </c>
      <c r="O623" s="77">
        <v>75.441424993465404</v>
      </c>
      <c r="P623" s="87" cm="1">
        <f t="array" ref="P623">IF($X623="Non-local",VLOOKUP($E623,$AI$64:$AW$68,COLUMN($AW:$AW)-COLUMN($AH:$AH),FALSE),IF($X623="Unknown",VLOOKUP($E623,$AI$71:$AW$75,COLUMN($AW:$AW)-COLUMN($AH:$AH),FALSE),0))</f>
        <v>224</v>
      </c>
      <c r="Q623" s="87" cm="1">
        <f t="array" ref="Q623">IF($X623="Non-local",VLOOKUP($E623,$AI$40:$AW$44,COLUMN($AW:$AW)-COLUMN($AH:$AH),FALSE),IF($X623="Unknown",VLOOKUP($E623,$AI$47:$AW$51,COLUMN($AW:$AW)-COLUMN($AH:$AH),FALSE),0))</f>
        <v>470.18520000000001</v>
      </c>
      <c r="R623" s="87" cm="1">
        <f t="array" ref="R623">IF($X623="Non-local",VLOOKUP($E623,$AI$88:$AW$92,COLUMN($AW:$AW)-COLUMN($AH:$AH),FALSE),IF($X623="Unknown",VLOOKUP($E623,$AI$95:$AW$99,COLUMN($AW:$AW)-COLUMN($AH:$AH),FALSE),0))</f>
        <v>0.13052013767768686</v>
      </c>
      <c r="S623" s="87" cm="1">
        <f t="array" ref="S623">VLOOKUP($E623,$AI$111:$AW$115,COLUMN($AW:$AW)-COLUMN($AH:$AH),FALSE)</f>
        <v>410.28773999999999</v>
      </c>
      <c r="T623" s="104">
        <f t="shared" si="271"/>
        <v>0.34403541165054186</v>
      </c>
      <c r="U623" s="104">
        <f t="shared" si="272"/>
        <v>1179.9143649934654</v>
      </c>
      <c r="V623" s="87" cm="1">
        <f t="array" ref="V623">VLOOKUP($E623,$AI$118:$AW$122,COLUMN($AW:$AW)-COLUMN($AH:$AH),FALSE)</f>
        <v>161.75600000000003</v>
      </c>
      <c r="W623" s="87" t="str">
        <f t="shared" si="276"/>
        <v>Domestic</v>
      </c>
      <c r="X623" s="87" t="str">
        <f t="shared" si="277"/>
        <v>Non-local</v>
      </c>
      <c r="Y623" s="104"/>
      <c r="Z623" s="87" t="str">
        <f t="shared" si="273"/>
        <v>USA</v>
      </c>
      <c r="AA623" s="87" t="str">
        <f t="shared" si="274"/>
        <v>USA</v>
      </c>
      <c r="AB623" s="82" cm="1">
        <f t="array" ref="AB623">VLOOKUP(B623,'GDP per Capita'!$T$2:$V$4235,COLUMN('GDP per Capita'!$V:$V)-COLUMN('GDP per Capita'!$S:$S),FALSE)</f>
        <v>63809.64</v>
      </c>
      <c r="AC623" s="82">
        <f t="shared" si="278"/>
        <v>63809.64</v>
      </c>
      <c r="AD623" s="82">
        <f t="shared" si="279"/>
        <v>63809.64</v>
      </c>
      <c r="AE623" s="88">
        <f t="shared" si="275"/>
        <v>1.8491161601812287E-2</v>
      </c>
    </row>
    <row r="624" spans="1:31">
      <c r="A624" s="77" t="s">
        <v>928</v>
      </c>
      <c r="B624" s="77">
        <v>623</v>
      </c>
      <c r="C624" s="77" t="s">
        <v>29</v>
      </c>
      <c r="D624" s="77" t="s">
        <v>29</v>
      </c>
      <c r="E624" s="77">
        <v>2020</v>
      </c>
      <c r="F624" s="77">
        <v>42.268156899999902</v>
      </c>
      <c r="G624" s="77">
        <v>-83.731229099999993</v>
      </c>
      <c r="H624" s="77">
        <v>0</v>
      </c>
      <c r="I624" s="77" t="s">
        <v>881</v>
      </c>
      <c r="J624" s="77">
        <v>43.074761000000002</v>
      </c>
      <c r="K624" s="77">
        <v>-89.383761300000003</v>
      </c>
      <c r="L624" s="77">
        <v>941.312357293118</v>
      </c>
      <c r="M624" s="77">
        <v>0.285927079744621</v>
      </c>
      <c r="N624" s="77">
        <v>0</v>
      </c>
      <c r="O624" s="77">
        <v>180.731972600278</v>
      </c>
      <c r="P624" s="87" cm="1">
        <f t="array" ref="P624">IF($X624="Non-local",VLOOKUP($E624,$AI$64:$AW$68,COLUMN($AW:$AW)-COLUMN($AH:$AH),FALSE),IF($X624="Unknown",VLOOKUP($E624,$AI$71:$AW$75,COLUMN($AW:$AW)-COLUMN($AH:$AH),FALSE),0))</f>
        <v>224</v>
      </c>
      <c r="Q624" s="87" cm="1">
        <f t="array" ref="Q624">IF($X624="Non-local",VLOOKUP($E624,$AI$40:$AW$44,COLUMN($AW:$AW)-COLUMN($AH:$AH),FALSE),IF($X624="Unknown",VLOOKUP($E624,$AI$47:$AW$51,COLUMN($AW:$AW)-COLUMN($AH:$AH),FALSE),0))</f>
        <v>470.18520000000001</v>
      </c>
      <c r="R624" s="87" cm="1">
        <f t="array" ref="R624">IF($X624="Non-local",VLOOKUP($E624,$AI$88:$AW$92,COLUMN($AW:$AW)-COLUMN($AH:$AH),FALSE),IF($X624="Unknown",VLOOKUP($E624,$AI$95:$AW$99,COLUMN($AW:$AW)-COLUMN($AH:$AH),FALSE),0))</f>
        <v>0.13052013767768686</v>
      </c>
      <c r="S624" s="87" cm="1">
        <f t="array" ref="S624">VLOOKUP($E624,$AI$111:$AW$115,COLUMN($AW:$AW)-COLUMN($AH:$AH),FALSE)</f>
        <v>410.28773999999999</v>
      </c>
      <c r="T624" s="104">
        <f t="shared" si="271"/>
        <v>0.41644721742230784</v>
      </c>
      <c r="U624" s="104">
        <f t="shared" si="272"/>
        <v>1285.204912600278</v>
      </c>
      <c r="V624" s="87" cm="1">
        <f t="array" ref="V624">VLOOKUP($E624,$AI$118:$AW$122,COLUMN($AW:$AW)-COLUMN($AH:$AH),FALSE)</f>
        <v>161.75600000000003</v>
      </c>
      <c r="W624" s="87" t="str">
        <f t="shared" si="276"/>
        <v>Domestic</v>
      </c>
      <c r="X624" s="87" t="str">
        <f t="shared" si="277"/>
        <v>Non-local</v>
      </c>
      <c r="Y624" s="104"/>
      <c r="Z624" s="87" t="str">
        <f t="shared" si="273"/>
        <v>USA</v>
      </c>
      <c r="AA624" s="87" t="str">
        <f t="shared" si="274"/>
        <v>USA</v>
      </c>
      <c r="AB624" s="82" cm="1">
        <f t="array" ref="AB624">VLOOKUP(B624,'GDP per Capita'!$T$2:$V$4235,COLUMN('GDP per Capita'!$V:$V)-COLUMN('GDP per Capita'!$S:$S),FALSE)</f>
        <v>63809.64</v>
      </c>
      <c r="AC624" s="82">
        <f t="shared" si="278"/>
        <v>63809.64</v>
      </c>
      <c r="AD624" s="82">
        <f t="shared" si="279"/>
        <v>63809.64</v>
      </c>
      <c r="AE624" s="88">
        <f t="shared" si="275"/>
        <v>2.0141234343279135E-2</v>
      </c>
    </row>
    <row r="625" spans="1:31">
      <c r="A625" s="77" t="s">
        <v>1171</v>
      </c>
      <c r="B625" s="77">
        <v>624</v>
      </c>
      <c r="C625" s="77" t="s">
        <v>29</v>
      </c>
      <c r="D625" s="77" t="s">
        <v>29</v>
      </c>
      <c r="E625" s="77">
        <v>2020</v>
      </c>
      <c r="F625" s="77">
        <v>18.234539899999898</v>
      </c>
      <c r="G625" s="77">
        <v>-66.0351316</v>
      </c>
      <c r="H625" s="77">
        <v>0</v>
      </c>
      <c r="I625" s="77" t="s">
        <v>881</v>
      </c>
      <c r="J625" s="77">
        <v>43.074761000000002</v>
      </c>
      <c r="K625" s="77">
        <v>-89.383761300000003</v>
      </c>
      <c r="L625" s="77">
        <v>7053.2079607733403</v>
      </c>
      <c r="M625" s="77">
        <v>1.15696066264447</v>
      </c>
      <c r="N625" s="77">
        <v>0</v>
      </c>
      <c r="O625" s="77">
        <v>846.38495529280101</v>
      </c>
      <c r="P625" s="87" cm="1">
        <f t="array" ref="P625">IF($X625="Non-local",VLOOKUP($E625,$AI$64:$AW$68,COLUMN($AW:$AW)-COLUMN($AH:$AH),FALSE),IF($X625="Unknown",VLOOKUP($E625,$AI$71:$AW$75,COLUMN($AW:$AW)-COLUMN($AH:$AH),FALSE),0))</f>
        <v>224</v>
      </c>
      <c r="Q625" s="87" cm="1">
        <f t="array" ref="Q625">IF($X625="Non-local",VLOOKUP($E625,$AI$40:$AW$44,COLUMN($AW:$AW)-COLUMN($AH:$AH),FALSE),IF($X625="Unknown",VLOOKUP($E625,$AI$47:$AW$51,COLUMN($AW:$AW)-COLUMN($AH:$AH),FALSE),0))</f>
        <v>470.18520000000001</v>
      </c>
      <c r="R625" s="87" cm="1">
        <f t="array" ref="R625">IF($X625="Non-local",VLOOKUP($E625,$AI$88:$AW$92,COLUMN($AW:$AW)-COLUMN($AH:$AH),FALSE),IF($X625="Unknown",VLOOKUP($E625,$AI$95:$AW$99,COLUMN($AW:$AW)-COLUMN($AH:$AH),FALSE),0))</f>
        <v>0.13052013767768686</v>
      </c>
      <c r="S625" s="87" cm="1">
        <f t="array" ref="S625">VLOOKUP($E625,$AI$111:$AW$115,COLUMN($AW:$AW)-COLUMN($AH:$AH),FALSE)</f>
        <v>410.28773999999999</v>
      </c>
      <c r="T625" s="104">
        <f t="shared" si="271"/>
        <v>1.2874808003221567</v>
      </c>
      <c r="U625" s="104">
        <f t="shared" si="272"/>
        <v>1950.8578952928008</v>
      </c>
      <c r="V625" s="87" cm="1">
        <f t="array" ref="V625">VLOOKUP($E625,$AI$118:$AW$122,COLUMN($AW:$AW)-COLUMN($AH:$AH),FALSE)</f>
        <v>161.75600000000003</v>
      </c>
      <c r="W625" s="87" t="str">
        <f t="shared" si="276"/>
        <v>Domestic</v>
      </c>
      <c r="X625" s="87" t="str">
        <f t="shared" si="277"/>
        <v>Non-local</v>
      </c>
      <c r="Y625" s="104"/>
      <c r="Z625" s="87" t="str">
        <f t="shared" si="273"/>
        <v>USA</v>
      </c>
      <c r="AA625" s="87" t="str">
        <f t="shared" si="274"/>
        <v>USA</v>
      </c>
      <c r="AB625" s="82" cm="1">
        <f t="array" ref="AB625">VLOOKUP(B625,'GDP per Capita'!$T$2:$V$4235,COLUMN('GDP per Capita'!$V:$V)-COLUMN('GDP per Capita'!$S:$S),FALSE)</f>
        <v>63809.64</v>
      </c>
      <c r="AC625" s="82">
        <f t="shared" si="278"/>
        <v>63809.64</v>
      </c>
      <c r="AD625" s="82">
        <f t="shared" si="279"/>
        <v>63809.64</v>
      </c>
      <c r="AE625" s="88">
        <f t="shared" si="275"/>
        <v>3.0573090449856805E-2</v>
      </c>
    </row>
    <row r="626" spans="1:31">
      <c r="A626" s="77" t="s">
        <v>1172</v>
      </c>
      <c r="B626" s="77">
        <v>625</v>
      </c>
      <c r="C626" s="77" t="s">
        <v>29</v>
      </c>
      <c r="D626" s="77" t="s">
        <v>29</v>
      </c>
      <c r="E626" s="77">
        <v>2020</v>
      </c>
      <c r="F626" s="77">
        <v>35.149021500000003</v>
      </c>
      <c r="G626" s="77">
        <v>-90.051628500000007</v>
      </c>
      <c r="H626" s="77">
        <v>0</v>
      </c>
      <c r="I626" s="77" t="s">
        <v>881</v>
      </c>
      <c r="J626" s="77">
        <v>43.074761000000002</v>
      </c>
      <c r="K626" s="77">
        <v>-89.383761300000003</v>
      </c>
      <c r="L626" s="77">
        <v>1766.3521098618501</v>
      </c>
      <c r="M626" s="77">
        <v>0.39486926855056698</v>
      </c>
      <c r="N626" s="77">
        <v>0</v>
      </c>
      <c r="O626" s="77">
        <v>339.13960509347601</v>
      </c>
      <c r="P626" s="87" cm="1">
        <f t="array" ref="P626">IF($X626="Non-local",VLOOKUP($E626,$AI$64:$AW$68,COLUMN($AW:$AW)-COLUMN($AH:$AH),FALSE),IF($X626="Unknown",VLOOKUP($E626,$AI$71:$AW$75,COLUMN($AW:$AW)-COLUMN($AH:$AH),FALSE),0))</f>
        <v>224</v>
      </c>
      <c r="Q626" s="87" cm="1">
        <f t="array" ref="Q626">IF($X626="Non-local",VLOOKUP($E626,$AI$40:$AW$44,COLUMN($AW:$AW)-COLUMN($AH:$AH),FALSE),IF($X626="Unknown",VLOOKUP($E626,$AI$47:$AW$51,COLUMN($AW:$AW)-COLUMN($AH:$AH),FALSE),0))</f>
        <v>470.18520000000001</v>
      </c>
      <c r="R626" s="87" cm="1">
        <f t="array" ref="R626">IF($X626="Non-local",VLOOKUP($E626,$AI$88:$AW$92,COLUMN($AW:$AW)-COLUMN($AH:$AH),FALSE),IF($X626="Unknown",VLOOKUP($E626,$AI$95:$AW$99,COLUMN($AW:$AW)-COLUMN($AH:$AH),FALSE),0))</f>
        <v>0.13052013767768686</v>
      </c>
      <c r="S626" s="87" cm="1">
        <f t="array" ref="S626">VLOOKUP($E626,$AI$111:$AW$115,COLUMN($AW:$AW)-COLUMN($AH:$AH),FALSE)</f>
        <v>410.28773999999999</v>
      </c>
      <c r="T626" s="104">
        <f t="shared" si="271"/>
        <v>0.52538940622825381</v>
      </c>
      <c r="U626" s="104">
        <f t="shared" si="272"/>
        <v>1443.612545093476</v>
      </c>
      <c r="V626" s="87" cm="1">
        <f t="array" ref="V626">VLOOKUP($E626,$AI$118:$AW$122,COLUMN($AW:$AW)-COLUMN($AH:$AH),FALSE)</f>
        <v>161.75600000000003</v>
      </c>
      <c r="W626" s="87" t="str">
        <f t="shared" si="276"/>
        <v>Domestic</v>
      </c>
      <c r="X626" s="87" t="str">
        <f t="shared" si="277"/>
        <v>Non-local</v>
      </c>
      <c r="Y626" s="104"/>
      <c r="Z626" s="87" t="str">
        <f t="shared" si="273"/>
        <v>USA</v>
      </c>
      <c r="AA626" s="87" t="str">
        <f t="shared" si="274"/>
        <v>USA</v>
      </c>
      <c r="AB626" s="82" cm="1">
        <f t="array" ref="AB626">VLOOKUP(B626,'GDP per Capita'!$T$2:$V$4235,COLUMN('GDP per Capita'!$V:$V)-COLUMN('GDP per Capita'!$S:$S),FALSE)</f>
        <v>63809.64</v>
      </c>
      <c r="AC626" s="82">
        <f t="shared" si="278"/>
        <v>63809.64</v>
      </c>
      <c r="AD626" s="82">
        <f t="shared" si="279"/>
        <v>63809.64</v>
      </c>
      <c r="AE626" s="88">
        <f t="shared" si="275"/>
        <v>2.2623737496301123E-2</v>
      </c>
    </row>
    <row r="627" spans="1:31">
      <c r="A627" s="77" t="s">
        <v>891</v>
      </c>
      <c r="B627" s="77">
        <v>626</v>
      </c>
      <c r="C627" s="77" t="s">
        <v>29</v>
      </c>
      <c r="D627" s="77" t="s">
        <v>29</v>
      </c>
      <c r="E627" s="77">
        <v>2020</v>
      </c>
      <c r="F627" s="77">
        <v>35.084103399999996</v>
      </c>
      <c r="G627" s="77">
        <v>-106.6509851</v>
      </c>
      <c r="H627" s="77">
        <v>0</v>
      </c>
      <c r="I627" s="77" t="s">
        <v>881</v>
      </c>
      <c r="J627" s="77">
        <v>43.074761000000002</v>
      </c>
      <c r="K627" s="77">
        <v>-89.383761300000003</v>
      </c>
      <c r="L627" s="77">
        <v>3460.3543713224299</v>
      </c>
      <c r="M627" s="77">
        <v>0.63621221703033504</v>
      </c>
      <c r="N627" s="77">
        <v>0</v>
      </c>
      <c r="O627" s="77">
        <v>664.38803929390804</v>
      </c>
      <c r="P627" s="87" cm="1">
        <f t="array" ref="P627">IF($X627="Non-local",VLOOKUP($E627,$AI$64:$AW$68,COLUMN($AW:$AW)-COLUMN($AH:$AH),FALSE),IF($X627="Unknown",VLOOKUP($E627,$AI$71:$AW$75,COLUMN($AW:$AW)-COLUMN($AH:$AH),FALSE),0))</f>
        <v>224</v>
      </c>
      <c r="Q627" s="87" cm="1">
        <f t="array" ref="Q627">IF($X627="Non-local",VLOOKUP($E627,$AI$40:$AW$44,COLUMN($AW:$AW)-COLUMN($AH:$AH),FALSE),IF($X627="Unknown",VLOOKUP($E627,$AI$47:$AW$51,COLUMN($AW:$AW)-COLUMN($AH:$AH),FALSE),0))</f>
        <v>470.18520000000001</v>
      </c>
      <c r="R627" s="87" cm="1">
        <f t="array" ref="R627">IF($X627="Non-local",VLOOKUP($E627,$AI$88:$AW$92,COLUMN($AW:$AW)-COLUMN($AH:$AH),FALSE),IF($X627="Unknown",VLOOKUP($E627,$AI$95:$AW$99,COLUMN($AW:$AW)-COLUMN($AH:$AH),FALSE),0))</f>
        <v>0.13052013767768686</v>
      </c>
      <c r="S627" s="87" cm="1">
        <f t="array" ref="S627">VLOOKUP($E627,$AI$111:$AW$115,COLUMN($AW:$AW)-COLUMN($AH:$AH),FALSE)</f>
        <v>410.28773999999999</v>
      </c>
      <c r="T627" s="104">
        <f t="shared" si="271"/>
        <v>0.76673235470802192</v>
      </c>
      <c r="U627" s="104">
        <f t="shared" si="272"/>
        <v>1768.860979293908</v>
      </c>
      <c r="V627" s="87" cm="1">
        <f t="array" ref="V627">VLOOKUP($E627,$AI$118:$AW$122,COLUMN($AW:$AW)-COLUMN($AH:$AH),FALSE)</f>
        <v>161.75600000000003</v>
      </c>
      <c r="W627" s="87" t="str">
        <f t="shared" si="276"/>
        <v>Domestic</v>
      </c>
      <c r="X627" s="87" t="str">
        <f t="shared" si="277"/>
        <v>Non-local</v>
      </c>
      <c r="Y627" s="104"/>
      <c r="Z627" s="87" t="str">
        <f t="shared" si="273"/>
        <v>USA</v>
      </c>
      <c r="AA627" s="87" t="str">
        <f t="shared" si="274"/>
        <v>USA</v>
      </c>
      <c r="AB627" s="82" cm="1">
        <f t="array" ref="AB627">VLOOKUP(B627,'GDP per Capita'!$T$2:$V$4235,COLUMN('GDP per Capita'!$V:$V)-COLUMN('GDP per Capita'!$S:$S),FALSE)</f>
        <v>63809.64</v>
      </c>
      <c r="AC627" s="82">
        <f t="shared" si="278"/>
        <v>63809.64</v>
      </c>
      <c r="AD627" s="82">
        <f t="shared" si="279"/>
        <v>63809.64</v>
      </c>
      <c r="AE627" s="88">
        <f t="shared" si="275"/>
        <v>2.77209051687787E-2</v>
      </c>
    </row>
    <row r="628" spans="1:31">
      <c r="A628" s="77" t="s">
        <v>1087</v>
      </c>
      <c r="B628" s="77">
        <v>627</v>
      </c>
      <c r="C628" s="77" t="s">
        <v>29</v>
      </c>
      <c r="D628" s="77" t="s">
        <v>29</v>
      </c>
      <c r="E628" s="77">
        <v>2020</v>
      </c>
      <c r="F628" s="77">
        <v>33.9597677</v>
      </c>
      <c r="G628" s="77">
        <v>-83.376397999999995</v>
      </c>
      <c r="H628" s="77">
        <v>0</v>
      </c>
      <c r="I628" s="77" t="s">
        <v>881</v>
      </c>
      <c r="J628" s="77">
        <v>43.074761000000002</v>
      </c>
      <c r="K628" s="77">
        <v>-89.383761300000003</v>
      </c>
      <c r="L628" s="77">
        <v>2279.1744244727101</v>
      </c>
      <c r="M628" s="77">
        <v>0.46258477589223701</v>
      </c>
      <c r="N628" s="77">
        <v>0</v>
      </c>
      <c r="O628" s="77">
        <v>437.60148949876202</v>
      </c>
      <c r="P628" s="87" cm="1">
        <f t="array" ref="P628">IF($X628="Non-local",VLOOKUP($E628,$AI$64:$AW$68,COLUMN($AW:$AW)-COLUMN($AH:$AH),FALSE),IF($X628="Unknown",VLOOKUP($E628,$AI$71:$AW$75,COLUMN($AW:$AW)-COLUMN($AH:$AH),FALSE),0))</f>
        <v>224</v>
      </c>
      <c r="Q628" s="87" cm="1">
        <f t="array" ref="Q628">IF($X628="Non-local",VLOOKUP($E628,$AI$40:$AW$44,COLUMN($AW:$AW)-COLUMN($AH:$AH),FALSE),IF($X628="Unknown",VLOOKUP($E628,$AI$47:$AW$51,COLUMN($AW:$AW)-COLUMN($AH:$AH),FALSE),0))</f>
        <v>470.18520000000001</v>
      </c>
      <c r="R628" s="87" cm="1">
        <f t="array" ref="R628">IF($X628="Non-local",VLOOKUP($E628,$AI$88:$AW$92,COLUMN($AW:$AW)-COLUMN($AH:$AH),FALSE),IF($X628="Unknown",VLOOKUP($E628,$AI$95:$AW$99,COLUMN($AW:$AW)-COLUMN($AH:$AH),FALSE),0))</f>
        <v>0.13052013767768686</v>
      </c>
      <c r="S628" s="87" cm="1">
        <f t="array" ref="S628">VLOOKUP($E628,$AI$111:$AW$115,COLUMN($AW:$AW)-COLUMN($AH:$AH),FALSE)</f>
        <v>410.28773999999999</v>
      </c>
      <c r="T628" s="104">
        <f t="shared" si="271"/>
        <v>0.5931049135699239</v>
      </c>
      <c r="U628" s="104">
        <f t="shared" si="272"/>
        <v>1542.0744294987619</v>
      </c>
      <c r="V628" s="87" cm="1">
        <f t="array" ref="V628">VLOOKUP($E628,$AI$118:$AW$122,COLUMN($AW:$AW)-COLUMN($AH:$AH),FALSE)</f>
        <v>161.75600000000003</v>
      </c>
      <c r="W628" s="87" t="str">
        <f t="shared" si="276"/>
        <v>Domestic</v>
      </c>
      <c r="X628" s="87" t="str">
        <f t="shared" si="277"/>
        <v>Non-local</v>
      </c>
      <c r="Y628" s="104"/>
      <c r="Z628" s="87" t="str">
        <f t="shared" si="273"/>
        <v>USA</v>
      </c>
      <c r="AA628" s="87" t="str">
        <f t="shared" si="274"/>
        <v>USA</v>
      </c>
      <c r="AB628" s="82" cm="1">
        <f t="array" ref="AB628">VLOOKUP(B628,'GDP per Capita'!$T$2:$V$4235,COLUMN('GDP per Capita'!$V:$V)-COLUMN('GDP per Capita'!$S:$S),FALSE)</f>
        <v>63809.64</v>
      </c>
      <c r="AC628" s="82">
        <f t="shared" si="278"/>
        <v>63809.64</v>
      </c>
      <c r="AD628" s="82">
        <f t="shared" si="279"/>
        <v>63809.64</v>
      </c>
      <c r="AE628" s="88">
        <f t="shared" si="275"/>
        <v>2.4166794069027216E-2</v>
      </c>
    </row>
    <row r="629" spans="1:31">
      <c r="A629" s="77" t="s">
        <v>1000</v>
      </c>
      <c r="B629" s="77">
        <v>628</v>
      </c>
      <c r="C629" s="77" t="s">
        <v>29</v>
      </c>
      <c r="D629" s="77" t="s">
        <v>29</v>
      </c>
      <c r="E629" s="77">
        <v>2020</v>
      </c>
      <c r="F629" s="77">
        <v>37.3893889</v>
      </c>
      <c r="G629" s="77">
        <v>-122.0832101</v>
      </c>
      <c r="H629" s="77">
        <v>0</v>
      </c>
      <c r="I629" s="77" t="s">
        <v>881</v>
      </c>
      <c r="J629" s="77">
        <v>43.074761000000002</v>
      </c>
      <c r="K629" s="77">
        <v>-89.383761300000003</v>
      </c>
      <c r="L629" s="77">
        <v>5655.6638148889297</v>
      </c>
      <c r="M629" s="77">
        <v>0.96534729238277805</v>
      </c>
      <c r="N629" s="77">
        <v>0</v>
      </c>
      <c r="O629" s="77">
        <v>678.67965778667099</v>
      </c>
      <c r="P629" s="87" cm="1">
        <f t="array" ref="P629">IF($X629="Non-local",VLOOKUP($E629,$AI$64:$AW$68,COLUMN($AW:$AW)-COLUMN($AH:$AH),FALSE),IF($X629="Unknown",VLOOKUP($E629,$AI$71:$AW$75,COLUMN($AW:$AW)-COLUMN($AH:$AH),FALSE),0))</f>
        <v>224</v>
      </c>
      <c r="Q629" s="87" cm="1">
        <f t="array" ref="Q629">IF($X629="Non-local",VLOOKUP($E629,$AI$40:$AW$44,COLUMN($AW:$AW)-COLUMN($AH:$AH),FALSE),IF($X629="Unknown",VLOOKUP($E629,$AI$47:$AW$51,COLUMN($AW:$AW)-COLUMN($AH:$AH),FALSE),0))</f>
        <v>470.18520000000001</v>
      </c>
      <c r="R629" s="87" cm="1">
        <f t="array" ref="R629">IF($X629="Non-local",VLOOKUP($E629,$AI$88:$AW$92,COLUMN($AW:$AW)-COLUMN($AH:$AH),FALSE),IF($X629="Unknown",VLOOKUP($E629,$AI$95:$AW$99,COLUMN($AW:$AW)-COLUMN($AH:$AH),FALSE),0))</f>
        <v>0.13052013767768686</v>
      </c>
      <c r="S629" s="87" cm="1">
        <f t="array" ref="S629">VLOOKUP($E629,$AI$111:$AW$115,COLUMN($AW:$AW)-COLUMN($AH:$AH),FALSE)</f>
        <v>410.28773999999999</v>
      </c>
      <c r="T629" s="104">
        <f t="shared" si="271"/>
        <v>1.0958674300604649</v>
      </c>
      <c r="U629" s="104">
        <f t="shared" si="272"/>
        <v>1783.1525977866711</v>
      </c>
      <c r="V629" s="87" cm="1">
        <f t="array" ref="V629">VLOOKUP($E629,$AI$118:$AW$122,COLUMN($AW:$AW)-COLUMN($AH:$AH),FALSE)</f>
        <v>161.75600000000003</v>
      </c>
      <c r="W629" s="87" t="str">
        <f t="shared" si="276"/>
        <v>Domestic</v>
      </c>
      <c r="X629" s="87" t="str">
        <f t="shared" si="277"/>
        <v>Non-local</v>
      </c>
      <c r="Y629" s="104"/>
      <c r="Z629" s="87" t="str">
        <f t="shared" si="273"/>
        <v>USA</v>
      </c>
      <c r="AA629" s="87" t="str">
        <f t="shared" si="274"/>
        <v>USA</v>
      </c>
      <c r="AB629" s="82" cm="1">
        <f t="array" ref="AB629">VLOOKUP(B629,'GDP per Capita'!$T$2:$V$4235,COLUMN('GDP per Capita'!$V:$V)-COLUMN('GDP per Capita'!$S:$S),FALSE)</f>
        <v>63809.64</v>
      </c>
      <c r="AC629" s="82">
        <f t="shared" si="278"/>
        <v>63809.64</v>
      </c>
      <c r="AD629" s="82">
        <f t="shared" si="279"/>
        <v>63809.64</v>
      </c>
      <c r="AE629" s="88">
        <f t="shared" si="275"/>
        <v>2.7944877886580635E-2</v>
      </c>
    </row>
    <row r="630" spans="1:31">
      <c r="A630" s="77" t="s">
        <v>1173</v>
      </c>
      <c r="B630" s="77">
        <v>629</v>
      </c>
      <c r="C630" s="77" t="s">
        <v>29</v>
      </c>
      <c r="D630" s="77" t="s">
        <v>29</v>
      </c>
      <c r="E630" s="77">
        <v>2020</v>
      </c>
      <c r="F630" s="77">
        <v>34.814209300000002</v>
      </c>
      <c r="G630" s="77">
        <v>-106.76130670000001</v>
      </c>
      <c r="H630" s="77">
        <v>0</v>
      </c>
      <c r="I630" s="77" t="s">
        <v>881</v>
      </c>
      <c r="J630" s="77">
        <v>43.074761000000002</v>
      </c>
      <c r="K630" s="77">
        <v>-89.383761300000003</v>
      </c>
      <c r="L630" s="77">
        <v>3512.1549200567101</v>
      </c>
      <c r="M630" s="77">
        <v>0.64445872749788002</v>
      </c>
      <c r="N630" s="77">
        <v>0</v>
      </c>
      <c r="O630" s="77">
        <v>674.333744650889</v>
      </c>
      <c r="P630" s="87" cm="1">
        <f t="array" ref="P630">IF($X630="Non-local",VLOOKUP($E630,$AI$64:$AW$68,COLUMN($AW:$AW)-COLUMN($AH:$AH),FALSE),IF($X630="Unknown",VLOOKUP($E630,$AI$71:$AW$75,COLUMN($AW:$AW)-COLUMN($AH:$AH),FALSE),0))</f>
        <v>224</v>
      </c>
      <c r="Q630" s="87" cm="1">
        <f t="array" ref="Q630">IF($X630="Non-local",VLOOKUP($E630,$AI$40:$AW$44,COLUMN($AW:$AW)-COLUMN($AH:$AH),FALSE),IF($X630="Unknown",VLOOKUP($E630,$AI$47:$AW$51,COLUMN($AW:$AW)-COLUMN($AH:$AH),FALSE),0))</f>
        <v>470.18520000000001</v>
      </c>
      <c r="R630" s="87" cm="1">
        <f t="array" ref="R630">IF($X630="Non-local",VLOOKUP($E630,$AI$88:$AW$92,COLUMN($AW:$AW)-COLUMN($AH:$AH),FALSE),IF($X630="Unknown",VLOOKUP($E630,$AI$95:$AW$99,COLUMN($AW:$AW)-COLUMN($AH:$AH),FALSE),0))</f>
        <v>0.13052013767768686</v>
      </c>
      <c r="S630" s="87" cm="1">
        <f t="array" ref="S630">VLOOKUP($E630,$AI$111:$AW$115,COLUMN($AW:$AW)-COLUMN($AH:$AH),FALSE)</f>
        <v>410.28773999999999</v>
      </c>
      <c r="T630" s="104">
        <f t="shared" si="271"/>
        <v>0.77497886517556691</v>
      </c>
      <c r="U630" s="104">
        <f t="shared" si="272"/>
        <v>1778.8066846508889</v>
      </c>
      <c r="V630" s="87" cm="1">
        <f t="array" ref="V630">VLOOKUP($E630,$AI$118:$AW$122,COLUMN($AW:$AW)-COLUMN($AH:$AH),FALSE)</f>
        <v>161.75600000000003</v>
      </c>
      <c r="W630" s="87" t="str">
        <f t="shared" si="276"/>
        <v>Domestic</v>
      </c>
      <c r="X630" s="87" t="str">
        <f t="shared" si="277"/>
        <v>Non-local</v>
      </c>
      <c r="Y630" s="104"/>
      <c r="Z630" s="87" t="str">
        <f t="shared" si="273"/>
        <v>USA</v>
      </c>
      <c r="AA630" s="87" t="str">
        <f t="shared" si="274"/>
        <v>USA</v>
      </c>
      <c r="AB630" s="82" cm="1">
        <f t="array" ref="AB630">VLOOKUP(B630,'GDP per Capita'!$T$2:$V$4235,COLUMN('GDP per Capita'!$V:$V)-COLUMN('GDP per Capita'!$S:$S),FALSE)</f>
        <v>63809.64</v>
      </c>
      <c r="AC630" s="82">
        <f t="shared" si="278"/>
        <v>63809.64</v>
      </c>
      <c r="AD630" s="82">
        <f t="shared" si="279"/>
        <v>63809.64</v>
      </c>
      <c r="AE630" s="88">
        <f t="shared" si="275"/>
        <v>2.7876770416678246E-2</v>
      </c>
    </row>
    <row r="631" spans="1:31">
      <c r="A631" s="77" t="s">
        <v>1174</v>
      </c>
      <c r="B631" s="77">
        <v>630</v>
      </c>
      <c r="C631" s="77" t="s">
        <v>29</v>
      </c>
      <c r="D631" s="77" t="s">
        <v>29</v>
      </c>
      <c r="E631" s="77">
        <v>2020</v>
      </c>
      <c r="F631" s="77">
        <v>30.6326942</v>
      </c>
      <c r="G631" s="77">
        <v>-97.6772311</v>
      </c>
      <c r="H631" s="77">
        <v>0</v>
      </c>
      <c r="I631" s="77" t="s">
        <v>881</v>
      </c>
      <c r="J631" s="77">
        <v>43.074761000000002</v>
      </c>
      <c r="K631" s="77">
        <v>-89.383761300000003</v>
      </c>
      <c r="L631" s="77">
        <v>3132.0724728099499</v>
      </c>
      <c r="M631" s="77">
        <v>0.58395060632277396</v>
      </c>
      <c r="N631" s="77">
        <v>0</v>
      </c>
      <c r="O631" s="77">
        <v>601.35791477951102</v>
      </c>
      <c r="P631" s="87" cm="1">
        <f t="array" ref="P631">IF($X631="Non-local",VLOOKUP($E631,$AI$64:$AW$68,COLUMN($AW:$AW)-COLUMN($AH:$AH),FALSE),IF($X631="Unknown",VLOOKUP($E631,$AI$71:$AW$75,COLUMN($AW:$AW)-COLUMN($AH:$AH),FALSE),0))</f>
        <v>224</v>
      </c>
      <c r="Q631" s="87" cm="1">
        <f t="array" ref="Q631">IF($X631="Non-local",VLOOKUP($E631,$AI$40:$AW$44,COLUMN($AW:$AW)-COLUMN($AH:$AH),FALSE),IF($X631="Unknown",VLOOKUP($E631,$AI$47:$AW$51,COLUMN($AW:$AW)-COLUMN($AH:$AH),FALSE),0))</f>
        <v>470.18520000000001</v>
      </c>
      <c r="R631" s="87" cm="1">
        <f t="array" ref="R631">IF($X631="Non-local",VLOOKUP($E631,$AI$88:$AW$92,COLUMN($AW:$AW)-COLUMN($AH:$AH),FALSE),IF($X631="Unknown",VLOOKUP($E631,$AI$95:$AW$99,COLUMN($AW:$AW)-COLUMN($AH:$AH),FALSE),0))</f>
        <v>0.13052013767768686</v>
      </c>
      <c r="S631" s="87" cm="1">
        <f t="array" ref="S631">VLOOKUP($E631,$AI$111:$AW$115,COLUMN($AW:$AW)-COLUMN($AH:$AH),FALSE)</f>
        <v>410.28773999999999</v>
      </c>
      <c r="T631" s="104">
        <f t="shared" si="271"/>
        <v>0.71447074400046084</v>
      </c>
      <c r="U631" s="104">
        <f t="shared" si="272"/>
        <v>1705.8308547795111</v>
      </c>
      <c r="V631" s="87" cm="1">
        <f t="array" ref="V631">VLOOKUP($E631,$AI$118:$AW$122,COLUMN($AW:$AW)-COLUMN($AH:$AH),FALSE)</f>
        <v>161.75600000000003</v>
      </c>
      <c r="W631" s="87" t="str">
        <f t="shared" si="276"/>
        <v>Domestic</v>
      </c>
      <c r="X631" s="87" t="str">
        <f t="shared" si="277"/>
        <v>Non-local</v>
      </c>
      <c r="Y631" s="104"/>
      <c r="Z631" s="87" t="str">
        <f t="shared" si="273"/>
        <v>USA</v>
      </c>
      <c r="AA631" s="87" t="str">
        <f t="shared" si="274"/>
        <v>USA</v>
      </c>
      <c r="AB631" s="82" cm="1">
        <f t="array" ref="AB631">VLOOKUP(B631,'GDP per Capita'!$T$2:$V$4235,COLUMN('GDP per Capita'!$V:$V)-COLUMN('GDP per Capita'!$S:$S),FALSE)</f>
        <v>63809.64</v>
      </c>
      <c r="AC631" s="82">
        <f t="shared" si="278"/>
        <v>63809.64</v>
      </c>
      <c r="AD631" s="82">
        <f t="shared" si="279"/>
        <v>63809.64</v>
      </c>
      <c r="AE631" s="88">
        <f t="shared" si="275"/>
        <v>2.6733121433995102E-2</v>
      </c>
    </row>
    <row r="632" spans="1:31">
      <c r="A632" s="77" t="s">
        <v>1175</v>
      </c>
      <c r="B632" s="77">
        <v>631</v>
      </c>
      <c r="C632" s="77" t="s">
        <v>29</v>
      </c>
      <c r="D632" s="77" t="s">
        <v>29</v>
      </c>
      <c r="E632" s="77">
        <v>2020</v>
      </c>
      <c r="F632" s="77">
        <v>44.5400013</v>
      </c>
      <c r="G632" s="77">
        <v>-123.367612999999</v>
      </c>
      <c r="H632" s="77">
        <v>0</v>
      </c>
      <c r="I632" s="77" t="s">
        <v>881</v>
      </c>
      <c r="J632" s="77">
        <v>43.074761000000002</v>
      </c>
      <c r="K632" s="77">
        <v>-89.383761300000003</v>
      </c>
      <c r="L632" s="77">
        <v>5424.4518507974599</v>
      </c>
      <c r="M632" s="77">
        <v>0.93397829726038595</v>
      </c>
      <c r="N632" s="77">
        <v>0</v>
      </c>
      <c r="O632" s="77">
        <v>650.93422209569496</v>
      </c>
      <c r="P632" s="87" cm="1">
        <f t="array" ref="P632">IF($X632="Non-local",VLOOKUP($E632,$AI$64:$AW$68,COLUMN($AW:$AW)-COLUMN($AH:$AH),FALSE),IF($X632="Unknown",VLOOKUP($E632,$AI$71:$AW$75,COLUMN($AW:$AW)-COLUMN($AH:$AH),FALSE),0))</f>
        <v>224</v>
      </c>
      <c r="Q632" s="87" cm="1">
        <f t="array" ref="Q632">IF($X632="Non-local",VLOOKUP($E632,$AI$40:$AW$44,COLUMN($AW:$AW)-COLUMN($AH:$AH),FALSE),IF($X632="Unknown",VLOOKUP($E632,$AI$47:$AW$51,COLUMN($AW:$AW)-COLUMN($AH:$AH),FALSE),0))</f>
        <v>470.18520000000001</v>
      </c>
      <c r="R632" s="87" cm="1">
        <f t="array" ref="R632">IF($X632="Non-local",VLOOKUP($E632,$AI$88:$AW$92,COLUMN($AW:$AW)-COLUMN($AH:$AH),FALSE),IF($X632="Unknown",VLOOKUP($E632,$AI$95:$AW$99,COLUMN($AW:$AW)-COLUMN($AH:$AH),FALSE),0))</f>
        <v>0.13052013767768686</v>
      </c>
      <c r="S632" s="87" cm="1">
        <f t="array" ref="S632">VLOOKUP($E632,$AI$111:$AW$115,COLUMN($AW:$AW)-COLUMN($AH:$AH),FALSE)</f>
        <v>410.28773999999999</v>
      </c>
      <c r="T632" s="104">
        <f t="shared" si="271"/>
        <v>1.0644984349380728</v>
      </c>
      <c r="U632" s="104">
        <f t="shared" si="272"/>
        <v>1755.407162095695</v>
      </c>
      <c r="V632" s="87" cm="1">
        <f t="array" ref="V632">VLOOKUP($E632,$AI$118:$AW$122,COLUMN($AW:$AW)-COLUMN($AH:$AH),FALSE)</f>
        <v>161.75600000000003</v>
      </c>
      <c r="W632" s="87" t="str">
        <f t="shared" si="276"/>
        <v>Domestic</v>
      </c>
      <c r="X632" s="87" t="str">
        <f t="shared" si="277"/>
        <v>Non-local</v>
      </c>
      <c r="Y632" s="104"/>
      <c r="Z632" s="87" t="str">
        <f t="shared" si="273"/>
        <v>USA</v>
      </c>
      <c r="AA632" s="87" t="str">
        <f t="shared" si="274"/>
        <v>USA</v>
      </c>
      <c r="AB632" s="82" cm="1">
        <f t="array" ref="AB632">VLOOKUP(B632,'GDP per Capita'!$T$2:$V$4235,COLUMN('GDP per Capita'!$V:$V)-COLUMN('GDP per Capita'!$S:$S),FALSE)</f>
        <v>63809.64</v>
      </c>
      <c r="AC632" s="82">
        <f t="shared" si="278"/>
        <v>63809.64</v>
      </c>
      <c r="AD632" s="82">
        <f t="shared" si="279"/>
        <v>63809.64</v>
      </c>
      <c r="AE632" s="88">
        <f t="shared" si="275"/>
        <v>2.7510062148849216E-2</v>
      </c>
    </row>
    <row r="633" spans="1:31">
      <c r="A633" s="77" t="s">
        <v>927</v>
      </c>
      <c r="B633" s="77">
        <v>632</v>
      </c>
      <c r="C633" s="77" t="s">
        <v>29</v>
      </c>
      <c r="D633" s="77" t="s">
        <v>29</v>
      </c>
      <c r="E633" s="77">
        <v>2020</v>
      </c>
      <c r="F633" s="77">
        <v>34.147645199999999</v>
      </c>
      <c r="G633" s="77">
        <v>-118.1444779</v>
      </c>
      <c r="H633" s="77">
        <v>0</v>
      </c>
      <c r="I633" s="77" t="s">
        <v>881</v>
      </c>
      <c r="J633" s="77">
        <v>43.074761000000002</v>
      </c>
      <c r="K633" s="77">
        <v>-89.383761300000003</v>
      </c>
      <c r="L633" s="77">
        <v>5344.7305889170102</v>
      </c>
      <c r="M633" s="77">
        <v>0.923184194272757</v>
      </c>
      <c r="N633" s="77">
        <v>0</v>
      </c>
      <c r="O633" s="77">
        <v>641.367670670042</v>
      </c>
      <c r="P633" s="87" cm="1">
        <f t="array" ref="P633">IF($X633="Non-local",VLOOKUP($E633,$AI$64:$AW$68,COLUMN($AW:$AW)-COLUMN($AH:$AH),FALSE),IF($X633="Unknown",VLOOKUP($E633,$AI$71:$AW$75,COLUMN($AW:$AW)-COLUMN($AH:$AH),FALSE),0))</f>
        <v>224</v>
      </c>
      <c r="Q633" s="87" cm="1">
        <f t="array" ref="Q633">IF($X633="Non-local",VLOOKUP($E633,$AI$40:$AW$44,COLUMN($AW:$AW)-COLUMN($AH:$AH),FALSE),IF($X633="Unknown",VLOOKUP($E633,$AI$47:$AW$51,COLUMN($AW:$AW)-COLUMN($AH:$AH),FALSE),0))</f>
        <v>470.18520000000001</v>
      </c>
      <c r="R633" s="87" cm="1">
        <f t="array" ref="R633">IF($X633="Non-local",VLOOKUP($E633,$AI$88:$AW$92,COLUMN($AW:$AW)-COLUMN($AH:$AH),FALSE),IF($X633="Unknown",VLOOKUP($E633,$AI$95:$AW$99,COLUMN($AW:$AW)-COLUMN($AH:$AH),FALSE),0))</f>
        <v>0.13052013767768686</v>
      </c>
      <c r="S633" s="87" cm="1">
        <f t="array" ref="S633">VLOOKUP($E633,$AI$111:$AW$115,COLUMN($AW:$AW)-COLUMN($AH:$AH),FALSE)</f>
        <v>410.28773999999999</v>
      </c>
      <c r="T633" s="104">
        <f t="shared" si="271"/>
        <v>1.0537043319504438</v>
      </c>
      <c r="U633" s="104">
        <f t="shared" si="272"/>
        <v>1745.840610670042</v>
      </c>
      <c r="V633" s="87" cm="1">
        <f t="array" ref="V633">VLOOKUP($E633,$AI$118:$AW$122,COLUMN($AW:$AW)-COLUMN($AH:$AH),FALSE)</f>
        <v>161.75600000000003</v>
      </c>
      <c r="W633" s="87" t="str">
        <f t="shared" si="276"/>
        <v>Domestic</v>
      </c>
      <c r="X633" s="87" t="str">
        <f t="shared" si="277"/>
        <v>Non-local</v>
      </c>
      <c r="Y633" s="104"/>
      <c r="Z633" s="87" t="str">
        <f t="shared" si="273"/>
        <v>USA</v>
      </c>
      <c r="AA633" s="87" t="str">
        <f t="shared" si="274"/>
        <v>USA</v>
      </c>
      <c r="AB633" s="82" cm="1">
        <f t="array" ref="AB633">VLOOKUP(B633,'GDP per Capita'!$T$2:$V$4235,COLUMN('GDP per Capita'!$V:$V)-COLUMN('GDP per Capita'!$S:$S),FALSE)</f>
        <v>63809.64</v>
      </c>
      <c r="AC633" s="82">
        <f t="shared" si="278"/>
        <v>63809.64</v>
      </c>
      <c r="AD633" s="82">
        <f t="shared" si="279"/>
        <v>63809.64</v>
      </c>
      <c r="AE633" s="88">
        <f t="shared" si="275"/>
        <v>2.7360138854725432E-2</v>
      </c>
    </row>
    <row r="634" spans="1:31">
      <c r="A634" s="77" t="s">
        <v>882</v>
      </c>
      <c r="B634" s="77">
        <v>633</v>
      </c>
      <c r="C634" s="77" t="s">
        <v>29</v>
      </c>
      <c r="D634" s="77" t="s">
        <v>29</v>
      </c>
      <c r="E634" s="77">
        <v>2020</v>
      </c>
      <c r="F634" s="77">
        <v>39.004607</v>
      </c>
      <c r="G634" s="77">
        <v>-76.875683800000004</v>
      </c>
      <c r="H634" s="77">
        <v>0</v>
      </c>
      <c r="I634" s="77" t="s">
        <v>881</v>
      </c>
      <c r="J634" s="77">
        <v>43.074761000000002</v>
      </c>
      <c r="K634" s="77">
        <v>-89.383761300000003</v>
      </c>
      <c r="L634" s="77">
        <v>2282.0367426028702</v>
      </c>
      <c r="M634" s="77">
        <v>0.462962730046795</v>
      </c>
      <c r="N634" s="77">
        <v>0</v>
      </c>
      <c r="O634" s="77">
        <v>438.15105457975199</v>
      </c>
      <c r="P634" s="87" cm="1">
        <f t="array" ref="P634">IF($X634="Non-local",VLOOKUP($E634,$AI$64:$AW$68,COLUMN($AW:$AW)-COLUMN($AH:$AH),FALSE),IF($X634="Unknown",VLOOKUP($E634,$AI$71:$AW$75,COLUMN($AW:$AW)-COLUMN($AH:$AH),FALSE),0))</f>
        <v>224</v>
      </c>
      <c r="Q634" s="87" cm="1">
        <f t="array" ref="Q634">IF($X634="Non-local",VLOOKUP($E634,$AI$40:$AW$44,COLUMN($AW:$AW)-COLUMN($AH:$AH),FALSE),IF($X634="Unknown",VLOOKUP($E634,$AI$47:$AW$51,COLUMN($AW:$AW)-COLUMN($AH:$AH),FALSE),0))</f>
        <v>470.18520000000001</v>
      </c>
      <c r="R634" s="87" cm="1">
        <f t="array" ref="R634">IF($X634="Non-local",VLOOKUP($E634,$AI$88:$AW$92,COLUMN($AW:$AW)-COLUMN($AH:$AH),FALSE),IF($X634="Unknown",VLOOKUP($E634,$AI$95:$AW$99,COLUMN($AW:$AW)-COLUMN($AH:$AH),FALSE),0))</f>
        <v>0.13052013767768686</v>
      </c>
      <c r="S634" s="87" cm="1">
        <f t="array" ref="S634">VLOOKUP($E634,$AI$111:$AW$115,COLUMN($AW:$AW)-COLUMN($AH:$AH),FALSE)</f>
        <v>410.28773999999999</v>
      </c>
      <c r="T634" s="104">
        <f t="shared" si="271"/>
        <v>0.59348286772448189</v>
      </c>
      <c r="U634" s="104">
        <f t="shared" si="272"/>
        <v>1542.623994579752</v>
      </c>
      <c r="V634" s="87" cm="1">
        <f t="array" ref="V634">VLOOKUP($E634,$AI$118:$AW$122,COLUMN($AW:$AW)-COLUMN($AH:$AH),FALSE)</f>
        <v>161.75600000000003</v>
      </c>
      <c r="W634" s="87" t="str">
        <f t="shared" si="276"/>
        <v>Domestic</v>
      </c>
      <c r="X634" s="87" t="str">
        <f t="shared" si="277"/>
        <v>Non-local</v>
      </c>
      <c r="Y634" s="104"/>
      <c r="Z634" s="87" t="str">
        <f t="shared" si="273"/>
        <v>USA</v>
      </c>
      <c r="AA634" s="87" t="str">
        <f t="shared" si="274"/>
        <v>USA</v>
      </c>
      <c r="AB634" s="82" cm="1">
        <f t="array" ref="AB634">VLOOKUP(B634,'GDP per Capita'!$T$2:$V$4235,COLUMN('GDP per Capita'!$V:$V)-COLUMN('GDP per Capita'!$S:$S),FALSE)</f>
        <v>63809.64</v>
      </c>
      <c r="AC634" s="82">
        <f t="shared" si="278"/>
        <v>63809.64</v>
      </c>
      <c r="AD634" s="82">
        <f t="shared" si="279"/>
        <v>63809.64</v>
      </c>
      <c r="AE634" s="88">
        <f t="shared" si="275"/>
        <v>2.4175406640434768E-2</v>
      </c>
    </row>
    <row r="635" spans="1:31">
      <c r="A635" s="77" t="s">
        <v>920</v>
      </c>
      <c r="B635" s="77">
        <v>634</v>
      </c>
      <c r="C635" s="77" t="s">
        <v>29</v>
      </c>
      <c r="D635" s="77" t="s">
        <v>29</v>
      </c>
      <c r="E635" s="77">
        <v>2020</v>
      </c>
      <c r="F635" s="77">
        <v>32.222876499999998</v>
      </c>
      <c r="G635" s="77">
        <v>-110.9748477</v>
      </c>
      <c r="H635" s="77">
        <v>0</v>
      </c>
      <c r="I635" s="77" t="s">
        <v>881</v>
      </c>
      <c r="J635" s="77">
        <v>43.074761000000002</v>
      </c>
      <c r="K635" s="77">
        <v>-89.383761300000003</v>
      </c>
      <c r="L635" s="77">
        <v>4482.5152870161</v>
      </c>
      <c r="M635" s="77">
        <v>0.798937533590652</v>
      </c>
      <c r="N635" s="77">
        <v>0</v>
      </c>
      <c r="O635" s="77">
        <v>537.90183444193201</v>
      </c>
      <c r="P635" s="87" cm="1">
        <f t="array" ref="P635">IF($X635="Non-local",VLOOKUP($E635,$AI$64:$AW$68,COLUMN($AW:$AW)-COLUMN($AH:$AH),FALSE),IF($X635="Unknown",VLOOKUP($E635,$AI$71:$AW$75,COLUMN($AW:$AW)-COLUMN($AH:$AH),FALSE),0))</f>
        <v>224</v>
      </c>
      <c r="Q635" s="87" cm="1">
        <f t="array" ref="Q635">IF($X635="Non-local",VLOOKUP($E635,$AI$40:$AW$44,COLUMN($AW:$AW)-COLUMN($AH:$AH),FALSE),IF($X635="Unknown",VLOOKUP($E635,$AI$47:$AW$51,COLUMN($AW:$AW)-COLUMN($AH:$AH),FALSE),0))</f>
        <v>470.18520000000001</v>
      </c>
      <c r="R635" s="87" cm="1">
        <f t="array" ref="R635">IF($X635="Non-local",VLOOKUP($E635,$AI$88:$AW$92,COLUMN($AW:$AW)-COLUMN($AH:$AH),FALSE),IF($X635="Unknown",VLOOKUP($E635,$AI$95:$AW$99,COLUMN($AW:$AW)-COLUMN($AH:$AH),FALSE),0))</f>
        <v>0.13052013767768686</v>
      </c>
      <c r="S635" s="87" cm="1">
        <f t="array" ref="S635">VLOOKUP($E635,$AI$111:$AW$115,COLUMN($AW:$AW)-COLUMN($AH:$AH),FALSE)</f>
        <v>410.28773999999999</v>
      </c>
      <c r="T635" s="104">
        <f t="shared" si="271"/>
        <v>0.92945767126833889</v>
      </c>
      <c r="U635" s="104">
        <f t="shared" si="272"/>
        <v>1642.374774441932</v>
      </c>
      <c r="V635" s="87" cm="1">
        <f t="array" ref="V635">VLOOKUP($E635,$AI$118:$AW$122,COLUMN($AW:$AW)-COLUMN($AH:$AH),FALSE)</f>
        <v>161.75600000000003</v>
      </c>
      <c r="W635" s="87" t="str">
        <f t="shared" si="276"/>
        <v>Domestic</v>
      </c>
      <c r="X635" s="87" t="str">
        <f t="shared" si="277"/>
        <v>Non-local</v>
      </c>
      <c r="Y635" s="104"/>
      <c r="Z635" s="87" t="str">
        <f t="shared" si="273"/>
        <v>USA</v>
      </c>
      <c r="AA635" s="87" t="str">
        <f t="shared" si="274"/>
        <v>USA</v>
      </c>
      <c r="AB635" s="82" cm="1">
        <f t="array" ref="AB635">VLOOKUP(B635,'GDP per Capita'!$T$2:$V$4235,COLUMN('GDP per Capita'!$V:$V)-COLUMN('GDP per Capita'!$S:$S),FALSE)</f>
        <v>63809.64</v>
      </c>
      <c r="AC635" s="82">
        <f t="shared" si="278"/>
        <v>63809.64</v>
      </c>
      <c r="AD635" s="82">
        <f t="shared" si="279"/>
        <v>63809.64</v>
      </c>
      <c r="AE635" s="88">
        <f t="shared" si="275"/>
        <v>2.5738662284287013E-2</v>
      </c>
    </row>
    <row r="636" spans="1:31">
      <c r="A636" s="77" t="s">
        <v>1081</v>
      </c>
      <c r="B636" s="77">
        <v>635</v>
      </c>
      <c r="C636" s="77" t="s">
        <v>29</v>
      </c>
      <c r="D636" s="77" t="s">
        <v>29</v>
      </c>
      <c r="E636" s="77">
        <v>2020</v>
      </c>
      <c r="F636" s="77">
        <v>44.038964899999897</v>
      </c>
      <c r="G636" s="77">
        <v>-123.10339879999999</v>
      </c>
      <c r="H636" s="77">
        <v>0</v>
      </c>
      <c r="I636" s="77" t="s">
        <v>881</v>
      </c>
      <c r="J636" s="77">
        <v>43.074761000000002</v>
      </c>
      <c r="K636" s="77">
        <v>-89.383761300000003</v>
      </c>
      <c r="L636" s="77">
        <v>5400.5706469010702</v>
      </c>
      <c r="M636" s="77">
        <v>0.930743653905996</v>
      </c>
      <c r="N636" s="77">
        <v>0</v>
      </c>
      <c r="O636" s="77">
        <v>648.06847762812902</v>
      </c>
      <c r="P636" s="87" cm="1">
        <f t="array" ref="P636">IF($X636="Non-local",VLOOKUP($E636,$AI$64:$AW$68,COLUMN($AW:$AW)-COLUMN($AH:$AH),FALSE),IF($X636="Unknown",VLOOKUP($E636,$AI$71:$AW$75,COLUMN($AW:$AW)-COLUMN($AH:$AH),FALSE),0))</f>
        <v>224</v>
      </c>
      <c r="Q636" s="87" cm="1">
        <f t="array" ref="Q636">IF($X636="Non-local",VLOOKUP($E636,$AI$40:$AW$44,COLUMN($AW:$AW)-COLUMN($AH:$AH),FALSE),IF($X636="Unknown",VLOOKUP($E636,$AI$47:$AW$51,COLUMN($AW:$AW)-COLUMN($AH:$AH),FALSE),0))</f>
        <v>470.18520000000001</v>
      </c>
      <c r="R636" s="87" cm="1">
        <f t="array" ref="R636">IF($X636="Non-local",VLOOKUP($E636,$AI$88:$AW$92,COLUMN($AW:$AW)-COLUMN($AH:$AH),FALSE),IF($X636="Unknown",VLOOKUP($E636,$AI$95:$AW$99,COLUMN($AW:$AW)-COLUMN($AH:$AH),FALSE),0))</f>
        <v>0.13052013767768686</v>
      </c>
      <c r="S636" s="87" cm="1">
        <f t="array" ref="S636">VLOOKUP($E636,$AI$111:$AW$115,COLUMN($AW:$AW)-COLUMN($AH:$AH),FALSE)</f>
        <v>410.28773999999999</v>
      </c>
      <c r="T636" s="104">
        <f t="shared" si="271"/>
        <v>1.0612637915836829</v>
      </c>
      <c r="U636" s="104">
        <f t="shared" si="272"/>
        <v>1752.541417628129</v>
      </c>
      <c r="V636" s="87" cm="1">
        <f t="array" ref="V636">VLOOKUP($E636,$AI$118:$AW$122,COLUMN($AW:$AW)-COLUMN($AH:$AH),FALSE)</f>
        <v>161.75600000000003</v>
      </c>
      <c r="W636" s="87" t="str">
        <f t="shared" si="276"/>
        <v>Domestic</v>
      </c>
      <c r="X636" s="87" t="str">
        <f t="shared" si="277"/>
        <v>Non-local</v>
      </c>
      <c r="Y636" s="104"/>
      <c r="Z636" s="87" t="str">
        <f t="shared" si="273"/>
        <v>USA</v>
      </c>
      <c r="AA636" s="87" t="str">
        <f t="shared" si="274"/>
        <v>USA</v>
      </c>
      <c r="AB636" s="82" cm="1">
        <f t="array" ref="AB636">VLOOKUP(B636,'GDP per Capita'!$T$2:$V$4235,COLUMN('GDP per Capita'!$V:$V)-COLUMN('GDP per Capita'!$S:$S),FALSE)</f>
        <v>63809.64</v>
      </c>
      <c r="AC636" s="82">
        <f t="shared" si="278"/>
        <v>63809.64</v>
      </c>
      <c r="AD636" s="82">
        <f t="shared" si="279"/>
        <v>63809.64</v>
      </c>
      <c r="AE636" s="88">
        <f t="shared" si="275"/>
        <v>2.7465151309866803E-2</v>
      </c>
    </row>
    <row r="637" spans="1:31">
      <c r="A637" s="77" t="s">
        <v>1176</v>
      </c>
      <c r="B637" s="77">
        <v>636</v>
      </c>
      <c r="C637" s="77" t="s">
        <v>29</v>
      </c>
      <c r="D637" s="77" t="s">
        <v>29</v>
      </c>
      <c r="E637" s="77">
        <v>2020</v>
      </c>
      <c r="F637" s="77">
        <v>44.950403700000003</v>
      </c>
      <c r="G637" s="77">
        <v>-93.101502599999904</v>
      </c>
      <c r="H637" s="77">
        <v>0</v>
      </c>
      <c r="I637" s="77" t="s">
        <v>881</v>
      </c>
      <c r="J637" s="77">
        <v>43.074761000000002</v>
      </c>
      <c r="K637" s="77">
        <v>-89.383761300000003</v>
      </c>
      <c r="L637" s="77">
        <v>726.21026138708896</v>
      </c>
      <c r="M637" s="77">
        <v>0.25752397180734998</v>
      </c>
      <c r="N637" s="77">
        <v>0</v>
      </c>
      <c r="O637" s="77">
        <v>139.43237018632101</v>
      </c>
      <c r="P637" s="87" cm="1">
        <f t="array" ref="P637">IF($X637="Non-local",VLOOKUP($E637,$AI$64:$AW$68,COLUMN($AW:$AW)-COLUMN($AH:$AH),FALSE),IF($X637="Unknown",VLOOKUP($E637,$AI$71:$AW$75,COLUMN($AW:$AW)-COLUMN($AH:$AH),FALSE),0))</f>
        <v>224</v>
      </c>
      <c r="Q637" s="87" cm="1">
        <f t="array" ref="Q637">IF($X637="Non-local",VLOOKUP($E637,$AI$40:$AW$44,COLUMN($AW:$AW)-COLUMN($AH:$AH),FALSE),IF($X637="Unknown",VLOOKUP($E637,$AI$47:$AW$51,COLUMN($AW:$AW)-COLUMN($AH:$AH),FALSE),0))</f>
        <v>470.18520000000001</v>
      </c>
      <c r="R637" s="87" cm="1">
        <f t="array" ref="R637">IF($X637="Non-local",VLOOKUP($E637,$AI$88:$AW$92,COLUMN($AW:$AW)-COLUMN($AH:$AH),FALSE),IF($X637="Unknown",VLOOKUP($E637,$AI$95:$AW$99,COLUMN($AW:$AW)-COLUMN($AH:$AH),FALSE),0))</f>
        <v>0.13052013767768686</v>
      </c>
      <c r="S637" s="87" cm="1">
        <f t="array" ref="S637">VLOOKUP($E637,$AI$111:$AW$115,COLUMN($AW:$AW)-COLUMN($AH:$AH),FALSE)</f>
        <v>410.28773999999999</v>
      </c>
      <c r="T637" s="104">
        <f t="shared" si="271"/>
        <v>0.38804410948503687</v>
      </c>
      <c r="U637" s="104">
        <f t="shared" si="272"/>
        <v>1243.905310186321</v>
      </c>
      <c r="V637" s="87" cm="1">
        <f t="array" ref="V637">VLOOKUP($E637,$AI$118:$AW$122,COLUMN($AW:$AW)-COLUMN($AH:$AH),FALSE)</f>
        <v>161.75600000000003</v>
      </c>
      <c r="W637" s="87" t="str">
        <f t="shared" si="276"/>
        <v>Domestic</v>
      </c>
      <c r="X637" s="87" t="str">
        <f t="shared" si="277"/>
        <v>Non-local</v>
      </c>
      <c r="Y637" s="104"/>
      <c r="Z637" s="87" t="str">
        <f t="shared" si="273"/>
        <v>USA</v>
      </c>
      <c r="AA637" s="87" t="str">
        <f t="shared" si="274"/>
        <v>USA</v>
      </c>
      <c r="AB637" s="82" cm="1">
        <f t="array" ref="AB637">VLOOKUP(B637,'GDP per Capita'!$T$2:$V$4235,COLUMN('GDP per Capita'!$V:$V)-COLUMN('GDP per Capita'!$S:$S),FALSE)</f>
        <v>63809.64</v>
      </c>
      <c r="AC637" s="82">
        <f t="shared" si="278"/>
        <v>63809.64</v>
      </c>
      <c r="AD637" s="82">
        <f t="shared" si="279"/>
        <v>63809.64</v>
      </c>
      <c r="AE637" s="88">
        <f t="shared" si="275"/>
        <v>1.9494002946675786E-2</v>
      </c>
    </row>
    <row r="638" spans="1:31">
      <c r="A638" s="77" t="s">
        <v>1095</v>
      </c>
      <c r="B638" s="77">
        <v>637</v>
      </c>
      <c r="C638" s="77" t="s">
        <v>29</v>
      </c>
      <c r="D638" s="77" t="s">
        <v>29</v>
      </c>
      <c r="E638" s="77">
        <v>2020</v>
      </c>
      <c r="F638" s="77">
        <v>42.3709299</v>
      </c>
      <c r="G638" s="77">
        <v>-71.182832099999999</v>
      </c>
      <c r="H638" s="77">
        <v>0</v>
      </c>
      <c r="I638" s="77" t="s">
        <v>881</v>
      </c>
      <c r="J638" s="77">
        <v>43.074761000000002</v>
      </c>
      <c r="K638" s="77">
        <v>-89.383761300000003</v>
      </c>
      <c r="L638" s="77">
        <v>2971.8996809960299</v>
      </c>
      <c r="M638" s="77">
        <v>0.55845152114734198</v>
      </c>
      <c r="N638" s="77">
        <v>0</v>
      </c>
      <c r="O638" s="77">
        <v>570.60473875123796</v>
      </c>
      <c r="P638" s="87" cm="1">
        <f t="array" ref="P638">IF($X638="Non-local",VLOOKUP($E638,$AI$64:$AW$68,COLUMN($AW:$AW)-COLUMN($AH:$AH),FALSE),IF($X638="Unknown",VLOOKUP($E638,$AI$71:$AW$75,COLUMN($AW:$AW)-COLUMN($AH:$AH),FALSE),0))</f>
        <v>224</v>
      </c>
      <c r="Q638" s="87" cm="1">
        <f t="array" ref="Q638">IF($X638="Non-local",VLOOKUP($E638,$AI$40:$AW$44,COLUMN($AW:$AW)-COLUMN($AH:$AH),FALSE),IF($X638="Unknown",VLOOKUP($E638,$AI$47:$AW$51,COLUMN($AW:$AW)-COLUMN($AH:$AH),FALSE),0))</f>
        <v>470.18520000000001</v>
      </c>
      <c r="R638" s="87" cm="1">
        <f t="array" ref="R638">IF($X638="Non-local",VLOOKUP($E638,$AI$88:$AW$92,COLUMN($AW:$AW)-COLUMN($AH:$AH),FALSE),IF($X638="Unknown",VLOOKUP($E638,$AI$95:$AW$99,COLUMN($AW:$AW)-COLUMN($AH:$AH),FALSE),0))</f>
        <v>0.13052013767768686</v>
      </c>
      <c r="S638" s="87" cm="1">
        <f t="array" ref="S638">VLOOKUP($E638,$AI$111:$AW$115,COLUMN($AW:$AW)-COLUMN($AH:$AH),FALSE)</f>
        <v>410.28773999999999</v>
      </c>
      <c r="T638" s="104">
        <f t="shared" si="271"/>
        <v>0.68897165882502887</v>
      </c>
      <c r="U638" s="104">
        <f t="shared" si="272"/>
        <v>1675.077678751238</v>
      </c>
      <c r="V638" s="87" cm="1">
        <f t="array" ref="V638">VLOOKUP($E638,$AI$118:$AW$122,COLUMN($AW:$AW)-COLUMN($AH:$AH),FALSE)</f>
        <v>161.75600000000003</v>
      </c>
      <c r="W638" s="87" t="str">
        <f t="shared" si="276"/>
        <v>Domestic</v>
      </c>
      <c r="X638" s="87" t="str">
        <f t="shared" si="277"/>
        <v>Non-local</v>
      </c>
      <c r="Y638" s="104"/>
      <c r="Z638" s="87" t="str">
        <f t="shared" si="273"/>
        <v>USA</v>
      </c>
      <c r="AA638" s="87" t="str">
        <f t="shared" si="274"/>
        <v>USA</v>
      </c>
      <c r="AB638" s="82" cm="1">
        <f t="array" ref="AB638">VLOOKUP(B638,'GDP per Capita'!$T$2:$V$4235,COLUMN('GDP per Capita'!$V:$V)-COLUMN('GDP per Capita'!$S:$S),FALSE)</f>
        <v>63809.64</v>
      </c>
      <c r="AC638" s="82">
        <f t="shared" si="278"/>
        <v>63809.64</v>
      </c>
      <c r="AD638" s="82">
        <f t="shared" si="279"/>
        <v>63809.64</v>
      </c>
      <c r="AE638" s="88">
        <f t="shared" si="275"/>
        <v>2.625116955292708E-2</v>
      </c>
    </row>
    <row r="639" spans="1:31">
      <c r="A639" s="77" t="s">
        <v>971</v>
      </c>
      <c r="B639" s="77">
        <v>638</v>
      </c>
      <c r="C639" s="77" t="s">
        <v>29</v>
      </c>
      <c r="D639" s="77" t="s">
        <v>29</v>
      </c>
      <c r="E639" s="77">
        <v>2020</v>
      </c>
      <c r="F639" s="77">
        <v>40.7127281</v>
      </c>
      <c r="G639" s="77">
        <v>-74.006015199999993</v>
      </c>
      <c r="H639" s="77">
        <v>0</v>
      </c>
      <c r="I639" s="77" t="s">
        <v>881</v>
      </c>
      <c r="J639" s="77">
        <v>43.074761000000002</v>
      </c>
      <c r="K639" s="77">
        <v>-89.383761300000003</v>
      </c>
      <c r="L639" s="77">
        <v>2595.3692296520098</v>
      </c>
      <c r="M639" s="77">
        <v>0.50433664791786104</v>
      </c>
      <c r="N639" s="77">
        <v>0</v>
      </c>
      <c r="O639" s="77">
        <v>498.31089209318702</v>
      </c>
      <c r="P639" s="87" cm="1">
        <f t="array" ref="P639">IF($X639="Non-local",VLOOKUP($E639,$AI$64:$AW$68,COLUMN($AW:$AW)-COLUMN($AH:$AH),FALSE),IF($X639="Unknown",VLOOKUP($E639,$AI$71:$AW$75,COLUMN($AW:$AW)-COLUMN($AH:$AH),FALSE),0))</f>
        <v>224</v>
      </c>
      <c r="Q639" s="87" cm="1">
        <f t="array" ref="Q639">IF($X639="Non-local",VLOOKUP($E639,$AI$40:$AW$44,COLUMN($AW:$AW)-COLUMN($AH:$AH),FALSE),IF($X639="Unknown",VLOOKUP($E639,$AI$47:$AW$51,COLUMN($AW:$AW)-COLUMN($AH:$AH),FALSE),0))</f>
        <v>470.18520000000001</v>
      </c>
      <c r="R639" s="87" cm="1">
        <f t="array" ref="R639">IF($X639="Non-local",VLOOKUP($E639,$AI$88:$AW$92,COLUMN($AW:$AW)-COLUMN($AH:$AH),FALSE),IF($X639="Unknown",VLOOKUP($E639,$AI$95:$AW$99,COLUMN($AW:$AW)-COLUMN($AH:$AH),FALSE),0))</f>
        <v>0.13052013767768686</v>
      </c>
      <c r="S639" s="87" cm="1">
        <f t="array" ref="S639">VLOOKUP($E639,$AI$111:$AW$115,COLUMN($AW:$AW)-COLUMN($AH:$AH),FALSE)</f>
        <v>410.28773999999999</v>
      </c>
      <c r="T639" s="104">
        <f t="shared" si="271"/>
        <v>0.63485678559554792</v>
      </c>
      <c r="U639" s="104">
        <f t="shared" si="272"/>
        <v>1602.7838320931871</v>
      </c>
      <c r="V639" s="87" cm="1">
        <f t="array" ref="V639">VLOOKUP($E639,$AI$118:$AW$122,COLUMN($AW:$AW)-COLUMN($AH:$AH),FALSE)</f>
        <v>161.75600000000003</v>
      </c>
      <c r="W639" s="87" t="str">
        <f t="shared" si="276"/>
        <v>Domestic</v>
      </c>
      <c r="X639" s="87" t="str">
        <f t="shared" si="277"/>
        <v>Non-local</v>
      </c>
      <c r="Y639" s="104"/>
      <c r="Z639" s="87" t="str">
        <f t="shared" si="273"/>
        <v>USA</v>
      </c>
      <c r="AA639" s="87" t="str">
        <f t="shared" si="274"/>
        <v>USA</v>
      </c>
      <c r="AB639" s="82" cm="1">
        <f t="array" ref="AB639">VLOOKUP(B639,'GDP per Capita'!$T$2:$V$4235,COLUMN('GDP per Capita'!$V:$V)-COLUMN('GDP per Capita'!$S:$S),FALSE)</f>
        <v>63809.64</v>
      </c>
      <c r="AC639" s="82">
        <f t="shared" si="278"/>
        <v>63809.64</v>
      </c>
      <c r="AD639" s="82">
        <f t="shared" si="279"/>
        <v>63809.64</v>
      </c>
      <c r="AE639" s="88">
        <f t="shared" si="275"/>
        <v>2.5118208347409375E-2</v>
      </c>
    </row>
    <row r="640" spans="1:31">
      <c r="A640" s="77" t="s">
        <v>1176</v>
      </c>
      <c r="B640" s="77">
        <v>639</v>
      </c>
      <c r="C640" s="77" t="s">
        <v>29</v>
      </c>
      <c r="D640" s="77" t="s">
        <v>29</v>
      </c>
      <c r="E640" s="77">
        <v>2020</v>
      </c>
      <c r="F640" s="77">
        <v>44.950403700000003</v>
      </c>
      <c r="G640" s="77">
        <v>-93.101502599999904</v>
      </c>
      <c r="H640" s="77">
        <v>0</v>
      </c>
      <c r="I640" s="77" t="s">
        <v>881</v>
      </c>
      <c r="J640" s="77">
        <v>43.074761000000002</v>
      </c>
      <c r="K640" s="77">
        <v>-89.383761300000003</v>
      </c>
      <c r="L640" s="77">
        <v>726.21026138708896</v>
      </c>
      <c r="M640" s="77">
        <v>0.25752397180734998</v>
      </c>
      <c r="N640" s="77">
        <v>0</v>
      </c>
      <c r="O640" s="77">
        <v>139.43237018632101</v>
      </c>
      <c r="P640" s="87" cm="1">
        <f t="array" ref="P640">IF($X640="Non-local",VLOOKUP($E640,$AI$64:$AW$68,COLUMN($AW:$AW)-COLUMN($AH:$AH),FALSE),IF($X640="Unknown",VLOOKUP($E640,$AI$71:$AW$75,COLUMN($AW:$AW)-COLUMN($AH:$AH),FALSE),0))</f>
        <v>224</v>
      </c>
      <c r="Q640" s="87" cm="1">
        <f t="array" ref="Q640">IF($X640="Non-local",VLOOKUP($E640,$AI$40:$AW$44,COLUMN($AW:$AW)-COLUMN($AH:$AH),FALSE),IF($X640="Unknown",VLOOKUP($E640,$AI$47:$AW$51,COLUMN($AW:$AW)-COLUMN($AH:$AH),FALSE),0))</f>
        <v>470.18520000000001</v>
      </c>
      <c r="R640" s="87" cm="1">
        <f t="array" ref="R640">IF($X640="Non-local",VLOOKUP($E640,$AI$88:$AW$92,COLUMN($AW:$AW)-COLUMN($AH:$AH),FALSE),IF($X640="Unknown",VLOOKUP($E640,$AI$95:$AW$99,COLUMN($AW:$AW)-COLUMN($AH:$AH),FALSE),0))</f>
        <v>0.13052013767768686</v>
      </c>
      <c r="S640" s="87" cm="1">
        <f t="array" ref="S640">VLOOKUP($E640,$AI$111:$AW$115,COLUMN($AW:$AW)-COLUMN($AH:$AH),FALSE)</f>
        <v>410.28773999999999</v>
      </c>
      <c r="T640" s="104">
        <f t="shared" si="271"/>
        <v>0.38804410948503687</v>
      </c>
      <c r="U640" s="104">
        <f t="shared" si="272"/>
        <v>1243.905310186321</v>
      </c>
      <c r="V640" s="87" cm="1">
        <f t="array" ref="V640">VLOOKUP($E640,$AI$118:$AW$122,COLUMN($AW:$AW)-COLUMN($AH:$AH),FALSE)</f>
        <v>161.75600000000003</v>
      </c>
      <c r="W640" s="87" t="str">
        <f t="shared" si="276"/>
        <v>Domestic</v>
      </c>
      <c r="X640" s="87" t="str">
        <f t="shared" si="277"/>
        <v>Non-local</v>
      </c>
      <c r="Y640" s="104"/>
      <c r="Z640" s="87" t="str">
        <f t="shared" si="273"/>
        <v>USA</v>
      </c>
      <c r="AA640" s="87" t="str">
        <f t="shared" si="274"/>
        <v>USA</v>
      </c>
      <c r="AB640" s="82" cm="1">
        <f t="array" ref="AB640">VLOOKUP(B640,'GDP per Capita'!$T$2:$V$4235,COLUMN('GDP per Capita'!$V:$V)-COLUMN('GDP per Capita'!$S:$S),FALSE)</f>
        <v>63809.64</v>
      </c>
      <c r="AC640" s="82">
        <f t="shared" si="278"/>
        <v>63809.64</v>
      </c>
      <c r="AD640" s="82">
        <f t="shared" si="279"/>
        <v>63809.64</v>
      </c>
      <c r="AE640" s="88">
        <f t="shared" si="275"/>
        <v>1.9494002946675786E-2</v>
      </c>
    </row>
    <row r="641" spans="1:31">
      <c r="A641" s="77" t="s">
        <v>991</v>
      </c>
      <c r="B641" s="77">
        <v>640</v>
      </c>
      <c r="C641" s="77" t="s">
        <v>29</v>
      </c>
      <c r="D641" s="77" t="s">
        <v>29</v>
      </c>
      <c r="E641" s="77">
        <v>2020</v>
      </c>
      <c r="F641" s="77">
        <v>40.650103799999997</v>
      </c>
      <c r="G641" s="77">
        <v>-73.949582300000003</v>
      </c>
      <c r="H641" s="77">
        <v>0</v>
      </c>
      <c r="I641" s="77" t="s">
        <v>881</v>
      </c>
      <c r="J641" s="77">
        <v>43.074761000000002</v>
      </c>
      <c r="K641" s="77">
        <v>-89.383761300000003</v>
      </c>
      <c r="L641" s="77">
        <v>2608.5197071217299</v>
      </c>
      <c r="M641" s="77">
        <v>0.50607309976146397</v>
      </c>
      <c r="N641" s="77">
        <v>0</v>
      </c>
      <c r="O641" s="77">
        <v>500.83578376737199</v>
      </c>
      <c r="P641" s="87" cm="1">
        <f t="array" ref="P641">IF($X641="Non-local",VLOOKUP($E641,$AI$64:$AW$68,COLUMN($AW:$AW)-COLUMN($AH:$AH),FALSE),IF($X641="Unknown",VLOOKUP($E641,$AI$71:$AW$75,COLUMN($AW:$AW)-COLUMN($AH:$AH),FALSE),0))</f>
        <v>224</v>
      </c>
      <c r="Q641" s="87" cm="1">
        <f t="array" ref="Q641">IF($X641="Non-local",VLOOKUP($E641,$AI$40:$AW$44,COLUMN($AW:$AW)-COLUMN($AH:$AH),FALSE),IF($X641="Unknown",VLOOKUP($E641,$AI$47:$AW$51,COLUMN($AW:$AW)-COLUMN($AH:$AH),FALSE),0))</f>
        <v>470.18520000000001</v>
      </c>
      <c r="R641" s="87" cm="1">
        <f t="array" ref="R641">IF($X641="Non-local",VLOOKUP($E641,$AI$88:$AW$92,COLUMN($AW:$AW)-COLUMN($AH:$AH),FALSE),IF($X641="Unknown",VLOOKUP($E641,$AI$95:$AW$99,COLUMN($AW:$AW)-COLUMN($AH:$AH),FALSE),0))</f>
        <v>0.13052013767768686</v>
      </c>
      <c r="S641" s="87" cm="1">
        <f t="array" ref="S641">VLOOKUP($E641,$AI$111:$AW$115,COLUMN($AW:$AW)-COLUMN($AH:$AH),FALSE)</f>
        <v>410.28773999999999</v>
      </c>
      <c r="T641" s="104">
        <f t="shared" si="271"/>
        <v>0.63659323743915086</v>
      </c>
      <c r="U641" s="104">
        <f t="shared" si="272"/>
        <v>1605.3087237673719</v>
      </c>
      <c r="V641" s="87" cm="1">
        <f t="array" ref="V641">VLOOKUP($E641,$AI$118:$AW$122,COLUMN($AW:$AW)-COLUMN($AH:$AH),FALSE)</f>
        <v>161.75600000000003</v>
      </c>
      <c r="W641" s="87" t="str">
        <f t="shared" si="276"/>
        <v>Domestic</v>
      </c>
      <c r="X641" s="87" t="str">
        <f t="shared" si="277"/>
        <v>Non-local</v>
      </c>
      <c r="Y641" s="104"/>
      <c r="Z641" s="87" t="str">
        <f t="shared" si="273"/>
        <v>USA</v>
      </c>
      <c r="AA641" s="87" t="str">
        <f t="shared" si="274"/>
        <v>USA</v>
      </c>
      <c r="AB641" s="82" cm="1">
        <f t="array" ref="AB641">VLOOKUP(B641,'GDP per Capita'!$T$2:$V$4235,COLUMN('GDP per Capita'!$V:$V)-COLUMN('GDP per Capita'!$S:$S),FALSE)</f>
        <v>63809.64</v>
      </c>
      <c r="AC641" s="82">
        <f t="shared" si="278"/>
        <v>63809.64</v>
      </c>
      <c r="AD641" s="82">
        <f t="shared" si="279"/>
        <v>63809.64</v>
      </c>
      <c r="AE641" s="88">
        <f t="shared" si="275"/>
        <v>2.5157777473237147E-2</v>
      </c>
    </row>
    <row r="642" spans="1:31">
      <c r="A642" s="77" t="s">
        <v>1143</v>
      </c>
      <c r="B642" s="77">
        <v>641</v>
      </c>
      <c r="C642" s="77" t="s">
        <v>29</v>
      </c>
      <c r="D642" s="77" t="s">
        <v>29</v>
      </c>
      <c r="E642" s="77">
        <v>2020</v>
      </c>
      <c r="F642" s="77">
        <v>38.984826499999997</v>
      </c>
      <c r="G642" s="77">
        <v>-77.094645900000003</v>
      </c>
      <c r="H642" s="77">
        <v>0</v>
      </c>
      <c r="I642" s="77" t="s">
        <v>881</v>
      </c>
      <c r="J642" s="77">
        <v>43.074761000000002</v>
      </c>
      <c r="K642" s="77">
        <v>-89.383761300000003</v>
      </c>
      <c r="L642" s="77">
        <v>2250.5225929725698</v>
      </c>
      <c r="M642" s="77">
        <v>0.458801451237629</v>
      </c>
      <c r="N642" s="77">
        <v>0</v>
      </c>
      <c r="O642" s="77">
        <v>432.10033785073398</v>
      </c>
      <c r="P642" s="87" cm="1">
        <f t="array" ref="P642">IF($X642="Non-local",VLOOKUP($E642,$AI$64:$AW$68,COLUMN($AW:$AW)-COLUMN($AH:$AH),FALSE),IF($X642="Unknown",VLOOKUP($E642,$AI$71:$AW$75,COLUMN($AW:$AW)-COLUMN($AH:$AH),FALSE),0))</f>
        <v>224</v>
      </c>
      <c r="Q642" s="87" cm="1">
        <f t="array" ref="Q642">IF($X642="Non-local",VLOOKUP($E642,$AI$40:$AW$44,COLUMN($AW:$AW)-COLUMN($AH:$AH),FALSE),IF($X642="Unknown",VLOOKUP($E642,$AI$47:$AW$51,COLUMN($AW:$AW)-COLUMN($AH:$AH),FALSE),0))</f>
        <v>470.18520000000001</v>
      </c>
      <c r="R642" s="87" cm="1">
        <f t="array" ref="R642">IF($X642="Non-local",VLOOKUP($E642,$AI$88:$AW$92,COLUMN($AW:$AW)-COLUMN($AH:$AH),FALSE),IF($X642="Unknown",VLOOKUP($E642,$AI$95:$AW$99,COLUMN($AW:$AW)-COLUMN($AH:$AH),FALSE),0))</f>
        <v>0.13052013767768686</v>
      </c>
      <c r="S642" s="87" cm="1">
        <f t="array" ref="S642">VLOOKUP($E642,$AI$111:$AW$115,COLUMN($AW:$AW)-COLUMN($AH:$AH),FALSE)</f>
        <v>410.28773999999999</v>
      </c>
      <c r="T642" s="104">
        <f t="shared" ref="T642:T705" si="280">SUM(M642,R642)</f>
        <v>0.58932158891531583</v>
      </c>
      <c r="U642" s="104">
        <f t="shared" ref="U642:U705" si="281">SUM(O642,P642,Q642,S642)</f>
        <v>1536.5732778507338</v>
      </c>
      <c r="V642" s="87" cm="1">
        <f t="array" ref="V642">VLOOKUP($E642,$AI$118:$AW$122,COLUMN($AW:$AW)-COLUMN($AH:$AH),FALSE)</f>
        <v>161.75600000000003</v>
      </c>
      <c r="W642" s="87" t="str">
        <f t="shared" si="276"/>
        <v>Domestic</v>
      </c>
      <c r="X642" s="87" t="str">
        <f t="shared" si="277"/>
        <v>Non-local</v>
      </c>
      <c r="Y642" s="104"/>
      <c r="Z642" s="87" t="str">
        <f t="shared" ref="Z642:Z705" si="282">C642</f>
        <v>USA</v>
      </c>
      <c r="AA642" s="87" t="str">
        <f t="shared" ref="AA642:AA705" si="283">D642</f>
        <v>USA</v>
      </c>
      <c r="AB642" s="82" cm="1">
        <f t="array" ref="AB642">VLOOKUP(B642,'GDP per Capita'!$T$2:$V$4235,COLUMN('GDP per Capita'!$V:$V)-COLUMN('GDP per Capita'!$S:$S),FALSE)</f>
        <v>63809.64</v>
      </c>
      <c r="AC642" s="82">
        <f t="shared" si="278"/>
        <v>63809.64</v>
      </c>
      <c r="AD642" s="82">
        <f t="shared" si="279"/>
        <v>63809.64</v>
      </c>
      <c r="AE642" s="88">
        <f t="shared" ref="AE642:AE705" si="284">U642/AD642</f>
        <v>2.4080582147944007E-2</v>
      </c>
    </row>
    <row r="643" spans="1:31">
      <c r="A643" s="77" t="s">
        <v>1127</v>
      </c>
      <c r="B643" s="77">
        <v>642</v>
      </c>
      <c r="C643" s="77" t="s">
        <v>29</v>
      </c>
      <c r="D643" s="77" t="s">
        <v>29</v>
      </c>
      <c r="E643" s="77">
        <v>2020</v>
      </c>
      <c r="F643" s="77">
        <v>21.304546999999999</v>
      </c>
      <c r="G643" s="77">
        <v>-157.85567639999999</v>
      </c>
      <c r="H643" s="77">
        <v>0</v>
      </c>
      <c r="I643" s="77" t="s">
        <v>881</v>
      </c>
      <c r="J643" s="77">
        <v>43.074761000000002</v>
      </c>
      <c r="K643" s="77">
        <v>-89.383761300000003</v>
      </c>
      <c r="L643" s="77">
        <v>13374.8059311611</v>
      </c>
      <c r="M643" s="77">
        <v>2.0666950854224901</v>
      </c>
      <c r="N643" s="77">
        <v>0</v>
      </c>
      <c r="O643" s="77">
        <v>1404.35462277191</v>
      </c>
      <c r="P643" s="87" cm="1">
        <f t="array" ref="P643">IF($X643="Non-local",VLOOKUP($E643,$AI$64:$AW$68,COLUMN($AW:$AW)-COLUMN($AH:$AH),FALSE),IF($X643="Unknown",VLOOKUP($E643,$AI$71:$AW$75,COLUMN($AW:$AW)-COLUMN($AH:$AH),FALSE),0))</f>
        <v>224</v>
      </c>
      <c r="Q643" s="87" cm="1">
        <f t="array" ref="Q643">IF($X643="Non-local",VLOOKUP($E643,$AI$40:$AW$44,COLUMN($AW:$AW)-COLUMN($AH:$AH),FALSE),IF($X643="Unknown",VLOOKUP($E643,$AI$47:$AW$51,COLUMN($AW:$AW)-COLUMN($AH:$AH),FALSE),0))</f>
        <v>470.18520000000001</v>
      </c>
      <c r="R643" s="87" cm="1">
        <f t="array" ref="R643">IF($X643="Non-local",VLOOKUP($E643,$AI$88:$AW$92,COLUMN($AW:$AW)-COLUMN($AH:$AH),FALSE),IF($X643="Unknown",VLOOKUP($E643,$AI$95:$AW$99,COLUMN($AW:$AW)-COLUMN($AH:$AH),FALSE),0))</f>
        <v>0.13052013767768686</v>
      </c>
      <c r="S643" s="87" cm="1">
        <f t="array" ref="S643">VLOOKUP($E643,$AI$111:$AW$115,COLUMN($AW:$AW)-COLUMN($AH:$AH),FALSE)</f>
        <v>410.28773999999999</v>
      </c>
      <c r="T643" s="104">
        <f t="shared" si="280"/>
        <v>2.1972152231001769</v>
      </c>
      <c r="U643" s="104">
        <f t="shared" si="281"/>
        <v>2508.8275627719104</v>
      </c>
      <c r="V643" s="87" cm="1">
        <f t="array" ref="V643">VLOOKUP($E643,$AI$118:$AW$122,COLUMN($AW:$AW)-COLUMN($AH:$AH),FALSE)</f>
        <v>161.75600000000003</v>
      </c>
      <c r="W643" s="87" t="str">
        <f t="shared" ref="W643:W706" si="285">IF(Z643&lt;&gt;"USA",IF(Z643&lt;&gt;"Unknown","International","Unknown"),"Domestic")</f>
        <v>Domestic</v>
      </c>
      <c r="X643" s="87" t="str">
        <f t="shared" ref="X643:X706" si="286">IF(A643="Unknown","Unknown",IF(H643=1,"Local","Non-local"))</f>
        <v>Non-local</v>
      </c>
      <c r="Y643" s="104"/>
      <c r="Z643" s="87" t="str">
        <f t="shared" si="282"/>
        <v>USA</v>
      </c>
      <c r="AA643" s="87" t="str">
        <f t="shared" si="283"/>
        <v>USA</v>
      </c>
      <c r="AB643" s="82" cm="1">
        <f t="array" ref="AB643">VLOOKUP(B643,'GDP per Capita'!$T$2:$V$4235,COLUMN('GDP per Capita'!$V:$V)-COLUMN('GDP per Capita'!$S:$S),FALSE)</f>
        <v>63809.64</v>
      </c>
      <c r="AC643" s="82">
        <f t="shared" ref="AC643:AC706" si="287">IFERROR(AB643,"")</f>
        <v>63809.64</v>
      </c>
      <c r="AD643" s="82">
        <f t="shared" ref="AD643:AD706" si="288">IFERROR(AB643,AVERAGE(AC$2:AC$2538))</f>
        <v>63809.64</v>
      </c>
      <c r="AE643" s="88">
        <f t="shared" si="284"/>
        <v>3.9317375286428674E-2</v>
      </c>
    </row>
    <row r="644" spans="1:31">
      <c r="A644" s="77" t="s">
        <v>1177</v>
      </c>
      <c r="B644" s="77">
        <v>643</v>
      </c>
      <c r="C644" s="77" t="s">
        <v>29</v>
      </c>
      <c r="D644" s="77" t="s">
        <v>29</v>
      </c>
      <c r="E644" s="77">
        <v>2020</v>
      </c>
      <c r="F644" s="77">
        <v>41.877910499999999</v>
      </c>
      <c r="G644" s="77">
        <v>-84.598439599999907</v>
      </c>
      <c r="H644" s="77">
        <v>0</v>
      </c>
      <c r="I644" s="77" t="s">
        <v>881</v>
      </c>
      <c r="J644" s="77">
        <v>43.074761000000002</v>
      </c>
      <c r="K644" s="77">
        <v>-89.383761300000003</v>
      </c>
      <c r="L644" s="77">
        <v>828.66922562047102</v>
      </c>
      <c r="M644" s="77">
        <v>0.27105314272502101</v>
      </c>
      <c r="N644" s="77">
        <v>0</v>
      </c>
      <c r="O644" s="77">
        <v>159.10449131913001</v>
      </c>
      <c r="P644" s="87" cm="1">
        <f t="array" ref="P644">IF($X644="Non-local",VLOOKUP($E644,$AI$64:$AW$68,COLUMN($AW:$AW)-COLUMN($AH:$AH),FALSE),IF($X644="Unknown",VLOOKUP($E644,$AI$71:$AW$75,COLUMN($AW:$AW)-COLUMN($AH:$AH),FALSE),0))</f>
        <v>224</v>
      </c>
      <c r="Q644" s="87" cm="1">
        <f t="array" ref="Q644">IF($X644="Non-local",VLOOKUP($E644,$AI$40:$AW$44,COLUMN($AW:$AW)-COLUMN($AH:$AH),FALSE),IF($X644="Unknown",VLOOKUP($E644,$AI$47:$AW$51,COLUMN($AW:$AW)-COLUMN($AH:$AH),FALSE),0))</f>
        <v>470.18520000000001</v>
      </c>
      <c r="R644" s="87" cm="1">
        <f t="array" ref="R644">IF($X644="Non-local",VLOOKUP($E644,$AI$88:$AW$92,COLUMN($AW:$AW)-COLUMN($AH:$AH),FALSE),IF($X644="Unknown",VLOOKUP($E644,$AI$95:$AW$99,COLUMN($AW:$AW)-COLUMN($AH:$AH),FALSE),0))</f>
        <v>0.13052013767768686</v>
      </c>
      <c r="S644" s="87" cm="1">
        <f t="array" ref="S644">VLOOKUP($E644,$AI$111:$AW$115,COLUMN($AW:$AW)-COLUMN($AH:$AH),FALSE)</f>
        <v>410.28773999999999</v>
      </c>
      <c r="T644" s="104">
        <f t="shared" si="280"/>
        <v>0.4015732804027079</v>
      </c>
      <c r="U644" s="104">
        <f t="shared" si="281"/>
        <v>1263.57743131913</v>
      </c>
      <c r="V644" s="87" cm="1">
        <f t="array" ref="V644">VLOOKUP($E644,$AI$118:$AW$122,COLUMN($AW:$AW)-COLUMN($AH:$AH),FALSE)</f>
        <v>161.75600000000003</v>
      </c>
      <c r="W644" s="87" t="str">
        <f t="shared" si="285"/>
        <v>Domestic</v>
      </c>
      <c r="X644" s="87" t="str">
        <f t="shared" si="286"/>
        <v>Non-local</v>
      </c>
      <c r="Y644" s="104"/>
      <c r="Z644" s="87" t="str">
        <f t="shared" si="282"/>
        <v>USA</v>
      </c>
      <c r="AA644" s="87" t="str">
        <f t="shared" si="283"/>
        <v>USA</v>
      </c>
      <c r="AB644" s="82" cm="1">
        <f t="array" ref="AB644">VLOOKUP(B644,'GDP per Capita'!$T$2:$V$4235,COLUMN('GDP per Capita'!$V:$V)-COLUMN('GDP per Capita'!$S:$S),FALSE)</f>
        <v>63809.64</v>
      </c>
      <c r="AC644" s="82">
        <f t="shared" si="287"/>
        <v>63809.64</v>
      </c>
      <c r="AD644" s="82">
        <f t="shared" si="288"/>
        <v>63809.64</v>
      </c>
      <c r="AE644" s="88">
        <f t="shared" si="284"/>
        <v>1.9802296820968273E-2</v>
      </c>
    </row>
    <row r="645" spans="1:31">
      <c r="A645" s="77" t="s">
        <v>911</v>
      </c>
      <c r="B645" s="77">
        <v>644</v>
      </c>
      <c r="C645" s="77" t="s">
        <v>29</v>
      </c>
      <c r="D645" s="77" t="s">
        <v>29</v>
      </c>
      <c r="E645" s="77">
        <v>2020</v>
      </c>
      <c r="F645" s="77">
        <v>42.3750997</v>
      </c>
      <c r="G645" s="77">
        <v>-71.105615700000001</v>
      </c>
      <c r="H645" s="77">
        <v>0</v>
      </c>
      <c r="I645" s="77" t="s">
        <v>881</v>
      </c>
      <c r="J645" s="77">
        <v>43.074761000000002</v>
      </c>
      <c r="K645" s="77">
        <v>-89.383761300000003</v>
      </c>
      <c r="L645" s="77">
        <v>2984.2751494265199</v>
      </c>
      <c r="M645" s="77">
        <v>0.56042166301739005</v>
      </c>
      <c r="N645" s="77">
        <v>0</v>
      </c>
      <c r="O645" s="77">
        <v>572.98082868989297</v>
      </c>
      <c r="P645" s="87" cm="1">
        <f t="array" ref="P645">IF($X645="Non-local",VLOOKUP($E645,$AI$64:$AW$68,COLUMN($AW:$AW)-COLUMN($AH:$AH),FALSE),IF($X645="Unknown",VLOOKUP($E645,$AI$71:$AW$75,COLUMN($AW:$AW)-COLUMN($AH:$AH),FALSE),0))</f>
        <v>224</v>
      </c>
      <c r="Q645" s="87" cm="1">
        <f t="array" ref="Q645">IF($X645="Non-local",VLOOKUP($E645,$AI$40:$AW$44,COLUMN($AW:$AW)-COLUMN($AH:$AH),FALSE),IF($X645="Unknown",VLOOKUP($E645,$AI$47:$AW$51,COLUMN($AW:$AW)-COLUMN($AH:$AH),FALSE),0))</f>
        <v>470.18520000000001</v>
      </c>
      <c r="R645" s="87" cm="1">
        <f t="array" ref="R645">IF($X645="Non-local",VLOOKUP($E645,$AI$88:$AW$92,COLUMN($AW:$AW)-COLUMN($AH:$AH),FALSE),IF($X645="Unknown",VLOOKUP($E645,$AI$95:$AW$99,COLUMN($AW:$AW)-COLUMN($AH:$AH),FALSE),0))</f>
        <v>0.13052013767768686</v>
      </c>
      <c r="S645" s="87" cm="1">
        <f t="array" ref="S645">VLOOKUP($E645,$AI$111:$AW$115,COLUMN($AW:$AW)-COLUMN($AH:$AH),FALSE)</f>
        <v>410.28773999999999</v>
      </c>
      <c r="T645" s="104">
        <f t="shared" si="280"/>
        <v>0.69094180069507694</v>
      </c>
      <c r="U645" s="104">
        <f t="shared" si="281"/>
        <v>1677.453768689893</v>
      </c>
      <c r="V645" s="87" cm="1">
        <f t="array" ref="V645">VLOOKUP($E645,$AI$118:$AW$122,COLUMN($AW:$AW)-COLUMN($AH:$AH),FALSE)</f>
        <v>161.75600000000003</v>
      </c>
      <c r="W645" s="87" t="str">
        <f t="shared" si="285"/>
        <v>Domestic</v>
      </c>
      <c r="X645" s="87" t="str">
        <f t="shared" si="286"/>
        <v>Non-local</v>
      </c>
      <c r="Y645" s="104"/>
      <c r="Z645" s="87" t="str">
        <f t="shared" si="282"/>
        <v>USA</v>
      </c>
      <c r="AA645" s="87" t="str">
        <f t="shared" si="283"/>
        <v>USA</v>
      </c>
      <c r="AB645" s="82" cm="1">
        <f t="array" ref="AB645">VLOOKUP(B645,'GDP per Capita'!$T$2:$V$4235,COLUMN('GDP per Capita'!$V:$V)-COLUMN('GDP per Capita'!$S:$S),FALSE)</f>
        <v>63809.64</v>
      </c>
      <c r="AC645" s="82">
        <f t="shared" si="287"/>
        <v>63809.64</v>
      </c>
      <c r="AD645" s="82">
        <f t="shared" si="288"/>
        <v>63809.64</v>
      </c>
      <c r="AE645" s="88">
        <f t="shared" si="284"/>
        <v>2.6288406715504004E-2</v>
      </c>
    </row>
    <row r="646" spans="1:31">
      <c r="A646" s="77" t="s">
        <v>884</v>
      </c>
      <c r="B646" s="77">
        <v>645</v>
      </c>
      <c r="C646" s="77" t="s">
        <v>29</v>
      </c>
      <c r="D646" s="77" t="s">
        <v>29</v>
      </c>
      <c r="E646" s="77">
        <v>2020</v>
      </c>
      <c r="F646" s="77">
        <v>38.894985499999997</v>
      </c>
      <c r="G646" s="77">
        <v>-77.036570799999893</v>
      </c>
      <c r="H646" s="77">
        <v>0</v>
      </c>
      <c r="I646" s="77" t="s">
        <v>881</v>
      </c>
      <c r="J646" s="77">
        <v>43.074761000000002</v>
      </c>
      <c r="K646" s="77">
        <v>-89.383761300000003</v>
      </c>
      <c r="L646" s="77">
        <v>2268.7601181753998</v>
      </c>
      <c r="M646" s="77">
        <v>0.461209621156489</v>
      </c>
      <c r="N646" s="77">
        <v>0</v>
      </c>
      <c r="O646" s="77">
        <v>435.601942689677</v>
      </c>
      <c r="P646" s="87" cm="1">
        <f t="array" ref="P646">IF($X646="Non-local",VLOOKUP($E646,$AI$64:$AW$68,COLUMN($AW:$AW)-COLUMN($AH:$AH),FALSE),IF($X646="Unknown",VLOOKUP($E646,$AI$71:$AW$75,COLUMN($AW:$AW)-COLUMN($AH:$AH),FALSE),0))</f>
        <v>224</v>
      </c>
      <c r="Q646" s="87" cm="1">
        <f t="array" ref="Q646">IF($X646="Non-local",VLOOKUP($E646,$AI$40:$AW$44,COLUMN($AW:$AW)-COLUMN($AH:$AH),FALSE),IF($X646="Unknown",VLOOKUP($E646,$AI$47:$AW$51,COLUMN($AW:$AW)-COLUMN($AH:$AH),FALSE),0))</f>
        <v>470.18520000000001</v>
      </c>
      <c r="R646" s="87" cm="1">
        <f t="array" ref="R646">IF($X646="Non-local",VLOOKUP($E646,$AI$88:$AW$92,COLUMN($AW:$AW)-COLUMN($AH:$AH),FALSE),IF($X646="Unknown",VLOOKUP($E646,$AI$95:$AW$99,COLUMN($AW:$AW)-COLUMN($AH:$AH),FALSE),0))</f>
        <v>0.13052013767768686</v>
      </c>
      <c r="S646" s="87" cm="1">
        <f t="array" ref="S646">VLOOKUP($E646,$AI$111:$AW$115,COLUMN($AW:$AW)-COLUMN($AH:$AH),FALSE)</f>
        <v>410.28773999999999</v>
      </c>
      <c r="T646" s="104">
        <f t="shared" si="280"/>
        <v>0.59172975883417589</v>
      </c>
      <c r="U646" s="104">
        <f t="shared" si="281"/>
        <v>1540.074882689677</v>
      </c>
      <c r="V646" s="87" cm="1">
        <f t="array" ref="V646">VLOOKUP($E646,$AI$118:$AW$122,COLUMN($AW:$AW)-COLUMN($AH:$AH),FALSE)</f>
        <v>161.75600000000003</v>
      </c>
      <c r="W646" s="87" t="str">
        <f t="shared" si="285"/>
        <v>Domestic</v>
      </c>
      <c r="X646" s="87" t="str">
        <f t="shared" si="286"/>
        <v>Non-local</v>
      </c>
      <c r="Y646" s="104"/>
      <c r="Z646" s="87" t="str">
        <f t="shared" si="282"/>
        <v>USA</v>
      </c>
      <c r="AA646" s="87" t="str">
        <f t="shared" si="283"/>
        <v>USA</v>
      </c>
      <c r="AB646" s="82" cm="1">
        <f t="array" ref="AB646">VLOOKUP(B646,'GDP per Capita'!$T$2:$V$4235,COLUMN('GDP per Capita'!$V:$V)-COLUMN('GDP per Capita'!$S:$S),FALSE)</f>
        <v>63809.64</v>
      </c>
      <c r="AC646" s="82">
        <f t="shared" si="287"/>
        <v>63809.64</v>
      </c>
      <c r="AD646" s="82">
        <f t="shared" si="288"/>
        <v>63809.64</v>
      </c>
      <c r="AE646" s="88">
        <f t="shared" si="284"/>
        <v>2.4135457944750621E-2</v>
      </c>
    </row>
    <row r="647" spans="1:31">
      <c r="A647" s="77" t="s">
        <v>886</v>
      </c>
      <c r="B647" s="77">
        <v>646</v>
      </c>
      <c r="C647" s="77" t="s">
        <v>29</v>
      </c>
      <c r="D647" s="77" t="s">
        <v>29</v>
      </c>
      <c r="E647" s="77">
        <v>2020</v>
      </c>
      <c r="F647" s="77">
        <v>39.284749400000003</v>
      </c>
      <c r="G647" s="77">
        <v>-76.620474639699793</v>
      </c>
      <c r="H647" s="77">
        <v>0</v>
      </c>
      <c r="I647" s="77" t="s">
        <v>881</v>
      </c>
      <c r="J647" s="77">
        <v>43.074761000000002</v>
      </c>
      <c r="K647" s="77">
        <v>-89.383761300000003</v>
      </c>
      <c r="L647" s="77">
        <v>2293.6142511822</v>
      </c>
      <c r="M647" s="77">
        <v>0.46449147956658998</v>
      </c>
      <c r="N647" s="77">
        <v>0</v>
      </c>
      <c r="O647" s="77">
        <v>440.37393622698198</v>
      </c>
      <c r="P647" s="87" cm="1">
        <f t="array" ref="P647">IF($X647="Non-local",VLOOKUP($E647,$AI$64:$AW$68,COLUMN($AW:$AW)-COLUMN($AH:$AH),FALSE),IF($X647="Unknown",VLOOKUP($E647,$AI$71:$AW$75,COLUMN($AW:$AW)-COLUMN($AH:$AH),FALSE),0))</f>
        <v>224</v>
      </c>
      <c r="Q647" s="87" cm="1">
        <f t="array" ref="Q647">IF($X647="Non-local",VLOOKUP($E647,$AI$40:$AW$44,COLUMN($AW:$AW)-COLUMN($AH:$AH),FALSE),IF($X647="Unknown",VLOOKUP($E647,$AI$47:$AW$51,COLUMN($AW:$AW)-COLUMN($AH:$AH),FALSE),0))</f>
        <v>470.18520000000001</v>
      </c>
      <c r="R647" s="87" cm="1">
        <f t="array" ref="R647">IF($X647="Non-local",VLOOKUP($E647,$AI$88:$AW$92,COLUMN($AW:$AW)-COLUMN($AH:$AH),FALSE),IF($X647="Unknown",VLOOKUP($E647,$AI$95:$AW$99,COLUMN($AW:$AW)-COLUMN($AH:$AH),FALSE),0))</f>
        <v>0.13052013767768686</v>
      </c>
      <c r="S647" s="87" cm="1">
        <f t="array" ref="S647">VLOOKUP($E647,$AI$111:$AW$115,COLUMN($AW:$AW)-COLUMN($AH:$AH),FALSE)</f>
        <v>410.28773999999999</v>
      </c>
      <c r="T647" s="104">
        <f t="shared" si="280"/>
        <v>0.59501161724427687</v>
      </c>
      <c r="U647" s="104">
        <f t="shared" si="281"/>
        <v>1544.846876226982</v>
      </c>
      <c r="V647" s="87" cm="1">
        <f t="array" ref="V647">VLOOKUP($E647,$AI$118:$AW$122,COLUMN($AW:$AW)-COLUMN($AH:$AH),FALSE)</f>
        <v>161.75600000000003</v>
      </c>
      <c r="W647" s="87" t="str">
        <f t="shared" si="285"/>
        <v>Domestic</v>
      </c>
      <c r="X647" s="87" t="str">
        <f t="shared" si="286"/>
        <v>Non-local</v>
      </c>
      <c r="Y647" s="104"/>
      <c r="Z647" s="87" t="str">
        <f t="shared" si="282"/>
        <v>USA</v>
      </c>
      <c r="AA647" s="87" t="str">
        <f t="shared" si="283"/>
        <v>USA</v>
      </c>
      <c r="AB647" s="82" cm="1">
        <f t="array" ref="AB647">VLOOKUP(B647,'GDP per Capita'!$T$2:$V$4235,COLUMN('GDP per Capita'!$V:$V)-COLUMN('GDP per Capita'!$S:$S),FALSE)</f>
        <v>63809.64</v>
      </c>
      <c r="AC647" s="82">
        <f t="shared" si="287"/>
        <v>63809.64</v>
      </c>
      <c r="AD647" s="82">
        <f t="shared" si="288"/>
        <v>63809.64</v>
      </c>
      <c r="AE647" s="88">
        <f t="shared" si="284"/>
        <v>2.4210242781921069E-2</v>
      </c>
    </row>
    <row r="648" spans="1:31">
      <c r="A648" s="77" t="s">
        <v>1178</v>
      </c>
      <c r="B648" s="77">
        <v>647</v>
      </c>
      <c r="C648" s="77" t="s">
        <v>29</v>
      </c>
      <c r="D648" s="77" t="s">
        <v>29</v>
      </c>
      <c r="E648" s="77">
        <v>2020</v>
      </c>
      <c r="F648" s="77">
        <v>43.080565100000001</v>
      </c>
      <c r="G648" s="77">
        <v>-88.261204500000005</v>
      </c>
      <c r="H648" s="77">
        <v>1</v>
      </c>
      <c r="I648" s="77" t="s">
        <v>881</v>
      </c>
      <c r="J648" s="77">
        <v>43.074761000000002</v>
      </c>
      <c r="K648" s="77">
        <v>-89.383761300000003</v>
      </c>
      <c r="L648" s="77">
        <v>182.35148932200099</v>
      </c>
      <c r="M648" s="77">
        <v>0</v>
      </c>
      <c r="N648" s="77">
        <v>0</v>
      </c>
      <c r="O648" s="77">
        <v>0</v>
      </c>
      <c r="P648" s="87" cm="1">
        <f t="array" ref="P648">IF($X648="Non-local",VLOOKUP($E648,$AI$64:$AW$68,COLUMN($AW:$AW)-COLUMN($AH:$AH),FALSE),IF($X648="Unknown",VLOOKUP($E648,$AI$71:$AW$75,COLUMN($AW:$AW)-COLUMN($AH:$AH),FALSE),0))</f>
        <v>0</v>
      </c>
      <c r="Q648" s="87" cm="1">
        <f t="array" ref="Q648">IF($X648="Non-local",VLOOKUP($E648,$AI$40:$AW$44,COLUMN($AW:$AW)-COLUMN($AH:$AH),FALSE),IF($X648="Unknown",VLOOKUP($E648,$AI$47:$AW$51,COLUMN($AW:$AW)-COLUMN($AH:$AH),FALSE),0))</f>
        <v>0</v>
      </c>
      <c r="R648" s="87" cm="1">
        <f t="array" ref="R648">IF($X648="Non-local",VLOOKUP($E648,$AI$88:$AW$92,COLUMN($AW:$AW)-COLUMN($AH:$AH),FALSE),IF($X648="Unknown",VLOOKUP($E648,$AI$95:$AW$99,COLUMN($AW:$AW)-COLUMN($AH:$AH),FALSE),0))</f>
        <v>0</v>
      </c>
      <c r="S648" s="87" cm="1">
        <f t="array" ref="S648">VLOOKUP($E648,$AI$111:$AW$115,COLUMN($AW:$AW)-COLUMN($AH:$AH),FALSE)</f>
        <v>410.28773999999999</v>
      </c>
      <c r="T648" s="104">
        <f t="shared" si="280"/>
        <v>0</v>
      </c>
      <c r="U648" s="104">
        <f t="shared" si="281"/>
        <v>410.28773999999999</v>
      </c>
      <c r="V648" s="87" cm="1">
        <f t="array" ref="V648">VLOOKUP($E648,$AI$118:$AW$122,COLUMN($AW:$AW)-COLUMN($AH:$AH),FALSE)</f>
        <v>161.75600000000003</v>
      </c>
      <c r="W648" s="87" t="str">
        <f t="shared" si="285"/>
        <v>Domestic</v>
      </c>
      <c r="X648" s="87" t="str">
        <f t="shared" si="286"/>
        <v>Local</v>
      </c>
      <c r="Y648" s="104"/>
      <c r="Z648" s="87" t="str">
        <f t="shared" si="282"/>
        <v>USA</v>
      </c>
      <c r="AA648" s="87" t="str">
        <f t="shared" si="283"/>
        <v>USA</v>
      </c>
      <c r="AB648" s="82" cm="1">
        <f t="array" ref="AB648">VLOOKUP(B648,'GDP per Capita'!$T$2:$V$4235,COLUMN('GDP per Capita'!$V:$V)-COLUMN('GDP per Capita'!$S:$S),FALSE)</f>
        <v>63809.64</v>
      </c>
      <c r="AC648" s="82">
        <f t="shared" si="287"/>
        <v>63809.64</v>
      </c>
      <c r="AD648" s="82">
        <f t="shared" si="288"/>
        <v>63809.64</v>
      </c>
      <c r="AE648" s="88">
        <f t="shared" si="284"/>
        <v>6.4298707844143927E-3</v>
      </c>
    </row>
    <row r="649" spans="1:31">
      <c r="A649" s="77" t="s">
        <v>1179</v>
      </c>
      <c r="B649" s="77">
        <v>648</v>
      </c>
      <c r="C649" s="77" t="s">
        <v>29</v>
      </c>
      <c r="D649" s="77" t="s">
        <v>29</v>
      </c>
      <c r="E649" s="77">
        <v>2020</v>
      </c>
      <c r="F649" s="77">
        <v>39.530390799999999</v>
      </c>
      <c r="G649" s="77">
        <v>-76.645840699999994</v>
      </c>
      <c r="H649" s="77">
        <v>0</v>
      </c>
      <c r="I649" s="77" t="s">
        <v>881</v>
      </c>
      <c r="J649" s="77">
        <v>43.074761000000002</v>
      </c>
      <c r="K649" s="77">
        <v>-89.383761300000003</v>
      </c>
      <c r="L649" s="77">
        <v>2266.5255364321602</v>
      </c>
      <c r="M649" s="77">
        <v>0.46091455631214001</v>
      </c>
      <c r="N649" s="77">
        <v>0</v>
      </c>
      <c r="O649" s="77">
        <v>435.17290299497603</v>
      </c>
      <c r="P649" s="87" cm="1">
        <f t="array" ref="P649">IF($X649="Non-local",VLOOKUP($E649,$AI$64:$AW$68,COLUMN($AW:$AW)-COLUMN($AH:$AH),FALSE),IF($X649="Unknown",VLOOKUP($E649,$AI$71:$AW$75,COLUMN($AW:$AW)-COLUMN($AH:$AH),FALSE),0))</f>
        <v>224</v>
      </c>
      <c r="Q649" s="87" cm="1">
        <f t="array" ref="Q649">IF($X649="Non-local",VLOOKUP($E649,$AI$40:$AW$44,COLUMN($AW:$AW)-COLUMN($AH:$AH),FALSE),IF($X649="Unknown",VLOOKUP($E649,$AI$47:$AW$51,COLUMN($AW:$AW)-COLUMN($AH:$AH),FALSE),0))</f>
        <v>470.18520000000001</v>
      </c>
      <c r="R649" s="87" cm="1">
        <f t="array" ref="R649">IF($X649="Non-local",VLOOKUP($E649,$AI$88:$AW$92,COLUMN($AW:$AW)-COLUMN($AH:$AH),FALSE),IF($X649="Unknown",VLOOKUP($E649,$AI$95:$AW$99,COLUMN($AW:$AW)-COLUMN($AH:$AH),FALSE),0))</f>
        <v>0.13052013767768686</v>
      </c>
      <c r="S649" s="87" cm="1">
        <f t="array" ref="S649">VLOOKUP($E649,$AI$111:$AW$115,COLUMN($AW:$AW)-COLUMN($AH:$AH),FALSE)</f>
        <v>410.28773999999999</v>
      </c>
      <c r="T649" s="104">
        <f t="shared" si="280"/>
        <v>0.59143469398982684</v>
      </c>
      <c r="U649" s="104">
        <f t="shared" si="281"/>
        <v>1539.645842994976</v>
      </c>
      <c r="V649" s="87" cm="1">
        <f t="array" ref="V649">VLOOKUP($E649,$AI$118:$AW$122,COLUMN($AW:$AW)-COLUMN($AH:$AH),FALSE)</f>
        <v>161.75600000000003</v>
      </c>
      <c r="W649" s="87" t="str">
        <f t="shared" si="285"/>
        <v>Domestic</v>
      </c>
      <c r="X649" s="87" t="str">
        <f t="shared" si="286"/>
        <v>Non-local</v>
      </c>
      <c r="Y649" s="104"/>
      <c r="Z649" s="87" t="str">
        <f t="shared" si="282"/>
        <v>USA</v>
      </c>
      <c r="AA649" s="87" t="str">
        <f t="shared" si="283"/>
        <v>USA</v>
      </c>
      <c r="AB649" s="82" cm="1">
        <f t="array" ref="AB649">VLOOKUP(B649,'GDP per Capita'!$T$2:$V$4235,COLUMN('GDP per Capita'!$V:$V)-COLUMN('GDP per Capita'!$S:$S),FALSE)</f>
        <v>63809.64</v>
      </c>
      <c r="AC649" s="82">
        <f t="shared" si="287"/>
        <v>63809.64</v>
      </c>
      <c r="AD649" s="82">
        <f t="shared" si="288"/>
        <v>63809.64</v>
      </c>
      <c r="AE649" s="88">
        <f t="shared" si="284"/>
        <v>2.4128734200584364E-2</v>
      </c>
    </row>
    <row r="650" spans="1:31">
      <c r="A650" s="77" t="s">
        <v>929</v>
      </c>
      <c r="B650" s="77">
        <v>649</v>
      </c>
      <c r="C650" s="77" t="s">
        <v>29</v>
      </c>
      <c r="D650" s="77" t="s">
        <v>29</v>
      </c>
      <c r="E650" s="77">
        <v>2020</v>
      </c>
      <c r="F650" s="77">
        <v>46.732387500000002</v>
      </c>
      <c r="G650" s="77">
        <v>-117.00016509999899</v>
      </c>
      <c r="H650" s="77">
        <v>0</v>
      </c>
      <c r="I650" s="77" t="s">
        <v>881</v>
      </c>
      <c r="J650" s="77">
        <v>43.074761000000002</v>
      </c>
      <c r="K650" s="77">
        <v>-89.383761300000003</v>
      </c>
      <c r="L650" s="77">
        <v>4401.7433285361803</v>
      </c>
      <c r="M650" s="77">
        <v>0.78607885125302601</v>
      </c>
      <c r="N650" s="77">
        <v>0</v>
      </c>
      <c r="O650" s="77">
        <v>528.20919942434102</v>
      </c>
      <c r="P650" s="87" cm="1">
        <f t="array" ref="P650">IF($X650="Non-local",VLOOKUP($E650,$AI$64:$AW$68,COLUMN($AW:$AW)-COLUMN($AH:$AH),FALSE),IF($X650="Unknown",VLOOKUP($E650,$AI$71:$AW$75,COLUMN($AW:$AW)-COLUMN($AH:$AH),FALSE),0))</f>
        <v>224</v>
      </c>
      <c r="Q650" s="87" cm="1">
        <f t="array" ref="Q650">IF($X650="Non-local",VLOOKUP($E650,$AI$40:$AW$44,COLUMN($AW:$AW)-COLUMN($AH:$AH),FALSE),IF($X650="Unknown",VLOOKUP($E650,$AI$47:$AW$51,COLUMN($AW:$AW)-COLUMN($AH:$AH),FALSE),0))</f>
        <v>470.18520000000001</v>
      </c>
      <c r="R650" s="87" cm="1">
        <f t="array" ref="R650">IF($X650="Non-local",VLOOKUP($E650,$AI$88:$AW$92,COLUMN($AW:$AW)-COLUMN($AH:$AH),FALSE),IF($X650="Unknown",VLOOKUP($E650,$AI$95:$AW$99,COLUMN($AW:$AW)-COLUMN($AH:$AH),FALSE),0))</f>
        <v>0.13052013767768686</v>
      </c>
      <c r="S650" s="87" cm="1">
        <f t="array" ref="S650">VLOOKUP($E650,$AI$111:$AW$115,COLUMN($AW:$AW)-COLUMN($AH:$AH),FALSE)</f>
        <v>410.28773999999999</v>
      </c>
      <c r="T650" s="104">
        <f t="shared" si="280"/>
        <v>0.9165989889307129</v>
      </c>
      <c r="U650" s="104">
        <f t="shared" si="281"/>
        <v>1632.6821394243409</v>
      </c>
      <c r="V650" s="87" cm="1">
        <f t="array" ref="V650">VLOOKUP($E650,$AI$118:$AW$122,COLUMN($AW:$AW)-COLUMN($AH:$AH),FALSE)</f>
        <v>161.75600000000003</v>
      </c>
      <c r="W650" s="87" t="str">
        <f t="shared" si="285"/>
        <v>Domestic</v>
      </c>
      <c r="X650" s="87" t="str">
        <f t="shared" si="286"/>
        <v>Non-local</v>
      </c>
      <c r="Y650" s="104"/>
      <c r="Z650" s="87" t="str">
        <f t="shared" si="282"/>
        <v>USA</v>
      </c>
      <c r="AA650" s="87" t="str">
        <f t="shared" si="283"/>
        <v>USA</v>
      </c>
      <c r="AB650" s="82" cm="1">
        <f t="array" ref="AB650">VLOOKUP(B650,'GDP per Capita'!$T$2:$V$4235,COLUMN('GDP per Capita'!$V:$V)-COLUMN('GDP per Capita'!$S:$S),FALSE)</f>
        <v>63809.64</v>
      </c>
      <c r="AC650" s="82">
        <f t="shared" si="287"/>
        <v>63809.64</v>
      </c>
      <c r="AD650" s="82">
        <f t="shared" si="288"/>
        <v>63809.64</v>
      </c>
      <c r="AE650" s="88">
        <f t="shared" si="284"/>
        <v>2.5586763056872613E-2</v>
      </c>
    </row>
    <row r="651" spans="1:31">
      <c r="A651" s="77" t="s">
        <v>937</v>
      </c>
      <c r="B651" s="77">
        <v>650</v>
      </c>
      <c r="C651" s="77" t="s">
        <v>29</v>
      </c>
      <c r="D651" s="77" t="s">
        <v>29</v>
      </c>
      <c r="E651" s="77">
        <v>2020</v>
      </c>
      <c r="F651" s="77">
        <v>39.084005400000002</v>
      </c>
      <c r="G651" s="77">
        <v>-77.152757299999905</v>
      </c>
      <c r="H651" s="77">
        <v>0</v>
      </c>
      <c r="I651" s="77" t="s">
        <v>881</v>
      </c>
      <c r="J651" s="77">
        <v>43.074761000000002</v>
      </c>
      <c r="K651" s="77">
        <v>-89.383761300000003</v>
      </c>
      <c r="L651" s="77">
        <v>2231.4185484909599</v>
      </c>
      <c r="M651" s="77">
        <v>0.45627886197524198</v>
      </c>
      <c r="N651" s="77">
        <v>0</v>
      </c>
      <c r="O651" s="77">
        <v>428.43236131026498</v>
      </c>
      <c r="P651" s="87" cm="1">
        <f t="array" ref="P651">IF($X651="Non-local",VLOOKUP($E651,$AI$64:$AW$68,COLUMN($AW:$AW)-COLUMN($AH:$AH),FALSE),IF($X651="Unknown",VLOOKUP($E651,$AI$71:$AW$75,COLUMN($AW:$AW)-COLUMN($AH:$AH),FALSE),0))</f>
        <v>224</v>
      </c>
      <c r="Q651" s="87" cm="1">
        <f t="array" ref="Q651">IF($X651="Non-local",VLOOKUP($E651,$AI$40:$AW$44,COLUMN($AW:$AW)-COLUMN($AH:$AH),FALSE),IF($X651="Unknown",VLOOKUP($E651,$AI$47:$AW$51,COLUMN($AW:$AW)-COLUMN($AH:$AH),FALSE),0))</f>
        <v>470.18520000000001</v>
      </c>
      <c r="R651" s="87" cm="1">
        <f t="array" ref="R651">IF($X651="Non-local",VLOOKUP($E651,$AI$88:$AW$92,COLUMN($AW:$AW)-COLUMN($AH:$AH),FALSE),IF($X651="Unknown",VLOOKUP($E651,$AI$95:$AW$99,COLUMN($AW:$AW)-COLUMN($AH:$AH),FALSE),0))</f>
        <v>0.13052013767768686</v>
      </c>
      <c r="S651" s="87" cm="1">
        <f t="array" ref="S651">VLOOKUP($E651,$AI$111:$AW$115,COLUMN($AW:$AW)-COLUMN($AH:$AH),FALSE)</f>
        <v>410.28773999999999</v>
      </c>
      <c r="T651" s="104">
        <f t="shared" si="280"/>
        <v>0.58679899965292881</v>
      </c>
      <c r="U651" s="104">
        <f t="shared" si="281"/>
        <v>1532.905301310265</v>
      </c>
      <c r="V651" s="87" cm="1">
        <f t="array" ref="V651">VLOOKUP($E651,$AI$118:$AW$122,COLUMN($AW:$AW)-COLUMN($AH:$AH),FALSE)</f>
        <v>161.75600000000003</v>
      </c>
      <c r="W651" s="87" t="str">
        <f t="shared" si="285"/>
        <v>Domestic</v>
      </c>
      <c r="X651" s="87" t="str">
        <f t="shared" si="286"/>
        <v>Non-local</v>
      </c>
      <c r="Y651" s="104"/>
      <c r="Z651" s="87" t="str">
        <f t="shared" si="282"/>
        <v>USA</v>
      </c>
      <c r="AA651" s="87" t="str">
        <f t="shared" si="283"/>
        <v>USA</v>
      </c>
      <c r="AB651" s="82" cm="1">
        <f t="array" ref="AB651">VLOOKUP(B651,'GDP per Capita'!$T$2:$V$4235,COLUMN('GDP per Capita'!$V:$V)-COLUMN('GDP per Capita'!$S:$S),FALSE)</f>
        <v>63809.64</v>
      </c>
      <c r="AC651" s="82">
        <f t="shared" si="287"/>
        <v>63809.64</v>
      </c>
      <c r="AD651" s="82">
        <f t="shared" si="288"/>
        <v>63809.64</v>
      </c>
      <c r="AE651" s="88">
        <f t="shared" si="284"/>
        <v>2.4023099038174563E-2</v>
      </c>
    </row>
    <row r="652" spans="1:31">
      <c r="A652" s="77" t="s">
        <v>1180</v>
      </c>
      <c r="B652" s="77">
        <v>651</v>
      </c>
      <c r="C652" s="77" t="s">
        <v>29</v>
      </c>
      <c r="D652" s="77" t="s">
        <v>29</v>
      </c>
      <c r="E652" s="77">
        <v>2020</v>
      </c>
      <c r="F652" s="77">
        <v>39.613320999999999</v>
      </c>
      <c r="G652" s="77">
        <v>-105.0166498</v>
      </c>
      <c r="H652" s="77">
        <v>0</v>
      </c>
      <c r="I652" s="77" t="s">
        <v>881</v>
      </c>
      <c r="J652" s="77">
        <v>43.074761000000002</v>
      </c>
      <c r="K652" s="77">
        <v>-89.383761300000003</v>
      </c>
      <c r="L652" s="77">
        <v>2716.5629213603002</v>
      </c>
      <c r="M652" s="77">
        <v>0.52033964171672498</v>
      </c>
      <c r="N652" s="77">
        <v>0</v>
      </c>
      <c r="O652" s="77">
        <v>521.58008090117801</v>
      </c>
      <c r="P652" s="87" cm="1">
        <f t="array" ref="P652">IF($X652="Non-local",VLOOKUP($E652,$AI$64:$AW$68,COLUMN($AW:$AW)-COLUMN($AH:$AH),FALSE),IF($X652="Unknown",VLOOKUP($E652,$AI$71:$AW$75,COLUMN($AW:$AW)-COLUMN($AH:$AH),FALSE),0))</f>
        <v>224</v>
      </c>
      <c r="Q652" s="87" cm="1">
        <f t="array" ref="Q652">IF($X652="Non-local",VLOOKUP($E652,$AI$40:$AW$44,COLUMN($AW:$AW)-COLUMN($AH:$AH),FALSE),IF($X652="Unknown",VLOOKUP($E652,$AI$47:$AW$51,COLUMN($AW:$AW)-COLUMN($AH:$AH),FALSE),0))</f>
        <v>470.18520000000001</v>
      </c>
      <c r="R652" s="87" cm="1">
        <f t="array" ref="R652">IF($X652="Non-local",VLOOKUP($E652,$AI$88:$AW$92,COLUMN($AW:$AW)-COLUMN($AH:$AH),FALSE),IF($X652="Unknown",VLOOKUP($E652,$AI$95:$AW$99,COLUMN($AW:$AW)-COLUMN($AH:$AH),FALSE),0))</f>
        <v>0.13052013767768686</v>
      </c>
      <c r="S652" s="87" cm="1">
        <f t="array" ref="S652">VLOOKUP($E652,$AI$111:$AW$115,COLUMN($AW:$AW)-COLUMN($AH:$AH),FALSE)</f>
        <v>410.28773999999999</v>
      </c>
      <c r="T652" s="104">
        <f t="shared" si="280"/>
        <v>0.65085977939441186</v>
      </c>
      <c r="U652" s="104">
        <f t="shared" si="281"/>
        <v>1626.0530209011779</v>
      </c>
      <c r="V652" s="87" cm="1">
        <f t="array" ref="V652">VLOOKUP($E652,$AI$118:$AW$122,COLUMN($AW:$AW)-COLUMN($AH:$AH),FALSE)</f>
        <v>161.75600000000003</v>
      </c>
      <c r="W652" s="87" t="str">
        <f t="shared" si="285"/>
        <v>Domestic</v>
      </c>
      <c r="X652" s="87" t="str">
        <f t="shared" si="286"/>
        <v>Non-local</v>
      </c>
      <c r="Y652" s="104"/>
      <c r="Z652" s="87" t="str">
        <f t="shared" si="282"/>
        <v>USA</v>
      </c>
      <c r="AA652" s="87" t="str">
        <f t="shared" si="283"/>
        <v>USA</v>
      </c>
      <c r="AB652" s="82" cm="1">
        <f t="array" ref="AB652">VLOOKUP(B652,'GDP per Capita'!$T$2:$V$4235,COLUMN('GDP per Capita'!$V:$V)-COLUMN('GDP per Capita'!$S:$S),FALSE)</f>
        <v>63809.64</v>
      </c>
      <c r="AC652" s="82">
        <f t="shared" si="287"/>
        <v>63809.64</v>
      </c>
      <c r="AD652" s="82">
        <f t="shared" si="288"/>
        <v>63809.64</v>
      </c>
      <c r="AE652" s="88">
        <f t="shared" si="284"/>
        <v>2.5482874075158202E-2</v>
      </c>
    </row>
    <row r="653" spans="1:31">
      <c r="A653" s="77" t="s">
        <v>1181</v>
      </c>
      <c r="B653" s="77">
        <v>652</v>
      </c>
      <c r="C653" s="77" t="s">
        <v>29</v>
      </c>
      <c r="D653" s="77" t="s">
        <v>29</v>
      </c>
      <c r="E653" s="77">
        <v>2020</v>
      </c>
      <c r="F653" s="77">
        <v>39.099275200000001</v>
      </c>
      <c r="G653" s="77">
        <v>-76.848306100000002</v>
      </c>
      <c r="H653" s="77">
        <v>0</v>
      </c>
      <c r="I653" s="77" t="s">
        <v>881</v>
      </c>
      <c r="J653" s="77">
        <v>43.074761000000002</v>
      </c>
      <c r="K653" s="77">
        <v>-89.383761300000003</v>
      </c>
      <c r="L653" s="77">
        <v>2276.6491873952</v>
      </c>
      <c r="M653" s="77">
        <v>0.46225133152955999</v>
      </c>
      <c r="N653" s="77">
        <v>0</v>
      </c>
      <c r="O653" s="77">
        <v>437.11664397987801</v>
      </c>
      <c r="P653" s="87" cm="1">
        <f t="array" ref="P653">IF($X653="Non-local",VLOOKUP($E653,$AI$64:$AW$68,COLUMN($AW:$AW)-COLUMN($AH:$AH),FALSE),IF($X653="Unknown",VLOOKUP($E653,$AI$71:$AW$75,COLUMN($AW:$AW)-COLUMN($AH:$AH),FALSE),0))</f>
        <v>224</v>
      </c>
      <c r="Q653" s="87" cm="1">
        <f t="array" ref="Q653">IF($X653="Non-local",VLOOKUP($E653,$AI$40:$AW$44,COLUMN($AW:$AW)-COLUMN($AH:$AH),FALSE),IF($X653="Unknown",VLOOKUP($E653,$AI$47:$AW$51,COLUMN($AW:$AW)-COLUMN($AH:$AH),FALSE),0))</f>
        <v>470.18520000000001</v>
      </c>
      <c r="R653" s="87" cm="1">
        <f t="array" ref="R653">IF($X653="Non-local",VLOOKUP($E653,$AI$88:$AW$92,COLUMN($AW:$AW)-COLUMN($AH:$AH),FALSE),IF($X653="Unknown",VLOOKUP($E653,$AI$95:$AW$99,COLUMN($AW:$AW)-COLUMN($AH:$AH),FALSE),0))</f>
        <v>0.13052013767768686</v>
      </c>
      <c r="S653" s="87" cm="1">
        <f t="array" ref="S653">VLOOKUP($E653,$AI$111:$AW$115,COLUMN($AW:$AW)-COLUMN($AH:$AH),FALSE)</f>
        <v>410.28773999999999</v>
      </c>
      <c r="T653" s="104">
        <f t="shared" si="280"/>
        <v>0.59277146920724688</v>
      </c>
      <c r="U653" s="104">
        <f t="shared" si="281"/>
        <v>1541.5895839798779</v>
      </c>
      <c r="V653" s="87" cm="1">
        <f t="array" ref="V653">VLOOKUP($E653,$AI$118:$AW$122,COLUMN($AW:$AW)-COLUMN($AH:$AH),FALSE)</f>
        <v>161.75600000000003</v>
      </c>
      <c r="W653" s="87" t="str">
        <f t="shared" si="285"/>
        <v>Domestic</v>
      </c>
      <c r="X653" s="87" t="str">
        <f t="shared" si="286"/>
        <v>Non-local</v>
      </c>
      <c r="Y653" s="104"/>
      <c r="Z653" s="87" t="str">
        <f t="shared" si="282"/>
        <v>USA</v>
      </c>
      <c r="AA653" s="87" t="str">
        <f t="shared" si="283"/>
        <v>USA</v>
      </c>
      <c r="AB653" s="82" cm="1">
        <f t="array" ref="AB653">VLOOKUP(B653,'GDP per Capita'!$T$2:$V$4235,COLUMN('GDP per Capita'!$V:$V)-COLUMN('GDP per Capita'!$S:$S),FALSE)</f>
        <v>63809.64</v>
      </c>
      <c r="AC653" s="82">
        <f t="shared" si="287"/>
        <v>63809.64</v>
      </c>
      <c r="AD653" s="82">
        <f t="shared" si="288"/>
        <v>63809.64</v>
      </c>
      <c r="AE653" s="88">
        <f t="shared" si="284"/>
        <v>2.4159195757567007E-2</v>
      </c>
    </row>
    <row r="654" spans="1:31">
      <c r="A654" s="77" t="s">
        <v>940</v>
      </c>
      <c r="B654" s="77">
        <v>653</v>
      </c>
      <c r="C654" s="77" t="s">
        <v>29</v>
      </c>
      <c r="D654" s="77" t="s">
        <v>29</v>
      </c>
      <c r="E654" s="77">
        <v>2020</v>
      </c>
      <c r="F654" s="77">
        <v>29.209288000000001</v>
      </c>
      <c r="G654" s="77">
        <v>-81.0226483</v>
      </c>
      <c r="H654" s="77">
        <v>0</v>
      </c>
      <c r="I654" s="77" t="s">
        <v>881</v>
      </c>
      <c r="J654" s="77">
        <v>43.074761000000002</v>
      </c>
      <c r="K654" s="77">
        <v>-89.383761300000003</v>
      </c>
      <c r="L654" s="77">
        <v>3425.3367485766198</v>
      </c>
      <c r="M654" s="77">
        <v>0.63063750402867902</v>
      </c>
      <c r="N654" s="77">
        <v>0</v>
      </c>
      <c r="O654" s="77">
        <v>657.664655726712</v>
      </c>
      <c r="P654" s="87" cm="1">
        <f t="array" ref="P654">IF($X654="Non-local",VLOOKUP($E654,$AI$64:$AW$68,COLUMN($AW:$AW)-COLUMN($AH:$AH),FALSE),IF($X654="Unknown",VLOOKUP($E654,$AI$71:$AW$75,COLUMN($AW:$AW)-COLUMN($AH:$AH),FALSE),0))</f>
        <v>224</v>
      </c>
      <c r="Q654" s="87" cm="1">
        <f t="array" ref="Q654">IF($X654="Non-local",VLOOKUP($E654,$AI$40:$AW$44,COLUMN($AW:$AW)-COLUMN($AH:$AH),FALSE),IF($X654="Unknown",VLOOKUP($E654,$AI$47:$AW$51,COLUMN($AW:$AW)-COLUMN($AH:$AH),FALSE),0))</f>
        <v>470.18520000000001</v>
      </c>
      <c r="R654" s="87" cm="1">
        <f t="array" ref="R654">IF($X654="Non-local",VLOOKUP($E654,$AI$88:$AW$92,COLUMN($AW:$AW)-COLUMN($AH:$AH),FALSE),IF($X654="Unknown",VLOOKUP($E654,$AI$95:$AW$99,COLUMN($AW:$AW)-COLUMN($AH:$AH),FALSE),0))</f>
        <v>0.13052013767768686</v>
      </c>
      <c r="S654" s="87" cm="1">
        <f t="array" ref="S654">VLOOKUP($E654,$AI$111:$AW$115,COLUMN($AW:$AW)-COLUMN($AH:$AH),FALSE)</f>
        <v>410.28773999999999</v>
      </c>
      <c r="T654" s="104">
        <f t="shared" si="280"/>
        <v>0.76115764170636591</v>
      </c>
      <c r="U654" s="104">
        <f t="shared" si="281"/>
        <v>1762.1375957267121</v>
      </c>
      <c r="V654" s="87" cm="1">
        <f t="array" ref="V654">VLOOKUP($E654,$AI$118:$AW$122,COLUMN($AW:$AW)-COLUMN($AH:$AH),FALSE)</f>
        <v>161.75600000000003</v>
      </c>
      <c r="W654" s="87" t="str">
        <f t="shared" si="285"/>
        <v>Domestic</v>
      </c>
      <c r="X654" s="87" t="str">
        <f t="shared" si="286"/>
        <v>Non-local</v>
      </c>
      <c r="Y654" s="104"/>
      <c r="Z654" s="87" t="str">
        <f t="shared" si="282"/>
        <v>USA</v>
      </c>
      <c r="AA654" s="87" t="str">
        <f t="shared" si="283"/>
        <v>USA</v>
      </c>
      <c r="AB654" s="82" cm="1">
        <f t="array" ref="AB654">VLOOKUP(B654,'GDP per Capita'!$T$2:$V$4235,COLUMN('GDP per Capita'!$V:$V)-COLUMN('GDP per Capita'!$S:$S),FALSE)</f>
        <v>63809.64</v>
      </c>
      <c r="AC654" s="82">
        <f t="shared" si="287"/>
        <v>63809.64</v>
      </c>
      <c r="AD654" s="82">
        <f t="shared" si="288"/>
        <v>63809.64</v>
      </c>
      <c r="AE654" s="88">
        <f t="shared" si="284"/>
        <v>2.7615538901750773E-2</v>
      </c>
    </row>
    <row r="655" spans="1:31">
      <c r="A655" s="77" t="s">
        <v>889</v>
      </c>
      <c r="B655" s="77">
        <v>654</v>
      </c>
      <c r="C655" s="77" t="s">
        <v>29</v>
      </c>
      <c r="D655" s="77" t="s">
        <v>29</v>
      </c>
      <c r="E655" s="77">
        <v>2020</v>
      </c>
      <c r="F655" s="77">
        <v>42.735541599999998</v>
      </c>
      <c r="G655" s="77">
        <v>-84.485246900000007</v>
      </c>
      <c r="H655" s="77">
        <v>0</v>
      </c>
      <c r="I655" s="77" t="s">
        <v>881</v>
      </c>
      <c r="J655" s="77">
        <v>43.074761000000002</v>
      </c>
      <c r="K655" s="77">
        <v>-89.383761300000003</v>
      </c>
      <c r="L655" s="77">
        <v>801.39372359971799</v>
      </c>
      <c r="M655" s="77">
        <v>0.26745155518736502</v>
      </c>
      <c r="N655" s="77">
        <v>0</v>
      </c>
      <c r="O655" s="77">
        <v>153.86759493114499</v>
      </c>
      <c r="P655" s="87" cm="1">
        <f t="array" ref="P655">IF($X655="Non-local",VLOOKUP($E655,$AI$64:$AW$68,COLUMN($AW:$AW)-COLUMN($AH:$AH),FALSE),IF($X655="Unknown",VLOOKUP($E655,$AI$71:$AW$75,COLUMN($AW:$AW)-COLUMN($AH:$AH),FALSE),0))</f>
        <v>224</v>
      </c>
      <c r="Q655" s="87" cm="1">
        <f t="array" ref="Q655">IF($X655="Non-local",VLOOKUP($E655,$AI$40:$AW$44,COLUMN($AW:$AW)-COLUMN($AH:$AH),FALSE),IF($X655="Unknown",VLOOKUP($E655,$AI$47:$AW$51,COLUMN($AW:$AW)-COLUMN($AH:$AH),FALSE),0))</f>
        <v>470.18520000000001</v>
      </c>
      <c r="R655" s="87" cm="1">
        <f t="array" ref="R655">IF($X655="Non-local",VLOOKUP($E655,$AI$88:$AW$92,COLUMN($AW:$AW)-COLUMN($AH:$AH),FALSE),IF($X655="Unknown",VLOOKUP($E655,$AI$95:$AW$99,COLUMN($AW:$AW)-COLUMN($AH:$AH),FALSE),0))</f>
        <v>0.13052013767768686</v>
      </c>
      <c r="S655" s="87" cm="1">
        <f t="array" ref="S655">VLOOKUP($E655,$AI$111:$AW$115,COLUMN($AW:$AW)-COLUMN($AH:$AH),FALSE)</f>
        <v>410.28773999999999</v>
      </c>
      <c r="T655" s="104">
        <f t="shared" si="280"/>
        <v>0.39797169286505185</v>
      </c>
      <c r="U655" s="104">
        <f t="shared" si="281"/>
        <v>1258.3405349311449</v>
      </c>
      <c r="V655" s="87" cm="1">
        <f t="array" ref="V655">VLOOKUP($E655,$AI$118:$AW$122,COLUMN($AW:$AW)-COLUMN($AH:$AH),FALSE)</f>
        <v>161.75600000000003</v>
      </c>
      <c r="W655" s="87" t="str">
        <f t="shared" si="285"/>
        <v>Domestic</v>
      </c>
      <c r="X655" s="87" t="str">
        <f t="shared" si="286"/>
        <v>Non-local</v>
      </c>
      <c r="Y655" s="104"/>
      <c r="Z655" s="87" t="str">
        <f t="shared" si="282"/>
        <v>USA</v>
      </c>
      <c r="AA655" s="87" t="str">
        <f t="shared" si="283"/>
        <v>USA</v>
      </c>
      <c r="AB655" s="82" cm="1">
        <f t="array" ref="AB655">VLOOKUP(B655,'GDP per Capita'!$T$2:$V$4235,COLUMN('GDP per Capita'!$V:$V)-COLUMN('GDP per Capita'!$S:$S),FALSE)</f>
        <v>63809.64</v>
      </c>
      <c r="AC655" s="82">
        <f t="shared" si="287"/>
        <v>63809.64</v>
      </c>
      <c r="AD655" s="82">
        <f t="shared" si="288"/>
        <v>63809.64</v>
      </c>
      <c r="AE655" s="88">
        <f t="shared" si="284"/>
        <v>1.9720226206120971E-2</v>
      </c>
    </row>
    <row r="656" spans="1:31">
      <c r="A656" s="77" t="s">
        <v>1182</v>
      </c>
      <c r="B656" s="77">
        <v>655</v>
      </c>
      <c r="C656" s="77" t="s">
        <v>29</v>
      </c>
      <c r="D656" s="77" t="s">
        <v>29</v>
      </c>
      <c r="E656" s="77">
        <v>2020</v>
      </c>
      <c r="F656" s="77">
        <v>37.8708393</v>
      </c>
      <c r="G656" s="77">
        <v>-122.272863899999</v>
      </c>
      <c r="H656" s="77">
        <v>0</v>
      </c>
      <c r="I656" s="77" t="s">
        <v>881</v>
      </c>
      <c r="J656" s="77">
        <v>43.074761000000002</v>
      </c>
      <c r="K656" s="77">
        <v>-89.383761300000003</v>
      </c>
      <c r="L656" s="77">
        <v>5645.04821281365</v>
      </c>
      <c r="M656" s="77">
        <v>0.96390498871716901</v>
      </c>
      <c r="N656" s="77">
        <v>0</v>
      </c>
      <c r="O656" s="77">
        <v>677.40578553763805</v>
      </c>
      <c r="P656" s="87" cm="1">
        <f t="array" ref="P656">IF($X656="Non-local",VLOOKUP($E656,$AI$64:$AW$68,COLUMN($AW:$AW)-COLUMN($AH:$AH),FALSE),IF($X656="Unknown",VLOOKUP($E656,$AI$71:$AW$75,COLUMN($AW:$AW)-COLUMN($AH:$AH),FALSE),0))</f>
        <v>224</v>
      </c>
      <c r="Q656" s="87" cm="1">
        <f t="array" ref="Q656">IF($X656="Non-local",VLOOKUP($E656,$AI$40:$AW$44,COLUMN($AW:$AW)-COLUMN($AH:$AH),FALSE),IF($X656="Unknown",VLOOKUP($E656,$AI$47:$AW$51,COLUMN($AW:$AW)-COLUMN($AH:$AH),FALSE),0))</f>
        <v>470.18520000000001</v>
      </c>
      <c r="R656" s="87" cm="1">
        <f t="array" ref="R656">IF($X656="Non-local",VLOOKUP($E656,$AI$88:$AW$92,COLUMN($AW:$AW)-COLUMN($AH:$AH),FALSE),IF($X656="Unknown",VLOOKUP($E656,$AI$95:$AW$99,COLUMN($AW:$AW)-COLUMN($AH:$AH),FALSE),0))</f>
        <v>0.13052013767768686</v>
      </c>
      <c r="S656" s="87" cm="1">
        <f t="array" ref="S656">VLOOKUP($E656,$AI$111:$AW$115,COLUMN($AW:$AW)-COLUMN($AH:$AH),FALSE)</f>
        <v>410.28773999999999</v>
      </c>
      <c r="T656" s="104">
        <f t="shared" si="280"/>
        <v>1.0944251263948559</v>
      </c>
      <c r="U656" s="104">
        <f t="shared" si="281"/>
        <v>1781.878725537638</v>
      </c>
      <c r="V656" s="87" cm="1">
        <f t="array" ref="V656">VLOOKUP($E656,$AI$118:$AW$122,COLUMN($AW:$AW)-COLUMN($AH:$AH),FALSE)</f>
        <v>161.75600000000003</v>
      </c>
      <c r="W656" s="87" t="str">
        <f t="shared" si="285"/>
        <v>Domestic</v>
      </c>
      <c r="X656" s="87" t="str">
        <f t="shared" si="286"/>
        <v>Non-local</v>
      </c>
      <c r="Y656" s="104"/>
      <c r="Z656" s="87" t="str">
        <f t="shared" si="282"/>
        <v>USA</v>
      </c>
      <c r="AA656" s="87" t="str">
        <f t="shared" si="283"/>
        <v>USA</v>
      </c>
      <c r="AB656" s="82" cm="1">
        <f t="array" ref="AB656">VLOOKUP(B656,'GDP per Capita'!$T$2:$V$4235,COLUMN('GDP per Capita'!$V:$V)-COLUMN('GDP per Capita'!$S:$S),FALSE)</f>
        <v>63809.64</v>
      </c>
      <c r="AC656" s="82">
        <f t="shared" si="287"/>
        <v>63809.64</v>
      </c>
      <c r="AD656" s="82">
        <f t="shared" si="288"/>
        <v>63809.64</v>
      </c>
      <c r="AE656" s="88">
        <f t="shared" si="284"/>
        <v>2.7924914253357927E-2</v>
      </c>
    </row>
    <row r="657" spans="1:31">
      <c r="A657" s="77" t="s">
        <v>1183</v>
      </c>
      <c r="B657" s="77">
        <v>656</v>
      </c>
      <c r="C657" s="77" t="s">
        <v>29</v>
      </c>
      <c r="D657" s="77" t="s">
        <v>29</v>
      </c>
      <c r="E657" s="77">
        <v>2020</v>
      </c>
      <c r="F657" s="77">
        <v>33.953354599999997</v>
      </c>
      <c r="G657" s="77">
        <v>-117.39616229999901</v>
      </c>
      <c r="H657" s="77">
        <v>0</v>
      </c>
      <c r="I657" s="77" t="s">
        <v>881</v>
      </c>
      <c r="J657" s="77">
        <v>43.074761000000002</v>
      </c>
      <c r="K657" s="77">
        <v>-89.383761300000003</v>
      </c>
      <c r="L657" s="77">
        <v>5248.1955754846103</v>
      </c>
      <c r="M657" s="77">
        <v>0.91012853489678103</v>
      </c>
      <c r="N657" s="77">
        <v>0</v>
      </c>
      <c r="O657" s="77">
        <v>629.78346905815295</v>
      </c>
      <c r="P657" s="87" cm="1">
        <f t="array" ref="P657">IF($X657="Non-local",VLOOKUP($E657,$AI$64:$AW$68,COLUMN($AW:$AW)-COLUMN($AH:$AH),FALSE),IF($X657="Unknown",VLOOKUP($E657,$AI$71:$AW$75,COLUMN($AW:$AW)-COLUMN($AH:$AH),FALSE),0))</f>
        <v>224</v>
      </c>
      <c r="Q657" s="87" cm="1">
        <f t="array" ref="Q657">IF($X657="Non-local",VLOOKUP($E657,$AI$40:$AW$44,COLUMN($AW:$AW)-COLUMN($AH:$AH),FALSE),IF($X657="Unknown",VLOOKUP($E657,$AI$47:$AW$51,COLUMN($AW:$AW)-COLUMN($AH:$AH),FALSE),0))</f>
        <v>470.18520000000001</v>
      </c>
      <c r="R657" s="87" cm="1">
        <f t="array" ref="R657">IF($X657="Non-local",VLOOKUP($E657,$AI$88:$AW$92,COLUMN($AW:$AW)-COLUMN($AH:$AH),FALSE),IF($X657="Unknown",VLOOKUP($E657,$AI$95:$AW$99,COLUMN($AW:$AW)-COLUMN($AH:$AH),FALSE),0))</f>
        <v>0.13052013767768686</v>
      </c>
      <c r="S657" s="87" cm="1">
        <f t="array" ref="S657">VLOOKUP($E657,$AI$111:$AW$115,COLUMN($AW:$AW)-COLUMN($AH:$AH),FALSE)</f>
        <v>410.28773999999999</v>
      </c>
      <c r="T657" s="104">
        <f t="shared" si="280"/>
        <v>1.0406486725744679</v>
      </c>
      <c r="U657" s="104">
        <f t="shared" si="281"/>
        <v>1734.2564090581529</v>
      </c>
      <c r="V657" s="87" cm="1">
        <f t="array" ref="V657">VLOOKUP($E657,$AI$118:$AW$122,COLUMN($AW:$AW)-COLUMN($AH:$AH),FALSE)</f>
        <v>161.75600000000003</v>
      </c>
      <c r="W657" s="87" t="str">
        <f t="shared" si="285"/>
        <v>Domestic</v>
      </c>
      <c r="X657" s="87" t="str">
        <f t="shared" si="286"/>
        <v>Non-local</v>
      </c>
      <c r="Y657" s="104"/>
      <c r="Z657" s="87" t="str">
        <f t="shared" si="282"/>
        <v>USA</v>
      </c>
      <c r="AA657" s="87" t="str">
        <f t="shared" si="283"/>
        <v>USA</v>
      </c>
      <c r="AB657" s="82" cm="1">
        <f t="array" ref="AB657">VLOOKUP(B657,'GDP per Capita'!$T$2:$V$4235,COLUMN('GDP per Capita'!$V:$V)-COLUMN('GDP per Capita'!$S:$S),FALSE)</f>
        <v>63809.64</v>
      </c>
      <c r="AC657" s="82">
        <f t="shared" si="287"/>
        <v>63809.64</v>
      </c>
      <c r="AD657" s="82">
        <f t="shared" si="288"/>
        <v>63809.64</v>
      </c>
      <c r="AE657" s="88">
        <f t="shared" si="284"/>
        <v>2.7178595727199731E-2</v>
      </c>
    </row>
    <row r="658" spans="1:31">
      <c r="A658" s="77" t="s">
        <v>1184</v>
      </c>
      <c r="B658" s="77">
        <v>657</v>
      </c>
      <c r="C658" s="77" t="s">
        <v>33</v>
      </c>
      <c r="D658" s="77" t="s">
        <v>816</v>
      </c>
      <c r="E658" s="77">
        <v>2020</v>
      </c>
      <c r="F658" s="77">
        <v>-32.008856199999997</v>
      </c>
      <c r="G658" s="77">
        <v>115.9139727</v>
      </c>
      <c r="H658" s="77">
        <v>0</v>
      </c>
      <c r="I658" s="77" t="s">
        <v>881</v>
      </c>
      <c r="J658" s="77">
        <v>43.074761000000002</v>
      </c>
      <c r="K658" s="77">
        <v>-89.383761300000003</v>
      </c>
      <c r="L658" s="77">
        <v>34964.416310534201</v>
      </c>
      <c r="M658" s="77">
        <v>5.7046075261014897</v>
      </c>
      <c r="N658" s="77">
        <v>0</v>
      </c>
      <c r="O658" s="77">
        <v>3199.24409241388</v>
      </c>
      <c r="P658" s="87" cm="1">
        <f t="array" ref="P658">IF($X658="Non-local",VLOOKUP($E658,$AI$64:$AW$68,COLUMN($AW:$AW)-COLUMN($AH:$AH),FALSE),IF($X658="Unknown",VLOOKUP($E658,$AI$71:$AW$75,COLUMN($AW:$AW)-COLUMN($AH:$AH),FALSE),0))</f>
        <v>224</v>
      </c>
      <c r="Q658" s="87" cm="1">
        <f t="array" ref="Q658">IF($X658="Non-local",VLOOKUP($E658,$AI$40:$AW$44,COLUMN($AW:$AW)-COLUMN($AH:$AH),FALSE),IF($X658="Unknown",VLOOKUP($E658,$AI$47:$AW$51,COLUMN($AW:$AW)-COLUMN($AH:$AH),FALSE),0))</f>
        <v>470.18520000000001</v>
      </c>
      <c r="R658" s="87" cm="1">
        <f t="array" ref="R658">IF($X658="Non-local",VLOOKUP($E658,$AI$88:$AW$92,COLUMN($AW:$AW)-COLUMN($AH:$AH),FALSE),IF($X658="Unknown",VLOOKUP($E658,$AI$95:$AW$99,COLUMN($AW:$AW)-COLUMN($AH:$AH),FALSE),0))</f>
        <v>0.13052013767768686</v>
      </c>
      <c r="S658" s="87" cm="1">
        <f t="array" ref="S658">VLOOKUP($E658,$AI$111:$AW$115,COLUMN($AW:$AW)-COLUMN($AH:$AH),FALSE)</f>
        <v>410.28773999999999</v>
      </c>
      <c r="T658" s="104">
        <f t="shared" si="280"/>
        <v>5.8351276637791765</v>
      </c>
      <c r="U658" s="104">
        <f t="shared" si="281"/>
        <v>4303.7170324138797</v>
      </c>
      <c r="V658" s="87" cm="1">
        <f t="array" ref="V658">VLOOKUP($E658,$AI$118:$AW$122,COLUMN($AW:$AW)-COLUMN($AH:$AH),FALSE)</f>
        <v>161.75600000000003</v>
      </c>
      <c r="W658" s="87" t="str">
        <f t="shared" si="285"/>
        <v>International</v>
      </c>
      <c r="X658" s="87" t="str">
        <f t="shared" si="286"/>
        <v>Non-local</v>
      </c>
      <c r="Y658" s="104"/>
      <c r="Z658" s="87" t="str">
        <f t="shared" si="282"/>
        <v>Australia</v>
      </c>
      <c r="AA658" s="87" t="str">
        <f t="shared" si="283"/>
        <v>Oceania</v>
      </c>
      <c r="AB658" s="82" cm="1">
        <f t="array" ref="AB658">VLOOKUP(B658,'GDP per Capita'!$T$2:$V$4235,COLUMN('GDP per Capita'!$V:$V)-COLUMN('GDP per Capita'!$S:$S),FALSE)</f>
        <v>61250.7</v>
      </c>
      <c r="AC658" s="82">
        <f t="shared" si="287"/>
        <v>61250.7</v>
      </c>
      <c r="AD658" s="82">
        <f t="shared" si="288"/>
        <v>61250.7</v>
      </c>
      <c r="AE658" s="88">
        <f t="shared" si="284"/>
        <v>7.0263964859403727E-2</v>
      </c>
    </row>
    <row r="659" spans="1:31">
      <c r="A659" s="77" t="s">
        <v>1185</v>
      </c>
      <c r="B659" s="77">
        <v>658</v>
      </c>
      <c r="C659" s="77" t="s">
        <v>29</v>
      </c>
      <c r="D659" s="77" t="s">
        <v>29</v>
      </c>
      <c r="E659" s="77">
        <v>2020</v>
      </c>
      <c r="F659" s="77">
        <v>36.105240000000002</v>
      </c>
      <c r="G659" s="77">
        <v>-95.980008599999906</v>
      </c>
      <c r="H659" s="77">
        <v>0</v>
      </c>
      <c r="I659" s="77" t="s">
        <v>881</v>
      </c>
      <c r="J659" s="77">
        <v>43.074761000000002</v>
      </c>
      <c r="K659" s="77">
        <v>-89.383761300000003</v>
      </c>
      <c r="L659" s="77">
        <v>1917.0048831639299</v>
      </c>
      <c r="M659" s="77">
        <v>0.41476218016132699</v>
      </c>
      <c r="N659" s="77">
        <v>0</v>
      </c>
      <c r="O659" s="77">
        <v>368.06493756747398</v>
      </c>
      <c r="P659" s="87" cm="1">
        <f t="array" ref="P659">IF($X659="Non-local",VLOOKUP($E659,$AI$64:$AW$68,COLUMN($AW:$AW)-COLUMN($AH:$AH),FALSE),IF($X659="Unknown",VLOOKUP($E659,$AI$71:$AW$75,COLUMN($AW:$AW)-COLUMN($AH:$AH),FALSE),0))</f>
        <v>224</v>
      </c>
      <c r="Q659" s="87" cm="1">
        <f t="array" ref="Q659">IF($X659="Non-local",VLOOKUP($E659,$AI$40:$AW$44,COLUMN($AW:$AW)-COLUMN($AH:$AH),FALSE),IF($X659="Unknown",VLOOKUP($E659,$AI$47:$AW$51,COLUMN($AW:$AW)-COLUMN($AH:$AH),FALSE),0))</f>
        <v>470.18520000000001</v>
      </c>
      <c r="R659" s="87" cm="1">
        <f t="array" ref="R659">IF($X659="Non-local",VLOOKUP($E659,$AI$88:$AW$92,COLUMN($AW:$AW)-COLUMN($AH:$AH),FALSE),IF($X659="Unknown",VLOOKUP($E659,$AI$95:$AW$99,COLUMN($AW:$AW)-COLUMN($AH:$AH),FALSE),0))</f>
        <v>0.13052013767768686</v>
      </c>
      <c r="S659" s="87" cm="1">
        <f t="array" ref="S659">VLOOKUP($E659,$AI$111:$AW$115,COLUMN($AW:$AW)-COLUMN($AH:$AH),FALSE)</f>
        <v>410.28773999999999</v>
      </c>
      <c r="T659" s="104">
        <f t="shared" si="280"/>
        <v>0.54528231783901382</v>
      </c>
      <c r="U659" s="104">
        <f t="shared" si="281"/>
        <v>1472.537877567474</v>
      </c>
      <c r="V659" s="87" cm="1">
        <f t="array" ref="V659">VLOOKUP($E659,$AI$118:$AW$122,COLUMN($AW:$AW)-COLUMN($AH:$AH),FALSE)</f>
        <v>161.75600000000003</v>
      </c>
      <c r="W659" s="87" t="str">
        <f t="shared" si="285"/>
        <v>Domestic</v>
      </c>
      <c r="X659" s="87" t="str">
        <f t="shared" si="286"/>
        <v>Non-local</v>
      </c>
      <c r="Y659" s="104"/>
      <c r="Z659" s="87" t="str">
        <f t="shared" si="282"/>
        <v>USA</v>
      </c>
      <c r="AA659" s="87" t="str">
        <f t="shared" si="283"/>
        <v>USA</v>
      </c>
      <c r="AB659" s="82" cm="1">
        <f t="array" ref="AB659">VLOOKUP(B659,'GDP per Capita'!$T$2:$V$4235,COLUMN('GDP per Capita'!$V:$V)-COLUMN('GDP per Capita'!$S:$S),FALSE)</f>
        <v>63809.64</v>
      </c>
      <c r="AC659" s="82">
        <f t="shared" si="287"/>
        <v>63809.64</v>
      </c>
      <c r="AD659" s="82">
        <f t="shared" si="288"/>
        <v>63809.64</v>
      </c>
      <c r="AE659" s="88">
        <f t="shared" si="284"/>
        <v>2.3077044120096493E-2</v>
      </c>
    </row>
    <row r="660" spans="1:31">
      <c r="A660" s="77" t="s">
        <v>998</v>
      </c>
      <c r="B660" s="77">
        <v>659</v>
      </c>
      <c r="C660" s="77" t="s">
        <v>29</v>
      </c>
      <c r="D660" s="77" t="s">
        <v>29</v>
      </c>
      <c r="E660" s="77">
        <v>2020</v>
      </c>
      <c r="F660" s="77">
        <v>37.368830099999997</v>
      </c>
      <c r="G660" s="77">
        <v>-122.03634959999999</v>
      </c>
      <c r="H660" s="77">
        <v>0</v>
      </c>
      <c r="I660" s="77" t="s">
        <v>881</v>
      </c>
      <c r="J660" s="77">
        <v>43.074761000000002</v>
      </c>
      <c r="K660" s="77">
        <v>-89.383761300000003</v>
      </c>
      <c r="L660" s="77">
        <v>5649.8598475856897</v>
      </c>
      <c r="M660" s="77">
        <v>0.96455870361684004</v>
      </c>
      <c r="N660" s="77">
        <v>0</v>
      </c>
      <c r="O660" s="77">
        <v>677.98318171028302</v>
      </c>
      <c r="P660" s="87" cm="1">
        <f t="array" ref="P660">IF($X660="Non-local",VLOOKUP($E660,$AI$64:$AW$68,COLUMN($AW:$AW)-COLUMN($AH:$AH),FALSE),IF($X660="Unknown",VLOOKUP($E660,$AI$71:$AW$75,COLUMN($AW:$AW)-COLUMN($AH:$AH),FALSE),0))</f>
        <v>224</v>
      </c>
      <c r="Q660" s="87" cm="1">
        <f t="array" ref="Q660">IF($X660="Non-local",VLOOKUP($E660,$AI$40:$AW$44,COLUMN($AW:$AW)-COLUMN($AH:$AH),FALSE),IF($X660="Unknown",VLOOKUP($E660,$AI$47:$AW$51,COLUMN($AW:$AW)-COLUMN($AH:$AH),FALSE),0))</f>
        <v>470.18520000000001</v>
      </c>
      <c r="R660" s="87" cm="1">
        <f t="array" ref="R660">IF($X660="Non-local",VLOOKUP($E660,$AI$88:$AW$92,COLUMN($AW:$AW)-COLUMN($AH:$AH),FALSE),IF($X660="Unknown",VLOOKUP($E660,$AI$95:$AW$99,COLUMN($AW:$AW)-COLUMN($AH:$AH),FALSE),0))</f>
        <v>0.13052013767768686</v>
      </c>
      <c r="S660" s="87" cm="1">
        <f t="array" ref="S660">VLOOKUP($E660,$AI$111:$AW$115,COLUMN($AW:$AW)-COLUMN($AH:$AH),FALSE)</f>
        <v>410.28773999999999</v>
      </c>
      <c r="T660" s="104">
        <f t="shared" si="280"/>
        <v>1.0950788412945269</v>
      </c>
      <c r="U660" s="104">
        <f t="shared" si="281"/>
        <v>1782.456121710283</v>
      </c>
      <c r="V660" s="87" cm="1">
        <f t="array" ref="V660">VLOOKUP($E660,$AI$118:$AW$122,COLUMN($AW:$AW)-COLUMN($AH:$AH),FALSE)</f>
        <v>161.75600000000003</v>
      </c>
      <c r="W660" s="87" t="str">
        <f t="shared" si="285"/>
        <v>Domestic</v>
      </c>
      <c r="X660" s="87" t="str">
        <f t="shared" si="286"/>
        <v>Non-local</v>
      </c>
      <c r="Y660" s="104"/>
      <c r="Z660" s="87" t="str">
        <f t="shared" si="282"/>
        <v>USA</v>
      </c>
      <c r="AA660" s="87" t="str">
        <f t="shared" si="283"/>
        <v>USA</v>
      </c>
      <c r="AB660" s="82" cm="1">
        <f t="array" ref="AB660">VLOOKUP(B660,'GDP per Capita'!$T$2:$V$4235,COLUMN('GDP per Capita'!$V:$V)-COLUMN('GDP per Capita'!$S:$S),FALSE)</f>
        <v>63809.64</v>
      </c>
      <c r="AC660" s="82">
        <f t="shared" si="287"/>
        <v>63809.64</v>
      </c>
      <c r="AD660" s="82">
        <f t="shared" si="288"/>
        <v>63809.64</v>
      </c>
      <c r="AE660" s="88">
        <f t="shared" si="284"/>
        <v>2.7933962982870347E-2</v>
      </c>
    </row>
    <row r="661" spans="1:31">
      <c r="A661" s="77" t="s">
        <v>1186</v>
      </c>
      <c r="B661" s="77">
        <v>660</v>
      </c>
      <c r="C661" s="77" t="s">
        <v>33</v>
      </c>
      <c r="D661" s="77" t="s">
        <v>816</v>
      </c>
      <c r="E661" s="77">
        <v>2020</v>
      </c>
      <c r="F661" s="77">
        <v>-35.297590599999999</v>
      </c>
      <c r="G661" s="77">
        <v>149.1012676</v>
      </c>
      <c r="H661" s="77">
        <v>0</v>
      </c>
      <c r="I661" s="77" t="s">
        <v>881</v>
      </c>
      <c r="J661" s="77">
        <v>43.074761000000002</v>
      </c>
      <c r="K661" s="77">
        <v>-89.383761300000003</v>
      </c>
      <c r="L661" s="77">
        <v>30007.416489341998</v>
      </c>
      <c r="M661" s="77">
        <v>4.79668956832632</v>
      </c>
      <c r="N661" s="77">
        <v>0</v>
      </c>
      <c r="O661" s="77">
        <v>2745.6786087747901</v>
      </c>
      <c r="P661" s="87" cm="1">
        <f t="array" ref="P661">IF($X661="Non-local",VLOOKUP($E661,$AI$64:$AW$68,COLUMN($AW:$AW)-COLUMN($AH:$AH),FALSE),IF($X661="Unknown",VLOOKUP($E661,$AI$71:$AW$75,COLUMN($AW:$AW)-COLUMN($AH:$AH),FALSE),0))</f>
        <v>224</v>
      </c>
      <c r="Q661" s="87" cm="1">
        <f t="array" ref="Q661">IF($X661="Non-local",VLOOKUP($E661,$AI$40:$AW$44,COLUMN($AW:$AW)-COLUMN($AH:$AH),FALSE),IF($X661="Unknown",VLOOKUP($E661,$AI$47:$AW$51,COLUMN($AW:$AW)-COLUMN($AH:$AH),FALSE),0))</f>
        <v>470.18520000000001</v>
      </c>
      <c r="R661" s="87" cm="1">
        <f t="array" ref="R661">IF($X661="Non-local",VLOOKUP($E661,$AI$88:$AW$92,COLUMN($AW:$AW)-COLUMN($AH:$AH),FALSE),IF($X661="Unknown",VLOOKUP($E661,$AI$95:$AW$99,COLUMN($AW:$AW)-COLUMN($AH:$AH),FALSE),0))</f>
        <v>0.13052013767768686</v>
      </c>
      <c r="S661" s="87" cm="1">
        <f t="array" ref="S661">VLOOKUP($E661,$AI$111:$AW$115,COLUMN($AW:$AW)-COLUMN($AH:$AH),FALSE)</f>
        <v>410.28773999999999</v>
      </c>
      <c r="T661" s="104">
        <f t="shared" si="280"/>
        <v>4.9272097060040068</v>
      </c>
      <c r="U661" s="104">
        <f t="shared" si="281"/>
        <v>3850.1515487747902</v>
      </c>
      <c r="V661" s="87" cm="1">
        <f t="array" ref="V661">VLOOKUP($E661,$AI$118:$AW$122,COLUMN($AW:$AW)-COLUMN($AH:$AH),FALSE)</f>
        <v>161.75600000000003</v>
      </c>
      <c r="W661" s="87" t="str">
        <f t="shared" si="285"/>
        <v>International</v>
      </c>
      <c r="X661" s="87" t="str">
        <f t="shared" si="286"/>
        <v>Non-local</v>
      </c>
      <c r="Y661" s="104"/>
      <c r="Z661" s="87" t="str">
        <f t="shared" si="282"/>
        <v>Australia</v>
      </c>
      <c r="AA661" s="87" t="str">
        <f t="shared" si="283"/>
        <v>Oceania</v>
      </c>
      <c r="AB661" s="82" cm="1">
        <f t="array" ref="AB661">VLOOKUP(B661,'GDP per Capita'!$T$2:$V$4235,COLUMN('GDP per Capita'!$V:$V)-COLUMN('GDP per Capita'!$S:$S),FALSE)</f>
        <v>61250.7</v>
      </c>
      <c r="AC661" s="82">
        <f t="shared" si="287"/>
        <v>61250.7</v>
      </c>
      <c r="AD661" s="82">
        <f t="shared" si="288"/>
        <v>61250.7</v>
      </c>
      <c r="AE661" s="88">
        <f t="shared" si="284"/>
        <v>6.2858898735439594E-2</v>
      </c>
    </row>
    <row r="662" spans="1:31">
      <c r="A662" s="77" t="s">
        <v>1187</v>
      </c>
      <c r="B662" s="77">
        <v>661</v>
      </c>
      <c r="C662" s="77" t="s">
        <v>362</v>
      </c>
      <c r="D662" s="77" t="s">
        <v>30</v>
      </c>
      <c r="E662" s="77">
        <v>2020</v>
      </c>
      <c r="F662" s="77">
        <v>25.011997000000001</v>
      </c>
      <c r="G662" s="77">
        <v>121.4656619</v>
      </c>
      <c r="H662" s="77">
        <v>0</v>
      </c>
      <c r="I662" s="77" t="s">
        <v>881</v>
      </c>
      <c r="J662" s="77">
        <v>43.074761000000002</v>
      </c>
      <c r="K662" s="77">
        <v>-89.383761300000003</v>
      </c>
      <c r="L662" s="77">
        <v>23625.209022901199</v>
      </c>
      <c r="M662" s="77">
        <v>3.6915005088840802</v>
      </c>
      <c r="N662" s="77">
        <v>0</v>
      </c>
      <c r="O662" s="77">
        <v>2161.7066255954601</v>
      </c>
      <c r="P662" s="87" cm="1">
        <f t="array" ref="P662">IF($X662="Non-local",VLOOKUP($E662,$AI$64:$AW$68,COLUMN($AW:$AW)-COLUMN($AH:$AH),FALSE),IF($X662="Unknown",VLOOKUP($E662,$AI$71:$AW$75,COLUMN($AW:$AW)-COLUMN($AH:$AH),FALSE),0))</f>
        <v>224</v>
      </c>
      <c r="Q662" s="87" cm="1">
        <f t="array" ref="Q662">IF($X662="Non-local",VLOOKUP($E662,$AI$40:$AW$44,COLUMN($AW:$AW)-COLUMN($AH:$AH),FALSE),IF($X662="Unknown",VLOOKUP($E662,$AI$47:$AW$51,COLUMN($AW:$AW)-COLUMN($AH:$AH),FALSE),0))</f>
        <v>470.18520000000001</v>
      </c>
      <c r="R662" s="87" cm="1">
        <f t="array" ref="R662">IF($X662="Non-local",VLOOKUP($E662,$AI$88:$AW$92,COLUMN($AW:$AW)-COLUMN($AH:$AH),FALSE),IF($X662="Unknown",VLOOKUP($E662,$AI$95:$AW$99,COLUMN($AW:$AW)-COLUMN($AH:$AH),FALSE),0))</f>
        <v>0.13052013767768686</v>
      </c>
      <c r="S662" s="87" cm="1">
        <f t="array" ref="S662">VLOOKUP($E662,$AI$111:$AW$115,COLUMN($AW:$AW)-COLUMN($AH:$AH),FALSE)</f>
        <v>410.28773999999999</v>
      </c>
      <c r="T662" s="104">
        <f t="shared" si="280"/>
        <v>3.822020646561767</v>
      </c>
      <c r="U662" s="104">
        <f t="shared" si="281"/>
        <v>3266.1795655954602</v>
      </c>
      <c r="V662" s="87" cm="1">
        <f t="array" ref="V662">VLOOKUP($E662,$AI$118:$AW$122,COLUMN($AW:$AW)-COLUMN($AH:$AH),FALSE)</f>
        <v>161.75600000000003</v>
      </c>
      <c r="W662" s="87" t="str">
        <f t="shared" si="285"/>
        <v>International</v>
      </c>
      <c r="X662" s="87" t="str">
        <f t="shared" si="286"/>
        <v>Non-local</v>
      </c>
      <c r="Y662" s="104"/>
      <c r="Z662" s="87" t="str">
        <f t="shared" si="282"/>
        <v>Taiwan</v>
      </c>
      <c r="AA662" s="87" t="str">
        <f t="shared" si="283"/>
        <v>Asia</v>
      </c>
      <c r="AB662" s="82" cm="1">
        <f t="array" ref="AB662">VLOOKUP(B662,'GDP per Capita'!$T$2:$V$4235,COLUMN('GDP per Capita'!$V:$V)-COLUMN('GDP per Capita'!$S:$S),FALSE)</f>
        <v>10121.299999999999</v>
      </c>
      <c r="AC662" s="82">
        <f t="shared" si="287"/>
        <v>10121.299999999999</v>
      </c>
      <c r="AD662" s="82">
        <f t="shared" si="288"/>
        <v>10121.299999999999</v>
      </c>
      <c r="AE662" s="88">
        <f t="shared" si="284"/>
        <v>0.32270356234826164</v>
      </c>
    </row>
    <row r="663" spans="1:31">
      <c r="A663" s="77" t="s">
        <v>1128</v>
      </c>
      <c r="B663" s="77">
        <v>662</v>
      </c>
      <c r="C663" s="77" t="s">
        <v>320</v>
      </c>
      <c r="D663" s="77" t="s">
        <v>28</v>
      </c>
      <c r="E663" s="77">
        <v>2020</v>
      </c>
      <c r="F663" s="77">
        <v>45.4972159</v>
      </c>
      <c r="G663" s="77">
        <v>-73.610364199999907</v>
      </c>
      <c r="H663" s="77">
        <v>0</v>
      </c>
      <c r="I663" s="77" t="s">
        <v>881</v>
      </c>
      <c r="J663" s="77">
        <v>43.074761000000002</v>
      </c>
      <c r="K663" s="77">
        <v>-89.383761300000003</v>
      </c>
      <c r="L663" s="77">
        <v>2563.78052679657</v>
      </c>
      <c r="M663" s="77">
        <v>0.50016552474482801</v>
      </c>
      <c r="N663" s="77">
        <v>0</v>
      </c>
      <c r="O663" s="77">
        <v>492.24586114494201</v>
      </c>
      <c r="P663" s="87" cm="1">
        <f t="array" ref="P663">IF($X663="Non-local",VLOOKUP($E663,$AI$64:$AW$68,COLUMN($AW:$AW)-COLUMN($AH:$AH),FALSE),IF($X663="Unknown",VLOOKUP($E663,$AI$71:$AW$75,COLUMN($AW:$AW)-COLUMN($AH:$AH),FALSE),0))</f>
        <v>224</v>
      </c>
      <c r="Q663" s="87" cm="1">
        <f t="array" ref="Q663">IF($X663="Non-local",VLOOKUP($E663,$AI$40:$AW$44,COLUMN($AW:$AW)-COLUMN($AH:$AH),FALSE),IF($X663="Unknown",VLOOKUP($E663,$AI$47:$AW$51,COLUMN($AW:$AW)-COLUMN($AH:$AH),FALSE),0))</f>
        <v>470.18520000000001</v>
      </c>
      <c r="R663" s="87" cm="1">
        <f t="array" ref="R663">IF($X663="Non-local",VLOOKUP($E663,$AI$88:$AW$92,COLUMN($AW:$AW)-COLUMN($AH:$AH),FALSE),IF($X663="Unknown",VLOOKUP($E663,$AI$95:$AW$99,COLUMN($AW:$AW)-COLUMN($AH:$AH),FALSE),0))</f>
        <v>0.13052013767768686</v>
      </c>
      <c r="S663" s="87" cm="1">
        <f t="array" ref="S663">VLOOKUP($E663,$AI$111:$AW$115,COLUMN($AW:$AW)-COLUMN($AH:$AH),FALSE)</f>
        <v>410.28773999999999</v>
      </c>
      <c r="T663" s="104">
        <f t="shared" si="280"/>
        <v>0.63068566242251489</v>
      </c>
      <c r="U663" s="104">
        <f t="shared" si="281"/>
        <v>1596.7188011449418</v>
      </c>
      <c r="V663" s="87" cm="1">
        <f t="array" ref="V663">VLOOKUP($E663,$AI$118:$AW$122,COLUMN($AW:$AW)-COLUMN($AH:$AH),FALSE)</f>
        <v>161.75600000000003</v>
      </c>
      <c r="W663" s="87" t="str">
        <f t="shared" si="285"/>
        <v>International</v>
      </c>
      <c r="X663" s="87" t="str">
        <f t="shared" si="286"/>
        <v>Non-local</v>
      </c>
      <c r="Y663" s="104"/>
      <c r="Z663" s="87" t="str">
        <f t="shared" si="282"/>
        <v>Canada</v>
      </c>
      <c r="AA663" s="87" t="str">
        <f t="shared" si="283"/>
        <v>Other Americas</v>
      </c>
      <c r="AB663" s="82" cm="1">
        <f t="array" ref="AB663">VLOOKUP(B663,'GDP per Capita'!$T$2:$V$4235,COLUMN('GDP per Capita'!$V:$V)-COLUMN('GDP per Capita'!$S:$S),FALSE)</f>
        <v>49196.49</v>
      </c>
      <c r="AC663" s="82">
        <f t="shared" si="287"/>
        <v>49196.49</v>
      </c>
      <c r="AD663" s="82">
        <f t="shared" si="288"/>
        <v>49196.49</v>
      </c>
      <c r="AE663" s="88">
        <f t="shared" si="284"/>
        <v>3.2455949624555371E-2</v>
      </c>
    </row>
    <row r="664" spans="1:31">
      <c r="A664" s="77" t="s">
        <v>886</v>
      </c>
      <c r="B664" s="77">
        <v>663</v>
      </c>
      <c r="C664" s="77" t="s">
        <v>29</v>
      </c>
      <c r="D664" s="77" t="s">
        <v>29</v>
      </c>
      <c r="E664" s="77">
        <v>2020</v>
      </c>
      <c r="F664" s="77">
        <v>39.284749400000003</v>
      </c>
      <c r="G664" s="77">
        <v>-76.620474639699793</v>
      </c>
      <c r="H664" s="77">
        <v>0</v>
      </c>
      <c r="I664" s="77" t="s">
        <v>881</v>
      </c>
      <c r="J664" s="77">
        <v>43.074761000000002</v>
      </c>
      <c r="K664" s="77">
        <v>-89.383761300000003</v>
      </c>
      <c r="L664" s="77">
        <v>2293.6142511822</v>
      </c>
      <c r="M664" s="77">
        <v>0.46449147956658998</v>
      </c>
      <c r="N664" s="77">
        <v>0</v>
      </c>
      <c r="O664" s="77">
        <v>440.37393622698198</v>
      </c>
      <c r="P664" s="87" cm="1">
        <f t="array" ref="P664">IF($X664="Non-local",VLOOKUP($E664,$AI$64:$AW$68,COLUMN($AW:$AW)-COLUMN($AH:$AH),FALSE),IF($X664="Unknown",VLOOKUP($E664,$AI$71:$AW$75,COLUMN($AW:$AW)-COLUMN($AH:$AH),FALSE),0))</f>
        <v>224</v>
      </c>
      <c r="Q664" s="87" cm="1">
        <f t="array" ref="Q664">IF($X664="Non-local",VLOOKUP($E664,$AI$40:$AW$44,COLUMN($AW:$AW)-COLUMN($AH:$AH),FALSE),IF($X664="Unknown",VLOOKUP($E664,$AI$47:$AW$51,COLUMN($AW:$AW)-COLUMN($AH:$AH),FALSE),0))</f>
        <v>470.18520000000001</v>
      </c>
      <c r="R664" s="87" cm="1">
        <f t="array" ref="R664">IF($X664="Non-local",VLOOKUP($E664,$AI$88:$AW$92,COLUMN($AW:$AW)-COLUMN($AH:$AH),FALSE),IF($X664="Unknown",VLOOKUP($E664,$AI$95:$AW$99,COLUMN($AW:$AW)-COLUMN($AH:$AH),FALSE),0))</f>
        <v>0.13052013767768686</v>
      </c>
      <c r="S664" s="87" cm="1">
        <f t="array" ref="S664">VLOOKUP($E664,$AI$111:$AW$115,COLUMN($AW:$AW)-COLUMN($AH:$AH),FALSE)</f>
        <v>410.28773999999999</v>
      </c>
      <c r="T664" s="104">
        <f t="shared" si="280"/>
        <v>0.59501161724427687</v>
      </c>
      <c r="U664" s="104">
        <f t="shared" si="281"/>
        <v>1544.846876226982</v>
      </c>
      <c r="V664" s="87" cm="1">
        <f t="array" ref="V664">VLOOKUP($E664,$AI$118:$AW$122,COLUMN($AW:$AW)-COLUMN($AH:$AH),FALSE)</f>
        <v>161.75600000000003</v>
      </c>
      <c r="W664" s="87" t="str">
        <f t="shared" si="285"/>
        <v>Domestic</v>
      </c>
      <c r="X664" s="87" t="str">
        <f t="shared" si="286"/>
        <v>Non-local</v>
      </c>
      <c r="Y664" s="104"/>
      <c r="Z664" s="87" t="str">
        <f t="shared" si="282"/>
        <v>USA</v>
      </c>
      <c r="AA664" s="87" t="str">
        <f t="shared" si="283"/>
        <v>USA</v>
      </c>
      <c r="AB664" s="82" cm="1">
        <f t="array" ref="AB664">VLOOKUP(B664,'GDP per Capita'!$T$2:$V$4235,COLUMN('GDP per Capita'!$V:$V)-COLUMN('GDP per Capita'!$S:$S),FALSE)</f>
        <v>63809.64</v>
      </c>
      <c r="AC664" s="82">
        <f t="shared" si="287"/>
        <v>63809.64</v>
      </c>
      <c r="AD664" s="82">
        <f t="shared" si="288"/>
        <v>63809.64</v>
      </c>
      <c r="AE664" s="88">
        <f t="shared" si="284"/>
        <v>2.4210242781921069E-2</v>
      </c>
    </row>
    <row r="665" spans="1:31">
      <c r="A665" s="77" t="s">
        <v>1188</v>
      </c>
      <c r="B665" s="77">
        <v>664</v>
      </c>
      <c r="C665" s="77" t="s">
        <v>29</v>
      </c>
      <c r="D665" s="77" t="s">
        <v>29</v>
      </c>
      <c r="E665" s="77">
        <v>2020</v>
      </c>
      <c r="F665" s="77">
        <v>34.685074899999996</v>
      </c>
      <c r="G665" s="77">
        <v>-82.836411099999907</v>
      </c>
      <c r="H665" s="77">
        <v>0</v>
      </c>
      <c r="I665" s="77" t="s">
        <v>881</v>
      </c>
      <c r="J665" s="77">
        <v>43.074761000000002</v>
      </c>
      <c r="K665" s="77">
        <v>-89.383761300000003</v>
      </c>
      <c r="L665" s="77">
        <v>2181.4270540258799</v>
      </c>
      <c r="M665" s="77">
        <v>0.44967774631778401</v>
      </c>
      <c r="N665" s="77">
        <v>0</v>
      </c>
      <c r="O665" s="77">
        <v>418.83399437296902</v>
      </c>
      <c r="P665" s="87" cm="1">
        <f t="array" ref="P665">IF($X665="Non-local",VLOOKUP($E665,$AI$64:$AW$68,COLUMN($AW:$AW)-COLUMN($AH:$AH),FALSE),IF($X665="Unknown",VLOOKUP($E665,$AI$71:$AW$75,COLUMN($AW:$AW)-COLUMN($AH:$AH),FALSE),0))</f>
        <v>224</v>
      </c>
      <c r="Q665" s="87" cm="1">
        <f t="array" ref="Q665">IF($X665="Non-local",VLOOKUP($E665,$AI$40:$AW$44,COLUMN($AW:$AW)-COLUMN($AH:$AH),FALSE),IF($X665="Unknown",VLOOKUP($E665,$AI$47:$AW$51,COLUMN($AW:$AW)-COLUMN($AH:$AH),FALSE),0))</f>
        <v>470.18520000000001</v>
      </c>
      <c r="R665" s="87" cm="1">
        <f t="array" ref="R665">IF($X665="Non-local",VLOOKUP($E665,$AI$88:$AW$92,COLUMN($AW:$AW)-COLUMN($AH:$AH),FALSE),IF($X665="Unknown",VLOOKUP($E665,$AI$95:$AW$99,COLUMN($AW:$AW)-COLUMN($AH:$AH),FALSE),0))</f>
        <v>0.13052013767768686</v>
      </c>
      <c r="S665" s="87" cm="1">
        <f t="array" ref="S665">VLOOKUP($E665,$AI$111:$AW$115,COLUMN($AW:$AW)-COLUMN($AH:$AH),FALSE)</f>
        <v>410.28773999999999</v>
      </c>
      <c r="T665" s="104">
        <f t="shared" si="280"/>
        <v>0.5801978839954709</v>
      </c>
      <c r="U665" s="104">
        <f t="shared" si="281"/>
        <v>1523.3069343729692</v>
      </c>
      <c r="V665" s="87" cm="1">
        <f t="array" ref="V665">VLOOKUP($E665,$AI$118:$AW$122,COLUMN($AW:$AW)-COLUMN($AH:$AH),FALSE)</f>
        <v>161.75600000000003</v>
      </c>
      <c r="W665" s="87" t="str">
        <f t="shared" si="285"/>
        <v>Domestic</v>
      </c>
      <c r="X665" s="87" t="str">
        <f t="shared" si="286"/>
        <v>Non-local</v>
      </c>
      <c r="Y665" s="104"/>
      <c r="Z665" s="87" t="str">
        <f t="shared" si="282"/>
        <v>USA</v>
      </c>
      <c r="AA665" s="87" t="str">
        <f t="shared" si="283"/>
        <v>USA</v>
      </c>
      <c r="AB665" s="82" cm="1">
        <f t="array" ref="AB665">VLOOKUP(B665,'GDP per Capita'!$T$2:$V$4235,COLUMN('GDP per Capita'!$V:$V)-COLUMN('GDP per Capita'!$S:$S),FALSE)</f>
        <v>63809.64</v>
      </c>
      <c r="AC665" s="82">
        <f t="shared" si="287"/>
        <v>63809.64</v>
      </c>
      <c r="AD665" s="82">
        <f t="shared" si="288"/>
        <v>63809.64</v>
      </c>
      <c r="AE665" s="88">
        <f t="shared" si="284"/>
        <v>2.3872677143656807E-2</v>
      </c>
    </row>
    <row r="666" spans="1:31">
      <c r="A666" s="77" t="s">
        <v>1189</v>
      </c>
      <c r="B666" s="77">
        <v>665</v>
      </c>
      <c r="C666" s="77" t="s">
        <v>224</v>
      </c>
      <c r="D666" s="77" t="s">
        <v>31</v>
      </c>
      <c r="E666" s="77">
        <v>2020</v>
      </c>
      <c r="F666" s="77">
        <v>48.251387799999897</v>
      </c>
      <c r="G666" s="77">
        <v>11.650966199999999</v>
      </c>
      <c r="H666" s="77">
        <v>0</v>
      </c>
      <c r="I666" s="77" t="s">
        <v>881</v>
      </c>
      <c r="J666" s="77">
        <v>43.074761000000002</v>
      </c>
      <c r="K666" s="77">
        <v>-89.383761300000003</v>
      </c>
      <c r="L666" s="77">
        <v>14542.145936270001</v>
      </c>
      <c r="M666" s="77">
        <v>2.2423888832675298</v>
      </c>
      <c r="N666" s="77">
        <v>0</v>
      </c>
      <c r="O666" s="77">
        <v>1526.92532330835</v>
      </c>
      <c r="P666" s="87" cm="1">
        <f t="array" ref="P666">IF($X666="Non-local",VLOOKUP($E666,$AI$64:$AW$68,COLUMN($AW:$AW)-COLUMN($AH:$AH),FALSE),IF($X666="Unknown",VLOOKUP($E666,$AI$71:$AW$75,COLUMN($AW:$AW)-COLUMN($AH:$AH),FALSE),0))</f>
        <v>224</v>
      </c>
      <c r="Q666" s="87" cm="1">
        <f t="array" ref="Q666">IF($X666="Non-local",VLOOKUP($E666,$AI$40:$AW$44,COLUMN($AW:$AW)-COLUMN($AH:$AH),FALSE),IF($X666="Unknown",VLOOKUP($E666,$AI$47:$AW$51,COLUMN($AW:$AW)-COLUMN($AH:$AH),FALSE),0))</f>
        <v>470.18520000000001</v>
      </c>
      <c r="R666" s="87" cm="1">
        <f t="array" ref="R666">IF($X666="Non-local",VLOOKUP($E666,$AI$88:$AW$92,COLUMN($AW:$AW)-COLUMN($AH:$AH),FALSE),IF($X666="Unknown",VLOOKUP($E666,$AI$95:$AW$99,COLUMN($AW:$AW)-COLUMN($AH:$AH),FALSE),0))</f>
        <v>0.13052013767768686</v>
      </c>
      <c r="S666" s="87" cm="1">
        <f t="array" ref="S666">VLOOKUP($E666,$AI$111:$AW$115,COLUMN($AW:$AW)-COLUMN($AH:$AH),FALSE)</f>
        <v>410.28773999999999</v>
      </c>
      <c r="T666" s="104">
        <f t="shared" si="280"/>
        <v>2.3729090209452166</v>
      </c>
      <c r="U666" s="104">
        <f t="shared" si="281"/>
        <v>2631.3982633083497</v>
      </c>
      <c r="V666" s="87" cm="1">
        <f t="array" ref="V666">VLOOKUP($E666,$AI$118:$AW$122,COLUMN($AW:$AW)-COLUMN($AH:$AH),FALSE)</f>
        <v>161.75600000000003</v>
      </c>
      <c r="W666" s="87" t="str">
        <f t="shared" si="285"/>
        <v>International</v>
      </c>
      <c r="X666" s="87" t="str">
        <f t="shared" si="286"/>
        <v>Non-local</v>
      </c>
      <c r="Y666" s="104"/>
      <c r="Z666" s="87" t="str">
        <f t="shared" si="282"/>
        <v>Germany</v>
      </c>
      <c r="AA666" s="87" t="str">
        <f t="shared" si="283"/>
        <v>Europe</v>
      </c>
      <c r="AB666" s="82" cm="1">
        <f t="array" ref="AB666">VLOOKUP(B666,'GDP per Capita'!$T$2:$V$4235,COLUMN('GDP per Capita'!$V:$V)-COLUMN('GDP per Capita'!$S:$S),FALSE)</f>
        <v>49180.54</v>
      </c>
      <c r="AC666" s="82">
        <f t="shared" si="287"/>
        <v>49180.54</v>
      </c>
      <c r="AD666" s="82">
        <f t="shared" si="288"/>
        <v>49180.54</v>
      </c>
      <c r="AE666" s="88">
        <f t="shared" si="284"/>
        <v>5.350486723627576E-2</v>
      </c>
    </row>
    <row r="667" spans="1:31">
      <c r="A667" s="77" t="s">
        <v>920</v>
      </c>
      <c r="B667" s="77">
        <v>666</v>
      </c>
      <c r="C667" s="77" t="s">
        <v>29</v>
      </c>
      <c r="D667" s="77" t="s">
        <v>29</v>
      </c>
      <c r="E667" s="77">
        <v>2020</v>
      </c>
      <c r="F667" s="77">
        <v>32.222876499999998</v>
      </c>
      <c r="G667" s="77">
        <v>-110.9748477</v>
      </c>
      <c r="H667" s="77">
        <v>0</v>
      </c>
      <c r="I667" s="77" t="s">
        <v>881</v>
      </c>
      <c r="J667" s="77">
        <v>43.074761000000002</v>
      </c>
      <c r="K667" s="77">
        <v>-89.383761300000003</v>
      </c>
      <c r="L667" s="77">
        <v>4482.5152870161</v>
      </c>
      <c r="M667" s="77">
        <v>0.798937533590652</v>
      </c>
      <c r="N667" s="77">
        <v>0</v>
      </c>
      <c r="O667" s="77">
        <v>537.90183444193201</v>
      </c>
      <c r="P667" s="87" cm="1">
        <f t="array" ref="P667">IF($X667="Non-local",VLOOKUP($E667,$AI$64:$AW$68,COLUMN($AW:$AW)-COLUMN($AH:$AH),FALSE),IF($X667="Unknown",VLOOKUP($E667,$AI$71:$AW$75,COLUMN($AW:$AW)-COLUMN($AH:$AH),FALSE),0))</f>
        <v>224</v>
      </c>
      <c r="Q667" s="87" cm="1">
        <f t="array" ref="Q667">IF($X667="Non-local",VLOOKUP($E667,$AI$40:$AW$44,COLUMN($AW:$AW)-COLUMN($AH:$AH),FALSE),IF($X667="Unknown",VLOOKUP($E667,$AI$47:$AW$51,COLUMN($AW:$AW)-COLUMN($AH:$AH),FALSE),0))</f>
        <v>470.18520000000001</v>
      </c>
      <c r="R667" s="87" cm="1">
        <f t="array" ref="R667">IF($X667="Non-local",VLOOKUP($E667,$AI$88:$AW$92,COLUMN($AW:$AW)-COLUMN($AH:$AH),FALSE),IF($X667="Unknown",VLOOKUP($E667,$AI$95:$AW$99,COLUMN($AW:$AW)-COLUMN($AH:$AH),FALSE),0))</f>
        <v>0.13052013767768686</v>
      </c>
      <c r="S667" s="87" cm="1">
        <f t="array" ref="S667">VLOOKUP($E667,$AI$111:$AW$115,COLUMN($AW:$AW)-COLUMN($AH:$AH),FALSE)</f>
        <v>410.28773999999999</v>
      </c>
      <c r="T667" s="104">
        <f t="shared" si="280"/>
        <v>0.92945767126833889</v>
      </c>
      <c r="U667" s="104">
        <f t="shared" si="281"/>
        <v>1642.374774441932</v>
      </c>
      <c r="V667" s="87" cm="1">
        <f t="array" ref="V667">VLOOKUP($E667,$AI$118:$AW$122,COLUMN($AW:$AW)-COLUMN($AH:$AH),FALSE)</f>
        <v>161.75600000000003</v>
      </c>
      <c r="W667" s="87" t="str">
        <f t="shared" si="285"/>
        <v>Domestic</v>
      </c>
      <c r="X667" s="87" t="str">
        <f t="shared" si="286"/>
        <v>Non-local</v>
      </c>
      <c r="Y667" s="104"/>
      <c r="Z667" s="87" t="str">
        <f t="shared" si="282"/>
        <v>USA</v>
      </c>
      <c r="AA667" s="87" t="str">
        <f t="shared" si="283"/>
        <v>USA</v>
      </c>
      <c r="AB667" s="82" cm="1">
        <f t="array" ref="AB667">VLOOKUP(B667,'GDP per Capita'!$T$2:$V$4235,COLUMN('GDP per Capita'!$V:$V)-COLUMN('GDP per Capita'!$S:$S),FALSE)</f>
        <v>63809.64</v>
      </c>
      <c r="AC667" s="82">
        <f t="shared" si="287"/>
        <v>63809.64</v>
      </c>
      <c r="AD667" s="82">
        <f t="shared" si="288"/>
        <v>63809.64</v>
      </c>
      <c r="AE667" s="88">
        <f t="shared" si="284"/>
        <v>2.5738662284287013E-2</v>
      </c>
    </row>
    <row r="668" spans="1:31">
      <c r="A668" s="77" t="s">
        <v>911</v>
      </c>
      <c r="B668" s="77">
        <v>667</v>
      </c>
      <c r="C668" s="77" t="s">
        <v>29</v>
      </c>
      <c r="D668" s="77" t="s">
        <v>29</v>
      </c>
      <c r="E668" s="77">
        <v>2020</v>
      </c>
      <c r="F668" s="77">
        <v>42.3750997</v>
      </c>
      <c r="G668" s="77">
        <v>-71.105615700000001</v>
      </c>
      <c r="H668" s="77">
        <v>0</v>
      </c>
      <c r="I668" s="77" t="s">
        <v>881</v>
      </c>
      <c r="J668" s="77">
        <v>43.074761000000002</v>
      </c>
      <c r="K668" s="77">
        <v>-89.383761300000003</v>
      </c>
      <c r="L668" s="77">
        <v>2984.2751494265199</v>
      </c>
      <c r="M668" s="77">
        <v>0.56042166301739005</v>
      </c>
      <c r="N668" s="77">
        <v>0</v>
      </c>
      <c r="O668" s="77">
        <v>572.98082868989297</v>
      </c>
      <c r="P668" s="87" cm="1">
        <f t="array" ref="P668">IF($X668="Non-local",VLOOKUP($E668,$AI$64:$AW$68,COLUMN($AW:$AW)-COLUMN($AH:$AH),FALSE),IF($X668="Unknown",VLOOKUP($E668,$AI$71:$AW$75,COLUMN($AW:$AW)-COLUMN($AH:$AH),FALSE),0))</f>
        <v>224</v>
      </c>
      <c r="Q668" s="87" cm="1">
        <f t="array" ref="Q668">IF($X668="Non-local",VLOOKUP($E668,$AI$40:$AW$44,COLUMN($AW:$AW)-COLUMN($AH:$AH),FALSE),IF($X668="Unknown",VLOOKUP($E668,$AI$47:$AW$51,COLUMN($AW:$AW)-COLUMN($AH:$AH),FALSE),0))</f>
        <v>470.18520000000001</v>
      </c>
      <c r="R668" s="87" cm="1">
        <f t="array" ref="R668">IF($X668="Non-local",VLOOKUP($E668,$AI$88:$AW$92,COLUMN($AW:$AW)-COLUMN($AH:$AH),FALSE),IF($X668="Unknown",VLOOKUP($E668,$AI$95:$AW$99,COLUMN($AW:$AW)-COLUMN($AH:$AH),FALSE),0))</f>
        <v>0.13052013767768686</v>
      </c>
      <c r="S668" s="87" cm="1">
        <f t="array" ref="S668">VLOOKUP($E668,$AI$111:$AW$115,COLUMN($AW:$AW)-COLUMN($AH:$AH),FALSE)</f>
        <v>410.28773999999999</v>
      </c>
      <c r="T668" s="104">
        <f t="shared" si="280"/>
        <v>0.69094180069507694</v>
      </c>
      <c r="U668" s="104">
        <f t="shared" si="281"/>
        <v>1677.453768689893</v>
      </c>
      <c r="V668" s="87" cm="1">
        <f t="array" ref="V668">VLOOKUP($E668,$AI$118:$AW$122,COLUMN($AW:$AW)-COLUMN($AH:$AH),FALSE)</f>
        <v>161.75600000000003</v>
      </c>
      <c r="W668" s="87" t="str">
        <f t="shared" si="285"/>
        <v>Domestic</v>
      </c>
      <c r="X668" s="87" t="str">
        <f t="shared" si="286"/>
        <v>Non-local</v>
      </c>
      <c r="Y668" s="104"/>
      <c r="Z668" s="87" t="str">
        <f t="shared" si="282"/>
        <v>USA</v>
      </c>
      <c r="AA668" s="87" t="str">
        <f t="shared" si="283"/>
        <v>USA</v>
      </c>
      <c r="AB668" s="82" cm="1">
        <f t="array" ref="AB668">VLOOKUP(B668,'GDP per Capita'!$T$2:$V$4235,COLUMN('GDP per Capita'!$V:$V)-COLUMN('GDP per Capita'!$S:$S),FALSE)</f>
        <v>63809.64</v>
      </c>
      <c r="AC668" s="82">
        <f t="shared" si="287"/>
        <v>63809.64</v>
      </c>
      <c r="AD668" s="82">
        <f t="shared" si="288"/>
        <v>63809.64</v>
      </c>
      <c r="AE668" s="88">
        <f t="shared" si="284"/>
        <v>2.6288406715504004E-2</v>
      </c>
    </row>
    <row r="669" spans="1:31">
      <c r="A669" s="77" t="s">
        <v>1190</v>
      </c>
      <c r="B669" s="77">
        <v>668</v>
      </c>
      <c r="C669" s="77" t="s">
        <v>29</v>
      </c>
      <c r="D669" s="77" t="s">
        <v>29</v>
      </c>
      <c r="E669" s="77">
        <v>2020</v>
      </c>
      <c r="F669" s="77">
        <v>41.757170100000003</v>
      </c>
      <c r="G669" s="77">
        <v>-88.314753899999999</v>
      </c>
      <c r="H669" s="77">
        <v>0</v>
      </c>
      <c r="I669" s="77" t="s">
        <v>881</v>
      </c>
      <c r="J669" s="77">
        <v>43.074761000000002</v>
      </c>
      <c r="K669" s="77">
        <v>-89.383761300000003</v>
      </c>
      <c r="L669" s="77">
        <v>341.55531998416802</v>
      </c>
      <c r="M669" s="77">
        <v>0.206732296471724</v>
      </c>
      <c r="N669" s="77">
        <v>0</v>
      </c>
      <c r="O669" s="77">
        <v>65.578621436960404</v>
      </c>
      <c r="P669" s="87" cm="1">
        <f t="array" ref="P669">IF($X669="Non-local",VLOOKUP($E669,$AI$64:$AW$68,COLUMN($AW:$AW)-COLUMN($AH:$AH),FALSE),IF($X669="Unknown",VLOOKUP($E669,$AI$71:$AW$75,COLUMN($AW:$AW)-COLUMN($AH:$AH),FALSE),0))</f>
        <v>224</v>
      </c>
      <c r="Q669" s="87" cm="1">
        <f t="array" ref="Q669">IF($X669="Non-local",VLOOKUP($E669,$AI$40:$AW$44,COLUMN($AW:$AW)-COLUMN($AH:$AH),FALSE),IF($X669="Unknown",VLOOKUP($E669,$AI$47:$AW$51,COLUMN($AW:$AW)-COLUMN($AH:$AH),FALSE),0))</f>
        <v>470.18520000000001</v>
      </c>
      <c r="R669" s="87" cm="1">
        <f t="array" ref="R669">IF($X669="Non-local",VLOOKUP($E669,$AI$88:$AW$92,COLUMN($AW:$AW)-COLUMN($AH:$AH),FALSE),IF($X669="Unknown",VLOOKUP($E669,$AI$95:$AW$99,COLUMN($AW:$AW)-COLUMN($AH:$AH),FALSE),0))</f>
        <v>0.13052013767768686</v>
      </c>
      <c r="S669" s="87" cm="1">
        <f t="array" ref="S669">VLOOKUP($E669,$AI$111:$AW$115,COLUMN($AW:$AW)-COLUMN($AH:$AH),FALSE)</f>
        <v>410.28773999999999</v>
      </c>
      <c r="T669" s="104">
        <f t="shared" si="280"/>
        <v>0.33725243414941086</v>
      </c>
      <c r="U669" s="104">
        <f t="shared" si="281"/>
        <v>1170.0515614369604</v>
      </c>
      <c r="V669" s="87" cm="1">
        <f t="array" ref="V669">VLOOKUP($E669,$AI$118:$AW$122,COLUMN($AW:$AW)-COLUMN($AH:$AH),FALSE)</f>
        <v>161.75600000000003</v>
      </c>
      <c r="W669" s="87" t="str">
        <f t="shared" si="285"/>
        <v>Domestic</v>
      </c>
      <c r="X669" s="87" t="str">
        <f t="shared" si="286"/>
        <v>Non-local</v>
      </c>
      <c r="Y669" s="104"/>
      <c r="Z669" s="87" t="str">
        <f t="shared" si="282"/>
        <v>USA</v>
      </c>
      <c r="AA669" s="87" t="str">
        <f t="shared" si="283"/>
        <v>USA</v>
      </c>
      <c r="AB669" s="82" cm="1">
        <f t="array" ref="AB669">VLOOKUP(B669,'GDP per Capita'!$T$2:$V$4235,COLUMN('GDP per Capita'!$V:$V)-COLUMN('GDP per Capita'!$S:$S),FALSE)</f>
        <v>63809.64</v>
      </c>
      <c r="AC669" s="82">
        <f t="shared" si="287"/>
        <v>63809.64</v>
      </c>
      <c r="AD669" s="82">
        <f t="shared" si="288"/>
        <v>63809.64</v>
      </c>
      <c r="AE669" s="88">
        <f t="shared" si="284"/>
        <v>1.8336595558867914E-2</v>
      </c>
    </row>
    <row r="670" spans="1:31">
      <c r="A670" s="77" t="s">
        <v>898</v>
      </c>
      <c r="B670" s="77">
        <v>669</v>
      </c>
      <c r="C670" s="77" t="s">
        <v>29</v>
      </c>
      <c r="D670" s="77" t="s">
        <v>29</v>
      </c>
      <c r="E670" s="77">
        <v>2020</v>
      </c>
      <c r="F670" s="77">
        <v>41.875561599999997</v>
      </c>
      <c r="G670" s="77">
        <v>-87.6244212</v>
      </c>
      <c r="H670" s="77">
        <v>0</v>
      </c>
      <c r="I670" s="77" t="s">
        <v>881</v>
      </c>
      <c r="J670" s="77">
        <v>43.074761000000002</v>
      </c>
      <c r="K670" s="77">
        <v>-89.383761300000003</v>
      </c>
      <c r="L670" s="77">
        <v>392.92408850763201</v>
      </c>
      <c r="M670" s="77">
        <v>0.213515273972855</v>
      </c>
      <c r="N670" s="77">
        <v>0</v>
      </c>
      <c r="O670" s="77">
        <v>75.441424993465404</v>
      </c>
      <c r="P670" s="87" cm="1">
        <f t="array" ref="P670">IF($X670="Non-local",VLOOKUP($E670,$AI$64:$AW$68,COLUMN($AW:$AW)-COLUMN($AH:$AH),FALSE),IF($X670="Unknown",VLOOKUP($E670,$AI$71:$AW$75,COLUMN($AW:$AW)-COLUMN($AH:$AH),FALSE),0))</f>
        <v>224</v>
      </c>
      <c r="Q670" s="87" cm="1">
        <f t="array" ref="Q670">IF($X670="Non-local",VLOOKUP($E670,$AI$40:$AW$44,COLUMN($AW:$AW)-COLUMN($AH:$AH),FALSE),IF($X670="Unknown",VLOOKUP($E670,$AI$47:$AW$51,COLUMN($AW:$AW)-COLUMN($AH:$AH),FALSE),0))</f>
        <v>470.18520000000001</v>
      </c>
      <c r="R670" s="87" cm="1">
        <f t="array" ref="R670">IF($X670="Non-local",VLOOKUP($E670,$AI$88:$AW$92,COLUMN($AW:$AW)-COLUMN($AH:$AH),FALSE),IF($X670="Unknown",VLOOKUP($E670,$AI$95:$AW$99,COLUMN($AW:$AW)-COLUMN($AH:$AH),FALSE),0))</f>
        <v>0.13052013767768686</v>
      </c>
      <c r="S670" s="87" cm="1">
        <f t="array" ref="S670">VLOOKUP($E670,$AI$111:$AW$115,COLUMN($AW:$AW)-COLUMN($AH:$AH),FALSE)</f>
        <v>410.28773999999999</v>
      </c>
      <c r="T670" s="104">
        <f t="shared" si="280"/>
        <v>0.34403541165054186</v>
      </c>
      <c r="U670" s="104">
        <f t="shared" si="281"/>
        <v>1179.9143649934654</v>
      </c>
      <c r="V670" s="87" cm="1">
        <f t="array" ref="V670">VLOOKUP($E670,$AI$118:$AW$122,COLUMN($AW:$AW)-COLUMN($AH:$AH),FALSE)</f>
        <v>161.75600000000003</v>
      </c>
      <c r="W670" s="87" t="str">
        <f t="shared" si="285"/>
        <v>Domestic</v>
      </c>
      <c r="X670" s="87" t="str">
        <f t="shared" si="286"/>
        <v>Non-local</v>
      </c>
      <c r="Y670" s="104"/>
      <c r="Z670" s="87" t="str">
        <f t="shared" si="282"/>
        <v>USA</v>
      </c>
      <c r="AA670" s="87" t="str">
        <f t="shared" si="283"/>
        <v>USA</v>
      </c>
      <c r="AB670" s="82" cm="1">
        <f t="array" ref="AB670">VLOOKUP(B670,'GDP per Capita'!$T$2:$V$4235,COLUMN('GDP per Capita'!$V:$V)-COLUMN('GDP per Capita'!$S:$S),FALSE)</f>
        <v>63809.64</v>
      </c>
      <c r="AC670" s="82">
        <f t="shared" si="287"/>
        <v>63809.64</v>
      </c>
      <c r="AD670" s="82">
        <f t="shared" si="288"/>
        <v>63809.64</v>
      </c>
      <c r="AE670" s="88">
        <f t="shared" si="284"/>
        <v>1.8491161601812287E-2</v>
      </c>
    </row>
    <row r="671" spans="1:31">
      <c r="A671" s="77" t="s">
        <v>1052</v>
      </c>
      <c r="B671" s="77">
        <v>670</v>
      </c>
      <c r="C671" s="77" t="s">
        <v>29</v>
      </c>
      <c r="D671" s="77" t="s">
        <v>29</v>
      </c>
      <c r="E671" s="77">
        <v>2020</v>
      </c>
      <c r="F671" s="77">
        <v>40.111717400000003</v>
      </c>
      <c r="G671" s="77">
        <v>-88.207301000000001</v>
      </c>
      <c r="H671" s="77">
        <v>0</v>
      </c>
      <c r="I671" s="77" t="s">
        <v>881</v>
      </c>
      <c r="J671" s="77">
        <v>43.074761000000002</v>
      </c>
      <c r="K671" s="77">
        <v>-89.383761300000003</v>
      </c>
      <c r="L671" s="77">
        <v>687.36788023150496</v>
      </c>
      <c r="M671" s="77">
        <v>0.25239503831251098</v>
      </c>
      <c r="N671" s="77">
        <v>0</v>
      </c>
      <c r="O671" s="77">
        <v>131.974633004449</v>
      </c>
      <c r="P671" s="87" cm="1">
        <f t="array" ref="P671">IF($X671="Non-local",VLOOKUP($E671,$AI$64:$AW$68,COLUMN($AW:$AW)-COLUMN($AH:$AH),FALSE),IF($X671="Unknown",VLOOKUP($E671,$AI$71:$AW$75,COLUMN($AW:$AW)-COLUMN($AH:$AH),FALSE),0))</f>
        <v>224</v>
      </c>
      <c r="Q671" s="87" cm="1">
        <f t="array" ref="Q671">IF($X671="Non-local",VLOOKUP($E671,$AI$40:$AW$44,COLUMN($AW:$AW)-COLUMN($AH:$AH),FALSE),IF($X671="Unknown",VLOOKUP($E671,$AI$47:$AW$51,COLUMN($AW:$AW)-COLUMN($AH:$AH),FALSE),0))</f>
        <v>470.18520000000001</v>
      </c>
      <c r="R671" s="87" cm="1">
        <f t="array" ref="R671">IF($X671="Non-local",VLOOKUP($E671,$AI$88:$AW$92,COLUMN($AW:$AW)-COLUMN($AH:$AH),FALSE),IF($X671="Unknown",VLOOKUP($E671,$AI$95:$AW$99,COLUMN($AW:$AW)-COLUMN($AH:$AH),FALSE),0))</f>
        <v>0.13052013767768686</v>
      </c>
      <c r="S671" s="87" cm="1">
        <f t="array" ref="S671">VLOOKUP($E671,$AI$111:$AW$115,COLUMN($AW:$AW)-COLUMN($AH:$AH),FALSE)</f>
        <v>410.28773999999999</v>
      </c>
      <c r="T671" s="104">
        <f t="shared" si="280"/>
        <v>0.38291517599019786</v>
      </c>
      <c r="U671" s="104">
        <f t="shared" si="281"/>
        <v>1236.4475730044489</v>
      </c>
      <c r="V671" s="87" cm="1">
        <f t="array" ref="V671">VLOOKUP($E671,$AI$118:$AW$122,COLUMN($AW:$AW)-COLUMN($AH:$AH),FALSE)</f>
        <v>161.75600000000003</v>
      </c>
      <c r="W671" s="87" t="str">
        <f t="shared" si="285"/>
        <v>Domestic</v>
      </c>
      <c r="X671" s="87" t="str">
        <f t="shared" si="286"/>
        <v>Non-local</v>
      </c>
      <c r="Y671" s="104"/>
      <c r="Z671" s="87" t="str">
        <f t="shared" si="282"/>
        <v>USA</v>
      </c>
      <c r="AA671" s="87" t="str">
        <f t="shared" si="283"/>
        <v>USA</v>
      </c>
      <c r="AB671" s="82" cm="1">
        <f t="array" ref="AB671">VLOOKUP(B671,'GDP per Capita'!$T$2:$V$4235,COLUMN('GDP per Capita'!$V:$V)-COLUMN('GDP per Capita'!$S:$S),FALSE)</f>
        <v>63809.64</v>
      </c>
      <c r="AC671" s="82">
        <f t="shared" si="287"/>
        <v>63809.64</v>
      </c>
      <c r="AD671" s="82">
        <f t="shared" si="288"/>
        <v>63809.64</v>
      </c>
      <c r="AE671" s="88">
        <f t="shared" si="284"/>
        <v>1.937712817380648E-2</v>
      </c>
    </row>
    <row r="672" spans="1:31">
      <c r="A672" s="77" t="s">
        <v>923</v>
      </c>
      <c r="B672" s="77">
        <v>671</v>
      </c>
      <c r="C672" s="77" t="s">
        <v>29</v>
      </c>
      <c r="D672" s="77" t="s">
        <v>29</v>
      </c>
      <c r="E672" s="77">
        <v>2020</v>
      </c>
      <c r="F672" s="77">
        <v>38.029305999999998</v>
      </c>
      <c r="G672" s="77">
        <v>-78.476678100000001</v>
      </c>
      <c r="H672" s="77">
        <v>0</v>
      </c>
      <c r="I672" s="77" t="s">
        <v>881</v>
      </c>
      <c r="J672" s="77">
        <v>43.074761000000002</v>
      </c>
      <c r="K672" s="77">
        <v>-89.383761300000003</v>
      </c>
      <c r="L672" s="77">
        <v>2155.09100284238</v>
      </c>
      <c r="M672" s="77">
        <v>0.44620020835491397</v>
      </c>
      <c r="N672" s="77">
        <v>0</v>
      </c>
      <c r="O672" s="77">
        <v>413.77747254573802</v>
      </c>
      <c r="P672" s="87" cm="1">
        <f t="array" ref="P672">IF($X672="Non-local",VLOOKUP($E672,$AI$64:$AW$68,COLUMN($AW:$AW)-COLUMN($AH:$AH),FALSE),IF($X672="Unknown",VLOOKUP($E672,$AI$71:$AW$75,COLUMN($AW:$AW)-COLUMN($AH:$AH),FALSE),0))</f>
        <v>224</v>
      </c>
      <c r="Q672" s="87" cm="1">
        <f t="array" ref="Q672">IF($X672="Non-local",VLOOKUP($E672,$AI$40:$AW$44,COLUMN($AW:$AW)-COLUMN($AH:$AH),FALSE),IF($X672="Unknown",VLOOKUP($E672,$AI$47:$AW$51,COLUMN($AW:$AW)-COLUMN($AH:$AH),FALSE),0))</f>
        <v>470.18520000000001</v>
      </c>
      <c r="R672" s="87" cm="1">
        <f t="array" ref="R672">IF($X672="Non-local",VLOOKUP($E672,$AI$88:$AW$92,COLUMN($AW:$AW)-COLUMN($AH:$AH),FALSE),IF($X672="Unknown",VLOOKUP($E672,$AI$95:$AW$99,COLUMN($AW:$AW)-COLUMN($AH:$AH),FALSE),0))</f>
        <v>0.13052013767768686</v>
      </c>
      <c r="S672" s="87" cm="1">
        <f t="array" ref="S672">VLOOKUP($E672,$AI$111:$AW$115,COLUMN($AW:$AW)-COLUMN($AH:$AH),FALSE)</f>
        <v>410.28773999999999</v>
      </c>
      <c r="T672" s="104">
        <f t="shared" si="280"/>
        <v>0.57672034603260081</v>
      </c>
      <c r="U672" s="104">
        <f t="shared" si="281"/>
        <v>1518.2504125457378</v>
      </c>
      <c r="V672" s="87" cm="1">
        <f t="array" ref="V672">VLOOKUP($E672,$AI$118:$AW$122,COLUMN($AW:$AW)-COLUMN($AH:$AH),FALSE)</f>
        <v>161.75600000000003</v>
      </c>
      <c r="W672" s="87" t="str">
        <f t="shared" si="285"/>
        <v>Domestic</v>
      </c>
      <c r="X672" s="87" t="str">
        <f t="shared" si="286"/>
        <v>Non-local</v>
      </c>
      <c r="Y672" s="104"/>
      <c r="Z672" s="87" t="str">
        <f t="shared" si="282"/>
        <v>USA</v>
      </c>
      <c r="AA672" s="87" t="str">
        <f t="shared" si="283"/>
        <v>USA</v>
      </c>
      <c r="AB672" s="82" cm="1">
        <f t="array" ref="AB672">VLOOKUP(B672,'GDP per Capita'!$T$2:$V$4235,COLUMN('GDP per Capita'!$V:$V)-COLUMN('GDP per Capita'!$S:$S),FALSE)</f>
        <v>63809.64</v>
      </c>
      <c r="AC672" s="82">
        <f t="shared" si="287"/>
        <v>63809.64</v>
      </c>
      <c r="AD672" s="82">
        <f t="shared" si="288"/>
        <v>63809.64</v>
      </c>
      <c r="AE672" s="88">
        <f t="shared" si="284"/>
        <v>2.379343328916662E-2</v>
      </c>
    </row>
    <row r="673" spans="1:31">
      <c r="A673" s="77" t="s">
        <v>1004</v>
      </c>
      <c r="B673" s="77">
        <v>672</v>
      </c>
      <c r="C673" s="77" t="s">
        <v>29</v>
      </c>
      <c r="D673" s="77" t="s">
        <v>29</v>
      </c>
      <c r="E673" s="77">
        <v>2020</v>
      </c>
      <c r="F673" s="77">
        <v>39.267328399999997</v>
      </c>
      <c r="G673" s="77">
        <v>-76.798306699999998</v>
      </c>
      <c r="H673" s="77">
        <v>0</v>
      </c>
      <c r="I673" s="77" t="s">
        <v>881</v>
      </c>
      <c r="J673" s="77">
        <v>43.074761000000002</v>
      </c>
      <c r="K673" s="77">
        <v>-89.383761300000003</v>
      </c>
      <c r="L673" s="77">
        <v>2267.7414276683799</v>
      </c>
      <c r="M673" s="77">
        <v>0.46107510839730997</v>
      </c>
      <c r="N673" s="77">
        <v>0</v>
      </c>
      <c r="O673" s="77">
        <v>435.40635411233001</v>
      </c>
      <c r="P673" s="87" cm="1">
        <f t="array" ref="P673">IF($X673="Non-local",VLOOKUP($E673,$AI$64:$AW$68,COLUMN($AW:$AW)-COLUMN($AH:$AH),FALSE),IF($X673="Unknown",VLOOKUP($E673,$AI$71:$AW$75,COLUMN($AW:$AW)-COLUMN($AH:$AH),FALSE),0))</f>
        <v>224</v>
      </c>
      <c r="Q673" s="87" cm="1">
        <f t="array" ref="Q673">IF($X673="Non-local",VLOOKUP($E673,$AI$40:$AW$44,COLUMN($AW:$AW)-COLUMN($AH:$AH),FALSE),IF($X673="Unknown",VLOOKUP($E673,$AI$47:$AW$51,COLUMN($AW:$AW)-COLUMN($AH:$AH),FALSE),0))</f>
        <v>470.18520000000001</v>
      </c>
      <c r="R673" s="87" cm="1">
        <f t="array" ref="R673">IF($X673="Non-local",VLOOKUP($E673,$AI$88:$AW$92,COLUMN($AW:$AW)-COLUMN($AH:$AH),FALSE),IF($X673="Unknown",VLOOKUP($E673,$AI$95:$AW$99,COLUMN($AW:$AW)-COLUMN($AH:$AH),FALSE),0))</f>
        <v>0.13052013767768686</v>
      </c>
      <c r="S673" s="87" cm="1">
        <f t="array" ref="S673">VLOOKUP($E673,$AI$111:$AW$115,COLUMN($AW:$AW)-COLUMN($AH:$AH),FALSE)</f>
        <v>410.28773999999999</v>
      </c>
      <c r="T673" s="104">
        <f t="shared" si="280"/>
        <v>0.59159524607499681</v>
      </c>
      <c r="U673" s="104">
        <f t="shared" si="281"/>
        <v>1539.8792941123299</v>
      </c>
      <c r="V673" s="87" cm="1">
        <f t="array" ref="V673">VLOOKUP($E673,$AI$118:$AW$122,COLUMN($AW:$AW)-COLUMN($AH:$AH),FALSE)</f>
        <v>161.75600000000003</v>
      </c>
      <c r="W673" s="87" t="str">
        <f t="shared" si="285"/>
        <v>Domestic</v>
      </c>
      <c r="X673" s="87" t="str">
        <f t="shared" si="286"/>
        <v>Non-local</v>
      </c>
      <c r="Y673" s="104"/>
      <c r="Z673" s="87" t="str">
        <f t="shared" si="282"/>
        <v>USA</v>
      </c>
      <c r="AA673" s="87" t="str">
        <f t="shared" si="283"/>
        <v>USA</v>
      </c>
      <c r="AB673" s="82" cm="1">
        <f t="array" ref="AB673">VLOOKUP(B673,'GDP per Capita'!$T$2:$V$4235,COLUMN('GDP per Capita'!$V:$V)-COLUMN('GDP per Capita'!$S:$S),FALSE)</f>
        <v>63809.64</v>
      </c>
      <c r="AC673" s="82">
        <f t="shared" si="287"/>
        <v>63809.64</v>
      </c>
      <c r="AD673" s="82">
        <f t="shared" si="288"/>
        <v>63809.64</v>
      </c>
      <c r="AE673" s="88">
        <f t="shared" si="284"/>
        <v>2.4132392756209407E-2</v>
      </c>
    </row>
    <row r="674" spans="1:31">
      <c r="A674" s="77" t="s">
        <v>1191</v>
      </c>
      <c r="B674" s="77">
        <v>673</v>
      </c>
      <c r="C674" s="77" t="s">
        <v>29</v>
      </c>
      <c r="D674" s="77" t="s">
        <v>29</v>
      </c>
      <c r="E674" s="77">
        <v>2020</v>
      </c>
      <c r="F674" s="77">
        <v>48.754401199999997</v>
      </c>
      <c r="G674" s="77">
        <v>-122.4788361</v>
      </c>
      <c r="H674" s="77">
        <v>0</v>
      </c>
      <c r="I674" s="77" t="s">
        <v>881</v>
      </c>
      <c r="J674" s="77">
        <v>43.074761000000002</v>
      </c>
      <c r="K674" s="77">
        <v>-89.383761300000003</v>
      </c>
      <c r="L674" s="77">
        <v>5229.3318166132303</v>
      </c>
      <c r="M674" s="77">
        <v>0.90757926666562205</v>
      </c>
      <c r="N674" s="77">
        <v>0</v>
      </c>
      <c r="O674" s="77">
        <v>627.51981799358805</v>
      </c>
      <c r="P674" s="87" cm="1">
        <f t="array" ref="P674">IF($X674="Non-local",VLOOKUP($E674,$AI$64:$AW$68,COLUMN($AW:$AW)-COLUMN($AH:$AH),FALSE),IF($X674="Unknown",VLOOKUP($E674,$AI$71:$AW$75,COLUMN($AW:$AW)-COLUMN($AH:$AH),FALSE),0))</f>
        <v>224</v>
      </c>
      <c r="Q674" s="87" cm="1">
        <f t="array" ref="Q674">IF($X674="Non-local",VLOOKUP($E674,$AI$40:$AW$44,COLUMN($AW:$AW)-COLUMN($AH:$AH),FALSE),IF($X674="Unknown",VLOOKUP($E674,$AI$47:$AW$51,COLUMN($AW:$AW)-COLUMN($AH:$AH),FALSE),0))</f>
        <v>470.18520000000001</v>
      </c>
      <c r="R674" s="87" cm="1">
        <f t="array" ref="R674">IF($X674="Non-local",VLOOKUP($E674,$AI$88:$AW$92,COLUMN($AW:$AW)-COLUMN($AH:$AH),FALSE),IF($X674="Unknown",VLOOKUP($E674,$AI$95:$AW$99,COLUMN($AW:$AW)-COLUMN($AH:$AH),FALSE),0))</f>
        <v>0.13052013767768686</v>
      </c>
      <c r="S674" s="87" cm="1">
        <f t="array" ref="S674">VLOOKUP($E674,$AI$111:$AW$115,COLUMN($AW:$AW)-COLUMN($AH:$AH),FALSE)</f>
        <v>410.28773999999999</v>
      </c>
      <c r="T674" s="104">
        <f t="shared" si="280"/>
        <v>1.0380994043433089</v>
      </c>
      <c r="U674" s="104">
        <f t="shared" si="281"/>
        <v>1731.9927579935882</v>
      </c>
      <c r="V674" s="87" cm="1">
        <f t="array" ref="V674">VLOOKUP($E674,$AI$118:$AW$122,COLUMN($AW:$AW)-COLUMN($AH:$AH),FALSE)</f>
        <v>161.75600000000003</v>
      </c>
      <c r="W674" s="87" t="str">
        <f t="shared" si="285"/>
        <v>Domestic</v>
      </c>
      <c r="X674" s="87" t="str">
        <f t="shared" si="286"/>
        <v>Non-local</v>
      </c>
      <c r="Y674" s="104"/>
      <c r="Z674" s="87" t="str">
        <f t="shared" si="282"/>
        <v>USA</v>
      </c>
      <c r="AA674" s="87" t="str">
        <f t="shared" si="283"/>
        <v>USA</v>
      </c>
      <c r="AB674" s="82" cm="1">
        <f t="array" ref="AB674">VLOOKUP(B674,'GDP per Capita'!$T$2:$V$4235,COLUMN('GDP per Capita'!$V:$V)-COLUMN('GDP per Capita'!$S:$S),FALSE)</f>
        <v>63809.64</v>
      </c>
      <c r="AC674" s="82">
        <f t="shared" si="287"/>
        <v>63809.64</v>
      </c>
      <c r="AD674" s="82">
        <f t="shared" si="288"/>
        <v>63809.64</v>
      </c>
      <c r="AE674" s="88">
        <f t="shared" si="284"/>
        <v>2.714312066317234E-2</v>
      </c>
    </row>
    <row r="675" spans="1:31">
      <c r="A675" s="77" t="s">
        <v>1192</v>
      </c>
      <c r="B675" s="77">
        <v>674</v>
      </c>
      <c r="C675" s="77" t="s">
        <v>29</v>
      </c>
      <c r="D675" s="77" t="s">
        <v>29</v>
      </c>
      <c r="E675" s="77">
        <v>2020</v>
      </c>
      <c r="F675" s="77">
        <v>40.719234999999998</v>
      </c>
      <c r="G675" s="77">
        <v>-73.688816299999999</v>
      </c>
      <c r="H675" s="77">
        <v>0</v>
      </c>
      <c r="I675" s="77" t="s">
        <v>881</v>
      </c>
      <c r="J675" s="77">
        <v>43.074761000000002</v>
      </c>
      <c r="K675" s="77">
        <v>-89.383761300000003</v>
      </c>
      <c r="L675" s="77">
        <v>2646.1758913738399</v>
      </c>
      <c r="M675" s="77">
        <v>0.51104540215262995</v>
      </c>
      <c r="N675" s="77">
        <v>0</v>
      </c>
      <c r="O675" s="77">
        <v>508.065771143777</v>
      </c>
      <c r="P675" s="87" cm="1">
        <f t="array" ref="P675">IF($X675="Non-local",VLOOKUP($E675,$AI$64:$AW$68,COLUMN($AW:$AW)-COLUMN($AH:$AH),FALSE),IF($X675="Unknown",VLOOKUP($E675,$AI$71:$AW$75,COLUMN($AW:$AW)-COLUMN($AH:$AH),FALSE),0))</f>
        <v>224</v>
      </c>
      <c r="Q675" s="87" cm="1">
        <f t="array" ref="Q675">IF($X675="Non-local",VLOOKUP($E675,$AI$40:$AW$44,COLUMN($AW:$AW)-COLUMN($AH:$AH),FALSE),IF($X675="Unknown",VLOOKUP($E675,$AI$47:$AW$51,COLUMN($AW:$AW)-COLUMN($AH:$AH),FALSE),0))</f>
        <v>470.18520000000001</v>
      </c>
      <c r="R675" s="87" cm="1">
        <f t="array" ref="R675">IF($X675="Non-local",VLOOKUP($E675,$AI$88:$AW$92,COLUMN($AW:$AW)-COLUMN($AH:$AH),FALSE),IF($X675="Unknown",VLOOKUP($E675,$AI$95:$AW$99,COLUMN($AW:$AW)-COLUMN($AH:$AH),FALSE),0))</f>
        <v>0.13052013767768686</v>
      </c>
      <c r="S675" s="87" cm="1">
        <f t="array" ref="S675">VLOOKUP($E675,$AI$111:$AW$115,COLUMN($AW:$AW)-COLUMN($AH:$AH),FALSE)</f>
        <v>410.28773999999999</v>
      </c>
      <c r="T675" s="104">
        <f t="shared" si="280"/>
        <v>0.64156553983031683</v>
      </c>
      <c r="U675" s="104">
        <f t="shared" si="281"/>
        <v>1612.5387111437769</v>
      </c>
      <c r="V675" s="87" cm="1">
        <f t="array" ref="V675">VLOOKUP($E675,$AI$118:$AW$122,COLUMN($AW:$AW)-COLUMN($AH:$AH),FALSE)</f>
        <v>161.75600000000003</v>
      </c>
      <c r="W675" s="87" t="str">
        <f t="shared" si="285"/>
        <v>Domestic</v>
      </c>
      <c r="X675" s="87" t="str">
        <f t="shared" si="286"/>
        <v>Non-local</v>
      </c>
      <c r="Y675" s="104"/>
      <c r="Z675" s="87" t="str">
        <f t="shared" si="282"/>
        <v>USA</v>
      </c>
      <c r="AA675" s="87" t="str">
        <f t="shared" si="283"/>
        <v>USA</v>
      </c>
      <c r="AB675" s="82" cm="1">
        <f t="array" ref="AB675">VLOOKUP(B675,'GDP per Capita'!$T$2:$V$4235,COLUMN('GDP per Capita'!$V:$V)-COLUMN('GDP per Capita'!$S:$S),FALSE)</f>
        <v>63809.64</v>
      </c>
      <c r="AC675" s="82">
        <f t="shared" si="287"/>
        <v>63809.64</v>
      </c>
      <c r="AD675" s="82">
        <f t="shared" si="288"/>
        <v>63809.64</v>
      </c>
      <c r="AE675" s="88">
        <f t="shared" si="284"/>
        <v>2.5271083039236343E-2</v>
      </c>
    </row>
    <row r="676" spans="1:31">
      <c r="A676" s="77" t="s">
        <v>1193</v>
      </c>
      <c r="B676" s="77">
        <v>675</v>
      </c>
      <c r="C676" s="77" t="s">
        <v>29</v>
      </c>
      <c r="D676" s="77" t="s">
        <v>29</v>
      </c>
      <c r="E676" s="77">
        <v>2020</v>
      </c>
      <c r="F676" s="77">
        <v>43.105007999999998</v>
      </c>
      <c r="G676" s="77">
        <v>-88.342039799999995</v>
      </c>
      <c r="H676" s="77">
        <v>1</v>
      </c>
      <c r="I676" s="77" t="s">
        <v>881</v>
      </c>
      <c r="J676" s="77">
        <v>43.074761000000002</v>
      </c>
      <c r="K676" s="77">
        <v>-89.383761300000003</v>
      </c>
      <c r="L676" s="77">
        <v>169.31620677999601</v>
      </c>
      <c r="M676" s="77">
        <v>0</v>
      </c>
      <c r="N676" s="77">
        <v>0</v>
      </c>
      <c r="O676" s="77">
        <v>0</v>
      </c>
      <c r="P676" s="87" cm="1">
        <f t="array" ref="P676">IF($X676="Non-local",VLOOKUP($E676,$AI$64:$AW$68,COLUMN($AW:$AW)-COLUMN($AH:$AH),FALSE),IF($X676="Unknown",VLOOKUP($E676,$AI$71:$AW$75,COLUMN($AW:$AW)-COLUMN($AH:$AH),FALSE),0))</f>
        <v>0</v>
      </c>
      <c r="Q676" s="87" cm="1">
        <f t="array" ref="Q676">IF($X676="Non-local",VLOOKUP($E676,$AI$40:$AW$44,COLUMN($AW:$AW)-COLUMN($AH:$AH),FALSE),IF($X676="Unknown",VLOOKUP($E676,$AI$47:$AW$51,COLUMN($AW:$AW)-COLUMN($AH:$AH),FALSE),0))</f>
        <v>0</v>
      </c>
      <c r="R676" s="87" cm="1">
        <f t="array" ref="R676">IF($X676="Non-local",VLOOKUP($E676,$AI$88:$AW$92,COLUMN($AW:$AW)-COLUMN($AH:$AH),FALSE),IF($X676="Unknown",VLOOKUP($E676,$AI$95:$AW$99,COLUMN($AW:$AW)-COLUMN($AH:$AH),FALSE),0))</f>
        <v>0</v>
      </c>
      <c r="S676" s="87" cm="1">
        <f t="array" ref="S676">VLOOKUP($E676,$AI$111:$AW$115,COLUMN($AW:$AW)-COLUMN($AH:$AH),FALSE)</f>
        <v>410.28773999999999</v>
      </c>
      <c r="T676" s="104">
        <f t="shared" si="280"/>
        <v>0</v>
      </c>
      <c r="U676" s="104">
        <f t="shared" si="281"/>
        <v>410.28773999999999</v>
      </c>
      <c r="V676" s="87" cm="1">
        <f t="array" ref="V676">VLOOKUP($E676,$AI$118:$AW$122,COLUMN($AW:$AW)-COLUMN($AH:$AH),FALSE)</f>
        <v>161.75600000000003</v>
      </c>
      <c r="W676" s="87" t="str">
        <f t="shared" si="285"/>
        <v>Domestic</v>
      </c>
      <c r="X676" s="87" t="str">
        <f t="shared" si="286"/>
        <v>Local</v>
      </c>
      <c r="Y676" s="104"/>
      <c r="Z676" s="87" t="str">
        <f t="shared" si="282"/>
        <v>USA</v>
      </c>
      <c r="AA676" s="87" t="str">
        <f t="shared" si="283"/>
        <v>USA</v>
      </c>
      <c r="AB676" s="82" cm="1">
        <f t="array" ref="AB676">VLOOKUP(B676,'GDP per Capita'!$T$2:$V$4235,COLUMN('GDP per Capita'!$V:$V)-COLUMN('GDP per Capita'!$S:$S),FALSE)</f>
        <v>63809.64</v>
      </c>
      <c r="AC676" s="82">
        <f t="shared" si="287"/>
        <v>63809.64</v>
      </c>
      <c r="AD676" s="82">
        <f t="shared" si="288"/>
        <v>63809.64</v>
      </c>
      <c r="AE676" s="88">
        <f t="shared" si="284"/>
        <v>6.4298707844143927E-3</v>
      </c>
    </row>
    <row r="677" spans="1:31">
      <c r="A677" s="77" t="s">
        <v>1127</v>
      </c>
      <c r="B677" s="77">
        <v>676</v>
      </c>
      <c r="C677" s="77" t="s">
        <v>29</v>
      </c>
      <c r="D677" s="77" t="s">
        <v>29</v>
      </c>
      <c r="E677" s="77">
        <v>2020</v>
      </c>
      <c r="F677" s="77">
        <v>21.304546999999999</v>
      </c>
      <c r="G677" s="77">
        <v>-157.85567639999999</v>
      </c>
      <c r="H677" s="77">
        <v>0</v>
      </c>
      <c r="I677" s="77" t="s">
        <v>881</v>
      </c>
      <c r="J677" s="77">
        <v>43.074761000000002</v>
      </c>
      <c r="K677" s="77">
        <v>-89.383761300000003</v>
      </c>
      <c r="L677" s="77">
        <v>13374.8059311611</v>
      </c>
      <c r="M677" s="77">
        <v>2.0666950854224901</v>
      </c>
      <c r="N677" s="77">
        <v>0</v>
      </c>
      <c r="O677" s="77">
        <v>1404.35462277191</v>
      </c>
      <c r="P677" s="87" cm="1">
        <f t="array" ref="P677">IF($X677="Non-local",VLOOKUP($E677,$AI$64:$AW$68,COLUMN($AW:$AW)-COLUMN($AH:$AH),FALSE),IF($X677="Unknown",VLOOKUP($E677,$AI$71:$AW$75,COLUMN($AW:$AW)-COLUMN($AH:$AH),FALSE),0))</f>
        <v>224</v>
      </c>
      <c r="Q677" s="87" cm="1">
        <f t="array" ref="Q677">IF($X677="Non-local",VLOOKUP($E677,$AI$40:$AW$44,COLUMN($AW:$AW)-COLUMN($AH:$AH),FALSE),IF($X677="Unknown",VLOOKUP($E677,$AI$47:$AW$51,COLUMN($AW:$AW)-COLUMN($AH:$AH),FALSE),0))</f>
        <v>470.18520000000001</v>
      </c>
      <c r="R677" s="87" cm="1">
        <f t="array" ref="R677">IF($X677="Non-local",VLOOKUP($E677,$AI$88:$AW$92,COLUMN($AW:$AW)-COLUMN($AH:$AH),FALSE),IF($X677="Unknown",VLOOKUP($E677,$AI$95:$AW$99,COLUMN($AW:$AW)-COLUMN($AH:$AH),FALSE),0))</f>
        <v>0.13052013767768686</v>
      </c>
      <c r="S677" s="87" cm="1">
        <f t="array" ref="S677">VLOOKUP($E677,$AI$111:$AW$115,COLUMN($AW:$AW)-COLUMN($AH:$AH),FALSE)</f>
        <v>410.28773999999999</v>
      </c>
      <c r="T677" s="104">
        <f t="shared" si="280"/>
        <v>2.1972152231001769</v>
      </c>
      <c r="U677" s="104">
        <f t="shared" si="281"/>
        <v>2508.8275627719104</v>
      </c>
      <c r="V677" s="87" cm="1">
        <f t="array" ref="V677">VLOOKUP($E677,$AI$118:$AW$122,COLUMN($AW:$AW)-COLUMN($AH:$AH),FALSE)</f>
        <v>161.75600000000003</v>
      </c>
      <c r="W677" s="87" t="str">
        <f t="shared" si="285"/>
        <v>Domestic</v>
      </c>
      <c r="X677" s="87" t="str">
        <f t="shared" si="286"/>
        <v>Non-local</v>
      </c>
      <c r="Y677" s="104"/>
      <c r="Z677" s="87" t="str">
        <f t="shared" si="282"/>
        <v>USA</v>
      </c>
      <c r="AA677" s="87" t="str">
        <f t="shared" si="283"/>
        <v>USA</v>
      </c>
      <c r="AB677" s="82" cm="1">
        <f t="array" ref="AB677">VLOOKUP(B677,'GDP per Capita'!$T$2:$V$4235,COLUMN('GDP per Capita'!$V:$V)-COLUMN('GDP per Capita'!$S:$S),FALSE)</f>
        <v>63809.64</v>
      </c>
      <c r="AC677" s="82">
        <f t="shared" si="287"/>
        <v>63809.64</v>
      </c>
      <c r="AD677" s="82">
        <f t="shared" si="288"/>
        <v>63809.64</v>
      </c>
      <c r="AE677" s="88">
        <f t="shared" si="284"/>
        <v>3.9317375286428674E-2</v>
      </c>
    </row>
    <row r="678" spans="1:31">
      <c r="A678" s="77" t="s">
        <v>1194</v>
      </c>
      <c r="B678" s="77">
        <v>677</v>
      </c>
      <c r="C678" s="77" t="s">
        <v>644</v>
      </c>
      <c r="D678" s="77" t="s">
        <v>28</v>
      </c>
      <c r="E678" s="77">
        <v>2020</v>
      </c>
      <c r="F678" s="77">
        <v>-33.437796800000001</v>
      </c>
      <c r="G678" s="77">
        <v>-70.650445099999899</v>
      </c>
      <c r="H678" s="77">
        <v>0</v>
      </c>
      <c r="I678" s="77" t="s">
        <v>881</v>
      </c>
      <c r="J678" s="77">
        <v>43.074761000000002</v>
      </c>
      <c r="K678" s="77">
        <v>-89.383761300000003</v>
      </c>
      <c r="L678" s="77">
        <v>17437.183321947101</v>
      </c>
      <c r="M678" s="77">
        <v>2.68847762792922</v>
      </c>
      <c r="N678" s="77">
        <v>0</v>
      </c>
      <c r="O678" s="77">
        <v>1830.9042488044399</v>
      </c>
      <c r="P678" s="87" cm="1">
        <f t="array" ref="P678">IF($X678="Non-local",VLOOKUP($E678,$AI$64:$AW$68,COLUMN($AW:$AW)-COLUMN($AH:$AH),FALSE),IF($X678="Unknown",VLOOKUP($E678,$AI$71:$AW$75,COLUMN($AW:$AW)-COLUMN($AH:$AH),FALSE),0))</f>
        <v>224</v>
      </c>
      <c r="Q678" s="87" cm="1">
        <f t="array" ref="Q678">IF($X678="Non-local",VLOOKUP($E678,$AI$40:$AW$44,COLUMN($AW:$AW)-COLUMN($AH:$AH),FALSE),IF($X678="Unknown",VLOOKUP($E678,$AI$47:$AW$51,COLUMN($AW:$AW)-COLUMN($AH:$AH),FALSE),0))</f>
        <v>470.18520000000001</v>
      </c>
      <c r="R678" s="87" cm="1">
        <f t="array" ref="R678">IF($X678="Non-local",VLOOKUP($E678,$AI$88:$AW$92,COLUMN($AW:$AW)-COLUMN($AH:$AH),FALSE),IF($X678="Unknown",VLOOKUP($E678,$AI$95:$AW$99,COLUMN($AW:$AW)-COLUMN($AH:$AH),FALSE),0))</f>
        <v>0.13052013767768686</v>
      </c>
      <c r="S678" s="87" cm="1">
        <f t="array" ref="S678">VLOOKUP($E678,$AI$111:$AW$115,COLUMN($AW:$AW)-COLUMN($AH:$AH),FALSE)</f>
        <v>410.28773999999999</v>
      </c>
      <c r="T678" s="104">
        <f t="shared" si="280"/>
        <v>2.8189977656069067</v>
      </c>
      <c r="U678" s="104">
        <f t="shared" si="281"/>
        <v>2935.3771888044394</v>
      </c>
      <c r="V678" s="87" cm="1">
        <f t="array" ref="V678">VLOOKUP($E678,$AI$118:$AW$122,COLUMN($AW:$AW)-COLUMN($AH:$AH),FALSE)</f>
        <v>161.75600000000003</v>
      </c>
      <c r="W678" s="87" t="str">
        <f t="shared" si="285"/>
        <v>International</v>
      </c>
      <c r="X678" s="87" t="str">
        <f t="shared" si="286"/>
        <v>Non-local</v>
      </c>
      <c r="Y678" s="104"/>
      <c r="Z678" s="87" t="str">
        <f t="shared" si="282"/>
        <v>Chile</v>
      </c>
      <c r="AA678" s="87" t="str">
        <f t="shared" si="283"/>
        <v>Other Americas</v>
      </c>
      <c r="AB678" s="82" cm="1">
        <f t="array" ref="AB678">VLOOKUP(B678,'GDP per Capita'!$T$2:$V$4235,COLUMN('GDP per Capita'!$V:$V)-COLUMN('GDP per Capita'!$S:$S),FALSE)</f>
        <v>14757.2</v>
      </c>
      <c r="AC678" s="82">
        <f t="shared" si="287"/>
        <v>14757.2</v>
      </c>
      <c r="AD678" s="82">
        <f t="shared" si="288"/>
        <v>14757.2</v>
      </c>
      <c r="AE678" s="88">
        <f t="shared" si="284"/>
        <v>0.19891152717347729</v>
      </c>
    </row>
    <row r="679" spans="1:31">
      <c r="A679" s="77" t="s">
        <v>1195</v>
      </c>
      <c r="B679" s="77">
        <v>678</v>
      </c>
      <c r="C679" s="77" t="s">
        <v>29</v>
      </c>
      <c r="D679" s="77" t="s">
        <v>29</v>
      </c>
      <c r="E679" s="77">
        <v>2020</v>
      </c>
      <c r="F679" s="77">
        <v>39.515385500000001</v>
      </c>
      <c r="G679" s="77">
        <v>-76.321903199999994</v>
      </c>
      <c r="H679" s="77">
        <v>0</v>
      </c>
      <c r="I679" s="77" t="s">
        <v>881</v>
      </c>
      <c r="J679" s="77">
        <v>43.074761000000002</v>
      </c>
      <c r="K679" s="77">
        <v>-89.383761300000003</v>
      </c>
      <c r="L679" s="77">
        <v>2318.5396834737999</v>
      </c>
      <c r="M679" s="77">
        <v>0.46778275267473601</v>
      </c>
      <c r="N679" s="77">
        <v>0</v>
      </c>
      <c r="O679" s="77">
        <v>445.15961922696903</v>
      </c>
      <c r="P679" s="87" cm="1">
        <f t="array" ref="P679">IF($X679="Non-local",VLOOKUP($E679,$AI$64:$AW$68,COLUMN($AW:$AW)-COLUMN($AH:$AH),FALSE),IF($X679="Unknown",VLOOKUP($E679,$AI$71:$AW$75,COLUMN($AW:$AW)-COLUMN($AH:$AH),FALSE),0))</f>
        <v>224</v>
      </c>
      <c r="Q679" s="87" cm="1">
        <f t="array" ref="Q679">IF($X679="Non-local",VLOOKUP($E679,$AI$40:$AW$44,COLUMN($AW:$AW)-COLUMN($AH:$AH),FALSE),IF($X679="Unknown",VLOOKUP($E679,$AI$47:$AW$51,COLUMN($AW:$AW)-COLUMN($AH:$AH),FALSE),0))</f>
        <v>470.18520000000001</v>
      </c>
      <c r="R679" s="87" cm="1">
        <f t="array" ref="R679">IF($X679="Non-local",VLOOKUP($E679,$AI$88:$AW$92,COLUMN($AW:$AW)-COLUMN($AH:$AH),FALSE),IF($X679="Unknown",VLOOKUP($E679,$AI$95:$AW$99,COLUMN($AW:$AW)-COLUMN($AH:$AH),FALSE),0))</f>
        <v>0.13052013767768686</v>
      </c>
      <c r="S679" s="87" cm="1">
        <f t="array" ref="S679">VLOOKUP($E679,$AI$111:$AW$115,COLUMN($AW:$AW)-COLUMN($AH:$AH),FALSE)</f>
        <v>410.28773999999999</v>
      </c>
      <c r="T679" s="104">
        <f t="shared" si="280"/>
        <v>0.5983028903524229</v>
      </c>
      <c r="U679" s="104">
        <f t="shared" si="281"/>
        <v>1549.6325592269689</v>
      </c>
      <c r="V679" s="87" cm="1">
        <f t="array" ref="V679">VLOOKUP($E679,$AI$118:$AW$122,COLUMN($AW:$AW)-COLUMN($AH:$AH),FALSE)</f>
        <v>161.75600000000003</v>
      </c>
      <c r="W679" s="87" t="str">
        <f t="shared" si="285"/>
        <v>Domestic</v>
      </c>
      <c r="X679" s="87" t="str">
        <f t="shared" si="286"/>
        <v>Non-local</v>
      </c>
      <c r="Y679" s="104"/>
      <c r="Z679" s="87" t="str">
        <f t="shared" si="282"/>
        <v>USA</v>
      </c>
      <c r="AA679" s="87" t="str">
        <f t="shared" si="283"/>
        <v>USA</v>
      </c>
      <c r="AB679" s="82" cm="1">
        <f t="array" ref="AB679">VLOOKUP(B679,'GDP per Capita'!$T$2:$V$4235,COLUMN('GDP per Capita'!$V:$V)-COLUMN('GDP per Capita'!$S:$S),FALSE)</f>
        <v>63809.64</v>
      </c>
      <c r="AC679" s="82">
        <f t="shared" si="287"/>
        <v>63809.64</v>
      </c>
      <c r="AD679" s="82">
        <f t="shared" si="288"/>
        <v>63809.64</v>
      </c>
      <c r="AE679" s="88">
        <f t="shared" si="284"/>
        <v>2.4285242155056334E-2</v>
      </c>
    </row>
    <row r="680" spans="1:31">
      <c r="A680" s="77" t="s">
        <v>1196</v>
      </c>
      <c r="B680" s="77">
        <v>679</v>
      </c>
      <c r="C680" s="77" t="s">
        <v>29</v>
      </c>
      <c r="D680" s="77" t="s">
        <v>29</v>
      </c>
      <c r="E680" s="77">
        <v>2020</v>
      </c>
      <c r="F680" s="77">
        <v>39.238716400000001</v>
      </c>
      <c r="G680" s="77">
        <v>-77.279428799999906</v>
      </c>
      <c r="H680" s="77">
        <v>0</v>
      </c>
      <c r="I680" s="77" t="s">
        <v>881</v>
      </c>
      <c r="J680" s="77">
        <v>43.074761000000002</v>
      </c>
      <c r="K680" s="77">
        <v>-89.383761300000003</v>
      </c>
      <c r="L680" s="77">
        <v>2196.3195458781001</v>
      </c>
      <c r="M680" s="77">
        <v>0.45164422205923099</v>
      </c>
      <c r="N680" s="77">
        <v>0</v>
      </c>
      <c r="O680" s="77">
        <v>421.69335280859502</v>
      </c>
      <c r="P680" s="87" cm="1">
        <f t="array" ref="P680">IF($X680="Non-local",VLOOKUP($E680,$AI$64:$AW$68,COLUMN($AW:$AW)-COLUMN($AH:$AH),FALSE),IF($X680="Unknown",VLOOKUP($E680,$AI$71:$AW$75,COLUMN($AW:$AW)-COLUMN($AH:$AH),FALSE),0))</f>
        <v>224</v>
      </c>
      <c r="Q680" s="87" cm="1">
        <f t="array" ref="Q680">IF($X680="Non-local",VLOOKUP($E680,$AI$40:$AW$44,COLUMN($AW:$AW)-COLUMN($AH:$AH),FALSE),IF($X680="Unknown",VLOOKUP($E680,$AI$47:$AW$51,COLUMN($AW:$AW)-COLUMN($AH:$AH),FALSE),0))</f>
        <v>470.18520000000001</v>
      </c>
      <c r="R680" s="87" cm="1">
        <f t="array" ref="R680">IF($X680="Non-local",VLOOKUP($E680,$AI$88:$AW$92,COLUMN($AW:$AW)-COLUMN($AH:$AH),FALSE),IF($X680="Unknown",VLOOKUP($E680,$AI$95:$AW$99,COLUMN($AW:$AW)-COLUMN($AH:$AH),FALSE),0))</f>
        <v>0.13052013767768686</v>
      </c>
      <c r="S680" s="87" cm="1">
        <f t="array" ref="S680">VLOOKUP($E680,$AI$111:$AW$115,COLUMN($AW:$AW)-COLUMN($AH:$AH),FALSE)</f>
        <v>410.28773999999999</v>
      </c>
      <c r="T680" s="104">
        <f t="shared" si="280"/>
        <v>0.58216435973691782</v>
      </c>
      <c r="U680" s="104">
        <f t="shared" si="281"/>
        <v>1526.166292808595</v>
      </c>
      <c r="V680" s="87" cm="1">
        <f t="array" ref="V680">VLOOKUP($E680,$AI$118:$AW$122,COLUMN($AW:$AW)-COLUMN($AH:$AH),FALSE)</f>
        <v>161.75600000000003</v>
      </c>
      <c r="W680" s="87" t="str">
        <f t="shared" si="285"/>
        <v>Domestic</v>
      </c>
      <c r="X680" s="87" t="str">
        <f t="shared" si="286"/>
        <v>Non-local</v>
      </c>
      <c r="Y680" s="104"/>
      <c r="Z680" s="87" t="str">
        <f t="shared" si="282"/>
        <v>USA</v>
      </c>
      <c r="AA680" s="87" t="str">
        <f t="shared" si="283"/>
        <v>USA</v>
      </c>
      <c r="AB680" s="82" cm="1">
        <f t="array" ref="AB680">VLOOKUP(B680,'GDP per Capita'!$T$2:$V$4235,COLUMN('GDP per Capita'!$V:$V)-COLUMN('GDP per Capita'!$S:$S),FALSE)</f>
        <v>63809.64</v>
      </c>
      <c r="AC680" s="82">
        <f t="shared" si="287"/>
        <v>63809.64</v>
      </c>
      <c r="AD680" s="82">
        <f t="shared" si="288"/>
        <v>63809.64</v>
      </c>
      <c r="AE680" s="88">
        <f t="shared" si="284"/>
        <v>2.3917487903216426E-2</v>
      </c>
    </row>
    <row r="681" spans="1:31">
      <c r="A681" s="77" t="s">
        <v>1010</v>
      </c>
      <c r="B681" s="77">
        <v>680</v>
      </c>
      <c r="C681" s="77" t="s">
        <v>320</v>
      </c>
      <c r="D681" s="77" t="s">
        <v>28</v>
      </c>
      <c r="E681" s="77">
        <v>2020</v>
      </c>
      <c r="F681" s="77">
        <v>51.0534234</v>
      </c>
      <c r="G681" s="77">
        <v>-114.06258920000001</v>
      </c>
      <c r="H681" s="77">
        <v>0</v>
      </c>
      <c r="I681" s="77" t="s">
        <v>881</v>
      </c>
      <c r="J681" s="77">
        <v>43.074761000000002</v>
      </c>
      <c r="K681" s="77">
        <v>-89.383761300000003</v>
      </c>
      <c r="L681" s="77">
        <v>4111.9235445444501</v>
      </c>
      <c r="M681" s="77">
        <v>0.73994030753509099</v>
      </c>
      <c r="N681" s="77">
        <v>0</v>
      </c>
      <c r="O681" s="77">
        <v>493.43082534533397</v>
      </c>
      <c r="P681" s="87" cm="1">
        <f t="array" ref="P681">IF($X681="Non-local",VLOOKUP($E681,$AI$64:$AW$68,COLUMN($AW:$AW)-COLUMN($AH:$AH),FALSE),IF($X681="Unknown",VLOOKUP($E681,$AI$71:$AW$75,COLUMN($AW:$AW)-COLUMN($AH:$AH),FALSE),0))</f>
        <v>224</v>
      </c>
      <c r="Q681" s="87" cm="1">
        <f t="array" ref="Q681">IF($X681="Non-local",VLOOKUP($E681,$AI$40:$AW$44,COLUMN($AW:$AW)-COLUMN($AH:$AH),FALSE),IF($X681="Unknown",VLOOKUP($E681,$AI$47:$AW$51,COLUMN($AW:$AW)-COLUMN($AH:$AH),FALSE),0))</f>
        <v>470.18520000000001</v>
      </c>
      <c r="R681" s="87" cm="1">
        <f t="array" ref="R681">IF($X681="Non-local",VLOOKUP($E681,$AI$88:$AW$92,COLUMN($AW:$AW)-COLUMN($AH:$AH),FALSE),IF($X681="Unknown",VLOOKUP($E681,$AI$95:$AW$99,COLUMN($AW:$AW)-COLUMN($AH:$AH),FALSE),0))</f>
        <v>0.13052013767768686</v>
      </c>
      <c r="S681" s="87" cm="1">
        <f t="array" ref="S681">VLOOKUP($E681,$AI$111:$AW$115,COLUMN($AW:$AW)-COLUMN($AH:$AH),FALSE)</f>
        <v>410.28773999999999</v>
      </c>
      <c r="T681" s="104">
        <f t="shared" si="280"/>
        <v>0.87046044521277788</v>
      </c>
      <c r="U681" s="104">
        <f t="shared" si="281"/>
        <v>1597.903765345334</v>
      </c>
      <c r="V681" s="87" cm="1">
        <f t="array" ref="V681">VLOOKUP($E681,$AI$118:$AW$122,COLUMN($AW:$AW)-COLUMN($AH:$AH),FALSE)</f>
        <v>161.75600000000003</v>
      </c>
      <c r="W681" s="87" t="str">
        <f t="shared" si="285"/>
        <v>International</v>
      </c>
      <c r="X681" s="87" t="str">
        <f t="shared" si="286"/>
        <v>Non-local</v>
      </c>
      <c r="Y681" s="104"/>
      <c r="Z681" s="87" t="str">
        <f t="shared" si="282"/>
        <v>Canada</v>
      </c>
      <c r="AA681" s="87" t="str">
        <f t="shared" si="283"/>
        <v>Other Americas</v>
      </c>
      <c r="AB681" s="82" cm="1">
        <f t="array" ref="AB681">VLOOKUP(B681,'GDP per Capita'!$T$2:$V$4235,COLUMN('GDP per Capita'!$V:$V)-COLUMN('GDP per Capita'!$S:$S),FALSE)</f>
        <v>49196.49</v>
      </c>
      <c r="AC681" s="82">
        <f t="shared" si="287"/>
        <v>49196.49</v>
      </c>
      <c r="AD681" s="82">
        <f t="shared" si="288"/>
        <v>49196.49</v>
      </c>
      <c r="AE681" s="88">
        <f t="shared" si="284"/>
        <v>3.2480035981130646E-2</v>
      </c>
    </row>
    <row r="682" spans="1:31">
      <c r="A682" s="77" t="s">
        <v>1197</v>
      </c>
      <c r="B682" s="77">
        <v>681</v>
      </c>
      <c r="C682" s="77" t="s">
        <v>29</v>
      </c>
      <c r="D682" s="77" t="s">
        <v>29</v>
      </c>
      <c r="E682" s="77">
        <v>2020</v>
      </c>
      <c r="F682" s="77">
        <v>41.602811600000003</v>
      </c>
      <c r="G682" s="77">
        <v>-87.743938400000005</v>
      </c>
      <c r="H682" s="77">
        <v>0</v>
      </c>
      <c r="I682" s="77" t="s">
        <v>881</v>
      </c>
      <c r="J682" s="77">
        <v>43.074761000000002</v>
      </c>
      <c r="K682" s="77">
        <v>-89.383761300000003</v>
      </c>
      <c r="L682" s="77">
        <v>424.03304123020598</v>
      </c>
      <c r="M682" s="77">
        <v>0.21762304864735499</v>
      </c>
      <c r="N682" s="77">
        <v>0</v>
      </c>
      <c r="O682" s="77">
        <v>81.414343916199599</v>
      </c>
      <c r="P682" s="87" cm="1">
        <f t="array" ref="P682">IF($X682="Non-local",VLOOKUP($E682,$AI$64:$AW$68,COLUMN($AW:$AW)-COLUMN($AH:$AH),FALSE),IF($X682="Unknown",VLOOKUP($E682,$AI$71:$AW$75,COLUMN($AW:$AW)-COLUMN($AH:$AH),FALSE),0))</f>
        <v>224</v>
      </c>
      <c r="Q682" s="87" cm="1">
        <f t="array" ref="Q682">IF($X682="Non-local",VLOOKUP($E682,$AI$40:$AW$44,COLUMN($AW:$AW)-COLUMN($AH:$AH),FALSE),IF($X682="Unknown",VLOOKUP($E682,$AI$47:$AW$51,COLUMN($AW:$AW)-COLUMN($AH:$AH),FALSE),0))</f>
        <v>470.18520000000001</v>
      </c>
      <c r="R682" s="87" cm="1">
        <f t="array" ref="R682">IF($X682="Non-local",VLOOKUP($E682,$AI$88:$AW$92,COLUMN($AW:$AW)-COLUMN($AH:$AH),FALSE),IF($X682="Unknown",VLOOKUP($E682,$AI$95:$AW$99,COLUMN($AW:$AW)-COLUMN($AH:$AH),FALSE),0))</f>
        <v>0.13052013767768686</v>
      </c>
      <c r="S682" s="87" cm="1">
        <f t="array" ref="S682">VLOOKUP($E682,$AI$111:$AW$115,COLUMN($AW:$AW)-COLUMN($AH:$AH),FALSE)</f>
        <v>410.28773999999999</v>
      </c>
      <c r="T682" s="104">
        <f t="shared" si="280"/>
        <v>0.34814318632504182</v>
      </c>
      <c r="U682" s="104">
        <f t="shared" si="281"/>
        <v>1185.8872839161995</v>
      </c>
      <c r="V682" s="87" cm="1">
        <f t="array" ref="V682">VLOOKUP($E682,$AI$118:$AW$122,COLUMN($AW:$AW)-COLUMN($AH:$AH),FALSE)</f>
        <v>161.75600000000003</v>
      </c>
      <c r="W682" s="87" t="str">
        <f t="shared" si="285"/>
        <v>Domestic</v>
      </c>
      <c r="X682" s="87" t="str">
        <f t="shared" si="286"/>
        <v>Non-local</v>
      </c>
      <c r="Y682" s="104"/>
      <c r="Z682" s="87" t="str">
        <f t="shared" si="282"/>
        <v>USA</v>
      </c>
      <c r="AA682" s="87" t="str">
        <f t="shared" si="283"/>
        <v>USA</v>
      </c>
      <c r="AB682" s="82" cm="1">
        <f t="array" ref="AB682">VLOOKUP(B682,'GDP per Capita'!$T$2:$V$4235,COLUMN('GDP per Capita'!$V:$V)-COLUMN('GDP per Capita'!$S:$S),FALSE)</f>
        <v>63809.64</v>
      </c>
      <c r="AC682" s="82">
        <f t="shared" si="287"/>
        <v>63809.64</v>
      </c>
      <c r="AD682" s="82">
        <f t="shared" si="288"/>
        <v>63809.64</v>
      </c>
      <c r="AE682" s="88">
        <f t="shared" si="284"/>
        <v>1.8584766877170904E-2</v>
      </c>
    </row>
    <row r="683" spans="1:31">
      <c r="A683" s="77" t="s">
        <v>1198</v>
      </c>
      <c r="B683" s="77">
        <v>682</v>
      </c>
      <c r="C683" s="77" t="s">
        <v>33</v>
      </c>
      <c r="D683" s="77" t="s">
        <v>816</v>
      </c>
      <c r="E683" s="77">
        <v>2020</v>
      </c>
      <c r="F683" s="77">
        <v>-33.834509699999998</v>
      </c>
      <c r="G683" s="77">
        <v>151.00601109999999</v>
      </c>
      <c r="H683" s="77">
        <v>0</v>
      </c>
      <c r="I683" s="77" t="s">
        <v>881</v>
      </c>
      <c r="J683" s="77">
        <v>43.074761000000002</v>
      </c>
      <c r="K683" s="77">
        <v>-89.383761300000003</v>
      </c>
      <c r="L683" s="77">
        <v>29544.209574672601</v>
      </c>
      <c r="M683" s="77">
        <v>4.7140614483225702</v>
      </c>
      <c r="N683" s="77">
        <v>0</v>
      </c>
      <c r="O683" s="77">
        <v>2703.2951760825499</v>
      </c>
      <c r="P683" s="87" cm="1">
        <f t="array" ref="P683">IF($X683="Non-local",VLOOKUP($E683,$AI$64:$AW$68,COLUMN($AW:$AW)-COLUMN($AH:$AH),FALSE),IF($X683="Unknown",VLOOKUP($E683,$AI$71:$AW$75,COLUMN($AW:$AW)-COLUMN($AH:$AH),FALSE),0))</f>
        <v>224</v>
      </c>
      <c r="Q683" s="87" cm="1">
        <f t="array" ref="Q683">IF($X683="Non-local",VLOOKUP($E683,$AI$40:$AW$44,COLUMN($AW:$AW)-COLUMN($AH:$AH),FALSE),IF($X683="Unknown",VLOOKUP($E683,$AI$47:$AW$51,COLUMN($AW:$AW)-COLUMN($AH:$AH),FALSE),0))</f>
        <v>470.18520000000001</v>
      </c>
      <c r="R683" s="87" cm="1">
        <f t="array" ref="R683">IF($X683="Non-local",VLOOKUP($E683,$AI$88:$AW$92,COLUMN($AW:$AW)-COLUMN($AH:$AH),FALSE),IF($X683="Unknown",VLOOKUP($E683,$AI$95:$AW$99,COLUMN($AW:$AW)-COLUMN($AH:$AH),FALSE),0))</f>
        <v>0.13052013767768686</v>
      </c>
      <c r="S683" s="87" cm="1">
        <f t="array" ref="S683">VLOOKUP($E683,$AI$111:$AW$115,COLUMN($AW:$AW)-COLUMN($AH:$AH),FALSE)</f>
        <v>410.28773999999999</v>
      </c>
      <c r="T683" s="104">
        <f t="shared" si="280"/>
        <v>4.844581586000257</v>
      </c>
      <c r="U683" s="104">
        <f t="shared" si="281"/>
        <v>3807.7681160825496</v>
      </c>
      <c r="V683" s="87" cm="1">
        <f t="array" ref="V683">VLOOKUP($E683,$AI$118:$AW$122,COLUMN($AW:$AW)-COLUMN($AH:$AH),FALSE)</f>
        <v>161.75600000000003</v>
      </c>
      <c r="W683" s="87" t="str">
        <f t="shared" si="285"/>
        <v>International</v>
      </c>
      <c r="X683" s="87" t="str">
        <f t="shared" si="286"/>
        <v>Non-local</v>
      </c>
      <c r="Y683" s="104"/>
      <c r="Z683" s="87" t="str">
        <f t="shared" si="282"/>
        <v>Australia</v>
      </c>
      <c r="AA683" s="87" t="str">
        <f t="shared" si="283"/>
        <v>Oceania</v>
      </c>
      <c r="AB683" s="82" cm="1">
        <f t="array" ref="AB683">VLOOKUP(B683,'GDP per Capita'!$T$2:$V$4235,COLUMN('GDP per Capita'!$V:$V)-COLUMN('GDP per Capita'!$S:$S),FALSE)</f>
        <v>61250.7</v>
      </c>
      <c r="AC683" s="82">
        <f t="shared" si="287"/>
        <v>61250.7</v>
      </c>
      <c r="AD683" s="82">
        <f t="shared" si="288"/>
        <v>61250.7</v>
      </c>
      <c r="AE683" s="88">
        <f t="shared" si="284"/>
        <v>6.2166932232326319E-2</v>
      </c>
    </row>
    <row r="684" spans="1:31">
      <c r="A684" s="77" t="s">
        <v>898</v>
      </c>
      <c r="B684" s="77">
        <v>683</v>
      </c>
      <c r="C684" s="77" t="s">
        <v>29</v>
      </c>
      <c r="D684" s="77" t="s">
        <v>29</v>
      </c>
      <c r="E684" s="77">
        <v>2020</v>
      </c>
      <c r="F684" s="77">
        <v>41.875561599999997</v>
      </c>
      <c r="G684" s="77">
        <v>-87.6244212</v>
      </c>
      <c r="H684" s="77">
        <v>0</v>
      </c>
      <c r="I684" s="77" t="s">
        <v>881</v>
      </c>
      <c r="J684" s="77">
        <v>43.074761000000002</v>
      </c>
      <c r="K684" s="77">
        <v>-89.383761300000003</v>
      </c>
      <c r="L684" s="77">
        <v>392.92408850763201</v>
      </c>
      <c r="M684" s="77">
        <v>0.213515273972855</v>
      </c>
      <c r="N684" s="77">
        <v>0</v>
      </c>
      <c r="O684" s="77">
        <v>75.441424993465404</v>
      </c>
      <c r="P684" s="87" cm="1">
        <f t="array" ref="P684">IF($X684="Non-local",VLOOKUP($E684,$AI$64:$AW$68,COLUMN($AW:$AW)-COLUMN($AH:$AH),FALSE),IF($X684="Unknown",VLOOKUP($E684,$AI$71:$AW$75,COLUMN($AW:$AW)-COLUMN($AH:$AH),FALSE),0))</f>
        <v>224</v>
      </c>
      <c r="Q684" s="87" cm="1">
        <f t="array" ref="Q684">IF($X684="Non-local",VLOOKUP($E684,$AI$40:$AW$44,COLUMN($AW:$AW)-COLUMN($AH:$AH),FALSE),IF($X684="Unknown",VLOOKUP($E684,$AI$47:$AW$51,COLUMN($AW:$AW)-COLUMN($AH:$AH),FALSE),0))</f>
        <v>470.18520000000001</v>
      </c>
      <c r="R684" s="87" cm="1">
        <f t="array" ref="R684">IF($X684="Non-local",VLOOKUP($E684,$AI$88:$AW$92,COLUMN($AW:$AW)-COLUMN($AH:$AH),FALSE),IF($X684="Unknown",VLOOKUP($E684,$AI$95:$AW$99,COLUMN($AW:$AW)-COLUMN($AH:$AH),FALSE),0))</f>
        <v>0.13052013767768686</v>
      </c>
      <c r="S684" s="87" cm="1">
        <f t="array" ref="S684">VLOOKUP($E684,$AI$111:$AW$115,COLUMN($AW:$AW)-COLUMN($AH:$AH),FALSE)</f>
        <v>410.28773999999999</v>
      </c>
      <c r="T684" s="104">
        <f t="shared" si="280"/>
        <v>0.34403541165054186</v>
      </c>
      <c r="U684" s="104">
        <f t="shared" si="281"/>
        <v>1179.9143649934654</v>
      </c>
      <c r="V684" s="87" cm="1">
        <f t="array" ref="V684">VLOOKUP($E684,$AI$118:$AW$122,COLUMN($AW:$AW)-COLUMN($AH:$AH),FALSE)</f>
        <v>161.75600000000003</v>
      </c>
      <c r="W684" s="87" t="str">
        <f t="shared" si="285"/>
        <v>Domestic</v>
      </c>
      <c r="X684" s="87" t="str">
        <f t="shared" si="286"/>
        <v>Non-local</v>
      </c>
      <c r="Y684" s="104"/>
      <c r="Z684" s="87" t="str">
        <f t="shared" si="282"/>
        <v>USA</v>
      </c>
      <c r="AA684" s="87" t="str">
        <f t="shared" si="283"/>
        <v>USA</v>
      </c>
      <c r="AB684" s="82" cm="1">
        <f t="array" ref="AB684">VLOOKUP(B684,'GDP per Capita'!$T$2:$V$4235,COLUMN('GDP per Capita'!$V:$V)-COLUMN('GDP per Capita'!$S:$S),FALSE)</f>
        <v>63809.64</v>
      </c>
      <c r="AC684" s="82">
        <f t="shared" si="287"/>
        <v>63809.64</v>
      </c>
      <c r="AD684" s="82">
        <f t="shared" si="288"/>
        <v>63809.64</v>
      </c>
      <c r="AE684" s="88">
        <f t="shared" si="284"/>
        <v>1.8491161601812287E-2</v>
      </c>
    </row>
    <row r="685" spans="1:31">
      <c r="A685" s="77" t="s">
        <v>1199</v>
      </c>
      <c r="B685" s="77">
        <v>684</v>
      </c>
      <c r="C685" s="77" t="s">
        <v>29</v>
      </c>
      <c r="D685" s="77" t="s">
        <v>29</v>
      </c>
      <c r="E685" s="77">
        <v>2020</v>
      </c>
      <c r="F685" s="77">
        <v>34.161672899999999</v>
      </c>
      <c r="G685" s="77">
        <v>-118.0528456</v>
      </c>
      <c r="H685" s="77">
        <v>0</v>
      </c>
      <c r="I685" s="77" t="s">
        <v>881</v>
      </c>
      <c r="J685" s="77">
        <v>43.074761000000002</v>
      </c>
      <c r="K685" s="77">
        <v>-89.383761300000003</v>
      </c>
      <c r="L685" s="77">
        <v>5328.6019425262903</v>
      </c>
      <c r="M685" s="77">
        <v>0.92100176928328004</v>
      </c>
      <c r="N685" s="77">
        <v>0</v>
      </c>
      <c r="O685" s="77">
        <v>639.432233103155</v>
      </c>
      <c r="P685" s="87" cm="1">
        <f t="array" ref="P685">IF($X685="Non-local",VLOOKUP($E685,$AI$64:$AW$68,COLUMN($AW:$AW)-COLUMN($AH:$AH),FALSE),IF($X685="Unknown",VLOOKUP($E685,$AI$71:$AW$75,COLUMN($AW:$AW)-COLUMN($AH:$AH),FALSE),0))</f>
        <v>224</v>
      </c>
      <c r="Q685" s="87" cm="1">
        <f t="array" ref="Q685">IF($X685="Non-local",VLOOKUP($E685,$AI$40:$AW$44,COLUMN($AW:$AW)-COLUMN($AH:$AH),FALSE),IF($X685="Unknown",VLOOKUP($E685,$AI$47:$AW$51,COLUMN($AW:$AW)-COLUMN($AH:$AH),FALSE),0))</f>
        <v>470.18520000000001</v>
      </c>
      <c r="R685" s="87" cm="1">
        <f t="array" ref="R685">IF($X685="Non-local",VLOOKUP($E685,$AI$88:$AW$92,COLUMN($AW:$AW)-COLUMN($AH:$AH),FALSE),IF($X685="Unknown",VLOOKUP($E685,$AI$95:$AW$99,COLUMN($AW:$AW)-COLUMN($AH:$AH),FALSE),0))</f>
        <v>0.13052013767768686</v>
      </c>
      <c r="S685" s="87" cm="1">
        <f t="array" ref="S685">VLOOKUP($E685,$AI$111:$AW$115,COLUMN($AW:$AW)-COLUMN($AH:$AH),FALSE)</f>
        <v>410.28773999999999</v>
      </c>
      <c r="T685" s="104">
        <f t="shared" si="280"/>
        <v>1.0515219069609669</v>
      </c>
      <c r="U685" s="104">
        <f t="shared" si="281"/>
        <v>1743.905173103155</v>
      </c>
      <c r="V685" s="87" cm="1">
        <f t="array" ref="V685">VLOOKUP($E685,$AI$118:$AW$122,COLUMN($AW:$AW)-COLUMN($AH:$AH),FALSE)</f>
        <v>161.75600000000003</v>
      </c>
      <c r="W685" s="87" t="str">
        <f t="shared" si="285"/>
        <v>Domestic</v>
      </c>
      <c r="X685" s="87" t="str">
        <f t="shared" si="286"/>
        <v>Non-local</v>
      </c>
      <c r="Y685" s="104"/>
      <c r="Z685" s="87" t="str">
        <f t="shared" si="282"/>
        <v>USA</v>
      </c>
      <c r="AA685" s="87" t="str">
        <f t="shared" si="283"/>
        <v>USA</v>
      </c>
      <c r="AB685" s="82" cm="1">
        <f t="array" ref="AB685">VLOOKUP(B685,'GDP per Capita'!$T$2:$V$4235,COLUMN('GDP per Capita'!$V:$V)-COLUMN('GDP per Capita'!$S:$S),FALSE)</f>
        <v>63809.64</v>
      </c>
      <c r="AC685" s="82">
        <f t="shared" si="287"/>
        <v>63809.64</v>
      </c>
      <c r="AD685" s="82">
        <f t="shared" si="288"/>
        <v>63809.64</v>
      </c>
      <c r="AE685" s="88">
        <f t="shared" si="284"/>
        <v>2.7329807425698609E-2</v>
      </c>
    </row>
    <row r="686" spans="1:31">
      <c r="A686" s="77" t="s">
        <v>1200</v>
      </c>
      <c r="B686" s="77">
        <v>685</v>
      </c>
      <c r="C686" s="77" t="s">
        <v>29</v>
      </c>
      <c r="D686" s="77" t="s">
        <v>29</v>
      </c>
      <c r="E686" s="77">
        <v>2020</v>
      </c>
      <c r="F686" s="77">
        <v>42.925965699999999</v>
      </c>
      <c r="G686" s="77">
        <v>-89.384277900000001</v>
      </c>
      <c r="H686" s="77">
        <v>1</v>
      </c>
      <c r="I686" s="77" t="s">
        <v>881</v>
      </c>
      <c r="J686" s="77">
        <v>43.074761000000002</v>
      </c>
      <c r="K686" s="77">
        <v>-89.383761300000003</v>
      </c>
      <c r="L686" s="77">
        <v>33.090718355258197</v>
      </c>
      <c r="M686" s="77">
        <v>0</v>
      </c>
      <c r="N686" s="77">
        <v>0</v>
      </c>
      <c r="O686" s="77">
        <v>0</v>
      </c>
      <c r="P686" s="87" cm="1">
        <f t="array" ref="P686">IF($X686="Non-local",VLOOKUP($E686,$AI$64:$AW$68,COLUMN($AW:$AW)-COLUMN($AH:$AH),FALSE),IF($X686="Unknown",VLOOKUP($E686,$AI$71:$AW$75,COLUMN($AW:$AW)-COLUMN($AH:$AH),FALSE),0))</f>
        <v>0</v>
      </c>
      <c r="Q686" s="87" cm="1">
        <f t="array" ref="Q686">IF($X686="Non-local",VLOOKUP($E686,$AI$40:$AW$44,COLUMN($AW:$AW)-COLUMN($AH:$AH),FALSE),IF($X686="Unknown",VLOOKUP($E686,$AI$47:$AW$51,COLUMN($AW:$AW)-COLUMN($AH:$AH),FALSE),0))</f>
        <v>0</v>
      </c>
      <c r="R686" s="87" cm="1">
        <f t="array" ref="R686">IF($X686="Non-local",VLOOKUP($E686,$AI$88:$AW$92,COLUMN($AW:$AW)-COLUMN($AH:$AH),FALSE),IF($X686="Unknown",VLOOKUP($E686,$AI$95:$AW$99,COLUMN($AW:$AW)-COLUMN($AH:$AH),FALSE),0))</f>
        <v>0</v>
      </c>
      <c r="S686" s="87" cm="1">
        <f t="array" ref="S686">VLOOKUP($E686,$AI$111:$AW$115,COLUMN($AW:$AW)-COLUMN($AH:$AH),FALSE)</f>
        <v>410.28773999999999</v>
      </c>
      <c r="T686" s="104">
        <f t="shared" si="280"/>
        <v>0</v>
      </c>
      <c r="U686" s="104">
        <f t="shared" si="281"/>
        <v>410.28773999999999</v>
      </c>
      <c r="V686" s="87" cm="1">
        <f t="array" ref="V686">VLOOKUP($E686,$AI$118:$AW$122,COLUMN($AW:$AW)-COLUMN($AH:$AH),FALSE)</f>
        <v>161.75600000000003</v>
      </c>
      <c r="W686" s="87" t="str">
        <f t="shared" si="285"/>
        <v>Domestic</v>
      </c>
      <c r="X686" s="87" t="str">
        <f t="shared" si="286"/>
        <v>Local</v>
      </c>
      <c r="Y686" s="104"/>
      <c r="Z686" s="87" t="str">
        <f t="shared" si="282"/>
        <v>USA</v>
      </c>
      <c r="AA686" s="87" t="str">
        <f t="shared" si="283"/>
        <v>USA</v>
      </c>
      <c r="AB686" s="82" cm="1">
        <f t="array" ref="AB686">VLOOKUP(B686,'GDP per Capita'!$T$2:$V$4235,COLUMN('GDP per Capita'!$V:$V)-COLUMN('GDP per Capita'!$S:$S),FALSE)</f>
        <v>63809.64</v>
      </c>
      <c r="AC686" s="82">
        <f t="shared" si="287"/>
        <v>63809.64</v>
      </c>
      <c r="AD686" s="82">
        <f t="shared" si="288"/>
        <v>63809.64</v>
      </c>
      <c r="AE686" s="88">
        <f t="shared" si="284"/>
        <v>6.4298707844143927E-3</v>
      </c>
    </row>
    <row r="687" spans="1:31">
      <c r="A687" s="77" t="s">
        <v>1150</v>
      </c>
      <c r="B687" s="77">
        <v>686</v>
      </c>
      <c r="C687" s="77" t="s">
        <v>33</v>
      </c>
      <c r="D687" s="77" t="s">
        <v>816</v>
      </c>
      <c r="E687" s="77">
        <v>2020</v>
      </c>
      <c r="F687" s="77">
        <v>-37.814217599999999</v>
      </c>
      <c r="G687" s="77">
        <v>144.9631608</v>
      </c>
      <c r="H687" s="77">
        <v>0</v>
      </c>
      <c r="I687" s="77" t="s">
        <v>881</v>
      </c>
      <c r="J687" s="77">
        <v>43.074761000000002</v>
      </c>
      <c r="K687" s="77">
        <v>-89.383761300000003</v>
      </c>
      <c r="L687" s="77">
        <v>30919.412899712701</v>
      </c>
      <c r="M687" s="77">
        <v>4.9604791119691498</v>
      </c>
      <c r="N687" s="77">
        <v>0</v>
      </c>
      <c r="O687" s="77">
        <v>2829.12628032371</v>
      </c>
      <c r="P687" s="87" cm="1">
        <f t="array" ref="P687">IF($X687="Non-local",VLOOKUP($E687,$AI$64:$AW$68,COLUMN($AW:$AW)-COLUMN($AH:$AH),FALSE),IF($X687="Unknown",VLOOKUP($E687,$AI$71:$AW$75,COLUMN($AW:$AW)-COLUMN($AH:$AH),FALSE),0))</f>
        <v>224</v>
      </c>
      <c r="Q687" s="87" cm="1">
        <f t="array" ref="Q687">IF($X687="Non-local",VLOOKUP($E687,$AI$40:$AW$44,COLUMN($AW:$AW)-COLUMN($AH:$AH),FALSE),IF($X687="Unknown",VLOOKUP($E687,$AI$47:$AW$51,COLUMN($AW:$AW)-COLUMN($AH:$AH),FALSE),0))</f>
        <v>470.18520000000001</v>
      </c>
      <c r="R687" s="87" cm="1">
        <f t="array" ref="R687">IF($X687="Non-local",VLOOKUP($E687,$AI$88:$AW$92,COLUMN($AW:$AW)-COLUMN($AH:$AH),FALSE),IF($X687="Unknown",VLOOKUP($E687,$AI$95:$AW$99,COLUMN($AW:$AW)-COLUMN($AH:$AH),FALSE),0))</f>
        <v>0.13052013767768686</v>
      </c>
      <c r="S687" s="87" cm="1">
        <f t="array" ref="S687">VLOOKUP($E687,$AI$111:$AW$115,COLUMN($AW:$AW)-COLUMN($AH:$AH),FALSE)</f>
        <v>410.28773999999999</v>
      </c>
      <c r="T687" s="104">
        <f t="shared" si="280"/>
        <v>5.0909992496468366</v>
      </c>
      <c r="U687" s="104">
        <f t="shared" si="281"/>
        <v>3933.5992203237101</v>
      </c>
      <c r="V687" s="87" cm="1">
        <f t="array" ref="V687">VLOOKUP($E687,$AI$118:$AW$122,COLUMN($AW:$AW)-COLUMN($AH:$AH),FALSE)</f>
        <v>161.75600000000003</v>
      </c>
      <c r="W687" s="87" t="str">
        <f t="shared" si="285"/>
        <v>International</v>
      </c>
      <c r="X687" s="87" t="str">
        <f t="shared" si="286"/>
        <v>Non-local</v>
      </c>
      <c r="Y687" s="104"/>
      <c r="Z687" s="87" t="str">
        <f t="shared" si="282"/>
        <v>Australia</v>
      </c>
      <c r="AA687" s="87" t="str">
        <f t="shared" si="283"/>
        <v>Oceania</v>
      </c>
      <c r="AB687" s="82" cm="1">
        <f t="array" ref="AB687">VLOOKUP(B687,'GDP per Capita'!$T$2:$V$4235,COLUMN('GDP per Capita'!$V:$V)-COLUMN('GDP per Capita'!$S:$S),FALSE)</f>
        <v>61250.7</v>
      </c>
      <c r="AC687" s="82">
        <f t="shared" si="287"/>
        <v>61250.7</v>
      </c>
      <c r="AD687" s="82">
        <f t="shared" si="288"/>
        <v>61250.7</v>
      </c>
      <c r="AE687" s="88">
        <f t="shared" si="284"/>
        <v>6.4221294129270523E-2</v>
      </c>
    </row>
    <row r="688" spans="1:31">
      <c r="A688" s="77" t="s">
        <v>1130</v>
      </c>
      <c r="B688" s="77">
        <v>687</v>
      </c>
      <c r="C688" s="77" t="s">
        <v>29</v>
      </c>
      <c r="D688" s="77" t="s">
        <v>29</v>
      </c>
      <c r="E688" s="77">
        <v>2020</v>
      </c>
      <c r="F688" s="77">
        <v>35.845998999999999</v>
      </c>
      <c r="G688" s="77">
        <v>-86.392045199999998</v>
      </c>
      <c r="H688" s="77">
        <v>0</v>
      </c>
      <c r="I688" s="77" t="s">
        <v>881</v>
      </c>
      <c r="J688" s="77">
        <v>43.074761000000002</v>
      </c>
      <c r="K688" s="77">
        <v>-89.383761300000003</v>
      </c>
      <c r="L688" s="77">
        <v>1687.35655154233</v>
      </c>
      <c r="M688" s="77">
        <v>0.38443831779639698</v>
      </c>
      <c r="N688" s="77">
        <v>0</v>
      </c>
      <c r="O688" s="77">
        <v>323.97245789612703</v>
      </c>
      <c r="P688" s="87" cm="1">
        <f t="array" ref="P688">IF($X688="Non-local",VLOOKUP($E688,$AI$64:$AW$68,COLUMN($AW:$AW)-COLUMN($AH:$AH),FALSE),IF($X688="Unknown",VLOOKUP($E688,$AI$71:$AW$75,COLUMN($AW:$AW)-COLUMN($AH:$AH),FALSE),0))</f>
        <v>224</v>
      </c>
      <c r="Q688" s="87" cm="1">
        <f t="array" ref="Q688">IF($X688="Non-local",VLOOKUP($E688,$AI$40:$AW$44,COLUMN($AW:$AW)-COLUMN($AH:$AH),FALSE),IF($X688="Unknown",VLOOKUP($E688,$AI$47:$AW$51,COLUMN($AW:$AW)-COLUMN($AH:$AH),FALSE),0))</f>
        <v>470.18520000000001</v>
      </c>
      <c r="R688" s="87" cm="1">
        <f t="array" ref="R688">IF($X688="Non-local",VLOOKUP($E688,$AI$88:$AW$92,COLUMN($AW:$AW)-COLUMN($AH:$AH),FALSE),IF($X688="Unknown",VLOOKUP($E688,$AI$95:$AW$99,COLUMN($AW:$AW)-COLUMN($AH:$AH),FALSE),0))</f>
        <v>0.13052013767768686</v>
      </c>
      <c r="S688" s="87" cm="1">
        <f t="array" ref="S688">VLOOKUP($E688,$AI$111:$AW$115,COLUMN($AW:$AW)-COLUMN($AH:$AH),FALSE)</f>
        <v>410.28773999999999</v>
      </c>
      <c r="T688" s="104">
        <f t="shared" si="280"/>
        <v>0.51495845547408381</v>
      </c>
      <c r="U688" s="104">
        <f t="shared" si="281"/>
        <v>1428.4453978961269</v>
      </c>
      <c r="V688" s="87" cm="1">
        <f t="array" ref="V688">VLOOKUP($E688,$AI$118:$AW$122,COLUMN($AW:$AW)-COLUMN($AH:$AH),FALSE)</f>
        <v>161.75600000000003</v>
      </c>
      <c r="W688" s="87" t="str">
        <f t="shared" si="285"/>
        <v>Domestic</v>
      </c>
      <c r="X688" s="87" t="str">
        <f t="shared" si="286"/>
        <v>Non-local</v>
      </c>
      <c r="Y688" s="104"/>
      <c r="Z688" s="87" t="str">
        <f t="shared" si="282"/>
        <v>USA</v>
      </c>
      <c r="AA688" s="87" t="str">
        <f t="shared" si="283"/>
        <v>USA</v>
      </c>
      <c r="AB688" s="82" cm="1">
        <f t="array" ref="AB688">VLOOKUP(B688,'GDP per Capita'!$T$2:$V$4235,COLUMN('GDP per Capita'!$V:$V)-COLUMN('GDP per Capita'!$S:$S),FALSE)</f>
        <v>63809.64</v>
      </c>
      <c r="AC688" s="82">
        <f t="shared" si="287"/>
        <v>63809.64</v>
      </c>
      <c r="AD688" s="82">
        <f t="shared" si="288"/>
        <v>63809.64</v>
      </c>
      <c r="AE688" s="88">
        <f t="shared" si="284"/>
        <v>2.2386043831247551E-2</v>
      </c>
    </row>
    <row r="689" spans="1:31">
      <c r="A689" s="77" t="s">
        <v>1201</v>
      </c>
      <c r="B689" s="77">
        <v>688</v>
      </c>
      <c r="C689" s="77" t="s">
        <v>29</v>
      </c>
      <c r="D689" s="77" t="s">
        <v>29</v>
      </c>
      <c r="E689" s="77">
        <v>2020</v>
      </c>
      <c r="F689" s="77">
        <v>42.327347499999902</v>
      </c>
      <c r="G689" s="77">
        <v>-71.229276299999995</v>
      </c>
      <c r="H689" s="77">
        <v>0</v>
      </c>
      <c r="I689" s="77" t="s">
        <v>881</v>
      </c>
      <c r="J689" s="77">
        <v>43.074761000000002</v>
      </c>
      <c r="K689" s="77">
        <v>-89.383761300000003</v>
      </c>
      <c r="L689" s="77">
        <v>2965.9284767968502</v>
      </c>
      <c r="M689" s="77">
        <v>0.55750092121866301</v>
      </c>
      <c r="N689" s="77">
        <v>0</v>
      </c>
      <c r="O689" s="77">
        <v>569.45826754499603</v>
      </c>
      <c r="P689" s="87" cm="1">
        <f t="array" ref="P689">IF($X689="Non-local",VLOOKUP($E689,$AI$64:$AW$68,COLUMN($AW:$AW)-COLUMN($AH:$AH),FALSE),IF($X689="Unknown",VLOOKUP($E689,$AI$71:$AW$75,COLUMN($AW:$AW)-COLUMN($AH:$AH),FALSE),0))</f>
        <v>224</v>
      </c>
      <c r="Q689" s="87" cm="1">
        <f t="array" ref="Q689">IF($X689="Non-local",VLOOKUP($E689,$AI$40:$AW$44,COLUMN($AW:$AW)-COLUMN($AH:$AH),FALSE),IF($X689="Unknown",VLOOKUP($E689,$AI$47:$AW$51,COLUMN($AW:$AW)-COLUMN($AH:$AH),FALSE),0))</f>
        <v>470.18520000000001</v>
      </c>
      <c r="R689" s="87" cm="1">
        <f t="array" ref="R689">IF($X689="Non-local",VLOOKUP($E689,$AI$88:$AW$92,COLUMN($AW:$AW)-COLUMN($AH:$AH),FALSE),IF($X689="Unknown",VLOOKUP($E689,$AI$95:$AW$99,COLUMN($AW:$AW)-COLUMN($AH:$AH),FALSE),0))</f>
        <v>0.13052013767768686</v>
      </c>
      <c r="S689" s="87" cm="1">
        <f t="array" ref="S689">VLOOKUP($E689,$AI$111:$AW$115,COLUMN($AW:$AW)-COLUMN($AH:$AH),FALSE)</f>
        <v>410.28773999999999</v>
      </c>
      <c r="T689" s="104">
        <f t="shared" si="280"/>
        <v>0.6880210588963499</v>
      </c>
      <c r="U689" s="104">
        <f t="shared" si="281"/>
        <v>1673.9312075449959</v>
      </c>
      <c r="V689" s="87" cm="1">
        <f t="array" ref="V689">VLOOKUP($E689,$AI$118:$AW$122,COLUMN($AW:$AW)-COLUMN($AH:$AH),FALSE)</f>
        <v>161.75600000000003</v>
      </c>
      <c r="W689" s="87" t="str">
        <f t="shared" si="285"/>
        <v>Domestic</v>
      </c>
      <c r="X689" s="87" t="str">
        <f t="shared" si="286"/>
        <v>Non-local</v>
      </c>
      <c r="Y689" s="104"/>
      <c r="Z689" s="87" t="str">
        <f t="shared" si="282"/>
        <v>USA</v>
      </c>
      <c r="AA689" s="87" t="str">
        <f t="shared" si="283"/>
        <v>USA</v>
      </c>
      <c r="AB689" s="82" cm="1">
        <f t="array" ref="AB689">VLOOKUP(B689,'GDP per Capita'!$T$2:$V$4235,COLUMN('GDP per Capita'!$V:$V)-COLUMN('GDP per Capita'!$S:$S),FALSE)</f>
        <v>63809.64</v>
      </c>
      <c r="AC689" s="82">
        <f t="shared" si="287"/>
        <v>63809.64</v>
      </c>
      <c r="AD689" s="82">
        <f t="shared" si="288"/>
        <v>63809.64</v>
      </c>
      <c r="AE689" s="88">
        <f t="shared" si="284"/>
        <v>2.6233202499575236E-2</v>
      </c>
    </row>
    <row r="690" spans="1:31">
      <c r="A690" s="77" t="s">
        <v>34</v>
      </c>
      <c r="B690" s="77">
        <v>689</v>
      </c>
      <c r="C690" s="77" t="s">
        <v>34</v>
      </c>
      <c r="D690" s="77" t="s">
        <v>34</v>
      </c>
      <c r="E690" s="77">
        <v>2020</v>
      </c>
      <c r="F690" s="77">
        <v>0</v>
      </c>
      <c r="G690" s="77">
        <v>0</v>
      </c>
      <c r="H690" s="77">
        <v>0</v>
      </c>
      <c r="I690" s="77" t="s">
        <v>881</v>
      </c>
      <c r="J690" s="77">
        <v>43.074761000000002</v>
      </c>
      <c r="K690" s="77">
        <v>-89.383761300000003</v>
      </c>
      <c r="L690" s="77">
        <v>4610.0412007298301</v>
      </c>
      <c r="M690" s="77">
        <v>0.80715542109624605</v>
      </c>
      <c r="N690" s="77">
        <v>1</v>
      </c>
      <c r="O690" s="77">
        <v>553.20494408757997</v>
      </c>
      <c r="P690" s="87" cm="1">
        <f t="array" ref="P690">IF($X690="Non-local",VLOOKUP($E690,$AI$64:$AW$68,COLUMN($AW:$AW)-COLUMN($AH:$AH),FALSE),IF($X690="Unknown",VLOOKUP($E690,$AI$71:$AW$75,COLUMN($AW:$AW)-COLUMN($AH:$AH),FALSE),0))</f>
        <v>214.50706319702601</v>
      </c>
      <c r="Q690" s="87" cm="1">
        <f t="array" ref="Q690">IF($X690="Non-local",VLOOKUP($E690,$AI$40:$AW$44,COLUMN($AW:$AW)-COLUMN($AH:$AH),FALSE),IF($X690="Unknown",VLOOKUP($E690,$AI$47:$AW$51,COLUMN($AW:$AW)-COLUMN($AH:$AH),FALSE),0))</f>
        <v>450.25913576208183</v>
      </c>
      <c r="R690" s="87" cm="1">
        <f t="array" ref="R690">IF($X690="Non-local",VLOOKUP($E690,$AI$88:$AW$92,COLUMN($AW:$AW)-COLUMN($AH:$AH),FALSE),IF($X690="Unknown",VLOOKUP($E690,$AI$95:$AW$99,COLUMN($AW:$AW)-COLUMN($AH:$AH),FALSE),0))</f>
        <v>0.12498880098800048</v>
      </c>
      <c r="S690" s="87" cm="1">
        <f t="array" ref="S690">VLOOKUP($E690,$AI$111:$AW$115,COLUMN($AW:$AW)-COLUMN($AH:$AH),FALSE)</f>
        <v>410.28773999999999</v>
      </c>
      <c r="T690" s="104">
        <f t="shared" si="280"/>
        <v>0.93214422208424652</v>
      </c>
      <c r="U690" s="104">
        <f t="shared" si="281"/>
        <v>1628.2588830466877</v>
      </c>
      <c r="V690" s="87" cm="1">
        <f t="array" ref="V690">VLOOKUP($E690,$AI$118:$AW$122,COLUMN($AW:$AW)-COLUMN($AH:$AH),FALSE)</f>
        <v>161.75600000000003</v>
      </c>
      <c r="W690" s="87" t="str">
        <f t="shared" si="285"/>
        <v>Unknown</v>
      </c>
      <c r="X690" s="87" t="str">
        <f t="shared" si="286"/>
        <v>Unknown</v>
      </c>
      <c r="Y690" s="104"/>
      <c r="Z690" s="87" t="str">
        <f t="shared" si="282"/>
        <v>Unknown</v>
      </c>
      <c r="AA690" s="87" t="str">
        <f t="shared" si="283"/>
        <v>Unknown</v>
      </c>
      <c r="AB690" s="82" t="e" cm="1">
        <f t="array" ref="AB690">VLOOKUP(B690,'GDP per Capita'!$T$2:$V$4235,COLUMN('GDP per Capita'!$V:$V)-COLUMN('GDP per Capita'!$S:$S),FALSE)</f>
        <v>#N/A</v>
      </c>
      <c r="AC690" s="82" t="str">
        <f t="shared" si="287"/>
        <v/>
      </c>
      <c r="AD690" s="82">
        <f t="shared" si="288"/>
        <v>61228.93767638311</v>
      </c>
      <c r="AE690" s="88">
        <f t="shared" si="284"/>
        <v>2.6592963145181774E-2</v>
      </c>
    </row>
    <row r="691" spans="1:31">
      <c r="A691" s="77" t="s">
        <v>910</v>
      </c>
      <c r="B691" s="77">
        <v>690</v>
      </c>
      <c r="C691" s="77" t="s">
        <v>29</v>
      </c>
      <c r="D691" s="77" t="s">
        <v>29</v>
      </c>
      <c r="E691" s="77">
        <v>2020</v>
      </c>
      <c r="F691" s="77">
        <v>37.411403499999999</v>
      </c>
      <c r="G691" s="77">
        <v>-122.0543534</v>
      </c>
      <c r="H691" s="77">
        <v>0</v>
      </c>
      <c r="I691" s="77" t="s">
        <v>881</v>
      </c>
      <c r="J691" s="77">
        <v>43.074761000000002</v>
      </c>
      <c r="K691" s="77">
        <v>-89.383761300000003</v>
      </c>
      <c r="L691" s="77">
        <v>5649.0489865285799</v>
      </c>
      <c r="M691" s="77">
        <v>0.96444853613035197</v>
      </c>
      <c r="N691" s="77">
        <v>0</v>
      </c>
      <c r="O691" s="77">
        <v>677.88587838343005</v>
      </c>
      <c r="P691" s="87" cm="1">
        <f t="array" ref="P691">IF($X691="Non-local",VLOOKUP($E691,$AI$64:$AW$68,COLUMN($AW:$AW)-COLUMN($AH:$AH),FALSE),IF($X691="Unknown",VLOOKUP($E691,$AI$71:$AW$75,COLUMN($AW:$AW)-COLUMN($AH:$AH),FALSE),0))</f>
        <v>224</v>
      </c>
      <c r="Q691" s="87" cm="1">
        <f t="array" ref="Q691">IF($X691="Non-local",VLOOKUP($E691,$AI$40:$AW$44,COLUMN($AW:$AW)-COLUMN($AH:$AH),FALSE),IF($X691="Unknown",VLOOKUP($E691,$AI$47:$AW$51,COLUMN($AW:$AW)-COLUMN($AH:$AH),FALSE),0))</f>
        <v>470.18520000000001</v>
      </c>
      <c r="R691" s="87" cm="1">
        <f t="array" ref="R691">IF($X691="Non-local",VLOOKUP($E691,$AI$88:$AW$92,COLUMN($AW:$AW)-COLUMN($AH:$AH),FALSE),IF($X691="Unknown",VLOOKUP($E691,$AI$95:$AW$99,COLUMN($AW:$AW)-COLUMN($AH:$AH),FALSE),0))</f>
        <v>0.13052013767768686</v>
      </c>
      <c r="S691" s="87" cm="1">
        <f t="array" ref="S691">VLOOKUP($E691,$AI$111:$AW$115,COLUMN($AW:$AW)-COLUMN($AH:$AH),FALSE)</f>
        <v>410.28773999999999</v>
      </c>
      <c r="T691" s="104">
        <f t="shared" si="280"/>
        <v>1.0949686738080389</v>
      </c>
      <c r="U691" s="104">
        <f t="shared" si="281"/>
        <v>1782.3588183834302</v>
      </c>
      <c r="V691" s="87" cm="1">
        <f t="array" ref="V691">VLOOKUP($E691,$AI$118:$AW$122,COLUMN($AW:$AW)-COLUMN($AH:$AH),FALSE)</f>
        <v>161.75600000000003</v>
      </c>
      <c r="W691" s="87" t="str">
        <f t="shared" si="285"/>
        <v>Domestic</v>
      </c>
      <c r="X691" s="87" t="str">
        <f t="shared" si="286"/>
        <v>Non-local</v>
      </c>
      <c r="Y691" s="104"/>
      <c r="Z691" s="87" t="str">
        <f t="shared" si="282"/>
        <v>USA</v>
      </c>
      <c r="AA691" s="87" t="str">
        <f t="shared" si="283"/>
        <v>USA</v>
      </c>
      <c r="AB691" s="82" cm="1">
        <f t="array" ref="AB691">VLOOKUP(B691,'GDP per Capita'!$T$2:$V$4235,COLUMN('GDP per Capita'!$V:$V)-COLUMN('GDP per Capita'!$S:$S),FALSE)</f>
        <v>63809.64</v>
      </c>
      <c r="AC691" s="82">
        <f t="shared" si="287"/>
        <v>63809.64</v>
      </c>
      <c r="AD691" s="82">
        <f t="shared" si="288"/>
        <v>63809.64</v>
      </c>
      <c r="AE691" s="88">
        <f t="shared" si="284"/>
        <v>2.7932438082763515E-2</v>
      </c>
    </row>
    <row r="692" spans="1:31">
      <c r="A692" s="77" t="s">
        <v>1202</v>
      </c>
      <c r="B692" s="77">
        <v>691</v>
      </c>
      <c r="C692" s="77" t="s">
        <v>29</v>
      </c>
      <c r="D692" s="77" t="s">
        <v>29</v>
      </c>
      <c r="E692" s="77">
        <v>2020</v>
      </c>
      <c r="F692" s="77">
        <v>30.357380199999898</v>
      </c>
      <c r="G692" s="77">
        <v>-103.66093669999999</v>
      </c>
      <c r="H692" s="77">
        <v>0</v>
      </c>
      <c r="I692" s="77" t="s">
        <v>881</v>
      </c>
      <c r="J692" s="77">
        <v>43.074761000000002</v>
      </c>
      <c r="K692" s="77">
        <v>-89.383761300000003</v>
      </c>
      <c r="L692" s="77">
        <v>3793.88734965913</v>
      </c>
      <c r="M692" s="77">
        <v>0.68930978576911905</v>
      </c>
      <c r="N692" s="77">
        <v>0</v>
      </c>
      <c r="O692" s="77">
        <v>728.42637113455305</v>
      </c>
      <c r="P692" s="87" cm="1">
        <f t="array" ref="P692">IF($X692="Non-local",VLOOKUP($E692,$AI$64:$AW$68,COLUMN($AW:$AW)-COLUMN($AH:$AH),FALSE),IF($X692="Unknown",VLOOKUP($E692,$AI$71:$AW$75,COLUMN($AW:$AW)-COLUMN($AH:$AH),FALSE),0))</f>
        <v>224</v>
      </c>
      <c r="Q692" s="87" cm="1">
        <f t="array" ref="Q692">IF($X692="Non-local",VLOOKUP($E692,$AI$40:$AW$44,COLUMN($AW:$AW)-COLUMN($AH:$AH),FALSE),IF($X692="Unknown",VLOOKUP($E692,$AI$47:$AW$51,COLUMN($AW:$AW)-COLUMN($AH:$AH),FALSE),0))</f>
        <v>470.18520000000001</v>
      </c>
      <c r="R692" s="87" cm="1">
        <f t="array" ref="R692">IF($X692="Non-local",VLOOKUP($E692,$AI$88:$AW$92,COLUMN($AW:$AW)-COLUMN($AH:$AH),FALSE),IF($X692="Unknown",VLOOKUP($E692,$AI$95:$AW$99,COLUMN($AW:$AW)-COLUMN($AH:$AH),FALSE),0))</f>
        <v>0.13052013767768686</v>
      </c>
      <c r="S692" s="87" cm="1">
        <f t="array" ref="S692">VLOOKUP($E692,$AI$111:$AW$115,COLUMN($AW:$AW)-COLUMN($AH:$AH),FALSE)</f>
        <v>410.28773999999999</v>
      </c>
      <c r="T692" s="104">
        <f t="shared" si="280"/>
        <v>0.81982992344680594</v>
      </c>
      <c r="U692" s="104">
        <f t="shared" si="281"/>
        <v>1832.899311134553</v>
      </c>
      <c r="V692" s="87" cm="1">
        <f t="array" ref="V692">VLOOKUP($E692,$AI$118:$AW$122,COLUMN($AW:$AW)-COLUMN($AH:$AH),FALSE)</f>
        <v>161.75600000000003</v>
      </c>
      <c r="W692" s="87" t="str">
        <f t="shared" si="285"/>
        <v>Domestic</v>
      </c>
      <c r="X692" s="87" t="str">
        <f t="shared" si="286"/>
        <v>Non-local</v>
      </c>
      <c r="Y692" s="104"/>
      <c r="Z692" s="87" t="str">
        <f t="shared" si="282"/>
        <v>USA</v>
      </c>
      <c r="AA692" s="87" t="str">
        <f t="shared" si="283"/>
        <v>USA</v>
      </c>
      <c r="AB692" s="82" cm="1">
        <f t="array" ref="AB692">VLOOKUP(B692,'GDP per Capita'!$T$2:$V$4235,COLUMN('GDP per Capita'!$V:$V)-COLUMN('GDP per Capita'!$S:$S),FALSE)</f>
        <v>63809.64</v>
      </c>
      <c r="AC692" s="82">
        <f t="shared" si="287"/>
        <v>63809.64</v>
      </c>
      <c r="AD692" s="82">
        <f t="shared" si="288"/>
        <v>63809.64</v>
      </c>
      <c r="AE692" s="88">
        <f t="shared" si="284"/>
        <v>2.8724489138859787E-2</v>
      </c>
    </row>
    <row r="693" spans="1:31">
      <c r="A693" s="77" t="s">
        <v>1203</v>
      </c>
      <c r="B693" s="77">
        <v>692</v>
      </c>
      <c r="C693" s="77" t="s">
        <v>29</v>
      </c>
      <c r="D693" s="77" t="s">
        <v>29</v>
      </c>
      <c r="E693" s="77">
        <v>2020</v>
      </c>
      <c r="F693" s="77">
        <v>40.333440899999999</v>
      </c>
      <c r="G693" s="77">
        <v>-74.600434099999902</v>
      </c>
      <c r="H693" s="77">
        <v>0</v>
      </c>
      <c r="I693" s="77" t="s">
        <v>881</v>
      </c>
      <c r="J693" s="77">
        <v>43.074761000000002</v>
      </c>
      <c r="K693" s="77">
        <v>-89.383761300000003</v>
      </c>
      <c r="L693" s="77">
        <v>2525.4135987650302</v>
      </c>
      <c r="M693" s="77">
        <v>0.49509937235095602</v>
      </c>
      <c r="N693" s="77">
        <v>0</v>
      </c>
      <c r="O693" s="77">
        <v>484.87941096288603</v>
      </c>
      <c r="P693" s="87" cm="1">
        <f t="array" ref="P693">IF($X693="Non-local",VLOOKUP($E693,$AI$64:$AW$68,COLUMN($AW:$AW)-COLUMN($AH:$AH),FALSE),IF($X693="Unknown",VLOOKUP($E693,$AI$71:$AW$75,COLUMN($AW:$AW)-COLUMN($AH:$AH),FALSE),0))</f>
        <v>224</v>
      </c>
      <c r="Q693" s="87" cm="1">
        <f t="array" ref="Q693">IF($X693="Non-local",VLOOKUP($E693,$AI$40:$AW$44,COLUMN($AW:$AW)-COLUMN($AH:$AH),FALSE),IF($X693="Unknown",VLOOKUP($E693,$AI$47:$AW$51,COLUMN($AW:$AW)-COLUMN($AH:$AH),FALSE),0))</f>
        <v>470.18520000000001</v>
      </c>
      <c r="R693" s="87" cm="1">
        <f t="array" ref="R693">IF($X693="Non-local",VLOOKUP($E693,$AI$88:$AW$92,COLUMN($AW:$AW)-COLUMN($AH:$AH),FALSE),IF($X693="Unknown",VLOOKUP($E693,$AI$95:$AW$99,COLUMN($AW:$AW)-COLUMN($AH:$AH),FALSE),0))</f>
        <v>0.13052013767768686</v>
      </c>
      <c r="S693" s="87" cm="1">
        <f t="array" ref="S693">VLOOKUP($E693,$AI$111:$AW$115,COLUMN($AW:$AW)-COLUMN($AH:$AH),FALSE)</f>
        <v>410.28773999999999</v>
      </c>
      <c r="T693" s="104">
        <f t="shared" si="280"/>
        <v>0.62561951002864291</v>
      </c>
      <c r="U693" s="104">
        <f t="shared" si="281"/>
        <v>1589.352350962886</v>
      </c>
      <c r="V693" s="87" cm="1">
        <f t="array" ref="V693">VLOOKUP($E693,$AI$118:$AW$122,COLUMN($AW:$AW)-COLUMN($AH:$AH),FALSE)</f>
        <v>161.75600000000003</v>
      </c>
      <c r="W693" s="87" t="str">
        <f t="shared" si="285"/>
        <v>Domestic</v>
      </c>
      <c r="X693" s="87" t="str">
        <f t="shared" si="286"/>
        <v>Non-local</v>
      </c>
      <c r="Y693" s="104"/>
      <c r="Z693" s="87" t="str">
        <f t="shared" si="282"/>
        <v>USA</v>
      </c>
      <c r="AA693" s="87" t="str">
        <f t="shared" si="283"/>
        <v>USA</v>
      </c>
      <c r="AB693" s="82" cm="1">
        <f t="array" ref="AB693">VLOOKUP(B693,'GDP per Capita'!$T$2:$V$4235,COLUMN('GDP per Capita'!$V:$V)-COLUMN('GDP per Capita'!$S:$S),FALSE)</f>
        <v>63809.64</v>
      </c>
      <c r="AC693" s="82">
        <f t="shared" si="287"/>
        <v>63809.64</v>
      </c>
      <c r="AD693" s="82">
        <f t="shared" si="288"/>
        <v>63809.64</v>
      </c>
      <c r="AE693" s="88">
        <f t="shared" si="284"/>
        <v>2.4907715369697839E-2</v>
      </c>
    </row>
    <row r="694" spans="1:31">
      <c r="A694" s="77" t="s">
        <v>1006</v>
      </c>
      <c r="B694" s="77">
        <v>693</v>
      </c>
      <c r="C694" s="77" t="s">
        <v>29</v>
      </c>
      <c r="D694" s="77" t="s">
        <v>29</v>
      </c>
      <c r="E694" s="77">
        <v>2020</v>
      </c>
      <c r="F694" s="77">
        <v>38.995946099999998</v>
      </c>
      <c r="G694" s="77">
        <v>-77.0276230999999</v>
      </c>
      <c r="H694" s="77">
        <v>0</v>
      </c>
      <c r="I694" s="77" t="s">
        <v>881</v>
      </c>
      <c r="J694" s="77">
        <v>43.074761000000002</v>
      </c>
      <c r="K694" s="77">
        <v>-89.383761300000003</v>
      </c>
      <c r="L694" s="77">
        <v>2259.6316521691901</v>
      </c>
      <c r="M694" s="77">
        <v>0.460004254913152</v>
      </c>
      <c r="N694" s="77">
        <v>0</v>
      </c>
      <c r="O694" s="77">
        <v>433.84927721648398</v>
      </c>
      <c r="P694" s="87" cm="1">
        <f t="array" ref="P694">IF($X694="Non-local",VLOOKUP($E694,$AI$64:$AW$68,COLUMN($AW:$AW)-COLUMN($AH:$AH),FALSE),IF($X694="Unknown",VLOOKUP($E694,$AI$71:$AW$75,COLUMN($AW:$AW)-COLUMN($AH:$AH),FALSE),0))</f>
        <v>224</v>
      </c>
      <c r="Q694" s="87" cm="1">
        <f t="array" ref="Q694">IF($X694="Non-local",VLOOKUP($E694,$AI$40:$AW$44,COLUMN($AW:$AW)-COLUMN($AH:$AH),FALSE),IF($X694="Unknown",VLOOKUP($E694,$AI$47:$AW$51,COLUMN($AW:$AW)-COLUMN($AH:$AH),FALSE),0))</f>
        <v>470.18520000000001</v>
      </c>
      <c r="R694" s="87" cm="1">
        <f t="array" ref="R694">IF($X694="Non-local",VLOOKUP($E694,$AI$88:$AW$92,COLUMN($AW:$AW)-COLUMN($AH:$AH),FALSE),IF($X694="Unknown",VLOOKUP($E694,$AI$95:$AW$99,COLUMN($AW:$AW)-COLUMN($AH:$AH),FALSE),0))</f>
        <v>0.13052013767768686</v>
      </c>
      <c r="S694" s="87" cm="1">
        <f t="array" ref="S694">VLOOKUP($E694,$AI$111:$AW$115,COLUMN($AW:$AW)-COLUMN($AH:$AH),FALSE)</f>
        <v>410.28773999999999</v>
      </c>
      <c r="T694" s="104">
        <f t="shared" si="280"/>
        <v>0.59052439259083889</v>
      </c>
      <c r="U694" s="104">
        <f t="shared" si="281"/>
        <v>1538.322217216484</v>
      </c>
      <c r="V694" s="87" cm="1">
        <f t="array" ref="V694">VLOOKUP($E694,$AI$118:$AW$122,COLUMN($AW:$AW)-COLUMN($AH:$AH),FALSE)</f>
        <v>161.75600000000003</v>
      </c>
      <c r="W694" s="87" t="str">
        <f t="shared" si="285"/>
        <v>Domestic</v>
      </c>
      <c r="X694" s="87" t="str">
        <f t="shared" si="286"/>
        <v>Non-local</v>
      </c>
      <c r="Y694" s="104"/>
      <c r="Z694" s="87" t="str">
        <f t="shared" si="282"/>
        <v>USA</v>
      </c>
      <c r="AA694" s="87" t="str">
        <f t="shared" si="283"/>
        <v>USA</v>
      </c>
      <c r="AB694" s="82" cm="1">
        <f t="array" ref="AB694">VLOOKUP(B694,'GDP per Capita'!$T$2:$V$4235,COLUMN('GDP per Capita'!$V:$V)-COLUMN('GDP per Capita'!$S:$S),FALSE)</f>
        <v>63809.64</v>
      </c>
      <c r="AC694" s="82">
        <f t="shared" si="287"/>
        <v>63809.64</v>
      </c>
      <c r="AD694" s="82">
        <f t="shared" si="288"/>
        <v>63809.64</v>
      </c>
      <c r="AE694" s="88">
        <f t="shared" si="284"/>
        <v>2.4107990849289919E-2</v>
      </c>
    </row>
    <row r="695" spans="1:31">
      <c r="A695" s="77" t="s">
        <v>1204</v>
      </c>
      <c r="B695" s="77">
        <v>694</v>
      </c>
      <c r="C695" s="77" t="s">
        <v>29</v>
      </c>
      <c r="D695" s="77" t="s">
        <v>29</v>
      </c>
      <c r="E695" s="77">
        <v>2020</v>
      </c>
      <c r="F695" s="77">
        <v>18.470298499999998</v>
      </c>
      <c r="G695" s="77">
        <v>-66.719072600000004</v>
      </c>
      <c r="H695" s="77">
        <v>0</v>
      </c>
      <c r="I695" s="77" t="s">
        <v>881</v>
      </c>
      <c r="J695" s="77">
        <v>43.074761000000002</v>
      </c>
      <c r="K695" s="77">
        <v>-89.383761300000003</v>
      </c>
      <c r="L695" s="77">
        <v>6930.3111712527098</v>
      </c>
      <c r="M695" s="77">
        <v>1.1399725950955</v>
      </c>
      <c r="N695" s="77">
        <v>0</v>
      </c>
      <c r="O695" s="77">
        <v>831.63734055032501</v>
      </c>
      <c r="P695" s="87" cm="1">
        <f t="array" ref="P695">IF($X695="Non-local",VLOOKUP($E695,$AI$64:$AW$68,COLUMN($AW:$AW)-COLUMN($AH:$AH),FALSE),IF($X695="Unknown",VLOOKUP($E695,$AI$71:$AW$75,COLUMN($AW:$AW)-COLUMN($AH:$AH),FALSE),0))</f>
        <v>224</v>
      </c>
      <c r="Q695" s="87" cm="1">
        <f t="array" ref="Q695">IF($X695="Non-local",VLOOKUP($E695,$AI$40:$AW$44,COLUMN($AW:$AW)-COLUMN($AH:$AH),FALSE),IF($X695="Unknown",VLOOKUP($E695,$AI$47:$AW$51,COLUMN($AW:$AW)-COLUMN($AH:$AH),FALSE),0))</f>
        <v>470.18520000000001</v>
      </c>
      <c r="R695" s="87" cm="1">
        <f t="array" ref="R695">IF($X695="Non-local",VLOOKUP($E695,$AI$88:$AW$92,COLUMN($AW:$AW)-COLUMN($AH:$AH),FALSE),IF($X695="Unknown",VLOOKUP($E695,$AI$95:$AW$99,COLUMN($AW:$AW)-COLUMN($AH:$AH),FALSE),0))</f>
        <v>0.13052013767768686</v>
      </c>
      <c r="S695" s="87" cm="1">
        <f t="array" ref="S695">VLOOKUP($E695,$AI$111:$AW$115,COLUMN($AW:$AW)-COLUMN($AH:$AH),FALSE)</f>
        <v>410.28773999999999</v>
      </c>
      <c r="T695" s="104">
        <f t="shared" si="280"/>
        <v>1.2704927327731868</v>
      </c>
      <c r="U695" s="104">
        <f t="shared" si="281"/>
        <v>1936.1102805503249</v>
      </c>
      <c r="V695" s="87" cm="1">
        <f t="array" ref="V695">VLOOKUP($E695,$AI$118:$AW$122,COLUMN($AW:$AW)-COLUMN($AH:$AH),FALSE)</f>
        <v>161.75600000000003</v>
      </c>
      <c r="W695" s="87" t="str">
        <f t="shared" si="285"/>
        <v>Domestic</v>
      </c>
      <c r="X695" s="87" t="str">
        <f t="shared" si="286"/>
        <v>Non-local</v>
      </c>
      <c r="Y695" s="104"/>
      <c r="Z695" s="87" t="str">
        <f t="shared" si="282"/>
        <v>USA</v>
      </c>
      <c r="AA695" s="87" t="str">
        <f t="shared" si="283"/>
        <v>USA</v>
      </c>
      <c r="AB695" s="82" cm="1">
        <f t="array" ref="AB695">VLOOKUP(B695,'GDP per Capita'!$T$2:$V$4235,COLUMN('GDP per Capita'!$V:$V)-COLUMN('GDP per Capita'!$S:$S),FALSE)</f>
        <v>63809.64</v>
      </c>
      <c r="AC695" s="82">
        <f t="shared" si="287"/>
        <v>63809.64</v>
      </c>
      <c r="AD695" s="82">
        <f t="shared" si="288"/>
        <v>63809.64</v>
      </c>
      <c r="AE695" s="88">
        <f t="shared" si="284"/>
        <v>3.0341971535183788E-2</v>
      </c>
    </row>
    <row r="696" spans="1:31">
      <c r="A696" s="77" t="s">
        <v>938</v>
      </c>
      <c r="B696" s="77">
        <v>695</v>
      </c>
      <c r="C696" s="77" t="s">
        <v>29</v>
      </c>
      <c r="D696" s="77" t="s">
        <v>29</v>
      </c>
      <c r="E696" s="77">
        <v>2020</v>
      </c>
      <c r="F696" s="77">
        <v>43.074760999999903</v>
      </c>
      <c r="G696" s="77">
        <v>-89.383761300000003</v>
      </c>
      <c r="H696" s="77">
        <v>1</v>
      </c>
      <c r="I696" s="77" t="s">
        <v>881</v>
      </c>
      <c r="J696" s="77">
        <v>43.074761000000002</v>
      </c>
      <c r="K696" s="77">
        <v>-89.383761300000003</v>
      </c>
      <c r="L696" s="77">
        <v>7.0732408818940899E-13</v>
      </c>
      <c r="M696" s="77">
        <v>0</v>
      </c>
      <c r="N696" s="77">
        <v>0</v>
      </c>
      <c r="O696" s="77">
        <v>0</v>
      </c>
      <c r="P696" s="87" cm="1">
        <f t="array" ref="P696">IF($X696="Non-local",VLOOKUP($E696,$AI$64:$AW$68,COLUMN($AW:$AW)-COLUMN($AH:$AH),FALSE),IF($X696="Unknown",VLOOKUP($E696,$AI$71:$AW$75,COLUMN($AW:$AW)-COLUMN($AH:$AH),FALSE),0))</f>
        <v>0</v>
      </c>
      <c r="Q696" s="87" cm="1">
        <f t="array" ref="Q696">IF($X696="Non-local",VLOOKUP($E696,$AI$40:$AW$44,COLUMN($AW:$AW)-COLUMN($AH:$AH),FALSE),IF($X696="Unknown",VLOOKUP($E696,$AI$47:$AW$51,COLUMN($AW:$AW)-COLUMN($AH:$AH),FALSE),0))</f>
        <v>0</v>
      </c>
      <c r="R696" s="87" cm="1">
        <f t="array" ref="R696">IF($X696="Non-local",VLOOKUP($E696,$AI$88:$AW$92,COLUMN($AW:$AW)-COLUMN($AH:$AH),FALSE),IF($X696="Unknown",VLOOKUP($E696,$AI$95:$AW$99,COLUMN($AW:$AW)-COLUMN($AH:$AH),FALSE),0))</f>
        <v>0</v>
      </c>
      <c r="S696" s="87" cm="1">
        <f t="array" ref="S696">VLOOKUP($E696,$AI$111:$AW$115,COLUMN($AW:$AW)-COLUMN($AH:$AH),FALSE)</f>
        <v>410.28773999999999</v>
      </c>
      <c r="T696" s="104">
        <f t="shared" si="280"/>
        <v>0</v>
      </c>
      <c r="U696" s="104">
        <f t="shared" si="281"/>
        <v>410.28773999999999</v>
      </c>
      <c r="V696" s="87" cm="1">
        <f t="array" ref="V696">VLOOKUP($E696,$AI$118:$AW$122,COLUMN($AW:$AW)-COLUMN($AH:$AH),FALSE)</f>
        <v>161.75600000000003</v>
      </c>
      <c r="W696" s="87" t="str">
        <f t="shared" si="285"/>
        <v>Domestic</v>
      </c>
      <c r="X696" s="87" t="str">
        <f t="shared" si="286"/>
        <v>Local</v>
      </c>
      <c r="Y696" s="104"/>
      <c r="Z696" s="87" t="str">
        <f t="shared" si="282"/>
        <v>USA</v>
      </c>
      <c r="AA696" s="87" t="str">
        <f t="shared" si="283"/>
        <v>USA</v>
      </c>
      <c r="AB696" s="82" cm="1">
        <f t="array" ref="AB696">VLOOKUP(B696,'GDP per Capita'!$T$2:$V$4235,COLUMN('GDP per Capita'!$V:$V)-COLUMN('GDP per Capita'!$S:$S),FALSE)</f>
        <v>63809.64</v>
      </c>
      <c r="AC696" s="82">
        <f t="shared" si="287"/>
        <v>63809.64</v>
      </c>
      <c r="AD696" s="82">
        <f t="shared" si="288"/>
        <v>63809.64</v>
      </c>
      <c r="AE696" s="88">
        <f t="shared" si="284"/>
        <v>6.4298707844143927E-3</v>
      </c>
    </row>
    <row r="697" spans="1:31">
      <c r="A697" s="77" t="s">
        <v>949</v>
      </c>
      <c r="B697" s="77">
        <v>696</v>
      </c>
      <c r="C697" s="77" t="s">
        <v>29</v>
      </c>
      <c r="D697" s="77" t="s">
        <v>29</v>
      </c>
      <c r="E697" s="77">
        <v>2020</v>
      </c>
      <c r="F697" s="77">
        <v>39.9527237</v>
      </c>
      <c r="G697" s="77">
        <v>-75.163526199999893</v>
      </c>
      <c r="H697" s="77">
        <v>0</v>
      </c>
      <c r="I697" s="77" t="s">
        <v>881</v>
      </c>
      <c r="J697" s="77">
        <v>43.074761000000002</v>
      </c>
      <c r="K697" s="77">
        <v>-89.383761300000003</v>
      </c>
      <c r="L697" s="77">
        <v>2464.2004042929598</v>
      </c>
      <c r="M697" s="77">
        <v>0.48701648983671603</v>
      </c>
      <c r="N697" s="77">
        <v>0</v>
      </c>
      <c r="O697" s="77">
        <v>473.12647762425001</v>
      </c>
      <c r="P697" s="87" cm="1">
        <f t="array" ref="P697">IF($X697="Non-local",VLOOKUP($E697,$AI$64:$AW$68,COLUMN($AW:$AW)-COLUMN($AH:$AH),FALSE),IF($X697="Unknown",VLOOKUP($E697,$AI$71:$AW$75,COLUMN($AW:$AW)-COLUMN($AH:$AH),FALSE),0))</f>
        <v>224</v>
      </c>
      <c r="Q697" s="87" cm="1">
        <f t="array" ref="Q697">IF($X697="Non-local",VLOOKUP($E697,$AI$40:$AW$44,COLUMN($AW:$AW)-COLUMN($AH:$AH),FALSE),IF($X697="Unknown",VLOOKUP($E697,$AI$47:$AW$51,COLUMN($AW:$AW)-COLUMN($AH:$AH),FALSE),0))</f>
        <v>470.18520000000001</v>
      </c>
      <c r="R697" s="87" cm="1">
        <f t="array" ref="R697">IF($X697="Non-local",VLOOKUP($E697,$AI$88:$AW$92,COLUMN($AW:$AW)-COLUMN($AH:$AH),FALSE),IF($X697="Unknown",VLOOKUP($E697,$AI$95:$AW$99,COLUMN($AW:$AW)-COLUMN($AH:$AH),FALSE),0))</f>
        <v>0.13052013767768686</v>
      </c>
      <c r="S697" s="87" cm="1">
        <f t="array" ref="S697">VLOOKUP($E697,$AI$111:$AW$115,COLUMN($AW:$AW)-COLUMN($AH:$AH),FALSE)</f>
        <v>410.28773999999999</v>
      </c>
      <c r="T697" s="104">
        <f t="shared" si="280"/>
        <v>0.61753662751440286</v>
      </c>
      <c r="U697" s="104">
        <f t="shared" si="281"/>
        <v>1577.59941762425</v>
      </c>
      <c r="V697" s="87" cm="1">
        <f t="array" ref="V697">VLOOKUP($E697,$AI$118:$AW$122,COLUMN($AW:$AW)-COLUMN($AH:$AH),FALSE)</f>
        <v>161.75600000000003</v>
      </c>
      <c r="W697" s="87" t="str">
        <f t="shared" si="285"/>
        <v>Domestic</v>
      </c>
      <c r="X697" s="87" t="str">
        <f t="shared" si="286"/>
        <v>Non-local</v>
      </c>
      <c r="Y697" s="104"/>
      <c r="Z697" s="87" t="str">
        <f t="shared" si="282"/>
        <v>USA</v>
      </c>
      <c r="AA697" s="87" t="str">
        <f t="shared" si="283"/>
        <v>USA</v>
      </c>
      <c r="AB697" s="82" cm="1">
        <f t="array" ref="AB697">VLOOKUP(B697,'GDP per Capita'!$T$2:$V$4235,COLUMN('GDP per Capita'!$V:$V)-COLUMN('GDP per Capita'!$S:$S),FALSE)</f>
        <v>63809.64</v>
      </c>
      <c r="AC697" s="82">
        <f t="shared" si="287"/>
        <v>63809.64</v>
      </c>
      <c r="AD697" s="82">
        <f t="shared" si="288"/>
        <v>63809.64</v>
      </c>
      <c r="AE697" s="88">
        <f t="shared" si="284"/>
        <v>2.4723527943806767E-2</v>
      </c>
    </row>
    <row r="698" spans="1:31">
      <c r="A698" s="77" t="s">
        <v>1205</v>
      </c>
      <c r="B698" s="77">
        <v>697</v>
      </c>
      <c r="C698" s="77" t="s">
        <v>29</v>
      </c>
      <c r="D698" s="77" t="s">
        <v>29</v>
      </c>
      <c r="E698" s="77">
        <v>2020</v>
      </c>
      <c r="F698" s="77">
        <v>39.836652799999897</v>
      </c>
      <c r="G698" s="77">
        <v>-105.037204599999</v>
      </c>
      <c r="H698" s="77">
        <v>0</v>
      </c>
      <c r="I698" s="77" t="s">
        <v>881</v>
      </c>
      <c r="J698" s="77">
        <v>43.074761000000002</v>
      </c>
      <c r="K698" s="77">
        <v>-89.383761300000003</v>
      </c>
      <c r="L698" s="77">
        <v>2702.0224996534998</v>
      </c>
      <c r="M698" s="77">
        <v>0.51841965499854803</v>
      </c>
      <c r="N698" s="77">
        <v>0</v>
      </c>
      <c r="O698" s="77">
        <v>518.78831993347296</v>
      </c>
      <c r="P698" s="87" cm="1">
        <f t="array" ref="P698">IF($X698="Non-local",VLOOKUP($E698,$AI$64:$AW$68,COLUMN($AW:$AW)-COLUMN($AH:$AH),FALSE),IF($X698="Unknown",VLOOKUP($E698,$AI$71:$AW$75,COLUMN($AW:$AW)-COLUMN($AH:$AH),FALSE),0))</f>
        <v>224</v>
      </c>
      <c r="Q698" s="87" cm="1">
        <f t="array" ref="Q698">IF($X698="Non-local",VLOOKUP($E698,$AI$40:$AW$44,COLUMN($AW:$AW)-COLUMN($AH:$AH),FALSE),IF($X698="Unknown",VLOOKUP($E698,$AI$47:$AW$51,COLUMN($AW:$AW)-COLUMN($AH:$AH),FALSE),0))</f>
        <v>470.18520000000001</v>
      </c>
      <c r="R698" s="87" cm="1">
        <f t="array" ref="R698">IF($X698="Non-local",VLOOKUP($E698,$AI$88:$AW$92,COLUMN($AW:$AW)-COLUMN($AH:$AH),FALSE),IF($X698="Unknown",VLOOKUP($E698,$AI$95:$AW$99,COLUMN($AW:$AW)-COLUMN($AH:$AH),FALSE),0))</f>
        <v>0.13052013767768686</v>
      </c>
      <c r="S698" s="87" cm="1">
        <f t="array" ref="S698">VLOOKUP($E698,$AI$111:$AW$115,COLUMN($AW:$AW)-COLUMN($AH:$AH),FALSE)</f>
        <v>410.28773999999999</v>
      </c>
      <c r="T698" s="104">
        <f t="shared" si="280"/>
        <v>0.64893979267623492</v>
      </c>
      <c r="U698" s="104">
        <f t="shared" si="281"/>
        <v>1623.261259933473</v>
      </c>
      <c r="V698" s="87" cm="1">
        <f t="array" ref="V698">VLOOKUP($E698,$AI$118:$AW$122,COLUMN($AW:$AW)-COLUMN($AH:$AH),FALSE)</f>
        <v>161.75600000000003</v>
      </c>
      <c r="W698" s="87" t="str">
        <f t="shared" si="285"/>
        <v>Domestic</v>
      </c>
      <c r="X698" s="87" t="str">
        <f t="shared" si="286"/>
        <v>Non-local</v>
      </c>
      <c r="Y698" s="104"/>
      <c r="Z698" s="87" t="str">
        <f t="shared" si="282"/>
        <v>USA</v>
      </c>
      <c r="AA698" s="87" t="str">
        <f t="shared" si="283"/>
        <v>USA</v>
      </c>
      <c r="AB698" s="82" cm="1">
        <f t="array" ref="AB698">VLOOKUP(B698,'GDP per Capita'!$T$2:$V$4235,COLUMN('GDP per Capita'!$V:$V)-COLUMN('GDP per Capita'!$S:$S),FALSE)</f>
        <v>63809.64</v>
      </c>
      <c r="AC698" s="82">
        <f t="shared" si="287"/>
        <v>63809.64</v>
      </c>
      <c r="AD698" s="82">
        <f t="shared" si="288"/>
        <v>63809.64</v>
      </c>
      <c r="AE698" s="88">
        <f t="shared" si="284"/>
        <v>2.5439122676972837E-2</v>
      </c>
    </row>
    <row r="699" spans="1:31">
      <c r="A699" s="77" t="s">
        <v>917</v>
      </c>
      <c r="B699" s="77">
        <v>698</v>
      </c>
      <c r="C699" s="77" t="s">
        <v>29</v>
      </c>
      <c r="D699" s="77" t="s">
        <v>29</v>
      </c>
      <c r="E699" s="77">
        <v>2020</v>
      </c>
      <c r="F699" s="77">
        <v>35.780397700000002</v>
      </c>
      <c r="G699" s="77">
        <v>-78.639098899999993</v>
      </c>
      <c r="H699" s="77">
        <v>0</v>
      </c>
      <c r="I699" s="77" t="s">
        <v>881</v>
      </c>
      <c r="J699" s="77">
        <v>43.074761000000002</v>
      </c>
      <c r="K699" s="77">
        <v>-89.383761300000003</v>
      </c>
      <c r="L699" s="77">
        <v>2453.61447989198</v>
      </c>
      <c r="M699" s="77">
        <v>0.48561867382701901</v>
      </c>
      <c r="N699" s="77">
        <v>0</v>
      </c>
      <c r="O699" s="77">
        <v>471.09398013926102</v>
      </c>
      <c r="P699" s="87" cm="1">
        <f t="array" ref="P699">IF($X699="Non-local",VLOOKUP($E699,$AI$64:$AW$68,COLUMN($AW:$AW)-COLUMN($AH:$AH),FALSE),IF($X699="Unknown",VLOOKUP($E699,$AI$71:$AW$75,COLUMN($AW:$AW)-COLUMN($AH:$AH),FALSE),0))</f>
        <v>224</v>
      </c>
      <c r="Q699" s="87" cm="1">
        <f t="array" ref="Q699">IF($X699="Non-local",VLOOKUP($E699,$AI$40:$AW$44,COLUMN($AW:$AW)-COLUMN($AH:$AH),FALSE),IF($X699="Unknown",VLOOKUP($E699,$AI$47:$AW$51,COLUMN($AW:$AW)-COLUMN($AH:$AH),FALSE),0))</f>
        <v>470.18520000000001</v>
      </c>
      <c r="R699" s="87" cm="1">
        <f t="array" ref="R699">IF($X699="Non-local",VLOOKUP($E699,$AI$88:$AW$92,COLUMN($AW:$AW)-COLUMN($AH:$AH),FALSE),IF($X699="Unknown",VLOOKUP($E699,$AI$95:$AW$99,COLUMN($AW:$AW)-COLUMN($AH:$AH),FALSE),0))</f>
        <v>0.13052013767768686</v>
      </c>
      <c r="S699" s="87" cm="1">
        <f t="array" ref="S699">VLOOKUP($E699,$AI$111:$AW$115,COLUMN($AW:$AW)-COLUMN($AH:$AH),FALSE)</f>
        <v>410.28773999999999</v>
      </c>
      <c r="T699" s="104">
        <f t="shared" si="280"/>
        <v>0.61613881150470584</v>
      </c>
      <c r="U699" s="104">
        <f t="shared" si="281"/>
        <v>1575.5669201392609</v>
      </c>
      <c r="V699" s="87" cm="1">
        <f t="array" ref="V699">VLOOKUP($E699,$AI$118:$AW$122,COLUMN($AW:$AW)-COLUMN($AH:$AH),FALSE)</f>
        <v>161.75600000000003</v>
      </c>
      <c r="W699" s="87" t="str">
        <f t="shared" si="285"/>
        <v>Domestic</v>
      </c>
      <c r="X699" s="87" t="str">
        <f t="shared" si="286"/>
        <v>Non-local</v>
      </c>
      <c r="Y699" s="104"/>
      <c r="Z699" s="87" t="str">
        <f t="shared" si="282"/>
        <v>USA</v>
      </c>
      <c r="AA699" s="87" t="str">
        <f t="shared" si="283"/>
        <v>USA</v>
      </c>
      <c r="AB699" s="82" cm="1">
        <f t="array" ref="AB699">VLOOKUP(B699,'GDP per Capita'!$T$2:$V$4235,COLUMN('GDP per Capita'!$V:$V)-COLUMN('GDP per Capita'!$S:$S),FALSE)</f>
        <v>63809.64</v>
      </c>
      <c r="AC699" s="82">
        <f t="shared" si="287"/>
        <v>63809.64</v>
      </c>
      <c r="AD699" s="82">
        <f t="shared" si="288"/>
        <v>63809.64</v>
      </c>
      <c r="AE699" s="88">
        <f t="shared" si="284"/>
        <v>2.469167542928092E-2</v>
      </c>
    </row>
    <row r="700" spans="1:31">
      <c r="A700" s="77" t="s">
        <v>1149</v>
      </c>
      <c r="B700" s="77">
        <v>699</v>
      </c>
      <c r="C700" s="77" t="s">
        <v>29</v>
      </c>
      <c r="D700" s="77" t="s">
        <v>29</v>
      </c>
      <c r="E700" s="77">
        <v>2020</v>
      </c>
      <c r="F700" s="77">
        <v>45.233298499999997</v>
      </c>
      <c r="G700" s="77">
        <v>-93.291340500000004</v>
      </c>
      <c r="H700" s="77">
        <v>0</v>
      </c>
      <c r="I700" s="77" t="s">
        <v>881</v>
      </c>
      <c r="J700" s="77">
        <v>43.074761000000002</v>
      </c>
      <c r="K700" s="77">
        <v>-89.383761300000003</v>
      </c>
      <c r="L700" s="77">
        <v>786.71603675347001</v>
      </c>
      <c r="M700" s="77">
        <v>0.26551344332468202</v>
      </c>
      <c r="N700" s="77">
        <v>0</v>
      </c>
      <c r="O700" s="77">
        <v>151.049479056666</v>
      </c>
      <c r="P700" s="87" cm="1">
        <f t="array" ref="P700">IF($X700="Non-local",VLOOKUP($E700,$AI$64:$AW$68,COLUMN($AW:$AW)-COLUMN($AH:$AH),FALSE),IF($X700="Unknown",VLOOKUP($E700,$AI$71:$AW$75,COLUMN($AW:$AW)-COLUMN($AH:$AH),FALSE),0))</f>
        <v>224</v>
      </c>
      <c r="Q700" s="87" cm="1">
        <f t="array" ref="Q700">IF($X700="Non-local",VLOOKUP($E700,$AI$40:$AW$44,COLUMN($AW:$AW)-COLUMN($AH:$AH),FALSE),IF($X700="Unknown",VLOOKUP($E700,$AI$47:$AW$51,COLUMN($AW:$AW)-COLUMN($AH:$AH),FALSE),0))</f>
        <v>470.18520000000001</v>
      </c>
      <c r="R700" s="87" cm="1">
        <f t="array" ref="R700">IF($X700="Non-local",VLOOKUP($E700,$AI$88:$AW$92,COLUMN($AW:$AW)-COLUMN($AH:$AH),FALSE),IF($X700="Unknown",VLOOKUP($E700,$AI$95:$AW$99,COLUMN($AW:$AW)-COLUMN($AH:$AH),FALSE),0))</f>
        <v>0.13052013767768686</v>
      </c>
      <c r="S700" s="87" cm="1">
        <f t="array" ref="S700">VLOOKUP($E700,$AI$111:$AW$115,COLUMN($AW:$AW)-COLUMN($AH:$AH),FALSE)</f>
        <v>410.28773999999999</v>
      </c>
      <c r="T700" s="104">
        <f t="shared" si="280"/>
        <v>0.39603358100236885</v>
      </c>
      <c r="U700" s="104">
        <f t="shared" si="281"/>
        <v>1255.522419056666</v>
      </c>
      <c r="V700" s="87" cm="1">
        <f t="array" ref="V700">VLOOKUP($E700,$AI$118:$AW$122,COLUMN($AW:$AW)-COLUMN($AH:$AH),FALSE)</f>
        <v>161.75600000000003</v>
      </c>
      <c r="W700" s="87" t="str">
        <f t="shared" si="285"/>
        <v>Domestic</v>
      </c>
      <c r="X700" s="87" t="str">
        <f t="shared" si="286"/>
        <v>Non-local</v>
      </c>
      <c r="Y700" s="104"/>
      <c r="Z700" s="87" t="str">
        <f t="shared" si="282"/>
        <v>USA</v>
      </c>
      <c r="AA700" s="87" t="str">
        <f t="shared" si="283"/>
        <v>USA</v>
      </c>
      <c r="AB700" s="82" cm="1">
        <f t="array" ref="AB700">VLOOKUP(B700,'GDP per Capita'!$T$2:$V$4235,COLUMN('GDP per Capita'!$V:$V)-COLUMN('GDP per Capita'!$S:$S),FALSE)</f>
        <v>63809.64</v>
      </c>
      <c r="AC700" s="82">
        <f t="shared" si="287"/>
        <v>63809.64</v>
      </c>
      <c r="AD700" s="82">
        <f t="shared" si="288"/>
        <v>63809.64</v>
      </c>
      <c r="AE700" s="88">
        <f t="shared" si="284"/>
        <v>1.9676061784029277E-2</v>
      </c>
    </row>
    <row r="701" spans="1:31">
      <c r="A701" s="77" t="s">
        <v>1206</v>
      </c>
      <c r="B701" s="77">
        <v>700</v>
      </c>
      <c r="C701" s="77" t="s">
        <v>29</v>
      </c>
      <c r="D701" s="77" t="s">
        <v>29</v>
      </c>
      <c r="E701" s="77">
        <v>2020</v>
      </c>
      <c r="F701" s="77">
        <v>44.621389000000001</v>
      </c>
      <c r="G701" s="77">
        <v>-86.099257999999907</v>
      </c>
      <c r="H701" s="77">
        <v>0</v>
      </c>
      <c r="I701" s="77" t="s">
        <v>881</v>
      </c>
      <c r="J701" s="77">
        <v>43.074761000000002</v>
      </c>
      <c r="K701" s="77">
        <v>-89.383761300000003</v>
      </c>
      <c r="L701" s="77">
        <v>629.04780198552498</v>
      </c>
      <c r="M701" s="77">
        <v>0.24469417668048701</v>
      </c>
      <c r="N701" s="77">
        <v>0</v>
      </c>
      <c r="O701" s="77">
        <v>120.77717798122001</v>
      </c>
      <c r="P701" s="87" cm="1">
        <f t="array" ref="P701">IF($X701="Non-local",VLOOKUP($E701,$AI$64:$AW$68,COLUMN($AW:$AW)-COLUMN($AH:$AH),FALSE),IF($X701="Unknown",VLOOKUP($E701,$AI$71:$AW$75,COLUMN($AW:$AW)-COLUMN($AH:$AH),FALSE),0))</f>
        <v>224</v>
      </c>
      <c r="Q701" s="87" cm="1">
        <f t="array" ref="Q701">IF($X701="Non-local",VLOOKUP($E701,$AI$40:$AW$44,COLUMN($AW:$AW)-COLUMN($AH:$AH),FALSE),IF($X701="Unknown",VLOOKUP($E701,$AI$47:$AW$51,COLUMN($AW:$AW)-COLUMN($AH:$AH),FALSE),0))</f>
        <v>470.18520000000001</v>
      </c>
      <c r="R701" s="87" cm="1">
        <f t="array" ref="R701">IF($X701="Non-local",VLOOKUP($E701,$AI$88:$AW$92,COLUMN($AW:$AW)-COLUMN($AH:$AH),FALSE),IF($X701="Unknown",VLOOKUP($E701,$AI$95:$AW$99,COLUMN($AW:$AW)-COLUMN($AH:$AH),FALSE),0))</f>
        <v>0.13052013767768686</v>
      </c>
      <c r="S701" s="87" cm="1">
        <f t="array" ref="S701">VLOOKUP($E701,$AI$111:$AW$115,COLUMN($AW:$AW)-COLUMN($AH:$AH),FALSE)</f>
        <v>410.28773999999999</v>
      </c>
      <c r="T701" s="104">
        <f t="shared" si="280"/>
        <v>0.37521431435817387</v>
      </c>
      <c r="U701" s="104">
        <f t="shared" si="281"/>
        <v>1225.25011798122</v>
      </c>
      <c r="V701" s="87" cm="1">
        <f t="array" ref="V701">VLOOKUP($E701,$AI$118:$AW$122,COLUMN($AW:$AW)-COLUMN($AH:$AH),FALSE)</f>
        <v>161.75600000000003</v>
      </c>
      <c r="W701" s="87" t="str">
        <f t="shared" si="285"/>
        <v>Domestic</v>
      </c>
      <c r="X701" s="87" t="str">
        <f t="shared" si="286"/>
        <v>Non-local</v>
      </c>
      <c r="Y701" s="104"/>
      <c r="Z701" s="87" t="str">
        <f t="shared" si="282"/>
        <v>USA</v>
      </c>
      <c r="AA701" s="87" t="str">
        <f t="shared" si="283"/>
        <v>USA</v>
      </c>
      <c r="AB701" s="82" cm="1">
        <f t="array" ref="AB701">VLOOKUP(B701,'GDP per Capita'!$T$2:$V$4235,COLUMN('GDP per Capita'!$V:$V)-COLUMN('GDP per Capita'!$S:$S),FALSE)</f>
        <v>63809.64</v>
      </c>
      <c r="AC701" s="82">
        <f t="shared" si="287"/>
        <v>63809.64</v>
      </c>
      <c r="AD701" s="82">
        <f t="shared" si="288"/>
        <v>63809.64</v>
      </c>
      <c r="AE701" s="88">
        <f t="shared" si="284"/>
        <v>1.9201645989245827E-2</v>
      </c>
    </row>
    <row r="702" spans="1:31">
      <c r="A702" s="77" t="s">
        <v>1207</v>
      </c>
      <c r="B702" s="77">
        <v>701</v>
      </c>
      <c r="C702" s="77" t="s">
        <v>29</v>
      </c>
      <c r="D702" s="77" t="s">
        <v>29</v>
      </c>
      <c r="E702" s="77">
        <v>2020</v>
      </c>
      <c r="F702" s="77">
        <v>43.774876299999903</v>
      </c>
      <c r="G702" s="77">
        <v>-88.445803299999994</v>
      </c>
      <c r="H702" s="77">
        <v>0</v>
      </c>
      <c r="I702" s="77" t="s">
        <v>881</v>
      </c>
      <c r="J702" s="77">
        <v>43.074761000000002</v>
      </c>
      <c r="K702" s="77">
        <v>-89.383761300000003</v>
      </c>
      <c r="L702" s="77">
        <v>217.23686466869501</v>
      </c>
      <c r="M702" s="77">
        <v>0.19031669396424</v>
      </c>
      <c r="N702" s="77">
        <v>0</v>
      </c>
      <c r="O702" s="77">
        <v>41.709478016389397</v>
      </c>
      <c r="P702" s="87" cm="1">
        <f t="array" ref="P702">IF($X702="Non-local",VLOOKUP($E702,$AI$64:$AW$68,COLUMN($AW:$AW)-COLUMN($AH:$AH),FALSE),IF($X702="Unknown",VLOOKUP($E702,$AI$71:$AW$75,COLUMN($AW:$AW)-COLUMN($AH:$AH),FALSE),0))</f>
        <v>224</v>
      </c>
      <c r="Q702" s="87" cm="1">
        <f t="array" ref="Q702">IF($X702="Non-local",VLOOKUP($E702,$AI$40:$AW$44,COLUMN($AW:$AW)-COLUMN($AH:$AH),FALSE),IF($X702="Unknown",VLOOKUP($E702,$AI$47:$AW$51,COLUMN($AW:$AW)-COLUMN($AH:$AH),FALSE),0))</f>
        <v>470.18520000000001</v>
      </c>
      <c r="R702" s="87" cm="1">
        <f t="array" ref="R702">IF($X702="Non-local",VLOOKUP($E702,$AI$88:$AW$92,COLUMN($AW:$AW)-COLUMN($AH:$AH),FALSE),IF($X702="Unknown",VLOOKUP($E702,$AI$95:$AW$99,COLUMN($AW:$AW)-COLUMN($AH:$AH),FALSE),0))</f>
        <v>0.13052013767768686</v>
      </c>
      <c r="S702" s="87" cm="1">
        <f t="array" ref="S702">VLOOKUP($E702,$AI$111:$AW$115,COLUMN($AW:$AW)-COLUMN($AH:$AH),FALSE)</f>
        <v>410.28773999999999</v>
      </c>
      <c r="T702" s="104">
        <f t="shared" si="280"/>
        <v>0.32083683164192689</v>
      </c>
      <c r="U702" s="104">
        <f t="shared" si="281"/>
        <v>1146.1824180163894</v>
      </c>
      <c r="V702" s="87" cm="1">
        <f t="array" ref="V702">VLOOKUP($E702,$AI$118:$AW$122,COLUMN($AW:$AW)-COLUMN($AH:$AH),FALSE)</f>
        <v>161.75600000000003</v>
      </c>
      <c r="W702" s="87" t="str">
        <f t="shared" si="285"/>
        <v>Domestic</v>
      </c>
      <c r="X702" s="87" t="str">
        <f t="shared" si="286"/>
        <v>Non-local</v>
      </c>
      <c r="Y702" s="104"/>
      <c r="Z702" s="87" t="str">
        <f t="shared" si="282"/>
        <v>USA</v>
      </c>
      <c r="AA702" s="87" t="str">
        <f t="shared" si="283"/>
        <v>USA</v>
      </c>
      <c r="AB702" s="82" cm="1">
        <f t="array" ref="AB702">VLOOKUP(B702,'GDP per Capita'!$T$2:$V$4235,COLUMN('GDP per Capita'!$V:$V)-COLUMN('GDP per Capita'!$S:$S),FALSE)</f>
        <v>63809.64</v>
      </c>
      <c r="AC702" s="82">
        <f t="shared" si="287"/>
        <v>63809.64</v>
      </c>
      <c r="AD702" s="82">
        <f t="shared" si="288"/>
        <v>63809.64</v>
      </c>
      <c r="AE702" s="88">
        <f t="shared" si="284"/>
        <v>1.7962527574460371E-2</v>
      </c>
    </row>
    <row r="703" spans="1:31">
      <c r="A703" s="77" t="s">
        <v>889</v>
      </c>
      <c r="B703" s="77">
        <v>702</v>
      </c>
      <c r="C703" s="77" t="s">
        <v>29</v>
      </c>
      <c r="D703" s="77" t="s">
        <v>29</v>
      </c>
      <c r="E703" s="77">
        <v>2020</v>
      </c>
      <c r="F703" s="77">
        <v>42.735541599999998</v>
      </c>
      <c r="G703" s="77">
        <v>-84.485246900000007</v>
      </c>
      <c r="H703" s="77">
        <v>0</v>
      </c>
      <c r="I703" s="77" t="s">
        <v>881</v>
      </c>
      <c r="J703" s="77">
        <v>43.074761000000002</v>
      </c>
      <c r="K703" s="77">
        <v>-89.383761300000003</v>
      </c>
      <c r="L703" s="77">
        <v>801.39372359971799</v>
      </c>
      <c r="M703" s="77">
        <v>0.26745155518736502</v>
      </c>
      <c r="N703" s="77">
        <v>0</v>
      </c>
      <c r="O703" s="77">
        <v>153.86759493114499</v>
      </c>
      <c r="P703" s="87" cm="1">
        <f t="array" ref="P703">IF($X703="Non-local",VLOOKUP($E703,$AI$64:$AW$68,COLUMN($AW:$AW)-COLUMN($AH:$AH),FALSE),IF($X703="Unknown",VLOOKUP($E703,$AI$71:$AW$75,COLUMN($AW:$AW)-COLUMN($AH:$AH),FALSE),0))</f>
        <v>224</v>
      </c>
      <c r="Q703" s="87" cm="1">
        <f t="array" ref="Q703">IF($X703="Non-local",VLOOKUP($E703,$AI$40:$AW$44,COLUMN($AW:$AW)-COLUMN($AH:$AH),FALSE),IF($X703="Unknown",VLOOKUP($E703,$AI$47:$AW$51,COLUMN($AW:$AW)-COLUMN($AH:$AH),FALSE),0))</f>
        <v>470.18520000000001</v>
      </c>
      <c r="R703" s="87" cm="1">
        <f t="array" ref="R703">IF($X703="Non-local",VLOOKUP($E703,$AI$88:$AW$92,COLUMN($AW:$AW)-COLUMN($AH:$AH),FALSE),IF($X703="Unknown",VLOOKUP($E703,$AI$95:$AW$99,COLUMN($AW:$AW)-COLUMN($AH:$AH),FALSE),0))</f>
        <v>0.13052013767768686</v>
      </c>
      <c r="S703" s="87" cm="1">
        <f t="array" ref="S703">VLOOKUP($E703,$AI$111:$AW$115,COLUMN($AW:$AW)-COLUMN($AH:$AH),FALSE)</f>
        <v>410.28773999999999</v>
      </c>
      <c r="T703" s="104">
        <f t="shared" si="280"/>
        <v>0.39797169286505185</v>
      </c>
      <c r="U703" s="104">
        <f t="shared" si="281"/>
        <v>1258.3405349311449</v>
      </c>
      <c r="V703" s="87" cm="1">
        <f t="array" ref="V703">VLOOKUP($E703,$AI$118:$AW$122,COLUMN($AW:$AW)-COLUMN($AH:$AH),FALSE)</f>
        <v>161.75600000000003</v>
      </c>
      <c r="W703" s="87" t="str">
        <f t="shared" si="285"/>
        <v>Domestic</v>
      </c>
      <c r="X703" s="87" t="str">
        <f t="shared" si="286"/>
        <v>Non-local</v>
      </c>
      <c r="Y703" s="104"/>
      <c r="Z703" s="87" t="str">
        <f t="shared" si="282"/>
        <v>USA</v>
      </c>
      <c r="AA703" s="87" t="str">
        <f t="shared" si="283"/>
        <v>USA</v>
      </c>
      <c r="AB703" s="82" cm="1">
        <f t="array" ref="AB703">VLOOKUP(B703,'GDP per Capita'!$T$2:$V$4235,COLUMN('GDP per Capita'!$V:$V)-COLUMN('GDP per Capita'!$S:$S),FALSE)</f>
        <v>63809.64</v>
      </c>
      <c r="AC703" s="82">
        <f t="shared" si="287"/>
        <v>63809.64</v>
      </c>
      <c r="AD703" s="82">
        <f t="shared" si="288"/>
        <v>63809.64</v>
      </c>
      <c r="AE703" s="88">
        <f t="shared" si="284"/>
        <v>1.9720226206120971E-2</v>
      </c>
    </row>
    <row r="704" spans="1:31">
      <c r="A704" s="77" t="s">
        <v>993</v>
      </c>
      <c r="B704" s="77">
        <v>703</v>
      </c>
      <c r="C704" s="77" t="s">
        <v>29</v>
      </c>
      <c r="D704" s="77" t="s">
        <v>29</v>
      </c>
      <c r="E704" s="77">
        <v>2020</v>
      </c>
      <c r="F704" s="77">
        <v>37.682058300000001</v>
      </c>
      <c r="G704" s="77">
        <v>-121.76805309999899</v>
      </c>
      <c r="H704" s="77">
        <v>0</v>
      </c>
      <c r="I704" s="77" t="s">
        <v>881</v>
      </c>
      <c r="J704" s="77">
        <v>43.074761000000002</v>
      </c>
      <c r="K704" s="77">
        <v>-89.383761300000003</v>
      </c>
      <c r="L704" s="77">
        <v>5579.1059353741502</v>
      </c>
      <c r="M704" s="77">
        <v>0.95495009710436995</v>
      </c>
      <c r="N704" s="77">
        <v>0</v>
      </c>
      <c r="O704" s="77">
        <v>669.49271224489803</v>
      </c>
      <c r="P704" s="87" cm="1">
        <f t="array" ref="P704">IF($X704="Non-local",VLOOKUP($E704,$AI$64:$AW$68,COLUMN($AW:$AW)-COLUMN($AH:$AH),FALSE),IF($X704="Unknown",VLOOKUP($E704,$AI$71:$AW$75,COLUMN($AW:$AW)-COLUMN($AH:$AH),FALSE),0))</f>
        <v>224</v>
      </c>
      <c r="Q704" s="87" cm="1">
        <f t="array" ref="Q704">IF($X704="Non-local",VLOOKUP($E704,$AI$40:$AW$44,COLUMN($AW:$AW)-COLUMN($AH:$AH),FALSE),IF($X704="Unknown",VLOOKUP($E704,$AI$47:$AW$51,COLUMN($AW:$AW)-COLUMN($AH:$AH),FALSE),0))</f>
        <v>470.18520000000001</v>
      </c>
      <c r="R704" s="87" cm="1">
        <f t="array" ref="R704">IF($X704="Non-local",VLOOKUP($E704,$AI$88:$AW$92,COLUMN($AW:$AW)-COLUMN($AH:$AH),FALSE),IF($X704="Unknown",VLOOKUP($E704,$AI$95:$AW$99,COLUMN($AW:$AW)-COLUMN($AH:$AH),FALSE),0))</f>
        <v>0.13052013767768686</v>
      </c>
      <c r="S704" s="87" cm="1">
        <f t="array" ref="S704">VLOOKUP($E704,$AI$111:$AW$115,COLUMN($AW:$AW)-COLUMN($AH:$AH),FALSE)</f>
        <v>410.28773999999999</v>
      </c>
      <c r="T704" s="104">
        <f t="shared" si="280"/>
        <v>1.0854702347820568</v>
      </c>
      <c r="U704" s="104">
        <f t="shared" si="281"/>
        <v>1773.9656522448979</v>
      </c>
      <c r="V704" s="87" cm="1">
        <f t="array" ref="V704">VLOOKUP($E704,$AI$118:$AW$122,COLUMN($AW:$AW)-COLUMN($AH:$AH),FALSE)</f>
        <v>161.75600000000003</v>
      </c>
      <c r="W704" s="87" t="str">
        <f t="shared" si="285"/>
        <v>Domestic</v>
      </c>
      <c r="X704" s="87" t="str">
        <f t="shared" si="286"/>
        <v>Non-local</v>
      </c>
      <c r="Y704" s="104"/>
      <c r="Z704" s="87" t="str">
        <f t="shared" si="282"/>
        <v>USA</v>
      </c>
      <c r="AA704" s="87" t="str">
        <f t="shared" si="283"/>
        <v>USA</v>
      </c>
      <c r="AB704" s="82" cm="1">
        <f t="array" ref="AB704">VLOOKUP(B704,'GDP per Capita'!$T$2:$V$4235,COLUMN('GDP per Capita'!$V:$V)-COLUMN('GDP per Capita'!$S:$S),FALSE)</f>
        <v>63809.64</v>
      </c>
      <c r="AC704" s="82">
        <f t="shared" si="287"/>
        <v>63809.64</v>
      </c>
      <c r="AD704" s="82">
        <f t="shared" si="288"/>
        <v>63809.64</v>
      </c>
      <c r="AE704" s="88">
        <f t="shared" si="284"/>
        <v>2.780090362905821E-2</v>
      </c>
    </row>
    <row r="705" spans="1:31">
      <c r="A705" s="77" t="s">
        <v>884</v>
      </c>
      <c r="B705" s="77">
        <v>704</v>
      </c>
      <c r="C705" s="77" t="s">
        <v>29</v>
      </c>
      <c r="D705" s="77" t="s">
        <v>29</v>
      </c>
      <c r="E705" s="77">
        <v>2020</v>
      </c>
      <c r="F705" s="77">
        <v>38.894985499999997</v>
      </c>
      <c r="G705" s="77">
        <v>-77.036570799999893</v>
      </c>
      <c r="H705" s="77">
        <v>0</v>
      </c>
      <c r="I705" s="77" t="s">
        <v>881</v>
      </c>
      <c r="J705" s="77">
        <v>43.074761000000002</v>
      </c>
      <c r="K705" s="77">
        <v>-89.383761300000003</v>
      </c>
      <c r="L705" s="77">
        <v>2268.7601181753998</v>
      </c>
      <c r="M705" s="77">
        <v>0.461209621156489</v>
      </c>
      <c r="N705" s="77">
        <v>0</v>
      </c>
      <c r="O705" s="77">
        <v>435.601942689677</v>
      </c>
      <c r="P705" s="87" cm="1">
        <f t="array" ref="P705">IF($X705="Non-local",VLOOKUP($E705,$AI$64:$AW$68,COLUMN($AW:$AW)-COLUMN($AH:$AH),FALSE),IF($X705="Unknown",VLOOKUP($E705,$AI$71:$AW$75,COLUMN($AW:$AW)-COLUMN($AH:$AH),FALSE),0))</f>
        <v>224</v>
      </c>
      <c r="Q705" s="87" cm="1">
        <f t="array" ref="Q705">IF($X705="Non-local",VLOOKUP($E705,$AI$40:$AW$44,COLUMN($AW:$AW)-COLUMN($AH:$AH),FALSE),IF($X705="Unknown",VLOOKUP($E705,$AI$47:$AW$51,COLUMN($AW:$AW)-COLUMN($AH:$AH),FALSE),0))</f>
        <v>470.18520000000001</v>
      </c>
      <c r="R705" s="87" cm="1">
        <f t="array" ref="R705">IF($X705="Non-local",VLOOKUP($E705,$AI$88:$AW$92,COLUMN($AW:$AW)-COLUMN($AH:$AH),FALSE),IF($X705="Unknown",VLOOKUP($E705,$AI$95:$AW$99,COLUMN($AW:$AW)-COLUMN($AH:$AH),FALSE),0))</f>
        <v>0.13052013767768686</v>
      </c>
      <c r="S705" s="87" cm="1">
        <f t="array" ref="S705">VLOOKUP($E705,$AI$111:$AW$115,COLUMN($AW:$AW)-COLUMN($AH:$AH),FALSE)</f>
        <v>410.28773999999999</v>
      </c>
      <c r="T705" s="104">
        <f t="shared" si="280"/>
        <v>0.59172975883417589</v>
      </c>
      <c r="U705" s="104">
        <f t="shared" si="281"/>
        <v>1540.074882689677</v>
      </c>
      <c r="V705" s="87" cm="1">
        <f t="array" ref="V705">VLOOKUP($E705,$AI$118:$AW$122,COLUMN($AW:$AW)-COLUMN($AH:$AH),FALSE)</f>
        <v>161.75600000000003</v>
      </c>
      <c r="W705" s="87" t="str">
        <f t="shared" si="285"/>
        <v>Domestic</v>
      </c>
      <c r="X705" s="87" t="str">
        <f t="shared" si="286"/>
        <v>Non-local</v>
      </c>
      <c r="Y705" s="104"/>
      <c r="Z705" s="87" t="str">
        <f t="shared" si="282"/>
        <v>USA</v>
      </c>
      <c r="AA705" s="87" t="str">
        <f t="shared" si="283"/>
        <v>USA</v>
      </c>
      <c r="AB705" s="82" cm="1">
        <f t="array" ref="AB705">VLOOKUP(B705,'GDP per Capita'!$T$2:$V$4235,COLUMN('GDP per Capita'!$V:$V)-COLUMN('GDP per Capita'!$S:$S),FALSE)</f>
        <v>63809.64</v>
      </c>
      <c r="AC705" s="82">
        <f t="shared" si="287"/>
        <v>63809.64</v>
      </c>
      <c r="AD705" s="82">
        <f t="shared" si="288"/>
        <v>63809.64</v>
      </c>
      <c r="AE705" s="88">
        <f t="shared" si="284"/>
        <v>2.4135457944750621E-2</v>
      </c>
    </row>
    <row r="706" spans="1:31">
      <c r="A706" s="77" t="s">
        <v>886</v>
      </c>
      <c r="B706" s="77">
        <v>705</v>
      </c>
      <c r="C706" s="77" t="s">
        <v>29</v>
      </c>
      <c r="D706" s="77" t="s">
        <v>29</v>
      </c>
      <c r="E706" s="77">
        <v>2020</v>
      </c>
      <c r="F706" s="77">
        <v>39.284749400000003</v>
      </c>
      <c r="G706" s="77">
        <v>-76.620474639699793</v>
      </c>
      <c r="H706" s="77">
        <v>0</v>
      </c>
      <c r="I706" s="77" t="s">
        <v>881</v>
      </c>
      <c r="J706" s="77">
        <v>43.074761000000002</v>
      </c>
      <c r="K706" s="77">
        <v>-89.383761300000003</v>
      </c>
      <c r="L706" s="77">
        <v>2293.6142511822</v>
      </c>
      <c r="M706" s="77">
        <v>0.46449147956658998</v>
      </c>
      <c r="N706" s="77">
        <v>0</v>
      </c>
      <c r="O706" s="77">
        <v>440.37393622698198</v>
      </c>
      <c r="P706" s="87" cm="1">
        <f t="array" ref="P706">IF($X706="Non-local",VLOOKUP($E706,$AI$64:$AW$68,COLUMN($AW:$AW)-COLUMN($AH:$AH),FALSE),IF($X706="Unknown",VLOOKUP($E706,$AI$71:$AW$75,COLUMN($AW:$AW)-COLUMN($AH:$AH),FALSE),0))</f>
        <v>224</v>
      </c>
      <c r="Q706" s="87" cm="1">
        <f t="array" ref="Q706">IF($X706="Non-local",VLOOKUP($E706,$AI$40:$AW$44,COLUMN($AW:$AW)-COLUMN($AH:$AH),FALSE),IF($X706="Unknown",VLOOKUP($E706,$AI$47:$AW$51,COLUMN($AW:$AW)-COLUMN($AH:$AH),FALSE),0))</f>
        <v>470.18520000000001</v>
      </c>
      <c r="R706" s="87" cm="1">
        <f t="array" ref="R706">IF($X706="Non-local",VLOOKUP($E706,$AI$88:$AW$92,COLUMN($AW:$AW)-COLUMN($AH:$AH),FALSE),IF($X706="Unknown",VLOOKUP($E706,$AI$95:$AW$99,COLUMN($AW:$AW)-COLUMN($AH:$AH),FALSE),0))</f>
        <v>0.13052013767768686</v>
      </c>
      <c r="S706" s="87" cm="1">
        <f t="array" ref="S706">VLOOKUP($E706,$AI$111:$AW$115,COLUMN($AW:$AW)-COLUMN($AH:$AH),FALSE)</f>
        <v>410.28773999999999</v>
      </c>
      <c r="T706" s="104">
        <f t="shared" ref="T706:T769" si="289">SUM(M706,R706)</f>
        <v>0.59501161724427687</v>
      </c>
      <c r="U706" s="104">
        <f t="shared" ref="U706:U769" si="290">SUM(O706,P706,Q706,S706)</f>
        <v>1544.846876226982</v>
      </c>
      <c r="V706" s="87" cm="1">
        <f t="array" ref="V706">VLOOKUP($E706,$AI$118:$AW$122,COLUMN($AW:$AW)-COLUMN($AH:$AH),FALSE)</f>
        <v>161.75600000000003</v>
      </c>
      <c r="W706" s="87" t="str">
        <f t="shared" si="285"/>
        <v>Domestic</v>
      </c>
      <c r="X706" s="87" t="str">
        <f t="shared" si="286"/>
        <v>Non-local</v>
      </c>
      <c r="Y706" s="104"/>
      <c r="Z706" s="87" t="str">
        <f t="shared" ref="Z706:Z769" si="291">C706</f>
        <v>USA</v>
      </c>
      <c r="AA706" s="87" t="str">
        <f t="shared" ref="AA706:AA769" si="292">D706</f>
        <v>USA</v>
      </c>
      <c r="AB706" s="82" cm="1">
        <f t="array" ref="AB706">VLOOKUP(B706,'GDP per Capita'!$T$2:$V$4235,COLUMN('GDP per Capita'!$V:$V)-COLUMN('GDP per Capita'!$S:$S),FALSE)</f>
        <v>63809.64</v>
      </c>
      <c r="AC706" s="82">
        <f t="shared" si="287"/>
        <v>63809.64</v>
      </c>
      <c r="AD706" s="82">
        <f t="shared" si="288"/>
        <v>63809.64</v>
      </c>
      <c r="AE706" s="88">
        <f t="shared" ref="AE706:AE769" si="293">U706/AD706</f>
        <v>2.4210242781921069E-2</v>
      </c>
    </row>
    <row r="707" spans="1:31">
      <c r="A707" s="77" t="s">
        <v>1208</v>
      </c>
      <c r="B707" s="77">
        <v>706</v>
      </c>
      <c r="C707" s="77" t="s">
        <v>29</v>
      </c>
      <c r="D707" s="77" t="s">
        <v>29</v>
      </c>
      <c r="E707" s="77">
        <v>2020</v>
      </c>
      <c r="F707" s="77">
        <v>38.183970500000001</v>
      </c>
      <c r="G707" s="77">
        <v>-83.432684099999904</v>
      </c>
      <c r="H707" s="77">
        <v>0</v>
      </c>
      <c r="I707" s="77" t="s">
        <v>881</v>
      </c>
      <c r="J707" s="77">
        <v>43.074761000000002</v>
      </c>
      <c r="K707" s="77">
        <v>-89.383761300000003</v>
      </c>
      <c r="L707" s="77">
        <v>1479.7059558708099</v>
      </c>
      <c r="M707" s="77">
        <v>0.35701914153382303</v>
      </c>
      <c r="N707" s="77">
        <v>0</v>
      </c>
      <c r="O707" s="77">
        <v>284.103543527196</v>
      </c>
      <c r="P707" s="87" cm="1">
        <f t="array" ref="P707">IF($X707="Non-local",VLOOKUP($E707,$AI$64:$AW$68,COLUMN($AW:$AW)-COLUMN($AH:$AH),FALSE),IF($X707="Unknown",VLOOKUP($E707,$AI$71:$AW$75,COLUMN($AW:$AW)-COLUMN($AH:$AH),FALSE),0))</f>
        <v>224</v>
      </c>
      <c r="Q707" s="87" cm="1">
        <f t="array" ref="Q707">IF($X707="Non-local",VLOOKUP($E707,$AI$40:$AW$44,COLUMN($AW:$AW)-COLUMN($AH:$AH),FALSE),IF($X707="Unknown",VLOOKUP($E707,$AI$47:$AW$51,COLUMN($AW:$AW)-COLUMN($AH:$AH),FALSE),0))</f>
        <v>470.18520000000001</v>
      </c>
      <c r="R707" s="87" cm="1">
        <f t="array" ref="R707">IF($X707="Non-local",VLOOKUP($E707,$AI$88:$AW$92,COLUMN($AW:$AW)-COLUMN($AH:$AH),FALSE),IF($X707="Unknown",VLOOKUP($E707,$AI$95:$AW$99,COLUMN($AW:$AW)-COLUMN($AH:$AH),FALSE),0))</f>
        <v>0.13052013767768686</v>
      </c>
      <c r="S707" s="87" cm="1">
        <f t="array" ref="S707">VLOOKUP($E707,$AI$111:$AW$115,COLUMN($AW:$AW)-COLUMN($AH:$AH),FALSE)</f>
        <v>410.28773999999999</v>
      </c>
      <c r="T707" s="104">
        <f t="shared" si="289"/>
        <v>0.48753927921150986</v>
      </c>
      <c r="U707" s="104">
        <f t="shared" si="290"/>
        <v>1388.5764835271959</v>
      </c>
      <c r="V707" s="87" cm="1">
        <f t="array" ref="V707">VLOOKUP($E707,$AI$118:$AW$122,COLUMN($AW:$AW)-COLUMN($AH:$AH),FALSE)</f>
        <v>161.75600000000003</v>
      </c>
      <c r="W707" s="87" t="str">
        <f t="shared" ref="W707:W770" si="294">IF(Z707&lt;&gt;"USA",IF(Z707&lt;&gt;"Unknown","International","Unknown"),"Domestic")</f>
        <v>Domestic</v>
      </c>
      <c r="X707" s="87" t="str">
        <f t="shared" ref="X707:X770" si="295">IF(A707="Unknown","Unknown",IF(H707=1,"Local","Non-local"))</f>
        <v>Non-local</v>
      </c>
      <c r="Y707" s="104"/>
      <c r="Z707" s="87" t="str">
        <f t="shared" si="291"/>
        <v>USA</v>
      </c>
      <c r="AA707" s="87" t="str">
        <f t="shared" si="292"/>
        <v>USA</v>
      </c>
      <c r="AB707" s="82" cm="1">
        <f t="array" ref="AB707">VLOOKUP(B707,'GDP per Capita'!$T$2:$V$4235,COLUMN('GDP per Capita'!$V:$V)-COLUMN('GDP per Capita'!$S:$S),FALSE)</f>
        <v>63809.64</v>
      </c>
      <c r="AC707" s="82">
        <f t="shared" ref="AC707:AC770" si="296">IFERROR(AB707,"")</f>
        <v>63809.64</v>
      </c>
      <c r="AD707" s="82">
        <f t="shared" ref="AD707:AD770" si="297">IFERROR(AB707,AVERAGE(AC$2:AC$2538))</f>
        <v>63809.64</v>
      </c>
      <c r="AE707" s="88">
        <f t="shared" si="293"/>
        <v>2.1761233624373932E-2</v>
      </c>
    </row>
    <row r="708" spans="1:31">
      <c r="A708" s="77" t="s">
        <v>1209</v>
      </c>
      <c r="B708" s="77">
        <v>707</v>
      </c>
      <c r="C708" s="77" t="s">
        <v>29</v>
      </c>
      <c r="D708" s="77" t="s">
        <v>29</v>
      </c>
      <c r="E708" s="77">
        <v>2020</v>
      </c>
      <c r="F708" s="77">
        <v>42.601829799999997</v>
      </c>
      <c r="G708" s="77">
        <v>-89.639239599999996</v>
      </c>
      <c r="H708" s="77">
        <v>1</v>
      </c>
      <c r="I708" s="77" t="s">
        <v>881</v>
      </c>
      <c r="J708" s="77">
        <v>43.074761000000002</v>
      </c>
      <c r="K708" s="77">
        <v>-89.383761300000003</v>
      </c>
      <c r="L708" s="77">
        <v>113.126001640178</v>
      </c>
      <c r="M708" s="77">
        <v>0</v>
      </c>
      <c r="N708" s="77">
        <v>0</v>
      </c>
      <c r="O708" s="77">
        <v>0</v>
      </c>
      <c r="P708" s="87" cm="1">
        <f t="array" ref="P708">IF($X708="Non-local",VLOOKUP($E708,$AI$64:$AW$68,COLUMN($AW:$AW)-COLUMN($AH:$AH),FALSE),IF($X708="Unknown",VLOOKUP($E708,$AI$71:$AW$75,COLUMN($AW:$AW)-COLUMN($AH:$AH),FALSE),0))</f>
        <v>0</v>
      </c>
      <c r="Q708" s="87" cm="1">
        <f t="array" ref="Q708">IF($X708="Non-local",VLOOKUP($E708,$AI$40:$AW$44,COLUMN($AW:$AW)-COLUMN($AH:$AH),FALSE),IF($X708="Unknown",VLOOKUP($E708,$AI$47:$AW$51,COLUMN($AW:$AW)-COLUMN($AH:$AH),FALSE),0))</f>
        <v>0</v>
      </c>
      <c r="R708" s="87" cm="1">
        <f t="array" ref="R708">IF($X708="Non-local",VLOOKUP($E708,$AI$88:$AW$92,COLUMN($AW:$AW)-COLUMN($AH:$AH),FALSE),IF($X708="Unknown",VLOOKUP($E708,$AI$95:$AW$99,COLUMN($AW:$AW)-COLUMN($AH:$AH),FALSE),0))</f>
        <v>0</v>
      </c>
      <c r="S708" s="87" cm="1">
        <f t="array" ref="S708">VLOOKUP($E708,$AI$111:$AW$115,COLUMN($AW:$AW)-COLUMN($AH:$AH),FALSE)</f>
        <v>410.28773999999999</v>
      </c>
      <c r="T708" s="104">
        <f t="shared" si="289"/>
        <v>0</v>
      </c>
      <c r="U708" s="104">
        <f t="shared" si="290"/>
        <v>410.28773999999999</v>
      </c>
      <c r="V708" s="87" cm="1">
        <f t="array" ref="V708">VLOOKUP($E708,$AI$118:$AW$122,COLUMN($AW:$AW)-COLUMN($AH:$AH),FALSE)</f>
        <v>161.75600000000003</v>
      </c>
      <c r="W708" s="87" t="str">
        <f t="shared" si="294"/>
        <v>Domestic</v>
      </c>
      <c r="X708" s="87" t="str">
        <f t="shared" si="295"/>
        <v>Local</v>
      </c>
      <c r="Y708" s="104"/>
      <c r="Z708" s="87" t="str">
        <f t="shared" si="291"/>
        <v>USA</v>
      </c>
      <c r="AA708" s="87" t="str">
        <f t="shared" si="292"/>
        <v>USA</v>
      </c>
      <c r="AB708" s="82" cm="1">
        <f t="array" ref="AB708">VLOOKUP(B708,'GDP per Capita'!$T$2:$V$4235,COLUMN('GDP per Capita'!$V:$V)-COLUMN('GDP per Capita'!$S:$S),FALSE)</f>
        <v>63809.64</v>
      </c>
      <c r="AC708" s="82">
        <f t="shared" si="296"/>
        <v>63809.64</v>
      </c>
      <c r="AD708" s="82">
        <f t="shared" si="297"/>
        <v>63809.64</v>
      </c>
      <c r="AE708" s="88">
        <f t="shared" si="293"/>
        <v>6.4298707844143927E-3</v>
      </c>
    </row>
    <row r="709" spans="1:31">
      <c r="A709" s="77" t="s">
        <v>884</v>
      </c>
      <c r="B709" s="77">
        <v>708</v>
      </c>
      <c r="C709" s="77" t="s">
        <v>29</v>
      </c>
      <c r="D709" s="77" t="s">
        <v>29</v>
      </c>
      <c r="E709" s="77">
        <v>2020</v>
      </c>
      <c r="F709" s="77">
        <v>38.894985499999997</v>
      </c>
      <c r="G709" s="77">
        <v>-77.036570799999893</v>
      </c>
      <c r="H709" s="77">
        <v>0</v>
      </c>
      <c r="I709" s="77" t="s">
        <v>881</v>
      </c>
      <c r="J709" s="77">
        <v>43.074761000000002</v>
      </c>
      <c r="K709" s="77">
        <v>-89.383761300000003</v>
      </c>
      <c r="L709" s="77">
        <v>2268.7601181753998</v>
      </c>
      <c r="M709" s="77">
        <v>0.461209621156489</v>
      </c>
      <c r="N709" s="77">
        <v>0</v>
      </c>
      <c r="O709" s="77">
        <v>435.601942689677</v>
      </c>
      <c r="P709" s="87" cm="1">
        <f t="array" ref="P709">IF($X709="Non-local",VLOOKUP($E709,$AI$64:$AW$68,COLUMN($AW:$AW)-COLUMN($AH:$AH),FALSE),IF($X709="Unknown",VLOOKUP($E709,$AI$71:$AW$75,COLUMN($AW:$AW)-COLUMN($AH:$AH),FALSE),0))</f>
        <v>224</v>
      </c>
      <c r="Q709" s="87" cm="1">
        <f t="array" ref="Q709">IF($X709="Non-local",VLOOKUP($E709,$AI$40:$AW$44,COLUMN($AW:$AW)-COLUMN($AH:$AH),FALSE),IF($X709="Unknown",VLOOKUP($E709,$AI$47:$AW$51,COLUMN($AW:$AW)-COLUMN($AH:$AH),FALSE),0))</f>
        <v>470.18520000000001</v>
      </c>
      <c r="R709" s="87" cm="1">
        <f t="array" ref="R709">IF($X709="Non-local",VLOOKUP($E709,$AI$88:$AW$92,COLUMN($AW:$AW)-COLUMN($AH:$AH),FALSE),IF($X709="Unknown",VLOOKUP($E709,$AI$95:$AW$99,COLUMN($AW:$AW)-COLUMN($AH:$AH),FALSE),0))</f>
        <v>0.13052013767768686</v>
      </c>
      <c r="S709" s="87" cm="1">
        <f t="array" ref="S709">VLOOKUP($E709,$AI$111:$AW$115,COLUMN($AW:$AW)-COLUMN($AH:$AH),FALSE)</f>
        <v>410.28773999999999</v>
      </c>
      <c r="T709" s="104">
        <f t="shared" si="289"/>
        <v>0.59172975883417589</v>
      </c>
      <c r="U709" s="104">
        <f t="shared" si="290"/>
        <v>1540.074882689677</v>
      </c>
      <c r="V709" s="87" cm="1">
        <f t="array" ref="V709">VLOOKUP($E709,$AI$118:$AW$122,COLUMN($AW:$AW)-COLUMN($AH:$AH),FALSE)</f>
        <v>161.75600000000003</v>
      </c>
      <c r="W709" s="87" t="str">
        <f t="shared" si="294"/>
        <v>Domestic</v>
      </c>
      <c r="X709" s="87" t="str">
        <f t="shared" si="295"/>
        <v>Non-local</v>
      </c>
      <c r="Y709" s="104"/>
      <c r="Z709" s="87" t="str">
        <f t="shared" si="291"/>
        <v>USA</v>
      </c>
      <c r="AA709" s="87" t="str">
        <f t="shared" si="292"/>
        <v>USA</v>
      </c>
      <c r="AB709" s="82" cm="1">
        <f t="array" ref="AB709">VLOOKUP(B709,'GDP per Capita'!$T$2:$V$4235,COLUMN('GDP per Capita'!$V:$V)-COLUMN('GDP per Capita'!$S:$S),FALSE)</f>
        <v>63809.64</v>
      </c>
      <c r="AC709" s="82">
        <f t="shared" si="296"/>
        <v>63809.64</v>
      </c>
      <c r="AD709" s="82">
        <f t="shared" si="297"/>
        <v>63809.64</v>
      </c>
      <c r="AE709" s="88">
        <f t="shared" si="293"/>
        <v>2.4135457944750621E-2</v>
      </c>
    </row>
    <row r="710" spans="1:31">
      <c r="A710" s="77" t="s">
        <v>1210</v>
      </c>
      <c r="B710" s="77">
        <v>709</v>
      </c>
      <c r="C710" s="77" t="s">
        <v>29</v>
      </c>
      <c r="D710" s="77" t="s">
        <v>29</v>
      </c>
      <c r="E710" s="77">
        <v>2020</v>
      </c>
      <c r="F710" s="77">
        <v>32.759947499999903</v>
      </c>
      <c r="G710" s="77">
        <v>-97.793576700000003</v>
      </c>
      <c r="H710" s="77">
        <v>0</v>
      </c>
      <c r="I710" s="77" t="s">
        <v>881</v>
      </c>
      <c r="J710" s="77">
        <v>43.074761000000002</v>
      </c>
      <c r="K710" s="77">
        <v>-89.383761300000003</v>
      </c>
      <c r="L710" s="77">
        <v>2724.12920322323</v>
      </c>
      <c r="M710" s="77">
        <v>0.521338729705763</v>
      </c>
      <c r="N710" s="77">
        <v>0</v>
      </c>
      <c r="O710" s="77">
        <v>523.03280701886104</v>
      </c>
      <c r="P710" s="87" cm="1">
        <f t="array" ref="P710">IF($X710="Non-local",VLOOKUP($E710,$AI$64:$AW$68,COLUMN($AW:$AW)-COLUMN($AH:$AH),FALSE),IF($X710="Unknown",VLOOKUP($E710,$AI$71:$AW$75,COLUMN($AW:$AW)-COLUMN($AH:$AH),FALSE),0))</f>
        <v>224</v>
      </c>
      <c r="Q710" s="87" cm="1">
        <f t="array" ref="Q710">IF($X710="Non-local",VLOOKUP($E710,$AI$40:$AW$44,COLUMN($AW:$AW)-COLUMN($AH:$AH),FALSE),IF($X710="Unknown",VLOOKUP($E710,$AI$47:$AW$51,COLUMN($AW:$AW)-COLUMN($AH:$AH),FALSE),0))</f>
        <v>470.18520000000001</v>
      </c>
      <c r="R710" s="87" cm="1">
        <f t="array" ref="R710">IF($X710="Non-local",VLOOKUP($E710,$AI$88:$AW$92,COLUMN($AW:$AW)-COLUMN($AH:$AH),FALSE),IF($X710="Unknown",VLOOKUP($E710,$AI$95:$AW$99,COLUMN($AW:$AW)-COLUMN($AH:$AH),FALSE),0))</f>
        <v>0.13052013767768686</v>
      </c>
      <c r="S710" s="87" cm="1">
        <f t="array" ref="S710">VLOOKUP($E710,$AI$111:$AW$115,COLUMN($AW:$AW)-COLUMN($AH:$AH),FALSE)</f>
        <v>410.28773999999999</v>
      </c>
      <c r="T710" s="104">
        <f t="shared" si="289"/>
        <v>0.65185886738344989</v>
      </c>
      <c r="U710" s="104">
        <f t="shared" si="290"/>
        <v>1627.505747018861</v>
      </c>
      <c r="V710" s="87" cm="1">
        <f t="array" ref="V710">VLOOKUP($E710,$AI$118:$AW$122,COLUMN($AW:$AW)-COLUMN($AH:$AH),FALSE)</f>
        <v>161.75600000000003</v>
      </c>
      <c r="W710" s="87" t="str">
        <f t="shared" si="294"/>
        <v>Domestic</v>
      </c>
      <c r="X710" s="87" t="str">
        <f t="shared" si="295"/>
        <v>Non-local</v>
      </c>
      <c r="Y710" s="104"/>
      <c r="Z710" s="87" t="str">
        <f t="shared" si="291"/>
        <v>USA</v>
      </c>
      <c r="AA710" s="87" t="str">
        <f t="shared" si="292"/>
        <v>USA</v>
      </c>
      <c r="AB710" s="82" cm="1">
        <f t="array" ref="AB710">VLOOKUP(B710,'GDP per Capita'!$T$2:$V$4235,COLUMN('GDP per Capita'!$V:$V)-COLUMN('GDP per Capita'!$S:$S),FALSE)</f>
        <v>63809.64</v>
      </c>
      <c r="AC710" s="82">
        <f t="shared" si="296"/>
        <v>63809.64</v>
      </c>
      <c r="AD710" s="82">
        <f t="shared" si="297"/>
        <v>63809.64</v>
      </c>
      <c r="AE710" s="88">
        <f t="shared" si="293"/>
        <v>2.5505640637039497E-2</v>
      </c>
    </row>
    <row r="711" spans="1:31">
      <c r="A711" s="77" t="s">
        <v>1211</v>
      </c>
      <c r="B711" s="77">
        <v>710</v>
      </c>
      <c r="C711" s="77" t="s">
        <v>29</v>
      </c>
      <c r="D711" s="77" t="s">
        <v>29</v>
      </c>
      <c r="E711" s="77">
        <v>2020</v>
      </c>
      <c r="F711" s="77">
        <v>30.331144500000001</v>
      </c>
      <c r="G711" s="77">
        <v>-97.745461800000001</v>
      </c>
      <c r="H711" s="77">
        <v>0</v>
      </c>
      <c r="I711" s="77" t="s">
        <v>881</v>
      </c>
      <c r="J711" s="77">
        <v>43.074761000000002</v>
      </c>
      <c r="K711" s="77">
        <v>-89.383761300000003</v>
      </c>
      <c r="L711" s="77">
        <v>3198.23443340015</v>
      </c>
      <c r="M711" s="77">
        <v>0.59448341560553197</v>
      </c>
      <c r="N711" s="77">
        <v>0</v>
      </c>
      <c r="O711" s="77">
        <v>614.06101121282904</v>
      </c>
      <c r="P711" s="87" cm="1">
        <f t="array" ref="P711">IF($X711="Non-local",VLOOKUP($E711,$AI$64:$AW$68,COLUMN($AW:$AW)-COLUMN($AH:$AH),FALSE),IF($X711="Unknown",VLOOKUP($E711,$AI$71:$AW$75,COLUMN($AW:$AW)-COLUMN($AH:$AH),FALSE),0))</f>
        <v>224</v>
      </c>
      <c r="Q711" s="87" cm="1">
        <f t="array" ref="Q711">IF($X711="Non-local",VLOOKUP($E711,$AI$40:$AW$44,COLUMN($AW:$AW)-COLUMN($AH:$AH),FALSE),IF($X711="Unknown",VLOOKUP($E711,$AI$47:$AW$51,COLUMN($AW:$AW)-COLUMN($AH:$AH),FALSE),0))</f>
        <v>470.18520000000001</v>
      </c>
      <c r="R711" s="87" cm="1">
        <f t="array" ref="R711">IF($X711="Non-local",VLOOKUP($E711,$AI$88:$AW$92,COLUMN($AW:$AW)-COLUMN($AH:$AH),FALSE),IF($X711="Unknown",VLOOKUP($E711,$AI$95:$AW$99,COLUMN($AW:$AW)-COLUMN($AH:$AH),FALSE),0))</f>
        <v>0.13052013767768686</v>
      </c>
      <c r="S711" s="87" cm="1">
        <f t="array" ref="S711">VLOOKUP($E711,$AI$111:$AW$115,COLUMN($AW:$AW)-COLUMN($AH:$AH),FALSE)</f>
        <v>410.28773999999999</v>
      </c>
      <c r="T711" s="104">
        <f t="shared" si="289"/>
        <v>0.72500355328321886</v>
      </c>
      <c r="U711" s="104">
        <f t="shared" si="290"/>
        <v>1718.5339512128292</v>
      </c>
      <c r="V711" s="87" cm="1">
        <f t="array" ref="V711">VLOOKUP($E711,$AI$118:$AW$122,COLUMN($AW:$AW)-COLUMN($AH:$AH),FALSE)</f>
        <v>161.75600000000003</v>
      </c>
      <c r="W711" s="87" t="str">
        <f t="shared" si="294"/>
        <v>Domestic</v>
      </c>
      <c r="X711" s="87" t="str">
        <f t="shared" si="295"/>
        <v>Non-local</v>
      </c>
      <c r="Y711" s="104"/>
      <c r="Z711" s="87" t="str">
        <f t="shared" si="291"/>
        <v>USA</v>
      </c>
      <c r="AA711" s="87" t="str">
        <f t="shared" si="292"/>
        <v>USA</v>
      </c>
      <c r="AB711" s="82" cm="1">
        <f t="array" ref="AB711">VLOOKUP(B711,'GDP per Capita'!$T$2:$V$4235,COLUMN('GDP per Capita'!$V:$V)-COLUMN('GDP per Capita'!$S:$S),FALSE)</f>
        <v>63809.64</v>
      </c>
      <c r="AC711" s="82">
        <f t="shared" si="296"/>
        <v>63809.64</v>
      </c>
      <c r="AD711" s="82">
        <f t="shared" si="297"/>
        <v>63809.64</v>
      </c>
      <c r="AE711" s="88">
        <f t="shared" si="293"/>
        <v>2.6932199448434894E-2</v>
      </c>
    </row>
    <row r="712" spans="1:31">
      <c r="A712" s="77" t="s">
        <v>971</v>
      </c>
      <c r="B712" s="77">
        <v>711</v>
      </c>
      <c r="C712" s="77" t="s">
        <v>29</v>
      </c>
      <c r="D712" s="77" t="s">
        <v>29</v>
      </c>
      <c r="E712" s="77">
        <v>2020</v>
      </c>
      <c r="F712" s="77">
        <v>40.7127281</v>
      </c>
      <c r="G712" s="77">
        <v>-74.006015199999993</v>
      </c>
      <c r="H712" s="77">
        <v>0</v>
      </c>
      <c r="I712" s="77" t="s">
        <v>881</v>
      </c>
      <c r="J712" s="77">
        <v>43.074761000000002</v>
      </c>
      <c r="K712" s="77">
        <v>-89.383761300000003</v>
      </c>
      <c r="L712" s="77">
        <v>2595.3692296520098</v>
      </c>
      <c r="M712" s="77">
        <v>0.50433664791786104</v>
      </c>
      <c r="N712" s="77">
        <v>0</v>
      </c>
      <c r="O712" s="77">
        <v>498.31089209318702</v>
      </c>
      <c r="P712" s="87" cm="1">
        <f t="array" ref="P712">IF($X712="Non-local",VLOOKUP($E712,$AI$64:$AW$68,COLUMN($AW:$AW)-COLUMN($AH:$AH),FALSE),IF($X712="Unknown",VLOOKUP($E712,$AI$71:$AW$75,COLUMN($AW:$AW)-COLUMN($AH:$AH),FALSE),0))</f>
        <v>224</v>
      </c>
      <c r="Q712" s="87" cm="1">
        <f t="array" ref="Q712">IF($X712="Non-local",VLOOKUP($E712,$AI$40:$AW$44,COLUMN($AW:$AW)-COLUMN($AH:$AH),FALSE),IF($X712="Unknown",VLOOKUP($E712,$AI$47:$AW$51,COLUMN($AW:$AW)-COLUMN($AH:$AH),FALSE),0))</f>
        <v>470.18520000000001</v>
      </c>
      <c r="R712" s="87" cm="1">
        <f t="array" ref="R712">IF($X712="Non-local",VLOOKUP($E712,$AI$88:$AW$92,COLUMN($AW:$AW)-COLUMN($AH:$AH),FALSE),IF($X712="Unknown",VLOOKUP($E712,$AI$95:$AW$99,COLUMN($AW:$AW)-COLUMN($AH:$AH),FALSE),0))</f>
        <v>0.13052013767768686</v>
      </c>
      <c r="S712" s="87" cm="1">
        <f t="array" ref="S712">VLOOKUP($E712,$AI$111:$AW$115,COLUMN($AW:$AW)-COLUMN($AH:$AH),FALSE)</f>
        <v>410.28773999999999</v>
      </c>
      <c r="T712" s="104">
        <f t="shared" si="289"/>
        <v>0.63485678559554792</v>
      </c>
      <c r="U712" s="104">
        <f t="shared" si="290"/>
        <v>1602.7838320931871</v>
      </c>
      <c r="V712" s="87" cm="1">
        <f t="array" ref="V712">VLOOKUP($E712,$AI$118:$AW$122,COLUMN($AW:$AW)-COLUMN($AH:$AH),FALSE)</f>
        <v>161.75600000000003</v>
      </c>
      <c r="W712" s="87" t="str">
        <f t="shared" si="294"/>
        <v>Domestic</v>
      </c>
      <c r="X712" s="87" t="str">
        <f t="shared" si="295"/>
        <v>Non-local</v>
      </c>
      <c r="Y712" s="104"/>
      <c r="Z712" s="87" t="str">
        <f t="shared" si="291"/>
        <v>USA</v>
      </c>
      <c r="AA712" s="87" t="str">
        <f t="shared" si="292"/>
        <v>USA</v>
      </c>
      <c r="AB712" s="82" cm="1">
        <f t="array" ref="AB712">VLOOKUP(B712,'GDP per Capita'!$T$2:$V$4235,COLUMN('GDP per Capita'!$V:$V)-COLUMN('GDP per Capita'!$S:$S),FALSE)</f>
        <v>63809.64</v>
      </c>
      <c r="AC712" s="82">
        <f t="shared" si="296"/>
        <v>63809.64</v>
      </c>
      <c r="AD712" s="82">
        <f t="shared" si="297"/>
        <v>63809.64</v>
      </c>
      <c r="AE712" s="88">
        <f t="shared" si="293"/>
        <v>2.5118208347409375E-2</v>
      </c>
    </row>
    <row r="713" spans="1:31">
      <c r="A713" s="77" t="s">
        <v>1212</v>
      </c>
      <c r="B713" s="77">
        <v>712</v>
      </c>
      <c r="C713" s="77" t="s">
        <v>29</v>
      </c>
      <c r="D713" s="77" t="s">
        <v>29</v>
      </c>
      <c r="E713" s="77">
        <v>2020</v>
      </c>
      <c r="F713" s="77">
        <v>40.657602199999999</v>
      </c>
      <c r="G713" s="77">
        <v>-73.583183499999905</v>
      </c>
      <c r="H713" s="77">
        <v>0</v>
      </c>
      <c r="I713" s="77" t="s">
        <v>881</v>
      </c>
      <c r="J713" s="77">
        <v>43.074761000000002</v>
      </c>
      <c r="K713" s="77">
        <v>-89.383761300000003</v>
      </c>
      <c r="L713" s="77">
        <v>2667.17749111798</v>
      </c>
      <c r="M713" s="77">
        <v>0.51381855367342699</v>
      </c>
      <c r="N713" s="77">
        <v>0</v>
      </c>
      <c r="O713" s="77">
        <v>512.09807829465296</v>
      </c>
      <c r="P713" s="87" cm="1">
        <f t="array" ref="P713">IF($X713="Non-local",VLOOKUP($E713,$AI$64:$AW$68,COLUMN($AW:$AW)-COLUMN($AH:$AH),FALSE),IF($X713="Unknown",VLOOKUP($E713,$AI$71:$AW$75,COLUMN($AW:$AW)-COLUMN($AH:$AH),FALSE),0))</f>
        <v>224</v>
      </c>
      <c r="Q713" s="87" cm="1">
        <f t="array" ref="Q713">IF($X713="Non-local",VLOOKUP($E713,$AI$40:$AW$44,COLUMN($AW:$AW)-COLUMN($AH:$AH),FALSE),IF($X713="Unknown",VLOOKUP($E713,$AI$47:$AW$51,COLUMN($AW:$AW)-COLUMN($AH:$AH),FALSE),0))</f>
        <v>470.18520000000001</v>
      </c>
      <c r="R713" s="87" cm="1">
        <f t="array" ref="R713">IF($X713="Non-local",VLOOKUP($E713,$AI$88:$AW$92,COLUMN($AW:$AW)-COLUMN($AH:$AH),FALSE),IF($X713="Unknown",VLOOKUP($E713,$AI$95:$AW$99,COLUMN($AW:$AW)-COLUMN($AH:$AH),FALSE),0))</f>
        <v>0.13052013767768686</v>
      </c>
      <c r="S713" s="87" cm="1">
        <f t="array" ref="S713">VLOOKUP($E713,$AI$111:$AW$115,COLUMN($AW:$AW)-COLUMN($AH:$AH),FALSE)</f>
        <v>410.28773999999999</v>
      </c>
      <c r="T713" s="104">
        <f t="shared" si="289"/>
        <v>0.64433869135111388</v>
      </c>
      <c r="U713" s="104">
        <f t="shared" si="290"/>
        <v>1616.571018294653</v>
      </c>
      <c r="V713" s="87" cm="1">
        <f t="array" ref="V713">VLOOKUP($E713,$AI$118:$AW$122,COLUMN($AW:$AW)-COLUMN($AH:$AH),FALSE)</f>
        <v>161.75600000000003</v>
      </c>
      <c r="W713" s="87" t="str">
        <f t="shared" si="294"/>
        <v>Domestic</v>
      </c>
      <c r="X713" s="87" t="str">
        <f t="shared" si="295"/>
        <v>Non-local</v>
      </c>
      <c r="Y713" s="104"/>
      <c r="Z713" s="87" t="str">
        <f t="shared" si="291"/>
        <v>USA</v>
      </c>
      <c r="AA713" s="87" t="str">
        <f t="shared" si="292"/>
        <v>USA</v>
      </c>
      <c r="AB713" s="82" cm="1">
        <f t="array" ref="AB713">VLOOKUP(B713,'GDP per Capita'!$T$2:$V$4235,COLUMN('GDP per Capita'!$V:$V)-COLUMN('GDP per Capita'!$S:$S),FALSE)</f>
        <v>63809.64</v>
      </c>
      <c r="AC713" s="82">
        <f t="shared" si="296"/>
        <v>63809.64</v>
      </c>
      <c r="AD713" s="82">
        <f t="shared" si="297"/>
        <v>63809.64</v>
      </c>
      <c r="AE713" s="88">
        <f t="shared" si="293"/>
        <v>2.5334275797428932E-2</v>
      </c>
    </row>
    <row r="714" spans="1:31">
      <c r="A714" s="77" t="s">
        <v>886</v>
      </c>
      <c r="B714" s="77">
        <v>713</v>
      </c>
      <c r="C714" s="77" t="s">
        <v>29</v>
      </c>
      <c r="D714" s="77" t="s">
        <v>29</v>
      </c>
      <c r="E714" s="77">
        <v>2020</v>
      </c>
      <c r="F714" s="77">
        <v>39.284749400000003</v>
      </c>
      <c r="G714" s="77">
        <v>-76.620474639699793</v>
      </c>
      <c r="H714" s="77">
        <v>0</v>
      </c>
      <c r="I714" s="77" t="s">
        <v>881</v>
      </c>
      <c r="J714" s="77">
        <v>43.074761000000002</v>
      </c>
      <c r="K714" s="77">
        <v>-89.383761300000003</v>
      </c>
      <c r="L714" s="77">
        <v>2293.6142511822</v>
      </c>
      <c r="M714" s="77">
        <v>0.46449147956658998</v>
      </c>
      <c r="N714" s="77">
        <v>0</v>
      </c>
      <c r="O714" s="77">
        <v>440.37393622698198</v>
      </c>
      <c r="P714" s="87" cm="1">
        <f t="array" ref="P714">IF($X714="Non-local",VLOOKUP($E714,$AI$64:$AW$68,COLUMN($AW:$AW)-COLUMN($AH:$AH),FALSE),IF($X714="Unknown",VLOOKUP($E714,$AI$71:$AW$75,COLUMN($AW:$AW)-COLUMN($AH:$AH),FALSE),0))</f>
        <v>224</v>
      </c>
      <c r="Q714" s="87" cm="1">
        <f t="array" ref="Q714">IF($X714="Non-local",VLOOKUP($E714,$AI$40:$AW$44,COLUMN($AW:$AW)-COLUMN($AH:$AH),FALSE),IF($X714="Unknown",VLOOKUP($E714,$AI$47:$AW$51,COLUMN($AW:$AW)-COLUMN($AH:$AH),FALSE),0))</f>
        <v>470.18520000000001</v>
      </c>
      <c r="R714" s="87" cm="1">
        <f t="array" ref="R714">IF($X714="Non-local",VLOOKUP($E714,$AI$88:$AW$92,COLUMN($AW:$AW)-COLUMN($AH:$AH),FALSE),IF($X714="Unknown",VLOOKUP($E714,$AI$95:$AW$99,COLUMN($AW:$AW)-COLUMN($AH:$AH),FALSE),0))</f>
        <v>0.13052013767768686</v>
      </c>
      <c r="S714" s="87" cm="1">
        <f t="array" ref="S714">VLOOKUP($E714,$AI$111:$AW$115,COLUMN($AW:$AW)-COLUMN($AH:$AH),FALSE)</f>
        <v>410.28773999999999</v>
      </c>
      <c r="T714" s="104">
        <f t="shared" si="289"/>
        <v>0.59501161724427687</v>
      </c>
      <c r="U714" s="104">
        <f t="shared" si="290"/>
        <v>1544.846876226982</v>
      </c>
      <c r="V714" s="87" cm="1">
        <f t="array" ref="V714">VLOOKUP($E714,$AI$118:$AW$122,COLUMN($AW:$AW)-COLUMN($AH:$AH),FALSE)</f>
        <v>161.75600000000003</v>
      </c>
      <c r="W714" s="87" t="str">
        <f t="shared" si="294"/>
        <v>Domestic</v>
      </c>
      <c r="X714" s="87" t="str">
        <f t="shared" si="295"/>
        <v>Non-local</v>
      </c>
      <c r="Y714" s="104"/>
      <c r="Z714" s="87" t="str">
        <f t="shared" si="291"/>
        <v>USA</v>
      </c>
      <c r="AA714" s="87" t="str">
        <f t="shared" si="292"/>
        <v>USA</v>
      </c>
      <c r="AB714" s="82" cm="1">
        <f t="array" ref="AB714">VLOOKUP(B714,'GDP per Capita'!$T$2:$V$4235,COLUMN('GDP per Capita'!$V:$V)-COLUMN('GDP per Capita'!$S:$S),FALSE)</f>
        <v>63809.64</v>
      </c>
      <c r="AC714" s="82">
        <f t="shared" si="296"/>
        <v>63809.64</v>
      </c>
      <c r="AD714" s="82">
        <f t="shared" si="297"/>
        <v>63809.64</v>
      </c>
      <c r="AE714" s="88">
        <f t="shared" si="293"/>
        <v>2.4210242781921069E-2</v>
      </c>
    </row>
    <row r="715" spans="1:31">
      <c r="A715" s="77" t="s">
        <v>1213</v>
      </c>
      <c r="B715" s="77">
        <v>714</v>
      </c>
      <c r="C715" s="77" t="s">
        <v>320</v>
      </c>
      <c r="D715" s="77" t="s">
        <v>28</v>
      </c>
      <c r="E715" s="77">
        <v>2020</v>
      </c>
      <c r="F715" s="77">
        <v>44.230686999999897</v>
      </c>
      <c r="G715" s="77">
        <v>-76.481323000000003</v>
      </c>
      <c r="H715" s="77">
        <v>0</v>
      </c>
      <c r="I715" s="77" t="s">
        <v>881</v>
      </c>
      <c r="J715" s="77">
        <v>43.074761000000002</v>
      </c>
      <c r="K715" s="77">
        <v>-89.383761300000003</v>
      </c>
      <c r="L715" s="77">
        <v>2089.7441602738299</v>
      </c>
      <c r="M715" s="77">
        <v>0.43757149920628002</v>
      </c>
      <c r="N715" s="77">
        <v>0</v>
      </c>
      <c r="O715" s="77">
        <v>401.23087877257501</v>
      </c>
      <c r="P715" s="87" cm="1">
        <f t="array" ref="P715">IF($X715="Non-local",VLOOKUP($E715,$AI$64:$AW$68,COLUMN($AW:$AW)-COLUMN($AH:$AH),FALSE),IF($X715="Unknown",VLOOKUP($E715,$AI$71:$AW$75,COLUMN($AW:$AW)-COLUMN($AH:$AH),FALSE),0))</f>
        <v>224</v>
      </c>
      <c r="Q715" s="87" cm="1">
        <f t="array" ref="Q715">IF($X715="Non-local",VLOOKUP($E715,$AI$40:$AW$44,COLUMN($AW:$AW)-COLUMN($AH:$AH),FALSE),IF($X715="Unknown",VLOOKUP($E715,$AI$47:$AW$51,COLUMN($AW:$AW)-COLUMN($AH:$AH),FALSE),0))</f>
        <v>470.18520000000001</v>
      </c>
      <c r="R715" s="87" cm="1">
        <f t="array" ref="R715">IF($X715="Non-local",VLOOKUP($E715,$AI$88:$AW$92,COLUMN($AW:$AW)-COLUMN($AH:$AH),FALSE),IF($X715="Unknown",VLOOKUP($E715,$AI$95:$AW$99,COLUMN($AW:$AW)-COLUMN($AH:$AH),FALSE),0))</f>
        <v>0.13052013767768686</v>
      </c>
      <c r="S715" s="87" cm="1">
        <f t="array" ref="S715">VLOOKUP($E715,$AI$111:$AW$115,COLUMN($AW:$AW)-COLUMN($AH:$AH),FALSE)</f>
        <v>410.28773999999999</v>
      </c>
      <c r="T715" s="104">
        <f t="shared" si="289"/>
        <v>0.56809163688396691</v>
      </c>
      <c r="U715" s="104">
        <f t="shared" si="290"/>
        <v>1505.703818772575</v>
      </c>
      <c r="V715" s="87" cm="1">
        <f t="array" ref="V715">VLOOKUP($E715,$AI$118:$AW$122,COLUMN($AW:$AW)-COLUMN($AH:$AH),FALSE)</f>
        <v>161.75600000000003</v>
      </c>
      <c r="W715" s="87" t="str">
        <f t="shared" si="294"/>
        <v>International</v>
      </c>
      <c r="X715" s="87" t="str">
        <f t="shared" si="295"/>
        <v>Non-local</v>
      </c>
      <c r="Y715" s="104"/>
      <c r="Z715" s="87" t="str">
        <f t="shared" si="291"/>
        <v>Canada</v>
      </c>
      <c r="AA715" s="87" t="str">
        <f t="shared" si="292"/>
        <v>Other Americas</v>
      </c>
      <c r="AB715" s="82" cm="1">
        <f t="array" ref="AB715">VLOOKUP(B715,'GDP per Capita'!$T$2:$V$4235,COLUMN('GDP per Capita'!$V:$V)-COLUMN('GDP per Capita'!$S:$S),FALSE)</f>
        <v>49196.49</v>
      </c>
      <c r="AC715" s="82">
        <f t="shared" si="296"/>
        <v>49196.49</v>
      </c>
      <c r="AD715" s="82">
        <f t="shared" si="297"/>
        <v>49196.49</v>
      </c>
      <c r="AE715" s="88">
        <f t="shared" si="293"/>
        <v>3.0605919625009328E-2</v>
      </c>
    </row>
    <row r="716" spans="1:31">
      <c r="A716" s="77" t="s">
        <v>1214</v>
      </c>
      <c r="B716" s="77">
        <v>715</v>
      </c>
      <c r="C716" s="77" t="s">
        <v>29</v>
      </c>
      <c r="D716" s="77" t="s">
        <v>29</v>
      </c>
      <c r="E716" s="77">
        <v>2020</v>
      </c>
      <c r="F716" s="77">
        <v>40.852877700000001</v>
      </c>
      <c r="G716" s="77">
        <v>-74.042084799999998</v>
      </c>
      <c r="H716" s="77">
        <v>0</v>
      </c>
      <c r="I716" s="77" t="s">
        <v>881</v>
      </c>
      <c r="J716" s="77">
        <v>43.074761000000002</v>
      </c>
      <c r="K716" s="77">
        <v>-89.383761300000003</v>
      </c>
      <c r="L716" s="77">
        <v>2580.7309022863801</v>
      </c>
      <c r="M716" s="77">
        <v>0.50240373326895404</v>
      </c>
      <c r="N716" s="77">
        <v>0</v>
      </c>
      <c r="O716" s="77">
        <v>495.50033323898498</v>
      </c>
      <c r="P716" s="87" cm="1">
        <f t="array" ref="P716">IF($X716="Non-local",VLOOKUP($E716,$AI$64:$AW$68,COLUMN($AW:$AW)-COLUMN($AH:$AH),FALSE),IF($X716="Unknown",VLOOKUP($E716,$AI$71:$AW$75,COLUMN($AW:$AW)-COLUMN($AH:$AH),FALSE),0))</f>
        <v>224</v>
      </c>
      <c r="Q716" s="87" cm="1">
        <f t="array" ref="Q716">IF($X716="Non-local",VLOOKUP($E716,$AI$40:$AW$44,COLUMN($AW:$AW)-COLUMN($AH:$AH),FALSE),IF($X716="Unknown",VLOOKUP($E716,$AI$47:$AW$51,COLUMN($AW:$AW)-COLUMN($AH:$AH),FALSE),0))</f>
        <v>470.18520000000001</v>
      </c>
      <c r="R716" s="87" cm="1">
        <f t="array" ref="R716">IF($X716="Non-local",VLOOKUP($E716,$AI$88:$AW$92,COLUMN($AW:$AW)-COLUMN($AH:$AH),FALSE),IF($X716="Unknown",VLOOKUP($E716,$AI$95:$AW$99,COLUMN($AW:$AW)-COLUMN($AH:$AH),FALSE),0))</f>
        <v>0.13052013767768686</v>
      </c>
      <c r="S716" s="87" cm="1">
        <f t="array" ref="S716">VLOOKUP($E716,$AI$111:$AW$115,COLUMN($AW:$AW)-COLUMN($AH:$AH),FALSE)</f>
        <v>410.28773999999999</v>
      </c>
      <c r="T716" s="104">
        <f t="shared" si="289"/>
        <v>0.63292387094664093</v>
      </c>
      <c r="U716" s="104">
        <f t="shared" si="290"/>
        <v>1599.973273238985</v>
      </c>
      <c r="V716" s="87" cm="1">
        <f t="array" ref="V716">VLOOKUP($E716,$AI$118:$AW$122,COLUMN($AW:$AW)-COLUMN($AH:$AH),FALSE)</f>
        <v>161.75600000000003</v>
      </c>
      <c r="W716" s="87" t="str">
        <f t="shared" si="294"/>
        <v>Domestic</v>
      </c>
      <c r="X716" s="87" t="str">
        <f t="shared" si="295"/>
        <v>Non-local</v>
      </c>
      <c r="Y716" s="104"/>
      <c r="Z716" s="87" t="str">
        <f t="shared" si="291"/>
        <v>USA</v>
      </c>
      <c r="AA716" s="87" t="str">
        <f t="shared" si="292"/>
        <v>USA</v>
      </c>
      <c r="AB716" s="82" cm="1">
        <f t="array" ref="AB716">VLOOKUP(B716,'GDP per Capita'!$T$2:$V$4235,COLUMN('GDP per Capita'!$V:$V)-COLUMN('GDP per Capita'!$S:$S),FALSE)</f>
        <v>63809.64</v>
      </c>
      <c r="AC716" s="82">
        <f t="shared" si="296"/>
        <v>63809.64</v>
      </c>
      <c r="AD716" s="82">
        <f t="shared" si="297"/>
        <v>63809.64</v>
      </c>
      <c r="AE716" s="88">
        <f t="shared" si="293"/>
        <v>2.5074162356016817E-2</v>
      </c>
    </row>
    <row r="717" spans="1:31">
      <c r="A717" s="77" t="s">
        <v>888</v>
      </c>
      <c r="B717" s="77">
        <v>716</v>
      </c>
      <c r="C717" s="77" t="s">
        <v>29</v>
      </c>
      <c r="D717" s="77" t="s">
        <v>29</v>
      </c>
      <c r="E717" s="77">
        <v>2020</v>
      </c>
      <c r="F717" s="77">
        <v>33.749098699999998</v>
      </c>
      <c r="G717" s="77">
        <v>-84.390184899999994</v>
      </c>
      <c r="H717" s="77">
        <v>0</v>
      </c>
      <c r="I717" s="77" t="s">
        <v>881</v>
      </c>
      <c r="J717" s="77">
        <v>43.074761000000002</v>
      </c>
      <c r="K717" s="77">
        <v>-89.383761300000003</v>
      </c>
      <c r="L717" s="77">
        <v>2247.9722199896</v>
      </c>
      <c r="M717" s="77">
        <v>0.45846468780996302</v>
      </c>
      <c r="N717" s="77">
        <v>0</v>
      </c>
      <c r="O717" s="77">
        <v>431.610666238004</v>
      </c>
      <c r="P717" s="87" cm="1">
        <f t="array" ref="P717">IF($X717="Non-local",VLOOKUP($E717,$AI$64:$AW$68,COLUMN($AW:$AW)-COLUMN($AH:$AH),FALSE),IF($X717="Unknown",VLOOKUP($E717,$AI$71:$AW$75,COLUMN($AW:$AW)-COLUMN($AH:$AH),FALSE),0))</f>
        <v>224</v>
      </c>
      <c r="Q717" s="87" cm="1">
        <f t="array" ref="Q717">IF($X717="Non-local",VLOOKUP($E717,$AI$40:$AW$44,COLUMN($AW:$AW)-COLUMN($AH:$AH),FALSE),IF($X717="Unknown",VLOOKUP($E717,$AI$47:$AW$51,COLUMN($AW:$AW)-COLUMN($AH:$AH),FALSE),0))</f>
        <v>470.18520000000001</v>
      </c>
      <c r="R717" s="87" cm="1">
        <f t="array" ref="R717">IF($X717="Non-local",VLOOKUP($E717,$AI$88:$AW$92,COLUMN($AW:$AW)-COLUMN($AH:$AH),FALSE),IF($X717="Unknown",VLOOKUP($E717,$AI$95:$AW$99,COLUMN($AW:$AW)-COLUMN($AH:$AH),FALSE),0))</f>
        <v>0.13052013767768686</v>
      </c>
      <c r="S717" s="87" cm="1">
        <f t="array" ref="S717">VLOOKUP($E717,$AI$111:$AW$115,COLUMN($AW:$AW)-COLUMN($AH:$AH),FALSE)</f>
        <v>410.28773999999999</v>
      </c>
      <c r="T717" s="104">
        <f t="shared" si="289"/>
        <v>0.58898482548764985</v>
      </c>
      <c r="U717" s="104">
        <f t="shared" si="290"/>
        <v>1536.083606238004</v>
      </c>
      <c r="V717" s="87" cm="1">
        <f t="array" ref="V717">VLOOKUP($E717,$AI$118:$AW$122,COLUMN($AW:$AW)-COLUMN($AH:$AH),FALSE)</f>
        <v>161.75600000000003</v>
      </c>
      <c r="W717" s="87" t="str">
        <f t="shared" si="294"/>
        <v>Domestic</v>
      </c>
      <c r="X717" s="87" t="str">
        <f t="shared" si="295"/>
        <v>Non-local</v>
      </c>
      <c r="Y717" s="104"/>
      <c r="Z717" s="87" t="str">
        <f t="shared" si="291"/>
        <v>USA</v>
      </c>
      <c r="AA717" s="87" t="str">
        <f t="shared" si="292"/>
        <v>USA</v>
      </c>
      <c r="AB717" s="82" cm="1">
        <f t="array" ref="AB717">VLOOKUP(B717,'GDP per Capita'!$T$2:$V$4235,COLUMN('GDP per Capita'!$V:$V)-COLUMN('GDP per Capita'!$S:$S),FALSE)</f>
        <v>63809.64</v>
      </c>
      <c r="AC717" s="82">
        <f t="shared" si="296"/>
        <v>63809.64</v>
      </c>
      <c r="AD717" s="82">
        <f t="shared" si="297"/>
        <v>63809.64</v>
      </c>
      <c r="AE717" s="88">
        <f t="shared" si="293"/>
        <v>2.4072908203807513E-2</v>
      </c>
    </row>
    <row r="718" spans="1:31">
      <c r="A718" s="77" t="s">
        <v>920</v>
      </c>
      <c r="B718" s="77">
        <v>717</v>
      </c>
      <c r="C718" s="77" t="s">
        <v>29</v>
      </c>
      <c r="D718" s="77" t="s">
        <v>29</v>
      </c>
      <c r="E718" s="77">
        <v>2020</v>
      </c>
      <c r="F718" s="77">
        <v>32.222876499999998</v>
      </c>
      <c r="G718" s="77">
        <v>-110.9748477</v>
      </c>
      <c r="H718" s="77">
        <v>0</v>
      </c>
      <c r="I718" s="77" t="s">
        <v>881</v>
      </c>
      <c r="J718" s="77">
        <v>43.074761000000002</v>
      </c>
      <c r="K718" s="77">
        <v>-89.383761300000003</v>
      </c>
      <c r="L718" s="77">
        <v>4482.5152870161</v>
      </c>
      <c r="M718" s="77">
        <v>0.798937533590652</v>
      </c>
      <c r="N718" s="77">
        <v>0</v>
      </c>
      <c r="O718" s="77">
        <v>537.90183444193201</v>
      </c>
      <c r="P718" s="87" cm="1">
        <f t="array" ref="P718">IF($X718="Non-local",VLOOKUP($E718,$AI$64:$AW$68,COLUMN($AW:$AW)-COLUMN($AH:$AH),FALSE),IF($X718="Unknown",VLOOKUP($E718,$AI$71:$AW$75,COLUMN($AW:$AW)-COLUMN($AH:$AH),FALSE),0))</f>
        <v>224</v>
      </c>
      <c r="Q718" s="87" cm="1">
        <f t="array" ref="Q718">IF($X718="Non-local",VLOOKUP($E718,$AI$40:$AW$44,COLUMN($AW:$AW)-COLUMN($AH:$AH),FALSE),IF($X718="Unknown",VLOOKUP($E718,$AI$47:$AW$51,COLUMN($AW:$AW)-COLUMN($AH:$AH),FALSE),0))</f>
        <v>470.18520000000001</v>
      </c>
      <c r="R718" s="87" cm="1">
        <f t="array" ref="R718">IF($X718="Non-local",VLOOKUP($E718,$AI$88:$AW$92,COLUMN($AW:$AW)-COLUMN($AH:$AH),FALSE),IF($X718="Unknown",VLOOKUP($E718,$AI$95:$AW$99,COLUMN($AW:$AW)-COLUMN($AH:$AH),FALSE),0))</f>
        <v>0.13052013767768686</v>
      </c>
      <c r="S718" s="87" cm="1">
        <f t="array" ref="S718">VLOOKUP($E718,$AI$111:$AW$115,COLUMN($AW:$AW)-COLUMN($AH:$AH),FALSE)</f>
        <v>410.28773999999999</v>
      </c>
      <c r="T718" s="104">
        <f t="shared" si="289"/>
        <v>0.92945767126833889</v>
      </c>
      <c r="U718" s="104">
        <f t="shared" si="290"/>
        <v>1642.374774441932</v>
      </c>
      <c r="V718" s="87" cm="1">
        <f t="array" ref="V718">VLOOKUP($E718,$AI$118:$AW$122,COLUMN($AW:$AW)-COLUMN($AH:$AH),FALSE)</f>
        <v>161.75600000000003</v>
      </c>
      <c r="W718" s="87" t="str">
        <f t="shared" si="294"/>
        <v>Domestic</v>
      </c>
      <c r="X718" s="87" t="str">
        <f t="shared" si="295"/>
        <v>Non-local</v>
      </c>
      <c r="Y718" s="104"/>
      <c r="Z718" s="87" t="str">
        <f t="shared" si="291"/>
        <v>USA</v>
      </c>
      <c r="AA718" s="87" t="str">
        <f t="shared" si="292"/>
        <v>USA</v>
      </c>
      <c r="AB718" s="82" cm="1">
        <f t="array" ref="AB718">VLOOKUP(B718,'GDP per Capita'!$T$2:$V$4235,COLUMN('GDP per Capita'!$V:$V)-COLUMN('GDP per Capita'!$S:$S),FALSE)</f>
        <v>63809.64</v>
      </c>
      <c r="AC718" s="82">
        <f t="shared" si="296"/>
        <v>63809.64</v>
      </c>
      <c r="AD718" s="82">
        <f t="shared" si="297"/>
        <v>63809.64</v>
      </c>
      <c r="AE718" s="88">
        <f t="shared" si="293"/>
        <v>2.5738662284287013E-2</v>
      </c>
    </row>
    <row r="719" spans="1:31">
      <c r="A719" s="77" t="s">
        <v>884</v>
      </c>
      <c r="B719" s="77">
        <v>718</v>
      </c>
      <c r="C719" s="77" t="s">
        <v>29</v>
      </c>
      <c r="D719" s="77" t="s">
        <v>29</v>
      </c>
      <c r="E719" s="77">
        <v>2020</v>
      </c>
      <c r="F719" s="77">
        <v>38.894985499999997</v>
      </c>
      <c r="G719" s="77">
        <v>-77.036570799999893</v>
      </c>
      <c r="H719" s="77">
        <v>0</v>
      </c>
      <c r="I719" s="77" t="s">
        <v>881</v>
      </c>
      <c r="J719" s="77">
        <v>43.074761000000002</v>
      </c>
      <c r="K719" s="77">
        <v>-89.383761300000003</v>
      </c>
      <c r="L719" s="77">
        <v>2268.7601181753998</v>
      </c>
      <c r="M719" s="77">
        <v>0.461209621156489</v>
      </c>
      <c r="N719" s="77">
        <v>0</v>
      </c>
      <c r="O719" s="77">
        <v>435.601942689677</v>
      </c>
      <c r="P719" s="87" cm="1">
        <f t="array" ref="P719">IF($X719="Non-local",VLOOKUP($E719,$AI$64:$AW$68,COLUMN($AW:$AW)-COLUMN($AH:$AH),FALSE),IF($X719="Unknown",VLOOKUP($E719,$AI$71:$AW$75,COLUMN($AW:$AW)-COLUMN($AH:$AH),FALSE),0))</f>
        <v>224</v>
      </c>
      <c r="Q719" s="87" cm="1">
        <f t="array" ref="Q719">IF($X719="Non-local",VLOOKUP($E719,$AI$40:$AW$44,COLUMN($AW:$AW)-COLUMN($AH:$AH),FALSE),IF($X719="Unknown",VLOOKUP($E719,$AI$47:$AW$51,COLUMN($AW:$AW)-COLUMN($AH:$AH),FALSE),0))</f>
        <v>470.18520000000001</v>
      </c>
      <c r="R719" s="87" cm="1">
        <f t="array" ref="R719">IF($X719="Non-local",VLOOKUP($E719,$AI$88:$AW$92,COLUMN($AW:$AW)-COLUMN($AH:$AH),FALSE),IF($X719="Unknown",VLOOKUP($E719,$AI$95:$AW$99,COLUMN($AW:$AW)-COLUMN($AH:$AH),FALSE),0))</f>
        <v>0.13052013767768686</v>
      </c>
      <c r="S719" s="87" cm="1">
        <f t="array" ref="S719">VLOOKUP($E719,$AI$111:$AW$115,COLUMN($AW:$AW)-COLUMN($AH:$AH),FALSE)</f>
        <v>410.28773999999999</v>
      </c>
      <c r="T719" s="104">
        <f t="shared" si="289"/>
        <v>0.59172975883417589</v>
      </c>
      <c r="U719" s="104">
        <f t="shared" si="290"/>
        <v>1540.074882689677</v>
      </c>
      <c r="V719" s="87" cm="1">
        <f t="array" ref="V719">VLOOKUP($E719,$AI$118:$AW$122,COLUMN($AW:$AW)-COLUMN($AH:$AH),FALSE)</f>
        <v>161.75600000000003</v>
      </c>
      <c r="W719" s="87" t="str">
        <f t="shared" si="294"/>
        <v>Domestic</v>
      </c>
      <c r="X719" s="87" t="str">
        <f t="shared" si="295"/>
        <v>Non-local</v>
      </c>
      <c r="Y719" s="104"/>
      <c r="Z719" s="87" t="str">
        <f t="shared" si="291"/>
        <v>USA</v>
      </c>
      <c r="AA719" s="87" t="str">
        <f t="shared" si="292"/>
        <v>USA</v>
      </c>
      <c r="AB719" s="82" cm="1">
        <f t="array" ref="AB719">VLOOKUP(B719,'GDP per Capita'!$T$2:$V$4235,COLUMN('GDP per Capita'!$V:$V)-COLUMN('GDP per Capita'!$S:$S),FALSE)</f>
        <v>63809.64</v>
      </c>
      <c r="AC719" s="82">
        <f t="shared" si="296"/>
        <v>63809.64</v>
      </c>
      <c r="AD719" s="82">
        <f t="shared" si="297"/>
        <v>63809.64</v>
      </c>
      <c r="AE719" s="88">
        <f t="shared" si="293"/>
        <v>2.4135457944750621E-2</v>
      </c>
    </row>
    <row r="720" spans="1:31">
      <c r="A720" s="77" t="s">
        <v>920</v>
      </c>
      <c r="B720" s="77">
        <v>719</v>
      </c>
      <c r="C720" s="77" t="s">
        <v>29</v>
      </c>
      <c r="D720" s="77" t="s">
        <v>29</v>
      </c>
      <c r="E720" s="77">
        <v>2020</v>
      </c>
      <c r="F720" s="77">
        <v>32.222876499999998</v>
      </c>
      <c r="G720" s="77">
        <v>-110.9748477</v>
      </c>
      <c r="H720" s="77">
        <v>0</v>
      </c>
      <c r="I720" s="77" t="s">
        <v>881</v>
      </c>
      <c r="J720" s="77">
        <v>43.074761000000002</v>
      </c>
      <c r="K720" s="77">
        <v>-89.383761300000003</v>
      </c>
      <c r="L720" s="77">
        <v>4482.5152870161</v>
      </c>
      <c r="M720" s="77">
        <v>0.798937533590652</v>
      </c>
      <c r="N720" s="77">
        <v>0</v>
      </c>
      <c r="O720" s="77">
        <v>537.90183444193201</v>
      </c>
      <c r="P720" s="87" cm="1">
        <f t="array" ref="P720">IF($X720="Non-local",VLOOKUP($E720,$AI$64:$AW$68,COLUMN($AW:$AW)-COLUMN($AH:$AH),FALSE),IF($X720="Unknown",VLOOKUP($E720,$AI$71:$AW$75,COLUMN($AW:$AW)-COLUMN($AH:$AH),FALSE),0))</f>
        <v>224</v>
      </c>
      <c r="Q720" s="87" cm="1">
        <f t="array" ref="Q720">IF($X720="Non-local",VLOOKUP($E720,$AI$40:$AW$44,COLUMN($AW:$AW)-COLUMN($AH:$AH),FALSE),IF($X720="Unknown",VLOOKUP($E720,$AI$47:$AW$51,COLUMN($AW:$AW)-COLUMN($AH:$AH),FALSE),0))</f>
        <v>470.18520000000001</v>
      </c>
      <c r="R720" s="87" cm="1">
        <f t="array" ref="R720">IF($X720="Non-local",VLOOKUP($E720,$AI$88:$AW$92,COLUMN($AW:$AW)-COLUMN($AH:$AH),FALSE),IF($X720="Unknown",VLOOKUP($E720,$AI$95:$AW$99,COLUMN($AW:$AW)-COLUMN($AH:$AH),FALSE),0))</f>
        <v>0.13052013767768686</v>
      </c>
      <c r="S720" s="87" cm="1">
        <f t="array" ref="S720">VLOOKUP($E720,$AI$111:$AW$115,COLUMN($AW:$AW)-COLUMN($AH:$AH),FALSE)</f>
        <v>410.28773999999999</v>
      </c>
      <c r="T720" s="104">
        <f t="shared" si="289"/>
        <v>0.92945767126833889</v>
      </c>
      <c r="U720" s="104">
        <f t="shared" si="290"/>
        <v>1642.374774441932</v>
      </c>
      <c r="V720" s="87" cm="1">
        <f t="array" ref="V720">VLOOKUP($E720,$AI$118:$AW$122,COLUMN($AW:$AW)-COLUMN($AH:$AH),FALSE)</f>
        <v>161.75600000000003</v>
      </c>
      <c r="W720" s="87" t="str">
        <f t="shared" si="294"/>
        <v>Domestic</v>
      </c>
      <c r="X720" s="87" t="str">
        <f t="shared" si="295"/>
        <v>Non-local</v>
      </c>
      <c r="Y720" s="104"/>
      <c r="Z720" s="87" t="str">
        <f t="shared" si="291"/>
        <v>USA</v>
      </c>
      <c r="AA720" s="87" t="str">
        <f t="shared" si="292"/>
        <v>USA</v>
      </c>
      <c r="AB720" s="82" cm="1">
        <f t="array" ref="AB720">VLOOKUP(B720,'GDP per Capita'!$T$2:$V$4235,COLUMN('GDP per Capita'!$V:$V)-COLUMN('GDP per Capita'!$S:$S),FALSE)</f>
        <v>63809.64</v>
      </c>
      <c r="AC720" s="82">
        <f t="shared" si="296"/>
        <v>63809.64</v>
      </c>
      <c r="AD720" s="82">
        <f t="shared" si="297"/>
        <v>63809.64</v>
      </c>
      <c r="AE720" s="88">
        <f t="shared" si="293"/>
        <v>2.5738662284287013E-2</v>
      </c>
    </row>
    <row r="721" spans="1:31">
      <c r="A721" s="77" t="s">
        <v>886</v>
      </c>
      <c r="B721" s="77">
        <v>720</v>
      </c>
      <c r="C721" s="77" t="s">
        <v>29</v>
      </c>
      <c r="D721" s="77" t="s">
        <v>29</v>
      </c>
      <c r="E721" s="77">
        <v>2020</v>
      </c>
      <c r="F721" s="77">
        <v>39.284749400000003</v>
      </c>
      <c r="G721" s="77">
        <v>-76.620474639699793</v>
      </c>
      <c r="H721" s="77">
        <v>0</v>
      </c>
      <c r="I721" s="77" t="s">
        <v>881</v>
      </c>
      <c r="J721" s="77">
        <v>43.074761000000002</v>
      </c>
      <c r="K721" s="77">
        <v>-89.383761300000003</v>
      </c>
      <c r="L721" s="77">
        <v>2293.6142511822</v>
      </c>
      <c r="M721" s="77">
        <v>0.46449147956658998</v>
      </c>
      <c r="N721" s="77">
        <v>0</v>
      </c>
      <c r="O721" s="77">
        <v>440.37393622698198</v>
      </c>
      <c r="P721" s="87" cm="1">
        <f t="array" ref="P721">IF($X721="Non-local",VLOOKUP($E721,$AI$64:$AW$68,COLUMN($AW:$AW)-COLUMN($AH:$AH),FALSE),IF($X721="Unknown",VLOOKUP($E721,$AI$71:$AW$75,COLUMN($AW:$AW)-COLUMN($AH:$AH),FALSE),0))</f>
        <v>224</v>
      </c>
      <c r="Q721" s="87" cm="1">
        <f t="array" ref="Q721">IF($X721="Non-local",VLOOKUP($E721,$AI$40:$AW$44,COLUMN($AW:$AW)-COLUMN($AH:$AH),FALSE),IF($X721="Unknown",VLOOKUP($E721,$AI$47:$AW$51,COLUMN($AW:$AW)-COLUMN($AH:$AH),FALSE),0))</f>
        <v>470.18520000000001</v>
      </c>
      <c r="R721" s="87" cm="1">
        <f t="array" ref="R721">IF($X721="Non-local",VLOOKUP($E721,$AI$88:$AW$92,COLUMN($AW:$AW)-COLUMN($AH:$AH),FALSE),IF($X721="Unknown",VLOOKUP($E721,$AI$95:$AW$99,COLUMN($AW:$AW)-COLUMN($AH:$AH),FALSE),0))</f>
        <v>0.13052013767768686</v>
      </c>
      <c r="S721" s="87" cm="1">
        <f t="array" ref="S721">VLOOKUP($E721,$AI$111:$AW$115,COLUMN($AW:$AW)-COLUMN($AH:$AH),FALSE)</f>
        <v>410.28773999999999</v>
      </c>
      <c r="T721" s="104">
        <f t="shared" si="289"/>
        <v>0.59501161724427687</v>
      </c>
      <c r="U721" s="104">
        <f t="shared" si="290"/>
        <v>1544.846876226982</v>
      </c>
      <c r="V721" s="87" cm="1">
        <f t="array" ref="V721">VLOOKUP($E721,$AI$118:$AW$122,COLUMN($AW:$AW)-COLUMN($AH:$AH),FALSE)</f>
        <v>161.75600000000003</v>
      </c>
      <c r="W721" s="87" t="str">
        <f t="shared" si="294"/>
        <v>Domestic</v>
      </c>
      <c r="X721" s="87" t="str">
        <f t="shared" si="295"/>
        <v>Non-local</v>
      </c>
      <c r="Y721" s="104"/>
      <c r="Z721" s="87" t="str">
        <f t="shared" si="291"/>
        <v>USA</v>
      </c>
      <c r="AA721" s="87" t="str">
        <f t="shared" si="292"/>
        <v>USA</v>
      </c>
      <c r="AB721" s="82" cm="1">
        <f t="array" ref="AB721">VLOOKUP(B721,'GDP per Capita'!$T$2:$V$4235,COLUMN('GDP per Capita'!$V:$V)-COLUMN('GDP per Capita'!$S:$S),FALSE)</f>
        <v>63809.64</v>
      </c>
      <c r="AC721" s="82">
        <f t="shared" si="296"/>
        <v>63809.64</v>
      </c>
      <c r="AD721" s="82">
        <f t="shared" si="297"/>
        <v>63809.64</v>
      </c>
      <c r="AE721" s="88">
        <f t="shared" si="293"/>
        <v>2.4210242781921069E-2</v>
      </c>
    </row>
    <row r="722" spans="1:31">
      <c r="A722" s="77" t="s">
        <v>1215</v>
      </c>
      <c r="B722" s="77">
        <v>721</v>
      </c>
      <c r="C722" s="77" t="s">
        <v>29</v>
      </c>
      <c r="D722" s="77" t="s">
        <v>29</v>
      </c>
      <c r="E722" s="77">
        <v>2020</v>
      </c>
      <c r="F722" s="77">
        <v>47.907824400000003</v>
      </c>
      <c r="G722" s="77">
        <v>-97.059202799999994</v>
      </c>
      <c r="H722" s="77">
        <v>0</v>
      </c>
      <c r="I722" s="77" t="s">
        <v>881</v>
      </c>
      <c r="J722" s="77">
        <v>43.074761000000002</v>
      </c>
      <c r="K722" s="77">
        <v>-89.383761300000003</v>
      </c>
      <c r="L722" s="77">
        <v>1607.0218221432201</v>
      </c>
      <c r="M722" s="77">
        <v>0.37383053649783099</v>
      </c>
      <c r="N722" s="77">
        <v>0</v>
      </c>
      <c r="O722" s="77">
        <v>308.54818985149802</v>
      </c>
      <c r="P722" s="87" cm="1">
        <f t="array" ref="P722">IF($X722="Non-local",VLOOKUP($E722,$AI$64:$AW$68,COLUMN($AW:$AW)-COLUMN($AH:$AH),FALSE),IF($X722="Unknown",VLOOKUP($E722,$AI$71:$AW$75,COLUMN($AW:$AW)-COLUMN($AH:$AH),FALSE),0))</f>
        <v>224</v>
      </c>
      <c r="Q722" s="87" cm="1">
        <f t="array" ref="Q722">IF($X722="Non-local",VLOOKUP($E722,$AI$40:$AW$44,COLUMN($AW:$AW)-COLUMN($AH:$AH),FALSE),IF($X722="Unknown",VLOOKUP($E722,$AI$47:$AW$51,COLUMN($AW:$AW)-COLUMN($AH:$AH),FALSE),0))</f>
        <v>470.18520000000001</v>
      </c>
      <c r="R722" s="87" cm="1">
        <f t="array" ref="R722">IF($X722="Non-local",VLOOKUP($E722,$AI$88:$AW$92,COLUMN($AW:$AW)-COLUMN($AH:$AH),FALSE),IF($X722="Unknown",VLOOKUP($E722,$AI$95:$AW$99,COLUMN($AW:$AW)-COLUMN($AH:$AH),FALSE),0))</f>
        <v>0.13052013767768686</v>
      </c>
      <c r="S722" s="87" cm="1">
        <f t="array" ref="S722">VLOOKUP($E722,$AI$111:$AW$115,COLUMN($AW:$AW)-COLUMN($AH:$AH),FALSE)</f>
        <v>410.28773999999999</v>
      </c>
      <c r="T722" s="104">
        <f t="shared" si="289"/>
        <v>0.50435067417551782</v>
      </c>
      <c r="U722" s="104">
        <f t="shared" si="290"/>
        <v>1413.021129851498</v>
      </c>
      <c r="V722" s="87" cm="1">
        <f t="array" ref="V722">VLOOKUP($E722,$AI$118:$AW$122,COLUMN($AW:$AW)-COLUMN($AH:$AH),FALSE)</f>
        <v>161.75600000000003</v>
      </c>
      <c r="W722" s="87" t="str">
        <f t="shared" si="294"/>
        <v>Domestic</v>
      </c>
      <c r="X722" s="87" t="str">
        <f t="shared" si="295"/>
        <v>Non-local</v>
      </c>
      <c r="Y722" s="104"/>
      <c r="Z722" s="87" t="str">
        <f t="shared" si="291"/>
        <v>USA</v>
      </c>
      <c r="AA722" s="87" t="str">
        <f t="shared" si="292"/>
        <v>USA</v>
      </c>
      <c r="AB722" s="82" cm="1">
        <f t="array" ref="AB722">VLOOKUP(B722,'GDP per Capita'!$T$2:$V$4235,COLUMN('GDP per Capita'!$V:$V)-COLUMN('GDP per Capita'!$S:$S),FALSE)</f>
        <v>63809.64</v>
      </c>
      <c r="AC722" s="82">
        <f t="shared" si="296"/>
        <v>63809.64</v>
      </c>
      <c r="AD722" s="82">
        <f t="shared" si="297"/>
        <v>63809.64</v>
      </c>
      <c r="AE722" s="88">
        <f t="shared" si="293"/>
        <v>2.2144320667715694E-2</v>
      </c>
    </row>
    <row r="723" spans="1:31">
      <c r="A723" s="77" t="s">
        <v>1216</v>
      </c>
      <c r="B723" s="77">
        <v>722</v>
      </c>
      <c r="C723" s="77" t="s">
        <v>585</v>
      </c>
      <c r="D723" s="77" t="s">
        <v>30</v>
      </c>
      <c r="E723" s="77">
        <v>2020</v>
      </c>
      <c r="F723" s="77">
        <v>35.718809999999998</v>
      </c>
      <c r="G723" s="77">
        <v>139.744732</v>
      </c>
      <c r="H723" s="77">
        <v>0</v>
      </c>
      <c r="I723" s="77" t="s">
        <v>881</v>
      </c>
      <c r="J723" s="77">
        <v>43.074761000000002</v>
      </c>
      <c r="K723" s="77">
        <v>-89.383761300000003</v>
      </c>
      <c r="L723" s="77">
        <v>19879.575913578901</v>
      </c>
      <c r="M723" s="77">
        <v>3.07630629108814</v>
      </c>
      <c r="N723" s="77">
        <v>0</v>
      </c>
      <c r="O723" s="77">
        <v>1818.9811960924701</v>
      </c>
      <c r="P723" s="87" cm="1">
        <f t="array" ref="P723">IF($X723="Non-local",VLOOKUP($E723,$AI$64:$AW$68,COLUMN($AW:$AW)-COLUMN($AH:$AH),FALSE),IF($X723="Unknown",VLOOKUP($E723,$AI$71:$AW$75,COLUMN($AW:$AW)-COLUMN($AH:$AH),FALSE),0))</f>
        <v>224</v>
      </c>
      <c r="Q723" s="87" cm="1">
        <f t="array" ref="Q723">IF($X723="Non-local",VLOOKUP($E723,$AI$40:$AW$44,COLUMN($AW:$AW)-COLUMN($AH:$AH),FALSE),IF($X723="Unknown",VLOOKUP($E723,$AI$47:$AW$51,COLUMN($AW:$AW)-COLUMN($AH:$AH),FALSE),0))</f>
        <v>470.18520000000001</v>
      </c>
      <c r="R723" s="87" cm="1">
        <f t="array" ref="R723">IF($X723="Non-local",VLOOKUP($E723,$AI$88:$AW$92,COLUMN($AW:$AW)-COLUMN($AH:$AH),FALSE),IF($X723="Unknown",VLOOKUP($E723,$AI$95:$AW$99,COLUMN($AW:$AW)-COLUMN($AH:$AH),FALSE),0))</f>
        <v>0.13052013767768686</v>
      </c>
      <c r="S723" s="87" cm="1">
        <f t="array" ref="S723">VLOOKUP($E723,$AI$111:$AW$115,COLUMN($AW:$AW)-COLUMN($AH:$AH),FALSE)</f>
        <v>410.28773999999999</v>
      </c>
      <c r="T723" s="104">
        <f t="shared" si="289"/>
        <v>3.2068264287658268</v>
      </c>
      <c r="U723" s="104">
        <f t="shared" si="290"/>
        <v>2923.4541360924704</v>
      </c>
      <c r="V723" s="87" cm="1">
        <f t="array" ref="V723">VLOOKUP($E723,$AI$118:$AW$122,COLUMN($AW:$AW)-COLUMN($AH:$AH),FALSE)</f>
        <v>161.75600000000003</v>
      </c>
      <c r="W723" s="87" t="str">
        <f t="shared" si="294"/>
        <v>International</v>
      </c>
      <c r="X723" s="87" t="str">
        <f t="shared" si="295"/>
        <v>Non-local</v>
      </c>
      <c r="Y723" s="104"/>
      <c r="Z723" s="87" t="str">
        <f t="shared" si="291"/>
        <v>Japan</v>
      </c>
      <c r="AA723" s="87" t="str">
        <f t="shared" si="292"/>
        <v>Asia</v>
      </c>
      <c r="AB723" s="82" cm="1">
        <f t="array" ref="AB723">VLOOKUP(B723,'GDP per Capita'!$T$2:$V$4235,COLUMN('GDP per Capita'!$V:$V)-COLUMN('GDP per Capita'!$S:$S),FALSE)</f>
        <v>41314.410000000003</v>
      </c>
      <c r="AC723" s="82">
        <f t="shared" si="296"/>
        <v>41314.410000000003</v>
      </c>
      <c r="AD723" s="82">
        <f t="shared" si="297"/>
        <v>41314.410000000003</v>
      </c>
      <c r="AE723" s="88">
        <f t="shared" si="293"/>
        <v>7.0761125139932296E-2</v>
      </c>
    </row>
    <row r="724" spans="1:31">
      <c r="A724" s="77" t="s">
        <v>997</v>
      </c>
      <c r="B724" s="77">
        <v>723</v>
      </c>
      <c r="C724" s="77" t="s">
        <v>29</v>
      </c>
      <c r="D724" s="77" t="s">
        <v>29</v>
      </c>
      <c r="E724" s="77">
        <v>2020</v>
      </c>
      <c r="F724" s="77">
        <v>41.661256099999903</v>
      </c>
      <c r="G724" s="77">
        <v>-91.529910599999994</v>
      </c>
      <c r="H724" s="77">
        <v>0</v>
      </c>
      <c r="I724" s="77" t="s">
        <v>881</v>
      </c>
      <c r="J724" s="77">
        <v>43.074761000000002</v>
      </c>
      <c r="K724" s="77">
        <v>-89.383761300000003</v>
      </c>
      <c r="L724" s="77">
        <v>472.37268939255</v>
      </c>
      <c r="M724" s="77">
        <v>0.224006046630808</v>
      </c>
      <c r="N724" s="77">
        <v>0</v>
      </c>
      <c r="O724" s="77">
        <v>90.695556363369604</v>
      </c>
      <c r="P724" s="87" cm="1">
        <f t="array" ref="P724">IF($X724="Non-local",VLOOKUP($E724,$AI$64:$AW$68,COLUMN($AW:$AW)-COLUMN($AH:$AH),FALSE),IF($X724="Unknown",VLOOKUP($E724,$AI$71:$AW$75,COLUMN($AW:$AW)-COLUMN($AH:$AH),FALSE),0))</f>
        <v>224</v>
      </c>
      <c r="Q724" s="87" cm="1">
        <f t="array" ref="Q724">IF($X724="Non-local",VLOOKUP($E724,$AI$40:$AW$44,COLUMN($AW:$AW)-COLUMN($AH:$AH),FALSE),IF($X724="Unknown",VLOOKUP($E724,$AI$47:$AW$51,COLUMN($AW:$AW)-COLUMN($AH:$AH),FALSE),0))</f>
        <v>470.18520000000001</v>
      </c>
      <c r="R724" s="87" cm="1">
        <f t="array" ref="R724">IF($X724="Non-local",VLOOKUP($E724,$AI$88:$AW$92,COLUMN($AW:$AW)-COLUMN($AH:$AH),FALSE),IF($X724="Unknown",VLOOKUP($E724,$AI$95:$AW$99,COLUMN($AW:$AW)-COLUMN($AH:$AH),FALSE),0))</f>
        <v>0.13052013767768686</v>
      </c>
      <c r="S724" s="87" cm="1">
        <f t="array" ref="S724">VLOOKUP($E724,$AI$111:$AW$115,COLUMN($AW:$AW)-COLUMN($AH:$AH),FALSE)</f>
        <v>410.28773999999999</v>
      </c>
      <c r="T724" s="104">
        <f t="shared" si="289"/>
        <v>0.35452618430849486</v>
      </c>
      <c r="U724" s="104">
        <f t="shared" si="290"/>
        <v>1195.1684963633697</v>
      </c>
      <c r="V724" s="87" cm="1">
        <f t="array" ref="V724">VLOOKUP($E724,$AI$118:$AW$122,COLUMN($AW:$AW)-COLUMN($AH:$AH),FALSE)</f>
        <v>161.75600000000003</v>
      </c>
      <c r="W724" s="87" t="str">
        <f t="shared" si="294"/>
        <v>Domestic</v>
      </c>
      <c r="X724" s="87" t="str">
        <f t="shared" si="295"/>
        <v>Non-local</v>
      </c>
      <c r="Y724" s="104"/>
      <c r="Z724" s="87" t="str">
        <f t="shared" si="291"/>
        <v>USA</v>
      </c>
      <c r="AA724" s="87" t="str">
        <f t="shared" si="292"/>
        <v>USA</v>
      </c>
      <c r="AB724" s="82" cm="1">
        <f t="array" ref="AB724">VLOOKUP(B724,'GDP per Capita'!$T$2:$V$4235,COLUMN('GDP per Capita'!$V:$V)-COLUMN('GDP per Capita'!$S:$S),FALSE)</f>
        <v>63809.64</v>
      </c>
      <c r="AC724" s="82">
        <f t="shared" si="296"/>
        <v>63809.64</v>
      </c>
      <c r="AD724" s="82">
        <f t="shared" si="297"/>
        <v>63809.64</v>
      </c>
      <c r="AE724" s="88">
        <f t="shared" si="293"/>
        <v>1.8730218449177424E-2</v>
      </c>
    </row>
    <row r="725" spans="1:31">
      <c r="A725" s="77" t="s">
        <v>1217</v>
      </c>
      <c r="B725" s="77">
        <v>724</v>
      </c>
      <c r="C725" s="77" t="s">
        <v>29</v>
      </c>
      <c r="D725" s="77" t="s">
        <v>29</v>
      </c>
      <c r="E725" s="77">
        <v>2020</v>
      </c>
      <c r="F725" s="77">
        <v>37.496904000000001</v>
      </c>
      <c r="G725" s="77">
        <v>-122.333057299999</v>
      </c>
      <c r="H725" s="77">
        <v>0</v>
      </c>
      <c r="I725" s="77" t="s">
        <v>881</v>
      </c>
      <c r="J725" s="77">
        <v>43.074761000000002</v>
      </c>
      <c r="K725" s="77">
        <v>-89.383761300000003</v>
      </c>
      <c r="L725" s="77">
        <v>5686.8483089886104</v>
      </c>
      <c r="M725" s="77">
        <v>0.96958536600700596</v>
      </c>
      <c r="N725" s="77">
        <v>0</v>
      </c>
      <c r="O725" s="77">
        <v>682.42179707863295</v>
      </c>
      <c r="P725" s="87" cm="1">
        <f t="array" ref="P725">IF($X725="Non-local",VLOOKUP($E725,$AI$64:$AW$68,COLUMN($AW:$AW)-COLUMN($AH:$AH),FALSE),IF($X725="Unknown",VLOOKUP($E725,$AI$71:$AW$75,COLUMN($AW:$AW)-COLUMN($AH:$AH),FALSE),0))</f>
        <v>224</v>
      </c>
      <c r="Q725" s="87" cm="1">
        <f t="array" ref="Q725">IF($X725="Non-local",VLOOKUP($E725,$AI$40:$AW$44,COLUMN($AW:$AW)-COLUMN($AH:$AH),FALSE),IF($X725="Unknown",VLOOKUP($E725,$AI$47:$AW$51,COLUMN($AW:$AW)-COLUMN($AH:$AH),FALSE),0))</f>
        <v>470.18520000000001</v>
      </c>
      <c r="R725" s="87" cm="1">
        <f t="array" ref="R725">IF($X725="Non-local",VLOOKUP($E725,$AI$88:$AW$92,COLUMN($AW:$AW)-COLUMN($AH:$AH),FALSE),IF($X725="Unknown",VLOOKUP($E725,$AI$95:$AW$99,COLUMN($AW:$AW)-COLUMN($AH:$AH),FALSE),0))</f>
        <v>0.13052013767768686</v>
      </c>
      <c r="S725" s="87" cm="1">
        <f t="array" ref="S725">VLOOKUP($E725,$AI$111:$AW$115,COLUMN($AW:$AW)-COLUMN($AH:$AH),FALSE)</f>
        <v>410.28773999999999</v>
      </c>
      <c r="T725" s="104">
        <f t="shared" si="289"/>
        <v>1.1001055036846927</v>
      </c>
      <c r="U725" s="104">
        <f t="shared" si="290"/>
        <v>1786.8947370786329</v>
      </c>
      <c r="V725" s="87" cm="1">
        <f t="array" ref="V725">VLOOKUP($E725,$AI$118:$AW$122,COLUMN($AW:$AW)-COLUMN($AH:$AH),FALSE)</f>
        <v>161.75600000000003</v>
      </c>
      <c r="W725" s="87" t="str">
        <f t="shared" si="294"/>
        <v>Domestic</v>
      </c>
      <c r="X725" s="87" t="str">
        <f t="shared" si="295"/>
        <v>Non-local</v>
      </c>
      <c r="Y725" s="104"/>
      <c r="Z725" s="87" t="str">
        <f t="shared" si="291"/>
        <v>USA</v>
      </c>
      <c r="AA725" s="87" t="str">
        <f t="shared" si="292"/>
        <v>USA</v>
      </c>
      <c r="AB725" s="82" cm="1">
        <f t="array" ref="AB725">VLOOKUP(B725,'GDP per Capita'!$T$2:$V$4235,COLUMN('GDP per Capita'!$V:$V)-COLUMN('GDP per Capita'!$S:$S),FALSE)</f>
        <v>63809.64</v>
      </c>
      <c r="AC725" s="82">
        <f t="shared" si="296"/>
        <v>63809.64</v>
      </c>
      <c r="AD725" s="82">
        <f t="shared" si="297"/>
        <v>63809.64</v>
      </c>
      <c r="AE725" s="88">
        <f t="shared" si="293"/>
        <v>2.8003523246309382E-2</v>
      </c>
    </row>
    <row r="726" spans="1:31">
      <c r="A726" s="77" t="s">
        <v>954</v>
      </c>
      <c r="B726" s="77">
        <v>725</v>
      </c>
      <c r="C726" s="77" t="s">
        <v>29</v>
      </c>
      <c r="D726" s="77" t="s">
        <v>29</v>
      </c>
      <c r="E726" s="77">
        <v>2020</v>
      </c>
      <c r="F726" s="77">
        <v>39.734838099999997</v>
      </c>
      <c r="G726" s="77">
        <v>-104.9653271</v>
      </c>
      <c r="H726" s="77">
        <v>0</v>
      </c>
      <c r="I726" s="77" t="s">
        <v>881</v>
      </c>
      <c r="J726" s="77">
        <v>43.074761000000002</v>
      </c>
      <c r="K726" s="77">
        <v>-89.383761300000003</v>
      </c>
      <c r="L726" s="77">
        <v>2698.5722143571302</v>
      </c>
      <c r="M726" s="77">
        <v>0.51796406285159702</v>
      </c>
      <c r="N726" s="77">
        <v>0</v>
      </c>
      <c r="O726" s="77">
        <v>518.12586515656903</v>
      </c>
      <c r="P726" s="87" cm="1">
        <f t="array" ref="P726">IF($X726="Non-local",VLOOKUP($E726,$AI$64:$AW$68,COLUMN($AW:$AW)-COLUMN($AH:$AH),FALSE),IF($X726="Unknown",VLOOKUP($E726,$AI$71:$AW$75,COLUMN($AW:$AW)-COLUMN($AH:$AH),FALSE),0))</f>
        <v>224</v>
      </c>
      <c r="Q726" s="87" cm="1">
        <f t="array" ref="Q726">IF($X726="Non-local",VLOOKUP($E726,$AI$40:$AW$44,COLUMN($AW:$AW)-COLUMN($AH:$AH),FALSE),IF($X726="Unknown",VLOOKUP($E726,$AI$47:$AW$51,COLUMN($AW:$AW)-COLUMN($AH:$AH),FALSE),0))</f>
        <v>470.18520000000001</v>
      </c>
      <c r="R726" s="87" cm="1">
        <f t="array" ref="R726">IF($X726="Non-local",VLOOKUP($E726,$AI$88:$AW$92,COLUMN($AW:$AW)-COLUMN($AH:$AH),FALSE),IF($X726="Unknown",VLOOKUP($E726,$AI$95:$AW$99,COLUMN($AW:$AW)-COLUMN($AH:$AH),FALSE),0))</f>
        <v>0.13052013767768686</v>
      </c>
      <c r="S726" s="87" cm="1">
        <f t="array" ref="S726">VLOOKUP($E726,$AI$111:$AW$115,COLUMN($AW:$AW)-COLUMN($AH:$AH),FALSE)</f>
        <v>410.28773999999999</v>
      </c>
      <c r="T726" s="104">
        <f t="shared" si="289"/>
        <v>0.64848420052928391</v>
      </c>
      <c r="U726" s="104">
        <f t="shared" si="290"/>
        <v>1622.5988051565689</v>
      </c>
      <c r="V726" s="87" cm="1">
        <f t="array" ref="V726">VLOOKUP($E726,$AI$118:$AW$122,COLUMN($AW:$AW)-COLUMN($AH:$AH),FALSE)</f>
        <v>161.75600000000003</v>
      </c>
      <c r="W726" s="87" t="str">
        <f t="shared" si="294"/>
        <v>Domestic</v>
      </c>
      <c r="X726" s="87" t="str">
        <f t="shared" si="295"/>
        <v>Non-local</v>
      </c>
      <c r="Y726" s="104"/>
      <c r="Z726" s="87" t="str">
        <f t="shared" si="291"/>
        <v>USA</v>
      </c>
      <c r="AA726" s="87" t="str">
        <f t="shared" si="292"/>
        <v>USA</v>
      </c>
      <c r="AB726" s="82" cm="1">
        <f t="array" ref="AB726">VLOOKUP(B726,'GDP per Capita'!$T$2:$V$4235,COLUMN('GDP per Capita'!$V:$V)-COLUMN('GDP per Capita'!$S:$S),FALSE)</f>
        <v>63809.64</v>
      </c>
      <c r="AC726" s="82">
        <f t="shared" si="296"/>
        <v>63809.64</v>
      </c>
      <c r="AD726" s="82">
        <f t="shared" si="297"/>
        <v>63809.64</v>
      </c>
      <c r="AE726" s="88">
        <f t="shared" si="293"/>
        <v>2.5428740941910485E-2</v>
      </c>
    </row>
    <row r="727" spans="1:31">
      <c r="A727" s="77" t="s">
        <v>927</v>
      </c>
      <c r="B727" s="77">
        <v>726</v>
      </c>
      <c r="C727" s="77" t="s">
        <v>29</v>
      </c>
      <c r="D727" s="77" t="s">
        <v>29</v>
      </c>
      <c r="E727" s="77">
        <v>2020</v>
      </c>
      <c r="F727" s="77">
        <v>34.147645199999999</v>
      </c>
      <c r="G727" s="77">
        <v>-118.1444779</v>
      </c>
      <c r="H727" s="77">
        <v>0</v>
      </c>
      <c r="I727" s="77" t="s">
        <v>881</v>
      </c>
      <c r="J727" s="77">
        <v>43.074761000000002</v>
      </c>
      <c r="K727" s="77">
        <v>-89.383761300000003</v>
      </c>
      <c r="L727" s="77">
        <v>5344.7305889170102</v>
      </c>
      <c r="M727" s="77">
        <v>0.923184194272757</v>
      </c>
      <c r="N727" s="77">
        <v>0</v>
      </c>
      <c r="O727" s="77">
        <v>641.367670670042</v>
      </c>
      <c r="P727" s="87" cm="1">
        <f t="array" ref="P727">IF($X727="Non-local",VLOOKUP($E727,$AI$64:$AW$68,COLUMN($AW:$AW)-COLUMN($AH:$AH),FALSE),IF($X727="Unknown",VLOOKUP($E727,$AI$71:$AW$75,COLUMN($AW:$AW)-COLUMN($AH:$AH),FALSE),0))</f>
        <v>224</v>
      </c>
      <c r="Q727" s="87" cm="1">
        <f t="array" ref="Q727">IF($X727="Non-local",VLOOKUP($E727,$AI$40:$AW$44,COLUMN($AW:$AW)-COLUMN($AH:$AH),FALSE),IF($X727="Unknown",VLOOKUP($E727,$AI$47:$AW$51,COLUMN($AW:$AW)-COLUMN($AH:$AH),FALSE),0))</f>
        <v>470.18520000000001</v>
      </c>
      <c r="R727" s="87" cm="1">
        <f t="array" ref="R727">IF($X727="Non-local",VLOOKUP($E727,$AI$88:$AW$92,COLUMN($AW:$AW)-COLUMN($AH:$AH),FALSE),IF($X727="Unknown",VLOOKUP($E727,$AI$95:$AW$99,COLUMN($AW:$AW)-COLUMN($AH:$AH),FALSE),0))</f>
        <v>0.13052013767768686</v>
      </c>
      <c r="S727" s="87" cm="1">
        <f t="array" ref="S727">VLOOKUP($E727,$AI$111:$AW$115,COLUMN($AW:$AW)-COLUMN($AH:$AH),FALSE)</f>
        <v>410.28773999999999</v>
      </c>
      <c r="T727" s="104">
        <f t="shared" si="289"/>
        <v>1.0537043319504438</v>
      </c>
      <c r="U727" s="104">
        <f t="shared" si="290"/>
        <v>1745.840610670042</v>
      </c>
      <c r="V727" s="87" cm="1">
        <f t="array" ref="V727">VLOOKUP($E727,$AI$118:$AW$122,COLUMN($AW:$AW)-COLUMN($AH:$AH),FALSE)</f>
        <v>161.75600000000003</v>
      </c>
      <c r="W727" s="87" t="str">
        <f t="shared" si="294"/>
        <v>Domestic</v>
      </c>
      <c r="X727" s="87" t="str">
        <f t="shared" si="295"/>
        <v>Non-local</v>
      </c>
      <c r="Y727" s="104"/>
      <c r="Z727" s="87" t="str">
        <f t="shared" si="291"/>
        <v>USA</v>
      </c>
      <c r="AA727" s="87" t="str">
        <f t="shared" si="292"/>
        <v>USA</v>
      </c>
      <c r="AB727" s="82" cm="1">
        <f t="array" ref="AB727">VLOOKUP(B727,'GDP per Capita'!$T$2:$V$4235,COLUMN('GDP per Capita'!$V:$V)-COLUMN('GDP per Capita'!$S:$S),FALSE)</f>
        <v>63809.64</v>
      </c>
      <c r="AC727" s="82">
        <f t="shared" si="296"/>
        <v>63809.64</v>
      </c>
      <c r="AD727" s="82">
        <f t="shared" si="297"/>
        <v>63809.64</v>
      </c>
      <c r="AE727" s="88">
        <f t="shared" si="293"/>
        <v>2.7360138854725432E-2</v>
      </c>
    </row>
    <row r="728" spans="1:31">
      <c r="A728" s="77" t="s">
        <v>954</v>
      </c>
      <c r="B728" s="77">
        <v>727</v>
      </c>
      <c r="C728" s="77" t="s">
        <v>29</v>
      </c>
      <c r="D728" s="77" t="s">
        <v>29</v>
      </c>
      <c r="E728" s="77">
        <v>2020</v>
      </c>
      <c r="F728" s="77">
        <v>39.734838099999997</v>
      </c>
      <c r="G728" s="77">
        <v>-104.9653271</v>
      </c>
      <c r="H728" s="77">
        <v>0</v>
      </c>
      <c r="I728" s="77" t="s">
        <v>881</v>
      </c>
      <c r="J728" s="77">
        <v>43.074761000000002</v>
      </c>
      <c r="K728" s="77">
        <v>-89.383761300000003</v>
      </c>
      <c r="L728" s="77">
        <v>2698.5722143571302</v>
      </c>
      <c r="M728" s="77">
        <v>0.51796406285159702</v>
      </c>
      <c r="N728" s="77">
        <v>0</v>
      </c>
      <c r="O728" s="77">
        <v>518.12586515656903</v>
      </c>
      <c r="P728" s="87" cm="1">
        <f t="array" ref="P728">IF($X728="Non-local",VLOOKUP($E728,$AI$64:$AW$68,COLUMN($AW:$AW)-COLUMN($AH:$AH),FALSE),IF($X728="Unknown",VLOOKUP($E728,$AI$71:$AW$75,COLUMN($AW:$AW)-COLUMN($AH:$AH),FALSE),0))</f>
        <v>224</v>
      </c>
      <c r="Q728" s="87" cm="1">
        <f t="array" ref="Q728">IF($X728="Non-local",VLOOKUP($E728,$AI$40:$AW$44,COLUMN($AW:$AW)-COLUMN($AH:$AH),FALSE),IF($X728="Unknown",VLOOKUP($E728,$AI$47:$AW$51,COLUMN($AW:$AW)-COLUMN($AH:$AH),FALSE),0))</f>
        <v>470.18520000000001</v>
      </c>
      <c r="R728" s="87" cm="1">
        <f t="array" ref="R728">IF($X728="Non-local",VLOOKUP($E728,$AI$88:$AW$92,COLUMN($AW:$AW)-COLUMN($AH:$AH),FALSE),IF($X728="Unknown",VLOOKUP($E728,$AI$95:$AW$99,COLUMN($AW:$AW)-COLUMN($AH:$AH),FALSE),0))</f>
        <v>0.13052013767768686</v>
      </c>
      <c r="S728" s="87" cm="1">
        <f t="array" ref="S728">VLOOKUP($E728,$AI$111:$AW$115,COLUMN($AW:$AW)-COLUMN($AH:$AH),FALSE)</f>
        <v>410.28773999999999</v>
      </c>
      <c r="T728" s="104">
        <f t="shared" si="289"/>
        <v>0.64848420052928391</v>
      </c>
      <c r="U728" s="104">
        <f t="shared" si="290"/>
        <v>1622.5988051565689</v>
      </c>
      <c r="V728" s="87" cm="1">
        <f t="array" ref="V728">VLOOKUP($E728,$AI$118:$AW$122,COLUMN($AW:$AW)-COLUMN($AH:$AH),FALSE)</f>
        <v>161.75600000000003</v>
      </c>
      <c r="W728" s="87" t="str">
        <f t="shared" si="294"/>
        <v>Domestic</v>
      </c>
      <c r="X728" s="87" t="str">
        <f t="shared" si="295"/>
        <v>Non-local</v>
      </c>
      <c r="Y728" s="104"/>
      <c r="Z728" s="87" t="str">
        <f t="shared" si="291"/>
        <v>USA</v>
      </c>
      <c r="AA728" s="87" t="str">
        <f t="shared" si="292"/>
        <v>USA</v>
      </c>
      <c r="AB728" s="82" cm="1">
        <f t="array" ref="AB728">VLOOKUP(B728,'GDP per Capita'!$T$2:$V$4235,COLUMN('GDP per Capita'!$V:$V)-COLUMN('GDP per Capita'!$S:$S),FALSE)</f>
        <v>63809.64</v>
      </c>
      <c r="AC728" s="82">
        <f t="shared" si="296"/>
        <v>63809.64</v>
      </c>
      <c r="AD728" s="82">
        <f t="shared" si="297"/>
        <v>63809.64</v>
      </c>
      <c r="AE728" s="88">
        <f t="shared" si="293"/>
        <v>2.5428740941910485E-2</v>
      </c>
    </row>
    <row r="729" spans="1:31">
      <c r="A729" s="77" t="s">
        <v>1218</v>
      </c>
      <c r="B729" s="77">
        <v>728</v>
      </c>
      <c r="C729" s="77" t="s">
        <v>416</v>
      </c>
      <c r="D729" s="77" t="s">
        <v>31</v>
      </c>
      <c r="E729" s="77">
        <v>2020</v>
      </c>
      <c r="F729" s="77">
        <v>53.479489199999897</v>
      </c>
      <c r="G729" s="77">
        <v>-2.2451147999999899</v>
      </c>
      <c r="H729" s="77">
        <v>0</v>
      </c>
      <c r="I729" s="77" t="s">
        <v>881</v>
      </c>
      <c r="J729" s="77">
        <v>43.074761000000002</v>
      </c>
      <c r="K729" s="77">
        <v>-89.383761300000003</v>
      </c>
      <c r="L729" s="77">
        <v>12278.467839429</v>
      </c>
      <c r="M729" s="77">
        <v>1.90387443288569</v>
      </c>
      <c r="N729" s="77">
        <v>0</v>
      </c>
      <c r="O729" s="77">
        <v>1289.23912314005</v>
      </c>
      <c r="P729" s="87" cm="1">
        <f t="array" ref="P729">IF($X729="Non-local",VLOOKUP($E729,$AI$64:$AW$68,COLUMN($AW:$AW)-COLUMN($AH:$AH),FALSE),IF($X729="Unknown",VLOOKUP($E729,$AI$71:$AW$75,COLUMN($AW:$AW)-COLUMN($AH:$AH),FALSE),0))</f>
        <v>224</v>
      </c>
      <c r="Q729" s="87" cm="1">
        <f t="array" ref="Q729">IF($X729="Non-local",VLOOKUP($E729,$AI$40:$AW$44,COLUMN($AW:$AW)-COLUMN($AH:$AH),FALSE),IF($X729="Unknown",VLOOKUP($E729,$AI$47:$AW$51,COLUMN($AW:$AW)-COLUMN($AH:$AH),FALSE),0))</f>
        <v>470.18520000000001</v>
      </c>
      <c r="R729" s="87" cm="1">
        <f t="array" ref="R729">IF($X729="Non-local",VLOOKUP($E729,$AI$88:$AW$92,COLUMN($AW:$AW)-COLUMN($AH:$AH),FALSE),IF($X729="Unknown",VLOOKUP($E729,$AI$95:$AW$99,COLUMN($AW:$AW)-COLUMN($AH:$AH),FALSE),0))</f>
        <v>0.13052013767768686</v>
      </c>
      <c r="S729" s="87" cm="1">
        <f t="array" ref="S729">VLOOKUP($E729,$AI$111:$AW$115,COLUMN($AW:$AW)-COLUMN($AH:$AH),FALSE)</f>
        <v>410.28773999999999</v>
      </c>
      <c r="T729" s="104">
        <f t="shared" si="289"/>
        <v>2.0343945705633768</v>
      </c>
      <c r="U729" s="104">
        <f t="shared" si="290"/>
        <v>2393.7120631400503</v>
      </c>
      <c r="V729" s="87" cm="1">
        <f t="array" ref="V729">VLOOKUP($E729,$AI$118:$AW$122,COLUMN($AW:$AW)-COLUMN($AH:$AH),FALSE)</f>
        <v>161.75600000000003</v>
      </c>
      <c r="W729" s="87" t="str">
        <f t="shared" si="294"/>
        <v>International</v>
      </c>
      <c r="X729" s="87" t="str">
        <f t="shared" si="295"/>
        <v>Non-local</v>
      </c>
      <c r="Y729" s="104"/>
      <c r="Z729" s="87" t="str">
        <f t="shared" si="291"/>
        <v>United Kingdom</v>
      </c>
      <c r="AA729" s="87" t="str">
        <f t="shared" si="292"/>
        <v>Europe</v>
      </c>
      <c r="AB729" s="82" cm="1">
        <f t="array" ref="AB729">VLOOKUP(B729,'GDP per Capita'!$T$2:$V$4235,COLUMN('GDP per Capita'!$V:$V)-COLUMN('GDP per Capita'!$S:$S),FALSE)</f>
        <v>40800.480000000003</v>
      </c>
      <c r="AC729" s="82">
        <f t="shared" si="296"/>
        <v>40800.480000000003</v>
      </c>
      <c r="AD729" s="82">
        <f t="shared" si="297"/>
        <v>40800.480000000003</v>
      </c>
      <c r="AE729" s="88">
        <f t="shared" si="293"/>
        <v>5.8668723091984461E-2</v>
      </c>
    </row>
    <row r="730" spans="1:31">
      <c r="A730" s="77" t="s">
        <v>920</v>
      </c>
      <c r="B730" s="77">
        <v>729</v>
      </c>
      <c r="C730" s="77" t="s">
        <v>29</v>
      </c>
      <c r="D730" s="77" t="s">
        <v>29</v>
      </c>
      <c r="E730" s="77">
        <v>2020</v>
      </c>
      <c r="F730" s="77">
        <v>32.222876499999998</v>
      </c>
      <c r="G730" s="77">
        <v>-110.9748477</v>
      </c>
      <c r="H730" s="77">
        <v>0</v>
      </c>
      <c r="I730" s="77" t="s">
        <v>881</v>
      </c>
      <c r="J730" s="77">
        <v>43.074761000000002</v>
      </c>
      <c r="K730" s="77">
        <v>-89.383761300000003</v>
      </c>
      <c r="L730" s="77">
        <v>4482.5152870161</v>
      </c>
      <c r="M730" s="77">
        <v>0.798937533590652</v>
      </c>
      <c r="N730" s="77">
        <v>0</v>
      </c>
      <c r="O730" s="77">
        <v>537.90183444193201</v>
      </c>
      <c r="P730" s="87" cm="1">
        <f t="array" ref="P730">IF($X730="Non-local",VLOOKUP($E730,$AI$64:$AW$68,COLUMN($AW:$AW)-COLUMN($AH:$AH),FALSE),IF($X730="Unknown",VLOOKUP($E730,$AI$71:$AW$75,COLUMN($AW:$AW)-COLUMN($AH:$AH),FALSE),0))</f>
        <v>224</v>
      </c>
      <c r="Q730" s="87" cm="1">
        <f t="array" ref="Q730">IF($X730="Non-local",VLOOKUP($E730,$AI$40:$AW$44,COLUMN($AW:$AW)-COLUMN($AH:$AH),FALSE),IF($X730="Unknown",VLOOKUP($E730,$AI$47:$AW$51,COLUMN($AW:$AW)-COLUMN($AH:$AH),FALSE),0))</f>
        <v>470.18520000000001</v>
      </c>
      <c r="R730" s="87" cm="1">
        <f t="array" ref="R730">IF($X730="Non-local",VLOOKUP($E730,$AI$88:$AW$92,COLUMN($AW:$AW)-COLUMN($AH:$AH),FALSE),IF($X730="Unknown",VLOOKUP($E730,$AI$95:$AW$99,COLUMN($AW:$AW)-COLUMN($AH:$AH),FALSE),0))</f>
        <v>0.13052013767768686</v>
      </c>
      <c r="S730" s="87" cm="1">
        <f t="array" ref="S730">VLOOKUP($E730,$AI$111:$AW$115,COLUMN($AW:$AW)-COLUMN($AH:$AH),FALSE)</f>
        <v>410.28773999999999</v>
      </c>
      <c r="T730" s="104">
        <f t="shared" si="289"/>
        <v>0.92945767126833889</v>
      </c>
      <c r="U730" s="104">
        <f t="shared" si="290"/>
        <v>1642.374774441932</v>
      </c>
      <c r="V730" s="87" cm="1">
        <f t="array" ref="V730">VLOOKUP($E730,$AI$118:$AW$122,COLUMN($AW:$AW)-COLUMN($AH:$AH),FALSE)</f>
        <v>161.75600000000003</v>
      </c>
      <c r="W730" s="87" t="str">
        <f t="shared" si="294"/>
        <v>Domestic</v>
      </c>
      <c r="X730" s="87" t="str">
        <f t="shared" si="295"/>
        <v>Non-local</v>
      </c>
      <c r="Y730" s="104"/>
      <c r="Z730" s="87" t="str">
        <f t="shared" si="291"/>
        <v>USA</v>
      </c>
      <c r="AA730" s="87" t="str">
        <f t="shared" si="292"/>
        <v>USA</v>
      </c>
      <c r="AB730" s="82" cm="1">
        <f t="array" ref="AB730">VLOOKUP(B730,'GDP per Capita'!$T$2:$V$4235,COLUMN('GDP per Capita'!$V:$V)-COLUMN('GDP per Capita'!$S:$S),FALSE)</f>
        <v>63809.64</v>
      </c>
      <c r="AC730" s="82">
        <f t="shared" si="296"/>
        <v>63809.64</v>
      </c>
      <c r="AD730" s="82">
        <f t="shared" si="297"/>
        <v>63809.64</v>
      </c>
      <c r="AE730" s="88">
        <f t="shared" si="293"/>
        <v>2.5738662284287013E-2</v>
      </c>
    </row>
    <row r="731" spans="1:31">
      <c r="A731" s="77" t="s">
        <v>971</v>
      </c>
      <c r="B731" s="77">
        <v>730</v>
      </c>
      <c r="C731" s="77" t="s">
        <v>29</v>
      </c>
      <c r="D731" s="77" t="s">
        <v>29</v>
      </c>
      <c r="E731" s="77">
        <v>2020</v>
      </c>
      <c r="F731" s="77">
        <v>40.7127281</v>
      </c>
      <c r="G731" s="77">
        <v>-74.006015199999993</v>
      </c>
      <c r="H731" s="77">
        <v>0</v>
      </c>
      <c r="I731" s="77" t="s">
        <v>881</v>
      </c>
      <c r="J731" s="77">
        <v>43.074761000000002</v>
      </c>
      <c r="K731" s="77">
        <v>-89.383761300000003</v>
      </c>
      <c r="L731" s="77">
        <v>2595.3692296520098</v>
      </c>
      <c r="M731" s="77">
        <v>0.50433664791786104</v>
      </c>
      <c r="N731" s="77">
        <v>0</v>
      </c>
      <c r="O731" s="77">
        <v>498.31089209318702</v>
      </c>
      <c r="P731" s="87" cm="1">
        <f t="array" ref="P731">IF($X731="Non-local",VLOOKUP($E731,$AI$64:$AW$68,COLUMN($AW:$AW)-COLUMN($AH:$AH),FALSE),IF($X731="Unknown",VLOOKUP($E731,$AI$71:$AW$75,COLUMN($AW:$AW)-COLUMN($AH:$AH),FALSE),0))</f>
        <v>224</v>
      </c>
      <c r="Q731" s="87" cm="1">
        <f t="array" ref="Q731">IF($X731="Non-local",VLOOKUP($E731,$AI$40:$AW$44,COLUMN($AW:$AW)-COLUMN($AH:$AH),FALSE),IF($X731="Unknown",VLOOKUP($E731,$AI$47:$AW$51,COLUMN($AW:$AW)-COLUMN($AH:$AH),FALSE),0))</f>
        <v>470.18520000000001</v>
      </c>
      <c r="R731" s="87" cm="1">
        <f t="array" ref="R731">IF($X731="Non-local",VLOOKUP($E731,$AI$88:$AW$92,COLUMN($AW:$AW)-COLUMN($AH:$AH),FALSE),IF($X731="Unknown",VLOOKUP($E731,$AI$95:$AW$99,COLUMN($AW:$AW)-COLUMN($AH:$AH),FALSE),0))</f>
        <v>0.13052013767768686</v>
      </c>
      <c r="S731" s="87" cm="1">
        <f t="array" ref="S731">VLOOKUP($E731,$AI$111:$AW$115,COLUMN($AW:$AW)-COLUMN($AH:$AH),FALSE)</f>
        <v>410.28773999999999</v>
      </c>
      <c r="T731" s="104">
        <f t="shared" si="289"/>
        <v>0.63485678559554792</v>
      </c>
      <c r="U731" s="104">
        <f t="shared" si="290"/>
        <v>1602.7838320931871</v>
      </c>
      <c r="V731" s="87" cm="1">
        <f t="array" ref="V731">VLOOKUP($E731,$AI$118:$AW$122,COLUMN($AW:$AW)-COLUMN($AH:$AH),FALSE)</f>
        <v>161.75600000000003</v>
      </c>
      <c r="W731" s="87" t="str">
        <f t="shared" si="294"/>
        <v>Domestic</v>
      </c>
      <c r="X731" s="87" t="str">
        <f t="shared" si="295"/>
        <v>Non-local</v>
      </c>
      <c r="Y731" s="104"/>
      <c r="Z731" s="87" t="str">
        <f t="shared" si="291"/>
        <v>USA</v>
      </c>
      <c r="AA731" s="87" t="str">
        <f t="shared" si="292"/>
        <v>USA</v>
      </c>
      <c r="AB731" s="82" cm="1">
        <f t="array" ref="AB731">VLOOKUP(B731,'GDP per Capita'!$T$2:$V$4235,COLUMN('GDP per Capita'!$V:$V)-COLUMN('GDP per Capita'!$S:$S),FALSE)</f>
        <v>63809.64</v>
      </c>
      <c r="AC731" s="82">
        <f t="shared" si="296"/>
        <v>63809.64</v>
      </c>
      <c r="AD731" s="82">
        <f t="shared" si="297"/>
        <v>63809.64</v>
      </c>
      <c r="AE731" s="88">
        <f t="shared" si="293"/>
        <v>2.5118208347409375E-2</v>
      </c>
    </row>
    <row r="732" spans="1:31">
      <c r="A732" s="77" t="s">
        <v>886</v>
      </c>
      <c r="B732" s="77">
        <v>731</v>
      </c>
      <c r="C732" s="77" t="s">
        <v>29</v>
      </c>
      <c r="D732" s="77" t="s">
        <v>29</v>
      </c>
      <c r="E732" s="77">
        <v>2020</v>
      </c>
      <c r="F732" s="77">
        <v>39.284749400000003</v>
      </c>
      <c r="G732" s="77">
        <v>-76.620474639699793</v>
      </c>
      <c r="H732" s="77">
        <v>0</v>
      </c>
      <c r="I732" s="77" t="s">
        <v>881</v>
      </c>
      <c r="J732" s="77">
        <v>43.074761000000002</v>
      </c>
      <c r="K732" s="77">
        <v>-89.383761300000003</v>
      </c>
      <c r="L732" s="77">
        <v>2293.6142511822</v>
      </c>
      <c r="M732" s="77">
        <v>0.46449147956658998</v>
      </c>
      <c r="N732" s="77">
        <v>0</v>
      </c>
      <c r="O732" s="77">
        <v>440.37393622698198</v>
      </c>
      <c r="P732" s="87" cm="1">
        <f t="array" ref="P732">IF($X732="Non-local",VLOOKUP($E732,$AI$64:$AW$68,COLUMN($AW:$AW)-COLUMN($AH:$AH),FALSE),IF($X732="Unknown",VLOOKUP($E732,$AI$71:$AW$75,COLUMN($AW:$AW)-COLUMN($AH:$AH),FALSE),0))</f>
        <v>224</v>
      </c>
      <c r="Q732" s="87" cm="1">
        <f t="array" ref="Q732">IF($X732="Non-local",VLOOKUP($E732,$AI$40:$AW$44,COLUMN($AW:$AW)-COLUMN($AH:$AH),FALSE),IF($X732="Unknown",VLOOKUP($E732,$AI$47:$AW$51,COLUMN($AW:$AW)-COLUMN($AH:$AH),FALSE),0))</f>
        <v>470.18520000000001</v>
      </c>
      <c r="R732" s="87" cm="1">
        <f t="array" ref="R732">IF($X732="Non-local",VLOOKUP($E732,$AI$88:$AW$92,COLUMN($AW:$AW)-COLUMN($AH:$AH),FALSE),IF($X732="Unknown",VLOOKUP($E732,$AI$95:$AW$99,COLUMN($AW:$AW)-COLUMN($AH:$AH),FALSE),0))</f>
        <v>0.13052013767768686</v>
      </c>
      <c r="S732" s="87" cm="1">
        <f t="array" ref="S732">VLOOKUP($E732,$AI$111:$AW$115,COLUMN($AW:$AW)-COLUMN($AH:$AH),FALSE)</f>
        <v>410.28773999999999</v>
      </c>
      <c r="T732" s="104">
        <f t="shared" si="289"/>
        <v>0.59501161724427687</v>
      </c>
      <c r="U732" s="104">
        <f t="shared" si="290"/>
        <v>1544.846876226982</v>
      </c>
      <c r="V732" s="87" cm="1">
        <f t="array" ref="V732">VLOOKUP($E732,$AI$118:$AW$122,COLUMN($AW:$AW)-COLUMN($AH:$AH),FALSE)</f>
        <v>161.75600000000003</v>
      </c>
      <c r="W732" s="87" t="str">
        <f t="shared" si="294"/>
        <v>Domestic</v>
      </c>
      <c r="X732" s="87" t="str">
        <f t="shared" si="295"/>
        <v>Non-local</v>
      </c>
      <c r="Y732" s="104"/>
      <c r="Z732" s="87" t="str">
        <f t="shared" si="291"/>
        <v>USA</v>
      </c>
      <c r="AA732" s="87" t="str">
        <f t="shared" si="292"/>
        <v>USA</v>
      </c>
      <c r="AB732" s="82" cm="1">
        <f t="array" ref="AB732">VLOOKUP(B732,'GDP per Capita'!$T$2:$V$4235,COLUMN('GDP per Capita'!$V:$V)-COLUMN('GDP per Capita'!$S:$S),FALSE)</f>
        <v>63809.64</v>
      </c>
      <c r="AC732" s="82">
        <f t="shared" si="296"/>
        <v>63809.64</v>
      </c>
      <c r="AD732" s="82">
        <f t="shared" si="297"/>
        <v>63809.64</v>
      </c>
      <c r="AE732" s="88">
        <f t="shared" si="293"/>
        <v>2.4210242781921069E-2</v>
      </c>
    </row>
    <row r="733" spans="1:31">
      <c r="A733" s="77" t="s">
        <v>1219</v>
      </c>
      <c r="B733" s="77">
        <v>732</v>
      </c>
      <c r="C733" s="77" t="s">
        <v>271</v>
      </c>
      <c r="D733" s="77" t="s">
        <v>31</v>
      </c>
      <c r="E733" s="77">
        <v>2020</v>
      </c>
      <c r="F733" s="77">
        <v>40.416704699999997</v>
      </c>
      <c r="G733" s="77">
        <v>-3.7035824999999898</v>
      </c>
      <c r="H733" s="77">
        <v>0</v>
      </c>
      <c r="I733" s="77" t="s">
        <v>881</v>
      </c>
      <c r="J733" s="77">
        <v>43.074761000000002</v>
      </c>
      <c r="K733" s="77">
        <v>-89.383761300000003</v>
      </c>
      <c r="L733" s="77">
        <v>13567.7353678777</v>
      </c>
      <c r="M733" s="77">
        <v>2.0955668243444001</v>
      </c>
      <c r="N733" s="77">
        <v>0</v>
      </c>
      <c r="O733" s="77">
        <v>1424.6122136271599</v>
      </c>
      <c r="P733" s="87" cm="1">
        <f t="array" ref="P733">IF($X733="Non-local",VLOOKUP($E733,$AI$64:$AW$68,COLUMN($AW:$AW)-COLUMN($AH:$AH),FALSE),IF($X733="Unknown",VLOOKUP($E733,$AI$71:$AW$75,COLUMN($AW:$AW)-COLUMN($AH:$AH),FALSE),0))</f>
        <v>224</v>
      </c>
      <c r="Q733" s="87" cm="1">
        <f t="array" ref="Q733">IF($X733="Non-local",VLOOKUP($E733,$AI$40:$AW$44,COLUMN($AW:$AW)-COLUMN($AH:$AH),FALSE),IF($X733="Unknown",VLOOKUP($E733,$AI$47:$AW$51,COLUMN($AW:$AW)-COLUMN($AH:$AH),FALSE),0))</f>
        <v>470.18520000000001</v>
      </c>
      <c r="R733" s="87" cm="1">
        <f t="array" ref="R733">IF($X733="Non-local",VLOOKUP($E733,$AI$88:$AW$92,COLUMN($AW:$AW)-COLUMN($AH:$AH),FALSE),IF($X733="Unknown",VLOOKUP($E733,$AI$95:$AW$99,COLUMN($AW:$AW)-COLUMN($AH:$AH),FALSE),0))</f>
        <v>0.13052013767768686</v>
      </c>
      <c r="S733" s="87" cm="1">
        <f t="array" ref="S733">VLOOKUP($E733,$AI$111:$AW$115,COLUMN($AW:$AW)-COLUMN($AH:$AH),FALSE)</f>
        <v>410.28773999999999</v>
      </c>
      <c r="T733" s="104">
        <f t="shared" si="289"/>
        <v>2.2260869620220869</v>
      </c>
      <c r="U733" s="104">
        <f t="shared" si="290"/>
        <v>2529.0851536271603</v>
      </c>
      <c r="V733" s="87" cm="1">
        <f t="array" ref="V733">VLOOKUP($E733,$AI$118:$AW$122,COLUMN($AW:$AW)-COLUMN($AH:$AH),FALSE)</f>
        <v>161.75600000000003</v>
      </c>
      <c r="W733" s="87" t="str">
        <f t="shared" si="294"/>
        <v>International</v>
      </c>
      <c r="X733" s="87" t="str">
        <f t="shared" si="295"/>
        <v>Non-local</v>
      </c>
      <c r="Y733" s="104"/>
      <c r="Z733" s="87" t="str">
        <f t="shared" si="291"/>
        <v>Spain</v>
      </c>
      <c r="AA733" s="87" t="str">
        <f t="shared" si="292"/>
        <v>Europe</v>
      </c>
      <c r="AB733" s="82" cm="1">
        <f t="array" ref="AB733">VLOOKUP(B733,'GDP per Capita'!$T$2:$V$4235,COLUMN('GDP per Capita'!$V:$V)-COLUMN('GDP per Capita'!$S:$S),FALSE)</f>
        <v>32023.79</v>
      </c>
      <c r="AC733" s="82">
        <f t="shared" si="296"/>
        <v>32023.79</v>
      </c>
      <c r="AD733" s="82">
        <f t="shared" si="297"/>
        <v>32023.79</v>
      </c>
      <c r="AE733" s="88">
        <f t="shared" si="293"/>
        <v>7.8975197927139792E-2</v>
      </c>
    </row>
    <row r="734" spans="1:31">
      <c r="A734" s="77" t="s">
        <v>1168</v>
      </c>
      <c r="B734" s="77">
        <v>733</v>
      </c>
      <c r="C734" s="77" t="s">
        <v>29</v>
      </c>
      <c r="D734" s="77" t="s">
        <v>29</v>
      </c>
      <c r="E734" s="77">
        <v>2020</v>
      </c>
      <c r="F734" s="77">
        <v>39.629680899999997</v>
      </c>
      <c r="G734" s="77">
        <v>-79.955943700000006</v>
      </c>
      <c r="H734" s="77">
        <v>0</v>
      </c>
      <c r="I734" s="77" t="s">
        <v>881</v>
      </c>
      <c r="J734" s="77">
        <v>43.074761000000002</v>
      </c>
      <c r="K734" s="77">
        <v>-89.383761300000003</v>
      </c>
      <c r="L734" s="77">
        <v>1749.0455605131399</v>
      </c>
      <c r="M734" s="77">
        <v>0.392584029129246</v>
      </c>
      <c r="N734" s="77">
        <v>0</v>
      </c>
      <c r="O734" s="77">
        <v>335.816747618524</v>
      </c>
      <c r="P734" s="87" cm="1">
        <f t="array" ref="P734">IF($X734="Non-local",VLOOKUP($E734,$AI$64:$AW$68,COLUMN($AW:$AW)-COLUMN($AH:$AH),FALSE),IF($X734="Unknown",VLOOKUP($E734,$AI$71:$AW$75,COLUMN($AW:$AW)-COLUMN($AH:$AH),FALSE),0))</f>
        <v>224</v>
      </c>
      <c r="Q734" s="87" cm="1">
        <f t="array" ref="Q734">IF($X734="Non-local",VLOOKUP($E734,$AI$40:$AW$44,COLUMN($AW:$AW)-COLUMN($AH:$AH),FALSE),IF($X734="Unknown",VLOOKUP($E734,$AI$47:$AW$51,COLUMN($AW:$AW)-COLUMN($AH:$AH),FALSE),0))</f>
        <v>470.18520000000001</v>
      </c>
      <c r="R734" s="87" cm="1">
        <f t="array" ref="R734">IF($X734="Non-local",VLOOKUP($E734,$AI$88:$AW$92,COLUMN($AW:$AW)-COLUMN($AH:$AH),FALSE),IF($X734="Unknown",VLOOKUP($E734,$AI$95:$AW$99,COLUMN($AW:$AW)-COLUMN($AH:$AH),FALSE),0))</f>
        <v>0.13052013767768686</v>
      </c>
      <c r="S734" s="87" cm="1">
        <f t="array" ref="S734">VLOOKUP($E734,$AI$111:$AW$115,COLUMN($AW:$AW)-COLUMN($AH:$AH),FALSE)</f>
        <v>410.28773999999999</v>
      </c>
      <c r="T734" s="104">
        <f t="shared" si="289"/>
        <v>0.52310416680693284</v>
      </c>
      <c r="U734" s="104">
        <f t="shared" si="290"/>
        <v>1440.2896876185239</v>
      </c>
      <c r="V734" s="87" cm="1">
        <f t="array" ref="V734">VLOOKUP($E734,$AI$118:$AW$122,COLUMN($AW:$AW)-COLUMN($AH:$AH),FALSE)</f>
        <v>161.75600000000003</v>
      </c>
      <c r="W734" s="87" t="str">
        <f t="shared" si="294"/>
        <v>Domestic</v>
      </c>
      <c r="X734" s="87" t="str">
        <f t="shared" si="295"/>
        <v>Non-local</v>
      </c>
      <c r="Y734" s="104"/>
      <c r="Z734" s="87" t="str">
        <f t="shared" si="291"/>
        <v>USA</v>
      </c>
      <c r="AA734" s="87" t="str">
        <f t="shared" si="292"/>
        <v>USA</v>
      </c>
      <c r="AB734" s="82" cm="1">
        <f t="array" ref="AB734">VLOOKUP(B734,'GDP per Capita'!$T$2:$V$4235,COLUMN('GDP per Capita'!$V:$V)-COLUMN('GDP per Capita'!$S:$S),FALSE)</f>
        <v>63809.64</v>
      </c>
      <c r="AC734" s="82">
        <f t="shared" si="296"/>
        <v>63809.64</v>
      </c>
      <c r="AD734" s="82">
        <f t="shared" si="297"/>
        <v>63809.64</v>
      </c>
      <c r="AE734" s="88">
        <f t="shared" si="293"/>
        <v>2.257166295905327E-2</v>
      </c>
    </row>
    <row r="735" spans="1:31">
      <c r="A735" s="77" t="s">
        <v>1220</v>
      </c>
      <c r="B735" s="77">
        <v>734</v>
      </c>
      <c r="C735" s="77" t="s">
        <v>29</v>
      </c>
      <c r="D735" s="77" t="s">
        <v>29</v>
      </c>
      <c r="E735" s="77">
        <v>2020</v>
      </c>
      <c r="F735" s="77">
        <v>30.508234999999999</v>
      </c>
      <c r="G735" s="77">
        <v>-97.678893400000007</v>
      </c>
      <c r="H735" s="77">
        <v>0</v>
      </c>
      <c r="I735" s="77" t="s">
        <v>881</v>
      </c>
      <c r="J735" s="77">
        <v>43.074761000000002</v>
      </c>
      <c r="K735" s="77">
        <v>-89.383761300000003</v>
      </c>
      <c r="L735" s="77">
        <v>3157.1809098765798</v>
      </c>
      <c r="M735" s="77">
        <v>0.58794780315085804</v>
      </c>
      <c r="N735" s="77">
        <v>0</v>
      </c>
      <c r="O735" s="77">
        <v>606.17873469630399</v>
      </c>
      <c r="P735" s="87" cm="1">
        <f t="array" ref="P735">IF($X735="Non-local",VLOOKUP($E735,$AI$64:$AW$68,COLUMN($AW:$AW)-COLUMN($AH:$AH),FALSE),IF($X735="Unknown",VLOOKUP($E735,$AI$71:$AW$75,COLUMN($AW:$AW)-COLUMN($AH:$AH),FALSE),0))</f>
        <v>224</v>
      </c>
      <c r="Q735" s="87" cm="1">
        <f t="array" ref="Q735">IF($X735="Non-local",VLOOKUP($E735,$AI$40:$AW$44,COLUMN($AW:$AW)-COLUMN($AH:$AH),FALSE),IF($X735="Unknown",VLOOKUP($E735,$AI$47:$AW$51,COLUMN($AW:$AW)-COLUMN($AH:$AH),FALSE),0))</f>
        <v>470.18520000000001</v>
      </c>
      <c r="R735" s="87" cm="1">
        <f t="array" ref="R735">IF($X735="Non-local",VLOOKUP($E735,$AI$88:$AW$92,COLUMN($AW:$AW)-COLUMN($AH:$AH),FALSE),IF($X735="Unknown",VLOOKUP($E735,$AI$95:$AW$99,COLUMN($AW:$AW)-COLUMN($AH:$AH),FALSE),0))</f>
        <v>0.13052013767768686</v>
      </c>
      <c r="S735" s="87" cm="1">
        <f t="array" ref="S735">VLOOKUP($E735,$AI$111:$AW$115,COLUMN($AW:$AW)-COLUMN($AH:$AH),FALSE)</f>
        <v>410.28773999999999</v>
      </c>
      <c r="T735" s="104">
        <f t="shared" si="289"/>
        <v>0.71846794082854493</v>
      </c>
      <c r="U735" s="104">
        <f t="shared" si="290"/>
        <v>1710.6516746963041</v>
      </c>
      <c r="V735" s="87" cm="1">
        <f t="array" ref="V735">VLOOKUP($E735,$AI$118:$AW$122,COLUMN($AW:$AW)-COLUMN($AH:$AH),FALSE)</f>
        <v>161.75600000000003</v>
      </c>
      <c r="W735" s="87" t="str">
        <f t="shared" si="294"/>
        <v>Domestic</v>
      </c>
      <c r="X735" s="87" t="str">
        <f t="shared" si="295"/>
        <v>Non-local</v>
      </c>
      <c r="Y735" s="104"/>
      <c r="Z735" s="87" t="str">
        <f t="shared" si="291"/>
        <v>USA</v>
      </c>
      <c r="AA735" s="87" t="str">
        <f t="shared" si="292"/>
        <v>USA</v>
      </c>
      <c r="AB735" s="82" cm="1">
        <f t="array" ref="AB735">VLOOKUP(B735,'GDP per Capita'!$T$2:$V$4235,COLUMN('GDP per Capita'!$V:$V)-COLUMN('GDP per Capita'!$S:$S),FALSE)</f>
        <v>63809.64</v>
      </c>
      <c r="AC735" s="82">
        <f t="shared" si="296"/>
        <v>63809.64</v>
      </c>
      <c r="AD735" s="82">
        <f t="shared" si="297"/>
        <v>63809.64</v>
      </c>
      <c r="AE735" s="88">
        <f t="shared" si="293"/>
        <v>2.6808671459301513E-2</v>
      </c>
    </row>
    <row r="736" spans="1:31">
      <c r="A736" s="77" t="s">
        <v>1027</v>
      </c>
      <c r="B736" s="77">
        <v>735</v>
      </c>
      <c r="C736" s="77" t="s">
        <v>29</v>
      </c>
      <c r="D736" s="77" t="s">
        <v>29</v>
      </c>
      <c r="E736" s="77">
        <v>2020</v>
      </c>
      <c r="F736" s="77">
        <v>20.020451999999999</v>
      </c>
      <c r="G736" s="77">
        <v>-155.66390999999999</v>
      </c>
      <c r="H736" s="77">
        <v>0</v>
      </c>
      <c r="I736" s="77" t="s">
        <v>881</v>
      </c>
      <c r="J736" s="77">
        <v>43.074761000000002</v>
      </c>
      <c r="K736" s="77">
        <v>-89.383761300000003</v>
      </c>
      <c r="L736" s="77">
        <v>13197.3271503903</v>
      </c>
      <c r="M736" s="77">
        <v>2.0401934515596301</v>
      </c>
      <c r="N736" s="77">
        <v>0</v>
      </c>
      <c r="O736" s="77">
        <v>1385.7193507909799</v>
      </c>
      <c r="P736" s="87" cm="1">
        <f t="array" ref="P736">IF($X736="Non-local",VLOOKUP($E736,$AI$64:$AW$68,COLUMN($AW:$AW)-COLUMN($AH:$AH),FALSE),IF($X736="Unknown",VLOOKUP($E736,$AI$71:$AW$75,COLUMN($AW:$AW)-COLUMN($AH:$AH),FALSE),0))</f>
        <v>224</v>
      </c>
      <c r="Q736" s="87" cm="1">
        <f t="array" ref="Q736">IF($X736="Non-local",VLOOKUP($E736,$AI$40:$AW$44,COLUMN($AW:$AW)-COLUMN($AH:$AH),FALSE),IF($X736="Unknown",VLOOKUP($E736,$AI$47:$AW$51,COLUMN($AW:$AW)-COLUMN($AH:$AH),FALSE),0))</f>
        <v>470.18520000000001</v>
      </c>
      <c r="R736" s="87" cm="1">
        <f t="array" ref="R736">IF($X736="Non-local",VLOOKUP($E736,$AI$88:$AW$92,COLUMN($AW:$AW)-COLUMN($AH:$AH),FALSE),IF($X736="Unknown",VLOOKUP($E736,$AI$95:$AW$99,COLUMN($AW:$AW)-COLUMN($AH:$AH),FALSE),0))</f>
        <v>0.13052013767768686</v>
      </c>
      <c r="S736" s="87" cm="1">
        <f t="array" ref="S736">VLOOKUP($E736,$AI$111:$AW$115,COLUMN($AW:$AW)-COLUMN($AH:$AH),FALSE)</f>
        <v>410.28773999999999</v>
      </c>
      <c r="T736" s="104">
        <f t="shared" si="289"/>
        <v>2.1707135892373168</v>
      </c>
      <c r="U736" s="104">
        <f t="shared" si="290"/>
        <v>2490.1922907909802</v>
      </c>
      <c r="V736" s="87" cm="1">
        <f t="array" ref="V736">VLOOKUP($E736,$AI$118:$AW$122,COLUMN($AW:$AW)-COLUMN($AH:$AH),FALSE)</f>
        <v>161.75600000000003</v>
      </c>
      <c r="W736" s="87" t="str">
        <f t="shared" si="294"/>
        <v>Domestic</v>
      </c>
      <c r="X736" s="87" t="str">
        <f t="shared" si="295"/>
        <v>Non-local</v>
      </c>
      <c r="Y736" s="104"/>
      <c r="Z736" s="87" t="str">
        <f t="shared" si="291"/>
        <v>USA</v>
      </c>
      <c r="AA736" s="87" t="str">
        <f t="shared" si="292"/>
        <v>USA</v>
      </c>
      <c r="AB736" s="82" cm="1">
        <f t="array" ref="AB736">VLOOKUP(B736,'GDP per Capita'!$T$2:$V$4235,COLUMN('GDP per Capita'!$V:$V)-COLUMN('GDP per Capita'!$S:$S),FALSE)</f>
        <v>63809.64</v>
      </c>
      <c r="AC736" s="82">
        <f t="shared" si="296"/>
        <v>63809.64</v>
      </c>
      <c r="AD736" s="82">
        <f t="shared" si="297"/>
        <v>63809.64</v>
      </c>
      <c r="AE736" s="88">
        <f t="shared" si="293"/>
        <v>3.9025330511047868E-2</v>
      </c>
    </row>
    <row r="737" spans="1:31">
      <c r="A737" s="77" t="s">
        <v>1027</v>
      </c>
      <c r="B737" s="77">
        <v>736</v>
      </c>
      <c r="C737" s="77" t="s">
        <v>29</v>
      </c>
      <c r="D737" s="77" t="s">
        <v>29</v>
      </c>
      <c r="E737" s="77">
        <v>2020</v>
      </c>
      <c r="F737" s="77">
        <v>20.020451999999999</v>
      </c>
      <c r="G737" s="77">
        <v>-155.66390999999999</v>
      </c>
      <c r="H737" s="77">
        <v>0</v>
      </c>
      <c r="I737" s="77" t="s">
        <v>881</v>
      </c>
      <c r="J737" s="77">
        <v>43.074761000000002</v>
      </c>
      <c r="K737" s="77">
        <v>-89.383761300000003</v>
      </c>
      <c r="L737" s="77">
        <v>13197.3271503903</v>
      </c>
      <c r="M737" s="77">
        <v>2.0401934515596301</v>
      </c>
      <c r="N737" s="77">
        <v>0</v>
      </c>
      <c r="O737" s="77">
        <v>1385.7193507909799</v>
      </c>
      <c r="P737" s="87" cm="1">
        <f t="array" ref="P737">IF($X737="Non-local",VLOOKUP($E737,$AI$64:$AW$68,COLUMN($AW:$AW)-COLUMN($AH:$AH),FALSE),IF($X737="Unknown",VLOOKUP($E737,$AI$71:$AW$75,COLUMN($AW:$AW)-COLUMN($AH:$AH),FALSE),0))</f>
        <v>224</v>
      </c>
      <c r="Q737" s="87" cm="1">
        <f t="array" ref="Q737">IF($X737="Non-local",VLOOKUP($E737,$AI$40:$AW$44,COLUMN($AW:$AW)-COLUMN($AH:$AH),FALSE),IF($X737="Unknown",VLOOKUP($E737,$AI$47:$AW$51,COLUMN($AW:$AW)-COLUMN($AH:$AH),FALSE),0))</f>
        <v>470.18520000000001</v>
      </c>
      <c r="R737" s="87" cm="1">
        <f t="array" ref="R737">IF($X737="Non-local",VLOOKUP($E737,$AI$88:$AW$92,COLUMN($AW:$AW)-COLUMN($AH:$AH),FALSE),IF($X737="Unknown",VLOOKUP($E737,$AI$95:$AW$99,COLUMN($AW:$AW)-COLUMN($AH:$AH),FALSE),0))</f>
        <v>0.13052013767768686</v>
      </c>
      <c r="S737" s="87" cm="1">
        <f t="array" ref="S737">VLOOKUP($E737,$AI$111:$AW$115,COLUMN($AW:$AW)-COLUMN($AH:$AH),FALSE)</f>
        <v>410.28773999999999</v>
      </c>
      <c r="T737" s="104">
        <f t="shared" si="289"/>
        <v>2.1707135892373168</v>
      </c>
      <c r="U737" s="104">
        <f t="shared" si="290"/>
        <v>2490.1922907909802</v>
      </c>
      <c r="V737" s="87" cm="1">
        <f t="array" ref="V737">VLOOKUP($E737,$AI$118:$AW$122,COLUMN($AW:$AW)-COLUMN($AH:$AH),FALSE)</f>
        <v>161.75600000000003</v>
      </c>
      <c r="W737" s="87" t="str">
        <f t="shared" si="294"/>
        <v>Domestic</v>
      </c>
      <c r="X737" s="87" t="str">
        <f t="shared" si="295"/>
        <v>Non-local</v>
      </c>
      <c r="Y737" s="104"/>
      <c r="Z737" s="87" t="str">
        <f t="shared" si="291"/>
        <v>USA</v>
      </c>
      <c r="AA737" s="87" t="str">
        <f t="shared" si="292"/>
        <v>USA</v>
      </c>
      <c r="AB737" s="82" cm="1">
        <f t="array" ref="AB737">VLOOKUP(B737,'GDP per Capita'!$T$2:$V$4235,COLUMN('GDP per Capita'!$V:$V)-COLUMN('GDP per Capita'!$S:$S),FALSE)</f>
        <v>63809.64</v>
      </c>
      <c r="AC737" s="82">
        <f t="shared" si="296"/>
        <v>63809.64</v>
      </c>
      <c r="AD737" s="82">
        <f t="shared" si="297"/>
        <v>63809.64</v>
      </c>
      <c r="AE737" s="88">
        <f t="shared" si="293"/>
        <v>3.9025330511047868E-2</v>
      </c>
    </row>
    <row r="738" spans="1:31">
      <c r="A738" s="77" t="s">
        <v>911</v>
      </c>
      <c r="B738" s="77">
        <v>737</v>
      </c>
      <c r="C738" s="77" t="s">
        <v>29</v>
      </c>
      <c r="D738" s="77" t="s">
        <v>29</v>
      </c>
      <c r="E738" s="77">
        <v>2020</v>
      </c>
      <c r="F738" s="77">
        <v>42.3750997</v>
      </c>
      <c r="G738" s="77">
        <v>-71.105615700000001</v>
      </c>
      <c r="H738" s="77">
        <v>0</v>
      </c>
      <c r="I738" s="77" t="s">
        <v>881</v>
      </c>
      <c r="J738" s="77">
        <v>43.074761000000002</v>
      </c>
      <c r="K738" s="77">
        <v>-89.383761300000003</v>
      </c>
      <c r="L738" s="77">
        <v>2984.2751494265199</v>
      </c>
      <c r="M738" s="77">
        <v>0.56042166301739005</v>
      </c>
      <c r="N738" s="77">
        <v>0</v>
      </c>
      <c r="O738" s="77">
        <v>572.98082868989297</v>
      </c>
      <c r="P738" s="87" cm="1">
        <f t="array" ref="P738">IF($X738="Non-local",VLOOKUP($E738,$AI$64:$AW$68,COLUMN($AW:$AW)-COLUMN($AH:$AH),FALSE),IF($X738="Unknown",VLOOKUP($E738,$AI$71:$AW$75,COLUMN($AW:$AW)-COLUMN($AH:$AH),FALSE),0))</f>
        <v>224</v>
      </c>
      <c r="Q738" s="87" cm="1">
        <f t="array" ref="Q738">IF($X738="Non-local",VLOOKUP($E738,$AI$40:$AW$44,COLUMN($AW:$AW)-COLUMN($AH:$AH),FALSE),IF($X738="Unknown",VLOOKUP($E738,$AI$47:$AW$51,COLUMN($AW:$AW)-COLUMN($AH:$AH),FALSE),0))</f>
        <v>470.18520000000001</v>
      </c>
      <c r="R738" s="87" cm="1">
        <f t="array" ref="R738">IF($X738="Non-local",VLOOKUP($E738,$AI$88:$AW$92,COLUMN($AW:$AW)-COLUMN($AH:$AH),FALSE),IF($X738="Unknown",VLOOKUP($E738,$AI$95:$AW$99,COLUMN($AW:$AW)-COLUMN($AH:$AH),FALSE),0))</f>
        <v>0.13052013767768686</v>
      </c>
      <c r="S738" s="87" cm="1">
        <f t="array" ref="S738">VLOOKUP($E738,$AI$111:$AW$115,COLUMN($AW:$AW)-COLUMN($AH:$AH),FALSE)</f>
        <v>410.28773999999999</v>
      </c>
      <c r="T738" s="104">
        <f t="shared" si="289"/>
        <v>0.69094180069507694</v>
      </c>
      <c r="U738" s="104">
        <f t="shared" si="290"/>
        <v>1677.453768689893</v>
      </c>
      <c r="V738" s="87" cm="1">
        <f t="array" ref="V738">VLOOKUP($E738,$AI$118:$AW$122,COLUMN($AW:$AW)-COLUMN($AH:$AH),FALSE)</f>
        <v>161.75600000000003</v>
      </c>
      <c r="W738" s="87" t="str">
        <f t="shared" si="294"/>
        <v>Domestic</v>
      </c>
      <c r="X738" s="87" t="str">
        <f t="shared" si="295"/>
        <v>Non-local</v>
      </c>
      <c r="Y738" s="104"/>
      <c r="Z738" s="87" t="str">
        <f t="shared" si="291"/>
        <v>USA</v>
      </c>
      <c r="AA738" s="87" t="str">
        <f t="shared" si="292"/>
        <v>USA</v>
      </c>
      <c r="AB738" s="82" cm="1">
        <f t="array" ref="AB738">VLOOKUP(B738,'GDP per Capita'!$T$2:$V$4235,COLUMN('GDP per Capita'!$V:$V)-COLUMN('GDP per Capita'!$S:$S),FALSE)</f>
        <v>63809.64</v>
      </c>
      <c r="AC738" s="82">
        <f t="shared" si="296"/>
        <v>63809.64</v>
      </c>
      <c r="AD738" s="82">
        <f t="shared" si="297"/>
        <v>63809.64</v>
      </c>
      <c r="AE738" s="88">
        <f t="shared" si="293"/>
        <v>2.6288406715504004E-2</v>
      </c>
    </row>
    <row r="739" spans="1:31">
      <c r="A739" s="77" t="s">
        <v>949</v>
      </c>
      <c r="B739" s="77">
        <v>738</v>
      </c>
      <c r="C739" s="77" t="s">
        <v>29</v>
      </c>
      <c r="D739" s="77" t="s">
        <v>29</v>
      </c>
      <c r="E739" s="77">
        <v>2020</v>
      </c>
      <c r="F739" s="77">
        <v>39.9527237</v>
      </c>
      <c r="G739" s="77">
        <v>-75.163526199999893</v>
      </c>
      <c r="H739" s="77">
        <v>0</v>
      </c>
      <c r="I739" s="77" t="s">
        <v>881</v>
      </c>
      <c r="J739" s="77">
        <v>43.074761000000002</v>
      </c>
      <c r="K739" s="77">
        <v>-89.383761300000003</v>
      </c>
      <c r="L739" s="77">
        <v>2464.2004042929598</v>
      </c>
      <c r="M739" s="77">
        <v>0.48701648983671603</v>
      </c>
      <c r="N739" s="77">
        <v>0</v>
      </c>
      <c r="O739" s="77">
        <v>473.12647762425001</v>
      </c>
      <c r="P739" s="87" cm="1">
        <f t="array" ref="P739">IF($X739="Non-local",VLOOKUP($E739,$AI$64:$AW$68,COLUMN($AW:$AW)-COLUMN($AH:$AH),FALSE),IF($X739="Unknown",VLOOKUP($E739,$AI$71:$AW$75,COLUMN($AW:$AW)-COLUMN($AH:$AH),FALSE),0))</f>
        <v>224</v>
      </c>
      <c r="Q739" s="87" cm="1">
        <f t="array" ref="Q739">IF($X739="Non-local",VLOOKUP($E739,$AI$40:$AW$44,COLUMN($AW:$AW)-COLUMN($AH:$AH),FALSE),IF($X739="Unknown",VLOOKUP($E739,$AI$47:$AW$51,COLUMN($AW:$AW)-COLUMN($AH:$AH),FALSE),0))</f>
        <v>470.18520000000001</v>
      </c>
      <c r="R739" s="87" cm="1">
        <f t="array" ref="R739">IF($X739="Non-local",VLOOKUP($E739,$AI$88:$AW$92,COLUMN($AW:$AW)-COLUMN($AH:$AH),FALSE),IF($X739="Unknown",VLOOKUP($E739,$AI$95:$AW$99,COLUMN($AW:$AW)-COLUMN($AH:$AH),FALSE),0))</f>
        <v>0.13052013767768686</v>
      </c>
      <c r="S739" s="87" cm="1">
        <f t="array" ref="S739">VLOOKUP($E739,$AI$111:$AW$115,COLUMN($AW:$AW)-COLUMN($AH:$AH),FALSE)</f>
        <v>410.28773999999999</v>
      </c>
      <c r="T739" s="104">
        <f t="shared" si="289"/>
        <v>0.61753662751440286</v>
      </c>
      <c r="U739" s="104">
        <f t="shared" si="290"/>
        <v>1577.59941762425</v>
      </c>
      <c r="V739" s="87" cm="1">
        <f t="array" ref="V739">VLOOKUP($E739,$AI$118:$AW$122,COLUMN($AW:$AW)-COLUMN($AH:$AH),FALSE)</f>
        <v>161.75600000000003</v>
      </c>
      <c r="W739" s="87" t="str">
        <f t="shared" si="294"/>
        <v>Domestic</v>
      </c>
      <c r="X739" s="87" t="str">
        <f t="shared" si="295"/>
        <v>Non-local</v>
      </c>
      <c r="Y739" s="104"/>
      <c r="Z739" s="87" t="str">
        <f t="shared" si="291"/>
        <v>USA</v>
      </c>
      <c r="AA739" s="87" t="str">
        <f t="shared" si="292"/>
        <v>USA</v>
      </c>
      <c r="AB739" s="82" cm="1">
        <f t="array" ref="AB739">VLOOKUP(B739,'GDP per Capita'!$T$2:$V$4235,COLUMN('GDP per Capita'!$V:$V)-COLUMN('GDP per Capita'!$S:$S),FALSE)</f>
        <v>63809.64</v>
      </c>
      <c r="AC739" s="82">
        <f t="shared" si="296"/>
        <v>63809.64</v>
      </c>
      <c r="AD739" s="82">
        <f t="shared" si="297"/>
        <v>63809.64</v>
      </c>
      <c r="AE739" s="88">
        <f t="shared" si="293"/>
        <v>2.4723527943806767E-2</v>
      </c>
    </row>
    <row r="740" spans="1:31">
      <c r="A740" s="77" t="s">
        <v>1081</v>
      </c>
      <c r="B740" s="77">
        <v>739</v>
      </c>
      <c r="C740" s="77" t="s">
        <v>29</v>
      </c>
      <c r="D740" s="77" t="s">
        <v>29</v>
      </c>
      <c r="E740" s="77">
        <v>2020</v>
      </c>
      <c r="F740" s="77">
        <v>44.038964899999897</v>
      </c>
      <c r="G740" s="77">
        <v>-123.10339879999999</v>
      </c>
      <c r="H740" s="77">
        <v>0</v>
      </c>
      <c r="I740" s="77" t="s">
        <v>881</v>
      </c>
      <c r="J740" s="77">
        <v>43.074761000000002</v>
      </c>
      <c r="K740" s="77">
        <v>-89.383761300000003</v>
      </c>
      <c r="L740" s="77">
        <v>5400.5706469010702</v>
      </c>
      <c r="M740" s="77">
        <v>0.930743653905996</v>
      </c>
      <c r="N740" s="77">
        <v>0</v>
      </c>
      <c r="O740" s="77">
        <v>648.06847762812902</v>
      </c>
      <c r="P740" s="87" cm="1">
        <f t="array" ref="P740">IF($X740="Non-local",VLOOKUP($E740,$AI$64:$AW$68,COLUMN($AW:$AW)-COLUMN($AH:$AH),FALSE),IF($X740="Unknown",VLOOKUP($E740,$AI$71:$AW$75,COLUMN($AW:$AW)-COLUMN($AH:$AH),FALSE),0))</f>
        <v>224</v>
      </c>
      <c r="Q740" s="87" cm="1">
        <f t="array" ref="Q740">IF($X740="Non-local",VLOOKUP($E740,$AI$40:$AW$44,COLUMN($AW:$AW)-COLUMN($AH:$AH),FALSE),IF($X740="Unknown",VLOOKUP($E740,$AI$47:$AW$51,COLUMN($AW:$AW)-COLUMN($AH:$AH),FALSE),0))</f>
        <v>470.18520000000001</v>
      </c>
      <c r="R740" s="87" cm="1">
        <f t="array" ref="R740">IF($X740="Non-local",VLOOKUP($E740,$AI$88:$AW$92,COLUMN($AW:$AW)-COLUMN($AH:$AH),FALSE),IF($X740="Unknown",VLOOKUP($E740,$AI$95:$AW$99,COLUMN($AW:$AW)-COLUMN($AH:$AH),FALSE),0))</f>
        <v>0.13052013767768686</v>
      </c>
      <c r="S740" s="87" cm="1">
        <f t="array" ref="S740">VLOOKUP($E740,$AI$111:$AW$115,COLUMN($AW:$AW)-COLUMN($AH:$AH),FALSE)</f>
        <v>410.28773999999999</v>
      </c>
      <c r="T740" s="104">
        <f t="shared" si="289"/>
        <v>1.0612637915836829</v>
      </c>
      <c r="U740" s="104">
        <f t="shared" si="290"/>
        <v>1752.541417628129</v>
      </c>
      <c r="V740" s="87" cm="1">
        <f t="array" ref="V740">VLOOKUP($E740,$AI$118:$AW$122,COLUMN($AW:$AW)-COLUMN($AH:$AH),FALSE)</f>
        <v>161.75600000000003</v>
      </c>
      <c r="W740" s="87" t="str">
        <f t="shared" si="294"/>
        <v>Domestic</v>
      </c>
      <c r="X740" s="87" t="str">
        <f t="shared" si="295"/>
        <v>Non-local</v>
      </c>
      <c r="Y740" s="104"/>
      <c r="Z740" s="87" t="str">
        <f t="shared" si="291"/>
        <v>USA</v>
      </c>
      <c r="AA740" s="87" t="str">
        <f t="shared" si="292"/>
        <v>USA</v>
      </c>
      <c r="AB740" s="82" cm="1">
        <f t="array" ref="AB740">VLOOKUP(B740,'GDP per Capita'!$T$2:$V$4235,COLUMN('GDP per Capita'!$V:$V)-COLUMN('GDP per Capita'!$S:$S),FALSE)</f>
        <v>63809.64</v>
      </c>
      <c r="AC740" s="82">
        <f t="shared" si="296"/>
        <v>63809.64</v>
      </c>
      <c r="AD740" s="82">
        <f t="shared" si="297"/>
        <v>63809.64</v>
      </c>
      <c r="AE740" s="88">
        <f t="shared" si="293"/>
        <v>2.7465151309866803E-2</v>
      </c>
    </row>
    <row r="741" spans="1:31">
      <c r="A741" s="77" t="s">
        <v>1221</v>
      </c>
      <c r="B741" s="77">
        <v>740</v>
      </c>
      <c r="C741" s="77" t="s">
        <v>29</v>
      </c>
      <c r="D741" s="77" t="s">
        <v>29</v>
      </c>
      <c r="E741" s="77">
        <v>2020</v>
      </c>
      <c r="F741" s="77">
        <v>44.623022900000002</v>
      </c>
      <c r="G741" s="77">
        <v>-92.3574062</v>
      </c>
      <c r="H741" s="77">
        <v>0</v>
      </c>
      <c r="I741" s="77" t="s">
        <v>881</v>
      </c>
      <c r="J741" s="77">
        <v>43.074761000000002</v>
      </c>
      <c r="K741" s="77">
        <v>-89.383761300000003</v>
      </c>
      <c r="L741" s="77">
        <v>588.15584899587702</v>
      </c>
      <c r="M741" s="77">
        <v>0.23929460793319701</v>
      </c>
      <c r="N741" s="77">
        <v>0</v>
      </c>
      <c r="O741" s="77">
        <v>112.925923007208</v>
      </c>
      <c r="P741" s="87" cm="1">
        <f t="array" ref="P741">IF($X741="Non-local",VLOOKUP($E741,$AI$64:$AW$68,COLUMN($AW:$AW)-COLUMN($AH:$AH),FALSE),IF($X741="Unknown",VLOOKUP($E741,$AI$71:$AW$75,COLUMN($AW:$AW)-COLUMN($AH:$AH),FALSE),0))</f>
        <v>224</v>
      </c>
      <c r="Q741" s="87" cm="1">
        <f t="array" ref="Q741">IF($X741="Non-local",VLOOKUP($E741,$AI$40:$AW$44,COLUMN($AW:$AW)-COLUMN($AH:$AH),FALSE),IF($X741="Unknown",VLOOKUP($E741,$AI$47:$AW$51,COLUMN($AW:$AW)-COLUMN($AH:$AH),FALSE),0))</f>
        <v>470.18520000000001</v>
      </c>
      <c r="R741" s="87" cm="1">
        <f t="array" ref="R741">IF($X741="Non-local",VLOOKUP($E741,$AI$88:$AW$92,COLUMN($AW:$AW)-COLUMN($AH:$AH),FALSE),IF($X741="Unknown",VLOOKUP($E741,$AI$95:$AW$99,COLUMN($AW:$AW)-COLUMN($AH:$AH),FALSE),0))</f>
        <v>0.13052013767768686</v>
      </c>
      <c r="S741" s="87" cm="1">
        <f t="array" ref="S741">VLOOKUP($E741,$AI$111:$AW$115,COLUMN($AW:$AW)-COLUMN($AH:$AH),FALSE)</f>
        <v>410.28773999999999</v>
      </c>
      <c r="T741" s="104">
        <f t="shared" si="289"/>
        <v>0.3698147456108839</v>
      </c>
      <c r="U741" s="104">
        <f t="shared" si="290"/>
        <v>1217.3988630072081</v>
      </c>
      <c r="V741" s="87" cm="1">
        <f t="array" ref="V741">VLOOKUP($E741,$AI$118:$AW$122,COLUMN($AW:$AW)-COLUMN($AH:$AH),FALSE)</f>
        <v>161.75600000000003</v>
      </c>
      <c r="W741" s="87" t="str">
        <f t="shared" si="294"/>
        <v>Domestic</v>
      </c>
      <c r="X741" s="87" t="str">
        <f t="shared" si="295"/>
        <v>Non-local</v>
      </c>
      <c r="Y741" s="104"/>
      <c r="Z741" s="87" t="str">
        <f t="shared" si="291"/>
        <v>USA</v>
      </c>
      <c r="AA741" s="87" t="str">
        <f t="shared" si="292"/>
        <v>USA</v>
      </c>
      <c r="AB741" s="82" cm="1">
        <f t="array" ref="AB741">VLOOKUP(B741,'GDP per Capita'!$T$2:$V$4235,COLUMN('GDP per Capita'!$V:$V)-COLUMN('GDP per Capita'!$S:$S),FALSE)</f>
        <v>63809.64</v>
      </c>
      <c r="AC741" s="82">
        <f t="shared" si="296"/>
        <v>63809.64</v>
      </c>
      <c r="AD741" s="82">
        <f t="shared" si="297"/>
        <v>63809.64</v>
      </c>
      <c r="AE741" s="88">
        <f t="shared" si="293"/>
        <v>1.9078604157729273E-2</v>
      </c>
    </row>
    <row r="742" spans="1:31">
      <c r="A742" s="77" t="s">
        <v>1191</v>
      </c>
      <c r="B742" s="77">
        <v>741</v>
      </c>
      <c r="C742" s="77" t="s">
        <v>29</v>
      </c>
      <c r="D742" s="77" t="s">
        <v>29</v>
      </c>
      <c r="E742" s="77">
        <v>2020</v>
      </c>
      <c r="F742" s="77">
        <v>48.754401199999997</v>
      </c>
      <c r="G742" s="77">
        <v>-122.4788361</v>
      </c>
      <c r="H742" s="77">
        <v>0</v>
      </c>
      <c r="I742" s="77" t="s">
        <v>881</v>
      </c>
      <c r="J742" s="77">
        <v>43.074761000000002</v>
      </c>
      <c r="K742" s="77">
        <v>-89.383761300000003</v>
      </c>
      <c r="L742" s="77">
        <v>5229.3318166132303</v>
      </c>
      <c r="M742" s="77">
        <v>0.90757926666562205</v>
      </c>
      <c r="N742" s="77">
        <v>0</v>
      </c>
      <c r="O742" s="77">
        <v>627.51981799358805</v>
      </c>
      <c r="P742" s="87" cm="1">
        <f t="array" ref="P742">IF($X742="Non-local",VLOOKUP($E742,$AI$64:$AW$68,COLUMN($AW:$AW)-COLUMN($AH:$AH),FALSE),IF($X742="Unknown",VLOOKUP($E742,$AI$71:$AW$75,COLUMN($AW:$AW)-COLUMN($AH:$AH),FALSE),0))</f>
        <v>224</v>
      </c>
      <c r="Q742" s="87" cm="1">
        <f t="array" ref="Q742">IF($X742="Non-local",VLOOKUP($E742,$AI$40:$AW$44,COLUMN($AW:$AW)-COLUMN($AH:$AH),FALSE),IF($X742="Unknown",VLOOKUP($E742,$AI$47:$AW$51,COLUMN($AW:$AW)-COLUMN($AH:$AH),FALSE),0))</f>
        <v>470.18520000000001</v>
      </c>
      <c r="R742" s="87" cm="1">
        <f t="array" ref="R742">IF($X742="Non-local",VLOOKUP($E742,$AI$88:$AW$92,COLUMN($AW:$AW)-COLUMN($AH:$AH),FALSE),IF($X742="Unknown",VLOOKUP($E742,$AI$95:$AW$99,COLUMN($AW:$AW)-COLUMN($AH:$AH),FALSE),0))</f>
        <v>0.13052013767768686</v>
      </c>
      <c r="S742" s="87" cm="1">
        <f t="array" ref="S742">VLOOKUP($E742,$AI$111:$AW$115,COLUMN($AW:$AW)-COLUMN($AH:$AH),FALSE)</f>
        <v>410.28773999999999</v>
      </c>
      <c r="T742" s="104">
        <f t="shared" si="289"/>
        <v>1.0380994043433089</v>
      </c>
      <c r="U742" s="104">
        <f t="shared" si="290"/>
        <v>1731.9927579935882</v>
      </c>
      <c r="V742" s="87" cm="1">
        <f t="array" ref="V742">VLOOKUP($E742,$AI$118:$AW$122,COLUMN($AW:$AW)-COLUMN($AH:$AH),FALSE)</f>
        <v>161.75600000000003</v>
      </c>
      <c r="W742" s="87" t="str">
        <f t="shared" si="294"/>
        <v>Domestic</v>
      </c>
      <c r="X742" s="87" t="str">
        <f t="shared" si="295"/>
        <v>Non-local</v>
      </c>
      <c r="Y742" s="104"/>
      <c r="Z742" s="87" t="str">
        <f t="shared" si="291"/>
        <v>USA</v>
      </c>
      <c r="AA742" s="87" t="str">
        <f t="shared" si="292"/>
        <v>USA</v>
      </c>
      <c r="AB742" s="82" cm="1">
        <f t="array" ref="AB742">VLOOKUP(B742,'GDP per Capita'!$T$2:$V$4235,COLUMN('GDP per Capita'!$V:$V)-COLUMN('GDP per Capita'!$S:$S),FALSE)</f>
        <v>63809.64</v>
      </c>
      <c r="AC742" s="82">
        <f t="shared" si="296"/>
        <v>63809.64</v>
      </c>
      <c r="AD742" s="82">
        <f t="shared" si="297"/>
        <v>63809.64</v>
      </c>
      <c r="AE742" s="88">
        <f t="shared" si="293"/>
        <v>2.714312066317234E-2</v>
      </c>
    </row>
    <row r="743" spans="1:31">
      <c r="A743" s="77" t="s">
        <v>949</v>
      </c>
      <c r="B743" s="77">
        <v>742</v>
      </c>
      <c r="C743" s="77" t="s">
        <v>29</v>
      </c>
      <c r="D743" s="77" t="s">
        <v>29</v>
      </c>
      <c r="E743" s="77">
        <v>2020</v>
      </c>
      <c r="F743" s="77">
        <v>39.9527237</v>
      </c>
      <c r="G743" s="77">
        <v>-75.163526199999893</v>
      </c>
      <c r="H743" s="77">
        <v>0</v>
      </c>
      <c r="I743" s="77" t="s">
        <v>881</v>
      </c>
      <c r="J743" s="77">
        <v>43.074761000000002</v>
      </c>
      <c r="K743" s="77">
        <v>-89.383761300000003</v>
      </c>
      <c r="L743" s="77">
        <v>2464.2004042929598</v>
      </c>
      <c r="M743" s="77">
        <v>0.48701648983671603</v>
      </c>
      <c r="N743" s="77">
        <v>0</v>
      </c>
      <c r="O743" s="77">
        <v>473.12647762425001</v>
      </c>
      <c r="P743" s="87" cm="1">
        <f t="array" ref="P743">IF($X743="Non-local",VLOOKUP($E743,$AI$64:$AW$68,COLUMN($AW:$AW)-COLUMN($AH:$AH),FALSE),IF($X743="Unknown",VLOOKUP($E743,$AI$71:$AW$75,COLUMN($AW:$AW)-COLUMN($AH:$AH),FALSE),0))</f>
        <v>224</v>
      </c>
      <c r="Q743" s="87" cm="1">
        <f t="array" ref="Q743">IF($X743="Non-local",VLOOKUP($E743,$AI$40:$AW$44,COLUMN($AW:$AW)-COLUMN($AH:$AH),FALSE),IF($X743="Unknown",VLOOKUP($E743,$AI$47:$AW$51,COLUMN($AW:$AW)-COLUMN($AH:$AH),FALSE),0))</f>
        <v>470.18520000000001</v>
      </c>
      <c r="R743" s="87" cm="1">
        <f t="array" ref="R743">IF($X743="Non-local",VLOOKUP($E743,$AI$88:$AW$92,COLUMN($AW:$AW)-COLUMN($AH:$AH),FALSE),IF($X743="Unknown",VLOOKUP($E743,$AI$95:$AW$99,COLUMN($AW:$AW)-COLUMN($AH:$AH),FALSE),0))</f>
        <v>0.13052013767768686</v>
      </c>
      <c r="S743" s="87" cm="1">
        <f t="array" ref="S743">VLOOKUP($E743,$AI$111:$AW$115,COLUMN($AW:$AW)-COLUMN($AH:$AH),FALSE)</f>
        <v>410.28773999999999</v>
      </c>
      <c r="T743" s="104">
        <f t="shared" si="289"/>
        <v>0.61753662751440286</v>
      </c>
      <c r="U743" s="104">
        <f t="shared" si="290"/>
        <v>1577.59941762425</v>
      </c>
      <c r="V743" s="87" cm="1">
        <f t="array" ref="V743">VLOOKUP($E743,$AI$118:$AW$122,COLUMN($AW:$AW)-COLUMN($AH:$AH),FALSE)</f>
        <v>161.75600000000003</v>
      </c>
      <c r="W743" s="87" t="str">
        <f t="shared" si="294"/>
        <v>Domestic</v>
      </c>
      <c r="X743" s="87" t="str">
        <f t="shared" si="295"/>
        <v>Non-local</v>
      </c>
      <c r="Y743" s="104"/>
      <c r="Z743" s="87" t="str">
        <f t="shared" si="291"/>
        <v>USA</v>
      </c>
      <c r="AA743" s="87" t="str">
        <f t="shared" si="292"/>
        <v>USA</v>
      </c>
      <c r="AB743" s="82" cm="1">
        <f t="array" ref="AB743">VLOOKUP(B743,'GDP per Capita'!$T$2:$V$4235,COLUMN('GDP per Capita'!$V:$V)-COLUMN('GDP per Capita'!$S:$S),FALSE)</f>
        <v>63809.64</v>
      </c>
      <c r="AC743" s="82">
        <f t="shared" si="296"/>
        <v>63809.64</v>
      </c>
      <c r="AD743" s="82">
        <f t="shared" si="297"/>
        <v>63809.64</v>
      </c>
      <c r="AE743" s="88">
        <f t="shared" si="293"/>
        <v>2.4723527943806767E-2</v>
      </c>
    </row>
    <row r="744" spans="1:31">
      <c r="A744" s="77" t="s">
        <v>894</v>
      </c>
      <c r="B744" s="77">
        <v>743</v>
      </c>
      <c r="C744" s="77" t="s">
        <v>29</v>
      </c>
      <c r="D744" s="77" t="s">
        <v>29</v>
      </c>
      <c r="E744" s="77">
        <v>2020</v>
      </c>
      <c r="F744" s="77">
        <v>33.425505600000001</v>
      </c>
      <c r="G744" s="77">
        <v>-111.94001249999999</v>
      </c>
      <c r="H744" s="77">
        <v>0</v>
      </c>
      <c r="I744" s="77" t="s">
        <v>881</v>
      </c>
      <c r="J744" s="77">
        <v>43.074761000000002</v>
      </c>
      <c r="K744" s="77">
        <v>-89.383761300000003</v>
      </c>
      <c r="L744" s="77">
        <v>4465.5110464523696</v>
      </c>
      <c r="M744" s="77">
        <v>0.79623050342923796</v>
      </c>
      <c r="N744" s="77">
        <v>0</v>
      </c>
      <c r="O744" s="77">
        <v>535.86132557428402</v>
      </c>
      <c r="P744" s="87" cm="1">
        <f t="array" ref="P744">IF($X744="Non-local",VLOOKUP($E744,$AI$64:$AW$68,COLUMN($AW:$AW)-COLUMN($AH:$AH),FALSE),IF($X744="Unknown",VLOOKUP($E744,$AI$71:$AW$75,COLUMN($AW:$AW)-COLUMN($AH:$AH),FALSE),0))</f>
        <v>224</v>
      </c>
      <c r="Q744" s="87" cm="1">
        <f t="array" ref="Q744">IF($X744="Non-local",VLOOKUP($E744,$AI$40:$AW$44,COLUMN($AW:$AW)-COLUMN($AH:$AH),FALSE),IF($X744="Unknown",VLOOKUP($E744,$AI$47:$AW$51,COLUMN($AW:$AW)-COLUMN($AH:$AH),FALSE),0))</f>
        <v>470.18520000000001</v>
      </c>
      <c r="R744" s="87" cm="1">
        <f t="array" ref="R744">IF($X744="Non-local",VLOOKUP($E744,$AI$88:$AW$92,COLUMN($AW:$AW)-COLUMN($AH:$AH),FALSE),IF($X744="Unknown",VLOOKUP($E744,$AI$95:$AW$99,COLUMN($AW:$AW)-COLUMN($AH:$AH),FALSE),0))</f>
        <v>0.13052013767768686</v>
      </c>
      <c r="S744" s="87" cm="1">
        <f t="array" ref="S744">VLOOKUP($E744,$AI$111:$AW$115,COLUMN($AW:$AW)-COLUMN($AH:$AH),FALSE)</f>
        <v>410.28773999999999</v>
      </c>
      <c r="T744" s="104">
        <f t="shared" si="289"/>
        <v>0.92675064110692484</v>
      </c>
      <c r="U744" s="104">
        <f t="shared" si="290"/>
        <v>1640.334265574284</v>
      </c>
      <c r="V744" s="87" cm="1">
        <f t="array" ref="V744">VLOOKUP($E744,$AI$118:$AW$122,COLUMN($AW:$AW)-COLUMN($AH:$AH),FALSE)</f>
        <v>161.75600000000003</v>
      </c>
      <c r="W744" s="87" t="str">
        <f t="shared" si="294"/>
        <v>Domestic</v>
      </c>
      <c r="X744" s="87" t="str">
        <f t="shared" si="295"/>
        <v>Non-local</v>
      </c>
      <c r="Y744" s="104"/>
      <c r="Z744" s="87" t="str">
        <f t="shared" si="291"/>
        <v>USA</v>
      </c>
      <c r="AA744" s="87" t="str">
        <f t="shared" si="292"/>
        <v>USA</v>
      </c>
      <c r="AB744" s="82" cm="1">
        <f t="array" ref="AB744">VLOOKUP(B744,'GDP per Capita'!$T$2:$V$4235,COLUMN('GDP per Capita'!$V:$V)-COLUMN('GDP per Capita'!$S:$S),FALSE)</f>
        <v>63809.64</v>
      </c>
      <c r="AC744" s="82">
        <f t="shared" si="296"/>
        <v>63809.64</v>
      </c>
      <c r="AD744" s="82">
        <f t="shared" si="297"/>
        <v>63809.64</v>
      </c>
      <c r="AE744" s="88">
        <f t="shared" si="293"/>
        <v>2.5706684218470503E-2</v>
      </c>
    </row>
    <row r="745" spans="1:31">
      <c r="A745" s="77" t="s">
        <v>923</v>
      </c>
      <c r="B745" s="77">
        <v>744</v>
      </c>
      <c r="C745" s="77" t="s">
        <v>29</v>
      </c>
      <c r="D745" s="77" t="s">
        <v>29</v>
      </c>
      <c r="E745" s="77">
        <v>2020</v>
      </c>
      <c r="F745" s="77">
        <v>38.029305999999998</v>
      </c>
      <c r="G745" s="77">
        <v>-78.476678100000001</v>
      </c>
      <c r="H745" s="77">
        <v>0</v>
      </c>
      <c r="I745" s="77" t="s">
        <v>881</v>
      </c>
      <c r="J745" s="77">
        <v>43.074761000000002</v>
      </c>
      <c r="K745" s="77">
        <v>-89.383761300000003</v>
      </c>
      <c r="L745" s="77">
        <v>2155.09100284238</v>
      </c>
      <c r="M745" s="77">
        <v>0.44620020835491397</v>
      </c>
      <c r="N745" s="77">
        <v>0</v>
      </c>
      <c r="O745" s="77">
        <v>413.77747254573802</v>
      </c>
      <c r="P745" s="87" cm="1">
        <f t="array" ref="P745">IF($X745="Non-local",VLOOKUP($E745,$AI$64:$AW$68,COLUMN($AW:$AW)-COLUMN($AH:$AH),FALSE),IF($X745="Unknown",VLOOKUP($E745,$AI$71:$AW$75,COLUMN($AW:$AW)-COLUMN($AH:$AH),FALSE),0))</f>
        <v>224</v>
      </c>
      <c r="Q745" s="87" cm="1">
        <f t="array" ref="Q745">IF($X745="Non-local",VLOOKUP($E745,$AI$40:$AW$44,COLUMN($AW:$AW)-COLUMN($AH:$AH),FALSE),IF($X745="Unknown",VLOOKUP($E745,$AI$47:$AW$51,COLUMN($AW:$AW)-COLUMN($AH:$AH),FALSE),0))</f>
        <v>470.18520000000001</v>
      </c>
      <c r="R745" s="87" cm="1">
        <f t="array" ref="R745">IF($X745="Non-local",VLOOKUP($E745,$AI$88:$AW$92,COLUMN($AW:$AW)-COLUMN($AH:$AH),FALSE),IF($X745="Unknown",VLOOKUP($E745,$AI$95:$AW$99,COLUMN($AW:$AW)-COLUMN($AH:$AH),FALSE),0))</f>
        <v>0.13052013767768686</v>
      </c>
      <c r="S745" s="87" cm="1">
        <f t="array" ref="S745">VLOOKUP($E745,$AI$111:$AW$115,COLUMN($AW:$AW)-COLUMN($AH:$AH),FALSE)</f>
        <v>410.28773999999999</v>
      </c>
      <c r="T745" s="104">
        <f t="shared" si="289"/>
        <v>0.57672034603260081</v>
      </c>
      <c r="U745" s="104">
        <f t="shared" si="290"/>
        <v>1518.2504125457378</v>
      </c>
      <c r="V745" s="87" cm="1">
        <f t="array" ref="V745">VLOOKUP($E745,$AI$118:$AW$122,COLUMN($AW:$AW)-COLUMN($AH:$AH),FALSE)</f>
        <v>161.75600000000003</v>
      </c>
      <c r="W745" s="87" t="str">
        <f t="shared" si="294"/>
        <v>Domestic</v>
      </c>
      <c r="X745" s="87" t="str">
        <f t="shared" si="295"/>
        <v>Non-local</v>
      </c>
      <c r="Y745" s="104"/>
      <c r="Z745" s="87" t="str">
        <f t="shared" si="291"/>
        <v>USA</v>
      </c>
      <c r="AA745" s="87" t="str">
        <f t="shared" si="292"/>
        <v>USA</v>
      </c>
      <c r="AB745" s="82" cm="1">
        <f t="array" ref="AB745">VLOOKUP(B745,'GDP per Capita'!$T$2:$V$4235,COLUMN('GDP per Capita'!$V:$V)-COLUMN('GDP per Capita'!$S:$S),FALSE)</f>
        <v>63809.64</v>
      </c>
      <c r="AC745" s="82">
        <f t="shared" si="296"/>
        <v>63809.64</v>
      </c>
      <c r="AD745" s="82">
        <f t="shared" si="297"/>
        <v>63809.64</v>
      </c>
      <c r="AE745" s="88">
        <f t="shared" si="293"/>
        <v>2.379343328916662E-2</v>
      </c>
    </row>
    <row r="746" spans="1:31">
      <c r="A746" s="77" t="s">
        <v>1222</v>
      </c>
      <c r="B746" s="77">
        <v>745</v>
      </c>
      <c r="C746" s="77" t="s">
        <v>29</v>
      </c>
      <c r="D746" s="77" t="s">
        <v>29</v>
      </c>
      <c r="E746" s="77">
        <v>2020</v>
      </c>
      <c r="F746" s="77">
        <v>35.982841299999997</v>
      </c>
      <c r="G746" s="77">
        <v>-86.518604499999995</v>
      </c>
      <c r="H746" s="77">
        <v>0</v>
      </c>
      <c r="I746" s="77" t="s">
        <v>881</v>
      </c>
      <c r="J746" s="77">
        <v>43.074761000000002</v>
      </c>
      <c r="K746" s="77">
        <v>-89.383761300000003</v>
      </c>
      <c r="L746" s="77">
        <v>1651.6811646552401</v>
      </c>
      <c r="M746" s="77">
        <v>0.37972756934836399</v>
      </c>
      <c r="N746" s="77">
        <v>0</v>
      </c>
      <c r="O746" s="77">
        <v>317.12278361380601</v>
      </c>
      <c r="P746" s="87" cm="1">
        <f t="array" ref="P746">IF($X746="Non-local",VLOOKUP($E746,$AI$64:$AW$68,COLUMN($AW:$AW)-COLUMN($AH:$AH),FALSE),IF($X746="Unknown",VLOOKUP($E746,$AI$71:$AW$75,COLUMN($AW:$AW)-COLUMN($AH:$AH),FALSE),0))</f>
        <v>224</v>
      </c>
      <c r="Q746" s="87" cm="1">
        <f t="array" ref="Q746">IF($X746="Non-local",VLOOKUP($E746,$AI$40:$AW$44,COLUMN($AW:$AW)-COLUMN($AH:$AH),FALSE),IF($X746="Unknown",VLOOKUP($E746,$AI$47:$AW$51,COLUMN($AW:$AW)-COLUMN($AH:$AH),FALSE),0))</f>
        <v>470.18520000000001</v>
      </c>
      <c r="R746" s="87" cm="1">
        <f t="array" ref="R746">IF($X746="Non-local",VLOOKUP($E746,$AI$88:$AW$92,COLUMN($AW:$AW)-COLUMN($AH:$AH),FALSE),IF($X746="Unknown",VLOOKUP($E746,$AI$95:$AW$99,COLUMN($AW:$AW)-COLUMN($AH:$AH),FALSE),0))</f>
        <v>0.13052013767768686</v>
      </c>
      <c r="S746" s="87" cm="1">
        <f t="array" ref="S746">VLOOKUP($E746,$AI$111:$AW$115,COLUMN($AW:$AW)-COLUMN($AH:$AH),FALSE)</f>
        <v>410.28773999999999</v>
      </c>
      <c r="T746" s="104">
        <f t="shared" si="289"/>
        <v>0.51024770702605082</v>
      </c>
      <c r="U746" s="104">
        <f t="shared" si="290"/>
        <v>1421.5957236138061</v>
      </c>
      <c r="V746" s="87" cm="1">
        <f t="array" ref="V746">VLOOKUP($E746,$AI$118:$AW$122,COLUMN($AW:$AW)-COLUMN($AH:$AH),FALSE)</f>
        <v>161.75600000000003</v>
      </c>
      <c r="W746" s="87" t="str">
        <f t="shared" si="294"/>
        <v>Domestic</v>
      </c>
      <c r="X746" s="87" t="str">
        <f t="shared" si="295"/>
        <v>Non-local</v>
      </c>
      <c r="Y746" s="104"/>
      <c r="Z746" s="87" t="str">
        <f t="shared" si="291"/>
        <v>USA</v>
      </c>
      <c r="AA746" s="87" t="str">
        <f t="shared" si="292"/>
        <v>USA</v>
      </c>
      <c r="AB746" s="82" cm="1">
        <f t="array" ref="AB746">VLOOKUP(B746,'GDP per Capita'!$T$2:$V$4235,COLUMN('GDP per Capita'!$V:$V)-COLUMN('GDP per Capita'!$S:$S),FALSE)</f>
        <v>63809.64</v>
      </c>
      <c r="AC746" s="82">
        <f t="shared" si="296"/>
        <v>63809.64</v>
      </c>
      <c r="AD746" s="82">
        <f t="shared" si="297"/>
        <v>63809.64</v>
      </c>
      <c r="AE746" s="88">
        <f t="shared" si="293"/>
        <v>2.2278698384974528E-2</v>
      </c>
    </row>
    <row r="747" spans="1:31">
      <c r="A747" s="77" t="s">
        <v>910</v>
      </c>
      <c r="B747" s="77">
        <v>746</v>
      </c>
      <c r="C747" s="77" t="s">
        <v>29</v>
      </c>
      <c r="D747" s="77" t="s">
        <v>29</v>
      </c>
      <c r="E747" s="77">
        <v>2020</v>
      </c>
      <c r="F747" s="77">
        <v>37.411403499999999</v>
      </c>
      <c r="G747" s="77">
        <v>-122.0543534</v>
      </c>
      <c r="H747" s="77">
        <v>0</v>
      </c>
      <c r="I747" s="77" t="s">
        <v>881</v>
      </c>
      <c r="J747" s="77">
        <v>43.074761000000002</v>
      </c>
      <c r="K747" s="77">
        <v>-89.383761300000003</v>
      </c>
      <c r="L747" s="77">
        <v>5649.0489865285799</v>
      </c>
      <c r="M747" s="77">
        <v>0.96444853613035197</v>
      </c>
      <c r="N747" s="77">
        <v>0</v>
      </c>
      <c r="O747" s="77">
        <v>677.88587838343005</v>
      </c>
      <c r="P747" s="87" cm="1">
        <f t="array" ref="P747">IF($X747="Non-local",VLOOKUP($E747,$AI$64:$AW$68,COLUMN($AW:$AW)-COLUMN($AH:$AH),FALSE),IF($X747="Unknown",VLOOKUP($E747,$AI$71:$AW$75,COLUMN($AW:$AW)-COLUMN($AH:$AH),FALSE),0))</f>
        <v>224</v>
      </c>
      <c r="Q747" s="87" cm="1">
        <f t="array" ref="Q747">IF($X747="Non-local",VLOOKUP($E747,$AI$40:$AW$44,COLUMN($AW:$AW)-COLUMN($AH:$AH),FALSE),IF($X747="Unknown",VLOOKUP($E747,$AI$47:$AW$51,COLUMN($AW:$AW)-COLUMN($AH:$AH),FALSE),0))</f>
        <v>470.18520000000001</v>
      </c>
      <c r="R747" s="87" cm="1">
        <f t="array" ref="R747">IF($X747="Non-local",VLOOKUP($E747,$AI$88:$AW$92,COLUMN($AW:$AW)-COLUMN($AH:$AH),FALSE),IF($X747="Unknown",VLOOKUP($E747,$AI$95:$AW$99,COLUMN($AW:$AW)-COLUMN($AH:$AH),FALSE),0))</f>
        <v>0.13052013767768686</v>
      </c>
      <c r="S747" s="87" cm="1">
        <f t="array" ref="S747">VLOOKUP($E747,$AI$111:$AW$115,COLUMN($AW:$AW)-COLUMN($AH:$AH),FALSE)</f>
        <v>410.28773999999999</v>
      </c>
      <c r="T747" s="104">
        <f t="shared" si="289"/>
        <v>1.0949686738080389</v>
      </c>
      <c r="U747" s="104">
        <f t="shared" si="290"/>
        <v>1782.3588183834302</v>
      </c>
      <c r="V747" s="87" cm="1">
        <f t="array" ref="V747">VLOOKUP($E747,$AI$118:$AW$122,COLUMN($AW:$AW)-COLUMN($AH:$AH),FALSE)</f>
        <v>161.75600000000003</v>
      </c>
      <c r="W747" s="87" t="str">
        <f t="shared" si="294"/>
        <v>Domestic</v>
      </c>
      <c r="X747" s="87" t="str">
        <f t="shared" si="295"/>
        <v>Non-local</v>
      </c>
      <c r="Y747" s="104"/>
      <c r="Z747" s="87" t="str">
        <f t="shared" si="291"/>
        <v>USA</v>
      </c>
      <c r="AA747" s="87" t="str">
        <f t="shared" si="292"/>
        <v>USA</v>
      </c>
      <c r="AB747" s="82" cm="1">
        <f t="array" ref="AB747">VLOOKUP(B747,'GDP per Capita'!$T$2:$V$4235,COLUMN('GDP per Capita'!$V:$V)-COLUMN('GDP per Capita'!$S:$S),FALSE)</f>
        <v>63809.64</v>
      </c>
      <c r="AC747" s="82">
        <f t="shared" si="296"/>
        <v>63809.64</v>
      </c>
      <c r="AD747" s="82">
        <f t="shared" si="297"/>
        <v>63809.64</v>
      </c>
      <c r="AE747" s="88">
        <f t="shared" si="293"/>
        <v>2.7932438082763515E-2</v>
      </c>
    </row>
    <row r="748" spans="1:31">
      <c r="A748" s="77" t="s">
        <v>954</v>
      </c>
      <c r="B748" s="77">
        <v>747</v>
      </c>
      <c r="C748" s="77" t="s">
        <v>29</v>
      </c>
      <c r="D748" s="77" t="s">
        <v>29</v>
      </c>
      <c r="E748" s="77">
        <v>2020</v>
      </c>
      <c r="F748" s="77">
        <v>39.734838099999997</v>
      </c>
      <c r="G748" s="77">
        <v>-104.9653271</v>
      </c>
      <c r="H748" s="77">
        <v>0</v>
      </c>
      <c r="I748" s="77" t="s">
        <v>881</v>
      </c>
      <c r="J748" s="77">
        <v>43.074761000000002</v>
      </c>
      <c r="K748" s="77">
        <v>-89.383761300000003</v>
      </c>
      <c r="L748" s="77">
        <v>2698.5722143571302</v>
      </c>
      <c r="M748" s="77">
        <v>0.51796406285159702</v>
      </c>
      <c r="N748" s="77">
        <v>0</v>
      </c>
      <c r="O748" s="77">
        <v>518.12586515656903</v>
      </c>
      <c r="P748" s="87" cm="1">
        <f t="array" ref="P748">IF($X748="Non-local",VLOOKUP($E748,$AI$64:$AW$68,COLUMN($AW:$AW)-COLUMN($AH:$AH),FALSE),IF($X748="Unknown",VLOOKUP($E748,$AI$71:$AW$75,COLUMN($AW:$AW)-COLUMN($AH:$AH),FALSE),0))</f>
        <v>224</v>
      </c>
      <c r="Q748" s="87" cm="1">
        <f t="array" ref="Q748">IF($X748="Non-local",VLOOKUP($E748,$AI$40:$AW$44,COLUMN($AW:$AW)-COLUMN($AH:$AH),FALSE),IF($X748="Unknown",VLOOKUP($E748,$AI$47:$AW$51,COLUMN($AW:$AW)-COLUMN($AH:$AH),FALSE),0))</f>
        <v>470.18520000000001</v>
      </c>
      <c r="R748" s="87" cm="1">
        <f t="array" ref="R748">IF($X748="Non-local",VLOOKUP($E748,$AI$88:$AW$92,COLUMN($AW:$AW)-COLUMN($AH:$AH),FALSE),IF($X748="Unknown",VLOOKUP($E748,$AI$95:$AW$99,COLUMN($AW:$AW)-COLUMN($AH:$AH),FALSE),0))</f>
        <v>0.13052013767768686</v>
      </c>
      <c r="S748" s="87" cm="1">
        <f t="array" ref="S748">VLOOKUP($E748,$AI$111:$AW$115,COLUMN($AW:$AW)-COLUMN($AH:$AH),FALSE)</f>
        <v>410.28773999999999</v>
      </c>
      <c r="T748" s="104">
        <f t="shared" si="289"/>
        <v>0.64848420052928391</v>
      </c>
      <c r="U748" s="104">
        <f t="shared" si="290"/>
        <v>1622.5988051565689</v>
      </c>
      <c r="V748" s="87" cm="1">
        <f t="array" ref="V748">VLOOKUP($E748,$AI$118:$AW$122,COLUMN($AW:$AW)-COLUMN($AH:$AH),FALSE)</f>
        <v>161.75600000000003</v>
      </c>
      <c r="W748" s="87" t="str">
        <f t="shared" si="294"/>
        <v>Domestic</v>
      </c>
      <c r="X748" s="87" t="str">
        <f t="shared" si="295"/>
        <v>Non-local</v>
      </c>
      <c r="Y748" s="104"/>
      <c r="Z748" s="87" t="str">
        <f t="shared" si="291"/>
        <v>USA</v>
      </c>
      <c r="AA748" s="87" t="str">
        <f t="shared" si="292"/>
        <v>USA</v>
      </c>
      <c r="AB748" s="82" cm="1">
        <f t="array" ref="AB748">VLOOKUP(B748,'GDP per Capita'!$T$2:$V$4235,COLUMN('GDP per Capita'!$V:$V)-COLUMN('GDP per Capita'!$S:$S),FALSE)</f>
        <v>63809.64</v>
      </c>
      <c r="AC748" s="82">
        <f t="shared" si="296"/>
        <v>63809.64</v>
      </c>
      <c r="AD748" s="82">
        <f t="shared" si="297"/>
        <v>63809.64</v>
      </c>
      <c r="AE748" s="88">
        <f t="shared" si="293"/>
        <v>2.5428740941910485E-2</v>
      </c>
    </row>
    <row r="749" spans="1:31">
      <c r="A749" s="77" t="s">
        <v>1011</v>
      </c>
      <c r="B749" s="77">
        <v>748</v>
      </c>
      <c r="C749" s="77" t="s">
        <v>29</v>
      </c>
      <c r="D749" s="77" t="s">
        <v>29</v>
      </c>
      <c r="E749" s="77">
        <v>2020</v>
      </c>
      <c r="F749" s="77">
        <v>40.102554999999903</v>
      </c>
      <c r="G749" s="77">
        <v>-105.36320790000001</v>
      </c>
      <c r="H749" s="77">
        <v>0</v>
      </c>
      <c r="I749" s="77" t="s">
        <v>881</v>
      </c>
      <c r="J749" s="77">
        <v>43.074761000000002</v>
      </c>
      <c r="K749" s="77">
        <v>-89.383761300000003</v>
      </c>
      <c r="L749" s="77">
        <v>2734.18181302126</v>
      </c>
      <c r="M749" s="77">
        <v>0.52266612430850701</v>
      </c>
      <c r="N749" s="77">
        <v>0</v>
      </c>
      <c r="O749" s="77">
        <v>524.96290810008202</v>
      </c>
      <c r="P749" s="87" cm="1">
        <f t="array" ref="P749">IF($X749="Non-local",VLOOKUP($E749,$AI$64:$AW$68,COLUMN($AW:$AW)-COLUMN($AH:$AH),FALSE),IF($X749="Unknown",VLOOKUP($E749,$AI$71:$AW$75,COLUMN($AW:$AW)-COLUMN($AH:$AH),FALSE),0))</f>
        <v>224</v>
      </c>
      <c r="Q749" s="87" cm="1">
        <f t="array" ref="Q749">IF($X749="Non-local",VLOOKUP($E749,$AI$40:$AW$44,COLUMN($AW:$AW)-COLUMN($AH:$AH),FALSE),IF($X749="Unknown",VLOOKUP($E749,$AI$47:$AW$51,COLUMN($AW:$AW)-COLUMN($AH:$AH),FALSE),0))</f>
        <v>470.18520000000001</v>
      </c>
      <c r="R749" s="87" cm="1">
        <f t="array" ref="R749">IF($X749="Non-local",VLOOKUP($E749,$AI$88:$AW$92,COLUMN($AW:$AW)-COLUMN($AH:$AH),FALSE),IF($X749="Unknown",VLOOKUP($E749,$AI$95:$AW$99,COLUMN($AW:$AW)-COLUMN($AH:$AH),FALSE),0))</f>
        <v>0.13052013767768686</v>
      </c>
      <c r="S749" s="87" cm="1">
        <f t="array" ref="S749">VLOOKUP($E749,$AI$111:$AW$115,COLUMN($AW:$AW)-COLUMN($AH:$AH),FALSE)</f>
        <v>410.28773999999999</v>
      </c>
      <c r="T749" s="104">
        <f t="shared" si="289"/>
        <v>0.65318626198619389</v>
      </c>
      <c r="U749" s="104">
        <f t="shared" si="290"/>
        <v>1629.435848100082</v>
      </c>
      <c r="V749" s="87" cm="1">
        <f t="array" ref="V749">VLOOKUP($E749,$AI$118:$AW$122,COLUMN($AW:$AW)-COLUMN($AH:$AH),FALSE)</f>
        <v>161.75600000000003</v>
      </c>
      <c r="W749" s="87" t="str">
        <f t="shared" si="294"/>
        <v>Domestic</v>
      </c>
      <c r="X749" s="87" t="str">
        <f t="shared" si="295"/>
        <v>Non-local</v>
      </c>
      <c r="Y749" s="104"/>
      <c r="Z749" s="87" t="str">
        <f t="shared" si="291"/>
        <v>USA</v>
      </c>
      <c r="AA749" s="87" t="str">
        <f t="shared" si="292"/>
        <v>USA</v>
      </c>
      <c r="AB749" s="82" cm="1">
        <f t="array" ref="AB749">VLOOKUP(B749,'GDP per Capita'!$T$2:$V$4235,COLUMN('GDP per Capita'!$V:$V)-COLUMN('GDP per Capita'!$S:$S),FALSE)</f>
        <v>63809.64</v>
      </c>
      <c r="AC749" s="82">
        <f t="shared" si="296"/>
        <v>63809.64</v>
      </c>
      <c r="AD749" s="82">
        <f t="shared" si="297"/>
        <v>63809.64</v>
      </c>
      <c r="AE749" s="88">
        <f t="shared" si="293"/>
        <v>2.5535888434726824E-2</v>
      </c>
    </row>
    <row r="750" spans="1:31">
      <c r="A750" s="77" t="s">
        <v>911</v>
      </c>
      <c r="B750" s="77">
        <v>749</v>
      </c>
      <c r="C750" s="77" t="s">
        <v>29</v>
      </c>
      <c r="D750" s="77" t="s">
        <v>29</v>
      </c>
      <c r="E750" s="77">
        <v>2020</v>
      </c>
      <c r="F750" s="77">
        <v>42.3750997</v>
      </c>
      <c r="G750" s="77">
        <v>-71.105615700000001</v>
      </c>
      <c r="H750" s="77">
        <v>0</v>
      </c>
      <c r="I750" s="77" t="s">
        <v>881</v>
      </c>
      <c r="J750" s="77">
        <v>43.074761000000002</v>
      </c>
      <c r="K750" s="77">
        <v>-89.383761300000003</v>
      </c>
      <c r="L750" s="77">
        <v>2984.2751494265199</v>
      </c>
      <c r="M750" s="77">
        <v>0.56042166301739005</v>
      </c>
      <c r="N750" s="77">
        <v>0</v>
      </c>
      <c r="O750" s="77">
        <v>572.98082868989297</v>
      </c>
      <c r="P750" s="87" cm="1">
        <f t="array" ref="P750">IF($X750="Non-local",VLOOKUP($E750,$AI$64:$AW$68,COLUMN($AW:$AW)-COLUMN($AH:$AH),FALSE),IF($X750="Unknown",VLOOKUP($E750,$AI$71:$AW$75,COLUMN($AW:$AW)-COLUMN($AH:$AH),FALSE),0))</f>
        <v>224</v>
      </c>
      <c r="Q750" s="87" cm="1">
        <f t="array" ref="Q750">IF($X750="Non-local",VLOOKUP($E750,$AI$40:$AW$44,COLUMN($AW:$AW)-COLUMN($AH:$AH),FALSE),IF($X750="Unknown",VLOOKUP($E750,$AI$47:$AW$51,COLUMN($AW:$AW)-COLUMN($AH:$AH),FALSE),0))</f>
        <v>470.18520000000001</v>
      </c>
      <c r="R750" s="87" cm="1">
        <f t="array" ref="R750">IF($X750="Non-local",VLOOKUP($E750,$AI$88:$AW$92,COLUMN($AW:$AW)-COLUMN($AH:$AH),FALSE),IF($X750="Unknown",VLOOKUP($E750,$AI$95:$AW$99,COLUMN($AW:$AW)-COLUMN($AH:$AH),FALSE),0))</f>
        <v>0.13052013767768686</v>
      </c>
      <c r="S750" s="87" cm="1">
        <f t="array" ref="S750">VLOOKUP($E750,$AI$111:$AW$115,COLUMN($AW:$AW)-COLUMN($AH:$AH),FALSE)</f>
        <v>410.28773999999999</v>
      </c>
      <c r="T750" s="104">
        <f t="shared" si="289"/>
        <v>0.69094180069507694</v>
      </c>
      <c r="U750" s="104">
        <f t="shared" si="290"/>
        <v>1677.453768689893</v>
      </c>
      <c r="V750" s="87" cm="1">
        <f t="array" ref="V750">VLOOKUP($E750,$AI$118:$AW$122,COLUMN($AW:$AW)-COLUMN($AH:$AH),FALSE)</f>
        <v>161.75600000000003</v>
      </c>
      <c r="W750" s="87" t="str">
        <f t="shared" si="294"/>
        <v>Domestic</v>
      </c>
      <c r="X750" s="87" t="str">
        <f t="shared" si="295"/>
        <v>Non-local</v>
      </c>
      <c r="Y750" s="104"/>
      <c r="Z750" s="87" t="str">
        <f t="shared" si="291"/>
        <v>USA</v>
      </c>
      <c r="AA750" s="87" t="str">
        <f t="shared" si="292"/>
        <v>USA</v>
      </c>
      <c r="AB750" s="82" cm="1">
        <f t="array" ref="AB750">VLOOKUP(B750,'GDP per Capita'!$T$2:$V$4235,COLUMN('GDP per Capita'!$V:$V)-COLUMN('GDP per Capita'!$S:$S),FALSE)</f>
        <v>63809.64</v>
      </c>
      <c r="AC750" s="82">
        <f t="shared" si="296"/>
        <v>63809.64</v>
      </c>
      <c r="AD750" s="82">
        <f t="shared" si="297"/>
        <v>63809.64</v>
      </c>
      <c r="AE750" s="88">
        <f t="shared" si="293"/>
        <v>2.6288406715504004E-2</v>
      </c>
    </row>
    <row r="751" spans="1:31">
      <c r="A751" s="77" t="s">
        <v>1223</v>
      </c>
      <c r="B751" s="77">
        <v>750</v>
      </c>
      <c r="C751" s="77" t="s">
        <v>416</v>
      </c>
      <c r="D751" s="77" t="s">
        <v>31</v>
      </c>
      <c r="E751" s="77">
        <v>2020</v>
      </c>
      <c r="F751" s="77">
        <v>52.479699199999999</v>
      </c>
      <c r="G751" s="77">
        <v>-1.9026911</v>
      </c>
      <c r="H751" s="77">
        <v>0</v>
      </c>
      <c r="I751" s="77" t="s">
        <v>881</v>
      </c>
      <c r="J751" s="77">
        <v>43.074761000000002</v>
      </c>
      <c r="K751" s="77">
        <v>-89.383761300000003</v>
      </c>
      <c r="L751" s="77">
        <v>12422.5549381132</v>
      </c>
      <c r="M751" s="77">
        <v>1.92515236545006</v>
      </c>
      <c r="N751" s="77">
        <v>0</v>
      </c>
      <c r="O751" s="77">
        <v>1304.36826850188</v>
      </c>
      <c r="P751" s="87" cm="1">
        <f t="array" ref="P751">IF($X751="Non-local",VLOOKUP($E751,$AI$64:$AW$68,COLUMN($AW:$AW)-COLUMN($AH:$AH),FALSE),IF($X751="Unknown",VLOOKUP($E751,$AI$71:$AW$75,COLUMN($AW:$AW)-COLUMN($AH:$AH),FALSE),0))</f>
        <v>224</v>
      </c>
      <c r="Q751" s="87" cm="1">
        <f t="array" ref="Q751">IF($X751="Non-local",VLOOKUP($E751,$AI$40:$AW$44,COLUMN($AW:$AW)-COLUMN($AH:$AH),FALSE),IF($X751="Unknown",VLOOKUP($E751,$AI$47:$AW$51,COLUMN($AW:$AW)-COLUMN($AH:$AH),FALSE),0))</f>
        <v>470.18520000000001</v>
      </c>
      <c r="R751" s="87" cm="1">
        <f t="array" ref="R751">IF($X751="Non-local",VLOOKUP($E751,$AI$88:$AW$92,COLUMN($AW:$AW)-COLUMN($AH:$AH),FALSE),IF($X751="Unknown",VLOOKUP($E751,$AI$95:$AW$99,COLUMN($AW:$AW)-COLUMN($AH:$AH),FALSE),0))</f>
        <v>0.13052013767768686</v>
      </c>
      <c r="S751" s="87" cm="1">
        <f t="array" ref="S751">VLOOKUP($E751,$AI$111:$AW$115,COLUMN($AW:$AW)-COLUMN($AH:$AH),FALSE)</f>
        <v>410.28773999999999</v>
      </c>
      <c r="T751" s="104">
        <f t="shared" si="289"/>
        <v>2.055672503127747</v>
      </c>
      <c r="U751" s="104">
        <f t="shared" si="290"/>
        <v>2408.8412085018799</v>
      </c>
      <c r="V751" s="87" cm="1">
        <f t="array" ref="V751">VLOOKUP($E751,$AI$118:$AW$122,COLUMN($AW:$AW)-COLUMN($AH:$AH),FALSE)</f>
        <v>161.75600000000003</v>
      </c>
      <c r="W751" s="87" t="str">
        <f t="shared" si="294"/>
        <v>International</v>
      </c>
      <c r="X751" s="87" t="str">
        <f t="shared" si="295"/>
        <v>Non-local</v>
      </c>
      <c r="Y751" s="104"/>
      <c r="Z751" s="87" t="str">
        <f t="shared" si="291"/>
        <v>United Kingdom</v>
      </c>
      <c r="AA751" s="87" t="str">
        <f t="shared" si="292"/>
        <v>Europe</v>
      </c>
      <c r="AB751" s="82" cm="1">
        <f t="array" ref="AB751">VLOOKUP(B751,'GDP per Capita'!$T$2:$V$4235,COLUMN('GDP per Capita'!$V:$V)-COLUMN('GDP per Capita'!$S:$S),FALSE)</f>
        <v>40800.480000000003</v>
      </c>
      <c r="AC751" s="82">
        <f t="shared" si="296"/>
        <v>40800.480000000003</v>
      </c>
      <c r="AD751" s="82">
        <f t="shared" si="297"/>
        <v>40800.480000000003</v>
      </c>
      <c r="AE751" s="88">
        <f t="shared" si="293"/>
        <v>5.9039531115856476E-2</v>
      </c>
    </row>
    <row r="752" spans="1:31">
      <c r="A752" s="77" t="s">
        <v>898</v>
      </c>
      <c r="B752" s="77">
        <v>751</v>
      </c>
      <c r="C752" s="77" t="s">
        <v>29</v>
      </c>
      <c r="D752" s="77" t="s">
        <v>29</v>
      </c>
      <c r="E752" s="77">
        <v>2020</v>
      </c>
      <c r="F752" s="77">
        <v>41.875561599999997</v>
      </c>
      <c r="G752" s="77">
        <v>-87.6244212</v>
      </c>
      <c r="H752" s="77">
        <v>0</v>
      </c>
      <c r="I752" s="77" t="s">
        <v>881</v>
      </c>
      <c r="J752" s="77">
        <v>43.074761000000002</v>
      </c>
      <c r="K752" s="77">
        <v>-89.383761300000003</v>
      </c>
      <c r="L752" s="77">
        <v>392.92408850763201</v>
      </c>
      <c r="M752" s="77">
        <v>0.213515273972855</v>
      </c>
      <c r="N752" s="77">
        <v>0</v>
      </c>
      <c r="O752" s="77">
        <v>75.441424993465404</v>
      </c>
      <c r="P752" s="87" cm="1">
        <f t="array" ref="P752">IF($X752="Non-local",VLOOKUP($E752,$AI$64:$AW$68,COLUMN($AW:$AW)-COLUMN($AH:$AH),FALSE),IF($X752="Unknown",VLOOKUP($E752,$AI$71:$AW$75,COLUMN($AW:$AW)-COLUMN($AH:$AH),FALSE),0))</f>
        <v>224</v>
      </c>
      <c r="Q752" s="87" cm="1">
        <f t="array" ref="Q752">IF($X752="Non-local",VLOOKUP($E752,$AI$40:$AW$44,COLUMN($AW:$AW)-COLUMN($AH:$AH),FALSE),IF($X752="Unknown",VLOOKUP($E752,$AI$47:$AW$51,COLUMN($AW:$AW)-COLUMN($AH:$AH),FALSE),0))</f>
        <v>470.18520000000001</v>
      </c>
      <c r="R752" s="87" cm="1">
        <f t="array" ref="R752">IF($X752="Non-local",VLOOKUP($E752,$AI$88:$AW$92,COLUMN($AW:$AW)-COLUMN($AH:$AH),FALSE),IF($X752="Unknown",VLOOKUP($E752,$AI$95:$AW$99,COLUMN($AW:$AW)-COLUMN($AH:$AH),FALSE),0))</f>
        <v>0.13052013767768686</v>
      </c>
      <c r="S752" s="87" cm="1">
        <f t="array" ref="S752">VLOOKUP($E752,$AI$111:$AW$115,COLUMN($AW:$AW)-COLUMN($AH:$AH),FALSE)</f>
        <v>410.28773999999999</v>
      </c>
      <c r="T752" s="104">
        <f t="shared" si="289"/>
        <v>0.34403541165054186</v>
      </c>
      <c r="U752" s="104">
        <f t="shared" si="290"/>
        <v>1179.9143649934654</v>
      </c>
      <c r="V752" s="87" cm="1">
        <f t="array" ref="V752">VLOOKUP($E752,$AI$118:$AW$122,COLUMN($AW:$AW)-COLUMN($AH:$AH),FALSE)</f>
        <v>161.75600000000003</v>
      </c>
      <c r="W752" s="87" t="str">
        <f t="shared" si="294"/>
        <v>Domestic</v>
      </c>
      <c r="X752" s="87" t="str">
        <f t="shared" si="295"/>
        <v>Non-local</v>
      </c>
      <c r="Y752" s="104"/>
      <c r="Z752" s="87" t="str">
        <f t="shared" si="291"/>
        <v>USA</v>
      </c>
      <c r="AA752" s="87" t="str">
        <f t="shared" si="292"/>
        <v>USA</v>
      </c>
      <c r="AB752" s="82" cm="1">
        <f t="array" ref="AB752">VLOOKUP(B752,'GDP per Capita'!$T$2:$V$4235,COLUMN('GDP per Capita'!$V:$V)-COLUMN('GDP per Capita'!$S:$S),FALSE)</f>
        <v>63809.64</v>
      </c>
      <c r="AC752" s="82">
        <f t="shared" si="296"/>
        <v>63809.64</v>
      </c>
      <c r="AD752" s="82">
        <f t="shared" si="297"/>
        <v>63809.64</v>
      </c>
      <c r="AE752" s="88">
        <f t="shared" si="293"/>
        <v>1.8491161601812287E-2</v>
      </c>
    </row>
    <row r="753" spans="1:31">
      <c r="A753" s="77" t="s">
        <v>917</v>
      </c>
      <c r="B753" s="77">
        <v>752</v>
      </c>
      <c r="C753" s="77" t="s">
        <v>29</v>
      </c>
      <c r="D753" s="77" t="s">
        <v>29</v>
      </c>
      <c r="E753" s="77">
        <v>2020</v>
      </c>
      <c r="F753" s="77">
        <v>35.780397700000002</v>
      </c>
      <c r="G753" s="77">
        <v>-78.639098899999993</v>
      </c>
      <c r="H753" s="77">
        <v>0</v>
      </c>
      <c r="I753" s="77" t="s">
        <v>881</v>
      </c>
      <c r="J753" s="77">
        <v>43.074761000000002</v>
      </c>
      <c r="K753" s="77">
        <v>-89.383761300000003</v>
      </c>
      <c r="L753" s="77">
        <v>2453.61447989198</v>
      </c>
      <c r="M753" s="77">
        <v>0.48561867382701901</v>
      </c>
      <c r="N753" s="77">
        <v>0</v>
      </c>
      <c r="O753" s="77">
        <v>471.09398013926102</v>
      </c>
      <c r="P753" s="87" cm="1">
        <f t="array" ref="P753">IF($X753="Non-local",VLOOKUP($E753,$AI$64:$AW$68,COLUMN($AW:$AW)-COLUMN($AH:$AH),FALSE),IF($X753="Unknown",VLOOKUP($E753,$AI$71:$AW$75,COLUMN($AW:$AW)-COLUMN($AH:$AH),FALSE),0))</f>
        <v>224</v>
      </c>
      <c r="Q753" s="87" cm="1">
        <f t="array" ref="Q753">IF($X753="Non-local",VLOOKUP($E753,$AI$40:$AW$44,COLUMN($AW:$AW)-COLUMN($AH:$AH),FALSE),IF($X753="Unknown",VLOOKUP($E753,$AI$47:$AW$51,COLUMN($AW:$AW)-COLUMN($AH:$AH),FALSE),0))</f>
        <v>470.18520000000001</v>
      </c>
      <c r="R753" s="87" cm="1">
        <f t="array" ref="R753">IF($X753="Non-local",VLOOKUP($E753,$AI$88:$AW$92,COLUMN($AW:$AW)-COLUMN($AH:$AH),FALSE),IF($X753="Unknown",VLOOKUP($E753,$AI$95:$AW$99,COLUMN($AW:$AW)-COLUMN($AH:$AH),FALSE),0))</f>
        <v>0.13052013767768686</v>
      </c>
      <c r="S753" s="87" cm="1">
        <f t="array" ref="S753">VLOOKUP($E753,$AI$111:$AW$115,COLUMN($AW:$AW)-COLUMN($AH:$AH),FALSE)</f>
        <v>410.28773999999999</v>
      </c>
      <c r="T753" s="104">
        <f t="shared" si="289"/>
        <v>0.61613881150470584</v>
      </c>
      <c r="U753" s="104">
        <f t="shared" si="290"/>
        <v>1575.5669201392609</v>
      </c>
      <c r="V753" s="87" cm="1">
        <f t="array" ref="V753">VLOOKUP($E753,$AI$118:$AW$122,COLUMN($AW:$AW)-COLUMN($AH:$AH),FALSE)</f>
        <v>161.75600000000003</v>
      </c>
      <c r="W753" s="87" t="str">
        <f t="shared" si="294"/>
        <v>Domestic</v>
      </c>
      <c r="X753" s="87" t="str">
        <f t="shared" si="295"/>
        <v>Non-local</v>
      </c>
      <c r="Y753" s="104"/>
      <c r="Z753" s="87" t="str">
        <f t="shared" si="291"/>
        <v>USA</v>
      </c>
      <c r="AA753" s="87" t="str">
        <f t="shared" si="292"/>
        <v>USA</v>
      </c>
      <c r="AB753" s="82" cm="1">
        <f t="array" ref="AB753">VLOOKUP(B753,'GDP per Capita'!$T$2:$V$4235,COLUMN('GDP per Capita'!$V:$V)-COLUMN('GDP per Capita'!$S:$S),FALSE)</f>
        <v>63809.64</v>
      </c>
      <c r="AC753" s="82">
        <f t="shared" si="296"/>
        <v>63809.64</v>
      </c>
      <c r="AD753" s="82">
        <f t="shared" si="297"/>
        <v>63809.64</v>
      </c>
      <c r="AE753" s="88">
        <f t="shared" si="293"/>
        <v>2.469167542928092E-2</v>
      </c>
    </row>
    <row r="754" spans="1:31">
      <c r="A754" s="77" t="s">
        <v>880</v>
      </c>
      <c r="B754" s="77">
        <v>753</v>
      </c>
      <c r="C754" s="77" t="s">
        <v>29</v>
      </c>
      <c r="D754" s="77" t="s">
        <v>29</v>
      </c>
      <c r="E754" s="77">
        <v>2020</v>
      </c>
      <c r="F754" s="77">
        <v>37.779026199999997</v>
      </c>
      <c r="G754" s="77">
        <v>-122.41990610000001</v>
      </c>
      <c r="H754" s="77">
        <v>0</v>
      </c>
      <c r="I754" s="77" t="s">
        <v>881</v>
      </c>
      <c r="J754" s="77">
        <v>43.074761000000002</v>
      </c>
      <c r="K754" s="77">
        <v>-89.383761300000003</v>
      </c>
      <c r="L754" s="77">
        <v>5676.70598860272</v>
      </c>
      <c r="M754" s="77">
        <v>0.96820680380589896</v>
      </c>
      <c r="N754" s="77">
        <v>0</v>
      </c>
      <c r="O754" s="77">
        <v>681.20471863232603</v>
      </c>
      <c r="P754" s="87" cm="1">
        <f t="array" ref="P754">IF($X754="Non-local",VLOOKUP($E754,$AI$64:$AW$68,COLUMN($AW:$AW)-COLUMN($AH:$AH),FALSE),IF($X754="Unknown",VLOOKUP($E754,$AI$71:$AW$75,COLUMN($AW:$AW)-COLUMN($AH:$AH),FALSE),0))</f>
        <v>224</v>
      </c>
      <c r="Q754" s="87" cm="1">
        <f t="array" ref="Q754">IF($X754="Non-local",VLOOKUP($E754,$AI$40:$AW$44,COLUMN($AW:$AW)-COLUMN($AH:$AH),FALSE),IF($X754="Unknown",VLOOKUP($E754,$AI$47:$AW$51,COLUMN($AW:$AW)-COLUMN($AH:$AH),FALSE),0))</f>
        <v>470.18520000000001</v>
      </c>
      <c r="R754" s="87" cm="1">
        <f t="array" ref="R754">IF($X754="Non-local",VLOOKUP($E754,$AI$88:$AW$92,COLUMN($AW:$AW)-COLUMN($AH:$AH),FALSE),IF($X754="Unknown",VLOOKUP($E754,$AI$95:$AW$99,COLUMN($AW:$AW)-COLUMN($AH:$AH),FALSE),0))</f>
        <v>0.13052013767768686</v>
      </c>
      <c r="S754" s="87" cm="1">
        <f t="array" ref="S754">VLOOKUP($E754,$AI$111:$AW$115,COLUMN($AW:$AW)-COLUMN($AH:$AH),FALSE)</f>
        <v>410.28773999999999</v>
      </c>
      <c r="T754" s="104">
        <f t="shared" si="289"/>
        <v>1.0987269414835859</v>
      </c>
      <c r="U754" s="104">
        <f t="shared" si="290"/>
        <v>1785.677658632326</v>
      </c>
      <c r="V754" s="87" cm="1">
        <f t="array" ref="V754">VLOOKUP($E754,$AI$118:$AW$122,COLUMN($AW:$AW)-COLUMN($AH:$AH),FALSE)</f>
        <v>161.75600000000003</v>
      </c>
      <c r="W754" s="87" t="str">
        <f t="shared" si="294"/>
        <v>Domestic</v>
      </c>
      <c r="X754" s="87" t="str">
        <f t="shared" si="295"/>
        <v>Non-local</v>
      </c>
      <c r="Y754" s="104"/>
      <c r="Z754" s="87" t="str">
        <f t="shared" si="291"/>
        <v>USA</v>
      </c>
      <c r="AA754" s="87" t="str">
        <f t="shared" si="292"/>
        <v>USA</v>
      </c>
      <c r="AB754" s="82" cm="1">
        <f t="array" ref="AB754">VLOOKUP(B754,'GDP per Capita'!$T$2:$V$4235,COLUMN('GDP per Capita'!$V:$V)-COLUMN('GDP per Capita'!$S:$S),FALSE)</f>
        <v>63809.64</v>
      </c>
      <c r="AC754" s="82">
        <f t="shared" si="296"/>
        <v>63809.64</v>
      </c>
      <c r="AD754" s="82">
        <f t="shared" si="297"/>
        <v>63809.64</v>
      </c>
      <c r="AE754" s="88">
        <f t="shared" si="293"/>
        <v>2.7984449663598261E-2</v>
      </c>
    </row>
    <row r="755" spans="1:31">
      <c r="A755" s="77" t="s">
        <v>927</v>
      </c>
      <c r="B755" s="77">
        <v>754</v>
      </c>
      <c r="C755" s="77" t="s">
        <v>29</v>
      </c>
      <c r="D755" s="77" t="s">
        <v>29</v>
      </c>
      <c r="E755" s="77">
        <v>2020</v>
      </c>
      <c r="F755" s="77">
        <v>34.147645199999999</v>
      </c>
      <c r="G755" s="77">
        <v>-118.1444779</v>
      </c>
      <c r="H755" s="77">
        <v>0</v>
      </c>
      <c r="I755" s="77" t="s">
        <v>881</v>
      </c>
      <c r="J755" s="77">
        <v>43.074761000000002</v>
      </c>
      <c r="K755" s="77">
        <v>-89.383761300000003</v>
      </c>
      <c r="L755" s="77">
        <v>5344.7305889170102</v>
      </c>
      <c r="M755" s="77">
        <v>0.923184194272757</v>
      </c>
      <c r="N755" s="77">
        <v>0</v>
      </c>
      <c r="O755" s="77">
        <v>641.367670670042</v>
      </c>
      <c r="P755" s="87" cm="1">
        <f t="array" ref="P755">IF($X755="Non-local",VLOOKUP($E755,$AI$64:$AW$68,COLUMN($AW:$AW)-COLUMN($AH:$AH),FALSE),IF($X755="Unknown",VLOOKUP($E755,$AI$71:$AW$75,COLUMN($AW:$AW)-COLUMN($AH:$AH),FALSE),0))</f>
        <v>224</v>
      </c>
      <c r="Q755" s="87" cm="1">
        <f t="array" ref="Q755">IF($X755="Non-local",VLOOKUP($E755,$AI$40:$AW$44,COLUMN($AW:$AW)-COLUMN($AH:$AH),FALSE),IF($X755="Unknown",VLOOKUP($E755,$AI$47:$AW$51,COLUMN($AW:$AW)-COLUMN($AH:$AH),FALSE),0))</f>
        <v>470.18520000000001</v>
      </c>
      <c r="R755" s="87" cm="1">
        <f t="array" ref="R755">IF($X755="Non-local",VLOOKUP($E755,$AI$88:$AW$92,COLUMN($AW:$AW)-COLUMN($AH:$AH),FALSE),IF($X755="Unknown",VLOOKUP($E755,$AI$95:$AW$99,COLUMN($AW:$AW)-COLUMN($AH:$AH),FALSE),0))</f>
        <v>0.13052013767768686</v>
      </c>
      <c r="S755" s="87" cm="1">
        <f t="array" ref="S755">VLOOKUP($E755,$AI$111:$AW$115,COLUMN($AW:$AW)-COLUMN($AH:$AH),FALSE)</f>
        <v>410.28773999999999</v>
      </c>
      <c r="T755" s="104">
        <f t="shared" si="289"/>
        <v>1.0537043319504438</v>
      </c>
      <c r="U755" s="104">
        <f t="shared" si="290"/>
        <v>1745.840610670042</v>
      </c>
      <c r="V755" s="87" cm="1">
        <f t="array" ref="V755">VLOOKUP($E755,$AI$118:$AW$122,COLUMN($AW:$AW)-COLUMN($AH:$AH),FALSE)</f>
        <v>161.75600000000003</v>
      </c>
      <c r="W755" s="87" t="str">
        <f t="shared" si="294"/>
        <v>Domestic</v>
      </c>
      <c r="X755" s="87" t="str">
        <f t="shared" si="295"/>
        <v>Non-local</v>
      </c>
      <c r="Y755" s="104"/>
      <c r="Z755" s="87" t="str">
        <f t="shared" si="291"/>
        <v>USA</v>
      </c>
      <c r="AA755" s="87" t="str">
        <f t="shared" si="292"/>
        <v>USA</v>
      </c>
      <c r="AB755" s="82" cm="1">
        <f t="array" ref="AB755">VLOOKUP(B755,'GDP per Capita'!$T$2:$V$4235,COLUMN('GDP per Capita'!$V:$V)-COLUMN('GDP per Capita'!$S:$S),FALSE)</f>
        <v>63809.64</v>
      </c>
      <c r="AC755" s="82">
        <f t="shared" si="296"/>
        <v>63809.64</v>
      </c>
      <c r="AD755" s="82">
        <f t="shared" si="297"/>
        <v>63809.64</v>
      </c>
      <c r="AE755" s="88">
        <f t="shared" si="293"/>
        <v>2.7360138854725432E-2</v>
      </c>
    </row>
    <row r="756" spans="1:31">
      <c r="A756" s="77" t="s">
        <v>923</v>
      </c>
      <c r="B756" s="77">
        <v>755</v>
      </c>
      <c r="C756" s="77" t="s">
        <v>29</v>
      </c>
      <c r="D756" s="77" t="s">
        <v>29</v>
      </c>
      <c r="E756" s="77">
        <v>2020</v>
      </c>
      <c r="F756" s="77">
        <v>38.029305999999998</v>
      </c>
      <c r="G756" s="77">
        <v>-78.476678100000001</v>
      </c>
      <c r="H756" s="77">
        <v>0</v>
      </c>
      <c r="I756" s="77" t="s">
        <v>881</v>
      </c>
      <c r="J756" s="77">
        <v>43.074761000000002</v>
      </c>
      <c r="K756" s="77">
        <v>-89.383761300000003</v>
      </c>
      <c r="L756" s="77">
        <v>2155.09100284238</v>
      </c>
      <c r="M756" s="77">
        <v>0.44620020835491397</v>
      </c>
      <c r="N756" s="77">
        <v>0</v>
      </c>
      <c r="O756" s="77">
        <v>413.77747254573802</v>
      </c>
      <c r="P756" s="87" cm="1">
        <f t="array" ref="P756">IF($X756="Non-local",VLOOKUP($E756,$AI$64:$AW$68,COLUMN($AW:$AW)-COLUMN($AH:$AH),FALSE),IF($X756="Unknown",VLOOKUP($E756,$AI$71:$AW$75,COLUMN($AW:$AW)-COLUMN($AH:$AH),FALSE),0))</f>
        <v>224</v>
      </c>
      <c r="Q756" s="87" cm="1">
        <f t="array" ref="Q756">IF($X756="Non-local",VLOOKUP($E756,$AI$40:$AW$44,COLUMN($AW:$AW)-COLUMN($AH:$AH),FALSE),IF($X756="Unknown",VLOOKUP($E756,$AI$47:$AW$51,COLUMN($AW:$AW)-COLUMN($AH:$AH),FALSE),0))</f>
        <v>470.18520000000001</v>
      </c>
      <c r="R756" s="87" cm="1">
        <f t="array" ref="R756">IF($X756="Non-local",VLOOKUP($E756,$AI$88:$AW$92,COLUMN($AW:$AW)-COLUMN($AH:$AH),FALSE),IF($X756="Unknown",VLOOKUP($E756,$AI$95:$AW$99,COLUMN($AW:$AW)-COLUMN($AH:$AH),FALSE),0))</f>
        <v>0.13052013767768686</v>
      </c>
      <c r="S756" s="87" cm="1">
        <f t="array" ref="S756">VLOOKUP($E756,$AI$111:$AW$115,COLUMN($AW:$AW)-COLUMN($AH:$AH),FALSE)</f>
        <v>410.28773999999999</v>
      </c>
      <c r="T756" s="104">
        <f t="shared" si="289"/>
        <v>0.57672034603260081</v>
      </c>
      <c r="U756" s="104">
        <f t="shared" si="290"/>
        <v>1518.2504125457378</v>
      </c>
      <c r="V756" s="87" cm="1">
        <f t="array" ref="V756">VLOOKUP($E756,$AI$118:$AW$122,COLUMN($AW:$AW)-COLUMN($AH:$AH),FALSE)</f>
        <v>161.75600000000003</v>
      </c>
      <c r="W756" s="87" t="str">
        <f t="shared" si="294"/>
        <v>Domestic</v>
      </c>
      <c r="X756" s="87" t="str">
        <f t="shared" si="295"/>
        <v>Non-local</v>
      </c>
      <c r="Y756" s="104"/>
      <c r="Z756" s="87" t="str">
        <f t="shared" si="291"/>
        <v>USA</v>
      </c>
      <c r="AA756" s="87" t="str">
        <f t="shared" si="292"/>
        <v>USA</v>
      </c>
      <c r="AB756" s="82" cm="1">
        <f t="array" ref="AB756">VLOOKUP(B756,'GDP per Capita'!$T$2:$V$4235,COLUMN('GDP per Capita'!$V:$V)-COLUMN('GDP per Capita'!$S:$S),FALSE)</f>
        <v>63809.64</v>
      </c>
      <c r="AC756" s="82">
        <f t="shared" si="296"/>
        <v>63809.64</v>
      </c>
      <c r="AD756" s="82">
        <f t="shared" si="297"/>
        <v>63809.64</v>
      </c>
      <c r="AE756" s="88">
        <f t="shared" si="293"/>
        <v>2.379343328916662E-2</v>
      </c>
    </row>
    <row r="757" spans="1:31">
      <c r="A757" s="77" t="s">
        <v>1224</v>
      </c>
      <c r="B757" s="77">
        <v>756</v>
      </c>
      <c r="C757" s="77" t="s">
        <v>224</v>
      </c>
      <c r="D757" s="77" t="s">
        <v>31</v>
      </c>
      <c r="E757" s="77">
        <v>2020</v>
      </c>
      <c r="F757" s="77">
        <v>0</v>
      </c>
      <c r="G757" s="77">
        <v>0</v>
      </c>
      <c r="H757" s="77">
        <v>0</v>
      </c>
      <c r="I757" s="77" t="s">
        <v>881</v>
      </c>
      <c r="J757" s="77">
        <v>43.074761000000002</v>
      </c>
      <c r="K757" s="77">
        <v>-89.383761300000003</v>
      </c>
      <c r="L757" s="77">
        <v>4610.0412007298301</v>
      </c>
      <c r="M757" s="77">
        <v>0.80715542109624605</v>
      </c>
      <c r="N757" s="77">
        <v>1</v>
      </c>
      <c r="O757" s="77">
        <v>553.20494408757997</v>
      </c>
      <c r="P757" s="87" cm="1">
        <f t="array" ref="P757">IF($X757="Non-local",VLOOKUP($E757,$AI$64:$AW$68,COLUMN($AW:$AW)-COLUMN($AH:$AH),FALSE),IF($X757="Unknown",VLOOKUP($E757,$AI$71:$AW$75,COLUMN($AW:$AW)-COLUMN($AH:$AH),FALSE),0))</f>
        <v>224</v>
      </c>
      <c r="Q757" s="87" cm="1">
        <f t="array" ref="Q757">IF($X757="Non-local",VLOOKUP($E757,$AI$40:$AW$44,COLUMN($AW:$AW)-COLUMN($AH:$AH),FALSE),IF($X757="Unknown",VLOOKUP($E757,$AI$47:$AW$51,COLUMN($AW:$AW)-COLUMN($AH:$AH),FALSE),0))</f>
        <v>470.18520000000001</v>
      </c>
      <c r="R757" s="87" cm="1">
        <f t="array" ref="R757">IF($X757="Non-local",VLOOKUP($E757,$AI$88:$AW$92,COLUMN($AW:$AW)-COLUMN($AH:$AH),FALSE),IF($X757="Unknown",VLOOKUP($E757,$AI$95:$AW$99,COLUMN($AW:$AW)-COLUMN($AH:$AH),FALSE),0))</f>
        <v>0.13052013767768686</v>
      </c>
      <c r="S757" s="87" cm="1">
        <f t="array" ref="S757">VLOOKUP($E757,$AI$111:$AW$115,COLUMN($AW:$AW)-COLUMN($AH:$AH),FALSE)</f>
        <v>410.28773999999999</v>
      </c>
      <c r="T757" s="104">
        <f t="shared" si="289"/>
        <v>0.93767555877393294</v>
      </c>
      <c r="U757" s="104">
        <f t="shared" si="290"/>
        <v>1657.67788408758</v>
      </c>
      <c r="V757" s="87" cm="1">
        <f t="array" ref="V757">VLOOKUP($E757,$AI$118:$AW$122,COLUMN($AW:$AW)-COLUMN($AH:$AH),FALSE)</f>
        <v>161.75600000000003</v>
      </c>
      <c r="W757" s="87" t="str">
        <f t="shared" si="294"/>
        <v>International</v>
      </c>
      <c r="X757" s="87" t="str">
        <f t="shared" si="295"/>
        <v>Non-local</v>
      </c>
      <c r="Y757" s="104"/>
      <c r="Z757" s="87" t="str">
        <f t="shared" si="291"/>
        <v>Germany</v>
      </c>
      <c r="AA757" s="87" t="str">
        <f t="shared" si="292"/>
        <v>Europe</v>
      </c>
      <c r="AB757" s="82" cm="1">
        <f t="array" ref="AB757">VLOOKUP(B757,'GDP per Capita'!$T$2:$V$4235,COLUMN('GDP per Capita'!$V:$V)-COLUMN('GDP per Capita'!$S:$S),FALSE)</f>
        <v>49180.54</v>
      </c>
      <c r="AC757" s="82">
        <f t="shared" si="296"/>
        <v>49180.54</v>
      </c>
      <c r="AD757" s="82">
        <f t="shared" si="297"/>
        <v>49180.54</v>
      </c>
      <c r="AE757" s="88">
        <f t="shared" si="293"/>
        <v>3.3705971591356659E-2</v>
      </c>
    </row>
    <row r="758" spans="1:31">
      <c r="A758" s="77" t="s">
        <v>1225</v>
      </c>
      <c r="B758" s="77">
        <v>757</v>
      </c>
      <c r="C758" s="77" t="s">
        <v>586</v>
      </c>
      <c r="D758" s="77" t="s">
        <v>31</v>
      </c>
      <c r="E758" s="77">
        <v>2020</v>
      </c>
      <c r="F758" s="77">
        <v>55.750446099999998</v>
      </c>
      <c r="G758" s="77">
        <v>37.617494299999997</v>
      </c>
      <c r="H758" s="77">
        <v>0</v>
      </c>
      <c r="I758" s="77" t="s">
        <v>881</v>
      </c>
      <c r="J758" s="77">
        <v>43.074761000000002</v>
      </c>
      <c r="K758" s="77">
        <v>-89.383761300000003</v>
      </c>
      <c r="L758" s="77">
        <v>15903.530295012501</v>
      </c>
      <c r="M758" s="77">
        <v>2.4503212937453598</v>
      </c>
      <c r="N758" s="77">
        <v>0</v>
      </c>
      <c r="O758" s="77">
        <v>1669.87068097631</v>
      </c>
      <c r="P758" s="87" cm="1">
        <f t="array" ref="P758">IF($X758="Non-local",VLOOKUP($E758,$AI$64:$AW$68,COLUMN($AW:$AW)-COLUMN($AH:$AH),FALSE),IF($X758="Unknown",VLOOKUP($E758,$AI$71:$AW$75,COLUMN($AW:$AW)-COLUMN($AH:$AH),FALSE),0))</f>
        <v>224</v>
      </c>
      <c r="Q758" s="87" cm="1">
        <f t="array" ref="Q758">IF($X758="Non-local",VLOOKUP($E758,$AI$40:$AW$44,COLUMN($AW:$AW)-COLUMN($AH:$AH),FALSE),IF($X758="Unknown",VLOOKUP($E758,$AI$47:$AW$51,COLUMN($AW:$AW)-COLUMN($AH:$AH),FALSE),0))</f>
        <v>470.18520000000001</v>
      </c>
      <c r="R758" s="87" cm="1">
        <f t="array" ref="R758">IF($X758="Non-local",VLOOKUP($E758,$AI$88:$AW$92,COLUMN($AW:$AW)-COLUMN($AH:$AH),FALSE),IF($X758="Unknown",VLOOKUP($E758,$AI$95:$AW$99,COLUMN($AW:$AW)-COLUMN($AH:$AH),FALSE),0))</f>
        <v>0.13052013767768686</v>
      </c>
      <c r="S758" s="87" cm="1">
        <f t="array" ref="S758">VLOOKUP($E758,$AI$111:$AW$115,COLUMN($AW:$AW)-COLUMN($AH:$AH),FALSE)</f>
        <v>410.28773999999999</v>
      </c>
      <c r="T758" s="104">
        <f t="shared" si="289"/>
        <v>2.5808414314230466</v>
      </c>
      <c r="U758" s="104">
        <f t="shared" si="290"/>
        <v>2774.3436209763104</v>
      </c>
      <c r="V758" s="87" cm="1">
        <f t="array" ref="V758">VLOOKUP($E758,$AI$118:$AW$122,COLUMN($AW:$AW)-COLUMN($AH:$AH),FALSE)</f>
        <v>161.75600000000003</v>
      </c>
      <c r="W758" s="87" t="str">
        <f t="shared" si="294"/>
        <v>International</v>
      </c>
      <c r="X758" s="87" t="str">
        <f t="shared" si="295"/>
        <v>Non-local</v>
      </c>
      <c r="Y758" s="104"/>
      <c r="Z758" s="87" t="str">
        <f t="shared" si="291"/>
        <v>Russia</v>
      </c>
      <c r="AA758" s="87" t="str">
        <f t="shared" si="292"/>
        <v>Europe</v>
      </c>
      <c r="AB758" s="82" cm="1">
        <f t="array" ref="AB758">VLOOKUP(B758,'GDP per Capita'!$T$2:$V$4235,COLUMN('GDP per Capita'!$V:$V)-COLUMN('GDP per Capita'!$S:$S),FALSE)</f>
        <v>11082.17</v>
      </c>
      <c r="AC758" s="82">
        <f t="shared" si="296"/>
        <v>11082.17</v>
      </c>
      <c r="AD758" s="82">
        <f t="shared" si="297"/>
        <v>11082.17</v>
      </c>
      <c r="AE758" s="88">
        <f t="shared" si="293"/>
        <v>0.25034299428508228</v>
      </c>
    </row>
    <row r="759" spans="1:31">
      <c r="A759" s="77" t="s">
        <v>1226</v>
      </c>
      <c r="B759" s="77">
        <v>758</v>
      </c>
      <c r="C759" s="77" t="s">
        <v>600</v>
      </c>
      <c r="D759" s="77" t="s">
        <v>28</v>
      </c>
      <c r="E759" s="77">
        <v>2020</v>
      </c>
      <c r="F759" s="77">
        <v>42.368565799999999</v>
      </c>
      <c r="G759" s="77">
        <v>-72.505713999999998</v>
      </c>
      <c r="H759" s="77">
        <v>0</v>
      </c>
      <c r="I759" s="77" t="s">
        <v>881</v>
      </c>
      <c r="J759" s="77">
        <v>43.074761000000002</v>
      </c>
      <c r="K759" s="77">
        <v>-89.383761300000003</v>
      </c>
      <c r="L759" s="77">
        <v>2757.3535785990498</v>
      </c>
      <c r="M759" s="77">
        <v>0.52572583488933999</v>
      </c>
      <c r="N759" s="77">
        <v>0</v>
      </c>
      <c r="O759" s="77">
        <v>529.41188709101698</v>
      </c>
      <c r="P759" s="87" cm="1">
        <f t="array" ref="P759">IF($X759="Non-local",VLOOKUP($E759,$AI$64:$AW$68,COLUMN($AW:$AW)-COLUMN($AH:$AH),FALSE),IF($X759="Unknown",VLOOKUP($E759,$AI$71:$AW$75,COLUMN($AW:$AW)-COLUMN($AH:$AH),FALSE),0))</f>
        <v>224</v>
      </c>
      <c r="Q759" s="87" cm="1">
        <f t="array" ref="Q759">IF($X759="Non-local",VLOOKUP($E759,$AI$40:$AW$44,COLUMN($AW:$AW)-COLUMN($AH:$AH),FALSE),IF($X759="Unknown",VLOOKUP($E759,$AI$47:$AW$51,COLUMN($AW:$AW)-COLUMN($AH:$AH),FALSE),0))</f>
        <v>470.18520000000001</v>
      </c>
      <c r="R759" s="87" cm="1">
        <f t="array" ref="R759">IF($X759="Non-local",VLOOKUP($E759,$AI$88:$AW$92,COLUMN($AW:$AW)-COLUMN($AH:$AH),FALSE),IF($X759="Unknown",VLOOKUP($E759,$AI$95:$AW$99,COLUMN($AW:$AW)-COLUMN($AH:$AH),FALSE),0))</f>
        <v>0.13052013767768686</v>
      </c>
      <c r="S759" s="87" cm="1">
        <f t="array" ref="S759">VLOOKUP($E759,$AI$111:$AW$115,COLUMN($AW:$AW)-COLUMN($AH:$AH),FALSE)</f>
        <v>410.28773999999999</v>
      </c>
      <c r="T759" s="104">
        <f t="shared" si="289"/>
        <v>0.65624597256702688</v>
      </c>
      <c r="U759" s="104">
        <f t="shared" si="290"/>
        <v>1633.8848270910169</v>
      </c>
      <c r="V759" s="87" cm="1">
        <f t="array" ref="V759">VLOOKUP($E759,$AI$118:$AW$122,COLUMN($AW:$AW)-COLUMN($AH:$AH),FALSE)</f>
        <v>161.75600000000003</v>
      </c>
      <c r="W759" s="87" t="str">
        <f t="shared" si="294"/>
        <v>International</v>
      </c>
      <c r="X759" s="87" t="str">
        <f t="shared" si="295"/>
        <v>Non-local</v>
      </c>
      <c r="Y759" s="104"/>
      <c r="Z759" s="87" t="str">
        <f t="shared" si="291"/>
        <v>Uruguay</v>
      </c>
      <c r="AA759" s="87" t="str">
        <f t="shared" si="292"/>
        <v>Other Americas</v>
      </c>
      <c r="AB759" s="82" cm="1">
        <f t="array" ref="AB759">VLOOKUP(B759,'GDP per Capita'!$T$2:$V$4235,COLUMN('GDP per Capita'!$V:$V)-COLUMN('GDP per Capita'!$S:$S),FALSE)</f>
        <v>19765.599999999999</v>
      </c>
      <c r="AC759" s="82">
        <f t="shared" si="296"/>
        <v>19765.599999999999</v>
      </c>
      <c r="AD759" s="82">
        <f t="shared" si="297"/>
        <v>19765.599999999999</v>
      </c>
      <c r="AE759" s="88">
        <f t="shared" si="293"/>
        <v>8.2663052327833053E-2</v>
      </c>
    </row>
    <row r="760" spans="1:31">
      <c r="A760" s="77" t="s">
        <v>1011</v>
      </c>
      <c r="B760" s="77">
        <v>759</v>
      </c>
      <c r="C760" s="77" t="s">
        <v>29</v>
      </c>
      <c r="D760" s="77" t="s">
        <v>29</v>
      </c>
      <c r="E760" s="77">
        <v>2020</v>
      </c>
      <c r="F760" s="77">
        <v>40.102554999999903</v>
      </c>
      <c r="G760" s="77">
        <v>-105.36320790000001</v>
      </c>
      <c r="H760" s="77">
        <v>0</v>
      </c>
      <c r="I760" s="77" t="s">
        <v>881</v>
      </c>
      <c r="J760" s="77">
        <v>43.074761000000002</v>
      </c>
      <c r="K760" s="77">
        <v>-89.383761300000003</v>
      </c>
      <c r="L760" s="77">
        <v>2734.18181302126</v>
      </c>
      <c r="M760" s="77">
        <v>0.52266612430850701</v>
      </c>
      <c r="N760" s="77">
        <v>0</v>
      </c>
      <c r="O760" s="77">
        <v>524.96290810008202</v>
      </c>
      <c r="P760" s="87" cm="1">
        <f t="array" ref="P760">IF($X760="Non-local",VLOOKUP($E760,$AI$64:$AW$68,COLUMN($AW:$AW)-COLUMN($AH:$AH),FALSE),IF($X760="Unknown",VLOOKUP($E760,$AI$71:$AW$75,COLUMN($AW:$AW)-COLUMN($AH:$AH),FALSE),0))</f>
        <v>224</v>
      </c>
      <c r="Q760" s="87" cm="1">
        <f t="array" ref="Q760">IF($X760="Non-local",VLOOKUP($E760,$AI$40:$AW$44,COLUMN($AW:$AW)-COLUMN($AH:$AH),FALSE),IF($X760="Unknown",VLOOKUP($E760,$AI$47:$AW$51,COLUMN($AW:$AW)-COLUMN($AH:$AH),FALSE),0))</f>
        <v>470.18520000000001</v>
      </c>
      <c r="R760" s="87" cm="1">
        <f t="array" ref="R760">IF($X760="Non-local",VLOOKUP($E760,$AI$88:$AW$92,COLUMN($AW:$AW)-COLUMN($AH:$AH),FALSE),IF($X760="Unknown",VLOOKUP($E760,$AI$95:$AW$99,COLUMN($AW:$AW)-COLUMN($AH:$AH),FALSE),0))</f>
        <v>0.13052013767768686</v>
      </c>
      <c r="S760" s="87" cm="1">
        <f t="array" ref="S760">VLOOKUP($E760,$AI$111:$AW$115,COLUMN($AW:$AW)-COLUMN($AH:$AH),FALSE)</f>
        <v>410.28773999999999</v>
      </c>
      <c r="T760" s="104">
        <f t="shared" si="289"/>
        <v>0.65318626198619389</v>
      </c>
      <c r="U760" s="104">
        <f t="shared" si="290"/>
        <v>1629.435848100082</v>
      </c>
      <c r="V760" s="87" cm="1">
        <f t="array" ref="V760">VLOOKUP($E760,$AI$118:$AW$122,COLUMN($AW:$AW)-COLUMN($AH:$AH),FALSE)</f>
        <v>161.75600000000003</v>
      </c>
      <c r="W760" s="87" t="str">
        <f t="shared" si="294"/>
        <v>Domestic</v>
      </c>
      <c r="X760" s="87" t="str">
        <f t="shared" si="295"/>
        <v>Non-local</v>
      </c>
      <c r="Y760" s="104"/>
      <c r="Z760" s="87" t="str">
        <f t="shared" si="291"/>
        <v>USA</v>
      </c>
      <c r="AA760" s="87" t="str">
        <f t="shared" si="292"/>
        <v>USA</v>
      </c>
      <c r="AB760" s="82" cm="1">
        <f t="array" ref="AB760">VLOOKUP(B760,'GDP per Capita'!$T$2:$V$4235,COLUMN('GDP per Capita'!$V:$V)-COLUMN('GDP per Capita'!$S:$S),FALSE)</f>
        <v>63809.64</v>
      </c>
      <c r="AC760" s="82">
        <f t="shared" si="296"/>
        <v>63809.64</v>
      </c>
      <c r="AD760" s="82">
        <f t="shared" si="297"/>
        <v>63809.64</v>
      </c>
      <c r="AE760" s="88">
        <f t="shared" si="293"/>
        <v>2.5535888434726824E-2</v>
      </c>
    </row>
    <row r="761" spans="1:31">
      <c r="A761" s="77" t="s">
        <v>920</v>
      </c>
      <c r="B761" s="77">
        <v>760</v>
      </c>
      <c r="C761" s="77" t="s">
        <v>29</v>
      </c>
      <c r="D761" s="77" t="s">
        <v>29</v>
      </c>
      <c r="E761" s="77">
        <v>2020</v>
      </c>
      <c r="F761" s="77">
        <v>32.222876499999998</v>
      </c>
      <c r="G761" s="77">
        <v>-110.9748477</v>
      </c>
      <c r="H761" s="77">
        <v>0</v>
      </c>
      <c r="I761" s="77" t="s">
        <v>881</v>
      </c>
      <c r="J761" s="77">
        <v>43.074761000000002</v>
      </c>
      <c r="K761" s="77">
        <v>-89.383761300000003</v>
      </c>
      <c r="L761" s="77">
        <v>4482.5152870161</v>
      </c>
      <c r="M761" s="77">
        <v>0.798937533590652</v>
      </c>
      <c r="N761" s="77">
        <v>0</v>
      </c>
      <c r="O761" s="77">
        <v>537.90183444193201</v>
      </c>
      <c r="P761" s="87" cm="1">
        <f t="array" ref="P761">IF($X761="Non-local",VLOOKUP($E761,$AI$64:$AW$68,COLUMN($AW:$AW)-COLUMN($AH:$AH),FALSE),IF($X761="Unknown",VLOOKUP($E761,$AI$71:$AW$75,COLUMN($AW:$AW)-COLUMN($AH:$AH),FALSE),0))</f>
        <v>224</v>
      </c>
      <c r="Q761" s="87" cm="1">
        <f t="array" ref="Q761">IF($X761="Non-local",VLOOKUP($E761,$AI$40:$AW$44,COLUMN($AW:$AW)-COLUMN($AH:$AH),FALSE),IF($X761="Unknown",VLOOKUP($E761,$AI$47:$AW$51,COLUMN($AW:$AW)-COLUMN($AH:$AH),FALSE),0))</f>
        <v>470.18520000000001</v>
      </c>
      <c r="R761" s="87" cm="1">
        <f t="array" ref="R761">IF($X761="Non-local",VLOOKUP($E761,$AI$88:$AW$92,COLUMN($AW:$AW)-COLUMN($AH:$AH),FALSE),IF($X761="Unknown",VLOOKUP($E761,$AI$95:$AW$99,COLUMN($AW:$AW)-COLUMN($AH:$AH),FALSE),0))</f>
        <v>0.13052013767768686</v>
      </c>
      <c r="S761" s="87" cm="1">
        <f t="array" ref="S761">VLOOKUP($E761,$AI$111:$AW$115,COLUMN($AW:$AW)-COLUMN($AH:$AH),FALSE)</f>
        <v>410.28773999999999</v>
      </c>
      <c r="T761" s="104">
        <f t="shared" si="289"/>
        <v>0.92945767126833889</v>
      </c>
      <c r="U761" s="104">
        <f t="shared" si="290"/>
        <v>1642.374774441932</v>
      </c>
      <c r="V761" s="87" cm="1">
        <f t="array" ref="V761">VLOOKUP($E761,$AI$118:$AW$122,COLUMN($AW:$AW)-COLUMN($AH:$AH),FALSE)</f>
        <v>161.75600000000003</v>
      </c>
      <c r="W761" s="87" t="str">
        <f t="shared" si="294"/>
        <v>Domestic</v>
      </c>
      <c r="X761" s="87" t="str">
        <f t="shared" si="295"/>
        <v>Non-local</v>
      </c>
      <c r="Y761" s="104"/>
      <c r="Z761" s="87" t="str">
        <f t="shared" si="291"/>
        <v>USA</v>
      </c>
      <c r="AA761" s="87" t="str">
        <f t="shared" si="292"/>
        <v>USA</v>
      </c>
      <c r="AB761" s="82" cm="1">
        <f t="array" ref="AB761">VLOOKUP(B761,'GDP per Capita'!$T$2:$V$4235,COLUMN('GDP per Capita'!$V:$V)-COLUMN('GDP per Capita'!$S:$S),FALSE)</f>
        <v>63809.64</v>
      </c>
      <c r="AC761" s="82">
        <f t="shared" si="296"/>
        <v>63809.64</v>
      </c>
      <c r="AD761" s="82">
        <f t="shared" si="297"/>
        <v>63809.64</v>
      </c>
      <c r="AE761" s="88">
        <f t="shared" si="293"/>
        <v>2.5738662284287013E-2</v>
      </c>
    </row>
    <row r="762" spans="1:31">
      <c r="A762" s="77" t="s">
        <v>1182</v>
      </c>
      <c r="B762" s="77">
        <v>761</v>
      </c>
      <c r="C762" s="77" t="s">
        <v>29</v>
      </c>
      <c r="D762" s="77" t="s">
        <v>29</v>
      </c>
      <c r="E762" s="77">
        <v>2020</v>
      </c>
      <c r="F762" s="77">
        <v>37.8708393</v>
      </c>
      <c r="G762" s="77">
        <v>-122.272863899999</v>
      </c>
      <c r="H762" s="77">
        <v>0</v>
      </c>
      <c r="I762" s="77" t="s">
        <v>881</v>
      </c>
      <c r="J762" s="77">
        <v>43.074761000000002</v>
      </c>
      <c r="K762" s="77">
        <v>-89.383761300000003</v>
      </c>
      <c r="L762" s="77">
        <v>5645.04821281365</v>
      </c>
      <c r="M762" s="77">
        <v>0.96390498871716901</v>
      </c>
      <c r="N762" s="77">
        <v>0</v>
      </c>
      <c r="O762" s="77">
        <v>677.40578553763805</v>
      </c>
      <c r="P762" s="87" cm="1">
        <f t="array" ref="P762">IF($X762="Non-local",VLOOKUP($E762,$AI$64:$AW$68,COLUMN($AW:$AW)-COLUMN($AH:$AH),FALSE),IF($X762="Unknown",VLOOKUP($E762,$AI$71:$AW$75,COLUMN($AW:$AW)-COLUMN($AH:$AH),FALSE),0))</f>
        <v>224</v>
      </c>
      <c r="Q762" s="87" cm="1">
        <f t="array" ref="Q762">IF($X762="Non-local",VLOOKUP($E762,$AI$40:$AW$44,COLUMN($AW:$AW)-COLUMN($AH:$AH),FALSE),IF($X762="Unknown",VLOOKUP($E762,$AI$47:$AW$51,COLUMN($AW:$AW)-COLUMN($AH:$AH),FALSE),0))</f>
        <v>470.18520000000001</v>
      </c>
      <c r="R762" s="87" cm="1">
        <f t="array" ref="R762">IF($X762="Non-local",VLOOKUP($E762,$AI$88:$AW$92,COLUMN($AW:$AW)-COLUMN($AH:$AH),FALSE),IF($X762="Unknown",VLOOKUP($E762,$AI$95:$AW$99,COLUMN($AW:$AW)-COLUMN($AH:$AH),FALSE),0))</f>
        <v>0.13052013767768686</v>
      </c>
      <c r="S762" s="87" cm="1">
        <f t="array" ref="S762">VLOOKUP($E762,$AI$111:$AW$115,COLUMN($AW:$AW)-COLUMN($AH:$AH),FALSE)</f>
        <v>410.28773999999999</v>
      </c>
      <c r="T762" s="104">
        <f t="shared" si="289"/>
        <v>1.0944251263948559</v>
      </c>
      <c r="U762" s="104">
        <f t="shared" si="290"/>
        <v>1781.878725537638</v>
      </c>
      <c r="V762" s="87" cm="1">
        <f t="array" ref="V762">VLOOKUP($E762,$AI$118:$AW$122,COLUMN($AW:$AW)-COLUMN($AH:$AH),FALSE)</f>
        <v>161.75600000000003</v>
      </c>
      <c r="W762" s="87" t="str">
        <f t="shared" si="294"/>
        <v>Domestic</v>
      </c>
      <c r="X762" s="87" t="str">
        <f t="shared" si="295"/>
        <v>Non-local</v>
      </c>
      <c r="Y762" s="104"/>
      <c r="Z762" s="87" t="str">
        <f t="shared" si="291"/>
        <v>USA</v>
      </c>
      <c r="AA762" s="87" t="str">
        <f t="shared" si="292"/>
        <v>USA</v>
      </c>
      <c r="AB762" s="82" cm="1">
        <f t="array" ref="AB762">VLOOKUP(B762,'GDP per Capita'!$T$2:$V$4235,COLUMN('GDP per Capita'!$V:$V)-COLUMN('GDP per Capita'!$S:$S),FALSE)</f>
        <v>63809.64</v>
      </c>
      <c r="AC762" s="82">
        <f t="shared" si="296"/>
        <v>63809.64</v>
      </c>
      <c r="AD762" s="82">
        <f t="shared" si="297"/>
        <v>63809.64</v>
      </c>
      <c r="AE762" s="88">
        <f t="shared" si="293"/>
        <v>2.7924914253357927E-2</v>
      </c>
    </row>
    <row r="763" spans="1:31">
      <c r="A763" s="77" t="s">
        <v>1227</v>
      </c>
      <c r="B763" s="77">
        <v>762</v>
      </c>
      <c r="C763" s="77" t="s">
        <v>29</v>
      </c>
      <c r="D763" s="77" t="s">
        <v>29</v>
      </c>
      <c r="E763" s="77">
        <v>2020</v>
      </c>
      <c r="F763" s="77">
        <v>38.971938399999999</v>
      </c>
      <c r="G763" s="77">
        <v>-95.235949599999998</v>
      </c>
      <c r="H763" s="77">
        <v>0</v>
      </c>
      <c r="I763" s="77" t="s">
        <v>881</v>
      </c>
      <c r="J763" s="77">
        <v>43.074761000000002</v>
      </c>
      <c r="K763" s="77">
        <v>-89.383761300000003</v>
      </c>
      <c r="L763" s="77">
        <v>1339.7422299669499</v>
      </c>
      <c r="M763" s="77">
        <v>0.33853766278576503</v>
      </c>
      <c r="N763" s="77">
        <v>0</v>
      </c>
      <c r="O763" s="77">
        <v>257.23050815365599</v>
      </c>
      <c r="P763" s="87" cm="1">
        <f t="array" ref="P763">IF($X763="Non-local",VLOOKUP($E763,$AI$64:$AW$68,COLUMN($AW:$AW)-COLUMN($AH:$AH),FALSE),IF($X763="Unknown",VLOOKUP($E763,$AI$71:$AW$75,COLUMN($AW:$AW)-COLUMN($AH:$AH),FALSE),0))</f>
        <v>224</v>
      </c>
      <c r="Q763" s="87" cm="1">
        <f t="array" ref="Q763">IF($X763="Non-local",VLOOKUP($E763,$AI$40:$AW$44,COLUMN($AW:$AW)-COLUMN($AH:$AH),FALSE),IF($X763="Unknown",VLOOKUP($E763,$AI$47:$AW$51,COLUMN($AW:$AW)-COLUMN($AH:$AH),FALSE),0))</f>
        <v>470.18520000000001</v>
      </c>
      <c r="R763" s="87" cm="1">
        <f t="array" ref="R763">IF($X763="Non-local",VLOOKUP($E763,$AI$88:$AW$92,COLUMN($AW:$AW)-COLUMN($AH:$AH),FALSE),IF($X763="Unknown",VLOOKUP($E763,$AI$95:$AW$99,COLUMN($AW:$AW)-COLUMN($AH:$AH),FALSE),0))</f>
        <v>0.13052013767768686</v>
      </c>
      <c r="S763" s="87" cm="1">
        <f t="array" ref="S763">VLOOKUP($E763,$AI$111:$AW$115,COLUMN($AW:$AW)-COLUMN($AH:$AH),FALSE)</f>
        <v>410.28773999999999</v>
      </c>
      <c r="T763" s="104">
        <f t="shared" si="289"/>
        <v>0.46905780046345191</v>
      </c>
      <c r="U763" s="104">
        <f t="shared" si="290"/>
        <v>1361.7034481536559</v>
      </c>
      <c r="V763" s="87" cm="1">
        <f t="array" ref="V763">VLOOKUP($E763,$AI$118:$AW$122,COLUMN($AW:$AW)-COLUMN($AH:$AH),FALSE)</f>
        <v>161.75600000000003</v>
      </c>
      <c r="W763" s="87" t="str">
        <f t="shared" si="294"/>
        <v>Domestic</v>
      </c>
      <c r="X763" s="87" t="str">
        <f t="shared" si="295"/>
        <v>Non-local</v>
      </c>
      <c r="Y763" s="104"/>
      <c r="Z763" s="87" t="str">
        <f t="shared" si="291"/>
        <v>USA</v>
      </c>
      <c r="AA763" s="87" t="str">
        <f t="shared" si="292"/>
        <v>USA</v>
      </c>
      <c r="AB763" s="82" cm="1">
        <f t="array" ref="AB763">VLOOKUP(B763,'GDP per Capita'!$T$2:$V$4235,COLUMN('GDP per Capita'!$V:$V)-COLUMN('GDP per Capita'!$S:$S),FALSE)</f>
        <v>63809.64</v>
      </c>
      <c r="AC763" s="82">
        <f t="shared" si="296"/>
        <v>63809.64</v>
      </c>
      <c r="AD763" s="82">
        <f t="shared" si="297"/>
        <v>63809.64</v>
      </c>
      <c r="AE763" s="88">
        <f t="shared" si="293"/>
        <v>2.134008980702063E-2</v>
      </c>
    </row>
    <row r="764" spans="1:31">
      <c r="A764" s="77" t="s">
        <v>1188</v>
      </c>
      <c r="B764" s="77">
        <v>763</v>
      </c>
      <c r="C764" s="77" t="s">
        <v>29</v>
      </c>
      <c r="D764" s="77" t="s">
        <v>29</v>
      </c>
      <c r="E764" s="77">
        <v>2020</v>
      </c>
      <c r="F764" s="77">
        <v>34.685074899999996</v>
      </c>
      <c r="G764" s="77">
        <v>-82.836411099999907</v>
      </c>
      <c r="H764" s="77">
        <v>0</v>
      </c>
      <c r="I764" s="77" t="s">
        <v>881</v>
      </c>
      <c r="J764" s="77">
        <v>43.074761000000002</v>
      </c>
      <c r="K764" s="77">
        <v>-89.383761300000003</v>
      </c>
      <c r="L764" s="77">
        <v>2181.4270540258799</v>
      </c>
      <c r="M764" s="77">
        <v>0.44967774631778401</v>
      </c>
      <c r="N764" s="77">
        <v>0</v>
      </c>
      <c r="O764" s="77">
        <v>418.83399437296902</v>
      </c>
      <c r="P764" s="87" cm="1">
        <f t="array" ref="P764">IF($X764="Non-local",VLOOKUP($E764,$AI$64:$AW$68,COLUMN($AW:$AW)-COLUMN($AH:$AH),FALSE),IF($X764="Unknown",VLOOKUP($E764,$AI$71:$AW$75,COLUMN($AW:$AW)-COLUMN($AH:$AH),FALSE),0))</f>
        <v>224</v>
      </c>
      <c r="Q764" s="87" cm="1">
        <f t="array" ref="Q764">IF($X764="Non-local",VLOOKUP($E764,$AI$40:$AW$44,COLUMN($AW:$AW)-COLUMN($AH:$AH),FALSE),IF($X764="Unknown",VLOOKUP($E764,$AI$47:$AW$51,COLUMN($AW:$AW)-COLUMN($AH:$AH),FALSE),0))</f>
        <v>470.18520000000001</v>
      </c>
      <c r="R764" s="87" cm="1">
        <f t="array" ref="R764">IF($X764="Non-local",VLOOKUP($E764,$AI$88:$AW$92,COLUMN($AW:$AW)-COLUMN($AH:$AH),FALSE),IF($X764="Unknown",VLOOKUP($E764,$AI$95:$AW$99,COLUMN($AW:$AW)-COLUMN($AH:$AH),FALSE),0))</f>
        <v>0.13052013767768686</v>
      </c>
      <c r="S764" s="87" cm="1">
        <f t="array" ref="S764">VLOOKUP($E764,$AI$111:$AW$115,COLUMN($AW:$AW)-COLUMN($AH:$AH),FALSE)</f>
        <v>410.28773999999999</v>
      </c>
      <c r="T764" s="104">
        <f t="shared" si="289"/>
        <v>0.5801978839954709</v>
      </c>
      <c r="U764" s="104">
        <f t="shared" si="290"/>
        <v>1523.3069343729692</v>
      </c>
      <c r="V764" s="87" cm="1">
        <f t="array" ref="V764">VLOOKUP($E764,$AI$118:$AW$122,COLUMN($AW:$AW)-COLUMN($AH:$AH),FALSE)</f>
        <v>161.75600000000003</v>
      </c>
      <c r="W764" s="87" t="str">
        <f t="shared" si="294"/>
        <v>Domestic</v>
      </c>
      <c r="X764" s="87" t="str">
        <f t="shared" si="295"/>
        <v>Non-local</v>
      </c>
      <c r="Y764" s="104"/>
      <c r="Z764" s="87" t="str">
        <f t="shared" si="291"/>
        <v>USA</v>
      </c>
      <c r="AA764" s="87" t="str">
        <f t="shared" si="292"/>
        <v>USA</v>
      </c>
      <c r="AB764" s="82" cm="1">
        <f t="array" ref="AB764">VLOOKUP(B764,'GDP per Capita'!$T$2:$V$4235,COLUMN('GDP per Capita'!$V:$V)-COLUMN('GDP per Capita'!$S:$S),FALSE)</f>
        <v>63809.64</v>
      </c>
      <c r="AC764" s="82">
        <f t="shared" si="296"/>
        <v>63809.64</v>
      </c>
      <c r="AD764" s="82">
        <f t="shared" si="297"/>
        <v>63809.64</v>
      </c>
      <c r="AE764" s="88">
        <f t="shared" si="293"/>
        <v>2.3872677143656807E-2</v>
      </c>
    </row>
    <row r="765" spans="1:31">
      <c r="A765" s="77" t="s">
        <v>1228</v>
      </c>
      <c r="B765" s="77">
        <v>764</v>
      </c>
      <c r="C765" s="77" t="s">
        <v>29</v>
      </c>
      <c r="D765" s="77" t="s">
        <v>29</v>
      </c>
      <c r="E765" s="77">
        <v>2020</v>
      </c>
      <c r="F765" s="77">
        <v>38.8339578</v>
      </c>
      <c r="G765" s="77">
        <v>-104.8253485</v>
      </c>
      <c r="H765" s="77">
        <v>0</v>
      </c>
      <c r="I765" s="77" t="s">
        <v>881</v>
      </c>
      <c r="J765" s="77">
        <v>43.074761000000002</v>
      </c>
      <c r="K765" s="77">
        <v>-89.383761300000003</v>
      </c>
      <c r="L765" s="77">
        <v>2754.6679749152399</v>
      </c>
      <c r="M765" s="77">
        <v>0.52537121495415795</v>
      </c>
      <c r="N765" s="77">
        <v>0</v>
      </c>
      <c r="O765" s="77">
        <v>528.89625118372703</v>
      </c>
      <c r="P765" s="87" cm="1">
        <f t="array" ref="P765">IF($X765="Non-local",VLOOKUP($E765,$AI$64:$AW$68,COLUMN($AW:$AW)-COLUMN($AH:$AH),FALSE),IF($X765="Unknown",VLOOKUP($E765,$AI$71:$AW$75,COLUMN($AW:$AW)-COLUMN($AH:$AH),FALSE),0))</f>
        <v>224</v>
      </c>
      <c r="Q765" s="87" cm="1">
        <f t="array" ref="Q765">IF($X765="Non-local",VLOOKUP($E765,$AI$40:$AW$44,COLUMN($AW:$AW)-COLUMN($AH:$AH),FALSE),IF($X765="Unknown",VLOOKUP($E765,$AI$47:$AW$51,COLUMN($AW:$AW)-COLUMN($AH:$AH),FALSE),0))</f>
        <v>470.18520000000001</v>
      </c>
      <c r="R765" s="87" cm="1">
        <f t="array" ref="R765">IF($X765="Non-local",VLOOKUP($E765,$AI$88:$AW$92,COLUMN($AW:$AW)-COLUMN($AH:$AH),FALSE),IF($X765="Unknown",VLOOKUP($E765,$AI$95:$AW$99,COLUMN($AW:$AW)-COLUMN($AH:$AH),FALSE),0))</f>
        <v>0.13052013767768686</v>
      </c>
      <c r="S765" s="87" cm="1">
        <f t="array" ref="S765">VLOOKUP($E765,$AI$111:$AW$115,COLUMN($AW:$AW)-COLUMN($AH:$AH),FALSE)</f>
        <v>410.28773999999999</v>
      </c>
      <c r="T765" s="104">
        <f t="shared" si="289"/>
        <v>0.65589135263184484</v>
      </c>
      <c r="U765" s="104">
        <f t="shared" si="290"/>
        <v>1633.369191183727</v>
      </c>
      <c r="V765" s="87" cm="1">
        <f t="array" ref="V765">VLOOKUP($E765,$AI$118:$AW$122,COLUMN($AW:$AW)-COLUMN($AH:$AH),FALSE)</f>
        <v>161.75600000000003</v>
      </c>
      <c r="W765" s="87" t="str">
        <f t="shared" si="294"/>
        <v>Domestic</v>
      </c>
      <c r="X765" s="87" t="str">
        <f t="shared" si="295"/>
        <v>Non-local</v>
      </c>
      <c r="Y765" s="104"/>
      <c r="Z765" s="87" t="str">
        <f t="shared" si="291"/>
        <v>USA</v>
      </c>
      <c r="AA765" s="87" t="str">
        <f t="shared" si="292"/>
        <v>USA</v>
      </c>
      <c r="AB765" s="82" cm="1">
        <f t="array" ref="AB765">VLOOKUP(B765,'GDP per Capita'!$T$2:$V$4235,COLUMN('GDP per Capita'!$V:$V)-COLUMN('GDP per Capita'!$S:$S),FALSE)</f>
        <v>63809.64</v>
      </c>
      <c r="AC765" s="82">
        <f t="shared" si="296"/>
        <v>63809.64</v>
      </c>
      <c r="AD765" s="82">
        <f t="shared" si="297"/>
        <v>63809.64</v>
      </c>
      <c r="AE765" s="88">
        <f t="shared" si="293"/>
        <v>2.5597530266331655E-2</v>
      </c>
    </row>
    <row r="766" spans="1:31">
      <c r="A766" s="77" t="s">
        <v>898</v>
      </c>
      <c r="B766" s="77">
        <v>765</v>
      </c>
      <c r="C766" s="77" t="s">
        <v>29</v>
      </c>
      <c r="D766" s="77" t="s">
        <v>29</v>
      </c>
      <c r="E766" s="77">
        <v>2020</v>
      </c>
      <c r="F766" s="77">
        <v>41.875561599999997</v>
      </c>
      <c r="G766" s="77">
        <v>-87.6244212</v>
      </c>
      <c r="H766" s="77">
        <v>0</v>
      </c>
      <c r="I766" s="77" t="s">
        <v>881</v>
      </c>
      <c r="J766" s="77">
        <v>43.074761000000002</v>
      </c>
      <c r="K766" s="77">
        <v>-89.383761300000003</v>
      </c>
      <c r="L766" s="77">
        <v>392.92408850763201</v>
      </c>
      <c r="M766" s="77">
        <v>0.213515273972855</v>
      </c>
      <c r="N766" s="77">
        <v>0</v>
      </c>
      <c r="O766" s="77">
        <v>75.441424993465404</v>
      </c>
      <c r="P766" s="87" cm="1">
        <f t="array" ref="P766">IF($X766="Non-local",VLOOKUP($E766,$AI$64:$AW$68,COLUMN($AW:$AW)-COLUMN($AH:$AH),FALSE),IF($X766="Unknown",VLOOKUP($E766,$AI$71:$AW$75,COLUMN($AW:$AW)-COLUMN($AH:$AH),FALSE),0))</f>
        <v>224</v>
      </c>
      <c r="Q766" s="87" cm="1">
        <f t="array" ref="Q766">IF($X766="Non-local",VLOOKUP($E766,$AI$40:$AW$44,COLUMN($AW:$AW)-COLUMN($AH:$AH),FALSE),IF($X766="Unknown",VLOOKUP($E766,$AI$47:$AW$51,COLUMN($AW:$AW)-COLUMN($AH:$AH),FALSE),0))</f>
        <v>470.18520000000001</v>
      </c>
      <c r="R766" s="87" cm="1">
        <f t="array" ref="R766">IF($X766="Non-local",VLOOKUP($E766,$AI$88:$AW$92,COLUMN($AW:$AW)-COLUMN($AH:$AH),FALSE),IF($X766="Unknown",VLOOKUP($E766,$AI$95:$AW$99,COLUMN($AW:$AW)-COLUMN($AH:$AH),FALSE),0))</f>
        <v>0.13052013767768686</v>
      </c>
      <c r="S766" s="87" cm="1">
        <f t="array" ref="S766">VLOOKUP($E766,$AI$111:$AW$115,COLUMN($AW:$AW)-COLUMN($AH:$AH),FALSE)</f>
        <v>410.28773999999999</v>
      </c>
      <c r="T766" s="104">
        <f t="shared" si="289"/>
        <v>0.34403541165054186</v>
      </c>
      <c r="U766" s="104">
        <f t="shared" si="290"/>
        <v>1179.9143649934654</v>
      </c>
      <c r="V766" s="87" cm="1">
        <f t="array" ref="V766">VLOOKUP($E766,$AI$118:$AW$122,COLUMN($AW:$AW)-COLUMN($AH:$AH),FALSE)</f>
        <v>161.75600000000003</v>
      </c>
      <c r="W766" s="87" t="str">
        <f t="shared" si="294"/>
        <v>Domestic</v>
      </c>
      <c r="X766" s="87" t="str">
        <f t="shared" si="295"/>
        <v>Non-local</v>
      </c>
      <c r="Y766" s="104"/>
      <c r="Z766" s="87" t="str">
        <f t="shared" si="291"/>
        <v>USA</v>
      </c>
      <c r="AA766" s="87" t="str">
        <f t="shared" si="292"/>
        <v>USA</v>
      </c>
      <c r="AB766" s="82" cm="1">
        <f t="array" ref="AB766">VLOOKUP(B766,'GDP per Capita'!$T$2:$V$4235,COLUMN('GDP per Capita'!$V:$V)-COLUMN('GDP per Capita'!$S:$S),FALSE)</f>
        <v>63809.64</v>
      </c>
      <c r="AC766" s="82">
        <f t="shared" si="296"/>
        <v>63809.64</v>
      </c>
      <c r="AD766" s="82">
        <f t="shared" si="297"/>
        <v>63809.64</v>
      </c>
      <c r="AE766" s="88">
        <f t="shared" si="293"/>
        <v>1.8491161601812287E-2</v>
      </c>
    </row>
    <row r="767" spans="1:31">
      <c r="A767" s="77" t="s">
        <v>1098</v>
      </c>
      <c r="B767" s="77">
        <v>766</v>
      </c>
      <c r="C767" s="77" t="s">
        <v>29</v>
      </c>
      <c r="D767" s="77" t="s">
        <v>29</v>
      </c>
      <c r="E767" s="77">
        <v>2020</v>
      </c>
      <c r="F767" s="77">
        <v>38.5815719</v>
      </c>
      <c r="G767" s="77">
        <v>-121.49439959999999</v>
      </c>
      <c r="H767" s="77">
        <v>0</v>
      </c>
      <c r="I767" s="77" t="s">
        <v>881</v>
      </c>
      <c r="J767" s="77">
        <v>43.074761000000002</v>
      </c>
      <c r="K767" s="77">
        <v>-89.383761300000003</v>
      </c>
      <c r="L767" s="77">
        <v>5460.4434166339797</v>
      </c>
      <c r="M767" s="77">
        <v>0.938855154620993</v>
      </c>
      <c r="N767" s="77">
        <v>0</v>
      </c>
      <c r="O767" s="77">
        <v>655.253209996078</v>
      </c>
      <c r="P767" s="87" cm="1">
        <f t="array" ref="P767">IF($X767="Non-local",VLOOKUP($E767,$AI$64:$AW$68,COLUMN($AW:$AW)-COLUMN($AH:$AH),FALSE),IF($X767="Unknown",VLOOKUP($E767,$AI$71:$AW$75,COLUMN($AW:$AW)-COLUMN($AH:$AH),FALSE),0))</f>
        <v>224</v>
      </c>
      <c r="Q767" s="87" cm="1">
        <f t="array" ref="Q767">IF($X767="Non-local",VLOOKUP($E767,$AI$40:$AW$44,COLUMN($AW:$AW)-COLUMN($AH:$AH),FALSE),IF($X767="Unknown",VLOOKUP($E767,$AI$47:$AW$51,COLUMN($AW:$AW)-COLUMN($AH:$AH),FALSE),0))</f>
        <v>470.18520000000001</v>
      </c>
      <c r="R767" s="87" cm="1">
        <f t="array" ref="R767">IF($X767="Non-local",VLOOKUP($E767,$AI$88:$AW$92,COLUMN($AW:$AW)-COLUMN($AH:$AH),FALSE),IF($X767="Unknown",VLOOKUP($E767,$AI$95:$AW$99,COLUMN($AW:$AW)-COLUMN($AH:$AH),FALSE),0))</f>
        <v>0.13052013767768686</v>
      </c>
      <c r="S767" s="87" cm="1">
        <f t="array" ref="S767">VLOOKUP($E767,$AI$111:$AW$115,COLUMN($AW:$AW)-COLUMN($AH:$AH),FALSE)</f>
        <v>410.28773999999999</v>
      </c>
      <c r="T767" s="104">
        <f t="shared" si="289"/>
        <v>1.0693752922986799</v>
      </c>
      <c r="U767" s="104">
        <f t="shared" si="290"/>
        <v>1759.726149996078</v>
      </c>
      <c r="V767" s="87" cm="1">
        <f t="array" ref="V767">VLOOKUP($E767,$AI$118:$AW$122,COLUMN($AW:$AW)-COLUMN($AH:$AH),FALSE)</f>
        <v>161.75600000000003</v>
      </c>
      <c r="W767" s="87" t="str">
        <f t="shared" si="294"/>
        <v>Domestic</v>
      </c>
      <c r="X767" s="87" t="str">
        <f t="shared" si="295"/>
        <v>Non-local</v>
      </c>
      <c r="Y767" s="104"/>
      <c r="Z767" s="87" t="str">
        <f t="shared" si="291"/>
        <v>USA</v>
      </c>
      <c r="AA767" s="87" t="str">
        <f t="shared" si="292"/>
        <v>USA</v>
      </c>
      <c r="AB767" s="82" cm="1">
        <f t="array" ref="AB767">VLOOKUP(B767,'GDP per Capita'!$T$2:$V$4235,COLUMN('GDP per Capita'!$V:$V)-COLUMN('GDP per Capita'!$S:$S),FALSE)</f>
        <v>63809.64</v>
      </c>
      <c r="AC767" s="82">
        <f t="shared" si="296"/>
        <v>63809.64</v>
      </c>
      <c r="AD767" s="82">
        <f t="shared" si="297"/>
        <v>63809.64</v>
      </c>
      <c r="AE767" s="88">
        <f t="shared" si="293"/>
        <v>2.7577747656875637E-2</v>
      </c>
    </row>
    <row r="768" spans="1:31">
      <c r="A768" s="77" t="s">
        <v>1229</v>
      </c>
      <c r="B768" s="77">
        <v>767</v>
      </c>
      <c r="C768" s="77" t="s">
        <v>29</v>
      </c>
      <c r="D768" s="77" t="s">
        <v>29</v>
      </c>
      <c r="E768" s="77">
        <v>2020</v>
      </c>
      <c r="F768" s="77">
        <v>39.089719899999999</v>
      </c>
      <c r="G768" s="77">
        <v>-76.707353400000002</v>
      </c>
      <c r="H768" s="77">
        <v>0</v>
      </c>
      <c r="I768" s="77" t="s">
        <v>881</v>
      </c>
      <c r="J768" s="77">
        <v>43.074761000000002</v>
      </c>
      <c r="K768" s="77">
        <v>-89.383761300000003</v>
      </c>
      <c r="L768" s="77">
        <v>2299.3228467560298</v>
      </c>
      <c r="M768" s="77">
        <v>0.46524526978686098</v>
      </c>
      <c r="N768" s="77">
        <v>0</v>
      </c>
      <c r="O768" s="77">
        <v>441.46998657715801</v>
      </c>
      <c r="P768" s="87" cm="1">
        <f t="array" ref="P768">IF($X768="Non-local",VLOOKUP($E768,$AI$64:$AW$68,COLUMN($AW:$AW)-COLUMN($AH:$AH),FALSE),IF($X768="Unknown",VLOOKUP($E768,$AI$71:$AW$75,COLUMN($AW:$AW)-COLUMN($AH:$AH),FALSE),0))</f>
        <v>224</v>
      </c>
      <c r="Q768" s="87" cm="1">
        <f t="array" ref="Q768">IF($X768="Non-local",VLOOKUP($E768,$AI$40:$AW$44,COLUMN($AW:$AW)-COLUMN($AH:$AH),FALSE),IF($X768="Unknown",VLOOKUP($E768,$AI$47:$AW$51,COLUMN($AW:$AW)-COLUMN($AH:$AH),FALSE),0))</f>
        <v>470.18520000000001</v>
      </c>
      <c r="R768" s="87" cm="1">
        <f t="array" ref="R768">IF($X768="Non-local",VLOOKUP($E768,$AI$88:$AW$92,COLUMN($AW:$AW)-COLUMN($AH:$AH),FALSE),IF($X768="Unknown",VLOOKUP($E768,$AI$95:$AW$99,COLUMN($AW:$AW)-COLUMN($AH:$AH),FALSE),0))</f>
        <v>0.13052013767768686</v>
      </c>
      <c r="S768" s="87" cm="1">
        <f t="array" ref="S768">VLOOKUP($E768,$AI$111:$AW$115,COLUMN($AW:$AW)-COLUMN($AH:$AH),FALSE)</f>
        <v>410.28773999999999</v>
      </c>
      <c r="T768" s="104">
        <f t="shared" si="289"/>
        <v>0.59576540746454787</v>
      </c>
      <c r="U768" s="104">
        <f t="shared" si="290"/>
        <v>1545.942926577158</v>
      </c>
      <c r="V768" s="87" cm="1">
        <f t="array" ref="V768">VLOOKUP($E768,$AI$118:$AW$122,COLUMN($AW:$AW)-COLUMN($AH:$AH),FALSE)</f>
        <v>161.75600000000003</v>
      </c>
      <c r="W768" s="87" t="str">
        <f t="shared" si="294"/>
        <v>Domestic</v>
      </c>
      <c r="X768" s="87" t="str">
        <f t="shared" si="295"/>
        <v>Non-local</v>
      </c>
      <c r="Y768" s="104"/>
      <c r="Z768" s="87" t="str">
        <f t="shared" si="291"/>
        <v>USA</v>
      </c>
      <c r="AA768" s="87" t="str">
        <f t="shared" si="292"/>
        <v>USA</v>
      </c>
      <c r="AB768" s="82" cm="1">
        <f t="array" ref="AB768">VLOOKUP(B768,'GDP per Capita'!$T$2:$V$4235,COLUMN('GDP per Capita'!$V:$V)-COLUMN('GDP per Capita'!$S:$S),FALSE)</f>
        <v>63809.64</v>
      </c>
      <c r="AC768" s="82">
        <f t="shared" si="296"/>
        <v>63809.64</v>
      </c>
      <c r="AD768" s="82">
        <f t="shared" si="297"/>
        <v>63809.64</v>
      </c>
      <c r="AE768" s="88">
        <f t="shared" si="293"/>
        <v>2.4227419659116678E-2</v>
      </c>
    </row>
    <row r="769" spans="1:31">
      <c r="A769" s="77" t="s">
        <v>886</v>
      </c>
      <c r="B769" s="77">
        <v>768</v>
      </c>
      <c r="C769" s="77" t="s">
        <v>29</v>
      </c>
      <c r="D769" s="77" t="s">
        <v>29</v>
      </c>
      <c r="E769" s="77">
        <v>2020</v>
      </c>
      <c r="F769" s="77">
        <v>39.284749400000003</v>
      </c>
      <c r="G769" s="77">
        <v>-76.620474639699793</v>
      </c>
      <c r="H769" s="77">
        <v>0</v>
      </c>
      <c r="I769" s="77" t="s">
        <v>881</v>
      </c>
      <c r="J769" s="77">
        <v>43.074761000000002</v>
      </c>
      <c r="K769" s="77">
        <v>-89.383761300000003</v>
      </c>
      <c r="L769" s="77">
        <v>2293.6142511822</v>
      </c>
      <c r="M769" s="77">
        <v>0.46449147956658998</v>
      </c>
      <c r="N769" s="77">
        <v>0</v>
      </c>
      <c r="O769" s="77">
        <v>440.37393622698198</v>
      </c>
      <c r="P769" s="87" cm="1">
        <f t="array" ref="P769">IF($X769="Non-local",VLOOKUP($E769,$AI$64:$AW$68,COLUMN($AW:$AW)-COLUMN($AH:$AH),FALSE),IF($X769="Unknown",VLOOKUP($E769,$AI$71:$AW$75,COLUMN($AW:$AW)-COLUMN($AH:$AH),FALSE),0))</f>
        <v>224</v>
      </c>
      <c r="Q769" s="87" cm="1">
        <f t="array" ref="Q769">IF($X769="Non-local",VLOOKUP($E769,$AI$40:$AW$44,COLUMN($AW:$AW)-COLUMN($AH:$AH),FALSE),IF($X769="Unknown",VLOOKUP($E769,$AI$47:$AW$51,COLUMN($AW:$AW)-COLUMN($AH:$AH),FALSE),0))</f>
        <v>470.18520000000001</v>
      </c>
      <c r="R769" s="87" cm="1">
        <f t="array" ref="R769">IF($X769="Non-local",VLOOKUP($E769,$AI$88:$AW$92,COLUMN($AW:$AW)-COLUMN($AH:$AH),FALSE),IF($X769="Unknown",VLOOKUP($E769,$AI$95:$AW$99,COLUMN($AW:$AW)-COLUMN($AH:$AH),FALSE),0))</f>
        <v>0.13052013767768686</v>
      </c>
      <c r="S769" s="87" cm="1">
        <f t="array" ref="S769">VLOOKUP($E769,$AI$111:$AW$115,COLUMN($AW:$AW)-COLUMN($AH:$AH),FALSE)</f>
        <v>410.28773999999999</v>
      </c>
      <c r="T769" s="104">
        <f t="shared" si="289"/>
        <v>0.59501161724427687</v>
      </c>
      <c r="U769" s="104">
        <f t="shared" si="290"/>
        <v>1544.846876226982</v>
      </c>
      <c r="V769" s="87" cm="1">
        <f t="array" ref="V769">VLOOKUP($E769,$AI$118:$AW$122,COLUMN($AW:$AW)-COLUMN($AH:$AH),FALSE)</f>
        <v>161.75600000000003</v>
      </c>
      <c r="W769" s="87" t="str">
        <f t="shared" si="294"/>
        <v>Domestic</v>
      </c>
      <c r="X769" s="87" t="str">
        <f t="shared" si="295"/>
        <v>Non-local</v>
      </c>
      <c r="Y769" s="104"/>
      <c r="Z769" s="87" t="str">
        <f t="shared" si="291"/>
        <v>USA</v>
      </c>
      <c r="AA769" s="87" t="str">
        <f t="shared" si="292"/>
        <v>USA</v>
      </c>
      <c r="AB769" s="82" cm="1">
        <f t="array" ref="AB769">VLOOKUP(B769,'GDP per Capita'!$T$2:$V$4235,COLUMN('GDP per Capita'!$V:$V)-COLUMN('GDP per Capita'!$S:$S),FALSE)</f>
        <v>63809.64</v>
      </c>
      <c r="AC769" s="82">
        <f t="shared" si="296"/>
        <v>63809.64</v>
      </c>
      <c r="AD769" s="82">
        <f t="shared" si="297"/>
        <v>63809.64</v>
      </c>
      <c r="AE769" s="88">
        <f t="shared" si="293"/>
        <v>2.4210242781921069E-2</v>
      </c>
    </row>
    <row r="770" spans="1:31">
      <c r="A770" s="77" t="s">
        <v>1188</v>
      </c>
      <c r="B770" s="77">
        <v>769</v>
      </c>
      <c r="C770" s="77" t="s">
        <v>29</v>
      </c>
      <c r="D770" s="77" t="s">
        <v>29</v>
      </c>
      <c r="E770" s="77">
        <v>2020</v>
      </c>
      <c r="F770" s="77">
        <v>34.685074899999996</v>
      </c>
      <c r="G770" s="77">
        <v>-82.836411099999907</v>
      </c>
      <c r="H770" s="77">
        <v>0</v>
      </c>
      <c r="I770" s="77" t="s">
        <v>881</v>
      </c>
      <c r="J770" s="77">
        <v>43.074761000000002</v>
      </c>
      <c r="K770" s="77">
        <v>-89.383761300000003</v>
      </c>
      <c r="L770" s="77">
        <v>2181.4270540258799</v>
      </c>
      <c r="M770" s="77">
        <v>0.44967774631778401</v>
      </c>
      <c r="N770" s="77">
        <v>0</v>
      </c>
      <c r="O770" s="77">
        <v>418.83399437296902</v>
      </c>
      <c r="P770" s="87" cm="1">
        <f t="array" ref="P770">IF($X770="Non-local",VLOOKUP($E770,$AI$64:$AW$68,COLUMN($AW:$AW)-COLUMN($AH:$AH),FALSE),IF($X770="Unknown",VLOOKUP($E770,$AI$71:$AW$75,COLUMN($AW:$AW)-COLUMN($AH:$AH),FALSE),0))</f>
        <v>224</v>
      </c>
      <c r="Q770" s="87" cm="1">
        <f t="array" ref="Q770">IF($X770="Non-local",VLOOKUP($E770,$AI$40:$AW$44,COLUMN($AW:$AW)-COLUMN($AH:$AH),FALSE),IF($X770="Unknown",VLOOKUP($E770,$AI$47:$AW$51,COLUMN($AW:$AW)-COLUMN($AH:$AH),FALSE),0))</f>
        <v>470.18520000000001</v>
      </c>
      <c r="R770" s="87" cm="1">
        <f t="array" ref="R770">IF($X770="Non-local",VLOOKUP($E770,$AI$88:$AW$92,COLUMN($AW:$AW)-COLUMN($AH:$AH),FALSE),IF($X770="Unknown",VLOOKUP($E770,$AI$95:$AW$99,COLUMN($AW:$AW)-COLUMN($AH:$AH),FALSE),0))</f>
        <v>0.13052013767768686</v>
      </c>
      <c r="S770" s="87" cm="1">
        <f t="array" ref="S770">VLOOKUP($E770,$AI$111:$AW$115,COLUMN($AW:$AW)-COLUMN($AH:$AH),FALSE)</f>
        <v>410.28773999999999</v>
      </c>
      <c r="T770" s="104">
        <f t="shared" ref="T770:T833" si="298">SUM(M770,R770)</f>
        <v>0.5801978839954709</v>
      </c>
      <c r="U770" s="104">
        <f t="shared" ref="U770:U833" si="299">SUM(O770,P770,Q770,S770)</f>
        <v>1523.3069343729692</v>
      </c>
      <c r="V770" s="87" cm="1">
        <f t="array" ref="V770">VLOOKUP($E770,$AI$118:$AW$122,COLUMN($AW:$AW)-COLUMN($AH:$AH),FALSE)</f>
        <v>161.75600000000003</v>
      </c>
      <c r="W770" s="87" t="str">
        <f t="shared" si="294"/>
        <v>Domestic</v>
      </c>
      <c r="X770" s="87" t="str">
        <f t="shared" si="295"/>
        <v>Non-local</v>
      </c>
      <c r="Y770" s="104"/>
      <c r="Z770" s="87" t="str">
        <f t="shared" ref="Z770:Z833" si="300">C770</f>
        <v>USA</v>
      </c>
      <c r="AA770" s="87" t="str">
        <f t="shared" ref="AA770:AA833" si="301">D770</f>
        <v>USA</v>
      </c>
      <c r="AB770" s="82" cm="1">
        <f t="array" ref="AB770">VLOOKUP(B770,'GDP per Capita'!$T$2:$V$4235,COLUMN('GDP per Capita'!$V:$V)-COLUMN('GDP per Capita'!$S:$S),FALSE)</f>
        <v>63809.64</v>
      </c>
      <c r="AC770" s="82">
        <f t="shared" si="296"/>
        <v>63809.64</v>
      </c>
      <c r="AD770" s="82">
        <f t="shared" si="297"/>
        <v>63809.64</v>
      </c>
      <c r="AE770" s="88">
        <f t="shared" ref="AE770:AE833" si="302">U770/AD770</f>
        <v>2.3872677143656807E-2</v>
      </c>
    </row>
    <row r="771" spans="1:31">
      <c r="A771" s="77" t="s">
        <v>1230</v>
      </c>
      <c r="B771" s="77">
        <v>770</v>
      </c>
      <c r="C771" s="77" t="s">
        <v>29</v>
      </c>
      <c r="D771" s="77" t="s">
        <v>29</v>
      </c>
      <c r="E771" s="77">
        <v>2020</v>
      </c>
      <c r="F771" s="77">
        <v>33.5442781</v>
      </c>
      <c r="G771" s="77">
        <v>-84.233809300000004</v>
      </c>
      <c r="H771" s="77">
        <v>0</v>
      </c>
      <c r="I771" s="77" t="s">
        <v>881</v>
      </c>
      <c r="J771" s="77">
        <v>43.074761000000002</v>
      </c>
      <c r="K771" s="77">
        <v>-89.383761300000003</v>
      </c>
      <c r="L771" s="77">
        <v>2300.9319766202002</v>
      </c>
      <c r="M771" s="77">
        <v>0.46545774697832998</v>
      </c>
      <c r="N771" s="77">
        <v>0</v>
      </c>
      <c r="O771" s="77">
        <v>441.77893951108001</v>
      </c>
      <c r="P771" s="87" cm="1">
        <f t="array" ref="P771">IF($X771="Non-local",VLOOKUP($E771,$AI$64:$AW$68,COLUMN($AW:$AW)-COLUMN($AH:$AH),FALSE),IF($X771="Unknown",VLOOKUP($E771,$AI$71:$AW$75,COLUMN($AW:$AW)-COLUMN($AH:$AH),FALSE),0))</f>
        <v>224</v>
      </c>
      <c r="Q771" s="87" cm="1">
        <f t="array" ref="Q771">IF($X771="Non-local",VLOOKUP($E771,$AI$40:$AW$44,COLUMN($AW:$AW)-COLUMN($AH:$AH),FALSE),IF($X771="Unknown",VLOOKUP($E771,$AI$47:$AW$51,COLUMN($AW:$AW)-COLUMN($AH:$AH),FALSE),0))</f>
        <v>470.18520000000001</v>
      </c>
      <c r="R771" s="87" cm="1">
        <f t="array" ref="R771">IF($X771="Non-local",VLOOKUP($E771,$AI$88:$AW$92,COLUMN($AW:$AW)-COLUMN($AH:$AH),FALSE),IF($X771="Unknown",VLOOKUP($E771,$AI$95:$AW$99,COLUMN($AW:$AW)-COLUMN($AH:$AH),FALSE),0))</f>
        <v>0.13052013767768686</v>
      </c>
      <c r="S771" s="87" cm="1">
        <f t="array" ref="S771">VLOOKUP($E771,$AI$111:$AW$115,COLUMN($AW:$AW)-COLUMN($AH:$AH),FALSE)</f>
        <v>410.28773999999999</v>
      </c>
      <c r="T771" s="104">
        <f t="shared" si="298"/>
        <v>0.59597788465601687</v>
      </c>
      <c r="U771" s="104">
        <f t="shared" si="299"/>
        <v>1546.25187951108</v>
      </c>
      <c r="V771" s="87" cm="1">
        <f t="array" ref="V771">VLOOKUP($E771,$AI$118:$AW$122,COLUMN($AW:$AW)-COLUMN($AH:$AH),FALSE)</f>
        <v>161.75600000000003</v>
      </c>
      <c r="W771" s="87" t="str">
        <f t="shared" ref="W771:W834" si="303">IF(Z771&lt;&gt;"USA",IF(Z771&lt;&gt;"Unknown","International","Unknown"),"Domestic")</f>
        <v>Domestic</v>
      </c>
      <c r="X771" s="87" t="str">
        <f t="shared" ref="X771:X834" si="304">IF(A771="Unknown","Unknown",IF(H771=1,"Local","Non-local"))</f>
        <v>Non-local</v>
      </c>
      <c r="Y771" s="104"/>
      <c r="Z771" s="87" t="str">
        <f t="shared" si="300"/>
        <v>USA</v>
      </c>
      <c r="AA771" s="87" t="str">
        <f t="shared" si="301"/>
        <v>USA</v>
      </c>
      <c r="AB771" s="82" cm="1">
        <f t="array" ref="AB771">VLOOKUP(B771,'GDP per Capita'!$T$2:$V$4235,COLUMN('GDP per Capita'!$V:$V)-COLUMN('GDP per Capita'!$S:$S),FALSE)</f>
        <v>63809.64</v>
      </c>
      <c r="AC771" s="82">
        <f t="shared" ref="AC771:AC834" si="305">IFERROR(AB771,"")</f>
        <v>63809.64</v>
      </c>
      <c r="AD771" s="82">
        <f t="shared" ref="AD771:AD834" si="306">IFERROR(AB771,AVERAGE(AC$2:AC$2538))</f>
        <v>63809.64</v>
      </c>
      <c r="AE771" s="88">
        <f t="shared" si="302"/>
        <v>2.4232261450011002E-2</v>
      </c>
    </row>
    <row r="772" spans="1:31">
      <c r="A772" s="77" t="s">
        <v>1124</v>
      </c>
      <c r="B772" s="77">
        <v>771</v>
      </c>
      <c r="C772" s="77" t="s">
        <v>29</v>
      </c>
      <c r="D772" s="77" t="s">
        <v>29</v>
      </c>
      <c r="E772" s="77">
        <v>2020</v>
      </c>
      <c r="F772" s="77">
        <v>39.421217499999997</v>
      </c>
      <c r="G772" s="77">
        <v>-76.6260805</v>
      </c>
      <c r="H772" s="77">
        <v>0</v>
      </c>
      <c r="I772" s="77" t="s">
        <v>881</v>
      </c>
      <c r="J772" s="77">
        <v>43.074761000000002</v>
      </c>
      <c r="K772" s="77">
        <v>-89.383761300000003</v>
      </c>
      <c r="L772" s="77">
        <v>2279.7612983016402</v>
      </c>
      <c r="M772" s="77">
        <v>0.46266226951515399</v>
      </c>
      <c r="N772" s="77">
        <v>0</v>
      </c>
      <c r="O772" s="77">
        <v>437.71416927391601</v>
      </c>
      <c r="P772" s="87" cm="1">
        <f t="array" ref="P772">IF($X772="Non-local",VLOOKUP($E772,$AI$64:$AW$68,COLUMN($AW:$AW)-COLUMN($AH:$AH),FALSE),IF($X772="Unknown",VLOOKUP($E772,$AI$71:$AW$75,COLUMN($AW:$AW)-COLUMN($AH:$AH),FALSE),0))</f>
        <v>224</v>
      </c>
      <c r="Q772" s="87" cm="1">
        <f t="array" ref="Q772">IF($X772="Non-local",VLOOKUP($E772,$AI$40:$AW$44,COLUMN($AW:$AW)-COLUMN($AH:$AH),FALSE),IF($X772="Unknown",VLOOKUP($E772,$AI$47:$AW$51,COLUMN($AW:$AW)-COLUMN($AH:$AH),FALSE),0))</f>
        <v>470.18520000000001</v>
      </c>
      <c r="R772" s="87" cm="1">
        <f t="array" ref="R772">IF($X772="Non-local",VLOOKUP($E772,$AI$88:$AW$92,COLUMN($AW:$AW)-COLUMN($AH:$AH),FALSE),IF($X772="Unknown",VLOOKUP($E772,$AI$95:$AW$99,COLUMN($AW:$AW)-COLUMN($AH:$AH),FALSE),0))</f>
        <v>0.13052013767768686</v>
      </c>
      <c r="S772" s="87" cm="1">
        <f t="array" ref="S772">VLOOKUP($E772,$AI$111:$AW$115,COLUMN($AW:$AW)-COLUMN($AH:$AH),FALSE)</f>
        <v>410.28773999999999</v>
      </c>
      <c r="T772" s="104">
        <f t="shared" si="298"/>
        <v>0.59318240719284088</v>
      </c>
      <c r="U772" s="104">
        <f t="shared" si="299"/>
        <v>1542.1871092739159</v>
      </c>
      <c r="V772" s="87" cm="1">
        <f t="array" ref="V772">VLOOKUP($E772,$AI$118:$AW$122,COLUMN($AW:$AW)-COLUMN($AH:$AH),FALSE)</f>
        <v>161.75600000000003</v>
      </c>
      <c r="W772" s="87" t="str">
        <f t="shared" si="303"/>
        <v>Domestic</v>
      </c>
      <c r="X772" s="87" t="str">
        <f t="shared" si="304"/>
        <v>Non-local</v>
      </c>
      <c r="Y772" s="104"/>
      <c r="Z772" s="87" t="str">
        <f t="shared" si="300"/>
        <v>USA</v>
      </c>
      <c r="AA772" s="87" t="str">
        <f t="shared" si="301"/>
        <v>USA</v>
      </c>
      <c r="AB772" s="82" cm="1">
        <f t="array" ref="AB772">VLOOKUP(B772,'GDP per Capita'!$T$2:$V$4235,COLUMN('GDP per Capita'!$V:$V)-COLUMN('GDP per Capita'!$S:$S),FALSE)</f>
        <v>63809.64</v>
      </c>
      <c r="AC772" s="82">
        <f t="shared" si="305"/>
        <v>63809.64</v>
      </c>
      <c r="AD772" s="82">
        <f t="shared" si="306"/>
        <v>63809.64</v>
      </c>
      <c r="AE772" s="88">
        <f t="shared" si="302"/>
        <v>2.4168559942885054E-2</v>
      </c>
    </row>
    <row r="773" spans="1:31">
      <c r="A773" s="77" t="s">
        <v>1231</v>
      </c>
      <c r="B773" s="77">
        <v>772</v>
      </c>
      <c r="C773" s="77" t="s">
        <v>29</v>
      </c>
      <c r="D773" s="77" t="s">
        <v>29</v>
      </c>
      <c r="E773" s="77">
        <v>2020</v>
      </c>
      <c r="F773" s="77">
        <v>39.709226200000003</v>
      </c>
      <c r="G773" s="77">
        <v>-84.063268500000007</v>
      </c>
      <c r="H773" s="77">
        <v>0</v>
      </c>
      <c r="I773" s="77" t="s">
        <v>881</v>
      </c>
      <c r="J773" s="77">
        <v>43.074761000000002</v>
      </c>
      <c r="K773" s="77">
        <v>-89.383761300000003</v>
      </c>
      <c r="L773" s="77">
        <v>1160.6604127195301</v>
      </c>
      <c r="M773" s="77">
        <v>0.31489084445302601</v>
      </c>
      <c r="N773" s="77">
        <v>0</v>
      </c>
      <c r="O773" s="77">
        <v>222.84679924215001</v>
      </c>
      <c r="P773" s="87" cm="1">
        <f t="array" ref="P773">IF($X773="Non-local",VLOOKUP($E773,$AI$64:$AW$68,COLUMN($AW:$AW)-COLUMN($AH:$AH),FALSE),IF($X773="Unknown",VLOOKUP($E773,$AI$71:$AW$75,COLUMN($AW:$AW)-COLUMN($AH:$AH),FALSE),0))</f>
        <v>224</v>
      </c>
      <c r="Q773" s="87" cm="1">
        <f t="array" ref="Q773">IF($X773="Non-local",VLOOKUP($E773,$AI$40:$AW$44,COLUMN($AW:$AW)-COLUMN($AH:$AH),FALSE),IF($X773="Unknown",VLOOKUP($E773,$AI$47:$AW$51,COLUMN($AW:$AW)-COLUMN($AH:$AH),FALSE),0))</f>
        <v>470.18520000000001</v>
      </c>
      <c r="R773" s="87" cm="1">
        <f t="array" ref="R773">IF($X773="Non-local",VLOOKUP($E773,$AI$88:$AW$92,COLUMN($AW:$AW)-COLUMN($AH:$AH),FALSE),IF($X773="Unknown",VLOOKUP($E773,$AI$95:$AW$99,COLUMN($AW:$AW)-COLUMN($AH:$AH),FALSE),0))</f>
        <v>0.13052013767768686</v>
      </c>
      <c r="S773" s="87" cm="1">
        <f t="array" ref="S773">VLOOKUP($E773,$AI$111:$AW$115,COLUMN($AW:$AW)-COLUMN($AH:$AH),FALSE)</f>
        <v>410.28773999999999</v>
      </c>
      <c r="T773" s="104">
        <f t="shared" si="298"/>
        <v>0.44541098213071284</v>
      </c>
      <c r="U773" s="104">
        <f t="shared" si="299"/>
        <v>1327.31973924215</v>
      </c>
      <c r="V773" s="87" cm="1">
        <f t="array" ref="V773">VLOOKUP($E773,$AI$118:$AW$122,COLUMN($AW:$AW)-COLUMN($AH:$AH),FALSE)</f>
        <v>161.75600000000003</v>
      </c>
      <c r="W773" s="87" t="str">
        <f t="shared" si="303"/>
        <v>Domestic</v>
      </c>
      <c r="X773" s="87" t="str">
        <f t="shared" si="304"/>
        <v>Non-local</v>
      </c>
      <c r="Y773" s="104"/>
      <c r="Z773" s="87" t="str">
        <f t="shared" si="300"/>
        <v>USA</v>
      </c>
      <c r="AA773" s="87" t="str">
        <f t="shared" si="301"/>
        <v>USA</v>
      </c>
      <c r="AB773" s="82" cm="1">
        <f t="array" ref="AB773">VLOOKUP(B773,'GDP per Capita'!$T$2:$V$4235,COLUMN('GDP per Capita'!$V:$V)-COLUMN('GDP per Capita'!$S:$S),FALSE)</f>
        <v>63809.64</v>
      </c>
      <c r="AC773" s="82">
        <f t="shared" si="305"/>
        <v>63809.64</v>
      </c>
      <c r="AD773" s="82">
        <f t="shared" si="306"/>
        <v>63809.64</v>
      </c>
      <c r="AE773" s="88">
        <f t="shared" si="302"/>
        <v>2.0801241618698209E-2</v>
      </c>
    </row>
    <row r="774" spans="1:31">
      <c r="A774" s="77" t="s">
        <v>917</v>
      </c>
      <c r="B774" s="77">
        <v>773</v>
      </c>
      <c r="C774" s="77" t="s">
        <v>29</v>
      </c>
      <c r="D774" s="77" t="s">
        <v>29</v>
      </c>
      <c r="E774" s="77">
        <v>2020</v>
      </c>
      <c r="F774" s="77">
        <v>35.780397700000002</v>
      </c>
      <c r="G774" s="77">
        <v>-78.639098899999993</v>
      </c>
      <c r="H774" s="77">
        <v>0</v>
      </c>
      <c r="I774" s="77" t="s">
        <v>881</v>
      </c>
      <c r="J774" s="77">
        <v>43.074761000000002</v>
      </c>
      <c r="K774" s="77">
        <v>-89.383761300000003</v>
      </c>
      <c r="L774" s="77">
        <v>2453.61447989198</v>
      </c>
      <c r="M774" s="77">
        <v>0.48561867382701901</v>
      </c>
      <c r="N774" s="77">
        <v>0</v>
      </c>
      <c r="O774" s="77">
        <v>471.09398013926102</v>
      </c>
      <c r="P774" s="87" cm="1">
        <f t="array" ref="P774">IF($X774="Non-local",VLOOKUP($E774,$AI$64:$AW$68,COLUMN($AW:$AW)-COLUMN($AH:$AH),FALSE),IF($X774="Unknown",VLOOKUP($E774,$AI$71:$AW$75,COLUMN($AW:$AW)-COLUMN($AH:$AH),FALSE),0))</f>
        <v>224</v>
      </c>
      <c r="Q774" s="87" cm="1">
        <f t="array" ref="Q774">IF($X774="Non-local",VLOOKUP($E774,$AI$40:$AW$44,COLUMN($AW:$AW)-COLUMN($AH:$AH),FALSE),IF($X774="Unknown",VLOOKUP($E774,$AI$47:$AW$51,COLUMN($AW:$AW)-COLUMN($AH:$AH),FALSE),0))</f>
        <v>470.18520000000001</v>
      </c>
      <c r="R774" s="87" cm="1">
        <f t="array" ref="R774">IF($X774="Non-local",VLOOKUP($E774,$AI$88:$AW$92,COLUMN($AW:$AW)-COLUMN($AH:$AH),FALSE),IF($X774="Unknown",VLOOKUP($E774,$AI$95:$AW$99,COLUMN($AW:$AW)-COLUMN($AH:$AH),FALSE),0))</f>
        <v>0.13052013767768686</v>
      </c>
      <c r="S774" s="87" cm="1">
        <f t="array" ref="S774">VLOOKUP($E774,$AI$111:$AW$115,COLUMN($AW:$AW)-COLUMN($AH:$AH),FALSE)</f>
        <v>410.28773999999999</v>
      </c>
      <c r="T774" s="104">
        <f t="shared" si="298"/>
        <v>0.61613881150470584</v>
      </c>
      <c r="U774" s="104">
        <f t="shared" si="299"/>
        <v>1575.5669201392609</v>
      </c>
      <c r="V774" s="87" cm="1">
        <f t="array" ref="V774">VLOOKUP($E774,$AI$118:$AW$122,COLUMN($AW:$AW)-COLUMN($AH:$AH),FALSE)</f>
        <v>161.75600000000003</v>
      </c>
      <c r="W774" s="87" t="str">
        <f t="shared" si="303"/>
        <v>Domestic</v>
      </c>
      <c r="X774" s="87" t="str">
        <f t="shared" si="304"/>
        <v>Non-local</v>
      </c>
      <c r="Y774" s="104"/>
      <c r="Z774" s="87" t="str">
        <f t="shared" si="300"/>
        <v>USA</v>
      </c>
      <c r="AA774" s="87" t="str">
        <f t="shared" si="301"/>
        <v>USA</v>
      </c>
      <c r="AB774" s="82" cm="1">
        <f t="array" ref="AB774">VLOOKUP(B774,'GDP per Capita'!$T$2:$V$4235,COLUMN('GDP per Capita'!$V:$V)-COLUMN('GDP per Capita'!$S:$S),FALSE)</f>
        <v>63809.64</v>
      </c>
      <c r="AC774" s="82">
        <f t="shared" si="305"/>
        <v>63809.64</v>
      </c>
      <c r="AD774" s="82">
        <f t="shared" si="306"/>
        <v>63809.64</v>
      </c>
      <c r="AE774" s="88">
        <f t="shared" si="302"/>
        <v>2.469167542928092E-2</v>
      </c>
    </row>
    <row r="775" spans="1:31">
      <c r="A775" s="77" t="s">
        <v>889</v>
      </c>
      <c r="B775" s="77">
        <v>774</v>
      </c>
      <c r="C775" s="77" t="s">
        <v>29</v>
      </c>
      <c r="D775" s="77" t="s">
        <v>29</v>
      </c>
      <c r="E775" s="77">
        <v>2020</v>
      </c>
      <c r="F775" s="77">
        <v>42.735541599999998</v>
      </c>
      <c r="G775" s="77">
        <v>-84.485246900000007</v>
      </c>
      <c r="H775" s="77">
        <v>0</v>
      </c>
      <c r="I775" s="77" t="s">
        <v>881</v>
      </c>
      <c r="J775" s="77">
        <v>43.074761000000002</v>
      </c>
      <c r="K775" s="77">
        <v>-89.383761300000003</v>
      </c>
      <c r="L775" s="77">
        <v>801.39372359971799</v>
      </c>
      <c r="M775" s="77">
        <v>0.26745155518736502</v>
      </c>
      <c r="N775" s="77">
        <v>0</v>
      </c>
      <c r="O775" s="77">
        <v>153.86759493114499</v>
      </c>
      <c r="P775" s="87" cm="1">
        <f t="array" ref="P775">IF($X775="Non-local",VLOOKUP($E775,$AI$64:$AW$68,COLUMN($AW:$AW)-COLUMN($AH:$AH),FALSE),IF($X775="Unknown",VLOOKUP($E775,$AI$71:$AW$75,COLUMN($AW:$AW)-COLUMN($AH:$AH),FALSE),0))</f>
        <v>224</v>
      </c>
      <c r="Q775" s="87" cm="1">
        <f t="array" ref="Q775">IF($X775="Non-local",VLOOKUP($E775,$AI$40:$AW$44,COLUMN($AW:$AW)-COLUMN($AH:$AH),FALSE),IF($X775="Unknown",VLOOKUP($E775,$AI$47:$AW$51,COLUMN($AW:$AW)-COLUMN($AH:$AH),FALSE),0))</f>
        <v>470.18520000000001</v>
      </c>
      <c r="R775" s="87" cm="1">
        <f t="array" ref="R775">IF($X775="Non-local",VLOOKUP($E775,$AI$88:$AW$92,COLUMN($AW:$AW)-COLUMN($AH:$AH),FALSE),IF($X775="Unknown",VLOOKUP($E775,$AI$95:$AW$99,COLUMN($AW:$AW)-COLUMN($AH:$AH),FALSE),0))</f>
        <v>0.13052013767768686</v>
      </c>
      <c r="S775" s="87" cm="1">
        <f t="array" ref="S775">VLOOKUP($E775,$AI$111:$AW$115,COLUMN($AW:$AW)-COLUMN($AH:$AH),FALSE)</f>
        <v>410.28773999999999</v>
      </c>
      <c r="T775" s="104">
        <f t="shared" si="298"/>
        <v>0.39797169286505185</v>
      </c>
      <c r="U775" s="104">
        <f t="shared" si="299"/>
        <v>1258.3405349311449</v>
      </c>
      <c r="V775" s="87" cm="1">
        <f t="array" ref="V775">VLOOKUP($E775,$AI$118:$AW$122,COLUMN($AW:$AW)-COLUMN($AH:$AH),FALSE)</f>
        <v>161.75600000000003</v>
      </c>
      <c r="W775" s="87" t="str">
        <f t="shared" si="303"/>
        <v>Domestic</v>
      </c>
      <c r="X775" s="87" t="str">
        <f t="shared" si="304"/>
        <v>Non-local</v>
      </c>
      <c r="Y775" s="104"/>
      <c r="Z775" s="87" t="str">
        <f t="shared" si="300"/>
        <v>USA</v>
      </c>
      <c r="AA775" s="87" t="str">
        <f t="shared" si="301"/>
        <v>USA</v>
      </c>
      <c r="AB775" s="82" cm="1">
        <f t="array" ref="AB775">VLOOKUP(B775,'GDP per Capita'!$T$2:$V$4235,COLUMN('GDP per Capita'!$V:$V)-COLUMN('GDP per Capita'!$S:$S),FALSE)</f>
        <v>63809.64</v>
      </c>
      <c r="AC775" s="82">
        <f t="shared" si="305"/>
        <v>63809.64</v>
      </c>
      <c r="AD775" s="82">
        <f t="shared" si="306"/>
        <v>63809.64</v>
      </c>
      <c r="AE775" s="88">
        <f t="shared" si="302"/>
        <v>1.9720226206120971E-2</v>
      </c>
    </row>
    <row r="776" spans="1:31">
      <c r="A776" s="77" t="s">
        <v>1027</v>
      </c>
      <c r="B776" s="77">
        <v>775</v>
      </c>
      <c r="C776" s="77" t="s">
        <v>29</v>
      </c>
      <c r="D776" s="77" t="s">
        <v>29</v>
      </c>
      <c r="E776" s="77">
        <v>2020</v>
      </c>
      <c r="F776" s="77">
        <v>20.020451999999999</v>
      </c>
      <c r="G776" s="77">
        <v>-155.66390999999999</v>
      </c>
      <c r="H776" s="77">
        <v>0</v>
      </c>
      <c r="I776" s="77" t="s">
        <v>881</v>
      </c>
      <c r="J776" s="77">
        <v>43.074761000000002</v>
      </c>
      <c r="K776" s="77">
        <v>-89.383761300000003</v>
      </c>
      <c r="L776" s="77">
        <v>13197.3271503903</v>
      </c>
      <c r="M776" s="77">
        <v>2.0401934515596301</v>
      </c>
      <c r="N776" s="77">
        <v>0</v>
      </c>
      <c r="O776" s="77">
        <v>1385.7193507909799</v>
      </c>
      <c r="P776" s="87" cm="1">
        <f t="array" ref="P776">IF($X776="Non-local",VLOOKUP($E776,$AI$64:$AW$68,COLUMN($AW:$AW)-COLUMN($AH:$AH),FALSE),IF($X776="Unknown",VLOOKUP($E776,$AI$71:$AW$75,COLUMN($AW:$AW)-COLUMN($AH:$AH),FALSE),0))</f>
        <v>224</v>
      </c>
      <c r="Q776" s="87" cm="1">
        <f t="array" ref="Q776">IF($X776="Non-local",VLOOKUP($E776,$AI$40:$AW$44,COLUMN($AW:$AW)-COLUMN($AH:$AH),FALSE),IF($X776="Unknown",VLOOKUP($E776,$AI$47:$AW$51,COLUMN($AW:$AW)-COLUMN($AH:$AH),FALSE),0))</f>
        <v>470.18520000000001</v>
      </c>
      <c r="R776" s="87" cm="1">
        <f t="array" ref="R776">IF($X776="Non-local",VLOOKUP($E776,$AI$88:$AW$92,COLUMN($AW:$AW)-COLUMN($AH:$AH),FALSE),IF($X776="Unknown",VLOOKUP($E776,$AI$95:$AW$99,COLUMN($AW:$AW)-COLUMN($AH:$AH),FALSE),0))</f>
        <v>0.13052013767768686</v>
      </c>
      <c r="S776" s="87" cm="1">
        <f t="array" ref="S776">VLOOKUP($E776,$AI$111:$AW$115,COLUMN($AW:$AW)-COLUMN($AH:$AH),FALSE)</f>
        <v>410.28773999999999</v>
      </c>
      <c r="T776" s="104">
        <f t="shared" si="298"/>
        <v>2.1707135892373168</v>
      </c>
      <c r="U776" s="104">
        <f t="shared" si="299"/>
        <v>2490.1922907909802</v>
      </c>
      <c r="V776" s="87" cm="1">
        <f t="array" ref="V776">VLOOKUP($E776,$AI$118:$AW$122,COLUMN($AW:$AW)-COLUMN($AH:$AH),FALSE)</f>
        <v>161.75600000000003</v>
      </c>
      <c r="W776" s="87" t="str">
        <f t="shared" si="303"/>
        <v>Domestic</v>
      </c>
      <c r="X776" s="87" t="str">
        <f t="shared" si="304"/>
        <v>Non-local</v>
      </c>
      <c r="Y776" s="104"/>
      <c r="Z776" s="87" t="str">
        <f t="shared" si="300"/>
        <v>USA</v>
      </c>
      <c r="AA776" s="87" t="str">
        <f t="shared" si="301"/>
        <v>USA</v>
      </c>
      <c r="AB776" s="82" cm="1">
        <f t="array" ref="AB776">VLOOKUP(B776,'GDP per Capita'!$T$2:$V$4235,COLUMN('GDP per Capita'!$V:$V)-COLUMN('GDP per Capita'!$S:$S),FALSE)</f>
        <v>63809.64</v>
      </c>
      <c r="AC776" s="82">
        <f t="shared" si="305"/>
        <v>63809.64</v>
      </c>
      <c r="AD776" s="82">
        <f t="shared" si="306"/>
        <v>63809.64</v>
      </c>
      <c r="AE776" s="88">
        <f t="shared" si="302"/>
        <v>3.9025330511047868E-2</v>
      </c>
    </row>
    <row r="777" spans="1:31">
      <c r="A777" s="77" t="s">
        <v>29</v>
      </c>
      <c r="B777" s="77">
        <v>776</v>
      </c>
      <c r="C777" s="77" t="s">
        <v>29</v>
      </c>
      <c r="D777" s="77" t="s">
        <v>29</v>
      </c>
      <c r="E777" s="77">
        <v>2020</v>
      </c>
      <c r="F777" s="77">
        <v>39.783730400000003</v>
      </c>
      <c r="G777" s="77">
        <v>-100.4458825</v>
      </c>
      <c r="H777" s="77">
        <v>0</v>
      </c>
      <c r="I777" s="77" t="s">
        <v>881</v>
      </c>
      <c r="J777" s="77">
        <v>43.074761000000002</v>
      </c>
      <c r="K777" s="77">
        <v>-89.383761300000003</v>
      </c>
      <c r="L777" s="77">
        <v>1982.46700039077</v>
      </c>
      <c r="M777" s="77">
        <v>0.42340611072632001</v>
      </c>
      <c r="N777" s="77">
        <v>0</v>
      </c>
      <c r="O777" s="77">
        <v>380.63366407502798</v>
      </c>
      <c r="P777" s="87" cm="1">
        <f t="array" ref="P777">IF($X777="Non-local",VLOOKUP($E777,$AI$64:$AW$68,COLUMN($AW:$AW)-COLUMN($AH:$AH),FALSE),IF($X777="Unknown",VLOOKUP($E777,$AI$71:$AW$75,COLUMN($AW:$AW)-COLUMN($AH:$AH),FALSE),0))</f>
        <v>224</v>
      </c>
      <c r="Q777" s="87" cm="1">
        <f t="array" ref="Q777">IF($X777="Non-local",VLOOKUP($E777,$AI$40:$AW$44,COLUMN($AW:$AW)-COLUMN($AH:$AH),FALSE),IF($X777="Unknown",VLOOKUP($E777,$AI$47:$AW$51,COLUMN($AW:$AW)-COLUMN($AH:$AH),FALSE),0))</f>
        <v>470.18520000000001</v>
      </c>
      <c r="R777" s="87" cm="1">
        <f t="array" ref="R777">IF($X777="Non-local",VLOOKUP($E777,$AI$88:$AW$92,COLUMN($AW:$AW)-COLUMN($AH:$AH),FALSE),IF($X777="Unknown",VLOOKUP($E777,$AI$95:$AW$99,COLUMN($AW:$AW)-COLUMN($AH:$AH),FALSE),0))</f>
        <v>0.13052013767768686</v>
      </c>
      <c r="S777" s="87" cm="1">
        <f t="array" ref="S777">VLOOKUP($E777,$AI$111:$AW$115,COLUMN($AW:$AW)-COLUMN($AH:$AH),FALSE)</f>
        <v>410.28773999999999</v>
      </c>
      <c r="T777" s="104">
        <f t="shared" si="298"/>
        <v>0.55392624840400684</v>
      </c>
      <c r="U777" s="104">
        <f t="shared" si="299"/>
        <v>1485.1066040750281</v>
      </c>
      <c r="V777" s="87" cm="1">
        <f t="array" ref="V777">VLOOKUP($E777,$AI$118:$AW$122,COLUMN($AW:$AW)-COLUMN($AH:$AH),FALSE)</f>
        <v>161.75600000000003</v>
      </c>
      <c r="W777" s="87" t="str">
        <f t="shared" si="303"/>
        <v>Domestic</v>
      </c>
      <c r="X777" s="87" t="str">
        <f t="shared" si="304"/>
        <v>Non-local</v>
      </c>
      <c r="Y777" s="104"/>
      <c r="Z777" s="87" t="str">
        <f t="shared" si="300"/>
        <v>USA</v>
      </c>
      <c r="AA777" s="87" t="str">
        <f t="shared" si="301"/>
        <v>USA</v>
      </c>
      <c r="AB777" s="82" cm="1">
        <f t="array" ref="AB777">VLOOKUP(B777,'GDP per Capita'!$T$2:$V$4235,COLUMN('GDP per Capita'!$V:$V)-COLUMN('GDP per Capita'!$S:$S),FALSE)</f>
        <v>63809.64</v>
      </c>
      <c r="AC777" s="82">
        <f t="shared" si="305"/>
        <v>63809.64</v>
      </c>
      <c r="AD777" s="82">
        <f t="shared" si="306"/>
        <v>63809.64</v>
      </c>
      <c r="AE777" s="88">
        <f t="shared" si="302"/>
        <v>2.3274016341026656E-2</v>
      </c>
    </row>
    <row r="778" spans="1:31">
      <c r="A778" s="77" t="s">
        <v>1232</v>
      </c>
      <c r="B778" s="77">
        <v>777</v>
      </c>
      <c r="C778" s="77" t="s">
        <v>29</v>
      </c>
      <c r="D778" s="77" t="s">
        <v>29</v>
      </c>
      <c r="E778" s="77">
        <v>2020</v>
      </c>
      <c r="F778" s="77">
        <v>42.328633099999998</v>
      </c>
      <c r="G778" s="77">
        <v>-88.198973199999998</v>
      </c>
      <c r="H778" s="77">
        <v>0</v>
      </c>
      <c r="I778" s="77" t="s">
        <v>881</v>
      </c>
      <c r="J778" s="77">
        <v>43.074761000000002</v>
      </c>
      <c r="K778" s="77">
        <v>-89.383761300000003</v>
      </c>
      <c r="L778" s="77">
        <v>254.99967265772099</v>
      </c>
      <c r="M778" s="77">
        <v>0.19530307546279699</v>
      </c>
      <c r="N778" s="77">
        <v>0</v>
      </c>
      <c r="O778" s="77">
        <v>48.959937150282499</v>
      </c>
      <c r="P778" s="87" cm="1">
        <f t="array" ref="P778">IF($X778="Non-local",VLOOKUP($E778,$AI$64:$AW$68,COLUMN($AW:$AW)-COLUMN($AH:$AH),FALSE),IF($X778="Unknown",VLOOKUP($E778,$AI$71:$AW$75,COLUMN($AW:$AW)-COLUMN($AH:$AH),FALSE),0))</f>
        <v>224</v>
      </c>
      <c r="Q778" s="87" cm="1">
        <f t="array" ref="Q778">IF($X778="Non-local",VLOOKUP($E778,$AI$40:$AW$44,COLUMN($AW:$AW)-COLUMN($AH:$AH),FALSE),IF($X778="Unknown",VLOOKUP($E778,$AI$47:$AW$51,COLUMN($AW:$AW)-COLUMN($AH:$AH),FALSE),0))</f>
        <v>470.18520000000001</v>
      </c>
      <c r="R778" s="87" cm="1">
        <f t="array" ref="R778">IF($X778="Non-local",VLOOKUP($E778,$AI$88:$AW$92,COLUMN($AW:$AW)-COLUMN($AH:$AH),FALSE),IF($X778="Unknown",VLOOKUP($E778,$AI$95:$AW$99,COLUMN($AW:$AW)-COLUMN($AH:$AH),FALSE),0))</f>
        <v>0.13052013767768686</v>
      </c>
      <c r="S778" s="87" cm="1">
        <f t="array" ref="S778">VLOOKUP($E778,$AI$111:$AW$115,COLUMN($AW:$AW)-COLUMN($AH:$AH),FALSE)</f>
        <v>410.28773999999999</v>
      </c>
      <c r="T778" s="104">
        <f t="shared" si="298"/>
        <v>0.32582321314048385</v>
      </c>
      <c r="U778" s="104">
        <f t="shared" si="299"/>
        <v>1153.4328771502824</v>
      </c>
      <c r="V778" s="87" cm="1">
        <f t="array" ref="V778">VLOOKUP($E778,$AI$118:$AW$122,COLUMN($AW:$AW)-COLUMN($AH:$AH),FALSE)</f>
        <v>161.75600000000003</v>
      </c>
      <c r="W778" s="87" t="str">
        <f t="shared" si="303"/>
        <v>Domestic</v>
      </c>
      <c r="X778" s="87" t="str">
        <f t="shared" si="304"/>
        <v>Non-local</v>
      </c>
      <c r="Y778" s="104"/>
      <c r="Z778" s="87" t="str">
        <f t="shared" si="300"/>
        <v>USA</v>
      </c>
      <c r="AA778" s="87" t="str">
        <f t="shared" si="301"/>
        <v>USA</v>
      </c>
      <c r="AB778" s="82" cm="1">
        <f t="array" ref="AB778">VLOOKUP(B778,'GDP per Capita'!$T$2:$V$4235,COLUMN('GDP per Capita'!$V:$V)-COLUMN('GDP per Capita'!$S:$S),FALSE)</f>
        <v>63809.64</v>
      </c>
      <c r="AC778" s="82">
        <f t="shared" si="305"/>
        <v>63809.64</v>
      </c>
      <c r="AD778" s="82">
        <f t="shared" si="306"/>
        <v>63809.64</v>
      </c>
      <c r="AE778" s="88">
        <f t="shared" si="302"/>
        <v>1.8076153965925563E-2</v>
      </c>
    </row>
    <row r="779" spans="1:31">
      <c r="A779" s="77" t="s">
        <v>34</v>
      </c>
      <c r="B779" s="77">
        <v>778</v>
      </c>
      <c r="C779" s="77" t="s">
        <v>34</v>
      </c>
      <c r="D779" s="77" t="s">
        <v>34</v>
      </c>
      <c r="E779" s="77">
        <v>2020</v>
      </c>
      <c r="F779" s="77">
        <v>0</v>
      </c>
      <c r="G779" s="77">
        <v>0</v>
      </c>
      <c r="H779" s="77">
        <v>0</v>
      </c>
      <c r="I779" s="77" t="s">
        <v>881</v>
      </c>
      <c r="J779" s="77">
        <v>43.074761000000002</v>
      </c>
      <c r="K779" s="77">
        <v>-89.383761300000003</v>
      </c>
      <c r="L779" s="77">
        <v>4610.0412007298301</v>
      </c>
      <c r="M779" s="77">
        <v>0.80715542109624605</v>
      </c>
      <c r="N779" s="77">
        <v>1</v>
      </c>
      <c r="O779" s="77">
        <v>553.20494408757997</v>
      </c>
      <c r="P779" s="87" cm="1">
        <f t="array" ref="P779">IF($X779="Non-local",VLOOKUP($E779,$AI$64:$AW$68,COLUMN($AW:$AW)-COLUMN($AH:$AH),FALSE),IF($X779="Unknown",VLOOKUP($E779,$AI$71:$AW$75,COLUMN($AW:$AW)-COLUMN($AH:$AH),FALSE),0))</f>
        <v>214.50706319702601</v>
      </c>
      <c r="Q779" s="87" cm="1">
        <f t="array" ref="Q779">IF($X779="Non-local",VLOOKUP($E779,$AI$40:$AW$44,COLUMN($AW:$AW)-COLUMN($AH:$AH),FALSE),IF($X779="Unknown",VLOOKUP($E779,$AI$47:$AW$51,COLUMN($AW:$AW)-COLUMN($AH:$AH),FALSE),0))</f>
        <v>450.25913576208183</v>
      </c>
      <c r="R779" s="87" cm="1">
        <f t="array" ref="R779">IF($X779="Non-local",VLOOKUP($E779,$AI$88:$AW$92,COLUMN($AW:$AW)-COLUMN($AH:$AH),FALSE),IF($X779="Unknown",VLOOKUP($E779,$AI$95:$AW$99,COLUMN($AW:$AW)-COLUMN($AH:$AH),FALSE),0))</f>
        <v>0.12498880098800048</v>
      </c>
      <c r="S779" s="87" cm="1">
        <f t="array" ref="S779">VLOOKUP($E779,$AI$111:$AW$115,COLUMN($AW:$AW)-COLUMN($AH:$AH),FALSE)</f>
        <v>410.28773999999999</v>
      </c>
      <c r="T779" s="104">
        <f t="shared" si="298"/>
        <v>0.93214422208424652</v>
      </c>
      <c r="U779" s="104">
        <f t="shared" si="299"/>
        <v>1628.2588830466877</v>
      </c>
      <c r="V779" s="87" cm="1">
        <f t="array" ref="V779">VLOOKUP($E779,$AI$118:$AW$122,COLUMN($AW:$AW)-COLUMN($AH:$AH),FALSE)</f>
        <v>161.75600000000003</v>
      </c>
      <c r="W779" s="87" t="str">
        <f t="shared" si="303"/>
        <v>Unknown</v>
      </c>
      <c r="X779" s="87" t="str">
        <f t="shared" si="304"/>
        <v>Unknown</v>
      </c>
      <c r="Y779" s="104"/>
      <c r="Z779" s="87" t="str">
        <f t="shared" si="300"/>
        <v>Unknown</v>
      </c>
      <c r="AA779" s="87" t="str">
        <f t="shared" si="301"/>
        <v>Unknown</v>
      </c>
      <c r="AB779" s="82" t="e" cm="1">
        <f t="array" ref="AB779">VLOOKUP(B779,'GDP per Capita'!$T$2:$V$4235,COLUMN('GDP per Capita'!$V:$V)-COLUMN('GDP per Capita'!$S:$S),FALSE)</f>
        <v>#N/A</v>
      </c>
      <c r="AC779" s="82" t="str">
        <f t="shared" si="305"/>
        <v/>
      </c>
      <c r="AD779" s="82">
        <f t="shared" si="306"/>
        <v>61228.93767638311</v>
      </c>
      <c r="AE779" s="88">
        <f t="shared" si="302"/>
        <v>2.6592963145181774E-2</v>
      </c>
    </row>
    <row r="780" spans="1:31">
      <c r="A780" s="77" t="s">
        <v>917</v>
      </c>
      <c r="B780" s="77">
        <v>779</v>
      </c>
      <c r="C780" s="77" t="s">
        <v>29</v>
      </c>
      <c r="D780" s="77" t="s">
        <v>29</v>
      </c>
      <c r="E780" s="77">
        <v>2020</v>
      </c>
      <c r="F780" s="77">
        <v>35.780397700000002</v>
      </c>
      <c r="G780" s="77">
        <v>-78.639098899999993</v>
      </c>
      <c r="H780" s="77">
        <v>0</v>
      </c>
      <c r="I780" s="77" t="s">
        <v>881</v>
      </c>
      <c r="J780" s="77">
        <v>43.074761000000002</v>
      </c>
      <c r="K780" s="77">
        <v>-89.383761300000003</v>
      </c>
      <c r="L780" s="77">
        <v>2453.61447989198</v>
      </c>
      <c r="M780" s="77">
        <v>0.48561867382701901</v>
      </c>
      <c r="N780" s="77">
        <v>0</v>
      </c>
      <c r="O780" s="77">
        <v>471.09398013926102</v>
      </c>
      <c r="P780" s="87" cm="1">
        <f t="array" ref="P780">IF($X780="Non-local",VLOOKUP($E780,$AI$64:$AW$68,COLUMN($AW:$AW)-COLUMN($AH:$AH),FALSE),IF($X780="Unknown",VLOOKUP($E780,$AI$71:$AW$75,COLUMN($AW:$AW)-COLUMN($AH:$AH),FALSE),0))</f>
        <v>224</v>
      </c>
      <c r="Q780" s="87" cm="1">
        <f t="array" ref="Q780">IF($X780="Non-local",VLOOKUP($E780,$AI$40:$AW$44,COLUMN($AW:$AW)-COLUMN($AH:$AH),FALSE),IF($X780="Unknown",VLOOKUP($E780,$AI$47:$AW$51,COLUMN($AW:$AW)-COLUMN($AH:$AH),FALSE),0))</f>
        <v>470.18520000000001</v>
      </c>
      <c r="R780" s="87" cm="1">
        <f t="array" ref="R780">IF($X780="Non-local",VLOOKUP($E780,$AI$88:$AW$92,COLUMN($AW:$AW)-COLUMN($AH:$AH),FALSE),IF($X780="Unknown",VLOOKUP($E780,$AI$95:$AW$99,COLUMN($AW:$AW)-COLUMN($AH:$AH),FALSE),0))</f>
        <v>0.13052013767768686</v>
      </c>
      <c r="S780" s="87" cm="1">
        <f t="array" ref="S780">VLOOKUP($E780,$AI$111:$AW$115,COLUMN($AW:$AW)-COLUMN($AH:$AH),FALSE)</f>
        <v>410.28773999999999</v>
      </c>
      <c r="T780" s="104">
        <f t="shared" si="298"/>
        <v>0.61613881150470584</v>
      </c>
      <c r="U780" s="104">
        <f t="shared" si="299"/>
        <v>1575.5669201392609</v>
      </c>
      <c r="V780" s="87" cm="1">
        <f t="array" ref="V780">VLOOKUP($E780,$AI$118:$AW$122,COLUMN($AW:$AW)-COLUMN($AH:$AH),FALSE)</f>
        <v>161.75600000000003</v>
      </c>
      <c r="W780" s="87" t="str">
        <f t="shared" si="303"/>
        <v>Domestic</v>
      </c>
      <c r="X780" s="87" t="str">
        <f t="shared" si="304"/>
        <v>Non-local</v>
      </c>
      <c r="Y780" s="104"/>
      <c r="Z780" s="87" t="str">
        <f t="shared" si="300"/>
        <v>USA</v>
      </c>
      <c r="AA780" s="87" t="str">
        <f t="shared" si="301"/>
        <v>USA</v>
      </c>
      <c r="AB780" s="82" cm="1">
        <f t="array" ref="AB780">VLOOKUP(B780,'GDP per Capita'!$T$2:$V$4235,COLUMN('GDP per Capita'!$V:$V)-COLUMN('GDP per Capita'!$S:$S),FALSE)</f>
        <v>63809.64</v>
      </c>
      <c r="AC780" s="82">
        <f t="shared" si="305"/>
        <v>63809.64</v>
      </c>
      <c r="AD780" s="82">
        <f t="shared" si="306"/>
        <v>63809.64</v>
      </c>
      <c r="AE780" s="88">
        <f t="shared" si="302"/>
        <v>2.469167542928092E-2</v>
      </c>
    </row>
    <row r="781" spans="1:31">
      <c r="A781" s="77" t="s">
        <v>917</v>
      </c>
      <c r="B781" s="77">
        <v>780</v>
      </c>
      <c r="C781" s="77" t="s">
        <v>29</v>
      </c>
      <c r="D781" s="77" t="s">
        <v>29</v>
      </c>
      <c r="E781" s="77">
        <v>2020</v>
      </c>
      <c r="F781" s="77">
        <v>35.780397700000002</v>
      </c>
      <c r="G781" s="77">
        <v>-78.639098899999993</v>
      </c>
      <c r="H781" s="77">
        <v>0</v>
      </c>
      <c r="I781" s="77" t="s">
        <v>881</v>
      </c>
      <c r="J781" s="77">
        <v>43.074761000000002</v>
      </c>
      <c r="K781" s="77">
        <v>-89.383761300000003</v>
      </c>
      <c r="L781" s="77">
        <v>2453.61447989198</v>
      </c>
      <c r="M781" s="77">
        <v>0.48561867382701901</v>
      </c>
      <c r="N781" s="77">
        <v>0</v>
      </c>
      <c r="O781" s="77">
        <v>471.09398013926102</v>
      </c>
      <c r="P781" s="87" cm="1">
        <f t="array" ref="P781">IF($X781="Non-local",VLOOKUP($E781,$AI$64:$AW$68,COLUMN($AW:$AW)-COLUMN($AH:$AH),FALSE),IF($X781="Unknown",VLOOKUP($E781,$AI$71:$AW$75,COLUMN($AW:$AW)-COLUMN($AH:$AH),FALSE),0))</f>
        <v>224</v>
      </c>
      <c r="Q781" s="87" cm="1">
        <f t="array" ref="Q781">IF($X781="Non-local",VLOOKUP($E781,$AI$40:$AW$44,COLUMN($AW:$AW)-COLUMN($AH:$AH),FALSE),IF($X781="Unknown",VLOOKUP($E781,$AI$47:$AW$51,COLUMN($AW:$AW)-COLUMN($AH:$AH),FALSE),0))</f>
        <v>470.18520000000001</v>
      </c>
      <c r="R781" s="87" cm="1">
        <f t="array" ref="R781">IF($X781="Non-local",VLOOKUP($E781,$AI$88:$AW$92,COLUMN($AW:$AW)-COLUMN($AH:$AH),FALSE),IF($X781="Unknown",VLOOKUP($E781,$AI$95:$AW$99,COLUMN($AW:$AW)-COLUMN($AH:$AH),FALSE),0))</f>
        <v>0.13052013767768686</v>
      </c>
      <c r="S781" s="87" cm="1">
        <f t="array" ref="S781">VLOOKUP($E781,$AI$111:$AW$115,COLUMN($AW:$AW)-COLUMN($AH:$AH),FALSE)</f>
        <v>410.28773999999999</v>
      </c>
      <c r="T781" s="104">
        <f t="shared" si="298"/>
        <v>0.61613881150470584</v>
      </c>
      <c r="U781" s="104">
        <f t="shared" si="299"/>
        <v>1575.5669201392609</v>
      </c>
      <c r="V781" s="87" cm="1">
        <f t="array" ref="V781">VLOOKUP($E781,$AI$118:$AW$122,COLUMN($AW:$AW)-COLUMN($AH:$AH),FALSE)</f>
        <v>161.75600000000003</v>
      </c>
      <c r="W781" s="87" t="str">
        <f t="shared" si="303"/>
        <v>Domestic</v>
      </c>
      <c r="X781" s="87" t="str">
        <f t="shared" si="304"/>
        <v>Non-local</v>
      </c>
      <c r="Y781" s="104"/>
      <c r="Z781" s="87" t="str">
        <f t="shared" si="300"/>
        <v>USA</v>
      </c>
      <c r="AA781" s="87" t="str">
        <f t="shared" si="301"/>
        <v>USA</v>
      </c>
      <c r="AB781" s="82" cm="1">
        <f t="array" ref="AB781">VLOOKUP(B781,'GDP per Capita'!$T$2:$V$4235,COLUMN('GDP per Capita'!$V:$V)-COLUMN('GDP per Capita'!$S:$S),FALSE)</f>
        <v>63809.64</v>
      </c>
      <c r="AC781" s="82">
        <f t="shared" si="305"/>
        <v>63809.64</v>
      </c>
      <c r="AD781" s="82">
        <f t="shared" si="306"/>
        <v>63809.64</v>
      </c>
      <c r="AE781" s="88">
        <f t="shared" si="302"/>
        <v>2.469167542928092E-2</v>
      </c>
    </row>
    <row r="782" spans="1:31">
      <c r="A782" s="77" t="s">
        <v>1233</v>
      </c>
      <c r="B782" s="77">
        <v>781</v>
      </c>
      <c r="C782" s="77" t="s">
        <v>224</v>
      </c>
      <c r="D782" s="77" t="s">
        <v>31</v>
      </c>
      <c r="E782" s="77">
        <v>2020</v>
      </c>
      <c r="F782" s="77">
        <v>49.4093582</v>
      </c>
      <c r="G782" s="77">
        <v>8.6947240000000008</v>
      </c>
      <c r="H782" s="77">
        <v>0</v>
      </c>
      <c r="I782" s="77" t="s">
        <v>881</v>
      </c>
      <c r="J782" s="77">
        <v>43.074761000000002</v>
      </c>
      <c r="K782" s="77">
        <v>-89.383761300000003</v>
      </c>
      <c r="L782" s="77">
        <v>14041.4837423429</v>
      </c>
      <c r="M782" s="77">
        <v>2.1667411976500199</v>
      </c>
      <c r="N782" s="77">
        <v>0</v>
      </c>
      <c r="O782" s="77">
        <v>1474.3557929460101</v>
      </c>
      <c r="P782" s="87" cm="1">
        <f t="array" ref="P782">IF($X782="Non-local",VLOOKUP($E782,$AI$64:$AW$68,COLUMN($AW:$AW)-COLUMN($AH:$AH),FALSE),IF($X782="Unknown",VLOOKUP($E782,$AI$71:$AW$75,COLUMN($AW:$AW)-COLUMN($AH:$AH),FALSE),0))</f>
        <v>224</v>
      </c>
      <c r="Q782" s="87" cm="1">
        <f t="array" ref="Q782">IF($X782="Non-local",VLOOKUP($E782,$AI$40:$AW$44,COLUMN($AW:$AW)-COLUMN($AH:$AH),FALSE),IF($X782="Unknown",VLOOKUP($E782,$AI$47:$AW$51,COLUMN($AW:$AW)-COLUMN($AH:$AH),FALSE),0))</f>
        <v>470.18520000000001</v>
      </c>
      <c r="R782" s="87" cm="1">
        <f t="array" ref="R782">IF($X782="Non-local",VLOOKUP($E782,$AI$88:$AW$92,COLUMN($AW:$AW)-COLUMN($AH:$AH),FALSE),IF($X782="Unknown",VLOOKUP($E782,$AI$95:$AW$99,COLUMN($AW:$AW)-COLUMN($AH:$AH),FALSE),0))</f>
        <v>0.13052013767768686</v>
      </c>
      <c r="S782" s="87" cm="1">
        <f t="array" ref="S782">VLOOKUP($E782,$AI$111:$AW$115,COLUMN($AW:$AW)-COLUMN($AH:$AH),FALSE)</f>
        <v>410.28773999999999</v>
      </c>
      <c r="T782" s="104">
        <f t="shared" si="298"/>
        <v>2.2972613353277067</v>
      </c>
      <c r="U782" s="104">
        <f t="shared" si="299"/>
        <v>2578.8287329460099</v>
      </c>
      <c r="V782" s="87" cm="1">
        <f t="array" ref="V782">VLOOKUP($E782,$AI$118:$AW$122,COLUMN($AW:$AW)-COLUMN($AH:$AH),FALSE)</f>
        <v>161.75600000000003</v>
      </c>
      <c r="W782" s="87" t="str">
        <f t="shared" si="303"/>
        <v>International</v>
      </c>
      <c r="X782" s="87" t="str">
        <f t="shared" si="304"/>
        <v>Non-local</v>
      </c>
      <c r="Y782" s="104"/>
      <c r="Z782" s="87" t="str">
        <f t="shared" si="300"/>
        <v>Germany</v>
      </c>
      <c r="AA782" s="87" t="str">
        <f t="shared" si="301"/>
        <v>Europe</v>
      </c>
      <c r="AB782" s="82" cm="1">
        <f t="array" ref="AB782">VLOOKUP(B782,'GDP per Capita'!$T$2:$V$4235,COLUMN('GDP per Capita'!$V:$V)-COLUMN('GDP per Capita'!$S:$S),FALSE)</f>
        <v>49180.54</v>
      </c>
      <c r="AC782" s="82">
        <f t="shared" si="305"/>
        <v>49180.54</v>
      </c>
      <c r="AD782" s="82">
        <f t="shared" si="306"/>
        <v>49180.54</v>
      </c>
      <c r="AE782" s="88">
        <f t="shared" si="302"/>
        <v>5.2435958062803094E-2</v>
      </c>
    </row>
    <row r="783" spans="1:31">
      <c r="A783" s="77" t="s">
        <v>1028</v>
      </c>
      <c r="B783" s="77">
        <v>782</v>
      </c>
      <c r="C783" s="77" t="s">
        <v>29</v>
      </c>
      <c r="D783" s="77" t="s">
        <v>29</v>
      </c>
      <c r="E783" s="77">
        <v>2020</v>
      </c>
      <c r="F783" s="77">
        <v>38.980665999999999</v>
      </c>
      <c r="G783" s="77">
        <v>-76.936918899999995</v>
      </c>
      <c r="H783" s="77">
        <v>0</v>
      </c>
      <c r="I783" s="77" t="s">
        <v>881</v>
      </c>
      <c r="J783" s="77">
        <v>43.074761000000002</v>
      </c>
      <c r="K783" s="77">
        <v>-89.383761300000003</v>
      </c>
      <c r="L783" s="77">
        <v>2275.1013235095802</v>
      </c>
      <c r="M783" s="77">
        <v>0.46204694419046799</v>
      </c>
      <c r="N783" s="77">
        <v>0</v>
      </c>
      <c r="O783" s="77">
        <v>436.81945411383998</v>
      </c>
      <c r="P783" s="87" cm="1">
        <f t="array" ref="P783">IF($X783="Non-local",VLOOKUP($E783,$AI$64:$AW$68,COLUMN($AW:$AW)-COLUMN($AH:$AH),FALSE),IF($X783="Unknown",VLOOKUP($E783,$AI$71:$AW$75,COLUMN($AW:$AW)-COLUMN($AH:$AH),FALSE),0))</f>
        <v>224</v>
      </c>
      <c r="Q783" s="87" cm="1">
        <f t="array" ref="Q783">IF($X783="Non-local",VLOOKUP($E783,$AI$40:$AW$44,COLUMN($AW:$AW)-COLUMN($AH:$AH),FALSE),IF($X783="Unknown",VLOOKUP($E783,$AI$47:$AW$51,COLUMN($AW:$AW)-COLUMN($AH:$AH),FALSE),0))</f>
        <v>470.18520000000001</v>
      </c>
      <c r="R783" s="87" cm="1">
        <f t="array" ref="R783">IF($X783="Non-local",VLOOKUP($E783,$AI$88:$AW$92,COLUMN($AW:$AW)-COLUMN($AH:$AH),FALSE),IF($X783="Unknown",VLOOKUP($E783,$AI$95:$AW$99,COLUMN($AW:$AW)-COLUMN($AH:$AH),FALSE),0))</f>
        <v>0.13052013767768686</v>
      </c>
      <c r="S783" s="87" cm="1">
        <f t="array" ref="S783">VLOOKUP($E783,$AI$111:$AW$115,COLUMN($AW:$AW)-COLUMN($AH:$AH),FALSE)</f>
        <v>410.28773999999999</v>
      </c>
      <c r="T783" s="104">
        <f t="shared" si="298"/>
        <v>0.59256708186815488</v>
      </c>
      <c r="U783" s="104">
        <f t="shared" si="299"/>
        <v>1541.2923941138399</v>
      </c>
      <c r="V783" s="87" cm="1">
        <f t="array" ref="V783">VLOOKUP($E783,$AI$118:$AW$122,COLUMN($AW:$AW)-COLUMN($AH:$AH),FALSE)</f>
        <v>161.75600000000003</v>
      </c>
      <c r="W783" s="87" t="str">
        <f t="shared" si="303"/>
        <v>Domestic</v>
      </c>
      <c r="X783" s="87" t="str">
        <f t="shared" si="304"/>
        <v>Non-local</v>
      </c>
      <c r="Y783" s="104"/>
      <c r="Z783" s="87" t="str">
        <f t="shared" si="300"/>
        <v>USA</v>
      </c>
      <c r="AA783" s="87" t="str">
        <f t="shared" si="301"/>
        <v>USA</v>
      </c>
      <c r="AB783" s="82" cm="1">
        <f t="array" ref="AB783">VLOOKUP(B783,'GDP per Capita'!$T$2:$V$4235,COLUMN('GDP per Capita'!$V:$V)-COLUMN('GDP per Capita'!$S:$S),FALSE)</f>
        <v>63809.64</v>
      </c>
      <c r="AC783" s="82">
        <f t="shared" si="305"/>
        <v>63809.64</v>
      </c>
      <c r="AD783" s="82">
        <f t="shared" si="306"/>
        <v>63809.64</v>
      </c>
      <c r="AE783" s="88">
        <f t="shared" si="302"/>
        <v>2.415453831292325E-2</v>
      </c>
    </row>
    <row r="784" spans="1:31">
      <c r="A784" s="77" t="s">
        <v>927</v>
      </c>
      <c r="B784" s="77">
        <v>783</v>
      </c>
      <c r="C784" s="77" t="s">
        <v>29</v>
      </c>
      <c r="D784" s="77" t="s">
        <v>29</v>
      </c>
      <c r="E784" s="77">
        <v>2020</v>
      </c>
      <c r="F784" s="77">
        <v>34.147645199999999</v>
      </c>
      <c r="G784" s="77">
        <v>-118.1444779</v>
      </c>
      <c r="H784" s="77">
        <v>0</v>
      </c>
      <c r="I784" s="77" t="s">
        <v>881</v>
      </c>
      <c r="J784" s="77">
        <v>43.074761000000002</v>
      </c>
      <c r="K784" s="77">
        <v>-89.383761300000003</v>
      </c>
      <c r="L784" s="77">
        <v>5344.7305889170102</v>
      </c>
      <c r="M784" s="77">
        <v>0.923184194272757</v>
      </c>
      <c r="N784" s="77">
        <v>0</v>
      </c>
      <c r="O784" s="77">
        <v>641.367670670042</v>
      </c>
      <c r="P784" s="87" cm="1">
        <f t="array" ref="P784">IF($X784="Non-local",VLOOKUP($E784,$AI$64:$AW$68,COLUMN($AW:$AW)-COLUMN($AH:$AH),FALSE),IF($X784="Unknown",VLOOKUP($E784,$AI$71:$AW$75,COLUMN($AW:$AW)-COLUMN($AH:$AH),FALSE),0))</f>
        <v>224</v>
      </c>
      <c r="Q784" s="87" cm="1">
        <f t="array" ref="Q784">IF($X784="Non-local",VLOOKUP($E784,$AI$40:$AW$44,COLUMN($AW:$AW)-COLUMN($AH:$AH),FALSE),IF($X784="Unknown",VLOOKUP($E784,$AI$47:$AW$51,COLUMN($AW:$AW)-COLUMN($AH:$AH),FALSE),0))</f>
        <v>470.18520000000001</v>
      </c>
      <c r="R784" s="87" cm="1">
        <f t="array" ref="R784">IF($X784="Non-local",VLOOKUP($E784,$AI$88:$AW$92,COLUMN($AW:$AW)-COLUMN($AH:$AH),FALSE),IF($X784="Unknown",VLOOKUP($E784,$AI$95:$AW$99,COLUMN($AW:$AW)-COLUMN($AH:$AH),FALSE),0))</f>
        <v>0.13052013767768686</v>
      </c>
      <c r="S784" s="87" cm="1">
        <f t="array" ref="S784">VLOOKUP($E784,$AI$111:$AW$115,COLUMN($AW:$AW)-COLUMN($AH:$AH),FALSE)</f>
        <v>410.28773999999999</v>
      </c>
      <c r="T784" s="104">
        <f t="shared" si="298"/>
        <v>1.0537043319504438</v>
      </c>
      <c r="U784" s="104">
        <f t="shared" si="299"/>
        <v>1745.840610670042</v>
      </c>
      <c r="V784" s="87" cm="1">
        <f t="array" ref="V784">VLOOKUP($E784,$AI$118:$AW$122,COLUMN($AW:$AW)-COLUMN($AH:$AH),FALSE)</f>
        <v>161.75600000000003</v>
      </c>
      <c r="W784" s="87" t="str">
        <f t="shared" si="303"/>
        <v>Domestic</v>
      </c>
      <c r="X784" s="87" t="str">
        <f t="shared" si="304"/>
        <v>Non-local</v>
      </c>
      <c r="Y784" s="104"/>
      <c r="Z784" s="87" t="str">
        <f t="shared" si="300"/>
        <v>USA</v>
      </c>
      <c r="AA784" s="87" t="str">
        <f t="shared" si="301"/>
        <v>USA</v>
      </c>
      <c r="AB784" s="82" cm="1">
        <f t="array" ref="AB784">VLOOKUP(B784,'GDP per Capita'!$T$2:$V$4235,COLUMN('GDP per Capita'!$V:$V)-COLUMN('GDP per Capita'!$S:$S),FALSE)</f>
        <v>63809.64</v>
      </c>
      <c r="AC784" s="82">
        <f t="shared" si="305"/>
        <v>63809.64</v>
      </c>
      <c r="AD784" s="82">
        <f t="shared" si="306"/>
        <v>63809.64</v>
      </c>
      <c r="AE784" s="88">
        <f t="shared" si="302"/>
        <v>2.7360138854725432E-2</v>
      </c>
    </row>
    <row r="785" spans="1:31">
      <c r="A785" s="77" t="s">
        <v>1234</v>
      </c>
      <c r="B785" s="77">
        <v>784</v>
      </c>
      <c r="C785" s="77" t="s">
        <v>29</v>
      </c>
      <c r="D785" s="77" t="s">
        <v>29</v>
      </c>
      <c r="E785" s="77">
        <v>2020</v>
      </c>
      <c r="F785" s="77">
        <v>40.224432</v>
      </c>
      <c r="G785" s="77">
        <v>-105.270532</v>
      </c>
      <c r="H785" s="77">
        <v>0</v>
      </c>
      <c r="I785" s="77" t="s">
        <v>881</v>
      </c>
      <c r="J785" s="77">
        <v>43.074761000000002</v>
      </c>
      <c r="K785" s="77">
        <v>-89.383761300000003</v>
      </c>
      <c r="L785" s="77">
        <v>2710.4797260179898</v>
      </c>
      <c r="M785" s="77">
        <v>0.51953638755416798</v>
      </c>
      <c r="N785" s="77">
        <v>0</v>
      </c>
      <c r="O785" s="77">
        <v>520.412107395455</v>
      </c>
      <c r="P785" s="87" cm="1">
        <f t="array" ref="P785">IF($X785="Non-local",VLOOKUP($E785,$AI$64:$AW$68,COLUMN($AW:$AW)-COLUMN($AH:$AH),FALSE),IF($X785="Unknown",VLOOKUP($E785,$AI$71:$AW$75,COLUMN($AW:$AW)-COLUMN($AH:$AH),FALSE),0))</f>
        <v>224</v>
      </c>
      <c r="Q785" s="87" cm="1">
        <f t="array" ref="Q785">IF($X785="Non-local",VLOOKUP($E785,$AI$40:$AW$44,COLUMN($AW:$AW)-COLUMN($AH:$AH),FALSE),IF($X785="Unknown",VLOOKUP($E785,$AI$47:$AW$51,COLUMN($AW:$AW)-COLUMN($AH:$AH),FALSE),0))</f>
        <v>470.18520000000001</v>
      </c>
      <c r="R785" s="87" cm="1">
        <f t="array" ref="R785">IF($X785="Non-local",VLOOKUP($E785,$AI$88:$AW$92,COLUMN($AW:$AW)-COLUMN($AH:$AH),FALSE),IF($X785="Unknown",VLOOKUP($E785,$AI$95:$AW$99,COLUMN($AW:$AW)-COLUMN($AH:$AH),FALSE),0))</f>
        <v>0.13052013767768686</v>
      </c>
      <c r="S785" s="87" cm="1">
        <f t="array" ref="S785">VLOOKUP($E785,$AI$111:$AW$115,COLUMN($AW:$AW)-COLUMN($AH:$AH),FALSE)</f>
        <v>410.28773999999999</v>
      </c>
      <c r="T785" s="104">
        <f t="shared" si="298"/>
        <v>0.65005652523185486</v>
      </c>
      <c r="U785" s="104">
        <f t="shared" si="299"/>
        <v>1624.8850473954551</v>
      </c>
      <c r="V785" s="87" cm="1">
        <f t="array" ref="V785">VLOOKUP($E785,$AI$118:$AW$122,COLUMN($AW:$AW)-COLUMN($AH:$AH),FALSE)</f>
        <v>161.75600000000003</v>
      </c>
      <c r="W785" s="87" t="str">
        <f t="shared" si="303"/>
        <v>Domestic</v>
      </c>
      <c r="X785" s="87" t="str">
        <f t="shared" si="304"/>
        <v>Non-local</v>
      </c>
      <c r="Y785" s="104"/>
      <c r="Z785" s="87" t="str">
        <f t="shared" si="300"/>
        <v>USA</v>
      </c>
      <c r="AA785" s="87" t="str">
        <f t="shared" si="301"/>
        <v>USA</v>
      </c>
      <c r="AB785" s="82" cm="1">
        <f t="array" ref="AB785">VLOOKUP(B785,'GDP per Capita'!$T$2:$V$4235,COLUMN('GDP per Capita'!$V:$V)-COLUMN('GDP per Capita'!$S:$S),FALSE)</f>
        <v>63809.64</v>
      </c>
      <c r="AC785" s="82">
        <f t="shared" si="305"/>
        <v>63809.64</v>
      </c>
      <c r="AD785" s="82">
        <f t="shared" si="306"/>
        <v>63809.64</v>
      </c>
      <c r="AE785" s="88">
        <f t="shared" si="302"/>
        <v>2.5464570046084808E-2</v>
      </c>
    </row>
    <row r="786" spans="1:31">
      <c r="A786" s="77" t="s">
        <v>911</v>
      </c>
      <c r="B786" s="77">
        <v>785</v>
      </c>
      <c r="C786" s="77" t="s">
        <v>29</v>
      </c>
      <c r="D786" s="77" t="s">
        <v>29</v>
      </c>
      <c r="E786" s="77">
        <v>2020</v>
      </c>
      <c r="F786" s="77">
        <v>42.3750997</v>
      </c>
      <c r="G786" s="77">
        <v>-71.105615700000001</v>
      </c>
      <c r="H786" s="77">
        <v>0</v>
      </c>
      <c r="I786" s="77" t="s">
        <v>881</v>
      </c>
      <c r="J786" s="77">
        <v>43.074761000000002</v>
      </c>
      <c r="K786" s="77">
        <v>-89.383761300000003</v>
      </c>
      <c r="L786" s="77">
        <v>2984.2751494265199</v>
      </c>
      <c r="M786" s="77">
        <v>0.56042166301739005</v>
      </c>
      <c r="N786" s="77">
        <v>0</v>
      </c>
      <c r="O786" s="77">
        <v>572.98082868989297</v>
      </c>
      <c r="P786" s="87" cm="1">
        <f t="array" ref="P786">IF($X786="Non-local",VLOOKUP($E786,$AI$64:$AW$68,COLUMN($AW:$AW)-COLUMN($AH:$AH),FALSE),IF($X786="Unknown",VLOOKUP($E786,$AI$71:$AW$75,COLUMN($AW:$AW)-COLUMN($AH:$AH),FALSE),0))</f>
        <v>224</v>
      </c>
      <c r="Q786" s="87" cm="1">
        <f t="array" ref="Q786">IF($X786="Non-local",VLOOKUP($E786,$AI$40:$AW$44,COLUMN($AW:$AW)-COLUMN($AH:$AH),FALSE),IF($X786="Unknown",VLOOKUP($E786,$AI$47:$AW$51,COLUMN($AW:$AW)-COLUMN($AH:$AH),FALSE),0))</f>
        <v>470.18520000000001</v>
      </c>
      <c r="R786" s="87" cm="1">
        <f t="array" ref="R786">IF($X786="Non-local",VLOOKUP($E786,$AI$88:$AW$92,COLUMN($AW:$AW)-COLUMN($AH:$AH),FALSE),IF($X786="Unknown",VLOOKUP($E786,$AI$95:$AW$99,COLUMN($AW:$AW)-COLUMN($AH:$AH),FALSE),0))</f>
        <v>0.13052013767768686</v>
      </c>
      <c r="S786" s="87" cm="1">
        <f t="array" ref="S786">VLOOKUP($E786,$AI$111:$AW$115,COLUMN($AW:$AW)-COLUMN($AH:$AH),FALSE)</f>
        <v>410.28773999999999</v>
      </c>
      <c r="T786" s="104">
        <f t="shared" si="298"/>
        <v>0.69094180069507694</v>
      </c>
      <c r="U786" s="104">
        <f t="shared" si="299"/>
        <v>1677.453768689893</v>
      </c>
      <c r="V786" s="87" cm="1">
        <f t="array" ref="V786">VLOOKUP($E786,$AI$118:$AW$122,COLUMN($AW:$AW)-COLUMN($AH:$AH),FALSE)</f>
        <v>161.75600000000003</v>
      </c>
      <c r="W786" s="87" t="str">
        <f t="shared" si="303"/>
        <v>Domestic</v>
      </c>
      <c r="X786" s="87" t="str">
        <f t="shared" si="304"/>
        <v>Non-local</v>
      </c>
      <c r="Y786" s="104"/>
      <c r="Z786" s="87" t="str">
        <f t="shared" si="300"/>
        <v>USA</v>
      </c>
      <c r="AA786" s="87" t="str">
        <f t="shared" si="301"/>
        <v>USA</v>
      </c>
      <c r="AB786" s="82" cm="1">
        <f t="array" ref="AB786">VLOOKUP(B786,'GDP per Capita'!$T$2:$V$4235,COLUMN('GDP per Capita'!$V:$V)-COLUMN('GDP per Capita'!$S:$S),FALSE)</f>
        <v>63809.64</v>
      </c>
      <c r="AC786" s="82">
        <f t="shared" si="305"/>
        <v>63809.64</v>
      </c>
      <c r="AD786" s="82">
        <f t="shared" si="306"/>
        <v>63809.64</v>
      </c>
      <c r="AE786" s="88">
        <f t="shared" si="302"/>
        <v>2.6288406715504004E-2</v>
      </c>
    </row>
    <row r="787" spans="1:31">
      <c r="A787" s="77" t="s">
        <v>1235</v>
      </c>
      <c r="B787" s="77">
        <v>786</v>
      </c>
      <c r="C787" s="77" t="s">
        <v>29</v>
      </c>
      <c r="D787" s="77" t="s">
        <v>29</v>
      </c>
      <c r="E787" s="77">
        <v>2020</v>
      </c>
      <c r="F787" s="77">
        <v>42.511726000000003</v>
      </c>
      <c r="G787" s="77">
        <v>-83.615664799999905</v>
      </c>
      <c r="H787" s="77">
        <v>0</v>
      </c>
      <c r="I787" s="77" t="s">
        <v>881</v>
      </c>
      <c r="J787" s="77">
        <v>43.074761000000002</v>
      </c>
      <c r="K787" s="77">
        <v>-89.383761300000003</v>
      </c>
      <c r="L787" s="77">
        <v>949.40404283718499</v>
      </c>
      <c r="M787" s="77">
        <v>0.28699554454471798</v>
      </c>
      <c r="N787" s="77">
        <v>0</v>
      </c>
      <c r="O787" s="77">
        <v>182.285576224739</v>
      </c>
      <c r="P787" s="87" cm="1">
        <f t="array" ref="P787">IF($X787="Non-local",VLOOKUP($E787,$AI$64:$AW$68,COLUMN($AW:$AW)-COLUMN($AH:$AH),FALSE),IF($X787="Unknown",VLOOKUP($E787,$AI$71:$AW$75,COLUMN($AW:$AW)-COLUMN($AH:$AH),FALSE),0))</f>
        <v>224</v>
      </c>
      <c r="Q787" s="87" cm="1">
        <f t="array" ref="Q787">IF($X787="Non-local",VLOOKUP($E787,$AI$40:$AW$44,COLUMN($AW:$AW)-COLUMN($AH:$AH),FALSE),IF($X787="Unknown",VLOOKUP($E787,$AI$47:$AW$51,COLUMN($AW:$AW)-COLUMN($AH:$AH),FALSE),0))</f>
        <v>470.18520000000001</v>
      </c>
      <c r="R787" s="87" cm="1">
        <f t="array" ref="R787">IF($X787="Non-local",VLOOKUP($E787,$AI$88:$AW$92,COLUMN($AW:$AW)-COLUMN($AH:$AH),FALSE),IF($X787="Unknown",VLOOKUP($E787,$AI$95:$AW$99,COLUMN($AW:$AW)-COLUMN($AH:$AH),FALSE),0))</f>
        <v>0.13052013767768686</v>
      </c>
      <c r="S787" s="87" cm="1">
        <f t="array" ref="S787">VLOOKUP($E787,$AI$111:$AW$115,COLUMN($AW:$AW)-COLUMN($AH:$AH),FALSE)</f>
        <v>410.28773999999999</v>
      </c>
      <c r="T787" s="104">
        <f t="shared" si="298"/>
        <v>0.41751568222240487</v>
      </c>
      <c r="U787" s="104">
        <f t="shared" si="299"/>
        <v>1286.758516224739</v>
      </c>
      <c r="V787" s="87" cm="1">
        <f t="array" ref="V787">VLOOKUP($E787,$AI$118:$AW$122,COLUMN($AW:$AW)-COLUMN($AH:$AH),FALSE)</f>
        <v>161.75600000000003</v>
      </c>
      <c r="W787" s="87" t="str">
        <f t="shared" si="303"/>
        <v>Domestic</v>
      </c>
      <c r="X787" s="87" t="str">
        <f t="shared" si="304"/>
        <v>Non-local</v>
      </c>
      <c r="Y787" s="104"/>
      <c r="Z787" s="87" t="str">
        <f t="shared" si="300"/>
        <v>USA</v>
      </c>
      <c r="AA787" s="87" t="str">
        <f t="shared" si="301"/>
        <v>USA</v>
      </c>
      <c r="AB787" s="82" cm="1">
        <f t="array" ref="AB787">VLOOKUP(B787,'GDP per Capita'!$T$2:$V$4235,COLUMN('GDP per Capita'!$V:$V)-COLUMN('GDP per Capita'!$S:$S),FALSE)</f>
        <v>63809.64</v>
      </c>
      <c r="AC787" s="82">
        <f t="shared" si="305"/>
        <v>63809.64</v>
      </c>
      <c r="AD787" s="82">
        <f t="shared" si="306"/>
        <v>63809.64</v>
      </c>
      <c r="AE787" s="88">
        <f t="shared" si="302"/>
        <v>2.0165581818432747E-2</v>
      </c>
    </row>
    <row r="788" spans="1:31">
      <c r="A788" s="77" t="s">
        <v>917</v>
      </c>
      <c r="B788" s="77">
        <v>787</v>
      </c>
      <c r="C788" s="77" t="s">
        <v>29</v>
      </c>
      <c r="D788" s="77" t="s">
        <v>29</v>
      </c>
      <c r="E788" s="77">
        <v>2020</v>
      </c>
      <c r="F788" s="77">
        <v>35.780397700000002</v>
      </c>
      <c r="G788" s="77">
        <v>-78.639098899999993</v>
      </c>
      <c r="H788" s="77">
        <v>0</v>
      </c>
      <c r="I788" s="77" t="s">
        <v>881</v>
      </c>
      <c r="J788" s="77">
        <v>43.074761000000002</v>
      </c>
      <c r="K788" s="77">
        <v>-89.383761300000003</v>
      </c>
      <c r="L788" s="77">
        <v>2453.61447989198</v>
      </c>
      <c r="M788" s="77">
        <v>0.48561867382701901</v>
      </c>
      <c r="N788" s="77">
        <v>0</v>
      </c>
      <c r="O788" s="77">
        <v>471.09398013926102</v>
      </c>
      <c r="P788" s="87" cm="1">
        <f t="array" ref="P788">IF($X788="Non-local",VLOOKUP($E788,$AI$64:$AW$68,COLUMN($AW:$AW)-COLUMN($AH:$AH),FALSE),IF($X788="Unknown",VLOOKUP($E788,$AI$71:$AW$75,COLUMN($AW:$AW)-COLUMN($AH:$AH),FALSE),0))</f>
        <v>224</v>
      </c>
      <c r="Q788" s="87" cm="1">
        <f t="array" ref="Q788">IF($X788="Non-local",VLOOKUP($E788,$AI$40:$AW$44,COLUMN($AW:$AW)-COLUMN($AH:$AH),FALSE),IF($X788="Unknown",VLOOKUP($E788,$AI$47:$AW$51,COLUMN($AW:$AW)-COLUMN($AH:$AH),FALSE),0))</f>
        <v>470.18520000000001</v>
      </c>
      <c r="R788" s="87" cm="1">
        <f t="array" ref="R788">IF($X788="Non-local",VLOOKUP($E788,$AI$88:$AW$92,COLUMN($AW:$AW)-COLUMN($AH:$AH),FALSE),IF($X788="Unknown",VLOOKUP($E788,$AI$95:$AW$99,COLUMN($AW:$AW)-COLUMN($AH:$AH),FALSE),0))</f>
        <v>0.13052013767768686</v>
      </c>
      <c r="S788" s="87" cm="1">
        <f t="array" ref="S788">VLOOKUP($E788,$AI$111:$AW$115,COLUMN($AW:$AW)-COLUMN($AH:$AH),FALSE)</f>
        <v>410.28773999999999</v>
      </c>
      <c r="T788" s="104">
        <f t="shared" si="298"/>
        <v>0.61613881150470584</v>
      </c>
      <c r="U788" s="104">
        <f t="shared" si="299"/>
        <v>1575.5669201392609</v>
      </c>
      <c r="V788" s="87" cm="1">
        <f t="array" ref="V788">VLOOKUP($E788,$AI$118:$AW$122,COLUMN($AW:$AW)-COLUMN($AH:$AH),FALSE)</f>
        <v>161.75600000000003</v>
      </c>
      <c r="W788" s="87" t="str">
        <f t="shared" si="303"/>
        <v>Domestic</v>
      </c>
      <c r="X788" s="87" t="str">
        <f t="shared" si="304"/>
        <v>Non-local</v>
      </c>
      <c r="Y788" s="104"/>
      <c r="Z788" s="87" t="str">
        <f t="shared" si="300"/>
        <v>USA</v>
      </c>
      <c r="AA788" s="87" t="str">
        <f t="shared" si="301"/>
        <v>USA</v>
      </c>
      <c r="AB788" s="82" cm="1">
        <f t="array" ref="AB788">VLOOKUP(B788,'GDP per Capita'!$T$2:$V$4235,COLUMN('GDP per Capita'!$V:$V)-COLUMN('GDP per Capita'!$S:$S),FALSE)</f>
        <v>63809.64</v>
      </c>
      <c r="AC788" s="82">
        <f t="shared" si="305"/>
        <v>63809.64</v>
      </c>
      <c r="AD788" s="82">
        <f t="shared" si="306"/>
        <v>63809.64</v>
      </c>
      <c r="AE788" s="88">
        <f t="shared" si="302"/>
        <v>2.469167542928092E-2</v>
      </c>
    </row>
    <row r="789" spans="1:31">
      <c r="A789" s="77" t="s">
        <v>923</v>
      </c>
      <c r="B789" s="77">
        <v>788</v>
      </c>
      <c r="C789" s="77" t="s">
        <v>29</v>
      </c>
      <c r="D789" s="77" t="s">
        <v>29</v>
      </c>
      <c r="E789" s="77">
        <v>2020</v>
      </c>
      <c r="F789" s="77">
        <v>38.029305999999998</v>
      </c>
      <c r="G789" s="77">
        <v>-78.476678100000001</v>
      </c>
      <c r="H789" s="77">
        <v>0</v>
      </c>
      <c r="I789" s="77" t="s">
        <v>881</v>
      </c>
      <c r="J789" s="77">
        <v>43.074761000000002</v>
      </c>
      <c r="K789" s="77">
        <v>-89.383761300000003</v>
      </c>
      <c r="L789" s="77">
        <v>2155.09100284238</v>
      </c>
      <c r="M789" s="77">
        <v>0.44620020835491397</v>
      </c>
      <c r="N789" s="77">
        <v>0</v>
      </c>
      <c r="O789" s="77">
        <v>413.77747254573802</v>
      </c>
      <c r="P789" s="87" cm="1">
        <f t="array" ref="P789">IF($X789="Non-local",VLOOKUP($E789,$AI$64:$AW$68,COLUMN($AW:$AW)-COLUMN($AH:$AH),FALSE),IF($X789="Unknown",VLOOKUP($E789,$AI$71:$AW$75,COLUMN($AW:$AW)-COLUMN($AH:$AH),FALSE),0))</f>
        <v>224</v>
      </c>
      <c r="Q789" s="87" cm="1">
        <f t="array" ref="Q789">IF($X789="Non-local",VLOOKUP($E789,$AI$40:$AW$44,COLUMN($AW:$AW)-COLUMN($AH:$AH),FALSE),IF($X789="Unknown",VLOOKUP($E789,$AI$47:$AW$51,COLUMN($AW:$AW)-COLUMN($AH:$AH),FALSE),0))</f>
        <v>470.18520000000001</v>
      </c>
      <c r="R789" s="87" cm="1">
        <f t="array" ref="R789">IF($X789="Non-local",VLOOKUP($E789,$AI$88:$AW$92,COLUMN($AW:$AW)-COLUMN($AH:$AH),FALSE),IF($X789="Unknown",VLOOKUP($E789,$AI$95:$AW$99,COLUMN($AW:$AW)-COLUMN($AH:$AH),FALSE),0))</f>
        <v>0.13052013767768686</v>
      </c>
      <c r="S789" s="87" cm="1">
        <f t="array" ref="S789">VLOOKUP($E789,$AI$111:$AW$115,COLUMN($AW:$AW)-COLUMN($AH:$AH),FALSE)</f>
        <v>410.28773999999999</v>
      </c>
      <c r="T789" s="104">
        <f t="shared" si="298"/>
        <v>0.57672034603260081</v>
      </c>
      <c r="U789" s="104">
        <f t="shared" si="299"/>
        <v>1518.2504125457378</v>
      </c>
      <c r="V789" s="87" cm="1">
        <f t="array" ref="V789">VLOOKUP($E789,$AI$118:$AW$122,COLUMN($AW:$AW)-COLUMN($AH:$AH),FALSE)</f>
        <v>161.75600000000003</v>
      </c>
      <c r="W789" s="87" t="str">
        <f t="shared" si="303"/>
        <v>Domestic</v>
      </c>
      <c r="X789" s="87" t="str">
        <f t="shared" si="304"/>
        <v>Non-local</v>
      </c>
      <c r="Y789" s="104"/>
      <c r="Z789" s="87" t="str">
        <f t="shared" si="300"/>
        <v>USA</v>
      </c>
      <c r="AA789" s="87" t="str">
        <f t="shared" si="301"/>
        <v>USA</v>
      </c>
      <c r="AB789" s="82" cm="1">
        <f t="array" ref="AB789">VLOOKUP(B789,'GDP per Capita'!$T$2:$V$4235,COLUMN('GDP per Capita'!$V:$V)-COLUMN('GDP per Capita'!$S:$S),FALSE)</f>
        <v>63809.64</v>
      </c>
      <c r="AC789" s="82">
        <f t="shared" si="305"/>
        <v>63809.64</v>
      </c>
      <c r="AD789" s="82">
        <f t="shared" si="306"/>
        <v>63809.64</v>
      </c>
      <c r="AE789" s="88">
        <f t="shared" si="302"/>
        <v>2.379343328916662E-2</v>
      </c>
    </row>
    <row r="790" spans="1:31">
      <c r="A790" s="77" t="s">
        <v>1236</v>
      </c>
      <c r="B790" s="77">
        <v>789</v>
      </c>
      <c r="C790" s="77" t="s">
        <v>29</v>
      </c>
      <c r="D790" s="77" t="s">
        <v>29</v>
      </c>
      <c r="E790" s="77">
        <v>2020</v>
      </c>
      <c r="F790" s="77">
        <v>0</v>
      </c>
      <c r="G790" s="77">
        <v>0</v>
      </c>
      <c r="H790" s="77">
        <v>0</v>
      </c>
      <c r="I790" s="77" t="s">
        <v>881</v>
      </c>
      <c r="J790" s="77">
        <v>43.074761000000002</v>
      </c>
      <c r="K790" s="77">
        <v>-89.383761300000003</v>
      </c>
      <c r="L790" s="77">
        <v>4610.0412007298301</v>
      </c>
      <c r="M790" s="77">
        <v>0.80715542109624605</v>
      </c>
      <c r="N790" s="77">
        <v>1</v>
      </c>
      <c r="O790" s="77">
        <v>553.20494408757997</v>
      </c>
      <c r="P790" s="87" cm="1">
        <f t="array" ref="P790">IF($X790="Non-local",VLOOKUP($E790,$AI$64:$AW$68,COLUMN($AW:$AW)-COLUMN($AH:$AH),FALSE),IF($X790="Unknown",VLOOKUP($E790,$AI$71:$AW$75,COLUMN($AW:$AW)-COLUMN($AH:$AH),FALSE),0))</f>
        <v>224</v>
      </c>
      <c r="Q790" s="87" cm="1">
        <f t="array" ref="Q790">IF($X790="Non-local",VLOOKUP($E790,$AI$40:$AW$44,COLUMN($AW:$AW)-COLUMN($AH:$AH),FALSE),IF($X790="Unknown",VLOOKUP($E790,$AI$47:$AW$51,COLUMN($AW:$AW)-COLUMN($AH:$AH),FALSE),0))</f>
        <v>470.18520000000001</v>
      </c>
      <c r="R790" s="87" cm="1">
        <f t="array" ref="R790">IF($X790="Non-local",VLOOKUP($E790,$AI$88:$AW$92,COLUMN($AW:$AW)-COLUMN($AH:$AH),FALSE),IF($X790="Unknown",VLOOKUP($E790,$AI$95:$AW$99,COLUMN($AW:$AW)-COLUMN($AH:$AH),FALSE),0))</f>
        <v>0.13052013767768686</v>
      </c>
      <c r="S790" s="87" cm="1">
        <f t="array" ref="S790">VLOOKUP($E790,$AI$111:$AW$115,COLUMN($AW:$AW)-COLUMN($AH:$AH),FALSE)</f>
        <v>410.28773999999999</v>
      </c>
      <c r="T790" s="104">
        <f t="shared" si="298"/>
        <v>0.93767555877393294</v>
      </c>
      <c r="U790" s="104">
        <f t="shared" si="299"/>
        <v>1657.67788408758</v>
      </c>
      <c r="V790" s="87" cm="1">
        <f t="array" ref="V790">VLOOKUP($E790,$AI$118:$AW$122,COLUMN($AW:$AW)-COLUMN($AH:$AH),FALSE)</f>
        <v>161.75600000000003</v>
      </c>
      <c r="W790" s="87" t="str">
        <f t="shared" si="303"/>
        <v>Domestic</v>
      </c>
      <c r="X790" s="87" t="str">
        <f t="shared" si="304"/>
        <v>Non-local</v>
      </c>
      <c r="Y790" s="104"/>
      <c r="Z790" s="87" t="str">
        <f t="shared" si="300"/>
        <v>USA</v>
      </c>
      <c r="AA790" s="87" t="str">
        <f t="shared" si="301"/>
        <v>USA</v>
      </c>
      <c r="AB790" s="82" cm="1">
        <f t="array" ref="AB790">VLOOKUP(B790,'GDP per Capita'!$T$2:$V$4235,COLUMN('GDP per Capita'!$V:$V)-COLUMN('GDP per Capita'!$S:$S),FALSE)</f>
        <v>63809.64</v>
      </c>
      <c r="AC790" s="82">
        <f t="shared" si="305"/>
        <v>63809.64</v>
      </c>
      <c r="AD790" s="82">
        <f t="shared" si="306"/>
        <v>63809.64</v>
      </c>
      <c r="AE790" s="88">
        <f t="shared" si="302"/>
        <v>2.5978486700247487E-2</v>
      </c>
    </row>
    <row r="791" spans="1:31">
      <c r="A791" s="77" t="s">
        <v>886</v>
      </c>
      <c r="B791" s="77">
        <v>790</v>
      </c>
      <c r="C791" s="77" t="s">
        <v>29</v>
      </c>
      <c r="D791" s="77" t="s">
        <v>29</v>
      </c>
      <c r="E791" s="77">
        <v>2020</v>
      </c>
      <c r="F791" s="77">
        <v>39.284749400000003</v>
      </c>
      <c r="G791" s="77">
        <v>-76.620474639699793</v>
      </c>
      <c r="H791" s="77">
        <v>0</v>
      </c>
      <c r="I791" s="77" t="s">
        <v>881</v>
      </c>
      <c r="J791" s="77">
        <v>43.074761000000002</v>
      </c>
      <c r="K791" s="77">
        <v>-89.383761300000003</v>
      </c>
      <c r="L791" s="77">
        <v>2293.6142511822</v>
      </c>
      <c r="M791" s="77">
        <v>0.46449147956658998</v>
      </c>
      <c r="N791" s="77">
        <v>0</v>
      </c>
      <c r="O791" s="77">
        <v>440.37393622698198</v>
      </c>
      <c r="P791" s="87" cm="1">
        <f t="array" ref="P791">IF($X791="Non-local",VLOOKUP($E791,$AI$64:$AW$68,COLUMN($AW:$AW)-COLUMN($AH:$AH),FALSE),IF($X791="Unknown",VLOOKUP($E791,$AI$71:$AW$75,COLUMN($AW:$AW)-COLUMN($AH:$AH),FALSE),0))</f>
        <v>224</v>
      </c>
      <c r="Q791" s="87" cm="1">
        <f t="array" ref="Q791">IF($X791="Non-local",VLOOKUP($E791,$AI$40:$AW$44,COLUMN($AW:$AW)-COLUMN($AH:$AH),FALSE),IF($X791="Unknown",VLOOKUP($E791,$AI$47:$AW$51,COLUMN($AW:$AW)-COLUMN($AH:$AH),FALSE),0))</f>
        <v>470.18520000000001</v>
      </c>
      <c r="R791" s="87" cm="1">
        <f t="array" ref="R791">IF($X791="Non-local",VLOOKUP($E791,$AI$88:$AW$92,COLUMN($AW:$AW)-COLUMN($AH:$AH),FALSE),IF($X791="Unknown",VLOOKUP($E791,$AI$95:$AW$99,COLUMN($AW:$AW)-COLUMN($AH:$AH),FALSE),0))</f>
        <v>0.13052013767768686</v>
      </c>
      <c r="S791" s="87" cm="1">
        <f t="array" ref="S791">VLOOKUP($E791,$AI$111:$AW$115,COLUMN($AW:$AW)-COLUMN($AH:$AH),FALSE)</f>
        <v>410.28773999999999</v>
      </c>
      <c r="T791" s="104">
        <f t="shared" si="298"/>
        <v>0.59501161724427687</v>
      </c>
      <c r="U791" s="104">
        <f t="shared" si="299"/>
        <v>1544.846876226982</v>
      </c>
      <c r="V791" s="87" cm="1">
        <f t="array" ref="V791">VLOOKUP($E791,$AI$118:$AW$122,COLUMN($AW:$AW)-COLUMN($AH:$AH),FALSE)</f>
        <v>161.75600000000003</v>
      </c>
      <c r="W791" s="87" t="str">
        <f t="shared" si="303"/>
        <v>Domestic</v>
      </c>
      <c r="X791" s="87" t="str">
        <f t="shared" si="304"/>
        <v>Non-local</v>
      </c>
      <c r="Y791" s="104"/>
      <c r="Z791" s="87" t="str">
        <f t="shared" si="300"/>
        <v>USA</v>
      </c>
      <c r="AA791" s="87" t="str">
        <f t="shared" si="301"/>
        <v>USA</v>
      </c>
      <c r="AB791" s="82" cm="1">
        <f t="array" ref="AB791">VLOOKUP(B791,'GDP per Capita'!$T$2:$V$4235,COLUMN('GDP per Capita'!$V:$V)-COLUMN('GDP per Capita'!$S:$S),FALSE)</f>
        <v>63809.64</v>
      </c>
      <c r="AC791" s="82">
        <f t="shared" si="305"/>
        <v>63809.64</v>
      </c>
      <c r="AD791" s="82">
        <f t="shared" si="306"/>
        <v>63809.64</v>
      </c>
      <c r="AE791" s="88">
        <f t="shared" si="302"/>
        <v>2.4210242781921069E-2</v>
      </c>
    </row>
    <row r="792" spans="1:31">
      <c r="A792" s="77" t="s">
        <v>1051</v>
      </c>
      <c r="B792" s="77">
        <v>791</v>
      </c>
      <c r="C792" s="77" t="s">
        <v>29</v>
      </c>
      <c r="D792" s="77" t="s">
        <v>29</v>
      </c>
      <c r="E792" s="77">
        <v>2020</v>
      </c>
      <c r="F792" s="77">
        <v>37.050096000000003</v>
      </c>
      <c r="G792" s="77">
        <v>-121.99059080000001</v>
      </c>
      <c r="H792" s="77">
        <v>0</v>
      </c>
      <c r="I792" s="77" t="s">
        <v>881</v>
      </c>
      <c r="J792" s="77">
        <v>43.074761000000002</v>
      </c>
      <c r="K792" s="77">
        <v>-89.383761300000003</v>
      </c>
      <c r="L792" s="77">
        <v>5670.7859522900699</v>
      </c>
      <c r="M792" s="77">
        <v>0.96740222574384005</v>
      </c>
      <c r="N792" s="77">
        <v>0</v>
      </c>
      <c r="O792" s="77">
        <v>680.49431427480795</v>
      </c>
      <c r="P792" s="87" cm="1">
        <f t="array" ref="P792">IF($X792="Non-local",VLOOKUP($E792,$AI$64:$AW$68,COLUMN($AW:$AW)-COLUMN($AH:$AH),FALSE),IF($X792="Unknown",VLOOKUP($E792,$AI$71:$AW$75,COLUMN($AW:$AW)-COLUMN($AH:$AH),FALSE),0))</f>
        <v>224</v>
      </c>
      <c r="Q792" s="87" cm="1">
        <f t="array" ref="Q792">IF($X792="Non-local",VLOOKUP($E792,$AI$40:$AW$44,COLUMN($AW:$AW)-COLUMN($AH:$AH),FALSE),IF($X792="Unknown",VLOOKUP($E792,$AI$47:$AW$51,COLUMN($AW:$AW)-COLUMN($AH:$AH),FALSE),0))</f>
        <v>470.18520000000001</v>
      </c>
      <c r="R792" s="87" cm="1">
        <f t="array" ref="R792">IF($X792="Non-local",VLOOKUP($E792,$AI$88:$AW$92,COLUMN($AW:$AW)-COLUMN($AH:$AH),FALSE),IF($X792="Unknown",VLOOKUP($E792,$AI$95:$AW$99,COLUMN($AW:$AW)-COLUMN($AH:$AH),FALSE),0))</f>
        <v>0.13052013767768686</v>
      </c>
      <c r="S792" s="87" cm="1">
        <f t="array" ref="S792">VLOOKUP($E792,$AI$111:$AW$115,COLUMN($AW:$AW)-COLUMN($AH:$AH),FALSE)</f>
        <v>410.28773999999999</v>
      </c>
      <c r="T792" s="104">
        <f t="shared" si="298"/>
        <v>1.0979223634215269</v>
      </c>
      <c r="U792" s="104">
        <f t="shared" si="299"/>
        <v>1784.9672542748078</v>
      </c>
      <c r="V792" s="87" cm="1">
        <f t="array" ref="V792">VLOOKUP($E792,$AI$118:$AW$122,COLUMN($AW:$AW)-COLUMN($AH:$AH),FALSE)</f>
        <v>161.75600000000003</v>
      </c>
      <c r="W792" s="87" t="str">
        <f t="shared" si="303"/>
        <v>Domestic</v>
      </c>
      <c r="X792" s="87" t="str">
        <f t="shared" si="304"/>
        <v>Non-local</v>
      </c>
      <c r="Y792" s="104"/>
      <c r="Z792" s="87" t="str">
        <f t="shared" si="300"/>
        <v>USA</v>
      </c>
      <c r="AA792" s="87" t="str">
        <f t="shared" si="301"/>
        <v>USA</v>
      </c>
      <c r="AB792" s="82" cm="1">
        <f t="array" ref="AB792">VLOOKUP(B792,'GDP per Capita'!$T$2:$V$4235,COLUMN('GDP per Capita'!$V:$V)-COLUMN('GDP per Capita'!$S:$S),FALSE)</f>
        <v>63809.64</v>
      </c>
      <c r="AC792" s="82">
        <f t="shared" si="305"/>
        <v>63809.64</v>
      </c>
      <c r="AD792" s="82">
        <f t="shared" si="306"/>
        <v>63809.64</v>
      </c>
      <c r="AE792" s="88">
        <f t="shared" si="302"/>
        <v>2.79733164812528E-2</v>
      </c>
    </row>
    <row r="793" spans="1:31">
      <c r="A793" s="77" t="s">
        <v>997</v>
      </c>
      <c r="B793" s="77">
        <v>792</v>
      </c>
      <c r="C793" s="77" t="s">
        <v>29</v>
      </c>
      <c r="D793" s="77" t="s">
        <v>29</v>
      </c>
      <c r="E793" s="77">
        <v>2020</v>
      </c>
      <c r="F793" s="77">
        <v>41.661256099999903</v>
      </c>
      <c r="G793" s="77">
        <v>-91.529910599999994</v>
      </c>
      <c r="H793" s="77">
        <v>0</v>
      </c>
      <c r="I793" s="77" t="s">
        <v>881</v>
      </c>
      <c r="J793" s="77">
        <v>43.074761000000002</v>
      </c>
      <c r="K793" s="77">
        <v>-89.383761300000003</v>
      </c>
      <c r="L793" s="77">
        <v>472.37268939255</v>
      </c>
      <c r="M793" s="77">
        <v>0.224006046630808</v>
      </c>
      <c r="N793" s="77">
        <v>0</v>
      </c>
      <c r="O793" s="77">
        <v>90.695556363369604</v>
      </c>
      <c r="P793" s="87" cm="1">
        <f t="array" ref="P793">IF($X793="Non-local",VLOOKUP($E793,$AI$64:$AW$68,COLUMN($AW:$AW)-COLUMN($AH:$AH),FALSE),IF($X793="Unknown",VLOOKUP($E793,$AI$71:$AW$75,COLUMN($AW:$AW)-COLUMN($AH:$AH),FALSE),0))</f>
        <v>224</v>
      </c>
      <c r="Q793" s="87" cm="1">
        <f t="array" ref="Q793">IF($X793="Non-local",VLOOKUP($E793,$AI$40:$AW$44,COLUMN($AW:$AW)-COLUMN($AH:$AH),FALSE),IF($X793="Unknown",VLOOKUP($E793,$AI$47:$AW$51,COLUMN($AW:$AW)-COLUMN($AH:$AH),FALSE),0))</f>
        <v>470.18520000000001</v>
      </c>
      <c r="R793" s="87" cm="1">
        <f t="array" ref="R793">IF($X793="Non-local",VLOOKUP($E793,$AI$88:$AW$92,COLUMN($AW:$AW)-COLUMN($AH:$AH),FALSE),IF($X793="Unknown",VLOOKUP($E793,$AI$95:$AW$99,COLUMN($AW:$AW)-COLUMN($AH:$AH),FALSE),0))</f>
        <v>0.13052013767768686</v>
      </c>
      <c r="S793" s="87" cm="1">
        <f t="array" ref="S793">VLOOKUP($E793,$AI$111:$AW$115,COLUMN($AW:$AW)-COLUMN($AH:$AH),FALSE)</f>
        <v>410.28773999999999</v>
      </c>
      <c r="T793" s="104">
        <f t="shared" si="298"/>
        <v>0.35452618430849486</v>
      </c>
      <c r="U793" s="104">
        <f t="shared" si="299"/>
        <v>1195.1684963633697</v>
      </c>
      <c r="V793" s="87" cm="1">
        <f t="array" ref="V793">VLOOKUP($E793,$AI$118:$AW$122,COLUMN($AW:$AW)-COLUMN($AH:$AH),FALSE)</f>
        <v>161.75600000000003</v>
      </c>
      <c r="W793" s="87" t="str">
        <f t="shared" si="303"/>
        <v>Domestic</v>
      </c>
      <c r="X793" s="87" t="str">
        <f t="shared" si="304"/>
        <v>Non-local</v>
      </c>
      <c r="Y793" s="104"/>
      <c r="Z793" s="87" t="str">
        <f t="shared" si="300"/>
        <v>USA</v>
      </c>
      <c r="AA793" s="87" t="str">
        <f t="shared" si="301"/>
        <v>USA</v>
      </c>
      <c r="AB793" s="82" cm="1">
        <f t="array" ref="AB793">VLOOKUP(B793,'GDP per Capita'!$T$2:$V$4235,COLUMN('GDP per Capita'!$V:$V)-COLUMN('GDP per Capita'!$S:$S),FALSE)</f>
        <v>63809.64</v>
      </c>
      <c r="AC793" s="82">
        <f t="shared" si="305"/>
        <v>63809.64</v>
      </c>
      <c r="AD793" s="82">
        <f t="shared" si="306"/>
        <v>63809.64</v>
      </c>
      <c r="AE793" s="88">
        <f t="shared" si="302"/>
        <v>1.8730218449177424E-2</v>
      </c>
    </row>
    <row r="794" spans="1:31">
      <c r="A794" s="77" t="s">
        <v>938</v>
      </c>
      <c r="B794" s="77">
        <v>793</v>
      </c>
      <c r="C794" s="77" t="s">
        <v>29</v>
      </c>
      <c r="D794" s="77" t="s">
        <v>29</v>
      </c>
      <c r="E794" s="77">
        <v>2020</v>
      </c>
      <c r="F794" s="77">
        <v>43.074760999999903</v>
      </c>
      <c r="G794" s="77">
        <v>-89.383761300000003</v>
      </c>
      <c r="H794" s="77">
        <v>1</v>
      </c>
      <c r="I794" s="77" t="s">
        <v>881</v>
      </c>
      <c r="J794" s="77">
        <v>43.074761000000002</v>
      </c>
      <c r="K794" s="77">
        <v>-89.383761300000003</v>
      </c>
      <c r="L794" s="77">
        <v>7.0732408818940899E-13</v>
      </c>
      <c r="M794" s="77">
        <v>0</v>
      </c>
      <c r="N794" s="77">
        <v>0</v>
      </c>
      <c r="O794" s="77">
        <v>0</v>
      </c>
      <c r="P794" s="87" cm="1">
        <f t="array" ref="P794">IF($X794="Non-local",VLOOKUP($E794,$AI$64:$AW$68,COLUMN($AW:$AW)-COLUMN($AH:$AH),FALSE),IF($X794="Unknown",VLOOKUP($E794,$AI$71:$AW$75,COLUMN($AW:$AW)-COLUMN($AH:$AH),FALSE),0))</f>
        <v>0</v>
      </c>
      <c r="Q794" s="87" cm="1">
        <f t="array" ref="Q794">IF($X794="Non-local",VLOOKUP($E794,$AI$40:$AW$44,COLUMN($AW:$AW)-COLUMN($AH:$AH),FALSE),IF($X794="Unknown",VLOOKUP($E794,$AI$47:$AW$51,COLUMN($AW:$AW)-COLUMN($AH:$AH),FALSE),0))</f>
        <v>0</v>
      </c>
      <c r="R794" s="87" cm="1">
        <f t="array" ref="R794">IF($X794="Non-local",VLOOKUP($E794,$AI$88:$AW$92,COLUMN($AW:$AW)-COLUMN($AH:$AH),FALSE),IF($X794="Unknown",VLOOKUP($E794,$AI$95:$AW$99,COLUMN($AW:$AW)-COLUMN($AH:$AH),FALSE),0))</f>
        <v>0</v>
      </c>
      <c r="S794" s="87" cm="1">
        <f t="array" ref="S794">VLOOKUP($E794,$AI$111:$AW$115,COLUMN($AW:$AW)-COLUMN($AH:$AH),FALSE)</f>
        <v>410.28773999999999</v>
      </c>
      <c r="T794" s="104">
        <f t="shared" si="298"/>
        <v>0</v>
      </c>
      <c r="U794" s="104">
        <f t="shared" si="299"/>
        <v>410.28773999999999</v>
      </c>
      <c r="V794" s="87" cm="1">
        <f t="array" ref="V794">VLOOKUP($E794,$AI$118:$AW$122,COLUMN($AW:$AW)-COLUMN($AH:$AH),FALSE)</f>
        <v>161.75600000000003</v>
      </c>
      <c r="W794" s="87" t="str">
        <f t="shared" si="303"/>
        <v>Domestic</v>
      </c>
      <c r="X794" s="87" t="str">
        <f t="shared" si="304"/>
        <v>Local</v>
      </c>
      <c r="Y794" s="104"/>
      <c r="Z794" s="87" t="str">
        <f t="shared" si="300"/>
        <v>USA</v>
      </c>
      <c r="AA794" s="87" t="str">
        <f t="shared" si="301"/>
        <v>USA</v>
      </c>
      <c r="AB794" s="82" cm="1">
        <f t="array" ref="AB794">VLOOKUP(B794,'GDP per Capita'!$T$2:$V$4235,COLUMN('GDP per Capita'!$V:$V)-COLUMN('GDP per Capita'!$S:$S),FALSE)</f>
        <v>63809.64</v>
      </c>
      <c r="AC794" s="82">
        <f t="shared" si="305"/>
        <v>63809.64</v>
      </c>
      <c r="AD794" s="82">
        <f t="shared" si="306"/>
        <v>63809.64</v>
      </c>
      <c r="AE794" s="88">
        <f t="shared" si="302"/>
        <v>6.4298707844143927E-3</v>
      </c>
    </row>
    <row r="795" spans="1:31">
      <c r="A795" s="77" t="s">
        <v>921</v>
      </c>
      <c r="B795" s="77">
        <v>794</v>
      </c>
      <c r="C795" s="77" t="s">
        <v>29</v>
      </c>
      <c r="D795" s="77" t="s">
        <v>29</v>
      </c>
      <c r="E795" s="77">
        <v>2020</v>
      </c>
      <c r="F795" s="77">
        <v>19.707373399999899</v>
      </c>
      <c r="G795" s="77">
        <v>-155.08158030000001</v>
      </c>
      <c r="H795" s="77">
        <v>0</v>
      </c>
      <c r="I795" s="77" t="s">
        <v>881</v>
      </c>
      <c r="J795" s="77">
        <v>43.074761000000002</v>
      </c>
      <c r="K795" s="77">
        <v>-89.383761300000003</v>
      </c>
      <c r="L795" s="77">
        <v>13146.6061163332</v>
      </c>
      <c r="M795" s="77">
        <v>2.0326298421075002</v>
      </c>
      <c r="N795" s="77">
        <v>0</v>
      </c>
      <c r="O795" s="77">
        <v>1380.39364221499</v>
      </c>
      <c r="P795" s="87" cm="1">
        <f t="array" ref="P795">IF($X795="Non-local",VLOOKUP($E795,$AI$64:$AW$68,COLUMN($AW:$AW)-COLUMN($AH:$AH),FALSE),IF($X795="Unknown",VLOOKUP($E795,$AI$71:$AW$75,COLUMN($AW:$AW)-COLUMN($AH:$AH),FALSE),0))</f>
        <v>224</v>
      </c>
      <c r="Q795" s="87" cm="1">
        <f t="array" ref="Q795">IF($X795="Non-local",VLOOKUP($E795,$AI$40:$AW$44,COLUMN($AW:$AW)-COLUMN($AH:$AH),FALSE),IF($X795="Unknown",VLOOKUP($E795,$AI$47:$AW$51,COLUMN($AW:$AW)-COLUMN($AH:$AH),FALSE),0))</f>
        <v>470.18520000000001</v>
      </c>
      <c r="R795" s="87" cm="1">
        <f t="array" ref="R795">IF($X795="Non-local",VLOOKUP($E795,$AI$88:$AW$92,COLUMN($AW:$AW)-COLUMN($AH:$AH),FALSE),IF($X795="Unknown",VLOOKUP($E795,$AI$95:$AW$99,COLUMN($AW:$AW)-COLUMN($AH:$AH),FALSE),0))</f>
        <v>0.13052013767768686</v>
      </c>
      <c r="S795" s="87" cm="1">
        <f t="array" ref="S795">VLOOKUP($E795,$AI$111:$AW$115,COLUMN($AW:$AW)-COLUMN($AH:$AH),FALSE)</f>
        <v>410.28773999999999</v>
      </c>
      <c r="T795" s="104">
        <f t="shared" si="298"/>
        <v>2.163149979785187</v>
      </c>
      <c r="U795" s="104">
        <f t="shared" si="299"/>
        <v>2484.8665822149896</v>
      </c>
      <c r="V795" s="87" cm="1">
        <f t="array" ref="V795">VLOOKUP($E795,$AI$118:$AW$122,COLUMN($AW:$AW)-COLUMN($AH:$AH),FALSE)</f>
        <v>161.75600000000003</v>
      </c>
      <c r="W795" s="87" t="str">
        <f t="shared" si="303"/>
        <v>Domestic</v>
      </c>
      <c r="X795" s="87" t="str">
        <f t="shared" si="304"/>
        <v>Non-local</v>
      </c>
      <c r="Y795" s="104"/>
      <c r="Z795" s="87" t="str">
        <f t="shared" si="300"/>
        <v>USA</v>
      </c>
      <c r="AA795" s="87" t="str">
        <f t="shared" si="301"/>
        <v>USA</v>
      </c>
      <c r="AB795" s="82" cm="1">
        <f t="array" ref="AB795">VLOOKUP(B795,'GDP per Capita'!$T$2:$V$4235,COLUMN('GDP per Capita'!$V:$V)-COLUMN('GDP per Capita'!$S:$S),FALSE)</f>
        <v>63809.64</v>
      </c>
      <c r="AC795" s="82">
        <f t="shared" si="305"/>
        <v>63809.64</v>
      </c>
      <c r="AD795" s="82">
        <f t="shared" si="306"/>
        <v>63809.64</v>
      </c>
      <c r="AE795" s="88">
        <f t="shared" si="302"/>
        <v>3.8941868065937836E-2</v>
      </c>
    </row>
    <row r="796" spans="1:31">
      <c r="A796" s="77" t="s">
        <v>886</v>
      </c>
      <c r="B796" s="77">
        <v>795</v>
      </c>
      <c r="C796" s="77" t="s">
        <v>29</v>
      </c>
      <c r="D796" s="77" t="s">
        <v>29</v>
      </c>
      <c r="E796" s="77">
        <v>2020</v>
      </c>
      <c r="F796" s="77">
        <v>39.284749400000003</v>
      </c>
      <c r="G796" s="77">
        <v>-76.620474639699793</v>
      </c>
      <c r="H796" s="77">
        <v>0</v>
      </c>
      <c r="I796" s="77" t="s">
        <v>881</v>
      </c>
      <c r="J796" s="77">
        <v>43.074761000000002</v>
      </c>
      <c r="K796" s="77">
        <v>-89.383761300000003</v>
      </c>
      <c r="L796" s="77">
        <v>2293.6142511822</v>
      </c>
      <c r="M796" s="77">
        <v>0.46449147956658998</v>
      </c>
      <c r="N796" s="77">
        <v>0</v>
      </c>
      <c r="O796" s="77">
        <v>440.37393622698198</v>
      </c>
      <c r="P796" s="87" cm="1">
        <f t="array" ref="P796">IF($X796="Non-local",VLOOKUP($E796,$AI$64:$AW$68,COLUMN($AW:$AW)-COLUMN($AH:$AH),FALSE),IF($X796="Unknown",VLOOKUP($E796,$AI$71:$AW$75,COLUMN($AW:$AW)-COLUMN($AH:$AH),FALSE),0))</f>
        <v>224</v>
      </c>
      <c r="Q796" s="87" cm="1">
        <f t="array" ref="Q796">IF($X796="Non-local",VLOOKUP($E796,$AI$40:$AW$44,COLUMN($AW:$AW)-COLUMN($AH:$AH),FALSE),IF($X796="Unknown",VLOOKUP($E796,$AI$47:$AW$51,COLUMN($AW:$AW)-COLUMN($AH:$AH),FALSE),0))</f>
        <v>470.18520000000001</v>
      </c>
      <c r="R796" s="87" cm="1">
        <f t="array" ref="R796">IF($X796="Non-local",VLOOKUP($E796,$AI$88:$AW$92,COLUMN($AW:$AW)-COLUMN($AH:$AH),FALSE),IF($X796="Unknown",VLOOKUP($E796,$AI$95:$AW$99,COLUMN($AW:$AW)-COLUMN($AH:$AH),FALSE),0))</f>
        <v>0.13052013767768686</v>
      </c>
      <c r="S796" s="87" cm="1">
        <f t="array" ref="S796">VLOOKUP($E796,$AI$111:$AW$115,COLUMN($AW:$AW)-COLUMN($AH:$AH),FALSE)</f>
        <v>410.28773999999999</v>
      </c>
      <c r="T796" s="104">
        <f t="shared" si="298"/>
        <v>0.59501161724427687</v>
      </c>
      <c r="U796" s="104">
        <f t="shared" si="299"/>
        <v>1544.846876226982</v>
      </c>
      <c r="V796" s="87" cm="1">
        <f t="array" ref="V796">VLOOKUP($E796,$AI$118:$AW$122,COLUMN($AW:$AW)-COLUMN($AH:$AH),FALSE)</f>
        <v>161.75600000000003</v>
      </c>
      <c r="W796" s="87" t="str">
        <f t="shared" si="303"/>
        <v>Domestic</v>
      </c>
      <c r="X796" s="87" t="str">
        <f t="shared" si="304"/>
        <v>Non-local</v>
      </c>
      <c r="Y796" s="104"/>
      <c r="Z796" s="87" t="str">
        <f t="shared" si="300"/>
        <v>USA</v>
      </c>
      <c r="AA796" s="87" t="str">
        <f t="shared" si="301"/>
        <v>USA</v>
      </c>
      <c r="AB796" s="82" cm="1">
        <f t="array" ref="AB796">VLOOKUP(B796,'GDP per Capita'!$T$2:$V$4235,COLUMN('GDP per Capita'!$V:$V)-COLUMN('GDP per Capita'!$S:$S),FALSE)</f>
        <v>63809.64</v>
      </c>
      <c r="AC796" s="82">
        <f t="shared" si="305"/>
        <v>63809.64</v>
      </c>
      <c r="AD796" s="82">
        <f t="shared" si="306"/>
        <v>63809.64</v>
      </c>
      <c r="AE796" s="88">
        <f t="shared" si="302"/>
        <v>2.4210242781921069E-2</v>
      </c>
    </row>
    <row r="797" spans="1:31">
      <c r="A797" s="77" t="s">
        <v>1237</v>
      </c>
      <c r="B797" s="77">
        <v>796</v>
      </c>
      <c r="C797" s="77" t="s">
        <v>641</v>
      </c>
      <c r="D797" s="77" t="s">
        <v>35</v>
      </c>
      <c r="E797" s="77">
        <v>2020</v>
      </c>
      <c r="F797" s="77">
        <v>30.006372500000001</v>
      </c>
      <c r="G797" s="77">
        <v>31.231799717149499</v>
      </c>
      <c r="H797" s="77">
        <v>0</v>
      </c>
      <c r="I797" s="77" t="s">
        <v>881</v>
      </c>
      <c r="J797" s="77">
        <v>43.074761000000002</v>
      </c>
      <c r="K797" s="77">
        <v>-89.383761300000003</v>
      </c>
      <c r="L797" s="77">
        <v>19767.9656311543</v>
      </c>
      <c r="M797" s="77">
        <v>3.0583544201105699</v>
      </c>
      <c r="N797" s="77">
        <v>0</v>
      </c>
      <c r="O797" s="77">
        <v>1808.7688552506099</v>
      </c>
      <c r="P797" s="87" cm="1">
        <f t="array" ref="P797">IF($X797="Non-local",VLOOKUP($E797,$AI$64:$AW$68,COLUMN($AW:$AW)-COLUMN($AH:$AH),FALSE),IF($X797="Unknown",VLOOKUP($E797,$AI$71:$AW$75,COLUMN($AW:$AW)-COLUMN($AH:$AH),FALSE),0))</f>
        <v>224</v>
      </c>
      <c r="Q797" s="87" cm="1">
        <f t="array" ref="Q797">IF($X797="Non-local",VLOOKUP($E797,$AI$40:$AW$44,COLUMN($AW:$AW)-COLUMN($AH:$AH),FALSE),IF($X797="Unknown",VLOOKUP($E797,$AI$47:$AW$51,COLUMN($AW:$AW)-COLUMN($AH:$AH),FALSE),0))</f>
        <v>470.18520000000001</v>
      </c>
      <c r="R797" s="87" cm="1">
        <f t="array" ref="R797">IF($X797="Non-local",VLOOKUP($E797,$AI$88:$AW$92,COLUMN($AW:$AW)-COLUMN($AH:$AH),FALSE),IF($X797="Unknown",VLOOKUP($E797,$AI$95:$AW$99,COLUMN($AW:$AW)-COLUMN($AH:$AH),FALSE),0))</f>
        <v>0.13052013767768686</v>
      </c>
      <c r="S797" s="87" cm="1">
        <f t="array" ref="S797">VLOOKUP($E797,$AI$111:$AW$115,COLUMN($AW:$AW)-COLUMN($AH:$AH),FALSE)</f>
        <v>410.28773999999999</v>
      </c>
      <c r="T797" s="104">
        <f t="shared" si="298"/>
        <v>3.1888745577882567</v>
      </c>
      <c r="U797" s="104">
        <f t="shared" si="299"/>
        <v>2913.2417952506103</v>
      </c>
      <c r="V797" s="87" cm="1">
        <f t="array" ref="V797">VLOOKUP($E797,$AI$118:$AW$122,COLUMN($AW:$AW)-COLUMN($AH:$AH),FALSE)</f>
        <v>161.75600000000003</v>
      </c>
      <c r="W797" s="87" t="str">
        <f t="shared" si="303"/>
        <v>International</v>
      </c>
      <c r="X797" s="87" t="str">
        <f t="shared" si="304"/>
        <v>Non-local</v>
      </c>
      <c r="Y797" s="104"/>
      <c r="Z797" s="87" t="str">
        <f t="shared" si="300"/>
        <v>Egypt</v>
      </c>
      <c r="AA797" s="87" t="str">
        <f t="shared" si="301"/>
        <v>Africa</v>
      </c>
      <c r="AB797" s="82" t="e" cm="1">
        <f t="array" ref="AB797">VLOOKUP(B797,'GDP per Capita'!$T$2:$V$4235,COLUMN('GDP per Capita'!$V:$V)-COLUMN('GDP per Capita'!$S:$S),FALSE)</f>
        <v>#N/A</v>
      </c>
      <c r="AC797" s="82" t="str">
        <f t="shared" si="305"/>
        <v/>
      </c>
      <c r="AD797" s="82">
        <f t="shared" si="306"/>
        <v>61228.93767638311</v>
      </c>
      <c r="AE797" s="88">
        <f t="shared" si="302"/>
        <v>4.7579492733454527E-2</v>
      </c>
    </row>
    <row r="798" spans="1:31">
      <c r="A798" s="77" t="s">
        <v>1148</v>
      </c>
      <c r="B798" s="77">
        <v>797</v>
      </c>
      <c r="C798" s="77" t="s">
        <v>29</v>
      </c>
      <c r="D798" s="77" t="s">
        <v>29</v>
      </c>
      <c r="E798" s="77">
        <v>2020</v>
      </c>
      <c r="F798" s="77">
        <v>29.424600199999901</v>
      </c>
      <c r="G798" s="77">
        <v>-98.495140500000005</v>
      </c>
      <c r="H798" s="77">
        <v>0</v>
      </c>
      <c r="I798" s="77" t="s">
        <v>881</v>
      </c>
      <c r="J798" s="77">
        <v>43.074761000000002</v>
      </c>
      <c r="K798" s="77">
        <v>-89.383761300000003</v>
      </c>
      <c r="L798" s="77">
        <v>3442.44184581327</v>
      </c>
      <c r="M798" s="77">
        <v>0.63336059030589198</v>
      </c>
      <c r="N798" s="77">
        <v>0</v>
      </c>
      <c r="O798" s="77">
        <v>660.94883439614898</v>
      </c>
      <c r="P798" s="87" cm="1">
        <f t="array" ref="P798">IF($X798="Non-local",VLOOKUP($E798,$AI$64:$AW$68,COLUMN($AW:$AW)-COLUMN($AH:$AH),FALSE),IF($X798="Unknown",VLOOKUP($E798,$AI$71:$AW$75,COLUMN($AW:$AW)-COLUMN($AH:$AH),FALSE),0))</f>
        <v>224</v>
      </c>
      <c r="Q798" s="87" cm="1">
        <f t="array" ref="Q798">IF($X798="Non-local",VLOOKUP($E798,$AI$40:$AW$44,COLUMN($AW:$AW)-COLUMN($AH:$AH),FALSE),IF($X798="Unknown",VLOOKUP($E798,$AI$47:$AW$51,COLUMN($AW:$AW)-COLUMN($AH:$AH),FALSE),0))</f>
        <v>470.18520000000001</v>
      </c>
      <c r="R798" s="87" cm="1">
        <f t="array" ref="R798">IF($X798="Non-local",VLOOKUP($E798,$AI$88:$AW$92,COLUMN($AW:$AW)-COLUMN($AH:$AH),FALSE),IF($X798="Unknown",VLOOKUP($E798,$AI$95:$AW$99,COLUMN($AW:$AW)-COLUMN($AH:$AH),FALSE),0))</f>
        <v>0.13052013767768686</v>
      </c>
      <c r="S798" s="87" cm="1">
        <f t="array" ref="S798">VLOOKUP($E798,$AI$111:$AW$115,COLUMN($AW:$AW)-COLUMN($AH:$AH),FALSE)</f>
        <v>410.28773999999999</v>
      </c>
      <c r="T798" s="104">
        <f t="shared" si="298"/>
        <v>0.76388072798357887</v>
      </c>
      <c r="U798" s="104">
        <f t="shared" si="299"/>
        <v>1765.421774396149</v>
      </c>
      <c r="V798" s="87" cm="1">
        <f t="array" ref="V798">VLOOKUP($E798,$AI$118:$AW$122,COLUMN($AW:$AW)-COLUMN($AH:$AH),FALSE)</f>
        <v>161.75600000000003</v>
      </c>
      <c r="W798" s="87" t="str">
        <f t="shared" si="303"/>
        <v>Domestic</v>
      </c>
      <c r="X798" s="87" t="str">
        <f t="shared" si="304"/>
        <v>Non-local</v>
      </c>
      <c r="Y798" s="104"/>
      <c r="Z798" s="87" t="str">
        <f t="shared" si="300"/>
        <v>USA</v>
      </c>
      <c r="AA798" s="87" t="str">
        <f t="shared" si="301"/>
        <v>USA</v>
      </c>
      <c r="AB798" s="82" cm="1">
        <f t="array" ref="AB798">VLOOKUP(B798,'GDP per Capita'!$T$2:$V$4235,COLUMN('GDP per Capita'!$V:$V)-COLUMN('GDP per Capita'!$S:$S),FALSE)</f>
        <v>63809.64</v>
      </c>
      <c r="AC798" s="82">
        <f t="shared" si="305"/>
        <v>63809.64</v>
      </c>
      <c r="AD798" s="82">
        <f t="shared" si="306"/>
        <v>63809.64</v>
      </c>
      <c r="AE798" s="88">
        <f t="shared" si="302"/>
        <v>2.7667007279717437E-2</v>
      </c>
    </row>
    <row r="799" spans="1:31">
      <c r="A799" s="77" t="s">
        <v>1017</v>
      </c>
      <c r="B799" s="77">
        <v>798</v>
      </c>
      <c r="C799" s="77" t="s">
        <v>29</v>
      </c>
      <c r="D799" s="77" t="s">
        <v>29</v>
      </c>
      <c r="E799" s="77">
        <v>2020</v>
      </c>
      <c r="F799" s="77">
        <v>36.167255900000001</v>
      </c>
      <c r="G799" s="77">
        <v>-115.1485163</v>
      </c>
      <c r="H799" s="77">
        <v>0</v>
      </c>
      <c r="I799" s="77" t="s">
        <v>881</v>
      </c>
      <c r="J799" s="77">
        <v>43.074761000000002</v>
      </c>
      <c r="K799" s="77">
        <v>-89.383761300000003</v>
      </c>
      <c r="L799" s="77">
        <v>4651.0696957503696</v>
      </c>
      <c r="M799" s="77">
        <v>0.82577095003008505</v>
      </c>
      <c r="N799" s="77">
        <v>0</v>
      </c>
      <c r="O799" s="77">
        <v>558.12836349004397</v>
      </c>
      <c r="P799" s="87" cm="1">
        <f t="array" ref="P799">IF($X799="Non-local",VLOOKUP($E799,$AI$64:$AW$68,COLUMN($AW:$AW)-COLUMN($AH:$AH),FALSE),IF($X799="Unknown",VLOOKUP($E799,$AI$71:$AW$75,COLUMN($AW:$AW)-COLUMN($AH:$AH),FALSE),0))</f>
        <v>224</v>
      </c>
      <c r="Q799" s="87" cm="1">
        <f t="array" ref="Q799">IF($X799="Non-local",VLOOKUP($E799,$AI$40:$AW$44,COLUMN($AW:$AW)-COLUMN($AH:$AH),FALSE),IF($X799="Unknown",VLOOKUP($E799,$AI$47:$AW$51,COLUMN($AW:$AW)-COLUMN($AH:$AH),FALSE),0))</f>
        <v>470.18520000000001</v>
      </c>
      <c r="R799" s="87" cm="1">
        <f t="array" ref="R799">IF($X799="Non-local",VLOOKUP($E799,$AI$88:$AW$92,COLUMN($AW:$AW)-COLUMN($AH:$AH),FALSE),IF($X799="Unknown",VLOOKUP($E799,$AI$95:$AW$99,COLUMN($AW:$AW)-COLUMN($AH:$AH),FALSE),0))</f>
        <v>0.13052013767768686</v>
      </c>
      <c r="S799" s="87" cm="1">
        <f t="array" ref="S799">VLOOKUP($E799,$AI$111:$AW$115,COLUMN($AW:$AW)-COLUMN($AH:$AH),FALSE)</f>
        <v>410.28773999999999</v>
      </c>
      <c r="T799" s="104">
        <f t="shared" si="298"/>
        <v>0.95629108770777194</v>
      </c>
      <c r="U799" s="104">
        <f t="shared" si="299"/>
        <v>1662.6013034900441</v>
      </c>
      <c r="V799" s="87" cm="1">
        <f t="array" ref="V799">VLOOKUP($E799,$AI$118:$AW$122,COLUMN($AW:$AW)-COLUMN($AH:$AH),FALSE)</f>
        <v>161.75600000000003</v>
      </c>
      <c r="W799" s="87" t="str">
        <f t="shared" si="303"/>
        <v>Domestic</v>
      </c>
      <c r="X799" s="87" t="str">
        <f t="shared" si="304"/>
        <v>Non-local</v>
      </c>
      <c r="Y799" s="104"/>
      <c r="Z799" s="87" t="str">
        <f t="shared" si="300"/>
        <v>USA</v>
      </c>
      <c r="AA799" s="87" t="str">
        <f t="shared" si="301"/>
        <v>USA</v>
      </c>
      <c r="AB799" s="82" cm="1">
        <f t="array" ref="AB799">VLOOKUP(B799,'GDP per Capita'!$T$2:$V$4235,COLUMN('GDP per Capita'!$V:$V)-COLUMN('GDP per Capita'!$S:$S),FALSE)</f>
        <v>63809.64</v>
      </c>
      <c r="AC799" s="82">
        <f t="shared" si="305"/>
        <v>63809.64</v>
      </c>
      <c r="AD799" s="82">
        <f t="shared" si="306"/>
        <v>63809.64</v>
      </c>
      <c r="AE799" s="88">
        <f t="shared" si="302"/>
        <v>2.6055644625013464E-2</v>
      </c>
    </row>
    <row r="800" spans="1:31">
      <c r="A800" s="77" t="s">
        <v>910</v>
      </c>
      <c r="B800" s="77">
        <v>799</v>
      </c>
      <c r="C800" s="77" t="s">
        <v>29</v>
      </c>
      <c r="D800" s="77" t="s">
        <v>29</v>
      </c>
      <c r="E800" s="77">
        <v>2020</v>
      </c>
      <c r="F800" s="77">
        <v>37.411403499999999</v>
      </c>
      <c r="G800" s="77">
        <v>-122.0543534</v>
      </c>
      <c r="H800" s="77">
        <v>0</v>
      </c>
      <c r="I800" s="77" t="s">
        <v>881</v>
      </c>
      <c r="J800" s="77">
        <v>43.074761000000002</v>
      </c>
      <c r="K800" s="77">
        <v>-89.383761300000003</v>
      </c>
      <c r="L800" s="77">
        <v>5649.0489865285799</v>
      </c>
      <c r="M800" s="77">
        <v>0.96444853613035197</v>
      </c>
      <c r="N800" s="77">
        <v>0</v>
      </c>
      <c r="O800" s="77">
        <v>677.88587838343005</v>
      </c>
      <c r="P800" s="87" cm="1">
        <f t="array" ref="P800">IF($X800="Non-local",VLOOKUP($E800,$AI$64:$AW$68,COLUMN($AW:$AW)-COLUMN($AH:$AH),FALSE),IF($X800="Unknown",VLOOKUP($E800,$AI$71:$AW$75,COLUMN($AW:$AW)-COLUMN($AH:$AH),FALSE),0))</f>
        <v>224</v>
      </c>
      <c r="Q800" s="87" cm="1">
        <f t="array" ref="Q800">IF($X800="Non-local",VLOOKUP($E800,$AI$40:$AW$44,COLUMN($AW:$AW)-COLUMN($AH:$AH),FALSE),IF($X800="Unknown",VLOOKUP($E800,$AI$47:$AW$51,COLUMN($AW:$AW)-COLUMN($AH:$AH),FALSE),0))</f>
        <v>470.18520000000001</v>
      </c>
      <c r="R800" s="87" cm="1">
        <f t="array" ref="R800">IF($X800="Non-local",VLOOKUP($E800,$AI$88:$AW$92,COLUMN($AW:$AW)-COLUMN($AH:$AH),FALSE),IF($X800="Unknown",VLOOKUP($E800,$AI$95:$AW$99,COLUMN($AW:$AW)-COLUMN($AH:$AH),FALSE),0))</f>
        <v>0.13052013767768686</v>
      </c>
      <c r="S800" s="87" cm="1">
        <f t="array" ref="S800">VLOOKUP($E800,$AI$111:$AW$115,COLUMN($AW:$AW)-COLUMN($AH:$AH),FALSE)</f>
        <v>410.28773999999999</v>
      </c>
      <c r="T800" s="104">
        <f t="shared" si="298"/>
        <v>1.0949686738080389</v>
      </c>
      <c r="U800" s="104">
        <f t="shared" si="299"/>
        <v>1782.3588183834302</v>
      </c>
      <c r="V800" s="87" cm="1">
        <f t="array" ref="V800">VLOOKUP($E800,$AI$118:$AW$122,COLUMN($AW:$AW)-COLUMN($AH:$AH),FALSE)</f>
        <v>161.75600000000003</v>
      </c>
      <c r="W800" s="87" t="str">
        <f t="shared" si="303"/>
        <v>Domestic</v>
      </c>
      <c r="X800" s="87" t="str">
        <f t="shared" si="304"/>
        <v>Non-local</v>
      </c>
      <c r="Y800" s="104"/>
      <c r="Z800" s="87" t="str">
        <f t="shared" si="300"/>
        <v>USA</v>
      </c>
      <c r="AA800" s="87" t="str">
        <f t="shared" si="301"/>
        <v>USA</v>
      </c>
      <c r="AB800" s="82" cm="1">
        <f t="array" ref="AB800">VLOOKUP(B800,'GDP per Capita'!$T$2:$V$4235,COLUMN('GDP per Capita'!$V:$V)-COLUMN('GDP per Capita'!$S:$S),FALSE)</f>
        <v>63809.64</v>
      </c>
      <c r="AC800" s="82">
        <f t="shared" si="305"/>
        <v>63809.64</v>
      </c>
      <c r="AD800" s="82">
        <f t="shared" si="306"/>
        <v>63809.64</v>
      </c>
      <c r="AE800" s="88">
        <f t="shared" si="302"/>
        <v>2.7932438082763515E-2</v>
      </c>
    </row>
    <row r="801" spans="1:31">
      <c r="A801" s="77" t="s">
        <v>1087</v>
      </c>
      <c r="B801" s="77">
        <v>800</v>
      </c>
      <c r="C801" s="77" t="s">
        <v>29</v>
      </c>
      <c r="D801" s="77" t="s">
        <v>29</v>
      </c>
      <c r="E801" s="77">
        <v>2020</v>
      </c>
      <c r="F801" s="77">
        <v>33.9597677</v>
      </c>
      <c r="G801" s="77">
        <v>-83.376397999999995</v>
      </c>
      <c r="H801" s="77">
        <v>0</v>
      </c>
      <c r="I801" s="77" t="s">
        <v>881</v>
      </c>
      <c r="J801" s="77">
        <v>43.074761000000002</v>
      </c>
      <c r="K801" s="77">
        <v>-89.383761300000003</v>
      </c>
      <c r="L801" s="77">
        <v>2279.1744244727101</v>
      </c>
      <c r="M801" s="77">
        <v>0.46258477589223701</v>
      </c>
      <c r="N801" s="77">
        <v>0</v>
      </c>
      <c r="O801" s="77">
        <v>437.60148949876202</v>
      </c>
      <c r="P801" s="87" cm="1">
        <f t="array" ref="P801">IF($X801="Non-local",VLOOKUP($E801,$AI$64:$AW$68,COLUMN($AW:$AW)-COLUMN($AH:$AH),FALSE),IF($X801="Unknown",VLOOKUP($E801,$AI$71:$AW$75,COLUMN($AW:$AW)-COLUMN($AH:$AH),FALSE),0))</f>
        <v>224</v>
      </c>
      <c r="Q801" s="87" cm="1">
        <f t="array" ref="Q801">IF($X801="Non-local",VLOOKUP($E801,$AI$40:$AW$44,COLUMN($AW:$AW)-COLUMN($AH:$AH),FALSE),IF($X801="Unknown",VLOOKUP($E801,$AI$47:$AW$51,COLUMN($AW:$AW)-COLUMN($AH:$AH),FALSE),0))</f>
        <v>470.18520000000001</v>
      </c>
      <c r="R801" s="87" cm="1">
        <f t="array" ref="R801">IF($X801="Non-local",VLOOKUP($E801,$AI$88:$AW$92,COLUMN($AW:$AW)-COLUMN($AH:$AH),FALSE),IF($X801="Unknown",VLOOKUP($E801,$AI$95:$AW$99,COLUMN($AW:$AW)-COLUMN($AH:$AH),FALSE),0))</f>
        <v>0.13052013767768686</v>
      </c>
      <c r="S801" s="87" cm="1">
        <f t="array" ref="S801">VLOOKUP($E801,$AI$111:$AW$115,COLUMN($AW:$AW)-COLUMN($AH:$AH),FALSE)</f>
        <v>410.28773999999999</v>
      </c>
      <c r="T801" s="104">
        <f t="shared" si="298"/>
        <v>0.5931049135699239</v>
      </c>
      <c r="U801" s="104">
        <f t="shared" si="299"/>
        <v>1542.0744294987619</v>
      </c>
      <c r="V801" s="87" cm="1">
        <f t="array" ref="V801">VLOOKUP($E801,$AI$118:$AW$122,COLUMN($AW:$AW)-COLUMN($AH:$AH),FALSE)</f>
        <v>161.75600000000003</v>
      </c>
      <c r="W801" s="87" t="str">
        <f t="shared" si="303"/>
        <v>Domestic</v>
      </c>
      <c r="X801" s="87" t="str">
        <f t="shared" si="304"/>
        <v>Non-local</v>
      </c>
      <c r="Y801" s="104"/>
      <c r="Z801" s="87" t="str">
        <f t="shared" si="300"/>
        <v>USA</v>
      </c>
      <c r="AA801" s="87" t="str">
        <f t="shared" si="301"/>
        <v>USA</v>
      </c>
      <c r="AB801" s="82" cm="1">
        <f t="array" ref="AB801">VLOOKUP(B801,'GDP per Capita'!$T$2:$V$4235,COLUMN('GDP per Capita'!$V:$V)-COLUMN('GDP per Capita'!$S:$S),FALSE)</f>
        <v>63809.64</v>
      </c>
      <c r="AC801" s="82">
        <f t="shared" si="305"/>
        <v>63809.64</v>
      </c>
      <c r="AD801" s="82">
        <f t="shared" si="306"/>
        <v>63809.64</v>
      </c>
      <c r="AE801" s="88">
        <f t="shared" si="302"/>
        <v>2.4166794069027216E-2</v>
      </c>
    </row>
    <row r="802" spans="1:31">
      <c r="A802" s="77" t="s">
        <v>34</v>
      </c>
      <c r="B802" s="77">
        <v>801</v>
      </c>
      <c r="C802" s="77" t="s">
        <v>34</v>
      </c>
      <c r="D802" s="77" t="s">
        <v>34</v>
      </c>
      <c r="E802" s="77">
        <v>2020</v>
      </c>
      <c r="F802" s="77">
        <v>0</v>
      </c>
      <c r="G802" s="77">
        <v>0</v>
      </c>
      <c r="H802" s="77">
        <v>0</v>
      </c>
      <c r="I802" s="77" t="s">
        <v>881</v>
      </c>
      <c r="J802" s="77">
        <v>43.074761000000002</v>
      </c>
      <c r="K802" s="77">
        <v>-89.383761300000003</v>
      </c>
      <c r="L802" s="77">
        <v>4610.0412007298301</v>
      </c>
      <c r="M802" s="77">
        <v>0.80715542109624605</v>
      </c>
      <c r="N802" s="77">
        <v>1</v>
      </c>
      <c r="O802" s="77">
        <v>553.20494408757997</v>
      </c>
      <c r="P802" s="87" cm="1">
        <f t="array" ref="P802">IF($X802="Non-local",VLOOKUP($E802,$AI$64:$AW$68,COLUMN($AW:$AW)-COLUMN($AH:$AH),FALSE),IF($X802="Unknown",VLOOKUP($E802,$AI$71:$AW$75,COLUMN($AW:$AW)-COLUMN($AH:$AH),FALSE),0))</f>
        <v>214.50706319702601</v>
      </c>
      <c r="Q802" s="87" cm="1">
        <f t="array" ref="Q802">IF($X802="Non-local",VLOOKUP($E802,$AI$40:$AW$44,COLUMN($AW:$AW)-COLUMN($AH:$AH),FALSE),IF($X802="Unknown",VLOOKUP($E802,$AI$47:$AW$51,COLUMN($AW:$AW)-COLUMN($AH:$AH),FALSE),0))</f>
        <v>450.25913576208183</v>
      </c>
      <c r="R802" s="87" cm="1">
        <f t="array" ref="R802">IF($X802="Non-local",VLOOKUP($E802,$AI$88:$AW$92,COLUMN($AW:$AW)-COLUMN($AH:$AH),FALSE),IF($X802="Unknown",VLOOKUP($E802,$AI$95:$AW$99,COLUMN($AW:$AW)-COLUMN($AH:$AH),FALSE),0))</f>
        <v>0.12498880098800048</v>
      </c>
      <c r="S802" s="87" cm="1">
        <f t="array" ref="S802">VLOOKUP($E802,$AI$111:$AW$115,COLUMN($AW:$AW)-COLUMN($AH:$AH),FALSE)</f>
        <v>410.28773999999999</v>
      </c>
      <c r="T802" s="104">
        <f t="shared" si="298"/>
        <v>0.93214422208424652</v>
      </c>
      <c r="U802" s="104">
        <f t="shared" si="299"/>
        <v>1628.2588830466877</v>
      </c>
      <c r="V802" s="87" cm="1">
        <f t="array" ref="V802">VLOOKUP($E802,$AI$118:$AW$122,COLUMN($AW:$AW)-COLUMN($AH:$AH),FALSE)</f>
        <v>161.75600000000003</v>
      </c>
      <c r="W802" s="87" t="str">
        <f t="shared" si="303"/>
        <v>Unknown</v>
      </c>
      <c r="X802" s="87" t="str">
        <f t="shared" si="304"/>
        <v>Unknown</v>
      </c>
      <c r="Y802" s="104"/>
      <c r="Z802" s="87" t="str">
        <f t="shared" si="300"/>
        <v>Unknown</v>
      </c>
      <c r="AA802" s="87" t="str">
        <f t="shared" si="301"/>
        <v>Unknown</v>
      </c>
      <c r="AB802" s="82" t="e" cm="1">
        <f t="array" ref="AB802">VLOOKUP(B802,'GDP per Capita'!$T$2:$V$4235,COLUMN('GDP per Capita'!$V:$V)-COLUMN('GDP per Capita'!$S:$S),FALSE)</f>
        <v>#N/A</v>
      </c>
      <c r="AC802" s="82" t="str">
        <f t="shared" si="305"/>
        <v/>
      </c>
      <c r="AD802" s="82">
        <f t="shared" si="306"/>
        <v>61228.93767638311</v>
      </c>
      <c r="AE802" s="88">
        <f t="shared" si="302"/>
        <v>2.6592963145181774E-2</v>
      </c>
    </row>
    <row r="803" spans="1:31">
      <c r="A803" s="77" t="s">
        <v>34</v>
      </c>
      <c r="B803" s="77">
        <v>802</v>
      </c>
      <c r="C803" s="77" t="s">
        <v>34</v>
      </c>
      <c r="D803" s="77" t="s">
        <v>34</v>
      </c>
      <c r="E803" s="77">
        <v>2020</v>
      </c>
      <c r="F803" s="77">
        <v>0</v>
      </c>
      <c r="G803" s="77">
        <v>0</v>
      </c>
      <c r="H803" s="77">
        <v>0</v>
      </c>
      <c r="I803" s="77" t="s">
        <v>881</v>
      </c>
      <c r="J803" s="77">
        <v>43.074761000000002</v>
      </c>
      <c r="K803" s="77">
        <v>-89.383761300000003</v>
      </c>
      <c r="L803" s="77">
        <v>4610.0412007298301</v>
      </c>
      <c r="M803" s="77">
        <v>0.80715542109624605</v>
      </c>
      <c r="N803" s="77">
        <v>1</v>
      </c>
      <c r="O803" s="77">
        <v>553.20494408757997</v>
      </c>
      <c r="P803" s="87" cm="1">
        <f t="array" ref="P803">IF($X803="Non-local",VLOOKUP($E803,$AI$64:$AW$68,COLUMN($AW:$AW)-COLUMN($AH:$AH),FALSE),IF($X803="Unknown",VLOOKUP($E803,$AI$71:$AW$75,COLUMN($AW:$AW)-COLUMN($AH:$AH),FALSE),0))</f>
        <v>214.50706319702601</v>
      </c>
      <c r="Q803" s="87" cm="1">
        <f t="array" ref="Q803">IF($X803="Non-local",VLOOKUP($E803,$AI$40:$AW$44,COLUMN($AW:$AW)-COLUMN($AH:$AH),FALSE),IF($X803="Unknown",VLOOKUP($E803,$AI$47:$AW$51,COLUMN($AW:$AW)-COLUMN($AH:$AH),FALSE),0))</f>
        <v>450.25913576208183</v>
      </c>
      <c r="R803" s="87" cm="1">
        <f t="array" ref="R803">IF($X803="Non-local",VLOOKUP($E803,$AI$88:$AW$92,COLUMN($AW:$AW)-COLUMN($AH:$AH),FALSE),IF($X803="Unknown",VLOOKUP($E803,$AI$95:$AW$99,COLUMN($AW:$AW)-COLUMN($AH:$AH),FALSE),0))</f>
        <v>0.12498880098800048</v>
      </c>
      <c r="S803" s="87" cm="1">
        <f t="array" ref="S803">VLOOKUP($E803,$AI$111:$AW$115,COLUMN($AW:$AW)-COLUMN($AH:$AH),FALSE)</f>
        <v>410.28773999999999</v>
      </c>
      <c r="T803" s="104">
        <f t="shared" si="298"/>
        <v>0.93214422208424652</v>
      </c>
      <c r="U803" s="104">
        <f t="shared" si="299"/>
        <v>1628.2588830466877</v>
      </c>
      <c r="V803" s="87" cm="1">
        <f t="array" ref="V803">VLOOKUP($E803,$AI$118:$AW$122,COLUMN($AW:$AW)-COLUMN($AH:$AH),FALSE)</f>
        <v>161.75600000000003</v>
      </c>
      <c r="W803" s="87" t="str">
        <f t="shared" si="303"/>
        <v>Unknown</v>
      </c>
      <c r="X803" s="87" t="str">
        <f t="shared" si="304"/>
        <v>Unknown</v>
      </c>
      <c r="Y803" s="104"/>
      <c r="Z803" s="87" t="str">
        <f t="shared" si="300"/>
        <v>Unknown</v>
      </c>
      <c r="AA803" s="87" t="str">
        <f t="shared" si="301"/>
        <v>Unknown</v>
      </c>
      <c r="AB803" s="82" t="e" cm="1">
        <f t="array" ref="AB803">VLOOKUP(B803,'GDP per Capita'!$T$2:$V$4235,COLUMN('GDP per Capita'!$V:$V)-COLUMN('GDP per Capita'!$S:$S),FALSE)</f>
        <v>#N/A</v>
      </c>
      <c r="AC803" s="82" t="str">
        <f t="shared" si="305"/>
        <v/>
      </c>
      <c r="AD803" s="82">
        <f t="shared" si="306"/>
        <v>61228.93767638311</v>
      </c>
      <c r="AE803" s="88">
        <f t="shared" si="302"/>
        <v>2.6592963145181774E-2</v>
      </c>
    </row>
    <row r="804" spans="1:31">
      <c r="A804" s="77" t="s">
        <v>933</v>
      </c>
      <c r="B804" s="77">
        <v>803</v>
      </c>
      <c r="C804" s="77" t="s">
        <v>29</v>
      </c>
      <c r="D804" s="77" t="s">
        <v>29</v>
      </c>
      <c r="E804" s="77">
        <v>2020</v>
      </c>
      <c r="F804" s="77">
        <v>33.554113000000001</v>
      </c>
      <c r="G804" s="77">
        <v>-86.804218999999904</v>
      </c>
      <c r="H804" s="77">
        <v>0</v>
      </c>
      <c r="I804" s="77" t="s">
        <v>881</v>
      </c>
      <c r="J804" s="77">
        <v>43.074761000000002</v>
      </c>
      <c r="K804" s="77">
        <v>-89.383761300000003</v>
      </c>
      <c r="L804" s="77">
        <v>2164.3004287793401</v>
      </c>
      <c r="M804" s="77">
        <v>0.44741626493412101</v>
      </c>
      <c r="N804" s="77">
        <v>0</v>
      </c>
      <c r="O804" s="77">
        <v>415.545682325634</v>
      </c>
      <c r="P804" s="87" cm="1">
        <f t="array" ref="P804">IF($X804="Non-local",VLOOKUP($E804,$AI$64:$AW$68,COLUMN($AW:$AW)-COLUMN($AH:$AH),FALSE),IF($X804="Unknown",VLOOKUP($E804,$AI$71:$AW$75,COLUMN($AW:$AW)-COLUMN($AH:$AH),FALSE),0))</f>
        <v>224</v>
      </c>
      <c r="Q804" s="87" cm="1">
        <f t="array" ref="Q804">IF($X804="Non-local",VLOOKUP($E804,$AI$40:$AW$44,COLUMN($AW:$AW)-COLUMN($AH:$AH),FALSE),IF($X804="Unknown",VLOOKUP($E804,$AI$47:$AW$51,COLUMN($AW:$AW)-COLUMN($AH:$AH),FALSE),0))</f>
        <v>470.18520000000001</v>
      </c>
      <c r="R804" s="87" cm="1">
        <f t="array" ref="R804">IF($X804="Non-local",VLOOKUP($E804,$AI$88:$AW$92,COLUMN($AW:$AW)-COLUMN($AH:$AH),FALSE),IF($X804="Unknown",VLOOKUP($E804,$AI$95:$AW$99,COLUMN($AW:$AW)-COLUMN($AH:$AH),FALSE),0))</f>
        <v>0.13052013767768686</v>
      </c>
      <c r="S804" s="87" cm="1">
        <f t="array" ref="S804">VLOOKUP($E804,$AI$111:$AW$115,COLUMN($AW:$AW)-COLUMN($AH:$AH),FALSE)</f>
        <v>410.28773999999999</v>
      </c>
      <c r="T804" s="104">
        <f t="shared" si="298"/>
        <v>0.5779364026118079</v>
      </c>
      <c r="U804" s="104">
        <f t="shared" si="299"/>
        <v>1520.0186223256339</v>
      </c>
      <c r="V804" s="87" cm="1">
        <f t="array" ref="V804">VLOOKUP($E804,$AI$118:$AW$122,COLUMN($AW:$AW)-COLUMN($AH:$AH),FALSE)</f>
        <v>161.75600000000003</v>
      </c>
      <c r="W804" s="87" t="str">
        <f t="shared" si="303"/>
        <v>Domestic</v>
      </c>
      <c r="X804" s="87" t="str">
        <f t="shared" si="304"/>
        <v>Non-local</v>
      </c>
      <c r="Y804" s="104"/>
      <c r="Z804" s="87" t="str">
        <f t="shared" si="300"/>
        <v>USA</v>
      </c>
      <c r="AA804" s="87" t="str">
        <f t="shared" si="301"/>
        <v>USA</v>
      </c>
      <c r="AB804" s="82" cm="1">
        <f t="array" ref="AB804">VLOOKUP(B804,'GDP per Capita'!$T$2:$V$4235,COLUMN('GDP per Capita'!$V:$V)-COLUMN('GDP per Capita'!$S:$S),FALSE)</f>
        <v>63809.64</v>
      </c>
      <c r="AC804" s="82">
        <f t="shared" si="305"/>
        <v>63809.64</v>
      </c>
      <c r="AD804" s="82">
        <f t="shared" si="306"/>
        <v>63809.64</v>
      </c>
      <c r="AE804" s="88">
        <f t="shared" si="302"/>
        <v>2.3821143988990285E-2</v>
      </c>
    </row>
    <row r="805" spans="1:31">
      <c r="A805" s="77" t="s">
        <v>938</v>
      </c>
      <c r="B805" s="77">
        <v>804</v>
      </c>
      <c r="C805" s="77" t="s">
        <v>29</v>
      </c>
      <c r="D805" s="77" t="s">
        <v>29</v>
      </c>
      <c r="E805" s="77">
        <v>2020</v>
      </c>
      <c r="F805" s="77">
        <v>43.074760999999903</v>
      </c>
      <c r="G805" s="77">
        <v>-89.383761300000003</v>
      </c>
      <c r="H805" s="77">
        <v>1</v>
      </c>
      <c r="I805" s="77" t="s">
        <v>881</v>
      </c>
      <c r="J805" s="77">
        <v>43.074761000000002</v>
      </c>
      <c r="K805" s="77">
        <v>-89.383761300000003</v>
      </c>
      <c r="L805" s="77">
        <v>7.0732408818940899E-13</v>
      </c>
      <c r="M805" s="77">
        <v>0</v>
      </c>
      <c r="N805" s="77">
        <v>0</v>
      </c>
      <c r="O805" s="77">
        <v>0</v>
      </c>
      <c r="P805" s="87" cm="1">
        <f t="array" ref="P805">IF($X805="Non-local",VLOOKUP($E805,$AI$64:$AW$68,COLUMN($AW:$AW)-COLUMN($AH:$AH),FALSE),IF($X805="Unknown",VLOOKUP($E805,$AI$71:$AW$75,COLUMN($AW:$AW)-COLUMN($AH:$AH),FALSE),0))</f>
        <v>0</v>
      </c>
      <c r="Q805" s="87" cm="1">
        <f t="array" ref="Q805">IF($X805="Non-local",VLOOKUP($E805,$AI$40:$AW$44,COLUMN($AW:$AW)-COLUMN($AH:$AH),FALSE),IF($X805="Unknown",VLOOKUP($E805,$AI$47:$AW$51,COLUMN($AW:$AW)-COLUMN($AH:$AH),FALSE),0))</f>
        <v>0</v>
      </c>
      <c r="R805" s="87" cm="1">
        <f t="array" ref="R805">IF($X805="Non-local",VLOOKUP($E805,$AI$88:$AW$92,COLUMN($AW:$AW)-COLUMN($AH:$AH),FALSE),IF($X805="Unknown",VLOOKUP($E805,$AI$95:$AW$99,COLUMN($AW:$AW)-COLUMN($AH:$AH),FALSE),0))</f>
        <v>0</v>
      </c>
      <c r="S805" s="87" cm="1">
        <f t="array" ref="S805">VLOOKUP($E805,$AI$111:$AW$115,COLUMN($AW:$AW)-COLUMN($AH:$AH),FALSE)</f>
        <v>410.28773999999999</v>
      </c>
      <c r="T805" s="104">
        <f t="shared" si="298"/>
        <v>0</v>
      </c>
      <c r="U805" s="104">
        <f t="shared" si="299"/>
        <v>410.28773999999999</v>
      </c>
      <c r="V805" s="87" cm="1">
        <f t="array" ref="V805">VLOOKUP($E805,$AI$118:$AW$122,COLUMN($AW:$AW)-COLUMN($AH:$AH),FALSE)</f>
        <v>161.75600000000003</v>
      </c>
      <c r="W805" s="87" t="str">
        <f t="shared" si="303"/>
        <v>Domestic</v>
      </c>
      <c r="X805" s="87" t="str">
        <f t="shared" si="304"/>
        <v>Local</v>
      </c>
      <c r="Y805" s="104"/>
      <c r="Z805" s="87" t="str">
        <f t="shared" si="300"/>
        <v>USA</v>
      </c>
      <c r="AA805" s="87" t="str">
        <f t="shared" si="301"/>
        <v>USA</v>
      </c>
      <c r="AB805" s="82" cm="1">
        <f t="array" ref="AB805">VLOOKUP(B805,'GDP per Capita'!$T$2:$V$4235,COLUMN('GDP per Capita'!$V:$V)-COLUMN('GDP per Capita'!$S:$S),FALSE)</f>
        <v>63809.64</v>
      </c>
      <c r="AC805" s="82">
        <f t="shared" si="305"/>
        <v>63809.64</v>
      </c>
      <c r="AD805" s="82">
        <f t="shared" si="306"/>
        <v>63809.64</v>
      </c>
      <c r="AE805" s="88">
        <f t="shared" si="302"/>
        <v>6.4298707844143927E-3</v>
      </c>
    </row>
    <row r="806" spans="1:31">
      <c r="A806" s="77" t="s">
        <v>1238</v>
      </c>
      <c r="B806" s="77">
        <v>805</v>
      </c>
      <c r="C806" s="77" t="s">
        <v>29</v>
      </c>
      <c r="D806" s="77" t="s">
        <v>29</v>
      </c>
      <c r="E806" s="77">
        <v>2020</v>
      </c>
      <c r="F806" s="77">
        <v>40.114955000000002</v>
      </c>
      <c r="G806" s="77">
        <v>-111.654923</v>
      </c>
      <c r="H806" s="77">
        <v>0</v>
      </c>
      <c r="I806" s="77" t="s">
        <v>881</v>
      </c>
      <c r="J806" s="77">
        <v>43.074761000000002</v>
      </c>
      <c r="K806" s="77">
        <v>-89.383761300000003</v>
      </c>
      <c r="L806" s="77">
        <v>3750.5227613750299</v>
      </c>
      <c r="M806" s="77">
        <v>0.682406257911915</v>
      </c>
      <c r="N806" s="77">
        <v>0</v>
      </c>
      <c r="O806" s="77">
        <v>720.10037018400601</v>
      </c>
      <c r="P806" s="87" cm="1">
        <f t="array" ref="P806">IF($X806="Non-local",VLOOKUP($E806,$AI$64:$AW$68,COLUMN($AW:$AW)-COLUMN($AH:$AH),FALSE),IF($X806="Unknown",VLOOKUP($E806,$AI$71:$AW$75,COLUMN($AW:$AW)-COLUMN($AH:$AH),FALSE),0))</f>
        <v>224</v>
      </c>
      <c r="Q806" s="87" cm="1">
        <f t="array" ref="Q806">IF($X806="Non-local",VLOOKUP($E806,$AI$40:$AW$44,COLUMN($AW:$AW)-COLUMN($AH:$AH),FALSE),IF($X806="Unknown",VLOOKUP($E806,$AI$47:$AW$51,COLUMN($AW:$AW)-COLUMN($AH:$AH),FALSE),0))</f>
        <v>470.18520000000001</v>
      </c>
      <c r="R806" s="87" cm="1">
        <f t="array" ref="R806">IF($X806="Non-local",VLOOKUP($E806,$AI$88:$AW$92,COLUMN($AW:$AW)-COLUMN($AH:$AH),FALSE),IF($X806="Unknown",VLOOKUP($E806,$AI$95:$AW$99,COLUMN($AW:$AW)-COLUMN($AH:$AH),FALSE),0))</f>
        <v>0.13052013767768686</v>
      </c>
      <c r="S806" s="87" cm="1">
        <f t="array" ref="S806">VLOOKUP($E806,$AI$111:$AW$115,COLUMN($AW:$AW)-COLUMN($AH:$AH),FALSE)</f>
        <v>410.28773999999999</v>
      </c>
      <c r="T806" s="104">
        <f t="shared" si="298"/>
        <v>0.81292639558960189</v>
      </c>
      <c r="U806" s="104">
        <f t="shared" si="299"/>
        <v>1824.573310184006</v>
      </c>
      <c r="V806" s="87" cm="1">
        <f t="array" ref="V806">VLOOKUP($E806,$AI$118:$AW$122,COLUMN($AW:$AW)-COLUMN($AH:$AH),FALSE)</f>
        <v>161.75600000000003</v>
      </c>
      <c r="W806" s="87" t="str">
        <f t="shared" si="303"/>
        <v>Domestic</v>
      </c>
      <c r="X806" s="87" t="str">
        <f t="shared" si="304"/>
        <v>Non-local</v>
      </c>
      <c r="Y806" s="104"/>
      <c r="Z806" s="87" t="str">
        <f t="shared" si="300"/>
        <v>USA</v>
      </c>
      <c r="AA806" s="87" t="str">
        <f t="shared" si="301"/>
        <v>USA</v>
      </c>
      <c r="AB806" s="82" cm="1">
        <f t="array" ref="AB806">VLOOKUP(B806,'GDP per Capita'!$T$2:$V$4235,COLUMN('GDP per Capita'!$V:$V)-COLUMN('GDP per Capita'!$S:$S),FALSE)</f>
        <v>63809.64</v>
      </c>
      <c r="AC806" s="82">
        <f t="shared" si="305"/>
        <v>63809.64</v>
      </c>
      <c r="AD806" s="82">
        <f t="shared" si="306"/>
        <v>63809.64</v>
      </c>
      <c r="AE806" s="88">
        <f t="shared" si="302"/>
        <v>2.8594007272004764E-2</v>
      </c>
    </row>
    <row r="807" spans="1:31">
      <c r="A807" s="77" t="s">
        <v>880</v>
      </c>
      <c r="B807" s="77">
        <v>806</v>
      </c>
      <c r="C807" s="77" t="s">
        <v>29</v>
      </c>
      <c r="D807" s="77" t="s">
        <v>29</v>
      </c>
      <c r="E807" s="77">
        <v>2020</v>
      </c>
      <c r="F807" s="77">
        <v>37.779026199999997</v>
      </c>
      <c r="G807" s="77">
        <v>-122.41990610000001</v>
      </c>
      <c r="H807" s="77">
        <v>0</v>
      </c>
      <c r="I807" s="77" t="s">
        <v>881</v>
      </c>
      <c r="J807" s="77">
        <v>43.074761000000002</v>
      </c>
      <c r="K807" s="77">
        <v>-89.383761300000003</v>
      </c>
      <c r="L807" s="77">
        <v>5676.70598860272</v>
      </c>
      <c r="M807" s="77">
        <v>0.96820680380589896</v>
      </c>
      <c r="N807" s="77">
        <v>0</v>
      </c>
      <c r="O807" s="77">
        <v>681.20471863232603</v>
      </c>
      <c r="P807" s="87" cm="1">
        <f t="array" ref="P807">IF($X807="Non-local",VLOOKUP($E807,$AI$64:$AW$68,COLUMN($AW:$AW)-COLUMN($AH:$AH),FALSE),IF($X807="Unknown",VLOOKUP($E807,$AI$71:$AW$75,COLUMN($AW:$AW)-COLUMN($AH:$AH),FALSE),0))</f>
        <v>224</v>
      </c>
      <c r="Q807" s="87" cm="1">
        <f t="array" ref="Q807">IF($X807="Non-local",VLOOKUP($E807,$AI$40:$AW$44,COLUMN($AW:$AW)-COLUMN($AH:$AH),FALSE),IF($X807="Unknown",VLOOKUP($E807,$AI$47:$AW$51,COLUMN($AW:$AW)-COLUMN($AH:$AH),FALSE),0))</f>
        <v>470.18520000000001</v>
      </c>
      <c r="R807" s="87" cm="1">
        <f t="array" ref="R807">IF($X807="Non-local",VLOOKUP($E807,$AI$88:$AW$92,COLUMN($AW:$AW)-COLUMN($AH:$AH),FALSE),IF($X807="Unknown",VLOOKUP($E807,$AI$95:$AW$99,COLUMN($AW:$AW)-COLUMN($AH:$AH),FALSE),0))</f>
        <v>0.13052013767768686</v>
      </c>
      <c r="S807" s="87" cm="1">
        <f t="array" ref="S807">VLOOKUP($E807,$AI$111:$AW$115,COLUMN($AW:$AW)-COLUMN($AH:$AH),FALSE)</f>
        <v>410.28773999999999</v>
      </c>
      <c r="T807" s="104">
        <f t="shared" si="298"/>
        <v>1.0987269414835859</v>
      </c>
      <c r="U807" s="104">
        <f t="shared" si="299"/>
        <v>1785.677658632326</v>
      </c>
      <c r="V807" s="87" cm="1">
        <f t="array" ref="V807">VLOOKUP($E807,$AI$118:$AW$122,COLUMN($AW:$AW)-COLUMN($AH:$AH),FALSE)</f>
        <v>161.75600000000003</v>
      </c>
      <c r="W807" s="87" t="str">
        <f t="shared" si="303"/>
        <v>Domestic</v>
      </c>
      <c r="X807" s="87" t="str">
        <f t="shared" si="304"/>
        <v>Non-local</v>
      </c>
      <c r="Y807" s="104"/>
      <c r="Z807" s="87" t="str">
        <f t="shared" si="300"/>
        <v>USA</v>
      </c>
      <c r="AA807" s="87" t="str">
        <f t="shared" si="301"/>
        <v>USA</v>
      </c>
      <c r="AB807" s="82" cm="1">
        <f t="array" ref="AB807">VLOOKUP(B807,'GDP per Capita'!$T$2:$V$4235,COLUMN('GDP per Capita'!$V:$V)-COLUMN('GDP per Capita'!$S:$S),FALSE)</f>
        <v>63809.64</v>
      </c>
      <c r="AC807" s="82">
        <f t="shared" si="305"/>
        <v>63809.64</v>
      </c>
      <c r="AD807" s="82">
        <f t="shared" si="306"/>
        <v>63809.64</v>
      </c>
      <c r="AE807" s="88">
        <f t="shared" si="302"/>
        <v>2.7984449663598261E-2</v>
      </c>
    </row>
    <row r="808" spans="1:31">
      <c r="A808" s="77" t="s">
        <v>1239</v>
      </c>
      <c r="B808" s="77">
        <v>807</v>
      </c>
      <c r="C808" s="77" t="s">
        <v>416</v>
      </c>
      <c r="D808" s="77" t="s">
        <v>31</v>
      </c>
      <c r="E808" s="77">
        <v>2020</v>
      </c>
      <c r="F808" s="77">
        <v>52.9534193</v>
      </c>
      <c r="G808" s="77">
        <v>-1.1496461</v>
      </c>
      <c r="H808" s="77">
        <v>0</v>
      </c>
      <c r="I808" s="77" t="s">
        <v>881</v>
      </c>
      <c r="J808" s="77">
        <v>43.074761000000002</v>
      </c>
      <c r="K808" s="77">
        <v>-89.383761300000003</v>
      </c>
      <c r="L808" s="77">
        <v>12462.0885209811</v>
      </c>
      <c r="M808" s="77">
        <v>1.93099684814126</v>
      </c>
      <c r="N808" s="77">
        <v>0</v>
      </c>
      <c r="O808" s="77">
        <v>1308.51929470301</v>
      </c>
      <c r="P808" s="87" cm="1">
        <f t="array" ref="P808">IF($X808="Non-local",VLOOKUP($E808,$AI$64:$AW$68,COLUMN($AW:$AW)-COLUMN($AH:$AH),FALSE),IF($X808="Unknown",VLOOKUP($E808,$AI$71:$AW$75,COLUMN($AW:$AW)-COLUMN($AH:$AH),FALSE),0))</f>
        <v>224</v>
      </c>
      <c r="Q808" s="87" cm="1">
        <f t="array" ref="Q808">IF($X808="Non-local",VLOOKUP($E808,$AI$40:$AW$44,COLUMN($AW:$AW)-COLUMN($AH:$AH),FALSE),IF($X808="Unknown",VLOOKUP($E808,$AI$47:$AW$51,COLUMN($AW:$AW)-COLUMN($AH:$AH),FALSE),0))</f>
        <v>470.18520000000001</v>
      </c>
      <c r="R808" s="87" cm="1">
        <f t="array" ref="R808">IF($X808="Non-local",VLOOKUP($E808,$AI$88:$AW$92,COLUMN($AW:$AW)-COLUMN($AH:$AH),FALSE),IF($X808="Unknown",VLOOKUP($E808,$AI$95:$AW$99,COLUMN($AW:$AW)-COLUMN($AH:$AH),FALSE),0))</f>
        <v>0.13052013767768686</v>
      </c>
      <c r="S808" s="87" cm="1">
        <f t="array" ref="S808">VLOOKUP($E808,$AI$111:$AW$115,COLUMN($AW:$AW)-COLUMN($AH:$AH),FALSE)</f>
        <v>410.28773999999999</v>
      </c>
      <c r="T808" s="104">
        <f t="shared" si="298"/>
        <v>2.061516985818947</v>
      </c>
      <c r="U808" s="104">
        <f t="shared" si="299"/>
        <v>2412.9922347030097</v>
      </c>
      <c r="V808" s="87" cm="1">
        <f t="array" ref="V808">VLOOKUP($E808,$AI$118:$AW$122,COLUMN($AW:$AW)-COLUMN($AH:$AH),FALSE)</f>
        <v>161.75600000000003</v>
      </c>
      <c r="W808" s="87" t="str">
        <f t="shared" si="303"/>
        <v>International</v>
      </c>
      <c r="X808" s="87" t="str">
        <f t="shared" si="304"/>
        <v>Non-local</v>
      </c>
      <c r="Y808" s="104"/>
      <c r="Z808" s="87" t="str">
        <f t="shared" si="300"/>
        <v>United Kingdom</v>
      </c>
      <c r="AA808" s="87" t="str">
        <f t="shared" si="301"/>
        <v>Europe</v>
      </c>
      <c r="AB808" s="82" cm="1">
        <f t="array" ref="AB808">VLOOKUP(B808,'GDP per Capita'!$T$2:$V$4235,COLUMN('GDP per Capita'!$V:$V)-COLUMN('GDP per Capita'!$S:$S),FALSE)</f>
        <v>40800.480000000003</v>
      </c>
      <c r="AC808" s="82">
        <f t="shared" si="305"/>
        <v>40800.480000000003</v>
      </c>
      <c r="AD808" s="82">
        <f t="shared" si="306"/>
        <v>40800.480000000003</v>
      </c>
      <c r="AE808" s="88">
        <f t="shared" si="302"/>
        <v>5.91412707571825E-2</v>
      </c>
    </row>
    <row r="809" spans="1:31">
      <c r="A809" s="77" t="s">
        <v>1240</v>
      </c>
      <c r="B809" s="77">
        <v>808</v>
      </c>
      <c r="C809" s="77" t="s">
        <v>29</v>
      </c>
      <c r="D809" s="77" t="s">
        <v>29</v>
      </c>
      <c r="E809" s="77">
        <v>2020</v>
      </c>
      <c r="F809" s="77">
        <v>30.190206699999901</v>
      </c>
      <c r="G809" s="77">
        <v>-98.0866781</v>
      </c>
      <c r="H809" s="77">
        <v>0</v>
      </c>
      <c r="I809" s="77" t="s">
        <v>881</v>
      </c>
      <c r="J809" s="77">
        <v>43.074761000000002</v>
      </c>
      <c r="K809" s="77">
        <v>-89.383761300000003</v>
      </c>
      <c r="L809" s="77">
        <v>3254.8466537171298</v>
      </c>
      <c r="M809" s="77">
        <v>0.60349593147345904</v>
      </c>
      <c r="N809" s="77">
        <v>0</v>
      </c>
      <c r="O809" s="77">
        <v>624.93055751369002</v>
      </c>
      <c r="P809" s="87" cm="1">
        <f t="array" ref="P809">IF($X809="Non-local",VLOOKUP($E809,$AI$64:$AW$68,COLUMN($AW:$AW)-COLUMN($AH:$AH),FALSE),IF($X809="Unknown",VLOOKUP($E809,$AI$71:$AW$75,COLUMN($AW:$AW)-COLUMN($AH:$AH),FALSE),0))</f>
        <v>224</v>
      </c>
      <c r="Q809" s="87" cm="1">
        <f t="array" ref="Q809">IF($X809="Non-local",VLOOKUP($E809,$AI$40:$AW$44,COLUMN($AW:$AW)-COLUMN($AH:$AH),FALSE),IF($X809="Unknown",VLOOKUP($E809,$AI$47:$AW$51,COLUMN($AW:$AW)-COLUMN($AH:$AH),FALSE),0))</f>
        <v>470.18520000000001</v>
      </c>
      <c r="R809" s="87" cm="1">
        <f t="array" ref="R809">IF($X809="Non-local",VLOOKUP($E809,$AI$88:$AW$92,COLUMN($AW:$AW)-COLUMN($AH:$AH),FALSE),IF($X809="Unknown",VLOOKUP($E809,$AI$95:$AW$99,COLUMN($AW:$AW)-COLUMN($AH:$AH),FALSE),0))</f>
        <v>0.13052013767768686</v>
      </c>
      <c r="S809" s="87" cm="1">
        <f t="array" ref="S809">VLOOKUP($E809,$AI$111:$AW$115,COLUMN($AW:$AW)-COLUMN($AH:$AH),FALSE)</f>
        <v>410.28773999999999</v>
      </c>
      <c r="T809" s="104">
        <f t="shared" si="298"/>
        <v>0.73401606915114592</v>
      </c>
      <c r="U809" s="104">
        <f t="shared" si="299"/>
        <v>1729.4034975136899</v>
      </c>
      <c r="V809" s="87" cm="1">
        <f t="array" ref="V809">VLOOKUP($E809,$AI$118:$AW$122,COLUMN($AW:$AW)-COLUMN($AH:$AH),FALSE)</f>
        <v>161.75600000000003</v>
      </c>
      <c r="W809" s="87" t="str">
        <f t="shared" si="303"/>
        <v>Domestic</v>
      </c>
      <c r="X809" s="87" t="str">
        <f t="shared" si="304"/>
        <v>Non-local</v>
      </c>
      <c r="Y809" s="104"/>
      <c r="Z809" s="87" t="str">
        <f t="shared" si="300"/>
        <v>USA</v>
      </c>
      <c r="AA809" s="87" t="str">
        <f t="shared" si="301"/>
        <v>USA</v>
      </c>
      <c r="AB809" s="82" cm="1">
        <f t="array" ref="AB809">VLOOKUP(B809,'GDP per Capita'!$T$2:$V$4235,COLUMN('GDP per Capita'!$V:$V)-COLUMN('GDP per Capita'!$S:$S),FALSE)</f>
        <v>63809.64</v>
      </c>
      <c r="AC809" s="82">
        <f t="shared" si="305"/>
        <v>63809.64</v>
      </c>
      <c r="AD809" s="82">
        <f t="shared" si="306"/>
        <v>63809.64</v>
      </c>
      <c r="AE809" s="88">
        <f t="shared" si="302"/>
        <v>2.7102542774315761E-2</v>
      </c>
    </row>
    <row r="810" spans="1:31">
      <c r="A810" s="77" t="s">
        <v>1241</v>
      </c>
      <c r="B810" s="77">
        <v>809</v>
      </c>
      <c r="C810" s="77" t="s">
        <v>29</v>
      </c>
      <c r="D810" s="77" t="s">
        <v>29</v>
      </c>
      <c r="E810" s="77">
        <v>2020</v>
      </c>
      <c r="F810" s="77">
        <v>33.870821499999998</v>
      </c>
      <c r="G810" s="77">
        <v>-117.9294165</v>
      </c>
      <c r="H810" s="77">
        <v>0</v>
      </c>
      <c r="I810" s="77" t="s">
        <v>881</v>
      </c>
      <c r="J810" s="77">
        <v>43.074761000000002</v>
      </c>
      <c r="K810" s="77">
        <v>-89.383761300000003</v>
      </c>
      <c r="L810" s="77">
        <v>5342.0135896280099</v>
      </c>
      <c r="M810" s="77">
        <v>0.92281651524563801</v>
      </c>
      <c r="N810" s="77">
        <v>0</v>
      </c>
      <c r="O810" s="77">
        <v>641.04163075536098</v>
      </c>
      <c r="P810" s="87" cm="1">
        <f t="array" ref="P810">IF($X810="Non-local",VLOOKUP($E810,$AI$64:$AW$68,COLUMN($AW:$AW)-COLUMN($AH:$AH),FALSE),IF($X810="Unknown",VLOOKUP($E810,$AI$71:$AW$75,COLUMN($AW:$AW)-COLUMN($AH:$AH),FALSE),0))</f>
        <v>224</v>
      </c>
      <c r="Q810" s="87" cm="1">
        <f t="array" ref="Q810">IF($X810="Non-local",VLOOKUP($E810,$AI$40:$AW$44,COLUMN($AW:$AW)-COLUMN($AH:$AH),FALSE),IF($X810="Unknown",VLOOKUP($E810,$AI$47:$AW$51,COLUMN($AW:$AW)-COLUMN($AH:$AH),FALSE),0))</f>
        <v>470.18520000000001</v>
      </c>
      <c r="R810" s="87" cm="1">
        <f t="array" ref="R810">IF($X810="Non-local",VLOOKUP($E810,$AI$88:$AW$92,COLUMN($AW:$AW)-COLUMN($AH:$AH),FALSE),IF($X810="Unknown",VLOOKUP($E810,$AI$95:$AW$99,COLUMN($AW:$AW)-COLUMN($AH:$AH),FALSE),0))</f>
        <v>0.13052013767768686</v>
      </c>
      <c r="S810" s="87" cm="1">
        <f t="array" ref="S810">VLOOKUP($E810,$AI$111:$AW$115,COLUMN($AW:$AW)-COLUMN($AH:$AH),FALSE)</f>
        <v>410.28773999999999</v>
      </c>
      <c r="T810" s="104">
        <f t="shared" si="298"/>
        <v>1.0533366529233248</v>
      </c>
      <c r="U810" s="104">
        <f t="shared" si="299"/>
        <v>1745.5145707553609</v>
      </c>
      <c r="V810" s="87" cm="1">
        <f t="array" ref="V810">VLOOKUP($E810,$AI$118:$AW$122,COLUMN($AW:$AW)-COLUMN($AH:$AH),FALSE)</f>
        <v>161.75600000000003</v>
      </c>
      <c r="W810" s="87" t="str">
        <f t="shared" si="303"/>
        <v>Domestic</v>
      </c>
      <c r="X810" s="87" t="str">
        <f t="shared" si="304"/>
        <v>Non-local</v>
      </c>
      <c r="Y810" s="104"/>
      <c r="Z810" s="87" t="str">
        <f t="shared" si="300"/>
        <v>USA</v>
      </c>
      <c r="AA810" s="87" t="str">
        <f t="shared" si="301"/>
        <v>USA</v>
      </c>
      <c r="AB810" s="82" cm="1">
        <f t="array" ref="AB810">VLOOKUP(B810,'GDP per Capita'!$T$2:$V$4235,COLUMN('GDP per Capita'!$V:$V)-COLUMN('GDP per Capita'!$S:$S),FALSE)</f>
        <v>63809.64</v>
      </c>
      <c r="AC810" s="82">
        <f t="shared" si="305"/>
        <v>63809.64</v>
      </c>
      <c r="AD810" s="82">
        <f t="shared" si="306"/>
        <v>63809.64</v>
      </c>
      <c r="AE810" s="88">
        <f t="shared" si="302"/>
        <v>2.735502928327696E-2</v>
      </c>
    </row>
    <row r="811" spans="1:31">
      <c r="A811" s="77" t="s">
        <v>1242</v>
      </c>
      <c r="B811" s="77">
        <v>810</v>
      </c>
      <c r="C811" s="77" t="s">
        <v>29</v>
      </c>
      <c r="D811" s="77" t="s">
        <v>29</v>
      </c>
      <c r="E811" s="77">
        <v>2020</v>
      </c>
      <c r="F811" s="77">
        <v>32.3669656</v>
      </c>
      <c r="G811" s="77">
        <v>-86.300648499999994</v>
      </c>
      <c r="H811" s="77">
        <v>0</v>
      </c>
      <c r="I811" s="77" t="s">
        <v>881</v>
      </c>
      <c r="J811" s="77">
        <v>43.074761000000002</v>
      </c>
      <c r="K811" s="77">
        <v>-89.383761300000003</v>
      </c>
      <c r="L811" s="77">
        <v>2441.7928023508798</v>
      </c>
      <c r="M811" s="77">
        <v>0.48405768307151198</v>
      </c>
      <c r="N811" s="77">
        <v>0</v>
      </c>
      <c r="O811" s="77">
        <v>468.82421805137</v>
      </c>
      <c r="P811" s="87" cm="1">
        <f t="array" ref="P811">IF($X811="Non-local",VLOOKUP($E811,$AI$64:$AW$68,COLUMN($AW:$AW)-COLUMN($AH:$AH),FALSE),IF($X811="Unknown",VLOOKUP($E811,$AI$71:$AW$75,COLUMN($AW:$AW)-COLUMN($AH:$AH),FALSE),0))</f>
        <v>224</v>
      </c>
      <c r="Q811" s="87" cm="1">
        <f t="array" ref="Q811">IF($X811="Non-local",VLOOKUP($E811,$AI$40:$AW$44,COLUMN($AW:$AW)-COLUMN($AH:$AH),FALSE),IF($X811="Unknown",VLOOKUP($E811,$AI$47:$AW$51,COLUMN($AW:$AW)-COLUMN($AH:$AH),FALSE),0))</f>
        <v>470.18520000000001</v>
      </c>
      <c r="R811" s="87" cm="1">
        <f t="array" ref="R811">IF($X811="Non-local",VLOOKUP($E811,$AI$88:$AW$92,COLUMN($AW:$AW)-COLUMN($AH:$AH),FALSE),IF($X811="Unknown",VLOOKUP($E811,$AI$95:$AW$99,COLUMN($AW:$AW)-COLUMN($AH:$AH),FALSE),0))</f>
        <v>0.13052013767768686</v>
      </c>
      <c r="S811" s="87" cm="1">
        <f t="array" ref="S811">VLOOKUP($E811,$AI$111:$AW$115,COLUMN($AW:$AW)-COLUMN($AH:$AH),FALSE)</f>
        <v>410.28773999999999</v>
      </c>
      <c r="T811" s="104">
        <f t="shared" si="298"/>
        <v>0.61457782074919887</v>
      </c>
      <c r="U811" s="104">
        <f t="shared" si="299"/>
        <v>1573.2971580513702</v>
      </c>
      <c r="V811" s="87" cm="1">
        <f t="array" ref="V811">VLOOKUP($E811,$AI$118:$AW$122,COLUMN($AW:$AW)-COLUMN($AH:$AH),FALSE)</f>
        <v>161.75600000000003</v>
      </c>
      <c r="W811" s="87" t="str">
        <f t="shared" si="303"/>
        <v>Domestic</v>
      </c>
      <c r="X811" s="87" t="str">
        <f t="shared" si="304"/>
        <v>Non-local</v>
      </c>
      <c r="Y811" s="104"/>
      <c r="Z811" s="87" t="str">
        <f t="shared" si="300"/>
        <v>USA</v>
      </c>
      <c r="AA811" s="87" t="str">
        <f t="shared" si="301"/>
        <v>USA</v>
      </c>
      <c r="AB811" s="82" cm="1">
        <f t="array" ref="AB811">VLOOKUP(B811,'GDP per Capita'!$T$2:$V$4235,COLUMN('GDP per Capita'!$V:$V)-COLUMN('GDP per Capita'!$S:$S),FALSE)</f>
        <v>63809.64</v>
      </c>
      <c r="AC811" s="82">
        <f t="shared" si="305"/>
        <v>63809.64</v>
      </c>
      <c r="AD811" s="82">
        <f t="shared" si="306"/>
        <v>63809.64</v>
      </c>
      <c r="AE811" s="88">
        <f t="shared" si="302"/>
        <v>2.4656104595659374E-2</v>
      </c>
    </row>
    <row r="812" spans="1:31">
      <c r="A812" s="77" t="s">
        <v>34</v>
      </c>
      <c r="B812" s="77">
        <v>811</v>
      </c>
      <c r="C812" s="77" t="s">
        <v>34</v>
      </c>
      <c r="D812" s="77" t="s">
        <v>34</v>
      </c>
      <c r="E812" s="77">
        <v>2020</v>
      </c>
      <c r="F812" s="77">
        <v>0</v>
      </c>
      <c r="G812" s="77">
        <v>0</v>
      </c>
      <c r="H812" s="77">
        <v>0</v>
      </c>
      <c r="I812" s="77" t="s">
        <v>881</v>
      </c>
      <c r="J812" s="77">
        <v>43.074761000000002</v>
      </c>
      <c r="K812" s="77">
        <v>-89.383761300000003</v>
      </c>
      <c r="L812" s="77">
        <v>4610.0412007298301</v>
      </c>
      <c r="M812" s="77">
        <v>0.80715542109624605</v>
      </c>
      <c r="N812" s="77">
        <v>1</v>
      </c>
      <c r="O812" s="77">
        <v>553.20494408757997</v>
      </c>
      <c r="P812" s="87" cm="1">
        <f t="array" ref="P812">IF($X812="Non-local",VLOOKUP($E812,$AI$64:$AW$68,COLUMN($AW:$AW)-COLUMN($AH:$AH),FALSE),IF($X812="Unknown",VLOOKUP($E812,$AI$71:$AW$75,COLUMN($AW:$AW)-COLUMN($AH:$AH),FALSE),0))</f>
        <v>214.50706319702601</v>
      </c>
      <c r="Q812" s="87" cm="1">
        <f t="array" ref="Q812">IF($X812="Non-local",VLOOKUP($E812,$AI$40:$AW$44,COLUMN($AW:$AW)-COLUMN($AH:$AH),FALSE),IF($X812="Unknown",VLOOKUP($E812,$AI$47:$AW$51,COLUMN($AW:$AW)-COLUMN($AH:$AH),FALSE),0))</f>
        <v>450.25913576208183</v>
      </c>
      <c r="R812" s="87" cm="1">
        <f t="array" ref="R812">IF($X812="Non-local",VLOOKUP($E812,$AI$88:$AW$92,COLUMN($AW:$AW)-COLUMN($AH:$AH),FALSE),IF($X812="Unknown",VLOOKUP($E812,$AI$95:$AW$99,COLUMN($AW:$AW)-COLUMN($AH:$AH),FALSE),0))</f>
        <v>0.12498880098800048</v>
      </c>
      <c r="S812" s="87" cm="1">
        <f t="array" ref="S812">VLOOKUP($E812,$AI$111:$AW$115,COLUMN($AW:$AW)-COLUMN($AH:$AH),FALSE)</f>
        <v>410.28773999999999</v>
      </c>
      <c r="T812" s="104">
        <f t="shared" si="298"/>
        <v>0.93214422208424652</v>
      </c>
      <c r="U812" s="104">
        <f t="shared" si="299"/>
        <v>1628.2588830466877</v>
      </c>
      <c r="V812" s="87" cm="1">
        <f t="array" ref="V812">VLOOKUP($E812,$AI$118:$AW$122,COLUMN($AW:$AW)-COLUMN($AH:$AH),FALSE)</f>
        <v>161.75600000000003</v>
      </c>
      <c r="W812" s="87" t="str">
        <f t="shared" si="303"/>
        <v>Unknown</v>
      </c>
      <c r="X812" s="87" t="str">
        <f t="shared" si="304"/>
        <v>Unknown</v>
      </c>
      <c r="Y812" s="104"/>
      <c r="Z812" s="87" t="str">
        <f t="shared" si="300"/>
        <v>Unknown</v>
      </c>
      <c r="AA812" s="87" t="str">
        <f t="shared" si="301"/>
        <v>Unknown</v>
      </c>
      <c r="AB812" s="82" t="e" cm="1">
        <f t="array" ref="AB812">VLOOKUP(B812,'GDP per Capita'!$T$2:$V$4235,COLUMN('GDP per Capita'!$V:$V)-COLUMN('GDP per Capita'!$S:$S),FALSE)</f>
        <v>#N/A</v>
      </c>
      <c r="AC812" s="82" t="str">
        <f t="shared" si="305"/>
        <v/>
      </c>
      <c r="AD812" s="82">
        <f t="shared" si="306"/>
        <v>61228.93767638311</v>
      </c>
      <c r="AE812" s="88">
        <f t="shared" si="302"/>
        <v>2.6592963145181774E-2</v>
      </c>
    </row>
    <row r="813" spans="1:31">
      <c r="A813" s="77" t="s">
        <v>1243</v>
      </c>
      <c r="B813" s="77">
        <v>812</v>
      </c>
      <c r="C813" s="77" t="s">
        <v>29</v>
      </c>
      <c r="D813" s="77" t="s">
        <v>29</v>
      </c>
      <c r="E813" s="77">
        <v>2020</v>
      </c>
      <c r="F813" s="77">
        <v>39.783730400000003</v>
      </c>
      <c r="G813" s="77">
        <v>-100.4458825</v>
      </c>
      <c r="H813" s="77">
        <v>0</v>
      </c>
      <c r="I813" s="77" t="s">
        <v>881</v>
      </c>
      <c r="J813" s="77">
        <v>43.074761000000002</v>
      </c>
      <c r="K813" s="77">
        <v>-89.383761300000003</v>
      </c>
      <c r="L813" s="77">
        <v>1982.46700039077</v>
      </c>
      <c r="M813" s="77">
        <v>0.42340611072632001</v>
      </c>
      <c r="N813" s="77">
        <v>0</v>
      </c>
      <c r="O813" s="77">
        <v>380.63366407502798</v>
      </c>
      <c r="P813" s="87" cm="1">
        <f t="array" ref="P813">IF($X813="Non-local",VLOOKUP($E813,$AI$64:$AW$68,COLUMN($AW:$AW)-COLUMN($AH:$AH),FALSE),IF($X813="Unknown",VLOOKUP($E813,$AI$71:$AW$75,COLUMN($AW:$AW)-COLUMN($AH:$AH),FALSE),0))</f>
        <v>224</v>
      </c>
      <c r="Q813" s="87" cm="1">
        <f t="array" ref="Q813">IF($X813="Non-local",VLOOKUP($E813,$AI$40:$AW$44,COLUMN($AW:$AW)-COLUMN($AH:$AH),FALSE),IF($X813="Unknown",VLOOKUP($E813,$AI$47:$AW$51,COLUMN($AW:$AW)-COLUMN($AH:$AH),FALSE),0))</f>
        <v>470.18520000000001</v>
      </c>
      <c r="R813" s="87" cm="1">
        <f t="array" ref="R813">IF($X813="Non-local",VLOOKUP($E813,$AI$88:$AW$92,COLUMN($AW:$AW)-COLUMN($AH:$AH),FALSE),IF($X813="Unknown",VLOOKUP($E813,$AI$95:$AW$99,COLUMN($AW:$AW)-COLUMN($AH:$AH),FALSE),0))</f>
        <v>0.13052013767768686</v>
      </c>
      <c r="S813" s="87" cm="1">
        <f t="array" ref="S813">VLOOKUP($E813,$AI$111:$AW$115,COLUMN($AW:$AW)-COLUMN($AH:$AH),FALSE)</f>
        <v>410.28773999999999</v>
      </c>
      <c r="T813" s="104">
        <f t="shared" si="298"/>
        <v>0.55392624840400684</v>
      </c>
      <c r="U813" s="104">
        <f t="shared" si="299"/>
        <v>1485.1066040750281</v>
      </c>
      <c r="V813" s="87" cm="1">
        <f t="array" ref="V813">VLOOKUP($E813,$AI$118:$AW$122,COLUMN($AW:$AW)-COLUMN($AH:$AH),FALSE)</f>
        <v>161.75600000000003</v>
      </c>
      <c r="W813" s="87" t="str">
        <f t="shared" si="303"/>
        <v>Domestic</v>
      </c>
      <c r="X813" s="87" t="str">
        <f t="shared" si="304"/>
        <v>Non-local</v>
      </c>
      <c r="Y813" s="104"/>
      <c r="Z813" s="87" t="str">
        <f t="shared" si="300"/>
        <v>USA</v>
      </c>
      <c r="AA813" s="87" t="str">
        <f t="shared" si="301"/>
        <v>USA</v>
      </c>
      <c r="AB813" s="82" cm="1">
        <f t="array" ref="AB813">VLOOKUP(B813,'GDP per Capita'!$T$2:$V$4235,COLUMN('GDP per Capita'!$V:$V)-COLUMN('GDP per Capita'!$S:$S),FALSE)</f>
        <v>63809.64</v>
      </c>
      <c r="AC813" s="82">
        <f t="shared" si="305"/>
        <v>63809.64</v>
      </c>
      <c r="AD813" s="82">
        <f t="shared" si="306"/>
        <v>63809.64</v>
      </c>
      <c r="AE813" s="88">
        <f t="shared" si="302"/>
        <v>2.3274016341026656E-2</v>
      </c>
    </row>
    <row r="814" spans="1:31">
      <c r="A814" s="77" t="s">
        <v>1244</v>
      </c>
      <c r="B814" s="77">
        <v>813</v>
      </c>
      <c r="C814" s="77" t="s">
        <v>29</v>
      </c>
      <c r="D814" s="77" t="s">
        <v>29</v>
      </c>
      <c r="E814" s="77">
        <v>2020</v>
      </c>
      <c r="F814" s="77">
        <v>38.859829499999996</v>
      </c>
      <c r="G814" s="77">
        <v>-121.342392057924</v>
      </c>
      <c r="H814" s="77">
        <v>0</v>
      </c>
      <c r="I814" s="77" t="s">
        <v>881</v>
      </c>
      <c r="J814" s="77">
        <v>43.074761000000002</v>
      </c>
      <c r="K814" s="77">
        <v>-89.383761300000003</v>
      </c>
      <c r="L814" s="77">
        <v>5413.9985510762699</v>
      </c>
      <c r="M814" s="77">
        <v>0.93256230289370501</v>
      </c>
      <c r="N814" s="77">
        <v>0</v>
      </c>
      <c r="O814" s="77">
        <v>649.67982612915205</v>
      </c>
      <c r="P814" s="87" cm="1">
        <f t="array" ref="P814">IF($X814="Non-local",VLOOKUP($E814,$AI$64:$AW$68,COLUMN($AW:$AW)-COLUMN($AH:$AH),FALSE),IF($X814="Unknown",VLOOKUP($E814,$AI$71:$AW$75,COLUMN($AW:$AW)-COLUMN($AH:$AH),FALSE),0))</f>
        <v>224</v>
      </c>
      <c r="Q814" s="87" cm="1">
        <f t="array" ref="Q814">IF($X814="Non-local",VLOOKUP($E814,$AI$40:$AW$44,COLUMN($AW:$AW)-COLUMN($AH:$AH),FALSE),IF($X814="Unknown",VLOOKUP($E814,$AI$47:$AW$51,COLUMN($AW:$AW)-COLUMN($AH:$AH),FALSE),0))</f>
        <v>470.18520000000001</v>
      </c>
      <c r="R814" s="87" cm="1">
        <f t="array" ref="R814">IF($X814="Non-local",VLOOKUP($E814,$AI$88:$AW$92,COLUMN($AW:$AW)-COLUMN($AH:$AH),FALSE),IF($X814="Unknown",VLOOKUP($E814,$AI$95:$AW$99,COLUMN($AW:$AW)-COLUMN($AH:$AH),FALSE),0))</f>
        <v>0.13052013767768686</v>
      </c>
      <c r="S814" s="87" cm="1">
        <f t="array" ref="S814">VLOOKUP($E814,$AI$111:$AW$115,COLUMN($AW:$AW)-COLUMN($AH:$AH),FALSE)</f>
        <v>410.28773999999999</v>
      </c>
      <c r="T814" s="104">
        <f t="shared" si="298"/>
        <v>1.0630824405713919</v>
      </c>
      <c r="U814" s="104">
        <f t="shared" si="299"/>
        <v>1754.152766129152</v>
      </c>
      <c r="V814" s="87" cm="1">
        <f t="array" ref="V814">VLOOKUP($E814,$AI$118:$AW$122,COLUMN($AW:$AW)-COLUMN($AH:$AH),FALSE)</f>
        <v>161.75600000000003</v>
      </c>
      <c r="W814" s="87" t="str">
        <f t="shared" si="303"/>
        <v>Domestic</v>
      </c>
      <c r="X814" s="87" t="str">
        <f t="shared" si="304"/>
        <v>Non-local</v>
      </c>
      <c r="Y814" s="104"/>
      <c r="Z814" s="87" t="str">
        <f t="shared" si="300"/>
        <v>USA</v>
      </c>
      <c r="AA814" s="87" t="str">
        <f t="shared" si="301"/>
        <v>USA</v>
      </c>
      <c r="AB814" s="82" cm="1">
        <f t="array" ref="AB814">VLOOKUP(B814,'GDP per Capita'!$T$2:$V$4235,COLUMN('GDP per Capita'!$V:$V)-COLUMN('GDP per Capita'!$S:$S),FALSE)</f>
        <v>63809.64</v>
      </c>
      <c r="AC814" s="82">
        <f t="shared" si="305"/>
        <v>63809.64</v>
      </c>
      <c r="AD814" s="82">
        <f t="shared" si="306"/>
        <v>63809.64</v>
      </c>
      <c r="AE814" s="88">
        <f t="shared" si="302"/>
        <v>2.7490403740393334E-2</v>
      </c>
    </row>
    <row r="815" spans="1:31">
      <c r="A815" s="77" t="s">
        <v>1245</v>
      </c>
      <c r="B815" s="77">
        <v>814</v>
      </c>
      <c r="C815" s="77" t="s">
        <v>29</v>
      </c>
      <c r="D815" s="77" t="s">
        <v>29</v>
      </c>
      <c r="E815" s="77">
        <v>2020</v>
      </c>
      <c r="F815" s="77">
        <v>38.046406599999997</v>
      </c>
      <c r="G815" s="77">
        <v>-84.497039299999997</v>
      </c>
      <c r="H815" s="77">
        <v>0</v>
      </c>
      <c r="I815" s="77" t="s">
        <v>881</v>
      </c>
      <c r="J815" s="77">
        <v>43.074761000000002</v>
      </c>
      <c r="K815" s="77">
        <v>-89.383761300000003</v>
      </c>
      <c r="L815" s="77">
        <v>1389.45677563816</v>
      </c>
      <c r="M815" s="77">
        <v>0.34510220880194398</v>
      </c>
      <c r="N815" s="77">
        <v>0</v>
      </c>
      <c r="O815" s="77">
        <v>266.77570092252802</v>
      </c>
      <c r="P815" s="87" cm="1">
        <f t="array" ref="P815">IF($X815="Non-local",VLOOKUP($E815,$AI$64:$AW$68,COLUMN($AW:$AW)-COLUMN($AH:$AH),FALSE),IF($X815="Unknown",VLOOKUP($E815,$AI$71:$AW$75,COLUMN($AW:$AW)-COLUMN($AH:$AH),FALSE),0))</f>
        <v>224</v>
      </c>
      <c r="Q815" s="87" cm="1">
        <f t="array" ref="Q815">IF($X815="Non-local",VLOOKUP($E815,$AI$40:$AW$44,COLUMN($AW:$AW)-COLUMN($AH:$AH),FALSE),IF($X815="Unknown",VLOOKUP($E815,$AI$47:$AW$51,COLUMN($AW:$AW)-COLUMN($AH:$AH),FALSE),0))</f>
        <v>470.18520000000001</v>
      </c>
      <c r="R815" s="87" cm="1">
        <f t="array" ref="R815">IF($X815="Non-local",VLOOKUP($E815,$AI$88:$AW$92,COLUMN($AW:$AW)-COLUMN($AH:$AH),FALSE),IF($X815="Unknown",VLOOKUP($E815,$AI$95:$AW$99,COLUMN($AW:$AW)-COLUMN($AH:$AH),FALSE),0))</f>
        <v>0.13052013767768686</v>
      </c>
      <c r="S815" s="87" cm="1">
        <f t="array" ref="S815">VLOOKUP($E815,$AI$111:$AW$115,COLUMN($AW:$AW)-COLUMN($AH:$AH),FALSE)</f>
        <v>410.28773999999999</v>
      </c>
      <c r="T815" s="104">
        <f t="shared" si="298"/>
        <v>0.47562234647963086</v>
      </c>
      <c r="U815" s="104">
        <f t="shared" si="299"/>
        <v>1371.248640922528</v>
      </c>
      <c r="V815" s="87" cm="1">
        <f t="array" ref="V815">VLOOKUP($E815,$AI$118:$AW$122,COLUMN($AW:$AW)-COLUMN($AH:$AH),FALSE)</f>
        <v>161.75600000000003</v>
      </c>
      <c r="W815" s="87" t="str">
        <f t="shared" si="303"/>
        <v>Domestic</v>
      </c>
      <c r="X815" s="87" t="str">
        <f t="shared" si="304"/>
        <v>Non-local</v>
      </c>
      <c r="Y815" s="104"/>
      <c r="Z815" s="87" t="str">
        <f t="shared" si="300"/>
        <v>USA</v>
      </c>
      <c r="AA815" s="87" t="str">
        <f t="shared" si="301"/>
        <v>USA</v>
      </c>
      <c r="AB815" s="82" cm="1">
        <f t="array" ref="AB815">VLOOKUP(B815,'GDP per Capita'!$T$2:$V$4235,COLUMN('GDP per Capita'!$V:$V)-COLUMN('GDP per Capita'!$S:$S),FALSE)</f>
        <v>63809.64</v>
      </c>
      <c r="AC815" s="82">
        <f t="shared" si="305"/>
        <v>63809.64</v>
      </c>
      <c r="AD815" s="82">
        <f t="shared" si="306"/>
        <v>63809.64</v>
      </c>
      <c r="AE815" s="88">
        <f t="shared" si="302"/>
        <v>2.1489678376535711E-2</v>
      </c>
    </row>
    <row r="816" spans="1:31">
      <c r="A816" s="77" t="s">
        <v>1246</v>
      </c>
      <c r="B816" s="77">
        <v>815</v>
      </c>
      <c r="C816" s="77" t="s">
        <v>29</v>
      </c>
      <c r="D816" s="77" t="s">
        <v>29</v>
      </c>
      <c r="E816" s="77">
        <v>2020</v>
      </c>
      <c r="F816" s="77">
        <v>35.913154200000001</v>
      </c>
      <c r="G816" s="77">
        <v>-79.055779999999999</v>
      </c>
      <c r="H816" s="77">
        <v>0</v>
      </c>
      <c r="I816" s="77" t="s">
        <v>881</v>
      </c>
      <c r="J816" s="77">
        <v>43.074761000000002</v>
      </c>
      <c r="K816" s="77">
        <v>-89.383761300000003</v>
      </c>
      <c r="L816" s="77">
        <v>2379.5604599395601</v>
      </c>
      <c r="M816" s="77">
        <v>0.47584022739655502</v>
      </c>
      <c r="N816" s="77">
        <v>0</v>
      </c>
      <c r="O816" s="77">
        <v>456.87560830839601</v>
      </c>
      <c r="P816" s="87" cm="1">
        <f t="array" ref="P816">IF($X816="Non-local",VLOOKUP($E816,$AI$64:$AW$68,COLUMN($AW:$AW)-COLUMN($AH:$AH),FALSE),IF($X816="Unknown",VLOOKUP($E816,$AI$71:$AW$75,COLUMN($AW:$AW)-COLUMN($AH:$AH),FALSE),0))</f>
        <v>224</v>
      </c>
      <c r="Q816" s="87" cm="1">
        <f t="array" ref="Q816">IF($X816="Non-local",VLOOKUP($E816,$AI$40:$AW$44,COLUMN($AW:$AW)-COLUMN($AH:$AH),FALSE),IF($X816="Unknown",VLOOKUP($E816,$AI$47:$AW$51,COLUMN($AW:$AW)-COLUMN($AH:$AH),FALSE),0))</f>
        <v>470.18520000000001</v>
      </c>
      <c r="R816" s="87" cm="1">
        <f t="array" ref="R816">IF($X816="Non-local",VLOOKUP($E816,$AI$88:$AW$92,COLUMN($AW:$AW)-COLUMN($AH:$AH),FALSE),IF($X816="Unknown",VLOOKUP($E816,$AI$95:$AW$99,COLUMN($AW:$AW)-COLUMN($AH:$AH),FALSE),0))</f>
        <v>0.13052013767768686</v>
      </c>
      <c r="S816" s="87" cm="1">
        <f t="array" ref="S816">VLOOKUP($E816,$AI$111:$AW$115,COLUMN($AW:$AW)-COLUMN($AH:$AH),FALSE)</f>
        <v>410.28773999999999</v>
      </c>
      <c r="T816" s="104">
        <f t="shared" si="298"/>
        <v>0.60636036507424185</v>
      </c>
      <c r="U816" s="104">
        <f t="shared" si="299"/>
        <v>1561.3485483083962</v>
      </c>
      <c r="V816" s="87" cm="1">
        <f t="array" ref="V816">VLOOKUP($E816,$AI$118:$AW$122,COLUMN($AW:$AW)-COLUMN($AH:$AH),FALSE)</f>
        <v>161.75600000000003</v>
      </c>
      <c r="W816" s="87" t="str">
        <f t="shared" si="303"/>
        <v>Domestic</v>
      </c>
      <c r="X816" s="87" t="str">
        <f t="shared" si="304"/>
        <v>Non-local</v>
      </c>
      <c r="Y816" s="104"/>
      <c r="Z816" s="87" t="str">
        <f t="shared" si="300"/>
        <v>USA</v>
      </c>
      <c r="AA816" s="87" t="str">
        <f t="shared" si="301"/>
        <v>USA</v>
      </c>
      <c r="AB816" s="82" cm="1">
        <f t="array" ref="AB816">VLOOKUP(B816,'GDP per Capita'!$T$2:$V$4235,COLUMN('GDP per Capita'!$V:$V)-COLUMN('GDP per Capita'!$S:$S),FALSE)</f>
        <v>63809.64</v>
      </c>
      <c r="AC816" s="82">
        <f t="shared" si="305"/>
        <v>63809.64</v>
      </c>
      <c r="AD816" s="82">
        <f t="shared" si="306"/>
        <v>63809.64</v>
      </c>
      <c r="AE816" s="88">
        <f t="shared" si="302"/>
        <v>2.4468850604836452E-2</v>
      </c>
    </row>
    <row r="817" spans="1:31">
      <c r="A817" s="77" t="s">
        <v>965</v>
      </c>
      <c r="B817" s="77">
        <v>816</v>
      </c>
      <c r="C817" s="77" t="s">
        <v>29</v>
      </c>
      <c r="D817" s="77" t="s">
        <v>29</v>
      </c>
      <c r="E817" s="77">
        <v>2020</v>
      </c>
      <c r="F817" s="77">
        <v>35.198752200000001</v>
      </c>
      <c r="G817" s="77">
        <v>-111.6518229</v>
      </c>
      <c r="H817" s="77">
        <v>0</v>
      </c>
      <c r="I817" s="77" t="s">
        <v>881</v>
      </c>
      <c r="J817" s="77">
        <v>43.074761000000002</v>
      </c>
      <c r="K817" s="77">
        <v>-89.383761300000003</v>
      </c>
      <c r="L817" s="77">
        <v>4204.5442942806003</v>
      </c>
      <c r="M817" s="77">
        <v>0.75468528612844799</v>
      </c>
      <c r="N817" s="77">
        <v>0</v>
      </c>
      <c r="O817" s="77">
        <v>504.54531531367297</v>
      </c>
      <c r="P817" s="87" cm="1">
        <f t="array" ref="P817">IF($X817="Non-local",VLOOKUP($E817,$AI$64:$AW$68,COLUMN($AW:$AW)-COLUMN($AH:$AH),FALSE),IF($X817="Unknown",VLOOKUP($E817,$AI$71:$AW$75,COLUMN($AW:$AW)-COLUMN($AH:$AH),FALSE),0))</f>
        <v>224</v>
      </c>
      <c r="Q817" s="87" cm="1">
        <f t="array" ref="Q817">IF($X817="Non-local",VLOOKUP($E817,$AI$40:$AW$44,COLUMN($AW:$AW)-COLUMN($AH:$AH),FALSE),IF($X817="Unknown",VLOOKUP($E817,$AI$47:$AW$51,COLUMN($AW:$AW)-COLUMN($AH:$AH),FALSE),0))</f>
        <v>470.18520000000001</v>
      </c>
      <c r="R817" s="87" cm="1">
        <f t="array" ref="R817">IF($X817="Non-local",VLOOKUP($E817,$AI$88:$AW$92,COLUMN($AW:$AW)-COLUMN($AH:$AH),FALSE),IF($X817="Unknown",VLOOKUP($E817,$AI$95:$AW$99,COLUMN($AW:$AW)-COLUMN($AH:$AH),FALSE),0))</f>
        <v>0.13052013767768686</v>
      </c>
      <c r="S817" s="87" cm="1">
        <f t="array" ref="S817">VLOOKUP($E817,$AI$111:$AW$115,COLUMN($AW:$AW)-COLUMN($AH:$AH),FALSE)</f>
        <v>410.28773999999999</v>
      </c>
      <c r="T817" s="104">
        <f t="shared" si="298"/>
        <v>0.88520542380613487</v>
      </c>
      <c r="U817" s="104">
        <f t="shared" si="299"/>
        <v>1609.0182553136731</v>
      </c>
      <c r="V817" s="87" cm="1">
        <f t="array" ref="V817">VLOOKUP($E817,$AI$118:$AW$122,COLUMN($AW:$AW)-COLUMN($AH:$AH),FALSE)</f>
        <v>161.75600000000003</v>
      </c>
      <c r="W817" s="87" t="str">
        <f t="shared" si="303"/>
        <v>Domestic</v>
      </c>
      <c r="X817" s="87" t="str">
        <f t="shared" si="304"/>
        <v>Non-local</v>
      </c>
      <c r="Y817" s="104"/>
      <c r="Z817" s="87" t="str">
        <f t="shared" si="300"/>
        <v>USA</v>
      </c>
      <c r="AA817" s="87" t="str">
        <f t="shared" si="301"/>
        <v>USA</v>
      </c>
      <c r="AB817" s="82" cm="1">
        <f t="array" ref="AB817">VLOOKUP(B817,'GDP per Capita'!$T$2:$V$4235,COLUMN('GDP per Capita'!$V:$V)-COLUMN('GDP per Capita'!$S:$S),FALSE)</f>
        <v>63809.64</v>
      </c>
      <c r="AC817" s="82">
        <f t="shared" si="305"/>
        <v>63809.64</v>
      </c>
      <c r="AD817" s="82">
        <f t="shared" si="306"/>
        <v>63809.64</v>
      </c>
      <c r="AE817" s="88">
        <f t="shared" si="302"/>
        <v>2.5215911816986791E-2</v>
      </c>
    </row>
    <row r="818" spans="1:31">
      <c r="A818" s="77" t="s">
        <v>1042</v>
      </c>
      <c r="B818" s="77">
        <v>817</v>
      </c>
      <c r="C818" s="77" t="s">
        <v>29</v>
      </c>
      <c r="D818" s="77" t="s">
        <v>29</v>
      </c>
      <c r="E818" s="77">
        <v>2020</v>
      </c>
      <c r="F818" s="77">
        <v>40.193689200000001</v>
      </c>
      <c r="G818" s="77">
        <v>-85.386527099999995</v>
      </c>
      <c r="H818" s="77">
        <v>0</v>
      </c>
      <c r="I818" s="77" t="s">
        <v>881</v>
      </c>
      <c r="J818" s="77">
        <v>43.074761000000002</v>
      </c>
      <c r="K818" s="77">
        <v>-89.383761300000003</v>
      </c>
      <c r="L818" s="77">
        <v>922.79920239392698</v>
      </c>
      <c r="M818" s="77">
        <v>0.28348251436441801</v>
      </c>
      <c r="N818" s="77">
        <v>0</v>
      </c>
      <c r="O818" s="77">
        <v>177.17744685963399</v>
      </c>
      <c r="P818" s="87" cm="1">
        <f t="array" ref="P818">IF($X818="Non-local",VLOOKUP($E818,$AI$64:$AW$68,COLUMN($AW:$AW)-COLUMN($AH:$AH),FALSE),IF($X818="Unknown",VLOOKUP($E818,$AI$71:$AW$75,COLUMN($AW:$AW)-COLUMN($AH:$AH),FALSE),0))</f>
        <v>224</v>
      </c>
      <c r="Q818" s="87" cm="1">
        <f t="array" ref="Q818">IF($X818="Non-local",VLOOKUP($E818,$AI$40:$AW$44,COLUMN($AW:$AW)-COLUMN($AH:$AH),FALSE),IF($X818="Unknown",VLOOKUP($E818,$AI$47:$AW$51,COLUMN($AW:$AW)-COLUMN($AH:$AH),FALSE),0))</f>
        <v>470.18520000000001</v>
      </c>
      <c r="R818" s="87" cm="1">
        <f t="array" ref="R818">IF($X818="Non-local",VLOOKUP($E818,$AI$88:$AW$92,COLUMN($AW:$AW)-COLUMN($AH:$AH),FALSE),IF($X818="Unknown",VLOOKUP($E818,$AI$95:$AW$99,COLUMN($AW:$AW)-COLUMN($AH:$AH),FALSE),0))</f>
        <v>0.13052013767768686</v>
      </c>
      <c r="S818" s="87" cm="1">
        <f t="array" ref="S818">VLOOKUP($E818,$AI$111:$AW$115,COLUMN($AW:$AW)-COLUMN($AH:$AH),FALSE)</f>
        <v>410.28773999999999</v>
      </c>
      <c r="T818" s="104">
        <f t="shared" si="298"/>
        <v>0.41400265204210485</v>
      </c>
      <c r="U818" s="104">
        <f t="shared" si="299"/>
        <v>1281.650386859634</v>
      </c>
      <c r="V818" s="87" cm="1">
        <f t="array" ref="V818">VLOOKUP($E818,$AI$118:$AW$122,COLUMN($AW:$AW)-COLUMN($AH:$AH),FALSE)</f>
        <v>161.75600000000003</v>
      </c>
      <c r="W818" s="87" t="str">
        <f t="shared" si="303"/>
        <v>Domestic</v>
      </c>
      <c r="X818" s="87" t="str">
        <f t="shared" si="304"/>
        <v>Non-local</v>
      </c>
      <c r="Y818" s="104"/>
      <c r="Z818" s="87" t="str">
        <f t="shared" si="300"/>
        <v>USA</v>
      </c>
      <c r="AA818" s="87" t="str">
        <f t="shared" si="301"/>
        <v>USA</v>
      </c>
      <c r="AB818" s="82" cm="1">
        <f t="array" ref="AB818">VLOOKUP(B818,'GDP per Capita'!$T$2:$V$4235,COLUMN('GDP per Capita'!$V:$V)-COLUMN('GDP per Capita'!$S:$S),FALSE)</f>
        <v>63809.64</v>
      </c>
      <c r="AC818" s="82">
        <f t="shared" si="305"/>
        <v>63809.64</v>
      </c>
      <c r="AD818" s="82">
        <f t="shared" si="306"/>
        <v>63809.64</v>
      </c>
      <c r="AE818" s="88">
        <f t="shared" si="302"/>
        <v>2.0085529190567976E-2</v>
      </c>
    </row>
    <row r="819" spans="1:31">
      <c r="A819" s="77" t="s">
        <v>1247</v>
      </c>
      <c r="B819" s="77">
        <v>818</v>
      </c>
      <c r="C819" s="77" t="s">
        <v>29</v>
      </c>
      <c r="D819" s="77" t="s">
        <v>29</v>
      </c>
      <c r="E819" s="77">
        <v>2020</v>
      </c>
      <c r="F819" s="77">
        <v>41.291424399999997</v>
      </c>
      <c r="G819" s="77">
        <v>-87.420590299999901</v>
      </c>
      <c r="H819" s="77">
        <v>0</v>
      </c>
      <c r="I819" s="77" t="s">
        <v>881</v>
      </c>
      <c r="J819" s="77">
        <v>43.074761000000002</v>
      </c>
      <c r="K819" s="77">
        <v>-89.383761300000003</v>
      </c>
      <c r="L819" s="77">
        <v>511.77773862256998</v>
      </c>
      <c r="M819" s="77">
        <v>0.229209277505149</v>
      </c>
      <c r="N819" s="77">
        <v>0</v>
      </c>
      <c r="O819" s="77">
        <v>98.261325815533496</v>
      </c>
      <c r="P819" s="87" cm="1">
        <f t="array" ref="P819">IF($X819="Non-local",VLOOKUP($E819,$AI$64:$AW$68,COLUMN($AW:$AW)-COLUMN($AH:$AH),FALSE),IF($X819="Unknown",VLOOKUP($E819,$AI$71:$AW$75,COLUMN($AW:$AW)-COLUMN($AH:$AH),FALSE),0))</f>
        <v>224</v>
      </c>
      <c r="Q819" s="87" cm="1">
        <f t="array" ref="Q819">IF($X819="Non-local",VLOOKUP($E819,$AI$40:$AW$44,COLUMN($AW:$AW)-COLUMN($AH:$AH),FALSE),IF($X819="Unknown",VLOOKUP($E819,$AI$47:$AW$51,COLUMN($AW:$AW)-COLUMN($AH:$AH),FALSE),0))</f>
        <v>470.18520000000001</v>
      </c>
      <c r="R819" s="87" cm="1">
        <f t="array" ref="R819">IF($X819="Non-local",VLOOKUP($E819,$AI$88:$AW$92,COLUMN($AW:$AW)-COLUMN($AH:$AH),FALSE),IF($X819="Unknown",VLOOKUP($E819,$AI$95:$AW$99,COLUMN($AW:$AW)-COLUMN($AH:$AH),FALSE),0))</f>
        <v>0.13052013767768686</v>
      </c>
      <c r="S819" s="87" cm="1">
        <f t="array" ref="S819">VLOOKUP($E819,$AI$111:$AW$115,COLUMN($AW:$AW)-COLUMN($AH:$AH),FALSE)</f>
        <v>410.28773999999999</v>
      </c>
      <c r="T819" s="104">
        <f t="shared" si="298"/>
        <v>0.35972941518283585</v>
      </c>
      <c r="U819" s="104">
        <f t="shared" si="299"/>
        <v>1202.7342658155335</v>
      </c>
      <c r="V819" s="87" cm="1">
        <f t="array" ref="V819">VLOOKUP($E819,$AI$118:$AW$122,COLUMN($AW:$AW)-COLUMN($AH:$AH),FALSE)</f>
        <v>161.75600000000003</v>
      </c>
      <c r="W819" s="87" t="str">
        <f t="shared" si="303"/>
        <v>Domestic</v>
      </c>
      <c r="X819" s="87" t="str">
        <f t="shared" si="304"/>
        <v>Non-local</v>
      </c>
      <c r="Y819" s="104"/>
      <c r="Z819" s="87" t="str">
        <f t="shared" si="300"/>
        <v>USA</v>
      </c>
      <c r="AA819" s="87" t="str">
        <f t="shared" si="301"/>
        <v>USA</v>
      </c>
      <c r="AB819" s="82" cm="1">
        <f t="array" ref="AB819">VLOOKUP(B819,'GDP per Capita'!$T$2:$V$4235,COLUMN('GDP per Capita'!$V:$V)-COLUMN('GDP per Capita'!$S:$S),FALSE)</f>
        <v>63809.64</v>
      </c>
      <c r="AC819" s="82">
        <f t="shared" si="305"/>
        <v>63809.64</v>
      </c>
      <c r="AD819" s="82">
        <f t="shared" si="306"/>
        <v>63809.64</v>
      </c>
      <c r="AE819" s="88">
        <f t="shared" si="302"/>
        <v>1.8848786262005764E-2</v>
      </c>
    </row>
    <row r="820" spans="1:31">
      <c r="A820" s="77" t="s">
        <v>1248</v>
      </c>
      <c r="B820" s="77">
        <v>819</v>
      </c>
      <c r="C820" s="77" t="s">
        <v>317</v>
      </c>
      <c r="D820" s="77" t="s">
        <v>30</v>
      </c>
      <c r="E820" s="77">
        <v>2020</v>
      </c>
      <c r="F820" s="77">
        <v>37.275199999999998</v>
      </c>
      <c r="G820" s="77">
        <v>127.0095</v>
      </c>
      <c r="H820" s="77">
        <v>0</v>
      </c>
      <c r="I820" s="77" t="s">
        <v>881</v>
      </c>
      <c r="J820" s="77">
        <v>43.074761000000002</v>
      </c>
      <c r="K820" s="77">
        <v>-89.383761300000003</v>
      </c>
      <c r="L820" s="77">
        <v>20706.884931721801</v>
      </c>
      <c r="M820" s="77">
        <v>3.21005863809197</v>
      </c>
      <c r="N820" s="77">
        <v>0</v>
      </c>
      <c r="O820" s="77">
        <v>1894.6799712525501</v>
      </c>
      <c r="P820" s="87" cm="1">
        <f t="array" ref="P820">IF($X820="Non-local",VLOOKUP($E820,$AI$64:$AW$68,COLUMN($AW:$AW)-COLUMN($AH:$AH),FALSE),IF($X820="Unknown",VLOOKUP($E820,$AI$71:$AW$75,COLUMN($AW:$AW)-COLUMN($AH:$AH),FALSE),0))</f>
        <v>224</v>
      </c>
      <c r="Q820" s="87" cm="1">
        <f t="array" ref="Q820">IF($X820="Non-local",VLOOKUP($E820,$AI$40:$AW$44,COLUMN($AW:$AW)-COLUMN($AH:$AH),FALSE),IF($X820="Unknown",VLOOKUP($E820,$AI$47:$AW$51,COLUMN($AW:$AW)-COLUMN($AH:$AH),FALSE),0))</f>
        <v>470.18520000000001</v>
      </c>
      <c r="R820" s="87" cm="1">
        <f t="array" ref="R820">IF($X820="Non-local",VLOOKUP($E820,$AI$88:$AW$92,COLUMN($AW:$AW)-COLUMN($AH:$AH),FALSE),IF($X820="Unknown",VLOOKUP($E820,$AI$95:$AW$99,COLUMN($AW:$AW)-COLUMN($AH:$AH),FALSE),0))</f>
        <v>0.13052013767768686</v>
      </c>
      <c r="S820" s="87" cm="1">
        <f t="array" ref="S820">VLOOKUP($E820,$AI$111:$AW$115,COLUMN($AW:$AW)-COLUMN($AH:$AH),FALSE)</f>
        <v>410.28773999999999</v>
      </c>
      <c r="T820" s="104">
        <f t="shared" si="298"/>
        <v>3.3405787757696568</v>
      </c>
      <c r="U820" s="104">
        <f t="shared" si="299"/>
        <v>2999.1529112525495</v>
      </c>
      <c r="V820" s="87" cm="1">
        <f t="array" ref="V820">VLOOKUP($E820,$AI$118:$AW$122,COLUMN($AW:$AW)-COLUMN($AH:$AH),FALSE)</f>
        <v>161.75600000000003</v>
      </c>
      <c r="W820" s="87" t="str">
        <f t="shared" si="303"/>
        <v>International</v>
      </c>
      <c r="X820" s="87" t="str">
        <f t="shared" si="304"/>
        <v>Non-local</v>
      </c>
      <c r="Y820" s="104"/>
      <c r="Z820" s="87" t="str">
        <f t="shared" si="300"/>
        <v>South Korea</v>
      </c>
      <c r="AA820" s="87" t="str">
        <f t="shared" si="301"/>
        <v>Asia</v>
      </c>
      <c r="AB820" s="82" cm="1">
        <f t="array" ref="AB820">VLOOKUP(B820,'GDP per Capita'!$T$2:$V$4235,COLUMN('GDP per Capita'!$V:$V)-COLUMN('GDP per Capita'!$S:$S),FALSE)</f>
        <v>32154.02</v>
      </c>
      <c r="AC820" s="82">
        <f t="shared" si="305"/>
        <v>32154.02</v>
      </c>
      <c r="AD820" s="82">
        <f t="shared" si="306"/>
        <v>32154.02</v>
      </c>
      <c r="AE820" s="88">
        <f t="shared" si="302"/>
        <v>9.3274586233775728E-2</v>
      </c>
    </row>
    <row r="821" spans="1:31">
      <c r="A821" s="77" t="s">
        <v>1249</v>
      </c>
      <c r="B821" s="77">
        <v>820</v>
      </c>
      <c r="C821" s="77" t="s">
        <v>29</v>
      </c>
      <c r="D821" s="77" t="s">
        <v>29</v>
      </c>
      <c r="E821" s="77">
        <v>2020</v>
      </c>
      <c r="F821" s="77">
        <v>26.122308399999898</v>
      </c>
      <c r="G821" s="77">
        <v>-80.143378599999906</v>
      </c>
      <c r="H821" s="77">
        <v>0</v>
      </c>
      <c r="I821" s="77" t="s">
        <v>881</v>
      </c>
      <c r="J821" s="77">
        <v>43.074761000000002</v>
      </c>
      <c r="K821" s="77">
        <v>-89.383761300000003</v>
      </c>
      <c r="L821" s="77">
        <v>4125.7420427927</v>
      </c>
      <c r="M821" s="77">
        <v>0.74214017593869597</v>
      </c>
      <c r="N821" s="77">
        <v>0</v>
      </c>
      <c r="O821" s="77">
        <v>495.08904513512402</v>
      </c>
      <c r="P821" s="87" cm="1">
        <f t="array" ref="P821">IF($X821="Non-local",VLOOKUP($E821,$AI$64:$AW$68,COLUMN($AW:$AW)-COLUMN($AH:$AH),FALSE),IF($X821="Unknown",VLOOKUP($E821,$AI$71:$AW$75,COLUMN($AW:$AW)-COLUMN($AH:$AH),FALSE),0))</f>
        <v>224</v>
      </c>
      <c r="Q821" s="87" cm="1">
        <f t="array" ref="Q821">IF($X821="Non-local",VLOOKUP($E821,$AI$40:$AW$44,COLUMN($AW:$AW)-COLUMN($AH:$AH),FALSE),IF($X821="Unknown",VLOOKUP($E821,$AI$47:$AW$51,COLUMN($AW:$AW)-COLUMN($AH:$AH),FALSE),0))</f>
        <v>470.18520000000001</v>
      </c>
      <c r="R821" s="87" cm="1">
        <f t="array" ref="R821">IF($X821="Non-local",VLOOKUP($E821,$AI$88:$AW$92,COLUMN($AW:$AW)-COLUMN($AH:$AH),FALSE),IF($X821="Unknown",VLOOKUP($E821,$AI$95:$AW$99,COLUMN($AW:$AW)-COLUMN($AH:$AH),FALSE),0))</f>
        <v>0.13052013767768686</v>
      </c>
      <c r="S821" s="87" cm="1">
        <f t="array" ref="S821">VLOOKUP($E821,$AI$111:$AW$115,COLUMN($AW:$AW)-COLUMN($AH:$AH),FALSE)</f>
        <v>410.28773999999999</v>
      </c>
      <c r="T821" s="104">
        <f t="shared" si="298"/>
        <v>0.87266031361638285</v>
      </c>
      <c r="U821" s="104">
        <f t="shared" si="299"/>
        <v>1599.5619851351241</v>
      </c>
      <c r="V821" s="87" cm="1">
        <f t="array" ref="V821">VLOOKUP($E821,$AI$118:$AW$122,COLUMN($AW:$AW)-COLUMN($AH:$AH),FALSE)</f>
        <v>161.75600000000003</v>
      </c>
      <c r="W821" s="87" t="str">
        <f t="shared" si="303"/>
        <v>Domestic</v>
      </c>
      <c r="X821" s="87" t="str">
        <f t="shared" si="304"/>
        <v>Non-local</v>
      </c>
      <c r="Y821" s="104"/>
      <c r="Z821" s="87" t="str">
        <f t="shared" si="300"/>
        <v>USA</v>
      </c>
      <c r="AA821" s="87" t="str">
        <f t="shared" si="301"/>
        <v>USA</v>
      </c>
      <c r="AB821" s="82" cm="1">
        <f t="array" ref="AB821">VLOOKUP(B821,'GDP per Capita'!$T$2:$V$4235,COLUMN('GDP per Capita'!$V:$V)-COLUMN('GDP per Capita'!$S:$S),FALSE)</f>
        <v>63809.64</v>
      </c>
      <c r="AC821" s="82">
        <f t="shared" si="305"/>
        <v>63809.64</v>
      </c>
      <c r="AD821" s="82">
        <f t="shared" si="306"/>
        <v>63809.64</v>
      </c>
      <c r="AE821" s="88">
        <f t="shared" si="302"/>
        <v>2.5067716807916862E-2</v>
      </c>
    </row>
    <row r="822" spans="1:31">
      <c r="A822" s="77" t="s">
        <v>928</v>
      </c>
      <c r="B822" s="77">
        <v>821</v>
      </c>
      <c r="C822" s="77" t="s">
        <v>29</v>
      </c>
      <c r="D822" s="77" t="s">
        <v>29</v>
      </c>
      <c r="E822" s="77">
        <v>2020</v>
      </c>
      <c r="F822" s="77">
        <v>42.268156899999902</v>
      </c>
      <c r="G822" s="77">
        <v>-83.731229099999993</v>
      </c>
      <c r="H822" s="77">
        <v>0</v>
      </c>
      <c r="I822" s="77" t="s">
        <v>881</v>
      </c>
      <c r="J822" s="77">
        <v>43.074761000000002</v>
      </c>
      <c r="K822" s="77">
        <v>-89.383761300000003</v>
      </c>
      <c r="L822" s="77">
        <v>941.312357293118</v>
      </c>
      <c r="M822" s="77">
        <v>0.285927079744621</v>
      </c>
      <c r="N822" s="77">
        <v>0</v>
      </c>
      <c r="O822" s="77">
        <v>180.731972600278</v>
      </c>
      <c r="P822" s="87" cm="1">
        <f t="array" ref="P822">IF($X822="Non-local",VLOOKUP($E822,$AI$64:$AW$68,COLUMN($AW:$AW)-COLUMN($AH:$AH),FALSE),IF($X822="Unknown",VLOOKUP($E822,$AI$71:$AW$75,COLUMN($AW:$AW)-COLUMN($AH:$AH),FALSE),0))</f>
        <v>224</v>
      </c>
      <c r="Q822" s="87" cm="1">
        <f t="array" ref="Q822">IF($X822="Non-local",VLOOKUP($E822,$AI$40:$AW$44,COLUMN($AW:$AW)-COLUMN($AH:$AH),FALSE),IF($X822="Unknown",VLOOKUP($E822,$AI$47:$AW$51,COLUMN($AW:$AW)-COLUMN($AH:$AH),FALSE),0))</f>
        <v>470.18520000000001</v>
      </c>
      <c r="R822" s="87" cm="1">
        <f t="array" ref="R822">IF($X822="Non-local",VLOOKUP($E822,$AI$88:$AW$92,COLUMN($AW:$AW)-COLUMN($AH:$AH),FALSE),IF($X822="Unknown",VLOOKUP($E822,$AI$95:$AW$99,COLUMN($AW:$AW)-COLUMN($AH:$AH),FALSE),0))</f>
        <v>0.13052013767768686</v>
      </c>
      <c r="S822" s="87" cm="1">
        <f t="array" ref="S822">VLOOKUP($E822,$AI$111:$AW$115,COLUMN($AW:$AW)-COLUMN($AH:$AH),FALSE)</f>
        <v>410.28773999999999</v>
      </c>
      <c r="T822" s="104">
        <f t="shared" si="298"/>
        <v>0.41644721742230784</v>
      </c>
      <c r="U822" s="104">
        <f t="shared" si="299"/>
        <v>1285.204912600278</v>
      </c>
      <c r="V822" s="87" cm="1">
        <f t="array" ref="V822">VLOOKUP($E822,$AI$118:$AW$122,COLUMN($AW:$AW)-COLUMN($AH:$AH),FALSE)</f>
        <v>161.75600000000003</v>
      </c>
      <c r="W822" s="87" t="str">
        <f t="shared" si="303"/>
        <v>Domestic</v>
      </c>
      <c r="X822" s="87" t="str">
        <f t="shared" si="304"/>
        <v>Non-local</v>
      </c>
      <c r="Y822" s="104"/>
      <c r="Z822" s="87" t="str">
        <f t="shared" si="300"/>
        <v>USA</v>
      </c>
      <c r="AA822" s="87" t="str">
        <f t="shared" si="301"/>
        <v>USA</v>
      </c>
      <c r="AB822" s="82" cm="1">
        <f t="array" ref="AB822">VLOOKUP(B822,'GDP per Capita'!$T$2:$V$4235,COLUMN('GDP per Capita'!$V:$V)-COLUMN('GDP per Capita'!$S:$S),FALSE)</f>
        <v>63809.64</v>
      </c>
      <c r="AC822" s="82">
        <f t="shared" si="305"/>
        <v>63809.64</v>
      </c>
      <c r="AD822" s="82">
        <f t="shared" si="306"/>
        <v>63809.64</v>
      </c>
      <c r="AE822" s="88">
        <f t="shared" si="302"/>
        <v>2.0141234343279135E-2</v>
      </c>
    </row>
    <row r="823" spans="1:31">
      <c r="A823" s="77" t="s">
        <v>917</v>
      </c>
      <c r="B823" s="77">
        <v>822</v>
      </c>
      <c r="C823" s="77" t="s">
        <v>29</v>
      </c>
      <c r="D823" s="77" t="s">
        <v>29</v>
      </c>
      <c r="E823" s="77">
        <v>2020</v>
      </c>
      <c r="F823" s="77">
        <v>35.780397700000002</v>
      </c>
      <c r="G823" s="77">
        <v>-78.639098899999993</v>
      </c>
      <c r="H823" s="77">
        <v>0</v>
      </c>
      <c r="I823" s="77" t="s">
        <v>881</v>
      </c>
      <c r="J823" s="77">
        <v>43.074761000000002</v>
      </c>
      <c r="K823" s="77">
        <v>-89.383761300000003</v>
      </c>
      <c r="L823" s="77">
        <v>2453.61447989198</v>
      </c>
      <c r="M823" s="77">
        <v>0.48561867382701901</v>
      </c>
      <c r="N823" s="77">
        <v>0</v>
      </c>
      <c r="O823" s="77">
        <v>471.09398013926102</v>
      </c>
      <c r="P823" s="87" cm="1">
        <f t="array" ref="P823">IF($X823="Non-local",VLOOKUP($E823,$AI$64:$AW$68,COLUMN($AW:$AW)-COLUMN($AH:$AH),FALSE),IF($X823="Unknown",VLOOKUP($E823,$AI$71:$AW$75,COLUMN($AW:$AW)-COLUMN($AH:$AH),FALSE),0))</f>
        <v>224</v>
      </c>
      <c r="Q823" s="87" cm="1">
        <f t="array" ref="Q823">IF($X823="Non-local",VLOOKUP($E823,$AI$40:$AW$44,COLUMN($AW:$AW)-COLUMN($AH:$AH),FALSE),IF($X823="Unknown",VLOOKUP($E823,$AI$47:$AW$51,COLUMN($AW:$AW)-COLUMN($AH:$AH),FALSE),0))</f>
        <v>470.18520000000001</v>
      </c>
      <c r="R823" s="87" cm="1">
        <f t="array" ref="R823">IF($X823="Non-local",VLOOKUP($E823,$AI$88:$AW$92,COLUMN($AW:$AW)-COLUMN($AH:$AH),FALSE),IF($X823="Unknown",VLOOKUP($E823,$AI$95:$AW$99,COLUMN($AW:$AW)-COLUMN($AH:$AH),FALSE),0))</f>
        <v>0.13052013767768686</v>
      </c>
      <c r="S823" s="87" cm="1">
        <f t="array" ref="S823">VLOOKUP($E823,$AI$111:$AW$115,COLUMN($AW:$AW)-COLUMN($AH:$AH),FALSE)</f>
        <v>410.28773999999999</v>
      </c>
      <c r="T823" s="104">
        <f t="shared" si="298"/>
        <v>0.61613881150470584</v>
      </c>
      <c r="U823" s="104">
        <f t="shared" si="299"/>
        <v>1575.5669201392609</v>
      </c>
      <c r="V823" s="87" cm="1">
        <f t="array" ref="V823">VLOOKUP($E823,$AI$118:$AW$122,COLUMN($AW:$AW)-COLUMN($AH:$AH),FALSE)</f>
        <v>161.75600000000003</v>
      </c>
      <c r="W823" s="87" t="str">
        <f t="shared" si="303"/>
        <v>Domestic</v>
      </c>
      <c r="X823" s="87" t="str">
        <f t="shared" si="304"/>
        <v>Non-local</v>
      </c>
      <c r="Y823" s="104"/>
      <c r="Z823" s="87" t="str">
        <f t="shared" si="300"/>
        <v>USA</v>
      </c>
      <c r="AA823" s="87" t="str">
        <f t="shared" si="301"/>
        <v>USA</v>
      </c>
      <c r="AB823" s="82" cm="1">
        <f t="array" ref="AB823">VLOOKUP(B823,'GDP per Capita'!$T$2:$V$4235,COLUMN('GDP per Capita'!$V:$V)-COLUMN('GDP per Capita'!$S:$S),FALSE)</f>
        <v>63809.64</v>
      </c>
      <c r="AC823" s="82">
        <f t="shared" si="305"/>
        <v>63809.64</v>
      </c>
      <c r="AD823" s="82">
        <f t="shared" si="306"/>
        <v>63809.64</v>
      </c>
      <c r="AE823" s="88">
        <f t="shared" si="302"/>
        <v>2.469167542928092E-2</v>
      </c>
    </row>
    <row r="824" spans="1:31">
      <c r="A824" s="77" t="s">
        <v>1002</v>
      </c>
      <c r="B824" s="77">
        <v>823</v>
      </c>
      <c r="C824" s="77" t="s">
        <v>29</v>
      </c>
      <c r="D824" s="77" t="s">
        <v>29</v>
      </c>
      <c r="E824" s="77">
        <v>2020</v>
      </c>
      <c r="F824" s="77">
        <v>35.881400899999903</v>
      </c>
      <c r="G824" s="77">
        <v>-106.29899579999901</v>
      </c>
      <c r="H824" s="77">
        <v>0</v>
      </c>
      <c r="I824" s="77" t="s">
        <v>881</v>
      </c>
      <c r="J824" s="77">
        <v>43.074761000000002</v>
      </c>
      <c r="K824" s="77">
        <v>-89.383761300000003</v>
      </c>
      <c r="L824" s="77">
        <v>3306.2851486271202</v>
      </c>
      <c r="M824" s="77">
        <v>0.61168480392896096</v>
      </c>
      <c r="N824" s="77">
        <v>0</v>
      </c>
      <c r="O824" s="77">
        <v>634.80674853640801</v>
      </c>
      <c r="P824" s="87" cm="1">
        <f t="array" ref="P824">IF($X824="Non-local",VLOOKUP($E824,$AI$64:$AW$68,COLUMN($AW:$AW)-COLUMN($AH:$AH),FALSE),IF($X824="Unknown",VLOOKUP($E824,$AI$71:$AW$75,COLUMN($AW:$AW)-COLUMN($AH:$AH),FALSE),0))</f>
        <v>224</v>
      </c>
      <c r="Q824" s="87" cm="1">
        <f t="array" ref="Q824">IF($X824="Non-local",VLOOKUP($E824,$AI$40:$AW$44,COLUMN($AW:$AW)-COLUMN($AH:$AH),FALSE),IF($X824="Unknown",VLOOKUP($E824,$AI$47:$AW$51,COLUMN($AW:$AW)-COLUMN($AH:$AH),FALSE),0))</f>
        <v>470.18520000000001</v>
      </c>
      <c r="R824" s="87" cm="1">
        <f t="array" ref="R824">IF($X824="Non-local",VLOOKUP($E824,$AI$88:$AW$92,COLUMN($AW:$AW)-COLUMN($AH:$AH),FALSE),IF($X824="Unknown",VLOOKUP($E824,$AI$95:$AW$99,COLUMN($AW:$AW)-COLUMN($AH:$AH),FALSE),0))</f>
        <v>0.13052013767768686</v>
      </c>
      <c r="S824" s="87" cm="1">
        <f t="array" ref="S824">VLOOKUP($E824,$AI$111:$AW$115,COLUMN($AW:$AW)-COLUMN($AH:$AH),FALSE)</f>
        <v>410.28773999999999</v>
      </c>
      <c r="T824" s="104">
        <f t="shared" si="298"/>
        <v>0.74220494160664785</v>
      </c>
      <c r="U824" s="104">
        <f t="shared" si="299"/>
        <v>1739.279688536408</v>
      </c>
      <c r="V824" s="87" cm="1">
        <f t="array" ref="V824">VLOOKUP($E824,$AI$118:$AW$122,COLUMN($AW:$AW)-COLUMN($AH:$AH),FALSE)</f>
        <v>161.75600000000003</v>
      </c>
      <c r="W824" s="87" t="str">
        <f t="shared" si="303"/>
        <v>Domestic</v>
      </c>
      <c r="X824" s="87" t="str">
        <f t="shared" si="304"/>
        <v>Non-local</v>
      </c>
      <c r="Y824" s="104"/>
      <c r="Z824" s="87" t="str">
        <f t="shared" si="300"/>
        <v>USA</v>
      </c>
      <c r="AA824" s="87" t="str">
        <f t="shared" si="301"/>
        <v>USA</v>
      </c>
      <c r="AB824" s="82" cm="1">
        <f t="array" ref="AB824">VLOOKUP(B824,'GDP per Capita'!$T$2:$V$4235,COLUMN('GDP per Capita'!$V:$V)-COLUMN('GDP per Capita'!$S:$S),FALSE)</f>
        <v>63809.64</v>
      </c>
      <c r="AC824" s="82">
        <f t="shared" si="305"/>
        <v>63809.64</v>
      </c>
      <c r="AD824" s="82">
        <f t="shared" si="306"/>
        <v>63809.64</v>
      </c>
      <c r="AE824" s="88">
        <f t="shared" si="302"/>
        <v>2.7257318620453084E-2</v>
      </c>
    </row>
    <row r="825" spans="1:31">
      <c r="A825" s="77" t="s">
        <v>1250</v>
      </c>
      <c r="B825" s="77">
        <v>824</v>
      </c>
      <c r="C825" s="77" t="s">
        <v>29</v>
      </c>
      <c r="D825" s="77" t="s">
        <v>29</v>
      </c>
      <c r="E825" s="77">
        <v>2020</v>
      </c>
      <c r="F825" s="77">
        <v>42.734294200000001</v>
      </c>
      <c r="G825" s="77">
        <v>-90.478445099999902</v>
      </c>
      <c r="H825" s="77">
        <v>1</v>
      </c>
      <c r="I825" s="77" t="s">
        <v>881</v>
      </c>
      <c r="J825" s="77">
        <v>43.074761000000002</v>
      </c>
      <c r="K825" s="77">
        <v>-89.383761300000003</v>
      </c>
      <c r="L825" s="77">
        <v>193.729219533086</v>
      </c>
      <c r="M825" s="77">
        <v>0</v>
      </c>
      <c r="N825" s="77">
        <v>0</v>
      </c>
      <c r="O825" s="77">
        <v>0</v>
      </c>
      <c r="P825" s="87" cm="1">
        <f t="array" ref="P825">IF($X825="Non-local",VLOOKUP($E825,$AI$64:$AW$68,COLUMN($AW:$AW)-COLUMN($AH:$AH),FALSE),IF($X825="Unknown",VLOOKUP($E825,$AI$71:$AW$75,COLUMN($AW:$AW)-COLUMN($AH:$AH),FALSE),0))</f>
        <v>0</v>
      </c>
      <c r="Q825" s="87" cm="1">
        <f t="array" ref="Q825">IF($X825="Non-local",VLOOKUP($E825,$AI$40:$AW$44,COLUMN($AW:$AW)-COLUMN($AH:$AH),FALSE),IF($X825="Unknown",VLOOKUP($E825,$AI$47:$AW$51,COLUMN($AW:$AW)-COLUMN($AH:$AH),FALSE),0))</f>
        <v>0</v>
      </c>
      <c r="R825" s="87" cm="1">
        <f t="array" ref="R825">IF($X825="Non-local",VLOOKUP($E825,$AI$88:$AW$92,COLUMN($AW:$AW)-COLUMN($AH:$AH),FALSE),IF($X825="Unknown",VLOOKUP($E825,$AI$95:$AW$99,COLUMN($AW:$AW)-COLUMN($AH:$AH),FALSE),0))</f>
        <v>0</v>
      </c>
      <c r="S825" s="87" cm="1">
        <f t="array" ref="S825">VLOOKUP($E825,$AI$111:$AW$115,COLUMN($AW:$AW)-COLUMN($AH:$AH),FALSE)</f>
        <v>410.28773999999999</v>
      </c>
      <c r="T825" s="104">
        <f t="shared" si="298"/>
        <v>0</v>
      </c>
      <c r="U825" s="104">
        <f t="shared" si="299"/>
        <v>410.28773999999999</v>
      </c>
      <c r="V825" s="87" cm="1">
        <f t="array" ref="V825">VLOOKUP($E825,$AI$118:$AW$122,COLUMN($AW:$AW)-COLUMN($AH:$AH),FALSE)</f>
        <v>161.75600000000003</v>
      </c>
      <c r="W825" s="87" t="str">
        <f t="shared" si="303"/>
        <v>Domestic</v>
      </c>
      <c r="X825" s="87" t="str">
        <f t="shared" si="304"/>
        <v>Local</v>
      </c>
      <c r="Y825" s="104"/>
      <c r="Z825" s="87" t="str">
        <f t="shared" si="300"/>
        <v>USA</v>
      </c>
      <c r="AA825" s="87" t="str">
        <f t="shared" si="301"/>
        <v>USA</v>
      </c>
      <c r="AB825" s="82" cm="1">
        <f t="array" ref="AB825">VLOOKUP(B825,'GDP per Capita'!$T$2:$V$4235,COLUMN('GDP per Capita'!$V:$V)-COLUMN('GDP per Capita'!$S:$S),FALSE)</f>
        <v>63809.64</v>
      </c>
      <c r="AC825" s="82">
        <f t="shared" si="305"/>
        <v>63809.64</v>
      </c>
      <c r="AD825" s="82">
        <f t="shared" si="306"/>
        <v>63809.64</v>
      </c>
      <c r="AE825" s="88">
        <f t="shared" si="302"/>
        <v>6.4298707844143927E-3</v>
      </c>
    </row>
    <row r="826" spans="1:31">
      <c r="A826" s="77" t="s">
        <v>1000</v>
      </c>
      <c r="B826" s="77">
        <v>825</v>
      </c>
      <c r="C826" s="77" t="s">
        <v>29</v>
      </c>
      <c r="D826" s="77" t="s">
        <v>29</v>
      </c>
      <c r="E826" s="77">
        <v>2020</v>
      </c>
      <c r="F826" s="77">
        <v>37.3893889</v>
      </c>
      <c r="G826" s="77">
        <v>-122.0832101</v>
      </c>
      <c r="H826" s="77">
        <v>0</v>
      </c>
      <c r="I826" s="77" t="s">
        <v>881</v>
      </c>
      <c r="J826" s="77">
        <v>43.074761000000002</v>
      </c>
      <c r="K826" s="77">
        <v>-89.383761300000003</v>
      </c>
      <c r="L826" s="77">
        <v>5655.6638148889297</v>
      </c>
      <c r="M826" s="77">
        <v>0.96534729238277805</v>
      </c>
      <c r="N826" s="77">
        <v>0</v>
      </c>
      <c r="O826" s="77">
        <v>678.67965778667099</v>
      </c>
      <c r="P826" s="87" cm="1">
        <f t="array" ref="P826">IF($X826="Non-local",VLOOKUP($E826,$AI$64:$AW$68,COLUMN($AW:$AW)-COLUMN($AH:$AH),FALSE),IF($X826="Unknown",VLOOKUP($E826,$AI$71:$AW$75,COLUMN($AW:$AW)-COLUMN($AH:$AH),FALSE),0))</f>
        <v>224</v>
      </c>
      <c r="Q826" s="87" cm="1">
        <f t="array" ref="Q826">IF($X826="Non-local",VLOOKUP($E826,$AI$40:$AW$44,COLUMN($AW:$AW)-COLUMN($AH:$AH),FALSE),IF($X826="Unknown",VLOOKUP($E826,$AI$47:$AW$51,COLUMN($AW:$AW)-COLUMN($AH:$AH),FALSE),0))</f>
        <v>470.18520000000001</v>
      </c>
      <c r="R826" s="87" cm="1">
        <f t="array" ref="R826">IF($X826="Non-local",VLOOKUP($E826,$AI$88:$AW$92,COLUMN($AW:$AW)-COLUMN($AH:$AH),FALSE),IF($X826="Unknown",VLOOKUP($E826,$AI$95:$AW$99,COLUMN($AW:$AW)-COLUMN($AH:$AH),FALSE),0))</f>
        <v>0.13052013767768686</v>
      </c>
      <c r="S826" s="87" cm="1">
        <f t="array" ref="S826">VLOOKUP($E826,$AI$111:$AW$115,COLUMN($AW:$AW)-COLUMN($AH:$AH),FALSE)</f>
        <v>410.28773999999999</v>
      </c>
      <c r="T826" s="104">
        <f t="shared" si="298"/>
        <v>1.0958674300604649</v>
      </c>
      <c r="U826" s="104">
        <f t="shared" si="299"/>
        <v>1783.1525977866711</v>
      </c>
      <c r="V826" s="87" cm="1">
        <f t="array" ref="V826">VLOOKUP($E826,$AI$118:$AW$122,COLUMN($AW:$AW)-COLUMN($AH:$AH),FALSE)</f>
        <v>161.75600000000003</v>
      </c>
      <c r="W826" s="87" t="str">
        <f t="shared" si="303"/>
        <v>Domestic</v>
      </c>
      <c r="X826" s="87" t="str">
        <f t="shared" si="304"/>
        <v>Non-local</v>
      </c>
      <c r="Y826" s="104"/>
      <c r="Z826" s="87" t="str">
        <f t="shared" si="300"/>
        <v>USA</v>
      </c>
      <c r="AA826" s="87" t="str">
        <f t="shared" si="301"/>
        <v>USA</v>
      </c>
      <c r="AB826" s="82" cm="1">
        <f t="array" ref="AB826">VLOOKUP(B826,'GDP per Capita'!$T$2:$V$4235,COLUMN('GDP per Capita'!$V:$V)-COLUMN('GDP per Capita'!$S:$S),FALSE)</f>
        <v>63809.64</v>
      </c>
      <c r="AC826" s="82">
        <f t="shared" si="305"/>
        <v>63809.64</v>
      </c>
      <c r="AD826" s="82">
        <f t="shared" si="306"/>
        <v>63809.64</v>
      </c>
      <c r="AE826" s="88">
        <f t="shared" si="302"/>
        <v>2.7944877886580635E-2</v>
      </c>
    </row>
    <row r="827" spans="1:31">
      <c r="A827" s="77" t="s">
        <v>882</v>
      </c>
      <c r="B827" s="77">
        <v>826</v>
      </c>
      <c r="C827" s="77" t="s">
        <v>29</v>
      </c>
      <c r="D827" s="77" t="s">
        <v>29</v>
      </c>
      <c r="E827" s="77">
        <v>2020</v>
      </c>
      <c r="F827" s="77">
        <v>39.004607</v>
      </c>
      <c r="G827" s="77">
        <v>-76.875683800000004</v>
      </c>
      <c r="H827" s="77">
        <v>0</v>
      </c>
      <c r="I827" s="77" t="s">
        <v>881</v>
      </c>
      <c r="J827" s="77">
        <v>43.074761000000002</v>
      </c>
      <c r="K827" s="77">
        <v>-89.383761300000003</v>
      </c>
      <c r="L827" s="77">
        <v>2282.0367426028702</v>
      </c>
      <c r="M827" s="77">
        <v>0.462962730046795</v>
      </c>
      <c r="N827" s="77">
        <v>0</v>
      </c>
      <c r="O827" s="77">
        <v>438.15105457975199</v>
      </c>
      <c r="P827" s="87" cm="1">
        <f t="array" ref="P827">IF($X827="Non-local",VLOOKUP($E827,$AI$64:$AW$68,COLUMN($AW:$AW)-COLUMN($AH:$AH),FALSE),IF($X827="Unknown",VLOOKUP($E827,$AI$71:$AW$75,COLUMN($AW:$AW)-COLUMN($AH:$AH),FALSE),0))</f>
        <v>224</v>
      </c>
      <c r="Q827" s="87" cm="1">
        <f t="array" ref="Q827">IF($X827="Non-local",VLOOKUP($E827,$AI$40:$AW$44,COLUMN($AW:$AW)-COLUMN($AH:$AH),FALSE),IF($X827="Unknown",VLOOKUP($E827,$AI$47:$AW$51,COLUMN($AW:$AW)-COLUMN($AH:$AH),FALSE),0))</f>
        <v>470.18520000000001</v>
      </c>
      <c r="R827" s="87" cm="1">
        <f t="array" ref="R827">IF($X827="Non-local",VLOOKUP($E827,$AI$88:$AW$92,COLUMN($AW:$AW)-COLUMN($AH:$AH),FALSE),IF($X827="Unknown",VLOOKUP($E827,$AI$95:$AW$99,COLUMN($AW:$AW)-COLUMN($AH:$AH),FALSE),0))</f>
        <v>0.13052013767768686</v>
      </c>
      <c r="S827" s="87" cm="1">
        <f t="array" ref="S827">VLOOKUP($E827,$AI$111:$AW$115,COLUMN($AW:$AW)-COLUMN($AH:$AH),FALSE)</f>
        <v>410.28773999999999</v>
      </c>
      <c r="T827" s="104">
        <f t="shared" si="298"/>
        <v>0.59348286772448189</v>
      </c>
      <c r="U827" s="104">
        <f t="shared" si="299"/>
        <v>1542.623994579752</v>
      </c>
      <c r="V827" s="87" cm="1">
        <f t="array" ref="V827">VLOOKUP($E827,$AI$118:$AW$122,COLUMN($AW:$AW)-COLUMN($AH:$AH),FALSE)</f>
        <v>161.75600000000003</v>
      </c>
      <c r="W827" s="87" t="str">
        <f t="shared" si="303"/>
        <v>Domestic</v>
      </c>
      <c r="X827" s="87" t="str">
        <f t="shared" si="304"/>
        <v>Non-local</v>
      </c>
      <c r="Y827" s="104"/>
      <c r="Z827" s="87" t="str">
        <f t="shared" si="300"/>
        <v>USA</v>
      </c>
      <c r="AA827" s="87" t="str">
        <f t="shared" si="301"/>
        <v>USA</v>
      </c>
      <c r="AB827" s="82" cm="1">
        <f t="array" ref="AB827">VLOOKUP(B827,'GDP per Capita'!$T$2:$V$4235,COLUMN('GDP per Capita'!$V:$V)-COLUMN('GDP per Capita'!$S:$S),FALSE)</f>
        <v>63809.64</v>
      </c>
      <c r="AC827" s="82">
        <f t="shared" si="305"/>
        <v>63809.64</v>
      </c>
      <c r="AD827" s="82">
        <f t="shared" si="306"/>
        <v>63809.64</v>
      </c>
      <c r="AE827" s="88">
        <f t="shared" si="302"/>
        <v>2.4175406640434768E-2</v>
      </c>
    </row>
    <row r="828" spans="1:31">
      <c r="A828" s="77" t="s">
        <v>1251</v>
      </c>
      <c r="B828" s="77">
        <v>827</v>
      </c>
      <c r="C828" s="77" t="s">
        <v>29</v>
      </c>
      <c r="D828" s="77" t="s">
        <v>29</v>
      </c>
      <c r="E828" s="77">
        <v>2020</v>
      </c>
      <c r="F828" s="77">
        <v>29.673577649999999</v>
      </c>
      <c r="G828" s="77">
        <v>-82.3233746019216</v>
      </c>
      <c r="H828" s="77">
        <v>0</v>
      </c>
      <c r="I828" s="77" t="s">
        <v>881</v>
      </c>
      <c r="J828" s="77">
        <v>43.074761000000002</v>
      </c>
      <c r="K828" s="77">
        <v>-89.383761300000003</v>
      </c>
      <c r="L828" s="77">
        <v>3234.2695581831099</v>
      </c>
      <c r="M828" s="77">
        <v>0.60022011224259697</v>
      </c>
      <c r="N828" s="77">
        <v>0</v>
      </c>
      <c r="O828" s="77">
        <v>620.97975517115799</v>
      </c>
      <c r="P828" s="87" cm="1">
        <f t="array" ref="P828">IF($X828="Non-local",VLOOKUP($E828,$AI$64:$AW$68,COLUMN($AW:$AW)-COLUMN($AH:$AH),FALSE),IF($X828="Unknown",VLOOKUP($E828,$AI$71:$AW$75,COLUMN($AW:$AW)-COLUMN($AH:$AH),FALSE),0))</f>
        <v>224</v>
      </c>
      <c r="Q828" s="87" cm="1">
        <f t="array" ref="Q828">IF($X828="Non-local",VLOOKUP($E828,$AI$40:$AW$44,COLUMN($AW:$AW)-COLUMN($AH:$AH),FALSE),IF($X828="Unknown",VLOOKUP($E828,$AI$47:$AW$51,COLUMN($AW:$AW)-COLUMN($AH:$AH),FALSE),0))</f>
        <v>470.18520000000001</v>
      </c>
      <c r="R828" s="87" cm="1">
        <f t="array" ref="R828">IF($X828="Non-local",VLOOKUP($E828,$AI$88:$AW$92,COLUMN($AW:$AW)-COLUMN($AH:$AH),FALSE),IF($X828="Unknown",VLOOKUP($E828,$AI$95:$AW$99,COLUMN($AW:$AW)-COLUMN($AH:$AH),FALSE),0))</f>
        <v>0.13052013767768686</v>
      </c>
      <c r="S828" s="87" cm="1">
        <f t="array" ref="S828">VLOOKUP($E828,$AI$111:$AW$115,COLUMN($AW:$AW)-COLUMN($AH:$AH),FALSE)</f>
        <v>410.28773999999999</v>
      </c>
      <c r="T828" s="104">
        <f t="shared" si="298"/>
        <v>0.73074024992028386</v>
      </c>
      <c r="U828" s="104">
        <f t="shared" si="299"/>
        <v>1725.452695171158</v>
      </c>
      <c r="V828" s="87" cm="1">
        <f t="array" ref="V828">VLOOKUP($E828,$AI$118:$AW$122,COLUMN($AW:$AW)-COLUMN($AH:$AH),FALSE)</f>
        <v>161.75600000000003</v>
      </c>
      <c r="W828" s="87" t="str">
        <f t="shared" si="303"/>
        <v>Domestic</v>
      </c>
      <c r="X828" s="87" t="str">
        <f t="shared" si="304"/>
        <v>Non-local</v>
      </c>
      <c r="Y828" s="104"/>
      <c r="Z828" s="87" t="str">
        <f t="shared" si="300"/>
        <v>USA</v>
      </c>
      <c r="AA828" s="87" t="str">
        <f t="shared" si="301"/>
        <v>USA</v>
      </c>
      <c r="AB828" s="82" cm="1">
        <f t="array" ref="AB828">VLOOKUP(B828,'GDP per Capita'!$T$2:$V$4235,COLUMN('GDP per Capita'!$V:$V)-COLUMN('GDP per Capita'!$S:$S),FALSE)</f>
        <v>63809.64</v>
      </c>
      <c r="AC828" s="82">
        <f t="shared" si="305"/>
        <v>63809.64</v>
      </c>
      <c r="AD828" s="82">
        <f t="shared" si="306"/>
        <v>63809.64</v>
      </c>
      <c r="AE828" s="88">
        <f t="shared" si="302"/>
        <v>2.704062732795794E-2</v>
      </c>
    </row>
    <row r="829" spans="1:31">
      <c r="A829" s="77" t="s">
        <v>1143</v>
      </c>
      <c r="B829" s="77">
        <v>828</v>
      </c>
      <c r="C829" s="77" t="s">
        <v>29</v>
      </c>
      <c r="D829" s="77" t="s">
        <v>29</v>
      </c>
      <c r="E829" s="77">
        <v>2020</v>
      </c>
      <c r="F829" s="77">
        <v>38.984826499999997</v>
      </c>
      <c r="G829" s="77">
        <v>-77.094645900000003</v>
      </c>
      <c r="H829" s="77">
        <v>0</v>
      </c>
      <c r="I829" s="77" t="s">
        <v>881</v>
      </c>
      <c r="J829" s="77">
        <v>43.074761000000002</v>
      </c>
      <c r="K829" s="77">
        <v>-89.383761300000003</v>
      </c>
      <c r="L829" s="77">
        <v>2250.5225929725698</v>
      </c>
      <c r="M829" s="77">
        <v>0.458801451237629</v>
      </c>
      <c r="N829" s="77">
        <v>0</v>
      </c>
      <c r="O829" s="77">
        <v>432.10033785073398</v>
      </c>
      <c r="P829" s="87" cm="1">
        <f t="array" ref="P829">IF($X829="Non-local",VLOOKUP($E829,$AI$64:$AW$68,COLUMN($AW:$AW)-COLUMN($AH:$AH),FALSE),IF($X829="Unknown",VLOOKUP($E829,$AI$71:$AW$75,COLUMN($AW:$AW)-COLUMN($AH:$AH),FALSE),0))</f>
        <v>224</v>
      </c>
      <c r="Q829" s="87" cm="1">
        <f t="array" ref="Q829">IF($X829="Non-local",VLOOKUP($E829,$AI$40:$AW$44,COLUMN($AW:$AW)-COLUMN($AH:$AH),FALSE),IF($X829="Unknown",VLOOKUP($E829,$AI$47:$AW$51,COLUMN($AW:$AW)-COLUMN($AH:$AH),FALSE),0))</f>
        <v>470.18520000000001</v>
      </c>
      <c r="R829" s="87" cm="1">
        <f t="array" ref="R829">IF($X829="Non-local",VLOOKUP($E829,$AI$88:$AW$92,COLUMN($AW:$AW)-COLUMN($AH:$AH),FALSE),IF($X829="Unknown",VLOOKUP($E829,$AI$95:$AW$99,COLUMN($AW:$AW)-COLUMN($AH:$AH),FALSE),0))</f>
        <v>0.13052013767768686</v>
      </c>
      <c r="S829" s="87" cm="1">
        <f t="array" ref="S829">VLOOKUP($E829,$AI$111:$AW$115,COLUMN($AW:$AW)-COLUMN($AH:$AH),FALSE)</f>
        <v>410.28773999999999</v>
      </c>
      <c r="T829" s="104">
        <f t="shared" si="298"/>
        <v>0.58932158891531583</v>
      </c>
      <c r="U829" s="104">
        <f t="shared" si="299"/>
        <v>1536.5732778507338</v>
      </c>
      <c r="V829" s="87" cm="1">
        <f t="array" ref="V829">VLOOKUP($E829,$AI$118:$AW$122,COLUMN($AW:$AW)-COLUMN($AH:$AH),FALSE)</f>
        <v>161.75600000000003</v>
      </c>
      <c r="W829" s="87" t="str">
        <f t="shared" si="303"/>
        <v>Domestic</v>
      </c>
      <c r="X829" s="87" t="str">
        <f t="shared" si="304"/>
        <v>Non-local</v>
      </c>
      <c r="Y829" s="104"/>
      <c r="Z829" s="87" t="str">
        <f t="shared" si="300"/>
        <v>USA</v>
      </c>
      <c r="AA829" s="87" t="str">
        <f t="shared" si="301"/>
        <v>USA</v>
      </c>
      <c r="AB829" s="82" cm="1">
        <f t="array" ref="AB829">VLOOKUP(B829,'GDP per Capita'!$T$2:$V$4235,COLUMN('GDP per Capita'!$V:$V)-COLUMN('GDP per Capita'!$S:$S),FALSE)</f>
        <v>63809.64</v>
      </c>
      <c r="AC829" s="82">
        <f t="shared" si="305"/>
        <v>63809.64</v>
      </c>
      <c r="AD829" s="82">
        <f t="shared" si="306"/>
        <v>63809.64</v>
      </c>
      <c r="AE829" s="88">
        <f t="shared" si="302"/>
        <v>2.4080582147944007E-2</v>
      </c>
    </row>
    <row r="830" spans="1:31">
      <c r="A830" s="77" t="s">
        <v>1251</v>
      </c>
      <c r="B830" s="77">
        <v>829</v>
      </c>
      <c r="C830" s="77" t="s">
        <v>29</v>
      </c>
      <c r="D830" s="77" t="s">
        <v>29</v>
      </c>
      <c r="E830" s="77">
        <v>2020</v>
      </c>
      <c r="F830" s="77">
        <v>29.673577649999999</v>
      </c>
      <c r="G830" s="77">
        <v>-82.3233746019216</v>
      </c>
      <c r="H830" s="77">
        <v>0</v>
      </c>
      <c r="I830" s="77" t="s">
        <v>881</v>
      </c>
      <c r="J830" s="77">
        <v>43.074761000000002</v>
      </c>
      <c r="K830" s="77">
        <v>-89.383761300000003</v>
      </c>
      <c r="L830" s="77">
        <v>3234.2695581831099</v>
      </c>
      <c r="M830" s="77">
        <v>0.60022011224259697</v>
      </c>
      <c r="N830" s="77">
        <v>0</v>
      </c>
      <c r="O830" s="77">
        <v>620.97975517115799</v>
      </c>
      <c r="P830" s="87" cm="1">
        <f t="array" ref="P830">IF($X830="Non-local",VLOOKUP($E830,$AI$64:$AW$68,COLUMN($AW:$AW)-COLUMN($AH:$AH),FALSE),IF($X830="Unknown",VLOOKUP($E830,$AI$71:$AW$75,COLUMN($AW:$AW)-COLUMN($AH:$AH),FALSE),0))</f>
        <v>224</v>
      </c>
      <c r="Q830" s="87" cm="1">
        <f t="array" ref="Q830">IF($X830="Non-local",VLOOKUP($E830,$AI$40:$AW$44,COLUMN($AW:$AW)-COLUMN($AH:$AH),FALSE),IF($X830="Unknown",VLOOKUP($E830,$AI$47:$AW$51,COLUMN($AW:$AW)-COLUMN($AH:$AH),FALSE),0))</f>
        <v>470.18520000000001</v>
      </c>
      <c r="R830" s="87" cm="1">
        <f t="array" ref="R830">IF($X830="Non-local",VLOOKUP($E830,$AI$88:$AW$92,COLUMN($AW:$AW)-COLUMN($AH:$AH),FALSE),IF($X830="Unknown",VLOOKUP($E830,$AI$95:$AW$99,COLUMN($AW:$AW)-COLUMN($AH:$AH),FALSE),0))</f>
        <v>0.13052013767768686</v>
      </c>
      <c r="S830" s="87" cm="1">
        <f t="array" ref="S830">VLOOKUP($E830,$AI$111:$AW$115,COLUMN($AW:$AW)-COLUMN($AH:$AH),FALSE)</f>
        <v>410.28773999999999</v>
      </c>
      <c r="T830" s="104">
        <f t="shared" si="298"/>
        <v>0.73074024992028386</v>
      </c>
      <c r="U830" s="104">
        <f t="shared" si="299"/>
        <v>1725.452695171158</v>
      </c>
      <c r="V830" s="87" cm="1">
        <f t="array" ref="V830">VLOOKUP($E830,$AI$118:$AW$122,COLUMN($AW:$AW)-COLUMN($AH:$AH),FALSE)</f>
        <v>161.75600000000003</v>
      </c>
      <c r="W830" s="87" t="str">
        <f t="shared" si="303"/>
        <v>Domestic</v>
      </c>
      <c r="X830" s="87" t="str">
        <f t="shared" si="304"/>
        <v>Non-local</v>
      </c>
      <c r="Y830" s="104"/>
      <c r="Z830" s="87" t="str">
        <f t="shared" si="300"/>
        <v>USA</v>
      </c>
      <c r="AA830" s="87" t="str">
        <f t="shared" si="301"/>
        <v>USA</v>
      </c>
      <c r="AB830" s="82" cm="1">
        <f t="array" ref="AB830">VLOOKUP(B830,'GDP per Capita'!$T$2:$V$4235,COLUMN('GDP per Capita'!$V:$V)-COLUMN('GDP per Capita'!$S:$S),FALSE)</f>
        <v>63809.64</v>
      </c>
      <c r="AC830" s="82">
        <f t="shared" si="305"/>
        <v>63809.64</v>
      </c>
      <c r="AD830" s="82">
        <f t="shared" si="306"/>
        <v>63809.64</v>
      </c>
      <c r="AE830" s="88">
        <f t="shared" si="302"/>
        <v>2.704062732795794E-2</v>
      </c>
    </row>
    <row r="831" spans="1:31">
      <c r="A831" s="77" t="s">
        <v>905</v>
      </c>
      <c r="B831" s="77">
        <v>830</v>
      </c>
      <c r="C831" s="77" t="s">
        <v>29</v>
      </c>
      <c r="D831" s="77" t="s">
        <v>29</v>
      </c>
      <c r="E831" s="77">
        <v>2020</v>
      </c>
      <c r="F831" s="77">
        <v>39.1014537</v>
      </c>
      <c r="G831" s="77">
        <v>-84.512460200000007</v>
      </c>
      <c r="H831" s="77">
        <v>0</v>
      </c>
      <c r="I831" s="77" t="s">
        <v>881</v>
      </c>
      <c r="J831" s="77">
        <v>43.074761000000002</v>
      </c>
      <c r="K831" s="77">
        <v>-89.383761300000003</v>
      </c>
      <c r="L831" s="77">
        <v>1202.67310530135</v>
      </c>
      <c r="M831" s="77">
        <v>0.32043840100802301</v>
      </c>
      <c r="N831" s="77">
        <v>0</v>
      </c>
      <c r="O831" s="77">
        <v>230.91323621786</v>
      </c>
      <c r="P831" s="87" cm="1">
        <f t="array" ref="P831">IF($X831="Non-local",VLOOKUP($E831,$AI$64:$AW$68,COLUMN($AW:$AW)-COLUMN($AH:$AH),FALSE),IF($X831="Unknown",VLOOKUP($E831,$AI$71:$AW$75,COLUMN($AW:$AW)-COLUMN($AH:$AH),FALSE),0))</f>
        <v>224</v>
      </c>
      <c r="Q831" s="87" cm="1">
        <f t="array" ref="Q831">IF($X831="Non-local",VLOOKUP($E831,$AI$40:$AW$44,COLUMN($AW:$AW)-COLUMN($AH:$AH),FALSE),IF($X831="Unknown",VLOOKUP($E831,$AI$47:$AW$51,COLUMN($AW:$AW)-COLUMN($AH:$AH),FALSE),0))</f>
        <v>470.18520000000001</v>
      </c>
      <c r="R831" s="87" cm="1">
        <f t="array" ref="R831">IF($X831="Non-local",VLOOKUP($E831,$AI$88:$AW$92,COLUMN($AW:$AW)-COLUMN($AH:$AH),FALSE),IF($X831="Unknown",VLOOKUP($E831,$AI$95:$AW$99,COLUMN($AW:$AW)-COLUMN($AH:$AH),FALSE),0))</f>
        <v>0.13052013767768686</v>
      </c>
      <c r="S831" s="87" cm="1">
        <f t="array" ref="S831">VLOOKUP($E831,$AI$111:$AW$115,COLUMN($AW:$AW)-COLUMN($AH:$AH),FALSE)</f>
        <v>410.28773999999999</v>
      </c>
      <c r="T831" s="104">
        <f t="shared" si="298"/>
        <v>0.4509585386857099</v>
      </c>
      <c r="U831" s="104">
        <f t="shared" si="299"/>
        <v>1335.3861762178599</v>
      </c>
      <c r="V831" s="87" cm="1">
        <f t="array" ref="V831">VLOOKUP($E831,$AI$118:$AW$122,COLUMN($AW:$AW)-COLUMN($AH:$AH),FALSE)</f>
        <v>161.75600000000003</v>
      </c>
      <c r="W831" s="87" t="str">
        <f t="shared" si="303"/>
        <v>Domestic</v>
      </c>
      <c r="X831" s="87" t="str">
        <f t="shared" si="304"/>
        <v>Non-local</v>
      </c>
      <c r="Y831" s="104"/>
      <c r="Z831" s="87" t="str">
        <f t="shared" si="300"/>
        <v>USA</v>
      </c>
      <c r="AA831" s="87" t="str">
        <f t="shared" si="301"/>
        <v>USA</v>
      </c>
      <c r="AB831" s="82" cm="1">
        <f t="array" ref="AB831">VLOOKUP(B831,'GDP per Capita'!$T$2:$V$4235,COLUMN('GDP per Capita'!$V:$V)-COLUMN('GDP per Capita'!$S:$S),FALSE)</f>
        <v>63809.64</v>
      </c>
      <c r="AC831" s="82">
        <f t="shared" si="305"/>
        <v>63809.64</v>
      </c>
      <c r="AD831" s="82">
        <f t="shared" si="306"/>
        <v>63809.64</v>
      </c>
      <c r="AE831" s="88">
        <f t="shared" si="302"/>
        <v>2.092765569932474E-2</v>
      </c>
    </row>
    <row r="832" spans="1:31">
      <c r="A832" s="77" t="s">
        <v>1252</v>
      </c>
      <c r="B832" s="77">
        <v>831</v>
      </c>
      <c r="C832" s="77" t="s">
        <v>575</v>
      </c>
      <c r="D832" s="77" t="s">
        <v>31</v>
      </c>
      <c r="E832" s="77">
        <v>2020</v>
      </c>
      <c r="F832" s="77">
        <v>46.184669100000001</v>
      </c>
      <c r="G832" s="77">
        <v>6.1396838999999996</v>
      </c>
      <c r="H832" s="77">
        <v>0</v>
      </c>
      <c r="I832" s="77" t="s">
        <v>881</v>
      </c>
      <c r="J832" s="77">
        <v>43.074761000000002</v>
      </c>
      <c r="K832" s="77">
        <v>-89.383761300000003</v>
      </c>
      <c r="L832" s="77">
        <v>14151.29324494</v>
      </c>
      <c r="M832" s="77">
        <v>2.1832950748520901</v>
      </c>
      <c r="N832" s="77">
        <v>0</v>
      </c>
      <c r="O832" s="77">
        <v>1485.8857907187</v>
      </c>
      <c r="P832" s="87" cm="1">
        <f t="array" ref="P832">IF($X832="Non-local",VLOOKUP($E832,$AI$64:$AW$68,COLUMN($AW:$AW)-COLUMN($AH:$AH),FALSE),IF($X832="Unknown",VLOOKUP($E832,$AI$71:$AW$75,COLUMN($AW:$AW)-COLUMN($AH:$AH),FALSE),0))</f>
        <v>224</v>
      </c>
      <c r="Q832" s="87" cm="1">
        <f t="array" ref="Q832">IF($X832="Non-local",VLOOKUP($E832,$AI$40:$AW$44,COLUMN($AW:$AW)-COLUMN($AH:$AH),FALSE),IF($X832="Unknown",VLOOKUP($E832,$AI$47:$AW$51,COLUMN($AW:$AW)-COLUMN($AH:$AH),FALSE),0))</f>
        <v>470.18520000000001</v>
      </c>
      <c r="R832" s="87" cm="1">
        <f t="array" ref="R832">IF($X832="Non-local",VLOOKUP($E832,$AI$88:$AW$92,COLUMN($AW:$AW)-COLUMN($AH:$AH),FALSE),IF($X832="Unknown",VLOOKUP($E832,$AI$95:$AW$99,COLUMN($AW:$AW)-COLUMN($AH:$AH),FALSE),0))</f>
        <v>0.13052013767768686</v>
      </c>
      <c r="S832" s="87" cm="1">
        <f t="array" ref="S832">VLOOKUP($E832,$AI$111:$AW$115,COLUMN($AW:$AW)-COLUMN($AH:$AH),FALSE)</f>
        <v>410.28773999999999</v>
      </c>
      <c r="T832" s="104">
        <f t="shared" si="298"/>
        <v>2.3138152125297768</v>
      </c>
      <c r="U832" s="104">
        <f t="shared" si="299"/>
        <v>2590.3587307186999</v>
      </c>
      <c r="V832" s="87" cm="1">
        <f t="array" ref="V832">VLOOKUP($E832,$AI$118:$AW$122,COLUMN($AW:$AW)-COLUMN($AH:$AH),FALSE)</f>
        <v>161.75600000000003</v>
      </c>
      <c r="W832" s="87" t="str">
        <f t="shared" si="303"/>
        <v>International</v>
      </c>
      <c r="X832" s="87" t="str">
        <f t="shared" si="304"/>
        <v>Non-local</v>
      </c>
      <c r="Y832" s="104"/>
      <c r="Z832" s="87" t="str">
        <f t="shared" si="300"/>
        <v>Switzerland</v>
      </c>
      <c r="AA832" s="87" t="str">
        <f t="shared" si="301"/>
        <v>Europe</v>
      </c>
      <c r="AB832" s="82" cm="1">
        <f t="array" ref="AB832">VLOOKUP(B832,'GDP per Capita'!$T$2:$V$4235,COLUMN('GDP per Capita'!$V:$V)-COLUMN('GDP per Capita'!$S:$S),FALSE)</f>
        <v>84665.279999999999</v>
      </c>
      <c r="AC832" s="82">
        <f t="shared" si="305"/>
        <v>84665.279999999999</v>
      </c>
      <c r="AD832" s="82">
        <f t="shared" si="306"/>
        <v>84665.279999999999</v>
      </c>
      <c r="AE832" s="88">
        <f t="shared" si="302"/>
        <v>3.059528924629671E-2</v>
      </c>
    </row>
    <row r="833" spans="1:31">
      <c r="A833" s="77" t="s">
        <v>1253</v>
      </c>
      <c r="B833" s="77">
        <v>832</v>
      </c>
      <c r="C833" s="77" t="s">
        <v>320</v>
      </c>
      <c r="D833" s="77" t="s">
        <v>28</v>
      </c>
      <c r="E833" s="77">
        <v>2020</v>
      </c>
      <c r="F833" s="77">
        <v>45.4972159</v>
      </c>
      <c r="G833" s="77">
        <v>-73.610364199999907</v>
      </c>
      <c r="H833" s="77">
        <v>0</v>
      </c>
      <c r="I833" s="77" t="s">
        <v>881</v>
      </c>
      <c r="J833" s="77">
        <v>43.074761000000002</v>
      </c>
      <c r="K833" s="77">
        <v>-89.383761300000003</v>
      </c>
      <c r="L833" s="77">
        <v>2563.78052679657</v>
      </c>
      <c r="M833" s="77">
        <v>0.50016552474482801</v>
      </c>
      <c r="N833" s="77">
        <v>0</v>
      </c>
      <c r="O833" s="77">
        <v>492.24586114494201</v>
      </c>
      <c r="P833" s="87" cm="1">
        <f t="array" ref="P833">IF($X833="Non-local",VLOOKUP($E833,$AI$64:$AW$68,COLUMN($AW:$AW)-COLUMN($AH:$AH),FALSE),IF($X833="Unknown",VLOOKUP($E833,$AI$71:$AW$75,COLUMN($AW:$AW)-COLUMN($AH:$AH),FALSE),0))</f>
        <v>224</v>
      </c>
      <c r="Q833" s="87" cm="1">
        <f t="array" ref="Q833">IF($X833="Non-local",VLOOKUP($E833,$AI$40:$AW$44,COLUMN($AW:$AW)-COLUMN($AH:$AH),FALSE),IF($X833="Unknown",VLOOKUP($E833,$AI$47:$AW$51,COLUMN($AW:$AW)-COLUMN($AH:$AH),FALSE),0))</f>
        <v>470.18520000000001</v>
      </c>
      <c r="R833" s="87" cm="1">
        <f t="array" ref="R833">IF($X833="Non-local",VLOOKUP($E833,$AI$88:$AW$92,COLUMN($AW:$AW)-COLUMN($AH:$AH),FALSE),IF($X833="Unknown",VLOOKUP($E833,$AI$95:$AW$99,COLUMN($AW:$AW)-COLUMN($AH:$AH),FALSE),0))</f>
        <v>0.13052013767768686</v>
      </c>
      <c r="S833" s="87" cm="1">
        <f t="array" ref="S833">VLOOKUP($E833,$AI$111:$AW$115,COLUMN($AW:$AW)-COLUMN($AH:$AH),FALSE)</f>
        <v>410.28773999999999</v>
      </c>
      <c r="T833" s="104">
        <f t="shared" si="298"/>
        <v>0.63068566242251489</v>
      </c>
      <c r="U833" s="104">
        <f t="shared" si="299"/>
        <v>1596.7188011449418</v>
      </c>
      <c r="V833" s="87" cm="1">
        <f t="array" ref="V833">VLOOKUP($E833,$AI$118:$AW$122,COLUMN($AW:$AW)-COLUMN($AH:$AH),FALSE)</f>
        <v>161.75600000000003</v>
      </c>
      <c r="W833" s="87" t="str">
        <f t="shared" si="303"/>
        <v>International</v>
      </c>
      <c r="X833" s="87" t="str">
        <f t="shared" si="304"/>
        <v>Non-local</v>
      </c>
      <c r="Y833" s="104"/>
      <c r="Z833" s="87" t="str">
        <f t="shared" si="300"/>
        <v>Canada</v>
      </c>
      <c r="AA833" s="87" t="str">
        <f t="shared" si="301"/>
        <v>Other Americas</v>
      </c>
      <c r="AB833" s="82" cm="1">
        <f t="array" ref="AB833">VLOOKUP(B833,'GDP per Capita'!$T$2:$V$4235,COLUMN('GDP per Capita'!$V:$V)-COLUMN('GDP per Capita'!$S:$S),FALSE)</f>
        <v>49196.49</v>
      </c>
      <c r="AC833" s="82">
        <f t="shared" si="305"/>
        <v>49196.49</v>
      </c>
      <c r="AD833" s="82">
        <f t="shared" si="306"/>
        <v>49196.49</v>
      </c>
      <c r="AE833" s="88">
        <f t="shared" si="302"/>
        <v>3.2455949624555371E-2</v>
      </c>
    </row>
    <row r="834" spans="1:31">
      <c r="A834" s="77" t="s">
        <v>1074</v>
      </c>
      <c r="B834" s="77">
        <v>833</v>
      </c>
      <c r="C834" s="77" t="s">
        <v>29</v>
      </c>
      <c r="D834" s="77" t="s">
        <v>29</v>
      </c>
      <c r="E834" s="77">
        <v>2020</v>
      </c>
      <c r="F834" s="77">
        <v>42.439603900000002</v>
      </c>
      <c r="G834" s="77">
        <v>-76.496801899999994</v>
      </c>
      <c r="H834" s="77">
        <v>0</v>
      </c>
      <c r="I834" s="77" t="s">
        <v>881</v>
      </c>
      <c r="J834" s="77">
        <v>43.074761000000002</v>
      </c>
      <c r="K834" s="77">
        <v>-89.383761300000003</v>
      </c>
      <c r="L834" s="77">
        <v>2106.92778501252</v>
      </c>
      <c r="M834" s="77">
        <v>0.43984050707508299</v>
      </c>
      <c r="N834" s="77">
        <v>0</v>
      </c>
      <c r="O834" s="77">
        <v>404.530134722404</v>
      </c>
      <c r="P834" s="87" cm="1">
        <f t="array" ref="P834">IF($X834="Non-local",VLOOKUP($E834,$AI$64:$AW$68,COLUMN($AW:$AW)-COLUMN($AH:$AH),FALSE),IF($X834="Unknown",VLOOKUP($E834,$AI$71:$AW$75,COLUMN($AW:$AW)-COLUMN($AH:$AH),FALSE),0))</f>
        <v>224</v>
      </c>
      <c r="Q834" s="87" cm="1">
        <f t="array" ref="Q834">IF($X834="Non-local",VLOOKUP($E834,$AI$40:$AW$44,COLUMN($AW:$AW)-COLUMN($AH:$AH),FALSE),IF($X834="Unknown",VLOOKUP($E834,$AI$47:$AW$51,COLUMN($AW:$AW)-COLUMN($AH:$AH),FALSE),0))</f>
        <v>470.18520000000001</v>
      </c>
      <c r="R834" s="87" cm="1">
        <f t="array" ref="R834">IF($X834="Non-local",VLOOKUP($E834,$AI$88:$AW$92,COLUMN($AW:$AW)-COLUMN($AH:$AH),FALSE),IF($X834="Unknown",VLOOKUP($E834,$AI$95:$AW$99,COLUMN($AW:$AW)-COLUMN($AH:$AH),FALSE),0))</f>
        <v>0.13052013767768686</v>
      </c>
      <c r="S834" s="87" cm="1">
        <f t="array" ref="S834">VLOOKUP($E834,$AI$111:$AW$115,COLUMN($AW:$AW)-COLUMN($AH:$AH),FALSE)</f>
        <v>410.28773999999999</v>
      </c>
      <c r="T834" s="104">
        <f t="shared" ref="T834:T897" si="307">SUM(M834,R834)</f>
        <v>0.57036064475276982</v>
      </c>
      <c r="U834" s="104">
        <f t="shared" ref="U834:U897" si="308">SUM(O834,P834,Q834,S834)</f>
        <v>1509.0030747224039</v>
      </c>
      <c r="V834" s="87" cm="1">
        <f t="array" ref="V834">VLOOKUP($E834,$AI$118:$AW$122,COLUMN($AW:$AW)-COLUMN($AH:$AH),FALSE)</f>
        <v>161.75600000000003</v>
      </c>
      <c r="W834" s="87" t="str">
        <f t="shared" si="303"/>
        <v>Domestic</v>
      </c>
      <c r="X834" s="87" t="str">
        <f t="shared" si="304"/>
        <v>Non-local</v>
      </c>
      <c r="Y834" s="104"/>
      <c r="Z834" s="87" t="str">
        <f t="shared" ref="Z834:Z897" si="309">C834</f>
        <v>USA</v>
      </c>
      <c r="AA834" s="87" t="str">
        <f t="shared" ref="AA834:AA897" si="310">D834</f>
        <v>USA</v>
      </c>
      <c r="AB834" s="82" cm="1">
        <f t="array" ref="AB834">VLOOKUP(B834,'GDP per Capita'!$T$2:$V$4235,COLUMN('GDP per Capita'!$V:$V)-COLUMN('GDP per Capita'!$S:$S),FALSE)</f>
        <v>63809.64</v>
      </c>
      <c r="AC834" s="82">
        <f t="shared" si="305"/>
        <v>63809.64</v>
      </c>
      <c r="AD834" s="82">
        <f t="shared" si="306"/>
        <v>63809.64</v>
      </c>
      <c r="AE834" s="88">
        <f t="shared" ref="AE834:AE897" si="311">U834/AD834</f>
        <v>2.3648512587164008E-2</v>
      </c>
    </row>
    <row r="835" spans="1:31">
      <c r="A835" s="77" t="s">
        <v>953</v>
      </c>
      <c r="B835" s="77">
        <v>834</v>
      </c>
      <c r="C835" s="77" t="s">
        <v>29</v>
      </c>
      <c r="D835" s="77" t="s">
        <v>29</v>
      </c>
      <c r="E835" s="77">
        <v>2020</v>
      </c>
      <c r="F835" s="77">
        <v>39.100104999999999</v>
      </c>
      <c r="G835" s="77">
        <v>-94.578141599999995</v>
      </c>
      <c r="H835" s="77">
        <v>0</v>
      </c>
      <c r="I835" s="77" t="s">
        <v>881</v>
      </c>
      <c r="J835" s="77">
        <v>43.074761000000002</v>
      </c>
      <c r="K835" s="77">
        <v>-89.383761300000003</v>
      </c>
      <c r="L835" s="77">
        <v>1240.2264772932999</v>
      </c>
      <c r="M835" s="77">
        <v>0.32539712757738998</v>
      </c>
      <c r="N835" s="77">
        <v>0</v>
      </c>
      <c r="O835" s="77">
        <v>238.12348364031499</v>
      </c>
      <c r="P835" s="87" cm="1">
        <f t="array" ref="P835">IF($X835="Non-local",VLOOKUP($E835,$AI$64:$AW$68,COLUMN($AW:$AW)-COLUMN($AH:$AH),FALSE),IF($X835="Unknown",VLOOKUP($E835,$AI$71:$AW$75,COLUMN($AW:$AW)-COLUMN($AH:$AH),FALSE),0))</f>
        <v>224</v>
      </c>
      <c r="Q835" s="87" cm="1">
        <f t="array" ref="Q835">IF($X835="Non-local",VLOOKUP($E835,$AI$40:$AW$44,COLUMN($AW:$AW)-COLUMN($AH:$AH),FALSE),IF($X835="Unknown",VLOOKUP($E835,$AI$47:$AW$51,COLUMN($AW:$AW)-COLUMN($AH:$AH),FALSE),0))</f>
        <v>470.18520000000001</v>
      </c>
      <c r="R835" s="87" cm="1">
        <f t="array" ref="R835">IF($X835="Non-local",VLOOKUP($E835,$AI$88:$AW$92,COLUMN($AW:$AW)-COLUMN($AH:$AH),FALSE),IF($X835="Unknown",VLOOKUP($E835,$AI$95:$AW$99,COLUMN($AW:$AW)-COLUMN($AH:$AH),FALSE),0))</f>
        <v>0.13052013767768686</v>
      </c>
      <c r="S835" s="87" cm="1">
        <f t="array" ref="S835">VLOOKUP($E835,$AI$111:$AW$115,COLUMN($AW:$AW)-COLUMN($AH:$AH),FALSE)</f>
        <v>410.28773999999999</v>
      </c>
      <c r="T835" s="104">
        <f t="shared" si="307"/>
        <v>0.45591726525507681</v>
      </c>
      <c r="U835" s="104">
        <f t="shared" si="308"/>
        <v>1342.5964236403149</v>
      </c>
      <c r="V835" s="87" cm="1">
        <f t="array" ref="V835">VLOOKUP($E835,$AI$118:$AW$122,COLUMN($AW:$AW)-COLUMN($AH:$AH),FALSE)</f>
        <v>161.75600000000003</v>
      </c>
      <c r="W835" s="87" t="str">
        <f t="shared" ref="W835:W898" si="312">IF(Z835&lt;&gt;"USA",IF(Z835&lt;&gt;"Unknown","International","Unknown"),"Domestic")</f>
        <v>Domestic</v>
      </c>
      <c r="X835" s="87" t="str">
        <f t="shared" ref="X835:X898" si="313">IF(A835="Unknown","Unknown",IF(H835=1,"Local","Non-local"))</f>
        <v>Non-local</v>
      </c>
      <c r="Y835" s="104"/>
      <c r="Z835" s="87" t="str">
        <f t="shared" si="309"/>
        <v>USA</v>
      </c>
      <c r="AA835" s="87" t="str">
        <f t="shared" si="310"/>
        <v>USA</v>
      </c>
      <c r="AB835" s="82" cm="1">
        <f t="array" ref="AB835">VLOOKUP(B835,'GDP per Capita'!$T$2:$V$4235,COLUMN('GDP per Capita'!$V:$V)-COLUMN('GDP per Capita'!$S:$S),FALSE)</f>
        <v>63809.64</v>
      </c>
      <c r="AC835" s="82">
        <f t="shared" ref="AC835:AC898" si="314">IFERROR(AB835,"")</f>
        <v>63809.64</v>
      </c>
      <c r="AD835" s="82">
        <f t="shared" ref="AD835:AD898" si="315">IFERROR(AB835,AVERAGE(AC$2:AC$2538))</f>
        <v>63809.64</v>
      </c>
      <c r="AE835" s="88">
        <f t="shared" si="311"/>
        <v>2.1040651908399967E-2</v>
      </c>
    </row>
    <row r="836" spans="1:31">
      <c r="A836" s="77" t="s">
        <v>1127</v>
      </c>
      <c r="B836" s="77">
        <v>835</v>
      </c>
      <c r="C836" s="77" t="s">
        <v>29</v>
      </c>
      <c r="D836" s="77" t="s">
        <v>29</v>
      </c>
      <c r="E836" s="77">
        <v>2020</v>
      </c>
      <c r="F836" s="77">
        <v>21.304546999999999</v>
      </c>
      <c r="G836" s="77">
        <v>-157.85567639999999</v>
      </c>
      <c r="H836" s="77">
        <v>0</v>
      </c>
      <c r="I836" s="77" t="s">
        <v>881</v>
      </c>
      <c r="J836" s="77">
        <v>43.074761000000002</v>
      </c>
      <c r="K836" s="77">
        <v>-89.383761300000003</v>
      </c>
      <c r="L836" s="77">
        <v>13374.8059311611</v>
      </c>
      <c r="M836" s="77">
        <v>2.0666950854224901</v>
      </c>
      <c r="N836" s="77">
        <v>0</v>
      </c>
      <c r="O836" s="77">
        <v>1404.35462277191</v>
      </c>
      <c r="P836" s="87" cm="1">
        <f t="array" ref="P836">IF($X836="Non-local",VLOOKUP($E836,$AI$64:$AW$68,COLUMN($AW:$AW)-COLUMN($AH:$AH),FALSE),IF($X836="Unknown",VLOOKUP($E836,$AI$71:$AW$75,COLUMN($AW:$AW)-COLUMN($AH:$AH),FALSE),0))</f>
        <v>224</v>
      </c>
      <c r="Q836" s="87" cm="1">
        <f t="array" ref="Q836">IF($X836="Non-local",VLOOKUP($E836,$AI$40:$AW$44,COLUMN($AW:$AW)-COLUMN($AH:$AH),FALSE),IF($X836="Unknown",VLOOKUP($E836,$AI$47:$AW$51,COLUMN($AW:$AW)-COLUMN($AH:$AH),FALSE),0))</f>
        <v>470.18520000000001</v>
      </c>
      <c r="R836" s="87" cm="1">
        <f t="array" ref="R836">IF($X836="Non-local",VLOOKUP($E836,$AI$88:$AW$92,COLUMN($AW:$AW)-COLUMN($AH:$AH),FALSE),IF($X836="Unknown",VLOOKUP($E836,$AI$95:$AW$99,COLUMN($AW:$AW)-COLUMN($AH:$AH),FALSE),0))</f>
        <v>0.13052013767768686</v>
      </c>
      <c r="S836" s="87" cm="1">
        <f t="array" ref="S836">VLOOKUP($E836,$AI$111:$AW$115,COLUMN($AW:$AW)-COLUMN($AH:$AH),FALSE)</f>
        <v>410.28773999999999</v>
      </c>
      <c r="T836" s="104">
        <f t="shared" si="307"/>
        <v>2.1972152231001769</v>
      </c>
      <c r="U836" s="104">
        <f t="shared" si="308"/>
        <v>2508.8275627719104</v>
      </c>
      <c r="V836" s="87" cm="1">
        <f t="array" ref="V836">VLOOKUP($E836,$AI$118:$AW$122,COLUMN($AW:$AW)-COLUMN($AH:$AH),FALSE)</f>
        <v>161.75600000000003</v>
      </c>
      <c r="W836" s="87" t="str">
        <f t="shared" si="312"/>
        <v>Domestic</v>
      </c>
      <c r="X836" s="87" t="str">
        <f t="shared" si="313"/>
        <v>Non-local</v>
      </c>
      <c r="Y836" s="104"/>
      <c r="Z836" s="87" t="str">
        <f t="shared" si="309"/>
        <v>USA</v>
      </c>
      <c r="AA836" s="87" t="str">
        <f t="shared" si="310"/>
        <v>USA</v>
      </c>
      <c r="AB836" s="82" cm="1">
        <f t="array" ref="AB836">VLOOKUP(B836,'GDP per Capita'!$T$2:$V$4235,COLUMN('GDP per Capita'!$V:$V)-COLUMN('GDP per Capita'!$S:$S),FALSE)</f>
        <v>63809.64</v>
      </c>
      <c r="AC836" s="82">
        <f t="shared" si="314"/>
        <v>63809.64</v>
      </c>
      <c r="AD836" s="82">
        <f t="shared" si="315"/>
        <v>63809.64</v>
      </c>
      <c r="AE836" s="88">
        <f t="shared" si="311"/>
        <v>3.9317375286428674E-2</v>
      </c>
    </row>
    <row r="837" spans="1:31">
      <c r="A837" s="77" t="s">
        <v>1254</v>
      </c>
      <c r="B837" s="77">
        <v>836</v>
      </c>
      <c r="C837" s="77" t="s">
        <v>637</v>
      </c>
      <c r="D837" s="77" t="s">
        <v>31</v>
      </c>
      <c r="E837" s="77">
        <v>2020</v>
      </c>
      <c r="F837" s="77">
        <v>39.663981799999902</v>
      </c>
      <c r="G837" s="77">
        <v>20.852278399999999</v>
      </c>
      <c r="H837" s="77">
        <v>0</v>
      </c>
      <c r="I837" s="77" t="s">
        <v>881</v>
      </c>
      <c r="J837" s="77">
        <v>43.074761000000002</v>
      </c>
      <c r="K837" s="77">
        <v>-89.383761300000003</v>
      </c>
      <c r="L837" s="77">
        <v>16908.237753577101</v>
      </c>
      <c r="M837" s="77">
        <v>2.6058709974611198</v>
      </c>
      <c r="N837" s="77">
        <v>0</v>
      </c>
      <c r="O837" s="77">
        <v>1775.3649641255899</v>
      </c>
      <c r="P837" s="87" cm="1">
        <f t="array" ref="P837">IF($X837="Non-local",VLOOKUP($E837,$AI$64:$AW$68,COLUMN($AW:$AW)-COLUMN($AH:$AH),FALSE),IF($X837="Unknown",VLOOKUP($E837,$AI$71:$AW$75,COLUMN($AW:$AW)-COLUMN($AH:$AH),FALSE),0))</f>
        <v>224</v>
      </c>
      <c r="Q837" s="87" cm="1">
        <f t="array" ref="Q837">IF($X837="Non-local",VLOOKUP($E837,$AI$40:$AW$44,COLUMN($AW:$AW)-COLUMN($AH:$AH),FALSE),IF($X837="Unknown",VLOOKUP($E837,$AI$47:$AW$51,COLUMN($AW:$AW)-COLUMN($AH:$AH),FALSE),0))</f>
        <v>470.18520000000001</v>
      </c>
      <c r="R837" s="87" cm="1">
        <f t="array" ref="R837">IF($X837="Non-local",VLOOKUP($E837,$AI$88:$AW$92,COLUMN($AW:$AW)-COLUMN($AH:$AH),FALSE),IF($X837="Unknown",VLOOKUP($E837,$AI$95:$AW$99,COLUMN($AW:$AW)-COLUMN($AH:$AH),FALSE),0))</f>
        <v>0.13052013767768686</v>
      </c>
      <c r="S837" s="87" cm="1">
        <f t="array" ref="S837">VLOOKUP($E837,$AI$111:$AW$115,COLUMN($AW:$AW)-COLUMN($AH:$AH),FALSE)</f>
        <v>410.28773999999999</v>
      </c>
      <c r="T837" s="104">
        <f t="shared" si="307"/>
        <v>2.7363911351388066</v>
      </c>
      <c r="U837" s="104">
        <f t="shared" si="308"/>
        <v>2879.8379041255903</v>
      </c>
      <c r="V837" s="87" cm="1">
        <f t="array" ref="V837">VLOOKUP($E837,$AI$118:$AW$122,COLUMN($AW:$AW)-COLUMN($AH:$AH),FALSE)</f>
        <v>161.75600000000003</v>
      </c>
      <c r="W837" s="87" t="str">
        <f t="shared" si="312"/>
        <v>International</v>
      </c>
      <c r="X837" s="87" t="str">
        <f t="shared" si="313"/>
        <v>Non-local</v>
      </c>
      <c r="Y837" s="104"/>
      <c r="Z837" s="87" t="str">
        <f t="shared" si="309"/>
        <v>Greece</v>
      </c>
      <c r="AA837" s="87" t="str">
        <f t="shared" si="310"/>
        <v>Europe</v>
      </c>
      <c r="AB837" s="82" cm="1">
        <f t="array" ref="AB837">VLOOKUP(B837,'GDP per Capita'!$T$2:$V$4235,COLUMN('GDP per Capita'!$V:$V)-COLUMN('GDP per Capita'!$S:$S),FALSE)</f>
        <v>21358.05</v>
      </c>
      <c r="AC837" s="82">
        <f t="shared" si="314"/>
        <v>21358.05</v>
      </c>
      <c r="AD837" s="82">
        <f t="shared" si="315"/>
        <v>21358.05</v>
      </c>
      <c r="AE837" s="88">
        <f t="shared" si="311"/>
        <v>0.13483618139884448</v>
      </c>
    </row>
    <row r="838" spans="1:31">
      <c r="A838" s="77" t="s">
        <v>1255</v>
      </c>
      <c r="B838" s="77">
        <v>837</v>
      </c>
      <c r="C838" s="77" t="s">
        <v>33</v>
      </c>
      <c r="D838" s="77" t="s">
        <v>816</v>
      </c>
      <c r="E838" s="77">
        <v>2020</v>
      </c>
      <c r="F838" s="77">
        <v>-33.907662299999998</v>
      </c>
      <c r="G838" s="77">
        <v>151.2082183</v>
      </c>
      <c r="H838" s="77">
        <v>0</v>
      </c>
      <c r="I838" s="77" t="s">
        <v>881</v>
      </c>
      <c r="J838" s="77">
        <v>43.074761000000002</v>
      </c>
      <c r="K838" s="77">
        <v>-89.383761300000003</v>
      </c>
      <c r="L838" s="77">
        <v>29519.989390357401</v>
      </c>
      <c r="M838" s="77">
        <v>4.7097513879023598</v>
      </c>
      <c r="N838" s="77">
        <v>0</v>
      </c>
      <c r="O838" s="77">
        <v>2701.0790292176998</v>
      </c>
      <c r="P838" s="87" cm="1">
        <f t="array" ref="P838">IF($X838="Non-local",VLOOKUP($E838,$AI$64:$AW$68,COLUMN($AW:$AW)-COLUMN($AH:$AH),FALSE),IF($X838="Unknown",VLOOKUP($E838,$AI$71:$AW$75,COLUMN($AW:$AW)-COLUMN($AH:$AH),FALSE),0))</f>
        <v>224</v>
      </c>
      <c r="Q838" s="87" cm="1">
        <f t="array" ref="Q838">IF($X838="Non-local",VLOOKUP($E838,$AI$40:$AW$44,COLUMN($AW:$AW)-COLUMN($AH:$AH),FALSE),IF($X838="Unknown",VLOOKUP($E838,$AI$47:$AW$51,COLUMN($AW:$AW)-COLUMN($AH:$AH),FALSE),0))</f>
        <v>470.18520000000001</v>
      </c>
      <c r="R838" s="87" cm="1">
        <f t="array" ref="R838">IF($X838="Non-local",VLOOKUP($E838,$AI$88:$AW$92,COLUMN($AW:$AW)-COLUMN($AH:$AH),FALSE),IF($X838="Unknown",VLOOKUP($E838,$AI$95:$AW$99,COLUMN($AW:$AW)-COLUMN($AH:$AH),FALSE),0))</f>
        <v>0.13052013767768686</v>
      </c>
      <c r="S838" s="87" cm="1">
        <f t="array" ref="S838">VLOOKUP($E838,$AI$111:$AW$115,COLUMN($AW:$AW)-COLUMN($AH:$AH),FALSE)</f>
        <v>410.28773999999999</v>
      </c>
      <c r="T838" s="104">
        <f t="shared" si="307"/>
        <v>4.8402715255800466</v>
      </c>
      <c r="U838" s="104">
        <f t="shared" si="308"/>
        <v>3805.5519692176995</v>
      </c>
      <c r="V838" s="87" cm="1">
        <f t="array" ref="V838">VLOOKUP($E838,$AI$118:$AW$122,COLUMN($AW:$AW)-COLUMN($AH:$AH),FALSE)</f>
        <v>161.75600000000003</v>
      </c>
      <c r="W838" s="87" t="str">
        <f t="shared" si="312"/>
        <v>International</v>
      </c>
      <c r="X838" s="87" t="str">
        <f t="shared" si="313"/>
        <v>Non-local</v>
      </c>
      <c r="Y838" s="104"/>
      <c r="Z838" s="87" t="str">
        <f t="shared" si="309"/>
        <v>Australia</v>
      </c>
      <c r="AA838" s="87" t="str">
        <f t="shared" si="310"/>
        <v>Oceania</v>
      </c>
      <c r="AB838" s="82" cm="1">
        <f t="array" ref="AB838">VLOOKUP(B838,'GDP per Capita'!$T$2:$V$4235,COLUMN('GDP per Capita'!$V:$V)-COLUMN('GDP per Capita'!$S:$S),FALSE)</f>
        <v>61250.7</v>
      </c>
      <c r="AC838" s="82">
        <f t="shared" si="314"/>
        <v>61250.7</v>
      </c>
      <c r="AD838" s="82">
        <f t="shared" si="315"/>
        <v>61250.7</v>
      </c>
      <c r="AE838" s="88">
        <f t="shared" si="311"/>
        <v>6.2130750656199843E-2</v>
      </c>
    </row>
    <row r="839" spans="1:31">
      <c r="A839" s="77" t="s">
        <v>1256</v>
      </c>
      <c r="B839" s="77">
        <v>838</v>
      </c>
      <c r="C839" s="77" t="s">
        <v>575</v>
      </c>
      <c r="D839" s="77" t="s">
        <v>31</v>
      </c>
      <c r="E839" s="77">
        <v>2020</v>
      </c>
      <c r="F839" s="77">
        <v>46.948271300000002</v>
      </c>
      <c r="G839" s="77">
        <v>7.4514512000000002</v>
      </c>
      <c r="H839" s="77">
        <v>0</v>
      </c>
      <c r="I839" s="77" t="s">
        <v>881</v>
      </c>
      <c r="J839" s="77">
        <v>43.074761000000002</v>
      </c>
      <c r="K839" s="77">
        <v>-89.383761300000003</v>
      </c>
      <c r="L839" s="77">
        <v>14213.9609823515</v>
      </c>
      <c r="M839" s="77">
        <v>2.1927518144515501</v>
      </c>
      <c r="N839" s="77">
        <v>0</v>
      </c>
      <c r="O839" s="77">
        <v>1492.46590314691</v>
      </c>
      <c r="P839" s="87" cm="1">
        <f t="array" ref="P839">IF($X839="Non-local",VLOOKUP($E839,$AI$64:$AW$68,COLUMN($AW:$AW)-COLUMN($AH:$AH),FALSE),IF($X839="Unknown",VLOOKUP($E839,$AI$71:$AW$75,COLUMN($AW:$AW)-COLUMN($AH:$AH),FALSE),0))</f>
        <v>224</v>
      </c>
      <c r="Q839" s="87" cm="1">
        <f t="array" ref="Q839">IF($X839="Non-local",VLOOKUP($E839,$AI$40:$AW$44,COLUMN($AW:$AW)-COLUMN($AH:$AH),FALSE),IF($X839="Unknown",VLOOKUP($E839,$AI$47:$AW$51,COLUMN($AW:$AW)-COLUMN($AH:$AH),FALSE),0))</f>
        <v>470.18520000000001</v>
      </c>
      <c r="R839" s="87" cm="1">
        <f t="array" ref="R839">IF($X839="Non-local",VLOOKUP($E839,$AI$88:$AW$92,COLUMN($AW:$AW)-COLUMN($AH:$AH),FALSE),IF($X839="Unknown",VLOOKUP($E839,$AI$95:$AW$99,COLUMN($AW:$AW)-COLUMN($AH:$AH),FALSE),0))</f>
        <v>0.13052013767768686</v>
      </c>
      <c r="S839" s="87" cm="1">
        <f t="array" ref="S839">VLOOKUP($E839,$AI$111:$AW$115,COLUMN($AW:$AW)-COLUMN($AH:$AH),FALSE)</f>
        <v>410.28773999999999</v>
      </c>
      <c r="T839" s="104">
        <f t="shared" si="307"/>
        <v>2.3232719521292369</v>
      </c>
      <c r="U839" s="104">
        <f t="shared" si="308"/>
        <v>2596.9388431469097</v>
      </c>
      <c r="V839" s="87" cm="1">
        <f t="array" ref="V839">VLOOKUP($E839,$AI$118:$AW$122,COLUMN($AW:$AW)-COLUMN($AH:$AH),FALSE)</f>
        <v>161.75600000000003</v>
      </c>
      <c r="W839" s="87" t="str">
        <f t="shared" si="312"/>
        <v>International</v>
      </c>
      <c r="X839" s="87" t="str">
        <f t="shared" si="313"/>
        <v>Non-local</v>
      </c>
      <c r="Y839" s="104"/>
      <c r="Z839" s="87" t="str">
        <f t="shared" si="309"/>
        <v>Switzerland</v>
      </c>
      <c r="AA839" s="87" t="str">
        <f t="shared" si="310"/>
        <v>Europe</v>
      </c>
      <c r="AB839" s="82" cm="1">
        <f t="array" ref="AB839">VLOOKUP(B839,'GDP per Capita'!$T$2:$V$4235,COLUMN('GDP per Capita'!$V:$V)-COLUMN('GDP per Capita'!$S:$S),FALSE)</f>
        <v>84665.279999999999</v>
      </c>
      <c r="AC839" s="82">
        <f t="shared" si="314"/>
        <v>84665.279999999999</v>
      </c>
      <c r="AD839" s="82">
        <f t="shared" si="315"/>
        <v>84665.279999999999</v>
      </c>
      <c r="AE839" s="88">
        <f t="shared" si="311"/>
        <v>3.0673008382502365E-2</v>
      </c>
    </row>
    <row r="840" spans="1:31">
      <c r="A840" s="77" t="s">
        <v>1257</v>
      </c>
      <c r="B840" s="77">
        <v>839</v>
      </c>
      <c r="C840" s="77" t="s">
        <v>224</v>
      </c>
      <c r="D840" s="77" t="s">
        <v>31</v>
      </c>
      <c r="E840" s="77">
        <v>2020</v>
      </c>
      <c r="F840" s="77">
        <v>0</v>
      </c>
      <c r="G840" s="77">
        <v>0</v>
      </c>
      <c r="H840" s="77">
        <v>0</v>
      </c>
      <c r="I840" s="77" t="s">
        <v>881</v>
      </c>
      <c r="J840" s="77">
        <v>43.074761000000002</v>
      </c>
      <c r="K840" s="77">
        <v>-89.383761300000003</v>
      </c>
      <c r="L840" s="77">
        <v>4610.0412007298301</v>
      </c>
      <c r="M840" s="77">
        <v>0.80715542109624605</v>
      </c>
      <c r="N840" s="77">
        <v>1</v>
      </c>
      <c r="O840" s="77">
        <v>553.20494408757997</v>
      </c>
      <c r="P840" s="87" cm="1">
        <f t="array" ref="P840">IF($X840="Non-local",VLOOKUP($E840,$AI$64:$AW$68,COLUMN($AW:$AW)-COLUMN($AH:$AH),FALSE),IF($X840="Unknown",VLOOKUP($E840,$AI$71:$AW$75,COLUMN($AW:$AW)-COLUMN($AH:$AH),FALSE),0))</f>
        <v>224</v>
      </c>
      <c r="Q840" s="87" cm="1">
        <f t="array" ref="Q840">IF($X840="Non-local",VLOOKUP($E840,$AI$40:$AW$44,COLUMN($AW:$AW)-COLUMN($AH:$AH),FALSE),IF($X840="Unknown",VLOOKUP($E840,$AI$47:$AW$51,COLUMN($AW:$AW)-COLUMN($AH:$AH),FALSE),0))</f>
        <v>470.18520000000001</v>
      </c>
      <c r="R840" s="87" cm="1">
        <f t="array" ref="R840">IF($X840="Non-local",VLOOKUP($E840,$AI$88:$AW$92,COLUMN($AW:$AW)-COLUMN($AH:$AH),FALSE),IF($X840="Unknown",VLOOKUP($E840,$AI$95:$AW$99,COLUMN($AW:$AW)-COLUMN($AH:$AH),FALSE),0))</f>
        <v>0.13052013767768686</v>
      </c>
      <c r="S840" s="87" cm="1">
        <f t="array" ref="S840">VLOOKUP($E840,$AI$111:$AW$115,COLUMN($AW:$AW)-COLUMN($AH:$AH),FALSE)</f>
        <v>410.28773999999999</v>
      </c>
      <c r="T840" s="104">
        <f t="shared" si="307"/>
        <v>0.93767555877393294</v>
      </c>
      <c r="U840" s="104">
        <f t="shared" si="308"/>
        <v>1657.67788408758</v>
      </c>
      <c r="V840" s="87" cm="1">
        <f t="array" ref="V840">VLOOKUP($E840,$AI$118:$AW$122,COLUMN($AW:$AW)-COLUMN($AH:$AH),FALSE)</f>
        <v>161.75600000000003</v>
      </c>
      <c r="W840" s="87" t="str">
        <f t="shared" si="312"/>
        <v>International</v>
      </c>
      <c r="X840" s="87" t="str">
        <f t="shared" si="313"/>
        <v>Non-local</v>
      </c>
      <c r="Y840" s="104"/>
      <c r="Z840" s="87" t="str">
        <f t="shared" si="309"/>
        <v>Germany</v>
      </c>
      <c r="AA840" s="87" t="str">
        <f t="shared" si="310"/>
        <v>Europe</v>
      </c>
      <c r="AB840" s="82" cm="1">
        <f t="array" ref="AB840">VLOOKUP(B840,'GDP per Capita'!$T$2:$V$4235,COLUMN('GDP per Capita'!$V:$V)-COLUMN('GDP per Capita'!$S:$S),FALSE)</f>
        <v>49180.54</v>
      </c>
      <c r="AC840" s="82">
        <f t="shared" si="314"/>
        <v>49180.54</v>
      </c>
      <c r="AD840" s="82">
        <f t="shared" si="315"/>
        <v>49180.54</v>
      </c>
      <c r="AE840" s="88">
        <f t="shared" si="311"/>
        <v>3.3705971591356659E-2</v>
      </c>
    </row>
    <row r="841" spans="1:31">
      <c r="A841" s="77" t="s">
        <v>1170</v>
      </c>
      <c r="B841" s="77">
        <v>840</v>
      </c>
      <c r="C841" s="77" t="s">
        <v>416</v>
      </c>
      <c r="D841" s="77" t="s">
        <v>31</v>
      </c>
      <c r="E841" s="77">
        <v>2020</v>
      </c>
      <c r="F841" s="77">
        <v>54.5964411</v>
      </c>
      <c r="G841" s="77">
        <v>-5.9302760999999897</v>
      </c>
      <c r="H841" s="77">
        <v>0</v>
      </c>
      <c r="I841" s="77" t="s">
        <v>881</v>
      </c>
      <c r="J841" s="77">
        <v>43.074761000000002</v>
      </c>
      <c r="K841" s="77">
        <v>-89.383761300000003</v>
      </c>
      <c r="L841" s="77">
        <v>11737.141017272401</v>
      </c>
      <c r="M841" s="77">
        <v>1.8242614178657299</v>
      </c>
      <c r="N841" s="77">
        <v>0</v>
      </c>
      <c r="O841" s="77">
        <v>1232.3998068136</v>
      </c>
      <c r="P841" s="87" cm="1">
        <f t="array" ref="P841">IF($X841="Non-local",VLOOKUP($E841,$AI$64:$AW$68,COLUMN($AW:$AW)-COLUMN($AH:$AH),FALSE),IF($X841="Unknown",VLOOKUP($E841,$AI$71:$AW$75,COLUMN($AW:$AW)-COLUMN($AH:$AH),FALSE),0))</f>
        <v>224</v>
      </c>
      <c r="Q841" s="87" cm="1">
        <f t="array" ref="Q841">IF($X841="Non-local",VLOOKUP($E841,$AI$40:$AW$44,COLUMN($AW:$AW)-COLUMN($AH:$AH),FALSE),IF($X841="Unknown",VLOOKUP($E841,$AI$47:$AW$51,COLUMN($AW:$AW)-COLUMN($AH:$AH),FALSE),0))</f>
        <v>470.18520000000001</v>
      </c>
      <c r="R841" s="87" cm="1">
        <f t="array" ref="R841">IF($X841="Non-local",VLOOKUP($E841,$AI$88:$AW$92,COLUMN($AW:$AW)-COLUMN($AH:$AH),FALSE),IF($X841="Unknown",VLOOKUP($E841,$AI$95:$AW$99,COLUMN($AW:$AW)-COLUMN($AH:$AH),FALSE),0))</f>
        <v>0.13052013767768686</v>
      </c>
      <c r="S841" s="87" cm="1">
        <f t="array" ref="S841">VLOOKUP($E841,$AI$111:$AW$115,COLUMN($AW:$AW)-COLUMN($AH:$AH),FALSE)</f>
        <v>410.28773999999999</v>
      </c>
      <c r="T841" s="104">
        <f t="shared" si="307"/>
        <v>1.9547815555434167</v>
      </c>
      <c r="U841" s="104">
        <f t="shared" si="308"/>
        <v>2336.8727468136003</v>
      </c>
      <c r="V841" s="87" cm="1">
        <f t="array" ref="V841">VLOOKUP($E841,$AI$118:$AW$122,COLUMN($AW:$AW)-COLUMN($AH:$AH),FALSE)</f>
        <v>161.75600000000003</v>
      </c>
      <c r="W841" s="87" t="str">
        <f t="shared" si="312"/>
        <v>International</v>
      </c>
      <c r="X841" s="87" t="str">
        <f t="shared" si="313"/>
        <v>Non-local</v>
      </c>
      <c r="Y841" s="104"/>
      <c r="Z841" s="87" t="str">
        <f t="shared" si="309"/>
        <v>United Kingdom</v>
      </c>
      <c r="AA841" s="87" t="str">
        <f t="shared" si="310"/>
        <v>Europe</v>
      </c>
      <c r="AB841" s="82" cm="1">
        <f t="array" ref="AB841">VLOOKUP(B841,'GDP per Capita'!$T$2:$V$4235,COLUMN('GDP per Capita'!$V:$V)-COLUMN('GDP per Capita'!$S:$S),FALSE)</f>
        <v>40800.480000000003</v>
      </c>
      <c r="AC841" s="82">
        <f t="shared" si="314"/>
        <v>40800.480000000003</v>
      </c>
      <c r="AD841" s="82">
        <f t="shared" si="315"/>
        <v>40800.480000000003</v>
      </c>
      <c r="AE841" s="88">
        <f t="shared" si="311"/>
        <v>5.7275618983247262E-2</v>
      </c>
    </row>
    <row r="842" spans="1:31">
      <c r="A842" s="77" t="s">
        <v>1246</v>
      </c>
      <c r="B842" s="77">
        <v>841</v>
      </c>
      <c r="C842" s="77" t="s">
        <v>29</v>
      </c>
      <c r="D842" s="77" t="s">
        <v>29</v>
      </c>
      <c r="E842" s="77">
        <v>2020</v>
      </c>
      <c r="F842" s="77">
        <v>35.913154200000001</v>
      </c>
      <c r="G842" s="77">
        <v>-79.055779999999999</v>
      </c>
      <c r="H842" s="77">
        <v>0</v>
      </c>
      <c r="I842" s="77" t="s">
        <v>881</v>
      </c>
      <c r="J842" s="77">
        <v>43.074761000000002</v>
      </c>
      <c r="K842" s="77">
        <v>-89.383761300000003</v>
      </c>
      <c r="L842" s="77">
        <v>2379.5604599395601</v>
      </c>
      <c r="M842" s="77">
        <v>0.47584022739655502</v>
      </c>
      <c r="N842" s="77">
        <v>0</v>
      </c>
      <c r="O842" s="77">
        <v>456.87560830839601</v>
      </c>
      <c r="P842" s="87" cm="1">
        <f t="array" ref="P842">IF($X842="Non-local",VLOOKUP($E842,$AI$64:$AW$68,COLUMN($AW:$AW)-COLUMN($AH:$AH),FALSE),IF($X842="Unknown",VLOOKUP($E842,$AI$71:$AW$75,COLUMN($AW:$AW)-COLUMN($AH:$AH),FALSE),0))</f>
        <v>224</v>
      </c>
      <c r="Q842" s="87" cm="1">
        <f t="array" ref="Q842">IF($X842="Non-local",VLOOKUP($E842,$AI$40:$AW$44,COLUMN($AW:$AW)-COLUMN($AH:$AH),FALSE),IF($X842="Unknown",VLOOKUP($E842,$AI$47:$AW$51,COLUMN($AW:$AW)-COLUMN($AH:$AH),FALSE),0))</f>
        <v>470.18520000000001</v>
      </c>
      <c r="R842" s="87" cm="1">
        <f t="array" ref="R842">IF($X842="Non-local",VLOOKUP($E842,$AI$88:$AW$92,COLUMN($AW:$AW)-COLUMN($AH:$AH),FALSE),IF($X842="Unknown",VLOOKUP($E842,$AI$95:$AW$99,COLUMN($AW:$AW)-COLUMN($AH:$AH),FALSE),0))</f>
        <v>0.13052013767768686</v>
      </c>
      <c r="S842" s="87" cm="1">
        <f t="array" ref="S842">VLOOKUP($E842,$AI$111:$AW$115,COLUMN($AW:$AW)-COLUMN($AH:$AH),FALSE)</f>
        <v>410.28773999999999</v>
      </c>
      <c r="T842" s="104">
        <f t="shared" si="307"/>
        <v>0.60636036507424185</v>
      </c>
      <c r="U842" s="104">
        <f t="shared" si="308"/>
        <v>1561.3485483083962</v>
      </c>
      <c r="V842" s="87" cm="1">
        <f t="array" ref="V842">VLOOKUP($E842,$AI$118:$AW$122,COLUMN($AW:$AW)-COLUMN($AH:$AH),FALSE)</f>
        <v>161.75600000000003</v>
      </c>
      <c r="W842" s="87" t="str">
        <f t="shared" si="312"/>
        <v>Domestic</v>
      </c>
      <c r="X842" s="87" t="str">
        <f t="shared" si="313"/>
        <v>Non-local</v>
      </c>
      <c r="Y842" s="104"/>
      <c r="Z842" s="87" t="str">
        <f t="shared" si="309"/>
        <v>USA</v>
      </c>
      <c r="AA842" s="87" t="str">
        <f t="shared" si="310"/>
        <v>USA</v>
      </c>
      <c r="AB842" s="82" cm="1">
        <f t="array" ref="AB842">VLOOKUP(B842,'GDP per Capita'!$T$2:$V$4235,COLUMN('GDP per Capita'!$V:$V)-COLUMN('GDP per Capita'!$S:$S),FALSE)</f>
        <v>63809.64</v>
      </c>
      <c r="AC842" s="82">
        <f t="shared" si="314"/>
        <v>63809.64</v>
      </c>
      <c r="AD842" s="82">
        <f t="shared" si="315"/>
        <v>63809.64</v>
      </c>
      <c r="AE842" s="88">
        <f t="shared" si="311"/>
        <v>2.4468850604836452E-2</v>
      </c>
    </row>
    <row r="843" spans="1:31">
      <c r="A843" s="77" t="s">
        <v>911</v>
      </c>
      <c r="B843" s="77">
        <v>842</v>
      </c>
      <c r="C843" s="77" t="s">
        <v>29</v>
      </c>
      <c r="D843" s="77" t="s">
        <v>29</v>
      </c>
      <c r="E843" s="77">
        <v>2020</v>
      </c>
      <c r="F843" s="77">
        <v>42.3750997</v>
      </c>
      <c r="G843" s="77">
        <v>-71.105615700000001</v>
      </c>
      <c r="H843" s="77">
        <v>0</v>
      </c>
      <c r="I843" s="77" t="s">
        <v>881</v>
      </c>
      <c r="J843" s="77">
        <v>43.074761000000002</v>
      </c>
      <c r="K843" s="77">
        <v>-89.383761300000003</v>
      </c>
      <c r="L843" s="77">
        <v>2984.2751494265199</v>
      </c>
      <c r="M843" s="77">
        <v>0.56042166301739005</v>
      </c>
      <c r="N843" s="77">
        <v>0</v>
      </c>
      <c r="O843" s="77">
        <v>572.98082868989297</v>
      </c>
      <c r="P843" s="87" cm="1">
        <f t="array" ref="P843">IF($X843="Non-local",VLOOKUP($E843,$AI$64:$AW$68,COLUMN($AW:$AW)-COLUMN($AH:$AH),FALSE),IF($X843="Unknown",VLOOKUP($E843,$AI$71:$AW$75,COLUMN($AW:$AW)-COLUMN($AH:$AH),FALSE),0))</f>
        <v>224</v>
      </c>
      <c r="Q843" s="87" cm="1">
        <f t="array" ref="Q843">IF($X843="Non-local",VLOOKUP($E843,$AI$40:$AW$44,COLUMN($AW:$AW)-COLUMN($AH:$AH),FALSE),IF($X843="Unknown",VLOOKUP($E843,$AI$47:$AW$51,COLUMN($AW:$AW)-COLUMN($AH:$AH),FALSE),0))</f>
        <v>470.18520000000001</v>
      </c>
      <c r="R843" s="87" cm="1">
        <f t="array" ref="R843">IF($X843="Non-local",VLOOKUP($E843,$AI$88:$AW$92,COLUMN($AW:$AW)-COLUMN($AH:$AH),FALSE),IF($X843="Unknown",VLOOKUP($E843,$AI$95:$AW$99,COLUMN($AW:$AW)-COLUMN($AH:$AH),FALSE),0))</f>
        <v>0.13052013767768686</v>
      </c>
      <c r="S843" s="87" cm="1">
        <f t="array" ref="S843">VLOOKUP($E843,$AI$111:$AW$115,COLUMN($AW:$AW)-COLUMN($AH:$AH),FALSE)</f>
        <v>410.28773999999999</v>
      </c>
      <c r="T843" s="104">
        <f t="shared" si="307"/>
        <v>0.69094180069507694</v>
      </c>
      <c r="U843" s="104">
        <f t="shared" si="308"/>
        <v>1677.453768689893</v>
      </c>
      <c r="V843" s="87" cm="1">
        <f t="array" ref="V843">VLOOKUP($E843,$AI$118:$AW$122,COLUMN($AW:$AW)-COLUMN($AH:$AH),FALSE)</f>
        <v>161.75600000000003</v>
      </c>
      <c r="W843" s="87" t="str">
        <f t="shared" si="312"/>
        <v>Domestic</v>
      </c>
      <c r="X843" s="87" t="str">
        <f t="shared" si="313"/>
        <v>Non-local</v>
      </c>
      <c r="Y843" s="104"/>
      <c r="Z843" s="87" t="str">
        <f t="shared" si="309"/>
        <v>USA</v>
      </c>
      <c r="AA843" s="87" t="str">
        <f t="shared" si="310"/>
        <v>USA</v>
      </c>
      <c r="AB843" s="82" cm="1">
        <f t="array" ref="AB843">VLOOKUP(B843,'GDP per Capita'!$T$2:$V$4235,COLUMN('GDP per Capita'!$V:$V)-COLUMN('GDP per Capita'!$S:$S),FALSE)</f>
        <v>63809.64</v>
      </c>
      <c r="AC843" s="82">
        <f t="shared" si="314"/>
        <v>63809.64</v>
      </c>
      <c r="AD843" s="82">
        <f t="shared" si="315"/>
        <v>63809.64</v>
      </c>
      <c r="AE843" s="88">
        <f t="shared" si="311"/>
        <v>2.6288406715504004E-2</v>
      </c>
    </row>
    <row r="844" spans="1:31">
      <c r="A844" s="77" t="s">
        <v>931</v>
      </c>
      <c r="B844" s="77">
        <v>843</v>
      </c>
      <c r="C844" s="77" t="s">
        <v>29</v>
      </c>
      <c r="D844" s="77" t="s">
        <v>29</v>
      </c>
      <c r="E844" s="77">
        <v>2020</v>
      </c>
      <c r="F844" s="77">
        <v>43.157284999999902</v>
      </c>
      <c r="G844" s="77">
        <v>-77.615213999999995</v>
      </c>
      <c r="H844" s="77">
        <v>0</v>
      </c>
      <c r="I844" s="77" t="s">
        <v>881</v>
      </c>
      <c r="J844" s="77">
        <v>43.074761000000002</v>
      </c>
      <c r="K844" s="77">
        <v>-89.383761300000003</v>
      </c>
      <c r="L844" s="77">
        <v>1909.0028818645801</v>
      </c>
      <c r="M844" s="77">
        <v>0.41370555769717998</v>
      </c>
      <c r="N844" s="77">
        <v>0</v>
      </c>
      <c r="O844" s="77">
        <v>366.52855331799998</v>
      </c>
      <c r="P844" s="87" cm="1">
        <f t="array" ref="P844">IF($X844="Non-local",VLOOKUP($E844,$AI$64:$AW$68,COLUMN($AW:$AW)-COLUMN($AH:$AH),FALSE),IF($X844="Unknown",VLOOKUP($E844,$AI$71:$AW$75,COLUMN($AW:$AW)-COLUMN($AH:$AH),FALSE),0))</f>
        <v>224</v>
      </c>
      <c r="Q844" s="87" cm="1">
        <f t="array" ref="Q844">IF($X844="Non-local",VLOOKUP($E844,$AI$40:$AW$44,COLUMN($AW:$AW)-COLUMN($AH:$AH),FALSE),IF($X844="Unknown",VLOOKUP($E844,$AI$47:$AW$51,COLUMN($AW:$AW)-COLUMN($AH:$AH),FALSE),0))</f>
        <v>470.18520000000001</v>
      </c>
      <c r="R844" s="87" cm="1">
        <f t="array" ref="R844">IF($X844="Non-local",VLOOKUP($E844,$AI$88:$AW$92,COLUMN($AW:$AW)-COLUMN($AH:$AH),FALSE),IF($X844="Unknown",VLOOKUP($E844,$AI$95:$AW$99,COLUMN($AW:$AW)-COLUMN($AH:$AH),FALSE),0))</f>
        <v>0.13052013767768686</v>
      </c>
      <c r="S844" s="87" cm="1">
        <f t="array" ref="S844">VLOOKUP($E844,$AI$111:$AW$115,COLUMN($AW:$AW)-COLUMN($AH:$AH),FALSE)</f>
        <v>410.28773999999999</v>
      </c>
      <c r="T844" s="104">
        <f t="shared" si="307"/>
        <v>0.54422569537486687</v>
      </c>
      <c r="U844" s="104">
        <f t="shared" si="308"/>
        <v>1471.0014933179998</v>
      </c>
      <c r="V844" s="87" cm="1">
        <f t="array" ref="V844">VLOOKUP($E844,$AI$118:$AW$122,COLUMN($AW:$AW)-COLUMN($AH:$AH),FALSE)</f>
        <v>161.75600000000003</v>
      </c>
      <c r="W844" s="87" t="str">
        <f t="shared" si="312"/>
        <v>Domestic</v>
      </c>
      <c r="X844" s="87" t="str">
        <f t="shared" si="313"/>
        <v>Non-local</v>
      </c>
      <c r="Y844" s="104"/>
      <c r="Z844" s="87" t="str">
        <f t="shared" si="309"/>
        <v>USA</v>
      </c>
      <c r="AA844" s="87" t="str">
        <f t="shared" si="310"/>
        <v>USA</v>
      </c>
      <c r="AB844" s="82" cm="1">
        <f t="array" ref="AB844">VLOOKUP(B844,'GDP per Capita'!$T$2:$V$4235,COLUMN('GDP per Capita'!$V:$V)-COLUMN('GDP per Capita'!$S:$S),FALSE)</f>
        <v>63809.64</v>
      </c>
      <c r="AC844" s="82">
        <f t="shared" si="314"/>
        <v>63809.64</v>
      </c>
      <c r="AD844" s="82">
        <f t="shared" si="315"/>
        <v>63809.64</v>
      </c>
      <c r="AE844" s="88">
        <f t="shared" si="311"/>
        <v>2.3052966500328162E-2</v>
      </c>
    </row>
    <row r="845" spans="1:31">
      <c r="A845" s="77" t="s">
        <v>886</v>
      </c>
      <c r="B845" s="77">
        <v>844</v>
      </c>
      <c r="C845" s="77" t="s">
        <v>29</v>
      </c>
      <c r="D845" s="77" t="s">
        <v>29</v>
      </c>
      <c r="E845" s="77">
        <v>2020</v>
      </c>
      <c r="F845" s="77">
        <v>39.284749400000003</v>
      </c>
      <c r="G845" s="77">
        <v>-76.620474639699793</v>
      </c>
      <c r="H845" s="77">
        <v>0</v>
      </c>
      <c r="I845" s="77" t="s">
        <v>881</v>
      </c>
      <c r="J845" s="77">
        <v>43.074761000000002</v>
      </c>
      <c r="K845" s="77">
        <v>-89.383761300000003</v>
      </c>
      <c r="L845" s="77">
        <v>2293.6142511822</v>
      </c>
      <c r="M845" s="77">
        <v>0.46449147956658998</v>
      </c>
      <c r="N845" s="77">
        <v>0</v>
      </c>
      <c r="O845" s="77">
        <v>440.37393622698198</v>
      </c>
      <c r="P845" s="87" cm="1">
        <f t="array" ref="P845">IF($X845="Non-local",VLOOKUP($E845,$AI$64:$AW$68,COLUMN($AW:$AW)-COLUMN($AH:$AH),FALSE),IF($X845="Unknown",VLOOKUP($E845,$AI$71:$AW$75,COLUMN($AW:$AW)-COLUMN($AH:$AH),FALSE),0))</f>
        <v>224</v>
      </c>
      <c r="Q845" s="87" cm="1">
        <f t="array" ref="Q845">IF($X845="Non-local",VLOOKUP($E845,$AI$40:$AW$44,COLUMN($AW:$AW)-COLUMN($AH:$AH),FALSE),IF($X845="Unknown",VLOOKUP($E845,$AI$47:$AW$51,COLUMN($AW:$AW)-COLUMN($AH:$AH),FALSE),0))</f>
        <v>470.18520000000001</v>
      </c>
      <c r="R845" s="87" cm="1">
        <f t="array" ref="R845">IF($X845="Non-local",VLOOKUP($E845,$AI$88:$AW$92,COLUMN($AW:$AW)-COLUMN($AH:$AH),FALSE),IF($X845="Unknown",VLOOKUP($E845,$AI$95:$AW$99,COLUMN($AW:$AW)-COLUMN($AH:$AH),FALSE),0))</f>
        <v>0.13052013767768686</v>
      </c>
      <c r="S845" s="87" cm="1">
        <f t="array" ref="S845">VLOOKUP($E845,$AI$111:$AW$115,COLUMN($AW:$AW)-COLUMN($AH:$AH),FALSE)</f>
        <v>410.28773999999999</v>
      </c>
      <c r="T845" s="104">
        <f t="shared" si="307"/>
        <v>0.59501161724427687</v>
      </c>
      <c r="U845" s="104">
        <f t="shared" si="308"/>
        <v>1544.846876226982</v>
      </c>
      <c r="V845" s="87" cm="1">
        <f t="array" ref="V845">VLOOKUP($E845,$AI$118:$AW$122,COLUMN($AW:$AW)-COLUMN($AH:$AH),FALSE)</f>
        <v>161.75600000000003</v>
      </c>
      <c r="W845" s="87" t="str">
        <f t="shared" si="312"/>
        <v>Domestic</v>
      </c>
      <c r="X845" s="87" t="str">
        <f t="shared" si="313"/>
        <v>Non-local</v>
      </c>
      <c r="Y845" s="104"/>
      <c r="Z845" s="87" t="str">
        <f t="shared" si="309"/>
        <v>USA</v>
      </c>
      <c r="AA845" s="87" t="str">
        <f t="shared" si="310"/>
        <v>USA</v>
      </c>
      <c r="AB845" s="82" cm="1">
        <f t="array" ref="AB845">VLOOKUP(B845,'GDP per Capita'!$T$2:$V$4235,COLUMN('GDP per Capita'!$V:$V)-COLUMN('GDP per Capita'!$S:$S),FALSE)</f>
        <v>63809.64</v>
      </c>
      <c r="AC845" s="82">
        <f t="shared" si="314"/>
        <v>63809.64</v>
      </c>
      <c r="AD845" s="82">
        <f t="shared" si="315"/>
        <v>63809.64</v>
      </c>
      <c r="AE845" s="88">
        <f t="shared" si="311"/>
        <v>2.4210242781921069E-2</v>
      </c>
    </row>
    <row r="846" spans="1:31">
      <c r="A846" s="77" t="s">
        <v>1258</v>
      </c>
      <c r="B846" s="77">
        <v>845</v>
      </c>
      <c r="C846" s="77" t="s">
        <v>575</v>
      </c>
      <c r="D846" s="77" t="s">
        <v>31</v>
      </c>
      <c r="E846" s="77">
        <v>2020</v>
      </c>
      <c r="F846" s="77">
        <v>46.948271300000002</v>
      </c>
      <c r="G846" s="77">
        <v>7.4514512000000002</v>
      </c>
      <c r="H846" s="77">
        <v>0</v>
      </c>
      <c r="I846" s="77" t="s">
        <v>881</v>
      </c>
      <c r="J846" s="77">
        <v>43.074761000000002</v>
      </c>
      <c r="K846" s="77">
        <v>-89.383761300000003</v>
      </c>
      <c r="L846" s="77">
        <v>14213.9609823515</v>
      </c>
      <c r="M846" s="77">
        <v>2.1927518144515501</v>
      </c>
      <c r="N846" s="77">
        <v>0</v>
      </c>
      <c r="O846" s="77">
        <v>1492.46590314691</v>
      </c>
      <c r="P846" s="87" cm="1">
        <f t="array" ref="P846">IF($X846="Non-local",VLOOKUP($E846,$AI$64:$AW$68,COLUMN($AW:$AW)-COLUMN($AH:$AH),FALSE),IF($X846="Unknown",VLOOKUP($E846,$AI$71:$AW$75,COLUMN($AW:$AW)-COLUMN($AH:$AH),FALSE),0))</f>
        <v>224</v>
      </c>
      <c r="Q846" s="87" cm="1">
        <f t="array" ref="Q846">IF($X846="Non-local",VLOOKUP($E846,$AI$40:$AW$44,COLUMN($AW:$AW)-COLUMN($AH:$AH),FALSE),IF($X846="Unknown",VLOOKUP($E846,$AI$47:$AW$51,COLUMN($AW:$AW)-COLUMN($AH:$AH),FALSE),0))</f>
        <v>470.18520000000001</v>
      </c>
      <c r="R846" s="87" cm="1">
        <f t="array" ref="R846">IF($X846="Non-local",VLOOKUP($E846,$AI$88:$AW$92,COLUMN($AW:$AW)-COLUMN($AH:$AH),FALSE),IF($X846="Unknown",VLOOKUP($E846,$AI$95:$AW$99,COLUMN($AW:$AW)-COLUMN($AH:$AH),FALSE),0))</f>
        <v>0.13052013767768686</v>
      </c>
      <c r="S846" s="87" cm="1">
        <f t="array" ref="S846">VLOOKUP($E846,$AI$111:$AW$115,COLUMN($AW:$AW)-COLUMN($AH:$AH),FALSE)</f>
        <v>410.28773999999999</v>
      </c>
      <c r="T846" s="104">
        <f t="shared" si="307"/>
        <v>2.3232719521292369</v>
      </c>
      <c r="U846" s="104">
        <f t="shared" si="308"/>
        <v>2596.9388431469097</v>
      </c>
      <c r="V846" s="87" cm="1">
        <f t="array" ref="V846">VLOOKUP($E846,$AI$118:$AW$122,COLUMN($AW:$AW)-COLUMN($AH:$AH),FALSE)</f>
        <v>161.75600000000003</v>
      </c>
      <c r="W846" s="87" t="str">
        <f t="shared" si="312"/>
        <v>International</v>
      </c>
      <c r="X846" s="87" t="str">
        <f t="shared" si="313"/>
        <v>Non-local</v>
      </c>
      <c r="Y846" s="104"/>
      <c r="Z846" s="87" t="str">
        <f t="shared" si="309"/>
        <v>Switzerland</v>
      </c>
      <c r="AA846" s="87" t="str">
        <f t="shared" si="310"/>
        <v>Europe</v>
      </c>
      <c r="AB846" s="82" cm="1">
        <f t="array" ref="AB846">VLOOKUP(B846,'GDP per Capita'!$T$2:$V$4235,COLUMN('GDP per Capita'!$V:$V)-COLUMN('GDP per Capita'!$S:$S),FALSE)</f>
        <v>84665.279999999999</v>
      </c>
      <c r="AC846" s="82">
        <f t="shared" si="314"/>
        <v>84665.279999999999</v>
      </c>
      <c r="AD846" s="82">
        <f t="shared" si="315"/>
        <v>84665.279999999999</v>
      </c>
      <c r="AE846" s="88">
        <f t="shared" si="311"/>
        <v>3.0673008382502365E-2</v>
      </c>
    </row>
    <row r="847" spans="1:31">
      <c r="A847" s="77" t="s">
        <v>931</v>
      </c>
      <c r="B847" s="77">
        <v>846</v>
      </c>
      <c r="C847" s="77" t="s">
        <v>29</v>
      </c>
      <c r="D847" s="77" t="s">
        <v>29</v>
      </c>
      <c r="E847" s="77">
        <v>2020</v>
      </c>
      <c r="F847" s="77">
        <v>43.157284999999902</v>
      </c>
      <c r="G847" s="77">
        <v>-77.615213999999995</v>
      </c>
      <c r="H847" s="77">
        <v>0</v>
      </c>
      <c r="I847" s="77" t="s">
        <v>881</v>
      </c>
      <c r="J847" s="77">
        <v>43.074761000000002</v>
      </c>
      <c r="K847" s="77">
        <v>-89.383761300000003</v>
      </c>
      <c r="L847" s="77">
        <v>1909.0028818645801</v>
      </c>
      <c r="M847" s="77">
        <v>0.41370555769717998</v>
      </c>
      <c r="N847" s="77">
        <v>0</v>
      </c>
      <c r="O847" s="77">
        <v>366.52855331799998</v>
      </c>
      <c r="P847" s="87" cm="1">
        <f t="array" ref="P847">IF($X847="Non-local",VLOOKUP($E847,$AI$64:$AW$68,COLUMN($AW:$AW)-COLUMN($AH:$AH),FALSE),IF($X847="Unknown",VLOOKUP($E847,$AI$71:$AW$75,COLUMN($AW:$AW)-COLUMN($AH:$AH),FALSE),0))</f>
        <v>224</v>
      </c>
      <c r="Q847" s="87" cm="1">
        <f t="array" ref="Q847">IF($X847="Non-local",VLOOKUP($E847,$AI$40:$AW$44,COLUMN($AW:$AW)-COLUMN($AH:$AH),FALSE),IF($X847="Unknown",VLOOKUP($E847,$AI$47:$AW$51,COLUMN($AW:$AW)-COLUMN($AH:$AH),FALSE),0))</f>
        <v>470.18520000000001</v>
      </c>
      <c r="R847" s="87" cm="1">
        <f t="array" ref="R847">IF($X847="Non-local",VLOOKUP($E847,$AI$88:$AW$92,COLUMN($AW:$AW)-COLUMN($AH:$AH),FALSE),IF($X847="Unknown",VLOOKUP($E847,$AI$95:$AW$99,COLUMN($AW:$AW)-COLUMN($AH:$AH),FALSE),0))</f>
        <v>0.13052013767768686</v>
      </c>
      <c r="S847" s="87" cm="1">
        <f t="array" ref="S847">VLOOKUP($E847,$AI$111:$AW$115,COLUMN($AW:$AW)-COLUMN($AH:$AH),FALSE)</f>
        <v>410.28773999999999</v>
      </c>
      <c r="T847" s="104">
        <f t="shared" si="307"/>
        <v>0.54422569537486687</v>
      </c>
      <c r="U847" s="104">
        <f t="shared" si="308"/>
        <v>1471.0014933179998</v>
      </c>
      <c r="V847" s="87" cm="1">
        <f t="array" ref="V847">VLOOKUP($E847,$AI$118:$AW$122,COLUMN($AW:$AW)-COLUMN($AH:$AH),FALSE)</f>
        <v>161.75600000000003</v>
      </c>
      <c r="W847" s="87" t="str">
        <f t="shared" si="312"/>
        <v>Domestic</v>
      </c>
      <c r="X847" s="87" t="str">
        <f t="shared" si="313"/>
        <v>Non-local</v>
      </c>
      <c r="Y847" s="104"/>
      <c r="Z847" s="87" t="str">
        <f t="shared" si="309"/>
        <v>USA</v>
      </c>
      <c r="AA847" s="87" t="str">
        <f t="shared" si="310"/>
        <v>USA</v>
      </c>
      <c r="AB847" s="82" cm="1">
        <f t="array" ref="AB847">VLOOKUP(B847,'GDP per Capita'!$T$2:$V$4235,COLUMN('GDP per Capita'!$V:$V)-COLUMN('GDP per Capita'!$S:$S),FALSE)</f>
        <v>63809.64</v>
      </c>
      <c r="AC847" s="82">
        <f t="shared" si="314"/>
        <v>63809.64</v>
      </c>
      <c r="AD847" s="82">
        <f t="shared" si="315"/>
        <v>63809.64</v>
      </c>
      <c r="AE847" s="88">
        <f t="shared" si="311"/>
        <v>2.3052966500328162E-2</v>
      </c>
    </row>
    <row r="848" spans="1:31">
      <c r="A848" s="77" t="s">
        <v>1259</v>
      </c>
      <c r="B848" s="77">
        <v>847</v>
      </c>
      <c r="C848" s="77" t="s">
        <v>29</v>
      </c>
      <c r="D848" s="77" t="s">
        <v>29</v>
      </c>
      <c r="E848" s="77">
        <v>2020</v>
      </c>
      <c r="F848" s="77">
        <v>42.371200000000002</v>
      </c>
      <c r="G848" s="77">
        <v>-83.467502099999905</v>
      </c>
      <c r="H848" s="77">
        <v>0</v>
      </c>
      <c r="I848" s="77" t="s">
        <v>881</v>
      </c>
      <c r="J848" s="77">
        <v>43.074761000000002</v>
      </c>
      <c r="K848" s="77">
        <v>-89.383761300000003</v>
      </c>
      <c r="L848" s="77">
        <v>978.94772214518002</v>
      </c>
      <c r="M848" s="77">
        <v>0.29089663304278501</v>
      </c>
      <c r="N848" s="77">
        <v>0</v>
      </c>
      <c r="O848" s="77">
        <v>187.957962651874</v>
      </c>
      <c r="P848" s="87" cm="1">
        <f t="array" ref="P848">IF($X848="Non-local",VLOOKUP($E848,$AI$64:$AW$68,COLUMN($AW:$AW)-COLUMN($AH:$AH),FALSE),IF($X848="Unknown",VLOOKUP($E848,$AI$71:$AW$75,COLUMN($AW:$AW)-COLUMN($AH:$AH),FALSE),0))</f>
        <v>224</v>
      </c>
      <c r="Q848" s="87" cm="1">
        <f t="array" ref="Q848">IF($X848="Non-local",VLOOKUP($E848,$AI$40:$AW$44,COLUMN($AW:$AW)-COLUMN($AH:$AH),FALSE),IF($X848="Unknown",VLOOKUP($E848,$AI$47:$AW$51,COLUMN($AW:$AW)-COLUMN($AH:$AH),FALSE),0))</f>
        <v>470.18520000000001</v>
      </c>
      <c r="R848" s="87" cm="1">
        <f t="array" ref="R848">IF($X848="Non-local",VLOOKUP($E848,$AI$88:$AW$92,COLUMN($AW:$AW)-COLUMN($AH:$AH),FALSE),IF($X848="Unknown",VLOOKUP($E848,$AI$95:$AW$99,COLUMN($AW:$AW)-COLUMN($AH:$AH),FALSE),0))</f>
        <v>0.13052013767768686</v>
      </c>
      <c r="S848" s="87" cm="1">
        <f t="array" ref="S848">VLOOKUP($E848,$AI$111:$AW$115,COLUMN($AW:$AW)-COLUMN($AH:$AH),FALSE)</f>
        <v>410.28773999999999</v>
      </c>
      <c r="T848" s="104">
        <f t="shared" si="307"/>
        <v>0.4214167707204719</v>
      </c>
      <c r="U848" s="104">
        <f t="shared" si="308"/>
        <v>1292.430902651874</v>
      </c>
      <c r="V848" s="87" cm="1">
        <f t="array" ref="V848">VLOOKUP($E848,$AI$118:$AW$122,COLUMN($AW:$AW)-COLUMN($AH:$AH),FALSE)</f>
        <v>161.75600000000003</v>
      </c>
      <c r="W848" s="87" t="str">
        <f t="shared" si="312"/>
        <v>Domestic</v>
      </c>
      <c r="X848" s="87" t="str">
        <f t="shared" si="313"/>
        <v>Non-local</v>
      </c>
      <c r="Y848" s="104"/>
      <c r="Z848" s="87" t="str">
        <f t="shared" si="309"/>
        <v>USA</v>
      </c>
      <c r="AA848" s="87" t="str">
        <f t="shared" si="310"/>
        <v>USA</v>
      </c>
      <c r="AB848" s="82" cm="1">
        <f t="array" ref="AB848">VLOOKUP(B848,'GDP per Capita'!$T$2:$V$4235,COLUMN('GDP per Capita'!$V:$V)-COLUMN('GDP per Capita'!$S:$S),FALSE)</f>
        <v>63809.64</v>
      </c>
      <c r="AC848" s="82">
        <f t="shared" si="314"/>
        <v>63809.64</v>
      </c>
      <c r="AD848" s="82">
        <f t="shared" si="315"/>
        <v>63809.64</v>
      </c>
      <c r="AE848" s="88">
        <f t="shared" si="311"/>
        <v>2.0254477264749871E-2</v>
      </c>
    </row>
    <row r="849" spans="1:31">
      <c r="A849" s="77" t="s">
        <v>1246</v>
      </c>
      <c r="B849" s="77">
        <v>848</v>
      </c>
      <c r="C849" s="77" t="s">
        <v>29</v>
      </c>
      <c r="D849" s="77" t="s">
        <v>29</v>
      </c>
      <c r="E849" s="77">
        <v>2020</v>
      </c>
      <c r="F849" s="77">
        <v>35.913154200000001</v>
      </c>
      <c r="G849" s="77">
        <v>-79.055779999999999</v>
      </c>
      <c r="H849" s="77">
        <v>0</v>
      </c>
      <c r="I849" s="77" t="s">
        <v>881</v>
      </c>
      <c r="J849" s="77">
        <v>43.074761000000002</v>
      </c>
      <c r="K849" s="77">
        <v>-89.383761300000003</v>
      </c>
      <c r="L849" s="77">
        <v>2379.5604599395601</v>
      </c>
      <c r="M849" s="77">
        <v>0.47584022739655502</v>
      </c>
      <c r="N849" s="77">
        <v>0</v>
      </c>
      <c r="O849" s="77">
        <v>456.87560830839601</v>
      </c>
      <c r="P849" s="87" cm="1">
        <f t="array" ref="P849">IF($X849="Non-local",VLOOKUP($E849,$AI$64:$AW$68,COLUMN($AW:$AW)-COLUMN($AH:$AH),FALSE),IF($X849="Unknown",VLOOKUP($E849,$AI$71:$AW$75,COLUMN($AW:$AW)-COLUMN($AH:$AH),FALSE),0))</f>
        <v>224</v>
      </c>
      <c r="Q849" s="87" cm="1">
        <f t="array" ref="Q849">IF($X849="Non-local",VLOOKUP($E849,$AI$40:$AW$44,COLUMN($AW:$AW)-COLUMN($AH:$AH),FALSE),IF($X849="Unknown",VLOOKUP($E849,$AI$47:$AW$51,COLUMN($AW:$AW)-COLUMN($AH:$AH),FALSE),0))</f>
        <v>470.18520000000001</v>
      </c>
      <c r="R849" s="87" cm="1">
        <f t="array" ref="R849">IF($X849="Non-local",VLOOKUP($E849,$AI$88:$AW$92,COLUMN($AW:$AW)-COLUMN($AH:$AH),FALSE),IF($X849="Unknown",VLOOKUP($E849,$AI$95:$AW$99,COLUMN($AW:$AW)-COLUMN($AH:$AH),FALSE),0))</f>
        <v>0.13052013767768686</v>
      </c>
      <c r="S849" s="87" cm="1">
        <f t="array" ref="S849">VLOOKUP($E849,$AI$111:$AW$115,COLUMN($AW:$AW)-COLUMN($AH:$AH),FALSE)</f>
        <v>410.28773999999999</v>
      </c>
      <c r="T849" s="104">
        <f t="shared" si="307"/>
        <v>0.60636036507424185</v>
      </c>
      <c r="U849" s="104">
        <f t="shared" si="308"/>
        <v>1561.3485483083962</v>
      </c>
      <c r="V849" s="87" cm="1">
        <f t="array" ref="V849">VLOOKUP($E849,$AI$118:$AW$122,COLUMN($AW:$AW)-COLUMN($AH:$AH),FALSE)</f>
        <v>161.75600000000003</v>
      </c>
      <c r="W849" s="87" t="str">
        <f t="shared" si="312"/>
        <v>Domestic</v>
      </c>
      <c r="X849" s="87" t="str">
        <f t="shared" si="313"/>
        <v>Non-local</v>
      </c>
      <c r="Y849" s="104"/>
      <c r="Z849" s="87" t="str">
        <f t="shared" si="309"/>
        <v>USA</v>
      </c>
      <c r="AA849" s="87" t="str">
        <f t="shared" si="310"/>
        <v>USA</v>
      </c>
      <c r="AB849" s="82" cm="1">
        <f t="array" ref="AB849">VLOOKUP(B849,'GDP per Capita'!$T$2:$V$4235,COLUMN('GDP per Capita'!$V:$V)-COLUMN('GDP per Capita'!$S:$S),FALSE)</f>
        <v>63809.64</v>
      </c>
      <c r="AC849" s="82">
        <f t="shared" si="314"/>
        <v>63809.64</v>
      </c>
      <c r="AD849" s="82">
        <f t="shared" si="315"/>
        <v>63809.64</v>
      </c>
      <c r="AE849" s="88">
        <f t="shared" si="311"/>
        <v>2.4468850604836452E-2</v>
      </c>
    </row>
    <row r="850" spans="1:31">
      <c r="A850" s="77" t="s">
        <v>931</v>
      </c>
      <c r="B850" s="77">
        <v>849</v>
      </c>
      <c r="C850" s="77" t="s">
        <v>29</v>
      </c>
      <c r="D850" s="77" t="s">
        <v>29</v>
      </c>
      <c r="E850" s="77">
        <v>2020</v>
      </c>
      <c r="F850" s="77">
        <v>43.157284999999902</v>
      </c>
      <c r="G850" s="77">
        <v>-77.615213999999995</v>
      </c>
      <c r="H850" s="77">
        <v>0</v>
      </c>
      <c r="I850" s="77" t="s">
        <v>881</v>
      </c>
      <c r="J850" s="77">
        <v>43.074761000000002</v>
      </c>
      <c r="K850" s="77">
        <v>-89.383761300000003</v>
      </c>
      <c r="L850" s="77">
        <v>1909.0028818645801</v>
      </c>
      <c r="M850" s="77">
        <v>0.41370555769717998</v>
      </c>
      <c r="N850" s="77">
        <v>0</v>
      </c>
      <c r="O850" s="77">
        <v>366.52855331799998</v>
      </c>
      <c r="P850" s="87" cm="1">
        <f t="array" ref="P850">IF($X850="Non-local",VLOOKUP($E850,$AI$64:$AW$68,COLUMN($AW:$AW)-COLUMN($AH:$AH),FALSE),IF($X850="Unknown",VLOOKUP($E850,$AI$71:$AW$75,COLUMN($AW:$AW)-COLUMN($AH:$AH),FALSE),0))</f>
        <v>224</v>
      </c>
      <c r="Q850" s="87" cm="1">
        <f t="array" ref="Q850">IF($X850="Non-local",VLOOKUP($E850,$AI$40:$AW$44,COLUMN($AW:$AW)-COLUMN($AH:$AH),FALSE),IF($X850="Unknown",VLOOKUP($E850,$AI$47:$AW$51,COLUMN($AW:$AW)-COLUMN($AH:$AH),FALSE),0))</f>
        <v>470.18520000000001</v>
      </c>
      <c r="R850" s="87" cm="1">
        <f t="array" ref="R850">IF($X850="Non-local",VLOOKUP($E850,$AI$88:$AW$92,COLUMN($AW:$AW)-COLUMN($AH:$AH),FALSE),IF($X850="Unknown",VLOOKUP($E850,$AI$95:$AW$99,COLUMN($AW:$AW)-COLUMN($AH:$AH),FALSE),0))</f>
        <v>0.13052013767768686</v>
      </c>
      <c r="S850" s="87" cm="1">
        <f t="array" ref="S850">VLOOKUP($E850,$AI$111:$AW$115,COLUMN($AW:$AW)-COLUMN($AH:$AH),FALSE)</f>
        <v>410.28773999999999</v>
      </c>
      <c r="T850" s="104">
        <f t="shared" si="307"/>
        <v>0.54422569537486687</v>
      </c>
      <c r="U850" s="104">
        <f t="shared" si="308"/>
        <v>1471.0014933179998</v>
      </c>
      <c r="V850" s="87" cm="1">
        <f t="array" ref="V850">VLOOKUP($E850,$AI$118:$AW$122,COLUMN($AW:$AW)-COLUMN($AH:$AH),FALSE)</f>
        <v>161.75600000000003</v>
      </c>
      <c r="W850" s="87" t="str">
        <f t="shared" si="312"/>
        <v>Domestic</v>
      </c>
      <c r="X850" s="87" t="str">
        <f t="shared" si="313"/>
        <v>Non-local</v>
      </c>
      <c r="Y850" s="104"/>
      <c r="Z850" s="87" t="str">
        <f t="shared" si="309"/>
        <v>USA</v>
      </c>
      <c r="AA850" s="87" t="str">
        <f t="shared" si="310"/>
        <v>USA</v>
      </c>
      <c r="AB850" s="82" cm="1">
        <f t="array" ref="AB850">VLOOKUP(B850,'GDP per Capita'!$T$2:$V$4235,COLUMN('GDP per Capita'!$V:$V)-COLUMN('GDP per Capita'!$S:$S),FALSE)</f>
        <v>63809.64</v>
      </c>
      <c r="AC850" s="82">
        <f t="shared" si="314"/>
        <v>63809.64</v>
      </c>
      <c r="AD850" s="82">
        <f t="shared" si="315"/>
        <v>63809.64</v>
      </c>
      <c r="AE850" s="88">
        <f t="shared" si="311"/>
        <v>2.3052966500328162E-2</v>
      </c>
    </row>
    <row r="851" spans="1:31">
      <c r="A851" s="77" t="s">
        <v>924</v>
      </c>
      <c r="B851" s="77">
        <v>850</v>
      </c>
      <c r="C851" s="77" t="s">
        <v>29</v>
      </c>
      <c r="D851" s="77" t="s">
        <v>29</v>
      </c>
      <c r="E851" s="77">
        <v>2020</v>
      </c>
      <c r="F851" s="77">
        <v>38.942965899999997</v>
      </c>
      <c r="G851" s="77">
        <v>-76.731234000000001</v>
      </c>
      <c r="H851" s="77">
        <v>0</v>
      </c>
      <c r="I851" s="77" t="s">
        <v>881</v>
      </c>
      <c r="J851" s="77">
        <v>43.074761000000002</v>
      </c>
      <c r="K851" s="77">
        <v>-89.383761300000003</v>
      </c>
      <c r="L851" s="77">
        <v>2310.5182765189902</v>
      </c>
      <c r="M851" s="77">
        <v>0.46672356779517199</v>
      </c>
      <c r="N851" s="77">
        <v>0</v>
      </c>
      <c r="O851" s="77">
        <v>443.61950909164602</v>
      </c>
      <c r="P851" s="87" cm="1">
        <f t="array" ref="P851">IF($X851="Non-local",VLOOKUP($E851,$AI$64:$AW$68,COLUMN($AW:$AW)-COLUMN($AH:$AH),FALSE),IF($X851="Unknown",VLOOKUP($E851,$AI$71:$AW$75,COLUMN($AW:$AW)-COLUMN($AH:$AH),FALSE),0))</f>
        <v>224</v>
      </c>
      <c r="Q851" s="87" cm="1">
        <f t="array" ref="Q851">IF($X851="Non-local",VLOOKUP($E851,$AI$40:$AW$44,COLUMN($AW:$AW)-COLUMN($AH:$AH),FALSE),IF($X851="Unknown",VLOOKUP($E851,$AI$47:$AW$51,COLUMN($AW:$AW)-COLUMN($AH:$AH),FALSE),0))</f>
        <v>470.18520000000001</v>
      </c>
      <c r="R851" s="87" cm="1">
        <f t="array" ref="R851">IF($X851="Non-local",VLOOKUP($E851,$AI$88:$AW$92,COLUMN($AW:$AW)-COLUMN($AH:$AH),FALSE),IF($X851="Unknown",VLOOKUP($E851,$AI$95:$AW$99,COLUMN($AW:$AW)-COLUMN($AH:$AH),FALSE),0))</f>
        <v>0.13052013767768686</v>
      </c>
      <c r="S851" s="87" cm="1">
        <f t="array" ref="S851">VLOOKUP($E851,$AI$111:$AW$115,COLUMN($AW:$AW)-COLUMN($AH:$AH),FALSE)</f>
        <v>410.28773999999999</v>
      </c>
      <c r="T851" s="104">
        <f t="shared" si="307"/>
        <v>0.59724370547285888</v>
      </c>
      <c r="U851" s="104">
        <f t="shared" si="308"/>
        <v>1548.0924490916461</v>
      </c>
      <c r="V851" s="87" cm="1">
        <f t="array" ref="V851">VLOOKUP($E851,$AI$118:$AW$122,COLUMN($AW:$AW)-COLUMN($AH:$AH),FALSE)</f>
        <v>161.75600000000003</v>
      </c>
      <c r="W851" s="87" t="str">
        <f t="shared" si="312"/>
        <v>Domestic</v>
      </c>
      <c r="X851" s="87" t="str">
        <f t="shared" si="313"/>
        <v>Non-local</v>
      </c>
      <c r="Y851" s="104"/>
      <c r="Z851" s="87" t="str">
        <f t="shared" si="309"/>
        <v>USA</v>
      </c>
      <c r="AA851" s="87" t="str">
        <f t="shared" si="310"/>
        <v>USA</v>
      </c>
      <c r="AB851" s="82" cm="1">
        <f t="array" ref="AB851">VLOOKUP(B851,'GDP per Capita'!$T$2:$V$4235,COLUMN('GDP per Capita'!$V:$V)-COLUMN('GDP per Capita'!$S:$S),FALSE)</f>
        <v>63809.64</v>
      </c>
      <c r="AC851" s="82">
        <f t="shared" si="314"/>
        <v>63809.64</v>
      </c>
      <c r="AD851" s="82">
        <f t="shared" si="315"/>
        <v>63809.64</v>
      </c>
      <c r="AE851" s="88">
        <f t="shared" si="311"/>
        <v>2.4261106144645952E-2</v>
      </c>
    </row>
    <row r="852" spans="1:31">
      <c r="A852" s="77" t="s">
        <v>1260</v>
      </c>
      <c r="B852" s="77">
        <v>851</v>
      </c>
      <c r="C852" s="77" t="s">
        <v>29</v>
      </c>
      <c r="D852" s="77" t="s">
        <v>29</v>
      </c>
      <c r="E852" s="77">
        <v>2020</v>
      </c>
      <c r="F852" s="77">
        <v>42.916738899999999</v>
      </c>
      <c r="G852" s="77">
        <v>-89.217899700000004</v>
      </c>
      <c r="H852" s="77">
        <v>1</v>
      </c>
      <c r="I852" s="77" t="s">
        <v>881</v>
      </c>
      <c r="J852" s="77">
        <v>43.074761000000002</v>
      </c>
      <c r="K852" s="77">
        <v>-89.383761300000003</v>
      </c>
      <c r="L852" s="77">
        <v>44.303961227958098</v>
      </c>
      <c r="M852" s="77">
        <v>0</v>
      </c>
      <c r="N852" s="77">
        <v>0</v>
      </c>
      <c r="O852" s="77">
        <v>0</v>
      </c>
      <c r="P852" s="87" cm="1">
        <f t="array" ref="P852">IF($X852="Non-local",VLOOKUP($E852,$AI$64:$AW$68,COLUMN($AW:$AW)-COLUMN($AH:$AH),FALSE),IF($X852="Unknown",VLOOKUP($E852,$AI$71:$AW$75,COLUMN($AW:$AW)-COLUMN($AH:$AH),FALSE),0))</f>
        <v>0</v>
      </c>
      <c r="Q852" s="87" cm="1">
        <f t="array" ref="Q852">IF($X852="Non-local",VLOOKUP($E852,$AI$40:$AW$44,COLUMN($AW:$AW)-COLUMN($AH:$AH),FALSE),IF($X852="Unknown",VLOOKUP($E852,$AI$47:$AW$51,COLUMN($AW:$AW)-COLUMN($AH:$AH),FALSE),0))</f>
        <v>0</v>
      </c>
      <c r="R852" s="87" cm="1">
        <f t="array" ref="R852">IF($X852="Non-local",VLOOKUP($E852,$AI$88:$AW$92,COLUMN($AW:$AW)-COLUMN($AH:$AH),FALSE),IF($X852="Unknown",VLOOKUP($E852,$AI$95:$AW$99,COLUMN($AW:$AW)-COLUMN($AH:$AH),FALSE),0))</f>
        <v>0</v>
      </c>
      <c r="S852" s="87" cm="1">
        <f t="array" ref="S852">VLOOKUP($E852,$AI$111:$AW$115,COLUMN($AW:$AW)-COLUMN($AH:$AH),FALSE)</f>
        <v>410.28773999999999</v>
      </c>
      <c r="T852" s="104">
        <f t="shared" si="307"/>
        <v>0</v>
      </c>
      <c r="U852" s="104">
        <f t="shared" si="308"/>
        <v>410.28773999999999</v>
      </c>
      <c r="V852" s="87" cm="1">
        <f t="array" ref="V852">VLOOKUP($E852,$AI$118:$AW$122,COLUMN($AW:$AW)-COLUMN($AH:$AH),FALSE)</f>
        <v>161.75600000000003</v>
      </c>
      <c r="W852" s="87" t="str">
        <f t="shared" si="312"/>
        <v>Domestic</v>
      </c>
      <c r="X852" s="87" t="str">
        <f t="shared" si="313"/>
        <v>Local</v>
      </c>
      <c r="Y852" s="104"/>
      <c r="Z852" s="87" t="str">
        <f t="shared" si="309"/>
        <v>USA</v>
      </c>
      <c r="AA852" s="87" t="str">
        <f t="shared" si="310"/>
        <v>USA</v>
      </c>
      <c r="AB852" s="82" cm="1">
        <f t="array" ref="AB852">VLOOKUP(B852,'GDP per Capita'!$T$2:$V$4235,COLUMN('GDP per Capita'!$V:$V)-COLUMN('GDP per Capita'!$S:$S),FALSE)</f>
        <v>63809.64</v>
      </c>
      <c r="AC852" s="82">
        <f t="shared" si="314"/>
        <v>63809.64</v>
      </c>
      <c r="AD852" s="82">
        <f t="shared" si="315"/>
        <v>63809.64</v>
      </c>
      <c r="AE852" s="88">
        <f t="shared" si="311"/>
        <v>6.4298707844143927E-3</v>
      </c>
    </row>
    <row r="853" spans="1:31">
      <c r="A853" s="77" t="s">
        <v>898</v>
      </c>
      <c r="B853" s="77">
        <v>852</v>
      </c>
      <c r="C853" s="77" t="s">
        <v>29</v>
      </c>
      <c r="D853" s="77" t="s">
        <v>29</v>
      </c>
      <c r="E853" s="77">
        <v>2020</v>
      </c>
      <c r="F853" s="77">
        <v>41.875561599999997</v>
      </c>
      <c r="G853" s="77">
        <v>-87.6244212</v>
      </c>
      <c r="H853" s="77">
        <v>0</v>
      </c>
      <c r="I853" s="77" t="s">
        <v>881</v>
      </c>
      <c r="J853" s="77">
        <v>43.074761000000002</v>
      </c>
      <c r="K853" s="77">
        <v>-89.383761300000003</v>
      </c>
      <c r="L853" s="77">
        <v>392.92408850763201</v>
      </c>
      <c r="M853" s="77">
        <v>0.213515273972855</v>
      </c>
      <c r="N853" s="77">
        <v>0</v>
      </c>
      <c r="O853" s="77">
        <v>75.441424993465404</v>
      </c>
      <c r="P853" s="87" cm="1">
        <f t="array" ref="P853">IF($X853="Non-local",VLOOKUP($E853,$AI$64:$AW$68,COLUMN($AW:$AW)-COLUMN($AH:$AH),FALSE),IF($X853="Unknown",VLOOKUP($E853,$AI$71:$AW$75,COLUMN($AW:$AW)-COLUMN($AH:$AH),FALSE),0))</f>
        <v>224</v>
      </c>
      <c r="Q853" s="87" cm="1">
        <f t="array" ref="Q853">IF($X853="Non-local",VLOOKUP($E853,$AI$40:$AW$44,COLUMN($AW:$AW)-COLUMN($AH:$AH),FALSE),IF($X853="Unknown",VLOOKUP($E853,$AI$47:$AW$51,COLUMN($AW:$AW)-COLUMN($AH:$AH),FALSE),0))</f>
        <v>470.18520000000001</v>
      </c>
      <c r="R853" s="87" cm="1">
        <f t="array" ref="R853">IF($X853="Non-local",VLOOKUP($E853,$AI$88:$AW$92,COLUMN($AW:$AW)-COLUMN($AH:$AH),FALSE),IF($X853="Unknown",VLOOKUP($E853,$AI$95:$AW$99,COLUMN($AW:$AW)-COLUMN($AH:$AH),FALSE),0))</f>
        <v>0.13052013767768686</v>
      </c>
      <c r="S853" s="87" cm="1">
        <f t="array" ref="S853">VLOOKUP($E853,$AI$111:$AW$115,COLUMN($AW:$AW)-COLUMN($AH:$AH),FALSE)</f>
        <v>410.28773999999999</v>
      </c>
      <c r="T853" s="104">
        <f t="shared" si="307"/>
        <v>0.34403541165054186</v>
      </c>
      <c r="U853" s="104">
        <f t="shared" si="308"/>
        <v>1179.9143649934654</v>
      </c>
      <c r="V853" s="87" cm="1">
        <f t="array" ref="V853">VLOOKUP($E853,$AI$118:$AW$122,COLUMN($AW:$AW)-COLUMN($AH:$AH),FALSE)</f>
        <v>161.75600000000003</v>
      </c>
      <c r="W853" s="87" t="str">
        <f t="shared" si="312"/>
        <v>Domestic</v>
      </c>
      <c r="X853" s="87" t="str">
        <f t="shared" si="313"/>
        <v>Non-local</v>
      </c>
      <c r="Y853" s="104"/>
      <c r="Z853" s="87" t="str">
        <f t="shared" si="309"/>
        <v>USA</v>
      </c>
      <c r="AA853" s="87" t="str">
        <f t="shared" si="310"/>
        <v>USA</v>
      </c>
      <c r="AB853" s="82" cm="1">
        <f t="array" ref="AB853">VLOOKUP(B853,'GDP per Capita'!$T$2:$V$4235,COLUMN('GDP per Capita'!$V:$V)-COLUMN('GDP per Capita'!$S:$S),FALSE)</f>
        <v>63809.64</v>
      </c>
      <c r="AC853" s="82">
        <f t="shared" si="314"/>
        <v>63809.64</v>
      </c>
      <c r="AD853" s="82">
        <f t="shared" si="315"/>
        <v>63809.64</v>
      </c>
      <c r="AE853" s="88">
        <f t="shared" si="311"/>
        <v>1.8491161601812287E-2</v>
      </c>
    </row>
    <row r="854" spans="1:31">
      <c r="A854" s="77" t="s">
        <v>1261</v>
      </c>
      <c r="B854" s="77">
        <v>853</v>
      </c>
      <c r="C854" s="77" t="s">
        <v>33</v>
      </c>
      <c r="D854" s="77" t="s">
        <v>816</v>
      </c>
      <c r="E854" s="77">
        <v>2020</v>
      </c>
      <c r="F854" s="77">
        <v>-35.3324882</v>
      </c>
      <c r="G854" s="77">
        <v>149.05873559999901</v>
      </c>
      <c r="H854" s="77">
        <v>0</v>
      </c>
      <c r="I854" s="77" t="s">
        <v>881</v>
      </c>
      <c r="J854" s="77">
        <v>43.074761000000002</v>
      </c>
      <c r="K854" s="77">
        <v>-89.383761300000003</v>
      </c>
      <c r="L854" s="77">
        <v>30017.896213001</v>
      </c>
      <c r="M854" s="77">
        <v>4.7985633443043101</v>
      </c>
      <c r="N854" s="77">
        <v>0</v>
      </c>
      <c r="O854" s="77">
        <v>2746.63750348959</v>
      </c>
      <c r="P854" s="87" cm="1">
        <f t="array" ref="P854">IF($X854="Non-local",VLOOKUP($E854,$AI$64:$AW$68,COLUMN($AW:$AW)-COLUMN($AH:$AH),FALSE),IF($X854="Unknown",VLOOKUP($E854,$AI$71:$AW$75,COLUMN($AW:$AW)-COLUMN($AH:$AH),FALSE),0))</f>
        <v>224</v>
      </c>
      <c r="Q854" s="87" cm="1">
        <f t="array" ref="Q854">IF($X854="Non-local",VLOOKUP($E854,$AI$40:$AW$44,COLUMN($AW:$AW)-COLUMN($AH:$AH),FALSE),IF($X854="Unknown",VLOOKUP($E854,$AI$47:$AW$51,COLUMN($AW:$AW)-COLUMN($AH:$AH),FALSE),0))</f>
        <v>470.18520000000001</v>
      </c>
      <c r="R854" s="87" cm="1">
        <f t="array" ref="R854">IF($X854="Non-local",VLOOKUP($E854,$AI$88:$AW$92,COLUMN($AW:$AW)-COLUMN($AH:$AH),FALSE),IF($X854="Unknown",VLOOKUP($E854,$AI$95:$AW$99,COLUMN($AW:$AW)-COLUMN($AH:$AH),FALSE),0))</f>
        <v>0.13052013767768686</v>
      </c>
      <c r="S854" s="87" cm="1">
        <f t="array" ref="S854">VLOOKUP($E854,$AI$111:$AW$115,COLUMN($AW:$AW)-COLUMN($AH:$AH),FALSE)</f>
        <v>410.28773999999999</v>
      </c>
      <c r="T854" s="104">
        <f t="shared" si="307"/>
        <v>4.9290834819819969</v>
      </c>
      <c r="U854" s="104">
        <f t="shared" si="308"/>
        <v>3851.1104434895897</v>
      </c>
      <c r="V854" s="87" cm="1">
        <f t="array" ref="V854">VLOOKUP($E854,$AI$118:$AW$122,COLUMN($AW:$AW)-COLUMN($AH:$AH),FALSE)</f>
        <v>161.75600000000003</v>
      </c>
      <c r="W854" s="87" t="str">
        <f t="shared" si="312"/>
        <v>International</v>
      </c>
      <c r="X854" s="87" t="str">
        <f t="shared" si="313"/>
        <v>Non-local</v>
      </c>
      <c r="Y854" s="104"/>
      <c r="Z854" s="87" t="str">
        <f t="shared" si="309"/>
        <v>Australia</v>
      </c>
      <c r="AA854" s="87" t="str">
        <f t="shared" si="310"/>
        <v>Oceania</v>
      </c>
      <c r="AB854" s="82" cm="1">
        <f t="array" ref="AB854">VLOOKUP(B854,'GDP per Capita'!$T$2:$V$4235,COLUMN('GDP per Capita'!$V:$V)-COLUMN('GDP per Capita'!$S:$S),FALSE)</f>
        <v>61250.7</v>
      </c>
      <c r="AC854" s="82">
        <f t="shared" si="314"/>
        <v>61250.7</v>
      </c>
      <c r="AD854" s="82">
        <f t="shared" si="315"/>
        <v>61250.7</v>
      </c>
      <c r="AE854" s="88">
        <f t="shared" si="311"/>
        <v>6.2874553980437606E-2</v>
      </c>
    </row>
    <row r="855" spans="1:31">
      <c r="A855" s="77" t="s">
        <v>1262</v>
      </c>
      <c r="B855" s="77">
        <v>854</v>
      </c>
      <c r="C855" s="77" t="s">
        <v>29</v>
      </c>
      <c r="D855" s="77" t="s">
        <v>29</v>
      </c>
      <c r="E855" s="77">
        <v>2020</v>
      </c>
      <c r="F855" s="77">
        <v>42.291707000000002</v>
      </c>
      <c r="G855" s="77">
        <v>-85.587228600000003</v>
      </c>
      <c r="H855" s="77">
        <v>0</v>
      </c>
      <c r="I855" s="77" t="s">
        <v>881</v>
      </c>
      <c r="J855" s="77">
        <v>43.074761000000002</v>
      </c>
      <c r="K855" s="77">
        <v>-89.383761300000003</v>
      </c>
      <c r="L855" s="77">
        <v>644.56510097088596</v>
      </c>
      <c r="M855" s="77">
        <v>0.24674315493948401</v>
      </c>
      <c r="N855" s="77">
        <v>0</v>
      </c>
      <c r="O855" s="77">
        <v>123.75649938641</v>
      </c>
      <c r="P855" s="87" cm="1">
        <f t="array" ref="P855">IF($X855="Non-local",VLOOKUP($E855,$AI$64:$AW$68,COLUMN($AW:$AW)-COLUMN($AH:$AH),FALSE),IF($X855="Unknown",VLOOKUP($E855,$AI$71:$AW$75,COLUMN($AW:$AW)-COLUMN($AH:$AH),FALSE),0))</f>
        <v>224</v>
      </c>
      <c r="Q855" s="87" cm="1">
        <f t="array" ref="Q855">IF($X855="Non-local",VLOOKUP($E855,$AI$40:$AW$44,COLUMN($AW:$AW)-COLUMN($AH:$AH),FALSE),IF($X855="Unknown",VLOOKUP($E855,$AI$47:$AW$51,COLUMN($AW:$AW)-COLUMN($AH:$AH),FALSE),0))</f>
        <v>470.18520000000001</v>
      </c>
      <c r="R855" s="87" cm="1">
        <f t="array" ref="R855">IF($X855="Non-local",VLOOKUP($E855,$AI$88:$AW$92,COLUMN($AW:$AW)-COLUMN($AH:$AH),FALSE),IF($X855="Unknown",VLOOKUP($E855,$AI$95:$AW$99,COLUMN($AW:$AW)-COLUMN($AH:$AH),FALSE),0))</f>
        <v>0.13052013767768686</v>
      </c>
      <c r="S855" s="87" cm="1">
        <f t="array" ref="S855">VLOOKUP($E855,$AI$111:$AW$115,COLUMN($AW:$AW)-COLUMN($AH:$AH),FALSE)</f>
        <v>410.28773999999999</v>
      </c>
      <c r="T855" s="104">
        <f t="shared" si="307"/>
        <v>0.37726329261717084</v>
      </c>
      <c r="U855" s="104">
        <f t="shared" si="308"/>
        <v>1228.2294393864099</v>
      </c>
      <c r="V855" s="87" cm="1">
        <f t="array" ref="V855">VLOOKUP($E855,$AI$118:$AW$122,COLUMN($AW:$AW)-COLUMN($AH:$AH),FALSE)</f>
        <v>161.75600000000003</v>
      </c>
      <c r="W855" s="87" t="str">
        <f t="shared" si="312"/>
        <v>Domestic</v>
      </c>
      <c r="X855" s="87" t="str">
        <f t="shared" si="313"/>
        <v>Non-local</v>
      </c>
      <c r="Y855" s="104"/>
      <c r="Z855" s="87" t="str">
        <f t="shared" si="309"/>
        <v>USA</v>
      </c>
      <c r="AA855" s="87" t="str">
        <f t="shared" si="310"/>
        <v>USA</v>
      </c>
      <c r="AB855" s="82" cm="1">
        <f t="array" ref="AB855">VLOOKUP(B855,'GDP per Capita'!$T$2:$V$4235,COLUMN('GDP per Capita'!$V:$V)-COLUMN('GDP per Capita'!$S:$S),FALSE)</f>
        <v>63809.64</v>
      </c>
      <c r="AC855" s="82">
        <f t="shared" si="314"/>
        <v>63809.64</v>
      </c>
      <c r="AD855" s="82">
        <f t="shared" si="315"/>
        <v>63809.64</v>
      </c>
      <c r="AE855" s="88">
        <f t="shared" si="311"/>
        <v>1.9248336762069336E-2</v>
      </c>
    </row>
    <row r="856" spans="1:31">
      <c r="A856" s="77" t="s">
        <v>1079</v>
      </c>
      <c r="B856" s="77">
        <v>855</v>
      </c>
      <c r="C856" s="77" t="s">
        <v>29</v>
      </c>
      <c r="D856" s="77" t="s">
        <v>29</v>
      </c>
      <c r="E856" s="77">
        <v>2020</v>
      </c>
      <c r="F856" s="77">
        <v>39.962260100000002</v>
      </c>
      <c r="G856" s="77">
        <v>-83.000706499999893</v>
      </c>
      <c r="H856" s="77">
        <v>0</v>
      </c>
      <c r="I856" s="77" t="s">
        <v>881</v>
      </c>
      <c r="J856" s="77">
        <v>43.074761000000002</v>
      </c>
      <c r="K856" s="77">
        <v>-89.383761300000003</v>
      </c>
      <c r="L856" s="77">
        <v>1267.8143890352301</v>
      </c>
      <c r="M856" s="77">
        <v>0.32903996718650402</v>
      </c>
      <c r="N856" s="77">
        <v>0</v>
      </c>
      <c r="O856" s="77">
        <v>243.420362694765</v>
      </c>
      <c r="P856" s="87" cm="1">
        <f t="array" ref="P856">IF($X856="Non-local",VLOOKUP($E856,$AI$64:$AW$68,COLUMN($AW:$AW)-COLUMN($AH:$AH),FALSE),IF($X856="Unknown",VLOOKUP($E856,$AI$71:$AW$75,COLUMN($AW:$AW)-COLUMN($AH:$AH),FALSE),0))</f>
        <v>224</v>
      </c>
      <c r="Q856" s="87" cm="1">
        <f t="array" ref="Q856">IF($X856="Non-local",VLOOKUP($E856,$AI$40:$AW$44,COLUMN($AW:$AW)-COLUMN($AH:$AH),FALSE),IF($X856="Unknown",VLOOKUP($E856,$AI$47:$AW$51,COLUMN($AW:$AW)-COLUMN($AH:$AH),FALSE),0))</f>
        <v>470.18520000000001</v>
      </c>
      <c r="R856" s="87" cm="1">
        <f t="array" ref="R856">IF($X856="Non-local",VLOOKUP($E856,$AI$88:$AW$92,COLUMN($AW:$AW)-COLUMN($AH:$AH),FALSE),IF($X856="Unknown",VLOOKUP($E856,$AI$95:$AW$99,COLUMN($AW:$AW)-COLUMN($AH:$AH),FALSE),0))</f>
        <v>0.13052013767768686</v>
      </c>
      <c r="S856" s="87" cm="1">
        <f t="array" ref="S856">VLOOKUP($E856,$AI$111:$AW$115,COLUMN($AW:$AW)-COLUMN($AH:$AH),FALSE)</f>
        <v>410.28773999999999</v>
      </c>
      <c r="T856" s="104">
        <f t="shared" si="307"/>
        <v>0.45956010486419085</v>
      </c>
      <c r="U856" s="104">
        <f t="shared" si="308"/>
        <v>1347.893302694765</v>
      </c>
      <c r="V856" s="87" cm="1">
        <f t="array" ref="V856">VLOOKUP($E856,$AI$118:$AW$122,COLUMN($AW:$AW)-COLUMN($AH:$AH),FALSE)</f>
        <v>161.75600000000003</v>
      </c>
      <c r="W856" s="87" t="str">
        <f t="shared" si="312"/>
        <v>Domestic</v>
      </c>
      <c r="X856" s="87" t="str">
        <f t="shared" si="313"/>
        <v>Non-local</v>
      </c>
      <c r="Y856" s="104"/>
      <c r="Z856" s="87" t="str">
        <f t="shared" si="309"/>
        <v>USA</v>
      </c>
      <c r="AA856" s="87" t="str">
        <f t="shared" si="310"/>
        <v>USA</v>
      </c>
      <c r="AB856" s="82" cm="1">
        <f t="array" ref="AB856">VLOOKUP(B856,'GDP per Capita'!$T$2:$V$4235,COLUMN('GDP per Capita'!$V:$V)-COLUMN('GDP per Capita'!$S:$S),FALSE)</f>
        <v>63809.64</v>
      </c>
      <c r="AC856" s="82">
        <f t="shared" si="314"/>
        <v>63809.64</v>
      </c>
      <c r="AD856" s="82">
        <f t="shared" si="315"/>
        <v>63809.64</v>
      </c>
      <c r="AE856" s="88">
        <f t="shared" si="311"/>
        <v>2.1123662548398096E-2</v>
      </c>
    </row>
    <row r="857" spans="1:31">
      <c r="A857" s="77" t="s">
        <v>1263</v>
      </c>
      <c r="B857" s="77">
        <v>856</v>
      </c>
      <c r="C857" s="77" t="s">
        <v>29</v>
      </c>
      <c r="D857" s="77" t="s">
        <v>29</v>
      </c>
      <c r="E857" s="77">
        <v>2020</v>
      </c>
      <c r="F857" s="77">
        <v>42.350097099999999</v>
      </c>
      <c r="G857" s="77">
        <v>-71.156442299999995</v>
      </c>
      <c r="H857" s="77">
        <v>0</v>
      </c>
      <c r="I857" s="77" t="s">
        <v>881</v>
      </c>
      <c r="J857" s="77">
        <v>43.074761000000002</v>
      </c>
      <c r="K857" s="77">
        <v>-89.383761300000003</v>
      </c>
      <c r="L857" s="77">
        <v>2976.9236483910199</v>
      </c>
      <c r="M857" s="77">
        <v>0.55925132348001605</v>
      </c>
      <c r="N857" s="77">
        <v>0</v>
      </c>
      <c r="O857" s="77">
        <v>571.56934049107701</v>
      </c>
      <c r="P857" s="87" cm="1">
        <f t="array" ref="P857">IF($X857="Non-local",VLOOKUP($E857,$AI$64:$AW$68,COLUMN($AW:$AW)-COLUMN($AH:$AH),FALSE),IF($X857="Unknown",VLOOKUP($E857,$AI$71:$AW$75,COLUMN($AW:$AW)-COLUMN($AH:$AH),FALSE),0))</f>
        <v>224</v>
      </c>
      <c r="Q857" s="87" cm="1">
        <f t="array" ref="Q857">IF($X857="Non-local",VLOOKUP($E857,$AI$40:$AW$44,COLUMN($AW:$AW)-COLUMN($AH:$AH),FALSE),IF($X857="Unknown",VLOOKUP($E857,$AI$47:$AW$51,COLUMN($AW:$AW)-COLUMN($AH:$AH),FALSE),0))</f>
        <v>470.18520000000001</v>
      </c>
      <c r="R857" s="87" cm="1">
        <f t="array" ref="R857">IF($X857="Non-local",VLOOKUP($E857,$AI$88:$AW$92,COLUMN($AW:$AW)-COLUMN($AH:$AH),FALSE),IF($X857="Unknown",VLOOKUP($E857,$AI$95:$AW$99,COLUMN($AW:$AW)-COLUMN($AH:$AH),FALSE),0))</f>
        <v>0.13052013767768686</v>
      </c>
      <c r="S857" s="87" cm="1">
        <f t="array" ref="S857">VLOOKUP($E857,$AI$111:$AW$115,COLUMN($AW:$AW)-COLUMN($AH:$AH),FALSE)</f>
        <v>410.28773999999999</v>
      </c>
      <c r="T857" s="104">
        <f t="shared" si="307"/>
        <v>0.68977146115770294</v>
      </c>
      <c r="U857" s="104">
        <f t="shared" si="308"/>
        <v>1676.042280491077</v>
      </c>
      <c r="V857" s="87" cm="1">
        <f t="array" ref="V857">VLOOKUP($E857,$AI$118:$AW$122,COLUMN($AW:$AW)-COLUMN($AH:$AH),FALSE)</f>
        <v>161.75600000000003</v>
      </c>
      <c r="W857" s="87" t="str">
        <f t="shared" si="312"/>
        <v>Domestic</v>
      </c>
      <c r="X857" s="87" t="str">
        <f t="shared" si="313"/>
        <v>Non-local</v>
      </c>
      <c r="Y857" s="104"/>
      <c r="Z857" s="87" t="str">
        <f t="shared" si="309"/>
        <v>USA</v>
      </c>
      <c r="AA857" s="87" t="str">
        <f t="shared" si="310"/>
        <v>USA</v>
      </c>
      <c r="AB857" s="82" cm="1">
        <f t="array" ref="AB857">VLOOKUP(B857,'GDP per Capita'!$T$2:$V$4235,COLUMN('GDP per Capita'!$V:$V)-COLUMN('GDP per Capita'!$S:$S),FALSE)</f>
        <v>63809.64</v>
      </c>
      <c r="AC857" s="82">
        <f t="shared" si="314"/>
        <v>63809.64</v>
      </c>
      <c r="AD857" s="82">
        <f t="shared" si="315"/>
        <v>63809.64</v>
      </c>
      <c r="AE857" s="88">
        <f t="shared" si="311"/>
        <v>2.6266286418338624E-2</v>
      </c>
    </row>
    <row r="858" spans="1:31">
      <c r="A858" s="77" t="s">
        <v>1023</v>
      </c>
      <c r="B858" s="77">
        <v>857</v>
      </c>
      <c r="C858" s="77" t="s">
        <v>29</v>
      </c>
      <c r="D858" s="77" t="s">
        <v>29</v>
      </c>
      <c r="E858" s="77">
        <v>2020</v>
      </c>
      <c r="F858" s="77">
        <v>29.758938199999999</v>
      </c>
      <c r="G858" s="77">
        <v>-95.367697399999997</v>
      </c>
      <c r="H858" s="77">
        <v>0</v>
      </c>
      <c r="I858" s="77" t="s">
        <v>881</v>
      </c>
      <c r="J858" s="77">
        <v>43.074761000000002</v>
      </c>
      <c r="K858" s="77">
        <v>-89.383761300000003</v>
      </c>
      <c r="L858" s="77">
        <v>3146.7698821412901</v>
      </c>
      <c r="M858" s="77">
        <v>0.58629039504814995</v>
      </c>
      <c r="N858" s="77">
        <v>0</v>
      </c>
      <c r="O858" s="77">
        <v>604.17981737112905</v>
      </c>
      <c r="P858" s="87" cm="1">
        <f t="array" ref="P858">IF($X858="Non-local",VLOOKUP($E858,$AI$64:$AW$68,COLUMN($AW:$AW)-COLUMN($AH:$AH),FALSE),IF($X858="Unknown",VLOOKUP($E858,$AI$71:$AW$75,COLUMN($AW:$AW)-COLUMN($AH:$AH),FALSE),0))</f>
        <v>224</v>
      </c>
      <c r="Q858" s="87" cm="1">
        <f t="array" ref="Q858">IF($X858="Non-local",VLOOKUP($E858,$AI$40:$AW$44,COLUMN($AW:$AW)-COLUMN($AH:$AH),FALSE),IF($X858="Unknown",VLOOKUP($E858,$AI$47:$AW$51,COLUMN($AW:$AW)-COLUMN($AH:$AH),FALSE),0))</f>
        <v>470.18520000000001</v>
      </c>
      <c r="R858" s="87" cm="1">
        <f t="array" ref="R858">IF($X858="Non-local",VLOOKUP($E858,$AI$88:$AW$92,COLUMN($AW:$AW)-COLUMN($AH:$AH),FALSE),IF($X858="Unknown",VLOOKUP($E858,$AI$95:$AW$99,COLUMN($AW:$AW)-COLUMN($AH:$AH),FALSE),0))</f>
        <v>0.13052013767768686</v>
      </c>
      <c r="S858" s="87" cm="1">
        <f t="array" ref="S858">VLOOKUP($E858,$AI$111:$AW$115,COLUMN($AW:$AW)-COLUMN($AH:$AH),FALSE)</f>
        <v>410.28773999999999</v>
      </c>
      <c r="T858" s="104">
        <f t="shared" si="307"/>
        <v>0.71681053272583684</v>
      </c>
      <c r="U858" s="104">
        <f t="shared" si="308"/>
        <v>1708.6527573711289</v>
      </c>
      <c r="V858" s="87" cm="1">
        <f t="array" ref="V858">VLOOKUP($E858,$AI$118:$AW$122,COLUMN($AW:$AW)-COLUMN($AH:$AH),FALSE)</f>
        <v>161.75600000000003</v>
      </c>
      <c r="W858" s="87" t="str">
        <f t="shared" si="312"/>
        <v>Domestic</v>
      </c>
      <c r="X858" s="87" t="str">
        <f t="shared" si="313"/>
        <v>Non-local</v>
      </c>
      <c r="Y858" s="104"/>
      <c r="Z858" s="87" t="str">
        <f t="shared" si="309"/>
        <v>USA</v>
      </c>
      <c r="AA858" s="87" t="str">
        <f t="shared" si="310"/>
        <v>USA</v>
      </c>
      <c r="AB858" s="82" cm="1">
        <f t="array" ref="AB858">VLOOKUP(B858,'GDP per Capita'!$T$2:$V$4235,COLUMN('GDP per Capita'!$V:$V)-COLUMN('GDP per Capita'!$S:$S),FALSE)</f>
        <v>63809.64</v>
      </c>
      <c r="AC858" s="82">
        <f t="shared" si="314"/>
        <v>63809.64</v>
      </c>
      <c r="AD858" s="82">
        <f t="shared" si="315"/>
        <v>63809.64</v>
      </c>
      <c r="AE858" s="88">
        <f t="shared" si="311"/>
        <v>2.6777345200053298E-2</v>
      </c>
    </row>
    <row r="859" spans="1:31">
      <c r="A859" s="77" t="s">
        <v>1128</v>
      </c>
      <c r="B859" s="77">
        <v>858</v>
      </c>
      <c r="C859" s="77" t="s">
        <v>320</v>
      </c>
      <c r="D859" s="77" t="s">
        <v>28</v>
      </c>
      <c r="E859" s="77">
        <v>2020</v>
      </c>
      <c r="F859" s="77">
        <v>45.4972159</v>
      </c>
      <c r="G859" s="77">
        <v>-73.610364199999907</v>
      </c>
      <c r="H859" s="77">
        <v>0</v>
      </c>
      <c r="I859" s="77" t="s">
        <v>881</v>
      </c>
      <c r="J859" s="77">
        <v>43.074761000000002</v>
      </c>
      <c r="K859" s="77">
        <v>-89.383761300000003</v>
      </c>
      <c r="L859" s="77">
        <v>2563.78052679657</v>
      </c>
      <c r="M859" s="77">
        <v>0.50016552474482801</v>
      </c>
      <c r="N859" s="77">
        <v>0</v>
      </c>
      <c r="O859" s="77">
        <v>492.24586114494201</v>
      </c>
      <c r="P859" s="87" cm="1">
        <f t="array" ref="P859">IF($X859="Non-local",VLOOKUP($E859,$AI$64:$AW$68,COLUMN($AW:$AW)-COLUMN($AH:$AH),FALSE),IF($X859="Unknown",VLOOKUP($E859,$AI$71:$AW$75,COLUMN($AW:$AW)-COLUMN($AH:$AH),FALSE),0))</f>
        <v>224</v>
      </c>
      <c r="Q859" s="87" cm="1">
        <f t="array" ref="Q859">IF($X859="Non-local",VLOOKUP($E859,$AI$40:$AW$44,COLUMN($AW:$AW)-COLUMN($AH:$AH),FALSE),IF($X859="Unknown",VLOOKUP($E859,$AI$47:$AW$51,COLUMN($AW:$AW)-COLUMN($AH:$AH),FALSE),0))</f>
        <v>470.18520000000001</v>
      </c>
      <c r="R859" s="87" cm="1">
        <f t="array" ref="R859">IF($X859="Non-local",VLOOKUP($E859,$AI$88:$AW$92,COLUMN($AW:$AW)-COLUMN($AH:$AH),FALSE),IF($X859="Unknown",VLOOKUP($E859,$AI$95:$AW$99,COLUMN($AW:$AW)-COLUMN($AH:$AH),FALSE),0))</f>
        <v>0.13052013767768686</v>
      </c>
      <c r="S859" s="87" cm="1">
        <f t="array" ref="S859">VLOOKUP($E859,$AI$111:$AW$115,COLUMN($AW:$AW)-COLUMN($AH:$AH),FALSE)</f>
        <v>410.28773999999999</v>
      </c>
      <c r="T859" s="104">
        <f t="shared" si="307"/>
        <v>0.63068566242251489</v>
      </c>
      <c r="U859" s="104">
        <f t="shared" si="308"/>
        <v>1596.7188011449418</v>
      </c>
      <c r="V859" s="87" cm="1">
        <f t="array" ref="V859">VLOOKUP($E859,$AI$118:$AW$122,COLUMN($AW:$AW)-COLUMN($AH:$AH),FALSE)</f>
        <v>161.75600000000003</v>
      </c>
      <c r="W859" s="87" t="str">
        <f t="shared" si="312"/>
        <v>International</v>
      </c>
      <c r="X859" s="87" t="str">
        <f t="shared" si="313"/>
        <v>Non-local</v>
      </c>
      <c r="Y859" s="104"/>
      <c r="Z859" s="87" t="str">
        <f t="shared" si="309"/>
        <v>Canada</v>
      </c>
      <c r="AA859" s="87" t="str">
        <f t="shared" si="310"/>
        <v>Other Americas</v>
      </c>
      <c r="AB859" s="82" cm="1">
        <f t="array" ref="AB859">VLOOKUP(B859,'GDP per Capita'!$T$2:$V$4235,COLUMN('GDP per Capita'!$V:$V)-COLUMN('GDP per Capita'!$S:$S),FALSE)</f>
        <v>49196.49</v>
      </c>
      <c r="AC859" s="82">
        <f t="shared" si="314"/>
        <v>49196.49</v>
      </c>
      <c r="AD859" s="82">
        <f t="shared" si="315"/>
        <v>49196.49</v>
      </c>
      <c r="AE859" s="88">
        <f t="shared" si="311"/>
        <v>3.2455949624555371E-2</v>
      </c>
    </row>
    <row r="860" spans="1:31">
      <c r="A860" s="77" t="s">
        <v>1246</v>
      </c>
      <c r="B860" s="77">
        <v>859</v>
      </c>
      <c r="C860" s="77" t="s">
        <v>29</v>
      </c>
      <c r="D860" s="77" t="s">
        <v>29</v>
      </c>
      <c r="E860" s="77">
        <v>2020</v>
      </c>
      <c r="F860" s="77">
        <v>35.913154200000001</v>
      </c>
      <c r="G860" s="77">
        <v>-79.055779999999999</v>
      </c>
      <c r="H860" s="77">
        <v>0</v>
      </c>
      <c r="I860" s="77" t="s">
        <v>881</v>
      </c>
      <c r="J860" s="77">
        <v>43.074761000000002</v>
      </c>
      <c r="K860" s="77">
        <v>-89.383761300000003</v>
      </c>
      <c r="L860" s="77">
        <v>2379.5604599395601</v>
      </c>
      <c r="M860" s="77">
        <v>0.47584022739655502</v>
      </c>
      <c r="N860" s="77">
        <v>0</v>
      </c>
      <c r="O860" s="77">
        <v>456.87560830839601</v>
      </c>
      <c r="P860" s="87" cm="1">
        <f t="array" ref="P860">IF($X860="Non-local",VLOOKUP($E860,$AI$64:$AW$68,COLUMN($AW:$AW)-COLUMN($AH:$AH),FALSE),IF($X860="Unknown",VLOOKUP($E860,$AI$71:$AW$75,COLUMN($AW:$AW)-COLUMN($AH:$AH),FALSE),0))</f>
        <v>224</v>
      </c>
      <c r="Q860" s="87" cm="1">
        <f t="array" ref="Q860">IF($X860="Non-local",VLOOKUP($E860,$AI$40:$AW$44,COLUMN($AW:$AW)-COLUMN($AH:$AH),FALSE),IF($X860="Unknown",VLOOKUP($E860,$AI$47:$AW$51,COLUMN($AW:$AW)-COLUMN($AH:$AH),FALSE),0))</f>
        <v>470.18520000000001</v>
      </c>
      <c r="R860" s="87" cm="1">
        <f t="array" ref="R860">IF($X860="Non-local",VLOOKUP($E860,$AI$88:$AW$92,COLUMN($AW:$AW)-COLUMN($AH:$AH),FALSE),IF($X860="Unknown",VLOOKUP($E860,$AI$95:$AW$99,COLUMN($AW:$AW)-COLUMN($AH:$AH),FALSE),0))</f>
        <v>0.13052013767768686</v>
      </c>
      <c r="S860" s="87" cm="1">
        <f t="array" ref="S860">VLOOKUP($E860,$AI$111:$AW$115,COLUMN($AW:$AW)-COLUMN($AH:$AH),FALSE)</f>
        <v>410.28773999999999</v>
      </c>
      <c r="T860" s="104">
        <f t="shared" si="307"/>
        <v>0.60636036507424185</v>
      </c>
      <c r="U860" s="104">
        <f t="shared" si="308"/>
        <v>1561.3485483083962</v>
      </c>
      <c r="V860" s="87" cm="1">
        <f t="array" ref="V860">VLOOKUP($E860,$AI$118:$AW$122,COLUMN($AW:$AW)-COLUMN($AH:$AH),FALSE)</f>
        <v>161.75600000000003</v>
      </c>
      <c r="W860" s="87" t="str">
        <f t="shared" si="312"/>
        <v>Domestic</v>
      </c>
      <c r="X860" s="87" t="str">
        <f t="shared" si="313"/>
        <v>Non-local</v>
      </c>
      <c r="Y860" s="104"/>
      <c r="Z860" s="87" t="str">
        <f t="shared" si="309"/>
        <v>USA</v>
      </c>
      <c r="AA860" s="87" t="str">
        <f t="shared" si="310"/>
        <v>USA</v>
      </c>
      <c r="AB860" s="82" cm="1">
        <f t="array" ref="AB860">VLOOKUP(B860,'GDP per Capita'!$T$2:$V$4235,COLUMN('GDP per Capita'!$V:$V)-COLUMN('GDP per Capita'!$S:$S),FALSE)</f>
        <v>63809.64</v>
      </c>
      <c r="AC860" s="82">
        <f t="shared" si="314"/>
        <v>63809.64</v>
      </c>
      <c r="AD860" s="82">
        <f t="shared" si="315"/>
        <v>63809.64</v>
      </c>
      <c r="AE860" s="88">
        <f t="shared" si="311"/>
        <v>2.4468850604836452E-2</v>
      </c>
    </row>
    <row r="861" spans="1:31">
      <c r="A861" s="77" t="s">
        <v>1054</v>
      </c>
      <c r="B861" s="77">
        <v>860</v>
      </c>
      <c r="C861" s="77" t="s">
        <v>29</v>
      </c>
      <c r="D861" s="77" t="s">
        <v>29</v>
      </c>
      <c r="E861" s="77">
        <v>2020</v>
      </c>
      <c r="F861" s="77">
        <v>32.787601199999997</v>
      </c>
      <c r="G861" s="77">
        <v>-79.940272800000002</v>
      </c>
      <c r="H861" s="77">
        <v>0</v>
      </c>
      <c r="I861" s="77" t="s">
        <v>881</v>
      </c>
      <c r="J861" s="77">
        <v>43.074761000000002</v>
      </c>
      <c r="K861" s="77">
        <v>-89.383761300000003</v>
      </c>
      <c r="L861" s="77">
        <v>2820.3905614077098</v>
      </c>
      <c r="M861" s="77">
        <v>0.53433166969513302</v>
      </c>
      <c r="N861" s="77">
        <v>0</v>
      </c>
      <c r="O861" s="77">
        <v>541.51498779027997</v>
      </c>
      <c r="P861" s="87" cm="1">
        <f t="array" ref="P861">IF($X861="Non-local",VLOOKUP($E861,$AI$64:$AW$68,COLUMN($AW:$AW)-COLUMN($AH:$AH),FALSE),IF($X861="Unknown",VLOOKUP($E861,$AI$71:$AW$75,COLUMN($AW:$AW)-COLUMN($AH:$AH),FALSE),0))</f>
        <v>224</v>
      </c>
      <c r="Q861" s="87" cm="1">
        <f t="array" ref="Q861">IF($X861="Non-local",VLOOKUP($E861,$AI$40:$AW$44,COLUMN($AW:$AW)-COLUMN($AH:$AH),FALSE),IF($X861="Unknown",VLOOKUP($E861,$AI$47:$AW$51,COLUMN($AW:$AW)-COLUMN($AH:$AH),FALSE),0))</f>
        <v>470.18520000000001</v>
      </c>
      <c r="R861" s="87" cm="1">
        <f t="array" ref="R861">IF($X861="Non-local",VLOOKUP($E861,$AI$88:$AW$92,COLUMN($AW:$AW)-COLUMN($AH:$AH),FALSE),IF($X861="Unknown",VLOOKUP($E861,$AI$95:$AW$99,COLUMN($AW:$AW)-COLUMN($AH:$AH),FALSE),0))</f>
        <v>0.13052013767768686</v>
      </c>
      <c r="S861" s="87" cm="1">
        <f t="array" ref="S861">VLOOKUP($E861,$AI$111:$AW$115,COLUMN($AW:$AW)-COLUMN($AH:$AH),FALSE)</f>
        <v>410.28773999999999</v>
      </c>
      <c r="T861" s="104">
        <f t="shared" si="307"/>
        <v>0.6648518073728199</v>
      </c>
      <c r="U861" s="104">
        <f t="shared" si="308"/>
        <v>1645.9879277902799</v>
      </c>
      <c r="V861" s="87" cm="1">
        <f t="array" ref="V861">VLOOKUP($E861,$AI$118:$AW$122,COLUMN($AW:$AW)-COLUMN($AH:$AH),FALSE)</f>
        <v>161.75600000000003</v>
      </c>
      <c r="W861" s="87" t="str">
        <f t="shared" si="312"/>
        <v>Domestic</v>
      </c>
      <c r="X861" s="87" t="str">
        <f t="shared" si="313"/>
        <v>Non-local</v>
      </c>
      <c r="Y861" s="104"/>
      <c r="Z861" s="87" t="str">
        <f t="shared" si="309"/>
        <v>USA</v>
      </c>
      <c r="AA861" s="87" t="str">
        <f t="shared" si="310"/>
        <v>USA</v>
      </c>
      <c r="AB861" s="82" cm="1">
        <f t="array" ref="AB861">VLOOKUP(B861,'GDP per Capita'!$T$2:$V$4235,COLUMN('GDP per Capita'!$V:$V)-COLUMN('GDP per Capita'!$S:$S),FALSE)</f>
        <v>63809.64</v>
      </c>
      <c r="AC861" s="82">
        <f t="shared" si="314"/>
        <v>63809.64</v>
      </c>
      <c r="AD861" s="82">
        <f t="shared" si="315"/>
        <v>63809.64</v>
      </c>
      <c r="AE861" s="88">
        <f t="shared" si="311"/>
        <v>2.5795286226192152E-2</v>
      </c>
    </row>
    <row r="862" spans="1:31">
      <c r="A862" s="77" t="s">
        <v>1264</v>
      </c>
      <c r="B862" s="77">
        <v>861</v>
      </c>
      <c r="C862" s="77" t="s">
        <v>29</v>
      </c>
      <c r="D862" s="77" t="s">
        <v>29</v>
      </c>
      <c r="E862" s="77">
        <v>2020</v>
      </c>
      <c r="F862" s="77">
        <v>39.272050399999998</v>
      </c>
      <c r="G862" s="77">
        <v>-76.7318455999999</v>
      </c>
      <c r="H862" s="77">
        <v>0</v>
      </c>
      <c r="I862" s="77" t="s">
        <v>881</v>
      </c>
      <c r="J862" s="77">
        <v>43.074761000000002</v>
      </c>
      <c r="K862" s="77">
        <v>-89.383761300000003</v>
      </c>
      <c r="L862" s="77">
        <v>2277.57464094233</v>
      </c>
      <c r="M862" s="77">
        <v>0.46237353283531402</v>
      </c>
      <c r="N862" s="77">
        <v>0</v>
      </c>
      <c r="O862" s="77">
        <v>437.29433106092802</v>
      </c>
      <c r="P862" s="87" cm="1">
        <f t="array" ref="P862">IF($X862="Non-local",VLOOKUP($E862,$AI$64:$AW$68,COLUMN($AW:$AW)-COLUMN($AH:$AH),FALSE),IF($X862="Unknown",VLOOKUP($E862,$AI$71:$AW$75,COLUMN($AW:$AW)-COLUMN($AH:$AH),FALSE),0))</f>
        <v>224</v>
      </c>
      <c r="Q862" s="87" cm="1">
        <f t="array" ref="Q862">IF($X862="Non-local",VLOOKUP($E862,$AI$40:$AW$44,COLUMN($AW:$AW)-COLUMN($AH:$AH),FALSE),IF($X862="Unknown",VLOOKUP($E862,$AI$47:$AW$51,COLUMN($AW:$AW)-COLUMN($AH:$AH),FALSE),0))</f>
        <v>470.18520000000001</v>
      </c>
      <c r="R862" s="87" cm="1">
        <f t="array" ref="R862">IF($X862="Non-local",VLOOKUP($E862,$AI$88:$AW$92,COLUMN($AW:$AW)-COLUMN($AH:$AH),FALSE),IF($X862="Unknown",VLOOKUP($E862,$AI$95:$AW$99,COLUMN($AW:$AW)-COLUMN($AH:$AH),FALSE),0))</f>
        <v>0.13052013767768686</v>
      </c>
      <c r="S862" s="87" cm="1">
        <f t="array" ref="S862">VLOOKUP($E862,$AI$111:$AW$115,COLUMN($AW:$AW)-COLUMN($AH:$AH),FALSE)</f>
        <v>410.28773999999999</v>
      </c>
      <c r="T862" s="104">
        <f t="shared" si="307"/>
        <v>0.5928936705130009</v>
      </c>
      <c r="U862" s="104">
        <f t="shared" si="308"/>
        <v>1541.7672710609279</v>
      </c>
      <c r="V862" s="87" cm="1">
        <f t="array" ref="V862">VLOOKUP($E862,$AI$118:$AW$122,COLUMN($AW:$AW)-COLUMN($AH:$AH),FALSE)</f>
        <v>161.75600000000003</v>
      </c>
      <c r="W862" s="87" t="str">
        <f t="shared" si="312"/>
        <v>Domestic</v>
      </c>
      <c r="X862" s="87" t="str">
        <f t="shared" si="313"/>
        <v>Non-local</v>
      </c>
      <c r="Y862" s="104"/>
      <c r="Z862" s="87" t="str">
        <f t="shared" si="309"/>
        <v>USA</v>
      </c>
      <c r="AA862" s="87" t="str">
        <f t="shared" si="310"/>
        <v>USA</v>
      </c>
      <c r="AB862" s="82" cm="1">
        <f t="array" ref="AB862">VLOOKUP(B862,'GDP per Capita'!$T$2:$V$4235,COLUMN('GDP per Capita'!$V:$V)-COLUMN('GDP per Capita'!$S:$S),FALSE)</f>
        <v>63809.64</v>
      </c>
      <c r="AC862" s="82">
        <f t="shared" si="314"/>
        <v>63809.64</v>
      </c>
      <c r="AD862" s="82">
        <f t="shared" si="315"/>
        <v>63809.64</v>
      </c>
      <c r="AE862" s="88">
        <f t="shared" si="311"/>
        <v>2.4161980400781574E-2</v>
      </c>
    </row>
    <row r="863" spans="1:31">
      <c r="A863" s="77" t="s">
        <v>937</v>
      </c>
      <c r="B863" s="77">
        <v>862</v>
      </c>
      <c r="C863" s="77" t="s">
        <v>29</v>
      </c>
      <c r="D863" s="77" t="s">
        <v>29</v>
      </c>
      <c r="E863" s="77">
        <v>2020</v>
      </c>
      <c r="F863" s="77">
        <v>39.084005400000002</v>
      </c>
      <c r="G863" s="77">
        <v>-77.152757299999905</v>
      </c>
      <c r="H863" s="77">
        <v>0</v>
      </c>
      <c r="I863" s="77" t="s">
        <v>881</v>
      </c>
      <c r="J863" s="77">
        <v>43.074761000000002</v>
      </c>
      <c r="K863" s="77">
        <v>-89.383761300000003</v>
      </c>
      <c r="L863" s="77">
        <v>2231.4185484909599</v>
      </c>
      <c r="M863" s="77">
        <v>0.45627886197524198</v>
      </c>
      <c r="N863" s="77">
        <v>0</v>
      </c>
      <c r="O863" s="77">
        <v>428.43236131026498</v>
      </c>
      <c r="P863" s="87" cm="1">
        <f t="array" ref="P863">IF($X863="Non-local",VLOOKUP($E863,$AI$64:$AW$68,COLUMN($AW:$AW)-COLUMN($AH:$AH),FALSE),IF($X863="Unknown",VLOOKUP($E863,$AI$71:$AW$75,COLUMN($AW:$AW)-COLUMN($AH:$AH),FALSE),0))</f>
        <v>224</v>
      </c>
      <c r="Q863" s="87" cm="1">
        <f t="array" ref="Q863">IF($X863="Non-local",VLOOKUP($E863,$AI$40:$AW$44,COLUMN($AW:$AW)-COLUMN($AH:$AH),FALSE),IF($X863="Unknown",VLOOKUP($E863,$AI$47:$AW$51,COLUMN($AW:$AW)-COLUMN($AH:$AH),FALSE),0))</f>
        <v>470.18520000000001</v>
      </c>
      <c r="R863" s="87" cm="1">
        <f t="array" ref="R863">IF($X863="Non-local",VLOOKUP($E863,$AI$88:$AW$92,COLUMN($AW:$AW)-COLUMN($AH:$AH),FALSE),IF($X863="Unknown",VLOOKUP($E863,$AI$95:$AW$99,COLUMN($AW:$AW)-COLUMN($AH:$AH),FALSE),0))</f>
        <v>0.13052013767768686</v>
      </c>
      <c r="S863" s="87" cm="1">
        <f t="array" ref="S863">VLOOKUP($E863,$AI$111:$AW$115,COLUMN($AW:$AW)-COLUMN($AH:$AH),FALSE)</f>
        <v>410.28773999999999</v>
      </c>
      <c r="T863" s="104">
        <f t="shared" si="307"/>
        <v>0.58679899965292881</v>
      </c>
      <c r="U863" s="104">
        <f t="shared" si="308"/>
        <v>1532.905301310265</v>
      </c>
      <c r="V863" s="87" cm="1">
        <f t="array" ref="V863">VLOOKUP($E863,$AI$118:$AW$122,COLUMN($AW:$AW)-COLUMN($AH:$AH),FALSE)</f>
        <v>161.75600000000003</v>
      </c>
      <c r="W863" s="87" t="str">
        <f t="shared" si="312"/>
        <v>Domestic</v>
      </c>
      <c r="X863" s="87" t="str">
        <f t="shared" si="313"/>
        <v>Non-local</v>
      </c>
      <c r="Y863" s="104"/>
      <c r="Z863" s="87" t="str">
        <f t="shared" si="309"/>
        <v>USA</v>
      </c>
      <c r="AA863" s="87" t="str">
        <f t="shared" si="310"/>
        <v>USA</v>
      </c>
      <c r="AB863" s="82" cm="1">
        <f t="array" ref="AB863">VLOOKUP(B863,'GDP per Capita'!$T$2:$V$4235,COLUMN('GDP per Capita'!$V:$V)-COLUMN('GDP per Capita'!$S:$S),FALSE)</f>
        <v>63809.64</v>
      </c>
      <c r="AC863" s="82">
        <f t="shared" si="314"/>
        <v>63809.64</v>
      </c>
      <c r="AD863" s="82">
        <f t="shared" si="315"/>
        <v>63809.64</v>
      </c>
      <c r="AE863" s="88">
        <f t="shared" si="311"/>
        <v>2.4023099038174563E-2</v>
      </c>
    </row>
    <row r="864" spans="1:31">
      <c r="A864" s="77" t="s">
        <v>884</v>
      </c>
      <c r="B864" s="77">
        <v>863</v>
      </c>
      <c r="C864" s="77" t="s">
        <v>29</v>
      </c>
      <c r="D864" s="77" t="s">
        <v>29</v>
      </c>
      <c r="E864" s="77">
        <v>2020</v>
      </c>
      <c r="F864" s="77">
        <v>38.894985499999997</v>
      </c>
      <c r="G864" s="77">
        <v>-77.036570799999893</v>
      </c>
      <c r="H864" s="77">
        <v>0</v>
      </c>
      <c r="I864" s="77" t="s">
        <v>881</v>
      </c>
      <c r="J864" s="77">
        <v>43.074761000000002</v>
      </c>
      <c r="K864" s="77">
        <v>-89.383761300000003</v>
      </c>
      <c r="L864" s="77">
        <v>2268.7601181753998</v>
      </c>
      <c r="M864" s="77">
        <v>0.461209621156489</v>
      </c>
      <c r="N864" s="77">
        <v>0</v>
      </c>
      <c r="O864" s="77">
        <v>435.601942689677</v>
      </c>
      <c r="P864" s="87" cm="1">
        <f t="array" ref="P864">IF($X864="Non-local",VLOOKUP($E864,$AI$64:$AW$68,COLUMN($AW:$AW)-COLUMN($AH:$AH),FALSE),IF($X864="Unknown",VLOOKUP($E864,$AI$71:$AW$75,COLUMN($AW:$AW)-COLUMN($AH:$AH),FALSE),0))</f>
        <v>224</v>
      </c>
      <c r="Q864" s="87" cm="1">
        <f t="array" ref="Q864">IF($X864="Non-local",VLOOKUP($E864,$AI$40:$AW$44,COLUMN($AW:$AW)-COLUMN($AH:$AH),FALSE),IF($X864="Unknown",VLOOKUP($E864,$AI$47:$AW$51,COLUMN($AW:$AW)-COLUMN($AH:$AH),FALSE),0))</f>
        <v>470.18520000000001</v>
      </c>
      <c r="R864" s="87" cm="1">
        <f t="array" ref="R864">IF($X864="Non-local",VLOOKUP($E864,$AI$88:$AW$92,COLUMN($AW:$AW)-COLUMN($AH:$AH),FALSE),IF($X864="Unknown",VLOOKUP($E864,$AI$95:$AW$99,COLUMN($AW:$AW)-COLUMN($AH:$AH),FALSE),0))</f>
        <v>0.13052013767768686</v>
      </c>
      <c r="S864" s="87" cm="1">
        <f t="array" ref="S864">VLOOKUP($E864,$AI$111:$AW$115,COLUMN($AW:$AW)-COLUMN($AH:$AH),FALSE)</f>
        <v>410.28773999999999</v>
      </c>
      <c r="T864" s="104">
        <f t="shared" si="307"/>
        <v>0.59172975883417589</v>
      </c>
      <c r="U864" s="104">
        <f t="shared" si="308"/>
        <v>1540.074882689677</v>
      </c>
      <c r="V864" s="87" cm="1">
        <f t="array" ref="V864">VLOOKUP($E864,$AI$118:$AW$122,COLUMN($AW:$AW)-COLUMN($AH:$AH),FALSE)</f>
        <v>161.75600000000003</v>
      </c>
      <c r="W864" s="87" t="str">
        <f t="shared" si="312"/>
        <v>Domestic</v>
      </c>
      <c r="X864" s="87" t="str">
        <f t="shared" si="313"/>
        <v>Non-local</v>
      </c>
      <c r="Y864" s="104"/>
      <c r="Z864" s="87" t="str">
        <f t="shared" si="309"/>
        <v>USA</v>
      </c>
      <c r="AA864" s="87" t="str">
        <f t="shared" si="310"/>
        <v>USA</v>
      </c>
      <c r="AB864" s="82" cm="1">
        <f t="array" ref="AB864">VLOOKUP(B864,'GDP per Capita'!$T$2:$V$4235,COLUMN('GDP per Capita'!$V:$V)-COLUMN('GDP per Capita'!$S:$S),FALSE)</f>
        <v>63809.64</v>
      </c>
      <c r="AC864" s="82">
        <f t="shared" si="314"/>
        <v>63809.64</v>
      </c>
      <c r="AD864" s="82">
        <f t="shared" si="315"/>
        <v>63809.64</v>
      </c>
      <c r="AE864" s="88">
        <f t="shared" si="311"/>
        <v>2.4135457944750621E-2</v>
      </c>
    </row>
    <row r="865" spans="1:31">
      <c r="A865" s="77" t="s">
        <v>884</v>
      </c>
      <c r="B865" s="77">
        <v>864</v>
      </c>
      <c r="C865" s="77" t="s">
        <v>29</v>
      </c>
      <c r="D865" s="77" t="s">
        <v>29</v>
      </c>
      <c r="E865" s="77">
        <v>2020</v>
      </c>
      <c r="F865" s="77">
        <v>38.894985499999997</v>
      </c>
      <c r="G865" s="77">
        <v>-77.036570799999893</v>
      </c>
      <c r="H865" s="77">
        <v>0</v>
      </c>
      <c r="I865" s="77" t="s">
        <v>881</v>
      </c>
      <c r="J865" s="77">
        <v>43.074761000000002</v>
      </c>
      <c r="K865" s="77">
        <v>-89.383761300000003</v>
      </c>
      <c r="L865" s="77">
        <v>2268.7601181753998</v>
      </c>
      <c r="M865" s="77">
        <v>0.461209621156489</v>
      </c>
      <c r="N865" s="77">
        <v>0</v>
      </c>
      <c r="O865" s="77">
        <v>435.601942689677</v>
      </c>
      <c r="P865" s="87" cm="1">
        <f t="array" ref="P865">IF($X865="Non-local",VLOOKUP($E865,$AI$64:$AW$68,COLUMN($AW:$AW)-COLUMN($AH:$AH),FALSE),IF($X865="Unknown",VLOOKUP($E865,$AI$71:$AW$75,COLUMN($AW:$AW)-COLUMN($AH:$AH),FALSE),0))</f>
        <v>224</v>
      </c>
      <c r="Q865" s="87" cm="1">
        <f t="array" ref="Q865">IF($X865="Non-local",VLOOKUP($E865,$AI$40:$AW$44,COLUMN($AW:$AW)-COLUMN($AH:$AH),FALSE),IF($X865="Unknown",VLOOKUP($E865,$AI$47:$AW$51,COLUMN($AW:$AW)-COLUMN($AH:$AH),FALSE),0))</f>
        <v>470.18520000000001</v>
      </c>
      <c r="R865" s="87" cm="1">
        <f t="array" ref="R865">IF($X865="Non-local",VLOOKUP($E865,$AI$88:$AW$92,COLUMN($AW:$AW)-COLUMN($AH:$AH),FALSE),IF($X865="Unknown",VLOOKUP($E865,$AI$95:$AW$99,COLUMN($AW:$AW)-COLUMN($AH:$AH),FALSE),0))</f>
        <v>0.13052013767768686</v>
      </c>
      <c r="S865" s="87" cm="1">
        <f t="array" ref="S865">VLOOKUP($E865,$AI$111:$AW$115,COLUMN($AW:$AW)-COLUMN($AH:$AH),FALSE)</f>
        <v>410.28773999999999</v>
      </c>
      <c r="T865" s="104">
        <f t="shared" si="307"/>
        <v>0.59172975883417589</v>
      </c>
      <c r="U865" s="104">
        <f t="shared" si="308"/>
        <v>1540.074882689677</v>
      </c>
      <c r="V865" s="87" cm="1">
        <f t="array" ref="V865">VLOOKUP($E865,$AI$118:$AW$122,COLUMN($AW:$AW)-COLUMN($AH:$AH),FALSE)</f>
        <v>161.75600000000003</v>
      </c>
      <c r="W865" s="87" t="str">
        <f t="shared" si="312"/>
        <v>Domestic</v>
      </c>
      <c r="X865" s="87" t="str">
        <f t="shared" si="313"/>
        <v>Non-local</v>
      </c>
      <c r="Y865" s="104"/>
      <c r="Z865" s="87" t="str">
        <f t="shared" si="309"/>
        <v>USA</v>
      </c>
      <c r="AA865" s="87" t="str">
        <f t="shared" si="310"/>
        <v>USA</v>
      </c>
      <c r="AB865" s="82" cm="1">
        <f t="array" ref="AB865">VLOOKUP(B865,'GDP per Capita'!$T$2:$V$4235,COLUMN('GDP per Capita'!$V:$V)-COLUMN('GDP per Capita'!$S:$S),FALSE)</f>
        <v>63809.64</v>
      </c>
      <c r="AC865" s="82">
        <f t="shared" si="314"/>
        <v>63809.64</v>
      </c>
      <c r="AD865" s="82">
        <f t="shared" si="315"/>
        <v>63809.64</v>
      </c>
      <c r="AE865" s="88">
        <f t="shared" si="311"/>
        <v>2.4135457944750621E-2</v>
      </c>
    </row>
    <row r="866" spans="1:31">
      <c r="A866" s="77" t="s">
        <v>1246</v>
      </c>
      <c r="B866" s="77">
        <v>865</v>
      </c>
      <c r="C866" s="77" t="s">
        <v>29</v>
      </c>
      <c r="D866" s="77" t="s">
        <v>29</v>
      </c>
      <c r="E866" s="77">
        <v>2020</v>
      </c>
      <c r="F866" s="77">
        <v>35.913154200000001</v>
      </c>
      <c r="G866" s="77">
        <v>-79.055779999999999</v>
      </c>
      <c r="H866" s="77">
        <v>0</v>
      </c>
      <c r="I866" s="77" t="s">
        <v>881</v>
      </c>
      <c r="J866" s="77">
        <v>43.074761000000002</v>
      </c>
      <c r="K866" s="77">
        <v>-89.383761300000003</v>
      </c>
      <c r="L866" s="77">
        <v>2379.5604599395601</v>
      </c>
      <c r="M866" s="77">
        <v>0.47584022739655502</v>
      </c>
      <c r="N866" s="77">
        <v>0</v>
      </c>
      <c r="O866" s="77">
        <v>456.87560830839601</v>
      </c>
      <c r="P866" s="87" cm="1">
        <f t="array" ref="P866">IF($X866="Non-local",VLOOKUP($E866,$AI$64:$AW$68,COLUMN($AW:$AW)-COLUMN($AH:$AH),FALSE),IF($X866="Unknown",VLOOKUP($E866,$AI$71:$AW$75,COLUMN($AW:$AW)-COLUMN($AH:$AH),FALSE),0))</f>
        <v>224</v>
      </c>
      <c r="Q866" s="87" cm="1">
        <f t="array" ref="Q866">IF($X866="Non-local",VLOOKUP($E866,$AI$40:$AW$44,COLUMN($AW:$AW)-COLUMN($AH:$AH),FALSE),IF($X866="Unknown",VLOOKUP($E866,$AI$47:$AW$51,COLUMN($AW:$AW)-COLUMN($AH:$AH),FALSE),0))</f>
        <v>470.18520000000001</v>
      </c>
      <c r="R866" s="87" cm="1">
        <f t="array" ref="R866">IF($X866="Non-local",VLOOKUP($E866,$AI$88:$AW$92,COLUMN($AW:$AW)-COLUMN($AH:$AH),FALSE),IF($X866="Unknown",VLOOKUP($E866,$AI$95:$AW$99,COLUMN($AW:$AW)-COLUMN($AH:$AH),FALSE),0))</f>
        <v>0.13052013767768686</v>
      </c>
      <c r="S866" s="87" cm="1">
        <f t="array" ref="S866">VLOOKUP($E866,$AI$111:$AW$115,COLUMN($AW:$AW)-COLUMN($AH:$AH),FALSE)</f>
        <v>410.28773999999999</v>
      </c>
      <c r="T866" s="104">
        <f t="shared" si="307"/>
        <v>0.60636036507424185</v>
      </c>
      <c r="U866" s="104">
        <f t="shared" si="308"/>
        <v>1561.3485483083962</v>
      </c>
      <c r="V866" s="87" cm="1">
        <f t="array" ref="V866">VLOOKUP($E866,$AI$118:$AW$122,COLUMN($AW:$AW)-COLUMN($AH:$AH),FALSE)</f>
        <v>161.75600000000003</v>
      </c>
      <c r="W866" s="87" t="str">
        <f t="shared" si="312"/>
        <v>Domestic</v>
      </c>
      <c r="X866" s="87" t="str">
        <f t="shared" si="313"/>
        <v>Non-local</v>
      </c>
      <c r="Y866" s="104"/>
      <c r="Z866" s="87" t="str">
        <f t="shared" si="309"/>
        <v>USA</v>
      </c>
      <c r="AA866" s="87" t="str">
        <f t="shared" si="310"/>
        <v>USA</v>
      </c>
      <c r="AB866" s="82" cm="1">
        <f t="array" ref="AB866">VLOOKUP(B866,'GDP per Capita'!$T$2:$V$4235,COLUMN('GDP per Capita'!$V:$V)-COLUMN('GDP per Capita'!$S:$S),FALSE)</f>
        <v>63809.64</v>
      </c>
      <c r="AC866" s="82">
        <f t="shared" si="314"/>
        <v>63809.64</v>
      </c>
      <c r="AD866" s="82">
        <f t="shared" si="315"/>
        <v>63809.64</v>
      </c>
      <c r="AE866" s="88">
        <f t="shared" si="311"/>
        <v>2.4468850604836452E-2</v>
      </c>
    </row>
    <row r="867" spans="1:31">
      <c r="A867" s="77" t="s">
        <v>34</v>
      </c>
      <c r="B867" s="77">
        <v>866</v>
      </c>
      <c r="C867" s="77" t="s">
        <v>34</v>
      </c>
      <c r="D867" s="77" t="s">
        <v>34</v>
      </c>
      <c r="E867" s="77">
        <v>2020</v>
      </c>
      <c r="F867" s="77">
        <v>0</v>
      </c>
      <c r="G867" s="77">
        <v>0</v>
      </c>
      <c r="H867" s="77">
        <v>0</v>
      </c>
      <c r="I867" s="77" t="s">
        <v>881</v>
      </c>
      <c r="J867" s="77">
        <v>43.074761000000002</v>
      </c>
      <c r="K867" s="77">
        <v>-89.383761300000003</v>
      </c>
      <c r="L867" s="77">
        <v>4610.0412007298301</v>
      </c>
      <c r="M867" s="77">
        <v>0.80715542109624605</v>
      </c>
      <c r="N867" s="77">
        <v>1</v>
      </c>
      <c r="O867" s="77">
        <v>553.20494408757997</v>
      </c>
      <c r="P867" s="87" cm="1">
        <f t="array" ref="P867">IF($X867="Non-local",VLOOKUP($E867,$AI$64:$AW$68,COLUMN($AW:$AW)-COLUMN($AH:$AH),FALSE),IF($X867="Unknown",VLOOKUP($E867,$AI$71:$AW$75,COLUMN($AW:$AW)-COLUMN($AH:$AH),FALSE),0))</f>
        <v>214.50706319702601</v>
      </c>
      <c r="Q867" s="87" cm="1">
        <f t="array" ref="Q867">IF($X867="Non-local",VLOOKUP($E867,$AI$40:$AW$44,COLUMN($AW:$AW)-COLUMN($AH:$AH),FALSE),IF($X867="Unknown",VLOOKUP($E867,$AI$47:$AW$51,COLUMN($AW:$AW)-COLUMN($AH:$AH),FALSE),0))</f>
        <v>450.25913576208183</v>
      </c>
      <c r="R867" s="87" cm="1">
        <f t="array" ref="R867">IF($X867="Non-local",VLOOKUP($E867,$AI$88:$AW$92,COLUMN($AW:$AW)-COLUMN($AH:$AH),FALSE),IF($X867="Unknown",VLOOKUP($E867,$AI$95:$AW$99,COLUMN($AW:$AW)-COLUMN($AH:$AH),FALSE),0))</f>
        <v>0.12498880098800048</v>
      </c>
      <c r="S867" s="87" cm="1">
        <f t="array" ref="S867">VLOOKUP($E867,$AI$111:$AW$115,COLUMN($AW:$AW)-COLUMN($AH:$AH),FALSE)</f>
        <v>410.28773999999999</v>
      </c>
      <c r="T867" s="104">
        <f t="shared" si="307"/>
        <v>0.93214422208424652</v>
      </c>
      <c r="U867" s="104">
        <f t="shared" si="308"/>
        <v>1628.2588830466877</v>
      </c>
      <c r="V867" s="87" cm="1">
        <f t="array" ref="V867">VLOOKUP($E867,$AI$118:$AW$122,COLUMN($AW:$AW)-COLUMN($AH:$AH),FALSE)</f>
        <v>161.75600000000003</v>
      </c>
      <c r="W867" s="87" t="str">
        <f t="shared" si="312"/>
        <v>Unknown</v>
      </c>
      <c r="X867" s="87" t="str">
        <f t="shared" si="313"/>
        <v>Unknown</v>
      </c>
      <c r="Y867" s="104"/>
      <c r="Z867" s="87" t="str">
        <f t="shared" si="309"/>
        <v>Unknown</v>
      </c>
      <c r="AA867" s="87" t="str">
        <f t="shared" si="310"/>
        <v>Unknown</v>
      </c>
      <c r="AB867" s="82" t="e" cm="1">
        <f t="array" ref="AB867">VLOOKUP(B867,'GDP per Capita'!$T$2:$V$4235,COLUMN('GDP per Capita'!$V:$V)-COLUMN('GDP per Capita'!$S:$S),FALSE)</f>
        <v>#N/A</v>
      </c>
      <c r="AC867" s="82" t="str">
        <f t="shared" si="314"/>
        <v/>
      </c>
      <c r="AD867" s="82">
        <f t="shared" si="315"/>
        <v>61228.93767638311</v>
      </c>
      <c r="AE867" s="88">
        <f t="shared" si="311"/>
        <v>2.6592963145181774E-2</v>
      </c>
    </row>
    <row r="868" spans="1:31">
      <c r="A868" s="77" t="s">
        <v>938</v>
      </c>
      <c r="B868" s="77">
        <v>867</v>
      </c>
      <c r="C868" s="77" t="s">
        <v>29</v>
      </c>
      <c r="D868" s="77" t="s">
        <v>29</v>
      </c>
      <c r="E868" s="77">
        <v>2020</v>
      </c>
      <c r="F868" s="77">
        <v>43.074760999999903</v>
      </c>
      <c r="G868" s="77">
        <v>-89.383761300000003</v>
      </c>
      <c r="H868" s="77">
        <v>1</v>
      </c>
      <c r="I868" s="77" t="s">
        <v>881</v>
      </c>
      <c r="J868" s="77">
        <v>43.074761000000002</v>
      </c>
      <c r="K868" s="77">
        <v>-89.383761300000003</v>
      </c>
      <c r="L868" s="77">
        <v>7.0732408818940899E-13</v>
      </c>
      <c r="M868" s="77">
        <v>0</v>
      </c>
      <c r="N868" s="77">
        <v>0</v>
      </c>
      <c r="O868" s="77">
        <v>0</v>
      </c>
      <c r="P868" s="87" cm="1">
        <f t="array" ref="P868">IF($X868="Non-local",VLOOKUP($E868,$AI$64:$AW$68,COLUMN($AW:$AW)-COLUMN($AH:$AH),FALSE),IF($X868="Unknown",VLOOKUP($E868,$AI$71:$AW$75,COLUMN($AW:$AW)-COLUMN($AH:$AH),FALSE),0))</f>
        <v>0</v>
      </c>
      <c r="Q868" s="87" cm="1">
        <f t="array" ref="Q868">IF($X868="Non-local",VLOOKUP($E868,$AI$40:$AW$44,COLUMN($AW:$AW)-COLUMN($AH:$AH),FALSE),IF($X868="Unknown",VLOOKUP($E868,$AI$47:$AW$51,COLUMN($AW:$AW)-COLUMN($AH:$AH),FALSE),0))</f>
        <v>0</v>
      </c>
      <c r="R868" s="87" cm="1">
        <f t="array" ref="R868">IF($X868="Non-local",VLOOKUP($E868,$AI$88:$AW$92,COLUMN($AW:$AW)-COLUMN($AH:$AH),FALSE),IF($X868="Unknown",VLOOKUP($E868,$AI$95:$AW$99,COLUMN($AW:$AW)-COLUMN($AH:$AH),FALSE),0))</f>
        <v>0</v>
      </c>
      <c r="S868" s="87" cm="1">
        <f t="array" ref="S868">VLOOKUP($E868,$AI$111:$AW$115,COLUMN($AW:$AW)-COLUMN($AH:$AH),FALSE)</f>
        <v>410.28773999999999</v>
      </c>
      <c r="T868" s="104">
        <f t="shared" si="307"/>
        <v>0</v>
      </c>
      <c r="U868" s="104">
        <f t="shared" si="308"/>
        <v>410.28773999999999</v>
      </c>
      <c r="V868" s="87" cm="1">
        <f t="array" ref="V868">VLOOKUP($E868,$AI$118:$AW$122,COLUMN($AW:$AW)-COLUMN($AH:$AH),FALSE)</f>
        <v>161.75600000000003</v>
      </c>
      <c r="W868" s="87" t="str">
        <f t="shared" si="312"/>
        <v>Domestic</v>
      </c>
      <c r="X868" s="87" t="str">
        <f t="shared" si="313"/>
        <v>Local</v>
      </c>
      <c r="Y868" s="104"/>
      <c r="Z868" s="87" t="str">
        <f t="shared" si="309"/>
        <v>USA</v>
      </c>
      <c r="AA868" s="87" t="str">
        <f t="shared" si="310"/>
        <v>USA</v>
      </c>
      <c r="AB868" s="82" cm="1">
        <f t="array" ref="AB868">VLOOKUP(B868,'GDP per Capita'!$T$2:$V$4235,COLUMN('GDP per Capita'!$V:$V)-COLUMN('GDP per Capita'!$S:$S),FALSE)</f>
        <v>63809.64</v>
      </c>
      <c r="AC868" s="82">
        <f t="shared" si="314"/>
        <v>63809.64</v>
      </c>
      <c r="AD868" s="82">
        <f t="shared" si="315"/>
        <v>63809.64</v>
      </c>
      <c r="AE868" s="88">
        <f t="shared" si="311"/>
        <v>6.4298707844143927E-3</v>
      </c>
    </row>
    <row r="869" spans="1:31">
      <c r="A869" s="77" t="s">
        <v>34</v>
      </c>
      <c r="B869" s="77">
        <v>868</v>
      </c>
      <c r="C869" s="77" t="s">
        <v>34</v>
      </c>
      <c r="D869" s="77" t="s">
        <v>34</v>
      </c>
      <c r="E869" s="77">
        <v>2020</v>
      </c>
      <c r="F869" s="77">
        <v>0</v>
      </c>
      <c r="G869" s="77">
        <v>0</v>
      </c>
      <c r="H869" s="77">
        <v>0</v>
      </c>
      <c r="I869" s="77" t="s">
        <v>881</v>
      </c>
      <c r="J869" s="77">
        <v>43.074761000000002</v>
      </c>
      <c r="K869" s="77">
        <v>-89.383761300000003</v>
      </c>
      <c r="L869" s="77">
        <v>4610.0412007298301</v>
      </c>
      <c r="M869" s="77">
        <v>0.80715542109624605</v>
      </c>
      <c r="N869" s="77">
        <v>1</v>
      </c>
      <c r="O869" s="77">
        <v>553.20494408757997</v>
      </c>
      <c r="P869" s="87" cm="1">
        <f t="array" ref="P869">IF($X869="Non-local",VLOOKUP($E869,$AI$64:$AW$68,COLUMN($AW:$AW)-COLUMN($AH:$AH),FALSE),IF($X869="Unknown",VLOOKUP($E869,$AI$71:$AW$75,COLUMN($AW:$AW)-COLUMN($AH:$AH),FALSE),0))</f>
        <v>214.50706319702601</v>
      </c>
      <c r="Q869" s="87" cm="1">
        <f t="array" ref="Q869">IF($X869="Non-local",VLOOKUP($E869,$AI$40:$AW$44,COLUMN($AW:$AW)-COLUMN($AH:$AH),FALSE),IF($X869="Unknown",VLOOKUP($E869,$AI$47:$AW$51,COLUMN($AW:$AW)-COLUMN($AH:$AH),FALSE),0))</f>
        <v>450.25913576208183</v>
      </c>
      <c r="R869" s="87" cm="1">
        <f t="array" ref="R869">IF($X869="Non-local",VLOOKUP($E869,$AI$88:$AW$92,COLUMN($AW:$AW)-COLUMN($AH:$AH),FALSE),IF($X869="Unknown",VLOOKUP($E869,$AI$95:$AW$99,COLUMN($AW:$AW)-COLUMN($AH:$AH),FALSE),0))</f>
        <v>0.12498880098800048</v>
      </c>
      <c r="S869" s="87" cm="1">
        <f t="array" ref="S869">VLOOKUP($E869,$AI$111:$AW$115,COLUMN($AW:$AW)-COLUMN($AH:$AH),FALSE)</f>
        <v>410.28773999999999</v>
      </c>
      <c r="T869" s="104">
        <f t="shared" si="307"/>
        <v>0.93214422208424652</v>
      </c>
      <c r="U869" s="104">
        <f t="shared" si="308"/>
        <v>1628.2588830466877</v>
      </c>
      <c r="V869" s="87" cm="1">
        <f t="array" ref="V869">VLOOKUP($E869,$AI$118:$AW$122,COLUMN($AW:$AW)-COLUMN($AH:$AH),FALSE)</f>
        <v>161.75600000000003</v>
      </c>
      <c r="W869" s="87" t="str">
        <f t="shared" si="312"/>
        <v>Unknown</v>
      </c>
      <c r="X869" s="87" t="str">
        <f t="shared" si="313"/>
        <v>Unknown</v>
      </c>
      <c r="Y869" s="104"/>
      <c r="Z869" s="87" t="str">
        <f t="shared" si="309"/>
        <v>Unknown</v>
      </c>
      <c r="AA869" s="87" t="str">
        <f t="shared" si="310"/>
        <v>Unknown</v>
      </c>
      <c r="AB869" s="82" t="e" cm="1">
        <f t="array" ref="AB869">VLOOKUP(B869,'GDP per Capita'!$T$2:$V$4235,COLUMN('GDP per Capita'!$V:$V)-COLUMN('GDP per Capita'!$S:$S),FALSE)</f>
        <v>#N/A</v>
      </c>
      <c r="AC869" s="82" t="str">
        <f t="shared" si="314"/>
        <v/>
      </c>
      <c r="AD869" s="82">
        <f t="shared" si="315"/>
        <v>61228.93767638311</v>
      </c>
      <c r="AE869" s="88">
        <f t="shared" si="311"/>
        <v>2.6592963145181774E-2</v>
      </c>
    </row>
    <row r="870" spans="1:31">
      <c r="A870" s="77" t="s">
        <v>1265</v>
      </c>
      <c r="B870" s="77">
        <v>869</v>
      </c>
      <c r="C870" s="77" t="s">
        <v>29</v>
      </c>
      <c r="D870" s="77" t="s">
        <v>29</v>
      </c>
      <c r="E870" s="77">
        <v>2020</v>
      </c>
      <c r="F870" s="77">
        <v>37.322649400000003</v>
      </c>
      <c r="G870" s="77">
        <v>-77.433317000000002</v>
      </c>
      <c r="H870" s="77">
        <v>0</v>
      </c>
      <c r="I870" s="77" t="s">
        <v>881</v>
      </c>
      <c r="J870" s="77">
        <v>43.074761000000002</v>
      </c>
      <c r="K870" s="77">
        <v>-89.383761300000003</v>
      </c>
      <c r="L870" s="77">
        <v>2395.82235286697</v>
      </c>
      <c r="M870" s="77">
        <v>0.47798752539537798</v>
      </c>
      <c r="N870" s="77">
        <v>0</v>
      </c>
      <c r="O870" s="77">
        <v>459.99789175045998</v>
      </c>
      <c r="P870" s="87" cm="1">
        <f t="array" ref="P870">IF($X870="Non-local",VLOOKUP($E870,$AI$64:$AW$68,COLUMN($AW:$AW)-COLUMN($AH:$AH),FALSE),IF($X870="Unknown",VLOOKUP($E870,$AI$71:$AW$75,COLUMN($AW:$AW)-COLUMN($AH:$AH),FALSE),0))</f>
        <v>224</v>
      </c>
      <c r="Q870" s="87" cm="1">
        <f t="array" ref="Q870">IF($X870="Non-local",VLOOKUP($E870,$AI$40:$AW$44,COLUMN($AW:$AW)-COLUMN($AH:$AH),FALSE),IF($X870="Unknown",VLOOKUP($E870,$AI$47:$AW$51,COLUMN($AW:$AW)-COLUMN($AH:$AH),FALSE),0))</f>
        <v>470.18520000000001</v>
      </c>
      <c r="R870" s="87" cm="1">
        <f t="array" ref="R870">IF($X870="Non-local",VLOOKUP($E870,$AI$88:$AW$92,COLUMN($AW:$AW)-COLUMN($AH:$AH),FALSE),IF($X870="Unknown",VLOOKUP($E870,$AI$95:$AW$99,COLUMN($AW:$AW)-COLUMN($AH:$AH),FALSE),0))</f>
        <v>0.13052013767768686</v>
      </c>
      <c r="S870" s="87" cm="1">
        <f t="array" ref="S870">VLOOKUP($E870,$AI$111:$AW$115,COLUMN($AW:$AW)-COLUMN($AH:$AH),FALSE)</f>
        <v>410.28773999999999</v>
      </c>
      <c r="T870" s="104">
        <f t="shared" si="307"/>
        <v>0.60850766307306481</v>
      </c>
      <c r="U870" s="104">
        <f t="shared" si="308"/>
        <v>1564.4708317504599</v>
      </c>
      <c r="V870" s="87" cm="1">
        <f t="array" ref="V870">VLOOKUP($E870,$AI$118:$AW$122,COLUMN($AW:$AW)-COLUMN($AH:$AH),FALSE)</f>
        <v>161.75600000000003</v>
      </c>
      <c r="W870" s="87" t="str">
        <f t="shared" si="312"/>
        <v>Domestic</v>
      </c>
      <c r="X870" s="87" t="str">
        <f t="shared" si="313"/>
        <v>Non-local</v>
      </c>
      <c r="Y870" s="104"/>
      <c r="Z870" s="87" t="str">
        <f t="shared" si="309"/>
        <v>USA</v>
      </c>
      <c r="AA870" s="87" t="str">
        <f t="shared" si="310"/>
        <v>USA</v>
      </c>
      <c r="AB870" s="82" cm="1">
        <f t="array" ref="AB870">VLOOKUP(B870,'GDP per Capita'!$T$2:$V$4235,COLUMN('GDP per Capita'!$V:$V)-COLUMN('GDP per Capita'!$S:$S),FALSE)</f>
        <v>63809.64</v>
      </c>
      <c r="AC870" s="82">
        <f t="shared" si="314"/>
        <v>63809.64</v>
      </c>
      <c r="AD870" s="82">
        <f t="shared" si="315"/>
        <v>63809.64</v>
      </c>
      <c r="AE870" s="88">
        <f t="shared" si="311"/>
        <v>2.4517781823411945E-2</v>
      </c>
    </row>
    <row r="871" spans="1:31">
      <c r="A871" s="77" t="s">
        <v>34</v>
      </c>
      <c r="B871" s="77">
        <v>870</v>
      </c>
      <c r="C871" s="77" t="s">
        <v>34</v>
      </c>
      <c r="D871" s="77" t="s">
        <v>34</v>
      </c>
      <c r="E871" s="77">
        <v>2020</v>
      </c>
      <c r="F871" s="77">
        <v>0</v>
      </c>
      <c r="G871" s="77">
        <v>0</v>
      </c>
      <c r="H871" s="77">
        <v>0</v>
      </c>
      <c r="I871" s="77" t="s">
        <v>881</v>
      </c>
      <c r="J871" s="77">
        <v>43.074761000000002</v>
      </c>
      <c r="K871" s="77">
        <v>-89.383761300000003</v>
      </c>
      <c r="L871" s="77">
        <v>4610.0412007298301</v>
      </c>
      <c r="M871" s="77">
        <v>0.80715542109624605</v>
      </c>
      <c r="N871" s="77">
        <v>1</v>
      </c>
      <c r="O871" s="77">
        <v>553.20494408757997</v>
      </c>
      <c r="P871" s="87" cm="1">
        <f t="array" ref="P871">IF($X871="Non-local",VLOOKUP($E871,$AI$64:$AW$68,COLUMN($AW:$AW)-COLUMN($AH:$AH),FALSE),IF($X871="Unknown",VLOOKUP($E871,$AI$71:$AW$75,COLUMN($AW:$AW)-COLUMN($AH:$AH),FALSE),0))</f>
        <v>214.50706319702601</v>
      </c>
      <c r="Q871" s="87" cm="1">
        <f t="array" ref="Q871">IF($X871="Non-local",VLOOKUP($E871,$AI$40:$AW$44,COLUMN($AW:$AW)-COLUMN($AH:$AH),FALSE),IF($X871="Unknown",VLOOKUP($E871,$AI$47:$AW$51,COLUMN($AW:$AW)-COLUMN($AH:$AH),FALSE),0))</f>
        <v>450.25913576208183</v>
      </c>
      <c r="R871" s="87" cm="1">
        <f t="array" ref="R871">IF($X871="Non-local",VLOOKUP($E871,$AI$88:$AW$92,COLUMN($AW:$AW)-COLUMN($AH:$AH),FALSE),IF($X871="Unknown",VLOOKUP($E871,$AI$95:$AW$99,COLUMN($AW:$AW)-COLUMN($AH:$AH),FALSE),0))</f>
        <v>0.12498880098800048</v>
      </c>
      <c r="S871" s="87" cm="1">
        <f t="array" ref="S871">VLOOKUP($E871,$AI$111:$AW$115,COLUMN($AW:$AW)-COLUMN($AH:$AH),FALSE)</f>
        <v>410.28773999999999</v>
      </c>
      <c r="T871" s="104">
        <f t="shared" si="307"/>
        <v>0.93214422208424652</v>
      </c>
      <c r="U871" s="104">
        <f t="shared" si="308"/>
        <v>1628.2588830466877</v>
      </c>
      <c r="V871" s="87" cm="1">
        <f t="array" ref="V871">VLOOKUP($E871,$AI$118:$AW$122,COLUMN($AW:$AW)-COLUMN($AH:$AH),FALSE)</f>
        <v>161.75600000000003</v>
      </c>
      <c r="W871" s="87" t="str">
        <f t="shared" si="312"/>
        <v>Unknown</v>
      </c>
      <c r="X871" s="87" t="str">
        <f t="shared" si="313"/>
        <v>Unknown</v>
      </c>
      <c r="Y871" s="104"/>
      <c r="Z871" s="87" t="str">
        <f t="shared" si="309"/>
        <v>Unknown</v>
      </c>
      <c r="AA871" s="87" t="str">
        <f t="shared" si="310"/>
        <v>Unknown</v>
      </c>
      <c r="AB871" s="82" t="e" cm="1">
        <f t="array" ref="AB871">VLOOKUP(B871,'GDP per Capita'!$T$2:$V$4235,COLUMN('GDP per Capita'!$V:$V)-COLUMN('GDP per Capita'!$S:$S),FALSE)</f>
        <v>#N/A</v>
      </c>
      <c r="AC871" s="82" t="str">
        <f t="shared" si="314"/>
        <v/>
      </c>
      <c r="AD871" s="82">
        <f t="shared" si="315"/>
        <v>61228.93767638311</v>
      </c>
      <c r="AE871" s="88">
        <f t="shared" si="311"/>
        <v>2.6592963145181774E-2</v>
      </c>
    </row>
    <row r="872" spans="1:31">
      <c r="A872" s="77" t="s">
        <v>927</v>
      </c>
      <c r="B872" s="77">
        <v>871</v>
      </c>
      <c r="C872" s="77" t="s">
        <v>29</v>
      </c>
      <c r="D872" s="77" t="s">
        <v>29</v>
      </c>
      <c r="E872" s="77">
        <v>2020</v>
      </c>
      <c r="F872" s="77">
        <v>34.147645199999999</v>
      </c>
      <c r="G872" s="77">
        <v>-118.1444779</v>
      </c>
      <c r="H872" s="77">
        <v>0</v>
      </c>
      <c r="I872" s="77" t="s">
        <v>881</v>
      </c>
      <c r="J872" s="77">
        <v>43.074761000000002</v>
      </c>
      <c r="K872" s="77">
        <v>-89.383761300000003</v>
      </c>
      <c r="L872" s="77">
        <v>5344.7305889170102</v>
      </c>
      <c r="M872" s="77">
        <v>0.923184194272757</v>
      </c>
      <c r="N872" s="77">
        <v>0</v>
      </c>
      <c r="O872" s="77">
        <v>641.367670670042</v>
      </c>
      <c r="P872" s="87" cm="1">
        <f t="array" ref="P872">IF($X872="Non-local",VLOOKUP($E872,$AI$64:$AW$68,COLUMN($AW:$AW)-COLUMN($AH:$AH),FALSE),IF($X872="Unknown",VLOOKUP($E872,$AI$71:$AW$75,COLUMN($AW:$AW)-COLUMN($AH:$AH),FALSE),0))</f>
        <v>224</v>
      </c>
      <c r="Q872" s="87" cm="1">
        <f t="array" ref="Q872">IF($X872="Non-local",VLOOKUP($E872,$AI$40:$AW$44,COLUMN($AW:$AW)-COLUMN($AH:$AH),FALSE),IF($X872="Unknown",VLOOKUP($E872,$AI$47:$AW$51,COLUMN($AW:$AW)-COLUMN($AH:$AH),FALSE),0))</f>
        <v>470.18520000000001</v>
      </c>
      <c r="R872" s="87" cm="1">
        <f t="array" ref="R872">IF($X872="Non-local",VLOOKUP($E872,$AI$88:$AW$92,COLUMN($AW:$AW)-COLUMN($AH:$AH),FALSE),IF($X872="Unknown",VLOOKUP($E872,$AI$95:$AW$99,COLUMN($AW:$AW)-COLUMN($AH:$AH),FALSE),0))</f>
        <v>0.13052013767768686</v>
      </c>
      <c r="S872" s="87" cm="1">
        <f t="array" ref="S872">VLOOKUP($E872,$AI$111:$AW$115,COLUMN($AW:$AW)-COLUMN($AH:$AH),FALSE)</f>
        <v>410.28773999999999</v>
      </c>
      <c r="T872" s="104">
        <f t="shared" si="307"/>
        <v>1.0537043319504438</v>
      </c>
      <c r="U872" s="104">
        <f t="shared" si="308"/>
        <v>1745.840610670042</v>
      </c>
      <c r="V872" s="87" cm="1">
        <f t="array" ref="V872">VLOOKUP($E872,$AI$118:$AW$122,COLUMN($AW:$AW)-COLUMN($AH:$AH),FALSE)</f>
        <v>161.75600000000003</v>
      </c>
      <c r="W872" s="87" t="str">
        <f t="shared" si="312"/>
        <v>Domestic</v>
      </c>
      <c r="X872" s="87" t="str">
        <f t="shared" si="313"/>
        <v>Non-local</v>
      </c>
      <c r="Y872" s="104"/>
      <c r="Z872" s="87" t="str">
        <f t="shared" si="309"/>
        <v>USA</v>
      </c>
      <c r="AA872" s="87" t="str">
        <f t="shared" si="310"/>
        <v>USA</v>
      </c>
      <c r="AB872" s="82" cm="1">
        <f t="array" ref="AB872">VLOOKUP(B872,'GDP per Capita'!$T$2:$V$4235,COLUMN('GDP per Capita'!$V:$V)-COLUMN('GDP per Capita'!$S:$S),FALSE)</f>
        <v>63809.64</v>
      </c>
      <c r="AC872" s="82">
        <f t="shared" si="314"/>
        <v>63809.64</v>
      </c>
      <c r="AD872" s="82">
        <f t="shared" si="315"/>
        <v>63809.64</v>
      </c>
      <c r="AE872" s="88">
        <f t="shared" si="311"/>
        <v>2.7360138854725432E-2</v>
      </c>
    </row>
    <row r="873" spans="1:31">
      <c r="A873" s="77" t="s">
        <v>1251</v>
      </c>
      <c r="B873" s="77">
        <v>872</v>
      </c>
      <c r="C873" s="77" t="s">
        <v>29</v>
      </c>
      <c r="D873" s="77" t="s">
        <v>29</v>
      </c>
      <c r="E873" s="77">
        <v>2020</v>
      </c>
      <c r="F873" s="77">
        <v>29.673577649999999</v>
      </c>
      <c r="G873" s="77">
        <v>-82.3233746019216</v>
      </c>
      <c r="H873" s="77">
        <v>0</v>
      </c>
      <c r="I873" s="77" t="s">
        <v>881</v>
      </c>
      <c r="J873" s="77">
        <v>43.074761000000002</v>
      </c>
      <c r="K873" s="77">
        <v>-89.383761300000003</v>
      </c>
      <c r="L873" s="77">
        <v>3234.2695581831099</v>
      </c>
      <c r="M873" s="77">
        <v>0.60022011224259697</v>
      </c>
      <c r="N873" s="77">
        <v>0</v>
      </c>
      <c r="O873" s="77">
        <v>620.97975517115799</v>
      </c>
      <c r="P873" s="87" cm="1">
        <f t="array" ref="P873">IF($X873="Non-local",VLOOKUP($E873,$AI$64:$AW$68,COLUMN($AW:$AW)-COLUMN($AH:$AH),FALSE),IF($X873="Unknown",VLOOKUP($E873,$AI$71:$AW$75,COLUMN($AW:$AW)-COLUMN($AH:$AH),FALSE),0))</f>
        <v>224</v>
      </c>
      <c r="Q873" s="87" cm="1">
        <f t="array" ref="Q873">IF($X873="Non-local",VLOOKUP($E873,$AI$40:$AW$44,COLUMN($AW:$AW)-COLUMN($AH:$AH),FALSE),IF($X873="Unknown",VLOOKUP($E873,$AI$47:$AW$51,COLUMN($AW:$AW)-COLUMN($AH:$AH),FALSE),0))</f>
        <v>470.18520000000001</v>
      </c>
      <c r="R873" s="87" cm="1">
        <f t="array" ref="R873">IF($X873="Non-local",VLOOKUP($E873,$AI$88:$AW$92,COLUMN($AW:$AW)-COLUMN($AH:$AH),FALSE),IF($X873="Unknown",VLOOKUP($E873,$AI$95:$AW$99,COLUMN($AW:$AW)-COLUMN($AH:$AH),FALSE),0))</f>
        <v>0.13052013767768686</v>
      </c>
      <c r="S873" s="87" cm="1">
        <f t="array" ref="S873">VLOOKUP($E873,$AI$111:$AW$115,COLUMN($AW:$AW)-COLUMN($AH:$AH),FALSE)</f>
        <v>410.28773999999999</v>
      </c>
      <c r="T873" s="104">
        <f t="shared" si="307"/>
        <v>0.73074024992028386</v>
      </c>
      <c r="U873" s="104">
        <f t="shared" si="308"/>
        <v>1725.452695171158</v>
      </c>
      <c r="V873" s="87" cm="1">
        <f t="array" ref="V873">VLOOKUP($E873,$AI$118:$AW$122,COLUMN($AW:$AW)-COLUMN($AH:$AH),FALSE)</f>
        <v>161.75600000000003</v>
      </c>
      <c r="W873" s="87" t="str">
        <f t="shared" si="312"/>
        <v>Domestic</v>
      </c>
      <c r="X873" s="87" t="str">
        <f t="shared" si="313"/>
        <v>Non-local</v>
      </c>
      <c r="Y873" s="104"/>
      <c r="Z873" s="87" t="str">
        <f t="shared" si="309"/>
        <v>USA</v>
      </c>
      <c r="AA873" s="87" t="str">
        <f t="shared" si="310"/>
        <v>USA</v>
      </c>
      <c r="AB873" s="82" cm="1">
        <f t="array" ref="AB873">VLOOKUP(B873,'GDP per Capita'!$T$2:$V$4235,COLUMN('GDP per Capita'!$V:$V)-COLUMN('GDP per Capita'!$S:$S),FALSE)</f>
        <v>63809.64</v>
      </c>
      <c r="AC873" s="82">
        <f t="shared" si="314"/>
        <v>63809.64</v>
      </c>
      <c r="AD873" s="82">
        <f t="shared" si="315"/>
        <v>63809.64</v>
      </c>
      <c r="AE873" s="88">
        <f t="shared" si="311"/>
        <v>2.704062732795794E-2</v>
      </c>
    </row>
    <row r="874" spans="1:31">
      <c r="A874" s="77" t="s">
        <v>1266</v>
      </c>
      <c r="B874" s="77">
        <v>873</v>
      </c>
      <c r="C874" s="77" t="s">
        <v>320</v>
      </c>
      <c r="D874" s="77" t="s">
        <v>28</v>
      </c>
      <c r="E874" s="77">
        <v>2020</v>
      </c>
      <c r="F874" s="77">
        <v>45.4972159</v>
      </c>
      <c r="G874" s="77">
        <v>-73.610364199999907</v>
      </c>
      <c r="H874" s="77">
        <v>0</v>
      </c>
      <c r="I874" s="77" t="s">
        <v>881</v>
      </c>
      <c r="J874" s="77">
        <v>43.074761000000002</v>
      </c>
      <c r="K874" s="77">
        <v>-89.383761300000003</v>
      </c>
      <c r="L874" s="77">
        <v>2563.78052679657</v>
      </c>
      <c r="M874" s="77">
        <v>0.50016552474482801</v>
      </c>
      <c r="N874" s="77">
        <v>0</v>
      </c>
      <c r="O874" s="77">
        <v>492.24586114494201</v>
      </c>
      <c r="P874" s="87" cm="1">
        <f t="array" ref="P874">IF($X874="Non-local",VLOOKUP($E874,$AI$64:$AW$68,COLUMN($AW:$AW)-COLUMN($AH:$AH),FALSE),IF($X874="Unknown",VLOOKUP($E874,$AI$71:$AW$75,COLUMN($AW:$AW)-COLUMN($AH:$AH),FALSE),0))</f>
        <v>224</v>
      </c>
      <c r="Q874" s="87" cm="1">
        <f t="array" ref="Q874">IF($X874="Non-local",VLOOKUP($E874,$AI$40:$AW$44,COLUMN($AW:$AW)-COLUMN($AH:$AH),FALSE),IF($X874="Unknown",VLOOKUP($E874,$AI$47:$AW$51,COLUMN($AW:$AW)-COLUMN($AH:$AH),FALSE),0))</f>
        <v>470.18520000000001</v>
      </c>
      <c r="R874" s="87" cm="1">
        <f t="array" ref="R874">IF($X874="Non-local",VLOOKUP($E874,$AI$88:$AW$92,COLUMN($AW:$AW)-COLUMN($AH:$AH),FALSE),IF($X874="Unknown",VLOOKUP($E874,$AI$95:$AW$99,COLUMN($AW:$AW)-COLUMN($AH:$AH),FALSE),0))</f>
        <v>0.13052013767768686</v>
      </c>
      <c r="S874" s="87" cm="1">
        <f t="array" ref="S874">VLOOKUP($E874,$AI$111:$AW$115,COLUMN($AW:$AW)-COLUMN($AH:$AH),FALSE)</f>
        <v>410.28773999999999</v>
      </c>
      <c r="T874" s="104">
        <f t="shared" si="307"/>
        <v>0.63068566242251489</v>
      </c>
      <c r="U874" s="104">
        <f t="shared" si="308"/>
        <v>1596.7188011449418</v>
      </c>
      <c r="V874" s="87" cm="1">
        <f t="array" ref="V874">VLOOKUP($E874,$AI$118:$AW$122,COLUMN($AW:$AW)-COLUMN($AH:$AH),FALSE)</f>
        <v>161.75600000000003</v>
      </c>
      <c r="W874" s="87" t="str">
        <f t="shared" si="312"/>
        <v>International</v>
      </c>
      <c r="X874" s="87" t="str">
        <f t="shared" si="313"/>
        <v>Non-local</v>
      </c>
      <c r="Y874" s="104"/>
      <c r="Z874" s="87" t="str">
        <f t="shared" si="309"/>
        <v>Canada</v>
      </c>
      <c r="AA874" s="87" t="str">
        <f t="shared" si="310"/>
        <v>Other Americas</v>
      </c>
      <c r="AB874" s="82" cm="1">
        <f t="array" ref="AB874">VLOOKUP(B874,'GDP per Capita'!$T$2:$V$4235,COLUMN('GDP per Capita'!$V:$V)-COLUMN('GDP per Capita'!$S:$S),FALSE)</f>
        <v>49196.49</v>
      </c>
      <c r="AC874" s="82">
        <f t="shared" si="314"/>
        <v>49196.49</v>
      </c>
      <c r="AD874" s="82">
        <f t="shared" si="315"/>
        <v>49196.49</v>
      </c>
      <c r="AE874" s="88">
        <f t="shared" si="311"/>
        <v>3.2455949624555371E-2</v>
      </c>
    </row>
    <row r="875" spans="1:31">
      <c r="A875" s="77" t="s">
        <v>1267</v>
      </c>
      <c r="B875" s="77">
        <v>874</v>
      </c>
      <c r="C875" s="77" t="s">
        <v>29</v>
      </c>
      <c r="D875" s="77" t="s">
        <v>29</v>
      </c>
      <c r="E875" s="77">
        <v>2020</v>
      </c>
      <c r="F875" s="77">
        <v>38.4353962</v>
      </c>
      <c r="G875" s="77">
        <v>-79.817556799999906</v>
      </c>
      <c r="H875" s="77">
        <v>0</v>
      </c>
      <c r="I875" s="77" t="s">
        <v>881</v>
      </c>
      <c r="J875" s="77">
        <v>43.074761000000002</v>
      </c>
      <c r="K875" s="77">
        <v>-89.383761300000003</v>
      </c>
      <c r="L875" s="77">
        <v>1911.6539927471699</v>
      </c>
      <c r="M875" s="77">
        <v>0.414055623038174</v>
      </c>
      <c r="N875" s="77">
        <v>0</v>
      </c>
      <c r="O875" s="77">
        <v>367.03756660745699</v>
      </c>
      <c r="P875" s="87" cm="1">
        <f t="array" ref="P875">IF($X875="Non-local",VLOOKUP($E875,$AI$64:$AW$68,COLUMN($AW:$AW)-COLUMN($AH:$AH),FALSE),IF($X875="Unknown",VLOOKUP($E875,$AI$71:$AW$75,COLUMN($AW:$AW)-COLUMN($AH:$AH),FALSE),0))</f>
        <v>224</v>
      </c>
      <c r="Q875" s="87" cm="1">
        <f t="array" ref="Q875">IF($X875="Non-local",VLOOKUP($E875,$AI$40:$AW$44,COLUMN($AW:$AW)-COLUMN($AH:$AH),FALSE),IF($X875="Unknown",VLOOKUP($E875,$AI$47:$AW$51,COLUMN($AW:$AW)-COLUMN($AH:$AH),FALSE),0))</f>
        <v>470.18520000000001</v>
      </c>
      <c r="R875" s="87" cm="1">
        <f t="array" ref="R875">IF($X875="Non-local",VLOOKUP($E875,$AI$88:$AW$92,COLUMN($AW:$AW)-COLUMN($AH:$AH),FALSE),IF($X875="Unknown",VLOOKUP($E875,$AI$95:$AW$99,COLUMN($AW:$AW)-COLUMN($AH:$AH),FALSE),0))</f>
        <v>0.13052013767768686</v>
      </c>
      <c r="S875" s="87" cm="1">
        <f t="array" ref="S875">VLOOKUP($E875,$AI$111:$AW$115,COLUMN($AW:$AW)-COLUMN($AH:$AH),FALSE)</f>
        <v>410.28773999999999</v>
      </c>
      <c r="T875" s="104">
        <f t="shared" si="307"/>
        <v>0.54457576071586089</v>
      </c>
      <c r="U875" s="104">
        <f t="shared" si="308"/>
        <v>1471.5105066074568</v>
      </c>
      <c r="V875" s="87" cm="1">
        <f t="array" ref="V875">VLOOKUP($E875,$AI$118:$AW$122,COLUMN($AW:$AW)-COLUMN($AH:$AH),FALSE)</f>
        <v>161.75600000000003</v>
      </c>
      <c r="W875" s="87" t="str">
        <f t="shared" si="312"/>
        <v>Domestic</v>
      </c>
      <c r="X875" s="87" t="str">
        <f t="shared" si="313"/>
        <v>Non-local</v>
      </c>
      <c r="Y875" s="104"/>
      <c r="Z875" s="87" t="str">
        <f t="shared" si="309"/>
        <v>USA</v>
      </c>
      <c r="AA875" s="87" t="str">
        <f t="shared" si="310"/>
        <v>USA</v>
      </c>
      <c r="AB875" s="82" cm="1">
        <f t="array" ref="AB875">VLOOKUP(B875,'GDP per Capita'!$T$2:$V$4235,COLUMN('GDP per Capita'!$V:$V)-COLUMN('GDP per Capita'!$S:$S),FALSE)</f>
        <v>63809.64</v>
      </c>
      <c r="AC875" s="82">
        <f t="shared" si="314"/>
        <v>63809.64</v>
      </c>
      <c r="AD875" s="82">
        <f t="shared" si="315"/>
        <v>63809.64</v>
      </c>
      <c r="AE875" s="88">
        <f t="shared" si="311"/>
        <v>2.3060943559742021E-2</v>
      </c>
    </row>
    <row r="876" spans="1:31">
      <c r="A876" s="77" t="s">
        <v>911</v>
      </c>
      <c r="B876" s="77">
        <v>875</v>
      </c>
      <c r="C876" s="77" t="s">
        <v>29</v>
      </c>
      <c r="D876" s="77" t="s">
        <v>29</v>
      </c>
      <c r="E876" s="77">
        <v>2020</v>
      </c>
      <c r="F876" s="77">
        <v>42.3750997</v>
      </c>
      <c r="G876" s="77">
        <v>-71.105615700000001</v>
      </c>
      <c r="H876" s="77">
        <v>0</v>
      </c>
      <c r="I876" s="77" t="s">
        <v>881</v>
      </c>
      <c r="J876" s="77">
        <v>43.074761000000002</v>
      </c>
      <c r="K876" s="77">
        <v>-89.383761300000003</v>
      </c>
      <c r="L876" s="77">
        <v>2984.2751494265199</v>
      </c>
      <c r="M876" s="77">
        <v>0.56042166301739005</v>
      </c>
      <c r="N876" s="77">
        <v>0</v>
      </c>
      <c r="O876" s="77">
        <v>572.98082868989297</v>
      </c>
      <c r="P876" s="87" cm="1">
        <f t="array" ref="P876">IF($X876="Non-local",VLOOKUP($E876,$AI$64:$AW$68,COLUMN($AW:$AW)-COLUMN($AH:$AH),FALSE),IF($X876="Unknown",VLOOKUP($E876,$AI$71:$AW$75,COLUMN($AW:$AW)-COLUMN($AH:$AH),FALSE),0))</f>
        <v>224</v>
      </c>
      <c r="Q876" s="87" cm="1">
        <f t="array" ref="Q876">IF($X876="Non-local",VLOOKUP($E876,$AI$40:$AW$44,COLUMN($AW:$AW)-COLUMN($AH:$AH),FALSE),IF($X876="Unknown",VLOOKUP($E876,$AI$47:$AW$51,COLUMN($AW:$AW)-COLUMN($AH:$AH),FALSE),0))</f>
        <v>470.18520000000001</v>
      </c>
      <c r="R876" s="87" cm="1">
        <f t="array" ref="R876">IF($X876="Non-local",VLOOKUP($E876,$AI$88:$AW$92,COLUMN($AW:$AW)-COLUMN($AH:$AH),FALSE),IF($X876="Unknown",VLOOKUP($E876,$AI$95:$AW$99,COLUMN($AW:$AW)-COLUMN($AH:$AH),FALSE),0))</f>
        <v>0.13052013767768686</v>
      </c>
      <c r="S876" s="87" cm="1">
        <f t="array" ref="S876">VLOOKUP($E876,$AI$111:$AW$115,COLUMN($AW:$AW)-COLUMN($AH:$AH),FALSE)</f>
        <v>410.28773999999999</v>
      </c>
      <c r="T876" s="104">
        <f t="shared" si="307"/>
        <v>0.69094180069507694</v>
      </c>
      <c r="U876" s="104">
        <f t="shared" si="308"/>
        <v>1677.453768689893</v>
      </c>
      <c r="V876" s="87" cm="1">
        <f t="array" ref="V876">VLOOKUP($E876,$AI$118:$AW$122,COLUMN($AW:$AW)-COLUMN($AH:$AH),FALSE)</f>
        <v>161.75600000000003</v>
      </c>
      <c r="W876" s="87" t="str">
        <f t="shared" si="312"/>
        <v>Domestic</v>
      </c>
      <c r="X876" s="87" t="str">
        <f t="shared" si="313"/>
        <v>Non-local</v>
      </c>
      <c r="Y876" s="104"/>
      <c r="Z876" s="87" t="str">
        <f t="shared" si="309"/>
        <v>USA</v>
      </c>
      <c r="AA876" s="87" t="str">
        <f t="shared" si="310"/>
        <v>USA</v>
      </c>
      <c r="AB876" s="82" cm="1">
        <f t="array" ref="AB876">VLOOKUP(B876,'GDP per Capita'!$T$2:$V$4235,COLUMN('GDP per Capita'!$V:$V)-COLUMN('GDP per Capita'!$S:$S),FALSE)</f>
        <v>63809.64</v>
      </c>
      <c r="AC876" s="82">
        <f t="shared" si="314"/>
        <v>63809.64</v>
      </c>
      <c r="AD876" s="82">
        <f t="shared" si="315"/>
        <v>63809.64</v>
      </c>
      <c r="AE876" s="88">
        <f t="shared" si="311"/>
        <v>2.6288406715504004E-2</v>
      </c>
    </row>
    <row r="877" spans="1:31">
      <c r="A877" s="77" t="s">
        <v>1268</v>
      </c>
      <c r="B877" s="77">
        <v>876</v>
      </c>
      <c r="C877" s="77" t="s">
        <v>224</v>
      </c>
      <c r="D877" s="77" t="s">
        <v>31</v>
      </c>
      <c r="E877" s="77">
        <v>2020</v>
      </c>
      <c r="F877" s="77">
        <v>0</v>
      </c>
      <c r="G877" s="77">
        <v>0</v>
      </c>
      <c r="H877" s="77">
        <v>0</v>
      </c>
      <c r="I877" s="77" t="s">
        <v>881</v>
      </c>
      <c r="J877" s="77">
        <v>43.074761000000002</v>
      </c>
      <c r="K877" s="77">
        <v>-89.383761300000003</v>
      </c>
      <c r="L877" s="77">
        <v>4610.0412007298301</v>
      </c>
      <c r="M877" s="77">
        <v>0.80715542109624605</v>
      </c>
      <c r="N877" s="77">
        <v>1</v>
      </c>
      <c r="O877" s="77">
        <v>553.20494408757997</v>
      </c>
      <c r="P877" s="87" cm="1">
        <f t="array" ref="P877">IF($X877="Non-local",VLOOKUP($E877,$AI$64:$AW$68,COLUMN($AW:$AW)-COLUMN($AH:$AH),FALSE),IF($X877="Unknown",VLOOKUP($E877,$AI$71:$AW$75,COLUMN($AW:$AW)-COLUMN($AH:$AH),FALSE),0))</f>
        <v>224</v>
      </c>
      <c r="Q877" s="87" cm="1">
        <f t="array" ref="Q877">IF($X877="Non-local",VLOOKUP($E877,$AI$40:$AW$44,COLUMN($AW:$AW)-COLUMN($AH:$AH),FALSE),IF($X877="Unknown",VLOOKUP($E877,$AI$47:$AW$51,COLUMN($AW:$AW)-COLUMN($AH:$AH),FALSE),0))</f>
        <v>470.18520000000001</v>
      </c>
      <c r="R877" s="87" cm="1">
        <f t="array" ref="R877">IF($X877="Non-local",VLOOKUP($E877,$AI$88:$AW$92,COLUMN($AW:$AW)-COLUMN($AH:$AH),FALSE),IF($X877="Unknown",VLOOKUP($E877,$AI$95:$AW$99,COLUMN($AW:$AW)-COLUMN($AH:$AH),FALSE),0))</f>
        <v>0.13052013767768686</v>
      </c>
      <c r="S877" s="87" cm="1">
        <f t="array" ref="S877">VLOOKUP($E877,$AI$111:$AW$115,COLUMN($AW:$AW)-COLUMN($AH:$AH),FALSE)</f>
        <v>410.28773999999999</v>
      </c>
      <c r="T877" s="104">
        <f t="shared" si="307"/>
        <v>0.93767555877393294</v>
      </c>
      <c r="U877" s="104">
        <f t="shared" si="308"/>
        <v>1657.67788408758</v>
      </c>
      <c r="V877" s="87" cm="1">
        <f t="array" ref="V877">VLOOKUP($E877,$AI$118:$AW$122,COLUMN($AW:$AW)-COLUMN($AH:$AH),FALSE)</f>
        <v>161.75600000000003</v>
      </c>
      <c r="W877" s="87" t="str">
        <f t="shared" si="312"/>
        <v>International</v>
      </c>
      <c r="X877" s="87" t="str">
        <f t="shared" si="313"/>
        <v>Non-local</v>
      </c>
      <c r="Y877" s="104"/>
      <c r="Z877" s="87" t="str">
        <f t="shared" si="309"/>
        <v>Germany</v>
      </c>
      <c r="AA877" s="87" t="str">
        <f t="shared" si="310"/>
        <v>Europe</v>
      </c>
      <c r="AB877" s="82" cm="1">
        <f t="array" ref="AB877">VLOOKUP(B877,'GDP per Capita'!$T$2:$V$4235,COLUMN('GDP per Capita'!$V:$V)-COLUMN('GDP per Capita'!$S:$S),FALSE)</f>
        <v>49180.54</v>
      </c>
      <c r="AC877" s="82">
        <f t="shared" si="314"/>
        <v>49180.54</v>
      </c>
      <c r="AD877" s="82">
        <f t="shared" si="315"/>
        <v>49180.54</v>
      </c>
      <c r="AE877" s="88">
        <f t="shared" si="311"/>
        <v>3.3705971591356659E-2</v>
      </c>
    </row>
    <row r="878" spans="1:31">
      <c r="A878" s="77" t="s">
        <v>1269</v>
      </c>
      <c r="B878" s="77">
        <v>877</v>
      </c>
      <c r="C878" s="77" t="s">
        <v>29</v>
      </c>
      <c r="D878" s="77" t="s">
        <v>29</v>
      </c>
      <c r="E878" s="77">
        <v>2020</v>
      </c>
      <c r="F878" s="77">
        <v>47.669414099999997</v>
      </c>
      <c r="G878" s="77">
        <v>-122.1238767</v>
      </c>
      <c r="H878" s="77">
        <v>0</v>
      </c>
      <c r="I878" s="77" t="s">
        <v>881</v>
      </c>
      <c r="J878" s="77">
        <v>43.074761000000002</v>
      </c>
      <c r="K878" s="77">
        <v>-89.383761300000003</v>
      </c>
      <c r="L878" s="77">
        <v>5175.4670446661503</v>
      </c>
      <c r="M878" s="77">
        <v>0.90030337659697901</v>
      </c>
      <c r="N878" s="77">
        <v>0</v>
      </c>
      <c r="O878" s="77">
        <v>621.05604535993905</v>
      </c>
      <c r="P878" s="87" cm="1">
        <f t="array" ref="P878">IF($X878="Non-local",VLOOKUP($E878,$AI$64:$AW$68,COLUMN($AW:$AW)-COLUMN($AH:$AH),FALSE),IF($X878="Unknown",VLOOKUP($E878,$AI$71:$AW$75,COLUMN($AW:$AW)-COLUMN($AH:$AH),FALSE),0))</f>
        <v>224</v>
      </c>
      <c r="Q878" s="87" cm="1">
        <f t="array" ref="Q878">IF($X878="Non-local",VLOOKUP($E878,$AI$40:$AW$44,COLUMN($AW:$AW)-COLUMN($AH:$AH),FALSE),IF($X878="Unknown",VLOOKUP($E878,$AI$47:$AW$51,COLUMN($AW:$AW)-COLUMN($AH:$AH),FALSE),0))</f>
        <v>470.18520000000001</v>
      </c>
      <c r="R878" s="87" cm="1">
        <f t="array" ref="R878">IF($X878="Non-local",VLOOKUP($E878,$AI$88:$AW$92,COLUMN($AW:$AW)-COLUMN($AH:$AH),FALSE),IF($X878="Unknown",VLOOKUP($E878,$AI$95:$AW$99,COLUMN($AW:$AW)-COLUMN($AH:$AH),FALSE),0))</f>
        <v>0.13052013767768686</v>
      </c>
      <c r="S878" s="87" cm="1">
        <f t="array" ref="S878">VLOOKUP($E878,$AI$111:$AW$115,COLUMN($AW:$AW)-COLUMN($AH:$AH),FALSE)</f>
        <v>410.28773999999999</v>
      </c>
      <c r="T878" s="104">
        <f t="shared" si="307"/>
        <v>1.0308235142746658</v>
      </c>
      <c r="U878" s="104">
        <f t="shared" si="308"/>
        <v>1725.528985359939</v>
      </c>
      <c r="V878" s="87" cm="1">
        <f t="array" ref="V878">VLOOKUP($E878,$AI$118:$AW$122,COLUMN($AW:$AW)-COLUMN($AH:$AH),FALSE)</f>
        <v>161.75600000000003</v>
      </c>
      <c r="W878" s="87" t="str">
        <f t="shared" si="312"/>
        <v>Domestic</v>
      </c>
      <c r="X878" s="87" t="str">
        <f t="shared" si="313"/>
        <v>Non-local</v>
      </c>
      <c r="Y878" s="104"/>
      <c r="Z878" s="87" t="str">
        <f t="shared" si="309"/>
        <v>USA</v>
      </c>
      <c r="AA878" s="87" t="str">
        <f t="shared" si="310"/>
        <v>USA</v>
      </c>
      <c r="AB878" s="82" cm="1">
        <f t="array" ref="AB878">VLOOKUP(B878,'GDP per Capita'!$T$2:$V$4235,COLUMN('GDP per Capita'!$V:$V)-COLUMN('GDP per Capita'!$S:$S),FALSE)</f>
        <v>63809.64</v>
      </c>
      <c r="AC878" s="82">
        <f t="shared" si="314"/>
        <v>63809.64</v>
      </c>
      <c r="AD878" s="82">
        <f t="shared" si="315"/>
        <v>63809.64</v>
      </c>
      <c r="AE878" s="88">
        <f t="shared" si="311"/>
        <v>2.7041822918291641E-2</v>
      </c>
    </row>
    <row r="879" spans="1:31">
      <c r="A879" s="77" t="s">
        <v>1102</v>
      </c>
      <c r="B879" s="77">
        <v>878</v>
      </c>
      <c r="C879" s="77" t="s">
        <v>29</v>
      </c>
      <c r="D879" s="77" t="s">
        <v>29</v>
      </c>
      <c r="E879" s="77">
        <v>2020</v>
      </c>
      <c r="F879" s="77">
        <v>40.233843799999903</v>
      </c>
      <c r="G879" s="77">
        <v>-111.65853370000001</v>
      </c>
      <c r="H879" s="77">
        <v>0</v>
      </c>
      <c r="I879" s="77" t="s">
        <v>881</v>
      </c>
      <c r="J879" s="77">
        <v>43.074761000000002</v>
      </c>
      <c r="K879" s="77">
        <v>-89.383761300000003</v>
      </c>
      <c r="L879" s="77">
        <v>3743.28576697786</v>
      </c>
      <c r="M879" s="77">
        <v>0.68125414752876101</v>
      </c>
      <c r="N879" s="77">
        <v>0</v>
      </c>
      <c r="O879" s="77">
        <v>718.71086725974897</v>
      </c>
      <c r="P879" s="87" cm="1">
        <f t="array" ref="P879">IF($X879="Non-local",VLOOKUP($E879,$AI$64:$AW$68,COLUMN($AW:$AW)-COLUMN($AH:$AH),FALSE),IF($X879="Unknown",VLOOKUP($E879,$AI$71:$AW$75,COLUMN($AW:$AW)-COLUMN($AH:$AH),FALSE),0))</f>
        <v>224</v>
      </c>
      <c r="Q879" s="87" cm="1">
        <f t="array" ref="Q879">IF($X879="Non-local",VLOOKUP($E879,$AI$40:$AW$44,COLUMN($AW:$AW)-COLUMN($AH:$AH),FALSE),IF($X879="Unknown",VLOOKUP($E879,$AI$47:$AW$51,COLUMN($AW:$AW)-COLUMN($AH:$AH),FALSE),0))</f>
        <v>470.18520000000001</v>
      </c>
      <c r="R879" s="87" cm="1">
        <f t="array" ref="R879">IF($X879="Non-local",VLOOKUP($E879,$AI$88:$AW$92,COLUMN($AW:$AW)-COLUMN($AH:$AH),FALSE),IF($X879="Unknown",VLOOKUP($E879,$AI$95:$AW$99,COLUMN($AW:$AW)-COLUMN($AH:$AH),FALSE),0))</f>
        <v>0.13052013767768686</v>
      </c>
      <c r="S879" s="87" cm="1">
        <f t="array" ref="S879">VLOOKUP($E879,$AI$111:$AW$115,COLUMN($AW:$AW)-COLUMN($AH:$AH),FALSE)</f>
        <v>410.28773999999999</v>
      </c>
      <c r="T879" s="104">
        <f t="shared" si="307"/>
        <v>0.8117742852064479</v>
      </c>
      <c r="U879" s="104">
        <f t="shared" si="308"/>
        <v>1823.1838072597491</v>
      </c>
      <c r="V879" s="87" cm="1">
        <f t="array" ref="V879">VLOOKUP($E879,$AI$118:$AW$122,COLUMN($AW:$AW)-COLUMN($AH:$AH),FALSE)</f>
        <v>161.75600000000003</v>
      </c>
      <c r="W879" s="87" t="str">
        <f t="shared" si="312"/>
        <v>Domestic</v>
      </c>
      <c r="X879" s="87" t="str">
        <f t="shared" si="313"/>
        <v>Non-local</v>
      </c>
      <c r="Y879" s="104"/>
      <c r="Z879" s="87" t="str">
        <f t="shared" si="309"/>
        <v>USA</v>
      </c>
      <c r="AA879" s="87" t="str">
        <f t="shared" si="310"/>
        <v>USA</v>
      </c>
      <c r="AB879" s="82" cm="1">
        <f t="array" ref="AB879">VLOOKUP(B879,'GDP per Capita'!$T$2:$V$4235,COLUMN('GDP per Capita'!$V:$V)-COLUMN('GDP per Capita'!$S:$S),FALSE)</f>
        <v>63809.64</v>
      </c>
      <c r="AC879" s="82">
        <f t="shared" si="314"/>
        <v>63809.64</v>
      </c>
      <c r="AD879" s="82">
        <f t="shared" si="315"/>
        <v>63809.64</v>
      </c>
      <c r="AE879" s="88">
        <f t="shared" si="311"/>
        <v>2.8572231519559569E-2</v>
      </c>
    </row>
    <row r="880" spans="1:31">
      <c r="A880" s="77" t="s">
        <v>886</v>
      </c>
      <c r="B880" s="77">
        <v>879</v>
      </c>
      <c r="C880" s="77" t="s">
        <v>29</v>
      </c>
      <c r="D880" s="77" t="s">
        <v>29</v>
      </c>
      <c r="E880" s="77">
        <v>2020</v>
      </c>
      <c r="F880" s="77">
        <v>39.284749400000003</v>
      </c>
      <c r="G880" s="77">
        <v>-76.620474639699793</v>
      </c>
      <c r="H880" s="77">
        <v>0</v>
      </c>
      <c r="I880" s="77" t="s">
        <v>881</v>
      </c>
      <c r="J880" s="77">
        <v>43.074761000000002</v>
      </c>
      <c r="K880" s="77">
        <v>-89.383761300000003</v>
      </c>
      <c r="L880" s="77">
        <v>2293.6142511822</v>
      </c>
      <c r="M880" s="77">
        <v>0.46449147956658998</v>
      </c>
      <c r="N880" s="77">
        <v>0</v>
      </c>
      <c r="O880" s="77">
        <v>440.37393622698198</v>
      </c>
      <c r="P880" s="87" cm="1">
        <f t="array" ref="P880">IF($X880="Non-local",VLOOKUP($E880,$AI$64:$AW$68,COLUMN($AW:$AW)-COLUMN($AH:$AH),FALSE),IF($X880="Unknown",VLOOKUP($E880,$AI$71:$AW$75,COLUMN($AW:$AW)-COLUMN($AH:$AH),FALSE),0))</f>
        <v>224</v>
      </c>
      <c r="Q880" s="87" cm="1">
        <f t="array" ref="Q880">IF($X880="Non-local",VLOOKUP($E880,$AI$40:$AW$44,COLUMN($AW:$AW)-COLUMN($AH:$AH),FALSE),IF($X880="Unknown",VLOOKUP($E880,$AI$47:$AW$51,COLUMN($AW:$AW)-COLUMN($AH:$AH),FALSE),0))</f>
        <v>470.18520000000001</v>
      </c>
      <c r="R880" s="87" cm="1">
        <f t="array" ref="R880">IF($X880="Non-local",VLOOKUP($E880,$AI$88:$AW$92,COLUMN($AW:$AW)-COLUMN($AH:$AH),FALSE),IF($X880="Unknown",VLOOKUP($E880,$AI$95:$AW$99,COLUMN($AW:$AW)-COLUMN($AH:$AH),FALSE),0))</f>
        <v>0.13052013767768686</v>
      </c>
      <c r="S880" s="87" cm="1">
        <f t="array" ref="S880">VLOOKUP($E880,$AI$111:$AW$115,COLUMN($AW:$AW)-COLUMN($AH:$AH),FALSE)</f>
        <v>410.28773999999999</v>
      </c>
      <c r="T880" s="104">
        <f t="shared" si="307"/>
        <v>0.59501161724427687</v>
      </c>
      <c r="U880" s="104">
        <f t="shared" si="308"/>
        <v>1544.846876226982</v>
      </c>
      <c r="V880" s="87" cm="1">
        <f t="array" ref="V880">VLOOKUP($E880,$AI$118:$AW$122,COLUMN($AW:$AW)-COLUMN($AH:$AH),FALSE)</f>
        <v>161.75600000000003</v>
      </c>
      <c r="W880" s="87" t="str">
        <f t="shared" si="312"/>
        <v>Domestic</v>
      </c>
      <c r="X880" s="87" t="str">
        <f t="shared" si="313"/>
        <v>Non-local</v>
      </c>
      <c r="Y880" s="104"/>
      <c r="Z880" s="87" t="str">
        <f t="shared" si="309"/>
        <v>USA</v>
      </c>
      <c r="AA880" s="87" t="str">
        <f t="shared" si="310"/>
        <v>USA</v>
      </c>
      <c r="AB880" s="82" cm="1">
        <f t="array" ref="AB880">VLOOKUP(B880,'GDP per Capita'!$T$2:$V$4235,COLUMN('GDP per Capita'!$V:$V)-COLUMN('GDP per Capita'!$S:$S),FALSE)</f>
        <v>63809.64</v>
      </c>
      <c r="AC880" s="82">
        <f t="shared" si="314"/>
        <v>63809.64</v>
      </c>
      <c r="AD880" s="82">
        <f t="shared" si="315"/>
        <v>63809.64</v>
      </c>
      <c r="AE880" s="88">
        <f t="shared" si="311"/>
        <v>2.4210242781921069E-2</v>
      </c>
    </row>
    <row r="881" spans="1:31">
      <c r="A881" s="77" t="s">
        <v>1270</v>
      </c>
      <c r="B881" s="77">
        <v>880</v>
      </c>
      <c r="C881" s="77" t="s">
        <v>29</v>
      </c>
      <c r="D881" s="77" t="s">
        <v>29</v>
      </c>
      <c r="E881" s="77">
        <v>2020</v>
      </c>
      <c r="F881" s="77">
        <v>39.143440599999998</v>
      </c>
      <c r="G881" s="77">
        <v>-77.201370499999996</v>
      </c>
      <c r="H881" s="77">
        <v>0</v>
      </c>
      <c r="I881" s="77" t="s">
        <v>881</v>
      </c>
      <c r="J881" s="77">
        <v>43.074761000000002</v>
      </c>
      <c r="K881" s="77">
        <v>-89.383761300000003</v>
      </c>
      <c r="L881" s="77">
        <v>2217.9111649751499</v>
      </c>
      <c r="M881" s="77">
        <v>0.45449528255295102</v>
      </c>
      <c r="N881" s="77">
        <v>0</v>
      </c>
      <c r="O881" s="77">
        <v>425.83894367522998</v>
      </c>
      <c r="P881" s="87" cm="1">
        <f t="array" ref="P881">IF($X881="Non-local",VLOOKUP($E881,$AI$64:$AW$68,COLUMN($AW:$AW)-COLUMN($AH:$AH),FALSE),IF($X881="Unknown",VLOOKUP($E881,$AI$71:$AW$75,COLUMN($AW:$AW)-COLUMN($AH:$AH),FALSE),0))</f>
        <v>224</v>
      </c>
      <c r="Q881" s="87" cm="1">
        <f t="array" ref="Q881">IF($X881="Non-local",VLOOKUP($E881,$AI$40:$AW$44,COLUMN($AW:$AW)-COLUMN($AH:$AH),FALSE),IF($X881="Unknown",VLOOKUP($E881,$AI$47:$AW$51,COLUMN($AW:$AW)-COLUMN($AH:$AH),FALSE),0))</f>
        <v>470.18520000000001</v>
      </c>
      <c r="R881" s="87" cm="1">
        <f t="array" ref="R881">IF($X881="Non-local",VLOOKUP($E881,$AI$88:$AW$92,COLUMN($AW:$AW)-COLUMN($AH:$AH),FALSE),IF($X881="Unknown",VLOOKUP($E881,$AI$95:$AW$99,COLUMN($AW:$AW)-COLUMN($AH:$AH),FALSE),0))</f>
        <v>0.13052013767768686</v>
      </c>
      <c r="S881" s="87" cm="1">
        <f t="array" ref="S881">VLOOKUP($E881,$AI$111:$AW$115,COLUMN($AW:$AW)-COLUMN($AH:$AH),FALSE)</f>
        <v>410.28773999999999</v>
      </c>
      <c r="T881" s="104">
        <f t="shared" si="307"/>
        <v>0.58501542023063791</v>
      </c>
      <c r="U881" s="104">
        <f t="shared" si="308"/>
        <v>1530.3118836752299</v>
      </c>
      <c r="V881" s="87" cm="1">
        <f t="array" ref="V881">VLOOKUP($E881,$AI$118:$AW$122,COLUMN($AW:$AW)-COLUMN($AH:$AH),FALSE)</f>
        <v>161.75600000000003</v>
      </c>
      <c r="W881" s="87" t="str">
        <f t="shared" si="312"/>
        <v>Domestic</v>
      </c>
      <c r="X881" s="87" t="str">
        <f t="shared" si="313"/>
        <v>Non-local</v>
      </c>
      <c r="Y881" s="104"/>
      <c r="Z881" s="87" t="str">
        <f t="shared" si="309"/>
        <v>USA</v>
      </c>
      <c r="AA881" s="87" t="str">
        <f t="shared" si="310"/>
        <v>USA</v>
      </c>
      <c r="AB881" s="82" cm="1">
        <f t="array" ref="AB881">VLOOKUP(B881,'GDP per Capita'!$T$2:$V$4235,COLUMN('GDP per Capita'!$V:$V)-COLUMN('GDP per Capita'!$S:$S),FALSE)</f>
        <v>63809.64</v>
      </c>
      <c r="AC881" s="82">
        <f t="shared" si="314"/>
        <v>63809.64</v>
      </c>
      <c r="AD881" s="82">
        <f t="shared" si="315"/>
        <v>63809.64</v>
      </c>
      <c r="AE881" s="88">
        <f t="shared" si="311"/>
        <v>2.3982455999990437E-2</v>
      </c>
    </row>
    <row r="882" spans="1:31">
      <c r="A882" s="77" t="s">
        <v>920</v>
      </c>
      <c r="B882" s="77">
        <v>881</v>
      </c>
      <c r="C882" s="77" t="s">
        <v>29</v>
      </c>
      <c r="D882" s="77" t="s">
        <v>29</v>
      </c>
      <c r="E882" s="77">
        <v>2020</v>
      </c>
      <c r="F882" s="77">
        <v>32.222876499999998</v>
      </c>
      <c r="G882" s="77">
        <v>-110.9748477</v>
      </c>
      <c r="H882" s="77">
        <v>0</v>
      </c>
      <c r="I882" s="77" t="s">
        <v>881</v>
      </c>
      <c r="J882" s="77">
        <v>43.074761000000002</v>
      </c>
      <c r="K882" s="77">
        <v>-89.383761300000003</v>
      </c>
      <c r="L882" s="77">
        <v>4482.5152870161</v>
      </c>
      <c r="M882" s="77">
        <v>0.798937533590652</v>
      </c>
      <c r="N882" s="77">
        <v>0</v>
      </c>
      <c r="O882" s="77">
        <v>537.90183444193201</v>
      </c>
      <c r="P882" s="87" cm="1">
        <f t="array" ref="P882">IF($X882="Non-local",VLOOKUP($E882,$AI$64:$AW$68,COLUMN($AW:$AW)-COLUMN($AH:$AH),FALSE),IF($X882="Unknown",VLOOKUP($E882,$AI$71:$AW$75,COLUMN($AW:$AW)-COLUMN($AH:$AH),FALSE),0))</f>
        <v>224</v>
      </c>
      <c r="Q882" s="87" cm="1">
        <f t="array" ref="Q882">IF($X882="Non-local",VLOOKUP($E882,$AI$40:$AW$44,COLUMN($AW:$AW)-COLUMN($AH:$AH),FALSE),IF($X882="Unknown",VLOOKUP($E882,$AI$47:$AW$51,COLUMN($AW:$AW)-COLUMN($AH:$AH),FALSE),0))</f>
        <v>470.18520000000001</v>
      </c>
      <c r="R882" s="87" cm="1">
        <f t="array" ref="R882">IF($X882="Non-local",VLOOKUP($E882,$AI$88:$AW$92,COLUMN($AW:$AW)-COLUMN($AH:$AH),FALSE),IF($X882="Unknown",VLOOKUP($E882,$AI$95:$AW$99,COLUMN($AW:$AW)-COLUMN($AH:$AH),FALSE),0))</f>
        <v>0.13052013767768686</v>
      </c>
      <c r="S882" s="87" cm="1">
        <f t="array" ref="S882">VLOOKUP($E882,$AI$111:$AW$115,COLUMN($AW:$AW)-COLUMN($AH:$AH),FALSE)</f>
        <v>410.28773999999999</v>
      </c>
      <c r="T882" s="104">
        <f t="shared" si="307"/>
        <v>0.92945767126833889</v>
      </c>
      <c r="U882" s="104">
        <f t="shared" si="308"/>
        <v>1642.374774441932</v>
      </c>
      <c r="V882" s="87" cm="1">
        <f t="array" ref="V882">VLOOKUP($E882,$AI$118:$AW$122,COLUMN($AW:$AW)-COLUMN($AH:$AH),FALSE)</f>
        <v>161.75600000000003</v>
      </c>
      <c r="W882" s="87" t="str">
        <f t="shared" si="312"/>
        <v>Domestic</v>
      </c>
      <c r="X882" s="87" t="str">
        <f t="shared" si="313"/>
        <v>Non-local</v>
      </c>
      <c r="Y882" s="104"/>
      <c r="Z882" s="87" t="str">
        <f t="shared" si="309"/>
        <v>USA</v>
      </c>
      <c r="AA882" s="87" t="str">
        <f t="shared" si="310"/>
        <v>USA</v>
      </c>
      <c r="AB882" s="82" cm="1">
        <f t="array" ref="AB882">VLOOKUP(B882,'GDP per Capita'!$T$2:$V$4235,COLUMN('GDP per Capita'!$V:$V)-COLUMN('GDP per Capita'!$S:$S),FALSE)</f>
        <v>63809.64</v>
      </c>
      <c r="AC882" s="82">
        <f t="shared" si="314"/>
        <v>63809.64</v>
      </c>
      <c r="AD882" s="82">
        <f t="shared" si="315"/>
        <v>63809.64</v>
      </c>
      <c r="AE882" s="88">
        <f t="shared" si="311"/>
        <v>2.5738662284287013E-2</v>
      </c>
    </row>
    <row r="883" spans="1:31">
      <c r="A883" s="77" t="s">
        <v>1271</v>
      </c>
      <c r="B883" s="77">
        <v>882</v>
      </c>
      <c r="C883" s="77" t="s">
        <v>328</v>
      </c>
      <c r="D883" s="77" t="s">
        <v>31</v>
      </c>
      <c r="E883" s="77">
        <v>2020</v>
      </c>
      <c r="F883" s="77">
        <v>52.269893599999897</v>
      </c>
      <c r="G883" s="77">
        <v>4.4526856524901399</v>
      </c>
      <c r="H883" s="77">
        <v>0</v>
      </c>
      <c r="I883" s="77" t="s">
        <v>881</v>
      </c>
      <c r="J883" s="77">
        <v>43.074761000000002</v>
      </c>
      <c r="K883" s="77">
        <v>-89.383761300000003</v>
      </c>
      <c r="L883" s="77">
        <v>13192.2258854509</v>
      </c>
      <c r="M883" s="77">
        <v>2.0394325369352702</v>
      </c>
      <c r="N883" s="77">
        <v>0</v>
      </c>
      <c r="O883" s="77">
        <v>1385.18371797235</v>
      </c>
      <c r="P883" s="87" cm="1">
        <f t="array" ref="P883">IF($X883="Non-local",VLOOKUP($E883,$AI$64:$AW$68,COLUMN($AW:$AW)-COLUMN($AH:$AH),FALSE),IF($X883="Unknown",VLOOKUP($E883,$AI$71:$AW$75,COLUMN($AW:$AW)-COLUMN($AH:$AH),FALSE),0))</f>
        <v>224</v>
      </c>
      <c r="Q883" s="87" cm="1">
        <f t="array" ref="Q883">IF($X883="Non-local",VLOOKUP($E883,$AI$40:$AW$44,COLUMN($AW:$AW)-COLUMN($AH:$AH),FALSE),IF($X883="Unknown",VLOOKUP($E883,$AI$47:$AW$51,COLUMN($AW:$AW)-COLUMN($AH:$AH),FALSE),0))</f>
        <v>470.18520000000001</v>
      </c>
      <c r="R883" s="87" cm="1">
        <f t="array" ref="R883">IF($X883="Non-local",VLOOKUP($E883,$AI$88:$AW$92,COLUMN($AW:$AW)-COLUMN($AH:$AH),FALSE),IF($X883="Unknown",VLOOKUP($E883,$AI$95:$AW$99,COLUMN($AW:$AW)-COLUMN($AH:$AH),FALSE),0))</f>
        <v>0.13052013767768686</v>
      </c>
      <c r="S883" s="87" cm="1">
        <f t="array" ref="S883">VLOOKUP($E883,$AI$111:$AW$115,COLUMN($AW:$AW)-COLUMN($AH:$AH),FALSE)</f>
        <v>410.28773999999999</v>
      </c>
      <c r="T883" s="104">
        <f t="shared" si="307"/>
        <v>2.1699526746129569</v>
      </c>
      <c r="U883" s="104">
        <f t="shared" si="308"/>
        <v>2489.6566579723503</v>
      </c>
      <c r="V883" s="87" cm="1">
        <f t="array" ref="V883">VLOOKUP($E883,$AI$118:$AW$122,COLUMN($AW:$AW)-COLUMN($AH:$AH),FALSE)</f>
        <v>161.75600000000003</v>
      </c>
      <c r="W883" s="87" t="str">
        <f t="shared" si="312"/>
        <v>International</v>
      </c>
      <c r="X883" s="87" t="str">
        <f t="shared" si="313"/>
        <v>Non-local</v>
      </c>
      <c r="Y883" s="104"/>
      <c r="Z883" s="87" t="str">
        <f t="shared" si="309"/>
        <v>Netherlands</v>
      </c>
      <c r="AA883" s="87" t="str">
        <f t="shared" si="310"/>
        <v>Europe</v>
      </c>
      <c r="AB883" s="82" cm="1">
        <f t="array" ref="AB883">VLOOKUP(B883,'GDP per Capita'!$T$2:$V$4235,COLUMN('GDP per Capita'!$V:$V)-COLUMN('GDP per Capita'!$S:$S),FALSE)</f>
        <v>53666.48</v>
      </c>
      <c r="AC883" s="82">
        <f t="shared" si="314"/>
        <v>53666.48</v>
      </c>
      <c r="AD883" s="82">
        <f t="shared" si="315"/>
        <v>53666.48</v>
      </c>
      <c r="AE883" s="88">
        <f t="shared" si="311"/>
        <v>4.639127921138763E-2</v>
      </c>
    </row>
    <row r="884" spans="1:31">
      <c r="A884" s="77" t="s">
        <v>1023</v>
      </c>
      <c r="B884" s="77">
        <v>883</v>
      </c>
      <c r="C884" s="77" t="s">
        <v>29</v>
      </c>
      <c r="D884" s="77" t="s">
        <v>29</v>
      </c>
      <c r="E884" s="77">
        <v>2020</v>
      </c>
      <c r="F884" s="77">
        <v>29.758938199999999</v>
      </c>
      <c r="G884" s="77">
        <v>-95.367697399999997</v>
      </c>
      <c r="H884" s="77">
        <v>0</v>
      </c>
      <c r="I884" s="77" t="s">
        <v>881</v>
      </c>
      <c r="J884" s="77">
        <v>43.074761000000002</v>
      </c>
      <c r="K884" s="77">
        <v>-89.383761300000003</v>
      </c>
      <c r="L884" s="77">
        <v>3146.7698821412901</v>
      </c>
      <c r="M884" s="77">
        <v>0.58629039504814995</v>
      </c>
      <c r="N884" s="77">
        <v>0</v>
      </c>
      <c r="O884" s="77">
        <v>604.17981737112905</v>
      </c>
      <c r="P884" s="87" cm="1">
        <f t="array" ref="P884">IF($X884="Non-local",VLOOKUP($E884,$AI$64:$AW$68,COLUMN($AW:$AW)-COLUMN($AH:$AH),FALSE),IF($X884="Unknown",VLOOKUP($E884,$AI$71:$AW$75,COLUMN($AW:$AW)-COLUMN($AH:$AH),FALSE),0))</f>
        <v>224</v>
      </c>
      <c r="Q884" s="87" cm="1">
        <f t="array" ref="Q884">IF($X884="Non-local",VLOOKUP($E884,$AI$40:$AW$44,COLUMN($AW:$AW)-COLUMN($AH:$AH),FALSE),IF($X884="Unknown",VLOOKUP($E884,$AI$47:$AW$51,COLUMN($AW:$AW)-COLUMN($AH:$AH),FALSE),0))</f>
        <v>470.18520000000001</v>
      </c>
      <c r="R884" s="87" cm="1">
        <f t="array" ref="R884">IF($X884="Non-local",VLOOKUP($E884,$AI$88:$AW$92,COLUMN($AW:$AW)-COLUMN($AH:$AH),FALSE),IF($X884="Unknown",VLOOKUP($E884,$AI$95:$AW$99,COLUMN($AW:$AW)-COLUMN($AH:$AH),FALSE),0))</f>
        <v>0.13052013767768686</v>
      </c>
      <c r="S884" s="87" cm="1">
        <f t="array" ref="S884">VLOOKUP($E884,$AI$111:$AW$115,COLUMN($AW:$AW)-COLUMN($AH:$AH),FALSE)</f>
        <v>410.28773999999999</v>
      </c>
      <c r="T884" s="104">
        <f t="shared" si="307"/>
        <v>0.71681053272583684</v>
      </c>
      <c r="U884" s="104">
        <f t="shared" si="308"/>
        <v>1708.6527573711289</v>
      </c>
      <c r="V884" s="87" cm="1">
        <f t="array" ref="V884">VLOOKUP($E884,$AI$118:$AW$122,COLUMN($AW:$AW)-COLUMN($AH:$AH),FALSE)</f>
        <v>161.75600000000003</v>
      </c>
      <c r="W884" s="87" t="str">
        <f t="shared" si="312"/>
        <v>Domestic</v>
      </c>
      <c r="X884" s="87" t="str">
        <f t="shared" si="313"/>
        <v>Non-local</v>
      </c>
      <c r="Y884" s="104"/>
      <c r="Z884" s="87" t="str">
        <f t="shared" si="309"/>
        <v>USA</v>
      </c>
      <c r="AA884" s="87" t="str">
        <f t="shared" si="310"/>
        <v>USA</v>
      </c>
      <c r="AB884" s="82" cm="1">
        <f t="array" ref="AB884">VLOOKUP(B884,'GDP per Capita'!$T$2:$V$4235,COLUMN('GDP per Capita'!$V:$V)-COLUMN('GDP per Capita'!$S:$S),FALSE)</f>
        <v>63809.64</v>
      </c>
      <c r="AC884" s="82">
        <f t="shared" si="314"/>
        <v>63809.64</v>
      </c>
      <c r="AD884" s="82">
        <f t="shared" si="315"/>
        <v>63809.64</v>
      </c>
      <c r="AE884" s="88">
        <f t="shared" si="311"/>
        <v>2.6777345200053298E-2</v>
      </c>
    </row>
    <row r="885" spans="1:31">
      <c r="A885" s="77" t="s">
        <v>938</v>
      </c>
      <c r="B885" s="77">
        <v>884</v>
      </c>
      <c r="C885" s="77" t="s">
        <v>29</v>
      </c>
      <c r="D885" s="77" t="s">
        <v>29</v>
      </c>
      <c r="E885" s="77">
        <v>2020</v>
      </c>
      <c r="F885" s="77">
        <v>43.074760999999903</v>
      </c>
      <c r="G885" s="77">
        <v>-89.383761300000003</v>
      </c>
      <c r="H885" s="77">
        <v>1</v>
      </c>
      <c r="I885" s="77" t="s">
        <v>881</v>
      </c>
      <c r="J885" s="77">
        <v>43.074761000000002</v>
      </c>
      <c r="K885" s="77">
        <v>-89.383761300000003</v>
      </c>
      <c r="L885" s="77">
        <v>7.0732408818940899E-13</v>
      </c>
      <c r="M885" s="77">
        <v>0</v>
      </c>
      <c r="N885" s="77">
        <v>0</v>
      </c>
      <c r="O885" s="77">
        <v>0</v>
      </c>
      <c r="P885" s="87" cm="1">
        <f t="array" ref="P885">IF($X885="Non-local",VLOOKUP($E885,$AI$64:$AW$68,COLUMN($AW:$AW)-COLUMN($AH:$AH),FALSE),IF($X885="Unknown",VLOOKUP($E885,$AI$71:$AW$75,COLUMN($AW:$AW)-COLUMN($AH:$AH),FALSE),0))</f>
        <v>0</v>
      </c>
      <c r="Q885" s="87" cm="1">
        <f t="array" ref="Q885">IF($X885="Non-local",VLOOKUP($E885,$AI$40:$AW$44,COLUMN($AW:$AW)-COLUMN($AH:$AH),FALSE),IF($X885="Unknown",VLOOKUP($E885,$AI$47:$AW$51,COLUMN($AW:$AW)-COLUMN($AH:$AH),FALSE),0))</f>
        <v>0</v>
      </c>
      <c r="R885" s="87" cm="1">
        <f t="array" ref="R885">IF($X885="Non-local",VLOOKUP($E885,$AI$88:$AW$92,COLUMN($AW:$AW)-COLUMN($AH:$AH),FALSE),IF($X885="Unknown",VLOOKUP($E885,$AI$95:$AW$99,COLUMN($AW:$AW)-COLUMN($AH:$AH),FALSE),0))</f>
        <v>0</v>
      </c>
      <c r="S885" s="87" cm="1">
        <f t="array" ref="S885">VLOOKUP($E885,$AI$111:$AW$115,COLUMN($AW:$AW)-COLUMN($AH:$AH),FALSE)</f>
        <v>410.28773999999999</v>
      </c>
      <c r="T885" s="104">
        <f t="shared" si="307"/>
        <v>0</v>
      </c>
      <c r="U885" s="104">
        <f t="shared" si="308"/>
        <v>410.28773999999999</v>
      </c>
      <c r="V885" s="87" cm="1">
        <f t="array" ref="V885">VLOOKUP($E885,$AI$118:$AW$122,COLUMN($AW:$AW)-COLUMN($AH:$AH),FALSE)</f>
        <v>161.75600000000003</v>
      </c>
      <c r="W885" s="87" t="str">
        <f t="shared" si="312"/>
        <v>Domestic</v>
      </c>
      <c r="X885" s="87" t="str">
        <f t="shared" si="313"/>
        <v>Local</v>
      </c>
      <c r="Y885" s="104"/>
      <c r="Z885" s="87" t="str">
        <f t="shared" si="309"/>
        <v>USA</v>
      </c>
      <c r="AA885" s="87" t="str">
        <f t="shared" si="310"/>
        <v>USA</v>
      </c>
      <c r="AB885" s="82" cm="1">
        <f t="array" ref="AB885">VLOOKUP(B885,'GDP per Capita'!$T$2:$V$4235,COLUMN('GDP per Capita'!$V:$V)-COLUMN('GDP per Capita'!$S:$S),FALSE)</f>
        <v>63809.64</v>
      </c>
      <c r="AC885" s="82">
        <f t="shared" si="314"/>
        <v>63809.64</v>
      </c>
      <c r="AD885" s="82">
        <f t="shared" si="315"/>
        <v>63809.64</v>
      </c>
      <c r="AE885" s="88">
        <f t="shared" si="311"/>
        <v>6.4298707844143927E-3</v>
      </c>
    </row>
    <row r="886" spans="1:31">
      <c r="A886" s="77" t="s">
        <v>1272</v>
      </c>
      <c r="B886" s="77">
        <v>885</v>
      </c>
      <c r="C886" s="77" t="s">
        <v>29</v>
      </c>
      <c r="D886" s="77" t="s">
        <v>29</v>
      </c>
      <c r="E886" s="77">
        <v>2020</v>
      </c>
      <c r="F886" s="77">
        <v>32.351260099999998</v>
      </c>
      <c r="G886" s="77">
        <v>-95.301062400000006</v>
      </c>
      <c r="H886" s="77">
        <v>0</v>
      </c>
      <c r="I886" s="77" t="s">
        <v>881</v>
      </c>
      <c r="J886" s="77">
        <v>43.074761000000002</v>
      </c>
      <c r="K886" s="77">
        <v>-89.383761300000003</v>
      </c>
      <c r="L886" s="77">
        <v>2600.3455760820698</v>
      </c>
      <c r="M886" s="77">
        <v>0.50499374846442102</v>
      </c>
      <c r="N886" s="77">
        <v>0</v>
      </c>
      <c r="O886" s="77">
        <v>499.26635060775698</v>
      </c>
      <c r="P886" s="87" cm="1">
        <f t="array" ref="P886">IF($X886="Non-local",VLOOKUP($E886,$AI$64:$AW$68,COLUMN($AW:$AW)-COLUMN($AH:$AH),FALSE),IF($X886="Unknown",VLOOKUP($E886,$AI$71:$AW$75,COLUMN($AW:$AW)-COLUMN($AH:$AH),FALSE),0))</f>
        <v>224</v>
      </c>
      <c r="Q886" s="87" cm="1">
        <f t="array" ref="Q886">IF($X886="Non-local",VLOOKUP($E886,$AI$40:$AW$44,COLUMN($AW:$AW)-COLUMN($AH:$AH),FALSE),IF($X886="Unknown",VLOOKUP($E886,$AI$47:$AW$51,COLUMN($AW:$AW)-COLUMN($AH:$AH),FALSE),0))</f>
        <v>470.18520000000001</v>
      </c>
      <c r="R886" s="87" cm="1">
        <f t="array" ref="R886">IF($X886="Non-local",VLOOKUP($E886,$AI$88:$AW$92,COLUMN($AW:$AW)-COLUMN($AH:$AH),FALSE),IF($X886="Unknown",VLOOKUP($E886,$AI$95:$AW$99,COLUMN($AW:$AW)-COLUMN($AH:$AH),FALSE),0))</f>
        <v>0.13052013767768686</v>
      </c>
      <c r="S886" s="87" cm="1">
        <f t="array" ref="S886">VLOOKUP($E886,$AI$111:$AW$115,COLUMN($AW:$AW)-COLUMN($AH:$AH),FALSE)</f>
        <v>410.28773999999999</v>
      </c>
      <c r="T886" s="104">
        <f t="shared" si="307"/>
        <v>0.63551388614210791</v>
      </c>
      <c r="U886" s="104">
        <f t="shared" si="308"/>
        <v>1603.7392906077569</v>
      </c>
      <c r="V886" s="87" cm="1">
        <f t="array" ref="V886">VLOOKUP($E886,$AI$118:$AW$122,COLUMN($AW:$AW)-COLUMN($AH:$AH),FALSE)</f>
        <v>161.75600000000003</v>
      </c>
      <c r="W886" s="87" t="str">
        <f t="shared" si="312"/>
        <v>Domestic</v>
      </c>
      <c r="X886" s="87" t="str">
        <f t="shared" si="313"/>
        <v>Non-local</v>
      </c>
      <c r="Y886" s="104"/>
      <c r="Z886" s="87" t="str">
        <f t="shared" si="309"/>
        <v>USA</v>
      </c>
      <c r="AA886" s="87" t="str">
        <f t="shared" si="310"/>
        <v>USA</v>
      </c>
      <c r="AB886" s="82" cm="1">
        <f t="array" ref="AB886">VLOOKUP(B886,'GDP per Capita'!$T$2:$V$4235,COLUMN('GDP per Capita'!$V:$V)-COLUMN('GDP per Capita'!$S:$S),FALSE)</f>
        <v>63809.64</v>
      </c>
      <c r="AC886" s="82">
        <f t="shared" si="314"/>
        <v>63809.64</v>
      </c>
      <c r="AD886" s="82">
        <f t="shared" si="315"/>
        <v>63809.64</v>
      </c>
      <c r="AE886" s="88">
        <f t="shared" si="311"/>
        <v>2.5133181923730596E-2</v>
      </c>
    </row>
    <row r="887" spans="1:31">
      <c r="A887" s="77" t="s">
        <v>1102</v>
      </c>
      <c r="B887" s="77">
        <v>886</v>
      </c>
      <c r="C887" s="77" t="s">
        <v>29</v>
      </c>
      <c r="D887" s="77" t="s">
        <v>29</v>
      </c>
      <c r="E887" s="77">
        <v>2020</v>
      </c>
      <c r="F887" s="77">
        <v>40.233843799999903</v>
      </c>
      <c r="G887" s="77">
        <v>-111.65853370000001</v>
      </c>
      <c r="H887" s="77">
        <v>0</v>
      </c>
      <c r="I887" s="77" t="s">
        <v>881</v>
      </c>
      <c r="J887" s="77">
        <v>43.074761000000002</v>
      </c>
      <c r="K887" s="77">
        <v>-89.383761300000003</v>
      </c>
      <c r="L887" s="77">
        <v>3743.28576697786</v>
      </c>
      <c r="M887" s="77">
        <v>0.68125414752876101</v>
      </c>
      <c r="N887" s="77">
        <v>0</v>
      </c>
      <c r="O887" s="77">
        <v>718.71086725974897</v>
      </c>
      <c r="P887" s="87" cm="1">
        <f t="array" ref="P887">IF($X887="Non-local",VLOOKUP($E887,$AI$64:$AW$68,COLUMN($AW:$AW)-COLUMN($AH:$AH),FALSE),IF($X887="Unknown",VLOOKUP($E887,$AI$71:$AW$75,COLUMN($AW:$AW)-COLUMN($AH:$AH),FALSE),0))</f>
        <v>224</v>
      </c>
      <c r="Q887" s="87" cm="1">
        <f t="array" ref="Q887">IF($X887="Non-local",VLOOKUP($E887,$AI$40:$AW$44,COLUMN($AW:$AW)-COLUMN($AH:$AH),FALSE),IF($X887="Unknown",VLOOKUP($E887,$AI$47:$AW$51,COLUMN($AW:$AW)-COLUMN($AH:$AH),FALSE),0))</f>
        <v>470.18520000000001</v>
      </c>
      <c r="R887" s="87" cm="1">
        <f t="array" ref="R887">IF($X887="Non-local",VLOOKUP($E887,$AI$88:$AW$92,COLUMN($AW:$AW)-COLUMN($AH:$AH),FALSE),IF($X887="Unknown",VLOOKUP($E887,$AI$95:$AW$99,COLUMN($AW:$AW)-COLUMN($AH:$AH),FALSE),0))</f>
        <v>0.13052013767768686</v>
      </c>
      <c r="S887" s="87" cm="1">
        <f t="array" ref="S887">VLOOKUP($E887,$AI$111:$AW$115,COLUMN($AW:$AW)-COLUMN($AH:$AH),FALSE)</f>
        <v>410.28773999999999</v>
      </c>
      <c r="T887" s="104">
        <f t="shared" si="307"/>
        <v>0.8117742852064479</v>
      </c>
      <c r="U887" s="104">
        <f t="shared" si="308"/>
        <v>1823.1838072597491</v>
      </c>
      <c r="V887" s="87" cm="1">
        <f t="array" ref="V887">VLOOKUP($E887,$AI$118:$AW$122,COLUMN($AW:$AW)-COLUMN($AH:$AH),FALSE)</f>
        <v>161.75600000000003</v>
      </c>
      <c r="W887" s="87" t="str">
        <f t="shared" si="312"/>
        <v>Domestic</v>
      </c>
      <c r="X887" s="87" t="str">
        <f t="shared" si="313"/>
        <v>Non-local</v>
      </c>
      <c r="Y887" s="104"/>
      <c r="Z887" s="87" t="str">
        <f t="shared" si="309"/>
        <v>USA</v>
      </c>
      <c r="AA887" s="87" t="str">
        <f t="shared" si="310"/>
        <v>USA</v>
      </c>
      <c r="AB887" s="82" cm="1">
        <f t="array" ref="AB887">VLOOKUP(B887,'GDP per Capita'!$T$2:$V$4235,COLUMN('GDP per Capita'!$V:$V)-COLUMN('GDP per Capita'!$S:$S),FALSE)</f>
        <v>63809.64</v>
      </c>
      <c r="AC887" s="82">
        <f t="shared" si="314"/>
        <v>63809.64</v>
      </c>
      <c r="AD887" s="82">
        <f t="shared" si="315"/>
        <v>63809.64</v>
      </c>
      <c r="AE887" s="88">
        <f t="shared" si="311"/>
        <v>2.8572231519559569E-2</v>
      </c>
    </row>
    <row r="888" spans="1:31">
      <c r="A888" s="77" t="s">
        <v>1273</v>
      </c>
      <c r="B888" s="77">
        <v>887</v>
      </c>
      <c r="C888" s="77" t="s">
        <v>29</v>
      </c>
      <c r="D888" s="77" t="s">
        <v>29</v>
      </c>
      <c r="E888" s="77">
        <v>2020</v>
      </c>
      <c r="F888" s="77">
        <v>40.7694378999999</v>
      </c>
      <c r="G888" s="77">
        <v>-79.531773400000006</v>
      </c>
      <c r="H888" s="77">
        <v>0</v>
      </c>
      <c r="I888" s="77" t="s">
        <v>881</v>
      </c>
      <c r="J888" s="77">
        <v>43.074761000000002</v>
      </c>
      <c r="K888" s="77">
        <v>-89.383761300000003</v>
      </c>
      <c r="L888" s="77">
        <v>1707.7113419894499</v>
      </c>
      <c r="M888" s="77">
        <v>0.38712606152885498</v>
      </c>
      <c r="N888" s="77">
        <v>0</v>
      </c>
      <c r="O888" s="77">
        <v>327.88057766197397</v>
      </c>
      <c r="P888" s="87" cm="1">
        <f t="array" ref="P888">IF($X888="Non-local",VLOOKUP($E888,$AI$64:$AW$68,COLUMN($AW:$AW)-COLUMN($AH:$AH),FALSE),IF($X888="Unknown",VLOOKUP($E888,$AI$71:$AW$75,COLUMN($AW:$AW)-COLUMN($AH:$AH),FALSE),0))</f>
        <v>224</v>
      </c>
      <c r="Q888" s="87" cm="1">
        <f t="array" ref="Q888">IF($X888="Non-local",VLOOKUP($E888,$AI$40:$AW$44,COLUMN($AW:$AW)-COLUMN($AH:$AH),FALSE),IF($X888="Unknown",VLOOKUP($E888,$AI$47:$AW$51,COLUMN($AW:$AW)-COLUMN($AH:$AH),FALSE),0))</f>
        <v>470.18520000000001</v>
      </c>
      <c r="R888" s="87" cm="1">
        <f t="array" ref="R888">IF($X888="Non-local",VLOOKUP($E888,$AI$88:$AW$92,COLUMN($AW:$AW)-COLUMN($AH:$AH),FALSE),IF($X888="Unknown",VLOOKUP($E888,$AI$95:$AW$99,COLUMN($AW:$AW)-COLUMN($AH:$AH),FALSE),0))</f>
        <v>0.13052013767768686</v>
      </c>
      <c r="S888" s="87" cm="1">
        <f t="array" ref="S888">VLOOKUP($E888,$AI$111:$AW$115,COLUMN($AW:$AW)-COLUMN($AH:$AH),FALSE)</f>
        <v>410.28773999999999</v>
      </c>
      <c r="T888" s="104">
        <f t="shared" si="307"/>
        <v>0.51764619920654187</v>
      </c>
      <c r="U888" s="104">
        <f t="shared" si="308"/>
        <v>1432.3535176619739</v>
      </c>
      <c r="V888" s="87" cm="1">
        <f t="array" ref="V888">VLOOKUP($E888,$AI$118:$AW$122,COLUMN($AW:$AW)-COLUMN($AH:$AH),FALSE)</f>
        <v>161.75600000000003</v>
      </c>
      <c r="W888" s="87" t="str">
        <f t="shared" si="312"/>
        <v>Domestic</v>
      </c>
      <c r="X888" s="87" t="str">
        <f t="shared" si="313"/>
        <v>Non-local</v>
      </c>
      <c r="Y888" s="104"/>
      <c r="Z888" s="87" t="str">
        <f t="shared" si="309"/>
        <v>USA</v>
      </c>
      <c r="AA888" s="87" t="str">
        <f t="shared" si="310"/>
        <v>USA</v>
      </c>
      <c r="AB888" s="82" cm="1">
        <f t="array" ref="AB888">VLOOKUP(B888,'GDP per Capita'!$T$2:$V$4235,COLUMN('GDP per Capita'!$V:$V)-COLUMN('GDP per Capita'!$S:$S),FALSE)</f>
        <v>63809.64</v>
      </c>
      <c r="AC888" s="82">
        <f t="shared" si="314"/>
        <v>63809.64</v>
      </c>
      <c r="AD888" s="82">
        <f t="shared" si="315"/>
        <v>63809.64</v>
      </c>
      <c r="AE888" s="88">
        <f t="shared" si="311"/>
        <v>2.2447290372770854E-2</v>
      </c>
    </row>
    <row r="889" spans="1:31">
      <c r="A889" s="77" t="s">
        <v>1067</v>
      </c>
      <c r="B889" s="77">
        <v>888</v>
      </c>
      <c r="C889" s="77" t="s">
        <v>29</v>
      </c>
      <c r="D889" s="77" t="s">
        <v>29</v>
      </c>
      <c r="E889" s="77">
        <v>2020</v>
      </c>
      <c r="F889" s="77">
        <v>42.415373899999999</v>
      </c>
      <c r="G889" s="77">
        <v>-71.156442799999994</v>
      </c>
      <c r="H889" s="77">
        <v>0</v>
      </c>
      <c r="I889" s="77" t="s">
        <v>881</v>
      </c>
      <c r="J889" s="77">
        <v>43.074761000000002</v>
      </c>
      <c r="K889" s="77">
        <v>-89.383761300000003</v>
      </c>
      <c r="L889" s="77">
        <v>2974.6161129235702</v>
      </c>
      <c r="M889" s="77">
        <v>0.55888396993161504</v>
      </c>
      <c r="N889" s="77">
        <v>0</v>
      </c>
      <c r="O889" s="77">
        <v>571.12629368132502</v>
      </c>
      <c r="P889" s="87" cm="1">
        <f t="array" ref="P889">IF($X889="Non-local",VLOOKUP($E889,$AI$64:$AW$68,COLUMN($AW:$AW)-COLUMN($AH:$AH),FALSE),IF($X889="Unknown",VLOOKUP($E889,$AI$71:$AW$75,COLUMN($AW:$AW)-COLUMN($AH:$AH),FALSE),0))</f>
        <v>224</v>
      </c>
      <c r="Q889" s="87" cm="1">
        <f t="array" ref="Q889">IF($X889="Non-local",VLOOKUP($E889,$AI$40:$AW$44,COLUMN($AW:$AW)-COLUMN($AH:$AH),FALSE),IF($X889="Unknown",VLOOKUP($E889,$AI$47:$AW$51,COLUMN($AW:$AW)-COLUMN($AH:$AH),FALSE),0))</f>
        <v>470.18520000000001</v>
      </c>
      <c r="R889" s="87" cm="1">
        <f t="array" ref="R889">IF($X889="Non-local",VLOOKUP($E889,$AI$88:$AW$92,COLUMN($AW:$AW)-COLUMN($AH:$AH),FALSE),IF($X889="Unknown",VLOOKUP($E889,$AI$95:$AW$99,COLUMN($AW:$AW)-COLUMN($AH:$AH),FALSE),0))</f>
        <v>0.13052013767768686</v>
      </c>
      <c r="S889" s="87" cm="1">
        <f t="array" ref="S889">VLOOKUP($E889,$AI$111:$AW$115,COLUMN($AW:$AW)-COLUMN($AH:$AH),FALSE)</f>
        <v>410.28773999999999</v>
      </c>
      <c r="T889" s="104">
        <f t="shared" si="307"/>
        <v>0.68940410760930193</v>
      </c>
      <c r="U889" s="104">
        <f t="shared" si="308"/>
        <v>1675.5992336813249</v>
      </c>
      <c r="V889" s="87" cm="1">
        <f t="array" ref="V889">VLOOKUP($E889,$AI$118:$AW$122,COLUMN($AW:$AW)-COLUMN($AH:$AH),FALSE)</f>
        <v>161.75600000000003</v>
      </c>
      <c r="W889" s="87" t="str">
        <f t="shared" si="312"/>
        <v>Domestic</v>
      </c>
      <c r="X889" s="87" t="str">
        <f t="shared" si="313"/>
        <v>Non-local</v>
      </c>
      <c r="Y889" s="104"/>
      <c r="Z889" s="87" t="str">
        <f t="shared" si="309"/>
        <v>USA</v>
      </c>
      <c r="AA889" s="87" t="str">
        <f t="shared" si="310"/>
        <v>USA</v>
      </c>
      <c r="AB889" s="82" cm="1">
        <f t="array" ref="AB889">VLOOKUP(B889,'GDP per Capita'!$T$2:$V$4235,COLUMN('GDP per Capita'!$V:$V)-COLUMN('GDP per Capita'!$S:$S),FALSE)</f>
        <v>63809.64</v>
      </c>
      <c r="AC889" s="82">
        <f t="shared" si="314"/>
        <v>63809.64</v>
      </c>
      <c r="AD889" s="82">
        <f t="shared" si="315"/>
        <v>63809.64</v>
      </c>
      <c r="AE889" s="88">
        <f t="shared" si="311"/>
        <v>2.6259343160082473E-2</v>
      </c>
    </row>
    <row r="890" spans="1:31">
      <c r="A890" s="77" t="s">
        <v>964</v>
      </c>
      <c r="B890" s="77">
        <v>889</v>
      </c>
      <c r="C890" s="77" t="s">
        <v>29</v>
      </c>
      <c r="D890" s="77" t="s">
        <v>29</v>
      </c>
      <c r="E890" s="77">
        <v>2020</v>
      </c>
      <c r="F890" s="77">
        <v>30.271128600000001</v>
      </c>
      <c r="G890" s="77">
        <v>-97.743699500000005</v>
      </c>
      <c r="H890" s="77">
        <v>0</v>
      </c>
      <c r="I890" s="77" t="s">
        <v>881</v>
      </c>
      <c r="J890" s="77">
        <v>43.074761000000002</v>
      </c>
      <c r="K890" s="77">
        <v>-89.383761300000003</v>
      </c>
      <c r="L890" s="77">
        <v>3210.1598512304399</v>
      </c>
      <c r="M890" s="77">
        <v>0.59638191060935697</v>
      </c>
      <c r="N890" s="77">
        <v>0</v>
      </c>
      <c r="O890" s="77">
        <v>616.35069143624503</v>
      </c>
      <c r="P890" s="87" cm="1">
        <f t="array" ref="P890">IF($X890="Non-local",VLOOKUP($E890,$AI$64:$AW$68,COLUMN($AW:$AW)-COLUMN($AH:$AH),FALSE),IF($X890="Unknown",VLOOKUP($E890,$AI$71:$AW$75,COLUMN($AW:$AW)-COLUMN($AH:$AH),FALSE),0))</f>
        <v>224</v>
      </c>
      <c r="Q890" s="87" cm="1">
        <f t="array" ref="Q890">IF($X890="Non-local",VLOOKUP($E890,$AI$40:$AW$44,COLUMN($AW:$AW)-COLUMN($AH:$AH),FALSE),IF($X890="Unknown",VLOOKUP($E890,$AI$47:$AW$51,COLUMN($AW:$AW)-COLUMN($AH:$AH),FALSE),0))</f>
        <v>470.18520000000001</v>
      </c>
      <c r="R890" s="87" cm="1">
        <f t="array" ref="R890">IF($X890="Non-local",VLOOKUP($E890,$AI$88:$AW$92,COLUMN($AW:$AW)-COLUMN($AH:$AH),FALSE),IF($X890="Unknown",VLOOKUP($E890,$AI$95:$AW$99,COLUMN($AW:$AW)-COLUMN($AH:$AH),FALSE),0))</f>
        <v>0.13052013767768686</v>
      </c>
      <c r="S890" s="87" cm="1">
        <f t="array" ref="S890">VLOOKUP($E890,$AI$111:$AW$115,COLUMN($AW:$AW)-COLUMN($AH:$AH),FALSE)</f>
        <v>410.28773999999999</v>
      </c>
      <c r="T890" s="104">
        <f t="shared" si="307"/>
        <v>0.72690204828704386</v>
      </c>
      <c r="U890" s="104">
        <f t="shared" si="308"/>
        <v>1720.823631436245</v>
      </c>
      <c r="V890" s="87" cm="1">
        <f t="array" ref="V890">VLOOKUP($E890,$AI$118:$AW$122,COLUMN($AW:$AW)-COLUMN($AH:$AH),FALSE)</f>
        <v>161.75600000000003</v>
      </c>
      <c r="W890" s="87" t="str">
        <f t="shared" si="312"/>
        <v>Domestic</v>
      </c>
      <c r="X890" s="87" t="str">
        <f t="shared" si="313"/>
        <v>Non-local</v>
      </c>
      <c r="Y890" s="104"/>
      <c r="Z890" s="87" t="str">
        <f t="shared" si="309"/>
        <v>USA</v>
      </c>
      <c r="AA890" s="87" t="str">
        <f t="shared" si="310"/>
        <v>USA</v>
      </c>
      <c r="AB890" s="82" cm="1">
        <f t="array" ref="AB890">VLOOKUP(B890,'GDP per Capita'!$T$2:$V$4235,COLUMN('GDP per Capita'!$V:$V)-COLUMN('GDP per Capita'!$S:$S),FALSE)</f>
        <v>63809.64</v>
      </c>
      <c r="AC890" s="82">
        <f t="shared" si="314"/>
        <v>63809.64</v>
      </c>
      <c r="AD890" s="82">
        <f t="shared" si="315"/>
        <v>63809.64</v>
      </c>
      <c r="AE890" s="88">
        <f t="shared" si="311"/>
        <v>2.6968082431373143E-2</v>
      </c>
    </row>
    <row r="891" spans="1:31">
      <c r="A891" s="77" t="s">
        <v>1274</v>
      </c>
      <c r="B891" s="77">
        <v>890</v>
      </c>
      <c r="C891" s="77" t="s">
        <v>557</v>
      </c>
      <c r="D891" s="77" t="s">
        <v>31</v>
      </c>
      <c r="E891" s="77">
        <v>2020</v>
      </c>
      <c r="F891" s="77">
        <v>45.698678999999998</v>
      </c>
      <c r="G891" s="77">
        <v>9.4116479999999996</v>
      </c>
      <c r="H891" s="77">
        <v>0</v>
      </c>
      <c r="I891" s="77" t="s">
        <v>881</v>
      </c>
      <c r="J891" s="77">
        <v>43.074761000000002</v>
      </c>
      <c r="K891" s="77">
        <v>-89.383761300000003</v>
      </c>
      <c r="L891" s="77">
        <v>14621.5349341458</v>
      </c>
      <c r="M891" s="77">
        <v>2.2544247614648798</v>
      </c>
      <c r="N891" s="77">
        <v>0</v>
      </c>
      <c r="O891" s="77">
        <v>1535.2611680853099</v>
      </c>
      <c r="P891" s="87" cm="1">
        <f t="array" ref="P891">IF($X891="Non-local",VLOOKUP($E891,$AI$64:$AW$68,COLUMN($AW:$AW)-COLUMN($AH:$AH),FALSE),IF($X891="Unknown",VLOOKUP($E891,$AI$71:$AW$75,COLUMN($AW:$AW)-COLUMN($AH:$AH),FALSE),0))</f>
        <v>224</v>
      </c>
      <c r="Q891" s="87" cm="1">
        <f t="array" ref="Q891">IF($X891="Non-local",VLOOKUP($E891,$AI$40:$AW$44,COLUMN($AW:$AW)-COLUMN($AH:$AH),FALSE),IF($X891="Unknown",VLOOKUP($E891,$AI$47:$AW$51,COLUMN($AW:$AW)-COLUMN($AH:$AH),FALSE),0))</f>
        <v>470.18520000000001</v>
      </c>
      <c r="R891" s="87" cm="1">
        <f t="array" ref="R891">IF($X891="Non-local",VLOOKUP($E891,$AI$88:$AW$92,COLUMN($AW:$AW)-COLUMN($AH:$AH),FALSE),IF($X891="Unknown",VLOOKUP($E891,$AI$95:$AW$99,COLUMN($AW:$AW)-COLUMN($AH:$AH),FALSE),0))</f>
        <v>0.13052013767768686</v>
      </c>
      <c r="S891" s="87" cm="1">
        <f t="array" ref="S891">VLOOKUP($E891,$AI$111:$AW$115,COLUMN($AW:$AW)-COLUMN($AH:$AH),FALSE)</f>
        <v>410.28773999999999</v>
      </c>
      <c r="T891" s="104">
        <f t="shared" si="307"/>
        <v>2.3849448991425666</v>
      </c>
      <c r="U891" s="104">
        <f t="shared" si="308"/>
        <v>2639.7341080853103</v>
      </c>
      <c r="V891" s="87" cm="1">
        <f t="array" ref="V891">VLOOKUP($E891,$AI$118:$AW$122,COLUMN($AW:$AW)-COLUMN($AH:$AH),FALSE)</f>
        <v>161.75600000000003</v>
      </c>
      <c r="W891" s="87" t="str">
        <f t="shared" si="312"/>
        <v>International</v>
      </c>
      <c r="X891" s="87" t="str">
        <f t="shared" si="313"/>
        <v>Non-local</v>
      </c>
      <c r="Y891" s="104"/>
      <c r="Z891" s="87" t="str">
        <f t="shared" si="309"/>
        <v>Italy</v>
      </c>
      <c r="AA891" s="87" t="str">
        <f t="shared" si="310"/>
        <v>Europe</v>
      </c>
      <c r="AB891" s="82" cm="1">
        <f t="array" ref="AB891">VLOOKUP(B891,'GDP per Capita'!$T$2:$V$4235,COLUMN('GDP per Capita'!$V:$V)-COLUMN('GDP per Capita'!$S:$S),FALSE)</f>
        <v>34671.17</v>
      </c>
      <c r="AC891" s="82">
        <f t="shared" si="314"/>
        <v>34671.17</v>
      </c>
      <c r="AD891" s="82">
        <f t="shared" si="315"/>
        <v>34671.17</v>
      </c>
      <c r="AE891" s="88">
        <f t="shared" si="311"/>
        <v>7.6136285798411488E-2</v>
      </c>
    </row>
    <row r="892" spans="1:31">
      <c r="A892" s="77" t="s">
        <v>1275</v>
      </c>
      <c r="B892" s="77">
        <v>891</v>
      </c>
      <c r="C892" s="77" t="s">
        <v>29</v>
      </c>
      <c r="D892" s="77" t="s">
        <v>29</v>
      </c>
      <c r="E892" s="77">
        <v>2020</v>
      </c>
      <c r="F892" s="77">
        <v>39.049011</v>
      </c>
      <c r="G892" s="77">
        <v>-95.677555999999996</v>
      </c>
      <c r="H892" s="77">
        <v>0</v>
      </c>
      <c r="I892" s="77" t="s">
        <v>881</v>
      </c>
      <c r="J892" s="77">
        <v>43.074761000000002</v>
      </c>
      <c r="K892" s="77">
        <v>-89.383761300000003</v>
      </c>
      <c r="L892" s="77">
        <v>1383.23324688447</v>
      </c>
      <c r="M892" s="77">
        <v>0.34428042434560402</v>
      </c>
      <c r="N892" s="77">
        <v>0</v>
      </c>
      <c r="O892" s="77">
        <v>265.58078340181902</v>
      </c>
      <c r="P892" s="87" cm="1">
        <f t="array" ref="P892">IF($X892="Non-local",VLOOKUP($E892,$AI$64:$AW$68,COLUMN($AW:$AW)-COLUMN($AH:$AH),FALSE),IF($X892="Unknown",VLOOKUP($E892,$AI$71:$AW$75,COLUMN($AW:$AW)-COLUMN($AH:$AH),FALSE),0))</f>
        <v>224</v>
      </c>
      <c r="Q892" s="87" cm="1">
        <f t="array" ref="Q892">IF($X892="Non-local",VLOOKUP($E892,$AI$40:$AW$44,COLUMN($AW:$AW)-COLUMN($AH:$AH),FALSE),IF($X892="Unknown",VLOOKUP($E892,$AI$47:$AW$51,COLUMN($AW:$AW)-COLUMN($AH:$AH),FALSE),0))</f>
        <v>470.18520000000001</v>
      </c>
      <c r="R892" s="87" cm="1">
        <f t="array" ref="R892">IF($X892="Non-local",VLOOKUP($E892,$AI$88:$AW$92,COLUMN($AW:$AW)-COLUMN($AH:$AH),FALSE),IF($X892="Unknown",VLOOKUP($E892,$AI$95:$AW$99,COLUMN($AW:$AW)-COLUMN($AH:$AH),FALSE),0))</f>
        <v>0.13052013767768686</v>
      </c>
      <c r="S892" s="87" cm="1">
        <f t="array" ref="S892">VLOOKUP($E892,$AI$111:$AW$115,COLUMN($AW:$AW)-COLUMN($AH:$AH),FALSE)</f>
        <v>410.28773999999999</v>
      </c>
      <c r="T892" s="104">
        <f t="shared" si="307"/>
        <v>0.47480056202329091</v>
      </c>
      <c r="U892" s="104">
        <f t="shared" si="308"/>
        <v>1370.0537234018191</v>
      </c>
      <c r="V892" s="87" cm="1">
        <f t="array" ref="V892">VLOOKUP($E892,$AI$118:$AW$122,COLUMN($AW:$AW)-COLUMN($AH:$AH),FALSE)</f>
        <v>161.75600000000003</v>
      </c>
      <c r="W892" s="87" t="str">
        <f t="shared" si="312"/>
        <v>Domestic</v>
      </c>
      <c r="X892" s="87" t="str">
        <f t="shared" si="313"/>
        <v>Non-local</v>
      </c>
      <c r="Y892" s="104"/>
      <c r="Z892" s="87" t="str">
        <f t="shared" si="309"/>
        <v>USA</v>
      </c>
      <c r="AA892" s="87" t="str">
        <f t="shared" si="310"/>
        <v>USA</v>
      </c>
      <c r="AB892" s="82" cm="1">
        <f t="array" ref="AB892">VLOOKUP(B892,'GDP per Capita'!$T$2:$V$4235,COLUMN('GDP per Capita'!$V:$V)-COLUMN('GDP per Capita'!$S:$S),FALSE)</f>
        <v>63809.64</v>
      </c>
      <c r="AC892" s="82">
        <f t="shared" si="314"/>
        <v>63809.64</v>
      </c>
      <c r="AD892" s="82">
        <f t="shared" si="315"/>
        <v>63809.64</v>
      </c>
      <c r="AE892" s="88">
        <f t="shared" si="311"/>
        <v>2.1470952091279923E-2</v>
      </c>
    </row>
    <row r="893" spans="1:31">
      <c r="A893" s="77" t="s">
        <v>1276</v>
      </c>
      <c r="B893" s="77">
        <v>892</v>
      </c>
      <c r="C893" s="77" t="s">
        <v>29</v>
      </c>
      <c r="D893" s="77" t="s">
        <v>29</v>
      </c>
      <c r="E893" s="77">
        <v>2020</v>
      </c>
      <c r="F893" s="77">
        <v>42.331764200000002</v>
      </c>
      <c r="G893" s="77">
        <v>-71.121163499999994</v>
      </c>
      <c r="H893" s="77">
        <v>0</v>
      </c>
      <c r="I893" s="77" t="s">
        <v>881</v>
      </c>
      <c r="J893" s="77">
        <v>43.074761000000002</v>
      </c>
      <c r="K893" s="77">
        <v>-89.383761300000003</v>
      </c>
      <c r="L893" s="77">
        <v>2983.3066136838502</v>
      </c>
      <c r="M893" s="77">
        <v>0.56026747468666105</v>
      </c>
      <c r="N893" s="77">
        <v>0</v>
      </c>
      <c r="O893" s="77">
        <v>572.79486982729895</v>
      </c>
      <c r="P893" s="87" cm="1">
        <f t="array" ref="P893">IF($X893="Non-local",VLOOKUP($E893,$AI$64:$AW$68,COLUMN($AW:$AW)-COLUMN($AH:$AH),FALSE),IF($X893="Unknown",VLOOKUP($E893,$AI$71:$AW$75,COLUMN($AW:$AW)-COLUMN($AH:$AH),FALSE),0))</f>
        <v>224</v>
      </c>
      <c r="Q893" s="87" cm="1">
        <f t="array" ref="Q893">IF($X893="Non-local",VLOOKUP($E893,$AI$40:$AW$44,COLUMN($AW:$AW)-COLUMN($AH:$AH),FALSE),IF($X893="Unknown",VLOOKUP($E893,$AI$47:$AW$51,COLUMN($AW:$AW)-COLUMN($AH:$AH),FALSE),0))</f>
        <v>470.18520000000001</v>
      </c>
      <c r="R893" s="87" cm="1">
        <f t="array" ref="R893">IF($X893="Non-local",VLOOKUP($E893,$AI$88:$AW$92,COLUMN($AW:$AW)-COLUMN($AH:$AH),FALSE),IF($X893="Unknown",VLOOKUP($E893,$AI$95:$AW$99,COLUMN($AW:$AW)-COLUMN($AH:$AH),FALSE),0))</f>
        <v>0.13052013767768686</v>
      </c>
      <c r="S893" s="87" cm="1">
        <f t="array" ref="S893">VLOOKUP($E893,$AI$111:$AW$115,COLUMN($AW:$AW)-COLUMN($AH:$AH),FALSE)</f>
        <v>410.28773999999999</v>
      </c>
      <c r="T893" s="104">
        <f t="shared" si="307"/>
        <v>0.69078761236434794</v>
      </c>
      <c r="U893" s="104">
        <f t="shared" si="308"/>
        <v>1677.2678098272988</v>
      </c>
      <c r="V893" s="87" cm="1">
        <f t="array" ref="V893">VLOOKUP($E893,$AI$118:$AW$122,COLUMN($AW:$AW)-COLUMN($AH:$AH),FALSE)</f>
        <v>161.75600000000003</v>
      </c>
      <c r="W893" s="87" t="str">
        <f t="shared" si="312"/>
        <v>Domestic</v>
      </c>
      <c r="X893" s="87" t="str">
        <f t="shared" si="313"/>
        <v>Non-local</v>
      </c>
      <c r="Y893" s="104"/>
      <c r="Z893" s="87" t="str">
        <f t="shared" si="309"/>
        <v>USA</v>
      </c>
      <c r="AA893" s="87" t="str">
        <f t="shared" si="310"/>
        <v>USA</v>
      </c>
      <c r="AB893" s="82" cm="1">
        <f t="array" ref="AB893">VLOOKUP(B893,'GDP per Capita'!$T$2:$V$4235,COLUMN('GDP per Capita'!$V:$V)-COLUMN('GDP per Capita'!$S:$S),FALSE)</f>
        <v>63809.64</v>
      </c>
      <c r="AC893" s="82">
        <f t="shared" si="314"/>
        <v>63809.64</v>
      </c>
      <c r="AD893" s="82">
        <f t="shared" si="315"/>
        <v>63809.64</v>
      </c>
      <c r="AE893" s="88">
        <f t="shared" si="311"/>
        <v>2.628549244012815E-2</v>
      </c>
    </row>
    <row r="894" spans="1:31">
      <c r="A894" s="77" t="s">
        <v>1277</v>
      </c>
      <c r="B894" s="77">
        <v>893</v>
      </c>
      <c r="C894" s="77" t="s">
        <v>29</v>
      </c>
      <c r="D894" s="77" t="s">
        <v>29</v>
      </c>
      <c r="E894" s="77">
        <v>2020</v>
      </c>
      <c r="F894" s="77">
        <v>34.2661557999999</v>
      </c>
      <c r="G894" s="77">
        <v>-118.5174342</v>
      </c>
      <c r="H894" s="77">
        <v>0</v>
      </c>
      <c r="I894" s="77" t="s">
        <v>881</v>
      </c>
      <c r="J894" s="77">
        <v>43.074761000000002</v>
      </c>
      <c r="K894" s="77">
        <v>-89.383761300000003</v>
      </c>
      <c r="L894" s="77">
        <v>5390.79402155958</v>
      </c>
      <c r="M894" s="77">
        <v>0.92941972685714302</v>
      </c>
      <c r="N894" s="77">
        <v>0</v>
      </c>
      <c r="O894" s="77">
        <v>646.89528258714995</v>
      </c>
      <c r="P894" s="87" cm="1">
        <f t="array" ref="P894">IF($X894="Non-local",VLOOKUP($E894,$AI$64:$AW$68,COLUMN($AW:$AW)-COLUMN($AH:$AH),FALSE),IF($X894="Unknown",VLOOKUP($E894,$AI$71:$AW$75,COLUMN($AW:$AW)-COLUMN($AH:$AH),FALSE),0))</f>
        <v>224</v>
      </c>
      <c r="Q894" s="87" cm="1">
        <f t="array" ref="Q894">IF($X894="Non-local",VLOOKUP($E894,$AI$40:$AW$44,COLUMN($AW:$AW)-COLUMN($AH:$AH),FALSE),IF($X894="Unknown",VLOOKUP($E894,$AI$47:$AW$51,COLUMN($AW:$AW)-COLUMN($AH:$AH),FALSE),0))</f>
        <v>470.18520000000001</v>
      </c>
      <c r="R894" s="87" cm="1">
        <f t="array" ref="R894">IF($X894="Non-local",VLOOKUP($E894,$AI$88:$AW$92,COLUMN($AW:$AW)-COLUMN($AH:$AH),FALSE),IF($X894="Unknown",VLOOKUP($E894,$AI$95:$AW$99,COLUMN($AW:$AW)-COLUMN($AH:$AH),FALSE),0))</f>
        <v>0.13052013767768686</v>
      </c>
      <c r="S894" s="87" cm="1">
        <f t="array" ref="S894">VLOOKUP($E894,$AI$111:$AW$115,COLUMN($AW:$AW)-COLUMN($AH:$AH),FALSE)</f>
        <v>410.28773999999999</v>
      </c>
      <c r="T894" s="104">
        <f t="shared" si="307"/>
        <v>1.0599398645348299</v>
      </c>
      <c r="U894" s="104">
        <f t="shared" si="308"/>
        <v>1751.3682225871501</v>
      </c>
      <c r="V894" s="87" cm="1">
        <f t="array" ref="V894">VLOOKUP($E894,$AI$118:$AW$122,COLUMN($AW:$AW)-COLUMN($AH:$AH),FALSE)</f>
        <v>161.75600000000003</v>
      </c>
      <c r="W894" s="87" t="str">
        <f t="shared" si="312"/>
        <v>Domestic</v>
      </c>
      <c r="X894" s="87" t="str">
        <f t="shared" si="313"/>
        <v>Non-local</v>
      </c>
      <c r="Y894" s="104"/>
      <c r="Z894" s="87" t="str">
        <f t="shared" si="309"/>
        <v>USA</v>
      </c>
      <c r="AA894" s="87" t="str">
        <f t="shared" si="310"/>
        <v>USA</v>
      </c>
      <c r="AB894" s="82" cm="1">
        <f t="array" ref="AB894">VLOOKUP(B894,'GDP per Capita'!$T$2:$V$4235,COLUMN('GDP per Capita'!$V:$V)-COLUMN('GDP per Capita'!$S:$S),FALSE)</f>
        <v>63809.64</v>
      </c>
      <c r="AC894" s="82">
        <f t="shared" si="314"/>
        <v>63809.64</v>
      </c>
      <c r="AD894" s="82">
        <f t="shared" si="315"/>
        <v>63809.64</v>
      </c>
      <c r="AE894" s="88">
        <f t="shared" si="311"/>
        <v>2.7446765450912278E-2</v>
      </c>
    </row>
    <row r="895" spans="1:31">
      <c r="A895" s="77" t="s">
        <v>911</v>
      </c>
      <c r="B895" s="77">
        <v>894</v>
      </c>
      <c r="C895" s="77" t="s">
        <v>29</v>
      </c>
      <c r="D895" s="77" t="s">
        <v>29</v>
      </c>
      <c r="E895" s="77">
        <v>2020</v>
      </c>
      <c r="F895" s="77">
        <v>42.3750997</v>
      </c>
      <c r="G895" s="77">
        <v>-71.105615700000001</v>
      </c>
      <c r="H895" s="77">
        <v>0</v>
      </c>
      <c r="I895" s="77" t="s">
        <v>881</v>
      </c>
      <c r="J895" s="77">
        <v>43.074761000000002</v>
      </c>
      <c r="K895" s="77">
        <v>-89.383761300000003</v>
      </c>
      <c r="L895" s="77">
        <v>2984.2751494265199</v>
      </c>
      <c r="M895" s="77">
        <v>0.56042166301739005</v>
      </c>
      <c r="N895" s="77">
        <v>0</v>
      </c>
      <c r="O895" s="77">
        <v>572.98082868989297</v>
      </c>
      <c r="P895" s="87" cm="1">
        <f t="array" ref="P895">IF($X895="Non-local",VLOOKUP($E895,$AI$64:$AW$68,COLUMN($AW:$AW)-COLUMN($AH:$AH),FALSE),IF($X895="Unknown",VLOOKUP($E895,$AI$71:$AW$75,COLUMN($AW:$AW)-COLUMN($AH:$AH),FALSE),0))</f>
        <v>224</v>
      </c>
      <c r="Q895" s="87" cm="1">
        <f t="array" ref="Q895">IF($X895="Non-local",VLOOKUP($E895,$AI$40:$AW$44,COLUMN($AW:$AW)-COLUMN($AH:$AH),FALSE),IF($X895="Unknown",VLOOKUP($E895,$AI$47:$AW$51,COLUMN($AW:$AW)-COLUMN($AH:$AH),FALSE),0))</f>
        <v>470.18520000000001</v>
      </c>
      <c r="R895" s="87" cm="1">
        <f t="array" ref="R895">IF($X895="Non-local",VLOOKUP($E895,$AI$88:$AW$92,COLUMN($AW:$AW)-COLUMN($AH:$AH),FALSE),IF($X895="Unknown",VLOOKUP($E895,$AI$95:$AW$99,COLUMN($AW:$AW)-COLUMN($AH:$AH),FALSE),0))</f>
        <v>0.13052013767768686</v>
      </c>
      <c r="S895" s="87" cm="1">
        <f t="array" ref="S895">VLOOKUP($E895,$AI$111:$AW$115,COLUMN($AW:$AW)-COLUMN($AH:$AH),FALSE)</f>
        <v>410.28773999999999</v>
      </c>
      <c r="T895" s="104">
        <f t="shared" si="307"/>
        <v>0.69094180069507694</v>
      </c>
      <c r="U895" s="104">
        <f t="shared" si="308"/>
        <v>1677.453768689893</v>
      </c>
      <c r="V895" s="87" cm="1">
        <f t="array" ref="V895">VLOOKUP($E895,$AI$118:$AW$122,COLUMN($AW:$AW)-COLUMN($AH:$AH),FALSE)</f>
        <v>161.75600000000003</v>
      </c>
      <c r="W895" s="87" t="str">
        <f t="shared" si="312"/>
        <v>Domestic</v>
      </c>
      <c r="X895" s="87" t="str">
        <f t="shared" si="313"/>
        <v>Non-local</v>
      </c>
      <c r="Y895" s="104"/>
      <c r="Z895" s="87" t="str">
        <f t="shared" si="309"/>
        <v>USA</v>
      </c>
      <c r="AA895" s="87" t="str">
        <f t="shared" si="310"/>
        <v>USA</v>
      </c>
      <c r="AB895" s="82" cm="1">
        <f t="array" ref="AB895">VLOOKUP(B895,'GDP per Capita'!$T$2:$V$4235,COLUMN('GDP per Capita'!$V:$V)-COLUMN('GDP per Capita'!$S:$S),FALSE)</f>
        <v>63809.64</v>
      </c>
      <c r="AC895" s="82">
        <f t="shared" si="314"/>
        <v>63809.64</v>
      </c>
      <c r="AD895" s="82">
        <f t="shared" si="315"/>
        <v>63809.64</v>
      </c>
      <c r="AE895" s="88">
        <f t="shared" si="311"/>
        <v>2.6288406715504004E-2</v>
      </c>
    </row>
    <row r="896" spans="1:31">
      <c r="A896" s="77" t="s">
        <v>1278</v>
      </c>
      <c r="B896" s="77">
        <v>895</v>
      </c>
      <c r="C896" s="77" t="s">
        <v>29</v>
      </c>
      <c r="D896" s="77" t="s">
        <v>29</v>
      </c>
      <c r="E896" s="77">
        <v>2020</v>
      </c>
      <c r="F896" s="77">
        <v>39.001777199999999</v>
      </c>
      <c r="G896" s="77">
        <v>-76.687467099999907</v>
      </c>
      <c r="H896" s="77">
        <v>0</v>
      </c>
      <c r="I896" s="77" t="s">
        <v>881</v>
      </c>
      <c r="J896" s="77">
        <v>43.074761000000002</v>
      </c>
      <c r="K896" s="77">
        <v>-89.383761300000003</v>
      </c>
      <c r="L896" s="77">
        <v>2311.2430105510598</v>
      </c>
      <c r="M896" s="77">
        <v>0.46681926513764599</v>
      </c>
      <c r="N896" s="77">
        <v>0</v>
      </c>
      <c r="O896" s="77">
        <v>443.75865802580398</v>
      </c>
      <c r="P896" s="87" cm="1">
        <f t="array" ref="P896">IF($X896="Non-local",VLOOKUP($E896,$AI$64:$AW$68,COLUMN($AW:$AW)-COLUMN($AH:$AH),FALSE),IF($X896="Unknown",VLOOKUP($E896,$AI$71:$AW$75,COLUMN($AW:$AW)-COLUMN($AH:$AH),FALSE),0))</f>
        <v>224</v>
      </c>
      <c r="Q896" s="87" cm="1">
        <f t="array" ref="Q896">IF($X896="Non-local",VLOOKUP($E896,$AI$40:$AW$44,COLUMN($AW:$AW)-COLUMN($AH:$AH),FALSE),IF($X896="Unknown",VLOOKUP($E896,$AI$47:$AW$51,COLUMN($AW:$AW)-COLUMN($AH:$AH),FALSE),0))</f>
        <v>470.18520000000001</v>
      </c>
      <c r="R896" s="87" cm="1">
        <f t="array" ref="R896">IF($X896="Non-local",VLOOKUP($E896,$AI$88:$AW$92,COLUMN($AW:$AW)-COLUMN($AH:$AH),FALSE),IF($X896="Unknown",VLOOKUP($E896,$AI$95:$AW$99,COLUMN($AW:$AW)-COLUMN($AH:$AH),FALSE),0))</f>
        <v>0.13052013767768686</v>
      </c>
      <c r="S896" s="87" cm="1">
        <f t="array" ref="S896">VLOOKUP($E896,$AI$111:$AW$115,COLUMN($AW:$AW)-COLUMN($AH:$AH),FALSE)</f>
        <v>410.28773999999999</v>
      </c>
      <c r="T896" s="104">
        <f t="shared" si="307"/>
        <v>0.59733940281533282</v>
      </c>
      <c r="U896" s="104">
        <f t="shared" si="308"/>
        <v>1548.2315980258038</v>
      </c>
      <c r="V896" s="87" cm="1">
        <f t="array" ref="V896">VLOOKUP($E896,$AI$118:$AW$122,COLUMN($AW:$AW)-COLUMN($AH:$AH),FALSE)</f>
        <v>161.75600000000003</v>
      </c>
      <c r="W896" s="87" t="str">
        <f t="shared" si="312"/>
        <v>Domestic</v>
      </c>
      <c r="X896" s="87" t="str">
        <f t="shared" si="313"/>
        <v>Non-local</v>
      </c>
      <c r="Y896" s="104"/>
      <c r="Z896" s="87" t="str">
        <f t="shared" si="309"/>
        <v>USA</v>
      </c>
      <c r="AA896" s="87" t="str">
        <f t="shared" si="310"/>
        <v>USA</v>
      </c>
      <c r="AB896" s="82" cm="1">
        <f t="array" ref="AB896">VLOOKUP(B896,'GDP per Capita'!$T$2:$V$4235,COLUMN('GDP per Capita'!$V:$V)-COLUMN('GDP per Capita'!$S:$S),FALSE)</f>
        <v>63809.64</v>
      </c>
      <c r="AC896" s="82">
        <f t="shared" si="314"/>
        <v>63809.64</v>
      </c>
      <c r="AD896" s="82">
        <f t="shared" si="315"/>
        <v>63809.64</v>
      </c>
      <c r="AE896" s="88">
        <f t="shared" si="311"/>
        <v>2.4263286832926872E-2</v>
      </c>
    </row>
    <row r="897" spans="1:31">
      <c r="A897" s="77" t="s">
        <v>997</v>
      </c>
      <c r="B897" s="77">
        <v>896</v>
      </c>
      <c r="C897" s="77" t="s">
        <v>29</v>
      </c>
      <c r="D897" s="77" t="s">
        <v>29</v>
      </c>
      <c r="E897" s="77">
        <v>2020</v>
      </c>
      <c r="F897" s="77">
        <v>41.661256099999903</v>
      </c>
      <c r="G897" s="77">
        <v>-91.529910599999994</v>
      </c>
      <c r="H897" s="77">
        <v>0</v>
      </c>
      <c r="I897" s="77" t="s">
        <v>881</v>
      </c>
      <c r="J897" s="77">
        <v>43.074761000000002</v>
      </c>
      <c r="K897" s="77">
        <v>-89.383761300000003</v>
      </c>
      <c r="L897" s="77">
        <v>472.37268939255</v>
      </c>
      <c r="M897" s="77">
        <v>0.224006046630808</v>
      </c>
      <c r="N897" s="77">
        <v>0</v>
      </c>
      <c r="O897" s="77">
        <v>90.695556363369604</v>
      </c>
      <c r="P897" s="87" cm="1">
        <f t="array" ref="P897">IF($X897="Non-local",VLOOKUP($E897,$AI$64:$AW$68,COLUMN($AW:$AW)-COLUMN($AH:$AH),FALSE),IF($X897="Unknown",VLOOKUP($E897,$AI$71:$AW$75,COLUMN($AW:$AW)-COLUMN($AH:$AH),FALSE),0))</f>
        <v>224</v>
      </c>
      <c r="Q897" s="87" cm="1">
        <f t="array" ref="Q897">IF($X897="Non-local",VLOOKUP($E897,$AI$40:$AW$44,COLUMN($AW:$AW)-COLUMN($AH:$AH),FALSE),IF($X897="Unknown",VLOOKUP($E897,$AI$47:$AW$51,COLUMN($AW:$AW)-COLUMN($AH:$AH),FALSE),0))</f>
        <v>470.18520000000001</v>
      </c>
      <c r="R897" s="87" cm="1">
        <f t="array" ref="R897">IF($X897="Non-local",VLOOKUP($E897,$AI$88:$AW$92,COLUMN($AW:$AW)-COLUMN($AH:$AH),FALSE),IF($X897="Unknown",VLOOKUP($E897,$AI$95:$AW$99,COLUMN($AW:$AW)-COLUMN($AH:$AH),FALSE),0))</f>
        <v>0.13052013767768686</v>
      </c>
      <c r="S897" s="87" cm="1">
        <f t="array" ref="S897">VLOOKUP($E897,$AI$111:$AW$115,COLUMN($AW:$AW)-COLUMN($AH:$AH),FALSE)</f>
        <v>410.28773999999999</v>
      </c>
      <c r="T897" s="104">
        <f t="shared" si="307"/>
        <v>0.35452618430849486</v>
      </c>
      <c r="U897" s="104">
        <f t="shared" si="308"/>
        <v>1195.1684963633697</v>
      </c>
      <c r="V897" s="87" cm="1">
        <f t="array" ref="V897">VLOOKUP($E897,$AI$118:$AW$122,COLUMN($AW:$AW)-COLUMN($AH:$AH),FALSE)</f>
        <v>161.75600000000003</v>
      </c>
      <c r="W897" s="87" t="str">
        <f t="shared" si="312"/>
        <v>Domestic</v>
      </c>
      <c r="X897" s="87" t="str">
        <f t="shared" si="313"/>
        <v>Non-local</v>
      </c>
      <c r="Y897" s="104"/>
      <c r="Z897" s="87" t="str">
        <f t="shared" si="309"/>
        <v>USA</v>
      </c>
      <c r="AA897" s="87" t="str">
        <f t="shared" si="310"/>
        <v>USA</v>
      </c>
      <c r="AB897" s="82" cm="1">
        <f t="array" ref="AB897">VLOOKUP(B897,'GDP per Capita'!$T$2:$V$4235,COLUMN('GDP per Capita'!$V:$V)-COLUMN('GDP per Capita'!$S:$S),FALSE)</f>
        <v>63809.64</v>
      </c>
      <c r="AC897" s="82">
        <f t="shared" si="314"/>
        <v>63809.64</v>
      </c>
      <c r="AD897" s="82">
        <f t="shared" si="315"/>
        <v>63809.64</v>
      </c>
      <c r="AE897" s="88">
        <f t="shared" si="311"/>
        <v>1.8730218449177424E-2</v>
      </c>
    </row>
    <row r="898" spans="1:31">
      <c r="A898" s="77" t="s">
        <v>927</v>
      </c>
      <c r="B898" s="77">
        <v>897</v>
      </c>
      <c r="C898" s="77" t="s">
        <v>29</v>
      </c>
      <c r="D898" s="77" t="s">
        <v>29</v>
      </c>
      <c r="E898" s="77">
        <v>2020</v>
      </c>
      <c r="F898" s="77">
        <v>34.147645199999999</v>
      </c>
      <c r="G898" s="77">
        <v>-118.1444779</v>
      </c>
      <c r="H898" s="77">
        <v>0</v>
      </c>
      <c r="I898" s="77" t="s">
        <v>881</v>
      </c>
      <c r="J898" s="77">
        <v>43.074761000000002</v>
      </c>
      <c r="K898" s="77">
        <v>-89.383761300000003</v>
      </c>
      <c r="L898" s="77">
        <v>5344.7305889170102</v>
      </c>
      <c r="M898" s="77">
        <v>0.923184194272757</v>
      </c>
      <c r="N898" s="77">
        <v>0</v>
      </c>
      <c r="O898" s="77">
        <v>641.367670670042</v>
      </c>
      <c r="P898" s="87" cm="1">
        <f t="array" ref="P898">IF($X898="Non-local",VLOOKUP($E898,$AI$64:$AW$68,COLUMN($AW:$AW)-COLUMN($AH:$AH),FALSE),IF($X898="Unknown",VLOOKUP($E898,$AI$71:$AW$75,COLUMN($AW:$AW)-COLUMN($AH:$AH),FALSE),0))</f>
        <v>224</v>
      </c>
      <c r="Q898" s="87" cm="1">
        <f t="array" ref="Q898">IF($X898="Non-local",VLOOKUP($E898,$AI$40:$AW$44,COLUMN($AW:$AW)-COLUMN($AH:$AH),FALSE),IF($X898="Unknown",VLOOKUP($E898,$AI$47:$AW$51,COLUMN($AW:$AW)-COLUMN($AH:$AH),FALSE),0))</f>
        <v>470.18520000000001</v>
      </c>
      <c r="R898" s="87" cm="1">
        <f t="array" ref="R898">IF($X898="Non-local",VLOOKUP($E898,$AI$88:$AW$92,COLUMN($AW:$AW)-COLUMN($AH:$AH),FALSE),IF($X898="Unknown",VLOOKUP($E898,$AI$95:$AW$99,COLUMN($AW:$AW)-COLUMN($AH:$AH),FALSE),0))</f>
        <v>0.13052013767768686</v>
      </c>
      <c r="S898" s="87" cm="1">
        <f t="array" ref="S898">VLOOKUP($E898,$AI$111:$AW$115,COLUMN($AW:$AW)-COLUMN($AH:$AH),FALSE)</f>
        <v>410.28773999999999</v>
      </c>
      <c r="T898" s="104">
        <f t="shared" ref="T898:T961" si="316">SUM(M898,R898)</f>
        <v>1.0537043319504438</v>
      </c>
      <c r="U898" s="104">
        <f t="shared" ref="U898:U961" si="317">SUM(O898,P898,Q898,S898)</f>
        <v>1745.840610670042</v>
      </c>
      <c r="V898" s="87" cm="1">
        <f t="array" ref="V898">VLOOKUP($E898,$AI$118:$AW$122,COLUMN($AW:$AW)-COLUMN($AH:$AH),FALSE)</f>
        <v>161.75600000000003</v>
      </c>
      <c r="W898" s="87" t="str">
        <f t="shared" si="312"/>
        <v>Domestic</v>
      </c>
      <c r="X898" s="87" t="str">
        <f t="shared" si="313"/>
        <v>Non-local</v>
      </c>
      <c r="Y898" s="104"/>
      <c r="Z898" s="87" t="str">
        <f t="shared" ref="Z898:Z961" si="318">C898</f>
        <v>USA</v>
      </c>
      <c r="AA898" s="87" t="str">
        <f t="shared" ref="AA898:AA961" si="319">D898</f>
        <v>USA</v>
      </c>
      <c r="AB898" s="82" cm="1">
        <f t="array" ref="AB898">VLOOKUP(B898,'GDP per Capita'!$T$2:$V$4235,COLUMN('GDP per Capita'!$V:$V)-COLUMN('GDP per Capita'!$S:$S),FALSE)</f>
        <v>63809.64</v>
      </c>
      <c r="AC898" s="82">
        <f t="shared" si="314"/>
        <v>63809.64</v>
      </c>
      <c r="AD898" s="82">
        <f t="shared" si="315"/>
        <v>63809.64</v>
      </c>
      <c r="AE898" s="88">
        <f t="shared" ref="AE898:AE961" si="320">U898/AD898</f>
        <v>2.7360138854725432E-2</v>
      </c>
    </row>
    <row r="899" spans="1:31">
      <c r="A899" s="77" t="s">
        <v>1279</v>
      </c>
      <c r="B899" s="77">
        <v>898</v>
      </c>
      <c r="C899" s="77" t="s">
        <v>320</v>
      </c>
      <c r="D899" s="77" t="s">
        <v>28</v>
      </c>
      <c r="E899" s="77">
        <v>2020</v>
      </c>
      <c r="F899" s="77">
        <v>0</v>
      </c>
      <c r="G899" s="77">
        <v>0</v>
      </c>
      <c r="H899" s="77">
        <v>0</v>
      </c>
      <c r="I899" s="77" t="s">
        <v>881</v>
      </c>
      <c r="J899" s="77">
        <v>43.074761000000002</v>
      </c>
      <c r="K899" s="77">
        <v>-89.383761300000003</v>
      </c>
      <c r="L899" s="77">
        <v>4610.0412007298301</v>
      </c>
      <c r="M899" s="77">
        <v>0.80715542109624605</v>
      </c>
      <c r="N899" s="77">
        <v>1</v>
      </c>
      <c r="O899" s="77">
        <v>553.20494408757997</v>
      </c>
      <c r="P899" s="87" cm="1">
        <f t="array" ref="P899">IF($X899="Non-local",VLOOKUP($E899,$AI$64:$AW$68,COLUMN($AW:$AW)-COLUMN($AH:$AH),FALSE),IF($X899="Unknown",VLOOKUP($E899,$AI$71:$AW$75,COLUMN($AW:$AW)-COLUMN($AH:$AH),FALSE),0))</f>
        <v>224</v>
      </c>
      <c r="Q899" s="87" cm="1">
        <f t="array" ref="Q899">IF($X899="Non-local",VLOOKUP($E899,$AI$40:$AW$44,COLUMN($AW:$AW)-COLUMN($AH:$AH),FALSE),IF($X899="Unknown",VLOOKUP($E899,$AI$47:$AW$51,COLUMN($AW:$AW)-COLUMN($AH:$AH),FALSE),0))</f>
        <v>470.18520000000001</v>
      </c>
      <c r="R899" s="87" cm="1">
        <f t="array" ref="R899">IF($X899="Non-local",VLOOKUP($E899,$AI$88:$AW$92,COLUMN($AW:$AW)-COLUMN($AH:$AH),FALSE),IF($X899="Unknown",VLOOKUP($E899,$AI$95:$AW$99,COLUMN($AW:$AW)-COLUMN($AH:$AH),FALSE),0))</f>
        <v>0.13052013767768686</v>
      </c>
      <c r="S899" s="87" cm="1">
        <f t="array" ref="S899">VLOOKUP($E899,$AI$111:$AW$115,COLUMN($AW:$AW)-COLUMN($AH:$AH),FALSE)</f>
        <v>410.28773999999999</v>
      </c>
      <c r="T899" s="104">
        <f t="shared" si="316"/>
        <v>0.93767555877393294</v>
      </c>
      <c r="U899" s="104">
        <f t="shared" si="317"/>
        <v>1657.67788408758</v>
      </c>
      <c r="V899" s="87" cm="1">
        <f t="array" ref="V899">VLOOKUP($E899,$AI$118:$AW$122,COLUMN($AW:$AW)-COLUMN($AH:$AH),FALSE)</f>
        <v>161.75600000000003</v>
      </c>
      <c r="W899" s="87" t="str">
        <f t="shared" ref="W899:W962" si="321">IF(Z899&lt;&gt;"USA",IF(Z899&lt;&gt;"Unknown","International","Unknown"),"Domestic")</f>
        <v>International</v>
      </c>
      <c r="X899" s="87" t="str">
        <f t="shared" ref="X899:X962" si="322">IF(A899="Unknown","Unknown",IF(H899=1,"Local","Non-local"))</f>
        <v>Non-local</v>
      </c>
      <c r="Y899" s="104"/>
      <c r="Z899" s="87" t="str">
        <f t="shared" si="318"/>
        <v>Canada</v>
      </c>
      <c r="AA899" s="87" t="str">
        <f t="shared" si="319"/>
        <v>Other Americas</v>
      </c>
      <c r="AB899" s="82" cm="1">
        <f t="array" ref="AB899">VLOOKUP(B899,'GDP per Capita'!$T$2:$V$4235,COLUMN('GDP per Capita'!$V:$V)-COLUMN('GDP per Capita'!$S:$S),FALSE)</f>
        <v>49196.49</v>
      </c>
      <c r="AC899" s="82">
        <f t="shared" ref="AC899:AC962" si="323">IFERROR(AB899,"")</f>
        <v>49196.49</v>
      </c>
      <c r="AD899" s="82">
        <f t="shared" ref="AD899:AD962" si="324">IFERROR(AB899,AVERAGE(AC$2:AC$2538))</f>
        <v>49196.49</v>
      </c>
      <c r="AE899" s="88">
        <f t="shared" si="320"/>
        <v>3.3695043774211939E-2</v>
      </c>
    </row>
    <row r="900" spans="1:31">
      <c r="A900" s="77" t="s">
        <v>927</v>
      </c>
      <c r="B900" s="77">
        <v>899</v>
      </c>
      <c r="C900" s="77" t="s">
        <v>29</v>
      </c>
      <c r="D900" s="77" t="s">
        <v>29</v>
      </c>
      <c r="E900" s="77">
        <v>2020</v>
      </c>
      <c r="F900" s="77">
        <v>34.147645199999999</v>
      </c>
      <c r="G900" s="77">
        <v>-118.1444779</v>
      </c>
      <c r="H900" s="77">
        <v>0</v>
      </c>
      <c r="I900" s="77" t="s">
        <v>881</v>
      </c>
      <c r="J900" s="77">
        <v>43.074761000000002</v>
      </c>
      <c r="K900" s="77">
        <v>-89.383761300000003</v>
      </c>
      <c r="L900" s="77">
        <v>5344.7305889170102</v>
      </c>
      <c r="M900" s="77">
        <v>0.923184194272757</v>
      </c>
      <c r="N900" s="77">
        <v>0</v>
      </c>
      <c r="O900" s="77">
        <v>641.367670670042</v>
      </c>
      <c r="P900" s="87" cm="1">
        <f t="array" ref="P900">IF($X900="Non-local",VLOOKUP($E900,$AI$64:$AW$68,COLUMN($AW:$AW)-COLUMN($AH:$AH),FALSE),IF($X900="Unknown",VLOOKUP($E900,$AI$71:$AW$75,COLUMN($AW:$AW)-COLUMN($AH:$AH),FALSE),0))</f>
        <v>224</v>
      </c>
      <c r="Q900" s="87" cm="1">
        <f t="array" ref="Q900">IF($X900="Non-local",VLOOKUP($E900,$AI$40:$AW$44,COLUMN($AW:$AW)-COLUMN($AH:$AH),FALSE),IF($X900="Unknown",VLOOKUP($E900,$AI$47:$AW$51,COLUMN($AW:$AW)-COLUMN($AH:$AH),FALSE),0))</f>
        <v>470.18520000000001</v>
      </c>
      <c r="R900" s="87" cm="1">
        <f t="array" ref="R900">IF($X900="Non-local",VLOOKUP($E900,$AI$88:$AW$92,COLUMN($AW:$AW)-COLUMN($AH:$AH),FALSE),IF($X900="Unknown",VLOOKUP($E900,$AI$95:$AW$99,COLUMN($AW:$AW)-COLUMN($AH:$AH),FALSE),0))</f>
        <v>0.13052013767768686</v>
      </c>
      <c r="S900" s="87" cm="1">
        <f t="array" ref="S900">VLOOKUP($E900,$AI$111:$AW$115,COLUMN($AW:$AW)-COLUMN($AH:$AH),FALSE)</f>
        <v>410.28773999999999</v>
      </c>
      <c r="T900" s="104">
        <f t="shared" si="316"/>
        <v>1.0537043319504438</v>
      </c>
      <c r="U900" s="104">
        <f t="shared" si="317"/>
        <v>1745.840610670042</v>
      </c>
      <c r="V900" s="87" cm="1">
        <f t="array" ref="V900">VLOOKUP($E900,$AI$118:$AW$122,COLUMN($AW:$AW)-COLUMN($AH:$AH),FALSE)</f>
        <v>161.75600000000003</v>
      </c>
      <c r="W900" s="87" t="str">
        <f t="shared" si="321"/>
        <v>Domestic</v>
      </c>
      <c r="X900" s="87" t="str">
        <f t="shared" si="322"/>
        <v>Non-local</v>
      </c>
      <c r="Y900" s="104"/>
      <c r="Z900" s="87" t="str">
        <f t="shared" si="318"/>
        <v>USA</v>
      </c>
      <c r="AA900" s="87" t="str">
        <f t="shared" si="319"/>
        <v>USA</v>
      </c>
      <c r="AB900" s="82" cm="1">
        <f t="array" ref="AB900">VLOOKUP(B900,'GDP per Capita'!$T$2:$V$4235,COLUMN('GDP per Capita'!$V:$V)-COLUMN('GDP per Capita'!$S:$S),FALSE)</f>
        <v>63809.64</v>
      </c>
      <c r="AC900" s="82">
        <f t="shared" si="323"/>
        <v>63809.64</v>
      </c>
      <c r="AD900" s="82">
        <f t="shared" si="324"/>
        <v>63809.64</v>
      </c>
      <c r="AE900" s="88">
        <f t="shared" si="320"/>
        <v>2.7360138854725432E-2</v>
      </c>
    </row>
    <row r="901" spans="1:31">
      <c r="A901" s="77" t="s">
        <v>1280</v>
      </c>
      <c r="B901" s="77">
        <v>900</v>
      </c>
      <c r="C901" s="77" t="s">
        <v>29</v>
      </c>
      <c r="D901" s="77" t="s">
        <v>29</v>
      </c>
      <c r="E901" s="77">
        <v>2020</v>
      </c>
      <c r="F901" s="77">
        <v>35.996653000000002</v>
      </c>
      <c r="G901" s="77">
        <v>-78.901805299999893</v>
      </c>
      <c r="H901" s="77">
        <v>0</v>
      </c>
      <c r="I901" s="77" t="s">
        <v>881</v>
      </c>
      <c r="J901" s="77">
        <v>43.074761000000002</v>
      </c>
      <c r="K901" s="77">
        <v>-89.383761300000003</v>
      </c>
      <c r="L901" s="77">
        <v>2386.1451116872699</v>
      </c>
      <c r="M901" s="77">
        <v>0.47670969625752502</v>
      </c>
      <c r="N901" s="77">
        <v>0</v>
      </c>
      <c r="O901" s="77">
        <v>458.13986144395602</v>
      </c>
      <c r="P901" s="87" cm="1">
        <f t="array" ref="P901">IF($X901="Non-local",VLOOKUP($E901,$AI$64:$AW$68,COLUMN($AW:$AW)-COLUMN($AH:$AH),FALSE),IF($X901="Unknown",VLOOKUP($E901,$AI$71:$AW$75,COLUMN($AW:$AW)-COLUMN($AH:$AH),FALSE),0))</f>
        <v>224</v>
      </c>
      <c r="Q901" s="87" cm="1">
        <f t="array" ref="Q901">IF($X901="Non-local",VLOOKUP($E901,$AI$40:$AW$44,COLUMN($AW:$AW)-COLUMN($AH:$AH),FALSE),IF($X901="Unknown",VLOOKUP($E901,$AI$47:$AW$51,COLUMN($AW:$AW)-COLUMN($AH:$AH),FALSE),0))</f>
        <v>470.18520000000001</v>
      </c>
      <c r="R901" s="87" cm="1">
        <f t="array" ref="R901">IF($X901="Non-local",VLOOKUP($E901,$AI$88:$AW$92,COLUMN($AW:$AW)-COLUMN($AH:$AH),FALSE),IF($X901="Unknown",VLOOKUP($E901,$AI$95:$AW$99,COLUMN($AW:$AW)-COLUMN($AH:$AH),FALSE),0))</f>
        <v>0.13052013767768686</v>
      </c>
      <c r="S901" s="87" cm="1">
        <f t="array" ref="S901">VLOOKUP($E901,$AI$111:$AW$115,COLUMN($AW:$AW)-COLUMN($AH:$AH),FALSE)</f>
        <v>410.28773999999999</v>
      </c>
      <c r="T901" s="104">
        <f t="shared" si="316"/>
        <v>0.6072298339352119</v>
      </c>
      <c r="U901" s="104">
        <f t="shared" si="317"/>
        <v>1562.6128014439562</v>
      </c>
      <c r="V901" s="87" cm="1">
        <f t="array" ref="V901">VLOOKUP($E901,$AI$118:$AW$122,COLUMN($AW:$AW)-COLUMN($AH:$AH),FALSE)</f>
        <v>161.75600000000003</v>
      </c>
      <c r="W901" s="87" t="str">
        <f t="shared" si="321"/>
        <v>Domestic</v>
      </c>
      <c r="X901" s="87" t="str">
        <f t="shared" si="322"/>
        <v>Non-local</v>
      </c>
      <c r="Y901" s="104"/>
      <c r="Z901" s="87" t="str">
        <f t="shared" si="318"/>
        <v>USA</v>
      </c>
      <c r="AA901" s="87" t="str">
        <f t="shared" si="319"/>
        <v>USA</v>
      </c>
      <c r="AB901" s="82" cm="1">
        <f t="array" ref="AB901">VLOOKUP(B901,'GDP per Capita'!$T$2:$V$4235,COLUMN('GDP per Capita'!$V:$V)-COLUMN('GDP per Capita'!$S:$S),FALSE)</f>
        <v>63809.64</v>
      </c>
      <c r="AC901" s="82">
        <f t="shared" si="323"/>
        <v>63809.64</v>
      </c>
      <c r="AD901" s="82">
        <f t="shared" si="324"/>
        <v>63809.64</v>
      </c>
      <c r="AE901" s="88">
        <f t="shared" si="320"/>
        <v>2.4488663491032958E-2</v>
      </c>
    </row>
    <row r="902" spans="1:31">
      <c r="A902" s="77" t="s">
        <v>1143</v>
      </c>
      <c r="B902" s="77">
        <v>901</v>
      </c>
      <c r="C902" s="77" t="s">
        <v>29</v>
      </c>
      <c r="D902" s="77" t="s">
        <v>29</v>
      </c>
      <c r="E902" s="77">
        <v>2020</v>
      </c>
      <c r="F902" s="77">
        <v>38.984826499999997</v>
      </c>
      <c r="G902" s="77">
        <v>-77.094645900000003</v>
      </c>
      <c r="H902" s="77">
        <v>0</v>
      </c>
      <c r="I902" s="77" t="s">
        <v>881</v>
      </c>
      <c r="J902" s="77">
        <v>43.074761000000002</v>
      </c>
      <c r="K902" s="77">
        <v>-89.383761300000003</v>
      </c>
      <c r="L902" s="77">
        <v>2250.5225929725698</v>
      </c>
      <c r="M902" s="77">
        <v>0.458801451237629</v>
      </c>
      <c r="N902" s="77">
        <v>0</v>
      </c>
      <c r="O902" s="77">
        <v>432.10033785073398</v>
      </c>
      <c r="P902" s="87" cm="1">
        <f t="array" ref="P902">IF($X902="Non-local",VLOOKUP($E902,$AI$64:$AW$68,COLUMN($AW:$AW)-COLUMN($AH:$AH),FALSE),IF($X902="Unknown",VLOOKUP($E902,$AI$71:$AW$75,COLUMN($AW:$AW)-COLUMN($AH:$AH),FALSE),0))</f>
        <v>224</v>
      </c>
      <c r="Q902" s="87" cm="1">
        <f t="array" ref="Q902">IF($X902="Non-local",VLOOKUP($E902,$AI$40:$AW$44,COLUMN($AW:$AW)-COLUMN($AH:$AH),FALSE),IF($X902="Unknown",VLOOKUP($E902,$AI$47:$AW$51,COLUMN($AW:$AW)-COLUMN($AH:$AH),FALSE),0))</f>
        <v>470.18520000000001</v>
      </c>
      <c r="R902" s="87" cm="1">
        <f t="array" ref="R902">IF($X902="Non-local",VLOOKUP($E902,$AI$88:$AW$92,COLUMN($AW:$AW)-COLUMN($AH:$AH),FALSE),IF($X902="Unknown",VLOOKUP($E902,$AI$95:$AW$99,COLUMN($AW:$AW)-COLUMN($AH:$AH),FALSE),0))</f>
        <v>0.13052013767768686</v>
      </c>
      <c r="S902" s="87" cm="1">
        <f t="array" ref="S902">VLOOKUP($E902,$AI$111:$AW$115,COLUMN($AW:$AW)-COLUMN($AH:$AH),FALSE)</f>
        <v>410.28773999999999</v>
      </c>
      <c r="T902" s="104">
        <f t="shared" si="316"/>
        <v>0.58932158891531583</v>
      </c>
      <c r="U902" s="104">
        <f t="shared" si="317"/>
        <v>1536.5732778507338</v>
      </c>
      <c r="V902" s="87" cm="1">
        <f t="array" ref="V902">VLOOKUP($E902,$AI$118:$AW$122,COLUMN($AW:$AW)-COLUMN($AH:$AH),FALSE)</f>
        <v>161.75600000000003</v>
      </c>
      <c r="W902" s="87" t="str">
        <f t="shared" si="321"/>
        <v>Domestic</v>
      </c>
      <c r="X902" s="87" t="str">
        <f t="shared" si="322"/>
        <v>Non-local</v>
      </c>
      <c r="Y902" s="104"/>
      <c r="Z902" s="87" t="str">
        <f t="shared" si="318"/>
        <v>USA</v>
      </c>
      <c r="AA902" s="87" t="str">
        <f t="shared" si="319"/>
        <v>USA</v>
      </c>
      <c r="AB902" s="82" cm="1">
        <f t="array" ref="AB902">VLOOKUP(B902,'GDP per Capita'!$T$2:$V$4235,COLUMN('GDP per Capita'!$V:$V)-COLUMN('GDP per Capita'!$S:$S),FALSE)</f>
        <v>63809.64</v>
      </c>
      <c r="AC902" s="82">
        <f t="shared" si="323"/>
        <v>63809.64</v>
      </c>
      <c r="AD902" s="82">
        <f t="shared" si="324"/>
        <v>63809.64</v>
      </c>
      <c r="AE902" s="88">
        <f t="shared" si="320"/>
        <v>2.4080582147944007E-2</v>
      </c>
    </row>
    <row r="903" spans="1:31">
      <c r="A903" s="77" t="s">
        <v>1281</v>
      </c>
      <c r="B903" s="77">
        <v>902</v>
      </c>
      <c r="C903" s="77" t="s">
        <v>29</v>
      </c>
      <c r="D903" s="77" t="s">
        <v>29</v>
      </c>
      <c r="E903" s="77">
        <v>2020</v>
      </c>
      <c r="F903" s="77">
        <v>44.050505399999999</v>
      </c>
      <c r="G903" s="77">
        <v>-123.09505059999999</v>
      </c>
      <c r="H903" s="77">
        <v>0</v>
      </c>
      <c r="I903" s="77" t="s">
        <v>881</v>
      </c>
      <c r="J903" s="77">
        <v>43.074761000000002</v>
      </c>
      <c r="K903" s="77">
        <v>-89.383761300000003</v>
      </c>
      <c r="L903" s="77">
        <v>5398.8273405400296</v>
      </c>
      <c r="M903" s="77">
        <v>0.93050756721863304</v>
      </c>
      <c r="N903" s="77">
        <v>0</v>
      </c>
      <c r="O903" s="77">
        <v>647.85928086480396</v>
      </c>
      <c r="P903" s="87" cm="1">
        <f t="array" ref="P903">IF($X903="Non-local",VLOOKUP($E903,$AI$64:$AW$68,COLUMN($AW:$AW)-COLUMN($AH:$AH),FALSE),IF($X903="Unknown",VLOOKUP($E903,$AI$71:$AW$75,COLUMN($AW:$AW)-COLUMN($AH:$AH),FALSE),0))</f>
        <v>224</v>
      </c>
      <c r="Q903" s="87" cm="1">
        <f t="array" ref="Q903">IF($X903="Non-local",VLOOKUP($E903,$AI$40:$AW$44,COLUMN($AW:$AW)-COLUMN($AH:$AH),FALSE),IF($X903="Unknown",VLOOKUP($E903,$AI$47:$AW$51,COLUMN($AW:$AW)-COLUMN($AH:$AH),FALSE),0))</f>
        <v>470.18520000000001</v>
      </c>
      <c r="R903" s="87" cm="1">
        <f t="array" ref="R903">IF($X903="Non-local",VLOOKUP($E903,$AI$88:$AW$92,COLUMN($AW:$AW)-COLUMN($AH:$AH),FALSE),IF($X903="Unknown",VLOOKUP($E903,$AI$95:$AW$99,COLUMN($AW:$AW)-COLUMN($AH:$AH),FALSE),0))</f>
        <v>0.13052013767768686</v>
      </c>
      <c r="S903" s="87" cm="1">
        <f t="array" ref="S903">VLOOKUP($E903,$AI$111:$AW$115,COLUMN($AW:$AW)-COLUMN($AH:$AH),FALSE)</f>
        <v>410.28773999999999</v>
      </c>
      <c r="T903" s="104">
        <f t="shared" si="316"/>
        <v>1.0610277048963199</v>
      </c>
      <c r="U903" s="104">
        <f t="shared" si="317"/>
        <v>1752.332220864804</v>
      </c>
      <c r="V903" s="87" cm="1">
        <f t="array" ref="V903">VLOOKUP($E903,$AI$118:$AW$122,COLUMN($AW:$AW)-COLUMN($AH:$AH),FALSE)</f>
        <v>161.75600000000003</v>
      </c>
      <c r="W903" s="87" t="str">
        <f t="shared" si="321"/>
        <v>Domestic</v>
      </c>
      <c r="X903" s="87" t="str">
        <f t="shared" si="322"/>
        <v>Non-local</v>
      </c>
      <c r="Y903" s="104"/>
      <c r="Z903" s="87" t="str">
        <f t="shared" si="318"/>
        <v>USA</v>
      </c>
      <c r="AA903" s="87" t="str">
        <f t="shared" si="319"/>
        <v>USA</v>
      </c>
      <c r="AB903" s="82" cm="1">
        <f t="array" ref="AB903">VLOOKUP(B903,'GDP per Capita'!$T$2:$V$4235,COLUMN('GDP per Capita'!$V:$V)-COLUMN('GDP per Capita'!$S:$S),FALSE)</f>
        <v>63809.64</v>
      </c>
      <c r="AC903" s="82">
        <f t="shared" si="323"/>
        <v>63809.64</v>
      </c>
      <c r="AD903" s="82">
        <f t="shared" si="324"/>
        <v>63809.64</v>
      </c>
      <c r="AE903" s="88">
        <f t="shared" si="320"/>
        <v>2.746187285909784E-2</v>
      </c>
    </row>
    <row r="904" spans="1:31">
      <c r="A904" s="77" t="s">
        <v>1011</v>
      </c>
      <c r="B904" s="77">
        <v>903</v>
      </c>
      <c r="C904" s="77" t="s">
        <v>29</v>
      </c>
      <c r="D904" s="77" t="s">
        <v>29</v>
      </c>
      <c r="E904" s="77">
        <v>2020</v>
      </c>
      <c r="F904" s="77">
        <v>40.102554999999903</v>
      </c>
      <c r="G904" s="77">
        <v>-105.36320790000001</v>
      </c>
      <c r="H904" s="77">
        <v>0</v>
      </c>
      <c r="I904" s="77" t="s">
        <v>881</v>
      </c>
      <c r="J904" s="77">
        <v>43.074761000000002</v>
      </c>
      <c r="K904" s="77">
        <v>-89.383761300000003</v>
      </c>
      <c r="L904" s="77">
        <v>2734.18181302126</v>
      </c>
      <c r="M904" s="77">
        <v>0.52266612430850701</v>
      </c>
      <c r="N904" s="77">
        <v>0</v>
      </c>
      <c r="O904" s="77">
        <v>524.96290810008202</v>
      </c>
      <c r="P904" s="87" cm="1">
        <f t="array" ref="P904">IF($X904="Non-local",VLOOKUP($E904,$AI$64:$AW$68,COLUMN($AW:$AW)-COLUMN($AH:$AH),FALSE),IF($X904="Unknown",VLOOKUP($E904,$AI$71:$AW$75,COLUMN($AW:$AW)-COLUMN($AH:$AH),FALSE),0))</f>
        <v>224</v>
      </c>
      <c r="Q904" s="87" cm="1">
        <f t="array" ref="Q904">IF($X904="Non-local",VLOOKUP($E904,$AI$40:$AW$44,COLUMN($AW:$AW)-COLUMN($AH:$AH),FALSE),IF($X904="Unknown",VLOOKUP($E904,$AI$47:$AW$51,COLUMN($AW:$AW)-COLUMN($AH:$AH),FALSE),0))</f>
        <v>470.18520000000001</v>
      </c>
      <c r="R904" s="87" cm="1">
        <f t="array" ref="R904">IF($X904="Non-local",VLOOKUP($E904,$AI$88:$AW$92,COLUMN($AW:$AW)-COLUMN($AH:$AH),FALSE),IF($X904="Unknown",VLOOKUP($E904,$AI$95:$AW$99,COLUMN($AW:$AW)-COLUMN($AH:$AH),FALSE),0))</f>
        <v>0.13052013767768686</v>
      </c>
      <c r="S904" s="87" cm="1">
        <f t="array" ref="S904">VLOOKUP($E904,$AI$111:$AW$115,COLUMN($AW:$AW)-COLUMN($AH:$AH),FALSE)</f>
        <v>410.28773999999999</v>
      </c>
      <c r="T904" s="104">
        <f t="shared" si="316"/>
        <v>0.65318626198619389</v>
      </c>
      <c r="U904" s="104">
        <f t="shared" si="317"/>
        <v>1629.435848100082</v>
      </c>
      <c r="V904" s="87" cm="1">
        <f t="array" ref="V904">VLOOKUP($E904,$AI$118:$AW$122,COLUMN($AW:$AW)-COLUMN($AH:$AH),FALSE)</f>
        <v>161.75600000000003</v>
      </c>
      <c r="W904" s="87" t="str">
        <f t="shared" si="321"/>
        <v>Domestic</v>
      </c>
      <c r="X904" s="87" t="str">
        <f t="shared" si="322"/>
        <v>Non-local</v>
      </c>
      <c r="Y904" s="104"/>
      <c r="Z904" s="87" t="str">
        <f t="shared" si="318"/>
        <v>USA</v>
      </c>
      <c r="AA904" s="87" t="str">
        <f t="shared" si="319"/>
        <v>USA</v>
      </c>
      <c r="AB904" s="82" cm="1">
        <f t="array" ref="AB904">VLOOKUP(B904,'GDP per Capita'!$T$2:$V$4235,COLUMN('GDP per Capita'!$V:$V)-COLUMN('GDP per Capita'!$S:$S),FALSE)</f>
        <v>63809.64</v>
      </c>
      <c r="AC904" s="82">
        <f t="shared" si="323"/>
        <v>63809.64</v>
      </c>
      <c r="AD904" s="82">
        <f t="shared" si="324"/>
        <v>63809.64</v>
      </c>
      <c r="AE904" s="88">
        <f t="shared" si="320"/>
        <v>2.5535888434726824E-2</v>
      </c>
    </row>
    <row r="905" spans="1:31">
      <c r="A905" s="77" t="s">
        <v>886</v>
      </c>
      <c r="B905" s="77">
        <v>904</v>
      </c>
      <c r="C905" s="77" t="s">
        <v>29</v>
      </c>
      <c r="D905" s="77" t="s">
        <v>29</v>
      </c>
      <c r="E905" s="77">
        <v>2020</v>
      </c>
      <c r="F905" s="77">
        <v>39.284749400000003</v>
      </c>
      <c r="G905" s="77">
        <v>-76.620474639699793</v>
      </c>
      <c r="H905" s="77">
        <v>0</v>
      </c>
      <c r="I905" s="77" t="s">
        <v>881</v>
      </c>
      <c r="J905" s="77">
        <v>43.074761000000002</v>
      </c>
      <c r="K905" s="77">
        <v>-89.383761300000003</v>
      </c>
      <c r="L905" s="77">
        <v>2293.6142511822</v>
      </c>
      <c r="M905" s="77">
        <v>0.46449147956658998</v>
      </c>
      <c r="N905" s="77">
        <v>0</v>
      </c>
      <c r="O905" s="77">
        <v>440.37393622698198</v>
      </c>
      <c r="P905" s="87" cm="1">
        <f t="array" ref="P905">IF($X905="Non-local",VLOOKUP($E905,$AI$64:$AW$68,COLUMN($AW:$AW)-COLUMN($AH:$AH),FALSE),IF($X905="Unknown",VLOOKUP($E905,$AI$71:$AW$75,COLUMN($AW:$AW)-COLUMN($AH:$AH),FALSE),0))</f>
        <v>224</v>
      </c>
      <c r="Q905" s="87" cm="1">
        <f t="array" ref="Q905">IF($X905="Non-local",VLOOKUP($E905,$AI$40:$AW$44,COLUMN($AW:$AW)-COLUMN($AH:$AH),FALSE),IF($X905="Unknown",VLOOKUP($E905,$AI$47:$AW$51,COLUMN($AW:$AW)-COLUMN($AH:$AH),FALSE),0))</f>
        <v>470.18520000000001</v>
      </c>
      <c r="R905" s="87" cm="1">
        <f t="array" ref="R905">IF($X905="Non-local",VLOOKUP($E905,$AI$88:$AW$92,COLUMN($AW:$AW)-COLUMN($AH:$AH),FALSE),IF($X905="Unknown",VLOOKUP($E905,$AI$95:$AW$99,COLUMN($AW:$AW)-COLUMN($AH:$AH),FALSE),0))</f>
        <v>0.13052013767768686</v>
      </c>
      <c r="S905" s="87" cm="1">
        <f t="array" ref="S905">VLOOKUP($E905,$AI$111:$AW$115,COLUMN($AW:$AW)-COLUMN($AH:$AH),FALSE)</f>
        <v>410.28773999999999</v>
      </c>
      <c r="T905" s="104">
        <f t="shared" si="316"/>
        <v>0.59501161724427687</v>
      </c>
      <c r="U905" s="104">
        <f t="shared" si="317"/>
        <v>1544.846876226982</v>
      </c>
      <c r="V905" s="87" cm="1">
        <f t="array" ref="V905">VLOOKUP($E905,$AI$118:$AW$122,COLUMN($AW:$AW)-COLUMN($AH:$AH),FALSE)</f>
        <v>161.75600000000003</v>
      </c>
      <c r="W905" s="87" t="str">
        <f t="shared" si="321"/>
        <v>Domestic</v>
      </c>
      <c r="X905" s="87" t="str">
        <f t="shared" si="322"/>
        <v>Non-local</v>
      </c>
      <c r="Y905" s="104"/>
      <c r="Z905" s="87" t="str">
        <f t="shared" si="318"/>
        <v>USA</v>
      </c>
      <c r="AA905" s="87" t="str">
        <f t="shared" si="319"/>
        <v>USA</v>
      </c>
      <c r="AB905" s="82" cm="1">
        <f t="array" ref="AB905">VLOOKUP(B905,'GDP per Capita'!$T$2:$V$4235,COLUMN('GDP per Capita'!$V:$V)-COLUMN('GDP per Capita'!$S:$S),FALSE)</f>
        <v>63809.64</v>
      </c>
      <c r="AC905" s="82">
        <f t="shared" si="323"/>
        <v>63809.64</v>
      </c>
      <c r="AD905" s="82">
        <f t="shared" si="324"/>
        <v>63809.64</v>
      </c>
      <c r="AE905" s="88">
        <f t="shared" si="320"/>
        <v>2.4210242781921069E-2</v>
      </c>
    </row>
    <row r="906" spans="1:31">
      <c r="A906" s="77" t="s">
        <v>927</v>
      </c>
      <c r="B906" s="77">
        <v>905</v>
      </c>
      <c r="C906" s="77" t="s">
        <v>29</v>
      </c>
      <c r="D906" s="77" t="s">
        <v>29</v>
      </c>
      <c r="E906" s="77">
        <v>2020</v>
      </c>
      <c r="F906" s="77">
        <v>34.147645199999999</v>
      </c>
      <c r="G906" s="77">
        <v>-118.1444779</v>
      </c>
      <c r="H906" s="77">
        <v>0</v>
      </c>
      <c r="I906" s="77" t="s">
        <v>881</v>
      </c>
      <c r="J906" s="77">
        <v>43.074761000000002</v>
      </c>
      <c r="K906" s="77">
        <v>-89.383761300000003</v>
      </c>
      <c r="L906" s="77">
        <v>5344.7305889170102</v>
      </c>
      <c r="M906" s="77">
        <v>0.923184194272757</v>
      </c>
      <c r="N906" s="77">
        <v>0</v>
      </c>
      <c r="O906" s="77">
        <v>641.367670670042</v>
      </c>
      <c r="P906" s="87" cm="1">
        <f t="array" ref="P906">IF($X906="Non-local",VLOOKUP($E906,$AI$64:$AW$68,COLUMN($AW:$AW)-COLUMN($AH:$AH),FALSE),IF($X906="Unknown",VLOOKUP($E906,$AI$71:$AW$75,COLUMN($AW:$AW)-COLUMN($AH:$AH),FALSE),0))</f>
        <v>224</v>
      </c>
      <c r="Q906" s="87" cm="1">
        <f t="array" ref="Q906">IF($X906="Non-local",VLOOKUP($E906,$AI$40:$AW$44,COLUMN($AW:$AW)-COLUMN($AH:$AH),FALSE),IF($X906="Unknown",VLOOKUP($E906,$AI$47:$AW$51,COLUMN($AW:$AW)-COLUMN($AH:$AH),FALSE),0))</f>
        <v>470.18520000000001</v>
      </c>
      <c r="R906" s="87" cm="1">
        <f t="array" ref="R906">IF($X906="Non-local",VLOOKUP($E906,$AI$88:$AW$92,COLUMN($AW:$AW)-COLUMN($AH:$AH),FALSE),IF($X906="Unknown",VLOOKUP($E906,$AI$95:$AW$99,COLUMN($AW:$AW)-COLUMN($AH:$AH),FALSE),0))</f>
        <v>0.13052013767768686</v>
      </c>
      <c r="S906" s="87" cm="1">
        <f t="array" ref="S906">VLOOKUP($E906,$AI$111:$AW$115,COLUMN($AW:$AW)-COLUMN($AH:$AH),FALSE)</f>
        <v>410.28773999999999</v>
      </c>
      <c r="T906" s="104">
        <f t="shared" si="316"/>
        <v>1.0537043319504438</v>
      </c>
      <c r="U906" s="104">
        <f t="shared" si="317"/>
        <v>1745.840610670042</v>
      </c>
      <c r="V906" s="87" cm="1">
        <f t="array" ref="V906">VLOOKUP($E906,$AI$118:$AW$122,COLUMN($AW:$AW)-COLUMN($AH:$AH),FALSE)</f>
        <v>161.75600000000003</v>
      </c>
      <c r="W906" s="87" t="str">
        <f t="shared" si="321"/>
        <v>Domestic</v>
      </c>
      <c r="X906" s="87" t="str">
        <f t="shared" si="322"/>
        <v>Non-local</v>
      </c>
      <c r="Y906" s="104"/>
      <c r="Z906" s="87" t="str">
        <f t="shared" si="318"/>
        <v>USA</v>
      </c>
      <c r="AA906" s="87" t="str">
        <f t="shared" si="319"/>
        <v>USA</v>
      </c>
      <c r="AB906" s="82" cm="1">
        <f t="array" ref="AB906">VLOOKUP(B906,'GDP per Capita'!$T$2:$V$4235,COLUMN('GDP per Capita'!$V:$V)-COLUMN('GDP per Capita'!$S:$S),FALSE)</f>
        <v>63809.64</v>
      </c>
      <c r="AC906" s="82">
        <f t="shared" si="323"/>
        <v>63809.64</v>
      </c>
      <c r="AD906" s="82">
        <f t="shared" si="324"/>
        <v>63809.64</v>
      </c>
      <c r="AE906" s="88">
        <f t="shared" si="320"/>
        <v>2.7360138854725432E-2</v>
      </c>
    </row>
    <row r="907" spans="1:31">
      <c r="A907" s="77" t="s">
        <v>1279</v>
      </c>
      <c r="B907" s="77">
        <v>906</v>
      </c>
      <c r="C907" s="77" t="s">
        <v>320</v>
      </c>
      <c r="D907" s="77" t="s">
        <v>28</v>
      </c>
      <c r="E907" s="77">
        <v>2020</v>
      </c>
      <c r="F907" s="77">
        <v>0</v>
      </c>
      <c r="G907" s="77">
        <v>0</v>
      </c>
      <c r="H907" s="77">
        <v>0</v>
      </c>
      <c r="I907" s="77" t="s">
        <v>881</v>
      </c>
      <c r="J907" s="77">
        <v>43.074761000000002</v>
      </c>
      <c r="K907" s="77">
        <v>-89.383761300000003</v>
      </c>
      <c r="L907" s="77">
        <v>4610.0412007298301</v>
      </c>
      <c r="M907" s="77">
        <v>0.80715542109624605</v>
      </c>
      <c r="N907" s="77">
        <v>1</v>
      </c>
      <c r="O907" s="77">
        <v>553.20494408757997</v>
      </c>
      <c r="P907" s="87" cm="1">
        <f t="array" ref="P907">IF($X907="Non-local",VLOOKUP($E907,$AI$64:$AW$68,COLUMN($AW:$AW)-COLUMN($AH:$AH),FALSE),IF($X907="Unknown",VLOOKUP($E907,$AI$71:$AW$75,COLUMN($AW:$AW)-COLUMN($AH:$AH),FALSE),0))</f>
        <v>224</v>
      </c>
      <c r="Q907" s="87" cm="1">
        <f t="array" ref="Q907">IF($X907="Non-local",VLOOKUP($E907,$AI$40:$AW$44,COLUMN($AW:$AW)-COLUMN($AH:$AH),FALSE),IF($X907="Unknown",VLOOKUP($E907,$AI$47:$AW$51,COLUMN($AW:$AW)-COLUMN($AH:$AH),FALSE),0))</f>
        <v>470.18520000000001</v>
      </c>
      <c r="R907" s="87" cm="1">
        <f t="array" ref="R907">IF($X907="Non-local",VLOOKUP($E907,$AI$88:$AW$92,COLUMN($AW:$AW)-COLUMN($AH:$AH),FALSE),IF($X907="Unknown",VLOOKUP($E907,$AI$95:$AW$99,COLUMN($AW:$AW)-COLUMN($AH:$AH),FALSE),0))</f>
        <v>0.13052013767768686</v>
      </c>
      <c r="S907" s="87" cm="1">
        <f t="array" ref="S907">VLOOKUP($E907,$AI$111:$AW$115,COLUMN($AW:$AW)-COLUMN($AH:$AH),FALSE)</f>
        <v>410.28773999999999</v>
      </c>
      <c r="T907" s="104">
        <f t="shared" si="316"/>
        <v>0.93767555877393294</v>
      </c>
      <c r="U907" s="104">
        <f t="shared" si="317"/>
        <v>1657.67788408758</v>
      </c>
      <c r="V907" s="87" cm="1">
        <f t="array" ref="V907">VLOOKUP($E907,$AI$118:$AW$122,COLUMN($AW:$AW)-COLUMN($AH:$AH),FALSE)</f>
        <v>161.75600000000003</v>
      </c>
      <c r="W907" s="87" t="str">
        <f t="shared" si="321"/>
        <v>International</v>
      </c>
      <c r="X907" s="87" t="str">
        <f t="shared" si="322"/>
        <v>Non-local</v>
      </c>
      <c r="Y907" s="104"/>
      <c r="Z907" s="87" t="str">
        <f t="shared" si="318"/>
        <v>Canada</v>
      </c>
      <c r="AA907" s="87" t="str">
        <f t="shared" si="319"/>
        <v>Other Americas</v>
      </c>
      <c r="AB907" s="82" cm="1">
        <f t="array" ref="AB907">VLOOKUP(B907,'GDP per Capita'!$T$2:$V$4235,COLUMN('GDP per Capita'!$V:$V)-COLUMN('GDP per Capita'!$S:$S),FALSE)</f>
        <v>49196.49</v>
      </c>
      <c r="AC907" s="82">
        <f t="shared" si="323"/>
        <v>49196.49</v>
      </c>
      <c r="AD907" s="82">
        <f t="shared" si="324"/>
        <v>49196.49</v>
      </c>
      <c r="AE907" s="88">
        <f t="shared" si="320"/>
        <v>3.3695043774211939E-2</v>
      </c>
    </row>
    <row r="908" spans="1:31">
      <c r="A908" s="77" t="s">
        <v>1157</v>
      </c>
      <c r="B908" s="77">
        <v>907</v>
      </c>
      <c r="C908" s="77" t="s">
        <v>29</v>
      </c>
      <c r="D908" s="77" t="s">
        <v>29</v>
      </c>
      <c r="E908" s="77">
        <v>2020</v>
      </c>
      <c r="F908" s="77">
        <v>42.360253399999998</v>
      </c>
      <c r="G908" s="77">
        <v>-71.058291199999999</v>
      </c>
      <c r="H908" s="77">
        <v>0</v>
      </c>
      <c r="I908" s="77" t="s">
        <v>881</v>
      </c>
      <c r="J908" s="77">
        <v>43.074761000000002</v>
      </c>
      <c r="K908" s="77">
        <v>-89.383761300000003</v>
      </c>
      <c r="L908" s="77">
        <v>2992.4796365167099</v>
      </c>
      <c r="M908" s="77">
        <v>0.561727795680523</v>
      </c>
      <c r="N908" s="77">
        <v>0</v>
      </c>
      <c r="O908" s="77">
        <v>574.55609021120904</v>
      </c>
      <c r="P908" s="87" cm="1">
        <f t="array" ref="P908">IF($X908="Non-local",VLOOKUP($E908,$AI$64:$AW$68,COLUMN($AW:$AW)-COLUMN($AH:$AH),FALSE),IF($X908="Unknown",VLOOKUP($E908,$AI$71:$AW$75,COLUMN($AW:$AW)-COLUMN($AH:$AH),FALSE),0))</f>
        <v>224</v>
      </c>
      <c r="Q908" s="87" cm="1">
        <f t="array" ref="Q908">IF($X908="Non-local",VLOOKUP($E908,$AI$40:$AW$44,COLUMN($AW:$AW)-COLUMN($AH:$AH),FALSE),IF($X908="Unknown",VLOOKUP($E908,$AI$47:$AW$51,COLUMN($AW:$AW)-COLUMN($AH:$AH),FALSE),0))</f>
        <v>470.18520000000001</v>
      </c>
      <c r="R908" s="87" cm="1">
        <f t="array" ref="R908">IF($X908="Non-local",VLOOKUP($E908,$AI$88:$AW$92,COLUMN($AW:$AW)-COLUMN($AH:$AH),FALSE),IF($X908="Unknown",VLOOKUP($E908,$AI$95:$AW$99,COLUMN($AW:$AW)-COLUMN($AH:$AH),FALSE),0))</f>
        <v>0.13052013767768686</v>
      </c>
      <c r="S908" s="87" cm="1">
        <f t="array" ref="S908">VLOOKUP($E908,$AI$111:$AW$115,COLUMN($AW:$AW)-COLUMN($AH:$AH),FALSE)</f>
        <v>410.28773999999999</v>
      </c>
      <c r="T908" s="104">
        <f t="shared" si="316"/>
        <v>0.69224793335820989</v>
      </c>
      <c r="U908" s="104">
        <f t="shared" si="317"/>
        <v>1679.0290302112091</v>
      </c>
      <c r="V908" s="87" cm="1">
        <f t="array" ref="V908">VLOOKUP($E908,$AI$118:$AW$122,COLUMN($AW:$AW)-COLUMN($AH:$AH),FALSE)</f>
        <v>161.75600000000003</v>
      </c>
      <c r="W908" s="87" t="str">
        <f t="shared" si="321"/>
        <v>Domestic</v>
      </c>
      <c r="X908" s="87" t="str">
        <f t="shared" si="322"/>
        <v>Non-local</v>
      </c>
      <c r="Y908" s="104"/>
      <c r="Z908" s="87" t="str">
        <f t="shared" si="318"/>
        <v>USA</v>
      </c>
      <c r="AA908" s="87" t="str">
        <f t="shared" si="319"/>
        <v>USA</v>
      </c>
      <c r="AB908" s="82" cm="1">
        <f t="array" ref="AB908">VLOOKUP(B908,'GDP per Capita'!$T$2:$V$4235,COLUMN('GDP per Capita'!$V:$V)-COLUMN('GDP per Capita'!$S:$S),FALSE)</f>
        <v>63809.64</v>
      </c>
      <c r="AC908" s="82">
        <f t="shared" si="323"/>
        <v>63809.64</v>
      </c>
      <c r="AD908" s="82">
        <f t="shared" si="324"/>
        <v>63809.64</v>
      </c>
      <c r="AE908" s="88">
        <f t="shared" si="320"/>
        <v>2.6313093604841041E-2</v>
      </c>
    </row>
    <row r="909" spans="1:31">
      <c r="A909" s="77" t="s">
        <v>1279</v>
      </c>
      <c r="B909" s="77">
        <v>908</v>
      </c>
      <c r="C909" s="77" t="s">
        <v>320</v>
      </c>
      <c r="D909" s="77" t="s">
        <v>28</v>
      </c>
      <c r="E909" s="77">
        <v>2020</v>
      </c>
      <c r="F909" s="77">
        <v>0</v>
      </c>
      <c r="G909" s="77">
        <v>0</v>
      </c>
      <c r="H909" s="77">
        <v>0</v>
      </c>
      <c r="I909" s="77" t="s">
        <v>881</v>
      </c>
      <c r="J909" s="77">
        <v>43.074761000000002</v>
      </c>
      <c r="K909" s="77">
        <v>-89.383761300000003</v>
      </c>
      <c r="L909" s="77">
        <v>4610.0412007298301</v>
      </c>
      <c r="M909" s="77">
        <v>0.80715542109624605</v>
      </c>
      <c r="N909" s="77">
        <v>1</v>
      </c>
      <c r="O909" s="77">
        <v>553.20494408757997</v>
      </c>
      <c r="P909" s="87" cm="1">
        <f t="array" ref="P909">IF($X909="Non-local",VLOOKUP($E909,$AI$64:$AW$68,COLUMN($AW:$AW)-COLUMN($AH:$AH),FALSE),IF($X909="Unknown",VLOOKUP($E909,$AI$71:$AW$75,COLUMN($AW:$AW)-COLUMN($AH:$AH),FALSE),0))</f>
        <v>224</v>
      </c>
      <c r="Q909" s="87" cm="1">
        <f t="array" ref="Q909">IF($X909="Non-local",VLOOKUP($E909,$AI$40:$AW$44,COLUMN($AW:$AW)-COLUMN($AH:$AH),FALSE),IF($X909="Unknown",VLOOKUP($E909,$AI$47:$AW$51,COLUMN($AW:$AW)-COLUMN($AH:$AH),FALSE),0))</f>
        <v>470.18520000000001</v>
      </c>
      <c r="R909" s="87" cm="1">
        <f t="array" ref="R909">IF($X909="Non-local",VLOOKUP($E909,$AI$88:$AW$92,COLUMN($AW:$AW)-COLUMN($AH:$AH),FALSE),IF($X909="Unknown",VLOOKUP($E909,$AI$95:$AW$99,COLUMN($AW:$AW)-COLUMN($AH:$AH),FALSE),0))</f>
        <v>0.13052013767768686</v>
      </c>
      <c r="S909" s="87" cm="1">
        <f t="array" ref="S909">VLOOKUP($E909,$AI$111:$AW$115,COLUMN($AW:$AW)-COLUMN($AH:$AH),FALSE)</f>
        <v>410.28773999999999</v>
      </c>
      <c r="T909" s="104">
        <f t="shared" si="316"/>
        <v>0.93767555877393294</v>
      </c>
      <c r="U909" s="104">
        <f t="shared" si="317"/>
        <v>1657.67788408758</v>
      </c>
      <c r="V909" s="87" cm="1">
        <f t="array" ref="V909">VLOOKUP($E909,$AI$118:$AW$122,COLUMN($AW:$AW)-COLUMN($AH:$AH),FALSE)</f>
        <v>161.75600000000003</v>
      </c>
      <c r="W909" s="87" t="str">
        <f t="shared" si="321"/>
        <v>International</v>
      </c>
      <c r="X909" s="87" t="str">
        <f t="shared" si="322"/>
        <v>Non-local</v>
      </c>
      <c r="Y909" s="104"/>
      <c r="Z909" s="87" t="str">
        <f t="shared" si="318"/>
        <v>Canada</v>
      </c>
      <c r="AA909" s="87" t="str">
        <f t="shared" si="319"/>
        <v>Other Americas</v>
      </c>
      <c r="AB909" s="82" cm="1">
        <f t="array" ref="AB909">VLOOKUP(B909,'GDP per Capita'!$T$2:$V$4235,COLUMN('GDP per Capita'!$V:$V)-COLUMN('GDP per Capita'!$S:$S),FALSE)</f>
        <v>49196.49</v>
      </c>
      <c r="AC909" s="82">
        <f t="shared" si="323"/>
        <v>49196.49</v>
      </c>
      <c r="AD909" s="82">
        <f t="shared" si="324"/>
        <v>49196.49</v>
      </c>
      <c r="AE909" s="88">
        <f t="shared" si="320"/>
        <v>3.3695043774211939E-2</v>
      </c>
    </row>
    <row r="910" spans="1:31">
      <c r="A910" s="77" t="s">
        <v>1140</v>
      </c>
      <c r="B910" s="77">
        <v>909</v>
      </c>
      <c r="C910" s="77" t="s">
        <v>29</v>
      </c>
      <c r="D910" s="77" t="s">
        <v>29</v>
      </c>
      <c r="E910" s="77">
        <v>2020</v>
      </c>
      <c r="F910" s="77">
        <v>47.565366299999901</v>
      </c>
      <c r="G910" s="77">
        <v>-122.624683599999</v>
      </c>
      <c r="H910" s="77">
        <v>0</v>
      </c>
      <c r="I910" s="77" t="s">
        <v>881</v>
      </c>
      <c r="J910" s="77">
        <v>43.074761000000002</v>
      </c>
      <c r="K910" s="77">
        <v>-89.383761300000003</v>
      </c>
      <c r="L910" s="77">
        <v>5250.9808021852796</v>
      </c>
      <c r="M910" s="77">
        <v>0.91050498649608402</v>
      </c>
      <c r="N910" s="77">
        <v>0</v>
      </c>
      <c r="O910" s="77">
        <v>630.11769626223304</v>
      </c>
      <c r="P910" s="87" cm="1">
        <f t="array" ref="P910">IF($X910="Non-local",VLOOKUP($E910,$AI$64:$AW$68,COLUMN($AW:$AW)-COLUMN($AH:$AH),FALSE),IF($X910="Unknown",VLOOKUP($E910,$AI$71:$AW$75,COLUMN($AW:$AW)-COLUMN($AH:$AH),FALSE),0))</f>
        <v>224</v>
      </c>
      <c r="Q910" s="87" cm="1">
        <f t="array" ref="Q910">IF($X910="Non-local",VLOOKUP($E910,$AI$40:$AW$44,COLUMN($AW:$AW)-COLUMN($AH:$AH),FALSE),IF($X910="Unknown",VLOOKUP($E910,$AI$47:$AW$51,COLUMN($AW:$AW)-COLUMN($AH:$AH),FALSE),0))</f>
        <v>470.18520000000001</v>
      </c>
      <c r="R910" s="87" cm="1">
        <f t="array" ref="R910">IF($X910="Non-local",VLOOKUP($E910,$AI$88:$AW$92,COLUMN($AW:$AW)-COLUMN($AH:$AH),FALSE),IF($X910="Unknown",VLOOKUP($E910,$AI$95:$AW$99,COLUMN($AW:$AW)-COLUMN($AH:$AH),FALSE),0))</f>
        <v>0.13052013767768686</v>
      </c>
      <c r="S910" s="87" cm="1">
        <f t="array" ref="S910">VLOOKUP($E910,$AI$111:$AW$115,COLUMN($AW:$AW)-COLUMN($AH:$AH),FALSE)</f>
        <v>410.28773999999999</v>
      </c>
      <c r="T910" s="104">
        <f t="shared" si="316"/>
        <v>1.0410251241737709</v>
      </c>
      <c r="U910" s="104">
        <f t="shared" si="317"/>
        <v>1734.5906362622329</v>
      </c>
      <c r="V910" s="87" cm="1">
        <f t="array" ref="V910">VLOOKUP($E910,$AI$118:$AW$122,COLUMN($AW:$AW)-COLUMN($AH:$AH),FALSE)</f>
        <v>161.75600000000003</v>
      </c>
      <c r="W910" s="87" t="str">
        <f t="shared" si="321"/>
        <v>Domestic</v>
      </c>
      <c r="X910" s="87" t="str">
        <f t="shared" si="322"/>
        <v>Non-local</v>
      </c>
      <c r="Y910" s="104"/>
      <c r="Z910" s="87" t="str">
        <f t="shared" si="318"/>
        <v>USA</v>
      </c>
      <c r="AA910" s="87" t="str">
        <f t="shared" si="319"/>
        <v>USA</v>
      </c>
      <c r="AB910" s="82" cm="1">
        <f t="array" ref="AB910">VLOOKUP(B910,'GDP per Capita'!$T$2:$V$4235,COLUMN('GDP per Capita'!$V:$V)-COLUMN('GDP per Capita'!$S:$S),FALSE)</f>
        <v>63809.64</v>
      </c>
      <c r="AC910" s="82">
        <f t="shared" si="323"/>
        <v>63809.64</v>
      </c>
      <c r="AD910" s="82">
        <f t="shared" si="324"/>
        <v>63809.64</v>
      </c>
      <c r="AE910" s="88">
        <f t="shared" si="320"/>
        <v>2.7183833606681262E-2</v>
      </c>
    </row>
    <row r="911" spans="1:31">
      <c r="A911" s="77" t="s">
        <v>1282</v>
      </c>
      <c r="B911" s="77">
        <v>910</v>
      </c>
      <c r="C911" s="77" t="s">
        <v>328</v>
      </c>
      <c r="D911" s="77" t="s">
        <v>31</v>
      </c>
      <c r="E911" s="77">
        <v>2020</v>
      </c>
      <c r="F911" s="77">
        <v>52.269893599999897</v>
      </c>
      <c r="G911" s="77">
        <v>4.4526856524901399</v>
      </c>
      <c r="H911" s="77">
        <v>0</v>
      </c>
      <c r="I911" s="77" t="s">
        <v>881</v>
      </c>
      <c r="J911" s="77">
        <v>43.074761000000002</v>
      </c>
      <c r="K911" s="77">
        <v>-89.383761300000003</v>
      </c>
      <c r="L911" s="77">
        <v>13192.2258854509</v>
      </c>
      <c r="M911" s="77">
        <v>2.0394325369352702</v>
      </c>
      <c r="N911" s="77">
        <v>0</v>
      </c>
      <c r="O911" s="77">
        <v>1385.18371797235</v>
      </c>
      <c r="P911" s="87" cm="1">
        <f t="array" ref="P911">IF($X911="Non-local",VLOOKUP($E911,$AI$64:$AW$68,COLUMN($AW:$AW)-COLUMN($AH:$AH),FALSE),IF($X911="Unknown",VLOOKUP($E911,$AI$71:$AW$75,COLUMN($AW:$AW)-COLUMN($AH:$AH),FALSE),0))</f>
        <v>224</v>
      </c>
      <c r="Q911" s="87" cm="1">
        <f t="array" ref="Q911">IF($X911="Non-local",VLOOKUP($E911,$AI$40:$AW$44,COLUMN($AW:$AW)-COLUMN($AH:$AH),FALSE),IF($X911="Unknown",VLOOKUP($E911,$AI$47:$AW$51,COLUMN($AW:$AW)-COLUMN($AH:$AH),FALSE),0))</f>
        <v>470.18520000000001</v>
      </c>
      <c r="R911" s="87" cm="1">
        <f t="array" ref="R911">IF($X911="Non-local",VLOOKUP($E911,$AI$88:$AW$92,COLUMN($AW:$AW)-COLUMN($AH:$AH),FALSE),IF($X911="Unknown",VLOOKUP($E911,$AI$95:$AW$99,COLUMN($AW:$AW)-COLUMN($AH:$AH),FALSE),0))</f>
        <v>0.13052013767768686</v>
      </c>
      <c r="S911" s="87" cm="1">
        <f t="array" ref="S911">VLOOKUP($E911,$AI$111:$AW$115,COLUMN($AW:$AW)-COLUMN($AH:$AH),FALSE)</f>
        <v>410.28773999999999</v>
      </c>
      <c r="T911" s="104">
        <f t="shared" si="316"/>
        <v>2.1699526746129569</v>
      </c>
      <c r="U911" s="104">
        <f t="shared" si="317"/>
        <v>2489.6566579723503</v>
      </c>
      <c r="V911" s="87" cm="1">
        <f t="array" ref="V911">VLOOKUP($E911,$AI$118:$AW$122,COLUMN($AW:$AW)-COLUMN($AH:$AH),FALSE)</f>
        <v>161.75600000000003</v>
      </c>
      <c r="W911" s="87" t="str">
        <f t="shared" si="321"/>
        <v>International</v>
      </c>
      <c r="X911" s="87" t="str">
        <f t="shared" si="322"/>
        <v>Non-local</v>
      </c>
      <c r="Y911" s="104"/>
      <c r="Z911" s="87" t="str">
        <f t="shared" si="318"/>
        <v>Netherlands</v>
      </c>
      <c r="AA911" s="87" t="str">
        <f t="shared" si="319"/>
        <v>Europe</v>
      </c>
      <c r="AB911" s="82" cm="1">
        <f t="array" ref="AB911">VLOOKUP(B911,'GDP per Capita'!$T$2:$V$4235,COLUMN('GDP per Capita'!$V:$V)-COLUMN('GDP per Capita'!$S:$S),FALSE)</f>
        <v>53666.48</v>
      </c>
      <c r="AC911" s="82">
        <f t="shared" si="323"/>
        <v>53666.48</v>
      </c>
      <c r="AD911" s="82">
        <f t="shared" si="324"/>
        <v>53666.48</v>
      </c>
      <c r="AE911" s="88">
        <f t="shared" si="320"/>
        <v>4.639127921138763E-2</v>
      </c>
    </row>
    <row r="912" spans="1:31">
      <c r="A912" s="77" t="s">
        <v>1283</v>
      </c>
      <c r="B912" s="77">
        <v>911</v>
      </c>
      <c r="C912" s="77" t="s">
        <v>29</v>
      </c>
      <c r="D912" s="77" t="s">
        <v>29</v>
      </c>
      <c r="E912" s="77">
        <v>2020</v>
      </c>
      <c r="F912" s="77">
        <v>40.300987650000003</v>
      </c>
      <c r="G912" s="77">
        <v>-74.7373728339563</v>
      </c>
      <c r="H912" s="77">
        <v>0</v>
      </c>
      <c r="I912" s="77" t="s">
        <v>881</v>
      </c>
      <c r="J912" s="77">
        <v>43.074761000000002</v>
      </c>
      <c r="K912" s="77">
        <v>-89.383761300000003</v>
      </c>
      <c r="L912" s="77">
        <v>2505.7890039523099</v>
      </c>
      <c r="M912" s="77">
        <v>0.49250804713702401</v>
      </c>
      <c r="N912" s="77">
        <v>0</v>
      </c>
      <c r="O912" s="77">
        <v>481.11148875884498</v>
      </c>
      <c r="P912" s="87" cm="1">
        <f t="array" ref="P912">IF($X912="Non-local",VLOOKUP($E912,$AI$64:$AW$68,COLUMN($AW:$AW)-COLUMN($AH:$AH),FALSE),IF($X912="Unknown",VLOOKUP($E912,$AI$71:$AW$75,COLUMN($AW:$AW)-COLUMN($AH:$AH),FALSE),0))</f>
        <v>224</v>
      </c>
      <c r="Q912" s="87" cm="1">
        <f t="array" ref="Q912">IF($X912="Non-local",VLOOKUP($E912,$AI$40:$AW$44,COLUMN($AW:$AW)-COLUMN($AH:$AH),FALSE),IF($X912="Unknown",VLOOKUP($E912,$AI$47:$AW$51,COLUMN($AW:$AW)-COLUMN($AH:$AH),FALSE),0))</f>
        <v>470.18520000000001</v>
      </c>
      <c r="R912" s="87" cm="1">
        <f t="array" ref="R912">IF($X912="Non-local",VLOOKUP($E912,$AI$88:$AW$92,COLUMN($AW:$AW)-COLUMN($AH:$AH),FALSE),IF($X912="Unknown",VLOOKUP($E912,$AI$95:$AW$99,COLUMN($AW:$AW)-COLUMN($AH:$AH),FALSE),0))</f>
        <v>0.13052013767768686</v>
      </c>
      <c r="S912" s="87" cm="1">
        <f t="array" ref="S912">VLOOKUP($E912,$AI$111:$AW$115,COLUMN($AW:$AW)-COLUMN($AH:$AH),FALSE)</f>
        <v>410.28773999999999</v>
      </c>
      <c r="T912" s="104">
        <f t="shared" si="316"/>
        <v>0.62302818481471089</v>
      </c>
      <c r="U912" s="104">
        <f t="shared" si="317"/>
        <v>1585.584428758845</v>
      </c>
      <c r="V912" s="87" cm="1">
        <f t="array" ref="V912">VLOOKUP($E912,$AI$118:$AW$122,COLUMN($AW:$AW)-COLUMN($AH:$AH),FALSE)</f>
        <v>161.75600000000003</v>
      </c>
      <c r="W912" s="87" t="str">
        <f t="shared" si="321"/>
        <v>Domestic</v>
      </c>
      <c r="X912" s="87" t="str">
        <f t="shared" si="322"/>
        <v>Non-local</v>
      </c>
      <c r="Y912" s="104"/>
      <c r="Z912" s="87" t="str">
        <f t="shared" si="318"/>
        <v>USA</v>
      </c>
      <c r="AA912" s="87" t="str">
        <f t="shared" si="319"/>
        <v>USA</v>
      </c>
      <c r="AB912" s="82" cm="1">
        <f t="array" ref="AB912">VLOOKUP(B912,'GDP per Capita'!$T$2:$V$4235,COLUMN('GDP per Capita'!$V:$V)-COLUMN('GDP per Capita'!$S:$S),FALSE)</f>
        <v>63809.64</v>
      </c>
      <c r="AC912" s="82">
        <f t="shared" si="323"/>
        <v>63809.64</v>
      </c>
      <c r="AD912" s="82">
        <f t="shared" si="324"/>
        <v>63809.64</v>
      </c>
      <c r="AE912" s="88">
        <f t="shared" si="320"/>
        <v>2.4848665950142408E-2</v>
      </c>
    </row>
    <row r="913" spans="1:31">
      <c r="A913" s="77" t="s">
        <v>1284</v>
      </c>
      <c r="B913" s="77">
        <v>912</v>
      </c>
      <c r="C913" s="77" t="s">
        <v>320</v>
      </c>
      <c r="D913" s="77" t="s">
        <v>28</v>
      </c>
      <c r="E913" s="77">
        <v>2020</v>
      </c>
      <c r="F913" s="77">
        <v>43.8871167</v>
      </c>
      <c r="G913" s="77">
        <v>-79.1982809</v>
      </c>
      <c r="H913" s="77">
        <v>0</v>
      </c>
      <c r="I913" s="77" t="s">
        <v>881</v>
      </c>
      <c r="J913" s="77">
        <v>43.074761000000002</v>
      </c>
      <c r="K913" s="77">
        <v>-89.383761300000003</v>
      </c>
      <c r="L913" s="77">
        <v>1652.4291351699101</v>
      </c>
      <c r="M913" s="77">
        <v>0.37982633494696399</v>
      </c>
      <c r="N913" s="77">
        <v>0</v>
      </c>
      <c r="O913" s="77">
        <v>317.26639395262401</v>
      </c>
      <c r="P913" s="87" cm="1">
        <f t="array" ref="P913">IF($X913="Non-local",VLOOKUP($E913,$AI$64:$AW$68,COLUMN($AW:$AW)-COLUMN($AH:$AH),FALSE),IF($X913="Unknown",VLOOKUP($E913,$AI$71:$AW$75,COLUMN($AW:$AW)-COLUMN($AH:$AH),FALSE),0))</f>
        <v>224</v>
      </c>
      <c r="Q913" s="87" cm="1">
        <f t="array" ref="Q913">IF($X913="Non-local",VLOOKUP($E913,$AI$40:$AW$44,COLUMN($AW:$AW)-COLUMN($AH:$AH),FALSE),IF($X913="Unknown",VLOOKUP($E913,$AI$47:$AW$51,COLUMN($AW:$AW)-COLUMN($AH:$AH),FALSE),0))</f>
        <v>470.18520000000001</v>
      </c>
      <c r="R913" s="87" cm="1">
        <f t="array" ref="R913">IF($X913="Non-local",VLOOKUP($E913,$AI$88:$AW$92,COLUMN($AW:$AW)-COLUMN($AH:$AH),FALSE),IF($X913="Unknown",VLOOKUP($E913,$AI$95:$AW$99,COLUMN($AW:$AW)-COLUMN($AH:$AH),FALSE),0))</f>
        <v>0.13052013767768686</v>
      </c>
      <c r="S913" s="87" cm="1">
        <f t="array" ref="S913">VLOOKUP($E913,$AI$111:$AW$115,COLUMN($AW:$AW)-COLUMN($AH:$AH),FALSE)</f>
        <v>410.28773999999999</v>
      </c>
      <c r="T913" s="104">
        <f t="shared" si="316"/>
        <v>0.51034647262465083</v>
      </c>
      <c r="U913" s="104">
        <f t="shared" si="317"/>
        <v>1421.7393339526238</v>
      </c>
      <c r="V913" s="87" cm="1">
        <f t="array" ref="V913">VLOOKUP($E913,$AI$118:$AW$122,COLUMN($AW:$AW)-COLUMN($AH:$AH),FALSE)</f>
        <v>161.75600000000003</v>
      </c>
      <c r="W913" s="87" t="str">
        <f t="shared" si="321"/>
        <v>International</v>
      </c>
      <c r="X913" s="87" t="str">
        <f t="shared" si="322"/>
        <v>Non-local</v>
      </c>
      <c r="Y913" s="104"/>
      <c r="Z913" s="87" t="str">
        <f t="shared" si="318"/>
        <v>Canada</v>
      </c>
      <c r="AA913" s="87" t="str">
        <f t="shared" si="319"/>
        <v>Other Americas</v>
      </c>
      <c r="AB913" s="82" cm="1">
        <f t="array" ref="AB913">VLOOKUP(B913,'GDP per Capita'!$T$2:$V$4235,COLUMN('GDP per Capita'!$V:$V)-COLUMN('GDP per Capita'!$S:$S),FALSE)</f>
        <v>49196.49</v>
      </c>
      <c r="AC913" s="82">
        <f t="shared" si="323"/>
        <v>49196.49</v>
      </c>
      <c r="AD913" s="82">
        <f t="shared" si="324"/>
        <v>49196.49</v>
      </c>
      <c r="AE913" s="88">
        <f t="shared" si="320"/>
        <v>2.8899202645404659E-2</v>
      </c>
    </row>
    <row r="914" spans="1:31">
      <c r="A914" s="77" t="s">
        <v>927</v>
      </c>
      <c r="B914" s="77">
        <v>913</v>
      </c>
      <c r="C914" s="77" t="s">
        <v>29</v>
      </c>
      <c r="D914" s="77" t="s">
        <v>29</v>
      </c>
      <c r="E914" s="77">
        <v>2020</v>
      </c>
      <c r="F914" s="77">
        <v>34.147645199999999</v>
      </c>
      <c r="G914" s="77">
        <v>-118.1444779</v>
      </c>
      <c r="H914" s="77">
        <v>0</v>
      </c>
      <c r="I914" s="77" t="s">
        <v>881</v>
      </c>
      <c r="J914" s="77">
        <v>43.074761000000002</v>
      </c>
      <c r="K914" s="77">
        <v>-89.383761300000003</v>
      </c>
      <c r="L914" s="77">
        <v>5344.7305889170102</v>
      </c>
      <c r="M914" s="77">
        <v>0.923184194272757</v>
      </c>
      <c r="N914" s="77">
        <v>0</v>
      </c>
      <c r="O914" s="77">
        <v>641.367670670042</v>
      </c>
      <c r="P914" s="87" cm="1">
        <f t="array" ref="P914">IF($X914="Non-local",VLOOKUP($E914,$AI$64:$AW$68,COLUMN($AW:$AW)-COLUMN($AH:$AH),FALSE),IF($X914="Unknown",VLOOKUP($E914,$AI$71:$AW$75,COLUMN($AW:$AW)-COLUMN($AH:$AH),FALSE),0))</f>
        <v>224</v>
      </c>
      <c r="Q914" s="87" cm="1">
        <f t="array" ref="Q914">IF($X914="Non-local",VLOOKUP($E914,$AI$40:$AW$44,COLUMN($AW:$AW)-COLUMN($AH:$AH),FALSE),IF($X914="Unknown",VLOOKUP($E914,$AI$47:$AW$51,COLUMN($AW:$AW)-COLUMN($AH:$AH),FALSE),0))</f>
        <v>470.18520000000001</v>
      </c>
      <c r="R914" s="87" cm="1">
        <f t="array" ref="R914">IF($X914="Non-local",VLOOKUP($E914,$AI$88:$AW$92,COLUMN($AW:$AW)-COLUMN($AH:$AH),FALSE),IF($X914="Unknown",VLOOKUP($E914,$AI$95:$AW$99,COLUMN($AW:$AW)-COLUMN($AH:$AH),FALSE),0))</f>
        <v>0.13052013767768686</v>
      </c>
      <c r="S914" s="87" cm="1">
        <f t="array" ref="S914">VLOOKUP($E914,$AI$111:$AW$115,COLUMN($AW:$AW)-COLUMN($AH:$AH),FALSE)</f>
        <v>410.28773999999999</v>
      </c>
      <c r="T914" s="104">
        <f t="shared" si="316"/>
        <v>1.0537043319504438</v>
      </c>
      <c r="U914" s="104">
        <f t="shared" si="317"/>
        <v>1745.840610670042</v>
      </c>
      <c r="V914" s="87" cm="1">
        <f t="array" ref="V914">VLOOKUP($E914,$AI$118:$AW$122,COLUMN($AW:$AW)-COLUMN($AH:$AH),FALSE)</f>
        <v>161.75600000000003</v>
      </c>
      <c r="W914" s="87" t="str">
        <f t="shared" si="321"/>
        <v>Domestic</v>
      </c>
      <c r="X914" s="87" t="str">
        <f t="shared" si="322"/>
        <v>Non-local</v>
      </c>
      <c r="Y914" s="104"/>
      <c r="Z914" s="87" t="str">
        <f t="shared" si="318"/>
        <v>USA</v>
      </c>
      <c r="AA914" s="87" t="str">
        <f t="shared" si="319"/>
        <v>USA</v>
      </c>
      <c r="AB914" s="82" cm="1">
        <f t="array" ref="AB914">VLOOKUP(B914,'GDP per Capita'!$T$2:$V$4235,COLUMN('GDP per Capita'!$V:$V)-COLUMN('GDP per Capita'!$S:$S),FALSE)</f>
        <v>63809.64</v>
      </c>
      <c r="AC914" s="82">
        <f t="shared" si="323"/>
        <v>63809.64</v>
      </c>
      <c r="AD914" s="82">
        <f t="shared" si="324"/>
        <v>63809.64</v>
      </c>
      <c r="AE914" s="88">
        <f t="shared" si="320"/>
        <v>2.7360138854725432E-2</v>
      </c>
    </row>
    <row r="915" spans="1:31">
      <c r="A915" s="77" t="s">
        <v>1262</v>
      </c>
      <c r="B915" s="77">
        <v>914</v>
      </c>
      <c r="C915" s="77" t="s">
        <v>29</v>
      </c>
      <c r="D915" s="77" t="s">
        <v>29</v>
      </c>
      <c r="E915" s="77">
        <v>2020</v>
      </c>
      <c r="F915" s="77">
        <v>42.291707000000002</v>
      </c>
      <c r="G915" s="77">
        <v>-85.587228600000003</v>
      </c>
      <c r="H915" s="77">
        <v>0</v>
      </c>
      <c r="I915" s="77" t="s">
        <v>881</v>
      </c>
      <c r="J915" s="77">
        <v>43.074761000000002</v>
      </c>
      <c r="K915" s="77">
        <v>-89.383761300000003</v>
      </c>
      <c r="L915" s="77">
        <v>644.56510097088596</v>
      </c>
      <c r="M915" s="77">
        <v>0.24674315493948401</v>
      </c>
      <c r="N915" s="77">
        <v>0</v>
      </c>
      <c r="O915" s="77">
        <v>123.75649938641</v>
      </c>
      <c r="P915" s="87" cm="1">
        <f t="array" ref="P915">IF($X915="Non-local",VLOOKUP($E915,$AI$64:$AW$68,COLUMN($AW:$AW)-COLUMN($AH:$AH),FALSE),IF($X915="Unknown",VLOOKUP($E915,$AI$71:$AW$75,COLUMN($AW:$AW)-COLUMN($AH:$AH),FALSE),0))</f>
        <v>224</v>
      </c>
      <c r="Q915" s="87" cm="1">
        <f t="array" ref="Q915">IF($X915="Non-local",VLOOKUP($E915,$AI$40:$AW$44,COLUMN($AW:$AW)-COLUMN($AH:$AH),FALSE),IF($X915="Unknown",VLOOKUP($E915,$AI$47:$AW$51,COLUMN($AW:$AW)-COLUMN($AH:$AH),FALSE),0))</f>
        <v>470.18520000000001</v>
      </c>
      <c r="R915" s="87" cm="1">
        <f t="array" ref="R915">IF($X915="Non-local",VLOOKUP($E915,$AI$88:$AW$92,COLUMN($AW:$AW)-COLUMN($AH:$AH),FALSE),IF($X915="Unknown",VLOOKUP($E915,$AI$95:$AW$99,COLUMN($AW:$AW)-COLUMN($AH:$AH),FALSE),0))</f>
        <v>0.13052013767768686</v>
      </c>
      <c r="S915" s="87" cm="1">
        <f t="array" ref="S915">VLOOKUP($E915,$AI$111:$AW$115,COLUMN($AW:$AW)-COLUMN($AH:$AH),FALSE)</f>
        <v>410.28773999999999</v>
      </c>
      <c r="T915" s="104">
        <f t="shared" si="316"/>
        <v>0.37726329261717084</v>
      </c>
      <c r="U915" s="104">
        <f t="shared" si="317"/>
        <v>1228.2294393864099</v>
      </c>
      <c r="V915" s="87" cm="1">
        <f t="array" ref="V915">VLOOKUP($E915,$AI$118:$AW$122,COLUMN($AW:$AW)-COLUMN($AH:$AH),FALSE)</f>
        <v>161.75600000000003</v>
      </c>
      <c r="W915" s="87" t="str">
        <f t="shared" si="321"/>
        <v>Domestic</v>
      </c>
      <c r="X915" s="87" t="str">
        <f t="shared" si="322"/>
        <v>Non-local</v>
      </c>
      <c r="Y915" s="104"/>
      <c r="Z915" s="87" t="str">
        <f t="shared" si="318"/>
        <v>USA</v>
      </c>
      <c r="AA915" s="87" t="str">
        <f t="shared" si="319"/>
        <v>USA</v>
      </c>
      <c r="AB915" s="82" cm="1">
        <f t="array" ref="AB915">VLOOKUP(B915,'GDP per Capita'!$T$2:$V$4235,COLUMN('GDP per Capita'!$V:$V)-COLUMN('GDP per Capita'!$S:$S),FALSE)</f>
        <v>63809.64</v>
      </c>
      <c r="AC915" s="82">
        <f t="shared" si="323"/>
        <v>63809.64</v>
      </c>
      <c r="AD915" s="82">
        <f t="shared" si="324"/>
        <v>63809.64</v>
      </c>
      <c r="AE915" s="88">
        <f t="shared" si="320"/>
        <v>1.9248336762069336E-2</v>
      </c>
    </row>
    <row r="916" spans="1:31">
      <c r="A916" s="77" t="s">
        <v>884</v>
      </c>
      <c r="B916" s="77">
        <v>915</v>
      </c>
      <c r="C916" s="77" t="s">
        <v>29</v>
      </c>
      <c r="D916" s="77" t="s">
        <v>29</v>
      </c>
      <c r="E916" s="77">
        <v>2020</v>
      </c>
      <c r="F916" s="77">
        <v>38.894985499999997</v>
      </c>
      <c r="G916" s="77">
        <v>-77.036570799999893</v>
      </c>
      <c r="H916" s="77">
        <v>0</v>
      </c>
      <c r="I916" s="77" t="s">
        <v>881</v>
      </c>
      <c r="J916" s="77">
        <v>43.074761000000002</v>
      </c>
      <c r="K916" s="77">
        <v>-89.383761300000003</v>
      </c>
      <c r="L916" s="77">
        <v>2268.7601181753998</v>
      </c>
      <c r="M916" s="77">
        <v>0.461209621156489</v>
      </c>
      <c r="N916" s="77">
        <v>0</v>
      </c>
      <c r="O916" s="77">
        <v>435.601942689677</v>
      </c>
      <c r="P916" s="87" cm="1">
        <f t="array" ref="P916">IF($X916="Non-local",VLOOKUP($E916,$AI$64:$AW$68,COLUMN($AW:$AW)-COLUMN($AH:$AH),FALSE),IF($X916="Unknown",VLOOKUP($E916,$AI$71:$AW$75,COLUMN($AW:$AW)-COLUMN($AH:$AH),FALSE),0))</f>
        <v>224</v>
      </c>
      <c r="Q916" s="87" cm="1">
        <f t="array" ref="Q916">IF($X916="Non-local",VLOOKUP($E916,$AI$40:$AW$44,COLUMN($AW:$AW)-COLUMN($AH:$AH),FALSE),IF($X916="Unknown",VLOOKUP($E916,$AI$47:$AW$51,COLUMN($AW:$AW)-COLUMN($AH:$AH),FALSE),0))</f>
        <v>470.18520000000001</v>
      </c>
      <c r="R916" s="87" cm="1">
        <f t="array" ref="R916">IF($X916="Non-local",VLOOKUP($E916,$AI$88:$AW$92,COLUMN($AW:$AW)-COLUMN($AH:$AH),FALSE),IF($X916="Unknown",VLOOKUP($E916,$AI$95:$AW$99,COLUMN($AW:$AW)-COLUMN($AH:$AH),FALSE),0))</f>
        <v>0.13052013767768686</v>
      </c>
      <c r="S916" s="87" cm="1">
        <f t="array" ref="S916">VLOOKUP($E916,$AI$111:$AW$115,COLUMN($AW:$AW)-COLUMN($AH:$AH),FALSE)</f>
        <v>410.28773999999999</v>
      </c>
      <c r="T916" s="104">
        <f t="shared" si="316"/>
        <v>0.59172975883417589</v>
      </c>
      <c r="U916" s="104">
        <f t="shared" si="317"/>
        <v>1540.074882689677</v>
      </c>
      <c r="V916" s="87" cm="1">
        <f t="array" ref="V916">VLOOKUP($E916,$AI$118:$AW$122,COLUMN($AW:$AW)-COLUMN($AH:$AH),FALSE)</f>
        <v>161.75600000000003</v>
      </c>
      <c r="W916" s="87" t="str">
        <f t="shared" si="321"/>
        <v>Domestic</v>
      </c>
      <c r="X916" s="87" t="str">
        <f t="shared" si="322"/>
        <v>Non-local</v>
      </c>
      <c r="Y916" s="104"/>
      <c r="Z916" s="87" t="str">
        <f t="shared" si="318"/>
        <v>USA</v>
      </c>
      <c r="AA916" s="87" t="str">
        <f t="shared" si="319"/>
        <v>USA</v>
      </c>
      <c r="AB916" s="82" cm="1">
        <f t="array" ref="AB916">VLOOKUP(B916,'GDP per Capita'!$T$2:$V$4235,COLUMN('GDP per Capita'!$V:$V)-COLUMN('GDP per Capita'!$S:$S),FALSE)</f>
        <v>63809.64</v>
      </c>
      <c r="AC916" s="82">
        <f t="shared" si="323"/>
        <v>63809.64</v>
      </c>
      <c r="AD916" s="82">
        <f t="shared" si="324"/>
        <v>63809.64</v>
      </c>
      <c r="AE916" s="88">
        <f t="shared" si="320"/>
        <v>2.4135457944750621E-2</v>
      </c>
    </row>
    <row r="917" spans="1:31">
      <c r="A917" s="77" t="s">
        <v>1285</v>
      </c>
      <c r="B917" s="77">
        <v>916</v>
      </c>
      <c r="C917" s="77" t="s">
        <v>580</v>
      </c>
      <c r="D917" s="77" t="s">
        <v>31</v>
      </c>
      <c r="E917" s="77">
        <v>2020</v>
      </c>
      <c r="F917" s="77">
        <v>52.2319581</v>
      </c>
      <c r="G917" s="77">
        <v>21.006724899999998</v>
      </c>
      <c r="H917" s="77">
        <v>0</v>
      </c>
      <c r="I917" s="77" t="s">
        <v>881</v>
      </c>
      <c r="J917" s="77">
        <v>43.074761000000002</v>
      </c>
      <c r="K917" s="77">
        <v>-89.383761300000003</v>
      </c>
      <c r="L917" s="77">
        <v>14993.2357686532</v>
      </c>
      <c r="M917" s="77">
        <v>2.3109247206339201</v>
      </c>
      <c r="N917" s="77">
        <v>0</v>
      </c>
      <c r="O917" s="77">
        <v>1574.2897557085801</v>
      </c>
      <c r="P917" s="87" cm="1">
        <f t="array" ref="P917">IF($X917="Non-local",VLOOKUP($E917,$AI$64:$AW$68,COLUMN($AW:$AW)-COLUMN($AH:$AH),FALSE),IF($X917="Unknown",VLOOKUP($E917,$AI$71:$AW$75,COLUMN($AW:$AW)-COLUMN($AH:$AH),FALSE),0))</f>
        <v>224</v>
      </c>
      <c r="Q917" s="87" cm="1">
        <f t="array" ref="Q917">IF($X917="Non-local",VLOOKUP($E917,$AI$40:$AW$44,COLUMN($AW:$AW)-COLUMN($AH:$AH),FALSE),IF($X917="Unknown",VLOOKUP($E917,$AI$47:$AW$51,COLUMN($AW:$AW)-COLUMN($AH:$AH),FALSE),0))</f>
        <v>470.18520000000001</v>
      </c>
      <c r="R917" s="87" cm="1">
        <f t="array" ref="R917">IF($X917="Non-local",VLOOKUP($E917,$AI$88:$AW$92,COLUMN($AW:$AW)-COLUMN($AH:$AH),FALSE),IF($X917="Unknown",VLOOKUP($E917,$AI$95:$AW$99,COLUMN($AW:$AW)-COLUMN($AH:$AH),FALSE),0))</f>
        <v>0.13052013767768686</v>
      </c>
      <c r="S917" s="87" cm="1">
        <f t="array" ref="S917">VLOOKUP($E917,$AI$111:$AW$115,COLUMN($AW:$AW)-COLUMN($AH:$AH),FALSE)</f>
        <v>410.28773999999999</v>
      </c>
      <c r="T917" s="104">
        <f t="shared" si="316"/>
        <v>2.4414448583116068</v>
      </c>
      <c r="U917" s="104">
        <f t="shared" si="317"/>
        <v>2678.7626957085804</v>
      </c>
      <c r="V917" s="87" cm="1">
        <f t="array" ref="V917">VLOOKUP($E917,$AI$118:$AW$122,COLUMN($AW:$AW)-COLUMN($AH:$AH),FALSE)</f>
        <v>161.75600000000003</v>
      </c>
      <c r="W917" s="87" t="str">
        <f t="shared" si="321"/>
        <v>International</v>
      </c>
      <c r="X917" s="87" t="str">
        <f t="shared" si="322"/>
        <v>Non-local</v>
      </c>
      <c r="Y917" s="104"/>
      <c r="Z917" s="87" t="str">
        <f t="shared" si="318"/>
        <v>Poland</v>
      </c>
      <c r="AA917" s="87" t="str">
        <f t="shared" si="319"/>
        <v>Europe</v>
      </c>
      <c r="AB917" s="82" cm="1">
        <f t="array" ref="AB917">VLOOKUP(B917,'GDP per Capita'!$T$2:$V$4235,COLUMN('GDP per Capita'!$V:$V)-COLUMN('GDP per Capita'!$S:$S),FALSE)</f>
        <v>15834.73</v>
      </c>
      <c r="AC917" s="82">
        <f t="shared" si="323"/>
        <v>15834.73</v>
      </c>
      <c r="AD917" s="82">
        <f t="shared" si="324"/>
        <v>15834.73</v>
      </c>
      <c r="AE917" s="88">
        <f t="shared" si="320"/>
        <v>0.16917008977788572</v>
      </c>
    </row>
    <row r="918" spans="1:31">
      <c r="A918" s="77" t="s">
        <v>971</v>
      </c>
      <c r="B918" s="77">
        <v>917</v>
      </c>
      <c r="C918" s="77" t="s">
        <v>29</v>
      </c>
      <c r="D918" s="77" t="s">
        <v>29</v>
      </c>
      <c r="E918" s="77">
        <v>2020</v>
      </c>
      <c r="F918" s="77">
        <v>40.7127281</v>
      </c>
      <c r="G918" s="77">
        <v>-74.006015199999993</v>
      </c>
      <c r="H918" s="77">
        <v>0</v>
      </c>
      <c r="I918" s="77" t="s">
        <v>881</v>
      </c>
      <c r="J918" s="77">
        <v>43.074761000000002</v>
      </c>
      <c r="K918" s="77">
        <v>-89.383761300000003</v>
      </c>
      <c r="L918" s="77">
        <v>2595.3692296520098</v>
      </c>
      <c r="M918" s="77">
        <v>0.50433664791786104</v>
      </c>
      <c r="N918" s="77">
        <v>0</v>
      </c>
      <c r="O918" s="77">
        <v>498.31089209318702</v>
      </c>
      <c r="P918" s="87" cm="1">
        <f t="array" ref="P918">IF($X918="Non-local",VLOOKUP($E918,$AI$64:$AW$68,COLUMN($AW:$AW)-COLUMN($AH:$AH),FALSE),IF($X918="Unknown",VLOOKUP($E918,$AI$71:$AW$75,COLUMN($AW:$AW)-COLUMN($AH:$AH),FALSE),0))</f>
        <v>224</v>
      </c>
      <c r="Q918" s="87" cm="1">
        <f t="array" ref="Q918">IF($X918="Non-local",VLOOKUP($E918,$AI$40:$AW$44,COLUMN($AW:$AW)-COLUMN($AH:$AH),FALSE),IF($X918="Unknown",VLOOKUP($E918,$AI$47:$AW$51,COLUMN($AW:$AW)-COLUMN($AH:$AH),FALSE),0))</f>
        <v>470.18520000000001</v>
      </c>
      <c r="R918" s="87" cm="1">
        <f t="array" ref="R918">IF($X918="Non-local",VLOOKUP($E918,$AI$88:$AW$92,COLUMN($AW:$AW)-COLUMN($AH:$AH),FALSE),IF($X918="Unknown",VLOOKUP($E918,$AI$95:$AW$99,COLUMN($AW:$AW)-COLUMN($AH:$AH),FALSE),0))</f>
        <v>0.13052013767768686</v>
      </c>
      <c r="S918" s="87" cm="1">
        <f t="array" ref="S918">VLOOKUP($E918,$AI$111:$AW$115,COLUMN($AW:$AW)-COLUMN($AH:$AH),FALSE)</f>
        <v>410.28773999999999</v>
      </c>
      <c r="T918" s="104">
        <f t="shared" si="316"/>
        <v>0.63485678559554792</v>
      </c>
      <c r="U918" s="104">
        <f t="shared" si="317"/>
        <v>1602.7838320931871</v>
      </c>
      <c r="V918" s="87" cm="1">
        <f t="array" ref="V918">VLOOKUP($E918,$AI$118:$AW$122,COLUMN($AW:$AW)-COLUMN($AH:$AH),FALSE)</f>
        <v>161.75600000000003</v>
      </c>
      <c r="W918" s="87" t="str">
        <f t="shared" si="321"/>
        <v>Domestic</v>
      </c>
      <c r="X918" s="87" t="str">
        <f t="shared" si="322"/>
        <v>Non-local</v>
      </c>
      <c r="Y918" s="104"/>
      <c r="Z918" s="87" t="str">
        <f t="shared" si="318"/>
        <v>USA</v>
      </c>
      <c r="AA918" s="87" t="str">
        <f t="shared" si="319"/>
        <v>USA</v>
      </c>
      <c r="AB918" s="82" cm="1">
        <f t="array" ref="AB918">VLOOKUP(B918,'GDP per Capita'!$T$2:$V$4235,COLUMN('GDP per Capita'!$V:$V)-COLUMN('GDP per Capita'!$S:$S),FALSE)</f>
        <v>63809.64</v>
      </c>
      <c r="AC918" s="82">
        <f t="shared" si="323"/>
        <v>63809.64</v>
      </c>
      <c r="AD918" s="82">
        <f t="shared" si="324"/>
        <v>63809.64</v>
      </c>
      <c r="AE918" s="88">
        <f t="shared" si="320"/>
        <v>2.5118208347409375E-2</v>
      </c>
    </row>
    <row r="919" spans="1:31">
      <c r="A919" s="77" t="s">
        <v>931</v>
      </c>
      <c r="B919" s="77">
        <v>918</v>
      </c>
      <c r="C919" s="77" t="s">
        <v>29</v>
      </c>
      <c r="D919" s="77" t="s">
        <v>29</v>
      </c>
      <c r="E919" s="77">
        <v>2020</v>
      </c>
      <c r="F919" s="77">
        <v>43.157284999999902</v>
      </c>
      <c r="G919" s="77">
        <v>-77.615213999999995</v>
      </c>
      <c r="H919" s="77">
        <v>0</v>
      </c>
      <c r="I919" s="77" t="s">
        <v>881</v>
      </c>
      <c r="J919" s="77">
        <v>43.074761000000002</v>
      </c>
      <c r="K919" s="77">
        <v>-89.383761300000003</v>
      </c>
      <c r="L919" s="77">
        <v>1909.0028818645801</v>
      </c>
      <c r="M919" s="77">
        <v>0.41370555769717998</v>
      </c>
      <c r="N919" s="77">
        <v>0</v>
      </c>
      <c r="O919" s="77">
        <v>366.52855331799998</v>
      </c>
      <c r="P919" s="87" cm="1">
        <f t="array" ref="P919">IF($X919="Non-local",VLOOKUP($E919,$AI$64:$AW$68,COLUMN($AW:$AW)-COLUMN($AH:$AH),FALSE),IF($X919="Unknown",VLOOKUP($E919,$AI$71:$AW$75,COLUMN($AW:$AW)-COLUMN($AH:$AH),FALSE),0))</f>
        <v>224</v>
      </c>
      <c r="Q919" s="87" cm="1">
        <f t="array" ref="Q919">IF($X919="Non-local",VLOOKUP($E919,$AI$40:$AW$44,COLUMN($AW:$AW)-COLUMN($AH:$AH),FALSE),IF($X919="Unknown",VLOOKUP($E919,$AI$47:$AW$51,COLUMN($AW:$AW)-COLUMN($AH:$AH),FALSE),0))</f>
        <v>470.18520000000001</v>
      </c>
      <c r="R919" s="87" cm="1">
        <f t="array" ref="R919">IF($X919="Non-local",VLOOKUP($E919,$AI$88:$AW$92,COLUMN($AW:$AW)-COLUMN($AH:$AH),FALSE),IF($X919="Unknown",VLOOKUP($E919,$AI$95:$AW$99,COLUMN($AW:$AW)-COLUMN($AH:$AH),FALSE),0))</f>
        <v>0.13052013767768686</v>
      </c>
      <c r="S919" s="87" cm="1">
        <f t="array" ref="S919">VLOOKUP($E919,$AI$111:$AW$115,COLUMN($AW:$AW)-COLUMN($AH:$AH),FALSE)</f>
        <v>410.28773999999999</v>
      </c>
      <c r="T919" s="104">
        <f t="shared" si="316"/>
        <v>0.54422569537486687</v>
      </c>
      <c r="U919" s="104">
        <f t="shared" si="317"/>
        <v>1471.0014933179998</v>
      </c>
      <c r="V919" s="87" cm="1">
        <f t="array" ref="V919">VLOOKUP($E919,$AI$118:$AW$122,COLUMN($AW:$AW)-COLUMN($AH:$AH),FALSE)</f>
        <v>161.75600000000003</v>
      </c>
      <c r="W919" s="87" t="str">
        <f t="shared" si="321"/>
        <v>Domestic</v>
      </c>
      <c r="X919" s="87" t="str">
        <f t="shared" si="322"/>
        <v>Non-local</v>
      </c>
      <c r="Y919" s="104"/>
      <c r="Z919" s="87" t="str">
        <f t="shared" si="318"/>
        <v>USA</v>
      </c>
      <c r="AA919" s="87" t="str">
        <f t="shared" si="319"/>
        <v>USA</v>
      </c>
      <c r="AB919" s="82" cm="1">
        <f t="array" ref="AB919">VLOOKUP(B919,'GDP per Capita'!$T$2:$V$4235,COLUMN('GDP per Capita'!$V:$V)-COLUMN('GDP per Capita'!$S:$S),FALSE)</f>
        <v>63809.64</v>
      </c>
      <c r="AC919" s="82">
        <f t="shared" si="323"/>
        <v>63809.64</v>
      </c>
      <c r="AD919" s="82">
        <f t="shared" si="324"/>
        <v>63809.64</v>
      </c>
      <c r="AE919" s="88">
        <f t="shared" si="320"/>
        <v>2.3052966500328162E-2</v>
      </c>
    </row>
    <row r="920" spans="1:31">
      <c r="A920" s="77" t="s">
        <v>1286</v>
      </c>
      <c r="B920" s="77">
        <v>919</v>
      </c>
      <c r="C920" s="77" t="s">
        <v>29</v>
      </c>
      <c r="D920" s="77" t="s">
        <v>29</v>
      </c>
      <c r="E920" s="77">
        <v>2020</v>
      </c>
      <c r="F920" s="77">
        <v>47.759869700000003</v>
      </c>
      <c r="G920" s="77">
        <v>-122.2068288</v>
      </c>
      <c r="H920" s="77">
        <v>0</v>
      </c>
      <c r="I920" s="77" t="s">
        <v>881</v>
      </c>
      <c r="J920" s="77">
        <v>43.074761000000002</v>
      </c>
      <c r="K920" s="77">
        <v>-89.383761300000003</v>
      </c>
      <c r="L920" s="77">
        <v>5187.6150460482104</v>
      </c>
      <c r="M920" s="77">
        <v>0.90194384524349702</v>
      </c>
      <c r="N920" s="77">
        <v>0</v>
      </c>
      <c r="O920" s="77">
        <v>622.51380552578496</v>
      </c>
      <c r="P920" s="87" cm="1">
        <f t="array" ref="P920">IF($X920="Non-local",VLOOKUP($E920,$AI$64:$AW$68,COLUMN($AW:$AW)-COLUMN($AH:$AH),FALSE),IF($X920="Unknown",VLOOKUP($E920,$AI$71:$AW$75,COLUMN($AW:$AW)-COLUMN($AH:$AH),FALSE),0))</f>
        <v>224</v>
      </c>
      <c r="Q920" s="87" cm="1">
        <f t="array" ref="Q920">IF($X920="Non-local",VLOOKUP($E920,$AI$40:$AW$44,COLUMN($AW:$AW)-COLUMN($AH:$AH),FALSE),IF($X920="Unknown",VLOOKUP($E920,$AI$47:$AW$51,COLUMN($AW:$AW)-COLUMN($AH:$AH),FALSE),0))</f>
        <v>470.18520000000001</v>
      </c>
      <c r="R920" s="87" cm="1">
        <f t="array" ref="R920">IF($X920="Non-local",VLOOKUP($E920,$AI$88:$AW$92,COLUMN($AW:$AW)-COLUMN($AH:$AH),FALSE),IF($X920="Unknown",VLOOKUP($E920,$AI$95:$AW$99,COLUMN($AW:$AW)-COLUMN($AH:$AH),FALSE),0))</f>
        <v>0.13052013767768686</v>
      </c>
      <c r="S920" s="87" cm="1">
        <f t="array" ref="S920">VLOOKUP($E920,$AI$111:$AW$115,COLUMN($AW:$AW)-COLUMN($AH:$AH),FALSE)</f>
        <v>410.28773999999999</v>
      </c>
      <c r="T920" s="104">
        <f t="shared" si="316"/>
        <v>1.0324639829211839</v>
      </c>
      <c r="U920" s="104">
        <f t="shared" si="317"/>
        <v>1726.986745525785</v>
      </c>
      <c r="V920" s="87" cm="1">
        <f t="array" ref="V920">VLOOKUP($E920,$AI$118:$AW$122,COLUMN($AW:$AW)-COLUMN($AH:$AH),FALSE)</f>
        <v>161.75600000000003</v>
      </c>
      <c r="W920" s="87" t="str">
        <f t="shared" si="321"/>
        <v>Domestic</v>
      </c>
      <c r="X920" s="87" t="str">
        <f t="shared" si="322"/>
        <v>Non-local</v>
      </c>
      <c r="Y920" s="104"/>
      <c r="Z920" s="87" t="str">
        <f t="shared" si="318"/>
        <v>USA</v>
      </c>
      <c r="AA920" s="87" t="str">
        <f t="shared" si="319"/>
        <v>USA</v>
      </c>
      <c r="AB920" s="82" cm="1">
        <f t="array" ref="AB920">VLOOKUP(B920,'GDP per Capita'!$T$2:$V$4235,COLUMN('GDP per Capita'!$V:$V)-COLUMN('GDP per Capita'!$S:$S),FALSE)</f>
        <v>63809.64</v>
      </c>
      <c r="AC920" s="82">
        <f t="shared" si="323"/>
        <v>63809.64</v>
      </c>
      <c r="AD920" s="82">
        <f t="shared" si="324"/>
        <v>63809.64</v>
      </c>
      <c r="AE920" s="88">
        <f t="shared" si="320"/>
        <v>2.7064668371828849E-2</v>
      </c>
    </row>
    <row r="921" spans="1:31">
      <c r="A921" s="77" t="s">
        <v>1287</v>
      </c>
      <c r="B921" s="77">
        <v>920</v>
      </c>
      <c r="C921" s="77" t="s">
        <v>29</v>
      </c>
      <c r="D921" s="77" t="s">
        <v>29</v>
      </c>
      <c r="E921" s="77">
        <v>2020</v>
      </c>
      <c r="F921" s="77">
        <v>34.445824799999997</v>
      </c>
      <c r="G921" s="77">
        <v>-119.0779359</v>
      </c>
      <c r="H921" s="77">
        <v>0</v>
      </c>
      <c r="I921" s="77" t="s">
        <v>881</v>
      </c>
      <c r="J921" s="77">
        <v>43.074761000000002</v>
      </c>
      <c r="K921" s="77">
        <v>-89.383761300000003</v>
      </c>
      <c r="L921" s="77">
        <v>5460.3635552878504</v>
      </c>
      <c r="M921" s="77">
        <v>0.938844330881068</v>
      </c>
      <c r="N921" s="77">
        <v>0</v>
      </c>
      <c r="O921" s="77">
        <v>655.24362663454201</v>
      </c>
      <c r="P921" s="87" cm="1">
        <f t="array" ref="P921">IF($X921="Non-local",VLOOKUP($E921,$AI$64:$AW$68,COLUMN($AW:$AW)-COLUMN($AH:$AH),FALSE),IF($X921="Unknown",VLOOKUP($E921,$AI$71:$AW$75,COLUMN($AW:$AW)-COLUMN($AH:$AH),FALSE),0))</f>
        <v>224</v>
      </c>
      <c r="Q921" s="87" cm="1">
        <f t="array" ref="Q921">IF($X921="Non-local",VLOOKUP($E921,$AI$40:$AW$44,COLUMN($AW:$AW)-COLUMN($AH:$AH),FALSE),IF($X921="Unknown",VLOOKUP($E921,$AI$47:$AW$51,COLUMN($AW:$AW)-COLUMN($AH:$AH),FALSE),0))</f>
        <v>470.18520000000001</v>
      </c>
      <c r="R921" s="87" cm="1">
        <f t="array" ref="R921">IF($X921="Non-local",VLOOKUP($E921,$AI$88:$AW$92,COLUMN($AW:$AW)-COLUMN($AH:$AH),FALSE),IF($X921="Unknown",VLOOKUP($E921,$AI$95:$AW$99,COLUMN($AW:$AW)-COLUMN($AH:$AH),FALSE),0))</f>
        <v>0.13052013767768686</v>
      </c>
      <c r="S921" s="87" cm="1">
        <f t="array" ref="S921">VLOOKUP($E921,$AI$111:$AW$115,COLUMN($AW:$AW)-COLUMN($AH:$AH),FALSE)</f>
        <v>410.28773999999999</v>
      </c>
      <c r="T921" s="104">
        <f t="shared" si="316"/>
        <v>1.0693644685587549</v>
      </c>
      <c r="U921" s="104">
        <f t="shared" si="317"/>
        <v>1759.716566634542</v>
      </c>
      <c r="V921" s="87" cm="1">
        <f t="array" ref="V921">VLOOKUP($E921,$AI$118:$AW$122,COLUMN($AW:$AW)-COLUMN($AH:$AH),FALSE)</f>
        <v>161.75600000000003</v>
      </c>
      <c r="W921" s="87" t="str">
        <f t="shared" si="321"/>
        <v>Domestic</v>
      </c>
      <c r="X921" s="87" t="str">
        <f t="shared" si="322"/>
        <v>Non-local</v>
      </c>
      <c r="Y921" s="104"/>
      <c r="Z921" s="87" t="str">
        <f t="shared" si="318"/>
        <v>USA</v>
      </c>
      <c r="AA921" s="87" t="str">
        <f t="shared" si="319"/>
        <v>USA</v>
      </c>
      <c r="AB921" s="82" cm="1">
        <f t="array" ref="AB921">VLOOKUP(B921,'GDP per Capita'!$T$2:$V$4235,COLUMN('GDP per Capita'!$V:$V)-COLUMN('GDP per Capita'!$S:$S),FALSE)</f>
        <v>63809.64</v>
      </c>
      <c r="AC921" s="82">
        <f t="shared" si="323"/>
        <v>63809.64</v>
      </c>
      <c r="AD921" s="82">
        <f t="shared" si="324"/>
        <v>63809.64</v>
      </c>
      <c r="AE921" s="88">
        <f t="shared" si="320"/>
        <v>2.7577597470139967E-2</v>
      </c>
    </row>
    <row r="922" spans="1:31">
      <c r="A922" s="77" t="s">
        <v>1288</v>
      </c>
      <c r="B922" s="77">
        <v>921</v>
      </c>
      <c r="C922" s="77" t="s">
        <v>29</v>
      </c>
      <c r="D922" s="77" t="s">
        <v>29</v>
      </c>
      <c r="E922" s="77">
        <v>2020</v>
      </c>
      <c r="F922" s="77">
        <v>42.2528772</v>
      </c>
      <c r="G922" s="77">
        <v>-71.002270499999995</v>
      </c>
      <c r="H922" s="77">
        <v>0</v>
      </c>
      <c r="I922" s="77" t="s">
        <v>881</v>
      </c>
      <c r="J922" s="77">
        <v>43.074761000000002</v>
      </c>
      <c r="K922" s="77">
        <v>-89.383761300000003</v>
      </c>
      <c r="L922" s="77">
        <v>3005.50136449618</v>
      </c>
      <c r="M922" s="77">
        <v>0.563800820362927</v>
      </c>
      <c r="N922" s="77">
        <v>0</v>
      </c>
      <c r="O922" s="77">
        <v>577.05626198326604</v>
      </c>
      <c r="P922" s="87" cm="1">
        <f t="array" ref="P922">IF($X922="Non-local",VLOOKUP($E922,$AI$64:$AW$68,COLUMN($AW:$AW)-COLUMN($AH:$AH),FALSE),IF($X922="Unknown",VLOOKUP($E922,$AI$71:$AW$75,COLUMN($AW:$AW)-COLUMN($AH:$AH),FALSE),0))</f>
        <v>224</v>
      </c>
      <c r="Q922" s="87" cm="1">
        <f t="array" ref="Q922">IF($X922="Non-local",VLOOKUP($E922,$AI$40:$AW$44,COLUMN($AW:$AW)-COLUMN($AH:$AH),FALSE),IF($X922="Unknown",VLOOKUP($E922,$AI$47:$AW$51,COLUMN($AW:$AW)-COLUMN($AH:$AH),FALSE),0))</f>
        <v>470.18520000000001</v>
      </c>
      <c r="R922" s="87" cm="1">
        <f t="array" ref="R922">IF($X922="Non-local",VLOOKUP($E922,$AI$88:$AW$92,COLUMN($AW:$AW)-COLUMN($AH:$AH),FALSE),IF($X922="Unknown",VLOOKUP($E922,$AI$95:$AW$99,COLUMN($AW:$AW)-COLUMN($AH:$AH),FALSE),0))</f>
        <v>0.13052013767768686</v>
      </c>
      <c r="S922" s="87" cm="1">
        <f t="array" ref="S922">VLOOKUP($E922,$AI$111:$AW$115,COLUMN($AW:$AW)-COLUMN($AH:$AH),FALSE)</f>
        <v>410.28773999999999</v>
      </c>
      <c r="T922" s="104">
        <f t="shared" si="316"/>
        <v>0.69432095804061389</v>
      </c>
      <c r="U922" s="104">
        <f t="shared" si="317"/>
        <v>1681.5292019832661</v>
      </c>
      <c r="V922" s="87" cm="1">
        <f t="array" ref="V922">VLOOKUP($E922,$AI$118:$AW$122,COLUMN($AW:$AW)-COLUMN($AH:$AH),FALSE)</f>
        <v>161.75600000000003</v>
      </c>
      <c r="W922" s="87" t="str">
        <f t="shared" si="321"/>
        <v>Domestic</v>
      </c>
      <c r="X922" s="87" t="str">
        <f t="shared" si="322"/>
        <v>Non-local</v>
      </c>
      <c r="Y922" s="104"/>
      <c r="Z922" s="87" t="str">
        <f t="shared" si="318"/>
        <v>USA</v>
      </c>
      <c r="AA922" s="87" t="str">
        <f t="shared" si="319"/>
        <v>USA</v>
      </c>
      <c r="AB922" s="82" cm="1">
        <f t="array" ref="AB922">VLOOKUP(B922,'GDP per Capita'!$T$2:$V$4235,COLUMN('GDP per Capita'!$V:$V)-COLUMN('GDP per Capita'!$S:$S),FALSE)</f>
        <v>63809.64</v>
      </c>
      <c r="AC922" s="82">
        <f t="shared" si="323"/>
        <v>63809.64</v>
      </c>
      <c r="AD922" s="82">
        <f t="shared" si="324"/>
        <v>63809.64</v>
      </c>
      <c r="AE922" s="88">
        <f t="shared" si="320"/>
        <v>2.6352275329922972E-2</v>
      </c>
    </row>
    <row r="923" spans="1:31">
      <c r="A923" s="77" t="s">
        <v>1028</v>
      </c>
      <c r="B923" s="77">
        <v>922</v>
      </c>
      <c r="C923" s="77" t="s">
        <v>29</v>
      </c>
      <c r="D923" s="77" t="s">
        <v>29</v>
      </c>
      <c r="E923" s="77">
        <v>2020</v>
      </c>
      <c r="F923" s="77">
        <v>38.980665999999999</v>
      </c>
      <c r="G923" s="77">
        <v>-76.936918899999995</v>
      </c>
      <c r="H923" s="77">
        <v>0</v>
      </c>
      <c r="I923" s="77" t="s">
        <v>881</v>
      </c>
      <c r="J923" s="77">
        <v>43.074761000000002</v>
      </c>
      <c r="K923" s="77">
        <v>-89.383761300000003</v>
      </c>
      <c r="L923" s="77">
        <v>2275.1013235095802</v>
      </c>
      <c r="M923" s="77">
        <v>0.46204694419046799</v>
      </c>
      <c r="N923" s="77">
        <v>0</v>
      </c>
      <c r="O923" s="77">
        <v>436.81945411383998</v>
      </c>
      <c r="P923" s="87" cm="1">
        <f t="array" ref="P923">IF($X923="Non-local",VLOOKUP($E923,$AI$64:$AW$68,COLUMN($AW:$AW)-COLUMN($AH:$AH),FALSE),IF($X923="Unknown",VLOOKUP($E923,$AI$71:$AW$75,COLUMN($AW:$AW)-COLUMN($AH:$AH),FALSE),0))</f>
        <v>224</v>
      </c>
      <c r="Q923" s="87" cm="1">
        <f t="array" ref="Q923">IF($X923="Non-local",VLOOKUP($E923,$AI$40:$AW$44,COLUMN($AW:$AW)-COLUMN($AH:$AH),FALSE),IF($X923="Unknown",VLOOKUP($E923,$AI$47:$AW$51,COLUMN($AW:$AW)-COLUMN($AH:$AH),FALSE),0))</f>
        <v>470.18520000000001</v>
      </c>
      <c r="R923" s="87" cm="1">
        <f t="array" ref="R923">IF($X923="Non-local",VLOOKUP($E923,$AI$88:$AW$92,COLUMN($AW:$AW)-COLUMN($AH:$AH),FALSE),IF($X923="Unknown",VLOOKUP($E923,$AI$95:$AW$99,COLUMN($AW:$AW)-COLUMN($AH:$AH),FALSE),0))</f>
        <v>0.13052013767768686</v>
      </c>
      <c r="S923" s="87" cm="1">
        <f t="array" ref="S923">VLOOKUP($E923,$AI$111:$AW$115,COLUMN($AW:$AW)-COLUMN($AH:$AH),FALSE)</f>
        <v>410.28773999999999</v>
      </c>
      <c r="T923" s="104">
        <f t="shared" si="316"/>
        <v>0.59256708186815488</v>
      </c>
      <c r="U923" s="104">
        <f t="shared" si="317"/>
        <v>1541.2923941138399</v>
      </c>
      <c r="V923" s="87" cm="1">
        <f t="array" ref="V923">VLOOKUP($E923,$AI$118:$AW$122,COLUMN($AW:$AW)-COLUMN($AH:$AH),FALSE)</f>
        <v>161.75600000000003</v>
      </c>
      <c r="W923" s="87" t="str">
        <f t="shared" si="321"/>
        <v>Domestic</v>
      </c>
      <c r="X923" s="87" t="str">
        <f t="shared" si="322"/>
        <v>Non-local</v>
      </c>
      <c r="Y923" s="104"/>
      <c r="Z923" s="87" t="str">
        <f t="shared" si="318"/>
        <v>USA</v>
      </c>
      <c r="AA923" s="87" t="str">
        <f t="shared" si="319"/>
        <v>USA</v>
      </c>
      <c r="AB923" s="82" cm="1">
        <f t="array" ref="AB923">VLOOKUP(B923,'GDP per Capita'!$T$2:$V$4235,COLUMN('GDP per Capita'!$V:$V)-COLUMN('GDP per Capita'!$S:$S),FALSE)</f>
        <v>63809.64</v>
      </c>
      <c r="AC923" s="82">
        <f t="shared" si="323"/>
        <v>63809.64</v>
      </c>
      <c r="AD923" s="82">
        <f t="shared" si="324"/>
        <v>63809.64</v>
      </c>
      <c r="AE923" s="88">
        <f t="shared" si="320"/>
        <v>2.415453831292325E-2</v>
      </c>
    </row>
    <row r="924" spans="1:31">
      <c r="A924" s="77" t="s">
        <v>1287</v>
      </c>
      <c r="B924" s="77">
        <v>923</v>
      </c>
      <c r="C924" s="77" t="s">
        <v>29</v>
      </c>
      <c r="D924" s="77" t="s">
        <v>29</v>
      </c>
      <c r="E924" s="77">
        <v>2020</v>
      </c>
      <c r="F924" s="77">
        <v>34.445824799999997</v>
      </c>
      <c r="G924" s="77">
        <v>-119.0779359</v>
      </c>
      <c r="H924" s="77">
        <v>0</v>
      </c>
      <c r="I924" s="77" t="s">
        <v>881</v>
      </c>
      <c r="J924" s="77">
        <v>43.074761000000002</v>
      </c>
      <c r="K924" s="77">
        <v>-89.383761300000003</v>
      </c>
      <c r="L924" s="77">
        <v>5460.3635552878504</v>
      </c>
      <c r="M924" s="77">
        <v>0.938844330881068</v>
      </c>
      <c r="N924" s="77">
        <v>0</v>
      </c>
      <c r="O924" s="77">
        <v>655.24362663454201</v>
      </c>
      <c r="P924" s="87" cm="1">
        <f t="array" ref="P924">IF($X924="Non-local",VLOOKUP($E924,$AI$64:$AW$68,COLUMN($AW:$AW)-COLUMN($AH:$AH),FALSE),IF($X924="Unknown",VLOOKUP($E924,$AI$71:$AW$75,COLUMN($AW:$AW)-COLUMN($AH:$AH),FALSE),0))</f>
        <v>224</v>
      </c>
      <c r="Q924" s="87" cm="1">
        <f t="array" ref="Q924">IF($X924="Non-local",VLOOKUP($E924,$AI$40:$AW$44,COLUMN($AW:$AW)-COLUMN($AH:$AH),FALSE),IF($X924="Unknown",VLOOKUP($E924,$AI$47:$AW$51,COLUMN($AW:$AW)-COLUMN($AH:$AH),FALSE),0))</f>
        <v>470.18520000000001</v>
      </c>
      <c r="R924" s="87" cm="1">
        <f t="array" ref="R924">IF($X924="Non-local",VLOOKUP($E924,$AI$88:$AW$92,COLUMN($AW:$AW)-COLUMN($AH:$AH),FALSE),IF($X924="Unknown",VLOOKUP($E924,$AI$95:$AW$99,COLUMN($AW:$AW)-COLUMN($AH:$AH),FALSE),0))</f>
        <v>0.13052013767768686</v>
      </c>
      <c r="S924" s="87" cm="1">
        <f t="array" ref="S924">VLOOKUP($E924,$AI$111:$AW$115,COLUMN($AW:$AW)-COLUMN($AH:$AH),FALSE)</f>
        <v>410.28773999999999</v>
      </c>
      <c r="T924" s="104">
        <f t="shared" si="316"/>
        <v>1.0693644685587549</v>
      </c>
      <c r="U924" s="104">
        <f t="shared" si="317"/>
        <v>1759.716566634542</v>
      </c>
      <c r="V924" s="87" cm="1">
        <f t="array" ref="V924">VLOOKUP($E924,$AI$118:$AW$122,COLUMN($AW:$AW)-COLUMN($AH:$AH),FALSE)</f>
        <v>161.75600000000003</v>
      </c>
      <c r="W924" s="87" t="str">
        <f t="shared" si="321"/>
        <v>Domestic</v>
      </c>
      <c r="X924" s="87" t="str">
        <f t="shared" si="322"/>
        <v>Non-local</v>
      </c>
      <c r="Y924" s="104"/>
      <c r="Z924" s="87" t="str">
        <f t="shared" si="318"/>
        <v>USA</v>
      </c>
      <c r="AA924" s="87" t="str">
        <f t="shared" si="319"/>
        <v>USA</v>
      </c>
      <c r="AB924" s="82" cm="1">
        <f t="array" ref="AB924">VLOOKUP(B924,'GDP per Capita'!$T$2:$V$4235,COLUMN('GDP per Capita'!$V:$V)-COLUMN('GDP per Capita'!$S:$S),FALSE)</f>
        <v>63809.64</v>
      </c>
      <c r="AC924" s="82">
        <f t="shared" si="323"/>
        <v>63809.64</v>
      </c>
      <c r="AD924" s="82">
        <f t="shared" si="324"/>
        <v>63809.64</v>
      </c>
      <c r="AE924" s="88">
        <f t="shared" si="320"/>
        <v>2.7577597470139967E-2</v>
      </c>
    </row>
    <row r="925" spans="1:31">
      <c r="A925" s="77" t="s">
        <v>1289</v>
      </c>
      <c r="B925" s="77">
        <v>924</v>
      </c>
      <c r="C925" s="77" t="s">
        <v>29</v>
      </c>
      <c r="D925" s="77" t="s">
        <v>29</v>
      </c>
      <c r="E925" s="77">
        <v>2020</v>
      </c>
      <c r="F925" s="77">
        <v>41.806139899999998</v>
      </c>
      <c r="G925" s="77">
        <v>-88.327295199999995</v>
      </c>
      <c r="H925" s="77">
        <v>0</v>
      </c>
      <c r="I925" s="77" t="s">
        <v>881</v>
      </c>
      <c r="J925" s="77">
        <v>43.074761000000002</v>
      </c>
      <c r="K925" s="77">
        <v>-89.383761300000003</v>
      </c>
      <c r="L925" s="77">
        <v>331.14175949732697</v>
      </c>
      <c r="M925" s="77">
        <v>0.20535724021635299</v>
      </c>
      <c r="N925" s="77">
        <v>0</v>
      </c>
      <c r="O925" s="77">
        <v>63.5792178234868</v>
      </c>
      <c r="P925" s="87" cm="1">
        <f t="array" ref="P925">IF($X925="Non-local",VLOOKUP($E925,$AI$64:$AW$68,COLUMN($AW:$AW)-COLUMN($AH:$AH),FALSE),IF($X925="Unknown",VLOOKUP($E925,$AI$71:$AW$75,COLUMN($AW:$AW)-COLUMN($AH:$AH),FALSE),0))</f>
        <v>224</v>
      </c>
      <c r="Q925" s="87" cm="1">
        <f t="array" ref="Q925">IF($X925="Non-local",VLOOKUP($E925,$AI$40:$AW$44,COLUMN($AW:$AW)-COLUMN($AH:$AH),FALSE),IF($X925="Unknown",VLOOKUP($E925,$AI$47:$AW$51,COLUMN($AW:$AW)-COLUMN($AH:$AH),FALSE),0))</f>
        <v>470.18520000000001</v>
      </c>
      <c r="R925" s="87" cm="1">
        <f t="array" ref="R925">IF($X925="Non-local",VLOOKUP($E925,$AI$88:$AW$92,COLUMN($AW:$AW)-COLUMN($AH:$AH),FALSE),IF($X925="Unknown",VLOOKUP($E925,$AI$95:$AW$99,COLUMN($AW:$AW)-COLUMN($AH:$AH),FALSE),0))</f>
        <v>0.13052013767768686</v>
      </c>
      <c r="S925" s="87" cm="1">
        <f t="array" ref="S925">VLOOKUP($E925,$AI$111:$AW$115,COLUMN($AW:$AW)-COLUMN($AH:$AH),FALSE)</f>
        <v>410.28773999999999</v>
      </c>
      <c r="T925" s="104">
        <f t="shared" si="316"/>
        <v>0.33587737789403982</v>
      </c>
      <c r="U925" s="104">
        <f t="shared" si="317"/>
        <v>1168.0521578234868</v>
      </c>
      <c r="V925" s="87" cm="1">
        <f t="array" ref="V925">VLOOKUP($E925,$AI$118:$AW$122,COLUMN($AW:$AW)-COLUMN($AH:$AH),FALSE)</f>
        <v>161.75600000000003</v>
      </c>
      <c r="W925" s="87" t="str">
        <f t="shared" si="321"/>
        <v>Domestic</v>
      </c>
      <c r="X925" s="87" t="str">
        <f t="shared" si="322"/>
        <v>Non-local</v>
      </c>
      <c r="Y925" s="104"/>
      <c r="Z925" s="87" t="str">
        <f t="shared" si="318"/>
        <v>USA</v>
      </c>
      <c r="AA925" s="87" t="str">
        <f t="shared" si="319"/>
        <v>USA</v>
      </c>
      <c r="AB925" s="82" cm="1">
        <f t="array" ref="AB925">VLOOKUP(B925,'GDP per Capita'!$T$2:$V$4235,COLUMN('GDP per Capita'!$V:$V)-COLUMN('GDP per Capita'!$S:$S),FALSE)</f>
        <v>63809.64</v>
      </c>
      <c r="AC925" s="82">
        <f t="shared" si="323"/>
        <v>63809.64</v>
      </c>
      <c r="AD925" s="82">
        <f t="shared" si="324"/>
        <v>63809.64</v>
      </c>
      <c r="AE925" s="88">
        <f t="shared" si="320"/>
        <v>1.8305261678697556E-2</v>
      </c>
    </row>
    <row r="926" spans="1:31">
      <c r="A926" s="77" t="s">
        <v>884</v>
      </c>
      <c r="B926" s="77">
        <v>925</v>
      </c>
      <c r="C926" s="77" t="s">
        <v>29</v>
      </c>
      <c r="D926" s="77" t="s">
        <v>29</v>
      </c>
      <c r="E926" s="77">
        <v>2020</v>
      </c>
      <c r="F926" s="77">
        <v>38.894985499999997</v>
      </c>
      <c r="G926" s="77">
        <v>-77.036570799999893</v>
      </c>
      <c r="H926" s="77">
        <v>0</v>
      </c>
      <c r="I926" s="77" t="s">
        <v>881</v>
      </c>
      <c r="J926" s="77">
        <v>43.074761000000002</v>
      </c>
      <c r="K926" s="77">
        <v>-89.383761300000003</v>
      </c>
      <c r="L926" s="77">
        <v>2268.7601181753998</v>
      </c>
      <c r="M926" s="77">
        <v>0.461209621156489</v>
      </c>
      <c r="N926" s="77">
        <v>0</v>
      </c>
      <c r="O926" s="77">
        <v>435.601942689677</v>
      </c>
      <c r="P926" s="87" cm="1">
        <f t="array" ref="P926">IF($X926="Non-local",VLOOKUP($E926,$AI$64:$AW$68,COLUMN($AW:$AW)-COLUMN($AH:$AH),FALSE),IF($X926="Unknown",VLOOKUP($E926,$AI$71:$AW$75,COLUMN($AW:$AW)-COLUMN($AH:$AH),FALSE),0))</f>
        <v>224</v>
      </c>
      <c r="Q926" s="87" cm="1">
        <f t="array" ref="Q926">IF($X926="Non-local",VLOOKUP($E926,$AI$40:$AW$44,COLUMN($AW:$AW)-COLUMN($AH:$AH),FALSE),IF($X926="Unknown",VLOOKUP($E926,$AI$47:$AW$51,COLUMN($AW:$AW)-COLUMN($AH:$AH),FALSE),0))</f>
        <v>470.18520000000001</v>
      </c>
      <c r="R926" s="87" cm="1">
        <f t="array" ref="R926">IF($X926="Non-local",VLOOKUP($E926,$AI$88:$AW$92,COLUMN($AW:$AW)-COLUMN($AH:$AH),FALSE),IF($X926="Unknown",VLOOKUP($E926,$AI$95:$AW$99,COLUMN($AW:$AW)-COLUMN($AH:$AH),FALSE),0))</f>
        <v>0.13052013767768686</v>
      </c>
      <c r="S926" s="87" cm="1">
        <f t="array" ref="S926">VLOOKUP($E926,$AI$111:$AW$115,COLUMN($AW:$AW)-COLUMN($AH:$AH),FALSE)</f>
        <v>410.28773999999999</v>
      </c>
      <c r="T926" s="104">
        <f t="shared" si="316"/>
        <v>0.59172975883417589</v>
      </c>
      <c r="U926" s="104">
        <f t="shared" si="317"/>
        <v>1540.074882689677</v>
      </c>
      <c r="V926" s="87" cm="1">
        <f t="array" ref="V926">VLOOKUP($E926,$AI$118:$AW$122,COLUMN($AW:$AW)-COLUMN($AH:$AH),FALSE)</f>
        <v>161.75600000000003</v>
      </c>
      <c r="W926" s="87" t="str">
        <f t="shared" si="321"/>
        <v>Domestic</v>
      </c>
      <c r="X926" s="87" t="str">
        <f t="shared" si="322"/>
        <v>Non-local</v>
      </c>
      <c r="Y926" s="104"/>
      <c r="Z926" s="87" t="str">
        <f t="shared" si="318"/>
        <v>USA</v>
      </c>
      <c r="AA926" s="87" t="str">
        <f t="shared" si="319"/>
        <v>USA</v>
      </c>
      <c r="AB926" s="82" cm="1">
        <f t="array" ref="AB926">VLOOKUP(B926,'GDP per Capita'!$T$2:$V$4235,COLUMN('GDP per Capita'!$V:$V)-COLUMN('GDP per Capita'!$S:$S),FALSE)</f>
        <v>63809.64</v>
      </c>
      <c r="AC926" s="82">
        <f t="shared" si="323"/>
        <v>63809.64</v>
      </c>
      <c r="AD926" s="82">
        <f t="shared" si="324"/>
        <v>63809.64</v>
      </c>
      <c r="AE926" s="88">
        <f t="shared" si="320"/>
        <v>2.4135457944750621E-2</v>
      </c>
    </row>
    <row r="927" spans="1:31">
      <c r="A927" s="77" t="s">
        <v>928</v>
      </c>
      <c r="B927" s="77">
        <v>926</v>
      </c>
      <c r="C927" s="77" t="s">
        <v>29</v>
      </c>
      <c r="D927" s="77" t="s">
        <v>29</v>
      </c>
      <c r="E927" s="77">
        <v>2020</v>
      </c>
      <c r="F927" s="77">
        <v>42.268156899999902</v>
      </c>
      <c r="G927" s="77">
        <v>-83.731229099999993</v>
      </c>
      <c r="H927" s="77">
        <v>0</v>
      </c>
      <c r="I927" s="77" t="s">
        <v>881</v>
      </c>
      <c r="J927" s="77">
        <v>43.074761000000002</v>
      </c>
      <c r="K927" s="77">
        <v>-89.383761300000003</v>
      </c>
      <c r="L927" s="77">
        <v>941.312357293118</v>
      </c>
      <c r="M927" s="77">
        <v>0.285927079744621</v>
      </c>
      <c r="N927" s="77">
        <v>0</v>
      </c>
      <c r="O927" s="77">
        <v>180.731972600278</v>
      </c>
      <c r="P927" s="87" cm="1">
        <f t="array" ref="P927">IF($X927="Non-local",VLOOKUP($E927,$AI$64:$AW$68,COLUMN($AW:$AW)-COLUMN($AH:$AH),FALSE),IF($X927="Unknown",VLOOKUP($E927,$AI$71:$AW$75,COLUMN($AW:$AW)-COLUMN($AH:$AH),FALSE),0))</f>
        <v>224</v>
      </c>
      <c r="Q927" s="87" cm="1">
        <f t="array" ref="Q927">IF($X927="Non-local",VLOOKUP($E927,$AI$40:$AW$44,COLUMN($AW:$AW)-COLUMN($AH:$AH),FALSE),IF($X927="Unknown",VLOOKUP($E927,$AI$47:$AW$51,COLUMN($AW:$AW)-COLUMN($AH:$AH),FALSE),0))</f>
        <v>470.18520000000001</v>
      </c>
      <c r="R927" s="87" cm="1">
        <f t="array" ref="R927">IF($X927="Non-local",VLOOKUP($E927,$AI$88:$AW$92,COLUMN($AW:$AW)-COLUMN($AH:$AH),FALSE),IF($X927="Unknown",VLOOKUP($E927,$AI$95:$AW$99,COLUMN($AW:$AW)-COLUMN($AH:$AH),FALSE),0))</f>
        <v>0.13052013767768686</v>
      </c>
      <c r="S927" s="87" cm="1">
        <f t="array" ref="S927">VLOOKUP($E927,$AI$111:$AW$115,COLUMN($AW:$AW)-COLUMN($AH:$AH),FALSE)</f>
        <v>410.28773999999999</v>
      </c>
      <c r="T927" s="104">
        <f t="shared" si="316"/>
        <v>0.41644721742230784</v>
      </c>
      <c r="U927" s="104">
        <f t="shared" si="317"/>
        <v>1285.204912600278</v>
      </c>
      <c r="V927" s="87" cm="1">
        <f t="array" ref="V927">VLOOKUP($E927,$AI$118:$AW$122,COLUMN($AW:$AW)-COLUMN($AH:$AH),FALSE)</f>
        <v>161.75600000000003</v>
      </c>
      <c r="W927" s="87" t="str">
        <f t="shared" si="321"/>
        <v>Domestic</v>
      </c>
      <c r="X927" s="87" t="str">
        <f t="shared" si="322"/>
        <v>Non-local</v>
      </c>
      <c r="Y927" s="104"/>
      <c r="Z927" s="87" t="str">
        <f t="shared" si="318"/>
        <v>USA</v>
      </c>
      <c r="AA927" s="87" t="str">
        <f t="shared" si="319"/>
        <v>USA</v>
      </c>
      <c r="AB927" s="82" cm="1">
        <f t="array" ref="AB927">VLOOKUP(B927,'GDP per Capita'!$T$2:$V$4235,COLUMN('GDP per Capita'!$V:$V)-COLUMN('GDP per Capita'!$S:$S),FALSE)</f>
        <v>63809.64</v>
      </c>
      <c r="AC927" s="82">
        <f t="shared" si="323"/>
        <v>63809.64</v>
      </c>
      <c r="AD927" s="82">
        <f t="shared" si="324"/>
        <v>63809.64</v>
      </c>
      <c r="AE927" s="88">
        <f t="shared" si="320"/>
        <v>2.0141234343279135E-2</v>
      </c>
    </row>
    <row r="928" spans="1:31">
      <c r="A928" s="77" t="s">
        <v>1290</v>
      </c>
      <c r="B928" s="77">
        <v>927</v>
      </c>
      <c r="C928" s="77" t="s">
        <v>29</v>
      </c>
      <c r="D928" s="77" t="s">
        <v>29</v>
      </c>
      <c r="E928" s="77">
        <v>2020</v>
      </c>
      <c r="F928" s="77">
        <v>36.062584299999997</v>
      </c>
      <c r="G928" s="77">
        <v>-94.157432799999995</v>
      </c>
      <c r="H928" s="77">
        <v>0</v>
      </c>
      <c r="I928" s="77" t="s">
        <v>881</v>
      </c>
      <c r="J928" s="77">
        <v>43.074761000000002</v>
      </c>
      <c r="K928" s="77">
        <v>-89.383761300000003</v>
      </c>
      <c r="L928" s="77">
        <v>1760.3567858622</v>
      </c>
      <c r="M928" s="77">
        <v>0.39407761733971403</v>
      </c>
      <c r="N928" s="77">
        <v>0</v>
      </c>
      <c r="O928" s="77">
        <v>337.98850288554399</v>
      </c>
      <c r="P928" s="87" cm="1">
        <f t="array" ref="P928">IF($X928="Non-local",VLOOKUP($E928,$AI$64:$AW$68,COLUMN($AW:$AW)-COLUMN($AH:$AH),FALSE),IF($X928="Unknown",VLOOKUP($E928,$AI$71:$AW$75,COLUMN($AW:$AW)-COLUMN($AH:$AH),FALSE),0))</f>
        <v>224</v>
      </c>
      <c r="Q928" s="87" cm="1">
        <f t="array" ref="Q928">IF($X928="Non-local",VLOOKUP($E928,$AI$40:$AW$44,COLUMN($AW:$AW)-COLUMN($AH:$AH),FALSE),IF($X928="Unknown",VLOOKUP($E928,$AI$47:$AW$51,COLUMN($AW:$AW)-COLUMN($AH:$AH),FALSE),0))</f>
        <v>470.18520000000001</v>
      </c>
      <c r="R928" s="87" cm="1">
        <f t="array" ref="R928">IF($X928="Non-local",VLOOKUP($E928,$AI$88:$AW$92,COLUMN($AW:$AW)-COLUMN($AH:$AH),FALSE),IF($X928="Unknown",VLOOKUP($E928,$AI$95:$AW$99,COLUMN($AW:$AW)-COLUMN($AH:$AH),FALSE),0))</f>
        <v>0.13052013767768686</v>
      </c>
      <c r="S928" s="87" cm="1">
        <f t="array" ref="S928">VLOOKUP($E928,$AI$111:$AW$115,COLUMN($AW:$AW)-COLUMN($AH:$AH),FALSE)</f>
        <v>410.28773999999999</v>
      </c>
      <c r="T928" s="104">
        <f t="shared" si="316"/>
        <v>0.52459775501740091</v>
      </c>
      <c r="U928" s="104">
        <f t="shared" si="317"/>
        <v>1442.4614428855441</v>
      </c>
      <c r="V928" s="87" cm="1">
        <f t="array" ref="V928">VLOOKUP($E928,$AI$118:$AW$122,COLUMN($AW:$AW)-COLUMN($AH:$AH),FALSE)</f>
        <v>161.75600000000003</v>
      </c>
      <c r="W928" s="87" t="str">
        <f t="shared" si="321"/>
        <v>Domestic</v>
      </c>
      <c r="X928" s="87" t="str">
        <f t="shared" si="322"/>
        <v>Non-local</v>
      </c>
      <c r="Y928" s="104"/>
      <c r="Z928" s="87" t="str">
        <f t="shared" si="318"/>
        <v>USA</v>
      </c>
      <c r="AA928" s="87" t="str">
        <f t="shared" si="319"/>
        <v>USA</v>
      </c>
      <c r="AB928" s="82" cm="1">
        <f t="array" ref="AB928">VLOOKUP(B928,'GDP per Capita'!$T$2:$V$4235,COLUMN('GDP per Capita'!$V:$V)-COLUMN('GDP per Capita'!$S:$S),FALSE)</f>
        <v>63809.64</v>
      </c>
      <c r="AC928" s="82">
        <f t="shared" si="323"/>
        <v>63809.64</v>
      </c>
      <c r="AD928" s="82">
        <f t="shared" si="324"/>
        <v>63809.64</v>
      </c>
      <c r="AE928" s="88">
        <f t="shared" si="320"/>
        <v>2.2605697867681813E-2</v>
      </c>
    </row>
    <row r="929" spans="1:31">
      <c r="A929" s="77" t="s">
        <v>964</v>
      </c>
      <c r="B929" s="77">
        <v>928</v>
      </c>
      <c r="C929" s="77" t="s">
        <v>29</v>
      </c>
      <c r="D929" s="77" t="s">
        <v>29</v>
      </c>
      <c r="E929" s="77">
        <v>2020</v>
      </c>
      <c r="F929" s="77">
        <v>30.271128600000001</v>
      </c>
      <c r="G929" s="77">
        <v>-97.743699500000005</v>
      </c>
      <c r="H929" s="77">
        <v>0</v>
      </c>
      <c r="I929" s="77" t="s">
        <v>881</v>
      </c>
      <c r="J929" s="77">
        <v>43.074761000000002</v>
      </c>
      <c r="K929" s="77">
        <v>-89.383761300000003</v>
      </c>
      <c r="L929" s="77">
        <v>3210.1598512304399</v>
      </c>
      <c r="M929" s="77">
        <v>0.59638191060935697</v>
      </c>
      <c r="N929" s="77">
        <v>0</v>
      </c>
      <c r="O929" s="77">
        <v>616.35069143624503</v>
      </c>
      <c r="P929" s="87" cm="1">
        <f t="array" ref="P929">IF($X929="Non-local",VLOOKUP($E929,$AI$64:$AW$68,COLUMN($AW:$AW)-COLUMN($AH:$AH),FALSE),IF($X929="Unknown",VLOOKUP($E929,$AI$71:$AW$75,COLUMN($AW:$AW)-COLUMN($AH:$AH),FALSE),0))</f>
        <v>224</v>
      </c>
      <c r="Q929" s="87" cm="1">
        <f t="array" ref="Q929">IF($X929="Non-local",VLOOKUP($E929,$AI$40:$AW$44,COLUMN($AW:$AW)-COLUMN($AH:$AH),FALSE),IF($X929="Unknown",VLOOKUP($E929,$AI$47:$AW$51,COLUMN($AW:$AW)-COLUMN($AH:$AH),FALSE),0))</f>
        <v>470.18520000000001</v>
      </c>
      <c r="R929" s="87" cm="1">
        <f t="array" ref="R929">IF($X929="Non-local",VLOOKUP($E929,$AI$88:$AW$92,COLUMN($AW:$AW)-COLUMN($AH:$AH),FALSE),IF($X929="Unknown",VLOOKUP($E929,$AI$95:$AW$99,COLUMN($AW:$AW)-COLUMN($AH:$AH),FALSE),0))</f>
        <v>0.13052013767768686</v>
      </c>
      <c r="S929" s="87" cm="1">
        <f t="array" ref="S929">VLOOKUP($E929,$AI$111:$AW$115,COLUMN($AW:$AW)-COLUMN($AH:$AH),FALSE)</f>
        <v>410.28773999999999</v>
      </c>
      <c r="T929" s="104">
        <f t="shared" si="316"/>
        <v>0.72690204828704386</v>
      </c>
      <c r="U929" s="104">
        <f t="shared" si="317"/>
        <v>1720.823631436245</v>
      </c>
      <c r="V929" s="87" cm="1">
        <f t="array" ref="V929">VLOOKUP($E929,$AI$118:$AW$122,COLUMN($AW:$AW)-COLUMN($AH:$AH),FALSE)</f>
        <v>161.75600000000003</v>
      </c>
      <c r="W929" s="87" t="str">
        <f t="shared" si="321"/>
        <v>Domestic</v>
      </c>
      <c r="X929" s="87" t="str">
        <f t="shared" si="322"/>
        <v>Non-local</v>
      </c>
      <c r="Y929" s="104"/>
      <c r="Z929" s="87" t="str">
        <f t="shared" si="318"/>
        <v>USA</v>
      </c>
      <c r="AA929" s="87" t="str">
        <f t="shared" si="319"/>
        <v>USA</v>
      </c>
      <c r="AB929" s="82" cm="1">
        <f t="array" ref="AB929">VLOOKUP(B929,'GDP per Capita'!$T$2:$V$4235,COLUMN('GDP per Capita'!$V:$V)-COLUMN('GDP per Capita'!$S:$S),FALSE)</f>
        <v>63809.64</v>
      </c>
      <c r="AC929" s="82">
        <f t="shared" si="323"/>
        <v>63809.64</v>
      </c>
      <c r="AD929" s="82">
        <f t="shared" si="324"/>
        <v>63809.64</v>
      </c>
      <c r="AE929" s="88">
        <f t="shared" si="320"/>
        <v>2.6968082431373143E-2</v>
      </c>
    </row>
    <row r="930" spans="1:31">
      <c r="A930" s="77" t="s">
        <v>911</v>
      </c>
      <c r="B930" s="77">
        <v>929</v>
      </c>
      <c r="C930" s="77" t="s">
        <v>29</v>
      </c>
      <c r="D930" s="77" t="s">
        <v>29</v>
      </c>
      <c r="E930" s="77">
        <v>2020</v>
      </c>
      <c r="F930" s="77">
        <v>42.3750997</v>
      </c>
      <c r="G930" s="77">
        <v>-71.105615700000001</v>
      </c>
      <c r="H930" s="77">
        <v>0</v>
      </c>
      <c r="I930" s="77" t="s">
        <v>881</v>
      </c>
      <c r="J930" s="77">
        <v>43.074761000000002</v>
      </c>
      <c r="K930" s="77">
        <v>-89.383761300000003</v>
      </c>
      <c r="L930" s="77">
        <v>2984.2751494265199</v>
      </c>
      <c r="M930" s="77">
        <v>0.56042166301739005</v>
      </c>
      <c r="N930" s="77">
        <v>0</v>
      </c>
      <c r="O930" s="77">
        <v>572.98082868989297</v>
      </c>
      <c r="P930" s="87" cm="1">
        <f t="array" ref="P930">IF($X930="Non-local",VLOOKUP($E930,$AI$64:$AW$68,COLUMN($AW:$AW)-COLUMN($AH:$AH),FALSE),IF($X930="Unknown",VLOOKUP($E930,$AI$71:$AW$75,COLUMN($AW:$AW)-COLUMN($AH:$AH),FALSE),0))</f>
        <v>224</v>
      </c>
      <c r="Q930" s="87" cm="1">
        <f t="array" ref="Q930">IF($X930="Non-local",VLOOKUP($E930,$AI$40:$AW$44,COLUMN($AW:$AW)-COLUMN($AH:$AH),FALSE),IF($X930="Unknown",VLOOKUP($E930,$AI$47:$AW$51,COLUMN($AW:$AW)-COLUMN($AH:$AH),FALSE),0))</f>
        <v>470.18520000000001</v>
      </c>
      <c r="R930" s="87" cm="1">
        <f t="array" ref="R930">IF($X930="Non-local",VLOOKUP($E930,$AI$88:$AW$92,COLUMN($AW:$AW)-COLUMN($AH:$AH),FALSE),IF($X930="Unknown",VLOOKUP($E930,$AI$95:$AW$99,COLUMN($AW:$AW)-COLUMN($AH:$AH),FALSE),0))</f>
        <v>0.13052013767768686</v>
      </c>
      <c r="S930" s="87" cm="1">
        <f t="array" ref="S930">VLOOKUP($E930,$AI$111:$AW$115,COLUMN($AW:$AW)-COLUMN($AH:$AH),FALSE)</f>
        <v>410.28773999999999</v>
      </c>
      <c r="T930" s="104">
        <f t="shared" si="316"/>
        <v>0.69094180069507694</v>
      </c>
      <c r="U930" s="104">
        <f t="shared" si="317"/>
        <v>1677.453768689893</v>
      </c>
      <c r="V930" s="87" cm="1">
        <f t="array" ref="V930">VLOOKUP($E930,$AI$118:$AW$122,COLUMN($AW:$AW)-COLUMN($AH:$AH),FALSE)</f>
        <v>161.75600000000003</v>
      </c>
      <c r="W930" s="87" t="str">
        <f t="shared" si="321"/>
        <v>Domestic</v>
      </c>
      <c r="X930" s="87" t="str">
        <f t="shared" si="322"/>
        <v>Non-local</v>
      </c>
      <c r="Y930" s="104"/>
      <c r="Z930" s="87" t="str">
        <f t="shared" si="318"/>
        <v>USA</v>
      </c>
      <c r="AA930" s="87" t="str">
        <f t="shared" si="319"/>
        <v>USA</v>
      </c>
      <c r="AB930" s="82" cm="1">
        <f t="array" ref="AB930">VLOOKUP(B930,'GDP per Capita'!$T$2:$V$4235,COLUMN('GDP per Capita'!$V:$V)-COLUMN('GDP per Capita'!$S:$S),FALSE)</f>
        <v>63809.64</v>
      </c>
      <c r="AC930" s="82">
        <f t="shared" si="323"/>
        <v>63809.64</v>
      </c>
      <c r="AD930" s="82">
        <f t="shared" si="324"/>
        <v>63809.64</v>
      </c>
      <c r="AE930" s="88">
        <f t="shared" si="320"/>
        <v>2.6288406715504004E-2</v>
      </c>
    </row>
    <row r="931" spans="1:31">
      <c r="A931" s="77" t="s">
        <v>1291</v>
      </c>
      <c r="B931" s="77">
        <v>930</v>
      </c>
      <c r="C931" s="77" t="s">
        <v>317</v>
      </c>
      <c r="D931" s="77" t="s">
        <v>30</v>
      </c>
      <c r="E931" s="77">
        <v>2020</v>
      </c>
      <c r="F931" s="77">
        <v>36.642116899999998</v>
      </c>
      <c r="G931" s="77">
        <v>127.48917419999999</v>
      </c>
      <c r="H931" s="77">
        <v>0</v>
      </c>
      <c r="I931" s="77" t="s">
        <v>881</v>
      </c>
      <c r="J931" s="77">
        <v>43.074761000000002</v>
      </c>
      <c r="K931" s="77">
        <v>-89.383761300000003</v>
      </c>
      <c r="L931" s="77">
        <v>20796.334234547401</v>
      </c>
      <c r="M931" s="77">
        <v>3.22459230459505</v>
      </c>
      <c r="N931" s="77">
        <v>0</v>
      </c>
      <c r="O931" s="77">
        <v>1902.8645824610801</v>
      </c>
      <c r="P931" s="87" cm="1">
        <f t="array" ref="P931">IF($X931="Non-local",VLOOKUP($E931,$AI$64:$AW$68,COLUMN($AW:$AW)-COLUMN($AH:$AH),FALSE),IF($X931="Unknown",VLOOKUP($E931,$AI$71:$AW$75,COLUMN($AW:$AW)-COLUMN($AH:$AH),FALSE),0))</f>
        <v>224</v>
      </c>
      <c r="Q931" s="87" cm="1">
        <f t="array" ref="Q931">IF($X931="Non-local",VLOOKUP($E931,$AI$40:$AW$44,COLUMN($AW:$AW)-COLUMN($AH:$AH),FALSE),IF($X931="Unknown",VLOOKUP($E931,$AI$47:$AW$51,COLUMN($AW:$AW)-COLUMN($AH:$AH),FALSE),0))</f>
        <v>470.18520000000001</v>
      </c>
      <c r="R931" s="87" cm="1">
        <f t="array" ref="R931">IF($X931="Non-local",VLOOKUP($E931,$AI$88:$AW$92,COLUMN($AW:$AW)-COLUMN($AH:$AH),FALSE),IF($X931="Unknown",VLOOKUP($E931,$AI$95:$AW$99,COLUMN($AW:$AW)-COLUMN($AH:$AH),FALSE),0))</f>
        <v>0.13052013767768686</v>
      </c>
      <c r="S931" s="87" cm="1">
        <f t="array" ref="S931">VLOOKUP($E931,$AI$111:$AW$115,COLUMN($AW:$AW)-COLUMN($AH:$AH),FALSE)</f>
        <v>410.28773999999999</v>
      </c>
      <c r="T931" s="104">
        <f t="shared" si="316"/>
        <v>3.3551124422727368</v>
      </c>
      <c r="U931" s="104">
        <f t="shared" si="317"/>
        <v>3007.33752246108</v>
      </c>
      <c r="V931" s="87" cm="1">
        <f t="array" ref="V931">VLOOKUP($E931,$AI$118:$AW$122,COLUMN($AW:$AW)-COLUMN($AH:$AH),FALSE)</f>
        <v>161.75600000000003</v>
      </c>
      <c r="W931" s="87" t="str">
        <f t="shared" si="321"/>
        <v>International</v>
      </c>
      <c r="X931" s="87" t="str">
        <f t="shared" si="322"/>
        <v>Non-local</v>
      </c>
      <c r="Y931" s="104"/>
      <c r="Z931" s="87" t="str">
        <f t="shared" si="318"/>
        <v>South Korea</v>
      </c>
      <c r="AA931" s="87" t="str">
        <f t="shared" si="319"/>
        <v>Asia</v>
      </c>
      <c r="AB931" s="82" cm="1">
        <f t="array" ref="AB931">VLOOKUP(B931,'GDP per Capita'!$T$2:$V$4235,COLUMN('GDP per Capita'!$V:$V)-COLUMN('GDP per Capita'!$S:$S),FALSE)</f>
        <v>32154.02</v>
      </c>
      <c r="AC931" s="82">
        <f t="shared" si="323"/>
        <v>32154.02</v>
      </c>
      <c r="AD931" s="82">
        <f t="shared" si="324"/>
        <v>32154.02</v>
      </c>
      <c r="AE931" s="88">
        <f t="shared" si="320"/>
        <v>9.3529130182200548E-2</v>
      </c>
    </row>
    <row r="932" spans="1:31">
      <c r="A932" s="77" t="s">
        <v>1292</v>
      </c>
      <c r="B932" s="77">
        <v>931</v>
      </c>
      <c r="C932" s="77" t="s">
        <v>572</v>
      </c>
      <c r="D932" s="77" t="s">
        <v>31</v>
      </c>
      <c r="E932" s="77">
        <v>2020</v>
      </c>
      <c r="F932" s="77">
        <v>43.6044622</v>
      </c>
      <c r="G932" s="77">
        <v>1.4442469</v>
      </c>
      <c r="H932" s="77">
        <v>0</v>
      </c>
      <c r="I932" s="77" t="s">
        <v>881</v>
      </c>
      <c r="J932" s="77">
        <v>43.074761000000002</v>
      </c>
      <c r="K932" s="77">
        <v>-89.383761300000003</v>
      </c>
      <c r="L932" s="77">
        <v>13876.055742104099</v>
      </c>
      <c r="M932" s="77">
        <v>2.1418429045276901</v>
      </c>
      <c r="N932" s="77">
        <v>0</v>
      </c>
      <c r="O932" s="77">
        <v>1456.98585292093</v>
      </c>
      <c r="P932" s="87" cm="1">
        <f t="array" ref="P932">IF($X932="Non-local",VLOOKUP($E932,$AI$64:$AW$68,COLUMN($AW:$AW)-COLUMN($AH:$AH),FALSE),IF($X932="Unknown",VLOOKUP($E932,$AI$71:$AW$75,COLUMN($AW:$AW)-COLUMN($AH:$AH),FALSE),0))</f>
        <v>224</v>
      </c>
      <c r="Q932" s="87" cm="1">
        <f t="array" ref="Q932">IF($X932="Non-local",VLOOKUP($E932,$AI$40:$AW$44,COLUMN($AW:$AW)-COLUMN($AH:$AH),FALSE),IF($X932="Unknown",VLOOKUP($E932,$AI$47:$AW$51,COLUMN($AW:$AW)-COLUMN($AH:$AH),FALSE),0))</f>
        <v>470.18520000000001</v>
      </c>
      <c r="R932" s="87" cm="1">
        <f t="array" ref="R932">IF($X932="Non-local",VLOOKUP($E932,$AI$88:$AW$92,COLUMN($AW:$AW)-COLUMN($AH:$AH),FALSE),IF($X932="Unknown",VLOOKUP($E932,$AI$95:$AW$99,COLUMN($AW:$AW)-COLUMN($AH:$AH),FALSE),0))</f>
        <v>0.13052013767768686</v>
      </c>
      <c r="S932" s="87" cm="1">
        <f t="array" ref="S932">VLOOKUP($E932,$AI$111:$AW$115,COLUMN($AW:$AW)-COLUMN($AH:$AH),FALSE)</f>
        <v>410.28773999999999</v>
      </c>
      <c r="T932" s="104">
        <f t="shared" si="316"/>
        <v>2.2723630422053769</v>
      </c>
      <c r="U932" s="104">
        <f t="shared" si="317"/>
        <v>2561.4587929209301</v>
      </c>
      <c r="V932" s="87" cm="1">
        <f t="array" ref="V932">VLOOKUP($E932,$AI$118:$AW$122,COLUMN($AW:$AW)-COLUMN($AH:$AH),FALSE)</f>
        <v>161.75600000000003</v>
      </c>
      <c r="W932" s="87" t="str">
        <f t="shared" si="321"/>
        <v>International</v>
      </c>
      <c r="X932" s="87" t="str">
        <f t="shared" si="322"/>
        <v>Non-local</v>
      </c>
      <c r="Y932" s="104"/>
      <c r="Z932" s="87" t="str">
        <f t="shared" si="318"/>
        <v>France</v>
      </c>
      <c r="AA932" s="87" t="str">
        <f t="shared" si="319"/>
        <v>Europe</v>
      </c>
      <c r="AB932" s="82" cm="1">
        <f t="array" ref="AB932">VLOOKUP(B932,'GDP per Capita'!$T$2:$V$4235,COLUMN('GDP per Capita'!$V:$V)-COLUMN('GDP per Capita'!$S:$S),FALSE)</f>
        <v>43830.65</v>
      </c>
      <c r="AC932" s="82">
        <f t="shared" si="323"/>
        <v>43830.65</v>
      </c>
      <c r="AD932" s="82">
        <f t="shared" si="324"/>
        <v>43830.65</v>
      </c>
      <c r="AE932" s="88">
        <f t="shared" si="320"/>
        <v>5.8439899771528143E-2</v>
      </c>
    </row>
    <row r="933" spans="1:31">
      <c r="A933" s="77" t="s">
        <v>1293</v>
      </c>
      <c r="B933" s="77">
        <v>932</v>
      </c>
      <c r="C933" s="77" t="s">
        <v>33</v>
      </c>
      <c r="D933" s="77" t="s">
        <v>816</v>
      </c>
      <c r="E933" s="77">
        <v>2020</v>
      </c>
      <c r="F933" s="77">
        <v>-37.8244246</v>
      </c>
      <c r="G933" s="77">
        <v>145.03172069999999</v>
      </c>
      <c r="H933" s="77">
        <v>0</v>
      </c>
      <c r="I933" s="77" t="s">
        <v>881</v>
      </c>
      <c r="J933" s="77">
        <v>43.074761000000002</v>
      </c>
      <c r="K933" s="77">
        <v>-89.383761300000003</v>
      </c>
      <c r="L933" s="77">
        <v>30909.4736167253</v>
      </c>
      <c r="M933" s="77">
        <v>4.9586861711391697</v>
      </c>
      <c r="N933" s="77">
        <v>0</v>
      </c>
      <c r="O933" s="77">
        <v>2828.2168359303701</v>
      </c>
      <c r="P933" s="87" cm="1">
        <f t="array" ref="P933">IF($X933="Non-local",VLOOKUP($E933,$AI$64:$AW$68,COLUMN($AW:$AW)-COLUMN($AH:$AH),FALSE),IF($X933="Unknown",VLOOKUP($E933,$AI$71:$AW$75,COLUMN($AW:$AW)-COLUMN($AH:$AH),FALSE),0))</f>
        <v>224</v>
      </c>
      <c r="Q933" s="87" cm="1">
        <f t="array" ref="Q933">IF($X933="Non-local",VLOOKUP($E933,$AI$40:$AW$44,COLUMN($AW:$AW)-COLUMN($AH:$AH),FALSE),IF($X933="Unknown",VLOOKUP($E933,$AI$47:$AW$51,COLUMN($AW:$AW)-COLUMN($AH:$AH),FALSE),0))</f>
        <v>470.18520000000001</v>
      </c>
      <c r="R933" s="87" cm="1">
        <f t="array" ref="R933">IF($X933="Non-local",VLOOKUP($E933,$AI$88:$AW$92,COLUMN($AW:$AW)-COLUMN($AH:$AH),FALSE),IF($X933="Unknown",VLOOKUP($E933,$AI$95:$AW$99,COLUMN($AW:$AW)-COLUMN($AH:$AH),FALSE),0))</f>
        <v>0.13052013767768686</v>
      </c>
      <c r="S933" s="87" cm="1">
        <f t="array" ref="S933">VLOOKUP($E933,$AI$111:$AW$115,COLUMN($AW:$AW)-COLUMN($AH:$AH),FALSE)</f>
        <v>410.28773999999999</v>
      </c>
      <c r="T933" s="104">
        <f t="shared" si="316"/>
        <v>5.0892063088168564</v>
      </c>
      <c r="U933" s="104">
        <f t="shared" si="317"/>
        <v>3932.6897759303702</v>
      </c>
      <c r="V933" s="87" cm="1">
        <f t="array" ref="V933">VLOOKUP($E933,$AI$118:$AW$122,COLUMN($AW:$AW)-COLUMN($AH:$AH),FALSE)</f>
        <v>161.75600000000003</v>
      </c>
      <c r="W933" s="87" t="str">
        <f t="shared" si="321"/>
        <v>International</v>
      </c>
      <c r="X933" s="87" t="str">
        <f t="shared" si="322"/>
        <v>Non-local</v>
      </c>
      <c r="Y933" s="104"/>
      <c r="Z933" s="87" t="str">
        <f t="shared" si="318"/>
        <v>Australia</v>
      </c>
      <c r="AA933" s="87" t="str">
        <f t="shared" si="319"/>
        <v>Oceania</v>
      </c>
      <c r="AB933" s="82" cm="1">
        <f t="array" ref="AB933">VLOOKUP(B933,'GDP per Capita'!$T$2:$V$4235,COLUMN('GDP per Capita'!$V:$V)-COLUMN('GDP per Capita'!$S:$S),FALSE)</f>
        <v>61250.7</v>
      </c>
      <c r="AC933" s="82">
        <f t="shared" si="323"/>
        <v>61250.7</v>
      </c>
      <c r="AD933" s="82">
        <f t="shared" si="324"/>
        <v>61250.7</v>
      </c>
      <c r="AE933" s="88">
        <f t="shared" si="320"/>
        <v>6.4206446227232844E-2</v>
      </c>
    </row>
    <row r="934" spans="1:31">
      <c r="A934" s="77" t="s">
        <v>1294</v>
      </c>
      <c r="B934" s="77">
        <v>933</v>
      </c>
      <c r="C934" s="77" t="s">
        <v>271</v>
      </c>
      <c r="D934" s="77" t="s">
        <v>31</v>
      </c>
      <c r="E934" s="77">
        <v>2020</v>
      </c>
      <c r="F934" s="77">
        <v>0</v>
      </c>
      <c r="G934" s="77">
        <v>0</v>
      </c>
      <c r="H934" s="77">
        <v>0</v>
      </c>
      <c r="I934" s="77" t="s">
        <v>881</v>
      </c>
      <c r="J934" s="77">
        <v>43.074761000000002</v>
      </c>
      <c r="K934" s="77">
        <v>-89.383761300000003</v>
      </c>
      <c r="L934" s="77">
        <v>4610.0412007298301</v>
      </c>
      <c r="M934" s="77">
        <v>0.80715542109624605</v>
      </c>
      <c r="N934" s="77">
        <v>1</v>
      </c>
      <c r="O934" s="77">
        <v>553.20494408757997</v>
      </c>
      <c r="P934" s="87" cm="1">
        <f t="array" ref="P934">IF($X934="Non-local",VLOOKUP($E934,$AI$64:$AW$68,COLUMN($AW:$AW)-COLUMN($AH:$AH),FALSE),IF($X934="Unknown",VLOOKUP($E934,$AI$71:$AW$75,COLUMN($AW:$AW)-COLUMN($AH:$AH),FALSE),0))</f>
        <v>224</v>
      </c>
      <c r="Q934" s="87" cm="1">
        <f t="array" ref="Q934">IF($X934="Non-local",VLOOKUP($E934,$AI$40:$AW$44,COLUMN($AW:$AW)-COLUMN($AH:$AH),FALSE),IF($X934="Unknown",VLOOKUP($E934,$AI$47:$AW$51,COLUMN($AW:$AW)-COLUMN($AH:$AH),FALSE),0))</f>
        <v>470.18520000000001</v>
      </c>
      <c r="R934" s="87" cm="1">
        <f t="array" ref="R934">IF($X934="Non-local",VLOOKUP($E934,$AI$88:$AW$92,COLUMN($AW:$AW)-COLUMN($AH:$AH),FALSE),IF($X934="Unknown",VLOOKUP($E934,$AI$95:$AW$99,COLUMN($AW:$AW)-COLUMN($AH:$AH),FALSE),0))</f>
        <v>0.13052013767768686</v>
      </c>
      <c r="S934" s="87" cm="1">
        <f t="array" ref="S934">VLOOKUP($E934,$AI$111:$AW$115,COLUMN($AW:$AW)-COLUMN($AH:$AH),FALSE)</f>
        <v>410.28773999999999</v>
      </c>
      <c r="T934" s="104">
        <f t="shared" si="316"/>
        <v>0.93767555877393294</v>
      </c>
      <c r="U934" s="104">
        <f t="shared" si="317"/>
        <v>1657.67788408758</v>
      </c>
      <c r="V934" s="87" cm="1">
        <f t="array" ref="V934">VLOOKUP($E934,$AI$118:$AW$122,COLUMN($AW:$AW)-COLUMN($AH:$AH),FALSE)</f>
        <v>161.75600000000003</v>
      </c>
      <c r="W934" s="87" t="str">
        <f t="shared" si="321"/>
        <v>International</v>
      </c>
      <c r="X934" s="87" t="str">
        <f t="shared" si="322"/>
        <v>Non-local</v>
      </c>
      <c r="Y934" s="104"/>
      <c r="Z934" s="87" t="str">
        <f t="shared" si="318"/>
        <v>Spain</v>
      </c>
      <c r="AA934" s="87" t="str">
        <f t="shared" si="319"/>
        <v>Europe</v>
      </c>
      <c r="AB934" s="82" cm="1">
        <f t="array" ref="AB934">VLOOKUP(B934,'GDP per Capita'!$T$2:$V$4235,COLUMN('GDP per Capita'!$V:$V)-COLUMN('GDP per Capita'!$S:$S),FALSE)</f>
        <v>32023.79</v>
      </c>
      <c r="AC934" s="82">
        <f t="shared" si="323"/>
        <v>32023.79</v>
      </c>
      <c r="AD934" s="82">
        <f t="shared" si="324"/>
        <v>32023.79</v>
      </c>
      <c r="AE934" s="88">
        <f t="shared" si="320"/>
        <v>5.1763950615701014E-2</v>
      </c>
    </row>
    <row r="935" spans="1:31">
      <c r="A935" s="77" t="s">
        <v>1295</v>
      </c>
      <c r="B935" s="77">
        <v>934</v>
      </c>
      <c r="C935" s="77" t="s">
        <v>557</v>
      </c>
      <c r="D935" s="77" t="s">
        <v>31</v>
      </c>
      <c r="E935" s="77">
        <v>2020</v>
      </c>
      <c r="F935" s="77">
        <v>0</v>
      </c>
      <c r="G935" s="77">
        <v>0</v>
      </c>
      <c r="H935" s="77">
        <v>0</v>
      </c>
      <c r="I935" s="77" t="s">
        <v>881</v>
      </c>
      <c r="J935" s="77">
        <v>43.074761000000002</v>
      </c>
      <c r="K935" s="77">
        <v>-89.383761300000003</v>
      </c>
      <c r="L935" s="77">
        <v>4610.0412007298301</v>
      </c>
      <c r="M935" s="77">
        <v>0.80715542109624605</v>
      </c>
      <c r="N935" s="77">
        <v>1</v>
      </c>
      <c r="O935" s="77">
        <v>553.20494408757997</v>
      </c>
      <c r="P935" s="87" cm="1">
        <f t="array" ref="P935">IF($X935="Non-local",VLOOKUP($E935,$AI$64:$AW$68,COLUMN($AW:$AW)-COLUMN($AH:$AH),FALSE),IF($X935="Unknown",VLOOKUP($E935,$AI$71:$AW$75,COLUMN($AW:$AW)-COLUMN($AH:$AH),FALSE),0))</f>
        <v>224</v>
      </c>
      <c r="Q935" s="87" cm="1">
        <f t="array" ref="Q935">IF($X935="Non-local",VLOOKUP($E935,$AI$40:$AW$44,COLUMN($AW:$AW)-COLUMN($AH:$AH),FALSE),IF($X935="Unknown",VLOOKUP($E935,$AI$47:$AW$51,COLUMN($AW:$AW)-COLUMN($AH:$AH),FALSE),0))</f>
        <v>470.18520000000001</v>
      </c>
      <c r="R935" s="87" cm="1">
        <f t="array" ref="R935">IF($X935="Non-local",VLOOKUP($E935,$AI$88:$AW$92,COLUMN($AW:$AW)-COLUMN($AH:$AH),FALSE),IF($X935="Unknown",VLOOKUP($E935,$AI$95:$AW$99,COLUMN($AW:$AW)-COLUMN($AH:$AH),FALSE),0))</f>
        <v>0.13052013767768686</v>
      </c>
      <c r="S935" s="87" cm="1">
        <f t="array" ref="S935">VLOOKUP($E935,$AI$111:$AW$115,COLUMN($AW:$AW)-COLUMN($AH:$AH),FALSE)</f>
        <v>410.28773999999999</v>
      </c>
      <c r="T935" s="104">
        <f t="shared" si="316"/>
        <v>0.93767555877393294</v>
      </c>
      <c r="U935" s="104">
        <f t="shared" si="317"/>
        <v>1657.67788408758</v>
      </c>
      <c r="V935" s="87" cm="1">
        <f t="array" ref="V935">VLOOKUP($E935,$AI$118:$AW$122,COLUMN($AW:$AW)-COLUMN($AH:$AH),FALSE)</f>
        <v>161.75600000000003</v>
      </c>
      <c r="W935" s="87" t="str">
        <f t="shared" si="321"/>
        <v>International</v>
      </c>
      <c r="X935" s="87" t="str">
        <f t="shared" si="322"/>
        <v>Non-local</v>
      </c>
      <c r="Y935" s="104"/>
      <c r="Z935" s="87" t="str">
        <f t="shared" si="318"/>
        <v>Italy</v>
      </c>
      <c r="AA935" s="87" t="str">
        <f t="shared" si="319"/>
        <v>Europe</v>
      </c>
      <c r="AB935" s="82" cm="1">
        <f t="array" ref="AB935">VLOOKUP(B935,'GDP per Capita'!$T$2:$V$4235,COLUMN('GDP per Capita'!$V:$V)-COLUMN('GDP per Capita'!$S:$S),FALSE)</f>
        <v>34671.17</v>
      </c>
      <c r="AC935" s="82">
        <f t="shared" si="323"/>
        <v>34671.17</v>
      </c>
      <c r="AD935" s="82">
        <f t="shared" si="324"/>
        <v>34671.17</v>
      </c>
      <c r="AE935" s="88">
        <f t="shared" si="320"/>
        <v>4.7811420384359107E-2</v>
      </c>
    </row>
    <row r="936" spans="1:31">
      <c r="A936" s="77" t="s">
        <v>1296</v>
      </c>
      <c r="B936" s="77">
        <v>935</v>
      </c>
      <c r="C936" s="77" t="s">
        <v>33</v>
      </c>
      <c r="D936" s="77" t="s">
        <v>816</v>
      </c>
      <c r="E936" s="77">
        <v>2020</v>
      </c>
      <c r="F936" s="77">
        <v>-35.343396999999896</v>
      </c>
      <c r="G936" s="77">
        <v>149.04779640000001</v>
      </c>
      <c r="H936" s="77">
        <v>0</v>
      </c>
      <c r="I936" s="77" t="s">
        <v>881</v>
      </c>
      <c r="J936" s="77">
        <v>43.074761000000002</v>
      </c>
      <c r="K936" s="77">
        <v>-89.383761300000003</v>
      </c>
      <c r="L936" s="77">
        <v>30020.794952373999</v>
      </c>
      <c r="M936" s="77">
        <v>4.7990816734596899</v>
      </c>
      <c r="N936" s="77">
        <v>0</v>
      </c>
      <c r="O936" s="77">
        <v>2746.9027381422202</v>
      </c>
      <c r="P936" s="87" cm="1">
        <f t="array" ref="P936">IF($X936="Non-local",VLOOKUP($E936,$AI$64:$AW$68,COLUMN($AW:$AW)-COLUMN($AH:$AH),FALSE),IF($X936="Unknown",VLOOKUP($E936,$AI$71:$AW$75,COLUMN($AW:$AW)-COLUMN($AH:$AH),FALSE),0))</f>
        <v>224</v>
      </c>
      <c r="Q936" s="87" cm="1">
        <f t="array" ref="Q936">IF($X936="Non-local",VLOOKUP($E936,$AI$40:$AW$44,COLUMN($AW:$AW)-COLUMN($AH:$AH),FALSE),IF($X936="Unknown",VLOOKUP($E936,$AI$47:$AW$51,COLUMN($AW:$AW)-COLUMN($AH:$AH),FALSE),0))</f>
        <v>470.18520000000001</v>
      </c>
      <c r="R936" s="87" cm="1">
        <f t="array" ref="R936">IF($X936="Non-local",VLOOKUP($E936,$AI$88:$AW$92,COLUMN($AW:$AW)-COLUMN($AH:$AH),FALSE),IF($X936="Unknown",VLOOKUP($E936,$AI$95:$AW$99,COLUMN($AW:$AW)-COLUMN($AH:$AH),FALSE),0))</f>
        <v>0.13052013767768686</v>
      </c>
      <c r="S936" s="87" cm="1">
        <f t="array" ref="S936">VLOOKUP($E936,$AI$111:$AW$115,COLUMN($AW:$AW)-COLUMN($AH:$AH),FALSE)</f>
        <v>410.28773999999999</v>
      </c>
      <c r="T936" s="104">
        <f t="shared" si="316"/>
        <v>4.9296018111373767</v>
      </c>
      <c r="U936" s="104">
        <f t="shared" si="317"/>
        <v>3851.3756781422198</v>
      </c>
      <c r="V936" s="87" cm="1">
        <f t="array" ref="V936">VLOOKUP($E936,$AI$118:$AW$122,COLUMN($AW:$AW)-COLUMN($AH:$AH),FALSE)</f>
        <v>161.75600000000003</v>
      </c>
      <c r="W936" s="87" t="str">
        <f t="shared" si="321"/>
        <v>International</v>
      </c>
      <c r="X936" s="87" t="str">
        <f t="shared" si="322"/>
        <v>Non-local</v>
      </c>
      <c r="Y936" s="104"/>
      <c r="Z936" s="87" t="str">
        <f t="shared" si="318"/>
        <v>Australia</v>
      </c>
      <c r="AA936" s="87" t="str">
        <f t="shared" si="319"/>
        <v>Oceania</v>
      </c>
      <c r="AB936" s="82" cm="1">
        <f t="array" ref="AB936">VLOOKUP(B936,'GDP per Capita'!$T$2:$V$4235,COLUMN('GDP per Capita'!$V:$V)-COLUMN('GDP per Capita'!$S:$S),FALSE)</f>
        <v>61250.7</v>
      </c>
      <c r="AC936" s="82">
        <f t="shared" si="323"/>
        <v>61250.7</v>
      </c>
      <c r="AD936" s="82">
        <f t="shared" si="324"/>
        <v>61250.7</v>
      </c>
      <c r="AE936" s="88">
        <f t="shared" si="320"/>
        <v>6.2878884292623921E-2</v>
      </c>
    </row>
    <row r="937" spans="1:31">
      <c r="A937" s="77" t="s">
        <v>1181</v>
      </c>
      <c r="B937" s="77">
        <v>936</v>
      </c>
      <c r="C937" s="77" t="s">
        <v>29</v>
      </c>
      <c r="D937" s="77" t="s">
        <v>29</v>
      </c>
      <c r="E937" s="77">
        <v>2020</v>
      </c>
      <c r="F937" s="77">
        <v>39.099275200000001</v>
      </c>
      <c r="G937" s="77">
        <v>-76.848306100000002</v>
      </c>
      <c r="H937" s="77">
        <v>0</v>
      </c>
      <c r="I937" s="77" t="s">
        <v>881</v>
      </c>
      <c r="J937" s="77">
        <v>43.074761000000002</v>
      </c>
      <c r="K937" s="77">
        <v>-89.383761300000003</v>
      </c>
      <c r="L937" s="77">
        <v>2276.6491873952</v>
      </c>
      <c r="M937" s="77">
        <v>0.46225133152955999</v>
      </c>
      <c r="N937" s="77">
        <v>0</v>
      </c>
      <c r="O937" s="77">
        <v>437.11664397987801</v>
      </c>
      <c r="P937" s="87" cm="1">
        <f t="array" ref="P937">IF($X937="Non-local",VLOOKUP($E937,$AI$64:$AW$68,COLUMN($AW:$AW)-COLUMN($AH:$AH),FALSE),IF($X937="Unknown",VLOOKUP($E937,$AI$71:$AW$75,COLUMN($AW:$AW)-COLUMN($AH:$AH),FALSE),0))</f>
        <v>224</v>
      </c>
      <c r="Q937" s="87" cm="1">
        <f t="array" ref="Q937">IF($X937="Non-local",VLOOKUP($E937,$AI$40:$AW$44,COLUMN($AW:$AW)-COLUMN($AH:$AH),FALSE),IF($X937="Unknown",VLOOKUP($E937,$AI$47:$AW$51,COLUMN($AW:$AW)-COLUMN($AH:$AH),FALSE),0))</f>
        <v>470.18520000000001</v>
      </c>
      <c r="R937" s="87" cm="1">
        <f t="array" ref="R937">IF($X937="Non-local",VLOOKUP($E937,$AI$88:$AW$92,COLUMN($AW:$AW)-COLUMN($AH:$AH),FALSE),IF($X937="Unknown",VLOOKUP($E937,$AI$95:$AW$99,COLUMN($AW:$AW)-COLUMN($AH:$AH),FALSE),0))</f>
        <v>0.13052013767768686</v>
      </c>
      <c r="S937" s="87" cm="1">
        <f t="array" ref="S937">VLOOKUP($E937,$AI$111:$AW$115,COLUMN($AW:$AW)-COLUMN($AH:$AH),FALSE)</f>
        <v>410.28773999999999</v>
      </c>
      <c r="T937" s="104">
        <f t="shared" si="316"/>
        <v>0.59277146920724688</v>
      </c>
      <c r="U937" s="104">
        <f t="shared" si="317"/>
        <v>1541.5895839798779</v>
      </c>
      <c r="V937" s="87" cm="1">
        <f t="array" ref="V937">VLOOKUP($E937,$AI$118:$AW$122,COLUMN($AW:$AW)-COLUMN($AH:$AH),FALSE)</f>
        <v>161.75600000000003</v>
      </c>
      <c r="W937" s="87" t="str">
        <f t="shared" si="321"/>
        <v>Domestic</v>
      </c>
      <c r="X937" s="87" t="str">
        <f t="shared" si="322"/>
        <v>Non-local</v>
      </c>
      <c r="Y937" s="104"/>
      <c r="Z937" s="87" t="str">
        <f t="shared" si="318"/>
        <v>USA</v>
      </c>
      <c r="AA937" s="87" t="str">
        <f t="shared" si="319"/>
        <v>USA</v>
      </c>
      <c r="AB937" s="82" cm="1">
        <f t="array" ref="AB937">VLOOKUP(B937,'GDP per Capita'!$T$2:$V$4235,COLUMN('GDP per Capita'!$V:$V)-COLUMN('GDP per Capita'!$S:$S),FALSE)</f>
        <v>63809.64</v>
      </c>
      <c r="AC937" s="82">
        <f t="shared" si="323"/>
        <v>63809.64</v>
      </c>
      <c r="AD937" s="82">
        <f t="shared" si="324"/>
        <v>63809.64</v>
      </c>
      <c r="AE937" s="88">
        <f t="shared" si="320"/>
        <v>2.4159195757567007E-2</v>
      </c>
    </row>
    <row r="938" spans="1:31">
      <c r="A938" s="77" t="s">
        <v>911</v>
      </c>
      <c r="B938" s="77">
        <v>937</v>
      </c>
      <c r="C938" s="77" t="s">
        <v>29</v>
      </c>
      <c r="D938" s="77" t="s">
        <v>29</v>
      </c>
      <c r="E938" s="77">
        <v>2020</v>
      </c>
      <c r="F938" s="77">
        <v>42.3750997</v>
      </c>
      <c r="G938" s="77">
        <v>-71.105615700000001</v>
      </c>
      <c r="H938" s="77">
        <v>0</v>
      </c>
      <c r="I938" s="77" t="s">
        <v>881</v>
      </c>
      <c r="J938" s="77">
        <v>43.074761000000002</v>
      </c>
      <c r="K938" s="77">
        <v>-89.383761300000003</v>
      </c>
      <c r="L938" s="77">
        <v>2984.2751494265199</v>
      </c>
      <c r="M938" s="77">
        <v>0.56042166301739005</v>
      </c>
      <c r="N938" s="77">
        <v>0</v>
      </c>
      <c r="O938" s="77">
        <v>572.98082868989297</v>
      </c>
      <c r="P938" s="87" cm="1">
        <f t="array" ref="P938">IF($X938="Non-local",VLOOKUP($E938,$AI$64:$AW$68,COLUMN($AW:$AW)-COLUMN($AH:$AH),FALSE),IF($X938="Unknown",VLOOKUP($E938,$AI$71:$AW$75,COLUMN($AW:$AW)-COLUMN($AH:$AH),FALSE),0))</f>
        <v>224</v>
      </c>
      <c r="Q938" s="87" cm="1">
        <f t="array" ref="Q938">IF($X938="Non-local",VLOOKUP($E938,$AI$40:$AW$44,COLUMN($AW:$AW)-COLUMN($AH:$AH),FALSE),IF($X938="Unknown",VLOOKUP($E938,$AI$47:$AW$51,COLUMN($AW:$AW)-COLUMN($AH:$AH),FALSE),0))</f>
        <v>470.18520000000001</v>
      </c>
      <c r="R938" s="87" cm="1">
        <f t="array" ref="R938">IF($X938="Non-local",VLOOKUP($E938,$AI$88:$AW$92,COLUMN($AW:$AW)-COLUMN($AH:$AH),FALSE),IF($X938="Unknown",VLOOKUP($E938,$AI$95:$AW$99,COLUMN($AW:$AW)-COLUMN($AH:$AH),FALSE),0))</f>
        <v>0.13052013767768686</v>
      </c>
      <c r="S938" s="87" cm="1">
        <f t="array" ref="S938">VLOOKUP($E938,$AI$111:$AW$115,COLUMN($AW:$AW)-COLUMN($AH:$AH),FALSE)</f>
        <v>410.28773999999999</v>
      </c>
      <c r="T938" s="104">
        <f t="shared" si="316"/>
        <v>0.69094180069507694</v>
      </c>
      <c r="U938" s="104">
        <f t="shared" si="317"/>
        <v>1677.453768689893</v>
      </c>
      <c r="V938" s="87" cm="1">
        <f t="array" ref="V938">VLOOKUP($E938,$AI$118:$AW$122,COLUMN($AW:$AW)-COLUMN($AH:$AH),FALSE)</f>
        <v>161.75600000000003</v>
      </c>
      <c r="W938" s="87" t="str">
        <f t="shared" si="321"/>
        <v>Domestic</v>
      </c>
      <c r="X938" s="87" t="str">
        <f t="shared" si="322"/>
        <v>Non-local</v>
      </c>
      <c r="Y938" s="104"/>
      <c r="Z938" s="87" t="str">
        <f t="shared" si="318"/>
        <v>USA</v>
      </c>
      <c r="AA938" s="87" t="str">
        <f t="shared" si="319"/>
        <v>USA</v>
      </c>
      <c r="AB938" s="82" cm="1">
        <f t="array" ref="AB938">VLOOKUP(B938,'GDP per Capita'!$T$2:$V$4235,COLUMN('GDP per Capita'!$V:$V)-COLUMN('GDP per Capita'!$S:$S),FALSE)</f>
        <v>63809.64</v>
      </c>
      <c r="AC938" s="82">
        <f t="shared" si="323"/>
        <v>63809.64</v>
      </c>
      <c r="AD938" s="82">
        <f t="shared" si="324"/>
        <v>63809.64</v>
      </c>
      <c r="AE938" s="88">
        <f t="shared" si="320"/>
        <v>2.6288406715504004E-2</v>
      </c>
    </row>
    <row r="939" spans="1:31">
      <c r="A939" s="77" t="s">
        <v>1297</v>
      </c>
      <c r="B939" s="77">
        <v>938</v>
      </c>
      <c r="C939" s="77" t="s">
        <v>29</v>
      </c>
      <c r="D939" s="77" t="s">
        <v>29</v>
      </c>
      <c r="E939" s="77">
        <v>2020</v>
      </c>
      <c r="F939" s="77">
        <v>41.740230799999999</v>
      </c>
      <c r="G939" s="77">
        <v>-87.858696300000005</v>
      </c>
      <c r="H939" s="77">
        <v>0</v>
      </c>
      <c r="I939" s="77" t="s">
        <v>881</v>
      </c>
      <c r="J939" s="77">
        <v>43.074761000000002</v>
      </c>
      <c r="K939" s="77">
        <v>-89.383761300000003</v>
      </c>
      <c r="L939" s="77">
        <v>388.307642607594</v>
      </c>
      <c r="M939" s="77">
        <v>0.21290569641093901</v>
      </c>
      <c r="N939" s="77">
        <v>0</v>
      </c>
      <c r="O939" s="77">
        <v>74.555067380658102</v>
      </c>
      <c r="P939" s="87" cm="1">
        <f t="array" ref="P939">IF($X939="Non-local",VLOOKUP($E939,$AI$64:$AW$68,COLUMN($AW:$AW)-COLUMN($AH:$AH),FALSE),IF($X939="Unknown",VLOOKUP($E939,$AI$71:$AW$75,COLUMN($AW:$AW)-COLUMN($AH:$AH),FALSE),0))</f>
        <v>224</v>
      </c>
      <c r="Q939" s="87" cm="1">
        <f t="array" ref="Q939">IF($X939="Non-local",VLOOKUP($E939,$AI$40:$AW$44,COLUMN($AW:$AW)-COLUMN($AH:$AH),FALSE),IF($X939="Unknown",VLOOKUP($E939,$AI$47:$AW$51,COLUMN($AW:$AW)-COLUMN($AH:$AH),FALSE),0))</f>
        <v>470.18520000000001</v>
      </c>
      <c r="R939" s="87" cm="1">
        <f t="array" ref="R939">IF($X939="Non-local",VLOOKUP($E939,$AI$88:$AW$92,COLUMN($AW:$AW)-COLUMN($AH:$AH),FALSE),IF($X939="Unknown",VLOOKUP($E939,$AI$95:$AW$99,COLUMN($AW:$AW)-COLUMN($AH:$AH),FALSE),0))</f>
        <v>0.13052013767768686</v>
      </c>
      <c r="S939" s="87" cm="1">
        <f t="array" ref="S939">VLOOKUP($E939,$AI$111:$AW$115,COLUMN($AW:$AW)-COLUMN($AH:$AH),FALSE)</f>
        <v>410.28773999999999</v>
      </c>
      <c r="T939" s="104">
        <f t="shared" si="316"/>
        <v>0.34342583408862587</v>
      </c>
      <c r="U939" s="104">
        <f t="shared" si="317"/>
        <v>1179.028007380658</v>
      </c>
      <c r="V939" s="87" cm="1">
        <f t="array" ref="V939">VLOOKUP($E939,$AI$118:$AW$122,COLUMN($AW:$AW)-COLUMN($AH:$AH),FALSE)</f>
        <v>161.75600000000003</v>
      </c>
      <c r="W939" s="87" t="str">
        <f t="shared" si="321"/>
        <v>Domestic</v>
      </c>
      <c r="X939" s="87" t="str">
        <f t="shared" si="322"/>
        <v>Non-local</v>
      </c>
      <c r="Y939" s="104"/>
      <c r="Z939" s="87" t="str">
        <f t="shared" si="318"/>
        <v>USA</v>
      </c>
      <c r="AA939" s="87" t="str">
        <f t="shared" si="319"/>
        <v>USA</v>
      </c>
      <c r="AB939" s="82" cm="1">
        <f t="array" ref="AB939">VLOOKUP(B939,'GDP per Capita'!$T$2:$V$4235,COLUMN('GDP per Capita'!$V:$V)-COLUMN('GDP per Capita'!$S:$S),FALSE)</f>
        <v>63809.64</v>
      </c>
      <c r="AC939" s="82">
        <f t="shared" si="323"/>
        <v>63809.64</v>
      </c>
      <c r="AD939" s="82">
        <f t="shared" si="324"/>
        <v>63809.64</v>
      </c>
      <c r="AE939" s="88">
        <f t="shared" si="320"/>
        <v>1.8477270948099034E-2</v>
      </c>
    </row>
    <row r="940" spans="1:31">
      <c r="A940" s="77" t="s">
        <v>888</v>
      </c>
      <c r="B940" s="77">
        <v>939</v>
      </c>
      <c r="C940" s="77" t="s">
        <v>29</v>
      </c>
      <c r="D940" s="77" t="s">
        <v>29</v>
      </c>
      <c r="E940" s="77">
        <v>2020</v>
      </c>
      <c r="F940" s="77">
        <v>33.749098699999998</v>
      </c>
      <c r="G940" s="77">
        <v>-84.390184899999994</v>
      </c>
      <c r="H940" s="77">
        <v>0</v>
      </c>
      <c r="I940" s="77" t="s">
        <v>881</v>
      </c>
      <c r="J940" s="77">
        <v>43.074761000000002</v>
      </c>
      <c r="K940" s="77">
        <v>-89.383761300000003</v>
      </c>
      <c r="L940" s="77">
        <v>2247.9722199896</v>
      </c>
      <c r="M940" s="77">
        <v>0.45846468780996302</v>
      </c>
      <c r="N940" s="77">
        <v>0</v>
      </c>
      <c r="O940" s="77">
        <v>431.610666238004</v>
      </c>
      <c r="P940" s="87" cm="1">
        <f t="array" ref="P940">IF($X940="Non-local",VLOOKUP($E940,$AI$64:$AW$68,COLUMN($AW:$AW)-COLUMN($AH:$AH),FALSE),IF($X940="Unknown",VLOOKUP($E940,$AI$71:$AW$75,COLUMN($AW:$AW)-COLUMN($AH:$AH),FALSE),0))</f>
        <v>224</v>
      </c>
      <c r="Q940" s="87" cm="1">
        <f t="array" ref="Q940">IF($X940="Non-local",VLOOKUP($E940,$AI$40:$AW$44,COLUMN($AW:$AW)-COLUMN($AH:$AH),FALSE),IF($X940="Unknown",VLOOKUP($E940,$AI$47:$AW$51,COLUMN($AW:$AW)-COLUMN($AH:$AH),FALSE),0))</f>
        <v>470.18520000000001</v>
      </c>
      <c r="R940" s="87" cm="1">
        <f t="array" ref="R940">IF($X940="Non-local",VLOOKUP($E940,$AI$88:$AW$92,COLUMN($AW:$AW)-COLUMN($AH:$AH),FALSE),IF($X940="Unknown",VLOOKUP($E940,$AI$95:$AW$99,COLUMN($AW:$AW)-COLUMN($AH:$AH),FALSE),0))</f>
        <v>0.13052013767768686</v>
      </c>
      <c r="S940" s="87" cm="1">
        <f t="array" ref="S940">VLOOKUP($E940,$AI$111:$AW$115,COLUMN($AW:$AW)-COLUMN($AH:$AH),FALSE)</f>
        <v>410.28773999999999</v>
      </c>
      <c r="T940" s="104">
        <f t="shared" si="316"/>
        <v>0.58898482548764985</v>
      </c>
      <c r="U940" s="104">
        <f t="shared" si="317"/>
        <v>1536.083606238004</v>
      </c>
      <c r="V940" s="87" cm="1">
        <f t="array" ref="V940">VLOOKUP($E940,$AI$118:$AW$122,COLUMN($AW:$AW)-COLUMN($AH:$AH),FALSE)</f>
        <v>161.75600000000003</v>
      </c>
      <c r="W940" s="87" t="str">
        <f t="shared" si="321"/>
        <v>Domestic</v>
      </c>
      <c r="X940" s="87" t="str">
        <f t="shared" si="322"/>
        <v>Non-local</v>
      </c>
      <c r="Y940" s="104"/>
      <c r="Z940" s="87" t="str">
        <f t="shared" si="318"/>
        <v>USA</v>
      </c>
      <c r="AA940" s="87" t="str">
        <f t="shared" si="319"/>
        <v>USA</v>
      </c>
      <c r="AB940" s="82" cm="1">
        <f t="array" ref="AB940">VLOOKUP(B940,'GDP per Capita'!$T$2:$V$4235,COLUMN('GDP per Capita'!$V:$V)-COLUMN('GDP per Capita'!$S:$S),FALSE)</f>
        <v>63809.64</v>
      </c>
      <c r="AC940" s="82">
        <f t="shared" si="323"/>
        <v>63809.64</v>
      </c>
      <c r="AD940" s="82">
        <f t="shared" si="324"/>
        <v>63809.64</v>
      </c>
      <c r="AE940" s="88">
        <f t="shared" si="320"/>
        <v>2.4072908203807513E-2</v>
      </c>
    </row>
    <row r="941" spans="1:31">
      <c r="A941" s="77" t="s">
        <v>1079</v>
      </c>
      <c r="B941" s="77">
        <v>940</v>
      </c>
      <c r="C941" s="77" t="s">
        <v>29</v>
      </c>
      <c r="D941" s="77" t="s">
        <v>29</v>
      </c>
      <c r="E941" s="77">
        <v>2020</v>
      </c>
      <c r="F941" s="77">
        <v>39.962260100000002</v>
      </c>
      <c r="G941" s="77">
        <v>-83.000706499999893</v>
      </c>
      <c r="H941" s="77">
        <v>0</v>
      </c>
      <c r="I941" s="77" t="s">
        <v>881</v>
      </c>
      <c r="J941" s="77">
        <v>43.074761000000002</v>
      </c>
      <c r="K941" s="77">
        <v>-89.383761300000003</v>
      </c>
      <c r="L941" s="77">
        <v>1267.8143890352301</v>
      </c>
      <c r="M941" s="77">
        <v>0.32903996718650402</v>
      </c>
      <c r="N941" s="77">
        <v>0</v>
      </c>
      <c r="O941" s="77">
        <v>243.420362694765</v>
      </c>
      <c r="P941" s="87" cm="1">
        <f t="array" ref="P941">IF($X941="Non-local",VLOOKUP($E941,$AI$64:$AW$68,COLUMN($AW:$AW)-COLUMN($AH:$AH),FALSE),IF($X941="Unknown",VLOOKUP($E941,$AI$71:$AW$75,COLUMN($AW:$AW)-COLUMN($AH:$AH),FALSE),0))</f>
        <v>224</v>
      </c>
      <c r="Q941" s="87" cm="1">
        <f t="array" ref="Q941">IF($X941="Non-local",VLOOKUP($E941,$AI$40:$AW$44,COLUMN($AW:$AW)-COLUMN($AH:$AH),FALSE),IF($X941="Unknown",VLOOKUP($E941,$AI$47:$AW$51,COLUMN($AW:$AW)-COLUMN($AH:$AH),FALSE),0))</f>
        <v>470.18520000000001</v>
      </c>
      <c r="R941" s="87" cm="1">
        <f t="array" ref="R941">IF($X941="Non-local",VLOOKUP($E941,$AI$88:$AW$92,COLUMN($AW:$AW)-COLUMN($AH:$AH),FALSE),IF($X941="Unknown",VLOOKUP($E941,$AI$95:$AW$99,COLUMN($AW:$AW)-COLUMN($AH:$AH),FALSE),0))</f>
        <v>0.13052013767768686</v>
      </c>
      <c r="S941" s="87" cm="1">
        <f t="array" ref="S941">VLOOKUP($E941,$AI$111:$AW$115,COLUMN($AW:$AW)-COLUMN($AH:$AH),FALSE)</f>
        <v>410.28773999999999</v>
      </c>
      <c r="T941" s="104">
        <f t="shared" si="316"/>
        <v>0.45956010486419085</v>
      </c>
      <c r="U941" s="104">
        <f t="shared" si="317"/>
        <v>1347.893302694765</v>
      </c>
      <c r="V941" s="87" cm="1">
        <f t="array" ref="V941">VLOOKUP($E941,$AI$118:$AW$122,COLUMN($AW:$AW)-COLUMN($AH:$AH),FALSE)</f>
        <v>161.75600000000003</v>
      </c>
      <c r="W941" s="87" t="str">
        <f t="shared" si="321"/>
        <v>Domestic</v>
      </c>
      <c r="X941" s="87" t="str">
        <f t="shared" si="322"/>
        <v>Non-local</v>
      </c>
      <c r="Y941" s="104"/>
      <c r="Z941" s="87" t="str">
        <f t="shared" si="318"/>
        <v>USA</v>
      </c>
      <c r="AA941" s="87" t="str">
        <f t="shared" si="319"/>
        <v>USA</v>
      </c>
      <c r="AB941" s="82" cm="1">
        <f t="array" ref="AB941">VLOOKUP(B941,'GDP per Capita'!$T$2:$V$4235,COLUMN('GDP per Capita'!$V:$V)-COLUMN('GDP per Capita'!$S:$S),FALSE)</f>
        <v>63809.64</v>
      </c>
      <c r="AC941" s="82">
        <f t="shared" si="323"/>
        <v>63809.64</v>
      </c>
      <c r="AD941" s="82">
        <f t="shared" si="324"/>
        <v>63809.64</v>
      </c>
      <c r="AE941" s="88">
        <f t="shared" si="320"/>
        <v>2.1123662548398096E-2</v>
      </c>
    </row>
    <row r="942" spans="1:31">
      <c r="A942" s="77" t="s">
        <v>1298</v>
      </c>
      <c r="B942" s="77">
        <v>941</v>
      </c>
      <c r="C942" s="77" t="s">
        <v>572</v>
      </c>
      <c r="D942" s="77" t="s">
        <v>31</v>
      </c>
      <c r="E942" s="77">
        <v>2020</v>
      </c>
      <c r="F942" s="77">
        <v>48.812668799999997</v>
      </c>
      <c r="G942" s="77">
        <v>2.2385432000000001</v>
      </c>
      <c r="H942" s="77">
        <v>0</v>
      </c>
      <c r="I942" s="77" t="s">
        <v>881</v>
      </c>
      <c r="J942" s="77">
        <v>43.074761000000002</v>
      </c>
      <c r="K942" s="77">
        <v>-89.383761300000003</v>
      </c>
      <c r="L942" s="77">
        <v>13338.3402926613</v>
      </c>
      <c r="M942" s="77">
        <v>2.06124540207635</v>
      </c>
      <c r="N942" s="77">
        <v>0</v>
      </c>
      <c r="O942" s="77">
        <v>1400.5257307294401</v>
      </c>
      <c r="P942" s="87" cm="1">
        <f t="array" ref="P942">IF($X942="Non-local",VLOOKUP($E942,$AI$64:$AW$68,COLUMN($AW:$AW)-COLUMN($AH:$AH),FALSE),IF($X942="Unknown",VLOOKUP($E942,$AI$71:$AW$75,COLUMN($AW:$AW)-COLUMN($AH:$AH),FALSE),0))</f>
        <v>224</v>
      </c>
      <c r="Q942" s="87" cm="1">
        <f t="array" ref="Q942">IF($X942="Non-local",VLOOKUP($E942,$AI$40:$AW$44,COLUMN($AW:$AW)-COLUMN($AH:$AH),FALSE),IF($X942="Unknown",VLOOKUP($E942,$AI$47:$AW$51,COLUMN($AW:$AW)-COLUMN($AH:$AH),FALSE),0))</f>
        <v>470.18520000000001</v>
      </c>
      <c r="R942" s="87" cm="1">
        <f t="array" ref="R942">IF($X942="Non-local",VLOOKUP($E942,$AI$88:$AW$92,COLUMN($AW:$AW)-COLUMN($AH:$AH),FALSE),IF($X942="Unknown",VLOOKUP($E942,$AI$95:$AW$99,COLUMN($AW:$AW)-COLUMN($AH:$AH),FALSE),0))</f>
        <v>0.13052013767768686</v>
      </c>
      <c r="S942" s="87" cm="1">
        <f t="array" ref="S942">VLOOKUP($E942,$AI$111:$AW$115,COLUMN($AW:$AW)-COLUMN($AH:$AH),FALSE)</f>
        <v>410.28773999999999</v>
      </c>
      <c r="T942" s="104">
        <f t="shared" si="316"/>
        <v>2.1917655397540368</v>
      </c>
      <c r="U942" s="104">
        <f t="shared" si="317"/>
        <v>2504.9986707294402</v>
      </c>
      <c r="V942" s="87" cm="1">
        <f t="array" ref="V942">VLOOKUP($E942,$AI$118:$AW$122,COLUMN($AW:$AW)-COLUMN($AH:$AH),FALSE)</f>
        <v>161.75600000000003</v>
      </c>
      <c r="W942" s="87" t="str">
        <f t="shared" si="321"/>
        <v>International</v>
      </c>
      <c r="X942" s="87" t="str">
        <f t="shared" si="322"/>
        <v>Non-local</v>
      </c>
      <c r="Y942" s="104"/>
      <c r="Z942" s="87" t="str">
        <f t="shared" si="318"/>
        <v>France</v>
      </c>
      <c r="AA942" s="87" t="str">
        <f t="shared" si="319"/>
        <v>Europe</v>
      </c>
      <c r="AB942" s="82" cm="1">
        <f t="array" ref="AB942">VLOOKUP(B942,'GDP per Capita'!$T$2:$V$4235,COLUMN('GDP per Capita'!$V:$V)-COLUMN('GDP per Capita'!$S:$S),FALSE)</f>
        <v>43830.65</v>
      </c>
      <c r="AC942" s="82">
        <f t="shared" si="323"/>
        <v>43830.65</v>
      </c>
      <c r="AD942" s="82">
        <f t="shared" si="324"/>
        <v>43830.65</v>
      </c>
      <c r="AE942" s="88">
        <f t="shared" si="320"/>
        <v>5.7151757291517238E-2</v>
      </c>
    </row>
    <row r="943" spans="1:31">
      <c r="A943" s="77" t="s">
        <v>1299</v>
      </c>
      <c r="B943" s="77">
        <v>942</v>
      </c>
      <c r="C943" s="77" t="s">
        <v>33</v>
      </c>
      <c r="D943" s="77" t="s">
        <v>816</v>
      </c>
      <c r="E943" s="77">
        <v>2020</v>
      </c>
      <c r="F943" s="77">
        <v>-37.918760799999902</v>
      </c>
      <c r="G943" s="77">
        <v>145.37840969999999</v>
      </c>
      <c r="H943" s="77">
        <v>0</v>
      </c>
      <c r="I943" s="77" t="s">
        <v>881</v>
      </c>
      <c r="J943" s="77">
        <v>43.074761000000002</v>
      </c>
      <c r="K943" s="77">
        <v>-89.383761300000003</v>
      </c>
      <c r="L943" s="77">
        <v>30863.283175171899</v>
      </c>
      <c r="M943" s="77">
        <v>4.9503561917825003</v>
      </c>
      <c r="N943" s="77">
        <v>0</v>
      </c>
      <c r="O943" s="77">
        <v>2823.9904105282299</v>
      </c>
      <c r="P943" s="87" cm="1">
        <f t="array" ref="P943">IF($X943="Non-local",VLOOKUP($E943,$AI$64:$AW$68,COLUMN($AW:$AW)-COLUMN($AH:$AH),FALSE),IF($X943="Unknown",VLOOKUP($E943,$AI$71:$AW$75,COLUMN($AW:$AW)-COLUMN($AH:$AH),FALSE),0))</f>
        <v>224</v>
      </c>
      <c r="Q943" s="87" cm="1">
        <f t="array" ref="Q943">IF($X943="Non-local",VLOOKUP($E943,$AI$40:$AW$44,COLUMN($AW:$AW)-COLUMN($AH:$AH),FALSE),IF($X943="Unknown",VLOOKUP($E943,$AI$47:$AW$51,COLUMN($AW:$AW)-COLUMN($AH:$AH),FALSE),0))</f>
        <v>470.18520000000001</v>
      </c>
      <c r="R943" s="87" cm="1">
        <f t="array" ref="R943">IF($X943="Non-local",VLOOKUP($E943,$AI$88:$AW$92,COLUMN($AW:$AW)-COLUMN($AH:$AH),FALSE),IF($X943="Unknown",VLOOKUP($E943,$AI$95:$AW$99,COLUMN($AW:$AW)-COLUMN($AH:$AH),FALSE),0))</f>
        <v>0.13052013767768686</v>
      </c>
      <c r="S943" s="87" cm="1">
        <f t="array" ref="S943">VLOOKUP($E943,$AI$111:$AW$115,COLUMN($AW:$AW)-COLUMN($AH:$AH),FALSE)</f>
        <v>410.28773999999999</v>
      </c>
      <c r="T943" s="104">
        <f t="shared" si="316"/>
        <v>5.0808763294601871</v>
      </c>
      <c r="U943" s="104">
        <f t="shared" si="317"/>
        <v>3928.46335052823</v>
      </c>
      <c r="V943" s="87" cm="1">
        <f t="array" ref="V943">VLOOKUP($E943,$AI$118:$AW$122,COLUMN($AW:$AW)-COLUMN($AH:$AH),FALSE)</f>
        <v>161.75600000000003</v>
      </c>
      <c r="W943" s="87" t="str">
        <f t="shared" si="321"/>
        <v>International</v>
      </c>
      <c r="X943" s="87" t="str">
        <f t="shared" si="322"/>
        <v>Non-local</v>
      </c>
      <c r="Y943" s="104"/>
      <c r="Z943" s="87" t="str">
        <f t="shared" si="318"/>
        <v>Australia</v>
      </c>
      <c r="AA943" s="87" t="str">
        <f t="shared" si="319"/>
        <v>Oceania</v>
      </c>
      <c r="AB943" s="82" cm="1">
        <f t="array" ref="AB943">VLOOKUP(B943,'GDP per Capita'!$T$2:$V$4235,COLUMN('GDP per Capita'!$V:$V)-COLUMN('GDP per Capita'!$S:$S),FALSE)</f>
        <v>61250.7</v>
      </c>
      <c r="AC943" s="82">
        <f t="shared" si="323"/>
        <v>61250.7</v>
      </c>
      <c r="AD943" s="82">
        <f t="shared" si="324"/>
        <v>61250.7</v>
      </c>
      <c r="AE943" s="88">
        <f t="shared" si="320"/>
        <v>6.4137444152119569E-2</v>
      </c>
    </row>
    <row r="944" spans="1:31">
      <c r="A944" s="77" t="s">
        <v>1300</v>
      </c>
      <c r="B944" s="77">
        <v>943</v>
      </c>
      <c r="C944" s="77" t="s">
        <v>320</v>
      </c>
      <c r="D944" s="77" t="s">
        <v>28</v>
      </c>
      <c r="E944" s="77">
        <v>2020</v>
      </c>
      <c r="F944" s="77">
        <v>42.983674700000002</v>
      </c>
      <c r="G944" s="77">
        <v>-81.249606799999995</v>
      </c>
      <c r="H944" s="77">
        <v>0</v>
      </c>
      <c r="I944" s="77" t="s">
        <v>881</v>
      </c>
      <c r="J944" s="77">
        <v>43.074761000000002</v>
      </c>
      <c r="K944" s="77">
        <v>-89.383761300000003</v>
      </c>
      <c r="L944" s="77">
        <v>1321.99447915008</v>
      </c>
      <c r="M944" s="77">
        <v>0.336194165015685</v>
      </c>
      <c r="N944" s="77">
        <v>0</v>
      </c>
      <c r="O944" s="77">
        <v>253.82293999681701</v>
      </c>
      <c r="P944" s="87" cm="1">
        <f t="array" ref="P944">IF($X944="Non-local",VLOOKUP($E944,$AI$64:$AW$68,COLUMN($AW:$AW)-COLUMN($AH:$AH),FALSE),IF($X944="Unknown",VLOOKUP($E944,$AI$71:$AW$75,COLUMN($AW:$AW)-COLUMN($AH:$AH),FALSE),0))</f>
        <v>224</v>
      </c>
      <c r="Q944" s="87" cm="1">
        <f t="array" ref="Q944">IF($X944="Non-local",VLOOKUP($E944,$AI$40:$AW$44,COLUMN($AW:$AW)-COLUMN($AH:$AH),FALSE),IF($X944="Unknown",VLOOKUP($E944,$AI$47:$AW$51,COLUMN($AW:$AW)-COLUMN($AH:$AH),FALSE),0))</f>
        <v>470.18520000000001</v>
      </c>
      <c r="R944" s="87" cm="1">
        <f t="array" ref="R944">IF($X944="Non-local",VLOOKUP($E944,$AI$88:$AW$92,COLUMN($AW:$AW)-COLUMN($AH:$AH),FALSE),IF($X944="Unknown",VLOOKUP($E944,$AI$95:$AW$99,COLUMN($AW:$AW)-COLUMN($AH:$AH),FALSE),0))</f>
        <v>0.13052013767768686</v>
      </c>
      <c r="S944" s="87" cm="1">
        <f t="array" ref="S944">VLOOKUP($E944,$AI$111:$AW$115,COLUMN($AW:$AW)-COLUMN($AH:$AH),FALSE)</f>
        <v>410.28773999999999</v>
      </c>
      <c r="T944" s="104">
        <f t="shared" si="316"/>
        <v>0.46671430269337189</v>
      </c>
      <c r="U944" s="104">
        <f t="shared" si="317"/>
        <v>1358.2958799968169</v>
      </c>
      <c r="V944" s="87" cm="1">
        <f t="array" ref="V944">VLOOKUP($E944,$AI$118:$AW$122,COLUMN($AW:$AW)-COLUMN($AH:$AH),FALSE)</f>
        <v>161.75600000000003</v>
      </c>
      <c r="W944" s="87" t="str">
        <f t="shared" si="321"/>
        <v>International</v>
      </c>
      <c r="X944" s="87" t="str">
        <f t="shared" si="322"/>
        <v>Non-local</v>
      </c>
      <c r="Y944" s="104"/>
      <c r="Z944" s="87" t="str">
        <f t="shared" si="318"/>
        <v>Canada</v>
      </c>
      <c r="AA944" s="87" t="str">
        <f t="shared" si="319"/>
        <v>Other Americas</v>
      </c>
      <c r="AB944" s="82" cm="1">
        <f t="array" ref="AB944">VLOOKUP(B944,'GDP per Capita'!$T$2:$V$4235,COLUMN('GDP per Capita'!$V:$V)-COLUMN('GDP per Capita'!$S:$S),FALSE)</f>
        <v>49196.49</v>
      </c>
      <c r="AC944" s="82">
        <f t="shared" si="323"/>
        <v>49196.49</v>
      </c>
      <c r="AD944" s="82">
        <f t="shared" si="324"/>
        <v>49196.49</v>
      </c>
      <c r="AE944" s="88">
        <f t="shared" si="320"/>
        <v>2.7609609547283087E-2</v>
      </c>
    </row>
    <row r="945" spans="1:31">
      <c r="A945" s="77" t="s">
        <v>1301</v>
      </c>
      <c r="B945" s="77">
        <v>944</v>
      </c>
      <c r="C945" s="77" t="s">
        <v>320</v>
      </c>
      <c r="D945" s="77" t="s">
        <v>28</v>
      </c>
      <c r="E945" s="77">
        <v>2020</v>
      </c>
      <c r="F945" s="77">
        <v>43.959599799999999</v>
      </c>
      <c r="G945" s="77">
        <v>-78.167778400000003</v>
      </c>
      <c r="H945" s="77">
        <v>0</v>
      </c>
      <c r="I945" s="77" t="s">
        <v>881</v>
      </c>
      <c r="J945" s="77">
        <v>43.074761000000002</v>
      </c>
      <c r="K945" s="77">
        <v>-89.383761300000003</v>
      </c>
      <c r="L945" s="77">
        <v>1818.0463498261499</v>
      </c>
      <c r="M945" s="77">
        <v>0.40169522285499498</v>
      </c>
      <c r="N945" s="77">
        <v>0</v>
      </c>
      <c r="O945" s="77">
        <v>349.06489916662201</v>
      </c>
      <c r="P945" s="87" cm="1">
        <f t="array" ref="P945">IF($X945="Non-local",VLOOKUP($E945,$AI$64:$AW$68,COLUMN($AW:$AW)-COLUMN($AH:$AH),FALSE),IF($X945="Unknown",VLOOKUP($E945,$AI$71:$AW$75,COLUMN($AW:$AW)-COLUMN($AH:$AH),FALSE),0))</f>
        <v>224</v>
      </c>
      <c r="Q945" s="87" cm="1">
        <f t="array" ref="Q945">IF($X945="Non-local",VLOOKUP($E945,$AI$40:$AW$44,COLUMN($AW:$AW)-COLUMN($AH:$AH),FALSE),IF($X945="Unknown",VLOOKUP($E945,$AI$47:$AW$51,COLUMN($AW:$AW)-COLUMN($AH:$AH),FALSE),0))</f>
        <v>470.18520000000001</v>
      </c>
      <c r="R945" s="87" cm="1">
        <f t="array" ref="R945">IF($X945="Non-local",VLOOKUP($E945,$AI$88:$AW$92,COLUMN($AW:$AW)-COLUMN($AH:$AH),FALSE),IF($X945="Unknown",VLOOKUP($E945,$AI$95:$AW$99,COLUMN($AW:$AW)-COLUMN($AH:$AH),FALSE),0))</f>
        <v>0.13052013767768686</v>
      </c>
      <c r="S945" s="87" cm="1">
        <f t="array" ref="S945">VLOOKUP($E945,$AI$111:$AW$115,COLUMN($AW:$AW)-COLUMN($AH:$AH),FALSE)</f>
        <v>410.28773999999999</v>
      </c>
      <c r="T945" s="104">
        <f t="shared" si="316"/>
        <v>0.53221536053268181</v>
      </c>
      <c r="U945" s="104">
        <f t="shared" si="317"/>
        <v>1453.537839166622</v>
      </c>
      <c r="V945" s="87" cm="1">
        <f t="array" ref="V945">VLOOKUP($E945,$AI$118:$AW$122,COLUMN($AW:$AW)-COLUMN($AH:$AH),FALSE)</f>
        <v>161.75600000000003</v>
      </c>
      <c r="W945" s="87" t="str">
        <f t="shared" si="321"/>
        <v>International</v>
      </c>
      <c r="X945" s="87" t="str">
        <f t="shared" si="322"/>
        <v>Non-local</v>
      </c>
      <c r="Y945" s="104"/>
      <c r="Z945" s="87" t="str">
        <f t="shared" si="318"/>
        <v>Canada</v>
      </c>
      <c r="AA945" s="87" t="str">
        <f t="shared" si="319"/>
        <v>Other Americas</v>
      </c>
      <c r="AB945" s="82" cm="1">
        <f t="array" ref="AB945">VLOOKUP(B945,'GDP per Capita'!$T$2:$V$4235,COLUMN('GDP per Capita'!$V:$V)-COLUMN('GDP per Capita'!$S:$S),FALSE)</f>
        <v>49196.49</v>
      </c>
      <c r="AC945" s="82">
        <f t="shared" si="323"/>
        <v>49196.49</v>
      </c>
      <c r="AD945" s="82">
        <f t="shared" si="324"/>
        <v>49196.49</v>
      </c>
      <c r="AE945" s="88">
        <f t="shared" si="320"/>
        <v>2.9545559839058072E-2</v>
      </c>
    </row>
    <row r="946" spans="1:31">
      <c r="A946" s="77" t="s">
        <v>886</v>
      </c>
      <c r="B946" s="77">
        <v>945</v>
      </c>
      <c r="C946" s="77" t="s">
        <v>29</v>
      </c>
      <c r="D946" s="77" t="s">
        <v>29</v>
      </c>
      <c r="E946" s="77">
        <v>2020</v>
      </c>
      <c r="F946" s="77">
        <v>39.284749400000003</v>
      </c>
      <c r="G946" s="77">
        <v>-76.620474639699793</v>
      </c>
      <c r="H946" s="77">
        <v>0</v>
      </c>
      <c r="I946" s="77" t="s">
        <v>881</v>
      </c>
      <c r="J946" s="77">
        <v>43.074761000000002</v>
      </c>
      <c r="K946" s="77">
        <v>-89.383761300000003</v>
      </c>
      <c r="L946" s="77">
        <v>2293.6142511822</v>
      </c>
      <c r="M946" s="77">
        <v>0.46449147956658998</v>
      </c>
      <c r="N946" s="77">
        <v>0</v>
      </c>
      <c r="O946" s="77">
        <v>440.37393622698198</v>
      </c>
      <c r="P946" s="87" cm="1">
        <f t="array" ref="P946">IF($X946="Non-local",VLOOKUP($E946,$AI$64:$AW$68,COLUMN($AW:$AW)-COLUMN($AH:$AH),FALSE),IF($X946="Unknown",VLOOKUP($E946,$AI$71:$AW$75,COLUMN($AW:$AW)-COLUMN($AH:$AH),FALSE),0))</f>
        <v>224</v>
      </c>
      <c r="Q946" s="87" cm="1">
        <f t="array" ref="Q946">IF($X946="Non-local",VLOOKUP($E946,$AI$40:$AW$44,COLUMN($AW:$AW)-COLUMN($AH:$AH),FALSE),IF($X946="Unknown",VLOOKUP($E946,$AI$47:$AW$51,COLUMN($AW:$AW)-COLUMN($AH:$AH),FALSE),0))</f>
        <v>470.18520000000001</v>
      </c>
      <c r="R946" s="87" cm="1">
        <f t="array" ref="R946">IF($X946="Non-local",VLOOKUP($E946,$AI$88:$AW$92,COLUMN($AW:$AW)-COLUMN($AH:$AH),FALSE),IF($X946="Unknown",VLOOKUP($E946,$AI$95:$AW$99,COLUMN($AW:$AW)-COLUMN($AH:$AH),FALSE),0))</f>
        <v>0.13052013767768686</v>
      </c>
      <c r="S946" s="87" cm="1">
        <f t="array" ref="S946">VLOOKUP($E946,$AI$111:$AW$115,COLUMN($AW:$AW)-COLUMN($AH:$AH),FALSE)</f>
        <v>410.28773999999999</v>
      </c>
      <c r="T946" s="104">
        <f t="shared" si="316"/>
        <v>0.59501161724427687</v>
      </c>
      <c r="U946" s="104">
        <f t="shared" si="317"/>
        <v>1544.846876226982</v>
      </c>
      <c r="V946" s="87" cm="1">
        <f t="array" ref="V946">VLOOKUP($E946,$AI$118:$AW$122,COLUMN($AW:$AW)-COLUMN($AH:$AH),FALSE)</f>
        <v>161.75600000000003</v>
      </c>
      <c r="W946" s="87" t="str">
        <f t="shared" si="321"/>
        <v>Domestic</v>
      </c>
      <c r="X946" s="87" t="str">
        <f t="shared" si="322"/>
        <v>Non-local</v>
      </c>
      <c r="Y946" s="104"/>
      <c r="Z946" s="87" t="str">
        <f t="shared" si="318"/>
        <v>USA</v>
      </c>
      <c r="AA946" s="87" t="str">
        <f t="shared" si="319"/>
        <v>USA</v>
      </c>
      <c r="AB946" s="82" cm="1">
        <f t="array" ref="AB946">VLOOKUP(B946,'GDP per Capita'!$T$2:$V$4235,COLUMN('GDP per Capita'!$V:$V)-COLUMN('GDP per Capita'!$S:$S),FALSE)</f>
        <v>63809.64</v>
      </c>
      <c r="AC946" s="82">
        <f t="shared" si="323"/>
        <v>63809.64</v>
      </c>
      <c r="AD946" s="82">
        <f t="shared" si="324"/>
        <v>63809.64</v>
      </c>
      <c r="AE946" s="88">
        <f t="shared" si="320"/>
        <v>2.4210242781921069E-2</v>
      </c>
    </row>
    <row r="947" spans="1:31">
      <c r="A947" s="77" t="s">
        <v>923</v>
      </c>
      <c r="B947" s="77">
        <v>946</v>
      </c>
      <c r="C947" s="77" t="s">
        <v>29</v>
      </c>
      <c r="D947" s="77" t="s">
        <v>29</v>
      </c>
      <c r="E947" s="77">
        <v>2020</v>
      </c>
      <c r="F947" s="77">
        <v>38.029305999999998</v>
      </c>
      <c r="G947" s="77">
        <v>-78.476678100000001</v>
      </c>
      <c r="H947" s="77">
        <v>0</v>
      </c>
      <c r="I947" s="77" t="s">
        <v>881</v>
      </c>
      <c r="J947" s="77">
        <v>43.074761000000002</v>
      </c>
      <c r="K947" s="77">
        <v>-89.383761300000003</v>
      </c>
      <c r="L947" s="77">
        <v>2155.09100284238</v>
      </c>
      <c r="M947" s="77">
        <v>0.44620020835491397</v>
      </c>
      <c r="N947" s="77">
        <v>0</v>
      </c>
      <c r="O947" s="77">
        <v>413.77747254573802</v>
      </c>
      <c r="P947" s="87" cm="1">
        <f t="array" ref="P947">IF($X947="Non-local",VLOOKUP($E947,$AI$64:$AW$68,COLUMN($AW:$AW)-COLUMN($AH:$AH),FALSE),IF($X947="Unknown",VLOOKUP($E947,$AI$71:$AW$75,COLUMN($AW:$AW)-COLUMN($AH:$AH),FALSE),0))</f>
        <v>224</v>
      </c>
      <c r="Q947" s="87" cm="1">
        <f t="array" ref="Q947">IF($X947="Non-local",VLOOKUP($E947,$AI$40:$AW$44,COLUMN($AW:$AW)-COLUMN($AH:$AH),FALSE),IF($X947="Unknown",VLOOKUP($E947,$AI$47:$AW$51,COLUMN($AW:$AW)-COLUMN($AH:$AH),FALSE),0))</f>
        <v>470.18520000000001</v>
      </c>
      <c r="R947" s="87" cm="1">
        <f t="array" ref="R947">IF($X947="Non-local",VLOOKUP($E947,$AI$88:$AW$92,COLUMN($AW:$AW)-COLUMN($AH:$AH),FALSE),IF($X947="Unknown",VLOOKUP($E947,$AI$95:$AW$99,COLUMN($AW:$AW)-COLUMN($AH:$AH),FALSE),0))</f>
        <v>0.13052013767768686</v>
      </c>
      <c r="S947" s="87" cm="1">
        <f t="array" ref="S947">VLOOKUP($E947,$AI$111:$AW$115,COLUMN($AW:$AW)-COLUMN($AH:$AH),FALSE)</f>
        <v>410.28773999999999</v>
      </c>
      <c r="T947" s="104">
        <f t="shared" si="316"/>
        <v>0.57672034603260081</v>
      </c>
      <c r="U947" s="104">
        <f t="shared" si="317"/>
        <v>1518.2504125457378</v>
      </c>
      <c r="V947" s="87" cm="1">
        <f t="array" ref="V947">VLOOKUP($E947,$AI$118:$AW$122,COLUMN($AW:$AW)-COLUMN($AH:$AH),FALSE)</f>
        <v>161.75600000000003</v>
      </c>
      <c r="W947" s="87" t="str">
        <f t="shared" si="321"/>
        <v>Domestic</v>
      </c>
      <c r="X947" s="87" t="str">
        <f t="shared" si="322"/>
        <v>Non-local</v>
      </c>
      <c r="Y947" s="104"/>
      <c r="Z947" s="87" t="str">
        <f t="shared" si="318"/>
        <v>USA</v>
      </c>
      <c r="AA947" s="87" t="str">
        <f t="shared" si="319"/>
        <v>USA</v>
      </c>
      <c r="AB947" s="82" cm="1">
        <f t="array" ref="AB947">VLOOKUP(B947,'GDP per Capita'!$T$2:$V$4235,COLUMN('GDP per Capita'!$V:$V)-COLUMN('GDP per Capita'!$S:$S),FALSE)</f>
        <v>63809.64</v>
      </c>
      <c r="AC947" s="82">
        <f t="shared" si="323"/>
        <v>63809.64</v>
      </c>
      <c r="AD947" s="82">
        <f t="shared" si="324"/>
        <v>63809.64</v>
      </c>
      <c r="AE947" s="88">
        <f t="shared" si="320"/>
        <v>2.379343328916662E-2</v>
      </c>
    </row>
    <row r="948" spans="1:31">
      <c r="A948" s="77" t="s">
        <v>1302</v>
      </c>
      <c r="B948" s="77">
        <v>947</v>
      </c>
      <c r="C948" s="77" t="s">
        <v>29</v>
      </c>
      <c r="D948" s="77" t="s">
        <v>29</v>
      </c>
      <c r="E948" s="77">
        <v>2020</v>
      </c>
      <c r="F948" s="77">
        <v>35.955692399999997</v>
      </c>
      <c r="G948" s="77">
        <v>-80.005317599999998</v>
      </c>
      <c r="H948" s="77">
        <v>0</v>
      </c>
      <c r="I948" s="77" t="s">
        <v>881</v>
      </c>
      <c r="J948" s="77">
        <v>43.074761000000002</v>
      </c>
      <c r="K948" s="77">
        <v>-89.383761300000003</v>
      </c>
      <c r="L948" s="77">
        <v>2254.5444251348999</v>
      </c>
      <c r="M948" s="77">
        <v>0.45933251316211299</v>
      </c>
      <c r="N948" s="77">
        <v>0</v>
      </c>
      <c r="O948" s="77">
        <v>432.87252962590202</v>
      </c>
      <c r="P948" s="87" cm="1">
        <f t="array" ref="P948">IF($X948="Non-local",VLOOKUP($E948,$AI$64:$AW$68,COLUMN($AW:$AW)-COLUMN($AH:$AH),FALSE),IF($X948="Unknown",VLOOKUP($E948,$AI$71:$AW$75,COLUMN($AW:$AW)-COLUMN($AH:$AH),FALSE),0))</f>
        <v>224</v>
      </c>
      <c r="Q948" s="87" cm="1">
        <f t="array" ref="Q948">IF($X948="Non-local",VLOOKUP($E948,$AI$40:$AW$44,COLUMN($AW:$AW)-COLUMN($AH:$AH),FALSE),IF($X948="Unknown",VLOOKUP($E948,$AI$47:$AW$51,COLUMN($AW:$AW)-COLUMN($AH:$AH),FALSE),0))</f>
        <v>470.18520000000001</v>
      </c>
      <c r="R948" s="87" cm="1">
        <f t="array" ref="R948">IF($X948="Non-local",VLOOKUP($E948,$AI$88:$AW$92,COLUMN($AW:$AW)-COLUMN($AH:$AH),FALSE),IF($X948="Unknown",VLOOKUP($E948,$AI$95:$AW$99,COLUMN($AW:$AW)-COLUMN($AH:$AH),FALSE),0))</f>
        <v>0.13052013767768686</v>
      </c>
      <c r="S948" s="87" cm="1">
        <f t="array" ref="S948">VLOOKUP($E948,$AI$111:$AW$115,COLUMN($AW:$AW)-COLUMN($AH:$AH),FALSE)</f>
        <v>410.28773999999999</v>
      </c>
      <c r="T948" s="104">
        <f t="shared" si="316"/>
        <v>0.58985265083979987</v>
      </c>
      <c r="U948" s="104">
        <f t="shared" si="317"/>
        <v>1537.3454696259021</v>
      </c>
      <c r="V948" s="87" cm="1">
        <f t="array" ref="V948">VLOOKUP($E948,$AI$118:$AW$122,COLUMN($AW:$AW)-COLUMN($AH:$AH),FALSE)</f>
        <v>161.75600000000003</v>
      </c>
      <c r="W948" s="87" t="str">
        <f t="shared" si="321"/>
        <v>Domestic</v>
      </c>
      <c r="X948" s="87" t="str">
        <f t="shared" si="322"/>
        <v>Non-local</v>
      </c>
      <c r="Y948" s="104"/>
      <c r="Z948" s="87" t="str">
        <f t="shared" si="318"/>
        <v>USA</v>
      </c>
      <c r="AA948" s="87" t="str">
        <f t="shared" si="319"/>
        <v>USA</v>
      </c>
      <c r="AB948" s="82" cm="1">
        <f t="array" ref="AB948">VLOOKUP(B948,'GDP per Capita'!$T$2:$V$4235,COLUMN('GDP per Capita'!$V:$V)-COLUMN('GDP per Capita'!$S:$S),FALSE)</f>
        <v>63809.64</v>
      </c>
      <c r="AC948" s="82">
        <f t="shared" si="323"/>
        <v>63809.64</v>
      </c>
      <c r="AD948" s="82">
        <f t="shared" si="324"/>
        <v>63809.64</v>
      </c>
      <c r="AE948" s="88">
        <f t="shared" si="320"/>
        <v>2.4092683638802886E-2</v>
      </c>
    </row>
    <row r="949" spans="1:31">
      <c r="A949" s="77" t="s">
        <v>953</v>
      </c>
      <c r="B949" s="77">
        <v>948</v>
      </c>
      <c r="C949" s="77" t="s">
        <v>29</v>
      </c>
      <c r="D949" s="77" t="s">
        <v>29</v>
      </c>
      <c r="E949" s="77">
        <v>2020</v>
      </c>
      <c r="F949" s="77">
        <v>39.100104999999999</v>
      </c>
      <c r="G949" s="77">
        <v>-94.578141599999995</v>
      </c>
      <c r="H949" s="77">
        <v>0</v>
      </c>
      <c r="I949" s="77" t="s">
        <v>881</v>
      </c>
      <c r="J949" s="77">
        <v>43.074761000000002</v>
      </c>
      <c r="K949" s="77">
        <v>-89.383761300000003</v>
      </c>
      <c r="L949" s="77">
        <v>1240.2264772932999</v>
      </c>
      <c r="M949" s="77">
        <v>0.32539712757738998</v>
      </c>
      <c r="N949" s="77">
        <v>0</v>
      </c>
      <c r="O949" s="77">
        <v>238.12348364031499</v>
      </c>
      <c r="P949" s="87" cm="1">
        <f t="array" ref="P949">IF($X949="Non-local",VLOOKUP($E949,$AI$64:$AW$68,COLUMN($AW:$AW)-COLUMN($AH:$AH),FALSE),IF($X949="Unknown",VLOOKUP($E949,$AI$71:$AW$75,COLUMN($AW:$AW)-COLUMN($AH:$AH),FALSE),0))</f>
        <v>224</v>
      </c>
      <c r="Q949" s="87" cm="1">
        <f t="array" ref="Q949">IF($X949="Non-local",VLOOKUP($E949,$AI$40:$AW$44,COLUMN($AW:$AW)-COLUMN($AH:$AH),FALSE),IF($X949="Unknown",VLOOKUP($E949,$AI$47:$AW$51,COLUMN($AW:$AW)-COLUMN($AH:$AH),FALSE),0))</f>
        <v>470.18520000000001</v>
      </c>
      <c r="R949" s="87" cm="1">
        <f t="array" ref="R949">IF($X949="Non-local",VLOOKUP($E949,$AI$88:$AW$92,COLUMN($AW:$AW)-COLUMN($AH:$AH),FALSE),IF($X949="Unknown",VLOOKUP($E949,$AI$95:$AW$99,COLUMN($AW:$AW)-COLUMN($AH:$AH),FALSE),0))</f>
        <v>0.13052013767768686</v>
      </c>
      <c r="S949" s="87" cm="1">
        <f t="array" ref="S949">VLOOKUP($E949,$AI$111:$AW$115,COLUMN($AW:$AW)-COLUMN($AH:$AH),FALSE)</f>
        <v>410.28773999999999</v>
      </c>
      <c r="T949" s="104">
        <f t="shared" si="316"/>
        <v>0.45591726525507681</v>
      </c>
      <c r="U949" s="104">
        <f t="shared" si="317"/>
        <v>1342.5964236403149</v>
      </c>
      <c r="V949" s="87" cm="1">
        <f t="array" ref="V949">VLOOKUP($E949,$AI$118:$AW$122,COLUMN($AW:$AW)-COLUMN($AH:$AH),FALSE)</f>
        <v>161.75600000000003</v>
      </c>
      <c r="W949" s="87" t="str">
        <f t="shared" si="321"/>
        <v>Domestic</v>
      </c>
      <c r="X949" s="87" t="str">
        <f t="shared" si="322"/>
        <v>Non-local</v>
      </c>
      <c r="Y949" s="104"/>
      <c r="Z949" s="87" t="str">
        <f t="shared" si="318"/>
        <v>USA</v>
      </c>
      <c r="AA949" s="87" t="str">
        <f t="shared" si="319"/>
        <v>USA</v>
      </c>
      <c r="AB949" s="82" cm="1">
        <f t="array" ref="AB949">VLOOKUP(B949,'GDP per Capita'!$T$2:$V$4235,COLUMN('GDP per Capita'!$V:$V)-COLUMN('GDP per Capita'!$S:$S),FALSE)</f>
        <v>63809.64</v>
      </c>
      <c r="AC949" s="82">
        <f t="shared" si="323"/>
        <v>63809.64</v>
      </c>
      <c r="AD949" s="82">
        <f t="shared" si="324"/>
        <v>63809.64</v>
      </c>
      <c r="AE949" s="88">
        <f t="shared" si="320"/>
        <v>2.1040651908399967E-2</v>
      </c>
    </row>
    <row r="950" spans="1:31">
      <c r="A950" s="77" t="s">
        <v>1300</v>
      </c>
      <c r="B950" s="77">
        <v>949</v>
      </c>
      <c r="C950" s="77" t="s">
        <v>320</v>
      </c>
      <c r="D950" s="77" t="s">
        <v>28</v>
      </c>
      <c r="E950" s="77">
        <v>2020</v>
      </c>
      <c r="F950" s="77">
        <v>42.983674700000002</v>
      </c>
      <c r="G950" s="77">
        <v>-81.249606799999995</v>
      </c>
      <c r="H950" s="77">
        <v>0</v>
      </c>
      <c r="I950" s="77" t="s">
        <v>881</v>
      </c>
      <c r="J950" s="77">
        <v>43.074761000000002</v>
      </c>
      <c r="K950" s="77">
        <v>-89.383761300000003</v>
      </c>
      <c r="L950" s="77">
        <v>1321.99447915008</v>
      </c>
      <c r="M950" s="77">
        <v>0.336194165015685</v>
      </c>
      <c r="N950" s="77">
        <v>0</v>
      </c>
      <c r="O950" s="77">
        <v>253.82293999681701</v>
      </c>
      <c r="P950" s="87" cm="1">
        <f t="array" ref="P950">IF($X950="Non-local",VLOOKUP($E950,$AI$64:$AW$68,COLUMN($AW:$AW)-COLUMN($AH:$AH),FALSE),IF($X950="Unknown",VLOOKUP($E950,$AI$71:$AW$75,COLUMN($AW:$AW)-COLUMN($AH:$AH),FALSE),0))</f>
        <v>224</v>
      </c>
      <c r="Q950" s="87" cm="1">
        <f t="array" ref="Q950">IF($X950="Non-local",VLOOKUP($E950,$AI$40:$AW$44,COLUMN($AW:$AW)-COLUMN($AH:$AH),FALSE),IF($X950="Unknown",VLOOKUP($E950,$AI$47:$AW$51,COLUMN($AW:$AW)-COLUMN($AH:$AH),FALSE),0))</f>
        <v>470.18520000000001</v>
      </c>
      <c r="R950" s="87" cm="1">
        <f t="array" ref="R950">IF($X950="Non-local",VLOOKUP($E950,$AI$88:$AW$92,COLUMN($AW:$AW)-COLUMN($AH:$AH),FALSE),IF($X950="Unknown",VLOOKUP($E950,$AI$95:$AW$99,COLUMN($AW:$AW)-COLUMN($AH:$AH),FALSE),0))</f>
        <v>0.13052013767768686</v>
      </c>
      <c r="S950" s="87" cm="1">
        <f t="array" ref="S950">VLOOKUP($E950,$AI$111:$AW$115,COLUMN($AW:$AW)-COLUMN($AH:$AH),FALSE)</f>
        <v>410.28773999999999</v>
      </c>
      <c r="T950" s="104">
        <f t="shared" si="316"/>
        <v>0.46671430269337189</v>
      </c>
      <c r="U950" s="104">
        <f t="shared" si="317"/>
        <v>1358.2958799968169</v>
      </c>
      <c r="V950" s="87" cm="1">
        <f t="array" ref="V950">VLOOKUP($E950,$AI$118:$AW$122,COLUMN($AW:$AW)-COLUMN($AH:$AH),FALSE)</f>
        <v>161.75600000000003</v>
      </c>
      <c r="W950" s="87" t="str">
        <f t="shared" si="321"/>
        <v>International</v>
      </c>
      <c r="X950" s="87" t="str">
        <f t="shared" si="322"/>
        <v>Non-local</v>
      </c>
      <c r="Y950" s="104"/>
      <c r="Z950" s="87" t="str">
        <f t="shared" si="318"/>
        <v>Canada</v>
      </c>
      <c r="AA950" s="87" t="str">
        <f t="shared" si="319"/>
        <v>Other Americas</v>
      </c>
      <c r="AB950" s="82" cm="1">
        <f t="array" ref="AB950">VLOOKUP(B950,'GDP per Capita'!$T$2:$V$4235,COLUMN('GDP per Capita'!$V:$V)-COLUMN('GDP per Capita'!$S:$S),FALSE)</f>
        <v>49196.49</v>
      </c>
      <c r="AC950" s="82">
        <f t="shared" si="323"/>
        <v>49196.49</v>
      </c>
      <c r="AD950" s="82">
        <f t="shared" si="324"/>
        <v>49196.49</v>
      </c>
      <c r="AE950" s="88">
        <f t="shared" si="320"/>
        <v>2.7609609547283087E-2</v>
      </c>
    </row>
    <row r="951" spans="1:31">
      <c r="A951" s="77" t="s">
        <v>882</v>
      </c>
      <c r="B951" s="77">
        <v>950</v>
      </c>
      <c r="C951" s="77" t="s">
        <v>29</v>
      </c>
      <c r="D951" s="77" t="s">
        <v>29</v>
      </c>
      <c r="E951" s="77">
        <v>2020</v>
      </c>
      <c r="F951" s="77">
        <v>39.004607</v>
      </c>
      <c r="G951" s="77">
        <v>-76.875683800000004</v>
      </c>
      <c r="H951" s="77">
        <v>0</v>
      </c>
      <c r="I951" s="77" t="s">
        <v>881</v>
      </c>
      <c r="J951" s="77">
        <v>43.074761000000002</v>
      </c>
      <c r="K951" s="77">
        <v>-89.383761300000003</v>
      </c>
      <c r="L951" s="77">
        <v>2282.0367426028702</v>
      </c>
      <c r="M951" s="77">
        <v>0.462962730046795</v>
      </c>
      <c r="N951" s="77">
        <v>0</v>
      </c>
      <c r="O951" s="77">
        <v>438.15105457975199</v>
      </c>
      <c r="P951" s="87" cm="1">
        <f t="array" ref="P951">IF($X951="Non-local",VLOOKUP($E951,$AI$64:$AW$68,COLUMN($AW:$AW)-COLUMN($AH:$AH),FALSE),IF($X951="Unknown",VLOOKUP($E951,$AI$71:$AW$75,COLUMN($AW:$AW)-COLUMN($AH:$AH),FALSE),0))</f>
        <v>224</v>
      </c>
      <c r="Q951" s="87" cm="1">
        <f t="array" ref="Q951">IF($X951="Non-local",VLOOKUP($E951,$AI$40:$AW$44,COLUMN($AW:$AW)-COLUMN($AH:$AH),FALSE),IF($X951="Unknown",VLOOKUP($E951,$AI$47:$AW$51,COLUMN($AW:$AW)-COLUMN($AH:$AH),FALSE),0))</f>
        <v>470.18520000000001</v>
      </c>
      <c r="R951" s="87" cm="1">
        <f t="array" ref="R951">IF($X951="Non-local",VLOOKUP($E951,$AI$88:$AW$92,COLUMN($AW:$AW)-COLUMN($AH:$AH),FALSE),IF($X951="Unknown",VLOOKUP($E951,$AI$95:$AW$99,COLUMN($AW:$AW)-COLUMN($AH:$AH),FALSE),0))</f>
        <v>0.13052013767768686</v>
      </c>
      <c r="S951" s="87" cm="1">
        <f t="array" ref="S951">VLOOKUP($E951,$AI$111:$AW$115,COLUMN($AW:$AW)-COLUMN($AH:$AH),FALSE)</f>
        <v>410.28773999999999</v>
      </c>
      <c r="T951" s="104">
        <f t="shared" si="316"/>
        <v>0.59348286772448189</v>
      </c>
      <c r="U951" s="104">
        <f t="shared" si="317"/>
        <v>1542.623994579752</v>
      </c>
      <c r="V951" s="87" cm="1">
        <f t="array" ref="V951">VLOOKUP($E951,$AI$118:$AW$122,COLUMN($AW:$AW)-COLUMN($AH:$AH),FALSE)</f>
        <v>161.75600000000003</v>
      </c>
      <c r="W951" s="87" t="str">
        <f t="shared" si="321"/>
        <v>Domestic</v>
      </c>
      <c r="X951" s="87" t="str">
        <f t="shared" si="322"/>
        <v>Non-local</v>
      </c>
      <c r="Y951" s="104"/>
      <c r="Z951" s="87" t="str">
        <f t="shared" si="318"/>
        <v>USA</v>
      </c>
      <c r="AA951" s="87" t="str">
        <f t="shared" si="319"/>
        <v>USA</v>
      </c>
      <c r="AB951" s="82" cm="1">
        <f t="array" ref="AB951">VLOOKUP(B951,'GDP per Capita'!$T$2:$V$4235,COLUMN('GDP per Capita'!$V:$V)-COLUMN('GDP per Capita'!$S:$S),FALSE)</f>
        <v>63809.64</v>
      </c>
      <c r="AC951" s="82">
        <f t="shared" si="323"/>
        <v>63809.64</v>
      </c>
      <c r="AD951" s="82">
        <f t="shared" si="324"/>
        <v>63809.64</v>
      </c>
      <c r="AE951" s="88">
        <f t="shared" si="320"/>
        <v>2.4175406640434768E-2</v>
      </c>
    </row>
    <row r="952" spans="1:31">
      <c r="A952" s="77" t="s">
        <v>1279</v>
      </c>
      <c r="B952" s="77">
        <v>951</v>
      </c>
      <c r="C952" s="77" t="s">
        <v>320</v>
      </c>
      <c r="D952" s="77" t="s">
        <v>28</v>
      </c>
      <c r="E952" s="77">
        <v>2020</v>
      </c>
      <c r="F952" s="77">
        <v>0</v>
      </c>
      <c r="G952" s="77">
        <v>0</v>
      </c>
      <c r="H952" s="77">
        <v>0</v>
      </c>
      <c r="I952" s="77" t="s">
        <v>881</v>
      </c>
      <c r="J952" s="77">
        <v>43.074761000000002</v>
      </c>
      <c r="K952" s="77">
        <v>-89.383761300000003</v>
      </c>
      <c r="L952" s="77">
        <v>4610.0412007298301</v>
      </c>
      <c r="M952" s="77">
        <v>0.80715542109624605</v>
      </c>
      <c r="N952" s="77">
        <v>1</v>
      </c>
      <c r="O952" s="77">
        <v>553.20494408757997</v>
      </c>
      <c r="P952" s="87" cm="1">
        <f t="array" ref="P952">IF($X952="Non-local",VLOOKUP($E952,$AI$64:$AW$68,COLUMN($AW:$AW)-COLUMN($AH:$AH),FALSE),IF($X952="Unknown",VLOOKUP($E952,$AI$71:$AW$75,COLUMN($AW:$AW)-COLUMN($AH:$AH),FALSE),0))</f>
        <v>224</v>
      </c>
      <c r="Q952" s="87" cm="1">
        <f t="array" ref="Q952">IF($X952="Non-local",VLOOKUP($E952,$AI$40:$AW$44,COLUMN($AW:$AW)-COLUMN($AH:$AH),FALSE),IF($X952="Unknown",VLOOKUP($E952,$AI$47:$AW$51,COLUMN($AW:$AW)-COLUMN($AH:$AH),FALSE),0))</f>
        <v>470.18520000000001</v>
      </c>
      <c r="R952" s="87" cm="1">
        <f t="array" ref="R952">IF($X952="Non-local",VLOOKUP($E952,$AI$88:$AW$92,COLUMN($AW:$AW)-COLUMN($AH:$AH),FALSE),IF($X952="Unknown",VLOOKUP($E952,$AI$95:$AW$99,COLUMN($AW:$AW)-COLUMN($AH:$AH),FALSE),0))</f>
        <v>0.13052013767768686</v>
      </c>
      <c r="S952" s="87" cm="1">
        <f t="array" ref="S952">VLOOKUP($E952,$AI$111:$AW$115,COLUMN($AW:$AW)-COLUMN($AH:$AH),FALSE)</f>
        <v>410.28773999999999</v>
      </c>
      <c r="T952" s="104">
        <f t="shared" si="316"/>
        <v>0.93767555877393294</v>
      </c>
      <c r="U952" s="104">
        <f t="shared" si="317"/>
        <v>1657.67788408758</v>
      </c>
      <c r="V952" s="87" cm="1">
        <f t="array" ref="V952">VLOOKUP($E952,$AI$118:$AW$122,COLUMN($AW:$AW)-COLUMN($AH:$AH),FALSE)</f>
        <v>161.75600000000003</v>
      </c>
      <c r="W952" s="87" t="str">
        <f t="shared" si="321"/>
        <v>International</v>
      </c>
      <c r="X952" s="87" t="str">
        <f t="shared" si="322"/>
        <v>Non-local</v>
      </c>
      <c r="Y952" s="104"/>
      <c r="Z952" s="87" t="str">
        <f t="shared" si="318"/>
        <v>Canada</v>
      </c>
      <c r="AA952" s="87" t="str">
        <f t="shared" si="319"/>
        <v>Other Americas</v>
      </c>
      <c r="AB952" s="82" cm="1">
        <f t="array" ref="AB952">VLOOKUP(B952,'GDP per Capita'!$T$2:$V$4235,COLUMN('GDP per Capita'!$V:$V)-COLUMN('GDP per Capita'!$S:$S),FALSE)</f>
        <v>49196.49</v>
      </c>
      <c r="AC952" s="82">
        <f t="shared" si="323"/>
        <v>49196.49</v>
      </c>
      <c r="AD952" s="82">
        <f t="shared" si="324"/>
        <v>49196.49</v>
      </c>
      <c r="AE952" s="88">
        <f t="shared" si="320"/>
        <v>3.3695043774211939E-2</v>
      </c>
    </row>
    <row r="953" spans="1:31">
      <c r="A953" s="77" t="s">
        <v>917</v>
      </c>
      <c r="B953" s="77">
        <v>952</v>
      </c>
      <c r="C953" s="77" t="s">
        <v>29</v>
      </c>
      <c r="D953" s="77" t="s">
        <v>29</v>
      </c>
      <c r="E953" s="77">
        <v>2020</v>
      </c>
      <c r="F953" s="77">
        <v>35.780397700000002</v>
      </c>
      <c r="G953" s="77">
        <v>-78.639098899999993</v>
      </c>
      <c r="H953" s="77">
        <v>0</v>
      </c>
      <c r="I953" s="77" t="s">
        <v>881</v>
      </c>
      <c r="J953" s="77">
        <v>43.074761000000002</v>
      </c>
      <c r="K953" s="77">
        <v>-89.383761300000003</v>
      </c>
      <c r="L953" s="77">
        <v>2453.61447989198</v>
      </c>
      <c r="M953" s="77">
        <v>0.48561867382701901</v>
      </c>
      <c r="N953" s="77">
        <v>0</v>
      </c>
      <c r="O953" s="77">
        <v>471.09398013926102</v>
      </c>
      <c r="P953" s="87" cm="1">
        <f t="array" ref="P953">IF($X953="Non-local",VLOOKUP($E953,$AI$64:$AW$68,COLUMN($AW:$AW)-COLUMN($AH:$AH),FALSE),IF($X953="Unknown",VLOOKUP($E953,$AI$71:$AW$75,COLUMN($AW:$AW)-COLUMN($AH:$AH),FALSE),0))</f>
        <v>224</v>
      </c>
      <c r="Q953" s="87" cm="1">
        <f t="array" ref="Q953">IF($X953="Non-local",VLOOKUP($E953,$AI$40:$AW$44,COLUMN($AW:$AW)-COLUMN($AH:$AH),FALSE),IF($X953="Unknown",VLOOKUP($E953,$AI$47:$AW$51,COLUMN($AW:$AW)-COLUMN($AH:$AH),FALSE),0))</f>
        <v>470.18520000000001</v>
      </c>
      <c r="R953" s="87" cm="1">
        <f t="array" ref="R953">IF($X953="Non-local",VLOOKUP($E953,$AI$88:$AW$92,COLUMN($AW:$AW)-COLUMN($AH:$AH),FALSE),IF($X953="Unknown",VLOOKUP($E953,$AI$95:$AW$99,COLUMN($AW:$AW)-COLUMN($AH:$AH),FALSE),0))</f>
        <v>0.13052013767768686</v>
      </c>
      <c r="S953" s="87" cm="1">
        <f t="array" ref="S953">VLOOKUP($E953,$AI$111:$AW$115,COLUMN($AW:$AW)-COLUMN($AH:$AH),FALSE)</f>
        <v>410.28773999999999</v>
      </c>
      <c r="T953" s="104">
        <f t="shared" si="316"/>
        <v>0.61613881150470584</v>
      </c>
      <c r="U953" s="104">
        <f t="shared" si="317"/>
        <v>1575.5669201392609</v>
      </c>
      <c r="V953" s="87" cm="1">
        <f t="array" ref="V953">VLOOKUP($E953,$AI$118:$AW$122,COLUMN($AW:$AW)-COLUMN($AH:$AH),FALSE)</f>
        <v>161.75600000000003</v>
      </c>
      <c r="W953" s="87" t="str">
        <f t="shared" si="321"/>
        <v>Domestic</v>
      </c>
      <c r="X953" s="87" t="str">
        <f t="shared" si="322"/>
        <v>Non-local</v>
      </c>
      <c r="Y953" s="104"/>
      <c r="Z953" s="87" t="str">
        <f t="shared" si="318"/>
        <v>USA</v>
      </c>
      <c r="AA953" s="87" t="str">
        <f t="shared" si="319"/>
        <v>USA</v>
      </c>
      <c r="AB953" s="82" cm="1">
        <f t="array" ref="AB953">VLOOKUP(B953,'GDP per Capita'!$T$2:$V$4235,COLUMN('GDP per Capita'!$V:$V)-COLUMN('GDP per Capita'!$S:$S),FALSE)</f>
        <v>63809.64</v>
      </c>
      <c r="AC953" s="82">
        <f t="shared" si="323"/>
        <v>63809.64</v>
      </c>
      <c r="AD953" s="82">
        <f t="shared" si="324"/>
        <v>63809.64</v>
      </c>
      <c r="AE953" s="88">
        <f t="shared" si="320"/>
        <v>2.469167542928092E-2</v>
      </c>
    </row>
    <row r="954" spans="1:31">
      <c r="A954" s="77" t="s">
        <v>1303</v>
      </c>
      <c r="B954" s="77">
        <v>953</v>
      </c>
      <c r="C954" s="77" t="s">
        <v>29</v>
      </c>
      <c r="D954" s="77" t="s">
        <v>29</v>
      </c>
      <c r="E954" s="77">
        <v>2020</v>
      </c>
      <c r="F954" s="77">
        <v>39.484565799999999</v>
      </c>
      <c r="G954" s="77">
        <v>-76.650284499999998</v>
      </c>
      <c r="H954" s="77">
        <v>0</v>
      </c>
      <c r="I954" s="77" t="s">
        <v>881</v>
      </c>
      <c r="J954" s="77">
        <v>43.074761000000002</v>
      </c>
      <c r="K954" s="77">
        <v>-89.383761300000003</v>
      </c>
      <c r="L954" s="77">
        <v>2270.0709746255998</v>
      </c>
      <c r="M954" s="77">
        <v>0.461382712902009</v>
      </c>
      <c r="N954" s="77">
        <v>0</v>
      </c>
      <c r="O954" s="77">
        <v>435.85362712811599</v>
      </c>
      <c r="P954" s="87" cm="1">
        <f t="array" ref="P954">IF($X954="Non-local",VLOOKUP($E954,$AI$64:$AW$68,COLUMN($AW:$AW)-COLUMN($AH:$AH),FALSE),IF($X954="Unknown",VLOOKUP($E954,$AI$71:$AW$75,COLUMN($AW:$AW)-COLUMN($AH:$AH),FALSE),0))</f>
        <v>224</v>
      </c>
      <c r="Q954" s="87" cm="1">
        <f t="array" ref="Q954">IF($X954="Non-local",VLOOKUP($E954,$AI$40:$AW$44,COLUMN($AW:$AW)-COLUMN($AH:$AH),FALSE),IF($X954="Unknown",VLOOKUP($E954,$AI$47:$AW$51,COLUMN($AW:$AW)-COLUMN($AH:$AH),FALSE),0))</f>
        <v>470.18520000000001</v>
      </c>
      <c r="R954" s="87" cm="1">
        <f t="array" ref="R954">IF($X954="Non-local",VLOOKUP($E954,$AI$88:$AW$92,COLUMN($AW:$AW)-COLUMN($AH:$AH),FALSE),IF($X954="Unknown",VLOOKUP($E954,$AI$95:$AW$99,COLUMN($AW:$AW)-COLUMN($AH:$AH),FALSE),0))</f>
        <v>0.13052013767768686</v>
      </c>
      <c r="S954" s="87" cm="1">
        <f t="array" ref="S954">VLOOKUP($E954,$AI$111:$AW$115,COLUMN($AW:$AW)-COLUMN($AH:$AH),FALSE)</f>
        <v>410.28773999999999</v>
      </c>
      <c r="T954" s="104">
        <f t="shared" si="316"/>
        <v>0.59190285057969583</v>
      </c>
      <c r="U954" s="104">
        <f t="shared" si="317"/>
        <v>1540.3265671281158</v>
      </c>
      <c r="V954" s="87" cm="1">
        <f t="array" ref="V954">VLOOKUP($E954,$AI$118:$AW$122,COLUMN($AW:$AW)-COLUMN($AH:$AH),FALSE)</f>
        <v>161.75600000000003</v>
      </c>
      <c r="W954" s="87" t="str">
        <f t="shared" si="321"/>
        <v>Domestic</v>
      </c>
      <c r="X954" s="87" t="str">
        <f t="shared" si="322"/>
        <v>Non-local</v>
      </c>
      <c r="Y954" s="104"/>
      <c r="Z954" s="87" t="str">
        <f t="shared" si="318"/>
        <v>USA</v>
      </c>
      <c r="AA954" s="87" t="str">
        <f t="shared" si="319"/>
        <v>USA</v>
      </c>
      <c r="AB954" s="82" cm="1">
        <f t="array" ref="AB954">VLOOKUP(B954,'GDP per Capita'!$T$2:$V$4235,COLUMN('GDP per Capita'!$V:$V)-COLUMN('GDP per Capita'!$S:$S),FALSE)</f>
        <v>63809.64</v>
      </c>
      <c r="AC954" s="82">
        <f t="shared" si="323"/>
        <v>63809.64</v>
      </c>
      <c r="AD954" s="82">
        <f t="shared" si="324"/>
        <v>63809.64</v>
      </c>
      <c r="AE954" s="88">
        <f t="shared" si="320"/>
        <v>2.4139402245932053E-2</v>
      </c>
    </row>
    <row r="955" spans="1:31">
      <c r="A955" s="77" t="s">
        <v>894</v>
      </c>
      <c r="B955" s="77">
        <v>954</v>
      </c>
      <c r="C955" s="77" t="s">
        <v>29</v>
      </c>
      <c r="D955" s="77" t="s">
        <v>29</v>
      </c>
      <c r="E955" s="77">
        <v>2020</v>
      </c>
      <c r="F955" s="77">
        <v>33.425505600000001</v>
      </c>
      <c r="G955" s="77">
        <v>-111.94001249999999</v>
      </c>
      <c r="H955" s="77">
        <v>0</v>
      </c>
      <c r="I955" s="77" t="s">
        <v>881</v>
      </c>
      <c r="J955" s="77">
        <v>43.074761000000002</v>
      </c>
      <c r="K955" s="77">
        <v>-89.383761300000003</v>
      </c>
      <c r="L955" s="77">
        <v>4465.5110464523696</v>
      </c>
      <c r="M955" s="77">
        <v>0.79623050342923796</v>
      </c>
      <c r="N955" s="77">
        <v>0</v>
      </c>
      <c r="O955" s="77">
        <v>535.86132557428402</v>
      </c>
      <c r="P955" s="87" cm="1">
        <f t="array" ref="P955">IF($X955="Non-local",VLOOKUP($E955,$AI$64:$AW$68,COLUMN($AW:$AW)-COLUMN($AH:$AH),FALSE),IF($X955="Unknown",VLOOKUP($E955,$AI$71:$AW$75,COLUMN($AW:$AW)-COLUMN($AH:$AH),FALSE),0))</f>
        <v>224</v>
      </c>
      <c r="Q955" s="87" cm="1">
        <f t="array" ref="Q955">IF($X955="Non-local",VLOOKUP($E955,$AI$40:$AW$44,COLUMN($AW:$AW)-COLUMN($AH:$AH),FALSE),IF($X955="Unknown",VLOOKUP($E955,$AI$47:$AW$51,COLUMN($AW:$AW)-COLUMN($AH:$AH),FALSE),0))</f>
        <v>470.18520000000001</v>
      </c>
      <c r="R955" s="87" cm="1">
        <f t="array" ref="R955">IF($X955="Non-local",VLOOKUP($E955,$AI$88:$AW$92,COLUMN($AW:$AW)-COLUMN($AH:$AH),FALSE),IF($X955="Unknown",VLOOKUP($E955,$AI$95:$AW$99,COLUMN($AW:$AW)-COLUMN($AH:$AH),FALSE),0))</f>
        <v>0.13052013767768686</v>
      </c>
      <c r="S955" s="87" cm="1">
        <f t="array" ref="S955">VLOOKUP($E955,$AI$111:$AW$115,COLUMN($AW:$AW)-COLUMN($AH:$AH),FALSE)</f>
        <v>410.28773999999999</v>
      </c>
      <c r="T955" s="104">
        <f t="shared" si="316"/>
        <v>0.92675064110692484</v>
      </c>
      <c r="U955" s="104">
        <f t="shared" si="317"/>
        <v>1640.334265574284</v>
      </c>
      <c r="V955" s="87" cm="1">
        <f t="array" ref="V955">VLOOKUP($E955,$AI$118:$AW$122,COLUMN($AW:$AW)-COLUMN($AH:$AH),FALSE)</f>
        <v>161.75600000000003</v>
      </c>
      <c r="W955" s="87" t="str">
        <f t="shared" si="321"/>
        <v>Domestic</v>
      </c>
      <c r="X955" s="87" t="str">
        <f t="shared" si="322"/>
        <v>Non-local</v>
      </c>
      <c r="Y955" s="104"/>
      <c r="Z955" s="87" t="str">
        <f t="shared" si="318"/>
        <v>USA</v>
      </c>
      <c r="AA955" s="87" t="str">
        <f t="shared" si="319"/>
        <v>USA</v>
      </c>
      <c r="AB955" s="82" cm="1">
        <f t="array" ref="AB955">VLOOKUP(B955,'GDP per Capita'!$T$2:$V$4235,COLUMN('GDP per Capita'!$V:$V)-COLUMN('GDP per Capita'!$S:$S),FALSE)</f>
        <v>63809.64</v>
      </c>
      <c r="AC955" s="82">
        <f t="shared" si="323"/>
        <v>63809.64</v>
      </c>
      <c r="AD955" s="82">
        <f t="shared" si="324"/>
        <v>63809.64</v>
      </c>
      <c r="AE955" s="88">
        <f t="shared" si="320"/>
        <v>2.5706684218470503E-2</v>
      </c>
    </row>
    <row r="956" spans="1:31">
      <c r="A956" s="77" t="s">
        <v>1304</v>
      </c>
      <c r="B956" s="77">
        <v>955</v>
      </c>
      <c r="C956" s="77" t="s">
        <v>320</v>
      </c>
      <c r="D956" s="77" t="s">
        <v>28</v>
      </c>
      <c r="E956" s="77">
        <v>2020</v>
      </c>
      <c r="F956" s="77">
        <v>43.266190399999999</v>
      </c>
      <c r="G956" s="77">
        <v>-79.954634099999893</v>
      </c>
      <c r="H956" s="77">
        <v>0</v>
      </c>
      <c r="I956" s="77" t="s">
        <v>881</v>
      </c>
      <c r="J956" s="77">
        <v>43.074761000000002</v>
      </c>
      <c r="K956" s="77">
        <v>-89.383761300000003</v>
      </c>
      <c r="L956" s="77">
        <v>1529.1280019439901</v>
      </c>
      <c r="M956" s="77">
        <v>0.36354506450628099</v>
      </c>
      <c r="N956" s="77">
        <v>0</v>
      </c>
      <c r="O956" s="77">
        <v>293.59257637324703</v>
      </c>
      <c r="P956" s="87" cm="1">
        <f t="array" ref="P956">IF($X956="Non-local",VLOOKUP($E956,$AI$64:$AW$68,COLUMN($AW:$AW)-COLUMN($AH:$AH),FALSE),IF($X956="Unknown",VLOOKUP($E956,$AI$71:$AW$75,COLUMN($AW:$AW)-COLUMN($AH:$AH),FALSE),0))</f>
        <v>224</v>
      </c>
      <c r="Q956" s="87" cm="1">
        <f t="array" ref="Q956">IF($X956="Non-local",VLOOKUP($E956,$AI$40:$AW$44,COLUMN($AW:$AW)-COLUMN($AH:$AH),FALSE),IF($X956="Unknown",VLOOKUP($E956,$AI$47:$AW$51,COLUMN($AW:$AW)-COLUMN($AH:$AH),FALSE),0))</f>
        <v>470.18520000000001</v>
      </c>
      <c r="R956" s="87" cm="1">
        <f t="array" ref="R956">IF($X956="Non-local",VLOOKUP($E956,$AI$88:$AW$92,COLUMN($AW:$AW)-COLUMN($AH:$AH),FALSE),IF($X956="Unknown",VLOOKUP($E956,$AI$95:$AW$99,COLUMN($AW:$AW)-COLUMN($AH:$AH),FALSE),0))</f>
        <v>0.13052013767768686</v>
      </c>
      <c r="S956" s="87" cm="1">
        <f t="array" ref="S956">VLOOKUP($E956,$AI$111:$AW$115,COLUMN($AW:$AW)-COLUMN($AH:$AH),FALSE)</f>
        <v>410.28773999999999</v>
      </c>
      <c r="T956" s="104">
        <f t="shared" si="316"/>
        <v>0.49406520218396788</v>
      </c>
      <c r="U956" s="104">
        <f t="shared" si="317"/>
        <v>1398.0655163732472</v>
      </c>
      <c r="V956" s="87" cm="1">
        <f t="array" ref="V956">VLOOKUP($E956,$AI$118:$AW$122,COLUMN($AW:$AW)-COLUMN($AH:$AH),FALSE)</f>
        <v>161.75600000000003</v>
      </c>
      <c r="W956" s="87" t="str">
        <f t="shared" si="321"/>
        <v>International</v>
      </c>
      <c r="X956" s="87" t="str">
        <f t="shared" si="322"/>
        <v>Non-local</v>
      </c>
      <c r="Y956" s="104"/>
      <c r="Z956" s="87" t="str">
        <f t="shared" si="318"/>
        <v>Canada</v>
      </c>
      <c r="AA956" s="87" t="str">
        <f t="shared" si="319"/>
        <v>Other Americas</v>
      </c>
      <c r="AB956" s="82" cm="1">
        <f t="array" ref="AB956">VLOOKUP(B956,'GDP per Capita'!$T$2:$V$4235,COLUMN('GDP per Capita'!$V:$V)-COLUMN('GDP per Capita'!$S:$S),FALSE)</f>
        <v>49196.49</v>
      </c>
      <c r="AC956" s="82">
        <f t="shared" si="323"/>
        <v>49196.49</v>
      </c>
      <c r="AD956" s="82">
        <f t="shared" si="324"/>
        <v>49196.49</v>
      </c>
      <c r="AE956" s="88">
        <f t="shared" si="320"/>
        <v>2.8417993161163474E-2</v>
      </c>
    </row>
    <row r="957" spans="1:31">
      <c r="A957" s="77" t="s">
        <v>1134</v>
      </c>
      <c r="B957" s="77">
        <v>956</v>
      </c>
      <c r="C957" s="77" t="s">
        <v>271</v>
      </c>
      <c r="D957" s="77" t="s">
        <v>31</v>
      </c>
      <c r="E957" s="77">
        <v>2020</v>
      </c>
      <c r="F957" s="77">
        <v>28.485771499999998</v>
      </c>
      <c r="G957" s="77">
        <v>-16.315942199999999</v>
      </c>
      <c r="H957" s="77">
        <v>0</v>
      </c>
      <c r="I957" s="77" t="s">
        <v>881</v>
      </c>
      <c r="J957" s="77">
        <v>43.074761000000002</v>
      </c>
      <c r="K957" s="77">
        <v>-89.383761300000003</v>
      </c>
      <c r="L957" s="77">
        <v>13155.568587232399</v>
      </c>
      <c r="M957" s="77">
        <v>2.0339660116890301</v>
      </c>
      <c r="N957" s="77">
        <v>0</v>
      </c>
      <c r="O957" s="77">
        <v>1381.3347016594</v>
      </c>
      <c r="P957" s="87" cm="1">
        <f t="array" ref="P957">IF($X957="Non-local",VLOOKUP($E957,$AI$64:$AW$68,COLUMN($AW:$AW)-COLUMN($AH:$AH),FALSE),IF($X957="Unknown",VLOOKUP($E957,$AI$71:$AW$75,COLUMN($AW:$AW)-COLUMN($AH:$AH),FALSE),0))</f>
        <v>224</v>
      </c>
      <c r="Q957" s="87" cm="1">
        <f t="array" ref="Q957">IF($X957="Non-local",VLOOKUP($E957,$AI$40:$AW$44,COLUMN($AW:$AW)-COLUMN($AH:$AH),FALSE),IF($X957="Unknown",VLOOKUP($E957,$AI$47:$AW$51,COLUMN($AW:$AW)-COLUMN($AH:$AH),FALSE),0))</f>
        <v>470.18520000000001</v>
      </c>
      <c r="R957" s="87" cm="1">
        <f t="array" ref="R957">IF($X957="Non-local",VLOOKUP($E957,$AI$88:$AW$92,COLUMN($AW:$AW)-COLUMN($AH:$AH),FALSE),IF($X957="Unknown",VLOOKUP($E957,$AI$95:$AW$99,COLUMN($AW:$AW)-COLUMN($AH:$AH),FALSE),0))</f>
        <v>0.13052013767768686</v>
      </c>
      <c r="S957" s="87" cm="1">
        <f t="array" ref="S957">VLOOKUP($E957,$AI$111:$AW$115,COLUMN($AW:$AW)-COLUMN($AH:$AH),FALSE)</f>
        <v>410.28773999999999</v>
      </c>
      <c r="T957" s="104">
        <f t="shared" si="316"/>
        <v>2.1644861493667169</v>
      </c>
      <c r="U957" s="104">
        <f t="shared" si="317"/>
        <v>2485.8076416594004</v>
      </c>
      <c r="V957" s="87" cm="1">
        <f t="array" ref="V957">VLOOKUP($E957,$AI$118:$AW$122,COLUMN($AW:$AW)-COLUMN($AH:$AH),FALSE)</f>
        <v>161.75600000000003</v>
      </c>
      <c r="W957" s="87" t="str">
        <f t="shared" si="321"/>
        <v>International</v>
      </c>
      <c r="X957" s="87" t="str">
        <f t="shared" si="322"/>
        <v>Non-local</v>
      </c>
      <c r="Y957" s="104"/>
      <c r="Z957" s="87" t="str">
        <f t="shared" si="318"/>
        <v>Spain</v>
      </c>
      <c r="AA957" s="87" t="str">
        <f t="shared" si="319"/>
        <v>Europe</v>
      </c>
      <c r="AB957" s="82" cm="1">
        <f t="array" ref="AB957">VLOOKUP(B957,'GDP per Capita'!$T$2:$V$4235,COLUMN('GDP per Capita'!$V:$V)-COLUMN('GDP per Capita'!$S:$S),FALSE)</f>
        <v>32023.79</v>
      </c>
      <c r="AC957" s="82">
        <f t="shared" si="323"/>
        <v>32023.79</v>
      </c>
      <c r="AD957" s="82">
        <f t="shared" si="324"/>
        <v>32023.79</v>
      </c>
      <c r="AE957" s="88">
        <f t="shared" si="320"/>
        <v>7.7623780372635481E-2</v>
      </c>
    </row>
    <row r="958" spans="1:31">
      <c r="A958" s="77" t="s">
        <v>1305</v>
      </c>
      <c r="B958" s="77">
        <v>957</v>
      </c>
      <c r="C958" s="77" t="s">
        <v>29</v>
      </c>
      <c r="D958" s="77" t="s">
        <v>29</v>
      </c>
      <c r="E958" s="77">
        <v>2020</v>
      </c>
      <c r="F958" s="77">
        <v>38.9786401</v>
      </c>
      <c r="G958" s="77">
        <v>-76.492785999999995</v>
      </c>
      <c r="H958" s="77">
        <v>0</v>
      </c>
      <c r="I958" s="77" t="s">
        <v>881</v>
      </c>
      <c r="J958" s="77">
        <v>43.074761000000002</v>
      </c>
      <c r="K958" s="77">
        <v>-89.383761300000003</v>
      </c>
      <c r="L958" s="77">
        <v>2343.5508946925702</v>
      </c>
      <c r="M958" s="77">
        <v>0.47108535244205302</v>
      </c>
      <c r="N958" s="77">
        <v>0</v>
      </c>
      <c r="O958" s="77">
        <v>449.961771780974</v>
      </c>
      <c r="P958" s="87" cm="1">
        <f t="array" ref="P958">IF($X958="Non-local",VLOOKUP($E958,$AI$64:$AW$68,COLUMN($AW:$AW)-COLUMN($AH:$AH),FALSE),IF($X958="Unknown",VLOOKUP($E958,$AI$71:$AW$75,COLUMN($AW:$AW)-COLUMN($AH:$AH),FALSE),0))</f>
        <v>224</v>
      </c>
      <c r="Q958" s="87" cm="1">
        <f t="array" ref="Q958">IF($X958="Non-local",VLOOKUP($E958,$AI$40:$AW$44,COLUMN($AW:$AW)-COLUMN($AH:$AH),FALSE),IF($X958="Unknown",VLOOKUP($E958,$AI$47:$AW$51,COLUMN($AW:$AW)-COLUMN($AH:$AH),FALSE),0))</f>
        <v>470.18520000000001</v>
      </c>
      <c r="R958" s="87" cm="1">
        <f t="array" ref="R958">IF($X958="Non-local",VLOOKUP($E958,$AI$88:$AW$92,COLUMN($AW:$AW)-COLUMN($AH:$AH),FALSE),IF($X958="Unknown",VLOOKUP($E958,$AI$95:$AW$99,COLUMN($AW:$AW)-COLUMN($AH:$AH),FALSE),0))</f>
        <v>0.13052013767768686</v>
      </c>
      <c r="S958" s="87" cm="1">
        <f t="array" ref="S958">VLOOKUP($E958,$AI$111:$AW$115,COLUMN($AW:$AW)-COLUMN($AH:$AH),FALSE)</f>
        <v>410.28773999999999</v>
      </c>
      <c r="T958" s="104">
        <f t="shared" si="316"/>
        <v>0.60160549011973985</v>
      </c>
      <c r="U958" s="104">
        <f t="shared" si="317"/>
        <v>1554.4347117809741</v>
      </c>
      <c r="V958" s="87" cm="1">
        <f t="array" ref="V958">VLOOKUP($E958,$AI$118:$AW$122,COLUMN($AW:$AW)-COLUMN($AH:$AH),FALSE)</f>
        <v>161.75600000000003</v>
      </c>
      <c r="W958" s="87" t="str">
        <f t="shared" si="321"/>
        <v>Domestic</v>
      </c>
      <c r="X958" s="87" t="str">
        <f t="shared" si="322"/>
        <v>Non-local</v>
      </c>
      <c r="Y958" s="104"/>
      <c r="Z958" s="87" t="str">
        <f t="shared" si="318"/>
        <v>USA</v>
      </c>
      <c r="AA958" s="87" t="str">
        <f t="shared" si="319"/>
        <v>USA</v>
      </c>
      <c r="AB958" s="82" cm="1">
        <f t="array" ref="AB958">VLOOKUP(B958,'GDP per Capita'!$T$2:$V$4235,COLUMN('GDP per Capita'!$V:$V)-COLUMN('GDP per Capita'!$S:$S),FALSE)</f>
        <v>63809.64</v>
      </c>
      <c r="AC958" s="82">
        <f t="shared" si="323"/>
        <v>63809.64</v>
      </c>
      <c r="AD958" s="82">
        <f t="shared" si="324"/>
        <v>63809.64</v>
      </c>
      <c r="AE958" s="88">
        <f t="shared" si="320"/>
        <v>2.4360499632672651E-2</v>
      </c>
    </row>
    <row r="959" spans="1:31">
      <c r="A959" s="77" t="s">
        <v>1300</v>
      </c>
      <c r="B959" s="77">
        <v>958</v>
      </c>
      <c r="C959" s="77" t="s">
        <v>320</v>
      </c>
      <c r="D959" s="77" t="s">
        <v>28</v>
      </c>
      <c r="E959" s="77">
        <v>2020</v>
      </c>
      <c r="F959" s="77">
        <v>42.983674700000002</v>
      </c>
      <c r="G959" s="77">
        <v>-81.249606799999995</v>
      </c>
      <c r="H959" s="77">
        <v>0</v>
      </c>
      <c r="I959" s="77" t="s">
        <v>881</v>
      </c>
      <c r="J959" s="77">
        <v>43.074761000000002</v>
      </c>
      <c r="K959" s="77">
        <v>-89.383761300000003</v>
      </c>
      <c r="L959" s="77">
        <v>1321.99447915008</v>
      </c>
      <c r="M959" s="77">
        <v>0.336194165015685</v>
      </c>
      <c r="N959" s="77">
        <v>0</v>
      </c>
      <c r="O959" s="77">
        <v>253.82293999681701</v>
      </c>
      <c r="P959" s="87" cm="1">
        <f t="array" ref="P959">IF($X959="Non-local",VLOOKUP($E959,$AI$64:$AW$68,COLUMN($AW:$AW)-COLUMN($AH:$AH),FALSE),IF($X959="Unknown",VLOOKUP($E959,$AI$71:$AW$75,COLUMN($AW:$AW)-COLUMN($AH:$AH),FALSE),0))</f>
        <v>224</v>
      </c>
      <c r="Q959" s="87" cm="1">
        <f t="array" ref="Q959">IF($X959="Non-local",VLOOKUP($E959,$AI$40:$AW$44,COLUMN($AW:$AW)-COLUMN($AH:$AH),FALSE),IF($X959="Unknown",VLOOKUP($E959,$AI$47:$AW$51,COLUMN($AW:$AW)-COLUMN($AH:$AH),FALSE),0))</f>
        <v>470.18520000000001</v>
      </c>
      <c r="R959" s="87" cm="1">
        <f t="array" ref="R959">IF($X959="Non-local",VLOOKUP($E959,$AI$88:$AW$92,COLUMN($AW:$AW)-COLUMN($AH:$AH),FALSE),IF($X959="Unknown",VLOOKUP($E959,$AI$95:$AW$99,COLUMN($AW:$AW)-COLUMN($AH:$AH),FALSE),0))</f>
        <v>0.13052013767768686</v>
      </c>
      <c r="S959" s="87" cm="1">
        <f t="array" ref="S959">VLOOKUP($E959,$AI$111:$AW$115,COLUMN($AW:$AW)-COLUMN($AH:$AH),FALSE)</f>
        <v>410.28773999999999</v>
      </c>
      <c r="T959" s="104">
        <f t="shared" si="316"/>
        <v>0.46671430269337189</v>
      </c>
      <c r="U959" s="104">
        <f t="shared" si="317"/>
        <v>1358.2958799968169</v>
      </c>
      <c r="V959" s="87" cm="1">
        <f t="array" ref="V959">VLOOKUP($E959,$AI$118:$AW$122,COLUMN($AW:$AW)-COLUMN($AH:$AH),FALSE)</f>
        <v>161.75600000000003</v>
      </c>
      <c r="W959" s="87" t="str">
        <f t="shared" si="321"/>
        <v>International</v>
      </c>
      <c r="X959" s="87" t="str">
        <f t="shared" si="322"/>
        <v>Non-local</v>
      </c>
      <c r="Y959" s="104"/>
      <c r="Z959" s="87" t="str">
        <f t="shared" si="318"/>
        <v>Canada</v>
      </c>
      <c r="AA959" s="87" t="str">
        <f t="shared" si="319"/>
        <v>Other Americas</v>
      </c>
      <c r="AB959" s="82" cm="1">
        <f t="array" ref="AB959">VLOOKUP(B959,'GDP per Capita'!$T$2:$V$4235,COLUMN('GDP per Capita'!$V:$V)-COLUMN('GDP per Capita'!$S:$S),FALSE)</f>
        <v>49196.49</v>
      </c>
      <c r="AC959" s="82">
        <f t="shared" si="323"/>
        <v>49196.49</v>
      </c>
      <c r="AD959" s="82">
        <f t="shared" si="324"/>
        <v>49196.49</v>
      </c>
      <c r="AE959" s="88">
        <f t="shared" si="320"/>
        <v>2.7609609547283087E-2</v>
      </c>
    </row>
    <row r="960" spans="1:31">
      <c r="A960" s="77" t="s">
        <v>1213</v>
      </c>
      <c r="B960" s="77">
        <v>959</v>
      </c>
      <c r="C960" s="77" t="s">
        <v>320</v>
      </c>
      <c r="D960" s="77" t="s">
        <v>28</v>
      </c>
      <c r="E960" s="77">
        <v>2020</v>
      </c>
      <c r="F960" s="77">
        <v>44.230686999999897</v>
      </c>
      <c r="G960" s="77">
        <v>-76.481323000000003</v>
      </c>
      <c r="H960" s="77">
        <v>0</v>
      </c>
      <c r="I960" s="77" t="s">
        <v>881</v>
      </c>
      <c r="J960" s="77">
        <v>43.074761000000002</v>
      </c>
      <c r="K960" s="77">
        <v>-89.383761300000003</v>
      </c>
      <c r="L960" s="77">
        <v>2089.7441602738299</v>
      </c>
      <c r="M960" s="77">
        <v>0.43757149920628002</v>
      </c>
      <c r="N960" s="77">
        <v>0</v>
      </c>
      <c r="O960" s="77">
        <v>401.23087877257501</v>
      </c>
      <c r="P960" s="87" cm="1">
        <f t="array" ref="P960">IF($X960="Non-local",VLOOKUP($E960,$AI$64:$AW$68,COLUMN($AW:$AW)-COLUMN($AH:$AH),FALSE),IF($X960="Unknown",VLOOKUP($E960,$AI$71:$AW$75,COLUMN($AW:$AW)-COLUMN($AH:$AH),FALSE),0))</f>
        <v>224</v>
      </c>
      <c r="Q960" s="87" cm="1">
        <f t="array" ref="Q960">IF($X960="Non-local",VLOOKUP($E960,$AI$40:$AW$44,COLUMN($AW:$AW)-COLUMN($AH:$AH),FALSE),IF($X960="Unknown",VLOOKUP($E960,$AI$47:$AW$51,COLUMN($AW:$AW)-COLUMN($AH:$AH),FALSE),0))</f>
        <v>470.18520000000001</v>
      </c>
      <c r="R960" s="87" cm="1">
        <f t="array" ref="R960">IF($X960="Non-local",VLOOKUP($E960,$AI$88:$AW$92,COLUMN($AW:$AW)-COLUMN($AH:$AH),FALSE),IF($X960="Unknown",VLOOKUP($E960,$AI$95:$AW$99,COLUMN($AW:$AW)-COLUMN($AH:$AH),FALSE),0))</f>
        <v>0.13052013767768686</v>
      </c>
      <c r="S960" s="87" cm="1">
        <f t="array" ref="S960">VLOOKUP($E960,$AI$111:$AW$115,COLUMN($AW:$AW)-COLUMN($AH:$AH),FALSE)</f>
        <v>410.28773999999999</v>
      </c>
      <c r="T960" s="104">
        <f t="shared" si="316"/>
        <v>0.56809163688396691</v>
      </c>
      <c r="U960" s="104">
        <f t="shared" si="317"/>
        <v>1505.703818772575</v>
      </c>
      <c r="V960" s="87" cm="1">
        <f t="array" ref="V960">VLOOKUP($E960,$AI$118:$AW$122,COLUMN($AW:$AW)-COLUMN($AH:$AH),FALSE)</f>
        <v>161.75600000000003</v>
      </c>
      <c r="W960" s="87" t="str">
        <f t="shared" si="321"/>
        <v>International</v>
      </c>
      <c r="X960" s="87" t="str">
        <f t="shared" si="322"/>
        <v>Non-local</v>
      </c>
      <c r="Y960" s="104"/>
      <c r="Z960" s="87" t="str">
        <f t="shared" si="318"/>
        <v>Canada</v>
      </c>
      <c r="AA960" s="87" t="str">
        <f t="shared" si="319"/>
        <v>Other Americas</v>
      </c>
      <c r="AB960" s="82" cm="1">
        <f t="array" ref="AB960">VLOOKUP(B960,'GDP per Capita'!$T$2:$V$4235,COLUMN('GDP per Capita'!$V:$V)-COLUMN('GDP per Capita'!$S:$S),FALSE)</f>
        <v>49196.49</v>
      </c>
      <c r="AC960" s="82">
        <f t="shared" si="323"/>
        <v>49196.49</v>
      </c>
      <c r="AD960" s="82">
        <f t="shared" si="324"/>
        <v>49196.49</v>
      </c>
      <c r="AE960" s="88">
        <f t="shared" si="320"/>
        <v>3.0605919625009328E-2</v>
      </c>
    </row>
    <row r="961" spans="1:31">
      <c r="A961" s="77" t="s">
        <v>886</v>
      </c>
      <c r="B961" s="77">
        <v>960</v>
      </c>
      <c r="C961" s="77" t="s">
        <v>29</v>
      </c>
      <c r="D961" s="77" t="s">
        <v>29</v>
      </c>
      <c r="E961" s="77">
        <v>2020</v>
      </c>
      <c r="F961" s="77">
        <v>39.284749400000003</v>
      </c>
      <c r="G961" s="77">
        <v>-76.620474639699793</v>
      </c>
      <c r="H961" s="77">
        <v>0</v>
      </c>
      <c r="I961" s="77" t="s">
        <v>881</v>
      </c>
      <c r="J961" s="77">
        <v>43.074761000000002</v>
      </c>
      <c r="K961" s="77">
        <v>-89.383761300000003</v>
      </c>
      <c r="L961" s="77">
        <v>2293.6142511822</v>
      </c>
      <c r="M961" s="77">
        <v>0.46449147956658998</v>
      </c>
      <c r="N961" s="77">
        <v>0</v>
      </c>
      <c r="O961" s="77">
        <v>440.37393622698198</v>
      </c>
      <c r="P961" s="87" cm="1">
        <f t="array" ref="P961">IF($X961="Non-local",VLOOKUP($E961,$AI$64:$AW$68,COLUMN($AW:$AW)-COLUMN($AH:$AH),FALSE),IF($X961="Unknown",VLOOKUP($E961,$AI$71:$AW$75,COLUMN($AW:$AW)-COLUMN($AH:$AH),FALSE),0))</f>
        <v>224</v>
      </c>
      <c r="Q961" s="87" cm="1">
        <f t="array" ref="Q961">IF($X961="Non-local",VLOOKUP($E961,$AI$40:$AW$44,COLUMN($AW:$AW)-COLUMN($AH:$AH),FALSE),IF($X961="Unknown",VLOOKUP($E961,$AI$47:$AW$51,COLUMN($AW:$AW)-COLUMN($AH:$AH),FALSE),0))</f>
        <v>470.18520000000001</v>
      </c>
      <c r="R961" s="87" cm="1">
        <f t="array" ref="R961">IF($X961="Non-local",VLOOKUP($E961,$AI$88:$AW$92,COLUMN($AW:$AW)-COLUMN($AH:$AH),FALSE),IF($X961="Unknown",VLOOKUP($E961,$AI$95:$AW$99,COLUMN($AW:$AW)-COLUMN($AH:$AH),FALSE),0))</f>
        <v>0.13052013767768686</v>
      </c>
      <c r="S961" s="87" cm="1">
        <f t="array" ref="S961">VLOOKUP($E961,$AI$111:$AW$115,COLUMN($AW:$AW)-COLUMN($AH:$AH),FALSE)</f>
        <v>410.28773999999999</v>
      </c>
      <c r="T961" s="104">
        <f t="shared" si="316"/>
        <v>0.59501161724427687</v>
      </c>
      <c r="U961" s="104">
        <f t="shared" si="317"/>
        <v>1544.846876226982</v>
      </c>
      <c r="V961" s="87" cm="1">
        <f t="array" ref="V961">VLOOKUP($E961,$AI$118:$AW$122,COLUMN($AW:$AW)-COLUMN($AH:$AH),FALSE)</f>
        <v>161.75600000000003</v>
      </c>
      <c r="W961" s="87" t="str">
        <f t="shared" si="321"/>
        <v>Domestic</v>
      </c>
      <c r="X961" s="87" t="str">
        <f t="shared" si="322"/>
        <v>Non-local</v>
      </c>
      <c r="Y961" s="104"/>
      <c r="Z961" s="87" t="str">
        <f t="shared" si="318"/>
        <v>USA</v>
      </c>
      <c r="AA961" s="87" t="str">
        <f t="shared" si="319"/>
        <v>USA</v>
      </c>
      <c r="AB961" s="82" cm="1">
        <f t="array" ref="AB961">VLOOKUP(B961,'GDP per Capita'!$T$2:$V$4235,COLUMN('GDP per Capita'!$V:$V)-COLUMN('GDP per Capita'!$S:$S),FALSE)</f>
        <v>63809.64</v>
      </c>
      <c r="AC961" s="82">
        <f t="shared" si="323"/>
        <v>63809.64</v>
      </c>
      <c r="AD961" s="82">
        <f t="shared" si="324"/>
        <v>63809.64</v>
      </c>
      <c r="AE961" s="88">
        <f t="shared" si="320"/>
        <v>2.4210242781921069E-2</v>
      </c>
    </row>
    <row r="962" spans="1:31">
      <c r="A962" s="77" t="s">
        <v>1306</v>
      </c>
      <c r="B962" s="77">
        <v>961</v>
      </c>
      <c r="C962" s="77" t="s">
        <v>569</v>
      </c>
      <c r="D962" s="77" t="s">
        <v>30</v>
      </c>
      <c r="E962" s="77">
        <v>2020</v>
      </c>
      <c r="F962" s="77">
        <v>22.57532045</v>
      </c>
      <c r="G962" s="77">
        <v>88.360037714381093</v>
      </c>
      <c r="H962" s="77">
        <v>0</v>
      </c>
      <c r="I962" s="77" t="s">
        <v>881</v>
      </c>
      <c r="J962" s="77">
        <v>43.074761000000002</v>
      </c>
      <c r="K962" s="77">
        <v>-89.383761300000003</v>
      </c>
      <c r="L962" s="77">
        <v>25422.985415040501</v>
      </c>
      <c r="M962" s="77">
        <v>3.9955541763106499</v>
      </c>
      <c r="N962" s="77">
        <v>0</v>
      </c>
      <c r="O962" s="77">
        <v>2326.20316547621</v>
      </c>
      <c r="P962" s="87" cm="1">
        <f t="array" ref="P962">IF($X962="Non-local",VLOOKUP($E962,$AI$64:$AW$68,COLUMN($AW:$AW)-COLUMN($AH:$AH),FALSE),IF($X962="Unknown",VLOOKUP($E962,$AI$71:$AW$75,COLUMN($AW:$AW)-COLUMN($AH:$AH),FALSE),0))</f>
        <v>224</v>
      </c>
      <c r="Q962" s="87" cm="1">
        <f t="array" ref="Q962">IF($X962="Non-local",VLOOKUP($E962,$AI$40:$AW$44,COLUMN($AW:$AW)-COLUMN($AH:$AH),FALSE),IF($X962="Unknown",VLOOKUP($E962,$AI$47:$AW$51,COLUMN($AW:$AW)-COLUMN($AH:$AH),FALSE),0))</f>
        <v>470.18520000000001</v>
      </c>
      <c r="R962" s="87" cm="1">
        <f t="array" ref="R962">IF($X962="Non-local",VLOOKUP($E962,$AI$88:$AW$92,COLUMN($AW:$AW)-COLUMN($AH:$AH),FALSE),IF($X962="Unknown",VLOOKUP($E962,$AI$95:$AW$99,COLUMN($AW:$AW)-COLUMN($AH:$AH),FALSE),0))</f>
        <v>0.13052013767768686</v>
      </c>
      <c r="S962" s="87" cm="1">
        <f t="array" ref="S962">VLOOKUP($E962,$AI$111:$AW$115,COLUMN($AW:$AW)-COLUMN($AH:$AH),FALSE)</f>
        <v>410.28773999999999</v>
      </c>
      <c r="T962" s="104">
        <f t="shared" ref="T962:T1025" si="325">SUM(M962,R962)</f>
        <v>4.1260743139883367</v>
      </c>
      <c r="U962" s="104">
        <f t="shared" ref="U962:U1025" si="326">SUM(O962,P962,Q962,S962)</f>
        <v>3430.6761054762101</v>
      </c>
      <c r="V962" s="87" cm="1">
        <f t="array" ref="V962">VLOOKUP($E962,$AI$118:$AW$122,COLUMN($AW:$AW)-COLUMN($AH:$AH),FALSE)</f>
        <v>161.75600000000003</v>
      </c>
      <c r="W962" s="87" t="str">
        <f t="shared" si="321"/>
        <v>International</v>
      </c>
      <c r="X962" s="87" t="str">
        <f t="shared" si="322"/>
        <v>Non-local</v>
      </c>
      <c r="Y962" s="104"/>
      <c r="Z962" s="87" t="str">
        <f t="shared" ref="Z962:Z1025" si="327">C962</f>
        <v>India</v>
      </c>
      <c r="AA962" s="87" t="str">
        <f t="shared" ref="AA962:AA1025" si="328">D962</f>
        <v>Asia</v>
      </c>
      <c r="AB962" s="82" cm="1">
        <f t="array" ref="AB962">VLOOKUP(B962,'GDP per Capita'!$T$2:$V$4235,COLUMN('GDP per Capita'!$V:$V)-COLUMN('GDP per Capita'!$S:$S),FALSE)</f>
        <v>2164.7399999999998</v>
      </c>
      <c r="AC962" s="82">
        <f t="shared" si="323"/>
        <v>2164.7399999999998</v>
      </c>
      <c r="AD962" s="82">
        <f t="shared" si="324"/>
        <v>2164.7399999999998</v>
      </c>
      <c r="AE962" s="88">
        <f t="shared" ref="AE962:AE1025" si="329">U962/AD962</f>
        <v>1.584798223101255</v>
      </c>
    </row>
    <row r="963" spans="1:31">
      <c r="A963" s="77" t="s">
        <v>328</v>
      </c>
      <c r="B963" s="77">
        <v>962</v>
      </c>
      <c r="C963" s="77" t="s">
        <v>328</v>
      </c>
      <c r="D963" s="77" t="s">
        <v>31</v>
      </c>
      <c r="E963" s="77">
        <v>2020</v>
      </c>
      <c r="F963" s="77">
        <v>52.500169799999902</v>
      </c>
      <c r="G963" s="77">
        <v>5.7480820999999898</v>
      </c>
      <c r="H963" s="77">
        <v>0</v>
      </c>
      <c r="I963" s="77" t="s">
        <v>881</v>
      </c>
      <c r="J963" s="77">
        <v>43.074761000000002</v>
      </c>
      <c r="K963" s="77">
        <v>-89.383761300000003</v>
      </c>
      <c r="L963" s="77">
        <v>13313.253609118099</v>
      </c>
      <c r="M963" s="77">
        <v>2.0574976309930202</v>
      </c>
      <c r="N963" s="77">
        <v>0</v>
      </c>
      <c r="O963" s="77">
        <v>1397.8916289573999</v>
      </c>
      <c r="P963" s="87" cm="1">
        <f t="array" ref="P963">IF($X963="Non-local",VLOOKUP($E963,$AI$64:$AW$68,COLUMN($AW:$AW)-COLUMN($AH:$AH),FALSE),IF($X963="Unknown",VLOOKUP($E963,$AI$71:$AW$75,COLUMN($AW:$AW)-COLUMN($AH:$AH),FALSE),0))</f>
        <v>224</v>
      </c>
      <c r="Q963" s="87" cm="1">
        <f t="array" ref="Q963">IF($X963="Non-local",VLOOKUP($E963,$AI$40:$AW$44,COLUMN($AW:$AW)-COLUMN($AH:$AH),FALSE),IF($X963="Unknown",VLOOKUP($E963,$AI$47:$AW$51,COLUMN($AW:$AW)-COLUMN($AH:$AH),FALSE),0))</f>
        <v>470.18520000000001</v>
      </c>
      <c r="R963" s="87" cm="1">
        <f t="array" ref="R963">IF($X963="Non-local",VLOOKUP($E963,$AI$88:$AW$92,COLUMN($AW:$AW)-COLUMN($AH:$AH),FALSE),IF($X963="Unknown",VLOOKUP($E963,$AI$95:$AW$99,COLUMN($AW:$AW)-COLUMN($AH:$AH),FALSE),0))</f>
        <v>0.13052013767768686</v>
      </c>
      <c r="S963" s="87" cm="1">
        <f t="array" ref="S963">VLOOKUP($E963,$AI$111:$AW$115,COLUMN($AW:$AW)-COLUMN($AH:$AH),FALSE)</f>
        <v>410.28773999999999</v>
      </c>
      <c r="T963" s="104">
        <f t="shared" si="325"/>
        <v>2.188017768670707</v>
      </c>
      <c r="U963" s="104">
        <f t="shared" si="326"/>
        <v>2502.3645689573996</v>
      </c>
      <c r="V963" s="87" cm="1">
        <f t="array" ref="V963">VLOOKUP($E963,$AI$118:$AW$122,COLUMN($AW:$AW)-COLUMN($AH:$AH),FALSE)</f>
        <v>161.75600000000003</v>
      </c>
      <c r="W963" s="87" t="str">
        <f t="shared" ref="W963:W1026" si="330">IF(Z963&lt;&gt;"USA",IF(Z963&lt;&gt;"Unknown","International","Unknown"),"Domestic")</f>
        <v>International</v>
      </c>
      <c r="X963" s="87" t="str">
        <f t="shared" ref="X963:X1026" si="331">IF(A963="Unknown","Unknown",IF(H963=1,"Local","Non-local"))</f>
        <v>Non-local</v>
      </c>
      <c r="Y963" s="104"/>
      <c r="Z963" s="87" t="str">
        <f t="shared" si="327"/>
        <v>Netherlands</v>
      </c>
      <c r="AA963" s="87" t="str">
        <f t="shared" si="328"/>
        <v>Europe</v>
      </c>
      <c r="AB963" s="82" cm="1">
        <f t="array" ref="AB963">VLOOKUP(B963,'GDP per Capita'!$T$2:$V$4235,COLUMN('GDP per Capita'!$V:$V)-COLUMN('GDP per Capita'!$S:$S),FALSE)</f>
        <v>53666.48</v>
      </c>
      <c r="AC963" s="82">
        <f t="shared" ref="AC963:AC1026" si="332">IFERROR(AB963,"")</f>
        <v>53666.48</v>
      </c>
      <c r="AD963" s="82">
        <f t="shared" ref="AD963:AD1026" si="333">IFERROR(AB963,AVERAGE(AC$2:AC$2538))</f>
        <v>53666.48</v>
      </c>
      <c r="AE963" s="88">
        <f t="shared" si="329"/>
        <v>4.6628073407411839E-2</v>
      </c>
    </row>
    <row r="964" spans="1:31">
      <c r="A964" s="77" t="s">
        <v>938</v>
      </c>
      <c r="B964" s="77">
        <v>963</v>
      </c>
      <c r="C964" s="77" t="s">
        <v>29</v>
      </c>
      <c r="D964" s="77" t="s">
        <v>29</v>
      </c>
      <c r="E964" s="77">
        <v>2020</v>
      </c>
      <c r="F964" s="77">
        <v>43.074760999999903</v>
      </c>
      <c r="G964" s="77">
        <v>-89.383761300000003</v>
      </c>
      <c r="H964" s="77">
        <v>1</v>
      </c>
      <c r="I964" s="77" t="s">
        <v>881</v>
      </c>
      <c r="J964" s="77">
        <v>43.074761000000002</v>
      </c>
      <c r="K964" s="77">
        <v>-89.383761300000003</v>
      </c>
      <c r="L964" s="77">
        <v>7.0732408818940899E-13</v>
      </c>
      <c r="M964" s="77">
        <v>0</v>
      </c>
      <c r="N964" s="77">
        <v>0</v>
      </c>
      <c r="O964" s="77">
        <v>0</v>
      </c>
      <c r="P964" s="87" cm="1">
        <f t="array" ref="P964">IF($X964="Non-local",VLOOKUP($E964,$AI$64:$AW$68,COLUMN($AW:$AW)-COLUMN($AH:$AH),FALSE),IF($X964="Unknown",VLOOKUP($E964,$AI$71:$AW$75,COLUMN($AW:$AW)-COLUMN($AH:$AH),FALSE),0))</f>
        <v>0</v>
      </c>
      <c r="Q964" s="87" cm="1">
        <f t="array" ref="Q964">IF($X964="Non-local",VLOOKUP($E964,$AI$40:$AW$44,COLUMN($AW:$AW)-COLUMN($AH:$AH),FALSE),IF($X964="Unknown",VLOOKUP($E964,$AI$47:$AW$51,COLUMN($AW:$AW)-COLUMN($AH:$AH),FALSE),0))</f>
        <v>0</v>
      </c>
      <c r="R964" s="87" cm="1">
        <f t="array" ref="R964">IF($X964="Non-local",VLOOKUP($E964,$AI$88:$AW$92,COLUMN($AW:$AW)-COLUMN($AH:$AH),FALSE),IF($X964="Unknown",VLOOKUP($E964,$AI$95:$AW$99,COLUMN($AW:$AW)-COLUMN($AH:$AH),FALSE),0))</f>
        <v>0</v>
      </c>
      <c r="S964" s="87" cm="1">
        <f t="array" ref="S964">VLOOKUP($E964,$AI$111:$AW$115,COLUMN($AW:$AW)-COLUMN($AH:$AH),FALSE)</f>
        <v>410.28773999999999</v>
      </c>
      <c r="T964" s="104">
        <f t="shared" si="325"/>
        <v>0</v>
      </c>
      <c r="U964" s="104">
        <f t="shared" si="326"/>
        <v>410.28773999999999</v>
      </c>
      <c r="V964" s="87" cm="1">
        <f t="array" ref="V964">VLOOKUP($E964,$AI$118:$AW$122,COLUMN($AW:$AW)-COLUMN($AH:$AH),FALSE)</f>
        <v>161.75600000000003</v>
      </c>
      <c r="W964" s="87" t="str">
        <f t="shared" si="330"/>
        <v>Domestic</v>
      </c>
      <c r="X964" s="87" t="str">
        <f t="shared" si="331"/>
        <v>Local</v>
      </c>
      <c r="Y964" s="104"/>
      <c r="Z964" s="87" t="str">
        <f t="shared" si="327"/>
        <v>USA</v>
      </c>
      <c r="AA964" s="87" t="str">
        <f t="shared" si="328"/>
        <v>USA</v>
      </c>
      <c r="AB964" s="82" cm="1">
        <f t="array" ref="AB964">VLOOKUP(B964,'GDP per Capita'!$T$2:$V$4235,COLUMN('GDP per Capita'!$V:$V)-COLUMN('GDP per Capita'!$S:$S),FALSE)</f>
        <v>63809.64</v>
      </c>
      <c r="AC964" s="82">
        <f t="shared" si="332"/>
        <v>63809.64</v>
      </c>
      <c r="AD964" s="82">
        <f t="shared" si="333"/>
        <v>63809.64</v>
      </c>
      <c r="AE964" s="88">
        <f t="shared" si="329"/>
        <v>6.4298707844143927E-3</v>
      </c>
    </row>
    <row r="965" spans="1:31">
      <c r="A965" s="77" t="s">
        <v>1307</v>
      </c>
      <c r="B965" s="77">
        <v>964</v>
      </c>
      <c r="C965" s="77" t="s">
        <v>29</v>
      </c>
      <c r="D965" s="77" t="s">
        <v>29</v>
      </c>
      <c r="E965" s="77">
        <v>2020</v>
      </c>
      <c r="F965" s="77">
        <v>38.677959100000002</v>
      </c>
      <c r="G965" s="77">
        <v>-121.176058299999</v>
      </c>
      <c r="H965" s="77">
        <v>0</v>
      </c>
      <c r="I965" s="77" t="s">
        <v>881</v>
      </c>
      <c r="J965" s="77">
        <v>43.074761000000002</v>
      </c>
      <c r="K965" s="77">
        <v>-89.383761300000003</v>
      </c>
      <c r="L965" s="77">
        <v>5401.1307308660698</v>
      </c>
      <c r="M965" s="77">
        <v>0.93081950422847903</v>
      </c>
      <c r="N965" s="77">
        <v>0</v>
      </c>
      <c r="O965" s="77">
        <v>648.13568770392897</v>
      </c>
      <c r="P965" s="87" cm="1">
        <f t="array" ref="P965">IF($X965="Non-local",VLOOKUP($E965,$AI$64:$AW$68,COLUMN($AW:$AW)-COLUMN($AH:$AH),FALSE),IF($X965="Unknown",VLOOKUP($E965,$AI$71:$AW$75,COLUMN($AW:$AW)-COLUMN($AH:$AH),FALSE),0))</f>
        <v>224</v>
      </c>
      <c r="Q965" s="87" cm="1">
        <f t="array" ref="Q965">IF($X965="Non-local",VLOOKUP($E965,$AI$40:$AW$44,COLUMN($AW:$AW)-COLUMN($AH:$AH),FALSE),IF($X965="Unknown",VLOOKUP($E965,$AI$47:$AW$51,COLUMN($AW:$AW)-COLUMN($AH:$AH),FALSE),0))</f>
        <v>470.18520000000001</v>
      </c>
      <c r="R965" s="87" cm="1">
        <f t="array" ref="R965">IF($X965="Non-local",VLOOKUP($E965,$AI$88:$AW$92,COLUMN($AW:$AW)-COLUMN($AH:$AH),FALSE),IF($X965="Unknown",VLOOKUP($E965,$AI$95:$AW$99,COLUMN($AW:$AW)-COLUMN($AH:$AH),FALSE),0))</f>
        <v>0.13052013767768686</v>
      </c>
      <c r="S965" s="87" cm="1">
        <f t="array" ref="S965">VLOOKUP($E965,$AI$111:$AW$115,COLUMN($AW:$AW)-COLUMN($AH:$AH),FALSE)</f>
        <v>410.28773999999999</v>
      </c>
      <c r="T965" s="104">
        <f t="shared" si="325"/>
        <v>1.0613396419061658</v>
      </c>
      <c r="U965" s="104">
        <f t="shared" si="326"/>
        <v>1752.608627703929</v>
      </c>
      <c r="V965" s="87" cm="1">
        <f t="array" ref="V965">VLOOKUP($E965,$AI$118:$AW$122,COLUMN($AW:$AW)-COLUMN($AH:$AH),FALSE)</f>
        <v>161.75600000000003</v>
      </c>
      <c r="W965" s="87" t="str">
        <f t="shared" si="330"/>
        <v>Domestic</v>
      </c>
      <c r="X965" s="87" t="str">
        <f t="shared" si="331"/>
        <v>Non-local</v>
      </c>
      <c r="Y965" s="104"/>
      <c r="Z965" s="87" t="str">
        <f t="shared" si="327"/>
        <v>USA</v>
      </c>
      <c r="AA965" s="87" t="str">
        <f t="shared" si="328"/>
        <v>USA</v>
      </c>
      <c r="AB965" s="82" cm="1">
        <f t="array" ref="AB965">VLOOKUP(B965,'GDP per Capita'!$T$2:$V$4235,COLUMN('GDP per Capita'!$V:$V)-COLUMN('GDP per Capita'!$S:$S),FALSE)</f>
        <v>63809.64</v>
      </c>
      <c r="AC965" s="82">
        <f t="shared" si="332"/>
        <v>63809.64</v>
      </c>
      <c r="AD965" s="82">
        <f t="shared" si="333"/>
        <v>63809.64</v>
      </c>
      <c r="AE965" s="88">
        <f t="shared" si="329"/>
        <v>2.7466204600181555E-2</v>
      </c>
    </row>
    <row r="966" spans="1:31">
      <c r="A966" s="77" t="s">
        <v>1213</v>
      </c>
      <c r="B966" s="77">
        <v>965</v>
      </c>
      <c r="C966" s="77" t="s">
        <v>320</v>
      </c>
      <c r="D966" s="77" t="s">
        <v>28</v>
      </c>
      <c r="E966" s="77">
        <v>2020</v>
      </c>
      <c r="F966" s="77">
        <v>44.230686999999897</v>
      </c>
      <c r="G966" s="77">
        <v>-76.481323000000003</v>
      </c>
      <c r="H966" s="77">
        <v>0</v>
      </c>
      <c r="I966" s="77" t="s">
        <v>881</v>
      </c>
      <c r="J966" s="77">
        <v>43.074761000000002</v>
      </c>
      <c r="K966" s="77">
        <v>-89.383761300000003</v>
      </c>
      <c r="L966" s="77">
        <v>2089.7441602738299</v>
      </c>
      <c r="M966" s="77">
        <v>0.43757149920628002</v>
      </c>
      <c r="N966" s="77">
        <v>0</v>
      </c>
      <c r="O966" s="77">
        <v>401.23087877257501</v>
      </c>
      <c r="P966" s="87" cm="1">
        <f t="array" ref="P966">IF($X966="Non-local",VLOOKUP($E966,$AI$64:$AW$68,COLUMN($AW:$AW)-COLUMN($AH:$AH),FALSE),IF($X966="Unknown",VLOOKUP($E966,$AI$71:$AW$75,COLUMN($AW:$AW)-COLUMN($AH:$AH),FALSE),0))</f>
        <v>224</v>
      </c>
      <c r="Q966" s="87" cm="1">
        <f t="array" ref="Q966">IF($X966="Non-local",VLOOKUP($E966,$AI$40:$AW$44,COLUMN($AW:$AW)-COLUMN($AH:$AH),FALSE),IF($X966="Unknown",VLOOKUP($E966,$AI$47:$AW$51,COLUMN($AW:$AW)-COLUMN($AH:$AH),FALSE),0))</f>
        <v>470.18520000000001</v>
      </c>
      <c r="R966" s="87" cm="1">
        <f t="array" ref="R966">IF($X966="Non-local",VLOOKUP($E966,$AI$88:$AW$92,COLUMN($AW:$AW)-COLUMN($AH:$AH),FALSE),IF($X966="Unknown",VLOOKUP($E966,$AI$95:$AW$99,COLUMN($AW:$AW)-COLUMN($AH:$AH),FALSE),0))</f>
        <v>0.13052013767768686</v>
      </c>
      <c r="S966" s="87" cm="1">
        <f t="array" ref="S966">VLOOKUP($E966,$AI$111:$AW$115,COLUMN($AW:$AW)-COLUMN($AH:$AH),FALSE)</f>
        <v>410.28773999999999</v>
      </c>
      <c r="T966" s="104">
        <f t="shared" si="325"/>
        <v>0.56809163688396691</v>
      </c>
      <c r="U966" s="104">
        <f t="shared" si="326"/>
        <v>1505.703818772575</v>
      </c>
      <c r="V966" s="87" cm="1">
        <f t="array" ref="V966">VLOOKUP($E966,$AI$118:$AW$122,COLUMN($AW:$AW)-COLUMN($AH:$AH),FALSE)</f>
        <v>161.75600000000003</v>
      </c>
      <c r="W966" s="87" t="str">
        <f t="shared" si="330"/>
        <v>International</v>
      </c>
      <c r="X966" s="87" t="str">
        <f t="shared" si="331"/>
        <v>Non-local</v>
      </c>
      <c r="Y966" s="104"/>
      <c r="Z966" s="87" t="str">
        <f t="shared" si="327"/>
        <v>Canada</v>
      </c>
      <c r="AA966" s="87" t="str">
        <f t="shared" si="328"/>
        <v>Other Americas</v>
      </c>
      <c r="AB966" s="82" cm="1">
        <f t="array" ref="AB966">VLOOKUP(B966,'GDP per Capita'!$T$2:$V$4235,COLUMN('GDP per Capita'!$V:$V)-COLUMN('GDP per Capita'!$S:$S),FALSE)</f>
        <v>49196.49</v>
      </c>
      <c r="AC966" s="82">
        <f t="shared" si="332"/>
        <v>49196.49</v>
      </c>
      <c r="AD966" s="82">
        <f t="shared" si="333"/>
        <v>49196.49</v>
      </c>
      <c r="AE966" s="88">
        <f t="shared" si="329"/>
        <v>3.0605919625009328E-2</v>
      </c>
    </row>
    <row r="967" spans="1:31">
      <c r="A967" s="77" t="s">
        <v>1093</v>
      </c>
      <c r="B967" s="77">
        <v>966</v>
      </c>
      <c r="C967" s="77" t="s">
        <v>29</v>
      </c>
      <c r="D967" s="77" t="s">
        <v>29</v>
      </c>
      <c r="E967" s="77">
        <v>2020</v>
      </c>
      <c r="F967" s="77">
        <v>34.053690899999999</v>
      </c>
      <c r="G967" s="77">
        <v>-118.2427666</v>
      </c>
      <c r="H967" s="77">
        <v>0</v>
      </c>
      <c r="I967" s="77" t="s">
        <v>881</v>
      </c>
      <c r="J967" s="77">
        <v>43.074761000000002</v>
      </c>
      <c r="K967" s="77">
        <v>-89.383761300000003</v>
      </c>
      <c r="L967" s="77">
        <v>5370.9182333021799</v>
      </c>
      <c r="M967" s="77">
        <v>0.92672871481783203</v>
      </c>
      <c r="N967" s="77">
        <v>0</v>
      </c>
      <c r="O967" s="77">
        <v>644.51018799626104</v>
      </c>
      <c r="P967" s="87" cm="1">
        <f t="array" ref="P967">IF($X967="Non-local",VLOOKUP($E967,$AI$64:$AW$68,COLUMN($AW:$AW)-COLUMN($AH:$AH),FALSE),IF($X967="Unknown",VLOOKUP($E967,$AI$71:$AW$75,COLUMN($AW:$AW)-COLUMN($AH:$AH),FALSE),0))</f>
        <v>224</v>
      </c>
      <c r="Q967" s="87" cm="1">
        <f t="array" ref="Q967">IF($X967="Non-local",VLOOKUP($E967,$AI$40:$AW$44,COLUMN($AW:$AW)-COLUMN($AH:$AH),FALSE),IF($X967="Unknown",VLOOKUP($E967,$AI$47:$AW$51,COLUMN($AW:$AW)-COLUMN($AH:$AH),FALSE),0))</f>
        <v>470.18520000000001</v>
      </c>
      <c r="R967" s="87" cm="1">
        <f t="array" ref="R967">IF($X967="Non-local",VLOOKUP($E967,$AI$88:$AW$92,COLUMN($AW:$AW)-COLUMN($AH:$AH),FALSE),IF($X967="Unknown",VLOOKUP($E967,$AI$95:$AW$99,COLUMN($AW:$AW)-COLUMN($AH:$AH),FALSE),0))</f>
        <v>0.13052013767768686</v>
      </c>
      <c r="S967" s="87" cm="1">
        <f t="array" ref="S967">VLOOKUP($E967,$AI$111:$AW$115,COLUMN($AW:$AW)-COLUMN($AH:$AH),FALSE)</f>
        <v>410.28773999999999</v>
      </c>
      <c r="T967" s="104">
        <f t="shared" si="325"/>
        <v>1.0572488524955188</v>
      </c>
      <c r="U967" s="104">
        <f t="shared" si="326"/>
        <v>1748.9831279962611</v>
      </c>
      <c r="V967" s="87" cm="1">
        <f t="array" ref="V967">VLOOKUP($E967,$AI$118:$AW$122,COLUMN($AW:$AW)-COLUMN($AH:$AH),FALSE)</f>
        <v>161.75600000000003</v>
      </c>
      <c r="W967" s="87" t="str">
        <f t="shared" si="330"/>
        <v>Domestic</v>
      </c>
      <c r="X967" s="87" t="str">
        <f t="shared" si="331"/>
        <v>Non-local</v>
      </c>
      <c r="Y967" s="104"/>
      <c r="Z967" s="87" t="str">
        <f t="shared" si="327"/>
        <v>USA</v>
      </c>
      <c r="AA967" s="87" t="str">
        <f t="shared" si="328"/>
        <v>USA</v>
      </c>
      <c r="AB967" s="82" cm="1">
        <f t="array" ref="AB967">VLOOKUP(B967,'GDP per Capita'!$T$2:$V$4235,COLUMN('GDP per Capita'!$V:$V)-COLUMN('GDP per Capita'!$S:$S),FALSE)</f>
        <v>63809.64</v>
      </c>
      <c r="AC967" s="82">
        <f t="shared" si="332"/>
        <v>63809.64</v>
      </c>
      <c r="AD967" s="82">
        <f t="shared" si="333"/>
        <v>63809.64</v>
      </c>
      <c r="AE967" s="88">
        <f t="shared" si="329"/>
        <v>2.7409387170908052E-2</v>
      </c>
    </row>
    <row r="968" spans="1:31">
      <c r="A968" s="77" t="s">
        <v>1152</v>
      </c>
      <c r="B968" s="77">
        <v>967</v>
      </c>
      <c r="C968" s="77" t="s">
        <v>29</v>
      </c>
      <c r="D968" s="77" t="s">
        <v>29</v>
      </c>
      <c r="E968" s="77">
        <v>2020</v>
      </c>
      <c r="F968" s="77">
        <v>39.553877100000001</v>
      </c>
      <c r="G968" s="77">
        <v>-104.9694264</v>
      </c>
      <c r="H968" s="77">
        <v>0</v>
      </c>
      <c r="I968" s="77" t="s">
        <v>881</v>
      </c>
      <c r="J968" s="77">
        <v>43.074761000000002</v>
      </c>
      <c r="K968" s="77">
        <v>-89.383761300000003</v>
      </c>
      <c r="L968" s="77">
        <v>2713.9201660167901</v>
      </c>
      <c r="M968" s="77">
        <v>0.51999067968101098</v>
      </c>
      <c r="N968" s="77">
        <v>0</v>
      </c>
      <c r="O968" s="77">
        <v>521.07267187522405</v>
      </c>
      <c r="P968" s="87" cm="1">
        <f t="array" ref="P968">IF($X968="Non-local",VLOOKUP($E968,$AI$64:$AW$68,COLUMN($AW:$AW)-COLUMN($AH:$AH),FALSE),IF($X968="Unknown",VLOOKUP($E968,$AI$71:$AW$75,COLUMN($AW:$AW)-COLUMN($AH:$AH),FALSE),0))</f>
        <v>224</v>
      </c>
      <c r="Q968" s="87" cm="1">
        <f t="array" ref="Q968">IF($X968="Non-local",VLOOKUP($E968,$AI$40:$AW$44,COLUMN($AW:$AW)-COLUMN($AH:$AH),FALSE),IF($X968="Unknown",VLOOKUP($E968,$AI$47:$AW$51,COLUMN($AW:$AW)-COLUMN($AH:$AH),FALSE),0))</f>
        <v>470.18520000000001</v>
      </c>
      <c r="R968" s="87" cm="1">
        <f t="array" ref="R968">IF($X968="Non-local",VLOOKUP($E968,$AI$88:$AW$92,COLUMN($AW:$AW)-COLUMN($AH:$AH),FALSE),IF($X968="Unknown",VLOOKUP($E968,$AI$95:$AW$99,COLUMN($AW:$AW)-COLUMN($AH:$AH),FALSE),0))</f>
        <v>0.13052013767768686</v>
      </c>
      <c r="S968" s="87" cm="1">
        <f t="array" ref="S968">VLOOKUP($E968,$AI$111:$AW$115,COLUMN($AW:$AW)-COLUMN($AH:$AH),FALSE)</f>
        <v>410.28773999999999</v>
      </c>
      <c r="T968" s="104">
        <f t="shared" si="325"/>
        <v>0.65051081735869787</v>
      </c>
      <c r="U968" s="104">
        <f t="shared" si="326"/>
        <v>1625.545611875224</v>
      </c>
      <c r="V968" s="87" cm="1">
        <f t="array" ref="V968">VLOOKUP($E968,$AI$118:$AW$122,COLUMN($AW:$AW)-COLUMN($AH:$AH),FALSE)</f>
        <v>161.75600000000003</v>
      </c>
      <c r="W968" s="87" t="str">
        <f t="shared" si="330"/>
        <v>Domestic</v>
      </c>
      <c r="X968" s="87" t="str">
        <f t="shared" si="331"/>
        <v>Non-local</v>
      </c>
      <c r="Y968" s="104"/>
      <c r="Z968" s="87" t="str">
        <f t="shared" si="327"/>
        <v>USA</v>
      </c>
      <c r="AA968" s="87" t="str">
        <f t="shared" si="328"/>
        <v>USA</v>
      </c>
      <c r="AB968" s="82" cm="1">
        <f t="array" ref="AB968">VLOOKUP(B968,'GDP per Capita'!$T$2:$V$4235,COLUMN('GDP per Capita'!$V:$V)-COLUMN('GDP per Capita'!$S:$S),FALSE)</f>
        <v>63809.64</v>
      </c>
      <c r="AC968" s="82">
        <f t="shared" si="332"/>
        <v>63809.64</v>
      </c>
      <c r="AD968" s="82">
        <f t="shared" si="333"/>
        <v>63809.64</v>
      </c>
      <c r="AE968" s="88">
        <f t="shared" si="329"/>
        <v>2.5474922157141523E-2</v>
      </c>
    </row>
    <row r="969" spans="1:31">
      <c r="A969" s="77" t="s">
        <v>920</v>
      </c>
      <c r="B969" s="77">
        <v>968</v>
      </c>
      <c r="C969" s="77" t="s">
        <v>29</v>
      </c>
      <c r="D969" s="77" t="s">
        <v>29</v>
      </c>
      <c r="E969" s="77">
        <v>2020</v>
      </c>
      <c r="F969" s="77">
        <v>32.222876499999998</v>
      </c>
      <c r="G969" s="77">
        <v>-110.9748477</v>
      </c>
      <c r="H969" s="77">
        <v>0</v>
      </c>
      <c r="I969" s="77" t="s">
        <v>881</v>
      </c>
      <c r="J969" s="77">
        <v>43.074761000000002</v>
      </c>
      <c r="K969" s="77">
        <v>-89.383761300000003</v>
      </c>
      <c r="L969" s="77">
        <v>4482.5152870161</v>
      </c>
      <c r="M969" s="77">
        <v>0.798937533590652</v>
      </c>
      <c r="N969" s="77">
        <v>0</v>
      </c>
      <c r="O969" s="77">
        <v>537.90183444193201</v>
      </c>
      <c r="P969" s="87" cm="1">
        <f t="array" ref="P969">IF($X969="Non-local",VLOOKUP($E969,$AI$64:$AW$68,COLUMN($AW:$AW)-COLUMN($AH:$AH),FALSE),IF($X969="Unknown",VLOOKUP($E969,$AI$71:$AW$75,COLUMN($AW:$AW)-COLUMN($AH:$AH),FALSE),0))</f>
        <v>224</v>
      </c>
      <c r="Q969" s="87" cm="1">
        <f t="array" ref="Q969">IF($X969="Non-local",VLOOKUP($E969,$AI$40:$AW$44,COLUMN($AW:$AW)-COLUMN($AH:$AH),FALSE),IF($X969="Unknown",VLOOKUP($E969,$AI$47:$AW$51,COLUMN($AW:$AW)-COLUMN($AH:$AH),FALSE),0))</f>
        <v>470.18520000000001</v>
      </c>
      <c r="R969" s="87" cm="1">
        <f t="array" ref="R969">IF($X969="Non-local",VLOOKUP($E969,$AI$88:$AW$92,COLUMN($AW:$AW)-COLUMN($AH:$AH),FALSE),IF($X969="Unknown",VLOOKUP($E969,$AI$95:$AW$99,COLUMN($AW:$AW)-COLUMN($AH:$AH),FALSE),0))</f>
        <v>0.13052013767768686</v>
      </c>
      <c r="S969" s="87" cm="1">
        <f t="array" ref="S969">VLOOKUP($E969,$AI$111:$AW$115,COLUMN($AW:$AW)-COLUMN($AH:$AH),FALSE)</f>
        <v>410.28773999999999</v>
      </c>
      <c r="T969" s="104">
        <f t="shared" si="325"/>
        <v>0.92945767126833889</v>
      </c>
      <c r="U969" s="104">
        <f t="shared" si="326"/>
        <v>1642.374774441932</v>
      </c>
      <c r="V969" s="87" cm="1">
        <f t="array" ref="V969">VLOOKUP($E969,$AI$118:$AW$122,COLUMN($AW:$AW)-COLUMN($AH:$AH),FALSE)</f>
        <v>161.75600000000003</v>
      </c>
      <c r="W969" s="87" t="str">
        <f t="shared" si="330"/>
        <v>Domestic</v>
      </c>
      <c r="X969" s="87" t="str">
        <f t="shared" si="331"/>
        <v>Non-local</v>
      </c>
      <c r="Y969" s="104"/>
      <c r="Z969" s="87" t="str">
        <f t="shared" si="327"/>
        <v>USA</v>
      </c>
      <c r="AA969" s="87" t="str">
        <f t="shared" si="328"/>
        <v>USA</v>
      </c>
      <c r="AB969" s="82" cm="1">
        <f t="array" ref="AB969">VLOOKUP(B969,'GDP per Capita'!$T$2:$V$4235,COLUMN('GDP per Capita'!$V:$V)-COLUMN('GDP per Capita'!$S:$S),FALSE)</f>
        <v>63809.64</v>
      </c>
      <c r="AC969" s="82">
        <f t="shared" si="332"/>
        <v>63809.64</v>
      </c>
      <c r="AD969" s="82">
        <f t="shared" si="333"/>
        <v>63809.64</v>
      </c>
      <c r="AE969" s="88">
        <f t="shared" si="329"/>
        <v>2.5738662284287013E-2</v>
      </c>
    </row>
    <row r="970" spans="1:31">
      <c r="A970" s="77" t="s">
        <v>1213</v>
      </c>
      <c r="B970" s="77">
        <v>969</v>
      </c>
      <c r="C970" s="77" t="s">
        <v>320</v>
      </c>
      <c r="D970" s="77" t="s">
        <v>28</v>
      </c>
      <c r="E970" s="77">
        <v>2020</v>
      </c>
      <c r="F970" s="77">
        <v>44.230686999999897</v>
      </c>
      <c r="G970" s="77">
        <v>-76.481323000000003</v>
      </c>
      <c r="H970" s="77">
        <v>0</v>
      </c>
      <c r="I970" s="77" t="s">
        <v>881</v>
      </c>
      <c r="J970" s="77">
        <v>43.074761000000002</v>
      </c>
      <c r="K970" s="77">
        <v>-89.383761300000003</v>
      </c>
      <c r="L970" s="77">
        <v>2089.7441602738299</v>
      </c>
      <c r="M970" s="77">
        <v>0.43757149920628002</v>
      </c>
      <c r="N970" s="77">
        <v>0</v>
      </c>
      <c r="O970" s="77">
        <v>401.23087877257501</v>
      </c>
      <c r="P970" s="87" cm="1">
        <f t="array" ref="P970">IF($X970="Non-local",VLOOKUP($E970,$AI$64:$AW$68,COLUMN($AW:$AW)-COLUMN($AH:$AH),FALSE),IF($X970="Unknown",VLOOKUP($E970,$AI$71:$AW$75,COLUMN($AW:$AW)-COLUMN($AH:$AH),FALSE),0))</f>
        <v>224</v>
      </c>
      <c r="Q970" s="87" cm="1">
        <f t="array" ref="Q970">IF($X970="Non-local",VLOOKUP($E970,$AI$40:$AW$44,COLUMN($AW:$AW)-COLUMN($AH:$AH),FALSE),IF($X970="Unknown",VLOOKUP($E970,$AI$47:$AW$51,COLUMN($AW:$AW)-COLUMN($AH:$AH),FALSE),0))</f>
        <v>470.18520000000001</v>
      </c>
      <c r="R970" s="87" cm="1">
        <f t="array" ref="R970">IF($X970="Non-local",VLOOKUP($E970,$AI$88:$AW$92,COLUMN($AW:$AW)-COLUMN($AH:$AH),FALSE),IF($X970="Unknown",VLOOKUP($E970,$AI$95:$AW$99,COLUMN($AW:$AW)-COLUMN($AH:$AH),FALSE),0))</f>
        <v>0.13052013767768686</v>
      </c>
      <c r="S970" s="87" cm="1">
        <f t="array" ref="S970">VLOOKUP($E970,$AI$111:$AW$115,COLUMN($AW:$AW)-COLUMN($AH:$AH),FALSE)</f>
        <v>410.28773999999999</v>
      </c>
      <c r="T970" s="104">
        <f t="shared" si="325"/>
        <v>0.56809163688396691</v>
      </c>
      <c r="U970" s="104">
        <f t="shared" si="326"/>
        <v>1505.703818772575</v>
      </c>
      <c r="V970" s="87" cm="1">
        <f t="array" ref="V970">VLOOKUP($E970,$AI$118:$AW$122,COLUMN($AW:$AW)-COLUMN($AH:$AH),FALSE)</f>
        <v>161.75600000000003</v>
      </c>
      <c r="W970" s="87" t="str">
        <f t="shared" si="330"/>
        <v>International</v>
      </c>
      <c r="X970" s="87" t="str">
        <f t="shared" si="331"/>
        <v>Non-local</v>
      </c>
      <c r="Y970" s="104"/>
      <c r="Z970" s="87" t="str">
        <f t="shared" si="327"/>
        <v>Canada</v>
      </c>
      <c r="AA970" s="87" t="str">
        <f t="shared" si="328"/>
        <v>Other Americas</v>
      </c>
      <c r="AB970" s="82" cm="1">
        <f t="array" ref="AB970">VLOOKUP(B970,'GDP per Capita'!$T$2:$V$4235,COLUMN('GDP per Capita'!$V:$V)-COLUMN('GDP per Capita'!$S:$S),FALSE)</f>
        <v>49196.49</v>
      </c>
      <c r="AC970" s="82">
        <f t="shared" si="332"/>
        <v>49196.49</v>
      </c>
      <c r="AD970" s="82">
        <f t="shared" si="333"/>
        <v>49196.49</v>
      </c>
      <c r="AE970" s="88">
        <f t="shared" si="329"/>
        <v>3.0605919625009328E-2</v>
      </c>
    </row>
    <row r="971" spans="1:31">
      <c r="A971" s="77" t="s">
        <v>1016</v>
      </c>
      <c r="B971" s="77">
        <v>970</v>
      </c>
      <c r="C971" s="77" t="s">
        <v>29</v>
      </c>
      <c r="D971" s="77" t="s">
        <v>29</v>
      </c>
      <c r="E971" s="77">
        <v>2020</v>
      </c>
      <c r="F971" s="77">
        <v>37.692236100000002</v>
      </c>
      <c r="G971" s="77">
        <v>-97.337544800000003</v>
      </c>
      <c r="H971" s="77">
        <v>0</v>
      </c>
      <c r="I971" s="77" t="s">
        <v>881</v>
      </c>
      <c r="J971" s="77">
        <v>43.074761000000002</v>
      </c>
      <c r="K971" s="77">
        <v>-89.383761300000003</v>
      </c>
      <c r="L971" s="77">
        <v>1800.78025888564</v>
      </c>
      <c r="M971" s="77">
        <v>0.39941532575509697</v>
      </c>
      <c r="N971" s="77">
        <v>0</v>
      </c>
      <c r="O971" s="77">
        <v>345.749809706044</v>
      </c>
      <c r="P971" s="87" cm="1">
        <f t="array" ref="P971">IF($X971="Non-local",VLOOKUP($E971,$AI$64:$AW$68,COLUMN($AW:$AW)-COLUMN($AH:$AH),FALSE),IF($X971="Unknown",VLOOKUP($E971,$AI$71:$AW$75,COLUMN($AW:$AW)-COLUMN($AH:$AH),FALSE),0))</f>
        <v>224</v>
      </c>
      <c r="Q971" s="87" cm="1">
        <f t="array" ref="Q971">IF($X971="Non-local",VLOOKUP($E971,$AI$40:$AW$44,COLUMN($AW:$AW)-COLUMN($AH:$AH),FALSE),IF($X971="Unknown",VLOOKUP($E971,$AI$47:$AW$51,COLUMN($AW:$AW)-COLUMN($AH:$AH),FALSE),0))</f>
        <v>470.18520000000001</v>
      </c>
      <c r="R971" s="87" cm="1">
        <f t="array" ref="R971">IF($X971="Non-local",VLOOKUP($E971,$AI$88:$AW$92,COLUMN($AW:$AW)-COLUMN($AH:$AH),FALSE),IF($X971="Unknown",VLOOKUP($E971,$AI$95:$AW$99,COLUMN($AW:$AW)-COLUMN($AH:$AH),FALSE),0))</f>
        <v>0.13052013767768686</v>
      </c>
      <c r="S971" s="87" cm="1">
        <f t="array" ref="S971">VLOOKUP($E971,$AI$111:$AW$115,COLUMN($AW:$AW)-COLUMN($AH:$AH),FALSE)</f>
        <v>410.28773999999999</v>
      </c>
      <c r="T971" s="104">
        <f t="shared" si="325"/>
        <v>0.52993546343278386</v>
      </c>
      <c r="U971" s="104">
        <f t="shared" si="326"/>
        <v>1450.2227497060442</v>
      </c>
      <c r="V971" s="87" cm="1">
        <f t="array" ref="V971">VLOOKUP($E971,$AI$118:$AW$122,COLUMN($AW:$AW)-COLUMN($AH:$AH),FALSE)</f>
        <v>161.75600000000003</v>
      </c>
      <c r="W971" s="87" t="str">
        <f t="shared" si="330"/>
        <v>Domestic</v>
      </c>
      <c r="X971" s="87" t="str">
        <f t="shared" si="331"/>
        <v>Non-local</v>
      </c>
      <c r="Y971" s="104"/>
      <c r="Z971" s="87" t="str">
        <f t="shared" si="327"/>
        <v>USA</v>
      </c>
      <c r="AA971" s="87" t="str">
        <f t="shared" si="328"/>
        <v>USA</v>
      </c>
      <c r="AB971" s="82" cm="1">
        <f t="array" ref="AB971">VLOOKUP(B971,'GDP per Capita'!$T$2:$V$4235,COLUMN('GDP per Capita'!$V:$V)-COLUMN('GDP per Capita'!$S:$S),FALSE)</f>
        <v>63809.64</v>
      </c>
      <c r="AC971" s="82">
        <f t="shared" si="332"/>
        <v>63809.64</v>
      </c>
      <c r="AD971" s="82">
        <f t="shared" si="333"/>
        <v>63809.64</v>
      </c>
      <c r="AE971" s="88">
        <f t="shared" si="329"/>
        <v>2.2727330066523558E-2</v>
      </c>
    </row>
    <row r="972" spans="1:31">
      <c r="A972" s="77" t="s">
        <v>1027</v>
      </c>
      <c r="B972" s="77">
        <v>971</v>
      </c>
      <c r="C972" s="77" t="s">
        <v>29</v>
      </c>
      <c r="D972" s="77" t="s">
        <v>29</v>
      </c>
      <c r="E972" s="77">
        <v>2020</v>
      </c>
      <c r="F972" s="77">
        <v>20.020451999999999</v>
      </c>
      <c r="G972" s="77">
        <v>-155.66390999999999</v>
      </c>
      <c r="H972" s="77">
        <v>0</v>
      </c>
      <c r="I972" s="77" t="s">
        <v>881</v>
      </c>
      <c r="J972" s="77">
        <v>43.074761000000002</v>
      </c>
      <c r="K972" s="77">
        <v>-89.383761300000003</v>
      </c>
      <c r="L972" s="77">
        <v>13197.3271503903</v>
      </c>
      <c r="M972" s="77">
        <v>2.0401934515596301</v>
      </c>
      <c r="N972" s="77">
        <v>0</v>
      </c>
      <c r="O972" s="77">
        <v>1385.7193507909799</v>
      </c>
      <c r="P972" s="87" cm="1">
        <f t="array" ref="P972">IF($X972="Non-local",VLOOKUP($E972,$AI$64:$AW$68,COLUMN($AW:$AW)-COLUMN($AH:$AH),FALSE),IF($X972="Unknown",VLOOKUP($E972,$AI$71:$AW$75,COLUMN($AW:$AW)-COLUMN($AH:$AH),FALSE),0))</f>
        <v>224</v>
      </c>
      <c r="Q972" s="87" cm="1">
        <f t="array" ref="Q972">IF($X972="Non-local",VLOOKUP($E972,$AI$40:$AW$44,COLUMN($AW:$AW)-COLUMN($AH:$AH),FALSE),IF($X972="Unknown",VLOOKUP($E972,$AI$47:$AW$51,COLUMN($AW:$AW)-COLUMN($AH:$AH),FALSE),0))</f>
        <v>470.18520000000001</v>
      </c>
      <c r="R972" s="87" cm="1">
        <f t="array" ref="R972">IF($X972="Non-local",VLOOKUP($E972,$AI$88:$AW$92,COLUMN($AW:$AW)-COLUMN($AH:$AH),FALSE),IF($X972="Unknown",VLOOKUP($E972,$AI$95:$AW$99,COLUMN($AW:$AW)-COLUMN($AH:$AH),FALSE),0))</f>
        <v>0.13052013767768686</v>
      </c>
      <c r="S972" s="87" cm="1">
        <f t="array" ref="S972">VLOOKUP($E972,$AI$111:$AW$115,COLUMN($AW:$AW)-COLUMN($AH:$AH),FALSE)</f>
        <v>410.28773999999999</v>
      </c>
      <c r="T972" s="104">
        <f t="shared" si="325"/>
        <v>2.1707135892373168</v>
      </c>
      <c r="U972" s="104">
        <f t="shared" si="326"/>
        <v>2490.1922907909802</v>
      </c>
      <c r="V972" s="87" cm="1">
        <f t="array" ref="V972">VLOOKUP($E972,$AI$118:$AW$122,COLUMN($AW:$AW)-COLUMN($AH:$AH),FALSE)</f>
        <v>161.75600000000003</v>
      </c>
      <c r="W972" s="87" t="str">
        <f t="shared" si="330"/>
        <v>Domestic</v>
      </c>
      <c r="X972" s="87" t="str">
        <f t="shared" si="331"/>
        <v>Non-local</v>
      </c>
      <c r="Y972" s="104"/>
      <c r="Z972" s="87" t="str">
        <f t="shared" si="327"/>
        <v>USA</v>
      </c>
      <c r="AA972" s="87" t="str">
        <f t="shared" si="328"/>
        <v>USA</v>
      </c>
      <c r="AB972" s="82" cm="1">
        <f t="array" ref="AB972">VLOOKUP(B972,'GDP per Capita'!$T$2:$V$4235,COLUMN('GDP per Capita'!$V:$V)-COLUMN('GDP per Capita'!$S:$S),FALSE)</f>
        <v>63809.64</v>
      </c>
      <c r="AC972" s="82">
        <f t="shared" si="332"/>
        <v>63809.64</v>
      </c>
      <c r="AD972" s="82">
        <f t="shared" si="333"/>
        <v>63809.64</v>
      </c>
      <c r="AE972" s="88">
        <f t="shared" si="329"/>
        <v>3.9025330511047868E-2</v>
      </c>
    </row>
    <row r="973" spans="1:31">
      <c r="A973" s="77" t="s">
        <v>923</v>
      </c>
      <c r="B973" s="77">
        <v>972</v>
      </c>
      <c r="C973" s="77" t="s">
        <v>29</v>
      </c>
      <c r="D973" s="77" t="s">
        <v>29</v>
      </c>
      <c r="E973" s="77">
        <v>2020</v>
      </c>
      <c r="F973" s="77">
        <v>38.029305999999998</v>
      </c>
      <c r="G973" s="77">
        <v>-78.476678100000001</v>
      </c>
      <c r="H973" s="77">
        <v>0</v>
      </c>
      <c r="I973" s="77" t="s">
        <v>881</v>
      </c>
      <c r="J973" s="77">
        <v>43.074761000000002</v>
      </c>
      <c r="K973" s="77">
        <v>-89.383761300000003</v>
      </c>
      <c r="L973" s="77">
        <v>2155.09100284238</v>
      </c>
      <c r="M973" s="77">
        <v>0.44620020835491397</v>
      </c>
      <c r="N973" s="77">
        <v>0</v>
      </c>
      <c r="O973" s="77">
        <v>413.77747254573802</v>
      </c>
      <c r="P973" s="87" cm="1">
        <f t="array" ref="P973">IF($X973="Non-local",VLOOKUP($E973,$AI$64:$AW$68,COLUMN($AW:$AW)-COLUMN($AH:$AH),FALSE),IF($X973="Unknown",VLOOKUP($E973,$AI$71:$AW$75,COLUMN($AW:$AW)-COLUMN($AH:$AH),FALSE),0))</f>
        <v>224</v>
      </c>
      <c r="Q973" s="87" cm="1">
        <f t="array" ref="Q973">IF($X973="Non-local",VLOOKUP($E973,$AI$40:$AW$44,COLUMN($AW:$AW)-COLUMN($AH:$AH),FALSE),IF($X973="Unknown",VLOOKUP($E973,$AI$47:$AW$51,COLUMN($AW:$AW)-COLUMN($AH:$AH),FALSE),0))</f>
        <v>470.18520000000001</v>
      </c>
      <c r="R973" s="87" cm="1">
        <f t="array" ref="R973">IF($X973="Non-local",VLOOKUP($E973,$AI$88:$AW$92,COLUMN($AW:$AW)-COLUMN($AH:$AH),FALSE),IF($X973="Unknown",VLOOKUP($E973,$AI$95:$AW$99,COLUMN($AW:$AW)-COLUMN($AH:$AH),FALSE),0))</f>
        <v>0.13052013767768686</v>
      </c>
      <c r="S973" s="87" cm="1">
        <f t="array" ref="S973">VLOOKUP($E973,$AI$111:$AW$115,COLUMN($AW:$AW)-COLUMN($AH:$AH),FALSE)</f>
        <v>410.28773999999999</v>
      </c>
      <c r="T973" s="104">
        <f t="shared" si="325"/>
        <v>0.57672034603260081</v>
      </c>
      <c r="U973" s="104">
        <f t="shared" si="326"/>
        <v>1518.2504125457378</v>
      </c>
      <c r="V973" s="87" cm="1">
        <f t="array" ref="V973">VLOOKUP($E973,$AI$118:$AW$122,COLUMN($AW:$AW)-COLUMN($AH:$AH),FALSE)</f>
        <v>161.75600000000003</v>
      </c>
      <c r="W973" s="87" t="str">
        <f t="shared" si="330"/>
        <v>Domestic</v>
      </c>
      <c r="X973" s="87" t="str">
        <f t="shared" si="331"/>
        <v>Non-local</v>
      </c>
      <c r="Y973" s="104"/>
      <c r="Z973" s="87" t="str">
        <f t="shared" si="327"/>
        <v>USA</v>
      </c>
      <c r="AA973" s="87" t="str">
        <f t="shared" si="328"/>
        <v>USA</v>
      </c>
      <c r="AB973" s="82" cm="1">
        <f t="array" ref="AB973">VLOOKUP(B973,'GDP per Capita'!$T$2:$V$4235,COLUMN('GDP per Capita'!$V:$V)-COLUMN('GDP per Capita'!$S:$S),FALSE)</f>
        <v>63809.64</v>
      </c>
      <c r="AC973" s="82">
        <f t="shared" si="332"/>
        <v>63809.64</v>
      </c>
      <c r="AD973" s="82">
        <f t="shared" si="333"/>
        <v>63809.64</v>
      </c>
      <c r="AE973" s="88">
        <f t="shared" si="329"/>
        <v>2.379343328916662E-2</v>
      </c>
    </row>
    <row r="974" spans="1:31">
      <c r="A974" s="77" t="s">
        <v>1176</v>
      </c>
      <c r="B974" s="77">
        <v>973</v>
      </c>
      <c r="C974" s="77" t="s">
        <v>29</v>
      </c>
      <c r="D974" s="77" t="s">
        <v>29</v>
      </c>
      <c r="E974" s="77">
        <v>2020</v>
      </c>
      <c r="F974" s="77">
        <v>44.950403700000003</v>
      </c>
      <c r="G974" s="77">
        <v>-93.101502599999904</v>
      </c>
      <c r="H974" s="77">
        <v>0</v>
      </c>
      <c r="I974" s="77" t="s">
        <v>881</v>
      </c>
      <c r="J974" s="77">
        <v>43.074761000000002</v>
      </c>
      <c r="K974" s="77">
        <v>-89.383761300000003</v>
      </c>
      <c r="L974" s="77">
        <v>726.21026138708896</v>
      </c>
      <c r="M974" s="77">
        <v>0.25752397180734998</v>
      </c>
      <c r="N974" s="77">
        <v>0</v>
      </c>
      <c r="O974" s="77">
        <v>139.43237018632101</v>
      </c>
      <c r="P974" s="87" cm="1">
        <f t="array" ref="P974">IF($X974="Non-local",VLOOKUP($E974,$AI$64:$AW$68,COLUMN($AW:$AW)-COLUMN($AH:$AH),FALSE),IF($X974="Unknown",VLOOKUP($E974,$AI$71:$AW$75,COLUMN($AW:$AW)-COLUMN($AH:$AH),FALSE),0))</f>
        <v>224</v>
      </c>
      <c r="Q974" s="87" cm="1">
        <f t="array" ref="Q974">IF($X974="Non-local",VLOOKUP($E974,$AI$40:$AW$44,COLUMN($AW:$AW)-COLUMN($AH:$AH),FALSE),IF($X974="Unknown",VLOOKUP($E974,$AI$47:$AW$51,COLUMN($AW:$AW)-COLUMN($AH:$AH),FALSE),0))</f>
        <v>470.18520000000001</v>
      </c>
      <c r="R974" s="87" cm="1">
        <f t="array" ref="R974">IF($X974="Non-local",VLOOKUP($E974,$AI$88:$AW$92,COLUMN($AW:$AW)-COLUMN($AH:$AH),FALSE),IF($X974="Unknown",VLOOKUP($E974,$AI$95:$AW$99,COLUMN($AW:$AW)-COLUMN($AH:$AH),FALSE),0))</f>
        <v>0.13052013767768686</v>
      </c>
      <c r="S974" s="87" cm="1">
        <f t="array" ref="S974">VLOOKUP($E974,$AI$111:$AW$115,COLUMN($AW:$AW)-COLUMN($AH:$AH),FALSE)</f>
        <v>410.28773999999999</v>
      </c>
      <c r="T974" s="104">
        <f t="shared" si="325"/>
        <v>0.38804410948503687</v>
      </c>
      <c r="U974" s="104">
        <f t="shared" si="326"/>
        <v>1243.905310186321</v>
      </c>
      <c r="V974" s="87" cm="1">
        <f t="array" ref="V974">VLOOKUP($E974,$AI$118:$AW$122,COLUMN($AW:$AW)-COLUMN($AH:$AH),FALSE)</f>
        <v>161.75600000000003</v>
      </c>
      <c r="W974" s="87" t="str">
        <f t="shared" si="330"/>
        <v>Domestic</v>
      </c>
      <c r="X974" s="87" t="str">
        <f t="shared" si="331"/>
        <v>Non-local</v>
      </c>
      <c r="Y974" s="104"/>
      <c r="Z974" s="87" t="str">
        <f t="shared" si="327"/>
        <v>USA</v>
      </c>
      <c r="AA974" s="87" t="str">
        <f t="shared" si="328"/>
        <v>USA</v>
      </c>
      <c r="AB974" s="82" cm="1">
        <f t="array" ref="AB974">VLOOKUP(B974,'GDP per Capita'!$T$2:$V$4235,COLUMN('GDP per Capita'!$V:$V)-COLUMN('GDP per Capita'!$S:$S),FALSE)</f>
        <v>63809.64</v>
      </c>
      <c r="AC974" s="82">
        <f t="shared" si="332"/>
        <v>63809.64</v>
      </c>
      <c r="AD974" s="82">
        <f t="shared" si="333"/>
        <v>63809.64</v>
      </c>
      <c r="AE974" s="88">
        <f t="shared" si="329"/>
        <v>1.9494002946675786E-2</v>
      </c>
    </row>
    <row r="975" spans="1:31">
      <c r="A975" s="77" t="s">
        <v>938</v>
      </c>
      <c r="B975" s="77">
        <v>974</v>
      </c>
      <c r="C975" s="77" t="s">
        <v>29</v>
      </c>
      <c r="D975" s="77" t="s">
        <v>29</v>
      </c>
      <c r="E975" s="77">
        <v>2020</v>
      </c>
      <c r="F975" s="77">
        <v>43.074760999999903</v>
      </c>
      <c r="G975" s="77">
        <v>-89.383761300000003</v>
      </c>
      <c r="H975" s="77">
        <v>1</v>
      </c>
      <c r="I975" s="77" t="s">
        <v>881</v>
      </c>
      <c r="J975" s="77">
        <v>43.074761000000002</v>
      </c>
      <c r="K975" s="77">
        <v>-89.383761300000003</v>
      </c>
      <c r="L975" s="77">
        <v>7.0732408818940899E-13</v>
      </c>
      <c r="M975" s="77">
        <v>0</v>
      </c>
      <c r="N975" s="77">
        <v>0</v>
      </c>
      <c r="O975" s="77">
        <v>0</v>
      </c>
      <c r="P975" s="87" cm="1">
        <f t="array" ref="P975">IF($X975="Non-local",VLOOKUP($E975,$AI$64:$AW$68,COLUMN($AW:$AW)-COLUMN($AH:$AH),FALSE),IF($X975="Unknown",VLOOKUP($E975,$AI$71:$AW$75,COLUMN($AW:$AW)-COLUMN($AH:$AH),FALSE),0))</f>
        <v>0</v>
      </c>
      <c r="Q975" s="87" cm="1">
        <f t="array" ref="Q975">IF($X975="Non-local",VLOOKUP($E975,$AI$40:$AW$44,COLUMN($AW:$AW)-COLUMN($AH:$AH),FALSE),IF($X975="Unknown",VLOOKUP($E975,$AI$47:$AW$51,COLUMN($AW:$AW)-COLUMN($AH:$AH),FALSE),0))</f>
        <v>0</v>
      </c>
      <c r="R975" s="87" cm="1">
        <f t="array" ref="R975">IF($X975="Non-local",VLOOKUP($E975,$AI$88:$AW$92,COLUMN($AW:$AW)-COLUMN($AH:$AH),FALSE),IF($X975="Unknown",VLOOKUP($E975,$AI$95:$AW$99,COLUMN($AW:$AW)-COLUMN($AH:$AH),FALSE),0))</f>
        <v>0</v>
      </c>
      <c r="S975" s="87" cm="1">
        <f t="array" ref="S975">VLOOKUP($E975,$AI$111:$AW$115,COLUMN($AW:$AW)-COLUMN($AH:$AH),FALSE)</f>
        <v>410.28773999999999</v>
      </c>
      <c r="T975" s="104">
        <f t="shared" si="325"/>
        <v>0</v>
      </c>
      <c r="U975" s="104">
        <f t="shared" si="326"/>
        <v>410.28773999999999</v>
      </c>
      <c r="V975" s="87" cm="1">
        <f t="array" ref="V975">VLOOKUP($E975,$AI$118:$AW$122,COLUMN($AW:$AW)-COLUMN($AH:$AH),FALSE)</f>
        <v>161.75600000000003</v>
      </c>
      <c r="W975" s="87" t="str">
        <f t="shared" si="330"/>
        <v>Domestic</v>
      </c>
      <c r="X975" s="87" t="str">
        <f t="shared" si="331"/>
        <v>Local</v>
      </c>
      <c r="Y975" s="104"/>
      <c r="Z975" s="87" t="str">
        <f t="shared" si="327"/>
        <v>USA</v>
      </c>
      <c r="AA975" s="87" t="str">
        <f t="shared" si="328"/>
        <v>USA</v>
      </c>
      <c r="AB975" s="82" cm="1">
        <f t="array" ref="AB975">VLOOKUP(B975,'GDP per Capita'!$T$2:$V$4235,COLUMN('GDP per Capita'!$V:$V)-COLUMN('GDP per Capita'!$S:$S),FALSE)</f>
        <v>63809.64</v>
      </c>
      <c r="AC975" s="82">
        <f t="shared" si="332"/>
        <v>63809.64</v>
      </c>
      <c r="AD975" s="82">
        <f t="shared" si="333"/>
        <v>63809.64</v>
      </c>
      <c r="AE975" s="88">
        <f t="shared" si="329"/>
        <v>6.4298707844143927E-3</v>
      </c>
    </row>
    <row r="976" spans="1:31">
      <c r="A976" s="77" t="s">
        <v>1308</v>
      </c>
      <c r="B976" s="77">
        <v>975</v>
      </c>
      <c r="C976" s="77" t="s">
        <v>271</v>
      </c>
      <c r="D976" s="77" t="s">
        <v>31</v>
      </c>
      <c r="E976" s="77">
        <v>2020</v>
      </c>
      <c r="F976" s="77">
        <v>0</v>
      </c>
      <c r="G976" s="77">
        <v>0</v>
      </c>
      <c r="H976" s="77">
        <v>0</v>
      </c>
      <c r="I976" s="77" t="s">
        <v>881</v>
      </c>
      <c r="J976" s="77">
        <v>43.074761000000002</v>
      </c>
      <c r="K976" s="77">
        <v>-89.383761300000003</v>
      </c>
      <c r="L976" s="77">
        <v>4610.0412007298301</v>
      </c>
      <c r="M976" s="77">
        <v>0.80715542109624605</v>
      </c>
      <c r="N976" s="77">
        <v>1</v>
      </c>
      <c r="O976" s="77">
        <v>553.20494408757997</v>
      </c>
      <c r="P976" s="87" cm="1">
        <f t="array" ref="P976">IF($X976="Non-local",VLOOKUP($E976,$AI$64:$AW$68,COLUMN($AW:$AW)-COLUMN($AH:$AH),FALSE),IF($X976="Unknown",VLOOKUP($E976,$AI$71:$AW$75,COLUMN($AW:$AW)-COLUMN($AH:$AH),FALSE),0))</f>
        <v>224</v>
      </c>
      <c r="Q976" s="87" cm="1">
        <f t="array" ref="Q976">IF($X976="Non-local",VLOOKUP($E976,$AI$40:$AW$44,COLUMN($AW:$AW)-COLUMN($AH:$AH),FALSE),IF($X976="Unknown",VLOOKUP($E976,$AI$47:$AW$51,COLUMN($AW:$AW)-COLUMN($AH:$AH),FALSE),0))</f>
        <v>470.18520000000001</v>
      </c>
      <c r="R976" s="87" cm="1">
        <f t="array" ref="R976">IF($X976="Non-local",VLOOKUP($E976,$AI$88:$AW$92,COLUMN($AW:$AW)-COLUMN($AH:$AH),FALSE),IF($X976="Unknown",VLOOKUP($E976,$AI$95:$AW$99,COLUMN($AW:$AW)-COLUMN($AH:$AH),FALSE),0))</f>
        <v>0.13052013767768686</v>
      </c>
      <c r="S976" s="87" cm="1">
        <f t="array" ref="S976">VLOOKUP($E976,$AI$111:$AW$115,COLUMN($AW:$AW)-COLUMN($AH:$AH),FALSE)</f>
        <v>410.28773999999999</v>
      </c>
      <c r="T976" s="104">
        <f t="shared" si="325"/>
        <v>0.93767555877393294</v>
      </c>
      <c r="U976" s="104">
        <f t="shared" si="326"/>
        <v>1657.67788408758</v>
      </c>
      <c r="V976" s="87" cm="1">
        <f t="array" ref="V976">VLOOKUP($E976,$AI$118:$AW$122,COLUMN($AW:$AW)-COLUMN($AH:$AH),FALSE)</f>
        <v>161.75600000000003</v>
      </c>
      <c r="W976" s="87" t="str">
        <f t="shared" si="330"/>
        <v>International</v>
      </c>
      <c r="X976" s="87" t="str">
        <f t="shared" si="331"/>
        <v>Non-local</v>
      </c>
      <c r="Y976" s="104"/>
      <c r="Z976" s="87" t="str">
        <f t="shared" si="327"/>
        <v>Spain</v>
      </c>
      <c r="AA976" s="87" t="str">
        <f t="shared" si="328"/>
        <v>Europe</v>
      </c>
      <c r="AB976" s="82" cm="1">
        <f t="array" ref="AB976">VLOOKUP(B976,'GDP per Capita'!$T$2:$V$4235,COLUMN('GDP per Capita'!$V:$V)-COLUMN('GDP per Capita'!$S:$S),FALSE)</f>
        <v>32023.79</v>
      </c>
      <c r="AC976" s="82">
        <f t="shared" si="332"/>
        <v>32023.79</v>
      </c>
      <c r="AD976" s="82">
        <f t="shared" si="333"/>
        <v>32023.79</v>
      </c>
      <c r="AE976" s="88">
        <f t="shared" si="329"/>
        <v>5.1763950615701014E-2</v>
      </c>
    </row>
    <row r="977" spans="1:31">
      <c r="A977" s="77" t="s">
        <v>1029</v>
      </c>
      <c r="B977" s="77">
        <v>976</v>
      </c>
      <c r="C977" s="77" t="s">
        <v>29</v>
      </c>
      <c r="D977" s="77" t="s">
        <v>29</v>
      </c>
      <c r="E977" s="77">
        <v>2020</v>
      </c>
      <c r="F977" s="77">
        <v>42.387596799999997</v>
      </c>
      <c r="G977" s="77">
        <v>-71.099496799999997</v>
      </c>
      <c r="H977" s="77">
        <v>0</v>
      </c>
      <c r="I977" s="77" t="s">
        <v>881</v>
      </c>
      <c r="J977" s="77">
        <v>43.074761000000002</v>
      </c>
      <c r="K977" s="77">
        <v>-89.383761300000003</v>
      </c>
      <c r="L977" s="77">
        <v>2984.82500295402</v>
      </c>
      <c r="M977" s="77">
        <v>0.56050919824589396</v>
      </c>
      <c r="N977" s="77">
        <v>0</v>
      </c>
      <c r="O977" s="77">
        <v>573.08640056717104</v>
      </c>
      <c r="P977" s="87" cm="1">
        <f t="array" ref="P977">IF($X977="Non-local",VLOOKUP($E977,$AI$64:$AW$68,COLUMN($AW:$AW)-COLUMN($AH:$AH),FALSE),IF($X977="Unknown",VLOOKUP($E977,$AI$71:$AW$75,COLUMN($AW:$AW)-COLUMN($AH:$AH),FALSE),0))</f>
        <v>224</v>
      </c>
      <c r="Q977" s="87" cm="1">
        <f t="array" ref="Q977">IF($X977="Non-local",VLOOKUP($E977,$AI$40:$AW$44,COLUMN($AW:$AW)-COLUMN($AH:$AH),FALSE),IF($X977="Unknown",VLOOKUP($E977,$AI$47:$AW$51,COLUMN($AW:$AW)-COLUMN($AH:$AH),FALSE),0))</f>
        <v>470.18520000000001</v>
      </c>
      <c r="R977" s="87" cm="1">
        <f t="array" ref="R977">IF($X977="Non-local",VLOOKUP($E977,$AI$88:$AW$92,COLUMN($AW:$AW)-COLUMN($AH:$AH),FALSE),IF($X977="Unknown",VLOOKUP($E977,$AI$95:$AW$99,COLUMN($AW:$AW)-COLUMN($AH:$AH),FALSE),0))</f>
        <v>0.13052013767768686</v>
      </c>
      <c r="S977" s="87" cm="1">
        <f t="array" ref="S977">VLOOKUP($E977,$AI$111:$AW$115,COLUMN($AW:$AW)-COLUMN($AH:$AH),FALSE)</f>
        <v>410.28773999999999</v>
      </c>
      <c r="T977" s="104">
        <f t="shared" si="325"/>
        <v>0.69102933592358085</v>
      </c>
      <c r="U977" s="104">
        <f t="shared" si="326"/>
        <v>1677.5593405671709</v>
      </c>
      <c r="V977" s="87" cm="1">
        <f t="array" ref="V977">VLOOKUP($E977,$AI$118:$AW$122,COLUMN($AW:$AW)-COLUMN($AH:$AH),FALSE)</f>
        <v>161.75600000000003</v>
      </c>
      <c r="W977" s="87" t="str">
        <f t="shared" si="330"/>
        <v>Domestic</v>
      </c>
      <c r="X977" s="87" t="str">
        <f t="shared" si="331"/>
        <v>Non-local</v>
      </c>
      <c r="Y977" s="104"/>
      <c r="Z977" s="87" t="str">
        <f t="shared" si="327"/>
        <v>USA</v>
      </c>
      <c r="AA977" s="87" t="str">
        <f t="shared" si="328"/>
        <v>USA</v>
      </c>
      <c r="AB977" s="82" cm="1">
        <f t="array" ref="AB977">VLOOKUP(B977,'GDP per Capita'!$T$2:$V$4235,COLUMN('GDP per Capita'!$V:$V)-COLUMN('GDP per Capita'!$S:$S),FALSE)</f>
        <v>63809.64</v>
      </c>
      <c r="AC977" s="82">
        <f t="shared" si="332"/>
        <v>63809.64</v>
      </c>
      <c r="AD977" s="82">
        <f t="shared" si="333"/>
        <v>63809.64</v>
      </c>
      <c r="AE977" s="88">
        <f t="shared" si="329"/>
        <v>2.6290061197135277E-2</v>
      </c>
    </row>
    <row r="978" spans="1:31">
      <c r="A978" s="77" t="s">
        <v>1309</v>
      </c>
      <c r="B978" s="77">
        <v>977</v>
      </c>
      <c r="C978" s="77" t="s">
        <v>29</v>
      </c>
      <c r="D978" s="77" t="s">
        <v>29</v>
      </c>
      <c r="E978" s="77">
        <v>2020</v>
      </c>
      <c r="F978" s="77">
        <v>0</v>
      </c>
      <c r="G978" s="77">
        <v>0</v>
      </c>
      <c r="H978" s="77">
        <v>0</v>
      </c>
      <c r="I978" s="77" t="s">
        <v>881</v>
      </c>
      <c r="J978" s="77">
        <v>43.074761000000002</v>
      </c>
      <c r="K978" s="77">
        <v>-89.383761300000003</v>
      </c>
      <c r="L978" s="77">
        <v>4610.0412007298301</v>
      </c>
      <c r="M978" s="77">
        <v>0.80715542109624605</v>
      </c>
      <c r="N978" s="77">
        <v>1</v>
      </c>
      <c r="O978" s="77">
        <v>553.20494408757997</v>
      </c>
      <c r="P978" s="87" cm="1">
        <f t="array" ref="P978">IF($X978="Non-local",VLOOKUP($E978,$AI$64:$AW$68,COLUMN($AW:$AW)-COLUMN($AH:$AH),FALSE),IF($X978="Unknown",VLOOKUP($E978,$AI$71:$AW$75,COLUMN($AW:$AW)-COLUMN($AH:$AH),FALSE),0))</f>
        <v>224</v>
      </c>
      <c r="Q978" s="87" cm="1">
        <f t="array" ref="Q978">IF($X978="Non-local",VLOOKUP($E978,$AI$40:$AW$44,COLUMN($AW:$AW)-COLUMN($AH:$AH),FALSE),IF($X978="Unknown",VLOOKUP($E978,$AI$47:$AW$51,COLUMN($AW:$AW)-COLUMN($AH:$AH),FALSE),0))</f>
        <v>470.18520000000001</v>
      </c>
      <c r="R978" s="87" cm="1">
        <f t="array" ref="R978">IF($X978="Non-local",VLOOKUP($E978,$AI$88:$AW$92,COLUMN($AW:$AW)-COLUMN($AH:$AH),FALSE),IF($X978="Unknown",VLOOKUP($E978,$AI$95:$AW$99,COLUMN($AW:$AW)-COLUMN($AH:$AH),FALSE),0))</f>
        <v>0.13052013767768686</v>
      </c>
      <c r="S978" s="87" cm="1">
        <f t="array" ref="S978">VLOOKUP($E978,$AI$111:$AW$115,COLUMN($AW:$AW)-COLUMN($AH:$AH),FALSE)</f>
        <v>410.28773999999999</v>
      </c>
      <c r="T978" s="104">
        <f t="shared" si="325"/>
        <v>0.93767555877393294</v>
      </c>
      <c r="U978" s="104">
        <f t="shared" si="326"/>
        <v>1657.67788408758</v>
      </c>
      <c r="V978" s="87" cm="1">
        <f t="array" ref="V978">VLOOKUP($E978,$AI$118:$AW$122,COLUMN($AW:$AW)-COLUMN($AH:$AH),FALSE)</f>
        <v>161.75600000000003</v>
      </c>
      <c r="W978" s="87" t="str">
        <f t="shared" si="330"/>
        <v>Domestic</v>
      </c>
      <c r="X978" s="87" t="str">
        <f t="shared" si="331"/>
        <v>Non-local</v>
      </c>
      <c r="Y978" s="104"/>
      <c r="Z978" s="87" t="str">
        <f t="shared" si="327"/>
        <v>USA</v>
      </c>
      <c r="AA978" s="87" t="str">
        <f t="shared" si="328"/>
        <v>USA</v>
      </c>
      <c r="AB978" s="82" cm="1">
        <f t="array" ref="AB978">VLOOKUP(B978,'GDP per Capita'!$T$2:$V$4235,COLUMN('GDP per Capita'!$V:$V)-COLUMN('GDP per Capita'!$S:$S),FALSE)</f>
        <v>63809.64</v>
      </c>
      <c r="AC978" s="82">
        <f t="shared" si="332"/>
        <v>63809.64</v>
      </c>
      <c r="AD978" s="82">
        <f t="shared" si="333"/>
        <v>63809.64</v>
      </c>
      <c r="AE978" s="88">
        <f t="shared" si="329"/>
        <v>2.5978486700247487E-2</v>
      </c>
    </row>
    <row r="979" spans="1:31">
      <c r="A979" s="77" t="s">
        <v>29</v>
      </c>
      <c r="B979" s="77">
        <v>978</v>
      </c>
      <c r="C979" s="77" t="s">
        <v>29</v>
      </c>
      <c r="D979" s="77" t="s">
        <v>29</v>
      </c>
      <c r="E979" s="77">
        <v>2020</v>
      </c>
      <c r="F979" s="77">
        <v>39.783730400000003</v>
      </c>
      <c r="G979" s="77">
        <v>-100.4458825</v>
      </c>
      <c r="H979" s="77">
        <v>0</v>
      </c>
      <c r="I979" s="77" t="s">
        <v>881</v>
      </c>
      <c r="J979" s="77">
        <v>43.074761000000002</v>
      </c>
      <c r="K979" s="77">
        <v>-89.383761300000003</v>
      </c>
      <c r="L979" s="77">
        <v>1982.46700039077</v>
      </c>
      <c r="M979" s="77">
        <v>0.42340611072632001</v>
      </c>
      <c r="N979" s="77">
        <v>0</v>
      </c>
      <c r="O979" s="77">
        <v>380.63366407502798</v>
      </c>
      <c r="P979" s="87" cm="1">
        <f t="array" ref="P979">IF($X979="Non-local",VLOOKUP($E979,$AI$64:$AW$68,COLUMN($AW:$AW)-COLUMN($AH:$AH),FALSE),IF($X979="Unknown",VLOOKUP($E979,$AI$71:$AW$75,COLUMN($AW:$AW)-COLUMN($AH:$AH),FALSE),0))</f>
        <v>224</v>
      </c>
      <c r="Q979" s="87" cm="1">
        <f t="array" ref="Q979">IF($X979="Non-local",VLOOKUP($E979,$AI$40:$AW$44,COLUMN($AW:$AW)-COLUMN($AH:$AH),FALSE),IF($X979="Unknown",VLOOKUP($E979,$AI$47:$AW$51,COLUMN($AW:$AW)-COLUMN($AH:$AH),FALSE),0))</f>
        <v>470.18520000000001</v>
      </c>
      <c r="R979" s="87" cm="1">
        <f t="array" ref="R979">IF($X979="Non-local",VLOOKUP($E979,$AI$88:$AW$92,COLUMN($AW:$AW)-COLUMN($AH:$AH),FALSE),IF($X979="Unknown",VLOOKUP($E979,$AI$95:$AW$99,COLUMN($AW:$AW)-COLUMN($AH:$AH),FALSE),0))</f>
        <v>0.13052013767768686</v>
      </c>
      <c r="S979" s="87" cm="1">
        <f t="array" ref="S979">VLOOKUP($E979,$AI$111:$AW$115,COLUMN($AW:$AW)-COLUMN($AH:$AH),FALSE)</f>
        <v>410.28773999999999</v>
      </c>
      <c r="T979" s="104">
        <f t="shared" si="325"/>
        <v>0.55392624840400684</v>
      </c>
      <c r="U979" s="104">
        <f t="shared" si="326"/>
        <v>1485.1066040750281</v>
      </c>
      <c r="V979" s="87" cm="1">
        <f t="array" ref="V979">VLOOKUP($E979,$AI$118:$AW$122,COLUMN($AW:$AW)-COLUMN($AH:$AH),FALSE)</f>
        <v>161.75600000000003</v>
      </c>
      <c r="W979" s="87" t="str">
        <f t="shared" si="330"/>
        <v>Domestic</v>
      </c>
      <c r="X979" s="87" t="str">
        <f t="shared" si="331"/>
        <v>Non-local</v>
      </c>
      <c r="Y979" s="104"/>
      <c r="Z979" s="87" t="str">
        <f t="shared" si="327"/>
        <v>USA</v>
      </c>
      <c r="AA979" s="87" t="str">
        <f t="shared" si="328"/>
        <v>USA</v>
      </c>
      <c r="AB979" s="82" cm="1">
        <f t="array" ref="AB979">VLOOKUP(B979,'GDP per Capita'!$T$2:$V$4235,COLUMN('GDP per Capita'!$V:$V)-COLUMN('GDP per Capita'!$S:$S),FALSE)</f>
        <v>63809.64</v>
      </c>
      <c r="AC979" s="82">
        <f t="shared" si="332"/>
        <v>63809.64</v>
      </c>
      <c r="AD979" s="82">
        <f t="shared" si="333"/>
        <v>63809.64</v>
      </c>
      <c r="AE979" s="88">
        <f t="shared" si="329"/>
        <v>2.3274016341026656E-2</v>
      </c>
    </row>
    <row r="980" spans="1:31">
      <c r="A980" s="77" t="s">
        <v>882</v>
      </c>
      <c r="B980" s="77">
        <v>979</v>
      </c>
      <c r="C980" s="77" t="s">
        <v>29</v>
      </c>
      <c r="D980" s="77" t="s">
        <v>29</v>
      </c>
      <c r="E980" s="77">
        <v>2020</v>
      </c>
      <c r="F980" s="77">
        <v>39.004607</v>
      </c>
      <c r="G980" s="77">
        <v>-76.875683800000004</v>
      </c>
      <c r="H980" s="77">
        <v>0</v>
      </c>
      <c r="I980" s="77" t="s">
        <v>881</v>
      </c>
      <c r="J980" s="77">
        <v>43.074761000000002</v>
      </c>
      <c r="K980" s="77">
        <v>-89.383761300000003</v>
      </c>
      <c r="L980" s="77">
        <v>2282.0367426028702</v>
      </c>
      <c r="M980" s="77">
        <v>0.462962730046795</v>
      </c>
      <c r="N980" s="77">
        <v>0</v>
      </c>
      <c r="O980" s="77">
        <v>438.15105457975199</v>
      </c>
      <c r="P980" s="87" cm="1">
        <f t="array" ref="P980">IF($X980="Non-local",VLOOKUP($E980,$AI$64:$AW$68,COLUMN($AW:$AW)-COLUMN($AH:$AH),FALSE),IF($X980="Unknown",VLOOKUP($E980,$AI$71:$AW$75,COLUMN($AW:$AW)-COLUMN($AH:$AH),FALSE),0))</f>
        <v>224</v>
      </c>
      <c r="Q980" s="87" cm="1">
        <f t="array" ref="Q980">IF($X980="Non-local",VLOOKUP($E980,$AI$40:$AW$44,COLUMN($AW:$AW)-COLUMN($AH:$AH),FALSE),IF($X980="Unknown",VLOOKUP($E980,$AI$47:$AW$51,COLUMN($AW:$AW)-COLUMN($AH:$AH),FALSE),0))</f>
        <v>470.18520000000001</v>
      </c>
      <c r="R980" s="87" cm="1">
        <f t="array" ref="R980">IF($X980="Non-local",VLOOKUP($E980,$AI$88:$AW$92,COLUMN($AW:$AW)-COLUMN($AH:$AH),FALSE),IF($X980="Unknown",VLOOKUP($E980,$AI$95:$AW$99,COLUMN($AW:$AW)-COLUMN($AH:$AH),FALSE),0))</f>
        <v>0.13052013767768686</v>
      </c>
      <c r="S980" s="87" cm="1">
        <f t="array" ref="S980">VLOOKUP($E980,$AI$111:$AW$115,COLUMN($AW:$AW)-COLUMN($AH:$AH),FALSE)</f>
        <v>410.28773999999999</v>
      </c>
      <c r="T980" s="104">
        <f t="shared" si="325"/>
        <v>0.59348286772448189</v>
      </c>
      <c r="U980" s="104">
        <f t="shared" si="326"/>
        <v>1542.623994579752</v>
      </c>
      <c r="V980" s="87" cm="1">
        <f t="array" ref="V980">VLOOKUP($E980,$AI$118:$AW$122,COLUMN($AW:$AW)-COLUMN($AH:$AH),FALSE)</f>
        <v>161.75600000000003</v>
      </c>
      <c r="W980" s="87" t="str">
        <f t="shared" si="330"/>
        <v>Domestic</v>
      </c>
      <c r="X980" s="87" t="str">
        <f t="shared" si="331"/>
        <v>Non-local</v>
      </c>
      <c r="Y980" s="104"/>
      <c r="Z980" s="87" t="str">
        <f t="shared" si="327"/>
        <v>USA</v>
      </c>
      <c r="AA980" s="87" t="str">
        <f t="shared" si="328"/>
        <v>USA</v>
      </c>
      <c r="AB980" s="82" cm="1">
        <f t="array" ref="AB980">VLOOKUP(B980,'GDP per Capita'!$T$2:$V$4235,COLUMN('GDP per Capita'!$V:$V)-COLUMN('GDP per Capita'!$S:$S),FALSE)</f>
        <v>63809.64</v>
      </c>
      <c r="AC980" s="82">
        <f t="shared" si="332"/>
        <v>63809.64</v>
      </c>
      <c r="AD980" s="82">
        <f t="shared" si="333"/>
        <v>63809.64</v>
      </c>
      <c r="AE980" s="88">
        <f t="shared" si="329"/>
        <v>2.4175406640434768E-2</v>
      </c>
    </row>
    <row r="981" spans="1:31">
      <c r="A981" s="77" t="s">
        <v>954</v>
      </c>
      <c r="B981" s="77">
        <v>980</v>
      </c>
      <c r="C981" s="77" t="s">
        <v>29</v>
      </c>
      <c r="D981" s="77" t="s">
        <v>29</v>
      </c>
      <c r="E981" s="77">
        <v>2020</v>
      </c>
      <c r="F981" s="77">
        <v>39.734838099999997</v>
      </c>
      <c r="G981" s="77">
        <v>-104.9653271</v>
      </c>
      <c r="H981" s="77">
        <v>0</v>
      </c>
      <c r="I981" s="77" t="s">
        <v>881</v>
      </c>
      <c r="J981" s="77">
        <v>43.074761000000002</v>
      </c>
      <c r="K981" s="77">
        <v>-89.383761300000003</v>
      </c>
      <c r="L981" s="77">
        <v>2698.5722143571302</v>
      </c>
      <c r="M981" s="77">
        <v>0.51796406285159702</v>
      </c>
      <c r="N981" s="77">
        <v>0</v>
      </c>
      <c r="O981" s="77">
        <v>518.12586515656903</v>
      </c>
      <c r="P981" s="87" cm="1">
        <f t="array" ref="P981">IF($X981="Non-local",VLOOKUP($E981,$AI$64:$AW$68,COLUMN($AW:$AW)-COLUMN($AH:$AH),FALSE),IF($X981="Unknown",VLOOKUP($E981,$AI$71:$AW$75,COLUMN($AW:$AW)-COLUMN($AH:$AH),FALSE),0))</f>
        <v>224</v>
      </c>
      <c r="Q981" s="87" cm="1">
        <f t="array" ref="Q981">IF($X981="Non-local",VLOOKUP($E981,$AI$40:$AW$44,COLUMN($AW:$AW)-COLUMN($AH:$AH),FALSE),IF($X981="Unknown",VLOOKUP($E981,$AI$47:$AW$51,COLUMN($AW:$AW)-COLUMN($AH:$AH),FALSE),0))</f>
        <v>470.18520000000001</v>
      </c>
      <c r="R981" s="87" cm="1">
        <f t="array" ref="R981">IF($X981="Non-local",VLOOKUP($E981,$AI$88:$AW$92,COLUMN($AW:$AW)-COLUMN($AH:$AH),FALSE),IF($X981="Unknown",VLOOKUP($E981,$AI$95:$AW$99,COLUMN($AW:$AW)-COLUMN($AH:$AH),FALSE),0))</f>
        <v>0.13052013767768686</v>
      </c>
      <c r="S981" s="87" cm="1">
        <f t="array" ref="S981">VLOOKUP($E981,$AI$111:$AW$115,COLUMN($AW:$AW)-COLUMN($AH:$AH),FALSE)</f>
        <v>410.28773999999999</v>
      </c>
      <c r="T981" s="104">
        <f t="shared" si="325"/>
        <v>0.64848420052928391</v>
      </c>
      <c r="U981" s="104">
        <f t="shared" si="326"/>
        <v>1622.5988051565689</v>
      </c>
      <c r="V981" s="87" cm="1">
        <f t="array" ref="V981">VLOOKUP($E981,$AI$118:$AW$122,COLUMN($AW:$AW)-COLUMN($AH:$AH),FALSE)</f>
        <v>161.75600000000003</v>
      </c>
      <c r="W981" s="87" t="str">
        <f t="shared" si="330"/>
        <v>Domestic</v>
      </c>
      <c r="X981" s="87" t="str">
        <f t="shared" si="331"/>
        <v>Non-local</v>
      </c>
      <c r="Y981" s="104"/>
      <c r="Z981" s="87" t="str">
        <f t="shared" si="327"/>
        <v>USA</v>
      </c>
      <c r="AA981" s="87" t="str">
        <f t="shared" si="328"/>
        <v>USA</v>
      </c>
      <c r="AB981" s="82" cm="1">
        <f t="array" ref="AB981">VLOOKUP(B981,'GDP per Capita'!$T$2:$V$4235,COLUMN('GDP per Capita'!$V:$V)-COLUMN('GDP per Capita'!$S:$S),FALSE)</f>
        <v>63809.64</v>
      </c>
      <c r="AC981" s="82">
        <f t="shared" si="332"/>
        <v>63809.64</v>
      </c>
      <c r="AD981" s="82">
        <f t="shared" si="333"/>
        <v>63809.64</v>
      </c>
      <c r="AE981" s="88">
        <f t="shared" si="329"/>
        <v>2.5428740941910485E-2</v>
      </c>
    </row>
    <row r="982" spans="1:31">
      <c r="A982" s="77" t="s">
        <v>938</v>
      </c>
      <c r="B982" s="77">
        <v>981</v>
      </c>
      <c r="C982" s="77" t="s">
        <v>29</v>
      </c>
      <c r="D982" s="77" t="s">
        <v>29</v>
      </c>
      <c r="E982" s="77">
        <v>2020</v>
      </c>
      <c r="F982" s="77">
        <v>43.074760999999903</v>
      </c>
      <c r="G982" s="77">
        <v>-89.383761300000003</v>
      </c>
      <c r="H982" s="77">
        <v>1</v>
      </c>
      <c r="I982" s="77" t="s">
        <v>881</v>
      </c>
      <c r="J982" s="77">
        <v>43.074761000000002</v>
      </c>
      <c r="K982" s="77">
        <v>-89.383761300000003</v>
      </c>
      <c r="L982" s="77">
        <v>7.0732408818940899E-13</v>
      </c>
      <c r="M982" s="77">
        <v>0</v>
      </c>
      <c r="N982" s="77">
        <v>0</v>
      </c>
      <c r="O982" s="77">
        <v>0</v>
      </c>
      <c r="P982" s="87" cm="1">
        <f t="array" ref="P982">IF($X982="Non-local",VLOOKUP($E982,$AI$64:$AW$68,COLUMN($AW:$AW)-COLUMN($AH:$AH),FALSE),IF($X982="Unknown",VLOOKUP($E982,$AI$71:$AW$75,COLUMN($AW:$AW)-COLUMN($AH:$AH),FALSE),0))</f>
        <v>0</v>
      </c>
      <c r="Q982" s="87" cm="1">
        <f t="array" ref="Q982">IF($X982="Non-local",VLOOKUP($E982,$AI$40:$AW$44,COLUMN($AW:$AW)-COLUMN($AH:$AH),FALSE),IF($X982="Unknown",VLOOKUP($E982,$AI$47:$AW$51,COLUMN($AW:$AW)-COLUMN($AH:$AH),FALSE),0))</f>
        <v>0</v>
      </c>
      <c r="R982" s="87" cm="1">
        <f t="array" ref="R982">IF($X982="Non-local",VLOOKUP($E982,$AI$88:$AW$92,COLUMN($AW:$AW)-COLUMN($AH:$AH),FALSE),IF($X982="Unknown",VLOOKUP($E982,$AI$95:$AW$99,COLUMN($AW:$AW)-COLUMN($AH:$AH),FALSE),0))</f>
        <v>0</v>
      </c>
      <c r="S982" s="87" cm="1">
        <f t="array" ref="S982">VLOOKUP($E982,$AI$111:$AW$115,COLUMN($AW:$AW)-COLUMN($AH:$AH),FALSE)</f>
        <v>410.28773999999999</v>
      </c>
      <c r="T982" s="104">
        <f t="shared" si="325"/>
        <v>0</v>
      </c>
      <c r="U982" s="104">
        <f t="shared" si="326"/>
        <v>410.28773999999999</v>
      </c>
      <c r="V982" s="87" cm="1">
        <f t="array" ref="V982">VLOOKUP($E982,$AI$118:$AW$122,COLUMN($AW:$AW)-COLUMN($AH:$AH),FALSE)</f>
        <v>161.75600000000003</v>
      </c>
      <c r="W982" s="87" t="str">
        <f t="shared" si="330"/>
        <v>Domestic</v>
      </c>
      <c r="X982" s="87" t="str">
        <f t="shared" si="331"/>
        <v>Local</v>
      </c>
      <c r="Y982" s="104"/>
      <c r="Z982" s="87" t="str">
        <f t="shared" si="327"/>
        <v>USA</v>
      </c>
      <c r="AA982" s="87" t="str">
        <f t="shared" si="328"/>
        <v>USA</v>
      </c>
      <c r="AB982" s="82" cm="1">
        <f t="array" ref="AB982">VLOOKUP(B982,'GDP per Capita'!$T$2:$V$4235,COLUMN('GDP per Capita'!$V:$V)-COLUMN('GDP per Capita'!$S:$S),FALSE)</f>
        <v>63809.64</v>
      </c>
      <c r="AC982" s="82">
        <f t="shared" si="332"/>
        <v>63809.64</v>
      </c>
      <c r="AD982" s="82">
        <f t="shared" si="333"/>
        <v>63809.64</v>
      </c>
      <c r="AE982" s="88">
        <f t="shared" si="329"/>
        <v>6.4298707844143927E-3</v>
      </c>
    </row>
    <row r="983" spans="1:31">
      <c r="A983" s="77" t="s">
        <v>1055</v>
      </c>
      <c r="B983" s="77">
        <v>982</v>
      </c>
      <c r="C983" s="77" t="s">
        <v>416</v>
      </c>
      <c r="D983" s="77" t="s">
        <v>31</v>
      </c>
      <c r="E983" s="77">
        <v>2020</v>
      </c>
      <c r="F983" s="77">
        <v>51.507321900000001</v>
      </c>
      <c r="G983" s="77">
        <v>-0.12764739999999999</v>
      </c>
      <c r="H983" s="77">
        <v>0</v>
      </c>
      <c r="I983" s="77" t="s">
        <v>881</v>
      </c>
      <c r="J983" s="77">
        <v>43.074761000000002</v>
      </c>
      <c r="K983" s="77">
        <v>-89.383761300000003</v>
      </c>
      <c r="L983" s="77">
        <v>12739.919646710399</v>
      </c>
      <c r="M983" s="77">
        <v>1.9721479562977999</v>
      </c>
      <c r="N983" s="77">
        <v>0</v>
      </c>
      <c r="O983" s="77">
        <v>1337.69156290459</v>
      </c>
      <c r="P983" s="87" cm="1">
        <f t="array" ref="P983">IF($X983="Non-local",VLOOKUP($E983,$AI$64:$AW$68,COLUMN($AW:$AW)-COLUMN($AH:$AH),FALSE),IF($X983="Unknown",VLOOKUP($E983,$AI$71:$AW$75,COLUMN($AW:$AW)-COLUMN($AH:$AH),FALSE),0))</f>
        <v>224</v>
      </c>
      <c r="Q983" s="87" cm="1">
        <f t="array" ref="Q983">IF($X983="Non-local",VLOOKUP($E983,$AI$40:$AW$44,COLUMN($AW:$AW)-COLUMN($AH:$AH),FALSE),IF($X983="Unknown",VLOOKUP($E983,$AI$47:$AW$51,COLUMN($AW:$AW)-COLUMN($AH:$AH),FALSE),0))</f>
        <v>470.18520000000001</v>
      </c>
      <c r="R983" s="87" cm="1">
        <f t="array" ref="R983">IF($X983="Non-local",VLOOKUP($E983,$AI$88:$AW$92,COLUMN($AW:$AW)-COLUMN($AH:$AH),FALSE),IF($X983="Unknown",VLOOKUP($E983,$AI$95:$AW$99,COLUMN($AW:$AW)-COLUMN($AH:$AH),FALSE),0))</f>
        <v>0.13052013767768686</v>
      </c>
      <c r="S983" s="87" cm="1">
        <f t="array" ref="S983">VLOOKUP($E983,$AI$111:$AW$115,COLUMN($AW:$AW)-COLUMN($AH:$AH),FALSE)</f>
        <v>410.28773999999999</v>
      </c>
      <c r="T983" s="104">
        <f t="shared" si="325"/>
        <v>2.1026680939754869</v>
      </c>
      <c r="U983" s="104">
        <f t="shared" si="326"/>
        <v>2442.1645029045903</v>
      </c>
      <c r="V983" s="87" cm="1">
        <f t="array" ref="V983">VLOOKUP($E983,$AI$118:$AW$122,COLUMN($AW:$AW)-COLUMN($AH:$AH),FALSE)</f>
        <v>161.75600000000003</v>
      </c>
      <c r="W983" s="87" t="str">
        <f t="shared" si="330"/>
        <v>International</v>
      </c>
      <c r="X983" s="87" t="str">
        <f t="shared" si="331"/>
        <v>Non-local</v>
      </c>
      <c r="Y983" s="104"/>
      <c r="Z983" s="87" t="str">
        <f t="shared" si="327"/>
        <v>United Kingdom</v>
      </c>
      <c r="AA983" s="87" t="str">
        <f t="shared" si="328"/>
        <v>Europe</v>
      </c>
      <c r="AB983" s="82" cm="1">
        <f t="array" ref="AB983">VLOOKUP(B983,'GDP per Capita'!$T$2:$V$4235,COLUMN('GDP per Capita'!$V:$V)-COLUMN('GDP per Capita'!$S:$S),FALSE)</f>
        <v>40800.480000000003</v>
      </c>
      <c r="AC983" s="82">
        <f t="shared" si="332"/>
        <v>40800.480000000003</v>
      </c>
      <c r="AD983" s="82">
        <f t="shared" si="333"/>
        <v>40800.480000000003</v>
      </c>
      <c r="AE983" s="88">
        <f t="shared" si="329"/>
        <v>5.9856268919007576E-2</v>
      </c>
    </row>
    <row r="984" spans="1:31">
      <c r="A984" s="77" t="s">
        <v>1276</v>
      </c>
      <c r="B984" s="77">
        <v>983</v>
      </c>
      <c r="C984" s="77" t="s">
        <v>29</v>
      </c>
      <c r="D984" s="77" t="s">
        <v>29</v>
      </c>
      <c r="E984" s="77">
        <v>2020</v>
      </c>
      <c r="F984" s="77">
        <v>42.331764200000002</v>
      </c>
      <c r="G984" s="77">
        <v>-71.121163499999994</v>
      </c>
      <c r="H984" s="77">
        <v>0</v>
      </c>
      <c r="I984" s="77" t="s">
        <v>881</v>
      </c>
      <c r="J984" s="77">
        <v>43.074761000000002</v>
      </c>
      <c r="K984" s="77">
        <v>-89.383761300000003</v>
      </c>
      <c r="L984" s="77">
        <v>2983.3066136838502</v>
      </c>
      <c r="M984" s="77">
        <v>0.56026747468666105</v>
      </c>
      <c r="N984" s="77">
        <v>0</v>
      </c>
      <c r="O984" s="77">
        <v>572.79486982729895</v>
      </c>
      <c r="P984" s="87" cm="1">
        <f t="array" ref="P984">IF($X984="Non-local",VLOOKUP($E984,$AI$64:$AW$68,COLUMN($AW:$AW)-COLUMN($AH:$AH),FALSE),IF($X984="Unknown",VLOOKUP($E984,$AI$71:$AW$75,COLUMN($AW:$AW)-COLUMN($AH:$AH),FALSE),0))</f>
        <v>224</v>
      </c>
      <c r="Q984" s="87" cm="1">
        <f t="array" ref="Q984">IF($X984="Non-local",VLOOKUP($E984,$AI$40:$AW$44,COLUMN($AW:$AW)-COLUMN($AH:$AH),FALSE),IF($X984="Unknown",VLOOKUP($E984,$AI$47:$AW$51,COLUMN($AW:$AW)-COLUMN($AH:$AH),FALSE),0))</f>
        <v>470.18520000000001</v>
      </c>
      <c r="R984" s="87" cm="1">
        <f t="array" ref="R984">IF($X984="Non-local",VLOOKUP($E984,$AI$88:$AW$92,COLUMN($AW:$AW)-COLUMN($AH:$AH),FALSE),IF($X984="Unknown",VLOOKUP($E984,$AI$95:$AW$99,COLUMN($AW:$AW)-COLUMN($AH:$AH),FALSE),0))</f>
        <v>0.13052013767768686</v>
      </c>
      <c r="S984" s="87" cm="1">
        <f t="array" ref="S984">VLOOKUP($E984,$AI$111:$AW$115,COLUMN($AW:$AW)-COLUMN($AH:$AH),FALSE)</f>
        <v>410.28773999999999</v>
      </c>
      <c r="T984" s="104">
        <f t="shared" si="325"/>
        <v>0.69078761236434794</v>
      </c>
      <c r="U984" s="104">
        <f t="shared" si="326"/>
        <v>1677.2678098272988</v>
      </c>
      <c r="V984" s="87" cm="1">
        <f t="array" ref="V984">VLOOKUP($E984,$AI$118:$AW$122,COLUMN($AW:$AW)-COLUMN($AH:$AH),FALSE)</f>
        <v>161.75600000000003</v>
      </c>
      <c r="W984" s="87" t="str">
        <f t="shared" si="330"/>
        <v>Domestic</v>
      </c>
      <c r="X984" s="87" t="str">
        <f t="shared" si="331"/>
        <v>Non-local</v>
      </c>
      <c r="Y984" s="104"/>
      <c r="Z984" s="87" t="str">
        <f t="shared" si="327"/>
        <v>USA</v>
      </c>
      <c r="AA984" s="87" t="str">
        <f t="shared" si="328"/>
        <v>USA</v>
      </c>
      <c r="AB984" s="82" cm="1">
        <f t="array" ref="AB984">VLOOKUP(B984,'GDP per Capita'!$T$2:$V$4235,COLUMN('GDP per Capita'!$V:$V)-COLUMN('GDP per Capita'!$S:$S),FALSE)</f>
        <v>63809.64</v>
      </c>
      <c r="AC984" s="82">
        <f t="shared" si="332"/>
        <v>63809.64</v>
      </c>
      <c r="AD984" s="82">
        <f t="shared" si="333"/>
        <v>63809.64</v>
      </c>
      <c r="AE984" s="88">
        <f t="shared" si="329"/>
        <v>2.628549244012815E-2</v>
      </c>
    </row>
    <row r="985" spans="1:31">
      <c r="A985" s="77" t="s">
        <v>1000</v>
      </c>
      <c r="B985" s="77">
        <v>984</v>
      </c>
      <c r="C985" s="77" t="s">
        <v>29</v>
      </c>
      <c r="D985" s="77" t="s">
        <v>29</v>
      </c>
      <c r="E985" s="77">
        <v>2020</v>
      </c>
      <c r="F985" s="77">
        <v>37.3893889</v>
      </c>
      <c r="G985" s="77">
        <v>-122.0832101</v>
      </c>
      <c r="H985" s="77">
        <v>0</v>
      </c>
      <c r="I985" s="77" t="s">
        <v>881</v>
      </c>
      <c r="J985" s="77">
        <v>43.074761000000002</v>
      </c>
      <c r="K985" s="77">
        <v>-89.383761300000003</v>
      </c>
      <c r="L985" s="77">
        <v>5655.6638148889297</v>
      </c>
      <c r="M985" s="77">
        <v>0.96534729238277805</v>
      </c>
      <c r="N985" s="77">
        <v>0</v>
      </c>
      <c r="O985" s="77">
        <v>678.67965778667099</v>
      </c>
      <c r="P985" s="87" cm="1">
        <f t="array" ref="P985">IF($X985="Non-local",VLOOKUP($E985,$AI$64:$AW$68,COLUMN($AW:$AW)-COLUMN($AH:$AH),FALSE),IF($X985="Unknown",VLOOKUP($E985,$AI$71:$AW$75,COLUMN($AW:$AW)-COLUMN($AH:$AH),FALSE),0))</f>
        <v>224</v>
      </c>
      <c r="Q985" s="87" cm="1">
        <f t="array" ref="Q985">IF($X985="Non-local",VLOOKUP($E985,$AI$40:$AW$44,COLUMN($AW:$AW)-COLUMN($AH:$AH),FALSE),IF($X985="Unknown",VLOOKUP($E985,$AI$47:$AW$51,COLUMN($AW:$AW)-COLUMN($AH:$AH),FALSE),0))</f>
        <v>470.18520000000001</v>
      </c>
      <c r="R985" s="87" cm="1">
        <f t="array" ref="R985">IF($X985="Non-local",VLOOKUP($E985,$AI$88:$AW$92,COLUMN($AW:$AW)-COLUMN($AH:$AH),FALSE),IF($X985="Unknown",VLOOKUP($E985,$AI$95:$AW$99,COLUMN($AW:$AW)-COLUMN($AH:$AH),FALSE),0))</f>
        <v>0.13052013767768686</v>
      </c>
      <c r="S985" s="87" cm="1">
        <f t="array" ref="S985">VLOOKUP($E985,$AI$111:$AW$115,COLUMN($AW:$AW)-COLUMN($AH:$AH),FALSE)</f>
        <v>410.28773999999999</v>
      </c>
      <c r="T985" s="104">
        <f t="shared" si="325"/>
        <v>1.0958674300604649</v>
      </c>
      <c r="U985" s="104">
        <f t="shared" si="326"/>
        <v>1783.1525977866711</v>
      </c>
      <c r="V985" s="87" cm="1">
        <f t="array" ref="V985">VLOOKUP($E985,$AI$118:$AW$122,COLUMN($AW:$AW)-COLUMN($AH:$AH),FALSE)</f>
        <v>161.75600000000003</v>
      </c>
      <c r="W985" s="87" t="str">
        <f t="shared" si="330"/>
        <v>Domestic</v>
      </c>
      <c r="X985" s="87" t="str">
        <f t="shared" si="331"/>
        <v>Non-local</v>
      </c>
      <c r="Y985" s="104"/>
      <c r="Z985" s="87" t="str">
        <f t="shared" si="327"/>
        <v>USA</v>
      </c>
      <c r="AA985" s="87" t="str">
        <f t="shared" si="328"/>
        <v>USA</v>
      </c>
      <c r="AB985" s="82" cm="1">
        <f t="array" ref="AB985">VLOOKUP(B985,'GDP per Capita'!$T$2:$V$4235,COLUMN('GDP per Capita'!$V:$V)-COLUMN('GDP per Capita'!$S:$S),FALSE)</f>
        <v>63809.64</v>
      </c>
      <c r="AC985" s="82">
        <f t="shared" si="332"/>
        <v>63809.64</v>
      </c>
      <c r="AD985" s="82">
        <f t="shared" si="333"/>
        <v>63809.64</v>
      </c>
      <c r="AE985" s="88">
        <f t="shared" si="329"/>
        <v>2.7944877886580635E-2</v>
      </c>
    </row>
    <row r="986" spans="1:31">
      <c r="A986" s="77" t="s">
        <v>1310</v>
      </c>
      <c r="B986" s="77">
        <v>985</v>
      </c>
      <c r="C986" s="77" t="s">
        <v>29</v>
      </c>
      <c r="D986" s="77" t="s">
        <v>29</v>
      </c>
      <c r="E986" s="77">
        <v>2020</v>
      </c>
      <c r="F986" s="77">
        <v>32.314035400000002</v>
      </c>
      <c r="G986" s="77">
        <v>-106.7798078</v>
      </c>
      <c r="H986" s="77">
        <v>0</v>
      </c>
      <c r="I986" s="77" t="s">
        <v>881</v>
      </c>
      <c r="J986" s="77">
        <v>43.074761000000002</v>
      </c>
      <c r="K986" s="77">
        <v>-89.383761300000003</v>
      </c>
      <c r="L986" s="77">
        <v>3872.1986308600699</v>
      </c>
      <c r="M986" s="77">
        <v>0.70177673478665303</v>
      </c>
      <c r="N986" s="77">
        <v>0</v>
      </c>
      <c r="O986" s="77">
        <v>743.46213712513395</v>
      </c>
      <c r="P986" s="87" cm="1">
        <f t="array" ref="P986">IF($X986="Non-local",VLOOKUP($E986,$AI$64:$AW$68,COLUMN($AW:$AW)-COLUMN($AH:$AH),FALSE),IF($X986="Unknown",VLOOKUP($E986,$AI$71:$AW$75,COLUMN($AW:$AW)-COLUMN($AH:$AH),FALSE),0))</f>
        <v>224</v>
      </c>
      <c r="Q986" s="87" cm="1">
        <f t="array" ref="Q986">IF($X986="Non-local",VLOOKUP($E986,$AI$40:$AW$44,COLUMN($AW:$AW)-COLUMN($AH:$AH),FALSE),IF($X986="Unknown",VLOOKUP($E986,$AI$47:$AW$51,COLUMN($AW:$AW)-COLUMN($AH:$AH),FALSE),0))</f>
        <v>470.18520000000001</v>
      </c>
      <c r="R986" s="87" cm="1">
        <f t="array" ref="R986">IF($X986="Non-local",VLOOKUP($E986,$AI$88:$AW$92,COLUMN($AW:$AW)-COLUMN($AH:$AH),FALSE),IF($X986="Unknown",VLOOKUP($E986,$AI$95:$AW$99,COLUMN($AW:$AW)-COLUMN($AH:$AH),FALSE),0))</f>
        <v>0.13052013767768686</v>
      </c>
      <c r="S986" s="87" cm="1">
        <f t="array" ref="S986">VLOOKUP($E986,$AI$111:$AW$115,COLUMN($AW:$AW)-COLUMN($AH:$AH),FALSE)</f>
        <v>410.28773999999999</v>
      </c>
      <c r="T986" s="104">
        <f t="shared" si="325"/>
        <v>0.83229687246433992</v>
      </c>
      <c r="U986" s="104">
        <f t="shared" si="326"/>
        <v>1847.9350771251341</v>
      </c>
      <c r="V986" s="87" cm="1">
        <f t="array" ref="V986">VLOOKUP($E986,$AI$118:$AW$122,COLUMN($AW:$AW)-COLUMN($AH:$AH),FALSE)</f>
        <v>161.75600000000003</v>
      </c>
      <c r="W986" s="87" t="str">
        <f t="shared" si="330"/>
        <v>Domestic</v>
      </c>
      <c r="X986" s="87" t="str">
        <f t="shared" si="331"/>
        <v>Non-local</v>
      </c>
      <c r="Y986" s="104"/>
      <c r="Z986" s="87" t="str">
        <f t="shared" si="327"/>
        <v>USA</v>
      </c>
      <c r="AA986" s="87" t="str">
        <f t="shared" si="328"/>
        <v>USA</v>
      </c>
      <c r="AB986" s="82" cm="1">
        <f t="array" ref="AB986">VLOOKUP(B986,'GDP per Capita'!$T$2:$V$4235,COLUMN('GDP per Capita'!$V:$V)-COLUMN('GDP per Capita'!$S:$S),FALSE)</f>
        <v>63809.64</v>
      </c>
      <c r="AC986" s="82">
        <f t="shared" si="332"/>
        <v>63809.64</v>
      </c>
      <c r="AD986" s="82">
        <f t="shared" si="333"/>
        <v>63809.64</v>
      </c>
      <c r="AE986" s="88">
        <f t="shared" si="329"/>
        <v>2.8960123848451959E-2</v>
      </c>
    </row>
    <row r="987" spans="1:31">
      <c r="A987" s="77" t="s">
        <v>1311</v>
      </c>
      <c r="B987" s="77">
        <v>986</v>
      </c>
      <c r="C987" s="77" t="s">
        <v>29</v>
      </c>
      <c r="D987" s="77" t="s">
        <v>29</v>
      </c>
      <c r="E987" s="77">
        <v>2020</v>
      </c>
      <c r="F987" s="77">
        <v>47.827865600000003</v>
      </c>
      <c r="G987" s="77">
        <v>-122.3053932</v>
      </c>
      <c r="H987" s="77">
        <v>0</v>
      </c>
      <c r="I987" s="77" t="s">
        <v>881</v>
      </c>
      <c r="J987" s="77">
        <v>43.074761000000002</v>
      </c>
      <c r="K987" s="77">
        <v>-89.383761300000003</v>
      </c>
      <c r="L987" s="77">
        <v>5202.1733373245797</v>
      </c>
      <c r="M987" s="77">
        <v>0.90391014253101198</v>
      </c>
      <c r="N987" s="77">
        <v>0</v>
      </c>
      <c r="O987" s="77">
        <v>624.26080047895005</v>
      </c>
      <c r="P987" s="87" cm="1">
        <f t="array" ref="P987">IF($X987="Non-local",VLOOKUP($E987,$AI$64:$AW$68,COLUMN($AW:$AW)-COLUMN($AH:$AH),FALSE),IF($X987="Unknown",VLOOKUP($E987,$AI$71:$AW$75,COLUMN($AW:$AW)-COLUMN($AH:$AH),FALSE),0))</f>
        <v>224</v>
      </c>
      <c r="Q987" s="87" cm="1">
        <f t="array" ref="Q987">IF($X987="Non-local",VLOOKUP($E987,$AI$40:$AW$44,COLUMN($AW:$AW)-COLUMN($AH:$AH),FALSE),IF($X987="Unknown",VLOOKUP($E987,$AI$47:$AW$51,COLUMN($AW:$AW)-COLUMN($AH:$AH),FALSE),0))</f>
        <v>470.18520000000001</v>
      </c>
      <c r="R987" s="87" cm="1">
        <f t="array" ref="R987">IF($X987="Non-local",VLOOKUP($E987,$AI$88:$AW$92,COLUMN($AW:$AW)-COLUMN($AH:$AH),FALSE),IF($X987="Unknown",VLOOKUP($E987,$AI$95:$AW$99,COLUMN($AW:$AW)-COLUMN($AH:$AH),FALSE),0))</f>
        <v>0.13052013767768686</v>
      </c>
      <c r="S987" s="87" cm="1">
        <f t="array" ref="S987">VLOOKUP($E987,$AI$111:$AW$115,COLUMN($AW:$AW)-COLUMN($AH:$AH),FALSE)</f>
        <v>410.28773999999999</v>
      </c>
      <c r="T987" s="104">
        <f t="shared" si="325"/>
        <v>1.0344302802086989</v>
      </c>
      <c r="U987" s="104">
        <f t="shared" si="326"/>
        <v>1728.73374047895</v>
      </c>
      <c r="V987" s="87" cm="1">
        <f t="array" ref="V987">VLOOKUP($E987,$AI$118:$AW$122,COLUMN($AW:$AW)-COLUMN($AH:$AH),FALSE)</f>
        <v>161.75600000000003</v>
      </c>
      <c r="W987" s="87" t="str">
        <f t="shared" si="330"/>
        <v>Domestic</v>
      </c>
      <c r="X987" s="87" t="str">
        <f t="shared" si="331"/>
        <v>Non-local</v>
      </c>
      <c r="Y987" s="104"/>
      <c r="Z987" s="87" t="str">
        <f t="shared" si="327"/>
        <v>USA</v>
      </c>
      <c r="AA987" s="87" t="str">
        <f t="shared" si="328"/>
        <v>USA</v>
      </c>
      <c r="AB987" s="82" cm="1">
        <f t="array" ref="AB987">VLOOKUP(B987,'GDP per Capita'!$T$2:$V$4235,COLUMN('GDP per Capita'!$V:$V)-COLUMN('GDP per Capita'!$S:$S),FALSE)</f>
        <v>63809.64</v>
      </c>
      <c r="AC987" s="82">
        <f t="shared" si="332"/>
        <v>63809.64</v>
      </c>
      <c r="AD987" s="82">
        <f t="shared" si="333"/>
        <v>63809.64</v>
      </c>
      <c r="AE987" s="88">
        <f t="shared" si="329"/>
        <v>2.7092046601092719E-2</v>
      </c>
    </row>
    <row r="988" spans="1:31">
      <c r="A988" s="77" t="s">
        <v>1312</v>
      </c>
      <c r="B988" s="77">
        <v>987</v>
      </c>
      <c r="C988" s="77" t="s">
        <v>33</v>
      </c>
      <c r="D988" s="77" t="s">
        <v>816</v>
      </c>
      <c r="E988" s="77">
        <v>2020</v>
      </c>
      <c r="F988" s="77">
        <v>-33.944765699999998</v>
      </c>
      <c r="G988" s="77">
        <v>151.22509209999899</v>
      </c>
      <c r="H988" s="77">
        <v>0</v>
      </c>
      <c r="I988" s="77" t="s">
        <v>881</v>
      </c>
      <c r="J988" s="77">
        <v>43.074761000000002</v>
      </c>
      <c r="K988" s="77">
        <v>-89.383761300000003</v>
      </c>
      <c r="L988" s="77">
        <v>29521.409609694801</v>
      </c>
      <c r="M988" s="77">
        <v>4.7100040920111299</v>
      </c>
      <c r="N988" s="77">
        <v>0</v>
      </c>
      <c r="O988" s="77">
        <v>2701.2089792870702</v>
      </c>
      <c r="P988" s="87" cm="1">
        <f t="array" ref="P988">IF($X988="Non-local",VLOOKUP($E988,$AI$64:$AW$68,COLUMN($AW:$AW)-COLUMN($AH:$AH),FALSE),IF($X988="Unknown",VLOOKUP($E988,$AI$71:$AW$75,COLUMN($AW:$AW)-COLUMN($AH:$AH),FALSE),0))</f>
        <v>224</v>
      </c>
      <c r="Q988" s="87" cm="1">
        <f t="array" ref="Q988">IF($X988="Non-local",VLOOKUP($E988,$AI$40:$AW$44,COLUMN($AW:$AW)-COLUMN($AH:$AH),FALSE),IF($X988="Unknown",VLOOKUP($E988,$AI$47:$AW$51,COLUMN($AW:$AW)-COLUMN($AH:$AH),FALSE),0))</f>
        <v>470.18520000000001</v>
      </c>
      <c r="R988" s="87" cm="1">
        <f t="array" ref="R988">IF($X988="Non-local",VLOOKUP($E988,$AI$88:$AW$92,COLUMN($AW:$AW)-COLUMN($AH:$AH),FALSE),IF($X988="Unknown",VLOOKUP($E988,$AI$95:$AW$99,COLUMN($AW:$AW)-COLUMN($AH:$AH),FALSE),0))</f>
        <v>0.13052013767768686</v>
      </c>
      <c r="S988" s="87" cm="1">
        <f t="array" ref="S988">VLOOKUP($E988,$AI$111:$AW$115,COLUMN($AW:$AW)-COLUMN($AH:$AH),FALSE)</f>
        <v>410.28773999999999</v>
      </c>
      <c r="T988" s="104">
        <f t="shared" si="325"/>
        <v>4.8405242296888167</v>
      </c>
      <c r="U988" s="104">
        <f t="shared" si="326"/>
        <v>3805.6819192870698</v>
      </c>
      <c r="V988" s="87" cm="1">
        <f t="array" ref="V988">VLOOKUP($E988,$AI$118:$AW$122,COLUMN($AW:$AW)-COLUMN($AH:$AH),FALSE)</f>
        <v>161.75600000000003</v>
      </c>
      <c r="W988" s="87" t="str">
        <f t="shared" si="330"/>
        <v>International</v>
      </c>
      <c r="X988" s="87" t="str">
        <f t="shared" si="331"/>
        <v>Non-local</v>
      </c>
      <c r="Y988" s="104"/>
      <c r="Z988" s="87" t="str">
        <f t="shared" si="327"/>
        <v>Australia</v>
      </c>
      <c r="AA988" s="87" t="str">
        <f t="shared" si="328"/>
        <v>Oceania</v>
      </c>
      <c r="AB988" s="82" cm="1">
        <f t="array" ref="AB988">VLOOKUP(B988,'GDP per Capita'!$T$2:$V$4235,COLUMN('GDP per Capita'!$V:$V)-COLUMN('GDP per Capita'!$S:$S),FALSE)</f>
        <v>61250.7</v>
      </c>
      <c r="AC988" s="82">
        <f t="shared" si="332"/>
        <v>61250.7</v>
      </c>
      <c r="AD988" s="82">
        <f t="shared" si="333"/>
        <v>61250.7</v>
      </c>
      <c r="AE988" s="88">
        <f t="shared" si="329"/>
        <v>6.2132872265738513E-2</v>
      </c>
    </row>
    <row r="989" spans="1:31">
      <c r="A989" s="77" t="s">
        <v>920</v>
      </c>
      <c r="B989" s="77">
        <v>988</v>
      </c>
      <c r="C989" s="77" t="s">
        <v>29</v>
      </c>
      <c r="D989" s="77" t="s">
        <v>29</v>
      </c>
      <c r="E989" s="77">
        <v>2020</v>
      </c>
      <c r="F989" s="77">
        <v>32.222876499999998</v>
      </c>
      <c r="G989" s="77">
        <v>-110.9748477</v>
      </c>
      <c r="H989" s="77">
        <v>0</v>
      </c>
      <c r="I989" s="77" t="s">
        <v>881</v>
      </c>
      <c r="J989" s="77">
        <v>43.074761000000002</v>
      </c>
      <c r="K989" s="77">
        <v>-89.383761300000003</v>
      </c>
      <c r="L989" s="77">
        <v>4482.5152870161</v>
      </c>
      <c r="M989" s="77">
        <v>0.798937533590652</v>
      </c>
      <c r="N989" s="77">
        <v>0</v>
      </c>
      <c r="O989" s="77">
        <v>537.90183444193201</v>
      </c>
      <c r="P989" s="87" cm="1">
        <f t="array" ref="P989">IF($X989="Non-local",VLOOKUP($E989,$AI$64:$AW$68,COLUMN($AW:$AW)-COLUMN($AH:$AH),FALSE),IF($X989="Unknown",VLOOKUP($E989,$AI$71:$AW$75,COLUMN($AW:$AW)-COLUMN($AH:$AH),FALSE),0))</f>
        <v>224</v>
      </c>
      <c r="Q989" s="87" cm="1">
        <f t="array" ref="Q989">IF($X989="Non-local",VLOOKUP($E989,$AI$40:$AW$44,COLUMN($AW:$AW)-COLUMN($AH:$AH),FALSE),IF($X989="Unknown",VLOOKUP($E989,$AI$47:$AW$51,COLUMN($AW:$AW)-COLUMN($AH:$AH),FALSE),0))</f>
        <v>470.18520000000001</v>
      </c>
      <c r="R989" s="87" cm="1">
        <f t="array" ref="R989">IF($X989="Non-local",VLOOKUP($E989,$AI$88:$AW$92,COLUMN($AW:$AW)-COLUMN($AH:$AH),FALSE),IF($X989="Unknown",VLOOKUP($E989,$AI$95:$AW$99,COLUMN($AW:$AW)-COLUMN($AH:$AH),FALSE),0))</f>
        <v>0.13052013767768686</v>
      </c>
      <c r="S989" s="87" cm="1">
        <f t="array" ref="S989">VLOOKUP($E989,$AI$111:$AW$115,COLUMN($AW:$AW)-COLUMN($AH:$AH),FALSE)</f>
        <v>410.28773999999999</v>
      </c>
      <c r="T989" s="104">
        <f t="shared" si="325"/>
        <v>0.92945767126833889</v>
      </c>
      <c r="U989" s="104">
        <f t="shared" si="326"/>
        <v>1642.374774441932</v>
      </c>
      <c r="V989" s="87" cm="1">
        <f t="array" ref="V989">VLOOKUP($E989,$AI$118:$AW$122,COLUMN($AW:$AW)-COLUMN($AH:$AH),FALSE)</f>
        <v>161.75600000000003</v>
      </c>
      <c r="W989" s="87" t="str">
        <f t="shared" si="330"/>
        <v>Domestic</v>
      </c>
      <c r="X989" s="87" t="str">
        <f t="shared" si="331"/>
        <v>Non-local</v>
      </c>
      <c r="Y989" s="104"/>
      <c r="Z989" s="87" t="str">
        <f t="shared" si="327"/>
        <v>USA</v>
      </c>
      <c r="AA989" s="87" t="str">
        <f t="shared" si="328"/>
        <v>USA</v>
      </c>
      <c r="AB989" s="82" cm="1">
        <f t="array" ref="AB989">VLOOKUP(B989,'GDP per Capita'!$T$2:$V$4235,COLUMN('GDP per Capita'!$V:$V)-COLUMN('GDP per Capita'!$S:$S),FALSE)</f>
        <v>63809.64</v>
      </c>
      <c r="AC989" s="82">
        <f t="shared" si="332"/>
        <v>63809.64</v>
      </c>
      <c r="AD989" s="82">
        <f t="shared" si="333"/>
        <v>63809.64</v>
      </c>
      <c r="AE989" s="88">
        <f t="shared" si="329"/>
        <v>2.5738662284287013E-2</v>
      </c>
    </row>
    <row r="990" spans="1:31">
      <c r="A990" s="77" t="s">
        <v>1186</v>
      </c>
      <c r="B990" s="77">
        <v>989</v>
      </c>
      <c r="C990" s="77" t="s">
        <v>33</v>
      </c>
      <c r="D990" s="77" t="s">
        <v>816</v>
      </c>
      <c r="E990" s="77">
        <v>2020</v>
      </c>
      <c r="F990" s="77">
        <v>-35.297590599999999</v>
      </c>
      <c r="G990" s="77">
        <v>149.1012676</v>
      </c>
      <c r="H990" s="77">
        <v>0</v>
      </c>
      <c r="I990" s="77" t="s">
        <v>881</v>
      </c>
      <c r="J990" s="77">
        <v>43.074761000000002</v>
      </c>
      <c r="K990" s="77">
        <v>-89.383761300000003</v>
      </c>
      <c r="L990" s="77">
        <v>30007.416489341998</v>
      </c>
      <c r="M990" s="77">
        <v>4.79668956832632</v>
      </c>
      <c r="N990" s="77">
        <v>0</v>
      </c>
      <c r="O990" s="77">
        <v>2745.6786087747901</v>
      </c>
      <c r="P990" s="87" cm="1">
        <f t="array" ref="P990">IF($X990="Non-local",VLOOKUP($E990,$AI$64:$AW$68,COLUMN($AW:$AW)-COLUMN($AH:$AH),FALSE),IF($X990="Unknown",VLOOKUP($E990,$AI$71:$AW$75,COLUMN($AW:$AW)-COLUMN($AH:$AH),FALSE),0))</f>
        <v>224</v>
      </c>
      <c r="Q990" s="87" cm="1">
        <f t="array" ref="Q990">IF($X990="Non-local",VLOOKUP($E990,$AI$40:$AW$44,COLUMN($AW:$AW)-COLUMN($AH:$AH),FALSE),IF($X990="Unknown",VLOOKUP($E990,$AI$47:$AW$51,COLUMN($AW:$AW)-COLUMN($AH:$AH),FALSE),0))</f>
        <v>470.18520000000001</v>
      </c>
      <c r="R990" s="87" cm="1">
        <f t="array" ref="R990">IF($X990="Non-local",VLOOKUP($E990,$AI$88:$AW$92,COLUMN($AW:$AW)-COLUMN($AH:$AH),FALSE),IF($X990="Unknown",VLOOKUP($E990,$AI$95:$AW$99,COLUMN($AW:$AW)-COLUMN($AH:$AH),FALSE),0))</f>
        <v>0.13052013767768686</v>
      </c>
      <c r="S990" s="87" cm="1">
        <f t="array" ref="S990">VLOOKUP($E990,$AI$111:$AW$115,COLUMN($AW:$AW)-COLUMN($AH:$AH),FALSE)</f>
        <v>410.28773999999999</v>
      </c>
      <c r="T990" s="104">
        <f t="shared" si="325"/>
        <v>4.9272097060040068</v>
      </c>
      <c r="U990" s="104">
        <f t="shared" si="326"/>
        <v>3850.1515487747902</v>
      </c>
      <c r="V990" s="87" cm="1">
        <f t="array" ref="V990">VLOOKUP($E990,$AI$118:$AW$122,COLUMN($AW:$AW)-COLUMN($AH:$AH),FALSE)</f>
        <v>161.75600000000003</v>
      </c>
      <c r="W990" s="87" t="str">
        <f t="shared" si="330"/>
        <v>International</v>
      </c>
      <c r="X990" s="87" t="str">
        <f t="shared" si="331"/>
        <v>Non-local</v>
      </c>
      <c r="Y990" s="104"/>
      <c r="Z990" s="87" t="str">
        <f t="shared" si="327"/>
        <v>Australia</v>
      </c>
      <c r="AA990" s="87" t="str">
        <f t="shared" si="328"/>
        <v>Oceania</v>
      </c>
      <c r="AB990" s="82" cm="1">
        <f t="array" ref="AB990">VLOOKUP(B990,'GDP per Capita'!$T$2:$V$4235,COLUMN('GDP per Capita'!$V:$V)-COLUMN('GDP per Capita'!$S:$S),FALSE)</f>
        <v>61250.7</v>
      </c>
      <c r="AC990" s="82">
        <f t="shared" si="332"/>
        <v>61250.7</v>
      </c>
      <c r="AD990" s="82">
        <f t="shared" si="333"/>
        <v>61250.7</v>
      </c>
      <c r="AE990" s="88">
        <f t="shared" si="329"/>
        <v>6.2858898735439594E-2</v>
      </c>
    </row>
    <row r="991" spans="1:31">
      <c r="A991" s="77" t="s">
        <v>1305</v>
      </c>
      <c r="B991" s="77">
        <v>990</v>
      </c>
      <c r="C991" s="77" t="s">
        <v>29</v>
      </c>
      <c r="D991" s="77" t="s">
        <v>29</v>
      </c>
      <c r="E991" s="77">
        <v>2020</v>
      </c>
      <c r="F991" s="77">
        <v>38.9786401</v>
      </c>
      <c r="G991" s="77">
        <v>-76.492785999999995</v>
      </c>
      <c r="H991" s="77">
        <v>0</v>
      </c>
      <c r="I991" s="77" t="s">
        <v>881</v>
      </c>
      <c r="J991" s="77">
        <v>43.074761000000002</v>
      </c>
      <c r="K991" s="77">
        <v>-89.383761300000003</v>
      </c>
      <c r="L991" s="77">
        <v>2343.5508946925702</v>
      </c>
      <c r="M991" s="77">
        <v>0.47108535244205302</v>
      </c>
      <c r="N991" s="77">
        <v>0</v>
      </c>
      <c r="O991" s="77">
        <v>449.961771780974</v>
      </c>
      <c r="P991" s="87" cm="1">
        <f t="array" ref="P991">IF($X991="Non-local",VLOOKUP($E991,$AI$64:$AW$68,COLUMN($AW:$AW)-COLUMN($AH:$AH),FALSE),IF($X991="Unknown",VLOOKUP($E991,$AI$71:$AW$75,COLUMN($AW:$AW)-COLUMN($AH:$AH),FALSE),0))</f>
        <v>224</v>
      </c>
      <c r="Q991" s="87" cm="1">
        <f t="array" ref="Q991">IF($X991="Non-local",VLOOKUP($E991,$AI$40:$AW$44,COLUMN($AW:$AW)-COLUMN($AH:$AH),FALSE),IF($X991="Unknown",VLOOKUP($E991,$AI$47:$AW$51,COLUMN($AW:$AW)-COLUMN($AH:$AH),FALSE),0))</f>
        <v>470.18520000000001</v>
      </c>
      <c r="R991" s="87" cm="1">
        <f t="array" ref="R991">IF($X991="Non-local",VLOOKUP($E991,$AI$88:$AW$92,COLUMN($AW:$AW)-COLUMN($AH:$AH),FALSE),IF($X991="Unknown",VLOOKUP($E991,$AI$95:$AW$99,COLUMN($AW:$AW)-COLUMN($AH:$AH),FALSE),0))</f>
        <v>0.13052013767768686</v>
      </c>
      <c r="S991" s="87" cm="1">
        <f t="array" ref="S991">VLOOKUP($E991,$AI$111:$AW$115,COLUMN($AW:$AW)-COLUMN($AH:$AH),FALSE)</f>
        <v>410.28773999999999</v>
      </c>
      <c r="T991" s="104">
        <f t="shared" si="325"/>
        <v>0.60160549011973985</v>
      </c>
      <c r="U991" s="104">
        <f t="shared" si="326"/>
        <v>1554.4347117809741</v>
      </c>
      <c r="V991" s="87" cm="1">
        <f t="array" ref="V991">VLOOKUP($E991,$AI$118:$AW$122,COLUMN($AW:$AW)-COLUMN($AH:$AH),FALSE)</f>
        <v>161.75600000000003</v>
      </c>
      <c r="W991" s="87" t="str">
        <f t="shared" si="330"/>
        <v>Domestic</v>
      </c>
      <c r="X991" s="87" t="str">
        <f t="shared" si="331"/>
        <v>Non-local</v>
      </c>
      <c r="Y991" s="104"/>
      <c r="Z991" s="87" t="str">
        <f t="shared" si="327"/>
        <v>USA</v>
      </c>
      <c r="AA991" s="87" t="str">
        <f t="shared" si="328"/>
        <v>USA</v>
      </c>
      <c r="AB991" s="82" cm="1">
        <f t="array" ref="AB991">VLOOKUP(B991,'GDP per Capita'!$T$2:$V$4235,COLUMN('GDP per Capita'!$V:$V)-COLUMN('GDP per Capita'!$S:$S),FALSE)</f>
        <v>63809.64</v>
      </c>
      <c r="AC991" s="82">
        <f t="shared" si="332"/>
        <v>63809.64</v>
      </c>
      <c r="AD991" s="82">
        <f t="shared" si="333"/>
        <v>63809.64</v>
      </c>
      <c r="AE991" s="88">
        <f t="shared" si="329"/>
        <v>2.4360499632672651E-2</v>
      </c>
    </row>
    <row r="992" spans="1:31">
      <c r="A992" s="77" t="s">
        <v>898</v>
      </c>
      <c r="B992" s="77">
        <v>991</v>
      </c>
      <c r="C992" s="77" t="s">
        <v>29</v>
      </c>
      <c r="D992" s="77" t="s">
        <v>29</v>
      </c>
      <c r="E992" s="77">
        <v>2020</v>
      </c>
      <c r="F992" s="77">
        <v>41.875561599999997</v>
      </c>
      <c r="G992" s="77">
        <v>-87.6244212</v>
      </c>
      <c r="H992" s="77">
        <v>0</v>
      </c>
      <c r="I992" s="77" t="s">
        <v>881</v>
      </c>
      <c r="J992" s="77">
        <v>43.074761000000002</v>
      </c>
      <c r="K992" s="77">
        <v>-89.383761300000003</v>
      </c>
      <c r="L992" s="77">
        <v>392.92408850763201</v>
      </c>
      <c r="M992" s="77">
        <v>0.213515273972855</v>
      </c>
      <c r="N992" s="77">
        <v>0</v>
      </c>
      <c r="O992" s="77">
        <v>75.441424993465404</v>
      </c>
      <c r="P992" s="87" cm="1">
        <f t="array" ref="P992">IF($X992="Non-local",VLOOKUP($E992,$AI$64:$AW$68,COLUMN($AW:$AW)-COLUMN($AH:$AH),FALSE),IF($X992="Unknown",VLOOKUP($E992,$AI$71:$AW$75,COLUMN($AW:$AW)-COLUMN($AH:$AH),FALSE),0))</f>
        <v>224</v>
      </c>
      <c r="Q992" s="87" cm="1">
        <f t="array" ref="Q992">IF($X992="Non-local",VLOOKUP($E992,$AI$40:$AW$44,COLUMN($AW:$AW)-COLUMN($AH:$AH),FALSE),IF($X992="Unknown",VLOOKUP($E992,$AI$47:$AW$51,COLUMN($AW:$AW)-COLUMN($AH:$AH),FALSE),0))</f>
        <v>470.18520000000001</v>
      </c>
      <c r="R992" s="87" cm="1">
        <f t="array" ref="R992">IF($X992="Non-local",VLOOKUP($E992,$AI$88:$AW$92,COLUMN($AW:$AW)-COLUMN($AH:$AH),FALSE),IF($X992="Unknown",VLOOKUP($E992,$AI$95:$AW$99,COLUMN($AW:$AW)-COLUMN($AH:$AH),FALSE),0))</f>
        <v>0.13052013767768686</v>
      </c>
      <c r="S992" s="87" cm="1">
        <f t="array" ref="S992">VLOOKUP($E992,$AI$111:$AW$115,COLUMN($AW:$AW)-COLUMN($AH:$AH),FALSE)</f>
        <v>410.28773999999999</v>
      </c>
      <c r="T992" s="104">
        <f t="shared" si="325"/>
        <v>0.34403541165054186</v>
      </c>
      <c r="U992" s="104">
        <f t="shared" si="326"/>
        <v>1179.9143649934654</v>
      </c>
      <c r="V992" s="87" cm="1">
        <f t="array" ref="V992">VLOOKUP($E992,$AI$118:$AW$122,COLUMN($AW:$AW)-COLUMN($AH:$AH),FALSE)</f>
        <v>161.75600000000003</v>
      </c>
      <c r="W992" s="87" t="str">
        <f t="shared" si="330"/>
        <v>Domestic</v>
      </c>
      <c r="X992" s="87" t="str">
        <f t="shared" si="331"/>
        <v>Non-local</v>
      </c>
      <c r="Y992" s="104"/>
      <c r="Z992" s="87" t="str">
        <f t="shared" si="327"/>
        <v>USA</v>
      </c>
      <c r="AA992" s="87" t="str">
        <f t="shared" si="328"/>
        <v>USA</v>
      </c>
      <c r="AB992" s="82" cm="1">
        <f t="array" ref="AB992">VLOOKUP(B992,'GDP per Capita'!$T$2:$V$4235,COLUMN('GDP per Capita'!$V:$V)-COLUMN('GDP per Capita'!$S:$S),FALSE)</f>
        <v>63809.64</v>
      </c>
      <c r="AC992" s="82">
        <f t="shared" si="332"/>
        <v>63809.64</v>
      </c>
      <c r="AD992" s="82">
        <f t="shared" si="333"/>
        <v>63809.64</v>
      </c>
      <c r="AE992" s="88">
        <f t="shared" si="329"/>
        <v>1.8491161601812287E-2</v>
      </c>
    </row>
    <row r="993" spans="1:31">
      <c r="A993" s="77" t="s">
        <v>1313</v>
      </c>
      <c r="B993" s="77">
        <v>992</v>
      </c>
      <c r="C993" s="77" t="s">
        <v>29</v>
      </c>
      <c r="D993" s="77" t="s">
        <v>29</v>
      </c>
      <c r="E993" s="77">
        <v>2020</v>
      </c>
      <c r="F993" s="77">
        <v>30.438083200000001</v>
      </c>
      <c r="G993" s="77">
        <v>-84.280933200000007</v>
      </c>
      <c r="H993" s="77">
        <v>0</v>
      </c>
      <c r="I993" s="77" t="s">
        <v>881</v>
      </c>
      <c r="J993" s="77">
        <v>43.074761000000002</v>
      </c>
      <c r="K993" s="77">
        <v>-89.383761300000003</v>
      </c>
      <c r="L993" s="77">
        <v>2952.1349468202202</v>
      </c>
      <c r="M993" s="77">
        <v>0.55530502769791601</v>
      </c>
      <c r="N993" s="77">
        <v>0</v>
      </c>
      <c r="O993" s="77">
        <v>566.80990978948205</v>
      </c>
      <c r="P993" s="87" cm="1">
        <f t="array" ref="P993">IF($X993="Non-local",VLOOKUP($E993,$AI$64:$AW$68,COLUMN($AW:$AW)-COLUMN($AH:$AH),FALSE),IF($X993="Unknown",VLOOKUP($E993,$AI$71:$AW$75,COLUMN($AW:$AW)-COLUMN($AH:$AH),FALSE),0))</f>
        <v>224</v>
      </c>
      <c r="Q993" s="87" cm="1">
        <f t="array" ref="Q993">IF($X993="Non-local",VLOOKUP($E993,$AI$40:$AW$44,COLUMN($AW:$AW)-COLUMN($AH:$AH),FALSE),IF($X993="Unknown",VLOOKUP($E993,$AI$47:$AW$51,COLUMN($AW:$AW)-COLUMN($AH:$AH),FALSE),0))</f>
        <v>470.18520000000001</v>
      </c>
      <c r="R993" s="87" cm="1">
        <f t="array" ref="R993">IF($X993="Non-local",VLOOKUP($E993,$AI$88:$AW$92,COLUMN($AW:$AW)-COLUMN($AH:$AH),FALSE),IF($X993="Unknown",VLOOKUP($E993,$AI$95:$AW$99,COLUMN($AW:$AW)-COLUMN($AH:$AH),FALSE),0))</f>
        <v>0.13052013767768686</v>
      </c>
      <c r="S993" s="87" cm="1">
        <f t="array" ref="S993">VLOOKUP($E993,$AI$111:$AW$115,COLUMN($AW:$AW)-COLUMN($AH:$AH),FALSE)</f>
        <v>410.28773999999999</v>
      </c>
      <c r="T993" s="104">
        <f t="shared" si="325"/>
        <v>0.6858251653756029</v>
      </c>
      <c r="U993" s="104">
        <f t="shared" si="326"/>
        <v>1671.282849789482</v>
      </c>
      <c r="V993" s="87" cm="1">
        <f t="array" ref="V993">VLOOKUP($E993,$AI$118:$AW$122,COLUMN($AW:$AW)-COLUMN($AH:$AH),FALSE)</f>
        <v>161.75600000000003</v>
      </c>
      <c r="W993" s="87" t="str">
        <f t="shared" si="330"/>
        <v>Domestic</v>
      </c>
      <c r="X993" s="87" t="str">
        <f t="shared" si="331"/>
        <v>Non-local</v>
      </c>
      <c r="Y993" s="104"/>
      <c r="Z993" s="87" t="str">
        <f t="shared" si="327"/>
        <v>USA</v>
      </c>
      <c r="AA993" s="87" t="str">
        <f t="shared" si="328"/>
        <v>USA</v>
      </c>
      <c r="AB993" s="82" cm="1">
        <f t="array" ref="AB993">VLOOKUP(B993,'GDP per Capita'!$T$2:$V$4235,COLUMN('GDP per Capita'!$V:$V)-COLUMN('GDP per Capita'!$S:$S),FALSE)</f>
        <v>63809.64</v>
      </c>
      <c r="AC993" s="82">
        <f t="shared" si="332"/>
        <v>63809.64</v>
      </c>
      <c r="AD993" s="82">
        <f t="shared" si="333"/>
        <v>63809.64</v>
      </c>
      <c r="AE993" s="88">
        <f t="shared" si="329"/>
        <v>2.6191698461070806E-2</v>
      </c>
    </row>
    <row r="994" spans="1:31">
      <c r="A994" s="77" t="s">
        <v>898</v>
      </c>
      <c r="B994" s="77">
        <v>993</v>
      </c>
      <c r="C994" s="77" t="s">
        <v>29</v>
      </c>
      <c r="D994" s="77" t="s">
        <v>29</v>
      </c>
      <c r="E994" s="77">
        <v>2020</v>
      </c>
      <c r="F994" s="77">
        <v>41.875561599999997</v>
      </c>
      <c r="G994" s="77">
        <v>-87.6244212</v>
      </c>
      <c r="H994" s="77">
        <v>0</v>
      </c>
      <c r="I994" s="77" t="s">
        <v>881</v>
      </c>
      <c r="J994" s="77">
        <v>43.074761000000002</v>
      </c>
      <c r="K994" s="77">
        <v>-89.383761300000003</v>
      </c>
      <c r="L994" s="77">
        <v>392.92408850763201</v>
      </c>
      <c r="M994" s="77">
        <v>0.213515273972855</v>
      </c>
      <c r="N994" s="77">
        <v>0</v>
      </c>
      <c r="O994" s="77">
        <v>75.441424993465404</v>
      </c>
      <c r="P994" s="87" cm="1">
        <f t="array" ref="P994">IF($X994="Non-local",VLOOKUP($E994,$AI$64:$AW$68,COLUMN($AW:$AW)-COLUMN($AH:$AH),FALSE),IF($X994="Unknown",VLOOKUP($E994,$AI$71:$AW$75,COLUMN($AW:$AW)-COLUMN($AH:$AH),FALSE),0))</f>
        <v>224</v>
      </c>
      <c r="Q994" s="87" cm="1">
        <f t="array" ref="Q994">IF($X994="Non-local",VLOOKUP($E994,$AI$40:$AW$44,COLUMN($AW:$AW)-COLUMN($AH:$AH),FALSE),IF($X994="Unknown",VLOOKUP($E994,$AI$47:$AW$51,COLUMN($AW:$AW)-COLUMN($AH:$AH),FALSE),0))</f>
        <v>470.18520000000001</v>
      </c>
      <c r="R994" s="87" cm="1">
        <f t="array" ref="R994">IF($X994="Non-local",VLOOKUP($E994,$AI$88:$AW$92,COLUMN($AW:$AW)-COLUMN($AH:$AH),FALSE),IF($X994="Unknown",VLOOKUP($E994,$AI$95:$AW$99,COLUMN($AW:$AW)-COLUMN($AH:$AH),FALSE),0))</f>
        <v>0.13052013767768686</v>
      </c>
      <c r="S994" s="87" cm="1">
        <f t="array" ref="S994">VLOOKUP($E994,$AI$111:$AW$115,COLUMN($AW:$AW)-COLUMN($AH:$AH),FALSE)</f>
        <v>410.28773999999999</v>
      </c>
      <c r="T994" s="104">
        <f t="shared" si="325"/>
        <v>0.34403541165054186</v>
      </c>
      <c r="U994" s="104">
        <f t="shared" si="326"/>
        <v>1179.9143649934654</v>
      </c>
      <c r="V994" s="87" cm="1">
        <f t="array" ref="V994">VLOOKUP($E994,$AI$118:$AW$122,COLUMN($AW:$AW)-COLUMN($AH:$AH),FALSE)</f>
        <v>161.75600000000003</v>
      </c>
      <c r="W994" s="87" t="str">
        <f t="shared" si="330"/>
        <v>Domestic</v>
      </c>
      <c r="X994" s="87" t="str">
        <f t="shared" si="331"/>
        <v>Non-local</v>
      </c>
      <c r="Y994" s="104"/>
      <c r="Z994" s="87" t="str">
        <f t="shared" si="327"/>
        <v>USA</v>
      </c>
      <c r="AA994" s="87" t="str">
        <f t="shared" si="328"/>
        <v>USA</v>
      </c>
      <c r="AB994" s="82" cm="1">
        <f t="array" ref="AB994">VLOOKUP(B994,'GDP per Capita'!$T$2:$V$4235,COLUMN('GDP per Capita'!$V:$V)-COLUMN('GDP per Capita'!$S:$S),FALSE)</f>
        <v>63809.64</v>
      </c>
      <c r="AC994" s="82">
        <f t="shared" si="332"/>
        <v>63809.64</v>
      </c>
      <c r="AD994" s="82">
        <f t="shared" si="333"/>
        <v>63809.64</v>
      </c>
      <c r="AE994" s="88">
        <f t="shared" si="329"/>
        <v>1.8491161601812287E-2</v>
      </c>
    </row>
    <row r="995" spans="1:31">
      <c r="A995" s="77" t="s">
        <v>1314</v>
      </c>
      <c r="B995" s="77">
        <v>994</v>
      </c>
      <c r="C995" s="77" t="s">
        <v>271</v>
      </c>
      <c r="D995" s="77" t="s">
        <v>31</v>
      </c>
      <c r="E995" s="77">
        <v>2020</v>
      </c>
      <c r="F995" s="77">
        <v>42.028362100000002</v>
      </c>
      <c r="G995" s="77">
        <v>1.9022748999999901</v>
      </c>
      <c r="H995" s="77">
        <v>0</v>
      </c>
      <c r="I995" s="77" t="s">
        <v>881</v>
      </c>
      <c r="J995" s="77">
        <v>43.074761000000002</v>
      </c>
      <c r="K995" s="77">
        <v>-89.383761300000003</v>
      </c>
      <c r="L995" s="77">
        <v>14138.0073945281</v>
      </c>
      <c r="M995" s="77">
        <v>2.1812910914595398</v>
      </c>
      <c r="N995" s="77">
        <v>0</v>
      </c>
      <c r="O995" s="77">
        <v>1484.4907764254599</v>
      </c>
      <c r="P995" s="87" cm="1">
        <f t="array" ref="P995">IF($X995="Non-local",VLOOKUP($E995,$AI$64:$AW$68,COLUMN($AW:$AW)-COLUMN($AH:$AH),FALSE),IF($X995="Unknown",VLOOKUP($E995,$AI$71:$AW$75,COLUMN($AW:$AW)-COLUMN($AH:$AH),FALSE),0))</f>
        <v>224</v>
      </c>
      <c r="Q995" s="87" cm="1">
        <f t="array" ref="Q995">IF($X995="Non-local",VLOOKUP($E995,$AI$40:$AW$44,COLUMN($AW:$AW)-COLUMN($AH:$AH),FALSE),IF($X995="Unknown",VLOOKUP($E995,$AI$47:$AW$51,COLUMN($AW:$AW)-COLUMN($AH:$AH),FALSE),0))</f>
        <v>470.18520000000001</v>
      </c>
      <c r="R995" s="87" cm="1">
        <f t="array" ref="R995">IF($X995="Non-local",VLOOKUP($E995,$AI$88:$AW$92,COLUMN($AW:$AW)-COLUMN($AH:$AH),FALSE),IF($X995="Unknown",VLOOKUP($E995,$AI$95:$AW$99,COLUMN($AW:$AW)-COLUMN($AH:$AH),FALSE),0))</f>
        <v>0.13052013767768686</v>
      </c>
      <c r="S995" s="87" cm="1">
        <f t="array" ref="S995">VLOOKUP($E995,$AI$111:$AW$115,COLUMN($AW:$AW)-COLUMN($AH:$AH),FALSE)</f>
        <v>410.28773999999999</v>
      </c>
      <c r="T995" s="104">
        <f t="shared" si="325"/>
        <v>2.3118112291372266</v>
      </c>
      <c r="U995" s="104">
        <f t="shared" si="326"/>
        <v>2588.96371642546</v>
      </c>
      <c r="V995" s="87" cm="1">
        <f t="array" ref="V995">VLOOKUP($E995,$AI$118:$AW$122,COLUMN($AW:$AW)-COLUMN($AH:$AH),FALSE)</f>
        <v>161.75600000000003</v>
      </c>
      <c r="W995" s="87" t="str">
        <f t="shared" si="330"/>
        <v>International</v>
      </c>
      <c r="X995" s="87" t="str">
        <f t="shared" si="331"/>
        <v>Non-local</v>
      </c>
      <c r="Y995" s="104"/>
      <c r="Z995" s="87" t="str">
        <f t="shared" si="327"/>
        <v>Spain</v>
      </c>
      <c r="AA995" s="87" t="str">
        <f t="shared" si="328"/>
        <v>Europe</v>
      </c>
      <c r="AB995" s="82" cm="1">
        <f t="array" ref="AB995">VLOOKUP(B995,'GDP per Capita'!$T$2:$V$4235,COLUMN('GDP per Capita'!$V:$V)-COLUMN('GDP per Capita'!$S:$S),FALSE)</f>
        <v>32023.79</v>
      </c>
      <c r="AC995" s="82">
        <f t="shared" si="332"/>
        <v>32023.79</v>
      </c>
      <c r="AD995" s="82">
        <f t="shared" si="333"/>
        <v>32023.79</v>
      </c>
      <c r="AE995" s="88">
        <f t="shared" si="329"/>
        <v>8.084501292399994E-2</v>
      </c>
    </row>
    <row r="996" spans="1:31">
      <c r="A996" s="77" t="s">
        <v>1168</v>
      </c>
      <c r="B996" s="77">
        <v>995</v>
      </c>
      <c r="C996" s="77" t="s">
        <v>29</v>
      </c>
      <c r="D996" s="77" t="s">
        <v>29</v>
      </c>
      <c r="E996" s="77">
        <v>2020</v>
      </c>
      <c r="F996" s="77">
        <v>39.629680899999997</v>
      </c>
      <c r="G996" s="77">
        <v>-79.955943700000006</v>
      </c>
      <c r="H996" s="77">
        <v>0</v>
      </c>
      <c r="I996" s="77" t="s">
        <v>881</v>
      </c>
      <c r="J996" s="77">
        <v>43.074761000000002</v>
      </c>
      <c r="K996" s="77">
        <v>-89.383761300000003</v>
      </c>
      <c r="L996" s="77">
        <v>1749.0455605131399</v>
      </c>
      <c r="M996" s="77">
        <v>0.392584029129246</v>
      </c>
      <c r="N996" s="77">
        <v>0</v>
      </c>
      <c r="O996" s="77">
        <v>335.816747618524</v>
      </c>
      <c r="P996" s="87" cm="1">
        <f t="array" ref="P996">IF($X996="Non-local",VLOOKUP($E996,$AI$64:$AW$68,COLUMN($AW:$AW)-COLUMN($AH:$AH),FALSE),IF($X996="Unknown",VLOOKUP($E996,$AI$71:$AW$75,COLUMN($AW:$AW)-COLUMN($AH:$AH),FALSE),0))</f>
        <v>224</v>
      </c>
      <c r="Q996" s="87" cm="1">
        <f t="array" ref="Q996">IF($X996="Non-local",VLOOKUP($E996,$AI$40:$AW$44,COLUMN($AW:$AW)-COLUMN($AH:$AH),FALSE),IF($X996="Unknown",VLOOKUP($E996,$AI$47:$AW$51,COLUMN($AW:$AW)-COLUMN($AH:$AH),FALSE),0))</f>
        <v>470.18520000000001</v>
      </c>
      <c r="R996" s="87" cm="1">
        <f t="array" ref="R996">IF($X996="Non-local",VLOOKUP($E996,$AI$88:$AW$92,COLUMN($AW:$AW)-COLUMN($AH:$AH),FALSE),IF($X996="Unknown",VLOOKUP($E996,$AI$95:$AW$99,COLUMN($AW:$AW)-COLUMN($AH:$AH),FALSE),0))</f>
        <v>0.13052013767768686</v>
      </c>
      <c r="S996" s="87" cm="1">
        <f t="array" ref="S996">VLOOKUP($E996,$AI$111:$AW$115,COLUMN($AW:$AW)-COLUMN($AH:$AH),FALSE)</f>
        <v>410.28773999999999</v>
      </c>
      <c r="T996" s="104">
        <f t="shared" si="325"/>
        <v>0.52310416680693284</v>
      </c>
      <c r="U996" s="104">
        <f t="shared" si="326"/>
        <v>1440.2896876185239</v>
      </c>
      <c r="V996" s="87" cm="1">
        <f t="array" ref="V996">VLOOKUP($E996,$AI$118:$AW$122,COLUMN($AW:$AW)-COLUMN($AH:$AH),FALSE)</f>
        <v>161.75600000000003</v>
      </c>
      <c r="W996" s="87" t="str">
        <f t="shared" si="330"/>
        <v>Domestic</v>
      </c>
      <c r="X996" s="87" t="str">
        <f t="shared" si="331"/>
        <v>Non-local</v>
      </c>
      <c r="Y996" s="104"/>
      <c r="Z996" s="87" t="str">
        <f t="shared" si="327"/>
        <v>USA</v>
      </c>
      <c r="AA996" s="87" t="str">
        <f t="shared" si="328"/>
        <v>USA</v>
      </c>
      <c r="AB996" s="82" cm="1">
        <f t="array" ref="AB996">VLOOKUP(B996,'GDP per Capita'!$T$2:$V$4235,COLUMN('GDP per Capita'!$V:$V)-COLUMN('GDP per Capita'!$S:$S),FALSE)</f>
        <v>63809.64</v>
      </c>
      <c r="AC996" s="82">
        <f t="shared" si="332"/>
        <v>63809.64</v>
      </c>
      <c r="AD996" s="82">
        <f t="shared" si="333"/>
        <v>63809.64</v>
      </c>
      <c r="AE996" s="88">
        <f t="shared" si="329"/>
        <v>2.257166295905327E-2</v>
      </c>
    </row>
    <row r="997" spans="1:31">
      <c r="A997" s="77" t="s">
        <v>1315</v>
      </c>
      <c r="B997" s="77">
        <v>996</v>
      </c>
      <c r="C997" s="77" t="s">
        <v>585</v>
      </c>
      <c r="D997" s="77" t="s">
        <v>30</v>
      </c>
      <c r="E997" s="77">
        <v>2020</v>
      </c>
      <c r="F997" s="77">
        <v>55.774622200000003</v>
      </c>
      <c r="G997" s="77">
        <v>37.6326806</v>
      </c>
      <c r="H997" s="77">
        <v>0</v>
      </c>
      <c r="I997" s="77" t="s">
        <v>881</v>
      </c>
      <c r="J997" s="77">
        <v>43.074761000000002</v>
      </c>
      <c r="K997" s="77">
        <v>-89.383761300000003</v>
      </c>
      <c r="L997" s="77">
        <v>15900.459794941</v>
      </c>
      <c r="M997" s="77">
        <v>2.44984864280715</v>
      </c>
      <c r="N997" s="77">
        <v>0</v>
      </c>
      <c r="O997" s="77">
        <v>1669.5482784688099</v>
      </c>
      <c r="P997" s="87" cm="1">
        <f t="array" ref="P997">IF($X997="Non-local",VLOOKUP($E997,$AI$64:$AW$68,COLUMN($AW:$AW)-COLUMN($AH:$AH),FALSE),IF($X997="Unknown",VLOOKUP($E997,$AI$71:$AW$75,COLUMN($AW:$AW)-COLUMN($AH:$AH),FALSE),0))</f>
        <v>224</v>
      </c>
      <c r="Q997" s="87" cm="1">
        <f t="array" ref="Q997">IF($X997="Non-local",VLOOKUP($E997,$AI$40:$AW$44,COLUMN($AW:$AW)-COLUMN($AH:$AH),FALSE),IF($X997="Unknown",VLOOKUP($E997,$AI$47:$AW$51,COLUMN($AW:$AW)-COLUMN($AH:$AH),FALSE),0))</f>
        <v>470.18520000000001</v>
      </c>
      <c r="R997" s="87" cm="1">
        <f t="array" ref="R997">IF($X997="Non-local",VLOOKUP($E997,$AI$88:$AW$92,COLUMN($AW:$AW)-COLUMN($AH:$AH),FALSE),IF($X997="Unknown",VLOOKUP($E997,$AI$95:$AW$99,COLUMN($AW:$AW)-COLUMN($AH:$AH),FALSE),0))</f>
        <v>0.13052013767768686</v>
      </c>
      <c r="S997" s="87" cm="1">
        <f t="array" ref="S997">VLOOKUP($E997,$AI$111:$AW$115,COLUMN($AW:$AW)-COLUMN($AH:$AH),FALSE)</f>
        <v>410.28773999999999</v>
      </c>
      <c r="T997" s="104">
        <f t="shared" si="325"/>
        <v>2.5803687804848368</v>
      </c>
      <c r="U997" s="104">
        <f t="shared" si="326"/>
        <v>2774.0212184688098</v>
      </c>
      <c r="V997" s="87" cm="1">
        <f t="array" ref="V997">VLOOKUP($E997,$AI$118:$AW$122,COLUMN($AW:$AW)-COLUMN($AH:$AH),FALSE)</f>
        <v>161.75600000000003</v>
      </c>
      <c r="W997" s="87" t="str">
        <f t="shared" si="330"/>
        <v>International</v>
      </c>
      <c r="X997" s="87" t="str">
        <f t="shared" si="331"/>
        <v>Non-local</v>
      </c>
      <c r="Y997" s="104"/>
      <c r="Z997" s="87" t="str">
        <f t="shared" si="327"/>
        <v>Japan</v>
      </c>
      <c r="AA997" s="87" t="str">
        <f t="shared" si="328"/>
        <v>Asia</v>
      </c>
      <c r="AB997" s="82" cm="1">
        <f t="array" ref="AB997">VLOOKUP(B997,'GDP per Capita'!$T$2:$V$4235,COLUMN('GDP per Capita'!$V:$V)-COLUMN('GDP per Capita'!$S:$S),FALSE)</f>
        <v>41314.410000000003</v>
      </c>
      <c r="AC997" s="82">
        <f t="shared" si="332"/>
        <v>41314.410000000003</v>
      </c>
      <c r="AD997" s="82">
        <f t="shared" si="333"/>
        <v>41314.410000000003</v>
      </c>
      <c r="AE997" s="88">
        <f t="shared" si="329"/>
        <v>6.7144156686947953E-2</v>
      </c>
    </row>
    <row r="998" spans="1:31">
      <c r="A998" s="77" t="s">
        <v>1316</v>
      </c>
      <c r="B998" s="77">
        <v>997</v>
      </c>
      <c r="C998" s="77" t="s">
        <v>29</v>
      </c>
      <c r="D998" s="77" t="s">
        <v>29</v>
      </c>
      <c r="E998" s="77">
        <v>2020</v>
      </c>
      <c r="F998" s="77">
        <v>41.704567750000002</v>
      </c>
      <c r="G998" s="77">
        <v>-86.238220260172596</v>
      </c>
      <c r="H998" s="77">
        <v>0</v>
      </c>
      <c r="I998" s="77" t="s">
        <v>881</v>
      </c>
      <c r="J998" s="77">
        <v>43.074761000000002</v>
      </c>
      <c r="K998" s="77">
        <v>-89.383761300000003</v>
      </c>
      <c r="L998" s="77">
        <v>599.76461930705</v>
      </c>
      <c r="M998" s="77">
        <v>0.24082748540135199</v>
      </c>
      <c r="N998" s="77">
        <v>0</v>
      </c>
      <c r="O998" s="77">
        <v>115.154806906953</v>
      </c>
      <c r="P998" s="87" cm="1">
        <f t="array" ref="P998">IF($X998="Non-local",VLOOKUP($E998,$AI$64:$AW$68,COLUMN($AW:$AW)-COLUMN($AH:$AH),FALSE),IF($X998="Unknown",VLOOKUP($E998,$AI$71:$AW$75,COLUMN($AW:$AW)-COLUMN($AH:$AH),FALSE),0))</f>
        <v>224</v>
      </c>
      <c r="Q998" s="87" cm="1">
        <f t="array" ref="Q998">IF($X998="Non-local",VLOOKUP($E998,$AI$40:$AW$44,COLUMN($AW:$AW)-COLUMN($AH:$AH),FALSE),IF($X998="Unknown",VLOOKUP($E998,$AI$47:$AW$51,COLUMN($AW:$AW)-COLUMN($AH:$AH),FALSE),0))</f>
        <v>470.18520000000001</v>
      </c>
      <c r="R998" s="87" cm="1">
        <f t="array" ref="R998">IF($X998="Non-local",VLOOKUP($E998,$AI$88:$AW$92,COLUMN($AW:$AW)-COLUMN($AH:$AH),FALSE),IF($X998="Unknown",VLOOKUP($E998,$AI$95:$AW$99,COLUMN($AW:$AW)-COLUMN($AH:$AH),FALSE),0))</f>
        <v>0.13052013767768686</v>
      </c>
      <c r="S998" s="87" cm="1">
        <f t="array" ref="S998">VLOOKUP($E998,$AI$111:$AW$115,COLUMN($AW:$AW)-COLUMN($AH:$AH),FALSE)</f>
        <v>410.28773999999999</v>
      </c>
      <c r="T998" s="104">
        <f t="shared" si="325"/>
        <v>0.37134762307903885</v>
      </c>
      <c r="U998" s="104">
        <f t="shared" si="326"/>
        <v>1219.627746906953</v>
      </c>
      <c r="V998" s="87" cm="1">
        <f t="array" ref="V998">VLOOKUP($E998,$AI$118:$AW$122,COLUMN($AW:$AW)-COLUMN($AH:$AH),FALSE)</f>
        <v>161.75600000000003</v>
      </c>
      <c r="W998" s="87" t="str">
        <f t="shared" si="330"/>
        <v>Domestic</v>
      </c>
      <c r="X998" s="87" t="str">
        <f t="shared" si="331"/>
        <v>Non-local</v>
      </c>
      <c r="Y998" s="104"/>
      <c r="Z998" s="87" t="str">
        <f t="shared" si="327"/>
        <v>USA</v>
      </c>
      <c r="AA998" s="87" t="str">
        <f t="shared" si="328"/>
        <v>USA</v>
      </c>
      <c r="AB998" s="82" cm="1">
        <f t="array" ref="AB998">VLOOKUP(B998,'GDP per Capita'!$T$2:$V$4235,COLUMN('GDP per Capita'!$V:$V)-COLUMN('GDP per Capita'!$S:$S),FALSE)</f>
        <v>63809.64</v>
      </c>
      <c r="AC998" s="82">
        <f t="shared" si="332"/>
        <v>63809.64</v>
      </c>
      <c r="AD998" s="82">
        <f t="shared" si="333"/>
        <v>63809.64</v>
      </c>
      <c r="AE998" s="88">
        <f t="shared" si="329"/>
        <v>1.9113534364195644E-2</v>
      </c>
    </row>
    <row r="999" spans="1:31">
      <c r="A999" s="77" t="s">
        <v>953</v>
      </c>
      <c r="B999" s="77">
        <v>998</v>
      </c>
      <c r="C999" s="77" t="s">
        <v>29</v>
      </c>
      <c r="D999" s="77" t="s">
        <v>29</v>
      </c>
      <c r="E999" s="77">
        <v>2020</v>
      </c>
      <c r="F999" s="77">
        <v>39.100104999999999</v>
      </c>
      <c r="G999" s="77">
        <v>-94.578141599999995</v>
      </c>
      <c r="H999" s="77">
        <v>0</v>
      </c>
      <c r="I999" s="77" t="s">
        <v>881</v>
      </c>
      <c r="J999" s="77">
        <v>43.074761000000002</v>
      </c>
      <c r="K999" s="77">
        <v>-89.383761300000003</v>
      </c>
      <c r="L999" s="77">
        <v>1240.2264772932999</v>
      </c>
      <c r="M999" s="77">
        <v>0.32539712757738998</v>
      </c>
      <c r="N999" s="77">
        <v>0</v>
      </c>
      <c r="O999" s="77">
        <v>238.12348364031499</v>
      </c>
      <c r="P999" s="87" cm="1">
        <f t="array" ref="P999">IF($X999="Non-local",VLOOKUP($E999,$AI$64:$AW$68,COLUMN($AW:$AW)-COLUMN($AH:$AH),FALSE),IF($X999="Unknown",VLOOKUP($E999,$AI$71:$AW$75,COLUMN($AW:$AW)-COLUMN($AH:$AH),FALSE),0))</f>
        <v>224</v>
      </c>
      <c r="Q999" s="87" cm="1">
        <f t="array" ref="Q999">IF($X999="Non-local",VLOOKUP($E999,$AI$40:$AW$44,COLUMN($AW:$AW)-COLUMN($AH:$AH),FALSE),IF($X999="Unknown",VLOOKUP($E999,$AI$47:$AW$51,COLUMN($AW:$AW)-COLUMN($AH:$AH),FALSE),0))</f>
        <v>470.18520000000001</v>
      </c>
      <c r="R999" s="87" cm="1">
        <f t="array" ref="R999">IF($X999="Non-local",VLOOKUP($E999,$AI$88:$AW$92,COLUMN($AW:$AW)-COLUMN($AH:$AH),FALSE),IF($X999="Unknown",VLOOKUP($E999,$AI$95:$AW$99,COLUMN($AW:$AW)-COLUMN($AH:$AH),FALSE),0))</f>
        <v>0.13052013767768686</v>
      </c>
      <c r="S999" s="87" cm="1">
        <f t="array" ref="S999">VLOOKUP($E999,$AI$111:$AW$115,COLUMN($AW:$AW)-COLUMN($AH:$AH),FALSE)</f>
        <v>410.28773999999999</v>
      </c>
      <c r="T999" s="104">
        <f t="shared" si="325"/>
        <v>0.45591726525507681</v>
      </c>
      <c r="U999" s="104">
        <f t="shared" si="326"/>
        <v>1342.5964236403149</v>
      </c>
      <c r="V999" s="87" cm="1">
        <f t="array" ref="V999">VLOOKUP($E999,$AI$118:$AW$122,COLUMN($AW:$AW)-COLUMN($AH:$AH),FALSE)</f>
        <v>161.75600000000003</v>
      </c>
      <c r="W999" s="87" t="str">
        <f t="shared" si="330"/>
        <v>Domestic</v>
      </c>
      <c r="X999" s="87" t="str">
        <f t="shared" si="331"/>
        <v>Non-local</v>
      </c>
      <c r="Y999" s="104"/>
      <c r="Z999" s="87" t="str">
        <f t="shared" si="327"/>
        <v>USA</v>
      </c>
      <c r="AA999" s="87" t="str">
        <f t="shared" si="328"/>
        <v>USA</v>
      </c>
      <c r="AB999" s="82" cm="1">
        <f t="array" ref="AB999">VLOOKUP(B999,'GDP per Capita'!$T$2:$V$4235,COLUMN('GDP per Capita'!$V:$V)-COLUMN('GDP per Capita'!$S:$S),FALSE)</f>
        <v>63809.64</v>
      </c>
      <c r="AC999" s="82">
        <f t="shared" si="332"/>
        <v>63809.64</v>
      </c>
      <c r="AD999" s="82">
        <f t="shared" si="333"/>
        <v>63809.64</v>
      </c>
      <c r="AE999" s="88">
        <f t="shared" si="329"/>
        <v>2.1040651908399967E-2</v>
      </c>
    </row>
    <row r="1000" spans="1:31">
      <c r="A1000" s="77" t="s">
        <v>1317</v>
      </c>
      <c r="B1000" s="77">
        <v>999</v>
      </c>
      <c r="C1000" s="77" t="s">
        <v>581</v>
      </c>
      <c r="D1000" s="77" t="s">
        <v>31</v>
      </c>
      <c r="E1000" s="77">
        <v>2020</v>
      </c>
      <c r="F1000" s="77">
        <v>47.498381500000001</v>
      </c>
      <c r="G1000" s="77">
        <v>19.0404707</v>
      </c>
      <c r="H1000" s="77">
        <v>0</v>
      </c>
      <c r="I1000" s="77" t="s">
        <v>881</v>
      </c>
      <c r="J1000" s="77">
        <v>43.074761000000002</v>
      </c>
      <c r="K1000" s="77">
        <v>-89.383761300000003</v>
      </c>
      <c r="L1000" s="77">
        <v>15492.405173252801</v>
      </c>
      <c r="M1000" s="77">
        <v>2.38718344035982</v>
      </c>
      <c r="N1000" s="77">
        <v>0</v>
      </c>
      <c r="O1000" s="77">
        <v>1626.7025431915399</v>
      </c>
      <c r="P1000" s="87" cm="1">
        <f t="array" ref="P1000">IF($X1000="Non-local",VLOOKUP($E1000,$AI$64:$AW$68,COLUMN($AW:$AW)-COLUMN($AH:$AH),FALSE),IF($X1000="Unknown",VLOOKUP($E1000,$AI$71:$AW$75,COLUMN($AW:$AW)-COLUMN($AH:$AH),FALSE),0))</f>
        <v>224</v>
      </c>
      <c r="Q1000" s="87" cm="1">
        <f t="array" ref="Q1000">IF($X1000="Non-local",VLOOKUP($E1000,$AI$40:$AW$44,COLUMN($AW:$AW)-COLUMN($AH:$AH),FALSE),IF($X1000="Unknown",VLOOKUP($E1000,$AI$47:$AW$51,COLUMN($AW:$AW)-COLUMN($AH:$AH),FALSE),0))</f>
        <v>470.18520000000001</v>
      </c>
      <c r="R1000" s="87" cm="1">
        <f t="array" ref="R1000">IF($X1000="Non-local",VLOOKUP($E1000,$AI$88:$AW$92,COLUMN($AW:$AW)-COLUMN($AH:$AH),FALSE),IF($X1000="Unknown",VLOOKUP($E1000,$AI$95:$AW$99,COLUMN($AW:$AW)-COLUMN($AH:$AH),FALSE),0))</f>
        <v>0.13052013767768686</v>
      </c>
      <c r="S1000" s="87" cm="1">
        <f t="array" ref="S1000">VLOOKUP($E1000,$AI$111:$AW$115,COLUMN($AW:$AW)-COLUMN($AH:$AH),FALSE)</f>
        <v>410.28773999999999</v>
      </c>
      <c r="T1000" s="104">
        <f t="shared" si="325"/>
        <v>2.5177035780375068</v>
      </c>
      <c r="U1000" s="104">
        <f t="shared" si="326"/>
        <v>2731.1754831915396</v>
      </c>
      <c r="V1000" s="87" cm="1">
        <f t="array" ref="V1000">VLOOKUP($E1000,$AI$118:$AW$122,COLUMN($AW:$AW)-COLUMN($AH:$AH),FALSE)</f>
        <v>161.75600000000003</v>
      </c>
      <c r="W1000" s="87" t="str">
        <f t="shared" si="330"/>
        <v>International</v>
      </c>
      <c r="X1000" s="87" t="str">
        <f t="shared" si="331"/>
        <v>Non-local</v>
      </c>
      <c r="Y1000" s="104"/>
      <c r="Z1000" s="87" t="str">
        <f t="shared" si="327"/>
        <v>Hungary</v>
      </c>
      <c r="AA1000" s="87" t="str">
        <f t="shared" si="328"/>
        <v>Europe</v>
      </c>
      <c r="AB1000" s="82" cm="1">
        <f t="array" ref="AB1000">VLOOKUP(B1000,'GDP per Capita'!$T$2:$V$4235,COLUMN('GDP per Capita'!$V:$V)-COLUMN('GDP per Capita'!$S:$S),FALSE)</f>
        <v>15459.9</v>
      </c>
      <c r="AC1000" s="82">
        <f t="shared" si="332"/>
        <v>15459.9</v>
      </c>
      <c r="AD1000" s="82">
        <f t="shared" si="333"/>
        <v>15459.9</v>
      </c>
      <c r="AE1000" s="88">
        <f t="shared" si="329"/>
        <v>0.1766619113442868</v>
      </c>
    </row>
    <row r="1001" spans="1:31">
      <c r="A1001" s="77" t="s">
        <v>1011</v>
      </c>
      <c r="B1001" s="77">
        <v>1000</v>
      </c>
      <c r="C1001" s="77" t="s">
        <v>29</v>
      </c>
      <c r="D1001" s="77" t="s">
        <v>29</v>
      </c>
      <c r="E1001" s="77">
        <v>2020</v>
      </c>
      <c r="F1001" s="77">
        <v>40.102554999999903</v>
      </c>
      <c r="G1001" s="77">
        <v>-105.36320790000001</v>
      </c>
      <c r="H1001" s="77">
        <v>0</v>
      </c>
      <c r="I1001" s="77" t="s">
        <v>881</v>
      </c>
      <c r="J1001" s="77">
        <v>43.074761000000002</v>
      </c>
      <c r="K1001" s="77">
        <v>-89.383761300000003</v>
      </c>
      <c r="L1001" s="77">
        <v>2734.18181302126</v>
      </c>
      <c r="M1001" s="77">
        <v>0.52266612430850701</v>
      </c>
      <c r="N1001" s="77">
        <v>0</v>
      </c>
      <c r="O1001" s="77">
        <v>524.96290810008202</v>
      </c>
      <c r="P1001" s="87" cm="1">
        <f t="array" ref="P1001">IF($X1001="Non-local",VLOOKUP($E1001,$AI$64:$AW$68,COLUMN($AW:$AW)-COLUMN($AH:$AH),FALSE),IF($X1001="Unknown",VLOOKUP($E1001,$AI$71:$AW$75,COLUMN($AW:$AW)-COLUMN($AH:$AH),FALSE),0))</f>
        <v>224</v>
      </c>
      <c r="Q1001" s="87" cm="1">
        <f t="array" ref="Q1001">IF($X1001="Non-local",VLOOKUP($E1001,$AI$40:$AW$44,COLUMN($AW:$AW)-COLUMN($AH:$AH),FALSE),IF($X1001="Unknown",VLOOKUP($E1001,$AI$47:$AW$51,COLUMN($AW:$AW)-COLUMN($AH:$AH),FALSE),0))</f>
        <v>470.18520000000001</v>
      </c>
      <c r="R1001" s="87" cm="1">
        <f t="array" ref="R1001">IF($X1001="Non-local",VLOOKUP($E1001,$AI$88:$AW$92,COLUMN($AW:$AW)-COLUMN($AH:$AH),FALSE),IF($X1001="Unknown",VLOOKUP($E1001,$AI$95:$AW$99,COLUMN($AW:$AW)-COLUMN($AH:$AH),FALSE),0))</f>
        <v>0.13052013767768686</v>
      </c>
      <c r="S1001" s="87" cm="1">
        <f t="array" ref="S1001">VLOOKUP($E1001,$AI$111:$AW$115,COLUMN($AW:$AW)-COLUMN($AH:$AH),FALSE)</f>
        <v>410.28773999999999</v>
      </c>
      <c r="T1001" s="104">
        <f t="shared" si="325"/>
        <v>0.65318626198619389</v>
      </c>
      <c r="U1001" s="104">
        <f t="shared" si="326"/>
        <v>1629.435848100082</v>
      </c>
      <c r="V1001" s="87" cm="1">
        <f t="array" ref="V1001">VLOOKUP($E1001,$AI$118:$AW$122,COLUMN($AW:$AW)-COLUMN($AH:$AH),FALSE)</f>
        <v>161.75600000000003</v>
      </c>
      <c r="W1001" s="87" t="str">
        <f t="shared" si="330"/>
        <v>Domestic</v>
      </c>
      <c r="X1001" s="87" t="str">
        <f t="shared" si="331"/>
        <v>Non-local</v>
      </c>
      <c r="Y1001" s="104"/>
      <c r="Z1001" s="87" t="str">
        <f t="shared" si="327"/>
        <v>USA</v>
      </c>
      <c r="AA1001" s="87" t="str">
        <f t="shared" si="328"/>
        <v>USA</v>
      </c>
      <c r="AB1001" s="82" cm="1">
        <f t="array" ref="AB1001">VLOOKUP(B1001,'GDP per Capita'!$T$2:$V$4235,COLUMN('GDP per Capita'!$V:$V)-COLUMN('GDP per Capita'!$S:$S),FALSE)</f>
        <v>63809.64</v>
      </c>
      <c r="AC1001" s="82">
        <f t="shared" si="332"/>
        <v>63809.64</v>
      </c>
      <c r="AD1001" s="82">
        <f t="shared" si="333"/>
        <v>63809.64</v>
      </c>
      <c r="AE1001" s="88">
        <f t="shared" si="329"/>
        <v>2.5535888434726824E-2</v>
      </c>
    </row>
    <row r="1002" spans="1:31">
      <c r="A1002" s="77" t="s">
        <v>1318</v>
      </c>
      <c r="B1002" s="77">
        <v>1001</v>
      </c>
      <c r="C1002" s="77" t="s">
        <v>29</v>
      </c>
      <c r="D1002" s="77" t="s">
        <v>29</v>
      </c>
      <c r="E1002" s="77">
        <v>2020</v>
      </c>
      <c r="F1002" s="77">
        <v>40.425868600000001</v>
      </c>
      <c r="G1002" s="77">
        <v>-86.908065500000006</v>
      </c>
      <c r="H1002" s="77">
        <v>0</v>
      </c>
      <c r="I1002" s="77" t="s">
        <v>881</v>
      </c>
      <c r="J1002" s="77">
        <v>43.074761000000002</v>
      </c>
      <c r="K1002" s="77">
        <v>-89.383761300000003</v>
      </c>
      <c r="L1002" s="77">
        <v>718.074126945432</v>
      </c>
      <c r="M1002" s="77">
        <v>0.25644963776255603</v>
      </c>
      <c r="N1002" s="77">
        <v>0</v>
      </c>
      <c r="O1002" s="77">
        <v>137.87023237352301</v>
      </c>
      <c r="P1002" s="87" cm="1">
        <f t="array" ref="P1002">IF($X1002="Non-local",VLOOKUP($E1002,$AI$64:$AW$68,COLUMN($AW:$AW)-COLUMN($AH:$AH),FALSE),IF($X1002="Unknown",VLOOKUP($E1002,$AI$71:$AW$75,COLUMN($AW:$AW)-COLUMN($AH:$AH),FALSE),0))</f>
        <v>224</v>
      </c>
      <c r="Q1002" s="87" cm="1">
        <f t="array" ref="Q1002">IF($X1002="Non-local",VLOOKUP($E1002,$AI$40:$AW$44,COLUMN($AW:$AW)-COLUMN($AH:$AH),FALSE),IF($X1002="Unknown",VLOOKUP($E1002,$AI$47:$AW$51,COLUMN($AW:$AW)-COLUMN($AH:$AH),FALSE),0))</f>
        <v>470.18520000000001</v>
      </c>
      <c r="R1002" s="87" cm="1">
        <f t="array" ref="R1002">IF($X1002="Non-local",VLOOKUP($E1002,$AI$88:$AW$92,COLUMN($AW:$AW)-COLUMN($AH:$AH),FALSE),IF($X1002="Unknown",VLOOKUP($E1002,$AI$95:$AW$99,COLUMN($AW:$AW)-COLUMN($AH:$AH),FALSE),0))</f>
        <v>0.13052013767768686</v>
      </c>
      <c r="S1002" s="87" cm="1">
        <f t="array" ref="S1002">VLOOKUP($E1002,$AI$111:$AW$115,COLUMN($AW:$AW)-COLUMN($AH:$AH),FALSE)</f>
        <v>410.28773999999999</v>
      </c>
      <c r="T1002" s="104">
        <f t="shared" si="325"/>
        <v>0.38696977544024291</v>
      </c>
      <c r="U1002" s="104">
        <f t="shared" si="326"/>
        <v>1242.343172373523</v>
      </c>
      <c r="V1002" s="87" cm="1">
        <f t="array" ref="V1002">VLOOKUP($E1002,$AI$118:$AW$122,COLUMN($AW:$AW)-COLUMN($AH:$AH),FALSE)</f>
        <v>161.75600000000003</v>
      </c>
      <c r="W1002" s="87" t="str">
        <f t="shared" si="330"/>
        <v>Domestic</v>
      </c>
      <c r="X1002" s="87" t="str">
        <f t="shared" si="331"/>
        <v>Non-local</v>
      </c>
      <c r="Y1002" s="104"/>
      <c r="Z1002" s="87" t="str">
        <f t="shared" si="327"/>
        <v>USA</v>
      </c>
      <c r="AA1002" s="87" t="str">
        <f t="shared" si="328"/>
        <v>USA</v>
      </c>
      <c r="AB1002" s="82" cm="1">
        <f t="array" ref="AB1002">VLOOKUP(B1002,'GDP per Capita'!$T$2:$V$4235,COLUMN('GDP per Capita'!$V:$V)-COLUMN('GDP per Capita'!$S:$S),FALSE)</f>
        <v>63809.64</v>
      </c>
      <c r="AC1002" s="82">
        <f t="shared" si="332"/>
        <v>63809.64</v>
      </c>
      <c r="AD1002" s="82">
        <f t="shared" si="333"/>
        <v>63809.64</v>
      </c>
      <c r="AE1002" s="88">
        <f t="shared" si="329"/>
        <v>1.9469521727023112E-2</v>
      </c>
    </row>
    <row r="1003" spans="1:31">
      <c r="A1003" s="77" t="s">
        <v>911</v>
      </c>
      <c r="B1003" s="77">
        <v>1002</v>
      </c>
      <c r="C1003" s="77" t="s">
        <v>29</v>
      </c>
      <c r="D1003" s="77" t="s">
        <v>29</v>
      </c>
      <c r="E1003" s="77">
        <v>2020</v>
      </c>
      <c r="F1003" s="77">
        <v>42.3750997</v>
      </c>
      <c r="G1003" s="77">
        <v>-71.105615700000001</v>
      </c>
      <c r="H1003" s="77">
        <v>0</v>
      </c>
      <c r="I1003" s="77" t="s">
        <v>881</v>
      </c>
      <c r="J1003" s="77">
        <v>43.074761000000002</v>
      </c>
      <c r="K1003" s="77">
        <v>-89.383761300000003</v>
      </c>
      <c r="L1003" s="77">
        <v>2984.2751494265199</v>
      </c>
      <c r="M1003" s="77">
        <v>0.56042166301739005</v>
      </c>
      <c r="N1003" s="77">
        <v>0</v>
      </c>
      <c r="O1003" s="77">
        <v>572.98082868989297</v>
      </c>
      <c r="P1003" s="87" cm="1">
        <f t="array" ref="P1003">IF($X1003="Non-local",VLOOKUP($E1003,$AI$64:$AW$68,COLUMN($AW:$AW)-COLUMN($AH:$AH),FALSE),IF($X1003="Unknown",VLOOKUP($E1003,$AI$71:$AW$75,COLUMN($AW:$AW)-COLUMN($AH:$AH),FALSE),0))</f>
        <v>224</v>
      </c>
      <c r="Q1003" s="87" cm="1">
        <f t="array" ref="Q1003">IF($X1003="Non-local",VLOOKUP($E1003,$AI$40:$AW$44,COLUMN($AW:$AW)-COLUMN($AH:$AH),FALSE),IF($X1003="Unknown",VLOOKUP($E1003,$AI$47:$AW$51,COLUMN($AW:$AW)-COLUMN($AH:$AH),FALSE),0))</f>
        <v>470.18520000000001</v>
      </c>
      <c r="R1003" s="87" cm="1">
        <f t="array" ref="R1003">IF($X1003="Non-local",VLOOKUP($E1003,$AI$88:$AW$92,COLUMN($AW:$AW)-COLUMN($AH:$AH),FALSE),IF($X1003="Unknown",VLOOKUP($E1003,$AI$95:$AW$99,COLUMN($AW:$AW)-COLUMN($AH:$AH),FALSE),0))</f>
        <v>0.13052013767768686</v>
      </c>
      <c r="S1003" s="87" cm="1">
        <f t="array" ref="S1003">VLOOKUP($E1003,$AI$111:$AW$115,COLUMN($AW:$AW)-COLUMN($AH:$AH),FALSE)</f>
        <v>410.28773999999999</v>
      </c>
      <c r="T1003" s="104">
        <f t="shared" si="325"/>
        <v>0.69094180069507694</v>
      </c>
      <c r="U1003" s="104">
        <f t="shared" si="326"/>
        <v>1677.453768689893</v>
      </c>
      <c r="V1003" s="87" cm="1">
        <f t="array" ref="V1003">VLOOKUP($E1003,$AI$118:$AW$122,COLUMN($AW:$AW)-COLUMN($AH:$AH),FALSE)</f>
        <v>161.75600000000003</v>
      </c>
      <c r="W1003" s="87" t="str">
        <f t="shared" si="330"/>
        <v>Domestic</v>
      </c>
      <c r="X1003" s="87" t="str">
        <f t="shared" si="331"/>
        <v>Non-local</v>
      </c>
      <c r="Y1003" s="104"/>
      <c r="Z1003" s="87" t="str">
        <f t="shared" si="327"/>
        <v>USA</v>
      </c>
      <c r="AA1003" s="87" t="str">
        <f t="shared" si="328"/>
        <v>USA</v>
      </c>
      <c r="AB1003" s="82" cm="1">
        <f t="array" ref="AB1003">VLOOKUP(B1003,'GDP per Capita'!$T$2:$V$4235,COLUMN('GDP per Capita'!$V:$V)-COLUMN('GDP per Capita'!$S:$S),FALSE)</f>
        <v>63809.64</v>
      </c>
      <c r="AC1003" s="82">
        <f t="shared" si="332"/>
        <v>63809.64</v>
      </c>
      <c r="AD1003" s="82">
        <f t="shared" si="333"/>
        <v>63809.64</v>
      </c>
      <c r="AE1003" s="88">
        <f t="shared" si="329"/>
        <v>2.6288406715504004E-2</v>
      </c>
    </row>
    <row r="1004" spans="1:31">
      <c r="A1004" s="77" t="s">
        <v>1319</v>
      </c>
      <c r="B1004" s="77">
        <v>1003</v>
      </c>
      <c r="C1004" s="77" t="s">
        <v>33</v>
      </c>
      <c r="D1004" s="77" t="s">
        <v>816</v>
      </c>
      <c r="E1004" s="77">
        <v>2020</v>
      </c>
      <c r="F1004" s="77">
        <v>-33.854815700000003</v>
      </c>
      <c r="G1004" s="77">
        <v>151.2164539</v>
      </c>
      <c r="H1004" s="77">
        <v>0</v>
      </c>
      <c r="I1004" s="77" t="s">
        <v>881</v>
      </c>
      <c r="J1004" s="77">
        <v>43.074761000000002</v>
      </c>
      <c r="K1004" s="77">
        <v>-89.383761300000003</v>
      </c>
      <c r="L1004" s="77">
        <v>29512.800181623901</v>
      </c>
      <c r="M1004" s="77">
        <v>4.7084722438428201</v>
      </c>
      <c r="N1004" s="77">
        <v>0</v>
      </c>
      <c r="O1004" s="77">
        <v>2700.4212166185798</v>
      </c>
      <c r="P1004" s="87" cm="1">
        <f t="array" ref="P1004">IF($X1004="Non-local",VLOOKUP($E1004,$AI$64:$AW$68,COLUMN($AW:$AW)-COLUMN($AH:$AH),FALSE),IF($X1004="Unknown",VLOOKUP($E1004,$AI$71:$AW$75,COLUMN($AW:$AW)-COLUMN($AH:$AH),FALSE),0))</f>
        <v>224</v>
      </c>
      <c r="Q1004" s="87" cm="1">
        <f t="array" ref="Q1004">IF($X1004="Non-local",VLOOKUP($E1004,$AI$40:$AW$44,COLUMN($AW:$AW)-COLUMN($AH:$AH),FALSE),IF($X1004="Unknown",VLOOKUP($E1004,$AI$47:$AW$51,COLUMN($AW:$AW)-COLUMN($AH:$AH),FALSE),0))</f>
        <v>470.18520000000001</v>
      </c>
      <c r="R1004" s="87" cm="1">
        <f t="array" ref="R1004">IF($X1004="Non-local",VLOOKUP($E1004,$AI$88:$AW$92,COLUMN($AW:$AW)-COLUMN($AH:$AH),FALSE),IF($X1004="Unknown",VLOOKUP($E1004,$AI$95:$AW$99,COLUMN($AW:$AW)-COLUMN($AH:$AH),FALSE),0))</f>
        <v>0.13052013767768686</v>
      </c>
      <c r="S1004" s="87" cm="1">
        <f t="array" ref="S1004">VLOOKUP($E1004,$AI$111:$AW$115,COLUMN($AW:$AW)-COLUMN($AH:$AH),FALSE)</f>
        <v>410.28773999999999</v>
      </c>
      <c r="T1004" s="104">
        <f t="shared" si="325"/>
        <v>4.8389923815205069</v>
      </c>
      <c r="U1004" s="104">
        <f t="shared" si="326"/>
        <v>3804.8941566185795</v>
      </c>
      <c r="V1004" s="87" cm="1">
        <f t="array" ref="V1004">VLOOKUP($E1004,$AI$118:$AW$122,COLUMN($AW:$AW)-COLUMN($AH:$AH),FALSE)</f>
        <v>161.75600000000003</v>
      </c>
      <c r="W1004" s="87" t="str">
        <f t="shared" si="330"/>
        <v>International</v>
      </c>
      <c r="X1004" s="87" t="str">
        <f t="shared" si="331"/>
        <v>Non-local</v>
      </c>
      <c r="Y1004" s="104"/>
      <c r="Z1004" s="87" t="str">
        <f t="shared" si="327"/>
        <v>Australia</v>
      </c>
      <c r="AA1004" s="87" t="str">
        <f t="shared" si="328"/>
        <v>Oceania</v>
      </c>
      <c r="AB1004" s="82" cm="1">
        <f t="array" ref="AB1004">VLOOKUP(B1004,'GDP per Capita'!$T$2:$V$4235,COLUMN('GDP per Capita'!$V:$V)-COLUMN('GDP per Capita'!$S:$S),FALSE)</f>
        <v>61250.7</v>
      </c>
      <c r="AC1004" s="82">
        <f t="shared" si="332"/>
        <v>61250.7</v>
      </c>
      <c r="AD1004" s="82">
        <f t="shared" si="333"/>
        <v>61250.7</v>
      </c>
      <c r="AE1004" s="88">
        <f t="shared" si="329"/>
        <v>6.2120010981402331E-2</v>
      </c>
    </row>
    <row r="1005" spans="1:31">
      <c r="A1005" s="77" t="s">
        <v>1320</v>
      </c>
      <c r="B1005" s="77">
        <v>1004</v>
      </c>
      <c r="C1005" s="77" t="s">
        <v>29</v>
      </c>
      <c r="D1005" s="77" t="s">
        <v>29</v>
      </c>
      <c r="E1005" s="77">
        <v>2020</v>
      </c>
      <c r="F1005" s="77">
        <v>20.914390399999998</v>
      </c>
      <c r="G1005" s="77">
        <v>-156.32295999999999</v>
      </c>
      <c r="H1005" s="77">
        <v>0</v>
      </c>
      <c r="I1005" s="77" t="s">
        <v>881</v>
      </c>
      <c r="J1005" s="77">
        <v>43.074761000000002</v>
      </c>
      <c r="K1005" s="77">
        <v>-89.383761300000003</v>
      </c>
      <c r="L1005" s="77">
        <v>13179.899878369</v>
      </c>
      <c r="M1005" s="77">
        <v>2.03759415496563</v>
      </c>
      <c r="N1005" s="77">
        <v>0</v>
      </c>
      <c r="O1005" s="77">
        <v>1383.8894872287401</v>
      </c>
      <c r="P1005" s="87" cm="1">
        <f t="array" ref="P1005">IF($X1005="Non-local",VLOOKUP($E1005,$AI$64:$AW$68,COLUMN($AW:$AW)-COLUMN($AH:$AH),FALSE),IF($X1005="Unknown",VLOOKUP($E1005,$AI$71:$AW$75,COLUMN($AW:$AW)-COLUMN($AH:$AH),FALSE),0))</f>
        <v>224</v>
      </c>
      <c r="Q1005" s="87" cm="1">
        <f t="array" ref="Q1005">IF($X1005="Non-local",VLOOKUP($E1005,$AI$40:$AW$44,COLUMN($AW:$AW)-COLUMN($AH:$AH),FALSE),IF($X1005="Unknown",VLOOKUP($E1005,$AI$47:$AW$51,COLUMN($AW:$AW)-COLUMN($AH:$AH),FALSE),0))</f>
        <v>470.18520000000001</v>
      </c>
      <c r="R1005" s="87" cm="1">
        <f t="array" ref="R1005">IF($X1005="Non-local",VLOOKUP($E1005,$AI$88:$AW$92,COLUMN($AW:$AW)-COLUMN($AH:$AH),FALSE),IF($X1005="Unknown",VLOOKUP($E1005,$AI$95:$AW$99,COLUMN($AW:$AW)-COLUMN($AH:$AH),FALSE),0))</f>
        <v>0.13052013767768686</v>
      </c>
      <c r="S1005" s="87" cm="1">
        <f t="array" ref="S1005">VLOOKUP($E1005,$AI$111:$AW$115,COLUMN($AW:$AW)-COLUMN($AH:$AH),FALSE)</f>
        <v>410.28773999999999</v>
      </c>
      <c r="T1005" s="104">
        <f t="shared" si="325"/>
        <v>2.1681142926433168</v>
      </c>
      <c r="U1005" s="104">
        <f t="shared" si="326"/>
        <v>2488.3624272287398</v>
      </c>
      <c r="V1005" s="87" cm="1">
        <f t="array" ref="V1005">VLOOKUP($E1005,$AI$118:$AW$122,COLUMN($AW:$AW)-COLUMN($AH:$AH),FALSE)</f>
        <v>161.75600000000003</v>
      </c>
      <c r="W1005" s="87" t="str">
        <f t="shared" si="330"/>
        <v>Domestic</v>
      </c>
      <c r="X1005" s="87" t="str">
        <f t="shared" si="331"/>
        <v>Non-local</v>
      </c>
      <c r="Y1005" s="104"/>
      <c r="Z1005" s="87" t="str">
        <f t="shared" si="327"/>
        <v>USA</v>
      </c>
      <c r="AA1005" s="87" t="str">
        <f t="shared" si="328"/>
        <v>USA</v>
      </c>
      <c r="AB1005" s="82" cm="1">
        <f t="array" ref="AB1005">VLOOKUP(B1005,'GDP per Capita'!$T$2:$V$4235,COLUMN('GDP per Capita'!$V:$V)-COLUMN('GDP per Capita'!$S:$S),FALSE)</f>
        <v>63809.64</v>
      </c>
      <c r="AC1005" s="82">
        <f t="shared" si="332"/>
        <v>63809.64</v>
      </c>
      <c r="AD1005" s="82">
        <f t="shared" si="333"/>
        <v>63809.64</v>
      </c>
      <c r="AE1005" s="88">
        <f t="shared" si="329"/>
        <v>3.8996653596991608E-2</v>
      </c>
    </row>
    <row r="1006" spans="1:31">
      <c r="A1006" s="77" t="s">
        <v>1321</v>
      </c>
      <c r="B1006" s="77">
        <v>1005</v>
      </c>
      <c r="C1006" s="77" t="s">
        <v>29</v>
      </c>
      <c r="D1006" s="77" t="s">
        <v>29</v>
      </c>
      <c r="E1006" s="77">
        <v>2020</v>
      </c>
      <c r="F1006" s="77">
        <v>33.735851799999999</v>
      </c>
      <c r="G1006" s="77">
        <v>-118.29229340000001</v>
      </c>
      <c r="H1006" s="77">
        <v>0</v>
      </c>
      <c r="I1006" s="77" t="s">
        <v>881</v>
      </c>
      <c r="J1006" s="77">
        <v>43.074761000000002</v>
      </c>
      <c r="K1006" s="77">
        <v>-89.383761300000003</v>
      </c>
      <c r="L1006" s="77">
        <v>5414.9496433856502</v>
      </c>
      <c r="M1006" s="77">
        <v>0.93269112901986495</v>
      </c>
      <c r="N1006" s="77">
        <v>0</v>
      </c>
      <c r="O1006" s="77">
        <v>649.79395720627804</v>
      </c>
      <c r="P1006" s="87" cm="1">
        <f t="array" ref="P1006">IF($X1006="Non-local",VLOOKUP($E1006,$AI$64:$AW$68,COLUMN($AW:$AW)-COLUMN($AH:$AH),FALSE),IF($X1006="Unknown",VLOOKUP($E1006,$AI$71:$AW$75,COLUMN($AW:$AW)-COLUMN($AH:$AH),FALSE),0))</f>
        <v>224</v>
      </c>
      <c r="Q1006" s="87" cm="1">
        <f t="array" ref="Q1006">IF($X1006="Non-local",VLOOKUP($E1006,$AI$40:$AW$44,COLUMN($AW:$AW)-COLUMN($AH:$AH),FALSE),IF($X1006="Unknown",VLOOKUP($E1006,$AI$47:$AW$51,COLUMN($AW:$AW)-COLUMN($AH:$AH),FALSE),0))</f>
        <v>470.18520000000001</v>
      </c>
      <c r="R1006" s="87" cm="1">
        <f t="array" ref="R1006">IF($X1006="Non-local",VLOOKUP($E1006,$AI$88:$AW$92,COLUMN($AW:$AW)-COLUMN($AH:$AH),FALSE),IF($X1006="Unknown",VLOOKUP($E1006,$AI$95:$AW$99,COLUMN($AW:$AW)-COLUMN($AH:$AH),FALSE),0))</f>
        <v>0.13052013767768686</v>
      </c>
      <c r="S1006" s="87" cm="1">
        <f t="array" ref="S1006">VLOOKUP($E1006,$AI$111:$AW$115,COLUMN($AW:$AW)-COLUMN($AH:$AH),FALSE)</f>
        <v>410.28773999999999</v>
      </c>
      <c r="T1006" s="104">
        <f t="shared" si="325"/>
        <v>1.0632112666975517</v>
      </c>
      <c r="U1006" s="104">
        <f t="shared" si="326"/>
        <v>1754.2668972062781</v>
      </c>
      <c r="V1006" s="87" cm="1">
        <f t="array" ref="V1006">VLOOKUP($E1006,$AI$118:$AW$122,COLUMN($AW:$AW)-COLUMN($AH:$AH),FALSE)</f>
        <v>161.75600000000003</v>
      </c>
      <c r="W1006" s="87" t="str">
        <f t="shared" si="330"/>
        <v>Domestic</v>
      </c>
      <c r="X1006" s="87" t="str">
        <f t="shared" si="331"/>
        <v>Non-local</v>
      </c>
      <c r="Y1006" s="104"/>
      <c r="Z1006" s="87" t="str">
        <f t="shared" si="327"/>
        <v>USA</v>
      </c>
      <c r="AA1006" s="87" t="str">
        <f t="shared" si="328"/>
        <v>USA</v>
      </c>
      <c r="AB1006" s="82" cm="1">
        <f t="array" ref="AB1006">VLOOKUP(B1006,'GDP per Capita'!$T$2:$V$4235,COLUMN('GDP per Capita'!$V:$V)-COLUMN('GDP per Capita'!$S:$S),FALSE)</f>
        <v>63809.64</v>
      </c>
      <c r="AC1006" s="82">
        <f t="shared" si="332"/>
        <v>63809.64</v>
      </c>
      <c r="AD1006" s="82">
        <f t="shared" si="333"/>
        <v>63809.64</v>
      </c>
      <c r="AE1006" s="88">
        <f t="shared" si="329"/>
        <v>2.7492192358494393E-2</v>
      </c>
    </row>
    <row r="1007" spans="1:31">
      <c r="A1007" s="77" t="s">
        <v>938</v>
      </c>
      <c r="B1007" s="77">
        <v>1006</v>
      </c>
      <c r="C1007" s="77" t="s">
        <v>29</v>
      </c>
      <c r="D1007" s="77" t="s">
        <v>29</v>
      </c>
      <c r="E1007" s="77">
        <v>2020</v>
      </c>
      <c r="F1007" s="77">
        <v>43.074760999999903</v>
      </c>
      <c r="G1007" s="77">
        <v>-89.383761300000003</v>
      </c>
      <c r="H1007" s="77">
        <v>1</v>
      </c>
      <c r="I1007" s="77" t="s">
        <v>881</v>
      </c>
      <c r="J1007" s="77">
        <v>43.074761000000002</v>
      </c>
      <c r="K1007" s="77">
        <v>-89.383761300000003</v>
      </c>
      <c r="L1007" s="77">
        <v>7.0732408818940899E-13</v>
      </c>
      <c r="M1007" s="77">
        <v>0</v>
      </c>
      <c r="N1007" s="77">
        <v>0</v>
      </c>
      <c r="O1007" s="77">
        <v>0</v>
      </c>
      <c r="P1007" s="87" cm="1">
        <f t="array" ref="P1007">IF($X1007="Non-local",VLOOKUP($E1007,$AI$64:$AW$68,COLUMN($AW:$AW)-COLUMN($AH:$AH),FALSE),IF($X1007="Unknown",VLOOKUP($E1007,$AI$71:$AW$75,COLUMN($AW:$AW)-COLUMN($AH:$AH),FALSE),0))</f>
        <v>0</v>
      </c>
      <c r="Q1007" s="87" cm="1">
        <f t="array" ref="Q1007">IF($X1007="Non-local",VLOOKUP($E1007,$AI$40:$AW$44,COLUMN($AW:$AW)-COLUMN($AH:$AH),FALSE),IF($X1007="Unknown",VLOOKUP($E1007,$AI$47:$AW$51,COLUMN($AW:$AW)-COLUMN($AH:$AH),FALSE),0))</f>
        <v>0</v>
      </c>
      <c r="R1007" s="87" cm="1">
        <f t="array" ref="R1007">IF($X1007="Non-local",VLOOKUP($E1007,$AI$88:$AW$92,COLUMN($AW:$AW)-COLUMN($AH:$AH),FALSE),IF($X1007="Unknown",VLOOKUP($E1007,$AI$95:$AW$99,COLUMN($AW:$AW)-COLUMN($AH:$AH),FALSE),0))</f>
        <v>0</v>
      </c>
      <c r="S1007" s="87" cm="1">
        <f t="array" ref="S1007">VLOOKUP($E1007,$AI$111:$AW$115,COLUMN($AW:$AW)-COLUMN($AH:$AH),FALSE)</f>
        <v>410.28773999999999</v>
      </c>
      <c r="T1007" s="104">
        <f t="shared" si="325"/>
        <v>0</v>
      </c>
      <c r="U1007" s="104">
        <f t="shared" si="326"/>
        <v>410.28773999999999</v>
      </c>
      <c r="V1007" s="87" cm="1">
        <f t="array" ref="V1007">VLOOKUP($E1007,$AI$118:$AW$122,COLUMN($AW:$AW)-COLUMN($AH:$AH),FALSE)</f>
        <v>161.75600000000003</v>
      </c>
      <c r="W1007" s="87" t="str">
        <f t="shared" si="330"/>
        <v>Domestic</v>
      </c>
      <c r="X1007" s="87" t="str">
        <f t="shared" si="331"/>
        <v>Local</v>
      </c>
      <c r="Y1007" s="104"/>
      <c r="Z1007" s="87" t="str">
        <f t="shared" si="327"/>
        <v>USA</v>
      </c>
      <c r="AA1007" s="87" t="str">
        <f t="shared" si="328"/>
        <v>USA</v>
      </c>
      <c r="AB1007" s="82" cm="1">
        <f t="array" ref="AB1007">VLOOKUP(B1007,'GDP per Capita'!$T$2:$V$4235,COLUMN('GDP per Capita'!$V:$V)-COLUMN('GDP per Capita'!$S:$S),FALSE)</f>
        <v>63809.64</v>
      </c>
      <c r="AC1007" s="82">
        <f t="shared" si="332"/>
        <v>63809.64</v>
      </c>
      <c r="AD1007" s="82">
        <f t="shared" si="333"/>
        <v>63809.64</v>
      </c>
      <c r="AE1007" s="88">
        <f t="shared" si="329"/>
        <v>6.4298707844143927E-3</v>
      </c>
    </row>
    <row r="1008" spans="1:31">
      <c r="A1008" s="77" t="s">
        <v>982</v>
      </c>
      <c r="B1008" s="77">
        <v>1007</v>
      </c>
      <c r="C1008" s="77" t="s">
        <v>317</v>
      </c>
      <c r="D1008" s="77" t="s">
        <v>30</v>
      </c>
      <c r="E1008" s="77">
        <v>2020</v>
      </c>
      <c r="F1008" s="77">
        <v>36.349600000000002</v>
      </c>
      <c r="G1008" s="77">
        <v>127.3848</v>
      </c>
      <c r="H1008" s="77">
        <v>0</v>
      </c>
      <c r="I1008" s="77" t="s">
        <v>881</v>
      </c>
      <c r="J1008" s="77">
        <v>43.074761000000002</v>
      </c>
      <c r="K1008" s="77">
        <v>-89.383761300000003</v>
      </c>
      <c r="L1008" s="77">
        <v>20862.9794008596</v>
      </c>
      <c r="M1008" s="77">
        <v>3.23542993589259</v>
      </c>
      <c r="N1008" s="77">
        <v>0</v>
      </c>
      <c r="O1008" s="77">
        <v>1908.9626151786599</v>
      </c>
      <c r="P1008" s="87" cm="1">
        <f t="array" ref="P1008">IF($X1008="Non-local",VLOOKUP($E1008,$AI$64:$AW$68,COLUMN($AW:$AW)-COLUMN($AH:$AH),FALSE),IF($X1008="Unknown",VLOOKUP($E1008,$AI$71:$AW$75,COLUMN($AW:$AW)-COLUMN($AH:$AH),FALSE),0))</f>
        <v>224</v>
      </c>
      <c r="Q1008" s="87" cm="1">
        <f t="array" ref="Q1008">IF($X1008="Non-local",VLOOKUP($E1008,$AI$40:$AW$44,COLUMN($AW:$AW)-COLUMN($AH:$AH),FALSE),IF($X1008="Unknown",VLOOKUP($E1008,$AI$47:$AW$51,COLUMN($AW:$AW)-COLUMN($AH:$AH),FALSE),0))</f>
        <v>470.18520000000001</v>
      </c>
      <c r="R1008" s="87" cm="1">
        <f t="array" ref="R1008">IF($X1008="Non-local",VLOOKUP($E1008,$AI$88:$AW$92,COLUMN($AW:$AW)-COLUMN($AH:$AH),FALSE),IF($X1008="Unknown",VLOOKUP($E1008,$AI$95:$AW$99,COLUMN($AW:$AW)-COLUMN($AH:$AH),FALSE),0))</f>
        <v>0.13052013767768686</v>
      </c>
      <c r="S1008" s="87" cm="1">
        <f t="array" ref="S1008">VLOOKUP($E1008,$AI$111:$AW$115,COLUMN($AW:$AW)-COLUMN($AH:$AH),FALSE)</f>
        <v>410.28773999999999</v>
      </c>
      <c r="T1008" s="104">
        <f t="shared" si="325"/>
        <v>3.3659500735702768</v>
      </c>
      <c r="U1008" s="104">
        <f t="shared" si="326"/>
        <v>3013.4355551786593</v>
      </c>
      <c r="V1008" s="87" cm="1">
        <f t="array" ref="V1008">VLOOKUP($E1008,$AI$118:$AW$122,COLUMN($AW:$AW)-COLUMN($AH:$AH),FALSE)</f>
        <v>161.75600000000003</v>
      </c>
      <c r="W1008" s="87" t="str">
        <f t="shared" si="330"/>
        <v>International</v>
      </c>
      <c r="X1008" s="87" t="str">
        <f t="shared" si="331"/>
        <v>Non-local</v>
      </c>
      <c r="Y1008" s="104"/>
      <c r="Z1008" s="87" t="str">
        <f t="shared" si="327"/>
        <v>South Korea</v>
      </c>
      <c r="AA1008" s="87" t="str">
        <f t="shared" si="328"/>
        <v>Asia</v>
      </c>
      <c r="AB1008" s="82" cm="1">
        <f t="array" ref="AB1008">VLOOKUP(B1008,'GDP per Capita'!$T$2:$V$4235,COLUMN('GDP per Capita'!$V:$V)-COLUMN('GDP per Capita'!$S:$S),FALSE)</f>
        <v>32154.02</v>
      </c>
      <c r="AC1008" s="82">
        <f t="shared" si="332"/>
        <v>32154.02</v>
      </c>
      <c r="AD1008" s="82">
        <f t="shared" si="333"/>
        <v>32154.02</v>
      </c>
      <c r="AE1008" s="88">
        <f t="shared" si="329"/>
        <v>9.3718780892052045E-2</v>
      </c>
    </row>
    <row r="1009" spans="1:31">
      <c r="A1009" s="77" t="s">
        <v>928</v>
      </c>
      <c r="B1009" s="77">
        <v>1008</v>
      </c>
      <c r="C1009" s="77" t="s">
        <v>29</v>
      </c>
      <c r="D1009" s="77" t="s">
        <v>29</v>
      </c>
      <c r="E1009" s="77">
        <v>2020</v>
      </c>
      <c r="F1009" s="77">
        <v>42.268156899999902</v>
      </c>
      <c r="G1009" s="77">
        <v>-83.731229099999993</v>
      </c>
      <c r="H1009" s="77">
        <v>0</v>
      </c>
      <c r="I1009" s="77" t="s">
        <v>881</v>
      </c>
      <c r="J1009" s="77">
        <v>43.074761000000002</v>
      </c>
      <c r="K1009" s="77">
        <v>-89.383761300000003</v>
      </c>
      <c r="L1009" s="77">
        <v>941.312357293118</v>
      </c>
      <c r="M1009" s="77">
        <v>0.285927079744621</v>
      </c>
      <c r="N1009" s="77">
        <v>0</v>
      </c>
      <c r="O1009" s="77">
        <v>180.731972600278</v>
      </c>
      <c r="P1009" s="87" cm="1">
        <f t="array" ref="P1009">IF($X1009="Non-local",VLOOKUP($E1009,$AI$64:$AW$68,COLUMN($AW:$AW)-COLUMN($AH:$AH),FALSE),IF($X1009="Unknown",VLOOKUP($E1009,$AI$71:$AW$75,COLUMN($AW:$AW)-COLUMN($AH:$AH),FALSE),0))</f>
        <v>224</v>
      </c>
      <c r="Q1009" s="87" cm="1">
        <f t="array" ref="Q1009">IF($X1009="Non-local",VLOOKUP($E1009,$AI$40:$AW$44,COLUMN($AW:$AW)-COLUMN($AH:$AH),FALSE),IF($X1009="Unknown",VLOOKUP($E1009,$AI$47:$AW$51,COLUMN($AW:$AW)-COLUMN($AH:$AH),FALSE),0))</f>
        <v>470.18520000000001</v>
      </c>
      <c r="R1009" s="87" cm="1">
        <f t="array" ref="R1009">IF($X1009="Non-local",VLOOKUP($E1009,$AI$88:$AW$92,COLUMN($AW:$AW)-COLUMN($AH:$AH),FALSE),IF($X1009="Unknown",VLOOKUP($E1009,$AI$95:$AW$99,COLUMN($AW:$AW)-COLUMN($AH:$AH),FALSE),0))</f>
        <v>0.13052013767768686</v>
      </c>
      <c r="S1009" s="87" cm="1">
        <f t="array" ref="S1009">VLOOKUP($E1009,$AI$111:$AW$115,COLUMN($AW:$AW)-COLUMN($AH:$AH),FALSE)</f>
        <v>410.28773999999999</v>
      </c>
      <c r="T1009" s="104">
        <f t="shared" si="325"/>
        <v>0.41644721742230784</v>
      </c>
      <c r="U1009" s="104">
        <f t="shared" si="326"/>
        <v>1285.204912600278</v>
      </c>
      <c r="V1009" s="87" cm="1">
        <f t="array" ref="V1009">VLOOKUP($E1009,$AI$118:$AW$122,COLUMN($AW:$AW)-COLUMN($AH:$AH),FALSE)</f>
        <v>161.75600000000003</v>
      </c>
      <c r="W1009" s="87" t="str">
        <f t="shared" si="330"/>
        <v>Domestic</v>
      </c>
      <c r="X1009" s="87" t="str">
        <f t="shared" si="331"/>
        <v>Non-local</v>
      </c>
      <c r="Y1009" s="104"/>
      <c r="Z1009" s="87" t="str">
        <f t="shared" si="327"/>
        <v>USA</v>
      </c>
      <c r="AA1009" s="87" t="str">
        <f t="shared" si="328"/>
        <v>USA</v>
      </c>
      <c r="AB1009" s="82" cm="1">
        <f t="array" ref="AB1009">VLOOKUP(B1009,'GDP per Capita'!$T$2:$V$4235,COLUMN('GDP per Capita'!$V:$V)-COLUMN('GDP per Capita'!$S:$S),FALSE)</f>
        <v>63809.64</v>
      </c>
      <c r="AC1009" s="82">
        <f t="shared" si="332"/>
        <v>63809.64</v>
      </c>
      <c r="AD1009" s="82">
        <f t="shared" si="333"/>
        <v>63809.64</v>
      </c>
      <c r="AE1009" s="88">
        <f t="shared" si="329"/>
        <v>2.0141234343279135E-2</v>
      </c>
    </row>
    <row r="1010" spans="1:31">
      <c r="A1010" s="77" t="s">
        <v>1322</v>
      </c>
      <c r="B1010" s="77">
        <v>1009</v>
      </c>
      <c r="C1010" s="77" t="s">
        <v>29</v>
      </c>
      <c r="D1010" s="77" t="s">
        <v>29</v>
      </c>
      <c r="E1010" s="77">
        <v>2020</v>
      </c>
      <c r="F1010" s="77">
        <v>40.794450399999903</v>
      </c>
      <c r="G1010" s="77">
        <v>-77.861638599999907</v>
      </c>
      <c r="H1010" s="77">
        <v>0</v>
      </c>
      <c r="I1010" s="77" t="s">
        <v>881</v>
      </c>
      <c r="J1010" s="77">
        <v>43.074761000000002</v>
      </c>
      <c r="K1010" s="77">
        <v>-89.383761300000003</v>
      </c>
      <c r="L1010" s="77">
        <v>1970.69284578832</v>
      </c>
      <c r="M1010" s="77">
        <v>0.42185139512657399</v>
      </c>
      <c r="N1010" s="77">
        <v>0</v>
      </c>
      <c r="O1010" s="77">
        <v>378.373026391358</v>
      </c>
      <c r="P1010" s="87" cm="1">
        <f t="array" ref="P1010">IF($X1010="Non-local",VLOOKUP($E1010,$AI$64:$AW$68,COLUMN($AW:$AW)-COLUMN($AH:$AH),FALSE),IF($X1010="Unknown",VLOOKUP($E1010,$AI$71:$AW$75,COLUMN($AW:$AW)-COLUMN($AH:$AH),FALSE),0))</f>
        <v>224</v>
      </c>
      <c r="Q1010" s="87" cm="1">
        <f t="array" ref="Q1010">IF($X1010="Non-local",VLOOKUP($E1010,$AI$40:$AW$44,COLUMN($AW:$AW)-COLUMN($AH:$AH),FALSE),IF($X1010="Unknown",VLOOKUP($E1010,$AI$47:$AW$51,COLUMN($AW:$AW)-COLUMN($AH:$AH),FALSE),0))</f>
        <v>470.18520000000001</v>
      </c>
      <c r="R1010" s="87" cm="1">
        <f t="array" ref="R1010">IF($X1010="Non-local",VLOOKUP($E1010,$AI$88:$AW$92,COLUMN($AW:$AW)-COLUMN($AH:$AH),FALSE),IF($X1010="Unknown",VLOOKUP($E1010,$AI$95:$AW$99,COLUMN($AW:$AW)-COLUMN($AH:$AH),FALSE),0))</f>
        <v>0.13052013767768686</v>
      </c>
      <c r="S1010" s="87" cm="1">
        <f t="array" ref="S1010">VLOOKUP($E1010,$AI$111:$AW$115,COLUMN($AW:$AW)-COLUMN($AH:$AH),FALSE)</f>
        <v>410.28773999999999</v>
      </c>
      <c r="T1010" s="104">
        <f t="shared" si="325"/>
        <v>0.55237153280426088</v>
      </c>
      <c r="U1010" s="104">
        <f t="shared" si="326"/>
        <v>1482.8459663913579</v>
      </c>
      <c r="V1010" s="87" cm="1">
        <f t="array" ref="V1010">VLOOKUP($E1010,$AI$118:$AW$122,COLUMN($AW:$AW)-COLUMN($AH:$AH),FALSE)</f>
        <v>161.75600000000003</v>
      </c>
      <c r="W1010" s="87" t="str">
        <f t="shared" si="330"/>
        <v>Domestic</v>
      </c>
      <c r="X1010" s="87" t="str">
        <f t="shared" si="331"/>
        <v>Non-local</v>
      </c>
      <c r="Y1010" s="104"/>
      <c r="Z1010" s="87" t="str">
        <f t="shared" si="327"/>
        <v>USA</v>
      </c>
      <c r="AA1010" s="87" t="str">
        <f t="shared" si="328"/>
        <v>USA</v>
      </c>
      <c r="AB1010" s="82" cm="1">
        <f t="array" ref="AB1010">VLOOKUP(B1010,'GDP per Capita'!$T$2:$V$4235,COLUMN('GDP per Capita'!$V:$V)-COLUMN('GDP per Capita'!$S:$S),FALSE)</f>
        <v>63809.64</v>
      </c>
      <c r="AC1010" s="82">
        <f t="shared" si="332"/>
        <v>63809.64</v>
      </c>
      <c r="AD1010" s="82">
        <f t="shared" si="333"/>
        <v>63809.64</v>
      </c>
      <c r="AE1010" s="88">
        <f t="shared" si="329"/>
        <v>2.3238588501539235E-2</v>
      </c>
    </row>
    <row r="1011" spans="1:31">
      <c r="A1011" s="77" t="s">
        <v>927</v>
      </c>
      <c r="B1011" s="77">
        <v>1010</v>
      </c>
      <c r="C1011" s="77" t="s">
        <v>29</v>
      </c>
      <c r="D1011" s="77" t="s">
        <v>29</v>
      </c>
      <c r="E1011" s="77">
        <v>2020</v>
      </c>
      <c r="F1011" s="77">
        <v>34.147645199999999</v>
      </c>
      <c r="G1011" s="77">
        <v>-118.1444779</v>
      </c>
      <c r="H1011" s="77">
        <v>0</v>
      </c>
      <c r="I1011" s="77" t="s">
        <v>881</v>
      </c>
      <c r="J1011" s="77">
        <v>43.074761000000002</v>
      </c>
      <c r="K1011" s="77">
        <v>-89.383761300000003</v>
      </c>
      <c r="L1011" s="77">
        <v>5344.7305889170102</v>
      </c>
      <c r="M1011" s="77">
        <v>0.923184194272757</v>
      </c>
      <c r="N1011" s="77">
        <v>0</v>
      </c>
      <c r="O1011" s="77">
        <v>641.367670670042</v>
      </c>
      <c r="P1011" s="87" cm="1">
        <f t="array" ref="P1011">IF($X1011="Non-local",VLOOKUP($E1011,$AI$64:$AW$68,COLUMN($AW:$AW)-COLUMN($AH:$AH),FALSE),IF($X1011="Unknown",VLOOKUP($E1011,$AI$71:$AW$75,COLUMN($AW:$AW)-COLUMN($AH:$AH),FALSE),0))</f>
        <v>224</v>
      </c>
      <c r="Q1011" s="87" cm="1">
        <f t="array" ref="Q1011">IF($X1011="Non-local",VLOOKUP($E1011,$AI$40:$AW$44,COLUMN($AW:$AW)-COLUMN($AH:$AH),FALSE),IF($X1011="Unknown",VLOOKUP($E1011,$AI$47:$AW$51,COLUMN($AW:$AW)-COLUMN($AH:$AH),FALSE),0))</f>
        <v>470.18520000000001</v>
      </c>
      <c r="R1011" s="87" cm="1">
        <f t="array" ref="R1011">IF($X1011="Non-local",VLOOKUP($E1011,$AI$88:$AW$92,COLUMN($AW:$AW)-COLUMN($AH:$AH),FALSE),IF($X1011="Unknown",VLOOKUP($E1011,$AI$95:$AW$99,COLUMN($AW:$AW)-COLUMN($AH:$AH),FALSE),0))</f>
        <v>0.13052013767768686</v>
      </c>
      <c r="S1011" s="87" cm="1">
        <f t="array" ref="S1011">VLOOKUP($E1011,$AI$111:$AW$115,COLUMN($AW:$AW)-COLUMN($AH:$AH),FALSE)</f>
        <v>410.28773999999999</v>
      </c>
      <c r="T1011" s="104">
        <f t="shared" si="325"/>
        <v>1.0537043319504438</v>
      </c>
      <c r="U1011" s="104">
        <f t="shared" si="326"/>
        <v>1745.840610670042</v>
      </c>
      <c r="V1011" s="87" cm="1">
        <f t="array" ref="V1011">VLOOKUP($E1011,$AI$118:$AW$122,COLUMN($AW:$AW)-COLUMN($AH:$AH),FALSE)</f>
        <v>161.75600000000003</v>
      </c>
      <c r="W1011" s="87" t="str">
        <f t="shared" si="330"/>
        <v>Domestic</v>
      </c>
      <c r="X1011" s="87" t="str">
        <f t="shared" si="331"/>
        <v>Non-local</v>
      </c>
      <c r="Y1011" s="104"/>
      <c r="Z1011" s="87" t="str">
        <f t="shared" si="327"/>
        <v>USA</v>
      </c>
      <c r="AA1011" s="87" t="str">
        <f t="shared" si="328"/>
        <v>USA</v>
      </c>
      <c r="AB1011" s="82" cm="1">
        <f t="array" ref="AB1011">VLOOKUP(B1011,'GDP per Capita'!$T$2:$V$4235,COLUMN('GDP per Capita'!$V:$V)-COLUMN('GDP per Capita'!$S:$S),FALSE)</f>
        <v>63809.64</v>
      </c>
      <c r="AC1011" s="82">
        <f t="shared" si="332"/>
        <v>63809.64</v>
      </c>
      <c r="AD1011" s="82">
        <f t="shared" si="333"/>
        <v>63809.64</v>
      </c>
      <c r="AE1011" s="88">
        <f t="shared" si="329"/>
        <v>2.7360138854725432E-2</v>
      </c>
    </row>
    <row r="1012" spans="1:31">
      <c r="A1012" s="77" t="s">
        <v>1323</v>
      </c>
      <c r="B1012" s="77">
        <v>1011</v>
      </c>
      <c r="C1012" s="77" t="s">
        <v>29</v>
      </c>
      <c r="D1012" s="77" t="s">
        <v>29</v>
      </c>
      <c r="E1012" s="77">
        <v>2020</v>
      </c>
      <c r="F1012" s="77">
        <v>41.678675399999896</v>
      </c>
      <c r="G1012" s="77">
        <v>-83.512728299999907</v>
      </c>
      <c r="H1012" s="77">
        <v>0</v>
      </c>
      <c r="I1012" s="77" t="s">
        <v>881</v>
      </c>
      <c r="J1012" s="77">
        <v>43.074761000000002</v>
      </c>
      <c r="K1012" s="77">
        <v>-89.383761300000003</v>
      </c>
      <c r="L1012" s="77">
        <v>1013.00591004386</v>
      </c>
      <c r="M1012" s="77">
        <v>0.295393838813652</v>
      </c>
      <c r="N1012" s="77">
        <v>0</v>
      </c>
      <c r="O1012" s="77">
        <v>194.497134728422</v>
      </c>
      <c r="P1012" s="87" cm="1">
        <f t="array" ref="P1012">IF($X1012="Non-local",VLOOKUP($E1012,$AI$64:$AW$68,COLUMN($AW:$AW)-COLUMN($AH:$AH),FALSE),IF($X1012="Unknown",VLOOKUP($E1012,$AI$71:$AW$75,COLUMN($AW:$AW)-COLUMN($AH:$AH),FALSE),0))</f>
        <v>224</v>
      </c>
      <c r="Q1012" s="87" cm="1">
        <f t="array" ref="Q1012">IF($X1012="Non-local",VLOOKUP($E1012,$AI$40:$AW$44,COLUMN($AW:$AW)-COLUMN($AH:$AH),FALSE),IF($X1012="Unknown",VLOOKUP($E1012,$AI$47:$AW$51,COLUMN($AW:$AW)-COLUMN($AH:$AH),FALSE),0))</f>
        <v>470.18520000000001</v>
      </c>
      <c r="R1012" s="87" cm="1">
        <f t="array" ref="R1012">IF($X1012="Non-local",VLOOKUP($E1012,$AI$88:$AW$92,COLUMN($AW:$AW)-COLUMN($AH:$AH),FALSE),IF($X1012="Unknown",VLOOKUP($E1012,$AI$95:$AW$99,COLUMN($AW:$AW)-COLUMN($AH:$AH),FALSE),0))</f>
        <v>0.13052013767768686</v>
      </c>
      <c r="S1012" s="87" cm="1">
        <f t="array" ref="S1012">VLOOKUP($E1012,$AI$111:$AW$115,COLUMN($AW:$AW)-COLUMN($AH:$AH),FALSE)</f>
        <v>410.28773999999999</v>
      </c>
      <c r="T1012" s="104">
        <f t="shared" si="325"/>
        <v>0.42591397649133889</v>
      </c>
      <c r="U1012" s="104">
        <f t="shared" si="326"/>
        <v>1298.9700747284219</v>
      </c>
      <c r="V1012" s="87" cm="1">
        <f t="array" ref="V1012">VLOOKUP($E1012,$AI$118:$AW$122,COLUMN($AW:$AW)-COLUMN($AH:$AH),FALSE)</f>
        <v>161.75600000000003</v>
      </c>
      <c r="W1012" s="87" t="str">
        <f t="shared" si="330"/>
        <v>Domestic</v>
      </c>
      <c r="X1012" s="87" t="str">
        <f t="shared" si="331"/>
        <v>Non-local</v>
      </c>
      <c r="Y1012" s="104"/>
      <c r="Z1012" s="87" t="str">
        <f t="shared" si="327"/>
        <v>USA</v>
      </c>
      <c r="AA1012" s="87" t="str">
        <f t="shared" si="328"/>
        <v>USA</v>
      </c>
      <c r="AB1012" s="82" cm="1">
        <f t="array" ref="AB1012">VLOOKUP(B1012,'GDP per Capita'!$T$2:$V$4235,COLUMN('GDP per Capita'!$V:$V)-COLUMN('GDP per Capita'!$S:$S),FALSE)</f>
        <v>63809.64</v>
      </c>
      <c r="AC1012" s="82">
        <f t="shared" si="332"/>
        <v>63809.64</v>
      </c>
      <c r="AD1012" s="82">
        <f t="shared" si="333"/>
        <v>63809.64</v>
      </c>
      <c r="AE1012" s="88">
        <f t="shared" si="329"/>
        <v>2.0356956640539298E-2</v>
      </c>
    </row>
    <row r="1013" spans="1:31">
      <c r="A1013" s="77" t="s">
        <v>1324</v>
      </c>
      <c r="B1013" s="77">
        <v>1012</v>
      </c>
      <c r="C1013" s="77" t="s">
        <v>320</v>
      </c>
      <c r="D1013" s="77" t="s">
        <v>28</v>
      </c>
      <c r="E1013" s="77">
        <v>2020</v>
      </c>
      <c r="F1013" s="77">
        <v>43.266190399999999</v>
      </c>
      <c r="G1013" s="77">
        <v>-79.954634099999893</v>
      </c>
      <c r="H1013" s="77">
        <v>0</v>
      </c>
      <c r="I1013" s="77" t="s">
        <v>881</v>
      </c>
      <c r="J1013" s="77">
        <v>43.074761000000002</v>
      </c>
      <c r="K1013" s="77">
        <v>-89.383761300000003</v>
      </c>
      <c r="L1013" s="77">
        <v>1529.1280019439901</v>
      </c>
      <c r="M1013" s="77">
        <v>0.36354506450628099</v>
      </c>
      <c r="N1013" s="77">
        <v>0</v>
      </c>
      <c r="O1013" s="77">
        <v>293.59257637324703</v>
      </c>
      <c r="P1013" s="87" cm="1">
        <f t="array" ref="P1013">IF($X1013="Non-local",VLOOKUP($E1013,$AI$64:$AW$68,COLUMN($AW:$AW)-COLUMN($AH:$AH),FALSE),IF($X1013="Unknown",VLOOKUP($E1013,$AI$71:$AW$75,COLUMN($AW:$AW)-COLUMN($AH:$AH),FALSE),0))</f>
        <v>224</v>
      </c>
      <c r="Q1013" s="87" cm="1">
        <f t="array" ref="Q1013">IF($X1013="Non-local",VLOOKUP($E1013,$AI$40:$AW$44,COLUMN($AW:$AW)-COLUMN($AH:$AH),FALSE),IF($X1013="Unknown",VLOOKUP($E1013,$AI$47:$AW$51,COLUMN($AW:$AW)-COLUMN($AH:$AH),FALSE),0))</f>
        <v>470.18520000000001</v>
      </c>
      <c r="R1013" s="87" cm="1">
        <f t="array" ref="R1013">IF($X1013="Non-local",VLOOKUP($E1013,$AI$88:$AW$92,COLUMN($AW:$AW)-COLUMN($AH:$AH),FALSE),IF($X1013="Unknown",VLOOKUP($E1013,$AI$95:$AW$99,COLUMN($AW:$AW)-COLUMN($AH:$AH),FALSE),0))</f>
        <v>0.13052013767768686</v>
      </c>
      <c r="S1013" s="87" cm="1">
        <f t="array" ref="S1013">VLOOKUP($E1013,$AI$111:$AW$115,COLUMN($AW:$AW)-COLUMN($AH:$AH),FALSE)</f>
        <v>410.28773999999999</v>
      </c>
      <c r="T1013" s="104">
        <f t="shared" si="325"/>
        <v>0.49406520218396788</v>
      </c>
      <c r="U1013" s="104">
        <f t="shared" si="326"/>
        <v>1398.0655163732472</v>
      </c>
      <c r="V1013" s="87" cm="1">
        <f t="array" ref="V1013">VLOOKUP($E1013,$AI$118:$AW$122,COLUMN($AW:$AW)-COLUMN($AH:$AH),FALSE)</f>
        <v>161.75600000000003</v>
      </c>
      <c r="W1013" s="87" t="str">
        <f t="shared" si="330"/>
        <v>International</v>
      </c>
      <c r="X1013" s="87" t="str">
        <f t="shared" si="331"/>
        <v>Non-local</v>
      </c>
      <c r="Y1013" s="104"/>
      <c r="Z1013" s="87" t="str">
        <f t="shared" si="327"/>
        <v>Canada</v>
      </c>
      <c r="AA1013" s="87" t="str">
        <f t="shared" si="328"/>
        <v>Other Americas</v>
      </c>
      <c r="AB1013" s="82" cm="1">
        <f t="array" ref="AB1013">VLOOKUP(B1013,'GDP per Capita'!$T$2:$V$4235,COLUMN('GDP per Capita'!$V:$V)-COLUMN('GDP per Capita'!$S:$S),FALSE)</f>
        <v>49196.49</v>
      </c>
      <c r="AC1013" s="82">
        <f t="shared" si="332"/>
        <v>49196.49</v>
      </c>
      <c r="AD1013" s="82">
        <f t="shared" si="333"/>
        <v>49196.49</v>
      </c>
      <c r="AE1013" s="88">
        <f t="shared" si="329"/>
        <v>2.8417993161163474E-2</v>
      </c>
    </row>
    <row r="1014" spans="1:31">
      <c r="A1014" s="77" t="s">
        <v>1325</v>
      </c>
      <c r="B1014" s="77">
        <v>1013</v>
      </c>
      <c r="C1014" s="77" t="s">
        <v>29</v>
      </c>
      <c r="D1014" s="77" t="s">
        <v>29</v>
      </c>
      <c r="E1014" s="77">
        <v>2020</v>
      </c>
      <c r="F1014" s="77">
        <v>40.889461099999998</v>
      </c>
      <c r="G1014" s="77">
        <v>-111.8804817</v>
      </c>
      <c r="H1014" s="77">
        <v>0</v>
      </c>
      <c r="I1014" s="77" t="s">
        <v>881</v>
      </c>
      <c r="J1014" s="77">
        <v>43.074761000000002</v>
      </c>
      <c r="K1014" s="77">
        <v>-89.383761300000003</v>
      </c>
      <c r="L1014" s="77">
        <v>3739.2059197230401</v>
      </c>
      <c r="M1014" s="77">
        <v>0.68060464662742104</v>
      </c>
      <c r="N1014" s="77">
        <v>0</v>
      </c>
      <c r="O1014" s="77">
        <v>717.927536586825</v>
      </c>
      <c r="P1014" s="87" cm="1">
        <f t="array" ref="P1014">IF($X1014="Non-local",VLOOKUP($E1014,$AI$64:$AW$68,COLUMN($AW:$AW)-COLUMN($AH:$AH),FALSE),IF($X1014="Unknown",VLOOKUP($E1014,$AI$71:$AW$75,COLUMN($AW:$AW)-COLUMN($AH:$AH),FALSE),0))</f>
        <v>224</v>
      </c>
      <c r="Q1014" s="87" cm="1">
        <f t="array" ref="Q1014">IF($X1014="Non-local",VLOOKUP($E1014,$AI$40:$AW$44,COLUMN($AW:$AW)-COLUMN($AH:$AH),FALSE),IF($X1014="Unknown",VLOOKUP($E1014,$AI$47:$AW$51,COLUMN($AW:$AW)-COLUMN($AH:$AH),FALSE),0))</f>
        <v>470.18520000000001</v>
      </c>
      <c r="R1014" s="87" cm="1">
        <f t="array" ref="R1014">IF($X1014="Non-local",VLOOKUP($E1014,$AI$88:$AW$92,COLUMN($AW:$AW)-COLUMN($AH:$AH),FALSE),IF($X1014="Unknown",VLOOKUP($E1014,$AI$95:$AW$99,COLUMN($AW:$AW)-COLUMN($AH:$AH),FALSE),0))</f>
        <v>0.13052013767768686</v>
      </c>
      <c r="S1014" s="87" cm="1">
        <f t="array" ref="S1014">VLOOKUP($E1014,$AI$111:$AW$115,COLUMN($AW:$AW)-COLUMN($AH:$AH),FALSE)</f>
        <v>410.28773999999999</v>
      </c>
      <c r="T1014" s="104">
        <f t="shared" si="325"/>
        <v>0.81112478430510793</v>
      </c>
      <c r="U1014" s="104">
        <f t="shared" si="326"/>
        <v>1822.4004765868251</v>
      </c>
      <c r="V1014" s="87" cm="1">
        <f t="array" ref="V1014">VLOOKUP($E1014,$AI$118:$AW$122,COLUMN($AW:$AW)-COLUMN($AH:$AH),FALSE)</f>
        <v>161.75600000000003</v>
      </c>
      <c r="W1014" s="87" t="str">
        <f t="shared" si="330"/>
        <v>Domestic</v>
      </c>
      <c r="X1014" s="87" t="str">
        <f t="shared" si="331"/>
        <v>Non-local</v>
      </c>
      <c r="Y1014" s="104"/>
      <c r="Z1014" s="87" t="str">
        <f t="shared" si="327"/>
        <v>USA</v>
      </c>
      <c r="AA1014" s="87" t="str">
        <f t="shared" si="328"/>
        <v>USA</v>
      </c>
      <c r="AB1014" s="82" cm="1">
        <f t="array" ref="AB1014">VLOOKUP(B1014,'GDP per Capita'!$T$2:$V$4235,COLUMN('GDP per Capita'!$V:$V)-COLUMN('GDP per Capita'!$S:$S),FALSE)</f>
        <v>63809.64</v>
      </c>
      <c r="AC1014" s="82">
        <f t="shared" si="332"/>
        <v>63809.64</v>
      </c>
      <c r="AD1014" s="82">
        <f t="shared" si="333"/>
        <v>63809.64</v>
      </c>
      <c r="AE1014" s="88">
        <f t="shared" si="329"/>
        <v>2.855995546420298E-2</v>
      </c>
    </row>
    <row r="1015" spans="1:31">
      <c r="A1015" s="77" t="s">
        <v>1326</v>
      </c>
      <c r="B1015" s="77">
        <v>1014</v>
      </c>
      <c r="C1015" s="77" t="s">
        <v>33</v>
      </c>
      <c r="D1015" s="77" t="s">
        <v>816</v>
      </c>
      <c r="E1015" s="77">
        <v>2020</v>
      </c>
      <c r="F1015" s="77">
        <v>-37.917321200000004</v>
      </c>
      <c r="G1015" s="77">
        <v>145.13042419999999</v>
      </c>
      <c r="H1015" s="77">
        <v>0</v>
      </c>
      <c r="I1015" s="77" t="s">
        <v>881</v>
      </c>
      <c r="J1015" s="77">
        <v>43.074761000000002</v>
      </c>
      <c r="K1015" s="77">
        <v>-89.383761300000003</v>
      </c>
      <c r="L1015" s="77">
        <v>30902.5475785573</v>
      </c>
      <c r="M1015" s="77">
        <v>4.95743689052048</v>
      </c>
      <c r="N1015" s="77">
        <v>0</v>
      </c>
      <c r="O1015" s="77">
        <v>2827.5831034379898</v>
      </c>
      <c r="P1015" s="87" cm="1">
        <f t="array" ref="P1015">IF($X1015="Non-local",VLOOKUP($E1015,$AI$64:$AW$68,COLUMN($AW:$AW)-COLUMN($AH:$AH),FALSE),IF($X1015="Unknown",VLOOKUP($E1015,$AI$71:$AW$75,COLUMN($AW:$AW)-COLUMN($AH:$AH),FALSE),0))</f>
        <v>224</v>
      </c>
      <c r="Q1015" s="87" cm="1">
        <f t="array" ref="Q1015">IF($X1015="Non-local",VLOOKUP($E1015,$AI$40:$AW$44,COLUMN($AW:$AW)-COLUMN($AH:$AH),FALSE),IF($X1015="Unknown",VLOOKUP($E1015,$AI$47:$AW$51,COLUMN($AW:$AW)-COLUMN($AH:$AH),FALSE),0))</f>
        <v>470.18520000000001</v>
      </c>
      <c r="R1015" s="87" cm="1">
        <f t="array" ref="R1015">IF($X1015="Non-local",VLOOKUP($E1015,$AI$88:$AW$92,COLUMN($AW:$AW)-COLUMN($AH:$AH),FALSE),IF($X1015="Unknown",VLOOKUP($E1015,$AI$95:$AW$99,COLUMN($AW:$AW)-COLUMN($AH:$AH),FALSE),0))</f>
        <v>0.13052013767768686</v>
      </c>
      <c r="S1015" s="87" cm="1">
        <f t="array" ref="S1015">VLOOKUP($E1015,$AI$111:$AW$115,COLUMN($AW:$AW)-COLUMN($AH:$AH),FALSE)</f>
        <v>410.28773999999999</v>
      </c>
      <c r="T1015" s="104">
        <f t="shared" si="325"/>
        <v>5.0879570281981668</v>
      </c>
      <c r="U1015" s="104">
        <f t="shared" si="326"/>
        <v>3932.0560434379895</v>
      </c>
      <c r="V1015" s="87" cm="1">
        <f t="array" ref="V1015">VLOOKUP($E1015,$AI$118:$AW$122,COLUMN($AW:$AW)-COLUMN($AH:$AH),FALSE)</f>
        <v>161.75600000000003</v>
      </c>
      <c r="W1015" s="87" t="str">
        <f t="shared" si="330"/>
        <v>International</v>
      </c>
      <c r="X1015" s="87" t="str">
        <f t="shared" si="331"/>
        <v>Non-local</v>
      </c>
      <c r="Y1015" s="104"/>
      <c r="Z1015" s="87" t="str">
        <f t="shared" si="327"/>
        <v>Australia</v>
      </c>
      <c r="AA1015" s="87" t="str">
        <f t="shared" si="328"/>
        <v>Oceania</v>
      </c>
      <c r="AB1015" s="82" cm="1">
        <f t="array" ref="AB1015">VLOOKUP(B1015,'GDP per Capita'!$T$2:$V$4235,COLUMN('GDP per Capita'!$V:$V)-COLUMN('GDP per Capita'!$S:$S),FALSE)</f>
        <v>61250.7</v>
      </c>
      <c r="AC1015" s="82">
        <f t="shared" si="332"/>
        <v>61250.7</v>
      </c>
      <c r="AD1015" s="82">
        <f t="shared" si="333"/>
        <v>61250.7</v>
      </c>
      <c r="AE1015" s="88">
        <f t="shared" si="329"/>
        <v>6.4196099692542127E-2</v>
      </c>
    </row>
    <row r="1016" spans="1:31">
      <c r="A1016" s="77" t="s">
        <v>1300</v>
      </c>
      <c r="B1016" s="77">
        <v>1015</v>
      </c>
      <c r="C1016" s="77" t="s">
        <v>320</v>
      </c>
      <c r="D1016" s="77" t="s">
        <v>28</v>
      </c>
      <c r="E1016" s="77">
        <v>2020</v>
      </c>
      <c r="F1016" s="77">
        <v>42.983674700000002</v>
      </c>
      <c r="G1016" s="77">
        <v>-81.249606799999995</v>
      </c>
      <c r="H1016" s="77">
        <v>0</v>
      </c>
      <c r="I1016" s="77" t="s">
        <v>881</v>
      </c>
      <c r="J1016" s="77">
        <v>43.074761000000002</v>
      </c>
      <c r="K1016" s="77">
        <v>-89.383761300000003</v>
      </c>
      <c r="L1016" s="77">
        <v>1321.99447915008</v>
      </c>
      <c r="M1016" s="77">
        <v>0.336194165015685</v>
      </c>
      <c r="N1016" s="77">
        <v>0</v>
      </c>
      <c r="O1016" s="77">
        <v>253.82293999681701</v>
      </c>
      <c r="P1016" s="87" cm="1">
        <f t="array" ref="P1016">IF($X1016="Non-local",VLOOKUP($E1016,$AI$64:$AW$68,COLUMN($AW:$AW)-COLUMN($AH:$AH),FALSE),IF($X1016="Unknown",VLOOKUP($E1016,$AI$71:$AW$75,COLUMN($AW:$AW)-COLUMN($AH:$AH),FALSE),0))</f>
        <v>224</v>
      </c>
      <c r="Q1016" s="87" cm="1">
        <f t="array" ref="Q1016">IF($X1016="Non-local",VLOOKUP($E1016,$AI$40:$AW$44,COLUMN($AW:$AW)-COLUMN($AH:$AH),FALSE),IF($X1016="Unknown",VLOOKUP($E1016,$AI$47:$AW$51,COLUMN($AW:$AW)-COLUMN($AH:$AH),FALSE),0))</f>
        <v>470.18520000000001</v>
      </c>
      <c r="R1016" s="87" cm="1">
        <f t="array" ref="R1016">IF($X1016="Non-local",VLOOKUP($E1016,$AI$88:$AW$92,COLUMN($AW:$AW)-COLUMN($AH:$AH),FALSE),IF($X1016="Unknown",VLOOKUP($E1016,$AI$95:$AW$99,COLUMN($AW:$AW)-COLUMN($AH:$AH),FALSE),0))</f>
        <v>0.13052013767768686</v>
      </c>
      <c r="S1016" s="87" cm="1">
        <f t="array" ref="S1016">VLOOKUP($E1016,$AI$111:$AW$115,COLUMN($AW:$AW)-COLUMN($AH:$AH),FALSE)</f>
        <v>410.28773999999999</v>
      </c>
      <c r="T1016" s="104">
        <f t="shared" si="325"/>
        <v>0.46671430269337189</v>
      </c>
      <c r="U1016" s="104">
        <f t="shared" si="326"/>
        <v>1358.2958799968169</v>
      </c>
      <c r="V1016" s="87" cm="1">
        <f t="array" ref="V1016">VLOOKUP($E1016,$AI$118:$AW$122,COLUMN($AW:$AW)-COLUMN($AH:$AH),FALSE)</f>
        <v>161.75600000000003</v>
      </c>
      <c r="W1016" s="87" t="str">
        <f t="shared" si="330"/>
        <v>International</v>
      </c>
      <c r="X1016" s="87" t="str">
        <f t="shared" si="331"/>
        <v>Non-local</v>
      </c>
      <c r="Y1016" s="104"/>
      <c r="Z1016" s="87" t="str">
        <f t="shared" si="327"/>
        <v>Canada</v>
      </c>
      <c r="AA1016" s="87" t="str">
        <f t="shared" si="328"/>
        <v>Other Americas</v>
      </c>
      <c r="AB1016" s="82" cm="1">
        <f t="array" ref="AB1016">VLOOKUP(B1016,'GDP per Capita'!$T$2:$V$4235,COLUMN('GDP per Capita'!$V:$V)-COLUMN('GDP per Capita'!$S:$S),FALSE)</f>
        <v>49196.49</v>
      </c>
      <c r="AC1016" s="82">
        <f t="shared" si="332"/>
        <v>49196.49</v>
      </c>
      <c r="AD1016" s="82">
        <f t="shared" si="333"/>
        <v>49196.49</v>
      </c>
      <c r="AE1016" s="88">
        <f t="shared" si="329"/>
        <v>2.7609609547283087E-2</v>
      </c>
    </row>
    <row r="1017" spans="1:31">
      <c r="A1017" s="77" t="s">
        <v>1087</v>
      </c>
      <c r="B1017" s="77">
        <v>1016</v>
      </c>
      <c r="C1017" s="77" t="s">
        <v>29</v>
      </c>
      <c r="D1017" s="77" t="s">
        <v>29</v>
      </c>
      <c r="E1017" s="77">
        <v>2020</v>
      </c>
      <c r="F1017" s="77">
        <v>33.9597677</v>
      </c>
      <c r="G1017" s="77">
        <v>-83.376397999999995</v>
      </c>
      <c r="H1017" s="77">
        <v>0</v>
      </c>
      <c r="I1017" s="77" t="s">
        <v>881</v>
      </c>
      <c r="J1017" s="77">
        <v>43.074761000000002</v>
      </c>
      <c r="K1017" s="77">
        <v>-89.383761300000003</v>
      </c>
      <c r="L1017" s="77">
        <v>2279.1744244727101</v>
      </c>
      <c r="M1017" s="77">
        <v>0.46258477589223701</v>
      </c>
      <c r="N1017" s="77">
        <v>0</v>
      </c>
      <c r="O1017" s="77">
        <v>437.60148949876202</v>
      </c>
      <c r="P1017" s="87" cm="1">
        <f t="array" ref="P1017">IF($X1017="Non-local",VLOOKUP($E1017,$AI$64:$AW$68,COLUMN($AW:$AW)-COLUMN($AH:$AH),FALSE),IF($X1017="Unknown",VLOOKUP($E1017,$AI$71:$AW$75,COLUMN($AW:$AW)-COLUMN($AH:$AH),FALSE),0))</f>
        <v>224</v>
      </c>
      <c r="Q1017" s="87" cm="1">
        <f t="array" ref="Q1017">IF($X1017="Non-local",VLOOKUP($E1017,$AI$40:$AW$44,COLUMN($AW:$AW)-COLUMN($AH:$AH),FALSE),IF($X1017="Unknown",VLOOKUP($E1017,$AI$47:$AW$51,COLUMN($AW:$AW)-COLUMN($AH:$AH),FALSE),0))</f>
        <v>470.18520000000001</v>
      </c>
      <c r="R1017" s="87" cm="1">
        <f t="array" ref="R1017">IF($X1017="Non-local",VLOOKUP($E1017,$AI$88:$AW$92,COLUMN($AW:$AW)-COLUMN($AH:$AH),FALSE),IF($X1017="Unknown",VLOOKUP($E1017,$AI$95:$AW$99,COLUMN($AW:$AW)-COLUMN($AH:$AH),FALSE),0))</f>
        <v>0.13052013767768686</v>
      </c>
      <c r="S1017" s="87" cm="1">
        <f t="array" ref="S1017">VLOOKUP($E1017,$AI$111:$AW$115,COLUMN($AW:$AW)-COLUMN($AH:$AH),FALSE)</f>
        <v>410.28773999999999</v>
      </c>
      <c r="T1017" s="104">
        <f t="shared" si="325"/>
        <v>0.5931049135699239</v>
      </c>
      <c r="U1017" s="104">
        <f t="shared" si="326"/>
        <v>1542.0744294987619</v>
      </c>
      <c r="V1017" s="87" cm="1">
        <f t="array" ref="V1017">VLOOKUP($E1017,$AI$118:$AW$122,COLUMN($AW:$AW)-COLUMN($AH:$AH),FALSE)</f>
        <v>161.75600000000003</v>
      </c>
      <c r="W1017" s="87" t="str">
        <f t="shared" si="330"/>
        <v>Domestic</v>
      </c>
      <c r="X1017" s="87" t="str">
        <f t="shared" si="331"/>
        <v>Non-local</v>
      </c>
      <c r="Y1017" s="104"/>
      <c r="Z1017" s="87" t="str">
        <f t="shared" si="327"/>
        <v>USA</v>
      </c>
      <c r="AA1017" s="87" t="str">
        <f t="shared" si="328"/>
        <v>USA</v>
      </c>
      <c r="AB1017" s="82" cm="1">
        <f t="array" ref="AB1017">VLOOKUP(B1017,'GDP per Capita'!$T$2:$V$4235,COLUMN('GDP per Capita'!$V:$V)-COLUMN('GDP per Capita'!$S:$S),FALSE)</f>
        <v>63809.64</v>
      </c>
      <c r="AC1017" s="82">
        <f t="shared" si="332"/>
        <v>63809.64</v>
      </c>
      <c r="AD1017" s="82">
        <f t="shared" si="333"/>
        <v>63809.64</v>
      </c>
      <c r="AE1017" s="88">
        <f t="shared" si="329"/>
        <v>2.4166794069027216E-2</v>
      </c>
    </row>
    <row r="1018" spans="1:31">
      <c r="A1018" s="77" t="s">
        <v>1300</v>
      </c>
      <c r="B1018" s="77">
        <v>1017</v>
      </c>
      <c r="C1018" s="77" t="s">
        <v>320</v>
      </c>
      <c r="D1018" s="77" t="s">
        <v>28</v>
      </c>
      <c r="E1018" s="77">
        <v>2020</v>
      </c>
      <c r="F1018" s="77">
        <v>42.983674700000002</v>
      </c>
      <c r="G1018" s="77">
        <v>-81.249606799999995</v>
      </c>
      <c r="H1018" s="77">
        <v>0</v>
      </c>
      <c r="I1018" s="77" t="s">
        <v>881</v>
      </c>
      <c r="J1018" s="77">
        <v>43.074761000000002</v>
      </c>
      <c r="K1018" s="77">
        <v>-89.383761300000003</v>
      </c>
      <c r="L1018" s="77">
        <v>1321.99447915008</v>
      </c>
      <c r="M1018" s="77">
        <v>0.336194165015685</v>
      </c>
      <c r="N1018" s="77">
        <v>0</v>
      </c>
      <c r="O1018" s="77">
        <v>253.82293999681701</v>
      </c>
      <c r="P1018" s="87" cm="1">
        <f t="array" ref="P1018">IF($X1018="Non-local",VLOOKUP($E1018,$AI$64:$AW$68,COLUMN($AW:$AW)-COLUMN($AH:$AH),FALSE),IF($X1018="Unknown",VLOOKUP($E1018,$AI$71:$AW$75,COLUMN($AW:$AW)-COLUMN($AH:$AH),FALSE),0))</f>
        <v>224</v>
      </c>
      <c r="Q1018" s="87" cm="1">
        <f t="array" ref="Q1018">IF($X1018="Non-local",VLOOKUP($E1018,$AI$40:$AW$44,COLUMN($AW:$AW)-COLUMN($AH:$AH),FALSE),IF($X1018="Unknown",VLOOKUP($E1018,$AI$47:$AW$51,COLUMN($AW:$AW)-COLUMN($AH:$AH),FALSE),0))</f>
        <v>470.18520000000001</v>
      </c>
      <c r="R1018" s="87" cm="1">
        <f t="array" ref="R1018">IF($X1018="Non-local",VLOOKUP($E1018,$AI$88:$AW$92,COLUMN($AW:$AW)-COLUMN($AH:$AH),FALSE),IF($X1018="Unknown",VLOOKUP($E1018,$AI$95:$AW$99,COLUMN($AW:$AW)-COLUMN($AH:$AH),FALSE),0))</f>
        <v>0.13052013767768686</v>
      </c>
      <c r="S1018" s="87" cm="1">
        <f t="array" ref="S1018">VLOOKUP($E1018,$AI$111:$AW$115,COLUMN($AW:$AW)-COLUMN($AH:$AH),FALSE)</f>
        <v>410.28773999999999</v>
      </c>
      <c r="T1018" s="104">
        <f t="shared" si="325"/>
        <v>0.46671430269337189</v>
      </c>
      <c r="U1018" s="104">
        <f t="shared" si="326"/>
        <v>1358.2958799968169</v>
      </c>
      <c r="V1018" s="87" cm="1">
        <f t="array" ref="V1018">VLOOKUP($E1018,$AI$118:$AW$122,COLUMN($AW:$AW)-COLUMN($AH:$AH),FALSE)</f>
        <v>161.75600000000003</v>
      </c>
      <c r="W1018" s="87" t="str">
        <f t="shared" si="330"/>
        <v>International</v>
      </c>
      <c r="X1018" s="87" t="str">
        <f t="shared" si="331"/>
        <v>Non-local</v>
      </c>
      <c r="Y1018" s="104"/>
      <c r="Z1018" s="87" t="str">
        <f t="shared" si="327"/>
        <v>Canada</v>
      </c>
      <c r="AA1018" s="87" t="str">
        <f t="shared" si="328"/>
        <v>Other Americas</v>
      </c>
      <c r="AB1018" s="82" cm="1">
        <f t="array" ref="AB1018">VLOOKUP(B1018,'GDP per Capita'!$T$2:$V$4235,COLUMN('GDP per Capita'!$V:$V)-COLUMN('GDP per Capita'!$S:$S),FALSE)</f>
        <v>49196.49</v>
      </c>
      <c r="AC1018" s="82">
        <f t="shared" si="332"/>
        <v>49196.49</v>
      </c>
      <c r="AD1018" s="82">
        <f t="shared" si="333"/>
        <v>49196.49</v>
      </c>
      <c r="AE1018" s="88">
        <f t="shared" si="329"/>
        <v>2.7609609547283087E-2</v>
      </c>
    </row>
    <row r="1019" spans="1:31">
      <c r="A1019" s="77" t="s">
        <v>1327</v>
      </c>
      <c r="B1019" s="77">
        <v>1018</v>
      </c>
      <c r="C1019" s="77" t="s">
        <v>29</v>
      </c>
      <c r="D1019" s="77" t="s">
        <v>29</v>
      </c>
      <c r="E1019" s="77">
        <v>2020</v>
      </c>
      <c r="F1019" s="77">
        <v>38.1040864</v>
      </c>
      <c r="G1019" s="77">
        <v>-122.2566367</v>
      </c>
      <c r="H1019" s="77">
        <v>0</v>
      </c>
      <c r="I1019" s="77" t="s">
        <v>881</v>
      </c>
      <c r="J1019" s="77">
        <v>43.074761000000002</v>
      </c>
      <c r="K1019" s="77">
        <v>-89.383761300000003</v>
      </c>
      <c r="L1019" s="77">
        <v>5622.9313103210498</v>
      </c>
      <c r="M1019" s="77">
        <v>0.96090068264027595</v>
      </c>
      <c r="N1019" s="77">
        <v>0</v>
      </c>
      <c r="O1019" s="77">
        <v>674.75175723852601</v>
      </c>
      <c r="P1019" s="87" cm="1">
        <f t="array" ref="P1019">IF($X1019="Non-local",VLOOKUP($E1019,$AI$64:$AW$68,COLUMN($AW:$AW)-COLUMN($AH:$AH),FALSE),IF($X1019="Unknown",VLOOKUP($E1019,$AI$71:$AW$75,COLUMN($AW:$AW)-COLUMN($AH:$AH),FALSE),0))</f>
        <v>224</v>
      </c>
      <c r="Q1019" s="87" cm="1">
        <f t="array" ref="Q1019">IF($X1019="Non-local",VLOOKUP($E1019,$AI$40:$AW$44,COLUMN($AW:$AW)-COLUMN($AH:$AH),FALSE),IF($X1019="Unknown",VLOOKUP($E1019,$AI$47:$AW$51,COLUMN($AW:$AW)-COLUMN($AH:$AH),FALSE),0))</f>
        <v>470.18520000000001</v>
      </c>
      <c r="R1019" s="87" cm="1">
        <f t="array" ref="R1019">IF($X1019="Non-local",VLOOKUP($E1019,$AI$88:$AW$92,COLUMN($AW:$AW)-COLUMN($AH:$AH),FALSE),IF($X1019="Unknown",VLOOKUP($E1019,$AI$95:$AW$99,COLUMN($AW:$AW)-COLUMN($AH:$AH),FALSE),0))</f>
        <v>0.13052013767768686</v>
      </c>
      <c r="S1019" s="87" cm="1">
        <f t="array" ref="S1019">VLOOKUP($E1019,$AI$111:$AW$115,COLUMN($AW:$AW)-COLUMN($AH:$AH),FALSE)</f>
        <v>410.28773999999999</v>
      </c>
      <c r="T1019" s="104">
        <f t="shared" si="325"/>
        <v>1.0914208203179627</v>
      </c>
      <c r="U1019" s="104">
        <f t="shared" si="326"/>
        <v>1779.224697238526</v>
      </c>
      <c r="V1019" s="87" cm="1">
        <f t="array" ref="V1019">VLOOKUP($E1019,$AI$118:$AW$122,COLUMN($AW:$AW)-COLUMN($AH:$AH),FALSE)</f>
        <v>161.75600000000003</v>
      </c>
      <c r="W1019" s="87" t="str">
        <f t="shared" si="330"/>
        <v>Domestic</v>
      </c>
      <c r="X1019" s="87" t="str">
        <f t="shared" si="331"/>
        <v>Non-local</v>
      </c>
      <c r="Y1019" s="104"/>
      <c r="Z1019" s="87" t="str">
        <f t="shared" si="327"/>
        <v>USA</v>
      </c>
      <c r="AA1019" s="87" t="str">
        <f t="shared" si="328"/>
        <v>USA</v>
      </c>
      <c r="AB1019" s="82" cm="1">
        <f t="array" ref="AB1019">VLOOKUP(B1019,'GDP per Capita'!$T$2:$V$4235,COLUMN('GDP per Capita'!$V:$V)-COLUMN('GDP per Capita'!$S:$S),FALSE)</f>
        <v>63809.64</v>
      </c>
      <c r="AC1019" s="82">
        <f t="shared" si="332"/>
        <v>63809.64</v>
      </c>
      <c r="AD1019" s="82">
        <f t="shared" si="333"/>
        <v>63809.64</v>
      </c>
      <c r="AE1019" s="88">
        <f t="shared" si="329"/>
        <v>2.788332134828728E-2</v>
      </c>
    </row>
    <row r="1020" spans="1:31">
      <c r="A1020" s="77" t="s">
        <v>1018</v>
      </c>
      <c r="B1020" s="77">
        <v>1019</v>
      </c>
      <c r="C1020" s="77" t="s">
        <v>29</v>
      </c>
      <c r="D1020" s="77" t="s">
        <v>29</v>
      </c>
      <c r="E1020" s="77">
        <v>2020</v>
      </c>
      <c r="F1020" s="77">
        <v>38.626417799999999</v>
      </c>
      <c r="G1020" s="77">
        <v>-90.199837799999997</v>
      </c>
      <c r="H1020" s="77">
        <v>0</v>
      </c>
      <c r="I1020" s="77" t="s">
        <v>881</v>
      </c>
      <c r="J1020" s="77">
        <v>43.074761000000002</v>
      </c>
      <c r="K1020" s="77">
        <v>-89.383761300000003</v>
      </c>
      <c r="L1020" s="77">
        <v>998.732090493378</v>
      </c>
      <c r="M1020" s="77">
        <v>0.29350905551731998</v>
      </c>
      <c r="N1020" s="77">
        <v>0</v>
      </c>
      <c r="O1020" s="77">
        <v>191.75656137472799</v>
      </c>
      <c r="P1020" s="87" cm="1">
        <f t="array" ref="P1020">IF($X1020="Non-local",VLOOKUP($E1020,$AI$64:$AW$68,COLUMN($AW:$AW)-COLUMN($AH:$AH),FALSE),IF($X1020="Unknown",VLOOKUP($E1020,$AI$71:$AW$75,COLUMN($AW:$AW)-COLUMN($AH:$AH),FALSE),0))</f>
        <v>224</v>
      </c>
      <c r="Q1020" s="87" cm="1">
        <f t="array" ref="Q1020">IF($X1020="Non-local",VLOOKUP($E1020,$AI$40:$AW$44,COLUMN($AW:$AW)-COLUMN($AH:$AH),FALSE),IF($X1020="Unknown",VLOOKUP($E1020,$AI$47:$AW$51,COLUMN($AW:$AW)-COLUMN($AH:$AH),FALSE),0))</f>
        <v>470.18520000000001</v>
      </c>
      <c r="R1020" s="87" cm="1">
        <f t="array" ref="R1020">IF($X1020="Non-local",VLOOKUP($E1020,$AI$88:$AW$92,COLUMN($AW:$AW)-COLUMN($AH:$AH),FALSE),IF($X1020="Unknown",VLOOKUP($E1020,$AI$95:$AW$99,COLUMN($AW:$AW)-COLUMN($AH:$AH),FALSE),0))</f>
        <v>0.13052013767768686</v>
      </c>
      <c r="S1020" s="87" cm="1">
        <f t="array" ref="S1020">VLOOKUP($E1020,$AI$111:$AW$115,COLUMN($AW:$AW)-COLUMN($AH:$AH),FALSE)</f>
        <v>410.28773999999999</v>
      </c>
      <c r="T1020" s="104">
        <f t="shared" si="325"/>
        <v>0.42402919319500687</v>
      </c>
      <c r="U1020" s="104">
        <f t="shared" si="326"/>
        <v>1296.229501374728</v>
      </c>
      <c r="V1020" s="87" cm="1">
        <f t="array" ref="V1020">VLOOKUP($E1020,$AI$118:$AW$122,COLUMN($AW:$AW)-COLUMN($AH:$AH),FALSE)</f>
        <v>161.75600000000003</v>
      </c>
      <c r="W1020" s="87" t="str">
        <f t="shared" si="330"/>
        <v>Domestic</v>
      </c>
      <c r="X1020" s="87" t="str">
        <f t="shared" si="331"/>
        <v>Non-local</v>
      </c>
      <c r="Y1020" s="104"/>
      <c r="Z1020" s="87" t="str">
        <f t="shared" si="327"/>
        <v>USA</v>
      </c>
      <c r="AA1020" s="87" t="str">
        <f t="shared" si="328"/>
        <v>USA</v>
      </c>
      <c r="AB1020" s="82" cm="1">
        <f t="array" ref="AB1020">VLOOKUP(B1020,'GDP per Capita'!$T$2:$V$4235,COLUMN('GDP per Capita'!$V:$V)-COLUMN('GDP per Capita'!$S:$S),FALSE)</f>
        <v>63809.64</v>
      </c>
      <c r="AC1020" s="82">
        <f t="shared" si="332"/>
        <v>63809.64</v>
      </c>
      <c r="AD1020" s="82">
        <f t="shared" si="333"/>
        <v>63809.64</v>
      </c>
      <c r="AE1020" s="88">
        <f t="shared" si="329"/>
        <v>2.0314007434844138E-2</v>
      </c>
    </row>
    <row r="1021" spans="1:31">
      <c r="A1021" s="77" t="s">
        <v>1328</v>
      </c>
      <c r="B1021" s="77">
        <v>1020</v>
      </c>
      <c r="C1021" s="77" t="s">
        <v>575</v>
      </c>
      <c r="D1021" s="77" t="s">
        <v>31</v>
      </c>
      <c r="E1021" s="77">
        <v>2020</v>
      </c>
      <c r="F1021" s="77">
        <v>46.276757199999999</v>
      </c>
      <c r="G1021" s="77">
        <v>6.1689579999999999</v>
      </c>
      <c r="H1021" s="77">
        <v>0</v>
      </c>
      <c r="I1021" s="77" t="s">
        <v>881</v>
      </c>
      <c r="J1021" s="77">
        <v>43.074761000000002</v>
      </c>
      <c r="K1021" s="77">
        <v>-89.383761300000003</v>
      </c>
      <c r="L1021" s="77">
        <v>14142.984110052201</v>
      </c>
      <c r="M1021" s="77">
        <v>2.1820417224576998</v>
      </c>
      <c r="N1021" s="77">
        <v>0</v>
      </c>
      <c r="O1021" s="77">
        <v>1485.0133315554799</v>
      </c>
      <c r="P1021" s="87" cm="1">
        <f t="array" ref="P1021">IF($X1021="Non-local",VLOOKUP($E1021,$AI$64:$AW$68,COLUMN($AW:$AW)-COLUMN($AH:$AH),FALSE),IF($X1021="Unknown",VLOOKUP($E1021,$AI$71:$AW$75,COLUMN($AW:$AW)-COLUMN($AH:$AH),FALSE),0))</f>
        <v>224</v>
      </c>
      <c r="Q1021" s="87" cm="1">
        <f t="array" ref="Q1021">IF($X1021="Non-local",VLOOKUP($E1021,$AI$40:$AW$44,COLUMN($AW:$AW)-COLUMN($AH:$AH),FALSE),IF($X1021="Unknown",VLOOKUP($E1021,$AI$47:$AW$51,COLUMN($AW:$AW)-COLUMN($AH:$AH),FALSE),0))</f>
        <v>470.18520000000001</v>
      </c>
      <c r="R1021" s="87" cm="1">
        <f t="array" ref="R1021">IF($X1021="Non-local",VLOOKUP($E1021,$AI$88:$AW$92,COLUMN($AW:$AW)-COLUMN($AH:$AH),FALSE),IF($X1021="Unknown",VLOOKUP($E1021,$AI$95:$AW$99,COLUMN($AW:$AW)-COLUMN($AH:$AH),FALSE),0))</f>
        <v>0.13052013767768686</v>
      </c>
      <c r="S1021" s="87" cm="1">
        <f t="array" ref="S1021">VLOOKUP($E1021,$AI$111:$AW$115,COLUMN($AW:$AW)-COLUMN($AH:$AH),FALSE)</f>
        <v>410.28773999999999</v>
      </c>
      <c r="T1021" s="104">
        <f t="shared" si="325"/>
        <v>2.3125618601353866</v>
      </c>
      <c r="U1021" s="104">
        <f t="shared" si="326"/>
        <v>2589.48627155548</v>
      </c>
      <c r="V1021" s="87" cm="1">
        <f t="array" ref="V1021">VLOOKUP($E1021,$AI$118:$AW$122,COLUMN($AW:$AW)-COLUMN($AH:$AH),FALSE)</f>
        <v>161.75600000000003</v>
      </c>
      <c r="W1021" s="87" t="str">
        <f t="shared" si="330"/>
        <v>International</v>
      </c>
      <c r="X1021" s="87" t="str">
        <f t="shared" si="331"/>
        <v>Non-local</v>
      </c>
      <c r="Y1021" s="104"/>
      <c r="Z1021" s="87" t="str">
        <f t="shared" si="327"/>
        <v>Switzerland</v>
      </c>
      <c r="AA1021" s="87" t="str">
        <f t="shared" si="328"/>
        <v>Europe</v>
      </c>
      <c r="AB1021" s="82" cm="1">
        <f t="array" ref="AB1021">VLOOKUP(B1021,'GDP per Capita'!$T$2:$V$4235,COLUMN('GDP per Capita'!$V:$V)-COLUMN('GDP per Capita'!$S:$S),FALSE)</f>
        <v>84665.279999999999</v>
      </c>
      <c r="AC1021" s="82">
        <f t="shared" si="332"/>
        <v>84665.279999999999</v>
      </c>
      <c r="AD1021" s="82">
        <f t="shared" si="333"/>
        <v>84665.279999999999</v>
      </c>
      <c r="AE1021" s="88">
        <f t="shared" si="329"/>
        <v>3.0584984441739047E-2</v>
      </c>
    </row>
    <row r="1022" spans="1:31">
      <c r="A1022" s="77" t="s">
        <v>1285</v>
      </c>
      <c r="B1022" s="77">
        <v>1021</v>
      </c>
      <c r="C1022" s="77" t="s">
        <v>580</v>
      </c>
      <c r="D1022" s="77" t="s">
        <v>31</v>
      </c>
      <c r="E1022" s="77">
        <v>2020</v>
      </c>
      <c r="F1022" s="77">
        <v>52.2319581</v>
      </c>
      <c r="G1022" s="77">
        <v>21.006724899999998</v>
      </c>
      <c r="H1022" s="77">
        <v>0</v>
      </c>
      <c r="I1022" s="77" t="s">
        <v>881</v>
      </c>
      <c r="J1022" s="77">
        <v>43.074761000000002</v>
      </c>
      <c r="K1022" s="77">
        <v>-89.383761300000003</v>
      </c>
      <c r="L1022" s="77">
        <v>14993.2357686532</v>
      </c>
      <c r="M1022" s="77">
        <v>2.3109247206339201</v>
      </c>
      <c r="N1022" s="77">
        <v>0</v>
      </c>
      <c r="O1022" s="77">
        <v>1574.2897557085801</v>
      </c>
      <c r="P1022" s="87" cm="1">
        <f t="array" ref="P1022">IF($X1022="Non-local",VLOOKUP($E1022,$AI$64:$AW$68,COLUMN($AW:$AW)-COLUMN($AH:$AH),FALSE),IF($X1022="Unknown",VLOOKUP($E1022,$AI$71:$AW$75,COLUMN($AW:$AW)-COLUMN($AH:$AH),FALSE),0))</f>
        <v>224</v>
      </c>
      <c r="Q1022" s="87" cm="1">
        <f t="array" ref="Q1022">IF($X1022="Non-local",VLOOKUP($E1022,$AI$40:$AW$44,COLUMN($AW:$AW)-COLUMN($AH:$AH),FALSE),IF($X1022="Unknown",VLOOKUP($E1022,$AI$47:$AW$51,COLUMN($AW:$AW)-COLUMN($AH:$AH),FALSE),0))</f>
        <v>470.18520000000001</v>
      </c>
      <c r="R1022" s="87" cm="1">
        <f t="array" ref="R1022">IF($X1022="Non-local",VLOOKUP($E1022,$AI$88:$AW$92,COLUMN($AW:$AW)-COLUMN($AH:$AH),FALSE),IF($X1022="Unknown",VLOOKUP($E1022,$AI$95:$AW$99,COLUMN($AW:$AW)-COLUMN($AH:$AH),FALSE),0))</f>
        <v>0.13052013767768686</v>
      </c>
      <c r="S1022" s="87" cm="1">
        <f t="array" ref="S1022">VLOOKUP($E1022,$AI$111:$AW$115,COLUMN($AW:$AW)-COLUMN($AH:$AH),FALSE)</f>
        <v>410.28773999999999</v>
      </c>
      <c r="T1022" s="104">
        <f t="shared" si="325"/>
        <v>2.4414448583116068</v>
      </c>
      <c r="U1022" s="104">
        <f t="shared" si="326"/>
        <v>2678.7626957085804</v>
      </c>
      <c r="V1022" s="87" cm="1">
        <f t="array" ref="V1022">VLOOKUP($E1022,$AI$118:$AW$122,COLUMN($AW:$AW)-COLUMN($AH:$AH),FALSE)</f>
        <v>161.75600000000003</v>
      </c>
      <c r="W1022" s="87" t="str">
        <f t="shared" si="330"/>
        <v>International</v>
      </c>
      <c r="X1022" s="87" t="str">
        <f t="shared" si="331"/>
        <v>Non-local</v>
      </c>
      <c r="Y1022" s="104"/>
      <c r="Z1022" s="87" t="str">
        <f t="shared" si="327"/>
        <v>Poland</v>
      </c>
      <c r="AA1022" s="87" t="str">
        <f t="shared" si="328"/>
        <v>Europe</v>
      </c>
      <c r="AB1022" s="82" cm="1">
        <f t="array" ref="AB1022">VLOOKUP(B1022,'GDP per Capita'!$T$2:$V$4235,COLUMN('GDP per Capita'!$V:$V)-COLUMN('GDP per Capita'!$S:$S),FALSE)</f>
        <v>15834.73</v>
      </c>
      <c r="AC1022" s="82">
        <f t="shared" si="332"/>
        <v>15834.73</v>
      </c>
      <c r="AD1022" s="82">
        <f t="shared" si="333"/>
        <v>15834.73</v>
      </c>
      <c r="AE1022" s="88">
        <f t="shared" si="329"/>
        <v>0.16917008977788572</v>
      </c>
    </row>
    <row r="1023" spans="1:31">
      <c r="A1023" s="77" t="s">
        <v>1329</v>
      </c>
      <c r="B1023" s="77">
        <v>1022</v>
      </c>
      <c r="C1023" s="77" t="s">
        <v>29</v>
      </c>
      <c r="D1023" s="77" t="s">
        <v>29</v>
      </c>
      <c r="E1023" s="77">
        <v>2020</v>
      </c>
      <c r="F1023" s="77">
        <v>40.509825899999903</v>
      </c>
      <c r="G1023" s="77">
        <v>-74.784051799999901</v>
      </c>
      <c r="H1023" s="77">
        <v>0</v>
      </c>
      <c r="I1023" s="77" t="s">
        <v>881</v>
      </c>
      <c r="J1023" s="77">
        <v>43.074761000000002</v>
      </c>
      <c r="K1023" s="77">
        <v>-89.383761300000003</v>
      </c>
      <c r="L1023" s="77">
        <v>2483.5149973757598</v>
      </c>
      <c r="M1023" s="77">
        <v>0.48956688094185302</v>
      </c>
      <c r="N1023" s="77">
        <v>0</v>
      </c>
      <c r="O1023" s="77">
        <v>476.83487949614698</v>
      </c>
      <c r="P1023" s="87" cm="1">
        <f t="array" ref="P1023">IF($X1023="Non-local",VLOOKUP($E1023,$AI$64:$AW$68,COLUMN($AW:$AW)-COLUMN($AH:$AH),FALSE),IF($X1023="Unknown",VLOOKUP($E1023,$AI$71:$AW$75,COLUMN($AW:$AW)-COLUMN($AH:$AH),FALSE),0))</f>
        <v>224</v>
      </c>
      <c r="Q1023" s="87" cm="1">
        <f t="array" ref="Q1023">IF($X1023="Non-local",VLOOKUP($E1023,$AI$40:$AW$44,COLUMN($AW:$AW)-COLUMN($AH:$AH),FALSE),IF($X1023="Unknown",VLOOKUP($E1023,$AI$47:$AW$51,COLUMN($AW:$AW)-COLUMN($AH:$AH),FALSE),0))</f>
        <v>470.18520000000001</v>
      </c>
      <c r="R1023" s="87" cm="1">
        <f t="array" ref="R1023">IF($X1023="Non-local",VLOOKUP($E1023,$AI$88:$AW$92,COLUMN($AW:$AW)-COLUMN($AH:$AH),FALSE),IF($X1023="Unknown",VLOOKUP($E1023,$AI$95:$AW$99,COLUMN($AW:$AW)-COLUMN($AH:$AH),FALSE),0))</f>
        <v>0.13052013767768686</v>
      </c>
      <c r="S1023" s="87" cm="1">
        <f t="array" ref="S1023">VLOOKUP($E1023,$AI$111:$AW$115,COLUMN($AW:$AW)-COLUMN($AH:$AH),FALSE)</f>
        <v>410.28773999999999</v>
      </c>
      <c r="T1023" s="104">
        <f t="shared" si="325"/>
        <v>0.62008701861953985</v>
      </c>
      <c r="U1023" s="104">
        <f t="shared" si="326"/>
        <v>1581.307819496147</v>
      </c>
      <c r="V1023" s="87" cm="1">
        <f t="array" ref="V1023">VLOOKUP($E1023,$AI$118:$AW$122,COLUMN($AW:$AW)-COLUMN($AH:$AH),FALSE)</f>
        <v>161.75600000000003</v>
      </c>
      <c r="W1023" s="87" t="str">
        <f t="shared" si="330"/>
        <v>Domestic</v>
      </c>
      <c r="X1023" s="87" t="str">
        <f t="shared" si="331"/>
        <v>Non-local</v>
      </c>
      <c r="Y1023" s="104"/>
      <c r="Z1023" s="87" t="str">
        <f t="shared" si="327"/>
        <v>USA</v>
      </c>
      <c r="AA1023" s="87" t="str">
        <f t="shared" si="328"/>
        <v>USA</v>
      </c>
      <c r="AB1023" s="82" cm="1">
        <f t="array" ref="AB1023">VLOOKUP(B1023,'GDP per Capita'!$T$2:$V$4235,COLUMN('GDP per Capita'!$V:$V)-COLUMN('GDP per Capita'!$S:$S),FALSE)</f>
        <v>63809.64</v>
      </c>
      <c r="AC1023" s="82">
        <f t="shared" si="332"/>
        <v>63809.64</v>
      </c>
      <c r="AD1023" s="82">
        <f t="shared" si="333"/>
        <v>63809.64</v>
      </c>
      <c r="AE1023" s="88">
        <f t="shared" si="329"/>
        <v>2.4781644583736048E-2</v>
      </c>
    </row>
    <row r="1024" spans="1:31">
      <c r="A1024" s="77" t="s">
        <v>1330</v>
      </c>
      <c r="B1024" s="77">
        <v>1023</v>
      </c>
      <c r="C1024" s="77" t="s">
        <v>594</v>
      </c>
      <c r="D1024" s="77" t="s">
        <v>31</v>
      </c>
      <c r="E1024" s="77">
        <v>2020</v>
      </c>
      <c r="F1024" s="77">
        <v>55.702929599999997</v>
      </c>
      <c r="G1024" s="77">
        <v>13.192944899999899</v>
      </c>
      <c r="H1024" s="77">
        <v>0</v>
      </c>
      <c r="I1024" s="77" t="s">
        <v>881</v>
      </c>
      <c r="J1024" s="77">
        <v>43.074761000000002</v>
      </c>
      <c r="K1024" s="77">
        <v>-89.383761300000003</v>
      </c>
      <c r="L1024" s="77">
        <v>13714.3571880321</v>
      </c>
      <c r="M1024" s="77">
        <v>2.1175525334101502</v>
      </c>
      <c r="N1024" s="77">
        <v>0</v>
      </c>
      <c r="O1024" s="77">
        <v>1440.00750474337</v>
      </c>
      <c r="P1024" s="87" cm="1">
        <f t="array" ref="P1024">IF($X1024="Non-local",VLOOKUP($E1024,$AI$64:$AW$68,COLUMN($AW:$AW)-COLUMN($AH:$AH),FALSE),IF($X1024="Unknown",VLOOKUP($E1024,$AI$71:$AW$75,COLUMN($AW:$AW)-COLUMN($AH:$AH),FALSE),0))</f>
        <v>224</v>
      </c>
      <c r="Q1024" s="87" cm="1">
        <f t="array" ref="Q1024">IF($X1024="Non-local",VLOOKUP($E1024,$AI$40:$AW$44,COLUMN($AW:$AW)-COLUMN($AH:$AH),FALSE),IF($X1024="Unknown",VLOOKUP($E1024,$AI$47:$AW$51,COLUMN($AW:$AW)-COLUMN($AH:$AH),FALSE),0))</f>
        <v>470.18520000000001</v>
      </c>
      <c r="R1024" s="87" cm="1">
        <f t="array" ref="R1024">IF($X1024="Non-local",VLOOKUP($E1024,$AI$88:$AW$92,COLUMN($AW:$AW)-COLUMN($AH:$AH),FALSE),IF($X1024="Unknown",VLOOKUP($E1024,$AI$95:$AW$99,COLUMN($AW:$AW)-COLUMN($AH:$AH),FALSE),0))</f>
        <v>0.13052013767768686</v>
      </c>
      <c r="S1024" s="87" cm="1">
        <f t="array" ref="S1024">VLOOKUP($E1024,$AI$111:$AW$115,COLUMN($AW:$AW)-COLUMN($AH:$AH),FALSE)</f>
        <v>410.28773999999999</v>
      </c>
      <c r="T1024" s="104">
        <f t="shared" si="325"/>
        <v>2.2480726710878369</v>
      </c>
      <c r="U1024" s="104">
        <f t="shared" si="326"/>
        <v>2544.4804447433698</v>
      </c>
      <c r="V1024" s="87" cm="1">
        <f t="array" ref="V1024">VLOOKUP($E1024,$AI$118:$AW$122,COLUMN($AW:$AW)-COLUMN($AH:$AH),FALSE)</f>
        <v>161.75600000000003</v>
      </c>
      <c r="W1024" s="87" t="str">
        <f t="shared" si="330"/>
        <v>International</v>
      </c>
      <c r="X1024" s="87" t="str">
        <f t="shared" si="331"/>
        <v>Non-local</v>
      </c>
      <c r="Y1024" s="104"/>
      <c r="Z1024" s="87" t="str">
        <f t="shared" si="327"/>
        <v>Sweden</v>
      </c>
      <c r="AA1024" s="87" t="str">
        <f t="shared" si="328"/>
        <v>Europe</v>
      </c>
      <c r="AB1024" s="82" cm="1">
        <f t="array" ref="AB1024">VLOOKUP(B1024,'GDP per Capita'!$T$2:$V$4235,COLUMN('GDP per Capita'!$V:$V)-COLUMN('GDP per Capita'!$S:$S),FALSE)</f>
        <v>59852.58</v>
      </c>
      <c r="AC1024" s="82">
        <f t="shared" si="332"/>
        <v>59852.58</v>
      </c>
      <c r="AD1024" s="82">
        <f t="shared" si="333"/>
        <v>59852.58</v>
      </c>
      <c r="AE1024" s="88">
        <f t="shared" si="329"/>
        <v>4.2512460527906561E-2</v>
      </c>
    </row>
    <row r="1025" spans="1:31">
      <c r="A1025" s="77" t="s">
        <v>1331</v>
      </c>
      <c r="B1025" s="77">
        <v>1024</v>
      </c>
      <c r="C1025" s="77" t="s">
        <v>585</v>
      </c>
      <c r="D1025" s="77" t="s">
        <v>30</v>
      </c>
      <c r="E1025" s="77">
        <v>2020</v>
      </c>
      <c r="F1025" s="77">
        <v>35.609984999999902</v>
      </c>
      <c r="G1025" s="77">
        <v>140.11812599999999</v>
      </c>
      <c r="H1025" s="77">
        <v>0</v>
      </c>
      <c r="I1025" s="77" t="s">
        <v>881</v>
      </c>
      <c r="J1025" s="77">
        <v>43.074761000000002</v>
      </c>
      <c r="K1025" s="77">
        <v>-89.383761300000003</v>
      </c>
      <c r="L1025" s="77">
        <v>19862.352787282802</v>
      </c>
      <c r="M1025" s="77">
        <v>3.07353461800427</v>
      </c>
      <c r="N1025" s="77">
        <v>0</v>
      </c>
      <c r="O1025" s="77">
        <v>1817.40528003638</v>
      </c>
      <c r="P1025" s="87" cm="1">
        <f t="array" ref="P1025">IF($X1025="Non-local",VLOOKUP($E1025,$AI$64:$AW$68,COLUMN($AW:$AW)-COLUMN($AH:$AH),FALSE),IF($X1025="Unknown",VLOOKUP($E1025,$AI$71:$AW$75,COLUMN($AW:$AW)-COLUMN($AH:$AH),FALSE),0))</f>
        <v>224</v>
      </c>
      <c r="Q1025" s="87" cm="1">
        <f t="array" ref="Q1025">IF($X1025="Non-local",VLOOKUP($E1025,$AI$40:$AW$44,COLUMN($AW:$AW)-COLUMN($AH:$AH),FALSE),IF($X1025="Unknown",VLOOKUP($E1025,$AI$47:$AW$51,COLUMN($AW:$AW)-COLUMN($AH:$AH),FALSE),0))</f>
        <v>470.18520000000001</v>
      </c>
      <c r="R1025" s="87" cm="1">
        <f t="array" ref="R1025">IF($X1025="Non-local",VLOOKUP($E1025,$AI$88:$AW$92,COLUMN($AW:$AW)-COLUMN($AH:$AH),FALSE),IF($X1025="Unknown",VLOOKUP($E1025,$AI$95:$AW$99,COLUMN($AW:$AW)-COLUMN($AH:$AH),FALSE),0))</f>
        <v>0.13052013767768686</v>
      </c>
      <c r="S1025" s="87" cm="1">
        <f t="array" ref="S1025">VLOOKUP($E1025,$AI$111:$AW$115,COLUMN($AW:$AW)-COLUMN($AH:$AH),FALSE)</f>
        <v>410.28773999999999</v>
      </c>
      <c r="T1025" s="104">
        <f t="shared" si="325"/>
        <v>3.2040547556819567</v>
      </c>
      <c r="U1025" s="104">
        <f t="shared" si="326"/>
        <v>2921.8782200363803</v>
      </c>
      <c r="V1025" s="87" cm="1">
        <f t="array" ref="V1025">VLOOKUP($E1025,$AI$118:$AW$122,COLUMN($AW:$AW)-COLUMN($AH:$AH),FALSE)</f>
        <v>161.75600000000003</v>
      </c>
      <c r="W1025" s="87" t="str">
        <f t="shared" si="330"/>
        <v>International</v>
      </c>
      <c r="X1025" s="87" t="str">
        <f t="shared" si="331"/>
        <v>Non-local</v>
      </c>
      <c r="Y1025" s="104"/>
      <c r="Z1025" s="87" t="str">
        <f t="shared" si="327"/>
        <v>Japan</v>
      </c>
      <c r="AA1025" s="87" t="str">
        <f t="shared" si="328"/>
        <v>Asia</v>
      </c>
      <c r="AB1025" s="82" cm="1">
        <f t="array" ref="AB1025">VLOOKUP(B1025,'GDP per Capita'!$T$2:$V$4235,COLUMN('GDP per Capita'!$V:$V)-COLUMN('GDP per Capita'!$S:$S),FALSE)</f>
        <v>41314.410000000003</v>
      </c>
      <c r="AC1025" s="82">
        <f t="shared" si="332"/>
        <v>41314.410000000003</v>
      </c>
      <c r="AD1025" s="82">
        <f t="shared" si="333"/>
        <v>41314.410000000003</v>
      </c>
      <c r="AE1025" s="88">
        <f t="shared" si="329"/>
        <v>7.0722980675177988E-2</v>
      </c>
    </row>
    <row r="1026" spans="1:31">
      <c r="A1026" s="77" t="s">
        <v>1332</v>
      </c>
      <c r="B1026" s="77">
        <v>1025</v>
      </c>
      <c r="C1026" s="77" t="s">
        <v>29</v>
      </c>
      <c r="D1026" s="77" t="s">
        <v>29</v>
      </c>
      <c r="E1026" s="77">
        <v>2020</v>
      </c>
      <c r="F1026" s="77">
        <v>42.4850931</v>
      </c>
      <c r="G1026" s="77">
        <v>-71.432839999999999</v>
      </c>
      <c r="H1026" s="77">
        <v>0</v>
      </c>
      <c r="I1026" s="77" t="s">
        <v>881</v>
      </c>
      <c r="J1026" s="77">
        <v>43.074761000000002</v>
      </c>
      <c r="K1026" s="77">
        <v>-89.383761300000003</v>
      </c>
      <c r="L1026" s="77">
        <v>2927.4174551667202</v>
      </c>
      <c r="M1026" s="77">
        <v>0.55137006834646995</v>
      </c>
      <c r="N1026" s="77">
        <v>0</v>
      </c>
      <c r="O1026" s="77">
        <v>562.06415139201204</v>
      </c>
      <c r="P1026" s="87" cm="1">
        <f t="array" ref="P1026">IF($X1026="Non-local",VLOOKUP($E1026,$AI$64:$AW$68,COLUMN($AW:$AW)-COLUMN($AH:$AH),FALSE),IF($X1026="Unknown",VLOOKUP($E1026,$AI$71:$AW$75,COLUMN($AW:$AW)-COLUMN($AH:$AH),FALSE),0))</f>
        <v>224</v>
      </c>
      <c r="Q1026" s="87" cm="1">
        <f t="array" ref="Q1026">IF($X1026="Non-local",VLOOKUP($E1026,$AI$40:$AW$44,COLUMN($AW:$AW)-COLUMN($AH:$AH),FALSE),IF($X1026="Unknown",VLOOKUP($E1026,$AI$47:$AW$51,COLUMN($AW:$AW)-COLUMN($AH:$AH),FALSE),0))</f>
        <v>470.18520000000001</v>
      </c>
      <c r="R1026" s="87" cm="1">
        <f t="array" ref="R1026">IF($X1026="Non-local",VLOOKUP($E1026,$AI$88:$AW$92,COLUMN($AW:$AW)-COLUMN($AH:$AH),FALSE),IF($X1026="Unknown",VLOOKUP($E1026,$AI$95:$AW$99,COLUMN($AW:$AW)-COLUMN($AH:$AH),FALSE),0))</f>
        <v>0.13052013767768686</v>
      </c>
      <c r="S1026" s="87" cm="1">
        <f t="array" ref="S1026">VLOOKUP($E1026,$AI$111:$AW$115,COLUMN($AW:$AW)-COLUMN($AH:$AH),FALSE)</f>
        <v>410.28773999999999</v>
      </c>
      <c r="T1026" s="104">
        <f t="shared" ref="T1026:T1089" si="334">SUM(M1026,R1026)</f>
        <v>0.68189020602415684</v>
      </c>
      <c r="U1026" s="104">
        <f t="shared" ref="U1026:U1089" si="335">SUM(O1026,P1026,Q1026,S1026)</f>
        <v>1666.5370913920121</v>
      </c>
      <c r="V1026" s="87" cm="1">
        <f t="array" ref="V1026">VLOOKUP($E1026,$AI$118:$AW$122,COLUMN($AW:$AW)-COLUMN($AH:$AH),FALSE)</f>
        <v>161.75600000000003</v>
      </c>
      <c r="W1026" s="87" t="str">
        <f t="shared" si="330"/>
        <v>Domestic</v>
      </c>
      <c r="X1026" s="87" t="str">
        <f t="shared" si="331"/>
        <v>Non-local</v>
      </c>
      <c r="Y1026" s="104"/>
      <c r="Z1026" s="87" t="str">
        <f t="shared" ref="Z1026:Z1089" si="336">C1026</f>
        <v>USA</v>
      </c>
      <c r="AA1026" s="87" t="str">
        <f t="shared" ref="AA1026:AA1089" si="337">D1026</f>
        <v>USA</v>
      </c>
      <c r="AB1026" s="82" cm="1">
        <f t="array" ref="AB1026">VLOOKUP(B1026,'GDP per Capita'!$T$2:$V$4235,COLUMN('GDP per Capita'!$V:$V)-COLUMN('GDP per Capita'!$S:$S),FALSE)</f>
        <v>63809.64</v>
      </c>
      <c r="AC1026" s="82">
        <f t="shared" si="332"/>
        <v>63809.64</v>
      </c>
      <c r="AD1026" s="82">
        <f t="shared" si="333"/>
        <v>63809.64</v>
      </c>
      <c r="AE1026" s="88">
        <f t="shared" ref="AE1026:AE1089" si="338">U1026/AD1026</f>
        <v>2.6117324770865532E-2</v>
      </c>
    </row>
    <row r="1027" spans="1:31">
      <c r="A1027" s="77" t="s">
        <v>893</v>
      </c>
      <c r="B1027" s="77">
        <v>1026</v>
      </c>
      <c r="C1027" s="77" t="s">
        <v>29</v>
      </c>
      <c r="D1027" s="77" t="s">
        <v>29</v>
      </c>
      <c r="E1027" s="77">
        <v>2020</v>
      </c>
      <c r="F1027" s="77">
        <v>42.026770299999903</v>
      </c>
      <c r="G1027" s="77">
        <v>-93.617055399999998</v>
      </c>
      <c r="H1027" s="77">
        <v>0</v>
      </c>
      <c r="I1027" s="77" t="s">
        <v>881</v>
      </c>
      <c r="J1027" s="77">
        <v>43.074761000000002</v>
      </c>
      <c r="K1027" s="77">
        <v>-89.383761300000003</v>
      </c>
      <c r="L1027" s="77">
        <v>731.55292061309297</v>
      </c>
      <c r="M1027" s="77">
        <v>0.25822944204477</v>
      </c>
      <c r="N1027" s="77">
        <v>0</v>
      </c>
      <c r="O1027" s="77">
        <v>140.45816075771299</v>
      </c>
      <c r="P1027" s="87" cm="1">
        <f t="array" ref="P1027">IF($X1027="Non-local",VLOOKUP($E1027,$AI$64:$AW$68,COLUMN($AW:$AW)-COLUMN($AH:$AH),FALSE),IF($X1027="Unknown",VLOOKUP($E1027,$AI$71:$AW$75,COLUMN($AW:$AW)-COLUMN($AH:$AH),FALSE),0))</f>
        <v>224</v>
      </c>
      <c r="Q1027" s="87" cm="1">
        <f t="array" ref="Q1027">IF($X1027="Non-local",VLOOKUP($E1027,$AI$40:$AW$44,COLUMN($AW:$AW)-COLUMN($AH:$AH),FALSE),IF($X1027="Unknown",VLOOKUP($E1027,$AI$47:$AW$51,COLUMN($AW:$AW)-COLUMN($AH:$AH),FALSE),0))</f>
        <v>470.18520000000001</v>
      </c>
      <c r="R1027" s="87" cm="1">
        <f t="array" ref="R1027">IF($X1027="Non-local",VLOOKUP($E1027,$AI$88:$AW$92,COLUMN($AW:$AW)-COLUMN($AH:$AH),FALSE),IF($X1027="Unknown",VLOOKUP($E1027,$AI$95:$AW$99,COLUMN($AW:$AW)-COLUMN($AH:$AH),FALSE),0))</f>
        <v>0.13052013767768686</v>
      </c>
      <c r="S1027" s="87" cm="1">
        <f t="array" ref="S1027">VLOOKUP($E1027,$AI$111:$AW$115,COLUMN($AW:$AW)-COLUMN($AH:$AH),FALSE)</f>
        <v>410.28773999999999</v>
      </c>
      <c r="T1027" s="104">
        <f t="shared" si="334"/>
        <v>0.38874957972245683</v>
      </c>
      <c r="U1027" s="104">
        <f t="shared" si="335"/>
        <v>1244.931100757713</v>
      </c>
      <c r="V1027" s="87" cm="1">
        <f t="array" ref="V1027">VLOOKUP($E1027,$AI$118:$AW$122,COLUMN($AW:$AW)-COLUMN($AH:$AH),FALSE)</f>
        <v>161.75600000000003</v>
      </c>
      <c r="W1027" s="87" t="str">
        <f t="shared" ref="W1027:W1090" si="339">IF(Z1027&lt;&gt;"USA",IF(Z1027&lt;&gt;"Unknown","International","Unknown"),"Domestic")</f>
        <v>Domestic</v>
      </c>
      <c r="X1027" s="87" t="str">
        <f t="shared" ref="X1027:X1090" si="340">IF(A1027="Unknown","Unknown",IF(H1027=1,"Local","Non-local"))</f>
        <v>Non-local</v>
      </c>
      <c r="Y1027" s="104"/>
      <c r="Z1027" s="87" t="str">
        <f t="shared" si="336"/>
        <v>USA</v>
      </c>
      <c r="AA1027" s="87" t="str">
        <f t="shared" si="337"/>
        <v>USA</v>
      </c>
      <c r="AB1027" s="82" cm="1">
        <f t="array" ref="AB1027">VLOOKUP(B1027,'GDP per Capita'!$T$2:$V$4235,COLUMN('GDP per Capita'!$V:$V)-COLUMN('GDP per Capita'!$S:$S),FALSE)</f>
        <v>63809.64</v>
      </c>
      <c r="AC1027" s="82">
        <f t="shared" ref="AC1027:AC1090" si="341">IFERROR(AB1027,"")</f>
        <v>63809.64</v>
      </c>
      <c r="AD1027" s="82">
        <f t="shared" ref="AD1027:AD1090" si="342">IFERROR(AB1027,AVERAGE(AC$2:AC$2538))</f>
        <v>63809.64</v>
      </c>
      <c r="AE1027" s="88">
        <f t="shared" si="338"/>
        <v>1.951007873979093E-2</v>
      </c>
    </row>
    <row r="1028" spans="1:31">
      <c r="A1028" s="77" t="s">
        <v>898</v>
      </c>
      <c r="B1028" s="77">
        <v>1027</v>
      </c>
      <c r="C1028" s="77" t="s">
        <v>29</v>
      </c>
      <c r="D1028" s="77" t="s">
        <v>29</v>
      </c>
      <c r="E1028" s="77">
        <v>2020</v>
      </c>
      <c r="F1028" s="77">
        <v>41.875561599999997</v>
      </c>
      <c r="G1028" s="77">
        <v>-87.6244212</v>
      </c>
      <c r="H1028" s="77">
        <v>0</v>
      </c>
      <c r="I1028" s="77" t="s">
        <v>881</v>
      </c>
      <c r="J1028" s="77">
        <v>43.074761000000002</v>
      </c>
      <c r="K1028" s="77">
        <v>-89.383761300000003</v>
      </c>
      <c r="L1028" s="77">
        <v>392.92408850763201</v>
      </c>
      <c r="M1028" s="77">
        <v>0.213515273972855</v>
      </c>
      <c r="N1028" s="77">
        <v>0</v>
      </c>
      <c r="O1028" s="77">
        <v>75.441424993465404</v>
      </c>
      <c r="P1028" s="87" cm="1">
        <f t="array" ref="P1028">IF($X1028="Non-local",VLOOKUP($E1028,$AI$64:$AW$68,COLUMN($AW:$AW)-COLUMN($AH:$AH),FALSE),IF($X1028="Unknown",VLOOKUP($E1028,$AI$71:$AW$75,COLUMN($AW:$AW)-COLUMN($AH:$AH),FALSE),0))</f>
        <v>224</v>
      </c>
      <c r="Q1028" s="87" cm="1">
        <f t="array" ref="Q1028">IF($X1028="Non-local",VLOOKUP($E1028,$AI$40:$AW$44,COLUMN($AW:$AW)-COLUMN($AH:$AH),FALSE),IF($X1028="Unknown",VLOOKUP($E1028,$AI$47:$AW$51,COLUMN($AW:$AW)-COLUMN($AH:$AH),FALSE),0))</f>
        <v>470.18520000000001</v>
      </c>
      <c r="R1028" s="87" cm="1">
        <f t="array" ref="R1028">IF($X1028="Non-local",VLOOKUP($E1028,$AI$88:$AW$92,COLUMN($AW:$AW)-COLUMN($AH:$AH),FALSE),IF($X1028="Unknown",VLOOKUP($E1028,$AI$95:$AW$99,COLUMN($AW:$AW)-COLUMN($AH:$AH),FALSE),0))</f>
        <v>0.13052013767768686</v>
      </c>
      <c r="S1028" s="87" cm="1">
        <f t="array" ref="S1028">VLOOKUP($E1028,$AI$111:$AW$115,COLUMN($AW:$AW)-COLUMN($AH:$AH),FALSE)</f>
        <v>410.28773999999999</v>
      </c>
      <c r="T1028" s="104">
        <f t="shared" si="334"/>
        <v>0.34403541165054186</v>
      </c>
      <c r="U1028" s="104">
        <f t="shared" si="335"/>
        <v>1179.9143649934654</v>
      </c>
      <c r="V1028" s="87" cm="1">
        <f t="array" ref="V1028">VLOOKUP($E1028,$AI$118:$AW$122,COLUMN($AW:$AW)-COLUMN($AH:$AH),FALSE)</f>
        <v>161.75600000000003</v>
      </c>
      <c r="W1028" s="87" t="str">
        <f t="shared" si="339"/>
        <v>Domestic</v>
      </c>
      <c r="X1028" s="87" t="str">
        <f t="shared" si="340"/>
        <v>Non-local</v>
      </c>
      <c r="Y1028" s="104"/>
      <c r="Z1028" s="87" t="str">
        <f t="shared" si="336"/>
        <v>USA</v>
      </c>
      <c r="AA1028" s="87" t="str">
        <f t="shared" si="337"/>
        <v>USA</v>
      </c>
      <c r="AB1028" s="82" cm="1">
        <f t="array" ref="AB1028">VLOOKUP(B1028,'GDP per Capita'!$T$2:$V$4235,COLUMN('GDP per Capita'!$V:$V)-COLUMN('GDP per Capita'!$S:$S),FALSE)</f>
        <v>63809.64</v>
      </c>
      <c r="AC1028" s="82">
        <f t="shared" si="341"/>
        <v>63809.64</v>
      </c>
      <c r="AD1028" s="82">
        <f t="shared" si="342"/>
        <v>63809.64</v>
      </c>
      <c r="AE1028" s="88">
        <f t="shared" si="338"/>
        <v>1.8491161601812287E-2</v>
      </c>
    </row>
    <row r="1029" spans="1:31">
      <c r="A1029" s="77" t="s">
        <v>1333</v>
      </c>
      <c r="B1029" s="77">
        <v>1028</v>
      </c>
      <c r="C1029" s="77" t="s">
        <v>29</v>
      </c>
      <c r="D1029" s="77" t="s">
        <v>29</v>
      </c>
      <c r="E1029" s="77">
        <v>2020</v>
      </c>
      <c r="F1029" s="77">
        <v>42.865632499999997</v>
      </c>
      <c r="G1029" s="77">
        <v>-73.770953500000005</v>
      </c>
      <c r="H1029" s="77">
        <v>0</v>
      </c>
      <c r="I1029" s="77" t="s">
        <v>881</v>
      </c>
      <c r="J1029" s="77">
        <v>43.074761000000002</v>
      </c>
      <c r="K1029" s="77">
        <v>-89.383761300000003</v>
      </c>
      <c r="L1029" s="77">
        <v>2537.3464295949598</v>
      </c>
      <c r="M1029" s="77">
        <v>0.49667504031751902</v>
      </c>
      <c r="N1029" s="77">
        <v>0</v>
      </c>
      <c r="O1029" s="77">
        <v>487.17051448223299</v>
      </c>
      <c r="P1029" s="87" cm="1">
        <f t="array" ref="P1029">IF($X1029="Non-local",VLOOKUP($E1029,$AI$64:$AW$68,COLUMN($AW:$AW)-COLUMN($AH:$AH),FALSE),IF($X1029="Unknown",VLOOKUP($E1029,$AI$71:$AW$75,COLUMN($AW:$AW)-COLUMN($AH:$AH),FALSE),0))</f>
        <v>224</v>
      </c>
      <c r="Q1029" s="87" cm="1">
        <f t="array" ref="Q1029">IF($X1029="Non-local",VLOOKUP($E1029,$AI$40:$AW$44,COLUMN($AW:$AW)-COLUMN($AH:$AH),FALSE),IF($X1029="Unknown",VLOOKUP($E1029,$AI$47:$AW$51,COLUMN($AW:$AW)-COLUMN($AH:$AH),FALSE),0))</f>
        <v>470.18520000000001</v>
      </c>
      <c r="R1029" s="87" cm="1">
        <f t="array" ref="R1029">IF($X1029="Non-local",VLOOKUP($E1029,$AI$88:$AW$92,COLUMN($AW:$AW)-COLUMN($AH:$AH),FALSE),IF($X1029="Unknown",VLOOKUP($E1029,$AI$95:$AW$99,COLUMN($AW:$AW)-COLUMN($AH:$AH),FALSE),0))</f>
        <v>0.13052013767768686</v>
      </c>
      <c r="S1029" s="87" cm="1">
        <f t="array" ref="S1029">VLOOKUP($E1029,$AI$111:$AW$115,COLUMN($AW:$AW)-COLUMN($AH:$AH),FALSE)</f>
        <v>410.28773999999999</v>
      </c>
      <c r="T1029" s="104">
        <f t="shared" si="334"/>
        <v>0.62719517799520585</v>
      </c>
      <c r="U1029" s="104">
        <f t="shared" si="335"/>
        <v>1591.643454482233</v>
      </c>
      <c r="V1029" s="87" cm="1">
        <f t="array" ref="V1029">VLOOKUP($E1029,$AI$118:$AW$122,COLUMN($AW:$AW)-COLUMN($AH:$AH),FALSE)</f>
        <v>161.75600000000003</v>
      </c>
      <c r="W1029" s="87" t="str">
        <f t="shared" si="339"/>
        <v>Domestic</v>
      </c>
      <c r="X1029" s="87" t="str">
        <f t="shared" si="340"/>
        <v>Non-local</v>
      </c>
      <c r="Y1029" s="104"/>
      <c r="Z1029" s="87" t="str">
        <f t="shared" si="336"/>
        <v>USA</v>
      </c>
      <c r="AA1029" s="87" t="str">
        <f t="shared" si="337"/>
        <v>USA</v>
      </c>
      <c r="AB1029" s="82" cm="1">
        <f t="array" ref="AB1029">VLOOKUP(B1029,'GDP per Capita'!$T$2:$V$4235,COLUMN('GDP per Capita'!$V:$V)-COLUMN('GDP per Capita'!$S:$S),FALSE)</f>
        <v>63809.64</v>
      </c>
      <c r="AC1029" s="82">
        <f t="shared" si="341"/>
        <v>63809.64</v>
      </c>
      <c r="AD1029" s="82">
        <f t="shared" si="342"/>
        <v>63809.64</v>
      </c>
      <c r="AE1029" s="88">
        <f t="shared" si="338"/>
        <v>2.4943620657979469E-2</v>
      </c>
    </row>
    <row r="1030" spans="1:31">
      <c r="A1030" s="77" t="s">
        <v>1334</v>
      </c>
      <c r="B1030" s="77">
        <v>1029</v>
      </c>
      <c r="C1030" s="77" t="s">
        <v>29</v>
      </c>
      <c r="D1030" s="77" t="s">
        <v>29</v>
      </c>
      <c r="E1030" s="77">
        <v>2020</v>
      </c>
      <c r="F1030" s="77">
        <v>45.098498299999903</v>
      </c>
      <c r="G1030" s="77">
        <v>-93.441922199999993</v>
      </c>
      <c r="H1030" s="77">
        <v>0</v>
      </c>
      <c r="I1030" s="77" t="s">
        <v>881</v>
      </c>
      <c r="J1030" s="77">
        <v>43.074761000000002</v>
      </c>
      <c r="K1030" s="77">
        <v>-89.383761300000003</v>
      </c>
      <c r="L1030" s="77">
        <v>789.00715019991799</v>
      </c>
      <c r="M1030" s="77">
        <v>0.26581597288508402</v>
      </c>
      <c r="N1030" s="77">
        <v>0</v>
      </c>
      <c r="O1030" s="77">
        <v>151.48937283838401</v>
      </c>
      <c r="P1030" s="87" cm="1">
        <f t="array" ref="P1030">IF($X1030="Non-local",VLOOKUP($E1030,$AI$64:$AW$68,COLUMN($AW:$AW)-COLUMN($AH:$AH),FALSE),IF($X1030="Unknown",VLOOKUP($E1030,$AI$71:$AW$75,COLUMN($AW:$AW)-COLUMN($AH:$AH),FALSE),0))</f>
        <v>224</v>
      </c>
      <c r="Q1030" s="87" cm="1">
        <f t="array" ref="Q1030">IF($X1030="Non-local",VLOOKUP($E1030,$AI$40:$AW$44,COLUMN($AW:$AW)-COLUMN($AH:$AH),FALSE),IF($X1030="Unknown",VLOOKUP($E1030,$AI$47:$AW$51,COLUMN($AW:$AW)-COLUMN($AH:$AH),FALSE),0))</f>
        <v>470.18520000000001</v>
      </c>
      <c r="R1030" s="87" cm="1">
        <f t="array" ref="R1030">IF($X1030="Non-local",VLOOKUP($E1030,$AI$88:$AW$92,COLUMN($AW:$AW)-COLUMN($AH:$AH),FALSE),IF($X1030="Unknown",VLOOKUP($E1030,$AI$95:$AW$99,COLUMN($AW:$AW)-COLUMN($AH:$AH),FALSE),0))</f>
        <v>0.13052013767768686</v>
      </c>
      <c r="S1030" s="87" cm="1">
        <f t="array" ref="S1030">VLOOKUP($E1030,$AI$111:$AW$115,COLUMN($AW:$AW)-COLUMN($AH:$AH),FALSE)</f>
        <v>410.28773999999999</v>
      </c>
      <c r="T1030" s="104">
        <f t="shared" si="334"/>
        <v>0.39633611056277085</v>
      </c>
      <c r="U1030" s="104">
        <f t="shared" si="335"/>
        <v>1255.9623128383842</v>
      </c>
      <c r="V1030" s="87" cm="1">
        <f t="array" ref="V1030">VLOOKUP($E1030,$AI$118:$AW$122,COLUMN($AW:$AW)-COLUMN($AH:$AH),FALSE)</f>
        <v>161.75600000000003</v>
      </c>
      <c r="W1030" s="87" t="str">
        <f t="shared" si="339"/>
        <v>Domestic</v>
      </c>
      <c r="X1030" s="87" t="str">
        <f t="shared" si="340"/>
        <v>Non-local</v>
      </c>
      <c r="Y1030" s="104"/>
      <c r="Z1030" s="87" t="str">
        <f t="shared" si="336"/>
        <v>USA</v>
      </c>
      <c r="AA1030" s="87" t="str">
        <f t="shared" si="337"/>
        <v>USA</v>
      </c>
      <c r="AB1030" s="82" cm="1">
        <f t="array" ref="AB1030">VLOOKUP(B1030,'GDP per Capita'!$T$2:$V$4235,COLUMN('GDP per Capita'!$V:$V)-COLUMN('GDP per Capita'!$S:$S),FALSE)</f>
        <v>63809.64</v>
      </c>
      <c r="AC1030" s="82">
        <f t="shared" si="341"/>
        <v>63809.64</v>
      </c>
      <c r="AD1030" s="82">
        <f t="shared" si="342"/>
        <v>63809.64</v>
      </c>
      <c r="AE1030" s="88">
        <f t="shared" si="338"/>
        <v>1.9682955629249502E-2</v>
      </c>
    </row>
    <row r="1031" spans="1:31">
      <c r="A1031" s="77" t="s">
        <v>938</v>
      </c>
      <c r="B1031" s="77">
        <v>1030</v>
      </c>
      <c r="C1031" s="77" t="s">
        <v>29</v>
      </c>
      <c r="D1031" s="77" t="s">
        <v>29</v>
      </c>
      <c r="E1031" s="77">
        <v>2020</v>
      </c>
      <c r="F1031" s="77">
        <v>43.074760999999903</v>
      </c>
      <c r="G1031" s="77">
        <v>-89.383761300000003</v>
      </c>
      <c r="H1031" s="77">
        <v>1</v>
      </c>
      <c r="I1031" s="77" t="s">
        <v>881</v>
      </c>
      <c r="J1031" s="77">
        <v>43.074761000000002</v>
      </c>
      <c r="K1031" s="77">
        <v>-89.383761300000003</v>
      </c>
      <c r="L1031" s="77">
        <v>7.0732408818940899E-13</v>
      </c>
      <c r="M1031" s="77">
        <v>0</v>
      </c>
      <c r="N1031" s="77">
        <v>0</v>
      </c>
      <c r="O1031" s="77">
        <v>0</v>
      </c>
      <c r="P1031" s="87" cm="1">
        <f t="array" ref="P1031">IF($X1031="Non-local",VLOOKUP($E1031,$AI$64:$AW$68,COLUMN($AW:$AW)-COLUMN($AH:$AH),FALSE),IF($X1031="Unknown",VLOOKUP($E1031,$AI$71:$AW$75,COLUMN($AW:$AW)-COLUMN($AH:$AH),FALSE),0))</f>
        <v>0</v>
      </c>
      <c r="Q1031" s="87" cm="1">
        <f t="array" ref="Q1031">IF($X1031="Non-local",VLOOKUP($E1031,$AI$40:$AW$44,COLUMN($AW:$AW)-COLUMN($AH:$AH),FALSE),IF($X1031="Unknown",VLOOKUP($E1031,$AI$47:$AW$51,COLUMN($AW:$AW)-COLUMN($AH:$AH),FALSE),0))</f>
        <v>0</v>
      </c>
      <c r="R1031" s="87" cm="1">
        <f t="array" ref="R1031">IF($X1031="Non-local",VLOOKUP($E1031,$AI$88:$AW$92,COLUMN($AW:$AW)-COLUMN($AH:$AH),FALSE),IF($X1031="Unknown",VLOOKUP($E1031,$AI$95:$AW$99,COLUMN($AW:$AW)-COLUMN($AH:$AH),FALSE),0))</f>
        <v>0</v>
      </c>
      <c r="S1031" s="87" cm="1">
        <f t="array" ref="S1031">VLOOKUP($E1031,$AI$111:$AW$115,COLUMN($AW:$AW)-COLUMN($AH:$AH),FALSE)</f>
        <v>410.28773999999999</v>
      </c>
      <c r="T1031" s="104">
        <f t="shared" si="334"/>
        <v>0</v>
      </c>
      <c r="U1031" s="104">
        <f t="shared" si="335"/>
        <v>410.28773999999999</v>
      </c>
      <c r="V1031" s="87" cm="1">
        <f t="array" ref="V1031">VLOOKUP($E1031,$AI$118:$AW$122,COLUMN($AW:$AW)-COLUMN($AH:$AH),FALSE)</f>
        <v>161.75600000000003</v>
      </c>
      <c r="W1031" s="87" t="str">
        <f t="shared" si="339"/>
        <v>Domestic</v>
      </c>
      <c r="X1031" s="87" t="str">
        <f t="shared" si="340"/>
        <v>Local</v>
      </c>
      <c r="Y1031" s="104"/>
      <c r="Z1031" s="87" t="str">
        <f t="shared" si="336"/>
        <v>USA</v>
      </c>
      <c r="AA1031" s="87" t="str">
        <f t="shared" si="337"/>
        <v>USA</v>
      </c>
      <c r="AB1031" s="82" cm="1">
        <f t="array" ref="AB1031">VLOOKUP(B1031,'GDP per Capita'!$T$2:$V$4235,COLUMN('GDP per Capita'!$V:$V)-COLUMN('GDP per Capita'!$S:$S),FALSE)</f>
        <v>63809.64</v>
      </c>
      <c r="AC1031" s="82">
        <f t="shared" si="341"/>
        <v>63809.64</v>
      </c>
      <c r="AD1031" s="82">
        <f t="shared" si="342"/>
        <v>63809.64</v>
      </c>
      <c r="AE1031" s="88">
        <f t="shared" si="338"/>
        <v>6.4298707844143927E-3</v>
      </c>
    </row>
    <row r="1032" spans="1:31">
      <c r="A1032" s="77" t="s">
        <v>1335</v>
      </c>
      <c r="B1032" s="77">
        <v>1031</v>
      </c>
      <c r="C1032" s="77" t="s">
        <v>29</v>
      </c>
      <c r="D1032" s="77" t="s">
        <v>29</v>
      </c>
      <c r="E1032" s="77">
        <v>2020</v>
      </c>
      <c r="F1032" s="77">
        <v>40.583455700000002</v>
      </c>
      <c r="G1032" s="77">
        <v>-74.149604799999906</v>
      </c>
      <c r="H1032" s="77">
        <v>0</v>
      </c>
      <c r="I1032" s="77" t="s">
        <v>881</v>
      </c>
      <c r="J1032" s="77">
        <v>43.074761000000002</v>
      </c>
      <c r="K1032" s="77">
        <v>-89.383761300000003</v>
      </c>
      <c r="L1032" s="77">
        <v>2580.64900264678</v>
      </c>
      <c r="M1032" s="77">
        <v>0.50239291884944104</v>
      </c>
      <c r="N1032" s="77">
        <v>0</v>
      </c>
      <c r="O1032" s="77">
        <v>495.48460850818299</v>
      </c>
      <c r="P1032" s="87" cm="1">
        <f t="array" ref="P1032">IF($X1032="Non-local",VLOOKUP($E1032,$AI$64:$AW$68,COLUMN($AW:$AW)-COLUMN($AH:$AH),FALSE),IF($X1032="Unknown",VLOOKUP($E1032,$AI$71:$AW$75,COLUMN($AW:$AW)-COLUMN($AH:$AH),FALSE),0))</f>
        <v>224</v>
      </c>
      <c r="Q1032" s="87" cm="1">
        <f t="array" ref="Q1032">IF($X1032="Non-local",VLOOKUP($E1032,$AI$40:$AW$44,COLUMN($AW:$AW)-COLUMN($AH:$AH),FALSE),IF($X1032="Unknown",VLOOKUP($E1032,$AI$47:$AW$51,COLUMN($AW:$AW)-COLUMN($AH:$AH),FALSE),0))</f>
        <v>470.18520000000001</v>
      </c>
      <c r="R1032" s="87" cm="1">
        <f t="array" ref="R1032">IF($X1032="Non-local",VLOOKUP($E1032,$AI$88:$AW$92,COLUMN($AW:$AW)-COLUMN($AH:$AH),FALSE),IF($X1032="Unknown",VLOOKUP($E1032,$AI$95:$AW$99,COLUMN($AW:$AW)-COLUMN($AH:$AH),FALSE),0))</f>
        <v>0.13052013767768686</v>
      </c>
      <c r="S1032" s="87" cm="1">
        <f t="array" ref="S1032">VLOOKUP($E1032,$AI$111:$AW$115,COLUMN($AW:$AW)-COLUMN($AH:$AH),FALSE)</f>
        <v>410.28773999999999</v>
      </c>
      <c r="T1032" s="104">
        <f t="shared" si="334"/>
        <v>0.63291305652712793</v>
      </c>
      <c r="U1032" s="104">
        <f t="shared" si="335"/>
        <v>1599.957548508183</v>
      </c>
      <c r="V1032" s="87" cm="1">
        <f t="array" ref="V1032">VLOOKUP($E1032,$AI$118:$AW$122,COLUMN($AW:$AW)-COLUMN($AH:$AH),FALSE)</f>
        <v>161.75600000000003</v>
      </c>
      <c r="W1032" s="87" t="str">
        <f t="shared" si="339"/>
        <v>Domestic</v>
      </c>
      <c r="X1032" s="87" t="str">
        <f t="shared" si="340"/>
        <v>Non-local</v>
      </c>
      <c r="Y1032" s="104"/>
      <c r="Z1032" s="87" t="str">
        <f t="shared" si="336"/>
        <v>USA</v>
      </c>
      <c r="AA1032" s="87" t="str">
        <f t="shared" si="337"/>
        <v>USA</v>
      </c>
      <c r="AB1032" s="82" cm="1">
        <f t="array" ref="AB1032">VLOOKUP(B1032,'GDP per Capita'!$T$2:$V$4235,COLUMN('GDP per Capita'!$V:$V)-COLUMN('GDP per Capita'!$S:$S),FALSE)</f>
        <v>63809.64</v>
      </c>
      <c r="AC1032" s="82">
        <f t="shared" si="341"/>
        <v>63809.64</v>
      </c>
      <c r="AD1032" s="82">
        <f t="shared" si="342"/>
        <v>63809.64</v>
      </c>
      <c r="AE1032" s="88">
        <f t="shared" si="338"/>
        <v>2.5073915924117157E-2</v>
      </c>
    </row>
    <row r="1033" spans="1:31">
      <c r="A1033" s="77" t="s">
        <v>1335</v>
      </c>
      <c r="B1033" s="77">
        <v>1032</v>
      </c>
      <c r="C1033" s="77" t="s">
        <v>29</v>
      </c>
      <c r="D1033" s="77" t="s">
        <v>29</v>
      </c>
      <c r="E1033" s="77">
        <v>2020</v>
      </c>
      <c r="F1033" s="77">
        <v>40.583455700000002</v>
      </c>
      <c r="G1033" s="77">
        <v>-74.149604799999906</v>
      </c>
      <c r="H1033" s="77">
        <v>0</v>
      </c>
      <c r="I1033" s="77" t="s">
        <v>881</v>
      </c>
      <c r="J1033" s="77">
        <v>43.074761000000002</v>
      </c>
      <c r="K1033" s="77">
        <v>-89.383761300000003</v>
      </c>
      <c r="L1033" s="77">
        <v>2580.64900264678</v>
      </c>
      <c r="M1033" s="77">
        <v>0.50239291884944104</v>
      </c>
      <c r="N1033" s="77">
        <v>0</v>
      </c>
      <c r="O1033" s="77">
        <v>495.48460850818299</v>
      </c>
      <c r="P1033" s="87" cm="1">
        <f t="array" ref="P1033">IF($X1033="Non-local",VLOOKUP($E1033,$AI$64:$AW$68,COLUMN($AW:$AW)-COLUMN($AH:$AH),FALSE),IF($X1033="Unknown",VLOOKUP($E1033,$AI$71:$AW$75,COLUMN($AW:$AW)-COLUMN($AH:$AH),FALSE),0))</f>
        <v>224</v>
      </c>
      <c r="Q1033" s="87" cm="1">
        <f t="array" ref="Q1033">IF($X1033="Non-local",VLOOKUP($E1033,$AI$40:$AW$44,COLUMN($AW:$AW)-COLUMN($AH:$AH),FALSE),IF($X1033="Unknown",VLOOKUP($E1033,$AI$47:$AW$51,COLUMN($AW:$AW)-COLUMN($AH:$AH),FALSE),0))</f>
        <v>470.18520000000001</v>
      </c>
      <c r="R1033" s="87" cm="1">
        <f t="array" ref="R1033">IF($X1033="Non-local",VLOOKUP($E1033,$AI$88:$AW$92,COLUMN($AW:$AW)-COLUMN($AH:$AH),FALSE),IF($X1033="Unknown",VLOOKUP($E1033,$AI$95:$AW$99,COLUMN($AW:$AW)-COLUMN($AH:$AH),FALSE),0))</f>
        <v>0.13052013767768686</v>
      </c>
      <c r="S1033" s="87" cm="1">
        <f t="array" ref="S1033">VLOOKUP($E1033,$AI$111:$AW$115,COLUMN($AW:$AW)-COLUMN($AH:$AH),FALSE)</f>
        <v>410.28773999999999</v>
      </c>
      <c r="T1033" s="104">
        <f t="shared" si="334"/>
        <v>0.63291305652712793</v>
      </c>
      <c r="U1033" s="104">
        <f t="shared" si="335"/>
        <v>1599.957548508183</v>
      </c>
      <c r="V1033" s="87" cm="1">
        <f t="array" ref="V1033">VLOOKUP($E1033,$AI$118:$AW$122,COLUMN($AW:$AW)-COLUMN($AH:$AH),FALSE)</f>
        <v>161.75600000000003</v>
      </c>
      <c r="W1033" s="87" t="str">
        <f t="shared" si="339"/>
        <v>Domestic</v>
      </c>
      <c r="X1033" s="87" t="str">
        <f t="shared" si="340"/>
        <v>Non-local</v>
      </c>
      <c r="Y1033" s="104"/>
      <c r="Z1033" s="87" t="str">
        <f t="shared" si="336"/>
        <v>USA</v>
      </c>
      <c r="AA1033" s="87" t="str">
        <f t="shared" si="337"/>
        <v>USA</v>
      </c>
      <c r="AB1033" s="82" cm="1">
        <f t="array" ref="AB1033">VLOOKUP(B1033,'GDP per Capita'!$T$2:$V$4235,COLUMN('GDP per Capita'!$V:$V)-COLUMN('GDP per Capita'!$S:$S),FALSE)</f>
        <v>63809.64</v>
      </c>
      <c r="AC1033" s="82">
        <f t="shared" si="341"/>
        <v>63809.64</v>
      </c>
      <c r="AD1033" s="82">
        <f t="shared" si="342"/>
        <v>63809.64</v>
      </c>
      <c r="AE1033" s="88">
        <f t="shared" si="338"/>
        <v>2.5073915924117157E-2</v>
      </c>
    </row>
    <row r="1034" spans="1:31">
      <c r="A1034" s="77" t="s">
        <v>941</v>
      </c>
      <c r="B1034" s="77">
        <v>1033</v>
      </c>
      <c r="C1034" s="77" t="s">
        <v>29</v>
      </c>
      <c r="D1034" s="77" t="s">
        <v>29</v>
      </c>
      <c r="E1034" s="77">
        <v>2020</v>
      </c>
      <c r="F1034" s="77">
        <v>35.222571700000003</v>
      </c>
      <c r="G1034" s="77">
        <v>-97.439481599999993</v>
      </c>
      <c r="H1034" s="77">
        <v>0</v>
      </c>
      <c r="I1034" s="77" t="s">
        <v>881</v>
      </c>
      <c r="J1034" s="77">
        <v>43.074761000000002</v>
      </c>
      <c r="K1034" s="77">
        <v>-89.383761300000003</v>
      </c>
      <c r="L1034" s="77">
        <v>2229.2011972748301</v>
      </c>
      <c r="M1034" s="77">
        <v>0.45598607233197302</v>
      </c>
      <c r="N1034" s="77">
        <v>0</v>
      </c>
      <c r="O1034" s="77">
        <v>428.00662987676702</v>
      </c>
      <c r="P1034" s="87" cm="1">
        <f t="array" ref="P1034">IF($X1034="Non-local",VLOOKUP($E1034,$AI$64:$AW$68,COLUMN($AW:$AW)-COLUMN($AH:$AH),FALSE),IF($X1034="Unknown",VLOOKUP($E1034,$AI$71:$AW$75,COLUMN($AW:$AW)-COLUMN($AH:$AH),FALSE),0))</f>
        <v>224</v>
      </c>
      <c r="Q1034" s="87" cm="1">
        <f t="array" ref="Q1034">IF($X1034="Non-local",VLOOKUP($E1034,$AI$40:$AW$44,COLUMN($AW:$AW)-COLUMN($AH:$AH),FALSE),IF($X1034="Unknown",VLOOKUP($E1034,$AI$47:$AW$51,COLUMN($AW:$AW)-COLUMN($AH:$AH),FALSE),0))</f>
        <v>470.18520000000001</v>
      </c>
      <c r="R1034" s="87" cm="1">
        <f t="array" ref="R1034">IF($X1034="Non-local",VLOOKUP($E1034,$AI$88:$AW$92,COLUMN($AW:$AW)-COLUMN($AH:$AH),FALSE),IF($X1034="Unknown",VLOOKUP($E1034,$AI$95:$AW$99,COLUMN($AW:$AW)-COLUMN($AH:$AH),FALSE),0))</f>
        <v>0.13052013767768686</v>
      </c>
      <c r="S1034" s="87" cm="1">
        <f t="array" ref="S1034">VLOOKUP($E1034,$AI$111:$AW$115,COLUMN($AW:$AW)-COLUMN($AH:$AH),FALSE)</f>
        <v>410.28773999999999</v>
      </c>
      <c r="T1034" s="104">
        <f t="shared" si="334"/>
        <v>0.58650621000965986</v>
      </c>
      <c r="U1034" s="104">
        <f t="shared" si="335"/>
        <v>1532.4795698767668</v>
      </c>
      <c r="V1034" s="87" cm="1">
        <f t="array" ref="V1034">VLOOKUP($E1034,$AI$118:$AW$122,COLUMN($AW:$AW)-COLUMN($AH:$AH),FALSE)</f>
        <v>161.75600000000003</v>
      </c>
      <c r="W1034" s="87" t="str">
        <f t="shared" si="339"/>
        <v>Domestic</v>
      </c>
      <c r="X1034" s="87" t="str">
        <f t="shared" si="340"/>
        <v>Non-local</v>
      </c>
      <c r="Y1034" s="104"/>
      <c r="Z1034" s="87" t="str">
        <f t="shared" si="336"/>
        <v>USA</v>
      </c>
      <c r="AA1034" s="87" t="str">
        <f t="shared" si="337"/>
        <v>USA</v>
      </c>
      <c r="AB1034" s="82" cm="1">
        <f t="array" ref="AB1034">VLOOKUP(B1034,'GDP per Capita'!$T$2:$V$4235,COLUMN('GDP per Capita'!$V:$V)-COLUMN('GDP per Capita'!$S:$S),FALSE)</f>
        <v>63809.64</v>
      </c>
      <c r="AC1034" s="82">
        <f t="shared" si="341"/>
        <v>63809.64</v>
      </c>
      <c r="AD1034" s="82">
        <f t="shared" si="342"/>
        <v>63809.64</v>
      </c>
      <c r="AE1034" s="88">
        <f t="shared" si="338"/>
        <v>2.4016427139798419E-2</v>
      </c>
    </row>
    <row r="1035" spans="1:31">
      <c r="A1035" s="77" t="s">
        <v>34</v>
      </c>
      <c r="B1035" s="77">
        <v>1034</v>
      </c>
      <c r="C1035" s="77" t="s">
        <v>34</v>
      </c>
      <c r="D1035" s="77" t="s">
        <v>34</v>
      </c>
      <c r="E1035" s="77">
        <v>2020</v>
      </c>
      <c r="F1035" s="77">
        <v>0</v>
      </c>
      <c r="G1035" s="77">
        <v>0</v>
      </c>
      <c r="H1035" s="77">
        <v>0</v>
      </c>
      <c r="I1035" s="77" t="s">
        <v>881</v>
      </c>
      <c r="J1035" s="77">
        <v>43.074761000000002</v>
      </c>
      <c r="K1035" s="77">
        <v>-89.383761300000003</v>
      </c>
      <c r="L1035" s="77">
        <v>4610.0412007298301</v>
      </c>
      <c r="M1035" s="77">
        <v>0.80715542109624605</v>
      </c>
      <c r="N1035" s="77">
        <v>1</v>
      </c>
      <c r="O1035" s="77">
        <v>553.20494408757997</v>
      </c>
      <c r="P1035" s="87" cm="1">
        <f t="array" ref="P1035">IF($X1035="Non-local",VLOOKUP($E1035,$AI$64:$AW$68,COLUMN($AW:$AW)-COLUMN($AH:$AH),FALSE),IF($X1035="Unknown",VLOOKUP($E1035,$AI$71:$AW$75,COLUMN($AW:$AW)-COLUMN($AH:$AH),FALSE),0))</f>
        <v>214.50706319702601</v>
      </c>
      <c r="Q1035" s="87" cm="1">
        <f t="array" ref="Q1035">IF($X1035="Non-local",VLOOKUP($E1035,$AI$40:$AW$44,COLUMN($AW:$AW)-COLUMN($AH:$AH),FALSE),IF($X1035="Unknown",VLOOKUP($E1035,$AI$47:$AW$51,COLUMN($AW:$AW)-COLUMN($AH:$AH),FALSE),0))</f>
        <v>450.25913576208183</v>
      </c>
      <c r="R1035" s="87" cm="1">
        <f t="array" ref="R1035">IF($X1035="Non-local",VLOOKUP($E1035,$AI$88:$AW$92,COLUMN($AW:$AW)-COLUMN($AH:$AH),FALSE),IF($X1035="Unknown",VLOOKUP($E1035,$AI$95:$AW$99,COLUMN($AW:$AW)-COLUMN($AH:$AH),FALSE),0))</f>
        <v>0.12498880098800048</v>
      </c>
      <c r="S1035" s="87" cm="1">
        <f t="array" ref="S1035">VLOOKUP($E1035,$AI$111:$AW$115,COLUMN($AW:$AW)-COLUMN($AH:$AH),FALSE)</f>
        <v>410.28773999999999</v>
      </c>
      <c r="T1035" s="104">
        <f t="shared" si="334"/>
        <v>0.93214422208424652</v>
      </c>
      <c r="U1035" s="104">
        <f t="shared" si="335"/>
        <v>1628.2588830466877</v>
      </c>
      <c r="V1035" s="87" cm="1">
        <f t="array" ref="V1035">VLOOKUP($E1035,$AI$118:$AW$122,COLUMN($AW:$AW)-COLUMN($AH:$AH),FALSE)</f>
        <v>161.75600000000003</v>
      </c>
      <c r="W1035" s="87" t="str">
        <f t="shared" si="339"/>
        <v>Unknown</v>
      </c>
      <c r="X1035" s="87" t="str">
        <f t="shared" si="340"/>
        <v>Unknown</v>
      </c>
      <c r="Y1035" s="104"/>
      <c r="Z1035" s="87" t="str">
        <f t="shared" si="336"/>
        <v>Unknown</v>
      </c>
      <c r="AA1035" s="87" t="str">
        <f t="shared" si="337"/>
        <v>Unknown</v>
      </c>
      <c r="AB1035" s="82" t="e" cm="1">
        <f t="array" ref="AB1035">VLOOKUP(B1035,'GDP per Capita'!$T$2:$V$4235,COLUMN('GDP per Capita'!$V:$V)-COLUMN('GDP per Capita'!$S:$S),FALSE)</f>
        <v>#N/A</v>
      </c>
      <c r="AC1035" s="82" t="str">
        <f t="shared" si="341"/>
        <v/>
      </c>
      <c r="AD1035" s="82">
        <f t="shared" si="342"/>
        <v>61228.93767638311</v>
      </c>
      <c r="AE1035" s="88">
        <f t="shared" si="338"/>
        <v>2.6592963145181774E-2</v>
      </c>
    </row>
    <row r="1036" spans="1:31">
      <c r="A1036" s="77" t="s">
        <v>923</v>
      </c>
      <c r="B1036" s="77">
        <v>1035</v>
      </c>
      <c r="C1036" s="77" t="s">
        <v>29</v>
      </c>
      <c r="D1036" s="77" t="s">
        <v>29</v>
      </c>
      <c r="E1036" s="77">
        <v>2020</v>
      </c>
      <c r="F1036" s="77">
        <v>38.029305999999998</v>
      </c>
      <c r="G1036" s="77">
        <v>-78.476678100000001</v>
      </c>
      <c r="H1036" s="77">
        <v>0</v>
      </c>
      <c r="I1036" s="77" t="s">
        <v>881</v>
      </c>
      <c r="J1036" s="77">
        <v>43.074761000000002</v>
      </c>
      <c r="K1036" s="77">
        <v>-89.383761300000003</v>
      </c>
      <c r="L1036" s="77">
        <v>2155.09100284238</v>
      </c>
      <c r="M1036" s="77">
        <v>0.44620020835491397</v>
      </c>
      <c r="N1036" s="77">
        <v>0</v>
      </c>
      <c r="O1036" s="77">
        <v>413.77747254573802</v>
      </c>
      <c r="P1036" s="87" cm="1">
        <f t="array" ref="P1036">IF($X1036="Non-local",VLOOKUP($E1036,$AI$64:$AW$68,COLUMN($AW:$AW)-COLUMN($AH:$AH),FALSE),IF($X1036="Unknown",VLOOKUP($E1036,$AI$71:$AW$75,COLUMN($AW:$AW)-COLUMN($AH:$AH),FALSE),0))</f>
        <v>224</v>
      </c>
      <c r="Q1036" s="87" cm="1">
        <f t="array" ref="Q1036">IF($X1036="Non-local",VLOOKUP($E1036,$AI$40:$AW$44,COLUMN($AW:$AW)-COLUMN($AH:$AH),FALSE),IF($X1036="Unknown",VLOOKUP($E1036,$AI$47:$AW$51,COLUMN($AW:$AW)-COLUMN($AH:$AH),FALSE),0))</f>
        <v>470.18520000000001</v>
      </c>
      <c r="R1036" s="87" cm="1">
        <f t="array" ref="R1036">IF($X1036="Non-local",VLOOKUP($E1036,$AI$88:$AW$92,COLUMN($AW:$AW)-COLUMN($AH:$AH),FALSE),IF($X1036="Unknown",VLOOKUP($E1036,$AI$95:$AW$99,COLUMN($AW:$AW)-COLUMN($AH:$AH),FALSE),0))</f>
        <v>0.13052013767768686</v>
      </c>
      <c r="S1036" s="87" cm="1">
        <f t="array" ref="S1036">VLOOKUP($E1036,$AI$111:$AW$115,COLUMN($AW:$AW)-COLUMN($AH:$AH),FALSE)</f>
        <v>410.28773999999999</v>
      </c>
      <c r="T1036" s="104">
        <f t="shared" si="334"/>
        <v>0.57672034603260081</v>
      </c>
      <c r="U1036" s="104">
        <f t="shared" si="335"/>
        <v>1518.2504125457378</v>
      </c>
      <c r="V1036" s="87" cm="1">
        <f t="array" ref="V1036">VLOOKUP($E1036,$AI$118:$AW$122,COLUMN($AW:$AW)-COLUMN($AH:$AH),FALSE)</f>
        <v>161.75600000000003</v>
      </c>
      <c r="W1036" s="87" t="str">
        <f t="shared" si="339"/>
        <v>Domestic</v>
      </c>
      <c r="X1036" s="87" t="str">
        <f t="shared" si="340"/>
        <v>Non-local</v>
      </c>
      <c r="Y1036" s="104"/>
      <c r="Z1036" s="87" t="str">
        <f t="shared" si="336"/>
        <v>USA</v>
      </c>
      <c r="AA1036" s="87" t="str">
        <f t="shared" si="337"/>
        <v>USA</v>
      </c>
      <c r="AB1036" s="82" cm="1">
        <f t="array" ref="AB1036">VLOOKUP(B1036,'GDP per Capita'!$T$2:$V$4235,COLUMN('GDP per Capita'!$V:$V)-COLUMN('GDP per Capita'!$S:$S),FALSE)</f>
        <v>63809.64</v>
      </c>
      <c r="AC1036" s="82">
        <f t="shared" si="341"/>
        <v>63809.64</v>
      </c>
      <c r="AD1036" s="82">
        <f t="shared" si="342"/>
        <v>63809.64</v>
      </c>
      <c r="AE1036" s="88">
        <f t="shared" si="338"/>
        <v>2.379343328916662E-2</v>
      </c>
    </row>
    <row r="1037" spans="1:31">
      <c r="A1037" s="77" t="s">
        <v>1128</v>
      </c>
      <c r="B1037" s="77">
        <v>1036</v>
      </c>
      <c r="C1037" s="77" t="s">
        <v>320</v>
      </c>
      <c r="D1037" s="77" t="s">
        <v>28</v>
      </c>
      <c r="E1037" s="77">
        <v>2020</v>
      </c>
      <c r="F1037" s="77">
        <v>45.4972159</v>
      </c>
      <c r="G1037" s="77">
        <v>-73.610364199999907</v>
      </c>
      <c r="H1037" s="77">
        <v>0</v>
      </c>
      <c r="I1037" s="77" t="s">
        <v>881</v>
      </c>
      <c r="J1037" s="77">
        <v>43.074761000000002</v>
      </c>
      <c r="K1037" s="77">
        <v>-89.383761300000003</v>
      </c>
      <c r="L1037" s="77">
        <v>2563.78052679657</v>
      </c>
      <c r="M1037" s="77">
        <v>0.50016552474482801</v>
      </c>
      <c r="N1037" s="77">
        <v>0</v>
      </c>
      <c r="O1037" s="77">
        <v>492.24586114494201</v>
      </c>
      <c r="P1037" s="87" cm="1">
        <f t="array" ref="P1037">IF($X1037="Non-local",VLOOKUP($E1037,$AI$64:$AW$68,COLUMN($AW:$AW)-COLUMN($AH:$AH),FALSE),IF($X1037="Unknown",VLOOKUP($E1037,$AI$71:$AW$75,COLUMN($AW:$AW)-COLUMN($AH:$AH),FALSE),0))</f>
        <v>224</v>
      </c>
      <c r="Q1037" s="87" cm="1">
        <f t="array" ref="Q1037">IF($X1037="Non-local",VLOOKUP($E1037,$AI$40:$AW$44,COLUMN($AW:$AW)-COLUMN($AH:$AH),FALSE),IF($X1037="Unknown",VLOOKUP($E1037,$AI$47:$AW$51,COLUMN($AW:$AW)-COLUMN($AH:$AH),FALSE),0))</f>
        <v>470.18520000000001</v>
      </c>
      <c r="R1037" s="87" cm="1">
        <f t="array" ref="R1037">IF($X1037="Non-local",VLOOKUP($E1037,$AI$88:$AW$92,COLUMN($AW:$AW)-COLUMN($AH:$AH),FALSE),IF($X1037="Unknown",VLOOKUP($E1037,$AI$95:$AW$99,COLUMN($AW:$AW)-COLUMN($AH:$AH),FALSE),0))</f>
        <v>0.13052013767768686</v>
      </c>
      <c r="S1037" s="87" cm="1">
        <f t="array" ref="S1037">VLOOKUP($E1037,$AI$111:$AW$115,COLUMN($AW:$AW)-COLUMN($AH:$AH),FALSE)</f>
        <v>410.28773999999999</v>
      </c>
      <c r="T1037" s="104">
        <f t="shared" si="334"/>
        <v>0.63068566242251489</v>
      </c>
      <c r="U1037" s="104">
        <f t="shared" si="335"/>
        <v>1596.7188011449418</v>
      </c>
      <c r="V1037" s="87" cm="1">
        <f t="array" ref="V1037">VLOOKUP($E1037,$AI$118:$AW$122,COLUMN($AW:$AW)-COLUMN($AH:$AH),FALSE)</f>
        <v>161.75600000000003</v>
      </c>
      <c r="W1037" s="87" t="str">
        <f t="shared" si="339"/>
        <v>International</v>
      </c>
      <c r="X1037" s="87" t="str">
        <f t="shared" si="340"/>
        <v>Non-local</v>
      </c>
      <c r="Y1037" s="104"/>
      <c r="Z1037" s="87" t="str">
        <f t="shared" si="336"/>
        <v>Canada</v>
      </c>
      <c r="AA1037" s="87" t="str">
        <f t="shared" si="337"/>
        <v>Other Americas</v>
      </c>
      <c r="AB1037" s="82" cm="1">
        <f t="array" ref="AB1037">VLOOKUP(B1037,'GDP per Capita'!$T$2:$V$4235,COLUMN('GDP per Capita'!$V:$V)-COLUMN('GDP per Capita'!$S:$S),FALSE)</f>
        <v>49196.49</v>
      </c>
      <c r="AC1037" s="82">
        <f t="shared" si="341"/>
        <v>49196.49</v>
      </c>
      <c r="AD1037" s="82">
        <f t="shared" si="342"/>
        <v>49196.49</v>
      </c>
      <c r="AE1037" s="88">
        <f t="shared" si="338"/>
        <v>3.2455949624555371E-2</v>
      </c>
    </row>
    <row r="1038" spans="1:31">
      <c r="A1038" s="77" t="s">
        <v>1336</v>
      </c>
      <c r="B1038" s="77">
        <v>1037</v>
      </c>
      <c r="C1038" s="77" t="s">
        <v>618</v>
      </c>
      <c r="D1038" s="77" t="s">
        <v>28</v>
      </c>
      <c r="E1038" s="77">
        <v>2020</v>
      </c>
      <c r="F1038" s="77">
        <v>19.586800499999999</v>
      </c>
      <c r="G1038" s="77">
        <v>-99.034096199999993</v>
      </c>
      <c r="H1038" s="77">
        <v>0</v>
      </c>
      <c r="I1038" s="77" t="s">
        <v>881</v>
      </c>
      <c r="J1038" s="77">
        <v>43.074761000000002</v>
      </c>
      <c r="K1038" s="77">
        <v>-89.383761300000003</v>
      </c>
      <c r="L1038" s="77">
        <v>5526.5712242888303</v>
      </c>
      <c r="M1038" s="77">
        <v>0.94782142325803398</v>
      </c>
      <c r="N1038" s="77">
        <v>0</v>
      </c>
      <c r="O1038" s="77">
        <v>663.18854691466004</v>
      </c>
      <c r="P1038" s="87" cm="1">
        <f t="array" ref="P1038">IF($X1038="Non-local",VLOOKUP($E1038,$AI$64:$AW$68,COLUMN($AW:$AW)-COLUMN($AH:$AH),FALSE),IF($X1038="Unknown",VLOOKUP($E1038,$AI$71:$AW$75,COLUMN($AW:$AW)-COLUMN($AH:$AH),FALSE),0))</f>
        <v>224</v>
      </c>
      <c r="Q1038" s="87" cm="1">
        <f t="array" ref="Q1038">IF($X1038="Non-local",VLOOKUP($E1038,$AI$40:$AW$44,COLUMN($AW:$AW)-COLUMN($AH:$AH),FALSE),IF($X1038="Unknown",VLOOKUP($E1038,$AI$47:$AW$51,COLUMN($AW:$AW)-COLUMN($AH:$AH),FALSE),0))</f>
        <v>470.18520000000001</v>
      </c>
      <c r="R1038" s="87" cm="1">
        <f t="array" ref="R1038">IF($X1038="Non-local",VLOOKUP($E1038,$AI$88:$AW$92,COLUMN($AW:$AW)-COLUMN($AH:$AH),FALSE),IF($X1038="Unknown",VLOOKUP($E1038,$AI$95:$AW$99,COLUMN($AW:$AW)-COLUMN($AH:$AH),FALSE),0))</f>
        <v>0.13052013767768686</v>
      </c>
      <c r="S1038" s="87" cm="1">
        <f t="array" ref="S1038">VLOOKUP($E1038,$AI$111:$AW$115,COLUMN($AW:$AW)-COLUMN($AH:$AH),FALSE)</f>
        <v>410.28773999999999</v>
      </c>
      <c r="T1038" s="104">
        <f t="shared" si="334"/>
        <v>1.0783415609357208</v>
      </c>
      <c r="U1038" s="104">
        <f t="shared" si="335"/>
        <v>1767.6614869146599</v>
      </c>
      <c r="V1038" s="87" cm="1">
        <f t="array" ref="V1038">VLOOKUP($E1038,$AI$118:$AW$122,COLUMN($AW:$AW)-COLUMN($AH:$AH),FALSE)</f>
        <v>161.75600000000003</v>
      </c>
      <c r="W1038" s="87" t="str">
        <f t="shared" si="339"/>
        <v>International</v>
      </c>
      <c r="X1038" s="87" t="str">
        <f t="shared" si="340"/>
        <v>Non-local</v>
      </c>
      <c r="Y1038" s="104"/>
      <c r="Z1038" s="87" t="str">
        <f t="shared" si="336"/>
        <v>Mexico</v>
      </c>
      <c r="AA1038" s="87" t="str">
        <f t="shared" si="337"/>
        <v>Other Americas</v>
      </c>
      <c r="AB1038" s="82" cm="1">
        <f t="array" ref="AB1038">VLOOKUP(B1038,'GDP per Capita'!$T$2:$V$4235,COLUMN('GDP per Capita'!$V:$V)-COLUMN('GDP per Capita'!$S:$S),FALSE)</f>
        <v>10492.69</v>
      </c>
      <c r="AC1038" s="82">
        <f t="shared" si="341"/>
        <v>10492.69</v>
      </c>
      <c r="AD1038" s="82">
        <f t="shared" si="342"/>
        <v>10492.69</v>
      </c>
      <c r="AE1038" s="88">
        <f t="shared" si="338"/>
        <v>0.16846599746248672</v>
      </c>
    </row>
    <row r="1039" spans="1:31">
      <c r="A1039" s="77" t="s">
        <v>920</v>
      </c>
      <c r="B1039" s="77">
        <v>1038</v>
      </c>
      <c r="C1039" s="77" t="s">
        <v>29</v>
      </c>
      <c r="D1039" s="77" t="s">
        <v>29</v>
      </c>
      <c r="E1039" s="77">
        <v>2020</v>
      </c>
      <c r="F1039" s="77">
        <v>32.222876499999998</v>
      </c>
      <c r="G1039" s="77">
        <v>-110.9748477</v>
      </c>
      <c r="H1039" s="77">
        <v>0</v>
      </c>
      <c r="I1039" s="77" t="s">
        <v>881</v>
      </c>
      <c r="J1039" s="77">
        <v>43.074761000000002</v>
      </c>
      <c r="K1039" s="77">
        <v>-89.383761300000003</v>
      </c>
      <c r="L1039" s="77">
        <v>4482.5152870161</v>
      </c>
      <c r="M1039" s="77">
        <v>0.798937533590652</v>
      </c>
      <c r="N1039" s="77">
        <v>0</v>
      </c>
      <c r="O1039" s="77">
        <v>537.90183444193201</v>
      </c>
      <c r="P1039" s="87" cm="1">
        <f t="array" ref="P1039">IF($X1039="Non-local",VLOOKUP($E1039,$AI$64:$AW$68,COLUMN($AW:$AW)-COLUMN($AH:$AH),FALSE),IF($X1039="Unknown",VLOOKUP($E1039,$AI$71:$AW$75,COLUMN($AW:$AW)-COLUMN($AH:$AH),FALSE),0))</f>
        <v>224</v>
      </c>
      <c r="Q1039" s="87" cm="1">
        <f t="array" ref="Q1039">IF($X1039="Non-local",VLOOKUP($E1039,$AI$40:$AW$44,COLUMN($AW:$AW)-COLUMN($AH:$AH),FALSE),IF($X1039="Unknown",VLOOKUP($E1039,$AI$47:$AW$51,COLUMN($AW:$AW)-COLUMN($AH:$AH),FALSE),0))</f>
        <v>470.18520000000001</v>
      </c>
      <c r="R1039" s="87" cm="1">
        <f t="array" ref="R1039">IF($X1039="Non-local",VLOOKUP($E1039,$AI$88:$AW$92,COLUMN($AW:$AW)-COLUMN($AH:$AH),FALSE),IF($X1039="Unknown",VLOOKUP($E1039,$AI$95:$AW$99,COLUMN($AW:$AW)-COLUMN($AH:$AH),FALSE),0))</f>
        <v>0.13052013767768686</v>
      </c>
      <c r="S1039" s="87" cm="1">
        <f t="array" ref="S1039">VLOOKUP($E1039,$AI$111:$AW$115,COLUMN($AW:$AW)-COLUMN($AH:$AH),FALSE)</f>
        <v>410.28773999999999</v>
      </c>
      <c r="T1039" s="104">
        <f t="shared" si="334"/>
        <v>0.92945767126833889</v>
      </c>
      <c r="U1039" s="104">
        <f t="shared" si="335"/>
        <v>1642.374774441932</v>
      </c>
      <c r="V1039" s="87" cm="1">
        <f t="array" ref="V1039">VLOOKUP($E1039,$AI$118:$AW$122,COLUMN($AW:$AW)-COLUMN($AH:$AH),FALSE)</f>
        <v>161.75600000000003</v>
      </c>
      <c r="W1039" s="87" t="str">
        <f t="shared" si="339"/>
        <v>Domestic</v>
      </c>
      <c r="X1039" s="87" t="str">
        <f t="shared" si="340"/>
        <v>Non-local</v>
      </c>
      <c r="Y1039" s="104"/>
      <c r="Z1039" s="87" t="str">
        <f t="shared" si="336"/>
        <v>USA</v>
      </c>
      <c r="AA1039" s="87" t="str">
        <f t="shared" si="337"/>
        <v>USA</v>
      </c>
      <c r="AB1039" s="82" cm="1">
        <f t="array" ref="AB1039">VLOOKUP(B1039,'GDP per Capita'!$T$2:$V$4235,COLUMN('GDP per Capita'!$V:$V)-COLUMN('GDP per Capita'!$S:$S),FALSE)</f>
        <v>63809.64</v>
      </c>
      <c r="AC1039" s="82">
        <f t="shared" si="341"/>
        <v>63809.64</v>
      </c>
      <c r="AD1039" s="82">
        <f t="shared" si="342"/>
        <v>63809.64</v>
      </c>
      <c r="AE1039" s="88">
        <f t="shared" si="338"/>
        <v>2.5738662284287013E-2</v>
      </c>
    </row>
    <row r="1040" spans="1:31">
      <c r="A1040" s="77" t="s">
        <v>997</v>
      </c>
      <c r="B1040" s="77">
        <v>1039</v>
      </c>
      <c r="C1040" s="77" t="s">
        <v>29</v>
      </c>
      <c r="D1040" s="77" t="s">
        <v>29</v>
      </c>
      <c r="E1040" s="77">
        <v>2020</v>
      </c>
      <c r="F1040" s="77">
        <v>41.661256099999903</v>
      </c>
      <c r="G1040" s="77">
        <v>-91.529910599999994</v>
      </c>
      <c r="H1040" s="77">
        <v>0</v>
      </c>
      <c r="I1040" s="77" t="s">
        <v>881</v>
      </c>
      <c r="J1040" s="77">
        <v>43.074761000000002</v>
      </c>
      <c r="K1040" s="77">
        <v>-89.383761300000003</v>
      </c>
      <c r="L1040" s="77">
        <v>472.37268939255</v>
      </c>
      <c r="M1040" s="77">
        <v>0.224006046630808</v>
      </c>
      <c r="N1040" s="77">
        <v>0</v>
      </c>
      <c r="O1040" s="77">
        <v>90.695556363369604</v>
      </c>
      <c r="P1040" s="87" cm="1">
        <f t="array" ref="P1040">IF($X1040="Non-local",VLOOKUP($E1040,$AI$64:$AW$68,COLUMN($AW:$AW)-COLUMN($AH:$AH),FALSE),IF($X1040="Unknown",VLOOKUP($E1040,$AI$71:$AW$75,COLUMN($AW:$AW)-COLUMN($AH:$AH),FALSE),0))</f>
        <v>224</v>
      </c>
      <c r="Q1040" s="87" cm="1">
        <f t="array" ref="Q1040">IF($X1040="Non-local",VLOOKUP($E1040,$AI$40:$AW$44,COLUMN($AW:$AW)-COLUMN($AH:$AH),FALSE),IF($X1040="Unknown",VLOOKUP($E1040,$AI$47:$AW$51,COLUMN($AW:$AW)-COLUMN($AH:$AH),FALSE),0))</f>
        <v>470.18520000000001</v>
      </c>
      <c r="R1040" s="87" cm="1">
        <f t="array" ref="R1040">IF($X1040="Non-local",VLOOKUP($E1040,$AI$88:$AW$92,COLUMN($AW:$AW)-COLUMN($AH:$AH),FALSE),IF($X1040="Unknown",VLOOKUP($E1040,$AI$95:$AW$99,COLUMN($AW:$AW)-COLUMN($AH:$AH),FALSE),0))</f>
        <v>0.13052013767768686</v>
      </c>
      <c r="S1040" s="87" cm="1">
        <f t="array" ref="S1040">VLOOKUP($E1040,$AI$111:$AW$115,COLUMN($AW:$AW)-COLUMN($AH:$AH),FALSE)</f>
        <v>410.28773999999999</v>
      </c>
      <c r="T1040" s="104">
        <f t="shared" si="334"/>
        <v>0.35452618430849486</v>
      </c>
      <c r="U1040" s="104">
        <f t="shared" si="335"/>
        <v>1195.1684963633697</v>
      </c>
      <c r="V1040" s="87" cm="1">
        <f t="array" ref="V1040">VLOOKUP($E1040,$AI$118:$AW$122,COLUMN($AW:$AW)-COLUMN($AH:$AH),FALSE)</f>
        <v>161.75600000000003</v>
      </c>
      <c r="W1040" s="87" t="str">
        <f t="shared" si="339"/>
        <v>Domestic</v>
      </c>
      <c r="X1040" s="87" t="str">
        <f t="shared" si="340"/>
        <v>Non-local</v>
      </c>
      <c r="Y1040" s="104"/>
      <c r="Z1040" s="87" t="str">
        <f t="shared" si="336"/>
        <v>USA</v>
      </c>
      <c r="AA1040" s="87" t="str">
        <f t="shared" si="337"/>
        <v>USA</v>
      </c>
      <c r="AB1040" s="82" cm="1">
        <f t="array" ref="AB1040">VLOOKUP(B1040,'GDP per Capita'!$T$2:$V$4235,COLUMN('GDP per Capita'!$V:$V)-COLUMN('GDP per Capita'!$S:$S),FALSE)</f>
        <v>63809.64</v>
      </c>
      <c r="AC1040" s="82">
        <f t="shared" si="341"/>
        <v>63809.64</v>
      </c>
      <c r="AD1040" s="82">
        <f t="shared" si="342"/>
        <v>63809.64</v>
      </c>
      <c r="AE1040" s="88">
        <f t="shared" si="338"/>
        <v>1.8730218449177424E-2</v>
      </c>
    </row>
    <row r="1041" spans="1:31">
      <c r="A1041" s="77" t="s">
        <v>953</v>
      </c>
      <c r="B1041" s="77">
        <v>1040</v>
      </c>
      <c r="C1041" s="77" t="s">
        <v>29</v>
      </c>
      <c r="D1041" s="77" t="s">
        <v>29</v>
      </c>
      <c r="E1041" s="77">
        <v>2020</v>
      </c>
      <c r="F1041" s="77">
        <v>39.100104999999999</v>
      </c>
      <c r="G1041" s="77">
        <v>-94.578141599999995</v>
      </c>
      <c r="H1041" s="77">
        <v>0</v>
      </c>
      <c r="I1041" s="77" t="s">
        <v>881</v>
      </c>
      <c r="J1041" s="77">
        <v>43.074761000000002</v>
      </c>
      <c r="K1041" s="77">
        <v>-89.383761300000003</v>
      </c>
      <c r="L1041" s="77">
        <v>1240.2264772932999</v>
      </c>
      <c r="M1041" s="77">
        <v>0.32539712757738998</v>
      </c>
      <c r="N1041" s="77">
        <v>0</v>
      </c>
      <c r="O1041" s="77">
        <v>238.12348364031499</v>
      </c>
      <c r="P1041" s="87" cm="1">
        <f t="array" ref="P1041">IF($X1041="Non-local",VLOOKUP($E1041,$AI$64:$AW$68,COLUMN($AW:$AW)-COLUMN($AH:$AH),FALSE),IF($X1041="Unknown",VLOOKUP($E1041,$AI$71:$AW$75,COLUMN($AW:$AW)-COLUMN($AH:$AH),FALSE),0))</f>
        <v>224</v>
      </c>
      <c r="Q1041" s="87" cm="1">
        <f t="array" ref="Q1041">IF($X1041="Non-local",VLOOKUP($E1041,$AI$40:$AW$44,COLUMN($AW:$AW)-COLUMN($AH:$AH),FALSE),IF($X1041="Unknown",VLOOKUP($E1041,$AI$47:$AW$51,COLUMN($AW:$AW)-COLUMN($AH:$AH),FALSE),0))</f>
        <v>470.18520000000001</v>
      </c>
      <c r="R1041" s="87" cm="1">
        <f t="array" ref="R1041">IF($X1041="Non-local",VLOOKUP($E1041,$AI$88:$AW$92,COLUMN($AW:$AW)-COLUMN($AH:$AH),FALSE),IF($X1041="Unknown",VLOOKUP($E1041,$AI$95:$AW$99,COLUMN($AW:$AW)-COLUMN($AH:$AH),FALSE),0))</f>
        <v>0.13052013767768686</v>
      </c>
      <c r="S1041" s="87" cm="1">
        <f t="array" ref="S1041">VLOOKUP($E1041,$AI$111:$AW$115,COLUMN($AW:$AW)-COLUMN($AH:$AH),FALSE)</f>
        <v>410.28773999999999</v>
      </c>
      <c r="T1041" s="104">
        <f t="shared" si="334"/>
        <v>0.45591726525507681</v>
      </c>
      <c r="U1041" s="104">
        <f t="shared" si="335"/>
        <v>1342.5964236403149</v>
      </c>
      <c r="V1041" s="87" cm="1">
        <f t="array" ref="V1041">VLOOKUP($E1041,$AI$118:$AW$122,COLUMN($AW:$AW)-COLUMN($AH:$AH),FALSE)</f>
        <v>161.75600000000003</v>
      </c>
      <c r="W1041" s="87" t="str">
        <f t="shared" si="339"/>
        <v>Domestic</v>
      </c>
      <c r="X1041" s="87" t="str">
        <f t="shared" si="340"/>
        <v>Non-local</v>
      </c>
      <c r="Y1041" s="104"/>
      <c r="Z1041" s="87" t="str">
        <f t="shared" si="336"/>
        <v>USA</v>
      </c>
      <c r="AA1041" s="87" t="str">
        <f t="shared" si="337"/>
        <v>USA</v>
      </c>
      <c r="AB1041" s="82" cm="1">
        <f t="array" ref="AB1041">VLOOKUP(B1041,'GDP per Capita'!$T$2:$V$4235,COLUMN('GDP per Capita'!$V:$V)-COLUMN('GDP per Capita'!$S:$S),FALSE)</f>
        <v>63809.64</v>
      </c>
      <c r="AC1041" s="82">
        <f t="shared" si="341"/>
        <v>63809.64</v>
      </c>
      <c r="AD1041" s="82">
        <f t="shared" si="342"/>
        <v>63809.64</v>
      </c>
      <c r="AE1041" s="88">
        <f t="shared" si="338"/>
        <v>2.1040651908399967E-2</v>
      </c>
    </row>
    <row r="1042" spans="1:31">
      <c r="A1042" s="77" t="s">
        <v>1337</v>
      </c>
      <c r="B1042" s="77">
        <v>1041</v>
      </c>
      <c r="C1042" s="77" t="s">
        <v>29</v>
      </c>
      <c r="D1042" s="77" t="s">
        <v>29</v>
      </c>
      <c r="E1042" s="77">
        <v>2020</v>
      </c>
      <c r="F1042" s="77">
        <v>40.3451095</v>
      </c>
      <c r="G1042" s="77">
        <v>-74.184032200000004</v>
      </c>
      <c r="H1042" s="77">
        <v>0</v>
      </c>
      <c r="I1042" s="77" t="s">
        <v>881</v>
      </c>
      <c r="J1042" s="77">
        <v>43.074761000000002</v>
      </c>
      <c r="K1042" s="77">
        <v>-89.383761300000003</v>
      </c>
      <c r="L1042" s="77">
        <v>2591.4563222623401</v>
      </c>
      <c r="M1042" s="77">
        <v>0.50381996894051595</v>
      </c>
      <c r="N1042" s="77">
        <v>0</v>
      </c>
      <c r="O1042" s="77">
        <v>497.55961387436997</v>
      </c>
      <c r="P1042" s="87" cm="1">
        <f t="array" ref="P1042">IF($X1042="Non-local",VLOOKUP($E1042,$AI$64:$AW$68,COLUMN($AW:$AW)-COLUMN($AH:$AH),FALSE),IF($X1042="Unknown",VLOOKUP($E1042,$AI$71:$AW$75,COLUMN($AW:$AW)-COLUMN($AH:$AH),FALSE),0))</f>
        <v>224</v>
      </c>
      <c r="Q1042" s="87" cm="1">
        <f t="array" ref="Q1042">IF($X1042="Non-local",VLOOKUP($E1042,$AI$40:$AW$44,COLUMN($AW:$AW)-COLUMN($AH:$AH),FALSE),IF($X1042="Unknown",VLOOKUP($E1042,$AI$47:$AW$51,COLUMN($AW:$AW)-COLUMN($AH:$AH),FALSE),0))</f>
        <v>470.18520000000001</v>
      </c>
      <c r="R1042" s="87" cm="1">
        <f t="array" ref="R1042">IF($X1042="Non-local",VLOOKUP($E1042,$AI$88:$AW$92,COLUMN($AW:$AW)-COLUMN($AH:$AH),FALSE),IF($X1042="Unknown",VLOOKUP($E1042,$AI$95:$AW$99,COLUMN($AW:$AW)-COLUMN($AH:$AH),FALSE),0))</f>
        <v>0.13052013767768686</v>
      </c>
      <c r="S1042" s="87" cm="1">
        <f t="array" ref="S1042">VLOOKUP($E1042,$AI$111:$AW$115,COLUMN($AW:$AW)-COLUMN($AH:$AH),FALSE)</f>
        <v>410.28773999999999</v>
      </c>
      <c r="T1042" s="104">
        <f t="shared" si="334"/>
        <v>0.63434010661820284</v>
      </c>
      <c r="U1042" s="104">
        <f t="shared" si="335"/>
        <v>1602.0325538743698</v>
      </c>
      <c r="V1042" s="87" cm="1">
        <f t="array" ref="V1042">VLOOKUP($E1042,$AI$118:$AW$122,COLUMN($AW:$AW)-COLUMN($AH:$AH),FALSE)</f>
        <v>161.75600000000003</v>
      </c>
      <c r="W1042" s="87" t="str">
        <f t="shared" si="339"/>
        <v>Domestic</v>
      </c>
      <c r="X1042" s="87" t="str">
        <f t="shared" si="340"/>
        <v>Non-local</v>
      </c>
      <c r="Y1042" s="104"/>
      <c r="Z1042" s="87" t="str">
        <f t="shared" si="336"/>
        <v>USA</v>
      </c>
      <c r="AA1042" s="87" t="str">
        <f t="shared" si="337"/>
        <v>USA</v>
      </c>
      <c r="AB1042" s="82" cm="1">
        <f t="array" ref="AB1042">VLOOKUP(B1042,'GDP per Capita'!$T$2:$V$4235,COLUMN('GDP per Capita'!$V:$V)-COLUMN('GDP per Capita'!$S:$S),FALSE)</f>
        <v>63809.64</v>
      </c>
      <c r="AC1042" s="82">
        <f t="shared" si="341"/>
        <v>63809.64</v>
      </c>
      <c r="AD1042" s="82">
        <f t="shared" si="342"/>
        <v>63809.64</v>
      </c>
      <c r="AE1042" s="88">
        <f t="shared" si="338"/>
        <v>2.5106434605717411E-2</v>
      </c>
    </row>
    <row r="1043" spans="1:31">
      <c r="A1043" s="77" t="s">
        <v>1148</v>
      </c>
      <c r="B1043" s="77">
        <v>1042</v>
      </c>
      <c r="C1043" s="77" t="s">
        <v>29</v>
      </c>
      <c r="D1043" s="77" t="s">
        <v>29</v>
      </c>
      <c r="E1043" s="77">
        <v>2020</v>
      </c>
      <c r="F1043" s="77">
        <v>29.424600199999901</v>
      </c>
      <c r="G1043" s="77">
        <v>-98.495140500000005</v>
      </c>
      <c r="H1043" s="77">
        <v>0</v>
      </c>
      <c r="I1043" s="77" t="s">
        <v>881</v>
      </c>
      <c r="J1043" s="77">
        <v>43.074761000000002</v>
      </c>
      <c r="K1043" s="77">
        <v>-89.383761300000003</v>
      </c>
      <c r="L1043" s="77">
        <v>3442.44184581327</v>
      </c>
      <c r="M1043" s="77">
        <v>0.63336059030589198</v>
      </c>
      <c r="N1043" s="77">
        <v>0</v>
      </c>
      <c r="O1043" s="77">
        <v>660.94883439614898</v>
      </c>
      <c r="P1043" s="87" cm="1">
        <f t="array" ref="P1043">IF($X1043="Non-local",VLOOKUP($E1043,$AI$64:$AW$68,COLUMN($AW:$AW)-COLUMN($AH:$AH),FALSE),IF($X1043="Unknown",VLOOKUP($E1043,$AI$71:$AW$75,COLUMN($AW:$AW)-COLUMN($AH:$AH),FALSE),0))</f>
        <v>224</v>
      </c>
      <c r="Q1043" s="87" cm="1">
        <f t="array" ref="Q1043">IF($X1043="Non-local",VLOOKUP($E1043,$AI$40:$AW$44,COLUMN($AW:$AW)-COLUMN($AH:$AH),FALSE),IF($X1043="Unknown",VLOOKUP($E1043,$AI$47:$AW$51,COLUMN($AW:$AW)-COLUMN($AH:$AH),FALSE),0))</f>
        <v>470.18520000000001</v>
      </c>
      <c r="R1043" s="87" cm="1">
        <f t="array" ref="R1043">IF($X1043="Non-local",VLOOKUP($E1043,$AI$88:$AW$92,COLUMN($AW:$AW)-COLUMN($AH:$AH),FALSE),IF($X1043="Unknown",VLOOKUP($E1043,$AI$95:$AW$99,COLUMN($AW:$AW)-COLUMN($AH:$AH),FALSE),0))</f>
        <v>0.13052013767768686</v>
      </c>
      <c r="S1043" s="87" cm="1">
        <f t="array" ref="S1043">VLOOKUP($E1043,$AI$111:$AW$115,COLUMN($AW:$AW)-COLUMN($AH:$AH),FALSE)</f>
        <v>410.28773999999999</v>
      </c>
      <c r="T1043" s="104">
        <f t="shared" si="334"/>
        <v>0.76388072798357887</v>
      </c>
      <c r="U1043" s="104">
        <f t="shared" si="335"/>
        <v>1765.421774396149</v>
      </c>
      <c r="V1043" s="87" cm="1">
        <f t="array" ref="V1043">VLOOKUP($E1043,$AI$118:$AW$122,COLUMN($AW:$AW)-COLUMN($AH:$AH),FALSE)</f>
        <v>161.75600000000003</v>
      </c>
      <c r="W1043" s="87" t="str">
        <f t="shared" si="339"/>
        <v>Domestic</v>
      </c>
      <c r="X1043" s="87" t="str">
        <f t="shared" si="340"/>
        <v>Non-local</v>
      </c>
      <c r="Y1043" s="104"/>
      <c r="Z1043" s="87" t="str">
        <f t="shared" si="336"/>
        <v>USA</v>
      </c>
      <c r="AA1043" s="87" t="str">
        <f t="shared" si="337"/>
        <v>USA</v>
      </c>
      <c r="AB1043" s="82" cm="1">
        <f t="array" ref="AB1043">VLOOKUP(B1043,'GDP per Capita'!$T$2:$V$4235,COLUMN('GDP per Capita'!$V:$V)-COLUMN('GDP per Capita'!$S:$S),FALSE)</f>
        <v>63809.64</v>
      </c>
      <c r="AC1043" s="82">
        <f t="shared" si="341"/>
        <v>63809.64</v>
      </c>
      <c r="AD1043" s="82">
        <f t="shared" si="342"/>
        <v>63809.64</v>
      </c>
      <c r="AE1043" s="88">
        <f t="shared" si="338"/>
        <v>2.7667007279717437E-2</v>
      </c>
    </row>
    <row r="1044" spans="1:31">
      <c r="A1044" s="77" t="s">
        <v>1338</v>
      </c>
      <c r="B1044" s="77">
        <v>1043</v>
      </c>
      <c r="C1044" s="77" t="s">
        <v>29</v>
      </c>
      <c r="D1044" s="77" t="s">
        <v>29</v>
      </c>
      <c r="E1044" s="77">
        <v>2020</v>
      </c>
      <c r="F1044" s="77">
        <v>38.969745799999998</v>
      </c>
      <c r="G1044" s="77">
        <v>-94.784583699999999</v>
      </c>
      <c r="H1044" s="77">
        <v>0</v>
      </c>
      <c r="I1044" s="77" t="s">
        <v>881</v>
      </c>
      <c r="J1044" s="77">
        <v>43.074761000000002</v>
      </c>
      <c r="K1044" s="77">
        <v>-89.383761300000003</v>
      </c>
      <c r="L1044" s="77">
        <v>1285.7460218512299</v>
      </c>
      <c r="M1044" s="77">
        <v>0.331407745613855</v>
      </c>
      <c r="N1044" s="77">
        <v>0</v>
      </c>
      <c r="O1044" s="77">
        <v>246.863236195437</v>
      </c>
      <c r="P1044" s="87" cm="1">
        <f t="array" ref="P1044">IF($X1044="Non-local",VLOOKUP($E1044,$AI$64:$AW$68,COLUMN($AW:$AW)-COLUMN($AH:$AH),FALSE),IF($X1044="Unknown",VLOOKUP($E1044,$AI$71:$AW$75,COLUMN($AW:$AW)-COLUMN($AH:$AH),FALSE),0))</f>
        <v>224</v>
      </c>
      <c r="Q1044" s="87" cm="1">
        <f t="array" ref="Q1044">IF($X1044="Non-local",VLOOKUP($E1044,$AI$40:$AW$44,COLUMN($AW:$AW)-COLUMN($AH:$AH),FALSE),IF($X1044="Unknown",VLOOKUP($E1044,$AI$47:$AW$51,COLUMN($AW:$AW)-COLUMN($AH:$AH),FALSE),0))</f>
        <v>470.18520000000001</v>
      </c>
      <c r="R1044" s="87" cm="1">
        <f t="array" ref="R1044">IF($X1044="Non-local",VLOOKUP($E1044,$AI$88:$AW$92,COLUMN($AW:$AW)-COLUMN($AH:$AH),FALSE),IF($X1044="Unknown",VLOOKUP($E1044,$AI$95:$AW$99,COLUMN($AW:$AW)-COLUMN($AH:$AH),FALSE),0))</f>
        <v>0.13052013767768686</v>
      </c>
      <c r="S1044" s="87" cm="1">
        <f t="array" ref="S1044">VLOOKUP($E1044,$AI$111:$AW$115,COLUMN($AW:$AW)-COLUMN($AH:$AH),FALSE)</f>
        <v>410.28773999999999</v>
      </c>
      <c r="T1044" s="104">
        <f t="shared" si="334"/>
        <v>0.46192788329154189</v>
      </c>
      <c r="U1044" s="104">
        <f t="shared" si="335"/>
        <v>1351.336176195437</v>
      </c>
      <c r="V1044" s="87" cm="1">
        <f t="array" ref="V1044">VLOOKUP($E1044,$AI$118:$AW$122,COLUMN($AW:$AW)-COLUMN($AH:$AH),FALSE)</f>
        <v>161.75600000000003</v>
      </c>
      <c r="W1044" s="87" t="str">
        <f t="shared" si="339"/>
        <v>Domestic</v>
      </c>
      <c r="X1044" s="87" t="str">
        <f t="shared" si="340"/>
        <v>Non-local</v>
      </c>
      <c r="Y1044" s="104"/>
      <c r="Z1044" s="87" t="str">
        <f t="shared" si="336"/>
        <v>USA</v>
      </c>
      <c r="AA1044" s="87" t="str">
        <f t="shared" si="337"/>
        <v>USA</v>
      </c>
      <c r="AB1044" s="82" cm="1">
        <f t="array" ref="AB1044">VLOOKUP(B1044,'GDP per Capita'!$T$2:$V$4235,COLUMN('GDP per Capita'!$V:$V)-COLUMN('GDP per Capita'!$S:$S),FALSE)</f>
        <v>63809.64</v>
      </c>
      <c r="AC1044" s="82">
        <f t="shared" si="341"/>
        <v>63809.64</v>
      </c>
      <c r="AD1044" s="82">
        <f t="shared" si="342"/>
        <v>63809.64</v>
      </c>
      <c r="AE1044" s="88">
        <f t="shared" si="338"/>
        <v>2.1177617930385393E-2</v>
      </c>
    </row>
    <row r="1045" spans="1:31">
      <c r="A1045" s="77" t="s">
        <v>1339</v>
      </c>
      <c r="B1045" s="77">
        <v>1044</v>
      </c>
      <c r="C1045" s="77" t="s">
        <v>29</v>
      </c>
      <c r="D1045" s="77" t="s">
        <v>29</v>
      </c>
      <c r="E1045" s="77">
        <v>2020</v>
      </c>
      <c r="F1045" s="77">
        <v>42.425096400000001</v>
      </c>
      <c r="G1045" s="77">
        <v>-71.066163000000003</v>
      </c>
      <c r="H1045" s="77">
        <v>0</v>
      </c>
      <c r="I1045" s="77" t="s">
        <v>881</v>
      </c>
      <c r="J1045" s="77">
        <v>43.074761000000002</v>
      </c>
      <c r="K1045" s="77">
        <v>-89.383761300000003</v>
      </c>
      <c r="L1045" s="77">
        <v>2988.9169234394199</v>
      </c>
      <c r="M1045" s="77">
        <v>0.56116062117363896</v>
      </c>
      <c r="N1045" s="77">
        <v>0</v>
      </c>
      <c r="O1045" s="77">
        <v>573.87204930037001</v>
      </c>
      <c r="P1045" s="87" cm="1">
        <f t="array" ref="P1045">IF($X1045="Non-local",VLOOKUP($E1045,$AI$64:$AW$68,COLUMN($AW:$AW)-COLUMN($AH:$AH),FALSE),IF($X1045="Unknown",VLOOKUP($E1045,$AI$71:$AW$75,COLUMN($AW:$AW)-COLUMN($AH:$AH),FALSE),0))</f>
        <v>224</v>
      </c>
      <c r="Q1045" s="87" cm="1">
        <f t="array" ref="Q1045">IF($X1045="Non-local",VLOOKUP($E1045,$AI$40:$AW$44,COLUMN($AW:$AW)-COLUMN($AH:$AH),FALSE),IF($X1045="Unknown",VLOOKUP($E1045,$AI$47:$AW$51,COLUMN($AW:$AW)-COLUMN($AH:$AH),FALSE),0))</f>
        <v>470.18520000000001</v>
      </c>
      <c r="R1045" s="87" cm="1">
        <f t="array" ref="R1045">IF($X1045="Non-local",VLOOKUP($E1045,$AI$88:$AW$92,COLUMN($AW:$AW)-COLUMN($AH:$AH),FALSE),IF($X1045="Unknown",VLOOKUP($E1045,$AI$95:$AW$99,COLUMN($AW:$AW)-COLUMN($AH:$AH),FALSE),0))</f>
        <v>0.13052013767768686</v>
      </c>
      <c r="S1045" s="87" cm="1">
        <f t="array" ref="S1045">VLOOKUP($E1045,$AI$111:$AW$115,COLUMN($AW:$AW)-COLUMN($AH:$AH),FALSE)</f>
        <v>410.28773999999999</v>
      </c>
      <c r="T1045" s="104">
        <f t="shared" si="334"/>
        <v>0.69168075885132585</v>
      </c>
      <c r="U1045" s="104">
        <f t="shared" si="335"/>
        <v>1678.3449893003701</v>
      </c>
      <c r="V1045" s="87" cm="1">
        <f t="array" ref="V1045">VLOOKUP($E1045,$AI$118:$AW$122,COLUMN($AW:$AW)-COLUMN($AH:$AH),FALSE)</f>
        <v>161.75600000000003</v>
      </c>
      <c r="W1045" s="87" t="str">
        <f t="shared" si="339"/>
        <v>Domestic</v>
      </c>
      <c r="X1045" s="87" t="str">
        <f t="shared" si="340"/>
        <v>Non-local</v>
      </c>
      <c r="Y1045" s="104"/>
      <c r="Z1045" s="87" t="str">
        <f t="shared" si="336"/>
        <v>USA</v>
      </c>
      <c r="AA1045" s="87" t="str">
        <f t="shared" si="337"/>
        <v>USA</v>
      </c>
      <c r="AB1045" s="82" cm="1">
        <f t="array" ref="AB1045">VLOOKUP(B1045,'GDP per Capita'!$T$2:$V$4235,COLUMN('GDP per Capita'!$V:$V)-COLUMN('GDP per Capita'!$S:$S),FALSE)</f>
        <v>63809.64</v>
      </c>
      <c r="AC1045" s="82">
        <f t="shared" si="341"/>
        <v>63809.64</v>
      </c>
      <c r="AD1045" s="82">
        <f t="shared" si="342"/>
        <v>63809.64</v>
      </c>
      <c r="AE1045" s="88">
        <f t="shared" si="338"/>
        <v>2.6302373580235999E-2</v>
      </c>
    </row>
    <row r="1046" spans="1:31">
      <c r="A1046" s="77" t="s">
        <v>882</v>
      </c>
      <c r="B1046" s="77">
        <v>1045</v>
      </c>
      <c r="C1046" s="77" t="s">
        <v>29</v>
      </c>
      <c r="D1046" s="77" t="s">
        <v>29</v>
      </c>
      <c r="E1046" s="77">
        <v>2020</v>
      </c>
      <c r="F1046" s="77">
        <v>39.004607</v>
      </c>
      <c r="G1046" s="77">
        <v>-76.875683800000004</v>
      </c>
      <c r="H1046" s="77">
        <v>0</v>
      </c>
      <c r="I1046" s="77" t="s">
        <v>881</v>
      </c>
      <c r="J1046" s="77">
        <v>43.074761000000002</v>
      </c>
      <c r="K1046" s="77">
        <v>-89.383761300000003</v>
      </c>
      <c r="L1046" s="77">
        <v>2282.0367426028702</v>
      </c>
      <c r="M1046" s="77">
        <v>0.462962730046795</v>
      </c>
      <c r="N1046" s="77">
        <v>0</v>
      </c>
      <c r="O1046" s="77">
        <v>438.15105457975199</v>
      </c>
      <c r="P1046" s="87" cm="1">
        <f t="array" ref="P1046">IF($X1046="Non-local",VLOOKUP($E1046,$AI$64:$AW$68,COLUMN($AW:$AW)-COLUMN($AH:$AH),FALSE),IF($X1046="Unknown",VLOOKUP($E1046,$AI$71:$AW$75,COLUMN($AW:$AW)-COLUMN($AH:$AH),FALSE),0))</f>
        <v>224</v>
      </c>
      <c r="Q1046" s="87" cm="1">
        <f t="array" ref="Q1046">IF($X1046="Non-local",VLOOKUP($E1046,$AI$40:$AW$44,COLUMN($AW:$AW)-COLUMN($AH:$AH),FALSE),IF($X1046="Unknown",VLOOKUP($E1046,$AI$47:$AW$51,COLUMN($AW:$AW)-COLUMN($AH:$AH),FALSE),0))</f>
        <v>470.18520000000001</v>
      </c>
      <c r="R1046" s="87" cm="1">
        <f t="array" ref="R1046">IF($X1046="Non-local",VLOOKUP($E1046,$AI$88:$AW$92,COLUMN($AW:$AW)-COLUMN($AH:$AH),FALSE),IF($X1046="Unknown",VLOOKUP($E1046,$AI$95:$AW$99,COLUMN($AW:$AW)-COLUMN($AH:$AH),FALSE),0))</f>
        <v>0.13052013767768686</v>
      </c>
      <c r="S1046" s="87" cm="1">
        <f t="array" ref="S1046">VLOOKUP($E1046,$AI$111:$AW$115,COLUMN($AW:$AW)-COLUMN($AH:$AH),FALSE)</f>
        <v>410.28773999999999</v>
      </c>
      <c r="T1046" s="104">
        <f t="shared" si="334"/>
        <v>0.59348286772448189</v>
      </c>
      <c r="U1046" s="104">
        <f t="shared" si="335"/>
        <v>1542.623994579752</v>
      </c>
      <c r="V1046" s="87" cm="1">
        <f t="array" ref="V1046">VLOOKUP($E1046,$AI$118:$AW$122,COLUMN($AW:$AW)-COLUMN($AH:$AH),FALSE)</f>
        <v>161.75600000000003</v>
      </c>
      <c r="W1046" s="87" t="str">
        <f t="shared" si="339"/>
        <v>Domestic</v>
      </c>
      <c r="X1046" s="87" t="str">
        <f t="shared" si="340"/>
        <v>Non-local</v>
      </c>
      <c r="Y1046" s="104"/>
      <c r="Z1046" s="87" t="str">
        <f t="shared" si="336"/>
        <v>USA</v>
      </c>
      <c r="AA1046" s="87" t="str">
        <f t="shared" si="337"/>
        <v>USA</v>
      </c>
      <c r="AB1046" s="82" cm="1">
        <f t="array" ref="AB1046">VLOOKUP(B1046,'GDP per Capita'!$T$2:$V$4235,COLUMN('GDP per Capita'!$V:$V)-COLUMN('GDP per Capita'!$S:$S),FALSE)</f>
        <v>63809.64</v>
      </c>
      <c r="AC1046" s="82">
        <f t="shared" si="341"/>
        <v>63809.64</v>
      </c>
      <c r="AD1046" s="82">
        <f t="shared" si="342"/>
        <v>63809.64</v>
      </c>
      <c r="AE1046" s="88">
        <f t="shared" si="338"/>
        <v>2.4175406640434768E-2</v>
      </c>
    </row>
    <row r="1047" spans="1:31">
      <c r="A1047" s="77" t="s">
        <v>1340</v>
      </c>
      <c r="B1047" s="77">
        <v>1046</v>
      </c>
      <c r="C1047" s="77" t="s">
        <v>416</v>
      </c>
      <c r="D1047" s="77" t="s">
        <v>31</v>
      </c>
      <c r="E1047" s="77">
        <v>2020</v>
      </c>
      <c r="F1047" s="77">
        <v>51.380926350000003</v>
      </c>
      <c r="G1047" s="77">
        <v>-2.3741897151296598</v>
      </c>
      <c r="H1047" s="77">
        <v>0</v>
      </c>
      <c r="I1047" s="77" t="s">
        <v>881</v>
      </c>
      <c r="J1047" s="77">
        <v>43.074761000000002</v>
      </c>
      <c r="K1047" s="77">
        <v>-89.383761300000003</v>
      </c>
      <c r="L1047" s="77">
        <v>12481.6367549879</v>
      </c>
      <c r="M1047" s="77">
        <v>1.93388779653462</v>
      </c>
      <c r="N1047" s="77">
        <v>0</v>
      </c>
      <c r="O1047" s="77">
        <v>1310.5718592737301</v>
      </c>
      <c r="P1047" s="87" cm="1">
        <f t="array" ref="P1047">IF($X1047="Non-local",VLOOKUP($E1047,$AI$64:$AW$68,COLUMN($AW:$AW)-COLUMN($AH:$AH),FALSE),IF($X1047="Unknown",VLOOKUP($E1047,$AI$71:$AW$75,COLUMN($AW:$AW)-COLUMN($AH:$AH),FALSE),0))</f>
        <v>224</v>
      </c>
      <c r="Q1047" s="87" cm="1">
        <f t="array" ref="Q1047">IF($X1047="Non-local",VLOOKUP($E1047,$AI$40:$AW$44,COLUMN($AW:$AW)-COLUMN($AH:$AH),FALSE),IF($X1047="Unknown",VLOOKUP($E1047,$AI$47:$AW$51,COLUMN($AW:$AW)-COLUMN($AH:$AH),FALSE),0))</f>
        <v>470.18520000000001</v>
      </c>
      <c r="R1047" s="87" cm="1">
        <f t="array" ref="R1047">IF($X1047="Non-local",VLOOKUP($E1047,$AI$88:$AW$92,COLUMN($AW:$AW)-COLUMN($AH:$AH),FALSE),IF($X1047="Unknown",VLOOKUP($E1047,$AI$95:$AW$99,COLUMN($AW:$AW)-COLUMN($AH:$AH),FALSE),0))</f>
        <v>0.13052013767768686</v>
      </c>
      <c r="S1047" s="87" cm="1">
        <f t="array" ref="S1047">VLOOKUP($E1047,$AI$111:$AW$115,COLUMN($AW:$AW)-COLUMN($AH:$AH),FALSE)</f>
        <v>410.28773999999999</v>
      </c>
      <c r="T1047" s="104">
        <f t="shared" si="334"/>
        <v>2.0644079342123067</v>
      </c>
      <c r="U1047" s="104">
        <f t="shared" si="335"/>
        <v>2415.04479927373</v>
      </c>
      <c r="V1047" s="87" cm="1">
        <f t="array" ref="V1047">VLOOKUP($E1047,$AI$118:$AW$122,COLUMN($AW:$AW)-COLUMN($AH:$AH),FALSE)</f>
        <v>161.75600000000003</v>
      </c>
      <c r="W1047" s="87" t="str">
        <f t="shared" si="339"/>
        <v>International</v>
      </c>
      <c r="X1047" s="87" t="str">
        <f t="shared" si="340"/>
        <v>Non-local</v>
      </c>
      <c r="Y1047" s="104"/>
      <c r="Z1047" s="87" t="str">
        <f t="shared" si="336"/>
        <v>United Kingdom</v>
      </c>
      <c r="AA1047" s="87" t="str">
        <f t="shared" si="337"/>
        <v>Europe</v>
      </c>
      <c r="AB1047" s="82" cm="1">
        <f t="array" ref="AB1047">VLOOKUP(B1047,'GDP per Capita'!$T$2:$V$4235,COLUMN('GDP per Capita'!$V:$V)-COLUMN('GDP per Capita'!$S:$S),FALSE)</f>
        <v>40800.480000000003</v>
      </c>
      <c r="AC1047" s="82">
        <f t="shared" si="341"/>
        <v>40800.480000000003</v>
      </c>
      <c r="AD1047" s="82">
        <f t="shared" si="342"/>
        <v>40800.480000000003</v>
      </c>
      <c r="AE1047" s="88">
        <f t="shared" si="338"/>
        <v>5.9191578120495879E-2</v>
      </c>
    </row>
    <row r="1048" spans="1:31">
      <c r="A1048" s="77" t="s">
        <v>1341</v>
      </c>
      <c r="B1048" s="77">
        <v>1047</v>
      </c>
      <c r="C1048" s="77" t="s">
        <v>416</v>
      </c>
      <c r="D1048" s="77" t="s">
        <v>31</v>
      </c>
      <c r="E1048" s="77">
        <v>2020</v>
      </c>
      <c r="F1048" s="77">
        <v>51.380926350000003</v>
      </c>
      <c r="G1048" s="77">
        <v>-2.3741897151296598</v>
      </c>
      <c r="H1048" s="77">
        <v>0</v>
      </c>
      <c r="I1048" s="77" t="s">
        <v>881</v>
      </c>
      <c r="J1048" s="77">
        <v>43.074761000000002</v>
      </c>
      <c r="K1048" s="77">
        <v>-89.383761300000003</v>
      </c>
      <c r="L1048" s="77">
        <v>12481.6367549879</v>
      </c>
      <c r="M1048" s="77">
        <v>1.93388779653462</v>
      </c>
      <c r="N1048" s="77">
        <v>0</v>
      </c>
      <c r="O1048" s="77">
        <v>1310.5718592737301</v>
      </c>
      <c r="P1048" s="87" cm="1">
        <f t="array" ref="P1048">IF($X1048="Non-local",VLOOKUP($E1048,$AI$64:$AW$68,COLUMN($AW:$AW)-COLUMN($AH:$AH),FALSE),IF($X1048="Unknown",VLOOKUP($E1048,$AI$71:$AW$75,COLUMN($AW:$AW)-COLUMN($AH:$AH),FALSE),0))</f>
        <v>224</v>
      </c>
      <c r="Q1048" s="87" cm="1">
        <f t="array" ref="Q1048">IF($X1048="Non-local",VLOOKUP($E1048,$AI$40:$AW$44,COLUMN($AW:$AW)-COLUMN($AH:$AH),FALSE),IF($X1048="Unknown",VLOOKUP($E1048,$AI$47:$AW$51,COLUMN($AW:$AW)-COLUMN($AH:$AH),FALSE),0))</f>
        <v>470.18520000000001</v>
      </c>
      <c r="R1048" s="87" cm="1">
        <f t="array" ref="R1048">IF($X1048="Non-local",VLOOKUP($E1048,$AI$88:$AW$92,COLUMN($AW:$AW)-COLUMN($AH:$AH),FALSE),IF($X1048="Unknown",VLOOKUP($E1048,$AI$95:$AW$99,COLUMN($AW:$AW)-COLUMN($AH:$AH),FALSE),0))</f>
        <v>0.13052013767768686</v>
      </c>
      <c r="S1048" s="87" cm="1">
        <f t="array" ref="S1048">VLOOKUP($E1048,$AI$111:$AW$115,COLUMN($AW:$AW)-COLUMN($AH:$AH),FALSE)</f>
        <v>410.28773999999999</v>
      </c>
      <c r="T1048" s="104">
        <f t="shared" si="334"/>
        <v>2.0644079342123067</v>
      </c>
      <c r="U1048" s="104">
        <f t="shared" si="335"/>
        <v>2415.04479927373</v>
      </c>
      <c r="V1048" s="87" cm="1">
        <f t="array" ref="V1048">VLOOKUP($E1048,$AI$118:$AW$122,COLUMN($AW:$AW)-COLUMN($AH:$AH),FALSE)</f>
        <v>161.75600000000003</v>
      </c>
      <c r="W1048" s="87" t="str">
        <f t="shared" si="339"/>
        <v>International</v>
      </c>
      <c r="X1048" s="87" t="str">
        <f t="shared" si="340"/>
        <v>Non-local</v>
      </c>
      <c r="Y1048" s="104"/>
      <c r="Z1048" s="87" t="str">
        <f t="shared" si="336"/>
        <v>United Kingdom</v>
      </c>
      <c r="AA1048" s="87" t="str">
        <f t="shared" si="337"/>
        <v>Europe</v>
      </c>
      <c r="AB1048" s="82" cm="1">
        <f t="array" ref="AB1048">VLOOKUP(B1048,'GDP per Capita'!$T$2:$V$4235,COLUMN('GDP per Capita'!$V:$V)-COLUMN('GDP per Capita'!$S:$S),FALSE)</f>
        <v>40800.480000000003</v>
      </c>
      <c r="AC1048" s="82">
        <f t="shared" si="341"/>
        <v>40800.480000000003</v>
      </c>
      <c r="AD1048" s="82">
        <f t="shared" si="342"/>
        <v>40800.480000000003</v>
      </c>
      <c r="AE1048" s="88">
        <f t="shared" si="338"/>
        <v>5.9191578120495879E-2</v>
      </c>
    </row>
    <row r="1049" spans="1:31">
      <c r="A1049" s="77" t="s">
        <v>931</v>
      </c>
      <c r="B1049" s="77">
        <v>1048</v>
      </c>
      <c r="C1049" s="77" t="s">
        <v>29</v>
      </c>
      <c r="D1049" s="77" t="s">
        <v>29</v>
      </c>
      <c r="E1049" s="77">
        <v>2020</v>
      </c>
      <c r="F1049" s="77">
        <v>43.157284999999902</v>
      </c>
      <c r="G1049" s="77">
        <v>-77.615213999999995</v>
      </c>
      <c r="H1049" s="77">
        <v>0</v>
      </c>
      <c r="I1049" s="77" t="s">
        <v>881</v>
      </c>
      <c r="J1049" s="77">
        <v>43.074761000000002</v>
      </c>
      <c r="K1049" s="77">
        <v>-89.383761300000003</v>
      </c>
      <c r="L1049" s="77">
        <v>1909.0028818645801</v>
      </c>
      <c r="M1049" s="77">
        <v>0.41370555769717998</v>
      </c>
      <c r="N1049" s="77">
        <v>0</v>
      </c>
      <c r="O1049" s="77">
        <v>366.52855331799998</v>
      </c>
      <c r="P1049" s="87" cm="1">
        <f t="array" ref="P1049">IF($X1049="Non-local",VLOOKUP($E1049,$AI$64:$AW$68,COLUMN($AW:$AW)-COLUMN($AH:$AH),FALSE),IF($X1049="Unknown",VLOOKUP($E1049,$AI$71:$AW$75,COLUMN($AW:$AW)-COLUMN($AH:$AH),FALSE),0))</f>
        <v>224</v>
      </c>
      <c r="Q1049" s="87" cm="1">
        <f t="array" ref="Q1049">IF($X1049="Non-local",VLOOKUP($E1049,$AI$40:$AW$44,COLUMN($AW:$AW)-COLUMN($AH:$AH),FALSE),IF($X1049="Unknown",VLOOKUP($E1049,$AI$47:$AW$51,COLUMN($AW:$AW)-COLUMN($AH:$AH),FALSE),0))</f>
        <v>470.18520000000001</v>
      </c>
      <c r="R1049" s="87" cm="1">
        <f t="array" ref="R1049">IF($X1049="Non-local",VLOOKUP($E1049,$AI$88:$AW$92,COLUMN($AW:$AW)-COLUMN($AH:$AH),FALSE),IF($X1049="Unknown",VLOOKUP($E1049,$AI$95:$AW$99,COLUMN($AW:$AW)-COLUMN($AH:$AH),FALSE),0))</f>
        <v>0.13052013767768686</v>
      </c>
      <c r="S1049" s="87" cm="1">
        <f t="array" ref="S1049">VLOOKUP($E1049,$AI$111:$AW$115,COLUMN($AW:$AW)-COLUMN($AH:$AH),FALSE)</f>
        <v>410.28773999999999</v>
      </c>
      <c r="T1049" s="104">
        <f t="shared" si="334"/>
        <v>0.54422569537486687</v>
      </c>
      <c r="U1049" s="104">
        <f t="shared" si="335"/>
        <v>1471.0014933179998</v>
      </c>
      <c r="V1049" s="87" cm="1">
        <f t="array" ref="V1049">VLOOKUP($E1049,$AI$118:$AW$122,COLUMN($AW:$AW)-COLUMN($AH:$AH),FALSE)</f>
        <v>161.75600000000003</v>
      </c>
      <c r="W1049" s="87" t="str">
        <f t="shared" si="339"/>
        <v>Domestic</v>
      </c>
      <c r="X1049" s="87" t="str">
        <f t="shared" si="340"/>
        <v>Non-local</v>
      </c>
      <c r="Y1049" s="104"/>
      <c r="Z1049" s="87" t="str">
        <f t="shared" si="336"/>
        <v>USA</v>
      </c>
      <c r="AA1049" s="87" t="str">
        <f t="shared" si="337"/>
        <v>USA</v>
      </c>
      <c r="AB1049" s="82" cm="1">
        <f t="array" ref="AB1049">VLOOKUP(B1049,'GDP per Capita'!$T$2:$V$4235,COLUMN('GDP per Capita'!$V:$V)-COLUMN('GDP per Capita'!$S:$S),FALSE)</f>
        <v>63809.64</v>
      </c>
      <c r="AC1049" s="82">
        <f t="shared" si="341"/>
        <v>63809.64</v>
      </c>
      <c r="AD1049" s="82">
        <f t="shared" si="342"/>
        <v>63809.64</v>
      </c>
      <c r="AE1049" s="88">
        <f t="shared" si="338"/>
        <v>2.3052966500328162E-2</v>
      </c>
    </row>
    <row r="1050" spans="1:31">
      <c r="A1050" s="77" t="s">
        <v>1128</v>
      </c>
      <c r="B1050" s="77">
        <v>1049</v>
      </c>
      <c r="C1050" s="77" t="s">
        <v>320</v>
      </c>
      <c r="D1050" s="77" t="s">
        <v>28</v>
      </c>
      <c r="E1050" s="77">
        <v>2020</v>
      </c>
      <c r="F1050" s="77">
        <v>45.4972159</v>
      </c>
      <c r="G1050" s="77">
        <v>-73.610364199999907</v>
      </c>
      <c r="H1050" s="77">
        <v>0</v>
      </c>
      <c r="I1050" s="77" t="s">
        <v>881</v>
      </c>
      <c r="J1050" s="77">
        <v>43.074761000000002</v>
      </c>
      <c r="K1050" s="77">
        <v>-89.383761300000003</v>
      </c>
      <c r="L1050" s="77">
        <v>2563.78052679657</v>
      </c>
      <c r="M1050" s="77">
        <v>0.50016552474482801</v>
      </c>
      <c r="N1050" s="77">
        <v>0</v>
      </c>
      <c r="O1050" s="77">
        <v>492.24586114494201</v>
      </c>
      <c r="P1050" s="87" cm="1">
        <f t="array" ref="P1050">IF($X1050="Non-local",VLOOKUP($E1050,$AI$64:$AW$68,COLUMN($AW:$AW)-COLUMN($AH:$AH),FALSE),IF($X1050="Unknown",VLOOKUP($E1050,$AI$71:$AW$75,COLUMN($AW:$AW)-COLUMN($AH:$AH),FALSE),0))</f>
        <v>224</v>
      </c>
      <c r="Q1050" s="87" cm="1">
        <f t="array" ref="Q1050">IF($X1050="Non-local",VLOOKUP($E1050,$AI$40:$AW$44,COLUMN($AW:$AW)-COLUMN($AH:$AH),FALSE),IF($X1050="Unknown",VLOOKUP($E1050,$AI$47:$AW$51,COLUMN($AW:$AW)-COLUMN($AH:$AH),FALSE),0))</f>
        <v>470.18520000000001</v>
      </c>
      <c r="R1050" s="87" cm="1">
        <f t="array" ref="R1050">IF($X1050="Non-local",VLOOKUP($E1050,$AI$88:$AW$92,COLUMN($AW:$AW)-COLUMN($AH:$AH),FALSE),IF($X1050="Unknown",VLOOKUP($E1050,$AI$95:$AW$99,COLUMN($AW:$AW)-COLUMN($AH:$AH),FALSE),0))</f>
        <v>0.13052013767768686</v>
      </c>
      <c r="S1050" s="87" cm="1">
        <f t="array" ref="S1050">VLOOKUP($E1050,$AI$111:$AW$115,COLUMN($AW:$AW)-COLUMN($AH:$AH),FALSE)</f>
        <v>410.28773999999999</v>
      </c>
      <c r="T1050" s="104">
        <f t="shared" si="334"/>
        <v>0.63068566242251489</v>
      </c>
      <c r="U1050" s="104">
        <f t="shared" si="335"/>
        <v>1596.7188011449418</v>
      </c>
      <c r="V1050" s="87" cm="1">
        <f t="array" ref="V1050">VLOOKUP($E1050,$AI$118:$AW$122,COLUMN($AW:$AW)-COLUMN($AH:$AH),FALSE)</f>
        <v>161.75600000000003</v>
      </c>
      <c r="W1050" s="87" t="str">
        <f t="shared" si="339"/>
        <v>International</v>
      </c>
      <c r="X1050" s="87" t="str">
        <f t="shared" si="340"/>
        <v>Non-local</v>
      </c>
      <c r="Y1050" s="104"/>
      <c r="Z1050" s="87" t="str">
        <f t="shared" si="336"/>
        <v>Canada</v>
      </c>
      <c r="AA1050" s="87" t="str">
        <f t="shared" si="337"/>
        <v>Other Americas</v>
      </c>
      <c r="AB1050" s="82" cm="1">
        <f t="array" ref="AB1050">VLOOKUP(B1050,'GDP per Capita'!$T$2:$V$4235,COLUMN('GDP per Capita'!$V:$V)-COLUMN('GDP per Capita'!$S:$S),FALSE)</f>
        <v>49196.49</v>
      </c>
      <c r="AC1050" s="82">
        <f t="shared" si="341"/>
        <v>49196.49</v>
      </c>
      <c r="AD1050" s="82">
        <f t="shared" si="342"/>
        <v>49196.49</v>
      </c>
      <c r="AE1050" s="88">
        <f t="shared" si="338"/>
        <v>3.2455949624555371E-2</v>
      </c>
    </row>
    <row r="1051" spans="1:31">
      <c r="A1051" s="77" t="s">
        <v>997</v>
      </c>
      <c r="B1051" s="77">
        <v>1050</v>
      </c>
      <c r="C1051" s="77" t="s">
        <v>29</v>
      </c>
      <c r="D1051" s="77" t="s">
        <v>29</v>
      </c>
      <c r="E1051" s="77">
        <v>2020</v>
      </c>
      <c r="F1051" s="77">
        <v>41.661256099999903</v>
      </c>
      <c r="G1051" s="77">
        <v>-91.529910599999994</v>
      </c>
      <c r="H1051" s="77">
        <v>0</v>
      </c>
      <c r="I1051" s="77" t="s">
        <v>881</v>
      </c>
      <c r="J1051" s="77">
        <v>43.074761000000002</v>
      </c>
      <c r="K1051" s="77">
        <v>-89.383761300000003</v>
      </c>
      <c r="L1051" s="77">
        <v>472.37268939255</v>
      </c>
      <c r="M1051" s="77">
        <v>0.224006046630808</v>
      </c>
      <c r="N1051" s="77">
        <v>0</v>
      </c>
      <c r="O1051" s="77">
        <v>90.695556363369604</v>
      </c>
      <c r="P1051" s="87" cm="1">
        <f t="array" ref="P1051">IF($X1051="Non-local",VLOOKUP($E1051,$AI$64:$AW$68,COLUMN($AW:$AW)-COLUMN($AH:$AH),FALSE),IF($X1051="Unknown",VLOOKUP($E1051,$AI$71:$AW$75,COLUMN($AW:$AW)-COLUMN($AH:$AH),FALSE),0))</f>
        <v>224</v>
      </c>
      <c r="Q1051" s="87" cm="1">
        <f t="array" ref="Q1051">IF($X1051="Non-local",VLOOKUP($E1051,$AI$40:$AW$44,COLUMN($AW:$AW)-COLUMN($AH:$AH),FALSE),IF($X1051="Unknown",VLOOKUP($E1051,$AI$47:$AW$51,COLUMN($AW:$AW)-COLUMN($AH:$AH),FALSE),0))</f>
        <v>470.18520000000001</v>
      </c>
      <c r="R1051" s="87" cm="1">
        <f t="array" ref="R1051">IF($X1051="Non-local",VLOOKUP($E1051,$AI$88:$AW$92,COLUMN($AW:$AW)-COLUMN($AH:$AH),FALSE),IF($X1051="Unknown",VLOOKUP($E1051,$AI$95:$AW$99,COLUMN($AW:$AW)-COLUMN($AH:$AH),FALSE),0))</f>
        <v>0.13052013767768686</v>
      </c>
      <c r="S1051" s="87" cm="1">
        <f t="array" ref="S1051">VLOOKUP($E1051,$AI$111:$AW$115,COLUMN($AW:$AW)-COLUMN($AH:$AH),FALSE)</f>
        <v>410.28773999999999</v>
      </c>
      <c r="T1051" s="104">
        <f t="shared" si="334"/>
        <v>0.35452618430849486</v>
      </c>
      <c r="U1051" s="104">
        <f t="shared" si="335"/>
        <v>1195.1684963633697</v>
      </c>
      <c r="V1051" s="87" cm="1">
        <f t="array" ref="V1051">VLOOKUP($E1051,$AI$118:$AW$122,COLUMN($AW:$AW)-COLUMN($AH:$AH),FALSE)</f>
        <v>161.75600000000003</v>
      </c>
      <c r="W1051" s="87" t="str">
        <f t="shared" si="339"/>
        <v>Domestic</v>
      </c>
      <c r="X1051" s="87" t="str">
        <f t="shared" si="340"/>
        <v>Non-local</v>
      </c>
      <c r="Y1051" s="104"/>
      <c r="Z1051" s="87" t="str">
        <f t="shared" si="336"/>
        <v>USA</v>
      </c>
      <c r="AA1051" s="87" t="str">
        <f t="shared" si="337"/>
        <v>USA</v>
      </c>
      <c r="AB1051" s="82" cm="1">
        <f t="array" ref="AB1051">VLOOKUP(B1051,'GDP per Capita'!$T$2:$V$4235,COLUMN('GDP per Capita'!$V:$V)-COLUMN('GDP per Capita'!$S:$S),FALSE)</f>
        <v>63809.64</v>
      </c>
      <c r="AC1051" s="82">
        <f t="shared" si="341"/>
        <v>63809.64</v>
      </c>
      <c r="AD1051" s="82">
        <f t="shared" si="342"/>
        <v>63809.64</v>
      </c>
      <c r="AE1051" s="88">
        <f t="shared" si="338"/>
        <v>1.8730218449177424E-2</v>
      </c>
    </row>
    <row r="1052" spans="1:31">
      <c r="A1052" s="77" t="s">
        <v>1342</v>
      </c>
      <c r="B1052" s="77">
        <v>1051</v>
      </c>
      <c r="C1052" s="77" t="s">
        <v>29</v>
      </c>
      <c r="D1052" s="77" t="s">
        <v>29</v>
      </c>
      <c r="E1052" s="77">
        <v>2020</v>
      </c>
      <c r="F1052" s="77">
        <v>37.287062599999999</v>
      </c>
      <c r="G1052" s="77">
        <v>-121.944881799999</v>
      </c>
      <c r="H1052" s="77">
        <v>0</v>
      </c>
      <c r="I1052" s="77" t="s">
        <v>881</v>
      </c>
      <c r="J1052" s="77">
        <v>43.074761000000002</v>
      </c>
      <c r="K1052" s="77">
        <v>-89.383761300000003</v>
      </c>
      <c r="L1052" s="77">
        <v>5642.2174968367699</v>
      </c>
      <c r="M1052" s="77">
        <v>0.96352042305954499</v>
      </c>
      <c r="N1052" s="77">
        <v>0</v>
      </c>
      <c r="O1052" s="77">
        <v>677.06609962041296</v>
      </c>
      <c r="P1052" s="87" cm="1">
        <f t="array" ref="P1052">IF($X1052="Non-local",VLOOKUP($E1052,$AI$64:$AW$68,COLUMN($AW:$AW)-COLUMN($AH:$AH),FALSE),IF($X1052="Unknown",VLOOKUP($E1052,$AI$71:$AW$75,COLUMN($AW:$AW)-COLUMN($AH:$AH),FALSE),0))</f>
        <v>224</v>
      </c>
      <c r="Q1052" s="87" cm="1">
        <f t="array" ref="Q1052">IF($X1052="Non-local",VLOOKUP($E1052,$AI$40:$AW$44,COLUMN($AW:$AW)-COLUMN($AH:$AH),FALSE),IF($X1052="Unknown",VLOOKUP($E1052,$AI$47:$AW$51,COLUMN($AW:$AW)-COLUMN($AH:$AH),FALSE),0))</f>
        <v>470.18520000000001</v>
      </c>
      <c r="R1052" s="87" cm="1">
        <f t="array" ref="R1052">IF($X1052="Non-local",VLOOKUP($E1052,$AI$88:$AW$92,COLUMN($AW:$AW)-COLUMN($AH:$AH),FALSE),IF($X1052="Unknown",VLOOKUP($E1052,$AI$95:$AW$99,COLUMN($AW:$AW)-COLUMN($AH:$AH),FALSE),0))</f>
        <v>0.13052013767768686</v>
      </c>
      <c r="S1052" s="87" cm="1">
        <f t="array" ref="S1052">VLOOKUP($E1052,$AI$111:$AW$115,COLUMN($AW:$AW)-COLUMN($AH:$AH),FALSE)</f>
        <v>410.28773999999999</v>
      </c>
      <c r="T1052" s="104">
        <f t="shared" si="334"/>
        <v>1.0940405607372319</v>
      </c>
      <c r="U1052" s="104">
        <f t="shared" si="335"/>
        <v>1781.539039620413</v>
      </c>
      <c r="V1052" s="87" cm="1">
        <f t="array" ref="V1052">VLOOKUP($E1052,$AI$118:$AW$122,COLUMN($AW:$AW)-COLUMN($AH:$AH),FALSE)</f>
        <v>161.75600000000003</v>
      </c>
      <c r="W1052" s="87" t="str">
        <f t="shared" si="339"/>
        <v>Domestic</v>
      </c>
      <c r="X1052" s="87" t="str">
        <f t="shared" si="340"/>
        <v>Non-local</v>
      </c>
      <c r="Y1052" s="104"/>
      <c r="Z1052" s="87" t="str">
        <f t="shared" si="336"/>
        <v>USA</v>
      </c>
      <c r="AA1052" s="87" t="str">
        <f t="shared" si="337"/>
        <v>USA</v>
      </c>
      <c r="AB1052" s="82" cm="1">
        <f t="array" ref="AB1052">VLOOKUP(B1052,'GDP per Capita'!$T$2:$V$4235,COLUMN('GDP per Capita'!$V:$V)-COLUMN('GDP per Capita'!$S:$S),FALSE)</f>
        <v>63809.64</v>
      </c>
      <c r="AC1052" s="82">
        <f t="shared" si="341"/>
        <v>63809.64</v>
      </c>
      <c r="AD1052" s="82">
        <f t="shared" si="342"/>
        <v>63809.64</v>
      </c>
      <c r="AE1052" s="88">
        <f t="shared" si="338"/>
        <v>2.7919590827035115E-2</v>
      </c>
    </row>
    <row r="1053" spans="1:31">
      <c r="A1053" s="77" t="s">
        <v>1000</v>
      </c>
      <c r="B1053" s="77">
        <v>1052</v>
      </c>
      <c r="C1053" s="77" t="s">
        <v>29</v>
      </c>
      <c r="D1053" s="77" t="s">
        <v>29</v>
      </c>
      <c r="E1053" s="77">
        <v>2020</v>
      </c>
      <c r="F1053" s="77">
        <v>37.3893889</v>
      </c>
      <c r="G1053" s="77">
        <v>-122.0832101</v>
      </c>
      <c r="H1053" s="77">
        <v>0</v>
      </c>
      <c r="I1053" s="77" t="s">
        <v>881</v>
      </c>
      <c r="J1053" s="77">
        <v>43.074761000000002</v>
      </c>
      <c r="K1053" s="77">
        <v>-89.383761300000003</v>
      </c>
      <c r="L1053" s="77">
        <v>5655.6638148889297</v>
      </c>
      <c r="M1053" s="77">
        <v>0.96534729238277805</v>
      </c>
      <c r="N1053" s="77">
        <v>0</v>
      </c>
      <c r="O1053" s="77">
        <v>678.67965778667099</v>
      </c>
      <c r="P1053" s="87" cm="1">
        <f t="array" ref="P1053">IF($X1053="Non-local",VLOOKUP($E1053,$AI$64:$AW$68,COLUMN($AW:$AW)-COLUMN($AH:$AH),FALSE),IF($X1053="Unknown",VLOOKUP($E1053,$AI$71:$AW$75,COLUMN($AW:$AW)-COLUMN($AH:$AH),FALSE),0))</f>
        <v>224</v>
      </c>
      <c r="Q1053" s="87" cm="1">
        <f t="array" ref="Q1053">IF($X1053="Non-local",VLOOKUP($E1053,$AI$40:$AW$44,COLUMN($AW:$AW)-COLUMN($AH:$AH),FALSE),IF($X1053="Unknown",VLOOKUP($E1053,$AI$47:$AW$51,COLUMN($AW:$AW)-COLUMN($AH:$AH),FALSE),0))</f>
        <v>470.18520000000001</v>
      </c>
      <c r="R1053" s="87" cm="1">
        <f t="array" ref="R1053">IF($X1053="Non-local",VLOOKUP($E1053,$AI$88:$AW$92,COLUMN($AW:$AW)-COLUMN($AH:$AH),FALSE),IF($X1053="Unknown",VLOOKUP($E1053,$AI$95:$AW$99,COLUMN($AW:$AW)-COLUMN($AH:$AH),FALSE),0))</f>
        <v>0.13052013767768686</v>
      </c>
      <c r="S1053" s="87" cm="1">
        <f t="array" ref="S1053">VLOOKUP($E1053,$AI$111:$AW$115,COLUMN($AW:$AW)-COLUMN($AH:$AH),FALSE)</f>
        <v>410.28773999999999</v>
      </c>
      <c r="T1053" s="104">
        <f t="shared" si="334"/>
        <v>1.0958674300604649</v>
      </c>
      <c r="U1053" s="104">
        <f t="shared" si="335"/>
        <v>1783.1525977866711</v>
      </c>
      <c r="V1053" s="87" cm="1">
        <f t="array" ref="V1053">VLOOKUP($E1053,$AI$118:$AW$122,COLUMN($AW:$AW)-COLUMN($AH:$AH),FALSE)</f>
        <v>161.75600000000003</v>
      </c>
      <c r="W1053" s="87" t="str">
        <f t="shared" si="339"/>
        <v>Domestic</v>
      </c>
      <c r="X1053" s="87" t="str">
        <f t="shared" si="340"/>
        <v>Non-local</v>
      </c>
      <c r="Y1053" s="104"/>
      <c r="Z1053" s="87" t="str">
        <f t="shared" si="336"/>
        <v>USA</v>
      </c>
      <c r="AA1053" s="87" t="str">
        <f t="shared" si="337"/>
        <v>USA</v>
      </c>
      <c r="AB1053" s="82" cm="1">
        <f t="array" ref="AB1053">VLOOKUP(B1053,'GDP per Capita'!$T$2:$V$4235,COLUMN('GDP per Capita'!$V:$V)-COLUMN('GDP per Capita'!$S:$S),FALSE)</f>
        <v>63809.64</v>
      </c>
      <c r="AC1053" s="82">
        <f t="shared" si="341"/>
        <v>63809.64</v>
      </c>
      <c r="AD1053" s="82">
        <f t="shared" si="342"/>
        <v>63809.64</v>
      </c>
      <c r="AE1053" s="88">
        <f t="shared" si="338"/>
        <v>2.7944877886580635E-2</v>
      </c>
    </row>
    <row r="1054" spans="1:31">
      <c r="A1054" s="77" t="s">
        <v>1227</v>
      </c>
      <c r="B1054" s="77">
        <v>1053</v>
      </c>
      <c r="C1054" s="77" t="s">
        <v>29</v>
      </c>
      <c r="D1054" s="77" t="s">
        <v>29</v>
      </c>
      <c r="E1054" s="77">
        <v>2020</v>
      </c>
      <c r="F1054" s="77">
        <v>38.971938399999999</v>
      </c>
      <c r="G1054" s="77">
        <v>-95.235949599999998</v>
      </c>
      <c r="H1054" s="77">
        <v>0</v>
      </c>
      <c r="I1054" s="77" t="s">
        <v>881</v>
      </c>
      <c r="J1054" s="77">
        <v>43.074761000000002</v>
      </c>
      <c r="K1054" s="77">
        <v>-89.383761300000003</v>
      </c>
      <c r="L1054" s="77">
        <v>1339.7422299669499</v>
      </c>
      <c r="M1054" s="77">
        <v>0.33853766278576503</v>
      </c>
      <c r="N1054" s="77">
        <v>0</v>
      </c>
      <c r="O1054" s="77">
        <v>257.23050815365599</v>
      </c>
      <c r="P1054" s="87" cm="1">
        <f t="array" ref="P1054">IF($X1054="Non-local",VLOOKUP($E1054,$AI$64:$AW$68,COLUMN($AW:$AW)-COLUMN($AH:$AH),FALSE),IF($X1054="Unknown",VLOOKUP($E1054,$AI$71:$AW$75,COLUMN($AW:$AW)-COLUMN($AH:$AH),FALSE),0))</f>
        <v>224</v>
      </c>
      <c r="Q1054" s="87" cm="1">
        <f t="array" ref="Q1054">IF($X1054="Non-local",VLOOKUP($E1054,$AI$40:$AW$44,COLUMN($AW:$AW)-COLUMN($AH:$AH),FALSE),IF($X1054="Unknown",VLOOKUP($E1054,$AI$47:$AW$51,COLUMN($AW:$AW)-COLUMN($AH:$AH),FALSE),0))</f>
        <v>470.18520000000001</v>
      </c>
      <c r="R1054" s="87" cm="1">
        <f t="array" ref="R1054">IF($X1054="Non-local",VLOOKUP($E1054,$AI$88:$AW$92,COLUMN($AW:$AW)-COLUMN($AH:$AH),FALSE),IF($X1054="Unknown",VLOOKUP($E1054,$AI$95:$AW$99,COLUMN($AW:$AW)-COLUMN($AH:$AH),FALSE),0))</f>
        <v>0.13052013767768686</v>
      </c>
      <c r="S1054" s="87" cm="1">
        <f t="array" ref="S1054">VLOOKUP($E1054,$AI$111:$AW$115,COLUMN($AW:$AW)-COLUMN($AH:$AH),FALSE)</f>
        <v>410.28773999999999</v>
      </c>
      <c r="T1054" s="104">
        <f t="shared" si="334"/>
        <v>0.46905780046345191</v>
      </c>
      <c r="U1054" s="104">
        <f t="shared" si="335"/>
        <v>1361.7034481536559</v>
      </c>
      <c r="V1054" s="87" cm="1">
        <f t="array" ref="V1054">VLOOKUP($E1054,$AI$118:$AW$122,COLUMN($AW:$AW)-COLUMN($AH:$AH),FALSE)</f>
        <v>161.75600000000003</v>
      </c>
      <c r="W1054" s="87" t="str">
        <f t="shared" si="339"/>
        <v>Domestic</v>
      </c>
      <c r="X1054" s="87" t="str">
        <f t="shared" si="340"/>
        <v>Non-local</v>
      </c>
      <c r="Y1054" s="104"/>
      <c r="Z1054" s="87" t="str">
        <f t="shared" si="336"/>
        <v>USA</v>
      </c>
      <c r="AA1054" s="87" t="str">
        <f t="shared" si="337"/>
        <v>USA</v>
      </c>
      <c r="AB1054" s="82" cm="1">
        <f t="array" ref="AB1054">VLOOKUP(B1054,'GDP per Capita'!$T$2:$V$4235,COLUMN('GDP per Capita'!$V:$V)-COLUMN('GDP per Capita'!$S:$S),FALSE)</f>
        <v>63809.64</v>
      </c>
      <c r="AC1054" s="82">
        <f t="shared" si="341"/>
        <v>63809.64</v>
      </c>
      <c r="AD1054" s="82">
        <f t="shared" si="342"/>
        <v>63809.64</v>
      </c>
      <c r="AE1054" s="88">
        <f t="shared" si="338"/>
        <v>2.134008980702063E-2</v>
      </c>
    </row>
    <row r="1055" spans="1:31">
      <c r="A1055" s="77" t="s">
        <v>928</v>
      </c>
      <c r="B1055" s="77">
        <v>1054</v>
      </c>
      <c r="C1055" s="77" t="s">
        <v>29</v>
      </c>
      <c r="D1055" s="77" t="s">
        <v>29</v>
      </c>
      <c r="E1055" s="77">
        <v>2020</v>
      </c>
      <c r="F1055" s="77">
        <v>42.268156899999902</v>
      </c>
      <c r="G1055" s="77">
        <v>-83.731229099999993</v>
      </c>
      <c r="H1055" s="77">
        <v>0</v>
      </c>
      <c r="I1055" s="77" t="s">
        <v>881</v>
      </c>
      <c r="J1055" s="77">
        <v>43.074761000000002</v>
      </c>
      <c r="K1055" s="77">
        <v>-89.383761300000003</v>
      </c>
      <c r="L1055" s="77">
        <v>941.312357293118</v>
      </c>
      <c r="M1055" s="77">
        <v>0.285927079744621</v>
      </c>
      <c r="N1055" s="77">
        <v>0</v>
      </c>
      <c r="O1055" s="77">
        <v>180.731972600278</v>
      </c>
      <c r="P1055" s="87" cm="1">
        <f t="array" ref="P1055">IF($X1055="Non-local",VLOOKUP($E1055,$AI$64:$AW$68,COLUMN($AW:$AW)-COLUMN($AH:$AH),FALSE),IF($X1055="Unknown",VLOOKUP($E1055,$AI$71:$AW$75,COLUMN($AW:$AW)-COLUMN($AH:$AH),FALSE),0))</f>
        <v>224</v>
      </c>
      <c r="Q1055" s="87" cm="1">
        <f t="array" ref="Q1055">IF($X1055="Non-local",VLOOKUP($E1055,$AI$40:$AW$44,COLUMN($AW:$AW)-COLUMN($AH:$AH),FALSE),IF($X1055="Unknown",VLOOKUP($E1055,$AI$47:$AW$51,COLUMN($AW:$AW)-COLUMN($AH:$AH),FALSE),0))</f>
        <v>470.18520000000001</v>
      </c>
      <c r="R1055" s="87" cm="1">
        <f t="array" ref="R1055">IF($X1055="Non-local",VLOOKUP($E1055,$AI$88:$AW$92,COLUMN($AW:$AW)-COLUMN($AH:$AH),FALSE),IF($X1055="Unknown",VLOOKUP($E1055,$AI$95:$AW$99,COLUMN($AW:$AW)-COLUMN($AH:$AH),FALSE),0))</f>
        <v>0.13052013767768686</v>
      </c>
      <c r="S1055" s="87" cm="1">
        <f t="array" ref="S1055">VLOOKUP($E1055,$AI$111:$AW$115,COLUMN($AW:$AW)-COLUMN($AH:$AH),FALSE)</f>
        <v>410.28773999999999</v>
      </c>
      <c r="T1055" s="104">
        <f t="shared" si="334"/>
        <v>0.41644721742230784</v>
      </c>
      <c r="U1055" s="104">
        <f t="shared" si="335"/>
        <v>1285.204912600278</v>
      </c>
      <c r="V1055" s="87" cm="1">
        <f t="array" ref="V1055">VLOOKUP($E1055,$AI$118:$AW$122,COLUMN($AW:$AW)-COLUMN($AH:$AH),FALSE)</f>
        <v>161.75600000000003</v>
      </c>
      <c r="W1055" s="87" t="str">
        <f t="shared" si="339"/>
        <v>Domestic</v>
      </c>
      <c r="X1055" s="87" t="str">
        <f t="shared" si="340"/>
        <v>Non-local</v>
      </c>
      <c r="Y1055" s="104"/>
      <c r="Z1055" s="87" t="str">
        <f t="shared" si="336"/>
        <v>USA</v>
      </c>
      <c r="AA1055" s="87" t="str">
        <f t="shared" si="337"/>
        <v>USA</v>
      </c>
      <c r="AB1055" s="82" cm="1">
        <f t="array" ref="AB1055">VLOOKUP(B1055,'GDP per Capita'!$T$2:$V$4235,COLUMN('GDP per Capita'!$V:$V)-COLUMN('GDP per Capita'!$S:$S),FALSE)</f>
        <v>63809.64</v>
      </c>
      <c r="AC1055" s="82">
        <f t="shared" si="341"/>
        <v>63809.64</v>
      </c>
      <c r="AD1055" s="82">
        <f t="shared" si="342"/>
        <v>63809.64</v>
      </c>
      <c r="AE1055" s="88">
        <f t="shared" si="338"/>
        <v>2.0141234343279135E-2</v>
      </c>
    </row>
    <row r="1056" spans="1:31">
      <c r="A1056" s="77" t="s">
        <v>999</v>
      </c>
      <c r="B1056" s="77">
        <v>1055</v>
      </c>
      <c r="C1056" s="77" t="s">
        <v>29</v>
      </c>
      <c r="D1056" s="77" t="s">
        <v>29</v>
      </c>
      <c r="E1056" s="77">
        <v>2020</v>
      </c>
      <c r="F1056" s="77">
        <v>47.603832099999998</v>
      </c>
      <c r="G1056" s="77">
        <v>-122.3300624</v>
      </c>
      <c r="H1056" s="77">
        <v>0</v>
      </c>
      <c r="I1056" s="77" t="s">
        <v>881</v>
      </c>
      <c r="J1056" s="77">
        <v>43.074761000000002</v>
      </c>
      <c r="K1056" s="77">
        <v>-89.383761300000003</v>
      </c>
      <c r="L1056" s="77">
        <v>5206.6080578094698</v>
      </c>
      <c r="M1056" s="77">
        <v>0.90450918668976399</v>
      </c>
      <c r="N1056" s="77">
        <v>0</v>
      </c>
      <c r="O1056" s="77">
        <v>624.79296693713695</v>
      </c>
      <c r="P1056" s="87" cm="1">
        <f t="array" ref="P1056">IF($X1056="Non-local",VLOOKUP($E1056,$AI$64:$AW$68,COLUMN($AW:$AW)-COLUMN($AH:$AH),FALSE),IF($X1056="Unknown",VLOOKUP($E1056,$AI$71:$AW$75,COLUMN($AW:$AW)-COLUMN($AH:$AH),FALSE),0))</f>
        <v>224</v>
      </c>
      <c r="Q1056" s="87" cm="1">
        <f t="array" ref="Q1056">IF($X1056="Non-local",VLOOKUP($E1056,$AI$40:$AW$44,COLUMN($AW:$AW)-COLUMN($AH:$AH),FALSE),IF($X1056="Unknown",VLOOKUP($E1056,$AI$47:$AW$51,COLUMN($AW:$AW)-COLUMN($AH:$AH),FALSE),0))</f>
        <v>470.18520000000001</v>
      </c>
      <c r="R1056" s="87" cm="1">
        <f t="array" ref="R1056">IF($X1056="Non-local",VLOOKUP($E1056,$AI$88:$AW$92,COLUMN($AW:$AW)-COLUMN($AH:$AH),FALSE),IF($X1056="Unknown",VLOOKUP($E1056,$AI$95:$AW$99,COLUMN($AW:$AW)-COLUMN($AH:$AH),FALSE),0))</f>
        <v>0.13052013767768686</v>
      </c>
      <c r="S1056" s="87" cm="1">
        <f t="array" ref="S1056">VLOOKUP($E1056,$AI$111:$AW$115,COLUMN($AW:$AW)-COLUMN($AH:$AH),FALSE)</f>
        <v>410.28773999999999</v>
      </c>
      <c r="T1056" s="104">
        <f t="shared" si="334"/>
        <v>1.0350293243674509</v>
      </c>
      <c r="U1056" s="104">
        <f t="shared" si="335"/>
        <v>1729.2659069371368</v>
      </c>
      <c r="V1056" s="87" cm="1">
        <f t="array" ref="V1056">VLOOKUP($E1056,$AI$118:$AW$122,COLUMN($AW:$AW)-COLUMN($AH:$AH),FALSE)</f>
        <v>161.75600000000003</v>
      </c>
      <c r="W1056" s="87" t="str">
        <f t="shared" si="339"/>
        <v>Domestic</v>
      </c>
      <c r="X1056" s="87" t="str">
        <f t="shared" si="340"/>
        <v>Non-local</v>
      </c>
      <c r="Y1056" s="104"/>
      <c r="Z1056" s="87" t="str">
        <f t="shared" si="336"/>
        <v>USA</v>
      </c>
      <c r="AA1056" s="87" t="str">
        <f t="shared" si="337"/>
        <v>USA</v>
      </c>
      <c r="AB1056" s="82" cm="1">
        <f t="array" ref="AB1056">VLOOKUP(B1056,'GDP per Capita'!$T$2:$V$4235,COLUMN('GDP per Capita'!$V:$V)-COLUMN('GDP per Capita'!$S:$S),FALSE)</f>
        <v>63809.64</v>
      </c>
      <c r="AC1056" s="82">
        <f t="shared" si="341"/>
        <v>63809.64</v>
      </c>
      <c r="AD1056" s="82">
        <f t="shared" si="342"/>
        <v>63809.64</v>
      </c>
      <c r="AE1056" s="88">
        <f t="shared" si="338"/>
        <v>2.7100386508012532E-2</v>
      </c>
    </row>
    <row r="1057" spans="1:31">
      <c r="A1057" s="77" t="s">
        <v>886</v>
      </c>
      <c r="B1057" s="77">
        <v>1056</v>
      </c>
      <c r="C1057" s="77" t="s">
        <v>29</v>
      </c>
      <c r="D1057" s="77" t="s">
        <v>29</v>
      </c>
      <c r="E1057" s="77">
        <v>2020</v>
      </c>
      <c r="F1057" s="77">
        <v>39.284749400000003</v>
      </c>
      <c r="G1057" s="77">
        <v>-76.620474639699793</v>
      </c>
      <c r="H1057" s="77">
        <v>0</v>
      </c>
      <c r="I1057" s="77" t="s">
        <v>881</v>
      </c>
      <c r="J1057" s="77">
        <v>43.074761000000002</v>
      </c>
      <c r="K1057" s="77">
        <v>-89.383761300000003</v>
      </c>
      <c r="L1057" s="77">
        <v>2293.6142511822</v>
      </c>
      <c r="M1057" s="77">
        <v>0.46449147956658998</v>
      </c>
      <c r="N1057" s="77">
        <v>0</v>
      </c>
      <c r="O1057" s="77">
        <v>440.37393622698198</v>
      </c>
      <c r="P1057" s="87" cm="1">
        <f t="array" ref="P1057">IF($X1057="Non-local",VLOOKUP($E1057,$AI$64:$AW$68,COLUMN($AW:$AW)-COLUMN($AH:$AH),FALSE),IF($X1057="Unknown",VLOOKUP($E1057,$AI$71:$AW$75,COLUMN($AW:$AW)-COLUMN($AH:$AH),FALSE),0))</f>
        <v>224</v>
      </c>
      <c r="Q1057" s="87" cm="1">
        <f t="array" ref="Q1057">IF($X1057="Non-local",VLOOKUP($E1057,$AI$40:$AW$44,COLUMN($AW:$AW)-COLUMN($AH:$AH),FALSE),IF($X1057="Unknown",VLOOKUP($E1057,$AI$47:$AW$51,COLUMN($AW:$AW)-COLUMN($AH:$AH),FALSE),0))</f>
        <v>470.18520000000001</v>
      </c>
      <c r="R1057" s="87" cm="1">
        <f t="array" ref="R1057">IF($X1057="Non-local",VLOOKUP($E1057,$AI$88:$AW$92,COLUMN($AW:$AW)-COLUMN($AH:$AH),FALSE),IF($X1057="Unknown",VLOOKUP($E1057,$AI$95:$AW$99,COLUMN($AW:$AW)-COLUMN($AH:$AH),FALSE),0))</f>
        <v>0.13052013767768686</v>
      </c>
      <c r="S1057" s="87" cm="1">
        <f t="array" ref="S1057">VLOOKUP($E1057,$AI$111:$AW$115,COLUMN($AW:$AW)-COLUMN($AH:$AH),FALSE)</f>
        <v>410.28773999999999</v>
      </c>
      <c r="T1057" s="104">
        <f t="shared" si="334"/>
        <v>0.59501161724427687</v>
      </c>
      <c r="U1057" s="104">
        <f t="shared" si="335"/>
        <v>1544.846876226982</v>
      </c>
      <c r="V1057" s="87" cm="1">
        <f t="array" ref="V1057">VLOOKUP($E1057,$AI$118:$AW$122,COLUMN($AW:$AW)-COLUMN($AH:$AH),FALSE)</f>
        <v>161.75600000000003</v>
      </c>
      <c r="W1057" s="87" t="str">
        <f t="shared" si="339"/>
        <v>Domestic</v>
      </c>
      <c r="X1057" s="87" t="str">
        <f t="shared" si="340"/>
        <v>Non-local</v>
      </c>
      <c r="Y1057" s="104"/>
      <c r="Z1057" s="87" t="str">
        <f t="shared" si="336"/>
        <v>USA</v>
      </c>
      <c r="AA1057" s="87" t="str">
        <f t="shared" si="337"/>
        <v>USA</v>
      </c>
      <c r="AB1057" s="82" cm="1">
        <f t="array" ref="AB1057">VLOOKUP(B1057,'GDP per Capita'!$T$2:$V$4235,COLUMN('GDP per Capita'!$V:$V)-COLUMN('GDP per Capita'!$S:$S),FALSE)</f>
        <v>63809.64</v>
      </c>
      <c r="AC1057" s="82">
        <f t="shared" si="341"/>
        <v>63809.64</v>
      </c>
      <c r="AD1057" s="82">
        <f t="shared" si="342"/>
        <v>63809.64</v>
      </c>
      <c r="AE1057" s="88">
        <f t="shared" si="338"/>
        <v>2.4210242781921069E-2</v>
      </c>
    </row>
    <row r="1058" spans="1:31">
      <c r="A1058" s="77" t="s">
        <v>938</v>
      </c>
      <c r="B1058" s="77">
        <v>1057</v>
      </c>
      <c r="C1058" s="77" t="s">
        <v>29</v>
      </c>
      <c r="D1058" s="77" t="s">
        <v>29</v>
      </c>
      <c r="E1058" s="77">
        <v>2020</v>
      </c>
      <c r="F1058" s="77">
        <v>43.074760999999903</v>
      </c>
      <c r="G1058" s="77">
        <v>-89.383761300000003</v>
      </c>
      <c r="H1058" s="77">
        <v>1</v>
      </c>
      <c r="I1058" s="77" t="s">
        <v>881</v>
      </c>
      <c r="J1058" s="77">
        <v>43.074761000000002</v>
      </c>
      <c r="K1058" s="77">
        <v>-89.383761300000003</v>
      </c>
      <c r="L1058" s="77">
        <v>7.0732408818940899E-13</v>
      </c>
      <c r="M1058" s="77">
        <v>0</v>
      </c>
      <c r="N1058" s="77">
        <v>0</v>
      </c>
      <c r="O1058" s="77">
        <v>0</v>
      </c>
      <c r="P1058" s="87" cm="1">
        <f t="array" ref="P1058">IF($X1058="Non-local",VLOOKUP($E1058,$AI$64:$AW$68,COLUMN($AW:$AW)-COLUMN($AH:$AH),FALSE),IF($X1058="Unknown",VLOOKUP($E1058,$AI$71:$AW$75,COLUMN($AW:$AW)-COLUMN($AH:$AH),FALSE),0))</f>
        <v>0</v>
      </c>
      <c r="Q1058" s="87" cm="1">
        <f t="array" ref="Q1058">IF($X1058="Non-local",VLOOKUP($E1058,$AI$40:$AW$44,COLUMN($AW:$AW)-COLUMN($AH:$AH),FALSE),IF($X1058="Unknown",VLOOKUP($E1058,$AI$47:$AW$51,COLUMN($AW:$AW)-COLUMN($AH:$AH),FALSE),0))</f>
        <v>0</v>
      </c>
      <c r="R1058" s="87" cm="1">
        <f t="array" ref="R1058">IF($X1058="Non-local",VLOOKUP($E1058,$AI$88:$AW$92,COLUMN($AW:$AW)-COLUMN($AH:$AH),FALSE),IF($X1058="Unknown",VLOOKUP($E1058,$AI$95:$AW$99,COLUMN($AW:$AW)-COLUMN($AH:$AH),FALSE),0))</f>
        <v>0</v>
      </c>
      <c r="S1058" s="87" cm="1">
        <f t="array" ref="S1058">VLOOKUP($E1058,$AI$111:$AW$115,COLUMN($AW:$AW)-COLUMN($AH:$AH),FALSE)</f>
        <v>410.28773999999999</v>
      </c>
      <c r="T1058" s="104">
        <f t="shared" si="334"/>
        <v>0</v>
      </c>
      <c r="U1058" s="104">
        <f t="shared" si="335"/>
        <v>410.28773999999999</v>
      </c>
      <c r="V1058" s="87" cm="1">
        <f t="array" ref="V1058">VLOOKUP($E1058,$AI$118:$AW$122,COLUMN($AW:$AW)-COLUMN($AH:$AH),FALSE)</f>
        <v>161.75600000000003</v>
      </c>
      <c r="W1058" s="87" t="str">
        <f t="shared" si="339"/>
        <v>Domestic</v>
      </c>
      <c r="X1058" s="87" t="str">
        <f t="shared" si="340"/>
        <v>Local</v>
      </c>
      <c r="Y1058" s="104"/>
      <c r="Z1058" s="87" t="str">
        <f t="shared" si="336"/>
        <v>USA</v>
      </c>
      <c r="AA1058" s="87" t="str">
        <f t="shared" si="337"/>
        <v>USA</v>
      </c>
      <c r="AB1058" s="82" cm="1">
        <f t="array" ref="AB1058">VLOOKUP(B1058,'GDP per Capita'!$T$2:$V$4235,COLUMN('GDP per Capita'!$V:$V)-COLUMN('GDP per Capita'!$S:$S),FALSE)</f>
        <v>63809.64</v>
      </c>
      <c r="AC1058" s="82">
        <f t="shared" si="341"/>
        <v>63809.64</v>
      </c>
      <c r="AD1058" s="82">
        <f t="shared" si="342"/>
        <v>63809.64</v>
      </c>
      <c r="AE1058" s="88">
        <f t="shared" si="338"/>
        <v>6.4298707844143927E-3</v>
      </c>
    </row>
    <row r="1059" spans="1:31">
      <c r="A1059" s="77" t="s">
        <v>1343</v>
      </c>
      <c r="B1059" s="77">
        <v>1058</v>
      </c>
      <c r="C1059" s="77" t="s">
        <v>29</v>
      </c>
      <c r="D1059" s="77" t="s">
        <v>29</v>
      </c>
      <c r="E1059" s="77">
        <v>2020</v>
      </c>
      <c r="F1059" s="77">
        <v>46.859128699999999</v>
      </c>
      <c r="G1059" s="77">
        <v>-88.777473400000005</v>
      </c>
      <c r="H1059" s="77">
        <v>0</v>
      </c>
      <c r="I1059" s="77" t="s">
        <v>881</v>
      </c>
      <c r="J1059" s="77">
        <v>43.074761000000002</v>
      </c>
      <c r="K1059" s="77">
        <v>-89.383761300000003</v>
      </c>
      <c r="L1059" s="77">
        <v>846.98764330976701</v>
      </c>
      <c r="M1059" s="77">
        <v>0.27347199407408601</v>
      </c>
      <c r="N1059" s="77">
        <v>0</v>
      </c>
      <c r="O1059" s="77">
        <v>162.62162751547501</v>
      </c>
      <c r="P1059" s="87" cm="1">
        <f t="array" ref="P1059">IF($X1059="Non-local",VLOOKUP($E1059,$AI$64:$AW$68,COLUMN($AW:$AW)-COLUMN($AH:$AH),FALSE),IF($X1059="Unknown",VLOOKUP($E1059,$AI$71:$AW$75,COLUMN($AW:$AW)-COLUMN($AH:$AH),FALSE),0))</f>
        <v>224</v>
      </c>
      <c r="Q1059" s="87" cm="1">
        <f t="array" ref="Q1059">IF($X1059="Non-local",VLOOKUP($E1059,$AI$40:$AW$44,COLUMN($AW:$AW)-COLUMN($AH:$AH),FALSE),IF($X1059="Unknown",VLOOKUP($E1059,$AI$47:$AW$51,COLUMN($AW:$AW)-COLUMN($AH:$AH),FALSE),0))</f>
        <v>470.18520000000001</v>
      </c>
      <c r="R1059" s="87" cm="1">
        <f t="array" ref="R1059">IF($X1059="Non-local",VLOOKUP($E1059,$AI$88:$AW$92,COLUMN($AW:$AW)-COLUMN($AH:$AH),FALSE),IF($X1059="Unknown",VLOOKUP($E1059,$AI$95:$AW$99,COLUMN($AW:$AW)-COLUMN($AH:$AH),FALSE),0))</f>
        <v>0.13052013767768686</v>
      </c>
      <c r="S1059" s="87" cm="1">
        <f t="array" ref="S1059">VLOOKUP($E1059,$AI$111:$AW$115,COLUMN($AW:$AW)-COLUMN($AH:$AH),FALSE)</f>
        <v>410.28773999999999</v>
      </c>
      <c r="T1059" s="104">
        <f t="shared" si="334"/>
        <v>0.40399213175177284</v>
      </c>
      <c r="U1059" s="104">
        <f t="shared" si="335"/>
        <v>1267.0945675154749</v>
      </c>
      <c r="V1059" s="87" cm="1">
        <f t="array" ref="V1059">VLOOKUP($E1059,$AI$118:$AW$122,COLUMN($AW:$AW)-COLUMN($AH:$AH),FALSE)</f>
        <v>161.75600000000003</v>
      </c>
      <c r="W1059" s="87" t="str">
        <f t="shared" si="339"/>
        <v>Domestic</v>
      </c>
      <c r="X1059" s="87" t="str">
        <f t="shared" si="340"/>
        <v>Non-local</v>
      </c>
      <c r="Y1059" s="104"/>
      <c r="Z1059" s="87" t="str">
        <f t="shared" si="336"/>
        <v>USA</v>
      </c>
      <c r="AA1059" s="87" t="str">
        <f t="shared" si="337"/>
        <v>USA</v>
      </c>
      <c r="AB1059" s="82" cm="1">
        <f t="array" ref="AB1059">VLOOKUP(B1059,'GDP per Capita'!$T$2:$V$4235,COLUMN('GDP per Capita'!$V:$V)-COLUMN('GDP per Capita'!$S:$S),FALSE)</f>
        <v>63809.64</v>
      </c>
      <c r="AC1059" s="82">
        <f t="shared" si="341"/>
        <v>63809.64</v>
      </c>
      <c r="AD1059" s="82">
        <f t="shared" si="342"/>
        <v>63809.64</v>
      </c>
      <c r="AE1059" s="88">
        <f t="shared" si="338"/>
        <v>1.9857416019201407E-2</v>
      </c>
    </row>
    <row r="1060" spans="1:31">
      <c r="A1060" s="77" t="s">
        <v>1006</v>
      </c>
      <c r="B1060" s="77">
        <v>1059</v>
      </c>
      <c r="C1060" s="77" t="s">
        <v>29</v>
      </c>
      <c r="D1060" s="77" t="s">
        <v>29</v>
      </c>
      <c r="E1060" s="77">
        <v>2020</v>
      </c>
      <c r="F1060" s="77">
        <v>38.995946099999998</v>
      </c>
      <c r="G1060" s="77">
        <v>-77.0276230999999</v>
      </c>
      <c r="H1060" s="77">
        <v>0</v>
      </c>
      <c r="I1060" s="77" t="s">
        <v>881</v>
      </c>
      <c r="J1060" s="77">
        <v>43.074761000000002</v>
      </c>
      <c r="K1060" s="77">
        <v>-89.383761300000003</v>
      </c>
      <c r="L1060" s="77">
        <v>2259.6316521691901</v>
      </c>
      <c r="M1060" s="77">
        <v>0.460004254913152</v>
      </c>
      <c r="N1060" s="77">
        <v>0</v>
      </c>
      <c r="O1060" s="77">
        <v>433.84927721648398</v>
      </c>
      <c r="P1060" s="87" cm="1">
        <f t="array" ref="P1060">IF($X1060="Non-local",VLOOKUP($E1060,$AI$64:$AW$68,COLUMN($AW:$AW)-COLUMN($AH:$AH),FALSE),IF($X1060="Unknown",VLOOKUP($E1060,$AI$71:$AW$75,COLUMN($AW:$AW)-COLUMN($AH:$AH),FALSE),0))</f>
        <v>224</v>
      </c>
      <c r="Q1060" s="87" cm="1">
        <f t="array" ref="Q1060">IF($X1060="Non-local",VLOOKUP($E1060,$AI$40:$AW$44,COLUMN($AW:$AW)-COLUMN($AH:$AH),FALSE),IF($X1060="Unknown",VLOOKUP($E1060,$AI$47:$AW$51,COLUMN($AW:$AW)-COLUMN($AH:$AH),FALSE),0))</f>
        <v>470.18520000000001</v>
      </c>
      <c r="R1060" s="87" cm="1">
        <f t="array" ref="R1060">IF($X1060="Non-local",VLOOKUP($E1060,$AI$88:$AW$92,COLUMN($AW:$AW)-COLUMN($AH:$AH),FALSE),IF($X1060="Unknown",VLOOKUP($E1060,$AI$95:$AW$99,COLUMN($AW:$AW)-COLUMN($AH:$AH),FALSE),0))</f>
        <v>0.13052013767768686</v>
      </c>
      <c r="S1060" s="87" cm="1">
        <f t="array" ref="S1060">VLOOKUP($E1060,$AI$111:$AW$115,COLUMN($AW:$AW)-COLUMN($AH:$AH),FALSE)</f>
        <v>410.28773999999999</v>
      </c>
      <c r="T1060" s="104">
        <f t="shared" si="334"/>
        <v>0.59052439259083889</v>
      </c>
      <c r="U1060" s="104">
        <f t="shared" si="335"/>
        <v>1538.322217216484</v>
      </c>
      <c r="V1060" s="87" cm="1">
        <f t="array" ref="V1060">VLOOKUP($E1060,$AI$118:$AW$122,COLUMN($AW:$AW)-COLUMN($AH:$AH),FALSE)</f>
        <v>161.75600000000003</v>
      </c>
      <c r="W1060" s="87" t="str">
        <f t="shared" si="339"/>
        <v>Domestic</v>
      </c>
      <c r="X1060" s="87" t="str">
        <f t="shared" si="340"/>
        <v>Non-local</v>
      </c>
      <c r="Y1060" s="104"/>
      <c r="Z1060" s="87" t="str">
        <f t="shared" si="336"/>
        <v>USA</v>
      </c>
      <c r="AA1060" s="87" t="str">
        <f t="shared" si="337"/>
        <v>USA</v>
      </c>
      <c r="AB1060" s="82" cm="1">
        <f t="array" ref="AB1060">VLOOKUP(B1060,'GDP per Capita'!$T$2:$V$4235,COLUMN('GDP per Capita'!$V:$V)-COLUMN('GDP per Capita'!$S:$S),FALSE)</f>
        <v>63809.64</v>
      </c>
      <c r="AC1060" s="82">
        <f t="shared" si="341"/>
        <v>63809.64</v>
      </c>
      <c r="AD1060" s="82">
        <f t="shared" si="342"/>
        <v>63809.64</v>
      </c>
      <c r="AE1060" s="88">
        <f t="shared" si="338"/>
        <v>2.4107990849289919E-2</v>
      </c>
    </row>
    <row r="1061" spans="1:31">
      <c r="A1061" s="77" t="s">
        <v>1079</v>
      </c>
      <c r="B1061" s="77">
        <v>1060</v>
      </c>
      <c r="C1061" s="77" t="s">
        <v>29</v>
      </c>
      <c r="D1061" s="77" t="s">
        <v>29</v>
      </c>
      <c r="E1061" s="77">
        <v>2020</v>
      </c>
      <c r="F1061" s="77">
        <v>39.962260100000002</v>
      </c>
      <c r="G1061" s="77">
        <v>-83.000706499999893</v>
      </c>
      <c r="H1061" s="77">
        <v>0</v>
      </c>
      <c r="I1061" s="77" t="s">
        <v>881</v>
      </c>
      <c r="J1061" s="77">
        <v>43.074761000000002</v>
      </c>
      <c r="K1061" s="77">
        <v>-89.383761300000003</v>
      </c>
      <c r="L1061" s="77">
        <v>1267.8143890352301</v>
      </c>
      <c r="M1061" s="77">
        <v>0.32903996718650402</v>
      </c>
      <c r="N1061" s="77">
        <v>0</v>
      </c>
      <c r="O1061" s="77">
        <v>243.420362694765</v>
      </c>
      <c r="P1061" s="87" cm="1">
        <f t="array" ref="P1061">IF($X1061="Non-local",VLOOKUP($E1061,$AI$64:$AW$68,COLUMN($AW:$AW)-COLUMN($AH:$AH),FALSE),IF($X1061="Unknown",VLOOKUP($E1061,$AI$71:$AW$75,COLUMN($AW:$AW)-COLUMN($AH:$AH),FALSE),0))</f>
        <v>224</v>
      </c>
      <c r="Q1061" s="87" cm="1">
        <f t="array" ref="Q1061">IF($X1061="Non-local",VLOOKUP($E1061,$AI$40:$AW$44,COLUMN($AW:$AW)-COLUMN($AH:$AH),FALSE),IF($X1061="Unknown",VLOOKUP($E1061,$AI$47:$AW$51,COLUMN($AW:$AW)-COLUMN($AH:$AH),FALSE),0))</f>
        <v>470.18520000000001</v>
      </c>
      <c r="R1061" s="87" cm="1">
        <f t="array" ref="R1061">IF($X1061="Non-local",VLOOKUP($E1061,$AI$88:$AW$92,COLUMN($AW:$AW)-COLUMN($AH:$AH),FALSE),IF($X1061="Unknown",VLOOKUP($E1061,$AI$95:$AW$99,COLUMN($AW:$AW)-COLUMN($AH:$AH),FALSE),0))</f>
        <v>0.13052013767768686</v>
      </c>
      <c r="S1061" s="87" cm="1">
        <f t="array" ref="S1061">VLOOKUP($E1061,$AI$111:$AW$115,COLUMN($AW:$AW)-COLUMN($AH:$AH),FALSE)</f>
        <v>410.28773999999999</v>
      </c>
      <c r="T1061" s="104">
        <f t="shared" si="334"/>
        <v>0.45956010486419085</v>
      </c>
      <c r="U1061" s="104">
        <f t="shared" si="335"/>
        <v>1347.893302694765</v>
      </c>
      <c r="V1061" s="87" cm="1">
        <f t="array" ref="V1061">VLOOKUP($E1061,$AI$118:$AW$122,COLUMN($AW:$AW)-COLUMN($AH:$AH),FALSE)</f>
        <v>161.75600000000003</v>
      </c>
      <c r="W1061" s="87" t="str">
        <f t="shared" si="339"/>
        <v>Domestic</v>
      </c>
      <c r="X1061" s="87" t="str">
        <f t="shared" si="340"/>
        <v>Non-local</v>
      </c>
      <c r="Y1061" s="104"/>
      <c r="Z1061" s="87" t="str">
        <f t="shared" si="336"/>
        <v>USA</v>
      </c>
      <c r="AA1061" s="87" t="str">
        <f t="shared" si="337"/>
        <v>USA</v>
      </c>
      <c r="AB1061" s="82" cm="1">
        <f t="array" ref="AB1061">VLOOKUP(B1061,'GDP per Capita'!$T$2:$V$4235,COLUMN('GDP per Capita'!$V:$V)-COLUMN('GDP per Capita'!$S:$S),FALSE)</f>
        <v>63809.64</v>
      </c>
      <c r="AC1061" s="82">
        <f t="shared" si="341"/>
        <v>63809.64</v>
      </c>
      <c r="AD1061" s="82">
        <f t="shared" si="342"/>
        <v>63809.64</v>
      </c>
      <c r="AE1061" s="88">
        <f t="shared" si="338"/>
        <v>2.1123662548398096E-2</v>
      </c>
    </row>
    <row r="1062" spans="1:31">
      <c r="A1062" s="77" t="s">
        <v>941</v>
      </c>
      <c r="B1062" s="77">
        <v>1061</v>
      </c>
      <c r="C1062" s="77" t="s">
        <v>29</v>
      </c>
      <c r="D1062" s="77" t="s">
        <v>29</v>
      </c>
      <c r="E1062" s="77">
        <v>2020</v>
      </c>
      <c r="F1062" s="77">
        <v>35.222571700000003</v>
      </c>
      <c r="G1062" s="77">
        <v>-97.439481599999993</v>
      </c>
      <c r="H1062" s="77">
        <v>0</v>
      </c>
      <c r="I1062" s="77" t="s">
        <v>881</v>
      </c>
      <c r="J1062" s="77">
        <v>43.074761000000002</v>
      </c>
      <c r="K1062" s="77">
        <v>-89.383761300000003</v>
      </c>
      <c r="L1062" s="77">
        <v>2229.2011972748301</v>
      </c>
      <c r="M1062" s="77">
        <v>0.45598607233197302</v>
      </c>
      <c r="N1062" s="77">
        <v>0</v>
      </c>
      <c r="O1062" s="77">
        <v>428.00662987676702</v>
      </c>
      <c r="P1062" s="87" cm="1">
        <f t="array" ref="P1062">IF($X1062="Non-local",VLOOKUP($E1062,$AI$64:$AW$68,COLUMN($AW:$AW)-COLUMN($AH:$AH),FALSE),IF($X1062="Unknown",VLOOKUP($E1062,$AI$71:$AW$75,COLUMN($AW:$AW)-COLUMN($AH:$AH),FALSE),0))</f>
        <v>224</v>
      </c>
      <c r="Q1062" s="87" cm="1">
        <f t="array" ref="Q1062">IF($X1062="Non-local",VLOOKUP($E1062,$AI$40:$AW$44,COLUMN($AW:$AW)-COLUMN($AH:$AH),FALSE),IF($X1062="Unknown",VLOOKUP($E1062,$AI$47:$AW$51,COLUMN($AW:$AW)-COLUMN($AH:$AH),FALSE),0))</f>
        <v>470.18520000000001</v>
      </c>
      <c r="R1062" s="87" cm="1">
        <f t="array" ref="R1062">IF($X1062="Non-local",VLOOKUP($E1062,$AI$88:$AW$92,COLUMN($AW:$AW)-COLUMN($AH:$AH),FALSE),IF($X1062="Unknown",VLOOKUP($E1062,$AI$95:$AW$99,COLUMN($AW:$AW)-COLUMN($AH:$AH),FALSE),0))</f>
        <v>0.13052013767768686</v>
      </c>
      <c r="S1062" s="87" cm="1">
        <f t="array" ref="S1062">VLOOKUP($E1062,$AI$111:$AW$115,COLUMN($AW:$AW)-COLUMN($AH:$AH),FALSE)</f>
        <v>410.28773999999999</v>
      </c>
      <c r="T1062" s="104">
        <f t="shared" si="334"/>
        <v>0.58650621000965986</v>
      </c>
      <c r="U1062" s="104">
        <f t="shared" si="335"/>
        <v>1532.4795698767668</v>
      </c>
      <c r="V1062" s="87" cm="1">
        <f t="array" ref="V1062">VLOOKUP($E1062,$AI$118:$AW$122,COLUMN($AW:$AW)-COLUMN($AH:$AH),FALSE)</f>
        <v>161.75600000000003</v>
      </c>
      <c r="W1062" s="87" t="str">
        <f t="shared" si="339"/>
        <v>Domestic</v>
      </c>
      <c r="X1062" s="87" t="str">
        <f t="shared" si="340"/>
        <v>Non-local</v>
      </c>
      <c r="Y1062" s="104"/>
      <c r="Z1062" s="87" t="str">
        <f t="shared" si="336"/>
        <v>USA</v>
      </c>
      <c r="AA1062" s="87" t="str">
        <f t="shared" si="337"/>
        <v>USA</v>
      </c>
      <c r="AB1062" s="82" cm="1">
        <f t="array" ref="AB1062">VLOOKUP(B1062,'GDP per Capita'!$T$2:$V$4235,COLUMN('GDP per Capita'!$V:$V)-COLUMN('GDP per Capita'!$S:$S),FALSE)</f>
        <v>63809.64</v>
      </c>
      <c r="AC1062" s="82">
        <f t="shared" si="341"/>
        <v>63809.64</v>
      </c>
      <c r="AD1062" s="82">
        <f t="shared" si="342"/>
        <v>63809.64</v>
      </c>
      <c r="AE1062" s="88">
        <f t="shared" si="338"/>
        <v>2.4016427139798419E-2</v>
      </c>
    </row>
    <row r="1063" spans="1:31">
      <c r="A1063" s="77" t="s">
        <v>941</v>
      </c>
      <c r="B1063" s="77">
        <v>1062</v>
      </c>
      <c r="C1063" s="77" t="s">
        <v>29</v>
      </c>
      <c r="D1063" s="77" t="s">
        <v>29</v>
      </c>
      <c r="E1063" s="77">
        <v>2020</v>
      </c>
      <c r="F1063" s="77">
        <v>35.222571700000003</v>
      </c>
      <c r="G1063" s="77">
        <v>-97.439481599999993</v>
      </c>
      <c r="H1063" s="77">
        <v>0</v>
      </c>
      <c r="I1063" s="77" t="s">
        <v>881</v>
      </c>
      <c r="J1063" s="77">
        <v>43.074761000000002</v>
      </c>
      <c r="K1063" s="77">
        <v>-89.383761300000003</v>
      </c>
      <c r="L1063" s="77">
        <v>2229.2011972748301</v>
      </c>
      <c r="M1063" s="77">
        <v>0.45598607233197302</v>
      </c>
      <c r="N1063" s="77">
        <v>0</v>
      </c>
      <c r="O1063" s="77">
        <v>428.00662987676702</v>
      </c>
      <c r="P1063" s="87" cm="1">
        <f t="array" ref="P1063">IF($X1063="Non-local",VLOOKUP($E1063,$AI$64:$AW$68,COLUMN($AW:$AW)-COLUMN($AH:$AH),FALSE),IF($X1063="Unknown",VLOOKUP($E1063,$AI$71:$AW$75,COLUMN($AW:$AW)-COLUMN($AH:$AH),FALSE),0))</f>
        <v>224</v>
      </c>
      <c r="Q1063" s="87" cm="1">
        <f t="array" ref="Q1063">IF($X1063="Non-local",VLOOKUP($E1063,$AI$40:$AW$44,COLUMN($AW:$AW)-COLUMN($AH:$AH),FALSE),IF($X1063="Unknown",VLOOKUP($E1063,$AI$47:$AW$51,COLUMN($AW:$AW)-COLUMN($AH:$AH),FALSE),0))</f>
        <v>470.18520000000001</v>
      </c>
      <c r="R1063" s="87" cm="1">
        <f t="array" ref="R1063">IF($X1063="Non-local",VLOOKUP($E1063,$AI$88:$AW$92,COLUMN($AW:$AW)-COLUMN($AH:$AH),FALSE),IF($X1063="Unknown",VLOOKUP($E1063,$AI$95:$AW$99,COLUMN($AW:$AW)-COLUMN($AH:$AH),FALSE),0))</f>
        <v>0.13052013767768686</v>
      </c>
      <c r="S1063" s="87" cm="1">
        <f t="array" ref="S1063">VLOOKUP($E1063,$AI$111:$AW$115,COLUMN($AW:$AW)-COLUMN($AH:$AH),FALSE)</f>
        <v>410.28773999999999</v>
      </c>
      <c r="T1063" s="104">
        <f t="shared" si="334"/>
        <v>0.58650621000965986</v>
      </c>
      <c r="U1063" s="104">
        <f t="shared" si="335"/>
        <v>1532.4795698767668</v>
      </c>
      <c r="V1063" s="87" cm="1">
        <f t="array" ref="V1063">VLOOKUP($E1063,$AI$118:$AW$122,COLUMN($AW:$AW)-COLUMN($AH:$AH),FALSE)</f>
        <v>161.75600000000003</v>
      </c>
      <c r="W1063" s="87" t="str">
        <f t="shared" si="339"/>
        <v>Domestic</v>
      </c>
      <c r="X1063" s="87" t="str">
        <f t="shared" si="340"/>
        <v>Non-local</v>
      </c>
      <c r="Y1063" s="104"/>
      <c r="Z1063" s="87" t="str">
        <f t="shared" si="336"/>
        <v>USA</v>
      </c>
      <c r="AA1063" s="87" t="str">
        <f t="shared" si="337"/>
        <v>USA</v>
      </c>
      <c r="AB1063" s="82" cm="1">
        <f t="array" ref="AB1063">VLOOKUP(B1063,'GDP per Capita'!$T$2:$V$4235,COLUMN('GDP per Capita'!$V:$V)-COLUMN('GDP per Capita'!$S:$S),FALSE)</f>
        <v>63809.64</v>
      </c>
      <c r="AC1063" s="82">
        <f t="shared" si="341"/>
        <v>63809.64</v>
      </c>
      <c r="AD1063" s="82">
        <f t="shared" si="342"/>
        <v>63809.64</v>
      </c>
      <c r="AE1063" s="88">
        <f t="shared" si="338"/>
        <v>2.4016427139798419E-2</v>
      </c>
    </row>
    <row r="1064" spans="1:31">
      <c r="A1064" s="77" t="s">
        <v>941</v>
      </c>
      <c r="B1064" s="77">
        <v>1063</v>
      </c>
      <c r="C1064" s="77" t="s">
        <v>29</v>
      </c>
      <c r="D1064" s="77" t="s">
        <v>29</v>
      </c>
      <c r="E1064" s="77">
        <v>2020</v>
      </c>
      <c r="F1064" s="77">
        <v>35.222571700000003</v>
      </c>
      <c r="G1064" s="77">
        <v>-97.439481599999993</v>
      </c>
      <c r="H1064" s="77">
        <v>0</v>
      </c>
      <c r="I1064" s="77" t="s">
        <v>881</v>
      </c>
      <c r="J1064" s="77">
        <v>43.074761000000002</v>
      </c>
      <c r="K1064" s="77">
        <v>-89.383761300000003</v>
      </c>
      <c r="L1064" s="77">
        <v>2229.2011972748301</v>
      </c>
      <c r="M1064" s="77">
        <v>0.45598607233197302</v>
      </c>
      <c r="N1064" s="77">
        <v>0</v>
      </c>
      <c r="O1064" s="77">
        <v>428.00662987676702</v>
      </c>
      <c r="P1064" s="87" cm="1">
        <f t="array" ref="P1064">IF($X1064="Non-local",VLOOKUP($E1064,$AI$64:$AW$68,COLUMN($AW:$AW)-COLUMN($AH:$AH),FALSE),IF($X1064="Unknown",VLOOKUP($E1064,$AI$71:$AW$75,COLUMN($AW:$AW)-COLUMN($AH:$AH),FALSE),0))</f>
        <v>224</v>
      </c>
      <c r="Q1064" s="87" cm="1">
        <f t="array" ref="Q1064">IF($X1064="Non-local",VLOOKUP($E1064,$AI$40:$AW$44,COLUMN($AW:$AW)-COLUMN($AH:$AH),FALSE),IF($X1064="Unknown",VLOOKUP($E1064,$AI$47:$AW$51,COLUMN($AW:$AW)-COLUMN($AH:$AH),FALSE),0))</f>
        <v>470.18520000000001</v>
      </c>
      <c r="R1064" s="87" cm="1">
        <f t="array" ref="R1064">IF($X1064="Non-local",VLOOKUP($E1064,$AI$88:$AW$92,COLUMN($AW:$AW)-COLUMN($AH:$AH),FALSE),IF($X1064="Unknown",VLOOKUP($E1064,$AI$95:$AW$99,COLUMN($AW:$AW)-COLUMN($AH:$AH),FALSE),0))</f>
        <v>0.13052013767768686</v>
      </c>
      <c r="S1064" s="87" cm="1">
        <f t="array" ref="S1064">VLOOKUP($E1064,$AI$111:$AW$115,COLUMN($AW:$AW)-COLUMN($AH:$AH),FALSE)</f>
        <v>410.28773999999999</v>
      </c>
      <c r="T1064" s="104">
        <f t="shared" si="334"/>
        <v>0.58650621000965986</v>
      </c>
      <c r="U1064" s="104">
        <f t="shared" si="335"/>
        <v>1532.4795698767668</v>
      </c>
      <c r="V1064" s="87" cm="1">
        <f t="array" ref="V1064">VLOOKUP($E1064,$AI$118:$AW$122,COLUMN($AW:$AW)-COLUMN($AH:$AH),FALSE)</f>
        <v>161.75600000000003</v>
      </c>
      <c r="W1064" s="87" t="str">
        <f t="shared" si="339"/>
        <v>Domestic</v>
      </c>
      <c r="X1064" s="87" t="str">
        <f t="shared" si="340"/>
        <v>Non-local</v>
      </c>
      <c r="Y1064" s="104"/>
      <c r="Z1064" s="87" t="str">
        <f t="shared" si="336"/>
        <v>USA</v>
      </c>
      <c r="AA1064" s="87" t="str">
        <f t="shared" si="337"/>
        <v>USA</v>
      </c>
      <c r="AB1064" s="82" cm="1">
        <f t="array" ref="AB1064">VLOOKUP(B1064,'GDP per Capita'!$T$2:$V$4235,COLUMN('GDP per Capita'!$V:$V)-COLUMN('GDP per Capita'!$S:$S),FALSE)</f>
        <v>63809.64</v>
      </c>
      <c r="AC1064" s="82">
        <f t="shared" si="341"/>
        <v>63809.64</v>
      </c>
      <c r="AD1064" s="82">
        <f t="shared" si="342"/>
        <v>63809.64</v>
      </c>
      <c r="AE1064" s="88">
        <f t="shared" si="338"/>
        <v>2.4016427139798419E-2</v>
      </c>
    </row>
    <row r="1065" spans="1:31">
      <c r="A1065" s="77" t="s">
        <v>941</v>
      </c>
      <c r="B1065" s="77">
        <v>1064</v>
      </c>
      <c r="C1065" s="77" t="s">
        <v>29</v>
      </c>
      <c r="D1065" s="77" t="s">
        <v>29</v>
      </c>
      <c r="E1065" s="77">
        <v>2020</v>
      </c>
      <c r="F1065" s="77">
        <v>35.222571700000003</v>
      </c>
      <c r="G1065" s="77">
        <v>-97.439481599999993</v>
      </c>
      <c r="H1065" s="77">
        <v>0</v>
      </c>
      <c r="I1065" s="77" t="s">
        <v>881</v>
      </c>
      <c r="J1065" s="77">
        <v>43.074761000000002</v>
      </c>
      <c r="K1065" s="77">
        <v>-89.383761300000003</v>
      </c>
      <c r="L1065" s="77">
        <v>2229.2011972748301</v>
      </c>
      <c r="M1065" s="77">
        <v>0.45598607233197302</v>
      </c>
      <c r="N1065" s="77">
        <v>0</v>
      </c>
      <c r="O1065" s="77">
        <v>428.00662987676702</v>
      </c>
      <c r="P1065" s="87" cm="1">
        <f t="array" ref="P1065">IF($X1065="Non-local",VLOOKUP($E1065,$AI$64:$AW$68,COLUMN($AW:$AW)-COLUMN($AH:$AH),FALSE),IF($X1065="Unknown",VLOOKUP($E1065,$AI$71:$AW$75,COLUMN($AW:$AW)-COLUMN($AH:$AH),FALSE),0))</f>
        <v>224</v>
      </c>
      <c r="Q1065" s="87" cm="1">
        <f t="array" ref="Q1065">IF($X1065="Non-local",VLOOKUP($E1065,$AI$40:$AW$44,COLUMN($AW:$AW)-COLUMN($AH:$AH),FALSE),IF($X1065="Unknown",VLOOKUP($E1065,$AI$47:$AW$51,COLUMN($AW:$AW)-COLUMN($AH:$AH),FALSE),0))</f>
        <v>470.18520000000001</v>
      </c>
      <c r="R1065" s="87" cm="1">
        <f t="array" ref="R1065">IF($X1065="Non-local",VLOOKUP($E1065,$AI$88:$AW$92,COLUMN($AW:$AW)-COLUMN($AH:$AH),FALSE),IF($X1065="Unknown",VLOOKUP($E1065,$AI$95:$AW$99,COLUMN($AW:$AW)-COLUMN($AH:$AH),FALSE),0))</f>
        <v>0.13052013767768686</v>
      </c>
      <c r="S1065" s="87" cm="1">
        <f t="array" ref="S1065">VLOOKUP($E1065,$AI$111:$AW$115,COLUMN($AW:$AW)-COLUMN($AH:$AH),FALSE)</f>
        <v>410.28773999999999</v>
      </c>
      <c r="T1065" s="104">
        <f t="shared" si="334"/>
        <v>0.58650621000965986</v>
      </c>
      <c r="U1065" s="104">
        <f t="shared" si="335"/>
        <v>1532.4795698767668</v>
      </c>
      <c r="V1065" s="87" cm="1">
        <f t="array" ref="V1065">VLOOKUP($E1065,$AI$118:$AW$122,COLUMN($AW:$AW)-COLUMN($AH:$AH),FALSE)</f>
        <v>161.75600000000003</v>
      </c>
      <c r="W1065" s="87" t="str">
        <f t="shared" si="339"/>
        <v>Domestic</v>
      </c>
      <c r="X1065" s="87" t="str">
        <f t="shared" si="340"/>
        <v>Non-local</v>
      </c>
      <c r="Y1065" s="104"/>
      <c r="Z1065" s="87" t="str">
        <f t="shared" si="336"/>
        <v>USA</v>
      </c>
      <c r="AA1065" s="87" t="str">
        <f t="shared" si="337"/>
        <v>USA</v>
      </c>
      <c r="AB1065" s="82" cm="1">
        <f t="array" ref="AB1065">VLOOKUP(B1065,'GDP per Capita'!$T$2:$V$4235,COLUMN('GDP per Capita'!$V:$V)-COLUMN('GDP per Capita'!$S:$S),FALSE)</f>
        <v>63809.64</v>
      </c>
      <c r="AC1065" s="82">
        <f t="shared" si="341"/>
        <v>63809.64</v>
      </c>
      <c r="AD1065" s="82">
        <f t="shared" si="342"/>
        <v>63809.64</v>
      </c>
      <c r="AE1065" s="88">
        <f t="shared" si="338"/>
        <v>2.4016427139798419E-2</v>
      </c>
    </row>
    <row r="1066" spans="1:31">
      <c r="A1066" s="77" t="s">
        <v>941</v>
      </c>
      <c r="B1066" s="77">
        <v>1065</v>
      </c>
      <c r="C1066" s="77" t="s">
        <v>29</v>
      </c>
      <c r="D1066" s="77" t="s">
        <v>29</v>
      </c>
      <c r="E1066" s="77">
        <v>2020</v>
      </c>
      <c r="F1066" s="77">
        <v>35.222571700000003</v>
      </c>
      <c r="G1066" s="77">
        <v>-97.439481599999993</v>
      </c>
      <c r="H1066" s="77">
        <v>0</v>
      </c>
      <c r="I1066" s="77" t="s">
        <v>881</v>
      </c>
      <c r="J1066" s="77">
        <v>43.074761000000002</v>
      </c>
      <c r="K1066" s="77">
        <v>-89.383761300000003</v>
      </c>
      <c r="L1066" s="77">
        <v>2229.2011972748301</v>
      </c>
      <c r="M1066" s="77">
        <v>0.45598607233197302</v>
      </c>
      <c r="N1066" s="77">
        <v>0</v>
      </c>
      <c r="O1066" s="77">
        <v>428.00662987676702</v>
      </c>
      <c r="P1066" s="87" cm="1">
        <f t="array" ref="P1066">IF($X1066="Non-local",VLOOKUP($E1066,$AI$64:$AW$68,COLUMN($AW:$AW)-COLUMN($AH:$AH),FALSE),IF($X1066="Unknown",VLOOKUP($E1066,$AI$71:$AW$75,COLUMN($AW:$AW)-COLUMN($AH:$AH),FALSE),0))</f>
        <v>224</v>
      </c>
      <c r="Q1066" s="87" cm="1">
        <f t="array" ref="Q1066">IF($X1066="Non-local",VLOOKUP($E1066,$AI$40:$AW$44,COLUMN($AW:$AW)-COLUMN($AH:$AH),FALSE),IF($X1066="Unknown",VLOOKUP($E1066,$AI$47:$AW$51,COLUMN($AW:$AW)-COLUMN($AH:$AH),FALSE),0))</f>
        <v>470.18520000000001</v>
      </c>
      <c r="R1066" s="87" cm="1">
        <f t="array" ref="R1066">IF($X1066="Non-local",VLOOKUP($E1066,$AI$88:$AW$92,COLUMN($AW:$AW)-COLUMN($AH:$AH),FALSE),IF($X1066="Unknown",VLOOKUP($E1066,$AI$95:$AW$99,COLUMN($AW:$AW)-COLUMN($AH:$AH),FALSE),0))</f>
        <v>0.13052013767768686</v>
      </c>
      <c r="S1066" s="87" cm="1">
        <f t="array" ref="S1066">VLOOKUP($E1066,$AI$111:$AW$115,COLUMN($AW:$AW)-COLUMN($AH:$AH),FALSE)</f>
        <v>410.28773999999999</v>
      </c>
      <c r="T1066" s="104">
        <f t="shared" si="334"/>
        <v>0.58650621000965986</v>
      </c>
      <c r="U1066" s="104">
        <f t="shared" si="335"/>
        <v>1532.4795698767668</v>
      </c>
      <c r="V1066" s="87" cm="1">
        <f t="array" ref="V1066">VLOOKUP($E1066,$AI$118:$AW$122,COLUMN($AW:$AW)-COLUMN($AH:$AH),FALSE)</f>
        <v>161.75600000000003</v>
      </c>
      <c r="W1066" s="87" t="str">
        <f t="shared" si="339"/>
        <v>Domestic</v>
      </c>
      <c r="X1066" s="87" t="str">
        <f t="shared" si="340"/>
        <v>Non-local</v>
      </c>
      <c r="Y1066" s="104"/>
      <c r="Z1066" s="87" t="str">
        <f t="shared" si="336"/>
        <v>USA</v>
      </c>
      <c r="AA1066" s="87" t="str">
        <f t="shared" si="337"/>
        <v>USA</v>
      </c>
      <c r="AB1066" s="82" cm="1">
        <f t="array" ref="AB1066">VLOOKUP(B1066,'GDP per Capita'!$T$2:$V$4235,COLUMN('GDP per Capita'!$V:$V)-COLUMN('GDP per Capita'!$S:$S),FALSE)</f>
        <v>63809.64</v>
      </c>
      <c r="AC1066" s="82">
        <f t="shared" si="341"/>
        <v>63809.64</v>
      </c>
      <c r="AD1066" s="82">
        <f t="shared" si="342"/>
        <v>63809.64</v>
      </c>
      <c r="AE1066" s="88">
        <f t="shared" si="338"/>
        <v>2.4016427139798419E-2</v>
      </c>
    </row>
    <row r="1067" spans="1:31">
      <c r="A1067" s="77" t="s">
        <v>927</v>
      </c>
      <c r="B1067" s="77">
        <v>1066</v>
      </c>
      <c r="C1067" s="77" t="s">
        <v>29</v>
      </c>
      <c r="D1067" s="77" t="s">
        <v>29</v>
      </c>
      <c r="E1067" s="77">
        <v>2020</v>
      </c>
      <c r="F1067" s="77">
        <v>34.147645199999999</v>
      </c>
      <c r="G1067" s="77">
        <v>-118.1444779</v>
      </c>
      <c r="H1067" s="77">
        <v>0</v>
      </c>
      <c r="I1067" s="77" t="s">
        <v>881</v>
      </c>
      <c r="J1067" s="77">
        <v>43.074761000000002</v>
      </c>
      <c r="K1067" s="77">
        <v>-89.383761300000003</v>
      </c>
      <c r="L1067" s="77">
        <v>5344.7305889170102</v>
      </c>
      <c r="M1067" s="77">
        <v>0.923184194272757</v>
      </c>
      <c r="N1067" s="77">
        <v>0</v>
      </c>
      <c r="O1067" s="77">
        <v>641.367670670042</v>
      </c>
      <c r="P1067" s="87" cm="1">
        <f t="array" ref="P1067">IF($X1067="Non-local",VLOOKUP($E1067,$AI$64:$AW$68,COLUMN($AW:$AW)-COLUMN($AH:$AH),FALSE),IF($X1067="Unknown",VLOOKUP($E1067,$AI$71:$AW$75,COLUMN($AW:$AW)-COLUMN($AH:$AH),FALSE),0))</f>
        <v>224</v>
      </c>
      <c r="Q1067" s="87" cm="1">
        <f t="array" ref="Q1067">IF($X1067="Non-local",VLOOKUP($E1067,$AI$40:$AW$44,COLUMN($AW:$AW)-COLUMN($AH:$AH),FALSE),IF($X1067="Unknown",VLOOKUP($E1067,$AI$47:$AW$51,COLUMN($AW:$AW)-COLUMN($AH:$AH),FALSE),0))</f>
        <v>470.18520000000001</v>
      </c>
      <c r="R1067" s="87" cm="1">
        <f t="array" ref="R1067">IF($X1067="Non-local",VLOOKUP($E1067,$AI$88:$AW$92,COLUMN($AW:$AW)-COLUMN($AH:$AH),FALSE),IF($X1067="Unknown",VLOOKUP($E1067,$AI$95:$AW$99,COLUMN($AW:$AW)-COLUMN($AH:$AH),FALSE),0))</f>
        <v>0.13052013767768686</v>
      </c>
      <c r="S1067" s="87" cm="1">
        <f t="array" ref="S1067">VLOOKUP($E1067,$AI$111:$AW$115,COLUMN($AW:$AW)-COLUMN($AH:$AH),FALSE)</f>
        <v>410.28773999999999</v>
      </c>
      <c r="T1067" s="104">
        <f t="shared" si="334"/>
        <v>1.0537043319504438</v>
      </c>
      <c r="U1067" s="104">
        <f t="shared" si="335"/>
        <v>1745.840610670042</v>
      </c>
      <c r="V1067" s="87" cm="1">
        <f t="array" ref="V1067">VLOOKUP($E1067,$AI$118:$AW$122,COLUMN($AW:$AW)-COLUMN($AH:$AH),FALSE)</f>
        <v>161.75600000000003</v>
      </c>
      <c r="W1067" s="87" t="str">
        <f t="shared" si="339"/>
        <v>Domestic</v>
      </c>
      <c r="X1067" s="87" t="str">
        <f t="shared" si="340"/>
        <v>Non-local</v>
      </c>
      <c r="Y1067" s="104"/>
      <c r="Z1067" s="87" t="str">
        <f t="shared" si="336"/>
        <v>USA</v>
      </c>
      <c r="AA1067" s="87" t="str">
        <f t="shared" si="337"/>
        <v>USA</v>
      </c>
      <c r="AB1067" s="82" cm="1">
        <f t="array" ref="AB1067">VLOOKUP(B1067,'GDP per Capita'!$T$2:$V$4235,COLUMN('GDP per Capita'!$V:$V)-COLUMN('GDP per Capita'!$S:$S),FALSE)</f>
        <v>63809.64</v>
      </c>
      <c r="AC1067" s="82">
        <f t="shared" si="341"/>
        <v>63809.64</v>
      </c>
      <c r="AD1067" s="82">
        <f t="shared" si="342"/>
        <v>63809.64</v>
      </c>
      <c r="AE1067" s="88">
        <f t="shared" si="338"/>
        <v>2.7360138854725432E-2</v>
      </c>
    </row>
    <row r="1068" spans="1:31">
      <c r="A1068" s="77" t="s">
        <v>938</v>
      </c>
      <c r="B1068" s="77">
        <v>1067</v>
      </c>
      <c r="C1068" s="77" t="s">
        <v>29</v>
      </c>
      <c r="D1068" s="77" t="s">
        <v>29</v>
      </c>
      <c r="E1068" s="77">
        <v>2020</v>
      </c>
      <c r="F1068" s="77">
        <v>43.074760999999903</v>
      </c>
      <c r="G1068" s="77">
        <v>-89.383761300000003</v>
      </c>
      <c r="H1068" s="77">
        <v>1</v>
      </c>
      <c r="I1068" s="77" t="s">
        <v>881</v>
      </c>
      <c r="J1068" s="77">
        <v>43.074761000000002</v>
      </c>
      <c r="K1068" s="77">
        <v>-89.383761300000003</v>
      </c>
      <c r="L1068" s="77">
        <v>7.0732408818940899E-13</v>
      </c>
      <c r="M1068" s="77">
        <v>0</v>
      </c>
      <c r="N1068" s="77">
        <v>0</v>
      </c>
      <c r="O1068" s="77">
        <v>0</v>
      </c>
      <c r="P1068" s="87" cm="1">
        <f t="array" ref="P1068">IF($X1068="Non-local",VLOOKUP($E1068,$AI$64:$AW$68,COLUMN($AW:$AW)-COLUMN($AH:$AH),FALSE),IF($X1068="Unknown",VLOOKUP($E1068,$AI$71:$AW$75,COLUMN($AW:$AW)-COLUMN($AH:$AH),FALSE),0))</f>
        <v>0</v>
      </c>
      <c r="Q1068" s="87" cm="1">
        <f t="array" ref="Q1068">IF($X1068="Non-local",VLOOKUP($E1068,$AI$40:$AW$44,COLUMN($AW:$AW)-COLUMN($AH:$AH),FALSE),IF($X1068="Unknown",VLOOKUP($E1068,$AI$47:$AW$51,COLUMN($AW:$AW)-COLUMN($AH:$AH),FALSE),0))</f>
        <v>0</v>
      </c>
      <c r="R1068" s="87" cm="1">
        <f t="array" ref="R1068">IF($X1068="Non-local",VLOOKUP($E1068,$AI$88:$AW$92,COLUMN($AW:$AW)-COLUMN($AH:$AH),FALSE),IF($X1068="Unknown",VLOOKUP($E1068,$AI$95:$AW$99,COLUMN($AW:$AW)-COLUMN($AH:$AH),FALSE),0))</f>
        <v>0</v>
      </c>
      <c r="S1068" s="87" cm="1">
        <f t="array" ref="S1068">VLOOKUP($E1068,$AI$111:$AW$115,COLUMN($AW:$AW)-COLUMN($AH:$AH),FALSE)</f>
        <v>410.28773999999999</v>
      </c>
      <c r="T1068" s="104">
        <f t="shared" si="334"/>
        <v>0</v>
      </c>
      <c r="U1068" s="104">
        <f t="shared" si="335"/>
        <v>410.28773999999999</v>
      </c>
      <c r="V1068" s="87" cm="1">
        <f t="array" ref="V1068">VLOOKUP($E1068,$AI$118:$AW$122,COLUMN($AW:$AW)-COLUMN($AH:$AH),FALSE)</f>
        <v>161.75600000000003</v>
      </c>
      <c r="W1068" s="87" t="str">
        <f t="shared" si="339"/>
        <v>Domestic</v>
      </c>
      <c r="X1068" s="87" t="str">
        <f t="shared" si="340"/>
        <v>Local</v>
      </c>
      <c r="Y1068" s="104"/>
      <c r="Z1068" s="87" t="str">
        <f t="shared" si="336"/>
        <v>USA</v>
      </c>
      <c r="AA1068" s="87" t="str">
        <f t="shared" si="337"/>
        <v>USA</v>
      </c>
      <c r="AB1068" s="82" cm="1">
        <f t="array" ref="AB1068">VLOOKUP(B1068,'GDP per Capita'!$T$2:$V$4235,COLUMN('GDP per Capita'!$V:$V)-COLUMN('GDP per Capita'!$S:$S),FALSE)</f>
        <v>63809.64</v>
      </c>
      <c r="AC1068" s="82">
        <f t="shared" si="341"/>
        <v>63809.64</v>
      </c>
      <c r="AD1068" s="82">
        <f t="shared" si="342"/>
        <v>63809.64</v>
      </c>
      <c r="AE1068" s="88">
        <f t="shared" si="338"/>
        <v>6.4298707844143927E-3</v>
      </c>
    </row>
    <row r="1069" spans="1:31">
      <c r="A1069" s="77" t="s">
        <v>998</v>
      </c>
      <c r="B1069" s="77">
        <v>1068</v>
      </c>
      <c r="C1069" s="77" t="s">
        <v>29</v>
      </c>
      <c r="D1069" s="77" t="s">
        <v>29</v>
      </c>
      <c r="E1069" s="77">
        <v>2020</v>
      </c>
      <c r="F1069" s="77">
        <v>37.368830099999997</v>
      </c>
      <c r="G1069" s="77">
        <v>-122.03634959999999</v>
      </c>
      <c r="H1069" s="77">
        <v>0</v>
      </c>
      <c r="I1069" s="77" t="s">
        <v>881</v>
      </c>
      <c r="J1069" s="77">
        <v>43.074761000000002</v>
      </c>
      <c r="K1069" s="77">
        <v>-89.383761300000003</v>
      </c>
      <c r="L1069" s="77">
        <v>5649.8598475856897</v>
      </c>
      <c r="M1069" s="77">
        <v>0.96455870361684004</v>
      </c>
      <c r="N1069" s="77">
        <v>0</v>
      </c>
      <c r="O1069" s="77">
        <v>677.98318171028302</v>
      </c>
      <c r="P1069" s="87" cm="1">
        <f t="array" ref="P1069">IF($X1069="Non-local",VLOOKUP($E1069,$AI$64:$AW$68,COLUMN($AW:$AW)-COLUMN($AH:$AH),FALSE),IF($X1069="Unknown",VLOOKUP($E1069,$AI$71:$AW$75,COLUMN($AW:$AW)-COLUMN($AH:$AH),FALSE),0))</f>
        <v>224</v>
      </c>
      <c r="Q1069" s="87" cm="1">
        <f t="array" ref="Q1069">IF($X1069="Non-local",VLOOKUP($E1069,$AI$40:$AW$44,COLUMN($AW:$AW)-COLUMN($AH:$AH),FALSE),IF($X1069="Unknown",VLOOKUP($E1069,$AI$47:$AW$51,COLUMN($AW:$AW)-COLUMN($AH:$AH),FALSE),0))</f>
        <v>470.18520000000001</v>
      </c>
      <c r="R1069" s="87" cm="1">
        <f t="array" ref="R1069">IF($X1069="Non-local",VLOOKUP($E1069,$AI$88:$AW$92,COLUMN($AW:$AW)-COLUMN($AH:$AH),FALSE),IF($X1069="Unknown",VLOOKUP($E1069,$AI$95:$AW$99,COLUMN($AW:$AW)-COLUMN($AH:$AH),FALSE),0))</f>
        <v>0.13052013767768686</v>
      </c>
      <c r="S1069" s="87" cm="1">
        <f t="array" ref="S1069">VLOOKUP($E1069,$AI$111:$AW$115,COLUMN($AW:$AW)-COLUMN($AH:$AH),FALSE)</f>
        <v>410.28773999999999</v>
      </c>
      <c r="T1069" s="104">
        <f t="shared" si="334"/>
        <v>1.0950788412945269</v>
      </c>
      <c r="U1069" s="104">
        <f t="shared" si="335"/>
        <v>1782.456121710283</v>
      </c>
      <c r="V1069" s="87" cm="1">
        <f t="array" ref="V1069">VLOOKUP($E1069,$AI$118:$AW$122,COLUMN($AW:$AW)-COLUMN($AH:$AH),FALSE)</f>
        <v>161.75600000000003</v>
      </c>
      <c r="W1069" s="87" t="str">
        <f t="shared" si="339"/>
        <v>Domestic</v>
      </c>
      <c r="X1069" s="87" t="str">
        <f t="shared" si="340"/>
        <v>Non-local</v>
      </c>
      <c r="Y1069" s="104"/>
      <c r="Z1069" s="87" t="str">
        <f t="shared" si="336"/>
        <v>USA</v>
      </c>
      <c r="AA1069" s="87" t="str">
        <f t="shared" si="337"/>
        <v>USA</v>
      </c>
      <c r="AB1069" s="82" cm="1">
        <f t="array" ref="AB1069">VLOOKUP(B1069,'GDP per Capita'!$T$2:$V$4235,COLUMN('GDP per Capita'!$V:$V)-COLUMN('GDP per Capita'!$S:$S),FALSE)</f>
        <v>63809.64</v>
      </c>
      <c r="AC1069" s="82">
        <f t="shared" si="341"/>
        <v>63809.64</v>
      </c>
      <c r="AD1069" s="82">
        <f t="shared" si="342"/>
        <v>63809.64</v>
      </c>
      <c r="AE1069" s="88">
        <f t="shared" si="338"/>
        <v>2.7933962982870347E-2</v>
      </c>
    </row>
    <row r="1070" spans="1:31">
      <c r="A1070" s="77" t="s">
        <v>1344</v>
      </c>
      <c r="B1070" s="77">
        <v>1069</v>
      </c>
      <c r="C1070" s="77" t="s">
        <v>29</v>
      </c>
      <c r="D1070" s="77" t="s">
        <v>29</v>
      </c>
      <c r="E1070" s="77">
        <v>2020</v>
      </c>
      <c r="F1070" s="77">
        <v>29.756428999999901</v>
      </c>
      <c r="G1070" s="77">
        <v>-94.942183</v>
      </c>
      <c r="H1070" s="77">
        <v>0</v>
      </c>
      <c r="I1070" s="77" t="s">
        <v>881</v>
      </c>
      <c r="J1070" s="77">
        <v>43.074761000000002</v>
      </c>
      <c r="K1070" s="77">
        <v>-89.383761300000003</v>
      </c>
      <c r="L1070" s="77">
        <v>3122.5242729141601</v>
      </c>
      <c r="M1070" s="77">
        <v>0.58243055813195799</v>
      </c>
      <c r="N1070" s="77">
        <v>0</v>
      </c>
      <c r="O1070" s="77">
        <v>599.52466039952003</v>
      </c>
      <c r="P1070" s="87" cm="1">
        <f t="array" ref="P1070">IF($X1070="Non-local",VLOOKUP($E1070,$AI$64:$AW$68,COLUMN($AW:$AW)-COLUMN($AH:$AH),FALSE),IF($X1070="Unknown",VLOOKUP($E1070,$AI$71:$AW$75,COLUMN($AW:$AW)-COLUMN($AH:$AH),FALSE),0))</f>
        <v>224</v>
      </c>
      <c r="Q1070" s="87" cm="1">
        <f t="array" ref="Q1070">IF($X1070="Non-local",VLOOKUP($E1070,$AI$40:$AW$44,COLUMN($AW:$AW)-COLUMN($AH:$AH),FALSE),IF($X1070="Unknown",VLOOKUP($E1070,$AI$47:$AW$51,COLUMN($AW:$AW)-COLUMN($AH:$AH),FALSE),0))</f>
        <v>470.18520000000001</v>
      </c>
      <c r="R1070" s="87" cm="1">
        <f t="array" ref="R1070">IF($X1070="Non-local",VLOOKUP($E1070,$AI$88:$AW$92,COLUMN($AW:$AW)-COLUMN($AH:$AH),FALSE),IF($X1070="Unknown",VLOOKUP($E1070,$AI$95:$AW$99,COLUMN($AW:$AW)-COLUMN($AH:$AH),FALSE),0))</f>
        <v>0.13052013767768686</v>
      </c>
      <c r="S1070" s="87" cm="1">
        <f t="array" ref="S1070">VLOOKUP($E1070,$AI$111:$AW$115,COLUMN($AW:$AW)-COLUMN($AH:$AH),FALSE)</f>
        <v>410.28773999999999</v>
      </c>
      <c r="T1070" s="104">
        <f t="shared" si="334"/>
        <v>0.71295069580964487</v>
      </c>
      <c r="U1070" s="104">
        <f t="shared" si="335"/>
        <v>1703.99760039952</v>
      </c>
      <c r="V1070" s="87" cm="1">
        <f t="array" ref="V1070">VLOOKUP($E1070,$AI$118:$AW$122,COLUMN($AW:$AW)-COLUMN($AH:$AH),FALSE)</f>
        <v>161.75600000000003</v>
      </c>
      <c r="W1070" s="87" t="str">
        <f t="shared" si="339"/>
        <v>Domestic</v>
      </c>
      <c r="X1070" s="87" t="str">
        <f t="shared" si="340"/>
        <v>Non-local</v>
      </c>
      <c r="Y1070" s="104"/>
      <c r="Z1070" s="87" t="str">
        <f t="shared" si="336"/>
        <v>USA</v>
      </c>
      <c r="AA1070" s="87" t="str">
        <f t="shared" si="337"/>
        <v>USA</v>
      </c>
      <c r="AB1070" s="82" cm="1">
        <f t="array" ref="AB1070">VLOOKUP(B1070,'GDP per Capita'!$T$2:$V$4235,COLUMN('GDP per Capita'!$V:$V)-COLUMN('GDP per Capita'!$S:$S),FALSE)</f>
        <v>63809.64</v>
      </c>
      <c r="AC1070" s="82">
        <f t="shared" si="341"/>
        <v>63809.64</v>
      </c>
      <c r="AD1070" s="82">
        <f t="shared" si="342"/>
        <v>63809.64</v>
      </c>
      <c r="AE1070" s="88">
        <f t="shared" si="338"/>
        <v>2.6704391380354443E-2</v>
      </c>
    </row>
    <row r="1071" spans="1:31">
      <c r="A1071" s="77" t="s">
        <v>938</v>
      </c>
      <c r="B1071" s="77">
        <v>1070</v>
      </c>
      <c r="C1071" s="77" t="s">
        <v>29</v>
      </c>
      <c r="D1071" s="77" t="s">
        <v>29</v>
      </c>
      <c r="E1071" s="77">
        <v>2020</v>
      </c>
      <c r="F1071" s="77">
        <v>43.074760999999903</v>
      </c>
      <c r="G1071" s="77">
        <v>-89.383761300000003</v>
      </c>
      <c r="H1071" s="77">
        <v>1</v>
      </c>
      <c r="I1071" s="77" t="s">
        <v>881</v>
      </c>
      <c r="J1071" s="77">
        <v>43.074761000000002</v>
      </c>
      <c r="K1071" s="77">
        <v>-89.383761300000003</v>
      </c>
      <c r="L1071" s="77">
        <v>7.0732408818940899E-13</v>
      </c>
      <c r="M1071" s="77">
        <v>0</v>
      </c>
      <c r="N1071" s="77">
        <v>0</v>
      </c>
      <c r="O1071" s="77">
        <v>0</v>
      </c>
      <c r="P1071" s="87" cm="1">
        <f t="array" ref="P1071">IF($X1071="Non-local",VLOOKUP($E1071,$AI$64:$AW$68,COLUMN($AW:$AW)-COLUMN($AH:$AH),FALSE),IF($X1071="Unknown",VLOOKUP($E1071,$AI$71:$AW$75,COLUMN($AW:$AW)-COLUMN($AH:$AH),FALSE),0))</f>
        <v>0</v>
      </c>
      <c r="Q1071" s="87" cm="1">
        <f t="array" ref="Q1071">IF($X1071="Non-local",VLOOKUP($E1071,$AI$40:$AW$44,COLUMN($AW:$AW)-COLUMN($AH:$AH),FALSE),IF($X1071="Unknown",VLOOKUP($E1071,$AI$47:$AW$51,COLUMN($AW:$AW)-COLUMN($AH:$AH),FALSE),0))</f>
        <v>0</v>
      </c>
      <c r="R1071" s="87" cm="1">
        <f t="array" ref="R1071">IF($X1071="Non-local",VLOOKUP($E1071,$AI$88:$AW$92,COLUMN($AW:$AW)-COLUMN($AH:$AH),FALSE),IF($X1071="Unknown",VLOOKUP($E1071,$AI$95:$AW$99,COLUMN($AW:$AW)-COLUMN($AH:$AH),FALSE),0))</f>
        <v>0</v>
      </c>
      <c r="S1071" s="87" cm="1">
        <f t="array" ref="S1071">VLOOKUP($E1071,$AI$111:$AW$115,COLUMN($AW:$AW)-COLUMN($AH:$AH),FALSE)</f>
        <v>410.28773999999999</v>
      </c>
      <c r="T1071" s="104">
        <f t="shared" si="334"/>
        <v>0</v>
      </c>
      <c r="U1071" s="104">
        <f t="shared" si="335"/>
        <v>410.28773999999999</v>
      </c>
      <c r="V1071" s="87" cm="1">
        <f t="array" ref="V1071">VLOOKUP($E1071,$AI$118:$AW$122,COLUMN($AW:$AW)-COLUMN($AH:$AH),FALSE)</f>
        <v>161.75600000000003</v>
      </c>
      <c r="W1071" s="87" t="str">
        <f t="shared" si="339"/>
        <v>Domestic</v>
      </c>
      <c r="X1071" s="87" t="str">
        <f t="shared" si="340"/>
        <v>Local</v>
      </c>
      <c r="Y1071" s="104"/>
      <c r="Z1071" s="87" t="str">
        <f t="shared" si="336"/>
        <v>USA</v>
      </c>
      <c r="AA1071" s="87" t="str">
        <f t="shared" si="337"/>
        <v>USA</v>
      </c>
      <c r="AB1071" s="82" cm="1">
        <f t="array" ref="AB1071">VLOOKUP(B1071,'GDP per Capita'!$T$2:$V$4235,COLUMN('GDP per Capita'!$V:$V)-COLUMN('GDP per Capita'!$S:$S),FALSE)</f>
        <v>63809.64</v>
      </c>
      <c r="AC1071" s="82">
        <f t="shared" si="341"/>
        <v>63809.64</v>
      </c>
      <c r="AD1071" s="82">
        <f t="shared" si="342"/>
        <v>63809.64</v>
      </c>
      <c r="AE1071" s="88">
        <f t="shared" si="338"/>
        <v>6.4298707844143927E-3</v>
      </c>
    </row>
    <row r="1072" spans="1:31">
      <c r="A1072" s="77" t="s">
        <v>927</v>
      </c>
      <c r="B1072" s="77">
        <v>1071</v>
      </c>
      <c r="C1072" s="77" t="s">
        <v>29</v>
      </c>
      <c r="D1072" s="77" t="s">
        <v>29</v>
      </c>
      <c r="E1072" s="77">
        <v>2020</v>
      </c>
      <c r="F1072" s="77">
        <v>34.147645199999999</v>
      </c>
      <c r="G1072" s="77">
        <v>-118.1444779</v>
      </c>
      <c r="H1072" s="77">
        <v>0</v>
      </c>
      <c r="I1072" s="77" t="s">
        <v>881</v>
      </c>
      <c r="J1072" s="77">
        <v>43.074761000000002</v>
      </c>
      <c r="K1072" s="77">
        <v>-89.383761300000003</v>
      </c>
      <c r="L1072" s="77">
        <v>5344.7305889170102</v>
      </c>
      <c r="M1072" s="77">
        <v>0.923184194272757</v>
      </c>
      <c r="N1072" s="77">
        <v>0</v>
      </c>
      <c r="O1072" s="77">
        <v>641.367670670042</v>
      </c>
      <c r="P1072" s="87" cm="1">
        <f t="array" ref="P1072">IF($X1072="Non-local",VLOOKUP($E1072,$AI$64:$AW$68,COLUMN($AW:$AW)-COLUMN($AH:$AH),FALSE),IF($X1072="Unknown",VLOOKUP($E1072,$AI$71:$AW$75,COLUMN($AW:$AW)-COLUMN($AH:$AH),FALSE),0))</f>
        <v>224</v>
      </c>
      <c r="Q1072" s="87" cm="1">
        <f t="array" ref="Q1072">IF($X1072="Non-local",VLOOKUP($E1072,$AI$40:$AW$44,COLUMN($AW:$AW)-COLUMN($AH:$AH),FALSE),IF($X1072="Unknown",VLOOKUP($E1072,$AI$47:$AW$51,COLUMN($AW:$AW)-COLUMN($AH:$AH),FALSE),0))</f>
        <v>470.18520000000001</v>
      </c>
      <c r="R1072" s="87" cm="1">
        <f t="array" ref="R1072">IF($X1072="Non-local",VLOOKUP($E1072,$AI$88:$AW$92,COLUMN($AW:$AW)-COLUMN($AH:$AH),FALSE),IF($X1072="Unknown",VLOOKUP($E1072,$AI$95:$AW$99,COLUMN($AW:$AW)-COLUMN($AH:$AH),FALSE),0))</f>
        <v>0.13052013767768686</v>
      </c>
      <c r="S1072" s="87" cm="1">
        <f t="array" ref="S1072">VLOOKUP($E1072,$AI$111:$AW$115,COLUMN($AW:$AW)-COLUMN($AH:$AH),FALSE)</f>
        <v>410.28773999999999</v>
      </c>
      <c r="T1072" s="104">
        <f t="shared" si="334"/>
        <v>1.0537043319504438</v>
      </c>
      <c r="U1072" s="104">
        <f t="shared" si="335"/>
        <v>1745.840610670042</v>
      </c>
      <c r="V1072" s="87" cm="1">
        <f t="array" ref="V1072">VLOOKUP($E1072,$AI$118:$AW$122,COLUMN($AW:$AW)-COLUMN($AH:$AH),FALSE)</f>
        <v>161.75600000000003</v>
      </c>
      <c r="W1072" s="87" t="str">
        <f t="shared" si="339"/>
        <v>Domestic</v>
      </c>
      <c r="X1072" s="87" t="str">
        <f t="shared" si="340"/>
        <v>Non-local</v>
      </c>
      <c r="Y1072" s="104"/>
      <c r="Z1072" s="87" t="str">
        <f t="shared" si="336"/>
        <v>USA</v>
      </c>
      <c r="AA1072" s="87" t="str">
        <f t="shared" si="337"/>
        <v>USA</v>
      </c>
      <c r="AB1072" s="82" cm="1">
        <f t="array" ref="AB1072">VLOOKUP(B1072,'GDP per Capita'!$T$2:$V$4235,COLUMN('GDP per Capita'!$V:$V)-COLUMN('GDP per Capita'!$S:$S),FALSE)</f>
        <v>63809.64</v>
      </c>
      <c r="AC1072" s="82">
        <f t="shared" si="341"/>
        <v>63809.64</v>
      </c>
      <c r="AD1072" s="82">
        <f t="shared" si="342"/>
        <v>63809.64</v>
      </c>
      <c r="AE1072" s="88">
        <f t="shared" si="338"/>
        <v>2.7360138854725432E-2</v>
      </c>
    </row>
    <row r="1073" spans="1:31">
      <c r="A1073" s="77" t="s">
        <v>1345</v>
      </c>
      <c r="B1073" s="77">
        <v>1072</v>
      </c>
      <c r="C1073" s="77" t="s">
        <v>29</v>
      </c>
      <c r="D1073" s="77" t="s">
        <v>29</v>
      </c>
      <c r="E1073" s="77">
        <v>2020</v>
      </c>
      <c r="F1073" s="77">
        <v>39.920382699999998</v>
      </c>
      <c r="G1073" s="77">
        <v>-105.06914639999999</v>
      </c>
      <c r="H1073" s="77">
        <v>0</v>
      </c>
      <c r="I1073" s="77" t="s">
        <v>881</v>
      </c>
      <c r="J1073" s="77">
        <v>43.074761000000002</v>
      </c>
      <c r="K1073" s="77">
        <v>-89.383761300000003</v>
      </c>
      <c r="L1073" s="77">
        <v>2700.6592898971098</v>
      </c>
      <c r="M1073" s="77">
        <v>0.51823965027247199</v>
      </c>
      <c r="N1073" s="77">
        <v>0</v>
      </c>
      <c r="O1073" s="77">
        <v>518.52658366024605</v>
      </c>
      <c r="P1073" s="87" cm="1">
        <f t="array" ref="P1073">IF($X1073="Non-local",VLOOKUP($E1073,$AI$64:$AW$68,COLUMN($AW:$AW)-COLUMN($AH:$AH),FALSE),IF($X1073="Unknown",VLOOKUP($E1073,$AI$71:$AW$75,COLUMN($AW:$AW)-COLUMN($AH:$AH),FALSE),0))</f>
        <v>224</v>
      </c>
      <c r="Q1073" s="87" cm="1">
        <f t="array" ref="Q1073">IF($X1073="Non-local",VLOOKUP($E1073,$AI$40:$AW$44,COLUMN($AW:$AW)-COLUMN($AH:$AH),FALSE),IF($X1073="Unknown",VLOOKUP($E1073,$AI$47:$AW$51,COLUMN($AW:$AW)-COLUMN($AH:$AH),FALSE),0))</f>
        <v>470.18520000000001</v>
      </c>
      <c r="R1073" s="87" cm="1">
        <f t="array" ref="R1073">IF($X1073="Non-local",VLOOKUP($E1073,$AI$88:$AW$92,COLUMN($AW:$AW)-COLUMN($AH:$AH),FALSE),IF($X1073="Unknown",VLOOKUP($E1073,$AI$95:$AW$99,COLUMN($AW:$AW)-COLUMN($AH:$AH),FALSE),0))</f>
        <v>0.13052013767768686</v>
      </c>
      <c r="S1073" s="87" cm="1">
        <f t="array" ref="S1073">VLOOKUP($E1073,$AI$111:$AW$115,COLUMN($AW:$AW)-COLUMN($AH:$AH),FALSE)</f>
        <v>410.28773999999999</v>
      </c>
      <c r="T1073" s="104">
        <f t="shared" si="334"/>
        <v>0.64875978795015887</v>
      </c>
      <c r="U1073" s="104">
        <f t="shared" si="335"/>
        <v>1622.999523660246</v>
      </c>
      <c r="V1073" s="87" cm="1">
        <f t="array" ref="V1073">VLOOKUP($E1073,$AI$118:$AW$122,COLUMN($AW:$AW)-COLUMN($AH:$AH),FALSE)</f>
        <v>161.75600000000003</v>
      </c>
      <c r="W1073" s="87" t="str">
        <f t="shared" si="339"/>
        <v>Domestic</v>
      </c>
      <c r="X1073" s="87" t="str">
        <f t="shared" si="340"/>
        <v>Non-local</v>
      </c>
      <c r="Y1073" s="104"/>
      <c r="Z1073" s="87" t="str">
        <f t="shared" si="336"/>
        <v>USA</v>
      </c>
      <c r="AA1073" s="87" t="str">
        <f t="shared" si="337"/>
        <v>USA</v>
      </c>
      <c r="AB1073" s="82" cm="1">
        <f t="array" ref="AB1073">VLOOKUP(B1073,'GDP per Capita'!$T$2:$V$4235,COLUMN('GDP per Capita'!$V:$V)-COLUMN('GDP per Capita'!$S:$S),FALSE)</f>
        <v>63809.64</v>
      </c>
      <c r="AC1073" s="82">
        <f t="shared" si="341"/>
        <v>63809.64</v>
      </c>
      <c r="AD1073" s="82">
        <f t="shared" si="342"/>
        <v>63809.64</v>
      </c>
      <c r="AE1073" s="88">
        <f t="shared" si="338"/>
        <v>2.5435020847324106E-2</v>
      </c>
    </row>
    <row r="1074" spans="1:31">
      <c r="A1074" s="77" t="s">
        <v>1346</v>
      </c>
      <c r="B1074" s="77">
        <v>1073</v>
      </c>
      <c r="C1074" s="77" t="s">
        <v>29</v>
      </c>
      <c r="D1074" s="77" t="s">
        <v>29</v>
      </c>
      <c r="E1074" s="77">
        <v>2020</v>
      </c>
      <c r="F1074" s="77">
        <v>38.546850799999902</v>
      </c>
      <c r="G1074" s="77">
        <v>-121.694126799999</v>
      </c>
      <c r="H1074" s="77">
        <v>0</v>
      </c>
      <c r="I1074" s="77" t="s">
        <v>881</v>
      </c>
      <c r="J1074" s="77">
        <v>43.074761000000002</v>
      </c>
      <c r="K1074" s="77">
        <v>-89.383761300000003</v>
      </c>
      <c r="L1074" s="77">
        <v>5495.6427903466101</v>
      </c>
      <c r="M1074" s="77">
        <v>0.94362687800016598</v>
      </c>
      <c r="N1074" s="77">
        <v>0</v>
      </c>
      <c r="O1074" s="77">
        <v>659.47713484159397</v>
      </c>
      <c r="P1074" s="87" cm="1">
        <f t="array" ref="P1074">IF($X1074="Non-local",VLOOKUP($E1074,$AI$64:$AW$68,COLUMN($AW:$AW)-COLUMN($AH:$AH),FALSE),IF($X1074="Unknown",VLOOKUP($E1074,$AI$71:$AW$75,COLUMN($AW:$AW)-COLUMN($AH:$AH),FALSE),0))</f>
        <v>224</v>
      </c>
      <c r="Q1074" s="87" cm="1">
        <f t="array" ref="Q1074">IF($X1074="Non-local",VLOOKUP($E1074,$AI$40:$AW$44,COLUMN($AW:$AW)-COLUMN($AH:$AH),FALSE),IF($X1074="Unknown",VLOOKUP($E1074,$AI$47:$AW$51,COLUMN($AW:$AW)-COLUMN($AH:$AH),FALSE),0))</f>
        <v>470.18520000000001</v>
      </c>
      <c r="R1074" s="87" cm="1">
        <f t="array" ref="R1074">IF($X1074="Non-local",VLOOKUP($E1074,$AI$88:$AW$92,COLUMN($AW:$AW)-COLUMN($AH:$AH),FALSE),IF($X1074="Unknown",VLOOKUP($E1074,$AI$95:$AW$99,COLUMN($AW:$AW)-COLUMN($AH:$AH),FALSE),0))</f>
        <v>0.13052013767768686</v>
      </c>
      <c r="S1074" s="87" cm="1">
        <f t="array" ref="S1074">VLOOKUP($E1074,$AI$111:$AW$115,COLUMN($AW:$AW)-COLUMN($AH:$AH),FALSE)</f>
        <v>410.28773999999999</v>
      </c>
      <c r="T1074" s="104">
        <f t="shared" si="334"/>
        <v>1.0741470156778528</v>
      </c>
      <c r="U1074" s="104">
        <f t="shared" si="335"/>
        <v>1763.950074841594</v>
      </c>
      <c r="V1074" s="87" cm="1">
        <f t="array" ref="V1074">VLOOKUP($E1074,$AI$118:$AW$122,COLUMN($AW:$AW)-COLUMN($AH:$AH),FALSE)</f>
        <v>161.75600000000003</v>
      </c>
      <c r="W1074" s="87" t="str">
        <f t="shared" si="339"/>
        <v>Domestic</v>
      </c>
      <c r="X1074" s="87" t="str">
        <f t="shared" si="340"/>
        <v>Non-local</v>
      </c>
      <c r="Y1074" s="104"/>
      <c r="Z1074" s="87" t="str">
        <f t="shared" si="336"/>
        <v>USA</v>
      </c>
      <c r="AA1074" s="87" t="str">
        <f t="shared" si="337"/>
        <v>USA</v>
      </c>
      <c r="AB1074" s="82" cm="1">
        <f t="array" ref="AB1074">VLOOKUP(B1074,'GDP per Capita'!$T$2:$V$4235,COLUMN('GDP per Capita'!$V:$V)-COLUMN('GDP per Capita'!$S:$S),FALSE)</f>
        <v>63809.64</v>
      </c>
      <c r="AC1074" s="82">
        <f t="shared" si="341"/>
        <v>63809.64</v>
      </c>
      <c r="AD1074" s="82">
        <f t="shared" si="342"/>
        <v>63809.64</v>
      </c>
      <c r="AE1074" s="88">
        <f t="shared" si="338"/>
        <v>2.7643943373471376E-2</v>
      </c>
    </row>
    <row r="1075" spans="1:31">
      <c r="A1075" s="77" t="s">
        <v>1347</v>
      </c>
      <c r="B1075" s="77">
        <v>1074</v>
      </c>
      <c r="C1075" s="77" t="s">
        <v>29</v>
      </c>
      <c r="D1075" s="77" t="s">
        <v>29</v>
      </c>
      <c r="E1075" s="77">
        <v>2020</v>
      </c>
      <c r="F1075" s="77">
        <v>39.183608200000002</v>
      </c>
      <c r="G1075" s="77">
        <v>-96.571669400000005</v>
      </c>
      <c r="H1075" s="77">
        <v>0</v>
      </c>
      <c r="I1075" s="77" t="s">
        <v>881</v>
      </c>
      <c r="J1075" s="77">
        <v>43.074761000000002</v>
      </c>
      <c r="K1075" s="77">
        <v>-89.383761300000003</v>
      </c>
      <c r="L1075" s="77">
        <v>1481.8638445955801</v>
      </c>
      <c r="M1075" s="77">
        <v>0.35730407946577603</v>
      </c>
      <c r="N1075" s="77">
        <v>0</v>
      </c>
      <c r="O1075" s="77">
        <v>284.51785816235201</v>
      </c>
      <c r="P1075" s="87" cm="1">
        <f t="array" ref="P1075">IF($X1075="Non-local",VLOOKUP($E1075,$AI$64:$AW$68,COLUMN($AW:$AW)-COLUMN($AH:$AH),FALSE),IF($X1075="Unknown",VLOOKUP($E1075,$AI$71:$AW$75,COLUMN($AW:$AW)-COLUMN($AH:$AH),FALSE),0))</f>
        <v>224</v>
      </c>
      <c r="Q1075" s="87" cm="1">
        <f t="array" ref="Q1075">IF($X1075="Non-local",VLOOKUP($E1075,$AI$40:$AW$44,COLUMN($AW:$AW)-COLUMN($AH:$AH),FALSE),IF($X1075="Unknown",VLOOKUP($E1075,$AI$47:$AW$51,COLUMN($AW:$AW)-COLUMN($AH:$AH),FALSE),0))</f>
        <v>470.18520000000001</v>
      </c>
      <c r="R1075" s="87" cm="1">
        <f t="array" ref="R1075">IF($X1075="Non-local",VLOOKUP($E1075,$AI$88:$AW$92,COLUMN($AW:$AW)-COLUMN($AH:$AH),FALSE),IF($X1075="Unknown",VLOOKUP($E1075,$AI$95:$AW$99,COLUMN($AW:$AW)-COLUMN($AH:$AH),FALSE),0))</f>
        <v>0.13052013767768686</v>
      </c>
      <c r="S1075" s="87" cm="1">
        <f t="array" ref="S1075">VLOOKUP($E1075,$AI$111:$AW$115,COLUMN($AW:$AW)-COLUMN($AH:$AH),FALSE)</f>
        <v>410.28773999999999</v>
      </c>
      <c r="T1075" s="104">
        <f t="shared" si="334"/>
        <v>0.48782421714346291</v>
      </c>
      <c r="U1075" s="104">
        <f t="shared" si="335"/>
        <v>1388.9907981623519</v>
      </c>
      <c r="V1075" s="87" cm="1">
        <f t="array" ref="V1075">VLOOKUP($E1075,$AI$118:$AW$122,COLUMN($AW:$AW)-COLUMN($AH:$AH),FALSE)</f>
        <v>161.75600000000003</v>
      </c>
      <c r="W1075" s="87" t="str">
        <f t="shared" si="339"/>
        <v>Domestic</v>
      </c>
      <c r="X1075" s="87" t="str">
        <f t="shared" si="340"/>
        <v>Non-local</v>
      </c>
      <c r="Y1075" s="104"/>
      <c r="Z1075" s="87" t="str">
        <f t="shared" si="336"/>
        <v>USA</v>
      </c>
      <c r="AA1075" s="87" t="str">
        <f t="shared" si="337"/>
        <v>USA</v>
      </c>
      <c r="AB1075" s="82" cm="1">
        <f t="array" ref="AB1075">VLOOKUP(B1075,'GDP per Capita'!$T$2:$V$4235,COLUMN('GDP per Capita'!$V:$V)-COLUMN('GDP per Capita'!$S:$S),FALSE)</f>
        <v>63809.64</v>
      </c>
      <c r="AC1075" s="82">
        <f t="shared" si="341"/>
        <v>63809.64</v>
      </c>
      <c r="AD1075" s="82">
        <f t="shared" si="342"/>
        <v>63809.64</v>
      </c>
      <c r="AE1075" s="88">
        <f t="shared" si="338"/>
        <v>2.1767726603101851E-2</v>
      </c>
    </row>
    <row r="1076" spans="1:31">
      <c r="A1076" s="77" t="s">
        <v>1000</v>
      </c>
      <c r="B1076" s="77">
        <v>1075</v>
      </c>
      <c r="C1076" s="77" t="s">
        <v>29</v>
      </c>
      <c r="D1076" s="77" t="s">
        <v>29</v>
      </c>
      <c r="E1076" s="77">
        <v>2020</v>
      </c>
      <c r="F1076" s="77">
        <v>37.3893889</v>
      </c>
      <c r="G1076" s="77">
        <v>-122.0832101</v>
      </c>
      <c r="H1076" s="77">
        <v>0</v>
      </c>
      <c r="I1076" s="77" t="s">
        <v>881</v>
      </c>
      <c r="J1076" s="77">
        <v>43.074761000000002</v>
      </c>
      <c r="K1076" s="77">
        <v>-89.383761300000003</v>
      </c>
      <c r="L1076" s="77">
        <v>5655.6638148889297</v>
      </c>
      <c r="M1076" s="77">
        <v>0.96534729238277805</v>
      </c>
      <c r="N1076" s="77">
        <v>0</v>
      </c>
      <c r="O1076" s="77">
        <v>678.67965778667099</v>
      </c>
      <c r="P1076" s="87" cm="1">
        <f t="array" ref="P1076">IF($X1076="Non-local",VLOOKUP($E1076,$AI$64:$AW$68,COLUMN($AW:$AW)-COLUMN($AH:$AH),FALSE),IF($X1076="Unknown",VLOOKUP($E1076,$AI$71:$AW$75,COLUMN($AW:$AW)-COLUMN($AH:$AH),FALSE),0))</f>
        <v>224</v>
      </c>
      <c r="Q1076" s="87" cm="1">
        <f t="array" ref="Q1076">IF($X1076="Non-local",VLOOKUP($E1076,$AI$40:$AW$44,COLUMN($AW:$AW)-COLUMN($AH:$AH),FALSE),IF($X1076="Unknown",VLOOKUP($E1076,$AI$47:$AW$51,COLUMN($AW:$AW)-COLUMN($AH:$AH),FALSE),0))</f>
        <v>470.18520000000001</v>
      </c>
      <c r="R1076" s="87" cm="1">
        <f t="array" ref="R1076">IF($X1076="Non-local",VLOOKUP($E1076,$AI$88:$AW$92,COLUMN($AW:$AW)-COLUMN($AH:$AH),FALSE),IF($X1076="Unknown",VLOOKUP($E1076,$AI$95:$AW$99,COLUMN($AW:$AW)-COLUMN($AH:$AH),FALSE),0))</f>
        <v>0.13052013767768686</v>
      </c>
      <c r="S1076" s="87" cm="1">
        <f t="array" ref="S1076">VLOOKUP($E1076,$AI$111:$AW$115,COLUMN($AW:$AW)-COLUMN($AH:$AH),FALSE)</f>
        <v>410.28773999999999</v>
      </c>
      <c r="T1076" s="104">
        <f t="shared" si="334"/>
        <v>1.0958674300604649</v>
      </c>
      <c r="U1076" s="104">
        <f t="shared" si="335"/>
        <v>1783.1525977866711</v>
      </c>
      <c r="V1076" s="87" cm="1">
        <f t="array" ref="V1076">VLOOKUP($E1076,$AI$118:$AW$122,COLUMN($AW:$AW)-COLUMN($AH:$AH),FALSE)</f>
        <v>161.75600000000003</v>
      </c>
      <c r="W1076" s="87" t="str">
        <f t="shared" si="339"/>
        <v>Domestic</v>
      </c>
      <c r="X1076" s="87" t="str">
        <f t="shared" si="340"/>
        <v>Non-local</v>
      </c>
      <c r="Y1076" s="104"/>
      <c r="Z1076" s="87" t="str">
        <f t="shared" si="336"/>
        <v>USA</v>
      </c>
      <c r="AA1076" s="87" t="str">
        <f t="shared" si="337"/>
        <v>USA</v>
      </c>
      <c r="AB1076" s="82" cm="1">
        <f t="array" ref="AB1076">VLOOKUP(B1076,'GDP per Capita'!$T$2:$V$4235,COLUMN('GDP per Capita'!$V:$V)-COLUMN('GDP per Capita'!$S:$S),FALSE)</f>
        <v>63809.64</v>
      </c>
      <c r="AC1076" s="82">
        <f t="shared" si="341"/>
        <v>63809.64</v>
      </c>
      <c r="AD1076" s="82">
        <f t="shared" si="342"/>
        <v>63809.64</v>
      </c>
      <c r="AE1076" s="88">
        <f t="shared" si="338"/>
        <v>2.7944877886580635E-2</v>
      </c>
    </row>
    <row r="1077" spans="1:31">
      <c r="A1077" s="77" t="s">
        <v>1348</v>
      </c>
      <c r="B1077" s="77">
        <v>1076</v>
      </c>
      <c r="C1077" s="77" t="s">
        <v>29</v>
      </c>
      <c r="D1077" s="77" t="s">
        <v>29</v>
      </c>
      <c r="E1077" s="77">
        <v>2020</v>
      </c>
      <c r="F1077" s="77">
        <v>42.8336422</v>
      </c>
      <c r="G1077" s="77">
        <v>-88.729267899999996</v>
      </c>
      <c r="H1077" s="77">
        <v>1</v>
      </c>
      <c r="I1077" s="77" t="s">
        <v>881</v>
      </c>
      <c r="J1077" s="77">
        <v>43.074761000000002</v>
      </c>
      <c r="K1077" s="77">
        <v>-89.383761300000003</v>
      </c>
      <c r="L1077" s="77">
        <v>119.26391999976801</v>
      </c>
      <c r="M1077" s="77">
        <v>0</v>
      </c>
      <c r="N1077" s="77">
        <v>0</v>
      </c>
      <c r="O1077" s="77">
        <v>0</v>
      </c>
      <c r="P1077" s="87" cm="1">
        <f t="array" ref="P1077">IF($X1077="Non-local",VLOOKUP($E1077,$AI$64:$AW$68,COLUMN($AW:$AW)-COLUMN($AH:$AH),FALSE),IF($X1077="Unknown",VLOOKUP($E1077,$AI$71:$AW$75,COLUMN($AW:$AW)-COLUMN($AH:$AH),FALSE),0))</f>
        <v>0</v>
      </c>
      <c r="Q1077" s="87" cm="1">
        <f t="array" ref="Q1077">IF($X1077="Non-local",VLOOKUP($E1077,$AI$40:$AW$44,COLUMN($AW:$AW)-COLUMN($AH:$AH),FALSE),IF($X1077="Unknown",VLOOKUP($E1077,$AI$47:$AW$51,COLUMN($AW:$AW)-COLUMN($AH:$AH),FALSE),0))</f>
        <v>0</v>
      </c>
      <c r="R1077" s="87" cm="1">
        <f t="array" ref="R1077">IF($X1077="Non-local",VLOOKUP($E1077,$AI$88:$AW$92,COLUMN($AW:$AW)-COLUMN($AH:$AH),FALSE),IF($X1077="Unknown",VLOOKUP($E1077,$AI$95:$AW$99,COLUMN($AW:$AW)-COLUMN($AH:$AH),FALSE),0))</f>
        <v>0</v>
      </c>
      <c r="S1077" s="87" cm="1">
        <f t="array" ref="S1077">VLOOKUP($E1077,$AI$111:$AW$115,COLUMN($AW:$AW)-COLUMN($AH:$AH),FALSE)</f>
        <v>410.28773999999999</v>
      </c>
      <c r="T1077" s="104">
        <f t="shared" si="334"/>
        <v>0</v>
      </c>
      <c r="U1077" s="104">
        <f t="shared" si="335"/>
        <v>410.28773999999999</v>
      </c>
      <c r="V1077" s="87" cm="1">
        <f t="array" ref="V1077">VLOOKUP($E1077,$AI$118:$AW$122,COLUMN($AW:$AW)-COLUMN($AH:$AH),FALSE)</f>
        <v>161.75600000000003</v>
      </c>
      <c r="W1077" s="87" t="str">
        <f t="shared" si="339"/>
        <v>Domestic</v>
      </c>
      <c r="X1077" s="87" t="str">
        <f t="shared" si="340"/>
        <v>Local</v>
      </c>
      <c r="Y1077" s="104"/>
      <c r="Z1077" s="87" t="str">
        <f t="shared" si="336"/>
        <v>USA</v>
      </c>
      <c r="AA1077" s="87" t="str">
        <f t="shared" si="337"/>
        <v>USA</v>
      </c>
      <c r="AB1077" s="82" cm="1">
        <f t="array" ref="AB1077">VLOOKUP(B1077,'GDP per Capita'!$T$2:$V$4235,COLUMN('GDP per Capita'!$V:$V)-COLUMN('GDP per Capita'!$S:$S),FALSE)</f>
        <v>63809.64</v>
      </c>
      <c r="AC1077" s="82">
        <f t="shared" si="341"/>
        <v>63809.64</v>
      </c>
      <c r="AD1077" s="82">
        <f t="shared" si="342"/>
        <v>63809.64</v>
      </c>
      <c r="AE1077" s="88">
        <f t="shared" si="338"/>
        <v>6.4298707844143927E-3</v>
      </c>
    </row>
    <row r="1078" spans="1:31">
      <c r="A1078" s="77" t="s">
        <v>1296</v>
      </c>
      <c r="B1078" s="77">
        <v>1077</v>
      </c>
      <c r="C1078" s="77" t="s">
        <v>33</v>
      </c>
      <c r="D1078" s="77" t="s">
        <v>816</v>
      </c>
      <c r="E1078" s="77">
        <v>2020</v>
      </c>
      <c r="F1078" s="77">
        <v>-35.343396999999896</v>
      </c>
      <c r="G1078" s="77">
        <v>149.04779640000001</v>
      </c>
      <c r="H1078" s="77">
        <v>0</v>
      </c>
      <c r="I1078" s="77" t="s">
        <v>881</v>
      </c>
      <c r="J1078" s="77">
        <v>43.074761000000002</v>
      </c>
      <c r="K1078" s="77">
        <v>-89.383761300000003</v>
      </c>
      <c r="L1078" s="77">
        <v>30020.794952373999</v>
      </c>
      <c r="M1078" s="77">
        <v>4.7990816734596899</v>
      </c>
      <c r="N1078" s="77">
        <v>0</v>
      </c>
      <c r="O1078" s="77">
        <v>2746.9027381422202</v>
      </c>
      <c r="P1078" s="87" cm="1">
        <f t="array" ref="P1078">IF($X1078="Non-local",VLOOKUP($E1078,$AI$64:$AW$68,COLUMN($AW:$AW)-COLUMN($AH:$AH),FALSE),IF($X1078="Unknown",VLOOKUP($E1078,$AI$71:$AW$75,COLUMN($AW:$AW)-COLUMN($AH:$AH),FALSE),0))</f>
        <v>224</v>
      </c>
      <c r="Q1078" s="87" cm="1">
        <f t="array" ref="Q1078">IF($X1078="Non-local",VLOOKUP($E1078,$AI$40:$AW$44,COLUMN($AW:$AW)-COLUMN($AH:$AH),FALSE),IF($X1078="Unknown",VLOOKUP($E1078,$AI$47:$AW$51,COLUMN($AW:$AW)-COLUMN($AH:$AH),FALSE),0))</f>
        <v>470.18520000000001</v>
      </c>
      <c r="R1078" s="87" cm="1">
        <f t="array" ref="R1078">IF($X1078="Non-local",VLOOKUP($E1078,$AI$88:$AW$92,COLUMN($AW:$AW)-COLUMN($AH:$AH),FALSE),IF($X1078="Unknown",VLOOKUP($E1078,$AI$95:$AW$99,COLUMN($AW:$AW)-COLUMN($AH:$AH),FALSE),0))</f>
        <v>0.13052013767768686</v>
      </c>
      <c r="S1078" s="87" cm="1">
        <f t="array" ref="S1078">VLOOKUP($E1078,$AI$111:$AW$115,COLUMN($AW:$AW)-COLUMN($AH:$AH),FALSE)</f>
        <v>410.28773999999999</v>
      </c>
      <c r="T1078" s="104">
        <f t="shared" si="334"/>
        <v>4.9296018111373767</v>
      </c>
      <c r="U1078" s="104">
        <f t="shared" si="335"/>
        <v>3851.3756781422198</v>
      </c>
      <c r="V1078" s="87" cm="1">
        <f t="array" ref="V1078">VLOOKUP($E1078,$AI$118:$AW$122,COLUMN($AW:$AW)-COLUMN($AH:$AH),FALSE)</f>
        <v>161.75600000000003</v>
      </c>
      <c r="W1078" s="87" t="str">
        <f t="shared" si="339"/>
        <v>International</v>
      </c>
      <c r="X1078" s="87" t="str">
        <f t="shared" si="340"/>
        <v>Non-local</v>
      </c>
      <c r="Y1078" s="104"/>
      <c r="Z1078" s="87" t="str">
        <f t="shared" si="336"/>
        <v>Australia</v>
      </c>
      <c r="AA1078" s="87" t="str">
        <f t="shared" si="337"/>
        <v>Oceania</v>
      </c>
      <c r="AB1078" s="82" cm="1">
        <f t="array" ref="AB1078">VLOOKUP(B1078,'GDP per Capita'!$T$2:$V$4235,COLUMN('GDP per Capita'!$V:$V)-COLUMN('GDP per Capita'!$S:$S),FALSE)</f>
        <v>61250.7</v>
      </c>
      <c r="AC1078" s="82">
        <f t="shared" si="341"/>
        <v>61250.7</v>
      </c>
      <c r="AD1078" s="82">
        <f t="shared" si="342"/>
        <v>61250.7</v>
      </c>
      <c r="AE1078" s="88">
        <f t="shared" si="338"/>
        <v>6.2878884292623921E-2</v>
      </c>
    </row>
    <row r="1079" spans="1:31">
      <c r="A1079" s="77" t="s">
        <v>1323</v>
      </c>
      <c r="B1079" s="77">
        <v>1078</v>
      </c>
      <c r="C1079" s="77" t="s">
        <v>29</v>
      </c>
      <c r="D1079" s="77" t="s">
        <v>29</v>
      </c>
      <c r="E1079" s="77">
        <v>2020</v>
      </c>
      <c r="F1079" s="77">
        <v>41.678675399999896</v>
      </c>
      <c r="G1079" s="77">
        <v>-83.512728299999907</v>
      </c>
      <c r="H1079" s="77">
        <v>0</v>
      </c>
      <c r="I1079" s="77" t="s">
        <v>881</v>
      </c>
      <c r="J1079" s="77">
        <v>43.074761000000002</v>
      </c>
      <c r="K1079" s="77">
        <v>-89.383761300000003</v>
      </c>
      <c r="L1079" s="77">
        <v>1013.00591004386</v>
      </c>
      <c r="M1079" s="77">
        <v>0.295393838813652</v>
      </c>
      <c r="N1079" s="77">
        <v>0</v>
      </c>
      <c r="O1079" s="77">
        <v>194.497134728422</v>
      </c>
      <c r="P1079" s="87" cm="1">
        <f t="array" ref="P1079">IF($X1079="Non-local",VLOOKUP($E1079,$AI$64:$AW$68,COLUMN($AW:$AW)-COLUMN($AH:$AH),FALSE),IF($X1079="Unknown",VLOOKUP($E1079,$AI$71:$AW$75,COLUMN($AW:$AW)-COLUMN($AH:$AH),FALSE),0))</f>
        <v>224</v>
      </c>
      <c r="Q1079" s="87" cm="1">
        <f t="array" ref="Q1079">IF($X1079="Non-local",VLOOKUP($E1079,$AI$40:$AW$44,COLUMN($AW:$AW)-COLUMN($AH:$AH),FALSE),IF($X1079="Unknown",VLOOKUP($E1079,$AI$47:$AW$51,COLUMN($AW:$AW)-COLUMN($AH:$AH),FALSE),0))</f>
        <v>470.18520000000001</v>
      </c>
      <c r="R1079" s="87" cm="1">
        <f t="array" ref="R1079">IF($X1079="Non-local",VLOOKUP($E1079,$AI$88:$AW$92,COLUMN($AW:$AW)-COLUMN($AH:$AH),FALSE),IF($X1079="Unknown",VLOOKUP($E1079,$AI$95:$AW$99,COLUMN($AW:$AW)-COLUMN($AH:$AH),FALSE),0))</f>
        <v>0.13052013767768686</v>
      </c>
      <c r="S1079" s="87" cm="1">
        <f t="array" ref="S1079">VLOOKUP($E1079,$AI$111:$AW$115,COLUMN($AW:$AW)-COLUMN($AH:$AH),FALSE)</f>
        <v>410.28773999999999</v>
      </c>
      <c r="T1079" s="104">
        <f t="shared" si="334"/>
        <v>0.42591397649133889</v>
      </c>
      <c r="U1079" s="104">
        <f t="shared" si="335"/>
        <v>1298.9700747284219</v>
      </c>
      <c r="V1079" s="87" cm="1">
        <f t="array" ref="V1079">VLOOKUP($E1079,$AI$118:$AW$122,COLUMN($AW:$AW)-COLUMN($AH:$AH),FALSE)</f>
        <v>161.75600000000003</v>
      </c>
      <c r="W1079" s="87" t="str">
        <f t="shared" si="339"/>
        <v>Domestic</v>
      </c>
      <c r="X1079" s="87" t="str">
        <f t="shared" si="340"/>
        <v>Non-local</v>
      </c>
      <c r="Y1079" s="104"/>
      <c r="Z1079" s="87" t="str">
        <f t="shared" si="336"/>
        <v>USA</v>
      </c>
      <c r="AA1079" s="87" t="str">
        <f t="shared" si="337"/>
        <v>USA</v>
      </c>
      <c r="AB1079" s="82" cm="1">
        <f t="array" ref="AB1079">VLOOKUP(B1079,'GDP per Capita'!$T$2:$V$4235,COLUMN('GDP per Capita'!$V:$V)-COLUMN('GDP per Capita'!$S:$S),FALSE)</f>
        <v>63809.64</v>
      </c>
      <c r="AC1079" s="82">
        <f t="shared" si="341"/>
        <v>63809.64</v>
      </c>
      <c r="AD1079" s="82">
        <f t="shared" si="342"/>
        <v>63809.64</v>
      </c>
      <c r="AE1079" s="88">
        <f t="shared" si="338"/>
        <v>2.0356956640539298E-2</v>
      </c>
    </row>
    <row r="1080" spans="1:31">
      <c r="A1080" s="77" t="s">
        <v>923</v>
      </c>
      <c r="B1080" s="77">
        <v>1079</v>
      </c>
      <c r="C1080" s="77" t="s">
        <v>29</v>
      </c>
      <c r="D1080" s="77" t="s">
        <v>29</v>
      </c>
      <c r="E1080" s="77">
        <v>2020</v>
      </c>
      <c r="F1080" s="77">
        <v>38.029305999999998</v>
      </c>
      <c r="G1080" s="77">
        <v>-78.476678100000001</v>
      </c>
      <c r="H1080" s="77">
        <v>0</v>
      </c>
      <c r="I1080" s="77" t="s">
        <v>881</v>
      </c>
      <c r="J1080" s="77">
        <v>43.074761000000002</v>
      </c>
      <c r="K1080" s="77">
        <v>-89.383761300000003</v>
      </c>
      <c r="L1080" s="77">
        <v>2155.09100284238</v>
      </c>
      <c r="M1080" s="77">
        <v>0.44620020835491397</v>
      </c>
      <c r="N1080" s="77">
        <v>0</v>
      </c>
      <c r="O1080" s="77">
        <v>413.77747254573802</v>
      </c>
      <c r="P1080" s="87" cm="1">
        <f t="array" ref="P1080">IF($X1080="Non-local",VLOOKUP($E1080,$AI$64:$AW$68,COLUMN($AW:$AW)-COLUMN($AH:$AH),FALSE),IF($X1080="Unknown",VLOOKUP($E1080,$AI$71:$AW$75,COLUMN($AW:$AW)-COLUMN($AH:$AH),FALSE),0))</f>
        <v>224</v>
      </c>
      <c r="Q1080" s="87" cm="1">
        <f t="array" ref="Q1080">IF($X1080="Non-local",VLOOKUP($E1080,$AI$40:$AW$44,COLUMN($AW:$AW)-COLUMN($AH:$AH),FALSE),IF($X1080="Unknown",VLOOKUP($E1080,$AI$47:$AW$51,COLUMN($AW:$AW)-COLUMN($AH:$AH),FALSE),0))</f>
        <v>470.18520000000001</v>
      </c>
      <c r="R1080" s="87" cm="1">
        <f t="array" ref="R1080">IF($X1080="Non-local",VLOOKUP($E1080,$AI$88:$AW$92,COLUMN($AW:$AW)-COLUMN($AH:$AH),FALSE),IF($X1080="Unknown",VLOOKUP($E1080,$AI$95:$AW$99,COLUMN($AW:$AW)-COLUMN($AH:$AH),FALSE),0))</f>
        <v>0.13052013767768686</v>
      </c>
      <c r="S1080" s="87" cm="1">
        <f t="array" ref="S1080">VLOOKUP($E1080,$AI$111:$AW$115,COLUMN($AW:$AW)-COLUMN($AH:$AH),FALSE)</f>
        <v>410.28773999999999</v>
      </c>
      <c r="T1080" s="104">
        <f t="shared" si="334"/>
        <v>0.57672034603260081</v>
      </c>
      <c r="U1080" s="104">
        <f t="shared" si="335"/>
        <v>1518.2504125457378</v>
      </c>
      <c r="V1080" s="87" cm="1">
        <f t="array" ref="V1080">VLOOKUP($E1080,$AI$118:$AW$122,COLUMN($AW:$AW)-COLUMN($AH:$AH),FALSE)</f>
        <v>161.75600000000003</v>
      </c>
      <c r="W1080" s="87" t="str">
        <f t="shared" si="339"/>
        <v>Domestic</v>
      </c>
      <c r="X1080" s="87" t="str">
        <f t="shared" si="340"/>
        <v>Non-local</v>
      </c>
      <c r="Y1080" s="104"/>
      <c r="Z1080" s="87" t="str">
        <f t="shared" si="336"/>
        <v>USA</v>
      </c>
      <c r="AA1080" s="87" t="str">
        <f t="shared" si="337"/>
        <v>USA</v>
      </c>
      <c r="AB1080" s="82" cm="1">
        <f t="array" ref="AB1080">VLOOKUP(B1080,'GDP per Capita'!$T$2:$V$4235,COLUMN('GDP per Capita'!$V:$V)-COLUMN('GDP per Capita'!$S:$S),FALSE)</f>
        <v>63809.64</v>
      </c>
      <c r="AC1080" s="82">
        <f t="shared" si="341"/>
        <v>63809.64</v>
      </c>
      <c r="AD1080" s="82">
        <f t="shared" si="342"/>
        <v>63809.64</v>
      </c>
      <c r="AE1080" s="88">
        <f t="shared" si="338"/>
        <v>2.379343328916662E-2</v>
      </c>
    </row>
    <row r="1081" spans="1:31">
      <c r="A1081" s="77" t="s">
        <v>1349</v>
      </c>
      <c r="B1081" s="77">
        <v>1080</v>
      </c>
      <c r="C1081" s="77" t="s">
        <v>29</v>
      </c>
      <c r="D1081" s="77" t="s">
        <v>29</v>
      </c>
      <c r="E1081" s="77">
        <v>2020</v>
      </c>
      <c r="F1081" s="77">
        <v>33.494923</v>
      </c>
      <c r="G1081" s="77">
        <v>-86.849487999999994</v>
      </c>
      <c r="H1081" s="77">
        <v>0</v>
      </c>
      <c r="I1081" s="77" t="s">
        <v>881</v>
      </c>
      <c r="J1081" s="77">
        <v>43.074761000000002</v>
      </c>
      <c r="K1081" s="77">
        <v>-89.383761300000003</v>
      </c>
      <c r="L1081" s="77">
        <v>2175.6042933038898</v>
      </c>
      <c r="M1081" s="77">
        <v>0.44890888118616901</v>
      </c>
      <c r="N1081" s="77">
        <v>0</v>
      </c>
      <c r="O1081" s="77">
        <v>417.71602431434701</v>
      </c>
      <c r="P1081" s="87" cm="1">
        <f t="array" ref="P1081">IF($X1081="Non-local",VLOOKUP($E1081,$AI$64:$AW$68,COLUMN($AW:$AW)-COLUMN($AH:$AH),FALSE),IF($X1081="Unknown",VLOOKUP($E1081,$AI$71:$AW$75,COLUMN($AW:$AW)-COLUMN($AH:$AH),FALSE),0))</f>
        <v>224</v>
      </c>
      <c r="Q1081" s="87" cm="1">
        <f t="array" ref="Q1081">IF($X1081="Non-local",VLOOKUP($E1081,$AI$40:$AW$44,COLUMN($AW:$AW)-COLUMN($AH:$AH),FALSE),IF($X1081="Unknown",VLOOKUP($E1081,$AI$47:$AW$51,COLUMN($AW:$AW)-COLUMN($AH:$AH),FALSE),0))</f>
        <v>470.18520000000001</v>
      </c>
      <c r="R1081" s="87" cm="1">
        <f t="array" ref="R1081">IF($X1081="Non-local",VLOOKUP($E1081,$AI$88:$AW$92,COLUMN($AW:$AW)-COLUMN($AH:$AH),FALSE),IF($X1081="Unknown",VLOOKUP($E1081,$AI$95:$AW$99,COLUMN($AW:$AW)-COLUMN($AH:$AH),FALSE),0))</f>
        <v>0.13052013767768686</v>
      </c>
      <c r="S1081" s="87" cm="1">
        <f t="array" ref="S1081">VLOOKUP($E1081,$AI$111:$AW$115,COLUMN($AW:$AW)-COLUMN($AH:$AH),FALSE)</f>
        <v>410.28773999999999</v>
      </c>
      <c r="T1081" s="104">
        <f t="shared" si="334"/>
        <v>0.57942901886385589</v>
      </c>
      <c r="U1081" s="104">
        <f t="shared" si="335"/>
        <v>1522.188964314347</v>
      </c>
      <c r="V1081" s="87" cm="1">
        <f t="array" ref="V1081">VLOOKUP($E1081,$AI$118:$AW$122,COLUMN($AW:$AW)-COLUMN($AH:$AH),FALSE)</f>
        <v>161.75600000000003</v>
      </c>
      <c r="W1081" s="87" t="str">
        <f t="shared" si="339"/>
        <v>Domestic</v>
      </c>
      <c r="X1081" s="87" t="str">
        <f t="shared" si="340"/>
        <v>Non-local</v>
      </c>
      <c r="Y1081" s="104"/>
      <c r="Z1081" s="87" t="str">
        <f t="shared" si="336"/>
        <v>USA</v>
      </c>
      <c r="AA1081" s="87" t="str">
        <f t="shared" si="337"/>
        <v>USA</v>
      </c>
      <c r="AB1081" s="82" cm="1">
        <f t="array" ref="AB1081">VLOOKUP(B1081,'GDP per Capita'!$T$2:$V$4235,COLUMN('GDP per Capita'!$V:$V)-COLUMN('GDP per Capita'!$S:$S),FALSE)</f>
        <v>63809.64</v>
      </c>
      <c r="AC1081" s="82">
        <f t="shared" si="341"/>
        <v>63809.64</v>
      </c>
      <c r="AD1081" s="82">
        <f t="shared" si="342"/>
        <v>63809.64</v>
      </c>
      <c r="AE1081" s="88">
        <f t="shared" si="338"/>
        <v>2.3855156749267775E-2</v>
      </c>
    </row>
    <row r="1082" spans="1:31">
      <c r="A1082" s="77" t="s">
        <v>1350</v>
      </c>
      <c r="B1082" s="77">
        <v>1081</v>
      </c>
      <c r="C1082" s="77" t="s">
        <v>29</v>
      </c>
      <c r="D1082" s="77" t="s">
        <v>29</v>
      </c>
      <c r="E1082" s="77">
        <v>2020</v>
      </c>
      <c r="F1082" s="77">
        <v>39.070388000000001</v>
      </c>
      <c r="G1082" s="77">
        <v>-76.545240899999996</v>
      </c>
      <c r="H1082" s="77">
        <v>0</v>
      </c>
      <c r="I1082" s="77" t="s">
        <v>881</v>
      </c>
      <c r="J1082" s="77">
        <v>43.074761000000002</v>
      </c>
      <c r="K1082" s="77">
        <v>-89.383761300000003</v>
      </c>
      <c r="L1082" s="77">
        <v>2326.2606575436998</v>
      </c>
      <c r="M1082" s="77">
        <v>0.46880226696149602</v>
      </c>
      <c r="N1082" s="77">
        <v>0</v>
      </c>
      <c r="O1082" s="77">
        <v>446.64204624838999</v>
      </c>
      <c r="P1082" s="87" cm="1">
        <f t="array" ref="P1082">IF($X1082="Non-local",VLOOKUP($E1082,$AI$64:$AW$68,COLUMN($AW:$AW)-COLUMN($AH:$AH),FALSE),IF($X1082="Unknown",VLOOKUP($E1082,$AI$71:$AW$75,COLUMN($AW:$AW)-COLUMN($AH:$AH),FALSE),0))</f>
        <v>224</v>
      </c>
      <c r="Q1082" s="87" cm="1">
        <f t="array" ref="Q1082">IF($X1082="Non-local",VLOOKUP($E1082,$AI$40:$AW$44,COLUMN($AW:$AW)-COLUMN($AH:$AH),FALSE),IF($X1082="Unknown",VLOOKUP($E1082,$AI$47:$AW$51,COLUMN($AW:$AW)-COLUMN($AH:$AH),FALSE),0))</f>
        <v>470.18520000000001</v>
      </c>
      <c r="R1082" s="87" cm="1">
        <f t="array" ref="R1082">IF($X1082="Non-local",VLOOKUP($E1082,$AI$88:$AW$92,COLUMN($AW:$AW)-COLUMN($AH:$AH),FALSE),IF($X1082="Unknown",VLOOKUP($E1082,$AI$95:$AW$99,COLUMN($AW:$AW)-COLUMN($AH:$AH),FALSE),0))</f>
        <v>0.13052013767768686</v>
      </c>
      <c r="S1082" s="87" cm="1">
        <f t="array" ref="S1082">VLOOKUP($E1082,$AI$111:$AW$115,COLUMN($AW:$AW)-COLUMN($AH:$AH),FALSE)</f>
        <v>410.28773999999999</v>
      </c>
      <c r="T1082" s="104">
        <f t="shared" si="334"/>
        <v>0.59932240463918285</v>
      </c>
      <c r="U1082" s="104">
        <f t="shared" si="335"/>
        <v>1551.1149862483901</v>
      </c>
      <c r="V1082" s="87" cm="1">
        <f t="array" ref="V1082">VLOOKUP($E1082,$AI$118:$AW$122,COLUMN($AW:$AW)-COLUMN($AH:$AH),FALSE)</f>
        <v>161.75600000000003</v>
      </c>
      <c r="W1082" s="87" t="str">
        <f t="shared" si="339"/>
        <v>Domestic</v>
      </c>
      <c r="X1082" s="87" t="str">
        <f t="shared" si="340"/>
        <v>Non-local</v>
      </c>
      <c r="Y1082" s="104"/>
      <c r="Z1082" s="87" t="str">
        <f t="shared" si="336"/>
        <v>USA</v>
      </c>
      <c r="AA1082" s="87" t="str">
        <f t="shared" si="337"/>
        <v>USA</v>
      </c>
      <c r="AB1082" s="82" cm="1">
        <f t="array" ref="AB1082">VLOOKUP(B1082,'GDP per Capita'!$T$2:$V$4235,COLUMN('GDP per Capita'!$V:$V)-COLUMN('GDP per Capita'!$S:$S),FALSE)</f>
        <v>63809.64</v>
      </c>
      <c r="AC1082" s="82">
        <f t="shared" si="341"/>
        <v>63809.64</v>
      </c>
      <c r="AD1082" s="82">
        <f t="shared" si="342"/>
        <v>63809.64</v>
      </c>
      <c r="AE1082" s="88">
        <f t="shared" si="338"/>
        <v>2.4308474178014326E-2</v>
      </c>
    </row>
    <row r="1083" spans="1:31">
      <c r="A1083" s="77" t="s">
        <v>1251</v>
      </c>
      <c r="B1083" s="77">
        <v>1082</v>
      </c>
      <c r="C1083" s="77" t="s">
        <v>29</v>
      </c>
      <c r="D1083" s="77" t="s">
        <v>29</v>
      </c>
      <c r="E1083" s="77">
        <v>2020</v>
      </c>
      <c r="F1083" s="77">
        <v>29.673577649999999</v>
      </c>
      <c r="G1083" s="77">
        <v>-82.3233746019216</v>
      </c>
      <c r="H1083" s="77">
        <v>0</v>
      </c>
      <c r="I1083" s="77" t="s">
        <v>881</v>
      </c>
      <c r="J1083" s="77">
        <v>43.074761000000002</v>
      </c>
      <c r="K1083" s="77">
        <v>-89.383761300000003</v>
      </c>
      <c r="L1083" s="77">
        <v>3234.2695581831099</v>
      </c>
      <c r="M1083" s="77">
        <v>0.60022011224259697</v>
      </c>
      <c r="N1083" s="77">
        <v>0</v>
      </c>
      <c r="O1083" s="77">
        <v>620.97975517115799</v>
      </c>
      <c r="P1083" s="87" cm="1">
        <f t="array" ref="P1083">IF($X1083="Non-local",VLOOKUP($E1083,$AI$64:$AW$68,COLUMN($AW:$AW)-COLUMN($AH:$AH),FALSE),IF($X1083="Unknown",VLOOKUP($E1083,$AI$71:$AW$75,COLUMN($AW:$AW)-COLUMN($AH:$AH),FALSE),0))</f>
        <v>224</v>
      </c>
      <c r="Q1083" s="87" cm="1">
        <f t="array" ref="Q1083">IF($X1083="Non-local",VLOOKUP($E1083,$AI$40:$AW$44,COLUMN($AW:$AW)-COLUMN($AH:$AH),FALSE),IF($X1083="Unknown",VLOOKUP($E1083,$AI$47:$AW$51,COLUMN($AW:$AW)-COLUMN($AH:$AH),FALSE),0))</f>
        <v>470.18520000000001</v>
      </c>
      <c r="R1083" s="87" cm="1">
        <f t="array" ref="R1083">IF($X1083="Non-local",VLOOKUP($E1083,$AI$88:$AW$92,COLUMN($AW:$AW)-COLUMN($AH:$AH),FALSE),IF($X1083="Unknown",VLOOKUP($E1083,$AI$95:$AW$99,COLUMN($AW:$AW)-COLUMN($AH:$AH),FALSE),0))</f>
        <v>0.13052013767768686</v>
      </c>
      <c r="S1083" s="87" cm="1">
        <f t="array" ref="S1083">VLOOKUP($E1083,$AI$111:$AW$115,COLUMN($AW:$AW)-COLUMN($AH:$AH),FALSE)</f>
        <v>410.28773999999999</v>
      </c>
      <c r="T1083" s="104">
        <f t="shared" si="334"/>
        <v>0.73074024992028386</v>
      </c>
      <c r="U1083" s="104">
        <f t="shared" si="335"/>
        <v>1725.452695171158</v>
      </c>
      <c r="V1083" s="87" cm="1">
        <f t="array" ref="V1083">VLOOKUP($E1083,$AI$118:$AW$122,COLUMN($AW:$AW)-COLUMN($AH:$AH),FALSE)</f>
        <v>161.75600000000003</v>
      </c>
      <c r="W1083" s="87" t="str">
        <f t="shared" si="339"/>
        <v>Domestic</v>
      </c>
      <c r="X1083" s="87" t="str">
        <f t="shared" si="340"/>
        <v>Non-local</v>
      </c>
      <c r="Y1083" s="104"/>
      <c r="Z1083" s="87" t="str">
        <f t="shared" si="336"/>
        <v>USA</v>
      </c>
      <c r="AA1083" s="87" t="str">
        <f t="shared" si="337"/>
        <v>USA</v>
      </c>
      <c r="AB1083" s="82" cm="1">
        <f t="array" ref="AB1083">VLOOKUP(B1083,'GDP per Capita'!$T$2:$V$4235,COLUMN('GDP per Capita'!$V:$V)-COLUMN('GDP per Capita'!$S:$S),FALSE)</f>
        <v>63809.64</v>
      </c>
      <c r="AC1083" s="82">
        <f t="shared" si="341"/>
        <v>63809.64</v>
      </c>
      <c r="AD1083" s="82">
        <f t="shared" si="342"/>
        <v>63809.64</v>
      </c>
      <c r="AE1083" s="88">
        <f t="shared" si="338"/>
        <v>2.704062732795794E-2</v>
      </c>
    </row>
    <row r="1084" spans="1:31">
      <c r="A1084" s="77" t="s">
        <v>927</v>
      </c>
      <c r="B1084" s="77">
        <v>1083</v>
      </c>
      <c r="C1084" s="77" t="s">
        <v>29</v>
      </c>
      <c r="D1084" s="77" t="s">
        <v>29</v>
      </c>
      <c r="E1084" s="77">
        <v>2020</v>
      </c>
      <c r="F1084" s="77">
        <v>34.147645199999999</v>
      </c>
      <c r="G1084" s="77">
        <v>-118.1444779</v>
      </c>
      <c r="H1084" s="77">
        <v>0</v>
      </c>
      <c r="I1084" s="77" t="s">
        <v>881</v>
      </c>
      <c r="J1084" s="77">
        <v>43.074761000000002</v>
      </c>
      <c r="K1084" s="77">
        <v>-89.383761300000003</v>
      </c>
      <c r="L1084" s="77">
        <v>5344.7305889170102</v>
      </c>
      <c r="M1084" s="77">
        <v>0.923184194272757</v>
      </c>
      <c r="N1084" s="77">
        <v>0</v>
      </c>
      <c r="O1084" s="77">
        <v>641.367670670042</v>
      </c>
      <c r="P1084" s="87" cm="1">
        <f t="array" ref="P1084">IF($X1084="Non-local",VLOOKUP($E1084,$AI$64:$AW$68,COLUMN($AW:$AW)-COLUMN($AH:$AH),FALSE),IF($X1084="Unknown",VLOOKUP($E1084,$AI$71:$AW$75,COLUMN($AW:$AW)-COLUMN($AH:$AH),FALSE),0))</f>
        <v>224</v>
      </c>
      <c r="Q1084" s="87" cm="1">
        <f t="array" ref="Q1084">IF($X1084="Non-local",VLOOKUP($E1084,$AI$40:$AW$44,COLUMN($AW:$AW)-COLUMN($AH:$AH),FALSE),IF($X1084="Unknown",VLOOKUP($E1084,$AI$47:$AW$51,COLUMN($AW:$AW)-COLUMN($AH:$AH),FALSE),0))</f>
        <v>470.18520000000001</v>
      </c>
      <c r="R1084" s="87" cm="1">
        <f t="array" ref="R1084">IF($X1084="Non-local",VLOOKUP($E1084,$AI$88:$AW$92,COLUMN($AW:$AW)-COLUMN($AH:$AH),FALSE),IF($X1084="Unknown",VLOOKUP($E1084,$AI$95:$AW$99,COLUMN($AW:$AW)-COLUMN($AH:$AH),FALSE),0))</f>
        <v>0.13052013767768686</v>
      </c>
      <c r="S1084" s="87" cm="1">
        <f t="array" ref="S1084">VLOOKUP($E1084,$AI$111:$AW$115,COLUMN($AW:$AW)-COLUMN($AH:$AH),FALSE)</f>
        <v>410.28773999999999</v>
      </c>
      <c r="T1084" s="104">
        <f t="shared" si="334"/>
        <v>1.0537043319504438</v>
      </c>
      <c r="U1084" s="104">
        <f t="shared" si="335"/>
        <v>1745.840610670042</v>
      </c>
      <c r="V1084" s="87" cm="1">
        <f t="array" ref="V1084">VLOOKUP($E1084,$AI$118:$AW$122,COLUMN($AW:$AW)-COLUMN($AH:$AH),FALSE)</f>
        <v>161.75600000000003</v>
      </c>
      <c r="W1084" s="87" t="str">
        <f t="shared" si="339"/>
        <v>Domestic</v>
      </c>
      <c r="X1084" s="87" t="str">
        <f t="shared" si="340"/>
        <v>Non-local</v>
      </c>
      <c r="Y1084" s="104"/>
      <c r="Z1084" s="87" t="str">
        <f t="shared" si="336"/>
        <v>USA</v>
      </c>
      <c r="AA1084" s="87" t="str">
        <f t="shared" si="337"/>
        <v>USA</v>
      </c>
      <c r="AB1084" s="82" cm="1">
        <f t="array" ref="AB1084">VLOOKUP(B1084,'GDP per Capita'!$T$2:$V$4235,COLUMN('GDP per Capita'!$V:$V)-COLUMN('GDP per Capita'!$S:$S),FALSE)</f>
        <v>63809.64</v>
      </c>
      <c r="AC1084" s="82">
        <f t="shared" si="341"/>
        <v>63809.64</v>
      </c>
      <c r="AD1084" s="82">
        <f t="shared" si="342"/>
        <v>63809.64</v>
      </c>
      <c r="AE1084" s="88">
        <f t="shared" si="338"/>
        <v>2.7360138854725432E-2</v>
      </c>
    </row>
    <row r="1085" spans="1:31">
      <c r="A1085" s="77" t="s">
        <v>886</v>
      </c>
      <c r="B1085" s="77">
        <v>1084</v>
      </c>
      <c r="C1085" s="77" t="s">
        <v>29</v>
      </c>
      <c r="D1085" s="77" t="s">
        <v>29</v>
      </c>
      <c r="E1085" s="77">
        <v>2020</v>
      </c>
      <c r="F1085" s="77">
        <v>39.284749400000003</v>
      </c>
      <c r="G1085" s="77">
        <v>-76.620474639699793</v>
      </c>
      <c r="H1085" s="77">
        <v>0</v>
      </c>
      <c r="I1085" s="77" t="s">
        <v>881</v>
      </c>
      <c r="J1085" s="77">
        <v>43.074761000000002</v>
      </c>
      <c r="K1085" s="77">
        <v>-89.383761300000003</v>
      </c>
      <c r="L1085" s="77">
        <v>2293.6142511822</v>
      </c>
      <c r="M1085" s="77">
        <v>0.46449147956658998</v>
      </c>
      <c r="N1085" s="77">
        <v>0</v>
      </c>
      <c r="O1085" s="77">
        <v>440.37393622698198</v>
      </c>
      <c r="P1085" s="87" cm="1">
        <f t="array" ref="P1085">IF($X1085="Non-local",VLOOKUP($E1085,$AI$64:$AW$68,COLUMN($AW:$AW)-COLUMN($AH:$AH),FALSE),IF($X1085="Unknown",VLOOKUP($E1085,$AI$71:$AW$75,COLUMN($AW:$AW)-COLUMN($AH:$AH),FALSE),0))</f>
        <v>224</v>
      </c>
      <c r="Q1085" s="87" cm="1">
        <f t="array" ref="Q1085">IF($X1085="Non-local",VLOOKUP($E1085,$AI$40:$AW$44,COLUMN($AW:$AW)-COLUMN($AH:$AH),FALSE),IF($X1085="Unknown",VLOOKUP($E1085,$AI$47:$AW$51,COLUMN($AW:$AW)-COLUMN($AH:$AH),FALSE),0))</f>
        <v>470.18520000000001</v>
      </c>
      <c r="R1085" s="87" cm="1">
        <f t="array" ref="R1085">IF($X1085="Non-local",VLOOKUP($E1085,$AI$88:$AW$92,COLUMN($AW:$AW)-COLUMN($AH:$AH),FALSE),IF($X1085="Unknown",VLOOKUP($E1085,$AI$95:$AW$99,COLUMN($AW:$AW)-COLUMN($AH:$AH),FALSE),0))</f>
        <v>0.13052013767768686</v>
      </c>
      <c r="S1085" s="87" cm="1">
        <f t="array" ref="S1085">VLOOKUP($E1085,$AI$111:$AW$115,COLUMN($AW:$AW)-COLUMN($AH:$AH),FALSE)</f>
        <v>410.28773999999999</v>
      </c>
      <c r="T1085" s="104">
        <f t="shared" si="334"/>
        <v>0.59501161724427687</v>
      </c>
      <c r="U1085" s="104">
        <f t="shared" si="335"/>
        <v>1544.846876226982</v>
      </c>
      <c r="V1085" s="87" cm="1">
        <f t="array" ref="V1085">VLOOKUP($E1085,$AI$118:$AW$122,COLUMN($AW:$AW)-COLUMN($AH:$AH),FALSE)</f>
        <v>161.75600000000003</v>
      </c>
      <c r="W1085" s="87" t="str">
        <f t="shared" si="339"/>
        <v>Domestic</v>
      </c>
      <c r="X1085" s="87" t="str">
        <f t="shared" si="340"/>
        <v>Non-local</v>
      </c>
      <c r="Y1085" s="104"/>
      <c r="Z1085" s="87" t="str">
        <f t="shared" si="336"/>
        <v>USA</v>
      </c>
      <c r="AA1085" s="87" t="str">
        <f t="shared" si="337"/>
        <v>USA</v>
      </c>
      <c r="AB1085" s="82" cm="1">
        <f t="array" ref="AB1085">VLOOKUP(B1085,'GDP per Capita'!$T$2:$V$4235,COLUMN('GDP per Capita'!$V:$V)-COLUMN('GDP per Capita'!$S:$S),FALSE)</f>
        <v>63809.64</v>
      </c>
      <c r="AC1085" s="82">
        <f t="shared" si="341"/>
        <v>63809.64</v>
      </c>
      <c r="AD1085" s="82">
        <f t="shared" si="342"/>
        <v>63809.64</v>
      </c>
      <c r="AE1085" s="88">
        <f t="shared" si="338"/>
        <v>2.4210242781921069E-2</v>
      </c>
    </row>
    <row r="1086" spans="1:31">
      <c r="A1086" s="77" t="s">
        <v>1012</v>
      </c>
      <c r="B1086" s="77">
        <v>1085</v>
      </c>
      <c r="C1086" s="77" t="s">
        <v>29</v>
      </c>
      <c r="D1086" s="77" t="s">
        <v>29</v>
      </c>
      <c r="E1086" s="77">
        <v>2020</v>
      </c>
      <c r="F1086" s="77">
        <v>38.890396099999997</v>
      </c>
      <c r="G1086" s="77">
        <v>-77.084158500000001</v>
      </c>
      <c r="H1086" s="77">
        <v>0</v>
      </c>
      <c r="I1086" s="77" t="s">
        <v>881</v>
      </c>
      <c r="J1086" s="77">
        <v>43.074761000000002</v>
      </c>
      <c r="K1086" s="77">
        <v>-89.383761300000003</v>
      </c>
      <c r="L1086" s="77">
        <v>2261.9807099562499</v>
      </c>
      <c r="M1086" s="77">
        <v>0.46031443572099501</v>
      </c>
      <c r="N1086" s="77">
        <v>0</v>
      </c>
      <c r="O1086" s="77">
        <v>434.30029631159999</v>
      </c>
      <c r="P1086" s="87" cm="1">
        <f t="array" ref="P1086">IF($X1086="Non-local",VLOOKUP($E1086,$AI$64:$AW$68,COLUMN($AW:$AW)-COLUMN($AH:$AH),FALSE),IF($X1086="Unknown",VLOOKUP($E1086,$AI$71:$AW$75,COLUMN($AW:$AW)-COLUMN($AH:$AH),FALSE),0))</f>
        <v>224</v>
      </c>
      <c r="Q1086" s="87" cm="1">
        <f t="array" ref="Q1086">IF($X1086="Non-local",VLOOKUP($E1086,$AI$40:$AW$44,COLUMN($AW:$AW)-COLUMN($AH:$AH),FALSE),IF($X1086="Unknown",VLOOKUP($E1086,$AI$47:$AW$51,COLUMN($AW:$AW)-COLUMN($AH:$AH),FALSE),0))</f>
        <v>470.18520000000001</v>
      </c>
      <c r="R1086" s="87" cm="1">
        <f t="array" ref="R1086">IF($X1086="Non-local",VLOOKUP($E1086,$AI$88:$AW$92,COLUMN($AW:$AW)-COLUMN($AH:$AH),FALSE),IF($X1086="Unknown",VLOOKUP($E1086,$AI$95:$AW$99,COLUMN($AW:$AW)-COLUMN($AH:$AH),FALSE),0))</f>
        <v>0.13052013767768686</v>
      </c>
      <c r="S1086" s="87" cm="1">
        <f t="array" ref="S1086">VLOOKUP($E1086,$AI$111:$AW$115,COLUMN($AW:$AW)-COLUMN($AH:$AH),FALSE)</f>
        <v>410.28773999999999</v>
      </c>
      <c r="T1086" s="104">
        <f t="shared" si="334"/>
        <v>0.59083457339868184</v>
      </c>
      <c r="U1086" s="104">
        <f t="shared" si="335"/>
        <v>1538.7732363115999</v>
      </c>
      <c r="V1086" s="87" cm="1">
        <f t="array" ref="V1086">VLOOKUP($E1086,$AI$118:$AW$122,COLUMN($AW:$AW)-COLUMN($AH:$AH),FALSE)</f>
        <v>161.75600000000003</v>
      </c>
      <c r="W1086" s="87" t="str">
        <f t="shared" si="339"/>
        <v>Domestic</v>
      </c>
      <c r="X1086" s="87" t="str">
        <f t="shared" si="340"/>
        <v>Non-local</v>
      </c>
      <c r="Y1086" s="104"/>
      <c r="Z1086" s="87" t="str">
        <f t="shared" si="336"/>
        <v>USA</v>
      </c>
      <c r="AA1086" s="87" t="str">
        <f t="shared" si="337"/>
        <v>USA</v>
      </c>
      <c r="AB1086" s="82" cm="1">
        <f t="array" ref="AB1086">VLOOKUP(B1086,'GDP per Capita'!$T$2:$V$4235,COLUMN('GDP per Capita'!$V:$V)-COLUMN('GDP per Capita'!$S:$S),FALSE)</f>
        <v>63809.64</v>
      </c>
      <c r="AC1086" s="82">
        <f t="shared" si="341"/>
        <v>63809.64</v>
      </c>
      <c r="AD1086" s="82">
        <f t="shared" si="342"/>
        <v>63809.64</v>
      </c>
      <c r="AE1086" s="88">
        <f t="shared" si="338"/>
        <v>2.4115059046119051E-2</v>
      </c>
    </row>
    <row r="1087" spans="1:31">
      <c r="A1087" s="77" t="s">
        <v>1351</v>
      </c>
      <c r="B1087" s="77">
        <v>1086</v>
      </c>
      <c r="C1087" s="77" t="s">
        <v>29</v>
      </c>
      <c r="D1087" s="77" t="s">
        <v>29</v>
      </c>
      <c r="E1087" s="77">
        <v>2020</v>
      </c>
      <c r="F1087" s="77">
        <v>38.777132100000003</v>
      </c>
      <c r="G1087" s="77">
        <v>-77.275469099999995</v>
      </c>
      <c r="H1087" s="77">
        <v>0</v>
      </c>
      <c r="I1087" s="77" t="s">
        <v>881</v>
      </c>
      <c r="J1087" s="77">
        <v>43.074761000000002</v>
      </c>
      <c r="K1087" s="77">
        <v>-89.383761300000003</v>
      </c>
      <c r="L1087" s="77">
        <v>2244.9626894746002</v>
      </c>
      <c r="M1087" s="77">
        <v>0.45806729502911703</v>
      </c>
      <c r="N1087" s="77">
        <v>0</v>
      </c>
      <c r="O1087" s="77">
        <v>431.032836379125</v>
      </c>
      <c r="P1087" s="87" cm="1">
        <f t="array" ref="P1087">IF($X1087="Non-local",VLOOKUP($E1087,$AI$64:$AW$68,COLUMN($AW:$AW)-COLUMN($AH:$AH),FALSE),IF($X1087="Unknown",VLOOKUP($E1087,$AI$71:$AW$75,COLUMN($AW:$AW)-COLUMN($AH:$AH),FALSE),0))</f>
        <v>224</v>
      </c>
      <c r="Q1087" s="87" cm="1">
        <f t="array" ref="Q1087">IF($X1087="Non-local",VLOOKUP($E1087,$AI$40:$AW$44,COLUMN($AW:$AW)-COLUMN($AH:$AH),FALSE),IF($X1087="Unknown",VLOOKUP($E1087,$AI$47:$AW$51,COLUMN($AW:$AW)-COLUMN($AH:$AH),FALSE),0))</f>
        <v>470.18520000000001</v>
      </c>
      <c r="R1087" s="87" cm="1">
        <f t="array" ref="R1087">IF($X1087="Non-local",VLOOKUP($E1087,$AI$88:$AW$92,COLUMN($AW:$AW)-COLUMN($AH:$AH),FALSE),IF($X1087="Unknown",VLOOKUP($E1087,$AI$95:$AW$99,COLUMN($AW:$AW)-COLUMN($AH:$AH),FALSE),0))</f>
        <v>0.13052013767768686</v>
      </c>
      <c r="S1087" s="87" cm="1">
        <f t="array" ref="S1087">VLOOKUP($E1087,$AI$111:$AW$115,COLUMN($AW:$AW)-COLUMN($AH:$AH),FALSE)</f>
        <v>410.28773999999999</v>
      </c>
      <c r="T1087" s="104">
        <f t="shared" si="334"/>
        <v>0.58858743270680391</v>
      </c>
      <c r="U1087" s="104">
        <f t="shared" si="335"/>
        <v>1535.5057763791249</v>
      </c>
      <c r="V1087" s="87" cm="1">
        <f t="array" ref="V1087">VLOOKUP($E1087,$AI$118:$AW$122,COLUMN($AW:$AW)-COLUMN($AH:$AH),FALSE)</f>
        <v>161.75600000000003</v>
      </c>
      <c r="W1087" s="87" t="str">
        <f t="shared" si="339"/>
        <v>Domestic</v>
      </c>
      <c r="X1087" s="87" t="str">
        <f t="shared" si="340"/>
        <v>Non-local</v>
      </c>
      <c r="Y1087" s="104"/>
      <c r="Z1087" s="87" t="str">
        <f t="shared" si="336"/>
        <v>USA</v>
      </c>
      <c r="AA1087" s="87" t="str">
        <f t="shared" si="337"/>
        <v>USA</v>
      </c>
      <c r="AB1087" s="82" cm="1">
        <f t="array" ref="AB1087">VLOOKUP(B1087,'GDP per Capita'!$T$2:$V$4235,COLUMN('GDP per Capita'!$V:$V)-COLUMN('GDP per Capita'!$S:$S),FALSE)</f>
        <v>63809.64</v>
      </c>
      <c r="AC1087" s="82">
        <f t="shared" si="341"/>
        <v>63809.64</v>
      </c>
      <c r="AD1087" s="82">
        <f t="shared" si="342"/>
        <v>63809.64</v>
      </c>
      <c r="AE1087" s="88">
        <f t="shared" si="338"/>
        <v>2.4063852677732155E-2</v>
      </c>
    </row>
    <row r="1088" spans="1:31">
      <c r="A1088" s="77" t="s">
        <v>998</v>
      </c>
      <c r="B1088" s="77">
        <v>1087</v>
      </c>
      <c r="C1088" s="77" t="s">
        <v>29</v>
      </c>
      <c r="D1088" s="77" t="s">
        <v>29</v>
      </c>
      <c r="E1088" s="77">
        <v>2020</v>
      </c>
      <c r="F1088" s="77">
        <v>37.368830099999997</v>
      </c>
      <c r="G1088" s="77">
        <v>-122.03634959999999</v>
      </c>
      <c r="H1088" s="77">
        <v>0</v>
      </c>
      <c r="I1088" s="77" t="s">
        <v>881</v>
      </c>
      <c r="J1088" s="77">
        <v>43.074761000000002</v>
      </c>
      <c r="K1088" s="77">
        <v>-89.383761300000003</v>
      </c>
      <c r="L1088" s="77">
        <v>5649.8598475856897</v>
      </c>
      <c r="M1088" s="77">
        <v>0.96455870361684004</v>
      </c>
      <c r="N1088" s="77">
        <v>0</v>
      </c>
      <c r="O1088" s="77">
        <v>677.98318171028302</v>
      </c>
      <c r="P1088" s="87" cm="1">
        <f t="array" ref="P1088">IF($X1088="Non-local",VLOOKUP($E1088,$AI$64:$AW$68,COLUMN($AW:$AW)-COLUMN($AH:$AH),FALSE),IF($X1088="Unknown",VLOOKUP($E1088,$AI$71:$AW$75,COLUMN($AW:$AW)-COLUMN($AH:$AH),FALSE),0))</f>
        <v>224</v>
      </c>
      <c r="Q1088" s="87" cm="1">
        <f t="array" ref="Q1088">IF($X1088="Non-local",VLOOKUP($E1088,$AI$40:$AW$44,COLUMN($AW:$AW)-COLUMN($AH:$AH),FALSE),IF($X1088="Unknown",VLOOKUP($E1088,$AI$47:$AW$51,COLUMN($AW:$AW)-COLUMN($AH:$AH),FALSE),0))</f>
        <v>470.18520000000001</v>
      </c>
      <c r="R1088" s="87" cm="1">
        <f t="array" ref="R1088">IF($X1088="Non-local",VLOOKUP($E1088,$AI$88:$AW$92,COLUMN($AW:$AW)-COLUMN($AH:$AH),FALSE),IF($X1088="Unknown",VLOOKUP($E1088,$AI$95:$AW$99,COLUMN($AW:$AW)-COLUMN($AH:$AH),FALSE),0))</f>
        <v>0.13052013767768686</v>
      </c>
      <c r="S1088" s="87" cm="1">
        <f t="array" ref="S1088">VLOOKUP($E1088,$AI$111:$AW$115,COLUMN($AW:$AW)-COLUMN($AH:$AH),FALSE)</f>
        <v>410.28773999999999</v>
      </c>
      <c r="T1088" s="104">
        <f t="shared" si="334"/>
        <v>1.0950788412945269</v>
      </c>
      <c r="U1088" s="104">
        <f t="shared" si="335"/>
        <v>1782.456121710283</v>
      </c>
      <c r="V1088" s="87" cm="1">
        <f t="array" ref="V1088">VLOOKUP($E1088,$AI$118:$AW$122,COLUMN($AW:$AW)-COLUMN($AH:$AH),FALSE)</f>
        <v>161.75600000000003</v>
      </c>
      <c r="W1088" s="87" t="str">
        <f t="shared" si="339"/>
        <v>Domestic</v>
      </c>
      <c r="X1088" s="87" t="str">
        <f t="shared" si="340"/>
        <v>Non-local</v>
      </c>
      <c r="Y1088" s="104"/>
      <c r="Z1088" s="87" t="str">
        <f t="shared" si="336"/>
        <v>USA</v>
      </c>
      <c r="AA1088" s="87" t="str">
        <f t="shared" si="337"/>
        <v>USA</v>
      </c>
      <c r="AB1088" s="82" cm="1">
        <f t="array" ref="AB1088">VLOOKUP(B1088,'GDP per Capita'!$T$2:$V$4235,COLUMN('GDP per Capita'!$V:$V)-COLUMN('GDP per Capita'!$S:$S),FALSE)</f>
        <v>63809.64</v>
      </c>
      <c r="AC1088" s="82">
        <f t="shared" si="341"/>
        <v>63809.64</v>
      </c>
      <c r="AD1088" s="82">
        <f t="shared" si="342"/>
        <v>63809.64</v>
      </c>
      <c r="AE1088" s="88">
        <f t="shared" si="338"/>
        <v>2.7933962982870347E-2</v>
      </c>
    </row>
    <row r="1089" spans="1:31">
      <c r="A1089" s="77" t="s">
        <v>1352</v>
      </c>
      <c r="B1089" s="77">
        <v>1088</v>
      </c>
      <c r="C1089" s="77" t="s">
        <v>29</v>
      </c>
      <c r="D1089" s="77" t="s">
        <v>29</v>
      </c>
      <c r="E1089" s="77">
        <v>2020</v>
      </c>
      <c r="F1089" s="77">
        <v>37.277835499999902</v>
      </c>
      <c r="G1089" s="77">
        <v>-121.96966</v>
      </c>
      <c r="H1089" s="77">
        <v>0</v>
      </c>
      <c r="I1089" s="77" t="s">
        <v>881</v>
      </c>
      <c r="J1089" s="77">
        <v>43.074761000000002</v>
      </c>
      <c r="K1089" s="77">
        <v>-89.383761300000003</v>
      </c>
      <c r="L1089" s="77">
        <v>5647.0563768354496</v>
      </c>
      <c r="M1089" s="77">
        <v>0.96417781550785697</v>
      </c>
      <c r="N1089" s="77">
        <v>0</v>
      </c>
      <c r="O1089" s="77">
        <v>677.646765220254</v>
      </c>
      <c r="P1089" s="87" cm="1">
        <f t="array" ref="P1089">IF($X1089="Non-local",VLOOKUP($E1089,$AI$64:$AW$68,COLUMN($AW:$AW)-COLUMN($AH:$AH),FALSE),IF($X1089="Unknown",VLOOKUP($E1089,$AI$71:$AW$75,COLUMN($AW:$AW)-COLUMN($AH:$AH),FALSE),0))</f>
        <v>224</v>
      </c>
      <c r="Q1089" s="87" cm="1">
        <f t="array" ref="Q1089">IF($X1089="Non-local",VLOOKUP($E1089,$AI$40:$AW$44,COLUMN($AW:$AW)-COLUMN($AH:$AH),FALSE),IF($X1089="Unknown",VLOOKUP($E1089,$AI$47:$AW$51,COLUMN($AW:$AW)-COLUMN($AH:$AH),FALSE),0))</f>
        <v>470.18520000000001</v>
      </c>
      <c r="R1089" s="87" cm="1">
        <f t="array" ref="R1089">IF($X1089="Non-local",VLOOKUP($E1089,$AI$88:$AW$92,COLUMN($AW:$AW)-COLUMN($AH:$AH),FALSE),IF($X1089="Unknown",VLOOKUP($E1089,$AI$95:$AW$99,COLUMN($AW:$AW)-COLUMN($AH:$AH),FALSE),0))</f>
        <v>0.13052013767768686</v>
      </c>
      <c r="S1089" s="87" cm="1">
        <f t="array" ref="S1089">VLOOKUP($E1089,$AI$111:$AW$115,COLUMN($AW:$AW)-COLUMN($AH:$AH),FALSE)</f>
        <v>410.28773999999999</v>
      </c>
      <c r="T1089" s="104">
        <f t="shared" si="334"/>
        <v>1.0946979531855439</v>
      </c>
      <c r="U1089" s="104">
        <f t="shared" si="335"/>
        <v>1782.119705220254</v>
      </c>
      <c r="V1089" s="87" cm="1">
        <f t="array" ref="V1089">VLOOKUP($E1089,$AI$118:$AW$122,COLUMN($AW:$AW)-COLUMN($AH:$AH),FALSE)</f>
        <v>161.75600000000003</v>
      </c>
      <c r="W1089" s="87" t="str">
        <f t="shared" si="339"/>
        <v>Domestic</v>
      </c>
      <c r="X1089" s="87" t="str">
        <f t="shared" si="340"/>
        <v>Non-local</v>
      </c>
      <c r="Y1089" s="104"/>
      <c r="Z1089" s="87" t="str">
        <f t="shared" si="336"/>
        <v>USA</v>
      </c>
      <c r="AA1089" s="87" t="str">
        <f t="shared" si="337"/>
        <v>USA</v>
      </c>
      <c r="AB1089" s="82" cm="1">
        <f t="array" ref="AB1089">VLOOKUP(B1089,'GDP per Capita'!$T$2:$V$4235,COLUMN('GDP per Capita'!$V:$V)-COLUMN('GDP per Capita'!$S:$S),FALSE)</f>
        <v>63809.64</v>
      </c>
      <c r="AC1089" s="82">
        <f t="shared" si="341"/>
        <v>63809.64</v>
      </c>
      <c r="AD1089" s="82">
        <f t="shared" si="342"/>
        <v>63809.64</v>
      </c>
      <c r="AE1089" s="88">
        <f t="shared" si="338"/>
        <v>2.7928690793746117E-2</v>
      </c>
    </row>
    <row r="1090" spans="1:31">
      <c r="A1090" s="77" t="s">
        <v>884</v>
      </c>
      <c r="B1090" s="77">
        <v>1089</v>
      </c>
      <c r="C1090" s="77" t="s">
        <v>29</v>
      </c>
      <c r="D1090" s="77" t="s">
        <v>29</v>
      </c>
      <c r="E1090" s="77">
        <v>2020</v>
      </c>
      <c r="F1090" s="77">
        <v>38.894985499999997</v>
      </c>
      <c r="G1090" s="77">
        <v>-77.036570799999893</v>
      </c>
      <c r="H1090" s="77">
        <v>0</v>
      </c>
      <c r="I1090" s="77" t="s">
        <v>881</v>
      </c>
      <c r="J1090" s="77">
        <v>43.074761000000002</v>
      </c>
      <c r="K1090" s="77">
        <v>-89.383761300000003</v>
      </c>
      <c r="L1090" s="77">
        <v>2268.7601181753998</v>
      </c>
      <c r="M1090" s="77">
        <v>0.461209621156489</v>
      </c>
      <c r="N1090" s="77">
        <v>0</v>
      </c>
      <c r="O1090" s="77">
        <v>435.601942689677</v>
      </c>
      <c r="P1090" s="87" cm="1">
        <f t="array" ref="P1090">IF($X1090="Non-local",VLOOKUP($E1090,$AI$64:$AW$68,COLUMN($AW:$AW)-COLUMN($AH:$AH),FALSE),IF($X1090="Unknown",VLOOKUP($E1090,$AI$71:$AW$75,COLUMN($AW:$AW)-COLUMN($AH:$AH),FALSE),0))</f>
        <v>224</v>
      </c>
      <c r="Q1090" s="87" cm="1">
        <f t="array" ref="Q1090">IF($X1090="Non-local",VLOOKUP($E1090,$AI$40:$AW$44,COLUMN($AW:$AW)-COLUMN($AH:$AH),FALSE),IF($X1090="Unknown",VLOOKUP($E1090,$AI$47:$AW$51,COLUMN($AW:$AW)-COLUMN($AH:$AH),FALSE),0))</f>
        <v>470.18520000000001</v>
      </c>
      <c r="R1090" s="87" cm="1">
        <f t="array" ref="R1090">IF($X1090="Non-local",VLOOKUP($E1090,$AI$88:$AW$92,COLUMN($AW:$AW)-COLUMN($AH:$AH),FALSE),IF($X1090="Unknown",VLOOKUP($E1090,$AI$95:$AW$99,COLUMN($AW:$AW)-COLUMN($AH:$AH),FALSE),0))</f>
        <v>0.13052013767768686</v>
      </c>
      <c r="S1090" s="87" cm="1">
        <f t="array" ref="S1090">VLOOKUP($E1090,$AI$111:$AW$115,COLUMN($AW:$AW)-COLUMN($AH:$AH),FALSE)</f>
        <v>410.28773999999999</v>
      </c>
      <c r="T1090" s="104">
        <f t="shared" ref="T1090:T1153" si="343">SUM(M1090,R1090)</f>
        <v>0.59172975883417589</v>
      </c>
      <c r="U1090" s="104">
        <f t="shared" ref="U1090:U1153" si="344">SUM(O1090,P1090,Q1090,S1090)</f>
        <v>1540.074882689677</v>
      </c>
      <c r="V1090" s="87" cm="1">
        <f t="array" ref="V1090">VLOOKUP($E1090,$AI$118:$AW$122,COLUMN($AW:$AW)-COLUMN($AH:$AH),FALSE)</f>
        <v>161.75600000000003</v>
      </c>
      <c r="W1090" s="87" t="str">
        <f t="shared" si="339"/>
        <v>Domestic</v>
      </c>
      <c r="X1090" s="87" t="str">
        <f t="shared" si="340"/>
        <v>Non-local</v>
      </c>
      <c r="Y1090" s="104"/>
      <c r="Z1090" s="87" t="str">
        <f t="shared" ref="Z1090:Z1153" si="345">C1090</f>
        <v>USA</v>
      </c>
      <c r="AA1090" s="87" t="str">
        <f t="shared" ref="AA1090:AA1153" si="346">D1090</f>
        <v>USA</v>
      </c>
      <c r="AB1090" s="82" cm="1">
        <f t="array" ref="AB1090">VLOOKUP(B1090,'GDP per Capita'!$T$2:$V$4235,COLUMN('GDP per Capita'!$V:$V)-COLUMN('GDP per Capita'!$S:$S),FALSE)</f>
        <v>63809.64</v>
      </c>
      <c r="AC1090" s="82">
        <f t="shared" si="341"/>
        <v>63809.64</v>
      </c>
      <c r="AD1090" s="82">
        <f t="shared" si="342"/>
        <v>63809.64</v>
      </c>
      <c r="AE1090" s="88">
        <f t="shared" ref="AE1090:AE1153" si="347">U1090/AD1090</f>
        <v>2.4135457944750621E-2</v>
      </c>
    </row>
    <row r="1091" spans="1:31">
      <c r="A1091" s="77" t="s">
        <v>938</v>
      </c>
      <c r="B1091" s="77">
        <v>1090</v>
      </c>
      <c r="C1091" s="77" t="s">
        <v>29</v>
      </c>
      <c r="D1091" s="77" t="s">
        <v>29</v>
      </c>
      <c r="E1091" s="77">
        <v>2020</v>
      </c>
      <c r="F1091" s="77">
        <v>43.074760999999903</v>
      </c>
      <c r="G1091" s="77">
        <v>-89.383761300000003</v>
      </c>
      <c r="H1091" s="77">
        <v>1</v>
      </c>
      <c r="I1091" s="77" t="s">
        <v>881</v>
      </c>
      <c r="J1091" s="77">
        <v>43.074761000000002</v>
      </c>
      <c r="K1091" s="77">
        <v>-89.383761300000003</v>
      </c>
      <c r="L1091" s="77">
        <v>7.0732408818940899E-13</v>
      </c>
      <c r="M1091" s="77">
        <v>0</v>
      </c>
      <c r="N1091" s="77">
        <v>0</v>
      </c>
      <c r="O1091" s="77">
        <v>0</v>
      </c>
      <c r="P1091" s="87" cm="1">
        <f t="array" ref="P1091">IF($X1091="Non-local",VLOOKUP($E1091,$AI$64:$AW$68,COLUMN($AW:$AW)-COLUMN($AH:$AH),FALSE),IF($X1091="Unknown",VLOOKUP($E1091,$AI$71:$AW$75,COLUMN($AW:$AW)-COLUMN($AH:$AH),FALSE),0))</f>
        <v>0</v>
      </c>
      <c r="Q1091" s="87" cm="1">
        <f t="array" ref="Q1091">IF($X1091="Non-local",VLOOKUP($E1091,$AI$40:$AW$44,COLUMN($AW:$AW)-COLUMN($AH:$AH),FALSE),IF($X1091="Unknown",VLOOKUP($E1091,$AI$47:$AW$51,COLUMN($AW:$AW)-COLUMN($AH:$AH),FALSE),0))</f>
        <v>0</v>
      </c>
      <c r="R1091" s="87" cm="1">
        <f t="array" ref="R1091">IF($X1091="Non-local",VLOOKUP($E1091,$AI$88:$AW$92,COLUMN($AW:$AW)-COLUMN($AH:$AH),FALSE),IF($X1091="Unknown",VLOOKUP($E1091,$AI$95:$AW$99,COLUMN($AW:$AW)-COLUMN($AH:$AH),FALSE),0))</f>
        <v>0</v>
      </c>
      <c r="S1091" s="87" cm="1">
        <f t="array" ref="S1091">VLOOKUP($E1091,$AI$111:$AW$115,COLUMN($AW:$AW)-COLUMN($AH:$AH),FALSE)</f>
        <v>410.28773999999999</v>
      </c>
      <c r="T1091" s="104">
        <f t="shared" si="343"/>
        <v>0</v>
      </c>
      <c r="U1091" s="104">
        <f t="shared" si="344"/>
        <v>410.28773999999999</v>
      </c>
      <c r="V1091" s="87" cm="1">
        <f t="array" ref="V1091">VLOOKUP($E1091,$AI$118:$AW$122,COLUMN($AW:$AW)-COLUMN($AH:$AH),FALSE)</f>
        <v>161.75600000000003</v>
      </c>
      <c r="W1091" s="87" t="str">
        <f t="shared" ref="W1091:W1154" si="348">IF(Z1091&lt;&gt;"USA",IF(Z1091&lt;&gt;"Unknown","International","Unknown"),"Domestic")</f>
        <v>Domestic</v>
      </c>
      <c r="X1091" s="87" t="str">
        <f t="shared" ref="X1091:X1154" si="349">IF(A1091="Unknown","Unknown",IF(H1091=1,"Local","Non-local"))</f>
        <v>Local</v>
      </c>
      <c r="Y1091" s="104"/>
      <c r="Z1091" s="87" t="str">
        <f t="shared" si="345"/>
        <v>USA</v>
      </c>
      <c r="AA1091" s="87" t="str">
        <f t="shared" si="346"/>
        <v>USA</v>
      </c>
      <c r="AB1091" s="82" cm="1">
        <f t="array" ref="AB1091">VLOOKUP(B1091,'GDP per Capita'!$T$2:$V$4235,COLUMN('GDP per Capita'!$V:$V)-COLUMN('GDP per Capita'!$S:$S),FALSE)</f>
        <v>63809.64</v>
      </c>
      <c r="AC1091" s="82">
        <f t="shared" ref="AC1091:AC1154" si="350">IFERROR(AB1091,"")</f>
        <v>63809.64</v>
      </c>
      <c r="AD1091" s="82">
        <f t="shared" ref="AD1091:AD1154" si="351">IFERROR(AB1091,AVERAGE(AC$2:AC$2538))</f>
        <v>63809.64</v>
      </c>
      <c r="AE1091" s="88">
        <f t="shared" si="347"/>
        <v>6.4298707844143927E-3</v>
      </c>
    </row>
    <row r="1092" spans="1:31">
      <c r="A1092" s="77" t="s">
        <v>1270</v>
      </c>
      <c r="B1092" s="77">
        <v>1091</v>
      </c>
      <c r="C1092" s="77" t="s">
        <v>29</v>
      </c>
      <c r="D1092" s="77" t="s">
        <v>29</v>
      </c>
      <c r="E1092" s="77">
        <v>2020</v>
      </c>
      <c r="F1092" s="77">
        <v>39.143440599999998</v>
      </c>
      <c r="G1092" s="77">
        <v>-77.201370499999996</v>
      </c>
      <c r="H1092" s="77">
        <v>0</v>
      </c>
      <c r="I1092" s="77" t="s">
        <v>881</v>
      </c>
      <c r="J1092" s="77">
        <v>43.074761000000002</v>
      </c>
      <c r="K1092" s="77">
        <v>-89.383761300000003</v>
      </c>
      <c r="L1092" s="77">
        <v>2217.9111649751499</v>
      </c>
      <c r="M1092" s="77">
        <v>0.45449528255295102</v>
      </c>
      <c r="N1092" s="77">
        <v>0</v>
      </c>
      <c r="O1092" s="77">
        <v>425.83894367522998</v>
      </c>
      <c r="P1092" s="87" cm="1">
        <f t="array" ref="P1092">IF($X1092="Non-local",VLOOKUP($E1092,$AI$64:$AW$68,COLUMN($AW:$AW)-COLUMN($AH:$AH),FALSE),IF($X1092="Unknown",VLOOKUP($E1092,$AI$71:$AW$75,COLUMN($AW:$AW)-COLUMN($AH:$AH),FALSE),0))</f>
        <v>224</v>
      </c>
      <c r="Q1092" s="87" cm="1">
        <f t="array" ref="Q1092">IF($X1092="Non-local",VLOOKUP($E1092,$AI$40:$AW$44,COLUMN($AW:$AW)-COLUMN($AH:$AH),FALSE),IF($X1092="Unknown",VLOOKUP($E1092,$AI$47:$AW$51,COLUMN($AW:$AW)-COLUMN($AH:$AH),FALSE),0))</f>
        <v>470.18520000000001</v>
      </c>
      <c r="R1092" s="87" cm="1">
        <f t="array" ref="R1092">IF($X1092="Non-local",VLOOKUP($E1092,$AI$88:$AW$92,COLUMN($AW:$AW)-COLUMN($AH:$AH),FALSE),IF($X1092="Unknown",VLOOKUP($E1092,$AI$95:$AW$99,COLUMN($AW:$AW)-COLUMN($AH:$AH),FALSE),0))</f>
        <v>0.13052013767768686</v>
      </c>
      <c r="S1092" s="87" cm="1">
        <f t="array" ref="S1092">VLOOKUP($E1092,$AI$111:$AW$115,COLUMN($AW:$AW)-COLUMN($AH:$AH),FALSE)</f>
        <v>410.28773999999999</v>
      </c>
      <c r="T1092" s="104">
        <f t="shared" si="343"/>
        <v>0.58501542023063791</v>
      </c>
      <c r="U1092" s="104">
        <f t="shared" si="344"/>
        <v>1530.3118836752299</v>
      </c>
      <c r="V1092" s="87" cm="1">
        <f t="array" ref="V1092">VLOOKUP($E1092,$AI$118:$AW$122,COLUMN($AW:$AW)-COLUMN($AH:$AH),FALSE)</f>
        <v>161.75600000000003</v>
      </c>
      <c r="W1092" s="87" t="str">
        <f t="shared" si="348"/>
        <v>Domestic</v>
      </c>
      <c r="X1092" s="87" t="str">
        <f t="shared" si="349"/>
        <v>Non-local</v>
      </c>
      <c r="Y1092" s="104"/>
      <c r="Z1092" s="87" t="str">
        <f t="shared" si="345"/>
        <v>USA</v>
      </c>
      <c r="AA1092" s="87" t="str">
        <f t="shared" si="346"/>
        <v>USA</v>
      </c>
      <c r="AB1092" s="82" cm="1">
        <f t="array" ref="AB1092">VLOOKUP(B1092,'GDP per Capita'!$T$2:$V$4235,COLUMN('GDP per Capita'!$V:$V)-COLUMN('GDP per Capita'!$S:$S),FALSE)</f>
        <v>63809.64</v>
      </c>
      <c r="AC1092" s="82">
        <f t="shared" si="350"/>
        <v>63809.64</v>
      </c>
      <c r="AD1092" s="82">
        <f t="shared" si="351"/>
        <v>63809.64</v>
      </c>
      <c r="AE1092" s="88">
        <f t="shared" si="347"/>
        <v>2.3982455999990437E-2</v>
      </c>
    </row>
    <row r="1093" spans="1:31">
      <c r="A1093" s="77" t="s">
        <v>1353</v>
      </c>
      <c r="B1093" s="77">
        <v>1092</v>
      </c>
      <c r="C1093" s="77" t="s">
        <v>320</v>
      </c>
      <c r="D1093" s="77" t="s">
        <v>28</v>
      </c>
      <c r="E1093" s="77">
        <v>2020</v>
      </c>
      <c r="F1093" s="77">
        <v>44.163326399999903</v>
      </c>
      <c r="G1093" s="77">
        <v>-77.385255599999994</v>
      </c>
      <c r="H1093" s="77">
        <v>0</v>
      </c>
      <c r="I1093" s="77" t="s">
        <v>881</v>
      </c>
      <c r="J1093" s="77">
        <v>43.074761000000002</v>
      </c>
      <c r="K1093" s="77">
        <v>-89.383761300000003</v>
      </c>
      <c r="L1093" s="77">
        <v>1945.0645449611</v>
      </c>
      <c r="M1093" s="77">
        <v>0.418467311900521</v>
      </c>
      <c r="N1093" s="77">
        <v>0</v>
      </c>
      <c r="O1093" s="77">
        <v>373.452392632532</v>
      </c>
      <c r="P1093" s="87" cm="1">
        <f t="array" ref="P1093">IF($X1093="Non-local",VLOOKUP($E1093,$AI$64:$AW$68,COLUMN($AW:$AW)-COLUMN($AH:$AH),FALSE),IF($X1093="Unknown",VLOOKUP($E1093,$AI$71:$AW$75,COLUMN($AW:$AW)-COLUMN($AH:$AH),FALSE),0))</f>
        <v>224</v>
      </c>
      <c r="Q1093" s="87" cm="1">
        <f t="array" ref="Q1093">IF($X1093="Non-local",VLOOKUP($E1093,$AI$40:$AW$44,COLUMN($AW:$AW)-COLUMN($AH:$AH),FALSE),IF($X1093="Unknown",VLOOKUP($E1093,$AI$47:$AW$51,COLUMN($AW:$AW)-COLUMN($AH:$AH),FALSE),0))</f>
        <v>470.18520000000001</v>
      </c>
      <c r="R1093" s="87" cm="1">
        <f t="array" ref="R1093">IF($X1093="Non-local",VLOOKUP($E1093,$AI$88:$AW$92,COLUMN($AW:$AW)-COLUMN($AH:$AH),FALSE),IF($X1093="Unknown",VLOOKUP($E1093,$AI$95:$AW$99,COLUMN($AW:$AW)-COLUMN($AH:$AH),FALSE),0))</f>
        <v>0.13052013767768686</v>
      </c>
      <c r="S1093" s="87" cm="1">
        <f t="array" ref="S1093">VLOOKUP($E1093,$AI$111:$AW$115,COLUMN($AW:$AW)-COLUMN($AH:$AH),FALSE)</f>
        <v>410.28773999999999</v>
      </c>
      <c r="T1093" s="104">
        <f t="shared" si="343"/>
        <v>0.54898744957820789</v>
      </c>
      <c r="U1093" s="104">
        <f t="shared" si="344"/>
        <v>1477.925332632532</v>
      </c>
      <c r="V1093" s="87" cm="1">
        <f t="array" ref="V1093">VLOOKUP($E1093,$AI$118:$AW$122,COLUMN($AW:$AW)-COLUMN($AH:$AH),FALSE)</f>
        <v>161.75600000000003</v>
      </c>
      <c r="W1093" s="87" t="str">
        <f t="shared" si="348"/>
        <v>International</v>
      </c>
      <c r="X1093" s="87" t="str">
        <f t="shared" si="349"/>
        <v>Non-local</v>
      </c>
      <c r="Y1093" s="104"/>
      <c r="Z1093" s="87" t="str">
        <f t="shared" si="345"/>
        <v>Canada</v>
      </c>
      <c r="AA1093" s="87" t="str">
        <f t="shared" si="346"/>
        <v>Other Americas</v>
      </c>
      <c r="AB1093" s="82" cm="1">
        <f t="array" ref="AB1093">VLOOKUP(B1093,'GDP per Capita'!$T$2:$V$4235,COLUMN('GDP per Capita'!$V:$V)-COLUMN('GDP per Capita'!$S:$S),FALSE)</f>
        <v>49196.49</v>
      </c>
      <c r="AC1093" s="82">
        <f t="shared" si="350"/>
        <v>49196.49</v>
      </c>
      <c r="AD1093" s="82">
        <f t="shared" si="351"/>
        <v>49196.49</v>
      </c>
      <c r="AE1093" s="88">
        <f t="shared" si="347"/>
        <v>3.004127596567422E-2</v>
      </c>
    </row>
    <row r="1094" spans="1:31">
      <c r="A1094" s="77" t="s">
        <v>1354</v>
      </c>
      <c r="B1094" s="77">
        <v>1093</v>
      </c>
      <c r="C1094" s="77" t="s">
        <v>29</v>
      </c>
      <c r="D1094" s="77" t="s">
        <v>29</v>
      </c>
      <c r="E1094" s="77">
        <v>2020</v>
      </c>
      <c r="F1094" s="77">
        <v>40.746490100000003</v>
      </c>
      <c r="G1094" s="77">
        <v>-74.156255099999996</v>
      </c>
      <c r="H1094" s="77">
        <v>0</v>
      </c>
      <c r="I1094" s="77" t="s">
        <v>881</v>
      </c>
      <c r="J1094" s="77">
        <v>43.074761000000002</v>
      </c>
      <c r="K1094" s="77">
        <v>-89.383761300000003</v>
      </c>
      <c r="L1094" s="77">
        <v>2568.9601084978599</v>
      </c>
      <c r="M1094" s="77">
        <v>0.50084946144712705</v>
      </c>
      <c r="N1094" s="77">
        <v>0</v>
      </c>
      <c r="O1094" s="77">
        <v>493.24034083159</v>
      </c>
      <c r="P1094" s="87" cm="1">
        <f t="array" ref="P1094">IF($X1094="Non-local",VLOOKUP($E1094,$AI$64:$AW$68,COLUMN($AW:$AW)-COLUMN($AH:$AH),FALSE),IF($X1094="Unknown",VLOOKUP($E1094,$AI$71:$AW$75,COLUMN($AW:$AW)-COLUMN($AH:$AH),FALSE),0))</f>
        <v>224</v>
      </c>
      <c r="Q1094" s="87" cm="1">
        <f t="array" ref="Q1094">IF($X1094="Non-local",VLOOKUP($E1094,$AI$40:$AW$44,COLUMN($AW:$AW)-COLUMN($AH:$AH),FALSE),IF($X1094="Unknown",VLOOKUP($E1094,$AI$47:$AW$51,COLUMN($AW:$AW)-COLUMN($AH:$AH),FALSE),0))</f>
        <v>470.18520000000001</v>
      </c>
      <c r="R1094" s="87" cm="1">
        <f t="array" ref="R1094">IF($X1094="Non-local",VLOOKUP($E1094,$AI$88:$AW$92,COLUMN($AW:$AW)-COLUMN($AH:$AH),FALSE),IF($X1094="Unknown",VLOOKUP($E1094,$AI$95:$AW$99,COLUMN($AW:$AW)-COLUMN($AH:$AH),FALSE),0))</f>
        <v>0.13052013767768686</v>
      </c>
      <c r="S1094" s="87" cm="1">
        <f t="array" ref="S1094">VLOOKUP($E1094,$AI$111:$AW$115,COLUMN($AW:$AW)-COLUMN($AH:$AH),FALSE)</f>
        <v>410.28773999999999</v>
      </c>
      <c r="T1094" s="104">
        <f t="shared" si="343"/>
        <v>0.63136959912481394</v>
      </c>
      <c r="U1094" s="104">
        <f t="shared" si="344"/>
        <v>1597.7132808315898</v>
      </c>
      <c r="V1094" s="87" cm="1">
        <f t="array" ref="V1094">VLOOKUP($E1094,$AI$118:$AW$122,COLUMN($AW:$AW)-COLUMN($AH:$AH),FALSE)</f>
        <v>161.75600000000003</v>
      </c>
      <c r="W1094" s="87" t="str">
        <f t="shared" si="348"/>
        <v>Domestic</v>
      </c>
      <c r="X1094" s="87" t="str">
        <f t="shared" si="349"/>
        <v>Non-local</v>
      </c>
      <c r="Y1094" s="104"/>
      <c r="Z1094" s="87" t="str">
        <f t="shared" si="345"/>
        <v>USA</v>
      </c>
      <c r="AA1094" s="87" t="str">
        <f t="shared" si="346"/>
        <v>USA</v>
      </c>
      <c r="AB1094" s="82" cm="1">
        <f t="array" ref="AB1094">VLOOKUP(B1094,'GDP per Capita'!$T$2:$V$4235,COLUMN('GDP per Capita'!$V:$V)-COLUMN('GDP per Capita'!$S:$S),FALSE)</f>
        <v>63809.64</v>
      </c>
      <c r="AC1094" s="82">
        <f t="shared" si="350"/>
        <v>63809.64</v>
      </c>
      <c r="AD1094" s="82">
        <f t="shared" si="351"/>
        <v>63809.64</v>
      </c>
      <c r="AE1094" s="88">
        <f t="shared" si="347"/>
        <v>2.503874462904962E-2</v>
      </c>
    </row>
    <row r="1095" spans="1:31">
      <c r="A1095" s="77" t="s">
        <v>1355</v>
      </c>
      <c r="B1095" s="77">
        <v>1094</v>
      </c>
      <c r="C1095" s="77" t="s">
        <v>29</v>
      </c>
      <c r="D1095" s="77" t="s">
        <v>29</v>
      </c>
      <c r="E1095" s="77">
        <v>2020</v>
      </c>
      <c r="F1095" s="77">
        <v>33.462527700000003</v>
      </c>
      <c r="G1095" s="77">
        <v>-117.6717175</v>
      </c>
      <c r="H1095" s="77">
        <v>0</v>
      </c>
      <c r="I1095" s="77" t="s">
        <v>881</v>
      </c>
      <c r="J1095" s="77">
        <v>43.074761000000002</v>
      </c>
      <c r="K1095" s="77">
        <v>-89.383761300000003</v>
      </c>
      <c r="L1095" s="77">
        <v>5348.6249028413804</v>
      </c>
      <c r="M1095" s="77">
        <v>0.92371121656541</v>
      </c>
      <c r="N1095" s="77">
        <v>0</v>
      </c>
      <c r="O1095" s="77">
        <v>641.83498834096599</v>
      </c>
      <c r="P1095" s="87" cm="1">
        <f t="array" ref="P1095">IF($X1095="Non-local",VLOOKUP($E1095,$AI$64:$AW$68,COLUMN($AW:$AW)-COLUMN($AH:$AH),FALSE),IF($X1095="Unknown",VLOOKUP($E1095,$AI$71:$AW$75,COLUMN($AW:$AW)-COLUMN($AH:$AH),FALSE),0))</f>
        <v>224</v>
      </c>
      <c r="Q1095" s="87" cm="1">
        <f t="array" ref="Q1095">IF($X1095="Non-local",VLOOKUP($E1095,$AI$40:$AW$44,COLUMN($AW:$AW)-COLUMN($AH:$AH),FALSE),IF($X1095="Unknown",VLOOKUP($E1095,$AI$47:$AW$51,COLUMN($AW:$AW)-COLUMN($AH:$AH),FALSE),0))</f>
        <v>470.18520000000001</v>
      </c>
      <c r="R1095" s="87" cm="1">
        <f t="array" ref="R1095">IF($X1095="Non-local",VLOOKUP($E1095,$AI$88:$AW$92,COLUMN($AW:$AW)-COLUMN($AH:$AH),FALSE),IF($X1095="Unknown",VLOOKUP($E1095,$AI$95:$AW$99,COLUMN($AW:$AW)-COLUMN($AH:$AH),FALSE),0))</f>
        <v>0.13052013767768686</v>
      </c>
      <c r="S1095" s="87" cm="1">
        <f t="array" ref="S1095">VLOOKUP($E1095,$AI$111:$AW$115,COLUMN($AW:$AW)-COLUMN($AH:$AH),FALSE)</f>
        <v>410.28773999999999</v>
      </c>
      <c r="T1095" s="104">
        <f t="shared" si="343"/>
        <v>1.0542313542430968</v>
      </c>
      <c r="U1095" s="104">
        <f t="shared" si="344"/>
        <v>1746.3079283409659</v>
      </c>
      <c r="V1095" s="87" cm="1">
        <f t="array" ref="V1095">VLOOKUP($E1095,$AI$118:$AW$122,COLUMN($AW:$AW)-COLUMN($AH:$AH),FALSE)</f>
        <v>161.75600000000003</v>
      </c>
      <c r="W1095" s="87" t="str">
        <f t="shared" si="348"/>
        <v>Domestic</v>
      </c>
      <c r="X1095" s="87" t="str">
        <f t="shared" si="349"/>
        <v>Non-local</v>
      </c>
      <c r="Y1095" s="104"/>
      <c r="Z1095" s="87" t="str">
        <f t="shared" si="345"/>
        <v>USA</v>
      </c>
      <c r="AA1095" s="87" t="str">
        <f t="shared" si="346"/>
        <v>USA</v>
      </c>
      <c r="AB1095" s="82" cm="1">
        <f t="array" ref="AB1095">VLOOKUP(B1095,'GDP per Capita'!$T$2:$V$4235,COLUMN('GDP per Capita'!$V:$V)-COLUMN('GDP per Capita'!$S:$S),FALSE)</f>
        <v>63809.64</v>
      </c>
      <c r="AC1095" s="82">
        <f t="shared" si="350"/>
        <v>63809.64</v>
      </c>
      <c r="AD1095" s="82">
        <f t="shared" si="351"/>
        <v>63809.64</v>
      </c>
      <c r="AE1095" s="88">
        <f t="shared" si="347"/>
        <v>2.7367462476531223E-2</v>
      </c>
    </row>
    <row r="1096" spans="1:31">
      <c r="A1096" s="77" t="s">
        <v>886</v>
      </c>
      <c r="B1096" s="77">
        <v>1095</v>
      </c>
      <c r="C1096" s="77" t="s">
        <v>29</v>
      </c>
      <c r="D1096" s="77" t="s">
        <v>29</v>
      </c>
      <c r="E1096" s="77">
        <v>2020</v>
      </c>
      <c r="F1096" s="77">
        <v>39.284749400000003</v>
      </c>
      <c r="G1096" s="77">
        <v>-76.620474639699793</v>
      </c>
      <c r="H1096" s="77">
        <v>0</v>
      </c>
      <c r="I1096" s="77" t="s">
        <v>881</v>
      </c>
      <c r="J1096" s="77">
        <v>43.074761000000002</v>
      </c>
      <c r="K1096" s="77">
        <v>-89.383761300000003</v>
      </c>
      <c r="L1096" s="77">
        <v>2293.6142511822</v>
      </c>
      <c r="M1096" s="77">
        <v>0.46449147956658998</v>
      </c>
      <c r="N1096" s="77">
        <v>0</v>
      </c>
      <c r="O1096" s="77">
        <v>440.37393622698198</v>
      </c>
      <c r="P1096" s="87" cm="1">
        <f t="array" ref="P1096">IF($X1096="Non-local",VLOOKUP($E1096,$AI$64:$AW$68,COLUMN($AW:$AW)-COLUMN($AH:$AH),FALSE),IF($X1096="Unknown",VLOOKUP($E1096,$AI$71:$AW$75,COLUMN($AW:$AW)-COLUMN($AH:$AH),FALSE),0))</f>
        <v>224</v>
      </c>
      <c r="Q1096" s="87" cm="1">
        <f t="array" ref="Q1096">IF($X1096="Non-local",VLOOKUP($E1096,$AI$40:$AW$44,COLUMN($AW:$AW)-COLUMN($AH:$AH),FALSE),IF($X1096="Unknown",VLOOKUP($E1096,$AI$47:$AW$51,COLUMN($AW:$AW)-COLUMN($AH:$AH),FALSE),0))</f>
        <v>470.18520000000001</v>
      </c>
      <c r="R1096" s="87" cm="1">
        <f t="array" ref="R1096">IF($X1096="Non-local",VLOOKUP($E1096,$AI$88:$AW$92,COLUMN($AW:$AW)-COLUMN($AH:$AH),FALSE),IF($X1096="Unknown",VLOOKUP($E1096,$AI$95:$AW$99,COLUMN($AW:$AW)-COLUMN($AH:$AH),FALSE),0))</f>
        <v>0.13052013767768686</v>
      </c>
      <c r="S1096" s="87" cm="1">
        <f t="array" ref="S1096">VLOOKUP($E1096,$AI$111:$AW$115,COLUMN($AW:$AW)-COLUMN($AH:$AH),FALSE)</f>
        <v>410.28773999999999</v>
      </c>
      <c r="T1096" s="104">
        <f t="shared" si="343"/>
        <v>0.59501161724427687</v>
      </c>
      <c r="U1096" s="104">
        <f t="shared" si="344"/>
        <v>1544.846876226982</v>
      </c>
      <c r="V1096" s="87" cm="1">
        <f t="array" ref="V1096">VLOOKUP($E1096,$AI$118:$AW$122,COLUMN($AW:$AW)-COLUMN($AH:$AH),FALSE)</f>
        <v>161.75600000000003</v>
      </c>
      <c r="W1096" s="87" t="str">
        <f t="shared" si="348"/>
        <v>Domestic</v>
      </c>
      <c r="X1096" s="87" t="str">
        <f t="shared" si="349"/>
        <v>Non-local</v>
      </c>
      <c r="Y1096" s="104"/>
      <c r="Z1096" s="87" t="str">
        <f t="shared" si="345"/>
        <v>USA</v>
      </c>
      <c r="AA1096" s="87" t="str">
        <f t="shared" si="346"/>
        <v>USA</v>
      </c>
      <c r="AB1096" s="82" cm="1">
        <f t="array" ref="AB1096">VLOOKUP(B1096,'GDP per Capita'!$T$2:$V$4235,COLUMN('GDP per Capita'!$V:$V)-COLUMN('GDP per Capita'!$S:$S),FALSE)</f>
        <v>63809.64</v>
      </c>
      <c r="AC1096" s="82">
        <f t="shared" si="350"/>
        <v>63809.64</v>
      </c>
      <c r="AD1096" s="82">
        <f t="shared" si="351"/>
        <v>63809.64</v>
      </c>
      <c r="AE1096" s="88">
        <f t="shared" si="347"/>
        <v>2.4210242781921069E-2</v>
      </c>
    </row>
    <row r="1097" spans="1:31">
      <c r="A1097" s="77" t="s">
        <v>902</v>
      </c>
      <c r="B1097" s="77">
        <v>1096</v>
      </c>
      <c r="C1097" s="77" t="s">
        <v>29</v>
      </c>
      <c r="D1097" s="77" t="s">
        <v>29</v>
      </c>
      <c r="E1097" s="77">
        <v>2020</v>
      </c>
      <c r="F1097" s="77">
        <v>33.013676399999902</v>
      </c>
      <c r="G1097" s="77">
        <v>-96.692509599999994</v>
      </c>
      <c r="H1097" s="77">
        <v>0</v>
      </c>
      <c r="I1097" s="77" t="s">
        <v>881</v>
      </c>
      <c r="J1097" s="77">
        <v>43.074761000000002</v>
      </c>
      <c r="K1097" s="77">
        <v>-89.383761300000003</v>
      </c>
      <c r="L1097" s="77">
        <v>2575.2811905049398</v>
      </c>
      <c r="M1097" s="77">
        <v>0.50168412730089995</v>
      </c>
      <c r="N1097" s="77">
        <v>0</v>
      </c>
      <c r="O1097" s="77">
        <v>494.45398857695</v>
      </c>
      <c r="P1097" s="87" cm="1">
        <f t="array" ref="P1097">IF($X1097="Non-local",VLOOKUP($E1097,$AI$64:$AW$68,COLUMN($AW:$AW)-COLUMN($AH:$AH),FALSE),IF($X1097="Unknown",VLOOKUP($E1097,$AI$71:$AW$75,COLUMN($AW:$AW)-COLUMN($AH:$AH),FALSE),0))</f>
        <v>224</v>
      </c>
      <c r="Q1097" s="87" cm="1">
        <f t="array" ref="Q1097">IF($X1097="Non-local",VLOOKUP($E1097,$AI$40:$AW$44,COLUMN($AW:$AW)-COLUMN($AH:$AH),FALSE),IF($X1097="Unknown",VLOOKUP($E1097,$AI$47:$AW$51,COLUMN($AW:$AW)-COLUMN($AH:$AH),FALSE),0))</f>
        <v>470.18520000000001</v>
      </c>
      <c r="R1097" s="87" cm="1">
        <f t="array" ref="R1097">IF($X1097="Non-local",VLOOKUP($E1097,$AI$88:$AW$92,COLUMN($AW:$AW)-COLUMN($AH:$AH),FALSE),IF($X1097="Unknown",VLOOKUP($E1097,$AI$95:$AW$99,COLUMN($AW:$AW)-COLUMN($AH:$AH),FALSE),0))</f>
        <v>0.13052013767768686</v>
      </c>
      <c r="S1097" s="87" cm="1">
        <f t="array" ref="S1097">VLOOKUP($E1097,$AI$111:$AW$115,COLUMN($AW:$AW)-COLUMN($AH:$AH),FALSE)</f>
        <v>410.28773999999999</v>
      </c>
      <c r="T1097" s="104">
        <f t="shared" si="343"/>
        <v>0.63220426497858684</v>
      </c>
      <c r="U1097" s="104">
        <f t="shared" si="344"/>
        <v>1598.9269285769499</v>
      </c>
      <c r="V1097" s="87" cm="1">
        <f t="array" ref="V1097">VLOOKUP($E1097,$AI$118:$AW$122,COLUMN($AW:$AW)-COLUMN($AH:$AH),FALSE)</f>
        <v>161.75600000000003</v>
      </c>
      <c r="W1097" s="87" t="str">
        <f t="shared" si="348"/>
        <v>Domestic</v>
      </c>
      <c r="X1097" s="87" t="str">
        <f t="shared" si="349"/>
        <v>Non-local</v>
      </c>
      <c r="Y1097" s="104"/>
      <c r="Z1097" s="87" t="str">
        <f t="shared" si="345"/>
        <v>USA</v>
      </c>
      <c r="AA1097" s="87" t="str">
        <f t="shared" si="346"/>
        <v>USA</v>
      </c>
      <c r="AB1097" s="82" cm="1">
        <f t="array" ref="AB1097">VLOOKUP(B1097,'GDP per Capita'!$T$2:$V$4235,COLUMN('GDP per Capita'!$V:$V)-COLUMN('GDP per Capita'!$S:$S),FALSE)</f>
        <v>63809.64</v>
      </c>
      <c r="AC1097" s="82">
        <f t="shared" si="350"/>
        <v>63809.64</v>
      </c>
      <c r="AD1097" s="82">
        <f t="shared" si="351"/>
        <v>63809.64</v>
      </c>
      <c r="AE1097" s="88">
        <f t="shared" si="347"/>
        <v>2.5057764447142312E-2</v>
      </c>
    </row>
    <row r="1098" spans="1:31">
      <c r="A1098" s="77" t="s">
        <v>1319</v>
      </c>
      <c r="B1098" s="77">
        <v>1097</v>
      </c>
      <c r="C1098" s="77" t="s">
        <v>33</v>
      </c>
      <c r="D1098" s="77" t="s">
        <v>816</v>
      </c>
      <c r="E1098" s="77">
        <v>2020</v>
      </c>
      <c r="F1098" s="77">
        <v>-33.854815700000003</v>
      </c>
      <c r="G1098" s="77">
        <v>151.2164539</v>
      </c>
      <c r="H1098" s="77">
        <v>0</v>
      </c>
      <c r="I1098" s="77" t="s">
        <v>881</v>
      </c>
      <c r="J1098" s="77">
        <v>43.074761000000002</v>
      </c>
      <c r="K1098" s="77">
        <v>-89.383761300000003</v>
      </c>
      <c r="L1098" s="77">
        <v>29512.800181623901</v>
      </c>
      <c r="M1098" s="77">
        <v>4.7084722438428201</v>
      </c>
      <c r="N1098" s="77">
        <v>0</v>
      </c>
      <c r="O1098" s="77">
        <v>2700.4212166185798</v>
      </c>
      <c r="P1098" s="87" cm="1">
        <f t="array" ref="P1098">IF($X1098="Non-local",VLOOKUP($E1098,$AI$64:$AW$68,COLUMN($AW:$AW)-COLUMN($AH:$AH),FALSE),IF($X1098="Unknown",VLOOKUP($E1098,$AI$71:$AW$75,COLUMN($AW:$AW)-COLUMN($AH:$AH),FALSE),0))</f>
        <v>224</v>
      </c>
      <c r="Q1098" s="87" cm="1">
        <f t="array" ref="Q1098">IF($X1098="Non-local",VLOOKUP($E1098,$AI$40:$AW$44,COLUMN($AW:$AW)-COLUMN($AH:$AH),FALSE),IF($X1098="Unknown",VLOOKUP($E1098,$AI$47:$AW$51,COLUMN($AW:$AW)-COLUMN($AH:$AH),FALSE),0))</f>
        <v>470.18520000000001</v>
      </c>
      <c r="R1098" s="87" cm="1">
        <f t="array" ref="R1098">IF($X1098="Non-local",VLOOKUP($E1098,$AI$88:$AW$92,COLUMN($AW:$AW)-COLUMN($AH:$AH),FALSE),IF($X1098="Unknown",VLOOKUP($E1098,$AI$95:$AW$99,COLUMN($AW:$AW)-COLUMN($AH:$AH),FALSE),0))</f>
        <v>0.13052013767768686</v>
      </c>
      <c r="S1098" s="87" cm="1">
        <f t="array" ref="S1098">VLOOKUP($E1098,$AI$111:$AW$115,COLUMN($AW:$AW)-COLUMN($AH:$AH),FALSE)</f>
        <v>410.28773999999999</v>
      </c>
      <c r="T1098" s="104">
        <f t="shared" si="343"/>
        <v>4.8389923815205069</v>
      </c>
      <c r="U1098" s="104">
        <f t="shared" si="344"/>
        <v>3804.8941566185795</v>
      </c>
      <c r="V1098" s="87" cm="1">
        <f t="array" ref="V1098">VLOOKUP($E1098,$AI$118:$AW$122,COLUMN($AW:$AW)-COLUMN($AH:$AH),FALSE)</f>
        <v>161.75600000000003</v>
      </c>
      <c r="W1098" s="87" t="str">
        <f t="shared" si="348"/>
        <v>International</v>
      </c>
      <c r="X1098" s="87" t="str">
        <f t="shared" si="349"/>
        <v>Non-local</v>
      </c>
      <c r="Y1098" s="104"/>
      <c r="Z1098" s="87" t="str">
        <f t="shared" si="345"/>
        <v>Australia</v>
      </c>
      <c r="AA1098" s="87" t="str">
        <f t="shared" si="346"/>
        <v>Oceania</v>
      </c>
      <c r="AB1098" s="82" cm="1">
        <f t="array" ref="AB1098">VLOOKUP(B1098,'GDP per Capita'!$T$2:$V$4235,COLUMN('GDP per Capita'!$V:$V)-COLUMN('GDP per Capita'!$S:$S),FALSE)</f>
        <v>61250.7</v>
      </c>
      <c r="AC1098" s="82">
        <f t="shared" si="350"/>
        <v>61250.7</v>
      </c>
      <c r="AD1098" s="82">
        <f t="shared" si="351"/>
        <v>61250.7</v>
      </c>
      <c r="AE1098" s="88">
        <f t="shared" si="347"/>
        <v>6.2120010981402331E-2</v>
      </c>
    </row>
    <row r="1099" spans="1:31">
      <c r="A1099" s="77" t="s">
        <v>1245</v>
      </c>
      <c r="B1099" s="77">
        <v>1098</v>
      </c>
      <c r="C1099" s="77" t="s">
        <v>29</v>
      </c>
      <c r="D1099" s="77" t="s">
        <v>29</v>
      </c>
      <c r="E1099" s="77">
        <v>2020</v>
      </c>
      <c r="F1099" s="77">
        <v>38.046406599999997</v>
      </c>
      <c r="G1099" s="77">
        <v>-84.497039299999997</v>
      </c>
      <c r="H1099" s="77">
        <v>0</v>
      </c>
      <c r="I1099" s="77" t="s">
        <v>881</v>
      </c>
      <c r="J1099" s="77">
        <v>43.074761000000002</v>
      </c>
      <c r="K1099" s="77">
        <v>-89.383761300000003</v>
      </c>
      <c r="L1099" s="77">
        <v>1389.45677563816</v>
      </c>
      <c r="M1099" s="77">
        <v>0.34510220880194398</v>
      </c>
      <c r="N1099" s="77">
        <v>0</v>
      </c>
      <c r="O1099" s="77">
        <v>266.77570092252802</v>
      </c>
      <c r="P1099" s="87" cm="1">
        <f t="array" ref="P1099">IF($X1099="Non-local",VLOOKUP($E1099,$AI$64:$AW$68,COLUMN($AW:$AW)-COLUMN($AH:$AH),FALSE),IF($X1099="Unknown",VLOOKUP($E1099,$AI$71:$AW$75,COLUMN($AW:$AW)-COLUMN($AH:$AH),FALSE),0))</f>
        <v>224</v>
      </c>
      <c r="Q1099" s="87" cm="1">
        <f t="array" ref="Q1099">IF($X1099="Non-local",VLOOKUP($E1099,$AI$40:$AW$44,COLUMN($AW:$AW)-COLUMN($AH:$AH),FALSE),IF($X1099="Unknown",VLOOKUP($E1099,$AI$47:$AW$51,COLUMN($AW:$AW)-COLUMN($AH:$AH),FALSE),0))</f>
        <v>470.18520000000001</v>
      </c>
      <c r="R1099" s="87" cm="1">
        <f t="array" ref="R1099">IF($X1099="Non-local",VLOOKUP($E1099,$AI$88:$AW$92,COLUMN($AW:$AW)-COLUMN($AH:$AH),FALSE),IF($X1099="Unknown",VLOOKUP($E1099,$AI$95:$AW$99,COLUMN($AW:$AW)-COLUMN($AH:$AH),FALSE),0))</f>
        <v>0.13052013767768686</v>
      </c>
      <c r="S1099" s="87" cm="1">
        <f t="array" ref="S1099">VLOOKUP($E1099,$AI$111:$AW$115,COLUMN($AW:$AW)-COLUMN($AH:$AH),FALSE)</f>
        <v>410.28773999999999</v>
      </c>
      <c r="T1099" s="104">
        <f t="shared" si="343"/>
        <v>0.47562234647963086</v>
      </c>
      <c r="U1099" s="104">
        <f t="shared" si="344"/>
        <v>1371.248640922528</v>
      </c>
      <c r="V1099" s="87" cm="1">
        <f t="array" ref="V1099">VLOOKUP($E1099,$AI$118:$AW$122,COLUMN($AW:$AW)-COLUMN($AH:$AH),FALSE)</f>
        <v>161.75600000000003</v>
      </c>
      <c r="W1099" s="87" t="str">
        <f t="shared" si="348"/>
        <v>Domestic</v>
      </c>
      <c r="X1099" s="87" t="str">
        <f t="shared" si="349"/>
        <v>Non-local</v>
      </c>
      <c r="Y1099" s="104"/>
      <c r="Z1099" s="87" t="str">
        <f t="shared" si="345"/>
        <v>USA</v>
      </c>
      <c r="AA1099" s="87" t="str">
        <f t="shared" si="346"/>
        <v>USA</v>
      </c>
      <c r="AB1099" s="82" cm="1">
        <f t="array" ref="AB1099">VLOOKUP(B1099,'GDP per Capita'!$T$2:$V$4235,COLUMN('GDP per Capita'!$V:$V)-COLUMN('GDP per Capita'!$S:$S),FALSE)</f>
        <v>63809.64</v>
      </c>
      <c r="AC1099" s="82">
        <f t="shared" si="350"/>
        <v>63809.64</v>
      </c>
      <c r="AD1099" s="82">
        <f t="shared" si="351"/>
        <v>63809.64</v>
      </c>
      <c r="AE1099" s="88">
        <f t="shared" si="347"/>
        <v>2.1489678376535711E-2</v>
      </c>
    </row>
    <row r="1100" spans="1:31">
      <c r="A1100" s="77" t="s">
        <v>1356</v>
      </c>
      <c r="B1100" s="77">
        <v>1099</v>
      </c>
      <c r="C1100" s="77" t="s">
        <v>29</v>
      </c>
      <c r="D1100" s="77" t="s">
        <v>29</v>
      </c>
      <c r="E1100" s="77">
        <v>2020</v>
      </c>
      <c r="F1100" s="77">
        <v>38.404804200000001</v>
      </c>
      <c r="G1100" s="77">
        <v>-82.600436900000005</v>
      </c>
      <c r="H1100" s="77">
        <v>0</v>
      </c>
      <c r="I1100" s="77" t="s">
        <v>881</v>
      </c>
      <c r="J1100" s="77">
        <v>43.074761000000002</v>
      </c>
      <c r="K1100" s="77">
        <v>-89.383761300000003</v>
      </c>
      <c r="L1100" s="77">
        <v>1543.3882159249499</v>
      </c>
      <c r="M1100" s="77">
        <v>0.36542805125824102</v>
      </c>
      <c r="N1100" s="77">
        <v>0</v>
      </c>
      <c r="O1100" s="77">
        <v>296.33053745759099</v>
      </c>
      <c r="P1100" s="87" cm="1">
        <f t="array" ref="P1100">IF($X1100="Non-local",VLOOKUP($E1100,$AI$64:$AW$68,COLUMN($AW:$AW)-COLUMN($AH:$AH),FALSE),IF($X1100="Unknown",VLOOKUP($E1100,$AI$71:$AW$75,COLUMN($AW:$AW)-COLUMN($AH:$AH),FALSE),0))</f>
        <v>224</v>
      </c>
      <c r="Q1100" s="87" cm="1">
        <f t="array" ref="Q1100">IF($X1100="Non-local",VLOOKUP($E1100,$AI$40:$AW$44,COLUMN($AW:$AW)-COLUMN($AH:$AH),FALSE),IF($X1100="Unknown",VLOOKUP($E1100,$AI$47:$AW$51,COLUMN($AW:$AW)-COLUMN($AH:$AH),FALSE),0))</f>
        <v>470.18520000000001</v>
      </c>
      <c r="R1100" s="87" cm="1">
        <f t="array" ref="R1100">IF($X1100="Non-local",VLOOKUP($E1100,$AI$88:$AW$92,COLUMN($AW:$AW)-COLUMN($AH:$AH),FALSE),IF($X1100="Unknown",VLOOKUP($E1100,$AI$95:$AW$99,COLUMN($AW:$AW)-COLUMN($AH:$AH),FALSE),0))</f>
        <v>0.13052013767768686</v>
      </c>
      <c r="S1100" s="87" cm="1">
        <f t="array" ref="S1100">VLOOKUP($E1100,$AI$111:$AW$115,COLUMN($AW:$AW)-COLUMN($AH:$AH),FALSE)</f>
        <v>410.28773999999999</v>
      </c>
      <c r="T1100" s="104">
        <f t="shared" si="343"/>
        <v>0.49594818893592785</v>
      </c>
      <c r="U1100" s="104">
        <f t="shared" si="344"/>
        <v>1400.8034774575908</v>
      </c>
      <c r="V1100" s="87" cm="1">
        <f t="array" ref="V1100">VLOOKUP($E1100,$AI$118:$AW$122,COLUMN($AW:$AW)-COLUMN($AH:$AH),FALSE)</f>
        <v>161.75600000000003</v>
      </c>
      <c r="W1100" s="87" t="str">
        <f t="shared" si="348"/>
        <v>Domestic</v>
      </c>
      <c r="X1100" s="87" t="str">
        <f t="shared" si="349"/>
        <v>Non-local</v>
      </c>
      <c r="Y1100" s="104"/>
      <c r="Z1100" s="87" t="str">
        <f t="shared" si="345"/>
        <v>USA</v>
      </c>
      <c r="AA1100" s="87" t="str">
        <f t="shared" si="346"/>
        <v>USA</v>
      </c>
      <c r="AB1100" s="82" cm="1">
        <f t="array" ref="AB1100">VLOOKUP(B1100,'GDP per Capita'!$T$2:$V$4235,COLUMN('GDP per Capita'!$V:$V)-COLUMN('GDP per Capita'!$S:$S),FALSE)</f>
        <v>63809.64</v>
      </c>
      <c r="AC1100" s="82">
        <f t="shared" si="350"/>
        <v>63809.64</v>
      </c>
      <c r="AD1100" s="82">
        <f t="shared" si="351"/>
        <v>63809.64</v>
      </c>
      <c r="AE1100" s="88">
        <f t="shared" si="347"/>
        <v>2.1952850344518333E-2</v>
      </c>
    </row>
    <row r="1101" spans="1:31">
      <c r="A1101" s="77" t="s">
        <v>1357</v>
      </c>
      <c r="B1101" s="77">
        <v>1100</v>
      </c>
      <c r="C1101" s="77" t="s">
        <v>29</v>
      </c>
      <c r="D1101" s="77" t="s">
        <v>29</v>
      </c>
      <c r="E1101" s="77">
        <v>2020</v>
      </c>
      <c r="F1101" s="77">
        <v>36.313439799999998</v>
      </c>
      <c r="G1101" s="77">
        <v>-82.353472800000006</v>
      </c>
      <c r="H1101" s="77">
        <v>0</v>
      </c>
      <c r="I1101" s="77" t="s">
        <v>881</v>
      </c>
      <c r="J1101" s="77">
        <v>43.074761000000002</v>
      </c>
      <c r="K1101" s="77">
        <v>-89.383761300000003</v>
      </c>
      <c r="L1101" s="77">
        <v>1924.1519036019399</v>
      </c>
      <c r="M1101" s="77">
        <v>0.415705906869687</v>
      </c>
      <c r="N1101" s="77">
        <v>0</v>
      </c>
      <c r="O1101" s="77">
        <v>369.43716549157301</v>
      </c>
      <c r="P1101" s="87" cm="1">
        <f t="array" ref="P1101">IF($X1101="Non-local",VLOOKUP($E1101,$AI$64:$AW$68,COLUMN($AW:$AW)-COLUMN($AH:$AH),FALSE),IF($X1101="Unknown",VLOOKUP($E1101,$AI$71:$AW$75,COLUMN($AW:$AW)-COLUMN($AH:$AH),FALSE),0))</f>
        <v>224</v>
      </c>
      <c r="Q1101" s="87" cm="1">
        <f t="array" ref="Q1101">IF($X1101="Non-local",VLOOKUP($E1101,$AI$40:$AW$44,COLUMN($AW:$AW)-COLUMN($AH:$AH),FALSE),IF($X1101="Unknown",VLOOKUP($E1101,$AI$47:$AW$51,COLUMN($AW:$AW)-COLUMN($AH:$AH),FALSE),0))</f>
        <v>470.18520000000001</v>
      </c>
      <c r="R1101" s="87" cm="1">
        <f t="array" ref="R1101">IF($X1101="Non-local",VLOOKUP($E1101,$AI$88:$AW$92,COLUMN($AW:$AW)-COLUMN($AH:$AH),FALSE),IF($X1101="Unknown",VLOOKUP($E1101,$AI$95:$AW$99,COLUMN($AW:$AW)-COLUMN($AH:$AH),FALSE),0))</f>
        <v>0.13052013767768686</v>
      </c>
      <c r="S1101" s="87" cm="1">
        <f t="array" ref="S1101">VLOOKUP($E1101,$AI$111:$AW$115,COLUMN($AW:$AW)-COLUMN($AH:$AH),FALSE)</f>
        <v>410.28773999999999</v>
      </c>
      <c r="T1101" s="104">
        <f t="shared" si="343"/>
        <v>0.54622604454737389</v>
      </c>
      <c r="U1101" s="104">
        <f t="shared" si="344"/>
        <v>1473.9101054915729</v>
      </c>
      <c r="V1101" s="87" cm="1">
        <f t="array" ref="V1101">VLOOKUP($E1101,$AI$118:$AW$122,COLUMN($AW:$AW)-COLUMN($AH:$AH),FALSE)</f>
        <v>161.75600000000003</v>
      </c>
      <c r="W1101" s="87" t="str">
        <f t="shared" si="348"/>
        <v>Domestic</v>
      </c>
      <c r="X1101" s="87" t="str">
        <f t="shared" si="349"/>
        <v>Non-local</v>
      </c>
      <c r="Y1101" s="104"/>
      <c r="Z1101" s="87" t="str">
        <f t="shared" si="345"/>
        <v>USA</v>
      </c>
      <c r="AA1101" s="87" t="str">
        <f t="shared" si="346"/>
        <v>USA</v>
      </c>
      <c r="AB1101" s="82" cm="1">
        <f t="array" ref="AB1101">VLOOKUP(B1101,'GDP per Capita'!$T$2:$V$4235,COLUMN('GDP per Capita'!$V:$V)-COLUMN('GDP per Capita'!$S:$S),FALSE)</f>
        <v>63809.64</v>
      </c>
      <c r="AC1101" s="82">
        <f t="shared" si="350"/>
        <v>63809.64</v>
      </c>
      <c r="AD1101" s="82">
        <f t="shared" si="351"/>
        <v>63809.64</v>
      </c>
      <c r="AE1101" s="88">
        <f t="shared" si="347"/>
        <v>2.3098549145420238E-2</v>
      </c>
    </row>
    <row r="1102" spans="1:31">
      <c r="A1102" s="77" t="s">
        <v>1225</v>
      </c>
      <c r="B1102" s="77">
        <v>1101</v>
      </c>
      <c r="C1102" s="77" t="s">
        <v>586</v>
      </c>
      <c r="D1102" s="77" t="s">
        <v>31</v>
      </c>
      <c r="E1102" s="77">
        <v>2020</v>
      </c>
      <c r="F1102" s="77">
        <v>55.750446099999998</v>
      </c>
      <c r="G1102" s="77">
        <v>37.617494299999997</v>
      </c>
      <c r="H1102" s="77">
        <v>0</v>
      </c>
      <c r="I1102" s="77" t="s">
        <v>881</v>
      </c>
      <c r="J1102" s="77">
        <v>43.074761000000002</v>
      </c>
      <c r="K1102" s="77">
        <v>-89.383761300000003</v>
      </c>
      <c r="L1102" s="77">
        <v>15903.530295012501</v>
      </c>
      <c r="M1102" s="77">
        <v>2.4503212937453598</v>
      </c>
      <c r="N1102" s="77">
        <v>0</v>
      </c>
      <c r="O1102" s="77">
        <v>1669.87068097631</v>
      </c>
      <c r="P1102" s="87" cm="1">
        <f t="array" ref="P1102">IF($X1102="Non-local",VLOOKUP($E1102,$AI$64:$AW$68,COLUMN($AW:$AW)-COLUMN($AH:$AH),FALSE),IF($X1102="Unknown",VLOOKUP($E1102,$AI$71:$AW$75,COLUMN($AW:$AW)-COLUMN($AH:$AH),FALSE),0))</f>
        <v>224</v>
      </c>
      <c r="Q1102" s="87" cm="1">
        <f t="array" ref="Q1102">IF($X1102="Non-local",VLOOKUP($E1102,$AI$40:$AW$44,COLUMN($AW:$AW)-COLUMN($AH:$AH),FALSE),IF($X1102="Unknown",VLOOKUP($E1102,$AI$47:$AW$51,COLUMN($AW:$AW)-COLUMN($AH:$AH),FALSE),0))</f>
        <v>470.18520000000001</v>
      </c>
      <c r="R1102" s="87" cm="1">
        <f t="array" ref="R1102">IF($X1102="Non-local",VLOOKUP($E1102,$AI$88:$AW$92,COLUMN($AW:$AW)-COLUMN($AH:$AH),FALSE),IF($X1102="Unknown",VLOOKUP($E1102,$AI$95:$AW$99,COLUMN($AW:$AW)-COLUMN($AH:$AH),FALSE),0))</f>
        <v>0.13052013767768686</v>
      </c>
      <c r="S1102" s="87" cm="1">
        <f t="array" ref="S1102">VLOOKUP($E1102,$AI$111:$AW$115,COLUMN($AW:$AW)-COLUMN($AH:$AH),FALSE)</f>
        <v>410.28773999999999</v>
      </c>
      <c r="T1102" s="104">
        <f t="shared" si="343"/>
        <v>2.5808414314230466</v>
      </c>
      <c r="U1102" s="104">
        <f t="shared" si="344"/>
        <v>2774.3436209763104</v>
      </c>
      <c r="V1102" s="87" cm="1">
        <f t="array" ref="V1102">VLOOKUP($E1102,$AI$118:$AW$122,COLUMN($AW:$AW)-COLUMN($AH:$AH),FALSE)</f>
        <v>161.75600000000003</v>
      </c>
      <c r="W1102" s="87" t="str">
        <f t="shared" si="348"/>
        <v>International</v>
      </c>
      <c r="X1102" s="87" t="str">
        <f t="shared" si="349"/>
        <v>Non-local</v>
      </c>
      <c r="Y1102" s="104"/>
      <c r="Z1102" s="87" t="str">
        <f t="shared" si="345"/>
        <v>Russia</v>
      </c>
      <c r="AA1102" s="87" t="str">
        <f t="shared" si="346"/>
        <v>Europe</v>
      </c>
      <c r="AB1102" s="82" cm="1">
        <f t="array" ref="AB1102">VLOOKUP(B1102,'GDP per Capita'!$T$2:$V$4235,COLUMN('GDP per Capita'!$V:$V)-COLUMN('GDP per Capita'!$S:$S),FALSE)</f>
        <v>11082.17</v>
      </c>
      <c r="AC1102" s="82">
        <f t="shared" si="350"/>
        <v>11082.17</v>
      </c>
      <c r="AD1102" s="82">
        <f t="shared" si="351"/>
        <v>11082.17</v>
      </c>
      <c r="AE1102" s="88">
        <f t="shared" si="347"/>
        <v>0.25034299428508228</v>
      </c>
    </row>
    <row r="1103" spans="1:31">
      <c r="A1103" s="77" t="s">
        <v>938</v>
      </c>
      <c r="B1103" s="77">
        <v>1102</v>
      </c>
      <c r="C1103" s="77" t="s">
        <v>29</v>
      </c>
      <c r="D1103" s="77" t="s">
        <v>29</v>
      </c>
      <c r="E1103" s="77">
        <v>2020</v>
      </c>
      <c r="F1103" s="77">
        <v>43.074760999999903</v>
      </c>
      <c r="G1103" s="77">
        <v>-89.383761300000003</v>
      </c>
      <c r="H1103" s="77">
        <v>1</v>
      </c>
      <c r="I1103" s="77" t="s">
        <v>881</v>
      </c>
      <c r="J1103" s="77">
        <v>43.074761000000002</v>
      </c>
      <c r="K1103" s="77">
        <v>-89.383761300000003</v>
      </c>
      <c r="L1103" s="77">
        <v>7.0732408818940899E-13</v>
      </c>
      <c r="M1103" s="77">
        <v>0</v>
      </c>
      <c r="N1103" s="77">
        <v>0</v>
      </c>
      <c r="O1103" s="77">
        <v>0</v>
      </c>
      <c r="P1103" s="87" cm="1">
        <f t="array" ref="P1103">IF($X1103="Non-local",VLOOKUP($E1103,$AI$64:$AW$68,COLUMN($AW:$AW)-COLUMN($AH:$AH),FALSE),IF($X1103="Unknown",VLOOKUP($E1103,$AI$71:$AW$75,COLUMN($AW:$AW)-COLUMN($AH:$AH),FALSE),0))</f>
        <v>0</v>
      </c>
      <c r="Q1103" s="87" cm="1">
        <f t="array" ref="Q1103">IF($X1103="Non-local",VLOOKUP($E1103,$AI$40:$AW$44,COLUMN($AW:$AW)-COLUMN($AH:$AH),FALSE),IF($X1103="Unknown",VLOOKUP($E1103,$AI$47:$AW$51,COLUMN($AW:$AW)-COLUMN($AH:$AH),FALSE),0))</f>
        <v>0</v>
      </c>
      <c r="R1103" s="87" cm="1">
        <f t="array" ref="R1103">IF($X1103="Non-local",VLOOKUP($E1103,$AI$88:$AW$92,COLUMN($AW:$AW)-COLUMN($AH:$AH),FALSE),IF($X1103="Unknown",VLOOKUP($E1103,$AI$95:$AW$99,COLUMN($AW:$AW)-COLUMN($AH:$AH),FALSE),0))</f>
        <v>0</v>
      </c>
      <c r="S1103" s="87" cm="1">
        <f t="array" ref="S1103">VLOOKUP($E1103,$AI$111:$AW$115,COLUMN($AW:$AW)-COLUMN($AH:$AH),FALSE)</f>
        <v>410.28773999999999</v>
      </c>
      <c r="T1103" s="104">
        <f t="shared" si="343"/>
        <v>0</v>
      </c>
      <c r="U1103" s="104">
        <f t="shared" si="344"/>
        <v>410.28773999999999</v>
      </c>
      <c r="V1103" s="87" cm="1">
        <f t="array" ref="V1103">VLOOKUP($E1103,$AI$118:$AW$122,COLUMN($AW:$AW)-COLUMN($AH:$AH),FALSE)</f>
        <v>161.75600000000003</v>
      </c>
      <c r="W1103" s="87" t="str">
        <f t="shared" si="348"/>
        <v>Domestic</v>
      </c>
      <c r="X1103" s="87" t="str">
        <f t="shared" si="349"/>
        <v>Local</v>
      </c>
      <c r="Y1103" s="104"/>
      <c r="Z1103" s="87" t="str">
        <f t="shared" si="345"/>
        <v>USA</v>
      </c>
      <c r="AA1103" s="87" t="str">
        <f t="shared" si="346"/>
        <v>USA</v>
      </c>
      <c r="AB1103" s="82" cm="1">
        <f t="array" ref="AB1103">VLOOKUP(B1103,'GDP per Capita'!$T$2:$V$4235,COLUMN('GDP per Capita'!$V:$V)-COLUMN('GDP per Capita'!$S:$S),FALSE)</f>
        <v>63809.64</v>
      </c>
      <c r="AC1103" s="82">
        <f t="shared" si="350"/>
        <v>63809.64</v>
      </c>
      <c r="AD1103" s="82">
        <f t="shared" si="351"/>
        <v>63809.64</v>
      </c>
      <c r="AE1103" s="88">
        <f t="shared" si="347"/>
        <v>6.4298707844143927E-3</v>
      </c>
    </row>
    <row r="1104" spans="1:31">
      <c r="A1104" s="77" t="s">
        <v>990</v>
      </c>
      <c r="B1104" s="77">
        <v>1103</v>
      </c>
      <c r="C1104" s="77" t="s">
        <v>29</v>
      </c>
      <c r="D1104" s="77" t="s">
        <v>29</v>
      </c>
      <c r="E1104" s="77">
        <v>2020</v>
      </c>
      <c r="F1104" s="77">
        <v>42.5780721</v>
      </c>
      <c r="G1104" s="77">
        <v>-88.540933299999907</v>
      </c>
      <c r="H1104" s="77">
        <v>1</v>
      </c>
      <c r="I1104" s="77" t="s">
        <v>881</v>
      </c>
      <c r="J1104" s="77">
        <v>43.074761000000002</v>
      </c>
      <c r="K1104" s="77">
        <v>-89.383761300000003</v>
      </c>
      <c r="L1104" s="77">
        <v>176.347144192873</v>
      </c>
      <c r="M1104" s="77">
        <v>0</v>
      </c>
      <c r="N1104" s="77">
        <v>0</v>
      </c>
      <c r="O1104" s="77">
        <v>0</v>
      </c>
      <c r="P1104" s="87" cm="1">
        <f t="array" ref="P1104">IF($X1104="Non-local",VLOOKUP($E1104,$AI$64:$AW$68,COLUMN($AW:$AW)-COLUMN($AH:$AH),FALSE),IF($X1104="Unknown",VLOOKUP($E1104,$AI$71:$AW$75,COLUMN($AW:$AW)-COLUMN($AH:$AH),FALSE),0))</f>
        <v>0</v>
      </c>
      <c r="Q1104" s="87" cm="1">
        <f t="array" ref="Q1104">IF($X1104="Non-local",VLOOKUP($E1104,$AI$40:$AW$44,COLUMN($AW:$AW)-COLUMN($AH:$AH),FALSE),IF($X1104="Unknown",VLOOKUP($E1104,$AI$47:$AW$51,COLUMN($AW:$AW)-COLUMN($AH:$AH),FALSE),0))</f>
        <v>0</v>
      </c>
      <c r="R1104" s="87" cm="1">
        <f t="array" ref="R1104">IF($X1104="Non-local",VLOOKUP($E1104,$AI$88:$AW$92,COLUMN($AW:$AW)-COLUMN($AH:$AH),FALSE),IF($X1104="Unknown",VLOOKUP($E1104,$AI$95:$AW$99,COLUMN($AW:$AW)-COLUMN($AH:$AH),FALSE),0))</f>
        <v>0</v>
      </c>
      <c r="S1104" s="87" cm="1">
        <f t="array" ref="S1104">VLOOKUP($E1104,$AI$111:$AW$115,COLUMN($AW:$AW)-COLUMN($AH:$AH),FALSE)</f>
        <v>410.28773999999999</v>
      </c>
      <c r="T1104" s="104">
        <f t="shared" si="343"/>
        <v>0</v>
      </c>
      <c r="U1104" s="104">
        <f t="shared" si="344"/>
        <v>410.28773999999999</v>
      </c>
      <c r="V1104" s="87" cm="1">
        <f t="array" ref="V1104">VLOOKUP($E1104,$AI$118:$AW$122,COLUMN($AW:$AW)-COLUMN($AH:$AH),FALSE)</f>
        <v>161.75600000000003</v>
      </c>
      <c r="W1104" s="87" t="str">
        <f t="shared" si="348"/>
        <v>Domestic</v>
      </c>
      <c r="X1104" s="87" t="str">
        <f t="shared" si="349"/>
        <v>Local</v>
      </c>
      <c r="Y1104" s="104"/>
      <c r="Z1104" s="87" t="str">
        <f t="shared" si="345"/>
        <v>USA</v>
      </c>
      <c r="AA1104" s="87" t="str">
        <f t="shared" si="346"/>
        <v>USA</v>
      </c>
      <c r="AB1104" s="82" cm="1">
        <f t="array" ref="AB1104">VLOOKUP(B1104,'GDP per Capita'!$T$2:$V$4235,COLUMN('GDP per Capita'!$V:$V)-COLUMN('GDP per Capita'!$S:$S),FALSE)</f>
        <v>63809.64</v>
      </c>
      <c r="AC1104" s="82">
        <f t="shared" si="350"/>
        <v>63809.64</v>
      </c>
      <c r="AD1104" s="82">
        <f t="shared" si="351"/>
        <v>63809.64</v>
      </c>
      <c r="AE1104" s="88">
        <f t="shared" si="347"/>
        <v>6.4298707844143927E-3</v>
      </c>
    </row>
    <row r="1105" spans="1:31">
      <c r="A1105" s="77" t="s">
        <v>920</v>
      </c>
      <c r="B1105" s="77">
        <v>1104</v>
      </c>
      <c r="C1105" s="77" t="s">
        <v>29</v>
      </c>
      <c r="D1105" s="77" t="s">
        <v>29</v>
      </c>
      <c r="E1105" s="77">
        <v>2020</v>
      </c>
      <c r="F1105" s="77">
        <v>32.222876499999998</v>
      </c>
      <c r="G1105" s="77">
        <v>-110.9748477</v>
      </c>
      <c r="H1105" s="77">
        <v>0</v>
      </c>
      <c r="I1105" s="77" t="s">
        <v>881</v>
      </c>
      <c r="J1105" s="77">
        <v>43.074761000000002</v>
      </c>
      <c r="K1105" s="77">
        <v>-89.383761300000003</v>
      </c>
      <c r="L1105" s="77">
        <v>4482.5152870161</v>
      </c>
      <c r="M1105" s="77">
        <v>0.798937533590652</v>
      </c>
      <c r="N1105" s="77">
        <v>0</v>
      </c>
      <c r="O1105" s="77">
        <v>537.90183444193201</v>
      </c>
      <c r="P1105" s="87" cm="1">
        <f t="array" ref="P1105">IF($X1105="Non-local",VLOOKUP($E1105,$AI$64:$AW$68,COLUMN($AW:$AW)-COLUMN($AH:$AH),FALSE),IF($X1105="Unknown",VLOOKUP($E1105,$AI$71:$AW$75,COLUMN($AW:$AW)-COLUMN($AH:$AH),FALSE),0))</f>
        <v>224</v>
      </c>
      <c r="Q1105" s="87" cm="1">
        <f t="array" ref="Q1105">IF($X1105="Non-local",VLOOKUP($E1105,$AI$40:$AW$44,COLUMN($AW:$AW)-COLUMN($AH:$AH),FALSE),IF($X1105="Unknown",VLOOKUP($E1105,$AI$47:$AW$51,COLUMN($AW:$AW)-COLUMN($AH:$AH),FALSE),0))</f>
        <v>470.18520000000001</v>
      </c>
      <c r="R1105" s="87" cm="1">
        <f t="array" ref="R1105">IF($X1105="Non-local",VLOOKUP($E1105,$AI$88:$AW$92,COLUMN($AW:$AW)-COLUMN($AH:$AH),FALSE),IF($X1105="Unknown",VLOOKUP($E1105,$AI$95:$AW$99,COLUMN($AW:$AW)-COLUMN($AH:$AH),FALSE),0))</f>
        <v>0.13052013767768686</v>
      </c>
      <c r="S1105" s="87" cm="1">
        <f t="array" ref="S1105">VLOOKUP($E1105,$AI$111:$AW$115,COLUMN($AW:$AW)-COLUMN($AH:$AH),FALSE)</f>
        <v>410.28773999999999</v>
      </c>
      <c r="T1105" s="104">
        <f t="shared" si="343"/>
        <v>0.92945767126833889</v>
      </c>
      <c r="U1105" s="104">
        <f t="shared" si="344"/>
        <v>1642.374774441932</v>
      </c>
      <c r="V1105" s="87" cm="1">
        <f t="array" ref="V1105">VLOOKUP($E1105,$AI$118:$AW$122,COLUMN($AW:$AW)-COLUMN($AH:$AH),FALSE)</f>
        <v>161.75600000000003</v>
      </c>
      <c r="W1105" s="87" t="str">
        <f t="shared" si="348"/>
        <v>Domestic</v>
      </c>
      <c r="X1105" s="87" t="str">
        <f t="shared" si="349"/>
        <v>Non-local</v>
      </c>
      <c r="Y1105" s="104"/>
      <c r="Z1105" s="87" t="str">
        <f t="shared" si="345"/>
        <v>USA</v>
      </c>
      <c r="AA1105" s="87" t="str">
        <f t="shared" si="346"/>
        <v>USA</v>
      </c>
      <c r="AB1105" s="82" cm="1">
        <f t="array" ref="AB1105">VLOOKUP(B1105,'GDP per Capita'!$T$2:$V$4235,COLUMN('GDP per Capita'!$V:$V)-COLUMN('GDP per Capita'!$S:$S),FALSE)</f>
        <v>63809.64</v>
      </c>
      <c r="AC1105" s="82">
        <f t="shared" si="350"/>
        <v>63809.64</v>
      </c>
      <c r="AD1105" s="82">
        <f t="shared" si="351"/>
        <v>63809.64</v>
      </c>
      <c r="AE1105" s="88">
        <f t="shared" si="347"/>
        <v>2.5738662284287013E-2</v>
      </c>
    </row>
    <row r="1106" spans="1:31">
      <c r="A1106" s="77" t="s">
        <v>1358</v>
      </c>
      <c r="B1106" s="77">
        <v>1105</v>
      </c>
      <c r="C1106" s="77" t="s">
        <v>29</v>
      </c>
      <c r="D1106" s="77" t="s">
        <v>29</v>
      </c>
      <c r="E1106" s="77">
        <v>2020</v>
      </c>
      <c r="F1106" s="77">
        <v>34.023433699999998</v>
      </c>
      <c r="G1106" s="77">
        <v>-84.615489699999998</v>
      </c>
      <c r="H1106" s="77">
        <v>0</v>
      </c>
      <c r="I1106" s="77" t="s">
        <v>881</v>
      </c>
      <c r="J1106" s="77">
        <v>43.074761000000002</v>
      </c>
      <c r="K1106" s="77">
        <v>-89.383761300000003</v>
      </c>
      <c r="L1106" s="77">
        <v>2176.08269200722</v>
      </c>
      <c r="M1106" s="77">
        <v>0.448972051235491</v>
      </c>
      <c r="N1106" s="77">
        <v>0</v>
      </c>
      <c r="O1106" s="77">
        <v>417.80787686538702</v>
      </c>
      <c r="P1106" s="87" cm="1">
        <f t="array" ref="P1106">IF($X1106="Non-local",VLOOKUP($E1106,$AI$64:$AW$68,COLUMN($AW:$AW)-COLUMN($AH:$AH),FALSE),IF($X1106="Unknown",VLOOKUP($E1106,$AI$71:$AW$75,COLUMN($AW:$AW)-COLUMN($AH:$AH),FALSE),0))</f>
        <v>224</v>
      </c>
      <c r="Q1106" s="87" cm="1">
        <f t="array" ref="Q1106">IF($X1106="Non-local",VLOOKUP($E1106,$AI$40:$AW$44,COLUMN($AW:$AW)-COLUMN($AH:$AH),FALSE),IF($X1106="Unknown",VLOOKUP($E1106,$AI$47:$AW$51,COLUMN($AW:$AW)-COLUMN($AH:$AH),FALSE),0))</f>
        <v>470.18520000000001</v>
      </c>
      <c r="R1106" s="87" cm="1">
        <f t="array" ref="R1106">IF($X1106="Non-local",VLOOKUP($E1106,$AI$88:$AW$92,COLUMN($AW:$AW)-COLUMN($AH:$AH),FALSE),IF($X1106="Unknown",VLOOKUP($E1106,$AI$95:$AW$99,COLUMN($AW:$AW)-COLUMN($AH:$AH),FALSE),0))</f>
        <v>0.13052013767768686</v>
      </c>
      <c r="S1106" s="87" cm="1">
        <f t="array" ref="S1106">VLOOKUP($E1106,$AI$111:$AW$115,COLUMN($AW:$AW)-COLUMN($AH:$AH),FALSE)</f>
        <v>410.28773999999999</v>
      </c>
      <c r="T1106" s="104">
        <f t="shared" si="343"/>
        <v>0.57949218891317789</v>
      </c>
      <c r="U1106" s="104">
        <f t="shared" si="344"/>
        <v>1522.2808168653871</v>
      </c>
      <c r="V1106" s="87" cm="1">
        <f t="array" ref="V1106">VLOOKUP($E1106,$AI$118:$AW$122,COLUMN($AW:$AW)-COLUMN($AH:$AH),FALSE)</f>
        <v>161.75600000000003</v>
      </c>
      <c r="W1106" s="87" t="str">
        <f t="shared" si="348"/>
        <v>Domestic</v>
      </c>
      <c r="X1106" s="87" t="str">
        <f t="shared" si="349"/>
        <v>Non-local</v>
      </c>
      <c r="Y1106" s="104"/>
      <c r="Z1106" s="87" t="str">
        <f t="shared" si="345"/>
        <v>USA</v>
      </c>
      <c r="AA1106" s="87" t="str">
        <f t="shared" si="346"/>
        <v>USA</v>
      </c>
      <c r="AB1106" s="82" cm="1">
        <f t="array" ref="AB1106">VLOOKUP(B1106,'GDP per Capita'!$T$2:$V$4235,COLUMN('GDP per Capita'!$V:$V)-COLUMN('GDP per Capita'!$S:$S),FALSE)</f>
        <v>63809.64</v>
      </c>
      <c r="AC1106" s="82">
        <f t="shared" si="350"/>
        <v>63809.64</v>
      </c>
      <c r="AD1106" s="82">
        <f t="shared" si="351"/>
        <v>63809.64</v>
      </c>
      <c r="AE1106" s="88">
        <f t="shared" si="347"/>
        <v>2.3856596226924133E-2</v>
      </c>
    </row>
    <row r="1107" spans="1:31">
      <c r="A1107" s="77" t="s">
        <v>1359</v>
      </c>
      <c r="B1107" s="77">
        <v>1106</v>
      </c>
      <c r="C1107" s="77" t="s">
        <v>29</v>
      </c>
      <c r="D1107" s="77" t="s">
        <v>29</v>
      </c>
      <c r="E1107" s="77">
        <v>2020</v>
      </c>
      <c r="F1107" s="77">
        <v>38.969018900000002</v>
      </c>
      <c r="G1107" s="77">
        <v>-77.735505599999996</v>
      </c>
      <c r="H1107" s="77">
        <v>0</v>
      </c>
      <c r="I1107" s="77" t="s">
        <v>881</v>
      </c>
      <c r="J1107" s="77">
        <v>43.074761000000002</v>
      </c>
      <c r="K1107" s="77">
        <v>-89.383761300000003</v>
      </c>
      <c r="L1107" s="77">
        <v>2154.6087873916199</v>
      </c>
      <c r="M1107" s="77">
        <v>0.446136534324033</v>
      </c>
      <c r="N1107" s="77">
        <v>0</v>
      </c>
      <c r="O1107" s="77">
        <v>413.68488717919098</v>
      </c>
      <c r="P1107" s="87" cm="1">
        <f t="array" ref="P1107">IF($X1107="Non-local",VLOOKUP($E1107,$AI$64:$AW$68,COLUMN($AW:$AW)-COLUMN($AH:$AH),FALSE),IF($X1107="Unknown",VLOOKUP($E1107,$AI$71:$AW$75,COLUMN($AW:$AW)-COLUMN($AH:$AH),FALSE),0))</f>
        <v>224</v>
      </c>
      <c r="Q1107" s="87" cm="1">
        <f t="array" ref="Q1107">IF($X1107="Non-local",VLOOKUP($E1107,$AI$40:$AW$44,COLUMN($AW:$AW)-COLUMN($AH:$AH),FALSE),IF($X1107="Unknown",VLOOKUP($E1107,$AI$47:$AW$51,COLUMN($AW:$AW)-COLUMN($AH:$AH),FALSE),0))</f>
        <v>470.18520000000001</v>
      </c>
      <c r="R1107" s="87" cm="1">
        <f t="array" ref="R1107">IF($X1107="Non-local",VLOOKUP($E1107,$AI$88:$AW$92,COLUMN($AW:$AW)-COLUMN($AH:$AH),FALSE),IF($X1107="Unknown",VLOOKUP($E1107,$AI$95:$AW$99,COLUMN($AW:$AW)-COLUMN($AH:$AH),FALSE),0))</f>
        <v>0.13052013767768686</v>
      </c>
      <c r="S1107" s="87" cm="1">
        <f t="array" ref="S1107">VLOOKUP($E1107,$AI$111:$AW$115,COLUMN($AW:$AW)-COLUMN($AH:$AH),FALSE)</f>
        <v>410.28773999999999</v>
      </c>
      <c r="T1107" s="104">
        <f t="shared" si="343"/>
        <v>0.57665667200171988</v>
      </c>
      <c r="U1107" s="104">
        <f t="shared" si="344"/>
        <v>1518.1578271791911</v>
      </c>
      <c r="V1107" s="87" cm="1">
        <f t="array" ref="V1107">VLOOKUP($E1107,$AI$118:$AW$122,COLUMN($AW:$AW)-COLUMN($AH:$AH),FALSE)</f>
        <v>161.75600000000003</v>
      </c>
      <c r="W1107" s="87" t="str">
        <f t="shared" si="348"/>
        <v>Domestic</v>
      </c>
      <c r="X1107" s="87" t="str">
        <f t="shared" si="349"/>
        <v>Non-local</v>
      </c>
      <c r="Y1107" s="104"/>
      <c r="Z1107" s="87" t="str">
        <f t="shared" si="345"/>
        <v>USA</v>
      </c>
      <c r="AA1107" s="87" t="str">
        <f t="shared" si="346"/>
        <v>USA</v>
      </c>
      <c r="AB1107" s="82" cm="1">
        <f t="array" ref="AB1107">VLOOKUP(B1107,'GDP per Capita'!$T$2:$V$4235,COLUMN('GDP per Capita'!$V:$V)-COLUMN('GDP per Capita'!$S:$S),FALSE)</f>
        <v>63809.64</v>
      </c>
      <c r="AC1107" s="82">
        <f t="shared" si="350"/>
        <v>63809.64</v>
      </c>
      <c r="AD1107" s="82">
        <f t="shared" si="351"/>
        <v>63809.64</v>
      </c>
      <c r="AE1107" s="88">
        <f t="shared" si="347"/>
        <v>2.3791982327109058E-2</v>
      </c>
    </row>
    <row r="1108" spans="1:31">
      <c r="A1108" s="77" t="s">
        <v>1360</v>
      </c>
      <c r="B1108" s="77">
        <v>1107</v>
      </c>
      <c r="C1108" s="77" t="s">
        <v>29</v>
      </c>
      <c r="D1108" s="77" t="s">
        <v>29</v>
      </c>
      <c r="E1108" s="77">
        <v>2020</v>
      </c>
      <c r="F1108" s="77">
        <v>36.216794999999998</v>
      </c>
      <c r="G1108" s="77">
        <v>-81.674551699999995</v>
      </c>
      <c r="H1108" s="77">
        <v>0</v>
      </c>
      <c r="I1108" s="77" t="s">
        <v>881</v>
      </c>
      <c r="J1108" s="77">
        <v>43.074761000000002</v>
      </c>
      <c r="K1108" s="77">
        <v>-89.383761300000003</v>
      </c>
      <c r="L1108" s="77">
        <v>2015.2858213070001</v>
      </c>
      <c r="M1108" s="77">
        <v>0.427739664562379</v>
      </c>
      <c r="N1108" s="77">
        <v>0</v>
      </c>
      <c r="O1108" s="77">
        <v>386.93487769094497</v>
      </c>
      <c r="P1108" s="87" cm="1">
        <f t="array" ref="P1108">IF($X1108="Non-local",VLOOKUP($E1108,$AI$64:$AW$68,COLUMN($AW:$AW)-COLUMN($AH:$AH),FALSE),IF($X1108="Unknown",VLOOKUP($E1108,$AI$71:$AW$75,COLUMN($AW:$AW)-COLUMN($AH:$AH),FALSE),0))</f>
        <v>224</v>
      </c>
      <c r="Q1108" s="87" cm="1">
        <f t="array" ref="Q1108">IF($X1108="Non-local",VLOOKUP($E1108,$AI$40:$AW$44,COLUMN($AW:$AW)-COLUMN($AH:$AH),FALSE),IF($X1108="Unknown",VLOOKUP($E1108,$AI$47:$AW$51,COLUMN($AW:$AW)-COLUMN($AH:$AH),FALSE),0))</f>
        <v>470.18520000000001</v>
      </c>
      <c r="R1108" s="87" cm="1">
        <f t="array" ref="R1108">IF($X1108="Non-local",VLOOKUP($E1108,$AI$88:$AW$92,COLUMN($AW:$AW)-COLUMN($AH:$AH),FALSE),IF($X1108="Unknown",VLOOKUP($E1108,$AI$95:$AW$99,COLUMN($AW:$AW)-COLUMN($AH:$AH),FALSE),0))</f>
        <v>0.13052013767768686</v>
      </c>
      <c r="S1108" s="87" cm="1">
        <f t="array" ref="S1108">VLOOKUP($E1108,$AI$111:$AW$115,COLUMN($AW:$AW)-COLUMN($AH:$AH),FALSE)</f>
        <v>410.28773999999999</v>
      </c>
      <c r="T1108" s="104">
        <f t="shared" si="343"/>
        <v>0.55825980224006588</v>
      </c>
      <c r="U1108" s="104">
        <f t="shared" si="344"/>
        <v>1491.407817690945</v>
      </c>
      <c r="V1108" s="87" cm="1">
        <f t="array" ref="V1108">VLOOKUP($E1108,$AI$118:$AW$122,COLUMN($AW:$AW)-COLUMN($AH:$AH),FALSE)</f>
        <v>161.75600000000003</v>
      </c>
      <c r="W1108" s="87" t="str">
        <f t="shared" si="348"/>
        <v>Domestic</v>
      </c>
      <c r="X1108" s="87" t="str">
        <f t="shared" si="349"/>
        <v>Non-local</v>
      </c>
      <c r="Y1108" s="104"/>
      <c r="Z1108" s="87" t="str">
        <f t="shared" si="345"/>
        <v>USA</v>
      </c>
      <c r="AA1108" s="87" t="str">
        <f t="shared" si="346"/>
        <v>USA</v>
      </c>
      <c r="AB1108" s="82" cm="1">
        <f t="array" ref="AB1108">VLOOKUP(B1108,'GDP per Capita'!$T$2:$V$4235,COLUMN('GDP per Capita'!$V:$V)-COLUMN('GDP per Capita'!$S:$S),FALSE)</f>
        <v>63809.64</v>
      </c>
      <c r="AC1108" s="82">
        <f t="shared" si="350"/>
        <v>63809.64</v>
      </c>
      <c r="AD1108" s="82">
        <f t="shared" si="351"/>
        <v>63809.64</v>
      </c>
      <c r="AE1108" s="88">
        <f t="shared" si="347"/>
        <v>2.3372766523850393E-2</v>
      </c>
    </row>
    <row r="1109" spans="1:31">
      <c r="A1109" s="77" t="s">
        <v>1361</v>
      </c>
      <c r="B1109" s="77">
        <v>1108</v>
      </c>
      <c r="C1109" s="77" t="s">
        <v>29</v>
      </c>
      <c r="D1109" s="77" t="s">
        <v>29</v>
      </c>
      <c r="E1109" s="77">
        <v>2020</v>
      </c>
      <c r="F1109" s="77">
        <v>37.233325299999997</v>
      </c>
      <c r="G1109" s="77">
        <v>-121.68463490000001</v>
      </c>
      <c r="H1109" s="77">
        <v>0</v>
      </c>
      <c r="I1109" s="77" t="s">
        <v>881</v>
      </c>
      <c r="J1109" s="77">
        <v>43.074761000000002</v>
      </c>
      <c r="K1109" s="77">
        <v>-89.383761300000003</v>
      </c>
      <c r="L1109" s="77">
        <v>5604.7368947776504</v>
      </c>
      <c r="M1109" s="77">
        <v>0.95842984389317598</v>
      </c>
      <c r="N1109" s="77">
        <v>0</v>
      </c>
      <c r="O1109" s="77">
        <v>672.56842737331795</v>
      </c>
      <c r="P1109" s="87" cm="1">
        <f t="array" ref="P1109">IF($X1109="Non-local",VLOOKUP($E1109,$AI$64:$AW$68,COLUMN($AW:$AW)-COLUMN($AH:$AH),FALSE),IF($X1109="Unknown",VLOOKUP($E1109,$AI$71:$AW$75,COLUMN($AW:$AW)-COLUMN($AH:$AH),FALSE),0))</f>
        <v>224</v>
      </c>
      <c r="Q1109" s="87" cm="1">
        <f t="array" ref="Q1109">IF($X1109="Non-local",VLOOKUP($E1109,$AI$40:$AW$44,COLUMN($AW:$AW)-COLUMN($AH:$AH),FALSE),IF($X1109="Unknown",VLOOKUP($E1109,$AI$47:$AW$51,COLUMN($AW:$AW)-COLUMN($AH:$AH),FALSE),0))</f>
        <v>470.18520000000001</v>
      </c>
      <c r="R1109" s="87" cm="1">
        <f t="array" ref="R1109">IF($X1109="Non-local",VLOOKUP($E1109,$AI$88:$AW$92,COLUMN($AW:$AW)-COLUMN($AH:$AH),FALSE),IF($X1109="Unknown",VLOOKUP($E1109,$AI$95:$AW$99,COLUMN($AW:$AW)-COLUMN($AH:$AH),FALSE),0))</f>
        <v>0.13052013767768686</v>
      </c>
      <c r="S1109" s="87" cm="1">
        <f t="array" ref="S1109">VLOOKUP($E1109,$AI$111:$AW$115,COLUMN($AW:$AW)-COLUMN($AH:$AH),FALSE)</f>
        <v>410.28773999999999</v>
      </c>
      <c r="T1109" s="104">
        <f t="shared" si="343"/>
        <v>1.0889499815708628</v>
      </c>
      <c r="U1109" s="104">
        <f t="shared" si="344"/>
        <v>1777.0413673733181</v>
      </c>
      <c r="V1109" s="87" cm="1">
        <f t="array" ref="V1109">VLOOKUP($E1109,$AI$118:$AW$122,COLUMN($AW:$AW)-COLUMN($AH:$AH),FALSE)</f>
        <v>161.75600000000003</v>
      </c>
      <c r="W1109" s="87" t="str">
        <f t="shared" si="348"/>
        <v>Domestic</v>
      </c>
      <c r="X1109" s="87" t="str">
        <f t="shared" si="349"/>
        <v>Non-local</v>
      </c>
      <c r="Y1109" s="104"/>
      <c r="Z1109" s="87" t="str">
        <f t="shared" si="345"/>
        <v>USA</v>
      </c>
      <c r="AA1109" s="87" t="str">
        <f t="shared" si="346"/>
        <v>USA</v>
      </c>
      <c r="AB1109" s="82" cm="1">
        <f t="array" ref="AB1109">VLOOKUP(B1109,'GDP per Capita'!$T$2:$V$4235,COLUMN('GDP per Capita'!$V:$V)-COLUMN('GDP per Capita'!$S:$S),FALSE)</f>
        <v>63809.64</v>
      </c>
      <c r="AC1109" s="82">
        <f t="shared" si="350"/>
        <v>63809.64</v>
      </c>
      <c r="AD1109" s="82">
        <f t="shared" si="351"/>
        <v>63809.64</v>
      </c>
      <c r="AE1109" s="88">
        <f t="shared" si="347"/>
        <v>2.7849105047032363E-2</v>
      </c>
    </row>
    <row r="1110" spans="1:31">
      <c r="A1110" s="77" t="s">
        <v>912</v>
      </c>
      <c r="B1110" s="77">
        <v>1109</v>
      </c>
      <c r="C1110" s="77" t="s">
        <v>29</v>
      </c>
      <c r="D1110" s="77" t="s">
        <v>29</v>
      </c>
      <c r="E1110" s="77">
        <v>2020</v>
      </c>
      <c r="F1110" s="77">
        <v>42.688915600000001</v>
      </c>
      <c r="G1110" s="77">
        <v>-73.224605699999998</v>
      </c>
      <c r="H1110" s="77">
        <v>0</v>
      </c>
      <c r="I1110" s="77" t="s">
        <v>881</v>
      </c>
      <c r="J1110" s="77">
        <v>43.074761000000002</v>
      </c>
      <c r="K1110" s="77">
        <v>-89.383761300000003</v>
      </c>
      <c r="L1110" s="77">
        <v>2630.5940904925501</v>
      </c>
      <c r="M1110" s="77">
        <v>0.50898790675527505</v>
      </c>
      <c r="N1110" s="77">
        <v>0</v>
      </c>
      <c r="O1110" s="77">
        <v>505.07406537457098</v>
      </c>
      <c r="P1110" s="87" cm="1">
        <f t="array" ref="P1110">IF($X1110="Non-local",VLOOKUP($E1110,$AI$64:$AW$68,COLUMN($AW:$AW)-COLUMN($AH:$AH),FALSE),IF($X1110="Unknown",VLOOKUP($E1110,$AI$71:$AW$75,COLUMN($AW:$AW)-COLUMN($AH:$AH),FALSE),0))</f>
        <v>224</v>
      </c>
      <c r="Q1110" s="87" cm="1">
        <f t="array" ref="Q1110">IF($X1110="Non-local",VLOOKUP($E1110,$AI$40:$AW$44,COLUMN($AW:$AW)-COLUMN($AH:$AH),FALSE),IF($X1110="Unknown",VLOOKUP($E1110,$AI$47:$AW$51,COLUMN($AW:$AW)-COLUMN($AH:$AH),FALSE),0))</f>
        <v>470.18520000000001</v>
      </c>
      <c r="R1110" s="87" cm="1">
        <f t="array" ref="R1110">IF($X1110="Non-local",VLOOKUP($E1110,$AI$88:$AW$92,COLUMN($AW:$AW)-COLUMN($AH:$AH),FALSE),IF($X1110="Unknown",VLOOKUP($E1110,$AI$95:$AW$99,COLUMN($AW:$AW)-COLUMN($AH:$AH),FALSE),0))</f>
        <v>0.13052013767768686</v>
      </c>
      <c r="S1110" s="87" cm="1">
        <f t="array" ref="S1110">VLOOKUP($E1110,$AI$111:$AW$115,COLUMN($AW:$AW)-COLUMN($AH:$AH),FALSE)</f>
        <v>410.28773999999999</v>
      </c>
      <c r="T1110" s="104">
        <f t="shared" si="343"/>
        <v>0.63950804443296194</v>
      </c>
      <c r="U1110" s="104">
        <f t="shared" si="344"/>
        <v>1609.547005374571</v>
      </c>
      <c r="V1110" s="87" cm="1">
        <f t="array" ref="V1110">VLOOKUP($E1110,$AI$118:$AW$122,COLUMN($AW:$AW)-COLUMN($AH:$AH),FALSE)</f>
        <v>161.75600000000003</v>
      </c>
      <c r="W1110" s="87" t="str">
        <f t="shared" si="348"/>
        <v>Domestic</v>
      </c>
      <c r="X1110" s="87" t="str">
        <f t="shared" si="349"/>
        <v>Non-local</v>
      </c>
      <c r="Y1110" s="104"/>
      <c r="Z1110" s="87" t="str">
        <f t="shared" si="345"/>
        <v>USA</v>
      </c>
      <c r="AA1110" s="87" t="str">
        <f t="shared" si="346"/>
        <v>USA</v>
      </c>
      <c r="AB1110" s="82" cm="1">
        <f t="array" ref="AB1110">VLOOKUP(B1110,'GDP per Capita'!$T$2:$V$4235,COLUMN('GDP per Capita'!$V:$V)-COLUMN('GDP per Capita'!$S:$S),FALSE)</f>
        <v>63809.64</v>
      </c>
      <c r="AC1110" s="82">
        <f t="shared" si="350"/>
        <v>63809.64</v>
      </c>
      <c r="AD1110" s="82">
        <f t="shared" si="351"/>
        <v>63809.64</v>
      </c>
      <c r="AE1110" s="88">
        <f t="shared" si="347"/>
        <v>2.5224198183449568E-2</v>
      </c>
    </row>
    <row r="1111" spans="1:31">
      <c r="A1111" s="77" t="s">
        <v>1362</v>
      </c>
      <c r="B1111" s="77">
        <v>1110</v>
      </c>
      <c r="C1111" s="77" t="s">
        <v>29</v>
      </c>
      <c r="D1111" s="77" t="s">
        <v>29</v>
      </c>
      <c r="E1111" s="77">
        <v>2020</v>
      </c>
      <c r="F1111" s="77">
        <v>37.451967099999997</v>
      </c>
      <c r="G1111" s="77">
        <v>-122.1779927</v>
      </c>
      <c r="H1111" s="77">
        <v>0</v>
      </c>
      <c r="I1111" s="77" t="s">
        <v>881</v>
      </c>
      <c r="J1111" s="77">
        <v>43.074761000000002</v>
      </c>
      <c r="K1111" s="77">
        <v>-89.383761300000003</v>
      </c>
      <c r="L1111" s="77">
        <v>5665.5800783938002</v>
      </c>
      <c r="M1111" s="77">
        <v>0.96669475883441403</v>
      </c>
      <c r="N1111" s="77">
        <v>0</v>
      </c>
      <c r="O1111" s="77">
        <v>679.86960940725601</v>
      </c>
      <c r="P1111" s="87" cm="1">
        <f t="array" ref="P1111">IF($X1111="Non-local",VLOOKUP($E1111,$AI$64:$AW$68,COLUMN($AW:$AW)-COLUMN($AH:$AH),FALSE),IF($X1111="Unknown",VLOOKUP($E1111,$AI$71:$AW$75,COLUMN($AW:$AW)-COLUMN($AH:$AH),FALSE),0))</f>
        <v>224</v>
      </c>
      <c r="Q1111" s="87" cm="1">
        <f t="array" ref="Q1111">IF($X1111="Non-local",VLOOKUP($E1111,$AI$40:$AW$44,COLUMN($AW:$AW)-COLUMN($AH:$AH),FALSE),IF($X1111="Unknown",VLOOKUP($E1111,$AI$47:$AW$51,COLUMN($AW:$AW)-COLUMN($AH:$AH),FALSE),0))</f>
        <v>470.18520000000001</v>
      </c>
      <c r="R1111" s="87" cm="1">
        <f t="array" ref="R1111">IF($X1111="Non-local",VLOOKUP($E1111,$AI$88:$AW$92,COLUMN($AW:$AW)-COLUMN($AH:$AH),FALSE),IF($X1111="Unknown",VLOOKUP($E1111,$AI$95:$AW$99,COLUMN($AW:$AW)-COLUMN($AH:$AH),FALSE),0))</f>
        <v>0.13052013767768686</v>
      </c>
      <c r="S1111" s="87" cm="1">
        <f t="array" ref="S1111">VLOOKUP($E1111,$AI$111:$AW$115,COLUMN($AW:$AW)-COLUMN($AH:$AH),FALSE)</f>
        <v>410.28773999999999</v>
      </c>
      <c r="T1111" s="104">
        <f t="shared" si="343"/>
        <v>1.0972148965121009</v>
      </c>
      <c r="U1111" s="104">
        <f t="shared" si="344"/>
        <v>1784.342549407256</v>
      </c>
      <c r="V1111" s="87" cm="1">
        <f t="array" ref="V1111">VLOOKUP($E1111,$AI$118:$AW$122,COLUMN($AW:$AW)-COLUMN($AH:$AH),FALSE)</f>
        <v>161.75600000000003</v>
      </c>
      <c r="W1111" s="87" t="str">
        <f t="shared" si="348"/>
        <v>Domestic</v>
      </c>
      <c r="X1111" s="87" t="str">
        <f t="shared" si="349"/>
        <v>Non-local</v>
      </c>
      <c r="Y1111" s="104"/>
      <c r="Z1111" s="87" t="str">
        <f t="shared" si="345"/>
        <v>USA</v>
      </c>
      <c r="AA1111" s="87" t="str">
        <f t="shared" si="346"/>
        <v>USA</v>
      </c>
      <c r="AB1111" s="82" cm="1">
        <f t="array" ref="AB1111">VLOOKUP(B1111,'GDP per Capita'!$T$2:$V$4235,COLUMN('GDP per Capita'!$V:$V)-COLUMN('GDP per Capita'!$S:$S),FALSE)</f>
        <v>63809.64</v>
      </c>
      <c r="AC1111" s="82">
        <f t="shared" si="350"/>
        <v>63809.64</v>
      </c>
      <c r="AD1111" s="82">
        <f t="shared" si="351"/>
        <v>63809.64</v>
      </c>
      <c r="AE1111" s="88">
        <f t="shared" si="347"/>
        <v>2.7963526348170214E-2</v>
      </c>
    </row>
    <row r="1112" spans="1:31">
      <c r="A1112" s="77" t="s">
        <v>1280</v>
      </c>
      <c r="B1112" s="77">
        <v>1111</v>
      </c>
      <c r="C1112" s="77" t="s">
        <v>29</v>
      </c>
      <c r="D1112" s="77" t="s">
        <v>29</v>
      </c>
      <c r="E1112" s="77">
        <v>2020</v>
      </c>
      <c r="F1112" s="77">
        <v>35.996653000000002</v>
      </c>
      <c r="G1112" s="77">
        <v>-78.901805299999893</v>
      </c>
      <c r="H1112" s="77">
        <v>0</v>
      </c>
      <c r="I1112" s="77" t="s">
        <v>881</v>
      </c>
      <c r="J1112" s="77">
        <v>43.074761000000002</v>
      </c>
      <c r="K1112" s="77">
        <v>-89.383761300000003</v>
      </c>
      <c r="L1112" s="77">
        <v>2386.1451116872699</v>
      </c>
      <c r="M1112" s="77">
        <v>0.47670969625752502</v>
      </c>
      <c r="N1112" s="77">
        <v>0</v>
      </c>
      <c r="O1112" s="77">
        <v>458.13986144395602</v>
      </c>
      <c r="P1112" s="87" cm="1">
        <f t="array" ref="P1112">IF($X1112="Non-local",VLOOKUP($E1112,$AI$64:$AW$68,COLUMN($AW:$AW)-COLUMN($AH:$AH),FALSE),IF($X1112="Unknown",VLOOKUP($E1112,$AI$71:$AW$75,COLUMN($AW:$AW)-COLUMN($AH:$AH),FALSE),0))</f>
        <v>224</v>
      </c>
      <c r="Q1112" s="87" cm="1">
        <f t="array" ref="Q1112">IF($X1112="Non-local",VLOOKUP($E1112,$AI$40:$AW$44,COLUMN($AW:$AW)-COLUMN($AH:$AH),FALSE),IF($X1112="Unknown",VLOOKUP($E1112,$AI$47:$AW$51,COLUMN($AW:$AW)-COLUMN($AH:$AH),FALSE),0))</f>
        <v>470.18520000000001</v>
      </c>
      <c r="R1112" s="87" cm="1">
        <f t="array" ref="R1112">IF($X1112="Non-local",VLOOKUP($E1112,$AI$88:$AW$92,COLUMN($AW:$AW)-COLUMN($AH:$AH),FALSE),IF($X1112="Unknown",VLOOKUP($E1112,$AI$95:$AW$99,COLUMN($AW:$AW)-COLUMN($AH:$AH),FALSE),0))</f>
        <v>0.13052013767768686</v>
      </c>
      <c r="S1112" s="87" cm="1">
        <f t="array" ref="S1112">VLOOKUP($E1112,$AI$111:$AW$115,COLUMN($AW:$AW)-COLUMN($AH:$AH),FALSE)</f>
        <v>410.28773999999999</v>
      </c>
      <c r="T1112" s="104">
        <f t="shared" si="343"/>
        <v>0.6072298339352119</v>
      </c>
      <c r="U1112" s="104">
        <f t="shared" si="344"/>
        <v>1562.6128014439562</v>
      </c>
      <c r="V1112" s="87" cm="1">
        <f t="array" ref="V1112">VLOOKUP($E1112,$AI$118:$AW$122,COLUMN($AW:$AW)-COLUMN($AH:$AH),FALSE)</f>
        <v>161.75600000000003</v>
      </c>
      <c r="W1112" s="87" t="str">
        <f t="shared" si="348"/>
        <v>Domestic</v>
      </c>
      <c r="X1112" s="87" t="str">
        <f t="shared" si="349"/>
        <v>Non-local</v>
      </c>
      <c r="Y1112" s="104"/>
      <c r="Z1112" s="87" t="str">
        <f t="shared" si="345"/>
        <v>USA</v>
      </c>
      <c r="AA1112" s="87" t="str">
        <f t="shared" si="346"/>
        <v>USA</v>
      </c>
      <c r="AB1112" s="82" cm="1">
        <f t="array" ref="AB1112">VLOOKUP(B1112,'GDP per Capita'!$T$2:$V$4235,COLUMN('GDP per Capita'!$V:$V)-COLUMN('GDP per Capita'!$S:$S),FALSE)</f>
        <v>63809.64</v>
      </c>
      <c r="AC1112" s="82">
        <f t="shared" si="350"/>
        <v>63809.64</v>
      </c>
      <c r="AD1112" s="82">
        <f t="shared" si="351"/>
        <v>63809.64</v>
      </c>
      <c r="AE1112" s="88">
        <f t="shared" si="347"/>
        <v>2.4488663491032958E-2</v>
      </c>
    </row>
    <row r="1113" spans="1:31">
      <c r="A1113" s="77" t="s">
        <v>1363</v>
      </c>
      <c r="B1113" s="77">
        <v>1112</v>
      </c>
      <c r="C1113" s="77" t="s">
        <v>29</v>
      </c>
      <c r="D1113" s="77" t="s">
        <v>29</v>
      </c>
      <c r="E1113" s="77">
        <v>2020</v>
      </c>
      <c r="F1113" s="77">
        <v>28.0330075</v>
      </c>
      <c r="G1113" s="77">
        <v>-80.643355200000002</v>
      </c>
      <c r="H1113" s="77">
        <v>0</v>
      </c>
      <c r="I1113" s="77" t="s">
        <v>881</v>
      </c>
      <c r="J1113" s="77">
        <v>43.074761000000002</v>
      </c>
      <c r="K1113" s="77">
        <v>-89.383761300000003</v>
      </c>
      <c r="L1113" s="77">
        <v>3694.9432417937801</v>
      </c>
      <c r="M1113" s="77">
        <v>0.67355814527204505</v>
      </c>
      <c r="N1113" s="77">
        <v>0</v>
      </c>
      <c r="O1113" s="77">
        <v>709.42910242440598</v>
      </c>
      <c r="P1113" s="87" cm="1">
        <f t="array" ref="P1113">IF($X1113="Non-local",VLOOKUP($E1113,$AI$64:$AW$68,COLUMN($AW:$AW)-COLUMN($AH:$AH),FALSE),IF($X1113="Unknown",VLOOKUP($E1113,$AI$71:$AW$75,COLUMN($AW:$AW)-COLUMN($AH:$AH),FALSE),0))</f>
        <v>224</v>
      </c>
      <c r="Q1113" s="87" cm="1">
        <f t="array" ref="Q1113">IF($X1113="Non-local",VLOOKUP($E1113,$AI$40:$AW$44,COLUMN($AW:$AW)-COLUMN($AH:$AH),FALSE),IF($X1113="Unknown",VLOOKUP($E1113,$AI$47:$AW$51,COLUMN($AW:$AW)-COLUMN($AH:$AH),FALSE),0))</f>
        <v>470.18520000000001</v>
      </c>
      <c r="R1113" s="87" cm="1">
        <f t="array" ref="R1113">IF($X1113="Non-local",VLOOKUP($E1113,$AI$88:$AW$92,COLUMN($AW:$AW)-COLUMN($AH:$AH),FALSE),IF($X1113="Unknown",VLOOKUP($E1113,$AI$95:$AW$99,COLUMN($AW:$AW)-COLUMN($AH:$AH),FALSE),0))</f>
        <v>0.13052013767768686</v>
      </c>
      <c r="S1113" s="87" cm="1">
        <f t="array" ref="S1113">VLOOKUP($E1113,$AI$111:$AW$115,COLUMN($AW:$AW)-COLUMN($AH:$AH),FALSE)</f>
        <v>410.28773999999999</v>
      </c>
      <c r="T1113" s="104">
        <f t="shared" si="343"/>
        <v>0.80407828294973194</v>
      </c>
      <c r="U1113" s="104">
        <f t="shared" si="344"/>
        <v>1813.9020424244061</v>
      </c>
      <c r="V1113" s="87" cm="1">
        <f t="array" ref="V1113">VLOOKUP($E1113,$AI$118:$AW$122,COLUMN($AW:$AW)-COLUMN($AH:$AH),FALSE)</f>
        <v>161.75600000000003</v>
      </c>
      <c r="W1113" s="87" t="str">
        <f t="shared" si="348"/>
        <v>Domestic</v>
      </c>
      <c r="X1113" s="87" t="str">
        <f t="shared" si="349"/>
        <v>Non-local</v>
      </c>
      <c r="Y1113" s="104"/>
      <c r="Z1113" s="87" t="str">
        <f t="shared" si="345"/>
        <v>USA</v>
      </c>
      <c r="AA1113" s="87" t="str">
        <f t="shared" si="346"/>
        <v>USA</v>
      </c>
      <c r="AB1113" s="82" cm="1">
        <f t="array" ref="AB1113">VLOOKUP(B1113,'GDP per Capita'!$T$2:$V$4235,COLUMN('GDP per Capita'!$V:$V)-COLUMN('GDP per Capita'!$S:$S),FALSE)</f>
        <v>63809.64</v>
      </c>
      <c r="AC1113" s="82">
        <f t="shared" si="350"/>
        <v>63809.64</v>
      </c>
      <c r="AD1113" s="82">
        <f t="shared" si="351"/>
        <v>63809.64</v>
      </c>
      <c r="AE1113" s="88">
        <f t="shared" si="347"/>
        <v>2.8426771290739238E-2</v>
      </c>
    </row>
    <row r="1114" spans="1:31">
      <c r="A1114" s="77" t="s">
        <v>1364</v>
      </c>
      <c r="B1114" s="77">
        <v>1113</v>
      </c>
      <c r="C1114" s="77" t="s">
        <v>29</v>
      </c>
      <c r="D1114" s="77" t="s">
        <v>29</v>
      </c>
      <c r="E1114" s="77">
        <v>2020</v>
      </c>
      <c r="F1114" s="77">
        <v>41.223004799999998</v>
      </c>
      <c r="G1114" s="77">
        <v>-111.97384289999999</v>
      </c>
      <c r="H1114" s="77">
        <v>0</v>
      </c>
      <c r="I1114" s="77" t="s">
        <v>881</v>
      </c>
      <c r="J1114" s="77">
        <v>43.074761000000002</v>
      </c>
      <c r="K1114" s="77">
        <v>-89.383761300000003</v>
      </c>
      <c r="L1114" s="77">
        <v>3735.92900285223</v>
      </c>
      <c r="M1114" s="77">
        <v>0.680082970121347</v>
      </c>
      <c r="N1114" s="77">
        <v>0</v>
      </c>
      <c r="O1114" s="77">
        <v>717.29836854763005</v>
      </c>
      <c r="P1114" s="87" cm="1">
        <f t="array" ref="P1114">IF($X1114="Non-local",VLOOKUP($E1114,$AI$64:$AW$68,COLUMN($AW:$AW)-COLUMN($AH:$AH),FALSE),IF($X1114="Unknown",VLOOKUP($E1114,$AI$71:$AW$75,COLUMN($AW:$AW)-COLUMN($AH:$AH),FALSE),0))</f>
        <v>224</v>
      </c>
      <c r="Q1114" s="87" cm="1">
        <f t="array" ref="Q1114">IF($X1114="Non-local",VLOOKUP($E1114,$AI$40:$AW$44,COLUMN($AW:$AW)-COLUMN($AH:$AH),FALSE),IF($X1114="Unknown",VLOOKUP($E1114,$AI$47:$AW$51,COLUMN($AW:$AW)-COLUMN($AH:$AH),FALSE),0))</f>
        <v>470.18520000000001</v>
      </c>
      <c r="R1114" s="87" cm="1">
        <f t="array" ref="R1114">IF($X1114="Non-local",VLOOKUP($E1114,$AI$88:$AW$92,COLUMN($AW:$AW)-COLUMN($AH:$AH),FALSE),IF($X1114="Unknown",VLOOKUP($E1114,$AI$95:$AW$99,COLUMN($AW:$AW)-COLUMN($AH:$AH),FALSE),0))</f>
        <v>0.13052013767768686</v>
      </c>
      <c r="S1114" s="87" cm="1">
        <f t="array" ref="S1114">VLOOKUP($E1114,$AI$111:$AW$115,COLUMN($AW:$AW)-COLUMN($AH:$AH),FALSE)</f>
        <v>410.28773999999999</v>
      </c>
      <c r="T1114" s="104">
        <f t="shared" si="343"/>
        <v>0.81060310779903388</v>
      </c>
      <c r="U1114" s="104">
        <f t="shared" si="344"/>
        <v>1821.77130854763</v>
      </c>
      <c r="V1114" s="87" cm="1">
        <f t="array" ref="V1114">VLOOKUP($E1114,$AI$118:$AW$122,COLUMN($AW:$AW)-COLUMN($AH:$AH),FALSE)</f>
        <v>161.75600000000003</v>
      </c>
      <c r="W1114" s="87" t="str">
        <f t="shared" si="348"/>
        <v>Domestic</v>
      </c>
      <c r="X1114" s="87" t="str">
        <f t="shared" si="349"/>
        <v>Non-local</v>
      </c>
      <c r="Y1114" s="104"/>
      <c r="Z1114" s="87" t="str">
        <f t="shared" si="345"/>
        <v>USA</v>
      </c>
      <c r="AA1114" s="87" t="str">
        <f t="shared" si="346"/>
        <v>USA</v>
      </c>
      <c r="AB1114" s="82" cm="1">
        <f t="array" ref="AB1114">VLOOKUP(B1114,'GDP per Capita'!$T$2:$V$4235,COLUMN('GDP per Capita'!$V:$V)-COLUMN('GDP per Capita'!$S:$S),FALSE)</f>
        <v>63809.64</v>
      </c>
      <c r="AC1114" s="82">
        <f t="shared" si="350"/>
        <v>63809.64</v>
      </c>
      <c r="AD1114" s="82">
        <f t="shared" si="351"/>
        <v>63809.64</v>
      </c>
      <c r="AE1114" s="88">
        <f t="shared" si="347"/>
        <v>2.8550095386020515E-2</v>
      </c>
    </row>
    <row r="1115" spans="1:31">
      <c r="A1115" s="77" t="s">
        <v>1365</v>
      </c>
      <c r="B1115" s="77">
        <v>1114</v>
      </c>
      <c r="C1115" s="77" t="s">
        <v>29</v>
      </c>
      <c r="D1115" s="77" t="s">
        <v>29</v>
      </c>
      <c r="E1115" s="77">
        <v>2020</v>
      </c>
      <c r="F1115" s="77">
        <v>32.776895600000003</v>
      </c>
      <c r="G1115" s="77">
        <v>-96.797299099999904</v>
      </c>
      <c r="H1115" s="77">
        <v>0</v>
      </c>
      <c r="I1115" s="77" t="s">
        <v>881</v>
      </c>
      <c r="J1115" s="77">
        <v>43.074761000000002</v>
      </c>
      <c r="K1115" s="77">
        <v>-89.383761300000003</v>
      </c>
      <c r="L1115" s="77">
        <v>2631.0278656953201</v>
      </c>
      <c r="M1115" s="77">
        <v>0.50904518450448899</v>
      </c>
      <c r="N1115" s="77">
        <v>0</v>
      </c>
      <c r="O1115" s="77">
        <v>505.15735021350201</v>
      </c>
      <c r="P1115" s="87" cm="1">
        <f t="array" ref="P1115">IF($X1115="Non-local",VLOOKUP($E1115,$AI$64:$AW$68,COLUMN($AW:$AW)-COLUMN($AH:$AH),FALSE),IF($X1115="Unknown",VLOOKUP($E1115,$AI$71:$AW$75,COLUMN($AW:$AW)-COLUMN($AH:$AH),FALSE),0))</f>
        <v>224</v>
      </c>
      <c r="Q1115" s="87" cm="1">
        <f t="array" ref="Q1115">IF($X1115="Non-local",VLOOKUP($E1115,$AI$40:$AW$44,COLUMN($AW:$AW)-COLUMN($AH:$AH),FALSE),IF($X1115="Unknown",VLOOKUP($E1115,$AI$47:$AW$51,COLUMN($AW:$AW)-COLUMN($AH:$AH),FALSE),0))</f>
        <v>470.18520000000001</v>
      </c>
      <c r="R1115" s="87" cm="1">
        <f t="array" ref="R1115">IF($X1115="Non-local",VLOOKUP($E1115,$AI$88:$AW$92,COLUMN($AW:$AW)-COLUMN($AH:$AH),FALSE),IF($X1115="Unknown",VLOOKUP($E1115,$AI$95:$AW$99,COLUMN($AW:$AW)-COLUMN($AH:$AH),FALSE),0))</f>
        <v>0.13052013767768686</v>
      </c>
      <c r="S1115" s="87" cm="1">
        <f t="array" ref="S1115">VLOOKUP($E1115,$AI$111:$AW$115,COLUMN($AW:$AW)-COLUMN($AH:$AH),FALSE)</f>
        <v>410.28773999999999</v>
      </c>
      <c r="T1115" s="104">
        <f t="shared" si="343"/>
        <v>0.63956532218217588</v>
      </c>
      <c r="U1115" s="104">
        <f t="shared" si="344"/>
        <v>1609.6302902135019</v>
      </c>
      <c r="V1115" s="87" cm="1">
        <f t="array" ref="V1115">VLOOKUP($E1115,$AI$118:$AW$122,COLUMN($AW:$AW)-COLUMN($AH:$AH),FALSE)</f>
        <v>161.75600000000003</v>
      </c>
      <c r="W1115" s="87" t="str">
        <f t="shared" si="348"/>
        <v>Domestic</v>
      </c>
      <c r="X1115" s="87" t="str">
        <f t="shared" si="349"/>
        <v>Non-local</v>
      </c>
      <c r="Y1115" s="104"/>
      <c r="Z1115" s="87" t="str">
        <f t="shared" si="345"/>
        <v>USA</v>
      </c>
      <c r="AA1115" s="87" t="str">
        <f t="shared" si="346"/>
        <v>USA</v>
      </c>
      <c r="AB1115" s="82" cm="1">
        <f t="array" ref="AB1115">VLOOKUP(B1115,'GDP per Capita'!$T$2:$V$4235,COLUMN('GDP per Capita'!$V:$V)-COLUMN('GDP per Capita'!$S:$S),FALSE)</f>
        <v>63809.64</v>
      </c>
      <c r="AC1115" s="82">
        <f t="shared" si="350"/>
        <v>63809.64</v>
      </c>
      <c r="AD1115" s="82">
        <f t="shared" si="351"/>
        <v>63809.64</v>
      </c>
      <c r="AE1115" s="88">
        <f t="shared" si="347"/>
        <v>2.5225503391235273E-2</v>
      </c>
    </row>
    <row r="1116" spans="1:31">
      <c r="A1116" s="77" t="s">
        <v>1366</v>
      </c>
      <c r="B1116" s="77">
        <v>1115</v>
      </c>
      <c r="C1116" s="77" t="s">
        <v>29</v>
      </c>
      <c r="D1116" s="77" t="s">
        <v>29</v>
      </c>
      <c r="E1116" s="77">
        <v>2020</v>
      </c>
      <c r="F1116" s="77">
        <v>32.729639499999998</v>
      </c>
      <c r="G1116" s="77">
        <v>-116.96686175935599</v>
      </c>
      <c r="H1116" s="77">
        <v>0</v>
      </c>
      <c r="I1116" s="77" t="s">
        <v>881</v>
      </c>
      <c r="J1116" s="77">
        <v>43.074761000000002</v>
      </c>
      <c r="K1116" s="77">
        <v>-89.383761300000003</v>
      </c>
      <c r="L1116" s="77">
        <v>5326.2058618585197</v>
      </c>
      <c r="M1116" s="77">
        <v>0.92067758612585804</v>
      </c>
      <c r="N1116" s="77">
        <v>0</v>
      </c>
      <c r="O1116" s="77">
        <v>639.14470342302195</v>
      </c>
      <c r="P1116" s="87" cm="1">
        <f t="array" ref="P1116">IF($X1116="Non-local",VLOOKUP($E1116,$AI$64:$AW$68,COLUMN($AW:$AW)-COLUMN($AH:$AH),FALSE),IF($X1116="Unknown",VLOOKUP($E1116,$AI$71:$AW$75,COLUMN($AW:$AW)-COLUMN($AH:$AH),FALSE),0))</f>
        <v>224</v>
      </c>
      <c r="Q1116" s="87" cm="1">
        <f t="array" ref="Q1116">IF($X1116="Non-local",VLOOKUP($E1116,$AI$40:$AW$44,COLUMN($AW:$AW)-COLUMN($AH:$AH),FALSE),IF($X1116="Unknown",VLOOKUP($E1116,$AI$47:$AW$51,COLUMN($AW:$AW)-COLUMN($AH:$AH),FALSE),0))</f>
        <v>470.18520000000001</v>
      </c>
      <c r="R1116" s="87" cm="1">
        <f t="array" ref="R1116">IF($X1116="Non-local",VLOOKUP($E1116,$AI$88:$AW$92,COLUMN($AW:$AW)-COLUMN($AH:$AH),FALSE),IF($X1116="Unknown",VLOOKUP($E1116,$AI$95:$AW$99,COLUMN($AW:$AW)-COLUMN($AH:$AH),FALSE),0))</f>
        <v>0.13052013767768686</v>
      </c>
      <c r="S1116" s="87" cm="1">
        <f t="array" ref="S1116">VLOOKUP($E1116,$AI$111:$AW$115,COLUMN($AW:$AW)-COLUMN($AH:$AH),FALSE)</f>
        <v>410.28773999999999</v>
      </c>
      <c r="T1116" s="104">
        <f t="shared" si="343"/>
        <v>1.0511977238035448</v>
      </c>
      <c r="U1116" s="104">
        <f t="shared" si="344"/>
        <v>1743.6176434230219</v>
      </c>
      <c r="V1116" s="87" cm="1">
        <f t="array" ref="V1116">VLOOKUP($E1116,$AI$118:$AW$122,COLUMN($AW:$AW)-COLUMN($AH:$AH),FALSE)</f>
        <v>161.75600000000003</v>
      </c>
      <c r="W1116" s="87" t="str">
        <f t="shared" si="348"/>
        <v>Domestic</v>
      </c>
      <c r="X1116" s="87" t="str">
        <f t="shared" si="349"/>
        <v>Non-local</v>
      </c>
      <c r="Y1116" s="104"/>
      <c r="Z1116" s="87" t="str">
        <f t="shared" si="345"/>
        <v>USA</v>
      </c>
      <c r="AA1116" s="87" t="str">
        <f t="shared" si="346"/>
        <v>USA</v>
      </c>
      <c r="AB1116" s="82" cm="1">
        <f t="array" ref="AB1116">VLOOKUP(B1116,'GDP per Capita'!$T$2:$V$4235,COLUMN('GDP per Capita'!$V:$V)-COLUMN('GDP per Capita'!$S:$S),FALSE)</f>
        <v>63809.64</v>
      </c>
      <c r="AC1116" s="82">
        <f t="shared" si="350"/>
        <v>63809.64</v>
      </c>
      <c r="AD1116" s="82">
        <f t="shared" si="351"/>
        <v>63809.64</v>
      </c>
      <c r="AE1116" s="88">
        <f t="shared" si="347"/>
        <v>2.7325301371752323E-2</v>
      </c>
    </row>
    <row r="1117" spans="1:31">
      <c r="A1117" s="77" t="s">
        <v>1367</v>
      </c>
      <c r="B1117" s="77">
        <v>1116</v>
      </c>
      <c r="C1117" s="77" t="s">
        <v>29</v>
      </c>
      <c r="D1117" s="77" t="s">
        <v>29</v>
      </c>
      <c r="E1117" s="77">
        <v>2020</v>
      </c>
      <c r="F1117" s="77">
        <v>37.426540699999997</v>
      </c>
      <c r="G1117" s="77">
        <v>-122.170292584091</v>
      </c>
      <c r="H1117" s="77">
        <v>0</v>
      </c>
      <c r="I1117" s="77" t="s">
        <v>881</v>
      </c>
      <c r="J1117" s="77">
        <v>43.074761000000002</v>
      </c>
      <c r="K1117" s="77">
        <v>-89.383761300000003</v>
      </c>
      <c r="L1117" s="77">
        <v>5666.5506553181503</v>
      </c>
      <c r="M1117" s="77">
        <v>0.966826654499648</v>
      </c>
      <c r="N1117" s="77">
        <v>0</v>
      </c>
      <c r="O1117" s="77">
        <v>679.98607863817801</v>
      </c>
      <c r="P1117" s="87" cm="1">
        <f t="array" ref="P1117">IF($X1117="Non-local",VLOOKUP($E1117,$AI$64:$AW$68,COLUMN($AW:$AW)-COLUMN($AH:$AH),FALSE),IF($X1117="Unknown",VLOOKUP($E1117,$AI$71:$AW$75,COLUMN($AW:$AW)-COLUMN($AH:$AH),FALSE),0))</f>
        <v>224</v>
      </c>
      <c r="Q1117" s="87" cm="1">
        <f t="array" ref="Q1117">IF($X1117="Non-local",VLOOKUP($E1117,$AI$40:$AW$44,COLUMN($AW:$AW)-COLUMN($AH:$AH),FALSE),IF($X1117="Unknown",VLOOKUP($E1117,$AI$47:$AW$51,COLUMN($AW:$AW)-COLUMN($AH:$AH),FALSE),0))</f>
        <v>470.18520000000001</v>
      </c>
      <c r="R1117" s="87" cm="1">
        <f t="array" ref="R1117">IF($X1117="Non-local",VLOOKUP($E1117,$AI$88:$AW$92,COLUMN($AW:$AW)-COLUMN($AH:$AH),FALSE),IF($X1117="Unknown",VLOOKUP($E1117,$AI$95:$AW$99,COLUMN($AW:$AW)-COLUMN($AH:$AH),FALSE),0))</f>
        <v>0.13052013767768686</v>
      </c>
      <c r="S1117" s="87" cm="1">
        <f t="array" ref="S1117">VLOOKUP($E1117,$AI$111:$AW$115,COLUMN($AW:$AW)-COLUMN($AH:$AH),FALSE)</f>
        <v>410.28773999999999</v>
      </c>
      <c r="T1117" s="104">
        <f t="shared" si="343"/>
        <v>1.0973467921773348</v>
      </c>
      <c r="U1117" s="104">
        <f t="shared" si="344"/>
        <v>1784.4590186381781</v>
      </c>
      <c r="V1117" s="87" cm="1">
        <f t="array" ref="V1117">VLOOKUP($E1117,$AI$118:$AW$122,COLUMN($AW:$AW)-COLUMN($AH:$AH),FALSE)</f>
        <v>161.75600000000003</v>
      </c>
      <c r="W1117" s="87" t="str">
        <f t="shared" si="348"/>
        <v>Domestic</v>
      </c>
      <c r="X1117" s="87" t="str">
        <f t="shared" si="349"/>
        <v>Non-local</v>
      </c>
      <c r="Y1117" s="104"/>
      <c r="Z1117" s="87" t="str">
        <f t="shared" si="345"/>
        <v>USA</v>
      </c>
      <c r="AA1117" s="87" t="str">
        <f t="shared" si="346"/>
        <v>USA</v>
      </c>
      <c r="AB1117" s="82" cm="1">
        <f t="array" ref="AB1117">VLOOKUP(B1117,'GDP per Capita'!$T$2:$V$4235,COLUMN('GDP per Capita'!$V:$V)-COLUMN('GDP per Capita'!$S:$S),FALSE)</f>
        <v>63809.64</v>
      </c>
      <c r="AC1117" s="82">
        <f t="shared" si="350"/>
        <v>63809.64</v>
      </c>
      <c r="AD1117" s="82">
        <f t="shared" si="351"/>
        <v>63809.64</v>
      </c>
      <c r="AE1117" s="88">
        <f t="shared" si="347"/>
        <v>2.7965351608913294E-2</v>
      </c>
    </row>
    <row r="1118" spans="1:31">
      <c r="A1118" s="77" t="s">
        <v>1368</v>
      </c>
      <c r="B1118" s="77">
        <v>1117</v>
      </c>
      <c r="C1118" s="77" t="s">
        <v>29</v>
      </c>
      <c r="D1118" s="77" t="s">
        <v>29</v>
      </c>
      <c r="E1118" s="77">
        <v>2020</v>
      </c>
      <c r="F1118" s="77">
        <v>42.5464828</v>
      </c>
      <c r="G1118" s="77">
        <v>-71.173666900000001</v>
      </c>
      <c r="H1118" s="77">
        <v>0</v>
      </c>
      <c r="I1118" s="77" t="s">
        <v>881</v>
      </c>
      <c r="J1118" s="77">
        <v>43.074761000000002</v>
      </c>
      <c r="K1118" s="77">
        <v>-89.383761300000003</v>
      </c>
      <c r="L1118" s="77">
        <v>2967.3954322873901</v>
      </c>
      <c r="M1118" s="77">
        <v>0.557734456656099</v>
      </c>
      <c r="N1118" s="77">
        <v>0</v>
      </c>
      <c r="O1118" s="77">
        <v>569.73992299917904</v>
      </c>
      <c r="P1118" s="87" cm="1">
        <f t="array" ref="P1118">IF($X1118="Non-local",VLOOKUP($E1118,$AI$64:$AW$68,COLUMN($AW:$AW)-COLUMN($AH:$AH),FALSE),IF($X1118="Unknown",VLOOKUP($E1118,$AI$71:$AW$75,COLUMN($AW:$AW)-COLUMN($AH:$AH),FALSE),0))</f>
        <v>224</v>
      </c>
      <c r="Q1118" s="87" cm="1">
        <f t="array" ref="Q1118">IF($X1118="Non-local",VLOOKUP($E1118,$AI$40:$AW$44,COLUMN($AW:$AW)-COLUMN($AH:$AH),FALSE),IF($X1118="Unknown",VLOOKUP($E1118,$AI$47:$AW$51,COLUMN($AW:$AW)-COLUMN($AH:$AH),FALSE),0))</f>
        <v>470.18520000000001</v>
      </c>
      <c r="R1118" s="87" cm="1">
        <f t="array" ref="R1118">IF($X1118="Non-local",VLOOKUP($E1118,$AI$88:$AW$92,COLUMN($AW:$AW)-COLUMN($AH:$AH),FALSE),IF($X1118="Unknown",VLOOKUP($E1118,$AI$95:$AW$99,COLUMN($AW:$AW)-COLUMN($AH:$AH),FALSE),0))</f>
        <v>0.13052013767768686</v>
      </c>
      <c r="S1118" s="87" cm="1">
        <f t="array" ref="S1118">VLOOKUP($E1118,$AI$111:$AW$115,COLUMN($AW:$AW)-COLUMN($AH:$AH),FALSE)</f>
        <v>410.28773999999999</v>
      </c>
      <c r="T1118" s="104">
        <f t="shared" si="343"/>
        <v>0.68825459433378589</v>
      </c>
      <c r="U1118" s="104">
        <f t="shared" si="344"/>
        <v>1674.2128629991792</v>
      </c>
      <c r="V1118" s="87" cm="1">
        <f t="array" ref="V1118">VLOOKUP($E1118,$AI$118:$AW$122,COLUMN($AW:$AW)-COLUMN($AH:$AH),FALSE)</f>
        <v>161.75600000000003</v>
      </c>
      <c r="W1118" s="87" t="str">
        <f t="shared" si="348"/>
        <v>Domestic</v>
      </c>
      <c r="X1118" s="87" t="str">
        <f t="shared" si="349"/>
        <v>Non-local</v>
      </c>
      <c r="Y1118" s="104"/>
      <c r="Z1118" s="87" t="str">
        <f t="shared" si="345"/>
        <v>USA</v>
      </c>
      <c r="AA1118" s="87" t="str">
        <f t="shared" si="346"/>
        <v>USA</v>
      </c>
      <c r="AB1118" s="82" cm="1">
        <f t="array" ref="AB1118">VLOOKUP(B1118,'GDP per Capita'!$T$2:$V$4235,COLUMN('GDP per Capita'!$V:$V)-COLUMN('GDP per Capita'!$S:$S),FALSE)</f>
        <v>63809.64</v>
      </c>
      <c r="AC1118" s="82">
        <f t="shared" si="350"/>
        <v>63809.64</v>
      </c>
      <c r="AD1118" s="82">
        <f t="shared" si="351"/>
        <v>63809.64</v>
      </c>
      <c r="AE1118" s="88">
        <f t="shared" si="347"/>
        <v>2.6237616494924267E-2</v>
      </c>
    </row>
    <row r="1119" spans="1:31">
      <c r="A1119" s="77" t="s">
        <v>894</v>
      </c>
      <c r="B1119" s="77">
        <v>1118</v>
      </c>
      <c r="C1119" s="77" t="s">
        <v>29</v>
      </c>
      <c r="D1119" s="77" t="s">
        <v>29</v>
      </c>
      <c r="E1119" s="77">
        <v>2020</v>
      </c>
      <c r="F1119" s="77">
        <v>33.425505600000001</v>
      </c>
      <c r="G1119" s="77">
        <v>-111.94001249999999</v>
      </c>
      <c r="H1119" s="77">
        <v>0</v>
      </c>
      <c r="I1119" s="77" t="s">
        <v>881</v>
      </c>
      <c r="J1119" s="77">
        <v>43.074761000000002</v>
      </c>
      <c r="K1119" s="77">
        <v>-89.383761300000003</v>
      </c>
      <c r="L1119" s="77">
        <v>4465.5110464523696</v>
      </c>
      <c r="M1119" s="77">
        <v>0.79623050342923796</v>
      </c>
      <c r="N1119" s="77">
        <v>0</v>
      </c>
      <c r="O1119" s="77">
        <v>535.86132557428402</v>
      </c>
      <c r="P1119" s="87" cm="1">
        <f t="array" ref="P1119">IF($X1119="Non-local",VLOOKUP($E1119,$AI$64:$AW$68,COLUMN($AW:$AW)-COLUMN($AH:$AH),FALSE),IF($X1119="Unknown",VLOOKUP($E1119,$AI$71:$AW$75,COLUMN($AW:$AW)-COLUMN($AH:$AH),FALSE),0))</f>
        <v>224</v>
      </c>
      <c r="Q1119" s="87" cm="1">
        <f t="array" ref="Q1119">IF($X1119="Non-local",VLOOKUP($E1119,$AI$40:$AW$44,COLUMN($AW:$AW)-COLUMN($AH:$AH),FALSE),IF($X1119="Unknown",VLOOKUP($E1119,$AI$47:$AW$51,COLUMN($AW:$AW)-COLUMN($AH:$AH),FALSE),0))</f>
        <v>470.18520000000001</v>
      </c>
      <c r="R1119" s="87" cm="1">
        <f t="array" ref="R1119">IF($X1119="Non-local",VLOOKUP($E1119,$AI$88:$AW$92,COLUMN($AW:$AW)-COLUMN($AH:$AH),FALSE),IF($X1119="Unknown",VLOOKUP($E1119,$AI$95:$AW$99,COLUMN($AW:$AW)-COLUMN($AH:$AH),FALSE),0))</f>
        <v>0.13052013767768686</v>
      </c>
      <c r="S1119" s="87" cm="1">
        <f t="array" ref="S1119">VLOOKUP($E1119,$AI$111:$AW$115,COLUMN($AW:$AW)-COLUMN($AH:$AH),FALSE)</f>
        <v>410.28773999999999</v>
      </c>
      <c r="T1119" s="104">
        <f t="shared" si="343"/>
        <v>0.92675064110692484</v>
      </c>
      <c r="U1119" s="104">
        <f t="shared" si="344"/>
        <v>1640.334265574284</v>
      </c>
      <c r="V1119" s="87" cm="1">
        <f t="array" ref="V1119">VLOOKUP($E1119,$AI$118:$AW$122,COLUMN($AW:$AW)-COLUMN($AH:$AH),FALSE)</f>
        <v>161.75600000000003</v>
      </c>
      <c r="W1119" s="87" t="str">
        <f t="shared" si="348"/>
        <v>Domestic</v>
      </c>
      <c r="X1119" s="87" t="str">
        <f t="shared" si="349"/>
        <v>Non-local</v>
      </c>
      <c r="Y1119" s="104"/>
      <c r="Z1119" s="87" t="str">
        <f t="shared" si="345"/>
        <v>USA</v>
      </c>
      <c r="AA1119" s="87" t="str">
        <f t="shared" si="346"/>
        <v>USA</v>
      </c>
      <c r="AB1119" s="82" cm="1">
        <f t="array" ref="AB1119">VLOOKUP(B1119,'GDP per Capita'!$T$2:$V$4235,COLUMN('GDP per Capita'!$V:$V)-COLUMN('GDP per Capita'!$S:$S),FALSE)</f>
        <v>63809.64</v>
      </c>
      <c r="AC1119" s="82">
        <f t="shared" si="350"/>
        <v>63809.64</v>
      </c>
      <c r="AD1119" s="82">
        <f t="shared" si="351"/>
        <v>63809.64</v>
      </c>
      <c r="AE1119" s="88">
        <f t="shared" si="347"/>
        <v>2.5706684218470503E-2</v>
      </c>
    </row>
    <row r="1120" spans="1:31">
      <c r="A1120" s="77" t="s">
        <v>1369</v>
      </c>
      <c r="B1120" s="77">
        <v>1119</v>
      </c>
      <c r="C1120" s="77" t="s">
        <v>29</v>
      </c>
      <c r="D1120" s="77" t="s">
        <v>29</v>
      </c>
      <c r="E1120" s="77">
        <v>2020</v>
      </c>
      <c r="F1120" s="77">
        <v>43.6678736</v>
      </c>
      <c r="G1120" s="77">
        <v>-116.68941559999899</v>
      </c>
      <c r="H1120" s="77">
        <v>0</v>
      </c>
      <c r="I1120" s="77" t="s">
        <v>881</v>
      </c>
      <c r="J1120" s="77">
        <v>43.074761000000002</v>
      </c>
      <c r="K1120" s="77">
        <v>-89.383761300000003</v>
      </c>
      <c r="L1120" s="77">
        <v>4396.2146159624399</v>
      </c>
      <c r="M1120" s="77">
        <v>0.78519869482176297</v>
      </c>
      <c r="N1120" s="77">
        <v>0</v>
      </c>
      <c r="O1120" s="77">
        <v>527.54575391549201</v>
      </c>
      <c r="P1120" s="87" cm="1">
        <f t="array" ref="P1120">IF($X1120="Non-local",VLOOKUP($E1120,$AI$64:$AW$68,COLUMN($AW:$AW)-COLUMN($AH:$AH),FALSE),IF($X1120="Unknown",VLOOKUP($E1120,$AI$71:$AW$75,COLUMN($AW:$AW)-COLUMN($AH:$AH),FALSE),0))</f>
        <v>224</v>
      </c>
      <c r="Q1120" s="87" cm="1">
        <f t="array" ref="Q1120">IF($X1120="Non-local",VLOOKUP($E1120,$AI$40:$AW$44,COLUMN($AW:$AW)-COLUMN($AH:$AH),FALSE),IF($X1120="Unknown",VLOOKUP($E1120,$AI$47:$AW$51,COLUMN($AW:$AW)-COLUMN($AH:$AH),FALSE),0))</f>
        <v>470.18520000000001</v>
      </c>
      <c r="R1120" s="87" cm="1">
        <f t="array" ref="R1120">IF($X1120="Non-local",VLOOKUP($E1120,$AI$88:$AW$92,COLUMN($AW:$AW)-COLUMN($AH:$AH),FALSE),IF($X1120="Unknown",VLOOKUP($E1120,$AI$95:$AW$99,COLUMN($AW:$AW)-COLUMN($AH:$AH),FALSE),0))</f>
        <v>0.13052013767768686</v>
      </c>
      <c r="S1120" s="87" cm="1">
        <f t="array" ref="S1120">VLOOKUP($E1120,$AI$111:$AW$115,COLUMN($AW:$AW)-COLUMN($AH:$AH),FALSE)</f>
        <v>410.28773999999999</v>
      </c>
      <c r="T1120" s="104">
        <f t="shared" si="343"/>
        <v>0.91571883249944985</v>
      </c>
      <c r="U1120" s="104">
        <f t="shared" si="344"/>
        <v>1632.0186939154921</v>
      </c>
      <c r="V1120" s="87" cm="1">
        <f t="array" ref="V1120">VLOOKUP($E1120,$AI$118:$AW$122,COLUMN($AW:$AW)-COLUMN($AH:$AH),FALSE)</f>
        <v>161.75600000000003</v>
      </c>
      <c r="W1120" s="87" t="str">
        <f t="shared" si="348"/>
        <v>Domestic</v>
      </c>
      <c r="X1120" s="87" t="str">
        <f t="shared" si="349"/>
        <v>Non-local</v>
      </c>
      <c r="Y1120" s="104"/>
      <c r="Z1120" s="87" t="str">
        <f t="shared" si="345"/>
        <v>USA</v>
      </c>
      <c r="AA1120" s="87" t="str">
        <f t="shared" si="346"/>
        <v>USA</v>
      </c>
      <c r="AB1120" s="82" cm="1">
        <f t="array" ref="AB1120">VLOOKUP(B1120,'GDP per Capita'!$T$2:$V$4235,COLUMN('GDP per Capita'!$V:$V)-COLUMN('GDP per Capita'!$S:$S),FALSE)</f>
        <v>63809.64</v>
      </c>
      <c r="AC1120" s="82">
        <f t="shared" si="350"/>
        <v>63809.64</v>
      </c>
      <c r="AD1120" s="82">
        <f t="shared" si="351"/>
        <v>63809.64</v>
      </c>
      <c r="AE1120" s="88">
        <f t="shared" si="347"/>
        <v>2.5576365795442382E-2</v>
      </c>
    </row>
    <row r="1121" spans="1:31">
      <c r="A1121" s="77" t="s">
        <v>941</v>
      </c>
      <c r="B1121" s="77">
        <v>1120</v>
      </c>
      <c r="C1121" s="77" t="s">
        <v>29</v>
      </c>
      <c r="D1121" s="77" t="s">
        <v>29</v>
      </c>
      <c r="E1121" s="77">
        <v>2020</v>
      </c>
      <c r="F1121" s="77">
        <v>35.222571700000003</v>
      </c>
      <c r="G1121" s="77">
        <v>-97.439481599999993</v>
      </c>
      <c r="H1121" s="77">
        <v>0</v>
      </c>
      <c r="I1121" s="77" t="s">
        <v>881</v>
      </c>
      <c r="J1121" s="77">
        <v>43.074761000000002</v>
      </c>
      <c r="K1121" s="77">
        <v>-89.383761300000003</v>
      </c>
      <c r="L1121" s="77">
        <v>2229.2011972748301</v>
      </c>
      <c r="M1121" s="77">
        <v>0.45598607233197302</v>
      </c>
      <c r="N1121" s="77">
        <v>0</v>
      </c>
      <c r="O1121" s="77">
        <v>428.00662987676702</v>
      </c>
      <c r="P1121" s="87" cm="1">
        <f t="array" ref="P1121">IF($X1121="Non-local",VLOOKUP($E1121,$AI$64:$AW$68,COLUMN($AW:$AW)-COLUMN($AH:$AH),FALSE),IF($X1121="Unknown",VLOOKUP($E1121,$AI$71:$AW$75,COLUMN($AW:$AW)-COLUMN($AH:$AH),FALSE),0))</f>
        <v>224</v>
      </c>
      <c r="Q1121" s="87" cm="1">
        <f t="array" ref="Q1121">IF($X1121="Non-local",VLOOKUP($E1121,$AI$40:$AW$44,COLUMN($AW:$AW)-COLUMN($AH:$AH),FALSE),IF($X1121="Unknown",VLOOKUP($E1121,$AI$47:$AW$51,COLUMN($AW:$AW)-COLUMN($AH:$AH),FALSE),0))</f>
        <v>470.18520000000001</v>
      </c>
      <c r="R1121" s="87" cm="1">
        <f t="array" ref="R1121">IF($X1121="Non-local",VLOOKUP($E1121,$AI$88:$AW$92,COLUMN($AW:$AW)-COLUMN($AH:$AH),FALSE),IF($X1121="Unknown",VLOOKUP($E1121,$AI$95:$AW$99,COLUMN($AW:$AW)-COLUMN($AH:$AH),FALSE),0))</f>
        <v>0.13052013767768686</v>
      </c>
      <c r="S1121" s="87" cm="1">
        <f t="array" ref="S1121">VLOOKUP($E1121,$AI$111:$AW$115,COLUMN($AW:$AW)-COLUMN($AH:$AH),FALSE)</f>
        <v>410.28773999999999</v>
      </c>
      <c r="T1121" s="104">
        <f t="shared" si="343"/>
        <v>0.58650621000965986</v>
      </c>
      <c r="U1121" s="104">
        <f t="shared" si="344"/>
        <v>1532.4795698767668</v>
      </c>
      <c r="V1121" s="87" cm="1">
        <f t="array" ref="V1121">VLOOKUP($E1121,$AI$118:$AW$122,COLUMN($AW:$AW)-COLUMN($AH:$AH),FALSE)</f>
        <v>161.75600000000003</v>
      </c>
      <c r="W1121" s="87" t="str">
        <f t="shared" si="348"/>
        <v>Domestic</v>
      </c>
      <c r="X1121" s="87" t="str">
        <f t="shared" si="349"/>
        <v>Non-local</v>
      </c>
      <c r="Y1121" s="104"/>
      <c r="Z1121" s="87" t="str">
        <f t="shared" si="345"/>
        <v>USA</v>
      </c>
      <c r="AA1121" s="87" t="str">
        <f t="shared" si="346"/>
        <v>USA</v>
      </c>
      <c r="AB1121" s="82" cm="1">
        <f t="array" ref="AB1121">VLOOKUP(B1121,'GDP per Capita'!$T$2:$V$4235,COLUMN('GDP per Capita'!$V:$V)-COLUMN('GDP per Capita'!$S:$S),FALSE)</f>
        <v>63809.64</v>
      </c>
      <c r="AC1121" s="82">
        <f t="shared" si="350"/>
        <v>63809.64</v>
      </c>
      <c r="AD1121" s="82">
        <f t="shared" si="351"/>
        <v>63809.64</v>
      </c>
      <c r="AE1121" s="88">
        <f t="shared" si="347"/>
        <v>2.4016427139798419E-2</v>
      </c>
    </row>
    <row r="1122" spans="1:31">
      <c r="A1122" s="77" t="s">
        <v>937</v>
      </c>
      <c r="B1122" s="77">
        <v>1121</v>
      </c>
      <c r="C1122" s="77" t="s">
        <v>29</v>
      </c>
      <c r="D1122" s="77" t="s">
        <v>29</v>
      </c>
      <c r="E1122" s="77">
        <v>2020</v>
      </c>
      <c r="F1122" s="77">
        <v>39.084005400000002</v>
      </c>
      <c r="G1122" s="77">
        <v>-77.152757299999905</v>
      </c>
      <c r="H1122" s="77">
        <v>0</v>
      </c>
      <c r="I1122" s="77" t="s">
        <v>881</v>
      </c>
      <c r="J1122" s="77">
        <v>43.074761000000002</v>
      </c>
      <c r="K1122" s="77">
        <v>-89.383761300000003</v>
      </c>
      <c r="L1122" s="77">
        <v>2231.4185484909599</v>
      </c>
      <c r="M1122" s="77">
        <v>0.45627886197524198</v>
      </c>
      <c r="N1122" s="77">
        <v>0</v>
      </c>
      <c r="O1122" s="77">
        <v>428.43236131026498</v>
      </c>
      <c r="P1122" s="87" cm="1">
        <f t="array" ref="P1122">IF($X1122="Non-local",VLOOKUP($E1122,$AI$64:$AW$68,COLUMN($AW:$AW)-COLUMN($AH:$AH),FALSE),IF($X1122="Unknown",VLOOKUP($E1122,$AI$71:$AW$75,COLUMN($AW:$AW)-COLUMN($AH:$AH),FALSE),0))</f>
        <v>224</v>
      </c>
      <c r="Q1122" s="87" cm="1">
        <f t="array" ref="Q1122">IF($X1122="Non-local",VLOOKUP($E1122,$AI$40:$AW$44,COLUMN($AW:$AW)-COLUMN($AH:$AH),FALSE),IF($X1122="Unknown",VLOOKUP($E1122,$AI$47:$AW$51,COLUMN($AW:$AW)-COLUMN($AH:$AH),FALSE),0))</f>
        <v>470.18520000000001</v>
      </c>
      <c r="R1122" s="87" cm="1">
        <f t="array" ref="R1122">IF($X1122="Non-local",VLOOKUP($E1122,$AI$88:$AW$92,COLUMN($AW:$AW)-COLUMN($AH:$AH),FALSE),IF($X1122="Unknown",VLOOKUP($E1122,$AI$95:$AW$99,COLUMN($AW:$AW)-COLUMN($AH:$AH),FALSE),0))</f>
        <v>0.13052013767768686</v>
      </c>
      <c r="S1122" s="87" cm="1">
        <f t="array" ref="S1122">VLOOKUP($E1122,$AI$111:$AW$115,COLUMN($AW:$AW)-COLUMN($AH:$AH),FALSE)</f>
        <v>410.28773999999999</v>
      </c>
      <c r="T1122" s="104">
        <f t="shared" si="343"/>
        <v>0.58679899965292881</v>
      </c>
      <c r="U1122" s="104">
        <f t="shared" si="344"/>
        <v>1532.905301310265</v>
      </c>
      <c r="V1122" s="87" cm="1">
        <f t="array" ref="V1122">VLOOKUP($E1122,$AI$118:$AW$122,COLUMN($AW:$AW)-COLUMN($AH:$AH),FALSE)</f>
        <v>161.75600000000003</v>
      </c>
      <c r="W1122" s="87" t="str">
        <f t="shared" si="348"/>
        <v>Domestic</v>
      </c>
      <c r="X1122" s="87" t="str">
        <f t="shared" si="349"/>
        <v>Non-local</v>
      </c>
      <c r="Y1122" s="104"/>
      <c r="Z1122" s="87" t="str">
        <f t="shared" si="345"/>
        <v>USA</v>
      </c>
      <c r="AA1122" s="87" t="str">
        <f t="shared" si="346"/>
        <v>USA</v>
      </c>
      <c r="AB1122" s="82" cm="1">
        <f t="array" ref="AB1122">VLOOKUP(B1122,'GDP per Capita'!$T$2:$V$4235,COLUMN('GDP per Capita'!$V:$V)-COLUMN('GDP per Capita'!$S:$S),FALSE)</f>
        <v>63809.64</v>
      </c>
      <c r="AC1122" s="82">
        <f t="shared" si="350"/>
        <v>63809.64</v>
      </c>
      <c r="AD1122" s="82">
        <f t="shared" si="351"/>
        <v>63809.64</v>
      </c>
      <c r="AE1122" s="88">
        <f t="shared" si="347"/>
        <v>2.4023099038174563E-2</v>
      </c>
    </row>
    <row r="1123" spans="1:31">
      <c r="A1123" s="77" t="s">
        <v>938</v>
      </c>
      <c r="B1123" s="77">
        <v>1122</v>
      </c>
      <c r="C1123" s="77" t="s">
        <v>29</v>
      </c>
      <c r="D1123" s="77" t="s">
        <v>29</v>
      </c>
      <c r="E1123" s="77">
        <v>2020</v>
      </c>
      <c r="F1123" s="77">
        <v>43.074760999999903</v>
      </c>
      <c r="G1123" s="77">
        <v>-89.383761300000003</v>
      </c>
      <c r="H1123" s="77">
        <v>1</v>
      </c>
      <c r="I1123" s="77" t="s">
        <v>881</v>
      </c>
      <c r="J1123" s="77">
        <v>43.074761000000002</v>
      </c>
      <c r="K1123" s="77">
        <v>-89.383761300000003</v>
      </c>
      <c r="L1123" s="77">
        <v>7.0732408818940899E-13</v>
      </c>
      <c r="M1123" s="77">
        <v>0</v>
      </c>
      <c r="N1123" s="77">
        <v>0</v>
      </c>
      <c r="O1123" s="77">
        <v>0</v>
      </c>
      <c r="P1123" s="87" cm="1">
        <f t="array" ref="P1123">IF($X1123="Non-local",VLOOKUP($E1123,$AI$64:$AW$68,COLUMN($AW:$AW)-COLUMN($AH:$AH),FALSE),IF($X1123="Unknown",VLOOKUP($E1123,$AI$71:$AW$75,COLUMN($AW:$AW)-COLUMN($AH:$AH),FALSE),0))</f>
        <v>0</v>
      </c>
      <c r="Q1123" s="87" cm="1">
        <f t="array" ref="Q1123">IF($X1123="Non-local",VLOOKUP($E1123,$AI$40:$AW$44,COLUMN($AW:$AW)-COLUMN($AH:$AH),FALSE),IF($X1123="Unknown",VLOOKUP($E1123,$AI$47:$AW$51,COLUMN($AW:$AW)-COLUMN($AH:$AH),FALSE),0))</f>
        <v>0</v>
      </c>
      <c r="R1123" s="87" cm="1">
        <f t="array" ref="R1123">IF($X1123="Non-local",VLOOKUP($E1123,$AI$88:$AW$92,COLUMN($AW:$AW)-COLUMN($AH:$AH),FALSE),IF($X1123="Unknown",VLOOKUP($E1123,$AI$95:$AW$99,COLUMN($AW:$AW)-COLUMN($AH:$AH),FALSE),0))</f>
        <v>0</v>
      </c>
      <c r="S1123" s="87" cm="1">
        <f t="array" ref="S1123">VLOOKUP($E1123,$AI$111:$AW$115,COLUMN($AW:$AW)-COLUMN($AH:$AH),FALSE)</f>
        <v>410.28773999999999</v>
      </c>
      <c r="T1123" s="104">
        <f t="shared" si="343"/>
        <v>0</v>
      </c>
      <c r="U1123" s="104">
        <f t="shared" si="344"/>
        <v>410.28773999999999</v>
      </c>
      <c r="V1123" s="87" cm="1">
        <f t="array" ref="V1123">VLOOKUP($E1123,$AI$118:$AW$122,COLUMN($AW:$AW)-COLUMN($AH:$AH),FALSE)</f>
        <v>161.75600000000003</v>
      </c>
      <c r="W1123" s="87" t="str">
        <f t="shared" si="348"/>
        <v>Domestic</v>
      </c>
      <c r="X1123" s="87" t="str">
        <f t="shared" si="349"/>
        <v>Local</v>
      </c>
      <c r="Y1123" s="104"/>
      <c r="Z1123" s="87" t="str">
        <f t="shared" si="345"/>
        <v>USA</v>
      </c>
      <c r="AA1123" s="87" t="str">
        <f t="shared" si="346"/>
        <v>USA</v>
      </c>
      <c r="AB1123" s="82" cm="1">
        <f t="array" ref="AB1123">VLOOKUP(B1123,'GDP per Capita'!$T$2:$V$4235,COLUMN('GDP per Capita'!$V:$V)-COLUMN('GDP per Capita'!$S:$S),FALSE)</f>
        <v>63809.64</v>
      </c>
      <c r="AC1123" s="82">
        <f t="shared" si="350"/>
        <v>63809.64</v>
      </c>
      <c r="AD1123" s="82">
        <f t="shared" si="351"/>
        <v>63809.64</v>
      </c>
      <c r="AE1123" s="88">
        <f t="shared" si="347"/>
        <v>6.4298707844143927E-3</v>
      </c>
    </row>
    <row r="1124" spans="1:31">
      <c r="A1124" s="77" t="s">
        <v>1370</v>
      </c>
      <c r="B1124" s="77">
        <v>1123</v>
      </c>
      <c r="C1124" s="77" t="s">
        <v>29</v>
      </c>
      <c r="D1124" s="77" t="s">
        <v>29</v>
      </c>
      <c r="E1124" s="77">
        <v>2020</v>
      </c>
      <c r="F1124" s="77">
        <v>38.409529799999902</v>
      </c>
      <c r="G1124" s="77">
        <v>-82.294592299999906</v>
      </c>
      <c r="H1124" s="77">
        <v>0</v>
      </c>
      <c r="I1124" s="77" t="s">
        <v>881</v>
      </c>
      <c r="J1124" s="77">
        <v>43.074761000000002</v>
      </c>
      <c r="K1124" s="77">
        <v>-89.383761300000003</v>
      </c>
      <c r="L1124" s="77">
        <v>1581.10499989919</v>
      </c>
      <c r="M1124" s="77">
        <v>0.37040835552610402</v>
      </c>
      <c r="N1124" s="77">
        <v>0</v>
      </c>
      <c r="O1124" s="77">
        <v>303.57215998064498</v>
      </c>
      <c r="P1124" s="87" cm="1">
        <f t="array" ref="P1124">IF($X1124="Non-local",VLOOKUP($E1124,$AI$64:$AW$68,COLUMN($AW:$AW)-COLUMN($AH:$AH),FALSE),IF($X1124="Unknown",VLOOKUP($E1124,$AI$71:$AW$75,COLUMN($AW:$AW)-COLUMN($AH:$AH),FALSE),0))</f>
        <v>224</v>
      </c>
      <c r="Q1124" s="87" cm="1">
        <f t="array" ref="Q1124">IF($X1124="Non-local",VLOOKUP($E1124,$AI$40:$AW$44,COLUMN($AW:$AW)-COLUMN($AH:$AH),FALSE),IF($X1124="Unknown",VLOOKUP($E1124,$AI$47:$AW$51,COLUMN($AW:$AW)-COLUMN($AH:$AH),FALSE),0))</f>
        <v>470.18520000000001</v>
      </c>
      <c r="R1124" s="87" cm="1">
        <f t="array" ref="R1124">IF($X1124="Non-local",VLOOKUP($E1124,$AI$88:$AW$92,COLUMN($AW:$AW)-COLUMN($AH:$AH),FALSE),IF($X1124="Unknown",VLOOKUP($E1124,$AI$95:$AW$99,COLUMN($AW:$AW)-COLUMN($AH:$AH),FALSE),0))</f>
        <v>0.13052013767768686</v>
      </c>
      <c r="S1124" s="87" cm="1">
        <f t="array" ref="S1124">VLOOKUP($E1124,$AI$111:$AW$115,COLUMN($AW:$AW)-COLUMN($AH:$AH),FALSE)</f>
        <v>410.28773999999999</v>
      </c>
      <c r="T1124" s="104">
        <f t="shared" si="343"/>
        <v>0.50092849320379085</v>
      </c>
      <c r="U1124" s="104">
        <f t="shared" si="344"/>
        <v>1408.0450999806449</v>
      </c>
      <c r="V1124" s="87" cm="1">
        <f t="array" ref="V1124">VLOOKUP($E1124,$AI$118:$AW$122,COLUMN($AW:$AW)-COLUMN($AH:$AH),FALSE)</f>
        <v>161.75600000000003</v>
      </c>
      <c r="W1124" s="87" t="str">
        <f t="shared" si="348"/>
        <v>Domestic</v>
      </c>
      <c r="X1124" s="87" t="str">
        <f t="shared" si="349"/>
        <v>Non-local</v>
      </c>
      <c r="Y1124" s="104"/>
      <c r="Z1124" s="87" t="str">
        <f t="shared" si="345"/>
        <v>USA</v>
      </c>
      <c r="AA1124" s="87" t="str">
        <f t="shared" si="346"/>
        <v>USA</v>
      </c>
      <c r="AB1124" s="82" cm="1">
        <f t="array" ref="AB1124">VLOOKUP(B1124,'GDP per Capita'!$T$2:$V$4235,COLUMN('GDP per Capita'!$V:$V)-COLUMN('GDP per Capita'!$S:$S),FALSE)</f>
        <v>63809.64</v>
      </c>
      <c r="AC1124" s="82">
        <f t="shared" si="350"/>
        <v>63809.64</v>
      </c>
      <c r="AD1124" s="82">
        <f t="shared" si="351"/>
        <v>63809.64</v>
      </c>
      <c r="AE1124" s="88">
        <f t="shared" si="347"/>
        <v>2.2066338252035977E-2</v>
      </c>
    </row>
    <row r="1125" spans="1:31">
      <c r="A1125" s="77" t="s">
        <v>949</v>
      </c>
      <c r="B1125" s="77">
        <v>1124</v>
      </c>
      <c r="C1125" s="77" t="s">
        <v>29</v>
      </c>
      <c r="D1125" s="77" t="s">
        <v>29</v>
      </c>
      <c r="E1125" s="77">
        <v>2020</v>
      </c>
      <c r="F1125" s="77">
        <v>39.9527237</v>
      </c>
      <c r="G1125" s="77">
        <v>-75.163526199999893</v>
      </c>
      <c r="H1125" s="77">
        <v>0</v>
      </c>
      <c r="I1125" s="77" t="s">
        <v>881</v>
      </c>
      <c r="J1125" s="77">
        <v>43.074761000000002</v>
      </c>
      <c r="K1125" s="77">
        <v>-89.383761300000003</v>
      </c>
      <c r="L1125" s="77">
        <v>2464.2004042929598</v>
      </c>
      <c r="M1125" s="77">
        <v>0.48701648983671603</v>
      </c>
      <c r="N1125" s="77">
        <v>0</v>
      </c>
      <c r="O1125" s="77">
        <v>473.12647762425001</v>
      </c>
      <c r="P1125" s="87" cm="1">
        <f t="array" ref="P1125">IF($X1125="Non-local",VLOOKUP($E1125,$AI$64:$AW$68,COLUMN($AW:$AW)-COLUMN($AH:$AH),FALSE),IF($X1125="Unknown",VLOOKUP($E1125,$AI$71:$AW$75,COLUMN($AW:$AW)-COLUMN($AH:$AH),FALSE),0))</f>
        <v>224</v>
      </c>
      <c r="Q1125" s="87" cm="1">
        <f t="array" ref="Q1125">IF($X1125="Non-local",VLOOKUP($E1125,$AI$40:$AW$44,COLUMN($AW:$AW)-COLUMN($AH:$AH),FALSE),IF($X1125="Unknown",VLOOKUP($E1125,$AI$47:$AW$51,COLUMN($AW:$AW)-COLUMN($AH:$AH),FALSE),0))</f>
        <v>470.18520000000001</v>
      </c>
      <c r="R1125" s="87" cm="1">
        <f t="array" ref="R1125">IF($X1125="Non-local",VLOOKUP($E1125,$AI$88:$AW$92,COLUMN($AW:$AW)-COLUMN($AH:$AH),FALSE),IF($X1125="Unknown",VLOOKUP($E1125,$AI$95:$AW$99,COLUMN($AW:$AW)-COLUMN($AH:$AH),FALSE),0))</f>
        <v>0.13052013767768686</v>
      </c>
      <c r="S1125" s="87" cm="1">
        <f t="array" ref="S1125">VLOOKUP($E1125,$AI$111:$AW$115,COLUMN($AW:$AW)-COLUMN($AH:$AH),FALSE)</f>
        <v>410.28773999999999</v>
      </c>
      <c r="T1125" s="104">
        <f t="shared" si="343"/>
        <v>0.61753662751440286</v>
      </c>
      <c r="U1125" s="104">
        <f t="shared" si="344"/>
        <v>1577.59941762425</v>
      </c>
      <c r="V1125" s="87" cm="1">
        <f t="array" ref="V1125">VLOOKUP($E1125,$AI$118:$AW$122,COLUMN($AW:$AW)-COLUMN($AH:$AH),FALSE)</f>
        <v>161.75600000000003</v>
      </c>
      <c r="W1125" s="87" t="str">
        <f t="shared" si="348"/>
        <v>Domestic</v>
      </c>
      <c r="X1125" s="87" t="str">
        <f t="shared" si="349"/>
        <v>Non-local</v>
      </c>
      <c r="Y1125" s="104"/>
      <c r="Z1125" s="87" t="str">
        <f t="shared" si="345"/>
        <v>USA</v>
      </c>
      <c r="AA1125" s="87" t="str">
        <f t="shared" si="346"/>
        <v>USA</v>
      </c>
      <c r="AB1125" s="82" cm="1">
        <f t="array" ref="AB1125">VLOOKUP(B1125,'GDP per Capita'!$T$2:$V$4235,COLUMN('GDP per Capita'!$V:$V)-COLUMN('GDP per Capita'!$S:$S),FALSE)</f>
        <v>63809.64</v>
      </c>
      <c r="AC1125" s="82">
        <f t="shared" si="350"/>
        <v>63809.64</v>
      </c>
      <c r="AD1125" s="82">
        <f t="shared" si="351"/>
        <v>63809.64</v>
      </c>
      <c r="AE1125" s="88">
        <f t="shared" si="347"/>
        <v>2.4723527943806767E-2</v>
      </c>
    </row>
    <row r="1126" spans="1:31">
      <c r="A1126" s="77" t="s">
        <v>1371</v>
      </c>
      <c r="B1126" s="77">
        <v>1125</v>
      </c>
      <c r="C1126" s="77" t="s">
        <v>29</v>
      </c>
      <c r="D1126" s="77" t="s">
        <v>29</v>
      </c>
      <c r="E1126" s="77">
        <v>2020</v>
      </c>
      <c r="F1126" s="77">
        <v>34.146941599999998</v>
      </c>
      <c r="G1126" s="77">
        <v>-118.24784709999901</v>
      </c>
      <c r="H1126" s="77">
        <v>0</v>
      </c>
      <c r="I1126" s="77" t="s">
        <v>881</v>
      </c>
      <c r="J1126" s="77">
        <v>43.074761000000002</v>
      </c>
      <c r="K1126" s="77">
        <v>-89.383761300000003</v>
      </c>
      <c r="L1126" s="77">
        <v>5361.2311146307602</v>
      </c>
      <c r="M1126" s="77">
        <v>0.92541741399756205</v>
      </c>
      <c r="N1126" s="77">
        <v>0</v>
      </c>
      <c r="O1126" s="77">
        <v>643.34773375569102</v>
      </c>
      <c r="P1126" s="87" cm="1">
        <f t="array" ref="P1126">IF($X1126="Non-local",VLOOKUP($E1126,$AI$64:$AW$68,COLUMN($AW:$AW)-COLUMN($AH:$AH),FALSE),IF($X1126="Unknown",VLOOKUP($E1126,$AI$71:$AW$75,COLUMN($AW:$AW)-COLUMN($AH:$AH),FALSE),0))</f>
        <v>224</v>
      </c>
      <c r="Q1126" s="87" cm="1">
        <f t="array" ref="Q1126">IF($X1126="Non-local",VLOOKUP($E1126,$AI$40:$AW$44,COLUMN($AW:$AW)-COLUMN($AH:$AH),FALSE),IF($X1126="Unknown",VLOOKUP($E1126,$AI$47:$AW$51,COLUMN($AW:$AW)-COLUMN($AH:$AH),FALSE),0))</f>
        <v>470.18520000000001</v>
      </c>
      <c r="R1126" s="87" cm="1">
        <f t="array" ref="R1126">IF($X1126="Non-local",VLOOKUP($E1126,$AI$88:$AW$92,COLUMN($AW:$AW)-COLUMN($AH:$AH),FALSE),IF($X1126="Unknown",VLOOKUP($E1126,$AI$95:$AW$99,COLUMN($AW:$AW)-COLUMN($AH:$AH),FALSE),0))</f>
        <v>0.13052013767768686</v>
      </c>
      <c r="S1126" s="87" cm="1">
        <f t="array" ref="S1126">VLOOKUP($E1126,$AI$111:$AW$115,COLUMN($AW:$AW)-COLUMN($AH:$AH),FALSE)</f>
        <v>410.28773999999999</v>
      </c>
      <c r="T1126" s="104">
        <f t="shared" si="343"/>
        <v>1.0559375516752489</v>
      </c>
      <c r="U1126" s="104">
        <f t="shared" si="344"/>
        <v>1747.8206737556909</v>
      </c>
      <c r="V1126" s="87" cm="1">
        <f t="array" ref="V1126">VLOOKUP($E1126,$AI$118:$AW$122,COLUMN($AW:$AW)-COLUMN($AH:$AH),FALSE)</f>
        <v>161.75600000000003</v>
      </c>
      <c r="W1126" s="87" t="str">
        <f t="shared" si="348"/>
        <v>Domestic</v>
      </c>
      <c r="X1126" s="87" t="str">
        <f t="shared" si="349"/>
        <v>Non-local</v>
      </c>
      <c r="Y1126" s="104"/>
      <c r="Z1126" s="87" t="str">
        <f t="shared" si="345"/>
        <v>USA</v>
      </c>
      <c r="AA1126" s="87" t="str">
        <f t="shared" si="346"/>
        <v>USA</v>
      </c>
      <c r="AB1126" s="82" cm="1">
        <f t="array" ref="AB1126">VLOOKUP(B1126,'GDP per Capita'!$T$2:$V$4235,COLUMN('GDP per Capita'!$V:$V)-COLUMN('GDP per Capita'!$S:$S),FALSE)</f>
        <v>63809.64</v>
      </c>
      <c r="AC1126" s="82">
        <f t="shared" si="350"/>
        <v>63809.64</v>
      </c>
      <c r="AD1126" s="82">
        <f t="shared" si="351"/>
        <v>63809.64</v>
      </c>
      <c r="AE1126" s="88">
        <f t="shared" si="347"/>
        <v>2.7391169637623579E-2</v>
      </c>
    </row>
    <row r="1127" spans="1:31">
      <c r="A1127" s="77" t="s">
        <v>1087</v>
      </c>
      <c r="B1127" s="77">
        <v>1126</v>
      </c>
      <c r="C1127" s="77" t="s">
        <v>29</v>
      </c>
      <c r="D1127" s="77" t="s">
        <v>29</v>
      </c>
      <c r="E1127" s="77">
        <v>2020</v>
      </c>
      <c r="F1127" s="77">
        <v>33.9597677</v>
      </c>
      <c r="G1127" s="77">
        <v>-83.376397999999995</v>
      </c>
      <c r="H1127" s="77">
        <v>0</v>
      </c>
      <c r="I1127" s="77" t="s">
        <v>881</v>
      </c>
      <c r="J1127" s="77">
        <v>43.074761000000002</v>
      </c>
      <c r="K1127" s="77">
        <v>-89.383761300000003</v>
      </c>
      <c r="L1127" s="77">
        <v>2279.1744244727101</v>
      </c>
      <c r="M1127" s="77">
        <v>0.46258477589223701</v>
      </c>
      <c r="N1127" s="77">
        <v>0</v>
      </c>
      <c r="O1127" s="77">
        <v>437.60148949876202</v>
      </c>
      <c r="P1127" s="87" cm="1">
        <f t="array" ref="P1127">IF($X1127="Non-local",VLOOKUP($E1127,$AI$64:$AW$68,COLUMN($AW:$AW)-COLUMN($AH:$AH),FALSE),IF($X1127="Unknown",VLOOKUP($E1127,$AI$71:$AW$75,COLUMN($AW:$AW)-COLUMN($AH:$AH),FALSE),0))</f>
        <v>224</v>
      </c>
      <c r="Q1127" s="87" cm="1">
        <f t="array" ref="Q1127">IF($X1127="Non-local",VLOOKUP($E1127,$AI$40:$AW$44,COLUMN($AW:$AW)-COLUMN($AH:$AH),FALSE),IF($X1127="Unknown",VLOOKUP($E1127,$AI$47:$AW$51,COLUMN($AW:$AW)-COLUMN($AH:$AH),FALSE),0))</f>
        <v>470.18520000000001</v>
      </c>
      <c r="R1127" s="87" cm="1">
        <f t="array" ref="R1127">IF($X1127="Non-local",VLOOKUP($E1127,$AI$88:$AW$92,COLUMN($AW:$AW)-COLUMN($AH:$AH),FALSE),IF($X1127="Unknown",VLOOKUP($E1127,$AI$95:$AW$99,COLUMN($AW:$AW)-COLUMN($AH:$AH),FALSE),0))</f>
        <v>0.13052013767768686</v>
      </c>
      <c r="S1127" s="87" cm="1">
        <f t="array" ref="S1127">VLOOKUP($E1127,$AI$111:$AW$115,COLUMN($AW:$AW)-COLUMN($AH:$AH),FALSE)</f>
        <v>410.28773999999999</v>
      </c>
      <c r="T1127" s="104">
        <f t="shared" si="343"/>
        <v>0.5931049135699239</v>
      </c>
      <c r="U1127" s="104">
        <f t="shared" si="344"/>
        <v>1542.0744294987619</v>
      </c>
      <c r="V1127" s="87" cm="1">
        <f t="array" ref="V1127">VLOOKUP($E1127,$AI$118:$AW$122,COLUMN($AW:$AW)-COLUMN($AH:$AH),FALSE)</f>
        <v>161.75600000000003</v>
      </c>
      <c r="W1127" s="87" t="str">
        <f t="shared" si="348"/>
        <v>Domestic</v>
      </c>
      <c r="X1127" s="87" t="str">
        <f t="shared" si="349"/>
        <v>Non-local</v>
      </c>
      <c r="Y1127" s="104"/>
      <c r="Z1127" s="87" t="str">
        <f t="shared" si="345"/>
        <v>USA</v>
      </c>
      <c r="AA1127" s="87" t="str">
        <f t="shared" si="346"/>
        <v>USA</v>
      </c>
      <c r="AB1127" s="82" cm="1">
        <f t="array" ref="AB1127">VLOOKUP(B1127,'GDP per Capita'!$T$2:$V$4235,COLUMN('GDP per Capita'!$V:$V)-COLUMN('GDP per Capita'!$S:$S),FALSE)</f>
        <v>63809.64</v>
      </c>
      <c r="AC1127" s="82">
        <f t="shared" si="350"/>
        <v>63809.64</v>
      </c>
      <c r="AD1127" s="82">
        <f t="shared" si="351"/>
        <v>63809.64</v>
      </c>
      <c r="AE1127" s="88">
        <f t="shared" si="347"/>
        <v>2.4166794069027216E-2</v>
      </c>
    </row>
    <row r="1128" spans="1:31">
      <c r="A1128" s="77" t="s">
        <v>927</v>
      </c>
      <c r="B1128" s="77">
        <v>1127</v>
      </c>
      <c r="C1128" s="77" t="s">
        <v>29</v>
      </c>
      <c r="D1128" s="77" t="s">
        <v>29</v>
      </c>
      <c r="E1128" s="77">
        <v>2020</v>
      </c>
      <c r="F1128" s="77">
        <v>34.147645199999999</v>
      </c>
      <c r="G1128" s="77">
        <v>-118.1444779</v>
      </c>
      <c r="H1128" s="77">
        <v>0</v>
      </c>
      <c r="I1128" s="77" t="s">
        <v>881</v>
      </c>
      <c r="J1128" s="77">
        <v>43.074761000000002</v>
      </c>
      <c r="K1128" s="77">
        <v>-89.383761300000003</v>
      </c>
      <c r="L1128" s="77">
        <v>5344.7305889170102</v>
      </c>
      <c r="M1128" s="77">
        <v>0.923184194272757</v>
      </c>
      <c r="N1128" s="77">
        <v>0</v>
      </c>
      <c r="O1128" s="77">
        <v>641.367670670042</v>
      </c>
      <c r="P1128" s="87" cm="1">
        <f t="array" ref="P1128">IF($X1128="Non-local",VLOOKUP($E1128,$AI$64:$AW$68,COLUMN($AW:$AW)-COLUMN($AH:$AH),FALSE),IF($X1128="Unknown",VLOOKUP($E1128,$AI$71:$AW$75,COLUMN($AW:$AW)-COLUMN($AH:$AH),FALSE),0))</f>
        <v>224</v>
      </c>
      <c r="Q1128" s="87" cm="1">
        <f t="array" ref="Q1128">IF($X1128="Non-local",VLOOKUP($E1128,$AI$40:$AW$44,COLUMN($AW:$AW)-COLUMN($AH:$AH),FALSE),IF($X1128="Unknown",VLOOKUP($E1128,$AI$47:$AW$51,COLUMN($AW:$AW)-COLUMN($AH:$AH),FALSE),0))</f>
        <v>470.18520000000001</v>
      </c>
      <c r="R1128" s="87" cm="1">
        <f t="array" ref="R1128">IF($X1128="Non-local",VLOOKUP($E1128,$AI$88:$AW$92,COLUMN($AW:$AW)-COLUMN($AH:$AH),FALSE),IF($X1128="Unknown",VLOOKUP($E1128,$AI$95:$AW$99,COLUMN($AW:$AW)-COLUMN($AH:$AH),FALSE),0))</f>
        <v>0.13052013767768686</v>
      </c>
      <c r="S1128" s="87" cm="1">
        <f t="array" ref="S1128">VLOOKUP($E1128,$AI$111:$AW$115,COLUMN($AW:$AW)-COLUMN($AH:$AH),FALSE)</f>
        <v>410.28773999999999</v>
      </c>
      <c r="T1128" s="104">
        <f t="shared" si="343"/>
        <v>1.0537043319504438</v>
      </c>
      <c r="U1128" s="104">
        <f t="shared" si="344"/>
        <v>1745.840610670042</v>
      </c>
      <c r="V1128" s="87" cm="1">
        <f t="array" ref="V1128">VLOOKUP($E1128,$AI$118:$AW$122,COLUMN($AW:$AW)-COLUMN($AH:$AH),FALSE)</f>
        <v>161.75600000000003</v>
      </c>
      <c r="W1128" s="87" t="str">
        <f t="shared" si="348"/>
        <v>Domestic</v>
      </c>
      <c r="X1128" s="87" t="str">
        <f t="shared" si="349"/>
        <v>Non-local</v>
      </c>
      <c r="Y1128" s="104"/>
      <c r="Z1128" s="87" t="str">
        <f t="shared" si="345"/>
        <v>USA</v>
      </c>
      <c r="AA1128" s="87" t="str">
        <f t="shared" si="346"/>
        <v>USA</v>
      </c>
      <c r="AB1128" s="82" cm="1">
        <f t="array" ref="AB1128">VLOOKUP(B1128,'GDP per Capita'!$T$2:$V$4235,COLUMN('GDP per Capita'!$V:$V)-COLUMN('GDP per Capita'!$S:$S),FALSE)</f>
        <v>63809.64</v>
      </c>
      <c r="AC1128" s="82">
        <f t="shared" si="350"/>
        <v>63809.64</v>
      </c>
      <c r="AD1128" s="82">
        <f t="shared" si="351"/>
        <v>63809.64</v>
      </c>
      <c r="AE1128" s="88">
        <f t="shared" si="347"/>
        <v>2.7360138854725432E-2</v>
      </c>
    </row>
    <row r="1129" spans="1:31">
      <c r="A1129" s="77" t="s">
        <v>1189</v>
      </c>
      <c r="B1129" s="77">
        <v>1128</v>
      </c>
      <c r="C1129" s="77" t="s">
        <v>224</v>
      </c>
      <c r="D1129" s="77" t="s">
        <v>31</v>
      </c>
      <c r="E1129" s="77">
        <v>2020</v>
      </c>
      <c r="F1129" s="77">
        <v>48.251387799999897</v>
      </c>
      <c r="G1129" s="77">
        <v>11.650966199999999</v>
      </c>
      <c r="H1129" s="77">
        <v>0</v>
      </c>
      <c r="I1129" s="77" t="s">
        <v>881</v>
      </c>
      <c r="J1129" s="77">
        <v>43.074761000000002</v>
      </c>
      <c r="K1129" s="77">
        <v>-89.383761300000003</v>
      </c>
      <c r="L1129" s="77">
        <v>14542.145936270001</v>
      </c>
      <c r="M1129" s="77">
        <v>2.2423888832675298</v>
      </c>
      <c r="N1129" s="77">
        <v>0</v>
      </c>
      <c r="O1129" s="77">
        <v>1526.92532330835</v>
      </c>
      <c r="P1129" s="87" cm="1">
        <f t="array" ref="P1129">IF($X1129="Non-local",VLOOKUP($E1129,$AI$64:$AW$68,COLUMN($AW:$AW)-COLUMN($AH:$AH),FALSE),IF($X1129="Unknown",VLOOKUP($E1129,$AI$71:$AW$75,COLUMN($AW:$AW)-COLUMN($AH:$AH),FALSE),0))</f>
        <v>224</v>
      </c>
      <c r="Q1129" s="87" cm="1">
        <f t="array" ref="Q1129">IF($X1129="Non-local",VLOOKUP($E1129,$AI$40:$AW$44,COLUMN($AW:$AW)-COLUMN($AH:$AH),FALSE),IF($X1129="Unknown",VLOOKUP($E1129,$AI$47:$AW$51,COLUMN($AW:$AW)-COLUMN($AH:$AH),FALSE),0))</f>
        <v>470.18520000000001</v>
      </c>
      <c r="R1129" s="87" cm="1">
        <f t="array" ref="R1129">IF($X1129="Non-local",VLOOKUP($E1129,$AI$88:$AW$92,COLUMN($AW:$AW)-COLUMN($AH:$AH),FALSE),IF($X1129="Unknown",VLOOKUP($E1129,$AI$95:$AW$99,COLUMN($AW:$AW)-COLUMN($AH:$AH),FALSE),0))</f>
        <v>0.13052013767768686</v>
      </c>
      <c r="S1129" s="87" cm="1">
        <f t="array" ref="S1129">VLOOKUP($E1129,$AI$111:$AW$115,COLUMN($AW:$AW)-COLUMN($AH:$AH),FALSE)</f>
        <v>410.28773999999999</v>
      </c>
      <c r="T1129" s="104">
        <f t="shared" si="343"/>
        <v>2.3729090209452166</v>
      </c>
      <c r="U1129" s="104">
        <f t="shared" si="344"/>
        <v>2631.3982633083497</v>
      </c>
      <c r="V1129" s="87" cm="1">
        <f t="array" ref="V1129">VLOOKUP($E1129,$AI$118:$AW$122,COLUMN($AW:$AW)-COLUMN($AH:$AH),FALSE)</f>
        <v>161.75600000000003</v>
      </c>
      <c r="W1129" s="87" t="str">
        <f t="shared" si="348"/>
        <v>International</v>
      </c>
      <c r="X1129" s="87" t="str">
        <f t="shared" si="349"/>
        <v>Non-local</v>
      </c>
      <c r="Y1129" s="104"/>
      <c r="Z1129" s="87" t="str">
        <f t="shared" si="345"/>
        <v>Germany</v>
      </c>
      <c r="AA1129" s="87" t="str">
        <f t="shared" si="346"/>
        <v>Europe</v>
      </c>
      <c r="AB1129" s="82" cm="1">
        <f t="array" ref="AB1129">VLOOKUP(B1129,'GDP per Capita'!$T$2:$V$4235,COLUMN('GDP per Capita'!$V:$V)-COLUMN('GDP per Capita'!$S:$S),FALSE)</f>
        <v>49180.54</v>
      </c>
      <c r="AC1129" s="82">
        <f t="shared" si="350"/>
        <v>49180.54</v>
      </c>
      <c r="AD1129" s="82">
        <f t="shared" si="351"/>
        <v>49180.54</v>
      </c>
      <c r="AE1129" s="88">
        <f t="shared" si="347"/>
        <v>5.350486723627576E-2</v>
      </c>
    </row>
    <row r="1130" spans="1:31">
      <c r="A1130" s="77" t="s">
        <v>900</v>
      </c>
      <c r="B1130" s="77">
        <v>1129</v>
      </c>
      <c r="C1130" s="77" t="s">
        <v>29</v>
      </c>
      <c r="D1130" s="77" t="s">
        <v>29</v>
      </c>
      <c r="E1130" s="77">
        <v>2020</v>
      </c>
      <c r="F1130" s="77">
        <v>44.977299500000001</v>
      </c>
      <c r="G1130" s="77">
        <v>-93.265469199999998</v>
      </c>
      <c r="H1130" s="77">
        <v>0</v>
      </c>
      <c r="I1130" s="77" t="s">
        <v>881</v>
      </c>
      <c r="J1130" s="77">
        <v>43.074761000000002</v>
      </c>
      <c r="K1130" s="77">
        <v>-89.383761300000003</v>
      </c>
      <c r="L1130" s="77">
        <v>751.05360594864896</v>
      </c>
      <c r="M1130" s="77">
        <v>0.26080440565962298</v>
      </c>
      <c r="N1130" s="77">
        <v>0</v>
      </c>
      <c r="O1130" s="77">
        <v>144.20229234214</v>
      </c>
      <c r="P1130" s="87" cm="1">
        <f t="array" ref="P1130">IF($X1130="Non-local",VLOOKUP($E1130,$AI$64:$AW$68,COLUMN($AW:$AW)-COLUMN($AH:$AH),FALSE),IF($X1130="Unknown",VLOOKUP($E1130,$AI$71:$AW$75,COLUMN($AW:$AW)-COLUMN($AH:$AH),FALSE),0))</f>
        <v>224</v>
      </c>
      <c r="Q1130" s="87" cm="1">
        <f t="array" ref="Q1130">IF($X1130="Non-local",VLOOKUP($E1130,$AI$40:$AW$44,COLUMN($AW:$AW)-COLUMN($AH:$AH),FALSE),IF($X1130="Unknown",VLOOKUP($E1130,$AI$47:$AW$51,COLUMN($AW:$AW)-COLUMN($AH:$AH),FALSE),0))</f>
        <v>470.18520000000001</v>
      </c>
      <c r="R1130" s="87" cm="1">
        <f t="array" ref="R1130">IF($X1130="Non-local",VLOOKUP($E1130,$AI$88:$AW$92,COLUMN($AW:$AW)-COLUMN($AH:$AH),FALSE),IF($X1130="Unknown",VLOOKUP($E1130,$AI$95:$AW$99,COLUMN($AW:$AW)-COLUMN($AH:$AH),FALSE),0))</f>
        <v>0.13052013767768686</v>
      </c>
      <c r="S1130" s="87" cm="1">
        <f t="array" ref="S1130">VLOOKUP($E1130,$AI$111:$AW$115,COLUMN($AW:$AW)-COLUMN($AH:$AH),FALSE)</f>
        <v>410.28773999999999</v>
      </c>
      <c r="T1130" s="104">
        <f t="shared" si="343"/>
        <v>0.39132454333730982</v>
      </c>
      <c r="U1130" s="104">
        <f t="shared" si="344"/>
        <v>1248.6752323421401</v>
      </c>
      <c r="V1130" s="87" cm="1">
        <f t="array" ref="V1130">VLOOKUP($E1130,$AI$118:$AW$122,COLUMN($AW:$AW)-COLUMN($AH:$AH),FALSE)</f>
        <v>161.75600000000003</v>
      </c>
      <c r="W1130" s="87" t="str">
        <f t="shared" si="348"/>
        <v>Domestic</v>
      </c>
      <c r="X1130" s="87" t="str">
        <f t="shared" si="349"/>
        <v>Non-local</v>
      </c>
      <c r="Y1130" s="104"/>
      <c r="Z1130" s="87" t="str">
        <f t="shared" si="345"/>
        <v>USA</v>
      </c>
      <c r="AA1130" s="87" t="str">
        <f t="shared" si="346"/>
        <v>USA</v>
      </c>
      <c r="AB1130" s="82" cm="1">
        <f t="array" ref="AB1130">VLOOKUP(B1130,'GDP per Capita'!$T$2:$V$4235,COLUMN('GDP per Capita'!$V:$V)-COLUMN('GDP per Capita'!$S:$S),FALSE)</f>
        <v>63809.64</v>
      </c>
      <c r="AC1130" s="82">
        <f t="shared" si="350"/>
        <v>63809.64</v>
      </c>
      <c r="AD1130" s="82">
        <f t="shared" si="351"/>
        <v>63809.64</v>
      </c>
      <c r="AE1130" s="88">
        <f t="shared" si="347"/>
        <v>1.9568755321956684E-2</v>
      </c>
    </row>
    <row r="1131" spans="1:31">
      <c r="A1131" s="77" t="s">
        <v>1372</v>
      </c>
      <c r="B1131" s="77">
        <v>1130</v>
      </c>
      <c r="C1131" s="77" t="s">
        <v>29</v>
      </c>
      <c r="D1131" s="77" t="s">
        <v>29</v>
      </c>
      <c r="E1131" s="77">
        <v>2020</v>
      </c>
      <c r="F1131" s="77">
        <v>38.971938399999999</v>
      </c>
      <c r="G1131" s="77">
        <v>-95.235949599999998</v>
      </c>
      <c r="H1131" s="77">
        <v>0</v>
      </c>
      <c r="I1131" s="77" t="s">
        <v>881</v>
      </c>
      <c r="J1131" s="77">
        <v>43.074761000000002</v>
      </c>
      <c r="K1131" s="77">
        <v>-89.383761300000003</v>
      </c>
      <c r="L1131" s="77">
        <v>1339.7422299669499</v>
      </c>
      <c r="M1131" s="77">
        <v>0.33853766278576503</v>
      </c>
      <c r="N1131" s="77">
        <v>0</v>
      </c>
      <c r="O1131" s="77">
        <v>257.23050815365599</v>
      </c>
      <c r="P1131" s="87" cm="1">
        <f t="array" ref="P1131">IF($X1131="Non-local",VLOOKUP($E1131,$AI$64:$AW$68,COLUMN($AW:$AW)-COLUMN($AH:$AH),FALSE),IF($X1131="Unknown",VLOOKUP($E1131,$AI$71:$AW$75,COLUMN($AW:$AW)-COLUMN($AH:$AH),FALSE),0))</f>
        <v>224</v>
      </c>
      <c r="Q1131" s="87" cm="1">
        <f t="array" ref="Q1131">IF($X1131="Non-local",VLOOKUP($E1131,$AI$40:$AW$44,COLUMN($AW:$AW)-COLUMN($AH:$AH),FALSE),IF($X1131="Unknown",VLOOKUP($E1131,$AI$47:$AW$51,COLUMN($AW:$AW)-COLUMN($AH:$AH),FALSE),0))</f>
        <v>470.18520000000001</v>
      </c>
      <c r="R1131" s="87" cm="1">
        <f t="array" ref="R1131">IF($X1131="Non-local",VLOOKUP($E1131,$AI$88:$AW$92,COLUMN($AW:$AW)-COLUMN($AH:$AH),FALSE),IF($X1131="Unknown",VLOOKUP($E1131,$AI$95:$AW$99,COLUMN($AW:$AW)-COLUMN($AH:$AH),FALSE),0))</f>
        <v>0.13052013767768686</v>
      </c>
      <c r="S1131" s="87" cm="1">
        <f t="array" ref="S1131">VLOOKUP($E1131,$AI$111:$AW$115,COLUMN($AW:$AW)-COLUMN($AH:$AH),FALSE)</f>
        <v>410.28773999999999</v>
      </c>
      <c r="T1131" s="104">
        <f t="shared" si="343"/>
        <v>0.46905780046345191</v>
      </c>
      <c r="U1131" s="104">
        <f t="shared" si="344"/>
        <v>1361.7034481536559</v>
      </c>
      <c r="V1131" s="87" cm="1">
        <f t="array" ref="V1131">VLOOKUP($E1131,$AI$118:$AW$122,COLUMN($AW:$AW)-COLUMN($AH:$AH),FALSE)</f>
        <v>161.75600000000003</v>
      </c>
      <c r="W1131" s="87" t="str">
        <f t="shared" si="348"/>
        <v>Domestic</v>
      </c>
      <c r="X1131" s="87" t="str">
        <f t="shared" si="349"/>
        <v>Non-local</v>
      </c>
      <c r="Y1131" s="104"/>
      <c r="Z1131" s="87" t="str">
        <f t="shared" si="345"/>
        <v>USA</v>
      </c>
      <c r="AA1131" s="87" t="str">
        <f t="shared" si="346"/>
        <v>USA</v>
      </c>
      <c r="AB1131" s="82" cm="1">
        <f t="array" ref="AB1131">VLOOKUP(B1131,'GDP per Capita'!$T$2:$V$4235,COLUMN('GDP per Capita'!$V:$V)-COLUMN('GDP per Capita'!$S:$S),FALSE)</f>
        <v>63809.64</v>
      </c>
      <c r="AC1131" s="82">
        <f t="shared" si="350"/>
        <v>63809.64</v>
      </c>
      <c r="AD1131" s="82">
        <f t="shared" si="351"/>
        <v>63809.64</v>
      </c>
      <c r="AE1131" s="88">
        <f t="shared" si="347"/>
        <v>2.134008980702063E-2</v>
      </c>
    </row>
    <row r="1132" spans="1:31">
      <c r="A1132" s="77" t="s">
        <v>920</v>
      </c>
      <c r="B1132" s="77">
        <v>1131</v>
      </c>
      <c r="C1132" s="77" t="s">
        <v>29</v>
      </c>
      <c r="D1132" s="77" t="s">
        <v>29</v>
      </c>
      <c r="E1132" s="77">
        <v>2020</v>
      </c>
      <c r="F1132" s="77">
        <v>32.222876499999998</v>
      </c>
      <c r="G1132" s="77">
        <v>-110.9748477</v>
      </c>
      <c r="H1132" s="77">
        <v>0</v>
      </c>
      <c r="I1132" s="77" t="s">
        <v>881</v>
      </c>
      <c r="J1132" s="77">
        <v>43.074761000000002</v>
      </c>
      <c r="K1132" s="77">
        <v>-89.383761300000003</v>
      </c>
      <c r="L1132" s="77">
        <v>4482.5152870161</v>
      </c>
      <c r="M1132" s="77">
        <v>0.798937533590652</v>
      </c>
      <c r="N1132" s="77">
        <v>0</v>
      </c>
      <c r="O1132" s="77">
        <v>537.90183444193201</v>
      </c>
      <c r="P1132" s="87" cm="1">
        <f t="array" ref="P1132">IF($X1132="Non-local",VLOOKUP($E1132,$AI$64:$AW$68,COLUMN($AW:$AW)-COLUMN($AH:$AH),FALSE),IF($X1132="Unknown",VLOOKUP($E1132,$AI$71:$AW$75,COLUMN($AW:$AW)-COLUMN($AH:$AH),FALSE),0))</f>
        <v>224</v>
      </c>
      <c r="Q1132" s="87" cm="1">
        <f t="array" ref="Q1132">IF($X1132="Non-local",VLOOKUP($E1132,$AI$40:$AW$44,COLUMN($AW:$AW)-COLUMN($AH:$AH),FALSE),IF($X1132="Unknown",VLOOKUP($E1132,$AI$47:$AW$51,COLUMN($AW:$AW)-COLUMN($AH:$AH),FALSE),0))</f>
        <v>470.18520000000001</v>
      </c>
      <c r="R1132" s="87" cm="1">
        <f t="array" ref="R1132">IF($X1132="Non-local",VLOOKUP($E1132,$AI$88:$AW$92,COLUMN($AW:$AW)-COLUMN($AH:$AH),FALSE),IF($X1132="Unknown",VLOOKUP($E1132,$AI$95:$AW$99,COLUMN($AW:$AW)-COLUMN($AH:$AH),FALSE),0))</f>
        <v>0.13052013767768686</v>
      </c>
      <c r="S1132" s="87" cm="1">
        <f t="array" ref="S1132">VLOOKUP($E1132,$AI$111:$AW$115,COLUMN($AW:$AW)-COLUMN($AH:$AH),FALSE)</f>
        <v>410.28773999999999</v>
      </c>
      <c r="T1132" s="104">
        <f t="shared" si="343"/>
        <v>0.92945767126833889</v>
      </c>
      <c r="U1132" s="104">
        <f t="shared" si="344"/>
        <v>1642.374774441932</v>
      </c>
      <c r="V1132" s="87" cm="1">
        <f t="array" ref="V1132">VLOOKUP($E1132,$AI$118:$AW$122,COLUMN($AW:$AW)-COLUMN($AH:$AH),FALSE)</f>
        <v>161.75600000000003</v>
      </c>
      <c r="W1132" s="87" t="str">
        <f t="shared" si="348"/>
        <v>Domestic</v>
      </c>
      <c r="X1132" s="87" t="str">
        <f t="shared" si="349"/>
        <v>Non-local</v>
      </c>
      <c r="Y1132" s="104"/>
      <c r="Z1132" s="87" t="str">
        <f t="shared" si="345"/>
        <v>USA</v>
      </c>
      <c r="AA1132" s="87" t="str">
        <f t="shared" si="346"/>
        <v>USA</v>
      </c>
      <c r="AB1132" s="82" cm="1">
        <f t="array" ref="AB1132">VLOOKUP(B1132,'GDP per Capita'!$T$2:$V$4235,COLUMN('GDP per Capita'!$V:$V)-COLUMN('GDP per Capita'!$S:$S),FALSE)</f>
        <v>63809.64</v>
      </c>
      <c r="AC1132" s="82">
        <f t="shared" si="350"/>
        <v>63809.64</v>
      </c>
      <c r="AD1132" s="82">
        <f t="shared" si="351"/>
        <v>63809.64</v>
      </c>
      <c r="AE1132" s="88">
        <f t="shared" si="347"/>
        <v>2.5738662284287013E-2</v>
      </c>
    </row>
    <row r="1133" spans="1:31">
      <c r="A1133" s="77" t="s">
        <v>1373</v>
      </c>
      <c r="B1133" s="77">
        <v>1132</v>
      </c>
      <c r="C1133" s="77" t="s">
        <v>29</v>
      </c>
      <c r="D1133" s="77" t="s">
        <v>29</v>
      </c>
      <c r="E1133" s="77">
        <v>2020</v>
      </c>
      <c r="F1133" s="77">
        <v>42.323343999999999</v>
      </c>
      <c r="G1133" s="77">
        <v>-72.671889500000006</v>
      </c>
      <c r="H1133" s="77">
        <v>0</v>
      </c>
      <c r="I1133" s="77" t="s">
        <v>881</v>
      </c>
      <c r="J1133" s="77">
        <v>43.074761000000002</v>
      </c>
      <c r="K1133" s="77">
        <v>-89.383761300000003</v>
      </c>
      <c r="L1133" s="77">
        <v>2731.9677556186102</v>
      </c>
      <c r="M1133" s="77">
        <v>0.52237376959610005</v>
      </c>
      <c r="N1133" s="77">
        <v>0</v>
      </c>
      <c r="O1133" s="77">
        <v>524.53780907877297</v>
      </c>
      <c r="P1133" s="87" cm="1">
        <f t="array" ref="P1133">IF($X1133="Non-local",VLOOKUP($E1133,$AI$64:$AW$68,COLUMN($AW:$AW)-COLUMN($AH:$AH),FALSE),IF($X1133="Unknown",VLOOKUP($E1133,$AI$71:$AW$75,COLUMN($AW:$AW)-COLUMN($AH:$AH),FALSE),0))</f>
        <v>224</v>
      </c>
      <c r="Q1133" s="87" cm="1">
        <f t="array" ref="Q1133">IF($X1133="Non-local",VLOOKUP($E1133,$AI$40:$AW$44,COLUMN($AW:$AW)-COLUMN($AH:$AH),FALSE),IF($X1133="Unknown",VLOOKUP($E1133,$AI$47:$AW$51,COLUMN($AW:$AW)-COLUMN($AH:$AH),FALSE),0))</f>
        <v>470.18520000000001</v>
      </c>
      <c r="R1133" s="87" cm="1">
        <f t="array" ref="R1133">IF($X1133="Non-local",VLOOKUP($E1133,$AI$88:$AW$92,COLUMN($AW:$AW)-COLUMN($AH:$AH),FALSE),IF($X1133="Unknown",VLOOKUP($E1133,$AI$95:$AW$99,COLUMN($AW:$AW)-COLUMN($AH:$AH),FALSE),0))</f>
        <v>0.13052013767768686</v>
      </c>
      <c r="S1133" s="87" cm="1">
        <f t="array" ref="S1133">VLOOKUP($E1133,$AI$111:$AW$115,COLUMN($AW:$AW)-COLUMN($AH:$AH),FALSE)</f>
        <v>410.28773999999999</v>
      </c>
      <c r="T1133" s="104">
        <f t="shared" si="343"/>
        <v>0.65289390727378693</v>
      </c>
      <c r="U1133" s="104">
        <f t="shared" si="344"/>
        <v>1629.010749078773</v>
      </c>
      <c r="V1133" s="87" cm="1">
        <f t="array" ref="V1133">VLOOKUP($E1133,$AI$118:$AW$122,COLUMN($AW:$AW)-COLUMN($AH:$AH),FALSE)</f>
        <v>161.75600000000003</v>
      </c>
      <c r="W1133" s="87" t="str">
        <f t="shared" si="348"/>
        <v>Domestic</v>
      </c>
      <c r="X1133" s="87" t="str">
        <f t="shared" si="349"/>
        <v>Non-local</v>
      </c>
      <c r="Y1133" s="104"/>
      <c r="Z1133" s="87" t="str">
        <f t="shared" si="345"/>
        <v>USA</v>
      </c>
      <c r="AA1133" s="87" t="str">
        <f t="shared" si="346"/>
        <v>USA</v>
      </c>
      <c r="AB1133" s="82" cm="1">
        <f t="array" ref="AB1133">VLOOKUP(B1133,'GDP per Capita'!$T$2:$V$4235,COLUMN('GDP per Capita'!$V:$V)-COLUMN('GDP per Capita'!$S:$S),FALSE)</f>
        <v>63809.64</v>
      </c>
      <c r="AC1133" s="82">
        <f t="shared" si="350"/>
        <v>63809.64</v>
      </c>
      <c r="AD1133" s="82">
        <f t="shared" si="351"/>
        <v>63809.64</v>
      </c>
      <c r="AE1133" s="88">
        <f t="shared" si="347"/>
        <v>2.5529226447269925E-2</v>
      </c>
    </row>
    <row r="1134" spans="1:31">
      <c r="A1134" s="77" t="s">
        <v>34</v>
      </c>
      <c r="B1134" s="77">
        <v>1133</v>
      </c>
      <c r="C1134" s="77" t="s">
        <v>34</v>
      </c>
      <c r="D1134" s="77" t="s">
        <v>34</v>
      </c>
      <c r="E1134" s="77">
        <v>2020</v>
      </c>
      <c r="F1134" s="77">
        <v>0</v>
      </c>
      <c r="G1134" s="77">
        <v>0</v>
      </c>
      <c r="H1134" s="77">
        <v>0</v>
      </c>
      <c r="I1134" s="77" t="s">
        <v>881</v>
      </c>
      <c r="J1134" s="77">
        <v>43.074761000000002</v>
      </c>
      <c r="K1134" s="77">
        <v>-89.383761300000003</v>
      </c>
      <c r="L1134" s="77">
        <v>4610.0412007298301</v>
      </c>
      <c r="M1134" s="77">
        <v>0.80715542109624605</v>
      </c>
      <c r="N1134" s="77">
        <v>1</v>
      </c>
      <c r="O1134" s="77">
        <v>553.20494408757997</v>
      </c>
      <c r="P1134" s="87" cm="1">
        <f t="array" ref="P1134">IF($X1134="Non-local",VLOOKUP($E1134,$AI$64:$AW$68,COLUMN($AW:$AW)-COLUMN($AH:$AH),FALSE),IF($X1134="Unknown",VLOOKUP($E1134,$AI$71:$AW$75,COLUMN($AW:$AW)-COLUMN($AH:$AH),FALSE),0))</f>
        <v>214.50706319702601</v>
      </c>
      <c r="Q1134" s="87" cm="1">
        <f t="array" ref="Q1134">IF($X1134="Non-local",VLOOKUP($E1134,$AI$40:$AW$44,COLUMN($AW:$AW)-COLUMN($AH:$AH),FALSE),IF($X1134="Unknown",VLOOKUP($E1134,$AI$47:$AW$51,COLUMN($AW:$AW)-COLUMN($AH:$AH),FALSE),0))</f>
        <v>450.25913576208183</v>
      </c>
      <c r="R1134" s="87" cm="1">
        <f t="array" ref="R1134">IF($X1134="Non-local",VLOOKUP($E1134,$AI$88:$AW$92,COLUMN($AW:$AW)-COLUMN($AH:$AH),FALSE),IF($X1134="Unknown",VLOOKUP($E1134,$AI$95:$AW$99,COLUMN($AW:$AW)-COLUMN($AH:$AH),FALSE),0))</f>
        <v>0.12498880098800048</v>
      </c>
      <c r="S1134" s="87" cm="1">
        <f t="array" ref="S1134">VLOOKUP($E1134,$AI$111:$AW$115,COLUMN($AW:$AW)-COLUMN($AH:$AH),FALSE)</f>
        <v>410.28773999999999</v>
      </c>
      <c r="T1134" s="104">
        <f t="shared" si="343"/>
        <v>0.93214422208424652</v>
      </c>
      <c r="U1134" s="104">
        <f t="shared" si="344"/>
        <v>1628.2588830466877</v>
      </c>
      <c r="V1134" s="87" cm="1">
        <f t="array" ref="V1134">VLOOKUP($E1134,$AI$118:$AW$122,COLUMN($AW:$AW)-COLUMN($AH:$AH),FALSE)</f>
        <v>161.75600000000003</v>
      </c>
      <c r="W1134" s="87" t="str">
        <f t="shared" si="348"/>
        <v>Unknown</v>
      </c>
      <c r="X1134" s="87" t="str">
        <f t="shared" si="349"/>
        <v>Unknown</v>
      </c>
      <c r="Y1134" s="104"/>
      <c r="Z1134" s="87" t="str">
        <f t="shared" si="345"/>
        <v>Unknown</v>
      </c>
      <c r="AA1134" s="87" t="str">
        <f t="shared" si="346"/>
        <v>Unknown</v>
      </c>
      <c r="AB1134" s="82" t="e" cm="1">
        <f t="array" ref="AB1134">VLOOKUP(B1134,'GDP per Capita'!$T$2:$V$4235,COLUMN('GDP per Capita'!$V:$V)-COLUMN('GDP per Capita'!$S:$S),FALSE)</f>
        <v>#N/A</v>
      </c>
      <c r="AC1134" s="82" t="str">
        <f t="shared" si="350"/>
        <v/>
      </c>
      <c r="AD1134" s="82">
        <f t="shared" si="351"/>
        <v>61228.93767638311</v>
      </c>
      <c r="AE1134" s="88">
        <f t="shared" si="347"/>
        <v>2.6592963145181774E-2</v>
      </c>
    </row>
    <row r="1135" spans="1:31">
      <c r="A1135" s="77" t="s">
        <v>1072</v>
      </c>
      <c r="B1135" s="77">
        <v>1134</v>
      </c>
      <c r="C1135" s="77" t="s">
        <v>29</v>
      </c>
      <c r="D1135" s="77" t="s">
        <v>29</v>
      </c>
      <c r="E1135" s="77">
        <v>2020</v>
      </c>
      <c r="F1135" s="77">
        <v>40.349274399999999</v>
      </c>
      <c r="G1135" s="77">
        <v>-74.659295799999995</v>
      </c>
      <c r="H1135" s="77">
        <v>0</v>
      </c>
      <c r="I1135" s="77" t="s">
        <v>881</v>
      </c>
      <c r="J1135" s="77">
        <v>43.074761000000002</v>
      </c>
      <c r="K1135" s="77">
        <v>-89.383761300000003</v>
      </c>
      <c r="L1135" s="77">
        <v>2514.83374758331</v>
      </c>
      <c r="M1135" s="77">
        <v>0.49370235827813203</v>
      </c>
      <c r="N1135" s="77">
        <v>0</v>
      </c>
      <c r="O1135" s="77">
        <v>482.84807953599699</v>
      </c>
      <c r="P1135" s="87" cm="1">
        <f t="array" ref="P1135">IF($X1135="Non-local",VLOOKUP($E1135,$AI$64:$AW$68,COLUMN($AW:$AW)-COLUMN($AH:$AH),FALSE),IF($X1135="Unknown",VLOOKUP($E1135,$AI$71:$AW$75,COLUMN($AW:$AW)-COLUMN($AH:$AH),FALSE),0))</f>
        <v>224</v>
      </c>
      <c r="Q1135" s="87" cm="1">
        <f t="array" ref="Q1135">IF($X1135="Non-local",VLOOKUP($E1135,$AI$40:$AW$44,COLUMN($AW:$AW)-COLUMN($AH:$AH),FALSE),IF($X1135="Unknown",VLOOKUP($E1135,$AI$47:$AW$51,COLUMN($AW:$AW)-COLUMN($AH:$AH),FALSE),0))</f>
        <v>470.18520000000001</v>
      </c>
      <c r="R1135" s="87" cm="1">
        <f t="array" ref="R1135">IF($X1135="Non-local",VLOOKUP($E1135,$AI$88:$AW$92,COLUMN($AW:$AW)-COLUMN($AH:$AH),FALSE),IF($X1135="Unknown",VLOOKUP($E1135,$AI$95:$AW$99,COLUMN($AW:$AW)-COLUMN($AH:$AH),FALSE),0))</f>
        <v>0.13052013767768686</v>
      </c>
      <c r="S1135" s="87" cm="1">
        <f t="array" ref="S1135">VLOOKUP($E1135,$AI$111:$AW$115,COLUMN($AW:$AW)-COLUMN($AH:$AH),FALSE)</f>
        <v>410.28773999999999</v>
      </c>
      <c r="T1135" s="104">
        <f t="shared" si="343"/>
        <v>0.62422249595581891</v>
      </c>
      <c r="U1135" s="104">
        <f t="shared" si="344"/>
        <v>1587.3210195359968</v>
      </c>
      <c r="V1135" s="87" cm="1">
        <f t="array" ref="V1135">VLOOKUP($E1135,$AI$118:$AW$122,COLUMN($AW:$AW)-COLUMN($AH:$AH),FALSE)</f>
        <v>161.75600000000003</v>
      </c>
      <c r="W1135" s="87" t="str">
        <f t="shared" si="348"/>
        <v>Domestic</v>
      </c>
      <c r="X1135" s="87" t="str">
        <f t="shared" si="349"/>
        <v>Non-local</v>
      </c>
      <c r="Y1135" s="104"/>
      <c r="Z1135" s="87" t="str">
        <f t="shared" si="345"/>
        <v>USA</v>
      </c>
      <c r="AA1135" s="87" t="str">
        <f t="shared" si="346"/>
        <v>USA</v>
      </c>
      <c r="AB1135" s="82" cm="1">
        <f t="array" ref="AB1135">VLOOKUP(B1135,'GDP per Capita'!$T$2:$V$4235,COLUMN('GDP per Capita'!$V:$V)-COLUMN('GDP per Capita'!$S:$S),FALSE)</f>
        <v>63809.64</v>
      </c>
      <c r="AC1135" s="82">
        <f t="shared" si="350"/>
        <v>63809.64</v>
      </c>
      <c r="AD1135" s="82">
        <f t="shared" si="351"/>
        <v>63809.64</v>
      </c>
      <c r="AE1135" s="88">
        <f t="shared" si="347"/>
        <v>2.4875881129183566E-2</v>
      </c>
    </row>
    <row r="1136" spans="1:31">
      <c r="A1136" s="77" t="s">
        <v>971</v>
      </c>
      <c r="B1136" s="77">
        <v>1135</v>
      </c>
      <c r="C1136" s="77" t="s">
        <v>29</v>
      </c>
      <c r="D1136" s="77" t="s">
        <v>29</v>
      </c>
      <c r="E1136" s="77">
        <v>2020</v>
      </c>
      <c r="F1136" s="77">
        <v>40.7127281</v>
      </c>
      <c r="G1136" s="77">
        <v>-74.006015199999993</v>
      </c>
      <c r="H1136" s="77">
        <v>0</v>
      </c>
      <c r="I1136" s="77" t="s">
        <v>881</v>
      </c>
      <c r="J1136" s="77">
        <v>43.074761000000002</v>
      </c>
      <c r="K1136" s="77">
        <v>-89.383761300000003</v>
      </c>
      <c r="L1136" s="77">
        <v>2595.3692296520098</v>
      </c>
      <c r="M1136" s="77">
        <v>0.50433664791786104</v>
      </c>
      <c r="N1136" s="77">
        <v>0</v>
      </c>
      <c r="O1136" s="77">
        <v>498.31089209318702</v>
      </c>
      <c r="P1136" s="87" cm="1">
        <f t="array" ref="P1136">IF($X1136="Non-local",VLOOKUP($E1136,$AI$64:$AW$68,COLUMN($AW:$AW)-COLUMN($AH:$AH),FALSE),IF($X1136="Unknown",VLOOKUP($E1136,$AI$71:$AW$75,COLUMN($AW:$AW)-COLUMN($AH:$AH),FALSE),0))</f>
        <v>224</v>
      </c>
      <c r="Q1136" s="87" cm="1">
        <f t="array" ref="Q1136">IF($X1136="Non-local",VLOOKUP($E1136,$AI$40:$AW$44,COLUMN($AW:$AW)-COLUMN($AH:$AH),FALSE),IF($X1136="Unknown",VLOOKUP($E1136,$AI$47:$AW$51,COLUMN($AW:$AW)-COLUMN($AH:$AH),FALSE),0))</f>
        <v>470.18520000000001</v>
      </c>
      <c r="R1136" s="87" cm="1">
        <f t="array" ref="R1136">IF($X1136="Non-local",VLOOKUP($E1136,$AI$88:$AW$92,COLUMN($AW:$AW)-COLUMN($AH:$AH),FALSE),IF($X1136="Unknown",VLOOKUP($E1136,$AI$95:$AW$99,COLUMN($AW:$AW)-COLUMN($AH:$AH),FALSE),0))</f>
        <v>0.13052013767768686</v>
      </c>
      <c r="S1136" s="87" cm="1">
        <f t="array" ref="S1136">VLOOKUP($E1136,$AI$111:$AW$115,COLUMN($AW:$AW)-COLUMN($AH:$AH),FALSE)</f>
        <v>410.28773999999999</v>
      </c>
      <c r="T1136" s="104">
        <f t="shared" si="343"/>
        <v>0.63485678559554792</v>
      </c>
      <c r="U1136" s="104">
        <f t="shared" si="344"/>
        <v>1602.7838320931871</v>
      </c>
      <c r="V1136" s="87" cm="1">
        <f t="array" ref="V1136">VLOOKUP($E1136,$AI$118:$AW$122,COLUMN($AW:$AW)-COLUMN($AH:$AH),FALSE)</f>
        <v>161.75600000000003</v>
      </c>
      <c r="W1136" s="87" t="str">
        <f t="shared" si="348"/>
        <v>Domestic</v>
      </c>
      <c r="X1136" s="87" t="str">
        <f t="shared" si="349"/>
        <v>Non-local</v>
      </c>
      <c r="Y1136" s="104"/>
      <c r="Z1136" s="87" t="str">
        <f t="shared" si="345"/>
        <v>USA</v>
      </c>
      <c r="AA1136" s="87" t="str">
        <f t="shared" si="346"/>
        <v>USA</v>
      </c>
      <c r="AB1136" s="82" cm="1">
        <f t="array" ref="AB1136">VLOOKUP(B1136,'GDP per Capita'!$T$2:$V$4235,COLUMN('GDP per Capita'!$V:$V)-COLUMN('GDP per Capita'!$S:$S),FALSE)</f>
        <v>63809.64</v>
      </c>
      <c r="AC1136" s="82">
        <f t="shared" si="350"/>
        <v>63809.64</v>
      </c>
      <c r="AD1136" s="82">
        <f t="shared" si="351"/>
        <v>63809.64</v>
      </c>
      <c r="AE1136" s="88">
        <f t="shared" si="347"/>
        <v>2.5118208347409375E-2</v>
      </c>
    </row>
    <row r="1137" spans="1:31">
      <c r="A1137" s="77" t="s">
        <v>938</v>
      </c>
      <c r="B1137" s="77">
        <v>1136</v>
      </c>
      <c r="C1137" s="77" t="s">
        <v>29</v>
      </c>
      <c r="D1137" s="77" t="s">
        <v>29</v>
      </c>
      <c r="E1137" s="77">
        <v>2020</v>
      </c>
      <c r="F1137" s="77">
        <v>43.074760999999903</v>
      </c>
      <c r="G1137" s="77">
        <v>-89.383761300000003</v>
      </c>
      <c r="H1137" s="77">
        <v>1</v>
      </c>
      <c r="I1137" s="77" t="s">
        <v>881</v>
      </c>
      <c r="J1137" s="77">
        <v>43.074761000000002</v>
      </c>
      <c r="K1137" s="77">
        <v>-89.383761300000003</v>
      </c>
      <c r="L1137" s="77">
        <v>7.0732408818940899E-13</v>
      </c>
      <c r="M1137" s="77">
        <v>0</v>
      </c>
      <c r="N1137" s="77">
        <v>0</v>
      </c>
      <c r="O1137" s="77">
        <v>0</v>
      </c>
      <c r="P1137" s="87" cm="1">
        <f t="array" ref="P1137">IF($X1137="Non-local",VLOOKUP($E1137,$AI$64:$AW$68,COLUMN($AW:$AW)-COLUMN($AH:$AH),FALSE),IF($X1137="Unknown",VLOOKUP($E1137,$AI$71:$AW$75,COLUMN($AW:$AW)-COLUMN($AH:$AH),FALSE),0))</f>
        <v>0</v>
      </c>
      <c r="Q1137" s="87" cm="1">
        <f t="array" ref="Q1137">IF($X1137="Non-local",VLOOKUP($E1137,$AI$40:$AW$44,COLUMN($AW:$AW)-COLUMN($AH:$AH),FALSE),IF($X1137="Unknown",VLOOKUP($E1137,$AI$47:$AW$51,COLUMN($AW:$AW)-COLUMN($AH:$AH),FALSE),0))</f>
        <v>0</v>
      </c>
      <c r="R1137" s="87" cm="1">
        <f t="array" ref="R1137">IF($X1137="Non-local",VLOOKUP($E1137,$AI$88:$AW$92,COLUMN($AW:$AW)-COLUMN($AH:$AH),FALSE),IF($X1137="Unknown",VLOOKUP($E1137,$AI$95:$AW$99,COLUMN($AW:$AW)-COLUMN($AH:$AH),FALSE),0))</f>
        <v>0</v>
      </c>
      <c r="S1137" s="87" cm="1">
        <f t="array" ref="S1137">VLOOKUP($E1137,$AI$111:$AW$115,COLUMN($AW:$AW)-COLUMN($AH:$AH),FALSE)</f>
        <v>410.28773999999999</v>
      </c>
      <c r="T1137" s="104">
        <f t="shared" si="343"/>
        <v>0</v>
      </c>
      <c r="U1137" s="104">
        <f t="shared" si="344"/>
        <v>410.28773999999999</v>
      </c>
      <c r="V1137" s="87" cm="1">
        <f t="array" ref="V1137">VLOOKUP($E1137,$AI$118:$AW$122,COLUMN($AW:$AW)-COLUMN($AH:$AH),FALSE)</f>
        <v>161.75600000000003</v>
      </c>
      <c r="W1137" s="87" t="str">
        <f t="shared" si="348"/>
        <v>Domestic</v>
      </c>
      <c r="X1137" s="87" t="str">
        <f t="shared" si="349"/>
        <v>Local</v>
      </c>
      <c r="Y1137" s="104"/>
      <c r="Z1137" s="87" t="str">
        <f t="shared" si="345"/>
        <v>USA</v>
      </c>
      <c r="AA1137" s="87" t="str">
        <f t="shared" si="346"/>
        <v>USA</v>
      </c>
      <c r="AB1137" s="82" cm="1">
        <f t="array" ref="AB1137">VLOOKUP(B1137,'GDP per Capita'!$T$2:$V$4235,COLUMN('GDP per Capita'!$V:$V)-COLUMN('GDP per Capita'!$S:$S),FALSE)</f>
        <v>63809.64</v>
      </c>
      <c r="AC1137" s="82">
        <f t="shared" si="350"/>
        <v>63809.64</v>
      </c>
      <c r="AD1137" s="82">
        <f t="shared" si="351"/>
        <v>63809.64</v>
      </c>
      <c r="AE1137" s="88">
        <f t="shared" si="347"/>
        <v>6.4298707844143927E-3</v>
      </c>
    </row>
    <row r="1138" spans="1:31">
      <c r="A1138" s="77" t="s">
        <v>1074</v>
      </c>
      <c r="B1138" s="77">
        <v>1137</v>
      </c>
      <c r="C1138" s="77" t="s">
        <v>29</v>
      </c>
      <c r="D1138" s="77" t="s">
        <v>29</v>
      </c>
      <c r="E1138" s="77">
        <v>2020</v>
      </c>
      <c r="F1138" s="77">
        <v>42.439603900000002</v>
      </c>
      <c r="G1138" s="77">
        <v>-76.496801899999994</v>
      </c>
      <c r="H1138" s="77">
        <v>0</v>
      </c>
      <c r="I1138" s="77" t="s">
        <v>881</v>
      </c>
      <c r="J1138" s="77">
        <v>43.074761000000002</v>
      </c>
      <c r="K1138" s="77">
        <v>-89.383761300000003</v>
      </c>
      <c r="L1138" s="77">
        <v>2106.92778501252</v>
      </c>
      <c r="M1138" s="77">
        <v>0.43984050707508299</v>
      </c>
      <c r="N1138" s="77">
        <v>0</v>
      </c>
      <c r="O1138" s="77">
        <v>404.530134722404</v>
      </c>
      <c r="P1138" s="87" cm="1">
        <f t="array" ref="P1138">IF($X1138="Non-local",VLOOKUP($E1138,$AI$64:$AW$68,COLUMN($AW:$AW)-COLUMN($AH:$AH),FALSE),IF($X1138="Unknown",VLOOKUP($E1138,$AI$71:$AW$75,COLUMN($AW:$AW)-COLUMN($AH:$AH),FALSE),0))</f>
        <v>224</v>
      </c>
      <c r="Q1138" s="87" cm="1">
        <f t="array" ref="Q1138">IF($X1138="Non-local",VLOOKUP($E1138,$AI$40:$AW$44,COLUMN($AW:$AW)-COLUMN($AH:$AH),FALSE),IF($X1138="Unknown",VLOOKUP($E1138,$AI$47:$AW$51,COLUMN($AW:$AW)-COLUMN($AH:$AH),FALSE),0))</f>
        <v>470.18520000000001</v>
      </c>
      <c r="R1138" s="87" cm="1">
        <f t="array" ref="R1138">IF($X1138="Non-local",VLOOKUP($E1138,$AI$88:$AW$92,COLUMN($AW:$AW)-COLUMN($AH:$AH),FALSE),IF($X1138="Unknown",VLOOKUP($E1138,$AI$95:$AW$99,COLUMN($AW:$AW)-COLUMN($AH:$AH),FALSE),0))</f>
        <v>0.13052013767768686</v>
      </c>
      <c r="S1138" s="87" cm="1">
        <f t="array" ref="S1138">VLOOKUP($E1138,$AI$111:$AW$115,COLUMN($AW:$AW)-COLUMN($AH:$AH),FALSE)</f>
        <v>410.28773999999999</v>
      </c>
      <c r="T1138" s="104">
        <f t="shared" si="343"/>
        <v>0.57036064475276982</v>
      </c>
      <c r="U1138" s="104">
        <f t="shared" si="344"/>
        <v>1509.0030747224039</v>
      </c>
      <c r="V1138" s="87" cm="1">
        <f t="array" ref="V1138">VLOOKUP($E1138,$AI$118:$AW$122,COLUMN($AW:$AW)-COLUMN($AH:$AH),FALSE)</f>
        <v>161.75600000000003</v>
      </c>
      <c r="W1138" s="87" t="str">
        <f t="shared" si="348"/>
        <v>Domestic</v>
      </c>
      <c r="X1138" s="87" t="str">
        <f t="shared" si="349"/>
        <v>Non-local</v>
      </c>
      <c r="Y1138" s="104"/>
      <c r="Z1138" s="87" t="str">
        <f t="shared" si="345"/>
        <v>USA</v>
      </c>
      <c r="AA1138" s="87" t="str">
        <f t="shared" si="346"/>
        <v>USA</v>
      </c>
      <c r="AB1138" s="82" cm="1">
        <f t="array" ref="AB1138">VLOOKUP(B1138,'GDP per Capita'!$T$2:$V$4235,COLUMN('GDP per Capita'!$V:$V)-COLUMN('GDP per Capita'!$S:$S),FALSE)</f>
        <v>63809.64</v>
      </c>
      <c r="AC1138" s="82">
        <f t="shared" si="350"/>
        <v>63809.64</v>
      </c>
      <c r="AD1138" s="82">
        <f t="shared" si="351"/>
        <v>63809.64</v>
      </c>
      <c r="AE1138" s="88">
        <f t="shared" si="347"/>
        <v>2.3648512587164008E-2</v>
      </c>
    </row>
    <row r="1139" spans="1:31">
      <c r="A1139" s="77" t="s">
        <v>1374</v>
      </c>
      <c r="B1139" s="77">
        <v>1138</v>
      </c>
      <c r="C1139" s="77" t="s">
        <v>29</v>
      </c>
      <c r="D1139" s="77" t="s">
        <v>29</v>
      </c>
      <c r="E1139" s="77">
        <v>2020</v>
      </c>
      <c r="F1139" s="77">
        <v>26.075728999999999</v>
      </c>
      <c r="G1139" s="77">
        <v>-80.284108975308598</v>
      </c>
      <c r="H1139" s="77">
        <v>0</v>
      </c>
      <c r="I1139" s="77" t="s">
        <v>881</v>
      </c>
      <c r="J1139" s="77">
        <v>43.074761000000002</v>
      </c>
      <c r="K1139" s="77">
        <v>-89.383761300000003</v>
      </c>
      <c r="L1139" s="77">
        <v>4125.0982042944697</v>
      </c>
      <c r="M1139" s="77">
        <v>0.74203767855122105</v>
      </c>
      <c r="N1139" s="77">
        <v>0</v>
      </c>
      <c r="O1139" s="77">
        <v>495.01178451533701</v>
      </c>
      <c r="P1139" s="87" cm="1">
        <f t="array" ref="P1139">IF($X1139="Non-local",VLOOKUP($E1139,$AI$64:$AW$68,COLUMN($AW:$AW)-COLUMN($AH:$AH),FALSE),IF($X1139="Unknown",VLOOKUP($E1139,$AI$71:$AW$75,COLUMN($AW:$AW)-COLUMN($AH:$AH),FALSE),0))</f>
        <v>224</v>
      </c>
      <c r="Q1139" s="87" cm="1">
        <f t="array" ref="Q1139">IF($X1139="Non-local",VLOOKUP($E1139,$AI$40:$AW$44,COLUMN($AW:$AW)-COLUMN($AH:$AH),FALSE),IF($X1139="Unknown",VLOOKUP($E1139,$AI$47:$AW$51,COLUMN($AW:$AW)-COLUMN($AH:$AH),FALSE),0))</f>
        <v>470.18520000000001</v>
      </c>
      <c r="R1139" s="87" cm="1">
        <f t="array" ref="R1139">IF($X1139="Non-local",VLOOKUP($E1139,$AI$88:$AW$92,COLUMN($AW:$AW)-COLUMN($AH:$AH),FALSE),IF($X1139="Unknown",VLOOKUP($E1139,$AI$95:$AW$99,COLUMN($AW:$AW)-COLUMN($AH:$AH),FALSE),0))</f>
        <v>0.13052013767768686</v>
      </c>
      <c r="S1139" s="87" cm="1">
        <f t="array" ref="S1139">VLOOKUP($E1139,$AI$111:$AW$115,COLUMN($AW:$AW)-COLUMN($AH:$AH),FALSE)</f>
        <v>410.28773999999999</v>
      </c>
      <c r="T1139" s="104">
        <f t="shared" si="343"/>
        <v>0.87255781622890793</v>
      </c>
      <c r="U1139" s="104">
        <f t="shared" si="344"/>
        <v>1599.4847245153371</v>
      </c>
      <c r="V1139" s="87" cm="1">
        <f t="array" ref="V1139">VLOOKUP($E1139,$AI$118:$AW$122,COLUMN($AW:$AW)-COLUMN($AH:$AH),FALSE)</f>
        <v>161.75600000000003</v>
      </c>
      <c r="W1139" s="87" t="str">
        <f t="shared" si="348"/>
        <v>Domestic</v>
      </c>
      <c r="X1139" s="87" t="str">
        <f t="shared" si="349"/>
        <v>Non-local</v>
      </c>
      <c r="Y1139" s="104"/>
      <c r="Z1139" s="87" t="str">
        <f t="shared" si="345"/>
        <v>USA</v>
      </c>
      <c r="AA1139" s="87" t="str">
        <f t="shared" si="346"/>
        <v>USA</v>
      </c>
      <c r="AB1139" s="82" cm="1">
        <f t="array" ref="AB1139">VLOOKUP(B1139,'GDP per Capita'!$T$2:$V$4235,COLUMN('GDP per Capita'!$V:$V)-COLUMN('GDP per Capita'!$S:$S),FALSE)</f>
        <v>63809.64</v>
      </c>
      <c r="AC1139" s="82">
        <f t="shared" si="350"/>
        <v>63809.64</v>
      </c>
      <c r="AD1139" s="82">
        <f t="shared" si="351"/>
        <v>63809.64</v>
      </c>
      <c r="AE1139" s="88">
        <f t="shared" si="347"/>
        <v>2.5066506009363745E-2</v>
      </c>
    </row>
    <row r="1140" spans="1:31">
      <c r="A1140" s="77" t="s">
        <v>898</v>
      </c>
      <c r="B1140" s="77">
        <v>1139</v>
      </c>
      <c r="C1140" s="77" t="s">
        <v>29</v>
      </c>
      <c r="D1140" s="77" t="s">
        <v>29</v>
      </c>
      <c r="E1140" s="77">
        <v>2020</v>
      </c>
      <c r="F1140" s="77">
        <v>41.875561599999997</v>
      </c>
      <c r="G1140" s="77">
        <v>-87.6244212</v>
      </c>
      <c r="H1140" s="77">
        <v>0</v>
      </c>
      <c r="I1140" s="77" t="s">
        <v>881</v>
      </c>
      <c r="J1140" s="77">
        <v>43.074761000000002</v>
      </c>
      <c r="K1140" s="77">
        <v>-89.383761300000003</v>
      </c>
      <c r="L1140" s="77">
        <v>392.92408850763201</v>
      </c>
      <c r="M1140" s="77">
        <v>0.213515273972855</v>
      </c>
      <c r="N1140" s="77">
        <v>0</v>
      </c>
      <c r="O1140" s="77">
        <v>75.441424993465404</v>
      </c>
      <c r="P1140" s="87" cm="1">
        <f t="array" ref="P1140">IF($X1140="Non-local",VLOOKUP($E1140,$AI$64:$AW$68,COLUMN($AW:$AW)-COLUMN($AH:$AH),FALSE),IF($X1140="Unknown",VLOOKUP($E1140,$AI$71:$AW$75,COLUMN($AW:$AW)-COLUMN($AH:$AH),FALSE),0))</f>
        <v>224</v>
      </c>
      <c r="Q1140" s="87" cm="1">
        <f t="array" ref="Q1140">IF($X1140="Non-local",VLOOKUP($E1140,$AI$40:$AW$44,COLUMN($AW:$AW)-COLUMN($AH:$AH),FALSE),IF($X1140="Unknown",VLOOKUP($E1140,$AI$47:$AW$51,COLUMN($AW:$AW)-COLUMN($AH:$AH),FALSE),0))</f>
        <v>470.18520000000001</v>
      </c>
      <c r="R1140" s="87" cm="1">
        <f t="array" ref="R1140">IF($X1140="Non-local",VLOOKUP($E1140,$AI$88:$AW$92,COLUMN($AW:$AW)-COLUMN($AH:$AH),FALSE),IF($X1140="Unknown",VLOOKUP($E1140,$AI$95:$AW$99,COLUMN($AW:$AW)-COLUMN($AH:$AH),FALSE),0))</f>
        <v>0.13052013767768686</v>
      </c>
      <c r="S1140" s="87" cm="1">
        <f t="array" ref="S1140">VLOOKUP($E1140,$AI$111:$AW$115,COLUMN($AW:$AW)-COLUMN($AH:$AH),FALSE)</f>
        <v>410.28773999999999</v>
      </c>
      <c r="T1140" s="104">
        <f t="shared" si="343"/>
        <v>0.34403541165054186</v>
      </c>
      <c r="U1140" s="104">
        <f t="shared" si="344"/>
        <v>1179.9143649934654</v>
      </c>
      <c r="V1140" s="87" cm="1">
        <f t="array" ref="V1140">VLOOKUP($E1140,$AI$118:$AW$122,COLUMN($AW:$AW)-COLUMN($AH:$AH),FALSE)</f>
        <v>161.75600000000003</v>
      </c>
      <c r="W1140" s="87" t="str">
        <f t="shared" si="348"/>
        <v>Domestic</v>
      </c>
      <c r="X1140" s="87" t="str">
        <f t="shared" si="349"/>
        <v>Non-local</v>
      </c>
      <c r="Y1140" s="104"/>
      <c r="Z1140" s="87" t="str">
        <f t="shared" si="345"/>
        <v>USA</v>
      </c>
      <c r="AA1140" s="87" t="str">
        <f t="shared" si="346"/>
        <v>USA</v>
      </c>
      <c r="AB1140" s="82" cm="1">
        <f t="array" ref="AB1140">VLOOKUP(B1140,'GDP per Capita'!$T$2:$V$4235,COLUMN('GDP per Capita'!$V:$V)-COLUMN('GDP per Capita'!$S:$S),FALSE)</f>
        <v>63809.64</v>
      </c>
      <c r="AC1140" s="82">
        <f t="shared" si="350"/>
        <v>63809.64</v>
      </c>
      <c r="AD1140" s="82">
        <f t="shared" si="351"/>
        <v>63809.64</v>
      </c>
      <c r="AE1140" s="88">
        <f t="shared" si="347"/>
        <v>1.8491161601812287E-2</v>
      </c>
    </row>
    <row r="1141" spans="1:31">
      <c r="A1141" s="77" t="s">
        <v>928</v>
      </c>
      <c r="B1141" s="77">
        <v>1140</v>
      </c>
      <c r="C1141" s="77" t="s">
        <v>29</v>
      </c>
      <c r="D1141" s="77" t="s">
        <v>29</v>
      </c>
      <c r="E1141" s="77">
        <v>2020</v>
      </c>
      <c r="F1141" s="77">
        <v>42.268156899999902</v>
      </c>
      <c r="G1141" s="77">
        <v>-83.731229099999993</v>
      </c>
      <c r="H1141" s="77">
        <v>0</v>
      </c>
      <c r="I1141" s="77" t="s">
        <v>881</v>
      </c>
      <c r="J1141" s="77">
        <v>43.074761000000002</v>
      </c>
      <c r="K1141" s="77">
        <v>-89.383761300000003</v>
      </c>
      <c r="L1141" s="77">
        <v>941.312357293118</v>
      </c>
      <c r="M1141" s="77">
        <v>0.285927079744621</v>
      </c>
      <c r="N1141" s="77">
        <v>0</v>
      </c>
      <c r="O1141" s="77">
        <v>180.731972600278</v>
      </c>
      <c r="P1141" s="87" cm="1">
        <f t="array" ref="P1141">IF($X1141="Non-local",VLOOKUP($E1141,$AI$64:$AW$68,COLUMN($AW:$AW)-COLUMN($AH:$AH),FALSE),IF($X1141="Unknown",VLOOKUP($E1141,$AI$71:$AW$75,COLUMN($AW:$AW)-COLUMN($AH:$AH),FALSE),0))</f>
        <v>224</v>
      </c>
      <c r="Q1141" s="87" cm="1">
        <f t="array" ref="Q1141">IF($X1141="Non-local",VLOOKUP($E1141,$AI$40:$AW$44,COLUMN($AW:$AW)-COLUMN($AH:$AH),FALSE),IF($X1141="Unknown",VLOOKUP($E1141,$AI$47:$AW$51,COLUMN($AW:$AW)-COLUMN($AH:$AH),FALSE),0))</f>
        <v>470.18520000000001</v>
      </c>
      <c r="R1141" s="87" cm="1">
        <f t="array" ref="R1141">IF($X1141="Non-local",VLOOKUP($E1141,$AI$88:$AW$92,COLUMN($AW:$AW)-COLUMN($AH:$AH),FALSE),IF($X1141="Unknown",VLOOKUP($E1141,$AI$95:$AW$99,COLUMN($AW:$AW)-COLUMN($AH:$AH),FALSE),0))</f>
        <v>0.13052013767768686</v>
      </c>
      <c r="S1141" s="87" cm="1">
        <f t="array" ref="S1141">VLOOKUP($E1141,$AI$111:$AW$115,COLUMN($AW:$AW)-COLUMN($AH:$AH),FALSE)</f>
        <v>410.28773999999999</v>
      </c>
      <c r="T1141" s="104">
        <f t="shared" si="343"/>
        <v>0.41644721742230784</v>
      </c>
      <c r="U1141" s="104">
        <f t="shared" si="344"/>
        <v>1285.204912600278</v>
      </c>
      <c r="V1141" s="87" cm="1">
        <f t="array" ref="V1141">VLOOKUP($E1141,$AI$118:$AW$122,COLUMN($AW:$AW)-COLUMN($AH:$AH),FALSE)</f>
        <v>161.75600000000003</v>
      </c>
      <c r="W1141" s="87" t="str">
        <f t="shared" si="348"/>
        <v>Domestic</v>
      </c>
      <c r="X1141" s="87" t="str">
        <f t="shared" si="349"/>
        <v>Non-local</v>
      </c>
      <c r="Y1141" s="104"/>
      <c r="Z1141" s="87" t="str">
        <f t="shared" si="345"/>
        <v>USA</v>
      </c>
      <c r="AA1141" s="87" t="str">
        <f t="shared" si="346"/>
        <v>USA</v>
      </c>
      <c r="AB1141" s="82" cm="1">
        <f t="array" ref="AB1141">VLOOKUP(B1141,'GDP per Capita'!$T$2:$V$4235,COLUMN('GDP per Capita'!$V:$V)-COLUMN('GDP per Capita'!$S:$S),FALSE)</f>
        <v>63809.64</v>
      </c>
      <c r="AC1141" s="82">
        <f t="shared" si="350"/>
        <v>63809.64</v>
      </c>
      <c r="AD1141" s="82">
        <f t="shared" si="351"/>
        <v>63809.64</v>
      </c>
      <c r="AE1141" s="88">
        <f t="shared" si="347"/>
        <v>2.0141234343279135E-2</v>
      </c>
    </row>
    <row r="1142" spans="1:31">
      <c r="A1142" s="77" t="s">
        <v>1069</v>
      </c>
      <c r="B1142" s="77">
        <v>1141</v>
      </c>
      <c r="C1142" s="77" t="s">
        <v>29</v>
      </c>
      <c r="D1142" s="77" t="s">
        <v>29</v>
      </c>
      <c r="E1142" s="77">
        <v>2020</v>
      </c>
      <c r="F1142" s="77">
        <v>42.395929600000002</v>
      </c>
      <c r="G1142" s="77">
        <v>-71.178665499999994</v>
      </c>
      <c r="H1142" s="77">
        <v>0</v>
      </c>
      <c r="I1142" s="77" t="s">
        <v>881</v>
      </c>
      <c r="J1142" s="77">
        <v>43.074761000000002</v>
      </c>
      <c r="K1142" s="77">
        <v>-89.383761300000003</v>
      </c>
      <c r="L1142" s="77">
        <v>2971.69241991846</v>
      </c>
      <c r="M1142" s="77">
        <v>0.55841852573151296</v>
      </c>
      <c r="N1142" s="77">
        <v>0</v>
      </c>
      <c r="O1142" s="77">
        <v>570.564944624345</v>
      </c>
      <c r="P1142" s="87" cm="1">
        <f t="array" ref="P1142">IF($X1142="Non-local",VLOOKUP($E1142,$AI$64:$AW$68,COLUMN($AW:$AW)-COLUMN($AH:$AH),FALSE),IF($X1142="Unknown",VLOOKUP($E1142,$AI$71:$AW$75,COLUMN($AW:$AW)-COLUMN($AH:$AH),FALSE),0))</f>
        <v>224</v>
      </c>
      <c r="Q1142" s="87" cm="1">
        <f t="array" ref="Q1142">IF($X1142="Non-local",VLOOKUP($E1142,$AI$40:$AW$44,COLUMN($AW:$AW)-COLUMN($AH:$AH),FALSE),IF($X1142="Unknown",VLOOKUP($E1142,$AI$47:$AW$51,COLUMN($AW:$AW)-COLUMN($AH:$AH),FALSE),0))</f>
        <v>470.18520000000001</v>
      </c>
      <c r="R1142" s="87" cm="1">
        <f t="array" ref="R1142">IF($X1142="Non-local",VLOOKUP($E1142,$AI$88:$AW$92,COLUMN($AW:$AW)-COLUMN($AH:$AH),FALSE),IF($X1142="Unknown",VLOOKUP($E1142,$AI$95:$AW$99,COLUMN($AW:$AW)-COLUMN($AH:$AH),FALSE),0))</f>
        <v>0.13052013767768686</v>
      </c>
      <c r="S1142" s="87" cm="1">
        <f t="array" ref="S1142">VLOOKUP($E1142,$AI$111:$AW$115,COLUMN($AW:$AW)-COLUMN($AH:$AH),FALSE)</f>
        <v>410.28773999999999</v>
      </c>
      <c r="T1142" s="104">
        <f t="shared" si="343"/>
        <v>0.68893866340919985</v>
      </c>
      <c r="U1142" s="104">
        <f t="shared" si="344"/>
        <v>1675.037884624345</v>
      </c>
      <c r="V1142" s="87" cm="1">
        <f t="array" ref="V1142">VLOOKUP($E1142,$AI$118:$AW$122,COLUMN($AW:$AW)-COLUMN($AH:$AH),FALSE)</f>
        <v>161.75600000000003</v>
      </c>
      <c r="W1142" s="87" t="str">
        <f t="shared" si="348"/>
        <v>Domestic</v>
      </c>
      <c r="X1142" s="87" t="str">
        <f t="shared" si="349"/>
        <v>Non-local</v>
      </c>
      <c r="Y1142" s="104"/>
      <c r="Z1142" s="87" t="str">
        <f t="shared" si="345"/>
        <v>USA</v>
      </c>
      <c r="AA1142" s="87" t="str">
        <f t="shared" si="346"/>
        <v>USA</v>
      </c>
      <c r="AB1142" s="82" cm="1">
        <f t="array" ref="AB1142">VLOOKUP(B1142,'GDP per Capita'!$T$2:$V$4235,COLUMN('GDP per Capita'!$V:$V)-COLUMN('GDP per Capita'!$S:$S),FALSE)</f>
        <v>63809.64</v>
      </c>
      <c r="AC1142" s="82">
        <f t="shared" si="350"/>
        <v>63809.64</v>
      </c>
      <c r="AD1142" s="82">
        <f t="shared" si="351"/>
        <v>63809.64</v>
      </c>
      <c r="AE1142" s="88">
        <f t="shared" si="347"/>
        <v>2.6250545914760608E-2</v>
      </c>
    </row>
    <row r="1143" spans="1:31">
      <c r="A1143" s="77" t="s">
        <v>1343</v>
      </c>
      <c r="B1143" s="77">
        <v>1142</v>
      </c>
      <c r="C1143" s="77" t="s">
        <v>29</v>
      </c>
      <c r="D1143" s="77" t="s">
        <v>29</v>
      </c>
      <c r="E1143" s="77">
        <v>2020</v>
      </c>
      <c r="F1143" s="77">
        <v>46.859128699999999</v>
      </c>
      <c r="G1143" s="77">
        <v>-88.777473400000005</v>
      </c>
      <c r="H1143" s="77">
        <v>0</v>
      </c>
      <c r="I1143" s="77" t="s">
        <v>881</v>
      </c>
      <c r="J1143" s="77">
        <v>43.074761000000002</v>
      </c>
      <c r="K1143" s="77">
        <v>-89.383761300000003</v>
      </c>
      <c r="L1143" s="77">
        <v>846.98764330976701</v>
      </c>
      <c r="M1143" s="77">
        <v>0.27347199407408601</v>
      </c>
      <c r="N1143" s="77">
        <v>0</v>
      </c>
      <c r="O1143" s="77">
        <v>162.62162751547501</v>
      </c>
      <c r="P1143" s="87" cm="1">
        <f t="array" ref="P1143">IF($X1143="Non-local",VLOOKUP($E1143,$AI$64:$AW$68,COLUMN($AW:$AW)-COLUMN($AH:$AH),FALSE),IF($X1143="Unknown",VLOOKUP($E1143,$AI$71:$AW$75,COLUMN($AW:$AW)-COLUMN($AH:$AH),FALSE),0))</f>
        <v>224</v>
      </c>
      <c r="Q1143" s="87" cm="1">
        <f t="array" ref="Q1143">IF($X1143="Non-local",VLOOKUP($E1143,$AI$40:$AW$44,COLUMN($AW:$AW)-COLUMN($AH:$AH),FALSE),IF($X1143="Unknown",VLOOKUP($E1143,$AI$47:$AW$51,COLUMN($AW:$AW)-COLUMN($AH:$AH),FALSE),0))</f>
        <v>470.18520000000001</v>
      </c>
      <c r="R1143" s="87" cm="1">
        <f t="array" ref="R1143">IF($X1143="Non-local",VLOOKUP($E1143,$AI$88:$AW$92,COLUMN($AW:$AW)-COLUMN($AH:$AH),FALSE),IF($X1143="Unknown",VLOOKUP($E1143,$AI$95:$AW$99,COLUMN($AW:$AW)-COLUMN($AH:$AH),FALSE),0))</f>
        <v>0.13052013767768686</v>
      </c>
      <c r="S1143" s="87" cm="1">
        <f t="array" ref="S1143">VLOOKUP($E1143,$AI$111:$AW$115,COLUMN($AW:$AW)-COLUMN($AH:$AH),FALSE)</f>
        <v>410.28773999999999</v>
      </c>
      <c r="T1143" s="104">
        <f t="shared" si="343"/>
        <v>0.40399213175177284</v>
      </c>
      <c r="U1143" s="104">
        <f t="shared" si="344"/>
        <v>1267.0945675154749</v>
      </c>
      <c r="V1143" s="87" cm="1">
        <f t="array" ref="V1143">VLOOKUP($E1143,$AI$118:$AW$122,COLUMN($AW:$AW)-COLUMN($AH:$AH),FALSE)</f>
        <v>161.75600000000003</v>
      </c>
      <c r="W1143" s="87" t="str">
        <f t="shared" si="348"/>
        <v>Domestic</v>
      </c>
      <c r="X1143" s="87" t="str">
        <f t="shared" si="349"/>
        <v>Non-local</v>
      </c>
      <c r="Y1143" s="104"/>
      <c r="Z1143" s="87" t="str">
        <f t="shared" si="345"/>
        <v>USA</v>
      </c>
      <c r="AA1143" s="87" t="str">
        <f t="shared" si="346"/>
        <v>USA</v>
      </c>
      <c r="AB1143" s="82" cm="1">
        <f t="array" ref="AB1143">VLOOKUP(B1143,'GDP per Capita'!$T$2:$V$4235,COLUMN('GDP per Capita'!$V:$V)-COLUMN('GDP per Capita'!$S:$S),FALSE)</f>
        <v>63809.64</v>
      </c>
      <c r="AC1143" s="82">
        <f t="shared" si="350"/>
        <v>63809.64</v>
      </c>
      <c r="AD1143" s="82">
        <f t="shared" si="351"/>
        <v>63809.64</v>
      </c>
      <c r="AE1143" s="88">
        <f t="shared" si="347"/>
        <v>1.9857416019201407E-2</v>
      </c>
    </row>
    <row r="1144" spans="1:31">
      <c r="A1144" s="77" t="s">
        <v>1127</v>
      </c>
      <c r="B1144" s="77">
        <v>1143</v>
      </c>
      <c r="C1144" s="77" t="s">
        <v>29</v>
      </c>
      <c r="D1144" s="77" t="s">
        <v>29</v>
      </c>
      <c r="E1144" s="77">
        <v>2020</v>
      </c>
      <c r="F1144" s="77">
        <v>21.304546999999999</v>
      </c>
      <c r="G1144" s="77">
        <v>-157.85567639999999</v>
      </c>
      <c r="H1144" s="77">
        <v>0</v>
      </c>
      <c r="I1144" s="77" t="s">
        <v>881</v>
      </c>
      <c r="J1144" s="77">
        <v>43.074761000000002</v>
      </c>
      <c r="K1144" s="77">
        <v>-89.383761300000003</v>
      </c>
      <c r="L1144" s="77">
        <v>13374.8059311611</v>
      </c>
      <c r="M1144" s="77">
        <v>2.0666950854224901</v>
      </c>
      <c r="N1144" s="77">
        <v>0</v>
      </c>
      <c r="O1144" s="77">
        <v>1404.35462277191</v>
      </c>
      <c r="P1144" s="87" cm="1">
        <f t="array" ref="P1144">IF($X1144="Non-local",VLOOKUP($E1144,$AI$64:$AW$68,COLUMN($AW:$AW)-COLUMN($AH:$AH),FALSE),IF($X1144="Unknown",VLOOKUP($E1144,$AI$71:$AW$75,COLUMN($AW:$AW)-COLUMN($AH:$AH),FALSE),0))</f>
        <v>224</v>
      </c>
      <c r="Q1144" s="87" cm="1">
        <f t="array" ref="Q1144">IF($X1144="Non-local",VLOOKUP($E1144,$AI$40:$AW$44,COLUMN($AW:$AW)-COLUMN($AH:$AH),FALSE),IF($X1144="Unknown",VLOOKUP($E1144,$AI$47:$AW$51,COLUMN($AW:$AW)-COLUMN($AH:$AH),FALSE),0))</f>
        <v>470.18520000000001</v>
      </c>
      <c r="R1144" s="87" cm="1">
        <f t="array" ref="R1144">IF($X1144="Non-local",VLOOKUP($E1144,$AI$88:$AW$92,COLUMN($AW:$AW)-COLUMN($AH:$AH),FALSE),IF($X1144="Unknown",VLOOKUP($E1144,$AI$95:$AW$99,COLUMN($AW:$AW)-COLUMN($AH:$AH),FALSE),0))</f>
        <v>0.13052013767768686</v>
      </c>
      <c r="S1144" s="87" cm="1">
        <f t="array" ref="S1144">VLOOKUP($E1144,$AI$111:$AW$115,COLUMN($AW:$AW)-COLUMN($AH:$AH),FALSE)</f>
        <v>410.28773999999999</v>
      </c>
      <c r="T1144" s="104">
        <f t="shared" si="343"/>
        <v>2.1972152231001769</v>
      </c>
      <c r="U1144" s="104">
        <f t="shared" si="344"/>
        <v>2508.8275627719104</v>
      </c>
      <c r="V1144" s="87" cm="1">
        <f t="array" ref="V1144">VLOOKUP($E1144,$AI$118:$AW$122,COLUMN($AW:$AW)-COLUMN($AH:$AH),FALSE)</f>
        <v>161.75600000000003</v>
      </c>
      <c r="W1144" s="87" t="str">
        <f t="shared" si="348"/>
        <v>Domestic</v>
      </c>
      <c r="X1144" s="87" t="str">
        <f t="shared" si="349"/>
        <v>Non-local</v>
      </c>
      <c r="Y1144" s="104"/>
      <c r="Z1144" s="87" t="str">
        <f t="shared" si="345"/>
        <v>USA</v>
      </c>
      <c r="AA1144" s="87" t="str">
        <f t="shared" si="346"/>
        <v>USA</v>
      </c>
      <c r="AB1144" s="82" cm="1">
        <f t="array" ref="AB1144">VLOOKUP(B1144,'GDP per Capita'!$T$2:$V$4235,COLUMN('GDP per Capita'!$V:$V)-COLUMN('GDP per Capita'!$S:$S),FALSE)</f>
        <v>63809.64</v>
      </c>
      <c r="AC1144" s="82">
        <f t="shared" si="350"/>
        <v>63809.64</v>
      </c>
      <c r="AD1144" s="82">
        <f t="shared" si="351"/>
        <v>63809.64</v>
      </c>
      <c r="AE1144" s="88">
        <f t="shared" si="347"/>
        <v>3.9317375286428674E-2</v>
      </c>
    </row>
    <row r="1145" spans="1:31">
      <c r="A1145" s="77" t="s">
        <v>1182</v>
      </c>
      <c r="B1145" s="77">
        <v>1144</v>
      </c>
      <c r="C1145" s="77" t="s">
        <v>29</v>
      </c>
      <c r="D1145" s="77" t="s">
        <v>29</v>
      </c>
      <c r="E1145" s="77">
        <v>2020</v>
      </c>
      <c r="F1145" s="77">
        <v>37.8708393</v>
      </c>
      <c r="G1145" s="77">
        <v>-122.272863899999</v>
      </c>
      <c r="H1145" s="77">
        <v>0</v>
      </c>
      <c r="I1145" s="77" t="s">
        <v>881</v>
      </c>
      <c r="J1145" s="77">
        <v>43.074761000000002</v>
      </c>
      <c r="K1145" s="77">
        <v>-89.383761300000003</v>
      </c>
      <c r="L1145" s="77">
        <v>5645.04821281365</v>
      </c>
      <c r="M1145" s="77">
        <v>0.96390498871716901</v>
      </c>
      <c r="N1145" s="77">
        <v>0</v>
      </c>
      <c r="O1145" s="77">
        <v>677.40578553763805</v>
      </c>
      <c r="P1145" s="87" cm="1">
        <f t="array" ref="P1145">IF($X1145="Non-local",VLOOKUP($E1145,$AI$64:$AW$68,COLUMN($AW:$AW)-COLUMN($AH:$AH),FALSE),IF($X1145="Unknown",VLOOKUP($E1145,$AI$71:$AW$75,COLUMN($AW:$AW)-COLUMN($AH:$AH),FALSE),0))</f>
        <v>224</v>
      </c>
      <c r="Q1145" s="87" cm="1">
        <f t="array" ref="Q1145">IF($X1145="Non-local",VLOOKUP($E1145,$AI$40:$AW$44,COLUMN($AW:$AW)-COLUMN($AH:$AH),FALSE),IF($X1145="Unknown",VLOOKUP($E1145,$AI$47:$AW$51,COLUMN($AW:$AW)-COLUMN($AH:$AH),FALSE),0))</f>
        <v>470.18520000000001</v>
      </c>
      <c r="R1145" s="87" cm="1">
        <f t="array" ref="R1145">IF($X1145="Non-local",VLOOKUP($E1145,$AI$88:$AW$92,COLUMN($AW:$AW)-COLUMN($AH:$AH),FALSE),IF($X1145="Unknown",VLOOKUP($E1145,$AI$95:$AW$99,COLUMN($AW:$AW)-COLUMN($AH:$AH),FALSE),0))</f>
        <v>0.13052013767768686</v>
      </c>
      <c r="S1145" s="87" cm="1">
        <f t="array" ref="S1145">VLOOKUP($E1145,$AI$111:$AW$115,COLUMN($AW:$AW)-COLUMN($AH:$AH),FALSE)</f>
        <v>410.28773999999999</v>
      </c>
      <c r="T1145" s="104">
        <f t="shared" si="343"/>
        <v>1.0944251263948559</v>
      </c>
      <c r="U1145" s="104">
        <f t="shared" si="344"/>
        <v>1781.878725537638</v>
      </c>
      <c r="V1145" s="87" cm="1">
        <f t="array" ref="V1145">VLOOKUP($E1145,$AI$118:$AW$122,COLUMN($AW:$AW)-COLUMN($AH:$AH),FALSE)</f>
        <v>161.75600000000003</v>
      </c>
      <c r="W1145" s="87" t="str">
        <f t="shared" si="348"/>
        <v>Domestic</v>
      </c>
      <c r="X1145" s="87" t="str">
        <f t="shared" si="349"/>
        <v>Non-local</v>
      </c>
      <c r="Y1145" s="104"/>
      <c r="Z1145" s="87" t="str">
        <f t="shared" si="345"/>
        <v>USA</v>
      </c>
      <c r="AA1145" s="87" t="str">
        <f t="shared" si="346"/>
        <v>USA</v>
      </c>
      <c r="AB1145" s="82" cm="1">
        <f t="array" ref="AB1145">VLOOKUP(B1145,'GDP per Capita'!$T$2:$V$4235,COLUMN('GDP per Capita'!$V:$V)-COLUMN('GDP per Capita'!$S:$S),FALSE)</f>
        <v>63809.64</v>
      </c>
      <c r="AC1145" s="82">
        <f t="shared" si="350"/>
        <v>63809.64</v>
      </c>
      <c r="AD1145" s="82">
        <f t="shared" si="351"/>
        <v>63809.64</v>
      </c>
      <c r="AE1145" s="88">
        <f t="shared" si="347"/>
        <v>2.7924914253357927E-2</v>
      </c>
    </row>
    <row r="1146" spans="1:31">
      <c r="A1146" s="77" t="s">
        <v>1375</v>
      </c>
      <c r="B1146" s="77">
        <v>1145</v>
      </c>
      <c r="C1146" s="77" t="s">
        <v>29</v>
      </c>
      <c r="D1146" s="77" t="s">
        <v>29</v>
      </c>
      <c r="E1146" s="77">
        <v>2020</v>
      </c>
      <c r="F1146" s="77">
        <v>39.962398</v>
      </c>
      <c r="G1146" s="77">
        <v>-76.727391999999995</v>
      </c>
      <c r="H1146" s="77">
        <v>0</v>
      </c>
      <c r="I1146" s="77" t="s">
        <v>881</v>
      </c>
      <c r="J1146" s="77">
        <v>43.074761000000002</v>
      </c>
      <c r="K1146" s="77">
        <v>-89.383761300000003</v>
      </c>
      <c r="L1146" s="77">
        <v>2215.58036550201</v>
      </c>
      <c r="M1146" s="77">
        <v>0.45418751266006901</v>
      </c>
      <c r="N1146" s="77">
        <v>0</v>
      </c>
      <c r="O1146" s="77">
        <v>425.391430176386</v>
      </c>
      <c r="P1146" s="87" cm="1">
        <f t="array" ref="P1146">IF($X1146="Non-local",VLOOKUP($E1146,$AI$64:$AW$68,COLUMN($AW:$AW)-COLUMN($AH:$AH),FALSE),IF($X1146="Unknown",VLOOKUP($E1146,$AI$71:$AW$75,COLUMN($AW:$AW)-COLUMN($AH:$AH),FALSE),0))</f>
        <v>224</v>
      </c>
      <c r="Q1146" s="87" cm="1">
        <f t="array" ref="Q1146">IF($X1146="Non-local",VLOOKUP($E1146,$AI$40:$AW$44,COLUMN($AW:$AW)-COLUMN($AH:$AH),FALSE),IF($X1146="Unknown",VLOOKUP($E1146,$AI$47:$AW$51,COLUMN($AW:$AW)-COLUMN($AH:$AH),FALSE),0))</f>
        <v>470.18520000000001</v>
      </c>
      <c r="R1146" s="87" cm="1">
        <f t="array" ref="R1146">IF($X1146="Non-local",VLOOKUP($E1146,$AI$88:$AW$92,COLUMN($AW:$AW)-COLUMN($AH:$AH),FALSE),IF($X1146="Unknown",VLOOKUP($E1146,$AI$95:$AW$99,COLUMN($AW:$AW)-COLUMN($AH:$AH),FALSE),0))</f>
        <v>0.13052013767768686</v>
      </c>
      <c r="S1146" s="87" cm="1">
        <f t="array" ref="S1146">VLOOKUP($E1146,$AI$111:$AW$115,COLUMN($AW:$AW)-COLUMN($AH:$AH),FALSE)</f>
        <v>410.28773999999999</v>
      </c>
      <c r="T1146" s="104">
        <f t="shared" si="343"/>
        <v>0.58470765033775585</v>
      </c>
      <c r="U1146" s="104">
        <f t="shared" si="344"/>
        <v>1529.864370176386</v>
      </c>
      <c r="V1146" s="87" cm="1">
        <f t="array" ref="V1146">VLOOKUP($E1146,$AI$118:$AW$122,COLUMN($AW:$AW)-COLUMN($AH:$AH),FALSE)</f>
        <v>161.75600000000003</v>
      </c>
      <c r="W1146" s="87" t="str">
        <f t="shared" si="348"/>
        <v>Domestic</v>
      </c>
      <c r="X1146" s="87" t="str">
        <f t="shared" si="349"/>
        <v>Non-local</v>
      </c>
      <c r="Y1146" s="104"/>
      <c r="Z1146" s="87" t="str">
        <f t="shared" si="345"/>
        <v>USA</v>
      </c>
      <c r="AA1146" s="87" t="str">
        <f t="shared" si="346"/>
        <v>USA</v>
      </c>
      <c r="AB1146" s="82" cm="1">
        <f t="array" ref="AB1146">VLOOKUP(B1146,'GDP per Capita'!$T$2:$V$4235,COLUMN('GDP per Capita'!$V:$V)-COLUMN('GDP per Capita'!$S:$S),FALSE)</f>
        <v>63809.64</v>
      </c>
      <c r="AC1146" s="82">
        <f t="shared" si="350"/>
        <v>63809.64</v>
      </c>
      <c r="AD1146" s="82">
        <f t="shared" si="351"/>
        <v>63809.64</v>
      </c>
      <c r="AE1146" s="88">
        <f t="shared" si="347"/>
        <v>2.3975442741510311E-2</v>
      </c>
    </row>
    <row r="1147" spans="1:31">
      <c r="A1147" s="77" t="s">
        <v>931</v>
      </c>
      <c r="B1147" s="77">
        <v>1146</v>
      </c>
      <c r="C1147" s="77" t="s">
        <v>29</v>
      </c>
      <c r="D1147" s="77" t="s">
        <v>29</v>
      </c>
      <c r="E1147" s="77">
        <v>2020</v>
      </c>
      <c r="F1147" s="77">
        <v>43.157284999999902</v>
      </c>
      <c r="G1147" s="77">
        <v>-77.615213999999995</v>
      </c>
      <c r="H1147" s="77">
        <v>0</v>
      </c>
      <c r="I1147" s="77" t="s">
        <v>881</v>
      </c>
      <c r="J1147" s="77">
        <v>43.074761000000002</v>
      </c>
      <c r="K1147" s="77">
        <v>-89.383761300000003</v>
      </c>
      <c r="L1147" s="77">
        <v>1909.0028818645801</v>
      </c>
      <c r="M1147" s="77">
        <v>0.41370555769717998</v>
      </c>
      <c r="N1147" s="77">
        <v>0</v>
      </c>
      <c r="O1147" s="77">
        <v>366.52855331799998</v>
      </c>
      <c r="P1147" s="87" cm="1">
        <f t="array" ref="P1147">IF($X1147="Non-local",VLOOKUP($E1147,$AI$64:$AW$68,COLUMN($AW:$AW)-COLUMN($AH:$AH),FALSE),IF($X1147="Unknown",VLOOKUP($E1147,$AI$71:$AW$75,COLUMN($AW:$AW)-COLUMN($AH:$AH),FALSE),0))</f>
        <v>224</v>
      </c>
      <c r="Q1147" s="87" cm="1">
        <f t="array" ref="Q1147">IF($X1147="Non-local",VLOOKUP($E1147,$AI$40:$AW$44,COLUMN($AW:$AW)-COLUMN($AH:$AH),FALSE),IF($X1147="Unknown",VLOOKUP($E1147,$AI$47:$AW$51,COLUMN($AW:$AW)-COLUMN($AH:$AH),FALSE),0))</f>
        <v>470.18520000000001</v>
      </c>
      <c r="R1147" s="87" cm="1">
        <f t="array" ref="R1147">IF($X1147="Non-local",VLOOKUP($E1147,$AI$88:$AW$92,COLUMN($AW:$AW)-COLUMN($AH:$AH),FALSE),IF($X1147="Unknown",VLOOKUP($E1147,$AI$95:$AW$99,COLUMN($AW:$AW)-COLUMN($AH:$AH),FALSE),0))</f>
        <v>0.13052013767768686</v>
      </c>
      <c r="S1147" s="87" cm="1">
        <f t="array" ref="S1147">VLOOKUP($E1147,$AI$111:$AW$115,COLUMN($AW:$AW)-COLUMN($AH:$AH),FALSE)</f>
        <v>410.28773999999999</v>
      </c>
      <c r="T1147" s="104">
        <f t="shared" si="343"/>
        <v>0.54422569537486687</v>
      </c>
      <c r="U1147" s="104">
        <f t="shared" si="344"/>
        <v>1471.0014933179998</v>
      </c>
      <c r="V1147" s="87" cm="1">
        <f t="array" ref="V1147">VLOOKUP($E1147,$AI$118:$AW$122,COLUMN($AW:$AW)-COLUMN($AH:$AH),FALSE)</f>
        <v>161.75600000000003</v>
      </c>
      <c r="W1147" s="87" t="str">
        <f t="shared" si="348"/>
        <v>Domestic</v>
      </c>
      <c r="X1147" s="87" t="str">
        <f t="shared" si="349"/>
        <v>Non-local</v>
      </c>
      <c r="Y1147" s="104"/>
      <c r="Z1147" s="87" t="str">
        <f t="shared" si="345"/>
        <v>USA</v>
      </c>
      <c r="AA1147" s="87" t="str">
        <f t="shared" si="346"/>
        <v>USA</v>
      </c>
      <c r="AB1147" s="82" cm="1">
        <f t="array" ref="AB1147">VLOOKUP(B1147,'GDP per Capita'!$T$2:$V$4235,COLUMN('GDP per Capita'!$V:$V)-COLUMN('GDP per Capita'!$S:$S),FALSE)</f>
        <v>63809.64</v>
      </c>
      <c r="AC1147" s="82">
        <f t="shared" si="350"/>
        <v>63809.64</v>
      </c>
      <c r="AD1147" s="82">
        <f t="shared" si="351"/>
        <v>63809.64</v>
      </c>
      <c r="AE1147" s="88">
        <f t="shared" si="347"/>
        <v>2.3052966500328162E-2</v>
      </c>
    </row>
    <row r="1148" spans="1:31">
      <c r="A1148" s="77" t="s">
        <v>938</v>
      </c>
      <c r="B1148" s="77">
        <v>1147</v>
      </c>
      <c r="C1148" s="77" t="s">
        <v>29</v>
      </c>
      <c r="D1148" s="77" t="s">
        <v>29</v>
      </c>
      <c r="E1148" s="77">
        <v>2020</v>
      </c>
      <c r="F1148" s="77">
        <v>43.074760999999903</v>
      </c>
      <c r="G1148" s="77">
        <v>-89.383761300000003</v>
      </c>
      <c r="H1148" s="77">
        <v>1</v>
      </c>
      <c r="I1148" s="77" t="s">
        <v>881</v>
      </c>
      <c r="J1148" s="77">
        <v>43.074761000000002</v>
      </c>
      <c r="K1148" s="77">
        <v>-89.383761300000003</v>
      </c>
      <c r="L1148" s="77">
        <v>7.0732408818940899E-13</v>
      </c>
      <c r="M1148" s="77">
        <v>0</v>
      </c>
      <c r="N1148" s="77">
        <v>0</v>
      </c>
      <c r="O1148" s="77">
        <v>0</v>
      </c>
      <c r="P1148" s="87" cm="1">
        <f t="array" ref="P1148">IF($X1148="Non-local",VLOOKUP($E1148,$AI$64:$AW$68,COLUMN($AW:$AW)-COLUMN($AH:$AH),FALSE),IF($X1148="Unknown",VLOOKUP($E1148,$AI$71:$AW$75,COLUMN($AW:$AW)-COLUMN($AH:$AH),FALSE),0))</f>
        <v>0</v>
      </c>
      <c r="Q1148" s="87" cm="1">
        <f t="array" ref="Q1148">IF($X1148="Non-local",VLOOKUP($E1148,$AI$40:$AW$44,COLUMN($AW:$AW)-COLUMN($AH:$AH),FALSE),IF($X1148="Unknown",VLOOKUP($E1148,$AI$47:$AW$51,COLUMN($AW:$AW)-COLUMN($AH:$AH),FALSE),0))</f>
        <v>0</v>
      </c>
      <c r="R1148" s="87" cm="1">
        <f t="array" ref="R1148">IF($X1148="Non-local",VLOOKUP($E1148,$AI$88:$AW$92,COLUMN($AW:$AW)-COLUMN($AH:$AH),FALSE),IF($X1148="Unknown",VLOOKUP($E1148,$AI$95:$AW$99,COLUMN($AW:$AW)-COLUMN($AH:$AH),FALSE),0))</f>
        <v>0</v>
      </c>
      <c r="S1148" s="87" cm="1">
        <f t="array" ref="S1148">VLOOKUP($E1148,$AI$111:$AW$115,COLUMN($AW:$AW)-COLUMN($AH:$AH),FALSE)</f>
        <v>410.28773999999999</v>
      </c>
      <c r="T1148" s="104">
        <f t="shared" si="343"/>
        <v>0</v>
      </c>
      <c r="U1148" s="104">
        <f t="shared" si="344"/>
        <v>410.28773999999999</v>
      </c>
      <c r="V1148" s="87" cm="1">
        <f t="array" ref="V1148">VLOOKUP($E1148,$AI$118:$AW$122,COLUMN($AW:$AW)-COLUMN($AH:$AH),FALSE)</f>
        <v>161.75600000000003</v>
      </c>
      <c r="W1148" s="87" t="str">
        <f t="shared" si="348"/>
        <v>Domestic</v>
      </c>
      <c r="X1148" s="87" t="str">
        <f t="shared" si="349"/>
        <v>Local</v>
      </c>
      <c r="Y1148" s="104"/>
      <c r="Z1148" s="87" t="str">
        <f t="shared" si="345"/>
        <v>USA</v>
      </c>
      <c r="AA1148" s="87" t="str">
        <f t="shared" si="346"/>
        <v>USA</v>
      </c>
      <c r="AB1148" s="82" cm="1">
        <f t="array" ref="AB1148">VLOOKUP(B1148,'GDP per Capita'!$T$2:$V$4235,COLUMN('GDP per Capita'!$V:$V)-COLUMN('GDP per Capita'!$S:$S),FALSE)</f>
        <v>63809.64</v>
      </c>
      <c r="AC1148" s="82">
        <f t="shared" si="350"/>
        <v>63809.64</v>
      </c>
      <c r="AD1148" s="82">
        <f t="shared" si="351"/>
        <v>63809.64</v>
      </c>
      <c r="AE1148" s="88">
        <f t="shared" si="347"/>
        <v>6.4298707844143927E-3</v>
      </c>
    </row>
    <row r="1149" spans="1:31">
      <c r="A1149" s="77" t="s">
        <v>937</v>
      </c>
      <c r="B1149" s="77">
        <v>1148</v>
      </c>
      <c r="C1149" s="77" t="s">
        <v>29</v>
      </c>
      <c r="D1149" s="77" t="s">
        <v>29</v>
      </c>
      <c r="E1149" s="77">
        <v>2020</v>
      </c>
      <c r="F1149" s="77">
        <v>39.084005400000002</v>
      </c>
      <c r="G1149" s="77">
        <v>-77.152757299999905</v>
      </c>
      <c r="H1149" s="77">
        <v>0</v>
      </c>
      <c r="I1149" s="77" t="s">
        <v>881</v>
      </c>
      <c r="J1149" s="77">
        <v>43.074761000000002</v>
      </c>
      <c r="K1149" s="77">
        <v>-89.383761300000003</v>
      </c>
      <c r="L1149" s="77">
        <v>2231.4185484909599</v>
      </c>
      <c r="M1149" s="77">
        <v>0.45627886197524198</v>
      </c>
      <c r="N1149" s="77">
        <v>0</v>
      </c>
      <c r="O1149" s="77">
        <v>428.43236131026498</v>
      </c>
      <c r="P1149" s="87" cm="1">
        <f t="array" ref="P1149">IF($X1149="Non-local",VLOOKUP($E1149,$AI$64:$AW$68,COLUMN($AW:$AW)-COLUMN($AH:$AH),FALSE),IF($X1149="Unknown",VLOOKUP($E1149,$AI$71:$AW$75,COLUMN($AW:$AW)-COLUMN($AH:$AH),FALSE),0))</f>
        <v>224</v>
      </c>
      <c r="Q1149" s="87" cm="1">
        <f t="array" ref="Q1149">IF($X1149="Non-local",VLOOKUP($E1149,$AI$40:$AW$44,COLUMN($AW:$AW)-COLUMN($AH:$AH),FALSE),IF($X1149="Unknown",VLOOKUP($E1149,$AI$47:$AW$51,COLUMN($AW:$AW)-COLUMN($AH:$AH),FALSE),0))</f>
        <v>470.18520000000001</v>
      </c>
      <c r="R1149" s="87" cm="1">
        <f t="array" ref="R1149">IF($X1149="Non-local",VLOOKUP($E1149,$AI$88:$AW$92,COLUMN($AW:$AW)-COLUMN($AH:$AH),FALSE),IF($X1149="Unknown",VLOOKUP($E1149,$AI$95:$AW$99,COLUMN($AW:$AW)-COLUMN($AH:$AH),FALSE),0))</f>
        <v>0.13052013767768686</v>
      </c>
      <c r="S1149" s="87" cm="1">
        <f t="array" ref="S1149">VLOOKUP($E1149,$AI$111:$AW$115,COLUMN($AW:$AW)-COLUMN($AH:$AH),FALSE)</f>
        <v>410.28773999999999</v>
      </c>
      <c r="T1149" s="104">
        <f t="shared" si="343"/>
        <v>0.58679899965292881</v>
      </c>
      <c r="U1149" s="104">
        <f t="shared" si="344"/>
        <v>1532.905301310265</v>
      </c>
      <c r="V1149" s="87" cm="1">
        <f t="array" ref="V1149">VLOOKUP($E1149,$AI$118:$AW$122,COLUMN($AW:$AW)-COLUMN($AH:$AH),FALSE)</f>
        <v>161.75600000000003</v>
      </c>
      <c r="W1149" s="87" t="str">
        <f t="shared" si="348"/>
        <v>Domestic</v>
      </c>
      <c r="X1149" s="87" t="str">
        <f t="shared" si="349"/>
        <v>Non-local</v>
      </c>
      <c r="Y1149" s="104"/>
      <c r="Z1149" s="87" t="str">
        <f t="shared" si="345"/>
        <v>USA</v>
      </c>
      <c r="AA1149" s="87" t="str">
        <f t="shared" si="346"/>
        <v>USA</v>
      </c>
      <c r="AB1149" s="82" cm="1">
        <f t="array" ref="AB1149">VLOOKUP(B1149,'GDP per Capita'!$T$2:$V$4235,COLUMN('GDP per Capita'!$V:$V)-COLUMN('GDP per Capita'!$S:$S),FALSE)</f>
        <v>63809.64</v>
      </c>
      <c r="AC1149" s="82">
        <f t="shared" si="350"/>
        <v>63809.64</v>
      </c>
      <c r="AD1149" s="82">
        <f t="shared" si="351"/>
        <v>63809.64</v>
      </c>
      <c r="AE1149" s="88">
        <f t="shared" si="347"/>
        <v>2.4023099038174563E-2</v>
      </c>
    </row>
    <row r="1150" spans="1:31">
      <c r="A1150" s="77" t="s">
        <v>1376</v>
      </c>
      <c r="B1150" s="77">
        <v>1149</v>
      </c>
      <c r="C1150" s="77" t="s">
        <v>29</v>
      </c>
      <c r="D1150" s="77" t="s">
        <v>29</v>
      </c>
      <c r="E1150" s="77">
        <v>2020</v>
      </c>
      <c r="F1150" s="77">
        <v>41.258745899999901</v>
      </c>
      <c r="G1150" s="77">
        <v>-95.938375799999903</v>
      </c>
      <c r="H1150" s="77">
        <v>0</v>
      </c>
      <c r="I1150" s="77" t="s">
        <v>881</v>
      </c>
      <c r="J1150" s="77">
        <v>43.074761000000002</v>
      </c>
      <c r="K1150" s="77">
        <v>-89.383761300000003</v>
      </c>
      <c r="L1150" s="77">
        <v>1153.0450260806399</v>
      </c>
      <c r="M1150" s="77">
        <v>0.31388527243487602</v>
      </c>
      <c r="N1150" s="77">
        <v>0</v>
      </c>
      <c r="O1150" s="77">
        <v>221.38464500748299</v>
      </c>
      <c r="P1150" s="87" cm="1">
        <f t="array" ref="P1150">IF($X1150="Non-local",VLOOKUP($E1150,$AI$64:$AW$68,COLUMN($AW:$AW)-COLUMN($AH:$AH),FALSE),IF($X1150="Unknown",VLOOKUP($E1150,$AI$71:$AW$75,COLUMN($AW:$AW)-COLUMN($AH:$AH),FALSE),0))</f>
        <v>224</v>
      </c>
      <c r="Q1150" s="87" cm="1">
        <f t="array" ref="Q1150">IF($X1150="Non-local",VLOOKUP($E1150,$AI$40:$AW$44,COLUMN($AW:$AW)-COLUMN($AH:$AH),FALSE),IF($X1150="Unknown",VLOOKUP($E1150,$AI$47:$AW$51,COLUMN($AW:$AW)-COLUMN($AH:$AH),FALSE),0))</f>
        <v>470.18520000000001</v>
      </c>
      <c r="R1150" s="87" cm="1">
        <f t="array" ref="R1150">IF($X1150="Non-local",VLOOKUP($E1150,$AI$88:$AW$92,COLUMN($AW:$AW)-COLUMN($AH:$AH),FALSE),IF($X1150="Unknown",VLOOKUP($E1150,$AI$95:$AW$99,COLUMN($AW:$AW)-COLUMN($AH:$AH),FALSE),0))</f>
        <v>0.13052013767768686</v>
      </c>
      <c r="S1150" s="87" cm="1">
        <f t="array" ref="S1150">VLOOKUP($E1150,$AI$111:$AW$115,COLUMN($AW:$AW)-COLUMN($AH:$AH),FALSE)</f>
        <v>410.28773999999999</v>
      </c>
      <c r="T1150" s="104">
        <f t="shared" si="343"/>
        <v>0.44440541011256285</v>
      </c>
      <c r="U1150" s="104">
        <f t="shared" si="344"/>
        <v>1325.8575850074831</v>
      </c>
      <c r="V1150" s="87" cm="1">
        <f t="array" ref="V1150">VLOOKUP($E1150,$AI$118:$AW$122,COLUMN($AW:$AW)-COLUMN($AH:$AH),FALSE)</f>
        <v>161.75600000000003</v>
      </c>
      <c r="W1150" s="87" t="str">
        <f t="shared" si="348"/>
        <v>Domestic</v>
      </c>
      <c r="X1150" s="87" t="str">
        <f t="shared" si="349"/>
        <v>Non-local</v>
      </c>
      <c r="Y1150" s="104"/>
      <c r="Z1150" s="87" t="str">
        <f t="shared" si="345"/>
        <v>USA</v>
      </c>
      <c r="AA1150" s="87" t="str">
        <f t="shared" si="346"/>
        <v>USA</v>
      </c>
      <c r="AB1150" s="82" cm="1">
        <f t="array" ref="AB1150">VLOOKUP(B1150,'GDP per Capita'!$T$2:$V$4235,COLUMN('GDP per Capita'!$V:$V)-COLUMN('GDP per Capita'!$S:$S),FALSE)</f>
        <v>63809.64</v>
      </c>
      <c r="AC1150" s="82">
        <f t="shared" si="350"/>
        <v>63809.64</v>
      </c>
      <c r="AD1150" s="82">
        <f t="shared" si="351"/>
        <v>63809.64</v>
      </c>
      <c r="AE1150" s="88">
        <f t="shared" si="347"/>
        <v>2.0778327303013825E-2</v>
      </c>
    </row>
    <row r="1151" spans="1:31">
      <c r="A1151" s="77" t="s">
        <v>928</v>
      </c>
      <c r="B1151" s="77">
        <v>1150</v>
      </c>
      <c r="C1151" s="77" t="s">
        <v>29</v>
      </c>
      <c r="D1151" s="77" t="s">
        <v>29</v>
      </c>
      <c r="E1151" s="77">
        <v>2020</v>
      </c>
      <c r="F1151" s="77">
        <v>42.268156899999902</v>
      </c>
      <c r="G1151" s="77">
        <v>-83.731229099999993</v>
      </c>
      <c r="H1151" s="77">
        <v>0</v>
      </c>
      <c r="I1151" s="77" t="s">
        <v>881</v>
      </c>
      <c r="J1151" s="77">
        <v>43.074761000000002</v>
      </c>
      <c r="K1151" s="77">
        <v>-89.383761300000003</v>
      </c>
      <c r="L1151" s="77">
        <v>941.312357293118</v>
      </c>
      <c r="M1151" s="77">
        <v>0.285927079744621</v>
      </c>
      <c r="N1151" s="77">
        <v>0</v>
      </c>
      <c r="O1151" s="77">
        <v>180.731972600278</v>
      </c>
      <c r="P1151" s="87" cm="1">
        <f t="array" ref="P1151">IF($X1151="Non-local",VLOOKUP($E1151,$AI$64:$AW$68,COLUMN($AW:$AW)-COLUMN($AH:$AH),FALSE),IF($X1151="Unknown",VLOOKUP($E1151,$AI$71:$AW$75,COLUMN($AW:$AW)-COLUMN($AH:$AH),FALSE),0))</f>
        <v>224</v>
      </c>
      <c r="Q1151" s="87" cm="1">
        <f t="array" ref="Q1151">IF($X1151="Non-local",VLOOKUP($E1151,$AI$40:$AW$44,COLUMN($AW:$AW)-COLUMN($AH:$AH),FALSE),IF($X1151="Unknown",VLOOKUP($E1151,$AI$47:$AW$51,COLUMN($AW:$AW)-COLUMN($AH:$AH),FALSE),0))</f>
        <v>470.18520000000001</v>
      </c>
      <c r="R1151" s="87" cm="1">
        <f t="array" ref="R1151">IF($X1151="Non-local",VLOOKUP($E1151,$AI$88:$AW$92,COLUMN($AW:$AW)-COLUMN($AH:$AH),FALSE),IF($X1151="Unknown",VLOOKUP($E1151,$AI$95:$AW$99,COLUMN($AW:$AW)-COLUMN($AH:$AH),FALSE),0))</f>
        <v>0.13052013767768686</v>
      </c>
      <c r="S1151" s="87" cm="1">
        <f t="array" ref="S1151">VLOOKUP($E1151,$AI$111:$AW$115,COLUMN($AW:$AW)-COLUMN($AH:$AH),FALSE)</f>
        <v>410.28773999999999</v>
      </c>
      <c r="T1151" s="104">
        <f t="shared" si="343"/>
        <v>0.41644721742230784</v>
      </c>
      <c r="U1151" s="104">
        <f t="shared" si="344"/>
        <v>1285.204912600278</v>
      </c>
      <c r="V1151" s="87" cm="1">
        <f t="array" ref="V1151">VLOOKUP($E1151,$AI$118:$AW$122,COLUMN($AW:$AW)-COLUMN($AH:$AH),FALSE)</f>
        <v>161.75600000000003</v>
      </c>
      <c r="W1151" s="87" t="str">
        <f t="shared" si="348"/>
        <v>Domestic</v>
      </c>
      <c r="X1151" s="87" t="str">
        <f t="shared" si="349"/>
        <v>Non-local</v>
      </c>
      <c r="Y1151" s="104"/>
      <c r="Z1151" s="87" t="str">
        <f t="shared" si="345"/>
        <v>USA</v>
      </c>
      <c r="AA1151" s="87" t="str">
        <f t="shared" si="346"/>
        <v>USA</v>
      </c>
      <c r="AB1151" s="82" cm="1">
        <f t="array" ref="AB1151">VLOOKUP(B1151,'GDP per Capita'!$T$2:$V$4235,COLUMN('GDP per Capita'!$V:$V)-COLUMN('GDP per Capita'!$S:$S),FALSE)</f>
        <v>63809.64</v>
      </c>
      <c r="AC1151" s="82">
        <f t="shared" si="350"/>
        <v>63809.64</v>
      </c>
      <c r="AD1151" s="82">
        <f t="shared" si="351"/>
        <v>63809.64</v>
      </c>
      <c r="AE1151" s="88">
        <f t="shared" si="347"/>
        <v>2.0141234343279135E-2</v>
      </c>
    </row>
    <row r="1152" spans="1:31">
      <c r="A1152" s="77" t="s">
        <v>1262</v>
      </c>
      <c r="B1152" s="77">
        <v>1151</v>
      </c>
      <c r="C1152" s="77" t="s">
        <v>29</v>
      </c>
      <c r="D1152" s="77" t="s">
        <v>29</v>
      </c>
      <c r="E1152" s="77">
        <v>2020</v>
      </c>
      <c r="F1152" s="77">
        <v>42.291707000000002</v>
      </c>
      <c r="G1152" s="77">
        <v>-85.587228600000003</v>
      </c>
      <c r="H1152" s="77">
        <v>0</v>
      </c>
      <c r="I1152" s="77" t="s">
        <v>881</v>
      </c>
      <c r="J1152" s="77">
        <v>43.074761000000002</v>
      </c>
      <c r="K1152" s="77">
        <v>-89.383761300000003</v>
      </c>
      <c r="L1152" s="77">
        <v>644.56510097088596</v>
      </c>
      <c r="M1152" s="77">
        <v>0.24674315493948401</v>
      </c>
      <c r="N1152" s="77">
        <v>0</v>
      </c>
      <c r="O1152" s="77">
        <v>123.75649938641</v>
      </c>
      <c r="P1152" s="87" cm="1">
        <f t="array" ref="P1152">IF($X1152="Non-local",VLOOKUP($E1152,$AI$64:$AW$68,COLUMN($AW:$AW)-COLUMN($AH:$AH),FALSE),IF($X1152="Unknown",VLOOKUP($E1152,$AI$71:$AW$75,COLUMN($AW:$AW)-COLUMN($AH:$AH),FALSE),0))</f>
        <v>224</v>
      </c>
      <c r="Q1152" s="87" cm="1">
        <f t="array" ref="Q1152">IF($X1152="Non-local",VLOOKUP($E1152,$AI$40:$AW$44,COLUMN($AW:$AW)-COLUMN($AH:$AH),FALSE),IF($X1152="Unknown",VLOOKUP($E1152,$AI$47:$AW$51,COLUMN($AW:$AW)-COLUMN($AH:$AH),FALSE),0))</f>
        <v>470.18520000000001</v>
      </c>
      <c r="R1152" s="87" cm="1">
        <f t="array" ref="R1152">IF($X1152="Non-local",VLOOKUP($E1152,$AI$88:$AW$92,COLUMN($AW:$AW)-COLUMN($AH:$AH),FALSE),IF($X1152="Unknown",VLOOKUP($E1152,$AI$95:$AW$99,COLUMN($AW:$AW)-COLUMN($AH:$AH),FALSE),0))</f>
        <v>0.13052013767768686</v>
      </c>
      <c r="S1152" s="87" cm="1">
        <f t="array" ref="S1152">VLOOKUP($E1152,$AI$111:$AW$115,COLUMN($AW:$AW)-COLUMN($AH:$AH),FALSE)</f>
        <v>410.28773999999999</v>
      </c>
      <c r="T1152" s="104">
        <f t="shared" si="343"/>
        <v>0.37726329261717084</v>
      </c>
      <c r="U1152" s="104">
        <f t="shared" si="344"/>
        <v>1228.2294393864099</v>
      </c>
      <c r="V1152" s="87" cm="1">
        <f t="array" ref="V1152">VLOOKUP($E1152,$AI$118:$AW$122,COLUMN($AW:$AW)-COLUMN($AH:$AH),FALSE)</f>
        <v>161.75600000000003</v>
      </c>
      <c r="W1152" s="87" t="str">
        <f t="shared" si="348"/>
        <v>Domestic</v>
      </c>
      <c r="X1152" s="87" t="str">
        <f t="shared" si="349"/>
        <v>Non-local</v>
      </c>
      <c r="Y1152" s="104"/>
      <c r="Z1152" s="87" t="str">
        <f t="shared" si="345"/>
        <v>USA</v>
      </c>
      <c r="AA1152" s="87" t="str">
        <f t="shared" si="346"/>
        <v>USA</v>
      </c>
      <c r="AB1152" s="82" cm="1">
        <f t="array" ref="AB1152">VLOOKUP(B1152,'GDP per Capita'!$T$2:$V$4235,COLUMN('GDP per Capita'!$V:$V)-COLUMN('GDP per Capita'!$S:$S),FALSE)</f>
        <v>63809.64</v>
      </c>
      <c r="AC1152" s="82">
        <f t="shared" si="350"/>
        <v>63809.64</v>
      </c>
      <c r="AD1152" s="82">
        <f t="shared" si="351"/>
        <v>63809.64</v>
      </c>
      <c r="AE1152" s="88">
        <f t="shared" si="347"/>
        <v>1.9248336762069336E-2</v>
      </c>
    </row>
    <row r="1153" spans="1:31">
      <c r="A1153" s="77" t="s">
        <v>1023</v>
      </c>
      <c r="B1153" s="77">
        <v>1152</v>
      </c>
      <c r="C1153" s="77" t="s">
        <v>29</v>
      </c>
      <c r="D1153" s="77" t="s">
        <v>29</v>
      </c>
      <c r="E1153" s="77">
        <v>2020</v>
      </c>
      <c r="F1153" s="77">
        <v>29.758938199999999</v>
      </c>
      <c r="G1153" s="77">
        <v>-95.367697399999997</v>
      </c>
      <c r="H1153" s="77">
        <v>0</v>
      </c>
      <c r="I1153" s="77" t="s">
        <v>881</v>
      </c>
      <c r="J1153" s="77">
        <v>43.074761000000002</v>
      </c>
      <c r="K1153" s="77">
        <v>-89.383761300000003</v>
      </c>
      <c r="L1153" s="77">
        <v>3146.7698821412901</v>
      </c>
      <c r="M1153" s="77">
        <v>0.58629039504814995</v>
      </c>
      <c r="N1153" s="77">
        <v>0</v>
      </c>
      <c r="O1153" s="77">
        <v>604.17981737112905</v>
      </c>
      <c r="P1153" s="87" cm="1">
        <f t="array" ref="P1153">IF($X1153="Non-local",VLOOKUP($E1153,$AI$64:$AW$68,COLUMN($AW:$AW)-COLUMN($AH:$AH),FALSE),IF($X1153="Unknown",VLOOKUP($E1153,$AI$71:$AW$75,COLUMN($AW:$AW)-COLUMN($AH:$AH),FALSE),0))</f>
        <v>224</v>
      </c>
      <c r="Q1153" s="87" cm="1">
        <f t="array" ref="Q1153">IF($X1153="Non-local",VLOOKUP($E1153,$AI$40:$AW$44,COLUMN($AW:$AW)-COLUMN($AH:$AH),FALSE),IF($X1153="Unknown",VLOOKUP($E1153,$AI$47:$AW$51,COLUMN($AW:$AW)-COLUMN($AH:$AH),FALSE),0))</f>
        <v>470.18520000000001</v>
      </c>
      <c r="R1153" s="87" cm="1">
        <f t="array" ref="R1153">IF($X1153="Non-local",VLOOKUP($E1153,$AI$88:$AW$92,COLUMN($AW:$AW)-COLUMN($AH:$AH),FALSE),IF($X1153="Unknown",VLOOKUP($E1153,$AI$95:$AW$99,COLUMN($AW:$AW)-COLUMN($AH:$AH),FALSE),0))</f>
        <v>0.13052013767768686</v>
      </c>
      <c r="S1153" s="87" cm="1">
        <f t="array" ref="S1153">VLOOKUP($E1153,$AI$111:$AW$115,COLUMN($AW:$AW)-COLUMN($AH:$AH),FALSE)</f>
        <v>410.28773999999999</v>
      </c>
      <c r="T1153" s="104">
        <f t="shared" si="343"/>
        <v>0.71681053272583684</v>
      </c>
      <c r="U1153" s="104">
        <f t="shared" si="344"/>
        <v>1708.6527573711289</v>
      </c>
      <c r="V1153" s="87" cm="1">
        <f t="array" ref="V1153">VLOOKUP($E1153,$AI$118:$AW$122,COLUMN($AW:$AW)-COLUMN($AH:$AH),FALSE)</f>
        <v>161.75600000000003</v>
      </c>
      <c r="W1153" s="87" t="str">
        <f t="shared" si="348"/>
        <v>Domestic</v>
      </c>
      <c r="X1153" s="87" t="str">
        <f t="shared" si="349"/>
        <v>Non-local</v>
      </c>
      <c r="Y1153" s="104"/>
      <c r="Z1153" s="87" t="str">
        <f t="shared" si="345"/>
        <v>USA</v>
      </c>
      <c r="AA1153" s="87" t="str">
        <f t="shared" si="346"/>
        <v>USA</v>
      </c>
      <c r="AB1153" s="82" cm="1">
        <f t="array" ref="AB1153">VLOOKUP(B1153,'GDP per Capita'!$T$2:$V$4235,COLUMN('GDP per Capita'!$V:$V)-COLUMN('GDP per Capita'!$S:$S),FALSE)</f>
        <v>63809.64</v>
      </c>
      <c r="AC1153" s="82">
        <f t="shared" si="350"/>
        <v>63809.64</v>
      </c>
      <c r="AD1153" s="82">
        <f t="shared" si="351"/>
        <v>63809.64</v>
      </c>
      <c r="AE1153" s="88">
        <f t="shared" si="347"/>
        <v>2.6777345200053298E-2</v>
      </c>
    </row>
    <row r="1154" spans="1:31">
      <c r="A1154" s="77" t="s">
        <v>1377</v>
      </c>
      <c r="B1154" s="77">
        <v>1153</v>
      </c>
      <c r="C1154" s="77" t="s">
        <v>587</v>
      </c>
      <c r="D1154" s="77" t="s">
        <v>28</v>
      </c>
      <c r="E1154" s="77">
        <v>2020</v>
      </c>
      <c r="F1154" s="77">
        <v>-23.029853500000002</v>
      </c>
      <c r="G1154" s="77">
        <v>-46.9749847</v>
      </c>
      <c r="H1154" s="77">
        <v>0</v>
      </c>
      <c r="I1154" s="77" t="s">
        <v>881</v>
      </c>
      <c r="J1154" s="77">
        <v>43.074761000000002</v>
      </c>
      <c r="K1154" s="77">
        <v>-89.383761300000003</v>
      </c>
      <c r="L1154" s="77">
        <v>17068.7629162185</v>
      </c>
      <c r="M1154" s="77">
        <v>2.6308884646828501</v>
      </c>
      <c r="N1154" s="77">
        <v>0</v>
      </c>
      <c r="O1154" s="77">
        <v>1792.2201062029401</v>
      </c>
      <c r="P1154" s="87" cm="1">
        <f t="array" ref="P1154">IF($X1154="Non-local",VLOOKUP($E1154,$AI$64:$AW$68,COLUMN($AW:$AW)-COLUMN($AH:$AH),FALSE),IF($X1154="Unknown",VLOOKUP($E1154,$AI$71:$AW$75,COLUMN($AW:$AW)-COLUMN($AH:$AH),FALSE),0))</f>
        <v>224</v>
      </c>
      <c r="Q1154" s="87" cm="1">
        <f t="array" ref="Q1154">IF($X1154="Non-local",VLOOKUP($E1154,$AI$40:$AW$44,COLUMN($AW:$AW)-COLUMN($AH:$AH),FALSE),IF($X1154="Unknown",VLOOKUP($E1154,$AI$47:$AW$51,COLUMN($AW:$AW)-COLUMN($AH:$AH),FALSE),0))</f>
        <v>470.18520000000001</v>
      </c>
      <c r="R1154" s="87" cm="1">
        <f t="array" ref="R1154">IF($X1154="Non-local",VLOOKUP($E1154,$AI$88:$AW$92,COLUMN($AW:$AW)-COLUMN($AH:$AH),FALSE),IF($X1154="Unknown",VLOOKUP($E1154,$AI$95:$AW$99,COLUMN($AW:$AW)-COLUMN($AH:$AH),FALSE),0))</f>
        <v>0.13052013767768686</v>
      </c>
      <c r="S1154" s="87" cm="1">
        <f t="array" ref="S1154">VLOOKUP($E1154,$AI$111:$AW$115,COLUMN($AW:$AW)-COLUMN($AH:$AH),FALSE)</f>
        <v>410.28773999999999</v>
      </c>
      <c r="T1154" s="104">
        <f t="shared" ref="T1154:T1217" si="352">SUM(M1154,R1154)</f>
        <v>2.7614086023605369</v>
      </c>
      <c r="U1154" s="104">
        <f t="shared" ref="U1154:U1217" si="353">SUM(O1154,P1154,Q1154,S1154)</f>
        <v>2896.6930462029404</v>
      </c>
      <c r="V1154" s="87" cm="1">
        <f t="array" ref="V1154">VLOOKUP($E1154,$AI$118:$AW$122,COLUMN($AW:$AW)-COLUMN($AH:$AH),FALSE)</f>
        <v>161.75600000000003</v>
      </c>
      <c r="W1154" s="87" t="str">
        <f t="shared" si="348"/>
        <v>International</v>
      </c>
      <c r="X1154" s="87" t="str">
        <f t="shared" si="349"/>
        <v>Non-local</v>
      </c>
      <c r="Y1154" s="104"/>
      <c r="Z1154" s="87" t="str">
        <f t="shared" ref="Z1154:Z1217" si="354">C1154</f>
        <v>Brazil</v>
      </c>
      <c r="AA1154" s="87" t="str">
        <f t="shared" ref="AA1154:AA1217" si="355">D1154</f>
        <v>Other Americas</v>
      </c>
      <c r="AB1154" s="82" cm="1">
        <f t="array" ref="AB1154">VLOOKUP(B1154,'GDP per Capita'!$T$2:$V$4235,COLUMN('GDP per Capita'!$V:$V)-COLUMN('GDP per Capita'!$S:$S),FALSE)</f>
        <v>10913.42</v>
      </c>
      <c r="AC1154" s="82">
        <f t="shared" si="350"/>
        <v>10913.42</v>
      </c>
      <c r="AD1154" s="82">
        <f t="shared" si="351"/>
        <v>10913.42</v>
      </c>
      <c r="AE1154" s="88">
        <f t="shared" ref="AE1154:AE1217" si="356">U1154/AD1154</f>
        <v>0.26542486646742636</v>
      </c>
    </row>
    <row r="1155" spans="1:31">
      <c r="A1155" s="77" t="s">
        <v>1378</v>
      </c>
      <c r="B1155" s="77">
        <v>1154</v>
      </c>
      <c r="C1155" s="77" t="s">
        <v>29</v>
      </c>
      <c r="D1155" s="77" t="s">
        <v>29</v>
      </c>
      <c r="E1155" s="77">
        <v>2020</v>
      </c>
      <c r="F1155" s="77">
        <v>40.495937899999902</v>
      </c>
      <c r="G1155" s="77">
        <v>-74.424317799999997</v>
      </c>
      <c r="H1155" s="77">
        <v>0</v>
      </c>
      <c r="I1155" s="77" t="s">
        <v>881</v>
      </c>
      <c r="J1155" s="77">
        <v>43.074761000000002</v>
      </c>
      <c r="K1155" s="77">
        <v>-89.383761300000003</v>
      </c>
      <c r="L1155" s="77">
        <v>2542.3210692032799</v>
      </c>
      <c r="M1155" s="77">
        <v>0.49733191548718603</v>
      </c>
      <c r="N1155" s="77">
        <v>0</v>
      </c>
      <c r="O1155" s="77">
        <v>488.12564528703001</v>
      </c>
      <c r="P1155" s="87" cm="1">
        <f t="array" ref="P1155">IF($X1155="Non-local",VLOOKUP($E1155,$AI$64:$AW$68,COLUMN($AW:$AW)-COLUMN($AH:$AH),FALSE),IF($X1155="Unknown",VLOOKUP($E1155,$AI$71:$AW$75,COLUMN($AW:$AW)-COLUMN($AH:$AH),FALSE),0))</f>
        <v>224</v>
      </c>
      <c r="Q1155" s="87" cm="1">
        <f t="array" ref="Q1155">IF($X1155="Non-local",VLOOKUP($E1155,$AI$40:$AW$44,COLUMN($AW:$AW)-COLUMN($AH:$AH),FALSE),IF($X1155="Unknown",VLOOKUP($E1155,$AI$47:$AW$51,COLUMN($AW:$AW)-COLUMN($AH:$AH),FALSE),0))</f>
        <v>470.18520000000001</v>
      </c>
      <c r="R1155" s="87" cm="1">
        <f t="array" ref="R1155">IF($X1155="Non-local",VLOOKUP($E1155,$AI$88:$AW$92,COLUMN($AW:$AW)-COLUMN($AH:$AH),FALSE),IF($X1155="Unknown",VLOOKUP($E1155,$AI$95:$AW$99,COLUMN($AW:$AW)-COLUMN($AH:$AH),FALSE),0))</f>
        <v>0.13052013767768686</v>
      </c>
      <c r="S1155" s="87" cm="1">
        <f t="array" ref="S1155">VLOOKUP($E1155,$AI$111:$AW$115,COLUMN($AW:$AW)-COLUMN($AH:$AH),FALSE)</f>
        <v>410.28773999999999</v>
      </c>
      <c r="T1155" s="104">
        <f t="shared" si="352"/>
        <v>0.62785205316487291</v>
      </c>
      <c r="U1155" s="104">
        <f t="shared" si="353"/>
        <v>1592.5985852870301</v>
      </c>
      <c r="V1155" s="87" cm="1">
        <f t="array" ref="V1155">VLOOKUP($E1155,$AI$118:$AW$122,COLUMN($AW:$AW)-COLUMN($AH:$AH),FALSE)</f>
        <v>161.75600000000003</v>
      </c>
      <c r="W1155" s="87" t="str">
        <f t="shared" ref="W1155:W1218" si="357">IF(Z1155&lt;&gt;"USA",IF(Z1155&lt;&gt;"Unknown","International","Unknown"),"Domestic")</f>
        <v>Domestic</v>
      </c>
      <c r="X1155" s="87" t="str">
        <f t="shared" ref="X1155:X1218" si="358">IF(A1155="Unknown","Unknown",IF(H1155=1,"Local","Non-local"))</f>
        <v>Non-local</v>
      </c>
      <c r="Y1155" s="104"/>
      <c r="Z1155" s="87" t="str">
        <f t="shared" si="354"/>
        <v>USA</v>
      </c>
      <c r="AA1155" s="87" t="str">
        <f t="shared" si="355"/>
        <v>USA</v>
      </c>
      <c r="AB1155" s="82" cm="1">
        <f t="array" ref="AB1155">VLOOKUP(B1155,'GDP per Capita'!$T$2:$V$4235,COLUMN('GDP per Capita'!$V:$V)-COLUMN('GDP per Capita'!$S:$S),FALSE)</f>
        <v>63809.64</v>
      </c>
      <c r="AC1155" s="82">
        <f t="shared" ref="AC1155:AC1218" si="359">IFERROR(AB1155,"")</f>
        <v>63809.64</v>
      </c>
      <c r="AD1155" s="82">
        <f t="shared" ref="AD1155:AD1218" si="360">IFERROR(AB1155,AVERAGE(AC$2:AC$2538))</f>
        <v>63809.64</v>
      </c>
      <c r="AE1155" s="88">
        <f t="shared" si="356"/>
        <v>2.4958589098559875E-2</v>
      </c>
    </row>
    <row r="1156" spans="1:31">
      <c r="A1156" s="77" t="s">
        <v>1365</v>
      </c>
      <c r="B1156" s="77">
        <v>1155</v>
      </c>
      <c r="C1156" s="77" t="s">
        <v>29</v>
      </c>
      <c r="D1156" s="77" t="s">
        <v>29</v>
      </c>
      <c r="E1156" s="77">
        <v>2020</v>
      </c>
      <c r="F1156" s="77">
        <v>32.776895600000003</v>
      </c>
      <c r="G1156" s="77">
        <v>-96.797299099999904</v>
      </c>
      <c r="H1156" s="77">
        <v>0</v>
      </c>
      <c r="I1156" s="77" t="s">
        <v>881</v>
      </c>
      <c r="J1156" s="77">
        <v>43.074761000000002</v>
      </c>
      <c r="K1156" s="77">
        <v>-89.383761300000003</v>
      </c>
      <c r="L1156" s="77">
        <v>2631.0278656953201</v>
      </c>
      <c r="M1156" s="77">
        <v>0.50904518450448899</v>
      </c>
      <c r="N1156" s="77">
        <v>0</v>
      </c>
      <c r="O1156" s="77">
        <v>505.15735021350201</v>
      </c>
      <c r="P1156" s="87" cm="1">
        <f t="array" ref="P1156">IF($X1156="Non-local",VLOOKUP($E1156,$AI$64:$AW$68,COLUMN($AW:$AW)-COLUMN($AH:$AH),FALSE),IF($X1156="Unknown",VLOOKUP($E1156,$AI$71:$AW$75,COLUMN($AW:$AW)-COLUMN($AH:$AH),FALSE),0))</f>
        <v>224</v>
      </c>
      <c r="Q1156" s="87" cm="1">
        <f t="array" ref="Q1156">IF($X1156="Non-local",VLOOKUP($E1156,$AI$40:$AW$44,COLUMN($AW:$AW)-COLUMN($AH:$AH),FALSE),IF($X1156="Unknown",VLOOKUP($E1156,$AI$47:$AW$51,COLUMN($AW:$AW)-COLUMN($AH:$AH),FALSE),0))</f>
        <v>470.18520000000001</v>
      </c>
      <c r="R1156" s="87" cm="1">
        <f t="array" ref="R1156">IF($X1156="Non-local",VLOOKUP($E1156,$AI$88:$AW$92,COLUMN($AW:$AW)-COLUMN($AH:$AH),FALSE),IF($X1156="Unknown",VLOOKUP($E1156,$AI$95:$AW$99,COLUMN($AW:$AW)-COLUMN($AH:$AH),FALSE),0))</f>
        <v>0.13052013767768686</v>
      </c>
      <c r="S1156" s="87" cm="1">
        <f t="array" ref="S1156">VLOOKUP($E1156,$AI$111:$AW$115,COLUMN($AW:$AW)-COLUMN($AH:$AH),FALSE)</f>
        <v>410.28773999999999</v>
      </c>
      <c r="T1156" s="104">
        <f t="shared" si="352"/>
        <v>0.63956532218217588</v>
      </c>
      <c r="U1156" s="104">
        <f t="shared" si="353"/>
        <v>1609.6302902135019</v>
      </c>
      <c r="V1156" s="87" cm="1">
        <f t="array" ref="V1156">VLOOKUP($E1156,$AI$118:$AW$122,COLUMN($AW:$AW)-COLUMN($AH:$AH),FALSE)</f>
        <v>161.75600000000003</v>
      </c>
      <c r="W1156" s="87" t="str">
        <f t="shared" si="357"/>
        <v>Domestic</v>
      </c>
      <c r="X1156" s="87" t="str">
        <f t="shared" si="358"/>
        <v>Non-local</v>
      </c>
      <c r="Y1156" s="104"/>
      <c r="Z1156" s="87" t="str">
        <f t="shared" si="354"/>
        <v>USA</v>
      </c>
      <c r="AA1156" s="87" t="str">
        <f t="shared" si="355"/>
        <v>USA</v>
      </c>
      <c r="AB1156" s="82" cm="1">
        <f t="array" ref="AB1156">VLOOKUP(B1156,'GDP per Capita'!$T$2:$V$4235,COLUMN('GDP per Capita'!$V:$V)-COLUMN('GDP per Capita'!$S:$S),FALSE)</f>
        <v>63809.64</v>
      </c>
      <c r="AC1156" s="82">
        <f t="shared" si="359"/>
        <v>63809.64</v>
      </c>
      <c r="AD1156" s="82">
        <f t="shared" si="360"/>
        <v>63809.64</v>
      </c>
      <c r="AE1156" s="88">
        <f t="shared" si="356"/>
        <v>2.5225503391235273E-2</v>
      </c>
    </row>
    <row r="1157" spans="1:31">
      <c r="A1157" s="77" t="s">
        <v>1379</v>
      </c>
      <c r="B1157" s="77">
        <v>1156</v>
      </c>
      <c r="C1157" s="77" t="s">
        <v>29</v>
      </c>
      <c r="D1157" s="77" t="s">
        <v>29</v>
      </c>
      <c r="E1157" s="77">
        <v>2020</v>
      </c>
      <c r="F1157" s="77">
        <v>38.951883000000002</v>
      </c>
      <c r="G1157" s="77">
        <v>-92.333736599999995</v>
      </c>
      <c r="H1157" s="77">
        <v>0</v>
      </c>
      <c r="I1157" s="77" t="s">
        <v>881</v>
      </c>
      <c r="J1157" s="77">
        <v>43.074761000000002</v>
      </c>
      <c r="K1157" s="77">
        <v>-89.383761300000003</v>
      </c>
      <c r="L1157" s="77">
        <v>1041.80715475376</v>
      </c>
      <c r="M1157" s="77">
        <v>0.29919689270198102</v>
      </c>
      <c r="N1157" s="77">
        <v>0</v>
      </c>
      <c r="O1157" s="77">
        <v>200.02697371272299</v>
      </c>
      <c r="P1157" s="87" cm="1">
        <f t="array" ref="P1157">IF($X1157="Non-local",VLOOKUP($E1157,$AI$64:$AW$68,COLUMN($AW:$AW)-COLUMN($AH:$AH),FALSE),IF($X1157="Unknown",VLOOKUP($E1157,$AI$71:$AW$75,COLUMN($AW:$AW)-COLUMN($AH:$AH),FALSE),0))</f>
        <v>224</v>
      </c>
      <c r="Q1157" s="87" cm="1">
        <f t="array" ref="Q1157">IF($X1157="Non-local",VLOOKUP($E1157,$AI$40:$AW$44,COLUMN($AW:$AW)-COLUMN($AH:$AH),FALSE),IF($X1157="Unknown",VLOOKUP($E1157,$AI$47:$AW$51,COLUMN($AW:$AW)-COLUMN($AH:$AH),FALSE),0))</f>
        <v>470.18520000000001</v>
      </c>
      <c r="R1157" s="87" cm="1">
        <f t="array" ref="R1157">IF($X1157="Non-local",VLOOKUP($E1157,$AI$88:$AW$92,COLUMN($AW:$AW)-COLUMN($AH:$AH),FALSE),IF($X1157="Unknown",VLOOKUP($E1157,$AI$95:$AW$99,COLUMN($AW:$AW)-COLUMN($AH:$AH),FALSE),0))</f>
        <v>0.13052013767768686</v>
      </c>
      <c r="S1157" s="87" cm="1">
        <f t="array" ref="S1157">VLOOKUP($E1157,$AI$111:$AW$115,COLUMN($AW:$AW)-COLUMN($AH:$AH),FALSE)</f>
        <v>410.28773999999999</v>
      </c>
      <c r="T1157" s="104">
        <f t="shared" si="352"/>
        <v>0.42971703037966791</v>
      </c>
      <c r="U1157" s="104">
        <f t="shared" si="353"/>
        <v>1304.4999137127229</v>
      </c>
      <c r="V1157" s="87" cm="1">
        <f t="array" ref="V1157">VLOOKUP($E1157,$AI$118:$AW$122,COLUMN($AW:$AW)-COLUMN($AH:$AH),FALSE)</f>
        <v>161.75600000000003</v>
      </c>
      <c r="W1157" s="87" t="str">
        <f t="shared" si="357"/>
        <v>Domestic</v>
      </c>
      <c r="X1157" s="87" t="str">
        <f t="shared" si="358"/>
        <v>Non-local</v>
      </c>
      <c r="Y1157" s="104"/>
      <c r="Z1157" s="87" t="str">
        <f t="shared" si="354"/>
        <v>USA</v>
      </c>
      <c r="AA1157" s="87" t="str">
        <f t="shared" si="355"/>
        <v>USA</v>
      </c>
      <c r="AB1157" s="82" cm="1">
        <f t="array" ref="AB1157">VLOOKUP(B1157,'GDP per Capita'!$T$2:$V$4235,COLUMN('GDP per Capita'!$V:$V)-COLUMN('GDP per Capita'!$S:$S),FALSE)</f>
        <v>63809.64</v>
      </c>
      <c r="AC1157" s="82">
        <f t="shared" si="359"/>
        <v>63809.64</v>
      </c>
      <c r="AD1157" s="82">
        <f t="shared" si="360"/>
        <v>63809.64</v>
      </c>
      <c r="AE1157" s="88">
        <f t="shared" si="356"/>
        <v>2.0443618138461885E-2</v>
      </c>
    </row>
    <row r="1158" spans="1:31">
      <c r="A1158" s="77" t="s">
        <v>953</v>
      </c>
      <c r="B1158" s="77">
        <v>1157</v>
      </c>
      <c r="C1158" s="77" t="s">
        <v>29</v>
      </c>
      <c r="D1158" s="77" t="s">
        <v>29</v>
      </c>
      <c r="E1158" s="77">
        <v>2020</v>
      </c>
      <c r="F1158" s="77">
        <v>39.100104999999999</v>
      </c>
      <c r="G1158" s="77">
        <v>-94.578141599999995</v>
      </c>
      <c r="H1158" s="77">
        <v>0</v>
      </c>
      <c r="I1158" s="77" t="s">
        <v>881</v>
      </c>
      <c r="J1158" s="77">
        <v>43.074761000000002</v>
      </c>
      <c r="K1158" s="77">
        <v>-89.383761300000003</v>
      </c>
      <c r="L1158" s="77">
        <v>1240.2264772932999</v>
      </c>
      <c r="M1158" s="77">
        <v>0.32539712757738998</v>
      </c>
      <c r="N1158" s="77">
        <v>0</v>
      </c>
      <c r="O1158" s="77">
        <v>238.12348364031499</v>
      </c>
      <c r="P1158" s="87" cm="1">
        <f t="array" ref="P1158">IF($X1158="Non-local",VLOOKUP($E1158,$AI$64:$AW$68,COLUMN($AW:$AW)-COLUMN($AH:$AH),FALSE),IF($X1158="Unknown",VLOOKUP($E1158,$AI$71:$AW$75,COLUMN($AW:$AW)-COLUMN($AH:$AH),FALSE),0))</f>
        <v>224</v>
      </c>
      <c r="Q1158" s="87" cm="1">
        <f t="array" ref="Q1158">IF($X1158="Non-local",VLOOKUP($E1158,$AI$40:$AW$44,COLUMN($AW:$AW)-COLUMN($AH:$AH),FALSE),IF($X1158="Unknown",VLOOKUP($E1158,$AI$47:$AW$51,COLUMN($AW:$AW)-COLUMN($AH:$AH),FALSE),0))</f>
        <v>470.18520000000001</v>
      </c>
      <c r="R1158" s="87" cm="1">
        <f t="array" ref="R1158">IF($X1158="Non-local",VLOOKUP($E1158,$AI$88:$AW$92,COLUMN($AW:$AW)-COLUMN($AH:$AH),FALSE),IF($X1158="Unknown",VLOOKUP($E1158,$AI$95:$AW$99,COLUMN($AW:$AW)-COLUMN($AH:$AH),FALSE),0))</f>
        <v>0.13052013767768686</v>
      </c>
      <c r="S1158" s="87" cm="1">
        <f t="array" ref="S1158">VLOOKUP($E1158,$AI$111:$AW$115,COLUMN($AW:$AW)-COLUMN($AH:$AH),FALSE)</f>
        <v>410.28773999999999</v>
      </c>
      <c r="T1158" s="104">
        <f t="shared" si="352"/>
        <v>0.45591726525507681</v>
      </c>
      <c r="U1158" s="104">
        <f t="shared" si="353"/>
        <v>1342.5964236403149</v>
      </c>
      <c r="V1158" s="87" cm="1">
        <f t="array" ref="V1158">VLOOKUP($E1158,$AI$118:$AW$122,COLUMN($AW:$AW)-COLUMN($AH:$AH),FALSE)</f>
        <v>161.75600000000003</v>
      </c>
      <c r="W1158" s="87" t="str">
        <f t="shared" si="357"/>
        <v>Domestic</v>
      </c>
      <c r="X1158" s="87" t="str">
        <f t="shared" si="358"/>
        <v>Non-local</v>
      </c>
      <c r="Y1158" s="104"/>
      <c r="Z1158" s="87" t="str">
        <f t="shared" si="354"/>
        <v>USA</v>
      </c>
      <c r="AA1158" s="87" t="str">
        <f t="shared" si="355"/>
        <v>USA</v>
      </c>
      <c r="AB1158" s="82" cm="1">
        <f t="array" ref="AB1158">VLOOKUP(B1158,'GDP per Capita'!$T$2:$V$4235,COLUMN('GDP per Capita'!$V:$V)-COLUMN('GDP per Capita'!$S:$S),FALSE)</f>
        <v>63809.64</v>
      </c>
      <c r="AC1158" s="82">
        <f t="shared" si="359"/>
        <v>63809.64</v>
      </c>
      <c r="AD1158" s="82">
        <f t="shared" si="360"/>
        <v>63809.64</v>
      </c>
      <c r="AE1158" s="88">
        <f t="shared" si="356"/>
        <v>2.1040651908399967E-2</v>
      </c>
    </row>
    <row r="1159" spans="1:31">
      <c r="A1159" s="77" t="s">
        <v>953</v>
      </c>
      <c r="B1159" s="77">
        <v>1158</v>
      </c>
      <c r="C1159" s="77" t="s">
        <v>29</v>
      </c>
      <c r="D1159" s="77" t="s">
        <v>29</v>
      </c>
      <c r="E1159" s="77">
        <v>2020</v>
      </c>
      <c r="F1159" s="77">
        <v>39.100104999999999</v>
      </c>
      <c r="G1159" s="77">
        <v>-94.578141599999995</v>
      </c>
      <c r="H1159" s="77">
        <v>0</v>
      </c>
      <c r="I1159" s="77" t="s">
        <v>881</v>
      </c>
      <c r="J1159" s="77">
        <v>43.074761000000002</v>
      </c>
      <c r="K1159" s="77">
        <v>-89.383761300000003</v>
      </c>
      <c r="L1159" s="77">
        <v>1240.2264772932999</v>
      </c>
      <c r="M1159" s="77">
        <v>0.32539712757738998</v>
      </c>
      <c r="N1159" s="77">
        <v>0</v>
      </c>
      <c r="O1159" s="77">
        <v>238.12348364031499</v>
      </c>
      <c r="P1159" s="87" cm="1">
        <f t="array" ref="P1159">IF($X1159="Non-local",VLOOKUP($E1159,$AI$64:$AW$68,COLUMN($AW:$AW)-COLUMN($AH:$AH),FALSE),IF($X1159="Unknown",VLOOKUP($E1159,$AI$71:$AW$75,COLUMN($AW:$AW)-COLUMN($AH:$AH),FALSE),0))</f>
        <v>224</v>
      </c>
      <c r="Q1159" s="87" cm="1">
        <f t="array" ref="Q1159">IF($X1159="Non-local",VLOOKUP($E1159,$AI$40:$AW$44,COLUMN($AW:$AW)-COLUMN($AH:$AH),FALSE),IF($X1159="Unknown",VLOOKUP($E1159,$AI$47:$AW$51,COLUMN($AW:$AW)-COLUMN($AH:$AH),FALSE),0))</f>
        <v>470.18520000000001</v>
      </c>
      <c r="R1159" s="87" cm="1">
        <f t="array" ref="R1159">IF($X1159="Non-local",VLOOKUP($E1159,$AI$88:$AW$92,COLUMN($AW:$AW)-COLUMN($AH:$AH),FALSE),IF($X1159="Unknown",VLOOKUP($E1159,$AI$95:$AW$99,COLUMN($AW:$AW)-COLUMN($AH:$AH),FALSE),0))</f>
        <v>0.13052013767768686</v>
      </c>
      <c r="S1159" s="87" cm="1">
        <f t="array" ref="S1159">VLOOKUP($E1159,$AI$111:$AW$115,COLUMN($AW:$AW)-COLUMN($AH:$AH),FALSE)</f>
        <v>410.28773999999999</v>
      </c>
      <c r="T1159" s="104">
        <f t="shared" si="352"/>
        <v>0.45591726525507681</v>
      </c>
      <c r="U1159" s="104">
        <f t="shared" si="353"/>
        <v>1342.5964236403149</v>
      </c>
      <c r="V1159" s="87" cm="1">
        <f t="array" ref="V1159">VLOOKUP($E1159,$AI$118:$AW$122,COLUMN($AW:$AW)-COLUMN($AH:$AH),FALSE)</f>
        <v>161.75600000000003</v>
      </c>
      <c r="W1159" s="87" t="str">
        <f t="shared" si="357"/>
        <v>Domestic</v>
      </c>
      <c r="X1159" s="87" t="str">
        <f t="shared" si="358"/>
        <v>Non-local</v>
      </c>
      <c r="Y1159" s="104"/>
      <c r="Z1159" s="87" t="str">
        <f t="shared" si="354"/>
        <v>USA</v>
      </c>
      <c r="AA1159" s="87" t="str">
        <f t="shared" si="355"/>
        <v>USA</v>
      </c>
      <c r="AB1159" s="82" cm="1">
        <f t="array" ref="AB1159">VLOOKUP(B1159,'GDP per Capita'!$T$2:$V$4235,COLUMN('GDP per Capita'!$V:$V)-COLUMN('GDP per Capita'!$S:$S),FALSE)</f>
        <v>63809.64</v>
      </c>
      <c r="AC1159" s="82">
        <f t="shared" si="359"/>
        <v>63809.64</v>
      </c>
      <c r="AD1159" s="82">
        <f t="shared" si="360"/>
        <v>63809.64</v>
      </c>
      <c r="AE1159" s="88">
        <f t="shared" si="356"/>
        <v>2.1040651908399967E-2</v>
      </c>
    </row>
    <row r="1160" spans="1:31">
      <c r="A1160" s="77" t="s">
        <v>1072</v>
      </c>
      <c r="B1160" s="77">
        <v>1159</v>
      </c>
      <c r="C1160" s="77" t="s">
        <v>29</v>
      </c>
      <c r="D1160" s="77" t="s">
        <v>29</v>
      </c>
      <c r="E1160" s="77">
        <v>2020</v>
      </c>
      <c r="F1160" s="77">
        <v>40.349274399999999</v>
      </c>
      <c r="G1160" s="77">
        <v>-74.659295799999995</v>
      </c>
      <c r="H1160" s="77">
        <v>0</v>
      </c>
      <c r="I1160" s="77" t="s">
        <v>881</v>
      </c>
      <c r="J1160" s="77">
        <v>43.074761000000002</v>
      </c>
      <c r="K1160" s="77">
        <v>-89.383761300000003</v>
      </c>
      <c r="L1160" s="77">
        <v>2514.83374758331</v>
      </c>
      <c r="M1160" s="77">
        <v>0.49370235827813203</v>
      </c>
      <c r="N1160" s="77">
        <v>0</v>
      </c>
      <c r="O1160" s="77">
        <v>482.84807953599699</v>
      </c>
      <c r="P1160" s="87" cm="1">
        <f t="array" ref="P1160">IF($X1160="Non-local",VLOOKUP($E1160,$AI$64:$AW$68,COLUMN($AW:$AW)-COLUMN($AH:$AH),FALSE),IF($X1160="Unknown",VLOOKUP($E1160,$AI$71:$AW$75,COLUMN($AW:$AW)-COLUMN($AH:$AH),FALSE),0))</f>
        <v>224</v>
      </c>
      <c r="Q1160" s="87" cm="1">
        <f t="array" ref="Q1160">IF($X1160="Non-local",VLOOKUP($E1160,$AI$40:$AW$44,COLUMN($AW:$AW)-COLUMN($AH:$AH),FALSE),IF($X1160="Unknown",VLOOKUP($E1160,$AI$47:$AW$51,COLUMN($AW:$AW)-COLUMN($AH:$AH),FALSE),0))</f>
        <v>470.18520000000001</v>
      </c>
      <c r="R1160" s="87" cm="1">
        <f t="array" ref="R1160">IF($X1160="Non-local",VLOOKUP($E1160,$AI$88:$AW$92,COLUMN($AW:$AW)-COLUMN($AH:$AH),FALSE),IF($X1160="Unknown",VLOOKUP($E1160,$AI$95:$AW$99,COLUMN($AW:$AW)-COLUMN($AH:$AH),FALSE),0))</f>
        <v>0.13052013767768686</v>
      </c>
      <c r="S1160" s="87" cm="1">
        <f t="array" ref="S1160">VLOOKUP($E1160,$AI$111:$AW$115,COLUMN($AW:$AW)-COLUMN($AH:$AH),FALSE)</f>
        <v>410.28773999999999</v>
      </c>
      <c r="T1160" s="104">
        <f t="shared" si="352"/>
        <v>0.62422249595581891</v>
      </c>
      <c r="U1160" s="104">
        <f t="shared" si="353"/>
        <v>1587.3210195359968</v>
      </c>
      <c r="V1160" s="87" cm="1">
        <f t="array" ref="V1160">VLOOKUP($E1160,$AI$118:$AW$122,COLUMN($AW:$AW)-COLUMN($AH:$AH),FALSE)</f>
        <v>161.75600000000003</v>
      </c>
      <c r="W1160" s="87" t="str">
        <f t="shared" si="357"/>
        <v>Domestic</v>
      </c>
      <c r="X1160" s="87" t="str">
        <f t="shared" si="358"/>
        <v>Non-local</v>
      </c>
      <c r="Y1160" s="104"/>
      <c r="Z1160" s="87" t="str">
        <f t="shared" si="354"/>
        <v>USA</v>
      </c>
      <c r="AA1160" s="87" t="str">
        <f t="shared" si="355"/>
        <v>USA</v>
      </c>
      <c r="AB1160" s="82" cm="1">
        <f t="array" ref="AB1160">VLOOKUP(B1160,'GDP per Capita'!$T$2:$V$4235,COLUMN('GDP per Capita'!$V:$V)-COLUMN('GDP per Capita'!$S:$S),FALSE)</f>
        <v>63809.64</v>
      </c>
      <c r="AC1160" s="82">
        <f t="shared" si="359"/>
        <v>63809.64</v>
      </c>
      <c r="AD1160" s="82">
        <f t="shared" si="360"/>
        <v>63809.64</v>
      </c>
      <c r="AE1160" s="88">
        <f t="shared" si="356"/>
        <v>2.4875881129183566E-2</v>
      </c>
    </row>
    <row r="1161" spans="1:31">
      <c r="A1161" s="77" t="s">
        <v>1380</v>
      </c>
      <c r="B1161" s="77">
        <v>1160</v>
      </c>
      <c r="C1161" s="77" t="s">
        <v>29</v>
      </c>
      <c r="D1161" s="77" t="s">
        <v>29</v>
      </c>
      <c r="E1161" s="77">
        <v>2020</v>
      </c>
      <c r="F1161" s="77">
        <v>34.5793131</v>
      </c>
      <c r="G1161" s="77">
        <v>-118.11711080000001</v>
      </c>
      <c r="H1161" s="77">
        <v>0</v>
      </c>
      <c r="I1161" s="77" t="s">
        <v>881</v>
      </c>
      <c r="J1161" s="77">
        <v>43.074761000000002</v>
      </c>
      <c r="K1161" s="77">
        <v>-89.383761300000003</v>
      </c>
      <c r="L1161" s="77">
        <v>5292.4780885176297</v>
      </c>
      <c r="M1161" s="77">
        <v>0.91611538426386396</v>
      </c>
      <c r="N1161" s="77">
        <v>0</v>
      </c>
      <c r="O1161" s="77">
        <v>635.09737062211502</v>
      </c>
      <c r="P1161" s="87" cm="1">
        <f t="array" ref="P1161">IF($X1161="Non-local",VLOOKUP($E1161,$AI$64:$AW$68,COLUMN($AW:$AW)-COLUMN($AH:$AH),FALSE),IF($X1161="Unknown",VLOOKUP($E1161,$AI$71:$AW$75,COLUMN($AW:$AW)-COLUMN($AH:$AH),FALSE),0))</f>
        <v>224</v>
      </c>
      <c r="Q1161" s="87" cm="1">
        <f t="array" ref="Q1161">IF($X1161="Non-local",VLOOKUP($E1161,$AI$40:$AW$44,COLUMN($AW:$AW)-COLUMN($AH:$AH),FALSE),IF($X1161="Unknown",VLOOKUP($E1161,$AI$47:$AW$51,COLUMN($AW:$AW)-COLUMN($AH:$AH),FALSE),0))</f>
        <v>470.18520000000001</v>
      </c>
      <c r="R1161" s="87" cm="1">
        <f t="array" ref="R1161">IF($X1161="Non-local",VLOOKUP($E1161,$AI$88:$AW$92,COLUMN($AW:$AW)-COLUMN($AH:$AH),FALSE),IF($X1161="Unknown",VLOOKUP($E1161,$AI$95:$AW$99,COLUMN($AW:$AW)-COLUMN($AH:$AH),FALSE),0))</f>
        <v>0.13052013767768686</v>
      </c>
      <c r="S1161" s="87" cm="1">
        <f t="array" ref="S1161">VLOOKUP($E1161,$AI$111:$AW$115,COLUMN($AW:$AW)-COLUMN($AH:$AH),FALSE)</f>
        <v>410.28773999999999</v>
      </c>
      <c r="T1161" s="104">
        <f t="shared" si="352"/>
        <v>1.0466355219415509</v>
      </c>
      <c r="U1161" s="104">
        <f t="shared" si="353"/>
        <v>1739.5703106221151</v>
      </c>
      <c r="V1161" s="87" cm="1">
        <f t="array" ref="V1161">VLOOKUP($E1161,$AI$118:$AW$122,COLUMN($AW:$AW)-COLUMN($AH:$AH),FALSE)</f>
        <v>161.75600000000003</v>
      </c>
      <c r="W1161" s="87" t="str">
        <f t="shared" si="357"/>
        <v>Domestic</v>
      </c>
      <c r="X1161" s="87" t="str">
        <f t="shared" si="358"/>
        <v>Non-local</v>
      </c>
      <c r="Y1161" s="104"/>
      <c r="Z1161" s="87" t="str">
        <f t="shared" si="354"/>
        <v>USA</v>
      </c>
      <c r="AA1161" s="87" t="str">
        <f t="shared" si="355"/>
        <v>USA</v>
      </c>
      <c r="AB1161" s="82" cm="1">
        <f t="array" ref="AB1161">VLOOKUP(B1161,'GDP per Capita'!$T$2:$V$4235,COLUMN('GDP per Capita'!$V:$V)-COLUMN('GDP per Capita'!$S:$S),FALSE)</f>
        <v>63809.64</v>
      </c>
      <c r="AC1161" s="82">
        <f t="shared" si="359"/>
        <v>63809.64</v>
      </c>
      <c r="AD1161" s="82">
        <f t="shared" si="360"/>
        <v>63809.64</v>
      </c>
      <c r="AE1161" s="88">
        <f t="shared" si="356"/>
        <v>2.7261873137383555E-2</v>
      </c>
    </row>
    <row r="1162" spans="1:31">
      <c r="A1162" s="77" t="s">
        <v>1381</v>
      </c>
      <c r="B1162" s="77">
        <v>1161</v>
      </c>
      <c r="C1162" s="77" t="s">
        <v>317</v>
      </c>
      <c r="D1162" s="77" t="s">
        <v>30</v>
      </c>
      <c r="E1162" s="77">
        <v>2020</v>
      </c>
      <c r="F1162" s="77">
        <v>37.566679100000002</v>
      </c>
      <c r="G1162" s="77">
        <v>126.9782914</v>
      </c>
      <c r="H1162" s="77">
        <v>0</v>
      </c>
      <c r="I1162" s="77" t="s">
        <v>881</v>
      </c>
      <c r="J1162" s="77">
        <v>43.074761000000002</v>
      </c>
      <c r="K1162" s="77">
        <v>-89.383761300000003</v>
      </c>
      <c r="L1162" s="77">
        <v>20650.871885652599</v>
      </c>
      <c r="M1162" s="77">
        <v>3.2009648530040602</v>
      </c>
      <c r="N1162" s="77">
        <v>0</v>
      </c>
      <c r="O1162" s="77">
        <v>1889.5547775372099</v>
      </c>
      <c r="P1162" s="87" cm="1">
        <f t="array" ref="P1162">IF($X1162="Non-local",VLOOKUP($E1162,$AI$64:$AW$68,COLUMN($AW:$AW)-COLUMN($AH:$AH),FALSE),IF($X1162="Unknown",VLOOKUP($E1162,$AI$71:$AW$75,COLUMN($AW:$AW)-COLUMN($AH:$AH),FALSE),0))</f>
        <v>224</v>
      </c>
      <c r="Q1162" s="87" cm="1">
        <f t="array" ref="Q1162">IF($X1162="Non-local",VLOOKUP($E1162,$AI$40:$AW$44,COLUMN($AW:$AW)-COLUMN($AH:$AH),FALSE),IF($X1162="Unknown",VLOOKUP($E1162,$AI$47:$AW$51,COLUMN($AW:$AW)-COLUMN($AH:$AH),FALSE),0))</f>
        <v>470.18520000000001</v>
      </c>
      <c r="R1162" s="87" cm="1">
        <f t="array" ref="R1162">IF($X1162="Non-local",VLOOKUP($E1162,$AI$88:$AW$92,COLUMN($AW:$AW)-COLUMN($AH:$AH),FALSE),IF($X1162="Unknown",VLOOKUP($E1162,$AI$95:$AW$99,COLUMN($AW:$AW)-COLUMN($AH:$AH),FALSE),0))</f>
        <v>0.13052013767768686</v>
      </c>
      <c r="S1162" s="87" cm="1">
        <f t="array" ref="S1162">VLOOKUP($E1162,$AI$111:$AW$115,COLUMN($AW:$AW)-COLUMN($AH:$AH),FALSE)</f>
        <v>410.28773999999999</v>
      </c>
      <c r="T1162" s="104">
        <f t="shared" si="352"/>
        <v>3.331484990681747</v>
      </c>
      <c r="U1162" s="104">
        <f t="shared" si="353"/>
        <v>2994.0277175372094</v>
      </c>
      <c r="V1162" s="87" cm="1">
        <f t="array" ref="V1162">VLOOKUP($E1162,$AI$118:$AW$122,COLUMN($AW:$AW)-COLUMN($AH:$AH),FALSE)</f>
        <v>161.75600000000003</v>
      </c>
      <c r="W1162" s="87" t="str">
        <f t="shared" si="357"/>
        <v>International</v>
      </c>
      <c r="X1162" s="87" t="str">
        <f t="shared" si="358"/>
        <v>Non-local</v>
      </c>
      <c r="Y1162" s="104"/>
      <c r="Z1162" s="87" t="str">
        <f t="shared" si="354"/>
        <v>South Korea</v>
      </c>
      <c r="AA1162" s="87" t="str">
        <f t="shared" si="355"/>
        <v>Asia</v>
      </c>
      <c r="AB1162" s="82" cm="1">
        <f t="array" ref="AB1162">VLOOKUP(B1162,'GDP per Capita'!$T$2:$V$4235,COLUMN('GDP per Capita'!$V:$V)-COLUMN('GDP per Capita'!$S:$S),FALSE)</f>
        <v>32154.02</v>
      </c>
      <c r="AC1162" s="82">
        <f t="shared" si="359"/>
        <v>32154.02</v>
      </c>
      <c r="AD1162" s="82">
        <f t="shared" si="360"/>
        <v>32154.02</v>
      </c>
      <c r="AE1162" s="88">
        <f t="shared" si="356"/>
        <v>9.3115191118784191E-2</v>
      </c>
    </row>
    <row r="1163" spans="1:31">
      <c r="A1163" s="77" t="s">
        <v>1043</v>
      </c>
      <c r="B1163" s="77">
        <v>1162</v>
      </c>
      <c r="C1163" s="77" t="s">
        <v>29</v>
      </c>
      <c r="D1163" s="77" t="s">
        <v>29</v>
      </c>
      <c r="E1163" s="77">
        <v>2020</v>
      </c>
      <c r="F1163" s="77">
        <v>34.365355450000003</v>
      </c>
      <c r="G1163" s="77">
        <v>-89.534908295442406</v>
      </c>
      <c r="H1163" s="77">
        <v>0</v>
      </c>
      <c r="I1163" s="77" t="s">
        <v>881</v>
      </c>
      <c r="J1163" s="77">
        <v>43.074761000000002</v>
      </c>
      <c r="K1163" s="77">
        <v>-89.383761300000003</v>
      </c>
      <c r="L1163" s="77">
        <v>1937.0626980709901</v>
      </c>
      <c r="M1163" s="77">
        <v>0.41741070982530598</v>
      </c>
      <c r="N1163" s="77">
        <v>0</v>
      </c>
      <c r="O1163" s="77">
        <v>371.91603802963101</v>
      </c>
      <c r="P1163" s="87" cm="1">
        <f t="array" ref="P1163">IF($X1163="Non-local",VLOOKUP($E1163,$AI$64:$AW$68,COLUMN($AW:$AW)-COLUMN($AH:$AH),FALSE),IF($X1163="Unknown",VLOOKUP($E1163,$AI$71:$AW$75,COLUMN($AW:$AW)-COLUMN($AH:$AH),FALSE),0))</f>
        <v>224</v>
      </c>
      <c r="Q1163" s="87" cm="1">
        <f t="array" ref="Q1163">IF($X1163="Non-local",VLOOKUP($E1163,$AI$40:$AW$44,COLUMN($AW:$AW)-COLUMN($AH:$AH),FALSE),IF($X1163="Unknown",VLOOKUP($E1163,$AI$47:$AW$51,COLUMN($AW:$AW)-COLUMN($AH:$AH),FALSE),0))</f>
        <v>470.18520000000001</v>
      </c>
      <c r="R1163" s="87" cm="1">
        <f t="array" ref="R1163">IF($X1163="Non-local",VLOOKUP($E1163,$AI$88:$AW$92,COLUMN($AW:$AW)-COLUMN($AH:$AH),FALSE),IF($X1163="Unknown",VLOOKUP($E1163,$AI$95:$AW$99,COLUMN($AW:$AW)-COLUMN($AH:$AH),FALSE),0))</f>
        <v>0.13052013767768686</v>
      </c>
      <c r="S1163" s="87" cm="1">
        <f t="array" ref="S1163">VLOOKUP($E1163,$AI$111:$AW$115,COLUMN($AW:$AW)-COLUMN($AH:$AH),FALSE)</f>
        <v>410.28773999999999</v>
      </c>
      <c r="T1163" s="104">
        <f t="shared" si="352"/>
        <v>0.54793084750299281</v>
      </c>
      <c r="U1163" s="104">
        <f t="shared" si="353"/>
        <v>1476.3889780296311</v>
      </c>
      <c r="V1163" s="87" cm="1">
        <f t="array" ref="V1163">VLOOKUP($E1163,$AI$118:$AW$122,COLUMN($AW:$AW)-COLUMN($AH:$AH),FALSE)</f>
        <v>161.75600000000003</v>
      </c>
      <c r="W1163" s="87" t="str">
        <f t="shared" si="357"/>
        <v>Domestic</v>
      </c>
      <c r="X1163" s="87" t="str">
        <f t="shared" si="358"/>
        <v>Non-local</v>
      </c>
      <c r="Y1163" s="104"/>
      <c r="Z1163" s="87" t="str">
        <f t="shared" si="354"/>
        <v>USA</v>
      </c>
      <c r="AA1163" s="87" t="str">
        <f t="shared" si="355"/>
        <v>USA</v>
      </c>
      <c r="AB1163" s="82" cm="1">
        <f t="array" ref="AB1163">VLOOKUP(B1163,'GDP per Capita'!$T$2:$V$4235,COLUMN('GDP per Capita'!$V:$V)-COLUMN('GDP per Capita'!$S:$S),FALSE)</f>
        <v>63809.64</v>
      </c>
      <c r="AC1163" s="82">
        <f t="shared" si="359"/>
        <v>63809.64</v>
      </c>
      <c r="AD1163" s="82">
        <f t="shared" si="360"/>
        <v>63809.64</v>
      </c>
      <c r="AE1163" s="88">
        <f t="shared" si="356"/>
        <v>2.3137397077144316E-2</v>
      </c>
    </row>
    <row r="1164" spans="1:31">
      <c r="A1164" s="77" t="s">
        <v>1227</v>
      </c>
      <c r="B1164" s="77">
        <v>1163</v>
      </c>
      <c r="C1164" s="77" t="s">
        <v>29</v>
      </c>
      <c r="D1164" s="77" t="s">
        <v>29</v>
      </c>
      <c r="E1164" s="77">
        <v>2020</v>
      </c>
      <c r="F1164" s="77">
        <v>38.971938399999999</v>
      </c>
      <c r="G1164" s="77">
        <v>-95.235949599999998</v>
      </c>
      <c r="H1164" s="77">
        <v>0</v>
      </c>
      <c r="I1164" s="77" t="s">
        <v>881</v>
      </c>
      <c r="J1164" s="77">
        <v>43.074761000000002</v>
      </c>
      <c r="K1164" s="77">
        <v>-89.383761300000003</v>
      </c>
      <c r="L1164" s="77">
        <v>1339.7422299669499</v>
      </c>
      <c r="M1164" s="77">
        <v>0.33853766278576503</v>
      </c>
      <c r="N1164" s="77">
        <v>0</v>
      </c>
      <c r="O1164" s="77">
        <v>257.23050815365599</v>
      </c>
      <c r="P1164" s="87" cm="1">
        <f t="array" ref="P1164">IF($X1164="Non-local",VLOOKUP($E1164,$AI$64:$AW$68,COLUMN($AW:$AW)-COLUMN($AH:$AH),FALSE),IF($X1164="Unknown",VLOOKUP($E1164,$AI$71:$AW$75,COLUMN($AW:$AW)-COLUMN($AH:$AH),FALSE),0))</f>
        <v>224</v>
      </c>
      <c r="Q1164" s="87" cm="1">
        <f t="array" ref="Q1164">IF($X1164="Non-local",VLOOKUP($E1164,$AI$40:$AW$44,COLUMN($AW:$AW)-COLUMN($AH:$AH),FALSE),IF($X1164="Unknown",VLOOKUP($E1164,$AI$47:$AW$51,COLUMN($AW:$AW)-COLUMN($AH:$AH),FALSE),0))</f>
        <v>470.18520000000001</v>
      </c>
      <c r="R1164" s="87" cm="1">
        <f t="array" ref="R1164">IF($X1164="Non-local",VLOOKUP($E1164,$AI$88:$AW$92,COLUMN($AW:$AW)-COLUMN($AH:$AH),FALSE),IF($X1164="Unknown",VLOOKUP($E1164,$AI$95:$AW$99,COLUMN($AW:$AW)-COLUMN($AH:$AH),FALSE),0))</f>
        <v>0.13052013767768686</v>
      </c>
      <c r="S1164" s="87" cm="1">
        <f t="array" ref="S1164">VLOOKUP($E1164,$AI$111:$AW$115,COLUMN($AW:$AW)-COLUMN($AH:$AH),FALSE)</f>
        <v>410.28773999999999</v>
      </c>
      <c r="T1164" s="104">
        <f t="shared" si="352"/>
        <v>0.46905780046345191</v>
      </c>
      <c r="U1164" s="104">
        <f t="shared" si="353"/>
        <v>1361.7034481536559</v>
      </c>
      <c r="V1164" s="87" cm="1">
        <f t="array" ref="V1164">VLOOKUP($E1164,$AI$118:$AW$122,COLUMN($AW:$AW)-COLUMN($AH:$AH),FALSE)</f>
        <v>161.75600000000003</v>
      </c>
      <c r="W1164" s="87" t="str">
        <f t="shared" si="357"/>
        <v>Domestic</v>
      </c>
      <c r="X1164" s="87" t="str">
        <f t="shared" si="358"/>
        <v>Non-local</v>
      </c>
      <c r="Y1164" s="104"/>
      <c r="Z1164" s="87" t="str">
        <f t="shared" si="354"/>
        <v>USA</v>
      </c>
      <c r="AA1164" s="87" t="str">
        <f t="shared" si="355"/>
        <v>USA</v>
      </c>
      <c r="AB1164" s="82" cm="1">
        <f t="array" ref="AB1164">VLOOKUP(B1164,'GDP per Capita'!$T$2:$V$4235,COLUMN('GDP per Capita'!$V:$V)-COLUMN('GDP per Capita'!$S:$S),FALSE)</f>
        <v>63809.64</v>
      </c>
      <c r="AC1164" s="82">
        <f t="shared" si="359"/>
        <v>63809.64</v>
      </c>
      <c r="AD1164" s="82">
        <f t="shared" si="360"/>
        <v>63809.64</v>
      </c>
      <c r="AE1164" s="88">
        <f t="shared" si="356"/>
        <v>2.134008980702063E-2</v>
      </c>
    </row>
    <row r="1165" spans="1:31">
      <c r="A1165" s="77" t="s">
        <v>1051</v>
      </c>
      <c r="B1165" s="77">
        <v>1164</v>
      </c>
      <c r="C1165" s="77" t="s">
        <v>29</v>
      </c>
      <c r="D1165" s="77" t="s">
        <v>29</v>
      </c>
      <c r="E1165" s="77">
        <v>2020</v>
      </c>
      <c r="F1165" s="77">
        <v>37.050096000000003</v>
      </c>
      <c r="G1165" s="77">
        <v>-121.99059080000001</v>
      </c>
      <c r="H1165" s="77">
        <v>0</v>
      </c>
      <c r="I1165" s="77" t="s">
        <v>881</v>
      </c>
      <c r="J1165" s="77">
        <v>43.074761000000002</v>
      </c>
      <c r="K1165" s="77">
        <v>-89.383761300000003</v>
      </c>
      <c r="L1165" s="77">
        <v>5670.7859522900699</v>
      </c>
      <c r="M1165" s="77">
        <v>0.96740222574384005</v>
      </c>
      <c r="N1165" s="77">
        <v>0</v>
      </c>
      <c r="O1165" s="77">
        <v>680.49431427480795</v>
      </c>
      <c r="P1165" s="87" cm="1">
        <f t="array" ref="P1165">IF($X1165="Non-local",VLOOKUP($E1165,$AI$64:$AW$68,COLUMN($AW:$AW)-COLUMN($AH:$AH),FALSE),IF($X1165="Unknown",VLOOKUP($E1165,$AI$71:$AW$75,COLUMN($AW:$AW)-COLUMN($AH:$AH),FALSE),0))</f>
        <v>224</v>
      </c>
      <c r="Q1165" s="87" cm="1">
        <f t="array" ref="Q1165">IF($X1165="Non-local",VLOOKUP($E1165,$AI$40:$AW$44,COLUMN($AW:$AW)-COLUMN($AH:$AH),FALSE),IF($X1165="Unknown",VLOOKUP($E1165,$AI$47:$AW$51,COLUMN($AW:$AW)-COLUMN($AH:$AH),FALSE),0))</f>
        <v>470.18520000000001</v>
      </c>
      <c r="R1165" s="87" cm="1">
        <f t="array" ref="R1165">IF($X1165="Non-local",VLOOKUP($E1165,$AI$88:$AW$92,COLUMN($AW:$AW)-COLUMN($AH:$AH),FALSE),IF($X1165="Unknown",VLOOKUP($E1165,$AI$95:$AW$99,COLUMN($AW:$AW)-COLUMN($AH:$AH),FALSE),0))</f>
        <v>0.13052013767768686</v>
      </c>
      <c r="S1165" s="87" cm="1">
        <f t="array" ref="S1165">VLOOKUP($E1165,$AI$111:$AW$115,COLUMN($AW:$AW)-COLUMN($AH:$AH),FALSE)</f>
        <v>410.28773999999999</v>
      </c>
      <c r="T1165" s="104">
        <f t="shared" si="352"/>
        <v>1.0979223634215269</v>
      </c>
      <c r="U1165" s="104">
        <f t="shared" si="353"/>
        <v>1784.9672542748078</v>
      </c>
      <c r="V1165" s="87" cm="1">
        <f t="array" ref="V1165">VLOOKUP($E1165,$AI$118:$AW$122,COLUMN($AW:$AW)-COLUMN($AH:$AH),FALSE)</f>
        <v>161.75600000000003</v>
      </c>
      <c r="W1165" s="87" t="str">
        <f t="shared" si="357"/>
        <v>Domestic</v>
      </c>
      <c r="X1165" s="87" t="str">
        <f t="shared" si="358"/>
        <v>Non-local</v>
      </c>
      <c r="Y1165" s="104"/>
      <c r="Z1165" s="87" t="str">
        <f t="shared" si="354"/>
        <v>USA</v>
      </c>
      <c r="AA1165" s="87" t="str">
        <f t="shared" si="355"/>
        <v>USA</v>
      </c>
      <c r="AB1165" s="82" cm="1">
        <f t="array" ref="AB1165">VLOOKUP(B1165,'GDP per Capita'!$T$2:$V$4235,COLUMN('GDP per Capita'!$V:$V)-COLUMN('GDP per Capita'!$S:$S),FALSE)</f>
        <v>63809.64</v>
      </c>
      <c r="AC1165" s="82">
        <f t="shared" si="359"/>
        <v>63809.64</v>
      </c>
      <c r="AD1165" s="82">
        <f t="shared" si="360"/>
        <v>63809.64</v>
      </c>
      <c r="AE1165" s="88">
        <f t="shared" si="356"/>
        <v>2.79733164812528E-2</v>
      </c>
    </row>
    <row r="1166" spans="1:31">
      <c r="A1166" s="77" t="s">
        <v>1164</v>
      </c>
      <c r="B1166" s="77">
        <v>1165</v>
      </c>
      <c r="C1166" s="77" t="s">
        <v>29</v>
      </c>
      <c r="D1166" s="77" t="s">
        <v>29</v>
      </c>
      <c r="E1166" s="77">
        <v>2020</v>
      </c>
      <c r="F1166" s="77">
        <v>38.419268700000003</v>
      </c>
      <c r="G1166" s="77">
        <v>-79.831700400000003</v>
      </c>
      <c r="H1166" s="77">
        <v>0</v>
      </c>
      <c r="I1166" s="77" t="s">
        <v>881</v>
      </c>
      <c r="J1166" s="77">
        <v>43.074761000000002</v>
      </c>
      <c r="K1166" s="77">
        <v>-89.383761300000003</v>
      </c>
      <c r="L1166" s="77">
        <v>1911.74968995578</v>
      </c>
      <c r="M1166" s="77">
        <v>0.41406825935458902</v>
      </c>
      <c r="N1166" s="77">
        <v>0</v>
      </c>
      <c r="O1166" s="77">
        <v>367.05594047151101</v>
      </c>
      <c r="P1166" s="87" cm="1">
        <f t="array" ref="P1166">IF($X1166="Non-local",VLOOKUP($E1166,$AI$64:$AW$68,COLUMN($AW:$AW)-COLUMN($AH:$AH),FALSE),IF($X1166="Unknown",VLOOKUP($E1166,$AI$71:$AW$75,COLUMN($AW:$AW)-COLUMN($AH:$AH),FALSE),0))</f>
        <v>224</v>
      </c>
      <c r="Q1166" s="87" cm="1">
        <f t="array" ref="Q1166">IF($X1166="Non-local",VLOOKUP($E1166,$AI$40:$AW$44,COLUMN($AW:$AW)-COLUMN($AH:$AH),FALSE),IF($X1166="Unknown",VLOOKUP($E1166,$AI$47:$AW$51,COLUMN($AW:$AW)-COLUMN($AH:$AH),FALSE),0))</f>
        <v>470.18520000000001</v>
      </c>
      <c r="R1166" s="87" cm="1">
        <f t="array" ref="R1166">IF($X1166="Non-local",VLOOKUP($E1166,$AI$88:$AW$92,COLUMN($AW:$AW)-COLUMN($AH:$AH),FALSE),IF($X1166="Unknown",VLOOKUP($E1166,$AI$95:$AW$99,COLUMN($AW:$AW)-COLUMN($AH:$AH),FALSE),0))</f>
        <v>0.13052013767768686</v>
      </c>
      <c r="S1166" s="87" cm="1">
        <f t="array" ref="S1166">VLOOKUP($E1166,$AI$111:$AW$115,COLUMN($AW:$AW)-COLUMN($AH:$AH),FALSE)</f>
        <v>410.28773999999999</v>
      </c>
      <c r="T1166" s="104">
        <f t="shared" si="352"/>
        <v>0.54458839703227591</v>
      </c>
      <c r="U1166" s="104">
        <f t="shared" si="353"/>
        <v>1471.528880471511</v>
      </c>
      <c r="V1166" s="87" cm="1">
        <f t="array" ref="V1166">VLOOKUP($E1166,$AI$118:$AW$122,COLUMN($AW:$AW)-COLUMN($AH:$AH),FALSE)</f>
        <v>161.75600000000003</v>
      </c>
      <c r="W1166" s="87" t="str">
        <f t="shared" si="357"/>
        <v>Domestic</v>
      </c>
      <c r="X1166" s="87" t="str">
        <f t="shared" si="358"/>
        <v>Non-local</v>
      </c>
      <c r="Y1166" s="104"/>
      <c r="Z1166" s="87" t="str">
        <f t="shared" si="354"/>
        <v>USA</v>
      </c>
      <c r="AA1166" s="87" t="str">
        <f t="shared" si="355"/>
        <v>USA</v>
      </c>
      <c r="AB1166" s="82" cm="1">
        <f t="array" ref="AB1166">VLOOKUP(B1166,'GDP per Capita'!$T$2:$V$4235,COLUMN('GDP per Capita'!$V:$V)-COLUMN('GDP per Capita'!$S:$S),FALSE)</f>
        <v>63809.64</v>
      </c>
      <c r="AC1166" s="82">
        <f t="shared" si="359"/>
        <v>63809.64</v>
      </c>
      <c r="AD1166" s="82">
        <f t="shared" si="360"/>
        <v>63809.64</v>
      </c>
      <c r="AE1166" s="88">
        <f t="shared" si="356"/>
        <v>2.3061231507833471E-2</v>
      </c>
    </row>
    <row r="1167" spans="1:31">
      <c r="A1167" s="77" t="s">
        <v>1322</v>
      </c>
      <c r="B1167" s="77">
        <v>1166</v>
      </c>
      <c r="C1167" s="77" t="s">
        <v>29</v>
      </c>
      <c r="D1167" s="77" t="s">
        <v>29</v>
      </c>
      <c r="E1167" s="77">
        <v>2020</v>
      </c>
      <c r="F1167" s="77">
        <v>40.794450399999903</v>
      </c>
      <c r="G1167" s="77">
        <v>-77.861638599999907</v>
      </c>
      <c r="H1167" s="77">
        <v>0</v>
      </c>
      <c r="I1167" s="77" t="s">
        <v>881</v>
      </c>
      <c r="J1167" s="77">
        <v>43.074761000000002</v>
      </c>
      <c r="K1167" s="77">
        <v>-89.383761300000003</v>
      </c>
      <c r="L1167" s="77">
        <v>1970.69284578832</v>
      </c>
      <c r="M1167" s="77">
        <v>0.42185139512657399</v>
      </c>
      <c r="N1167" s="77">
        <v>0</v>
      </c>
      <c r="O1167" s="77">
        <v>378.373026391358</v>
      </c>
      <c r="P1167" s="87" cm="1">
        <f t="array" ref="P1167">IF($X1167="Non-local",VLOOKUP($E1167,$AI$64:$AW$68,COLUMN($AW:$AW)-COLUMN($AH:$AH),FALSE),IF($X1167="Unknown",VLOOKUP($E1167,$AI$71:$AW$75,COLUMN($AW:$AW)-COLUMN($AH:$AH),FALSE),0))</f>
        <v>224</v>
      </c>
      <c r="Q1167" s="87" cm="1">
        <f t="array" ref="Q1167">IF($X1167="Non-local",VLOOKUP($E1167,$AI$40:$AW$44,COLUMN($AW:$AW)-COLUMN($AH:$AH),FALSE),IF($X1167="Unknown",VLOOKUP($E1167,$AI$47:$AW$51,COLUMN($AW:$AW)-COLUMN($AH:$AH),FALSE),0))</f>
        <v>470.18520000000001</v>
      </c>
      <c r="R1167" s="87" cm="1">
        <f t="array" ref="R1167">IF($X1167="Non-local",VLOOKUP($E1167,$AI$88:$AW$92,COLUMN($AW:$AW)-COLUMN($AH:$AH),FALSE),IF($X1167="Unknown",VLOOKUP($E1167,$AI$95:$AW$99,COLUMN($AW:$AW)-COLUMN($AH:$AH),FALSE),0))</f>
        <v>0.13052013767768686</v>
      </c>
      <c r="S1167" s="87" cm="1">
        <f t="array" ref="S1167">VLOOKUP($E1167,$AI$111:$AW$115,COLUMN($AW:$AW)-COLUMN($AH:$AH),FALSE)</f>
        <v>410.28773999999999</v>
      </c>
      <c r="T1167" s="104">
        <f t="shared" si="352"/>
        <v>0.55237153280426088</v>
      </c>
      <c r="U1167" s="104">
        <f t="shared" si="353"/>
        <v>1482.8459663913579</v>
      </c>
      <c r="V1167" s="87" cm="1">
        <f t="array" ref="V1167">VLOOKUP($E1167,$AI$118:$AW$122,COLUMN($AW:$AW)-COLUMN($AH:$AH),FALSE)</f>
        <v>161.75600000000003</v>
      </c>
      <c r="W1167" s="87" t="str">
        <f t="shared" si="357"/>
        <v>Domestic</v>
      </c>
      <c r="X1167" s="87" t="str">
        <f t="shared" si="358"/>
        <v>Non-local</v>
      </c>
      <c r="Y1167" s="104"/>
      <c r="Z1167" s="87" t="str">
        <f t="shared" si="354"/>
        <v>USA</v>
      </c>
      <c r="AA1167" s="87" t="str">
        <f t="shared" si="355"/>
        <v>USA</v>
      </c>
      <c r="AB1167" s="82" cm="1">
        <f t="array" ref="AB1167">VLOOKUP(B1167,'GDP per Capita'!$T$2:$V$4235,COLUMN('GDP per Capita'!$V:$V)-COLUMN('GDP per Capita'!$S:$S),FALSE)</f>
        <v>63809.64</v>
      </c>
      <c r="AC1167" s="82">
        <f t="shared" si="359"/>
        <v>63809.64</v>
      </c>
      <c r="AD1167" s="82">
        <f t="shared" si="360"/>
        <v>63809.64</v>
      </c>
      <c r="AE1167" s="88">
        <f t="shared" si="356"/>
        <v>2.3238588501539235E-2</v>
      </c>
    </row>
    <row r="1168" spans="1:31">
      <c r="A1168" s="77" t="s">
        <v>1382</v>
      </c>
      <c r="B1168" s="77">
        <v>1167</v>
      </c>
      <c r="C1168" s="77" t="s">
        <v>29</v>
      </c>
      <c r="D1168" s="77" t="s">
        <v>29</v>
      </c>
      <c r="E1168" s="77">
        <v>2020</v>
      </c>
      <c r="F1168" s="77">
        <v>38.794218000000001</v>
      </c>
      <c r="G1168" s="77">
        <v>-94.247672339753095</v>
      </c>
      <c r="H1168" s="77">
        <v>0</v>
      </c>
      <c r="I1168" s="77" t="s">
        <v>881</v>
      </c>
      <c r="J1168" s="77">
        <v>43.074761000000002</v>
      </c>
      <c r="K1168" s="77">
        <v>-89.383761300000003</v>
      </c>
      <c r="L1168" s="77">
        <v>1254.11015631074</v>
      </c>
      <c r="M1168" s="77">
        <v>0.32723039485466998</v>
      </c>
      <c r="N1168" s="77">
        <v>0</v>
      </c>
      <c r="O1168" s="77">
        <v>240.789150011663</v>
      </c>
      <c r="P1168" s="87" cm="1">
        <f t="array" ref="P1168">IF($X1168="Non-local",VLOOKUP($E1168,$AI$64:$AW$68,COLUMN($AW:$AW)-COLUMN($AH:$AH),FALSE),IF($X1168="Unknown",VLOOKUP($E1168,$AI$71:$AW$75,COLUMN($AW:$AW)-COLUMN($AH:$AH),FALSE),0))</f>
        <v>224</v>
      </c>
      <c r="Q1168" s="87" cm="1">
        <f t="array" ref="Q1168">IF($X1168="Non-local",VLOOKUP($E1168,$AI$40:$AW$44,COLUMN($AW:$AW)-COLUMN($AH:$AH),FALSE),IF($X1168="Unknown",VLOOKUP($E1168,$AI$47:$AW$51,COLUMN($AW:$AW)-COLUMN($AH:$AH),FALSE),0))</f>
        <v>470.18520000000001</v>
      </c>
      <c r="R1168" s="87" cm="1">
        <f t="array" ref="R1168">IF($X1168="Non-local",VLOOKUP($E1168,$AI$88:$AW$92,COLUMN($AW:$AW)-COLUMN($AH:$AH),FALSE),IF($X1168="Unknown",VLOOKUP($E1168,$AI$95:$AW$99,COLUMN($AW:$AW)-COLUMN($AH:$AH),FALSE),0))</f>
        <v>0.13052013767768686</v>
      </c>
      <c r="S1168" s="87" cm="1">
        <f t="array" ref="S1168">VLOOKUP($E1168,$AI$111:$AW$115,COLUMN($AW:$AW)-COLUMN($AH:$AH),FALSE)</f>
        <v>410.28773999999999</v>
      </c>
      <c r="T1168" s="104">
        <f t="shared" si="352"/>
        <v>0.45775053253235687</v>
      </c>
      <c r="U1168" s="104">
        <f t="shared" si="353"/>
        <v>1345.2620900116631</v>
      </c>
      <c r="V1168" s="87" cm="1">
        <f t="array" ref="V1168">VLOOKUP($E1168,$AI$118:$AW$122,COLUMN($AW:$AW)-COLUMN($AH:$AH),FALSE)</f>
        <v>161.75600000000003</v>
      </c>
      <c r="W1168" s="87" t="str">
        <f t="shared" si="357"/>
        <v>Domestic</v>
      </c>
      <c r="X1168" s="87" t="str">
        <f t="shared" si="358"/>
        <v>Non-local</v>
      </c>
      <c r="Y1168" s="104"/>
      <c r="Z1168" s="87" t="str">
        <f t="shared" si="354"/>
        <v>USA</v>
      </c>
      <c r="AA1168" s="87" t="str">
        <f t="shared" si="355"/>
        <v>USA</v>
      </c>
      <c r="AB1168" s="82" cm="1">
        <f t="array" ref="AB1168">VLOOKUP(B1168,'GDP per Capita'!$T$2:$V$4235,COLUMN('GDP per Capita'!$V:$V)-COLUMN('GDP per Capita'!$S:$S),FALSE)</f>
        <v>63809.64</v>
      </c>
      <c r="AC1168" s="82">
        <f t="shared" si="359"/>
        <v>63809.64</v>
      </c>
      <c r="AD1168" s="82">
        <f t="shared" si="360"/>
        <v>63809.64</v>
      </c>
      <c r="AE1168" s="88">
        <f t="shared" si="356"/>
        <v>2.1082427200837729E-2</v>
      </c>
    </row>
    <row r="1169" spans="1:31">
      <c r="A1169" s="77" t="s">
        <v>1383</v>
      </c>
      <c r="B1169" s="77">
        <v>1168</v>
      </c>
      <c r="C1169" s="77" t="s">
        <v>29</v>
      </c>
      <c r="D1169" s="77" t="s">
        <v>29</v>
      </c>
      <c r="E1169" s="77">
        <v>2020</v>
      </c>
      <c r="F1169" s="77">
        <v>47.045102200000002</v>
      </c>
      <c r="G1169" s="77">
        <v>-122.895007499999</v>
      </c>
      <c r="H1169" s="77">
        <v>0</v>
      </c>
      <c r="I1169" s="77" t="s">
        <v>881</v>
      </c>
      <c r="J1169" s="77">
        <v>43.074761000000002</v>
      </c>
      <c r="K1169" s="77">
        <v>-89.383761300000003</v>
      </c>
      <c r="L1169" s="77">
        <v>5295.9660286747403</v>
      </c>
      <c r="M1169" s="77">
        <v>0.91658708906001496</v>
      </c>
      <c r="N1169" s="77">
        <v>0</v>
      </c>
      <c r="O1169" s="77">
        <v>635.515923440969</v>
      </c>
      <c r="P1169" s="87" cm="1">
        <f t="array" ref="P1169">IF($X1169="Non-local",VLOOKUP($E1169,$AI$64:$AW$68,COLUMN($AW:$AW)-COLUMN($AH:$AH),FALSE),IF($X1169="Unknown",VLOOKUP($E1169,$AI$71:$AW$75,COLUMN($AW:$AW)-COLUMN($AH:$AH),FALSE),0))</f>
        <v>224</v>
      </c>
      <c r="Q1169" s="87" cm="1">
        <f t="array" ref="Q1169">IF($X1169="Non-local",VLOOKUP($E1169,$AI$40:$AW$44,COLUMN($AW:$AW)-COLUMN($AH:$AH),FALSE),IF($X1169="Unknown",VLOOKUP($E1169,$AI$47:$AW$51,COLUMN($AW:$AW)-COLUMN($AH:$AH),FALSE),0))</f>
        <v>470.18520000000001</v>
      </c>
      <c r="R1169" s="87" cm="1">
        <f t="array" ref="R1169">IF($X1169="Non-local",VLOOKUP($E1169,$AI$88:$AW$92,COLUMN($AW:$AW)-COLUMN($AH:$AH),FALSE),IF($X1169="Unknown",VLOOKUP($E1169,$AI$95:$AW$99,COLUMN($AW:$AW)-COLUMN($AH:$AH),FALSE),0))</f>
        <v>0.13052013767768686</v>
      </c>
      <c r="S1169" s="87" cm="1">
        <f t="array" ref="S1169">VLOOKUP($E1169,$AI$111:$AW$115,COLUMN($AW:$AW)-COLUMN($AH:$AH),FALSE)</f>
        <v>410.28773999999999</v>
      </c>
      <c r="T1169" s="104">
        <f t="shared" si="352"/>
        <v>1.0471072267377017</v>
      </c>
      <c r="U1169" s="104">
        <f t="shared" si="353"/>
        <v>1739.988863440969</v>
      </c>
      <c r="V1169" s="87" cm="1">
        <f t="array" ref="V1169">VLOOKUP($E1169,$AI$118:$AW$122,COLUMN($AW:$AW)-COLUMN($AH:$AH),FALSE)</f>
        <v>161.75600000000003</v>
      </c>
      <c r="W1169" s="87" t="str">
        <f t="shared" si="357"/>
        <v>Domestic</v>
      </c>
      <c r="X1169" s="87" t="str">
        <f t="shared" si="358"/>
        <v>Non-local</v>
      </c>
      <c r="Y1169" s="104"/>
      <c r="Z1169" s="87" t="str">
        <f t="shared" si="354"/>
        <v>USA</v>
      </c>
      <c r="AA1169" s="87" t="str">
        <f t="shared" si="355"/>
        <v>USA</v>
      </c>
      <c r="AB1169" s="82" cm="1">
        <f t="array" ref="AB1169">VLOOKUP(B1169,'GDP per Capita'!$T$2:$V$4235,COLUMN('GDP per Capita'!$V:$V)-COLUMN('GDP per Capita'!$S:$S),FALSE)</f>
        <v>63809.64</v>
      </c>
      <c r="AC1169" s="82">
        <f t="shared" si="359"/>
        <v>63809.64</v>
      </c>
      <c r="AD1169" s="82">
        <f t="shared" si="360"/>
        <v>63809.64</v>
      </c>
      <c r="AE1169" s="88">
        <f t="shared" si="356"/>
        <v>2.7268432535287285E-2</v>
      </c>
    </row>
    <row r="1170" spans="1:31">
      <c r="A1170" s="77" t="s">
        <v>1322</v>
      </c>
      <c r="B1170" s="77">
        <v>1169</v>
      </c>
      <c r="C1170" s="77" t="s">
        <v>29</v>
      </c>
      <c r="D1170" s="77" t="s">
        <v>29</v>
      </c>
      <c r="E1170" s="77">
        <v>2020</v>
      </c>
      <c r="F1170" s="77">
        <v>40.794450399999903</v>
      </c>
      <c r="G1170" s="77">
        <v>-77.861638599999907</v>
      </c>
      <c r="H1170" s="77">
        <v>0</v>
      </c>
      <c r="I1170" s="77" t="s">
        <v>881</v>
      </c>
      <c r="J1170" s="77">
        <v>43.074761000000002</v>
      </c>
      <c r="K1170" s="77">
        <v>-89.383761300000003</v>
      </c>
      <c r="L1170" s="77">
        <v>1970.69284578832</v>
      </c>
      <c r="M1170" s="77">
        <v>0.42185139512657399</v>
      </c>
      <c r="N1170" s="77">
        <v>0</v>
      </c>
      <c r="O1170" s="77">
        <v>378.373026391358</v>
      </c>
      <c r="P1170" s="87" cm="1">
        <f t="array" ref="P1170">IF($X1170="Non-local",VLOOKUP($E1170,$AI$64:$AW$68,COLUMN($AW:$AW)-COLUMN($AH:$AH),FALSE),IF($X1170="Unknown",VLOOKUP($E1170,$AI$71:$AW$75,COLUMN($AW:$AW)-COLUMN($AH:$AH),FALSE),0))</f>
        <v>224</v>
      </c>
      <c r="Q1170" s="87" cm="1">
        <f t="array" ref="Q1170">IF($X1170="Non-local",VLOOKUP($E1170,$AI$40:$AW$44,COLUMN($AW:$AW)-COLUMN($AH:$AH),FALSE),IF($X1170="Unknown",VLOOKUP($E1170,$AI$47:$AW$51,COLUMN($AW:$AW)-COLUMN($AH:$AH),FALSE),0))</f>
        <v>470.18520000000001</v>
      </c>
      <c r="R1170" s="87" cm="1">
        <f t="array" ref="R1170">IF($X1170="Non-local",VLOOKUP($E1170,$AI$88:$AW$92,COLUMN($AW:$AW)-COLUMN($AH:$AH),FALSE),IF($X1170="Unknown",VLOOKUP($E1170,$AI$95:$AW$99,COLUMN($AW:$AW)-COLUMN($AH:$AH),FALSE),0))</f>
        <v>0.13052013767768686</v>
      </c>
      <c r="S1170" s="87" cm="1">
        <f t="array" ref="S1170">VLOOKUP($E1170,$AI$111:$AW$115,COLUMN($AW:$AW)-COLUMN($AH:$AH),FALSE)</f>
        <v>410.28773999999999</v>
      </c>
      <c r="T1170" s="104">
        <f t="shared" si="352"/>
        <v>0.55237153280426088</v>
      </c>
      <c r="U1170" s="104">
        <f t="shared" si="353"/>
        <v>1482.8459663913579</v>
      </c>
      <c r="V1170" s="87" cm="1">
        <f t="array" ref="V1170">VLOOKUP($E1170,$AI$118:$AW$122,COLUMN($AW:$AW)-COLUMN($AH:$AH),FALSE)</f>
        <v>161.75600000000003</v>
      </c>
      <c r="W1170" s="87" t="str">
        <f t="shared" si="357"/>
        <v>Domestic</v>
      </c>
      <c r="X1170" s="87" t="str">
        <f t="shared" si="358"/>
        <v>Non-local</v>
      </c>
      <c r="Y1170" s="104"/>
      <c r="Z1170" s="87" t="str">
        <f t="shared" si="354"/>
        <v>USA</v>
      </c>
      <c r="AA1170" s="87" t="str">
        <f t="shared" si="355"/>
        <v>USA</v>
      </c>
      <c r="AB1170" s="82" cm="1">
        <f t="array" ref="AB1170">VLOOKUP(B1170,'GDP per Capita'!$T$2:$V$4235,COLUMN('GDP per Capita'!$V:$V)-COLUMN('GDP per Capita'!$S:$S),FALSE)</f>
        <v>63809.64</v>
      </c>
      <c r="AC1170" s="82">
        <f t="shared" si="359"/>
        <v>63809.64</v>
      </c>
      <c r="AD1170" s="82">
        <f t="shared" si="360"/>
        <v>63809.64</v>
      </c>
      <c r="AE1170" s="88">
        <f t="shared" si="356"/>
        <v>2.3238588501539235E-2</v>
      </c>
    </row>
    <row r="1171" spans="1:31">
      <c r="A1171" s="77" t="s">
        <v>938</v>
      </c>
      <c r="B1171" s="77">
        <v>1170</v>
      </c>
      <c r="C1171" s="77" t="s">
        <v>29</v>
      </c>
      <c r="D1171" s="77" t="s">
        <v>29</v>
      </c>
      <c r="E1171" s="77">
        <v>2020</v>
      </c>
      <c r="F1171" s="77">
        <v>43.074760999999903</v>
      </c>
      <c r="G1171" s="77">
        <v>-89.383761300000003</v>
      </c>
      <c r="H1171" s="77">
        <v>1</v>
      </c>
      <c r="I1171" s="77" t="s">
        <v>881</v>
      </c>
      <c r="J1171" s="77">
        <v>43.074761000000002</v>
      </c>
      <c r="K1171" s="77">
        <v>-89.383761300000003</v>
      </c>
      <c r="L1171" s="77">
        <v>7.0732408818940899E-13</v>
      </c>
      <c r="M1171" s="77">
        <v>0</v>
      </c>
      <c r="N1171" s="77">
        <v>0</v>
      </c>
      <c r="O1171" s="77">
        <v>0</v>
      </c>
      <c r="P1171" s="87" cm="1">
        <f t="array" ref="P1171">IF($X1171="Non-local",VLOOKUP($E1171,$AI$64:$AW$68,COLUMN($AW:$AW)-COLUMN($AH:$AH),FALSE),IF($X1171="Unknown",VLOOKUP($E1171,$AI$71:$AW$75,COLUMN($AW:$AW)-COLUMN($AH:$AH),FALSE),0))</f>
        <v>0</v>
      </c>
      <c r="Q1171" s="87" cm="1">
        <f t="array" ref="Q1171">IF($X1171="Non-local",VLOOKUP($E1171,$AI$40:$AW$44,COLUMN($AW:$AW)-COLUMN($AH:$AH),FALSE),IF($X1171="Unknown",VLOOKUP($E1171,$AI$47:$AW$51,COLUMN($AW:$AW)-COLUMN($AH:$AH),FALSE),0))</f>
        <v>0</v>
      </c>
      <c r="R1171" s="87" cm="1">
        <f t="array" ref="R1171">IF($X1171="Non-local",VLOOKUP($E1171,$AI$88:$AW$92,COLUMN($AW:$AW)-COLUMN($AH:$AH),FALSE),IF($X1171="Unknown",VLOOKUP($E1171,$AI$95:$AW$99,COLUMN($AW:$AW)-COLUMN($AH:$AH),FALSE),0))</f>
        <v>0</v>
      </c>
      <c r="S1171" s="87" cm="1">
        <f t="array" ref="S1171">VLOOKUP($E1171,$AI$111:$AW$115,COLUMN($AW:$AW)-COLUMN($AH:$AH),FALSE)</f>
        <v>410.28773999999999</v>
      </c>
      <c r="T1171" s="104">
        <f t="shared" si="352"/>
        <v>0</v>
      </c>
      <c r="U1171" s="104">
        <f t="shared" si="353"/>
        <v>410.28773999999999</v>
      </c>
      <c r="V1171" s="87" cm="1">
        <f t="array" ref="V1171">VLOOKUP($E1171,$AI$118:$AW$122,COLUMN($AW:$AW)-COLUMN($AH:$AH),FALSE)</f>
        <v>161.75600000000003</v>
      </c>
      <c r="W1171" s="87" t="str">
        <f t="shared" si="357"/>
        <v>Domestic</v>
      </c>
      <c r="X1171" s="87" t="str">
        <f t="shared" si="358"/>
        <v>Local</v>
      </c>
      <c r="Y1171" s="104"/>
      <c r="Z1171" s="87" t="str">
        <f t="shared" si="354"/>
        <v>USA</v>
      </c>
      <c r="AA1171" s="87" t="str">
        <f t="shared" si="355"/>
        <v>USA</v>
      </c>
      <c r="AB1171" s="82" cm="1">
        <f t="array" ref="AB1171">VLOOKUP(B1171,'GDP per Capita'!$T$2:$V$4235,COLUMN('GDP per Capita'!$V:$V)-COLUMN('GDP per Capita'!$S:$S),FALSE)</f>
        <v>63809.64</v>
      </c>
      <c r="AC1171" s="82">
        <f t="shared" si="359"/>
        <v>63809.64</v>
      </c>
      <c r="AD1171" s="82">
        <f t="shared" si="360"/>
        <v>63809.64</v>
      </c>
      <c r="AE1171" s="88">
        <f t="shared" si="356"/>
        <v>6.4298707844143927E-3</v>
      </c>
    </row>
    <row r="1172" spans="1:31">
      <c r="A1172" s="77" t="s">
        <v>1000</v>
      </c>
      <c r="B1172" s="77">
        <v>1171</v>
      </c>
      <c r="C1172" s="77" t="s">
        <v>29</v>
      </c>
      <c r="D1172" s="77" t="s">
        <v>29</v>
      </c>
      <c r="E1172" s="77">
        <v>2020</v>
      </c>
      <c r="F1172" s="77">
        <v>37.3893889</v>
      </c>
      <c r="G1172" s="77">
        <v>-122.0832101</v>
      </c>
      <c r="H1172" s="77">
        <v>0</v>
      </c>
      <c r="I1172" s="77" t="s">
        <v>881</v>
      </c>
      <c r="J1172" s="77">
        <v>43.074761000000002</v>
      </c>
      <c r="K1172" s="77">
        <v>-89.383761300000003</v>
      </c>
      <c r="L1172" s="77">
        <v>5655.6638148889297</v>
      </c>
      <c r="M1172" s="77">
        <v>0.96534729238277805</v>
      </c>
      <c r="N1172" s="77">
        <v>0</v>
      </c>
      <c r="O1172" s="77">
        <v>678.67965778667099</v>
      </c>
      <c r="P1172" s="87" cm="1">
        <f t="array" ref="P1172">IF($X1172="Non-local",VLOOKUP($E1172,$AI$64:$AW$68,COLUMN($AW:$AW)-COLUMN($AH:$AH),FALSE),IF($X1172="Unknown",VLOOKUP($E1172,$AI$71:$AW$75,COLUMN($AW:$AW)-COLUMN($AH:$AH),FALSE),0))</f>
        <v>224</v>
      </c>
      <c r="Q1172" s="87" cm="1">
        <f t="array" ref="Q1172">IF($X1172="Non-local",VLOOKUP($E1172,$AI$40:$AW$44,COLUMN($AW:$AW)-COLUMN($AH:$AH),FALSE),IF($X1172="Unknown",VLOOKUP($E1172,$AI$47:$AW$51,COLUMN($AW:$AW)-COLUMN($AH:$AH),FALSE),0))</f>
        <v>470.18520000000001</v>
      </c>
      <c r="R1172" s="87" cm="1">
        <f t="array" ref="R1172">IF($X1172="Non-local",VLOOKUP($E1172,$AI$88:$AW$92,COLUMN($AW:$AW)-COLUMN($AH:$AH),FALSE),IF($X1172="Unknown",VLOOKUP($E1172,$AI$95:$AW$99,COLUMN($AW:$AW)-COLUMN($AH:$AH),FALSE),0))</f>
        <v>0.13052013767768686</v>
      </c>
      <c r="S1172" s="87" cm="1">
        <f t="array" ref="S1172">VLOOKUP($E1172,$AI$111:$AW$115,COLUMN($AW:$AW)-COLUMN($AH:$AH),FALSE)</f>
        <v>410.28773999999999</v>
      </c>
      <c r="T1172" s="104">
        <f t="shared" si="352"/>
        <v>1.0958674300604649</v>
      </c>
      <c r="U1172" s="104">
        <f t="shared" si="353"/>
        <v>1783.1525977866711</v>
      </c>
      <c r="V1172" s="87" cm="1">
        <f t="array" ref="V1172">VLOOKUP($E1172,$AI$118:$AW$122,COLUMN($AW:$AW)-COLUMN($AH:$AH),FALSE)</f>
        <v>161.75600000000003</v>
      </c>
      <c r="W1172" s="87" t="str">
        <f t="shared" si="357"/>
        <v>Domestic</v>
      </c>
      <c r="X1172" s="87" t="str">
        <f t="shared" si="358"/>
        <v>Non-local</v>
      </c>
      <c r="Y1172" s="104"/>
      <c r="Z1172" s="87" t="str">
        <f t="shared" si="354"/>
        <v>USA</v>
      </c>
      <c r="AA1172" s="87" t="str">
        <f t="shared" si="355"/>
        <v>USA</v>
      </c>
      <c r="AB1172" s="82" cm="1">
        <f t="array" ref="AB1172">VLOOKUP(B1172,'GDP per Capita'!$T$2:$V$4235,COLUMN('GDP per Capita'!$V:$V)-COLUMN('GDP per Capita'!$S:$S),FALSE)</f>
        <v>63809.64</v>
      </c>
      <c r="AC1172" s="82">
        <f t="shared" si="359"/>
        <v>63809.64</v>
      </c>
      <c r="AD1172" s="82">
        <f t="shared" si="360"/>
        <v>63809.64</v>
      </c>
      <c r="AE1172" s="88">
        <f t="shared" si="356"/>
        <v>2.7944877886580635E-2</v>
      </c>
    </row>
    <row r="1173" spans="1:31">
      <c r="A1173" s="77" t="s">
        <v>949</v>
      </c>
      <c r="B1173" s="77">
        <v>1172</v>
      </c>
      <c r="C1173" s="77" t="s">
        <v>29</v>
      </c>
      <c r="D1173" s="77" t="s">
        <v>29</v>
      </c>
      <c r="E1173" s="77">
        <v>2020</v>
      </c>
      <c r="F1173" s="77">
        <v>39.9527237</v>
      </c>
      <c r="G1173" s="77">
        <v>-75.163526199999893</v>
      </c>
      <c r="H1173" s="77">
        <v>0</v>
      </c>
      <c r="I1173" s="77" t="s">
        <v>881</v>
      </c>
      <c r="J1173" s="77">
        <v>43.074761000000002</v>
      </c>
      <c r="K1173" s="77">
        <v>-89.383761300000003</v>
      </c>
      <c r="L1173" s="77">
        <v>2464.2004042929598</v>
      </c>
      <c r="M1173" s="77">
        <v>0.48701648983671603</v>
      </c>
      <c r="N1173" s="77">
        <v>0</v>
      </c>
      <c r="O1173" s="77">
        <v>473.12647762425001</v>
      </c>
      <c r="P1173" s="87" cm="1">
        <f t="array" ref="P1173">IF($X1173="Non-local",VLOOKUP($E1173,$AI$64:$AW$68,COLUMN($AW:$AW)-COLUMN($AH:$AH),FALSE),IF($X1173="Unknown",VLOOKUP($E1173,$AI$71:$AW$75,COLUMN($AW:$AW)-COLUMN($AH:$AH),FALSE),0))</f>
        <v>224</v>
      </c>
      <c r="Q1173" s="87" cm="1">
        <f t="array" ref="Q1173">IF($X1173="Non-local",VLOOKUP($E1173,$AI$40:$AW$44,COLUMN($AW:$AW)-COLUMN($AH:$AH),FALSE),IF($X1173="Unknown",VLOOKUP($E1173,$AI$47:$AW$51,COLUMN($AW:$AW)-COLUMN($AH:$AH),FALSE),0))</f>
        <v>470.18520000000001</v>
      </c>
      <c r="R1173" s="87" cm="1">
        <f t="array" ref="R1173">IF($X1173="Non-local",VLOOKUP($E1173,$AI$88:$AW$92,COLUMN($AW:$AW)-COLUMN($AH:$AH),FALSE),IF($X1173="Unknown",VLOOKUP($E1173,$AI$95:$AW$99,COLUMN($AW:$AW)-COLUMN($AH:$AH),FALSE),0))</f>
        <v>0.13052013767768686</v>
      </c>
      <c r="S1173" s="87" cm="1">
        <f t="array" ref="S1173">VLOOKUP($E1173,$AI$111:$AW$115,COLUMN($AW:$AW)-COLUMN($AH:$AH),FALSE)</f>
        <v>410.28773999999999</v>
      </c>
      <c r="T1173" s="104">
        <f t="shared" si="352"/>
        <v>0.61753662751440286</v>
      </c>
      <c r="U1173" s="104">
        <f t="shared" si="353"/>
        <v>1577.59941762425</v>
      </c>
      <c r="V1173" s="87" cm="1">
        <f t="array" ref="V1173">VLOOKUP($E1173,$AI$118:$AW$122,COLUMN($AW:$AW)-COLUMN($AH:$AH),FALSE)</f>
        <v>161.75600000000003</v>
      </c>
      <c r="W1173" s="87" t="str">
        <f t="shared" si="357"/>
        <v>Domestic</v>
      </c>
      <c r="X1173" s="87" t="str">
        <f t="shared" si="358"/>
        <v>Non-local</v>
      </c>
      <c r="Y1173" s="104"/>
      <c r="Z1173" s="87" t="str">
        <f t="shared" si="354"/>
        <v>USA</v>
      </c>
      <c r="AA1173" s="87" t="str">
        <f t="shared" si="355"/>
        <v>USA</v>
      </c>
      <c r="AB1173" s="82" cm="1">
        <f t="array" ref="AB1173">VLOOKUP(B1173,'GDP per Capita'!$T$2:$V$4235,COLUMN('GDP per Capita'!$V:$V)-COLUMN('GDP per Capita'!$S:$S),FALSE)</f>
        <v>63809.64</v>
      </c>
      <c r="AC1173" s="82">
        <f t="shared" si="359"/>
        <v>63809.64</v>
      </c>
      <c r="AD1173" s="82">
        <f t="shared" si="360"/>
        <v>63809.64</v>
      </c>
      <c r="AE1173" s="88">
        <f t="shared" si="356"/>
        <v>2.4723527943806767E-2</v>
      </c>
    </row>
    <row r="1174" spans="1:31">
      <c r="A1174" s="77" t="s">
        <v>927</v>
      </c>
      <c r="B1174" s="77">
        <v>1173</v>
      </c>
      <c r="C1174" s="77" t="s">
        <v>29</v>
      </c>
      <c r="D1174" s="77" t="s">
        <v>29</v>
      </c>
      <c r="E1174" s="77">
        <v>2020</v>
      </c>
      <c r="F1174" s="77">
        <v>34.147645199999999</v>
      </c>
      <c r="G1174" s="77">
        <v>-118.1444779</v>
      </c>
      <c r="H1174" s="77">
        <v>0</v>
      </c>
      <c r="I1174" s="77" t="s">
        <v>881</v>
      </c>
      <c r="J1174" s="77">
        <v>43.074761000000002</v>
      </c>
      <c r="K1174" s="77">
        <v>-89.383761300000003</v>
      </c>
      <c r="L1174" s="77">
        <v>5344.7305889170102</v>
      </c>
      <c r="M1174" s="77">
        <v>0.923184194272757</v>
      </c>
      <c r="N1174" s="77">
        <v>0</v>
      </c>
      <c r="O1174" s="77">
        <v>641.367670670042</v>
      </c>
      <c r="P1174" s="87" cm="1">
        <f t="array" ref="P1174">IF($X1174="Non-local",VLOOKUP($E1174,$AI$64:$AW$68,COLUMN($AW:$AW)-COLUMN($AH:$AH),FALSE),IF($X1174="Unknown",VLOOKUP($E1174,$AI$71:$AW$75,COLUMN($AW:$AW)-COLUMN($AH:$AH),FALSE),0))</f>
        <v>224</v>
      </c>
      <c r="Q1174" s="87" cm="1">
        <f t="array" ref="Q1174">IF($X1174="Non-local",VLOOKUP($E1174,$AI$40:$AW$44,COLUMN($AW:$AW)-COLUMN($AH:$AH),FALSE),IF($X1174="Unknown",VLOOKUP($E1174,$AI$47:$AW$51,COLUMN($AW:$AW)-COLUMN($AH:$AH),FALSE),0))</f>
        <v>470.18520000000001</v>
      </c>
      <c r="R1174" s="87" cm="1">
        <f t="array" ref="R1174">IF($X1174="Non-local",VLOOKUP($E1174,$AI$88:$AW$92,COLUMN($AW:$AW)-COLUMN($AH:$AH),FALSE),IF($X1174="Unknown",VLOOKUP($E1174,$AI$95:$AW$99,COLUMN($AW:$AW)-COLUMN($AH:$AH),FALSE),0))</f>
        <v>0.13052013767768686</v>
      </c>
      <c r="S1174" s="87" cm="1">
        <f t="array" ref="S1174">VLOOKUP($E1174,$AI$111:$AW$115,COLUMN($AW:$AW)-COLUMN($AH:$AH),FALSE)</f>
        <v>410.28773999999999</v>
      </c>
      <c r="T1174" s="104">
        <f t="shared" si="352"/>
        <v>1.0537043319504438</v>
      </c>
      <c r="U1174" s="104">
        <f t="shared" si="353"/>
        <v>1745.840610670042</v>
      </c>
      <c r="V1174" s="87" cm="1">
        <f t="array" ref="V1174">VLOOKUP($E1174,$AI$118:$AW$122,COLUMN($AW:$AW)-COLUMN($AH:$AH),FALSE)</f>
        <v>161.75600000000003</v>
      </c>
      <c r="W1174" s="87" t="str">
        <f t="shared" si="357"/>
        <v>Domestic</v>
      </c>
      <c r="X1174" s="87" t="str">
        <f t="shared" si="358"/>
        <v>Non-local</v>
      </c>
      <c r="Y1174" s="104"/>
      <c r="Z1174" s="87" t="str">
        <f t="shared" si="354"/>
        <v>USA</v>
      </c>
      <c r="AA1174" s="87" t="str">
        <f t="shared" si="355"/>
        <v>USA</v>
      </c>
      <c r="AB1174" s="82" cm="1">
        <f t="array" ref="AB1174">VLOOKUP(B1174,'GDP per Capita'!$T$2:$V$4235,COLUMN('GDP per Capita'!$V:$V)-COLUMN('GDP per Capita'!$S:$S),FALSE)</f>
        <v>63809.64</v>
      </c>
      <c r="AC1174" s="82">
        <f t="shared" si="359"/>
        <v>63809.64</v>
      </c>
      <c r="AD1174" s="82">
        <f t="shared" si="360"/>
        <v>63809.64</v>
      </c>
      <c r="AE1174" s="88">
        <f t="shared" si="356"/>
        <v>2.7360138854725432E-2</v>
      </c>
    </row>
    <row r="1175" spans="1:31">
      <c r="A1175" s="77" t="s">
        <v>938</v>
      </c>
      <c r="B1175" s="77">
        <v>1174</v>
      </c>
      <c r="C1175" s="77" t="s">
        <v>29</v>
      </c>
      <c r="D1175" s="77" t="s">
        <v>29</v>
      </c>
      <c r="E1175" s="77">
        <v>2020</v>
      </c>
      <c r="F1175" s="77">
        <v>43.074760999999903</v>
      </c>
      <c r="G1175" s="77">
        <v>-89.383761300000003</v>
      </c>
      <c r="H1175" s="77">
        <v>1</v>
      </c>
      <c r="I1175" s="77" t="s">
        <v>881</v>
      </c>
      <c r="J1175" s="77">
        <v>43.074761000000002</v>
      </c>
      <c r="K1175" s="77">
        <v>-89.383761300000003</v>
      </c>
      <c r="L1175" s="77">
        <v>7.0732408818940899E-13</v>
      </c>
      <c r="M1175" s="77">
        <v>0</v>
      </c>
      <c r="N1175" s="77">
        <v>0</v>
      </c>
      <c r="O1175" s="77">
        <v>0</v>
      </c>
      <c r="P1175" s="87" cm="1">
        <f t="array" ref="P1175">IF($X1175="Non-local",VLOOKUP($E1175,$AI$64:$AW$68,COLUMN($AW:$AW)-COLUMN($AH:$AH),FALSE),IF($X1175="Unknown",VLOOKUP($E1175,$AI$71:$AW$75,COLUMN($AW:$AW)-COLUMN($AH:$AH),FALSE),0))</f>
        <v>0</v>
      </c>
      <c r="Q1175" s="87" cm="1">
        <f t="array" ref="Q1175">IF($X1175="Non-local",VLOOKUP($E1175,$AI$40:$AW$44,COLUMN($AW:$AW)-COLUMN($AH:$AH),FALSE),IF($X1175="Unknown",VLOOKUP($E1175,$AI$47:$AW$51,COLUMN($AW:$AW)-COLUMN($AH:$AH),FALSE),0))</f>
        <v>0</v>
      </c>
      <c r="R1175" s="87" cm="1">
        <f t="array" ref="R1175">IF($X1175="Non-local",VLOOKUP($E1175,$AI$88:$AW$92,COLUMN($AW:$AW)-COLUMN($AH:$AH),FALSE),IF($X1175="Unknown",VLOOKUP($E1175,$AI$95:$AW$99,COLUMN($AW:$AW)-COLUMN($AH:$AH),FALSE),0))</f>
        <v>0</v>
      </c>
      <c r="S1175" s="87" cm="1">
        <f t="array" ref="S1175">VLOOKUP($E1175,$AI$111:$AW$115,COLUMN($AW:$AW)-COLUMN($AH:$AH),FALSE)</f>
        <v>410.28773999999999</v>
      </c>
      <c r="T1175" s="104">
        <f t="shared" si="352"/>
        <v>0</v>
      </c>
      <c r="U1175" s="104">
        <f t="shared" si="353"/>
        <v>410.28773999999999</v>
      </c>
      <c r="V1175" s="87" cm="1">
        <f t="array" ref="V1175">VLOOKUP($E1175,$AI$118:$AW$122,COLUMN($AW:$AW)-COLUMN($AH:$AH),FALSE)</f>
        <v>161.75600000000003</v>
      </c>
      <c r="W1175" s="87" t="str">
        <f t="shared" si="357"/>
        <v>Domestic</v>
      </c>
      <c r="X1175" s="87" t="str">
        <f t="shared" si="358"/>
        <v>Local</v>
      </c>
      <c r="Y1175" s="104"/>
      <c r="Z1175" s="87" t="str">
        <f t="shared" si="354"/>
        <v>USA</v>
      </c>
      <c r="AA1175" s="87" t="str">
        <f t="shared" si="355"/>
        <v>USA</v>
      </c>
      <c r="AB1175" s="82" cm="1">
        <f t="array" ref="AB1175">VLOOKUP(B1175,'GDP per Capita'!$T$2:$V$4235,COLUMN('GDP per Capita'!$V:$V)-COLUMN('GDP per Capita'!$S:$S),FALSE)</f>
        <v>63809.64</v>
      </c>
      <c r="AC1175" s="82">
        <f t="shared" si="359"/>
        <v>63809.64</v>
      </c>
      <c r="AD1175" s="82">
        <f t="shared" si="360"/>
        <v>63809.64</v>
      </c>
      <c r="AE1175" s="88">
        <f t="shared" si="356"/>
        <v>6.4298707844143927E-3</v>
      </c>
    </row>
    <row r="1176" spans="1:31">
      <c r="A1176" s="77" t="s">
        <v>1384</v>
      </c>
      <c r="B1176" s="77">
        <v>1175</v>
      </c>
      <c r="C1176" s="77" t="s">
        <v>416</v>
      </c>
      <c r="D1176" s="77" t="s">
        <v>31</v>
      </c>
      <c r="E1176" s="77">
        <v>2020</v>
      </c>
      <c r="F1176" s="77">
        <v>51.481654599999999</v>
      </c>
      <c r="G1176" s="77">
        <v>-3.1791933999999999</v>
      </c>
      <c r="H1176" s="77">
        <v>0</v>
      </c>
      <c r="I1176" s="77" t="s">
        <v>881</v>
      </c>
      <c r="J1176" s="77">
        <v>43.074761000000002</v>
      </c>
      <c r="K1176" s="77">
        <v>-89.383761300000003</v>
      </c>
      <c r="L1176" s="77">
        <v>12372.721477413401</v>
      </c>
      <c r="M1176" s="77">
        <v>1.9177891152575799</v>
      </c>
      <c r="N1176" s="77">
        <v>0</v>
      </c>
      <c r="O1176" s="77">
        <v>1299.13575512841</v>
      </c>
      <c r="P1176" s="87" cm="1">
        <f t="array" ref="P1176">IF($X1176="Non-local",VLOOKUP($E1176,$AI$64:$AW$68,COLUMN($AW:$AW)-COLUMN($AH:$AH),FALSE),IF($X1176="Unknown",VLOOKUP($E1176,$AI$71:$AW$75,COLUMN($AW:$AW)-COLUMN($AH:$AH),FALSE),0))</f>
        <v>224</v>
      </c>
      <c r="Q1176" s="87" cm="1">
        <f t="array" ref="Q1176">IF($X1176="Non-local",VLOOKUP($E1176,$AI$40:$AW$44,COLUMN($AW:$AW)-COLUMN($AH:$AH),FALSE),IF($X1176="Unknown",VLOOKUP($E1176,$AI$47:$AW$51,COLUMN($AW:$AW)-COLUMN($AH:$AH),FALSE),0))</f>
        <v>470.18520000000001</v>
      </c>
      <c r="R1176" s="87" cm="1">
        <f t="array" ref="R1176">IF($X1176="Non-local",VLOOKUP($E1176,$AI$88:$AW$92,COLUMN($AW:$AW)-COLUMN($AH:$AH),FALSE),IF($X1176="Unknown",VLOOKUP($E1176,$AI$95:$AW$99,COLUMN($AW:$AW)-COLUMN($AH:$AH),FALSE),0))</f>
        <v>0.13052013767768686</v>
      </c>
      <c r="S1176" s="87" cm="1">
        <f t="array" ref="S1176">VLOOKUP($E1176,$AI$111:$AW$115,COLUMN($AW:$AW)-COLUMN($AH:$AH),FALSE)</f>
        <v>410.28773999999999</v>
      </c>
      <c r="T1176" s="104">
        <f t="shared" si="352"/>
        <v>2.0483092529352667</v>
      </c>
      <c r="U1176" s="104">
        <f t="shared" si="353"/>
        <v>2403.6086951284096</v>
      </c>
      <c r="V1176" s="87" cm="1">
        <f t="array" ref="V1176">VLOOKUP($E1176,$AI$118:$AW$122,COLUMN($AW:$AW)-COLUMN($AH:$AH),FALSE)</f>
        <v>161.75600000000003</v>
      </c>
      <c r="W1176" s="87" t="str">
        <f t="shared" si="357"/>
        <v>International</v>
      </c>
      <c r="X1176" s="87" t="str">
        <f t="shared" si="358"/>
        <v>Non-local</v>
      </c>
      <c r="Y1176" s="104"/>
      <c r="Z1176" s="87" t="str">
        <f t="shared" si="354"/>
        <v>United Kingdom</v>
      </c>
      <c r="AA1176" s="87" t="str">
        <f t="shared" si="355"/>
        <v>Europe</v>
      </c>
      <c r="AB1176" s="82" cm="1">
        <f t="array" ref="AB1176">VLOOKUP(B1176,'GDP per Capita'!$T$2:$V$4235,COLUMN('GDP per Capita'!$V:$V)-COLUMN('GDP per Capita'!$S:$S),FALSE)</f>
        <v>40800.480000000003</v>
      </c>
      <c r="AC1176" s="82">
        <f t="shared" si="359"/>
        <v>40800.480000000003</v>
      </c>
      <c r="AD1176" s="82">
        <f t="shared" si="360"/>
        <v>40800.480000000003</v>
      </c>
      <c r="AE1176" s="88">
        <f t="shared" si="356"/>
        <v>5.891128474783653E-2</v>
      </c>
    </row>
    <row r="1177" spans="1:31">
      <c r="A1177" s="77" t="s">
        <v>1012</v>
      </c>
      <c r="B1177" s="77">
        <v>1176</v>
      </c>
      <c r="C1177" s="77" t="s">
        <v>29</v>
      </c>
      <c r="D1177" s="77" t="s">
        <v>29</v>
      </c>
      <c r="E1177" s="77">
        <v>2020</v>
      </c>
      <c r="F1177" s="77">
        <v>38.890396099999997</v>
      </c>
      <c r="G1177" s="77">
        <v>-77.084158500000001</v>
      </c>
      <c r="H1177" s="77">
        <v>0</v>
      </c>
      <c r="I1177" s="77" t="s">
        <v>881</v>
      </c>
      <c r="J1177" s="77">
        <v>43.074761000000002</v>
      </c>
      <c r="K1177" s="77">
        <v>-89.383761300000003</v>
      </c>
      <c r="L1177" s="77">
        <v>2261.9807099562499</v>
      </c>
      <c r="M1177" s="77">
        <v>0.46031443572099501</v>
      </c>
      <c r="N1177" s="77">
        <v>0</v>
      </c>
      <c r="O1177" s="77">
        <v>434.30029631159999</v>
      </c>
      <c r="P1177" s="87" cm="1">
        <f t="array" ref="P1177">IF($X1177="Non-local",VLOOKUP($E1177,$AI$64:$AW$68,COLUMN($AW:$AW)-COLUMN($AH:$AH),FALSE),IF($X1177="Unknown",VLOOKUP($E1177,$AI$71:$AW$75,COLUMN($AW:$AW)-COLUMN($AH:$AH),FALSE),0))</f>
        <v>224</v>
      </c>
      <c r="Q1177" s="87" cm="1">
        <f t="array" ref="Q1177">IF($X1177="Non-local",VLOOKUP($E1177,$AI$40:$AW$44,COLUMN($AW:$AW)-COLUMN($AH:$AH),FALSE),IF($X1177="Unknown",VLOOKUP($E1177,$AI$47:$AW$51,COLUMN($AW:$AW)-COLUMN($AH:$AH),FALSE),0))</f>
        <v>470.18520000000001</v>
      </c>
      <c r="R1177" s="87" cm="1">
        <f t="array" ref="R1177">IF($X1177="Non-local",VLOOKUP($E1177,$AI$88:$AW$92,COLUMN($AW:$AW)-COLUMN($AH:$AH),FALSE),IF($X1177="Unknown",VLOOKUP($E1177,$AI$95:$AW$99,COLUMN($AW:$AW)-COLUMN($AH:$AH),FALSE),0))</f>
        <v>0.13052013767768686</v>
      </c>
      <c r="S1177" s="87" cm="1">
        <f t="array" ref="S1177">VLOOKUP($E1177,$AI$111:$AW$115,COLUMN($AW:$AW)-COLUMN($AH:$AH),FALSE)</f>
        <v>410.28773999999999</v>
      </c>
      <c r="T1177" s="104">
        <f t="shared" si="352"/>
        <v>0.59083457339868184</v>
      </c>
      <c r="U1177" s="104">
        <f t="shared" si="353"/>
        <v>1538.7732363115999</v>
      </c>
      <c r="V1177" s="87" cm="1">
        <f t="array" ref="V1177">VLOOKUP($E1177,$AI$118:$AW$122,COLUMN($AW:$AW)-COLUMN($AH:$AH),FALSE)</f>
        <v>161.75600000000003</v>
      </c>
      <c r="W1177" s="87" t="str">
        <f t="shared" si="357"/>
        <v>Domestic</v>
      </c>
      <c r="X1177" s="87" t="str">
        <f t="shared" si="358"/>
        <v>Non-local</v>
      </c>
      <c r="Y1177" s="104"/>
      <c r="Z1177" s="87" t="str">
        <f t="shared" si="354"/>
        <v>USA</v>
      </c>
      <c r="AA1177" s="87" t="str">
        <f t="shared" si="355"/>
        <v>USA</v>
      </c>
      <c r="AB1177" s="82" cm="1">
        <f t="array" ref="AB1177">VLOOKUP(B1177,'GDP per Capita'!$T$2:$V$4235,COLUMN('GDP per Capita'!$V:$V)-COLUMN('GDP per Capita'!$S:$S),FALSE)</f>
        <v>63809.64</v>
      </c>
      <c r="AC1177" s="82">
        <f t="shared" si="359"/>
        <v>63809.64</v>
      </c>
      <c r="AD1177" s="82">
        <f t="shared" si="360"/>
        <v>63809.64</v>
      </c>
      <c r="AE1177" s="88">
        <f t="shared" si="356"/>
        <v>2.4115059046119051E-2</v>
      </c>
    </row>
    <row r="1178" spans="1:31">
      <c r="A1178" s="77" t="s">
        <v>1127</v>
      </c>
      <c r="B1178" s="77">
        <v>1177</v>
      </c>
      <c r="C1178" s="77" t="s">
        <v>29</v>
      </c>
      <c r="D1178" s="77" t="s">
        <v>29</v>
      </c>
      <c r="E1178" s="77">
        <v>2020</v>
      </c>
      <c r="F1178" s="77">
        <v>21.304546999999999</v>
      </c>
      <c r="G1178" s="77">
        <v>-157.85567639999999</v>
      </c>
      <c r="H1178" s="77">
        <v>0</v>
      </c>
      <c r="I1178" s="77" t="s">
        <v>881</v>
      </c>
      <c r="J1178" s="77">
        <v>43.074761000000002</v>
      </c>
      <c r="K1178" s="77">
        <v>-89.383761300000003</v>
      </c>
      <c r="L1178" s="77">
        <v>13374.8059311611</v>
      </c>
      <c r="M1178" s="77">
        <v>2.0666950854224901</v>
      </c>
      <c r="N1178" s="77">
        <v>0</v>
      </c>
      <c r="O1178" s="77">
        <v>1404.35462277191</v>
      </c>
      <c r="P1178" s="87" cm="1">
        <f t="array" ref="P1178">IF($X1178="Non-local",VLOOKUP($E1178,$AI$64:$AW$68,COLUMN($AW:$AW)-COLUMN($AH:$AH),FALSE),IF($X1178="Unknown",VLOOKUP($E1178,$AI$71:$AW$75,COLUMN($AW:$AW)-COLUMN($AH:$AH),FALSE),0))</f>
        <v>224</v>
      </c>
      <c r="Q1178" s="87" cm="1">
        <f t="array" ref="Q1178">IF($X1178="Non-local",VLOOKUP($E1178,$AI$40:$AW$44,COLUMN($AW:$AW)-COLUMN($AH:$AH),FALSE),IF($X1178="Unknown",VLOOKUP($E1178,$AI$47:$AW$51,COLUMN($AW:$AW)-COLUMN($AH:$AH),FALSE),0))</f>
        <v>470.18520000000001</v>
      </c>
      <c r="R1178" s="87" cm="1">
        <f t="array" ref="R1178">IF($X1178="Non-local",VLOOKUP($E1178,$AI$88:$AW$92,COLUMN($AW:$AW)-COLUMN($AH:$AH),FALSE),IF($X1178="Unknown",VLOOKUP($E1178,$AI$95:$AW$99,COLUMN($AW:$AW)-COLUMN($AH:$AH),FALSE),0))</f>
        <v>0.13052013767768686</v>
      </c>
      <c r="S1178" s="87" cm="1">
        <f t="array" ref="S1178">VLOOKUP($E1178,$AI$111:$AW$115,COLUMN($AW:$AW)-COLUMN($AH:$AH),FALSE)</f>
        <v>410.28773999999999</v>
      </c>
      <c r="T1178" s="104">
        <f t="shared" si="352"/>
        <v>2.1972152231001769</v>
      </c>
      <c r="U1178" s="104">
        <f t="shared" si="353"/>
        <v>2508.8275627719104</v>
      </c>
      <c r="V1178" s="87" cm="1">
        <f t="array" ref="V1178">VLOOKUP($E1178,$AI$118:$AW$122,COLUMN($AW:$AW)-COLUMN($AH:$AH),FALSE)</f>
        <v>161.75600000000003</v>
      </c>
      <c r="W1178" s="87" t="str">
        <f t="shared" si="357"/>
        <v>Domestic</v>
      </c>
      <c r="X1178" s="87" t="str">
        <f t="shared" si="358"/>
        <v>Non-local</v>
      </c>
      <c r="Y1178" s="104"/>
      <c r="Z1178" s="87" t="str">
        <f t="shared" si="354"/>
        <v>USA</v>
      </c>
      <c r="AA1178" s="87" t="str">
        <f t="shared" si="355"/>
        <v>USA</v>
      </c>
      <c r="AB1178" s="82" cm="1">
        <f t="array" ref="AB1178">VLOOKUP(B1178,'GDP per Capita'!$T$2:$V$4235,COLUMN('GDP per Capita'!$V:$V)-COLUMN('GDP per Capita'!$S:$S),FALSE)</f>
        <v>63809.64</v>
      </c>
      <c r="AC1178" s="82">
        <f t="shared" si="359"/>
        <v>63809.64</v>
      </c>
      <c r="AD1178" s="82">
        <f t="shared" si="360"/>
        <v>63809.64</v>
      </c>
      <c r="AE1178" s="88">
        <f t="shared" si="356"/>
        <v>3.9317375286428674E-2</v>
      </c>
    </row>
    <row r="1179" spans="1:31">
      <c r="A1179" s="77" t="s">
        <v>1385</v>
      </c>
      <c r="B1179" s="77">
        <v>1178</v>
      </c>
      <c r="C1179" s="77" t="s">
        <v>320</v>
      </c>
      <c r="D1179" s="77" t="s">
        <v>28</v>
      </c>
      <c r="E1179" s="77">
        <v>2020</v>
      </c>
      <c r="F1179" s="77">
        <v>53.535410999999897</v>
      </c>
      <c r="G1179" s="77">
        <v>-113.507995999999</v>
      </c>
      <c r="H1179" s="77">
        <v>0</v>
      </c>
      <c r="I1179" s="77" t="s">
        <v>881</v>
      </c>
      <c r="J1179" s="77">
        <v>43.074761000000002</v>
      </c>
      <c r="K1179" s="77">
        <v>-89.383761300000003</v>
      </c>
      <c r="L1179" s="77">
        <v>4227.5782764634296</v>
      </c>
      <c r="M1179" s="77">
        <v>0.75835223522109896</v>
      </c>
      <c r="N1179" s="77">
        <v>0</v>
      </c>
      <c r="O1179" s="77">
        <v>507.309393175612</v>
      </c>
      <c r="P1179" s="87" cm="1">
        <f t="array" ref="P1179">IF($X1179="Non-local",VLOOKUP($E1179,$AI$64:$AW$68,COLUMN($AW:$AW)-COLUMN($AH:$AH),FALSE),IF($X1179="Unknown",VLOOKUP($E1179,$AI$71:$AW$75,COLUMN($AW:$AW)-COLUMN($AH:$AH),FALSE),0))</f>
        <v>224</v>
      </c>
      <c r="Q1179" s="87" cm="1">
        <f t="array" ref="Q1179">IF($X1179="Non-local",VLOOKUP($E1179,$AI$40:$AW$44,COLUMN($AW:$AW)-COLUMN($AH:$AH),FALSE),IF($X1179="Unknown",VLOOKUP($E1179,$AI$47:$AW$51,COLUMN($AW:$AW)-COLUMN($AH:$AH),FALSE),0))</f>
        <v>470.18520000000001</v>
      </c>
      <c r="R1179" s="87" cm="1">
        <f t="array" ref="R1179">IF($X1179="Non-local",VLOOKUP($E1179,$AI$88:$AW$92,COLUMN($AW:$AW)-COLUMN($AH:$AH),FALSE),IF($X1179="Unknown",VLOOKUP($E1179,$AI$95:$AW$99,COLUMN($AW:$AW)-COLUMN($AH:$AH),FALSE),0))</f>
        <v>0.13052013767768686</v>
      </c>
      <c r="S1179" s="87" cm="1">
        <f t="array" ref="S1179">VLOOKUP($E1179,$AI$111:$AW$115,COLUMN($AW:$AW)-COLUMN($AH:$AH),FALSE)</f>
        <v>410.28773999999999</v>
      </c>
      <c r="T1179" s="104">
        <f t="shared" si="352"/>
        <v>0.88887237289878585</v>
      </c>
      <c r="U1179" s="104">
        <f t="shared" si="353"/>
        <v>1611.7823331756119</v>
      </c>
      <c r="V1179" s="87" cm="1">
        <f t="array" ref="V1179">VLOOKUP($E1179,$AI$118:$AW$122,COLUMN($AW:$AW)-COLUMN($AH:$AH),FALSE)</f>
        <v>161.75600000000003</v>
      </c>
      <c r="W1179" s="87" t="str">
        <f t="shared" si="357"/>
        <v>International</v>
      </c>
      <c r="X1179" s="87" t="str">
        <f t="shared" si="358"/>
        <v>Non-local</v>
      </c>
      <c r="Y1179" s="104"/>
      <c r="Z1179" s="87" t="str">
        <f t="shared" si="354"/>
        <v>Canada</v>
      </c>
      <c r="AA1179" s="87" t="str">
        <f t="shared" si="355"/>
        <v>Other Americas</v>
      </c>
      <c r="AB1179" s="82" cm="1">
        <f t="array" ref="AB1179">VLOOKUP(B1179,'GDP per Capita'!$T$2:$V$4235,COLUMN('GDP per Capita'!$V:$V)-COLUMN('GDP per Capita'!$S:$S),FALSE)</f>
        <v>49196.49</v>
      </c>
      <c r="AC1179" s="82">
        <f t="shared" si="359"/>
        <v>49196.49</v>
      </c>
      <c r="AD1179" s="82">
        <f t="shared" si="360"/>
        <v>49196.49</v>
      </c>
      <c r="AE1179" s="88">
        <f t="shared" si="356"/>
        <v>3.276214081890013E-2</v>
      </c>
    </row>
    <row r="1180" spans="1:31">
      <c r="A1180" s="77" t="s">
        <v>1386</v>
      </c>
      <c r="B1180" s="77">
        <v>1179</v>
      </c>
      <c r="C1180" s="77" t="s">
        <v>29</v>
      </c>
      <c r="D1180" s="77" t="s">
        <v>29</v>
      </c>
      <c r="E1180" s="77">
        <v>2020</v>
      </c>
      <c r="F1180" s="77">
        <v>47.685957299999998</v>
      </c>
      <c r="G1180" s="77">
        <v>-122.19202490000001</v>
      </c>
      <c r="H1180" s="77">
        <v>0</v>
      </c>
      <c r="I1180" s="77" t="s">
        <v>881</v>
      </c>
      <c r="J1180" s="77">
        <v>43.074761000000002</v>
      </c>
      <c r="K1180" s="77">
        <v>-89.383761300000003</v>
      </c>
      <c r="L1180" s="77">
        <v>5185.6169085585998</v>
      </c>
      <c r="M1180" s="77">
        <v>0.90167399846866503</v>
      </c>
      <c r="N1180" s="77">
        <v>0</v>
      </c>
      <c r="O1180" s="77">
        <v>622.27402902703204</v>
      </c>
      <c r="P1180" s="87" cm="1">
        <f t="array" ref="P1180">IF($X1180="Non-local",VLOOKUP($E1180,$AI$64:$AW$68,COLUMN($AW:$AW)-COLUMN($AH:$AH),FALSE),IF($X1180="Unknown",VLOOKUP($E1180,$AI$71:$AW$75,COLUMN($AW:$AW)-COLUMN($AH:$AH),FALSE),0))</f>
        <v>224</v>
      </c>
      <c r="Q1180" s="87" cm="1">
        <f t="array" ref="Q1180">IF($X1180="Non-local",VLOOKUP($E1180,$AI$40:$AW$44,COLUMN($AW:$AW)-COLUMN($AH:$AH),FALSE),IF($X1180="Unknown",VLOOKUP($E1180,$AI$47:$AW$51,COLUMN($AW:$AW)-COLUMN($AH:$AH),FALSE),0))</f>
        <v>470.18520000000001</v>
      </c>
      <c r="R1180" s="87" cm="1">
        <f t="array" ref="R1180">IF($X1180="Non-local",VLOOKUP($E1180,$AI$88:$AW$92,COLUMN($AW:$AW)-COLUMN($AH:$AH),FALSE),IF($X1180="Unknown",VLOOKUP($E1180,$AI$95:$AW$99,COLUMN($AW:$AW)-COLUMN($AH:$AH),FALSE),0))</f>
        <v>0.13052013767768686</v>
      </c>
      <c r="S1180" s="87" cm="1">
        <f t="array" ref="S1180">VLOOKUP($E1180,$AI$111:$AW$115,COLUMN($AW:$AW)-COLUMN($AH:$AH),FALSE)</f>
        <v>410.28773999999999</v>
      </c>
      <c r="T1180" s="104">
        <f t="shared" si="352"/>
        <v>1.0321941361463518</v>
      </c>
      <c r="U1180" s="104">
        <f t="shared" si="353"/>
        <v>1726.746969027032</v>
      </c>
      <c r="V1180" s="87" cm="1">
        <f t="array" ref="V1180">VLOOKUP($E1180,$AI$118:$AW$122,COLUMN($AW:$AW)-COLUMN($AH:$AH),FALSE)</f>
        <v>161.75600000000003</v>
      </c>
      <c r="W1180" s="87" t="str">
        <f t="shared" si="357"/>
        <v>Domestic</v>
      </c>
      <c r="X1180" s="87" t="str">
        <f t="shared" si="358"/>
        <v>Non-local</v>
      </c>
      <c r="Y1180" s="104"/>
      <c r="Z1180" s="87" t="str">
        <f t="shared" si="354"/>
        <v>USA</v>
      </c>
      <c r="AA1180" s="87" t="str">
        <f t="shared" si="355"/>
        <v>USA</v>
      </c>
      <c r="AB1180" s="82" cm="1">
        <f t="array" ref="AB1180">VLOOKUP(B1180,'GDP per Capita'!$T$2:$V$4235,COLUMN('GDP per Capita'!$V:$V)-COLUMN('GDP per Capita'!$S:$S),FALSE)</f>
        <v>63809.64</v>
      </c>
      <c r="AC1180" s="82">
        <f t="shared" si="359"/>
        <v>63809.64</v>
      </c>
      <c r="AD1180" s="82">
        <f t="shared" si="360"/>
        <v>63809.64</v>
      </c>
      <c r="AE1180" s="88">
        <f t="shared" si="356"/>
        <v>2.7060910687272833E-2</v>
      </c>
    </row>
    <row r="1181" spans="1:31">
      <c r="A1181" s="77" t="s">
        <v>1387</v>
      </c>
      <c r="B1181" s="77">
        <v>1180</v>
      </c>
      <c r="C1181" s="77" t="s">
        <v>29</v>
      </c>
      <c r="D1181" s="77" t="s">
        <v>29</v>
      </c>
      <c r="E1181" s="77">
        <v>2020</v>
      </c>
      <c r="F1181" s="77">
        <v>35.776817700000002</v>
      </c>
      <c r="G1181" s="77">
        <v>-78.799138799999994</v>
      </c>
      <c r="H1181" s="77">
        <v>0</v>
      </c>
      <c r="I1181" s="77" t="s">
        <v>881</v>
      </c>
      <c r="J1181" s="77">
        <v>43.074761000000002</v>
      </c>
      <c r="K1181" s="77">
        <v>-89.383761300000003</v>
      </c>
      <c r="L1181" s="77">
        <v>2433.6976154788499</v>
      </c>
      <c r="M1181" s="77">
        <v>0.48298875593935098</v>
      </c>
      <c r="N1181" s="77">
        <v>0</v>
      </c>
      <c r="O1181" s="77">
        <v>467.26994217193999</v>
      </c>
      <c r="P1181" s="87" cm="1">
        <f t="array" ref="P1181">IF($X1181="Non-local",VLOOKUP($E1181,$AI$64:$AW$68,COLUMN($AW:$AW)-COLUMN($AH:$AH),FALSE),IF($X1181="Unknown",VLOOKUP($E1181,$AI$71:$AW$75,COLUMN($AW:$AW)-COLUMN($AH:$AH),FALSE),0))</f>
        <v>224</v>
      </c>
      <c r="Q1181" s="87" cm="1">
        <f t="array" ref="Q1181">IF($X1181="Non-local",VLOOKUP($E1181,$AI$40:$AW$44,COLUMN($AW:$AW)-COLUMN($AH:$AH),FALSE),IF($X1181="Unknown",VLOOKUP($E1181,$AI$47:$AW$51,COLUMN($AW:$AW)-COLUMN($AH:$AH),FALSE),0))</f>
        <v>470.18520000000001</v>
      </c>
      <c r="R1181" s="87" cm="1">
        <f t="array" ref="R1181">IF($X1181="Non-local",VLOOKUP($E1181,$AI$88:$AW$92,COLUMN($AW:$AW)-COLUMN($AH:$AH),FALSE),IF($X1181="Unknown",VLOOKUP($E1181,$AI$95:$AW$99,COLUMN($AW:$AW)-COLUMN($AH:$AH),FALSE),0))</f>
        <v>0.13052013767768686</v>
      </c>
      <c r="S1181" s="87" cm="1">
        <f t="array" ref="S1181">VLOOKUP($E1181,$AI$111:$AW$115,COLUMN($AW:$AW)-COLUMN($AH:$AH),FALSE)</f>
        <v>410.28773999999999</v>
      </c>
      <c r="T1181" s="104">
        <f t="shared" si="352"/>
        <v>0.61350889361703786</v>
      </c>
      <c r="U1181" s="104">
        <f t="shared" si="353"/>
        <v>1571.74288217194</v>
      </c>
      <c r="V1181" s="87" cm="1">
        <f t="array" ref="V1181">VLOOKUP($E1181,$AI$118:$AW$122,COLUMN($AW:$AW)-COLUMN($AH:$AH),FALSE)</f>
        <v>161.75600000000003</v>
      </c>
      <c r="W1181" s="87" t="str">
        <f t="shared" si="357"/>
        <v>Domestic</v>
      </c>
      <c r="X1181" s="87" t="str">
        <f t="shared" si="358"/>
        <v>Non-local</v>
      </c>
      <c r="Y1181" s="104"/>
      <c r="Z1181" s="87" t="str">
        <f t="shared" si="354"/>
        <v>USA</v>
      </c>
      <c r="AA1181" s="87" t="str">
        <f t="shared" si="355"/>
        <v>USA</v>
      </c>
      <c r="AB1181" s="82" cm="1">
        <f t="array" ref="AB1181">VLOOKUP(B1181,'GDP per Capita'!$T$2:$V$4235,COLUMN('GDP per Capita'!$V:$V)-COLUMN('GDP per Capita'!$S:$S),FALSE)</f>
        <v>63809.64</v>
      </c>
      <c r="AC1181" s="82">
        <f t="shared" si="359"/>
        <v>63809.64</v>
      </c>
      <c r="AD1181" s="82">
        <f t="shared" si="360"/>
        <v>63809.64</v>
      </c>
      <c r="AE1181" s="88">
        <f t="shared" si="356"/>
        <v>2.4631746585185875E-2</v>
      </c>
    </row>
    <row r="1182" spans="1:31">
      <c r="A1182" s="77" t="s">
        <v>1388</v>
      </c>
      <c r="B1182" s="77">
        <v>1181</v>
      </c>
      <c r="C1182" s="77" t="s">
        <v>416</v>
      </c>
      <c r="D1182" s="77" t="s">
        <v>31</v>
      </c>
      <c r="E1182" s="77">
        <v>2020</v>
      </c>
      <c r="F1182" s="77">
        <v>51.481654599999999</v>
      </c>
      <c r="G1182" s="77">
        <v>-3.1791933999999999</v>
      </c>
      <c r="H1182" s="77">
        <v>0</v>
      </c>
      <c r="I1182" s="77" t="s">
        <v>881</v>
      </c>
      <c r="J1182" s="77">
        <v>43.074761000000002</v>
      </c>
      <c r="K1182" s="77">
        <v>-89.383761300000003</v>
      </c>
      <c r="L1182" s="77">
        <v>12372.721477413401</v>
      </c>
      <c r="M1182" s="77">
        <v>1.9177891152575799</v>
      </c>
      <c r="N1182" s="77">
        <v>0</v>
      </c>
      <c r="O1182" s="77">
        <v>1299.13575512841</v>
      </c>
      <c r="P1182" s="87" cm="1">
        <f t="array" ref="P1182">IF($X1182="Non-local",VLOOKUP($E1182,$AI$64:$AW$68,COLUMN($AW:$AW)-COLUMN($AH:$AH),FALSE),IF($X1182="Unknown",VLOOKUP($E1182,$AI$71:$AW$75,COLUMN($AW:$AW)-COLUMN($AH:$AH),FALSE),0))</f>
        <v>224</v>
      </c>
      <c r="Q1182" s="87" cm="1">
        <f t="array" ref="Q1182">IF($X1182="Non-local",VLOOKUP($E1182,$AI$40:$AW$44,COLUMN($AW:$AW)-COLUMN($AH:$AH),FALSE),IF($X1182="Unknown",VLOOKUP($E1182,$AI$47:$AW$51,COLUMN($AW:$AW)-COLUMN($AH:$AH),FALSE),0))</f>
        <v>470.18520000000001</v>
      </c>
      <c r="R1182" s="87" cm="1">
        <f t="array" ref="R1182">IF($X1182="Non-local",VLOOKUP($E1182,$AI$88:$AW$92,COLUMN($AW:$AW)-COLUMN($AH:$AH),FALSE),IF($X1182="Unknown",VLOOKUP($E1182,$AI$95:$AW$99,COLUMN($AW:$AW)-COLUMN($AH:$AH),FALSE),0))</f>
        <v>0.13052013767768686</v>
      </c>
      <c r="S1182" s="87" cm="1">
        <f t="array" ref="S1182">VLOOKUP($E1182,$AI$111:$AW$115,COLUMN($AW:$AW)-COLUMN($AH:$AH),FALSE)</f>
        <v>410.28773999999999</v>
      </c>
      <c r="T1182" s="104">
        <f t="shared" si="352"/>
        <v>2.0483092529352667</v>
      </c>
      <c r="U1182" s="104">
        <f t="shared" si="353"/>
        <v>2403.6086951284096</v>
      </c>
      <c r="V1182" s="87" cm="1">
        <f t="array" ref="V1182">VLOOKUP($E1182,$AI$118:$AW$122,COLUMN($AW:$AW)-COLUMN($AH:$AH),FALSE)</f>
        <v>161.75600000000003</v>
      </c>
      <c r="W1182" s="87" t="str">
        <f t="shared" si="357"/>
        <v>International</v>
      </c>
      <c r="X1182" s="87" t="str">
        <f t="shared" si="358"/>
        <v>Non-local</v>
      </c>
      <c r="Y1182" s="104"/>
      <c r="Z1182" s="87" t="str">
        <f t="shared" si="354"/>
        <v>United Kingdom</v>
      </c>
      <c r="AA1182" s="87" t="str">
        <f t="shared" si="355"/>
        <v>Europe</v>
      </c>
      <c r="AB1182" s="82" cm="1">
        <f t="array" ref="AB1182">VLOOKUP(B1182,'GDP per Capita'!$T$2:$V$4235,COLUMN('GDP per Capita'!$V:$V)-COLUMN('GDP per Capita'!$S:$S),FALSE)</f>
        <v>40800.480000000003</v>
      </c>
      <c r="AC1182" s="82">
        <f t="shared" si="359"/>
        <v>40800.480000000003</v>
      </c>
      <c r="AD1182" s="82">
        <f t="shared" si="360"/>
        <v>40800.480000000003</v>
      </c>
      <c r="AE1182" s="88">
        <f t="shared" si="356"/>
        <v>5.891128474783653E-2</v>
      </c>
    </row>
    <row r="1183" spans="1:31">
      <c r="A1183" s="77" t="s">
        <v>1389</v>
      </c>
      <c r="B1183" s="77">
        <v>1182</v>
      </c>
      <c r="C1183" s="77" t="s">
        <v>29</v>
      </c>
      <c r="D1183" s="77" t="s">
        <v>29</v>
      </c>
      <c r="E1183" s="77">
        <v>2020</v>
      </c>
      <c r="F1183" s="77">
        <v>28.068349600000001</v>
      </c>
      <c r="G1183" s="77">
        <v>-80.560330299999904</v>
      </c>
      <c r="H1183" s="77">
        <v>0</v>
      </c>
      <c r="I1183" s="77" t="s">
        <v>881</v>
      </c>
      <c r="J1183" s="77">
        <v>43.074761000000002</v>
      </c>
      <c r="K1183" s="77">
        <v>-89.383761300000003</v>
      </c>
      <c r="L1183" s="77">
        <v>3694.0624138754101</v>
      </c>
      <c r="M1183" s="77">
        <v>0.67341791979516397</v>
      </c>
      <c r="N1183" s="77">
        <v>0</v>
      </c>
      <c r="O1183" s="77">
        <v>709.259983464078</v>
      </c>
      <c r="P1183" s="87" cm="1">
        <f t="array" ref="P1183">IF($X1183="Non-local",VLOOKUP($E1183,$AI$64:$AW$68,COLUMN($AW:$AW)-COLUMN($AH:$AH),FALSE),IF($X1183="Unknown",VLOOKUP($E1183,$AI$71:$AW$75,COLUMN($AW:$AW)-COLUMN($AH:$AH),FALSE),0))</f>
        <v>224</v>
      </c>
      <c r="Q1183" s="87" cm="1">
        <f t="array" ref="Q1183">IF($X1183="Non-local",VLOOKUP($E1183,$AI$40:$AW$44,COLUMN($AW:$AW)-COLUMN($AH:$AH),FALSE),IF($X1183="Unknown",VLOOKUP($E1183,$AI$47:$AW$51,COLUMN($AW:$AW)-COLUMN($AH:$AH),FALSE),0))</f>
        <v>470.18520000000001</v>
      </c>
      <c r="R1183" s="87" cm="1">
        <f t="array" ref="R1183">IF($X1183="Non-local",VLOOKUP($E1183,$AI$88:$AW$92,COLUMN($AW:$AW)-COLUMN($AH:$AH),FALSE),IF($X1183="Unknown",VLOOKUP($E1183,$AI$95:$AW$99,COLUMN($AW:$AW)-COLUMN($AH:$AH),FALSE),0))</f>
        <v>0.13052013767768686</v>
      </c>
      <c r="S1183" s="87" cm="1">
        <f t="array" ref="S1183">VLOOKUP($E1183,$AI$111:$AW$115,COLUMN($AW:$AW)-COLUMN($AH:$AH),FALSE)</f>
        <v>410.28773999999999</v>
      </c>
      <c r="T1183" s="104">
        <f t="shared" si="352"/>
        <v>0.80393805747285085</v>
      </c>
      <c r="U1183" s="104">
        <f t="shared" si="353"/>
        <v>1813.7329234640781</v>
      </c>
      <c r="V1183" s="87" cm="1">
        <f t="array" ref="V1183">VLOOKUP($E1183,$AI$118:$AW$122,COLUMN($AW:$AW)-COLUMN($AH:$AH),FALSE)</f>
        <v>161.75600000000003</v>
      </c>
      <c r="W1183" s="87" t="str">
        <f t="shared" si="357"/>
        <v>Domestic</v>
      </c>
      <c r="X1183" s="87" t="str">
        <f t="shared" si="358"/>
        <v>Non-local</v>
      </c>
      <c r="Y1183" s="104"/>
      <c r="Z1183" s="87" t="str">
        <f t="shared" si="354"/>
        <v>USA</v>
      </c>
      <c r="AA1183" s="87" t="str">
        <f t="shared" si="355"/>
        <v>USA</v>
      </c>
      <c r="AB1183" s="82" cm="1">
        <f t="array" ref="AB1183">VLOOKUP(B1183,'GDP per Capita'!$T$2:$V$4235,COLUMN('GDP per Capita'!$V:$V)-COLUMN('GDP per Capita'!$S:$S),FALSE)</f>
        <v>63809.64</v>
      </c>
      <c r="AC1183" s="82">
        <f t="shared" si="359"/>
        <v>63809.64</v>
      </c>
      <c r="AD1183" s="82">
        <f t="shared" si="360"/>
        <v>63809.64</v>
      </c>
      <c r="AE1183" s="88">
        <f t="shared" si="356"/>
        <v>2.8424120923798944E-2</v>
      </c>
    </row>
    <row r="1184" spans="1:31">
      <c r="A1184" s="77" t="s">
        <v>920</v>
      </c>
      <c r="B1184" s="77">
        <v>1183</v>
      </c>
      <c r="C1184" s="77" t="s">
        <v>29</v>
      </c>
      <c r="D1184" s="77" t="s">
        <v>29</v>
      </c>
      <c r="E1184" s="77">
        <v>2020</v>
      </c>
      <c r="F1184" s="77">
        <v>32.222876499999998</v>
      </c>
      <c r="G1184" s="77">
        <v>-110.9748477</v>
      </c>
      <c r="H1184" s="77">
        <v>0</v>
      </c>
      <c r="I1184" s="77" t="s">
        <v>881</v>
      </c>
      <c r="J1184" s="77">
        <v>43.074761000000002</v>
      </c>
      <c r="K1184" s="77">
        <v>-89.383761300000003</v>
      </c>
      <c r="L1184" s="77">
        <v>4482.5152870161</v>
      </c>
      <c r="M1184" s="77">
        <v>0.798937533590652</v>
      </c>
      <c r="N1184" s="77">
        <v>0</v>
      </c>
      <c r="O1184" s="77">
        <v>537.90183444193201</v>
      </c>
      <c r="P1184" s="87" cm="1">
        <f t="array" ref="P1184">IF($X1184="Non-local",VLOOKUP($E1184,$AI$64:$AW$68,COLUMN($AW:$AW)-COLUMN($AH:$AH),FALSE),IF($X1184="Unknown",VLOOKUP($E1184,$AI$71:$AW$75,COLUMN($AW:$AW)-COLUMN($AH:$AH),FALSE),0))</f>
        <v>224</v>
      </c>
      <c r="Q1184" s="87" cm="1">
        <f t="array" ref="Q1184">IF($X1184="Non-local",VLOOKUP($E1184,$AI$40:$AW$44,COLUMN($AW:$AW)-COLUMN($AH:$AH),FALSE),IF($X1184="Unknown",VLOOKUP($E1184,$AI$47:$AW$51,COLUMN($AW:$AW)-COLUMN($AH:$AH),FALSE),0))</f>
        <v>470.18520000000001</v>
      </c>
      <c r="R1184" s="87" cm="1">
        <f t="array" ref="R1184">IF($X1184="Non-local",VLOOKUP($E1184,$AI$88:$AW$92,COLUMN($AW:$AW)-COLUMN($AH:$AH),FALSE),IF($X1184="Unknown",VLOOKUP($E1184,$AI$95:$AW$99,COLUMN($AW:$AW)-COLUMN($AH:$AH),FALSE),0))</f>
        <v>0.13052013767768686</v>
      </c>
      <c r="S1184" s="87" cm="1">
        <f t="array" ref="S1184">VLOOKUP($E1184,$AI$111:$AW$115,COLUMN($AW:$AW)-COLUMN($AH:$AH),FALSE)</f>
        <v>410.28773999999999</v>
      </c>
      <c r="T1184" s="104">
        <f t="shared" si="352"/>
        <v>0.92945767126833889</v>
      </c>
      <c r="U1184" s="104">
        <f t="shared" si="353"/>
        <v>1642.374774441932</v>
      </c>
      <c r="V1184" s="87" cm="1">
        <f t="array" ref="V1184">VLOOKUP($E1184,$AI$118:$AW$122,COLUMN($AW:$AW)-COLUMN($AH:$AH),FALSE)</f>
        <v>161.75600000000003</v>
      </c>
      <c r="W1184" s="87" t="str">
        <f t="shared" si="357"/>
        <v>Domestic</v>
      </c>
      <c r="X1184" s="87" t="str">
        <f t="shared" si="358"/>
        <v>Non-local</v>
      </c>
      <c r="Y1184" s="104"/>
      <c r="Z1184" s="87" t="str">
        <f t="shared" si="354"/>
        <v>USA</v>
      </c>
      <c r="AA1184" s="87" t="str">
        <f t="shared" si="355"/>
        <v>USA</v>
      </c>
      <c r="AB1184" s="82" cm="1">
        <f t="array" ref="AB1184">VLOOKUP(B1184,'GDP per Capita'!$T$2:$V$4235,COLUMN('GDP per Capita'!$V:$V)-COLUMN('GDP per Capita'!$S:$S),FALSE)</f>
        <v>63809.64</v>
      </c>
      <c r="AC1184" s="82">
        <f t="shared" si="359"/>
        <v>63809.64</v>
      </c>
      <c r="AD1184" s="82">
        <f t="shared" si="360"/>
        <v>63809.64</v>
      </c>
      <c r="AE1184" s="88">
        <f t="shared" si="356"/>
        <v>2.5738662284287013E-2</v>
      </c>
    </row>
    <row r="1185" spans="1:31">
      <c r="A1185" s="77" t="s">
        <v>1390</v>
      </c>
      <c r="B1185" s="77">
        <v>1184</v>
      </c>
      <c r="C1185" s="77" t="s">
        <v>29</v>
      </c>
      <c r="D1185" s="77" t="s">
        <v>29</v>
      </c>
      <c r="E1185" s="77">
        <v>2020</v>
      </c>
      <c r="F1185" s="77">
        <v>43.002091899999897</v>
      </c>
      <c r="G1185" s="77">
        <v>-89.423817</v>
      </c>
      <c r="H1185" s="77">
        <v>1</v>
      </c>
      <c r="I1185" s="77" t="s">
        <v>881</v>
      </c>
      <c r="J1185" s="77">
        <v>43.074761000000002</v>
      </c>
      <c r="K1185" s="77">
        <v>-89.383761300000003</v>
      </c>
      <c r="L1185" s="77">
        <v>17.423122761998499</v>
      </c>
      <c r="M1185" s="77">
        <v>0</v>
      </c>
      <c r="N1185" s="77">
        <v>0</v>
      </c>
      <c r="O1185" s="77">
        <v>0</v>
      </c>
      <c r="P1185" s="87" cm="1">
        <f t="array" ref="P1185">IF($X1185="Non-local",VLOOKUP($E1185,$AI$64:$AW$68,COLUMN($AW:$AW)-COLUMN($AH:$AH),FALSE),IF($X1185="Unknown",VLOOKUP($E1185,$AI$71:$AW$75,COLUMN($AW:$AW)-COLUMN($AH:$AH),FALSE),0))</f>
        <v>0</v>
      </c>
      <c r="Q1185" s="87" cm="1">
        <f t="array" ref="Q1185">IF($X1185="Non-local",VLOOKUP($E1185,$AI$40:$AW$44,COLUMN($AW:$AW)-COLUMN($AH:$AH),FALSE),IF($X1185="Unknown",VLOOKUP($E1185,$AI$47:$AW$51,COLUMN($AW:$AW)-COLUMN($AH:$AH),FALSE),0))</f>
        <v>0</v>
      </c>
      <c r="R1185" s="87" cm="1">
        <f t="array" ref="R1185">IF($X1185="Non-local",VLOOKUP($E1185,$AI$88:$AW$92,COLUMN($AW:$AW)-COLUMN($AH:$AH),FALSE),IF($X1185="Unknown",VLOOKUP($E1185,$AI$95:$AW$99,COLUMN($AW:$AW)-COLUMN($AH:$AH),FALSE),0))</f>
        <v>0</v>
      </c>
      <c r="S1185" s="87" cm="1">
        <f t="array" ref="S1185">VLOOKUP($E1185,$AI$111:$AW$115,COLUMN($AW:$AW)-COLUMN($AH:$AH),FALSE)</f>
        <v>410.28773999999999</v>
      </c>
      <c r="T1185" s="104">
        <f t="shared" si="352"/>
        <v>0</v>
      </c>
      <c r="U1185" s="104">
        <f t="shared" si="353"/>
        <v>410.28773999999999</v>
      </c>
      <c r="V1185" s="87" cm="1">
        <f t="array" ref="V1185">VLOOKUP($E1185,$AI$118:$AW$122,COLUMN($AW:$AW)-COLUMN($AH:$AH),FALSE)</f>
        <v>161.75600000000003</v>
      </c>
      <c r="W1185" s="87" t="str">
        <f t="shared" si="357"/>
        <v>Domestic</v>
      </c>
      <c r="X1185" s="87" t="str">
        <f t="shared" si="358"/>
        <v>Local</v>
      </c>
      <c r="Y1185" s="104"/>
      <c r="Z1185" s="87" t="str">
        <f t="shared" si="354"/>
        <v>USA</v>
      </c>
      <c r="AA1185" s="87" t="str">
        <f t="shared" si="355"/>
        <v>USA</v>
      </c>
      <c r="AB1185" s="82" cm="1">
        <f t="array" ref="AB1185">VLOOKUP(B1185,'GDP per Capita'!$T$2:$V$4235,COLUMN('GDP per Capita'!$V:$V)-COLUMN('GDP per Capita'!$S:$S),FALSE)</f>
        <v>63809.64</v>
      </c>
      <c r="AC1185" s="82">
        <f t="shared" si="359"/>
        <v>63809.64</v>
      </c>
      <c r="AD1185" s="82">
        <f t="shared" si="360"/>
        <v>63809.64</v>
      </c>
      <c r="AE1185" s="88">
        <f t="shared" si="356"/>
        <v>6.4298707844143927E-3</v>
      </c>
    </row>
    <row r="1186" spans="1:31">
      <c r="A1186" s="77" t="s">
        <v>1391</v>
      </c>
      <c r="B1186" s="77">
        <v>1185</v>
      </c>
      <c r="C1186" s="77" t="s">
        <v>29</v>
      </c>
      <c r="D1186" s="77" t="s">
        <v>29</v>
      </c>
      <c r="E1186" s="77">
        <v>2020</v>
      </c>
      <c r="F1186" s="77">
        <v>40.155221900000001</v>
      </c>
      <c r="G1186" s="77">
        <v>-75.889911999999995</v>
      </c>
      <c r="H1186" s="77">
        <v>0</v>
      </c>
      <c r="I1186" s="77" t="s">
        <v>881</v>
      </c>
      <c r="J1186" s="77">
        <v>43.074761000000002</v>
      </c>
      <c r="K1186" s="77">
        <v>-89.383761300000003</v>
      </c>
      <c r="L1186" s="77">
        <v>2332.61740812996</v>
      </c>
      <c r="M1186" s="77">
        <v>0.46964164266479402</v>
      </c>
      <c r="N1186" s="77">
        <v>0</v>
      </c>
      <c r="O1186" s="77">
        <v>447.86254236095402</v>
      </c>
      <c r="P1186" s="87" cm="1">
        <f t="array" ref="P1186">IF($X1186="Non-local",VLOOKUP($E1186,$AI$64:$AW$68,COLUMN($AW:$AW)-COLUMN($AH:$AH),FALSE),IF($X1186="Unknown",VLOOKUP($E1186,$AI$71:$AW$75,COLUMN($AW:$AW)-COLUMN($AH:$AH),FALSE),0))</f>
        <v>224</v>
      </c>
      <c r="Q1186" s="87" cm="1">
        <f t="array" ref="Q1186">IF($X1186="Non-local",VLOOKUP($E1186,$AI$40:$AW$44,COLUMN($AW:$AW)-COLUMN($AH:$AH),FALSE),IF($X1186="Unknown",VLOOKUP($E1186,$AI$47:$AW$51,COLUMN($AW:$AW)-COLUMN($AH:$AH),FALSE),0))</f>
        <v>470.18520000000001</v>
      </c>
      <c r="R1186" s="87" cm="1">
        <f t="array" ref="R1186">IF($X1186="Non-local",VLOOKUP($E1186,$AI$88:$AW$92,COLUMN($AW:$AW)-COLUMN($AH:$AH),FALSE),IF($X1186="Unknown",VLOOKUP($E1186,$AI$95:$AW$99,COLUMN($AW:$AW)-COLUMN($AH:$AH),FALSE),0))</f>
        <v>0.13052013767768686</v>
      </c>
      <c r="S1186" s="87" cm="1">
        <f t="array" ref="S1186">VLOOKUP($E1186,$AI$111:$AW$115,COLUMN($AW:$AW)-COLUMN($AH:$AH),FALSE)</f>
        <v>410.28773999999999</v>
      </c>
      <c r="T1186" s="104">
        <f t="shared" si="352"/>
        <v>0.60016178034248091</v>
      </c>
      <c r="U1186" s="104">
        <f t="shared" si="353"/>
        <v>1552.3354823609541</v>
      </c>
      <c r="V1186" s="87" cm="1">
        <f t="array" ref="V1186">VLOOKUP($E1186,$AI$118:$AW$122,COLUMN($AW:$AW)-COLUMN($AH:$AH),FALSE)</f>
        <v>161.75600000000003</v>
      </c>
      <c r="W1186" s="87" t="str">
        <f t="shared" si="357"/>
        <v>Domestic</v>
      </c>
      <c r="X1186" s="87" t="str">
        <f t="shared" si="358"/>
        <v>Non-local</v>
      </c>
      <c r="Y1186" s="104"/>
      <c r="Z1186" s="87" t="str">
        <f t="shared" si="354"/>
        <v>USA</v>
      </c>
      <c r="AA1186" s="87" t="str">
        <f t="shared" si="355"/>
        <v>USA</v>
      </c>
      <c r="AB1186" s="82" cm="1">
        <f t="array" ref="AB1186">VLOOKUP(B1186,'GDP per Capita'!$T$2:$V$4235,COLUMN('GDP per Capita'!$V:$V)-COLUMN('GDP per Capita'!$S:$S),FALSE)</f>
        <v>63809.64</v>
      </c>
      <c r="AC1186" s="82">
        <f t="shared" si="359"/>
        <v>63809.64</v>
      </c>
      <c r="AD1186" s="82">
        <f t="shared" si="360"/>
        <v>63809.64</v>
      </c>
      <c r="AE1186" s="88">
        <f t="shared" si="356"/>
        <v>2.4327601321069262E-2</v>
      </c>
    </row>
    <row r="1187" spans="1:31">
      <c r="A1187" s="77" t="s">
        <v>1211</v>
      </c>
      <c r="B1187" s="77">
        <v>1186</v>
      </c>
      <c r="C1187" s="77" t="s">
        <v>29</v>
      </c>
      <c r="D1187" s="77" t="s">
        <v>29</v>
      </c>
      <c r="E1187" s="77">
        <v>2020</v>
      </c>
      <c r="F1187" s="77">
        <v>30.331144500000001</v>
      </c>
      <c r="G1187" s="77">
        <v>-97.745461800000001</v>
      </c>
      <c r="H1187" s="77">
        <v>0</v>
      </c>
      <c r="I1187" s="77" t="s">
        <v>881</v>
      </c>
      <c r="J1187" s="77">
        <v>43.074761000000002</v>
      </c>
      <c r="K1187" s="77">
        <v>-89.383761300000003</v>
      </c>
      <c r="L1187" s="77">
        <v>3198.23443340015</v>
      </c>
      <c r="M1187" s="77">
        <v>0.59448341560553197</v>
      </c>
      <c r="N1187" s="77">
        <v>0</v>
      </c>
      <c r="O1187" s="77">
        <v>614.06101121282904</v>
      </c>
      <c r="P1187" s="87" cm="1">
        <f t="array" ref="P1187">IF($X1187="Non-local",VLOOKUP($E1187,$AI$64:$AW$68,COLUMN($AW:$AW)-COLUMN($AH:$AH),FALSE),IF($X1187="Unknown",VLOOKUP($E1187,$AI$71:$AW$75,COLUMN($AW:$AW)-COLUMN($AH:$AH),FALSE),0))</f>
        <v>224</v>
      </c>
      <c r="Q1187" s="87" cm="1">
        <f t="array" ref="Q1187">IF($X1187="Non-local",VLOOKUP($E1187,$AI$40:$AW$44,COLUMN($AW:$AW)-COLUMN($AH:$AH),FALSE),IF($X1187="Unknown",VLOOKUP($E1187,$AI$47:$AW$51,COLUMN($AW:$AW)-COLUMN($AH:$AH),FALSE),0))</f>
        <v>470.18520000000001</v>
      </c>
      <c r="R1187" s="87" cm="1">
        <f t="array" ref="R1187">IF($X1187="Non-local",VLOOKUP($E1187,$AI$88:$AW$92,COLUMN($AW:$AW)-COLUMN($AH:$AH),FALSE),IF($X1187="Unknown",VLOOKUP($E1187,$AI$95:$AW$99,COLUMN($AW:$AW)-COLUMN($AH:$AH),FALSE),0))</f>
        <v>0.13052013767768686</v>
      </c>
      <c r="S1187" s="87" cm="1">
        <f t="array" ref="S1187">VLOOKUP($E1187,$AI$111:$AW$115,COLUMN($AW:$AW)-COLUMN($AH:$AH),FALSE)</f>
        <v>410.28773999999999</v>
      </c>
      <c r="T1187" s="104">
        <f t="shared" si="352"/>
        <v>0.72500355328321886</v>
      </c>
      <c r="U1187" s="104">
        <f t="shared" si="353"/>
        <v>1718.5339512128292</v>
      </c>
      <c r="V1187" s="87" cm="1">
        <f t="array" ref="V1187">VLOOKUP($E1187,$AI$118:$AW$122,COLUMN($AW:$AW)-COLUMN($AH:$AH),FALSE)</f>
        <v>161.75600000000003</v>
      </c>
      <c r="W1187" s="87" t="str">
        <f t="shared" si="357"/>
        <v>Domestic</v>
      </c>
      <c r="X1187" s="87" t="str">
        <f t="shared" si="358"/>
        <v>Non-local</v>
      </c>
      <c r="Y1187" s="104"/>
      <c r="Z1187" s="87" t="str">
        <f t="shared" si="354"/>
        <v>USA</v>
      </c>
      <c r="AA1187" s="87" t="str">
        <f t="shared" si="355"/>
        <v>USA</v>
      </c>
      <c r="AB1187" s="82" cm="1">
        <f t="array" ref="AB1187">VLOOKUP(B1187,'GDP per Capita'!$T$2:$V$4235,COLUMN('GDP per Capita'!$V:$V)-COLUMN('GDP per Capita'!$S:$S),FALSE)</f>
        <v>63809.64</v>
      </c>
      <c r="AC1187" s="82">
        <f t="shared" si="359"/>
        <v>63809.64</v>
      </c>
      <c r="AD1187" s="82">
        <f t="shared" si="360"/>
        <v>63809.64</v>
      </c>
      <c r="AE1187" s="88">
        <f t="shared" si="356"/>
        <v>2.6932199448434894E-2</v>
      </c>
    </row>
    <row r="1188" spans="1:31">
      <c r="A1188" s="77" t="s">
        <v>1392</v>
      </c>
      <c r="B1188" s="77">
        <v>1187</v>
      </c>
      <c r="C1188" s="77" t="s">
        <v>585</v>
      </c>
      <c r="D1188" s="77" t="s">
        <v>30</v>
      </c>
      <c r="E1188" s="77">
        <v>2020</v>
      </c>
      <c r="F1188" s="77">
        <v>35.021040999999997</v>
      </c>
      <c r="G1188" s="77">
        <v>135.7556075</v>
      </c>
      <c r="H1188" s="77">
        <v>0</v>
      </c>
      <c r="I1188" s="77" t="s">
        <v>881</v>
      </c>
      <c r="J1188" s="77">
        <v>43.074761000000002</v>
      </c>
      <c r="K1188" s="77">
        <v>-89.383761300000003</v>
      </c>
      <c r="L1188" s="77">
        <v>20397.880212599401</v>
      </c>
      <c r="M1188" s="77">
        <v>3.15996023652855</v>
      </c>
      <c r="N1188" s="77">
        <v>0</v>
      </c>
      <c r="O1188" s="77">
        <v>1866.4060394528401</v>
      </c>
      <c r="P1188" s="87" cm="1">
        <f t="array" ref="P1188">IF($X1188="Non-local",VLOOKUP($E1188,$AI$64:$AW$68,COLUMN($AW:$AW)-COLUMN($AH:$AH),FALSE),IF($X1188="Unknown",VLOOKUP($E1188,$AI$71:$AW$75,COLUMN($AW:$AW)-COLUMN($AH:$AH),FALSE),0))</f>
        <v>224</v>
      </c>
      <c r="Q1188" s="87" cm="1">
        <f t="array" ref="Q1188">IF($X1188="Non-local",VLOOKUP($E1188,$AI$40:$AW$44,COLUMN($AW:$AW)-COLUMN($AH:$AH),FALSE),IF($X1188="Unknown",VLOOKUP($E1188,$AI$47:$AW$51,COLUMN($AW:$AW)-COLUMN($AH:$AH),FALSE),0))</f>
        <v>470.18520000000001</v>
      </c>
      <c r="R1188" s="87" cm="1">
        <f t="array" ref="R1188">IF($X1188="Non-local",VLOOKUP($E1188,$AI$88:$AW$92,COLUMN($AW:$AW)-COLUMN($AH:$AH),FALSE),IF($X1188="Unknown",VLOOKUP($E1188,$AI$95:$AW$99,COLUMN($AW:$AW)-COLUMN($AH:$AH),FALSE),0))</f>
        <v>0.13052013767768686</v>
      </c>
      <c r="S1188" s="87" cm="1">
        <f t="array" ref="S1188">VLOOKUP($E1188,$AI$111:$AW$115,COLUMN($AW:$AW)-COLUMN($AH:$AH),FALSE)</f>
        <v>410.28773999999999</v>
      </c>
      <c r="T1188" s="104">
        <f t="shared" si="352"/>
        <v>3.2904803742062367</v>
      </c>
      <c r="U1188" s="104">
        <f t="shared" si="353"/>
        <v>2970.8789794528402</v>
      </c>
      <c r="V1188" s="87" cm="1">
        <f t="array" ref="V1188">VLOOKUP($E1188,$AI$118:$AW$122,COLUMN($AW:$AW)-COLUMN($AH:$AH),FALSE)</f>
        <v>161.75600000000003</v>
      </c>
      <c r="W1188" s="87" t="str">
        <f t="shared" si="357"/>
        <v>International</v>
      </c>
      <c r="X1188" s="87" t="str">
        <f t="shared" si="358"/>
        <v>Non-local</v>
      </c>
      <c r="Y1188" s="104"/>
      <c r="Z1188" s="87" t="str">
        <f t="shared" si="354"/>
        <v>Japan</v>
      </c>
      <c r="AA1188" s="87" t="str">
        <f t="shared" si="355"/>
        <v>Asia</v>
      </c>
      <c r="AB1188" s="82" cm="1">
        <f t="array" ref="AB1188">VLOOKUP(B1188,'GDP per Capita'!$T$2:$V$4235,COLUMN('GDP per Capita'!$V:$V)-COLUMN('GDP per Capita'!$S:$S),FALSE)</f>
        <v>41314.410000000003</v>
      </c>
      <c r="AC1188" s="82">
        <f t="shared" si="359"/>
        <v>41314.410000000003</v>
      </c>
      <c r="AD1188" s="82">
        <f t="shared" si="360"/>
        <v>41314.410000000003</v>
      </c>
      <c r="AE1188" s="88">
        <f t="shared" si="356"/>
        <v>7.1909025917418157E-2</v>
      </c>
    </row>
    <row r="1189" spans="1:31">
      <c r="A1189" s="77" t="s">
        <v>1393</v>
      </c>
      <c r="B1189" s="77">
        <v>1188</v>
      </c>
      <c r="C1189" s="77" t="s">
        <v>29</v>
      </c>
      <c r="D1189" s="77" t="s">
        <v>29</v>
      </c>
      <c r="E1189" s="77">
        <v>2020</v>
      </c>
      <c r="F1189" s="77">
        <v>39.059554200000001</v>
      </c>
      <c r="G1189" s="77">
        <v>-76.648021900000003</v>
      </c>
      <c r="H1189" s="77">
        <v>0</v>
      </c>
      <c r="I1189" s="77" t="s">
        <v>881</v>
      </c>
      <c r="J1189" s="77">
        <v>43.074761000000002</v>
      </c>
      <c r="K1189" s="77">
        <v>-89.383761300000003</v>
      </c>
      <c r="L1189" s="77">
        <v>2311.4898663896902</v>
      </c>
      <c r="M1189" s="77">
        <v>0.46685186116140798</v>
      </c>
      <c r="N1189" s="77">
        <v>0</v>
      </c>
      <c r="O1189" s="77">
        <v>443.80605434682099</v>
      </c>
      <c r="P1189" s="87" cm="1">
        <f t="array" ref="P1189">IF($X1189="Non-local",VLOOKUP($E1189,$AI$64:$AW$68,COLUMN($AW:$AW)-COLUMN($AH:$AH),FALSE),IF($X1189="Unknown",VLOOKUP($E1189,$AI$71:$AW$75,COLUMN($AW:$AW)-COLUMN($AH:$AH),FALSE),0))</f>
        <v>224</v>
      </c>
      <c r="Q1189" s="87" cm="1">
        <f t="array" ref="Q1189">IF($X1189="Non-local",VLOOKUP($E1189,$AI$40:$AW$44,COLUMN($AW:$AW)-COLUMN($AH:$AH),FALSE),IF($X1189="Unknown",VLOOKUP($E1189,$AI$47:$AW$51,COLUMN($AW:$AW)-COLUMN($AH:$AH),FALSE),0))</f>
        <v>470.18520000000001</v>
      </c>
      <c r="R1189" s="87" cm="1">
        <f t="array" ref="R1189">IF($X1189="Non-local",VLOOKUP($E1189,$AI$88:$AW$92,COLUMN($AW:$AW)-COLUMN($AH:$AH),FALSE),IF($X1189="Unknown",VLOOKUP($E1189,$AI$95:$AW$99,COLUMN($AW:$AW)-COLUMN($AH:$AH),FALSE),0))</f>
        <v>0.13052013767768686</v>
      </c>
      <c r="S1189" s="87" cm="1">
        <f t="array" ref="S1189">VLOOKUP($E1189,$AI$111:$AW$115,COLUMN($AW:$AW)-COLUMN($AH:$AH),FALSE)</f>
        <v>410.28773999999999</v>
      </c>
      <c r="T1189" s="104">
        <f t="shared" si="352"/>
        <v>0.59737199883909486</v>
      </c>
      <c r="U1189" s="104">
        <f t="shared" si="353"/>
        <v>1548.2789943468208</v>
      </c>
      <c r="V1189" s="87" cm="1">
        <f t="array" ref="V1189">VLOOKUP($E1189,$AI$118:$AW$122,COLUMN($AW:$AW)-COLUMN($AH:$AH),FALSE)</f>
        <v>161.75600000000003</v>
      </c>
      <c r="W1189" s="87" t="str">
        <f t="shared" si="357"/>
        <v>Domestic</v>
      </c>
      <c r="X1189" s="87" t="str">
        <f t="shared" si="358"/>
        <v>Non-local</v>
      </c>
      <c r="Y1189" s="104"/>
      <c r="Z1189" s="87" t="str">
        <f t="shared" si="354"/>
        <v>USA</v>
      </c>
      <c r="AA1189" s="87" t="str">
        <f t="shared" si="355"/>
        <v>USA</v>
      </c>
      <c r="AB1189" s="82" cm="1">
        <f t="array" ref="AB1189">VLOOKUP(B1189,'GDP per Capita'!$T$2:$V$4235,COLUMN('GDP per Capita'!$V:$V)-COLUMN('GDP per Capita'!$S:$S),FALSE)</f>
        <v>63809.64</v>
      </c>
      <c r="AC1189" s="82">
        <f t="shared" si="359"/>
        <v>63809.64</v>
      </c>
      <c r="AD1189" s="82">
        <f t="shared" si="360"/>
        <v>63809.64</v>
      </c>
      <c r="AE1189" s="88">
        <f t="shared" si="356"/>
        <v>2.4264029609739543E-2</v>
      </c>
    </row>
    <row r="1190" spans="1:31">
      <c r="A1190" s="77" t="s">
        <v>1394</v>
      </c>
      <c r="B1190" s="77">
        <v>1189</v>
      </c>
      <c r="C1190" s="77" t="s">
        <v>29</v>
      </c>
      <c r="D1190" s="77" t="s">
        <v>29</v>
      </c>
      <c r="E1190" s="77">
        <v>2020</v>
      </c>
      <c r="F1190" s="77">
        <v>40.486444399999897</v>
      </c>
      <c r="G1190" s="77">
        <v>-86.133635099999907</v>
      </c>
      <c r="H1190" s="77">
        <v>0</v>
      </c>
      <c r="I1190" s="77" t="s">
        <v>881</v>
      </c>
      <c r="J1190" s="77">
        <v>43.074761000000002</v>
      </c>
      <c r="K1190" s="77">
        <v>-89.383761300000003</v>
      </c>
      <c r="L1190" s="77">
        <v>788.44282543896395</v>
      </c>
      <c r="M1190" s="77">
        <v>0.26574145674878402</v>
      </c>
      <c r="N1190" s="77">
        <v>0</v>
      </c>
      <c r="O1190" s="77">
        <v>151.381022484281</v>
      </c>
      <c r="P1190" s="87" cm="1">
        <f t="array" ref="P1190">IF($X1190="Non-local",VLOOKUP($E1190,$AI$64:$AW$68,COLUMN($AW:$AW)-COLUMN($AH:$AH),FALSE),IF($X1190="Unknown",VLOOKUP($E1190,$AI$71:$AW$75,COLUMN($AW:$AW)-COLUMN($AH:$AH),FALSE),0))</f>
        <v>224</v>
      </c>
      <c r="Q1190" s="87" cm="1">
        <f t="array" ref="Q1190">IF($X1190="Non-local",VLOOKUP($E1190,$AI$40:$AW$44,COLUMN($AW:$AW)-COLUMN($AH:$AH),FALSE),IF($X1190="Unknown",VLOOKUP($E1190,$AI$47:$AW$51,COLUMN($AW:$AW)-COLUMN($AH:$AH),FALSE),0))</f>
        <v>470.18520000000001</v>
      </c>
      <c r="R1190" s="87" cm="1">
        <f t="array" ref="R1190">IF($X1190="Non-local",VLOOKUP($E1190,$AI$88:$AW$92,COLUMN($AW:$AW)-COLUMN($AH:$AH),FALSE),IF($X1190="Unknown",VLOOKUP($E1190,$AI$95:$AW$99,COLUMN($AW:$AW)-COLUMN($AH:$AH),FALSE),0))</f>
        <v>0.13052013767768686</v>
      </c>
      <c r="S1190" s="87" cm="1">
        <f t="array" ref="S1190">VLOOKUP($E1190,$AI$111:$AW$115,COLUMN($AW:$AW)-COLUMN($AH:$AH),FALSE)</f>
        <v>410.28773999999999</v>
      </c>
      <c r="T1190" s="104">
        <f t="shared" si="352"/>
        <v>0.39626159442647091</v>
      </c>
      <c r="U1190" s="104">
        <f t="shared" si="353"/>
        <v>1255.8539624842811</v>
      </c>
      <c r="V1190" s="87" cm="1">
        <f t="array" ref="V1190">VLOOKUP($E1190,$AI$118:$AW$122,COLUMN($AW:$AW)-COLUMN($AH:$AH),FALSE)</f>
        <v>161.75600000000003</v>
      </c>
      <c r="W1190" s="87" t="str">
        <f t="shared" si="357"/>
        <v>Domestic</v>
      </c>
      <c r="X1190" s="87" t="str">
        <f t="shared" si="358"/>
        <v>Non-local</v>
      </c>
      <c r="Y1190" s="104"/>
      <c r="Z1190" s="87" t="str">
        <f t="shared" si="354"/>
        <v>USA</v>
      </c>
      <c r="AA1190" s="87" t="str">
        <f t="shared" si="355"/>
        <v>USA</v>
      </c>
      <c r="AB1190" s="82" cm="1">
        <f t="array" ref="AB1190">VLOOKUP(B1190,'GDP per Capita'!$T$2:$V$4235,COLUMN('GDP per Capita'!$V:$V)-COLUMN('GDP per Capita'!$S:$S),FALSE)</f>
        <v>63809.64</v>
      </c>
      <c r="AC1190" s="82">
        <f t="shared" si="359"/>
        <v>63809.64</v>
      </c>
      <c r="AD1190" s="82">
        <f t="shared" si="360"/>
        <v>63809.64</v>
      </c>
      <c r="AE1190" s="88">
        <f t="shared" si="356"/>
        <v>1.9681257604403989E-2</v>
      </c>
    </row>
    <row r="1191" spans="1:31">
      <c r="A1191" s="77" t="s">
        <v>1395</v>
      </c>
      <c r="B1191" s="77">
        <v>1190</v>
      </c>
      <c r="C1191" s="77" t="s">
        <v>29</v>
      </c>
      <c r="D1191" s="77" t="s">
        <v>29</v>
      </c>
      <c r="E1191" s="77">
        <v>2020</v>
      </c>
      <c r="F1191" s="77">
        <v>42.044738799999998</v>
      </c>
      <c r="G1191" s="77">
        <v>-87.693045900000001</v>
      </c>
      <c r="H1191" s="77">
        <v>0</v>
      </c>
      <c r="I1191" s="77" t="s">
        <v>881</v>
      </c>
      <c r="J1191" s="77">
        <v>43.074761000000002</v>
      </c>
      <c r="K1191" s="77">
        <v>-89.383761300000003</v>
      </c>
      <c r="L1191" s="77">
        <v>359.39272043508601</v>
      </c>
      <c r="M1191" s="77">
        <v>0.209087632007595</v>
      </c>
      <c r="N1191" s="77">
        <v>0</v>
      </c>
      <c r="O1191" s="77">
        <v>69.003402323536605</v>
      </c>
      <c r="P1191" s="87" cm="1">
        <f t="array" ref="P1191">IF($X1191="Non-local",VLOOKUP($E1191,$AI$64:$AW$68,COLUMN($AW:$AW)-COLUMN($AH:$AH),FALSE),IF($X1191="Unknown",VLOOKUP($E1191,$AI$71:$AW$75,COLUMN($AW:$AW)-COLUMN($AH:$AH),FALSE),0))</f>
        <v>224</v>
      </c>
      <c r="Q1191" s="87" cm="1">
        <f t="array" ref="Q1191">IF($X1191="Non-local",VLOOKUP($E1191,$AI$40:$AW$44,COLUMN($AW:$AW)-COLUMN($AH:$AH),FALSE),IF($X1191="Unknown",VLOOKUP($E1191,$AI$47:$AW$51,COLUMN($AW:$AW)-COLUMN($AH:$AH),FALSE),0))</f>
        <v>470.18520000000001</v>
      </c>
      <c r="R1191" s="87" cm="1">
        <f t="array" ref="R1191">IF($X1191="Non-local",VLOOKUP($E1191,$AI$88:$AW$92,COLUMN($AW:$AW)-COLUMN($AH:$AH),FALSE),IF($X1191="Unknown",VLOOKUP($E1191,$AI$95:$AW$99,COLUMN($AW:$AW)-COLUMN($AH:$AH),FALSE),0))</f>
        <v>0.13052013767768686</v>
      </c>
      <c r="S1191" s="87" cm="1">
        <f t="array" ref="S1191">VLOOKUP($E1191,$AI$111:$AW$115,COLUMN($AW:$AW)-COLUMN($AH:$AH),FALSE)</f>
        <v>410.28773999999999</v>
      </c>
      <c r="T1191" s="104">
        <f t="shared" si="352"/>
        <v>0.33960776968528184</v>
      </c>
      <c r="U1191" s="104">
        <f t="shared" si="353"/>
        <v>1173.4763423235365</v>
      </c>
      <c r="V1191" s="87" cm="1">
        <f t="array" ref="V1191">VLOOKUP($E1191,$AI$118:$AW$122,COLUMN($AW:$AW)-COLUMN($AH:$AH),FALSE)</f>
        <v>161.75600000000003</v>
      </c>
      <c r="W1191" s="87" t="str">
        <f t="shared" si="357"/>
        <v>Domestic</v>
      </c>
      <c r="X1191" s="87" t="str">
        <f t="shared" si="358"/>
        <v>Non-local</v>
      </c>
      <c r="Y1191" s="104"/>
      <c r="Z1191" s="87" t="str">
        <f t="shared" si="354"/>
        <v>USA</v>
      </c>
      <c r="AA1191" s="87" t="str">
        <f t="shared" si="355"/>
        <v>USA</v>
      </c>
      <c r="AB1191" s="82" cm="1">
        <f t="array" ref="AB1191">VLOOKUP(B1191,'GDP per Capita'!$T$2:$V$4235,COLUMN('GDP per Capita'!$V:$V)-COLUMN('GDP per Capita'!$S:$S),FALSE)</f>
        <v>63809.64</v>
      </c>
      <c r="AC1191" s="82">
        <f t="shared" si="359"/>
        <v>63809.64</v>
      </c>
      <c r="AD1191" s="82">
        <f t="shared" si="360"/>
        <v>63809.64</v>
      </c>
      <c r="AE1191" s="88">
        <f t="shared" si="356"/>
        <v>1.8390267400404336E-2</v>
      </c>
    </row>
    <row r="1192" spans="1:31">
      <c r="A1192" s="77" t="s">
        <v>1396</v>
      </c>
      <c r="B1192" s="77">
        <v>1191</v>
      </c>
      <c r="C1192" s="77" t="s">
        <v>29</v>
      </c>
      <c r="D1192" s="77" t="s">
        <v>29</v>
      </c>
      <c r="E1192" s="77">
        <v>2020</v>
      </c>
      <c r="F1192" s="77">
        <v>34.136207499999998</v>
      </c>
      <c r="G1192" s="77">
        <v>-118.0401497</v>
      </c>
      <c r="H1192" s="77">
        <v>0</v>
      </c>
      <c r="I1192" s="77" t="s">
        <v>881</v>
      </c>
      <c r="J1192" s="77">
        <v>43.074761000000002</v>
      </c>
      <c r="K1192" s="77">
        <v>-89.383761300000003</v>
      </c>
      <c r="L1192" s="77">
        <v>5329.4503406144704</v>
      </c>
      <c r="M1192" s="77">
        <v>0.92111655764841605</v>
      </c>
      <c r="N1192" s="77">
        <v>0</v>
      </c>
      <c r="O1192" s="77">
        <v>639.53404087373701</v>
      </c>
      <c r="P1192" s="87" cm="1">
        <f t="array" ref="P1192">IF($X1192="Non-local",VLOOKUP($E1192,$AI$64:$AW$68,COLUMN($AW:$AW)-COLUMN($AH:$AH),FALSE),IF($X1192="Unknown",VLOOKUP($E1192,$AI$71:$AW$75,COLUMN($AW:$AW)-COLUMN($AH:$AH),FALSE),0))</f>
        <v>224</v>
      </c>
      <c r="Q1192" s="87" cm="1">
        <f t="array" ref="Q1192">IF($X1192="Non-local",VLOOKUP($E1192,$AI$40:$AW$44,COLUMN($AW:$AW)-COLUMN($AH:$AH),FALSE),IF($X1192="Unknown",VLOOKUP($E1192,$AI$47:$AW$51,COLUMN($AW:$AW)-COLUMN($AH:$AH),FALSE),0))</f>
        <v>470.18520000000001</v>
      </c>
      <c r="R1192" s="87" cm="1">
        <f t="array" ref="R1192">IF($X1192="Non-local",VLOOKUP($E1192,$AI$88:$AW$92,COLUMN($AW:$AW)-COLUMN($AH:$AH),FALSE),IF($X1192="Unknown",VLOOKUP($E1192,$AI$95:$AW$99,COLUMN($AW:$AW)-COLUMN($AH:$AH),FALSE),0))</f>
        <v>0.13052013767768686</v>
      </c>
      <c r="S1192" s="87" cm="1">
        <f t="array" ref="S1192">VLOOKUP($E1192,$AI$111:$AW$115,COLUMN($AW:$AW)-COLUMN($AH:$AH),FALSE)</f>
        <v>410.28773999999999</v>
      </c>
      <c r="T1192" s="104">
        <f t="shared" si="352"/>
        <v>1.0516366953261029</v>
      </c>
      <c r="U1192" s="104">
        <f t="shared" si="353"/>
        <v>1744.0069808737369</v>
      </c>
      <c r="V1192" s="87" cm="1">
        <f t="array" ref="V1192">VLOOKUP($E1192,$AI$118:$AW$122,COLUMN($AW:$AW)-COLUMN($AH:$AH),FALSE)</f>
        <v>161.75600000000003</v>
      </c>
      <c r="W1192" s="87" t="str">
        <f t="shared" si="357"/>
        <v>Domestic</v>
      </c>
      <c r="X1192" s="87" t="str">
        <f t="shared" si="358"/>
        <v>Non-local</v>
      </c>
      <c r="Y1192" s="104"/>
      <c r="Z1192" s="87" t="str">
        <f t="shared" si="354"/>
        <v>USA</v>
      </c>
      <c r="AA1192" s="87" t="str">
        <f t="shared" si="355"/>
        <v>USA</v>
      </c>
      <c r="AB1192" s="82" cm="1">
        <f t="array" ref="AB1192">VLOOKUP(B1192,'GDP per Capita'!$T$2:$V$4235,COLUMN('GDP per Capita'!$V:$V)-COLUMN('GDP per Capita'!$S:$S),FALSE)</f>
        <v>63809.64</v>
      </c>
      <c r="AC1192" s="82">
        <f t="shared" si="359"/>
        <v>63809.64</v>
      </c>
      <c r="AD1192" s="82">
        <f t="shared" si="360"/>
        <v>63809.64</v>
      </c>
      <c r="AE1192" s="88">
        <f t="shared" si="356"/>
        <v>2.7331402917705489E-2</v>
      </c>
    </row>
    <row r="1193" spans="1:31">
      <c r="A1193" s="77" t="s">
        <v>927</v>
      </c>
      <c r="B1193" s="77">
        <v>1192</v>
      </c>
      <c r="C1193" s="77" t="s">
        <v>29</v>
      </c>
      <c r="D1193" s="77" t="s">
        <v>29</v>
      </c>
      <c r="E1193" s="77">
        <v>2020</v>
      </c>
      <c r="F1193" s="77">
        <v>34.147645199999999</v>
      </c>
      <c r="G1193" s="77">
        <v>-118.1444779</v>
      </c>
      <c r="H1193" s="77">
        <v>0</v>
      </c>
      <c r="I1193" s="77" t="s">
        <v>881</v>
      </c>
      <c r="J1193" s="77">
        <v>43.074761000000002</v>
      </c>
      <c r="K1193" s="77">
        <v>-89.383761300000003</v>
      </c>
      <c r="L1193" s="77">
        <v>5344.7305889170102</v>
      </c>
      <c r="M1193" s="77">
        <v>0.923184194272757</v>
      </c>
      <c r="N1193" s="77">
        <v>0</v>
      </c>
      <c r="O1193" s="77">
        <v>641.367670670042</v>
      </c>
      <c r="P1193" s="87" cm="1">
        <f t="array" ref="P1193">IF($X1193="Non-local",VLOOKUP($E1193,$AI$64:$AW$68,COLUMN($AW:$AW)-COLUMN($AH:$AH),FALSE),IF($X1193="Unknown",VLOOKUP($E1193,$AI$71:$AW$75,COLUMN($AW:$AW)-COLUMN($AH:$AH),FALSE),0))</f>
        <v>224</v>
      </c>
      <c r="Q1193" s="87" cm="1">
        <f t="array" ref="Q1193">IF($X1193="Non-local",VLOOKUP($E1193,$AI$40:$AW$44,COLUMN($AW:$AW)-COLUMN($AH:$AH),FALSE),IF($X1193="Unknown",VLOOKUP($E1193,$AI$47:$AW$51,COLUMN($AW:$AW)-COLUMN($AH:$AH),FALSE),0))</f>
        <v>470.18520000000001</v>
      </c>
      <c r="R1193" s="87" cm="1">
        <f t="array" ref="R1193">IF($X1193="Non-local",VLOOKUP($E1193,$AI$88:$AW$92,COLUMN($AW:$AW)-COLUMN($AH:$AH),FALSE),IF($X1193="Unknown",VLOOKUP($E1193,$AI$95:$AW$99,COLUMN($AW:$AW)-COLUMN($AH:$AH),FALSE),0))</f>
        <v>0.13052013767768686</v>
      </c>
      <c r="S1193" s="87" cm="1">
        <f t="array" ref="S1193">VLOOKUP($E1193,$AI$111:$AW$115,COLUMN($AW:$AW)-COLUMN($AH:$AH),FALSE)</f>
        <v>410.28773999999999</v>
      </c>
      <c r="T1193" s="104">
        <f t="shared" si="352"/>
        <v>1.0537043319504438</v>
      </c>
      <c r="U1193" s="104">
        <f t="shared" si="353"/>
        <v>1745.840610670042</v>
      </c>
      <c r="V1193" s="87" cm="1">
        <f t="array" ref="V1193">VLOOKUP($E1193,$AI$118:$AW$122,COLUMN($AW:$AW)-COLUMN($AH:$AH),FALSE)</f>
        <v>161.75600000000003</v>
      </c>
      <c r="W1193" s="87" t="str">
        <f t="shared" si="357"/>
        <v>Domestic</v>
      </c>
      <c r="X1193" s="87" t="str">
        <f t="shared" si="358"/>
        <v>Non-local</v>
      </c>
      <c r="Y1193" s="104"/>
      <c r="Z1193" s="87" t="str">
        <f t="shared" si="354"/>
        <v>USA</v>
      </c>
      <c r="AA1193" s="87" t="str">
        <f t="shared" si="355"/>
        <v>USA</v>
      </c>
      <c r="AB1193" s="82" cm="1">
        <f t="array" ref="AB1193">VLOOKUP(B1193,'GDP per Capita'!$T$2:$V$4235,COLUMN('GDP per Capita'!$V:$V)-COLUMN('GDP per Capita'!$S:$S),FALSE)</f>
        <v>63809.64</v>
      </c>
      <c r="AC1193" s="82">
        <f t="shared" si="359"/>
        <v>63809.64</v>
      </c>
      <c r="AD1193" s="82">
        <f t="shared" si="360"/>
        <v>63809.64</v>
      </c>
      <c r="AE1193" s="88">
        <f t="shared" si="356"/>
        <v>2.7360138854725432E-2</v>
      </c>
    </row>
    <row r="1194" spans="1:31">
      <c r="A1194" s="77" t="s">
        <v>1397</v>
      </c>
      <c r="B1194" s="77">
        <v>1193</v>
      </c>
      <c r="C1194" s="77" t="s">
        <v>29</v>
      </c>
      <c r="D1194" s="77" t="s">
        <v>29</v>
      </c>
      <c r="E1194" s="77">
        <v>2020</v>
      </c>
      <c r="F1194" s="77">
        <v>32.840694599999999</v>
      </c>
      <c r="G1194" s="77">
        <v>-83.632402200000001</v>
      </c>
      <c r="H1194" s="77">
        <v>0</v>
      </c>
      <c r="I1194" s="77" t="s">
        <v>881</v>
      </c>
      <c r="J1194" s="77">
        <v>43.074761000000002</v>
      </c>
      <c r="K1194" s="77">
        <v>-89.383761300000003</v>
      </c>
      <c r="L1194" s="77">
        <v>2487.7766370824702</v>
      </c>
      <c r="M1194" s="77">
        <v>0.490129608199668</v>
      </c>
      <c r="N1194" s="77">
        <v>0</v>
      </c>
      <c r="O1194" s="77">
        <v>477.653114319834</v>
      </c>
      <c r="P1194" s="87" cm="1">
        <f t="array" ref="P1194">IF($X1194="Non-local",VLOOKUP($E1194,$AI$64:$AW$68,COLUMN($AW:$AW)-COLUMN($AH:$AH),FALSE),IF($X1194="Unknown",VLOOKUP($E1194,$AI$71:$AW$75,COLUMN($AW:$AW)-COLUMN($AH:$AH),FALSE),0))</f>
        <v>224</v>
      </c>
      <c r="Q1194" s="87" cm="1">
        <f t="array" ref="Q1194">IF($X1194="Non-local",VLOOKUP($E1194,$AI$40:$AW$44,COLUMN($AW:$AW)-COLUMN($AH:$AH),FALSE),IF($X1194="Unknown",VLOOKUP($E1194,$AI$47:$AW$51,COLUMN($AW:$AW)-COLUMN($AH:$AH),FALSE),0))</f>
        <v>470.18520000000001</v>
      </c>
      <c r="R1194" s="87" cm="1">
        <f t="array" ref="R1194">IF($X1194="Non-local",VLOOKUP($E1194,$AI$88:$AW$92,COLUMN($AW:$AW)-COLUMN($AH:$AH),FALSE),IF($X1194="Unknown",VLOOKUP($E1194,$AI$95:$AW$99,COLUMN($AW:$AW)-COLUMN($AH:$AH),FALSE),0))</f>
        <v>0.13052013767768686</v>
      </c>
      <c r="S1194" s="87" cm="1">
        <f t="array" ref="S1194">VLOOKUP($E1194,$AI$111:$AW$115,COLUMN($AW:$AW)-COLUMN($AH:$AH),FALSE)</f>
        <v>410.28773999999999</v>
      </c>
      <c r="T1194" s="104">
        <f t="shared" si="352"/>
        <v>0.62064974587735489</v>
      </c>
      <c r="U1194" s="104">
        <f t="shared" si="353"/>
        <v>1582.1260543198339</v>
      </c>
      <c r="V1194" s="87" cm="1">
        <f t="array" ref="V1194">VLOOKUP($E1194,$AI$118:$AW$122,COLUMN($AW:$AW)-COLUMN($AH:$AH),FALSE)</f>
        <v>161.75600000000003</v>
      </c>
      <c r="W1194" s="87" t="str">
        <f t="shared" si="357"/>
        <v>Domestic</v>
      </c>
      <c r="X1194" s="87" t="str">
        <f t="shared" si="358"/>
        <v>Non-local</v>
      </c>
      <c r="Y1194" s="104"/>
      <c r="Z1194" s="87" t="str">
        <f t="shared" si="354"/>
        <v>USA</v>
      </c>
      <c r="AA1194" s="87" t="str">
        <f t="shared" si="355"/>
        <v>USA</v>
      </c>
      <c r="AB1194" s="82" cm="1">
        <f t="array" ref="AB1194">VLOOKUP(B1194,'GDP per Capita'!$T$2:$V$4235,COLUMN('GDP per Capita'!$V:$V)-COLUMN('GDP per Capita'!$S:$S),FALSE)</f>
        <v>63809.64</v>
      </c>
      <c r="AC1194" s="82">
        <f t="shared" si="359"/>
        <v>63809.64</v>
      </c>
      <c r="AD1194" s="82">
        <f t="shared" si="360"/>
        <v>63809.64</v>
      </c>
      <c r="AE1194" s="88">
        <f t="shared" si="356"/>
        <v>2.4794467643444375E-2</v>
      </c>
    </row>
    <row r="1195" spans="1:31">
      <c r="A1195" s="77" t="s">
        <v>1011</v>
      </c>
      <c r="B1195" s="77">
        <v>1194</v>
      </c>
      <c r="C1195" s="77" t="s">
        <v>29</v>
      </c>
      <c r="D1195" s="77" t="s">
        <v>29</v>
      </c>
      <c r="E1195" s="77">
        <v>2020</v>
      </c>
      <c r="F1195" s="77">
        <v>40.102554999999903</v>
      </c>
      <c r="G1195" s="77">
        <v>-105.36320790000001</v>
      </c>
      <c r="H1195" s="77">
        <v>0</v>
      </c>
      <c r="I1195" s="77" t="s">
        <v>881</v>
      </c>
      <c r="J1195" s="77">
        <v>43.074761000000002</v>
      </c>
      <c r="K1195" s="77">
        <v>-89.383761300000003</v>
      </c>
      <c r="L1195" s="77">
        <v>2734.18181302126</v>
      </c>
      <c r="M1195" s="77">
        <v>0.52266612430850701</v>
      </c>
      <c r="N1195" s="77">
        <v>0</v>
      </c>
      <c r="O1195" s="77">
        <v>524.96290810008202</v>
      </c>
      <c r="P1195" s="87" cm="1">
        <f t="array" ref="P1195">IF($X1195="Non-local",VLOOKUP($E1195,$AI$64:$AW$68,COLUMN($AW:$AW)-COLUMN($AH:$AH),FALSE),IF($X1195="Unknown",VLOOKUP($E1195,$AI$71:$AW$75,COLUMN($AW:$AW)-COLUMN($AH:$AH),FALSE),0))</f>
        <v>224</v>
      </c>
      <c r="Q1195" s="87" cm="1">
        <f t="array" ref="Q1195">IF($X1195="Non-local",VLOOKUP($E1195,$AI$40:$AW$44,COLUMN($AW:$AW)-COLUMN($AH:$AH),FALSE),IF($X1195="Unknown",VLOOKUP($E1195,$AI$47:$AW$51,COLUMN($AW:$AW)-COLUMN($AH:$AH),FALSE),0))</f>
        <v>470.18520000000001</v>
      </c>
      <c r="R1195" s="87" cm="1">
        <f t="array" ref="R1195">IF($X1195="Non-local",VLOOKUP($E1195,$AI$88:$AW$92,COLUMN($AW:$AW)-COLUMN($AH:$AH),FALSE),IF($X1195="Unknown",VLOOKUP($E1195,$AI$95:$AW$99,COLUMN($AW:$AW)-COLUMN($AH:$AH),FALSE),0))</f>
        <v>0.13052013767768686</v>
      </c>
      <c r="S1195" s="87" cm="1">
        <f t="array" ref="S1195">VLOOKUP($E1195,$AI$111:$AW$115,COLUMN($AW:$AW)-COLUMN($AH:$AH),FALSE)</f>
        <v>410.28773999999999</v>
      </c>
      <c r="T1195" s="104">
        <f t="shared" si="352"/>
        <v>0.65318626198619389</v>
      </c>
      <c r="U1195" s="104">
        <f t="shared" si="353"/>
        <v>1629.435848100082</v>
      </c>
      <c r="V1195" s="87" cm="1">
        <f t="array" ref="V1195">VLOOKUP($E1195,$AI$118:$AW$122,COLUMN($AW:$AW)-COLUMN($AH:$AH),FALSE)</f>
        <v>161.75600000000003</v>
      </c>
      <c r="W1195" s="87" t="str">
        <f t="shared" si="357"/>
        <v>Domestic</v>
      </c>
      <c r="X1195" s="87" t="str">
        <f t="shared" si="358"/>
        <v>Non-local</v>
      </c>
      <c r="Y1195" s="104"/>
      <c r="Z1195" s="87" t="str">
        <f t="shared" si="354"/>
        <v>USA</v>
      </c>
      <c r="AA1195" s="87" t="str">
        <f t="shared" si="355"/>
        <v>USA</v>
      </c>
      <c r="AB1195" s="82" cm="1">
        <f t="array" ref="AB1195">VLOOKUP(B1195,'GDP per Capita'!$T$2:$V$4235,COLUMN('GDP per Capita'!$V:$V)-COLUMN('GDP per Capita'!$S:$S),FALSE)</f>
        <v>63809.64</v>
      </c>
      <c r="AC1195" s="82">
        <f t="shared" si="359"/>
        <v>63809.64</v>
      </c>
      <c r="AD1195" s="82">
        <f t="shared" si="360"/>
        <v>63809.64</v>
      </c>
      <c r="AE1195" s="88">
        <f t="shared" si="356"/>
        <v>2.5535888434726824E-2</v>
      </c>
    </row>
    <row r="1196" spans="1:31">
      <c r="A1196" s="77" t="s">
        <v>1398</v>
      </c>
      <c r="B1196" s="77">
        <v>1195</v>
      </c>
      <c r="C1196" s="77" t="s">
        <v>29</v>
      </c>
      <c r="D1196" s="77" t="s">
        <v>29</v>
      </c>
      <c r="E1196" s="77">
        <v>2020</v>
      </c>
      <c r="F1196" s="77">
        <v>37.764802099999997</v>
      </c>
      <c r="G1196" s="77">
        <v>-121.9544387</v>
      </c>
      <c r="H1196" s="77">
        <v>0</v>
      </c>
      <c r="I1196" s="77" t="s">
        <v>881</v>
      </c>
      <c r="J1196" s="77">
        <v>43.074761000000002</v>
      </c>
      <c r="K1196" s="77">
        <v>-89.383761300000003</v>
      </c>
      <c r="L1196" s="77">
        <v>5602.3098247202997</v>
      </c>
      <c r="M1196" s="77">
        <v>0.95810028692962701</v>
      </c>
      <c r="N1196" s="77">
        <v>0</v>
      </c>
      <c r="O1196" s="77">
        <v>672.27717896643605</v>
      </c>
      <c r="P1196" s="87" cm="1">
        <f t="array" ref="P1196">IF($X1196="Non-local",VLOOKUP($E1196,$AI$64:$AW$68,COLUMN($AW:$AW)-COLUMN($AH:$AH),FALSE),IF($X1196="Unknown",VLOOKUP($E1196,$AI$71:$AW$75,COLUMN($AW:$AW)-COLUMN($AH:$AH),FALSE),0))</f>
        <v>224</v>
      </c>
      <c r="Q1196" s="87" cm="1">
        <f t="array" ref="Q1196">IF($X1196="Non-local",VLOOKUP($E1196,$AI$40:$AW$44,COLUMN($AW:$AW)-COLUMN($AH:$AH),FALSE),IF($X1196="Unknown",VLOOKUP($E1196,$AI$47:$AW$51,COLUMN($AW:$AW)-COLUMN($AH:$AH),FALSE),0))</f>
        <v>470.18520000000001</v>
      </c>
      <c r="R1196" s="87" cm="1">
        <f t="array" ref="R1196">IF($X1196="Non-local",VLOOKUP($E1196,$AI$88:$AW$92,COLUMN($AW:$AW)-COLUMN($AH:$AH),FALSE),IF($X1196="Unknown",VLOOKUP($E1196,$AI$95:$AW$99,COLUMN($AW:$AW)-COLUMN($AH:$AH),FALSE),0))</f>
        <v>0.13052013767768686</v>
      </c>
      <c r="S1196" s="87" cm="1">
        <f t="array" ref="S1196">VLOOKUP($E1196,$AI$111:$AW$115,COLUMN($AW:$AW)-COLUMN($AH:$AH),FALSE)</f>
        <v>410.28773999999999</v>
      </c>
      <c r="T1196" s="104">
        <f t="shared" si="352"/>
        <v>1.0886204246073139</v>
      </c>
      <c r="U1196" s="104">
        <f t="shared" si="353"/>
        <v>1776.750118966436</v>
      </c>
      <c r="V1196" s="87" cm="1">
        <f t="array" ref="V1196">VLOOKUP($E1196,$AI$118:$AW$122,COLUMN($AW:$AW)-COLUMN($AH:$AH),FALSE)</f>
        <v>161.75600000000003</v>
      </c>
      <c r="W1196" s="87" t="str">
        <f t="shared" si="357"/>
        <v>Domestic</v>
      </c>
      <c r="X1196" s="87" t="str">
        <f t="shared" si="358"/>
        <v>Non-local</v>
      </c>
      <c r="Y1196" s="104"/>
      <c r="Z1196" s="87" t="str">
        <f t="shared" si="354"/>
        <v>USA</v>
      </c>
      <c r="AA1196" s="87" t="str">
        <f t="shared" si="355"/>
        <v>USA</v>
      </c>
      <c r="AB1196" s="82" cm="1">
        <f t="array" ref="AB1196">VLOOKUP(B1196,'GDP per Capita'!$T$2:$V$4235,COLUMN('GDP per Capita'!$V:$V)-COLUMN('GDP per Capita'!$S:$S),FALSE)</f>
        <v>63809.64</v>
      </c>
      <c r="AC1196" s="82">
        <f t="shared" si="359"/>
        <v>63809.64</v>
      </c>
      <c r="AD1196" s="82">
        <f t="shared" si="360"/>
        <v>63809.64</v>
      </c>
      <c r="AE1196" s="88">
        <f t="shared" si="356"/>
        <v>2.7844540714638665E-2</v>
      </c>
    </row>
    <row r="1197" spans="1:31">
      <c r="A1197" s="77" t="s">
        <v>1399</v>
      </c>
      <c r="B1197" s="77">
        <v>1196</v>
      </c>
      <c r="C1197" s="77" t="s">
        <v>29</v>
      </c>
      <c r="D1197" s="77" t="s">
        <v>29</v>
      </c>
      <c r="E1197" s="77">
        <v>2020</v>
      </c>
      <c r="F1197" s="77">
        <v>40.050666899999896</v>
      </c>
      <c r="G1197" s="77">
        <v>-74.953501599999996</v>
      </c>
      <c r="H1197" s="77">
        <v>0</v>
      </c>
      <c r="I1197" s="77" t="s">
        <v>881</v>
      </c>
      <c r="J1197" s="77">
        <v>43.074761000000002</v>
      </c>
      <c r="K1197" s="77">
        <v>-89.383761300000003</v>
      </c>
      <c r="L1197" s="77">
        <v>2489.9835596358698</v>
      </c>
      <c r="M1197" s="77">
        <v>0.49042102079250899</v>
      </c>
      <c r="N1197" s="77">
        <v>0</v>
      </c>
      <c r="O1197" s="77">
        <v>478.07684345008801</v>
      </c>
      <c r="P1197" s="87" cm="1">
        <f t="array" ref="P1197">IF($X1197="Non-local",VLOOKUP($E1197,$AI$64:$AW$68,COLUMN($AW:$AW)-COLUMN($AH:$AH),FALSE),IF($X1197="Unknown",VLOOKUP($E1197,$AI$71:$AW$75,COLUMN($AW:$AW)-COLUMN($AH:$AH),FALSE),0))</f>
        <v>224</v>
      </c>
      <c r="Q1197" s="87" cm="1">
        <f t="array" ref="Q1197">IF($X1197="Non-local",VLOOKUP($E1197,$AI$40:$AW$44,COLUMN($AW:$AW)-COLUMN($AH:$AH),FALSE),IF($X1197="Unknown",VLOOKUP($E1197,$AI$47:$AW$51,COLUMN($AW:$AW)-COLUMN($AH:$AH),FALSE),0))</f>
        <v>470.18520000000001</v>
      </c>
      <c r="R1197" s="87" cm="1">
        <f t="array" ref="R1197">IF($X1197="Non-local",VLOOKUP($E1197,$AI$88:$AW$92,COLUMN($AW:$AW)-COLUMN($AH:$AH),FALSE),IF($X1197="Unknown",VLOOKUP($E1197,$AI$95:$AW$99,COLUMN($AW:$AW)-COLUMN($AH:$AH),FALSE),0))</f>
        <v>0.13052013767768686</v>
      </c>
      <c r="S1197" s="87" cm="1">
        <f t="array" ref="S1197">VLOOKUP($E1197,$AI$111:$AW$115,COLUMN($AW:$AW)-COLUMN($AH:$AH),FALSE)</f>
        <v>410.28773999999999</v>
      </c>
      <c r="T1197" s="104">
        <f t="shared" si="352"/>
        <v>0.62094115847019582</v>
      </c>
      <c r="U1197" s="104">
        <f t="shared" si="353"/>
        <v>1582.5497834500882</v>
      </c>
      <c r="V1197" s="87" cm="1">
        <f t="array" ref="V1197">VLOOKUP($E1197,$AI$118:$AW$122,COLUMN($AW:$AW)-COLUMN($AH:$AH),FALSE)</f>
        <v>161.75600000000003</v>
      </c>
      <c r="W1197" s="87" t="str">
        <f t="shared" si="357"/>
        <v>Domestic</v>
      </c>
      <c r="X1197" s="87" t="str">
        <f t="shared" si="358"/>
        <v>Non-local</v>
      </c>
      <c r="Y1197" s="104"/>
      <c r="Z1197" s="87" t="str">
        <f t="shared" si="354"/>
        <v>USA</v>
      </c>
      <c r="AA1197" s="87" t="str">
        <f t="shared" si="355"/>
        <v>USA</v>
      </c>
      <c r="AB1197" s="82" cm="1">
        <f t="array" ref="AB1197">VLOOKUP(B1197,'GDP per Capita'!$T$2:$V$4235,COLUMN('GDP per Capita'!$V:$V)-COLUMN('GDP per Capita'!$S:$S),FALSE)</f>
        <v>63809.64</v>
      </c>
      <c r="AC1197" s="82">
        <f t="shared" si="359"/>
        <v>63809.64</v>
      </c>
      <c r="AD1197" s="82">
        <f t="shared" si="360"/>
        <v>63809.64</v>
      </c>
      <c r="AE1197" s="88">
        <f t="shared" si="356"/>
        <v>2.4801108162498458E-2</v>
      </c>
    </row>
    <row r="1198" spans="1:31">
      <c r="A1198" s="77" t="s">
        <v>938</v>
      </c>
      <c r="B1198" s="77">
        <v>1197</v>
      </c>
      <c r="C1198" s="77" t="s">
        <v>29</v>
      </c>
      <c r="D1198" s="77" t="s">
        <v>29</v>
      </c>
      <c r="E1198" s="77">
        <v>2020</v>
      </c>
      <c r="F1198" s="77">
        <v>43.074760999999903</v>
      </c>
      <c r="G1198" s="77">
        <v>-89.383761300000003</v>
      </c>
      <c r="H1198" s="77">
        <v>1</v>
      </c>
      <c r="I1198" s="77" t="s">
        <v>881</v>
      </c>
      <c r="J1198" s="77">
        <v>43.074761000000002</v>
      </c>
      <c r="K1198" s="77">
        <v>-89.383761300000003</v>
      </c>
      <c r="L1198" s="77">
        <v>7.0732408818940899E-13</v>
      </c>
      <c r="M1198" s="77">
        <v>0</v>
      </c>
      <c r="N1198" s="77">
        <v>0</v>
      </c>
      <c r="O1198" s="77">
        <v>0</v>
      </c>
      <c r="P1198" s="87" cm="1">
        <f t="array" ref="P1198">IF($X1198="Non-local",VLOOKUP($E1198,$AI$64:$AW$68,COLUMN($AW:$AW)-COLUMN($AH:$AH),FALSE),IF($X1198="Unknown",VLOOKUP($E1198,$AI$71:$AW$75,COLUMN($AW:$AW)-COLUMN($AH:$AH),FALSE),0))</f>
        <v>0</v>
      </c>
      <c r="Q1198" s="87" cm="1">
        <f t="array" ref="Q1198">IF($X1198="Non-local",VLOOKUP($E1198,$AI$40:$AW$44,COLUMN($AW:$AW)-COLUMN($AH:$AH),FALSE),IF($X1198="Unknown",VLOOKUP($E1198,$AI$47:$AW$51,COLUMN($AW:$AW)-COLUMN($AH:$AH),FALSE),0))</f>
        <v>0</v>
      </c>
      <c r="R1198" s="87" cm="1">
        <f t="array" ref="R1198">IF($X1198="Non-local",VLOOKUP($E1198,$AI$88:$AW$92,COLUMN($AW:$AW)-COLUMN($AH:$AH),FALSE),IF($X1198="Unknown",VLOOKUP($E1198,$AI$95:$AW$99,COLUMN($AW:$AW)-COLUMN($AH:$AH),FALSE),0))</f>
        <v>0</v>
      </c>
      <c r="S1198" s="87" cm="1">
        <f t="array" ref="S1198">VLOOKUP($E1198,$AI$111:$AW$115,COLUMN($AW:$AW)-COLUMN($AH:$AH),FALSE)</f>
        <v>410.28773999999999</v>
      </c>
      <c r="T1198" s="104">
        <f t="shared" si="352"/>
        <v>0</v>
      </c>
      <c r="U1198" s="104">
        <f t="shared" si="353"/>
        <v>410.28773999999999</v>
      </c>
      <c r="V1198" s="87" cm="1">
        <f t="array" ref="V1198">VLOOKUP($E1198,$AI$118:$AW$122,COLUMN($AW:$AW)-COLUMN($AH:$AH),FALSE)</f>
        <v>161.75600000000003</v>
      </c>
      <c r="W1198" s="87" t="str">
        <f t="shared" si="357"/>
        <v>Domestic</v>
      </c>
      <c r="X1198" s="87" t="str">
        <f t="shared" si="358"/>
        <v>Local</v>
      </c>
      <c r="Y1198" s="104"/>
      <c r="Z1198" s="87" t="str">
        <f t="shared" si="354"/>
        <v>USA</v>
      </c>
      <c r="AA1198" s="87" t="str">
        <f t="shared" si="355"/>
        <v>USA</v>
      </c>
      <c r="AB1198" s="82" cm="1">
        <f t="array" ref="AB1198">VLOOKUP(B1198,'GDP per Capita'!$T$2:$V$4235,COLUMN('GDP per Capita'!$V:$V)-COLUMN('GDP per Capita'!$S:$S),FALSE)</f>
        <v>63809.64</v>
      </c>
      <c r="AC1198" s="82">
        <f t="shared" si="359"/>
        <v>63809.64</v>
      </c>
      <c r="AD1198" s="82">
        <f t="shared" si="360"/>
        <v>63809.64</v>
      </c>
      <c r="AE1198" s="88">
        <f t="shared" si="356"/>
        <v>6.4298707844143927E-3</v>
      </c>
    </row>
    <row r="1199" spans="1:31">
      <c r="A1199" s="77" t="s">
        <v>1400</v>
      </c>
      <c r="B1199" s="77">
        <v>1198</v>
      </c>
      <c r="C1199" s="77" t="s">
        <v>29</v>
      </c>
      <c r="D1199" s="77" t="s">
        <v>29</v>
      </c>
      <c r="E1199" s="77">
        <v>2020</v>
      </c>
      <c r="F1199" s="77">
        <v>40.157840299999997</v>
      </c>
      <c r="G1199" s="77">
        <v>-83.075186900000006</v>
      </c>
      <c r="H1199" s="77">
        <v>0</v>
      </c>
      <c r="I1199" s="77" t="s">
        <v>881</v>
      </c>
      <c r="J1199" s="77">
        <v>43.074761000000002</v>
      </c>
      <c r="K1199" s="77">
        <v>-89.383761300000003</v>
      </c>
      <c r="L1199" s="77">
        <v>1232.7371554317299</v>
      </c>
      <c r="M1199" s="77">
        <v>0.32440820175444401</v>
      </c>
      <c r="N1199" s="77">
        <v>0</v>
      </c>
      <c r="O1199" s="77">
        <v>236.68553384289299</v>
      </c>
      <c r="P1199" s="87" cm="1">
        <f t="array" ref="P1199">IF($X1199="Non-local",VLOOKUP($E1199,$AI$64:$AW$68,COLUMN($AW:$AW)-COLUMN($AH:$AH),FALSE),IF($X1199="Unknown",VLOOKUP($E1199,$AI$71:$AW$75,COLUMN($AW:$AW)-COLUMN($AH:$AH),FALSE),0))</f>
        <v>224</v>
      </c>
      <c r="Q1199" s="87" cm="1">
        <f t="array" ref="Q1199">IF($X1199="Non-local",VLOOKUP($E1199,$AI$40:$AW$44,COLUMN($AW:$AW)-COLUMN($AH:$AH),FALSE),IF($X1199="Unknown",VLOOKUP($E1199,$AI$47:$AW$51,COLUMN($AW:$AW)-COLUMN($AH:$AH),FALSE),0))</f>
        <v>470.18520000000001</v>
      </c>
      <c r="R1199" s="87" cm="1">
        <f t="array" ref="R1199">IF($X1199="Non-local",VLOOKUP($E1199,$AI$88:$AW$92,COLUMN($AW:$AW)-COLUMN($AH:$AH),FALSE),IF($X1199="Unknown",VLOOKUP($E1199,$AI$95:$AW$99,COLUMN($AW:$AW)-COLUMN($AH:$AH),FALSE),0))</f>
        <v>0.13052013767768686</v>
      </c>
      <c r="S1199" s="87" cm="1">
        <f t="array" ref="S1199">VLOOKUP($E1199,$AI$111:$AW$115,COLUMN($AW:$AW)-COLUMN($AH:$AH),FALSE)</f>
        <v>410.28773999999999</v>
      </c>
      <c r="T1199" s="104">
        <f t="shared" si="352"/>
        <v>0.45492833943213085</v>
      </c>
      <c r="U1199" s="104">
        <f t="shared" si="353"/>
        <v>1341.158473842893</v>
      </c>
      <c r="V1199" s="87" cm="1">
        <f t="array" ref="V1199">VLOOKUP($E1199,$AI$118:$AW$122,COLUMN($AW:$AW)-COLUMN($AH:$AH),FALSE)</f>
        <v>161.75600000000003</v>
      </c>
      <c r="W1199" s="87" t="str">
        <f t="shared" si="357"/>
        <v>Domestic</v>
      </c>
      <c r="X1199" s="87" t="str">
        <f t="shared" si="358"/>
        <v>Non-local</v>
      </c>
      <c r="Y1199" s="104"/>
      <c r="Z1199" s="87" t="str">
        <f t="shared" si="354"/>
        <v>USA</v>
      </c>
      <c r="AA1199" s="87" t="str">
        <f t="shared" si="355"/>
        <v>USA</v>
      </c>
      <c r="AB1199" s="82" cm="1">
        <f t="array" ref="AB1199">VLOOKUP(B1199,'GDP per Capita'!$T$2:$V$4235,COLUMN('GDP per Capita'!$V:$V)-COLUMN('GDP per Capita'!$S:$S),FALSE)</f>
        <v>63809.64</v>
      </c>
      <c r="AC1199" s="82">
        <f t="shared" si="359"/>
        <v>63809.64</v>
      </c>
      <c r="AD1199" s="82">
        <f t="shared" si="360"/>
        <v>63809.64</v>
      </c>
      <c r="AE1199" s="88">
        <f t="shared" si="356"/>
        <v>2.1018116915295135E-2</v>
      </c>
    </row>
    <row r="1200" spans="1:31">
      <c r="A1200" s="77" t="s">
        <v>938</v>
      </c>
      <c r="B1200" s="77">
        <v>1199</v>
      </c>
      <c r="C1200" s="77" t="s">
        <v>29</v>
      </c>
      <c r="D1200" s="77" t="s">
        <v>29</v>
      </c>
      <c r="E1200" s="77">
        <v>2020</v>
      </c>
      <c r="F1200" s="77">
        <v>43.074760999999903</v>
      </c>
      <c r="G1200" s="77">
        <v>-89.383761300000003</v>
      </c>
      <c r="H1200" s="77">
        <v>1</v>
      </c>
      <c r="I1200" s="77" t="s">
        <v>881</v>
      </c>
      <c r="J1200" s="77">
        <v>43.074761000000002</v>
      </c>
      <c r="K1200" s="77">
        <v>-89.383761300000003</v>
      </c>
      <c r="L1200" s="77">
        <v>7.0732408818940899E-13</v>
      </c>
      <c r="M1200" s="77">
        <v>0</v>
      </c>
      <c r="N1200" s="77">
        <v>0</v>
      </c>
      <c r="O1200" s="77">
        <v>0</v>
      </c>
      <c r="P1200" s="87" cm="1">
        <f t="array" ref="P1200">IF($X1200="Non-local",VLOOKUP($E1200,$AI$64:$AW$68,COLUMN($AW:$AW)-COLUMN($AH:$AH),FALSE),IF($X1200="Unknown",VLOOKUP($E1200,$AI$71:$AW$75,COLUMN($AW:$AW)-COLUMN($AH:$AH),FALSE),0))</f>
        <v>0</v>
      </c>
      <c r="Q1200" s="87" cm="1">
        <f t="array" ref="Q1200">IF($X1200="Non-local",VLOOKUP($E1200,$AI$40:$AW$44,COLUMN($AW:$AW)-COLUMN($AH:$AH),FALSE),IF($X1200="Unknown",VLOOKUP($E1200,$AI$47:$AW$51,COLUMN($AW:$AW)-COLUMN($AH:$AH),FALSE),0))</f>
        <v>0</v>
      </c>
      <c r="R1200" s="87" cm="1">
        <f t="array" ref="R1200">IF($X1200="Non-local",VLOOKUP($E1200,$AI$88:$AW$92,COLUMN($AW:$AW)-COLUMN($AH:$AH),FALSE),IF($X1200="Unknown",VLOOKUP($E1200,$AI$95:$AW$99,COLUMN($AW:$AW)-COLUMN($AH:$AH),FALSE),0))</f>
        <v>0</v>
      </c>
      <c r="S1200" s="87" cm="1">
        <f t="array" ref="S1200">VLOOKUP($E1200,$AI$111:$AW$115,COLUMN($AW:$AW)-COLUMN($AH:$AH),FALSE)</f>
        <v>410.28773999999999</v>
      </c>
      <c r="T1200" s="104">
        <f t="shared" si="352"/>
        <v>0</v>
      </c>
      <c r="U1200" s="104">
        <f t="shared" si="353"/>
        <v>410.28773999999999</v>
      </c>
      <c r="V1200" s="87" cm="1">
        <f t="array" ref="V1200">VLOOKUP($E1200,$AI$118:$AW$122,COLUMN($AW:$AW)-COLUMN($AH:$AH),FALSE)</f>
        <v>161.75600000000003</v>
      </c>
      <c r="W1200" s="87" t="str">
        <f t="shared" si="357"/>
        <v>Domestic</v>
      </c>
      <c r="X1200" s="87" t="str">
        <f t="shared" si="358"/>
        <v>Local</v>
      </c>
      <c r="Y1200" s="104"/>
      <c r="Z1200" s="87" t="str">
        <f t="shared" si="354"/>
        <v>USA</v>
      </c>
      <c r="AA1200" s="87" t="str">
        <f t="shared" si="355"/>
        <v>USA</v>
      </c>
      <c r="AB1200" s="82" cm="1">
        <f t="array" ref="AB1200">VLOOKUP(B1200,'GDP per Capita'!$T$2:$V$4235,COLUMN('GDP per Capita'!$V:$V)-COLUMN('GDP per Capita'!$S:$S),FALSE)</f>
        <v>63809.64</v>
      </c>
      <c r="AC1200" s="82">
        <f t="shared" si="359"/>
        <v>63809.64</v>
      </c>
      <c r="AD1200" s="82">
        <f t="shared" si="360"/>
        <v>63809.64</v>
      </c>
      <c r="AE1200" s="88">
        <f t="shared" si="356"/>
        <v>6.4298707844143927E-3</v>
      </c>
    </row>
    <row r="1201" spans="1:31">
      <c r="A1201" s="77" t="s">
        <v>1322</v>
      </c>
      <c r="B1201" s="77">
        <v>1200</v>
      </c>
      <c r="C1201" s="77" t="s">
        <v>29</v>
      </c>
      <c r="D1201" s="77" t="s">
        <v>29</v>
      </c>
      <c r="E1201" s="77">
        <v>2020</v>
      </c>
      <c r="F1201" s="77">
        <v>40.794450399999903</v>
      </c>
      <c r="G1201" s="77">
        <v>-77.861638599999907</v>
      </c>
      <c r="H1201" s="77">
        <v>0</v>
      </c>
      <c r="I1201" s="77" t="s">
        <v>881</v>
      </c>
      <c r="J1201" s="77">
        <v>43.074761000000002</v>
      </c>
      <c r="K1201" s="77">
        <v>-89.383761300000003</v>
      </c>
      <c r="L1201" s="77">
        <v>1970.69284578832</v>
      </c>
      <c r="M1201" s="77">
        <v>0.42185139512657399</v>
      </c>
      <c r="N1201" s="77">
        <v>0</v>
      </c>
      <c r="O1201" s="77">
        <v>378.373026391358</v>
      </c>
      <c r="P1201" s="87" cm="1">
        <f t="array" ref="P1201">IF($X1201="Non-local",VLOOKUP($E1201,$AI$64:$AW$68,COLUMN($AW:$AW)-COLUMN($AH:$AH),FALSE),IF($X1201="Unknown",VLOOKUP($E1201,$AI$71:$AW$75,COLUMN($AW:$AW)-COLUMN($AH:$AH),FALSE),0))</f>
        <v>224</v>
      </c>
      <c r="Q1201" s="87" cm="1">
        <f t="array" ref="Q1201">IF($X1201="Non-local",VLOOKUP($E1201,$AI$40:$AW$44,COLUMN($AW:$AW)-COLUMN($AH:$AH),FALSE),IF($X1201="Unknown",VLOOKUP($E1201,$AI$47:$AW$51,COLUMN($AW:$AW)-COLUMN($AH:$AH),FALSE),0))</f>
        <v>470.18520000000001</v>
      </c>
      <c r="R1201" s="87" cm="1">
        <f t="array" ref="R1201">IF($X1201="Non-local",VLOOKUP($E1201,$AI$88:$AW$92,COLUMN($AW:$AW)-COLUMN($AH:$AH),FALSE),IF($X1201="Unknown",VLOOKUP($E1201,$AI$95:$AW$99,COLUMN($AW:$AW)-COLUMN($AH:$AH),FALSE),0))</f>
        <v>0.13052013767768686</v>
      </c>
      <c r="S1201" s="87" cm="1">
        <f t="array" ref="S1201">VLOOKUP($E1201,$AI$111:$AW$115,COLUMN($AW:$AW)-COLUMN($AH:$AH),FALSE)</f>
        <v>410.28773999999999</v>
      </c>
      <c r="T1201" s="104">
        <f t="shared" si="352"/>
        <v>0.55237153280426088</v>
      </c>
      <c r="U1201" s="104">
        <f t="shared" si="353"/>
        <v>1482.8459663913579</v>
      </c>
      <c r="V1201" s="87" cm="1">
        <f t="array" ref="V1201">VLOOKUP($E1201,$AI$118:$AW$122,COLUMN($AW:$AW)-COLUMN($AH:$AH),FALSE)</f>
        <v>161.75600000000003</v>
      </c>
      <c r="W1201" s="87" t="str">
        <f t="shared" si="357"/>
        <v>Domestic</v>
      </c>
      <c r="X1201" s="87" t="str">
        <f t="shared" si="358"/>
        <v>Non-local</v>
      </c>
      <c r="Y1201" s="104"/>
      <c r="Z1201" s="87" t="str">
        <f t="shared" si="354"/>
        <v>USA</v>
      </c>
      <c r="AA1201" s="87" t="str">
        <f t="shared" si="355"/>
        <v>USA</v>
      </c>
      <c r="AB1201" s="82" cm="1">
        <f t="array" ref="AB1201">VLOOKUP(B1201,'GDP per Capita'!$T$2:$V$4235,COLUMN('GDP per Capita'!$V:$V)-COLUMN('GDP per Capita'!$S:$S),FALSE)</f>
        <v>63809.64</v>
      </c>
      <c r="AC1201" s="82">
        <f t="shared" si="359"/>
        <v>63809.64</v>
      </c>
      <c r="AD1201" s="82">
        <f t="shared" si="360"/>
        <v>63809.64</v>
      </c>
      <c r="AE1201" s="88">
        <f t="shared" si="356"/>
        <v>2.3238588501539235E-2</v>
      </c>
    </row>
    <row r="1202" spans="1:31">
      <c r="A1202" s="77" t="s">
        <v>923</v>
      </c>
      <c r="B1202" s="77">
        <v>1201</v>
      </c>
      <c r="C1202" s="77" t="s">
        <v>29</v>
      </c>
      <c r="D1202" s="77" t="s">
        <v>29</v>
      </c>
      <c r="E1202" s="77">
        <v>2020</v>
      </c>
      <c r="F1202" s="77">
        <v>38.029305999999998</v>
      </c>
      <c r="G1202" s="77">
        <v>-78.476678100000001</v>
      </c>
      <c r="H1202" s="77">
        <v>0</v>
      </c>
      <c r="I1202" s="77" t="s">
        <v>881</v>
      </c>
      <c r="J1202" s="77">
        <v>43.074761000000002</v>
      </c>
      <c r="K1202" s="77">
        <v>-89.383761300000003</v>
      </c>
      <c r="L1202" s="77">
        <v>2155.09100284238</v>
      </c>
      <c r="M1202" s="77">
        <v>0.44620020835491397</v>
      </c>
      <c r="N1202" s="77">
        <v>0</v>
      </c>
      <c r="O1202" s="77">
        <v>413.77747254573802</v>
      </c>
      <c r="P1202" s="87" cm="1">
        <f t="array" ref="P1202">IF($X1202="Non-local",VLOOKUP($E1202,$AI$64:$AW$68,COLUMN($AW:$AW)-COLUMN($AH:$AH),FALSE),IF($X1202="Unknown",VLOOKUP($E1202,$AI$71:$AW$75,COLUMN($AW:$AW)-COLUMN($AH:$AH),FALSE),0))</f>
        <v>224</v>
      </c>
      <c r="Q1202" s="87" cm="1">
        <f t="array" ref="Q1202">IF($X1202="Non-local",VLOOKUP($E1202,$AI$40:$AW$44,COLUMN($AW:$AW)-COLUMN($AH:$AH),FALSE),IF($X1202="Unknown",VLOOKUP($E1202,$AI$47:$AW$51,COLUMN($AW:$AW)-COLUMN($AH:$AH),FALSE),0))</f>
        <v>470.18520000000001</v>
      </c>
      <c r="R1202" s="87" cm="1">
        <f t="array" ref="R1202">IF($X1202="Non-local",VLOOKUP($E1202,$AI$88:$AW$92,COLUMN($AW:$AW)-COLUMN($AH:$AH),FALSE),IF($X1202="Unknown",VLOOKUP($E1202,$AI$95:$AW$99,COLUMN($AW:$AW)-COLUMN($AH:$AH),FALSE),0))</f>
        <v>0.13052013767768686</v>
      </c>
      <c r="S1202" s="87" cm="1">
        <f t="array" ref="S1202">VLOOKUP($E1202,$AI$111:$AW$115,COLUMN($AW:$AW)-COLUMN($AH:$AH),FALSE)</f>
        <v>410.28773999999999</v>
      </c>
      <c r="T1202" s="104">
        <f t="shared" si="352"/>
        <v>0.57672034603260081</v>
      </c>
      <c r="U1202" s="104">
        <f t="shared" si="353"/>
        <v>1518.2504125457378</v>
      </c>
      <c r="V1202" s="87" cm="1">
        <f t="array" ref="V1202">VLOOKUP($E1202,$AI$118:$AW$122,COLUMN($AW:$AW)-COLUMN($AH:$AH),FALSE)</f>
        <v>161.75600000000003</v>
      </c>
      <c r="W1202" s="87" t="str">
        <f t="shared" si="357"/>
        <v>Domestic</v>
      </c>
      <c r="X1202" s="87" t="str">
        <f t="shared" si="358"/>
        <v>Non-local</v>
      </c>
      <c r="Y1202" s="104"/>
      <c r="Z1202" s="87" t="str">
        <f t="shared" si="354"/>
        <v>USA</v>
      </c>
      <c r="AA1202" s="87" t="str">
        <f t="shared" si="355"/>
        <v>USA</v>
      </c>
      <c r="AB1202" s="82" cm="1">
        <f t="array" ref="AB1202">VLOOKUP(B1202,'GDP per Capita'!$T$2:$V$4235,COLUMN('GDP per Capita'!$V:$V)-COLUMN('GDP per Capita'!$S:$S),FALSE)</f>
        <v>63809.64</v>
      </c>
      <c r="AC1202" s="82">
        <f t="shared" si="359"/>
        <v>63809.64</v>
      </c>
      <c r="AD1202" s="82">
        <f t="shared" si="360"/>
        <v>63809.64</v>
      </c>
      <c r="AE1202" s="88">
        <f t="shared" si="356"/>
        <v>2.379343328916662E-2</v>
      </c>
    </row>
    <row r="1203" spans="1:31">
      <c r="A1203" s="77" t="s">
        <v>1401</v>
      </c>
      <c r="B1203" s="77">
        <v>1202</v>
      </c>
      <c r="C1203" s="77" t="s">
        <v>29</v>
      </c>
      <c r="D1203" s="77" t="s">
        <v>29</v>
      </c>
      <c r="E1203" s="77">
        <v>2020</v>
      </c>
      <c r="F1203" s="77">
        <v>34.359451399999998</v>
      </c>
      <c r="G1203" s="77">
        <v>-92.790833800000001</v>
      </c>
      <c r="H1203" s="77">
        <v>0</v>
      </c>
      <c r="I1203" s="77" t="s">
        <v>881</v>
      </c>
      <c r="J1203" s="77">
        <v>43.074761000000002</v>
      </c>
      <c r="K1203" s="77">
        <v>-89.383761300000003</v>
      </c>
      <c r="L1203" s="77">
        <v>2025.85923794732</v>
      </c>
      <c r="M1203" s="77">
        <v>0.42913582898762898</v>
      </c>
      <c r="N1203" s="77">
        <v>0</v>
      </c>
      <c r="O1203" s="77">
        <v>388.96497368588598</v>
      </c>
      <c r="P1203" s="87" cm="1">
        <f t="array" ref="P1203">IF($X1203="Non-local",VLOOKUP($E1203,$AI$64:$AW$68,COLUMN($AW:$AW)-COLUMN($AH:$AH),FALSE),IF($X1203="Unknown",VLOOKUP($E1203,$AI$71:$AW$75,COLUMN($AW:$AW)-COLUMN($AH:$AH),FALSE),0))</f>
        <v>224</v>
      </c>
      <c r="Q1203" s="87" cm="1">
        <f t="array" ref="Q1203">IF($X1203="Non-local",VLOOKUP($E1203,$AI$40:$AW$44,COLUMN($AW:$AW)-COLUMN($AH:$AH),FALSE),IF($X1203="Unknown",VLOOKUP($E1203,$AI$47:$AW$51,COLUMN($AW:$AW)-COLUMN($AH:$AH),FALSE),0))</f>
        <v>470.18520000000001</v>
      </c>
      <c r="R1203" s="87" cm="1">
        <f t="array" ref="R1203">IF($X1203="Non-local",VLOOKUP($E1203,$AI$88:$AW$92,COLUMN($AW:$AW)-COLUMN($AH:$AH),FALSE),IF($X1203="Unknown",VLOOKUP($E1203,$AI$95:$AW$99,COLUMN($AW:$AW)-COLUMN($AH:$AH),FALSE),0))</f>
        <v>0.13052013767768686</v>
      </c>
      <c r="S1203" s="87" cm="1">
        <f t="array" ref="S1203">VLOOKUP($E1203,$AI$111:$AW$115,COLUMN($AW:$AW)-COLUMN($AH:$AH),FALSE)</f>
        <v>410.28773999999999</v>
      </c>
      <c r="T1203" s="104">
        <f t="shared" si="352"/>
        <v>0.55965596666531581</v>
      </c>
      <c r="U1203" s="104">
        <f t="shared" si="353"/>
        <v>1493.4379136858859</v>
      </c>
      <c r="V1203" s="87" cm="1">
        <f t="array" ref="V1203">VLOOKUP($E1203,$AI$118:$AW$122,COLUMN($AW:$AW)-COLUMN($AH:$AH),FALSE)</f>
        <v>161.75600000000003</v>
      </c>
      <c r="W1203" s="87" t="str">
        <f t="shared" si="357"/>
        <v>Domestic</v>
      </c>
      <c r="X1203" s="87" t="str">
        <f t="shared" si="358"/>
        <v>Non-local</v>
      </c>
      <c r="Y1203" s="104"/>
      <c r="Z1203" s="87" t="str">
        <f t="shared" si="354"/>
        <v>USA</v>
      </c>
      <c r="AA1203" s="87" t="str">
        <f t="shared" si="355"/>
        <v>USA</v>
      </c>
      <c r="AB1203" s="82" cm="1">
        <f t="array" ref="AB1203">VLOOKUP(B1203,'GDP per Capita'!$T$2:$V$4235,COLUMN('GDP per Capita'!$V:$V)-COLUMN('GDP per Capita'!$S:$S),FALSE)</f>
        <v>63809.64</v>
      </c>
      <c r="AC1203" s="82">
        <f t="shared" si="359"/>
        <v>63809.64</v>
      </c>
      <c r="AD1203" s="82">
        <f t="shared" si="360"/>
        <v>63809.64</v>
      </c>
      <c r="AE1203" s="88">
        <f t="shared" si="356"/>
        <v>2.340458140315297E-2</v>
      </c>
    </row>
    <row r="1204" spans="1:31">
      <c r="A1204" s="77" t="s">
        <v>1402</v>
      </c>
      <c r="B1204" s="77">
        <v>1203</v>
      </c>
      <c r="C1204" s="77" t="s">
        <v>29</v>
      </c>
      <c r="D1204" s="77" t="s">
        <v>29</v>
      </c>
      <c r="E1204" s="77">
        <v>2020</v>
      </c>
      <c r="F1204" s="77">
        <v>38.952944199999997</v>
      </c>
      <c r="G1204" s="77">
        <v>-76.940864700000006</v>
      </c>
      <c r="H1204" s="77">
        <v>0</v>
      </c>
      <c r="I1204" s="77" t="s">
        <v>881</v>
      </c>
      <c r="J1204" s="77">
        <v>43.074761000000002</v>
      </c>
      <c r="K1204" s="77">
        <v>-89.383761300000003</v>
      </c>
      <c r="L1204" s="77">
        <v>2277.3568212676601</v>
      </c>
      <c r="M1204" s="77">
        <v>0.46234477088529902</v>
      </c>
      <c r="N1204" s="77">
        <v>0</v>
      </c>
      <c r="O1204" s="77">
        <v>437.252509683391</v>
      </c>
      <c r="P1204" s="87" cm="1">
        <f t="array" ref="P1204">IF($X1204="Non-local",VLOOKUP($E1204,$AI$64:$AW$68,COLUMN($AW:$AW)-COLUMN($AH:$AH),FALSE),IF($X1204="Unknown",VLOOKUP($E1204,$AI$71:$AW$75,COLUMN($AW:$AW)-COLUMN($AH:$AH),FALSE),0))</f>
        <v>224</v>
      </c>
      <c r="Q1204" s="87" cm="1">
        <f t="array" ref="Q1204">IF($X1204="Non-local",VLOOKUP($E1204,$AI$40:$AW$44,COLUMN($AW:$AW)-COLUMN($AH:$AH),FALSE),IF($X1204="Unknown",VLOOKUP($E1204,$AI$47:$AW$51,COLUMN($AW:$AW)-COLUMN($AH:$AH),FALSE),0))</f>
        <v>470.18520000000001</v>
      </c>
      <c r="R1204" s="87" cm="1">
        <f t="array" ref="R1204">IF($X1204="Non-local",VLOOKUP($E1204,$AI$88:$AW$92,COLUMN($AW:$AW)-COLUMN($AH:$AH),FALSE),IF($X1204="Unknown",VLOOKUP($E1204,$AI$95:$AW$99,COLUMN($AW:$AW)-COLUMN($AH:$AH),FALSE),0))</f>
        <v>0.13052013767768686</v>
      </c>
      <c r="S1204" s="87" cm="1">
        <f t="array" ref="S1204">VLOOKUP($E1204,$AI$111:$AW$115,COLUMN($AW:$AW)-COLUMN($AH:$AH),FALSE)</f>
        <v>410.28773999999999</v>
      </c>
      <c r="T1204" s="104">
        <f t="shared" si="352"/>
        <v>0.5928649085629859</v>
      </c>
      <c r="U1204" s="104">
        <f t="shared" si="353"/>
        <v>1541.7254496833909</v>
      </c>
      <c r="V1204" s="87" cm="1">
        <f t="array" ref="V1204">VLOOKUP($E1204,$AI$118:$AW$122,COLUMN($AW:$AW)-COLUMN($AH:$AH),FALSE)</f>
        <v>161.75600000000003</v>
      </c>
      <c r="W1204" s="87" t="str">
        <f t="shared" si="357"/>
        <v>Domestic</v>
      </c>
      <c r="X1204" s="87" t="str">
        <f t="shared" si="358"/>
        <v>Non-local</v>
      </c>
      <c r="Y1204" s="104"/>
      <c r="Z1204" s="87" t="str">
        <f t="shared" si="354"/>
        <v>USA</v>
      </c>
      <c r="AA1204" s="87" t="str">
        <f t="shared" si="355"/>
        <v>USA</v>
      </c>
      <c r="AB1204" s="82" cm="1">
        <f t="array" ref="AB1204">VLOOKUP(B1204,'GDP per Capita'!$T$2:$V$4235,COLUMN('GDP per Capita'!$V:$V)-COLUMN('GDP per Capita'!$S:$S),FALSE)</f>
        <v>63809.64</v>
      </c>
      <c r="AC1204" s="82">
        <f t="shared" si="359"/>
        <v>63809.64</v>
      </c>
      <c r="AD1204" s="82">
        <f t="shared" si="360"/>
        <v>63809.64</v>
      </c>
      <c r="AE1204" s="88">
        <f t="shared" si="356"/>
        <v>2.4161324992327038E-2</v>
      </c>
    </row>
    <row r="1205" spans="1:31">
      <c r="A1205" s="77" t="s">
        <v>1072</v>
      </c>
      <c r="B1205" s="77">
        <v>1204</v>
      </c>
      <c r="C1205" s="77" t="s">
        <v>29</v>
      </c>
      <c r="D1205" s="77" t="s">
        <v>29</v>
      </c>
      <c r="E1205" s="77">
        <v>2020</v>
      </c>
      <c r="F1205" s="77">
        <v>40.349274399999999</v>
      </c>
      <c r="G1205" s="77">
        <v>-74.659295799999995</v>
      </c>
      <c r="H1205" s="77">
        <v>0</v>
      </c>
      <c r="I1205" s="77" t="s">
        <v>881</v>
      </c>
      <c r="J1205" s="77">
        <v>43.074761000000002</v>
      </c>
      <c r="K1205" s="77">
        <v>-89.383761300000003</v>
      </c>
      <c r="L1205" s="77">
        <v>2514.83374758331</v>
      </c>
      <c r="M1205" s="77">
        <v>0.49370235827813203</v>
      </c>
      <c r="N1205" s="77">
        <v>0</v>
      </c>
      <c r="O1205" s="77">
        <v>482.84807953599699</v>
      </c>
      <c r="P1205" s="87" cm="1">
        <f t="array" ref="P1205">IF($X1205="Non-local",VLOOKUP($E1205,$AI$64:$AW$68,COLUMN($AW:$AW)-COLUMN($AH:$AH),FALSE),IF($X1205="Unknown",VLOOKUP($E1205,$AI$71:$AW$75,COLUMN($AW:$AW)-COLUMN($AH:$AH),FALSE),0))</f>
        <v>224</v>
      </c>
      <c r="Q1205" s="87" cm="1">
        <f t="array" ref="Q1205">IF($X1205="Non-local",VLOOKUP($E1205,$AI$40:$AW$44,COLUMN($AW:$AW)-COLUMN($AH:$AH),FALSE),IF($X1205="Unknown",VLOOKUP($E1205,$AI$47:$AW$51,COLUMN($AW:$AW)-COLUMN($AH:$AH),FALSE),0))</f>
        <v>470.18520000000001</v>
      </c>
      <c r="R1205" s="87" cm="1">
        <f t="array" ref="R1205">IF($X1205="Non-local",VLOOKUP($E1205,$AI$88:$AW$92,COLUMN($AW:$AW)-COLUMN($AH:$AH),FALSE),IF($X1205="Unknown",VLOOKUP($E1205,$AI$95:$AW$99,COLUMN($AW:$AW)-COLUMN($AH:$AH),FALSE),0))</f>
        <v>0.13052013767768686</v>
      </c>
      <c r="S1205" s="87" cm="1">
        <f t="array" ref="S1205">VLOOKUP($E1205,$AI$111:$AW$115,COLUMN($AW:$AW)-COLUMN($AH:$AH),FALSE)</f>
        <v>410.28773999999999</v>
      </c>
      <c r="T1205" s="104">
        <f t="shared" si="352"/>
        <v>0.62422249595581891</v>
      </c>
      <c r="U1205" s="104">
        <f t="shared" si="353"/>
        <v>1587.3210195359968</v>
      </c>
      <c r="V1205" s="87" cm="1">
        <f t="array" ref="V1205">VLOOKUP($E1205,$AI$118:$AW$122,COLUMN($AW:$AW)-COLUMN($AH:$AH),FALSE)</f>
        <v>161.75600000000003</v>
      </c>
      <c r="W1205" s="87" t="str">
        <f t="shared" si="357"/>
        <v>Domestic</v>
      </c>
      <c r="X1205" s="87" t="str">
        <f t="shared" si="358"/>
        <v>Non-local</v>
      </c>
      <c r="Y1205" s="104"/>
      <c r="Z1205" s="87" t="str">
        <f t="shared" si="354"/>
        <v>USA</v>
      </c>
      <c r="AA1205" s="87" t="str">
        <f t="shared" si="355"/>
        <v>USA</v>
      </c>
      <c r="AB1205" s="82" cm="1">
        <f t="array" ref="AB1205">VLOOKUP(B1205,'GDP per Capita'!$T$2:$V$4235,COLUMN('GDP per Capita'!$V:$V)-COLUMN('GDP per Capita'!$S:$S),FALSE)</f>
        <v>63809.64</v>
      </c>
      <c r="AC1205" s="82">
        <f t="shared" si="359"/>
        <v>63809.64</v>
      </c>
      <c r="AD1205" s="82">
        <f t="shared" si="360"/>
        <v>63809.64</v>
      </c>
      <c r="AE1205" s="88">
        <f t="shared" si="356"/>
        <v>2.4875881129183566E-2</v>
      </c>
    </row>
    <row r="1206" spans="1:31">
      <c r="A1206" s="77" t="s">
        <v>882</v>
      </c>
      <c r="B1206" s="77">
        <v>1205</v>
      </c>
      <c r="C1206" s="77" t="s">
        <v>29</v>
      </c>
      <c r="D1206" s="77" t="s">
        <v>29</v>
      </c>
      <c r="E1206" s="77">
        <v>2020</v>
      </c>
      <c r="F1206" s="77">
        <v>39.004607</v>
      </c>
      <c r="G1206" s="77">
        <v>-76.875683800000004</v>
      </c>
      <c r="H1206" s="77">
        <v>0</v>
      </c>
      <c r="I1206" s="77" t="s">
        <v>881</v>
      </c>
      <c r="J1206" s="77">
        <v>43.074761000000002</v>
      </c>
      <c r="K1206" s="77">
        <v>-89.383761300000003</v>
      </c>
      <c r="L1206" s="77">
        <v>2282.0367426028702</v>
      </c>
      <c r="M1206" s="77">
        <v>0.462962730046795</v>
      </c>
      <c r="N1206" s="77">
        <v>0</v>
      </c>
      <c r="O1206" s="77">
        <v>438.15105457975199</v>
      </c>
      <c r="P1206" s="87" cm="1">
        <f t="array" ref="P1206">IF($X1206="Non-local",VLOOKUP($E1206,$AI$64:$AW$68,COLUMN($AW:$AW)-COLUMN($AH:$AH),FALSE),IF($X1206="Unknown",VLOOKUP($E1206,$AI$71:$AW$75,COLUMN($AW:$AW)-COLUMN($AH:$AH),FALSE),0))</f>
        <v>224</v>
      </c>
      <c r="Q1206" s="87" cm="1">
        <f t="array" ref="Q1206">IF($X1206="Non-local",VLOOKUP($E1206,$AI$40:$AW$44,COLUMN($AW:$AW)-COLUMN($AH:$AH),FALSE),IF($X1206="Unknown",VLOOKUP($E1206,$AI$47:$AW$51,COLUMN($AW:$AW)-COLUMN($AH:$AH),FALSE),0))</f>
        <v>470.18520000000001</v>
      </c>
      <c r="R1206" s="87" cm="1">
        <f t="array" ref="R1206">IF($X1206="Non-local",VLOOKUP($E1206,$AI$88:$AW$92,COLUMN($AW:$AW)-COLUMN($AH:$AH),FALSE),IF($X1206="Unknown",VLOOKUP($E1206,$AI$95:$AW$99,COLUMN($AW:$AW)-COLUMN($AH:$AH),FALSE),0))</f>
        <v>0.13052013767768686</v>
      </c>
      <c r="S1206" s="87" cm="1">
        <f t="array" ref="S1206">VLOOKUP($E1206,$AI$111:$AW$115,COLUMN($AW:$AW)-COLUMN($AH:$AH),FALSE)</f>
        <v>410.28773999999999</v>
      </c>
      <c r="T1206" s="104">
        <f t="shared" si="352"/>
        <v>0.59348286772448189</v>
      </c>
      <c r="U1206" s="104">
        <f t="shared" si="353"/>
        <v>1542.623994579752</v>
      </c>
      <c r="V1206" s="87" cm="1">
        <f t="array" ref="V1206">VLOOKUP($E1206,$AI$118:$AW$122,COLUMN($AW:$AW)-COLUMN($AH:$AH),FALSE)</f>
        <v>161.75600000000003</v>
      </c>
      <c r="W1206" s="87" t="str">
        <f t="shared" si="357"/>
        <v>Domestic</v>
      </c>
      <c r="X1206" s="87" t="str">
        <f t="shared" si="358"/>
        <v>Non-local</v>
      </c>
      <c r="Y1206" s="104"/>
      <c r="Z1206" s="87" t="str">
        <f t="shared" si="354"/>
        <v>USA</v>
      </c>
      <c r="AA1206" s="87" t="str">
        <f t="shared" si="355"/>
        <v>USA</v>
      </c>
      <c r="AB1206" s="82" cm="1">
        <f t="array" ref="AB1206">VLOOKUP(B1206,'GDP per Capita'!$T$2:$V$4235,COLUMN('GDP per Capita'!$V:$V)-COLUMN('GDP per Capita'!$S:$S),FALSE)</f>
        <v>63809.64</v>
      </c>
      <c r="AC1206" s="82">
        <f t="shared" si="359"/>
        <v>63809.64</v>
      </c>
      <c r="AD1206" s="82">
        <f t="shared" si="360"/>
        <v>63809.64</v>
      </c>
      <c r="AE1206" s="88">
        <f t="shared" si="356"/>
        <v>2.4175406640434768E-2</v>
      </c>
    </row>
    <row r="1207" spans="1:31">
      <c r="A1207" s="77" t="s">
        <v>1402</v>
      </c>
      <c r="B1207" s="77">
        <v>1206</v>
      </c>
      <c r="C1207" s="77" t="s">
        <v>29</v>
      </c>
      <c r="D1207" s="77" t="s">
        <v>29</v>
      </c>
      <c r="E1207" s="77">
        <v>2020</v>
      </c>
      <c r="F1207" s="77">
        <v>38.952944199999997</v>
      </c>
      <c r="G1207" s="77">
        <v>-76.940864700000006</v>
      </c>
      <c r="H1207" s="77">
        <v>0</v>
      </c>
      <c r="I1207" s="77" t="s">
        <v>881</v>
      </c>
      <c r="J1207" s="77">
        <v>43.074761000000002</v>
      </c>
      <c r="K1207" s="77">
        <v>-89.383761300000003</v>
      </c>
      <c r="L1207" s="77">
        <v>2277.3568212676601</v>
      </c>
      <c r="M1207" s="77">
        <v>0.46234477088529902</v>
      </c>
      <c r="N1207" s="77">
        <v>0</v>
      </c>
      <c r="O1207" s="77">
        <v>437.252509683391</v>
      </c>
      <c r="P1207" s="87" cm="1">
        <f t="array" ref="P1207">IF($X1207="Non-local",VLOOKUP($E1207,$AI$64:$AW$68,COLUMN($AW:$AW)-COLUMN($AH:$AH),FALSE),IF($X1207="Unknown",VLOOKUP($E1207,$AI$71:$AW$75,COLUMN($AW:$AW)-COLUMN($AH:$AH),FALSE),0))</f>
        <v>224</v>
      </c>
      <c r="Q1207" s="87" cm="1">
        <f t="array" ref="Q1207">IF($X1207="Non-local",VLOOKUP($E1207,$AI$40:$AW$44,COLUMN($AW:$AW)-COLUMN($AH:$AH),FALSE),IF($X1207="Unknown",VLOOKUP($E1207,$AI$47:$AW$51,COLUMN($AW:$AW)-COLUMN($AH:$AH),FALSE),0))</f>
        <v>470.18520000000001</v>
      </c>
      <c r="R1207" s="87" cm="1">
        <f t="array" ref="R1207">IF($X1207="Non-local",VLOOKUP($E1207,$AI$88:$AW$92,COLUMN($AW:$AW)-COLUMN($AH:$AH),FALSE),IF($X1207="Unknown",VLOOKUP($E1207,$AI$95:$AW$99,COLUMN($AW:$AW)-COLUMN($AH:$AH),FALSE),0))</f>
        <v>0.13052013767768686</v>
      </c>
      <c r="S1207" s="87" cm="1">
        <f t="array" ref="S1207">VLOOKUP($E1207,$AI$111:$AW$115,COLUMN($AW:$AW)-COLUMN($AH:$AH),FALSE)</f>
        <v>410.28773999999999</v>
      </c>
      <c r="T1207" s="104">
        <f t="shared" si="352"/>
        <v>0.5928649085629859</v>
      </c>
      <c r="U1207" s="104">
        <f t="shared" si="353"/>
        <v>1541.7254496833909</v>
      </c>
      <c r="V1207" s="87" cm="1">
        <f t="array" ref="V1207">VLOOKUP($E1207,$AI$118:$AW$122,COLUMN($AW:$AW)-COLUMN($AH:$AH),FALSE)</f>
        <v>161.75600000000003</v>
      </c>
      <c r="W1207" s="87" t="str">
        <f t="shared" si="357"/>
        <v>Domestic</v>
      </c>
      <c r="X1207" s="87" t="str">
        <f t="shared" si="358"/>
        <v>Non-local</v>
      </c>
      <c r="Y1207" s="104"/>
      <c r="Z1207" s="87" t="str">
        <f t="shared" si="354"/>
        <v>USA</v>
      </c>
      <c r="AA1207" s="87" t="str">
        <f t="shared" si="355"/>
        <v>USA</v>
      </c>
      <c r="AB1207" s="82" cm="1">
        <f t="array" ref="AB1207">VLOOKUP(B1207,'GDP per Capita'!$T$2:$V$4235,COLUMN('GDP per Capita'!$V:$V)-COLUMN('GDP per Capita'!$S:$S),FALSE)</f>
        <v>63809.64</v>
      </c>
      <c r="AC1207" s="82">
        <f t="shared" si="359"/>
        <v>63809.64</v>
      </c>
      <c r="AD1207" s="82">
        <f t="shared" si="360"/>
        <v>63809.64</v>
      </c>
      <c r="AE1207" s="88">
        <f t="shared" si="356"/>
        <v>2.4161324992327038E-2</v>
      </c>
    </row>
    <row r="1208" spans="1:31">
      <c r="A1208" s="77" t="s">
        <v>1043</v>
      </c>
      <c r="B1208" s="77">
        <v>1207</v>
      </c>
      <c r="C1208" s="77" t="s">
        <v>29</v>
      </c>
      <c r="D1208" s="77" t="s">
        <v>29</v>
      </c>
      <c r="E1208" s="77">
        <v>2020</v>
      </c>
      <c r="F1208" s="77">
        <v>34.365355450000003</v>
      </c>
      <c r="G1208" s="77">
        <v>-89.534908295442406</v>
      </c>
      <c r="H1208" s="77">
        <v>0</v>
      </c>
      <c r="I1208" s="77" t="s">
        <v>881</v>
      </c>
      <c r="J1208" s="77">
        <v>43.074761000000002</v>
      </c>
      <c r="K1208" s="77">
        <v>-89.383761300000003</v>
      </c>
      <c r="L1208" s="77">
        <v>1937.0626980709901</v>
      </c>
      <c r="M1208" s="77">
        <v>0.41741070982530598</v>
      </c>
      <c r="N1208" s="77">
        <v>0</v>
      </c>
      <c r="O1208" s="77">
        <v>371.91603802963101</v>
      </c>
      <c r="P1208" s="87" cm="1">
        <f t="array" ref="P1208">IF($X1208="Non-local",VLOOKUP($E1208,$AI$64:$AW$68,COLUMN($AW:$AW)-COLUMN($AH:$AH),FALSE),IF($X1208="Unknown",VLOOKUP($E1208,$AI$71:$AW$75,COLUMN($AW:$AW)-COLUMN($AH:$AH),FALSE),0))</f>
        <v>224</v>
      </c>
      <c r="Q1208" s="87" cm="1">
        <f t="array" ref="Q1208">IF($X1208="Non-local",VLOOKUP($E1208,$AI$40:$AW$44,COLUMN($AW:$AW)-COLUMN($AH:$AH),FALSE),IF($X1208="Unknown",VLOOKUP($E1208,$AI$47:$AW$51,COLUMN($AW:$AW)-COLUMN($AH:$AH),FALSE),0))</f>
        <v>470.18520000000001</v>
      </c>
      <c r="R1208" s="87" cm="1">
        <f t="array" ref="R1208">IF($X1208="Non-local",VLOOKUP($E1208,$AI$88:$AW$92,COLUMN($AW:$AW)-COLUMN($AH:$AH),FALSE),IF($X1208="Unknown",VLOOKUP($E1208,$AI$95:$AW$99,COLUMN($AW:$AW)-COLUMN($AH:$AH),FALSE),0))</f>
        <v>0.13052013767768686</v>
      </c>
      <c r="S1208" s="87" cm="1">
        <f t="array" ref="S1208">VLOOKUP($E1208,$AI$111:$AW$115,COLUMN($AW:$AW)-COLUMN($AH:$AH),FALSE)</f>
        <v>410.28773999999999</v>
      </c>
      <c r="T1208" s="104">
        <f t="shared" si="352"/>
        <v>0.54793084750299281</v>
      </c>
      <c r="U1208" s="104">
        <f t="shared" si="353"/>
        <v>1476.3889780296311</v>
      </c>
      <c r="V1208" s="87" cm="1">
        <f t="array" ref="V1208">VLOOKUP($E1208,$AI$118:$AW$122,COLUMN($AW:$AW)-COLUMN($AH:$AH),FALSE)</f>
        <v>161.75600000000003</v>
      </c>
      <c r="W1208" s="87" t="str">
        <f t="shared" si="357"/>
        <v>Domestic</v>
      </c>
      <c r="X1208" s="87" t="str">
        <f t="shared" si="358"/>
        <v>Non-local</v>
      </c>
      <c r="Y1208" s="104"/>
      <c r="Z1208" s="87" t="str">
        <f t="shared" si="354"/>
        <v>USA</v>
      </c>
      <c r="AA1208" s="87" t="str">
        <f t="shared" si="355"/>
        <v>USA</v>
      </c>
      <c r="AB1208" s="82" cm="1">
        <f t="array" ref="AB1208">VLOOKUP(B1208,'GDP per Capita'!$T$2:$V$4235,COLUMN('GDP per Capita'!$V:$V)-COLUMN('GDP per Capita'!$S:$S),FALSE)</f>
        <v>63809.64</v>
      </c>
      <c r="AC1208" s="82">
        <f t="shared" si="359"/>
        <v>63809.64</v>
      </c>
      <c r="AD1208" s="82">
        <f t="shared" si="360"/>
        <v>63809.64</v>
      </c>
      <c r="AE1208" s="88">
        <f t="shared" si="356"/>
        <v>2.3137397077144316E-2</v>
      </c>
    </row>
    <row r="1209" spans="1:31">
      <c r="A1209" s="77" t="s">
        <v>1378</v>
      </c>
      <c r="B1209" s="77">
        <v>1208</v>
      </c>
      <c r="C1209" s="77" t="s">
        <v>29</v>
      </c>
      <c r="D1209" s="77" t="s">
        <v>29</v>
      </c>
      <c r="E1209" s="77">
        <v>2020</v>
      </c>
      <c r="F1209" s="77">
        <v>40.495937899999902</v>
      </c>
      <c r="G1209" s="77">
        <v>-74.424317799999997</v>
      </c>
      <c r="H1209" s="77">
        <v>0</v>
      </c>
      <c r="I1209" s="77" t="s">
        <v>881</v>
      </c>
      <c r="J1209" s="77">
        <v>43.074761000000002</v>
      </c>
      <c r="K1209" s="77">
        <v>-89.383761300000003</v>
      </c>
      <c r="L1209" s="77">
        <v>2542.3210692032799</v>
      </c>
      <c r="M1209" s="77">
        <v>0.49733191548718603</v>
      </c>
      <c r="N1209" s="77">
        <v>0</v>
      </c>
      <c r="O1209" s="77">
        <v>488.12564528703001</v>
      </c>
      <c r="P1209" s="87" cm="1">
        <f t="array" ref="P1209">IF($X1209="Non-local",VLOOKUP($E1209,$AI$64:$AW$68,COLUMN($AW:$AW)-COLUMN($AH:$AH),FALSE),IF($X1209="Unknown",VLOOKUP($E1209,$AI$71:$AW$75,COLUMN($AW:$AW)-COLUMN($AH:$AH),FALSE),0))</f>
        <v>224</v>
      </c>
      <c r="Q1209" s="87" cm="1">
        <f t="array" ref="Q1209">IF($X1209="Non-local",VLOOKUP($E1209,$AI$40:$AW$44,COLUMN($AW:$AW)-COLUMN($AH:$AH),FALSE),IF($X1209="Unknown",VLOOKUP($E1209,$AI$47:$AW$51,COLUMN($AW:$AW)-COLUMN($AH:$AH),FALSE),0))</f>
        <v>470.18520000000001</v>
      </c>
      <c r="R1209" s="87" cm="1">
        <f t="array" ref="R1209">IF($X1209="Non-local",VLOOKUP($E1209,$AI$88:$AW$92,COLUMN($AW:$AW)-COLUMN($AH:$AH),FALSE),IF($X1209="Unknown",VLOOKUP($E1209,$AI$95:$AW$99,COLUMN($AW:$AW)-COLUMN($AH:$AH),FALSE),0))</f>
        <v>0.13052013767768686</v>
      </c>
      <c r="S1209" s="87" cm="1">
        <f t="array" ref="S1209">VLOOKUP($E1209,$AI$111:$AW$115,COLUMN($AW:$AW)-COLUMN($AH:$AH),FALSE)</f>
        <v>410.28773999999999</v>
      </c>
      <c r="T1209" s="104">
        <f t="shared" si="352"/>
        <v>0.62785205316487291</v>
      </c>
      <c r="U1209" s="104">
        <f t="shared" si="353"/>
        <v>1592.5985852870301</v>
      </c>
      <c r="V1209" s="87" cm="1">
        <f t="array" ref="V1209">VLOOKUP($E1209,$AI$118:$AW$122,COLUMN($AW:$AW)-COLUMN($AH:$AH),FALSE)</f>
        <v>161.75600000000003</v>
      </c>
      <c r="W1209" s="87" t="str">
        <f t="shared" si="357"/>
        <v>Domestic</v>
      </c>
      <c r="X1209" s="87" t="str">
        <f t="shared" si="358"/>
        <v>Non-local</v>
      </c>
      <c r="Y1209" s="104"/>
      <c r="Z1209" s="87" t="str">
        <f t="shared" si="354"/>
        <v>USA</v>
      </c>
      <c r="AA1209" s="87" t="str">
        <f t="shared" si="355"/>
        <v>USA</v>
      </c>
      <c r="AB1209" s="82" cm="1">
        <f t="array" ref="AB1209">VLOOKUP(B1209,'GDP per Capita'!$T$2:$V$4235,COLUMN('GDP per Capita'!$V:$V)-COLUMN('GDP per Capita'!$S:$S),FALSE)</f>
        <v>63809.64</v>
      </c>
      <c r="AC1209" s="82">
        <f t="shared" si="359"/>
        <v>63809.64</v>
      </c>
      <c r="AD1209" s="82">
        <f t="shared" si="360"/>
        <v>63809.64</v>
      </c>
      <c r="AE1209" s="88">
        <f t="shared" si="356"/>
        <v>2.4958589098559875E-2</v>
      </c>
    </row>
    <row r="1210" spans="1:31">
      <c r="A1210" s="77" t="s">
        <v>884</v>
      </c>
      <c r="B1210" s="77">
        <v>1209</v>
      </c>
      <c r="C1210" s="77" t="s">
        <v>29</v>
      </c>
      <c r="D1210" s="77" t="s">
        <v>29</v>
      </c>
      <c r="E1210" s="77">
        <v>2020</v>
      </c>
      <c r="F1210" s="77">
        <v>38.894985499999997</v>
      </c>
      <c r="G1210" s="77">
        <v>-77.036570799999893</v>
      </c>
      <c r="H1210" s="77">
        <v>0</v>
      </c>
      <c r="I1210" s="77" t="s">
        <v>881</v>
      </c>
      <c r="J1210" s="77">
        <v>43.074761000000002</v>
      </c>
      <c r="K1210" s="77">
        <v>-89.383761300000003</v>
      </c>
      <c r="L1210" s="77">
        <v>2268.7601181753998</v>
      </c>
      <c r="M1210" s="77">
        <v>0.461209621156489</v>
      </c>
      <c r="N1210" s="77">
        <v>0</v>
      </c>
      <c r="O1210" s="77">
        <v>435.601942689677</v>
      </c>
      <c r="P1210" s="87" cm="1">
        <f t="array" ref="P1210">IF($X1210="Non-local",VLOOKUP($E1210,$AI$64:$AW$68,COLUMN($AW:$AW)-COLUMN($AH:$AH),FALSE),IF($X1210="Unknown",VLOOKUP($E1210,$AI$71:$AW$75,COLUMN($AW:$AW)-COLUMN($AH:$AH),FALSE),0))</f>
        <v>224</v>
      </c>
      <c r="Q1210" s="87" cm="1">
        <f t="array" ref="Q1210">IF($X1210="Non-local",VLOOKUP($E1210,$AI$40:$AW$44,COLUMN($AW:$AW)-COLUMN($AH:$AH),FALSE),IF($X1210="Unknown",VLOOKUP($E1210,$AI$47:$AW$51,COLUMN($AW:$AW)-COLUMN($AH:$AH),FALSE),0))</f>
        <v>470.18520000000001</v>
      </c>
      <c r="R1210" s="87" cm="1">
        <f t="array" ref="R1210">IF($X1210="Non-local",VLOOKUP($E1210,$AI$88:$AW$92,COLUMN($AW:$AW)-COLUMN($AH:$AH),FALSE),IF($X1210="Unknown",VLOOKUP($E1210,$AI$95:$AW$99,COLUMN($AW:$AW)-COLUMN($AH:$AH),FALSE),0))</f>
        <v>0.13052013767768686</v>
      </c>
      <c r="S1210" s="87" cm="1">
        <f t="array" ref="S1210">VLOOKUP($E1210,$AI$111:$AW$115,COLUMN($AW:$AW)-COLUMN($AH:$AH),FALSE)</f>
        <v>410.28773999999999</v>
      </c>
      <c r="T1210" s="104">
        <f t="shared" si="352"/>
        <v>0.59172975883417589</v>
      </c>
      <c r="U1210" s="104">
        <f t="shared" si="353"/>
        <v>1540.074882689677</v>
      </c>
      <c r="V1210" s="87" cm="1">
        <f t="array" ref="V1210">VLOOKUP($E1210,$AI$118:$AW$122,COLUMN($AW:$AW)-COLUMN($AH:$AH),FALSE)</f>
        <v>161.75600000000003</v>
      </c>
      <c r="W1210" s="87" t="str">
        <f t="shared" si="357"/>
        <v>Domestic</v>
      </c>
      <c r="X1210" s="87" t="str">
        <f t="shared" si="358"/>
        <v>Non-local</v>
      </c>
      <c r="Y1210" s="104"/>
      <c r="Z1210" s="87" t="str">
        <f t="shared" si="354"/>
        <v>USA</v>
      </c>
      <c r="AA1210" s="87" t="str">
        <f t="shared" si="355"/>
        <v>USA</v>
      </c>
      <c r="AB1210" s="82" cm="1">
        <f t="array" ref="AB1210">VLOOKUP(B1210,'GDP per Capita'!$T$2:$V$4235,COLUMN('GDP per Capita'!$V:$V)-COLUMN('GDP per Capita'!$S:$S),FALSE)</f>
        <v>63809.64</v>
      </c>
      <c r="AC1210" s="82">
        <f t="shared" si="359"/>
        <v>63809.64</v>
      </c>
      <c r="AD1210" s="82">
        <f t="shared" si="360"/>
        <v>63809.64</v>
      </c>
      <c r="AE1210" s="88">
        <f t="shared" si="356"/>
        <v>2.4135457944750621E-2</v>
      </c>
    </row>
    <row r="1211" spans="1:31">
      <c r="A1211" s="77" t="s">
        <v>1322</v>
      </c>
      <c r="B1211" s="77">
        <v>1210</v>
      </c>
      <c r="C1211" s="77" t="s">
        <v>29</v>
      </c>
      <c r="D1211" s="77" t="s">
        <v>29</v>
      </c>
      <c r="E1211" s="77">
        <v>2020</v>
      </c>
      <c r="F1211" s="77">
        <v>40.794450399999903</v>
      </c>
      <c r="G1211" s="77">
        <v>-77.861638599999907</v>
      </c>
      <c r="H1211" s="77">
        <v>0</v>
      </c>
      <c r="I1211" s="77" t="s">
        <v>881</v>
      </c>
      <c r="J1211" s="77">
        <v>43.074761000000002</v>
      </c>
      <c r="K1211" s="77">
        <v>-89.383761300000003</v>
      </c>
      <c r="L1211" s="77">
        <v>1970.69284578832</v>
      </c>
      <c r="M1211" s="77">
        <v>0.42185139512657399</v>
      </c>
      <c r="N1211" s="77">
        <v>0</v>
      </c>
      <c r="O1211" s="77">
        <v>378.373026391358</v>
      </c>
      <c r="P1211" s="87" cm="1">
        <f t="array" ref="P1211">IF($X1211="Non-local",VLOOKUP($E1211,$AI$64:$AW$68,COLUMN($AW:$AW)-COLUMN($AH:$AH),FALSE),IF($X1211="Unknown",VLOOKUP($E1211,$AI$71:$AW$75,COLUMN($AW:$AW)-COLUMN($AH:$AH),FALSE),0))</f>
        <v>224</v>
      </c>
      <c r="Q1211" s="87" cm="1">
        <f t="array" ref="Q1211">IF($X1211="Non-local",VLOOKUP($E1211,$AI$40:$AW$44,COLUMN($AW:$AW)-COLUMN($AH:$AH),FALSE),IF($X1211="Unknown",VLOOKUP($E1211,$AI$47:$AW$51,COLUMN($AW:$AW)-COLUMN($AH:$AH),FALSE),0))</f>
        <v>470.18520000000001</v>
      </c>
      <c r="R1211" s="87" cm="1">
        <f t="array" ref="R1211">IF($X1211="Non-local",VLOOKUP($E1211,$AI$88:$AW$92,COLUMN($AW:$AW)-COLUMN($AH:$AH),FALSE),IF($X1211="Unknown",VLOOKUP($E1211,$AI$95:$AW$99,COLUMN($AW:$AW)-COLUMN($AH:$AH),FALSE),0))</f>
        <v>0.13052013767768686</v>
      </c>
      <c r="S1211" s="87" cm="1">
        <f t="array" ref="S1211">VLOOKUP($E1211,$AI$111:$AW$115,COLUMN($AW:$AW)-COLUMN($AH:$AH),FALSE)</f>
        <v>410.28773999999999</v>
      </c>
      <c r="T1211" s="104">
        <f t="shared" si="352"/>
        <v>0.55237153280426088</v>
      </c>
      <c r="U1211" s="104">
        <f t="shared" si="353"/>
        <v>1482.8459663913579</v>
      </c>
      <c r="V1211" s="87" cm="1">
        <f t="array" ref="V1211">VLOOKUP($E1211,$AI$118:$AW$122,COLUMN($AW:$AW)-COLUMN($AH:$AH),FALSE)</f>
        <v>161.75600000000003</v>
      </c>
      <c r="W1211" s="87" t="str">
        <f t="shared" si="357"/>
        <v>Domestic</v>
      </c>
      <c r="X1211" s="87" t="str">
        <f t="shared" si="358"/>
        <v>Non-local</v>
      </c>
      <c r="Y1211" s="104"/>
      <c r="Z1211" s="87" t="str">
        <f t="shared" si="354"/>
        <v>USA</v>
      </c>
      <c r="AA1211" s="87" t="str">
        <f t="shared" si="355"/>
        <v>USA</v>
      </c>
      <c r="AB1211" s="82" cm="1">
        <f t="array" ref="AB1211">VLOOKUP(B1211,'GDP per Capita'!$T$2:$V$4235,COLUMN('GDP per Capita'!$V:$V)-COLUMN('GDP per Capita'!$S:$S),FALSE)</f>
        <v>63809.64</v>
      </c>
      <c r="AC1211" s="82">
        <f t="shared" si="359"/>
        <v>63809.64</v>
      </c>
      <c r="AD1211" s="82">
        <f t="shared" si="360"/>
        <v>63809.64</v>
      </c>
      <c r="AE1211" s="88">
        <f t="shared" si="356"/>
        <v>2.3238588501539235E-2</v>
      </c>
    </row>
    <row r="1212" spans="1:31">
      <c r="A1212" s="77" t="s">
        <v>1403</v>
      </c>
      <c r="B1212" s="77">
        <v>1211</v>
      </c>
      <c r="C1212" s="77" t="s">
        <v>29</v>
      </c>
      <c r="D1212" s="77" t="s">
        <v>29</v>
      </c>
      <c r="E1212" s="77">
        <v>2020</v>
      </c>
      <c r="F1212" s="77">
        <v>37.429938799999903</v>
      </c>
      <c r="G1212" s="77">
        <v>-122.2538557</v>
      </c>
      <c r="H1212" s="77">
        <v>0</v>
      </c>
      <c r="I1212" s="77" t="s">
        <v>881</v>
      </c>
      <c r="J1212" s="77">
        <v>43.074761000000002</v>
      </c>
      <c r="K1212" s="77">
        <v>-89.383761300000003</v>
      </c>
      <c r="L1212" s="77">
        <v>5679.8231665447902</v>
      </c>
      <c r="M1212" s="77">
        <v>0.96863047687236403</v>
      </c>
      <c r="N1212" s="77">
        <v>0</v>
      </c>
      <c r="O1212" s="77">
        <v>681.57877998537504</v>
      </c>
      <c r="P1212" s="87" cm="1">
        <f t="array" ref="P1212">IF($X1212="Non-local",VLOOKUP($E1212,$AI$64:$AW$68,COLUMN($AW:$AW)-COLUMN($AH:$AH),FALSE),IF($X1212="Unknown",VLOOKUP($E1212,$AI$71:$AW$75,COLUMN($AW:$AW)-COLUMN($AH:$AH),FALSE),0))</f>
        <v>224</v>
      </c>
      <c r="Q1212" s="87" cm="1">
        <f t="array" ref="Q1212">IF($X1212="Non-local",VLOOKUP($E1212,$AI$40:$AW$44,COLUMN($AW:$AW)-COLUMN($AH:$AH),FALSE),IF($X1212="Unknown",VLOOKUP($E1212,$AI$47:$AW$51,COLUMN($AW:$AW)-COLUMN($AH:$AH),FALSE),0))</f>
        <v>470.18520000000001</v>
      </c>
      <c r="R1212" s="87" cm="1">
        <f t="array" ref="R1212">IF($X1212="Non-local",VLOOKUP($E1212,$AI$88:$AW$92,COLUMN($AW:$AW)-COLUMN($AH:$AH),FALSE),IF($X1212="Unknown",VLOOKUP($E1212,$AI$95:$AW$99,COLUMN($AW:$AW)-COLUMN($AH:$AH),FALSE),0))</f>
        <v>0.13052013767768686</v>
      </c>
      <c r="S1212" s="87" cm="1">
        <f t="array" ref="S1212">VLOOKUP($E1212,$AI$111:$AW$115,COLUMN($AW:$AW)-COLUMN($AH:$AH),FALSE)</f>
        <v>410.28773999999999</v>
      </c>
      <c r="T1212" s="104">
        <f t="shared" si="352"/>
        <v>1.0991506145500509</v>
      </c>
      <c r="U1212" s="104">
        <f t="shared" si="353"/>
        <v>1786.051719985375</v>
      </c>
      <c r="V1212" s="87" cm="1">
        <f t="array" ref="V1212">VLOOKUP($E1212,$AI$118:$AW$122,COLUMN($AW:$AW)-COLUMN($AH:$AH),FALSE)</f>
        <v>161.75600000000003</v>
      </c>
      <c r="W1212" s="87" t="str">
        <f t="shared" si="357"/>
        <v>Domestic</v>
      </c>
      <c r="X1212" s="87" t="str">
        <f t="shared" si="358"/>
        <v>Non-local</v>
      </c>
      <c r="Y1212" s="104"/>
      <c r="Z1212" s="87" t="str">
        <f t="shared" si="354"/>
        <v>USA</v>
      </c>
      <c r="AA1212" s="87" t="str">
        <f t="shared" si="355"/>
        <v>USA</v>
      </c>
      <c r="AB1212" s="82" cm="1">
        <f t="array" ref="AB1212">VLOOKUP(B1212,'GDP per Capita'!$T$2:$V$4235,COLUMN('GDP per Capita'!$V:$V)-COLUMN('GDP per Capita'!$S:$S),FALSE)</f>
        <v>63809.64</v>
      </c>
      <c r="AC1212" s="82">
        <f t="shared" si="359"/>
        <v>63809.64</v>
      </c>
      <c r="AD1212" s="82">
        <f t="shared" si="360"/>
        <v>63809.64</v>
      </c>
      <c r="AE1212" s="88">
        <f t="shared" si="356"/>
        <v>2.7990311808456764E-2</v>
      </c>
    </row>
    <row r="1213" spans="1:31">
      <c r="A1213" s="77" t="s">
        <v>29</v>
      </c>
      <c r="B1213" s="77">
        <v>1212</v>
      </c>
      <c r="C1213" s="77" t="s">
        <v>29</v>
      </c>
      <c r="D1213" s="77" t="s">
        <v>29</v>
      </c>
      <c r="E1213" s="77">
        <v>2020</v>
      </c>
      <c r="F1213" s="77">
        <v>39.783730400000003</v>
      </c>
      <c r="G1213" s="77">
        <v>-100.4458825</v>
      </c>
      <c r="H1213" s="77">
        <v>0</v>
      </c>
      <c r="I1213" s="77" t="s">
        <v>881</v>
      </c>
      <c r="J1213" s="77">
        <v>43.074761000000002</v>
      </c>
      <c r="K1213" s="77">
        <v>-89.383761300000003</v>
      </c>
      <c r="L1213" s="77">
        <v>1982.46700039077</v>
      </c>
      <c r="M1213" s="77">
        <v>0.42340611072632001</v>
      </c>
      <c r="N1213" s="77">
        <v>0</v>
      </c>
      <c r="O1213" s="77">
        <v>380.63366407502798</v>
      </c>
      <c r="P1213" s="87" cm="1">
        <f t="array" ref="P1213">IF($X1213="Non-local",VLOOKUP($E1213,$AI$64:$AW$68,COLUMN($AW:$AW)-COLUMN($AH:$AH),FALSE),IF($X1213="Unknown",VLOOKUP($E1213,$AI$71:$AW$75,COLUMN($AW:$AW)-COLUMN($AH:$AH),FALSE),0))</f>
        <v>224</v>
      </c>
      <c r="Q1213" s="87" cm="1">
        <f t="array" ref="Q1213">IF($X1213="Non-local",VLOOKUP($E1213,$AI$40:$AW$44,COLUMN($AW:$AW)-COLUMN($AH:$AH),FALSE),IF($X1213="Unknown",VLOOKUP($E1213,$AI$47:$AW$51,COLUMN($AW:$AW)-COLUMN($AH:$AH),FALSE),0))</f>
        <v>470.18520000000001</v>
      </c>
      <c r="R1213" s="87" cm="1">
        <f t="array" ref="R1213">IF($X1213="Non-local",VLOOKUP($E1213,$AI$88:$AW$92,COLUMN($AW:$AW)-COLUMN($AH:$AH),FALSE),IF($X1213="Unknown",VLOOKUP($E1213,$AI$95:$AW$99,COLUMN($AW:$AW)-COLUMN($AH:$AH),FALSE),0))</f>
        <v>0.13052013767768686</v>
      </c>
      <c r="S1213" s="87" cm="1">
        <f t="array" ref="S1213">VLOOKUP($E1213,$AI$111:$AW$115,COLUMN($AW:$AW)-COLUMN($AH:$AH),FALSE)</f>
        <v>410.28773999999999</v>
      </c>
      <c r="T1213" s="104">
        <f t="shared" si="352"/>
        <v>0.55392624840400684</v>
      </c>
      <c r="U1213" s="104">
        <f t="shared" si="353"/>
        <v>1485.1066040750281</v>
      </c>
      <c r="V1213" s="87" cm="1">
        <f t="array" ref="V1213">VLOOKUP($E1213,$AI$118:$AW$122,COLUMN($AW:$AW)-COLUMN($AH:$AH),FALSE)</f>
        <v>161.75600000000003</v>
      </c>
      <c r="W1213" s="87" t="str">
        <f t="shared" si="357"/>
        <v>Domestic</v>
      </c>
      <c r="X1213" s="87" t="str">
        <f t="shared" si="358"/>
        <v>Non-local</v>
      </c>
      <c r="Y1213" s="104"/>
      <c r="Z1213" s="87" t="str">
        <f t="shared" si="354"/>
        <v>USA</v>
      </c>
      <c r="AA1213" s="87" t="str">
        <f t="shared" si="355"/>
        <v>USA</v>
      </c>
      <c r="AB1213" s="82" cm="1">
        <f t="array" ref="AB1213">VLOOKUP(B1213,'GDP per Capita'!$T$2:$V$4235,COLUMN('GDP per Capita'!$V:$V)-COLUMN('GDP per Capita'!$S:$S),FALSE)</f>
        <v>63809.64</v>
      </c>
      <c r="AC1213" s="82">
        <f t="shared" si="359"/>
        <v>63809.64</v>
      </c>
      <c r="AD1213" s="82">
        <f t="shared" si="360"/>
        <v>63809.64</v>
      </c>
      <c r="AE1213" s="88">
        <f t="shared" si="356"/>
        <v>2.3274016341026656E-2</v>
      </c>
    </row>
    <row r="1214" spans="1:31">
      <c r="A1214" s="77" t="s">
        <v>927</v>
      </c>
      <c r="B1214" s="77">
        <v>1213</v>
      </c>
      <c r="C1214" s="77" t="s">
        <v>29</v>
      </c>
      <c r="D1214" s="77" t="s">
        <v>29</v>
      </c>
      <c r="E1214" s="77">
        <v>2020</v>
      </c>
      <c r="F1214" s="77">
        <v>34.147645199999999</v>
      </c>
      <c r="G1214" s="77">
        <v>-118.1444779</v>
      </c>
      <c r="H1214" s="77">
        <v>0</v>
      </c>
      <c r="I1214" s="77" t="s">
        <v>881</v>
      </c>
      <c r="J1214" s="77">
        <v>43.074761000000002</v>
      </c>
      <c r="K1214" s="77">
        <v>-89.383761300000003</v>
      </c>
      <c r="L1214" s="77">
        <v>5344.7305889170102</v>
      </c>
      <c r="M1214" s="77">
        <v>0.923184194272757</v>
      </c>
      <c r="N1214" s="77">
        <v>0</v>
      </c>
      <c r="O1214" s="77">
        <v>641.367670670042</v>
      </c>
      <c r="P1214" s="87" cm="1">
        <f t="array" ref="P1214">IF($X1214="Non-local",VLOOKUP($E1214,$AI$64:$AW$68,COLUMN($AW:$AW)-COLUMN($AH:$AH),FALSE),IF($X1214="Unknown",VLOOKUP($E1214,$AI$71:$AW$75,COLUMN($AW:$AW)-COLUMN($AH:$AH),FALSE),0))</f>
        <v>224</v>
      </c>
      <c r="Q1214" s="87" cm="1">
        <f t="array" ref="Q1214">IF($X1214="Non-local",VLOOKUP($E1214,$AI$40:$AW$44,COLUMN($AW:$AW)-COLUMN($AH:$AH),FALSE),IF($X1214="Unknown",VLOOKUP($E1214,$AI$47:$AW$51,COLUMN($AW:$AW)-COLUMN($AH:$AH),FALSE),0))</f>
        <v>470.18520000000001</v>
      </c>
      <c r="R1214" s="87" cm="1">
        <f t="array" ref="R1214">IF($X1214="Non-local",VLOOKUP($E1214,$AI$88:$AW$92,COLUMN($AW:$AW)-COLUMN($AH:$AH),FALSE),IF($X1214="Unknown",VLOOKUP($E1214,$AI$95:$AW$99,COLUMN($AW:$AW)-COLUMN($AH:$AH),FALSE),0))</f>
        <v>0.13052013767768686</v>
      </c>
      <c r="S1214" s="87" cm="1">
        <f t="array" ref="S1214">VLOOKUP($E1214,$AI$111:$AW$115,COLUMN($AW:$AW)-COLUMN($AH:$AH),FALSE)</f>
        <v>410.28773999999999</v>
      </c>
      <c r="T1214" s="104">
        <f t="shared" si="352"/>
        <v>1.0537043319504438</v>
      </c>
      <c r="U1214" s="104">
        <f t="shared" si="353"/>
        <v>1745.840610670042</v>
      </c>
      <c r="V1214" s="87" cm="1">
        <f t="array" ref="V1214">VLOOKUP($E1214,$AI$118:$AW$122,COLUMN($AW:$AW)-COLUMN($AH:$AH),FALSE)</f>
        <v>161.75600000000003</v>
      </c>
      <c r="W1214" s="87" t="str">
        <f t="shared" si="357"/>
        <v>Domestic</v>
      </c>
      <c r="X1214" s="87" t="str">
        <f t="shared" si="358"/>
        <v>Non-local</v>
      </c>
      <c r="Y1214" s="104"/>
      <c r="Z1214" s="87" t="str">
        <f t="shared" si="354"/>
        <v>USA</v>
      </c>
      <c r="AA1214" s="87" t="str">
        <f t="shared" si="355"/>
        <v>USA</v>
      </c>
      <c r="AB1214" s="82" cm="1">
        <f t="array" ref="AB1214">VLOOKUP(B1214,'GDP per Capita'!$T$2:$V$4235,COLUMN('GDP per Capita'!$V:$V)-COLUMN('GDP per Capita'!$S:$S),FALSE)</f>
        <v>63809.64</v>
      </c>
      <c r="AC1214" s="82">
        <f t="shared" si="359"/>
        <v>63809.64</v>
      </c>
      <c r="AD1214" s="82">
        <f t="shared" si="360"/>
        <v>63809.64</v>
      </c>
      <c r="AE1214" s="88">
        <f t="shared" si="356"/>
        <v>2.7360138854725432E-2</v>
      </c>
    </row>
    <row r="1215" spans="1:31">
      <c r="A1215" s="77" t="s">
        <v>886</v>
      </c>
      <c r="B1215" s="77">
        <v>1214</v>
      </c>
      <c r="C1215" s="77" t="s">
        <v>29</v>
      </c>
      <c r="D1215" s="77" t="s">
        <v>29</v>
      </c>
      <c r="E1215" s="77">
        <v>2020</v>
      </c>
      <c r="F1215" s="77">
        <v>39.284749400000003</v>
      </c>
      <c r="G1215" s="77">
        <v>-76.620474639699793</v>
      </c>
      <c r="H1215" s="77">
        <v>0</v>
      </c>
      <c r="I1215" s="77" t="s">
        <v>881</v>
      </c>
      <c r="J1215" s="77">
        <v>43.074761000000002</v>
      </c>
      <c r="K1215" s="77">
        <v>-89.383761300000003</v>
      </c>
      <c r="L1215" s="77">
        <v>2293.6142511822</v>
      </c>
      <c r="M1215" s="77">
        <v>0.46449147956658998</v>
      </c>
      <c r="N1215" s="77">
        <v>0</v>
      </c>
      <c r="O1215" s="77">
        <v>440.37393622698198</v>
      </c>
      <c r="P1215" s="87" cm="1">
        <f t="array" ref="P1215">IF($X1215="Non-local",VLOOKUP($E1215,$AI$64:$AW$68,COLUMN($AW:$AW)-COLUMN($AH:$AH),FALSE),IF($X1215="Unknown",VLOOKUP($E1215,$AI$71:$AW$75,COLUMN($AW:$AW)-COLUMN($AH:$AH),FALSE),0))</f>
        <v>224</v>
      </c>
      <c r="Q1215" s="87" cm="1">
        <f t="array" ref="Q1215">IF($X1215="Non-local",VLOOKUP($E1215,$AI$40:$AW$44,COLUMN($AW:$AW)-COLUMN($AH:$AH),FALSE),IF($X1215="Unknown",VLOOKUP($E1215,$AI$47:$AW$51,COLUMN($AW:$AW)-COLUMN($AH:$AH),FALSE),0))</f>
        <v>470.18520000000001</v>
      </c>
      <c r="R1215" s="87" cm="1">
        <f t="array" ref="R1215">IF($X1215="Non-local",VLOOKUP($E1215,$AI$88:$AW$92,COLUMN($AW:$AW)-COLUMN($AH:$AH),FALSE),IF($X1215="Unknown",VLOOKUP($E1215,$AI$95:$AW$99,COLUMN($AW:$AW)-COLUMN($AH:$AH),FALSE),0))</f>
        <v>0.13052013767768686</v>
      </c>
      <c r="S1215" s="87" cm="1">
        <f t="array" ref="S1215">VLOOKUP($E1215,$AI$111:$AW$115,COLUMN($AW:$AW)-COLUMN($AH:$AH),FALSE)</f>
        <v>410.28773999999999</v>
      </c>
      <c r="T1215" s="104">
        <f t="shared" si="352"/>
        <v>0.59501161724427687</v>
      </c>
      <c r="U1215" s="104">
        <f t="shared" si="353"/>
        <v>1544.846876226982</v>
      </c>
      <c r="V1215" s="87" cm="1">
        <f t="array" ref="V1215">VLOOKUP($E1215,$AI$118:$AW$122,COLUMN($AW:$AW)-COLUMN($AH:$AH),FALSE)</f>
        <v>161.75600000000003</v>
      </c>
      <c r="W1215" s="87" t="str">
        <f t="shared" si="357"/>
        <v>Domestic</v>
      </c>
      <c r="X1215" s="87" t="str">
        <f t="shared" si="358"/>
        <v>Non-local</v>
      </c>
      <c r="Y1215" s="104"/>
      <c r="Z1215" s="87" t="str">
        <f t="shared" si="354"/>
        <v>USA</v>
      </c>
      <c r="AA1215" s="87" t="str">
        <f t="shared" si="355"/>
        <v>USA</v>
      </c>
      <c r="AB1215" s="82" cm="1">
        <f t="array" ref="AB1215">VLOOKUP(B1215,'GDP per Capita'!$T$2:$V$4235,COLUMN('GDP per Capita'!$V:$V)-COLUMN('GDP per Capita'!$S:$S),FALSE)</f>
        <v>63809.64</v>
      </c>
      <c r="AC1215" s="82">
        <f t="shared" si="359"/>
        <v>63809.64</v>
      </c>
      <c r="AD1215" s="82">
        <f t="shared" si="360"/>
        <v>63809.64</v>
      </c>
      <c r="AE1215" s="88">
        <f t="shared" si="356"/>
        <v>2.4210242781921069E-2</v>
      </c>
    </row>
    <row r="1216" spans="1:31">
      <c r="A1216" s="77" t="s">
        <v>1404</v>
      </c>
      <c r="B1216" s="77">
        <v>1215</v>
      </c>
      <c r="C1216" s="77" t="s">
        <v>29</v>
      </c>
      <c r="D1216" s="77" t="s">
        <v>29</v>
      </c>
      <c r="E1216" s="77">
        <v>2020</v>
      </c>
      <c r="F1216" s="77">
        <v>41.3747744</v>
      </c>
      <c r="G1216" s="77">
        <v>-83.651322899999997</v>
      </c>
      <c r="H1216" s="77">
        <v>0</v>
      </c>
      <c r="I1216" s="77" t="s">
        <v>881</v>
      </c>
      <c r="J1216" s="77">
        <v>43.074761000000002</v>
      </c>
      <c r="K1216" s="77">
        <v>-89.383761300000003</v>
      </c>
      <c r="L1216" s="77">
        <v>1016.6463876318001</v>
      </c>
      <c r="M1216" s="77">
        <v>0.29587454485902098</v>
      </c>
      <c r="N1216" s="77">
        <v>0</v>
      </c>
      <c r="O1216" s="77">
        <v>195.19610642530699</v>
      </c>
      <c r="P1216" s="87" cm="1">
        <f t="array" ref="P1216">IF($X1216="Non-local",VLOOKUP($E1216,$AI$64:$AW$68,COLUMN($AW:$AW)-COLUMN($AH:$AH),FALSE),IF($X1216="Unknown",VLOOKUP($E1216,$AI$71:$AW$75,COLUMN($AW:$AW)-COLUMN($AH:$AH),FALSE),0))</f>
        <v>224</v>
      </c>
      <c r="Q1216" s="87" cm="1">
        <f t="array" ref="Q1216">IF($X1216="Non-local",VLOOKUP($E1216,$AI$40:$AW$44,COLUMN($AW:$AW)-COLUMN($AH:$AH),FALSE),IF($X1216="Unknown",VLOOKUP($E1216,$AI$47:$AW$51,COLUMN($AW:$AW)-COLUMN($AH:$AH),FALSE),0))</f>
        <v>470.18520000000001</v>
      </c>
      <c r="R1216" s="87" cm="1">
        <f t="array" ref="R1216">IF($X1216="Non-local",VLOOKUP($E1216,$AI$88:$AW$92,COLUMN($AW:$AW)-COLUMN($AH:$AH),FALSE),IF($X1216="Unknown",VLOOKUP($E1216,$AI$95:$AW$99,COLUMN($AW:$AW)-COLUMN($AH:$AH),FALSE),0))</f>
        <v>0.13052013767768686</v>
      </c>
      <c r="S1216" s="87" cm="1">
        <f t="array" ref="S1216">VLOOKUP($E1216,$AI$111:$AW$115,COLUMN($AW:$AW)-COLUMN($AH:$AH),FALSE)</f>
        <v>410.28773999999999</v>
      </c>
      <c r="T1216" s="104">
        <f t="shared" si="352"/>
        <v>0.42639468253670787</v>
      </c>
      <c r="U1216" s="104">
        <f t="shared" si="353"/>
        <v>1299.669046425307</v>
      </c>
      <c r="V1216" s="87" cm="1">
        <f t="array" ref="V1216">VLOOKUP($E1216,$AI$118:$AW$122,COLUMN($AW:$AW)-COLUMN($AH:$AH),FALSE)</f>
        <v>161.75600000000003</v>
      </c>
      <c r="W1216" s="87" t="str">
        <f t="shared" si="357"/>
        <v>Domestic</v>
      </c>
      <c r="X1216" s="87" t="str">
        <f t="shared" si="358"/>
        <v>Non-local</v>
      </c>
      <c r="Y1216" s="104"/>
      <c r="Z1216" s="87" t="str">
        <f t="shared" si="354"/>
        <v>USA</v>
      </c>
      <c r="AA1216" s="87" t="str">
        <f t="shared" si="355"/>
        <v>USA</v>
      </c>
      <c r="AB1216" s="82" cm="1">
        <f t="array" ref="AB1216">VLOOKUP(B1216,'GDP per Capita'!$T$2:$V$4235,COLUMN('GDP per Capita'!$V:$V)-COLUMN('GDP per Capita'!$S:$S),FALSE)</f>
        <v>63809.64</v>
      </c>
      <c r="AC1216" s="82">
        <f t="shared" si="359"/>
        <v>63809.64</v>
      </c>
      <c r="AD1216" s="82">
        <f t="shared" si="360"/>
        <v>63809.64</v>
      </c>
      <c r="AE1216" s="88">
        <f t="shared" si="356"/>
        <v>2.0367910654648842E-2</v>
      </c>
    </row>
    <row r="1217" spans="1:31">
      <c r="A1217" s="77" t="s">
        <v>1405</v>
      </c>
      <c r="B1217" s="77">
        <v>1216</v>
      </c>
      <c r="C1217" s="77" t="s">
        <v>29</v>
      </c>
      <c r="D1217" s="77" t="s">
        <v>29</v>
      </c>
      <c r="E1217" s="77">
        <v>2020</v>
      </c>
      <c r="F1217" s="77">
        <v>42.6330703</v>
      </c>
      <c r="G1217" s="77">
        <v>-88.643713799999901</v>
      </c>
      <c r="H1217" s="77">
        <v>1</v>
      </c>
      <c r="I1217" s="77" t="s">
        <v>881</v>
      </c>
      <c r="J1217" s="77">
        <v>43.074761000000002</v>
      </c>
      <c r="K1217" s="77">
        <v>-89.383761300000003</v>
      </c>
      <c r="L1217" s="77">
        <v>155.57987589035301</v>
      </c>
      <c r="M1217" s="77">
        <v>0</v>
      </c>
      <c r="N1217" s="77">
        <v>0</v>
      </c>
      <c r="O1217" s="77">
        <v>0</v>
      </c>
      <c r="P1217" s="87" cm="1">
        <f t="array" ref="P1217">IF($X1217="Non-local",VLOOKUP($E1217,$AI$64:$AW$68,COLUMN($AW:$AW)-COLUMN($AH:$AH),FALSE),IF($X1217="Unknown",VLOOKUP($E1217,$AI$71:$AW$75,COLUMN($AW:$AW)-COLUMN($AH:$AH),FALSE),0))</f>
        <v>0</v>
      </c>
      <c r="Q1217" s="87" cm="1">
        <f t="array" ref="Q1217">IF($X1217="Non-local",VLOOKUP($E1217,$AI$40:$AW$44,COLUMN($AW:$AW)-COLUMN($AH:$AH),FALSE),IF($X1217="Unknown",VLOOKUP($E1217,$AI$47:$AW$51,COLUMN($AW:$AW)-COLUMN($AH:$AH),FALSE),0))</f>
        <v>0</v>
      </c>
      <c r="R1217" s="87" cm="1">
        <f t="array" ref="R1217">IF($X1217="Non-local",VLOOKUP($E1217,$AI$88:$AW$92,COLUMN($AW:$AW)-COLUMN($AH:$AH),FALSE),IF($X1217="Unknown",VLOOKUP($E1217,$AI$95:$AW$99,COLUMN($AW:$AW)-COLUMN($AH:$AH),FALSE),0))</f>
        <v>0</v>
      </c>
      <c r="S1217" s="87" cm="1">
        <f t="array" ref="S1217">VLOOKUP($E1217,$AI$111:$AW$115,COLUMN($AW:$AW)-COLUMN($AH:$AH),FALSE)</f>
        <v>410.28773999999999</v>
      </c>
      <c r="T1217" s="104">
        <f t="shared" si="352"/>
        <v>0</v>
      </c>
      <c r="U1217" s="104">
        <f t="shared" si="353"/>
        <v>410.28773999999999</v>
      </c>
      <c r="V1217" s="87" cm="1">
        <f t="array" ref="V1217">VLOOKUP($E1217,$AI$118:$AW$122,COLUMN($AW:$AW)-COLUMN($AH:$AH),FALSE)</f>
        <v>161.75600000000003</v>
      </c>
      <c r="W1217" s="87" t="str">
        <f t="shared" si="357"/>
        <v>Domestic</v>
      </c>
      <c r="X1217" s="87" t="str">
        <f t="shared" si="358"/>
        <v>Local</v>
      </c>
      <c r="Y1217" s="104"/>
      <c r="Z1217" s="87" t="str">
        <f t="shared" si="354"/>
        <v>USA</v>
      </c>
      <c r="AA1217" s="87" t="str">
        <f t="shared" si="355"/>
        <v>USA</v>
      </c>
      <c r="AB1217" s="82" cm="1">
        <f t="array" ref="AB1217">VLOOKUP(B1217,'GDP per Capita'!$T$2:$V$4235,COLUMN('GDP per Capita'!$V:$V)-COLUMN('GDP per Capita'!$S:$S),FALSE)</f>
        <v>63809.64</v>
      </c>
      <c r="AC1217" s="82">
        <f t="shared" si="359"/>
        <v>63809.64</v>
      </c>
      <c r="AD1217" s="82">
        <f t="shared" si="360"/>
        <v>63809.64</v>
      </c>
      <c r="AE1217" s="88">
        <f t="shared" si="356"/>
        <v>6.4298707844143927E-3</v>
      </c>
    </row>
    <row r="1218" spans="1:31">
      <c r="A1218" s="77" t="s">
        <v>907</v>
      </c>
      <c r="B1218" s="77">
        <v>1217</v>
      </c>
      <c r="C1218" s="77" t="s">
        <v>29</v>
      </c>
      <c r="D1218" s="77" t="s">
        <v>29</v>
      </c>
      <c r="E1218" s="77">
        <v>2020</v>
      </c>
      <c r="F1218" s="77">
        <v>44.458204100000003</v>
      </c>
      <c r="G1218" s="77">
        <v>-93.161158999999998</v>
      </c>
      <c r="H1218" s="77">
        <v>0</v>
      </c>
      <c r="I1218" s="77" t="s">
        <v>881</v>
      </c>
      <c r="J1218" s="77">
        <v>43.074761000000002</v>
      </c>
      <c r="K1218" s="77">
        <v>-89.383761300000003</v>
      </c>
      <c r="L1218" s="77">
        <v>680.118829238187</v>
      </c>
      <c r="M1218" s="77">
        <v>0.25143783900239403</v>
      </c>
      <c r="N1218" s="77">
        <v>0</v>
      </c>
      <c r="O1218" s="77">
        <v>130.58281521373101</v>
      </c>
      <c r="P1218" s="87" cm="1">
        <f t="array" ref="P1218">IF($X1218="Non-local",VLOOKUP($E1218,$AI$64:$AW$68,COLUMN($AW:$AW)-COLUMN($AH:$AH),FALSE),IF($X1218="Unknown",VLOOKUP($E1218,$AI$71:$AW$75,COLUMN($AW:$AW)-COLUMN($AH:$AH),FALSE),0))</f>
        <v>224</v>
      </c>
      <c r="Q1218" s="87" cm="1">
        <f t="array" ref="Q1218">IF($X1218="Non-local",VLOOKUP($E1218,$AI$40:$AW$44,COLUMN($AW:$AW)-COLUMN($AH:$AH),FALSE),IF($X1218="Unknown",VLOOKUP($E1218,$AI$47:$AW$51,COLUMN($AW:$AW)-COLUMN($AH:$AH),FALSE),0))</f>
        <v>470.18520000000001</v>
      </c>
      <c r="R1218" s="87" cm="1">
        <f t="array" ref="R1218">IF($X1218="Non-local",VLOOKUP($E1218,$AI$88:$AW$92,COLUMN($AW:$AW)-COLUMN($AH:$AH),FALSE),IF($X1218="Unknown",VLOOKUP($E1218,$AI$95:$AW$99,COLUMN($AW:$AW)-COLUMN($AH:$AH),FALSE),0))</f>
        <v>0.13052013767768686</v>
      </c>
      <c r="S1218" s="87" cm="1">
        <f t="array" ref="S1218">VLOOKUP($E1218,$AI$111:$AW$115,COLUMN($AW:$AW)-COLUMN($AH:$AH),FALSE)</f>
        <v>410.28773999999999</v>
      </c>
      <c r="T1218" s="104">
        <f t="shared" ref="T1218:T1281" si="361">SUM(M1218,R1218)</f>
        <v>0.38195797668008091</v>
      </c>
      <c r="U1218" s="104">
        <f t="shared" ref="U1218:U1281" si="362">SUM(O1218,P1218,Q1218,S1218)</f>
        <v>1235.0557552137311</v>
      </c>
      <c r="V1218" s="87" cm="1">
        <f t="array" ref="V1218">VLOOKUP($E1218,$AI$118:$AW$122,COLUMN($AW:$AW)-COLUMN($AH:$AH),FALSE)</f>
        <v>161.75600000000003</v>
      </c>
      <c r="W1218" s="87" t="str">
        <f t="shared" si="357"/>
        <v>Domestic</v>
      </c>
      <c r="X1218" s="87" t="str">
        <f t="shared" si="358"/>
        <v>Non-local</v>
      </c>
      <c r="Y1218" s="104"/>
      <c r="Z1218" s="87" t="str">
        <f t="shared" ref="Z1218:Z1281" si="363">C1218</f>
        <v>USA</v>
      </c>
      <c r="AA1218" s="87" t="str">
        <f t="shared" ref="AA1218:AA1281" si="364">D1218</f>
        <v>USA</v>
      </c>
      <c r="AB1218" s="82" cm="1">
        <f t="array" ref="AB1218">VLOOKUP(B1218,'GDP per Capita'!$T$2:$V$4235,COLUMN('GDP per Capita'!$V:$V)-COLUMN('GDP per Capita'!$S:$S),FALSE)</f>
        <v>63809.64</v>
      </c>
      <c r="AC1218" s="82">
        <f t="shared" si="359"/>
        <v>63809.64</v>
      </c>
      <c r="AD1218" s="82">
        <f t="shared" si="360"/>
        <v>63809.64</v>
      </c>
      <c r="AE1218" s="88">
        <f t="shared" ref="AE1218:AE1281" si="365">U1218/AD1218</f>
        <v>1.9355316143669376E-2</v>
      </c>
    </row>
    <row r="1219" spans="1:31">
      <c r="A1219" s="77" t="s">
        <v>1406</v>
      </c>
      <c r="B1219" s="77">
        <v>1218</v>
      </c>
      <c r="C1219" s="77" t="s">
        <v>29</v>
      </c>
      <c r="D1219" s="77" t="s">
        <v>29</v>
      </c>
      <c r="E1219" s="77">
        <v>2020</v>
      </c>
      <c r="F1219" s="77">
        <v>42.910719</v>
      </c>
      <c r="G1219" s="77">
        <v>-76.796784799999998</v>
      </c>
      <c r="H1219" s="77">
        <v>0</v>
      </c>
      <c r="I1219" s="77" t="s">
        <v>881</v>
      </c>
      <c r="J1219" s="77">
        <v>43.074761000000002</v>
      </c>
      <c r="K1219" s="77">
        <v>-89.383761300000003</v>
      </c>
      <c r="L1219" s="77">
        <v>2045.86552602192</v>
      </c>
      <c r="M1219" s="77">
        <v>0.431777554802589</v>
      </c>
      <c r="N1219" s="77">
        <v>0</v>
      </c>
      <c r="O1219" s="77">
        <v>392.80618099620898</v>
      </c>
      <c r="P1219" s="87" cm="1">
        <f t="array" ref="P1219">IF($X1219="Non-local",VLOOKUP($E1219,$AI$64:$AW$68,COLUMN($AW:$AW)-COLUMN($AH:$AH),FALSE),IF($X1219="Unknown",VLOOKUP($E1219,$AI$71:$AW$75,COLUMN($AW:$AW)-COLUMN($AH:$AH),FALSE),0))</f>
        <v>224</v>
      </c>
      <c r="Q1219" s="87" cm="1">
        <f t="array" ref="Q1219">IF($X1219="Non-local",VLOOKUP($E1219,$AI$40:$AW$44,COLUMN($AW:$AW)-COLUMN($AH:$AH),FALSE),IF($X1219="Unknown",VLOOKUP($E1219,$AI$47:$AW$51,COLUMN($AW:$AW)-COLUMN($AH:$AH),FALSE),0))</f>
        <v>470.18520000000001</v>
      </c>
      <c r="R1219" s="87" cm="1">
        <f t="array" ref="R1219">IF($X1219="Non-local",VLOOKUP($E1219,$AI$88:$AW$92,COLUMN($AW:$AW)-COLUMN($AH:$AH),FALSE),IF($X1219="Unknown",VLOOKUP($E1219,$AI$95:$AW$99,COLUMN($AW:$AW)-COLUMN($AH:$AH),FALSE),0))</f>
        <v>0.13052013767768686</v>
      </c>
      <c r="S1219" s="87" cm="1">
        <f t="array" ref="S1219">VLOOKUP($E1219,$AI$111:$AW$115,COLUMN($AW:$AW)-COLUMN($AH:$AH),FALSE)</f>
        <v>410.28773999999999</v>
      </c>
      <c r="T1219" s="104">
        <f t="shared" si="361"/>
        <v>0.56229769248027583</v>
      </c>
      <c r="U1219" s="104">
        <f t="shared" si="362"/>
        <v>1497.279120996209</v>
      </c>
      <c r="V1219" s="87" cm="1">
        <f t="array" ref="V1219">VLOOKUP($E1219,$AI$118:$AW$122,COLUMN($AW:$AW)-COLUMN($AH:$AH),FALSE)</f>
        <v>161.75600000000003</v>
      </c>
      <c r="W1219" s="87" t="str">
        <f t="shared" ref="W1219:W1282" si="366">IF(Z1219&lt;&gt;"USA",IF(Z1219&lt;&gt;"Unknown","International","Unknown"),"Domestic")</f>
        <v>Domestic</v>
      </c>
      <c r="X1219" s="87" t="str">
        <f t="shared" ref="X1219:X1282" si="367">IF(A1219="Unknown","Unknown",IF(H1219=1,"Local","Non-local"))</f>
        <v>Non-local</v>
      </c>
      <c r="Y1219" s="104"/>
      <c r="Z1219" s="87" t="str">
        <f t="shared" si="363"/>
        <v>USA</v>
      </c>
      <c r="AA1219" s="87" t="str">
        <f t="shared" si="364"/>
        <v>USA</v>
      </c>
      <c r="AB1219" s="82" cm="1">
        <f t="array" ref="AB1219">VLOOKUP(B1219,'GDP per Capita'!$T$2:$V$4235,COLUMN('GDP per Capita'!$V:$V)-COLUMN('GDP per Capita'!$S:$S),FALSE)</f>
        <v>63809.64</v>
      </c>
      <c r="AC1219" s="82">
        <f t="shared" ref="AC1219:AC1282" si="368">IFERROR(AB1219,"")</f>
        <v>63809.64</v>
      </c>
      <c r="AD1219" s="82">
        <f t="shared" ref="AD1219:AD1282" si="369">IFERROR(AB1219,AVERAGE(AC$2:AC$2538))</f>
        <v>63809.64</v>
      </c>
      <c r="AE1219" s="88">
        <f t="shared" si="365"/>
        <v>2.3464779318551381E-2</v>
      </c>
    </row>
    <row r="1220" spans="1:31">
      <c r="A1220" s="77" t="s">
        <v>959</v>
      </c>
      <c r="B1220" s="77">
        <v>1219</v>
      </c>
      <c r="C1220" s="77" t="s">
        <v>29</v>
      </c>
      <c r="D1220" s="77" t="s">
        <v>29</v>
      </c>
      <c r="E1220" s="77">
        <v>2020</v>
      </c>
      <c r="F1220" s="77">
        <v>34.057285799999903</v>
      </c>
      <c r="G1220" s="77">
        <v>-106.8930799</v>
      </c>
      <c r="H1220" s="77">
        <v>0</v>
      </c>
      <c r="I1220" s="77" t="s">
        <v>881</v>
      </c>
      <c r="J1220" s="77">
        <v>43.074761000000002</v>
      </c>
      <c r="K1220" s="77">
        <v>-89.383761300000003</v>
      </c>
      <c r="L1220" s="77">
        <v>3634.1894571706198</v>
      </c>
      <c r="M1220" s="77">
        <v>0.66388630331129805</v>
      </c>
      <c r="N1220" s="77">
        <v>0</v>
      </c>
      <c r="O1220" s="77">
        <v>697.76437577675904</v>
      </c>
      <c r="P1220" s="87" cm="1">
        <f t="array" ref="P1220">IF($X1220="Non-local",VLOOKUP($E1220,$AI$64:$AW$68,COLUMN($AW:$AW)-COLUMN($AH:$AH),FALSE),IF($X1220="Unknown",VLOOKUP($E1220,$AI$71:$AW$75,COLUMN($AW:$AW)-COLUMN($AH:$AH),FALSE),0))</f>
        <v>224</v>
      </c>
      <c r="Q1220" s="87" cm="1">
        <f t="array" ref="Q1220">IF($X1220="Non-local",VLOOKUP($E1220,$AI$40:$AW$44,COLUMN($AW:$AW)-COLUMN($AH:$AH),FALSE),IF($X1220="Unknown",VLOOKUP($E1220,$AI$47:$AW$51,COLUMN($AW:$AW)-COLUMN($AH:$AH),FALSE),0))</f>
        <v>470.18520000000001</v>
      </c>
      <c r="R1220" s="87" cm="1">
        <f t="array" ref="R1220">IF($X1220="Non-local",VLOOKUP($E1220,$AI$88:$AW$92,COLUMN($AW:$AW)-COLUMN($AH:$AH),FALSE),IF($X1220="Unknown",VLOOKUP($E1220,$AI$95:$AW$99,COLUMN($AW:$AW)-COLUMN($AH:$AH),FALSE),0))</f>
        <v>0.13052013767768686</v>
      </c>
      <c r="S1220" s="87" cm="1">
        <f t="array" ref="S1220">VLOOKUP($E1220,$AI$111:$AW$115,COLUMN($AW:$AW)-COLUMN($AH:$AH),FALSE)</f>
        <v>410.28773999999999</v>
      </c>
      <c r="T1220" s="104">
        <f t="shared" si="361"/>
        <v>0.79440644098898494</v>
      </c>
      <c r="U1220" s="104">
        <f t="shared" si="362"/>
        <v>1802.237315776759</v>
      </c>
      <c r="V1220" s="87" cm="1">
        <f t="array" ref="V1220">VLOOKUP($E1220,$AI$118:$AW$122,COLUMN($AW:$AW)-COLUMN($AH:$AH),FALSE)</f>
        <v>161.75600000000003</v>
      </c>
      <c r="W1220" s="87" t="str">
        <f t="shared" si="366"/>
        <v>Domestic</v>
      </c>
      <c r="X1220" s="87" t="str">
        <f t="shared" si="367"/>
        <v>Non-local</v>
      </c>
      <c r="Y1220" s="104"/>
      <c r="Z1220" s="87" t="str">
        <f t="shared" si="363"/>
        <v>USA</v>
      </c>
      <c r="AA1220" s="87" t="str">
        <f t="shared" si="364"/>
        <v>USA</v>
      </c>
      <c r="AB1220" s="82" cm="1">
        <f t="array" ref="AB1220">VLOOKUP(B1220,'GDP per Capita'!$T$2:$V$4235,COLUMN('GDP per Capita'!$V:$V)-COLUMN('GDP per Capita'!$S:$S),FALSE)</f>
        <v>63809.64</v>
      </c>
      <c r="AC1220" s="82">
        <f t="shared" si="368"/>
        <v>63809.64</v>
      </c>
      <c r="AD1220" s="82">
        <f t="shared" si="369"/>
        <v>63809.64</v>
      </c>
      <c r="AE1220" s="88">
        <f t="shared" si="365"/>
        <v>2.824396620599582E-2</v>
      </c>
    </row>
    <row r="1221" spans="1:31">
      <c r="A1221" s="77" t="s">
        <v>1407</v>
      </c>
      <c r="B1221" s="77">
        <v>1220</v>
      </c>
      <c r="C1221" s="77" t="s">
        <v>29</v>
      </c>
      <c r="D1221" s="77" t="s">
        <v>29</v>
      </c>
      <c r="E1221" s="77">
        <v>2020</v>
      </c>
      <c r="F1221" s="77">
        <v>32.912624000000001</v>
      </c>
      <c r="G1221" s="77">
        <v>-96.638883300000003</v>
      </c>
      <c r="H1221" s="77">
        <v>0</v>
      </c>
      <c r="I1221" s="77" t="s">
        <v>881</v>
      </c>
      <c r="J1221" s="77">
        <v>43.074761000000002</v>
      </c>
      <c r="K1221" s="77">
        <v>-89.383761300000003</v>
      </c>
      <c r="L1221" s="77">
        <v>2590.6349058703199</v>
      </c>
      <c r="M1221" s="77">
        <v>0.50371150519753904</v>
      </c>
      <c r="N1221" s="77">
        <v>0</v>
      </c>
      <c r="O1221" s="77">
        <v>497.40190192710099</v>
      </c>
      <c r="P1221" s="87" cm="1">
        <f t="array" ref="P1221">IF($X1221="Non-local",VLOOKUP($E1221,$AI$64:$AW$68,COLUMN($AW:$AW)-COLUMN($AH:$AH),FALSE),IF($X1221="Unknown",VLOOKUP($E1221,$AI$71:$AW$75,COLUMN($AW:$AW)-COLUMN($AH:$AH),FALSE),0))</f>
        <v>224</v>
      </c>
      <c r="Q1221" s="87" cm="1">
        <f t="array" ref="Q1221">IF($X1221="Non-local",VLOOKUP($E1221,$AI$40:$AW$44,COLUMN($AW:$AW)-COLUMN($AH:$AH),FALSE),IF($X1221="Unknown",VLOOKUP($E1221,$AI$47:$AW$51,COLUMN($AW:$AW)-COLUMN($AH:$AH),FALSE),0))</f>
        <v>470.18520000000001</v>
      </c>
      <c r="R1221" s="87" cm="1">
        <f t="array" ref="R1221">IF($X1221="Non-local",VLOOKUP($E1221,$AI$88:$AW$92,COLUMN($AW:$AW)-COLUMN($AH:$AH),FALSE),IF($X1221="Unknown",VLOOKUP($E1221,$AI$95:$AW$99,COLUMN($AW:$AW)-COLUMN($AH:$AH),FALSE),0))</f>
        <v>0.13052013767768686</v>
      </c>
      <c r="S1221" s="87" cm="1">
        <f t="array" ref="S1221">VLOOKUP($E1221,$AI$111:$AW$115,COLUMN($AW:$AW)-COLUMN($AH:$AH),FALSE)</f>
        <v>410.28773999999999</v>
      </c>
      <c r="T1221" s="104">
        <f t="shared" si="361"/>
        <v>0.63423164287522593</v>
      </c>
      <c r="U1221" s="104">
        <f t="shared" si="362"/>
        <v>1601.874841927101</v>
      </c>
      <c r="V1221" s="87" cm="1">
        <f t="array" ref="V1221">VLOOKUP($E1221,$AI$118:$AW$122,COLUMN($AW:$AW)-COLUMN($AH:$AH),FALSE)</f>
        <v>161.75600000000003</v>
      </c>
      <c r="W1221" s="87" t="str">
        <f t="shared" si="366"/>
        <v>Domestic</v>
      </c>
      <c r="X1221" s="87" t="str">
        <f t="shared" si="367"/>
        <v>Non-local</v>
      </c>
      <c r="Y1221" s="104"/>
      <c r="Z1221" s="87" t="str">
        <f t="shared" si="363"/>
        <v>USA</v>
      </c>
      <c r="AA1221" s="87" t="str">
        <f t="shared" si="364"/>
        <v>USA</v>
      </c>
      <c r="AB1221" s="82" cm="1">
        <f t="array" ref="AB1221">VLOOKUP(B1221,'GDP per Capita'!$T$2:$V$4235,COLUMN('GDP per Capita'!$V:$V)-COLUMN('GDP per Capita'!$S:$S),FALSE)</f>
        <v>63809.64</v>
      </c>
      <c r="AC1221" s="82">
        <f t="shared" si="368"/>
        <v>63809.64</v>
      </c>
      <c r="AD1221" s="82">
        <f t="shared" si="369"/>
        <v>63809.64</v>
      </c>
      <c r="AE1221" s="88">
        <f t="shared" si="365"/>
        <v>2.510396300507417E-2</v>
      </c>
    </row>
    <row r="1222" spans="1:31">
      <c r="A1222" s="77" t="s">
        <v>920</v>
      </c>
      <c r="B1222" s="77">
        <v>1221</v>
      </c>
      <c r="C1222" s="77" t="s">
        <v>29</v>
      </c>
      <c r="D1222" s="77" t="s">
        <v>29</v>
      </c>
      <c r="E1222" s="77">
        <v>2020</v>
      </c>
      <c r="F1222" s="77">
        <v>32.222876499999998</v>
      </c>
      <c r="G1222" s="77">
        <v>-110.9748477</v>
      </c>
      <c r="H1222" s="77">
        <v>0</v>
      </c>
      <c r="I1222" s="77" t="s">
        <v>881</v>
      </c>
      <c r="J1222" s="77">
        <v>43.074761000000002</v>
      </c>
      <c r="K1222" s="77">
        <v>-89.383761300000003</v>
      </c>
      <c r="L1222" s="77">
        <v>4482.5152870161</v>
      </c>
      <c r="M1222" s="77">
        <v>0.798937533590652</v>
      </c>
      <c r="N1222" s="77">
        <v>0</v>
      </c>
      <c r="O1222" s="77">
        <v>537.90183444193201</v>
      </c>
      <c r="P1222" s="87" cm="1">
        <f t="array" ref="P1222">IF($X1222="Non-local",VLOOKUP($E1222,$AI$64:$AW$68,COLUMN($AW:$AW)-COLUMN($AH:$AH),FALSE),IF($X1222="Unknown",VLOOKUP($E1222,$AI$71:$AW$75,COLUMN($AW:$AW)-COLUMN($AH:$AH),FALSE),0))</f>
        <v>224</v>
      </c>
      <c r="Q1222" s="87" cm="1">
        <f t="array" ref="Q1222">IF($X1222="Non-local",VLOOKUP($E1222,$AI$40:$AW$44,COLUMN($AW:$AW)-COLUMN($AH:$AH),FALSE),IF($X1222="Unknown",VLOOKUP($E1222,$AI$47:$AW$51,COLUMN($AW:$AW)-COLUMN($AH:$AH),FALSE),0))</f>
        <v>470.18520000000001</v>
      </c>
      <c r="R1222" s="87" cm="1">
        <f t="array" ref="R1222">IF($X1222="Non-local",VLOOKUP($E1222,$AI$88:$AW$92,COLUMN($AW:$AW)-COLUMN($AH:$AH),FALSE),IF($X1222="Unknown",VLOOKUP($E1222,$AI$95:$AW$99,COLUMN($AW:$AW)-COLUMN($AH:$AH),FALSE),0))</f>
        <v>0.13052013767768686</v>
      </c>
      <c r="S1222" s="87" cm="1">
        <f t="array" ref="S1222">VLOOKUP($E1222,$AI$111:$AW$115,COLUMN($AW:$AW)-COLUMN($AH:$AH),FALSE)</f>
        <v>410.28773999999999</v>
      </c>
      <c r="T1222" s="104">
        <f t="shared" si="361"/>
        <v>0.92945767126833889</v>
      </c>
      <c r="U1222" s="104">
        <f t="shared" si="362"/>
        <v>1642.374774441932</v>
      </c>
      <c r="V1222" s="87" cm="1">
        <f t="array" ref="V1222">VLOOKUP($E1222,$AI$118:$AW$122,COLUMN($AW:$AW)-COLUMN($AH:$AH),FALSE)</f>
        <v>161.75600000000003</v>
      </c>
      <c r="W1222" s="87" t="str">
        <f t="shared" si="366"/>
        <v>Domestic</v>
      </c>
      <c r="X1222" s="87" t="str">
        <f t="shared" si="367"/>
        <v>Non-local</v>
      </c>
      <c r="Y1222" s="104"/>
      <c r="Z1222" s="87" t="str">
        <f t="shared" si="363"/>
        <v>USA</v>
      </c>
      <c r="AA1222" s="87" t="str">
        <f t="shared" si="364"/>
        <v>USA</v>
      </c>
      <c r="AB1222" s="82" cm="1">
        <f t="array" ref="AB1222">VLOOKUP(B1222,'GDP per Capita'!$T$2:$V$4235,COLUMN('GDP per Capita'!$V:$V)-COLUMN('GDP per Capita'!$S:$S),FALSE)</f>
        <v>63809.64</v>
      </c>
      <c r="AC1222" s="82">
        <f t="shared" si="368"/>
        <v>63809.64</v>
      </c>
      <c r="AD1222" s="82">
        <f t="shared" si="369"/>
        <v>63809.64</v>
      </c>
      <c r="AE1222" s="88">
        <f t="shared" si="365"/>
        <v>2.5738662284287013E-2</v>
      </c>
    </row>
    <row r="1223" spans="1:31">
      <c r="A1223" s="77" t="s">
        <v>959</v>
      </c>
      <c r="B1223" s="77">
        <v>1222</v>
      </c>
      <c r="C1223" s="77" t="s">
        <v>29</v>
      </c>
      <c r="D1223" s="77" t="s">
        <v>29</v>
      </c>
      <c r="E1223" s="77">
        <v>2020</v>
      </c>
      <c r="F1223" s="77">
        <v>34.057285799999903</v>
      </c>
      <c r="G1223" s="77">
        <v>-106.8930799</v>
      </c>
      <c r="H1223" s="77">
        <v>0</v>
      </c>
      <c r="I1223" s="77" t="s">
        <v>881</v>
      </c>
      <c r="J1223" s="77">
        <v>43.074761000000002</v>
      </c>
      <c r="K1223" s="77">
        <v>-89.383761300000003</v>
      </c>
      <c r="L1223" s="77">
        <v>3634.1894571706198</v>
      </c>
      <c r="M1223" s="77">
        <v>0.66388630331129805</v>
      </c>
      <c r="N1223" s="77">
        <v>0</v>
      </c>
      <c r="O1223" s="77">
        <v>697.76437577675904</v>
      </c>
      <c r="P1223" s="87" cm="1">
        <f t="array" ref="P1223">IF($X1223="Non-local",VLOOKUP($E1223,$AI$64:$AW$68,COLUMN($AW:$AW)-COLUMN($AH:$AH),FALSE),IF($X1223="Unknown",VLOOKUP($E1223,$AI$71:$AW$75,COLUMN($AW:$AW)-COLUMN($AH:$AH),FALSE),0))</f>
        <v>224</v>
      </c>
      <c r="Q1223" s="87" cm="1">
        <f t="array" ref="Q1223">IF($X1223="Non-local",VLOOKUP($E1223,$AI$40:$AW$44,COLUMN($AW:$AW)-COLUMN($AH:$AH),FALSE),IF($X1223="Unknown",VLOOKUP($E1223,$AI$47:$AW$51,COLUMN($AW:$AW)-COLUMN($AH:$AH),FALSE),0))</f>
        <v>470.18520000000001</v>
      </c>
      <c r="R1223" s="87" cm="1">
        <f t="array" ref="R1223">IF($X1223="Non-local",VLOOKUP($E1223,$AI$88:$AW$92,COLUMN($AW:$AW)-COLUMN($AH:$AH),FALSE),IF($X1223="Unknown",VLOOKUP($E1223,$AI$95:$AW$99,COLUMN($AW:$AW)-COLUMN($AH:$AH),FALSE),0))</f>
        <v>0.13052013767768686</v>
      </c>
      <c r="S1223" s="87" cm="1">
        <f t="array" ref="S1223">VLOOKUP($E1223,$AI$111:$AW$115,COLUMN($AW:$AW)-COLUMN($AH:$AH),FALSE)</f>
        <v>410.28773999999999</v>
      </c>
      <c r="T1223" s="104">
        <f t="shared" si="361"/>
        <v>0.79440644098898494</v>
      </c>
      <c r="U1223" s="104">
        <f t="shared" si="362"/>
        <v>1802.237315776759</v>
      </c>
      <c r="V1223" s="87" cm="1">
        <f t="array" ref="V1223">VLOOKUP($E1223,$AI$118:$AW$122,COLUMN($AW:$AW)-COLUMN($AH:$AH),FALSE)</f>
        <v>161.75600000000003</v>
      </c>
      <c r="W1223" s="87" t="str">
        <f t="shared" si="366"/>
        <v>Domestic</v>
      </c>
      <c r="X1223" s="87" t="str">
        <f t="shared" si="367"/>
        <v>Non-local</v>
      </c>
      <c r="Y1223" s="104"/>
      <c r="Z1223" s="87" t="str">
        <f t="shared" si="363"/>
        <v>USA</v>
      </c>
      <c r="AA1223" s="87" t="str">
        <f t="shared" si="364"/>
        <v>USA</v>
      </c>
      <c r="AB1223" s="82" cm="1">
        <f t="array" ref="AB1223">VLOOKUP(B1223,'GDP per Capita'!$T$2:$V$4235,COLUMN('GDP per Capita'!$V:$V)-COLUMN('GDP per Capita'!$S:$S),FALSE)</f>
        <v>63809.64</v>
      </c>
      <c r="AC1223" s="82">
        <f t="shared" si="368"/>
        <v>63809.64</v>
      </c>
      <c r="AD1223" s="82">
        <f t="shared" si="369"/>
        <v>63809.64</v>
      </c>
      <c r="AE1223" s="88">
        <f t="shared" si="365"/>
        <v>2.824396620599582E-2</v>
      </c>
    </row>
    <row r="1224" spans="1:31">
      <c r="A1224" s="77" t="s">
        <v>1213</v>
      </c>
      <c r="B1224" s="77">
        <v>1223</v>
      </c>
      <c r="C1224" s="77" t="s">
        <v>320</v>
      </c>
      <c r="D1224" s="77" t="s">
        <v>28</v>
      </c>
      <c r="E1224" s="77">
        <v>2020</v>
      </c>
      <c r="F1224" s="77">
        <v>44.230686999999897</v>
      </c>
      <c r="G1224" s="77">
        <v>-76.481323000000003</v>
      </c>
      <c r="H1224" s="77">
        <v>0</v>
      </c>
      <c r="I1224" s="77" t="s">
        <v>881</v>
      </c>
      <c r="J1224" s="77">
        <v>43.074761000000002</v>
      </c>
      <c r="K1224" s="77">
        <v>-89.383761300000003</v>
      </c>
      <c r="L1224" s="77">
        <v>2089.7441602738299</v>
      </c>
      <c r="M1224" s="77">
        <v>0.43757149920628002</v>
      </c>
      <c r="N1224" s="77">
        <v>0</v>
      </c>
      <c r="O1224" s="77">
        <v>401.23087877257501</v>
      </c>
      <c r="P1224" s="87" cm="1">
        <f t="array" ref="P1224">IF($X1224="Non-local",VLOOKUP($E1224,$AI$64:$AW$68,COLUMN($AW:$AW)-COLUMN($AH:$AH),FALSE),IF($X1224="Unknown",VLOOKUP($E1224,$AI$71:$AW$75,COLUMN($AW:$AW)-COLUMN($AH:$AH),FALSE),0))</f>
        <v>224</v>
      </c>
      <c r="Q1224" s="87" cm="1">
        <f t="array" ref="Q1224">IF($X1224="Non-local",VLOOKUP($E1224,$AI$40:$AW$44,COLUMN($AW:$AW)-COLUMN($AH:$AH),FALSE),IF($X1224="Unknown",VLOOKUP($E1224,$AI$47:$AW$51,COLUMN($AW:$AW)-COLUMN($AH:$AH),FALSE),0))</f>
        <v>470.18520000000001</v>
      </c>
      <c r="R1224" s="87" cm="1">
        <f t="array" ref="R1224">IF($X1224="Non-local",VLOOKUP($E1224,$AI$88:$AW$92,COLUMN($AW:$AW)-COLUMN($AH:$AH),FALSE),IF($X1224="Unknown",VLOOKUP($E1224,$AI$95:$AW$99,COLUMN($AW:$AW)-COLUMN($AH:$AH),FALSE),0))</f>
        <v>0.13052013767768686</v>
      </c>
      <c r="S1224" s="87" cm="1">
        <f t="array" ref="S1224">VLOOKUP($E1224,$AI$111:$AW$115,COLUMN($AW:$AW)-COLUMN($AH:$AH),FALSE)</f>
        <v>410.28773999999999</v>
      </c>
      <c r="T1224" s="104">
        <f t="shared" si="361"/>
        <v>0.56809163688396691</v>
      </c>
      <c r="U1224" s="104">
        <f t="shared" si="362"/>
        <v>1505.703818772575</v>
      </c>
      <c r="V1224" s="87" cm="1">
        <f t="array" ref="V1224">VLOOKUP($E1224,$AI$118:$AW$122,COLUMN($AW:$AW)-COLUMN($AH:$AH),FALSE)</f>
        <v>161.75600000000003</v>
      </c>
      <c r="W1224" s="87" t="str">
        <f t="shared" si="366"/>
        <v>International</v>
      </c>
      <c r="X1224" s="87" t="str">
        <f t="shared" si="367"/>
        <v>Non-local</v>
      </c>
      <c r="Y1224" s="104"/>
      <c r="Z1224" s="87" t="str">
        <f t="shared" si="363"/>
        <v>Canada</v>
      </c>
      <c r="AA1224" s="87" t="str">
        <f t="shared" si="364"/>
        <v>Other Americas</v>
      </c>
      <c r="AB1224" s="82" cm="1">
        <f t="array" ref="AB1224">VLOOKUP(B1224,'GDP per Capita'!$T$2:$V$4235,COLUMN('GDP per Capita'!$V:$V)-COLUMN('GDP per Capita'!$S:$S),FALSE)</f>
        <v>49196.49</v>
      </c>
      <c r="AC1224" s="82">
        <f t="shared" si="368"/>
        <v>49196.49</v>
      </c>
      <c r="AD1224" s="82">
        <f t="shared" si="369"/>
        <v>49196.49</v>
      </c>
      <c r="AE1224" s="88">
        <f t="shared" si="365"/>
        <v>3.0605919625009328E-2</v>
      </c>
    </row>
    <row r="1225" spans="1:31">
      <c r="A1225" s="77" t="s">
        <v>1052</v>
      </c>
      <c r="B1225" s="77">
        <v>1224</v>
      </c>
      <c r="C1225" s="77" t="s">
        <v>29</v>
      </c>
      <c r="D1225" s="77" t="s">
        <v>29</v>
      </c>
      <c r="E1225" s="77">
        <v>2020</v>
      </c>
      <c r="F1225" s="77">
        <v>40.111717400000003</v>
      </c>
      <c r="G1225" s="77">
        <v>-88.207301000000001</v>
      </c>
      <c r="H1225" s="77">
        <v>0</v>
      </c>
      <c r="I1225" s="77" t="s">
        <v>881</v>
      </c>
      <c r="J1225" s="77">
        <v>43.074761000000002</v>
      </c>
      <c r="K1225" s="77">
        <v>-89.383761300000003</v>
      </c>
      <c r="L1225" s="77">
        <v>687.36788023150496</v>
      </c>
      <c r="M1225" s="77">
        <v>0.25239503831251098</v>
      </c>
      <c r="N1225" s="77">
        <v>0</v>
      </c>
      <c r="O1225" s="77">
        <v>131.974633004449</v>
      </c>
      <c r="P1225" s="87" cm="1">
        <f t="array" ref="P1225">IF($X1225="Non-local",VLOOKUP($E1225,$AI$64:$AW$68,COLUMN($AW:$AW)-COLUMN($AH:$AH),FALSE),IF($X1225="Unknown",VLOOKUP($E1225,$AI$71:$AW$75,COLUMN($AW:$AW)-COLUMN($AH:$AH),FALSE),0))</f>
        <v>224</v>
      </c>
      <c r="Q1225" s="87" cm="1">
        <f t="array" ref="Q1225">IF($X1225="Non-local",VLOOKUP($E1225,$AI$40:$AW$44,COLUMN($AW:$AW)-COLUMN($AH:$AH),FALSE),IF($X1225="Unknown",VLOOKUP($E1225,$AI$47:$AW$51,COLUMN($AW:$AW)-COLUMN($AH:$AH),FALSE),0))</f>
        <v>470.18520000000001</v>
      </c>
      <c r="R1225" s="87" cm="1">
        <f t="array" ref="R1225">IF($X1225="Non-local",VLOOKUP($E1225,$AI$88:$AW$92,COLUMN($AW:$AW)-COLUMN($AH:$AH),FALSE),IF($X1225="Unknown",VLOOKUP($E1225,$AI$95:$AW$99,COLUMN($AW:$AW)-COLUMN($AH:$AH),FALSE),0))</f>
        <v>0.13052013767768686</v>
      </c>
      <c r="S1225" s="87" cm="1">
        <f t="array" ref="S1225">VLOOKUP($E1225,$AI$111:$AW$115,COLUMN($AW:$AW)-COLUMN($AH:$AH),FALSE)</f>
        <v>410.28773999999999</v>
      </c>
      <c r="T1225" s="104">
        <f t="shared" si="361"/>
        <v>0.38291517599019786</v>
      </c>
      <c r="U1225" s="104">
        <f t="shared" si="362"/>
        <v>1236.4475730044489</v>
      </c>
      <c r="V1225" s="87" cm="1">
        <f t="array" ref="V1225">VLOOKUP($E1225,$AI$118:$AW$122,COLUMN($AW:$AW)-COLUMN($AH:$AH),FALSE)</f>
        <v>161.75600000000003</v>
      </c>
      <c r="W1225" s="87" t="str">
        <f t="shared" si="366"/>
        <v>Domestic</v>
      </c>
      <c r="X1225" s="87" t="str">
        <f t="shared" si="367"/>
        <v>Non-local</v>
      </c>
      <c r="Y1225" s="104"/>
      <c r="Z1225" s="87" t="str">
        <f t="shared" si="363"/>
        <v>USA</v>
      </c>
      <c r="AA1225" s="87" t="str">
        <f t="shared" si="364"/>
        <v>USA</v>
      </c>
      <c r="AB1225" s="82" cm="1">
        <f t="array" ref="AB1225">VLOOKUP(B1225,'GDP per Capita'!$T$2:$V$4235,COLUMN('GDP per Capita'!$V:$V)-COLUMN('GDP per Capita'!$S:$S),FALSE)</f>
        <v>63809.64</v>
      </c>
      <c r="AC1225" s="82">
        <f t="shared" si="368"/>
        <v>63809.64</v>
      </c>
      <c r="AD1225" s="82">
        <f t="shared" si="369"/>
        <v>63809.64</v>
      </c>
      <c r="AE1225" s="88">
        <f t="shared" si="365"/>
        <v>1.937712817380648E-2</v>
      </c>
    </row>
    <row r="1226" spans="1:31">
      <c r="A1226" s="77" t="s">
        <v>1408</v>
      </c>
      <c r="B1226" s="77">
        <v>1225</v>
      </c>
      <c r="C1226" s="77" t="s">
        <v>29</v>
      </c>
      <c r="D1226" s="77" t="s">
        <v>29</v>
      </c>
      <c r="E1226" s="77">
        <v>2020</v>
      </c>
      <c r="F1226" s="77">
        <v>39.414218599999998</v>
      </c>
      <c r="G1226" s="77">
        <v>-77.410926900000007</v>
      </c>
      <c r="H1226" s="77">
        <v>0</v>
      </c>
      <c r="I1226" s="77" t="s">
        <v>881</v>
      </c>
      <c r="J1226" s="77">
        <v>43.074761000000002</v>
      </c>
      <c r="K1226" s="77">
        <v>-89.383761300000003</v>
      </c>
      <c r="L1226" s="77">
        <v>2158.7135759954399</v>
      </c>
      <c r="M1226" s="77">
        <v>0.44667855021319902</v>
      </c>
      <c r="N1226" s="77">
        <v>0</v>
      </c>
      <c r="O1226" s="77">
        <v>414.473006591125</v>
      </c>
      <c r="P1226" s="87" cm="1">
        <f t="array" ref="P1226">IF($X1226="Non-local",VLOOKUP($E1226,$AI$64:$AW$68,COLUMN($AW:$AW)-COLUMN($AH:$AH),FALSE),IF($X1226="Unknown",VLOOKUP($E1226,$AI$71:$AW$75,COLUMN($AW:$AW)-COLUMN($AH:$AH),FALSE),0))</f>
        <v>224</v>
      </c>
      <c r="Q1226" s="87" cm="1">
        <f t="array" ref="Q1226">IF($X1226="Non-local",VLOOKUP($E1226,$AI$40:$AW$44,COLUMN($AW:$AW)-COLUMN($AH:$AH),FALSE),IF($X1226="Unknown",VLOOKUP($E1226,$AI$47:$AW$51,COLUMN($AW:$AW)-COLUMN($AH:$AH),FALSE),0))</f>
        <v>470.18520000000001</v>
      </c>
      <c r="R1226" s="87" cm="1">
        <f t="array" ref="R1226">IF($X1226="Non-local",VLOOKUP($E1226,$AI$88:$AW$92,COLUMN($AW:$AW)-COLUMN($AH:$AH),FALSE),IF($X1226="Unknown",VLOOKUP($E1226,$AI$95:$AW$99,COLUMN($AW:$AW)-COLUMN($AH:$AH),FALSE),0))</f>
        <v>0.13052013767768686</v>
      </c>
      <c r="S1226" s="87" cm="1">
        <f t="array" ref="S1226">VLOOKUP($E1226,$AI$111:$AW$115,COLUMN($AW:$AW)-COLUMN($AH:$AH),FALSE)</f>
        <v>410.28773999999999</v>
      </c>
      <c r="T1226" s="104">
        <f t="shared" si="361"/>
        <v>0.57719868789088591</v>
      </c>
      <c r="U1226" s="104">
        <f t="shared" si="362"/>
        <v>1518.945946591125</v>
      </c>
      <c r="V1226" s="87" cm="1">
        <f t="array" ref="V1226">VLOOKUP($E1226,$AI$118:$AW$122,COLUMN($AW:$AW)-COLUMN($AH:$AH),FALSE)</f>
        <v>161.75600000000003</v>
      </c>
      <c r="W1226" s="87" t="str">
        <f t="shared" si="366"/>
        <v>Domestic</v>
      </c>
      <c r="X1226" s="87" t="str">
        <f t="shared" si="367"/>
        <v>Non-local</v>
      </c>
      <c r="Y1226" s="104"/>
      <c r="Z1226" s="87" t="str">
        <f t="shared" si="363"/>
        <v>USA</v>
      </c>
      <c r="AA1226" s="87" t="str">
        <f t="shared" si="364"/>
        <v>USA</v>
      </c>
      <c r="AB1226" s="82" cm="1">
        <f t="array" ref="AB1226">VLOOKUP(B1226,'GDP per Capita'!$T$2:$V$4235,COLUMN('GDP per Capita'!$V:$V)-COLUMN('GDP per Capita'!$S:$S),FALSE)</f>
        <v>63809.64</v>
      </c>
      <c r="AC1226" s="82">
        <f t="shared" si="368"/>
        <v>63809.64</v>
      </c>
      <c r="AD1226" s="82">
        <f t="shared" si="369"/>
        <v>63809.64</v>
      </c>
      <c r="AE1226" s="88">
        <f t="shared" si="365"/>
        <v>2.3804333429731386E-2</v>
      </c>
    </row>
    <row r="1227" spans="1:31">
      <c r="A1227" s="77" t="s">
        <v>884</v>
      </c>
      <c r="B1227" s="77">
        <v>1226</v>
      </c>
      <c r="C1227" s="77" t="s">
        <v>29</v>
      </c>
      <c r="D1227" s="77" t="s">
        <v>29</v>
      </c>
      <c r="E1227" s="77">
        <v>2020</v>
      </c>
      <c r="F1227" s="77">
        <v>38.894985499999997</v>
      </c>
      <c r="G1227" s="77">
        <v>-77.036570799999893</v>
      </c>
      <c r="H1227" s="77">
        <v>0</v>
      </c>
      <c r="I1227" s="77" t="s">
        <v>881</v>
      </c>
      <c r="J1227" s="77">
        <v>43.074761000000002</v>
      </c>
      <c r="K1227" s="77">
        <v>-89.383761300000003</v>
      </c>
      <c r="L1227" s="77">
        <v>2268.7601181753998</v>
      </c>
      <c r="M1227" s="77">
        <v>0.461209621156489</v>
      </c>
      <c r="N1227" s="77">
        <v>0</v>
      </c>
      <c r="O1227" s="77">
        <v>435.601942689677</v>
      </c>
      <c r="P1227" s="87" cm="1">
        <f t="array" ref="P1227">IF($X1227="Non-local",VLOOKUP($E1227,$AI$64:$AW$68,COLUMN($AW:$AW)-COLUMN($AH:$AH),FALSE),IF($X1227="Unknown",VLOOKUP($E1227,$AI$71:$AW$75,COLUMN($AW:$AW)-COLUMN($AH:$AH),FALSE),0))</f>
        <v>224</v>
      </c>
      <c r="Q1227" s="87" cm="1">
        <f t="array" ref="Q1227">IF($X1227="Non-local",VLOOKUP($E1227,$AI$40:$AW$44,COLUMN($AW:$AW)-COLUMN($AH:$AH),FALSE),IF($X1227="Unknown",VLOOKUP($E1227,$AI$47:$AW$51,COLUMN($AW:$AW)-COLUMN($AH:$AH),FALSE),0))</f>
        <v>470.18520000000001</v>
      </c>
      <c r="R1227" s="87" cm="1">
        <f t="array" ref="R1227">IF($X1227="Non-local",VLOOKUP($E1227,$AI$88:$AW$92,COLUMN($AW:$AW)-COLUMN($AH:$AH),FALSE),IF($X1227="Unknown",VLOOKUP($E1227,$AI$95:$AW$99,COLUMN($AW:$AW)-COLUMN($AH:$AH),FALSE),0))</f>
        <v>0.13052013767768686</v>
      </c>
      <c r="S1227" s="87" cm="1">
        <f t="array" ref="S1227">VLOOKUP($E1227,$AI$111:$AW$115,COLUMN($AW:$AW)-COLUMN($AH:$AH),FALSE)</f>
        <v>410.28773999999999</v>
      </c>
      <c r="T1227" s="104">
        <f t="shared" si="361"/>
        <v>0.59172975883417589</v>
      </c>
      <c r="U1227" s="104">
        <f t="shared" si="362"/>
        <v>1540.074882689677</v>
      </c>
      <c r="V1227" s="87" cm="1">
        <f t="array" ref="V1227">VLOOKUP($E1227,$AI$118:$AW$122,COLUMN($AW:$AW)-COLUMN($AH:$AH),FALSE)</f>
        <v>161.75600000000003</v>
      </c>
      <c r="W1227" s="87" t="str">
        <f t="shared" si="366"/>
        <v>Domestic</v>
      </c>
      <c r="X1227" s="87" t="str">
        <f t="shared" si="367"/>
        <v>Non-local</v>
      </c>
      <c r="Y1227" s="104"/>
      <c r="Z1227" s="87" t="str">
        <f t="shared" si="363"/>
        <v>USA</v>
      </c>
      <c r="AA1227" s="87" t="str">
        <f t="shared" si="364"/>
        <v>USA</v>
      </c>
      <c r="AB1227" s="82" cm="1">
        <f t="array" ref="AB1227">VLOOKUP(B1227,'GDP per Capita'!$T$2:$V$4235,COLUMN('GDP per Capita'!$V:$V)-COLUMN('GDP per Capita'!$S:$S),FALSE)</f>
        <v>63809.64</v>
      </c>
      <c r="AC1227" s="82">
        <f t="shared" si="368"/>
        <v>63809.64</v>
      </c>
      <c r="AD1227" s="82">
        <f t="shared" si="369"/>
        <v>63809.64</v>
      </c>
      <c r="AE1227" s="88">
        <f t="shared" si="365"/>
        <v>2.4135457944750621E-2</v>
      </c>
    </row>
    <row r="1228" spans="1:31">
      <c r="A1228" s="77" t="s">
        <v>1160</v>
      </c>
      <c r="B1228" s="77">
        <v>1227</v>
      </c>
      <c r="C1228" s="77" t="s">
        <v>29</v>
      </c>
      <c r="D1228" s="77" t="s">
        <v>29</v>
      </c>
      <c r="E1228" s="77">
        <v>2020</v>
      </c>
      <c r="F1228" s="77">
        <v>47.757320200000002</v>
      </c>
      <c r="G1228" s="77">
        <v>-122.2440148</v>
      </c>
      <c r="H1228" s="77">
        <v>0</v>
      </c>
      <c r="I1228" s="77" t="s">
        <v>881</v>
      </c>
      <c r="J1228" s="77">
        <v>43.074761000000002</v>
      </c>
      <c r="K1228" s="77">
        <v>-89.383761300000003</v>
      </c>
      <c r="L1228" s="77">
        <v>5193.1808952318097</v>
      </c>
      <c r="M1228" s="77">
        <v>0.90269554555593401</v>
      </c>
      <c r="N1228" s="77">
        <v>0</v>
      </c>
      <c r="O1228" s="77">
        <v>623.18170742781695</v>
      </c>
      <c r="P1228" s="87" cm="1">
        <f t="array" ref="P1228">IF($X1228="Non-local",VLOOKUP($E1228,$AI$64:$AW$68,COLUMN($AW:$AW)-COLUMN($AH:$AH),FALSE),IF($X1228="Unknown",VLOOKUP($E1228,$AI$71:$AW$75,COLUMN($AW:$AW)-COLUMN($AH:$AH),FALSE),0))</f>
        <v>224</v>
      </c>
      <c r="Q1228" s="87" cm="1">
        <f t="array" ref="Q1228">IF($X1228="Non-local",VLOOKUP($E1228,$AI$40:$AW$44,COLUMN($AW:$AW)-COLUMN($AH:$AH),FALSE),IF($X1228="Unknown",VLOOKUP($E1228,$AI$47:$AW$51,COLUMN($AW:$AW)-COLUMN($AH:$AH),FALSE),0))</f>
        <v>470.18520000000001</v>
      </c>
      <c r="R1228" s="87" cm="1">
        <f t="array" ref="R1228">IF($X1228="Non-local",VLOOKUP($E1228,$AI$88:$AW$92,COLUMN($AW:$AW)-COLUMN($AH:$AH),FALSE),IF($X1228="Unknown",VLOOKUP($E1228,$AI$95:$AW$99,COLUMN($AW:$AW)-COLUMN($AH:$AH),FALSE),0))</f>
        <v>0.13052013767768686</v>
      </c>
      <c r="S1228" s="87" cm="1">
        <f t="array" ref="S1228">VLOOKUP($E1228,$AI$111:$AW$115,COLUMN($AW:$AW)-COLUMN($AH:$AH),FALSE)</f>
        <v>410.28773999999999</v>
      </c>
      <c r="T1228" s="104">
        <f t="shared" si="361"/>
        <v>1.0332156832336208</v>
      </c>
      <c r="U1228" s="104">
        <f t="shared" si="362"/>
        <v>1727.6546474278168</v>
      </c>
      <c r="V1228" s="87" cm="1">
        <f t="array" ref="V1228">VLOOKUP($E1228,$AI$118:$AW$122,COLUMN($AW:$AW)-COLUMN($AH:$AH),FALSE)</f>
        <v>161.75600000000003</v>
      </c>
      <c r="W1228" s="87" t="str">
        <f t="shared" si="366"/>
        <v>Domestic</v>
      </c>
      <c r="X1228" s="87" t="str">
        <f t="shared" si="367"/>
        <v>Non-local</v>
      </c>
      <c r="Y1228" s="104"/>
      <c r="Z1228" s="87" t="str">
        <f t="shared" si="363"/>
        <v>USA</v>
      </c>
      <c r="AA1228" s="87" t="str">
        <f t="shared" si="364"/>
        <v>USA</v>
      </c>
      <c r="AB1228" s="82" cm="1">
        <f t="array" ref="AB1228">VLOOKUP(B1228,'GDP per Capita'!$T$2:$V$4235,COLUMN('GDP per Capita'!$V:$V)-COLUMN('GDP per Capita'!$S:$S),FALSE)</f>
        <v>63809.64</v>
      </c>
      <c r="AC1228" s="82">
        <f t="shared" si="368"/>
        <v>63809.64</v>
      </c>
      <c r="AD1228" s="82">
        <f t="shared" si="369"/>
        <v>63809.64</v>
      </c>
      <c r="AE1228" s="88">
        <f t="shared" si="365"/>
        <v>2.7075135472129554E-2</v>
      </c>
    </row>
    <row r="1229" spans="1:31">
      <c r="A1229" s="77" t="s">
        <v>1370</v>
      </c>
      <c r="B1229" s="77">
        <v>1228</v>
      </c>
      <c r="C1229" s="77" t="s">
        <v>29</v>
      </c>
      <c r="D1229" s="77" t="s">
        <v>29</v>
      </c>
      <c r="E1229" s="77">
        <v>2020</v>
      </c>
      <c r="F1229" s="77">
        <v>38.409529799999902</v>
      </c>
      <c r="G1229" s="77">
        <v>-82.294592299999906</v>
      </c>
      <c r="H1229" s="77">
        <v>0</v>
      </c>
      <c r="I1229" s="77" t="s">
        <v>881</v>
      </c>
      <c r="J1229" s="77">
        <v>43.074761000000002</v>
      </c>
      <c r="K1229" s="77">
        <v>-89.383761300000003</v>
      </c>
      <c r="L1229" s="77">
        <v>1581.10499989919</v>
      </c>
      <c r="M1229" s="77">
        <v>0.37040835552610402</v>
      </c>
      <c r="N1229" s="77">
        <v>0</v>
      </c>
      <c r="O1229" s="77">
        <v>303.57215998064498</v>
      </c>
      <c r="P1229" s="87" cm="1">
        <f t="array" ref="P1229">IF($X1229="Non-local",VLOOKUP($E1229,$AI$64:$AW$68,COLUMN($AW:$AW)-COLUMN($AH:$AH),FALSE),IF($X1229="Unknown",VLOOKUP($E1229,$AI$71:$AW$75,COLUMN($AW:$AW)-COLUMN($AH:$AH),FALSE),0))</f>
        <v>224</v>
      </c>
      <c r="Q1229" s="87" cm="1">
        <f t="array" ref="Q1229">IF($X1229="Non-local",VLOOKUP($E1229,$AI$40:$AW$44,COLUMN($AW:$AW)-COLUMN($AH:$AH),FALSE),IF($X1229="Unknown",VLOOKUP($E1229,$AI$47:$AW$51,COLUMN($AW:$AW)-COLUMN($AH:$AH),FALSE),0))</f>
        <v>470.18520000000001</v>
      </c>
      <c r="R1229" s="87" cm="1">
        <f t="array" ref="R1229">IF($X1229="Non-local",VLOOKUP($E1229,$AI$88:$AW$92,COLUMN($AW:$AW)-COLUMN($AH:$AH),FALSE),IF($X1229="Unknown",VLOOKUP($E1229,$AI$95:$AW$99,COLUMN($AW:$AW)-COLUMN($AH:$AH),FALSE),0))</f>
        <v>0.13052013767768686</v>
      </c>
      <c r="S1229" s="87" cm="1">
        <f t="array" ref="S1229">VLOOKUP($E1229,$AI$111:$AW$115,COLUMN($AW:$AW)-COLUMN($AH:$AH),FALSE)</f>
        <v>410.28773999999999</v>
      </c>
      <c r="T1229" s="104">
        <f t="shared" si="361"/>
        <v>0.50092849320379085</v>
      </c>
      <c r="U1229" s="104">
        <f t="shared" si="362"/>
        <v>1408.0450999806449</v>
      </c>
      <c r="V1229" s="87" cm="1">
        <f t="array" ref="V1229">VLOOKUP($E1229,$AI$118:$AW$122,COLUMN($AW:$AW)-COLUMN($AH:$AH),FALSE)</f>
        <v>161.75600000000003</v>
      </c>
      <c r="W1229" s="87" t="str">
        <f t="shared" si="366"/>
        <v>Domestic</v>
      </c>
      <c r="X1229" s="87" t="str">
        <f t="shared" si="367"/>
        <v>Non-local</v>
      </c>
      <c r="Y1229" s="104"/>
      <c r="Z1229" s="87" t="str">
        <f t="shared" si="363"/>
        <v>USA</v>
      </c>
      <c r="AA1229" s="87" t="str">
        <f t="shared" si="364"/>
        <v>USA</v>
      </c>
      <c r="AB1229" s="82" cm="1">
        <f t="array" ref="AB1229">VLOOKUP(B1229,'GDP per Capita'!$T$2:$V$4235,COLUMN('GDP per Capita'!$V:$V)-COLUMN('GDP per Capita'!$S:$S),FALSE)</f>
        <v>63809.64</v>
      </c>
      <c r="AC1229" s="82">
        <f t="shared" si="368"/>
        <v>63809.64</v>
      </c>
      <c r="AD1229" s="82">
        <f t="shared" si="369"/>
        <v>63809.64</v>
      </c>
      <c r="AE1229" s="88">
        <f t="shared" si="365"/>
        <v>2.2066338252035977E-2</v>
      </c>
    </row>
    <row r="1230" spans="1:31">
      <c r="A1230" s="77" t="s">
        <v>1251</v>
      </c>
      <c r="B1230" s="77">
        <v>1229</v>
      </c>
      <c r="C1230" s="77" t="s">
        <v>29</v>
      </c>
      <c r="D1230" s="77" t="s">
        <v>29</v>
      </c>
      <c r="E1230" s="77">
        <v>2020</v>
      </c>
      <c r="F1230" s="77">
        <v>29.673577649999999</v>
      </c>
      <c r="G1230" s="77">
        <v>-82.3233746019216</v>
      </c>
      <c r="H1230" s="77">
        <v>0</v>
      </c>
      <c r="I1230" s="77" t="s">
        <v>881</v>
      </c>
      <c r="J1230" s="77">
        <v>43.074761000000002</v>
      </c>
      <c r="K1230" s="77">
        <v>-89.383761300000003</v>
      </c>
      <c r="L1230" s="77">
        <v>3234.2695581831099</v>
      </c>
      <c r="M1230" s="77">
        <v>0.60022011224259697</v>
      </c>
      <c r="N1230" s="77">
        <v>0</v>
      </c>
      <c r="O1230" s="77">
        <v>620.97975517115799</v>
      </c>
      <c r="P1230" s="87" cm="1">
        <f t="array" ref="P1230">IF($X1230="Non-local",VLOOKUP($E1230,$AI$64:$AW$68,COLUMN($AW:$AW)-COLUMN($AH:$AH),FALSE),IF($X1230="Unknown",VLOOKUP($E1230,$AI$71:$AW$75,COLUMN($AW:$AW)-COLUMN($AH:$AH),FALSE),0))</f>
        <v>224</v>
      </c>
      <c r="Q1230" s="87" cm="1">
        <f t="array" ref="Q1230">IF($X1230="Non-local",VLOOKUP($E1230,$AI$40:$AW$44,COLUMN($AW:$AW)-COLUMN($AH:$AH),FALSE),IF($X1230="Unknown",VLOOKUP($E1230,$AI$47:$AW$51,COLUMN($AW:$AW)-COLUMN($AH:$AH),FALSE),0))</f>
        <v>470.18520000000001</v>
      </c>
      <c r="R1230" s="87" cm="1">
        <f t="array" ref="R1230">IF($X1230="Non-local",VLOOKUP($E1230,$AI$88:$AW$92,COLUMN($AW:$AW)-COLUMN($AH:$AH),FALSE),IF($X1230="Unknown",VLOOKUP($E1230,$AI$95:$AW$99,COLUMN($AW:$AW)-COLUMN($AH:$AH),FALSE),0))</f>
        <v>0.13052013767768686</v>
      </c>
      <c r="S1230" s="87" cm="1">
        <f t="array" ref="S1230">VLOOKUP($E1230,$AI$111:$AW$115,COLUMN($AW:$AW)-COLUMN($AH:$AH),FALSE)</f>
        <v>410.28773999999999</v>
      </c>
      <c r="T1230" s="104">
        <f t="shared" si="361"/>
        <v>0.73074024992028386</v>
      </c>
      <c r="U1230" s="104">
        <f t="shared" si="362"/>
        <v>1725.452695171158</v>
      </c>
      <c r="V1230" s="87" cm="1">
        <f t="array" ref="V1230">VLOOKUP($E1230,$AI$118:$AW$122,COLUMN($AW:$AW)-COLUMN($AH:$AH),FALSE)</f>
        <v>161.75600000000003</v>
      </c>
      <c r="W1230" s="87" t="str">
        <f t="shared" si="366"/>
        <v>Domestic</v>
      </c>
      <c r="X1230" s="87" t="str">
        <f t="shared" si="367"/>
        <v>Non-local</v>
      </c>
      <c r="Y1230" s="104"/>
      <c r="Z1230" s="87" t="str">
        <f t="shared" si="363"/>
        <v>USA</v>
      </c>
      <c r="AA1230" s="87" t="str">
        <f t="shared" si="364"/>
        <v>USA</v>
      </c>
      <c r="AB1230" s="82" cm="1">
        <f t="array" ref="AB1230">VLOOKUP(B1230,'GDP per Capita'!$T$2:$V$4235,COLUMN('GDP per Capita'!$V:$V)-COLUMN('GDP per Capita'!$S:$S),FALSE)</f>
        <v>63809.64</v>
      </c>
      <c r="AC1230" s="82">
        <f t="shared" si="368"/>
        <v>63809.64</v>
      </c>
      <c r="AD1230" s="82">
        <f t="shared" si="369"/>
        <v>63809.64</v>
      </c>
      <c r="AE1230" s="88">
        <f t="shared" si="365"/>
        <v>2.704062732795794E-2</v>
      </c>
    </row>
    <row r="1231" spans="1:31">
      <c r="A1231" s="77" t="s">
        <v>1409</v>
      </c>
      <c r="B1231" s="77">
        <v>1230</v>
      </c>
      <c r="C1231" s="77" t="s">
        <v>29</v>
      </c>
      <c r="D1231" s="77" t="s">
        <v>29</v>
      </c>
      <c r="E1231" s="77">
        <v>2020</v>
      </c>
      <c r="F1231" s="77">
        <v>40.006495799999897</v>
      </c>
      <c r="G1231" s="77">
        <v>-75.703274199999996</v>
      </c>
      <c r="H1231" s="77">
        <v>0</v>
      </c>
      <c r="I1231" s="77" t="s">
        <v>881</v>
      </c>
      <c r="J1231" s="77">
        <v>43.074761000000002</v>
      </c>
      <c r="K1231" s="77">
        <v>-89.383761300000003</v>
      </c>
      <c r="L1231" s="77">
        <v>2374.0710064949799</v>
      </c>
      <c r="M1231" s="77">
        <v>0.47511537374951701</v>
      </c>
      <c r="N1231" s="77">
        <v>0</v>
      </c>
      <c r="O1231" s="77">
        <v>455.82163324703703</v>
      </c>
      <c r="P1231" s="87" cm="1">
        <f t="array" ref="P1231">IF($X1231="Non-local",VLOOKUP($E1231,$AI$64:$AW$68,COLUMN($AW:$AW)-COLUMN($AH:$AH),FALSE),IF($X1231="Unknown",VLOOKUP($E1231,$AI$71:$AW$75,COLUMN($AW:$AW)-COLUMN($AH:$AH),FALSE),0))</f>
        <v>224</v>
      </c>
      <c r="Q1231" s="87" cm="1">
        <f t="array" ref="Q1231">IF($X1231="Non-local",VLOOKUP($E1231,$AI$40:$AW$44,COLUMN($AW:$AW)-COLUMN($AH:$AH),FALSE),IF($X1231="Unknown",VLOOKUP($E1231,$AI$47:$AW$51,COLUMN($AW:$AW)-COLUMN($AH:$AH),FALSE),0))</f>
        <v>470.18520000000001</v>
      </c>
      <c r="R1231" s="87" cm="1">
        <f t="array" ref="R1231">IF($X1231="Non-local",VLOOKUP($E1231,$AI$88:$AW$92,COLUMN($AW:$AW)-COLUMN($AH:$AH),FALSE),IF($X1231="Unknown",VLOOKUP($E1231,$AI$95:$AW$99,COLUMN($AW:$AW)-COLUMN($AH:$AH),FALSE),0))</f>
        <v>0.13052013767768686</v>
      </c>
      <c r="S1231" s="87" cm="1">
        <f t="array" ref="S1231">VLOOKUP($E1231,$AI$111:$AW$115,COLUMN($AW:$AW)-COLUMN($AH:$AH),FALSE)</f>
        <v>410.28773999999999</v>
      </c>
      <c r="T1231" s="104">
        <f t="shared" si="361"/>
        <v>0.60563551142720384</v>
      </c>
      <c r="U1231" s="104">
        <f t="shared" si="362"/>
        <v>1560.2945732470369</v>
      </c>
      <c r="V1231" s="87" cm="1">
        <f t="array" ref="V1231">VLOOKUP($E1231,$AI$118:$AW$122,COLUMN($AW:$AW)-COLUMN($AH:$AH),FALSE)</f>
        <v>161.75600000000003</v>
      </c>
      <c r="W1231" s="87" t="str">
        <f t="shared" si="366"/>
        <v>Domestic</v>
      </c>
      <c r="X1231" s="87" t="str">
        <f t="shared" si="367"/>
        <v>Non-local</v>
      </c>
      <c r="Y1231" s="104"/>
      <c r="Z1231" s="87" t="str">
        <f t="shared" si="363"/>
        <v>USA</v>
      </c>
      <c r="AA1231" s="87" t="str">
        <f t="shared" si="364"/>
        <v>USA</v>
      </c>
      <c r="AB1231" s="82" cm="1">
        <f t="array" ref="AB1231">VLOOKUP(B1231,'GDP per Capita'!$T$2:$V$4235,COLUMN('GDP per Capita'!$V:$V)-COLUMN('GDP per Capita'!$S:$S),FALSE)</f>
        <v>63809.64</v>
      </c>
      <c r="AC1231" s="82">
        <f t="shared" si="368"/>
        <v>63809.64</v>
      </c>
      <c r="AD1231" s="82">
        <f t="shared" si="369"/>
        <v>63809.64</v>
      </c>
      <c r="AE1231" s="88">
        <f t="shared" si="365"/>
        <v>2.4452333115294756E-2</v>
      </c>
    </row>
    <row r="1232" spans="1:31">
      <c r="A1232" s="77" t="s">
        <v>1032</v>
      </c>
      <c r="B1232" s="77">
        <v>1231</v>
      </c>
      <c r="C1232" s="77" t="s">
        <v>29</v>
      </c>
      <c r="D1232" s="77" t="s">
        <v>29</v>
      </c>
      <c r="E1232" s="77">
        <v>2020</v>
      </c>
      <c r="F1232" s="77">
        <v>32.7174209</v>
      </c>
      <c r="G1232" s="77">
        <v>-117.1627714</v>
      </c>
      <c r="H1232" s="77">
        <v>0</v>
      </c>
      <c r="I1232" s="77" t="s">
        <v>881</v>
      </c>
      <c r="J1232" s="77">
        <v>43.074761000000002</v>
      </c>
      <c r="K1232" s="77">
        <v>-89.383761300000003</v>
      </c>
      <c r="L1232" s="77">
        <v>5358.2603975703796</v>
      </c>
      <c r="M1232" s="77">
        <v>0.92501531478940102</v>
      </c>
      <c r="N1232" s="77">
        <v>0</v>
      </c>
      <c r="O1232" s="77">
        <v>642.99124770844605</v>
      </c>
      <c r="P1232" s="87" cm="1">
        <f t="array" ref="P1232">IF($X1232="Non-local",VLOOKUP($E1232,$AI$64:$AW$68,COLUMN($AW:$AW)-COLUMN($AH:$AH),FALSE),IF($X1232="Unknown",VLOOKUP($E1232,$AI$71:$AW$75,COLUMN($AW:$AW)-COLUMN($AH:$AH),FALSE),0))</f>
        <v>224</v>
      </c>
      <c r="Q1232" s="87" cm="1">
        <f t="array" ref="Q1232">IF($X1232="Non-local",VLOOKUP($E1232,$AI$40:$AW$44,COLUMN($AW:$AW)-COLUMN($AH:$AH),FALSE),IF($X1232="Unknown",VLOOKUP($E1232,$AI$47:$AW$51,COLUMN($AW:$AW)-COLUMN($AH:$AH),FALSE),0))</f>
        <v>470.18520000000001</v>
      </c>
      <c r="R1232" s="87" cm="1">
        <f t="array" ref="R1232">IF($X1232="Non-local",VLOOKUP($E1232,$AI$88:$AW$92,COLUMN($AW:$AW)-COLUMN($AH:$AH),FALSE),IF($X1232="Unknown",VLOOKUP($E1232,$AI$95:$AW$99,COLUMN($AW:$AW)-COLUMN($AH:$AH),FALSE),0))</f>
        <v>0.13052013767768686</v>
      </c>
      <c r="S1232" s="87" cm="1">
        <f t="array" ref="S1232">VLOOKUP($E1232,$AI$111:$AW$115,COLUMN($AW:$AW)-COLUMN($AH:$AH),FALSE)</f>
        <v>410.28773999999999</v>
      </c>
      <c r="T1232" s="104">
        <f t="shared" si="361"/>
        <v>1.0555354524670879</v>
      </c>
      <c r="U1232" s="104">
        <f t="shared" si="362"/>
        <v>1747.4641877084462</v>
      </c>
      <c r="V1232" s="87" cm="1">
        <f t="array" ref="V1232">VLOOKUP($E1232,$AI$118:$AW$122,COLUMN($AW:$AW)-COLUMN($AH:$AH),FALSE)</f>
        <v>161.75600000000003</v>
      </c>
      <c r="W1232" s="87" t="str">
        <f t="shared" si="366"/>
        <v>Domestic</v>
      </c>
      <c r="X1232" s="87" t="str">
        <f t="shared" si="367"/>
        <v>Non-local</v>
      </c>
      <c r="Y1232" s="104"/>
      <c r="Z1232" s="87" t="str">
        <f t="shared" si="363"/>
        <v>USA</v>
      </c>
      <c r="AA1232" s="87" t="str">
        <f t="shared" si="364"/>
        <v>USA</v>
      </c>
      <c r="AB1232" s="82" cm="1">
        <f t="array" ref="AB1232">VLOOKUP(B1232,'GDP per Capita'!$T$2:$V$4235,COLUMN('GDP per Capita'!$V:$V)-COLUMN('GDP per Capita'!$S:$S),FALSE)</f>
        <v>63809.64</v>
      </c>
      <c r="AC1232" s="82">
        <f t="shared" si="368"/>
        <v>63809.64</v>
      </c>
      <c r="AD1232" s="82">
        <f t="shared" si="369"/>
        <v>63809.64</v>
      </c>
      <c r="AE1232" s="88">
        <f t="shared" si="365"/>
        <v>2.738558292616047E-2</v>
      </c>
    </row>
    <row r="1233" spans="1:31">
      <c r="A1233" s="77" t="s">
        <v>965</v>
      </c>
      <c r="B1233" s="77">
        <v>1232</v>
      </c>
      <c r="C1233" s="77" t="s">
        <v>29</v>
      </c>
      <c r="D1233" s="77" t="s">
        <v>29</v>
      </c>
      <c r="E1233" s="77">
        <v>2020</v>
      </c>
      <c r="F1233" s="77">
        <v>35.198752200000001</v>
      </c>
      <c r="G1233" s="77">
        <v>-111.6518229</v>
      </c>
      <c r="H1233" s="77">
        <v>0</v>
      </c>
      <c r="I1233" s="77" t="s">
        <v>881</v>
      </c>
      <c r="J1233" s="77">
        <v>43.074761000000002</v>
      </c>
      <c r="K1233" s="77">
        <v>-89.383761300000003</v>
      </c>
      <c r="L1233" s="77">
        <v>4204.5442942806003</v>
      </c>
      <c r="M1233" s="77">
        <v>0.75468528612844799</v>
      </c>
      <c r="N1233" s="77">
        <v>0</v>
      </c>
      <c r="O1233" s="77">
        <v>504.54531531367297</v>
      </c>
      <c r="P1233" s="87" cm="1">
        <f t="array" ref="P1233">IF($X1233="Non-local",VLOOKUP($E1233,$AI$64:$AW$68,COLUMN($AW:$AW)-COLUMN($AH:$AH),FALSE),IF($X1233="Unknown",VLOOKUP($E1233,$AI$71:$AW$75,COLUMN($AW:$AW)-COLUMN($AH:$AH),FALSE),0))</f>
        <v>224</v>
      </c>
      <c r="Q1233" s="87" cm="1">
        <f t="array" ref="Q1233">IF($X1233="Non-local",VLOOKUP($E1233,$AI$40:$AW$44,COLUMN($AW:$AW)-COLUMN($AH:$AH),FALSE),IF($X1233="Unknown",VLOOKUP($E1233,$AI$47:$AW$51,COLUMN($AW:$AW)-COLUMN($AH:$AH),FALSE),0))</f>
        <v>470.18520000000001</v>
      </c>
      <c r="R1233" s="87" cm="1">
        <f t="array" ref="R1233">IF($X1233="Non-local",VLOOKUP($E1233,$AI$88:$AW$92,COLUMN($AW:$AW)-COLUMN($AH:$AH),FALSE),IF($X1233="Unknown",VLOOKUP($E1233,$AI$95:$AW$99,COLUMN($AW:$AW)-COLUMN($AH:$AH),FALSE),0))</f>
        <v>0.13052013767768686</v>
      </c>
      <c r="S1233" s="87" cm="1">
        <f t="array" ref="S1233">VLOOKUP($E1233,$AI$111:$AW$115,COLUMN($AW:$AW)-COLUMN($AH:$AH),FALSE)</f>
        <v>410.28773999999999</v>
      </c>
      <c r="T1233" s="104">
        <f t="shared" si="361"/>
        <v>0.88520542380613487</v>
      </c>
      <c r="U1233" s="104">
        <f t="shared" si="362"/>
        <v>1609.0182553136731</v>
      </c>
      <c r="V1233" s="87" cm="1">
        <f t="array" ref="V1233">VLOOKUP($E1233,$AI$118:$AW$122,COLUMN($AW:$AW)-COLUMN($AH:$AH),FALSE)</f>
        <v>161.75600000000003</v>
      </c>
      <c r="W1233" s="87" t="str">
        <f t="shared" si="366"/>
        <v>Domestic</v>
      </c>
      <c r="X1233" s="87" t="str">
        <f t="shared" si="367"/>
        <v>Non-local</v>
      </c>
      <c r="Y1233" s="104"/>
      <c r="Z1233" s="87" t="str">
        <f t="shared" si="363"/>
        <v>USA</v>
      </c>
      <c r="AA1233" s="87" t="str">
        <f t="shared" si="364"/>
        <v>USA</v>
      </c>
      <c r="AB1233" s="82" cm="1">
        <f t="array" ref="AB1233">VLOOKUP(B1233,'GDP per Capita'!$T$2:$V$4235,COLUMN('GDP per Capita'!$V:$V)-COLUMN('GDP per Capita'!$S:$S),FALSE)</f>
        <v>63809.64</v>
      </c>
      <c r="AC1233" s="82">
        <f t="shared" si="368"/>
        <v>63809.64</v>
      </c>
      <c r="AD1233" s="82">
        <f t="shared" si="369"/>
        <v>63809.64</v>
      </c>
      <c r="AE1233" s="88">
        <f t="shared" si="365"/>
        <v>2.5215911816986791E-2</v>
      </c>
    </row>
    <row r="1234" spans="1:31">
      <c r="A1234" s="77" t="s">
        <v>965</v>
      </c>
      <c r="B1234" s="77">
        <v>1233</v>
      </c>
      <c r="C1234" s="77" t="s">
        <v>29</v>
      </c>
      <c r="D1234" s="77" t="s">
        <v>29</v>
      </c>
      <c r="E1234" s="77">
        <v>2020</v>
      </c>
      <c r="F1234" s="77">
        <v>35.198752200000001</v>
      </c>
      <c r="G1234" s="77">
        <v>-111.6518229</v>
      </c>
      <c r="H1234" s="77">
        <v>0</v>
      </c>
      <c r="I1234" s="77" t="s">
        <v>881</v>
      </c>
      <c r="J1234" s="77">
        <v>43.074761000000002</v>
      </c>
      <c r="K1234" s="77">
        <v>-89.383761300000003</v>
      </c>
      <c r="L1234" s="77">
        <v>4204.5442942806003</v>
      </c>
      <c r="M1234" s="77">
        <v>0.75468528612844799</v>
      </c>
      <c r="N1234" s="77">
        <v>0</v>
      </c>
      <c r="O1234" s="77">
        <v>504.54531531367297</v>
      </c>
      <c r="P1234" s="87" cm="1">
        <f t="array" ref="P1234">IF($X1234="Non-local",VLOOKUP($E1234,$AI$64:$AW$68,COLUMN($AW:$AW)-COLUMN($AH:$AH),FALSE),IF($X1234="Unknown",VLOOKUP($E1234,$AI$71:$AW$75,COLUMN($AW:$AW)-COLUMN($AH:$AH),FALSE),0))</f>
        <v>224</v>
      </c>
      <c r="Q1234" s="87" cm="1">
        <f t="array" ref="Q1234">IF($X1234="Non-local",VLOOKUP($E1234,$AI$40:$AW$44,COLUMN($AW:$AW)-COLUMN($AH:$AH),FALSE),IF($X1234="Unknown",VLOOKUP($E1234,$AI$47:$AW$51,COLUMN($AW:$AW)-COLUMN($AH:$AH),FALSE),0))</f>
        <v>470.18520000000001</v>
      </c>
      <c r="R1234" s="87" cm="1">
        <f t="array" ref="R1234">IF($X1234="Non-local",VLOOKUP($E1234,$AI$88:$AW$92,COLUMN($AW:$AW)-COLUMN($AH:$AH),FALSE),IF($X1234="Unknown",VLOOKUP($E1234,$AI$95:$AW$99,COLUMN($AW:$AW)-COLUMN($AH:$AH),FALSE),0))</f>
        <v>0.13052013767768686</v>
      </c>
      <c r="S1234" s="87" cm="1">
        <f t="array" ref="S1234">VLOOKUP($E1234,$AI$111:$AW$115,COLUMN($AW:$AW)-COLUMN($AH:$AH),FALSE)</f>
        <v>410.28773999999999</v>
      </c>
      <c r="T1234" s="104">
        <f t="shared" si="361"/>
        <v>0.88520542380613487</v>
      </c>
      <c r="U1234" s="104">
        <f t="shared" si="362"/>
        <v>1609.0182553136731</v>
      </c>
      <c r="V1234" s="87" cm="1">
        <f t="array" ref="V1234">VLOOKUP($E1234,$AI$118:$AW$122,COLUMN($AW:$AW)-COLUMN($AH:$AH),FALSE)</f>
        <v>161.75600000000003</v>
      </c>
      <c r="W1234" s="87" t="str">
        <f t="shared" si="366"/>
        <v>Domestic</v>
      </c>
      <c r="X1234" s="87" t="str">
        <f t="shared" si="367"/>
        <v>Non-local</v>
      </c>
      <c r="Y1234" s="104"/>
      <c r="Z1234" s="87" t="str">
        <f t="shared" si="363"/>
        <v>USA</v>
      </c>
      <c r="AA1234" s="87" t="str">
        <f t="shared" si="364"/>
        <v>USA</v>
      </c>
      <c r="AB1234" s="82" cm="1">
        <f t="array" ref="AB1234">VLOOKUP(B1234,'GDP per Capita'!$T$2:$V$4235,COLUMN('GDP per Capita'!$V:$V)-COLUMN('GDP per Capita'!$S:$S),FALSE)</f>
        <v>63809.64</v>
      </c>
      <c r="AC1234" s="82">
        <f t="shared" si="368"/>
        <v>63809.64</v>
      </c>
      <c r="AD1234" s="82">
        <f t="shared" si="369"/>
        <v>63809.64</v>
      </c>
      <c r="AE1234" s="88">
        <f t="shared" si="365"/>
        <v>2.5215911816986791E-2</v>
      </c>
    </row>
    <row r="1235" spans="1:31">
      <c r="A1235" s="77" t="s">
        <v>1310</v>
      </c>
      <c r="B1235" s="77">
        <v>1234</v>
      </c>
      <c r="C1235" s="77" t="s">
        <v>29</v>
      </c>
      <c r="D1235" s="77" t="s">
        <v>29</v>
      </c>
      <c r="E1235" s="77">
        <v>2020</v>
      </c>
      <c r="F1235" s="77">
        <v>32.314035400000002</v>
      </c>
      <c r="G1235" s="77">
        <v>-106.7798078</v>
      </c>
      <c r="H1235" s="77">
        <v>0</v>
      </c>
      <c r="I1235" s="77" t="s">
        <v>881</v>
      </c>
      <c r="J1235" s="77">
        <v>43.074761000000002</v>
      </c>
      <c r="K1235" s="77">
        <v>-89.383761300000003</v>
      </c>
      <c r="L1235" s="77">
        <v>3872.1986308600699</v>
      </c>
      <c r="M1235" s="77">
        <v>0.70177673478665303</v>
      </c>
      <c r="N1235" s="77">
        <v>0</v>
      </c>
      <c r="O1235" s="77">
        <v>743.46213712513395</v>
      </c>
      <c r="P1235" s="87" cm="1">
        <f t="array" ref="P1235">IF($X1235="Non-local",VLOOKUP($E1235,$AI$64:$AW$68,COLUMN($AW:$AW)-COLUMN($AH:$AH),FALSE),IF($X1235="Unknown",VLOOKUP($E1235,$AI$71:$AW$75,COLUMN($AW:$AW)-COLUMN($AH:$AH),FALSE),0))</f>
        <v>224</v>
      </c>
      <c r="Q1235" s="87" cm="1">
        <f t="array" ref="Q1235">IF($X1235="Non-local",VLOOKUP($E1235,$AI$40:$AW$44,COLUMN($AW:$AW)-COLUMN($AH:$AH),FALSE),IF($X1235="Unknown",VLOOKUP($E1235,$AI$47:$AW$51,COLUMN($AW:$AW)-COLUMN($AH:$AH),FALSE),0))</f>
        <v>470.18520000000001</v>
      </c>
      <c r="R1235" s="87" cm="1">
        <f t="array" ref="R1235">IF($X1235="Non-local",VLOOKUP($E1235,$AI$88:$AW$92,COLUMN($AW:$AW)-COLUMN($AH:$AH),FALSE),IF($X1235="Unknown",VLOOKUP($E1235,$AI$95:$AW$99,COLUMN($AW:$AW)-COLUMN($AH:$AH),FALSE),0))</f>
        <v>0.13052013767768686</v>
      </c>
      <c r="S1235" s="87" cm="1">
        <f t="array" ref="S1235">VLOOKUP($E1235,$AI$111:$AW$115,COLUMN($AW:$AW)-COLUMN($AH:$AH),FALSE)</f>
        <v>410.28773999999999</v>
      </c>
      <c r="T1235" s="104">
        <f t="shared" si="361"/>
        <v>0.83229687246433992</v>
      </c>
      <c r="U1235" s="104">
        <f t="shared" si="362"/>
        <v>1847.9350771251341</v>
      </c>
      <c r="V1235" s="87" cm="1">
        <f t="array" ref="V1235">VLOOKUP($E1235,$AI$118:$AW$122,COLUMN($AW:$AW)-COLUMN($AH:$AH),FALSE)</f>
        <v>161.75600000000003</v>
      </c>
      <c r="W1235" s="87" t="str">
        <f t="shared" si="366"/>
        <v>Domestic</v>
      </c>
      <c r="X1235" s="87" t="str">
        <f t="shared" si="367"/>
        <v>Non-local</v>
      </c>
      <c r="Y1235" s="104"/>
      <c r="Z1235" s="87" t="str">
        <f t="shared" si="363"/>
        <v>USA</v>
      </c>
      <c r="AA1235" s="87" t="str">
        <f t="shared" si="364"/>
        <v>USA</v>
      </c>
      <c r="AB1235" s="82" cm="1">
        <f t="array" ref="AB1235">VLOOKUP(B1235,'GDP per Capita'!$T$2:$V$4235,COLUMN('GDP per Capita'!$V:$V)-COLUMN('GDP per Capita'!$S:$S),FALSE)</f>
        <v>63809.64</v>
      </c>
      <c r="AC1235" s="82">
        <f t="shared" si="368"/>
        <v>63809.64</v>
      </c>
      <c r="AD1235" s="82">
        <f t="shared" si="369"/>
        <v>63809.64</v>
      </c>
      <c r="AE1235" s="88">
        <f t="shared" si="365"/>
        <v>2.8960123848451959E-2</v>
      </c>
    </row>
    <row r="1236" spans="1:31">
      <c r="A1236" s="77" t="s">
        <v>1010</v>
      </c>
      <c r="B1236" s="77">
        <v>1235</v>
      </c>
      <c r="C1236" s="77" t="s">
        <v>320</v>
      </c>
      <c r="D1236" s="77" t="s">
        <v>28</v>
      </c>
      <c r="E1236" s="77">
        <v>2020</v>
      </c>
      <c r="F1236" s="77">
        <v>51.0534234</v>
      </c>
      <c r="G1236" s="77">
        <v>-114.06258920000001</v>
      </c>
      <c r="H1236" s="77">
        <v>0</v>
      </c>
      <c r="I1236" s="77" t="s">
        <v>881</v>
      </c>
      <c r="J1236" s="77">
        <v>43.074761000000002</v>
      </c>
      <c r="K1236" s="77">
        <v>-89.383761300000003</v>
      </c>
      <c r="L1236" s="77">
        <v>4111.9235445444501</v>
      </c>
      <c r="M1236" s="77">
        <v>0.73994030753509099</v>
      </c>
      <c r="N1236" s="77">
        <v>0</v>
      </c>
      <c r="O1236" s="77">
        <v>493.43082534533397</v>
      </c>
      <c r="P1236" s="87" cm="1">
        <f t="array" ref="P1236">IF($X1236="Non-local",VLOOKUP($E1236,$AI$64:$AW$68,COLUMN($AW:$AW)-COLUMN($AH:$AH),FALSE),IF($X1236="Unknown",VLOOKUP($E1236,$AI$71:$AW$75,COLUMN($AW:$AW)-COLUMN($AH:$AH),FALSE),0))</f>
        <v>224</v>
      </c>
      <c r="Q1236" s="87" cm="1">
        <f t="array" ref="Q1236">IF($X1236="Non-local",VLOOKUP($E1236,$AI$40:$AW$44,COLUMN($AW:$AW)-COLUMN($AH:$AH),FALSE),IF($X1236="Unknown",VLOOKUP($E1236,$AI$47:$AW$51,COLUMN($AW:$AW)-COLUMN($AH:$AH),FALSE),0))</f>
        <v>470.18520000000001</v>
      </c>
      <c r="R1236" s="87" cm="1">
        <f t="array" ref="R1236">IF($X1236="Non-local",VLOOKUP($E1236,$AI$88:$AW$92,COLUMN($AW:$AW)-COLUMN($AH:$AH),FALSE),IF($X1236="Unknown",VLOOKUP($E1236,$AI$95:$AW$99,COLUMN($AW:$AW)-COLUMN($AH:$AH),FALSE),0))</f>
        <v>0.13052013767768686</v>
      </c>
      <c r="S1236" s="87" cm="1">
        <f t="array" ref="S1236">VLOOKUP($E1236,$AI$111:$AW$115,COLUMN($AW:$AW)-COLUMN($AH:$AH),FALSE)</f>
        <v>410.28773999999999</v>
      </c>
      <c r="T1236" s="104">
        <f t="shared" si="361"/>
        <v>0.87046044521277788</v>
      </c>
      <c r="U1236" s="104">
        <f t="shared" si="362"/>
        <v>1597.903765345334</v>
      </c>
      <c r="V1236" s="87" cm="1">
        <f t="array" ref="V1236">VLOOKUP($E1236,$AI$118:$AW$122,COLUMN($AW:$AW)-COLUMN($AH:$AH),FALSE)</f>
        <v>161.75600000000003</v>
      </c>
      <c r="W1236" s="87" t="str">
        <f t="shared" si="366"/>
        <v>International</v>
      </c>
      <c r="X1236" s="87" t="str">
        <f t="shared" si="367"/>
        <v>Non-local</v>
      </c>
      <c r="Y1236" s="104"/>
      <c r="Z1236" s="87" t="str">
        <f t="shared" si="363"/>
        <v>Canada</v>
      </c>
      <c r="AA1236" s="87" t="str">
        <f t="shared" si="364"/>
        <v>Other Americas</v>
      </c>
      <c r="AB1236" s="82" cm="1">
        <f t="array" ref="AB1236">VLOOKUP(B1236,'GDP per Capita'!$T$2:$V$4235,COLUMN('GDP per Capita'!$V:$V)-COLUMN('GDP per Capita'!$S:$S),FALSE)</f>
        <v>49196.49</v>
      </c>
      <c r="AC1236" s="82">
        <f t="shared" si="368"/>
        <v>49196.49</v>
      </c>
      <c r="AD1236" s="82">
        <f t="shared" si="369"/>
        <v>49196.49</v>
      </c>
      <c r="AE1236" s="88">
        <f t="shared" si="365"/>
        <v>3.2480035981130646E-2</v>
      </c>
    </row>
    <row r="1237" spans="1:31">
      <c r="A1237" s="77" t="s">
        <v>927</v>
      </c>
      <c r="B1237" s="77">
        <v>1236</v>
      </c>
      <c r="C1237" s="77" t="s">
        <v>29</v>
      </c>
      <c r="D1237" s="77" t="s">
        <v>29</v>
      </c>
      <c r="E1237" s="77">
        <v>2020</v>
      </c>
      <c r="F1237" s="77">
        <v>34.147645199999999</v>
      </c>
      <c r="G1237" s="77">
        <v>-118.1444779</v>
      </c>
      <c r="H1237" s="77">
        <v>0</v>
      </c>
      <c r="I1237" s="77" t="s">
        <v>881</v>
      </c>
      <c r="J1237" s="77">
        <v>43.074761000000002</v>
      </c>
      <c r="K1237" s="77">
        <v>-89.383761300000003</v>
      </c>
      <c r="L1237" s="77">
        <v>5344.7305889170102</v>
      </c>
      <c r="M1237" s="77">
        <v>0.923184194272757</v>
      </c>
      <c r="N1237" s="77">
        <v>0</v>
      </c>
      <c r="O1237" s="77">
        <v>641.367670670042</v>
      </c>
      <c r="P1237" s="87" cm="1">
        <f t="array" ref="P1237">IF($X1237="Non-local",VLOOKUP($E1237,$AI$64:$AW$68,COLUMN($AW:$AW)-COLUMN($AH:$AH),FALSE),IF($X1237="Unknown",VLOOKUP($E1237,$AI$71:$AW$75,COLUMN($AW:$AW)-COLUMN($AH:$AH),FALSE),0))</f>
        <v>224</v>
      </c>
      <c r="Q1237" s="87" cm="1">
        <f t="array" ref="Q1237">IF($X1237="Non-local",VLOOKUP($E1237,$AI$40:$AW$44,COLUMN($AW:$AW)-COLUMN($AH:$AH),FALSE),IF($X1237="Unknown",VLOOKUP($E1237,$AI$47:$AW$51,COLUMN($AW:$AW)-COLUMN($AH:$AH),FALSE),0))</f>
        <v>470.18520000000001</v>
      </c>
      <c r="R1237" s="87" cm="1">
        <f t="array" ref="R1237">IF($X1237="Non-local",VLOOKUP($E1237,$AI$88:$AW$92,COLUMN($AW:$AW)-COLUMN($AH:$AH),FALSE),IF($X1237="Unknown",VLOOKUP($E1237,$AI$95:$AW$99,COLUMN($AW:$AW)-COLUMN($AH:$AH),FALSE),0))</f>
        <v>0.13052013767768686</v>
      </c>
      <c r="S1237" s="87" cm="1">
        <f t="array" ref="S1237">VLOOKUP($E1237,$AI$111:$AW$115,COLUMN($AW:$AW)-COLUMN($AH:$AH),FALSE)</f>
        <v>410.28773999999999</v>
      </c>
      <c r="T1237" s="104">
        <f t="shared" si="361"/>
        <v>1.0537043319504438</v>
      </c>
      <c r="U1237" s="104">
        <f t="shared" si="362"/>
        <v>1745.840610670042</v>
      </c>
      <c r="V1237" s="87" cm="1">
        <f t="array" ref="V1237">VLOOKUP($E1237,$AI$118:$AW$122,COLUMN($AW:$AW)-COLUMN($AH:$AH),FALSE)</f>
        <v>161.75600000000003</v>
      </c>
      <c r="W1237" s="87" t="str">
        <f t="shared" si="366"/>
        <v>Domestic</v>
      </c>
      <c r="X1237" s="87" t="str">
        <f t="shared" si="367"/>
        <v>Non-local</v>
      </c>
      <c r="Y1237" s="104"/>
      <c r="Z1237" s="87" t="str">
        <f t="shared" si="363"/>
        <v>USA</v>
      </c>
      <c r="AA1237" s="87" t="str">
        <f t="shared" si="364"/>
        <v>USA</v>
      </c>
      <c r="AB1237" s="82" cm="1">
        <f t="array" ref="AB1237">VLOOKUP(B1237,'GDP per Capita'!$T$2:$V$4235,COLUMN('GDP per Capita'!$V:$V)-COLUMN('GDP per Capita'!$S:$S),FALSE)</f>
        <v>63809.64</v>
      </c>
      <c r="AC1237" s="82">
        <f t="shared" si="368"/>
        <v>63809.64</v>
      </c>
      <c r="AD1237" s="82">
        <f t="shared" si="369"/>
        <v>63809.64</v>
      </c>
      <c r="AE1237" s="88">
        <f t="shared" si="365"/>
        <v>2.7360138854725432E-2</v>
      </c>
    </row>
    <row r="1238" spans="1:31">
      <c r="A1238" s="77" t="s">
        <v>1410</v>
      </c>
      <c r="B1238" s="77">
        <v>1237</v>
      </c>
      <c r="C1238" s="77" t="s">
        <v>29</v>
      </c>
      <c r="D1238" s="77" t="s">
        <v>29</v>
      </c>
      <c r="E1238" s="77">
        <v>2020</v>
      </c>
      <c r="F1238" s="77">
        <v>42.368565799999999</v>
      </c>
      <c r="G1238" s="77">
        <v>-72.505713999999998</v>
      </c>
      <c r="H1238" s="77">
        <v>0</v>
      </c>
      <c r="I1238" s="77" t="s">
        <v>881</v>
      </c>
      <c r="J1238" s="77">
        <v>43.074761000000002</v>
      </c>
      <c r="K1238" s="77">
        <v>-89.383761300000003</v>
      </c>
      <c r="L1238" s="77">
        <v>2757.3535785990498</v>
      </c>
      <c r="M1238" s="77">
        <v>0.52572583488933999</v>
      </c>
      <c r="N1238" s="77">
        <v>0</v>
      </c>
      <c r="O1238" s="77">
        <v>529.41188709101698</v>
      </c>
      <c r="P1238" s="87" cm="1">
        <f t="array" ref="P1238">IF($X1238="Non-local",VLOOKUP($E1238,$AI$64:$AW$68,COLUMN($AW:$AW)-COLUMN($AH:$AH),FALSE),IF($X1238="Unknown",VLOOKUP($E1238,$AI$71:$AW$75,COLUMN($AW:$AW)-COLUMN($AH:$AH),FALSE),0))</f>
        <v>224</v>
      </c>
      <c r="Q1238" s="87" cm="1">
        <f t="array" ref="Q1238">IF($X1238="Non-local",VLOOKUP($E1238,$AI$40:$AW$44,COLUMN($AW:$AW)-COLUMN($AH:$AH),FALSE),IF($X1238="Unknown",VLOOKUP($E1238,$AI$47:$AW$51,COLUMN($AW:$AW)-COLUMN($AH:$AH),FALSE),0))</f>
        <v>470.18520000000001</v>
      </c>
      <c r="R1238" s="87" cm="1">
        <f t="array" ref="R1238">IF($X1238="Non-local",VLOOKUP($E1238,$AI$88:$AW$92,COLUMN($AW:$AW)-COLUMN($AH:$AH),FALSE),IF($X1238="Unknown",VLOOKUP($E1238,$AI$95:$AW$99,COLUMN($AW:$AW)-COLUMN($AH:$AH),FALSE),0))</f>
        <v>0.13052013767768686</v>
      </c>
      <c r="S1238" s="87" cm="1">
        <f t="array" ref="S1238">VLOOKUP($E1238,$AI$111:$AW$115,COLUMN($AW:$AW)-COLUMN($AH:$AH),FALSE)</f>
        <v>410.28773999999999</v>
      </c>
      <c r="T1238" s="104">
        <f t="shared" si="361"/>
        <v>0.65624597256702688</v>
      </c>
      <c r="U1238" s="104">
        <f t="shared" si="362"/>
        <v>1633.8848270910169</v>
      </c>
      <c r="V1238" s="87" cm="1">
        <f t="array" ref="V1238">VLOOKUP($E1238,$AI$118:$AW$122,COLUMN($AW:$AW)-COLUMN($AH:$AH),FALSE)</f>
        <v>161.75600000000003</v>
      </c>
      <c r="W1238" s="87" t="str">
        <f t="shared" si="366"/>
        <v>Domestic</v>
      </c>
      <c r="X1238" s="87" t="str">
        <f t="shared" si="367"/>
        <v>Non-local</v>
      </c>
      <c r="Y1238" s="104"/>
      <c r="Z1238" s="87" t="str">
        <f t="shared" si="363"/>
        <v>USA</v>
      </c>
      <c r="AA1238" s="87" t="str">
        <f t="shared" si="364"/>
        <v>USA</v>
      </c>
      <c r="AB1238" s="82" cm="1">
        <f t="array" ref="AB1238">VLOOKUP(B1238,'GDP per Capita'!$T$2:$V$4235,COLUMN('GDP per Capita'!$V:$V)-COLUMN('GDP per Capita'!$S:$S),FALSE)</f>
        <v>63809.64</v>
      </c>
      <c r="AC1238" s="82">
        <f t="shared" si="368"/>
        <v>63809.64</v>
      </c>
      <c r="AD1238" s="82">
        <f t="shared" si="369"/>
        <v>63809.64</v>
      </c>
      <c r="AE1238" s="88">
        <f t="shared" si="365"/>
        <v>2.5605611112850923E-2</v>
      </c>
    </row>
    <row r="1239" spans="1:31">
      <c r="A1239" s="77" t="s">
        <v>938</v>
      </c>
      <c r="B1239" s="77">
        <v>1238</v>
      </c>
      <c r="C1239" s="77" t="s">
        <v>29</v>
      </c>
      <c r="D1239" s="77" t="s">
        <v>29</v>
      </c>
      <c r="E1239" s="77">
        <v>2020</v>
      </c>
      <c r="F1239" s="77">
        <v>43.074760999999903</v>
      </c>
      <c r="G1239" s="77">
        <v>-89.383761300000003</v>
      </c>
      <c r="H1239" s="77">
        <v>1</v>
      </c>
      <c r="I1239" s="77" t="s">
        <v>881</v>
      </c>
      <c r="J1239" s="77">
        <v>43.074761000000002</v>
      </c>
      <c r="K1239" s="77">
        <v>-89.383761300000003</v>
      </c>
      <c r="L1239" s="77">
        <v>7.0732408818940899E-13</v>
      </c>
      <c r="M1239" s="77">
        <v>0</v>
      </c>
      <c r="N1239" s="77">
        <v>0</v>
      </c>
      <c r="O1239" s="77">
        <v>0</v>
      </c>
      <c r="P1239" s="87" cm="1">
        <f t="array" ref="P1239">IF($X1239="Non-local",VLOOKUP($E1239,$AI$64:$AW$68,COLUMN($AW:$AW)-COLUMN($AH:$AH),FALSE),IF($X1239="Unknown",VLOOKUP($E1239,$AI$71:$AW$75,COLUMN($AW:$AW)-COLUMN($AH:$AH),FALSE),0))</f>
        <v>0</v>
      </c>
      <c r="Q1239" s="87" cm="1">
        <f t="array" ref="Q1239">IF($X1239="Non-local",VLOOKUP($E1239,$AI$40:$AW$44,COLUMN($AW:$AW)-COLUMN($AH:$AH),FALSE),IF($X1239="Unknown",VLOOKUP($E1239,$AI$47:$AW$51,COLUMN($AW:$AW)-COLUMN($AH:$AH),FALSE),0))</f>
        <v>0</v>
      </c>
      <c r="R1239" s="87" cm="1">
        <f t="array" ref="R1239">IF($X1239="Non-local",VLOOKUP($E1239,$AI$88:$AW$92,COLUMN($AW:$AW)-COLUMN($AH:$AH),FALSE),IF($X1239="Unknown",VLOOKUP($E1239,$AI$95:$AW$99,COLUMN($AW:$AW)-COLUMN($AH:$AH),FALSE),0))</f>
        <v>0</v>
      </c>
      <c r="S1239" s="87" cm="1">
        <f t="array" ref="S1239">VLOOKUP($E1239,$AI$111:$AW$115,COLUMN($AW:$AW)-COLUMN($AH:$AH),FALSE)</f>
        <v>410.28773999999999</v>
      </c>
      <c r="T1239" s="104">
        <f t="shared" si="361"/>
        <v>0</v>
      </c>
      <c r="U1239" s="104">
        <f t="shared" si="362"/>
        <v>410.28773999999999</v>
      </c>
      <c r="V1239" s="87" cm="1">
        <f t="array" ref="V1239">VLOOKUP($E1239,$AI$118:$AW$122,COLUMN($AW:$AW)-COLUMN($AH:$AH),FALSE)</f>
        <v>161.75600000000003</v>
      </c>
      <c r="W1239" s="87" t="str">
        <f t="shared" si="366"/>
        <v>Domestic</v>
      </c>
      <c r="X1239" s="87" t="str">
        <f t="shared" si="367"/>
        <v>Local</v>
      </c>
      <c r="Y1239" s="104"/>
      <c r="Z1239" s="87" t="str">
        <f t="shared" si="363"/>
        <v>USA</v>
      </c>
      <c r="AA1239" s="87" t="str">
        <f t="shared" si="364"/>
        <v>USA</v>
      </c>
      <c r="AB1239" s="82" cm="1">
        <f t="array" ref="AB1239">VLOOKUP(B1239,'GDP per Capita'!$T$2:$V$4235,COLUMN('GDP per Capita'!$V:$V)-COLUMN('GDP per Capita'!$S:$S),FALSE)</f>
        <v>63809.64</v>
      </c>
      <c r="AC1239" s="82">
        <f t="shared" si="368"/>
        <v>63809.64</v>
      </c>
      <c r="AD1239" s="82">
        <f t="shared" si="369"/>
        <v>63809.64</v>
      </c>
      <c r="AE1239" s="88">
        <f t="shared" si="365"/>
        <v>6.4298707844143927E-3</v>
      </c>
    </row>
    <row r="1240" spans="1:31">
      <c r="A1240" s="77" t="s">
        <v>949</v>
      </c>
      <c r="B1240" s="77">
        <v>1239</v>
      </c>
      <c r="C1240" s="77" t="s">
        <v>29</v>
      </c>
      <c r="D1240" s="77" t="s">
        <v>29</v>
      </c>
      <c r="E1240" s="77">
        <v>2020</v>
      </c>
      <c r="F1240" s="77">
        <v>39.9527237</v>
      </c>
      <c r="G1240" s="77">
        <v>-75.163526199999893</v>
      </c>
      <c r="H1240" s="77">
        <v>0</v>
      </c>
      <c r="I1240" s="77" t="s">
        <v>881</v>
      </c>
      <c r="J1240" s="77">
        <v>43.074761000000002</v>
      </c>
      <c r="K1240" s="77">
        <v>-89.383761300000003</v>
      </c>
      <c r="L1240" s="77">
        <v>2464.2004042929598</v>
      </c>
      <c r="M1240" s="77">
        <v>0.48701648983671603</v>
      </c>
      <c r="N1240" s="77">
        <v>0</v>
      </c>
      <c r="O1240" s="77">
        <v>473.12647762425001</v>
      </c>
      <c r="P1240" s="87" cm="1">
        <f t="array" ref="P1240">IF($X1240="Non-local",VLOOKUP($E1240,$AI$64:$AW$68,COLUMN($AW:$AW)-COLUMN($AH:$AH),FALSE),IF($X1240="Unknown",VLOOKUP($E1240,$AI$71:$AW$75,COLUMN($AW:$AW)-COLUMN($AH:$AH),FALSE),0))</f>
        <v>224</v>
      </c>
      <c r="Q1240" s="87" cm="1">
        <f t="array" ref="Q1240">IF($X1240="Non-local",VLOOKUP($E1240,$AI$40:$AW$44,COLUMN($AW:$AW)-COLUMN($AH:$AH),FALSE),IF($X1240="Unknown",VLOOKUP($E1240,$AI$47:$AW$51,COLUMN($AW:$AW)-COLUMN($AH:$AH),FALSE),0))</f>
        <v>470.18520000000001</v>
      </c>
      <c r="R1240" s="87" cm="1">
        <f t="array" ref="R1240">IF($X1240="Non-local",VLOOKUP($E1240,$AI$88:$AW$92,COLUMN($AW:$AW)-COLUMN($AH:$AH),FALSE),IF($X1240="Unknown",VLOOKUP($E1240,$AI$95:$AW$99,COLUMN($AW:$AW)-COLUMN($AH:$AH),FALSE),0))</f>
        <v>0.13052013767768686</v>
      </c>
      <c r="S1240" s="87" cm="1">
        <f t="array" ref="S1240">VLOOKUP($E1240,$AI$111:$AW$115,COLUMN($AW:$AW)-COLUMN($AH:$AH),FALSE)</f>
        <v>410.28773999999999</v>
      </c>
      <c r="T1240" s="104">
        <f t="shared" si="361"/>
        <v>0.61753662751440286</v>
      </c>
      <c r="U1240" s="104">
        <f t="shared" si="362"/>
        <v>1577.59941762425</v>
      </c>
      <c r="V1240" s="87" cm="1">
        <f t="array" ref="V1240">VLOOKUP($E1240,$AI$118:$AW$122,COLUMN($AW:$AW)-COLUMN($AH:$AH),FALSE)</f>
        <v>161.75600000000003</v>
      </c>
      <c r="W1240" s="87" t="str">
        <f t="shared" si="366"/>
        <v>Domestic</v>
      </c>
      <c r="X1240" s="87" t="str">
        <f t="shared" si="367"/>
        <v>Non-local</v>
      </c>
      <c r="Y1240" s="104"/>
      <c r="Z1240" s="87" t="str">
        <f t="shared" si="363"/>
        <v>USA</v>
      </c>
      <c r="AA1240" s="87" t="str">
        <f t="shared" si="364"/>
        <v>USA</v>
      </c>
      <c r="AB1240" s="82" cm="1">
        <f t="array" ref="AB1240">VLOOKUP(B1240,'GDP per Capita'!$T$2:$V$4235,COLUMN('GDP per Capita'!$V:$V)-COLUMN('GDP per Capita'!$S:$S),FALSE)</f>
        <v>63809.64</v>
      </c>
      <c r="AC1240" s="82">
        <f t="shared" si="368"/>
        <v>63809.64</v>
      </c>
      <c r="AD1240" s="82">
        <f t="shared" si="369"/>
        <v>63809.64</v>
      </c>
      <c r="AE1240" s="88">
        <f t="shared" si="365"/>
        <v>2.4723527943806767E-2</v>
      </c>
    </row>
    <row r="1241" spans="1:31">
      <c r="A1241" s="77" t="s">
        <v>938</v>
      </c>
      <c r="B1241" s="77">
        <v>1240</v>
      </c>
      <c r="C1241" s="77" t="s">
        <v>29</v>
      </c>
      <c r="D1241" s="77" t="s">
        <v>29</v>
      </c>
      <c r="E1241" s="77">
        <v>2020</v>
      </c>
      <c r="F1241" s="77">
        <v>43.074760999999903</v>
      </c>
      <c r="G1241" s="77">
        <v>-89.383761300000003</v>
      </c>
      <c r="H1241" s="77">
        <v>1</v>
      </c>
      <c r="I1241" s="77" t="s">
        <v>881</v>
      </c>
      <c r="J1241" s="77">
        <v>43.074761000000002</v>
      </c>
      <c r="K1241" s="77">
        <v>-89.383761300000003</v>
      </c>
      <c r="L1241" s="77">
        <v>7.0732408818940899E-13</v>
      </c>
      <c r="M1241" s="77">
        <v>0</v>
      </c>
      <c r="N1241" s="77">
        <v>0</v>
      </c>
      <c r="O1241" s="77">
        <v>0</v>
      </c>
      <c r="P1241" s="87" cm="1">
        <f t="array" ref="P1241">IF($X1241="Non-local",VLOOKUP($E1241,$AI$64:$AW$68,COLUMN($AW:$AW)-COLUMN($AH:$AH),FALSE),IF($X1241="Unknown",VLOOKUP($E1241,$AI$71:$AW$75,COLUMN($AW:$AW)-COLUMN($AH:$AH),FALSE),0))</f>
        <v>0</v>
      </c>
      <c r="Q1241" s="87" cm="1">
        <f t="array" ref="Q1241">IF($X1241="Non-local",VLOOKUP($E1241,$AI$40:$AW$44,COLUMN($AW:$AW)-COLUMN($AH:$AH),FALSE),IF($X1241="Unknown",VLOOKUP($E1241,$AI$47:$AW$51,COLUMN($AW:$AW)-COLUMN($AH:$AH),FALSE),0))</f>
        <v>0</v>
      </c>
      <c r="R1241" s="87" cm="1">
        <f t="array" ref="R1241">IF($X1241="Non-local",VLOOKUP($E1241,$AI$88:$AW$92,COLUMN($AW:$AW)-COLUMN($AH:$AH),FALSE),IF($X1241="Unknown",VLOOKUP($E1241,$AI$95:$AW$99,COLUMN($AW:$AW)-COLUMN($AH:$AH),FALSE),0))</f>
        <v>0</v>
      </c>
      <c r="S1241" s="87" cm="1">
        <f t="array" ref="S1241">VLOOKUP($E1241,$AI$111:$AW$115,COLUMN($AW:$AW)-COLUMN($AH:$AH),FALSE)</f>
        <v>410.28773999999999</v>
      </c>
      <c r="T1241" s="104">
        <f t="shared" si="361"/>
        <v>0</v>
      </c>
      <c r="U1241" s="104">
        <f t="shared" si="362"/>
        <v>410.28773999999999</v>
      </c>
      <c r="V1241" s="87" cm="1">
        <f t="array" ref="V1241">VLOOKUP($E1241,$AI$118:$AW$122,COLUMN($AW:$AW)-COLUMN($AH:$AH),FALSE)</f>
        <v>161.75600000000003</v>
      </c>
      <c r="W1241" s="87" t="str">
        <f t="shared" si="366"/>
        <v>Domestic</v>
      </c>
      <c r="X1241" s="87" t="str">
        <f t="shared" si="367"/>
        <v>Local</v>
      </c>
      <c r="Y1241" s="104"/>
      <c r="Z1241" s="87" t="str">
        <f t="shared" si="363"/>
        <v>USA</v>
      </c>
      <c r="AA1241" s="87" t="str">
        <f t="shared" si="364"/>
        <v>USA</v>
      </c>
      <c r="AB1241" s="82" cm="1">
        <f t="array" ref="AB1241">VLOOKUP(B1241,'GDP per Capita'!$T$2:$V$4235,COLUMN('GDP per Capita'!$V:$V)-COLUMN('GDP per Capita'!$S:$S),FALSE)</f>
        <v>63809.64</v>
      </c>
      <c r="AC1241" s="82">
        <f t="shared" si="368"/>
        <v>63809.64</v>
      </c>
      <c r="AD1241" s="82">
        <f t="shared" si="369"/>
        <v>63809.64</v>
      </c>
      <c r="AE1241" s="88">
        <f t="shared" si="365"/>
        <v>6.4298707844143927E-3</v>
      </c>
    </row>
    <row r="1242" spans="1:31">
      <c r="A1242" s="77" t="s">
        <v>971</v>
      </c>
      <c r="B1242" s="77">
        <v>1241</v>
      </c>
      <c r="C1242" s="77" t="s">
        <v>29</v>
      </c>
      <c r="D1242" s="77" t="s">
        <v>29</v>
      </c>
      <c r="E1242" s="77">
        <v>2020</v>
      </c>
      <c r="F1242" s="77">
        <v>40.7127281</v>
      </c>
      <c r="G1242" s="77">
        <v>-74.006015199999993</v>
      </c>
      <c r="H1242" s="77">
        <v>0</v>
      </c>
      <c r="I1242" s="77" t="s">
        <v>881</v>
      </c>
      <c r="J1242" s="77">
        <v>43.074761000000002</v>
      </c>
      <c r="K1242" s="77">
        <v>-89.383761300000003</v>
      </c>
      <c r="L1242" s="77">
        <v>2595.3692296520098</v>
      </c>
      <c r="M1242" s="77">
        <v>0.50433664791786104</v>
      </c>
      <c r="N1242" s="77">
        <v>0</v>
      </c>
      <c r="O1242" s="77">
        <v>498.31089209318702</v>
      </c>
      <c r="P1242" s="87" cm="1">
        <f t="array" ref="P1242">IF($X1242="Non-local",VLOOKUP($E1242,$AI$64:$AW$68,COLUMN($AW:$AW)-COLUMN($AH:$AH),FALSE),IF($X1242="Unknown",VLOOKUP($E1242,$AI$71:$AW$75,COLUMN($AW:$AW)-COLUMN($AH:$AH),FALSE),0))</f>
        <v>224</v>
      </c>
      <c r="Q1242" s="87" cm="1">
        <f t="array" ref="Q1242">IF($X1242="Non-local",VLOOKUP($E1242,$AI$40:$AW$44,COLUMN($AW:$AW)-COLUMN($AH:$AH),FALSE),IF($X1242="Unknown",VLOOKUP($E1242,$AI$47:$AW$51,COLUMN($AW:$AW)-COLUMN($AH:$AH),FALSE),0))</f>
        <v>470.18520000000001</v>
      </c>
      <c r="R1242" s="87" cm="1">
        <f t="array" ref="R1242">IF($X1242="Non-local",VLOOKUP($E1242,$AI$88:$AW$92,COLUMN($AW:$AW)-COLUMN($AH:$AH),FALSE),IF($X1242="Unknown",VLOOKUP($E1242,$AI$95:$AW$99,COLUMN($AW:$AW)-COLUMN($AH:$AH),FALSE),0))</f>
        <v>0.13052013767768686</v>
      </c>
      <c r="S1242" s="87" cm="1">
        <f t="array" ref="S1242">VLOOKUP($E1242,$AI$111:$AW$115,COLUMN($AW:$AW)-COLUMN($AH:$AH),FALSE)</f>
        <v>410.28773999999999</v>
      </c>
      <c r="T1242" s="104">
        <f t="shared" si="361"/>
        <v>0.63485678559554792</v>
      </c>
      <c r="U1242" s="104">
        <f t="shared" si="362"/>
        <v>1602.7838320931871</v>
      </c>
      <c r="V1242" s="87" cm="1">
        <f t="array" ref="V1242">VLOOKUP($E1242,$AI$118:$AW$122,COLUMN($AW:$AW)-COLUMN($AH:$AH),FALSE)</f>
        <v>161.75600000000003</v>
      </c>
      <c r="W1242" s="87" t="str">
        <f t="shared" si="366"/>
        <v>Domestic</v>
      </c>
      <c r="X1242" s="87" t="str">
        <f t="shared" si="367"/>
        <v>Non-local</v>
      </c>
      <c r="Y1242" s="104"/>
      <c r="Z1242" s="87" t="str">
        <f t="shared" si="363"/>
        <v>USA</v>
      </c>
      <c r="AA1242" s="87" t="str">
        <f t="shared" si="364"/>
        <v>USA</v>
      </c>
      <c r="AB1242" s="82" cm="1">
        <f t="array" ref="AB1242">VLOOKUP(B1242,'GDP per Capita'!$T$2:$V$4235,COLUMN('GDP per Capita'!$V:$V)-COLUMN('GDP per Capita'!$S:$S),FALSE)</f>
        <v>63809.64</v>
      </c>
      <c r="AC1242" s="82">
        <f t="shared" si="368"/>
        <v>63809.64</v>
      </c>
      <c r="AD1242" s="82">
        <f t="shared" si="369"/>
        <v>63809.64</v>
      </c>
      <c r="AE1242" s="88">
        <f t="shared" si="365"/>
        <v>2.5118208347409375E-2</v>
      </c>
    </row>
    <row r="1243" spans="1:31">
      <c r="A1243" s="77" t="s">
        <v>1182</v>
      </c>
      <c r="B1243" s="77">
        <v>1242</v>
      </c>
      <c r="C1243" s="77" t="s">
        <v>29</v>
      </c>
      <c r="D1243" s="77" t="s">
        <v>29</v>
      </c>
      <c r="E1243" s="77">
        <v>2020</v>
      </c>
      <c r="F1243" s="77">
        <v>37.8708393</v>
      </c>
      <c r="G1243" s="77">
        <v>-122.272863899999</v>
      </c>
      <c r="H1243" s="77">
        <v>0</v>
      </c>
      <c r="I1243" s="77" t="s">
        <v>881</v>
      </c>
      <c r="J1243" s="77">
        <v>43.074761000000002</v>
      </c>
      <c r="K1243" s="77">
        <v>-89.383761300000003</v>
      </c>
      <c r="L1243" s="77">
        <v>5645.04821281365</v>
      </c>
      <c r="M1243" s="77">
        <v>0.96390498871716901</v>
      </c>
      <c r="N1243" s="77">
        <v>0</v>
      </c>
      <c r="O1243" s="77">
        <v>677.40578553763805</v>
      </c>
      <c r="P1243" s="87" cm="1">
        <f t="array" ref="P1243">IF($X1243="Non-local",VLOOKUP($E1243,$AI$64:$AW$68,COLUMN($AW:$AW)-COLUMN($AH:$AH),FALSE),IF($X1243="Unknown",VLOOKUP($E1243,$AI$71:$AW$75,COLUMN($AW:$AW)-COLUMN($AH:$AH),FALSE),0))</f>
        <v>224</v>
      </c>
      <c r="Q1243" s="87" cm="1">
        <f t="array" ref="Q1243">IF($X1243="Non-local",VLOOKUP($E1243,$AI$40:$AW$44,COLUMN($AW:$AW)-COLUMN($AH:$AH),FALSE),IF($X1243="Unknown",VLOOKUP($E1243,$AI$47:$AW$51,COLUMN($AW:$AW)-COLUMN($AH:$AH),FALSE),0))</f>
        <v>470.18520000000001</v>
      </c>
      <c r="R1243" s="87" cm="1">
        <f t="array" ref="R1243">IF($X1243="Non-local",VLOOKUP($E1243,$AI$88:$AW$92,COLUMN($AW:$AW)-COLUMN($AH:$AH),FALSE),IF($X1243="Unknown",VLOOKUP($E1243,$AI$95:$AW$99,COLUMN($AW:$AW)-COLUMN($AH:$AH),FALSE),0))</f>
        <v>0.13052013767768686</v>
      </c>
      <c r="S1243" s="87" cm="1">
        <f t="array" ref="S1243">VLOOKUP($E1243,$AI$111:$AW$115,COLUMN($AW:$AW)-COLUMN($AH:$AH),FALSE)</f>
        <v>410.28773999999999</v>
      </c>
      <c r="T1243" s="104">
        <f t="shared" si="361"/>
        <v>1.0944251263948559</v>
      </c>
      <c r="U1243" s="104">
        <f t="shared" si="362"/>
        <v>1781.878725537638</v>
      </c>
      <c r="V1243" s="87" cm="1">
        <f t="array" ref="V1243">VLOOKUP($E1243,$AI$118:$AW$122,COLUMN($AW:$AW)-COLUMN($AH:$AH),FALSE)</f>
        <v>161.75600000000003</v>
      </c>
      <c r="W1243" s="87" t="str">
        <f t="shared" si="366"/>
        <v>Domestic</v>
      </c>
      <c r="X1243" s="87" t="str">
        <f t="shared" si="367"/>
        <v>Non-local</v>
      </c>
      <c r="Y1243" s="104"/>
      <c r="Z1243" s="87" t="str">
        <f t="shared" si="363"/>
        <v>USA</v>
      </c>
      <c r="AA1243" s="87" t="str">
        <f t="shared" si="364"/>
        <v>USA</v>
      </c>
      <c r="AB1243" s="82" cm="1">
        <f t="array" ref="AB1243">VLOOKUP(B1243,'GDP per Capita'!$T$2:$V$4235,COLUMN('GDP per Capita'!$V:$V)-COLUMN('GDP per Capita'!$S:$S),FALSE)</f>
        <v>63809.64</v>
      </c>
      <c r="AC1243" s="82">
        <f t="shared" si="368"/>
        <v>63809.64</v>
      </c>
      <c r="AD1243" s="82">
        <f t="shared" si="369"/>
        <v>63809.64</v>
      </c>
      <c r="AE1243" s="88">
        <f t="shared" si="365"/>
        <v>2.7924914253357927E-2</v>
      </c>
    </row>
    <row r="1244" spans="1:31">
      <c r="A1244" s="77" t="s">
        <v>938</v>
      </c>
      <c r="B1244" s="77">
        <v>1243</v>
      </c>
      <c r="C1244" s="77" t="s">
        <v>29</v>
      </c>
      <c r="D1244" s="77" t="s">
        <v>29</v>
      </c>
      <c r="E1244" s="77">
        <v>2020</v>
      </c>
      <c r="F1244" s="77">
        <v>43.074760999999903</v>
      </c>
      <c r="G1244" s="77">
        <v>-89.383761300000003</v>
      </c>
      <c r="H1244" s="77">
        <v>1</v>
      </c>
      <c r="I1244" s="77" t="s">
        <v>881</v>
      </c>
      <c r="J1244" s="77">
        <v>43.074761000000002</v>
      </c>
      <c r="K1244" s="77">
        <v>-89.383761300000003</v>
      </c>
      <c r="L1244" s="77">
        <v>7.0732408818940899E-13</v>
      </c>
      <c r="M1244" s="77">
        <v>0</v>
      </c>
      <c r="N1244" s="77">
        <v>0</v>
      </c>
      <c r="O1244" s="77">
        <v>0</v>
      </c>
      <c r="P1244" s="87" cm="1">
        <f t="array" ref="P1244">IF($X1244="Non-local",VLOOKUP($E1244,$AI$64:$AW$68,COLUMN($AW:$AW)-COLUMN($AH:$AH),FALSE),IF($X1244="Unknown",VLOOKUP($E1244,$AI$71:$AW$75,COLUMN($AW:$AW)-COLUMN($AH:$AH),FALSE),0))</f>
        <v>0</v>
      </c>
      <c r="Q1244" s="87" cm="1">
        <f t="array" ref="Q1244">IF($X1244="Non-local",VLOOKUP($E1244,$AI$40:$AW$44,COLUMN($AW:$AW)-COLUMN($AH:$AH),FALSE),IF($X1244="Unknown",VLOOKUP($E1244,$AI$47:$AW$51,COLUMN($AW:$AW)-COLUMN($AH:$AH),FALSE),0))</f>
        <v>0</v>
      </c>
      <c r="R1244" s="87" cm="1">
        <f t="array" ref="R1244">IF($X1244="Non-local",VLOOKUP($E1244,$AI$88:$AW$92,COLUMN($AW:$AW)-COLUMN($AH:$AH),FALSE),IF($X1244="Unknown",VLOOKUP($E1244,$AI$95:$AW$99,COLUMN($AW:$AW)-COLUMN($AH:$AH),FALSE),0))</f>
        <v>0</v>
      </c>
      <c r="S1244" s="87" cm="1">
        <f t="array" ref="S1244">VLOOKUP($E1244,$AI$111:$AW$115,COLUMN($AW:$AW)-COLUMN($AH:$AH),FALSE)</f>
        <v>410.28773999999999</v>
      </c>
      <c r="T1244" s="104">
        <f t="shared" si="361"/>
        <v>0</v>
      </c>
      <c r="U1244" s="104">
        <f t="shared" si="362"/>
        <v>410.28773999999999</v>
      </c>
      <c r="V1244" s="87" cm="1">
        <f t="array" ref="V1244">VLOOKUP($E1244,$AI$118:$AW$122,COLUMN($AW:$AW)-COLUMN($AH:$AH),FALSE)</f>
        <v>161.75600000000003</v>
      </c>
      <c r="W1244" s="87" t="str">
        <f t="shared" si="366"/>
        <v>Domestic</v>
      </c>
      <c r="X1244" s="87" t="str">
        <f t="shared" si="367"/>
        <v>Local</v>
      </c>
      <c r="Y1244" s="104"/>
      <c r="Z1244" s="87" t="str">
        <f t="shared" si="363"/>
        <v>USA</v>
      </c>
      <c r="AA1244" s="87" t="str">
        <f t="shared" si="364"/>
        <v>USA</v>
      </c>
      <c r="AB1244" s="82" cm="1">
        <f t="array" ref="AB1244">VLOOKUP(B1244,'GDP per Capita'!$T$2:$V$4235,COLUMN('GDP per Capita'!$V:$V)-COLUMN('GDP per Capita'!$S:$S),FALSE)</f>
        <v>63809.64</v>
      </c>
      <c r="AC1244" s="82">
        <f t="shared" si="368"/>
        <v>63809.64</v>
      </c>
      <c r="AD1244" s="82">
        <f t="shared" si="369"/>
        <v>63809.64</v>
      </c>
      <c r="AE1244" s="88">
        <f t="shared" si="365"/>
        <v>6.4298707844143927E-3</v>
      </c>
    </row>
    <row r="1245" spans="1:31">
      <c r="A1245" s="77" t="s">
        <v>920</v>
      </c>
      <c r="B1245" s="77">
        <v>1244</v>
      </c>
      <c r="C1245" s="77" t="s">
        <v>29</v>
      </c>
      <c r="D1245" s="77" t="s">
        <v>29</v>
      </c>
      <c r="E1245" s="77">
        <v>2020</v>
      </c>
      <c r="F1245" s="77">
        <v>32.222876499999998</v>
      </c>
      <c r="G1245" s="77">
        <v>-110.9748477</v>
      </c>
      <c r="H1245" s="77">
        <v>0</v>
      </c>
      <c r="I1245" s="77" t="s">
        <v>881</v>
      </c>
      <c r="J1245" s="77">
        <v>43.074761000000002</v>
      </c>
      <c r="K1245" s="77">
        <v>-89.383761300000003</v>
      </c>
      <c r="L1245" s="77">
        <v>4482.5152870161</v>
      </c>
      <c r="M1245" s="77">
        <v>0.798937533590652</v>
      </c>
      <c r="N1245" s="77">
        <v>0</v>
      </c>
      <c r="O1245" s="77">
        <v>537.90183444193201</v>
      </c>
      <c r="P1245" s="87" cm="1">
        <f t="array" ref="P1245">IF($X1245="Non-local",VLOOKUP($E1245,$AI$64:$AW$68,COLUMN($AW:$AW)-COLUMN($AH:$AH),FALSE),IF($X1245="Unknown",VLOOKUP($E1245,$AI$71:$AW$75,COLUMN($AW:$AW)-COLUMN($AH:$AH),FALSE),0))</f>
        <v>224</v>
      </c>
      <c r="Q1245" s="87" cm="1">
        <f t="array" ref="Q1245">IF($X1245="Non-local",VLOOKUP($E1245,$AI$40:$AW$44,COLUMN($AW:$AW)-COLUMN($AH:$AH),FALSE),IF($X1245="Unknown",VLOOKUP($E1245,$AI$47:$AW$51,COLUMN($AW:$AW)-COLUMN($AH:$AH),FALSE),0))</f>
        <v>470.18520000000001</v>
      </c>
      <c r="R1245" s="87" cm="1">
        <f t="array" ref="R1245">IF($X1245="Non-local",VLOOKUP($E1245,$AI$88:$AW$92,COLUMN($AW:$AW)-COLUMN($AH:$AH),FALSE),IF($X1245="Unknown",VLOOKUP($E1245,$AI$95:$AW$99,COLUMN($AW:$AW)-COLUMN($AH:$AH),FALSE),0))</f>
        <v>0.13052013767768686</v>
      </c>
      <c r="S1245" s="87" cm="1">
        <f t="array" ref="S1245">VLOOKUP($E1245,$AI$111:$AW$115,COLUMN($AW:$AW)-COLUMN($AH:$AH),FALSE)</f>
        <v>410.28773999999999</v>
      </c>
      <c r="T1245" s="104">
        <f t="shared" si="361"/>
        <v>0.92945767126833889</v>
      </c>
      <c r="U1245" s="104">
        <f t="shared" si="362"/>
        <v>1642.374774441932</v>
      </c>
      <c r="V1245" s="87" cm="1">
        <f t="array" ref="V1245">VLOOKUP($E1245,$AI$118:$AW$122,COLUMN($AW:$AW)-COLUMN($AH:$AH),FALSE)</f>
        <v>161.75600000000003</v>
      </c>
      <c r="W1245" s="87" t="str">
        <f t="shared" si="366"/>
        <v>Domestic</v>
      </c>
      <c r="X1245" s="87" t="str">
        <f t="shared" si="367"/>
        <v>Non-local</v>
      </c>
      <c r="Y1245" s="104"/>
      <c r="Z1245" s="87" t="str">
        <f t="shared" si="363"/>
        <v>USA</v>
      </c>
      <c r="AA1245" s="87" t="str">
        <f t="shared" si="364"/>
        <v>USA</v>
      </c>
      <c r="AB1245" s="82" cm="1">
        <f t="array" ref="AB1245">VLOOKUP(B1245,'GDP per Capita'!$T$2:$V$4235,COLUMN('GDP per Capita'!$V:$V)-COLUMN('GDP per Capita'!$S:$S),FALSE)</f>
        <v>63809.64</v>
      </c>
      <c r="AC1245" s="82">
        <f t="shared" si="368"/>
        <v>63809.64</v>
      </c>
      <c r="AD1245" s="82">
        <f t="shared" si="369"/>
        <v>63809.64</v>
      </c>
      <c r="AE1245" s="88">
        <f t="shared" si="365"/>
        <v>2.5738662284287013E-2</v>
      </c>
    </row>
    <row r="1246" spans="1:31">
      <c r="A1246" s="77" t="s">
        <v>886</v>
      </c>
      <c r="B1246" s="77">
        <v>1245</v>
      </c>
      <c r="C1246" s="77" t="s">
        <v>29</v>
      </c>
      <c r="D1246" s="77" t="s">
        <v>29</v>
      </c>
      <c r="E1246" s="77">
        <v>2020</v>
      </c>
      <c r="F1246" s="77">
        <v>39.284749400000003</v>
      </c>
      <c r="G1246" s="77">
        <v>-76.620474639699793</v>
      </c>
      <c r="H1246" s="77">
        <v>0</v>
      </c>
      <c r="I1246" s="77" t="s">
        <v>881</v>
      </c>
      <c r="J1246" s="77">
        <v>43.074761000000002</v>
      </c>
      <c r="K1246" s="77">
        <v>-89.383761300000003</v>
      </c>
      <c r="L1246" s="77">
        <v>2293.6142511822</v>
      </c>
      <c r="M1246" s="77">
        <v>0.46449147956658998</v>
      </c>
      <c r="N1246" s="77">
        <v>0</v>
      </c>
      <c r="O1246" s="77">
        <v>440.37393622698198</v>
      </c>
      <c r="P1246" s="87" cm="1">
        <f t="array" ref="P1246">IF($X1246="Non-local",VLOOKUP($E1246,$AI$64:$AW$68,COLUMN($AW:$AW)-COLUMN($AH:$AH),FALSE),IF($X1246="Unknown",VLOOKUP($E1246,$AI$71:$AW$75,COLUMN($AW:$AW)-COLUMN($AH:$AH),FALSE),0))</f>
        <v>224</v>
      </c>
      <c r="Q1246" s="87" cm="1">
        <f t="array" ref="Q1246">IF($X1246="Non-local",VLOOKUP($E1246,$AI$40:$AW$44,COLUMN($AW:$AW)-COLUMN($AH:$AH),FALSE),IF($X1246="Unknown",VLOOKUP($E1246,$AI$47:$AW$51,COLUMN($AW:$AW)-COLUMN($AH:$AH),FALSE),0))</f>
        <v>470.18520000000001</v>
      </c>
      <c r="R1246" s="87" cm="1">
        <f t="array" ref="R1246">IF($X1246="Non-local",VLOOKUP($E1246,$AI$88:$AW$92,COLUMN($AW:$AW)-COLUMN($AH:$AH),FALSE),IF($X1246="Unknown",VLOOKUP($E1246,$AI$95:$AW$99,COLUMN($AW:$AW)-COLUMN($AH:$AH),FALSE),0))</f>
        <v>0.13052013767768686</v>
      </c>
      <c r="S1246" s="87" cm="1">
        <f t="array" ref="S1246">VLOOKUP($E1246,$AI$111:$AW$115,COLUMN($AW:$AW)-COLUMN($AH:$AH),FALSE)</f>
        <v>410.28773999999999</v>
      </c>
      <c r="T1246" s="104">
        <f t="shared" si="361"/>
        <v>0.59501161724427687</v>
      </c>
      <c r="U1246" s="104">
        <f t="shared" si="362"/>
        <v>1544.846876226982</v>
      </c>
      <c r="V1246" s="87" cm="1">
        <f t="array" ref="V1246">VLOOKUP($E1246,$AI$118:$AW$122,COLUMN($AW:$AW)-COLUMN($AH:$AH),FALSE)</f>
        <v>161.75600000000003</v>
      </c>
      <c r="W1246" s="87" t="str">
        <f t="shared" si="366"/>
        <v>Domestic</v>
      </c>
      <c r="X1246" s="87" t="str">
        <f t="shared" si="367"/>
        <v>Non-local</v>
      </c>
      <c r="Y1246" s="104"/>
      <c r="Z1246" s="87" t="str">
        <f t="shared" si="363"/>
        <v>USA</v>
      </c>
      <c r="AA1246" s="87" t="str">
        <f t="shared" si="364"/>
        <v>USA</v>
      </c>
      <c r="AB1246" s="82" cm="1">
        <f t="array" ref="AB1246">VLOOKUP(B1246,'GDP per Capita'!$T$2:$V$4235,COLUMN('GDP per Capita'!$V:$V)-COLUMN('GDP per Capita'!$S:$S),FALSE)</f>
        <v>63809.64</v>
      </c>
      <c r="AC1246" s="82">
        <f t="shared" si="368"/>
        <v>63809.64</v>
      </c>
      <c r="AD1246" s="82">
        <f t="shared" si="369"/>
        <v>63809.64</v>
      </c>
      <c r="AE1246" s="88">
        <f t="shared" si="365"/>
        <v>2.4210242781921069E-2</v>
      </c>
    </row>
    <row r="1247" spans="1:31">
      <c r="A1247" s="77" t="s">
        <v>34</v>
      </c>
      <c r="B1247" s="77">
        <v>1246</v>
      </c>
      <c r="C1247" s="77" t="s">
        <v>34</v>
      </c>
      <c r="D1247" s="77" t="s">
        <v>34</v>
      </c>
      <c r="E1247" s="77">
        <v>2020</v>
      </c>
      <c r="F1247" s="77">
        <v>0</v>
      </c>
      <c r="G1247" s="77">
        <v>0</v>
      </c>
      <c r="H1247" s="77">
        <v>0</v>
      </c>
      <c r="I1247" s="77" t="s">
        <v>881</v>
      </c>
      <c r="J1247" s="77">
        <v>43.074761000000002</v>
      </c>
      <c r="K1247" s="77">
        <v>-89.383761300000003</v>
      </c>
      <c r="L1247" s="77">
        <v>4610.0412007298301</v>
      </c>
      <c r="M1247" s="77">
        <v>0.80715542109624605</v>
      </c>
      <c r="N1247" s="77">
        <v>1</v>
      </c>
      <c r="O1247" s="77">
        <v>553.20494408757997</v>
      </c>
      <c r="P1247" s="87" cm="1">
        <f t="array" ref="P1247">IF($X1247="Non-local",VLOOKUP($E1247,$AI$64:$AW$68,COLUMN($AW:$AW)-COLUMN($AH:$AH),FALSE),IF($X1247="Unknown",VLOOKUP($E1247,$AI$71:$AW$75,COLUMN($AW:$AW)-COLUMN($AH:$AH),FALSE),0))</f>
        <v>214.50706319702601</v>
      </c>
      <c r="Q1247" s="87" cm="1">
        <f t="array" ref="Q1247">IF($X1247="Non-local",VLOOKUP($E1247,$AI$40:$AW$44,COLUMN($AW:$AW)-COLUMN($AH:$AH),FALSE),IF($X1247="Unknown",VLOOKUP($E1247,$AI$47:$AW$51,COLUMN($AW:$AW)-COLUMN($AH:$AH),FALSE),0))</f>
        <v>450.25913576208183</v>
      </c>
      <c r="R1247" s="87" cm="1">
        <f t="array" ref="R1247">IF($X1247="Non-local",VLOOKUP($E1247,$AI$88:$AW$92,COLUMN($AW:$AW)-COLUMN($AH:$AH),FALSE),IF($X1247="Unknown",VLOOKUP($E1247,$AI$95:$AW$99,COLUMN($AW:$AW)-COLUMN($AH:$AH),FALSE),0))</f>
        <v>0.12498880098800048</v>
      </c>
      <c r="S1247" s="87" cm="1">
        <f t="array" ref="S1247">VLOOKUP($E1247,$AI$111:$AW$115,COLUMN($AW:$AW)-COLUMN($AH:$AH),FALSE)</f>
        <v>410.28773999999999</v>
      </c>
      <c r="T1247" s="104">
        <f t="shared" si="361"/>
        <v>0.93214422208424652</v>
      </c>
      <c r="U1247" s="104">
        <f t="shared" si="362"/>
        <v>1628.2588830466877</v>
      </c>
      <c r="V1247" s="87" cm="1">
        <f t="array" ref="V1247">VLOOKUP($E1247,$AI$118:$AW$122,COLUMN($AW:$AW)-COLUMN($AH:$AH),FALSE)</f>
        <v>161.75600000000003</v>
      </c>
      <c r="W1247" s="87" t="str">
        <f t="shared" si="366"/>
        <v>Unknown</v>
      </c>
      <c r="X1247" s="87" t="str">
        <f t="shared" si="367"/>
        <v>Unknown</v>
      </c>
      <c r="Y1247" s="104"/>
      <c r="Z1247" s="87" t="str">
        <f t="shared" si="363"/>
        <v>Unknown</v>
      </c>
      <c r="AA1247" s="87" t="str">
        <f t="shared" si="364"/>
        <v>Unknown</v>
      </c>
      <c r="AB1247" s="82" t="e" cm="1">
        <f t="array" ref="AB1247">VLOOKUP(B1247,'GDP per Capita'!$T$2:$V$4235,COLUMN('GDP per Capita'!$V:$V)-COLUMN('GDP per Capita'!$S:$S),FALSE)</f>
        <v>#N/A</v>
      </c>
      <c r="AC1247" s="82" t="str">
        <f t="shared" si="368"/>
        <v/>
      </c>
      <c r="AD1247" s="82">
        <f t="shared" si="369"/>
        <v>61228.93767638311</v>
      </c>
      <c r="AE1247" s="88">
        <f t="shared" si="365"/>
        <v>2.6592963145181774E-2</v>
      </c>
    </row>
    <row r="1248" spans="1:31">
      <c r="A1248" s="77" t="s">
        <v>1411</v>
      </c>
      <c r="B1248" s="77">
        <v>1247</v>
      </c>
      <c r="C1248" s="77" t="s">
        <v>29</v>
      </c>
      <c r="D1248" s="77" t="s">
        <v>29</v>
      </c>
      <c r="E1248" s="77">
        <v>2020</v>
      </c>
      <c r="F1248" s="77">
        <v>40.966480599999997</v>
      </c>
      <c r="G1248" s="77">
        <v>-76.613147400000003</v>
      </c>
      <c r="H1248" s="77">
        <v>0</v>
      </c>
      <c r="I1248" s="77" t="s">
        <v>881</v>
      </c>
      <c r="J1248" s="77">
        <v>43.074761000000002</v>
      </c>
      <c r="K1248" s="77">
        <v>-89.383761300000003</v>
      </c>
      <c r="L1248" s="77">
        <v>2159.0438353182599</v>
      </c>
      <c r="M1248" s="77">
        <v>0.44672215923129799</v>
      </c>
      <c r="N1248" s="77">
        <v>0</v>
      </c>
      <c r="O1248" s="77">
        <v>414.53641638110599</v>
      </c>
      <c r="P1248" s="87" cm="1">
        <f t="array" ref="P1248">IF($X1248="Non-local",VLOOKUP($E1248,$AI$64:$AW$68,COLUMN($AW:$AW)-COLUMN($AH:$AH),FALSE),IF($X1248="Unknown",VLOOKUP($E1248,$AI$71:$AW$75,COLUMN($AW:$AW)-COLUMN($AH:$AH),FALSE),0))</f>
        <v>224</v>
      </c>
      <c r="Q1248" s="87" cm="1">
        <f t="array" ref="Q1248">IF($X1248="Non-local",VLOOKUP($E1248,$AI$40:$AW$44,COLUMN($AW:$AW)-COLUMN($AH:$AH),FALSE),IF($X1248="Unknown",VLOOKUP($E1248,$AI$47:$AW$51,COLUMN($AW:$AW)-COLUMN($AH:$AH),FALSE),0))</f>
        <v>470.18520000000001</v>
      </c>
      <c r="R1248" s="87" cm="1">
        <f t="array" ref="R1248">IF($X1248="Non-local",VLOOKUP($E1248,$AI$88:$AW$92,COLUMN($AW:$AW)-COLUMN($AH:$AH),FALSE),IF($X1248="Unknown",VLOOKUP($E1248,$AI$95:$AW$99,COLUMN($AW:$AW)-COLUMN($AH:$AH),FALSE),0))</f>
        <v>0.13052013767768686</v>
      </c>
      <c r="S1248" s="87" cm="1">
        <f t="array" ref="S1248">VLOOKUP($E1248,$AI$111:$AW$115,COLUMN($AW:$AW)-COLUMN($AH:$AH),FALSE)</f>
        <v>410.28773999999999</v>
      </c>
      <c r="T1248" s="104">
        <f t="shared" si="361"/>
        <v>0.57724229690898488</v>
      </c>
      <c r="U1248" s="104">
        <f t="shared" si="362"/>
        <v>1519.0093563811058</v>
      </c>
      <c r="V1248" s="87" cm="1">
        <f t="array" ref="V1248">VLOOKUP($E1248,$AI$118:$AW$122,COLUMN($AW:$AW)-COLUMN($AH:$AH),FALSE)</f>
        <v>161.75600000000003</v>
      </c>
      <c r="W1248" s="87" t="str">
        <f t="shared" si="366"/>
        <v>Domestic</v>
      </c>
      <c r="X1248" s="87" t="str">
        <f t="shared" si="367"/>
        <v>Non-local</v>
      </c>
      <c r="Y1248" s="104"/>
      <c r="Z1248" s="87" t="str">
        <f t="shared" si="363"/>
        <v>USA</v>
      </c>
      <c r="AA1248" s="87" t="str">
        <f t="shared" si="364"/>
        <v>USA</v>
      </c>
      <c r="AB1248" s="82" cm="1">
        <f t="array" ref="AB1248">VLOOKUP(B1248,'GDP per Capita'!$T$2:$V$4235,COLUMN('GDP per Capita'!$V:$V)-COLUMN('GDP per Capita'!$S:$S),FALSE)</f>
        <v>63809.64</v>
      </c>
      <c r="AC1248" s="82">
        <f t="shared" si="368"/>
        <v>63809.64</v>
      </c>
      <c r="AD1248" s="82">
        <f t="shared" si="369"/>
        <v>63809.64</v>
      </c>
      <c r="AE1248" s="88">
        <f t="shared" si="365"/>
        <v>2.3805327163436526E-2</v>
      </c>
    </row>
    <row r="1249" spans="1:31">
      <c r="A1249" s="77" t="s">
        <v>1412</v>
      </c>
      <c r="B1249" s="77">
        <v>1248</v>
      </c>
      <c r="C1249" s="77" t="s">
        <v>29</v>
      </c>
      <c r="D1249" s="77" t="s">
        <v>29</v>
      </c>
      <c r="E1249" s="77">
        <v>2020</v>
      </c>
      <c r="F1249" s="77">
        <v>40.152330999999997</v>
      </c>
      <c r="G1249" s="77">
        <v>-75.266289</v>
      </c>
      <c r="H1249" s="77">
        <v>0</v>
      </c>
      <c r="I1249" s="77" t="s">
        <v>881</v>
      </c>
      <c r="J1249" s="77">
        <v>43.074761000000002</v>
      </c>
      <c r="K1249" s="77">
        <v>-89.383761300000003</v>
      </c>
      <c r="L1249" s="77">
        <v>2432.24016929757</v>
      </c>
      <c r="M1249" s="77">
        <v>0.48279630778571803</v>
      </c>
      <c r="N1249" s="77">
        <v>0</v>
      </c>
      <c r="O1249" s="77">
        <v>466.99011250513502</v>
      </c>
      <c r="P1249" s="87" cm="1">
        <f t="array" ref="P1249">IF($X1249="Non-local",VLOOKUP($E1249,$AI$64:$AW$68,COLUMN($AW:$AW)-COLUMN($AH:$AH),FALSE),IF($X1249="Unknown",VLOOKUP($E1249,$AI$71:$AW$75,COLUMN($AW:$AW)-COLUMN($AH:$AH),FALSE),0))</f>
        <v>224</v>
      </c>
      <c r="Q1249" s="87" cm="1">
        <f t="array" ref="Q1249">IF($X1249="Non-local",VLOOKUP($E1249,$AI$40:$AW$44,COLUMN($AW:$AW)-COLUMN($AH:$AH),FALSE),IF($X1249="Unknown",VLOOKUP($E1249,$AI$47:$AW$51,COLUMN($AW:$AW)-COLUMN($AH:$AH),FALSE),0))</f>
        <v>470.18520000000001</v>
      </c>
      <c r="R1249" s="87" cm="1">
        <f t="array" ref="R1249">IF($X1249="Non-local",VLOOKUP($E1249,$AI$88:$AW$92,COLUMN($AW:$AW)-COLUMN($AH:$AH),FALSE),IF($X1249="Unknown",VLOOKUP($E1249,$AI$95:$AW$99,COLUMN($AW:$AW)-COLUMN($AH:$AH),FALSE),0))</f>
        <v>0.13052013767768686</v>
      </c>
      <c r="S1249" s="87" cm="1">
        <f t="array" ref="S1249">VLOOKUP($E1249,$AI$111:$AW$115,COLUMN($AW:$AW)-COLUMN($AH:$AH),FALSE)</f>
        <v>410.28773999999999</v>
      </c>
      <c r="T1249" s="104">
        <f t="shared" si="361"/>
        <v>0.61331644546340491</v>
      </c>
      <c r="U1249" s="104">
        <f t="shared" si="362"/>
        <v>1571.463052505135</v>
      </c>
      <c r="V1249" s="87" cm="1">
        <f t="array" ref="V1249">VLOOKUP($E1249,$AI$118:$AW$122,COLUMN($AW:$AW)-COLUMN($AH:$AH),FALSE)</f>
        <v>161.75600000000003</v>
      </c>
      <c r="W1249" s="87" t="str">
        <f t="shared" si="366"/>
        <v>Domestic</v>
      </c>
      <c r="X1249" s="87" t="str">
        <f t="shared" si="367"/>
        <v>Non-local</v>
      </c>
      <c r="Y1249" s="104"/>
      <c r="Z1249" s="87" t="str">
        <f t="shared" si="363"/>
        <v>USA</v>
      </c>
      <c r="AA1249" s="87" t="str">
        <f t="shared" si="364"/>
        <v>USA</v>
      </c>
      <c r="AB1249" s="82" cm="1">
        <f t="array" ref="AB1249">VLOOKUP(B1249,'GDP per Capita'!$T$2:$V$4235,COLUMN('GDP per Capita'!$V:$V)-COLUMN('GDP per Capita'!$S:$S),FALSE)</f>
        <v>63809.64</v>
      </c>
      <c r="AC1249" s="82">
        <f t="shared" si="368"/>
        <v>63809.64</v>
      </c>
      <c r="AD1249" s="82">
        <f t="shared" si="369"/>
        <v>63809.64</v>
      </c>
      <c r="AE1249" s="88">
        <f t="shared" si="365"/>
        <v>2.4627361202870523E-2</v>
      </c>
    </row>
    <row r="1250" spans="1:31">
      <c r="A1250" s="77" t="s">
        <v>920</v>
      </c>
      <c r="B1250" s="77">
        <v>1249</v>
      </c>
      <c r="C1250" s="77" t="s">
        <v>29</v>
      </c>
      <c r="D1250" s="77" t="s">
        <v>29</v>
      </c>
      <c r="E1250" s="77">
        <v>2020</v>
      </c>
      <c r="F1250" s="77">
        <v>32.222876499999998</v>
      </c>
      <c r="G1250" s="77">
        <v>-110.9748477</v>
      </c>
      <c r="H1250" s="77">
        <v>0</v>
      </c>
      <c r="I1250" s="77" t="s">
        <v>881</v>
      </c>
      <c r="J1250" s="77">
        <v>43.074761000000002</v>
      </c>
      <c r="K1250" s="77">
        <v>-89.383761300000003</v>
      </c>
      <c r="L1250" s="77">
        <v>4482.5152870161</v>
      </c>
      <c r="M1250" s="77">
        <v>0.798937533590652</v>
      </c>
      <c r="N1250" s="77">
        <v>0</v>
      </c>
      <c r="O1250" s="77">
        <v>537.90183444193201</v>
      </c>
      <c r="P1250" s="87" cm="1">
        <f t="array" ref="P1250">IF($X1250="Non-local",VLOOKUP($E1250,$AI$64:$AW$68,COLUMN($AW:$AW)-COLUMN($AH:$AH),FALSE),IF($X1250="Unknown",VLOOKUP($E1250,$AI$71:$AW$75,COLUMN($AW:$AW)-COLUMN($AH:$AH),FALSE),0))</f>
        <v>224</v>
      </c>
      <c r="Q1250" s="87" cm="1">
        <f t="array" ref="Q1250">IF($X1250="Non-local",VLOOKUP($E1250,$AI$40:$AW$44,COLUMN($AW:$AW)-COLUMN($AH:$AH),FALSE),IF($X1250="Unknown",VLOOKUP($E1250,$AI$47:$AW$51,COLUMN($AW:$AW)-COLUMN($AH:$AH),FALSE),0))</f>
        <v>470.18520000000001</v>
      </c>
      <c r="R1250" s="87" cm="1">
        <f t="array" ref="R1250">IF($X1250="Non-local",VLOOKUP($E1250,$AI$88:$AW$92,COLUMN($AW:$AW)-COLUMN($AH:$AH),FALSE),IF($X1250="Unknown",VLOOKUP($E1250,$AI$95:$AW$99,COLUMN($AW:$AW)-COLUMN($AH:$AH),FALSE),0))</f>
        <v>0.13052013767768686</v>
      </c>
      <c r="S1250" s="87" cm="1">
        <f t="array" ref="S1250">VLOOKUP($E1250,$AI$111:$AW$115,COLUMN($AW:$AW)-COLUMN($AH:$AH),FALSE)</f>
        <v>410.28773999999999</v>
      </c>
      <c r="T1250" s="104">
        <f t="shared" si="361"/>
        <v>0.92945767126833889</v>
      </c>
      <c r="U1250" s="104">
        <f t="shared" si="362"/>
        <v>1642.374774441932</v>
      </c>
      <c r="V1250" s="87" cm="1">
        <f t="array" ref="V1250">VLOOKUP($E1250,$AI$118:$AW$122,COLUMN($AW:$AW)-COLUMN($AH:$AH),FALSE)</f>
        <v>161.75600000000003</v>
      </c>
      <c r="W1250" s="87" t="str">
        <f t="shared" si="366"/>
        <v>Domestic</v>
      </c>
      <c r="X1250" s="87" t="str">
        <f t="shared" si="367"/>
        <v>Non-local</v>
      </c>
      <c r="Y1250" s="104"/>
      <c r="Z1250" s="87" t="str">
        <f t="shared" si="363"/>
        <v>USA</v>
      </c>
      <c r="AA1250" s="87" t="str">
        <f t="shared" si="364"/>
        <v>USA</v>
      </c>
      <c r="AB1250" s="82" cm="1">
        <f t="array" ref="AB1250">VLOOKUP(B1250,'GDP per Capita'!$T$2:$V$4235,COLUMN('GDP per Capita'!$V:$V)-COLUMN('GDP per Capita'!$S:$S),FALSE)</f>
        <v>63809.64</v>
      </c>
      <c r="AC1250" s="82">
        <f t="shared" si="368"/>
        <v>63809.64</v>
      </c>
      <c r="AD1250" s="82">
        <f t="shared" si="369"/>
        <v>63809.64</v>
      </c>
      <c r="AE1250" s="88">
        <f t="shared" si="365"/>
        <v>2.5738662284287013E-2</v>
      </c>
    </row>
    <row r="1251" spans="1:31">
      <c r="A1251" s="77" t="s">
        <v>1413</v>
      </c>
      <c r="B1251" s="77">
        <v>1250</v>
      </c>
      <c r="C1251" s="77" t="s">
        <v>29</v>
      </c>
      <c r="D1251" s="77" t="s">
        <v>29</v>
      </c>
      <c r="E1251" s="77">
        <v>2020</v>
      </c>
      <c r="F1251" s="77">
        <v>39.206544700000002</v>
      </c>
      <c r="G1251" s="77">
        <v>-76.942918199999994</v>
      </c>
      <c r="H1251" s="77">
        <v>0</v>
      </c>
      <c r="I1251" s="77" t="s">
        <v>881</v>
      </c>
      <c r="J1251" s="77">
        <v>43.074761000000002</v>
      </c>
      <c r="K1251" s="77">
        <v>-89.383761300000003</v>
      </c>
      <c r="L1251" s="77">
        <v>2251.3634769456498</v>
      </c>
      <c r="M1251" s="77">
        <v>0.45891248557297398</v>
      </c>
      <c r="N1251" s="77">
        <v>0</v>
      </c>
      <c r="O1251" s="77">
        <v>432.26178757356598</v>
      </c>
      <c r="P1251" s="87" cm="1">
        <f t="array" ref="P1251">IF($X1251="Non-local",VLOOKUP($E1251,$AI$64:$AW$68,COLUMN($AW:$AW)-COLUMN($AH:$AH),FALSE),IF($X1251="Unknown",VLOOKUP($E1251,$AI$71:$AW$75,COLUMN($AW:$AW)-COLUMN($AH:$AH),FALSE),0))</f>
        <v>224</v>
      </c>
      <c r="Q1251" s="87" cm="1">
        <f t="array" ref="Q1251">IF($X1251="Non-local",VLOOKUP($E1251,$AI$40:$AW$44,COLUMN($AW:$AW)-COLUMN($AH:$AH),FALSE),IF($X1251="Unknown",VLOOKUP($E1251,$AI$47:$AW$51,COLUMN($AW:$AW)-COLUMN($AH:$AH),FALSE),0))</f>
        <v>470.18520000000001</v>
      </c>
      <c r="R1251" s="87" cm="1">
        <f t="array" ref="R1251">IF($X1251="Non-local",VLOOKUP($E1251,$AI$88:$AW$92,COLUMN($AW:$AW)-COLUMN($AH:$AH),FALSE),IF($X1251="Unknown",VLOOKUP($E1251,$AI$95:$AW$99,COLUMN($AW:$AW)-COLUMN($AH:$AH),FALSE),0))</f>
        <v>0.13052013767768686</v>
      </c>
      <c r="S1251" s="87" cm="1">
        <f t="array" ref="S1251">VLOOKUP($E1251,$AI$111:$AW$115,COLUMN($AW:$AW)-COLUMN($AH:$AH),FALSE)</f>
        <v>410.28773999999999</v>
      </c>
      <c r="T1251" s="104">
        <f t="shared" si="361"/>
        <v>0.58943262325066081</v>
      </c>
      <c r="U1251" s="104">
        <f t="shared" si="362"/>
        <v>1536.7347275735658</v>
      </c>
      <c r="V1251" s="87" cm="1">
        <f t="array" ref="V1251">VLOOKUP($E1251,$AI$118:$AW$122,COLUMN($AW:$AW)-COLUMN($AH:$AH),FALSE)</f>
        <v>161.75600000000003</v>
      </c>
      <c r="W1251" s="87" t="str">
        <f t="shared" si="366"/>
        <v>Domestic</v>
      </c>
      <c r="X1251" s="87" t="str">
        <f t="shared" si="367"/>
        <v>Non-local</v>
      </c>
      <c r="Y1251" s="104"/>
      <c r="Z1251" s="87" t="str">
        <f t="shared" si="363"/>
        <v>USA</v>
      </c>
      <c r="AA1251" s="87" t="str">
        <f t="shared" si="364"/>
        <v>USA</v>
      </c>
      <c r="AB1251" s="82" cm="1">
        <f t="array" ref="AB1251">VLOOKUP(B1251,'GDP per Capita'!$T$2:$V$4235,COLUMN('GDP per Capita'!$V:$V)-COLUMN('GDP per Capita'!$S:$S),FALSE)</f>
        <v>63809.64</v>
      </c>
      <c r="AC1251" s="82">
        <f t="shared" si="368"/>
        <v>63809.64</v>
      </c>
      <c r="AD1251" s="82">
        <f t="shared" si="369"/>
        <v>63809.64</v>
      </c>
      <c r="AE1251" s="88">
        <f t="shared" si="365"/>
        <v>2.4083112325560305E-2</v>
      </c>
    </row>
    <row r="1252" spans="1:31">
      <c r="A1252" s="77" t="s">
        <v>920</v>
      </c>
      <c r="B1252" s="77">
        <v>1251</v>
      </c>
      <c r="C1252" s="77" t="s">
        <v>29</v>
      </c>
      <c r="D1252" s="77" t="s">
        <v>29</v>
      </c>
      <c r="E1252" s="77">
        <v>2020</v>
      </c>
      <c r="F1252" s="77">
        <v>32.222876499999998</v>
      </c>
      <c r="G1252" s="77">
        <v>-110.9748477</v>
      </c>
      <c r="H1252" s="77">
        <v>0</v>
      </c>
      <c r="I1252" s="77" t="s">
        <v>881</v>
      </c>
      <c r="J1252" s="77">
        <v>43.074761000000002</v>
      </c>
      <c r="K1252" s="77">
        <v>-89.383761300000003</v>
      </c>
      <c r="L1252" s="77">
        <v>4482.5152870161</v>
      </c>
      <c r="M1252" s="77">
        <v>0.798937533590652</v>
      </c>
      <c r="N1252" s="77">
        <v>0</v>
      </c>
      <c r="O1252" s="77">
        <v>537.90183444193201</v>
      </c>
      <c r="P1252" s="87" cm="1">
        <f t="array" ref="P1252">IF($X1252="Non-local",VLOOKUP($E1252,$AI$64:$AW$68,COLUMN($AW:$AW)-COLUMN($AH:$AH),FALSE),IF($X1252="Unknown",VLOOKUP($E1252,$AI$71:$AW$75,COLUMN($AW:$AW)-COLUMN($AH:$AH),FALSE),0))</f>
        <v>224</v>
      </c>
      <c r="Q1252" s="87" cm="1">
        <f t="array" ref="Q1252">IF($X1252="Non-local",VLOOKUP($E1252,$AI$40:$AW$44,COLUMN($AW:$AW)-COLUMN($AH:$AH),FALSE),IF($X1252="Unknown",VLOOKUP($E1252,$AI$47:$AW$51,COLUMN($AW:$AW)-COLUMN($AH:$AH),FALSE),0))</f>
        <v>470.18520000000001</v>
      </c>
      <c r="R1252" s="87" cm="1">
        <f t="array" ref="R1252">IF($X1252="Non-local",VLOOKUP($E1252,$AI$88:$AW$92,COLUMN($AW:$AW)-COLUMN($AH:$AH),FALSE),IF($X1252="Unknown",VLOOKUP($E1252,$AI$95:$AW$99,COLUMN($AW:$AW)-COLUMN($AH:$AH),FALSE),0))</f>
        <v>0.13052013767768686</v>
      </c>
      <c r="S1252" s="87" cm="1">
        <f t="array" ref="S1252">VLOOKUP($E1252,$AI$111:$AW$115,COLUMN($AW:$AW)-COLUMN($AH:$AH),FALSE)</f>
        <v>410.28773999999999</v>
      </c>
      <c r="T1252" s="104">
        <f t="shared" si="361"/>
        <v>0.92945767126833889</v>
      </c>
      <c r="U1252" s="104">
        <f t="shared" si="362"/>
        <v>1642.374774441932</v>
      </c>
      <c r="V1252" s="87" cm="1">
        <f t="array" ref="V1252">VLOOKUP($E1252,$AI$118:$AW$122,COLUMN($AW:$AW)-COLUMN($AH:$AH),FALSE)</f>
        <v>161.75600000000003</v>
      </c>
      <c r="W1252" s="87" t="str">
        <f t="shared" si="366"/>
        <v>Domestic</v>
      </c>
      <c r="X1252" s="87" t="str">
        <f t="shared" si="367"/>
        <v>Non-local</v>
      </c>
      <c r="Y1252" s="104"/>
      <c r="Z1252" s="87" t="str">
        <f t="shared" si="363"/>
        <v>USA</v>
      </c>
      <c r="AA1252" s="87" t="str">
        <f t="shared" si="364"/>
        <v>USA</v>
      </c>
      <c r="AB1252" s="82" cm="1">
        <f t="array" ref="AB1252">VLOOKUP(B1252,'GDP per Capita'!$T$2:$V$4235,COLUMN('GDP per Capita'!$V:$V)-COLUMN('GDP per Capita'!$S:$S),FALSE)</f>
        <v>63809.64</v>
      </c>
      <c r="AC1252" s="82">
        <f t="shared" si="368"/>
        <v>63809.64</v>
      </c>
      <c r="AD1252" s="82">
        <f t="shared" si="369"/>
        <v>63809.64</v>
      </c>
      <c r="AE1252" s="88">
        <f t="shared" si="365"/>
        <v>2.5738662284287013E-2</v>
      </c>
    </row>
    <row r="1253" spans="1:31">
      <c r="A1253" s="77" t="s">
        <v>920</v>
      </c>
      <c r="B1253" s="77">
        <v>1252</v>
      </c>
      <c r="C1253" s="77" t="s">
        <v>29</v>
      </c>
      <c r="D1253" s="77" t="s">
        <v>29</v>
      </c>
      <c r="E1253" s="77">
        <v>2020</v>
      </c>
      <c r="F1253" s="77">
        <v>32.222876499999998</v>
      </c>
      <c r="G1253" s="77">
        <v>-110.9748477</v>
      </c>
      <c r="H1253" s="77">
        <v>0</v>
      </c>
      <c r="I1253" s="77" t="s">
        <v>881</v>
      </c>
      <c r="J1253" s="77">
        <v>43.074761000000002</v>
      </c>
      <c r="K1253" s="77">
        <v>-89.383761300000003</v>
      </c>
      <c r="L1253" s="77">
        <v>4482.5152870161</v>
      </c>
      <c r="M1253" s="77">
        <v>0.798937533590652</v>
      </c>
      <c r="N1253" s="77">
        <v>0</v>
      </c>
      <c r="O1253" s="77">
        <v>537.90183444193201</v>
      </c>
      <c r="P1253" s="87" cm="1">
        <f t="array" ref="P1253">IF($X1253="Non-local",VLOOKUP($E1253,$AI$64:$AW$68,COLUMN($AW:$AW)-COLUMN($AH:$AH),FALSE),IF($X1253="Unknown",VLOOKUP($E1253,$AI$71:$AW$75,COLUMN($AW:$AW)-COLUMN($AH:$AH),FALSE),0))</f>
        <v>224</v>
      </c>
      <c r="Q1253" s="87" cm="1">
        <f t="array" ref="Q1253">IF($X1253="Non-local",VLOOKUP($E1253,$AI$40:$AW$44,COLUMN($AW:$AW)-COLUMN($AH:$AH),FALSE),IF($X1253="Unknown",VLOOKUP($E1253,$AI$47:$AW$51,COLUMN($AW:$AW)-COLUMN($AH:$AH),FALSE),0))</f>
        <v>470.18520000000001</v>
      </c>
      <c r="R1253" s="87" cm="1">
        <f t="array" ref="R1253">IF($X1253="Non-local",VLOOKUP($E1253,$AI$88:$AW$92,COLUMN($AW:$AW)-COLUMN($AH:$AH),FALSE),IF($X1253="Unknown",VLOOKUP($E1253,$AI$95:$AW$99,COLUMN($AW:$AW)-COLUMN($AH:$AH),FALSE),0))</f>
        <v>0.13052013767768686</v>
      </c>
      <c r="S1253" s="87" cm="1">
        <f t="array" ref="S1253">VLOOKUP($E1253,$AI$111:$AW$115,COLUMN($AW:$AW)-COLUMN($AH:$AH),FALSE)</f>
        <v>410.28773999999999</v>
      </c>
      <c r="T1253" s="104">
        <f t="shared" si="361"/>
        <v>0.92945767126833889</v>
      </c>
      <c r="U1253" s="104">
        <f t="shared" si="362"/>
        <v>1642.374774441932</v>
      </c>
      <c r="V1253" s="87" cm="1">
        <f t="array" ref="V1253">VLOOKUP($E1253,$AI$118:$AW$122,COLUMN($AW:$AW)-COLUMN($AH:$AH),FALSE)</f>
        <v>161.75600000000003</v>
      </c>
      <c r="W1253" s="87" t="str">
        <f t="shared" si="366"/>
        <v>Domestic</v>
      </c>
      <c r="X1253" s="87" t="str">
        <f t="shared" si="367"/>
        <v>Non-local</v>
      </c>
      <c r="Y1253" s="104"/>
      <c r="Z1253" s="87" t="str">
        <f t="shared" si="363"/>
        <v>USA</v>
      </c>
      <c r="AA1253" s="87" t="str">
        <f t="shared" si="364"/>
        <v>USA</v>
      </c>
      <c r="AB1253" s="82" cm="1">
        <f t="array" ref="AB1253">VLOOKUP(B1253,'GDP per Capita'!$T$2:$V$4235,COLUMN('GDP per Capita'!$V:$V)-COLUMN('GDP per Capita'!$S:$S),FALSE)</f>
        <v>63809.64</v>
      </c>
      <c r="AC1253" s="82">
        <f t="shared" si="368"/>
        <v>63809.64</v>
      </c>
      <c r="AD1253" s="82">
        <f t="shared" si="369"/>
        <v>63809.64</v>
      </c>
      <c r="AE1253" s="88">
        <f t="shared" si="365"/>
        <v>2.5738662284287013E-2</v>
      </c>
    </row>
    <row r="1254" spans="1:31">
      <c r="A1254" s="77" t="s">
        <v>1414</v>
      </c>
      <c r="B1254" s="77">
        <v>1253</v>
      </c>
      <c r="C1254" s="77" t="s">
        <v>29</v>
      </c>
      <c r="D1254" s="77" t="s">
        <v>29</v>
      </c>
      <c r="E1254" s="77">
        <v>2020</v>
      </c>
      <c r="F1254" s="77">
        <v>40.927876899999902</v>
      </c>
      <c r="G1254" s="77">
        <v>-73.751798300000004</v>
      </c>
      <c r="H1254" s="77">
        <v>0</v>
      </c>
      <c r="I1254" s="77" t="s">
        <v>881</v>
      </c>
      <c r="J1254" s="77">
        <v>43.074761000000002</v>
      </c>
      <c r="K1254" s="77">
        <v>-89.383761300000003</v>
      </c>
      <c r="L1254" s="77">
        <v>2623.1081197466901</v>
      </c>
      <c r="M1254" s="77">
        <v>0.50799942342965099</v>
      </c>
      <c r="N1254" s="77">
        <v>0</v>
      </c>
      <c r="O1254" s="77">
        <v>503.63675899136501</v>
      </c>
      <c r="P1254" s="87" cm="1">
        <f t="array" ref="P1254">IF($X1254="Non-local",VLOOKUP($E1254,$AI$64:$AW$68,COLUMN($AW:$AW)-COLUMN($AH:$AH),FALSE),IF($X1254="Unknown",VLOOKUP($E1254,$AI$71:$AW$75,COLUMN($AW:$AW)-COLUMN($AH:$AH),FALSE),0))</f>
        <v>224</v>
      </c>
      <c r="Q1254" s="87" cm="1">
        <f t="array" ref="Q1254">IF($X1254="Non-local",VLOOKUP($E1254,$AI$40:$AW$44,COLUMN($AW:$AW)-COLUMN($AH:$AH),FALSE),IF($X1254="Unknown",VLOOKUP($E1254,$AI$47:$AW$51,COLUMN($AW:$AW)-COLUMN($AH:$AH),FALSE),0))</f>
        <v>470.18520000000001</v>
      </c>
      <c r="R1254" s="87" cm="1">
        <f t="array" ref="R1254">IF($X1254="Non-local",VLOOKUP($E1254,$AI$88:$AW$92,COLUMN($AW:$AW)-COLUMN($AH:$AH),FALSE),IF($X1254="Unknown",VLOOKUP($E1254,$AI$95:$AW$99,COLUMN($AW:$AW)-COLUMN($AH:$AH),FALSE),0))</f>
        <v>0.13052013767768686</v>
      </c>
      <c r="S1254" s="87" cm="1">
        <f t="array" ref="S1254">VLOOKUP($E1254,$AI$111:$AW$115,COLUMN($AW:$AW)-COLUMN($AH:$AH),FALSE)</f>
        <v>410.28773999999999</v>
      </c>
      <c r="T1254" s="104">
        <f t="shared" si="361"/>
        <v>0.63851956110733787</v>
      </c>
      <c r="U1254" s="104">
        <f t="shared" si="362"/>
        <v>1608.1096989913651</v>
      </c>
      <c r="V1254" s="87" cm="1">
        <f t="array" ref="V1254">VLOOKUP($E1254,$AI$118:$AW$122,COLUMN($AW:$AW)-COLUMN($AH:$AH),FALSE)</f>
        <v>161.75600000000003</v>
      </c>
      <c r="W1254" s="87" t="str">
        <f t="shared" si="366"/>
        <v>Domestic</v>
      </c>
      <c r="X1254" s="87" t="str">
        <f t="shared" si="367"/>
        <v>Non-local</v>
      </c>
      <c r="Y1254" s="104"/>
      <c r="Z1254" s="87" t="str">
        <f t="shared" si="363"/>
        <v>USA</v>
      </c>
      <c r="AA1254" s="87" t="str">
        <f t="shared" si="364"/>
        <v>USA</v>
      </c>
      <c r="AB1254" s="82" cm="1">
        <f t="array" ref="AB1254">VLOOKUP(B1254,'GDP per Capita'!$T$2:$V$4235,COLUMN('GDP per Capita'!$V:$V)-COLUMN('GDP per Capita'!$S:$S),FALSE)</f>
        <v>63809.64</v>
      </c>
      <c r="AC1254" s="82">
        <f t="shared" si="368"/>
        <v>63809.64</v>
      </c>
      <c r="AD1254" s="82">
        <f t="shared" si="369"/>
        <v>63809.64</v>
      </c>
      <c r="AE1254" s="88">
        <f t="shared" si="365"/>
        <v>2.5201673273683493E-2</v>
      </c>
    </row>
    <row r="1255" spans="1:31">
      <c r="A1255" s="77" t="s">
        <v>1415</v>
      </c>
      <c r="B1255" s="77">
        <v>1254</v>
      </c>
      <c r="C1255" s="77" t="s">
        <v>29</v>
      </c>
      <c r="D1255" s="77" t="s">
        <v>29</v>
      </c>
      <c r="E1255" s="77">
        <v>2020</v>
      </c>
      <c r="F1255" s="77">
        <v>40.735657000000003</v>
      </c>
      <c r="G1255" s="77">
        <v>-74.172366699999998</v>
      </c>
      <c r="H1255" s="77">
        <v>0</v>
      </c>
      <c r="I1255" s="77" t="s">
        <v>881</v>
      </c>
      <c r="J1255" s="77">
        <v>43.074761000000002</v>
      </c>
      <c r="K1255" s="77">
        <v>-89.383761300000003</v>
      </c>
      <c r="L1255" s="77">
        <v>2567.0508026462799</v>
      </c>
      <c r="M1255" s="77">
        <v>0.50059734758482799</v>
      </c>
      <c r="N1255" s="77">
        <v>0</v>
      </c>
      <c r="O1255" s="77">
        <v>492.87375410808698</v>
      </c>
      <c r="P1255" s="87" cm="1">
        <f t="array" ref="P1255">IF($X1255="Non-local",VLOOKUP($E1255,$AI$64:$AW$68,COLUMN($AW:$AW)-COLUMN($AH:$AH),FALSE),IF($X1255="Unknown",VLOOKUP($E1255,$AI$71:$AW$75,COLUMN($AW:$AW)-COLUMN($AH:$AH),FALSE),0))</f>
        <v>224</v>
      </c>
      <c r="Q1255" s="87" cm="1">
        <f t="array" ref="Q1255">IF($X1255="Non-local",VLOOKUP($E1255,$AI$40:$AW$44,COLUMN($AW:$AW)-COLUMN($AH:$AH),FALSE),IF($X1255="Unknown",VLOOKUP($E1255,$AI$47:$AW$51,COLUMN($AW:$AW)-COLUMN($AH:$AH),FALSE),0))</f>
        <v>470.18520000000001</v>
      </c>
      <c r="R1255" s="87" cm="1">
        <f t="array" ref="R1255">IF($X1255="Non-local",VLOOKUP($E1255,$AI$88:$AW$92,COLUMN($AW:$AW)-COLUMN($AH:$AH),FALSE),IF($X1255="Unknown",VLOOKUP($E1255,$AI$95:$AW$99,COLUMN($AW:$AW)-COLUMN($AH:$AH),FALSE),0))</f>
        <v>0.13052013767768686</v>
      </c>
      <c r="S1255" s="87" cm="1">
        <f t="array" ref="S1255">VLOOKUP($E1255,$AI$111:$AW$115,COLUMN($AW:$AW)-COLUMN($AH:$AH),FALSE)</f>
        <v>410.28773999999999</v>
      </c>
      <c r="T1255" s="104">
        <f t="shared" si="361"/>
        <v>0.63111748526251488</v>
      </c>
      <c r="U1255" s="104">
        <f t="shared" si="362"/>
        <v>1597.3466941080871</v>
      </c>
      <c r="V1255" s="87" cm="1">
        <f t="array" ref="V1255">VLOOKUP($E1255,$AI$118:$AW$122,COLUMN($AW:$AW)-COLUMN($AH:$AH),FALSE)</f>
        <v>161.75600000000003</v>
      </c>
      <c r="W1255" s="87" t="str">
        <f t="shared" si="366"/>
        <v>Domestic</v>
      </c>
      <c r="X1255" s="87" t="str">
        <f t="shared" si="367"/>
        <v>Non-local</v>
      </c>
      <c r="Y1255" s="104"/>
      <c r="Z1255" s="87" t="str">
        <f t="shared" si="363"/>
        <v>USA</v>
      </c>
      <c r="AA1255" s="87" t="str">
        <f t="shared" si="364"/>
        <v>USA</v>
      </c>
      <c r="AB1255" s="82" cm="1">
        <f t="array" ref="AB1255">VLOOKUP(B1255,'GDP per Capita'!$T$2:$V$4235,COLUMN('GDP per Capita'!$V:$V)-COLUMN('GDP per Capita'!$S:$S),FALSE)</f>
        <v>63809.64</v>
      </c>
      <c r="AC1255" s="82">
        <f t="shared" si="368"/>
        <v>63809.64</v>
      </c>
      <c r="AD1255" s="82">
        <f t="shared" si="369"/>
        <v>63809.64</v>
      </c>
      <c r="AE1255" s="88">
        <f t="shared" si="365"/>
        <v>2.5032999623694589E-2</v>
      </c>
    </row>
    <row r="1256" spans="1:31">
      <c r="A1256" s="77" t="s">
        <v>882</v>
      </c>
      <c r="B1256" s="77">
        <v>1255</v>
      </c>
      <c r="C1256" s="77" t="s">
        <v>29</v>
      </c>
      <c r="D1256" s="77" t="s">
        <v>29</v>
      </c>
      <c r="E1256" s="77">
        <v>2020</v>
      </c>
      <c r="F1256" s="77">
        <v>39.004607</v>
      </c>
      <c r="G1256" s="77">
        <v>-76.875683800000004</v>
      </c>
      <c r="H1256" s="77">
        <v>0</v>
      </c>
      <c r="I1256" s="77" t="s">
        <v>881</v>
      </c>
      <c r="J1256" s="77">
        <v>43.074761000000002</v>
      </c>
      <c r="K1256" s="77">
        <v>-89.383761300000003</v>
      </c>
      <c r="L1256" s="77">
        <v>2282.0367426028702</v>
      </c>
      <c r="M1256" s="77">
        <v>0.462962730046795</v>
      </c>
      <c r="N1256" s="77">
        <v>0</v>
      </c>
      <c r="O1256" s="77">
        <v>438.15105457975199</v>
      </c>
      <c r="P1256" s="87" cm="1">
        <f t="array" ref="P1256">IF($X1256="Non-local",VLOOKUP($E1256,$AI$64:$AW$68,COLUMN($AW:$AW)-COLUMN($AH:$AH),FALSE),IF($X1256="Unknown",VLOOKUP($E1256,$AI$71:$AW$75,COLUMN($AW:$AW)-COLUMN($AH:$AH),FALSE),0))</f>
        <v>224</v>
      </c>
      <c r="Q1256" s="87" cm="1">
        <f t="array" ref="Q1256">IF($X1256="Non-local",VLOOKUP($E1256,$AI$40:$AW$44,COLUMN($AW:$AW)-COLUMN($AH:$AH),FALSE),IF($X1256="Unknown",VLOOKUP($E1256,$AI$47:$AW$51,COLUMN($AW:$AW)-COLUMN($AH:$AH),FALSE),0))</f>
        <v>470.18520000000001</v>
      </c>
      <c r="R1256" s="87" cm="1">
        <f t="array" ref="R1256">IF($X1256="Non-local",VLOOKUP($E1256,$AI$88:$AW$92,COLUMN($AW:$AW)-COLUMN($AH:$AH),FALSE),IF($X1256="Unknown",VLOOKUP($E1256,$AI$95:$AW$99,COLUMN($AW:$AW)-COLUMN($AH:$AH),FALSE),0))</f>
        <v>0.13052013767768686</v>
      </c>
      <c r="S1256" s="87" cm="1">
        <f t="array" ref="S1256">VLOOKUP($E1256,$AI$111:$AW$115,COLUMN($AW:$AW)-COLUMN($AH:$AH),FALSE)</f>
        <v>410.28773999999999</v>
      </c>
      <c r="T1256" s="104">
        <f t="shared" si="361"/>
        <v>0.59348286772448189</v>
      </c>
      <c r="U1256" s="104">
        <f t="shared" si="362"/>
        <v>1542.623994579752</v>
      </c>
      <c r="V1256" s="87" cm="1">
        <f t="array" ref="V1256">VLOOKUP($E1256,$AI$118:$AW$122,COLUMN($AW:$AW)-COLUMN($AH:$AH),FALSE)</f>
        <v>161.75600000000003</v>
      </c>
      <c r="W1256" s="87" t="str">
        <f t="shared" si="366"/>
        <v>Domestic</v>
      </c>
      <c r="X1256" s="87" t="str">
        <f t="shared" si="367"/>
        <v>Non-local</v>
      </c>
      <c r="Y1256" s="104"/>
      <c r="Z1256" s="87" t="str">
        <f t="shared" si="363"/>
        <v>USA</v>
      </c>
      <c r="AA1256" s="87" t="str">
        <f t="shared" si="364"/>
        <v>USA</v>
      </c>
      <c r="AB1256" s="82" cm="1">
        <f t="array" ref="AB1256">VLOOKUP(B1256,'GDP per Capita'!$T$2:$V$4235,COLUMN('GDP per Capita'!$V:$V)-COLUMN('GDP per Capita'!$S:$S),FALSE)</f>
        <v>63809.64</v>
      </c>
      <c r="AC1256" s="82">
        <f t="shared" si="368"/>
        <v>63809.64</v>
      </c>
      <c r="AD1256" s="82">
        <f t="shared" si="369"/>
        <v>63809.64</v>
      </c>
      <c r="AE1256" s="88">
        <f t="shared" si="365"/>
        <v>2.4175406640434768E-2</v>
      </c>
    </row>
    <row r="1257" spans="1:31">
      <c r="A1257" s="77" t="s">
        <v>964</v>
      </c>
      <c r="B1257" s="77">
        <v>1256</v>
      </c>
      <c r="C1257" s="77" t="s">
        <v>29</v>
      </c>
      <c r="D1257" s="77" t="s">
        <v>29</v>
      </c>
      <c r="E1257" s="77">
        <v>2020</v>
      </c>
      <c r="F1257" s="77">
        <v>30.271128600000001</v>
      </c>
      <c r="G1257" s="77">
        <v>-97.743699500000005</v>
      </c>
      <c r="H1257" s="77">
        <v>0</v>
      </c>
      <c r="I1257" s="77" t="s">
        <v>881</v>
      </c>
      <c r="J1257" s="77">
        <v>43.074761000000002</v>
      </c>
      <c r="K1257" s="77">
        <v>-89.383761300000003</v>
      </c>
      <c r="L1257" s="77">
        <v>3210.1598512304399</v>
      </c>
      <c r="M1257" s="77">
        <v>0.59638191060935697</v>
      </c>
      <c r="N1257" s="77">
        <v>0</v>
      </c>
      <c r="O1257" s="77">
        <v>616.35069143624503</v>
      </c>
      <c r="P1257" s="87" cm="1">
        <f t="array" ref="P1257">IF($X1257="Non-local",VLOOKUP($E1257,$AI$64:$AW$68,COLUMN($AW:$AW)-COLUMN($AH:$AH),FALSE),IF($X1257="Unknown",VLOOKUP($E1257,$AI$71:$AW$75,COLUMN($AW:$AW)-COLUMN($AH:$AH),FALSE),0))</f>
        <v>224</v>
      </c>
      <c r="Q1257" s="87" cm="1">
        <f t="array" ref="Q1257">IF($X1257="Non-local",VLOOKUP($E1257,$AI$40:$AW$44,COLUMN($AW:$AW)-COLUMN($AH:$AH),FALSE),IF($X1257="Unknown",VLOOKUP($E1257,$AI$47:$AW$51,COLUMN($AW:$AW)-COLUMN($AH:$AH),FALSE),0))</f>
        <v>470.18520000000001</v>
      </c>
      <c r="R1257" s="87" cm="1">
        <f t="array" ref="R1257">IF($X1257="Non-local",VLOOKUP($E1257,$AI$88:$AW$92,COLUMN($AW:$AW)-COLUMN($AH:$AH),FALSE),IF($X1257="Unknown",VLOOKUP($E1257,$AI$95:$AW$99,COLUMN($AW:$AW)-COLUMN($AH:$AH),FALSE),0))</f>
        <v>0.13052013767768686</v>
      </c>
      <c r="S1257" s="87" cm="1">
        <f t="array" ref="S1257">VLOOKUP($E1257,$AI$111:$AW$115,COLUMN($AW:$AW)-COLUMN($AH:$AH),FALSE)</f>
        <v>410.28773999999999</v>
      </c>
      <c r="T1257" s="104">
        <f t="shared" si="361"/>
        <v>0.72690204828704386</v>
      </c>
      <c r="U1257" s="104">
        <f t="shared" si="362"/>
        <v>1720.823631436245</v>
      </c>
      <c r="V1257" s="87" cm="1">
        <f t="array" ref="V1257">VLOOKUP($E1257,$AI$118:$AW$122,COLUMN($AW:$AW)-COLUMN($AH:$AH),FALSE)</f>
        <v>161.75600000000003</v>
      </c>
      <c r="W1257" s="87" t="str">
        <f t="shared" si="366"/>
        <v>Domestic</v>
      </c>
      <c r="X1257" s="87" t="str">
        <f t="shared" si="367"/>
        <v>Non-local</v>
      </c>
      <c r="Y1257" s="104"/>
      <c r="Z1257" s="87" t="str">
        <f t="shared" si="363"/>
        <v>USA</v>
      </c>
      <c r="AA1257" s="87" t="str">
        <f t="shared" si="364"/>
        <v>USA</v>
      </c>
      <c r="AB1257" s="82" cm="1">
        <f t="array" ref="AB1257">VLOOKUP(B1257,'GDP per Capita'!$T$2:$V$4235,COLUMN('GDP per Capita'!$V:$V)-COLUMN('GDP per Capita'!$S:$S),FALSE)</f>
        <v>63809.64</v>
      </c>
      <c r="AC1257" s="82">
        <f t="shared" si="368"/>
        <v>63809.64</v>
      </c>
      <c r="AD1257" s="82">
        <f t="shared" si="369"/>
        <v>63809.64</v>
      </c>
      <c r="AE1257" s="88">
        <f t="shared" si="365"/>
        <v>2.6968082431373143E-2</v>
      </c>
    </row>
    <row r="1258" spans="1:31">
      <c r="A1258" s="77" t="s">
        <v>914</v>
      </c>
      <c r="B1258" s="77">
        <v>1257</v>
      </c>
      <c r="C1258" s="77" t="s">
        <v>320</v>
      </c>
      <c r="D1258" s="77" t="s">
        <v>28</v>
      </c>
      <c r="E1258" s="77">
        <v>2020</v>
      </c>
      <c r="F1258" s="77">
        <v>43.6534817</v>
      </c>
      <c r="G1258" s="77">
        <v>-79.383934699999998</v>
      </c>
      <c r="H1258" s="77">
        <v>0</v>
      </c>
      <c r="I1258" s="77" t="s">
        <v>881</v>
      </c>
      <c r="J1258" s="77">
        <v>43.074761000000002</v>
      </c>
      <c r="K1258" s="77">
        <v>-89.383761300000003</v>
      </c>
      <c r="L1258" s="77">
        <v>1620.88270957796</v>
      </c>
      <c r="M1258" s="77">
        <v>0.37566079426569199</v>
      </c>
      <c r="N1258" s="77">
        <v>0</v>
      </c>
      <c r="O1258" s="77">
        <v>311.20948023896801</v>
      </c>
      <c r="P1258" s="87" cm="1">
        <f t="array" ref="P1258">IF($X1258="Non-local",VLOOKUP($E1258,$AI$64:$AW$68,COLUMN($AW:$AW)-COLUMN($AH:$AH),FALSE),IF($X1258="Unknown",VLOOKUP($E1258,$AI$71:$AW$75,COLUMN($AW:$AW)-COLUMN($AH:$AH),FALSE),0))</f>
        <v>224</v>
      </c>
      <c r="Q1258" s="87" cm="1">
        <f t="array" ref="Q1258">IF($X1258="Non-local",VLOOKUP($E1258,$AI$40:$AW$44,COLUMN($AW:$AW)-COLUMN($AH:$AH),FALSE),IF($X1258="Unknown",VLOOKUP($E1258,$AI$47:$AW$51,COLUMN($AW:$AW)-COLUMN($AH:$AH),FALSE),0))</f>
        <v>470.18520000000001</v>
      </c>
      <c r="R1258" s="87" cm="1">
        <f t="array" ref="R1258">IF($X1258="Non-local",VLOOKUP($E1258,$AI$88:$AW$92,COLUMN($AW:$AW)-COLUMN($AH:$AH),FALSE),IF($X1258="Unknown",VLOOKUP($E1258,$AI$95:$AW$99,COLUMN($AW:$AW)-COLUMN($AH:$AH),FALSE),0))</f>
        <v>0.13052013767768686</v>
      </c>
      <c r="S1258" s="87" cm="1">
        <f t="array" ref="S1258">VLOOKUP($E1258,$AI$111:$AW$115,COLUMN($AW:$AW)-COLUMN($AH:$AH),FALSE)</f>
        <v>410.28773999999999</v>
      </c>
      <c r="T1258" s="104">
        <f t="shared" si="361"/>
        <v>0.50618093194337888</v>
      </c>
      <c r="U1258" s="104">
        <f t="shared" si="362"/>
        <v>1415.682420238968</v>
      </c>
      <c r="V1258" s="87" cm="1">
        <f t="array" ref="V1258">VLOOKUP($E1258,$AI$118:$AW$122,COLUMN($AW:$AW)-COLUMN($AH:$AH),FALSE)</f>
        <v>161.75600000000003</v>
      </c>
      <c r="W1258" s="87" t="str">
        <f t="shared" si="366"/>
        <v>International</v>
      </c>
      <c r="X1258" s="87" t="str">
        <f t="shared" si="367"/>
        <v>Non-local</v>
      </c>
      <c r="Y1258" s="104"/>
      <c r="Z1258" s="87" t="str">
        <f t="shared" si="363"/>
        <v>Canada</v>
      </c>
      <c r="AA1258" s="87" t="str">
        <f t="shared" si="364"/>
        <v>Other Americas</v>
      </c>
      <c r="AB1258" s="82" cm="1">
        <f t="array" ref="AB1258">VLOOKUP(B1258,'GDP per Capita'!$T$2:$V$4235,COLUMN('GDP per Capita'!$V:$V)-COLUMN('GDP per Capita'!$S:$S),FALSE)</f>
        <v>49196.49</v>
      </c>
      <c r="AC1258" s="82">
        <f t="shared" si="368"/>
        <v>49196.49</v>
      </c>
      <c r="AD1258" s="82">
        <f t="shared" si="369"/>
        <v>49196.49</v>
      </c>
      <c r="AE1258" s="88">
        <f t="shared" si="365"/>
        <v>2.8776085859762924E-2</v>
      </c>
    </row>
    <row r="1259" spans="1:31">
      <c r="A1259" s="77" t="s">
        <v>938</v>
      </c>
      <c r="B1259" s="77">
        <v>1258</v>
      </c>
      <c r="C1259" s="77" t="s">
        <v>29</v>
      </c>
      <c r="D1259" s="77" t="s">
        <v>29</v>
      </c>
      <c r="E1259" s="77">
        <v>2020</v>
      </c>
      <c r="F1259" s="77">
        <v>43.074760999999903</v>
      </c>
      <c r="G1259" s="77">
        <v>-89.383761300000003</v>
      </c>
      <c r="H1259" s="77">
        <v>1</v>
      </c>
      <c r="I1259" s="77" t="s">
        <v>881</v>
      </c>
      <c r="J1259" s="77">
        <v>43.074761000000002</v>
      </c>
      <c r="K1259" s="77">
        <v>-89.383761300000003</v>
      </c>
      <c r="L1259" s="77">
        <v>7.0732408818940899E-13</v>
      </c>
      <c r="M1259" s="77">
        <v>0</v>
      </c>
      <c r="N1259" s="77">
        <v>0</v>
      </c>
      <c r="O1259" s="77">
        <v>0</v>
      </c>
      <c r="P1259" s="87" cm="1">
        <f t="array" ref="P1259">IF($X1259="Non-local",VLOOKUP($E1259,$AI$64:$AW$68,COLUMN($AW:$AW)-COLUMN($AH:$AH),FALSE),IF($X1259="Unknown",VLOOKUP($E1259,$AI$71:$AW$75,COLUMN($AW:$AW)-COLUMN($AH:$AH),FALSE),0))</f>
        <v>0</v>
      </c>
      <c r="Q1259" s="87" cm="1">
        <f t="array" ref="Q1259">IF($X1259="Non-local",VLOOKUP($E1259,$AI$40:$AW$44,COLUMN($AW:$AW)-COLUMN($AH:$AH),FALSE),IF($X1259="Unknown",VLOOKUP($E1259,$AI$47:$AW$51,COLUMN($AW:$AW)-COLUMN($AH:$AH),FALSE),0))</f>
        <v>0</v>
      </c>
      <c r="R1259" s="87" cm="1">
        <f t="array" ref="R1259">IF($X1259="Non-local",VLOOKUP($E1259,$AI$88:$AW$92,COLUMN($AW:$AW)-COLUMN($AH:$AH),FALSE),IF($X1259="Unknown",VLOOKUP($E1259,$AI$95:$AW$99,COLUMN($AW:$AW)-COLUMN($AH:$AH),FALSE),0))</f>
        <v>0</v>
      </c>
      <c r="S1259" s="87" cm="1">
        <f t="array" ref="S1259">VLOOKUP($E1259,$AI$111:$AW$115,COLUMN($AW:$AW)-COLUMN($AH:$AH),FALSE)</f>
        <v>410.28773999999999</v>
      </c>
      <c r="T1259" s="104">
        <f t="shared" si="361"/>
        <v>0</v>
      </c>
      <c r="U1259" s="104">
        <f t="shared" si="362"/>
        <v>410.28773999999999</v>
      </c>
      <c r="V1259" s="87" cm="1">
        <f t="array" ref="V1259">VLOOKUP($E1259,$AI$118:$AW$122,COLUMN($AW:$AW)-COLUMN($AH:$AH),FALSE)</f>
        <v>161.75600000000003</v>
      </c>
      <c r="W1259" s="87" t="str">
        <f t="shared" si="366"/>
        <v>Domestic</v>
      </c>
      <c r="X1259" s="87" t="str">
        <f t="shared" si="367"/>
        <v>Local</v>
      </c>
      <c r="Y1259" s="104"/>
      <c r="Z1259" s="87" t="str">
        <f t="shared" si="363"/>
        <v>USA</v>
      </c>
      <c r="AA1259" s="87" t="str">
        <f t="shared" si="364"/>
        <v>USA</v>
      </c>
      <c r="AB1259" s="82" cm="1">
        <f t="array" ref="AB1259">VLOOKUP(B1259,'GDP per Capita'!$T$2:$V$4235,COLUMN('GDP per Capita'!$V:$V)-COLUMN('GDP per Capita'!$S:$S),FALSE)</f>
        <v>63809.64</v>
      </c>
      <c r="AC1259" s="82">
        <f t="shared" si="368"/>
        <v>63809.64</v>
      </c>
      <c r="AD1259" s="82">
        <f t="shared" si="369"/>
        <v>63809.64</v>
      </c>
      <c r="AE1259" s="88">
        <f t="shared" si="365"/>
        <v>6.4298707844143927E-3</v>
      </c>
    </row>
    <row r="1260" spans="1:31">
      <c r="A1260" s="77" t="s">
        <v>1029</v>
      </c>
      <c r="B1260" s="77">
        <v>1259</v>
      </c>
      <c r="C1260" s="77" t="s">
        <v>29</v>
      </c>
      <c r="D1260" s="77" t="s">
        <v>29</v>
      </c>
      <c r="E1260" s="77">
        <v>2020</v>
      </c>
      <c r="F1260" s="77">
        <v>42.387596799999997</v>
      </c>
      <c r="G1260" s="77">
        <v>-71.099496799999997</v>
      </c>
      <c r="H1260" s="77">
        <v>0</v>
      </c>
      <c r="I1260" s="77" t="s">
        <v>881</v>
      </c>
      <c r="J1260" s="77">
        <v>43.074761000000002</v>
      </c>
      <c r="K1260" s="77">
        <v>-89.383761300000003</v>
      </c>
      <c r="L1260" s="77">
        <v>2984.82500295402</v>
      </c>
      <c r="M1260" s="77">
        <v>0.56050919824589396</v>
      </c>
      <c r="N1260" s="77">
        <v>0</v>
      </c>
      <c r="O1260" s="77">
        <v>573.08640056717104</v>
      </c>
      <c r="P1260" s="87" cm="1">
        <f t="array" ref="P1260">IF($X1260="Non-local",VLOOKUP($E1260,$AI$64:$AW$68,COLUMN($AW:$AW)-COLUMN($AH:$AH),FALSE),IF($X1260="Unknown",VLOOKUP($E1260,$AI$71:$AW$75,COLUMN($AW:$AW)-COLUMN($AH:$AH),FALSE),0))</f>
        <v>224</v>
      </c>
      <c r="Q1260" s="87" cm="1">
        <f t="array" ref="Q1260">IF($X1260="Non-local",VLOOKUP($E1260,$AI$40:$AW$44,COLUMN($AW:$AW)-COLUMN($AH:$AH),FALSE),IF($X1260="Unknown",VLOOKUP($E1260,$AI$47:$AW$51,COLUMN($AW:$AW)-COLUMN($AH:$AH),FALSE),0))</f>
        <v>470.18520000000001</v>
      </c>
      <c r="R1260" s="87" cm="1">
        <f t="array" ref="R1260">IF($X1260="Non-local",VLOOKUP($E1260,$AI$88:$AW$92,COLUMN($AW:$AW)-COLUMN($AH:$AH),FALSE),IF($X1260="Unknown",VLOOKUP($E1260,$AI$95:$AW$99,COLUMN($AW:$AW)-COLUMN($AH:$AH),FALSE),0))</f>
        <v>0.13052013767768686</v>
      </c>
      <c r="S1260" s="87" cm="1">
        <f t="array" ref="S1260">VLOOKUP($E1260,$AI$111:$AW$115,COLUMN($AW:$AW)-COLUMN($AH:$AH),FALSE)</f>
        <v>410.28773999999999</v>
      </c>
      <c r="T1260" s="104">
        <f t="shared" si="361"/>
        <v>0.69102933592358085</v>
      </c>
      <c r="U1260" s="104">
        <f t="shared" si="362"/>
        <v>1677.5593405671709</v>
      </c>
      <c r="V1260" s="87" cm="1">
        <f t="array" ref="V1260">VLOOKUP($E1260,$AI$118:$AW$122,COLUMN($AW:$AW)-COLUMN($AH:$AH),FALSE)</f>
        <v>161.75600000000003</v>
      </c>
      <c r="W1260" s="87" t="str">
        <f t="shared" si="366"/>
        <v>Domestic</v>
      </c>
      <c r="X1260" s="87" t="str">
        <f t="shared" si="367"/>
        <v>Non-local</v>
      </c>
      <c r="Y1260" s="104"/>
      <c r="Z1260" s="87" t="str">
        <f t="shared" si="363"/>
        <v>USA</v>
      </c>
      <c r="AA1260" s="87" t="str">
        <f t="shared" si="364"/>
        <v>USA</v>
      </c>
      <c r="AB1260" s="82" cm="1">
        <f t="array" ref="AB1260">VLOOKUP(B1260,'GDP per Capita'!$T$2:$V$4235,COLUMN('GDP per Capita'!$V:$V)-COLUMN('GDP per Capita'!$S:$S),FALSE)</f>
        <v>63809.64</v>
      </c>
      <c r="AC1260" s="82">
        <f t="shared" si="368"/>
        <v>63809.64</v>
      </c>
      <c r="AD1260" s="82">
        <f t="shared" si="369"/>
        <v>63809.64</v>
      </c>
      <c r="AE1260" s="88">
        <f t="shared" si="365"/>
        <v>2.6290061197135277E-2</v>
      </c>
    </row>
    <row r="1261" spans="1:31">
      <c r="A1261" s="77" t="s">
        <v>1090</v>
      </c>
      <c r="B1261" s="77">
        <v>1260</v>
      </c>
      <c r="C1261" s="77" t="s">
        <v>320</v>
      </c>
      <c r="D1261" s="77" t="s">
        <v>28</v>
      </c>
      <c r="E1261" s="77">
        <v>2020</v>
      </c>
      <c r="F1261" s="77">
        <v>43.242528899999897</v>
      </c>
      <c r="G1261" s="77">
        <v>-79.947042299999893</v>
      </c>
      <c r="H1261" s="77">
        <v>0</v>
      </c>
      <c r="I1261" s="77" t="s">
        <v>881</v>
      </c>
      <c r="J1261" s="77">
        <v>43.074761000000002</v>
      </c>
      <c r="K1261" s="77">
        <v>-89.383761300000003</v>
      </c>
      <c r="L1261" s="77">
        <v>1530.5167258533399</v>
      </c>
      <c r="M1261" s="77">
        <v>0.36372843824295398</v>
      </c>
      <c r="N1261" s="77">
        <v>0</v>
      </c>
      <c r="O1261" s="77">
        <v>293.85921136384201</v>
      </c>
      <c r="P1261" s="87" cm="1">
        <f t="array" ref="P1261">IF($X1261="Non-local",VLOOKUP($E1261,$AI$64:$AW$68,COLUMN($AW:$AW)-COLUMN($AH:$AH),FALSE),IF($X1261="Unknown",VLOOKUP($E1261,$AI$71:$AW$75,COLUMN($AW:$AW)-COLUMN($AH:$AH),FALSE),0))</f>
        <v>224</v>
      </c>
      <c r="Q1261" s="87" cm="1">
        <f t="array" ref="Q1261">IF($X1261="Non-local",VLOOKUP($E1261,$AI$40:$AW$44,COLUMN($AW:$AW)-COLUMN($AH:$AH),FALSE),IF($X1261="Unknown",VLOOKUP($E1261,$AI$47:$AW$51,COLUMN($AW:$AW)-COLUMN($AH:$AH),FALSE),0))</f>
        <v>470.18520000000001</v>
      </c>
      <c r="R1261" s="87" cm="1">
        <f t="array" ref="R1261">IF($X1261="Non-local",VLOOKUP($E1261,$AI$88:$AW$92,COLUMN($AW:$AW)-COLUMN($AH:$AH),FALSE),IF($X1261="Unknown",VLOOKUP($E1261,$AI$95:$AW$99,COLUMN($AW:$AW)-COLUMN($AH:$AH),FALSE),0))</f>
        <v>0.13052013767768686</v>
      </c>
      <c r="S1261" s="87" cm="1">
        <f t="array" ref="S1261">VLOOKUP($E1261,$AI$111:$AW$115,COLUMN($AW:$AW)-COLUMN($AH:$AH),FALSE)</f>
        <v>410.28773999999999</v>
      </c>
      <c r="T1261" s="104">
        <f t="shared" si="361"/>
        <v>0.49424857592064086</v>
      </c>
      <c r="U1261" s="104">
        <f t="shared" si="362"/>
        <v>1398.3321513638421</v>
      </c>
      <c r="V1261" s="87" cm="1">
        <f t="array" ref="V1261">VLOOKUP($E1261,$AI$118:$AW$122,COLUMN($AW:$AW)-COLUMN($AH:$AH),FALSE)</f>
        <v>161.75600000000003</v>
      </c>
      <c r="W1261" s="87" t="str">
        <f t="shared" si="366"/>
        <v>International</v>
      </c>
      <c r="X1261" s="87" t="str">
        <f t="shared" si="367"/>
        <v>Non-local</v>
      </c>
      <c r="Y1261" s="104"/>
      <c r="Z1261" s="87" t="str">
        <f t="shared" si="363"/>
        <v>Canada</v>
      </c>
      <c r="AA1261" s="87" t="str">
        <f t="shared" si="364"/>
        <v>Other Americas</v>
      </c>
      <c r="AB1261" s="82" cm="1">
        <f t="array" ref="AB1261">VLOOKUP(B1261,'GDP per Capita'!$T$2:$V$4235,COLUMN('GDP per Capita'!$V:$V)-COLUMN('GDP per Capita'!$S:$S),FALSE)</f>
        <v>49196.49</v>
      </c>
      <c r="AC1261" s="82">
        <f t="shared" si="368"/>
        <v>49196.49</v>
      </c>
      <c r="AD1261" s="82">
        <f t="shared" si="369"/>
        <v>49196.49</v>
      </c>
      <c r="AE1261" s="88">
        <f t="shared" si="365"/>
        <v>2.8423412958197669E-2</v>
      </c>
    </row>
    <row r="1262" spans="1:31">
      <c r="A1262" s="77" t="s">
        <v>1416</v>
      </c>
      <c r="B1262" s="77">
        <v>1261</v>
      </c>
      <c r="C1262" s="77" t="s">
        <v>644</v>
      </c>
      <c r="D1262" s="77" t="s">
        <v>28</v>
      </c>
      <c r="E1262" s="77">
        <v>2020</v>
      </c>
      <c r="F1262" s="77">
        <v>-33.437796800000001</v>
      </c>
      <c r="G1262" s="77">
        <v>-70.650445099999899</v>
      </c>
      <c r="H1262" s="77">
        <v>0</v>
      </c>
      <c r="I1262" s="77" t="s">
        <v>881</v>
      </c>
      <c r="J1262" s="77">
        <v>43.074761000000002</v>
      </c>
      <c r="K1262" s="77">
        <v>-89.383761300000003</v>
      </c>
      <c r="L1262" s="77">
        <v>17437.183321947101</v>
      </c>
      <c r="M1262" s="77">
        <v>2.68847762792922</v>
      </c>
      <c r="N1262" s="77">
        <v>0</v>
      </c>
      <c r="O1262" s="77">
        <v>1830.9042488044399</v>
      </c>
      <c r="P1262" s="87" cm="1">
        <f t="array" ref="P1262">IF($X1262="Non-local",VLOOKUP($E1262,$AI$64:$AW$68,COLUMN($AW:$AW)-COLUMN($AH:$AH),FALSE),IF($X1262="Unknown",VLOOKUP($E1262,$AI$71:$AW$75,COLUMN($AW:$AW)-COLUMN($AH:$AH),FALSE),0))</f>
        <v>224</v>
      </c>
      <c r="Q1262" s="87" cm="1">
        <f t="array" ref="Q1262">IF($X1262="Non-local",VLOOKUP($E1262,$AI$40:$AW$44,COLUMN($AW:$AW)-COLUMN($AH:$AH),FALSE),IF($X1262="Unknown",VLOOKUP($E1262,$AI$47:$AW$51,COLUMN($AW:$AW)-COLUMN($AH:$AH),FALSE),0))</f>
        <v>470.18520000000001</v>
      </c>
      <c r="R1262" s="87" cm="1">
        <f t="array" ref="R1262">IF($X1262="Non-local",VLOOKUP($E1262,$AI$88:$AW$92,COLUMN($AW:$AW)-COLUMN($AH:$AH),FALSE),IF($X1262="Unknown",VLOOKUP($E1262,$AI$95:$AW$99,COLUMN($AW:$AW)-COLUMN($AH:$AH),FALSE),0))</f>
        <v>0.13052013767768686</v>
      </c>
      <c r="S1262" s="87" cm="1">
        <f t="array" ref="S1262">VLOOKUP($E1262,$AI$111:$AW$115,COLUMN($AW:$AW)-COLUMN($AH:$AH),FALSE)</f>
        <v>410.28773999999999</v>
      </c>
      <c r="T1262" s="104">
        <f t="shared" si="361"/>
        <v>2.8189977656069067</v>
      </c>
      <c r="U1262" s="104">
        <f t="shared" si="362"/>
        <v>2935.3771888044394</v>
      </c>
      <c r="V1262" s="87" cm="1">
        <f t="array" ref="V1262">VLOOKUP($E1262,$AI$118:$AW$122,COLUMN($AW:$AW)-COLUMN($AH:$AH),FALSE)</f>
        <v>161.75600000000003</v>
      </c>
      <c r="W1262" s="87" t="str">
        <f t="shared" si="366"/>
        <v>International</v>
      </c>
      <c r="X1262" s="87" t="str">
        <f t="shared" si="367"/>
        <v>Non-local</v>
      </c>
      <c r="Y1262" s="104"/>
      <c r="Z1262" s="87" t="str">
        <f t="shared" si="363"/>
        <v>Chile</v>
      </c>
      <c r="AA1262" s="87" t="str">
        <f t="shared" si="364"/>
        <v>Other Americas</v>
      </c>
      <c r="AB1262" s="82" cm="1">
        <f t="array" ref="AB1262">VLOOKUP(B1262,'GDP per Capita'!$T$2:$V$4235,COLUMN('GDP per Capita'!$V:$V)-COLUMN('GDP per Capita'!$S:$S),FALSE)</f>
        <v>14757.2</v>
      </c>
      <c r="AC1262" s="82">
        <f t="shared" si="368"/>
        <v>14757.2</v>
      </c>
      <c r="AD1262" s="82">
        <f t="shared" si="369"/>
        <v>14757.2</v>
      </c>
      <c r="AE1262" s="88">
        <f t="shared" si="365"/>
        <v>0.19891152717347729</v>
      </c>
    </row>
    <row r="1263" spans="1:31">
      <c r="A1263" s="77" t="s">
        <v>983</v>
      </c>
      <c r="B1263" s="77">
        <v>1262</v>
      </c>
      <c r="C1263" s="77" t="s">
        <v>328</v>
      </c>
      <c r="D1263" s="77" t="s">
        <v>31</v>
      </c>
      <c r="E1263" s="77">
        <v>2020</v>
      </c>
      <c r="F1263" s="77">
        <v>52.1518157</v>
      </c>
      <c r="G1263" s="77">
        <v>4.4811088666204197</v>
      </c>
      <c r="H1263" s="77">
        <v>0</v>
      </c>
      <c r="I1263" s="77" t="s">
        <v>881</v>
      </c>
      <c r="J1263" s="77">
        <v>43.074761000000002</v>
      </c>
      <c r="K1263" s="77">
        <v>-89.383761300000003</v>
      </c>
      <c r="L1263" s="77">
        <v>13209.462516256301</v>
      </c>
      <c r="M1263" s="77">
        <v>2.0420037707055201</v>
      </c>
      <c r="N1263" s="77">
        <v>0</v>
      </c>
      <c r="O1263" s="77">
        <v>1386.9935642069099</v>
      </c>
      <c r="P1263" s="87" cm="1">
        <f t="array" ref="P1263">IF($X1263="Non-local",VLOOKUP($E1263,$AI$64:$AW$68,COLUMN($AW:$AW)-COLUMN($AH:$AH),FALSE),IF($X1263="Unknown",VLOOKUP($E1263,$AI$71:$AW$75,COLUMN($AW:$AW)-COLUMN($AH:$AH),FALSE),0))</f>
        <v>224</v>
      </c>
      <c r="Q1263" s="87" cm="1">
        <f t="array" ref="Q1263">IF($X1263="Non-local",VLOOKUP($E1263,$AI$40:$AW$44,COLUMN($AW:$AW)-COLUMN($AH:$AH),FALSE),IF($X1263="Unknown",VLOOKUP($E1263,$AI$47:$AW$51,COLUMN($AW:$AW)-COLUMN($AH:$AH),FALSE),0))</f>
        <v>470.18520000000001</v>
      </c>
      <c r="R1263" s="87" cm="1">
        <f t="array" ref="R1263">IF($X1263="Non-local",VLOOKUP($E1263,$AI$88:$AW$92,COLUMN($AW:$AW)-COLUMN($AH:$AH),FALSE),IF($X1263="Unknown",VLOOKUP($E1263,$AI$95:$AW$99,COLUMN($AW:$AW)-COLUMN($AH:$AH),FALSE),0))</f>
        <v>0.13052013767768686</v>
      </c>
      <c r="S1263" s="87" cm="1">
        <f t="array" ref="S1263">VLOOKUP($E1263,$AI$111:$AW$115,COLUMN($AW:$AW)-COLUMN($AH:$AH),FALSE)</f>
        <v>410.28773999999999</v>
      </c>
      <c r="T1263" s="104">
        <f t="shared" si="361"/>
        <v>2.1725239083832069</v>
      </c>
      <c r="U1263" s="104">
        <f t="shared" si="362"/>
        <v>2491.46650420691</v>
      </c>
      <c r="V1263" s="87" cm="1">
        <f t="array" ref="V1263">VLOOKUP($E1263,$AI$118:$AW$122,COLUMN($AW:$AW)-COLUMN($AH:$AH),FALSE)</f>
        <v>161.75600000000003</v>
      </c>
      <c r="W1263" s="87" t="str">
        <f t="shared" si="366"/>
        <v>International</v>
      </c>
      <c r="X1263" s="87" t="str">
        <f t="shared" si="367"/>
        <v>Non-local</v>
      </c>
      <c r="Y1263" s="104"/>
      <c r="Z1263" s="87" t="str">
        <f t="shared" si="363"/>
        <v>Netherlands</v>
      </c>
      <c r="AA1263" s="87" t="str">
        <f t="shared" si="364"/>
        <v>Europe</v>
      </c>
      <c r="AB1263" s="82" cm="1">
        <f t="array" ref="AB1263">VLOOKUP(B1263,'GDP per Capita'!$T$2:$V$4235,COLUMN('GDP per Capita'!$V:$V)-COLUMN('GDP per Capita'!$S:$S),FALSE)</f>
        <v>53666.48</v>
      </c>
      <c r="AC1263" s="82">
        <f t="shared" si="368"/>
        <v>53666.48</v>
      </c>
      <c r="AD1263" s="82">
        <f t="shared" si="369"/>
        <v>53666.48</v>
      </c>
      <c r="AE1263" s="88">
        <f t="shared" si="365"/>
        <v>4.6425003171568356E-2</v>
      </c>
    </row>
    <row r="1264" spans="1:31">
      <c r="A1264" s="77" t="s">
        <v>1417</v>
      </c>
      <c r="B1264" s="77">
        <v>1263</v>
      </c>
      <c r="C1264" s="77" t="s">
        <v>29</v>
      </c>
      <c r="D1264" s="77" t="s">
        <v>29</v>
      </c>
      <c r="E1264" s="77">
        <v>2020</v>
      </c>
      <c r="F1264" s="77">
        <v>34.686532100000001</v>
      </c>
      <c r="G1264" s="77">
        <v>-82.952728799999903</v>
      </c>
      <c r="H1264" s="77">
        <v>0</v>
      </c>
      <c r="I1264" s="77" t="s">
        <v>881</v>
      </c>
      <c r="J1264" s="77">
        <v>43.074761000000002</v>
      </c>
      <c r="K1264" s="77">
        <v>-89.383761300000003</v>
      </c>
      <c r="L1264" s="77">
        <v>2170.81165873586</v>
      </c>
      <c r="M1264" s="77">
        <v>0.44827603883116401</v>
      </c>
      <c r="N1264" s="77">
        <v>0</v>
      </c>
      <c r="O1264" s="77">
        <v>416.795838477286</v>
      </c>
      <c r="P1264" s="87" cm="1">
        <f t="array" ref="P1264">IF($X1264="Non-local",VLOOKUP($E1264,$AI$64:$AW$68,COLUMN($AW:$AW)-COLUMN($AH:$AH),FALSE),IF($X1264="Unknown",VLOOKUP($E1264,$AI$71:$AW$75,COLUMN($AW:$AW)-COLUMN($AH:$AH),FALSE),0))</f>
        <v>224</v>
      </c>
      <c r="Q1264" s="87" cm="1">
        <f t="array" ref="Q1264">IF($X1264="Non-local",VLOOKUP($E1264,$AI$40:$AW$44,COLUMN($AW:$AW)-COLUMN($AH:$AH),FALSE),IF($X1264="Unknown",VLOOKUP($E1264,$AI$47:$AW$51,COLUMN($AW:$AW)-COLUMN($AH:$AH),FALSE),0))</f>
        <v>470.18520000000001</v>
      </c>
      <c r="R1264" s="87" cm="1">
        <f t="array" ref="R1264">IF($X1264="Non-local",VLOOKUP($E1264,$AI$88:$AW$92,COLUMN($AW:$AW)-COLUMN($AH:$AH),FALSE),IF($X1264="Unknown",VLOOKUP($E1264,$AI$95:$AW$99,COLUMN($AW:$AW)-COLUMN($AH:$AH),FALSE),0))</f>
        <v>0.13052013767768686</v>
      </c>
      <c r="S1264" s="87" cm="1">
        <f t="array" ref="S1264">VLOOKUP($E1264,$AI$111:$AW$115,COLUMN($AW:$AW)-COLUMN($AH:$AH),FALSE)</f>
        <v>410.28773999999999</v>
      </c>
      <c r="T1264" s="104">
        <f t="shared" si="361"/>
        <v>0.57879617650885085</v>
      </c>
      <c r="U1264" s="104">
        <f t="shared" si="362"/>
        <v>1521.2687784772859</v>
      </c>
      <c r="V1264" s="87" cm="1">
        <f t="array" ref="V1264">VLOOKUP($E1264,$AI$118:$AW$122,COLUMN($AW:$AW)-COLUMN($AH:$AH),FALSE)</f>
        <v>161.75600000000003</v>
      </c>
      <c r="W1264" s="87" t="str">
        <f t="shared" si="366"/>
        <v>Domestic</v>
      </c>
      <c r="X1264" s="87" t="str">
        <f t="shared" si="367"/>
        <v>Non-local</v>
      </c>
      <c r="Y1264" s="104"/>
      <c r="Z1264" s="87" t="str">
        <f t="shared" si="363"/>
        <v>USA</v>
      </c>
      <c r="AA1264" s="87" t="str">
        <f t="shared" si="364"/>
        <v>USA</v>
      </c>
      <c r="AB1264" s="82" cm="1">
        <f t="array" ref="AB1264">VLOOKUP(B1264,'GDP per Capita'!$T$2:$V$4235,COLUMN('GDP per Capita'!$V:$V)-COLUMN('GDP per Capita'!$S:$S),FALSE)</f>
        <v>63809.64</v>
      </c>
      <c r="AC1264" s="82">
        <f t="shared" si="368"/>
        <v>63809.64</v>
      </c>
      <c r="AD1264" s="82">
        <f t="shared" si="369"/>
        <v>63809.64</v>
      </c>
      <c r="AE1264" s="88">
        <f t="shared" si="365"/>
        <v>2.3840735952706926E-2</v>
      </c>
    </row>
    <row r="1265" spans="1:31">
      <c r="A1265" s="77" t="s">
        <v>886</v>
      </c>
      <c r="B1265" s="77">
        <v>1264</v>
      </c>
      <c r="C1265" s="77" t="s">
        <v>29</v>
      </c>
      <c r="D1265" s="77" t="s">
        <v>29</v>
      </c>
      <c r="E1265" s="77">
        <v>2020</v>
      </c>
      <c r="F1265" s="77">
        <v>39.284749400000003</v>
      </c>
      <c r="G1265" s="77">
        <v>-76.620474639699793</v>
      </c>
      <c r="H1265" s="77">
        <v>0</v>
      </c>
      <c r="I1265" s="77" t="s">
        <v>881</v>
      </c>
      <c r="J1265" s="77">
        <v>43.074761000000002</v>
      </c>
      <c r="K1265" s="77">
        <v>-89.383761300000003</v>
      </c>
      <c r="L1265" s="77">
        <v>2293.6142511822</v>
      </c>
      <c r="M1265" s="77">
        <v>0.46449147956658998</v>
      </c>
      <c r="N1265" s="77">
        <v>0</v>
      </c>
      <c r="O1265" s="77">
        <v>440.37393622698198</v>
      </c>
      <c r="P1265" s="87" cm="1">
        <f t="array" ref="P1265">IF($X1265="Non-local",VLOOKUP($E1265,$AI$64:$AW$68,COLUMN($AW:$AW)-COLUMN($AH:$AH),FALSE),IF($X1265="Unknown",VLOOKUP($E1265,$AI$71:$AW$75,COLUMN($AW:$AW)-COLUMN($AH:$AH),FALSE),0))</f>
        <v>224</v>
      </c>
      <c r="Q1265" s="87" cm="1">
        <f t="array" ref="Q1265">IF($X1265="Non-local",VLOOKUP($E1265,$AI$40:$AW$44,COLUMN($AW:$AW)-COLUMN($AH:$AH),FALSE),IF($X1265="Unknown",VLOOKUP($E1265,$AI$47:$AW$51,COLUMN($AW:$AW)-COLUMN($AH:$AH),FALSE),0))</f>
        <v>470.18520000000001</v>
      </c>
      <c r="R1265" s="87" cm="1">
        <f t="array" ref="R1265">IF($X1265="Non-local",VLOOKUP($E1265,$AI$88:$AW$92,COLUMN($AW:$AW)-COLUMN($AH:$AH),FALSE),IF($X1265="Unknown",VLOOKUP($E1265,$AI$95:$AW$99,COLUMN($AW:$AW)-COLUMN($AH:$AH),FALSE),0))</f>
        <v>0.13052013767768686</v>
      </c>
      <c r="S1265" s="87" cm="1">
        <f t="array" ref="S1265">VLOOKUP($E1265,$AI$111:$AW$115,COLUMN($AW:$AW)-COLUMN($AH:$AH),FALSE)</f>
        <v>410.28773999999999</v>
      </c>
      <c r="T1265" s="104">
        <f t="shared" si="361"/>
        <v>0.59501161724427687</v>
      </c>
      <c r="U1265" s="104">
        <f t="shared" si="362"/>
        <v>1544.846876226982</v>
      </c>
      <c r="V1265" s="87" cm="1">
        <f t="array" ref="V1265">VLOOKUP($E1265,$AI$118:$AW$122,COLUMN($AW:$AW)-COLUMN($AH:$AH),FALSE)</f>
        <v>161.75600000000003</v>
      </c>
      <c r="W1265" s="87" t="str">
        <f t="shared" si="366"/>
        <v>Domestic</v>
      </c>
      <c r="X1265" s="87" t="str">
        <f t="shared" si="367"/>
        <v>Non-local</v>
      </c>
      <c r="Y1265" s="104"/>
      <c r="Z1265" s="87" t="str">
        <f t="shared" si="363"/>
        <v>USA</v>
      </c>
      <c r="AA1265" s="87" t="str">
        <f t="shared" si="364"/>
        <v>USA</v>
      </c>
      <c r="AB1265" s="82" cm="1">
        <f t="array" ref="AB1265">VLOOKUP(B1265,'GDP per Capita'!$T$2:$V$4235,COLUMN('GDP per Capita'!$V:$V)-COLUMN('GDP per Capita'!$S:$S),FALSE)</f>
        <v>63809.64</v>
      </c>
      <c r="AC1265" s="82">
        <f t="shared" si="368"/>
        <v>63809.64</v>
      </c>
      <c r="AD1265" s="82">
        <f t="shared" si="369"/>
        <v>63809.64</v>
      </c>
      <c r="AE1265" s="88">
        <f t="shared" si="365"/>
        <v>2.4210242781921069E-2</v>
      </c>
    </row>
    <row r="1266" spans="1:31">
      <c r="A1266" s="77" t="s">
        <v>886</v>
      </c>
      <c r="B1266" s="77">
        <v>1265</v>
      </c>
      <c r="C1266" s="77" t="s">
        <v>29</v>
      </c>
      <c r="D1266" s="77" t="s">
        <v>29</v>
      </c>
      <c r="E1266" s="77">
        <v>2020</v>
      </c>
      <c r="F1266" s="77">
        <v>39.284749400000003</v>
      </c>
      <c r="G1266" s="77">
        <v>-76.620474639699793</v>
      </c>
      <c r="H1266" s="77">
        <v>0</v>
      </c>
      <c r="I1266" s="77" t="s">
        <v>881</v>
      </c>
      <c r="J1266" s="77">
        <v>43.074761000000002</v>
      </c>
      <c r="K1266" s="77">
        <v>-89.383761300000003</v>
      </c>
      <c r="L1266" s="77">
        <v>2293.6142511822</v>
      </c>
      <c r="M1266" s="77">
        <v>0.46449147956658998</v>
      </c>
      <c r="N1266" s="77">
        <v>0</v>
      </c>
      <c r="O1266" s="77">
        <v>440.37393622698198</v>
      </c>
      <c r="P1266" s="87" cm="1">
        <f t="array" ref="P1266">IF($X1266="Non-local",VLOOKUP($E1266,$AI$64:$AW$68,COLUMN($AW:$AW)-COLUMN($AH:$AH),FALSE),IF($X1266="Unknown",VLOOKUP($E1266,$AI$71:$AW$75,COLUMN($AW:$AW)-COLUMN($AH:$AH),FALSE),0))</f>
        <v>224</v>
      </c>
      <c r="Q1266" s="87" cm="1">
        <f t="array" ref="Q1266">IF($X1266="Non-local",VLOOKUP($E1266,$AI$40:$AW$44,COLUMN($AW:$AW)-COLUMN($AH:$AH),FALSE),IF($X1266="Unknown",VLOOKUP($E1266,$AI$47:$AW$51,COLUMN($AW:$AW)-COLUMN($AH:$AH),FALSE),0))</f>
        <v>470.18520000000001</v>
      </c>
      <c r="R1266" s="87" cm="1">
        <f t="array" ref="R1266">IF($X1266="Non-local",VLOOKUP($E1266,$AI$88:$AW$92,COLUMN($AW:$AW)-COLUMN($AH:$AH),FALSE),IF($X1266="Unknown",VLOOKUP($E1266,$AI$95:$AW$99,COLUMN($AW:$AW)-COLUMN($AH:$AH),FALSE),0))</f>
        <v>0.13052013767768686</v>
      </c>
      <c r="S1266" s="87" cm="1">
        <f t="array" ref="S1266">VLOOKUP($E1266,$AI$111:$AW$115,COLUMN($AW:$AW)-COLUMN($AH:$AH),FALSE)</f>
        <v>410.28773999999999</v>
      </c>
      <c r="T1266" s="104">
        <f t="shared" si="361"/>
        <v>0.59501161724427687</v>
      </c>
      <c r="U1266" s="104">
        <f t="shared" si="362"/>
        <v>1544.846876226982</v>
      </c>
      <c r="V1266" s="87" cm="1">
        <f t="array" ref="V1266">VLOOKUP($E1266,$AI$118:$AW$122,COLUMN($AW:$AW)-COLUMN($AH:$AH),FALSE)</f>
        <v>161.75600000000003</v>
      </c>
      <c r="W1266" s="87" t="str">
        <f t="shared" si="366"/>
        <v>Domestic</v>
      </c>
      <c r="X1266" s="87" t="str">
        <f t="shared" si="367"/>
        <v>Non-local</v>
      </c>
      <c r="Y1266" s="104"/>
      <c r="Z1266" s="87" t="str">
        <f t="shared" si="363"/>
        <v>USA</v>
      </c>
      <c r="AA1266" s="87" t="str">
        <f t="shared" si="364"/>
        <v>USA</v>
      </c>
      <c r="AB1266" s="82" cm="1">
        <f t="array" ref="AB1266">VLOOKUP(B1266,'GDP per Capita'!$T$2:$V$4235,COLUMN('GDP per Capita'!$V:$V)-COLUMN('GDP per Capita'!$S:$S),FALSE)</f>
        <v>63809.64</v>
      </c>
      <c r="AC1266" s="82">
        <f t="shared" si="368"/>
        <v>63809.64</v>
      </c>
      <c r="AD1266" s="82">
        <f t="shared" si="369"/>
        <v>63809.64</v>
      </c>
      <c r="AE1266" s="88">
        <f t="shared" si="365"/>
        <v>2.4210242781921069E-2</v>
      </c>
    </row>
    <row r="1267" spans="1:31">
      <c r="A1267" s="77" t="s">
        <v>1418</v>
      </c>
      <c r="B1267" s="77">
        <v>1266</v>
      </c>
      <c r="C1267" s="77" t="s">
        <v>29</v>
      </c>
      <c r="D1267" s="77" t="s">
        <v>29</v>
      </c>
      <c r="E1267" s="77">
        <v>2020</v>
      </c>
      <c r="F1267" s="77">
        <v>36.162229600000003</v>
      </c>
      <c r="G1267" s="77">
        <v>-86.774353099999999</v>
      </c>
      <c r="H1267" s="77">
        <v>0</v>
      </c>
      <c r="I1267" s="77" t="s">
        <v>881</v>
      </c>
      <c r="J1267" s="77">
        <v>43.074761000000002</v>
      </c>
      <c r="K1267" s="77">
        <v>-89.383761300000003</v>
      </c>
      <c r="L1267" s="77">
        <v>1600.7165384760201</v>
      </c>
      <c r="M1267" s="77">
        <v>0.37299795673230102</v>
      </c>
      <c r="N1267" s="77">
        <v>0</v>
      </c>
      <c r="O1267" s="77">
        <v>307.33757538739701</v>
      </c>
      <c r="P1267" s="87" cm="1">
        <f t="array" ref="P1267">IF($X1267="Non-local",VLOOKUP($E1267,$AI$64:$AW$68,COLUMN($AW:$AW)-COLUMN($AH:$AH),FALSE),IF($X1267="Unknown",VLOOKUP($E1267,$AI$71:$AW$75,COLUMN($AW:$AW)-COLUMN($AH:$AH),FALSE),0))</f>
        <v>224</v>
      </c>
      <c r="Q1267" s="87" cm="1">
        <f t="array" ref="Q1267">IF($X1267="Non-local",VLOOKUP($E1267,$AI$40:$AW$44,COLUMN($AW:$AW)-COLUMN($AH:$AH),FALSE),IF($X1267="Unknown",VLOOKUP($E1267,$AI$47:$AW$51,COLUMN($AW:$AW)-COLUMN($AH:$AH),FALSE),0))</f>
        <v>470.18520000000001</v>
      </c>
      <c r="R1267" s="87" cm="1">
        <f t="array" ref="R1267">IF($X1267="Non-local",VLOOKUP($E1267,$AI$88:$AW$92,COLUMN($AW:$AW)-COLUMN($AH:$AH),FALSE),IF($X1267="Unknown",VLOOKUP($E1267,$AI$95:$AW$99,COLUMN($AW:$AW)-COLUMN($AH:$AH),FALSE),0))</f>
        <v>0.13052013767768686</v>
      </c>
      <c r="S1267" s="87" cm="1">
        <f t="array" ref="S1267">VLOOKUP($E1267,$AI$111:$AW$115,COLUMN($AW:$AW)-COLUMN($AH:$AH),FALSE)</f>
        <v>410.28773999999999</v>
      </c>
      <c r="T1267" s="104">
        <f t="shared" si="361"/>
        <v>0.50351809440998785</v>
      </c>
      <c r="U1267" s="104">
        <f t="shared" si="362"/>
        <v>1411.8105153873971</v>
      </c>
      <c r="V1267" s="87" cm="1">
        <f t="array" ref="V1267">VLOOKUP($E1267,$AI$118:$AW$122,COLUMN($AW:$AW)-COLUMN($AH:$AH),FALSE)</f>
        <v>161.75600000000003</v>
      </c>
      <c r="W1267" s="87" t="str">
        <f t="shared" si="366"/>
        <v>Domestic</v>
      </c>
      <c r="X1267" s="87" t="str">
        <f t="shared" si="367"/>
        <v>Non-local</v>
      </c>
      <c r="Y1267" s="104"/>
      <c r="Z1267" s="87" t="str">
        <f t="shared" si="363"/>
        <v>USA</v>
      </c>
      <c r="AA1267" s="87" t="str">
        <f t="shared" si="364"/>
        <v>USA</v>
      </c>
      <c r="AB1267" s="82" cm="1">
        <f t="array" ref="AB1267">VLOOKUP(B1267,'GDP per Capita'!$T$2:$V$4235,COLUMN('GDP per Capita'!$V:$V)-COLUMN('GDP per Capita'!$S:$S),FALSE)</f>
        <v>63809.64</v>
      </c>
      <c r="AC1267" s="82">
        <f t="shared" si="368"/>
        <v>63809.64</v>
      </c>
      <c r="AD1267" s="82">
        <f t="shared" si="369"/>
        <v>63809.64</v>
      </c>
      <c r="AE1267" s="88">
        <f t="shared" si="365"/>
        <v>2.2125348386033788E-2</v>
      </c>
    </row>
    <row r="1268" spans="1:31">
      <c r="A1268" s="77" t="s">
        <v>1123</v>
      </c>
      <c r="B1268" s="77">
        <v>1267</v>
      </c>
      <c r="C1268" s="77" t="s">
        <v>29</v>
      </c>
      <c r="D1268" s="77" t="s">
        <v>29</v>
      </c>
      <c r="E1268" s="77">
        <v>2020</v>
      </c>
      <c r="F1268" s="77">
        <v>39.453440200000003</v>
      </c>
      <c r="G1268" s="77">
        <v>-76.494408899999996</v>
      </c>
      <c r="H1268" s="77">
        <v>0</v>
      </c>
      <c r="I1268" s="77" t="s">
        <v>881</v>
      </c>
      <c r="J1268" s="77">
        <v>43.074761000000002</v>
      </c>
      <c r="K1268" s="77">
        <v>-89.383761300000003</v>
      </c>
      <c r="L1268" s="77">
        <v>2297.2767864692601</v>
      </c>
      <c r="M1268" s="77">
        <v>0.46497509821588401</v>
      </c>
      <c r="N1268" s="77">
        <v>0</v>
      </c>
      <c r="O1268" s="77">
        <v>441.07714300209898</v>
      </c>
      <c r="P1268" s="87" cm="1">
        <f t="array" ref="P1268">IF($X1268="Non-local",VLOOKUP($E1268,$AI$64:$AW$68,COLUMN($AW:$AW)-COLUMN($AH:$AH),FALSE),IF($X1268="Unknown",VLOOKUP($E1268,$AI$71:$AW$75,COLUMN($AW:$AW)-COLUMN($AH:$AH),FALSE),0))</f>
        <v>224</v>
      </c>
      <c r="Q1268" s="87" cm="1">
        <f t="array" ref="Q1268">IF($X1268="Non-local",VLOOKUP($E1268,$AI$40:$AW$44,COLUMN($AW:$AW)-COLUMN($AH:$AH),FALSE),IF($X1268="Unknown",VLOOKUP($E1268,$AI$47:$AW$51,COLUMN($AW:$AW)-COLUMN($AH:$AH),FALSE),0))</f>
        <v>470.18520000000001</v>
      </c>
      <c r="R1268" s="87" cm="1">
        <f t="array" ref="R1268">IF($X1268="Non-local",VLOOKUP($E1268,$AI$88:$AW$92,COLUMN($AW:$AW)-COLUMN($AH:$AH),FALSE),IF($X1268="Unknown",VLOOKUP($E1268,$AI$95:$AW$99,COLUMN($AW:$AW)-COLUMN($AH:$AH),FALSE),0))</f>
        <v>0.13052013767768686</v>
      </c>
      <c r="S1268" s="87" cm="1">
        <f t="array" ref="S1268">VLOOKUP($E1268,$AI$111:$AW$115,COLUMN($AW:$AW)-COLUMN($AH:$AH),FALSE)</f>
        <v>410.28773999999999</v>
      </c>
      <c r="T1268" s="104">
        <f t="shared" si="361"/>
        <v>0.5954952358935709</v>
      </c>
      <c r="U1268" s="104">
        <f t="shared" si="362"/>
        <v>1545.550083002099</v>
      </c>
      <c r="V1268" s="87" cm="1">
        <f t="array" ref="V1268">VLOOKUP($E1268,$AI$118:$AW$122,COLUMN($AW:$AW)-COLUMN($AH:$AH),FALSE)</f>
        <v>161.75600000000003</v>
      </c>
      <c r="W1268" s="87" t="str">
        <f t="shared" si="366"/>
        <v>Domestic</v>
      </c>
      <c r="X1268" s="87" t="str">
        <f t="shared" si="367"/>
        <v>Non-local</v>
      </c>
      <c r="Y1268" s="104"/>
      <c r="Z1268" s="87" t="str">
        <f t="shared" si="363"/>
        <v>USA</v>
      </c>
      <c r="AA1268" s="87" t="str">
        <f t="shared" si="364"/>
        <v>USA</v>
      </c>
      <c r="AB1268" s="82" cm="1">
        <f t="array" ref="AB1268">VLOOKUP(B1268,'GDP per Capita'!$T$2:$V$4235,COLUMN('GDP per Capita'!$V:$V)-COLUMN('GDP per Capita'!$S:$S),FALSE)</f>
        <v>63809.64</v>
      </c>
      <c r="AC1268" s="82">
        <f t="shared" si="368"/>
        <v>63809.64</v>
      </c>
      <c r="AD1268" s="82">
        <f t="shared" si="369"/>
        <v>63809.64</v>
      </c>
      <c r="AE1268" s="88">
        <f t="shared" si="365"/>
        <v>2.4221263166538769E-2</v>
      </c>
    </row>
    <row r="1269" spans="1:31">
      <c r="A1269" s="77" t="s">
        <v>886</v>
      </c>
      <c r="B1269" s="77">
        <v>1268</v>
      </c>
      <c r="C1269" s="77" t="s">
        <v>29</v>
      </c>
      <c r="D1269" s="77" t="s">
        <v>29</v>
      </c>
      <c r="E1269" s="77">
        <v>2020</v>
      </c>
      <c r="F1269" s="77">
        <v>39.284749400000003</v>
      </c>
      <c r="G1269" s="77">
        <v>-76.620474639699793</v>
      </c>
      <c r="H1269" s="77">
        <v>0</v>
      </c>
      <c r="I1269" s="77" t="s">
        <v>881</v>
      </c>
      <c r="J1269" s="77">
        <v>43.074761000000002</v>
      </c>
      <c r="K1269" s="77">
        <v>-89.383761300000003</v>
      </c>
      <c r="L1269" s="77">
        <v>2293.6142511822</v>
      </c>
      <c r="M1269" s="77">
        <v>0.46449147956658998</v>
      </c>
      <c r="N1269" s="77">
        <v>0</v>
      </c>
      <c r="O1269" s="77">
        <v>440.37393622698198</v>
      </c>
      <c r="P1269" s="87" cm="1">
        <f t="array" ref="P1269">IF($X1269="Non-local",VLOOKUP($E1269,$AI$64:$AW$68,COLUMN($AW:$AW)-COLUMN($AH:$AH),FALSE),IF($X1269="Unknown",VLOOKUP($E1269,$AI$71:$AW$75,COLUMN($AW:$AW)-COLUMN($AH:$AH),FALSE),0))</f>
        <v>224</v>
      </c>
      <c r="Q1269" s="87" cm="1">
        <f t="array" ref="Q1269">IF($X1269="Non-local",VLOOKUP($E1269,$AI$40:$AW$44,COLUMN($AW:$AW)-COLUMN($AH:$AH),FALSE),IF($X1269="Unknown",VLOOKUP($E1269,$AI$47:$AW$51,COLUMN($AW:$AW)-COLUMN($AH:$AH),FALSE),0))</f>
        <v>470.18520000000001</v>
      </c>
      <c r="R1269" s="87" cm="1">
        <f t="array" ref="R1269">IF($X1269="Non-local",VLOOKUP($E1269,$AI$88:$AW$92,COLUMN($AW:$AW)-COLUMN($AH:$AH),FALSE),IF($X1269="Unknown",VLOOKUP($E1269,$AI$95:$AW$99,COLUMN($AW:$AW)-COLUMN($AH:$AH),FALSE),0))</f>
        <v>0.13052013767768686</v>
      </c>
      <c r="S1269" s="87" cm="1">
        <f t="array" ref="S1269">VLOOKUP($E1269,$AI$111:$AW$115,COLUMN($AW:$AW)-COLUMN($AH:$AH),FALSE)</f>
        <v>410.28773999999999</v>
      </c>
      <c r="T1269" s="104">
        <f t="shared" si="361"/>
        <v>0.59501161724427687</v>
      </c>
      <c r="U1269" s="104">
        <f t="shared" si="362"/>
        <v>1544.846876226982</v>
      </c>
      <c r="V1269" s="87" cm="1">
        <f t="array" ref="V1269">VLOOKUP($E1269,$AI$118:$AW$122,COLUMN($AW:$AW)-COLUMN($AH:$AH),FALSE)</f>
        <v>161.75600000000003</v>
      </c>
      <c r="W1269" s="87" t="str">
        <f t="shared" si="366"/>
        <v>Domestic</v>
      </c>
      <c r="X1269" s="87" t="str">
        <f t="shared" si="367"/>
        <v>Non-local</v>
      </c>
      <c r="Y1269" s="104"/>
      <c r="Z1269" s="87" t="str">
        <f t="shared" si="363"/>
        <v>USA</v>
      </c>
      <c r="AA1269" s="87" t="str">
        <f t="shared" si="364"/>
        <v>USA</v>
      </c>
      <c r="AB1269" s="82" cm="1">
        <f t="array" ref="AB1269">VLOOKUP(B1269,'GDP per Capita'!$T$2:$V$4235,COLUMN('GDP per Capita'!$V:$V)-COLUMN('GDP per Capita'!$S:$S),FALSE)</f>
        <v>63809.64</v>
      </c>
      <c r="AC1269" s="82">
        <f t="shared" si="368"/>
        <v>63809.64</v>
      </c>
      <c r="AD1269" s="82">
        <f t="shared" si="369"/>
        <v>63809.64</v>
      </c>
      <c r="AE1269" s="88">
        <f t="shared" si="365"/>
        <v>2.4210242781921069E-2</v>
      </c>
    </row>
    <row r="1270" spans="1:31">
      <c r="A1270" s="77" t="s">
        <v>1419</v>
      </c>
      <c r="B1270" s="77">
        <v>1269</v>
      </c>
      <c r="C1270" s="77" t="s">
        <v>29</v>
      </c>
      <c r="D1270" s="77" t="s">
        <v>29</v>
      </c>
      <c r="E1270" s="77">
        <v>2020</v>
      </c>
      <c r="F1270" s="77">
        <v>43.319726500000002</v>
      </c>
      <c r="G1270" s="77">
        <v>-87.953422599999996</v>
      </c>
      <c r="H1270" s="77">
        <v>0</v>
      </c>
      <c r="I1270" s="77" t="s">
        <v>881</v>
      </c>
      <c r="J1270" s="77">
        <v>43.074761000000002</v>
      </c>
      <c r="K1270" s="77">
        <v>-89.383761300000003</v>
      </c>
      <c r="L1270" s="77">
        <v>238.200405300098</v>
      </c>
      <c r="M1270" s="77">
        <v>0.193084819978043</v>
      </c>
      <c r="N1270" s="77">
        <v>0</v>
      </c>
      <c r="O1270" s="77">
        <v>45.734477817618902</v>
      </c>
      <c r="P1270" s="87" cm="1">
        <f t="array" ref="P1270">IF($X1270="Non-local",VLOOKUP($E1270,$AI$64:$AW$68,COLUMN($AW:$AW)-COLUMN($AH:$AH),FALSE),IF($X1270="Unknown",VLOOKUP($E1270,$AI$71:$AW$75,COLUMN($AW:$AW)-COLUMN($AH:$AH),FALSE),0))</f>
        <v>224</v>
      </c>
      <c r="Q1270" s="87" cm="1">
        <f t="array" ref="Q1270">IF($X1270="Non-local",VLOOKUP($E1270,$AI$40:$AW$44,COLUMN($AW:$AW)-COLUMN($AH:$AH),FALSE),IF($X1270="Unknown",VLOOKUP($E1270,$AI$47:$AW$51,COLUMN($AW:$AW)-COLUMN($AH:$AH),FALSE),0))</f>
        <v>470.18520000000001</v>
      </c>
      <c r="R1270" s="87" cm="1">
        <f t="array" ref="R1270">IF($X1270="Non-local",VLOOKUP($E1270,$AI$88:$AW$92,COLUMN($AW:$AW)-COLUMN($AH:$AH),FALSE),IF($X1270="Unknown",VLOOKUP($E1270,$AI$95:$AW$99,COLUMN($AW:$AW)-COLUMN($AH:$AH),FALSE),0))</f>
        <v>0.13052013767768686</v>
      </c>
      <c r="S1270" s="87" cm="1">
        <f t="array" ref="S1270">VLOOKUP($E1270,$AI$111:$AW$115,COLUMN($AW:$AW)-COLUMN($AH:$AH),FALSE)</f>
        <v>410.28773999999999</v>
      </c>
      <c r="T1270" s="104">
        <f t="shared" si="361"/>
        <v>0.32360495765572983</v>
      </c>
      <c r="U1270" s="104">
        <f t="shared" si="362"/>
        <v>1150.207417817619</v>
      </c>
      <c r="V1270" s="87" cm="1">
        <f t="array" ref="V1270">VLOOKUP($E1270,$AI$118:$AW$122,COLUMN($AW:$AW)-COLUMN($AH:$AH),FALSE)</f>
        <v>161.75600000000003</v>
      </c>
      <c r="W1270" s="87" t="str">
        <f t="shared" si="366"/>
        <v>Domestic</v>
      </c>
      <c r="X1270" s="87" t="str">
        <f t="shared" si="367"/>
        <v>Non-local</v>
      </c>
      <c r="Y1270" s="104"/>
      <c r="Z1270" s="87" t="str">
        <f t="shared" si="363"/>
        <v>USA</v>
      </c>
      <c r="AA1270" s="87" t="str">
        <f t="shared" si="364"/>
        <v>USA</v>
      </c>
      <c r="AB1270" s="82" cm="1">
        <f t="array" ref="AB1270">VLOOKUP(B1270,'GDP per Capita'!$T$2:$V$4235,COLUMN('GDP per Capita'!$V:$V)-COLUMN('GDP per Capita'!$S:$S),FALSE)</f>
        <v>63809.64</v>
      </c>
      <c r="AC1270" s="82">
        <f t="shared" si="368"/>
        <v>63809.64</v>
      </c>
      <c r="AD1270" s="82">
        <f t="shared" si="369"/>
        <v>63809.64</v>
      </c>
      <c r="AE1270" s="88">
        <f t="shared" si="365"/>
        <v>1.8025605814695381E-2</v>
      </c>
    </row>
    <row r="1271" spans="1:31">
      <c r="A1271" s="77" t="s">
        <v>888</v>
      </c>
      <c r="B1271" s="77">
        <v>1270</v>
      </c>
      <c r="C1271" s="77" t="s">
        <v>29</v>
      </c>
      <c r="D1271" s="77" t="s">
        <v>29</v>
      </c>
      <c r="E1271" s="77">
        <v>2020</v>
      </c>
      <c r="F1271" s="77">
        <v>33.749098699999998</v>
      </c>
      <c r="G1271" s="77">
        <v>-84.390184899999994</v>
      </c>
      <c r="H1271" s="77">
        <v>0</v>
      </c>
      <c r="I1271" s="77" t="s">
        <v>881</v>
      </c>
      <c r="J1271" s="77">
        <v>43.074761000000002</v>
      </c>
      <c r="K1271" s="77">
        <v>-89.383761300000003</v>
      </c>
      <c r="L1271" s="77">
        <v>2247.9722199896</v>
      </c>
      <c r="M1271" s="77">
        <v>0.45846468780996302</v>
      </c>
      <c r="N1271" s="77">
        <v>0</v>
      </c>
      <c r="O1271" s="77">
        <v>431.610666238004</v>
      </c>
      <c r="P1271" s="87" cm="1">
        <f t="array" ref="P1271">IF($X1271="Non-local",VLOOKUP($E1271,$AI$64:$AW$68,COLUMN($AW:$AW)-COLUMN($AH:$AH),FALSE),IF($X1271="Unknown",VLOOKUP($E1271,$AI$71:$AW$75,COLUMN($AW:$AW)-COLUMN($AH:$AH),FALSE),0))</f>
        <v>224</v>
      </c>
      <c r="Q1271" s="87" cm="1">
        <f t="array" ref="Q1271">IF($X1271="Non-local",VLOOKUP($E1271,$AI$40:$AW$44,COLUMN($AW:$AW)-COLUMN($AH:$AH),FALSE),IF($X1271="Unknown",VLOOKUP($E1271,$AI$47:$AW$51,COLUMN($AW:$AW)-COLUMN($AH:$AH),FALSE),0))</f>
        <v>470.18520000000001</v>
      </c>
      <c r="R1271" s="87" cm="1">
        <f t="array" ref="R1271">IF($X1271="Non-local",VLOOKUP($E1271,$AI$88:$AW$92,COLUMN($AW:$AW)-COLUMN($AH:$AH),FALSE),IF($X1271="Unknown",VLOOKUP($E1271,$AI$95:$AW$99,COLUMN($AW:$AW)-COLUMN($AH:$AH),FALSE),0))</f>
        <v>0.13052013767768686</v>
      </c>
      <c r="S1271" s="87" cm="1">
        <f t="array" ref="S1271">VLOOKUP($E1271,$AI$111:$AW$115,COLUMN($AW:$AW)-COLUMN($AH:$AH),FALSE)</f>
        <v>410.28773999999999</v>
      </c>
      <c r="T1271" s="104">
        <f t="shared" si="361"/>
        <v>0.58898482548764985</v>
      </c>
      <c r="U1271" s="104">
        <f t="shared" si="362"/>
        <v>1536.083606238004</v>
      </c>
      <c r="V1271" s="87" cm="1">
        <f t="array" ref="V1271">VLOOKUP($E1271,$AI$118:$AW$122,COLUMN($AW:$AW)-COLUMN($AH:$AH),FALSE)</f>
        <v>161.75600000000003</v>
      </c>
      <c r="W1271" s="87" t="str">
        <f t="shared" si="366"/>
        <v>Domestic</v>
      </c>
      <c r="X1271" s="87" t="str">
        <f t="shared" si="367"/>
        <v>Non-local</v>
      </c>
      <c r="Y1271" s="104"/>
      <c r="Z1271" s="87" t="str">
        <f t="shared" si="363"/>
        <v>USA</v>
      </c>
      <c r="AA1271" s="87" t="str">
        <f t="shared" si="364"/>
        <v>USA</v>
      </c>
      <c r="AB1271" s="82" cm="1">
        <f t="array" ref="AB1271">VLOOKUP(B1271,'GDP per Capita'!$T$2:$V$4235,COLUMN('GDP per Capita'!$V:$V)-COLUMN('GDP per Capita'!$S:$S),FALSE)</f>
        <v>63809.64</v>
      </c>
      <c r="AC1271" s="82">
        <f t="shared" si="368"/>
        <v>63809.64</v>
      </c>
      <c r="AD1271" s="82">
        <f t="shared" si="369"/>
        <v>63809.64</v>
      </c>
      <c r="AE1271" s="88">
        <f t="shared" si="365"/>
        <v>2.4072908203807513E-2</v>
      </c>
    </row>
    <row r="1272" spans="1:31">
      <c r="A1272" s="77" t="s">
        <v>1420</v>
      </c>
      <c r="B1272" s="77">
        <v>1271</v>
      </c>
      <c r="C1272" s="77" t="s">
        <v>416</v>
      </c>
      <c r="D1272" s="77" t="s">
        <v>31</v>
      </c>
      <c r="E1272" s="77">
        <v>2020</v>
      </c>
      <c r="F1272" s="77">
        <v>39.284749400000003</v>
      </c>
      <c r="G1272" s="77">
        <v>-76.620474639699793</v>
      </c>
      <c r="H1272" s="77">
        <v>0</v>
      </c>
      <c r="I1272" s="77" t="s">
        <v>881</v>
      </c>
      <c r="J1272" s="77">
        <v>43.074761000000002</v>
      </c>
      <c r="K1272" s="77">
        <v>-89.383761300000003</v>
      </c>
      <c r="L1272" s="77">
        <v>2293.6142511822</v>
      </c>
      <c r="M1272" s="77">
        <v>0.46449147956658998</v>
      </c>
      <c r="N1272" s="77">
        <v>0</v>
      </c>
      <c r="O1272" s="77">
        <v>440.37393622698198</v>
      </c>
      <c r="P1272" s="87" cm="1">
        <f t="array" ref="P1272">IF($X1272="Non-local",VLOOKUP($E1272,$AI$64:$AW$68,COLUMN($AW:$AW)-COLUMN($AH:$AH),FALSE),IF($X1272="Unknown",VLOOKUP($E1272,$AI$71:$AW$75,COLUMN($AW:$AW)-COLUMN($AH:$AH),FALSE),0))</f>
        <v>224</v>
      </c>
      <c r="Q1272" s="87" cm="1">
        <f t="array" ref="Q1272">IF($X1272="Non-local",VLOOKUP($E1272,$AI$40:$AW$44,COLUMN($AW:$AW)-COLUMN($AH:$AH),FALSE),IF($X1272="Unknown",VLOOKUP($E1272,$AI$47:$AW$51,COLUMN($AW:$AW)-COLUMN($AH:$AH),FALSE),0))</f>
        <v>470.18520000000001</v>
      </c>
      <c r="R1272" s="87" cm="1">
        <f t="array" ref="R1272">IF($X1272="Non-local",VLOOKUP($E1272,$AI$88:$AW$92,COLUMN($AW:$AW)-COLUMN($AH:$AH),FALSE),IF($X1272="Unknown",VLOOKUP($E1272,$AI$95:$AW$99,COLUMN($AW:$AW)-COLUMN($AH:$AH),FALSE),0))</f>
        <v>0.13052013767768686</v>
      </c>
      <c r="S1272" s="87" cm="1">
        <f t="array" ref="S1272">VLOOKUP($E1272,$AI$111:$AW$115,COLUMN($AW:$AW)-COLUMN($AH:$AH),FALSE)</f>
        <v>410.28773999999999</v>
      </c>
      <c r="T1272" s="104">
        <f t="shared" si="361"/>
        <v>0.59501161724427687</v>
      </c>
      <c r="U1272" s="104">
        <f t="shared" si="362"/>
        <v>1544.846876226982</v>
      </c>
      <c r="V1272" s="87" cm="1">
        <f t="array" ref="V1272">VLOOKUP($E1272,$AI$118:$AW$122,COLUMN($AW:$AW)-COLUMN($AH:$AH),FALSE)</f>
        <v>161.75600000000003</v>
      </c>
      <c r="W1272" s="87" t="str">
        <f t="shared" si="366"/>
        <v>International</v>
      </c>
      <c r="X1272" s="87" t="str">
        <f t="shared" si="367"/>
        <v>Non-local</v>
      </c>
      <c r="Y1272" s="104"/>
      <c r="Z1272" s="87" t="str">
        <f t="shared" si="363"/>
        <v>United Kingdom</v>
      </c>
      <c r="AA1272" s="87" t="str">
        <f t="shared" si="364"/>
        <v>Europe</v>
      </c>
      <c r="AB1272" s="82" cm="1">
        <f t="array" ref="AB1272">VLOOKUP(B1272,'GDP per Capita'!$T$2:$V$4235,COLUMN('GDP per Capita'!$V:$V)-COLUMN('GDP per Capita'!$S:$S),FALSE)</f>
        <v>40800.480000000003</v>
      </c>
      <c r="AC1272" s="82">
        <f t="shared" si="368"/>
        <v>40800.480000000003</v>
      </c>
      <c r="AD1272" s="82">
        <f t="shared" si="369"/>
        <v>40800.480000000003</v>
      </c>
      <c r="AE1272" s="88">
        <f t="shared" si="365"/>
        <v>3.7863448572834975E-2</v>
      </c>
    </row>
    <row r="1273" spans="1:31">
      <c r="A1273" s="77" t="s">
        <v>1421</v>
      </c>
      <c r="B1273" s="77">
        <v>1272</v>
      </c>
      <c r="C1273" s="77" t="s">
        <v>29</v>
      </c>
      <c r="D1273" s="77" t="s">
        <v>29</v>
      </c>
      <c r="E1273" s="77">
        <v>2020</v>
      </c>
      <c r="F1273" s="77">
        <v>40.002851399999997</v>
      </c>
      <c r="G1273" s="77">
        <v>-75.270746900000006</v>
      </c>
      <c r="H1273" s="77">
        <v>0</v>
      </c>
      <c r="I1273" s="77" t="s">
        <v>881</v>
      </c>
      <c r="J1273" s="77">
        <v>43.074761000000002</v>
      </c>
      <c r="K1273" s="77">
        <v>-89.383761300000003</v>
      </c>
      <c r="L1273" s="77">
        <v>2443.1530302709398</v>
      </c>
      <c r="M1273" s="77">
        <v>0.48423729406167898</v>
      </c>
      <c r="N1273" s="77">
        <v>0</v>
      </c>
      <c r="O1273" s="77">
        <v>469.08538181202198</v>
      </c>
      <c r="P1273" s="87" cm="1">
        <f t="array" ref="P1273">IF($X1273="Non-local",VLOOKUP($E1273,$AI$64:$AW$68,COLUMN($AW:$AW)-COLUMN($AH:$AH),FALSE),IF($X1273="Unknown",VLOOKUP($E1273,$AI$71:$AW$75,COLUMN($AW:$AW)-COLUMN($AH:$AH),FALSE),0))</f>
        <v>224</v>
      </c>
      <c r="Q1273" s="87" cm="1">
        <f t="array" ref="Q1273">IF($X1273="Non-local",VLOOKUP($E1273,$AI$40:$AW$44,COLUMN($AW:$AW)-COLUMN($AH:$AH),FALSE),IF($X1273="Unknown",VLOOKUP($E1273,$AI$47:$AW$51,COLUMN($AW:$AW)-COLUMN($AH:$AH),FALSE),0))</f>
        <v>470.18520000000001</v>
      </c>
      <c r="R1273" s="87" cm="1">
        <f t="array" ref="R1273">IF($X1273="Non-local",VLOOKUP($E1273,$AI$88:$AW$92,COLUMN($AW:$AW)-COLUMN($AH:$AH),FALSE),IF($X1273="Unknown",VLOOKUP($E1273,$AI$95:$AW$99,COLUMN($AW:$AW)-COLUMN($AH:$AH),FALSE),0))</f>
        <v>0.13052013767768686</v>
      </c>
      <c r="S1273" s="87" cm="1">
        <f t="array" ref="S1273">VLOOKUP($E1273,$AI$111:$AW$115,COLUMN($AW:$AW)-COLUMN($AH:$AH),FALSE)</f>
        <v>410.28773999999999</v>
      </c>
      <c r="T1273" s="104">
        <f t="shared" si="361"/>
        <v>0.61475743173936581</v>
      </c>
      <c r="U1273" s="104">
        <f t="shared" si="362"/>
        <v>1573.5583218120221</v>
      </c>
      <c r="V1273" s="87" cm="1">
        <f t="array" ref="V1273">VLOOKUP($E1273,$AI$118:$AW$122,COLUMN($AW:$AW)-COLUMN($AH:$AH),FALSE)</f>
        <v>161.75600000000003</v>
      </c>
      <c r="W1273" s="87" t="str">
        <f t="shared" si="366"/>
        <v>Domestic</v>
      </c>
      <c r="X1273" s="87" t="str">
        <f t="shared" si="367"/>
        <v>Non-local</v>
      </c>
      <c r="Y1273" s="104"/>
      <c r="Z1273" s="87" t="str">
        <f t="shared" si="363"/>
        <v>USA</v>
      </c>
      <c r="AA1273" s="87" t="str">
        <f t="shared" si="364"/>
        <v>USA</v>
      </c>
      <c r="AB1273" s="82" cm="1">
        <f t="array" ref="AB1273">VLOOKUP(B1273,'GDP per Capita'!$T$2:$V$4235,COLUMN('GDP per Capita'!$V:$V)-COLUMN('GDP per Capita'!$S:$S),FALSE)</f>
        <v>63809.64</v>
      </c>
      <c r="AC1273" s="82">
        <f t="shared" si="368"/>
        <v>63809.64</v>
      </c>
      <c r="AD1273" s="82">
        <f t="shared" si="369"/>
        <v>63809.64</v>
      </c>
      <c r="AE1273" s="88">
        <f t="shared" si="365"/>
        <v>2.4660197453112445E-2</v>
      </c>
    </row>
    <row r="1274" spans="1:31">
      <c r="A1274" s="77" t="s">
        <v>998</v>
      </c>
      <c r="B1274" s="77">
        <v>1273</v>
      </c>
      <c r="C1274" s="77" t="s">
        <v>29</v>
      </c>
      <c r="D1274" s="77" t="s">
        <v>29</v>
      </c>
      <c r="E1274" s="77">
        <v>2020</v>
      </c>
      <c r="F1274" s="77">
        <v>37.368830099999997</v>
      </c>
      <c r="G1274" s="77">
        <v>-122.03634959999999</v>
      </c>
      <c r="H1274" s="77">
        <v>0</v>
      </c>
      <c r="I1274" s="77" t="s">
        <v>881</v>
      </c>
      <c r="J1274" s="77">
        <v>43.074761000000002</v>
      </c>
      <c r="K1274" s="77">
        <v>-89.383761300000003</v>
      </c>
      <c r="L1274" s="77">
        <v>5649.8598475856897</v>
      </c>
      <c r="M1274" s="77">
        <v>0.96455870361684004</v>
      </c>
      <c r="N1274" s="77">
        <v>0</v>
      </c>
      <c r="O1274" s="77">
        <v>677.98318171028302</v>
      </c>
      <c r="P1274" s="87" cm="1">
        <f t="array" ref="P1274">IF($X1274="Non-local",VLOOKUP($E1274,$AI$64:$AW$68,COLUMN($AW:$AW)-COLUMN($AH:$AH),FALSE),IF($X1274="Unknown",VLOOKUP($E1274,$AI$71:$AW$75,COLUMN($AW:$AW)-COLUMN($AH:$AH),FALSE),0))</f>
        <v>224</v>
      </c>
      <c r="Q1274" s="87" cm="1">
        <f t="array" ref="Q1274">IF($X1274="Non-local",VLOOKUP($E1274,$AI$40:$AW$44,COLUMN($AW:$AW)-COLUMN($AH:$AH),FALSE),IF($X1274="Unknown",VLOOKUP($E1274,$AI$47:$AW$51,COLUMN($AW:$AW)-COLUMN($AH:$AH),FALSE),0))</f>
        <v>470.18520000000001</v>
      </c>
      <c r="R1274" s="87" cm="1">
        <f t="array" ref="R1274">IF($X1274="Non-local",VLOOKUP($E1274,$AI$88:$AW$92,COLUMN($AW:$AW)-COLUMN($AH:$AH),FALSE),IF($X1274="Unknown",VLOOKUP($E1274,$AI$95:$AW$99,COLUMN($AW:$AW)-COLUMN($AH:$AH),FALSE),0))</f>
        <v>0.13052013767768686</v>
      </c>
      <c r="S1274" s="87" cm="1">
        <f t="array" ref="S1274">VLOOKUP($E1274,$AI$111:$AW$115,COLUMN($AW:$AW)-COLUMN($AH:$AH),FALSE)</f>
        <v>410.28773999999999</v>
      </c>
      <c r="T1274" s="104">
        <f t="shared" si="361"/>
        <v>1.0950788412945269</v>
      </c>
      <c r="U1274" s="104">
        <f t="shared" si="362"/>
        <v>1782.456121710283</v>
      </c>
      <c r="V1274" s="87" cm="1">
        <f t="array" ref="V1274">VLOOKUP($E1274,$AI$118:$AW$122,COLUMN($AW:$AW)-COLUMN($AH:$AH),FALSE)</f>
        <v>161.75600000000003</v>
      </c>
      <c r="W1274" s="87" t="str">
        <f t="shared" si="366"/>
        <v>Domestic</v>
      </c>
      <c r="X1274" s="87" t="str">
        <f t="shared" si="367"/>
        <v>Non-local</v>
      </c>
      <c r="Y1274" s="104"/>
      <c r="Z1274" s="87" t="str">
        <f t="shared" si="363"/>
        <v>USA</v>
      </c>
      <c r="AA1274" s="87" t="str">
        <f t="shared" si="364"/>
        <v>USA</v>
      </c>
      <c r="AB1274" s="82" cm="1">
        <f t="array" ref="AB1274">VLOOKUP(B1274,'GDP per Capita'!$T$2:$V$4235,COLUMN('GDP per Capita'!$V:$V)-COLUMN('GDP per Capita'!$S:$S),FALSE)</f>
        <v>63809.64</v>
      </c>
      <c r="AC1274" s="82">
        <f t="shared" si="368"/>
        <v>63809.64</v>
      </c>
      <c r="AD1274" s="82">
        <f t="shared" si="369"/>
        <v>63809.64</v>
      </c>
      <c r="AE1274" s="88">
        <f t="shared" si="365"/>
        <v>2.7933962982870347E-2</v>
      </c>
    </row>
    <row r="1275" spans="1:31">
      <c r="A1275" s="77" t="s">
        <v>938</v>
      </c>
      <c r="B1275" s="77">
        <v>1274</v>
      </c>
      <c r="C1275" s="77" t="s">
        <v>29</v>
      </c>
      <c r="D1275" s="77" t="s">
        <v>29</v>
      </c>
      <c r="E1275" s="77">
        <v>2020</v>
      </c>
      <c r="F1275" s="77">
        <v>43.074760999999903</v>
      </c>
      <c r="G1275" s="77">
        <v>-89.383761300000003</v>
      </c>
      <c r="H1275" s="77">
        <v>1</v>
      </c>
      <c r="I1275" s="77" t="s">
        <v>881</v>
      </c>
      <c r="J1275" s="77">
        <v>43.074761000000002</v>
      </c>
      <c r="K1275" s="77">
        <v>-89.383761300000003</v>
      </c>
      <c r="L1275" s="77">
        <v>7.0732408818940899E-13</v>
      </c>
      <c r="M1275" s="77">
        <v>0</v>
      </c>
      <c r="N1275" s="77">
        <v>0</v>
      </c>
      <c r="O1275" s="77">
        <v>0</v>
      </c>
      <c r="P1275" s="87" cm="1">
        <f t="array" ref="P1275">IF($X1275="Non-local",VLOOKUP($E1275,$AI$64:$AW$68,COLUMN($AW:$AW)-COLUMN($AH:$AH),FALSE),IF($X1275="Unknown",VLOOKUP($E1275,$AI$71:$AW$75,COLUMN($AW:$AW)-COLUMN($AH:$AH),FALSE),0))</f>
        <v>0</v>
      </c>
      <c r="Q1275" s="87" cm="1">
        <f t="array" ref="Q1275">IF($X1275="Non-local",VLOOKUP($E1275,$AI$40:$AW$44,COLUMN($AW:$AW)-COLUMN($AH:$AH),FALSE),IF($X1275="Unknown",VLOOKUP($E1275,$AI$47:$AW$51,COLUMN($AW:$AW)-COLUMN($AH:$AH),FALSE),0))</f>
        <v>0</v>
      </c>
      <c r="R1275" s="87" cm="1">
        <f t="array" ref="R1275">IF($X1275="Non-local",VLOOKUP($E1275,$AI$88:$AW$92,COLUMN($AW:$AW)-COLUMN($AH:$AH),FALSE),IF($X1275="Unknown",VLOOKUP($E1275,$AI$95:$AW$99,COLUMN($AW:$AW)-COLUMN($AH:$AH),FALSE),0))</f>
        <v>0</v>
      </c>
      <c r="S1275" s="87" cm="1">
        <f t="array" ref="S1275">VLOOKUP($E1275,$AI$111:$AW$115,COLUMN($AW:$AW)-COLUMN($AH:$AH),FALSE)</f>
        <v>410.28773999999999</v>
      </c>
      <c r="T1275" s="104">
        <f t="shared" si="361"/>
        <v>0</v>
      </c>
      <c r="U1275" s="104">
        <f t="shared" si="362"/>
        <v>410.28773999999999</v>
      </c>
      <c r="V1275" s="87" cm="1">
        <f t="array" ref="V1275">VLOOKUP($E1275,$AI$118:$AW$122,COLUMN($AW:$AW)-COLUMN($AH:$AH),FALSE)</f>
        <v>161.75600000000003</v>
      </c>
      <c r="W1275" s="87" t="str">
        <f t="shared" si="366"/>
        <v>Domestic</v>
      </c>
      <c r="X1275" s="87" t="str">
        <f t="shared" si="367"/>
        <v>Local</v>
      </c>
      <c r="Y1275" s="104"/>
      <c r="Z1275" s="87" t="str">
        <f t="shared" si="363"/>
        <v>USA</v>
      </c>
      <c r="AA1275" s="87" t="str">
        <f t="shared" si="364"/>
        <v>USA</v>
      </c>
      <c r="AB1275" s="82" cm="1">
        <f t="array" ref="AB1275">VLOOKUP(B1275,'GDP per Capita'!$T$2:$V$4235,COLUMN('GDP per Capita'!$V:$V)-COLUMN('GDP per Capita'!$S:$S),FALSE)</f>
        <v>63809.64</v>
      </c>
      <c r="AC1275" s="82">
        <f t="shared" si="368"/>
        <v>63809.64</v>
      </c>
      <c r="AD1275" s="82">
        <f t="shared" si="369"/>
        <v>63809.64</v>
      </c>
      <c r="AE1275" s="88">
        <f t="shared" si="365"/>
        <v>6.4298707844143927E-3</v>
      </c>
    </row>
    <row r="1276" spans="1:31">
      <c r="A1276" s="77" t="s">
        <v>971</v>
      </c>
      <c r="B1276" s="77">
        <v>1275</v>
      </c>
      <c r="C1276" s="77" t="s">
        <v>29</v>
      </c>
      <c r="D1276" s="77" t="s">
        <v>29</v>
      </c>
      <c r="E1276" s="77">
        <v>2020</v>
      </c>
      <c r="F1276" s="77">
        <v>40.7127281</v>
      </c>
      <c r="G1276" s="77">
        <v>-74.006015199999993</v>
      </c>
      <c r="H1276" s="77">
        <v>0</v>
      </c>
      <c r="I1276" s="77" t="s">
        <v>881</v>
      </c>
      <c r="J1276" s="77">
        <v>43.074761000000002</v>
      </c>
      <c r="K1276" s="77">
        <v>-89.383761300000003</v>
      </c>
      <c r="L1276" s="77">
        <v>2595.3692296520098</v>
      </c>
      <c r="M1276" s="77">
        <v>0.50433664791786104</v>
      </c>
      <c r="N1276" s="77">
        <v>0</v>
      </c>
      <c r="O1276" s="77">
        <v>498.31089209318702</v>
      </c>
      <c r="P1276" s="87" cm="1">
        <f t="array" ref="P1276">IF($X1276="Non-local",VLOOKUP($E1276,$AI$64:$AW$68,COLUMN($AW:$AW)-COLUMN($AH:$AH),FALSE),IF($X1276="Unknown",VLOOKUP($E1276,$AI$71:$AW$75,COLUMN($AW:$AW)-COLUMN($AH:$AH),FALSE),0))</f>
        <v>224</v>
      </c>
      <c r="Q1276" s="87" cm="1">
        <f t="array" ref="Q1276">IF($X1276="Non-local",VLOOKUP($E1276,$AI$40:$AW$44,COLUMN($AW:$AW)-COLUMN($AH:$AH),FALSE),IF($X1276="Unknown",VLOOKUP($E1276,$AI$47:$AW$51,COLUMN($AW:$AW)-COLUMN($AH:$AH),FALSE),0))</f>
        <v>470.18520000000001</v>
      </c>
      <c r="R1276" s="87" cm="1">
        <f t="array" ref="R1276">IF($X1276="Non-local",VLOOKUP($E1276,$AI$88:$AW$92,COLUMN($AW:$AW)-COLUMN($AH:$AH),FALSE),IF($X1276="Unknown",VLOOKUP($E1276,$AI$95:$AW$99,COLUMN($AW:$AW)-COLUMN($AH:$AH),FALSE),0))</f>
        <v>0.13052013767768686</v>
      </c>
      <c r="S1276" s="87" cm="1">
        <f t="array" ref="S1276">VLOOKUP($E1276,$AI$111:$AW$115,COLUMN($AW:$AW)-COLUMN($AH:$AH),FALSE)</f>
        <v>410.28773999999999</v>
      </c>
      <c r="T1276" s="104">
        <f t="shared" si="361"/>
        <v>0.63485678559554792</v>
      </c>
      <c r="U1276" s="104">
        <f t="shared" si="362"/>
        <v>1602.7838320931871</v>
      </c>
      <c r="V1276" s="87" cm="1">
        <f t="array" ref="V1276">VLOOKUP($E1276,$AI$118:$AW$122,COLUMN($AW:$AW)-COLUMN($AH:$AH),FALSE)</f>
        <v>161.75600000000003</v>
      </c>
      <c r="W1276" s="87" t="str">
        <f t="shared" si="366"/>
        <v>Domestic</v>
      </c>
      <c r="X1276" s="87" t="str">
        <f t="shared" si="367"/>
        <v>Non-local</v>
      </c>
      <c r="Y1276" s="104"/>
      <c r="Z1276" s="87" t="str">
        <f t="shared" si="363"/>
        <v>USA</v>
      </c>
      <c r="AA1276" s="87" t="str">
        <f t="shared" si="364"/>
        <v>USA</v>
      </c>
      <c r="AB1276" s="82" cm="1">
        <f t="array" ref="AB1276">VLOOKUP(B1276,'GDP per Capita'!$T$2:$V$4235,COLUMN('GDP per Capita'!$V:$V)-COLUMN('GDP per Capita'!$S:$S),FALSE)</f>
        <v>63809.64</v>
      </c>
      <c r="AC1276" s="82">
        <f t="shared" si="368"/>
        <v>63809.64</v>
      </c>
      <c r="AD1276" s="82">
        <f t="shared" si="369"/>
        <v>63809.64</v>
      </c>
      <c r="AE1276" s="88">
        <f t="shared" si="365"/>
        <v>2.5118208347409375E-2</v>
      </c>
    </row>
    <row r="1277" spans="1:31">
      <c r="A1277" s="77" t="s">
        <v>1118</v>
      </c>
      <c r="B1277" s="77">
        <v>1276</v>
      </c>
      <c r="C1277" s="77" t="s">
        <v>29</v>
      </c>
      <c r="D1277" s="77" t="s">
        <v>29</v>
      </c>
      <c r="E1277" s="77">
        <v>2020</v>
      </c>
      <c r="F1277" s="77">
        <v>39.215621300000002</v>
      </c>
      <c r="G1277" s="77">
        <v>-76.858204900000004</v>
      </c>
      <c r="H1277" s="77">
        <v>0</v>
      </c>
      <c r="I1277" s="77" t="s">
        <v>881</v>
      </c>
      <c r="J1277" s="77">
        <v>43.074761000000002</v>
      </c>
      <c r="K1277" s="77">
        <v>-89.383761300000003</v>
      </c>
      <c r="L1277" s="77">
        <v>2263.54413508173</v>
      </c>
      <c r="M1277" s="77">
        <v>0.46052087784050999</v>
      </c>
      <c r="N1277" s="77">
        <v>0</v>
      </c>
      <c r="O1277" s="77">
        <v>434.600473935693</v>
      </c>
      <c r="P1277" s="87" cm="1">
        <f t="array" ref="P1277">IF($X1277="Non-local",VLOOKUP($E1277,$AI$64:$AW$68,COLUMN($AW:$AW)-COLUMN($AH:$AH),FALSE),IF($X1277="Unknown",VLOOKUP($E1277,$AI$71:$AW$75,COLUMN($AW:$AW)-COLUMN($AH:$AH),FALSE),0))</f>
        <v>224</v>
      </c>
      <c r="Q1277" s="87" cm="1">
        <f t="array" ref="Q1277">IF($X1277="Non-local",VLOOKUP($E1277,$AI$40:$AW$44,COLUMN($AW:$AW)-COLUMN($AH:$AH),FALSE),IF($X1277="Unknown",VLOOKUP($E1277,$AI$47:$AW$51,COLUMN($AW:$AW)-COLUMN($AH:$AH),FALSE),0))</f>
        <v>470.18520000000001</v>
      </c>
      <c r="R1277" s="87" cm="1">
        <f t="array" ref="R1277">IF($X1277="Non-local",VLOOKUP($E1277,$AI$88:$AW$92,COLUMN($AW:$AW)-COLUMN($AH:$AH),FALSE),IF($X1277="Unknown",VLOOKUP($E1277,$AI$95:$AW$99,COLUMN($AW:$AW)-COLUMN($AH:$AH),FALSE),0))</f>
        <v>0.13052013767768686</v>
      </c>
      <c r="S1277" s="87" cm="1">
        <f t="array" ref="S1277">VLOOKUP($E1277,$AI$111:$AW$115,COLUMN($AW:$AW)-COLUMN($AH:$AH),FALSE)</f>
        <v>410.28773999999999</v>
      </c>
      <c r="T1277" s="104">
        <f t="shared" si="361"/>
        <v>0.59104101551819688</v>
      </c>
      <c r="U1277" s="104">
        <f t="shared" si="362"/>
        <v>1539.073413935693</v>
      </c>
      <c r="V1277" s="87" cm="1">
        <f t="array" ref="V1277">VLOOKUP($E1277,$AI$118:$AW$122,COLUMN($AW:$AW)-COLUMN($AH:$AH),FALSE)</f>
        <v>161.75600000000003</v>
      </c>
      <c r="W1277" s="87" t="str">
        <f t="shared" si="366"/>
        <v>Domestic</v>
      </c>
      <c r="X1277" s="87" t="str">
        <f t="shared" si="367"/>
        <v>Non-local</v>
      </c>
      <c r="Y1277" s="104"/>
      <c r="Z1277" s="87" t="str">
        <f t="shared" si="363"/>
        <v>USA</v>
      </c>
      <c r="AA1277" s="87" t="str">
        <f t="shared" si="364"/>
        <v>USA</v>
      </c>
      <c r="AB1277" s="82" cm="1">
        <f t="array" ref="AB1277">VLOOKUP(B1277,'GDP per Capita'!$T$2:$V$4235,COLUMN('GDP per Capita'!$V:$V)-COLUMN('GDP per Capita'!$S:$S),FALSE)</f>
        <v>63809.64</v>
      </c>
      <c r="AC1277" s="82">
        <f t="shared" si="368"/>
        <v>63809.64</v>
      </c>
      <c r="AD1277" s="82">
        <f t="shared" si="369"/>
        <v>63809.64</v>
      </c>
      <c r="AE1277" s="88">
        <f t="shared" si="365"/>
        <v>2.4119763313751545E-2</v>
      </c>
    </row>
    <row r="1278" spans="1:31">
      <c r="A1278" s="77" t="s">
        <v>1422</v>
      </c>
      <c r="B1278" s="77">
        <v>1277</v>
      </c>
      <c r="C1278" s="77" t="s">
        <v>29</v>
      </c>
      <c r="D1278" s="77" t="s">
        <v>29</v>
      </c>
      <c r="E1278" s="77">
        <v>2020</v>
      </c>
      <c r="F1278" s="77">
        <v>35.584859600000001</v>
      </c>
      <c r="G1278" s="77">
        <v>-80.810072399999996</v>
      </c>
      <c r="H1278" s="77">
        <v>0</v>
      </c>
      <c r="I1278" s="77" t="s">
        <v>881</v>
      </c>
      <c r="J1278" s="77">
        <v>43.074761000000002</v>
      </c>
      <c r="K1278" s="77">
        <v>-89.383761300000003</v>
      </c>
      <c r="L1278" s="77">
        <v>2222.32131586275</v>
      </c>
      <c r="M1278" s="77">
        <v>0.45507761993628698</v>
      </c>
      <c r="N1278" s="77">
        <v>0</v>
      </c>
      <c r="O1278" s="77">
        <v>426.68569264564798</v>
      </c>
      <c r="P1278" s="87" cm="1">
        <f t="array" ref="P1278">IF($X1278="Non-local",VLOOKUP($E1278,$AI$64:$AW$68,COLUMN($AW:$AW)-COLUMN($AH:$AH),FALSE),IF($X1278="Unknown",VLOOKUP($E1278,$AI$71:$AW$75,COLUMN($AW:$AW)-COLUMN($AH:$AH),FALSE),0))</f>
        <v>224</v>
      </c>
      <c r="Q1278" s="87" cm="1">
        <f t="array" ref="Q1278">IF($X1278="Non-local",VLOOKUP($E1278,$AI$40:$AW$44,COLUMN($AW:$AW)-COLUMN($AH:$AH),FALSE),IF($X1278="Unknown",VLOOKUP($E1278,$AI$47:$AW$51,COLUMN($AW:$AW)-COLUMN($AH:$AH),FALSE),0))</f>
        <v>470.18520000000001</v>
      </c>
      <c r="R1278" s="87" cm="1">
        <f t="array" ref="R1278">IF($X1278="Non-local",VLOOKUP($E1278,$AI$88:$AW$92,COLUMN($AW:$AW)-COLUMN($AH:$AH),FALSE),IF($X1278="Unknown",VLOOKUP($E1278,$AI$95:$AW$99,COLUMN($AW:$AW)-COLUMN($AH:$AH),FALSE),0))</f>
        <v>0.13052013767768686</v>
      </c>
      <c r="S1278" s="87" cm="1">
        <f t="array" ref="S1278">VLOOKUP($E1278,$AI$111:$AW$115,COLUMN($AW:$AW)-COLUMN($AH:$AH),FALSE)</f>
        <v>410.28773999999999</v>
      </c>
      <c r="T1278" s="104">
        <f t="shared" si="361"/>
        <v>0.58559775761397381</v>
      </c>
      <c r="U1278" s="104">
        <f t="shared" si="362"/>
        <v>1531.1586326456479</v>
      </c>
      <c r="V1278" s="87" cm="1">
        <f t="array" ref="V1278">VLOOKUP($E1278,$AI$118:$AW$122,COLUMN($AW:$AW)-COLUMN($AH:$AH),FALSE)</f>
        <v>161.75600000000003</v>
      </c>
      <c r="W1278" s="87" t="str">
        <f t="shared" si="366"/>
        <v>Domestic</v>
      </c>
      <c r="X1278" s="87" t="str">
        <f t="shared" si="367"/>
        <v>Non-local</v>
      </c>
      <c r="Y1278" s="104"/>
      <c r="Z1278" s="87" t="str">
        <f t="shared" si="363"/>
        <v>USA</v>
      </c>
      <c r="AA1278" s="87" t="str">
        <f t="shared" si="364"/>
        <v>USA</v>
      </c>
      <c r="AB1278" s="82" cm="1">
        <f t="array" ref="AB1278">VLOOKUP(B1278,'GDP per Capita'!$T$2:$V$4235,COLUMN('GDP per Capita'!$V:$V)-COLUMN('GDP per Capita'!$S:$S),FALSE)</f>
        <v>63809.64</v>
      </c>
      <c r="AC1278" s="82">
        <f t="shared" si="368"/>
        <v>63809.64</v>
      </c>
      <c r="AD1278" s="82">
        <f t="shared" si="369"/>
        <v>63809.64</v>
      </c>
      <c r="AE1278" s="88">
        <f t="shared" si="365"/>
        <v>2.3995725922378624E-2</v>
      </c>
    </row>
    <row r="1279" spans="1:31">
      <c r="A1279" s="77" t="s">
        <v>1343</v>
      </c>
      <c r="B1279" s="77">
        <v>1278</v>
      </c>
      <c r="C1279" s="77" t="s">
        <v>29</v>
      </c>
      <c r="D1279" s="77" t="s">
        <v>29</v>
      </c>
      <c r="E1279" s="77">
        <v>2020</v>
      </c>
      <c r="F1279" s="77">
        <v>46.859128699999999</v>
      </c>
      <c r="G1279" s="77">
        <v>-88.777473400000005</v>
      </c>
      <c r="H1279" s="77">
        <v>0</v>
      </c>
      <c r="I1279" s="77" t="s">
        <v>881</v>
      </c>
      <c r="J1279" s="77">
        <v>43.074761000000002</v>
      </c>
      <c r="K1279" s="77">
        <v>-89.383761300000003</v>
      </c>
      <c r="L1279" s="77">
        <v>846.98764330976701</v>
      </c>
      <c r="M1279" s="77">
        <v>0.27347199407408601</v>
      </c>
      <c r="N1279" s="77">
        <v>0</v>
      </c>
      <c r="O1279" s="77">
        <v>162.62162751547501</v>
      </c>
      <c r="P1279" s="87" cm="1">
        <f t="array" ref="P1279">IF($X1279="Non-local",VLOOKUP($E1279,$AI$64:$AW$68,COLUMN($AW:$AW)-COLUMN($AH:$AH),FALSE),IF($X1279="Unknown",VLOOKUP($E1279,$AI$71:$AW$75,COLUMN($AW:$AW)-COLUMN($AH:$AH),FALSE),0))</f>
        <v>224</v>
      </c>
      <c r="Q1279" s="87" cm="1">
        <f t="array" ref="Q1279">IF($X1279="Non-local",VLOOKUP($E1279,$AI$40:$AW$44,COLUMN($AW:$AW)-COLUMN($AH:$AH),FALSE),IF($X1279="Unknown",VLOOKUP($E1279,$AI$47:$AW$51,COLUMN($AW:$AW)-COLUMN($AH:$AH),FALSE),0))</f>
        <v>470.18520000000001</v>
      </c>
      <c r="R1279" s="87" cm="1">
        <f t="array" ref="R1279">IF($X1279="Non-local",VLOOKUP($E1279,$AI$88:$AW$92,COLUMN($AW:$AW)-COLUMN($AH:$AH),FALSE),IF($X1279="Unknown",VLOOKUP($E1279,$AI$95:$AW$99,COLUMN($AW:$AW)-COLUMN($AH:$AH),FALSE),0))</f>
        <v>0.13052013767768686</v>
      </c>
      <c r="S1279" s="87" cm="1">
        <f t="array" ref="S1279">VLOOKUP($E1279,$AI$111:$AW$115,COLUMN($AW:$AW)-COLUMN($AH:$AH),FALSE)</f>
        <v>410.28773999999999</v>
      </c>
      <c r="T1279" s="104">
        <f t="shared" si="361"/>
        <v>0.40399213175177284</v>
      </c>
      <c r="U1279" s="104">
        <f t="shared" si="362"/>
        <v>1267.0945675154749</v>
      </c>
      <c r="V1279" s="87" cm="1">
        <f t="array" ref="V1279">VLOOKUP($E1279,$AI$118:$AW$122,COLUMN($AW:$AW)-COLUMN($AH:$AH),FALSE)</f>
        <v>161.75600000000003</v>
      </c>
      <c r="W1279" s="87" t="str">
        <f t="shared" si="366"/>
        <v>Domestic</v>
      </c>
      <c r="X1279" s="87" t="str">
        <f t="shared" si="367"/>
        <v>Non-local</v>
      </c>
      <c r="Y1279" s="104"/>
      <c r="Z1279" s="87" t="str">
        <f t="shared" si="363"/>
        <v>USA</v>
      </c>
      <c r="AA1279" s="87" t="str">
        <f t="shared" si="364"/>
        <v>USA</v>
      </c>
      <c r="AB1279" s="82" cm="1">
        <f t="array" ref="AB1279">VLOOKUP(B1279,'GDP per Capita'!$T$2:$V$4235,COLUMN('GDP per Capita'!$V:$V)-COLUMN('GDP per Capita'!$S:$S),FALSE)</f>
        <v>63809.64</v>
      </c>
      <c r="AC1279" s="82">
        <f t="shared" si="368"/>
        <v>63809.64</v>
      </c>
      <c r="AD1279" s="82">
        <f t="shared" si="369"/>
        <v>63809.64</v>
      </c>
      <c r="AE1279" s="88">
        <f t="shared" si="365"/>
        <v>1.9857416019201407E-2</v>
      </c>
    </row>
    <row r="1280" spans="1:31">
      <c r="A1280" s="77" t="s">
        <v>1127</v>
      </c>
      <c r="B1280" s="77">
        <v>1279</v>
      </c>
      <c r="C1280" s="77" t="s">
        <v>29</v>
      </c>
      <c r="D1280" s="77" t="s">
        <v>29</v>
      </c>
      <c r="E1280" s="77">
        <v>2020</v>
      </c>
      <c r="F1280" s="77">
        <v>21.304546999999999</v>
      </c>
      <c r="G1280" s="77">
        <v>-157.85567639999999</v>
      </c>
      <c r="H1280" s="77">
        <v>0</v>
      </c>
      <c r="I1280" s="77" t="s">
        <v>881</v>
      </c>
      <c r="J1280" s="77">
        <v>43.074761000000002</v>
      </c>
      <c r="K1280" s="77">
        <v>-89.383761300000003</v>
      </c>
      <c r="L1280" s="77">
        <v>13374.8059311611</v>
      </c>
      <c r="M1280" s="77">
        <v>2.0666950854224901</v>
      </c>
      <c r="N1280" s="77">
        <v>0</v>
      </c>
      <c r="O1280" s="77">
        <v>1404.35462277191</v>
      </c>
      <c r="P1280" s="87" cm="1">
        <f t="array" ref="P1280">IF($X1280="Non-local",VLOOKUP($E1280,$AI$64:$AW$68,COLUMN($AW:$AW)-COLUMN($AH:$AH),FALSE),IF($X1280="Unknown",VLOOKUP($E1280,$AI$71:$AW$75,COLUMN($AW:$AW)-COLUMN($AH:$AH),FALSE),0))</f>
        <v>224</v>
      </c>
      <c r="Q1280" s="87" cm="1">
        <f t="array" ref="Q1280">IF($X1280="Non-local",VLOOKUP($E1280,$AI$40:$AW$44,COLUMN($AW:$AW)-COLUMN($AH:$AH),FALSE),IF($X1280="Unknown",VLOOKUP($E1280,$AI$47:$AW$51,COLUMN($AW:$AW)-COLUMN($AH:$AH),FALSE),0))</f>
        <v>470.18520000000001</v>
      </c>
      <c r="R1280" s="87" cm="1">
        <f t="array" ref="R1280">IF($X1280="Non-local",VLOOKUP($E1280,$AI$88:$AW$92,COLUMN($AW:$AW)-COLUMN($AH:$AH),FALSE),IF($X1280="Unknown",VLOOKUP($E1280,$AI$95:$AW$99,COLUMN($AW:$AW)-COLUMN($AH:$AH),FALSE),0))</f>
        <v>0.13052013767768686</v>
      </c>
      <c r="S1280" s="87" cm="1">
        <f t="array" ref="S1280">VLOOKUP($E1280,$AI$111:$AW$115,COLUMN($AW:$AW)-COLUMN($AH:$AH),FALSE)</f>
        <v>410.28773999999999</v>
      </c>
      <c r="T1280" s="104">
        <f t="shared" si="361"/>
        <v>2.1972152231001769</v>
      </c>
      <c r="U1280" s="104">
        <f t="shared" si="362"/>
        <v>2508.8275627719104</v>
      </c>
      <c r="V1280" s="87" cm="1">
        <f t="array" ref="V1280">VLOOKUP($E1280,$AI$118:$AW$122,COLUMN($AW:$AW)-COLUMN($AH:$AH),FALSE)</f>
        <v>161.75600000000003</v>
      </c>
      <c r="W1280" s="87" t="str">
        <f t="shared" si="366"/>
        <v>Domestic</v>
      </c>
      <c r="X1280" s="87" t="str">
        <f t="shared" si="367"/>
        <v>Non-local</v>
      </c>
      <c r="Y1280" s="104"/>
      <c r="Z1280" s="87" t="str">
        <f t="shared" si="363"/>
        <v>USA</v>
      </c>
      <c r="AA1280" s="87" t="str">
        <f t="shared" si="364"/>
        <v>USA</v>
      </c>
      <c r="AB1280" s="82" cm="1">
        <f t="array" ref="AB1280">VLOOKUP(B1280,'GDP per Capita'!$T$2:$V$4235,COLUMN('GDP per Capita'!$V:$V)-COLUMN('GDP per Capita'!$S:$S),FALSE)</f>
        <v>63809.64</v>
      </c>
      <c r="AC1280" s="82">
        <f t="shared" si="368"/>
        <v>63809.64</v>
      </c>
      <c r="AD1280" s="82">
        <f t="shared" si="369"/>
        <v>63809.64</v>
      </c>
      <c r="AE1280" s="88">
        <f t="shared" si="365"/>
        <v>3.9317375286428674E-2</v>
      </c>
    </row>
    <row r="1281" spans="1:31">
      <c r="A1281" s="77" t="s">
        <v>1423</v>
      </c>
      <c r="B1281" s="77">
        <v>1280</v>
      </c>
      <c r="C1281" s="77" t="s">
        <v>29</v>
      </c>
      <c r="D1281" s="77" t="s">
        <v>29</v>
      </c>
      <c r="E1281" s="77">
        <v>2020</v>
      </c>
      <c r="F1281" s="77">
        <v>34.297879399999999</v>
      </c>
      <c r="G1281" s="77">
        <v>-83.824066299999998</v>
      </c>
      <c r="H1281" s="77">
        <v>0</v>
      </c>
      <c r="I1281" s="77" t="s">
        <v>881</v>
      </c>
      <c r="J1281" s="77">
        <v>43.074761000000002</v>
      </c>
      <c r="K1281" s="77">
        <v>-89.383761300000003</v>
      </c>
      <c r="L1281" s="77">
        <v>2176.1735782802202</v>
      </c>
      <c r="M1281" s="77">
        <v>0.44898405229299498</v>
      </c>
      <c r="N1281" s="77">
        <v>0</v>
      </c>
      <c r="O1281" s="77">
        <v>417.82532702980302</v>
      </c>
      <c r="P1281" s="87" cm="1">
        <f t="array" ref="P1281">IF($X1281="Non-local",VLOOKUP($E1281,$AI$64:$AW$68,COLUMN($AW:$AW)-COLUMN($AH:$AH),FALSE),IF($X1281="Unknown",VLOOKUP($E1281,$AI$71:$AW$75,COLUMN($AW:$AW)-COLUMN($AH:$AH),FALSE),0))</f>
        <v>224</v>
      </c>
      <c r="Q1281" s="87" cm="1">
        <f t="array" ref="Q1281">IF($X1281="Non-local",VLOOKUP($E1281,$AI$40:$AW$44,COLUMN($AW:$AW)-COLUMN($AH:$AH),FALSE),IF($X1281="Unknown",VLOOKUP($E1281,$AI$47:$AW$51,COLUMN($AW:$AW)-COLUMN($AH:$AH),FALSE),0))</f>
        <v>470.18520000000001</v>
      </c>
      <c r="R1281" s="87" cm="1">
        <f t="array" ref="R1281">IF($X1281="Non-local",VLOOKUP($E1281,$AI$88:$AW$92,COLUMN($AW:$AW)-COLUMN($AH:$AH),FALSE),IF($X1281="Unknown",VLOOKUP($E1281,$AI$95:$AW$99,COLUMN($AW:$AW)-COLUMN($AH:$AH),FALSE),0))</f>
        <v>0.13052013767768686</v>
      </c>
      <c r="S1281" s="87" cm="1">
        <f t="array" ref="S1281">VLOOKUP($E1281,$AI$111:$AW$115,COLUMN($AW:$AW)-COLUMN($AH:$AH),FALSE)</f>
        <v>410.28773999999999</v>
      </c>
      <c r="T1281" s="104">
        <f t="shared" si="361"/>
        <v>0.57950418997068187</v>
      </c>
      <c r="U1281" s="104">
        <f t="shared" si="362"/>
        <v>1522.2982670298031</v>
      </c>
      <c r="V1281" s="87" cm="1">
        <f t="array" ref="V1281">VLOOKUP($E1281,$AI$118:$AW$122,COLUMN($AW:$AW)-COLUMN($AH:$AH),FALSE)</f>
        <v>161.75600000000003</v>
      </c>
      <c r="W1281" s="87" t="str">
        <f t="shared" si="366"/>
        <v>Domestic</v>
      </c>
      <c r="X1281" s="87" t="str">
        <f t="shared" si="367"/>
        <v>Non-local</v>
      </c>
      <c r="Y1281" s="104"/>
      <c r="Z1281" s="87" t="str">
        <f t="shared" si="363"/>
        <v>USA</v>
      </c>
      <c r="AA1281" s="87" t="str">
        <f t="shared" si="364"/>
        <v>USA</v>
      </c>
      <c r="AB1281" s="82" cm="1">
        <f t="array" ref="AB1281">VLOOKUP(B1281,'GDP per Capita'!$T$2:$V$4235,COLUMN('GDP per Capita'!$V:$V)-COLUMN('GDP per Capita'!$S:$S),FALSE)</f>
        <v>63809.64</v>
      </c>
      <c r="AC1281" s="82">
        <f t="shared" si="368"/>
        <v>63809.64</v>
      </c>
      <c r="AD1281" s="82">
        <f t="shared" si="369"/>
        <v>63809.64</v>
      </c>
      <c r="AE1281" s="88">
        <f t="shared" si="365"/>
        <v>2.385686969915209E-2</v>
      </c>
    </row>
    <row r="1282" spans="1:31">
      <c r="A1282" s="77" t="s">
        <v>1424</v>
      </c>
      <c r="B1282" s="77">
        <v>1281</v>
      </c>
      <c r="C1282" s="77" t="s">
        <v>29</v>
      </c>
      <c r="D1282" s="77" t="s">
        <v>29</v>
      </c>
      <c r="E1282" s="77">
        <v>2020</v>
      </c>
      <c r="F1282" s="77">
        <v>42.453491999999997</v>
      </c>
      <c r="G1282" s="77">
        <v>-75.062953100000001</v>
      </c>
      <c r="H1282" s="77">
        <v>0</v>
      </c>
      <c r="I1282" s="77" t="s">
        <v>881</v>
      </c>
      <c r="J1282" s="77">
        <v>43.074761000000002</v>
      </c>
      <c r="K1282" s="77">
        <v>-89.383761300000003</v>
      </c>
      <c r="L1282" s="77">
        <v>2339.3707148526</v>
      </c>
      <c r="M1282" s="77">
        <v>0.470533381534045</v>
      </c>
      <c r="N1282" s="77">
        <v>0</v>
      </c>
      <c r="O1282" s="77">
        <v>449.15917725169999</v>
      </c>
      <c r="P1282" s="87" cm="1">
        <f t="array" ref="P1282">IF($X1282="Non-local",VLOOKUP($E1282,$AI$64:$AW$68,COLUMN($AW:$AW)-COLUMN($AH:$AH),FALSE),IF($X1282="Unknown",VLOOKUP($E1282,$AI$71:$AW$75,COLUMN($AW:$AW)-COLUMN($AH:$AH),FALSE),0))</f>
        <v>224</v>
      </c>
      <c r="Q1282" s="87" cm="1">
        <f t="array" ref="Q1282">IF($X1282="Non-local",VLOOKUP($E1282,$AI$40:$AW$44,COLUMN($AW:$AW)-COLUMN($AH:$AH),FALSE),IF($X1282="Unknown",VLOOKUP($E1282,$AI$47:$AW$51,COLUMN($AW:$AW)-COLUMN($AH:$AH),FALSE),0))</f>
        <v>470.18520000000001</v>
      </c>
      <c r="R1282" s="87" cm="1">
        <f t="array" ref="R1282">IF($X1282="Non-local",VLOOKUP($E1282,$AI$88:$AW$92,COLUMN($AW:$AW)-COLUMN($AH:$AH),FALSE),IF($X1282="Unknown",VLOOKUP($E1282,$AI$95:$AW$99,COLUMN($AW:$AW)-COLUMN($AH:$AH),FALSE),0))</f>
        <v>0.13052013767768686</v>
      </c>
      <c r="S1282" s="87" cm="1">
        <f t="array" ref="S1282">VLOOKUP($E1282,$AI$111:$AW$115,COLUMN($AW:$AW)-COLUMN($AH:$AH),FALSE)</f>
        <v>410.28773999999999</v>
      </c>
      <c r="T1282" s="104">
        <f t="shared" ref="T1282:T1345" si="370">SUM(M1282,R1282)</f>
        <v>0.60105351921173189</v>
      </c>
      <c r="U1282" s="104">
        <f t="shared" ref="U1282:U1345" si="371">SUM(O1282,P1282,Q1282,S1282)</f>
        <v>1553.6321172516998</v>
      </c>
      <c r="V1282" s="87" cm="1">
        <f t="array" ref="V1282">VLOOKUP($E1282,$AI$118:$AW$122,COLUMN($AW:$AW)-COLUMN($AH:$AH),FALSE)</f>
        <v>161.75600000000003</v>
      </c>
      <c r="W1282" s="87" t="str">
        <f t="shared" si="366"/>
        <v>Domestic</v>
      </c>
      <c r="X1282" s="87" t="str">
        <f t="shared" si="367"/>
        <v>Non-local</v>
      </c>
      <c r="Y1282" s="104"/>
      <c r="Z1282" s="87" t="str">
        <f t="shared" ref="Z1282:Z1345" si="372">C1282</f>
        <v>USA</v>
      </c>
      <c r="AA1282" s="87" t="str">
        <f t="shared" ref="AA1282:AA1345" si="373">D1282</f>
        <v>USA</v>
      </c>
      <c r="AB1282" s="82" cm="1">
        <f t="array" ref="AB1282">VLOOKUP(B1282,'GDP per Capita'!$T$2:$V$4235,COLUMN('GDP per Capita'!$V:$V)-COLUMN('GDP per Capita'!$S:$S),FALSE)</f>
        <v>63809.64</v>
      </c>
      <c r="AC1282" s="82">
        <f t="shared" si="368"/>
        <v>63809.64</v>
      </c>
      <c r="AD1282" s="82">
        <f t="shared" si="369"/>
        <v>63809.64</v>
      </c>
      <c r="AE1282" s="88">
        <f t="shared" ref="AE1282:AE1345" si="374">U1282/AD1282</f>
        <v>2.4347921681609548E-2</v>
      </c>
    </row>
    <row r="1283" spans="1:31">
      <c r="A1283" s="77" t="s">
        <v>911</v>
      </c>
      <c r="B1283" s="77">
        <v>1282</v>
      </c>
      <c r="C1283" s="77" t="s">
        <v>29</v>
      </c>
      <c r="D1283" s="77" t="s">
        <v>29</v>
      </c>
      <c r="E1283" s="77">
        <v>2020</v>
      </c>
      <c r="F1283" s="77">
        <v>42.3750997</v>
      </c>
      <c r="G1283" s="77">
        <v>-71.105615700000001</v>
      </c>
      <c r="H1283" s="77">
        <v>0</v>
      </c>
      <c r="I1283" s="77" t="s">
        <v>881</v>
      </c>
      <c r="J1283" s="77">
        <v>43.074761000000002</v>
      </c>
      <c r="K1283" s="77">
        <v>-89.383761300000003</v>
      </c>
      <c r="L1283" s="77">
        <v>2984.2751494265199</v>
      </c>
      <c r="M1283" s="77">
        <v>0.56042166301739005</v>
      </c>
      <c r="N1283" s="77">
        <v>0</v>
      </c>
      <c r="O1283" s="77">
        <v>572.98082868989297</v>
      </c>
      <c r="P1283" s="87" cm="1">
        <f t="array" ref="P1283">IF($X1283="Non-local",VLOOKUP($E1283,$AI$64:$AW$68,COLUMN($AW:$AW)-COLUMN($AH:$AH),FALSE),IF($X1283="Unknown",VLOOKUP($E1283,$AI$71:$AW$75,COLUMN($AW:$AW)-COLUMN($AH:$AH),FALSE),0))</f>
        <v>224</v>
      </c>
      <c r="Q1283" s="87" cm="1">
        <f t="array" ref="Q1283">IF($X1283="Non-local",VLOOKUP($E1283,$AI$40:$AW$44,COLUMN($AW:$AW)-COLUMN($AH:$AH),FALSE),IF($X1283="Unknown",VLOOKUP($E1283,$AI$47:$AW$51,COLUMN($AW:$AW)-COLUMN($AH:$AH),FALSE),0))</f>
        <v>470.18520000000001</v>
      </c>
      <c r="R1283" s="87" cm="1">
        <f t="array" ref="R1283">IF($X1283="Non-local",VLOOKUP($E1283,$AI$88:$AW$92,COLUMN($AW:$AW)-COLUMN($AH:$AH),FALSE),IF($X1283="Unknown",VLOOKUP($E1283,$AI$95:$AW$99,COLUMN($AW:$AW)-COLUMN($AH:$AH),FALSE),0))</f>
        <v>0.13052013767768686</v>
      </c>
      <c r="S1283" s="87" cm="1">
        <f t="array" ref="S1283">VLOOKUP($E1283,$AI$111:$AW$115,COLUMN($AW:$AW)-COLUMN($AH:$AH),FALSE)</f>
        <v>410.28773999999999</v>
      </c>
      <c r="T1283" s="104">
        <f t="shared" si="370"/>
        <v>0.69094180069507694</v>
      </c>
      <c r="U1283" s="104">
        <f t="shared" si="371"/>
        <v>1677.453768689893</v>
      </c>
      <c r="V1283" s="87" cm="1">
        <f t="array" ref="V1283">VLOOKUP($E1283,$AI$118:$AW$122,COLUMN($AW:$AW)-COLUMN($AH:$AH),FALSE)</f>
        <v>161.75600000000003</v>
      </c>
      <c r="W1283" s="87" t="str">
        <f t="shared" ref="W1283:W1346" si="375">IF(Z1283&lt;&gt;"USA",IF(Z1283&lt;&gt;"Unknown","International","Unknown"),"Domestic")</f>
        <v>Domestic</v>
      </c>
      <c r="X1283" s="87" t="str">
        <f t="shared" ref="X1283:X1346" si="376">IF(A1283="Unknown","Unknown",IF(H1283=1,"Local","Non-local"))</f>
        <v>Non-local</v>
      </c>
      <c r="Y1283" s="104"/>
      <c r="Z1283" s="87" t="str">
        <f t="shared" si="372"/>
        <v>USA</v>
      </c>
      <c r="AA1283" s="87" t="str">
        <f t="shared" si="373"/>
        <v>USA</v>
      </c>
      <c r="AB1283" s="82" cm="1">
        <f t="array" ref="AB1283">VLOOKUP(B1283,'GDP per Capita'!$T$2:$V$4235,COLUMN('GDP per Capita'!$V:$V)-COLUMN('GDP per Capita'!$S:$S),FALSE)</f>
        <v>63809.64</v>
      </c>
      <c r="AC1283" s="82">
        <f t="shared" ref="AC1283:AC1346" si="377">IFERROR(AB1283,"")</f>
        <v>63809.64</v>
      </c>
      <c r="AD1283" s="82">
        <f t="shared" ref="AD1283:AD1346" si="378">IFERROR(AB1283,AVERAGE(AC$2:AC$2538))</f>
        <v>63809.64</v>
      </c>
      <c r="AE1283" s="88">
        <f t="shared" si="374"/>
        <v>2.6288406715504004E-2</v>
      </c>
    </row>
    <row r="1284" spans="1:31">
      <c r="A1284" s="77" t="s">
        <v>1043</v>
      </c>
      <c r="B1284" s="77">
        <v>1283</v>
      </c>
      <c r="C1284" s="77" t="s">
        <v>29</v>
      </c>
      <c r="D1284" s="77" t="s">
        <v>29</v>
      </c>
      <c r="E1284" s="77">
        <v>2020</v>
      </c>
      <c r="F1284" s="77">
        <v>34.365355450000003</v>
      </c>
      <c r="G1284" s="77">
        <v>-89.534908295442406</v>
      </c>
      <c r="H1284" s="77">
        <v>0</v>
      </c>
      <c r="I1284" s="77" t="s">
        <v>881</v>
      </c>
      <c r="J1284" s="77">
        <v>43.074761000000002</v>
      </c>
      <c r="K1284" s="77">
        <v>-89.383761300000003</v>
      </c>
      <c r="L1284" s="77">
        <v>1937.0626980709901</v>
      </c>
      <c r="M1284" s="77">
        <v>0.41741070982530598</v>
      </c>
      <c r="N1284" s="77">
        <v>0</v>
      </c>
      <c r="O1284" s="77">
        <v>371.91603802963101</v>
      </c>
      <c r="P1284" s="87" cm="1">
        <f t="array" ref="P1284">IF($X1284="Non-local",VLOOKUP($E1284,$AI$64:$AW$68,COLUMN($AW:$AW)-COLUMN($AH:$AH),FALSE),IF($X1284="Unknown",VLOOKUP($E1284,$AI$71:$AW$75,COLUMN($AW:$AW)-COLUMN($AH:$AH),FALSE),0))</f>
        <v>224</v>
      </c>
      <c r="Q1284" s="87" cm="1">
        <f t="array" ref="Q1284">IF($X1284="Non-local",VLOOKUP($E1284,$AI$40:$AW$44,COLUMN($AW:$AW)-COLUMN($AH:$AH),FALSE),IF($X1284="Unknown",VLOOKUP($E1284,$AI$47:$AW$51,COLUMN($AW:$AW)-COLUMN($AH:$AH),FALSE),0))</f>
        <v>470.18520000000001</v>
      </c>
      <c r="R1284" s="87" cm="1">
        <f t="array" ref="R1284">IF($X1284="Non-local",VLOOKUP($E1284,$AI$88:$AW$92,COLUMN($AW:$AW)-COLUMN($AH:$AH),FALSE),IF($X1284="Unknown",VLOOKUP($E1284,$AI$95:$AW$99,COLUMN($AW:$AW)-COLUMN($AH:$AH),FALSE),0))</f>
        <v>0.13052013767768686</v>
      </c>
      <c r="S1284" s="87" cm="1">
        <f t="array" ref="S1284">VLOOKUP($E1284,$AI$111:$AW$115,COLUMN($AW:$AW)-COLUMN($AH:$AH),FALSE)</f>
        <v>410.28773999999999</v>
      </c>
      <c r="T1284" s="104">
        <f t="shared" si="370"/>
        <v>0.54793084750299281</v>
      </c>
      <c r="U1284" s="104">
        <f t="shared" si="371"/>
        <v>1476.3889780296311</v>
      </c>
      <c r="V1284" s="87" cm="1">
        <f t="array" ref="V1284">VLOOKUP($E1284,$AI$118:$AW$122,COLUMN($AW:$AW)-COLUMN($AH:$AH),FALSE)</f>
        <v>161.75600000000003</v>
      </c>
      <c r="W1284" s="87" t="str">
        <f t="shared" si="375"/>
        <v>Domestic</v>
      </c>
      <c r="X1284" s="87" t="str">
        <f t="shared" si="376"/>
        <v>Non-local</v>
      </c>
      <c r="Y1284" s="104"/>
      <c r="Z1284" s="87" t="str">
        <f t="shared" si="372"/>
        <v>USA</v>
      </c>
      <c r="AA1284" s="87" t="str">
        <f t="shared" si="373"/>
        <v>USA</v>
      </c>
      <c r="AB1284" s="82" cm="1">
        <f t="array" ref="AB1284">VLOOKUP(B1284,'GDP per Capita'!$T$2:$V$4235,COLUMN('GDP per Capita'!$V:$V)-COLUMN('GDP per Capita'!$S:$S),FALSE)</f>
        <v>63809.64</v>
      </c>
      <c r="AC1284" s="82">
        <f t="shared" si="377"/>
        <v>63809.64</v>
      </c>
      <c r="AD1284" s="82">
        <f t="shared" si="378"/>
        <v>63809.64</v>
      </c>
      <c r="AE1284" s="88">
        <f t="shared" si="374"/>
        <v>2.3137397077144316E-2</v>
      </c>
    </row>
    <row r="1285" spans="1:31">
      <c r="A1285" s="77" t="s">
        <v>1191</v>
      </c>
      <c r="B1285" s="77">
        <v>1284</v>
      </c>
      <c r="C1285" s="77" t="s">
        <v>29</v>
      </c>
      <c r="D1285" s="77" t="s">
        <v>29</v>
      </c>
      <c r="E1285" s="77">
        <v>2020</v>
      </c>
      <c r="F1285" s="77">
        <v>48.754401199999997</v>
      </c>
      <c r="G1285" s="77">
        <v>-122.4788361</v>
      </c>
      <c r="H1285" s="77">
        <v>0</v>
      </c>
      <c r="I1285" s="77" t="s">
        <v>881</v>
      </c>
      <c r="J1285" s="77">
        <v>43.074761000000002</v>
      </c>
      <c r="K1285" s="77">
        <v>-89.383761300000003</v>
      </c>
      <c r="L1285" s="77">
        <v>5229.3318166132303</v>
      </c>
      <c r="M1285" s="77">
        <v>0.90757926666562205</v>
      </c>
      <c r="N1285" s="77">
        <v>0</v>
      </c>
      <c r="O1285" s="77">
        <v>627.51981799358805</v>
      </c>
      <c r="P1285" s="87" cm="1">
        <f t="array" ref="P1285">IF($X1285="Non-local",VLOOKUP($E1285,$AI$64:$AW$68,COLUMN($AW:$AW)-COLUMN($AH:$AH),FALSE),IF($X1285="Unknown",VLOOKUP($E1285,$AI$71:$AW$75,COLUMN($AW:$AW)-COLUMN($AH:$AH),FALSE),0))</f>
        <v>224</v>
      </c>
      <c r="Q1285" s="87" cm="1">
        <f t="array" ref="Q1285">IF($X1285="Non-local",VLOOKUP($E1285,$AI$40:$AW$44,COLUMN($AW:$AW)-COLUMN($AH:$AH),FALSE),IF($X1285="Unknown",VLOOKUP($E1285,$AI$47:$AW$51,COLUMN($AW:$AW)-COLUMN($AH:$AH),FALSE),0))</f>
        <v>470.18520000000001</v>
      </c>
      <c r="R1285" s="87" cm="1">
        <f t="array" ref="R1285">IF($X1285="Non-local",VLOOKUP($E1285,$AI$88:$AW$92,COLUMN($AW:$AW)-COLUMN($AH:$AH),FALSE),IF($X1285="Unknown",VLOOKUP($E1285,$AI$95:$AW$99,COLUMN($AW:$AW)-COLUMN($AH:$AH),FALSE),0))</f>
        <v>0.13052013767768686</v>
      </c>
      <c r="S1285" s="87" cm="1">
        <f t="array" ref="S1285">VLOOKUP($E1285,$AI$111:$AW$115,COLUMN($AW:$AW)-COLUMN($AH:$AH),FALSE)</f>
        <v>410.28773999999999</v>
      </c>
      <c r="T1285" s="104">
        <f t="shared" si="370"/>
        <v>1.0380994043433089</v>
      </c>
      <c r="U1285" s="104">
        <f t="shared" si="371"/>
        <v>1731.9927579935882</v>
      </c>
      <c r="V1285" s="87" cm="1">
        <f t="array" ref="V1285">VLOOKUP($E1285,$AI$118:$AW$122,COLUMN($AW:$AW)-COLUMN($AH:$AH),FALSE)</f>
        <v>161.75600000000003</v>
      </c>
      <c r="W1285" s="87" t="str">
        <f t="shared" si="375"/>
        <v>Domestic</v>
      </c>
      <c r="X1285" s="87" t="str">
        <f t="shared" si="376"/>
        <v>Non-local</v>
      </c>
      <c r="Y1285" s="104"/>
      <c r="Z1285" s="87" t="str">
        <f t="shared" si="372"/>
        <v>USA</v>
      </c>
      <c r="AA1285" s="87" t="str">
        <f t="shared" si="373"/>
        <v>USA</v>
      </c>
      <c r="AB1285" s="82" cm="1">
        <f t="array" ref="AB1285">VLOOKUP(B1285,'GDP per Capita'!$T$2:$V$4235,COLUMN('GDP per Capita'!$V:$V)-COLUMN('GDP per Capita'!$S:$S),FALSE)</f>
        <v>63809.64</v>
      </c>
      <c r="AC1285" s="82">
        <f t="shared" si="377"/>
        <v>63809.64</v>
      </c>
      <c r="AD1285" s="82">
        <f t="shared" si="378"/>
        <v>63809.64</v>
      </c>
      <c r="AE1285" s="88">
        <f t="shared" si="374"/>
        <v>2.714312066317234E-2</v>
      </c>
    </row>
    <row r="1286" spans="1:31">
      <c r="A1286" s="77" t="s">
        <v>1168</v>
      </c>
      <c r="B1286" s="77">
        <v>1285</v>
      </c>
      <c r="C1286" s="77" t="s">
        <v>29</v>
      </c>
      <c r="D1286" s="77" t="s">
        <v>29</v>
      </c>
      <c r="E1286" s="77">
        <v>2020</v>
      </c>
      <c r="F1286" s="77">
        <v>39.629680899999997</v>
      </c>
      <c r="G1286" s="77">
        <v>-79.955943700000006</v>
      </c>
      <c r="H1286" s="77">
        <v>0</v>
      </c>
      <c r="I1286" s="77" t="s">
        <v>881</v>
      </c>
      <c r="J1286" s="77">
        <v>43.074761000000002</v>
      </c>
      <c r="K1286" s="77">
        <v>-89.383761300000003</v>
      </c>
      <c r="L1286" s="77">
        <v>1749.0455605131399</v>
      </c>
      <c r="M1286" s="77">
        <v>0.392584029129246</v>
      </c>
      <c r="N1286" s="77">
        <v>0</v>
      </c>
      <c r="O1286" s="77">
        <v>335.816747618524</v>
      </c>
      <c r="P1286" s="87" cm="1">
        <f t="array" ref="P1286">IF($X1286="Non-local",VLOOKUP($E1286,$AI$64:$AW$68,COLUMN($AW:$AW)-COLUMN($AH:$AH),FALSE),IF($X1286="Unknown",VLOOKUP($E1286,$AI$71:$AW$75,COLUMN($AW:$AW)-COLUMN($AH:$AH),FALSE),0))</f>
        <v>224</v>
      </c>
      <c r="Q1286" s="87" cm="1">
        <f t="array" ref="Q1286">IF($X1286="Non-local",VLOOKUP($E1286,$AI$40:$AW$44,COLUMN($AW:$AW)-COLUMN($AH:$AH),FALSE),IF($X1286="Unknown",VLOOKUP($E1286,$AI$47:$AW$51,COLUMN($AW:$AW)-COLUMN($AH:$AH),FALSE),0))</f>
        <v>470.18520000000001</v>
      </c>
      <c r="R1286" s="87" cm="1">
        <f t="array" ref="R1286">IF($X1286="Non-local",VLOOKUP($E1286,$AI$88:$AW$92,COLUMN($AW:$AW)-COLUMN($AH:$AH),FALSE),IF($X1286="Unknown",VLOOKUP($E1286,$AI$95:$AW$99,COLUMN($AW:$AW)-COLUMN($AH:$AH),FALSE),0))</f>
        <v>0.13052013767768686</v>
      </c>
      <c r="S1286" s="87" cm="1">
        <f t="array" ref="S1286">VLOOKUP($E1286,$AI$111:$AW$115,COLUMN($AW:$AW)-COLUMN($AH:$AH),FALSE)</f>
        <v>410.28773999999999</v>
      </c>
      <c r="T1286" s="104">
        <f t="shared" si="370"/>
        <v>0.52310416680693284</v>
      </c>
      <c r="U1286" s="104">
        <f t="shared" si="371"/>
        <v>1440.2896876185239</v>
      </c>
      <c r="V1286" s="87" cm="1">
        <f t="array" ref="V1286">VLOOKUP($E1286,$AI$118:$AW$122,COLUMN($AW:$AW)-COLUMN($AH:$AH),FALSE)</f>
        <v>161.75600000000003</v>
      </c>
      <c r="W1286" s="87" t="str">
        <f t="shared" si="375"/>
        <v>Domestic</v>
      </c>
      <c r="X1286" s="87" t="str">
        <f t="shared" si="376"/>
        <v>Non-local</v>
      </c>
      <c r="Y1286" s="104"/>
      <c r="Z1286" s="87" t="str">
        <f t="shared" si="372"/>
        <v>USA</v>
      </c>
      <c r="AA1286" s="87" t="str">
        <f t="shared" si="373"/>
        <v>USA</v>
      </c>
      <c r="AB1286" s="82" cm="1">
        <f t="array" ref="AB1286">VLOOKUP(B1286,'GDP per Capita'!$T$2:$V$4235,COLUMN('GDP per Capita'!$V:$V)-COLUMN('GDP per Capita'!$S:$S),FALSE)</f>
        <v>63809.64</v>
      </c>
      <c r="AC1286" s="82">
        <f t="shared" si="377"/>
        <v>63809.64</v>
      </c>
      <c r="AD1286" s="82">
        <f t="shared" si="378"/>
        <v>63809.64</v>
      </c>
      <c r="AE1286" s="88">
        <f t="shared" si="374"/>
        <v>2.257166295905327E-2</v>
      </c>
    </row>
    <row r="1287" spans="1:31">
      <c r="A1287" s="77" t="s">
        <v>1425</v>
      </c>
      <c r="B1287" s="77">
        <v>1286</v>
      </c>
      <c r="C1287" s="77" t="s">
        <v>29</v>
      </c>
      <c r="D1287" s="77" t="s">
        <v>29</v>
      </c>
      <c r="E1287" s="77">
        <v>2020</v>
      </c>
      <c r="F1287" s="77">
        <v>42.350096700000002</v>
      </c>
      <c r="G1287" s="77">
        <v>-71.232833200000002</v>
      </c>
      <c r="H1287" s="77">
        <v>0</v>
      </c>
      <c r="I1287" s="77" t="s">
        <v>881</v>
      </c>
      <c r="J1287" s="77">
        <v>43.074761000000002</v>
      </c>
      <c r="K1287" s="77">
        <v>-89.383761300000003</v>
      </c>
      <c r="L1287" s="77">
        <v>2964.5325167425699</v>
      </c>
      <c r="M1287" s="77">
        <v>0.55727868806706105</v>
      </c>
      <c r="N1287" s="77">
        <v>0</v>
      </c>
      <c r="O1287" s="77">
        <v>569.190243214573</v>
      </c>
      <c r="P1287" s="87" cm="1">
        <f t="array" ref="P1287">IF($X1287="Non-local",VLOOKUP($E1287,$AI$64:$AW$68,COLUMN($AW:$AW)-COLUMN($AH:$AH),FALSE),IF($X1287="Unknown",VLOOKUP($E1287,$AI$71:$AW$75,COLUMN($AW:$AW)-COLUMN($AH:$AH),FALSE),0))</f>
        <v>224</v>
      </c>
      <c r="Q1287" s="87" cm="1">
        <f t="array" ref="Q1287">IF($X1287="Non-local",VLOOKUP($E1287,$AI$40:$AW$44,COLUMN($AW:$AW)-COLUMN($AH:$AH),FALSE),IF($X1287="Unknown",VLOOKUP($E1287,$AI$47:$AW$51,COLUMN($AW:$AW)-COLUMN($AH:$AH),FALSE),0))</f>
        <v>470.18520000000001</v>
      </c>
      <c r="R1287" s="87" cm="1">
        <f t="array" ref="R1287">IF($X1287="Non-local",VLOOKUP($E1287,$AI$88:$AW$92,COLUMN($AW:$AW)-COLUMN($AH:$AH),FALSE),IF($X1287="Unknown",VLOOKUP($E1287,$AI$95:$AW$99,COLUMN($AW:$AW)-COLUMN($AH:$AH),FALSE),0))</f>
        <v>0.13052013767768686</v>
      </c>
      <c r="S1287" s="87" cm="1">
        <f t="array" ref="S1287">VLOOKUP($E1287,$AI$111:$AW$115,COLUMN($AW:$AW)-COLUMN($AH:$AH),FALSE)</f>
        <v>410.28773999999999</v>
      </c>
      <c r="T1287" s="104">
        <f t="shared" si="370"/>
        <v>0.68779882574474793</v>
      </c>
      <c r="U1287" s="104">
        <f t="shared" si="371"/>
        <v>1673.6631832145729</v>
      </c>
      <c r="V1287" s="87" cm="1">
        <f t="array" ref="V1287">VLOOKUP($E1287,$AI$118:$AW$122,COLUMN($AW:$AW)-COLUMN($AH:$AH),FALSE)</f>
        <v>161.75600000000003</v>
      </c>
      <c r="W1287" s="87" t="str">
        <f t="shared" si="375"/>
        <v>Domestic</v>
      </c>
      <c r="X1287" s="87" t="str">
        <f t="shared" si="376"/>
        <v>Non-local</v>
      </c>
      <c r="Y1287" s="104"/>
      <c r="Z1287" s="87" t="str">
        <f t="shared" si="372"/>
        <v>USA</v>
      </c>
      <c r="AA1287" s="87" t="str">
        <f t="shared" si="373"/>
        <v>USA</v>
      </c>
      <c r="AB1287" s="82" cm="1">
        <f t="array" ref="AB1287">VLOOKUP(B1287,'GDP per Capita'!$T$2:$V$4235,COLUMN('GDP per Capita'!$V:$V)-COLUMN('GDP per Capita'!$S:$S),FALSE)</f>
        <v>63809.64</v>
      </c>
      <c r="AC1287" s="82">
        <f t="shared" si="377"/>
        <v>63809.64</v>
      </c>
      <c r="AD1287" s="82">
        <f t="shared" si="378"/>
        <v>63809.64</v>
      </c>
      <c r="AE1287" s="88">
        <f t="shared" si="374"/>
        <v>2.6229002125926004E-2</v>
      </c>
    </row>
    <row r="1288" spans="1:31">
      <c r="A1288" s="77" t="s">
        <v>1127</v>
      </c>
      <c r="B1288" s="77">
        <v>1287</v>
      </c>
      <c r="C1288" s="77" t="s">
        <v>29</v>
      </c>
      <c r="D1288" s="77" t="s">
        <v>29</v>
      </c>
      <c r="E1288" s="77">
        <v>2020</v>
      </c>
      <c r="F1288" s="77">
        <v>21.304546999999999</v>
      </c>
      <c r="G1288" s="77">
        <v>-157.85567639999999</v>
      </c>
      <c r="H1288" s="77">
        <v>0</v>
      </c>
      <c r="I1288" s="77" t="s">
        <v>881</v>
      </c>
      <c r="J1288" s="77">
        <v>43.074761000000002</v>
      </c>
      <c r="K1288" s="77">
        <v>-89.383761300000003</v>
      </c>
      <c r="L1288" s="77">
        <v>13374.8059311611</v>
      </c>
      <c r="M1288" s="77">
        <v>2.0666950854224901</v>
      </c>
      <c r="N1288" s="77">
        <v>0</v>
      </c>
      <c r="O1288" s="77">
        <v>1404.35462277191</v>
      </c>
      <c r="P1288" s="87" cm="1">
        <f t="array" ref="P1288">IF($X1288="Non-local",VLOOKUP($E1288,$AI$64:$AW$68,COLUMN($AW:$AW)-COLUMN($AH:$AH),FALSE),IF($X1288="Unknown",VLOOKUP($E1288,$AI$71:$AW$75,COLUMN($AW:$AW)-COLUMN($AH:$AH),FALSE),0))</f>
        <v>224</v>
      </c>
      <c r="Q1288" s="87" cm="1">
        <f t="array" ref="Q1288">IF($X1288="Non-local",VLOOKUP($E1288,$AI$40:$AW$44,COLUMN($AW:$AW)-COLUMN($AH:$AH),FALSE),IF($X1288="Unknown",VLOOKUP($E1288,$AI$47:$AW$51,COLUMN($AW:$AW)-COLUMN($AH:$AH),FALSE),0))</f>
        <v>470.18520000000001</v>
      </c>
      <c r="R1288" s="87" cm="1">
        <f t="array" ref="R1288">IF($X1288="Non-local",VLOOKUP($E1288,$AI$88:$AW$92,COLUMN($AW:$AW)-COLUMN($AH:$AH),FALSE),IF($X1288="Unknown",VLOOKUP($E1288,$AI$95:$AW$99,COLUMN($AW:$AW)-COLUMN($AH:$AH),FALSE),0))</f>
        <v>0.13052013767768686</v>
      </c>
      <c r="S1288" s="87" cm="1">
        <f t="array" ref="S1288">VLOOKUP($E1288,$AI$111:$AW$115,COLUMN($AW:$AW)-COLUMN($AH:$AH),FALSE)</f>
        <v>410.28773999999999</v>
      </c>
      <c r="T1288" s="104">
        <f t="shared" si="370"/>
        <v>2.1972152231001769</v>
      </c>
      <c r="U1288" s="104">
        <f t="shared" si="371"/>
        <v>2508.8275627719104</v>
      </c>
      <c r="V1288" s="87" cm="1">
        <f t="array" ref="V1288">VLOOKUP($E1288,$AI$118:$AW$122,COLUMN($AW:$AW)-COLUMN($AH:$AH),FALSE)</f>
        <v>161.75600000000003</v>
      </c>
      <c r="W1288" s="87" t="str">
        <f t="shared" si="375"/>
        <v>Domestic</v>
      </c>
      <c r="X1288" s="87" t="str">
        <f t="shared" si="376"/>
        <v>Non-local</v>
      </c>
      <c r="Y1288" s="104"/>
      <c r="Z1288" s="87" t="str">
        <f t="shared" si="372"/>
        <v>USA</v>
      </c>
      <c r="AA1288" s="87" t="str">
        <f t="shared" si="373"/>
        <v>USA</v>
      </c>
      <c r="AB1288" s="82" cm="1">
        <f t="array" ref="AB1288">VLOOKUP(B1288,'GDP per Capita'!$T$2:$V$4235,COLUMN('GDP per Capita'!$V:$V)-COLUMN('GDP per Capita'!$S:$S),FALSE)</f>
        <v>63809.64</v>
      </c>
      <c r="AC1288" s="82">
        <f t="shared" si="377"/>
        <v>63809.64</v>
      </c>
      <c r="AD1288" s="82">
        <f t="shared" si="378"/>
        <v>63809.64</v>
      </c>
      <c r="AE1288" s="88">
        <f t="shared" si="374"/>
        <v>3.9317375286428674E-2</v>
      </c>
    </row>
    <row r="1289" spans="1:31">
      <c r="A1289" s="77" t="s">
        <v>1042</v>
      </c>
      <c r="B1289" s="77">
        <v>1288</v>
      </c>
      <c r="C1289" s="77" t="s">
        <v>29</v>
      </c>
      <c r="D1289" s="77" t="s">
        <v>29</v>
      </c>
      <c r="E1289" s="77">
        <v>2020</v>
      </c>
      <c r="F1289" s="77">
        <v>40.193689200000001</v>
      </c>
      <c r="G1289" s="77">
        <v>-85.386527099999995</v>
      </c>
      <c r="H1289" s="77">
        <v>0</v>
      </c>
      <c r="I1289" s="77" t="s">
        <v>881</v>
      </c>
      <c r="J1289" s="77">
        <v>43.074761000000002</v>
      </c>
      <c r="K1289" s="77">
        <v>-89.383761300000003</v>
      </c>
      <c r="L1289" s="77">
        <v>922.79920239392698</v>
      </c>
      <c r="M1289" s="77">
        <v>0.28348251436441801</v>
      </c>
      <c r="N1289" s="77">
        <v>0</v>
      </c>
      <c r="O1289" s="77">
        <v>177.17744685963399</v>
      </c>
      <c r="P1289" s="87" cm="1">
        <f t="array" ref="P1289">IF($X1289="Non-local",VLOOKUP($E1289,$AI$64:$AW$68,COLUMN($AW:$AW)-COLUMN($AH:$AH),FALSE),IF($X1289="Unknown",VLOOKUP($E1289,$AI$71:$AW$75,COLUMN($AW:$AW)-COLUMN($AH:$AH),FALSE),0))</f>
        <v>224</v>
      </c>
      <c r="Q1289" s="87" cm="1">
        <f t="array" ref="Q1289">IF($X1289="Non-local",VLOOKUP($E1289,$AI$40:$AW$44,COLUMN($AW:$AW)-COLUMN($AH:$AH),FALSE),IF($X1289="Unknown",VLOOKUP($E1289,$AI$47:$AW$51,COLUMN($AW:$AW)-COLUMN($AH:$AH),FALSE),0))</f>
        <v>470.18520000000001</v>
      </c>
      <c r="R1289" s="87" cm="1">
        <f t="array" ref="R1289">IF($X1289="Non-local",VLOOKUP($E1289,$AI$88:$AW$92,COLUMN($AW:$AW)-COLUMN($AH:$AH),FALSE),IF($X1289="Unknown",VLOOKUP($E1289,$AI$95:$AW$99,COLUMN($AW:$AW)-COLUMN($AH:$AH),FALSE),0))</f>
        <v>0.13052013767768686</v>
      </c>
      <c r="S1289" s="87" cm="1">
        <f t="array" ref="S1289">VLOOKUP($E1289,$AI$111:$AW$115,COLUMN($AW:$AW)-COLUMN($AH:$AH),FALSE)</f>
        <v>410.28773999999999</v>
      </c>
      <c r="T1289" s="104">
        <f t="shared" si="370"/>
        <v>0.41400265204210485</v>
      </c>
      <c r="U1289" s="104">
        <f t="shared" si="371"/>
        <v>1281.650386859634</v>
      </c>
      <c r="V1289" s="87" cm="1">
        <f t="array" ref="V1289">VLOOKUP($E1289,$AI$118:$AW$122,COLUMN($AW:$AW)-COLUMN($AH:$AH),FALSE)</f>
        <v>161.75600000000003</v>
      </c>
      <c r="W1289" s="87" t="str">
        <f t="shared" si="375"/>
        <v>Domestic</v>
      </c>
      <c r="X1289" s="87" t="str">
        <f t="shared" si="376"/>
        <v>Non-local</v>
      </c>
      <c r="Y1289" s="104"/>
      <c r="Z1289" s="87" t="str">
        <f t="shared" si="372"/>
        <v>USA</v>
      </c>
      <c r="AA1289" s="87" t="str">
        <f t="shared" si="373"/>
        <v>USA</v>
      </c>
      <c r="AB1289" s="82" cm="1">
        <f t="array" ref="AB1289">VLOOKUP(B1289,'GDP per Capita'!$T$2:$V$4235,COLUMN('GDP per Capita'!$V:$V)-COLUMN('GDP per Capita'!$S:$S),FALSE)</f>
        <v>63809.64</v>
      </c>
      <c r="AC1289" s="82">
        <f t="shared" si="377"/>
        <v>63809.64</v>
      </c>
      <c r="AD1289" s="82">
        <f t="shared" si="378"/>
        <v>63809.64</v>
      </c>
      <c r="AE1289" s="88">
        <f t="shared" si="374"/>
        <v>2.0085529190567976E-2</v>
      </c>
    </row>
    <row r="1290" spans="1:31">
      <c r="A1290" s="77" t="s">
        <v>1426</v>
      </c>
      <c r="B1290" s="77">
        <v>1289</v>
      </c>
      <c r="C1290" s="77" t="s">
        <v>29</v>
      </c>
      <c r="D1290" s="77" t="s">
        <v>29</v>
      </c>
      <c r="E1290" s="77">
        <v>2020</v>
      </c>
      <c r="F1290" s="77">
        <v>42.337041399999997</v>
      </c>
      <c r="G1290" s="77">
        <v>-71.209221400000004</v>
      </c>
      <c r="H1290" s="77">
        <v>0</v>
      </c>
      <c r="I1290" s="77" t="s">
        <v>881</v>
      </c>
      <c r="J1290" s="77">
        <v>43.074761000000002</v>
      </c>
      <c r="K1290" s="77">
        <v>-89.383761300000003</v>
      </c>
      <c r="L1290" s="77">
        <v>2968.8317339290602</v>
      </c>
      <c r="M1290" s="77">
        <v>0.55796311208180505</v>
      </c>
      <c r="N1290" s="77">
        <v>0</v>
      </c>
      <c r="O1290" s="77">
        <v>570.01569291438</v>
      </c>
      <c r="P1290" s="87" cm="1">
        <f t="array" ref="P1290">IF($X1290="Non-local",VLOOKUP($E1290,$AI$64:$AW$68,COLUMN($AW:$AW)-COLUMN($AH:$AH),FALSE),IF($X1290="Unknown",VLOOKUP($E1290,$AI$71:$AW$75,COLUMN($AW:$AW)-COLUMN($AH:$AH),FALSE),0))</f>
        <v>224</v>
      </c>
      <c r="Q1290" s="87" cm="1">
        <f t="array" ref="Q1290">IF($X1290="Non-local",VLOOKUP($E1290,$AI$40:$AW$44,COLUMN($AW:$AW)-COLUMN($AH:$AH),FALSE),IF($X1290="Unknown",VLOOKUP($E1290,$AI$47:$AW$51,COLUMN($AW:$AW)-COLUMN($AH:$AH),FALSE),0))</f>
        <v>470.18520000000001</v>
      </c>
      <c r="R1290" s="87" cm="1">
        <f t="array" ref="R1290">IF($X1290="Non-local",VLOOKUP($E1290,$AI$88:$AW$92,COLUMN($AW:$AW)-COLUMN($AH:$AH),FALSE),IF($X1290="Unknown",VLOOKUP($E1290,$AI$95:$AW$99,COLUMN($AW:$AW)-COLUMN($AH:$AH),FALSE),0))</f>
        <v>0.13052013767768686</v>
      </c>
      <c r="S1290" s="87" cm="1">
        <f t="array" ref="S1290">VLOOKUP($E1290,$AI$111:$AW$115,COLUMN($AW:$AW)-COLUMN($AH:$AH),FALSE)</f>
        <v>410.28773999999999</v>
      </c>
      <c r="T1290" s="104">
        <f t="shared" si="370"/>
        <v>0.68848324975949193</v>
      </c>
      <c r="U1290" s="104">
        <f t="shared" si="371"/>
        <v>1674.4886329143799</v>
      </c>
      <c r="V1290" s="87" cm="1">
        <f t="array" ref="V1290">VLOOKUP($E1290,$AI$118:$AW$122,COLUMN($AW:$AW)-COLUMN($AH:$AH),FALSE)</f>
        <v>161.75600000000003</v>
      </c>
      <c r="W1290" s="87" t="str">
        <f t="shared" si="375"/>
        <v>Domestic</v>
      </c>
      <c r="X1290" s="87" t="str">
        <f t="shared" si="376"/>
        <v>Non-local</v>
      </c>
      <c r="Y1290" s="104"/>
      <c r="Z1290" s="87" t="str">
        <f t="shared" si="372"/>
        <v>USA</v>
      </c>
      <c r="AA1290" s="87" t="str">
        <f t="shared" si="373"/>
        <v>USA</v>
      </c>
      <c r="AB1290" s="82" cm="1">
        <f t="array" ref="AB1290">VLOOKUP(B1290,'GDP per Capita'!$T$2:$V$4235,COLUMN('GDP per Capita'!$V:$V)-COLUMN('GDP per Capita'!$S:$S),FALSE)</f>
        <v>63809.64</v>
      </c>
      <c r="AC1290" s="82">
        <f t="shared" si="377"/>
        <v>63809.64</v>
      </c>
      <c r="AD1290" s="82">
        <f t="shared" si="378"/>
        <v>63809.64</v>
      </c>
      <c r="AE1290" s="88">
        <f t="shared" si="374"/>
        <v>2.6241938254382566E-2</v>
      </c>
    </row>
    <row r="1291" spans="1:31">
      <c r="A1291" s="77" t="s">
        <v>1427</v>
      </c>
      <c r="B1291" s="77">
        <v>1290</v>
      </c>
      <c r="C1291" s="77" t="s">
        <v>29</v>
      </c>
      <c r="D1291" s="77" t="s">
        <v>29</v>
      </c>
      <c r="E1291" s="77">
        <v>2020</v>
      </c>
      <c r="F1291" s="77">
        <v>41.6650487</v>
      </c>
      <c r="G1291" s="77">
        <v>-86.075835999999995</v>
      </c>
      <c r="H1291" s="77">
        <v>0</v>
      </c>
      <c r="I1291" s="77" t="s">
        <v>881</v>
      </c>
      <c r="J1291" s="77">
        <v>43.074761000000002</v>
      </c>
      <c r="K1291" s="77">
        <v>-89.383761300000003</v>
      </c>
      <c r="L1291" s="77">
        <v>627.37121197414103</v>
      </c>
      <c r="M1291" s="77">
        <v>0.244472791729032</v>
      </c>
      <c r="N1291" s="77">
        <v>0</v>
      </c>
      <c r="O1291" s="77">
        <v>120.45527269903501</v>
      </c>
      <c r="P1291" s="87" cm="1">
        <f t="array" ref="P1291">IF($X1291="Non-local",VLOOKUP($E1291,$AI$64:$AW$68,COLUMN($AW:$AW)-COLUMN($AH:$AH),FALSE),IF($X1291="Unknown",VLOOKUP($E1291,$AI$71:$AW$75,COLUMN($AW:$AW)-COLUMN($AH:$AH),FALSE),0))</f>
        <v>224</v>
      </c>
      <c r="Q1291" s="87" cm="1">
        <f t="array" ref="Q1291">IF($X1291="Non-local",VLOOKUP($E1291,$AI$40:$AW$44,COLUMN($AW:$AW)-COLUMN($AH:$AH),FALSE),IF($X1291="Unknown",VLOOKUP($E1291,$AI$47:$AW$51,COLUMN($AW:$AW)-COLUMN($AH:$AH),FALSE),0))</f>
        <v>470.18520000000001</v>
      </c>
      <c r="R1291" s="87" cm="1">
        <f t="array" ref="R1291">IF($X1291="Non-local",VLOOKUP($E1291,$AI$88:$AW$92,COLUMN($AW:$AW)-COLUMN($AH:$AH),FALSE),IF($X1291="Unknown",VLOOKUP($E1291,$AI$95:$AW$99,COLUMN($AW:$AW)-COLUMN($AH:$AH),FALSE),0))</f>
        <v>0.13052013767768686</v>
      </c>
      <c r="S1291" s="87" cm="1">
        <f t="array" ref="S1291">VLOOKUP($E1291,$AI$111:$AW$115,COLUMN($AW:$AW)-COLUMN($AH:$AH),FALSE)</f>
        <v>410.28773999999999</v>
      </c>
      <c r="T1291" s="104">
        <f t="shared" si="370"/>
        <v>0.37499292940671886</v>
      </c>
      <c r="U1291" s="104">
        <f t="shared" si="371"/>
        <v>1224.9282126990349</v>
      </c>
      <c r="V1291" s="87" cm="1">
        <f t="array" ref="V1291">VLOOKUP($E1291,$AI$118:$AW$122,COLUMN($AW:$AW)-COLUMN($AH:$AH),FALSE)</f>
        <v>161.75600000000003</v>
      </c>
      <c r="W1291" s="87" t="str">
        <f t="shared" si="375"/>
        <v>Domestic</v>
      </c>
      <c r="X1291" s="87" t="str">
        <f t="shared" si="376"/>
        <v>Non-local</v>
      </c>
      <c r="Y1291" s="104"/>
      <c r="Z1291" s="87" t="str">
        <f t="shared" si="372"/>
        <v>USA</v>
      </c>
      <c r="AA1291" s="87" t="str">
        <f t="shared" si="373"/>
        <v>USA</v>
      </c>
      <c r="AB1291" s="82" cm="1">
        <f t="array" ref="AB1291">VLOOKUP(B1291,'GDP per Capita'!$T$2:$V$4235,COLUMN('GDP per Capita'!$V:$V)-COLUMN('GDP per Capita'!$S:$S),FALSE)</f>
        <v>63809.64</v>
      </c>
      <c r="AC1291" s="82">
        <f t="shared" si="377"/>
        <v>63809.64</v>
      </c>
      <c r="AD1291" s="82">
        <f t="shared" si="378"/>
        <v>63809.64</v>
      </c>
      <c r="AE1291" s="88">
        <f t="shared" si="374"/>
        <v>1.9196601214158785E-2</v>
      </c>
    </row>
    <row r="1292" spans="1:31">
      <c r="A1292" s="77" t="s">
        <v>1023</v>
      </c>
      <c r="B1292" s="77">
        <v>1291</v>
      </c>
      <c r="C1292" s="77" t="s">
        <v>29</v>
      </c>
      <c r="D1292" s="77" t="s">
        <v>29</v>
      </c>
      <c r="E1292" s="77">
        <v>2020</v>
      </c>
      <c r="F1292" s="77">
        <v>29.758938199999999</v>
      </c>
      <c r="G1292" s="77">
        <v>-95.367697399999997</v>
      </c>
      <c r="H1292" s="77">
        <v>0</v>
      </c>
      <c r="I1292" s="77" t="s">
        <v>881</v>
      </c>
      <c r="J1292" s="77">
        <v>43.074761000000002</v>
      </c>
      <c r="K1292" s="77">
        <v>-89.383761300000003</v>
      </c>
      <c r="L1292" s="77">
        <v>3146.7698821412901</v>
      </c>
      <c r="M1292" s="77">
        <v>0.58629039504814995</v>
      </c>
      <c r="N1292" s="77">
        <v>0</v>
      </c>
      <c r="O1292" s="77">
        <v>604.17981737112905</v>
      </c>
      <c r="P1292" s="87" cm="1">
        <f t="array" ref="P1292">IF($X1292="Non-local",VLOOKUP($E1292,$AI$64:$AW$68,COLUMN($AW:$AW)-COLUMN($AH:$AH),FALSE),IF($X1292="Unknown",VLOOKUP($E1292,$AI$71:$AW$75,COLUMN($AW:$AW)-COLUMN($AH:$AH),FALSE),0))</f>
        <v>224</v>
      </c>
      <c r="Q1292" s="87" cm="1">
        <f t="array" ref="Q1292">IF($X1292="Non-local",VLOOKUP($E1292,$AI$40:$AW$44,COLUMN($AW:$AW)-COLUMN($AH:$AH),FALSE),IF($X1292="Unknown",VLOOKUP($E1292,$AI$47:$AW$51,COLUMN($AW:$AW)-COLUMN($AH:$AH),FALSE),0))</f>
        <v>470.18520000000001</v>
      </c>
      <c r="R1292" s="87" cm="1">
        <f t="array" ref="R1292">IF($X1292="Non-local",VLOOKUP($E1292,$AI$88:$AW$92,COLUMN($AW:$AW)-COLUMN($AH:$AH),FALSE),IF($X1292="Unknown",VLOOKUP($E1292,$AI$95:$AW$99,COLUMN($AW:$AW)-COLUMN($AH:$AH),FALSE),0))</f>
        <v>0.13052013767768686</v>
      </c>
      <c r="S1292" s="87" cm="1">
        <f t="array" ref="S1292">VLOOKUP($E1292,$AI$111:$AW$115,COLUMN($AW:$AW)-COLUMN($AH:$AH),FALSE)</f>
        <v>410.28773999999999</v>
      </c>
      <c r="T1292" s="104">
        <f t="shared" si="370"/>
        <v>0.71681053272583684</v>
      </c>
      <c r="U1292" s="104">
        <f t="shared" si="371"/>
        <v>1708.6527573711289</v>
      </c>
      <c r="V1292" s="87" cm="1">
        <f t="array" ref="V1292">VLOOKUP($E1292,$AI$118:$AW$122,COLUMN($AW:$AW)-COLUMN($AH:$AH),FALSE)</f>
        <v>161.75600000000003</v>
      </c>
      <c r="W1292" s="87" t="str">
        <f t="shared" si="375"/>
        <v>Domestic</v>
      </c>
      <c r="X1292" s="87" t="str">
        <f t="shared" si="376"/>
        <v>Non-local</v>
      </c>
      <c r="Y1292" s="104"/>
      <c r="Z1292" s="87" t="str">
        <f t="shared" si="372"/>
        <v>USA</v>
      </c>
      <c r="AA1292" s="87" t="str">
        <f t="shared" si="373"/>
        <v>USA</v>
      </c>
      <c r="AB1292" s="82" cm="1">
        <f t="array" ref="AB1292">VLOOKUP(B1292,'GDP per Capita'!$T$2:$V$4235,COLUMN('GDP per Capita'!$V:$V)-COLUMN('GDP per Capita'!$S:$S),FALSE)</f>
        <v>63809.64</v>
      </c>
      <c r="AC1292" s="82">
        <f t="shared" si="377"/>
        <v>63809.64</v>
      </c>
      <c r="AD1292" s="82">
        <f t="shared" si="378"/>
        <v>63809.64</v>
      </c>
      <c r="AE1292" s="88">
        <f t="shared" si="374"/>
        <v>2.6777345200053298E-2</v>
      </c>
    </row>
    <row r="1293" spans="1:31">
      <c r="A1293" s="77" t="s">
        <v>1227</v>
      </c>
      <c r="B1293" s="77">
        <v>1292</v>
      </c>
      <c r="C1293" s="77" t="s">
        <v>29</v>
      </c>
      <c r="D1293" s="77" t="s">
        <v>29</v>
      </c>
      <c r="E1293" s="77">
        <v>2020</v>
      </c>
      <c r="F1293" s="77">
        <v>38.971938399999999</v>
      </c>
      <c r="G1293" s="77">
        <v>-95.235949599999998</v>
      </c>
      <c r="H1293" s="77">
        <v>0</v>
      </c>
      <c r="I1293" s="77" t="s">
        <v>881</v>
      </c>
      <c r="J1293" s="77">
        <v>43.074761000000002</v>
      </c>
      <c r="K1293" s="77">
        <v>-89.383761300000003</v>
      </c>
      <c r="L1293" s="77">
        <v>1339.7422299669499</v>
      </c>
      <c r="M1293" s="77">
        <v>0.33853766278576503</v>
      </c>
      <c r="N1293" s="77">
        <v>0</v>
      </c>
      <c r="O1293" s="77">
        <v>257.23050815365599</v>
      </c>
      <c r="P1293" s="87" cm="1">
        <f t="array" ref="P1293">IF($X1293="Non-local",VLOOKUP($E1293,$AI$64:$AW$68,COLUMN($AW:$AW)-COLUMN($AH:$AH),FALSE),IF($X1293="Unknown",VLOOKUP($E1293,$AI$71:$AW$75,COLUMN($AW:$AW)-COLUMN($AH:$AH),FALSE),0))</f>
        <v>224</v>
      </c>
      <c r="Q1293" s="87" cm="1">
        <f t="array" ref="Q1293">IF($X1293="Non-local",VLOOKUP($E1293,$AI$40:$AW$44,COLUMN($AW:$AW)-COLUMN($AH:$AH),FALSE),IF($X1293="Unknown",VLOOKUP($E1293,$AI$47:$AW$51,COLUMN($AW:$AW)-COLUMN($AH:$AH),FALSE),0))</f>
        <v>470.18520000000001</v>
      </c>
      <c r="R1293" s="87" cm="1">
        <f t="array" ref="R1293">IF($X1293="Non-local",VLOOKUP($E1293,$AI$88:$AW$92,COLUMN($AW:$AW)-COLUMN($AH:$AH),FALSE),IF($X1293="Unknown",VLOOKUP($E1293,$AI$95:$AW$99,COLUMN($AW:$AW)-COLUMN($AH:$AH),FALSE),0))</f>
        <v>0.13052013767768686</v>
      </c>
      <c r="S1293" s="87" cm="1">
        <f t="array" ref="S1293">VLOOKUP($E1293,$AI$111:$AW$115,COLUMN($AW:$AW)-COLUMN($AH:$AH),FALSE)</f>
        <v>410.28773999999999</v>
      </c>
      <c r="T1293" s="104">
        <f t="shared" si="370"/>
        <v>0.46905780046345191</v>
      </c>
      <c r="U1293" s="104">
        <f t="shared" si="371"/>
        <v>1361.7034481536559</v>
      </c>
      <c r="V1293" s="87" cm="1">
        <f t="array" ref="V1293">VLOOKUP($E1293,$AI$118:$AW$122,COLUMN($AW:$AW)-COLUMN($AH:$AH),FALSE)</f>
        <v>161.75600000000003</v>
      </c>
      <c r="W1293" s="87" t="str">
        <f t="shared" si="375"/>
        <v>Domestic</v>
      </c>
      <c r="X1293" s="87" t="str">
        <f t="shared" si="376"/>
        <v>Non-local</v>
      </c>
      <c r="Y1293" s="104"/>
      <c r="Z1293" s="87" t="str">
        <f t="shared" si="372"/>
        <v>USA</v>
      </c>
      <c r="AA1293" s="87" t="str">
        <f t="shared" si="373"/>
        <v>USA</v>
      </c>
      <c r="AB1293" s="82" cm="1">
        <f t="array" ref="AB1293">VLOOKUP(B1293,'GDP per Capita'!$T$2:$V$4235,COLUMN('GDP per Capita'!$V:$V)-COLUMN('GDP per Capita'!$S:$S),FALSE)</f>
        <v>63809.64</v>
      </c>
      <c r="AC1293" s="82">
        <f t="shared" si="377"/>
        <v>63809.64</v>
      </c>
      <c r="AD1293" s="82">
        <f t="shared" si="378"/>
        <v>63809.64</v>
      </c>
      <c r="AE1293" s="88">
        <f t="shared" si="374"/>
        <v>2.134008980702063E-2</v>
      </c>
    </row>
    <row r="1294" spans="1:31">
      <c r="A1294" s="77" t="s">
        <v>1428</v>
      </c>
      <c r="B1294" s="77">
        <v>1293</v>
      </c>
      <c r="C1294" s="77" t="s">
        <v>569</v>
      </c>
      <c r="D1294" s="77" t="s">
        <v>30</v>
      </c>
      <c r="E1294" s="77">
        <v>2020</v>
      </c>
      <c r="F1294" s="77">
        <v>12.979119799999999</v>
      </c>
      <c r="G1294" s="77">
        <v>77.591299699999993</v>
      </c>
      <c r="H1294" s="77">
        <v>0</v>
      </c>
      <c r="I1294" s="77" t="s">
        <v>881</v>
      </c>
      <c r="J1294" s="77">
        <v>43.074761000000002</v>
      </c>
      <c r="K1294" s="77">
        <v>-89.383761300000003</v>
      </c>
      <c r="L1294" s="77">
        <v>27285.146669744099</v>
      </c>
      <c r="M1294" s="77">
        <v>4.3165024943963601</v>
      </c>
      <c r="N1294" s="77">
        <v>0</v>
      </c>
      <c r="O1294" s="77">
        <v>2496.5909202815801</v>
      </c>
      <c r="P1294" s="87" cm="1">
        <f t="array" ref="P1294">IF($X1294="Non-local",VLOOKUP($E1294,$AI$64:$AW$68,COLUMN($AW:$AW)-COLUMN($AH:$AH),FALSE),IF($X1294="Unknown",VLOOKUP($E1294,$AI$71:$AW$75,COLUMN($AW:$AW)-COLUMN($AH:$AH),FALSE),0))</f>
        <v>224</v>
      </c>
      <c r="Q1294" s="87" cm="1">
        <f t="array" ref="Q1294">IF($X1294="Non-local",VLOOKUP($E1294,$AI$40:$AW$44,COLUMN($AW:$AW)-COLUMN($AH:$AH),FALSE),IF($X1294="Unknown",VLOOKUP($E1294,$AI$47:$AW$51,COLUMN($AW:$AW)-COLUMN($AH:$AH),FALSE),0))</f>
        <v>470.18520000000001</v>
      </c>
      <c r="R1294" s="87" cm="1">
        <f t="array" ref="R1294">IF($X1294="Non-local",VLOOKUP($E1294,$AI$88:$AW$92,COLUMN($AW:$AW)-COLUMN($AH:$AH),FALSE),IF($X1294="Unknown",VLOOKUP($E1294,$AI$95:$AW$99,COLUMN($AW:$AW)-COLUMN($AH:$AH),FALSE),0))</f>
        <v>0.13052013767768686</v>
      </c>
      <c r="S1294" s="87" cm="1">
        <f t="array" ref="S1294">VLOOKUP($E1294,$AI$111:$AW$115,COLUMN($AW:$AW)-COLUMN($AH:$AH),FALSE)</f>
        <v>410.28773999999999</v>
      </c>
      <c r="T1294" s="104">
        <f t="shared" si="370"/>
        <v>4.4470226320740469</v>
      </c>
      <c r="U1294" s="104">
        <f t="shared" si="371"/>
        <v>3601.0638602815798</v>
      </c>
      <c r="V1294" s="87" cm="1">
        <f t="array" ref="V1294">VLOOKUP($E1294,$AI$118:$AW$122,COLUMN($AW:$AW)-COLUMN($AH:$AH),FALSE)</f>
        <v>161.75600000000003</v>
      </c>
      <c r="W1294" s="87" t="str">
        <f t="shared" si="375"/>
        <v>International</v>
      </c>
      <c r="X1294" s="87" t="str">
        <f t="shared" si="376"/>
        <v>Non-local</v>
      </c>
      <c r="Y1294" s="104"/>
      <c r="Z1294" s="87" t="str">
        <f t="shared" si="372"/>
        <v>India</v>
      </c>
      <c r="AA1294" s="87" t="str">
        <f t="shared" si="373"/>
        <v>Asia</v>
      </c>
      <c r="AB1294" s="82" cm="1">
        <f t="array" ref="AB1294">VLOOKUP(B1294,'GDP per Capita'!$T$2:$V$4235,COLUMN('GDP per Capita'!$V:$V)-COLUMN('GDP per Capita'!$S:$S),FALSE)</f>
        <v>2164.7399999999998</v>
      </c>
      <c r="AC1294" s="82">
        <f t="shared" si="377"/>
        <v>2164.7399999999998</v>
      </c>
      <c r="AD1294" s="82">
        <f t="shared" si="378"/>
        <v>2164.7399999999998</v>
      </c>
      <c r="AE1294" s="88">
        <f t="shared" si="374"/>
        <v>1.6635087171122538</v>
      </c>
    </row>
    <row r="1295" spans="1:31">
      <c r="A1295" s="77" t="s">
        <v>1429</v>
      </c>
      <c r="B1295" s="77">
        <v>1294</v>
      </c>
      <c r="C1295" s="77" t="s">
        <v>29</v>
      </c>
      <c r="D1295" s="77" t="s">
        <v>29</v>
      </c>
      <c r="E1295" s="77">
        <v>2020</v>
      </c>
      <c r="F1295" s="77">
        <v>41.809613200000001</v>
      </c>
      <c r="G1295" s="77">
        <v>-87.900671000000003</v>
      </c>
      <c r="H1295" s="77">
        <v>0</v>
      </c>
      <c r="I1295" s="77" t="s">
        <v>881</v>
      </c>
      <c r="J1295" s="77">
        <v>43.074761000000002</v>
      </c>
      <c r="K1295" s="77">
        <v>-89.383761300000003</v>
      </c>
      <c r="L1295" s="77">
        <v>372.01288086811297</v>
      </c>
      <c r="M1295" s="77">
        <v>0.21075405825721</v>
      </c>
      <c r="N1295" s="77">
        <v>0</v>
      </c>
      <c r="O1295" s="77">
        <v>71.426473126677806</v>
      </c>
      <c r="P1295" s="87" cm="1">
        <f t="array" ref="P1295">IF($X1295="Non-local",VLOOKUP($E1295,$AI$64:$AW$68,COLUMN($AW:$AW)-COLUMN($AH:$AH),FALSE),IF($X1295="Unknown",VLOOKUP($E1295,$AI$71:$AW$75,COLUMN($AW:$AW)-COLUMN($AH:$AH),FALSE),0))</f>
        <v>224</v>
      </c>
      <c r="Q1295" s="87" cm="1">
        <f t="array" ref="Q1295">IF($X1295="Non-local",VLOOKUP($E1295,$AI$40:$AW$44,COLUMN($AW:$AW)-COLUMN($AH:$AH),FALSE),IF($X1295="Unknown",VLOOKUP($E1295,$AI$47:$AW$51,COLUMN($AW:$AW)-COLUMN($AH:$AH),FALSE),0))</f>
        <v>470.18520000000001</v>
      </c>
      <c r="R1295" s="87" cm="1">
        <f t="array" ref="R1295">IF($X1295="Non-local",VLOOKUP($E1295,$AI$88:$AW$92,COLUMN($AW:$AW)-COLUMN($AH:$AH),FALSE),IF($X1295="Unknown",VLOOKUP($E1295,$AI$95:$AW$99,COLUMN($AW:$AW)-COLUMN($AH:$AH),FALSE),0))</f>
        <v>0.13052013767768686</v>
      </c>
      <c r="S1295" s="87" cm="1">
        <f t="array" ref="S1295">VLOOKUP($E1295,$AI$111:$AW$115,COLUMN($AW:$AW)-COLUMN($AH:$AH),FALSE)</f>
        <v>410.28773999999999</v>
      </c>
      <c r="T1295" s="104">
        <f t="shared" si="370"/>
        <v>0.34127419593489683</v>
      </c>
      <c r="U1295" s="104">
        <f t="shared" si="371"/>
        <v>1175.8994131266777</v>
      </c>
      <c r="V1295" s="87" cm="1">
        <f t="array" ref="V1295">VLOOKUP($E1295,$AI$118:$AW$122,COLUMN($AW:$AW)-COLUMN($AH:$AH),FALSE)</f>
        <v>161.75600000000003</v>
      </c>
      <c r="W1295" s="87" t="str">
        <f t="shared" si="375"/>
        <v>Domestic</v>
      </c>
      <c r="X1295" s="87" t="str">
        <f t="shared" si="376"/>
        <v>Non-local</v>
      </c>
      <c r="Y1295" s="104"/>
      <c r="Z1295" s="87" t="str">
        <f t="shared" si="372"/>
        <v>USA</v>
      </c>
      <c r="AA1295" s="87" t="str">
        <f t="shared" si="373"/>
        <v>USA</v>
      </c>
      <c r="AB1295" s="82" cm="1">
        <f t="array" ref="AB1295">VLOOKUP(B1295,'GDP per Capita'!$T$2:$V$4235,COLUMN('GDP per Capita'!$V:$V)-COLUMN('GDP per Capita'!$S:$S),FALSE)</f>
        <v>63809.64</v>
      </c>
      <c r="AC1295" s="82">
        <f t="shared" si="377"/>
        <v>63809.64</v>
      </c>
      <c r="AD1295" s="82">
        <f t="shared" si="378"/>
        <v>63809.64</v>
      </c>
      <c r="AE1295" s="88">
        <f t="shared" si="374"/>
        <v>1.8428240828919858E-2</v>
      </c>
    </row>
    <row r="1296" spans="1:31">
      <c r="A1296" s="77" t="s">
        <v>1043</v>
      </c>
      <c r="B1296" s="77">
        <v>1295</v>
      </c>
      <c r="C1296" s="77" t="s">
        <v>29</v>
      </c>
      <c r="D1296" s="77" t="s">
        <v>29</v>
      </c>
      <c r="E1296" s="77">
        <v>2020</v>
      </c>
      <c r="F1296" s="77">
        <v>34.365355450000003</v>
      </c>
      <c r="G1296" s="77">
        <v>-89.534908295442406</v>
      </c>
      <c r="H1296" s="77">
        <v>0</v>
      </c>
      <c r="I1296" s="77" t="s">
        <v>881</v>
      </c>
      <c r="J1296" s="77">
        <v>43.074761000000002</v>
      </c>
      <c r="K1296" s="77">
        <v>-89.383761300000003</v>
      </c>
      <c r="L1296" s="77">
        <v>1937.0626980709901</v>
      </c>
      <c r="M1296" s="77">
        <v>0.41741070982530598</v>
      </c>
      <c r="N1296" s="77">
        <v>0</v>
      </c>
      <c r="O1296" s="77">
        <v>371.91603802963101</v>
      </c>
      <c r="P1296" s="87" cm="1">
        <f t="array" ref="P1296">IF($X1296="Non-local",VLOOKUP($E1296,$AI$64:$AW$68,COLUMN($AW:$AW)-COLUMN($AH:$AH),FALSE),IF($X1296="Unknown",VLOOKUP($E1296,$AI$71:$AW$75,COLUMN($AW:$AW)-COLUMN($AH:$AH),FALSE),0))</f>
        <v>224</v>
      </c>
      <c r="Q1296" s="87" cm="1">
        <f t="array" ref="Q1296">IF($X1296="Non-local",VLOOKUP($E1296,$AI$40:$AW$44,COLUMN($AW:$AW)-COLUMN($AH:$AH),FALSE),IF($X1296="Unknown",VLOOKUP($E1296,$AI$47:$AW$51,COLUMN($AW:$AW)-COLUMN($AH:$AH),FALSE),0))</f>
        <v>470.18520000000001</v>
      </c>
      <c r="R1296" s="87" cm="1">
        <f t="array" ref="R1296">IF($X1296="Non-local",VLOOKUP($E1296,$AI$88:$AW$92,COLUMN($AW:$AW)-COLUMN($AH:$AH),FALSE),IF($X1296="Unknown",VLOOKUP($E1296,$AI$95:$AW$99,COLUMN($AW:$AW)-COLUMN($AH:$AH),FALSE),0))</f>
        <v>0.13052013767768686</v>
      </c>
      <c r="S1296" s="87" cm="1">
        <f t="array" ref="S1296">VLOOKUP($E1296,$AI$111:$AW$115,COLUMN($AW:$AW)-COLUMN($AH:$AH),FALSE)</f>
        <v>410.28773999999999</v>
      </c>
      <c r="T1296" s="104">
        <f t="shared" si="370"/>
        <v>0.54793084750299281</v>
      </c>
      <c r="U1296" s="104">
        <f t="shared" si="371"/>
        <v>1476.3889780296311</v>
      </c>
      <c r="V1296" s="87" cm="1">
        <f t="array" ref="V1296">VLOOKUP($E1296,$AI$118:$AW$122,COLUMN($AW:$AW)-COLUMN($AH:$AH),FALSE)</f>
        <v>161.75600000000003</v>
      </c>
      <c r="W1296" s="87" t="str">
        <f t="shared" si="375"/>
        <v>Domestic</v>
      </c>
      <c r="X1296" s="87" t="str">
        <f t="shared" si="376"/>
        <v>Non-local</v>
      </c>
      <c r="Y1296" s="104"/>
      <c r="Z1296" s="87" t="str">
        <f t="shared" si="372"/>
        <v>USA</v>
      </c>
      <c r="AA1296" s="87" t="str">
        <f t="shared" si="373"/>
        <v>USA</v>
      </c>
      <c r="AB1296" s="82" cm="1">
        <f t="array" ref="AB1296">VLOOKUP(B1296,'GDP per Capita'!$T$2:$V$4235,COLUMN('GDP per Capita'!$V:$V)-COLUMN('GDP per Capita'!$S:$S),FALSE)</f>
        <v>63809.64</v>
      </c>
      <c r="AC1296" s="82">
        <f t="shared" si="377"/>
        <v>63809.64</v>
      </c>
      <c r="AD1296" s="82">
        <f t="shared" si="378"/>
        <v>63809.64</v>
      </c>
      <c r="AE1296" s="88">
        <f t="shared" si="374"/>
        <v>2.3137397077144316E-2</v>
      </c>
    </row>
    <row r="1297" spans="1:31">
      <c r="A1297" s="77" t="s">
        <v>886</v>
      </c>
      <c r="B1297" s="77">
        <v>1296</v>
      </c>
      <c r="C1297" s="77" t="s">
        <v>29</v>
      </c>
      <c r="D1297" s="77" t="s">
        <v>29</v>
      </c>
      <c r="E1297" s="77">
        <v>2020</v>
      </c>
      <c r="F1297" s="77">
        <v>39.284749400000003</v>
      </c>
      <c r="G1297" s="77">
        <v>-76.620474639699793</v>
      </c>
      <c r="H1297" s="77">
        <v>0</v>
      </c>
      <c r="I1297" s="77" t="s">
        <v>881</v>
      </c>
      <c r="J1297" s="77">
        <v>43.074761000000002</v>
      </c>
      <c r="K1297" s="77">
        <v>-89.383761300000003</v>
      </c>
      <c r="L1297" s="77">
        <v>2293.6142511822</v>
      </c>
      <c r="M1297" s="77">
        <v>0.46449147956658998</v>
      </c>
      <c r="N1297" s="77">
        <v>0</v>
      </c>
      <c r="O1297" s="77">
        <v>440.37393622698198</v>
      </c>
      <c r="P1297" s="87" cm="1">
        <f t="array" ref="P1297">IF($X1297="Non-local",VLOOKUP($E1297,$AI$64:$AW$68,COLUMN($AW:$AW)-COLUMN($AH:$AH),FALSE),IF($X1297="Unknown",VLOOKUP($E1297,$AI$71:$AW$75,COLUMN($AW:$AW)-COLUMN($AH:$AH),FALSE),0))</f>
        <v>224</v>
      </c>
      <c r="Q1297" s="87" cm="1">
        <f t="array" ref="Q1297">IF($X1297="Non-local",VLOOKUP($E1297,$AI$40:$AW$44,COLUMN($AW:$AW)-COLUMN($AH:$AH),FALSE),IF($X1297="Unknown",VLOOKUP($E1297,$AI$47:$AW$51,COLUMN($AW:$AW)-COLUMN($AH:$AH),FALSE),0))</f>
        <v>470.18520000000001</v>
      </c>
      <c r="R1297" s="87" cm="1">
        <f t="array" ref="R1297">IF($X1297="Non-local",VLOOKUP($E1297,$AI$88:$AW$92,COLUMN($AW:$AW)-COLUMN($AH:$AH),FALSE),IF($X1297="Unknown",VLOOKUP($E1297,$AI$95:$AW$99,COLUMN($AW:$AW)-COLUMN($AH:$AH),FALSE),0))</f>
        <v>0.13052013767768686</v>
      </c>
      <c r="S1297" s="87" cm="1">
        <f t="array" ref="S1297">VLOOKUP($E1297,$AI$111:$AW$115,COLUMN($AW:$AW)-COLUMN($AH:$AH),FALSE)</f>
        <v>410.28773999999999</v>
      </c>
      <c r="T1297" s="104">
        <f t="shared" si="370"/>
        <v>0.59501161724427687</v>
      </c>
      <c r="U1297" s="104">
        <f t="shared" si="371"/>
        <v>1544.846876226982</v>
      </c>
      <c r="V1297" s="87" cm="1">
        <f t="array" ref="V1297">VLOOKUP($E1297,$AI$118:$AW$122,COLUMN($AW:$AW)-COLUMN($AH:$AH),FALSE)</f>
        <v>161.75600000000003</v>
      </c>
      <c r="W1297" s="87" t="str">
        <f t="shared" si="375"/>
        <v>Domestic</v>
      </c>
      <c r="X1297" s="87" t="str">
        <f t="shared" si="376"/>
        <v>Non-local</v>
      </c>
      <c r="Y1297" s="104"/>
      <c r="Z1297" s="87" t="str">
        <f t="shared" si="372"/>
        <v>USA</v>
      </c>
      <c r="AA1297" s="87" t="str">
        <f t="shared" si="373"/>
        <v>USA</v>
      </c>
      <c r="AB1297" s="82" cm="1">
        <f t="array" ref="AB1297">VLOOKUP(B1297,'GDP per Capita'!$T$2:$V$4235,COLUMN('GDP per Capita'!$V:$V)-COLUMN('GDP per Capita'!$S:$S),FALSE)</f>
        <v>63809.64</v>
      </c>
      <c r="AC1297" s="82">
        <f t="shared" si="377"/>
        <v>63809.64</v>
      </c>
      <c r="AD1297" s="82">
        <f t="shared" si="378"/>
        <v>63809.64</v>
      </c>
      <c r="AE1297" s="88">
        <f t="shared" si="374"/>
        <v>2.4210242781921069E-2</v>
      </c>
    </row>
    <row r="1298" spans="1:31">
      <c r="A1298" s="77" t="s">
        <v>886</v>
      </c>
      <c r="B1298" s="77">
        <v>1297</v>
      </c>
      <c r="C1298" s="77" t="s">
        <v>29</v>
      </c>
      <c r="D1298" s="77" t="s">
        <v>29</v>
      </c>
      <c r="E1298" s="77">
        <v>2020</v>
      </c>
      <c r="F1298" s="77">
        <v>39.284749400000003</v>
      </c>
      <c r="G1298" s="77">
        <v>-76.620474639699793</v>
      </c>
      <c r="H1298" s="77">
        <v>0</v>
      </c>
      <c r="I1298" s="77" t="s">
        <v>881</v>
      </c>
      <c r="J1298" s="77">
        <v>43.074761000000002</v>
      </c>
      <c r="K1298" s="77">
        <v>-89.383761300000003</v>
      </c>
      <c r="L1298" s="77">
        <v>2293.6142511822</v>
      </c>
      <c r="M1298" s="77">
        <v>0.46449147956658998</v>
      </c>
      <c r="N1298" s="77">
        <v>0</v>
      </c>
      <c r="O1298" s="77">
        <v>440.37393622698198</v>
      </c>
      <c r="P1298" s="87" cm="1">
        <f t="array" ref="P1298">IF($X1298="Non-local",VLOOKUP($E1298,$AI$64:$AW$68,COLUMN($AW:$AW)-COLUMN($AH:$AH),FALSE),IF($X1298="Unknown",VLOOKUP($E1298,$AI$71:$AW$75,COLUMN($AW:$AW)-COLUMN($AH:$AH),FALSE),0))</f>
        <v>224</v>
      </c>
      <c r="Q1298" s="87" cm="1">
        <f t="array" ref="Q1298">IF($X1298="Non-local",VLOOKUP($E1298,$AI$40:$AW$44,COLUMN($AW:$AW)-COLUMN($AH:$AH),FALSE),IF($X1298="Unknown",VLOOKUP($E1298,$AI$47:$AW$51,COLUMN($AW:$AW)-COLUMN($AH:$AH),FALSE),0))</f>
        <v>470.18520000000001</v>
      </c>
      <c r="R1298" s="87" cm="1">
        <f t="array" ref="R1298">IF($X1298="Non-local",VLOOKUP($E1298,$AI$88:$AW$92,COLUMN($AW:$AW)-COLUMN($AH:$AH),FALSE),IF($X1298="Unknown",VLOOKUP($E1298,$AI$95:$AW$99,COLUMN($AW:$AW)-COLUMN($AH:$AH),FALSE),0))</f>
        <v>0.13052013767768686</v>
      </c>
      <c r="S1298" s="87" cm="1">
        <f t="array" ref="S1298">VLOOKUP($E1298,$AI$111:$AW$115,COLUMN($AW:$AW)-COLUMN($AH:$AH),FALSE)</f>
        <v>410.28773999999999</v>
      </c>
      <c r="T1298" s="104">
        <f t="shared" si="370"/>
        <v>0.59501161724427687</v>
      </c>
      <c r="U1298" s="104">
        <f t="shared" si="371"/>
        <v>1544.846876226982</v>
      </c>
      <c r="V1298" s="87" cm="1">
        <f t="array" ref="V1298">VLOOKUP($E1298,$AI$118:$AW$122,COLUMN($AW:$AW)-COLUMN($AH:$AH),FALSE)</f>
        <v>161.75600000000003</v>
      </c>
      <c r="W1298" s="87" t="str">
        <f t="shared" si="375"/>
        <v>Domestic</v>
      </c>
      <c r="X1298" s="87" t="str">
        <f t="shared" si="376"/>
        <v>Non-local</v>
      </c>
      <c r="Y1298" s="104"/>
      <c r="Z1298" s="87" t="str">
        <f t="shared" si="372"/>
        <v>USA</v>
      </c>
      <c r="AA1298" s="87" t="str">
        <f t="shared" si="373"/>
        <v>USA</v>
      </c>
      <c r="AB1298" s="82" cm="1">
        <f t="array" ref="AB1298">VLOOKUP(B1298,'GDP per Capita'!$T$2:$V$4235,COLUMN('GDP per Capita'!$V:$V)-COLUMN('GDP per Capita'!$S:$S),FALSE)</f>
        <v>63809.64</v>
      </c>
      <c r="AC1298" s="82">
        <f t="shared" si="377"/>
        <v>63809.64</v>
      </c>
      <c r="AD1298" s="82">
        <f t="shared" si="378"/>
        <v>63809.64</v>
      </c>
      <c r="AE1298" s="88">
        <f t="shared" si="374"/>
        <v>2.4210242781921069E-2</v>
      </c>
    </row>
    <row r="1299" spans="1:31">
      <c r="A1299" s="77" t="s">
        <v>911</v>
      </c>
      <c r="B1299" s="77">
        <v>1298</v>
      </c>
      <c r="C1299" s="77" t="s">
        <v>29</v>
      </c>
      <c r="D1299" s="77" t="s">
        <v>29</v>
      </c>
      <c r="E1299" s="77">
        <v>2020</v>
      </c>
      <c r="F1299" s="77">
        <v>42.3750997</v>
      </c>
      <c r="G1299" s="77">
        <v>-71.105615700000001</v>
      </c>
      <c r="H1299" s="77">
        <v>0</v>
      </c>
      <c r="I1299" s="77" t="s">
        <v>881</v>
      </c>
      <c r="J1299" s="77">
        <v>43.074761000000002</v>
      </c>
      <c r="K1299" s="77">
        <v>-89.383761300000003</v>
      </c>
      <c r="L1299" s="77">
        <v>2984.2751494265199</v>
      </c>
      <c r="M1299" s="77">
        <v>0.56042166301739005</v>
      </c>
      <c r="N1299" s="77">
        <v>0</v>
      </c>
      <c r="O1299" s="77">
        <v>572.98082868989297</v>
      </c>
      <c r="P1299" s="87" cm="1">
        <f t="array" ref="P1299">IF($X1299="Non-local",VLOOKUP($E1299,$AI$64:$AW$68,COLUMN($AW:$AW)-COLUMN($AH:$AH),FALSE),IF($X1299="Unknown",VLOOKUP($E1299,$AI$71:$AW$75,COLUMN($AW:$AW)-COLUMN($AH:$AH),FALSE),0))</f>
        <v>224</v>
      </c>
      <c r="Q1299" s="87" cm="1">
        <f t="array" ref="Q1299">IF($X1299="Non-local",VLOOKUP($E1299,$AI$40:$AW$44,COLUMN($AW:$AW)-COLUMN($AH:$AH),FALSE),IF($X1299="Unknown",VLOOKUP($E1299,$AI$47:$AW$51,COLUMN($AW:$AW)-COLUMN($AH:$AH),FALSE),0))</f>
        <v>470.18520000000001</v>
      </c>
      <c r="R1299" s="87" cm="1">
        <f t="array" ref="R1299">IF($X1299="Non-local",VLOOKUP($E1299,$AI$88:$AW$92,COLUMN($AW:$AW)-COLUMN($AH:$AH),FALSE),IF($X1299="Unknown",VLOOKUP($E1299,$AI$95:$AW$99,COLUMN($AW:$AW)-COLUMN($AH:$AH),FALSE),0))</f>
        <v>0.13052013767768686</v>
      </c>
      <c r="S1299" s="87" cm="1">
        <f t="array" ref="S1299">VLOOKUP($E1299,$AI$111:$AW$115,COLUMN($AW:$AW)-COLUMN($AH:$AH),FALSE)</f>
        <v>410.28773999999999</v>
      </c>
      <c r="T1299" s="104">
        <f t="shared" si="370"/>
        <v>0.69094180069507694</v>
      </c>
      <c r="U1299" s="104">
        <f t="shared" si="371"/>
        <v>1677.453768689893</v>
      </c>
      <c r="V1299" s="87" cm="1">
        <f t="array" ref="V1299">VLOOKUP($E1299,$AI$118:$AW$122,COLUMN($AW:$AW)-COLUMN($AH:$AH),FALSE)</f>
        <v>161.75600000000003</v>
      </c>
      <c r="W1299" s="87" t="str">
        <f t="shared" si="375"/>
        <v>Domestic</v>
      </c>
      <c r="X1299" s="87" t="str">
        <f t="shared" si="376"/>
        <v>Non-local</v>
      </c>
      <c r="Y1299" s="104"/>
      <c r="Z1299" s="87" t="str">
        <f t="shared" si="372"/>
        <v>USA</v>
      </c>
      <c r="AA1299" s="87" t="str">
        <f t="shared" si="373"/>
        <v>USA</v>
      </c>
      <c r="AB1299" s="82" cm="1">
        <f t="array" ref="AB1299">VLOOKUP(B1299,'GDP per Capita'!$T$2:$V$4235,COLUMN('GDP per Capita'!$V:$V)-COLUMN('GDP per Capita'!$S:$S),FALSE)</f>
        <v>63809.64</v>
      </c>
      <c r="AC1299" s="82">
        <f t="shared" si="377"/>
        <v>63809.64</v>
      </c>
      <c r="AD1299" s="82">
        <f t="shared" si="378"/>
        <v>63809.64</v>
      </c>
      <c r="AE1299" s="88">
        <f t="shared" si="374"/>
        <v>2.6288406715504004E-2</v>
      </c>
    </row>
    <row r="1300" spans="1:31">
      <c r="A1300" s="77" t="s">
        <v>894</v>
      </c>
      <c r="B1300" s="77">
        <v>1299</v>
      </c>
      <c r="C1300" s="77" t="s">
        <v>29</v>
      </c>
      <c r="D1300" s="77" t="s">
        <v>29</v>
      </c>
      <c r="E1300" s="77">
        <v>2020</v>
      </c>
      <c r="F1300" s="77">
        <v>33.425505600000001</v>
      </c>
      <c r="G1300" s="77">
        <v>-111.94001249999999</v>
      </c>
      <c r="H1300" s="77">
        <v>0</v>
      </c>
      <c r="I1300" s="77" t="s">
        <v>881</v>
      </c>
      <c r="J1300" s="77">
        <v>43.074761000000002</v>
      </c>
      <c r="K1300" s="77">
        <v>-89.383761300000003</v>
      </c>
      <c r="L1300" s="77">
        <v>4465.5110464523696</v>
      </c>
      <c r="M1300" s="77">
        <v>0.79623050342923796</v>
      </c>
      <c r="N1300" s="77">
        <v>0</v>
      </c>
      <c r="O1300" s="77">
        <v>535.86132557428402</v>
      </c>
      <c r="P1300" s="87" cm="1">
        <f t="array" ref="P1300">IF($X1300="Non-local",VLOOKUP($E1300,$AI$64:$AW$68,COLUMN($AW:$AW)-COLUMN($AH:$AH),FALSE),IF($X1300="Unknown",VLOOKUP($E1300,$AI$71:$AW$75,COLUMN($AW:$AW)-COLUMN($AH:$AH),FALSE),0))</f>
        <v>224</v>
      </c>
      <c r="Q1300" s="87" cm="1">
        <f t="array" ref="Q1300">IF($X1300="Non-local",VLOOKUP($E1300,$AI$40:$AW$44,COLUMN($AW:$AW)-COLUMN($AH:$AH),FALSE),IF($X1300="Unknown",VLOOKUP($E1300,$AI$47:$AW$51,COLUMN($AW:$AW)-COLUMN($AH:$AH),FALSE),0))</f>
        <v>470.18520000000001</v>
      </c>
      <c r="R1300" s="87" cm="1">
        <f t="array" ref="R1300">IF($X1300="Non-local",VLOOKUP($E1300,$AI$88:$AW$92,COLUMN($AW:$AW)-COLUMN($AH:$AH),FALSE),IF($X1300="Unknown",VLOOKUP($E1300,$AI$95:$AW$99,COLUMN($AW:$AW)-COLUMN($AH:$AH),FALSE),0))</f>
        <v>0.13052013767768686</v>
      </c>
      <c r="S1300" s="87" cm="1">
        <f t="array" ref="S1300">VLOOKUP($E1300,$AI$111:$AW$115,COLUMN($AW:$AW)-COLUMN($AH:$AH),FALSE)</f>
        <v>410.28773999999999</v>
      </c>
      <c r="T1300" s="104">
        <f t="shared" si="370"/>
        <v>0.92675064110692484</v>
      </c>
      <c r="U1300" s="104">
        <f t="shared" si="371"/>
        <v>1640.334265574284</v>
      </c>
      <c r="V1300" s="87" cm="1">
        <f t="array" ref="V1300">VLOOKUP($E1300,$AI$118:$AW$122,COLUMN($AW:$AW)-COLUMN($AH:$AH),FALSE)</f>
        <v>161.75600000000003</v>
      </c>
      <c r="W1300" s="87" t="str">
        <f t="shared" si="375"/>
        <v>Domestic</v>
      </c>
      <c r="X1300" s="87" t="str">
        <f t="shared" si="376"/>
        <v>Non-local</v>
      </c>
      <c r="Y1300" s="104"/>
      <c r="Z1300" s="87" t="str">
        <f t="shared" si="372"/>
        <v>USA</v>
      </c>
      <c r="AA1300" s="87" t="str">
        <f t="shared" si="373"/>
        <v>USA</v>
      </c>
      <c r="AB1300" s="82" cm="1">
        <f t="array" ref="AB1300">VLOOKUP(B1300,'GDP per Capita'!$T$2:$V$4235,COLUMN('GDP per Capita'!$V:$V)-COLUMN('GDP per Capita'!$S:$S),FALSE)</f>
        <v>63809.64</v>
      </c>
      <c r="AC1300" s="82">
        <f t="shared" si="377"/>
        <v>63809.64</v>
      </c>
      <c r="AD1300" s="82">
        <f t="shared" si="378"/>
        <v>63809.64</v>
      </c>
      <c r="AE1300" s="88">
        <f t="shared" si="374"/>
        <v>2.5706684218470503E-2</v>
      </c>
    </row>
    <row r="1301" spans="1:31">
      <c r="A1301" s="77" t="s">
        <v>1028</v>
      </c>
      <c r="B1301" s="77">
        <v>1300</v>
      </c>
      <c r="C1301" s="77" t="s">
        <v>29</v>
      </c>
      <c r="D1301" s="77" t="s">
        <v>29</v>
      </c>
      <c r="E1301" s="77">
        <v>2020</v>
      </c>
      <c r="F1301" s="77">
        <v>38.980665999999999</v>
      </c>
      <c r="G1301" s="77">
        <v>-76.936918899999995</v>
      </c>
      <c r="H1301" s="77">
        <v>0</v>
      </c>
      <c r="I1301" s="77" t="s">
        <v>881</v>
      </c>
      <c r="J1301" s="77">
        <v>43.074761000000002</v>
      </c>
      <c r="K1301" s="77">
        <v>-89.383761300000003</v>
      </c>
      <c r="L1301" s="77">
        <v>2275.1013235095802</v>
      </c>
      <c r="M1301" s="77">
        <v>0.46204694419046799</v>
      </c>
      <c r="N1301" s="77">
        <v>0</v>
      </c>
      <c r="O1301" s="77">
        <v>436.81945411383998</v>
      </c>
      <c r="P1301" s="87" cm="1">
        <f t="array" ref="P1301">IF($X1301="Non-local",VLOOKUP($E1301,$AI$64:$AW$68,COLUMN($AW:$AW)-COLUMN($AH:$AH),FALSE),IF($X1301="Unknown",VLOOKUP($E1301,$AI$71:$AW$75,COLUMN($AW:$AW)-COLUMN($AH:$AH),FALSE),0))</f>
        <v>224</v>
      </c>
      <c r="Q1301" s="87" cm="1">
        <f t="array" ref="Q1301">IF($X1301="Non-local",VLOOKUP($E1301,$AI$40:$AW$44,COLUMN($AW:$AW)-COLUMN($AH:$AH),FALSE),IF($X1301="Unknown",VLOOKUP($E1301,$AI$47:$AW$51,COLUMN($AW:$AW)-COLUMN($AH:$AH),FALSE),0))</f>
        <v>470.18520000000001</v>
      </c>
      <c r="R1301" s="87" cm="1">
        <f t="array" ref="R1301">IF($X1301="Non-local",VLOOKUP($E1301,$AI$88:$AW$92,COLUMN($AW:$AW)-COLUMN($AH:$AH),FALSE),IF($X1301="Unknown",VLOOKUP($E1301,$AI$95:$AW$99,COLUMN($AW:$AW)-COLUMN($AH:$AH),FALSE),0))</f>
        <v>0.13052013767768686</v>
      </c>
      <c r="S1301" s="87" cm="1">
        <f t="array" ref="S1301">VLOOKUP($E1301,$AI$111:$AW$115,COLUMN($AW:$AW)-COLUMN($AH:$AH),FALSE)</f>
        <v>410.28773999999999</v>
      </c>
      <c r="T1301" s="104">
        <f t="shared" si="370"/>
        <v>0.59256708186815488</v>
      </c>
      <c r="U1301" s="104">
        <f t="shared" si="371"/>
        <v>1541.2923941138399</v>
      </c>
      <c r="V1301" s="87" cm="1">
        <f t="array" ref="V1301">VLOOKUP($E1301,$AI$118:$AW$122,COLUMN($AW:$AW)-COLUMN($AH:$AH),FALSE)</f>
        <v>161.75600000000003</v>
      </c>
      <c r="W1301" s="87" t="str">
        <f t="shared" si="375"/>
        <v>Domestic</v>
      </c>
      <c r="X1301" s="87" t="str">
        <f t="shared" si="376"/>
        <v>Non-local</v>
      </c>
      <c r="Y1301" s="104"/>
      <c r="Z1301" s="87" t="str">
        <f t="shared" si="372"/>
        <v>USA</v>
      </c>
      <c r="AA1301" s="87" t="str">
        <f t="shared" si="373"/>
        <v>USA</v>
      </c>
      <c r="AB1301" s="82" cm="1">
        <f t="array" ref="AB1301">VLOOKUP(B1301,'GDP per Capita'!$T$2:$V$4235,COLUMN('GDP per Capita'!$V:$V)-COLUMN('GDP per Capita'!$S:$S),FALSE)</f>
        <v>63809.64</v>
      </c>
      <c r="AC1301" s="82">
        <f t="shared" si="377"/>
        <v>63809.64</v>
      </c>
      <c r="AD1301" s="82">
        <f t="shared" si="378"/>
        <v>63809.64</v>
      </c>
      <c r="AE1301" s="88">
        <f t="shared" si="374"/>
        <v>2.415453831292325E-2</v>
      </c>
    </row>
    <row r="1302" spans="1:31">
      <c r="A1302" s="77" t="s">
        <v>1054</v>
      </c>
      <c r="B1302" s="77">
        <v>1301</v>
      </c>
      <c r="C1302" s="77" t="s">
        <v>29</v>
      </c>
      <c r="D1302" s="77" t="s">
        <v>29</v>
      </c>
      <c r="E1302" s="77">
        <v>2020</v>
      </c>
      <c r="F1302" s="77">
        <v>32.787601199999997</v>
      </c>
      <c r="G1302" s="77">
        <v>-79.940272800000002</v>
      </c>
      <c r="H1302" s="77">
        <v>0</v>
      </c>
      <c r="I1302" s="77" t="s">
        <v>881</v>
      </c>
      <c r="J1302" s="77">
        <v>43.074761000000002</v>
      </c>
      <c r="K1302" s="77">
        <v>-89.383761300000003</v>
      </c>
      <c r="L1302" s="77">
        <v>2820.3905614077098</v>
      </c>
      <c r="M1302" s="77">
        <v>0.53433166969513302</v>
      </c>
      <c r="N1302" s="77">
        <v>0</v>
      </c>
      <c r="O1302" s="77">
        <v>541.51498779027997</v>
      </c>
      <c r="P1302" s="87" cm="1">
        <f t="array" ref="P1302">IF($X1302="Non-local",VLOOKUP($E1302,$AI$64:$AW$68,COLUMN($AW:$AW)-COLUMN($AH:$AH),FALSE),IF($X1302="Unknown",VLOOKUP($E1302,$AI$71:$AW$75,COLUMN($AW:$AW)-COLUMN($AH:$AH),FALSE),0))</f>
        <v>224</v>
      </c>
      <c r="Q1302" s="87" cm="1">
        <f t="array" ref="Q1302">IF($X1302="Non-local",VLOOKUP($E1302,$AI$40:$AW$44,COLUMN($AW:$AW)-COLUMN($AH:$AH),FALSE),IF($X1302="Unknown",VLOOKUP($E1302,$AI$47:$AW$51,COLUMN($AW:$AW)-COLUMN($AH:$AH),FALSE),0))</f>
        <v>470.18520000000001</v>
      </c>
      <c r="R1302" s="87" cm="1">
        <f t="array" ref="R1302">IF($X1302="Non-local",VLOOKUP($E1302,$AI$88:$AW$92,COLUMN($AW:$AW)-COLUMN($AH:$AH),FALSE),IF($X1302="Unknown",VLOOKUP($E1302,$AI$95:$AW$99,COLUMN($AW:$AW)-COLUMN($AH:$AH),FALSE),0))</f>
        <v>0.13052013767768686</v>
      </c>
      <c r="S1302" s="87" cm="1">
        <f t="array" ref="S1302">VLOOKUP($E1302,$AI$111:$AW$115,COLUMN($AW:$AW)-COLUMN($AH:$AH),FALSE)</f>
        <v>410.28773999999999</v>
      </c>
      <c r="T1302" s="104">
        <f t="shared" si="370"/>
        <v>0.6648518073728199</v>
      </c>
      <c r="U1302" s="104">
        <f t="shared" si="371"/>
        <v>1645.9879277902799</v>
      </c>
      <c r="V1302" s="87" cm="1">
        <f t="array" ref="V1302">VLOOKUP($E1302,$AI$118:$AW$122,COLUMN($AW:$AW)-COLUMN($AH:$AH),FALSE)</f>
        <v>161.75600000000003</v>
      </c>
      <c r="W1302" s="87" t="str">
        <f t="shared" si="375"/>
        <v>Domestic</v>
      </c>
      <c r="X1302" s="87" t="str">
        <f t="shared" si="376"/>
        <v>Non-local</v>
      </c>
      <c r="Y1302" s="104"/>
      <c r="Z1302" s="87" t="str">
        <f t="shared" si="372"/>
        <v>USA</v>
      </c>
      <c r="AA1302" s="87" t="str">
        <f t="shared" si="373"/>
        <v>USA</v>
      </c>
      <c r="AB1302" s="82" cm="1">
        <f t="array" ref="AB1302">VLOOKUP(B1302,'GDP per Capita'!$T$2:$V$4235,COLUMN('GDP per Capita'!$V:$V)-COLUMN('GDP per Capita'!$S:$S),FALSE)</f>
        <v>63809.64</v>
      </c>
      <c r="AC1302" s="82">
        <f t="shared" si="377"/>
        <v>63809.64</v>
      </c>
      <c r="AD1302" s="82">
        <f t="shared" si="378"/>
        <v>63809.64</v>
      </c>
      <c r="AE1302" s="88">
        <f t="shared" si="374"/>
        <v>2.5795286226192152E-2</v>
      </c>
    </row>
    <row r="1303" spans="1:31">
      <c r="A1303" s="77" t="s">
        <v>971</v>
      </c>
      <c r="B1303" s="77">
        <v>1302</v>
      </c>
      <c r="C1303" s="77" t="s">
        <v>29</v>
      </c>
      <c r="D1303" s="77" t="s">
        <v>29</v>
      </c>
      <c r="E1303" s="77">
        <v>2020</v>
      </c>
      <c r="F1303" s="77">
        <v>40.7127281</v>
      </c>
      <c r="G1303" s="77">
        <v>-74.006015199999993</v>
      </c>
      <c r="H1303" s="77">
        <v>0</v>
      </c>
      <c r="I1303" s="77" t="s">
        <v>881</v>
      </c>
      <c r="J1303" s="77">
        <v>43.074761000000002</v>
      </c>
      <c r="K1303" s="77">
        <v>-89.383761300000003</v>
      </c>
      <c r="L1303" s="77">
        <v>2595.3692296520098</v>
      </c>
      <c r="M1303" s="77">
        <v>0.50433664791786104</v>
      </c>
      <c r="N1303" s="77">
        <v>0</v>
      </c>
      <c r="O1303" s="77">
        <v>498.31089209318702</v>
      </c>
      <c r="P1303" s="87" cm="1">
        <f t="array" ref="P1303">IF($X1303="Non-local",VLOOKUP($E1303,$AI$64:$AW$68,COLUMN($AW:$AW)-COLUMN($AH:$AH),FALSE),IF($X1303="Unknown",VLOOKUP($E1303,$AI$71:$AW$75,COLUMN($AW:$AW)-COLUMN($AH:$AH),FALSE),0))</f>
        <v>224</v>
      </c>
      <c r="Q1303" s="87" cm="1">
        <f t="array" ref="Q1303">IF($X1303="Non-local",VLOOKUP($E1303,$AI$40:$AW$44,COLUMN($AW:$AW)-COLUMN($AH:$AH),FALSE),IF($X1303="Unknown",VLOOKUP($E1303,$AI$47:$AW$51,COLUMN($AW:$AW)-COLUMN($AH:$AH),FALSE),0))</f>
        <v>470.18520000000001</v>
      </c>
      <c r="R1303" s="87" cm="1">
        <f t="array" ref="R1303">IF($X1303="Non-local",VLOOKUP($E1303,$AI$88:$AW$92,COLUMN($AW:$AW)-COLUMN($AH:$AH),FALSE),IF($X1303="Unknown",VLOOKUP($E1303,$AI$95:$AW$99,COLUMN($AW:$AW)-COLUMN($AH:$AH),FALSE),0))</f>
        <v>0.13052013767768686</v>
      </c>
      <c r="S1303" s="87" cm="1">
        <f t="array" ref="S1303">VLOOKUP($E1303,$AI$111:$AW$115,COLUMN($AW:$AW)-COLUMN($AH:$AH),FALSE)</f>
        <v>410.28773999999999</v>
      </c>
      <c r="T1303" s="104">
        <f t="shared" si="370"/>
        <v>0.63485678559554792</v>
      </c>
      <c r="U1303" s="104">
        <f t="shared" si="371"/>
        <v>1602.7838320931871</v>
      </c>
      <c r="V1303" s="87" cm="1">
        <f t="array" ref="V1303">VLOOKUP($E1303,$AI$118:$AW$122,COLUMN($AW:$AW)-COLUMN($AH:$AH),FALSE)</f>
        <v>161.75600000000003</v>
      </c>
      <c r="W1303" s="87" t="str">
        <f t="shared" si="375"/>
        <v>Domestic</v>
      </c>
      <c r="X1303" s="87" t="str">
        <f t="shared" si="376"/>
        <v>Non-local</v>
      </c>
      <c r="Y1303" s="104"/>
      <c r="Z1303" s="87" t="str">
        <f t="shared" si="372"/>
        <v>USA</v>
      </c>
      <c r="AA1303" s="87" t="str">
        <f t="shared" si="373"/>
        <v>USA</v>
      </c>
      <c r="AB1303" s="82" cm="1">
        <f t="array" ref="AB1303">VLOOKUP(B1303,'GDP per Capita'!$T$2:$V$4235,COLUMN('GDP per Capita'!$V:$V)-COLUMN('GDP per Capita'!$S:$S),FALSE)</f>
        <v>63809.64</v>
      </c>
      <c r="AC1303" s="82">
        <f t="shared" si="377"/>
        <v>63809.64</v>
      </c>
      <c r="AD1303" s="82">
        <f t="shared" si="378"/>
        <v>63809.64</v>
      </c>
      <c r="AE1303" s="88">
        <f t="shared" si="374"/>
        <v>2.5118208347409375E-2</v>
      </c>
    </row>
    <row r="1304" spans="1:31">
      <c r="A1304" s="77" t="s">
        <v>1430</v>
      </c>
      <c r="B1304" s="77">
        <v>1303</v>
      </c>
      <c r="C1304" s="77" t="s">
        <v>557</v>
      </c>
      <c r="D1304" s="77" t="s">
        <v>31</v>
      </c>
      <c r="E1304" s="77">
        <v>2020</v>
      </c>
      <c r="F1304" s="77">
        <v>40.844947249999997</v>
      </c>
      <c r="G1304" s="77">
        <v>14.257837565585699</v>
      </c>
      <c r="H1304" s="77">
        <v>0</v>
      </c>
      <c r="I1304" s="77" t="s">
        <v>881</v>
      </c>
      <c r="J1304" s="77">
        <v>43.074761000000002</v>
      </c>
      <c r="K1304" s="77">
        <v>-89.383761300000003</v>
      </c>
      <c r="L1304" s="77">
        <v>15913.9224163039</v>
      </c>
      <c r="M1304" s="77">
        <v>2.4519211062475899</v>
      </c>
      <c r="N1304" s="77">
        <v>0</v>
      </c>
      <c r="O1304" s="77">
        <v>1670.96185371191</v>
      </c>
      <c r="P1304" s="87" cm="1">
        <f t="array" ref="P1304">IF($X1304="Non-local",VLOOKUP($E1304,$AI$64:$AW$68,COLUMN($AW:$AW)-COLUMN($AH:$AH),FALSE),IF($X1304="Unknown",VLOOKUP($E1304,$AI$71:$AW$75,COLUMN($AW:$AW)-COLUMN($AH:$AH),FALSE),0))</f>
        <v>224</v>
      </c>
      <c r="Q1304" s="87" cm="1">
        <f t="array" ref="Q1304">IF($X1304="Non-local",VLOOKUP($E1304,$AI$40:$AW$44,COLUMN($AW:$AW)-COLUMN($AH:$AH),FALSE),IF($X1304="Unknown",VLOOKUP($E1304,$AI$47:$AW$51,COLUMN($AW:$AW)-COLUMN($AH:$AH),FALSE),0))</f>
        <v>470.18520000000001</v>
      </c>
      <c r="R1304" s="87" cm="1">
        <f t="array" ref="R1304">IF($X1304="Non-local",VLOOKUP($E1304,$AI$88:$AW$92,COLUMN($AW:$AW)-COLUMN($AH:$AH),FALSE),IF($X1304="Unknown",VLOOKUP($E1304,$AI$95:$AW$99,COLUMN($AW:$AW)-COLUMN($AH:$AH),FALSE),0))</f>
        <v>0.13052013767768686</v>
      </c>
      <c r="S1304" s="87" cm="1">
        <f t="array" ref="S1304">VLOOKUP($E1304,$AI$111:$AW$115,COLUMN($AW:$AW)-COLUMN($AH:$AH),FALSE)</f>
        <v>410.28773999999999</v>
      </c>
      <c r="T1304" s="104">
        <f t="shared" si="370"/>
        <v>2.5824412439252766</v>
      </c>
      <c r="U1304" s="104">
        <f t="shared" si="371"/>
        <v>2775.4347937119101</v>
      </c>
      <c r="V1304" s="87" cm="1">
        <f t="array" ref="V1304">VLOOKUP($E1304,$AI$118:$AW$122,COLUMN($AW:$AW)-COLUMN($AH:$AH),FALSE)</f>
        <v>161.75600000000003</v>
      </c>
      <c r="W1304" s="87" t="str">
        <f t="shared" si="375"/>
        <v>International</v>
      </c>
      <c r="X1304" s="87" t="str">
        <f t="shared" si="376"/>
        <v>Non-local</v>
      </c>
      <c r="Y1304" s="104"/>
      <c r="Z1304" s="87" t="str">
        <f t="shared" si="372"/>
        <v>Italy</v>
      </c>
      <c r="AA1304" s="87" t="str">
        <f t="shared" si="373"/>
        <v>Europe</v>
      </c>
      <c r="AB1304" s="82" cm="1">
        <f t="array" ref="AB1304">VLOOKUP(B1304,'GDP per Capita'!$T$2:$V$4235,COLUMN('GDP per Capita'!$V:$V)-COLUMN('GDP per Capita'!$S:$S),FALSE)</f>
        <v>34671.17</v>
      </c>
      <c r="AC1304" s="82">
        <f t="shared" si="377"/>
        <v>34671.17</v>
      </c>
      <c r="AD1304" s="82">
        <f t="shared" si="378"/>
        <v>34671.17</v>
      </c>
      <c r="AE1304" s="88">
        <f t="shared" si="374"/>
        <v>8.0050220217890253E-2</v>
      </c>
    </row>
    <row r="1305" spans="1:31">
      <c r="A1305" s="77" t="s">
        <v>34</v>
      </c>
      <c r="B1305" s="77">
        <v>1304</v>
      </c>
      <c r="C1305" s="77" t="s">
        <v>34</v>
      </c>
      <c r="D1305" s="77" t="s">
        <v>34</v>
      </c>
      <c r="E1305" s="77">
        <v>2020</v>
      </c>
      <c r="F1305" s="77">
        <v>0</v>
      </c>
      <c r="G1305" s="77">
        <v>0</v>
      </c>
      <c r="H1305" s="77">
        <v>0</v>
      </c>
      <c r="I1305" s="77" t="s">
        <v>881</v>
      </c>
      <c r="J1305" s="77">
        <v>43.074761000000002</v>
      </c>
      <c r="K1305" s="77">
        <v>-89.383761300000003</v>
      </c>
      <c r="L1305" s="77">
        <v>4610.0412007298301</v>
      </c>
      <c r="M1305" s="77">
        <v>0.80715542109624605</v>
      </c>
      <c r="N1305" s="77">
        <v>1</v>
      </c>
      <c r="O1305" s="77">
        <v>553.20494408757997</v>
      </c>
      <c r="P1305" s="87" cm="1">
        <f t="array" ref="P1305">IF($X1305="Non-local",VLOOKUP($E1305,$AI$64:$AW$68,COLUMN($AW:$AW)-COLUMN($AH:$AH),FALSE),IF($X1305="Unknown",VLOOKUP($E1305,$AI$71:$AW$75,COLUMN($AW:$AW)-COLUMN($AH:$AH),FALSE),0))</f>
        <v>214.50706319702601</v>
      </c>
      <c r="Q1305" s="87" cm="1">
        <f t="array" ref="Q1305">IF($X1305="Non-local",VLOOKUP($E1305,$AI$40:$AW$44,COLUMN($AW:$AW)-COLUMN($AH:$AH),FALSE),IF($X1305="Unknown",VLOOKUP($E1305,$AI$47:$AW$51,COLUMN($AW:$AW)-COLUMN($AH:$AH),FALSE),0))</f>
        <v>450.25913576208183</v>
      </c>
      <c r="R1305" s="87" cm="1">
        <f t="array" ref="R1305">IF($X1305="Non-local",VLOOKUP($E1305,$AI$88:$AW$92,COLUMN($AW:$AW)-COLUMN($AH:$AH),FALSE),IF($X1305="Unknown",VLOOKUP($E1305,$AI$95:$AW$99,COLUMN($AW:$AW)-COLUMN($AH:$AH),FALSE),0))</f>
        <v>0.12498880098800048</v>
      </c>
      <c r="S1305" s="87" cm="1">
        <f t="array" ref="S1305">VLOOKUP($E1305,$AI$111:$AW$115,COLUMN($AW:$AW)-COLUMN($AH:$AH),FALSE)</f>
        <v>410.28773999999999</v>
      </c>
      <c r="T1305" s="104">
        <f t="shared" si="370"/>
        <v>0.93214422208424652</v>
      </c>
      <c r="U1305" s="104">
        <f t="shared" si="371"/>
        <v>1628.2588830466877</v>
      </c>
      <c r="V1305" s="87" cm="1">
        <f t="array" ref="V1305">VLOOKUP($E1305,$AI$118:$AW$122,COLUMN($AW:$AW)-COLUMN($AH:$AH),FALSE)</f>
        <v>161.75600000000003</v>
      </c>
      <c r="W1305" s="87" t="str">
        <f t="shared" si="375"/>
        <v>Unknown</v>
      </c>
      <c r="X1305" s="87" t="str">
        <f t="shared" si="376"/>
        <v>Unknown</v>
      </c>
      <c r="Y1305" s="104"/>
      <c r="Z1305" s="87" t="str">
        <f t="shared" si="372"/>
        <v>Unknown</v>
      </c>
      <c r="AA1305" s="87" t="str">
        <f t="shared" si="373"/>
        <v>Unknown</v>
      </c>
      <c r="AB1305" s="82" t="e" cm="1">
        <f t="array" ref="AB1305">VLOOKUP(B1305,'GDP per Capita'!$T$2:$V$4235,COLUMN('GDP per Capita'!$V:$V)-COLUMN('GDP per Capita'!$S:$S),FALSE)</f>
        <v>#N/A</v>
      </c>
      <c r="AC1305" s="82" t="str">
        <f t="shared" si="377"/>
        <v/>
      </c>
      <c r="AD1305" s="82">
        <f t="shared" si="378"/>
        <v>61228.93767638311</v>
      </c>
      <c r="AE1305" s="88">
        <f t="shared" si="374"/>
        <v>2.6592963145181774E-2</v>
      </c>
    </row>
    <row r="1306" spans="1:31">
      <c r="A1306" s="77" t="s">
        <v>1431</v>
      </c>
      <c r="B1306" s="77">
        <v>1305</v>
      </c>
      <c r="C1306" s="77" t="s">
        <v>644</v>
      </c>
      <c r="D1306" s="77" t="s">
        <v>28</v>
      </c>
      <c r="E1306" s="77">
        <v>2020</v>
      </c>
      <c r="F1306" s="77">
        <v>-33.437796800000001</v>
      </c>
      <c r="G1306" s="77">
        <v>-70.650445099999899</v>
      </c>
      <c r="H1306" s="77">
        <v>0</v>
      </c>
      <c r="I1306" s="77" t="s">
        <v>881</v>
      </c>
      <c r="J1306" s="77">
        <v>43.074761000000002</v>
      </c>
      <c r="K1306" s="77">
        <v>-89.383761300000003</v>
      </c>
      <c r="L1306" s="77">
        <v>17437.183321947101</v>
      </c>
      <c r="M1306" s="77">
        <v>2.68847762792922</v>
      </c>
      <c r="N1306" s="77">
        <v>0</v>
      </c>
      <c r="O1306" s="77">
        <v>1830.9042488044399</v>
      </c>
      <c r="P1306" s="87" cm="1">
        <f t="array" ref="P1306">IF($X1306="Non-local",VLOOKUP($E1306,$AI$64:$AW$68,COLUMN($AW:$AW)-COLUMN($AH:$AH),FALSE),IF($X1306="Unknown",VLOOKUP($E1306,$AI$71:$AW$75,COLUMN($AW:$AW)-COLUMN($AH:$AH),FALSE),0))</f>
        <v>224</v>
      </c>
      <c r="Q1306" s="87" cm="1">
        <f t="array" ref="Q1306">IF($X1306="Non-local",VLOOKUP($E1306,$AI$40:$AW$44,COLUMN($AW:$AW)-COLUMN($AH:$AH),FALSE),IF($X1306="Unknown",VLOOKUP($E1306,$AI$47:$AW$51,COLUMN($AW:$AW)-COLUMN($AH:$AH),FALSE),0))</f>
        <v>470.18520000000001</v>
      </c>
      <c r="R1306" s="87" cm="1">
        <f t="array" ref="R1306">IF($X1306="Non-local",VLOOKUP($E1306,$AI$88:$AW$92,COLUMN($AW:$AW)-COLUMN($AH:$AH),FALSE),IF($X1306="Unknown",VLOOKUP($E1306,$AI$95:$AW$99,COLUMN($AW:$AW)-COLUMN($AH:$AH),FALSE),0))</f>
        <v>0.13052013767768686</v>
      </c>
      <c r="S1306" s="87" cm="1">
        <f t="array" ref="S1306">VLOOKUP($E1306,$AI$111:$AW$115,COLUMN($AW:$AW)-COLUMN($AH:$AH),FALSE)</f>
        <v>410.28773999999999</v>
      </c>
      <c r="T1306" s="104">
        <f t="shared" si="370"/>
        <v>2.8189977656069067</v>
      </c>
      <c r="U1306" s="104">
        <f t="shared" si="371"/>
        <v>2935.3771888044394</v>
      </c>
      <c r="V1306" s="87" cm="1">
        <f t="array" ref="V1306">VLOOKUP($E1306,$AI$118:$AW$122,COLUMN($AW:$AW)-COLUMN($AH:$AH),FALSE)</f>
        <v>161.75600000000003</v>
      </c>
      <c r="W1306" s="87" t="str">
        <f t="shared" si="375"/>
        <v>International</v>
      </c>
      <c r="X1306" s="87" t="str">
        <f t="shared" si="376"/>
        <v>Non-local</v>
      </c>
      <c r="Y1306" s="104"/>
      <c r="Z1306" s="87" t="str">
        <f t="shared" si="372"/>
        <v>Chile</v>
      </c>
      <c r="AA1306" s="87" t="str">
        <f t="shared" si="373"/>
        <v>Other Americas</v>
      </c>
      <c r="AB1306" s="82" cm="1">
        <f t="array" ref="AB1306">VLOOKUP(B1306,'GDP per Capita'!$T$2:$V$4235,COLUMN('GDP per Capita'!$V:$V)-COLUMN('GDP per Capita'!$S:$S),FALSE)</f>
        <v>14757.2</v>
      </c>
      <c r="AC1306" s="82">
        <f t="shared" si="377"/>
        <v>14757.2</v>
      </c>
      <c r="AD1306" s="82">
        <f t="shared" si="378"/>
        <v>14757.2</v>
      </c>
      <c r="AE1306" s="88">
        <f t="shared" si="374"/>
        <v>0.19891152717347729</v>
      </c>
    </row>
    <row r="1307" spans="1:31">
      <c r="A1307" s="77" t="s">
        <v>1432</v>
      </c>
      <c r="B1307" s="77">
        <v>1306</v>
      </c>
      <c r="C1307" s="77" t="s">
        <v>644</v>
      </c>
      <c r="D1307" s="77" t="s">
        <v>28</v>
      </c>
      <c r="E1307" s="77">
        <v>2020</v>
      </c>
      <c r="F1307" s="77">
        <v>-33.437796800000001</v>
      </c>
      <c r="G1307" s="77">
        <v>-70.650445099999899</v>
      </c>
      <c r="H1307" s="77">
        <v>0</v>
      </c>
      <c r="I1307" s="77" t="s">
        <v>881</v>
      </c>
      <c r="J1307" s="77">
        <v>43.074761000000002</v>
      </c>
      <c r="K1307" s="77">
        <v>-89.383761300000003</v>
      </c>
      <c r="L1307" s="77">
        <v>17437.183321947101</v>
      </c>
      <c r="M1307" s="77">
        <v>2.68847762792922</v>
      </c>
      <c r="N1307" s="77">
        <v>0</v>
      </c>
      <c r="O1307" s="77">
        <v>1830.9042488044399</v>
      </c>
      <c r="P1307" s="87" cm="1">
        <f t="array" ref="P1307">IF($X1307="Non-local",VLOOKUP($E1307,$AI$64:$AW$68,COLUMN($AW:$AW)-COLUMN($AH:$AH),FALSE),IF($X1307="Unknown",VLOOKUP($E1307,$AI$71:$AW$75,COLUMN($AW:$AW)-COLUMN($AH:$AH),FALSE),0))</f>
        <v>224</v>
      </c>
      <c r="Q1307" s="87" cm="1">
        <f t="array" ref="Q1307">IF($X1307="Non-local",VLOOKUP($E1307,$AI$40:$AW$44,COLUMN($AW:$AW)-COLUMN($AH:$AH),FALSE),IF($X1307="Unknown",VLOOKUP($E1307,$AI$47:$AW$51,COLUMN($AW:$AW)-COLUMN($AH:$AH),FALSE),0))</f>
        <v>470.18520000000001</v>
      </c>
      <c r="R1307" s="87" cm="1">
        <f t="array" ref="R1307">IF($X1307="Non-local",VLOOKUP($E1307,$AI$88:$AW$92,COLUMN($AW:$AW)-COLUMN($AH:$AH),FALSE),IF($X1307="Unknown",VLOOKUP($E1307,$AI$95:$AW$99,COLUMN($AW:$AW)-COLUMN($AH:$AH),FALSE),0))</f>
        <v>0.13052013767768686</v>
      </c>
      <c r="S1307" s="87" cm="1">
        <f t="array" ref="S1307">VLOOKUP($E1307,$AI$111:$AW$115,COLUMN($AW:$AW)-COLUMN($AH:$AH),FALSE)</f>
        <v>410.28773999999999</v>
      </c>
      <c r="T1307" s="104">
        <f t="shared" si="370"/>
        <v>2.8189977656069067</v>
      </c>
      <c r="U1307" s="104">
        <f t="shared" si="371"/>
        <v>2935.3771888044394</v>
      </c>
      <c r="V1307" s="87" cm="1">
        <f t="array" ref="V1307">VLOOKUP($E1307,$AI$118:$AW$122,COLUMN($AW:$AW)-COLUMN($AH:$AH),FALSE)</f>
        <v>161.75600000000003</v>
      </c>
      <c r="W1307" s="87" t="str">
        <f t="shared" si="375"/>
        <v>International</v>
      </c>
      <c r="X1307" s="87" t="str">
        <f t="shared" si="376"/>
        <v>Non-local</v>
      </c>
      <c r="Y1307" s="104"/>
      <c r="Z1307" s="87" t="str">
        <f t="shared" si="372"/>
        <v>Chile</v>
      </c>
      <c r="AA1307" s="87" t="str">
        <f t="shared" si="373"/>
        <v>Other Americas</v>
      </c>
      <c r="AB1307" s="82" cm="1">
        <f t="array" ref="AB1307">VLOOKUP(B1307,'GDP per Capita'!$T$2:$V$4235,COLUMN('GDP per Capita'!$V:$V)-COLUMN('GDP per Capita'!$S:$S),FALSE)</f>
        <v>14757.2</v>
      </c>
      <c r="AC1307" s="82">
        <f t="shared" si="377"/>
        <v>14757.2</v>
      </c>
      <c r="AD1307" s="82">
        <f t="shared" si="378"/>
        <v>14757.2</v>
      </c>
      <c r="AE1307" s="88">
        <f t="shared" si="374"/>
        <v>0.19891152717347729</v>
      </c>
    </row>
    <row r="1308" spans="1:31">
      <c r="A1308" s="77" t="s">
        <v>1433</v>
      </c>
      <c r="B1308" s="77">
        <v>1307</v>
      </c>
      <c r="C1308" s="77" t="s">
        <v>416</v>
      </c>
      <c r="D1308" s="77" t="s">
        <v>31</v>
      </c>
      <c r="E1308" s="77">
        <v>2020</v>
      </c>
      <c r="F1308" s="77">
        <v>50.902534899999999</v>
      </c>
      <c r="G1308" s="77">
        <v>-1.4041889999999999</v>
      </c>
      <c r="H1308" s="77">
        <v>0</v>
      </c>
      <c r="I1308" s="77" t="s">
        <v>881</v>
      </c>
      <c r="J1308" s="77">
        <v>43.074761000000002</v>
      </c>
      <c r="K1308" s="77">
        <v>-89.383761300000003</v>
      </c>
      <c r="L1308" s="77">
        <v>12651.558390161201</v>
      </c>
      <c r="M1308" s="77">
        <v>1.9590455287201101</v>
      </c>
      <c r="N1308" s="77">
        <v>0</v>
      </c>
      <c r="O1308" s="77">
        <v>1328.41363096692</v>
      </c>
      <c r="P1308" s="87" cm="1">
        <f t="array" ref="P1308">IF($X1308="Non-local",VLOOKUP($E1308,$AI$64:$AW$68,COLUMN($AW:$AW)-COLUMN($AH:$AH),FALSE),IF($X1308="Unknown",VLOOKUP($E1308,$AI$71:$AW$75,COLUMN($AW:$AW)-COLUMN($AH:$AH),FALSE),0))</f>
        <v>224</v>
      </c>
      <c r="Q1308" s="87" cm="1">
        <f t="array" ref="Q1308">IF($X1308="Non-local",VLOOKUP($E1308,$AI$40:$AW$44,COLUMN($AW:$AW)-COLUMN($AH:$AH),FALSE),IF($X1308="Unknown",VLOOKUP($E1308,$AI$47:$AW$51,COLUMN($AW:$AW)-COLUMN($AH:$AH),FALSE),0))</f>
        <v>470.18520000000001</v>
      </c>
      <c r="R1308" s="87" cm="1">
        <f t="array" ref="R1308">IF($X1308="Non-local",VLOOKUP($E1308,$AI$88:$AW$92,COLUMN($AW:$AW)-COLUMN($AH:$AH),FALSE),IF($X1308="Unknown",VLOOKUP($E1308,$AI$95:$AW$99,COLUMN($AW:$AW)-COLUMN($AH:$AH),FALSE),0))</f>
        <v>0.13052013767768686</v>
      </c>
      <c r="S1308" s="87" cm="1">
        <f t="array" ref="S1308">VLOOKUP($E1308,$AI$111:$AW$115,COLUMN($AW:$AW)-COLUMN($AH:$AH),FALSE)</f>
        <v>410.28773999999999</v>
      </c>
      <c r="T1308" s="104">
        <f t="shared" si="370"/>
        <v>2.0895656663977968</v>
      </c>
      <c r="U1308" s="104">
        <f t="shared" si="371"/>
        <v>2432.8865709669199</v>
      </c>
      <c r="V1308" s="87" cm="1">
        <f t="array" ref="V1308">VLOOKUP($E1308,$AI$118:$AW$122,COLUMN($AW:$AW)-COLUMN($AH:$AH),FALSE)</f>
        <v>161.75600000000003</v>
      </c>
      <c r="W1308" s="87" t="str">
        <f t="shared" si="375"/>
        <v>International</v>
      </c>
      <c r="X1308" s="87" t="str">
        <f t="shared" si="376"/>
        <v>Non-local</v>
      </c>
      <c r="Y1308" s="104"/>
      <c r="Z1308" s="87" t="str">
        <f t="shared" si="372"/>
        <v>United Kingdom</v>
      </c>
      <c r="AA1308" s="87" t="str">
        <f t="shared" si="373"/>
        <v>Europe</v>
      </c>
      <c r="AB1308" s="82" cm="1">
        <f t="array" ref="AB1308">VLOOKUP(B1308,'GDP per Capita'!$T$2:$V$4235,COLUMN('GDP per Capita'!$V:$V)-COLUMN('GDP per Capita'!$S:$S),FALSE)</f>
        <v>40800.480000000003</v>
      </c>
      <c r="AC1308" s="82">
        <f t="shared" si="377"/>
        <v>40800.480000000003</v>
      </c>
      <c r="AD1308" s="82">
        <f t="shared" si="378"/>
        <v>40800.480000000003</v>
      </c>
      <c r="AE1308" s="88">
        <f t="shared" si="374"/>
        <v>5.9628871301683699E-2</v>
      </c>
    </row>
    <row r="1309" spans="1:31">
      <c r="A1309" s="77" t="s">
        <v>1434</v>
      </c>
      <c r="B1309" s="77">
        <v>1308</v>
      </c>
      <c r="C1309" s="77" t="s">
        <v>271</v>
      </c>
      <c r="D1309" s="77" t="s">
        <v>31</v>
      </c>
      <c r="E1309" s="77">
        <v>2020</v>
      </c>
      <c r="F1309" s="77">
        <v>41.397586099999998</v>
      </c>
      <c r="G1309" s="77">
        <v>2.1513928999999998</v>
      </c>
      <c r="H1309" s="77">
        <v>0</v>
      </c>
      <c r="I1309" s="77" t="s">
        <v>881</v>
      </c>
      <c r="J1309" s="77">
        <v>43.074761000000002</v>
      </c>
      <c r="K1309" s="77">
        <v>-89.383761300000003</v>
      </c>
      <c r="L1309" s="77">
        <v>14253.2092352337</v>
      </c>
      <c r="M1309" s="77">
        <v>2.1986780119319498</v>
      </c>
      <c r="N1309" s="77">
        <v>0</v>
      </c>
      <c r="O1309" s="77">
        <v>1496.5869696995401</v>
      </c>
      <c r="P1309" s="87" cm="1">
        <f t="array" ref="P1309">IF($X1309="Non-local",VLOOKUP($E1309,$AI$64:$AW$68,COLUMN($AW:$AW)-COLUMN($AH:$AH),FALSE),IF($X1309="Unknown",VLOOKUP($E1309,$AI$71:$AW$75,COLUMN($AW:$AW)-COLUMN($AH:$AH),FALSE),0))</f>
        <v>224</v>
      </c>
      <c r="Q1309" s="87" cm="1">
        <f t="array" ref="Q1309">IF($X1309="Non-local",VLOOKUP($E1309,$AI$40:$AW$44,COLUMN($AW:$AW)-COLUMN($AH:$AH),FALSE),IF($X1309="Unknown",VLOOKUP($E1309,$AI$47:$AW$51,COLUMN($AW:$AW)-COLUMN($AH:$AH),FALSE),0))</f>
        <v>470.18520000000001</v>
      </c>
      <c r="R1309" s="87" cm="1">
        <f t="array" ref="R1309">IF($X1309="Non-local",VLOOKUP($E1309,$AI$88:$AW$92,COLUMN($AW:$AW)-COLUMN($AH:$AH),FALSE),IF($X1309="Unknown",VLOOKUP($E1309,$AI$95:$AW$99,COLUMN($AW:$AW)-COLUMN($AH:$AH),FALSE),0))</f>
        <v>0.13052013767768686</v>
      </c>
      <c r="S1309" s="87" cm="1">
        <f t="array" ref="S1309">VLOOKUP($E1309,$AI$111:$AW$115,COLUMN($AW:$AW)-COLUMN($AH:$AH),FALSE)</f>
        <v>410.28773999999999</v>
      </c>
      <c r="T1309" s="104">
        <f t="shared" si="370"/>
        <v>2.3291981496096366</v>
      </c>
      <c r="U1309" s="104">
        <f t="shared" si="371"/>
        <v>2601.0599096995402</v>
      </c>
      <c r="V1309" s="87" cm="1">
        <f t="array" ref="V1309">VLOOKUP($E1309,$AI$118:$AW$122,COLUMN($AW:$AW)-COLUMN($AH:$AH),FALSE)</f>
        <v>161.75600000000003</v>
      </c>
      <c r="W1309" s="87" t="str">
        <f t="shared" si="375"/>
        <v>International</v>
      </c>
      <c r="X1309" s="87" t="str">
        <f t="shared" si="376"/>
        <v>Non-local</v>
      </c>
      <c r="Y1309" s="104"/>
      <c r="Z1309" s="87" t="str">
        <f t="shared" si="372"/>
        <v>Spain</v>
      </c>
      <c r="AA1309" s="87" t="str">
        <f t="shared" si="373"/>
        <v>Europe</v>
      </c>
      <c r="AB1309" s="82" cm="1">
        <f t="array" ref="AB1309">VLOOKUP(B1309,'GDP per Capita'!$T$2:$V$4235,COLUMN('GDP per Capita'!$V:$V)-COLUMN('GDP per Capita'!$S:$S),FALSE)</f>
        <v>32023.79</v>
      </c>
      <c r="AC1309" s="82">
        <f t="shared" si="377"/>
        <v>32023.79</v>
      </c>
      <c r="AD1309" s="82">
        <f t="shared" si="378"/>
        <v>32023.79</v>
      </c>
      <c r="AE1309" s="88">
        <f t="shared" si="374"/>
        <v>8.1222738148718193E-2</v>
      </c>
    </row>
    <row r="1310" spans="1:31">
      <c r="A1310" s="77" t="s">
        <v>964</v>
      </c>
      <c r="B1310" s="77">
        <v>1309</v>
      </c>
      <c r="C1310" s="77" t="s">
        <v>29</v>
      </c>
      <c r="D1310" s="77" t="s">
        <v>29</v>
      </c>
      <c r="E1310" s="77">
        <v>2020</v>
      </c>
      <c r="F1310" s="77">
        <v>30.271128600000001</v>
      </c>
      <c r="G1310" s="77">
        <v>-97.743699500000005</v>
      </c>
      <c r="H1310" s="77">
        <v>0</v>
      </c>
      <c r="I1310" s="77" t="s">
        <v>881</v>
      </c>
      <c r="J1310" s="77">
        <v>43.074761000000002</v>
      </c>
      <c r="K1310" s="77">
        <v>-89.383761300000003</v>
      </c>
      <c r="L1310" s="77">
        <v>3210.1598512304399</v>
      </c>
      <c r="M1310" s="77">
        <v>0.59638191060935697</v>
      </c>
      <c r="N1310" s="77">
        <v>0</v>
      </c>
      <c r="O1310" s="77">
        <v>616.35069143624503</v>
      </c>
      <c r="P1310" s="87" cm="1">
        <f t="array" ref="P1310">IF($X1310="Non-local",VLOOKUP($E1310,$AI$64:$AW$68,COLUMN($AW:$AW)-COLUMN($AH:$AH),FALSE),IF($X1310="Unknown",VLOOKUP($E1310,$AI$71:$AW$75,COLUMN($AW:$AW)-COLUMN($AH:$AH),FALSE),0))</f>
        <v>224</v>
      </c>
      <c r="Q1310" s="87" cm="1">
        <f t="array" ref="Q1310">IF($X1310="Non-local",VLOOKUP($E1310,$AI$40:$AW$44,COLUMN($AW:$AW)-COLUMN($AH:$AH),FALSE),IF($X1310="Unknown",VLOOKUP($E1310,$AI$47:$AW$51,COLUMN($AW:$AW)-COLUMN($AH:$AH),FALSE),0))</f>
        <v>470.18520000000001</v>
      </c>
      <c r="R1310" s="87" cm="1">
        <f t="array" ref="R1310">IF($X1310="Non-local",VLOOKUP($E1310,$AI$88:$AW$92,COLUMN($AW:$AW)-COLUMN($AH:$AH),FALSE),IF($X1310="Unknown",VLOOKUP($E1310,$AI$95:$AW$99,COLUMN($AW:$AW)-COLUMN($AH:$AH),FALSE),0))</f>
        <v>0.13052013767768686</v>
      </c>
      <c r="S1310" s="87" cm="1">
        <f t="array" ref="S1310">VLOOKUP($E1310,$AI$111:$AW$115,COLUMN($AW:$AW)-COLUMN($AH:$AH),FALSE)</f>
        <v>410.28773999999999</v>
      </c>
      <c r="T1310" s="104">
        <f t="shared" si="370"/>
        <v>0.72690204828704386</v>
      </c>
      <c r="U1310" s="104">
        <f t="shared" si="371"/>
        <v>1720.823631436245</v>
      </c>
      <c r="V1310" s="87" cm="1">
        <f t="array" ref="V1310">VLOOKUP($E1310,$AI$118:$AW$122,COLUMN($AW:$AW)-COLUMN($AH:$AH),FALSE)</f>
        <v>161.75600000000003</v>
      </c>
      <c r="W1310" s="87" t="str">
        <f t="shared" si="375"/>
        <v>Domestic</v>
      </c>
      <c r="X1310" s="87" t="str">
        <f t="shared" si="376"/>
        <v>Non-local</v>
      </c>
      <c r="Y1310" s="104"/>
      <c r="Z1310" s="87" t="str">
        <f t="shared" si="372"/>
        <v>USA</v>
      </c>
      <c r="AA1310" s="87" t="str">
        <f t="shared" si="373"/>
        <v>USA</v>
      </c>
      <c r="AB1310" s="82" cm="1">
        <f t="array" ref="AB1310">VLOOKUP(B1310,'GDP per Capita'!$T$2:$V$4235,COLUMN('GDP per Capita'!$V:$V)-COLUMN('GDP per Capita'!$S:$S),FALSE)</f>
        <v>63809.64</v>
      </c>
      <c r="AC1310" s="82">
        <f t="shared" si="377"/>
        <v>63809.64</v>
      </c>
      <c r="AD1310" s="82">
        <f t="shared" si="378"/>
        <v>63809.64</v>
      </c>
      <c r="AE1310" s="88">
        <f t="shared" si="374"/>
        <v>2.6968082431373143E-2</v>
      </c>
    </row>
    <row r="1311" spans="1:31">
      <c r="A1311" s="77" t="s">
        <v>1055</v>
      </c>
      <c r="B1311" s="77">
        <v>1310</v>
      </c>
      <c r="C1311" s="77" t="s">
        <v>416</v>
      </c>
      <c r="D1311" s="77" t="s">
        <v>31</v>
      </c>
      <c r="E1311" s="77">
        <v>2020</v>
      </c>
      <c r="F1311" s="77">
        <v>51.507321900000001</v>
      </c>
      <c r="G1311" s="77">
        <v>-0.12764739999999999</v>
      </c>
      <c r="H1311" s="77">
        <v>0</v>
      </c>
      <c r="I1311" s="77" t="s">
        <v>881</v>
      </c>
      <c r="J1311" s="77">
        <v>43.074761000000002</v>
      </c>
      <c r="K1311" s="77">
        <v>-89.383761300000003</v>
      </c>
      <c r="L1311" s="77">
        <v>12739.919646710399</v>
      </c>
      <c r="M1311" s="77">
        <v>1.9721479562977999</v>
      </c>
      <c r="N1311" s="77">
        <v>0</v>
      </c>
      <c r="O1311" s="77">
        <v>1337.69156290459</v>
      </c>
      <c r="P1311" s="87" cm="1">
        <f t="array" ref="P1311">IF($X1311="Non-local",VLOOKUP($E1311,$AI$64:$AW$68,COLUMN($AW:$AW)-COLUMN($AH:$AH),FALSE),IF($X1311="Unknown",VLOOKUP($E1311,$AI$71:$AW$75,COLUMN($AW:$AW)-COLUMN($AH:$AH),FALSE),0))</f>
        <v>224</v>
      </c>
      <c r="Q1311" s="87" cm="1">
        <f t="array" ref="Q1311">IF($X1311="Non-local",VLOOKUP($E1311,$AI$40:$AW$44,COLUMN($AW:$AW)-COLUMN($AH:$AH),FALSE),IF($X1311="Unknown",VLOOKUP($E1311,$AI$47:$AW$51,COLUMN($AW:$AW)-COLUMN($AH:$AH),FALSE),0))</f>
        <v>470.18520000000001</v>
      </c>
      <c r="R1311" s="87" cm="1">
        <f t="array" ref="R1311">IF($X1311="Non-local",VLOOKUP($E1311,$AI$88:$AW$92,COLUMN($AW:$AW)-COLUMN($AH:$AH),FALSE),IF($X1311="Unknown",VLOOKUP($E1311,$AI$95:$AW$99,COLUMN($AW:$AW)-COLUMN($AH:$AH),FALSE),0))</f>
        <v>0.13052013767768686</v>
      </c>
      <c r="S1311" s="87" cm="1">
        <f t="array" ref="S1311">VLOOKUP($E1311,$AI$111:$AW$115,COLUMN($AW:$AW)-COLUMN($AH:$AH),FALSE)</f>
        <v>410.28773999999999</v>
      </c>
      <c r="T1311" s="104">
        <f t="shared" si="370"/>
        <v>2.1026680939754869</v>
      </c>
      <c r="U1311" s="104">
        <f t="shared" si="371"/>
        <v>2442.1645029045903</v>
      </c>
      <c r="V1311" s="87" cm="1">
        <f t="array" ref="V1311">VLOOKUP($E1311,$AI$118:$AW$122,COLUMN($AW:$AW)-COLUMN($AH:$AH),FALSE)</f>
        <v>161.75600000000003</v>
      </c>
      <c r="W1311" s="87" t="str">
        <f t="shared" si="375"/>
        <v>International</v>
      </c>
      <c r="X1311" s="87" t="str">
        <f t="shared" si="376"/>
        <v>Non-local</v>
      </c>
      <c r="Y1311" s="104"/>
      <c r="Z1311" s="87" t="str">
        <f t="shared" si="372"/>
        <v>United Kingdom</v>
      </c>
      <c r="AA1311" s="87" t="str">
        <f t="shared" si="373"/>
        <v>Europe</v>
      </c>
      <c r="AB1311" s="82" cm="1">
        <f t="array" ref="AB1311">VLOOKUP(B1311,'GDP per Capita'!$T$2:$V$4235,COLUMN('GDP per Capita'!$V:$V)-COLUMN('GDP per Capita'!$S:$S),FALSE)</f>
        <v>40800.480000000003</v>
      </c>
      <c r="AC1311" s="82">
        <f t="shared" si="377"/>
        <v>40800.480000000003</v>
      </c>
      <c r="AD1311" s="82">
        <f t="shared" si="378"/>
        <v>40800.480000000003</v>
      </c>
      <c r="AE1311" s="88">
        <f t="shared" si="374"/>
        <v>5.9856268919007576E-2</v>
      </c>
    </row>
    <row r="1312" spans="1:31">
      <c r="A1312" s="77" t="s">
        <v>1435</v>
      </c>
      <c r="B1312" s="77">
        <v>1311</v>
      </c>
      <c r="C1312" s="77" t="s">
        <v>416</v>
      </c>
      <c r="D1312" s="77" t="s">
        <v>31</v>
      </c>
      <c r="E1312" s="77">
        <v>2020</v>
      </c>
      <c r="F1312" s="77">
        <v>52.203482299999997</v>
      </c>
      <c r="G1312" s="77">
        <v>0.1235817</v>
      </c>
      <c r="H1312" s="77">
        <v>0</v>
      </c>
      <c r="I1312" s="77" t="s">
        <v>881</v>
      </c>
      <c r="J1312" s="77">
        <v>43.074761000000002</v>
      </c>
      <c r="K1312" s="77">
        <v>-89.383761300000003</v>
      </c>
      <c r="L1312" s="77">
        <v>12693.344858460199</v>
      </c>
      <c r="M1312" s="77">
        <v>1.96524001560203</v>
      </c>
      <c r="N1312" s="77">
        <v>0</v>
      </c>
      <c r="O1312" s="77">
        <v>1332.8012101383199</v>
      </c>
      <c r="P1312" s="87" cm="1">
        <f t="array" ref="P1312">IF($X1312="Non-local",VLOOKUP($E1312,$AI$64:$AW$68,COLUMN($AW:$AW)-COLUMN($AH:$AH),FALSE),IF($X1312="Unknown",VLOOKUP($E1312,$AI$71:$AW$75,COLUMN($AW:$AW)-COLUMN($AH:$AH),FALSE),0))</f>
        <v>224</v>
      </c>
      <c r="Q1312" s="87" cm="1">
        <f t="array" ref="Q1312">IF($X1312="Non-local",VLOOKUP($E1312,$AI$40:$AW$44,COLUMN($AW:$AW)-COLUMN($AH:$AH),FALSE),IF($X1312="Unknown",VLOOKUP($E1312,$AI$47:$AW$51,COLUMN($AW:$AW)-COLUMN($AH:$AH),FALSE),0))</f>
        <v>470.18520000000001</v>
      </c>
      <c r="R1312" s="87" cm="1">
        <f t="array" ref="R1312">IF($X1312="Non-local",VLOOKUP($E1312,$AI$88:$AW$92,COLUMN($AW:$AW)-COLUMN($AH:$AH),FALSE),IF($X1312="Unknown",VLOOKUP($E1312,$AI$95:$AW$99,COLUMN($AW:$AW)-COLUMN($AH:$AH),FALSE),0))</f>
        <v>0.13052013767768686</v>
      </c>
      <c r="S1312" s="87" cm="1">
        <f t="array" ref="S1312">VLOOKUP($E1312,$AI$111:$AW$115,COLUMN($AW:$AW)-COLUMN($AH:$AH),FALSE)</f>
        <v>410.28773999999999</v>
      </c>
      <c r="T1312" s="104">
        <f t="shared" si="370"/>
        <v>2.0957601532797168</v>
      </c>
      <c r="U1312" s="104">
        <f t="shared" si="371"/>
        <v>2437.2741501383198</v>
      </c>
      <c r="V1312" s="87" cm="1">
        <f t="array" ref="V1312">VLOOKUP($E1312,$AI$118:$AW$122,COLUMN($AW:$AW)-COLUMN($AH:$AH),FALSE)</f>
        <v>161.75600000000003</v>
      </c>
      <c r="W1312" s="87" t="str">
        <f t="shared" si="375"/>
        <v>International</v>
      </c>
      <c r="X1312" s="87" t="str">
        <f t="shared" si="376"/>
        <v>Non-local</v>
      </c>
      <c r="Y1312" s="104"/>
      <c r="Z1312" s="87" t="str">
        <f t="shared" si="372"/>
        <v>United Kingdom</v>
      </c>
      <c r="AA1312" s="87" t="str">
        <f t="shared" si="373"/>
        <v>Europe</v>
      </c>
      <c r="AB1312" s="82" cm="1">
        <f t="array" ref="AB1312">VLOOKUP(B1312,'GDP per Capita'!$T$2:$V$4235,COLUMN('GDP per Capita'!$V:$V)-COLUMN('GDP per Capita'!$S:$S),FALSE)</f>
        <v>40800.480000000003</v>
      </c>
      <c r="AC1312" s="82">
        <f t="shared" si="377"/>
        <v>40800.480000000003</v>
      </c>
      <c r="AD1312" s="82">
        <f t="shared" si="378"/>
        <v>40800.480000000003</v>
      </c>
      <c r="AE1312" s="88">
        <f t="shared" si="374"/>
        <v>5.9736408741718712E-2</v>
      </c>
    </row>
    <row r="1313" spans="1:31">
      <c r="A1313" s="77" t="s">
        <v>1436</v>
      </c>
      <c r="B1313" s="77">
        <v>1312</v>
      </c>
      <c r="C1313" s="77" t="s">
        <v>29</v>
      </c>
      <c r="D1313" s="77" t="s">
        <v>29</v>
      </c>
      <c r="E1313" s="77">
        <v>2020</v>
      </c>
      <c r="F1313" s="77">
        <v>32.753177000000001</v>
      </c>
      <c r="G1313" s="77">
        <v>-97.332745900000006</v>
      </c>
      <c r="H1313" s="77">
        <v>0</v>
      </c>
      <c r="I1313" s="77" t="s">
        <v>881</v>
      </c>
      <c r="J1313" s="77">
        <v>43.074761000000002</v>
      </c>
      <c r="K1313" s="77">
        <v>-89.383761300000003</v>
      </c>
      <c r="L1313" s="77">
        <v>2682.9048952057801</v>
      </c>
      <c r="M1313" s="77">
        <v>0.515895275213481</v>
      </c>
      <c r="N1313" s="77">
        <v>0</v>
      </c>
      <c r="O1313" s="77">
        <v>515.11773987951096</v>
      </c>
      <c r="P1313" s="87" cm="1">
        <f t="array" ref="P1313">IF($X1313="Non-local",VLOOKUP($E1313,$AI$64:$AW$68,COLUMN($AW:$AW)-COLUMN($AH:$AH),FALSE),IF($X1313="Unknown",VLOOKUP($E1313,$AI$71:$AW$75,COLUMN($AW:$AW)-COLUMN($AH:$AH),FALSE),0))</f>
        <v>224</v>
      </c>
      <c r="Q1313" s="87" cm="1">
        <f t="array" ref="Q1313">IF($X1313="Non-local",VLOOKUP($E1313,$AI$40:$AW$44,COLUMN($AW:$AW)-COLUMN($AH:$AH),FALSE),IF($X1313="Unknown",VLOOKUP($E1313,$AI$47:$AW$51,COLUMN($AW:$AW)-COLUMN($AH:$AH),FALSE),0))</f>
        <v>470.18520000000001</v>
      </c>
      <c r="R1313" s="87" cm="1">
        <f t="array" ref="R1313">IF($X1313="Non-local",VLOOKUP($E1313,$AI$88:$AW$92,COLUMN($AW:$AW)-COLUMN($AH:$AH),FALSE),IF($X1313="Unknown",VLOOKUP($E1313,$AI$95:$AW$99,COLUMN($AW:$AW)-COLUMN($AH:$AH),FALSE),0))</f>
        <v>0.13052013767768686</v>
      </c>
      <c r="S1313" s="87" cm="1">
        <f t="array" ref="S1313">VLOOKUP($E1313,$AI$111:$AW$115,COLUMN($AW:$AW)-COLUMN($AH:$AH),FALSE)</f>
        <v>410.28773999999999</v>
      </c>
      <c r="T1313" s="104">
        <f t="shared" si="370"/>
        <v>0.64641541289116788</v>
      </c>
      <c r="U1313" s="104">
        <f t="shared" si="371"/>
        <v>1619.5906798795111</v>
      </c>
      <c r="V1313" s="87" cm="1">
        <f t="array" ref="V1313">VLOOKUP($E1313,$AI$118:$AW$122,COLUMN($AW:$AW)-COLUMN($AH:$AH),FALSE)</f>
        <v>161.75600000000003</v>
      </c>
      <c r="W1313" s="87" t="str">
        <f t="shared" si="375"/>
        <v>Domestic</v>
      </c>
      <c r="X1313" s="87" t="str">
        <f t="shared" si="376"/>
        <v>Non-local</v>
      </c>
      <c r="Y1313" s="104"/>
      <c r="Z1313" s="87" t="str">
        <f t="shared" si="372"/>
        <v>USA</v>
      </c>
      <c r="AA1313" s="87" t="str">
        <f t="shared" si="373"/>
        <v>USA</v>
      </c>
      <c r="AB1313" s="82" cm="1">
        <f t="array" ref="AB1313">VLOOKUP(B1313,'GDP per Capita'!$T$2:$V$4235,COLUMN('GDP per Capita'!$V:$V)-COLUMN('GDP per Capita'!$S:$S),FALSE)</f>
        <v>63809.64</v>
      </c>
      <c r="AC1313" s="82">
        <f t="shared" si="377"/>
        <v>63809.64</v>
      </c>
      <c r="AD1313" s="82">
        <f t="shared" si="378"/>
        <v>63809.64</v>
      </c>
      <c r="AE1313" s="88">
        <f t="shared" si="374"/>
        <v>2.5381598765946825E-2</v>
      </c>
    </row>
    <row r="1314" spans="1:31">
      <c r="A1314" s="77" t="s">
        <v>1437</v>
      </c>
      <c r="B1314" s="77">
        <v>1313</v>
      </c>
      <c r="C1314" s="77" t="s">
        <v>29</v>
      </c>
      <c r="D1314" s="77" t="s">
        <v>29</v>
      </c>
      <c r="E1314" s="77">
        <v>2020</v>
      </c>
      <c r="F1314" s="77">
        <v>43.970245299999902</v>
      </c>
      <c r="G1314" s="77">
        <v>-71.874262599999994</v>
      </c>
      <c r="H1314" s="77">
        <v>0</v>
      </c>
      <c r="I1314" s="77" t="s">
        <v>881</v>
      </c>
      <c r="J1314" s="77">
        <v>43.074761000000002</v>
      </c>
      <c r="K1314" s="77">
        <v>-89.383761300000003</v>
      </c>
      <c r="L1314" s="77">
        <v>2825.19947781981</v>
      </c>
      <c r="M1314" s="77">
        <v>0.53509723647963503</v>
      </c>
      <c r="N1314" s="77">
        <v>0</v>
      </c>
      <c r="O1314" s="77">
        <v>542.43829974140294</v>
      </c>
      <c r="P1314" s="87" cm="1">
        <f t="array" ref="P1314">IF($X1314="Non-local",VLOOKUP($E1314,$AI$64:$AW$68,COLUMN($AW:$AW)-COLUMN($AH:$AH),FALSE),IF($X1314="Unknown",VLOOKUP($E1314,$AI$71:$AW$75,COLUMN($AW:$AW)-COLUMN($AH:$AH),FALSE),0))</f>
        <v>224</v>
      </c>
      <c r="Q1314" s="87" cm="1">
        <f t="array" ref="Q1314">IF($X1314="Non-local",VLOOKUP($E1314,$AI$40:$AW$44,COLUMN($AW:$AW)-COLUMN($AH:$AH),FALSE),IF($X1314="Unknown",VLOOKUP($E1314,$AI$47:$AW$51,COLUMN($AW:$AW)-COLUMN($AH:$AH),FALSE),0))</f>
        <v>470.18520000000001</v>
      </c>
      <c r="R1314" s="87" cm="1">
        <f t="array" ref="R1314">IF($X1314="Non-local",VLOOKUP($E1314,$AI$88:$AW$92,COLUMN($AW:$AW)-COLUMN($AH:$AH),FALSE),IF($X1314="Unknown",VLOOKUP($E1314,$AI$95:$AW$99,COLUMN($AW:$AW)-COLUMN($AH:$AH),FALSE),0))</f>
        <v>0.13052013767768686</v>
      </c>
      <c r="S1314" s="87" cm="1">
        <f t="array" ref="S1314">VLOOKUP($E1314,$AI$111:$AW$115,COLUMN($AW:$AW)-COLUMN($AH:$AH),FALSE)</f>
        <v>410.28773999999999</v>
      </c>
      <c r="T1314" s="104">
        <f t="shared" si="370"/>
        <v>0.66561737415732192</v>
      </c>
      <c r="U1314" s="104">
        <f t="shared" si="371"/>
        <v>1646.9112397414031</v>
      </c>
      <c r="V1314" s="87" cm="1">
        <f t="array" ref="V1314">VLOOKUP($E1314,$AI$118:$AW$122,COLUMN($AW:$AW)-COLUMN($AH:$AH),FALSE)</f>
        <v>161.75600000000003</v>
      </c>
      <c r="W1314" s="87" t="str">
        <f t="shared" si="375"/>
        <v>Domestic</v>
      </c>
      <c r="X1314" s="87" t="str">
        <f t="shared" si="376"/>
        <v>Non-local</v>
      </c>
      <c r="Y1314" s="104"/>
      <c r="Z1314" s="87" t="str">
        <f t="shared" si="372"/>
        <v>USA</v>
      </c>
      <c r="AA1314" s="87" t="str">
        <f t="shared" si="373"/>
        <v>USA</v>
      </c>
      <c r="AB1314" s="82" cm="1">
        <f t="array" ref="AB1314">VLOOKUP(B1314,'GDP per Capita'!$T$2:$V$4235,COLUMN('GDP per Capita'!$V:$V)-COLUMN('GDP per Capita'!$S:$S),FALSE)</f>
        <v>63809.64</v>
      </c>
      <c r="AC1314" s="82">
        <f t="shared" si="377"/>
        <v>63809.64</v>
      </c>
      <c r="AD1314" s="82">
        <f t="shared" si="378"/>
        <v>63809.64</v>
      </c>
      <c r="AE1314" s="88">
        <f t="shared" si="374"/>
        <v>2.5809756014003576E-2</v>
      </c>
    </row>
    <row r="1315" spans="1:31">
      <c r="A1315" s="77" t="s">
        <v>959</v>
      </c>
      <c r="B1315" s="77">
        <v>1314</v>
      </c>
      <c r="C1315" s="77" t="s">
        <v>29</v>
      </c>
      <c r="D1315" s="77" t="s">
        <v>29</v>
      </c>
      <c r="E1315" s="77">
        <v>2020</v>
      </c>
      <c r="F1315" s="77">
        <v>34.057285799999903</v>
      </c>
      <c r="G1315" s="77">
        <v>-106.8930799</v>
      </c>
      <c r="H1315" s="77">
        <v>0</v>
      </c>
      <c r="I1315" s="77" t="s">
        <v>881</v>
      </c>
      <c r="J1315" s="77">
        <v>43.074761000000002</v>
      </c>
      <c r="K1315" s="77">
        <v>-89.383761300000003</v>
      </c>
      <c r="L1315" s="77">
        <v>3634.1894571706198</v>
      </c>
      <c r="M1315" s="77">
        <v>0.66388630331129805</v>
      </c>
      <c r="N1315" s="77">
        <v>0</v>
      </c>
      <c r="O1315" s="77">
        <v>697.76437577675904</v>
      </c>
      <c r="P1315" s="87" cm="1">
        <f t="array" ref="P1315">IF($X1315="Non-local",VLOOKUP($E1315,$AI$64:$AW$68,COLUMN($AW:$AW)-COLUMN($AH:$AH),FALSE),IF($X1315="Unknown",VLOOKUP($E1315,$AI$71:$AW$75,COLUMN($AW:$AW)-COLUMN($AH:$AH),FALSE),0))</f>
        <v>224</v>
      </c>
      <c r="Q1315" s="87" cm="1">
        <f t="array" ref="Q1315">IF($X1315="Non-local",VLOOKUP($E1315,$AI$40:$AW$44,COLUMN($AW:$AW)-COLUMN($AH:$AH),FALSE),IF($X1315="Unknown",VLOOKUP($E1315,$AI$47:$AW$51,COLUMN($AW:$AW)-COLUMN($AH:$AH),FALSE),0))</f>
        <v>470.18520000000001</v>
      </c>
      <c r="R1315" s="87" cm="1">
        <f t="array" ref="R1315">IF($X1315="Non-local",VLOOKUP($E1315,$AI$88:$AW$92,COLUMN($AW:$AW)-COLUMN($AH:$AH),FALSE),IF($X1315="Unknown",VLOOKUP($E1315,$AI$95:$AW$99,COLUMN($AW:$AW)-COLUMN($AH:$AH),FALSE),0))</f>
        <v>0.13052013767768686</v>
      </c>
      <c r="S1315" s="87" cm="1">
        <f t="array" ref="S1315">VLOOKUP($E1315,$AI$111:$AW$115,COLUMN($AW:$AW)-COLUMN($AH:$AH),FALSE)</f>
        <v>410.28773999999999</v>
      </c>
      <c r="T1315" s="104">
        <f t="shared" si="370"/>
        <v>0.79440644098898494</v>
      </c>
      <c r="U1315" s="104">
        <f t="shared" si="371"/>
        <v>1802.237315776759</v>
      </c>
      <c r="V1315" s="87" cm="1">
        <f t="array" ref="V1315">VLOOKUP($E1315,$AI$118:$AW$122,COLUMN($AW:$AW)-COLUMN($AH:$AH),FALSE)</f>
        <v>161.75600000000003</v>
      </c>
      <c r="W1315" s="87" t="str">
        <f t="shared" si="375"/>
        <v>Domestic</v>
      </c>
      <c r="X1315" s="87" t="str">
        <f t="shared" si="376"/>
        <v>Non-local</v>
      </c>
      <c r="Y1315" s="104"/>
      <c r="Z1315" s="87" t="str">
        <f t="shared" si="372"/>
        <v>USA</v>
      </c>
      <c r="AA1315" s="87" t="str">
        <f t="shared" si="373"/>
        <v>USA</v>
      </c>
      <c r="AB1315" s="82" cm="1">
        <f t="array" ref="AB1315">VLOOKUP(B1315,'GDP per Capita'!$T$2:$V$4235,COLUMN('GDP per Capita'!$V:$V)-COLUMN('GDP per Capita'!$S:$S),FALSE)</f>
        <v>63809.64</v>
      </c>
      <c r="AC1315" s="82">
        <f t="shared" si="377"/>
        <v>63809.64</v>
      </c>
      <c r="AD1315" s="82">
        <f t="shared" si="378"/>
        <v>63809.64</v>
      </c>
      <c r="AE1315" s="88">
        <f t="shared" si="374"/>
        <v>2.824396620599582E-2</v>
      </c>
    </row>
    <row r="1316" spans="1:31">
      <c r="A1316" s="77" t="s">
        <v>1438</v>
      </c>
      <c r="B1316" s="77">
        <v>1315</v>
      </c>
      <c r="C1316" s="77" t="s">
        <v>416</v>
      </c>
      <c r="D1316" s="77" t="s">
        <v>31</v>
      </c>
      <c r="E1316" s="77">
        <v>2020</v>
      </c>
      <c r="F1316" s="77">
        <v>51.507321900000001</v>
      </c>
      <c r="G1316" s="77">
        <v>-0.12764739999999999</v>
      </c>
      <c r="H1316" s="77">
        <v>0</v>
      </c>
      <c r="I1316" s="77" t="s">
        <v>881</v>
      </c>
      <c r="J1316" s="77">
        <v>43.074761000000002</v>
      </c>
      <c r="K1316" s="77">
        <v>-89.383761300000003</v>
      </c>
      <c r="L1316" s="77">
        <v>12739.919646710399</v>
      </c>
      <c r="M1316" s="77">
        <v>1.9721479562977999</v>
      </c>
      <c r="N1316" s="77">
        <v>0</v>
      </c>
      <c r="O1316" s="77">
        <v>1337.69156290459</v>
      </c>
      <c r="P1316" s="87" cm="1">
        <f t="array" ref="P1316">IF($X1316="Non-local",VLOOKUP($E1316,$AI$64:$AW$68,COLUMN($AW:$AW)-COLUMN($AH:$AH),FALSE),IF($X1316="Unknown",VLOOKUP($E1316,$AI$71:$AW$75,COLUMN($AW:$AW)-COLUMN($AH:$AH),FALSE),0))</f>
        <v>224</v>
      </c>
      <c r="Q1316" s="87" cm="1">
        <f t="array" ref="Q1316">IF($X1316="Non-local",VLOOKUP($E1316,$AI$40:$AW$44,COLUMN($AW:$AW)-COLUMN($AH:$AH),FALSE),IF($X1316="Unknown",VLOOKUP($E1316,$AI$47:$AW$51,COLUMN($AW:$AW)-COLUMN($AH:$AH),FALSE),0))</f>
        <v>470.18520000000001</v>
      </c>
      <c r="R1316" s="87" cm="1">
        <f t="array" ref="R1316">IF($X1316="Non-local",VLOOKUP($E1316,$AI$88:$AW$92,COLUMN($AW:$AW)-COLUMN($AH:$AH),FALSE),IF($X1316="Unknown",VLOOKUP($E1316,$AI$95:$AW$99,COLUMN($AW:$AW)-COLUMN($AH:$AH),FALSE),0))</f>
        <v>0.13052013767768686</v>
      </c>
      <c r="S1316" s="87" cm="1">
        <f t="array" ref="S1316">VLOOKUP($E1316,$AI$111:$AW$115,COLUMN($AW:$AW)-COLUMN($AH:$AH),FALSE)</f>
        <v>410.28773999999999</v>
      </c>
      <c r="T1316" s="104">
        <f t="shared" si="370"/>
        <v>2.1026680939754869</v>
      </c>
      <c r="U1316" s="104">
        <f t="shared" si="371"/>
        <v>2442.1645029045903</v>
      </c>
      <c r="V1316" s="87" cm="1">
        <f t="array" ref="V1316">VLOOKUP($E1316,$AI$118:$AW$122,COLUMN($AW:$AW)-COLUMN($AH:$AH),FALSE)</f>
        <v>161.75600000000003</v>
      </c>
      <c r="W1316" s="87" t="str">
        <f t="shared" si="375"/>
        <v>International</v>
      </c>
      <c r="X1316" s="87" t="str">
        <f t="shared" si="376"/>
        <v>Non-local</v>
      </c>
      <c r="Y1316" s="104"/>
      <c r="Z1316" s="87" t="str">
        <f t="shared" si="372"/>
        <v>United Kingdom</v>
      </c>
      <c r="AA1316" s="87" t="str">
        <f t="shared" si="373"/>
        <v>Europe</v>
      </c>
      <c r="AB1316" s="82" cm="1">
        <f t="array" ref="AB1316">VLOOKUP(B1316,'GDP per Capita'!$T$2:$V$4235,COLUMN('GDP per Capita'!$V:$V)-COLUMN('GDP per Capita'!$S:$S),FALSE)</f>
        <v>40800.480000000003</v>
      </c>
      <c r="AC1316" s="82">
        <f t="shared" si="377"/>
        <v>40800.480000000003</v>
      </c>
      <c r="AD1316" s="82">
        <f t="shared" si="378"/>
        <v>40800.480000000003</v>
      </c>
      <c r="AE1316" s="88">
        <f t="shared" si="374"/>
        <v>5.9856268919007576E-2</v>
      </c>
    </row>
    <row r="1317" spans="1:31">
      <c r="A1317" s="77" t="s">
        <v>927</v>
      </c>
      <c r="B1317" s="77">
        <v>1316</v>
      </c>
      <c r="C1317" s="77" t="s">
        <v>29</v>
      </c>
      <c r="D1317" s="77" t="s">
        <v>29</v>
      </c>
      <c r="E1317" s="77">
        <v>2020</v>
      </c>
      <c r="F1317" s="77">
        <v>34.147645199999999</v>
      </c>
      <c r="G1317" s="77">
        <v>-118.1444779</v>
      </c>
      <c r="H1317" s="77">
        <v>0</v>
      </c>
      <c r="I1317" s="77" t="s">
        <v>881</v>
      </c>
      <c r="J1317" s="77">
        <v>43.074761000000002</v>
      </c>
      <c r="K1317" s="77">
        <v>-89.383761300000003</v>
      </c>
      <c r="L1317" s="77">
        <v>5344.7305889170102</v>
      </c>
      <c r="M1317" s="77">
        <v>0.923184194272757</v>
      </c>
      <c r="N1317" s="77">
        <v>0</v>
      </c>
      <c r="O1317" s="77">
        <v>641.367670670042</v>
      </c>
      <c r="P1317" s="87" cm="1">
        <f t="array" ref="P1317">IF($X1317="Non-local",VLOOKUP($E1317,$AI$64:$AW$68,COLUMN($AW:$AW)-COLUMN($AH:$AH),FALSE),IF($X1317="Unknown",VLOOKUP($E1317,$AI$71:$AW$75,COLUMN($AW:$AW)-COLUMN($AH:$AH),FALSE),0))</f>
        <v>224</v>
      </c>
      <c r="Q1317" s="87" cm="1">
        <f t="array" ref="Q1317">IF($X1317="Non-local",VLOOKUP($E1317,$AI$40:$AW$44,COLUMN($AW:$AW)-COLUMN($AH:$AH),FALSE),IF($X1317="Unknown",VLOOKUP($E1317,$AI$47:$AW$51,COLUMN($AW:$AW)-COLUMN($AH:$AH),FALSE),0))</f>
        <v>470.18520000000001</v>
      </c>
      <c r="R1317" s="87" cm="1">
        <f t="array" ref="R1317">IF($X1317="Non-local",VLOOKUP($E1317,$AI$88:$AW$92,COLUMN($AW:$AW)-COLUMN($AH:$AH),FALSE),IF($X1317="Unknown",VLOOKUP($E1317,$AI$95:$AW$99,COLUMN($AW:$AW)-COLUMN($AH:$AH),FALSE),0))</f>
        <v>0.13052013767768686</v>
      </c>
      <c r="S1317" s="87" cm="1">
        <f t="array" ref="S1317">VLOOKUP($E1317,$AI$111:$AW$115,COLUMN($AW:$AW)-COLUMN($AH:$AH),FALSE)</f>
        <v>410.28773999999999</v>
      </c>
      <c r="T1317" s="104">
        <f t="shared" si="370"/>
        <v>1.0537043319504438</v>
      </c>
      <c r="U1317" s="104">
        <f t="shared" si="371"/>
        <v>1745.840610670042</v>
      </c>
      <c r="V1317" s="87" cm="1">
        <f t="array" ref="V1317">VLOOKUP($E1317,$AI$118:$AW$122,COLUMN($AW:$AW)-COLUMN($AH:$AH),FALSE)</f>
        <v>161.75600000000003</v>
      </c>
      <c r="W1317" s="87" t="str">
        <f t="shared" si="375"/>
        <v>Domestic</v>
      </c>
      <c r="X1317" s="87" t="str">
        <f t="shared" si="376"/>
        <v>Non-local</v>
      </c>
      <c r="Y1317" s="104"/>
      <c r="Z1317" s="87" t="str">
        <f t="shared" si="372"/>
        <v>USA</v>
      </c>
      <c r="AA1317" s="87" t="str">
        <f t="shared" si="373"/>
        <v>USA</v>
      </c>
      <c r="AB1317" s="82" cm="1">
        <f t="array" ref="AB1317">VLOOKUP(B1317,'GDP per Capita'!$T$2:$V$4235,COLUMN('GDP per Capita'!$V:$V)-COLUMN('GDP per Capita'!$S:$S),FALSE)</f>
        <v>63809.64</v>
      </c>
      <c r="AC1317" s="82">
        <f t="shared" si="377"/>
        <v>63809.64</v>
      </c>
      <c r="AD1317" s="82">
        <f t="shared" si="378"/>
        <v>63809.64</v>
      </c>
      <c r="AE1317" s="88">
        <f t="shared" si="374"/>
        <v>2.7360138854725432E-2</v>
      </c>
    </row>
    <row r="1318" spans="1:31">
      <c r="A1318" s="77" t="s">
        <v>1439</v>
      </c>
      <c r="B1318" s="77">
        <v>1317</v>
      </c>
      <c r="C1318" s="77" t="s">
        <v>29</v>
      </c>
      <c r="D1318" s="77" t="s">
        <v>29</v>
      </c>
      <c r="E1318" s="77">
        <v>2020</v>
      </c>
      <c r="F1318" s="77">
        <v>30.674364299999901</v>
      </c>
      <c r="G1318" s="77">
        <v>-96.369963200000001</v>
      </c>
      <c r="H1318" s="77">
        <v>0</v>
      </c>
      <c r="I1318" s="77" t="s">
        <v>881</v>
      </c>
      <c r="J1318" s="77">
        <v>43.074761000000002</v>
      </c>
      <c r="K1318" s="77">
        <v>-89.383761300000003</v>
      </c>
      <c r="L1318" s="77">
        <v>3022.0517829742698</v>
      </c>
      <c r="M1318" s="77">
        <v>0.566435603247602</v>
      </c>
      <c r="N1318" s="77">
        <v>0</v>
      </c>
      <c r="O1318" s="77">
        <v>580.23394233106001</v>
      </c>
      <c r="P1318" s="87" cm="1">
        <f t="array" ref="P1318">IF($X1318="Non-local",VLOOKUP($E1318,$AI$64:$AW$68,COLUMN($AW:$AW)-COLUMN($AH:$AH),FALSE),IF($X1318="Unknown",VLOOKUP($E1318,$AI$71:$AW$75,COLUMN($AW:$AW)-COLUMN($AH:$AH),FALSE),0))</f>
        <v>224</v>
      </c>
      <c r="Q1318" s="87" cm="1">
        <f t="array" ref="Q1318">IF($X1318="Non-local",VLOOKUP($E1318,$AI$40:$AW$44,COLUMN($AW:$AW)-COLUMN($AH:$AH),FALSE),IF($X1318="Unknown",VLOOKUP($E1318,$AI$47:$AW$51,COLUMN($AW:$AW)-COLUMN($AH:$AH),FALSE),0))</f>
        <v>470.18520000000001</v>
      </c>
      <c r="R1318" s="87" cm="1">
        <f t="array" ref="R1318">IF($X1318="Non-local",VLOOKUP($E1318,$AI$88:$AW$92,COLUMN($AW:$AW)-COLUMN($AH:$AH),FALSE),IF($X1318="Unknown",VLOOKUP($E1318,$AI$95:$AW$99,COLUMN($AW:$AW)-COLUMN($AH:$AH),FALSE),0))</f>
        <v>0.13052013767768686</v>
      </c>
      <c r="S1318" s="87" cm="1">
        <f t="array" ref="S1318">VLOOKUP($E1318,$AI$111:$AW$115,COLUMN($AW:$AW)-COLUMN($AH:$AH),FALSE)</f>
        <v>410.28773999999999</v>
      </c>
      <c r="T1318" s="104">
        <f t="shared" si="370"/>
        <v>0.69695574092528889</v>
      </c>
      <c r="U1318" s="104">
        <f t="shared" si="371"/>
        <v>1684.7068823310599</v>
      </c>
      <c r="V1318" s="87" cm="1">
        <f t="array" ref="V1318">VLOOKUP($E1318,$AI$118:$AW$122,COLUMN($AW:$AW)-COLUMN($AH:$AH),FALSE)</f>
        <v>161.75600000000003</v>
      </c>
      <c r="W1318" s="87" t="str">
        <f t="shared" si="375"/>
        <v>Domestic</v>
      </c>
      <c r="X1318" s="87" t="str">
        <f t="shared" si="376"/>
        <v>Non-local</v>
      </c>
      <c r="Y1318" s="104"/>
      <c r="Z1318" s="87" t="str">
        <f t="shared" si="372"/>
        <v>USA</v>
      </c>
      <c r="AA1318" s="87" t="str">
        <f t="shared" si="373"/>
        <v>USA</v>
      </c>
      <c r="AB1318" s="82" cm="1">
        <f t="array" ref="AB1318">VLOOKUP(B1318,'GDP per Capita'!$T$2:$V$4235,COLUMN('GDP per Capita'!$V:$V)-COLUMN('GDP per Capita'!$S:$S),FALSE)</f>
        <v>63809.64</v>
      </c>
      <c r="AC1318" s="82">
        <f t="shared" si="377"/>
        <v>63809.64</v>
      </c>
      <c r="AD1318" s="82">
        <f t="shared" si="378"/>
        <v>63809.64</v>
      </c>
      <c r="AE1318" s="88">
        <f t="shared" si="374"/>
        <v>2.6402074707380575E-2</v>
      </c>
    </row>
    <row r="1319" spans="1:31">
      <c r="A1319" s="77" t="s">
        <v>1440</v>
      </c>
      <c r="B1319" s="77">
        <v>1318</v>
      </c>
      <c r="C1319" s="77" t="s">
        <v>224</v>
      </c>
      <c r="D1319" s="77" t="s">
        <v>31</v>
      </c>
      <c r="E1319" s="77">
        <v>2020</v>
      </c>
      <c r="F1319" s="77">
        <v>53.543764099999997</v>
      </c>
      <c r="G1319" s="77">
        <v>10.009913299999999</v>
      </c>
      <c r="H1319" s="77">
        <v>0</v>
      </c>
      <c r="I1319" s="77" t="s">
        <v>881</v>
      </c>
      <c r="J1319" s="77">
        <v>43.074761000000002</v>
      </c>
      <c r="K1319" s="77">
        <v>-89.383761300000003</v>
      </c>
      <c r="L1319" s="77">
        <v>13658.093574545601</v>
      </c>
      <c r="M1319" s="77">
        <v>2.10911141426118</v>
      </c>
      <c r="N1319" s="77">
        <v>0</v>
      </c>
      <c r="O1319" s="77">
        <v>1434.0998253272901</v>
      </c>
      <c r="P1319" s="87" cm="1">
        <f t="array" ref="P1319">IF($X1319="Non-local",VLOOKUP($E1319,$AI$64:$AW$68,COLUMN($AW:$AW)-COLUMN($AH:$AH),FALSE),IF($X1319="Unknown",VLOOKUP($E1319,$AI$71:$AW$75,COLUMN($AW:$AW)-COLUMN($AH:$AH),FALSE),0))</f>
        <v>224</v>
      </c>
      <c r="Q1319" s="87" cm="1">
        <f t="array" ref="Q1319">IF($X1319="Non-local",VLOOKUP($E1319,$AI$40:$AW$44,COLUMN($AW:$AW)-COLUMN($AH:$AH),FALSE),IF($X1319="Unknown",VLOOKUP($E1319,$AI$47:$AW$51,COLUMN($AW:$AW)-COLUMN($AH:$AH),FALSE),0))</f>
        <v>470.18520000000001</v>
      </c>
      <c r="R1319" s="87" cm="1">
        <f t="array" ref="R1319">IF($X1319="Non-local",VLOOKUP($E1319,$AI$88:$AW$92,COLUMN($AW:$AW)-COLUMN($AH:$AH),FALSE),IF($X1319="Unknown",VLOOKUP($E1319,$AI$95:$AW$99,COLUMN($AW:$AW)-COLUMN($AH:$AH),FALSE),0))</f>
        <v>0.13052013767768686</v>
      </c>
      <c r="S1319" s="87" cm="1">
        <f t="array" ref="S1319">VLOOKUP($E1319,$AI$111:$AW$115,COLUMN($AW:$AW)-COLUMN($AH:$AH),FALSE)</f>
        <v>410.28773999999999</v>
      </c>
      <c r="T1319" s="104">
        <f t="shared" si="370"/>
        <v>2.2396315519388668</v>
      </c>
      <c r="U1319" s="104">
        <f t="shared" si="371"/>
        <v>2538.5727653272897</v>
      </c>
      <c r="V1319" s="87" cm="1">
        <f t="array" ref="V1319">VLOOKUP($E1319,$AI$118:$AW$122,COLUMN($AW:$AW)-COLUMN($AH:$AH),FALSE)</f>
        <v>161.75600000000003</v>
      </c>
      <c r="W1319" s="87" t="str">
        <f t="shared" si="375"/>
        <v>International</v>
      </c>
      <c r="X1319" s="87" t="str">
        <f t="shared" si="376"/>
        <v>Non-local</v>
      </c>
      <c r="Y1319" s="104"/>
      <c r="Z1319" s="87" t="str">
        <f t="shared" si="372"/>
        <v>Germany</v>
      </c>
      <c r="AA1319" s="87" t="str">
        <f t="shared" si="373"/>
        <v>Europe</v>
      </c>
      <c r="AB1319" s="82" cm="1">
        <f t="array" ref="AB1319">VLOOKUP(B1319,'GDP per Capita'!$T$2:$V$4235,COLUMN('GDP per Capita'!$V:$V)-COLUMN('GDP per Capita'!$S:$S),FALSE)</f>
        <v>49180.54</v>
      </c>
      <c r="AC1319" s="82">
        <f t="shared" si="377"/>
        <v>49180.54</v>
      </c>
      <c r="AD1319" s="82">
        <f t="shared" si="378"/>
        <v>49180.54</v>
      </c>
      <c r="AE1319" s="88">
        <f t="shared" si="374"/>
        <v>5.1617423585167826E-2</v>
      </c>
    </row>
    <row r="1320" spans="1:31">
      <c r="A1320" s="77" t="s">
        <v>1441</v>
      </c>
      <c r="B1320" s="77">
        <v>1319</v>
      </c>
      <c r="C1320" s="77" t="s">
        <v>328</v>
      </c>
      <c r="D1320" s="77" t="s">
        <v>31</v>
      </c>
      <c r="E1320" s="77">
        <v>2020</v>
      </c>
      <c r="F1320" s="77">
        <v>0</v>
      </c>
      <c r="G1320" s="77">
        <v>0</v>
      </c>
      <c r="H1320" s="77">
        <v>0</v>
      </c>
      <c r="I1320" s="77" t="s">
        <v>881</v>
      </c>
      <c r="J1320" s="77">
        <v>43.074761000000002</v>
      </c>
      <c r="K1320" s="77">
        <v>-89.383761300000003</v>
      </c>
      <c r="L1320" s="77">
        <v>4610.0412007298301</v>
      </c>
      <c r="M1320" s="77">
        <v>0.80715542109624605</v>
      </c>
      <c r="N1320" s="77">
        <v>1</v>
      </c>
      <c r="O1320" s="77">
        <v>553.20494408757997</v>
      </c>
      <c r="P1320" s="87" cm="1">
        <f t="array" ref="P1320">IF($X1320="Non-local",VLOOKUP($E1320,$AI$64:$AW$68,COLUMN($AW:$AW)-COLUMN($AH:$AH),FALSE),IF($X1320="Unknown",VLOOKUP($E1320,$AI$71:$AW$75,COLUMN($AW:$AW)-COLUMN($AH:$AH),FALSE),0))</f>
        <v>224</v>
      </c>
      <c r="Q1320" s="87" cm="1">
        <f t="array" ref="Q1320">IF($X1320="Non-local",VLOOKUP($E1320,$AI$40:$AW$44,COLUMN($AW:$AW)-COLUMN($AH:$AH),FALSE),IF($X1320="Unknown",VLOOKUP($E1320,$AI$47:$AW$51,COLUMN($AW:$AW)-COLUMN($AH:$AH),FALSE),0))</f>
        <v>470.18520000000001</v>
      </c>
      <c r="R1320" s="87" cm="1">
        <f t="array" ref="R1320">IF($X1320="Non-local",VLOOKUP($E1320,$AI$88:$AW$92,COLUMN($AW:$AW)-COLUMN($AH:$AH),FALSE),IF($X1320="Unknown",VLOOKUP($E1320,$AI$95:$AW$99,COLUMN($AW:$AW)-COLUMN($AH:$AH),FALSE),0))</f>
        <v>0.13052013767768686</v>
      </c>
      <c r="S1320" s="87" cm="1">
        <f t="array" ref="S1320">VLOOKUP($E1320,$AI$111:$AW$115,COLUMN($AW:$AW)-COLUMN($AH:$AH),FALSE)</f>
        <v>410.28773999999999</v>
      </c>
      <c r="T1320" s="104">
        <f t="shared" si="370"/>
        <v>0.93767555877393294</v>
      </c>
      <c r="U1320" s="104">
        <f t="shared" si="371"/>
        <v>1657.67788408758</v>
      </c>
      <c r="V1320" s="87" cm="1">
        <f t="array" ref="V1320">VLOOKUP($E1320,$AI$118:$AW$122,COLUMN($AW:$AW)-COLUMN($AH:$AH),FALSE)</f>
        <v>161.75600000000003</v>
      </c>
      <c r="W1320" s="87" t="str">
        <f t="shared" si="375"/>
        <v>International</v>
      </c>
      <c r="X1320" s="87" t="str">
        <f t="shared" si="376"/>
        <v>Non-local</v>
      </c>
      <c r="Y1320" s="104"/>
      <c r="Z1320" s="87" t="str">
        <f t="shared" si="372"/>
        <v>Netherlands</v>
      </c>
      <c r="AA1320" s="87" t="str">
        <f t="shared" si="373"/>
        <v>Europe</v>
      </c>
      <c r="AB1320" s="82" cm="1">
        <f t="array" ref="AB1320">VLOOKUP(B1320,'GDP per Capita'!$T$2:$V$4235,COLUMN('GDP per Capita'!$V:$V)-COLUMN('GDP per Capita'!$S:$S),FALSE)</f>
        <v>53666.48</v>
      </c>
      <c r="AC1320" s="82">
        <f t="shared" si="377"/>
        <v>53666.48</v>
      </c>
      <c r="AD1320" s="82">
        <f t="shared" si="378"/>
        <v>53666.48</v>
      </c>
      <c r="AE1320" s="88">
        <f t="shared" si="374"/>
        <v>3.0888515216343233E-2</v>
      </c>
    </row>
    <row r="1321" spans="1:31">
      <c r="A1321" s="77" t="s">
        <v>1442</v>
      </c>
      <c r="B1321" s="77">
        <v>1320</v>
      </c>
      <c r="C1321" s="77" t="s">
        <v>416</v>
      </c>
      <c r="D1321" s="77" t="s">
        <v>31</v>
      </c>
      <c r="E1321" s="77">
        <v>2020</v>
      </c>
      <c r="F1321" s="77">
        <v>51.201051700000001</v>
      </c>
      <c r="G1321" s="77">
        <v>-0.41581249999999997</v>
      </c>
      <c r="H1321" s="77">
        <v>0</v>
      </c>
      <c r="I1321" s="77" t="s">
        <v>881</v>
      </c>
      <c r="J1321" s="77">
        <v>43.074761000000002</v>
      </c>
      <c r="K1321" s="77">
        <v>-89.383761300000003</v>
      </c>
      <c r="L1321" s="77">
        <v>12738.989296215301</v>
      </c>
      <c r="M1321" s="77">
        <v>1.97200992993117</v>
      </c>
      <c r="N1321" s="77">
        <v>0</v>
      </c>
      <c r="O1321" s="77">
        <v>1337.59387610261</v>
      </c>
      <c r="P1321" s="87" cm="1">
        <f t="array" ref="P1321">IF($X1321="Non-local",VLOOKUP($E1321,$AI$64:$AW$68,COLUMN($AW:$AW)-COLUMN($AH:$AH),FALSE),IF($X1321="Unknown",VLOOKUP($E1321,$AI$71:$AW$75,COLUMN($AW:$AW)-COLUMN($AH:$AH),FALSE),0))</f>
        <v>224</v>
      </c>
      <c r="Q1321" s="87" cm="1">
        <f t="array" ref="Q1321">IF($X1321="Non-local",VLOOKUP($E1321,$AI$40:$AW$44,COLUMN($AW:$AW)-COLUMN($AH:$AH),FALSE),IF($X1321="Unknown",VLOOKUP($E1321,$AI$47:$AW$51,COLUMN($AW:$AW)-COLUMN($AH:$AH),FALSE),0))</f>
        <v>470.18520000000001</v>
      </c>
      <c r="R1321" s="87" cm="1">
        <f t="array" ref="R1321">IF($X1321="Non-local",VLOOKUP($E1321,$AI$88:$AW$92,COLUMN($AW:$AW)-COLUMN($AH:$AH),FALSE),IF($X1321="Unknown",VLOOKUP($E1321,$AI$95:$AW$99,COLUMN($AW:$AW)-COLUMN($AH:$AH),FALSE),0))</f>
        <v>0.13052013767768686</v>
      </c>
      <c r="S1321" s="87" cm="1">
        <f t="array" ref="S1321">VLOOKUP($E1321,$AI$111:$AW$115,COLUMN($AW:$AW)-COLUMN($AH:$AH),FALSE)</f>
        <v>410.28773999999999</v>
      </c>
      <c r="T1321" s="104">
        <f t="shared" si="370"/>
        <v>2.102530067608857</v>
      </c>
      <c r="U1321" s="104">
        <f t="shared" si="371"/>
        <v>2442.0668161026097</v>
      </c>
      <c r="V1321" s="87" cm="1">
        <f t="array" ref="V1321">VLOOKUP($E1321,$AI$118:$AW$122,COLUMN($AW:$AW)-COLUMN($AH:$AH),FALSE)</f>
        <v>161.75600000000003</v>
      </c>
      <c r="W1321" s="87" t="str">
        <f t="shared" si="375"/>
        <v>International</v>
      </c>
      <c r="X1321" s="87" t="str">
        <f t="shared" si="376"/>
        <v>Non-local</v>
      </c>
      <c r="Y1321" s="104"/>
      <c r="Z1321" s="87" t="str">
        <f t="shared" si="372"/>
        <v>United Kingdom</v>
      </c>
      <c r="AA1321" s="87" t="str">
        <f t="shared" si="373"/>
        <v>Europe</v>
      </c>
      <c r="AB1321" s="82" cm="1">
        <f t="array" ref="AB1321">VLOOKUP(B1321,'GDP per Capita'!$T$2:$V$4235,COLUMN('GDP per Capita'!$V:$V)-COLUMN('GDP per Capita'!$S:$S),FALSE)</f>
        <v>40800.480000000003</v>
      </c>
      <c r="AC1321" s="82">
        <f t="shared" si="377"/>
        <v>40800.480000000003</v>
      </c>
      <c r="AD1321" s="82">
        <f t="shared" si="378"/>
        <v>40800.480000000003</v>
      </c>
      <c r="AE1321" s="88">
        <f t="shared" si="374"/>
        <v>5.9853874662813021E-2</v>
      </c>
    </row>
    <row r="1322" spans="1:31">
      <c r="A1322" s="77" t="s">
        <v>938</v>
      </c>
      <c r="B1322" s="77">
        <v>1321</v>
      </c>
      <c r="C1322" s="77" t="s">
        <v>29</v>
      </c>
      <c r="D1322" s="77" t="s">
        <v>29</v>
      </c>
      <c r="E1322" s="77">
        <v>2020</v>
      </c>
      <c r="F1322" s="77">
        <v>43.074760999999903</v>
      </c>
      <c r="G1322" s="77">
        <v>-89.383761300000003</v>
      </c>
      <c r="H1322" s="77">
        <v>1</v>
      </c>
      <c r="I1322" s="77" t="s">
        <v>881</v>
      </c>
      <c r="J1322" s="77">
        <v>43.074761000000002</v>
      </c>
      <c r="K1322" s="77">
        <v>-89.383761300000003</v>
      </c>
      <c r="L1322" s="77">
        <v>7.0732408818940899E-13</v>
      </c>
      <c r="M1322" s="77">
        <v>0</v>
      </c>
      <c r="N1322" s="77">
        <v>0</v>
      </c>
      <c r="O1322" s="77">
        <v>0</v>
      </c>
      <c r="P1322" s="87" cm="1">
        <f t="array" ref="P1322">IF($X1322="Non-local",VLOOKUP($E1322,$AI$64:$AW$68,COLUMN($AW:$AW)-COLUMN($AH:$AH),FALSE),IF($X1322="Unknown",VLOOKUP($E1322,$AI$71:$AW$75,COLUMN($AW:$AW)-COLUMN($AH:$AH),FALSE),0))</f>
        <v>0</v>
      </c>
      <c r="Q1322" s="87" cm="1">
        <f t="array" ref="Q1322">IF($X1322="Non-local",VLOOKUP($E1322,$AI$40:$AW$44,COLUMN($AW:$AW)-COLUMN($AH:$AH),FALSE),IF($X1322="Unknown",VLOOKUP($E1322,$AI$47:$AW$51,COLUMN($AW:$AW)-COLUMN($AH:$AH),FALSE),0))</f>
        <v>0</v>
      </c>
      <c r="R1322" s="87" cm="1">
        <f t="array" ref="R1322">IF($X1322="Non-local",VLOOKUP($E1322,$AI$88:$AW$92,COLUMN($AW:$AW)-COLUMN($AH:$AH),FALSE),IF($X1322="Unknown",VLOOKUP($E1322,$AI$95:$AW$99,COLUMN($AW:$AW)-COLUMN($AH:$AH),FALSE),0))</f>
        <v>0</v>
      </c>
      <c r="S1322" s="87" cm="1">
        <f t="array" ref="S1322">VLOOKUP($E1322,$AI$111:$AW$115,COLUMN($AW:$AW)-COLUMN($AH:$AH),FALSE)</f>
        <v>410.28773999999999</v>
      </c>
      <c r="T1322" s="104">
        <f t="shared" si="370"/>
        <v>0</v>
      </c>
      <c r="U1322" s="104">
        <f t="shared" si="371"/>
        <v>410.28773999999999</v>
      </c>
      <c r="V1322" s="87" cm="1">
        <f t="array" ref="V1322">VLOOKUP($E1322,$AI$118:$AW$122,COLUMN($AW:$AW)-COLUMN($AH:$AH),FALSE)</f>
        <v>161.75600000000003</v>
      </c>
      <c r="W1322" s="87" t="str">
        <f t="shared" si="375"/>
        <v>Domestic</v>
      </c>
      <c r="X1322" s="87" t="str">
        <f t="shared" si="376"/>
        <v>Local</v>
      </c>
      <c r="Y1322" s="104"/>
      <c r="Z1322" s="87" t="str">
        <f t="shared" si="372"/>
        <v>USA</v>
      </c>
      <c r="AA1322" s="87" t="str">
        <f t="shared" si="373"/>
        <v>USA</v>
      </c>
      <c r="AB1322" s="82" cm="1">
        <f t="array" ref="AB1322">VLOOKUP(B1322,'GDP per Capita'!$T$2:$V$4235,COLUMN('GDP per Capita'!$V:$V)-COLUMN('GDP per Capita'!$S:$S),FALSE)</f>
        <v>63809.64</v>
      </c>
      <c r="AC1322" s="82">
        <f t="shared" si="377"/>
        <v>63809.64</v>
      </c>
      <c r="AD1322" s="82">
        <f t="shared" si="378"/>
        <v>63809.64</v>
      </c>
      <c r="AE1322" s="88">
        <f t="shared" si="374"/>
        <v>6.4298707844143927E-3</v>
      </c>
    </row>
    <row r="1323" spans="1:31">
      <c r="A1323" s="77" t="s">
        <v>1145</v>
      </c>
      <c r="B1323" s="77">
        <v>1322</v>
      </c>
      <c r="C1323" s="77" t="s">
        <v>29</v>
      </c>
      <c r="D1323" s="77" t="s">
        <v>29</v>
      </c>
      <c r="E1323" s="77">
        <v>2020</v>
      </c>
      <c r="F1323" s="77">
        <v>39.961375899999901</v>
      </c>
      <c r="G1323" s="77">
        <v>-105.5108312</v>
      </c>
      <c r="H1323" s="77">
        <v>0</v>
      </c>
      <c r="I1323" s="77" t="s">
        <v>881</v>
      </c>
      <c r="J1323" s="77">
        <v>43.074761000000002</v>
      </c>
      <c r="K1323" s="77">
        <v>-89.383761300000003</v>
      </c>
      <c r="L1323" s="77">
        <v>2768.3457000082099</v>
      </c>
      <c r="M1323" s="77">
        <v>0.52717728709174105</v>
      </c>
      <c r="N1323" s="77">
        <v>0</v>
      </c>
      <c r="O1323" s="77">
        <v>531.52237440157603</v>
      </c>
      <c r="P1323" s="87" cm="1">
        <f t="array" ref="P1323">IF($X1323="Non-local",VLOOKUP($E1323,$AI$64:$AW$68,COLUMN($AW:$AW)-COLUMN($AH:$AH),FALSE),IF($X1323="Unknown",VLOOKUP($E1323,$AI$71:$AW$75,COLUMN($AW:$AW)-COLUMN($AH:$AH),FALSE),0))</f>
        <v>224</v>
      </c>
      <c r="Q1323" s="87" cm="1">
        <f t="array" ref="Q1323">IF($X1323="Non-local",VLOOKUP($E1323,$AI$40:$AW$44,COLUMN($AW:$AW)-COLUMN($AH:$AH),FALSE),IF($X1323="Unknown",VLOOKUP($E1323,$AI$47:$AW$51,COLUMN($AW:$AW)-COLUMN($AH:$AH),FALSE),0))</f>
        <v>470.18520000000001</v>
      </c>
      <c r="R1323" s="87" cm="1">
        <f t="array" ref="R1323">IF($X1323="Non-local",VLOOKUP($E1323,$AI$88:$AW$92,COLUMN($AW:$AW)-COLUMN($AH:$AH),FALSE),IF($X1323="Unknown",VLOOKUP($E1323,$AI$95:$AW$99,COLUMN($AW:$AW)-COLUMN($AH:$AH),FALSE),0))</f>
        <v>0.13052013767768686</v>
      </c>
      <c r="S1323" s="87" cm="1">
        <f t="array" ref="S1323">VLOOKUP($E1323,$AI$111:$AW$115,COLUMN($AW:$AW)-COLUMN($AH:$AH),FALSE)</f>
        <v>410.28773999999999</v>
      </c>
      <c r="T1323" s="104">
        <f t="shared" si="370"/>
        <v>0.65769742476942794</v>
      </c>
      <c r="U1323" s="104">
        <f t="shared" si="371"/>
        <v>1635.995314401576</v>
      </c>
      <c r="V1323" s="87" cm="1">
        <f t="array" ref="V1323">VLOOKUP($E1323,$AI$118:$AW$122,COLUMN($AW:$AW)-COLUMN($AH:$AH),FALSE)</f>
        <v>161.75600000000003</v>
      </c>
      <c r="W1323" s="87" t="str">
        <f t="shared" si="375"/>
        <v>Domestic</v>
      </c>
      <c r="X1323" s="87" t="str">
        <f t="shared" si="376"/>
        <v>Non-local</v>
      </c>
      <c r="Y1323" s="104"/>
      <c r="Z1323" s="87" t="str">
        <f t="shared" si="372"/>
        <v>USA</v>
      </c>
      <c r="AA1323" s="87" t="str">
        <f t="shared" si="373"/>
        <v>USA</v>
      </c>
      <c r="AB1323" s="82" cm="1">
        <f t="array" ref="AB1323">VLOOKUP(B1323,'GDP per Capita'!$T$2:$V$4235,COLUMN('GDP per Capita'!$V:$V)-COLUMN('GDP per Capita'!$S:$S),FALSE)</f>
        <v>63809.64</v>
      </c>
      <c r="AC1323" s="82">
        <f t="shared" si="377"/>
        <v>63809.64</v>
      </c>
      <c r="AD1323" s="82">
        <f t="shared" si="378"/>
        <v>63809.64</v>
      </c>
      <c r="AE1323" s="88">
        <f t="shared" si="374"/>
        <v>2.5638685853760907E-2</v>
      </c>
    </row>
    <row r="1324" spans="1:31">
      <c r="A1324" s="77" t="s">
        <v>886</v>
      </c>
      <c r="B1324" s="77">
        <v>1323</v>
      </c>
      <c r="C1324" s="77" t="s">
        <v>29</v>
      </c>
      <c r="D1324" s="77" t="s">
        <v>29</v>
      </c>
      <c r="E1324" s="77">
        <v>2020</v>
      </c>
      <c r="F1324" s="77">
        <v>39.284749400000003</v>
      </c>
      <c r="G1324" s="77">
        <v>-76.620474639699793</v>
      </c>
      <c r="H1324" s="77">
        <v>0</v>
      </c>
      <c r="I1324" s="77" t="s">
        <v>881</v>
      </c>
      <c r="J1324" s="77">
        <v>43.074761000000002</v>
      </c>
      <c r="K1324" s="77">
        <v>-89.383761300000003</v>
      </c>
      <c r="L1324" s="77">
        <v>2293.6142511822</v>
      </c>
      <c r="M1324" s="77">
        <v>0.46449147956658998</v>
      </c>
      <c r="N1324" s="77">
        <v>0</v>
      </c>
      <c r="O1324" s="77">
        <v>440.37393622698198</v>
      </c>
      <c r="P1324" s="87" cm="1">
        <f t="array" ref="P1324">IF($X1324="Non-local",VLOOKUP($E1324,$AI$64:$AW$68,COLUMN($AW:$AW)-COLUMN($AH:$AH),FALSE),IF($X1324="Unknown",VLOOKUP($E1324,$AI$71:$AW$75,COLUMN($AW:$AW)-COLUMN($AH:$AH),FALSE),0))</f>
        <v>224</v>
      </c>
      <c r="Q1324" s="87" cm="1">
        <f t="array" ref="Q1324">IF($X1324="Non-local",VLOOKUP($E1324,$AI$40:$AW$44,COLUMN($AW:$AW)-COLUMN($AH:$AH),FALSE),IF($X1324="Unknown",VLOOKUP($E1324,$AI$47:$AW$51,COLUMN($AW:$AW)-COLUMN($AH:$AH),FALSE),0))</f>
        <v>470.18520000000001</v>
      </c>
      <c r="R1324" s="87" cm="1">
        <f t="array" ref="R1324">IF($X1324="Non-local",VLOOKUP($E1324,$AI$88:$AW$92,COLUMN($AW:$AW)-COLUMN($AH:$AH),FALSE),IF($X1324="Unknown",VLOOKUP($E1324,$AI$95:$AW$99,COLUMN($AW:$AW)-COLUMN($AH:$AH),FALSE),0))</f>
        <v>0.13052013767768686</v>
      </c>
      <c r="S1324" s="87" cm="1">
        <f t="array" ref="S1324">VLOOKUP($E1324,$AI$111:$AW$115,COLUMN($AW:$AW)-COLUMN($AH:$AH),FALSE)</f>
        <v>410.28773999999999</v>
      </c>
      <c r="T1324" s="104">
        <f t="shared" si="370"/>
        <v>0.59501161724427687</v>
      </c>
      <c r="U1324" s="104">
        <f t="shared" si="371"/>
        <v>1544.846876226982</v>
      </c>
      <c r="V1324" s="87" cm="1">
        <f t="array" ref="V1324">VLOOKUP($E1324,$AI$118:$AW$122,COLUMN($AW:$AW)-COLUMN($AH:$AH),FALSE)</f>
        <v>161.75600000000003</v>
      </c>
      <c r="W1324" s="87" t="str">
        <f t="shared" si="375"/>
        <v>Domestic</v>
      </c>
      <c r="X1324" s="87" t="str">
        <f t="shared" si="376"/>
        <v>Non-local</v>
      </c>
      <c r="Y1324" s="104"/>
      <c r="Z1324" s="87" t="str">
        <f t="shared" si="372"/>
        <v>USA</v>
      </c>
      <c r="AA1324" s="87" t="str">
        <f t="shared" si="373"/>
        <v>USA</v>
      </c>
      <c r="AB1324" s="82" cm="1">
        <f t="array" ref="AB1324">VLOOKUP(B1324,'GDP per Capita'!$T$2:$V$4235,COLUMN('GDP per Capita'!$V:$V)-COLUMN('GDP per Capita'!$S:$S),FALSE)</f>
        <v>63809.64</v>
      </c>
      <c r="AC1324" s="82">
        <f t="shared" si="377"/>
        <v>63809.64</v>
      </c>
      <c r="AD1324" s="82">
        <f t="shared" si="378"/>
        <v>63809.64</v>
      </c>
      <c r="AE1324" s="88">
        <f t="shared" si="374"/>
        <v>2.4210242781921069E-2</v>
      </c>
    </row>
    <row r="1325" spans="1:31">
      <c r="A1325" s="77" t="s">
        <v>900</v>
      </c>
      <c r="B1325" s="77">
        <v>1324</v>
      </c>
      <c r="C1325" s="77" t="s">
        <v>29</v>
      </c>
      <c r="D1325" s="77" t="s">
        <v>29</v>
      </c>
      <c r="E1325" s="77">
        <v>2020</v>
      </c>
      <c r="F1325" s="77">
        <v>44.977299500000001</v>
      </c>
      <c r="G1325" s="77">
        <v>-93.265469199999998</v>
      </c>
      <c r="H1325" s="77">
        <v>0</v>
      </c>
      <c r="I1325" s="77" t="s">
        <v>881</v>
      </c>
      <c r="J1325" s="77">
        <v>43.074761000000002</v>
      </c>
      <c r="K1325" s="77">
        <v>-89.383761300000003</v>
      </c>
      <c r="L1325" s="77">
        <v>751.05360594864896</v>
      </c>
      <c r="M1325" s="77">
        <v>0.26080440565962298</v>
      </c>
      <c r="N1325" s="77">
        <v>0</v>
      </c>
      <c r="O1325" s="77">
        <v>144.20229234214</v>
      </c>
      <c r="P1325" s="87" cm="1">
        <f t="array" ref="P1325">IF($X1325="Non-local",VLOOKUP($E1325,$AI$64:$AW$68,COLUMN($AW:$AW)-COLUMN($AH:$AH),FALSE),IF($X1325="Unknown",VLOOKUP($E1325,$AI$71:$AW$75,COLUMN($AW:$AW)-COLUMN($AH:$AH),FALSE),0))</f>
        <v>224</v>
      </c>
      <c r="Q1325" s="87" cm="1">
        <f t="array" ref="Q1325">IF($X1325="Non-local",VLOOKUP($E1325,$AI$40:$AW$44,COLUMN($AW:$AW)-COLUMN($AH:$AH),FALSE),IF($X1325="Unknown",VLOOKUP($E1325,$AI$47:$AW$51,COLUMN($AW:$AW)-COLUMN($AH:$AH),FALSE),0))</f>
        <v>470.18520000000001</v>
      </c>
      <c r="R1325" s="87" cm="1">
        <f t="array" ref="R1325">IF($X1325="Non-local",VLOOKUP($E1325,$AI$88:$AW$92,COLUMN($AW:$AW)-COLUMN($AH:$AH),FALSE),IF($X1325="Unknown",VLOOKUP($E1325,$AI$95:$AW$99,COLUMN($AW:$AW)-COLUMN($AH:$AH),FALSE),0))</f>
        <v>0.13052013767768686</v>
      </c>
      <c r="S1325" s="87" cm="1">
        <f t="array" ref="S1325">VLOOKUP($E1325,$AI$111:$AW$115,COLUMN($AW:$AW)-COLUMN($AH:$AH),FALSE)</f>
        <v>410.28773999999999</v>
      </c>
      <c r="T1325" s="104">
        <f t="shared" si="370"/>
        <v>0.39132454333730982</v>
      </c>
      <c r="U1325" s="104">
        <f t="shared" si="371"/>
        <v>1248.6752323421401</v>
      </c>
      <c r="V1325" s="87" cm="1">
        <f t="array" ref="V1325">VLOOKUP($E1325,$AI$118:$AW$122,COLUMN($AW:$AW)-COLUMN($AH:$AH),FALSE)</f>
        <v>161.75600000000003</v>
      </c>
      <c r="W1325" s="87" t="str">
        <f t="shared" si="375"/>
        <v>Domestic</v>
      </c>
      <c r="X1325" s="87" t="str">
        <f t="shared" si="376"/>
        <v>Non-local</v>
      </c>
      <c r="Y1325" s="104"/>
      <c r="Z1325" s="87" t="str">
        <f t="shared" si="372"/>
        <v>USA</v>
      </c>
      <c r="AA1325" s="87" t="str">
        <f t="shared" si="373"/>
        <v>USA</v>
      </c>
      <c r="AB1325" s="82" cm="1">
        <f t="array" ref="AB1325">VLOOKUP(B1325,'GDP per Capita'!$T$2:$V$4235,COLUMN('GDP per Capita'!$V:$V)-COLUMN('GDP per Capita'!$S:$S),FALSE)</f>
        <v>63809.64</v>
      </c>
      <c r="AC1325" s="82">
        <f t="shared" si="377"/>
        <v>63809.64</v>
      </c>
      <c r="AD1325" s="82">
        <f t="shared" si="378"/>
        <v>63809.64</v>
      </c>
      <c r="AE1325" s="88">
        <f t="shared" si="374"/>
        <v>1.9568755321956684E-2</v>
      </c>
    </row>
    <row r="1326" spans="1:31">
      <c r="A1326" s="77" t="s">
        <v>1443</v>
      </c>
      <c r="B1326" s="77">
        <v>1325</v>
      </c>
      <c r="C1326" s="77" t="s">
        <v>224</v>
      </c>
      <c r="D1326" s="77" t="s">
        <v>31</v>
      </c>
      <c r="E1326" s="77">
        <v>2020</v>
      </c>
      <c r="F1326" s="77">
        <v>52.503400199999902</v>
      </c>
      <c r="G1326" s="77">
        <v>13.3386373</v>
      </c>
      <c r="H1326" s="77">
        <v>0</v>
      </c>
      <c r="I1326" s="77" t="s">
        <v>881</v>
      </c>
      <c r="J1326" s="77">
        <v>43.074761000000002</v>
      </c>
      <c r="K1326" s="77">
        <v>-89.383761300000003</v>
      </c>
      <c r="L1326" s="77">
        <v>14154.126130307999</v>
      </c>
      <c r="M1326" s="77">
        <v>2.1837224159419399</v>
      </c>
      <c r="N1326" s="77">
        <v>0</v>
      </c>
      <c r="O1326" s="77">
        <v>1486.1832436823399</v>
      </c>
      <c r="P1326" s="87" cm="1">
        <f t="array" ref="P1326">IF($X1326="Non-local",VLOOKUP($E1326,$AI$64:$AW$68,COLUMN($AW:$AW)-COLUMN($AH:$AH),FALSE),IF($X1326="Unknown",VLOOKUP($E1326,$AI$71:$AW$75,COLUMN($AW:$AW)-COLUMN($AH:$AH),FALSE),0))</f>
        <v>224</v>
      </c>
      <c r="Q1326" s="87" cm="1">
        <f t="array" ref="Q1326">IF($X1326="Non-local",VLOOKUP($E1326,$AI$40:$AW$44,COLUMN($AW:$AW)-COLUMN($AH:$AH),FALSE),IF($X1326="Unknown",VLOOKUP($E1326,$AI$47:$AW$51,COLUMN($AW:$AW)-COLUMN($AH:$AH),FALSE),0))</f>
        <v>470.18520000000001</v>
      </c>
      <c r="R1326" s="87" cm="1">
        <f t="array" ref="R1326">IF($X1326="Non-local",VLOOKUP($E1326,$AI$88:$AW$92,COLUMN($AW:$AW)-COLUMN($AH:$AH),FALSE),IF($X1326="Unknown",VLOOKUP($E1326,$AI$95:$AW$99,COLUMN($AW:$AW)-COLUMN($AH:$AH),FALSE),0))</f>
        <v>0.13052013767768686</v>
      </c>
      <c r="S1326" s="87" cm="1">
        <f t="array" ref="S1326">VLOOKUP($E1326,$AI$111:$AW$115,COLUMN($AW:$AW)-COLUMN($AH:$AH),FALSE)</f>
        <v>410.28773999999999</v>
      </c>
      <c r="T1326" s="104">
        <f t="shared" si="370"/>
        <v>2.3142425536196267</v>
      </c>
      <c r="U1326" s="104">
        <f t="shared" si="371"/>
        <v>2590.6561836823403</v>
      </c>
      <c r="V1326" s="87" cm="1">
        <f t="array" ref="V1326">VLOOKUP($E1326,$AI$118:$AW$122,COLUMN($AW:$AW)-COLUMN($AH:$AH),FALSE)</f>
        <v>161.75600000000003</v>
      </c>
      <c r="W1326" s="87" t="str">
        <f t="shared" si="375"/>
        <v>International</v>
      </c>
      <c r="X1326" s="87" t="str">
        <f t="shared" si="376"/>
        <v>Non-local</v>
      </c>
      <c r="Y1326" s="104"/>
      <c r="Z1326" s="87" t="str">
        <f t="shared" si="372"/>
        <v>Germany</v>
      </c>
      <c r="AA1326" s="87" t="str">
        <f t="shared" si="373"/>
        <v>Europe</v>
      </c>
      <c r="AB1326" s="82" cm="1">
        <f t="array" ref="AB1326">VLOOKUP(B1326,'GDP per Capita'!$T$2:$V$4235,COLUMN('GDP per Capita'!$V:$V)-COLUMN('GDP per Capita'!$S:$S),FALSE)</f>
        <v>49180.54</v>
      </c>
      <c r="AC1326" s="82">
        <f t="shared" si="377"/>
        <v>49180.54</v>
      </c>
      <c r="AD1326" s="82">
        <f t="shared" si="378"/>
        <v>49180.54</v>
      </c>
      <c r="AE1326" s="88">
        <f t="shared" si="374"/>
        <v>5.2676448523792954E-2</v>
      </c>
    </row>
    <row r="1327" spans="1:31">
      <c r="A1327" s="77" t="s">
        <v>1011</v>
      </c>
      <c r="B1327" s="77">
        <v>1326</v>
      </c>
      <c r="C1327" s="77" t="s">
        <v>29</v>
      </c>
      <c r="D1327" s="77" t="s">
        <v>29</v>
      </c>
      <c r="E1327" s="77">
        <v>2020</v>
      </c>
      <c r="F1327" s="77">
        <v>40.102554999999903</v>
      </c>
      <c r="G1327" s="77">
        <v>-105.36320790000001</v>
      </c>
      <c r="H1327" s="77">
        <v>0</v>
      </c>
      <c r="I1327" s="77" t="s">
        <v>881</v>
      </c>
      <c r="J1327" s="77">
        <v>43.074761000000002</v>
      </c>
      <c r="K1327" s="77">
        <v>-89.383761300000003</v>
      </c>
      <c r="L1327" s="77">
        <v>2734.18181302126</v>
      </c>
      <c r="M1327" s="77">
        <v>0.52266612430850701</v>
      </c>
      <c r="N1327" s="77">
        <v>0</v>
      </c>
      <c r="O1327" s="77">
        <v>524.96290810008202</v>
      </c>
      <c r="P1327" s="87" cm="1">
        <f t="array" ref="P1327">IF($X1327="Non-local",VLOOKUP($E1327,$AI$64:$AW$68,COLUMN($AW:$AW)-COLUMN($AH:$AH),FALSE),IF($X1327="Unknown",VLOOKUP($E1327,$AI$71:$AW$75,COLUMN($AW:$AW)-COLUMN($AH:$AH),FALSE),0))</f>
        <v>224</v>
      </c>
      <c r="Q1327" s="87" cm="1">
        <f t="array" ref="Q1327">IF($X1327="Non-local",VLOOKUP($E1327,$AI$40:$AW$44,COLUMN($AW:$AW)-COLUMN($AH:$AH),FALSE),IF($X1327="Unknown",VLOOKUP($E1327,$AI$47:$AW$51,COLUMN($AW:$AW)-COLUMN($AH:$AH),FALSE),0))</f>
        <v>470.18520000000001</v>
      </c>
      <c r="R1327" s="87" cm="1">
        <f t="array" ref="R1327">IF($X1327="Non-local",VLOOKUP($E1327,$AI$88:$AW$92,COLUMN($AW:$AW)-COLUMN($AH:$AH),FALSE),IF($X1327="Unknown",VLOOKUP($E1327,$AI$95:$AW$99,COLUMN($AW:$AW)-COLUMN($AH:$AH),FALSE),0))</f>
        <v>0.13052013767768686</v>
      </c>
      <c r="S1327" s="87" cm="1">
        <f t="array" ref="S1327">VLOOKUP($E1327,$AI$111:$AW$115,COLUMN($AW:$AW)-COLUMN($AH:$AH),FALSE)</f>
        <v>410.28773999999999</v>
      </c>
      <c r="T1327" s="104">
        <f t="shared" si="370"/>
        <v>0.65318626198619389</v>
      </c>
      <c r="U1327" s="104">
        <f t="shared" si="371"/>
        <v>1629.435848100082</v>
      </c>
      <c r="V1327" s="87" cm="1">
        <f t="array" ref="V1327">VLOOKUP($E1327,$AI$118:$AW$122,COLUMN($AW:$AW)-COLUMN($AH:$AH),FALSE)</f>
        <v>161.75600000000003</v>
      </c>
      <c r="W1327" s="87" t="str">
        <f t="shared" si="375"/>
        <v>Domestic</v>
      </c>
      <c r="X1327" s="87" t="str">
        <f t="shared" si="376"/>
        <v>Non-local</v>
      </c>
      <c r="Y1327" s="104"/>
      <c r="Z1327" s="87" t="str">
        <f t="shared" si="372"/>
        <v>USA</v>
      </c>
      <c r="AA1327" s="87" t="str">
        <f t="shared" si="373"/>
        <v>USA</v>
      </c>
      <c r="AB1327" s="82" cm="1">
        <f t="array" ref="AB1327">VLOOKUP(B1327,'GDP per Capita'!$T$2:$V$4235,COLUMN('GDP per Capita'!$V:$V)-COLUMN('GDP per Capita'!$S:$S),FALSE)</f>
        <v>63809.64</v>
      </c>
      <c r="AC1327" s="82">
        <f t="shared" si="377"/>
        <v>63809.64</v>
      </c>
      <c r="AD1327" s="82">
        <f t="shared" si="378"/>
        <v>63809.64</v>
      </c>
      <c r="AE1327" s="88">
        <f t="shared" si="374"/>
        <v>2.5535888434726824E-2</v>
      </c>
    </row>
    <row r="1328" spans="1:31">
      <c r="A1328" s="77" t="s">
        <v>1444</v>
      </c>
      <c r="B1328" s="77">
        <v>1327</v>
      </c>
      <c r="C1328" s="77" t="s">
        <v>416</v>
      </c>
      <c r="D1328" s="77" t="s">
        <v>31</v>
      </c>
      <c r="E1328" s="77">
        <v>2020</v>
      </c>
      <c r="F1328" s="77">
        <v>51.511860599999999</v>
      </c>
      <c r="G1328" s="77">
        <v>-7.8017400000000001E-2</v>
      </c>
      <c r="H1328" s="77">
        <v>0</v>
      </c>
      <c r="I1328" s="77" t="s">
        <v>881</v>
      </c>
      <c r="J1328" s="77">
        <v>43.074761000000002</v>
      </c>
      <c r="K1328" s="77">
        <v>-89.383761300000003</v>
      </c>
      <c r="L1328" s="77">
        <v>12745.3809137109</v>
      </c>
      <c r="M1328" s="77">
        <v>1.97295821808702</v>
      </c>
      <c r="N1328" s="77">
        <v>0</v>
      </c>
      <c r="O1328" s="77">
        <v>1338.2649959396399</v>
      </c>
      <c r="P1328" s="87" cm="1">
        <f t="array" ref="P1328">IF($X1328="Non-local",VLOOKUP($E1328,$AI$64:$AW$68,COLUMN($AW:$AW)-COLUMN($AH:$AH),FALSE),IF($X1328="Unknown",VLOOKUP($E1328,$AI$71:$AW$75,COLUMN($AW:$AW)-COLUMN($AH:$AH),FALSE),0))</f>
        <v>224</v>
      </c>
      <c r="Q1328" s="87" cm="1">
        <f t="array" ref="Q1328">IF($X1328="Non-local",VLOOKUP($E1328,$AI$40:$AW$44,COLUMN($AW:$AW)-COLUMN($AH:$AH),FALSE),IF($X1328="Unknown",VLOOKUP($E1328,$AI$47:$AW$51,COLUMN($AW:$AW)-COLUMN($AH:$AH),FALSE),0))</f>
        <v>470.18520000000001</v>
      </c>
      <c r="R1328" s="87" cm="1">
        <f t="array" ref="R1328">IF($X1328="Non-local",VLOOKUP($E1328,$AI$88:$AW$92,COLUMN($AW:$AW)-COLUMN($AH:$AH),FALSE),IF($X1328="Unknown",VLOOKUP($E1328,$AI$95:$AW$99,COLUMN($AW:$AW)-COLUMN($AH:$AH),FALSE),0))</f>
        <v>0.13052013767768686</v>
      </c>
      <c r="S1328" s="87" cm="1">
        <f t="array" ref="S1328">VLOOKUP($E1328,$AI$111:$AW$115,COLUMN($AW:$AW)-COLUMN($AH:$AH),FALSE)</f>
        <v>410.28773999999999</v>
      </c>
      <c r="T1328" s="104">
        <f t="shared" si="370"/>
        <v>2.103478355764707</v>
      </c>
      <c r="U1328" s="104">
        <f t="shared" si="371"/>
        <v>2442.73793593964</v>
      </c>
      <c r="V1328" s="87" cm="1">
        <f t="array" ref="V1328">VLOOKUP($E1328,$AI$118:$AW$122,COLUMN($AW:$AW)-COLUMN($AH:$AH),FALSE)</f>
        <v>161.75600000000003</v>
      </c>
      <c r="W1328" s="87" t="str">
        <f t="shared" si="375"/>
        <v>International</v>
      </c>
      <c r="X1328" s="87" t="str">
        <f t="shared" si="376"/>
        <v>Non-local</v>
      </c>
      <c r="Y1328" s="104"/>
      <c r="Z1328" s="87" t="str">
        <f t="shared" si="372"/>
        <v>United Kingdom</v>
      </c>
      <c r="AA1328" s="87" t="str">
        <f t="shared" si="373"/>
        <v>Europe</v>
      </c>
      <c r="AB1328" s="82" cm="1">
        <f t="array" ref="AB1328">VLOOKUP(B1328,'GDP per Capita'!$T$2:$V$4235,COLUMN('GDP per Capita'!$V:$V)-COLUMN('GDP per Capita'!$S:$S),FALSE)</f>
        <v>40800.480000000003</v>
      </c>
      <c r="AC1328" s="82">
        <f t="shared" si="377"/>
        <v>40800.480000000003</v>
      </c>
      <c r="AD1328" s="82">
        <f t="shared" si="378"/>
        <v>40800.480000000003</v>
      </c>
      <c r="AE1328" s="88">
        <f t="shared" si="374"/>
        <v>5.9870323484910955E-2</v>
      </c>
    </row>
    <row r="1329" spans="1:31">
      <c r="A1329" s="77" t="s">
        <v>911</v>
      </c>
      <c r="B1329" s="77">
        <v>1328</v>
      </c>
      <c r="C1329" s="77" t="s">
        <v>29</v>
      </c>
      <c r="D1329" s="77" t="s">
        <v>29</v>
      </c>
      <c r="E1329" s="77">
        <v>2020</v>
      </c>
      <c r="F1329" s="77">
        <v>42.3750997</v>
      </c>
      <c r="G1329" s="77">
        <v>-71.105615700000001</v>
      </c>
      <c r="H1329" s="77">
        <v>0</v>
      </c>
      <c r="I1329" s="77" t="s">
        <v>881</v>
      </c>
      <c r="J1329" s="77">
        <v>43.074761000000002</v>
      </c>
      <c r="K1329" s="77">
        <v>-89.383761300000003</v>
      </c>
      <c r="L1329" s="77">
        <v>2984.2751494265199</v>
      </c>
      <c r="M1329" s="77">
        <v>0.56042166301739005</v>
      </c>
      <c r="N1329" s="77">
        <v>0</v>
      </c>
      <c r="O1329" s="77">
        <v>572.98082868989297</v>
      </c>
      <c r="P1329" s="87" cm="1">
        <f t="array" ref="P1329">IF($X1329="Non-local",VLOOKUP($E1329,$AI$64:$AW$68,COLUMN($AW:$AW)-COLUMN($AH:$AH),FALSE),IF($X1329="Unknown",VLOOKUP($E1329,$AI$71:$AW$75,COLUMN($AW:$AW)-COLUMN($AH:$AH),FALSE),0))</f>
        <v>224</v>
      </c>
      <c r="Q1329" s="87" cm="1">
        <f t="array" ref="Q1329">IF($X1329="Non-local",VLOOKUP($E1329,$AI$40:$AW$44,COLUMN($AW:$AW)-COLUMN($AH:$AH),FALSE),IF($X1329="Unknown",VLOOKUP($E1329,$AI$47:$AW$51,COLUMN($AW:$AW)-COLUMN($AH:$AH),FALSE),0))</f>
        <v>470.18520000000001</v>
      </c>
      <c r="R1329" s="87" cm="1">
        <f t="array" ref="R1329">IF($X1329="Non-local",VLOOKUP($E1329,$AI$88:$AW$92,COLUMN($AW:$AW)-COLUMN($AH:$AH),FALSE),IF($X1329="Unknown",VLOOKUP($E1329,$AI$95:$AW$99,COLUMN($AW:$AW)-COLUMN($AH:$AH),FALSE),0))</f>
        <v>0.13052013767768686</v>
      </c>
      <c r="S1329" s="87" cm="1">
        <f t="array" ref="S1329">VLOOKUP($E1329,$AI$111:$AW$115,COLUMN($AW:$AW)-COLUMN($AH:$AH),FALSE)</f>
        <v>410.28773999999999</v>
      </c>
      <c r="T1329" s="104">
        <f t="shared" si="370"/>
        <v>0.69094180069507694</v>
      </c>
      <c r="U1329" s="104">
        <f t="shared" si="371"/>
        <v>1677.453768689893</v>
      </c>
      <c r="V1329" s="87" cm="1">
        <f t="array" ref="V1329">VLOOKUP($E1329,$AI$118:$AW$122,COLUMN($AW:$AW)-COLUMN($AH:$AH),FALSE)</f>
        <v>161.75600000000003</v>
      </c>
      <c r="W1329" s="87" t="str">
        <f t="shared" si="375"/>
        <v>Domestic</v>
      </c>
      <c r="X1329" s="87" t="str">
        <f t="shared" si="376"/>
        <v>Non-local</v>
      </c>
      <c r="Y1329" s="104"/>
      <c r="Z1329" s="87" t="str">
        <f t="shared" si="372"/>
        <v>USA</v>
      </c>
      <c r="AA1329" s="87" t="str">
        <f t="shared" si="373"/>
        <v>USA</v>
      </c>
      <c r="AB1329" s="82" cm="1">
        <f t="array" ref="AB1329">VLOOKUP(B1329,'GDP per Capita'!$T$2:$V$4235,COLUMN('GDP per Capita'!$V:$V)-COLUMN('GDP per Capita'!$S:$S),FALSE)</f>
        <v>63809.64</v>
      </c>
      <c r="AC1329" s="82">
        <f t="shared" si="377"/>
        <v>63809.64</v>
      </c>
      <c r="AD1329" s="82">
        <f t="shared" si="378"/>
        <v>63809.64</v>
      </c>
      <c r="AE1329" s="88">
        <f t="shared" si="374"/>
        <v>2.6288406715504004E-2</v>
      </c>
    </row>
    <row r="1330" spans="1:31">
      <c r="A1330" s="77" t="s">
        <v>1445</v>
      </c>
      <c r="B1330" s="77">
        <v>1329</v>
      </c>
      <c r="C1330" s="77" t="s">
        <v>29</v>
      </c>
      <c r="D1330" s="77" t="s">
        <v>29</v>
      </c>
      <c r="E1330" s="77">
        <v>2020</v>
      </c>
      <c r="F1330" s="77">
        <v>44.539372100000001</v>
      </c>
      <c r="G1330" s="77">
        <v>-95.116447800000003</v>
      </c>
      <c r="H1330" s="77">
        <v>0</v>
      </c>
      <c r="I1330" s="77" t="s">
        <v>881</v>
      </c>
      <c r="J1330" s="77">
        <v>43.074761000000002</v>
      </c>
      <c r="K1330" s="77">
        <v>-89.383761300000003</v>
      </c>
      <c r="L1330" s="77">
        <v>975.74882748704294</v>
      </c>
      <c r="M1330" s="77">
        <v>0.29047423571619302</v>
      </c>
      <c r="N1330" s="77">
        <v>0</v>
      </c>
      <c r="O1330" s="77">
        <v>187.343774877512</v>
      </c>
      <c r="P1330" s="87" cm="1">
        <f t="array" ref="P1330">IF($X1330="Non-local",VLOOKUP($E1330,$AI$64:$AW$68,COLUMN($AW:$AW)-COLUMN($AH:$AH),FALSE),IF($X1330="Unknown",VLOOKUP($E1330,$AI$71:$AW$75,COLUMN($AW:$AW)-COLUMN($AH:$AH),FALSE),0))</f>
        <v>224</v>
      </c>
      <c r="Q1330" s="87" cm="1">
        <f t="array" ref="Q1330">IF($X1330="Non-local",VLOOKUP($E1330,$AI$40:$AW$44,COLUMN($AW:$AW)-COLUMN($AH:$AH),FALSE),IF($X1330="Unknown",VLOOKUP($E1330,$AI$47:$AW$51,COLUMN($AW:$AW)-COLUMN($AH:$AH),FALSE),0))</f>
        <v>470.18520000000001</v>
      </c>
      <c r="R1330" s="87" cm="1">
        <f t="array" ref="R1330">IF($X1330="Non-local",VLOOKUP($E1330,$AI$88:$AW$92,COLUMN($AW:$AW)-COLUMN($AH:$AH),FALSE),IF($X1330="Unknown",VLOOKUP($E1330,$AI$95:$AW$99,COLUMN($AW:$AW)-COLUMN($AH:$AH),FALSE),0))</f>
        <v>0.13052013767768686</v>
      </c>
      <c r="S1330" s="87" cm="1">
        <f t="array" ref="S1330">VLOOKUP($E1330,$AI$111:$AW$115,COLUMN($AW:$AW)-COLUMN($AH:$AH),FALSE)</f>
        <v>410.28773999999999</v>
      </c>
      <c r="T1330" s="104">
        <f t="shared" si="370"/>
        <v>0.42099437339387991</v>
      </c>
      <c r="U1330" s="104">
        <f t="shared" si="371"/>
        <v>1291.8167148775119</v>
      </c>
      <c r="V1330" s="87" cm="1">
        <f t="array" ref="V1330">VLOOKUP($E1330,$AI$118:$AW$122,COLUMN($AW:$AW)-COLUMN($AH:$AH),FALSE)</f>
        <v>161.75600000000003</v>
      </c>
      <c r="W1330" s="87" t="str">
        <f t="shared" si="375"/>
        <v>Domestic</v>
      </c>
      <c r="X1330" s="87" t="str">
        <f t="shared" si="376"/>
        <v>Non-local</v>
      </c>
      <c r="Y1330" s="104"/>
      <c r="Z1330" s="87" t="str">
        <f t="shared" si="372"/>
        <v>USA</v>
      </c>
      <c r="AA1330" s="87" t="str">
        <f t="shared" si="373"/>
        <v>USA</v>
      </c>
      <c r="AB1330" s="82" cm="1">
        <f t="array" ref="AB1330">VLOOKUP(B1330,'GDP per Capita'!$T$2:$V$4235,COLUMN('GDP per Capita'!$V:$V)-COLUMN('GDP per Capita'!$S:$S),FALSE)</f>
        <v>63809.64</v>
      </c>
      <c r="AC1330" s="82">
        <f t="shared" si="377"/>
        <v>63809.64</v>
      </c>
      <c r="AD1330" s="82">
        <f t="shared" si="378"/>
        <v>63809.64</v>
      </c>
      <c r="AE1330" s="88">
        <f t="shared" si="374"/>
        <v>2.024485195148432E-2</v>
      </c>
    </row>
    <row r="1331" spans="1:31">
      <c r="A1331" s="77" t="s">
        <v>1446</v>
      </c>
      <c r="B1331" s="77">
        <v>1330</v>
      </c>
      <c r="C1331" s="77" t="s">
        <v>29</v>
      </c>
      <c r="D1331" s="77" t="s">
        <v>29</v>
      </c>
      <c r="E1331" s="77">
        <v>2020</v>
      </c>
      <c r="F1331" s="77">
        <v>39.452785999999897</v>
      </c>
      <c r="G1331" s="77">
        <v>-74.724695011336394</v>
      </c>
      <c r="H1331" s="77">
        <v>0</v>
      </c>
      <c r="I1331" s="77" t="s">
        <v>881</v>
      </c>
      <c r="J1331" s="77">
        <v>43.074761000000002</v>
      </c>
      <c r="K1331" s="77">
        <v>-89.383761300000003</v>
      </c>
      <c r="L1331" s="77">
        <v>2575.4388848123499</v>
      </c>
      <c r="M1331" s="77">
        <v>0.50170495001029902</v>
      </c>
      <c r="N1331" s="77">
        <v>0</v>
      </c>
      <c r="O1331" s="77">
        <v>494.484265883972</v>
      </c>
      <c r="P1331" s="87" cm="1">
        <f t="array" ref="P1331">IF($X1331="Non-local",VLOOKUP($E1331,$AI$64:$AW$68,COLUMN($AW:$AW)-COLUMN($AH:$AH),FALSE),IF($X1331="Unknown",VLOOKUP($E1331,$AI$71:$AW$75,COLUMN($AW:$AW)-COLUMN($AH:$AH),FALSE),0))</f>
        <v>224</v>
      </c>
      <c r="Q1331" s="87" cm="1">
        <f t="array" ref="Q1331">IF($X1331="Non-local",VLOOKUP($E1331,$AI$40:$AW$44,COLUMN($AW:$AW)-COLUMN($AH:$AH),FALSE),IF($X1331="Unknown",VLOOKUP($E1331,$AI$47:$AW$51,COLUMN($AW:$AW)-COLUMN($AH:$AH),FALSE),0))</f>
        <v>470.18520000000001</v>
      </c>
      <c r="R1331" s="87" cm="1">
        <f t="array" ref="R1331">IF($X1331="Non-local",VLOOKUP($E1331,$AI$88:$AW$92,COLUMN($AW:$AW)-COLUMN($AH:$AH),FALSE),IF($X1331="Unknown",VLOOKUP($E1331,$AI$95:$AW$99,COLUMN($AW:$AW)-COLUMN($AH:$AH),FALSE),0))</f>
        <v>0.13052013767768686</v>
      </c>
      <c r="S1331" s="87" cm="1">
        <f t="array" ref="S1331">VLOOKUP($E1331,$AI$111:$AW$115,COLUMN($AW:$AW)-COLUMN($AH:$AH),FALSE)</f>
        <v>410.28773999999999</v>
      </c>
      <c r="T1331" s="104">
        <f t="shared" si="370"/>
        <v>0.63222508768798591</v>
      </c>
      <c r="U1331" s="104">
        <f t="shared" si="371"/>
        <v>1598.9572058839719</v>
      </c>
      <c r="V1331" s="87" cm="1">
        <f t="array" ref="V1331">VLOOKUP($E1331,$AI$118:$AW$122,COLUMN($AW:$AW)-COLUMN($AH:$AH),FALSE)</f>
        <v>161.75600000000003</v>
      </c>
      <c r="W1331" s="87" t="str">
        <f t="shared" si="375"/>
        <v>Domestic</v>
      </c>
      <c r="X1331" s="87" t="str">
        <f t="shared" si="376"/>
        <v>Non-local</v>
      </c>
      <c r="Y1331" s="104"/>
      <c r="Z1331" s="87" t="str">
        <f t="shared" si="372"/>
        <v>USA</v>
      </c>
      <c r="AA1331" s="87" t="str">
        <f t="shared" si="373"/>
        <v>USA</v>
      </c>
      <c r="AB1331" s="82" cm="1">
        <f t="array" ref="AB1331">VLOOKUP(B1331,'GDP per Capita'!$T$2:$V$4235,COLUMN('GDP per Capita'!$V:$V)-COLUMN('GDP per Capita'!$S:$S),FALSE)</f>
        <v>63809.64</v>
      </c>
      <c r="AC1331" s="82">
        <f t="shared" si="377"/>
        <v>63809.64</v>
      </c>
      <c r="AD1331" s="82">
        <f t="shared" si="378"/>
        <v>63809.64</v>
      </c>
      <c r="AE1331" s="88">
        <f t="shared" si="374"/>
        <v>2.5058238941388353E-2</v>
      </c>
    </row>
    <row r="1332" spans="1:31">
      <c r="A1332" s="77" t="s">
        <v>1228</v>
      </c>
      <c r="B1332" s="77">
        <v>1331</v>
      </c>
      <c r="C1332" s="77" t="s">
        <v>29</v>
      </c>
      <c r="D1332" s="77" t="s">
        <v>29</v>
      </c>
      <c r="E1332" s="77">
        <v>2020</v>
      </c>
      <c r="F1332" s="77">
        <v>38.8339578</v>
      </c>
      <c r="G1332" s="77">
        <v>-104.8253485</v>
      </c>
      <c r="H1332" s="77">
        <v>0</v>
      </c>
      <c r="I1332" s="77" t="s">
        <v>881</v>
      </c>
      <c r="J1332" s="77">
        <v>43.074761000000002</v>
      </c>
      <c r="K1332" s="77">
        <v>-89.383761300000003</v>
      </c>
      <c r="L1332" s="77">
        <v>2754.6679749152399</v>
      </c>
      <c r="M1332" s="77">
        <v>0.52537121495415795</v>
      </c>
      <c r="N1332" s="77">
        <v>0</v>
      </c>
      <c r="O1332" s="77">
        <v>528.89625118372703</v>
      </c>
      <c r="P1332" s="87" cm="1">
        <f t="array" ref="P1332">IF($X1332="Non-local",VLOOKUP($E1332,$AI$64:$AW$68,COLUMN($AW:$AW)-COLUMN($AH:$AH),FALSE),IF($X1332="Unknown",VLOOKUP($E1332,$AI$71:$AW$75,COLUMN($AW:$AW)-COLUMN($AH:$AH),FALSE),0))</f>
        <v>224</v>
      </c>
      <c r="Q1332" s="87" cm="1">
        <f t="array" ref="Q1332">IF($X1332="Non-local",VLOOKUP($E1332,$AI$40:$AW$44,COLUMN($AW:$AW)-COLUMN($AH:$AH),FALSE),IF($X1332="Unknown",VLOOKUP($E1332,$AI$47:$AW$51,COLUMN($AW:$AW)-COLUMN($AH:$AH),FALSE),0))</f>
        <v>470.18520000000001</v>
      </c>
      <c r="R1332" s="87" cm="1">
        <f t="array" ref="R1332">IF($X1332="Non-local",VLOOKUP($E1332,$AI$88:$AW$92,COLUMN($AW:$AW)-COLUMN($AH:$AH),FALSE),IF($X1332="Unknown",VLOOKUP($E1332,$AI$95:$AW$99,COLUMN($AW:$AW)-COLUMN($AH:$AH),FALSE),0))</f>
        <v>0.13052013767768686</v>
      </c>
      <c r="S1332" s="87" cm="1">
        <f t="array" ref="S1332">VLOOKUP($E1332,$AI$111:$AW$115,COLUMN($AW:$AW)-COLUMN($AH:$AH),FALSE)</f>
        <v>410.28773999999999</v>
      </c>
      <c r="T1332" s="104">
        <f t="shared" si="370"/>
        <v>0.65589135263184484</v>
      </c>
      <c r="U1332" s="104">
        <f t="shared" si="371"/>
        <v>1633.369191183727</v>
      </c>
      <c r="V1332" s="87" cm="1">
        <f t="array" ref="V1332">VLOOKUP($E1332,$AI$118:$AW$122,COLUMN($AW:$AW)-COLUMN($AH:$AH),FALSE)</f>
        <v>161.75600000000003</v>
      </c>
      <c r="W1332" s="87" t="str">
        <f t="shared" si="375"/>
        <v>Domestic</v>
      </c>
      <c r="X1332" s="87" t="str">
        <f t="shared" si="376"/>
        <v>Non-local</v>
      </c>
      <c r="Y1332" s="104"/>
      <c r="Z1332" s="87" t="str">
        <f t="shared" si="372"/>
        <v>USA</v>
      </c>
      <c r="AA1332" s="87" t="str">
        <f t="shared" si="373"/>
        <v>USA</v>
      </c>
      <c r="AB1332" s="82" cm="1">
        <f t="array" ref="AB1332">VLOOKUP(B1332,'GDP per Capita'!$T$2:$V$4235,COLUMN('GDP per Capita'!$V:$V)-COLUMN('GDP per Capita'!$S:$S),FALSE)</f>
        <v>63809.64</v>
      </c>
      <c r="AC1332" s="82">
        <f t="shared" si="377"/>
        <v>63809.64</v>
      </c>
      <c r="AD1332" s="82">
        <f t="shared" si="378"/>
        <v>63809.64</v>
      </c>
      <c r="AE1332" s="88">
        <f t="shared" si="374"/>
        <v>2.5597530266331655E-2</v>
      </c>
    </row>
    <row r="1333" spans="1:31">
      <c r="A1333" s="77" t="s">
        <v>1447</v>
      </c>
      <c r="B1333" s="77">
        <v>1332</v>
      </c>
      <c r="C1333" s="77" t="s">
        <v>29</v>
      </c>
      <c r="D1333" s="77" t="s">
        <v>29</v>
      </c>
      <c r="E1333" s="77">
        <v>2020</v>
      </c>
      <c r="F1333" s="77">
        <v>44.811349</v>
      </c>
      <c r="G1333" s="77">
        <v>-91.498494100000002</v>
      </c>
      <c r="H1333" s="77">
        <v>0</v>
      </c>
      <c r="I1333" s="77" t="s">
        <v>881</v>
      </c>
      <c r="J1333" s="77">
        <v>43.074761000000002</v>
      </c>
      <c r="K1333" s="77">
        <v>-89.383761300000003</v>
      </c>
      <c r="L1333" s="77">
        <v>513.59444112734298</v>
      </c>
      <c r="M1333" s="77">
        <v>0.22944916357932099</v>
      </c>
      <c r="N1333" s="77">
        <v>0</v>
      </c>
      <c r="O1333" s="77">
        <v>98.610132696449895</v>
      </c>
      <c r="P1333" s="87" cm="1">
        <f t="array" ref="P1333">IF($X1333="Non-local",VLOOKUP($E1333,$AI$64:$AW$68,COLUMN($AW:$AW)-COLUMN($AH:$AH),FALSE),IF($X1333="Unknown",VLOOKUP($E1333,$AI$71:$AW$75,COLUMN($AW:$AW)-COLUMN($AH:$AH),FALSE),0))</f>
        <v>224</v>
      </c>
      <c r="Q1333" s="87" cm="1">
        <f t="array" ref="Q1333">IF($X1333="Non-local",VLOOKUP($E1333,$AI$40:$AW$44,COLUMN($AW:$AW)-COLUMN($AH:$AH),FALSE),IF($X1333="Unknown",VLOOKUP($E1333,$AI$47:$AW$51,COLUMN($AW:$AW)-COLUMN($AH:$AH),FALSE),0))</f>
        <v>470.18520000000001</v>
      </c>
      <c r="R1333" s="87" cm="1">
        <f t="array" ref="R1333">IF($X1333="Non-local",VLOOKUP($E1333,$AI$88:$AW$92,COLUMN($AW:$AW)-COLUMN($AH:$AH),FALSE),IF($X1333="Unknown",VLOOKUP($E1333,$AI$95:$AW$99,COLUMN($AW:$AW)-COLUMN($AH:$AH),FALSE),0))</f>
        <v>0.13052013767768686</v>
      </c>
      <c r="S1333" s="87" cm="1">
        <f t="array" ref="S1333">VLOOKUP($E1333,$AI$111:$AW$115,COLUMN($AW:$AW)-COLUMN($AH:$AH),FALSE)</f>
        <v>410.28773999999999</v>
      </c>
      <c r="T1333" s="104">
        <f t="shared" si="370"/>
        <v>0.35996930125700788</v>
      </c>
      <c r="U1333" s="104">
        <f t="shared" si="371"/>
        <v>1203.08307269645</v>
      </c>
      <c r="V1333" s="87" cm="1">
        <f t="array" ref="V1333">VLOOKUP($E1333,$AI$118:$AW$122,COLUMN($AW:$AW)-COLUMN($AH:$AH),FALSE)</f>
        <v>161.75600000000003</v>
      </c>
      <c r="W1333" s="87" t="str">
        <f t="shared" si="375"/>
        <v>Domestic</v>
      </c>
      <c r="X1333" s="87" t="str">
        <f t="shared" si="376"/>
        <v>Non-local</v>
      </c>
      <c r="Y1333" s="104"/>
      <c r="Z1333" s="87" t="str">
        <f t="shared" si="372"/>
        <v>USA</v>
      </c>
      <c r="AA1333" s="87" t="str">
        <f t="shared" si="373"/>
        <v>USA</v>
      </c>
      <c r="AB1333" s="82" cm="1">
        <f t="array" ref="AB1333">VLOOKUP(B1333,'GDP per Capita'!$T$2:$V$4235,COLUMN('GDP per Capita'!$V:$V)-COLUMN('GDP per Capita'!$S:$S),FALSE)</f>
        <v>63809.64</v>
      </c>
      <c r="AC1333" s="82">
        <f t="shared" si="377"/>
        <v>63809.64</v>
      </c>
      <c r="AD1333" s="82">
        <f t="shared" si="378"/>
        <v>63809.64</v>
      </c>
      <c r="AE1333" s="88">
        <f t="shared" si="374"/>
        <v>1.8854252628544059E-2</v>
      </c>
    </row>
    <row r="1334" spans="1:31">
      <c r="A1334" s="77" t="s">
        <v>1448</v>
      </c>
      <c r="B1334" s="77">
        <v>1333</v>
      </c>
      <c r="C1334" s="77" t="s">
        <v>29</v>
      </c>
      <c r="D1334" s="77" t="s">
        <v>29</v>
      </c>
      <c r="E1334" s="77">
        <v>2020</v>
      </c>
      <c r="F1334" s="77">
        <v>61.216312899999998</v>
      </c>
      <c r="G1334" s="77">
        <v>-149.8948523</v>
      </c>
      <c r="H1334" s="77">
        <v>0</v>
      </c>
      <c r="I1334" s="77" t="s">
        <v>881</v>
      </c>
      <c r="J1334" s="77">
        <v>43.074761000000002</v>
      </c>
      <c r="K1334" s="77">
        <v>-89.383761300000003</v>
      </c>
      <c r="L1334" s="77">
        <v>8782.7887960139396</v>
      </c>
      <c r="M1334" s="77">
        <v>1.3988644618092301</v>
      </c>
      <c r="N1334" s="77">
        <v>0</v>
      </c>
      <c r="O1334" s="77">
        <v>922.19282358146404</v>
      </c>
      <c r="P1334" s="87" cm="1">
        <f t="array" ref="P1334">IF($X1334="Non-local",VLOOKUP($E1334,$AI$64:$AW$68,COLUMN($AW:$AW)-COLUMN($AH:$AH),FALSE),IF($X1334="Unknown",VLOOKUP($E1334,$AI$71:$AW$75,COLUMN($AW:$AW)-COLUMN($AH:$AH),FALSE),0))</f>
        <v>224</v>
      </c>
      <c r="Q1334" s="87" cm="1">
        <f t="array" ref="Q1334">IF($X1334="Non-local",VLOOKUP($E1334,$AI$40:$AW$44,COLUMN($AW:$AW)-COLUMN($AH:$AH),FALSE),IF($X1334="Unknown",VLOOKUP($E1334,$AI$47:$AW$51,COLUMN($AW:$AW)-COLUMN($AH:$AH),FALSE),0))</f>
        <v>470.18520000000001</v>
      </c>
      <c r="R1334" s="87" cm="1">
        <f t="array" ref="R1334">IF($X1334="Non-local",VLOOKUP($E1334,$AI$88:$AW$92,COLUMN($AW:$AW)-COLUMN($AH:$AH),FALSE),IF($X1334="Unknown",VLOOKUP($E1334,$AI$95:$AW$99,COLUMN($AW:$AW)-COLUMN($AH:$AH),FALSE),0))</f>
        <v>0.13052013767768686</v>
      </c>
      <c r="S1334" s="87" cm="1">
        <f t="array" ref="S1334">VLOOKUP($E1334,$AI$111:$AW$115,COLUMN($AW:$AW)-COLUMN($AH:$AH),FALSE)</f>
        <v>410.28773999999999</v>
      </c>
      <c r="T1334" s="104">
        <f t="shared" si="370"/>
        <v>1.5293845994869169</v>
      </c>
      <c r="U1334" s="104">
        <f t="shared" si="371"/>
        <v>2026.6657635814638</v>
      </c>
      <c r="V1334" s="87" cm="1">
        <f t="array" ref="V1334">VLOOKUP($E1334,$AI$118:$AW$122,COLUMN($AW:$AW)-COLUMN($AH:$AH),FALSE)</f>
        <v>161.75600000000003</v>
      </c>
      <c r="W1334" s="87" t="str">
        <f t="shared" si="375"/>
        <v>Domestic</v>
      </c>
      <c r="X1334" s="87" t="str">
        <f t="shared" si="376"/>
        <v>Non-local</v>
      </c>
      <c r="Y1334" s="104"/>
      <c r="Z1334" s="87" t="str">
        <f t="shared" si="372"/>
        <v>USA</v>
      </c>
      <c r="AA1334" s="87" t="str">
        <f t="shared" si="373"/>
        <v>USA</v>
      </c>
      <c r="AB1334" s="82" cm="1">
        <f t="array" ref="AB1334">VLOOKUP(B1334,'GDP per Capita'!$T$2:$V$4235,COLUMN('GDP per Capita'!$V:$V)-COLUMN('GDP per Capita'!$S:$S),FALSE)</f>
        <v>63809.64</v>
      </c>
      <c r="AC1334" s="82">
        <f t="shared" si="377"/>
        <v>63809.64</v>
      </c>
      <c r="AD1334" s="82">
        <f t="shared" si="378"/>
        <v>63809.64</v>
      </c>
      <c r="AE1334" s="88">
        <f t="shared" si="374"/>
        <v>3.1761122043338023E-2</v>
      </c>
    </row>
    <row r="1335" spans="1:31">
      <c r="A1335" s="77" t="s">
        <v>1449</v>
      </c>
      <c r="B1335" s="77">
        <v>1334</v>
      </c>
      <c r="C1335" s="77" t="s">
        <v>29</v>
      </c>
      <c r="D1335" s="77" t="s">
        <v>29</v>
      </c>
      <c r="E1335" s="77">
        <v>2020</v>
      </c>
      <c r="F1335" s="77">
        <v>30.445959599999998</v>
      </c>
      <c r="G1335" s="77">
        <v>-91.187380000000005</v>
      </c>
      <c r="H1335" s="77">
        <v>0</v>
      </c>
      <c r="I1335" s="77" t="s">
        <v>881</v>
      </c>
      <c r="J1335" s="77">
        <v>43.074761000000002</v>
      </c>
      <c r="K1335" s="77">
        <v>-89.383761300000003</v>
      </c>
      <c r="L1335" s="77">
        <v>2826.6464546746201</v>
      </c>
      <c r="M1335" s="77">
        <v>0.53532759137106201</v>
      </c>
      <c r="N1335" s="77">
        <v>0</v>
      </c>
      <c r="O1335" s="77">
        <v>542.71611929752703</v>
      </c>
      <c r="P1335" s="87" cm="1">
        <f t="array" ref="P1335">IF($X1335="Non-local",VLOOKUP($E1335,$AI$64:$AW$68,COLUMN($AW:$AW)-COLUMN($AH:$AH),FALSE),IF($X1335="Unknown",VLOOKUP($E1335,$AI$71:$AW$75,COLUMN($AW:$AW)-COLUMN($AH:$AH),FALSE),0))</f>
        <v>224</v>
      </c>
      <c r="Q1335" s="87" cm="1">
        <f t="array" ref="Q1335">IF($X1335="Non-local",VLOOKUP($E1335,$AI$40:$AW$44,COLUMN($AW:$AW)-COLUMN($AH:$AH),FALSE),IF($X1335="Unknown",VLOOKUP($E1335,$AI$47:$AW$51,COLUMN($AW:$AW)-COLUMN($AH:$AH),FALSE),0))</f>
        <v>470.18520000000001</v>
      </c>
      <c r="R1335" s="87" cm="1">
        <f t="array" ref="R1335">IF($X1335="Non-local",VLOOKUP($E1335,$AI$88:$AW$92,COLUMN($AW:$AW)-COLUMN($AH:$AH),FALSE),IF($X1335="Unknown",VLOOKUP($E1335,$AI$95:$AW$99,COLUMN($AW:$AW)-COLUMN($AH:$AH),FALSE),0))</f>
        <v>0.13052013767768686</v>
      </c>
      <c r="S1335" s="87" cm="1">
        <f t="array" ref="S1335">VLOOKUP($E1335,$AI$111:$AW$115,COLUMN($AW:$AW)-COLUMN($AH:$AH),FALSE)</f>
        <v>410.28773999999999</v>
      </c>
      <c r="T1335" s="104">
        <f t="shared" si="370"/>
        <v>0.66584772904874889</v>
      </c>
      <c r="U1335" s="104">
        <f t="shared" si="371"/>
        <v>1647.1890592975271</v>
      </c>
      <c r="V1335" s="87" cm="1">
        <f t="array" ref="V1335">VLOOKUP($E1335,$AI$118:$AW$122,COLUMN($AW:$AW)-COLUMN($AH:$AH),FALSE)</f>
        <v>161.75600000000003</v>
      </c>
      <c r="W1335" s="87" t="str">
        <f t="shared" si="375"/>
        <v>Domestic</v>
      </c>
      <c r="X1335" s="87" t="str">
        <f t="shared" si="376"/>
        <v>Non-local</v>
      </c>
      <c r="Y1335" s="104"/>
      <c r="Z1335" s="87" t="str">
        <f t="shared" si="372"/>
        <v>USA</v>
      </c>
      <c r="AA1335" s="87" t="str">
        <f t="shared" si="373"/>
        <v>USA</v>
      </c>
      <c r="AB1335" s="82" cm="1">
        <f t="array" ref="AB1335">VLOOKUP(B1335,'GDP per Capita'!$T$2:$V$4235,COLUMN('GDP per Capita'!$V:$V)-COLUMN('GDP per Capita'!$S:$S),FALSE)</f>
        <v>63809.64</v>
      </c>
      <c r="AC1335" s="82">
        <f t="shared" si="377"/>
        <v>63809.64</v>
      </c>
      <c r="AD1335" s="82">
        <f t="shared" si="378"/>
        <v>63809.64</v>
      </c>
      <c r="AE1335" s="88">
        <f t="shared" si="374"/>
        <v>2.5814109894641737E-2</v>
      </c>
    </row>
    <row r="1336" spans="1:31">
      <c r="A1336" s="77" t="s">
        <v>1450</v>
      </c>
      <c r="B1336" s="77">
        <v>1335</v>
      </c>
      <c r="C1336" s="77" t="s">
        <v>320</v>
      </c>
      <c r="D1336" s="77" t="s">
        <v>28</v>
      </c>
      <c r="E1336" s="77">
        <v>2020</v>
      </c>
      <c r="F1336" s="77">
        <v>49.520750550000002</v>
      </c>
      <c r="G1336" s="77">
        <v>-124.674251211791</v>
      </c>
      <c r="H1336" s="77">
        <v>0</v>
      </c>
      <c r="I1336" s="77" t="s">
        <v>881</v>
      </c>
      <c r="J1336" s="77">
        <v>43.074761000000002</v>
      </c>
      <c r="K1336" s="77">
        <v>-89.383761300000003</v>
      </c>
      <c r="L1336" s="77">
        <v>5552.8497464660604</v>
      </c>
      <c r="M1336" s="77">
        <v>0.95138666746149703</v>
      </c>
      <c r="N1336" s="77">
        <v>0</v>
      </c>
      <c r="O1336" s="77">
        <v>666.34196957592701</v>
      </c>
      <c r="P1336" s="87" cm="1">
        <f t="array" ref="P1336">IF($X1336="Non-local",VLOOKUP($E1336,$AI$64:$AW$68,COLUMN($AW:$AW)-COLUMN($AH:$AH),FALSE),IF($X1336="Unknown",VLOOKUP($E1336,$AI$71:$AW$75,COLUMN($AW:$AW)-COLUMN($AH:$AH),FALSE),0))</f>
        <v>224</v>
      </c>
      <c r="Q1336" s="87" cm="1">
        <f t="array" ref="Q1336">IF($X1336="Non-local",VLOOKUP($E1336,$AI$40:$AW$44,COLUMN($AW:$AW)-COLUMN($AH:$AH),FALSE),IF($X1336="Unknown",VLOOKUP($E1336,$AI$47:$AW$51,COLUMN($AW:$AW)-COLUMN($AH:$AH),FALSE),0))</f>
        <v>470.18520000000001</v>
      </c>
      <c r="R1336" s="87" cm="1">
        <f t="array" ref="R1336">IF($X1336="Non-local",VLOOKUP($E1336,$AI$88:$AW$92,COLUMN($AW:$AW)-COLUMN($AH:$AH),FALSE),IF($X1336="Unknown",VLOOKUP($E1336,$AI$95:$AW$99,COLUMN($AW:$AW)-COLUMN($AH:$AH),FALSE),0))</f>
        <v>0.13052013767768686</v>
      </c>
      <c r="S1336" s="87" cm="1">
        <f t="array" ref="S1336">VLOOKUP($E1336,$AI$111:$AW$115,COLUMN($AW:$AW)-COLUMN($AH:$AH),FALSE)</f>
        <v>410.28773999999999</v>
      </c>
      <c r="T1336" s="104">
        <f t="shared" si="370"/>
        <v>1.0819068051391838</v>
      </c>
      <c r="U1336" s="104">
        <f t="shared" si="371"/>
        <v>1770.814909575927</v>
      </c>
      <c r="V1336" s="87" cm="1">
        <f t="array" ref="V1336">VLOOKUP($E1336,$AI$118:$AW$122,COLUMN($AW:$AW)-COLUMN($AH:$AH),FALSE)</f>
        <v>161.75600000000003</v>
      </c>
      <c r="W1336" s="87" t="str">
        <f t="shared" si="375"/>
        <v>International</v>
      </c>
      <c r="X1336" s="87" t="str">
        <f t="shared" si="376"/>
        <v>Non-local</v>
      </c>
      <c r="Y1336" s="104"/>
      <c r="Z1336" s="87" t="str">
        <f t="shared" si="372"/>
        <v>Canada</v>
      </c>
      <c r="AA1336" s="87" t="str">
        <f t="shared" si="373"/>
        <v>Other Americas</v>
      </c>
      <c r="AB1336" s="82" cm="1">
        <f t="array" ref="AB1336">VLOOKUP(B1336,'GDP per Capita'!$T$2:$V$4235,COLUMN('GDP per Capita'!$V:$V)-COLUMN('GDP per Capita'!$S:$S),FALSE)</f>
        <v>49196.49</v>
      </c>
      <c r="AC1336" s="82">
        <f t="shared" si="377"/>
        <v>49196.49</v>
      </c>
      <c r="AD1336" s="82">
        <f t="shared" si="378"/>
        <v>49196.49</v>
      </c>
      <c r="AE1336" s="88">
        <f t="shared" si="374"/>
        <v>3.5994740876349657E-2</v>
      </c>
    </row>
    <row r="1337" spans="1:31">
      <c r="A1337" s="77" t="s">
        <v>1451</v>
      </c>
      <c r="B1337" s="77">
        <v>1336</v>
      </c>
      <c r="C1337" s="77" t="s">
        <v>317</v>
      </c>
      <c r="D1337" s="77" t="s">
        <v>30</v>
      </c>
      <c r="E1337" s="77">
        <v>2020</v>
      </c>
      <c r="F1337" s="77">
        <v>37.555545000000002</v>
      </c>
      <c r="G1337" s="77">
        <v>126.97208999999999</v>
      </c>
      <c r="H1337" s="77">
        <v>0</v>
      </c>
      <c r="I1337" s="77" t="s">
        <v>881</v>
      </c>
      <c r="J1337" s="77">
        <v>43.074761000000002</v>
      </c>
      <c r="K1337" s="77">
        <v>-89.383761300000003</v>
      </c>
      <c r="L1337" s="77">
        <v>20653.577156226798</v>
      </c>
      <c r="M1337" s="77">
        <v>3.2014039298480199</v>
      </c>
      <c r="N1337" s="77">
        <v>0</v>
      </c>
      <c r="O1337" s="77">
        <v>1889.80230979476</v>
      </c>
      <c r="P1337" s="87" cm="1">
        <f t="array" ref="P1337">IF($X1337="Non-local",VLOOKUP($E1337,$AI$64:$AW$68,COLUMN($AW:$AW)-COLUMN($AH:$AH),FALSE),IF($X1337="Unknown",VLOOKUP($E1337,$AI$71:$AW$75,COLUMN($AW:$AW)-COLUMN($AH:$AH),FALSE),0))</f>
        <v>224</v>
      </c>
      <c r="Q1337" s="87" cm="1">
        <f t="array" ref="Q1337">IF($X1337="Non-local",VLOOKUP($E1337,$AI$40:$AW$44,COLUMN($AW:$AW)-COLUMN($AH:$AH),FALSE),IF($X1337="Unknown",VLOOKUP($E1337,$AI$47:$AW$51,COLUMN($AW:$AW)-COLUMN($AH:$AH),FALSE),0))</f>
        <v>470.18520000000001</v>
      </c>
      <c r="R1337" s="87" cm="1">
        <f t="array" ref="R1337">IF($X1337="Non-local",VLOOKUP($E1337,$AI$88:$AW$92,COLUMN($AW:$AW)-COLUMN($AH:$AH),FALSE),IF($X1337="Unknown",VLOOKUP($E1337,$AI$95:$AW$99,COLUMN($AW:$AW)-COLUMN($AH:$AH),FALSE),0))</f>
        <v>0.13052013767768686</v>
      </c>
      <c r="S1337" s="87" cm="1">
        <f t="array" ref="S1337">VLOOKUP($E1337,$AI$111:$AW$115,COLUMN($AW:$AW)-COLUMN($AH:$AH),FALSE)</f>
        <v>410.28773999999999</v>
      </c>
      <c r="T1337" s="104">
        <f t="shared" si="370"/>
        <v>3.3319240675257067</v>
      </c>
      <c r="U1337" s="104">
        <f t="shared" si="371"/>
        <v>2994.2752497947595</v>
      </c>
      <c r="V1337" s="87" cm="1">
        <f t="array" ref="V1337">VLOOKUP($E1337,$AI$118:$AW$122,COLUMN($AW:$AW)-COLUMN($AH:$AH),FALSE)</f>
        <v>161.75600000000003</v>
      </c>
      <c r="W1337" s="87" t="str">
        <f t="shared" si="375"/>
        <v>International</v>
      </c>
      <c r="X1337" s="87" t="str">
        <f t="shared" si="376"/>
        <v>Non-local</v>
      </c>
      <c r="Y1337" s="104"/>
      <c r="Z1337" s="87" t="str">
        <f t="shared" si="372"/>
        <v>South Korea</v>
      </c>
      <c r="AA1337" s="87" t="str">
        <f t="shared" si="373"/>
        <v>Asia</v>
      </c>
      <c r="AB1337" s="82" cm="1">
        <f t="array" ref="AB1337">VLOOKUP(B1337,'GDP per Capita'!$T$2:$V$4235,COLUMN('GDP per Capita'!$V:$V)-COLUMN('GDP per Capita'!$S:$S),FALSE)</f>
        <v>32154.02</v>
      </c>
      <c r="AC1337" s="82">
        <f t="shared" si="377"/>
        <v>32154.02</v>
      </c>
      <c r="AD1337" s="82">
        <f t="shared" si="378"/>
        <v>32154.02</v>
      </c>
      <c r="AE1337" s="88">
        <f t="shared" si="374"/>
        <v>9.3122889448807936E-2</v>
      </c>
    </row>
    <row r="1338" spans="1:31">
      <c r="A1338" s="77" t="s">
        <v>943</v>
      </c>
      <c r="B1338" s="77">
        <v>1337</v>
      </c>
      <c r="C1338" s="77" t="s">
        <v>569</v>
      </c>
      <c r="D1338" s="77" t="s">
        <v>30</v>
      </c>
      <c r="E1338" s="77">
        <v>2020</v>
      </c>
      <c r="F1338" s="77">
        <v>22.545412450000001</v>
      </c>
      <c r="G1338" s="77">
        <v>88.356775158123398</v>
      </c>
      <c r="H1338" s="77">
        <v>0</v>
      </c>
      <c r="I1338" s="77" t="s">
        <v>881</v>
      </c>
      <c r="J1338" s="77">
        <v>43.074761000000002</v>
      </c>
      <c r="K1338" s="77">
        <v>-89.383761300000003</v>
      </c>
      <c r="L1338" s="77">
        <v>25429.612180256801</v>
      </c>
      <c r="M1338" s="77">
        <v>3.9966854816679498</v>
      </c>
      <c r="N1338" s="77">
        <v>0</v>
      </c>
      <c r="O1338" s="77">
        <v>2326.8095144935</v>
      </c>
      <c r="P1338" s="87" cm="1">
        <f t="array" ref="P1338">IF($X1338="Non-local",VLOOKUP($E1338,$AI$64:$AW$68,COLUMN($AW:$AW)-COLUMN($AH:$AH),FALSE),IF($X1338="Unknown",VLOOKUP($E1338,$AI$71:$AW$75,COLUMN($AW:$AW)-COLUMN($AH:$AH),FALSE),0))</f>
        <v>224</v>
      </c>
      <c r="Q1338" s="87" cm="1">
        <f t="array" ref="Q1338">IF($X1338="Non-local",VLOOKUP($E1338,$AI$40:$AW$44,COLUMN($AW:$AW)-COLUMN($AH:$AH),FALSE),IF($X1338="Unknown",VLOOKUP($E1338,$AI$47:$AW$51,COLUMN($AW:$AW)-COLUMN($AH:$AH),FALSE),0))</f>
        <v>470.18520000000001</v>
      </c>
      <c r="R1338" s="87" cm="1">
        <f t="array" ref="R1338">IF($X1338="Non-local",VLOOKUP($E1338,$AI$88:$AW$92,COLUMN($AW:$AW)-COLUMN($AH:$AH),FALSE),IF($X1338="Unknown",VLOOKUP($E1338,$AI$95:$AW$99,COLUMN($AW:$AW)-COLUMN($AH:$AH),FALSE),0))</f>
        <v>0.13052013767768686</v>
      </c>
      <c r="S1338" s="87" cm="1">
        <f t="array" ref="S1338">VLOOKUP($E1338,$AI$111:$AW$115,COLUMN($AW:$AW)-COLUMN($AH:$AH),FALSE)</f>
        <v>410.28773999999999</v>
      </c>
      <c r="T1338" s="104">
        <f t="shared" si="370"/>
        <v>4.127205619345637</v>
      </c>
      <c r="U1338" s="104">
        <f t="shared" si="371"/>
        <v>3431.2824544935002</v>
      </c>
      <c r="V1338" s="87" cm="1">
        <f t="array" ref="V1338">VLOOKUP($E1338,$AI$118:$AW$122,COLUMN($AW:$AW)-COLUMN($AH:$AH),FALSE)</f>
        <v>161.75600000000003</v>
      </c>
      <c r="W1338" s="87" t="str">
        <f t="shared" si="375"/>
        <v>International</v>
      </c>
      <c r="X1338" s="87" t="str">
        <f t="shared" si="376"/>
        <v>Non-local</v>
      </c>
      <c r="Y1338" s="104"/>
      <c r="Z1338" s="87" t="str">
        <f t="shared" si="372"/>
        <v>India</v>
      </c>
      <c r="AA1338" s="87" t="str">
        <f t="shared" si="373"/>
        <v>Asia</v>
      </c>
      <c r="AB1338" s="82" cm="1">
        <f t="array" ref="AB1338">VLOOKUP(B1338,'GDP per Capita'!$T$2:$V$4235,COLUMN('GDP per Capita'!$V:$V)-COLUMN('GDP per Capita'!$S:$S),FALSE)</f>
        <v>2164.7399999999998</v>
      </c>
      <c r="AC1338" s="82">
        <f t="shared" si="377"/>
        <v>2164.7399999999998</v>
      </c>
      <c r="AD1338" s="82">
        <f t="shared" si="378"/>
        <v>2164.7399999999998</v>
      </c>
      <c r="AE1338" s="88">
        <f t="shared" si="374"/>
        <v>1.5850783255695837</v>
      </c>
    </row>
    <row r="1339" spans="1:31">
      <c r="A1339" s="77" t="s">
        <v>1452</v>
      </c>
      <c r="B1339" s="77">
        <v>1338</v>
      </c>
      <c r="C1339" s="77" t="s">
        <v>640</v>
      </c>
      <c r="D1339" s="77" t="s">
        <v>35</v>
      </c>
      <c r="E1339" s="77">
        <v>2020</v>
      </c>
      <c r="F1339" s="77">
        <v>9.0107934000000007</v>
      </c>
      <c r="G1339" s="77">
        <v>38.761252499999998</v>
      </c>
      <c r="H1339" s="77">
        <v>0</v>
      </c>
      <c r="I1339" s="77" t="s">
        <v>881</v>
      </c>
      <c r="J1339" s="77">
        <v>43.074761000000002</v>
      </c>
      <c r="K1339" s="77">
        <v>-89.383761300000003</v>
      </c>
      <c r="L1339" s="77">
        <v>24417.129930460302</v>
      </c>
      <c r="M1339" s="77">
        <v>3.8247343303355801</v>
      </c>
      <c r="N1339" s="77">
        <v>0</v>
      </c>
      <c r="O1339" s="77">
        <v>2234.16738863712</v>
      </c>
      <c r="P1339" s="87" cm="1">
        <f t="array" ref="P1339">IF($X1339="Non-local",VLOOKUP($E1339,$AI$64:$AW$68,COLUMN($AW:$AW)-COLUMN($AH:$AH),FALSE),IF($X1339="Unknown",VLOOKUP($E1339,$AI$71:$AW$75,COLUMN($AW:$AW)-COLUMN($AH:$AH),FALSE),0))</f>
        <v>224</v>
      </c>
      <c r="Q1339" s="87" cm="1">
        <f t="array" ref="Q1339">IF($X1339="Non-local",VLOOKUP($E1339,$AI$40:$AW$44,COLUMN($AW:$AW)-COLUMN($AH:$AH),FALSE),IF($X1339="Unknown",VLOOKUP($E1339,$AI$47:$AW$51,COLUMN($AW:$AW)-COLUMN($AH:$AH),FALSE),0))</f>
        <v>470.18520000000001</v>
      </c>
      <c r="R1339" s="87" cm="1">
        <f t="array" ref="R1339">IF($X1339="Non-local",VLOOKUP($E1339,$AI$88:$AW$92,COLUMN($AW:$AW)-COLUMN($AH:$AH),FALSE),IF($X1339="Unknown",VLOOKUP($E1339,$AI$95:$AW$99,COLUMN($AW:$AW)-COLUMN($AH:$AH),FALSE),0))</f>
        <v>0.13052013767768686</v>
      </c>
      <c r="S1339" s="87" cm="1">
        <f t="array" ref="S1339">VLOOKUP($E1339,$AI$111:$AW$115,COLUMN($AW:$AW)-COLUMN($AH:$AH),FALSE)</f>
        <v>410.28773999999999</v>
      </c>
      <c r="T1339" s="104">
        <f t="shared" si="370"/>
        <v>3.9552544680132669</v>
      </c>
      <c r="U1339" s="104">
        <f t="shared" si="371"/>
        <v>3338.6403286371196</v>
      </c>
      <c r="V1339" s="87" cm="1">
        <f t="array" ref="V1339">VLOOKUP($E1339,$AI$118:$AW$122,COLUMN($AW:$AW)-COLUMN($AH:$AH),FALSE)</f>
        <v>161.75600000000003</v>
      </c>
      <c r="W1339" s="87" t="str">
        <f t="shared" si="375"/>
        <v>International</v>
      </c>
      <c r="X1339" s="87" t="str">
        <f t="shared" si="376"/>
        <v>Non-local</v>
      </c>
      <c r="Y1339" s="104"/>
      <c r="Z1339" s="87" t="str">
        <f t="shared" si="372"/>
        <v>Ethiopia</v>
      </c>
      <c r="AA1339" s="87" t="str">
        <f t="shared" si="373"/>
        <v>Africa</v>
      </c>
      <c r="AB1339" s="82" cm="1">
        <f t="array" ref="AB1339">VLOOKUP(B1339,'GDP per Capita'!$T$2:$V$4235,COLUMN('GDP per Capita'!$V:$V)-COLUMN('GDP per Capita'!$S:$S),FALSE)</f>
        <v>993.625</v>
      </c>
      <c r="AC1339" s="82">
        <f t="shared" si="377"/>
        <v>993.625</v>
      </c>
      <c r="AD1339" s="82">
        <f t="shared" si="378"/>
        <v>993.625</v>
      </c>
      <c r="AE1339" s="88">
        <f t="shared" si="374"/>
        <v>3.3600607156997051</v>
      </c>
    </row>
    <row r="1340" spans="1:31">
      <c r="A1340" s="77" t="s">
        <v>1453</v>
      </c>
      <c r="B1340" s="77">
        <v>1339</v>
      </c>
      <c r="C1340" s="77" t="s">
        <v>29</v>
      </c>
      <c r="D1340" s="77" t="s">
        <v>29</v>
      </c>
      <c r="E1340" s="77">
        <v>2020</v>
      </c>
      <c r="F1340" s="77">
        <v>42.447317499999997</v>
      </c>
      <c r="G1340" s="77">
        <v>-71.224500300000003</v>
      </c>
      <c r="H1340" s="77">
        <v>0</v>
      </c>
      <c r="I1340" s="77" t="s">
        <v>881</v>
      </c>
      <c r="J1340" s="77">
        <v>43.074761000000002</v>
      </c>
      <c r="K1340" s="77">
        <v>-89.383761300000003</v>
      </c>
      <c r="L1340" s="77">
        <v>2962.47693289582</v>
      </c>
      <c r="M1340" s="77">
        <v>0.55695144455085599</v>
      </c>
      <c r="N1340" s="77">
        <v>0</v>
      </c>
      <c r="O1340" s="77">
        <v>568.79557111599695</v>
      </c>
      <c r="P1340" s="87" cm="1">
        <f t="array" ref="P1340">IF($X1340="Non-local",VLOOKUP($E1340,$AI$64:$AW$68,COLUMN($AW:$AW)-COLUMN($AH:$AH),FALSE),IF($X1340="Unknown",VLOOKUP($E1340,$AI$71:$AW$75,COLUMN($AW:$AW)-COLUMN($AH:$AH),FALSE),0))</f>
        <v>224</v>
      </c>
      <c r="Q1340" s="87" cm="1">
        <f t="array" ref="Q1340">IF($X1340="Non-local",VLOOKUP($E1340,$AI$40:$AW$44,COLUMN($AW:$AW)-COLUMN($AH:$AH),FALSE),IF($X1340="Unknown",VLOOKUP($E1340,$AI$47:$AW$51,COLUMN($AW:$AW)-COLUMN($AH:$AH),FALSE),0))</f>
        <v>470.18520000000001</v>
      </c>
      <c r="R1340" s="87" cm="1">
        <f t="array" ref="R1340">IF($X1340="Non-local",VLOOKUP($E1340,$AI$88:$AW$92,COLUMN($AW:$AW)-COLUMN($AH:$AH),FALSE),IF($X1340="Unknown",VLOOKUP($E1340,$AI$95:$AW$99,COLUMN($AW:$AW)-COLUMN($AH:$AH),FALSE),0))</f>
        <v>0.13052013767768686</v>
      </c>
      <c r="S1340" s="87" cm="1">
        <f t="array" ref="S1340">VLOOKUP($E1340,$AI$111:$AW$115,COLUMN($AW:$AW)-COLUMN($AH:$AH),FALSE)</f>
        <v>410.28773999999999</v>
      </c>
      <c r="T1340" s="104">
        <f t="shared" si="370"/>
        <v>0.68747158222854288</v>
      </c>
      <c r="U1340" s="104">
        <f t="shared" si="371"/>
        <v>1673.2685111159969</v>
      </c>
      <c r="V1340" s="87" cm="1">
        <f t="array" ref="V1340">VLOOKUP($E1340,$AI$118:$AW$122,COLUMN($AW:$AW)-COLUMN($AH:$AH),FALSE)</f>
        <v>161.75600000000003</v>
      </c>
      <c r="W1340" s="87" t="str">
        <f t="shared" si="375"/>
        <v>Domestic</v>
      </c>
      <c r="X1340" s="87" t="str">
        <f t="shared" si="376"/>
        <v>Non-local</v>
      </c>
      <c r="Y1340" s="104"/>
      <c r="Z1340" s="87" t="str">
        <f t="shared" si="372"/>
        <v>USA</v>
      </c>
      <c r="AA1340" s="87" t="str">
        <f t="shared" si="373"/>
        <v>USA</v>
      </c>
      <c r="AB1340" s="82" cm="1">
        <f t="array" ref="AB1340">VLOOKUP(B1340,'GDP per Capita'!$T$2:$V$4235,COLUMN('GDP per Capita'!$V:$V)-COLUMN('GDP per Capita'!$S:$S),FALSE)</f>
        <v>63809.64</v>
      </c>
      <c r="AC1340" s="82">
        <f t="shared" si="377"/>
        <v>63809.64</v>
      </c>
      <c r="AD1340" s="82">
        <f t="shared" si="378"/>
        <v>63809.64</v>
      </c>
      <c r="AE1340" s="88">
        <f t="shared" si="374"/>
        <v>2.6222816977434709E-2</v>
      </c>
    </row>
    <row r="1341" spans="1:31">
      <c r="A1341" s="77" t="s">
        <v>1040</v>
      </c>
      <c r="B1341" s="77">
        <v>1340</v>
      </c>
      <c r="C1341" s="77" t="s">
        <v>29</v>
      </c>
      <c r="D1341" s="77" t="s">
        <v>29</v>
      </c>
      <c r="E1341" s="77">
        <v>2020</v>
      </c>
      <c r="F1341" s="77">
        <v>41.636215200000002</v>
      </c>
      <c r="G1341" s="77">
        <v>-70.934205000000006</v>
      </c>
      <c r="H1341" s="77">
        <v>0</v>
      </c>
      <c r="I1341" s="77" t="s">
        <v>881</v>
      </c>
      <c r="J1341" s="77">
        <v>43.074761000000002</v>
      </c>
      <c r="K1341" s="77">
        <v>-89.383761300000003</v>
      </c>
      <c r="L1341" s="77">
        <v>3042.6414109492798</v>
      </c>
      <c r="M1341" s="77">
        <v>0.56971341760995098</v>
      </c>
      <c r="N1341" s="77">
        <v>0</v>
      </c>
      <c r="O1341" s="77">
        <v>584.18715090226203</v>
      </c>
      <c r="P1341" s="87" cm="1">
        <f t="array" ref="P1341">IF($X1341="Non-local",VLOOKUP($E1341,$AI$64:$AW$68,COLUMN($AW:$AW)-COLUMN($AH:$AH),FALSE),IF($X1341="Unknown",VLOOKUP($E1341,$AI$71:$AW$75,COLUMN($AW:$AW)-COLUMN($AH:$AH),FALSE),0))</f>
        <v>224</v>
      </c>
      <c r="Q1341" s="87" cm="1">
        <f t="array" ref="Q1341">IF($X1341="Non-local",VLOOKUP($E1341,$AI$40:$AW$44,COLUMN($AW:$AW)-COLUMN($AH:$AH),FALSE),IF($X1341="Unknown",VLOOKUP($E1341,$AI$47:$AW$51,COLUMN($AW:$AW)-COLUMN($AH:$AH),FALSE),0))</f>
        <v>470.18520000000001</v>
      </c>
      <c r="R1341" s="87" cm="1">
        <f t="array" ref="R1341">IF($X1341="Non-local",VLOOKUP($E1341,$AI$88:$AW$92,COLUMN($AW:$AW)-COLUMN($AH:$AH),FALSE),IF($X1341="Unknown",VLOOKUP($E1341,$AI$95:$AW$99,COLUMN($AW:$AW)-COLUMN($AH:$AH),FALSE),0))</f>
        <v>0.13052013767768686</v>
      </c>
      <c r="S1341" s="87" cm="1">
        <f t="array" ref="S1341">VLOOKUP($E1341,$AI$111:$AW$115,COLUMN($AW:$AW)-COLUMN($AH:$AH),FALSE)</f>
        <v>410.28773999999999</v>
      </c>
      <c r="T1341" s="104">
        <f t="shared" si="370"/>
        <v>0.70023355528763787</v>
      </c>
      <c r="U1341" s="104">
        <f t="shared" si="371"/>
        <v>1688.660090902262</v>
      </c>
      <c r="V1341" s="87" cm="1">
        <f t="array" ref="V1341">VLOOKUP($E1341,$AI$118:$AW$122,COLUMN($AW:$AW)-COLUMN($AH:$AH),FALSE)</f>
        <v>161.75600000000003</v>
      </c>
      <c r="W1341" s="87" t="str">
        <f t="shared" si="375"/>
        <v>Domestic</v>
      </c>
      <c r="X1341" s="87" t="str">
        <f t="shared" si="376"/>
        <v>Non-local</v>
      </c>
      <c r="Y1341" s="104"/>
      <c r="Z1341" s="87" t="str">
        <f t="shared" si="372"/>
        <v>USA</v>
      </c>
      <c r="AA1341" s="87" t="str">
        <f t="shared" si="373"/>
        <v>USA</v>
      </c>
      <c r="AB1341" s="82" cm="1">
        <f t="array" ref="AB1341">VLOOKUP(B1341,'GDP per Capita'!$T$2:$V$4235,COLUMN('GDP per Capita'!$V:$V)-COLUMN('GDP per Capita'!$S:$S),FALSE)</f>
        <v>63809.64</v>
      </c>
      <c r="AC1341" s="82">
        <f t="shared" si="377"/>
        <v>63809.64</v>
      </c>
      <c r="AD1341" s="82">
        <f t="shared" si="378"/>
        <v>63809.64</v>
      </c>
      <c r="AE1341" s="88">
        <f t="shared" si="374"/>
        <v>2.6464027863223522E-2</v>
      </c>
    </row>
    <row r="1342" spans="1:31">
      <c r="A1342" s="77" t="s">
        <v>1093</v>
      </c>
      <c r="B1342" s="77">
        <v>1341</v>
      </c>
      <c r="C1342" s="77" t="s">
        <v>29</v>
      </c>
      <c r="D1342" s="77" t="s">
        <v>29</v>
      </c>
      <c r="E1342" s="77">
        <v>2020</v>
      </c>
      <c r="F1342" s="77">
        <v>34.053690899999999</v>
      </c>
      <c r="G1342" s="77">
        <v>-118.2427666</v>
      </c>
      <c r="H1342" s="77">
        <v>0</v>
      </c>
      <c r="I1342" s="77" t="s">
        <v>881</v>
      </c>
      <c r="J1342" s="77">
        <v>43.074761000000002</v>
      </c>
      <c r="K1342" s="77">
        <v>-89.383761300000003</v>
      </c>
      <c r="L1342" s="77">
        <v>5370.9182333021799</v>
      </c>
      <c r="M1342" s="77">
        <v>0.92672871481783203</v>
      </c>
      <c r="N1342" s="77">
        <v>0</v>
      </c>
      <c r="O1342" s="77">
        <v>644.51018799626104</v>
      </c>
      <c r="P1342" s="87" cm="1">
        <f t="array" ref="P1342">IF($X1342="Non-local",VLOOKUP($E1342,$AI$64:$AW$68,COLUMN($AW:$AW)-COLUMN($AH:$AH),FALSE),IF($X1342="Unknown",VLOOKUP($E1342,$AI$71:$AW$75,COLUMN($AW:$AW)-COLUMN($AH:$AH),FALSE),0))</f>
        <v>224</v>
      </c>
      <c r="Q1342" s="87" cm="1">
        <f t="array" ref="Q1342">IF($X1342="Non-local",VLOOKUP($E1342,$AI$40:$AW$44,COLUMN($AW:$AW)-COLUMN($AH:$AH),FALSE),IF($X1342="Unknown",VLOOKUP($E1342,$AI$47:$AW$51,COLUMN($AW:$AW)-COLUMN($AH:$AH),FALSE),0))</f>
        <v>470.18520000000001</v>
      </c>
      <c r="R1342" s="87" cm="1">
        <f t="array" ref="R1342">IF($X1342="Non-local",VLOOKUP($E1342,$AI$88:$AW$92,COLUMN($AW:$AW)-COLUMN($AH:$AH),FALSE),IF($X1342="Unknown",VLOOKUP($E1342,$AI$95:$AW$99,COLUMN($AW:$AW)-COLUMN($AH:$AH),FALSE),0))</f>
        <v>0.13052013767768686</v>
      </c>
      <c r="S1342" s="87" cm="1">
        <f t="array" ref="S1342">VLOOKUP($E1342,$AI$111:$AW$115,COLUMN($AW:$AW)-COLUMN($AH:$AH),FALSE)</f>
        <v>410.28773999999999</v>
      </c>
      <c r="T1342" s="104">
        <f t="shared" si="370"/>
        <v>1.0572488524955188</v>
      </c>
      <c r="U1342" s="104">
        <f t="shared" si="371"/>
        <v>1748.9831279962611</v>
      </c>
      <c r="V1342" s="87" cm="1">
        <f t="array" ref="V1342">VLOOKUP($E1342,$AI$118:$AW$122,COLUMN($AW:$AW)-COLUMN($AH:$AH),FALSE)</f>
        <v>161.75600000000003</v>
      </c>
      <c r="W1342" s="87" t="str">
        <f t="shared" si="375"/>
        <v>Domestic</v>
      </c>
      <c r="X1342" s="87" t="str">
        <f t="shared" si="376"/>
        <v>Non-local</v>
      </c>
      <c r="Y1342" s="104"/>
      <c r="Z1342" s="87" t="str">
        <f t="shared" si="372"/>
        <v>USA</v>
      </c>
      <c r="AA1342" s="87" t="str">
        <f t="shared" si="373"/>
        <v>USA</v>
      </c>
      <c r="AB1342" s="82" cm="1">
        <f t="array" ref="AB1342">VLOOKUP(B1342,'GDP per Capita'!$T$2:$V$4235,COLUMN('GDP per Capita'!$V:$V)-COLUMN('GDP per Capita'!$S:$S),FALSE)</f>
        <v>63809.64</v>
      </c>
      <c r="AC1342" s="82">
        <f t="shared" si="377"/>
        <v>63809.64</v>
      </c>
      <c r="AD1342" s="82">
        <f t="shared" si="378"/>
        <v>63809.64</v>
      </c>
      <c r="AE1342" s="88">
        <f t="shared" si="374"/>
        <v>2.7409387170908052E-2</v>
      </c>
    </row>
    <row r="1343" spans="1:31">
      <c r="A1343" s="77" t="s">
        <v>1454</v>
      </c>
      <c r="B1343" s="77">
        <v>1342</v>
      </c>
      <c r="C1343" s="77" t="s">
        <v>29</v>
      </c>
      <c r="D1343" s="77" t="s">
        <v>29</v>
      </c>
      <c r="E1343" s="77">
        <v>2020</v>
      </c>
      <c r="F1343" s="77">
        <v>37.249540000000003</v>
      </c>
      <c r="G1343" s="77">
        <v>-83.193228399999995</v>
      </c>
      <c r="H1343" s="77">
        <v>0</v>
      </c>
      <c r="I1343" s="77" t="s">
        <v>881</v>
      </c>
      <c r="J1343" s="77">
        <v>43.074761000000002</v>
      </c>
      <c r="K1343" s="77">
        <v>-89.383761300000003</v>
      </c>
      <c r="L1343" s="77">
        <v>1667.85874374473</v>
      </c>
      <c r="M1343" s="77">
        <v>0.38186373414539898</v>
      </c>
      <c r="N1343" s="77">
        <v>0</v>
      </c>
      <c r="O1343" s="77">
        <v>320.228878798989</v>
      </c>
      <c r="P1343" s="87" cm="1">
        <f t="array" ref="P1343">IF($X1343="Non-local",VLOOKUP($E1343,$AI$64:$AW$68,COLUMN($AW:$AW)-COLUMN($AH:$AH),FALSE),IF($X1343="Unknown",VLOOKUP($E1343,$AI$71:$AW$75,COLUMN($AW:$AW)-COLUMN($AH:$AH),FALSE),0))</f>
        <v>224</v>
      </c>
      <c r="Q1343" s="87" cm="1">
        <f t="array" ref="Q1343">IF($X1343="Non-local",VLOOKUP($E1343,$AI$40:$AW$44,COLUMN($AW:$AW)-COLUMN($AH:$AH),FALSE),IF($X1343="Unknown",VLOOKUP($E1343,$AI$47:$AW$51,COLUMN($AW:$AW)-COLUMN($AH:$AH),FALSE),0))</f>
        <v>470.18520000000001</v>
      </c>
      <c r="R1343" s="87" cm="1">
        <f t="array" ref="R1343">IF($X1343="Non-local",VLOOKUP($E1343,$AI$88:$AW$92,COLUMN($AW:$AW)-COLUMN($AH:$AH),FALSE),IF($X1343="Unknown",VLOOKUP($E1343,$AI$95:$AW$99,COLUMN($AW:$AW)-COLUMN($AH:$AH),FALSE),0))</f>
        <v>0.13052013767768686</v>
      </c>
      <c r="S1343" s="87" cm="1">
        <f t="array" ref="S1343">VLOOKUP($E1343,$AI$111:$AW$115,COLUMN($AW:$AW)-COLUMN($AH:$AH),FALSE)</f>
        <v>410.28773999999999</v>
      </c>
      <c r="T1343" s="104">
        <f t="shared" si="370"/>
        <v>0.51238387182308587</v>
      </c>
      <c r="U1343" s="104">
        <f t="shared" si="371"/>
        <v>1424.7018187989888</v>
      </c>
      <c r="V1343" s="87" cm="1">
        <f t="array" ref="V1343">VLOOKUP($E1343,$AI$118:$AW$122,COLUMN($AW:$AW)-COLUMN($AH:$AH),FALSE)</f>
        <v>161.75600000000003</v>
      </c>
      <c r="W1343" s="87" t="str">
        <f t="shared" si="375"/>
        <v>Domestic</v>
      </c>
      <c r="X1343" s="87" t="str">
        <f t="shared" si="376"/>
        <v>Non-local</v>
      </c>
      <c r="Y1343" s="104"/>
      <c r="Z1343" s="87" t="str">
        <f t="shared" si="372"/>
        <v>USA</v>
      </c>
      <c r="AA1343" s="87" t="str">
        <f t="shared" si="373"/>
        <v>USA</v>
      </c>
      <c r="AB1343" s="82" cm="1">
        <f t="array" ref="AB1343">VLOOKUP(B1343,'GDP per Capita'!$T$2:$V$4235,COLUMN('GDP per Capita'!$V:$V)-COLUMN('GDP per Capita'!$S:$S),FALSE)</f>
        <v>63809.64</v>
      </c>
      <c r="AC1343" s="82">
        <f t="shared" si="377"/>
        <v>63809.64</v>
      </c>
      <c r="AD1343" s="82">
        <f t="shared" si="378"/>
        <v>63809.64</v>
      </c>
      <c r="AE1343" s="88">
        <f t="shared" si="374"/>
        <v>2.2327375907448918E-2</v>
      </c>
    </row>
    <row r="1344" spans="1:31">
      <c r="A1344" s="77" t="s">
        <v>1455</v>
      </c>
      <c r="B1344" s="77">
        <v>1343</v>
      </c>
      <c r="C1344" s="77" t="s">
        <v>29</v>
      </c>
      <c r="D1344" s="77" t="s">
        <v>29</v>
      </c>
      <c r="E1344" s="77">
        <v>2020</v>
      </c>
      <c r="F1344" s="77">
        <v>39.374503499999904</v>
      </c>
      <c r="G1344" s="77">
        <v>-76.722728799999999</v>
      </c>
      <c r="H1344" s="77">
        <v>0</v>
      </c>
      <c r="I1344" s="77" t="s">
        <v>881</v>
      </c>
      <c r="J1344" s="77">
        <v>43.074761000000002</v>
      </c>
      <c r="K1344" s="77">
        <v>-89.383761300000003</v>
      </c>
      <c r="L1344" s="77">
        <v>2269.14490908374</v>
      </c>
      <c r="M1344" s="77">
        <v>0.46126043078554801</v>
      </c>
      <c r="N1344" s="77">
        <v>0</v>
      </c>
      <c r="O1344" s="77">
        <v>435.67582254407802</v>
      </c>
      <c r="P1344" s="87" cm="1">
        <f t="array" ref="P1344">IF($X1344="Non-local",VLOOKUP($E1344,$AI$64:$AW$68,COLUMN($AW:$AW)-COLUMN($AH:$AH),FALSE),IF($X1344="Unknown",VLOOKUP($E1344,$AI$71:$AW$75,COLUMN($AW:$AW)-COLUMN($AH:$AH),FALSE),0))</f>
        <v>224</v>
      </c>
      <c r="Q1344" s="87" cm="1">
        <f t="array" ref="Q1344">IF($X1344="Non-local",VLOOKUP($E1344,$AI$40:$AW$44,COLUMN($AW:$AW)-COLUMN($AH:$AH),FALSE),IF($X1344="Unknown",VLOOKUP($E1344,$AI$47:$AW$51,COLUMN($AW:$AW)-COLUMN($AH:$AH),FALSE),0))</f>
        <v>470.18520000000001</v>
      </c>
      <c r="R1344" s="87" cm="1">
        <f t="array" ref="R1344">IF($X1344="Non-local",VLOOKUP($E1344,$AI$88:$AW$92,COLUMN($AW:$AW)-COLUMN($AH:$AH),FALSE),IF($X1344="Unknown",VLOOKUP($E1344,$AI$95:$AW$99,COLUMN($AW:$AW)-COLUMN($AH:$AH),FALSE),0))</f>
        <v>0.13052013767768686</v>
      </c>
      <c r="S1344" s="87" cm="1">
        <f t="array" ref="S1344">VLOOKUP($E1344,$AI$111:$AW$115,COLUMN($AW:$AW)-COLUMN($AH:$AH),FALSE)</f>
        <v>410.28773999999999</v>
      </c>
      <c r="T1344" s="104">
        <f t="shared" si="370"/>
        <v>0.5917805684632349</v>
      </c>
      <c r="U1344" s="104">
        <f t="shared" si="371"/>
        <v>1540.148762544078</v>
      </c>
      <c r="V1344" s="87" cm="1">
        <f t="array" ref="V1344">VLOOKUP($E1344,$AI$118:$AW$122,COLUMN($AW:$AW)-COLUMN($AH:$AH),FALSE)</f>
        <v>161.75600000000003</v>
      </c>
      <c r="W1344" s="87" t="str">
        <f t="shared" si="375"/>
        <v>Domestic</v>
      </c>
      <c r="X1344" s="87" t="str">
        <f t="shared" si="376"/>
        <v>Non-local</v>
      </c>
      <c r="Y1344" s="104"/>
      <c r="Z1344" s="87" t="str">
        <f t="shared" si="372"/>
        <v>USA</v>
      </c>
      <c r="AA1344" s="87" t="str">
        <f t="shared" si="373"/>
        <v>USA</v>
      </c>
      <c r="AB1344" s="82" cm="1">
        <f t="array" ref="AB1344">VLOOKUP(B1344,'GDP per Capita'!$T$2:$V$4235,COLUMN('GDP per Capita'!$V:$V)-COLUMN('GDP per Capita'!$S:$S),FALSE)</f>
        <v>63809.64</v>
      </c>
      <c r="AC1344" s="82">
        <f t="shared" si="377"/>
        <v>63809.64</v>
      </c>
      <c r="AD1344" s="82">
        <f t="shared" si="378"/>
        <v>63809.64</v>
      </c>
      <c r="AE1344" s="88">
        <f t="shared" si="374"/>
        <v>2.4136615761256103E-2</v>
      </c>
    </row>
    <row r="1345" spans="1:31">
      <c r="A1345" s="77" t="s">
        <v>1456</v>
      </c>
      <c r="B1345" s="77">
        <v>1344</v>
      </c>
      <c r="C1345" s="77" t="s">
        <v>29</v>
      </c>
      <c r="D1345" s="77" t="s">
        <v>29</v>
      </c>
      <c r="E1345" s="77">
        <v>2020</v>
      </c>
      <c r="F1345" s="77">
        <v>34.025072399999999</v>
      </c>
      <c r="G1345" s="77">
        <v>-118.4965129</v>
      </c>
      <c r="H1345" s="77">
        <v>0</v>
      </c>
      <c r="I1345" s="77" t="s">
        <v>881</v>
      </c>
      <c r="J1345" s="77">
        <v>43.074761000000002</v>
      </c>
      <c r="K1345" s="77">
        <v>-89.383761300000003</v>
      </c>
      <c r="L1345" s="77">
        <v>5414.44891991639</v>
      </c>
      <c r="M1345" s="77">
        <v>0.93262330547300598</v>
      </c>
      <c r="N1345" s="77">
        <v>0</v>
      </c>
      <c r="O1345" s="77">
        <v>649.73387038996702</v>
      </c>
      <c r="P1345" s="87" cm="1">
        <f t="array" ref="P1345">IF($X1345="Non-local",VLOOKUP($E1345,$AI$64:$AW$68,COLUMN($AW:$AW)-COLUMN($AH:$AH),FALSE),IF($X1345="Unknown",VLOOKUP($E1345,$AI$71:$AW$75,COLUMN($AW:$AW)-COLUMN($AH:$AH),FALSE),0))</f>
        <v>224</v>
      </c>
      <c r="Q1345" s="87" cm="1">
        <f t="array" ref="Q1345">IF($X1345="Non-local",VLOOKUP($E1345,$AI$40:$AW$44,COLUMN($AW:$AW)-COLUMN($AH:$AH),FALSE),IF($X1345="Unknown",VLOOKUP($E1345,$AI$47:$AW$51,COLUMN($AW:$AW)-COLUMN($AH:$AH),FALSE),0))</f>
        <v>470.18520000000001</v>
      </c>
      <c r="R1345" s="87" cm="1">
        <f t="array" ref="R1345">IF($X1345="Non-local",VLOOKUP($E1345,$AI$88:$AW$92,COLUMN($AW:$AW)-COLUMN($AH:$AH),FALSE),IF($X1345="Unknown",VLOOKUP($E1345,$AI$95:$AW$99,COLUMN($AW:$AW)-COLUMN($AH:$AH),FALSE),0))</f>
        <v>0.13052013767768686</v>
      </c>
      <c r="S1345" s="87" cm="1">
        <f t="array" ref="S1345">VLOOKUP($E1345,$AI$111:$AW$115,COLUMN($AW:$AW)-COLUMN($AH:$AH),FALSE)</f>
        <v>410.28773999999999</v>
      </c>
      <c r="T1345" s="104">
        <f t="shared" si="370"/>
        <v>1.0631434431506928</v>
      </c>
      <c r="U1345" s="104">
        <f t="shared" si="371"/>
        <v>1754.2068103899671</v>
      </c>
      <c r="V1345" s="87" cm="1">
        <f t="array" ref="V1345">VLOOKUP($E1345,$AI$118:$AW$122,COLUMN($AW:$AW)-COLUMN($AH:$AH),FALSE)</f>
        <v>161.75600000000003</v>
      </c>
      <c r="W1345" s="87" t="str">
        <f t="shared" si="375"/>
        <v>Domestic</v>
      </c>
      <c r="X1345" s="87" t="str">
        <f t="shared" si="376"/>
        <v>Non-local</v>
      </c>
      <c r="Y1345" s="104"/>
      <c r="Z1345" s="87" t="str">
        <f t="shared" si="372"/>
        <v>USA</v>
      </c>
      <c r="AA1345" s="87" t="str">
        <f t="shared" si="373"/>
        <v>USA</v>
      </c>
      <c r="AB1345" s="82" cm="1">
        <f t="array" ref="AB1345">VLOOKUP(B1345,'GDP per Capita'!$T$2:$V$4235,COLUMN('GDP per Capita'!$V:$V)-COLUMN('GDP per Capita'!$S:$S),FALSE)</f>
        <v>63809.64</v>
      </c>
      <c r="AC1345" s="82">
        <f t="shared" si="377"/>
        <v>63809.64</v>
      </c>
      <c r="AD1345" s="82">
        <f t="shared" si="378"/>
        <v>63809.64</v>
      </c>
      <c r="AE1345" s="88">
        <f t="shared" si="374"/>
        <v>2.7491250701147461E-2</v>
      </c>
    </row>
    <row r="1346" spans="1:31">
      <c r="A1346" s="77" t="s">
        <v>1457</v>
      </c>
      <c r="B1346" s="77">
        <v>1345</v>
      </c>
      <c r="C1346" s="77" t="s">
        <v>29</v>
      </c>
      <c r="D1346" s="77" t="s">
        <v>29</v>
      </c>
      <c r="E1346" s="77">
        <v>2020</v>
      </c>
      <c r="F1346" s="77">
        <v>41.990547499999998</v>
      </c>
      <c r="G1346" s="77">
        <v>-80.027749299999996</v>
      </c>
      <c r="H1346" s="77">
        <v>0</v>
      </c>
      <c r="I1346" s="77" t="s">
        <v>881</v>
      </c>
      <c r="J1346" s="77">
        <v>43.074761000000002</v>
      </c>
      <c r="K1346" s="77">
        <v>-89.383761300000003</v>
      </c>
      <c r="L1346" s="77">
        <v>1551.23429165317</v>
      </c>
      <c r="M1346" s="77">
        <v>0.36646408456537399</v>
      </c>
      <c r="N1346" s="77">
        <v>0</v>
      </c>
      <c r="O1346" s="77">
        <v>297.83698399741002</v>
      </c>
      <c r="P1346" s="87" cm="1">
        <f t="array" ref="P1346">IF($X1346="Non-local",VLOOKUP($E1346,$AI$64:$AW$68,COLUMN($AW:$AW)-COLUMN($AH:$AH),FALSE),IF($X1346="Unknown",VLOOKUP($E1346,$AI$71:$AW$75,COLUMN($AW:$AW)-COLUMN($AH:$AH),FALSE),0))</f>
        <v>224</v>
      </c>
      <c r="Q1346" s="87" cm="1">
        <f t="array" ref="Q1346">IF($X1346="Non-local",VLOOKUP($E1346,$AI$40:$AW$44,COLUMN($AW:$AW)-COLUMN($AH:$AH),FALSE),IF($X1346="Unknown",VLOOKUP($E1346,$AI$47:$AW$51,COLUMN($AW:$AW)-COLUMN($AH:$AH),FALSE),0))</f>
        <v>470.18520000000001</v>
      </c>
      <c r="R1346" s="87" cm="1">
        <f t="array" ref="R1346">IF($X1346="Non-local",VLOOKUP($E1346,$AI$88:$AW$92,COLUMN($AW:$AW)-COLUMN($AH:$AH),FALSE),IF($X1346="Unknown",VLOOKUP($E1346,$AI$95:$AW$99,COLUMN($AW:$AW)-COLUMN($AH:$AH),FALSE),0))</f>
        <v>0.13052013767768686</v>
      </c>
      <c r="S1346" s="87" cm="1">
        <f t="array" ref="S1346">VLOOKUP($E1346,$AI$111:$AW$115,COLUMN($AW:$AW)-COLUMN($AH:$AH),FALSE)</f>
        <v>410.28773999999999</v>
      </c>
      <c r="T1346" s="104">
        <f t="shared" ref="T1346:T1409" si="379">SUM(M1346,R1346)</f>
        <v>0.49698422224306082</v>
      </c>
      <c r="U1346" s="104">
        <f t="shared" ref="U1346:U1409" si="380">SUM(O1346,P1346,Q1346,S1346)</f>
        <v>1402.3099239974099</v>
      </c>
      <c r="V1346" s="87" cm="1">
        <f t="array" ref="V1346">VLOOKUP($E1346,$AI$118:$AW$122,COLUMN($AW:$AW)-COLUMN($AH:$AH),FALSE)</f>
        <v>161.75600000000003</v>
      </c>
      <c r="W1346" s="87" t="str">
        <f t="shared" si="375"/>
        <v>Domestic</v>
      </c>
      <c r="X1346" s="87" t="str">
        <f t="shared" si="376"/>
        <v>Non-local</v>
      </c>
      <c r="Y1346" s="104"/>
      <c r="Z1346" s="87" t="str">
        <f t="shared" ref="Z1346:Z1409" si="381">C1346</f>
        <v>USA</v>
      </c>
      <c r="AA1346" s="87" t="str">
        <f t="shared" ref="AA1346:AA1409" si="382">D1346</f>
        <v>USA</v>
      </c>
      <c r="AB1346" s="82" cm="1">
        <f t="array" ref="AB1346">VLOOKUP(B1346,'GDP per Capita'!$T$2:$V$4235,COLUMN('GDP per Capita'!$V:$V)-COLUMN('GDP per Capita'!$S:$S),FALSE)</f>
        <v>63809.64</v>
      </c>
      <c r="AC1346" s="82">
        <f t="shared" si="377"/>
        <v>63809.64</v>
      </c>
      <c r="AD1346" s="82">
        <f t="shared" si="378"/>
        <v>63809.64</v>
      </c>
      <c r="AE1346" s="88">
        <f t="shared" ref="AE1346:AE1409" si="383">U1346/AD1346</f>
        <v>2.1976458792079219E-2</v>
      </c>
    </row>
    <row r="1347" spans="1:31">
      <c r="A1347" s="77" t="s">
        <v>937</v>
      </c>
      <c r="B1347" s="77">
        <v>1346</v>
      </c>
      <c r="C1347" s="77" t="s">
        <v>29</v>
      </c>
      <c r="D1347" s="77" t="s">
        <v>29</v>
      </c>
      <c r="E1347" s="77">
        <v>2020</v>
      </c>
      <c r="F1347" s="77">
        <v>39.084005400000002</v>
      </c>
      <c r="G1347" s="77">
        <v>-77.152757299999905</v>
      </c>
      <c r="H1347" s="77">
        <v>0</v>
      </c>
      <c r="I1347" s="77" t="s">
        <v>881</v>
      </c>
      <c r="J1347" s="77">
        <v>43.074761000000002</v>
      </c>
      <c r="K1347" s="77">
        <v>-89.383761300000003</v>
      </c>
      <c r="L1347" s="77">
        <v>2231.4185484909599</v>
      </c>
      <c r="M1347" s="77">
        <v>0.45627886197524198</v>
      </c>
      <c r="N1347" s="77">
        <v>0</v>
      </c>
      <c r="O1347" s="77">
        <v>428.43236131026498</v>
      </c>
      <c r="P1347" s="87" cm="1">
        <f t="array" ref="P1347">IF($X1347="Non-local",VLOOKUP($E1347,$AI$64:$AW$68,COLUMN($AW:$AW)-COLUMN($AH:$AH),FALSE),IF($X1347="Unknown",VLOOKUP($E1347,$AI$71:$AW$75,COLUMN($AW:$AW)-COLUMN($AH:$AH),FALSE),0))</f>
        <v>224</v>
      </c>
      <c r="Q1347" s="87" cm="1">
        <f t="array" ref="Q1347">IF($X1347="Non-local",VLOOKUP($E1347,$AI$40:$AW$44,COLUMN($AW:$AW)-COLUMN($AH:$AH),FALSE),IF($X1347="Unknown",VLOOKUP($E1347,$AI$47:$AW$51,COLUMN($AW:$AW)-COLUMN($AH:$AH),FALSE),0))</f>
        <v>470.18520000000001</v>
      </c>
      <c r="R1347" s="87" cm="1">
        <f t="array" ref="R1347">IF($X1347="Non-local",VLOOKUP($E1347,$AI$88:$AW$92,COLUMN($AW:$AW)-COLUMN($AH:$AH),FALSE),IF($X1347="Unknown",VLOOKUP($E1347,$AI$95:$AW$99,COLUMN($AW:$AW)-COLUMN($AH:$AH),FALSE),0))</f>
        <v>0.13052013767768686</v>
      </c>
      <c r="S1347" s="87" cm="1">
        <f t="array" ref="S1347">VLOOKUP($E1347,$AI$111:$AW$115,COLUMN($AW:$AW)-COLUMN($AH:$AH),FALSE)</f>
        <v>410.28773999999999</v>
      </c>
      <c r="T1347" s="104">
        <f t="shared" si="379"/>
        <v>0.58679899965292881</v>
      </c>
      <c r="U1347" s="104">
        <f t="shared" si="380"/>
        <v>1532.905301310265</v>
      </c>
      <c r="V1347" s="87" cm="1">
        <f t="array" ref="V1347">VLOOKUP($E1347,$AI$118:$AW$122,COLUMN($AW:$AW)-COLUMN($AH:$AH),FALSE)</f>
        <v>161.75600000000003</v>
      </c>
      <c r="W1347" s="87" t="str">
        <f t="shared" ref="W1347:W1410" si="384">IF(Z1347&lt;&gt;"USA",IF(Z1347&lt;&gt;"Unknown","International","Unknown"),"Domestic")</f>
        <v>Domestic</v>
      </c>
      <c r="X1347" s="87" t="str">
        <f t="shared" ref="X1347:X1410" si="385">IF(A1347="Unknown","Unknown",IF(H1347=1,"Local","Non-local"))</f>
        <v>Non-local</v>
      </c>
      <c r="Y1347" s="104"/>
      <c r="Z1347" s="87" t="str">
        <f t="shared" si="381"/>
        <v>USA</v>
      </c>
      <c r="AA1347" s="87" t="str">
        <f t="shared" si="382"/>
        <v>USA</v>
      </c>
      <c r="AB1347" s="82" cm="1">
        <f t="array" ref="AB1347">VLOOKUP(B1347,'GDP per Capita'!$T$2:$V$4235,COLUMN('GDP per Capita'!$V:$V)-COLUMN('GDP per Capita'!$S:$S),FALSE)</f>
        <v>63809.64</v>
      </c>
      <c r="AC1347" s="82">
        <f t="shared" ref="AC1347:AC1410" si="386">IFERROR(AB1347,"")</f>
        <v>63809.64</v>
      </c>
      <c r="AD1347" s="82">
        <f t="shared" ref="AD1347:AD1410" si="387">IFERROR(AB1347,AVERAGE(AC$2:AC$2538))</f>
        <v>63809.64</v>
      </c>
      <c r="AE1347" s="88">
        <f t="shared" si="383"/>
        <v>2.4023099038174563E-2</v>
      </c>
    </row>
    <row r="1348" spans="1:31">
      <c r="A1348" s="77" t="s">
        <v>1082</v>
      </c>
      <c r="B1348" s="77">
        <v>1347</v>
      </c>
      <c r="C1348" s="77" t="s">
        <v>29</v>
      </c>
      <c r="D1348" s="77" t="s">
        <v>29</v>
      </c>
      <c r="E1348" s="77">
        <v>2020</v>
      </c>
      <c r="F1348" s="77">
        <v>37.336190500000001</v>
      </c>
      <c r="G1348" s="77">
        <v>-121.89058329999899</v>
      </c>
      <c r="H1348" s="77">
        <v>0</v>
      </c>
      <c r="I1348" s="77" t="s">
        <v>881</v>
      </c>
      <c r="J1348" s="77">
        <v>43.074761000000002</v>
      </c>
      <c r="K1348" s="77">
        <v>-89.383761300000003</v>
      </c>
      <c r="L1348" s="77">
        <v>5629.0654466588103</v>
      </c>
      <c r="M1348" s="77">
        <v>0.96173384236674198</v>
      </c>
      <c r="N1348" s="77">
        <v>0</v>
      </c>
      <c r="O1348" s="77">
        <v>675.48785359905696</v>
      </c>
      <c r="P1348" s="87" cm="1">
        <f t="array" ref="P1348">IF($X1348="Non-local",VLOOKUP($E1348,$AI$64:$AW$68,COLUMN($AW:$AW)-COLUMN($AH:$AH),FALSE),IF($X1348="Unknown",VLOOKUP($E1348,$AI$71:$AW$75,COLUMN($AW:$AW)-COLUMN($AH:$AH),FALSE),0))</f>
        <v>224</v>
      </c>
      <c r="Q1348" s="87" cm="1">
        <f t="array" ref="Q1348">IF($X1348="Non-local",VLOOKUP($E1348,$AI$40:$AW$44,COLUMN($AW:$AW)-COLUMN($AH:$AH),FALSE),IF($X1348="Unknown",VLOOKUP($E1348,$AI$47:$AW$51,COLUMN($AW:$AW)-COLUMN($AH:$AH),FALSE),0))</f>
        <v>470.18520000000001</v>
      </c>
      <c r="R1348" s="87" cm="1">
        <f t="array" ref="R1348">IF($X1348="Non-local",VLOOKUP($E1348,$AI$88:$AW$92,COLUMN($AW:$AW)-COLUMN($AH:$AH),FALSE),IF($X1348="Unknown",VLOOKUP($E1348,$AI$95:$AW$99,COLUMN($AW:$AW)-COLUMN($AH:$AH),FALSE),0))</f>
        <v>0.13052013767768686</v>
      </c>
      <c r="S1348" s="87" cm="1">
        <f t="array" ref="S1348">VLOOKUP($E1348,$AI$111:$AW$115,COLUMN($AW:$AW)-COLUMN($AH:$AH),FALSE)</f>
        <v>410.28773999999999</v>
      </c>
      <c r="T1348" s="104">
        <f t="shared" si="379"/>
        <v>1.0922539800444289</v>
      </c>
      <c r="U1348" s="104">
        <f t="shared" si="380"/>
        <v>1779.9607935990568</v>
      </c>
      <c r="V1348" s="87" cm="1">
        <f t="array" ref="V1348">VLOOKUP($E1348,$AI$118:$AW$122,COLUMN($AW:$AW)-COLUMN($AH:$AH),FALSE)</f>
        <v>161.75600000000003</v>
      </c>
      <c r="W1348" s="87" t="str">
        <f t="shared" si="384"/>
        <v>Domestic</v>
      </c>
      <c r="X1348" s="87" t="str">
        <f t="shared" si="385"/>
        <v>Non-local</v>
      </c>
      <c r="Y1348" s="104"/>
      <c r="Z1348" s="87" t="str">
        <f t="shared" si="381"/>
        <v>USA</v>
      </c>
      <c r="AA1348" s="87" t="str">
        <f t="shared" si="382"/>
        <v>USA</v>
      </c>
      <c r="AB1348" s="82" cm="1">
        <f t="array" ref="AB1348">VLOOKUP(B1348,'GDP per Capita'!$T$2:$V$4235,COLUMN('GDP per Capita'!$V:$V)-COLUMN('GDP per Capita'!$S:$S),FALSE)</f>
        <v>63809.64</v>
      </c>
      <c r="AC1348" s="82">
        <f t="shared" si="386"/>
        <v>63809.64</v>
      </c>
      <c r="AD1348" s="82">
        <f t="shared" si="387"/>
        <v>63809.64</v>
      </c>
      <c r="AE1348" s="88">
        <f t="shared" si="383"/>
        <v>2.7894857165767693E-2</v>
      </c>
    </row>
    <row r="1349" spans="1:31">
      <c r="A1349" s="77" t="s">
        <v>954</v>
      </c>
      <c r="B1349" s="77">
        <v>1348</v>
      </c>
      <c r="C1349" s="77" t="s">
        <v>29</v>
      </c>
      <c r="D1349" s="77" t="s">
        <v>29</v>
      </c>
      <c r="E1349" s="77">
        <v>2020</v>
      </c>
      <c r="F1349" s="77">
        <v>39.734838099999997</v>
      </c>
      <c r="G1349" s="77">
        <v>-104.9653271</v>
      </c>
      <c r="H1349" s="77">
        <v>0</v>
      </c>
      <c r="I1349" s="77" t="s">
        <v>881</v>
      </c>
      <c r="J1349" s="77">
        <v>43.074761000000002</v>
      </c>
      <c r="K1349" s="77">
        <v>-89.383761300000003</v>
      </c>
      <c r="L1349" s="77">
        <v>2698.5722143571302</v>
      </c>
      <c r="M1349" s="77">
        <v>0.51796406285159702</v>
      </c>
      <c r="N1349" s="77">
        <v>0</v>
      </c>
      <c r="O1349" s="77">
        <v>518.12586515656903</v>
      </c>
      <c r="P1349" s="87" cm="1">
        <f t="array" ref="P1349">IF($X1349="Non-local",VLOOKUP($E1349,$AI$64:$AW$68,COLUMN($AW:$AW)-COLUMN($AH:$AH),FALSE),IF($X1349="Unknown",VLOOKUP($E1349,$AI$71:$AW$75,COLUMN($AW:$AW)-COLUMN($AH:$AH),FALSE),0))</f>
        <v>224</v>
      </c>
      <c r="Q1349" s="87" cm="1">
        <f t="array" ref="Q1349">IF($X1349="Non-local",VLOOKUP($E1349,$AI$40:$AW$44,COLUMN($AW:$AW)-COLUMN($AH:$AH),FALSE),IF($X1349="Unknown",VLOOKUP($E1349,$AI$47:$AW$51,COLUMN($AW:$AW)-COLUMN($AH:$AH),FALSE),0))</f>
        <v>470.18520000000001</v>
      </c>
      <c r="R1349" s="87" cm="1">
        <f t="array" ref="R1349">IF($X1349="Non-local",VLOOKUP($E1349,$AI$88:$AW$92,COLUMN($AW:$AW)-COLUMN($AH:$AH),FALSE),IF($X1349="Unknown",VLOOKUP($E1349,$AI$95:$AW$99,COLUMN($AW:$AW)-COLUMN($AH:$AH),FALSE),0))</f>
        <v>0.13052013767768686</v>
      </c>
      <c r="S1349" s="87" cm="1">
        <f t="array" ref="S1349">VLOOKUP($E1349,$AI$111:$AW$115,COLUMN($AW:$AW)-COLUMN($AH:$AH),FALSE)</f>
        <v>410.28773999999999</v>
      </c>
      <c r="T1349" s="104">
        <f t="shared" si="379"/>
        <v>0.64848420052928391</v>
      </c>
      <c r="U1349" s="104">
        <f t="shared" si="380"/>
        <v>1622.5988051565689</v>
      </c>
      <c r="V1349" s="87" cm="1">
        <f t="array" ref="V1349">VLOOKUP($E1349,$AI$118:$AW$122,COLUMN($AW:$AW)-COLUMN($AH:$AH),FALSE)</f>
        <v>161.75600000000003</v>
      </c>
      <c r="W1349" s="87" t="str">
        <f t="shared" si="384"/>
        <v>Domestic</v>
      </c>
      <c r="X1349" s="87" t="str">
        <f t="shared" si="385"/>
        <v>Non-local</v>
      </c>
      <c r="Y1349" s="104"/>
      <c r="Z1349" s="87" t="str">
        <f t="shared" si="381"/>
        <v>USA</v>
      </c>
      <c r="AA1349" s="87" t="str">
        <f t="shared" si="382"/>
        <v>USA</v>
      </c>
      <c r="AB1349" s="82" cm="1">
        <f t="array" ref="AB1349">VLOOKUP(B1349,'GDP per Capita'!$T$2:$V$4235,COLUMN('GDP per Capita'!$V:$V)-COLUMN('GDP per Capita'!$S:$S),FALSE)</f>
        <v>63809.64</v>
      </c>
      <c r="AC1349" s="82">
        <f t="shared" si="386"/>
        <v>63809.64</v>
      </c>
      <c r="AD1349" s="82">
        <f t="shared" si="387"/>
        <v>63809.64</v>
      </c>
      <c r="AE1349" s="88">
        <f t="shared" si="383"/>
        <v>2.5428740941910485E-2</v>
      </c>
    </row>
    <row r="1350" spans="1:31">
      <c r="A1350" s="77" t="s">
        <v>1458</v>
      </c>
      <c r="B1350" s="77">
        <v>1349</v>
      </c>
      <c r="C1350" s="77" t="s">
        <v>29</v>
      </c>
      <c r="D1350" s="77" t="s">
        <v>29</v>
      </c>
      <c r="E1350" s="77">
        <v>2020</v>
      </c>
      <c r="F1350" s="77">
        <v>34.3528825</v>
      </c>
      <c r="G1350" s="77">
        <v>-82.932086999999996</v>
      </c>
      <c r="H1350" s="77">
        <v>0</v>
      </c>
      <c r="I1350" s="77" t="s">
        <v>881</v>
      </c>
      <c r="J1350" s="77">
        <v>43.074761000000002</v>
      </c>
      <c r="K1350" s="77">
        <v>-89.383761300000003</v>
      </c>
      <c r="L1350" s="77">
        <v>2237.8625809855098</v>
      </c>
      <c r="M1350" s="77">
        <v>0.45712976279851403</v>
      </c>
      <c r="N1350" s="77">
        <v>0</v>
      </c>
      <c r="O1350" s="77">
        <v>429.66961554921897</v>
      </c>
      <c r="P1350" s="87" cm="1">
        <f t="array" ref="P1350">IF($X1350="Non-local",VLOOKUP($E1350,$AI$64:$AW$68,COLUMN($AW:$AW)-COLUMN($AH:$AH),FALSE),IF($X1350="Unknown",VLOOKUP($E1350,$AI$71:$AW$75,COLUMN($AW:$AW)-COLUMN($AH:$AH),FALSE),0))</f>
        <v>224</v>
      </c>
      <c r="Q1350" s="87" cm="1">
        <f t="array" ref="Q1350">IF($X1350="Non-local",VLOOKUP($E1350,$AI$40:$AW$44,COLUMN($AW:$AW)-COLUMN($AH:$AH),FALSE),IF($X1350="Unknown",VLOOKUP($E1350,$AI$47:$AW$51,COLUMN($AW:$AW)-COLUMN($AH:$AH),FALSE),0))</f>
        <v>470.18520000000001</v>
      </c>
      <c r="R1350" s="87" cm="1">
        <f t="array" ref="R1350">IF($X1350="Non-local",VLOOKUP($E1350,$AI$88:$AW$92,COLUMN($AW:$AW)-COLUMN($AH:$AH),FALSE),IF($X1350="Unknown",VLOOKUP($E1350,$AI$95:$AW$99,COLUMN($AW:$AW)-COLUMN($AH:$AH),FALSE),0))</f>
        <v>0.13052013767768686</v>
      </c>
      <c r="S1350" s="87" cm="1">
        <f t="array" ref="S1350">VLOOKUP($E1350,$AI$111:$AW$115,COLUMN($AW:$AW)-COLUMN($AH:$AH),FALSE)</f>
        <v>410.28773999999999</v>
      </c>
      <c r="T1350" s="104">
        <f t="shared" si="379"/>
        <v>0.58764990047620091</v>
      </c>
      <c r="U1350" s="104">
        <f t="shared" si="380"/>
        <v>1534.142555549219</v>
      </c>
      <c r="V1350" s="87" cm="1">
        <f t="array" ref="V1350">VLOOKUP($E1350,$AI$118:$AW$122,COLUMN($AW:$AW)-COLUMN($AH:$AH),FALSE)</f>
        <v>161.75600000000003</v>
      </c>
      <c r="W1350" s="87" t="str">
        <f t="shared" si="384"/>
        <v>Domestic</v>
      </c>
      <c r="X1350" s="87" t="str">
        <f t="shared" si="385"/>
        <v>Non-local</v>
      </c>
      <c r="Y1350" s="104"/>
      <c r="Z1350" s="87" t="str">
        <f t="shared" si="381"/>
        <v>USA</v>
      </c>
      <c r="AA1350" s="87" t="str">
        <f t="shared" si="382"/>
        <v>USA</v>
      </c>
      <c r="AB1350" s="82" cm="1">
        <f t="array" ref="AB1350">VLOOKUP(B1350,'GDP per Capita'!$T$2:$V$4235,COLUMN('GDP per Capita'!$V:$V)-COLUMN('GDP per Capita'!$S:$S),FALSE)</f>
        <v>63809.64</v>
      </c>
      <c r="AC1350" s="82">
        <f t="shared" si="386"/>
        <v>63809.64</v>
      </c>
      <c r="AD1350" s="82">
        <f t="shared" si="387"/>
        <v>63809.64</v>
      </c>
      <c r="AE1350" s="88">
        <f t="shared" si="383"/>
        <v>2.4042488808105153E-2</v>
      </c>
    </row>
    <row r="1351" spans="1:31">
      <c r="A1351" s="77" t="s">
        <v>920</v>
      </c>
      <c r="B1351" s="77">
        <v>1350</v>
      </c>
      <c r="C1351" s="77" t="s">
        <v>29</v>
      </c>
      <c r="D1351" s="77" t="s">
        <v>29</v>
      </c>
      <c r="E1351" s="77">
        <v>2020</v>
      </c>
      <c r="F1351" s="77">
        <v>32.222876499999998</v>
      </c>
      <c r="G1351" s="77">
        <v>-110.9748477</v>
      </c>
      <c r="H1351" s="77">
        <v>0</v>
      </c>
      <c r="I1351" s="77" t="s">
        <v>881</v>
      </c>
      <c r="J1351" s="77">
        <v>43.074761000000002</v>
      </c>
      <c r="K1351" s="77">
        <v>-89.383761300000003</v>
      </c>
      <c r="L1351" s="77">
        <v>4482.5152870161</v>
      </c>
      <c r="M1351" s="77">
        <v>0.798937533590652</v>
      </c>
      <c r="N1351" s="77">
        <v>0</v>
      </c>
      <c r="O1351" s="77">
        <v>537.90183444193201</v>
      </c>
      <c r="P1351" s="87" cm="1">
        <f t="array" ref="P1351">IF($X1351="Non-local",VLOOKUP($E1351,$AI$64:$AW$68,COLUMN($AW:$AW)-COLUMN($AH:$AH),FALSE),IF($X1351="Unknown",VLOOKUP($E1351,$AI$71:$AW$75,COLUMN($AW:$AW)-COLUMN($AH:$AH),FALSE),0))</f>
        <v>224</v>
      </c>
      <c r="Q1351" s="87" cm="1">
        <f t="array" ref="Q1351">IF($X1351="Non-local",VLOOKUP($E1351,$AI$40:$AW$44,COLUMN($AW:$AW)-COLUMN($AH:$AH),FALSE),IF($X1351="Unknown",VLOOKUP($E1351,$AI$47:$AW$51,COLUMN($AW:$AW)-COLUMN($AH:$AH),FALSE),0))</f>
        <v>470.18520000000001</v>
      </c>
      <c r="R1351" s="87" cm="1">
        <f t="array" ref="R1351">IF($X1351="Non-local",VLOOKUP($E1351,$AI$88:$AW$92,COLUMN($AW:$AW)-COLUMN($AH:$AH),FALSE),IF($X1351="Unknown",VLOOKUP($E1351,$AI$95:$AW$99,COLUMN($AW:$AW)-COLUMN($AH:$AH),FALSE),0))</f>
        <v>0.13052013767768686</v>
      </c>
      <c r="S1351" s="87" cm="1">
        <f t="array" ref="S1351">VLOOKUP($E1351,$AI$111:$AW$115,COLUMN($AW:$AW)-COLUMN($AH:$AH),FALSE)</f>
        <v>410.28773999999999</v>
      </c>
      <c r="T1351" s="104">
        <f t="shared" si="379"/>
        <v>0.92945767126833889</v>
      </c>
      <c r="U1351" s="104">
        <f t="shared" si="380"/>
        <v>1642.374774441932</v>
      </c>
      <c r="V1351" s="87" cm="1">
        <f t="array" ref="V1351">VLOOKUP($E1351,$AI$118:$AW$122,COLUMN($AW:$AW)-COLUMN($AH:$AH),FALSE)</f>
        <v>161.75600000000003</v>
      </c>
      <c r="W1351" s="87" t="str">
        <f t="shared" si="384"/>
        <v>Domestic</v>
      </c>
      <c r="X1351" s="87" t="str">
        <f t="shared" si="385"/>
        <v>Non-local</v>
      </c>
      <c r="Y1351" s="104"/>
      <c r="Z1351" s="87" t="str">
        <f t="shared" si="381"/>
        <v>USA</v>
      </c>
      <c r="AA1351" s="87" t="str">
        <f t="shared" si="382"/>
        <v>USA</v>
      </c>
      <c r="AB1351" s="82" cm="1">
        <f t="array" ref="AB1351">VLOOKUP(B1351,'GDP per Capita'!$T$2:$V$4235,COLUMN('GDP per Capita'!$V:$V)-COLUMN('GDP per Capita'!$S:$S),FALSE)</f>
        <v>63809.64</v>
      </c>
      <c r="AC1351" s="82">
        <f t="shared" si="386"/>
        <v>63809.64</v>
      </c>
      <c r="AD1351" s="82">
        <f t="shared" si="387"/>
        <v>63809.64</v>
      </c>
      <c r="AE1351" s="88">
        <f t="shared" si="383"/>
        <v>2.5738662284287013E-2</v>
      </c>
    </row>
    <row r="1352" spans="1:31">
      <c r="A1352" s="77" t="s">
        <v>964</v>
      </c>
      <c r="B1352" s="77">
        <v>1351</v>
      </c>
      <c r="C1352" s="77" t="s">
        <v>29</v>
      </c>
      <c r="D1352" s="77" t="s">
        <v>29</v>
      </c>
      <c r="E1352" s="77">
        <v>2020</v>
      </c>
      <c r="F1352" s="77">
        <v>30.271128600000001</v>
      </c>
      <c r="G1352" s="77">
        <v>-97.743699500000005</v>
      </c>
      <c r="H1352" s="77">
        <v>0</v>
      </c>
      <c r="I1352" s="77" t="s">
        <v>881</v>
      </c>
      <c r="J1352" s="77">
        <v>43.074761000000002</v>
      </c>
      <c r="K1352" s="77">
        <v>-89.383761300000003</v>
      </c>
      <c r="L1352" s="77">
        <v>3210.1598512304399</v>
      </c>
      <c r="M1352" s="77">
        <v>0.59638191060935697</v>
      </c>
      <c r="N1352" s="77">
        <v>0</v>
      </c>
      <c r="O1352" s="77">
        <v>616.35069143624503</v>
      </c>
      <c r="P1352" s="87" cm="1">
        <f t="array" ref="P1352">IF($X1352="Non-local",VLOOKUP($E1352,$AI$64:$AW$68,COLUMN($AW:$AW)-COLUMN($AH:$AH),FALSE),IF($X1352="Unknown",VLOOKUP($E1352,$AI$71:$AW$75,COLUMN($AW:$AW)-COLUMN($AH:$AH),FALSE),0))</f>
        <v>224</v>
      </c>
      <c r="Q1352" s="87" cm="1">
        <f t="array" ref="Q1352">IF($X1352="Non-local",VLOOKUP($E1352,$AI$40:$AW$44,COLUMN($AW:$AW)-COLUMN($AH:$AH),FALSE),IF($X1352="Unknown",VLOOKUP($E1352,$AI$47:$AW$51,COLUMN($AW:$AW)-COLUMN($AH:$AH),FALSE),0))</f>
        <v>470.18520000000001</v>
      </c>
      <c r="R1352" s="87" cm="1">
        <f t="array" ref="R1352">IF($X1352="Non-local",VLOOKUP($E1352,$AI$88:$AW$92,COLUMN($AW:$AW)-COLUMN($AH:$AH),FALSE),IF($X1352="Unknown",VLOOKUP($E1352,$AI$95:$AW$99,COLUMN($AW:$AW)-COLUMN($AH:$AH),FALSE),0))</f>
        <v>0.13052013767768686</v>
      </c>
      <c r="S1352" s="87" cm="1">
        <f t="array" ref="S1352">VLOOKUP($E1352,$AI$111:$AW$115,COLUMN($AW:$AW)-COLUMN($AH:$AH),FALSE)</f>
        <v>410.28773999999999</v>
      </c>
      <c r="T1352" s="104">
        <f t="shared" si="379"/>
        <v>0.72690204828704386</v>
      </c>
      <c r="U1352" s="104">
        <f t="shared" si="380"/>
        <v>1720.823631436245</v>
      </c>
      <c r="V1352" s="87" cm="1">
        <f t="array" ref="V1352">VLOOKUP($E1352,$AI$118:$AW$122,COLUMN($AW:$AW)-COLUMN($AH:$AH),FALSE)</f>
        <v>161.75600000000003</v>
      </c>
      <c r="W1352" s="87" t="str">
        <f t="shared" si="384"/>
        <v>Domestic</v>
      </c>
      <c r="X1352" s="87" t="str">
        <f t="shared" si="385"/>
        <v>Non-local</v>
      </c>
      <c r="Y1352" s="104"/>
      <c r="Z1352" s="87" t="str">
        <f t="shared" si="381"/>
        <v>USA</v>
      </c>
      <c r="AA1352" s="87" t="str">
        <f t="shared" si="382"/>
        <v>USA</v>
      </c>
      <c r="AB1352" s="82" cm="1">
        <f t="array" ref="AB1352">VLOOKUP(B1352,'GDP per Capita'!$T$2:$V$4235,COLUMN('GDP per Capita'!$V:$V)-COLUMN('GDP per Capita'!$S:$S),FALSE)</f>
        <v>63809.64</v>
      </c>
      <c r="AC1352" s="82">
        <f t="shared" si="386"/>
        <v>63809.64</v>
      </c>
      <c r="AD1352" s="82">
        <f t="shared" si="387"/>
        <v>63809.64</v>
      </c>
      <c r="AE1352" s="88">
        <f t="shared" si="383"/>
        <v>2.6968082431373143E-2</v>
      </c>
    </row>
    <row r="1353" spans="1:31">
      <c r="A1353" s="77" t="s">
        <v>1459</v>
      </c>
      <c r="B1353" s="77">
        <v>1352</v>
      </c>
      <c r="C1353" s="77" t="s">
        <v>29</v>
      </c>
      <c r="D1353" s="77" t="s">
        <v>29</v>
      </c>
      <c r="E1353" s="77">
        <v>2020</v>
      </c>
      <c r="F1353" s="77">
        <v>33.080142899999998</v>
      </c>
      <c r="G1353" s="77">
        <v>-83.232099099999999</v>
      </c>
      <c r="H1353" s="77">
        <v>0</v>
      </c>
      <c r="I1353" s="77" t="s">
        <v>881</v>
      </c>
      <c r="J1353" s="77">
        <v>43.074761000000002</v>
      </c>
      <c r="K1353" s="77">
        <v>-89.383761300000003</v>
      </c>
      <c r="L1353" s="77">
        <v>2468.0688248506499</v>
      </c>
      <c r="M1353" s="77">
        <v>0.48752729456032401</v>
      </c>
      <c r="N1353" s="77">
        <v>0</v>
      </c>
      <c r="O1353" s="77">
        <v>473.869214371326</v>
      </c>
      <c r="P1353" s="87" cm="1">
        <f t="array" ref="P1353">IF($X1353="Non-local",VLOOKUP($E1353,$AI$64:$AW$68,COLUMN($AW:$AW)-COLUMN($AH:$AH),FALSE),IF($X1353="Unknown",VLOOKUP($E1353,$AI$71:$AW$75,COLUMN($AW:$AW)-COLUMN($AH:$AH),FALSE),0))</f>
        <v>224</v>
      </c>
      <c r="Q1353" s="87" cm="1">
        <f t="array" ref="Q1353">IF($X1353="Non-local",VLOOKUP($E1353,$AI$40:$AW$44,COLUMN($AW:$AW)-COLUMN($AH:$AH),FALSE),IF($X1353="Unknown",VLOOKUP($E1353,$AI$47:$AW$51,COLUMN($AW:$AW)-COLUMN($AH:$AH),FALSE),0))</f>
        <v>470.18520000000001</v>
      </c>
      <c r="R1353" s="87" cm="1">
        <f t="array" ref="R1353">IF($X1353="Non-local",VLOOKUP($E1353,$AI$88:$AW$92,COLUMN($AW:$AW)-COLUMN($AH:$AH),FALSE),IF($X1353="Unknown",VLOOKUP($E1353,$AI$95:$AW$99,COLUMN($AW:$AW)-COLUMN($AH:$AH),FALSE),0))</f>
        <v>0.13052013767768686</v>
      </c>
      <c r="S1353" s="87" cm="1">
        <f t="array" ref="S1353">VLOOKUP($E1353,$AI$111:$AW$115,COLUMN($AW:$AW)-COLUMN($AH:$AH),FALSE)</f>
        <v>410.28773999999999</v>
      </c>
      <c r="T1353" s="104">
        <f t="shared" si="379"/>
        <v>0.61804743223801084</v>
      </c>
      <c r="U1353" s="104">
        <f t="shared" si="380"/>
        <v>1578.3421543713259</v>
      </c>
      <c r="V1353" s="87" cm="1">
        <f t="array" ref="V1353">VLOOKUP($E1353,$AI$118:$AW$122,COLUMN($AW:$AW)-COLUMN($AH:$AH),FALSE)</f>
        <v>161.75600000000003</v>
      </c>
      <c r="W1353" s="87" t="str">
        <f t="shared" si="384"/>
        <v>Domestic</v>
      </c>
      <c r="X1353" s="87" t="str">
        <f t="shared" si="385"/>
        <v>Non-local</v>
      </c>
      <c r="Y1353" s="104"/>
      <c r="Z1353" s="87" t="str">
        <f t="shared" si="381"/>
        <v>USA</v>
      </c>
      <c r="AA1353" s="87" t="str">
        <f t="shared" si="382"/>
        <v>USA</v>
      </c>
      <c r="AB1353" s="82" cm="1">
        <f t="array" ref="AB1353">VLOOKUP(B1353,'GDP per Capita'!$T$2:$V$4235,COLUMN('GDP per Capita'!$V:$V)-COLUMN('GDP per Capita'!$S:$S),FALSE)</f>
        <v>63809.64</v>
      </c>
      <c r="AC1353" s="82">
        <f t="shared" si="386"/>
        <v>63809.64</v>
      </c>
      <c r="AD1353" s="82">
        <f t="shared" si="387"/>
        <v>63809.64</v>
      </c>
      <c r="AE1353" s="88">
        <f t="shared" si="383"/>
        <v>2.4735167826856974E-2</v>
      </c>
    </row>
    <row r="1354" spans="1:31">
      <c r="A1354" s="77" t="s">
        <v>1460</v>
      </c>
      <c r="B1354" s="77">
        <v>1353</v>
      </c>
      <c r="C1354" s="77" t="s">
        <v>29</v>
      </c>
      <c r="D1354" s="77" t="s">
        <v>29</v>
      </c>
      <c r="E1354" s="77">
        <v>2020</v>
      </c>
      <c r="F1354" s="77">
        <v>39.4018552</v>
      </c>
      <c r="G1354" s="77">
        <v>-76.602388000000005</v>
      </c>
      <c r="H1354" s="77">
        <v>0</v>
      </c>
      <c r="I1354" s="77" t="s">
        <v>881</v>
      </c>
      <c r="J1354" s="77">
        <v>43.074761000000002</v>
      </c>
      <c r="K1354" s="77">
        <v>-89.383761300000003</v>
      </c>
      <c r="L1354" s="77">
        <v>2285.2713507380299</v>
      </c>
      <c r="M1354" s="77">
        <v>0.463389843151438</v>
      </c>
      <c r="N1354" s="77">
        <v>0</v>
      </c>
      <c r="O1354" s="77">
        <v>438.77209934170298</v>
      </c>
      <c r="P1354" s="87" cm="1">
        <f t="array" ref="P1354">IF($X1354="Non-local",VLOOKUP($E1354,$AI$64:$AW$68,COLUMN($AW:$AW)-COLUMN($AH:$AH),FALSE),IF($X1354="Unknown",VLOOKUP($E1354,$AI$71:$AW$75,COLUMN($AW:$AW)-COLUMN($AH:$AH),FALSE),0))</f>
        <v>224</v>
      </c>
      <c r="Q1354" s="87" cm="1">
        <f t="array" ref="Q1354">IF($X1354="Non-local",VLOOKUP($E1354,$AI$40:$AW$44,COLUMN($AW:$AW)-COLUMN($AH:$AH),FALSE),IF($X1354="Unknown",VLOOKUP($E1354,$AI$47:$AW$51,COLUMN($AW:$AW)-COLUMN($AH:$AH),FALSE),0))</f>
        <v>470.18520000000001</v>
      </c>
      <c r="R1354" s="87" cm="1">
        <f t="array" ref="R1354">IF($X1354="Non-local",VLOOKUP($E1354,$AI$88:$AW$92,COLUMN($AW:$AW)-COLUMN($AH:$AH),FALSE),IF($X1354="Unknown",VLOOKUP($E1354,$AI$95:$AW$99,COLUMN($AW:$AW)-COLUMN($AH:$AH),FALSE),0))</f>
        <v>0.13052013767768686</v>
      </c>
      <c r="S1354" s="87" cm="1">
        <f t="array" ref="S1354">VLOOKUP($E1354,$AI$111:$AW$115,COLUMN($AW:$AW)-COLUMN($AH:$AH),FALSE)</f>
        <v>410.28773999999999</v>
      </c>
      <c r="T1354" s="104">
        <f t="shared" si="379"/>
        <v>0.59390998082912483</v>
      </c>
      <c r="U1354" s="104">
        <f t="shared" si="380"/>
        <v>1543.245039341703</v>
      </c>
      <c r="V1354" s="87" cm="1">
        <f t="array" ref="V1354">VLOOKUP($E1354,$AI$118:$AW$122,COLUMN($AW:$AW)-COLUMN($AH:$AH),FALSE)</f>
        <v>161.75600000000003</v>
      </c>
      <c r="W1354" s="87" t="str">
        <f t="shared" si="384"/>
        <v>Domestic</v>
      </c>
      <c r="X1354" s="87" t="str">
        <f t="shared" si="385"/>
        <v>Non-local</v>
      </c>
      <c r="Y1354" s="104"/>
      <c r="Z1354" s="87" t="str">
        <f t="shared" si="381"/>
        <v>USA</v>
      </c>
      <c r="AA1354" s="87" t="str">
        <f t="shared" si="382"/>
        <v>USA</v>
      </c>
      <c r="AB1354" s="82" cm="1">
        <f t="array" ref="AB1354">VLOOKUP(B1354,'GDP per Capita'!$T$2:$V$4235,COLUMN('GDP per Capita'!$V:$V)-COLUMN('GDP per Capita'!$S:$S),FALSE)</f>
        <v>63809.64</v>
      </c>
      <c r="AC1354" s="82">
        <f t="shared" si="386"/>
        <v>63809.64</v>
      </c>
      <c r="AD1354" s="82">
        <f t="shared" si="387"/>
        <v>63809.64</v>
      </c>
      <c r="AE1354" s="88">
        <f t="shared" si="383"/>
        <v>2.4185139413757904E-2</v>
      </c>
    </row>
    <row r="1355" spans="1:31">
      <c r="A1355" s="77" t="s">
        <v>1461</v>
      </c>
      <c r="B1355" s="77">
        <v>1354</v>
      </c>
      <c r="C1355" s="77" t="s">
        <v>29</v>
      </c>
      <c r="D1355" s="77" t="s">
        <v>29</v>
      </c>
      <c r="E1355" s="77">
        <v>2020</v>
      </c>
      <c r="F1355" s="77">
        <v>33.9550828</v>
      </c>
      <c r="G1355" s="77">
        <v>-118.4367496</v>
      </c>
      <c r="H1355" s="77">
        <v>0</v>
      </c>
      <c r="I1355" s="77" t="s">
        <v>881</v>
      </c>
      <c r="J1355" s="77">
        <v>43.074761000000002</v>
      </c>
      <c r="K1355" s="77">
        <v>-89.383761300000003</v>
      </c>
      <c r="L1355" s="77">
        <v>5412.8631175268602</v>
      </c>
      <c r="M1355" s="77">
        <v>0.93240850970371603</v>
      </c>
      <c r="N1355" s="77">
        <v>0</v>
      </c>
      <c r="O1355" s="77">
        <v>649.54357410322405</v>
      </c>
      <c r="P1355" s="87" cm="1">
        <f t="array" ref="P1355">IF($X1355="Non-local",VLOOKUP($E1355,$AI$64:$AW$68,COLUMN($AW:$AW)-COLUMN($AH:$AH),FALSE),IF($X1355="Unknown",VLOOKUP($E1355,$AI$71:$AW$75,COLUMN($AW:$AW)-COLUMN($AH:$AH),FALSE),0))</f>
        <v>224</v>
      </c>
      <c r="Q1355" s="87" cm="1">
        <f t="array" ref="Q1355">IF($X1355="Non-local",VLOOKUP($E1355,$AI$40:$AW$44,COLUMN($AW:$AW)-COLUMN($AH:$AH),FALSE),IF($X1355="Unknown",VLOOKUP($E1355,$AI$47:$AW$51,COLUMN($AW:$AW)-COLUMN($AH:$AH),FALSE),0))</f>
        <v>470.18520000000001</v>
      </c>
      <c r="R1355" s="87" cm="1">
        <f t="array" ref="R1355">IF($X1355="Non-local",VLOOKUP($E1355,$AI$88:$AW$92,COLUMN($AW:$AW)-COLUMN($AH:$AH),FALSE),IF($X1355="Unknown",VLOOKUP($E1355,$AI$95:$AW$99,COLUMN($AW:$AW)-COLUMN($AH:$AH),FALSE),0))</f>
        <v>0.13052013767768686</v>
      </c>
      <c r="S1355" s="87" cm="1">
        <f t="array" ref="S1355">VLOOKUP($E1355,$AI$111:$AW$115,COLUMN($AW:$AW)-COLUMN($AH:$AH),FALSE)</f>
        <v>410.28773999999999</v>
      </c>
      <c r="T1355" s="104">
        <f t="shared" si="379"/>
        <v>1.0629286473814028</v>
      </c>
      <c r="U1355" s="104">
        <f t="shared" si="380"/>
        <v>1754.0165141032242</v>
      </c>
      <c r="V1355" s="87" cm="1">
        <f t="array" ref="V1355">VLOOKUP($E1355,$AI$118:$AW$122,COLUMN($AW:$AW)-COLUMN($AH:$AH),FALSE)</f>
        <v>161.75600000000003</v>
      </c>
      <c r="W1355" s="87" t="str">
        <f t="shared" si="384"/>
        <v>Domestic</v>
      </c>
      <c r="X1355" s="87" t="str">
        <f t="shared" si="385"/>
        <v>Non-local</v>
      </c>
      <c r="Y1355" s="104"/>
      <c r="Z1355" s="87" t="str">
        <f t="shared" si="381"/>
        <v>USA</v>
      </c>
      <c r="AA1355" s="87" t="str">
        <f t="shared" si="382"/>
        <v>USA</v>
      </c>
      <c r="AB1355" s="82" cm="1">
        <f t="array" ref="AB1355">VLOOKUP(B1355,'GDP per Capita'!$T$2:$V$4235,COLUMN('GDP per Capita'!$V:$V)-COLUMN('GDP per Capita'!$S:$S),FALSE)</f>
        <v>63809.64</v>
      </c>
      <c r="AC1355" s="82">
        <f t="shared" si="386"/>
        <v>63809.64</v>
      </c>
      <c r="AD1355" s="82">
        <f t="shared" si="387"/>
        <v>63809.64</v>
      </c>
      <c r="AE1355" s="88">
        <f t="shared" si="383"/>
        <v>2.7488268451337824E-2</v>
      </c>
    </row>
    <row r="1356" spans="1:31">
      <c r="A1356" s="77" t="s">
        <v>910</v>
      </c>
      <c r="B1356" s="77">
        <v>1355</v>
      </c>
      <c r="C1356" s="77" t="s">
        <v>29</v>
      </c>
      <c r="D1356" s="77" t="s">
        <v>29</v>
      </c>
      <c r="E1356" s="77">
        <v>2020</v>
      </c>
      <c r="F1356" s="77">
        <v>37.411403499999999</v>
      </c>
      <c r="G1356" s="77">
        <v>-122.0543534</v>
      </c>
      <c r="H1356" s="77">
        <v>0</v>
      </c>
      <c r="I1356" s="77" t="s">
        <v>881</v>
      </c>
      <c r="J1356" s="77">
        <v>43.074761000000002</v>
      </c>
      <c r="K1356" s="77">
        <v>-89.383761300000003</v>
      </c>
      <c r="L1356" s="77">
        <v>5649.0489865285799</v>
      </c>
      <c r="M1356" s="77">
        <v>0.96444853613035197</v>
      </c>
      <c r="N1356" s="77">
        <v>0</v>
      </c>
      <c r="O1356" s="77">
        <v>677.88587838343005</v>
      </c>
      <c r="P1356" s="87" cm="1">
        <f t="array" ref="P1356">IF($X1356="Non-local",VLOOKUP($E1356,$AI$64:$AW$68,COLUMN($AW:$AW)-COLUMN($AH:$AH),FALSE),IF($X1356="Unknown",VLOOKUP($E1356,$AI$71:$AW$75,COLUMN($AW:$AW)-COLUMN($AH:$AH),FALSE),0))</f>
        <v>224</v>
      </c>
      <c r="Q1356" s="87" cm="1">
        <f t="array" ref="Q1356">IF($X1356="Non-local",VLOOKUP($E1356,$AI$40:$AW$44,COLUMN($AW:$AW)-COLUMN($AH:$AH),FALSE),IF($X1356="Unknown",VLOOKUP($E1356,$AI$47:$AW$51,COLUMN($AW:$AW)-COLUMN($AH:$AH),FALSE),0))</f>
        <v>470.18520000000001</v>
      </c>
      <c r="R1356" s="87" cm="1">
        <f t="array" ref="R1356">IF($X1356="Non-local",VLOOKUP($E1356,$AI$88:$AW$92,COLUMN($AW:$AW)-COLUMN($AH:$AH),FALSE),IF($X1356="Unknown",VLOOKUP($E1356,$AI$95:$AW$99,COLUMN($AW:$AW)-COLUMN($AH:$AH),FALSE),0))</f>
        <v>0.13052013767768686</v>
      </c>
      <c r="S1356" s="87" cm="1">
        <f t="array" ref="S1356">VLOOKUP($E1356,$AI$111:$AW$115,COLUMN($AW:$AW)-COLUMN($AH:$AH),FALSE)</f>
        <v>410.28773999999999</v>
      </c>
      <c r="T1356" s="104">
        <f t="shared" si="379"/>
        <v>1.0949686738080389</v>
      </c>
      <c r="U1356" s="104">
        <f t="shared" si="380"/>
        <v>1782.3588183834302</v>
      </c>
      <c r="V1356" s="87" cm="1">
        <f t="array" ref="V1356">VLOOKUP($E1356,$AI$118:$AW$122,COLUMN($AW:$AW)-COLUMN($AH:$AH),FALSE)</f>
        <v>161.75600000000003</v>
      </c>
      <c r="W1356" s="87" t="str">
        <f t="shared" si="384"/>
        <v>Domestic</v>
      </c>
      <c r="X1356" s="87" t="str">
        <f t="shared" si="385"/>
        <v>Non-local</v>
      </c>
      <c r="Y1356" s="104"/>
      <c r="Z1356" s="87" t="str">
        <f t="shared" si="381"/>
        <v>USA</v>
      </c>
      <c r="AA1356" s="87" t="str">
        <f t="shared" si="382"/>
        <v>USA</v>
      </c>
      <c r="AB1356" s="82" cm="1">
        <f t="array" ref="AB1356">VLOOKUP(B1356,'GDP per Capita'!$T$2:$V$4235,COLUMN('GDP per Capita'!$V:$V)-COLUMN('GDP per Capita'!$S:$S),FALSE)</f>
        <v>63809.64</v>
      </c>
      <c r="AC1356" s="82">
        <f t="shared" si="386"/>
        <v>63809.64</v>
      </c>
      <c r="AD1356" s="82">
        <f t="shared" si="387"/>
        <v>63809.64</v>
      </c>
      <c r="AE1356" s="88">
        <f t="shared" si="383"/>
        <v>2.7932438082763515E-2</v>
      </c>
    </row>
    <row r="1357" spans="1:31">
      <c r="A1357" s="77" t="s">
        <v>971</v>
      </c>
      <c r="B1357" s="77">
        <v>1356</v>
      </c>
      <c r="C1357" s="77" t="s">
        <v>29</v>
      </c>
      <c r="D1357" s="77" t="s">
        <v>29</v>
      </c>
      <c r="E1357" s="77">
        <v>2020</v>
      </c>
      <c r="F1357" s="77">
        <v>40.7127281</v>
      </c>
      <c r="G1357" s="77">
        <v>-74.006015199999993</v>
      </c>
      <c r="H1357" s="77">
        <v>0</v>
      </c>
      <c r="I1357" s="77" t="s">
        <v>881</v>
      </c>
      <c r="J1357" s="77">
        <v>43.074761000000002</v>
      </c>
      <c r="K1357" s="77">
        <v>-89.383761300000003</v>
      </c>
      <c r="L1357" s="77">
        <v>2595.3692296520098</v>
      </c>
      <c r="M1357" s="77">
        <v>0.50433664791786104</v>
      </c>
      <c r="N1357" s="77">
        <v>0</v>
      </c>
      <c r="O1357" s="77">
        <v>498.31089209318702</v>
      </c>
      <c r="P1357" s="87" cm="1">
        <f t="array" ref="P1357">IF($X1357="Non-local",VLOOKUP($E1357,$AI$64:$AW$68,COLUMN($AW:$AW)-COLUMN($AH:$AH),FALSE),IF($X1357="Unknown",VLOOKUP($E1357,$AI$71:$AW$75,COLUMN($AW:$AW)-COLUMN($AH:$AH),FALSE),0))</f>
        <v>224</v>
      </c>
      <c r="Q1357" s="87" cm="1">
        <f t="array" ref="Q1357">IF($X1357="Non-local",VLOOKUP($E1357,$AI$40:$AW$44,COLUMN($AW:$AW)-COLUMN($AH:$AH),FALSE),IF($X1357="Unknown",VLOOKUP($E1357,$AI$47:$AW$51,COLUMN($AW:$AW)-COLUMN($AH:$AH),FALSE),0))</f>
        <v>470.18520000000001</v>
      </c>
      <c r="R1357" s="87" cm="1">
        <f t="array" ref="R1357">IF($X1357="Non-local",VLOOKUP($E1357,$AI$88:$AW$92,COLUMN($AW:$AW)-COLUMN($AH:$AH),FALSE),IF($X1357="Unknown",VLOOKUP($E1357,$AI$95:$AW$99,COLUMN($AW:$AW)-COLUMN($AH:$AH),FALSE),0))</f>
        <v>0.13052013767768686</v>
      </c>
      <c r="S1357" s="87" cm="1">
        <f t="array" ref="S1357">VLOOKUP($E1357,$AI$111:$AW$115,COLUMN($AW:$AW)-COLUMN($AH:$AH),FALSE)</f>
        <v>410.28773999999999</v>
      </c>
      <c r="T1357" s="104">
        <f t="shared" si="379"/>
        <v>0.63485678559554792</v>
      </c>
      <c r="U1357" s="104">
        <f t="shared" si="380"/>
        <v>1602.7838320931871</v>
      </c>
      <c r="V1357" s="87" cm="1">
        <f t="array" ref="V1357">VLOOKUP($E1357,$AI$118:$AW$122,COLUMN($AW:$AW)-COLUMN($AH:$AH),FALSE)</f>
        <v>161.75600000000003</v>
      </c>
      <c r="W1357" s="87" t="str">
        <f t="shared" si="384"/>
        <v>Domestic</v>
      </c>
      <c r="X1357" s="87" t="str">
        <f t="shared" si="385"/>
        <v>Non-local</v>
      </c>
      <c r="Y1357" s="104"/>
      <c r="Z1357" s="87" t="str">
        <f t="shared" si="381"/>
        <v>USA</v>
      </c>
      <c r="AA1357" s="87" t="str">
        <f t="shared" si="382"/>
        <v>USA</v>
      </c>
      <c r="AB1357" s="82" cm="1">
        <f t="array" ref="AB1357">VLOOKUP(B1357,'GDP per Capita'!$T$2:$V$4235,COLUMN('GDP per Capita'!$V:$V)-COLUMN('GDP per Capita'!$S:$S),FALSE)</f>
        <v>63809.64</v>
      </c>
      <c r="AC1357" s="82">
        <f t="shared" si="386"/>
        <v>63809.64</v>
      </c>
      <c r="AD1357" s="82">
        <f t="shared" si="387"/>
        <v>63809.64</v>
      </c>
      <c r="AE1357" s="88">
        <f t="shared" si="383"/>
        <v>2.5118208347409375E-2</v>
      </c>
    </row>
    <row r="1358" spans="1:31">
      <c r="A1358" s="77" t="s">
        <v>1462</v>
      </c>
      <c r="B1358" s="77">
        <v>1357</v>
      </c>
      <c r="C1358" s="77" t="s">
        <v>29</v>
      </c>
      <c r="D1358" s="77" t="s">
        <v>29</v>
      </c>
      <c r="E1358" s="77">
        <v>2020</v>
      </c>
      <c r="F1358" s="77">
        <v>44.163466299999897</v>
      </c>
      <c r="G1358" s="77">
        <v>-93.999350500000006</v>
      </c>
      <c r="H1358" s="77">
        <v>0</v>
      </c>
      <c r="I1358" s="77" t="s">
        <v>881</v>
      </c>
      <c r="J1358" s="77">
        <v>43.074761000000002</v>
      </c>
      <c r="K1358" s="77">
        <v>-89.383761300000003</v>
      </c>
      <c r="L1358" s="77">
        <v>781.41673619603205</v>
      </c>
      <c r="M1358" s="77">
        <v>0.26481369837291402</v>
      </c>
      <c r="N1358" s="77">
        <v>0</v>
      </c>
      <c r="O1358" s="77">
        <v>150.03201334963799</v>
      </c>
      <c r="P1358" s="87" cm="1">
        <f t="array" ref="P1358">IF($X1358="Non-local",VLOOKUP($E1358,$AI$64:$AW$68,COLUMN($AW:$AW)-COLUMN($AH:$AH),FALSE),IF($X1358="Unknown",VLOOKUP($E1358,$AI$71:$AW$75,COLUMN($AW:$AW)-COLUMN($AH:$AH),FALSE),0))</f>
        <v>224</v>
      </c>
      <c r="Q1358" s="87" cm="1">
        <f t="array" ref="Q1358">IF($X1358="Non-local",VLOOKUP($E1358,$AI$40:$AW$44,COLUMN($AW:$AW)-COLUMN($AH:$AH),FALSE),IF($X1358="Unknown",VLOOKUP($E1358,$AI$47:$AW$51,COLUMN($AW:$AW)-COLUMN($AH:$AH),FALSE),0))</f>
        <v>470.18520000000001</v>
      </c>
      <c r="R1358" s="87" cm="1">
        <f t="array" ref="R1358">IF($X1358="Non-local",VLOOKUP($E1358,$AI$88:$AW$92,COLUMN($AW:$AW)-COLUMN($AH:$AH),FALSE),IF($X1358="Unknown",VLOOKUP($E1358,$AI$95:$AW$99,COLUMN($AW:$AW)-COLUMN($AH:$AH),FALSE),0))</f>
        <v>0.13052013767768686</v>
      </c>
      <c r="S1358" s="87" cm="1">
        <f t="array" ref="S1358">VLOOKUP($E1358,$AI$111:$AW$115,COLUMN($AW:$AW)-COLUMN($AH:$AH),FALSE)</f>
        <v>410.28773999999999</v>
      </c>
      <c r="T1358" s="104">
        <f t="shared" si="379"/>
        <v>0.39533383605060091</v>
      </c>
      <c r="U1358" s="104">
        <f t="shared" si="380"/>
        <v>1254.5049533496381</v>
      </c>
      <c r="V1358" s="87" cm="1">
        <f t="array" ref="V1358">VLOOKUP($E1358,$AI$118:$AW$122,COLUMN($AW:$AW)-COLUMN($AH:$AH),FALSE)</f>
        <v>161.75600000000003</v>
      </c>
      <c r="W1358" s="87" t="str">
        <f t="shared" si="384"/>
        <v>Domestic</v>
      </c>
      <c r="X1358" s="87" t="str">
        <f t="shared" si="385"/>
        <v>Non-local</v>
      </c>
      <c r="Y1358" s="104"/>
      <c r="Z1358" s="87" t="str">
        <f t="shared" si="381"/>
        <v>USA</v>
      </c>
      <c r="AA1358" s="87" t="str">
        <f t="shared" si="382"/>
        <v>USA</v>
      </c>
      <c r="AB1358" s="82" cm="1">
        <f t="array" ref="AB1358">VLOOKUP(B1358,'GDP per Capita'!$T$2:$V$4235,COLUMN('GDP per Capita'!$V:$V)-COLUMN('GDP per Capita'!$S:$S),FALSE)</f>
        <v>63809.64</v>
      </c>
      <c r="AC1358" s="82">
        <f t="shared" si="386"/>
        <v>63809.64</v>
      </c>
      <c r="AD1358" s="82">
        <f t="shared" si="387"/>
        <v>63809.64</v>
      </c>
      <c r="AE1358" s="88">
        <f t="shared" si="383"/>
        <v>1.9660116454968842E-2</v>
      </c>
    </row>
    <row r="1359" spans="1:31">
      <c r="A1359" s="77" t="s">
        <v>884</v>
      </c>
      <c r="B1359" s="77">
        <v>1358</v>
      </c>
      <c r="C1359" s="77" t="s">
        <v>29</v>
      </c>
      <c r="D1359" s="77" t="s">
        <v>29</v>
      </c>
      <c r="E1359" s="77">
        <v>2020</v>
      </c>
      <c r="F1359" s="77">
        <v>38.894985499999997</v>
      </c>
      <c r="G1359" s="77">
        <v>-77.036570799999893</v>
      </c>
      <c r="H1359" s="77">
        <v>0</v>
      </c>
      <c r="I1359" s="77" t="s">
        <v>881</v>
      </c>
      <c r="J1359" s="77">
        <v>43.074761000000002</v>
      </c>
      <c r="K1359" s="77">
        <v>-89.383761300000003</v>
      </c>
      <c r="L1359" s="77">
        <v>2268.7601181753998</v>
      </c>
      <c r="M1359" s="77">
        <v>0.461209621156489</v>
      </c>
      <c r="N1359" s="77">
        <v>0</v>
      </c>
      <c r="O1359" s="77">
        <v>435.601942689677</v>
      </c>
      <c r="P1359" s="87" cm="1">
        <f t="array" ref="P1359">IF($X1359="Non-local",VLOOKUP($E1359,$AI$64:$AW$68,COLUMN($AW:$AW)-COLUMN($AH:$AH),FALSE),IF($X1359="Unknown",VLOOKUP($E1359,$AI$71:$AW$75,COLUMN($AW:$AW)-COLUMN($AH:$AH),FALSE),0))</f>
        <v>224</v>
      </c>
      <c r="Q1359" s="87" cm="1">
        <f t="array" ref="Q1359">IF($X1359="Non-local",VLOOKUP($E1359,$AI$40:$AW$44,COLUMN($AW:$AW)-COLUMN($AH:$AH),FALSE),IF($X1359="Unknown",VLOOKUP($E1359,$AI$47:$AW$51,COLUMN($AW:$AW)-COLUMN($AH:$AH),FALSE),0))</f>
        <v>470.18520000000001</v>
      </c>
      <c r="R1359" s="87" cm="1">
        <f t="array" ref="R1359">IF($X1359="Non-local",VLOOKUP($E1359,$AI$88:$AW$92,COLUMN($AW:$AW)-COLUMN($AH:$AH),FALSE),IF($X1359="Unknown",VLOOKUP($E1359,$AI$95:$AW$99,COLUMN($AW:$AW)-COLUMN($AH:$AH),FALSE),0))</f>
        <v>0.13052013767768686</v>
      </c>
      <c r="S1359" s="87" cm="1">
        <f t="array" ref="S1359">VLOOKUP($E1359,$AI$111:$AW$115,COLUMN($AW:$AW)-COLUMN($AH:$AH),FALSE)</f>
        <v>410.28773999999999</v>
      </c>
      <c r="T1359" s="104">
        <f t="shared" si="379"/>
        <v>0.59172975883417589</v>
      </c>
      <c r="U1359" s="104">
        <f t="shared" si="380"/>
        <v>1540.074882689677</v>
      </c>
      <c r="V1359" s="87" cm="1">
        <f t="array" ref="V1359">VLOOKUP($E1359,$AI$118:$AW$122,COLUMN($AW:$AW)-COLUMN($AH:$AH),FALSE)</f>
        <v>161.75600000000003</v>
      </c>
      <c r="W1359" s="87" t="str">
        <f t="shared" si="384"/>
        <v>Domestic</v>
      </c>
      <c r="X1359" s="87" t="str">
        <f t="shared" si="385"/>
        <v>Non-local</v>
      </c>
      <c r="Y1359" s="104"/>
      <c r="Z1359" s="87" t="str">
        <f t="shared" si="381"/>
        <v>USA</v>
      </c>
      <c r="AA1359" s="87" t="str">
        <f t="shared" si="382"/>
        <v>USA</v>
      </c>
      <c r="AB1359" s="82" cm="1">
        <f t="array" ref="AB1359">VLOOKUP(B1359,'GDP per Capita'!$T$2:$V$4235,COLUMN('GDP per Capita'!$V:$V)-COLUMN('GDP per Capita'!$S:$S),FALSE)</f>
        <v>63809.64</v>
      </c>
      <c r="AC1359" s="82">
        <f t="shared" si="386"/>
        <v>63809.64</v>
      </c>
      <c r="AD1359" s="82">
        <f t="shared" si="387"/>
        <v>63809.64</v>
      </c>
      <c r="AE1359" s="88">
        <f t="shared" si="383"/>
        <v>2.4135457944750621E-2</v>
      </c>
    </row>
    <row r="1360" spans="1:31">
      <c r="A1360" s="77" t="s">
        <v>938</v>
      </c>
      <c r="B1360" s="77">
        <v>1359</v>
      </c>
      <c r="C1360" s="77" t="s">
        <v>29</v>
      </c>
      <c r="D1360" s="77" t="s">
        <v>29</v>
      </c>
      <c r="E1360" s="77">
        <v>2020</v>
      </c>
      <c r="F1360" s="77">
        <v>43.074760999999903</v>
      </c>
      <c r="G1360" s="77">
        <v>-89.383761300000003</v>
      </c>
      <c r="H1360" s="77">
        <v>1</v>
      </c>
      <c r="I1360" s="77" t="s">
        <v>881</v>
      </c>
      <c r="J1360" s="77">
        <v>43.074761000000002</v>
      </c>
      <c r="K1360" s="77">
        <v>-89.383761300000003</v>
      </c>
      <c r="L1360" s="77">
        <v>7.0732408818940899E-13</v>
      </c>
      <c r="M1360" s="77">
        <v>0</v>
      </c>
      <c r="N1360" s="77">
        <v>0</v>
      </c>
      <c r="O1360" s="77">
        <v>0</v>
      </c>
      <c r="P1360" s="87" cm="1">
        <f t="array" ref="P1360">IF($X1360="Non-local",VLOOKUP($E1360,$AI$64:$AW$68,COLUMN($AW:$AW)-COLUMN($AH:$AH),FALSE),IF($X1360="Unknown",VLOOKUP($E1360,$AI$71:$AW$75,COLUMN($AW:$AW)-COLUMN($AH:$AH),FALSE),0))</f>
        <v>0</v>
      </c>
      <c r="Q1360" s="87" cm="1">
        <f t="array" ref="Q1360">IF($X1360="Non-local",VLOOKUP($E1360,$AI$40:$AW$44,COLUMN($AW:$AW)-COLUMN($AH:$AH),FALSE),IF($X1360="Unknown",VLOOKUP($E1360,$AI$47:$AW$51,COLUMN($AW:$AW)-COLUMN($AH:$AH),FALSE),0))</f>
        <v>0</v>
      </c>
      <c r="R1360" s="87" cm="1">
        <f t="array" ref="R1360">IF($X1360="Non-local",VLOOKUP($E1360,$AI$88:$AW$92,COLUMN($AW:$AW)-COLUMN($AH:$AH),FALSE),IF($X1360="Unknown",VLOOKUP($E1360,$AI$95:$AW$99,COLUMN($AW:$AW)-COLUMN($AH:$AH),FALSE),0))</f>
        <v>0</v>
      </c>
      <c r="S1360" s="87" cm="1">
        <f t="array" ref="S1360">VLOOKUP($E1360,$AI$111:$AW$115,COLUMN($AW:$AW)-COLUMN($AH:$AH),FALSE)</f>
        <v>410.28773999999999</v>
      </c>
      <c r="T1360" s="104">
        <f t="shared" si="379"/>
        <v>0</v>
      </c>
      <c r="U1360" s="104">
        <f t="shared" si="380"/>
        <v>410.28773999999999</v>
      </c>
      <c r="V1360" s="87" cm="1">
        <f t="array" ref="V1360">VLOOKUP($E1360,$AI$118:$AW$122,COLUMN($AW:$AW)-COLUMN($AH:$AH),FALSE)</f>
        <v>161.75600000000003</v>
      </c>
      <c r="W1360" s="87" t="str">
        <f t="shared" si="384"/>
        <v>Domestic</v>
      </c>
      <c r="X1360" s="87" t="str">
        <f t="shared" si="385"/>
        <v>Local</v>
      </c>
      <c r="Y1360" s="104"/>
      <c r="Z1360" s="87" t="str">
        <f t="shared" si="381"/>
        <v>USA</v>
      </c>
      <c r="AA1360" s="87" t="str">
        <f t="shared" si="382"/>
        <v>USA</v>
      </c>
      <c r="AB1360" s="82" cm="1">
        <f t="array" ref="AB1360">VLOOKUP(B1360,'GDP per Capita'!$T$2:$V$4235,COLUMN('GDP per Capita'!$V:$V)-COLUMN('GDP per Capita'!$S:$S),FALSE)</f>
        <v>63809.64</v>
      </c>
      <c r="AC1360" s="82">
        <f t="shared" si="386"/>
        <v>63809.64</v>
      </c>
      <c r="AD1360" s="82">
        <f t="shared" si="387"/>
        <v>63809.64</v>
      </c>
      <c r="AE1360" s="88">
        <f t="shared" si="383"/>
        <v>6.4298707844143927E-3</v>
      </c>
    </row>
    <row r="1361" spans="1:31">
      <c r="A1361" s="77" t="s">
        <v>999</v>
      </c>
      <c r="B1361" s="77">
        <v>1360</v>
      </c>
      <c r="C1361" s="77" t="s">
        <v>29</v>
      </c>
      <c r="D1361" s="77" t="s">
        <v>29</v>
      </c>
      <c r="E1361" s="77">
        <v>2020</v>
      </c>
      <c r="F1361" s="77">
        <v>47.603832099999998</v>
      </c>
      <c r="G1361" s="77">
        <v>-122.3300624</v>
      </c>
      <c r="H1361" s="77">
        <v>0</v>
      </c>
      <c r="I1361" s="77" t="s">
        <v>881</v>
      </c>
      <c r="J1361" s="77">
        <v>43.074761000000002</v>
      </c>
      <c r="K1361" s="77">
        <v>-89.383761300000003</v>
      </c>
      <c r="L1361" s="77">
        <v>5206.6080578094698</v>
      </c>
      <c r="M1361" s="77">
        <v>0.90450918668976399</v>
      </c>
      <c r="N1361" s="77">
        <v>0</v>
      </c>
      <c r="O1361" s="77">
        <v>624.79296693713695</v>
      </c>
      <c r="P1361" s="87" cm="1">
        <f t="array" ref="P1361">IF($X1361="Non-local",VLOOKUP($E1361,$AI$64:$AW$68,COLUMN($AW:$AW)-COLUMN($AH:$AH),FALSE),IF($X1361="Unknown",VLOOKUP($E1361,$AI$71:$AW$75,COLUMN($AW:$AW)-COLUMN($AH:$AH),FALSE),0))</f>
        <v>224</v>
      </c>
      <c r="Q1361" s="87" cm="1">
        <f t="array" ref="Q1361">IF($X1361="Non-local",VLOOKUP($E1361,$AI$40:$AW$44,COLUMN($AW:$AW)-COLUMN($AH:$AH),FALSE),IF($X1361="Unknown",VLOOKUP($E1361,$AI$47:$AW$51,COLUMN($AW:$AW)-COLUMN($AH:$AH),FALSE),0))</f>
        <v>470.18520000000001</v>
      </c>
      <c r="R1361" s="87" cm="1">
        <f t="array" ref="R1361">IF($X1361="Non-local",VLOOKUP($E1361,$AI$88:$AW$92,COLUMN($AW:$AW)-COLUMN($AH:$AH),FALSE),IF($X1361="Unknown",VLOOKUP($E1361,$AI$95:$AW$99,COLUMN($AW:$AW)-COLUMN($AH:$AH),FALSE),0))</f>
        <v>0.13052013767768686</v>
      </c>
      <c r="S1361" s="87" cm="1">
        <f t="array" ref="S1361">VLOOKUP($E1361,$AI$111:$AW$115,COLUMN($AW:$AW)-COLUMN($AH:$AH),FALSE)</f>
        <v>410.28773999999999</v>
      </c>
      <c r="T1361" s="104">
        <f t="shared" si="379"/>
        <v>1.0350293243674509</v>
      </c>
      <c r="U1361" s="104">
        <f t="shared" si="380"/>
        <v>1729.2659069371368</v>
      </c>
      <c r="V1361" s="87" cm="1">
        <f t="array" ref="V1361">VLOOKUP($E1361,$AI$118:$AW$122,COLUMN($AW:$AW)-COLUMN($AH:$AH),FALSE)</f>
        <v>161.75600000000003</v>
      </c>
      <c r="W1361" s="87" t="str">
        <f t="shared" si="384"/>
        <v>Domestic</v>
      </c>
      <c r="X1361" s="87" t="str">
        <f t="shared" si="385"/>
        <v>Non-local</v>
      </c>
      <c r="Y1361" s="104"/>
      <c r="Z1361" s="87" t="str">
        <f t="shared" si="381"/>
        <v>USA</v>
      </c>
      <c r="AA1361" s="87" t="str">
        <f t="shared" si="382"/>
        <v>USA</v>
      </c>
      <c r="AB1361" s="82" cm="1">
        <f t="array" ref="AB1361">VLOOKUP(B1361,'GDP per Capita'!$T$2:$V$4235,COLUMN('GDP per Capita'!$V:$V)-COLUMN('GDP per Capita'!$S:$S),FALSE)</f>
        <v>63809.64</v>
      </c>
      <c r="AC1361" s="82">
        <f t="shared" si="386"/>
        <v>63809.64</v>
      </c>
      <c r="AD1361" s="82">
        <f t="shared" si="387"/>
        <v>63809.64</v>
      </c>
      <c r="AE1361" s="88">
        <f t="shared" si="383"/>
        <v>2.7100386508012532E-2</v>
      </c>
    </row>
    <row r="1362" spans="1:31">
      <c r="A1362" s="77" t="s">
        <v>1006</v>
      </c>
      <c r="B1362" s="77">
        <v>1361</v>
      </c>
      <c r="C1362" s="77" t="s">
        <v>29</v>
      </c>
      <c r="D1362" s="77" t="s">
        <v>29</v>
      </c>
      <c r="E1362" s="77">
        <v>2020</v>
      </c>
      <c r="F1362" s="77">
        <v>38.995946099999998</v>
      </c>
      <c r="G1362" s="77">
        <v>-77.0276230999999</v>
      </c>
      <c r="H1362" s="77">
        <v>0</v>
      </c>
      <c r="I1362" s="77" t="s">
        <v>881</v>
      </c>
      <c r="J1362" s="77">
        <v>43.074761000000002</v>
      </c>
      <c r="K1362" s="77">
        <v>-89.383761300000003</v>
      </c>
      <c r="L1362" s="77">
        <v>2259.6316521691901</v>
      </c>
      <c r="M1362" s="77">
        <v>0.460004254913152</v>
      </c>
      <c r="N1362" s="77">
        <v>0</v>
      </c>
      <c r="O1362" s="77">
        <v>433.84927721648398</v>
      </c>
      <c r="P1362" s="87" cm="1">
        <f t="array" ref="P1362">IF($X1362="Non-local",VLOOKUP($E1362,$AI$64:$AW$68,COLUMN($AW:$AW)-COLUMN($AH:$AH),FALSE),IF($X1362="Unknown",VLOOKUP($E1362,$AI$71:$AW$75,COLUMN($AW:$AW)-COLUMN($AH:$AH),FALSE),0))</f>
        <v>224</v>
      </c>
      <c r="Q1362" s="87" cm="1">
        <f t="array" ref="Q1362">IF($X1362="Non-local",VLOOKUP($E1362,$AI$40:$AW$44,COLUMN($AW:$AW)-COLUMN($AH:$AH),FALSE),IF($X1362="Unknown",VLOOKUP($E1362,$AI$47:$AW$51,COLUMN($AW:$AW)-COLUMN($AH:$AH),FALSE),0))</f>
        <v>470.18520000000001</v>
      </c>
      <c r="R1362" s="87" cm="1">
        <f t="array" ref="R1362">IF($X1362="Non-local",VLOOKUP($E1362,$AI$88:$AW$92,COLUMN($AW:$AW)-COLUMN($AH:$AH),FALSE),IF($X1362="Unknown",VLOOKUP($E1362,$AI$95:$AW$99,COLUMN($AW:$AW)-COLUMN($AH:$AH),FALSE),0))</f>
        <v>0.13052013767768686</v>
      </c>
      <c r="S1362" s="87" cm="1">
        <f t="array" ref="S1362">VLOOKUP($E1362,$AI$111:$AW$115,COLUMN($AW:$AW)-COLUMN($AH:$AH),FALSE)</f>
        <v>410.28773999999999</v>
      </c>
      <c r="T1362" s="104">
        <f t="shared" si="379"/>
        <v>0.59052439259083889</v>
      </c>
      <c r="U1362" s="104">
        <f t="shared" si="380"/>
        <v>1538.322217216484</v>
      </c>
      <c r="V1362" s="87" cm="1">
        <f t="array" ref="V1362">VLOOKUP($E1362,$AI$118:$AW$122,COLUMN($AW:$AW)-COLUMN($AH:$AH),FALSE)</f>
        <v>161.75600000000003</v>
      </c>
      <c r="W1362" s="87" t="str">
        <f t="shared" si="384"/>
        <v>Domestic</v>
      </c>
      <c r="X1362" s="87" t="str">
        <f t="shared" si="385"/>
        <v>Non-local</v>
      </c>
      <c r="Y1362" s="104"/>
      <c r="Z1362" s="87" t="str">
        <f t="shared" si="381"/>
        <v>USA</v>
      </c>
      <c r="AA1362" s="87" t="str">
        <f t="shared" si="382"/>
        <v>USA</v>
      </c>
      <c r="AB1362" s="82" cm="1">
        <f t="array" ref="AB1362">VLOOKUP(B1362,'GDP per Capita'!$T$2:$V$4235,COLUMN('GDP per Capita'!$V:$V)-COLUMN('GDP per Capita'!$S:$S),FALSE)</f>
        <v>63809.64</v>
      </c>
      <c r="AC1362" s="82">
        <f t="shared" si="386"/>
        <v>63809.64</v>
      </c>
      <c r="AD1362" s="82">
        <f t="shared" si="387"/>
        <v>63809.64</v>
      </c>
      <c r="AE1362" s="88">
        <f t="shared" si="383"/>
        <v>2.4107990849289919E-2</v>
      </c>
    </row>
    <row r="1363" spans="1:31">
      <c r="A1363" s="77" t="s">
        <v>1127</v>
      </c>
      <c r="B1363" s="77">
        <v>1362</v>
      </c>
      <c r="C1363" s="77" t="s">
        <v>29</v>
      </c>
      <c r="D1363" s="77" t="s">
        <v>29</v>
      </c>
      <c r="E1363" s="77">
        <v>2020</v>
      </c>
      <c r="F1363" s="77">
        <v>21.304546999999999</v>
      </c>
      <c r="G1363" s="77">
        <v>-157.85567639999999</v>
      </c>
      <c r="H1363" s="77">
        <v>0</v>
      </c>
      <c r="I1363" s="77" t="s">
        <v>881</v>
      </c>
      <c r="J1363" s="77">
        <v>43.074761000000002</v>
      </c>
      <c r="K1363" s="77">
        <v>-89.383761300000003</v>
      </c>
      <c r="L1363" s="77">
        <v>13374.8059311611</v>
      </c>
      <c r="M1363" s="77">
        <v>2.0666950854224901</v>
      </c>
      <c r="N1363" s="77">
        <v>0</v>
      </c>
      <c r="O1363" s="77">
        <v>1404.35462277191</v>
      </c>
      <c r="P1363" s="87" cm="1">
        <f t="array" ref="P1363">IF($X1363="Non-local",VLOOKUP($E1363,$AI$64:$AW$68,COLUMN($AW:$AW)-COLUMN($AH:$AH),FALSE),IF($X1363="Unknown",VLOOKUP($E1363,$AI$71:$AW$75,COLUMN($AW:$AW)-COLUMN($AH:$AH),FALSE),0))</f>
        <v>224</v>
      </c>
      <c r="Q1363" s="87" cm="1">
        <f t="array" ref="Q1363">IF($X1363="Non-local",VLOOKUP($E1363,$AI$40:$AW$44,COLUMN($AW:$AW)-COLUMN($AH:$AH),FALSE),IF($X1363="Unknown",VLOOKUP($E1363,$AI$47:$AW$51,COLUMN($AW:$AW)-COLUMN($AH:$AH),FALSE),0))</f>
        <v>470.18520000000001</v>
      </c>
      <c r="R1363" s="87" cm="1">
        <f t="array" ref="R1363">IF($X1363="Non-local",VLOOKUP($E1363,$AI$88:$AW$92,COLUMN($AW:$AW)-COLUMN($AH:$AH),FALSE),IF($X1363="Unknown",VLOOKUP($E1363,$AI$95:$AW$99,COLUMN($AW:$AW)-COLUMN($AH:$AH),FALSE),0))</f>
        <v>0.13052013767768686</v>
      </c>
      <c r="S1363" s="87" cm="1">
        <f t="array" ref="S1363">VLOOKUP($E1363,$AI$111:$AW$115,COLUMN($AW:$AW)-COLUMN($AH:$AH),FALSE)</f>
        <v>410.28773999999999</v>
      </c>
      <c r="T1363" s="104">
        <f t="shared" si="379"/>
        <v>2.1972152231001769</v>
      </c>
      <c r="U1363" s="104">
        <f t="shared" si="380"/>
        <v>2508.8275627719104</v>
      </c>
      <c r="V1363" s="87" cm="1">
        <f t="array" ref="V1363">VLOOKUP($E1363,$AI$118:$AW$122,COLUMN($AW:$AW)-COLUMN($AH:$AH),FALSE)</f>
        <v>161.75600000000003</v>
      </c>
      <c r="W1363" s="87" t="str">
        <f t="shared" si="384"/>
        <v>Domestic</v>
      </c>
      <c r="X1363" s="87" t="str">
        <f t="shared" si="385"/>
        <v>Non-local</v>
      </c>
      <c r="Y1363" s="104"/>
      <c r="Z1363" s="87" t="str">
        <f t="shared" si="381"/>
        <v>USA</v>
      </c>
      <c r="AA1363" s="87" t="str">
        <f t="shared" si="382"/>
        <v>USA</v>
      </c>
      <c r="AB1363" s="82" cm="1">
        <f t="array" ref="AB1363">VLOOKUP(B1363,'GDP per Capita'!$T$2:$V$4235,COLUMN('GDP per Capita'!$V:$V)-COLUMN('GDP per Capita'!$S:$S),FALSE)</f>
        <v>63809.64</v>
      </c>
      <c r="AC1363" s="82">
        <f t="shared" si="386"/>
        <v>63809.64</v>
      </c>
      <c r="AD1363" s="82">
        <f t="shared" si="387"/>
        <v>63809.64</v>
      </c>
      <c r="AE1363" s="88">
        <f t="shared" si="383"/>
        <v>3.9317375286428674E-2</v>
      </c>
    </row>
    <row r="1364" spans="1:31">
      <c r="A1364" s="77" t="s">
        <v>938</v>
      </c>
      <c r="B1364" s="77">
        <v>1363</v>
      </c>
      <c r="C1364" s="77" t="s">
        <v>29</v>
      </c>
      <c r="D1364" s="77" t="s">
        <v>29</v>
      </c>
      <c r="E1364" s="77">
        <v>2020</v>
      </c>
      <c r="F1364" s="77">
        <v>43.074760999999903</v>
      </c>
      <c r="G1364" s="77">
        <v>-89.383761300000003</v>
      </c>
      <c r="H1364" s="77">
        <v>1</v>
      </c>
      <c r="I1364" s="77" t="s">
        <v>881</v>
      </c>
      <c r="J1364" s="77">
        <v>43.074761000000002</v>
      </c>
      <c r="K1364" s="77">
        <v>-89.383761300000003</v>
      </c>
      <c r="L1364" s="77">
        <v>7.0732408818940899E-13</v>
      </c>
      <c r="M1364" s="77">
        <v>0</v>
      </c>
      <c r="N1364" s="77">
        <v>0</v>
      </c>
      <c r="O1364" s="77">
        <v>0</v>
      </c>
      <c r="P1364" s="87" cm="1">
        <f t="array" ref="P1364">IF($X1364="Non-local",VLOOKUP($E1364,$AI$64:$AW$68,COLUMN($AW:$AW)-COLUMN($AH:$AH),FALSE),IF($X1364="Unknown",VLOOKUP($E1364,$AI$71:$AW$75,COLUMN($AW:$AW)-COLUMN($AH:$AH),FALSE),0))</f>
        <v>0</v>
      </c>
      <c r="Q1364" s="87" cm="1">
        <f t="array" ref="Q1364">IF($X1364="Non-local",VLOOKUP($E1364,$AI$40:$AW$44,COLUMN($AW:$AW)-COLUMN($AH:$AH),FALSE),IF($X1364="Unknown",VLOOKUP($E1364,$AI$47:$AW$51,COLUMN($AW:$AW)-COLUMN($AH:$AH),FALSE),0))</f>
        <v>0</v>
      </c>
      <c r="R1364" s="87" cm="1">
        <f t="array" ref="R1364">IF($X1364="Non-local",VLOOKUP($E1364,$AI$88:$AW$92,COLUMN($AW:$AW)-COLUMN($AH:$AH),FALSE),IF($X1364="Unknown",VLOOKUP($E1364,$AI$95:$AW$99,COLUMN($AW:$AW)-COLUMN($AH:$AH),FALSE),0))</f>
        <v>0</v>
      </c>
      <c r="S1364" s="87" cm="1">
        <f t="array" ref="S1364">VLOOKUP($E1364,$AI$111:$AW$115,COLUMN($AW:$AW)-COLUMN($AH:$AH),FALSE)</f>
        <v>410.28773999999999</v>
      </c>
      <c r="T1364" s="104">
        <f t="shared" si="379"/>
        <v>0</v>
      </c>
      <c r="U1364" s="104">
        <f t="shared" si="380"/>
        <v>410.28773999999999</v>
      </c>
      <c r="V1364" s="87" cm="1">
        <f t="array" ref="V1364">VLOOKUP($E1364,$AI$118:$AW$122,COLUMN($AW:$AW)-COLUMN($AH:$AH),FALSE)</f>
        <v>161.75600000000003</v>
      </c>
      <c r="W1364" s="87" t="str">
        <f t="shared" si="384"/>
        <v>Domestic</v>
      </c>
      <c r="X1364" s="87" t="str">
        <f t="shared" si="385"/>
        <v>Local</v>
      </c>
      <c r="Y1364" s="104"/>
      <c r="Z1364" s="87" t="str">
        <f t="shared" si="381"/>
        <v>USA</v>
      </c>
      <c r="AA1364" s="87" t="str">
        <f t="shared" si="382"/>
        <v>USA</v>
      </c>
      <c r="AB1364" s="82" cm="1">
        <f t="array" ref="AB1364">VLOOKUP(B1364,'GDP per Capita'!$T$2:$V$4235,COLUMN('GDP per Capita'!$V:$V)-COLUMN('GDP per Capita'!$S:$S),FALSE)</f>
        <v>63809.64</v>
      </c>
      <c r="AC1364" s="82">
        <f t="shared" si="386"/>
        <v>63809.64</v>
      </c>
      <c r="AD1364" s="82">
        <f t="shared" si="387"/>
        <v>63809.64</v>
      </c>
      <c r="AE1364" s="88">
        <f t="shared" si="383"/>
        <v>6.4298707844143927E-3</v>
      </c>
    </row>
    <row r="1365" spans="1:31">
      <c r="A1365" s="77" t="s">
        <v>34</v>
      </c>
      <c r="B1365" s="77">
        <v>1364</v>
      </c>
      <c r="C1365" s="77" t="s">
        <v>34</v>
      </c>
      <c r="D1365" s="77" t="s">
        <v>34</v>
      </c>
      <c r="E1365" s="77">
        <v>2020</v>
      </c>
      <c r="F1365" s="77">
        <v>0</v>
      </c>
      <c r="G1365" s="77">
        <v>0</v>
      </c>
      <c r="H1365" s="77">
        <v>0</v>
      </c>
      <c r="I1365" s="77" t="s">
        <v>881</v>
      </c>
      <c r="J1365" s="77">
        <v>43.074761000000002</v>
      </c>
      <c r="K1365" s="77">
        <v>-89.383761300000003</v>
      </c>
      <c r="L1365" s="77">
        <v>4610.0412007298301</v>
      </c>
      <c r="M1365" s="77">
        <v>0.80715542109624605</v>
      </c>
      <c r="N1365" s="77">
        <v>1</v>
      </c>
      <c r="O1365" s="77">
        <v>553.20494408757997</v>
      </c>
      <c r="P1365" s="87" cm="1">
        <f t="array" ref="P1365">IF($X1365="Non-local",VLOOKUP($E1365,$AI$64:$AW$68,COLUMN($AW:$AW)-COLUMN($AH:$AH),FALSE),IF($X1365="Unknown",VLOOKUP($E1365,$AI$71:$AW$75,COLUMN($AW:$AW)-COLUMN($AH:$AH),FALSE),0))</f>
        <v>214.50706319702601</v>
      </c>
      <c r="Q1365" s="87" cm="1">
        <f t="array" ref="Q1365">IF($X1365="Non-local",VLOOKUP($E1365,$AI$40:$AW$44,COLUMN($AW:$AW)-COLUMN($AH:$AH),FALSE),IF($X1365="Unknown",VLOOKUP($E1365,$AI$47:$AW$51,COLUMN($AW:$AW)-COLUMN($AH:$AH),FALSE),0))</f>
        <v>450.25913576208183</v>
      </c>
      <c r="R1365" s="87" cm="1">
        <f t="array" ref="R1365">IF($X1365="Non-local",VLOOKUP($E1365,$AI$88:$AW$92,COLUMN($AW:$AW)-COLUMN($AH:$AH),FALSE),IF($X1365="Unknown",VLOOKUP($E1365,$AI$95:$AW$99,COLUMN($AW:$AW)-COLUMN($AH:$AH),FALSE),0))</f>
        <v>0.12498880098800048</v>
      </c>
      <c r="S1365" s="87" cm="1">
        <f t="array" ref="S1365">VLOOKUP($E1365,$AI$111:$AW$115,COLUMN($AW:$AW)-COLUMN($AH:$AH),FALSE)</f>
        <v>410.28773999999999</v>
      </c>
      <c r="T1365" s="104">
        <f t="shared" si="379"/>
        <v>0.93214422208424652</v>
      </c>
      <c r="U1365" s="104">
        <f t="shared" si="380"/>
        <v>1628.2588830466877</v>
      </c>
      <c r="V1365" s="87" cm="1">
        <f t="array" ref="V1365">VLOOKUP($E1365,$AI$118:$AW$122,COLUMN($AW:$AW)-COLUMN($AH:$AH),FALSE)</f>
        <v>161.75600000000003</v>
      </c>
      <c r="W1365" s="87" t="str">
        <f t="shared" si="384"/>
        <v>Unknown</v>
      </c>
      <c r="X1365" s="87" t="str">
        <f t="shared" si="385"/>
        <v>Unknown</v>
      </c>
      <c r="Y1365" s="104"/>
      <c r="Z1365" s="87" t="str">
        <f t="shared" si="381"/>
        <v>Unknown</v>
      </c>
      <c r="AA1365" s="87" t="str">
        <f t="shared" si="382"/>
        <v>Unknown</v>
      </c>
      <c r="AB1365" s="82" t="e" cm="1">
        <f t="array" ref="AB1365">VLOOKUP(B1365,'GDP per Capita'!$T$2:$V$4235,COLUMN('GDP per Capita'!$V:$V)-COLUMN('GDP per Capita'!$S:$S),FALSE)</f>
        <v>#N/A</v>
      </c>
      <c r="AC1365" s="82" t="str">
        <f t="shared" si="386"/>
        <v/>
      </c>
      <c r="AD1365" s="82">
        <f t="shared" si="387"/>
        <v>61228.93767638311</v>
      </c>
      <c r="AE1365" s="88">
        <f t="shared" si="383"/>
        <v>2.6592963145181774E-2</v>
      </c>
    </row>
    <row r="1366" spans="1:31">
      <c r="A1366" s="77" t="s">
        <v>1463</v>
      </c>
      <c r="B1366" s="77">
        <v>1365</v>
      </c>
      <c r="C1366" s="77" t="s">
        <v>29</v>
      </c>
      <c r="D1366" s="77" t="s">
        <v>29</v>
      </c>
      <c r="E1366" s="77">
        <v>2020</v>
      </c>
      <c r="F1366" s="77">
        <v>32.889541899999998</v>
      </c>
      <c r="G1366" s="77">
        <v>-105.47803810000001</v>
      </c>
      <c r="H1366" s="77">
        <v>0</v>
      </c>
      <c r="I1366" s="77" t="s">
        <v>881</v>
      </c>
      <c r="J1366" s="77">
        <v>43.074761000000002</v>
      </c>
      <c r="K1366" s="77">
        <v>-89.383761300000003</v>
      </c>
      <c r="L1366" s="77">
        <v>3606.9598640426502</v>
      </c>
      <c r="M1366" s="77">
        <v>0.65955142404373202</v>
      </c>
      <c r="N1366" s="77">
        <v>0</v>
      </c>
      <c r="O1366" s="77">
        <v>692.53629389619005</v>
      </c>
      <c r="P1366" s="87" cm="1">
        <f t="array" ref="P1366">IF($X1366="Non-local",VLOOKUP($E1366,$AI$64:$AW$68,COLUMN($AW:$AW)-COLUMN($AH:$AH),FALSE),IF($X1366="Unknown",VLOOKUP($E1366,$AI$71:$AW$75,COLUMN($AW:$AW)-COLUMN($AH:$AH),FALSE),0))</f>
        <v>224</v>
      </c>
      <c r="Q1366" s="87" cm="1">
        <f t="array" ref="Q1366">IF($X1366="Non-local",VLOOKUP($E1366,$AI$40:$AW$44,COLUMN($AW:$AW)-COLUMN($AH:$AH),FALSE),IF($X1366="Unknown",VLOOKUP($E1366,$AI$47:$AW$51,COLUMN($AW:$AW)-COLUMN($AH:$AH),FALSE),0))</f>
        <v>470.18520000000001</v>
      </c>
      <c r="R1366" s="87" cm="1">
        <f t="array" ref="R1366">IF($X1366="Non-local",VLOOKUP($E1366,$AI$88:$AW$92,COLUMN($AW:$AW)-COLUMN($AH:$AH),FALSE),IF($X1366="Unknown",VLOOKUP($E1366,$AI$95:$AW$99,COLUMN($AW:$AW)-COLUMN($AH:$AH),FALSE),0))</f>
        <v>0.13052013767768686</v>
      </c>
      <c r="S1366" s="87" cm="1">
        <f t="array" ref="S1366">VLOOKUP($E1366,$AI$111:$AW$115,COLUMN($AW:$AW)-COLUMN($AH:$AH),FALSE)</f>
        <v>410.28773999999999</v>
      </c>
      <c r="T1366" s="104">
        <f t="shared" si="379"/>
        <v>0.7900715617214189</v>
      </c>
      <c r="U1366" s="104">
        <f t="shared" si="380"/>
        <v>1797.0092338961902</v>
      </c>
      <c r="V1366" s="87" cm="1">
        <f t="array" ref="V1366">VLOOKUP($E1366,$AI$118:$AW$122,COLUMN($AW:$AW)-COLUMN($AH:$AH),FALSE)</f>
        <v>161.75600000000003</v>
      </c>
      <c r="W1366" s="87" t="str">
        <f t="shared" si="384"/>
        <v>Domestic</v>
      </c>
      <c r="X1366" s="87" t="str">
        <f t="shared" si="385"/>
        <v>Non-local</v>
      </c>
      <c r="Y1366" s="104"/>
      <c r="Z1366" s="87" t="str">
        <f t="shared" si="381"/>
        <v>USA</v>
      </c>
      <c r="AA1366" s="87" t="str">
        <f t="shared" si="382"/>
        <v>USA</v>
      </c>
      <c r="AB1366" s="82" cm="1">
        <f t="array" ref="AB1366">VLOOKUP(B1366,'GDP per Capita'!$T$2:$V$4235,COLUMN('GDP per Capita'!$V:$V)-COLUMN('GDP per Capita'!$S:$S),FALSE)</f>
        <v>63809.64</v>
      </c>
      <c r="AC1366" s="82">
        <f t="shared" si="386"/>
        <v>63809.64</v>
      </c>
      <c r="AD1366" s="82">
        <f t="shared" si="387"/>
        <v>63809.64</v>
      </c>
      <c r="AE1366" s="88">
        <f t="shared" si="383"/>
        <v>2.8162033728699774E-2</v>
      </c>
    </row>
    <row r="1367" spans="1:31">
      <c r="A1367" s="77" t="s">
        <v>1157</v>
      </c>
      <c r="B1367" s="77">
        <v>1366</v>
      </c>
      <c r="C1367" s="77" t="s">
        <v>29</v>
      </c>
      <c r="D1367" s="77" t="s">
        <v>29</v>
      </c>
      <c r="E1367" s="77">
        <v>2020</v>
      </c>
      <c r="F1367" s="77">
        <v>42.360253399999998</v>
      </c>
      <c r="G1367" s="77">
        <v>-71.058291199999999</v>
      </c>
      <c r="H1367" s="77">
        <v>0</v>
      </c>
      <c r="I1367" s="77" t="s">
        <v>881</v>
      </c>
      <c r="J1367" s="77">
        <v>43.074761000000002</v>
      </c>
      <c r="K1367" s="77">
        <v>-89.383761300000003</v>
      </c>
      <c r="L1367" s="77">
        <v>2992.4796365167099</v>
      </c>
      <c r="M1367" s="77">
        <v>0.561727795680523</v>
      </c>
      <c r="N1367" s="77">
        <v>0</v>
      </c>
      <c r="O1367" s="77">
        <v>574.55609021120904</v>
      </c>
      <c r="P1367" s="87" cm="1">
        <f t="array" ref="P1367">IF($X1367="Non-local",VLOOKUP($E1367,$AI$64:$AW$68,COLUMN($AW:$AW)-COLUMN($AH:$AH),FALSE),IF($X1367="Unknown",VLOOKUP($E1367,$AI$71:$AW$75,COLUMN($AW:$AW)-COLUMN($AH:$AH),FALSE),0))</f>
        <v>224</v>
      </c>
      <c r="Q1367" s="87" cm="1">
        <f t="array" ref="Q1367">IF($X1367="Non-local",VLOOKUP($E1367,$AI$40:$AW$44,COLUMN($AW:$AW)-COLUMN($AH:$AH),FALSE),IF($X1367="Unknown",VLOOKUP($E1367,$AI$47:$AW$51,COLUMN($AW:$AW)-COLUMN($AH:$AH),FALSE),0))</f>
        <v>470.18520000000001</v>
      </c>
      <c r="R1367" s="87" cm="1">
        <f t="array" ref="R1367">IF($X1367="Non-local",VLOOKUP($E1367,$AI$88:$AW$92,COLUMN($AW:$AW)-COLUMN($AH:$AH),FALSE),IF($X1367="Unknown",VLOOKUP($E1367,$AI$95:$AW$99,COLUMN($AW:$AW)-COLUMN($AH:$AH),FALSE),0))</f>
        <v>0.13052013767768686</v>
      </c>
      <c r="S1367" s="87" cm="1">
        <f t="array" ref="S1367">VLOOKUP($E1367,$AI$111:$AW$115,COLUMN($AW:$AW)-COLUMN($AH:$AH),FALSE)</f>
        <v>410.28773999999999</v>
      </c>
      <c r="T1367" s="104">
        <f t="shared" si="379"/>
        <v>0.69224793335820989</v>
      </c>
      <c r="U1367" s="104">
        <f t="shared" si="380"/>
        <v>1679.0290302112091</v>
      </c>
      <c r="V1367" s="87" cm="1">
        <f t="array" ref="V1367">VLOOKUP($E1367,$AI$118:$AW$122,COLUMN($AW:$AW)-COLUMN($AH:$AH),FALSE)</f>
        <v>161.75600000000003</v>
      </c>
      <c r="W1367" s="87" t="str">
        <f t="shared" si="384"/>
        <v>Domestic</v>
      </c>
      <c r="X1367" s="87" t="str">
        <f t="shared" si="385"/>
        <v>Non-local</v>
      </c>
      <c r="Y1367" s="104"/>
      <c r="Z1367" s="87" t="str">
        <f t="shared" si="381"/>
        <v>USA</v>
      </c>
      <c r="AA1367" s="87" t="str">
        <f t="shared" si="382"/>
        <v>USA</v>
      </c>
      <c r="AB1367" s="82" cm="1">
        <f t="array" ref="AB1367">VLOOKUP(B1367,'GDP per Capita'!$T$2:$V$4235,COLUMN('GDP per Capita'!$V:$V)-COLUMN('GDP per Capita'!$S:$S),FALSE)</f>
        <v>63809.64</v>
      </c>
      <c r="AC1367" s="82">
        <f t="shared" si="386"/>
        <v>63809.64</v>
      </c>
      <c r="AD1367" s="82">
        <f t="shared" si="387"/>
        <v>63809.64</v>
      </c>
      <c r="AE1367" s="88">
        <f t="shared" si="383"/>
        <v>2.6313093604841041E-2</v>
      </c>
    </row>
    <row r="1368" spans="1:31">
      <c r="A1368" s="77" t="s">
        <v>1464</v>
      </c>
      <c r="B1368" s="77">
        <v>1367</v>
      </c>
      <c r="C1368" s="77" t="s">
        <v>29</v>
      </c>
      <c r="D1368" s="77" t="s">
        <v>29</v>
      </c>
      <c r="E1368" s="77">
        <v>2020</v>
      </c>
      <c r="F1368" s="77">
        <v>33.728817900000003</v>
      </c>
      <c r="G1368" s="77">
        <v>-116.382571099999</v>
      </c>
      <c r="H1368" s="77">
        <v>0</v>
      </c>
      <c r="I1368" s="77" t="s">
        <v>881</v>
      </c>
      <c r="J1368" s="77">
        <v>43.074761000000002</v>
      </c>
      <c r="K1368" s="77">
        <v>-89.383761300000003</v>
      </c>
      <c r="L1368" s="77">
        <v>5114.5730541203602</v>
      </c>
      <c r="M1368" s="77">
        <v>0.89208415858158197</v>
      </c>
      <c r="N1368" s="77">
        <v>0</v>
      </c>
      <c r="O1368" s="77">
        <v>613.748766494444</v>
      </c>
      <c r="P1368" s="87" cm="1">
        <f t="array" ref="P1368">IF($X1368="Non-local",VLOOKUP($E1368,$AI$64:$AW$68,COLUMN($AW:$AW)-COLUMN($AH:$AH),FALSE),IF($X1368="Unknown",VLOOKUP($E1368,$AI$71:$AW$75,COLUMN($AW:$AW)-COLUMN($AH:$AH),FALSE),0))</f>
        <v>224</v>
      </c>
      <c r="Q1368" s="87" cm="1">
        <f t="array" ref="Q1368">IF($X1368="Non-local",VLOOKUP($E1368,$AI$40:$AW$44,COLUMN($AW:$AW)-COLUMN($AH:$AH),FALSE),IF($X1368="Unknown",VLOOKUP($E1368,$AI$47:$AW$51,COLUMN($AW:$AW)-COLUMN($AH:$AH),FALSE),0))</f>
        <v>470.18520000000001</v>
      </c>
      <c r="R1368" s="87" cm="1">
        <f t="array" ref="R1368">IF($X1368="Non-local",VLOOKUP($E1368,$AI$88:$AW$92,COLUMN($AW:$AW)-COLUMN($AH:$AH),FALSE),IF($X1368="Unknown",VLOOKUP($E1368,$AI$95:$AW$99,COLUMN($AW:$AW)-COLUMN($AH:$AH),FALSE),0))</f>
        <v>0.13052013767768686</v>
      </c>
      <c r="S1368" s="87" cm="1">
        <f t="array" ref="S1368">VLOOKUP($E1368,$AI$111:$AW$115,COLUMN($AW:$AW)-COLUMN($AH:$AH),FALSE)</f>
        <v>410.28773999999999</v>
      </c>
      <c r="T1368" s="104">
        <f t="shared" si="379"/>
        <v>1.0226042962592687</v>
      </c>
      <c r="U1368" s="104">
        <f t="shared" si="380"/>
        <v>1718.2217064944441</v>
      </c>
      <c r="V1368" s="87" cm="1">
        <f t="array" ref="V1368">VLOOKUP($E1368,$AI$118:$AW$122,COLUMN($AW:$AW)-COLUMN($AH:$AH),FALSE)</f>
        <v>161.75600000000003</v>
      </c>
      <c r="W1368" s="87" t="str">
        <f t="shared" si="384"/>
        <v>Domestic</v>
      </c>
      <c r="X1368" s="87" t="str">
        <f t="shared" si="385"/>
        <v>Non-local</v>
      </c>
      <c r="Y1368" s="104"/>
      <c r="Z1368" s="87" t="str">
        <f t="shared" si="381"/>
        <v>USA</v>
      </c>
      <c r="AA1368" s="87" t="str">
        <f t="shared" si="382"/>
        <v>USA</v>
      </c>
      <c r="AB1368" s="82" cm="1">
        <f t="array" ref="AB1368">VLOOKUP(B1368,'GDP per Capita'!$T$2:$V$4235,COLUMN('GDP per Capita'!$V:$V)-COLUMN('GDP per Capita'!$S:$S),FALSE)</f>
        <v>63809.64</v>
      </c>
      <c r="AC1368" s="82">
        <f t="shared" si="386"/>
        <v>63809.64</v>
      </c>
      <c r="AD1368" s="82">
        <f t="shared" si="387"/>
        <v>63809.64</v>
      </c>
      <c r="AE1368" s="88">
        <f t="shared" si="383"/>
        <v>2.6927306069967551E-2</v>
      </c>
    </row>
    <row r="1369" spans="1:31">
      <c r="A1369" s="77" t="s">
        <v>1465</v>
      </c>
      <c r="B1369" s="77">
        <v>1368</v>
      </c>
      <c r="C1369" s="77" t="s">
        <v>29</v>
      </c>
      <c r="D1369" s="77" t="s">
        <v>29</v>
      </c>
      <c r="E1369" s="77">
        <v>2020</v>
      </c>
      <c r="F1369" s="77">
        <v>32.748399999999997</v>
      </c>
      <c r="G1369" s="77">
        <v>-111.675905148536</v>
      </c>
      <c r="H1369" s="77">
        <v>0</v>
      </c>
      <c r="I1369" s="77" t="s">
        <v>881</v>
      </c>
      <c r="J1369" s="77">
        <v>43.074761000000002</v>
      </c>
      <c r="K1369" s="77">
        <v>-89.383761300000003</v>
      </c>
      <c r="L1369" s="77">
        <v>4514.6083279590703</v>
      </c>
      <c r="M1369" s="77">
        <v>0.80404666089795396</v>
      </c>
      <c r="N1369" s="77">
        <v>0</v>
      </c>
      <c r="O1369" s="77">
        <v>541.75299935508804</v>
      </c>
      <c r="P1369" s="87" cm="1">
        <f t="array" ref="P1369">IF($X1369="Non-local",VLOOKUP($E1369,$AI$64:$AW$68,COLUMN($AW:$AW)-COLUMN($AH:$AH),FALSE),IF($X1369="Unknown",VLOOKUP($E1369,$AI$71:$AW$75,COLUMN($AW:$AW)-COLUMN($AH:$AH),FALSE),0))</f>
        <v>224</v>
      </c>
      <c r="Q1369" s="87" cm="1">
        <f t="array" ref="Q1369">IF($X1369="Non-local",VLOOKUP($E1369,$AI$40:$AW$44,COLUMN($AW:$AW)-COLUMN($AH:$AH),FALSE),IF($X1369="Unknown",VLOOKUP($E1369,$AI$47:$AW$51,COLUMN($AW:$AW)-COLUMN($AH:$AH),FALSE),0))</f>
        <v>470.18520000000001</v>
      </c>
      <c r="R1369" s="87" cm="1">
        <f t="array" ref="R1369">IF($X1369="Non-local",VLOOKUP($E1369,$AI$88:$AW$92,COLUMN($AW:$AW)-COLUMN($AH:$AH),FALSE),IF($X1369="Unknown",VLOOKUP($E1369,$AI$95:$AW$99,COLUMN($AW:$AW)-COLUMN($AH:$AH),FALSE),0))</f>
        <v>0.13052013767768686</v>
      </c>
      <c r="S1369" s="87" cm="1">
        <f t="array" ref="S1369">VLOOKUP($E1369,$AI$111:$AW$115,COLUMN($AW:$AW)-COLUMN($AH:$AH),FALSE)</f>
        <v>410.28773999999999</v>
      </c>
      <c r="T1369" s="104">
        <f t="shared" si="379"/>
        <v>0.93456679857564084</v>
      </c>
      <c r="U1369" s="104">
        <f t="shared" si="380"/>
        <v>1646.225939355088</v>
      </c>
      <c r="V1369" s="87" cm="1">
        <f t="array" ref="V1369">VLOOKUP($E1369,$AI$118:$AW$122,COLUMN($AW:$AW)-COLUMN($AH:$AH),FALSE)</f>
        <v>161.75600000000003</v>
      </c>
      <c r="W1369" s="87" t="str">
        <f t="shared" si="384"/>
        <v>Domestic</v>
      </c>
      <c r="X1369" s="87" t="str">
        <f t="shared" si="385"/>
        <v>Non-local</v>
      </c>
      <c r="Y1369" s="104"/>
      <c r="Z1369" s="87" t="str">
        <f t="shared" si="381"/>
        <v>USA</v>
      </c>
      <c r="AA1369" s="87" t="str">
        <f t="shared" si="382"/>
        <v>USA</v>
      </c>
      <c r="AB1369" s="82" cm="1">
        <f t="array" ref="AB1369">VLOOKUP(B1369,'GDP per Capita'!$T$2:$V$4235,COLUMN('GDP per Capita'!$V:$V)-COLUMN('GDP per Capita'!$S:$S),FALSE)</f>
        <v>63809.64</v>
      </c>
      <c r="AC1369" s="82">
        <f t="shared" si="386"/>
        <v>63809.64</v>
      </c>
      <c r="AD1369" s="82">
        <f t="shared" si="387"/>
        <v>63809.64</v>
      </c>
      <c r="AE1369" s="88">
        <f t="shared" si="383"/>
        <v>2.5799016251385965E-2</v>
      </c>
    </row>
    <row r="1370" spans="1:31">
      <c r="A1370" s="77" t="s">
        <v>1466</v>
      </c>
      <c r="B1370" s="77">
        <v>1369</v>
      </c>
      <c r="C1370" s="77" t="s">
        <v>29</v>
      </c>
      <c r="D1370" s="77" t="s">
        <v>29</v>
      </c>
      <c r="E1370" s="77">
        <v>2020</v>
      </c>
      <c r="F1370" s="77">
        <v>40.816445799999997</v>
      </c>
      <c r="G1370" s="77">
        <v>-74.221064299999995</v>
      </c>
      <c r="H1370" s="77">
        <v>0</v>
      </c>
      <c r="I1370" s="77" t="s">
        <v>881</v>
      </c>
      <c r="J1370" s="77">
        <v>43.074761000000002</v>
      </c>
      <c r="K1370" s="77">
        <v>-89.383761300000003</v>
      </c>
      <c r="L1370" s="77">
        <v>2554.0784453240699</v>
      </c>
      <c r="M1370" s="77">
        <v>0.49888441557609198</v>
      </c>
      <c r="N1370" s="77">
        <v>0</v>
      </c>
      <c r="O1370" s="77">
        <v>490.38306150222201</v>
      </c>
      <c r="P1370" s="87" cm="1">
        <f t="array" ref="P1370">IF($X1370="Non-local",VLOOKUP($E1370,$AI$64:$AW$68,COLUMN($AW:$AW)-COLUMN($AH:$AH),FALSE),IF($X1370="Unknown",VLOOKUP($E1370,$AI$71:$AW$75,COLUMN($AW:$AW)-COLUMN($AH:$AH),FALSE),0))</f>
        <v>224</v>
      </c>
      <c r="Q1370" s="87" cm="1">
        <f t="array" ref="Q1370">IF($X1370="Non-local",VLOOKUP($E1370,$AI$40:$AW$44,COLUMN($AW:$AW)-COLUMN($AH:$AH),FALSE),IF($X1370="Unknown",VLOOKUP($E1370,$AI$47:$AW$51,COLUMN($AW:$AW)-COLUMN($AH:$AH),FALSE),0))</f>
        <v>470.18520000000001</v>
      </c>
      <c r="R1370" s="87" cm="1">
        <f t="array" ref="R1370">IF($X1370="Non-local",VLOOKUP($E1370,$AI$88:$AW$92,COLUMN($AW:$AW)-COLUMN($AH:$AH),FALSE),IF($X1370="Unknown",VLOOKUP($E1370,$AI$95:$AW$99,COLUMN($AW:$AW)-COLUMN($AH:$AH),FALSE),0))</f>
        <v>0.13052013767768686</v>
      </c>
      <c r="S1370" s="87" cm="1">
        <f t="array" ref="S1370">VLOOKUP($E1370,$AI$111:$AW$115,COLUMN($AW:$AW)-COLUMN($AH:$AH),FALSE)</f>
        <v>410.28773999999999</v>
      </c>
      <c r="T1370" s="104">
        <f t="shared" si="379"/>
        <v>0.62940455325377886</v>
      </c>
      <c r="U1370" s="104">
        <f t="shared" si="380"/>
        <v>1594.8560015022219</v>
      </c>
      <c r="V1370" s="87" cm="1">
        <f t="array" ref="V1370">VLOOKUP($E1370,$AI$118:$AW$122,COLUMN($AW:$AW)-COLUMN($AH:$AH),FALSE)</f>
        <v>161.75600000000003</v>
      </c>
      <c r="W1370" s="87" t="str">
        <f t="shared" si="384"/>
        <v>Domestic</v>
      </c>
      <c r="X1370" s="87" t="str">
        <f t="shared" si="385"/>
        <v>Non-local</v>
      </c>
      <c r="Y1370" s="104"/>
      <c r="Z1370" s="87" t="str">
        <f t="shared" si="381"/>
        <v>USA</v>
      </c>
      <c r="AA1370" s="87" t="str">
        <f t="shared" si="382"/>
        <v>USA</v>
      </c>
      <c r="AB1370" s="82" cm="1">
        <f t="array" ref="AB1370">VLOOKUP(B1370,'GDP per Capita'!$T$2:$V$4235,COLUMN('GDP per Capita'!$V:$V)-COLUMN('GDP per Capita'!$S:$S),FALSE)</f>
        <v>63809.64</v>
      </c>
      <c r="AC1370" s="82">
        <f t="shared" si="386"/>
        <v>63809.64</v>
      </c>
      <c r="AD1370" s="82">
        <f t="shared" si="387"/>
        <v>63809.64</v>
      </c>
      <c r="AE1370" s="88">
        <f t="shared" si="383"/>
        <v>2.4993966452439193E-2</v>
      </c>
    </row>
    <row r="1371" spans="1:31">
      <c r="A1371" s="77" t="s">
        <v>964</v>
      </c>
      <c r="B1371" s="77">
        <v>1370</v>
      </c>
      <c r="C1371" s="77" t="s">
        <v>29</v>
      </c>
      <c r="D1371" s="77" t="s">
        <v>29</v>
      </c>
      <c r="E1371" s="77">
        <v>2020</v>
      </c>
      <c r="F1371" s="77">
        <v>30.271128600000001</v>
      </c>
      <c r="G1371" s="77">
        <v>-97.743699500000005</v>
      </c>
      <c r="H1371" s="77">
        <v>0</v>
      </c>
      <c r="I1371" s="77" t="s">
        <v>881</v>
      </c>
      <c r="J1371" s="77">
        <v>43.074761000000002</v>
      </c>
      <c r="K1371" s="77">
        <v>-89.383761300000003</v>
      </c>
      <c r="L1371" s="77">
        <v>3210.1598512304399</v>
      </c>
      <c r="M1371" s="77">
        <v>0.59638191060935697</v>
      </c>
      <c r="N1371" s="77">
        <v>0</v>
      </c>
      <c r="O1371" s="77">
        <v>616.35069143624503</v>
      </c>
      <c r="P1371" s="87" cm="1">
        <f t="array" ref="P1371">IF($X1371="Non-local",VLOOKUP($E1371,$AI$64:$AW$68,COLUMN($AW:$AW)-COLUMN($AH:$AH),FALSE),IF($X1371="Unknown",VLOOKUP($E1371,$AI$71:$AW$75,COLUMN($AW:$AW)-COLUMN($AH:$AH),FALSE),0))</f>
        <v>224</v>
      </c>
      <c r="Q1371" s="87" cm="1">
        <f t="array" ref="Q1371">IF($X1371="Non-local",VLOOKUP($E1371,$AI$40:$AW$44,COLUMN($AW:$AW)-COLUMN($AH:$AH),FALSE),IF($X1371="Unknown",VLOOKUP($E1371,$AI$47:$AW$51,COLUMN($AW:$AW)-COLUMN($AH:$AH),FALSE),0))</f>
        <v>470.18520000000001</v>
      </c>
      <c r="R1371" s="87" cm="1">
        <f t="array" ref="R1371">IF($X1371="Non-local",VLOOKUP($E1371,$AI$88:$AW$92,COLUMN($AW:$AW)-COLUMN($AH:$AH),FALSE),IF($X1371="Unknown",VLOOKUP($E1371,$AI$95:$AW$99,COLUMN($AW:$AW)-COLUMN($AH:$AH),FALSE),0))</f>
        <v>0.13052013767768686</v>
      </c>
      <c r="S1371" s="87" cm="1">
        <f t="array" ref="S1371">VLOOKUP($E1371,$AI$111:$AW$115,COLUMN($AW:$AW)-COLUMN($AH:$AH),FALSE)</f>
        <v>410.28773999999999</v>
      </c>
      <c r="T1371" s="104">
        <f t="shared" si="379"/>
        <v>0.72690204828704386</v>
      </c>
      <c r="U1371" s="104">
        <f t="shared" si="380"/>
        <v>1720.823631436245</v>
      </c>
      <c r="V1371" s="87" cm="1">
        <f t="array" ref="V1371">VLOOKUP($E1371,$AI$118:$AW$122,COLUMN($AW:$AW)-COLUMN($AH:$AH),FALSE)</f>
        <v>161.75600000000003</v>
      </c>
      <c r="W1371" s="87" t="str">
        <f t="shared" si="384"/>
        <v>Domestic</v>
      </c>
      <c r="X1371" s="87" t="str">
        <f t="shared" si="385"/>
        <v>Non-local</v>
      </c>
      <c r="Y1371" s="104"/>
      <c r="Z1371" s="87" t="str">
        <f t="shared" si="381"/>
        <v>USA</v>
      </c>
      <c r="AA1371" s="87" t="str">
        <f t="shared" si="382"/>
        <v>USA</v>
      </c>
      <c r="AB1371" s="82" cm="1">
        <f t="array" ref="AB1371">VLOOKUP(B1371,'GDP per Capita'!$T$2:$V$4235,COLUMN('GDP per Capita'!$V:$V)-COLUMN('GDP per Capita'!$S:$S),FALSE)</f>
        <v>63809.64</v>
      </c>
      <c r="AC1371" s="82">
        <f t="shared" si="386"/>
        <v>63809.64</v>
      </c>
      <c r="AD1371" s="82">
        <f t="shared" si="387"/>
        <v>63809.64</v>
      </c>
      <c r="AE1371" s="88">
        <f t="shared" si="383"/>
        <v>2.6968082431373143E-2</v>
      </c>
    </row>
    <row r="1372" spans="1:31">
      <c r="A1372" s="77" t="s">
        <v>1467</v>
      </c>
      <c r="B1372" s="77">
        <v>1371</v>
      </c>
      <c r="C1372" s="77" t="s">
        <v>29</v>
      </c>
      <c r="D1372" s="77" t="s">
        <v>29</v>
      </c>
      <c r="E1372" s="77">
        <v>2020</v>
      </c>
      <c r="F1372" s="77">
        <v>42.367908550000003</v>
      </c>
      <c r="G1372" s="77">
        <v>-71.1267823744369</v>
      </c>
      <c r="H1372" s="77">
        <v>0</v>
      </c>
      <c r="I1372" s="77" t="s">
        <v>881</v>
      </c>
      <c r="J1372" s="77">
        <v>43.074761000000002</v>
      </c>
      <c r="K1372" s="77">
        <v>-89.383761300000003</v>
      </c>
      <c r="L1372" s="77">
        <v>2981.0978840748398</v>
      </c>
      <c r="M1372" s="77">
        <v>0.55991585076981598</v>
      </c>
      <c r="N1372" s="77">
        <v>0</v>
      </c>
      <c r="O1372" s="77">
        <v>572.37079374236896</v>
      </c>
      <c r="P1372" s="87" cm="1">
        <f t="array" ref="P1372">IF($X1372="Non-local",VLOOKUP($E1372,$AI$64:$AW$68,COLUMN($AW:$AW)-COLUMN($AH:$AH),FALSE),IF($X1372="Unknown",VLOOKUP($E1372,$AI$71:$AW$75,COLUMN($AW:$AW)-COLUMN($AH:$AH),FALSE),0))</f>
        <v>224</v>
      </c>
      <c r="Q1372" s="87" cm="1">
        <f t="array" ref="Q1372">IF($X1372="Non-local",VLOOKUP($E1372,$AI$40:$AW$44,COLUMN($AW:$AW)-COLUMN($AH:$AH),FALSE),IF($X1372="Unknown",VLOOKUP($E1372,$AI$47:$AW$51,COLUMN($AW:$AW)-COLUMN($AH:$AH),FALSE),0))</f>
        <v>470.18520000000001</v>
      </c>
      <c r="R1372" s="87" cm="1">
        <f t="array" ref="R1372">IF($X1372="Non-local",VLOOKUP($E1372,$AI$88:$AW$92,COLUMN($AW:$AW)-COLUMN($AH:$AH),FALSE),IF($X1372="Unknown",VLOOKUP($E1372,$AI$95:$AW$99,COLUMN($AW:$AW)-COLUMN($AH:$AH),FALSE),0))</f>
        <v>0.13052013767768686</v>
      </c>
      <c r="S1372" s="87" cm="1">
        <f t="array" ref="S1372">VLOOKUP($E1372,$AI$111:$AW$115,COLUMN($AW:$AW)-COLUMN($AH:$AH),FALSE)</f>
        <v>410.28773999999999</v>
      </c>
      <c r="T1372" s="104">
        <f t="shared" si="379"/>
        <v>0.69043598844750287</v>
      </c>
      <c r="U1372" s="104">
        <f t="shared" si="380"/>
        <v>1676.8437337423691</v>
      </c>
      <c r="V1372" s="87" cm="1">
        <f t="array" ref="V1372">VLOOKUP($E1372,$AI$118:$AW$122,COLUMN($AW:$AW)-COLUMN($AH:$AH),FALSE)</f>
        <v>161.75600000000003</v>
      </c>
      <c r="W1372" s="87" t="str">
        <f t="shared" si="384"/>
        <v>Domestic</v>
      </c>
      <c r="X1372" s="87" t="str">
        <f t="shared" si="385"/>
        <v>Non-local</v>
      </c>
      <c r="Y1372" s="104"/>
      <c r="Z1372" s="87" t="str">
        <f t="shared" si="381"/>
        <v>USA</v>
      </c>
      <c r="AA1372" s="87" t="str">
        <f t="shared" si="382"/>
        <v>USA</v>
      </c>
      <c r="AB1372" s="82" cm="1">
        <f t="array" ref="AB1372">VLOOKUP(B1372,'GDP per Capita'!$T$2:$V$4235,COLUMN('GDP per Capita'!$V:$V)-COLUMN('GDP per Capita'!$S:$S),FALSE)</f>
        <v>63809.64</v>
      </c>
      <c r="AC1372" s="82">
        <f t="shared" si="386"/>
        <v>63809.64</v>
      </c>
      <c r="AD1372" s="82">
        <f t="shared" si="387"/>
        <v>63809.64</v>
      </c>
      <c r="AE1372" s="88">
        <f t="shared" si="383"/>
        <v>2.6278846483734575E-2</v>
      </c>
    </row>
    <row r="1373" spans="1:31">
      <c r="A1373" s="77" t="s">
        <v>1118</v>
      </c>
      <c r="B1373" s="77">
        <v>1372</v>
      </c>
      <c r="C1373" s="77" t="s">
        <v>29</v>
      </c>
      <c r="D1373" s="77" t="s">
        <v>29</v>
      </c>
      <c r="E1373" s="77">
        <v>2020</v>
      </c>
      <c r="F1373" s="77">
        <v>39.215621300000002</v>
      </c>
      <c r="G1373" s="77">
        <v>-76.858204900000004</v>
      </c>
      <c r="H1373" s="77">
        <v>0</v>
      </c>
      <c r="I1373" s="77" t="s">
        <v>881</v>
      </c>
      <c r="J1373" s="77">
        <v>43.074761000000002</v>
      </c>
      <c r="K1373" s="77">
        <v>-89.383761300000003</v>
      </c>
      <c r="L1373" s="77">
        <v>2263.54413508173</v>
      </c>
      <c r="M1373" s="77">
        <v>0.46052087784050999</v>
      </c>
      <c r="N1373" s="77">
        <v>0</v>
      </c>
      <c r="O1373" s="77">
        <v>434.600473935693</v>
      </c>
      <c r="P1373" s="87" cm="1">
        <f t="array" ref="P1373">IF($X1373="Non-local",VLOOKUP($E1373,$AI$64:$AW$68,COLUMN($AW:$AW)-COLUMN($AH:$AH),FALSE),IF($X1373="Unknown",VLOOKUP($E1373,$AI$71:$AW$75,COLUMN($AW:$AW)-COLUMN($AH:$AH),FALSE),0))</f>
        <v>224</v>
      </c>
      <c r="Q1373" s="87" cm="1">
        <f t="array" ref="Q1373">IF($X1373="Non-local",VLOOKUP($E1373,$AI$40:$AW$44,COLUMN($AW:$AW)-COLUMN($AH:$AH),FALSE),IF($X1373="Unknown",VLOOKUP($E1373,$AI$47:$AW$51,COLUMN($AW:$AW)-COLUMN($AH:$AH),FALSE),0))</f>
        <v>470.18520000000001</v>
      </c>
      <c r="R1373" s="87" cm="1">
        <f t="array" ref="R1373">IF($X1373="Non-local",VLOOKUP($E1373,$AI$88:$AW$92,COLUMN($AW:$AW)-COLUMN($AH:$AH),FALSE),IF($X1373="Unknown",VLOOKUP($E1373,$AI$95:$AW$99,COLUMN($AW:$AW)-COLUMN($AH:$AH),FALSE),0))</f>
        <v>0.13052013767768686</v>
      </c>
      <c r="S1373" s="87" cm="1">
        <f t="array" ref="S1373">VLOOKUP($E1373,$AI$111:$AW$115,COLUMN($AW:$AW)-COLUMN($AH:$AH),FALSE)</f>
        <v>410.28773999999999</v>
      </c>
      <c r="T1373" s="104">
        <f t="shared" si="379"/>
        <v>0.59104101551819688</v>
      </c>
      <c r="U1373" s="104">
        <f t="shared" si="380"/>
        <v>1539.073413935693</v>
      </c>
      <c r="V1373" s="87" cm="1">
        <f t="array" ref="V1373">VLOOKUP($E1373,$AI$118:$AW$122,COLUMN($AW:$AW)-COLUMN($AH:$AH),FALSE)</f>
        <v>161.75600000000003</v>
      </c>
      <c r="W1373" s="87" t="str">
        <f t="shared" si="384"/>
        <v>Domestic</v>
      </c>
      <c r="X1373" s="87" t="str">
        <f t="shared" si="385"/>
        <v>Non-local</v>
      </c>
      <c r="Y1373" s="104"/>
      <c r="Z1373" s="87" t="str">
        <f t="shared" si="381"/>
        <v>USA</v>
      </c>
      <c r="AA1373" s="87" t="str">
        <f t="shared" si="382"/>
        <v>USA</v>
      </c>
      <c r="AB1373" s="82" cm="1">
        <f t="array" ref="AB1373">VLOOKUP(B1373,'GDP per Capita'!$T$2:$V$4235,COLUMN('GDP per Capita'!$V:$V)-COLUMN('GDP per Capita'!$S:$S),FALSE)</f>
        <v>63809.64</v>
      </c>
      <c r="AC1373" s="82">
        <f t="shared" si="386"/>
        <v>63809.64</v>
      </c>
      <c r="AD1373" s="82">
        <f t="shared" si="387"/>
        <v>63809.64</v>
      </c>
      <c r="AE1373" s="88">
        <f t="shared" si="383"/>
        <v>2.4119763313751545E-2</v>
      </c>
    </row>
    <row r="1374" spans="1:31">
      <c r="A1374" s="77" t="s">
        <v>1468</v>
      </c>
      <c r="B1374" s="77">
        <v>1373</v>
      </c>
      <c r="C1374" s="77" t="s">
        <v>29</v>
      </c>
      <c r="D1374" s="77" t="s">
        <v>29</v>
      </c>
      <c r="E1374" s="77">
        <v>2020</v>
      </c>
      <c r="F1374" s="77">
        <v>29.616067099999999</v>
      </c>
      <c r="G1374" s="77">
        <v>-95.557722099999907</v>
      </c>
      <c r="H1374" s="77">
        <v>0</v>
      </c>
      <c r="I1374" s="77" t="s">
        <v>881</v>
      </c>
      <c r="J1374" s="77">
        <v>43.074761000000002</v>
      </c>
      <c r="K1374" s="77">
        <v>-89.383761300000003</v>
      </c>
      <c r="L1374" s="77">
        <v>3188.4739869794398</v>
      </c>
      <c r="M1374" s="77">
        <v>0.59292957832884396</v>
      </c>
      <c r="N1374" s="77">
        <v>0</v>
      </c>
      <c r="O1374" s="77">
        <v>612.18700550005406</v>
      </c>
      <c r="P1374" s="87" cm="1">
        <f t="array" ref="P1374">IF($X1374="Non-local",VLOOKUP($E1374,$AI$64:$AW$68,COLUMN($AW:$AW)-COLUMN($AH:$AH),FALSE),IF($X1374="Unknown",VLOOKUP($E1374,$AI$71:$AW$75,COLUMN($AW:$AW)-COLUMN($AH:$AH),FALSE),0))</f>
        <v>224</v>
      </c>
      <c r="Q1374" s="87" cm="1">
        <f t="array" ref="Q1374">IF($X1374="Non-local",VLOOKUP($E1374,$AI$40:$AW$44,COLUMN($AW:$AW)-COLUMN($AH:$AH),FALSE),IF($X1374="Unknown",VLOOKUP($E1374,$AI$47:$AW$51,COLUMN($AW:$AW)-COLUMN($AH:$AH),FALSE),0))</f>
        <v>470.18520000000001</v>
      </c>
      <c r="R1374" s="87" cm="1">
        <f t="array" ref="R1374">IF($X1374="Non-local",VLOOKUP($E1374,$AI$88:$AW$92,COLUMN($AW:$AW)-COLUMN($AH:$AH),FALSE),IF($X1374="Unknown",VLOOKUP($E1374,$AI$95:$AW$99,COLUMN($AW:$AW)-COLUMN($AH:$AH),FALSE),0))</f>
        <v>0.13052013767768686</v>
      </c>
      <c r="S1374" s="87" cm="1">
        <f t="array" ref="S1374">VLOOKUP($E1374,$AI$111:$AW$115,COLUMN($AW:$AW)-COLUMN($AH:$AH),FALSE)</f>
        <v>410.28773999999999</v>
      </c>
      <c r="T1374" s="104">
        <f t="shared" si="379"/>
        <v>0.72344971600653085</v>
      </c>
      <c r="U1374" s="104">
        <f t="shared" si="380"/>
        <v>1716.6599455000539</v>
      </c>
      <c r="V1374" s="87" cm="1">
        <f t="array" ref="V1374">VLOOKUP($E1374,$AI$118:$AW$122,COLUMN($AW:$AW)-COLUMN($AH:$AH),FALSE)</f>
        <v>161.75600000000003</v>
      </c>
      <c r="W1374" s="87" t="str">
        <f t="shared" si="384"/>
        <v>Domestic</v>
      </c>
      <c r="X1374" s="87" t="str">
        <f t="shared" si="385"/>
        <v>Non-local</v>
      </c>
      <c r="Y1374" s="104"/>
      <c r="Z1374" s="87" t="str">
        <f t="shared" si="381"/>
        <v>USA</v>
      </c>
      <c r="AA1374" s="87" t="str">
        <f t="shared" si="382"/>
        <v>USA</v>
      </c>
      <c r="AB1374" s="82" cm="1">
        <f t="array" ref="AB1374">VLOOKUP(B1374,'GDP per Capita'!$T$2:$V$4235,COLUMN('GDP per Capita'!$V:$V)-COLUMN('GDP per Capita'!$S:$S),FALSE)</f>
        <v>63809.64</v>
      </c>
      <c r="AC1374" s="82">
        <f t="shared" si="386"/>
        <v>63809.64</v>
      </c>
      <c r="AD1374" s="82">
        <f t="shared" si="387"/>
        <v>63809.64</v>
      </c>
      <c r="AE1374" s="88">
        <f t="shared" si="383"/>
        <v>2.6902830755667229E-2</v>
      </c>
    </row>
    <row r="1375" spans="1:31">
      <c r="A1375" s="77" t="s">
        <v>886</v>
      </c>
      <c r="B1375" s="77">
        <v>1374</v>
      </c>
      <c r="C1375" s="77" t="s">
        <v>29</v>
      </c>
      <c r="D1375" s="77" t="s">
        <v>29</v>
      </c>
      <c r="E1375" s="77">
        <v>2020</v>
      </c>
      <c r="F1375" s="77">
        <v>39.284749400000003</v>
      </c>
      <c r="G1375" s="77">
        <v>-76.620474639699793</v>
      </c>
      <c r="H1375" s="77">
        <v>0</v>
      </c>
      <c r="I1375" s="77" t="s">
        <v>881</v>
      </c>
      <c r="J1375" s="77">
        <v>43.074761000000002</v>
      </c>
      <c r="K1375" s="77">
        <v>-89.383761300000003</v>
      </c>
      <c r="L1375" s="77">
        <v>2293.6142511822</v>
      </c>
      <c r="M1375" s="77">
        <v>0.46449147956658998</v>
      </c>
      <c r="N1375" s="77">
        <v>0</v>
      </c>
      <c r="O1375" s="77">
        <v>440.37393622698198</v>
      </c>
      <c r="P1375" s="87" cm="1">
        <f t="array" ref="P1375">IF($X1375="Non-local",VLOOKUP($E1375,$AI$64:$AW$68,COLUMN($AW:$AW)-COLUMN($AH:$AH),FALSE),IF($X1375="Unknown",VLOOKUP($E1375,$AI$71:$AW$75,COLUMN($AW:$AW)-COLUMN($AH:$AH),FALSE),0))</f>
        <v>224</v>
      </c>
      <c r="Q1375" s="87" cm="1">
        <f t="array" ref="Q1375">IF($X1375="Non-local",VLOOKUP($E1375,$AI$40:$AW$44,COLUMN($AW:$AW)-COLUMN($AH:$AH),FALSE),IF($X1375="Unknown",VLOOKUP($E1375,$AI$47:$AW$51,COLUMN($AW:$AW)-COLUMN($AH:$AH),FALSE),0))</f>
        <v>470.18520000000001</v>
      </c>
      <c r="R1375" s="87" cm="1">
        <f t="array" ref="R1375">IF($X1375="Non-local",VLOOKUP($E1375,$AI$88:$AW$92,COLUMN($AW:$AW)-COLUMN($AH:$AH),FALSE),IF($X1375="Unknown",VLOOKUP($E1375,$AI$95:$AW$99,COLUMN($AW:$AW)-COLUMN($AH:$AH),FALSE),0))</f>
        <v>0.13052013767768686</v>
      </c>
      <c r="S1375" s="87" cm="1">
        <f t="array" ref="S1375">VLOOKUP($E1375,$AI$111:$AW$115,COLUMN($AW:$AW)-COLUMN($AH:$AH),FALSE)</f>
        <v>410.28773999999999</v>
      </c>
      <c r="T1375" s="104">
        <f t="shared" si="379"/>
        <v>0.59501161724427687</v>
      </c>
      <c r="U1375" s="104">
        <f t="shared" si="380"/>
        <v>1544.846876226982</v>
      </c>
      <c r="V1375" s="87" cm="1">
        <f t="array" ref="V1375">VLOOKUP($E1375,$AI$118:$AW$122,COLUMN($AW:$AW)-COLUMN($AH:$AH),FALSE)</f>
        <v>161.75600000000003</v>
      </c>
      <c r="W1375" s="87" t="str">
        <f t="shared" si="384"/>
        <v>Domestic</v>
      </c>
      <c r="X1375" s="87" t="str">
        <f t="shared" si="385"/>
        <v>Non-local</v>
      </c>
      <c r="Y1375" s="104"/>
      <c r="Z1375" s="87" t="str">
        <f t="shared" si="381"/>
        <v>USA</v>
      </c>
      <c r="AA1375" s="87" t="str">
        <f t="shared" si="382"/>
        <v>USA</v>
      </c>
      <c r="AB1375" s="82" cm="1">
        <f t="array" ref="AB1375">VLOOKUP(B1375,'GDP per Capita'!$T$2:$V$4235,COLUMN('GDP per Capita'!$V:$V)-COLUMN('GDP per Capita'!$S:$S),FALSE)</f>
        <v>63809.64</v>
      </c>
      <c r="AC1375" s="82">
        <f t="shared" si="386"/>
        <v>63809.64</v>
      </c>
      <c r="AD1375" s="82">
        <f t="shared" si="387"/>
        <v>63809.64</v>
      </c>
      <c r="AE1375" s="88">
        <f t="shared" si="383"/>
        <v>2.4210242781921069E-2</v>
      </c>
    </row>
    <row r="1376" spans="1:31">
      <c r="A1376" s="77" t="s">
        <v>1365</v>
      </c>
      <c r="B1376" s="77">
        <v>1375</v>
      </c>
      <c r="C1376" s="77" t="s">
        <v>29</v>
      </c>
      <c r="D1376" s="77" t="s">
        <v>29</v>
      </c>
      <c r="E1376" s="77">
        <v>2020</v>
      </c>
      <c r="F1376" s="77">
        <v>32.776895600000003</v>
      </c>
      <c r="G1376" s="77">
        <v>-96.797299099999904</v>
      </c>
      <c r="H1376" s="77">
        <v>0</v>
      </c>
      <c r="I1376" s="77" t="s">
        <v>881</v>
      </c>
      <c r="J1376" s="77">
        <v>43.074761000000002</v>
      </c>
      <c r="K1376" s="77">
        <v>-89.383761300000003</v>
      </c>
      <c r="L1376" s="77">
        <v>2631.0278656953201</v>
      </c>
      <c r="M1376" s="77">
        <v>0.50904518450448899</v>
      </c>
      <c r="N1376" s="77">
        <v>0</v>
      </c>
      <c r="O1376" s="77">
        <v>505.15735021350201</v>
      </c>
      <c r="P1376" s="87" cm="1">
        <f t="array" ref="P1376">IF($X1376="Non-local",VLOOKUP($E1376,$AI$64:$AW$68,COLUMN($AW:$AW)-COLUMN($AH:$AH),FALSE),IF($X1376="Unknown",VLOOKUP($E1376,$AI$71:$AW$75,COLUMN($AW:$AW)-COLUMN($AH:$AH),FALSE),0))</f>
        <v>224</v>
      </c>
      <c r="Q1376" s="87" cm="1">
        <f t="array" ref="Q1376">IF($X1376="Non-local",VLOOKUP($E1376,$AI$40:$AW$44,COLUMN($AW:$AW)-COLUMN($AH:$AH),FALSE),IF($X1376="Unknown",VLOOKUP($E1376,$AI$47:$AW$51,COLUMN($AW:$AW)-COLUMN($AH:$AH),FALSE),0))</f>
        <v>470.18520000000001</v>
      </c>
      <c r="R1376" s="87" cm="1">
        <f t="array" ref="R1376">IF($X1376="Non-local",VLOOKUP($E1376,$AI$88:$AW$92,COLUMN($AW:$AW)-COLUMN($AH:$AH),FALSE),IF($X1376="Unknown",VLOOKUP($E1376,$AI$95:$AW$99,COLUMN($AW:$AW)-COLUMN($AH:$AH),FALSE),0))</f>
        <v>0.13052013767768686</v>
      </c>
      <c r="S1376" s="87" cm="1">
        <f t="array" ref="S1376">VLOOKUP($E1376,$AI$111:$AW$115,COLUMN($AW:$AW)-COLUMN($AH:$AH),FALSE)</f>
        <v>410.28773999999999</v>
      </c>
      <c r="T1376" s="104">
        <f t="shared" si="379"/>
        <v>0.63956532218217588</v>
      </c>
      <c r="U1376" s="104">
        <f t="shared" si="380"/>
        <v>1609.6302902135019</v>
      </c>
      <c r="V1376" s="87" cm="1">
        <f t="array" ref="V1376">VLOOKUP($E1376,$AI$118:$AW$122,COLUMN($AW:$AW)-COLUMN($AH:$AH),FALSE)</f>
        <v>161.75600000000003</v>
      </c>
      <c r="W1376" s="87" t="str">
        <f t="shared" si="384"/>
        <v>Domestic</v>
      </c>
      <c r="X1376" s="87" t="str">
        <f t="shared" si="385"/>
        <v>Non-local</v>
      </c>
      <c r="Y1376" s="104"/>
      <c r="Z1376" s="87" t="str">
        <f t="shared" si="381"/>
        <v>USA</v>
      </c>
      <c r="AA1376" s="87" t="str">
        <f t="shared" si="382"/>
        <v>USA</v>
      </c>
      <c r="AB1376" s="82" cm="1">
        <f t="array" ref="AB1376">VLOOKUP(B1376,'GDP per Capita'!$T$2:$V$4235,COLUMN('GDP per Capita'!$V:$V)-COLUMN('GDP per Capita'!$S:$S),FALSE)</f>
        <v>63809.64</v>
      </c>
      <c r="AC1376" s="82">
        <f t="shared" si="386"/>
        <v>63809.64</v>
      </c>
      <c r="AD1376" s="82">
        <f t="shared" si="387"/>
        <v>63809.64</v>
      </c>
      <c r="AE1376" s="88">
        <f t="shared" si="383"/>
        <v>2.5225503391235273E-2</v>
      </c>
    </row>
    <row r="1377" spans="1:31">
      <c r="A1377" s="77" t="s">
        <v>1079</v>
      </c>
      <c r="B1377" s="77">
        <v>1376</v>
      </c>
      <c r="C1377" s="77" t="s">
        <v>29</v>
      </c>
      <c r="D1377" s="77" t="s">
        <v>29</v>
      </c>
      <c r="E1377" s="77">
        <v>2020</v>
      </c>
      <c r="F1377" s="77">
        <v>39.962260100000002</v>
      </c>
      <c r="G1377" s="77">
        <v>-83.000706499999893</v>
      </c>
      <c r="H1377" s="77">
        <v>0</v>
      </c>
      <c r="I1377" s="77" t="s">
        <v>881</v>
      </c>
      <c r="J1377" s="77">
        <v>43.074761000000002</v>
      </c>
      <c r="K1377" s="77">
        <v>-89.383761300000003</v>
      </c>
      <c r="L1377" s="77">
        <v>1267.8143890352301</v>
      </c>
      <c r="M1377" s="77">
        <v>0.32903996718650402</v>
      </c>
      <c r="N1377" s="77">
        <v>0</v>
      </c>
      <c r="O1377" s="77">
        <v>243.420362694765</v>
      </c>
      <c r="P1377" s="87" cm="1">
        <f t="array" ref="P1377">IF($X1377="Non-local",VLOOKUP($E1377,$AI$64:$AW$68,COLUMN($AW:$AW)-COLUMN($AH:$AH),FALSE),IF($X1377="Unknown",VLOOKUP($E1377,$AI$71:$AW$75,COLUMN($AW:$AW)-COLUMN($AH:$AH),FALSE),0))</f>
        <v>224</v>
      </c>
      <c r="Q1377" s="87" cm="1">
        <f t="array" ref="Q1377">IF($X1377="Non-local",VLOOKUP($E1377,$AI$40:$AW$44,COLUMN($AW:$AW)-COLUMN($AH:$AH),FALSE),IF($X1377="Unknown",VLOOKUP($E1377,$AI$47:$AW$51,COLUMN($AW:$AW)-COLUMN($AH:$AH),FALSE),0))</f>
        <v>470.18520000000001</v>
      </c>
      <c r="R1377" s="87" cm="1">
        <f t="array" ref="R1377">IF($X1377="Non-local",VLOOKUP($E1377,$AI$88:$AW$92,COLUMN($AW:$AW)-COLUMN($AH:$AH),FALSE),IF($X1377="Unknown",VLOOKUP($E1377,$AI$95:$AW$99,COLUMN($AW:$AW)-COLUMN($AH:$AH),FALSE),0))</f>
        <v>0.13052013767768686</v>
      </c>
      <c r="S1377" s="87" cm="1">
        <f t="array" ref="S1377">VLOOKUP($E1377,$AI$111:$AW$115,COLUMN($AW:$AW)-COLUMN($AH:$AH),FALSE)</f>
        <v>410.28773999999999</v>
      </c>
      <c r="T1377" s="104">
        <f t="shared" si="379"/>
        <v>0.45956010486419085</v>
      </c>
      <c r="U1377" s="104">
        <f t="shared" si="380"/>
        <v>1347.893302694765</v>
      </c>
      <c r="V1377" s="87" cm="1">
        <f t="array" ref="V1377">VLOOKUP($E1377,$AI$118:$AW$122,COLUMN($AW:$AW)-COLUMN($AH:$AH),FALSE)</f>
        <v>161.75600000000003</v>
      </c>
      <c r="W1377" s="87" t="str">
        <f t="shared" si="384"/>
        <v>Domestic</v>
      </c>
      <c r="X1377" s="87" t="str">
        <f t="shared" si="385"/>
        <v>Non-local</v>
      </c>
      <c r="Y1377" s="104"/>
      <c r="Z1377" s="87" t="str">
        <f t="shared" si="381"/>
        <v>USA</v>
      </c>
      <c r="AA1377" s="87" t="str">
        <f t="shared" si="382"/>
        <v>USA</v>
      </c>
      <c r="AB1377" s="82" cm="1">
        <f t="array" ref="AB1377">VLOOKUP(B1377,'GDP per Capita'!$T$2:$V$4235,COLUMN('GDP per Capita'!$V:$V)-COLUMN('GDP per Capita'!$S:$S),FALSE)</f>
        <v>63809.64</v>
      </c>
      <c r="AC1377" s="82">
        <f t="shared" si="386"/>
        <v>63809.64</v>
      </c>
      <c r="AD1377" s="82">
        <f t="shared" si="387"/>
        <v>63809.64</v>
      </c>
      <c r="AE1377" s="88">
        <f t="shared" si="383"/>
        <v>2.1123662548398096E-2</v>
      </c>
    </row>
    <row r="1378" spans="1:31">
      <c r="A1378" s="77" t="s">
        <v>1332</v>
      </c>
      <c r="B1378" s="77">
        <v>1377</v>
      </c>
      <c r="C1378" s="77" t="s">
        <v>29</v>
      </c>
      <c r="D1378" s="77" t="s">
        <v>29</v>
      </c>
      <c r="E1378" s="77">
        <v>2020</v>
      </c>
      <c r="F1378" s="77">
        <v>42.4850931</v>
      </c>
      <c r="G1378" s="77">
        <v>-71.432839999999999</v>
      </c>
      <c r="H1378" s="77">
        <v>0</v>
      </c>
      <c r="I1378" s="77" t="s">
        <v>881</v>
      </c>
      <c r="J1378" s="77">
        <v>43.074761000000002</v>
      </c>
      <c r="K1378" s="77">
        <v>-89.383761300000003</v>
      </c>
      <c r="L1378" s="77">
        <v>2927.4174551667202</v>
      </c>
      <c r="M1378" s="77">
        <v>0.55137006834646995</v>
      </c>
      <c r="N1378" s="77">
        <v>0</v>
      </c>
      <c r="O1378" s="77">
        <v>562.06415139201204</v>
      </c>
      <c r="P1378" s="87" cm="1">
        <f t="array" ref="P1378">IF($X1378="Non-local",VLOOKUP($E1378,$AI$64:$AW$68,COLUMN($AW:$AW)-COLUMN($AH:$AH),FALSE),IF($X1378="Unknown",VLOOKUP($E1378,$AI$71:$AW$75,COLUMN($AW:$AW)-COLUMN($AH:$AH),FALSE),0))</f>
        <v>224</v>
      </c>
      <c r="Q1378" s="87" cm="1">
        <f t="array" ref="Q1378">IF($X1378="Non-local",VLOOKUP($E1378,$AI$40:$AW$44,COLUMN($AW:$AW)-COLUMN($AH:$AH),FALSE),IF($X1378="Unknown",VLOOKUP($E1378,$AI$47:$AW$51,COLUMN($AW:$AW)-COLUMN($AH:$AH),FALSE),0))</f>
        <v>470.18520000000001</v>
      </c>
      <c r="R1378" s="87" cm="1">
        <f t="array" ref="R1378">IF($X1378="Non-local",VLOOKUP($E1378,$AI$88:$AW$92,COLUMN($AW:$AW)-COLUMN($AH:$AH),FALSE),IF($X1378="Unknown",VLOOKUP($E1378,$AI$95:$AW$99,COLUMN($AW:$AW)-COLUMN($AH:$AH),FALSE),0))</f>
        <v>0.13052013767768686</v>
      </c>
      <c r="S1378" s="87" cm="1">
        <f t="array" ref="S1378">VLOOKUP($E1378,$AI$111:$AW$115,COLUMN($AW:$AW)-COLUMN($AH:$AH),FALSE)</f>
        <v>410.28773999999999</v>
      </c>
      <c r="T1378" s="104">
        <f t="shared" si="379"/>
        <v>0.68189020602415684</v>
      </c>
      <c r="U1378" s="104">
        <f t="shared" si="380"/>
        <v>1666.5370913920121</v>
      </c>
      <c r="V1378" s="87" cm="1">
        <f t="array" ref="V1378">VLOOKUP($E1378,$AI$118:$AW$122,COLUMN($AW:$AW)-COLUMN($AH:$AH),FALSE)</f>
        <v>161.75600000000003</v>
      </c>
      <c r="W1378" s="87" t="str">
        <f t="shared" si="384"/>
        <v>Domestic</v>
      </c>
      <c r="X1378" s="87" t="str">
        <f t="shared" si="385"/>
        <v>Non-local</v>
      </c>
      <c r="Y1378" s="104"/>
      <c r="Z1378" s="87" t="str">
        <f t="shared" si="381"/>
        <v>USA</v>
      </c>
      <c r="AA1378" s="87" t="str">
        <f t="shared" si="382"/>
        <v>USA</v>
      </c>
      <c r="AB1378" s="82" cm="1">
        <f t="array" ref="AB1378">VLOOKUP(B1378,'GDP per Capita'!$T$2:$V$4235,COLUMN('GDP per Capita'!$V:$V)-COLUMN('GDP per Capita'!$S:$S),FALSE)</f>
        <v>63809.64</v>
      </c>
      <c r="AC1378" s="82">
        <f t="shared" si="386"/>
        <v>63809.64</v>
      </c>
      <c r="AD1378" s="82">
        <f t="shared" si="387"/>
        <v>63809.64</v>
      </c>
      <c r="AE1378" s="88">
        <f t="shared" si="383"/>
        <v>2.6117324770865532E-2</v>
      </c>
    </row>
    <row r="1379" spans="1:31">
      <c r="A1379" s="77" t="s">
        <v>927</v>
      </c>
      <c r="B1379" s="77">
        <v>1378</v>
      </c>
      <c r="C1379" s="77" t="s">
        <v>29</v>
      </c>
      <c r="D1379" s="77" t="s">
        <v>29</v>
      </c>
      <c r="E1379" s="77">
        <v>2020</v>
      </c>
      <c r="F1379" s="77">
        <v>34.147645199999999</v>
      </c>
      <c r="G1379" s="77">
        <v>-118.1444779</v>
      </c>
      <c r="H1379" s="77">
        <v>0</v>
      </c>
      <c r="I1379" s="77" t="s">
        <v>881</v>
      </c>
      <c r="J1379" s="77">
        <v>43.074761000000002</v>
      </c>
      <c r="K1379" s="77">
        <v>-89.383761300000003</v>
      </c>
      <c r="L1379" s="77">
        <v>5344.7305889170102</v>
      </c>
      <c r="M1379" s="77">
        <v>0.923184194272757</v>
      </c>
      <c r="N1379" s="77">
        <v>0</v>
      </c>
      <c r="O1379" s="77">
        <v>641.367670670042</v>
      </c>
      <c r="P1379" s="87" cm="1">
        <f t="array" ref="P1379">IF($X1379="Non-local",VLOOKUP($E1379,$AI$64:$AW$68,COLUMN($AW:$AW)-COLUMN($AH:$AH),FALSE),IF($X1379="Unknown",VLOOKUP($E1379,$AI$71:$AW$75,COLUMN($AW:$AW)-COLUMN($AH:$AH),FALSE),0))</f>
        <v>224</v>
      </c>
      <c r="Q1379" s="87" cm="1">
        <f t="array" ref="Q1379">IF($X1379="Non-local",VLOOKUP($E1379,$AI$40:$AW$44,COLUMN($AW:$AW)-COLUMN($AH:$AH),FALSE),IF($X1379="Unknown",VLOOKUP($E1379,$AI$47:$AW$51,COLUMN($AW:$AW)-COLUMN($AH:$AH),FALSE),0))</f>
        <v>470.18520000000001</v>
      </c>
      <c r="R1379" s="87" cm="1">
        <f t="array" ref="R1379">IF($X1379="Non-local",VLOOKUP($E1379,$AI$88:$AW$92,COLUMN($AW:$AW)-COLUMN($AH:$AH),FALSE),IF($X1379="Unknown",VLOOKUP($E1379,$AI$95:$AW$99,COLUMN($AW:$AW)-COLUMN($AH:$AH),FALSE),0))</f>
        <v>0.13052013767768686</v>
      </c>
      <c r="S1379" s="87" cm="1">
        <f t="array" ref="S1379">VLOOKUP($E1379,$AI$111:$AW$115,COLUMN($AW:$AW)-COLUMN($AH:$AH),FALSE)</f>
        <v>410.28773999999999</v>
      </c>
      <c r="T1379" s="104">
        <f t="shared" si="379"/>
        <v>1.0537043319504438</v>
      </c>
      <c r="U1379" s="104">
        <f t="shared" si="380"/>
        <v>1745.840610670042</v>
      </c>
      <c r="V1379" s="87" cm="1">
        <f t="array" ref="V1379">VLOOKUP($E1379,$AI$118:$AW$122,COLUMN($AW:$AW)-COLUMN($AH:$AH),FALSE)</f>
        <v>161.75600000000003</v>
      </c>
      <c r="W1379" s="87" t="str">
        <f t="shared" si="384"/>
        <v>Domestic</v>
      </c>
      <c r="X1379" s="87" t="str">
        <f t="shared" si="385"/>
        <v>Non-local</v>
      </c>
      <c r="Y1379" s="104"/>
      <c r="Z1379" s="87" t="str">
        <f t="shared" si="381"/>
        <v>USA</v>
      </c>
      <c r="AA1379" s="87" t="str">
        <f t="shared" si="382"/>
        <v>USA</v>
      </c>
      <c r="AB1379" s="82" cm="1">
        <f t="array" ref="AB1379">VLOOKUP(B1379,'GDP per Capita'!$T$2:$V$4235,COLUMN('GDP per Capita'!$V:$V)-COLUMN('GDP per Capita'!$S:$S),FALSE)</f>
        <v>63809.64</v>
      </c>
      <c r="AC1379" s="82">
        <f t="shared" si="386"/>
        <v>63809.64</v>
      </c>
      <c r="AD1379" s="82">
        <f t="shared" si="387"/>
        <v>63809.64</v>
      </c>
      <c r="AE1379" s="88">
        <f t="shared" si="383"/>
        <v>2.7360138854725432E-2</v>
      </c>
    </row>
    <row r="1380" spans="1:31">
      <c r="A1380" s="77" t="s">
        <v>1168</v>
      </c>
      <c r="B1380" s="77">
        <v>1379</v>
      </c>
      <c r="C1380" s="77" t="s">
        <v>29</v>
      </c>
      <c r="D1380" s="77" t="s">
        <v>29</v>
      </c>
      <c r="E1380" s="77">
        <v>2020</v>
      </c>
      <c r="F1380" s="77">
        <v>39.629680899999997</v>
      </c>
      <c r="G1380" s="77">
        <v>-79.955943700000006</v>
      </c>
      <c r="H1380" s="77">
        <v>0</v>
      </c>
      <c r="I1380" s="77" t="s">
        <v>881</v>
      </c>
      <c r="J1380" s="77">
        <v>43.074761000000002</v>
      </c>
      <c r="K1380" s="77">
        <v>-89.383761300000003</v>
      </c>
      <c r="L1380" s="77">
        <v>1749.0455605131399</v>
      </c>
      <c r="M1380" s="77">
        <v>0.392584029129246</v>
      </c>
      <c r="N1380" s="77">
        <v>0</v>
      </c>
      <c r="O1380" s="77">
        <v>335.816747618524</v>
      </c>
      <c r="P1380" s="87" cm="1">
        <f t="array" ref="P1380">IF($X1380="Non-local",VLOOKUP($E1380,$AI$64:$AW$68,COLUMN($AW:$AW)-COLUMN($AH:$AH),FALSE),IF($X1380="Unknown",VLOOKUP($E1380,$AI$71:$AW$75,COLUMN($AW:$AW)-COLUMN($AH:$AH),FALSE),0))</f>
        <v>224</v>
      </c>
      <c r="Q1380" s="87" cm="1">
        <f t="array" ref="Q1380">IF($X1380="Non-local",VLOOKUP($E1380,$AI$40:$AW$44,COLUMN($AW:$AW)-COLUMN($AH:$AH),FALSE),IF($X1380="Unknown",VLOOKUP($E1380,$AI$47:$AW$51,COLUMN($AW:$AW)-COLUMN($AH:$AH),FALSE),0))</f>
        <v>470.18520000000001</v>
      </c>
      <c r="R1380" s="87" cm="1">
        <f t="array" ref="R1380">IF($X1380="Non-local",VLOOKUP($E1380,$AI$88:$AW$92,COLUMN($AW:$AW)-COLUMN($AH:$AH),FALSE),IF($X1380="Unknown",VLOOKUP($E1380,$AI$95:$AW$99,COLUMN($AW:$AW)-COLUMN($AH:$AH),FALSE),0))</f>
        <v>0.13052013767768686</v>
      </c>
      <c r="S1380" s="87" cm="1">
        <f t="array" ref="S1380">VLOOKUP($E1380,$AI$111:$AW$115,COLUMN($AW:$AW)-COLUMN($AH:$AH),FALSE)</f>
        <v>410.28773999999999</v>
      </c>
      <c r="T1380" s="104">
        <f t="shared" si="379"/>
        <v>0.52310416680693284</v>
      </c>
      <c r="U1380" s="104">
        <f t="shared" si="380"/>
        <v>1440.2896876185239</v>
      </c>
      <c r="V1380" s="87" cm="1">
        <f t="array" ref="V1380">VLOOKUP($E1380,$AI$118:$AW$122,COLUMN($AW:$AW)-COLUMN($AH:$AH),FALSE)</f>
        <v>161.75600000000003</v>
      </c>
      <c r="W1380" s="87" t="str">
        <f t="shared" si="384"/>
        <v>Domestic</v>
      </c>
      <c r="X1380" s="87" t="str">
        <f t="shared" si="385"/>
        <v>Non-local</v>
      </c>
      <c r="Y1380" s="104"/>
      <c r="Z1380" s="87" t="str">
        <f t="shared" si="381"/>
        <v>USA</v>
      </c>
      <c r="AA1380" s="87" t="str">
        <f t="shared" si="382"/>
        <v>USA</v>
      </c>
      <c r="AB1380" s="82" cm="1">
        <f t="array" ref="AB1380">VLOOKUP(B1380,'GDP per Capita'!$T$2:$V$4235,COLUMN('GDP per Capita'!$V:$V)-COLUMN('GDP per Capita'!$S:$S),FALSE)</f>
        <v>63809.64</v>
      </c>
      <c r="AC1380" s="82">
        <f t="shared" si="386"/>
        <v>63809.64</v>
      </c>
      <c r="AD1380" s="82">
        <f t="shared" si="387"/>
        <v>63809.64</v>
      </c>
      <c r="AE1380" s="88">
        <f t="shared" si="383"/>
        <v>2.257166295905327E-2</v>
      </c>
    </row>
    <row r="1381" spans="1:31">
      <c r="A1381" s="77" t="s">
        <v>938</v>
      </c>
      <c r="B1381" s="77">
        <v>1380</v>
      </c>
      <c r="C1381" s="77" t="s">
        <v>29</v>
      </c>
      <c r="D1381" s="77" t="s">
        <v>29</v>
      </c>
      <c r="E1381" s="77">
        <v>2020</v>
      </c>
      <c r="F1381" s="77">
        <v>43.074760999999903</v>
      </c>
      <c r="G1381" s="77">
        <v>-89.383761300000003</v>
      </c>
      <c r="H1381" s="77">
        <v>1</v>
      </c>
      <c r="I1381" s="77" t="s">
        <v>881</v>
      </c>
      <c r="J1381" s="77">
        <v>43.074761000000002</v>
      </c>
      <c r="K1381" s="77">
        <v>-89.383761300000003</v>
      </c>
      <c r="L1381" s="77">
        <v>7.0732408818940899E-13</v>
      </c>
      <c r="M1381" s="77">
        <v>0</v>
      </c>
      <c r="N1381" s="77">
        <v>0</v>
      </c>
      <c r="O1381" s="77">
        <v>0</v>
      </c>
      <c r="P1381" s="87" cm="1">
        <f t="array" ref="P1381">IF($X1381="Non-local",VLOOKUP($E1381,$AI$64:$AW$68,COLUMN($AW:$AW)-COLUMN($AH:$AH),FALSE),IF($X1381="Unknown",VLOOKUP($E1381,$AI$71:$AW$75,COLUMN($AW:$AW)-COLUMN($AH:$AH),FALSE),0))</f>
        <v>0</v>
      </c>
      <c r="Q1381" s="87" cm="1">
        <f t="array" ref="Q1381">IF($X1381="Non-local",VLOOKUP($E1381,$AI$40:$AW$44,COLUMN($AW:$AW)-COLUMN($AH:$AH),FALSE),IF($X1381="Unknown",VLOOKUP($E1381,$AI$47:$AW$51,COLUMN($AW:$AW)-COLUMN($AH:$AH),FALSE),0))</f>
        <v>0</v>
      </c>
      <c r="R1381" s="87" cm="1">
        <f t="array" ref="R1381">IF($X1381="Non-local",VLOOKUP($E1381,$AI$88:$AW$92,COLUMN($AW:$AW)-COLUMN($AH:$AH),FALSE),IF($X1381="Unknown",VLOOKUP($E1381,$AI$95:$AW$99,COLUMN($AW:$AW)-COLUMN($AH:$AH),FALSE),0))</f>
        <v>0</v>
      </c>
      <c r="S1381" s="87" cm="1">
        <f t="array" ref="S1381">VLOOKUP($E1381,$AI$111:$AW$115,COLUMN($AW:$AW)-COLUMN($AH:$AH),FALSE)</f>
        <v>410.28773999999999</v>
      </c>
      <c r="T1381" s="104">
        <f t="shared" si="379"/>
        <v>0</v>
      </c>
      <c r="U1381" s="104">
        <f t="shared" si="380"/>
        <v>410.28773999999999</v>
      </c>
      <c r="V1381" s="87" cm="1">
        <f t="array" ref="V1381">VLOOKUP($E1381,$AI$118:$AW$122,COLUMN($AW:$AW)-COLUMN($AH:$AH),FALSE)</f>
        <v>161.75600000000003</v>
      </c>
      <c r="W1381" s="87" t="str">
        <f t="shared" si="384"/>
        <v>Domestic</v>
      </c>
      <c r="X1381" s="87" t="str">
        <f t="shared" si="385"/>
        <v>Local</v>
      </c>
      <c r="Y1381" s="104"/>
      <c r="Z1381" s="87" t="str">
        <f t="shared" si="381"/>
        <v>USA</v>
      </c>
      <c r="AA1381" s="87" t="str">
        <f t="shared" si="382"/>
        <v>USA</v>
      </c>
      <c r="AB1381" s="82" cm="1">
        <f t="array" ref="AB1381">VLOOKUP(B1381,'GDP per Capita'!$T$2:$V$4235,COLUMN('GDP per Capita'!$V:$V)-COLUMN('GDP per Capita'!$S:$S),FALSE)</f>
        <v>63809.64</v>
      </c>
      <c r="AC1381" s="82">
        <f t="shared" si="386"/>
        <v>63809.64</v>
      </c>
      <c r="AD1381" s="82">
        <f t="shared" si="387"/>
        <v>63809.64</v>
      </c>
      <c r="AE1381" s="88">
        <f t="shared" si="383"/>
        <v>6.4298707844143927E-3</v>
      </c>
    </row>
    <row r="1382" spans="1:31">
      <c r="A1382" s="77" t="s">
        <v>1469</v>
      </c>
      <c r="B1382" s="77">
        <v>1381</v>
      </c>
      <c r="C1382" s="77" t="s">
        <v>29</v>
      </c>
      <c r="D1382" s="77" t="s">
        <v>29</v>
      </c>
      <c r="E1382" s="77">
        <v>2020</v>
      </c>
      <c r="F1382" s="77">
        <v>40.157417449999997</v>
      </c>
      <c r="G1382" s="77">
        <v>-74.832224029181205</v>
      </c>
      <c r="H1382" s="77">
        <v>0</v>
      </c>
      <c r="I1382" s="77" t="s">
        <v>881</v>
      </c>
      <c r="J1382" s="77">
        <v>43.074761000000002</v>
      </c>
      <c r="K1382" s="77">
        <v>-89.383761300000003</v>
      </c>
      <c r="L1382" s="77">
        <v>2501.2110091568102</v>
      </c>
      <c r="M1382" s="77">
        <v>0.49190354684256998</v>
      </c>
      <c r="N1382" s="77">
        <v>0</v>
      </c>
      <c r="O1382" s="77">
        <v>480.23251375810798</v>
      </c>
      <c r="P1382" s="87" cm="1">
        <f t="array" ref="P1382">IF($X1382="Non-local",VLOOKUP($E1382,$AI$64:$AW$68,COLUMN($AW:$AW)-COLUMN($AH:$AH),FALSE),IF($X1382="Unknown",VLOOKUP($E1382,$AI$71:$AW$75,COLUMN($AW:$AW)-COLUMN($AH:$AH),FALSE),0))</f>
        <v>224</v>
      </c>
      <c r="Q1382" s="87" cm="1">
        <f t="array" ref="Q1382">IF($X1382="Non-local",VLOOKUP($E1382,$AI$40:$AW$44,COLUMN($AW:$AW)-COLUMN($AH:$AH),FALSE),IF($X1382="Unknown",VLOOKUP($E1382,$AI$47:$AW$51,COLUMN($AW:$AW)-COLUMN($AH:$AH),FALSE),0))</f>
        <v>470.18520000000001</v>
      </c>
      <c r="R1382" s="87" cm="1">
        <f t="array" ref="R1382">IF($X1382="Non-local",VLOOKUP($E1382,$AI$88:$AW$92,COLUMN($AW:$AW)-COLUMN($AH:$AH),FALSE),IF($X1382="Unknown",VLOOKUP($E1382,$AI$95:$AW$99,COLUMN($AW:$AW)-COLUMN($AH:$AH),FALSE),0))</f>
        <v>0.13052013767768686</v>
      </c>
      <c r="S1382" s="87" cm="1">
        <f t="array" ref="S1382">VLOOKUP($E1382,$AI$111:$AW$115,COLUMN($AW:$AW)-COLUMN($AH:$AH),FALSE)</f>
        <v>410.28773999999999</v>
      </c>
      <c r="T1382" s="104">
        <f t="shared" si="379"/>
        <v>0.62242368452025687</v>
      </c>
      <c r="U1382" s="104">
        <f t="shared" si="380"/>
        <v>1584.705453758108</v>
      </c>
      <c r="V1382" s="87" cm="1">
        <f t="array" ref="V1382">VLOOKUP($E1382,$AI$118:$AW$122,COLUMN($AW:$AW)-COLUMN($AH:$AH),FALSE)</f>
        <v>161.75600000000003</v>
      </c>
      <c r="W1382" s="87" t="str">
        <f t="shared" si="384"/>
        <v>Domestic</v>
      </c>
      <c r="X1382" s="87" t="str">
        <f t="shared" si="385"/>
        <v>Non-local</v>
      </c>
      <c r="Y1382" s="104"/>
      <c r="Z1382" s="87" t="str">
        <f t="shared" si="381"/>
        <v>USA</v>
      </c>
      <c r="AA1382" s="87" t="str">
        <f t="shared" si="382"/>
        <v>USA</v>
      </c>
      <c r="AB1382" s="82" cm="1">
        <f t="array" ref="AB1382">VLOOKUP(B1382,'GDP per Capita'!$T$2:$V$4235,COLUMN('GDP per Capita'!$V:$V)-COLUMN('GDP per Capita'!$S:$S),FALSE)</f>
        <v>63809.64</v>
      </c>
      <c r="AC1382" s="82">
        <f t="shared" si="386"/>
        <v>63809.64</v>
      </c>
      <c r="AD1382" s="82">
        <f t="shared" si="387"/>
        <v>63809.64</v>
      </c>
      <c r="AE1382" s="88">
        <f t="shared" si="383"/>
        <v>2.4834890993870332E-2</v>
      </c>
    </row>
    <row r="1383" spans="1:31">
      <c r="A1383" s="77" t="s">
        <v>1470</v>
      </c>
      <c r="B1383" s="77">
        <v>1382</v>
      </c>
      <c r="C1383" s="77" t="s">
        <v>29</v>
      </c>
      <c r="D1383" s="77" t="s">
        <v>29</v>
      </c>
      <c r="E1383" s="77">
        <v>2020</v>
      </c>
      <c r="F1383" s="77">
        <v>32.957664799999897</v>
      </c>
      <c r="G1383" s="77">
        <v>-105.742721799999</v>
      </c>
      <c r="H1383" s="77">
        <v>0</v>
      </c>
      <c r="I1383" s="77" t="s">
        <v>881</v>
      </c>
      <c r="J1383" s="77">
        <v>43.074761000000002</v>
      </c>
      <c r="K1383" s="77">
        <v>-89.383761300000003</v>
      </c>
      <c r="L1383" s="77">
        <v>3632.5620346164601</v>
      </c>
      <c r="M1383" s="77">
        <v>0.66362722194139201</v>
      </c>
      <c r="N1383" s="77">
        <v>0</v>
      </c>
      <c r="O1383" s="77">
        <v>697.45191064636094</v>
      </c>
      <c r="P1383" s="87" cm="1">
        <f t="array" ref="P1383">IF($X1383="Non-local",VLOOKUP($E1383,$AI$64:$AW$68,COLUMN($AW:$AW)-COLUMN($AH:$AH),FALSE),IF($X1383="Unknown",VLOOKUP($E1383,$AI$71:$AW$75,COLUMN($AW:$AW)-COLUMN($AH:$AH),FALSE),0))</f>
        <v>224</v>
      </c>
      <c r="Q1383" s="87" cm="1">
        <f t="array" ref="Q1383">IF($X1383="Non-local",VLOOKUP($E1383,$AI$40:$AW$44,COLUMN($AW:$AW)-COLUMN($AH:$AH),FALSE),IF($X1383="Unknown",VLOOKUP($E1383,$AI$47:$AW$51,COLUMN($AW:$AW)-COLUMN($AH:$AH),FALSE),0))</f>
        <v>470.18520000000001</v>
      </c>
      <c r="R1383" s="87" cm="1">
        <f t="array" ref="R1383">IF($X1383="Non-local",VLOOKUP($E1383,$AI$88:$AW$92,COLUMN($AW:$AW)-COLUMN($AH:$AH),FALSE),IF($X1383="Unknown",VLOOKUP($E1383,$AI$95:$AW$99,COLUMN($AW:$AW)-COLUMN($AH:$AH),FALSE),0))</f>
        <v>0.13052013767768686</v>
      </c>
      <c r="S1383" s="87" cm="1">
        <f t="array" ref="S1383">VLOOKUP($E1383,$AI$111:$AW$115,COLUMN($AW:$AW)-COLUMN($AH:$AH),FALSE)</f>
        <v>410.28773999999999</v>
      </c>
      <c r="T1383" s="104">
        <f t="shared" si="379"/>
        <v>0.7941473596190789</v>
      </c>
      <c r="U1383" s="104">
        <f t="shared" si="380"/>
        <v>1801.9248506463609</v>
      </c>
      <c r="V1383" s="87" cm="1">
        <f t="array" ref="V1383">VLOOKUP($E1383,$AI$118:$AW$122,COLUMN($AW:$AW)-COLUMN($AH:$AH),FALSE)</f>
        <v>161.75600000000003</v>
      </c>
      <c r="W1383" s="87" t="str">
        <f t="shared" si="384"/>
        <v>Domestic</v>
      </c>
      <c r="X1383" s="87" t="str">
        <f t="shared" si="385"/>
        <v>Non-local</v>
      </c>
      <c r="Y1383" s="104"/>
      <c r="Z1383" s="87" t="str">
        <f t="shared" si="381"/>
        <v>USA</v>
      </c>
      <c r="AA1383" s="87" t="str">
        <f t="shared" si="382"/>
        <v>USA</v>
      </c>
      <c r="AB1383" s="82" cm="1">
        <f t="array" ref="AB1383">VLOOKUP(B1383,'GDP per Capita'!$T$2:$V$4235,COLUMN('GDP per Capita'!$V:$V)-COLUMN('GDP per Capita'!$S:$S),FALSE)</f>
        <v>63809.64</v>
      </c>
      <c r="AC1383" s="82">
        <f t="shared" si="386"/>
        <v>63809.64</v>
      </c>
      <c r="AD1383" s="82">
        <f t="shared" si="387"/>
        <v>63809.64</v>
      </c>
      <c r="AE1383" s="88">
        <f t="shared" si="383"/>
        <v>2.8239069373316647E-2</v>
      </c>
    </row>
    <row r="1384" spans="1:31">
      <c r="A1384" s="77" t="s">
        <v>1471</v>
      </c>
      <c r="B1384" s="77">
        <v>1383</v>
      </c>
      <c r="C1384" s="77" t="s">
        <v>29</v>
      </c>
      <c r="D1384" s="77" t="s">
        <v>29</v>
      </c>
      <c r="E1384" s="77">
        <v>2020</v>
      </c>
      <c r="F1384" s="77">
        <v>37.739651299999998</v>
      </c>
      <c r="G1384" s="77">
        <v>-121.425222699999</v>
      </c>
      <c r="H1384" s="77">
        <v>0</v>
      </c>
      <c r="I1384" s="77" t="s">
        <v>881</v>
      </c>
      <c r="J1384" s="77">
        <v>43.074761000000002</v>
      </c>
      <c r="K1384" s="77">
        <v>-89.383761300000003</v>
      </c>
      <c r="L1384" s="77">
        <v>5518.5040194256699</v>
      </c>
      <c r="M1384" s="77">
        <v>0.94672717832911502</v>
      </c>
      <c r="N1384" s="77">
        <v>0</v>
      </c>
      <c r="O1384" s="77">
        <v>662.22048233108001</v>
      </c>
      <c r="P1384" s="87" cm="1">
        <f t="array" ref="P1384">IF($X1384="Non-local",VLOOKUP($E1384,$AI$64:$AW$68,COLUMN($AW:$AW)-COLUMN($AH:$AH),FALSE),IF($X1384="Unknown",VLOOKUP($E1384,$AI$71:$AW$75,COLUMN($AW:$AW)-COLUMN($AH:$AH),FALSE),0))</f>
        <v>224</v>
      </c>
      <c r="Q1384" s="87" cm="1">
        <f t="array" ref="Q1384">IF($X1384="Non-local",VLOOKUP($E1384,$AI$40:$AW$44,COLUMN($AW:$AW)-COLUMN($AH:$AH),FALSE),IF($X1384="Unknown",VLOOKUP($E1384,$AI$47:$AW$51,COLUMN($AW:$AW)-COLUMN($AH:$AH),FALSE),0))</f>
        <v>470.18520000000001</v>
      </c>
      <c r="R1384" s="87" cm="1">
        <f t="array" ref="R1384">IF($X1384="Non-local",VLOOKUP($E1384,$AI$88:$AW$92,COLUMN($AW:$AW)-COLUMN($AH:$AH),FALSE),IF($X1384="Unknown",VLOOKUP($E1384,$AI$95:$AW$99,COLUMN($AW:$AW)-COLUMN($AH:$AH),FALSE),0))</f>
        <v>0.13052013767768686</v>
      </c>
      <c r="S1384" s="87" cm="1">
        <f t="array" ref="S1384">VLOOKUP($E1384,$AI$111:$AW$115,COLUMN($AW:$AW)-COLUMN($AH:$AH),FALSE)</f>
        <v>410.28773999999999</v>
      </c>
      <c r="T1384" s="104">
        <f t="shared" si="379"/>
        <v>1.0772473160068019</v>
      </c>
      <c r="U1384" s="104">
        <f t="shared" si="380"/>
        <v>1766.69342233108</v>
      </c>
      <c r="V1384" s="87" cm="1">
        <f t="array" ref="V1384">VLOOKUP($E1384,$AI$118:$AW$122,COLUMN($AW:$AW)-COLUMN($AH:$AH),FALSE)</f>
        <v>161.75600000000003</v>
      </c>
      <c r="W1384" s="87" t="str">
        <f t="shared" si="384"/>
        <v>Domestic</v>
      </c>
      <c r="X1384" s="87" t="str">
        <f t="shared" si="385"/>
        <v>Non-local</v>
      </c>
      <c r="Y1384" s="104"/>
      <c r="Z1384" s="87" t="str">
        <f t="shared" si="381"/>
        <v>USA</v>
      </c>
      <c r="AA1384" s="87" t="str">
        <f t="shared" si="382"/>
        <v>USA</v>
      </c>
      <c r="AB1384" s="82" cm="1">
        <f t="array" ref="AB1384">VLOOKUP(B1384,'GDP per Capita'!$T$2:$V$4235,COLUMN('GDP per Capita'!$V:$V)-COLUMN('GDP per Capita'!$S:$S),FALSE)</f>
        <v>63809.64</v>
      </c>
      <c r="AC1384" s="82">
        <f t="shared" si="386"/>
        <v>63809.64</v>
      </c>
      <c r="AD1384" s="82">
        <f t="shared" si="387"/>
        <v>63809.64</v>
      </c>
      <c r="AE1384" s="88">
        <f t="shared" si="383"/>
        <v>2.768693605434978E-2</v>
      </c>
    </row>
    <row r="1385" spans="1:31">
      <c r="A1385" s="77" t="s">
        <v>1006</v>
      </c>
      <c r="B1385" s="77">
        <v>1384</v>
      </c>
      <c r="C1385" s="77" t="s">
        <v>29</v>
      </c>
      <c r="D1385" s="77" t="s">
        <v>29</v>
      </c>
      <c r="E1385" s="77">
        <v>2020</v>
      </c>
      <c r="F1385" s="77">
        <v>38.995946099999998</v>
      </c>
      <c r="G1385" s="77">
        <v>-77.0276230999999</v>
      </c>
      <c r="H1385" s="77">
        <v>0</v>
      </c>
      <c r="I1385" s="77" t="s">
        <v>881</v>
      </c>
      <c r="J1385" s="77">
        <v>43.074761000000002</v>
      </c>
      <c r="K1385" s="77">
        <v>-89.383761300000003</v>
      </c>
      <c r="L1385" s="77">
        <v>2259.6316521691901</v>
      </c>
      <c r="M1385" s="77">
        <v>0.460004254913152</v>
      </c>
      <c r="N1385" s="77">
        <v>0</v>
      </c>
      <c r="O1385" s="77">
        <v>433.84927721648398</v>
      </c>
      <c r="P1385" s="87" cm="1">
        <f t="array" ref="P1385">IF($X1385="Non-local",VLOOKUP($E1385,$AI$64:$AW$68,COLUMN($AW:$AW)-COLUMN($AH:$AH),FALSE),IF($X1385="Unknown",VLOOKUP($E1385,$AI$71:$AW$75,COLUMN($AW:$AW)-COLUMN($AH:$AH),FALSE),0))</f>
        <v>224</v>
      </c>
      <c r="Q1385" s="87" cm="1">
        <f t="array" ref="Q1385">IF($X1385="Non-local",VLOOKUP($E1385,$AI$40:$AW$44,COLUMN($AW:$AW)-COLUMN($AH:$AH),FALSE),IF($X1385="Unknown",VLOOKUP($E1385,$AI$47:$AW$51,COLUMN($AW:$AW)-COLUMN($AH:$AH),FALSE),0))</f>
        <v>470.18520000000001</v>
      </c>
      <c r="R1385" s="87" cm="1">
        <f t="array" ref="R1385">IF($X1385="Non-local",VLOOKUP($E1385,$AI$88:$AW$92,COLUMN($AW:$AW)-COLUMN($AH:$AH),FALSE),IF($X1385="Unknown",VLOOKUP($E1385,$AI$95:$AW$99,COLUMN($AW:$AW)-COLUMN($AH:$AH),FALSE),0))</f>
        <v>0.13052013767768686</v>
      </c>
      <c r="S1385" s="87" cm="1">
        <f t="array" ref="S1385">VLOOKUP($E1385,$AI$111:$AW$115,COLUMN($AW:$AW)-COLUMN($AH:$AH),FALSE)</f>
        <v>410.28773999999999</v>
      </c>
      <c r="T1385" s="104">
        <f t="shared" si="379"/>
        <v>0.59052439259083889</v>
      </c>
      <c r="U1385" s="104">
        <f t="shared" si="380"/>
        <v>1538.322217216484</v>
      </c>
      <c r="V1385" s="87" cm="1">
        <f t="array" ref="V1385">VLOOKUP($E1385,$AI$118:$AW$122,COLUMN($AW:$AW)-COLUMN($AH:$AH),FALSE)</f>
        <v>161.75600000000003</v>
      </c>
      <c r="W1385" s="87" t="str">
        <f t="shared" si="384"/>
        <v>Domestic</v>
      </c>
      <c r="X1385" s="87" t="str">
        <f t="shared" si="385"/>
        <v>Non-local</v>
      </c>
      <c r="Y1385" s="104"/>
      <c r="Z1385" s="87" t="str">
        <f t="shared" si="381"/>
        <v>USA</v>
      </c>
      <c r="AA1385" s="87" t="str">
        <f t="shared" si="382"/>
        <v>USA</v>
      </c>
      <c r="AB1385" s="82" cm="1">
        <f t="array" ref="AB1385">VLOOKUP(B1385,'GDP per Capita'!$T$2:$V$4235,COLUMN('GDP per Capita'!$V:$V)-COLUMN('GDP per Capita'!$S:$S),FALSE)</f>
        <v>63809.64</v>
      </c>
      <c r="AC1385" s="82">
        <f t="shared" si="386"/>
        <v>63809.64</v>
      </c>
      <c r="AD1385" s="82">
        <f t="shared" si="387"/>
        <v>63809.64</v>
      </c>
      <c r="AE1385" s="88">
        <f t="shared" si="383"/>
        <v>2.4107990849289919E-2</v>
      </c>
    </row>
    <row r="1386" spans="1:31">
      <c r="A1386" s="77" t="s">
        <v>1472</v>
      </c>
      <c r="B1386" s="77">
        <v>1385</v>
      </c>
      <c r="C1386" s="77" t="s">
        <v>29</v>
      </c>
      <c r="D1386" s="77" t="s">
        <v>29</v>
      </c>
      <c r="E1386" s="77">
        <v>2020</v>
      </c>
      <c r="F1386" s="77">
        <v>41.763918099999998</v>
      </c>
      <c r="G1386" s="77">
        <v>-88.547021900000004</v>
      </c>
      <c r="H1386" s="77">
        <v>0</v>
      </c>
      <c r="I1386" s="77" t="s">
        <v>881</v>
      </c>
      <c r="J1386" s="77">
        <v>43.074761000000002</v>
      </c>
      <c r="K1386" s="77">
        <v>-89.383761300000003</v>
      </c>
      <c r="L1386" s="77">
        <v>322.25909662839899</v>
      </c>
      <c r="M1386" s="77">
        <v>0.20418433099306599</v>
      </c>
      <c r="N1386" s="77">
        <v>0</v>
      </c>
      <c r="O1386" s="77">
        <v>61.873746552652698</v>
      </c>
      <c r="P1386" s="87" cm="1">
        <f t="array" ref="P1386">IF($X1386="Non-local",VLOOKUP($E1386,$AI$64:$AW$68,COLUMN($AW:$AW)-COLUMN($AH:$AH),FALSE),IF($X1386="Unknown",VLOOKUP($E1386,$AI$71:$AW$75,COLUMN($AW:$AW)-COLUMN($AH:$AH),FALSE),0))</f>
        <v>224</v>
      </c>
      <c r="Q1386" s="87" cm="1">
        <f t="array" ref="Q1386">IF($X1386="Non-local",VLOOKUP($E1386,$AI$40:$AW$44,COLUMN($AW:$AW)-COLUMN($AH:$AH),FALSE),IF($X1386="Unknown",VLOOKUP($E1386,$AI$47:$AW$51,COLUMN($AW:$AW)-COLUMN($AH:$AH),FALSE),0))</f>
        <v>470.18520000000001</v>
      </c>
      <c r="R1386" s="87" cm="1">
        <f t="array" ref="R1386">IF($X1386="Non-local",VLOOKUP($E1386,$AI$88:$AW$92,COLUMN($AW:$AW)-COLUMN($AH:$AH),FALSE),IF($X1386="Unknown",VLOOKUP($E1386,$AI$95:$AW$99,COLUMN($AW:$AW)-COLUMN($AH:$AH),FALSE),0))</f>
        <v>0.13052013767768686</v>
      </c>
      <c r="S1386" s="87" cm="1">
        <f t="array" ref="S1386">VLOOKUP($E1386,$AI$111:$AW$115,COLUMN($AW:$AW)-COLUMN($AH:$AH),FALSE)</f>
        <v>410.28773999999999</v>
      </c>
      <c r="T1386" s="104">
        <f t="shared" si="379"/>
        <v>0.33470446867075287</v>
      </c>
      <c r="U1386" s="104">
        <f t="shared" si="380"/>
        <v>1166.3466865526527</v>
      </c>
      <c r="V1386" s="87" cm="1">
        <f t="array" ref="V1386">VLOOKUP($E1386,$AI$118:$AW$122,COLUMN($AW:$AW)-COLUMN($AH:$AH),FALSE)</f>
        <v>161.75600000000003</v>
      </c>
      <c r="W1386" s="87" t="str">
        <f t="shared" si="384"/>
        <v>Domestic</v>
      </c>
      <c r="X1386" s="87" t="str">
        <f t="shared" si="385"/>
        <v>Non-local</v>
      </c>
      <c r="Y1386" s="104"/>
      <c r="Z1386" s="87" t="str">
        <f t="shared" si="381"/>
        <v>USA</v>
      </c>
      <c r="AA1386" s="87" t="str">
        <f t="shared" si="382"/>
        <v>USA</v>
      </c>
      <c r="AB1386" s="82" cm="1">
        <f t="array" ref="AB1386">VLOOKUP(B1386,'GDP per Capita'!$T$2:$V$4235,COLUMN('GDP per Capita'!$V:$V)-COLUMN('GDP per Capita'!$S:$S),FALSE)</f>
        <v>63809.64</v>
      </c>
      <c r="AC1386" s="82">
        <f t="shared" si="386"/>
        <v>63809.64</v>
      </c>
      <c r="AD1386" s="82">
        <f t="shared" si="387"/>
        <v>63809.64</v>
      </c>
      <c r="AE1386" s="88">
        <f t="shared" si="383"/>
        <v>1.8278534192524089E-2</v>
      </c>
    </row>
    <row r="1387" spans="1:31">
      <c r="A1387" s="77" t="s">
        <v>1165</v>
      </c>
      <c r="B1387" s="77">
        <v>1386</v>
      </c>
      <c r="C1387" s="77" t="s">
        <v>29</v>
      </c>
      <c r="D1387" s="77" t="s">
        <v>29</v>
      </c>
      <c r="E1387" s="77">
        <v>2020</v>
      </c>
      <c r="F1387" s="77">
        <v>29.997818500000001</v>
      </c>
      <c r="G1387" s="77">
        <v>-83.222152699999995</v>
      </c>
      <c r="H1387" s="77">
        <v>0</v>
      </c>
      <c r="I1387" s="77" t="s">
        <v>881</v>
      </c>
      <c r="J1387" s="77">
        <v>43.074761000000002</v>
      </c>
      <c r="K1387" s="77">
        <v>-89.383761300000003</v>
      </c>
      <c r="L1387" s="77">
        <v>3107.30283988274</v>
      </c>
      <c r="M1387" s="77">
        <v>0.58000734621834305</v>
      </c>
      <c r="N1387" s="77">
        <v>0</v>
      </c>
      <c r="O1387" s="77">
        <v>596.60214525748597</v>
      </c>
      <c r="P1387" s="87" cm="1">
        <f t="array" ref="P1387">IF($X1387="Non-local",VLOOKUP($E1387,$AI$64:$AW$68,COLUMN($AW:$AW)-COLUMN($AH:$AH),FALSE),IF($X1387="Unknown",VLOOKUP($E1387,$AI$71:$AW$75,COLUMN($AW:$AW)-COLUMN($AH:$AH),FALSE),0))</f>
        <v>224</v>
      </c>
      <c r="Q1387" s="87" cm="1">
        <f t="array" ref="Q1387">IF($X1387="Non-local",VLOOKUP($E1387,$AI$40:$AW$44,COLUMN($AW:$AW)-COLUMN($AH:$AH),FALSE),IF($X1387="Unknown",VLOOKUP($E1387,$AI$47:$AW$51,COLUMN($AW:$AW)-COLUMN($AH:$AH),FALSE),0))</f>
        <v>470.18520000000001</v>
      </c>
      <c r="R1387" s="87" cm="1">
        <f t="array" ref="R1387">IF($X1387="Non-local",VLOOKUP($E1387,$AI$88:$AW$92,COLUMN($AW:$AW)-COLUMN($AH:$AH),FALSE),IF($X1387="Unknown",VLOOKUP($E1387,$AI$95:$AW$99,COLUMN($AW:$AW)-COLUMN($AH:$AH),FALSE),0))</f>
        <v>0.13052013767768686</v>
      </c>
      <c r="S1387" s="87" cm="1">
        <f t="array" ref="S1387">VLOOKUP($E1387,$AI$111:$AW$115,COLUMN($AW:$AW)-COLUMN($AH:$AH),FALSE)</f>
        <v>410.28773999999999</v>
      </c>
      <c r="T1387" s="104">
        <f t="shared" si="379"/>
        <v>0.71052748389602993</v>
      </c>
      <c r="U1387" s="104">
        <f t="shared" si="380"/>
        <v>1701.0750852574859</v>
      </c>
      <c r="V1387" s="87" cm="1">
        <f t="array" ref="V1387">VLOOKUP($E1387,$AI$118:$AW$122,COLUMN($AW:$AW)-COLUMN($AH:$AH),FALSE)</f>
        <v>161.75600000000003</v>
      </c>
      <c r="W1387" s="87" t="str">
        <f t="shared" si="384"/>
        <v>Domestic</v>
      </c>
      <c r="X1387" s="87" t="str">
        <f t="shared" si="385"/>
        <v>Non-local</v>
      </c>
      <c r="Y1387" s="104"/>
      <c r="Z1387" s="87" t="str">
        <f t="shared" si="381"/>
        <v>USA</v>
      </c>
      <c r="AA1387" s="87" t="str">
        <f t="shared" si="382"/>
        <v>USA</v>
      </c>
      <c r="AB1387" s="82" cm="1">
        <f t="array" ref="AB1387">VLOOKUP(B1387,'GDP per Capita'!$T$2:$V$4235,COLUMN('GDP per Capita'!$V:$V)-COLUMN('GDP per Capita'!$S:$S),FALSE)</f>
        <v>63809.64</v>
      </c>
      <c r="AC1387" s="82">
        <f t="shared" si="386"/>
        <v>63809.64</v>
      </c>
      <c r="AD1387" s="82">
        <f t="shared" si="387"/>
        <v>63809.64</v>
      </c>
      <c r="AE1387" s="88">
        <f t="shared" si="383"/>
        <v>2.6658590853317551E-2</v>
      </c>
    </row>
    <row r="1388" spans="1:31">
      <c r="A1388" s="77" t="s">
        <v>1473</v>
      </c>
      <c r="B1388" s="77">
        <v>1387</v>
      </c>
      <c r="C1388" s="77" t="s">
        <v>33</v>
      </c>
      <c r="D1388" s="77" t="s">
        <v>816</v>
      </c>
      <c r="E1388" s="77">
        <v>2020</v>
      </c>
      <c r="F1388" s="77">
        <v>-37.787114799999998</v>
      </c>
      <c r="G1388" s="77">
        <v>144.9515533</v>
      </c>
      <c r="H1388" s="77">
        <v>0</v>
      </c>
      <c r="I1388" s="77" t="s">
        <v>881</v>
      </c>
      <c r="J1388" s="77">
        <v>43.074761000000002</v>
      </c>
      <c r="K1388" s="77">
        <v>-89.383761300000003</v>
      </c>
      <c r="L1388" s="77">
        <v>30918.6977557676</v>
      </c>
      <c r="M1388" s="77">
        <v>4.9603501018028204</v>
      </c>
      <c r="N1388" s="77">
        <v>0</v>
      </c>
      <c r="O1388" s="77">
        <v>2829.0608446527399</v>
      </c>
      <c r="P1388" s="87" cm="1">
        <f t="array" ref="P1388">IF($X1388="Non-local",VLOOKUP($E1388,$AI$64:$AW$68,COLUMN($AW:$AW)-COLUMN($AH:$AH),FALSE),IF($X1388="Unknown",VLOOKUP($E1388,$AI$71:$AW$75,COLUMN($AW:$AW)-COLUMN($AH:$AH),FALSE),0))</f>
        <v>224</v>
      </c>
      <c r="Q1388" s="87" cm="1">
        <f t="array" ref="Q1388">IF($X1388="Non-local",VLOOKUP($E1388,$AI$40:$AW$44,COLUMN($AW:$AW)-COLUMN($AH:$AH),FALSE),IF($X1388="Unknown",VLOOKUP($E1388,$AI$47:$AW$51,COLUMN($AW:$AW)-COLUMN($AH:$AH),FALSE),0))</f>
        <v>470.18520000000001</v>
      </c>
      <c r="R1388" s="87" cm="1">
        <f t="array" ref="R1388">IF($X1388="Non-local",VLOOKUP($E1388,$AI$88:$AW$92,COLUMN($AW:$AW)-COLUMN($AH:$AH),FALSE),IF($X1388="Unknown",VLOOKUP($E1388,$AI$95:$AW$99,COLUMN($AW:$AW)-COLUMN($AH:$AH),FALSE),0))</f>
        <v>0.13052013767768686</v>
      </c>
      <c r="S1388" s="87" cm="1">
        <f t="array" ref="S1388">VLOOKUP($E1388,$AI$111:$AW$115,COLUMN($AW:$AW)-COLUMN($AH:$AH),FALSE)</f>
        <v>410.28773999999999</v>
      </c>
      <c r="T1388" s="104">
        <f t="shared" si="379"/>
        <v>5.0908702394805072</v>
      </c>
      <c r="U1388" s="104">
        <f t="shared" si="380"/>
        <v>3933.53378465274</v>
      </c>
      <c r="V1388" s="87" cm="1">
        <f t="array" ref="V1388">VLOOKUP($E1388,$AI$118:$AW$122,COLUMN($AW:$AW)-COLUMN($AH:$AH),FALSE)</f>
        <v>161.75600000000003</v>
      </c>
      <c r="W1388" s="87" t="str">
        <f t="shared" si="384"/>
        <v>International</v>
      </c>
      <c r="X1388" s="87" t="str">
        <f t="shared" si="385"/>
        <v>Non-local</v>
      </c>
      <c r="Y1388" s="104"/>
      <c r="Z1388" s="87" t="str">
        <f t="shared" si="381"/>
        <v>Australia</v>
      </c>
      <c r="AA1388" s="87" t="str">
        <f t="shared" si="382"/>
        <v>Oceania</v>
      </c>
      <c r="AB1388" s="82" cm="1">
        <f t="array" ref="AB1388">VLOOKUP(B1388,'GDP per Capita'!$T$2:$V$4235,COLUMN('GDP per Capita'!$V:$V)-COLUMN('GDP per Capita'!$S:$S),FALSE)</f>
        <v>61250.7</v>
      </c>
      <c r="AC1388" s="82">
        <f t="shared" si="386"/>
        <v>61250.7</v>
      </c>
      <c r="AD1388" s="82">
        <f t="shared" si="387"/>
        <v>61250.7</v>
      </c>
      <c r="AE1388" s="88">
        <f t="shared" si="383"/>
        <v>6.4220225803994738E-2</v>
      </c>
    </row>
    <row r="1389" spans="1:31">
      <c r="A1389" s="77" t="s">
        <v>1474</v>
      </c>
      <c r="B1389" s="77">
        <v>1388</v>
      </c>
      <c r="C1389" s="77" t="s">
        <v>317</v>
      </c>
      <c r="D1389" s="77" t="s">
        <v>30</v>
      </c>
      <c r="E1389" s="77">
        <v>2020</v>
      </c>
      <c r="F1389" s="77">
        <v>35.179952800000002</v>
      </c>
      <c r="G1389" s="77">
        <v>129.07523649999999</v>
      </c>
      <c r="H1389" s="77">
        <v>0</v>
      </c>
      <c r="I1389" s="77" t="s">
        <v>881</v>
      </c>
      <c r="J1389" s="77">
        <v>43.074761000000002</v>
      </c>
      <c r="K1389" s="77">
        <v>-89.383761300000003</v>
      </c>
      <c r="L1389" s="77">
        <v>20959.335468299199</v>
      </c>
      <c r="M1389" s="77">
        <v>3.2511129017484501</v>
      </c>
      <c r="N1389" s="77">
        <v>0</v>
      </c>
      <c r="O1389" s="77">
        <v>1917.77919534937</v>
      </c>
      <c r="P1389" s="87" cm="1">
        <f t="array" ref="P1389">IF($X1389="Non-local",VLOOKUP($E1389,$AI$64:$AW$68,COLUMN($AW:$AW)-COLUMN($AH:$AH),FALSE),IF($X1389="Unknown",VLOOKUP($E1389,$AI$71:$AW$75,COLUMN($AW:$AW)-COLUMN($AH:$AH),FALSE),0))</f>
        <v>224</v>
      </c>
      <c r="Q1389" s="87" cm="1">
        <f t="array" ref="Q1389">IF($X1389="Non-local",VLOOKUP($E1389,$AI$40:$AW$44,COLUMN($AW:$AW)-COLUMN($AH:$AH),FALSE),IF($X1389="Unknown",VLOOKUP($E1389,$AI$47:$AW$51,COLUMN($AW:$AW)-COLUMN($AH:$AH),FALSE),0))</f>
        <v>470.18520000000001</v>
      </c>
      <c r="R1389" s="87" cm="1">
        <f t="array" ref="R1389">IF($X1389="Non-local",VLOOKUP($E1389,$AI$88:$AW$92,COLUMN($AW:$AW)-COLUMN($AH:$AH),FALSE),IF($X1389="Unknown",VLOOKUP($E1389,$AI$95:$AW$99,COLUMN($AW:$AW)-COLUMN($AH:$AH),FALSE),0))</f>
        <v>0.13052013767768686</v>
      </c>
      <c r="S1389" s="87" cm="1">
        <f t="array" ref="S1389">VLOOKUP($E1389,$AI$111:$AW$115,COLUMN($AW:$AW)-COLUMN($AH:$AH),FALSE)</f>
        <v>410.28773999999999</v>
      </c>
      <c r="T1389" s="104">
        <f t="shared" si="379"/>
        <v>3.3816330394261369</v>
      </c>
      <c r="U1389" s="104">
        <f t="shared" si="380"/>
        <v>3022.2521353493694</v>
      </c>
      <c r="V1389" s="87" cm="1">
        <f t="array" ref="V1389">VLOOKUP($E1389,$AI$118:$AW$122,COLUMN($AW:$AW)-COLUMN($AH:$AH),FALSE)</f>
        <v>161.75600000000003</v>
      </c>
      <c r="W1389" s="87" t="str">
        <f t="shared" si="384"/>
        <v>International</v>
      </c>
      <c r="X1389" s="87" t="str">
        <f t="shared" si="385"/>
        <v>Non-local</v>
      </c>
      <c r="Y1389" s="104"/>
      <c r="Z1389" s="87" t="str">
        <f t="shared" si="381"/>
        <v>South Korea</v>
      </c>
      <c r="AA1389" s="87" t="str">
        <f t="shared" si="382"/>
        <v>Asia</v>
      </c>
      <c r="AB1389" s="82" cm="1">
        <f t="array" ref="AB1389">VLOOKUP(B1389,'GDP per Capita'!$T$2:$V$4235,COLUMN('GDP per Capita'!$V:$V)-COLUMN('GDP per Capita'!$S:$S),FALSE)</f>
        <v>32154.02</v>
      </c>
      <c r="AC1389" s="82">
        <f t="shared" si="386"/>
        <v>32154.02</v>
      </c>
      <c r="AD1389" s="82">
        <f t="shared" si="387"/>
        <v>32154.02</v>
      </c>
      <c r="AE1389" s="88">
        <f t="shared" si="383"/>
        <v>9.399297927131256E-2</v>
      </c>
    </row>
    <row r="1390" spans="1:31">
      <c r="A1390" s="77" t="s">
        <v>999</v>
      </c>
      <c r="B1390" s="77">
        <v>1389</v>
      </c>
      <c r="C1390" s="77" t="s">
        <v>29</v>
      </c>
      <c r="D1390" s="77" t="s">
        <v>29</v>
      </c>
      <c r="E1390" s="77">
        <v>2020</v>
      </c>
      <c r="F1390" s="77">
        <v>47.603832099999998</v>
      </c>
      <c r="G1390" s="77">
        <v>-122.3300624</v>
      </c>
      <c r="H1390" s="77">
        <v>0</v>
      </c>
      <c r="I1390" s="77" t="s">
        <v>881</v>
      </c>
      <c r="J1390" s="77">
        <v>43.074761000000002</v>
      </c>
      <c r="K1390" s="77">
        <v>-89.383761300000003</v>
      </c>
      <c r="L1390" s="77">
        <v>5206.6080578094698</v>
      </c>
      <c r="M1390" s="77">
        <v>0.90450918668976399</v>
      </c>
      <c r="N1390" s="77">
        <v>0</v>
      </c>
      <c r="O1390" s="77">
        <v>624.79296693713695</v>
      </c>
      <c r="P1390" s="87" cm="1">
        <f t="array" ref="P1390">IF($X1390="Non-local",VLOOKUP($E1390,$AI$64:$AW$68,COLUMN($AW:$AW)-COLUMN($AH:$AH),FALSE),IF($X1390="Unknown",VLOOKUP($E1390,$AI$71:$AW$75,COLUMN($AW:$AW)-COLUMN($AH:$AH),FALSE),0))</f>
        <v>224</v>
      </c>
      <c r="Q1390" s="87" cm="1">
        <f t="array" ref="Q1390">IF($X1390="Non-local",VLOOKUP($E1390,$AI$40:$AW$44,COLUMN($AW:$AW)-COLUMN($AH:$AH),FALSE),IF($X1390="Unknown",VLOOKUP($E1390,$AI$47:$AW$51,COLUMN($AW:$AW)-COLUMN($AH:$AH),FALSE),0))</f>
        <v>470.18520000000001</v>
      </c>
      <c r="R1390" s="87" cm="1">
        <f t="array" ref="R1390">IF($X1390="Non-local",VLOOKUP($E1390,$AI$88:$AW$92,COLUMN($AW:$AW)-COLUMN($AH:$AH),FALSE),IF($X1390="Unknown",VLOOKUP($E1390,$AI$95:$AW$99,COLUMN($AW:$AW)-COLUMN($AH:$AH),FALSE),0))</f>
        <v>0.13052013767768686</v>
      </c>
      <c r="S1390" s="87" cm="1">
        <f t="array" ref="S1390">VLOOKUP($E1390,$AI$111:$AW$115,COLUMN($AW:$AW)-COLUMN($AH:$AH),FALSE)</f>
        <v>410.28773999999999</v>
      </c>
      <c r="T1390" s="104">
        <f t="shared" si="379"/>
        <v>1.0350293243674509</v>
      </c>
      <c r="U1390" s="104">
        <f t="shared" si="380"/>
        <v>1729.2659069371368</v>
      </c>
      <c r="V1390" s="87" cm="1">
        <f t="array" ref="V1390">VLOOKUP($E1390,$AI$118:$AW$122,COLUMN($AW:$AW)-COLUMN($AH:$AH),FALSE)</f>
        <v>161.75600000000003</v>
      </c>
      <c r="W1390" s="87" t="str">
        <f t="shared" si="384"/>
        <v>Domestic</v>
      </c>
      <c r="X1390" s="87" t="str">
        <f t="shared" si="385"/>
        <v>Non-local</v>
      </c>
      <c r="Y1390" s="104"/>
      <c r="Z1390" s="87" t="str">
        <f t="shared" si="381"/>
        <v>USA</v>
      </c>
      <c r="AA1390" s="87" t="str">
        <f t="shared" si="382"/>
        <v>USA</v>
      </c>
      <c r="AB1390" s="82" cm="1">
        <f t="array" ref="AB1390">VLOOKUP(B1390,'GDP per Capita'!$T$2:$V$4235,COLUMN('GDP per Capita'!$V:$V)-COLUMN('GDP per Capita'!$S:$S),FALSE)</f>
        <v>63809.64</v>
      </c>
      <c r="AC1390" s="82">
        <f t="shared" si="386"/>
        <v>63809.64</v>
      </c>
      <c r="AD1390" s="82">
        <f t="shared" si="387"/>
        <v>63809.64</v>
      </c>
      <c r="AE1390" s="88">
        <f t="shared" si="383"/>
        <v>2.7100386508012532E-2</v>
      </c>
    </row>
    <row r="1391" spans="1:31">
      <c r="A1391" s="77" t="s">
        <v>938</v>
      </c>
      <c r="B1391" s="77">
        <v>1390</v>
      </c>
      <c r="C1391" s="77" t="s">
        <v>29</v>
      </c>
      <c r="D1391" s="77" t="s">
        <v>29</v>
      </c>
      <c r="E1391" s="77">
        <v>2020</v>
      </c>
      <c r="F1391" s="77">
        <v>43.074760999999903</v>
      </c>
      <c r="G1391" s="77">
        <v>-89.383761300000003</v>
      </c>
      <c r="H1391" s="77">
        <v>1</v>
      </c>
      <c r="I1391" s="77" t="s">
        <v>881</v>
      </c>
      <c r="J1391" s="77">
        <v>43.074761000000002</v>
      </c>
      <c r="K1391" s="77">
        <v>-89.383761300000003</v>
      </c>
      <c r="L1391" s="77">
        <v>7.0732408818940899E-13</v>
      </c>
      <c r="M1391" s="77">
        <v>0</v>
      </c>
      <c r="N1391" s="77">
        <v>0</v>
      </c>
      <c r="O1391" s="77">
        <v>0</v>
      </c>
      <c r="P1391" s="87" cm="1">
        <f t="array" ref="P1391">IF($X1391="Non-local",VLOOKUP($E1391,$AI$64:$AW$68,COLUMN($AW:$AW)-COLUMN($AH:$AH),FALSE),IF($X1391="Unknown",VLOOKUP($E1391,$AI$71:$AW$75,COLUMN($AW:$AW)-COLUMN($AH:$AH),FALSE),0))</f>
        <v>0</v>
      </c>
      <c r="Q1391" s="87" cm="1">
        <f t="array" ref="Q1391">IF($X1391="Non-local",VLOOKUP($E1391,$AI$40:$AW$44,COLUMN($AW:$AW)-COLUMN($AH:$AH),FALSE),IF($X1391="Unknown",VLOOKUP($E1391,$AI$47:$AW$51,COLUMN($AW:$AW)-COLUMN($AH:$AH),FALSE),0))</f>
        <v>0</v>
      </c>
      <c r="R1391" s="87" cm="1">
        <f t="array" ref="R1391">IF($X1391="Non-local",VLOOKUP($E1391,$AI$88:$AW$92,COLUMN($AW:$AW)-COLUMN($AH:$AH),FALSE),IF($X1391="Unknown",VLOOKUP($E1391,$AI$95:$AW$99,COLUMN($AW:$AW)-COLUMN($AH:$AH),FALSE),0))</f>
        <v>0</v>
      </c>
      <c r="S1391" s="87" cm="1">
        <f t="array" ref="S1391">VLOOKUP($E1391,$AI$111:$AW$115,COLUMN($AW:$AW)-COLUMN($AH:$AH),FALSE)</f>
        <v>410.28773999999999</v>
      </c>
      <c r="T1391" s="104">
        <f t="shared" si="379"/>
        <v>0</v>
      </c>
      <c r="U1391" s="104">
        <f t="shared" si="380"/>
        <v>410.28773999999999</v>
      </c>
      <c r="V1391" s="87" cm="1">
        <f t="array" ref="V1391">VLOOKUP($E1391,$AI$118:$AW$122,COLUMN($AW:$AW)-COLUMN($AH:$AH),FALSE)</f>
        <v>161.75600000000003</v>
      </c>
      <c r="W1391" s="87" t="str">
        <f t="shared" si="384"/>
        <v>Domestic</v>
      </c>
      <c r="X1391" s="87" t="str">
        <f t="shared" si="385"/>
        <v>Local</v>
      </c>
      <c r="Y1391" s="104"/>
      <c r="Z1391" s="87" t="str">
        <f t="shared" si="381"/>
        <v>USA</v>
      </c>
      <c r="AA1391" s="87" t="str">
        <f t="shared" si="382"/>
        <v>USA</v>
      </c>
      <c r="AB1391" s="82" cm="1">
        <f t="array" ref="AB1391">VLOOKUP(B1391,'GDP per Capita'!$T$2:$V$4235,COLUMN('GDP per Capita'!$V:$V)-COLUMN('GDP per Capita'!$S:$S),FALSE)</f>
        <v>63809.64</v>
      </c>
      <c r="AC1391" s="82">
        <f t="shared" si="386"/>
        <v>63809.64</v>
      </c>
      <c r="AD1391" s="82">
        <f t="shared" si="387"/>
        <v>63809.64</v>
      </c>
      <c r="AE1391" s="88">
        <f t="shared" si="383"/>
        <v>6.4298707844143927E-3</v>
      </c>
    </row>
    <row r="1392" spans="1:31">
      <c r="A1392" s="77" t="s">
        <v>1475</v>
      </c>
      <c r="B1392" s="77">
        <v>1391</v>
      </c>
      <c r="C1392" s="77" t="s">
        <v>29</v>
      </c>
      <c r="D1392" s="77" t="s">
        <v>29</v>
      </c>
      <c r="E1392" s="77">
        <v>2020</v>
      </c>
      <c r="F1392" s="77">
        <v>33.371071499999999</v>
      </c>
      <c r="G1392" s="77">
        <v>-111.42618498017499</v>
      </c>
      <c r="H1392" s="77">
        <v>0</v>
      </c>
      <c r="I1392" s="77" t="s">
        <v>881</v>
      </c>
      <c r="J1392" s="77">
        <v>43.074761000000002</v>
      </c>
      <c r="K1392" s="77">
        <v>-89.383761300000003</v>
      </c>
      <c r="L1392" s="77">
        <v>4394.9458316983601</v>
      </c>
      <c r="M1392" s="77">
        <v>0.78499670771988095</v>
      </c>
      <c r="N1392" s="77">
        <v>0</v>
      </c>
      <c r="O1392" s="77">
        <v>527.39349980380302</v>
      </c>
      <c r="P1392" s="87" cm="1">
        <f t="array" ref="P1392">IF($X1392="Non-local",VLOOKUP($E1392,$AI$64:$AW$68,COLUMN($AW:$AW)-COLUMN($AH:$AH),FALSE),IF($X1392="Unknown",VLOOKUP($E1392,$AI$71:$AW$75,COLUMN($AW:$AW)-COLUMN($AH:$AH),FALSE),0))</f>
        <v>224</v>
      </c>
      <c r="Q1392" s="87" cm="1">
        <f t="array" ref="Q1392">IF($X1392="Non-local",VLOOKUP($E1392,$AI$40:$AW$44,COLUMN($AW:$AW)-COLUMN($AH:$AH),FALSE),IF($X1392="Unknown",VLOOKUP($E1392,$AI$47:$AW$51,COLUMN($AW:$AW)-COLUMN($AH:$AH),FALSE),0))</f>
        <v>470.18520000000001</v>
      </c>
      <c r="R1392" s="87" cm="1">
        <f t="array" ref="R1392">IF($X1392="Non-local",VLOOKUP($E1392,$AI$88:$AW$92,COLUMN($AW:$AW)-COLUMN($AH:$AH),FALSE),IF($X1392="Unknown",VLOOKUP($E1392,$AI$95:$AW$99,COLUMN($AW:$AW)-COLUMN($AH:$AH),FALSE),0))</f>
        <v>0.13052013767768686</v>
      </c>
      <c r="S1392" s="87" cm="1">
        <f t="array" ref="S1392">VLOOKUP($E1392,$AI$111:$AW$115,COLUMN($AW:$AW)-COLUMN($AH:$AH),FALSE)</f>
        <v>410.28773999999999</v>
      </c>
      <c r="T1392" s="104">
        <f t="shared" si="379"/>
        <v>0.91551684539756784</v>
      </c>
      <c r="U1392" s="104">
        <f t="shared" si="380"/>
        <v>1631.8664398038029</v>
      </c>
      <c r="V1392" s="87" cm="1">
        <f t="array" ref="V1392">VLOOKUP($E1392,$AI$118:$AW$122,COLUMN($AW:$AW)-COLUMN($AH:$AH),FALSE)</f>
        <v>161.75600000000003</v>
      </c>
      <c r="W1392" s="87" t="str">
        <f t="shared" si="384"/>
        <v>Domestic</v>
      </c>
      <c r="X1392" s="87" t="str">
        <f t="shared" si="385"/>
        <v>Non-local</v>
      </c>
      <c r="Y1392" s="104"/>
      <c r="Z1392" s="87" t="str">
        <f t="shared" si="381"/>
        <v>USA</v>
      </c>
      <c r="AA1392" s="87" t="str">
        <f t="shared" si="382"/>
        <v>USA</v>
      </c>
      <c r="AB1392" s="82" cm="1">
        <f t="array" ref="AB1392">VLOOKUP(B1392,'GDP per Capita'!$T$2:$V$4235,COLUMN('GDP per Capita'!$V:$V)-COLUMN('GDP per Capita'!$S:$S),FALSE)</f>
        <v>63809.64</v>
      </c>
      <c r="AC1392" s="82">
        <f t="shared" si="386"/>
        <v>63809.64</v>
      </c>
      <c r="AD1392" s="82">
        <f t="shared" si="387"/>
        <v>63809.64</v>
      </c>
      <c r="AE1392" s="88">
        <f t="shared" si="383"/>
        <v>2.5573979727887556E-2</v>
      </c>
    </row>
    <row r="1393" spans="1:31">
      <c r="A1393" s="77" t="s">
        <v>1053</v>
      </c>
      <c r="B1393" s="77">
        <v>1392</v>
      </c>
      <c r="C1393" s="77" t="s">
        <v>29</v>
      </c>
      <c r="D1393" s="77" t="s">
        <v>29</v>
      </c>
      <c r="E1393" s="77">
        <v>2020</v>
      </c>
      <c r="F1393" s="77">
        <v>33.769016399999998</v>
      </c>
      <c r="G1393" s="77">
        <v>-118.19160479999999</v>
      </c>
      <c r="H1393" s="77">
        <v>0</v>
      </c>
      <c r="I1393" s="77" t="s">
        <v>881</v>
      </c>
      <c r="J1393" s="77">
        <v>43.074761000000002</v>
      </c>
      <c r="K1393" s="77">
        <v>-89.383761300000003</v>
      </c>
      <c r="L1393" s="77">
        <v>5395.1961359258503</v>
      </c>
      <c r="M1393" s="77">
        <v>0.93001582973123997</v>
      </c>
      <c r="N1393" s="77">
        <v>0</v>
      </c>
      <c r="O1393" s="77">
        <v>647.42353631110302</v>
      </c>
      <c r="P1393" s="87" cm="1">
        <f t="array" ref="P1393">IF($X1393="Non-local",VLOOKUP($E1393,$AI$64:$AW$68,COLUMN($AW:$AW)-COLUMN($AH:$AH),FALSE),IF($X1393="Unknown",VLOOKUP($E1393,$AI$71:$AW$75,COLUMN($AW:$AW)-COLUMN($AH:$AH),FALSE),0))</f>
        <v>224</v>
      </c>
      <c r="Q1393" s="87" cm="1">
        <f t="array" ref="Q1393">IF($X1393="Non-local",VLOOKUP($E1393,$AI$40:$AW$44,COLUMN($AW:$AW)-COLUMN($AH:$AH),FALSE),IF($X1393="Unknown",VLOOKUP($E1393,$AI$47:$AW$51,COLUMN($AW:$AW)-COLUMN($AH:$AH),FALSE),0))</f>
        <v>470.18520000000001</v>
      </c>
      <c r="R1393" s="87" cm="1">
        <f t="array" ref="R1393">IF($X1393="Non-local",VLOOKUP($E1393,$AI$88:$AW$92,COLUMN($AW:$AW)-COLUMN($AH:$AH),FALSE),IF($X1393="Unknown",VLOOKUP($E1393,$AI$95:$AW$99,COLUMN($AW:$AW)-COLUMN($AH:$AH),FALSE),0))</f>
        <v>0.13052013767768686</v>
      </c>
      <c r="S1393" s="87" cm="1">
        <f t="array" ref="S1393">VLOOKUP($E1393,$AI$111:$AW$115,COLUMN($AW:$AW)-COLUMN($AH:$AH),FALSE)</f>
        <v>410.28773999999999</v>
      </c>
      <c r="T1393" s="104">
        <f t="shared" si="379"/>
        <v>1.0605359674089267</v>
      </c>
      <c r="U1393" s="104">
        <f t="shared" si="380"/>
        <v>1751.896476311103</v>
      </c>
      <c r="V1393" s="87" cm="1">
        <f t="array" ref="V1393">VLOOKUP($E1393,$AI$118:$AW$122,COLUMN($AW:$AW)-COLUMN($AH:$AH),FALSE)</f>
        <v>161.75600000000003</v>
      </c>
      <c r="W1393" s="87" t="str">
        <f t="shared" si="384"/>
        <v>Domestic</v>
      </c>
      <c r="X1393" s="87" t="str">
        <f t="shared" si="385"/>
        <v>Non-local</v>
      </c>
      <c r="Y1393" s="104"/>
      <c r="Z1393" s="87" t="str">
        <f t="shared" si="381"/>
        <v>USA</v>
      </c>
      <c r="AA1393" s="87" t="str">
        <f t="shared" si="382"/>
        <v>USA</v>
      </c>
      <c r="AB1393" s="82" cm="1">
        <f t="array" ref="AB1393">VLOOKUP(B1393,'GDP per Capita'!$T$2:$V$4235,COLUMN('GDP per Capita'!$V:$V)-COLUMN('GDP per Capita'!$S:$S),FALSE)</f>
        <v>63809.64</v>
      </c>
      <c r="AC1393" s="82">
        <f t="shared" si="386"/>
        <v>63809.64</v>
      </c>
      <c r="AD1393" s="82">
        <f t="shared" si="387"/>
        <v>63809.64</v>
      </c>
      <c r="AE1393" s="88">
        <f t="shared" si="383"/>
        <v>2.7455044038974408E-2</v>
      </c>
    </row>
    <row r="1394" spans="1:31">
      <c r="A1394" s="77" t="s">
        <v>1476</v>
      </c>
      <c r="B1394" s="77">
        <v>1393</v>
      </c>
      <c r="C1394" s="77" t="s">
        <v>29</v>
      </c>
      <c r="D1394" s="77" t="s">
        <v>29</v>
      </c>
      <c r="E1394" s="77">
        <v>2020</v>
      </c>
      <c r="F1394" s="77">
        <v>33.596568499999997</v>
      </c>
      <c r="G1394" s="77">
        <v>-117.65940500000001</v>
      </c>
      <c r="H1394" s="77">
        <v>0</v>
      </c>
      <c r="I1394" s="77" t="s">
        <v>881</v>
      </c>
      <c r="J1394" s="77">
        <v>43.074761000000002</v>
      </c>
      <c r="K1394" s="77">
        <v>-89.383761300000003</v>
      </c>
      <c r="L1394" s="77">
        <v>5331.0070867630902</v>
      </c>
      <c r="M1394" s="77">
        <v>0.92132718889200105</v>
      </c>
      <c r="N1394" s="77">
        <v>0</v>
      </c>
      <c r="O1394" s="77">
        <v>639.72085041157004</v>
      </c>
      <c r="P1394" s="87" cm="1">
        <f t="array" ref="P1394">IF($X1394="Non-local",VLOOKUP($E1394,$AI$64:$AW$68,COLUMN($AW:$AW)-COLUMN($AH:$AH),FALSE),IF($X1394="Unknown",VLOOKUP($E1394,$AI$71:$AW$75,COLUMN($AW:$AW)-COLUMN($AH:$AH),FALSE),0))</f>
        <v>224</v>
      </c>
      <c r="Q1394" s="87" cm="1">
        <f t="array" ref="Q1394">IF($X1394="Non-local",VLOOKUP($E1394,$AI$40:$AW$44,COLUMN($AW:$AW)-COLUMN($AH:$AH),FALSE),IF($X1394="Unknown",VLOOKUP($E1394,$AI$47:$AW$51,COLUMN($AW:$AW)-COLUMN($AH:$AH),FALSE),0))</f>
        <v>470.18520000000001</v>
      </c>
      <c r="R1394" s="87" cm="1">
        <f t="array" ref="R1394">IF($X1394="Non-local",VLOOKUP($E1394,$AI$88:$AW$92,COLUMN($AW:$AW)-COLUMN($AH:$AH),FALSE),IF($X1394="Unknown",VLOOKUP($E1394,$AI$95:$AW$99,COLUMN($AW:$AW)-COLUMN($AH:$AH),FALSE),0))</f>
        <v>0.13052013767768686</v>
      </c>
      <c r="S1394" s="87" cm="1">
        <f t="array" ref="S1394">VLOOKUP($E1394,$AI$111:$AW$115,COLUMN($AW:$AW)-COLUMN($AH:$AH),FALSE)</f>
        <v>410.28773999999999</v>
      </c>
      <c r="T1394" s="104">
        <f t="shared" si="379"/>
        <v>1.0518473265696879</v>
      </c>
      <c r="U1394" s="104">
        <f t="shared" si="380"/>
        <v>1744.19379041157</v>
      </c>
      <c r="V1394" s="87" cm="1">
        <f t="array" ref="V1394">VLOOKUP($E1394,$AI$118:$AW$122,COLUMN($AW:$AW)-COLUMN($AH:$AH),FALSE)</f>
        <v>161.75600000000003</v>
      </c>
      <c r="W1394" s="87" t="str">
        <f t="shared" si="384"/>
        <v>Domestic</v>
      </c>
      <c r="X1394" s="87" t="str">
        <f t="shared" si="385"/>
        <v>Non-local</v>
      </c>
      <c r="Y1394" s="104"/>
      <c r="Z1394" s="87" t="str">
        <f t="shared" si="381"/>
        <v>USA</v>
      </c>
      <c r="AA1394" s="87" t="str">
        <f t="shared" si="382"/>
        <v>USA</v>
      </c>
      <c r="AB1394" s="82" cm="1">
        <f t="array" ref="AB1394">VLOOKUP(B1394,'GDP per Capita'!$T$2:$V$4235,COLUMN('GDP per Capita'!$V:$V)-COLUMN('GDP per Capita'!$S:$S),FALSE)</f>
        <v>63809.64</v>
      </c>
      <c r="AC1394" s="82">
        <f t="shared" si="386"/>
        <v>63809.64</v>
      </c>
      <c r="AD1394" s="82">
        <f t="shared" si="387"/>
        <v>63809.64</v>
      </c>
      <c r="AE1394" s="88">
        <f t="shared" si="383"/>
        <v>2.7334330524534694E-2</v>
      </c>
    </row>
    <row r="1395" spans="1:31">
      <c r="A1395" s="77" t="s">
        <v>898</v>
      </c>
      <c r="B1395" s="77">
        <v>1394</v>
      </c>
      <c r="C1395" s="77" t="s">
        <v>29</v>
      </c>
      <c r="D1395" s="77" t="s">
        <v>29</v>
      </c>
      <c r="E1395" s="77">
        <v>2020</v>
      </c>
      <c r="F1395" s="77">
        <v>41.875561599999997</v>
      </c>
      <c r="G1395" s="77">
        <v>-87.6244212</v>
      </c>
      <c r="H1395" s="77">
        <v>0</v>
      </c>
      <c r="I1395" s="77" t="s">
        <v>881</v>
      </c>
      <c r="J1395" s="77">
        <v>43.074761000000002</v>
      </c>
      <c r="K1395" s="77">
        <v>-89.383761300000003</v>
      </c>
      <c r="L1395" s="77">
        <v>392.92408850763201</v>
      </c>
      <c r="M1395" s="77">
        <v>0.213515273972855</v>
      </c>
      <c r="N1395" s="77">
        <v>0</v>
      </c>
      <c r="O1395" s="77">
        <v>75.441424993465404</v>
      </c>
      <c r="P1395" s="87" cm="1">
        <f t="array" ref="P1395">IF($X1395="Non-local",VLOOKUP($E1395,$AI$64:$AW$68,COLUMN($AW:$AW)-COLUMN($AH:$AH),FALSE),IF($X1395="Unknown",VLOOKUP($E1395,$AI$71:$AW$75,COLUMN($AW:$AW)-COLUMN($AH:$AH),FALSE),0))</f>
        <v>224</v>
      </c>
      <c r="Q1395" s="87" cm="1">
        <f t="array" ref="Q1395">IF($X1395="Non-local",VLOOKUP($E1395,$AI$40:$AW$44,COLUMN($AW:$AW)-COLUMN($AH:$AH),FALSE),IF($X1395="Unknown",VLOOKUP($E1395,$AI$47:$AW$51,COLUMN($AW:$AW)-COLUMN($AH:$AH),FALSE),0))</f>
        <v>470.18520000000001</v>
      </c>
      <c r="R1395" s="87" cm="1">
        <f t="array" ref="R1395">IF($X1395="Non-local",VLOOKUP($E1395,$AI$88:$AW$92,COLUMN($AW:$AW)-COLUMN($AH:$AH),FALSE),IF($X1395="Unknown",VLOOKUP($E1395,$AI$95:$AW$99,COLUMN($AW:$AW)-COLUMN($AH:$AH),FALSE),0))</f>
        <v>0.13052013767768686</v>
      </c>
      <c r="S1395" s="87" cm="1">
        <f t="array" ref="S1395">VLOOKUP($E1395,$AI$111:$AW$115,COLUMN($AW:$AW)-COLUMN($AH:$AH),FALSE)</f>
        <v>410.28773999999999</v>
      </c>
      <c r="T1395" s="104">
        <f t="shared" si="379"/>
        <v>0.34403541165054186</v>
      </c>
      <c r="U1395" s="104">
        <f t="shared" si="380"/>
        <v>1179.9143649934654</v>
      </c>
      <c r="V1395" s="87" cm="1">
        <f t="array" ref="V1395">VLOOKUP($E1395,$AI$118:$AW$122,COLUMN($AW:$AW)-COLUMN($AH:$AH),FALSE)</f>
        <v>161.75600000000003</v>
      </c>
      <c r="W1395" s="87" t="str">
        <f t="shared" si="384"/>
        <v>Domestic</v>
      </c>
      <c r="X1395" s="87" t="str">
        <f t="shared" si="385"/>
        <v>Non-local</v>
      </c>
      <c r="Y1395" s="104"/>
      <c r="Z1395" s="87" t="str">
        <f t="shared" si="381"/>
        <v>USA</v>
      </c>
      <c r="AA1395" s="87" t="str">
        <f t="shared" si="382"/>
        <v>USA</v>
      </c>
      <c r="AB1395" s="82" cm="1">
        <f t="array" ref="AB1395">VLOOKUP(B1395,'GDP per Capita'!$T$2:$V$4235,COLUMN('GDP per Capita'!$V:$V)-COLUMN('GDP per Capita'!$S:$S),FALSE)</f>
        <v>63809.64</v>
      </c>
      <c r="AC1395" s="82">
        <f t="shared" si="386"/>
        <v>63809.64</v>
      </c>
      <c r="AD1395" s="82">
        <f t="shared" si="387"/>
        <v>63809.64</v>
      </c>
      <c r="AE1395" s="88">
        <f t="shared" si="383"/>
        <v>1.8491161601812287E-2</v>
      </c>
    </row>
    <row r="1396" spans="1:31">
      <c r="A1396" s="77" t="s">
        <v>1477</v>
      </c>
      <c r="B1396" s="77">
        <v>1395</v>
      </c>
      <c r="C1396" s="77" t="s">
        <v>29</v>
      </c>
      <c r="D1396" s="77" t="s">
        <v>29</v>
      </c>
      <c r="E1396" s="77">
        <v>2020</v>
      </c>
      <c r="F1396" s="77">
        <v>32.657367999999998</v>
      </c>
      <c r="G1396" s="77">
        <v>-97.028466241750294</v>
      </c>
      <c r="H1396" s="77">
        <v>0</v>
      </c>
      <c r="I1396" s="77" t="s">
        <v>881</v>
      </c>
      <c r="J1396" s="77">
        <v>43.074761000000002</v>
      </c>
      <c r="K1396" s="77">
        <v>-89.383761300000003</v>
      </c>
      <c r="L1396" s="77">
        <v>2674.6167281794201</v>
      </c>
      <c r="M1396" s="77">
        <v>0.51480086606018904</v>
      </c>
      <c r="N1396" s="77">
        <v>0</v>
      </c>
      <c r="O1396" s="77">
        <v>513.52641181044999</v>
      </c>
      <c r="P1396" s="87" cm="1">
        <f t="array" ref="P1396">IF($X1396="Non-local",VLOOKUP($E1396,$AI$64:$AW$68,COLUMN($AW:$AW)-COLUMN($AH:$AH),FALSE),IF($X1396="Unknown",VLOOKUP($E1396,$AI$71:$AW$75,COLUMN($AW:$AW)-COLUMN($AH:$AH),FALSE),0))</f>
        <v>224</v>
      </c>
      <c r="Q1396" s="87" cm="1">
        <f t="array" ref="Q1396">IF($X1396="Non-local",VLOOKUP($E1396,$AI$40:$AW$44,COLUMN($AW:$AW)-COLUMN($AH:$AH),FALSE),IF($X1396="Unknown",VLOOKUP($E1396,$AI$47:$AW$51,COLUMN($AW:$AW)-COLUMN($AH:$AH),FALSE),0))</f>
        <v>470.18520000000001</v>
      </c>
      <c r="R1396" s="87" cm="1">
        <f t="array" ref="R1396">IF($X1396="Non-local",VLOOKUP($E1396,$AI$88:$AW$92,COLUMN($AW:$AW)-COLUMN($AH:$AH),FALSE),IF($X1396="Unknown",VLOOKUP($E1396,$AI$95:$AW$99,COLUMN($AW:$AW)-COLUMN($AH:$AH),FALSE),0))</f>
        <v>0.13052013767768686</v>
      </c>
      <c r="S1396" s="87" cm="1">
        <f t="array" ref="S1396">VLOOKUP($E1396,$AI$111:$AW$115,COLUMN($AW:$AW)-COLUMN($AH:$AH),FALSE)</f>
        <v>410.28773999999999</v>
      </c>
      <c r="T1396" s="104">
        <f t="shared" si="379"/>
        <v>0.64532100373787593</v>
      </c>
      <c r="U1396" s="104">
        <f t="shared" si="380"/>
        <v>1617.99935181045</v>
      </c>
      <c r="V1396" s="87" cm="1">
        <f t="array" ref="V1396">VLOOKUP($E1396,$AI$118:$AW$122,COLUMN($AW:$AW)-COLUMN($AH:$AH),FALSE)</f>
        <v>161.75600000000003</v>
      </c>
      <c r="W1396" s="87" t="str">
        <f t="shared" si="384"/>
        <v>Domestic</v>
      </c>
      <c r="X1396" s="87" t="str">
        <f t="shared" si="385"/>
        <v>Non-local</v>
      </c>
      <c r="Y1396" s="104"/>
      <c r="Z1396" s="87" t="str">
        <f t="shared" si="381"/>
        <v>USA</v>
      </c>
      <c r="AA1396" s="87" t="str">
        <f t="shared" si="382"/>
        <v>USA</v>
      </c>
      <c r="AB1396" s="82" cm="1">
        <f t="array" ref="AB1396">VLOOKUP(B1396,'GDP per Capita'!$T$2:$V$4235,COLUMN('GDP per Capita'!$V:$V)-COLUMN('GDP per Capita'!$S:$S),FALSE)</f>
        <v>63809.64</v>
      </c>
      <c r="AC1396" s="82">
        <f t="shared" si="386"/>
        <v>63809.64</v>
      </c>
      <c r="AD1396" s="82">
        <f t="shared" si="387"/>
        <v>63809.64</v>
      </c>
      <c r="AE1396" s="88">
        <f t="shared" si="383"/>
        <v>2.535666008788719E-2</v>
      </c>
    </row>
    <row r="1397" spans="1:31">
      <c r="A1397" s="77" t="s">
        <v>938</v>
      </c>
      <c r="B1397" s="77">
        <v>1396</v>
      </c>
      <c r="C1397" s="77" t="s">
        <v>29</v>
      </c>
      <c r="D1397" s="77" t="s">
        <v>29</v>
      </c>
      <c r="E1397" s="77">
        <v>2020</v>
      </c>
      <c r="F1397" s="77">
        <v>43.074760999999903</v>
      </c>
      <c r="G1397" s="77">
        <v>-89.383761300000003</v>
      </c>
      <c r="H1397" s="77">
        <v>1</v>
      </c>
      <c r="I1397" s="77" t="s">
        <v>881</v>
      </c>
      <c r="J1397" s="77">
        <v>43.074761000000002</v>
      </c>
      <c r="K1397" s="77">
        <v>-89.383761300000003</v>
      </c>
      <c r="L1397" s="77">
        <v>7.0732408818940899E-13</v>
      </c>
      <c r="M1397" s="77">
        <v>0</v>
      </c>
      <c r="N1397" s="77">
        <v>0</v>
      </c>
      <c r="O1397" s="77">
        <v>0</v>
      </c>
      <c r="P1397" s="87" cm="1">
        <f t="array" ref="P1397">IF($X1397="Non-local",VLOOKUP($E1397,$AI$64:$AW$68,COLUMN($AW:$AW)-COLUMN($AH:$AH),FALSE),IF($X1397="Unknown",VLOOKUP($E1397,$AI$71:$AW$75,COLUMN($AW:$AW)-COLUMN($AH:$AH),FALSE),0))</f>
        <v>0</v>
      </c>
      <c r="Q1397" s="87" cm="1">
        <f t="array" ref="Q1397">IF($X1397="Non-local",VLOOKUP($E1397,$AI$40:$AW$44,COLUMN($AW:$AW)-COLUMN($AH:$AH),FALSE),IF($X1397="Unknown",VLOOKUP($E1397,$AI$47:$AW$51,COLUMN($AW:$AW)-COLUMN($AH:$AH),FALSE),0))</f>
        <v>0</v>
      </c>
      <c r="R1397" s="87" cm="1">
        <f t="array" ref="R1397">IF($X1397="Non-local",VLOOKUP($E1397,$AI$88:$AW$92,COLUMN($AW:$AW)-COLUMN($AH:$AH),FALSE),IF($X1397="Unknown",VLOOKUP($E1397,$AI$95:$AW$99,COLUMN($AW:$AW)-COLUMN($AH:$AH),FALSE),0))</f>
        <v>0</v>
      </c>
      <c r="S1397" s="87" cm="1">
        <f t="array" ref="S1397">VLOOKUP($E1397,$AI$111:$AW$115,COLUMN($AW:$AW)-COLUMN($AH:$AH),FALSE)</f>
        <v>410.28773999999999</v>
      </c>
      <c r="T1397" s="104">
        <f t="shared" si="379"/>
        <v>0</v>
      </c>
      <c r="U1397" s="104">
        <f t="shared" si="380"/>
        <v>410.28773999999999</v>
      </c>
      <c r="V1397" s="87" cm="1">
        <f t="array" ref="V1397">VLOOKUP($E1397,$AI$118:$AW$122,COLUMN($AW:$AW)-COLUMN($AH:$AH),FALSE)</f>
        <v>161.75600000000003</v>
      </c>
      <c r="W1397" s="87" t="str">
        <f t="shared" si="384"/>
        <v>Domestic</v>
      </c>
      <c r="X1397" s="87" t="str">
        <f t="shared" si="385"/>
        <v>Local</v>
      </c>
      <c r="Y1397" s="104"/>
      <c r="Z1397" s="87" t="str">
        <f t="shared" si="381"/>
        <v>USA</v>
      </c>
      <c r="AA1397" s="87" t="str">
        <f t="shared" si="382"/>
        <v>USA</v>
      </c>
      <c r="AB1397" s="82" cm="1">
        <f t="array" ref="AB1397">VLOOKUP(B1397,'GDP per Capita'!$T$2:$V$4235,COLUMN('GDP per Capita'!$V:$V)-COLUMN('GDP per Capita'!$S:$S),FALSE)</f>
        <v>63809.64</v>
      </c>
      <c r="AC1397" s="82">
        <f t="shared" si="386"/>
        <v>63809.64</v>
      </c>
      <c r="AD1397" s="82">
        <f t="shared" si="387"/>
        <v>63809.64</v>
      </c>
      <c r="AE1397" s="88">
        <f t="shared" si="383"/>
        <v>6.4298707844143927E-3</v>
      </c>
    </row>
    <row r="1398" spans="1:31">
      <c r="A1398" s="77" t="s">
        <v>1190</v>
      </c>
      <c r="B1398" s="77">
        <v>1397</v>
      </c>
      <c r="C1398" s="77" t="s">
        <v>29</v>
      </c>
      <c r="D1398" s="77" t="s">
        <v>29</v>
      </c>
      <c r="E1398" s="77">
        <v>2020</v>
      </c>
      <c r="F1398" s="77">
        <v>41.757170100000003</v>
      </c>
      <c r="G1398" s="77">
        <v>-88.314753899999999</v>
      </c>
      <c r="H1398" s="77">
        <v>0</v>
      </c>
      <c r="I1398" s="77" t="s">
        <v>881</v>
      </c>
      <c r="J1398" s="77">
        <v>43.074761000000002</v>
      </c>
      <c r="K1398" s="77">
        <v>-89.383761300000003</v>
      </c>
      <c r="L1398" s="77">
        <v>341.55531998416802</v>
      </c>
      <c r="M1398" s="77">
        <v>0.206732296471724</v>
      </c>
      <c r="N1398" s="77">
        <v>0</v>
      </c>
      <c r="O1398" s="77">
        <v>65.578621436960404</v>
      </c>
      <c r="P1398" s="87" cm="1">
        <f t="array" ref="P1398">IF($X1398="Non-local",VLOOKUP($E1398,$AI$64:$AW$68,COLUMN($AW:$AW)-COLUMN($AH:$AH),FALSE),IF($X1398="Unknown",VLOOKUP($E1398,$AI$71:$AW$75,COLUMN($AW:$AW)-COLUMN($AH:$AH),FALSE),0))</f>
        <v>224</v>
      </c>
      <c r="Q1398" s="87" cm="1">
        <f t="array" ref="Q1398">IF($X1398="Non-local",VLOOKUP($E1398,$AI$40:$AW$44,COLUMN($AW:$AW)-COLUMN($AH:$AH),FALSE),IF($X1398="Unknown",VLOOKUP($E1398,$AI$47:$AW$51,COLUMN($AW:$AW)-COLUMN($AH:$AH),FALSE),0))</f>
        <v>470.18520000000001</v>
      </c>
      <c r="R1398" s="87" cm="1">
        <f t="array" ref="R1398">IF($X1398="Non-local",VLOOKUP($E1398,$AI$88:$AW$92,COLUMN($AW:$AW)-COLUMN($AH:$AH),FALSE),IF($X1398="Unknown",VLOOKUP($E1398,$AI$95:$AW$99,COLUMN($AW:$AW)-COLUMN($AH:$AH),FALSE),0))</f>
        <v>0.13052013767768686</v>
      </c>
      <c r="S1398" s="87" cm="1">
        <f t="array" ref="S1398">VLOOKUP($E1398,$AI$111:$AW$115,COLUMN($AW:$AW)-COLUMN($AH:$AH),FALSE)</f>
        <v>410.28773999999999</v>
      </c>
      <c r="T1398" s="104">
        <f t="shared" si="379"/>
        <v>0.33725243414941086</v>
      </c>
      <c r="U1398" s="104">
        <f t="shared" si="380"/>
        <v>1170.0515614369604</v>
      </c>
      <c r="V1398" s="87" cm="1">
        <f t="array" ref="V1398">VLOOKUP($E1398,$AI$118:$AW$122,COLUMN($AW:$AW)-COLUMN($AH:$AH),FALSE)</f>
        <v>161.75600000000003</v>
      </c>
      <c r="W1398" s="87" t="str">
        <f t="shared" si="384"/>
        <v>Domestic</v>
      </c>
      <c r="X1398" s="87" t="str">
        <f t="shared" si="385"/>
        <v>Non-local</v>
      </c>
      <c r="Y1398" s="104"/>
      <c r="Z1398" s="87" t="str">
        <f t="shared" si="381"/>
        <v>USA</v>
      </c>
      <c r="AA1398" s="87" t="str">
        <f t="shared" si="382"/>
        <v>USA</v>
      </c>
      <c r="AB1398" s="82" cm="1">
        <f t="array" ref="AB1398">VLOOKUP(B1398,'GDP per Capita'!$T$2:$V$4235,COLUMN('GDP per Capita'!$V:$V)-COLUMN('GDP per Capita'!$S:$S),FALSE)</f>
        <v>63809.64</v>
      </c>
      <c r="AC1398" s="82">
        <f t="shared" si="386"/>
        <v>63809.64</v>
      </c>
      <c r="AD1398" s="82">
        <f t="shared" si="387"/>
        <v>63809.64</v>
      </c>
      <c r="AE1398" s="88">
        <f t="shared" si="383"/>
        <v>1.8336595558867914E-2</v>
      </c>
    </row>
    <row r="1399" spans="1:31">
      <c r="A1399" s="77" t="s">
        <v>1072</v>
      </c>
      <c r="B1399" s="77">
        <v>1398</v>
      </c>
      <c r="C1399" s="77" t="s">
        <v>29</v>
      </c>
      <c r="D1399" s="77" t="s">
        <v>29</v>
      </c>
      <c r="E1399" s="77">
        <v>2020</v>
      </c>
      <c r="F1399" s="77">
        <v>40.349274399999999</v>
      </c>
      <c r="G1399" s="77">
        <v>-74.659295799999995</v>
      </c>
      <c r="H1399" s="77">
        <v>0</v>
      </c>
      <c r="I1399" s="77" t="s">
        <v>881</v>
      </c>
      <c r="J1399" s="77">
        <v>43.074761000000002</v>
      </c>
      <c r="K1399" s="77">
        <v>-89.383761300000003</v>
      </c>
      <c r="L1399" s="77">
        <v>2514.83374758331</v>
      </c>
      <c r="M1399" s="77">
        <v>0.49370235827813203</v>
      </c>
      <c r="N1399" s="77">
        <v>0</v>
      </c>
      <c r="O1399" s="77">
        <v>482.84807953599699</v>
      </c>
      <c r="P1399" s="87" cm="1">
        <f t="array" ref="P1399">IF($X1399="Non-local",VLOOKUP($E1399,$AI$64:$AW$68,COLUMN($AW:$AW)-COLUMN($AH:$AH),FALSE),IF($X1399="Unknown",VLOOKUP($E1399,$AI$71:$AW$75,COLUMN($AW:$AW)-COLUMN($AH:$AH),FALSE),0))</f>
        <v>224</v>
      </c>
      <c r="Q1399" s="87" cm="1">
        <f t="array" ref="Q1399">IF($X1399="Non-local",VLOOKUP($E1399,$AI$40:$AW$44,COLUMN($AW:$AW)-COLUMN($AH:$AH),FALSE),IF($X1399="Unknown",VLOOKUP($E1399,$AI$47:$AW$51,COLUMN($AW:$AW)-COLUMN($AH:$AH),FALSE),0))</f>
        <v>470.18520000000001</v>
      </c>
      <c r="R1399" s="87" cm="1">
        <f t="array" ref="R1399">IF($X1399="Non-local",VLOOKUP($E1399,$AI$88:$AW$92,COLUMN($AW:$AW)-COLUMN($AH:$AH),FALSE),IF($X1399="Unknown",VLOOKUP($E1399,$AI$95:$AW$99,COLUMN($AW:$AW)-COLUMN($AH:$AH),FALSE),0))</f>
        <v>0.13052013767768686</v>
      </c>
      <c r="S1399" s="87" cm="1">
        <f t="array" ref="S1399">VLOOKUP($E1399,$AI$111:$AW$115,COLUMN($AW:$AW)-COLUMN($AH:$AH),FALSE)</f>
        <v>410.28773999999999</v>
      </c>
      <c r="T1399" s="104">
        <f t="shared" si="379"/>
        <v>0.62422249595581891</v>
      </c>
      <c r="U1399" s="104">
        <f t="shared" si="380"/>
        <v>1587.3210195359968</v>
      </c>
      <c r="V1399" s="87" cm="1">
        <f t="array" ref="V1399">VLOOKUP($E1399,$AI$118:$AW$122,COLUMN($AW:$AW)-COLUMN($AH:$AH),FALSE)</f>
        <v>161.75600000000003</v>
      </c>
      <c r="W1399" s="87" t="str">
        <f t="shared" si="384"/>
        <v>Domestic</v>
      </c>
      <c r="X1399" s="87" t="str">
        <f t="shared" si="385"/>
        <v>Non-local</v>
      </c>
      <c r="Y1399" s="104"/>
      <c r="Z1399" s="87" t="str">
        <f t="shared" si="381"/>
        <v>USA</v>
      </c>
      <c r="AA1399" s="87" t="str">
        <f t="shared" si="382"/>
        <v>USA</v>
      </c>
      <c r="AB1399" s="82" cm="1">
        <f t="array" ref="AB1399">VLOOKUP(B1399,'GDP per Capita'!$T$2:$V$4235,COLUMN('GDP per Capita'!$V:$V)-COLUMN('GDP per Capita'!$S:$S),FALSE)</f>
        <v>63809.64</v>
      </c>
      <c r="AC1399" s="82">
        <f t="shared" si="386"/>
        <v>63809.64</v>
      </c>
      <c r="AD1399" s="82">
        <f t="shared" si="387"/>
        <v>63809.64</v>
      </c>
      <c r="AE1399" s="88">
        <f t="shared" si="383"/>
        <v>2.4875881129183566E-2</v>
      </c>
    </row>
    <row r="1400" spans="1:31">
      <c r="A1400" s="77" t="s">
        <v>1478</v>
      </c>
      <c r="B1400" s="77">
        <v>1399</v>
      </c>
      <c r="C1400" s="77" t="s">
        <v>29</v>
      </c>
      <c r="D1400" s="77" t="s">
        <v>29</v>
      </c>
      <c r="E1400" s="77">
        <v>2020</v>
      </c>
      <c r="F1400" s="77">
        <v>39.149551700000004</v>
      </c>
      <c r="G1400" s="77">
        <v>-77.026922099999993</v>
      </c>
      <c r="H1400" s="77">
        <v>0</v>
      </c>
      <c r="I1400" s="77" t="s">
        <v>881</v>
      </c>
      <c r="J1400" s="77">
        <v>43.074761000000002</v>
      </c>
      <c r="K1400" s="77">
        <v>-89.383761300000003</v>
      </c>
      <c r="L1400" s="77">
        <v>2244.10618021239</v>
      </c>
      <c r="M1400" s="77">
        <v>0.45795419745597798</v>
      </c>
      <c r="N1400" s="77">
        <v>0</v>
      </c>
      <c r="O1400" s="77">
        <v>430.86838660077899</v>
      </c>
      <c r="P1400" s="87" cm="1">
        <f t="array" ref="P1400">IF($X1400="Non-local",VLOOKUP($E1400,$AI$64:$AW$68,COLUMN($AW:$AW)-COLUMN($AH:$AH),FALSE),IF($X1400="Unknown",VLOOKUP($E1400,$AI$71:$AW$75,COLUMN($AW:$AW)-COLUMN($AH:$AH),FALSE),0))</f>
        <v>224</v>
      </c>
      <c r="Q1400" s="87" cm="1">
        <f t="array" ref="Q1400">IF($X1400="Non-local",VLOOKUP($E1400,$AI$40:$AW$44,COLUMN($AW:$AW)-COLUMN($AH:$AH),FALSE),IF($X1400="Unknown",VLOOKUP($E1400,$AI$47:$AW$51,COLUMN($AW:$AW)-COLUMN($AH:$AH),FALSE),0))</f>
        <v>470.18520000000001</v>
      </c>
      <c r="R1400" s="87" cm="1">
        <f t="array" ref="R1400">IF($X1400="Non-local",VLOOKUP($E1400,$AI$88:$AW$92,COLUMN($AW:$AW)-COLUMN($AH:$AH),FALSE),IF($X1400="Unknown",VLOOKUP($E1400,$AI$95:$AW$99,COLUMN($AW:$AW)-COLUMN($AH:$AH),FALSE),0))</f>
        <v>0.13052013767768686</v>
      </c>
      <c r="S1400" s="87" cm="1">
        <f t="array" ref="S1400">VLOOKUP($E1400,$AI$111:$AW$115,COLUMN($AW:$AW)-COLUMN($AH:$AH),FALSE)</f>
        <v>410.28773999999999</v>
      </c>
      <c r="T1400" s="104">
        <f t="shared" si="379"/>
        <v>0.58847433513366487</v>
      </c>
      <c r="U1400" s="104">
        <f t="shared" si="380"/>
        <v>1535.341326600779</v>
      </c>
      <c r="V1400" s="87" cm="1">
        <f t="array" ref="V1400">VLOOKUP($E1400,$AI$118:$AW$122,COLUMN($AW:$AW)-COLUMN($AH:$AH),FALSE)</f>
        <v>161.75600000000003</v>
      </c>
      <c r="W1400" s="87" t="str">
        <f t="shared" si="384"/>
        <v>Domestic</v>
      </c>
      <c r="X1400" s="87" t="str">
        <f t="shared" si="385"/>
        <v>Non-local</v>
      </c>
      <c r="Y1400" s="104"/>
      <c r="Z1400" s="87" t="str">
        <f t="shared" si="381"/>
        <v>USA</v>
      </c>
      <c r="AA1400" s="87" t="str">
        <f t="shared" si="382"/>
        <v>USA</v>
      </c>
      <c r="AB1400" s="82" cm="1">
        <f t="array" ref="AB1400">VLOOKUP(B1400,'GDP per Capita'!$T$2:$V$4235,COLUMN('GDP per Capita'!$V:$V)-COLUMN('GDP per Capita'!$S:$S),FALSE)</f>
        <v>63809.64</v>
      </c>
      <c r="AC1400" s="82">
        <f t="shared" si="386"/>
        <v>63809.64</v>
      </c>
      <c r="AD1400" s="82">
        <f t="shared" si="387"/>
        <v>63809.64</v>
      </c>
      <c r="AE1400" s="88">
        <f t="shared" si="383"/>
        <v>2.4061275484406102E-2</v>
      </c>
    </row>
    <row r="1401" spans="1:31">
      <c r="A1401" s="77" t="s">
        <v>884</v>
      </c>
      <c r="B1401" s="77">
        <v>1400</v>
      </c>
      <c r="C1401" s="77" t="s">
        <v>29</v>
      </c>
      <c r="D1401" s="77" t="s">
        <v>29</v>
      </c>
      <c r="E1401" s="77">
        <v>2019</v>
      </c>
      <c r="F1401" s="77">
        <v>38.894985499999997</v>
      </c>
      <c r="G1401" s="77">
        <v>-77.036570799999893</v>
      </c>
      <c r="H1401" s="77">
        <v>0</v>
      </c>
      <c r="I1401" s="77" t="s">
        <v>1479</v>
      </c>
      <c r="J1401" s="77">
        <v>38.626803899999999</v>
      </c>
      <c r="K1401" s="77">
        <v>-90.199409700000004</v>
      </c>
      <c r="L1401" s="77">
        <v>2281.3966937476498</v>
      </c>
      <c r="M1401" s="77">
        <v>0.46287821493947501</v>
      </c>
      <c r="N1401" s="77">
        <v>0</v>
      </c>
      <c r="O1401" s="77">
        <v>438.02816519954899</v>
      </c>
      <c r="P1401" s="87" cm="1">
        <f t="array" ref="P1401">IF($X1401="Non-local",VLOOKUP($E1401,$AI$64:$AW$68,COLUMN($AW:$AW)-COLUMN($AH:$AH),FALSE),IF($X1401="Unknown",VLOOKUP($E1401,$AI$71:$AW$75,COLUMN($AW:$AW)-COLUMN($AH:$AH),FALSE),0))</f>
        <v>244</v>
      </c>
      <c r="Q1401" s="87" cm="1">
        <f t="array" ref="Q1401">IF($X1401="Non-local",VLOOKUP($E1401,$AI$40:$AW$44,COLUMN($AW:$AW)-COLUMN($AH:$AH),FALSE),IF($X1401="Unknown",VLOOKUP($E1401,$AI$47:$AW$51,COLUMN($AW:$AW)-COLUMN($AH:$AH),FALSE),0))</f>
        <v>485.37900000000008</v>
      </c>
      <c r="R1401" s="87" cm="1">
        <f t="array" ref="R1401">IF($X1401="Non-local",VLOOKUP($E1401,$AI$88:$AW$92,COLUMN($AW:$AW)-COLUMN($AH:$AH),FALSE),IF($X1401="Unknown",VLOOKUP($E1401,$AI$95:$AW$99,COLUMN($AW:$AW)-COLUMN($AH:$AH),FALSE),0))</f>
        <v>0.16197839056517743</v>
      </c>
      <c r="S1401" s="87" cm="1">
        <f t="array" ref="S1401">VLOOKUP($E1401,$AI$111:$AW$115,COLUMN($AW:$AW)-COLUMN($AH:$AH),FALSE)</f>
        <v>431.69321999999994</v>
      </c>
      <c r="T1401" s="104">
        <f t="shared" si="379"/>
        <v>0.6248566055046525</v>
      </c>
      <c r="U1401" s="104">
        <f t="shared" si="380"/>
        <v>1599.100385199549</v>
      </c>
      <c r="V1401" s="87" cm="1">
        <f t="array" ref="V1401">VLOOKUP($E1401,$AI$118:$AW$122,COLUMN($AW:$AW)-COLUMN($AH:$AH),FALSE)</f>
        <v>0</v>
      </c>
      <c r="W1401" s="87" t="str">
        <f t="shared" si="384"/>
        <v>Domestic</v>
      </c>
      <c r="X1401" s="87" t="str">
        <f t="shared" si="385"/>
        <v>Non-local</v>
      </c>
      <c r="Y1401" s="104"/>
      <c r="Z1401" s="87" t="str">
        <f t="shared" si="381"/>
        <v>USA</v>
      </c>
      <c r="AA1401" s="87" t="str">
        <f t="shared" si="382"/>
        <v>USA</v>
      </c>
      <c r="AB1401" s="82" cm="1">
        <f t="array" ref="AB1401">VLOOKUP(B1401,'GDP per Capita'!$T$2:$V$4235,COLUMN('GDP per Capita'!$V:$V)-COLUMN('GDP per Capita'!$S:$S),FALSE)</f>
        <v>63809.64</v>
      </c>
      <c r="AC1401" s="82">
        <f t="shared" si="386"/>
        <v>63809.64</v>
      </c>
      <c r="AD1401" s="82">
        <f t="shared" si="387"/>
        <v>63809.64</v>
      </c>
      <c r="AE1401" s="88">
        <f t="shared" si="383"/>
        <v>2.5060482792248148E-2</v>
      </c>
    </row>
    <row r="1402" spans="1:31">
      <c r="A1402" s="77" t="s">
        <v>927</v>
      </c>
      <c r="B1402" s="77">
        <v>1401</v>
      </c>
      <c r="C1402" s="77" t="s">
        <v>29</v>
      </c>
      <c r="D1402" s="77" t="s">
        <v>29</v>
      </c>
      <c r="E1402" s="77">
        <v>2019</v>
      </c>
      <c r="F1402" s="77">
        <v>34.147645199999999</v>
      </c>
      <c r="G1402" s="77">
        <v>-118.1444779</v>
      </c>
      <c r="H1402" s="77">
        <v>0</v>
      </c>
      <c r="I1402" s="77" t="s">
        <v>1479</v>
      </c>
      <c r="J1402" s="77">
        <v>38.626803899999999</v>
      </c>
      <c r="K1402" s="77">
        <v>-90.199409700000004</v>
      </c>
      <c r="L1402" s="77">
        <v>5080.5366320059702</v>
      </c>
      <c r="M1402" s="77">
        <v>0.88749291072145697</v>
      </c>
      <c r="N1402" s="77">
        <v>0</v>
      </c>
      <c r="O1402" s="77">
        <v>609.664395840716</v>
      </c>
      <c r="P1402" s="87" cm="1">
        <f t="array" ref="P1402">IF($X1402="Non-local",VLOOKUP($E1402,$AI$64:$AW$68,COLUMN($AW:$AW)-COLUMN($AH:$AH),FALSE),IF($X1402="Unknown",VLOOKUP($E1402,$AI$71:$AW$75,COLUMN($AW:$AW)-COLUMN($AH:$AH),FALSE),0))</f>
        <v>244</v>
      </c>
      <c r="Q1402" s="87" cm="1">
        <f t="array" ref="Q1402">IF($X1402="Non-local",VLOOKUP($E1402,$AI$40:$AW$44,COLUMN($AW:$AW)-COLUMN($AH:$AH),FALSE),IF($X1402="Unknown",VLOOKUP($E1402,$AI$47:$AW$51,COLUMN($AW:$AW)-COLUMN($AH:$AH),FALSE),0))</f>
        <v>485.37900000000008</v>
      </c>
      <c r="R1402" s="87" cm="1">
        <f t="array" ref="R1402">IF($X1402="Non-local",VLOOKUP($E1402,$AI$88:$AW$92,COLUMN($AW:$AW)-COLUMN($AH:$AH),FALSE),IF($X1402="Unknown",VLOOKUP($E1402,$AI$95:$AW$99,COLUMN($AW:$AW)-COLUMN($AH:$AH),FALSE),0))</f>
        <v>0.16197839056517743</v>
      </c>
      <c r="S1402" s="87" cm="1">
        <f t="array" ref="S1402">VLOOKUP($E1402,$AI$111:$AW$115,COLUMN($AW:$AW)-COLUMN($AH:$AH),FALSE)</f>
        <v>431.69321999999994</v>
      </c>
      <c r="T1402" s="104">
        <f t="shared" si="379"/>
        <v>1.0494713012866344</v>
      </c>
      <c r="U1402" s="104">
        <f t="shared" si="380"/>
        <v>1770.736615840716</v>
      </c>
      <c r="V1402" s="87" cm="1">
        <f t="array" ref="V1402">VLOOKUP($E1402,$AI$118:$AW$122,COLUMN($AW:$AW)-COLUMN($AH:$AH),FALSE)</f>
        <v>0</v>
      </c>
      <c r="W1402" s="87" t="str">
        <f t="shared" si="384"/>
        <v>Domestic</v>
      </c>
      <c r="X1402" s="87" t="str">
        <f t="shared" si="385"/>
        <v>Non-local</v>
      </c>
      <c r="Y1402" s="104"/>
      <c r="Z1402" s="87" t="str">
        <f t="shared" si="381"/>
        <v>USA</v>
      </c>
      <c r="AA1402" s="87" t="str">
        <f t="shared" si="382"/>
        <v>USA</v>
      </c>
      <c r="AB1402" s="82" cm="1">
        <f t="array" ref="AB1402">VLOOKUP(B1402,'GDP per Capita'!$T$2:$V$4235,COLUMN('GDP per Capita'!$V:$V)-COLUMN('GDP per Capita'!$S:$S),FALSE)</f>
        <v>63809.64</v>
      </c>
      <c r="AC1402" s="82">
        <f t="shared" si="386"/>
        <v>63809.64</v>
      </c>
      <c r="AD1402" s="82">
        <f t="shared" si="387"/>
        <v>63809.64</v>
      </c>
      <c r="AE1402" s="88">
        <f t="shared" si="383"/>
        <v>2.7750299419346609E-2</v>
      </c>
    </row>
    <row r="1403" spans="1:31">
      <c r="A1403" s="77" t="s">
        <v>931</v>
      </c>
      <c r="B1403" s="77">
        <v>1402</v>
      </c>
      <c r="C1403" s="77" t="s">
        <v>29</v>
      </c>
      <c r="D1403" s="77" t="s">
        <v>29</v>
      </c>
      <c r="E1403" s="77">
        <v>2019</v>
      </c>
      <c r="F1403" s="77">
        <v>43.157284999999902</v>
      </c>
      <c r="G1403" s="77">
        <v>-77.615213999999995</v>
      </c>
      <c r="H1403" s="77">
        <v>0</v>
      </c>
      <c r="I1403" s="77" t="s">
        <v>1479</v>
      </c>
      <c r="J1403" s="77">
        <v>38.626803899999999</v>
      </c>
      <c r="K1403" s="77">
        <v>-90.199409700000004</v>
      </c>
      <c r="L1403" s="77">
        <v>2339.9841839784399</v>
      </c>
      <c r="M1403" s="77">
        <v>0.470614386926968</v>
      </c>
      <c r="N1403" s="77">
        <v>0</v>
      </c>
      <c r="O1403" s="77">
        <v>449.27696332386199</v>
      </c>
      <c r="P1403" s="87" cm="1">
        <f t="array" ref="P1403">IF($X1403="Non-local",VLOOKUP($E1403,$AI$64:$AW$68,COLUMN($AW:$AW)-COLUMN($AH:$AH),FALSE),IF($X1403="Unknown",VLOOKUP($E1403,$AI$71:$AW$75,COLUMN($AW:$AW)-COLUMN($AH:$AH),FALSE),0))</f>
        <v>244</v>
      </c>
      <c r="Q1403" s="87" cm="1">
        <f t="array" ref="Q1403">IF($X1403="Non-local",VLOOKUP($E1403,$AI$40:$AW$44,COLUMN($AW:$AW)-COLUMN($AH:$AH),FALSE),IF($X1403="Unknown",VLOOKUP($E1403,$AI$47:$AW$51,COLUMN($AW:$AW)-COLUMN($AH:$AH),FALSE),0))</f>
        <v>485.37900000000008</v>
      </c>
      <c r="R1403" s="87" cm="1">
        <f t="array" ref="R1403">IF($X1403="Non-local",VLOOKUP($E1403,$AI$88:$AW$92,COLUMN($AW:$AW)-COLUMN($AH:$AH),FALSE),IF($X1403="Unknown",VLOOKUP($E1403,$AI$95:$AW$99,COLUMN($AW:$AW)-COLUMN($AH:$AH),FALSE),0))</f>
        <v>0.16197839056517743</v>
      </c>
      <c r="S1403" s="87" cm="1">
        <f t="array" ref="S1403">VLOOKUP($E1403,$AI$111:$AW$115,COLUMN($AW:$AW)-COLUMN($AH:$AH),FALSE)</f>
        <v>431.69321999999994</v>
      </c>
      <c r="T1403" s="104">
        <f t="shared" si="379"/>
        <v>0.63259277749214538</v>
      </c>
      <c r="U1403" s="104">
        <f t="shared" si="380"/>
        <v>1610.349183323862</v>
      </c>
      <c r="V1403" s="87" cm="1">
        <f t="array" ref="V1403">VLOOKUP($E1403,$AI$118:$AW$122,COLUMN($AW:$AW)-COLUMN($AH:$AH),FALSE)</f>
        <v>0</v>
      </c>
      <c r="W1403" s="87" t="str">
        <f t="shared" si="384"/>
        <v>Domestic</v>
      </c>
      <c r="X1403" s="87" t="str">
        <f t="shared" si="385"/>
        <v>Non-local</v>
      </c>
      <c r="Y1403" s="104"/>
      <c r="Z1403" s="87" t="str">
        <f t="shared" si="381"/>
        <v>USA</v>
      </c>
      <c r="AA1403" s="87" t="str">
        <f t="shared" si="382"/>
        <v>USA</v>
      </c>
      <c r="AB1403" s="82" cm="1">
        <f t="array" ref="AB1403">VLOOKUP(B1403,'GDP per Capita'!$T$2:$V$4235,COLUMN('GDP per Capita'!$V:$V)-COLUMN('GDP per Capita'!$S:$S),FALSE)</f>
        <v>63809.64</v>
      </c>
      <c r="AC1403" s="82">
        <f t="shared" si="386"/>
        <v>63809.64</v>
      </c>
      <c r="AD1403" s="82">
        <f t="shared" si="387"/>
        <v>63809.64</v>
      </c>
      <c r="AE1403" s="88">
        <f t="shared" si="383"/>
        <v>2.5236769606032286E-2</v>
      </c>
    </row>
    <row r="1404" spans="1:31">
      <c r="A1404" s="77" t="s">
        <v>965</v>
      </c>
      <c r="B1404" s="77">
        <v>1403</v>
      </c>
      <c r="C1404" s="77" t="s">
        <v>29</v>
      </c>
      <c r="D1404" s="77" t="s">
        <v>29</v>
      </c>
      <c r="E1404" s="77">
        <v>2019</v>
      </c>
      <c r="F1404" s="77">
        <v>35.198752200000001</v>
      </c>
      <c r="G1404" s="77">
        <v>-111.6518229</v>
      </c>
      <c r="H1404" s="77">
        <v>0</v>
      </c>
      <c r="I1404" s="77" t="s">
        <v>1479</v>
      </c>
      <c r="J1404" s="77">
        <v>38.626803899999999</v>
      </c>
      <c r="K1404" s="77">
        <v>-90.199409700000004</v>
      </c>
      <c r="L1404" s="77">
        <v>3880.4837634075102</v>
      </c>
      <c r="M1404" s="77">
        <v>0.70309570599346305</v>
      </c>
      <c r="N1404" s="77">
        <v>0</v>
      </c>
      <c r="O1404" s="77">
        <v>745.05288257424297</v>
      </c>
      <c r="P1404" s="87" cm="1">
        <f t="array" ref="P1404">IF($X1404="Non-local",VLOOKUP($E1404,$AI$64:$AW$68,COLUMN($AW:$AW)-COLUMN($AH:$AH),FALSE),IF($X1404="Unknown",VLOOKUP($E1404,$AI$71:$AW$75,COLUMN($AW:$AW)-COLUMN($AH:$AH),FALSE),0))</f>
        <v>244</v>
      </c>
      <c r="Q1404" s="87" cm="1">
        <f t="array" ref="Q1404">IF($X1404="Non-local",VLOOKUP($E1404,$AI$40:$AW$44,COLUMN($AW:$AW)-COLUMN($AH:$AH),FALSE),IF($X1404="Unknown",VLOOKUP($E1404,$AI$47:$AW$51,COLUMN($AW:$AW)-COLUMN($AH:$AH),FALSE),0))</f>
        <v>485.37900000000008</v>
      </c>
      <c r="R1404" s="87" cm="1">
        <f t="array" ref="R1404">IF($X1404="Non-local",VLOOKUP($E1404,$AI$88:$AW$92,COLUMN($AW:$AW)-COLUMN($AH:$AH),FALSE),IF($X1404="Unknown",VLOOKUP($E1404,$AI$95:$AW$99,COLUMN($AW:$AW)-COLUMN($AH:$AH),FALSE),0))</f>
        <v>0.16197839056517743</v>
      </c>
      <c r="S1404" s="87" cm="1">
        <f t="array" ref="S1404">VLOOKUP($E1404,$AI$111:$AW$115,COLUMN($AW:$AW)-COLUMN($AH:$AH),FALSE)</f>
        <v>431.69321999999994</v>
      </c>
      <c r="T1404" s="104">
        <f t="shared" si="379"/>
        <v>0.86507409655864054</v>
      </c>
      <c r="U1404" s="104">
        <f t="shared" si="380"/>
        <v>1906.1251025742429</v>
      </c>
      <c r="V1404" s="87" cm="1">
        <f t="array" ref="V1404">VLOOKUP($E1404,$AI$118:$AW$122,COLUMN($AW:$AW)-COLUMN($AH:$AH),FALSE)</f>
        <v>0</v>
      </c>
      <c r="W1404" s="87" t="str">
        <f t="shared" si="384"/>
        <v>Domestic</v>
      </c>
      <c r="X1404" s="87" t="str">
        <f t="shared" si="385"/>
        <v>Non-local</v>
      </c>
      <c r="Y1404" s="104"/>
      <c r="Z1404" s="87" t="str">
        <f t="shared" si="381"/>
        <v>USA</v>
      </c>
      <c r="AA1404" s="87" t="str">
        <f t="shared" si="382"/>
        <v>USA</v>
      </c>
      <c r="AB1404" s="82" cm="1">
        <f t="array" ref="AB1404">VLOOKUP(B1404,'GDP per Capita'!$T$2:$V$4235,COLUMN('GDP per Capita'!$V:$V)-COLUMN('GDP per Capita'!$S:$S),FALSE)</f>
        <v>63809.64</v>
      </c>
      <c r="AC1404" s="82">
        <f t="shared" si="386"/>
        <v>63809.64</v>
      </c>
      <c r="AD1404" s="82">
        <f t="shared" si="387"/>
        <v>63809.64</v>
      </c>
      <c r="AE1404" s="88">
        <f t="shared" si="383"/>
        <v>2.9872055422570053E-2</v>
      </c>
    </row>
    <row r="1405" spans="1:31">
      <c r="A1405" s="77" t="s">
        <v>34</v>
      </c>
      <c r="B1405" s="77">
        <v>1404</v>
      </c>
      <c r="C1405" s="77" t="s">
        <v>34</v>
      </c>
      <c r="D1405" s="77" t="s">
        <v>34</v>
      </c>
      <c r="E1405" s="77">
        <v>2019</v>
      </c>
      <c r="F1405" s="77">
        <v>0</v>
      </c>
      <c r="G1405" s="77">
        <v>0</v>
      </c>
      <c r="H1405" s="77">
        <v>0</v>
      </c>
      <c r="I1405" s="77" t="s">
        <v>1479</v>
      </c>
      <c r="J1405" s="77">
        <v>38.626803899999999</v>
      </c>
      <c r="K1405" s="77">
        <v>-90.199409700000004</v>
      </c>
      <c r="L1405" s="77">
        <v>3701.00063761927</v>
      </c>
      <c r="M1405" s="77">
        <v>0.67333559908097096</v>
      </c>
      <c r="N1405" s="77">
        <v>1</v>
      </c>
      <c r="O1405" s="77">
        <v>710.59212242290005</v>
      </c>
      <c r="P1405" s="87" cm="1">
        <f t="array" ref="P1405">IF($X1405="Non-local",VLOOKUP($E1405,$AI$64:$AW$68,COLUMN($AW:$AW)-COLUMN($AH:$AH),FALSE),IF($X1405="Unknown",VLOOKUP($E1405,$AI$71:$AW$75,COLUMN($AW:$AW)-COLUMN($AH:$AH),FALSE),0))</f>
        <v>235.51304347826087</v>
      </c>
      <c r="Q1405" s="87" cm="1">
        <f t="array" ref="Q1405">IF($X1405="Non-local",VLOOKUP($E1405,$AI$40:$AW$44,COLUMN($AW:$AW)-COLUMN($AH:$AH),FALSE),IF($X1405="Unknown",VLOOKUP($E1405,$AI$47:$AW$51,COLUMN($AW:$AW)-COLUMN($AH:$AH),FALSE),0))</f>
        <v>468.49625217391309</v>
      </c>
      <c r="R1405" s="87" cm="1">
        <f t="array" ref="R1405">IF($X1405="Non-local",VLOOKUP($E1405,$AI$88:$AW$92,COLUMN($AW:$AW)-COLUMN($AH:$AH),FALSE),IF($X1405="Unknown",VLOOKUP($E1405,$AI$95:$AW$99,COLUMN($AW:$AW)-COLUMN($AH:$AH),FALSE),0))</f>
        <v>0.15634435958899737</v>
      </c>
      <c r="S1405" s="87" cm="1">
        <f t="array" ref="S1405">VLOOKUP($E1405,$AI$111:$AW$115,COLUMN($AW:$AW)-COLUMN($AH:$AH),FALSE)</f>
        <v>431.69321999999994</v>
      </c>
      <c r="T1405" s="104">
        <f t="shared" si="379"/>
        <v>0.82967995866996835</v>
      </c>
      <c r="U1405" s="104">
        <f t="shared" si="380"/>
        <v>1846.2946380750739</v>
      </c>
      <c r="V1405" s="87" cm="1">
        <f t="array" ref="V1405">VLOOKUP($E1405,$AI$118:$AW$122,COLUMN($AW:$AW)-COLUMN($AH:$AH),FALSE)</f>
        <v>0</v>
      </c>
      <c r="W1405" s="87" t="str">
        <f t="shared" si="384"/>
        <v>Unknown</v>
      </c>
      <c r="X1405" s="87" t="str">
        <f t="shared" si="385"/>
        <v>Unknown</v>
      </c>
      <c r="Y1405" s="104"/>
      <c r="Z1405" s="87" t="str">
        <f t="shared" si="381"/>
        <v>Unknown</v>
      </c>
      <c r="AA1405" s="87" t="str">
        <f t="shared" si="382"/>
        <v>Unknown</v>
      </c>
      <c r="AB1405" s="82" t="e" cm="1">
        <f t="array" ref="AB1405">VLOOKUP(B1405,'GDP per Capita'!$T$2:$V$4235,COLUMN('GDP per Capita'!$V:$V)-COLUMN('GDP per Capita'!$S:$S),FALSE)</f>
        <v>#N/A</v>
      </c>
      <c r="AC1405" s="82" t="str">
        <f t="shared" si="386"/>
        <v/>
      </c>
      <c r="AD1405" s="82">
        <f t="shared" si="387"/>
        <v>61228.93767638311</v>
      </c>
      <c r="AE1405" s="88">
        <f t="shared" si="383"/>
        <v>3.0153955109157748E-2</v>
      </c>
    </row>
    <row r="1406" spans="1:31">
      <c r="A1406" s="77" t="s">
        <v>34</v>
      </c>
      <c r="B1406" s="77">
        <v>1405</v>
      </c>
      <c r="C1406" s="77" t="s">
        <v>34</v>
      </c>
      <c r="D1406" s="77" t="s">
        <v>34</v>
      </c>
      <c r="E1406" s="77">
        <v>2019</v>
      </c>
      <c r="F1406" s="77">
        <v>0</v>
      </c>
      <c r="G1406" s="77">
        <v>0</v>
      </c>
      <c r="H1406" s="77">
        <v>0</v>
      </c>
      <c r="I1406" s="77" t="s">
        <v>1479</v>
      </c>
      <c r="J1406" s="77">
        <v>38.626803899999999</v>
      </c>
      <c r="K1406" s="77">
        <v>-90.199409700000004</v>
      </c>
      <c r="L1406" s="77">
        <v>3701.00063761927</v>
      </c>
      <c r="M1406" s="77">
        <v>0.67333559908097096</v>
      </c>
      <c r="N1406" s="77">
        <v>1</v>
      </c>
      <c r="O1406" s="77">
        <v>710.59212242290005</v>
      </c>
      <c r="P1406" s="87" cm="1">
        <f t="array" ref="P1406">IF($X1406="Non-local",VLOOKUP($E1406,$AI$64:$AW$68,COLUMN($AW:$AW)-COLUMN($AH:$AH),FALSE),IF($X1406="Unknown",VLOOKUP($E1406,$AI$71:$AW$75,COLUMN($AW:$AW)-COLUMN($AH:$AH),FALSE),0))</f>
        <v>235.51304347826087</v>
      </c>
      <c r="Q1406" s="87" cm="1">
        <f t="array" ref="Q1406">IF($X1406="Non-local",VLOOKUP($E1406,$AI$40:$AW$44,COLUMN($AW:$AW)-COLUMN($AH:$AH),FALSE),IF($X1406="Unknown",VLOOKUP($E1406,$AI$47:$AW$51,COLUMN($AW:$AW)-COLUMN($AH:$AH),FALSE),0))</f>
        <v>468.49625217391309</v>
      </c>
      <c r="R1406" s="87" cm="1">
        <f t="array" ref="R1406">IF($X1406="Non-local",VLOOKUP($E1406,$AI$88:$AW$92,COLUMN($AW:$AW)-COLUMN($AH:$AH),FALSE),IF($X1406="Unknown",VLOOKUP($E1406,$AI$95:$AW$99,COLUMN($AW:$AW)-COLUMN($AH:$AH),FALSE),0))</f>
        <v>0.15634435958899737</v>
      </c>
      <c r="S1406" s="87" cm="1">
        <f t="array" ref="S1406">VLOOKUP($E1406,$AI$111:$AW$115,COLUMN($AW:$AW)-COLUMN($AH:$AH),FALSE)</f>
        <v>431.69321999999994</v>
      </c>
      <c r="T1406" s="104">
        <f t="shared" si="379"/>
        <v>0.82967995866996835</v>
      </c>
      <c r="U1406" s="104">
        <f t="shared" si="380"/>
        <v>1846.2946380750739</v>
      </c>
      <c r="V1406" s="87" cm="1">
        <f t="array" ref="V1406">VLOOKUP($E1406,$AI$118:$AW$122,COLUMN($AW:$AW)-COLUMN($AH:$AH),FALSE)</f>
        <v>0</v>
      </c>
      <c r="W1406" s="87" t="str">
        <f t="shared" si="384"/>
        <v>Unknown</v>
      </c>
      <c r="X1406" s="87" t="str">
        <f t="shared" si="385"/>
        <v>Unknown</v>
      </c>
      <c r="Y1406" s="104"/>
      <c r="Z1406" s="87" t="str">
        <f t="shared" si="381"/>
        <v>Unknown</v>
      </c>
      <c r="AA1406" s="87" t="str">
        <f t="shared" si="382"/>
        <v>Unknown</v>
      </c>
      <c r="AB1406" s="82" t="e" cm="1">
        <f t="array" ref="AB1406">VLOOKUP(B1406,'GDP per Capita'!$T$2:$V$4235,COLUMN('GDP per Capita'!$V:$V)-COLUMN('GDP per Capita'!$S:$S),FALSE)</f>
        <v>#N/A</v>
      </c>
      <c r="AC1406" s="82" t="str">
        <f t="shared" si="386"/>
        <v/>
      </c>
      <c r="AD1406" s="82">
        <f t="shared" si="387"/>
        <v>61228.93767638311</v>
      </c>
      <c r="AE1406" s="88">
        <f t="shared" si="383"/>
        <v>3.0153955109157748E-2</v>
      </c>
    </row>
    <row r="1407" spans="1:31">
      <c r="A1407" s="77" t="s">
        <v>908</v>
      </c>
      <c r="B1407" s="77">
        <v>1406</v>
      </c>
      <c r="C1407" s="77" t="s">
        <v>29</v>
      </c>
      <c r="D1407" s="77" t="s">
        <v>29</v>
      </c>
      <c r="E1407" s="77">
        <v>2019</v>
      </c>
      <c r="F1407" s="77">
        <v>39.745946799999999</v>
      </c>
      <c r="G1407" s="77">
        <v>-75.546588999999997</v>
      </c>
      <c r="H1407" s="77">
        <v>0</v>
      </c>
      <c r="I1407" s="77" t="s">
        <v>1479</v>
      </c>
      <c r="J1407" s="77">
        <v>38.626803899999999</v>
      </c>
      <c r="K1407" s="77">
        <v>-90.199409700000004</v>
      </c>
      <c r="L1407" s="77">
        <v>2535.1259465610401</v>
      </c>
      <c r="M1407" s="77">
        <v>0.49638183713407302</v>
      </c>
      <c r="N1407" s="77">
        <v>0</v>
      </c>
      <c r="O1407" s="77">
        <v>486.74418173971998</v>
      </c>
      <c r="P1407" s="87" cm="1">
        <f t="array" ref="P1407">IF($X1407="Non-local",VLOOKUP($E1407,$AI$64:$AW$68,COLUMN($AW:$AW)-COLUMN($AH:$AH),FALSE),IF($X1407="Unknown",VLOOKUP($E1407,$AI$71:$AW$75,COLUMN($AW:$AW)-COLUMN($AH:$AH),FALSE),0))</f>
        <v>244</v>
      </c>
      <c r="Q1407" s="87" cm="1">
        <f t="array" ref="Q1407">IF($X1407="Non-local",VLOOKUP($E1407,$AI$40:$AW$44,COLUMN($AW:$AW)-COLUMN($AH:$AH),FALSE),IF($X1407="Unknown",VLOOKUP($E1407,$AI$47:$AW$51,COLUMN($AW:$AW)-COLUMN($AH:$AH),FALSE),0))</f>
        <v>485.37900000000008</v>
      </c>
      <c r="R1407" s="87" cm="1">
        <f t="array" ref="R1407">IF($X1407="Non-local",VLOOKUP($E1407,$AI$88:$AW$92,COLUMN($AW:$AW)-COLUMN($AH:$AH),FALSE),IF($X1407="Unknown",VLOOKUP($E1407,$AI$95:$AW$99,COLUMN($AW:$AW)-COLUMN($AH:$AH),FALSE),0))</f>
        <v>0.16197839056517743</v>
      </c>
      <c r="S1407" s="87" cm="1">
        <f t="array" ref="S1407">VLOOKUP($E1407,$AI$111:$AW$115,COLUMN($AW:$AW)-COLUMN($AH:$AH),FALSE)</f>
        <v>431.69321999999994</v>
      </c>
      <c r="T1407" s="104">
        <f t="shared" si="379"/>
        <v>0.6583602276992504</v>
      </c>
      <c r="U1407" s="104">
        <f t="shared" si="380"/>
        <v>1647.81640173972</v>
      </c>
      <c r="V1407" s="87" cm="1">
        <f t="array" ref="V1407">VLOOKUP($E1407,$AI$118:$AW$122,COLUMN($AW:$AW)-COLUMN($AH:$AH),FALSE)</f>
        <v>0</v>
      </c>
      <c r="W1407" s="87" t="str">
        <f t="shared" si="384"/>
        <v>Domestic</v>
      </c>
      <c r="X1407" s="87" t="str">
        <f t="shared" si="385"/>
        <v>Non-local</v>
      </c>
      <c r="Y1407" s="104"/>
      <c r="Z1407" s="87" t="str">
        <f t="shared" si="381"/>
        <v>USA</v>
      </c>
      <c r="AA1407" s="87" t="str">
        <f t="shared" si="382"/>
        <v>USA</v>
      </c>
      <c r="AB1407" s="82" cm="1">
        <f t="array" ref="AB1407">VLOOKUP(B1407,'GDP per Capita'!$T$2:$V$4235,COLUMN('GDP per Capita'!$V:$V)-COLUMN('GDP per Capita'!$S:$S),FALSE)</f>
        <v>63809.64</v>
      </c>
      <c r="AC1407" s="82">
        <f t="shared" si="386"/>
        <v>63809.64</v>
      </c>
      <c r="AD1407" s="82">
        <f t="shared" si="387"/>
        <v>63809.64</v>
      </c>
      <c r="AE1407" s="88">
        <f t="shared" si="383"/>
        <v>2.5823941362774026E-2</v>
      </c>
    </row>
    <row r="1408" spans="1:31">
      <c r="A1408" s="77" t="s">
        <v>1052</v>
      </c>
      <c r="B1408" s="77">
        <v>1407</v>
      </c>
      <c r="C1408" s="77" t="s">
        <v>29</v>
      </c>
      <c r="D1408" s="77" t="s">
        <v>29</v>
      </c>
      <c r="E1408" s="77">
        <v>2019</v>
      </c>
      <c r="F1408" s="77">
        <v>40.111717400000003</v>
      </c>
      <c r="G1408" s="77">
        <v>-88.207301000000001</v>
      </c>
      <c r="H1408" s="77">
        <v>0</v>
      </c>
      <c r="I1408" s="77" t="s">
        <v>1479</v>
      </c>
      <c r="J1408" s="77">
        <v>38.626803899999999</v>
      </c>
      <c r="K1408" s="77">
        <v>-90.199409700000004</v>
      </c>
      <c r="L1408" s="77">
        <v>475.73915300959402</v>
      </c>
      <c r="M1408" s="77">
        <v>0.22445057056293999</v>
      </c>
      <c r="N1408" s="77">
        <v>0</v>
      </c>
      <c r="O1408" s="77">
        <v>91.341917377842194</v>
      </c>
      <c r="P1408" s="87" cm="1">
        <f t="array" ref="P1408">IF($X1408="Non-local",VLOOKUP($E1408,$AI$64:$AW$68,COLUMN($AW:$AW)-COLUMN($AH:$AH),FALSE),IF($X1408="Unknown",VLOOKUP($E1408,$AI$71:$AW$75,COLUMN($AW:$AW)-COLUMN($AH:$AH),FALSE),0))</f>
        <v>244</v>
      </c>
      <c r="Q1408" s="87" cm="1">
        <f t="array" ref="Q1408">IF($X1408="Non-local",VLOOKUP($E1408,$AI$40:$AW$44,COLUMN($AW:$AW)-COLUMN($AH:$AH),FALSE),IF($X1408="Unknown",VLOOKUP($E1408,$AI$47:$AW$51,COLUMN($AW:$AW)-COLUMN($AH:$AH),FALSE),0))</f>
        <v>485.37900000000008</v>
      </c>
      <c r="R1408" s="87" cm="1">
        <f t="array" ref="R1408">IF($X1408="Non-local",VLOOKUP($E1408,$AI$88:$AW$92,COLUMN($AW:$AW)-COLUMN($AH:$AH),FALSE),IF($X1408="Unknown",VLOOKUP($E1408,$AI$95:$AW$99,COLUMN($AW:$AW)-COLUMN($AH:$AH),FALSE),0))</f>
        <v>0.16197839056517743</v>
      </c>
      <c r="S1408" s="87" cm="1">
        <f t="array" ref="S1408">VLOOKUP($E1408,$AI$111:$AW$115,COLUMN($AW:$AW)-COLUMN($AH:$AH),FALSE)</f>
        <v>431.69321999999994</v>
      </c>
      <c r="T1408" s="104">
        <f t="shared" si="379"/>
        <v>0.38642896112811742</v>
      </c>
      <c r="U1408" s="104">
        <f t="shared" si="380"/>
        <v>1252.4141373778423</v>
      </c>
      <c r="V1408" s="87" cm="1">
        <f t="array" ref="V1408">VLOOKUP($E1408,$AI$118:$AW$122,COLUMN($AW:$AW)-COLUMN($AH:$AH),FALSE)</f>
        <v>0</v>
      </c>
      <c r="W1408" s="87" t="str">
        <f t="shared" si="384"/>
        <v>Domestic</v>
      </c>
      <c r="X1408" s="87" t="str">
        <f t="shared" si="385"/>
        <v>Non-local</v>
      </c>
      <c r="Y1408" s="104"/>
      <c r="Z1408" s="87" t="str">
        <f t="shared" si="381"/>
        <v>USA</v>
      </c>
      <c r="AA1408" s="87" t="str">
        <f t="shared" si="382"/>
        <v>USA</v>
      </c>
      <c r="AB1408" s="82" cm="1">
        <f t="array" ref="AB1408">VLOOKUP(B1408,'GDP per Capita'!$T$2:$V$4235,COLUMN('GDP per Capita'!$V:$V)-COLUMN('GDP per Capita'!$S:$S),FALSE)</f>
        <v>63809.64</v>
      </c>
      <c r="AC1408" s="82">
        <f t="shared" si="386"/>
        <v>63809.64</v>
      </c>
      <c r="AD1408" s="82">
        <f t="shared" si="387"/>
        <v>63809.64</v>
      </c>
      <c r="AE1408" s="88">
        <f t="shared" si="383"/>
        <v>1.9627349995672162E-2</v>
      </c>
    </row>
    <row r="1409" spans="1:31">
      <c r="A1409" s="77" t="s">
        <v>997</v>
      </c>
      <c r="B1409" s="77">
        <v>1408</v>
      </c>
      <c r="C1409" s="77" t="s">
        <v>29</v>
      </c>
      <c r="D1409" s="77" t="s">
        <v>29</v>
      </c>
      <c r="E1409" s="77">
        <v>2019</v>
      </c>
      <c r="F1409" s="77">
        <v>41.661256099999903</v>
      </c>
      <c r="G1409" s="77">
        <v>-91.529910599999994</v>
      </c>
      <c r="H1409" s="77">
        <v>0</v>
      </c>
      <c r="I1409" s="77" t="s">
        <v>1479</v>
      </c>
      <c r="J1409" s="77">
        <v>38.626803899999999</v>
      </c>
      <c r="K1409" s="77">
        <v>-90.199409700000004</v>
      </c>
      <c r="L1409" s="77">
        <v>711.702525419832</v>
      </c>
      <c r="M1409" s="77">
        <v>0.25560830107030902</v>
      </c>
      <c r="N1409" s="77">
        <v>0</v>
      </c>
      <c r="O1409" s="77">
        <v>136.64688488060699</v>
      </c>
      <c r="P1409" s="87" cm="1">
        <f t="array" ref="P1409">IF($X1409="Non-local",VLOOKUP($E1409,$AI$64:$AW$68,COLUMN($AW:$AW)-COLUMN($AH:$AH),FALSE),IF($X1409="Unknown",VLOOKUP($E1409,$AI$71:$AW$75,COLUMN($AW:$AW)-COLUMN($AH:$AH),FALSE),0))</f>
        <v>244</v>
      </c>
      <c r="Q1409" s="87" cm="1">
        <f t="array" ref="Q1409">IF($X1409="Non-local",VLOOKUP($E1409,$AI$40:$AW$44,COLUMN($AW:$AW)-COLUMN($AH:$AH),FALSE),IF($X1409="Unknown",VLOOKUP($E1409,$AI$47:$AW$51,COLUMN($AW:$AW)-COLUMN($AH:$AH),FALSE),0))</f>
        <v>485.37900000000008</v>
      </c>
      <c r="R1409" s="87" cm="1">
        <f t="array" ref="R1409">IF($X1409="Non-local",VLOOKUP($E1409,$AI$88:$AW$92,COLUMN($AW:$AW)-COLUMN($AH:$AH),FALSE),IF($X1409="Unknown",VLOOKUP($E1409,$AI$95:$AW$99,COLUMN($AW:$AW)-COLUMN($AH:$AH),FALSE),0))</f>
        <v>0.16197839056517743</v>
      </c>
      <c r="S1409" s="87" cm="1">
        <f t="array" ref="S1409">VLOOKUP($E1409,$AI$111:$AW$115,COLUMN($AW:$AW)-COLUMN($AH:$AH),FALSE)</f>
        <v>431.69321999999994</v>
      </c>
      <c r="T1409" s="104">
        <f t="shared" si="379"/>
        <v>0.41758669163548645</v>
      </c>
      <c r="U1409" s="104">
        <f t="shared" si="380"/>
        <v>1297.7191048806069</v>
      </c>
      <c r="V1409" s="87" cm="1">
        <f t="array" ref="V1409">VLOOKUP($E1409,$AI$118:$AW$122,COLUMN($AW:$AW)-COLUMN($AH:$AH),FALSE)</f>
        <v>0</v>
      </c>
      <c r="W1409" s="87" t="str">
        <f t="shared" si="384"/>
        <v>Domestic</v>
      </c>
      <c r="X1409" s="87" t="str">
        <f t="shared" si="385"/>
        <v>Non-local</v>
      </c>
      <c r="Y1409" s="104"/>
      <c r="Z1409" s="87" t="str">
        <f t="shared" si="381"/>
        <v>USA</v>
      </c>
      <c r="AA1409" s="87" t="str">
        <f t="shared" si="382"/>
        <v>USA</v>
      </c>
      <c r="AB1409" s="82" cm="1">
        <f t="array" ref="AB1409">VLOOKUP(B1409,'GDP per Capita'!$T$2:$V$4235,COLUMN('GDP per Capita'!$V:$V)-COLUMN('GDP per Capita'!$S:$S),FALSE)</f>
        <v>63809.64</v>
      </c>
      <c r="AC1409" s="82">
        <f t="shared" si="386"/>
        <v>63809.64</v>
      </c>
      <c r="AD1409" s="82">
        <f t="shared" si="387"/>
        <v>63809.64</v>
      </c>
      <c r="AE1409" s="88">
        <f t="shared" si="383"/>
        <v>2.033735192489108E-2</v>
      </c>
    </row>
    <row r="1410" spans="1:31">
      <c r="A1410" s="77" t="s">
        <v>34</v>
      </c>
      <c r="B1410" s="77">
        <v>1409</v>
      </c>
      <c r="C1410" s="77" t="s">
        <v>34</v>
      </c>
      <c r="D1410" s="77" t="s">
        <v>34</v>
      </c>
      <c r="E1410" s="77">
        <v>2019</v>
      </c>
      <c r="F1410" s="77">
        <v>0</v>
      </c>
      <c r="G1410" s="77">
        <v>0</v>
      </c>
      <c r="H1410" s="77">
        <v>0</v>
      </c>
      <c r="I1410" s="77" t="s">
        <v>1479</v>
      </c>
      <c r="J1410" s="77">
        <v>38.626803899999999</v>
      </c>
      <c r="K1410" s="77">
        <v>-90.199409700000004</v>
      </c>
      <c r="L1410" s="77">
        <v>3701.00063761927</v>
      </c>
      <c r="M1410" s="77">
        <v>0.67333559908097096</v>
      </c>
      <c r="N1410" s="77">
        <v>1</v>
      </c>
      <c r="O1410" s="77">
        <v>710.59212242290005</v>
      </c>
      <c r="P1410" s="87" cm="1">
        <f t="array" ref="P1410">IF($X1410="Non-local",VLOOKUP($E1410,$AI$64:$AW$68,COLUMN($AW:$AW)-COLUMN($AH:$AH),FALSE),IF($X1410="Unknown",VLOOKUP($E1410,$AI$71:$AW$75,COLUMN($AW:$AW)-COLUMN($AH:$AH),FALSE),0))</f>
        <v>235.51304347826087</v>
      </c>
      <c r="Q1410" s="87" cm="1">
        <f t="array" ref="Q1410">IF($X1410="Non-local",VLOOKUP($E1410,$AI$40:$AW$44,COLUMN($AW:$AW)-COLUMN($AH:$AH),FALSE),IF($X1410="Unknown",VLOOKUP($E1410,$AI$47:$AW$51,COLUMN($AW:$AW)-COLUMN($AH:$AH),FALSE),0))</f>
        <v>468.49625217391309</v>
      </c>
      <c r="R1410" s="87" cm="1">
        <f t="array" ref="R1410">IF($X1410="Non-local",VLOOKUP($E1410,$AI$88:$AW$92,COLUMN($AW:$AW)-COLUMN($AH:$AH),FALSE),IF($X1410="Unknown",VLOOKUP($E1410,$AI$95:$AW$99,COLUMN($AW:$AW)-COLUMN($AH:$AH),FALSE),0))</f>
        <v>0.15634435958899737</v>
      </c>
      <c r="S1410" s="87" cm="1">
        <f t="array" ref="S1410">VLOOKUP($E1410,$AI$111:$AW$115,COLUMN($AW:$AW)-COLUMN($AH:$AH),FALSE)</f>
        <v>431.69321999999994</v>
      </c>
      <c r="T1410" s="104">
        <f t="shared" ref="T1410:T1473" si="388">SUM(M1410,R1410)</f>
        <v>0.82967995866996835</v>
      </c>
      <c r="U1410" s="104">
        <f t="shared" ref="U1410:U1473" si="389">SUM(O1410,P1410,Q1410,S1410)</f>
        <v>1846.2946380750739</v>
      </c>
      <c r="V1410" s="87" cm="1">
        <f t="array" ref="V1410">VLOOKUP($E1410,$AI$118:$AW$122,COLUMN($AW:$AW)-COLUMN($AH:$AH),FALSE)</f>
        <v>0</v>
      </c>
      <c r="W1410" s="87" t="str">
        <f t="shared" si="384"/>
        <v>Unknown</v>
      </c>
      <c r="X1410" s="87" t="str">
        <f t="shared" si="385"/>
        <v>Unknown</v>
      </c>
      <c r="Y1410" s="104"/>
      <c r="Z1410" s="87" t="str">
        <f t="shared" ref="Z1410:Z1473" si="390">C1410</f>
        <v>Unknown</v>
      </c>
      <c r="AA1410" s="87" t="str">
        <f t="shared" ref="AA1410:AA1473" si="391">D1410</f>
        <v>Unknown</v>
      </c>
      <c r="AB1410" s="82" t="e" cm="1">
        <f t="array" ref="AB1410">VLOOKUP(B1410,'GDP per Capita'!$T$2:$V$4235,COLUMN('GDP per Capita'!$V:$V)-COLUMN('GDP per Capita'!$S:$S),FALSE)</f>
        <v>#N/A</v>
      </c>
      <c r="AC1410" s="82" t="str">
        <f t="shared" si="386"/>
        <v/>
      </c>
      <c r="AD1410" s="82">
        <f t="shared" si="387"/>
        <v>61228.93767638311</v>
      </c>
      <c r="AE1410" s="88">
        <f t="shared" ref="AE1410:AE1473" si="392">U1410/AD1410</f>
        <v>3.0153955109157748E-2</v>
      </c>
    </row>
    <row r="1411" spans="1:31">
      <c r="A1411" s="77" t="s">
        <v>1480</v>
      </c>
      <c r="B1411" s="77">
        <v>1410</v>
      </c>
      <c r="C1411" s="77" t="s">
        <v>224</v>
      </c>
      <c r="D1411" s="77" t="s">
        <v>31</v>
      </c>
      <c r="E1411" s="77">
        <v>2019</v>
      </c>
      <c r="F1411" s="77">
        <v>52.374477899999903</v>
      </c>
      <c r="G1411" s="77">
        <v>9.7385531999999895</v>
      </c>
      <c r="H1411" s="77">
        <v>0</v>
      </c>
      <c r="I1411" s="77" t="s">
        <v>1479</v>
      </c>
      <c r="J1411" s="77">
        <v>38.626803899999999</v>
      </c>
      <c r="K1411" s="77">
        <v>-90.199409700000004</v>
      </c>
      <c r="L1411" s="77">
        <v>14602.812171154501</v>
      </c>
      <c r="M1411" s="77">
        <v>2.25158527038823</v>
      </c>
      <c r="N1411" s="77">
        <v>0</v>
      </c>
      <c r="O1411" s="77">
        <v>1533.29527797122</v>
      </c>
      <c r="P1411" s="87" cm="1">
        <f t="array" ref="P1411">IF($X1411="Non-local",VLOOKUP($E1411,$AI$64:$AW$68,COLUMN($AW:$AW)-COLUMN($AH:$AH),FALSE),IF($X1411="Unknown",VLOOKUP($E1411,$AI$71:$AW$75,COLUMN($AW:$AW)-COLUMN($AH:$AH),FALSE),0))</f>
        <v>244</v>
      </c>
      <c r="Q1411" s="87" cm="1">
        <f t="array" ref="Q1411">IF($X1411="Non-local",VLOOKUP($E1411,$AI$40:$AW$44,COLUMN($AW:$AW)-COLUMN($AH:$AH),FALSE),IF($X1411="Unknown",VLOOKUP($E1411,$AI$47:$AW$51,COLUMN($AW:$AW)-COLUMN($AH:$AH),FALSE),0))</f>
        <v>485.37900000000008</v>
      </c>
      <c r="R1411" s="87" cm="1">
        <f t="array" ref="R1411">IF($X1411="Non-local",VLOOKUP($E1411,$AI$88:$AW$92,COLUMN($AW:$AW)-COLUMN($AH:$AH),FALSE),IF($X1411="Unknown",VLOOKUP($E1411,$AI$95:$AW$99,COLUMN($AW:$AW)-COLUMN($AH:$AH),FALSE),0))</f>
        <v>0.16197839056517743</v>
      </c>
      <c r="S1411" s="87" cm="1">
        <f t="array" ref="S1411">VLOOKUP($E1411,$AI$111:$AW$115,COLUMN($AW:$AW)-COLUMN($AH:$AH),FALSE)</f>
        <v>431.69321999999994</v>
      </c>
      <c r="T1411" s="104">
        <f t="shared" si="388"/>
        <v>2.4135636609534075</v>
      </c>
      <c r="U1411" s="104">
        <f t="shared" si="389"/>
        <v>2694.36749797122</v>
      </c>
      <c r="V1411" s="87" cm="1">
        <f t="array" ref="V1411">VLOOKUP($E1411,$AI$118:$AW$122,COLUMN($AW:$AW)-COLUMN($AH:$AH),FALSE)</f>
        <v>0</v>
      </c>
      <c r="W1411" s="87" t="str">
        <f t="shared" ref="W1411:W1474" si="393">IF(Z1411&lt;&gt;"USA",IF(Z1411&lt;&gt;"Unknown","International","Unknown"),"Domestic")</f>
        <v>International</v>
      </c>
      <c r="X1411" s="87" t="str">
        <f t="shared" ref="X1411:X1474" si="394">IF(A1411="Unknown","Unknown",IF(H1411=1,"Local","Non-local"))</f>
        <v>Non-local</v>
      </c>
      <c r="Y1411" s="104"/>
      <c r="Z1411" s="87" t="str">
        <f t="shared" si="390"/>
        <v>Germany</v>
      </c>
      <c r="AA1411" s="87" t="str">
        <f t="shared" si="391"/>
        <v>Europe</v>
      </c>
      <c r="AB1411" s="82" cm="1">
        <f t="array" ref="AB1411">VLOOKUP(B1411,'GDP per Capita'!$T$2:$V$4235,COLUMN('GDP per Capita'!$V:$V)-COLUMN('GDP per Capita'!$S:$S),FALSE)</f>
        <v>49180.54</v>
      </c>
      <c r="AC1411" s="82">
        <f t="shared" ref="AC1411:AC1474" si="395">IFERROR(AB1411,"")</f>
        <v>49180.54</v>
      </c>
      <c r="AD1411" s="82">
        <f t="shared" ref="AD1411:AD1474" si="396">IFERROR(AB1411,AVERAGE(AC$2:AC$2538))</f>
        <v>49180.54</v>
      </c>
      <c r="AE1411" s="88">
        <f t="shared" si="392"/>
        <v>5.4785236151762874E-2</v>
      </c>
    </row>
    <row r="1412" spans="1:31">
      <c r="A1412" s="77" t="s">
        <v>34</v>
      </c>
      <c r="B1412" s="77">
        <v>1411</v>
      </c>
      <c r="C1412" s="77" t="s">
        <v>34</v>
      </c>
      <c r="D1412" s="77" t="s">
        <v>34</v>
      </c>
      <c r="E1412" s="77">
        <v>2019</v>
      </c>
      <c r="F1412" s="77">
        <v>0</v>
      </c>
      <c r="G1412" s="77">
        <v>0</v>
      </c>
      <c r="H1412" s="77">
        <v>0</v>
      </c>
      <c r="I1412" s="77" t="s">
        <v>1479</v>
      </c>
      <c r="J1412" s="77">
        <v>38.626803899999999</v>
      </c>
      <c r="K1412" s="77">
        <v>-90.199409700000004</v>
      </c>
      <c r="L1412" s="77">
        <v>3701.00063761927</v>
      </c>
      <c r="M1412" s="77">
        <v>0.67333559908097096</v>
      </c>
      <c r="N1412" s="77">
        <v>1</v>
      </c>
      <c r="O1412" s="77">
        <v>710.59212242290005</v>
      </c>
      <c r="P1412" s="87" cm="1">
        <f t="array" ref="P1412">IF($X1412="Non-local",VLOOKUP($E1412,$AI$64:$AW$68,COLUMN($AW:$AW)-COLUMN($AH:$AH),FALSE),IF($X1412="Unknown",VLOOKUP($E1412,$AI$71:$AW$75,COLUMN($AW:$AW)-COLUMN($AH:$AH),FALSE),0))</f>
        <v>235.51304347826087</v>
      </c>
      <c r="Q1412" s="87" cm="1">
        <f t="array" ref="Q1412">IF($X1412="Non-local",VLOOKUP($E1412,$AI$40:$AW$44,COLUMN($AW:$AW)-COLUMN($AH:$AH),FALSE),IF($X1412="Unknown",VLOOKUP($E1412,$AI$47:$AW$51,COLUMN($AW:$AW)-COLUMN($AH:$AH),FALSE),0))</f>
        <v>468.49625217391309</v>
      </c>
      <c r="R1412" s="87" cm="1">
        <f t="array" ref="R1412">IF($X1412="Non-local",VLOOKUP($E1412,$AI$88:$AW$92,COLUMN($AW:$AW)-COLUMN($AH:$AH),FALSE),IF($X1412="Unknown",VLOOKUP($E1412,$AI$95:$AW$99,COLUMN($AW:$AW)-COLUMN($AH:$AH),FALSE),0))</f>
        <v>0.15634435958899737</v>
      </c>
      <c r="S1412" s="87" cm="1">
        <f t="array" ref="S1412">VLOOKUP($E1412,$AI$111:$AW$115,COLUMN($AW:$AW)-COLUMN($AH:$AH),FALSE)</f>
        <v>431.69321999999994</v>
      </c>
      <c r="T1412" s="104">
        <f t="shared" si="388"/>
        <v>0.82967995866996835</v>
      </c>
      <c r="U1412" s="104">
        <f t="shared" si="389"/>
        <v>1846.2946380750739</v>
      </c>
      <c r="V1412" s="87" cm="1">
        <f t="array" ref="V1412">VLOOKUP($E1412,$AI$118:$AW$122,COLUMN($AW:$AW)-COLUMN($AH:$AH),FALSE)</f>
        <v>0</v>
      </c>
      <c r="W1412" s="87" t="str">
        <f t="shared" si="393"/>
        <v>Unknown</v>
      </c>
      <c r="X1412" s="87" t="str">
        <f t="shared" si="394"/>
        <v>Unknown</v>
      </c>
      <c r="Y1412" s="104"/>
      <c r="Z1412" s="87" t="str">
        <f t="shared" si="390"/>
        <v>Unknown</v>
      </c>
      <c r="AA1412" s="87" t="str">
        <f t="shared" si="391"/>
        <v>Unknown</v>
      </c>
      <c r="AB1412" s="82" t="e" cm="1">
        <f t="array" ref="AB1412">VLOOKUP(B1412,'GDP per Capita'!$T$2:$V$4235,COLUMN('GDP per Capita'!$V:$V)-COLUMN('GDP per Capita'!$S:$S),FALSE)</f>
        <v>#N/A</v>
      </c>
      <c r="AC1412" s="82" t="str">
        <f t="shared" si="395"/>
        <v/>
      </c>
      <c r="AD1412" s="82">
        <f t="shared" si="396"/>
        <v>61228.93767638311</v>
      </c>
      <c r="AE1412" s="88">
        <f t="shared" si="392"/>
        <v>3.0153955109157748E-2</v>
      </c>
    </row>
    <row r="1413" spans="1:31">
      <c r="A1413" s="77" t="s">
        <v>973</v>
      </c>
      <c r="B1413" s="77">
        <v>1412</v>
      </c>
      <c r="C1413" s="77" t="s">
        <v>29</v>
      </c>
      <c r="D1413" s="77" t="s">
        <v>29</v>
      </c>
      <c r="E1413" s="77">
        <v>2019</v>
      </c>
      <c r="F1413" s="77">
        <v>37.4443292999999</v>
      </c>
      <c r="G1413" s="77">
        <v>-122.1598465</v>
      </c>
      <c r="H1413" s="77">
        <v>0</v>
      </c>
      <c r="I1413" s="77" t="s">
        <v>1479</v>
      </c>
      <c r="J1413" s="77">
        <v>38.626803899999999</v>
      </c>
      <c r="K1413" s="77">
        <v>-90.199409700000004</v>
      </c>
      <c r="L1413" s="77">
        <v>5576.0849912336998</v>
      </c>
      <c r="M1413" s="77">
        <v>0.95454003965526102</v>
      </c>
      <c r="N1413" s="77">
        <v>0</v>
      </c>
      <c r="O1413" s="77">
        <v>669.13019894804404</v>
      </c>
      <c r="P1413" s="87" cm="1">
        <f t="array" ref="P1413">IF($X1413="Non-local",VLOOKUP($E1413,$AI$64:$AW$68,COLUMN($AW:$AW)-COLUMN($AH:$AH),FALSE),IF($X1413="Unknown",VLOOKUP($E1413,$AI$71:$AW$75,COLUMN($AW:$AW)-COLUMN($AH:$AH),FALSE),0))</f>
        <v>244</v>
      </c>
      <c r="Q1413" s="87" cm="1">
        <f t="array" ref="Q1413">IF($X1413="Non-local",VLOOKUP($E1413,$AI$40:$AW$44,COLUMN($AW:$AW)-COLUMN($AH:$AH),FALSE),IF($X1413="Unknown",VLOOKUP($E1413,$AI$47:$AW$51,COLUMN($AW:$AW)-COLUMN($AH:$AH),FALSE),0))</f>
        <v>485.37900000000008</v>
      </c>
      <c r="R1413" s="87" cm="1">
        <f t="array" ref="R1413">IF($X1413="Non-local",VLOOKUP($E1413,$AI$88:$AW$92,COLUMN($AW:$AW)-COLUMN($AH:$AH),FALSE),IF($X1413="Unknown",VLOOKUP($E1413,$AI$95:$AW$99,COLUMN($AW:$AW)-COLUMN($AH:$AH),FALSE),0))</f>
        <v>0.16197839056517743</v>
      </c>
      <c r="S1413" s="87" cm="1">
        <f t="array" ref="S1413">VLOOKUP($E1413,$AI$111:$AW$115,COLUMN($AW:$AW)-COLUMN($AH:$AH),FALSE)</f>
        <v>431.69321999999994</v>
      </c>
      <c r="T1413" s="104">
        <f t="shared" si="388"/>
        <v>1.1165184302204385</v>
      </c>
      <c r="U1413" s="104">
        <f t="shared" si="389"/>
        <v>1830.2024189480439</v>
      </c>
      <c r="V1413" s="87" cm="1">
        <f t="array" ref="V1413">VLOOKUP($E1413,$AI$118:$AW$122,COLUMN($AW:$AW)-COLUMN($AH:$AH),FALSE)</f>
        <v>0</v>
      </c>
      <c r="W1413" s="87" t="str">
        <f t="shared" si="393"/>
        <v>Domestic</v>
      </c>
      <c r="X1413" s="87" t="str">
        <f t="shared" si="394"/>
        <v>Non-local</v>
      </c>
      <c r="Y1413" s="104"/>
      <c r="Z1413" s="87" t="str">
        <f t="shared" si="390"/>
        <v>USA</v>
      </c>
      <c r="AA1413" s="87" t="str">
        <f t="shared" si="391"/>
        <v>USA</v>
      </c>
      <c r="AB1413" s="82" cm="1">
        <f t="array" ref="AB1413">VLOOKUP(B1413,'GDP per Capita'!$T$2:$V$4235,COLUMN('GDP per Capita'!$V:$V)-COLUMN('GDP per Capita'!$S:$S),FALSE)</f>
        <v>63809.64</v>
      </c>
      <c r="AC1413" s="82">
        <f t="shared" si="395"/>
        <v>63809.64</v>
      </c>
      <c r="AD1413" s="82">
        <f t="shared" si="396"/>
        <v>63809.64</v>
      </c>
      <c r="AE1413" s="88">
        <f t="shared" si="392"/>
        <v>2.8682224487523264E-2</v>
      </c>
    </row>
    <row r="1414" spans="1:31">
      <c r="A1414" s="77" t="s">
        <v>1481</v>
      </c>
      <c r="B1414" s="77">
        <v>1413</v>
      </c>
      <c r="C1414" s="77" t="s">
        <v>585</v>
      </c>
      <c r="D1414" s="77" t="s">
        <v>30</v>
      </c>
      <c r="E1414" s="77">
        <v>2019</v>
      </c>
      <c r="F1414" s="77">
        <v>35.681091199999997</v>
      </c>
      <c r="G1414" s="77">
        <v>139.7671861</v>
      </c>
      <c r="H1414" s="77">
        <v>0</v>
      </c>
      <c r="I1414" s="77" t="s">
        <v>1479</v>
      </c>
      <c r="J1414" s="77">
        <v>38.626803899999999</v>
      </c>
      <c r="K1414" s="77">
        <v>-90.199409700000004</v>
      </c>
      <c r="L1414" s="77">
        <v>20576.885022618801</v>
      </c>
      <c r="M1414" s="77">
        <v>3.1889614723754698</v>
      </c>
      <c r="N1414" s="77">
        <v>0</v>
      </c>
      <c r="O1414" s="77">
        <v>1882.78497956962</v>
      </c>
      <c r="P1414" s="87" cm="1">
        <f t="array" ref="P1414">IF($X1414="Non-local",VLOOKUP($E1414,$AI$64:$AW$68,COLUMN($AW:$AW)-COLUMN($AH:$AH),FALSE),IF($X1414="Unknown",VLOOKUP($E1414,$AI$71:$AW$75,COLUMN($AW:$AW)-COLUMN($AH:$AH),FALSE),0))</f>
        <v>244</v>
      </c>
      <c r="Q1414" s="87" cm="1">
        <f t="array" ref="Q1414">IF($X1414="Non-local",VLOOKUP($E1414,$AI$40:$AW$44,COLUMN($AW:$AW)-COLUMN($AH:$AH),FALSE),IF($X1414="Unknown",VLOOKUP($E1414,$AI$47:$AW$51,COLUMN($AW:$AW)-COLUMN($AH:$AH),FALSE),0))</f>
        <v>485.37900000000008</v>
      </c>
      <c r="R1414" s="87" cm="1">
        <f t="array" ref="R1414">IF($X1414="Non-local",VLOOKUP($E1414,$AI$88:$AW$92,COLUMN($AW:$AW)-COLUMN($AH:$AH),FALSE),IF($X1414="Unknown",VLOOKUP($E1414,$AI$95:$AW$99,COLUMN($AW:$AW)-COLUMN($AH:$AH),FALSE),0))</f>
        <v>0.16197839056517743</v>
      </c>
      <c r="S1414" s="87" cm="1">
        <f t="array" ref="S1414">VLOOKUP($E1414,$AI$111:$AW$115,COLUMN($AW:$AW)-COLUMN($AH:$AH),FALSE)</f>
        <v>431.69321999999994</v>
      </c>
      <c r="T1414" s="104">
        <f t="shared" si="388"/>
        <v>3.3509398629406473</v>
      </c>
      <c r="U1414" s="104">
        <f t="shared" si="389"/>
        <v>3043.8571995696202</v>
      </c>
      <c r="V1414" s="87" cm="1">
        <f t="array" ref="V1414">VLOOKUP($E1414,$AI$118:$AW$122,COLUMN($AW:$AW)-COLUMN($AH:$AH),FALSE)</f>
        <v>0</v>
      </c>
      <c r="W1414" s="87" t="str">
        <f t="shared" si="393"/>
        <v>International</v>
      </c>
      <c r="X1414" s="87" t="str">
        <f t="shared" si="394"/>
        <v>Non-local</v>
      </c>
      <c r="Y1414" s="104"/>
      <c r="Z1414" s="87" t="str">
        <f t="shared" si="390"/>
        <v>Japan</v>
      </c>
      <c r="AA1414" s="87" t="str">
        <f t="shared" si="391"/>
        <v>Asia</v>
      </c>
      <c r="AB1414" s="82" cm="1">
        <f t="array" ref="AB1414">VLOOKUP(B1414,'GDP per Capita'!$T$2:$V$4235,COLUMN('GDP per Capita'!$V:$V)-COLUMN('GDP per Capita'!$S:$S),FALSE)</f>
        <v>41314.410000000003</v>
      </c>
      <c r="AC1414" s="82">
        <f t="shared" si="395"/>
        <v>41314.410000000003</v>
      </c>
      <c r="AD1414" s="82">
        <f t="shared" si="396"/>
        <v>41314.410000000003</v>
      </c>
      <c r="AE1414" s="88">
        <f t="shared" si="392"/>
        <v>7.3675436719769685E-2</v>
      </c>
    </row>
    <row r="1415" spans="1:31">
      <c r="A1415" s="77" t="s">
        <v>927</v>
      </c>
      <c r="B1415" s="77">
        <v>1414</v>
      </c>
      <c r="C1415" s="77" t="s">
        <v>29</v>
      </c>
      <c r="D1415" s="77" t="s">
        <v>29</v>
      </c>
      <c r="E1415" s="77">
        <v>2019</v>
      </c>
      <c r="F1415" s="77">
        <v>34.147645199999999</v>
      </c>
      <c r="G1415" s="77">
        <v>-118.1444779</v>
      </c>
      <c r="H1415" s="77">
        <v>0</v>
      </c>
      <c r="I1415" s="77" t="s">
        <v>1479</v>
      </c>
      <c r="J1415" s="77">
        <v>38.626803899999999</v>
      </c>
      <c r="K1415" s="77">
        <v>-90.199409700000004</v>
      </c>
      <c r="L1415" s="77">
        <v>5080.5366320059702</v>
      </c>
      <c r="M1415" s="77">
        <v>0.88749291072145697</v>
      </c>
      <c r="N1415" s="77">
        <v>0</v>
      </c>
      <c r="O1415" s="77">
        <v>609.664395840716</v>
      </c>
      <c r="P1415" s="87" cm="1">
        <f t="array" ref="P1415">IF($X1415="Non-local",VLOOKUP($E1415,$AI$64:$AW$68,COLUMN($AW:$AW)-COLUMN($AH:$AH),FALSE),IF($X1415="Unknown",VLOOKUP($E1415,$AI$71:$AW$75,COLUMN($AW:$AW)-COLUMN($AH:$AH),FALSE),0))</f>
        <v>244</v>
      </c>
      <c r="Q1415" s="87" cm="1">
        <f t="array" ref="Q1415">IF($X1415="Non-local",VLOOKUP($E1415,$AI$40:$AW$44,COLUMN($AW:$AW)-COLUMN($AH:$AH),FALSE),IF($X1415="Unknown",VLOOKUP($E1415,$AI$47:$AW$51,COLUMN($AW:$AW)-COLUMN($AH:$AH),FALSE),0))</f>
        <v>485.37900000000008</v>
      </c>
      <c r="R1415" s="87" cm="1">
        <f t="array" ref="R1415">IF($X1415="Non-local",VLOOKUP($E1415,$AI$88:$AW$92,COLUMN($AW:$AW)-COLUMN($AH:$AH),FALSE),IF($X1415="Unknown",VLOOKUP($E1415,$AI$95:$AW$99,COLUMN($AW:$AW)-COLUMN($AH:$AH),FALSE),0))</f>
        <v>0.16197839056517743</v>
      </c>
      <c r="S1415" s="87" cm="1">
        <f t="array" ref="S1415">VLOOKUP($E1415,$AI$111:$AW$115,COLUMN($AW:$AW)-COLUMN($AH:$AH),FALSE)</f>
        <v>431.69321999999994</v>
      </c>
      <c r="T1415" s="104">
        <f t="shared" si="388"/>
        <v>1.0494713012866344</v>
      </c>
      <c r="U1415" s="104">
        <f t="shared" si="389"/>
        <v>1770.736615840716</v>
      </c>
      <c r="V1415" s="87" cm="1">
        <f t="array" ref="V1415">VLOOKUP($E1415,$AI$118:$AW$122,COLUMN($AW:$AW)-COLUMN($AH:$AH),FALSE)</f>
        <v>0</v>
      </c>
      <c r="W1415" s="87" t="str">
        <f t="shared" si="393"/>
        <v>Domestic</v>
      </c>
      <c r="X1415" s="87" t="str">
        <f t="shared" si="394"/>
        <v>Non-local</v>
      </c>
      <c r="Y1415" s="104"/>
      <c r="Z1415" s="87" t="str">
        <f t="shared" si="390"/>
        <v>USA</v>
      </c>
      <c r="AA1415" s="87" t="str">
        <f t="shared" si="391"/>
        <v>USA</v>
      </c>
      <c r="AB1415" s="82" cm="1">
        <f t="array" ref="AB1415">VLOOKUP(B1415,'GDP per Capita'!$T$2:$V$4235,COLUMN('GDP per Capita'!$V:$V)-COLUMN('GDP per Capita'!$S:$S),FALSE)</f>
        <v>63809.64</v>
      </c>
      <c r="AC1415" s="82">
        <f t="shared" si="395"/>
        <v>63809.64</v>
      </c>
      <c r="AD1415" s="82">
        <f t="shared" si="396"/>
        <v>63809.64</v>
      </c>
      <c r="AE1415" s="88">
        <f t="shared" si="392"/>
        <v>2.7750299419346609E-2</v>
      </c>
    </row>
    <row r="1416" spans="1:31">
      <c r="A1416" s="77" t="s">
        <v>884</v>
      </c>
      <c r="B1416" s="77">
        <v>1415</v>
      </c>
      <c r="C1416" s="77" t="s">
        <v>29</v>
      </c>
      <c r="D1416" s="77" t="s">
        <v>29</v>
      </c>
      <c r="E1416" s="77">
        <v>2019</v>
      </c>
      <c r="F1416" s="77">
        <v>38.894985499999997</v>
      </c>
      <c r="G1416" s="77">
        <v>-77.036570799999893</v>
      </c>
      <c r="H1416" s="77">
        <v>0</v>
      </c>
      <c r="I1416" s="77" t="s">
        <v>1479</v>
      </c>
      <c r="J1416" s="77">
        <v>38.626803899999999</v>
      </c>
      <c r="K1416" s="77">
        <v>-90.199409700000004</v>
      </c>
      <c r="L1416" s="77">
        <v>2281.3966937476498</v>
      </c>
      <c r="M1416" s="77">
        <v>0.46287821493947501</v>
      </c>
      <c r="N1416" s="77">
        <v>0</v>
      </c>
      <c r="O1416" s="77">
        <v>438.02816519954899</v>
      </c>
      <c r="P1416" s="87" cm="1">
        <f t="array" ref="P1416">IF($X1416="Non-local",VLOOKUP($E1416,$AI$64:$AW$68,COLUMN($AW:$AW)-COLUMN($AH:$AH),FALSE),IF($X1416="Unknown",VLOOKUP($E1416,$AI$71:$AW$75,COLUMN($AW:$AW)-COLUMN($AH:$AH),FALSE),0))</f>
        <v>244</v>
      </c>
      <c r="Q1416" s="87" cm="1">
        <f t="array" ref="Q1416">IF($X1416="Non-local",VLOOKUP($E1416,$AI$40:$AW$44,COLUMN($AW:$AW)-COLUMN($AH:$AH),FALSE),IF($X1416="Unknown",VLOOKUP($E1416,$AI$47:$AW$51,COLUMN($AW:$AW)-COLUMN($AH:$AH),FALSE),0))</f>
        <v>485.37900000000008</v>
      </c>
      <c r="R1416" s="87" cm="1">
        <f t="array" ref="R1416">IF($X1416="Non-local",VLOOKUP($E1416,$AI$88:$AW$92,COLUMN($AW:$AW)-COLUMN($AH:$AH),FALSE),IF($X1416="Unknown",VLOOKUP($E1416,$AI$95:$AW$99,COLUMN($AW:$AW)-COLUMN($AH:$AH),FALSE),0))</f>
        <v>0.16197839056517743</v>
      </c>
      <c r="S1416" s="87" cm="1">
        <f t="array" ref="S1416">VLOOKUP($E1416,$AI$111:$AW$115,COLUMN($AW:$AW)-COLUMN($AH:$AH),FALSE)</f>
        <v>431.69321999999994</v>
      </c>
      <c r="T1416" s="104">
        <f t="shared" si="388"/>
        <v>0.6248566055046525</v>
      </c>
      <c r="U1416" s="104">
        <f t="shared" si="389"/>
        <v>1599.100385199549</v>
      </c>
      <c r="V1416" s="87" cm="1">
        <f t="array" ref="V1416">VLOOKUP($E1416,$AI$118:$AW$122,COLUMN($AW:$AW)-COLUMN($AH:$AH),FALSE)</f>
        <v>0</v>
      </c>
      <c r="W1416" s="87" t="str">
        <f t="shared" si="393"/>
        <v>Domestic</v>
      </c>
      <c r="X1416" s="87" t="str">
        <f t="shared" si="394"/>
        <v>Non-local</v>
      </c>
      <c r="Y1416" s="104"/>
      <c r="Z1416" s="87" t="str">
        <f t="shared" si="390"/>
        <v>USA</v>
      </c>
      <c r="AA1416" s="87" t="str">
        <f t="shared" si="391"/>
        <v>USA</v>
      </c>
      <c r="AB1416" s="82" cm="1">
        <f t="array" ref="AB1416">VLOOKUP(B1416,'GDP per Capita'!$T$2:$V$4235,COLUMN('GDP per Capita'!$V:$V)-COLUMN('GDP per Capita'!$S:$S),FALSE)</f>
        <v>63809.64</v>
      </c>
      <c r="AC1416" s="82">
        <f t="shared" si="395"/>
        <v>63809.64</v>
      </c>
      <c r="AD1416" s="82">
        <f t="shared" si="396"/>
        <v>63809.64</v>
      </c>
      <c r="AE1416" s="88">
        <f t="shared" si="392"/>
        <v>2.5060482792248148E-2</v>
      </c>
    </row>
    <row r="1417" spans="1:31">
      <c r="A1417" s="77" t="s">
        <v>911</v>
      </c>
      <c r="B1417" s="77">
        <v>1416</v>
      </c>
      <c r="C1417" s="77" t="s">
        <v>29</v>
      </c>
      <c r="D1417" s="77" t="s">
        <v>29</v>
      </c>
      <c r="E1417" s="77">
        <v>2019</v>
      </c>
      <c r="F1417" s="77">
        <v>42.3750997</v>
      </c>
      <c r="G1417" s="77">
        <v>-71.105615700000001</v>
      </c>
      <c r="H1417" s="77">
        <v>0</v>
      </c>
      <c r="I1417" s="77" t="s">
        <v>1479</v>
      </c>
      <c r="J1417" s="77">
        <v>38.626803899999999</v>
      </c>
      <c r="K1417" s="77">
        <v>-90.199409700000004</v>
      </c>
      <c r="L1417" s="77">
        <v>3326.79225080687</v>
      </c>
      <c r="M1417" s="77">
        <v>0.61494948040279096</v>
      </c>
      <c r="N1417" s="77">
        <v>0</v>
      </c>
      <c r="O1417" s="77">
        <v>638.74411215491898</v>
      </c>
      <c r="P1417" s="87" cm="1">
        <f t="array" ref="P1417">IF($X1417="Non-local",VLOOKUP($E1417,$AI$64:$AW$68,COLUMN($AW:$AW)-COLUMN($AH:$AH),FALSE),IF($X1417="Unknown",VLOOKUP($E1417,$AI$71:$AW$75,COLUMN($AW:$AW)-COLUMN($AH:$AH),FALSE),0))</f>
        <v>244</v>
      </c>
      <c r="Q1417" s="87" cm="1">
        <f t="array" ref="Q1417">IF($X1417="Non-local",VLOOKUP($E1417,$AI$40:$AW$44,COLUMN($AW:$AW)-COLUMN($AH:$AH),FALSE),IF($X1417="Unknown",VLOOKUP($E1417,$AI$47:$AW$51,COLUMN($AW:$AW)-COLUMN($AH:$AH),FALSE),0))</f>
        <v>485.37900000000008</v>
      </c>
      <c r="R1417" s="87" cm="1">
        <f t="array" ref="R1417">IF($X1417="Non-local",VLOOKUP($E1417,$AI$88:$AW$92,COLUMN($AW:$AW)-COLUMN($AH:$AH),FALSE),IF($X1417="Unknown",VLOOKUP($E1417,$AI$95:$AW$99,COLUMN($AW:$AW)-COLUMN($AH:$AH),FALSE),0))</f>
        <v>0.16197839056517743</v>
      </c>
      <c r="S1417" s="87" cm="1">
        <f t="array" ref="S1417">VLOOKUP($E1417,$AI$111:$AW$115,COLUMN($AW:$AW)-COLUMN($AH:$AH),FALSE)</f>
        <v>431.69321999999994</v>
      </c>
      <c r="T1417" s="104">
        <f t="shared" si="388"/>
        <v>0.77692787096796834</v>
      </c>
      <c r="U1417" s="104">
        <f t="shared" si="389"/>
        <v>1799.8163321549189</v>
      </c>
      <c r="V1417" s="87" cm="1">
        <f t="array" ref="V1417">VLOOKUP($E1417,$AI$118:$AW$122,COLUMN($AW:$AW)-COLUMN($AH:$AH),FALSE)</f>
        <v>0</v>
      </c>
      <c r="W1417" s="87" t="str">
        <f t="shared" si="393"/>
        <v>Domestic</v>
      </c>
      <c r="X1417" s="87" t="str">
        <f t="shared" si="394"/>
        <v>Non-local</v>
      </c>
      <c r="Y1417" s="104"/>
      <c r="Z1417" s="87" t="str">
        <f t="shared" si="390"/>
        <v>USA</v>
      </c>
      <c r="AA1417" s="87" t="str">
        <f t="shared" si="391"/>
        <v>USA</v>
      </c>
      <c r="AB1417" s="82" cm="1">
        <f t="array" ref="AB1417">VLOOKUP(B1417,'GDP per Capita'!$T$2:$V$4235,COLUMN('GDP per Capita'!$V:$V)-COLUMN('GDP per Capita'!$S:$S),FALSE)</f>
        <v>63809.64</v>
      </c>
      <c r="AC1417" s="82">
        <f t="shared" si="395"/>
        <v>63809.64</v>
      </c>
      <c r="AD1417" s="82">
        <f t="shared" si="396"/>
        <v>63809.64</v>
      </c>
      <c r="AE1417" s="88">
        <f t="shared" si="392"/>
        <v>2.8206025486978439E-2</v>
      </c>
    </row>
    <row r="1418" spans="1:31">
      <c r="A1418" s="77" t="s">
        <v>919</v>
      </c>
      <c r="B1418" s="77">
        <v>1417</v>
      </c>
      <c r="C1418" s="77" t="s">
        <v>29</v>
      </c>
      <c r="D1418" s="77" t="s">
        <v>29</v>
      </c>
      <c r="E1418" s="77">
        <v>2019</v>
      </c>
      <c r="F1418" s="77">
        <v>34.186316099999999</v>
      </c>
      <c r="G1418" s="77">
        <v>-118.13523290000001</v>
      </c>
      <c r="H1418" s="77">
        <v>0</v>
      </c>
      <c r="I1418" s="77" t="s">
        <v>1479</v>
      </c>
      <c r="J1418" s="77">
        <v>38.626803899999999</v>
      </c>
      <c r="K1418" s="77">
        <v>-90.199409700000004</v>
      </c>
      <c r="L1418" s="77">
        <v>5076.0755490533602</v>
      </c>
      <c r="M1418" s="77">
        <v>0.88689129675683498</v>
      </c>
      <c r="N1418" s="77">
        <v>0</v>
      </c>
      <c r="O1418" s="77">
        <v>609.12906588640305</v>
      </c>
      <c r="P1418" s="87" cm="1">
        <f t="array" ref="P1418">IF($X1418="Non-local",VLOOKUP($E1418,$AI$64:$AW$68,COLUMN($AW:$AW)-COLUMN($AH:$AH),FALSE),IF($X1418="Unknown",VLOOKUP($E1418,$AI$71:$AW$75,COLUMN($AW:$AW)-COLUMN($AH:$AH),FALSE),0))</f>
        <v>244</v>
      </c>
      <c r="Q1418" s="87" cm="1">
        <f t="array" ref="Q1418">IF($X1418="Non-local",VLOOKUP($E1418,$AI$40:$AW$44,COLUMN($AW:$AW)-COLUMN($AH:$AH),FALSE),IF($X1418="Unknown",VLOOKUP($E1418,$AI$47:$AW$51,COLUMN($AW:$AW)-COLUMN($AH:$AH),FALSE),0))</f>
        <v>485.37900000000008</v>
      </c>
      <c r="R1418" s="87" cm="1">
        <f t="array" ref="R1418">IF($X1418="Non-local",VLOOKUP($E1418,$AI$88:$AW$92,COLUMN($AW:$AW)-COLUMN($AH:$AH),FALSE),IF($X1418="Unknown",VLOOKUP($E1418,$AI$95:$AW$99,COLUMN($AW:$AW)-COLUMN($AH:$AH),FALSE),0))</f>
        <v>0.16197839056517743</v>
      </c>
      <c r="S1418" s="87" cm="1">
        <f t="array" ref="S1418">VLOOKUP($E1418,$AI$111:$AW$115,COLUMN($AW:$AW)-COLUMN($AH:$AH),FALSE)</f>
        <v>431.69321999999994</v>
      </c>
      <c r="T1418" s="104">
        <f t="shared" si="388"/>
        <v>1.0488696873220125</v>
      </c>
      <c r="U1418" s="104">
        <f t="shared" si="389"/>
        <v>1770.201285886403</v>
      </c>
      <c r="V1418" s="87" cm="1">
        <f t="array" ref="V1418">VLOOKUP($E1418,$AI$118:$AW$122,COLUMN($AW:$AW)-COLUMN($AH:$AH),FALSE)</f>
        <v>0</v>
      </c>
      <c r="W1418" s="87" t="str">
        <f t="shared" si="393"/>
        <v>Domestic</v>
      </c>
      <c r="X1418" s="87" t="str">
        <f t="shared" si="394"/>
        <v>Non-local</v>
      </c>
      <c r="Y1418" s="104"/>
      <c r="Z1418" s="87" t="str">
        <f t="shared" si="390"/>
        <v>USA</v>
      </c>
      <c r="AA1418" s="87" t="str">
        <f t="shared" si="391"/>
        <v>USA</v>
      </c>
      <c r="AB1418" s="82" cm="1">
        <f t="array" ref="AB1418">VLOOKUP(B1418,'GDP per Capita'!$T$2:$V$4235,COLUMN('GDP per Capita'!$V:$V)-COLUMN('GDP per Capita'!$S:$S),FALSE)</f>
        <v>63809.64</v>
      </c>
      <c r="AC1418" s="82">
        <f t="shared" si="395"/>
        <v>63809.64</v>
      </c>
      <c r="AD1418" s="82">
        <f t="shared" si="396"/>
        <v>63809.64</v>
      </c>
      <c r="AE1418" s="88">
        <f t="shared" si="392"/>
        <v>2.7741909935338972E-2</v>
      </c>
    </row>
    <row r="1419" spans="1:31">
      <c r="A1419" s="77" t="s">
        <v>1482</v>
      </c>
      <c r="B1419" s="77">
        <v>1418</v>
      </c>
      <c r="C1419" s="77" t="s">
        <v>317</v>
      </c>
      <c r="D1419" s="77" t="s">
        <v>30</v>
      </c>
      <c r="E1419" s="77">
        <v>2019</v>
      </c>
      <c r="F1419" s="77">
        <v>0</v>
      </c>
      <c r="G1419" s="77">
        <v>0</v>
      </c>
      <c r="H1419" s="77">
        <v>0</v>
      </c>
      <c r="I1419" s="77" t="s">
        <v>1479</v>
      </c>
      <c r="J1419" s="77">
        <v>38.626803899999999</v>
      </c>
      <c r="K1419" s="77">
        <v>-90.199409700000004</v>
      </c>
      <c r="L1419" s="77">
        <v>3701.00063761927</v>
      </c>
      <c r="M1419" s="77">
        <v>0.67333559908097096</v>
      </c>
      <c r="N1419" s="77">
        <v>1</v>
      </c>
      <c r="O1419" s="77">
        <v>710.59212242290005</v>
      </c>
      <c r="P1419" s="87" cm="1">
        <f t="array" ref="P1419">IF($X1419="Non-local",VLOOKUP($E1419,$AI$64:$AW$68,COLUMN($AW:$AW)-COLUMN($AH:$AH),FALSE),IF($X1419="Unknown",VLOOKUP($E1419,$AI$71:$AW$75,COLUMN($AW:$AW)-COLUMN($AH:$AH),FALSE),0))</f>
        <v>244</v>
      </c>
      <c r="Q1419" s="87" cm="1">
        <f t="array" ref="Q1419">IF($X1419="Non-local",VLOOKUP($E1419,$AI$40:$AW$44,COLUMN($AW:$AW)-COLUMN($AH:$AH),FALSE),IF($X1419="Unknown",VLOOKUP($E1419,$AI$47:$AW$51,COLUMN($AW:$AW)-COLUMN($AH:$AH),FALSE),0))</f>
        <v>485.37900000000008</v>
      </c>
      <c r="R1419" s="87" cm="1">
        <f t="array" ref="R1419">IF($X1419="Non-local",VLOOKUP($E1419,$AI$88:$AW$92,COLUMN($AW:$AW)-COLUMN($AH:$AH),FALSE),IF($X1419="Unknown",VLOOKUP($E1419,$AI$95:$AW$99,COLUMN($AW:$AW)-COLUMN($AH:$AH),FALSE),0))</f>
        <v>0.16197839056517743</v>
      </c>
      <c r="S1419" s="87" cm="1">
        <f t="array" ref="S1419">VLOOKUP($E1419,$AI$111:$AW$115,COLUMN($AW:$AW)-COLUMN($AH:$AH),FALSE)</f>
        <v>431.69321999999994</v>
      </c>
      <c r="T1419" s="104">
        <f t="shared" si="388"/>
        <v>0.83531398964614834</v>
      </c>
      <c r="U1419" s="104">
        <f t="shared" si="389"/>
        <v>1871.6643424229001</v>
      </c>
      <c r="V1419" s="87" cm="1">
        <f t="array" ref="V1419">VLOOKUP($E1419,$AI$118:$AW$122,COLUMN($AW:$AW)-COLUMN($AH:$AH),FALSE)</f>
        <v>0</v>
      </c>
      <c r="W1419" s="87" t="str">
        <f t="shared" si="393"/>
        <v>International</v>
      </c>
      <c r="X1419" s="87" t="str">
        <f t="shared" si="394"/>
        <v>Non-local</v>
      </c>
      <c r="Y1419" s="104"/>
      <c r="Z1419" s="87" t="str">
        <f t="shared" si="390"/>
        <v>South Korea</v>
      </c>
      <c r="AA1419" s="87" t="str">
        <f t="shared" si="391"/>
        <v>Asia</v>
      </c>
      <c r="AB1419" s="82" cm="1">
        <f t="array" ref="AB1419">VLOOKUP(B1419,'GDP per Capita'!$T$2:$V$4235,COLUMN('GDP per Capita'!$V:$V)-COLUMN('GDP per Capita'!$S:$S),FALSE)</f>
        <v>32154.02</v>
      </c>
      <c r="AC1419" s="82">
        <f t="shared" si="395"/>
        <v>32154.02</v>
      </c>
      <c r="AD1419" s="82">
        <f t="shared" si="396"/>
        <v>32154.02</v>
      </c>
      <c r="AE1419" s="88">
        <f t="shared" si="392"/>
        <v>5.8209341862165295E-2</v>
      </c>
    </row>
    <row r="1420" spans="1:31">
      <c r="A1420" s="77" t="s">
        <v>1483</v>
      </c>
      <c r="B1420" s="77">
        <v>1419</v>
      </c>
      <c r="C1420" s="77" t="s">
        <v>224</v>
      </c>
      <c r="D1420" s="77" t="s">
        <v>31</v>
      </c>
      <c r="E1420" s="77">
        <v>2019</v>
      </c>
      <c r="F1420" s="77">
        <v>52.374477899999903</v>
      </c>
      <c r="G1420" s="77">
        <v>9.7385531999999895</v>
      </c>
      <c r="H1420" s="77">
        <v>0</v>
      </c>
      <c r="I1420" s="77" t="s">
        <v>1479</v>
      </c>
      <c r="J1420" s="77">
        <v>38.626803899999999</v>
      </c>
      <c r="K1420" s="77">
        <v>-90.199409700000004</v>
      </c>
      <c r="L1420" s="77">
        <v>14602.812171154501</v>
      </c>
      <c r="M1420" s="77">
        <v>2.25158527038823</v>
      </c>
      <c r="N1420" s="77">
        <v>0</v>
      </c>
      <c r="O1420" s="77">
        <v>1533.29527797122</v>
      </c>
      <c r="P1420" s="87" cm="1">
        <f t="array" ref="P1420">IF($X1420="Non-local",VLOOKUP($E1420,$AI$64:$AW$68,COLUMN($AW:$AW)-COLUMN($AH:$AH),FALSE),IF($X1420="Unknown",VLOOKUP($E1420,$AI$71:$AW$75,COLUMN($AW:$AW)-COLUMN($AH:$AH),FALSE),0))</f>
        <v>244</v>
      </c>
      <c r="Q1420" s="87" cm="1">
        <f t="array" ref="Q1420">IF($X1420="Non-local",VLOOKUP($E1420,$AI$40:$AW$44,COLUMN($AW:$AW)-COLUMN($AH:$AH),FALSE),IF($X1420="Unknown",VLOOKUP($E1420,$AI$47:$AW$51,COLUMN($AW:$AW)-COLUMN($AH:$AH),FALSE),0))</f>
        <v>485.37900000000008</v>
      </c>
      <c r="R1420" s="87" cm="1">
        <f t="array" ref="R1420">IF($X1420="Non-local",VLOOKUP($E1420,$AI$88:$AW$92,COLUMN($AW:$AW)-COLUMN($AH:$AH),FALSE),IF($X1420="Unknown",VLOOKUP($E1420,$AI$95:$AW$99,COLUMN($AW:$AW)-COLUMN($AH:$AH),FALSE),0))</f>
        <v>0.16197839056517743</v>
      </c>
      <c r="S1420" s="87" cm="1">
        <f t="array" ref="S1420">VLOOKUP($E1420,$AI$111:$AW$115,COLUMN($AW:$AW)-COLUMN($AH:$AH),FALSE)</f>
        <v>431.69321999999994</v>
      </c>
      <c r="T1420" s="104">
        <f t="shared" si="388"/>
        <v>2.4135636609534075</v>
      </c>
      <c r="U1420" s="104">
        <f t="shared" si="389"/>
        <v>2694.36749797122</v>
      </c>
      <c r="V1420" s="87" cm="1">
        <f t="array" ref="V1420">VLOOKUP($E1420,$AI$118:$AW$122,COLUMN($AW:$AW)-COLUMN($AH:$AH),FALSE)</f>
        <v>0</v>
      </c>
      <c r="W1420" s="87" t="str">
        <f t="shared" si="393"/>
        <v>International</v>
      </c>
      <c r="X1420" s="87" t="str">
        <f t="shared" si="394"/>
        <v>Non-local</v>
      </c>
      <c r="Y1420" s="104"/>
      <c r="Z1420" s="87" t="str">
        <f t="shared" si="390"/>
        <v>Germany</v>
      </c>
      <c r="AA1420" s="87" t="str">
        <f t="shared" si="391"/>
        <v>Europe</v>
      </c>
      <c r="AB1420" s="82" cm="1">
        <f t="array" ref="AB1420">VLOOKUP(B1420,'GDP per Capita'!$T$2:$V$4235,COLUMN('GDP per Capita'!$V:$V)-COLUMN('GDP per Capita'!$S:$S),FALSE)</f>
        <v>49180.54</v>
      </c>
      <c r="AC1420" s="82">
        <f t="shared" si="395"/>
        <v>49180.54</v>
      </c>
      <c r="AD1420" s="82">
        <f t="shared" si="396"/>
        <v>49180.54</v>
      </c>
      <c r="AE1420" s="88">
        <f t="shared" si="392"/>
        <v>5.4785236151762874E-2</v>
      </c>
    </row>
    <row r="1421" spans="1:31">
      <c r="A1421" s="77" t="s">
        <v>911</v>
      </c>
      <c r="B1421" s="77">
        <v>1420</v>
      </c>
      <c r="C1421" s="77" t="s">
        <v>29</v>
      </c>
      <c r="D1421" s="77" t="s">
        <v>29</v>
      </c>
      <c r="E1421" s="77">
        <v>2019</v>
      </c>
      <c r="F1421" s="77">
        <v>42.3750997</v>
      </c>
      <c r="G1421" s="77">
        <v>-71.105615700000001</v>
      </c>
      <c r="H1421" s="77">
        <v>0</v>
      </c>
      <c r="I1421" s="77" t="s">
        <v>1479</v>
      </c>
      <c r="J1421" s="77">
        <v>38.626803899999999</v>
      </c>
      <c r="K1421" s="77">
        <v>-90.199409700000004</v>
      </c>
      <c r="L1421" s="77">
        <v>3326.79225080687</v>
      </c>
      <c r="M1421" s="77">
        <v>0.61494948040279096</v>
      </c>
      <c r="N1421" s="77">
        <v>0</v>
      </c>
      <c r="O1421" s="77">
        <v>638.74411215491898</v>
      </c>
      <c r="P1421" s="87" cm="1">
        <f t="array" ref="P1421">IF($X1421="Non-local",VLOOKUP($E1421,$AI$64:$AW$68,COLUMN($AW:$AW)-COLUMN($AH:$AH),FALSE),IF($X1421="Unknown",VLOOKUP($E1421,$AI$71:$AW$75,COLUMN($AW:$AW)-COLUMN($AH:$AH),FALSE),0))</f>
        <v>244</v>
      </c>
      <c r="Q1421" s="87" cm="1">
        <f t="array" ref="Q1421">IF($X1421="Non-local",VLOOKUP($E1421,$AI$40:$AW$44,COLUMN($AW:$AW)-COLUMN($AH:$AH),FALSE),IF($X1421="Unknown",VLOOKUP($E1421,$AI$47:$AW$51,COLUMN($AW:$AW)-COLUMN($AH:$AH),FALSE),0))</f>
        <v>485.37900000000008</v>
      </c>
      <c r="R1421" s="87" cm="1">
        <f t="array" ref="R1421">IF($X1421="Non-local",VLOOKUP($E1421,$AI$88:$AW$92,COLUMN($AW:$AW)-COLUMN($AH:$AH),FALSE),IF($X1421="Unknown",VLOOKUP($E1421,$AI$95:$AW$99,COLUMN($AW:$AW)-COLUMN($AH:$AH),FALSE),0))</f>
        <v>0.16197839056517743</v>
      </c>
      <c r="S1421" s="87" cm="1">
        <f t="array" ref="S1421">VLOOKUP($E1421,$AI$111:$AW$115,COLUMN($AW:$AW)-COLUMN($AH:$AH),FALSE)</f>
        <v>431.69321999999994</v>
      </c>
      <c r="T1421" s="104">
        <f t="shared" si="388"/>
        <v>0.77692787096796834</v>
      </c>
      <c r="U1421" s="104">
        <f t="shared" si="389"/>
        <v>1799.8163321549189</v>
      </c>
      <c r="V1421" s="87" cm="1">
        <f t="array" ref="V1421">VLOOKUP($E1421,$AI$118:$AW$122,COLUMN($AW:$AW)-COLUMN($AH:$AH),FALSE)</f>
        <v>0</v>
      </c>
      <c r="W1421" s="87" t="str">
        <f t="shared" si="393"/>
        <v>Domestic</v>
      </c>
      <c r="X1421" s="87" t="str">
        <f t="shared" si="394"/>
        <v>Non-local</v>
      </c>
      <c r="Y1421" s="104"/>
      <c r="Z1421" s="87" t="str">
        <f t="shared" si="390"/>
        <v>USA</v>
      </c>
      <c r="AA1421" s="87" t="str">
        <f t="shared" si="391"/>
        <v>USA</v>
      </c>
      <c r="AB1421" s="82" cm="1">
        <f t="array" ref="AB1421">VLOOKUP(B1421,'GDP per Capita'!$T$2:$V$4235,COLUMN('GDP per Capita'!$V:$V)-COLUMN('GDP per Capita'!$S:$S),FALSE)</f>
        <v>63809.64</v>
      </c>
      <c r="AC1421" s="82">
        <f t="shared" si="395"/>
        <v>63809.64</v>
      </c>
      <c r="AD1421" s="82">
        <f t="shared" si="396"/>
        <v>63809.64</v>
      </c>
      <c r="AE1421" s="88">
        <f t="shared" si="392"/>
        <v>2.8206025486978439E-2</v>
      </c>
    </row>
    <row r="1422" spans="1:31">
      <c r="A1422" s="77" t="s">
        <v>1404</v>
      </c>
      <c r="B1422" s="77">
        <v>1421</v>
      </c>
      <c r="C1422" s="77" t="s">
        <v>29</v>
      </c>
      <c r="D1422" s="77" t="s">
        <v>29</v>
      </c>
      <c r="E1422" s="77">
        <v>2019</v>
      </c>
      <c r="F1422" s="77">
        <v>41.3747744</v>
      </c>
      <c r="G1422" s="77">
        <v>-83.651322899999997</v>
      </c>
      <c r="H1422" s="77">
        <v>0</v>
      </c>
      <c r="I1422" s="77" t="s">
        <v>1479</v>
      </c>
      <c r="J1422" s="77">
        <v>38.626803899999999</v>
      </c>
      <c r="K1422" s="77">
        <v>-90.199409700000004</v>
      </c>
      <c r="L1422" s="77">
        <v>1271.44057576048</v>
      </c>
      <c r="M1422" s="77">
        <v>0.32951878619811897</v>
      </c>
      <c r="N1422" s="77">
        <v>0</v>
      </c>
      <c r="O1422" s="77">
        <v>244.11659054601401</v>
      </c>
      <c r="P1422" s="87" cm="1">
        <f t="array" ref="P1422">IF($X1422="Non-local",VLOOKUP($E1422,$AI$64:$AW$68,COLUMN($AW:$AW)-COLUMN($AH:$AH),FALSE),IF($X1422="Unknown",VLOOKUP($E1422,$AI$71:$AW$75,COLUMN($AW:$AW)-COLUMN($AH:$AH),FALSE),0))</f>
        <v>244</v>
      </c>
      <c r="Q1422" s="87" cm="1">
        <f t="array" ref="Q1422">IF($X1422="Non-local",VLOOKUP($E1422,$AI$40:$AW$44,COLUMN($AW:$AW)-COLUMN($AH:$AH),FALSE),IF($X1422="Unknown",VLOOKUP($E1422,$AI$47:$AW$51,COLUMN($AW:$AW)-COLUMN($AH:$AH),FALSE),0))</f>
        <v>485.37900000000008</v>
      </c>
      <c r="R1422" s="87" cm="1">
        <f t="array" ref="R1422">IF($X1422="Non-local",VLOOKUP($E1422,$AI$88:$AW$92,COLUMN($AW:$AW)-COLUMN($AH:$AH),FALSE),IF($X1422="Unknown",VLOOKUP($E1422,$AI$95:$AW$99,COLUMN($AW:$AW)-COLUMN($AH:$AH),FALSE),0))</f>
        <v>0.16197839056517743</v>
      </c>
      <c r="S1422" s="87" cm="1">
        <f t="array" ref="S1422">VLOOKUP($E1422,$AI$111:$AW$115,COLUMN($AW:$AW)-COLUMN($AH:$AH),FALSE)</f>
        <v>431.69321999999994</v>
      </c>
      <c r="T1422" s="104">
        <f t="shared" si="388"/>
        <v>0.49149717676329641</v>
      </c>
      <c r="U1422" s="104">
        <f t="shared" si="389"/>
        <v>1405.1888105460139</v>
      </c>
      <c r="V1422" s="87" cm="1">
        <f t="array" ref="V1422">VLOOKUP($E1422,$AI$118:$AW$122,COLUMN($AW:$AW)-COLUMN($AH:$AH),FALSE)</f>
        <v>0</v>
      </c>
      <c r="W1422" s="87" t="str">
        <f t="shared" si="393"/>
        <v>Domestic</v>
      </c>
      <c r="X1422" s="87" t="str">
        <f t="shared" si="394"/>
        <v>Non-local</v>
      </c>
      <c r="Y1422" s="104"/>
      <c r="Z1422" s="87" t="str">
        <f t="shared" si="390"/>
        <v>USA</v>
      </c>
      <c r="AA1422" s="87" t="str">
        <f t="shared" si="391"/>
        <v>USA</v>
      </c>
      <c r="AB1422" s="82" cm="1">
        <f t="array" ref="AB1422">VLOOKUP(B1422,'GDP per Capita'!$T$2:$V$4235,COLUMN('GDP per Capita'!$V:$V)-COLUMN('GDP per Capita'!$S:$S),FALSE)</f>
        <v>63809.64</v>
      </c>
      <c r="AC1422" s="82">
        <f t="shared" si="395"/>
        <v>63809.64</v>
      </c>
      <c r="AD1422" s="82">
        <f t="shared" si="396"/>
        <v>63809.64</v>
      </c>
      <c r="AE1422" s="88">
        <f t="shared" si="392"/>
        <v>2.2021575588673025E-2</v>
      </c>
    </row>
    <row r="1423" spans="1:31">
      <c r="A1423" s="77" t="s">
        <v>1151</v>
      </c>
      <c r="B1423" s="77">
        <v>1422</v>
      </c>
      <c r="C1423" s="77" t="s">
        <v>29</v>
      </c>
      <c r="D1423" s="77" t="s">
        <v>29</v>
      </c>
      <c r="E1423" s="77">
        <v>2019</v>
      </c>
      <c r="F1423" s="77">
        <v>32.522182799999896</v>
      </c>
      <c r="G1423" s="77">
        <v>-93.765194399999999</v>
      </c>
      <c r="H1423" s="77">
        <v>0</v>
      </c>
      <c r="I1423" s="77" t="s">
        <v>1479</v>
      </c>
      <c r="J1423" s="77">
        <v>38.626803899999999</v>
      </c>
      <c r="K1423" s="77">
        <v>-90.199409700000004</v>
      </c>
      <c r="L1423" s="77">
        <v>1502.68690439375</v>
      </c>
      <c r="M1423" s="77">
        <v>0.36005365571950998</v>
      </c>
      <c r="N1423" s="77">
        <v>0</v>
      </c>
      <c r="O1423" s="77">
        <v>288.515885643601</v>
      </c>
      <c r="P1423" s="87" cm="1">
        <f t="array" ref="P1423">IF($X1423="Non-local",VLOOKUP($E1423,$AI$64:$AW$68,COLUMN($AW:$AW)-COLUMN($AH:$AH),FALSE),IF($X1423="Unknown",VLOOKUP($E1423,$AI$71:$AW$75,COLUMN($AW:$AW)-COLUMN($AH:$AH),FALSE),0))</f>
        <v>244</v>
      </c>
      <c r="Q1423" s="87" cm="1">
        <f t="array" ref="Q1423">IF($X1423="Non-local",VLOOKUP($E1423,$AI$40:$AW$44,COLUMN($AW:$AW)-COLUMN($AH:$AH),FALSE),IF($X1423="Unknown",VLOOKUP($E1423,$AI$47:$AW$51,COLUMN($AW:$AW)-COLUMN($AH:$AH),FALSE),0))</f>
        <v>485.37900000000008</v>
      </c>
      <c r="R1423" s="87" cm="1">
        <f t="array" ref="R1423">IF($X1423="Non-local",VLOOKUP($E1423,$AI$88:$AW$92,COLUMN($AW:$AW)-COLUMN($AH:$AH),FALSE),IF($X1423="Unknown",VLOOKUP($E1423,$AI$95:$AW$99,COLUMN($AW:$AW)-COLUMN($AH:$AH),FALSE),0))</f>
        <v>0.16197839056517743</v>
      </c>
      <c r="S1423" s="87" cm="1">
        <f t="array" ref="S1423">VLOOKUP($E1423,$AI$111:$AW$115,COLUMN($AW:$AW)-COLUMN($AH:$AH),FALSE)</f>
        <v>431.69321999999994</v>
      </c>
      <c r="T1423" s="104">
        <f t="shared" si="388"/>
        <v>0.52203204628468747</v>
      </c>
      <c r="U1423" s="104">
        <f t="shared" si="389"/>
        <v>1449.588105643601</v>
      </c>
      <c r="V1423" s="87" cm="1">
        <f t="array" ref="V1423">VLOOKUP($E1423,$AI$118:$AW$122,COLUMN($AW:$AW)-COLUMN($AH:$AH),FALSE)</f>
        <v>0</v>
      </c>
      <c r="W1423" s="87" t="str">
        <f t="shared" si="393"/>
        <v>Domestic</v>
      </c>
      <c r="X1423" s="87" t="str">
        <f t="shared" si="394"/>
        <v>Non-local</v>
      </c>
      <c r="Y1423" s="104"/>
      <c r="Z1423" s="87" t="str">
        <f t="shared" si="390"/>
        <v>USA</v>
      </c>
      <c r="AA1423" s="87" t="str">
        <f t="shared" si="391"/>
        <v>USA</v>
      </c>
      <c r="AB1423" s="82" cm="1">
        <f t="array" ref="AB1423">VLOOKUP(B1423,'GDP per Capita'!$T$2:$V$4235,COLUMN('GDP per Capita'!$V:$V)-COLUMN('GDP per Capita'!$S:$S),FALSE)</f>
        <v>63809.64</v>
      </c>
      <c r="AC1423" s="82">
        <f t="shared" si="395"/>
        <v>63809.64</v>
      </c>
      <c r="AD1423" s="82">
        <f t="shared" si="396"/>
        <v>63809.64</v>
      </c>
      <c r="AE1423" s="88">
        <f t="shared" si="392"/>
        <v>2.2717384170222572E-2</v>
      </c>
    </row>
    <row r="1424" spans="1:31">
      <c r="A1424" s="77" t="s">
        <v>1484</v>
      </c>
      <c r="B1424" s="77">
        <v>1423</v>
      </c>
      <c r="C1424" s="77" t="s">
        <v>633</v>
      </c>
      <c r="D1424" s="77" t="s">
        <v>32</v>
      </c>
      <c r="E1424" s="77">
        <v>2019</v>
      </c>
      <c r="F1424" s="77">
        <v>33.302430899999997</v>
      </c>
      <c r="G1424" s="77">
        <v>44.378799200000003</v>
      </c>
      <c r="H1424" s="77">
        <v>0</v>
      </c>
      <c r="I1424" s="77" t="s">
        <v>1479</v>
      </c>
      <c r="J1424" s="77">
        <v>38.626803899999999</v>
      </c>
      <c r="K1424" s="77">
        <v>-90.199409700000004</v>
      </c>
      <c r="L1424" s="77">
        <v>21490.6084462531</v>
      </c>
      <c r="M1424" s="77">
        <v>3.3378769931671299</v>
      </c>
      <c r="N1424" s="77">
        <v>0</v>
      </c>
      <c r="O1424" s="77">
        <v>1966.3906728321599</v>
      </c>
      <c r="P1424" s="87" cm="1">
        <f t="array" ref="P1424">IF($X1424="Non-local",VLOOKUP($E1424,$AI$64:$AW$68,COLUMN($AW:$AW)-COLUMN($AH:$AH),FALSE),IF($X1424="Unknown",VLOOKUP($E1424,$AI$71:$AW$75,COLUMN($AW:$AW)-COLUMN($AH:$AH),FALSE),0))</f>
        <v>244</v>
      </c>
      <c r="Q1424" s="87" cm="1">
        <f t="array" ref="Q1424">IF($X1424="Non-local",VLOOKUP($E1424,$AI$40:$AW$44,COLUMN($AW:$AW)-COLUMN($AH:$AH),FALSE),IF($X1424="Unknown",VLOOKUP($E1424,$AI$47:$AW$51,COLUMN($AW:$AW)-COLUMN($AH:$AH),FALSE),0))</f>
        <v>485.37900000000008</v>
      </c>
      <c r="R1424" s="87" cm="1">
        <f t="array" ref="R1424">IF($X1424="Non-local",VLOOKUP($E1424,$AI$88:$AW$92,COLUMN($AW:$AW)-COLUMN($AH:$AH),FALSE),IF($X1424="Unknown",VLOOKUP($E1424,$AI$95:$AW$99,COLUMN($AW:$AW)-COLUMN($AH:$AH),FALSE),0))</f>
        <v>0.16197839056517743</v>
      </c>
      <c r="S1424" s="87" cm="1">
        <f t="array" ref="S1424">VLOOKUP($E1424,$AI$111:$AW$115,COLUMN($AW:$AW)-COLUMN($AH:$AH),FALSE)</f>
        <v>431.69321999999994</v>
      </c>
      <c r="T1424" s="104">
        <f t="shared" si="388"/>
        <v>3.4998553837323074</v>
      </c>
      <c r="U1424" s="104">
        <f t="shared" si="389"/>
        <v>3127.4628928321599</v>
      </c>
      <c r="V1424" s="87" cm="1">
        <f t="array" ref="V1424">VLOOKUP($E1424,$AI$118:$AW$122,COLUMN($AW:$AW)-COLUMN($AH:$AH),FALSE)</f>
        <v>0</v>
      </c>
      <c r="W1424" s="87" t="str">
        <f t="shared" si="393"/>
        <v>International</v>
      </c>
      <c r="X1424" s="87" t="str">
        <f t="shared" si="394"/>
        <v>Non-local</v>
      </c>
      <c r="Y1424" s="104"/>
      <c r="Z1424" s="87" t="str">
        <f t="shared" si="390"/>
        <v>Iraq</v>
      </c>
      <c r="AA1424" s="87" t="str">
        <f t="shared" si="391"/>
        <v>Middle East</v>
      </c>
      <c r="AB1424" s="82" cm="1">
        <f t="array" ref="AB1424">VLOOKUP(B1424,'GDP per Capita'!$T$2:$V$4235,COLUMN('GDP per Capita'!$V:$V)-COLUMN('GDP per Capita'!$S:$S),FALSE)</f>
        <v>5193.83</v>
      </c>
      <c r="AC1424" s="82">
        <f t="shared" si="395"/>
        <v>5193.83</v>
      </c>
      <c r="AD1424" s="82">
        <f t="shared" si="396"/>
        <v>5193.83</v>
      </c>
      <c r="AE1424" s="88">
        <f t="shared" si="392"/>
        <v>0.60214964541237581</v>
      </c>
    </row>
    <row r="1425" spans="1:31">
      <c r="A1425" s="77" t="s">
        <v>998</v>
      </c>
      <c r="B1425" s="77">
        <v>1424</v>
      </c>
      <c r="C1425" s="77" t="s">
        <v>29</v>
      </c>
      <c r="D1425" s="77" t="s">
        <v>29</v>
      </c>
      <c r="E1425" s="77">
        <v>2019</v>
      </c>
      <c r="F1425" s="77">
        <v>37.368830099999997</v>
      </c>
      <c r="G1425" s="77">
        <v>-122.03634959999999</v>
      </c>
      <c r="H1425" s="77">
        <v>0</v>
      </c>
      <c r="I1425" s="77" t="s">
        <v>1479</v>
      </c>
      <c r="J1425" s="77">
        <v>38.626803899999999</v>
      </c>
      <c r="K1425" s="77">
        <v>-90.199409700000004</v>
      </c>
      <c r="L1425" s="77">
        <v>5558.4903963947399</v>
      </c>
      <c r="M1425" s="77">
        <v>0.95215210104743697</v>
      </c>
      <c r="N1425" s="77">
        <v>0</v>
      </c>
      <c r="O1425" s="77">
        <v>667.01884756736899</v>
      </c>
      <c r="P1425" s="87" cm="1">
        <f t="array" ref="P1425">IF($X1425="Non-local",VLOOKUP($E1425,$AI$64:$AW$68,COLUMN($AW:$AW)-COLUMN($AH:$AH),FALSE),IF($X1425="Unknown",VLOOKUP($E1425,$AI$71:$AW$75,COLUMN($AW:$AW)-COLUMN($AH:$AH),FALSE),0))</f>
        <v>244</v>
      </c>
      <c r="Q1425" s="87" cm="1">
        <f t="array" ref="Q1425">IF($X1425="Non-local",VLOOKUP($E1425,$AI$40:$AW$44,COLUMN($AW:$AW)-COLUMN($AH:$AH),FALSE),IF($X1425="Unknown",VLOOKUP($E1425,$AI$47:$AW$51,COLUMN($AW:$AW)-COLUMN($AH:$AH),FALSE),0))</f>
        <v>485.37900000000008</v>
      </c>
      <c r="R1425" s="87" cm="1">
        <f t="array" ref="R1425">IF($X1425="Non-local",VLOOKUP($E1425,$AI$88:$AW$92,COLUMN($AW:$AW)-COLUMN($AH:$AH),FALSE),IF($X1425="Unknown",VLOOKUP($E1425,$AI$95:$AW$99,COLUMN($AW:$AW)-COLUMN($AH:$AH),FALSE),0))</f>
        <v>0.16197839056517743</v>
      </c>
      <c r="S1425" s="87" cm="1">
        <f t="array" ref="S1425">VLOOKUP($E1425,$AI$111:$AW$115,COLUMN($AW:$AW)-COLUMN($AH:$AH),FALSE)</f>
        <v>431.69321999999994</v>
      </c>
      <c r="T1425" s="104">
        <f t="shared" si="388"/>
        <v>1.1141304916126145</v>
      </c>
      <c r="U1425" s="104">
        <f t="shared" si="389"/>
        <v>1828.091067567369</v>
      </c>
      <c r="V1425" s="87" cm="1">
        <f t="array" ref="V1425">VLOOKUP($E1425,$AI$118:$AW$122,COLUMN($AW:$AW)-COLUMN($AH:$AH),FALSE)</f>
        <v>0</v>
      </c>
      <c r="W1425" s="87" t="str">
        <f t="shared" si="393"/>
        <v>Domestic</v>
      </c>
      <c r="X1425" s="87" t="str">
        <f t="shared" si="394"/>
        <v>Non-local</v>
      </c>
      <c r="Y1425" s="104"/>
      <c r="Z1425" s="87" t="str">
        <f t="shared" si="390"/>
        <v>USA</v>
      </c>
      <c r="AA1425" s="87" t="str">
        <f t="shared" si="391"/>
        <v>USA</v>
      </c>
      <c r="AB1425" s="82" cm="1">
        <f t="array" ref="AB1425">VLOOKUP(B1425,'GDP per Capita'!$T$2:$V$4235,COLUMN('GDP per Capita'!$V:$V)-COLUMN('GDP per Capita'!$S:$S),FALSE)</f>
        <v>63809.64</v>
      </c>
      <c r="AC1425" s="82">
        <f t="shared" si="395"/>
        <v>63809.64</v>
      </c>
      <c r="AD1425" s="82">
        <f t="shared" si="396"/>
        <v>63809.64</v>
      </c>
      <c r="AE1425" s="88">
        <f t="shared" si="392"/>
        <v>2.8649136205240604E-2</v>
      </c>
    </row>
    <row r="1426" spans="1:31">
      <c r="A1426" s="77" t="s">
        <v>1485</v>
      </c>
      <c r="B1426" s="77">
        <v>1425</v>
      </c>
      <c r="C1426" s="77" t="s">
        <v>29</v>
      </c>
      <c r="D1426" s="77" t="s">
        <v>29</v>
      </c>
      <c r="E1426" s="77">
        <v>2019</v>
      </c>
      <c r="F1426" s="77">
        <v>20.853916199999901</v>
      </c>
      <c r="G1426" s="77">
        <v>-156.31039250000001</v>
      </c>
      <c r="H1426" s="77">
        <v>0</v>
      </c>
      <c r="I1426" s="77" t="s">
        <v>1479</v>
      </c>
      <c r="J1426" s="77">
        <v>38.626803899999999</v>
      </c>
      <c r="K1426" s="77">
        <v>-90.199409700000004</v>
      </c>
      <c r="L1426" s="77">
        <v>13078.896233404899</v>
      </c>
      <c r="M1426" s="77">
        <v>2.02253989165045</v>
      </c>
      <c r="N1426" s="77">
        <v>0</v>
      </c>
      <c r="O1426" s="77">
        <v>1373.2841045075199</v>
      </c>
      <c r="P1426" s="87" cm="1">
        <f t="array" ref="P1426">IF($X1426="Non-local",VLOOKUP($E1426,$AI$64:$AW$68,COLUMN($AW:$AW)-COLUMN($AH:$AH),FALSE),IF($X1426="Unknown",VLOOKUP($E1426,$AI$71:$AW$75,COLUMN($AW:$AW)-COLUMN($AH:$AH),FALSE),0))</f>
        <v>244</v>
      </c>
      <c r="Q1426" s="87" cm="1">
        <f t="array" ref="Q1426">IF($X1426="Non-local",VLOOKUP($E1426,$AI$40:$AW$44,COLUMN($AW:$AW)-COLUMN($AH:$AH),FALSE),IF($X1426="Unknown",VLOOKUP($E1426,$AI$47:$AW$51,COLUMN($AW:$AW)-COLUMN($AH:$AH),FALSE),0))</f>
        <v>485.37900000000008</v>
      </c>
      <c r="R1426" s="87" cm="1">
        <f t="array" ref="R1426">IF($X1426="Non-local",VLOOKUP($E1426,$AI$88:$AW$92,COLUMN($AW:$AW)-COLUMN($AH:$AH),FALSE),IF($X1426="Unknown",VLOOKUP($E1426,$AI$95:$AW$99,COLUMN($AW:$AW)-COLUMN($AH:$AH),FALSE),0))</f>
        <v>0.16197839056517743</v>
      </c>
      <c r="S1426" s="87" cm="1">
        <f t="array" ref="S1426">VLOOKUP($E1426,$AI$111:$AW$115,COLUMN($AW:$AW)-COLUMN($AH:$AH),FALSE)</f>
        <v>431.69321999999994</v>
      </c>
      <c r="T1426" s="104">
        <f t="shared" si="388"/>
        <v>2.1845182822156275</v>
      </c>
      <c r="U1426" s="104">
        <f t="shared" si="389"/>
        <v>2534.3563245075202</v>
      </c>
      <c r="V1426" s="87" cm="1">
        <f t="array" ref="V1426">VLOOKUP($E1426,$AI$118:$AW$122,COLUMN($AW:$AW)-COLUMN($AH:$AH),FALSE)</f>
        <v>0</v>
      </c>
      <c r="W1426" s="87" t="str">
        <f t="shared" si="393"/>
        <v>Domestic</v>
      </c>
      <c r="X1426" s="87" t="str">
        <f t="shared" si="394"/>
        <v>Non-local</v>
      </c>
      <c r="Y1426" s="104"/>
      <c r="Z1426" s="87" t="str">
        <f t="shared" si="390"/>
        <v>USA</v>
      </c>
      <c r="AA1426" s="87" t="str">
        <f t="shared" si="391"/>
        <v>USA</v>
      </c>
      <c r="AB1426" s="82" cm="1">
        <f t="array" ref="AB1426">VLOOKUP(B1426,'GDP per Capita'!$T$2:$V$4235,COLUMN('GDP per Capita'!$V:$V)-COLUMN('GDP per Capita'!$S:$S),FALSE)</f>
        <v>63809.64</v>
      </c>
      <c r="AC1426" s="82">
        <f t="shared" si="395"/>
        <v>63809.64</v>
      </c>
      <c r="AD1426" s="82">
        <f t="shared" si="396"/>
        <v>63809.64</v>
      </c>
      <c r="AE1426" s="88">
        <f t="shared" si="392"/>
        <v>3.9717452167219877E-2</v>
      </c>
    </row>
    <row r="1427" spans="1:31">
      <c r="A1427" s="77" t="s">
        <v>923</v>
      </c>
      <c r="B1427" s="77">
        <v>1426</v>
      </c>
      <c r="C1427" s="77" t="s">
        <v>29</v>
      </c>
      <c r="D1427" s="77" t="s">
        <v>29</v>
      </c>
      <c r="E1427" s="77">
        <v>2019</v>
      </c>
      <c r="F1427" s="77">
        <v>38.029305999999998</v>
      </c>
      <c r="G1427" s="77">
        <v>-78.476678100000001</v>
      </c>
      <c r="H1427" s="77">
        <v>0</v>
      </c>
      <c r="I1427" s="77" t="s">
        <v>1479</v>
      </c>
      <c r="J1427" s="77">
        <v>38.626803899999999</v>
      </c>
      <c r="K1427" s="77">
        <v>-90.199409700000004</v>
      </c>
      <c r="L1427" s="77">
        <v>2048.0497055639798</v>
      </c>
      <c r="M1427" s="77">
        <v>0.43206596429960598</v>
      </c>
      <c r="N1427" s="77">
        <v>0</v>
      </c>
      <c r="O1427" s="77">
        <v>393.22554346828503</v>
      </c>
      <c r="P1427" s="87" cm="1">
        <f t="array" ref="P1427">IF($X1427="Non-local",VLOOKUP($E1427,$AI$64:$AW$68,COLUMN($AW:$AW)-COLUMN($AH:$AH),FALSE),IF($X1427="Unknown",VLOOKUP($E1427,$AI$71:$AW$75,COLUMN($AW:$AW)-COLUMN($AH:$AH),FALSE),0))</f>
        <v>244</v>
      </c>
      <c r="Q1427" s="87" cm="1">
        <f t="array" ref="Q1427">IF($X1427="Non-local",VLOOKUP($E1427,$AI$40:$AW$44,COLUMN($AW:$AW)-COLUMN($AH:$AH),FALSE),IF($X1427="Unknown",VLOOKUP($E1427,$AI$47:$AW$51,COLUMN($AW:$AW)-COLUMN($AH:$AH),FALSE),0))</f>
        <v>485.37900000000008</v>
      </c>
      <c r="R1427" s="87" cm="1">
        <f t="array" ref="R1427">IF($X1427="Non-local",VLOOKUP($E1427,$AI$88:$AW$92,COLUMN($AW:$AW)-COLUMN($AH:$AH),FALSE),IF($X1427="Unknown",VLOOKUP($E1427,$AI$95:$AW$99,COLUMN($AW:$AW)-COLUMN($AH:$AH),FALSE),0))</f>
        <v>0.16197839056517743</v>
      </c>
      <c r="S1427" s="87" cm="1">
        <f t="array" ref="S1427">VLOOKUP($E1427,$AI$111:$AW$115,COLUMN($AW:$AW)-COLUMN($AH:$AH),FALSE)</f>
        <v>431.69321999999994</v>
      </c>
      <c r="T1427" s="104">
        <f t="shared" si="388"/>
        <v>0.59404435486478335</v>
      </c>
      <c r="U1427" s="104">
        <f t="shared" si="389"/>
        <v>1554.297763468285</v>
      </c>
      <c r="V1427" s="87" cm="1">
        <f t="array" ref="V1427">VLOOKUP($E1427,$AI$118:$AW$122,COLUMN($AW:$AW)-COLUMN($AH:$AH),FALSE)</f>
        <v>0</v>
      </c>
      <c r="W1427" s="87" t="str">
        <f t="shared" si="393"/>
        <v>Domestic</v>
      </c>
      <c r="X1427" s="87" t="str">
        <f t="shared" si="394"/>
        <v>Non-local</v>
      </c>
      <c r="Y1427" s="104"/>
      <c r="Z1427" s="87" t="str">
        <f t="shared" si="390"/>
        <v>USA</v>
      </c>
      <c r="AA1427" s="87" t="str">
        <f t="shared" si="391"/>
        <v>USA</v>
      </c>
      <c r="AB1427" s="82" cm="1">
        <f t="array" ref="AB1427">VLOOKUP(B1427,'GDP per Capita'!$T$2:$V$4235,COLUMN('GDP per Capita'!$V:$V)-COLUMN('GDP per Capita'!$S:$S),FALSE)</f>
        <v>63809.64</v>
      </c>
      <c r="AC1427" s="82">
        <f t="shared" si="395"/>
        <v>63809.64</v>
      </c>
      <c r="AD1427" s="82">
        <f t="shared" si="396"/>
        <v>63809.64</v>
      </c>
      <c r="AE1427" s="88">
        <f t="shared" si="392"/>
        <v>2.4358353431680309E-2</v>
      </c>
    </row>
    <row r="1428" spans="1:31">
      <c r="A1428" s="77" t="s">
        <v>1486</v>
      </c>
      <c r="B1428" s="77">
        <v>1427</v>
      </c>
      <c r="C1428" s="77" t="s">
        <v>29</v>
      </c>
      <c r="D1428" s="77" t="s">
        <v>29</v>
      </c>
      <c r="E1428" s="77">
        <v>2019</v>
      </c>
      <c r="F1428" s="77">
        <v>37.836751299999897</v>
      </c>
      <c r="G1428" s="77">
        <v>-87.590763099999904</v>
      </c>
      <c r="H1428" s="77">
        <v>0</v>
      </c>
      <c r="I1428" s="77" t="s">
        <v>1479</v>
      </c>
      <c r="J1428" s="77">
        <v>38.626803899999999</v>
      </c>
      <c r="K1428" s="77">
        <v>-90.199409700000004</v>
      </c>
      <c r="L1428" s="77">
        <v>488.380146153971</v>
      </c>
      <c r="M1428" s="77">
        <v>0.226119747663245</v>
      </c>
      <c r="N1428" s="77">
        <v>0</v>
      </c>
      <c r="O1428" s="77">
        <v>93.768988061562496</v>
      </c>
      <c r="P1428" s="87" cm="1">
        <f t="array" ref="P1428">IF($X1428="Non-local",VLOOKUP($E1428,$AI$64:$AW$68,COLUMN($AW:$AW)-COLUMN($AH:$AH),FALSE),IF($X1428="Unknown",VLOOKUP($E1428,$AI$71:$AW$75,COLUMN($AW:$AW)-COLUMN($AH:$AH),FALSE),0))</f>
        <v>244</v>
      </c>
      <c r="Q1428" s="87" cm="1">
        <f t="array" ref="Q1428">IF($X1428="Non-local",VLOOKUP($E1428,$AI$40:$AW$44,COLUMN($AW:$AW)-COLUMN($AH:$AH),FALSE),IF($X1428="Unknown",VLOOKUP($E1428,$AI$47:$AW$51,COLUMN($AW:$AW)-COLUMN($AH:$AH),FALSE),0))</f>
        <v>485.37900000000008</v>
      </c>
      <c r="R1428" s="87" cm="1">
        <f t="array" ref="R1428">IF($X1428="Non-local",VLOOKUP($E1428,$AI$88:$AW$92,COLUMN($AW:$AW)-COLUMN($AH:$AH),FALSE),IF($X1428="Unknown",VLOOKUP($E1428,$AI$95:$AW$99,COLUMN($AW:$AW)-COLUMN($AH:$AH),FALSE),0))</f>
        <v>0.16197839056517743</v>
      </c>
      <c r="S1428" s="87" cm="1">
        <f t="array" ref="S1428">VLOOKUP($E1428,$AI$111:$AW$115,COLUMN($AW:$AW)-COLUMN($AH:$AH),FALSE)</f>
        <v>431.69321999999994</v>
      </c>
      <c r="T1428" s="104">
        <f t="shared" si="388"/>
        <v>0.38809813822842243</v>
      </c>
      <c r="U1428" s="104">
        <f t="shared" si="389"/>
        <v>1254.8412080615624</v>
      </c>
      <c r="V1428" s="87" cm="1">
        <f t="array" ref="V1428">VLOOKUP($E1428,$AI$118:$AW$122,COLUMN($AW:$AW)-COLUMN($AH:$AH),FALSE)</f>
        <v>0</v>
      </c>
      <c r="W1428" s="87" t="str">
        <f t="shared" si="393"/>
        <v>Domestic</v>
      </c>
      <c r="X1428" s="87" t="str">
        <f t="shared" si="394"/>
        <v>Non-local</v>
      </c>
      <c r="Y1428" s="104"/>
      <c r="Z1428" s="87" t="str">
        <f t="shared" si="390"/>
        <v>USA</v>
      </c>
      <c r="AA1428" s="87" t="str">
        <f t="shared" si="391"/>
        <v>USA</v>
      </c>
      <c r="AB1428" s="82" cm="1">
        <f t="array" ref="AB1428">VLOOKUP(B1428,'GDP per Capita'!$T$2:$V$4235,COLUMN('GDP per Capita'!$V:$V)-COLUMN('GDP per Capita'!$S:$S),FALSE)</f>
        <v>63809.64</v>
      </c>
      <c r="AC1428" s="82">
        <f t="shared" si="395"/>
        <v>63809.64</v>
      </c>
      <c r="AD1428" s="82">
        <f t="shared" si="396"/>
        <v>63809.64</v>
      </c>
      <c r="AE1428" s="88">
        <f t="shared" si="392"/>
        <v>1.9665386108769181E-2</v>
      </c>
    </row>
    <row r="1429" spans="1:31">
      <c r="A1429" s="77" t="s">
        <v>1485</v>
      </c>
      <c r="B1429" s="77">
        <v>1428</v>
      </c>
      <c r="C1429" s="77" t="s">
        <v>29</v>
      </c>
      <c r="D1429" s="77" t="s">
        <v>29</v>
      </c>
      <c r="E1429" s="77">
        <v>2019</v>
      </c>
      <c r="F1429" s="77">
        <v>20.853916199999901</v>
      </c>
      <c r="G1429" s="77">
        <v>-156.31039250000001</v>
      </c>
      <c r="H1429" s="77">
        <v>0</v>
      </c>
      <c r="I1429" s="77" t="s">
        <v>1479</v>
      </c>
      <c r="J1429" s="77">
        <v>38.626803899999999</v>
      </c>
      <c r="K1429" s="77">
        <v>-90.199409700000004</v>
      </c>
      <c r="L1429" s="77">
        <v>13078.896233404899</v>
      </c>
      <c r="M1429" s="77">
        <v>2.02253989165045</v>
      </c>
      <c r="N1429" s="77">
        <v>0</v>
      </c>
      <c r="O1429" s="77">
        <v>1373.2841045075199</v>
      </c>
      <c r="P1429" s="87" cm="1">
        <f t="array" ref="P1429">IF($X1429="Non-local",VLOOKUP($E1429,$AI$64:$AW$68,COLUMN($AW:$AW)-COLUMN($AH:$AH),FALSE),IF($X1429="Unknown",VLOOKUP($E1429,$AI$71:$AW$75,COLUMN($AW:$AW)-COLUMN($AH:$AH),FALSE),0))</f>
        <v>244</v>
      </c>
      <c r="Q1429" s="87" cm="1">
        <f t="array" ref="Q1429">IF($X1429="Non-local",VLOOKUP($E1429,$AI$40:$AW$44,COLUMN($AW:$AW)-COLUMN($AH:$AH),FALSE),IF($X1429="Unknown",VLOOKUP($E1429,$AI$47:$AW$51,COLUMN($AW:$AW)-COLUMN($AH:$AH),FALSE),0))</f>
        <v>485.37900000000008</v>
      </c>
      <c r="R1429" s="87" cm="1">
        <f t="array" ref="R1429">IF($X1429="Non-local",VLOOKUP($E1429,$AI$88:$AW$92,COLUMN($AW:$AW)-COLUMN($AH:$AH),FALSE),IF($X1429="Unknown",VLOOKUP($E1429,$AI$95:$AW$99,COLUMN($AW:$AW)-COLUMN($AH:$AH),FALSE),0))</f>
        <v>0.16197839056517743</v>
      </c>
      <c r="S1429" s="87" cm="1">
        <f t="array" ref="S1429">VLOOKUP($E1429,$AI$111:$AW$115,COLUMN($AW:$AW)-COLUMN($AH:$AH),FALSE)</f>
        <v>431.69321999999994</v>
      </c>
      <c r="T1429" s="104">
        <f t="shared" si="388"/>
        <v>2.1845182822156275</v>
      </c>
      <c r="U1429" s="104">
        <f t="shared" si="389"/>
        <v>2534.3563245075202</v>
      </c>
      <c r="V1429" s="87" cm="1">
        <f t="array" ref="V1429">VLOOKUP($E1429,$AI$118:$AW$122,COLUMN($AW:$AW)-COLUMN($AH:$AH),FALSE)</f>
        <v>0</v>
      </c>
      <c r="W1429" s="87" t="str">
        <f t="shared" si="393"/>
        <v>Domestic</v>
      </c>
      <c r="X1429" s="87" t="str">
        <f t="shared" si="394"/>
        <v>Non-local</v>
      </c>
      <c r="Y1429" s="104"/>
      <c r="Z1429" s="87" t="str">
        <f t="shared" si="390"/>
        <v>USA</v>
      </c>
      <c r="AA1429" s="87" t="str">
        <f t="shared" si="391"/>
        <v>USA</v>
      </c>
      <c r="AB1429" s="82" cm="1">
        <f t="array" ref="AB1429">VLOOKUP(B1429,'GDP per Capita'!$T$2:$V$4235,COLUMN('GDP per Capita'!$V:$V)-COLUMN('GDP per Capita'!$S:$S),FALSE)</f>
        <v>63809.64</v>
      </c>
      <c r="AC1429" s="82">
        <f t="shared" si="395"/>
        <v>63809.64</v>
      </c>
      <c r="AD1429" s="82">
        <f t="shared" si="396"/>
        <v>63809.64</v>
      </c>
      <c r="AE1429" s="88">
        <f t="shared" si="392"/>
        <v>3.9717452167219877E-2</v>
      </c>
    </row>
    <row r="1430" spans="1:31">
      <c r="A1430" s="77" t="s">
        <v>940</v>
      </c>
      <c r="B1430" s="77">
        <v>1429</v>
      </c>
      <c r="C1430" s="77" t="s">
        <v>29</v>
      </c>
      <c r="D1430" s="77" t="s">
        <v>29</v>
      </c>
      <c r="E1430" s="77">
        <v>2019</v>
      </c>
      <c r="F1430" s="77">
        <v>29.209288000000001</v>
      </c>
      <c r="G1430" s="77">
        <v>-81.0226483</v>
      </c>
      <c r="H1430" s="77">
        <v>0</v>
      </c>
      <c r="I1430" s="77" t="s">
        <v>1479</v>
      </c>
      <c r="J1430" s="77">
        <v>38.626803899999999</v>
      </c>
      <c r="K1430" s="77">
        <v>-90.199409700000004</v>
      </c>
      <c r="L1430" s="77">
        <v>2690.2242687743201</v>
      </c>
      <c r="M1430" s="77">
        <v>0.51686176025224695</v>
      </c>
      <c r="N1430" s="77">
        <v>0</v>
      </c>
      <c r="O1430" s="77">
        <v>516.52305960467004</v>
      </c>
      <c r="P1430" s="87" cm="1">
        <f t="array" ref="P1430">IF($X1430="Non-local",VLOOKUP($E1430,$AI$64:$AW$68,COLUMN($AW:$AW)-COLUMN($AH:$AH),FALSE),IF($X1430="Unknown",VLOOKUP($E1430,$AI$71:$AW$75,COLUMN($AW:$AW)-COLUMN($AH:$AH),FALSE),0))</f>
        <v>244</v>
      </c>
      <c r="Q1430" s="87" cm="1">
        <f t="array" ref="Q1430">IF($X1430="Non-local",VLOOKUP($E1430,$AI$40:$AW$44,COLUMN($AW:$AW)-COLUMN($AH:$AH),FALSE),IF($X1430="Unknown",VLOOKUP($E1430,$AI$47:$AW$51,COLUMN($AW:$AW)-COLUMN($AH:$AH),FALSE),0))</f>
        <v>485.37900000000008</v>
      </c>
      <c r="R1430" s="87" cm="1">
        <f t="array" ref="R1430">IF($X1430="Non-local",VLOOKUP($E1430,$AI$88:$AW$92,COLUMN($AW:$AW)-COLUMN($AH:$AH),FALSE),IF($X1430="Unknown",VLOOKUP($E1430,$AI$95:$AW$99,COLUMN($AW:$AW)-COLUMN($AH:$AH),FALSE),0))</f>
        <v>0.16197839056517743</v>
      </c>
      <c r="S1430" s="87" cm="1">
        <f t="array" ref="S1430">VLOOKUP($E1430,$AI$111:$AW$115,COLUMN($AW:$AW)-COLUMN($AH:$AH),FALSE)</f>
        <v>431.69321999999994</v>
      </c>
      <c r="T1430" s="104">
        <f t="shared" si="388"/>
        <v>0.67884015081742444</v>
      </c>
      <c r="U1430" s="104">
        <f t="shared" si="389"/>
        <v>1677.5952796046699</v>
      </c>
      <c r="V1430" s="87" cm="1">
        <f t="array" ref="V1430">VLOOKUP($E1430,$AI$118:$AW$122,COLUMN($AW:$AW)-COLUMN($AH:$AH),FALSE)</f>
        <v>0</v>
      </c>
      <c r="W1430" s="87" t="str">
        <f t="shared" si="393"/>
        <v>Domestic</v>
      </c>
      <c r="X1430" s="87" t="str">
        <f t="shared" si="394"/>
        <v>Non-local</v>
      </c>
      <c r="Y1430" s="104"/>
      <c r="Z1430" s="87" t="str">
        <f t="shared" si="390"/>
        <v>USA</v>
      </c>
      <c r="AA1430" s="87" t="str">
        <f t="shared" si="391"/>
        <v>USA</v>
      </c>
      <c r="AB1430" s="82" cm="1">
        <f t="array" ref="AB1430">VLOOKUP(B1430,'GDP per Capita'!$T$2:$V$4235,COLUMN('GDP per Capita'!$V:$V)-COLUMN('GDP per Capita'!$S:$S),FALSE)</f>
        <v>63809.64</v>
      </c>
      <c r="AC1430" s="82">
        <f t="shared" si="395"/>
        <v>63809.64</v>
      </c>
      <c r="AD1430" s="82">
        <f t="shared" si="396"/>
        <v>63809.64</v>
      </c>
      <c r="AE1430" s="88">
        <f t="shared" si="392"/>
        <v>2.6290624419831706E-2</v>
      </c>
    </row>
    <row r="1431" spans="1:31">
      <c r="A1431" s="77" t="s">
        <v>1203</v>
      </c>
      <c r="B1431" s="77">
        <v>1430</v>
      </c>
      <c r="C1431" s="77" t="s">
        <v>29</v>
      </c>
      <c r="D1431" s="77" t="s">
        <v>29</v>
      </c>
      <c r="E1431" s="77">
        <v>2019</v>
      </c>
      <c r="F1431" s="77">
        <v>40.333440899999999</v>
      </c>
      <c r="G1431" s="77">
        <v>-74.600434099999902</v>
      </c>
      <c r="H1431" s="77">
        <v>0</v>
      </c>
      <c r="I1431" s="77" t="s">
        <v>1479</v>
      </c>
      <c r="J1431" s="77">
        <v>38.626803899999999</v>
      </c>
      <c r="K1431" s="77">
        <v>-90.199409700000004</v>
      </c>
      <c r="L1431" s="77">
        <v>2700.7207490789501</v>
      </c>
      <c r="M1431" s="77">
        <v>0.51824776563633201</v>
      </c>
      <c r="N1431" s="77">
        <v>0</v>
      </c>
      <c r="O1431" s="77">
        <v>518.53838382315803</v>
      </c>
      <c r="P1431" s="87" cm="1">
        <f t="array" ref="P1431">IF($X1431="Non-local",VLOOKUP($E1431,$AI$64:$AW$68,COLUMN($AW:$AW)-COLUMN($AH:$AH),FALSE),IF($X1431="Unknown",VLOOKUP($E1431,$AI$71:$AW$75,COLUMN($AW:$AW)-COLUMN($AH:$AH),FALSE),0))</f>
        <v>244</v>
      </c>
      <c r="Q1431" s="87" cm="1">
        <f t="array" ref="Q1431">IF($X1431="Non-local",VLOOKUP($E1431,$AI$40:$AW$44,COLUMN($AW:$AW)-COLUMN($AH:$AH),FALSE),IF($X1431="Unknown",VLOOKUP($E1431,$AI$47:$AW$51,COLUMN($AW:$AW)-COLUMN($AH:$AH),FALSE),0))</f>
        <v>485.37900000000008</v>
      </c>
      <c r="R1431" s="87" cm="1">
        <f t="array" ref="R1431">IF($X1431="Non-local",VLOOKUP($E1431,$AI$88:$AW$92,COLUMN($AW:$AW)-COLUMN($AH:$AH),FALSE),IF($X1431="Unknown",VLOOKUP($E1431,$AI$95:$AW$99,COLUMN($AW:$AW)-COLUMN($AH:$AH),FALSE),0))</f>
        <v>0.16197839056517743</v>
      </c>
      <c r="S1431" s="87" cm="1">
        <f t="array" ref="S1431">VLOOKUP($E1431,$AI$111:$AW$115,COLUMN($AW:$AW)-COLUMN($AH:$AH),FALSE)</f>
        <v>431.69321999999994</v>
      </c>
      <c r="T1431" s="104">
        <f t="shared" si="388"/>
        <v>0.6802261562015095</v>
      </c>
      <c r="U1431" s="104">
        <f t="shared" si="389"/>
        <v>1679.610603823158</v>
      </c>
      <c r="V1431" s="87" cm="1">
        <f t="array" ref="V1431">VLOOKUP($E1431,$AI$118:$AW$122,COLUMN($AW:$AW)-COLUMN($AH:$AH),FALSE)</f>
        <v>0</v>
      </c>
      <c r="W1431" s="87" t="str">
        <f t="shared" si="393"/>
        <v>Domestic</v>
      </c>
      <c r="X1431" s="87" t="str">
        <f t="shared" si="394"/>
        <v>Non-local</v>
      </c>
      <c r="Y1431" s="104"/>
      <c r="Z1431" s="87" t="str">
        <f t="shared" si="390"/>
        <v>USA</v>
      </c>
      <c r="AA1431" s="87" t="str">
        <f t="shared" si="391"/>
        <v>USA</v>
      </c>
      <c r="AB1431" s="82" cm="1">
        <f t="array" ref="AB1431">VLOOKUP(B1431,'GDP per Capita'!$T$2:$V$4235,COLUMN('GDP per Capita'!$V:$V)-COLUMN('GDP per Capita'!$S:$S),FALSE)</f>
        <v>63809.64</v>
      </c>
      <c r="AC1431" s="82">
        <f t="shared" si="395"/>
        <v>63809.64</v>
      </c>
      <c r="AD1431" s="82">
        <f t="shared" si="396"/>
        <v>63809.64</v>
      </c>
      <c r="AE1431" s="88">
        <f t="shared" si="392"/>
        <v>2.6322207801566629E-2</v>
      </c>
    </row>
    <row r="1432" spans="1:31">
      <c r="A1432" s="77" t="s">
        <v>886</v>
      </c>
      <c r="B1432" s="77">
        <v>1431</v>
      </c>
      <c r="C1432" s="77" t="s">
        <v>29</v>
      </c>
      <c r="D1432" s="77" t="s">
        <v>29</v>
      </c>
      <c r="E1432" s="77">
        <v>2019</v>
      </c>
      <c r="F1432" s="77">
        <v>39.284749400000003</v>
      </c>
      <c r="G1432" s="77">
        <v>-76.620474639699793</v>
      </c>
      <c r="H1432" s="77">
        <v>0</v>
      </c>
      <c r="I1432" s="77" t="s">
        <v>1479</v>
      </c>
      <c r="J1432" s="77">
        <v>38.626803899999999</v>
      </c>
      <c r="K1432" s="77">
        <v>-90.199409700000004</v>
      </c>
      <c r="L1432" s="77">
        <v>2350.6492868402502</v>
      </c>
      <c r="M1432" s="77">
        <v>0.47202265803874</v>
      </c>
      <c r="N1432" s="77">
        <v>0</v>
      </c>
      <c r="O1432" s="77">
        <v>451.32466307332902</v>
      </c>
      <c r="P1432" s="87" cm="1">
        <f t="array" ref="P1432">IF($X1432="Non-local",VLOOKUP($E1432,$AI$64:$AW$68,COLUMN($AW:$AW)-COLUMN($AH:$AH),FALSE),IF($X1432="Unknown",VLOOKUP($E1432,$AI$71:$AW$75,COLUMN($AW:$AW)-COLUMN($AH:$AH),FALSE),0))</f>
        <v>244</v>
      </c>
      <c r="Q1432" s="87" cm="1">
        <f t="array" ref="Q1432">IF($X1432="Non-local",VLOOKUP($E1432,$AI$40:$AW$44,COLUMN($AW:$AW)-COLUMN($AH:$AH),FALSE),IF($X1432="Unknown",VLOOKUP($E1432,$AI$47:$AW$51,COLUMN($AW:$AW)-COLUMN($AH:$AH),FALSE),0))</f>
        <v>485.37900000000008</v>
      </c>
      <c r="R1432" s="87" cm="1">
        <f t="array" ref="R1432">IF($X1432="Non-local",VLOOKUP($E1432,$AI$88:$AW$92,COLUMN($AW:$AW)-COLUMN($AH:$AH),FALSE),IF($X1432="Unknown",VLOOKUP($E1432,$AI$95:$AW$99,COLUMN($AW:$AW)-COLUMN($AH:$AH),FALSE),0))</f>
        <v>0.16197839056517743</v>
      </c>
      <c r="S1432" s="87" cm="1">
        <f t="array" ref="S1432">VLOOKUP($E1432,$AI$111:$AW$115,COLUMN($AW:$AW)-COLUMN($AH:$AH),FALSE)</f>
        <v>431.69321999999994</v>
      </c>
      <c r="T1432" s="104">
        <f t="shared" si="388"/>
        <v>0.63400104860391737</v>
      </c>
      <c r="U1432" s="104">
        <f t="shared" si="389"/>
        <v>1612.396883073329</v>
      </c>
      <c r="V1432" s="87" cm="1">
        <f t="array" ref="V1432">VLOOKUP($E1432,$AI$118:$AW$122,COLUMN($AW:$AW)-COLUMN($AH:$AH),FALSE)</f>
        <v>0</v>
      </c>
      <c r="W1432" s="87" t="str">
        <f t="shared" si="393"/>
        <v>Domestic</v>
      </c>
      <c r="X1432" s="87" t="str">
        <f t="shared" si="394"/>
        <v>Non-local</v>
      </c>
      <c r="Y1432" s="104"/>
      <c r="Z1432" s="87" t="str">
        <f t="shared" si="390"/>
        <v>USA</v>
      </c>
      <c r="AA1432" s="87" t="str">
        <f t="shared" si="391"/>
        <v>USA</v>
      </c>
      <c r="AB1432" s="82" cm="1">
        <f t="array" ref="AB1432">VLOOKUP(B1432,'GDP per Capita'!$T$2:$V$4235,COLUMN('GDP per Capita'!$V:$V)-COLUMN('GDP per Capita'!$S:$S),FALSE)</f>
        <v>63809.64</v>
      </c>
      <c r="AC1432" s="82">
        <f t="shared" si="395"/>
        <v>63809.64</v>
      </c>
      <c r="AD1432" s="82">
        <f t="shared" si="396"/>
        <v>63809.64</v>
      </c>
      <c r="AE1432" s="88">
        <f t="shared" si="392"/>
        <v>2.5268860364567627E-2</v>
      </c>
    </row>
    <row r="1433" spans="1:31">
      <c r="A1433" s="77" t="s">
        <v>1165</v>
      </c>
      <c r="B1433" s="77">
        <v>1432</v>
      </c>
      <c r="C1433" s="77" t="s">
        <v>29</v>
      </c>
      <c r="D1433" s="77" t="s">
        <v>29</v>
      </c>
      <c r="E1433" s="77">
        <v>2019</v>
      </c>
      <c r="F1433" s="77">
        <v>29.997818500000001</v>
      </c>
      <c r="G1433" s="77">
        <v>-83.222152699999995</v>
      </c>
      <c r="H1433" s="77">
        <v>0</v>
      </c>
      <c r="I1433" s="77" t="s">
        <v>1479</v>
      </c>
      <c r="J1433" s="77">
        <v>38.626803899999999</v>
      </c>
      <c r="K1433" s="77">
        <v>-90.199409700000004</v>
      </c>
      <c r="L1433" s="77">
        <v>2305.8807502106902</v>
      </c>
      <c r="M1433" s="77">
        <v>0.466111206675483</v>
      </c>
      <c r="N1433" s="77">
        <v>0</v>
      </c>
      <c r="O1433" s="77">
        <v>442.72910404045302</v>
      </c>
      <c r="P1433" s="87" cm="1">
        <f t="array" ref="P1433">IF($X1433="Non-local",VLOOKUP($E1433,$AI$64:$AW$68,COLUMN($AW:$AW)-COLUMN($AH:$AH),FALSE),IF($X1433="Unknown",VLOOKUP($E1433,$AI$71:$AW$75,COLUMN($AW:$AW)-COLUMN($AH:$AH),FALSE),0))</f>
        <v>244</v>
      </c>
      <c r="Q1433" s="87" cm="1">
        <f t="array" ref="Q1433">IF($X1433="Non-local",VLOOKUP($E1433,$AI$40:$AW$44,COLUMN($AW:$AW)-COLUMN($AH:$AH),FALSE),IF($X1433="Unknown",VLOOKUP($E1433,$AI$47:$AW$51,COLUMN($AW:$AW)-COLUMN($AH:$AH),FALSE),0))</f>
        <v>485.37900000000008</v>
      </c>
      <c r="R1433" s="87" cm="1">
        <f t="array" ref="R1433">IF($X1433="Non-local",VLOOKUP($E1433,$AI$88:$AW$92,COLUMN($AW:$AW)-COLUMN($AH:$AH),FALSE),IF($X1433="Unknown",VLOOKUP($E1433,$AI$95:$AW$99,COLUMN($AW:$AW)-COLUMN($AH:$AH),FALSE),0))</f>
        <v>0.16197839056517743</v>
      </c>
      <c r="S1433" s="87" cm="1">
        <f t="array" ref="S1433">VLOOKUP($E1433,$AI$111:$AW$115,COLUMN($AW:$AW)-COLUMN($AH:$AH),FALSE)</f>
        <v>431.69321999999994</v>
      </c>
      <c r="T1433" s="104">
        <f t="shared" si="388"/>
        <v>0.62808959724066038</v>
      </c>
      <c r="U1433" s="104">
        <f t="shared" si="389"/>
        <v>1603.801324040453</v>
      </c>
      <c r="V1433" s="87" cm="1">
        <f t="array" ref="V1433">VLOOKUP($E1433,$AI$118:$AW$122,COLUMN($AW:$AW)-COLUMN($AH:$AH),FALSE)</f>
        <v>0</v>
      </c>
      <c r="W1433" s="87" t="str">
        <f t="shared" si="393"/>
        <v>Domestic</v>
      </c>
      <c r="X1433" s="87" t="str">
        <f t="shared" si="394"/>
        <v>Non-local</v>
      </c>
      <c r="Y1433" s="104"/>
      <c r="Z1433" s="87" t="str">
        <f t="shared" si="390"/>
        <v>USA</v>
      </c>
      <c r="AA1433" s="87" t="str">
        <f t="shared" si="391"/>
        <v>USA</v>
      </c>
      <c r="AB1433" s="82" cm="1">
        <f t="array" ref="AB1433">VLOOKUP(B1433,'GDP per Capita'!$T$2:$V$4235,COLUMN('GDP per Capita'!$V:$V)-COLUMN('GDP per Capita'!$S:$S),FALSE)</f>
        <v>63809.64</v>
      </c>
      <c r="AC1433" s="82">
        <f t="shared" si="395"/>
        <v>63809.64</v>
      </c>
      <c r="AD1433" s="82">
        <f t="shared" si="396"/>
        <v>63809.64</v>
      </c>
      <c r="AE1433" s="88">
        <f t="shared" si="392"/>
        <v>2.5134154087696672E-2</v>
      </c>
    </row>
    <row r="1434" spans="1:31">
      <c r="A1434" s="77" t="s">
        <v>1087</v>
      </c>
      <c r="B1434" s="77">
        <v>1433</v>
      </c>
      <c r="C1434" s="77" t="s">
        <v>29</v>
      </c>
      <c r="D1434" s="77" t="s">
        <v>29</v>
      </c>
      <c r="E1434" s="77">
        <v>2019</v>
      </c>
      <c r="F1434" s="77">
        <v>33.9597677</v>
      </c>
      <c r="G1434" s="77">
        <v>-83.376397999999995</v>
      </c>
      <c r="H1434" s="77">
        <v>0</v>
      </c>
      <c r="I1434" s="77" t="s">
        <v>1479</v>
      </c>
      <c r="J1434" s="77">
        <v>38.626803899999999</v>
      </c>
      <c r="K1434" s="77">
        <v>-90.199409700000004</v>
      </c>
      <c r="L1434" s="77">
        <v>1603.17773296152</v>
      </c>
      <c r="M1434" s="77">
        <v>0.37332294460530102</v>
      </c>
      <c r="N1434" s="77">
        <v>0</v>
      </c>
      <c r="O1434" s="77">
        <v>307.810124728613</v>
      </c>
      <c r="P1434" s="87" cm="1">
        <f t="array" ref="P1434">IF($X1434="Non-local",VLOOKUP($E1434,$AI$64:$AW$68,COLUMN($AW:$AW)-COLUMN($AH:$AH),FALSE),IF($X1434="Unknown",VLOOKUP($E1434,$AI$71:$AW$75,COLUMN($AW:$AW)-COLUMN($AH:$AH),FALSE),0))</f>
        <v>244</v>
      </c>
      <c r="Q1434" s="87" cm="1">
        <f t="array" ref="Q1434">IF($X1434="Non-local",VLOOKUP($E1434,$AI$40:$AW$44,COLUMN($AW:$AW)-COLUMN($AH:$AH),FALSE),IF($X1434="Unknown",VLOOKUP($E1434,$AI$47:$AW$51,COLUMN($AW:$AW)-COLUMN($AH:$AH),FALSE),0))</f>
        <v>485.37900000000008</v>
      </c>
      <c r="R1434" s="87" cm="1">
        <f t="array" ref="R1434">IF($X1434="Non-local",VLOOKUP($E1434,$AI$88:$AW$92,COLUMN($AW:$AW)-COLUMN($AH:$AH),FALSE),IF($X1434="Unknown",VLOOKUP($E1434,$AI$95:$AW$99,COLUMN($AW:$AW)-COLUMN($AH:$AH),FALSE),0))</f>
        <v>0.16197839056517743</v>
      </c>
      <c r="S1434" s="87" cm="1">
        <f t="array" ref="S1434">VLOOKUP($E1434,$AI$111:$AW$115,COLUMN($AW:$AW)-COLUMN($AH:$AH),FALSE)</f>
        <v>431.69321999999994</v>
      </c>
      <c r="T1434" s="104">
        <f t="shared" si="388"/>
        <v>0.53530133517047851</v>
      </c>
      <c r="U1434" s="104">
        <f t="shared" si="389"/>
        <v>1468.8823447286129</v>
      </c>
      <c r="V1434" s="87" cm="1">
        <f t="array" ref="V1434">VLOOKUP($E1434,$AI$118:$AW$122,COLUMN($AW:$AW)-COLUMN($AH:$AH),FALSE)</f>
        <v>0</v>
      </c>
      <c r="W1434" s="87" t="str">
        <f t="shared" si="393"/>
        <v>Domestic</v>
      </c>
      <c r="X1434" s="87" t="str">
        <f t="shared" si="394"/>
        <v>Non-local</v>
      </c>
      <c r="Y1434" s="104"/>
      <c r="Z1434" s="87" t="str">
        <f t="shared" si="390"/>
        <v>USA</v>
      </c>
      <c r="AA1434" s="87" t="str">
        <f t="shared" si="391"/>
        <v>USA</v>
      </c>
      <c r="AB1434" s="82" cm="1">
        <f t="array" ref="AB1434">VLOOKUP(B1434,'GDP per Capita'!$T$2:$V$4235,COLUMN('GDP per Capita'!$V:$V)-COLUMN('GDP per Capita'!$S:$S),FALSE)</f>
        <v>63809.64</v>
      </c>
      <c r="AC1434" s="82">
        <f t="shared" si="395"/>
        <v>63809.64</v>
      </c>
      <c r="AD1434" s="82">
        <f t="shared" si="396"/>
        <v>63809.64</v>
      </c>
      <c r="AE1434" s="88">
        <f t="shared" si="392"/>
        <v>2.3019756023206099E-2</v>
      </c>
    </row>
    <row r="1435" spans="1:31">
      <c r="A1435" s="77" t="s">
        <v>1038</v>
      </c>
      <c r="B1435" s="77">
        <v>1434</v>
      </c>
      <c r="C1435" s="77" t="s">
        <v>29</v>
      </c>
      <c r="D1435" s="77" t="s">
        <v>29</v>
      </c>
      <c r="E1435" s="77">
        <v>2019</v>
      </c>
      <c r="F1435" s="77">
        <v>33.723761699999997</v>
      </c>
      <c r="G1435" s="77">
        <v>-116.267323699999</v>
      </c>
      <c r="H1435" s="77">
        <v>0</v>
      </c>
      <c r="I1435" s="77" t="s">
        <v>1479</v>
      </c>
      <c r="J1435" s="77">
        <v>38.626803899999999</v>
      </c>
      <c r="K1435" s="77">
        <v>-90.199409700000004</v>
      </c>
      <c r="L1435" s="77">
        <v>4787.4718659308901</v>
      </c>
      <c r="M1435" s="77">
        <v>0.84748581505902099</v>
      </c>
      <c r="N1435" s="77">
        <v>0</v>
      </c>
      <c r="O1435" s="77">
        <v>574.49662391170705</v>
      </c>
      <c r="P1435" s="87" cm="1">
        <f t="array" ref="P1435">IF($X1435="Non-local",VLOOKUP($E1435,$AI$64:$AW$68,COLUMN($AW:$AW)-COLUMN($AH:$AH),FALSE),IF($X1435="Unknown",VLOOKUP($E1435,$AI$71:$AW$75,COLUMN($AW:$AW)-COLUMN($AH:$AH),FALSE),0))</f>
        <v>244</v>
      </c>
      <c r="Q1435" s="87" cm="1">
        <f t="array" ref="Q1435">IF($X1435="Non-local",VLOOKUP($E1435,$AI$40:$AW$44,COLUMN($AW:$AW)-COLUMN($AH:$AH),FALSE),IF($X1435="Unknown",VLOOKUP($E1435,$AI$47:$AW$51,COLUMN($AW:$AW)-COLUMN($AH:$AH),FALSE),0))</f>
        <v>485.37900000000008</v>
      </c>
      <c r="R1435" s="87" cm="1">
        <f t="array" ref="R1435">IF($X1435="Non-local",VLOOKUP($E1435,$AI$88:$AW$92,COLUMN($AW:$AW)-COLUMN($AH:$AH),FALSE),IF($X1435="Unknown",VLOOKUP($E1435,$AI$95:$AW$99,COLUMN($AW:$AW)-COLUMN($AH:$AH),FALSE),0))</f>
        <v>0.16197839056517743</v>
      </c>
      <c r="S1435" s="87" cm="1">
        <f t="array" ref="S1435">VLOOKUP($E1435,$AI$111:$AW$115,COLUMN($AW:$AW)-COLUMN($AH:$AH),FALSE)</f>
        <v>431.69321999999994</v>
      </c>
      <c r="T1435" s="104">
        <f t="shared" si="388"/>
        <v>1.0094642056241985</v>
      </c>
      <c r="U1435" s="104">
        <f t="shared" si="389"/>
        <v>1735.5688439117071</v>
      </c>
      <c r="V1435" s="87" cm="1">
        <f t="array" ref="V1435">VLOOKUP($E1435,$AI$118:$AW$122,COLUMN($AW:$AW)-COLUMN($AH:$AH),FALSE)</f>
        <v>0</v>
      </c>
      <c r="W1435" s="87" t="str">
        <f t="shared" si="393"/>
        <v>Domestic</v>
      </c>
      <c r="X1435" s="87" t="str">
        <f t="shared" si="394"/>
        <v>Non-local</v>
      </c>
      <c r="Y1435" s="104"/>
      <c r="Z1435" s="87" t="str">
        <f t="shared" si="390"/>
        <v>USA</v>
      </c>
      <c r="AA1435" s="87" t="str">
        <f t="shared" si="391"/>
        <v>USA</v>
      </c>
      <c r="AB1435" s="82" cm="1">
        <f t="array" ref="AB1435">VLOOKUP(B1435,'GDP per Capita'!$T$2:$V$4235,COLUMN('GDP per Capita'!$V:$V)-COLUMN('GDP per Capita'!$S:$S),FALSE)</f>
        <v>63809.64</v>
      </c>
      <c r="AC1435" s="82">
        <f t="shared" si="395"/>
        <v>63809.64</v>
      </c>
      <c r="AD1435" s="82">
        <f t="shared" si="396"/>
        <v>63809.64</v>
      </c>
      <c r="AE1435" s="88">
        <f t="shared" si="392"/>
        <v>2.7199163698646583E-2</v>
      </c>
    </row>
    <row r="1436" spans="1:31">
      <c r="A1436" s="77" t="s">
        <v>910</v>
      </c>
      <c r="B1436" s="77">
        <v>1435</v>
      </c>
      <c r="C1436" s="77" t="s">
        <v>29</v>
      </c>
      <c r="D1436" s="77" t="s">
        <v>29</v>
      </c>
      <c r="E1436" s="77">
        <v>2019</v>
      </c>
      <c r="F1436" s="77">
        <v>37.411403499999999</v>
      </c>
      <c r="G1436" s="77">
        <v>-122.0543534</v>
      </c>
      <c r="H1436" s="77">
        <v>0</v>
      </c>
      <c r="I1436" s="77" t="s">
        <v>1479</v>
      </c>
      <c r="J1436" s="77">
        <v>38.626803899999999</v>
      </c>
      <c r="K1436" s="77">
        <v>-90.199409700000004</v>
      </c>
      <c r="L1436" s="77">
        <v>5559.5099766671201</v>
      </c>
      <c r="M1436" s="77">
        <v>0.95229046360231595</v>
      </c>
      <c r="N1436" s="77">
        <v>0</v>
      </c>
      <c r="O1436" s="77">
        <v>667.14119720005397</v>
      </c>
      <c r="P1436" s="87" cm="1">
        <f t="array" ref="P1436">IF($X1436="Non-local",VLOOKUP($E1436,$AI$64:$AW$68,COLUMN($AW:$AW)-COLUMN($AH:$AH),FALSE),IF($X1436="Unknown",VLOOKUP($E1436,$AI$71:$AW$75,COLUMN($AW:$AW)-COLUMN($AH:$AH),FALSE),0))</f>
        <v>244</v>
      </c>
      <c r="Q1436" s="87" cm="1">
        <f t="array" ref="Q1436">IF($X1436="Non-local",VLOOKUP($E1436,$AI$40:$AW$44,COLUMN($AW:$AW)-COLUMN($AH:$AH),FALSE),IF($X1436="Unknown",VLOOKUP($E1436,$AI$47:$AW$51,COLUMN($AW:$AW)-COLUMN($AH:$AH),FALSE),0))</f>
        <v>485.37900000000008</v>
      </c>
      <c r="R1436" s="87" cm="1">
        <f t="array" ref="R1436">IF($X1436="Non-local",VLOOKUP($E1436,$AI$88:$AW$92,COLUMN($AW:$AW)-COLUMN($AH:$AH),FALSE),IF($X1436="Unknown",VLOOKUP($E1436,$AI$95:$AW$99,COLUMN($AW:$AW)-COLUMN($AH:$AH),FALSE),0))</f>
        <v>0.16197839056517743</v>
      </c>
      <c r="S1436" s="87" cm="1">
        <f t="array" ref="S1436">VLOOKUP($E1436,$AI$111:$AW$115,COLUMN($AW:$AW)-COLUMN($AH:$AH),FALSE)</f>
        <v>431.69321999999994</v>
      </c>
      <c r="T1436" s="104">
        <f t="shared" si="388"/>
        <v>1.1142688541674934</v>
      </c>
      <c r="U1436" s="104">
        <f t="shared" si="389"/>
        <v>1828.213417200054</v>
      </c>
      <c r="V1436" s="87" cm="1">
        <f t="array" ref="V1436">VLOOKUP($E1436,$AI$118:$AW$122,COLUMN($AW:$AW)-COLUMN($AH:$AH),FALSE)</f>
        <v>0</v>
      </c>
      <c r="W1436" s="87" t="str">
        <f t="shared" si="393"/>
        <v>Domestic</v>
      </c>
      <c r="X1436" s="87" t="str">
        <f t="shared" si="394"/>
        <v>Non-local</v>
      </c>
      <c r="Y1436" s="104"/>
      <c r="Z1436" s="87" t="str">
        <f t="shared" si="390"/>
        <v>USA</v>
      </c>
      <c r="AA1436" s="87" t="str">
        <f t="shared" si="391"/>
        <v>USA</v>
      </c>
      <c r="AB1436" s="82" cm="1">
        <f t="array" ref="AB1436">VLOOKUP(B1436,'GDP per Capita'!$T$2:$V$4235,COLUMN('GDP per Capita'!$V:$V)-COLUMN('GDP per Capita'!$S:$S),FALSE)</f>
        <v>63809.64</v>
      </c>
      <c r="AC1436" s="82">
        <f t="shared" si="395"/>
        <v>63809.64</v>
      </c>
      <c r="AD1436" s="82">
        <f t="shared" si="396"/>
        <v>63809.64</v>
      </c>
      <c r="AE1436" s="88">
        <f t="shared" si="392"/>
        <v>2.8651053621365895E-2</v>
      </c>
    </row>
    <row r="1437" spans="1:31">
      <c r="A1437" s="77" t="s">
        <v>1075</v>
      </c>
      <c r="B1437" s="77">
        <v>1436</v>
      </c>
      <c r="C1437" s="77" t="s">
        <v>29</v>
      </c>
      <c r="D1437" s="77" t="s">
        <v>29</v>
      </c>
      <c r="E1437" s="77">
        <v>2019</v>
      </c>
      <c r="F1437" s="77">
        <v>37.8347342</v>
      </c>
      <c r="G1437" s="77">
        <v>-97.373375899999999</v>
      </c>
      <c r="H1437" s="77">
        <v>0</v>
      </c>
      <c r="I1437" s="77" t="s">
        <v>1479</v>
      </c>
      <c r="J1437" s="77">
        <v>38.626803899999999</v>
      </c>
      <c r="K1437" s="77">
        <v>-90.199409700000004</v>
      </c>
      <c r="L1437" s="77">
        <v>1265.2210867660001</v>
      </c>
      <c r="M1437" s="77">
        <v>0.32869753517087602</v>
      </c>
      <c r="N1437" s="77">
        <v>0</v>
      </c>
      <c r="O1437" s="77">
        <v>242.92244865907199</v>
      </c>
      <c r="P1437" s="87" cm="1">
        <f t="array" ref="P1437">IF($X1437="Non-local",VLOOKUP($E1437,$AI$64:$AW$68,COLUMN($AW:$AW)-COLUMN($AH:$AH),FALSE),IF($X1437="Unknown",VLOOKUP($E1437,$AI$71:$AW$75,COLUMN($AW:$AW)-COLUMN($AH:$AH),FALSE),0))</f>
        <v>244</v>
      </c>
      <c r="Q1437" s="87" cm="1">
        <f t="array" ref="Q1437">IF($X1437="Non-local",VLOOKUP($E1437,$AI$40:$AW$44,COLUMN($AW:$AW)-COLUMN($AH:$AH),FALSE),IF($X1437="Unknown",VLOOKUP($E1437,$AI$47:$AW$51,COLUMN($AW:$AW)-COLUMN($AH:$AH),FALSE),0))</f>
        <v>485.37900000000008</v>
      </c>
      <c r="R1437" s="87" cm="1">
        <f t="array" ref="R1437">IF($X1437="Non-local",VLOOKUP($E1437,$AI$88:$AW$92,COLUMN($AW:$AW)-COLUMN($AH:$AH),FALSE),IF($X1437="Unknown",VLOOKUP($E1437,$AI$95:$AW$99,COLUMN($AW:$AW)-COLUMN($AH:$AH),FALSE),0))</f>
        <v>0.16197839056517743</v>
      </c>
      <c r="S1437" s="87" cm="1">
        <f t="array" ref="S1437">VLOOKUP($E1437,$AI$111:$AW$115,COLUMN($AW:$AW)-COLUMN($AH:$AH),FALSE)</f>
        <v>431.69321999999994</v>
      </c>
      <c r="T1437" s="104">
        <f t="shared" si="388"/>
        <v>0.49067592573605345</v>
      </c>
      <c r="U1437" s="104">
        <f t="shared" si="389"/>
        <v>1403.994668659072</v>
      </c>
      <c r="V1437" s="87" cm="1">
        <f t="array" ref="V1437">VLOOKUP($E1437,$AI$118:$AW$122,COLUMN($AW:$AW)-COLUMN($AH:$AH),FALSE)</f>
        <v>0</v>
      </c>
      <c r="W1437" s="87" t="str">
        <f t="shared" si="393"/>
        <v>Domestic</v>
      </c>
      <c r="X1437" s="87" t="str">
        <f t="shared" si="394"/>
        <v>Non-local</v>
      </c>
      <c r="Y1437" s="104"/>
      <c r="Z1437" s="87" t="str">
        <f t="shared" si="390"/>
        <v>USA</v>
      </c>
      <c r="AA1437" s="87" t="str">
        <f t="shared" si="391"/>
        <v>USA</v>
      </c>
      <c r="AB1437" s="82" cm="1">
        <f t="array" ref="AB1437">VLOOKUP(B1437,'GDP per Capita'!$T$2:$V$4235,COLUMN('GDP per Capita'!$V:$V)-COLUMN('GDP per Capita'!$S:$S),FALSE)</f>
        <v>63809.64</v>
      </c>
      <c r="AC1437" s="82">
        <f t="shared" si="395"/>
        <v>63809.64</v>
      </c>
      <c r="AD1437" s="82">
        <f t="shared" si="396"/>
        <v>63809.64</v>
      </c>
      <c r="AE1437" s="88">
        <f t="shared" si="392"/>
        <v>2.2002861458849665E-2</v>
      </c>
    </row>
    <row r="1438" spans="1:31">
      <c r="A1438" s="77" t="s">
        <v>1487</v>
      </c>
      <c r="B1438" s="77">
        <v>1437</v>
      </c>
      <c r="C1438" s="77" t="s">
        <v>29</v>
      </c>
      <c r="D1438" s="77" t="s">
        <v>29</v>
      </c>
      <c r="E1438" s="77">
        <v>2019</v>
      </c>
      <c r="F1438" s="77">
        <v>43.703621999999903</v>
      </c>
      <c r="G1438" s="77">
        <v>-72.288666000000006</v>
      </c>
      <c r="H1438" s="77">
        <v>0</v>
      </c>
      <c r="I1438" s="77" t="s">
        <v>1479</v>
      </c>
      <c r="J1438" s="77">
        <v>38.626803899999999</v>
      </c>
      <c r="K1438" s="77">
        <v>-90.199409700000004</v>
      </c>
      <c r="L1438" s="77">
        <v>3196.0959775735901</v>
      </c>
      <c r="M1438" s="77">
        <v>0.59414297908914504</v>
      </c>
      <c r="N1438" s="77">
        <v>0</v>
      </c>
      <c r="O1438" s="77">
        <v>613.65042769413003</v>
      </c>
      <c r="P1438" s="87" cm="1">
        <f t="array" ref="P1438">IF($X1438="Non-local",VLOOKUP($E1438,$AI$64:$AW$68,COLUMN($AW:$AW)-COLUMN($AH:$AH),FALSE),IF($X1438="Unknown",VLOOKUP($E1438,$AI$71:$AW$75,COLUMN($AW:$AW)-COLUMN($AH:$AH),FALSE),0))</f>
        <v>244</v>
      </c>
      <c r="Q1438" s="87" cm="1">
        <f t="array" ref="Q1438">IF($X1438="Non-local",VLOOKUP($E1438,$AI$40:$AW$44,COLUMN($AW:$AW)-COLUMN($AH:$AH),FALSE),IF($X1438="Unknown",VLOOKUP($E1438,$AI$47:$AW$51,COLUMN($AW:$AW)-COLUMN($AH:$AH),FALSE),0))</f>
        <v>485.37900000000008</v>
      </c>
      <c r="R1438" s="87" cm="1">
        <f t="array" ref="R1438">IF($X1438="Non-local",VLOOKUP($E1438,$AI$88:$AW$92,COLUMN($AW:$AW)-COLUMN($AH:$AH),FALSE),IF($X1438="Unknown",VLOOKUP($E1438,$AI$95:$AW$99,COLUMN($AW:$AW)-COLUMN($AH:$AH),FALSE),0))</f>
        <v>0.16197839056517743</v>
      </c>
      <c r="S1438" s="87" cm="1">
        <f t="array" ref="S1438">VLOOKUP($E1438,$AI$111:$AW$115,COLUMN($AW:$AW)-COLUMN($AH:$AH),FALSE)</f>
        <v>431.69321999999994</v>
      </c>
      <c r="T1438" s="104">
        <f t="shared" si="388"/>
        <v>0.75612136965432253</v>
      </c>
      <c r="U1438" s="104">
        <f t="shared" si="389"/>
        <v>1774.72264769413</v>
      </c>
      <c r="V1438" s="87" cm="1">
        <f t="array" ref="V1438">VLOOKUP($E1438,$AI$118:$AW$122,COLUMN($AW:$AW)-COLUMN($AH:$AH),FALSE)</f>
        <v>0</v>
      </c>
      <c r="W1438" s="87" t="str">
        <f t="shared" si="393"/>
        <v>Domestic</v>
      </c>
      <c r="X1438" s="87" t="str">
        <f t="shared" si="394"/>
        <v>Non-local</v>
      </c>
      <c r="Y1438" s="104"/>
      <c r="Z1438" s="87" t="str">
        <f t="shared" si="390"/>
        <v>USA</v>
      </c>
      <c r="AA1438" s="87" t="str">
        <f t="shared" si="391"/>
        <v>USA</v>
      </c>
      <c r="AB1438" s="82" cm="1">
        <f t="array" ref="AB1438">VLOOKUP(B1438,'GDP per Capita'!$T$2:$V$4235,COLUMN('GDP per Capita'!$V:$V)-COLUMN('GDP per Capita'!$S:$S),FALSE)</f>
        <v>63809.64</v>
      </c>
      <c r="AC1438" s="82">
        <f t="shared" si="395"/>
        <v>63809.64</v>
      </c>
      <c r="AD1438" s="82">
        <f t="shared" si="396"/>
        <v>63809.64</v>
      </c>
      <c r="AE1438" s="88">
        <f t="shared" si="392"/>
        <v>2.7812766968974126E-2</v>
      </c>
    </row>
    <row r="1439" spans="1:31">
      <c r="A1439" s="77" t="s">
        <v>1488</v>
      </c>
      <c r="B1439" s="77">
        <v>1438</v>
      </c>
      <c r="C1439" s="77" t="s">
        <v>29</v>
      </c>
      <c r="D1439" s="77" t="s">
        <v>29</v>
      </c>
      <c r="E1439" s="77">
        <v>2019</v>
      </c>
      <c r="F1439" s="77">
        <v>34.746480900000002</v>
      </c>
      <c r="G1439" s="77">
        <v>-92.289594800000003</v>
      </c>
      <c r="H1439" s="77">
        <v>0</v>
      </c>
      <c r="I1439" s="77" t="s">
        <v>1479</v>
      </c>
      <c r="J1439" s="77">
        <v>38.626803899999999</v>
      </c>
      <c r="K1439" s="77">
        <v>-90.199409700000004</v>
      </c>
      <c r="L1439" s="77">
        <v>939.93497642135799</v>
      </c>
      <c r="M1439" s="77">
        <v>0.28574520379680002</v>
      </c>
      <c r="N1439" s="77">
        <v>0</v>
      </c>
      <c r="O1439" s="77">
        <v>180.4675154729</v>
      </c>
      <c r="P1439" s="87" cm="1">
        <f t="array" ref="P1439">IF($X1439="Non-local",VLOOKUP($E1439,$AI$64:$AW$68,COLUMN($AW:$AW)-COLUMN($AH:$AH),FALSE),IF($X1439="Unknown",VLOOKUP($E1439,$AI$71:$AW$75,COLUMN($AW:$AW)-COLUMN($AH:$AH),FALSE),0))</f>
        <v>244</v>
      </c>
      <c r="Q1439" s="87" cm="1">
        <f t="array" ref="Q1439">IF($X1439="Non-local",VLOOKUP($E1439,$AI$40:$AW$44,COLUMN($AW:$AW)-COLUMN($AH:$AH),FALSE),IF($X1439="Unknown",VLOOKUP($E1439,$AI$47:$AW$51,COLUMN($AW:$AW)-COLUMN($AH:$AH),FALSE),0))</f>
        <v>485.37900000000008</v>
      </c>
      <c r="R1439" s="87" cm="1">
        <f t="array" ref="R1439">IF($X1439="Non-local",VLOOKUP($E1439,$AI$88:$AW$92,COLUMN($AW:$AW)-COLUMN($AH:$AH),FALSE),IF($X1439="Unknown",VLOOKUP($E1439,$AI$95:$AW$99,COLUMN($AW:$AW)-COLUMN($AH:$AH),FALSE),0))</f>
        <v>0.16197839056517743</v>
      </c>
      <c r="S1439" s="87" cm="1">
        <f t="array" ref="S1439">VLOOKUP($E1439,$AI$111:$AW$115,COLUMN($AW:$AW)-COLUMN($AH:$AH),FALSE)</f>
        <v>431.69321999999994</v>
      </c>
      <c r="T1439" s="104">
        <f t="shared" si="388"/>
        <v>0.44772359436197745</v>
      </c>
      <c r="U1439" s="104">
        <f t="shared" si="389"/>
        <v>1341.5397354729</v>
      </c>
      <c r="V1439" s="87" cm="1">
        <f t="array" ref="V1439">VLOOKUP($E1439,$AI$118:$AW$122,COLUMN($AW:$AW)-COLUMN($AH:$AH),FALSE)</f>
        <v>0</v>
      </c>
      <c r="W1439" s="87" t="str">
        <f t="shared" si="393"/>
        <v>Domestic</v>
      </c>
      <c r="X1439" s="87" t="str">
        <f t="shared" si="394"/>
        <v>Non-local</v>
      </c>
      <c r="Y1439" s="104"/>
      <c r="Z1439" s="87" t="str">
        <f t="shared" si="390"/>
        <v>USA</v>
      </c>
      <c r="AA1439" s="87" t="str">
        <f t="shared" si="391"/>
        <v>USA</v>
      </c>
      <c r="AB1439" s="82" cm="1">
        <f t="array" ref="AB1439">VLOOKUP(B1439,'GDP per Capita'!$T$2:$V$4235,COLUMN('GDP per Capita'!$V:$V)-COLUMN('GDP per Capita'!$S:$S),FALSE)</f>
        <v>63809.64</v>
      </c>
      <c r="AC1439" s="82">
        <f t="shared" si="395"/>
        <v>63809.64</v>
      </c>
      <c r="AD1439" s="82">
        <f t="shared" si="396"/>
        <v>63809.64</v>
      </c>
      <c r="AE1439" s="88">
        <f t="shared" si="392"/>
        <v>2.102409190010945E-2</v>
      </c>
    </row>
    <row r="1440" spans="1:31">
      <c r="A1440" s="77" t="s">
        <v>1290</v>
      </c>
      <c r="B1440" s="77">
        <v>1439</v>
      </c>
      <c r="C1440" s="77" t="s">
        <v>29</v>
      </c>
      <c r="D1440" s="77" t="s">
        <v>29</v>
      </c>
      <c r="E1440" s="77">
        <v>2019</v>
      </c>
      <c r="F1440" s="77">
        <v>36.062584299999997</v>
      </c>
      <c r="G1440" s="77">
        <v>-94.157432799999995</v>
      </c>
      <c r="H1440" s="77">
        <v>0</v>
      </c>
      <c r="I1440" s="77" t="s">
        <v>1479</v>
      </c>
      <c r="J1440" s="77">
        <v>38.626803899999999</v>
      </c>
      <c r="K1440" s="77">
        <v>-90.199409700000004</v>
      </c>
      <c r="L1440" s="77">
        <v>902.54567459756299</v>
      </c>
      <c r="M1440" s="77">
        <v>0.280808141835933</v>
      </c>
      <c r="N1440" s="77">
        <v>0</v>
      </c>
      <c r="O1440" s="77">
        <v>173.288769522732</v>
      </c>
      <c r="P1440" s="87" cm="1">
        <f t="array" ref="P1440">IF($X1440="Non-local",VLOOKUP($E1440,$AI$64:$AW$68,COLUMN($AW:$AW)-COLUMN($AH:$AH),FALSE),IF($X1440="Unknown",VLOOKUP($E1440,$AI$71:$AW$75,COLUMN($AW:$AW)-COLUMN($AH:$AH),FALSE),0))</f>
        <v>244</v>
      </c>
      <c r="Q1440" s="87" cm="1">
        <f t="array" ref="Q1440">IF($X1440="Non-local",VLOOKUP($E1440,$AI$40:$AW$44,COLUMN($AW:$AW)-COLUMN($AH:$AH),FALSE),IF($X1440="Unknown",VLOOKUP($E1440,$AI$47:$AW$51,COLUMN($AW:$AW)-COLUMN($AH:$AH),FALSE),0))</f>
        <v>485.37900000000008</v>
      </c>
      <c r="R1440" s="87" cm="1">
        <f t="array" ref="R1440">IF($X1440="Non-local",VLOOKUP($E1440,$AI$88:$AW$92,COLUMN($AW:$AW)-COLUMN($AH:$AH),FALSE),IF($X1440="Unknown",VLOOKUP($E1440,$AI$95:$AW$99,COLUMN($AW:$AW)-COLUMN($AH:$AH),FALSE),0))</f>
        <v>0.16197839056517743</v>
      </c>
      <c r="S1440" s="87" cm="1">
        <f t="array" ref="S1440">VLOOKUP($E1440,$AI$111:$AW$115,COLUMN($AW:$AW)-COLUMN($AH:$AH),FALSE)</f>
        <v>431.69321999999994</v>
      </c>
      <c r="T1440" s="104">
        <f t="shared" si="388"/>
        <v>0.44278653240111043</v>
      </c>
      <c r="U1440" s="104">
        <f t="shared" si="389"/>
        <v>1334.3609895227319</v>
      </c>
      <c r="V1440" s="87" cm="1">
        <f t="array" ref="V1440">VLOOKUP($E1440,$AI$118:$AW$122,COLUMN($AW:$AW)-COLUMN($AH:$AH),FALSE)</f>
        <v>0</v>
      </c>
      <c r="W1440" s="87" t="str">
        <f t="shared" si="393"/>
        <v>Domestic</v>
      </c>
      <c r="X1440" s="87" t="str">
        <f t="shared" si="394"/>
        <v>Non-local</v>
      </c>
      <c r="Y1440" s="104"/>
      <c r="Z1440" s="87" t="str">
        <f t="shared" si="390"/>
        <v>USA</v>
      </c>
      <c r="AA1440" s="87" t="str">
        <f t="shared" si="391"/>
        <v>USA</v>
      </c>
      <c r="AB1440" s="82" cm="1">
        <f t="array" ref="AB1440">VLOOKUP(B1440,'GDP per Capita'!$T$2:$V$4235,COLUMN('GDP per Capita'!$V:$V)-COLUMN('GDP per Capita'!$S:$S),FALSE)</f>
        <v>63809.64</v>
      </c>
      <c r="AC1440" s="82">
        <f t="shared" si="395"/>
        <v>63809.64</v>
      </c>
      <c r="AD1440" s="82">
        <f t="shared" si="396"/>
        <v>63809.64</v>
      </c>
      <c r="AE1440" s="88">
        <f t="shared" si="392"/>
        <v>2.0911589369924856E-2</v>
      </c>
    </row>
    <row r="1441" spans="1:31">
      <c r="A1441" s="77" t="s">
        <v>34</v>
      </c>
      <c r="B1441" s="77">
        <v>1440</v>
      </c>
      <c r="C1441" s="77" t="s">
        <v>34</v>
      </c>
      <c r="D1441" s="77" t="s">
        <v>34</v>
      </c>
      <c r="E1441" s="77">
        <v>2019</v>
      </c>
      <c r="F1441" s="77">
        <v>0</v>
      </c>
      <c r="G1441" s="77">
        <v>0</v>
      </c>
      <c r="H1441" s="77">
        <v>0</v>
      </c>
      <c r="I1441" s="77" t="s">
        <v>1479</v>
      </c>
      <c r="J1441" s="77">
        <v>38.626803899999999</v>
      </c>
      <c r="K1441" s="77">
        <v>-90.199409700000004</v>
      </c>
      <c r="L1441" s="77">
        <v>3701.00063761927</v>
      </c>
      <c r="M1441" s="77">
        <v>0.67333559908097096</v>
      </c>
      <c r="N1441" s="77">
        <v>1</v>
      </c>
      <c r="O1441" s="77">
        <v>710.59212242290005</v>
      </c>
      <c r="P1441" s="87" cm="1">
        <f t="array" ref="P1441">IF($X1441="Non-local",VLOOKUP($E1441,$AI$64:$AW$68,COLUMN($AW:$AW)-COLUMN($AH:$AH),FALSE),IF($X1441="Unknown",VLOOKUP($E1441,$AI$71:$AW$75,COLUMN($AW:$AW)-COLUMN($AH:$AH),FALSE),0))</f>
        <v>235.51304347826087</v>
      </c>
      <c r="Q1441" s="87" cm="1">
        <f t="array" ref="Q1441">IF($X1441="Non-local",VLOOKUP($E1441,$AI$40:$AW$44,COLUMN($AW:$AW)-COLUMN($AH:$AH),FALSE),IF($X1441="Unknown",VLOOKUP($E1441,$AI$47:$AW$51,COLUMN($AW:$AW)-COLUMN($AH:$AH),FALSE),0))</f>
        <v>468.49625217391309</v>
      </c>
      <c r="R1441" s="87" cm="1">
        <f t="array" ref="R1441">IF($X1441="Non-local",VLOOKUP($E1441,$AI$88:$AW$92,COLUMN($AW:$AW)-COLUMN($AH:$AH),FALSE),IF($X1441="Unknown",VLOOKUP($E1441,$AI$95:$AW$99,COLUMN($AW:$AW)-COLUMN($AH:$AH),FALSE),0))</f>
        <v>0.15634435958899737</v>
      </c>
      <c r="S1441" s="87" cm="1">
        <f t="array" ref="S1441">VLOOKUP($E1441,$AI$111:$AW$115,COLUMN($AW:$AW)-COLUMN($AH:$AH),FALSE)</f>
        <v>431.69321999999994</v>
      </c>
      <c r="T1441" s="104">
        <f t="shared" si="388"/>
        <v>0.82967995866996835</v>
      </c>
      <c r="U1441" s="104">
        <f t="shared" si="389"/>
        <v>1846.2946380750739</v>
      </c>
      <c r="V1441" s="87" cm="1">
        <f t="array" ref="V1441">VLOOKUP($E1441,$AI$118:$AW$122,COLUMN($AW:$AW)-COLUMN($AH:$AH),FALSE)</f>
        <v>0</v>
      </c>
      <c r="W1441" s="87" t="str">
        <f t="shared" si="393"/>
        <v>Unknown</v>
      </c>
      <c r="X1441" s="87" t="str">
        <f t="shared" si="394"/>
        <v>Unknown</v>
      </c>
      <c r="Y1441" s="104"/>
      <c r="Z1441" s="87" t="str">
        <f t="shared" si="390"/>
        <v>Unknown</v>
      </c>
      <c r="AA1441" s="87" t="str">
        <f t="shared" si="391"/>
        <v>Unknown</v>
      </c>
      <c r="AB1441" s="82" t="e" cm="1">
        <f t="array" ref="AB1441">VLOOKUP(B1441,'GDP per Capita'!$T$2:$V$4235,COLUMN('GDP per Capita'!$V:$V)-COLUMN('GDP per Capita'!$S:$S),FALSE)</f>
        <v>#N/A</v>
      </c>
      <c r="AC1441" s="82" t="str">
        <f t="shared" si="395"/>
        <v/>
      </c>
      <c r="AD1441" s="82">
        <f t="shared" si="396"/>
        <v>61228.93767638311</v>
      </c>
      <c r="AE1441" s="88">
        <f t="shared" si="392"/>
        <v>3.0153955109157748E-2</v>
      </c>
    </row>
    <row r="1442" spans="1:31">
      <c r="A1442" s="77" t="s">
        <v>1489</v>
      </c>
      <c r="B1442" s="77">
        <v>1441</v>
      </c>
      <c r="C1442" s="77" t="s">
        <v>29</v>
      </c>
      <c r="D1442" s="77" t="s">
        <v>29</v>
      </c>
      <c r="E1442" s="77">
        <v>2019</v>
      </c>
      <c r="F1442" s="77">
        <v>40.194884799999997</v>
      </c>
      <c r="G1442" s="77">
        <v>-92.583393900000004</v>
      </c>
      <c r="H1442" s="77">
        <v>0</v>
      </c>
      <c r="I1442" s="77" t="s">
        <v>1479</v>
      </c>
      <c r="J1442" s="77">
        <v>38.626803899999999</v>
      </c>
      <c r="K1442" s="77">
        <v>-90.199409700000004</v>
      </c>
      <c r="L1442" s="77">
        <v>537.91895449152696</v>
      </c>
      <c r="M1442" s="77">
        <v>0.232661088482676</v>
      </c>
      <c r="N1442" s="77">
        <v>0</v>
      </c>
      <c r="O1442" s="77">
        <v>103.28043926237299</v>
      </c>
      <c r="P1442" s="87" cm="1">
        <f t="array" ref="P1442">IF($X1442="Non-local",VLOOKUP($E1442,$AI$64:$AW$68,COLUMN($AW:$AW)-COLUMN($AH:$AH),FALSE),IF($X1442="Unknown",VLOOKUP($E1442,$AI$71:$AW$75,COLUMN($AW:$AW)-COLUMN($AH:$AH),FALSE),0))</f>
        <v>244</v>
      </c>
      <c r="Q1442" s="87" cm="1">
        <f t="array" ref="Q1442">IF($X1442="Non-local",VLOOKUP($E1442,$AI$40:$AW$44,COLUMN($AW:$AW)-COLUMN($AH:$AH),FALSE),IF($X1442="Unknown",VLOOKUP($E1442,$AI$47:$AW$51,COLUMN($AW:$AW)-COLUMN($AH:$AH),FALSE),0))</f>
        <v>485.37900000000008</v>
      </c>
      <c r="R1442" s="87" cm="1">
        <f t="array" ref="R1442">IF($X1442="Non-local",VLOOKUP($E1442,$AI$88:$AW$92,COLUMN($AW:$AW)-COLUMN($AH:$AH),FALSE),IF($X1442="Unknown",VLOOKUP($E1442,$AI$95:$AW$99,COLUMN($AW:$AW)-COLUMN($AH:$AH),FALSE),0))</f>
        <v>0.16197839056517743</v>
      </c>
      <c r="S1442" s="87" cm="1">
        <f t="array" ref="S1442">VLOOKUP($E1442,$AI$111:$AW$115,COLUMN($AW:$AW)-COLUMN($AH:$AH),FALSE)</f>
        <v>431.69321999999994</v>
      </c>
      <c r="T1442" s="104">
        <f t="shared" si="388"/>
        <v>0.39463947904785346</v>
      </c>
      <c r="U1442" s="104">
        <f t="shared" si="389"/>
        <v>1264.352659262373</v>
      </c>
      <c r="V1442" s="87" cm="1">
        <f t="array" ref="V1442">VLOOKUP($E1442,$AI$118:$AW$122,COLUMN($AW:$AW)-COLUMN($AH:$AH),FALSE)</f>
        <v>0</v>
      </c>
      <c r="W1442" s="87" t="str">
        <f t="shared" si="393"/>
        <v>Domestic</v>
      </c>
      <c r="X1442" s="87" t="str">
        <f t="shared" si="394"/>
        <v>Non-local</v>
      </c>
      <c r="Y1442" s="104"/>
      <c r="Z1442" s="87" t="str">
        <f t="shared" si="390"/>
        <v>USA</v>
      </c>
      <c r="AA1442" s="87" t="str">
        <f t="shared" si="391"/>
        <v>USA</v>
      </c>
      <c r="AB1442" s="82" cm="1">
        <f t="array" ref="AB1442">VLOOKUP(B1442,'GDP per Capita'!$T$2:$V$4235,COLUMN('GDP per Capita'!$V:$V)-COLUMN('GDP per Capita'!$S:$S),FALSE)</f>
        <v>63809.64</v>
      </c>
      <c r="AC1442" s="82">
        <f t="shared" si="395"/>
        <v>63809.64</v>
      </c>
      <c r="AD1442" s="82">
        <f t="shared" si="396"/>
        <v>63809.64</v>
      </c>
      <c r="AE1442" s="88">
        <f t="shared" si="392"/>
        <v>1.9814445893478996E-2</v>
      </c>
    </row>
    <row r="1443" spans="1:31">
      <c r="A1443" s="77" t="s">
        <v>1290</v>
      </c>
      <c r="B1443" s="77">
        <v>1442</v>
      </c>
      <c r="C1443" s="77" t="s">
        <v>29</v>
      </c>
      <c r="D1443" s="77" t="s">
        <v>29</v>
      </c>
      <c r="E1443" s="77">
        <v>2019</v>
      </c>
      <c r="F1443" s="77">
        <v>36.062584299999997</v>
      </c>
      <c r="G1443" s="77">
        <v>-94.157432799999995</v>
      </c>
      <c r="H1443" s="77">
        <v>0</v>
      </c>
      <c r="I1443" s="77" t="s">
        <v>1479</v>
      </c>
      <c r="J1443" s="77">
        <v>38.626803899999999</v>
      </c>
      <c r="K1443" s="77">
        <v>-90.199409700000004</v>
      </c>
      <c r="L1443" s="77">
        <v>902.54567459756299</v>
      </c>
      <c r="M1443" s="77">
        <v>0.280808141835933</v>
      </c>
      <c r="N1443" s="77">
        <v>0</v>
      </c>
      <c r="O1443" s="77">
        <v>173.288769522732</v>
      </c>
      <c r="P1443" s="87" cm="1">
        <f t="array" ref="P1443">IF($X1443="Non-local",VLOOKUP($E1443,$AI$64:$AW$68,COLUMN($AW:$AW)-COLUMN($AH:$AH),FALSE),IF($X1443="Unknown",VLOOKUP($E1443,$AI$71:$AW$75,COLUMN($AW:$AW)-COLUMN($AH:$AH),FALSE),0))</f>
        <v>244</v>
      </c>
      <c r="Q1443" s="87" cm="1">
        <f t="array" ref="Q1443">IF($X1443="Non-local",VLOOKUP($E1443,$AI$40:$AW$44,COLUMN($AW:$AW)-COLUMN($AH:$AH),FALSE),IF($X1443="Unknown",VLOOKUP($E1443,$AI$47:$AW$51,COLUMN($AW:$AW)-COLUMN($AH:$AH),FALSE),0))</f>
        <v>485.37900000000008</v>
      </c>
      <c r="R1443" s="87" cm="1">
        <f t="array" ref="R1443">IF($X1443="Non-local",VLOOKUP($E1443,$AI$88:$AW$92,COLUMN($AW:$AW)-COLUMN($AH:$AH),FALSE),IF($X1443="Unknown",VLOOKUP($E1443,$AI$95:$AW$99,COLUMN($AW:$AW)-COLUMN($AH:$AH),FALSE),0))</f>
        <v>0.16197839056517743</v>
      </c>
      <c r="S1443" s="87" cm="1">
        <f t="array" ref="S1443">VLOOKUP($E1443,$AI$111:$AW$115,COLUMN($AW:$AW)-COLUMN($AH:$AH),FALSE)</f>
        <v>431.69321999999994</v>
      </c>
      <c r="T1443" s="104">
        <f t="shared" si="388"/>
        <v>0.44278653240111043</v>
      </c>
      <c r="U1443" s="104">
        <f t="shared" si="389"/>
        <v>1334.3609895227319</v>
      </c>
      <c r="V1443" s="87" cm="1">
        <f t="array" ref="V1443">VLOOKUP($E1443,$AI$118:$AW$122,COLUMN($AW:$AW)-COLUMN($AH:$AH),FALSE)</f>
        <v>0</v>
      </c>
      <c r="W1443" s="87" t="str">
        <f t="shared" si="393"/>
        <v>Domestic</v>
      </c>
      <c r="X1443" s="87" t="str">
        <f t="shared" si="394"/>
        <v>Non-local</v>
      </c>
      <c r="Y1443" s="104"/>
      <c r="Z1443" s="87" t="str">
        <f t="shared" si="390"/>
        <v>USA</v>
      </c>
      <c r="AA1443" s="87" t="str">
        <f t="shared" si="391"/>
        <v>USA</v>
      </c>
      <c r="AB1443" s="82" cm="1">
        <f t="array" ref="AB1443">VLOOKUP(B1443,'GDP per Capita'!$T$2:$V$4235,COLUMN('GDP per Capita'!$V:$V)-COLUMN('GDP per Capita'!$S:$S),FALSE)</f>
        <v>63809.64</v>
      </c>
      <c r="AC1443" s="82">
        <f t="shared" si="395"/>
        <v>63809.64</v>
      </c>
      <c r="AD1443" s="82">
        <f t="shared" si="396"/>
        <v>63809.64</v>
      </c>
      <c r="AE1443" s="88">
        <f t="shared" si="392"/>
        <v>2.0911589369924856E-2</v>
      </c>
    </row>
    <row r="1444" spans="1:31">
      <c r="A1444" s="77" t="s">
        <v>1032</v>
      </c>
      <c r="B1444" s="77">
        <v>1443</v>
      </c>
      <c r="C1444" s="77" t="s">
        <v>29</v>
      </c>
      <c r="D1444" s="77" t="s">
        <v>29</v>
      </c>
      <c r="E1444" s="77">
        <v>2019</v>
      </c>
      <c r="F1444" s="77">
        <v>32.7174209</v>
      </c>
      <c r="G1444" s="77">
        <v>-117.1627714</v>
      </c>
      <c r="H1444" s="77">
        <v>0</v>
      </c>
      <c r="I1444" s="77" t="s">
        <v>1479</v>
      </c>
      <c r="J1444" s="77">
        <v>38.626803899999999</v>
      </c>
      <c r="K1444" s="77">
        <v>-90.199409700000004</v>
      </c>
      <c r="L1444" s="77">
        <v>5025.1292937853495</v>
      </c>
      <c r="M1444" s="77">
        <v>0.88002325981501905</v>
      </c>
      <c r="N1444" s="77">
        <v>0</v>
      </c>
      <c r="O1444" s="77">
        <v>603.01551525424202</v>
      </c>
      <c r="P1444" s="87" cm="1">
        <f t="array" ref="P1444">IF($X1444="Non-local",VLOOKUP($E1444,$AI$64:$AW$68,COLUMN($AW:$AW)-COLUMN($AH:$AH),FALSE),IF($X1444="Unknown",VLOOKUP($E1444,$AI$71:$AW$75,COLUMN($AW:$AW)-COLUMN($AH:$AH),FALSE),0))</f>
        <v>244</v>
      </c>
      <c r="Q1444" s="87" cm="1">
        <f t="array" ref="Q1444">IF($X1444="Non-local",VLOOKUP($E1444,$AI$40:$AW$44,COLUMN($AW:$AW)-COLUMN($AH:$AH),FALSE),IF($X1444="Unknown",VLOOKUP($E1444,$AI$47:$AW$51,COLUMN($AW:$AW)-COLUMN($AH:$AH),FALSE),0))</f>
        <v>485.37900000000008</v>
      </c>
      <c r="R1444" s="87" cm="1">
        <f t="array" ref="R1444">IF($X1444="Non-local",VLOOKUP($E1444,$AI$88:$AW$92,COLUMN($AW:$AW)-COLUMN($AH:$AH),FALSE),IF($X1444="Unknown",VLOOKUP($E1444,$AI$95:$AW$99,COLUMN($AW:$AW)-COLUMN($AH:$AH),FALSE),0))</f>
        <v>0.16197839056517743</v>
      </c>
      <c r="S1444" s="87" cm="1">
        <f t="array" ref="S1444">VLOOKUP($E1444,$AI$111:$AW$115,COLUMN($AW:$AW)-COLUMN($AH:$AH),FALSE)</f>
        <v>431.69321999999994</v>
      </c>
      <c r="T1444" s="104">
        <f t="shared" si="388"/>
        <v>1.0420016503801965</v>
      </c>
      <c r="U1444" s="104">
        <f t="shared" si="389"/>
        <v>1764.087735254242</v>
      </c>
      <c r="V1444" s="87" cm="1">
        <f t="array" ref="V1444">VLOOKUP($E1444,$AI$118:$AW$122,COLUMN($AW:$AW)-COLUMN($AH:$AH),FALSE)</f>
        <v>0</v>
      </c>
      <c r="W1444" s="87" t="str">
        <f t="shared" si="393"/>
        <v>Domestic</v>
      </c>
      <c r="X1444" s="87" t="str">
        <f t="shared" si="394"/>
        <v>Non-local</v>
      </c>
      <c r="Y1444" s="104"/>
      <c r="Z1444" s="87" t="str">
        <f t="shared" si="390"/>
        <v>USA</v>
      </c>
      <c r="AA1444" s="87" t="str">
        <f t="shared" si="391"/>
        <v>USA</v>
      </c>
      <c r="AB1444" s="82" cm="1">
        <f t="array" ref="AB1444">VLOOKUP(B1444,'GDP per Capita'!$T$2:$V$4235,COLUMN('GDP per Capita'!$V:$V)-COLUMN('GDP per Capita'!$S:$S),FALSE)</f>
        <v>63809.64</v>
      </c>
      <c r="AC1444" s="82">
        <f t="shared" si="395"/>
        <v>63809.64</v>
      </c>
      <c r="AD1444" s="82">
        <f t="shared" si="396"/>
        <v>63809.64</v>
      </c>
      <c r="AE1444" s="88">
        <f t="shared" si="392"/>
        <v>2.7646100734218873E-2</v>
      </c>
    </row>
    <row r="1445" spans="1:31">
      <c r="A1445" s="77" t="s">
        <v>1490</v>
      </c>
      <c r="B1445" s="77">
        <v>1444</v>
      </c>
      <c r="C1445" s="77" t="s">
        <v>569</v>
      </c>
      <c r="D1445" s="77" t="s">
        <v>30</v>
      </c>
      <c r="E1445" s="77">
        <v>2019</v>
      </c>
      <c r="F1445" s="77">
        <v>12.981006450000001</v>
      </c>
      <c r="G1445" s="77">
        <v>77.595044307829596</v>
      </c>
      <c r="H1445" s="77">
        <v>0</v>
      </c>
      <c r="I1445" s="77" t="s">
        <v>1479</v>
      </c>
      <c r="J1445" s="77">
        <v>38.626803899999999</v>
      </c>
      <c r="K1445" s="77">
        <v>-90.199409700000004</v>
      </c>
      <c r="L1445" s="77">
        <v>28275.7767683852</v>
      </c>
      <c r="M1445" s="77">
        <v>4.4897303455515098</v>
      </c>
      <c r="N1445" s="77">
        <v>0</v>
      </c>
      <c r="O1445" s="77">
        <v>2587.2335743072499</v>
      </c>
      <c r="P1445" s="87" cm="1">
        <f t="array" ref="P1445">IF($X1445="Non-local",VLOOKUP($E1445,$AI$64:$AW$68,COLUMN($AW:$AW)-COLUMN($AH:$AH),FALSE),IF($X1445="Unknown",VLOOKUP($E1445,$AI$71:$AW$75,COLUMN($AW:$AW)-COLUMN($AH:$AH),FALSE),0))</f>
        <v>244</v>
      </c>
      <c r="Q1445" s="87" cm="1">
        <f t="array" ref="Q1445">IF($X1445="Non-local",VLOOKUP($E1445,$AI$40:$AW$44,COLUMN($AW:$AW)-COLUMN($AH:$AH),FALSE),IF($X1445="Unknown",VLOOKUP($E1445,$AI$47:$AW$51,COLUMN($AW:$AW)-COLUMN($AH:$AH),FALSE),0))</f>
        <v>485.37900000000008</v>
      </c>
      <c r="R1445" s="87" cm="1">
        <f t="array" ref="R1445">IF($X1445="Non-local",VLOOKUP($E1445,$AI$88:$AW$92,COLUMN($AW:$AW)-COLUMN($AH:$AH),FALSE),IF($X1445="Unknown",VLOOKUP($E1445,$AI$95:$AW$99,COLUMN($AW:$AW)-COLUMN($AH:$AH),FALSE),0))</f>
        <v>0.16197839056517743</v>
      </c>
      <c r="S1445" s="87" cm="1">
        <f t="array" ref="S1445">VLOOKUP($E1445,$AI$111:$AW$115,COLUMN($AW:$AW)-COLUMN($AH:$AH),FALSE)</f>
        <v>431.69321999999994</v>
      </c>
      <c r="T1445" s="104">
        <f t="shared" si="388"/>
        <v>4.6517087361166869</v>
      </c>
      <c r="U1445" s="104">
        <f t="shared" si="389"/>
        <v>3748.3057943072499</v>
      </c>
      <c r="V1445" s="87" cm="1">
        <f t="array" ref="V1445">VLOOKUP($E1445,$AI$118:$AW$122,COLUMN($AW:$AW)-COLUMN($AH:$AH),FALSE)</f>
        <v>0</v>
      </c>
      <c r="W1445" s="87" t="str">
        <f t="shared" si="393"/>
        <v>International</v>
      </c>
      <c r="X1445" s="87" t="str">
        <f t="shared" si="394"/>
        <v>Non-local</v>
      </c>
      <c r="Y1445" s="104"/>
      <c r="Z1445" s="87" t="str">
        <f t="shared" si="390"/>
        <v>India</v>
      </c>
      <c r="AA1445" s="87" t="str">
        <f t="shared" si="391"/>
        <v>Asia</v>
      </c>
      <c r="AB1445" s="82" cm="1">
        <f t="array" ref="AB1445">VLOOKUP(B1445,'GDP per Capita'!$T$2:$V$4235,COLUMN('GDP per Capita'!$V:$V)-COLUMN('GDP per Capita'!$S:$S),FALSE)</f>
        <v>2164.7399999999998</v>
      </c>
      <c r="AC1445" s="82">
        <f t="shared" si="395"/>
        <v>2164.7399999999998</v>
      </c>
      <c r="AD1445" s="82">
        <f t="shared" si="396"/>
        <v>2164.7399999999998</v>
      </c>
      <c r="AE1445" s="88">
        <f t="shared" si="392"/>
        <v>1.7315270167813457</v>
      </c>
    </row>
    <row r="1446" spans="1:31">
      <c r="A1446" s="77" t="s">
        <v>34</v>
      </c>
      <c r="B1446" s="77">
        <v>1445</v>
      </c>
      <c r="C1446" s="77" t="s">
        <v>34</v>
      </c>
      <c r="D1446" s="77" t="s">
        <v>34</v>
      </c>
      <c r="E1446" s="77">
        <v>2019</v>
      </c>
      <c r="F1446" s="77">
        <v>0</v>
      </c>
      <c r="G1446" s="77">
        <v>0</v>
      </c>
      <c r="H1446" s="77">
        <v>0</v>
      </c>
      <c r="I1446" s="77" t="s">
        <v>1479</v>
      </c>
      <c r="J1446" s="77">
        <v>38.626803899999999</v>
      </c>
      <c r="K1446" s="77">
        <v>-90.199409700000004</v>
      </c>
      <c r="L1446" s="77">
        <v>3701.00063761927</v>
      </c>
      <c r="M1446" s="77">
        <v>0.67333559908097096</v>
      </c>
      <c r="N1446" s="77">
        <v>1</v>
      </c>
      <c r="O1446" s="77">
        <v>710.59212242290005</v>
      </c>
      <c r="P1446" s="87" cm="1">
        <f t="array" ref="P1446">IF($X1446="Non-local",VLOOKUP($E1446,$AI$64:$AW$68,COLUMN($AW:$AW)-COLUMN($AH:$AH),FALSE),IF($X1446="Unknown",VLOOKUP($E1446,$AI$71:$AW$75,COLUMN($AW:$AW)-COLUMN($AH:$AH),FALSE),0))</f>
        <v>235.51304347826087</v>
      </c>
      <c r="Q1446" s="87" cm="1">
        <f t="array" ref="Q1446">IF($X1446="Non-local",VLOOKUP($E1446,$AI$40:$AW$44,COLUMN($AW:$AW)-COLUMN($AH:$AH),FALSE),IF($X1446="Unknown",VLOOKUP($E1446,$AI$47:$AW$51,COLUMN($AW:$AW)-COLUMN($AH:$AH),FALSE),0))</f>
        <v>468.49625217391309</v>
      </c>
      <c r="R1446" s="87" cm="1">
        <f t="array" ref="R1446">IF($X1446="Non-local",VLOOKUP($E1446,$AI$88:$AW$92,COLUMN($AW:$AW)-COLUMN($AH:$AH),FALSE),IF($X1446="Unknown",VLOOKUP($E1446,$AI$95:$AW$99,COLUMN($AW:$AW)-COLUMN($AH:$AH),FALSE),0))</f>
        <v>0.15634435958899737</v>
      </c>
      <c r="S1446" s="87" cm="1">
        <f t="array" ref="S1446">VLOOKUP($E1446,$AI$111:$AW$115,COLUMN($AW:$AW)-COLUMN($AH:$AH),FALSE)</f>
        <v>431.69321999999994</v>
      </c>
      <c r="T1446" s="104">
        <f t="shared" si="388"/>
        <v>0.82967995866996835</v>
      </c>
      <c r="U1446" s="104">
        <f t="shared" si="389"/>
        <v>1846.2946380750739</v>
      </c>
      <c r="V1446" s="87" cm="1">
        <f t="array" ref="V1446">VLOOKUP($E1446,$AI$118:$AW$122,COLUMN($AW:$AW)-COLUMN($AH:$AH),FALSE)</f>
        <v>0</v>
      </c>
      <c r="W1446" s="87" t="str">
        <f t="shared" si="393"/>
        <v>Unknown</v>
      </c>
      <c r="X1446" s="87" t="str">
        <f t="shared" si="394"/>
        <v>Unknown</v>
      </c>
      <c r="Y1446" s="104"/>
      <c r="Z1446" s="87" t="str">
        <f t="shared" si="390"/>
        <v>Unknown</v>
      </c>
      <c r="AA1446" s="87" t="str">
        <f t="shared" si="391"/>
        <v>Unknown</v>
      </c>
      <c r="AB1446" s="82" t="e" cm="1">
        <f t="array" ref="AB1446">VLOOKUP(B1446,'GDP per Capita'!$T$2:$V$4235,COLUMN('GDP per Capita'!$V:$V)-COLUMN('GDP per Capita'!$S:$S),FALSE)</f>
        <v>#N/A</v>
      </c>
      <c r="AC1446" s="82" t="str">
        <f t="shared" si="395"/>
        <v/>
      </c>
      <c r="AD1446" s="82">
        <f t="shared" si="396"/>
        <v>61228.93767638311</v>
      </c>
      <c r="AE1446" s="88">
        <f t="shared" si="392"/>
        <v>3.0153955109157748E-2</v>
      </c>
    </row>
    <row r="1447" spans="1:31">
      <c r="A1447" s="77" t="s">
        <v>34</v>
      </c>
      <c r="B1447" s="77">
        <v>1446</v>
      </c>
      <c r="C1447" s="77" t="s">
        <v>34</v>
      </c>
      <c r="D1447" s="77" t="s">
        <v>34</v>
      </c>
      <c r="E1447" s="77">
        <v>2019</v>
      </c>
      <c r="F1447" s="77">
        <v>0</v>
      </c>
      <c r="G1447" s="77">
        <v>0</v>
      </c>
      <c r="H1447" s="77">
        <v>0</v>
      </c>
      <c r="I1447" s="77" t="s">
        <v>1479</v>
      </c>
      <c r="J1447" s="77">
        <v>38.626803899999999</v>
      </c>
      <c r="K1447" s="77">
        <v>-90.199409700000004</v>
      </c>
      <c r="L1447" s="77">
        <v>3701.00063761927</v>
      </c>
      <c r="M1447" s="77">
        <v>0.67333559908097096</v>
      </c>
      <c r="N1447" s="77">
        <v>1</v>
      </c>
      <c r="O1447" s="77">
        <v>710.59212242290005</v>
      </c>
      <c r="P1447" s="87" cm="1">
        <f t="array" ref="P1447">IF($X1447="Non-local",VLOOKUP($E1447,$AI$64:$AW$68,COLUMN($AW:$AW)-COLUMN($AH:$AH),FALSE),IF($X1447="Unknown",VLOOKUP($E1447,$AI$71:$AW$75,COLUMN($AW:$AW)-COLUMN($AH:$AH),FALSE),0))</f>
        <v>235.51304347826087</v>
      </c>
      <c r="Q1447" s="87" cm="1">
        <f t="array" ref="Q1447">IF($X1447="Non-local",VLOOKUP($E1447,$AI$40:$AW$44,COLUMN($AW:$AW)-COLUMN($AH:$AH),FALSE),IF($X1447="Unknown",VLOOKUP($E1447,$AI$47:$AW$51,COLUMN($AW:$AW)-COLUMN($AH:$AH),FALSE),0))</f>
        <v>468.49625217391309</v>
      </c>
      <c r="R1447" s="87" cm="1">
        <f t="array" ref="R1447">IF($X1447="Non-local",VLOOKUP($E1447,$AI$88:$AW$92,COLUMN($AW:$AW)-COLUMN($AH:$AH),FALSE),IF($X1447="Unknown",VLOOKUP($E1447,$AI$95:$AW$99,COLUMN($AW:$AW)-COLUMN($AH:$AH),FALSE),0))</f>
        <v>0.15634435958899737</v>
      </c>
      <c r="S1447" s="87" cm="1">
        <f t="array" ref="S1447">VLOOKUP($E1447,$AI$111:$AW$115,COLUMN($AW:$AW)-COLUMN($AH:$AH),FALSE)</f>
        <v>431.69321999999994</v>
      </c>
      <c r="T1447" s="104">
        <f t="shared" si="388"/>
        <v>0.82967995866996835</v>
      </c>
      <c r="U1447" s="104">
        <f t="shared" si="389"/>
        <v>1846.2946380750739</v>
      </c>
      <c r="V1447" s="87" cm="1">
        <f t="array" ref="V1447">VLOOKUP($E1447,$AI$118:$AW$122,COLUMN($AW:$AW)-COLUMN($AH:$AH),FALSE)</f>
        <v>0</v>
      </c>
      <c r="W1447" s="87" t="str">
        <f t="shared" si="393"/>
        <v>Unknown</v>
      </c>
      <c r="X1447" s="87" t="str">
        <f t="shared" si="394"/>
        <v>Unknown</v>
      </c>
      <c r="Y1447" s="104"/>
      <c r="Z1447" s="87" t="str">
        <f t="shared" si="390"/>
        <v>Unknown</v>
      </c>
      <c r="AA1447" s="87" t="str">
        <f t="shared" si="391"/>
        <v>Unknown</v>
      </c>
      <c r="AB1447" s="82" t="e" cm="1">
        <f t="array" ref="AB1447">VLOOKUP(B1447,'GDP per Capita'!$T$2:$V$4235,COLUMN('GDP per Capita'!$V:$V)-COLUMN('GDP per Capita'!$S:$S),FALSE)</f>
        <v>#N/A</v>
      </c>
      <c r="AC1447" s="82" t="str">
        <f t="shared" si="395"/>
        <v/>
      </c>
      <c r="AD1447" s="82">
        <f t="shared" si="396"/>
        <v>61228.93767638311</v>
      </c>
      <c r="AE1447" s="88">
        <f t="shared" si="392"/>
        <v>3.0153955109157748E-2</v>
      </c>
    </row>
    <row r="1448" spans="1:31">
      <c r="A1448" s="77" t="s">
        <v>34</v>
      </c>
      <c r="B1448" s="77">
        <v>1447</v>
      </c>
      <c r="C1448" s="77" t="s">
        <v>34</v>
      </c>
      <c r="D1448" s="77" t="s">
        <v>34</v>
      </c>
      <c r="E1448" s="77">
        <v>2019</v>
      </c>
      <c r="F1448" s="77">
        <v>0</v>
      </c>
      <c r="G1448" s="77">
        <v>0</v>
      </c>
      <c r="H1448" s="77">
        <v>0</v>
      </c>
      <c r="I1448" s="77" t="s">
        <v>1479</v>
      </c>
      <c r="J1448" s="77">
        <v>38.626803899999999</v>
      </c>
      <c r="K1448" s="77">
        <v>-90.199409700000004</v>
      </c>
      <c r="L1448" s="77">
        <v>3701.00063761927</v>
      </c>
      <c r="M1448" s="77">
        <v>0.67333559908097096</v>
      </c>
      <c r="N1448" s="77">
        <v>1</v>
      </c>
      <c r="O1448" s="77">
        <v>710.59212242290005</v>
      </c>
      <c r="P1448" s="87" cm="1">
        <f t="array" ref="P1448">IF($X1448="Non-local",VLOOKUP($E1448,$AI$64:$AW$68,COLUMN($AW:$AW)-COLUMN($AH:$AH),FALSE),IF($X1448="Unknown",VLOOKUP($E1448,$AI$71:$AW$75,COLUMN($AW:$AW)-COLUMN($AH:$AH),FALSE),0))</f>
        <v>235.51304347826087</v>
      </c>
      <c r="Q1448" s="87" cm="1">
        <f t="array" ref="Q1448">IF($X1448="Non-local",VLOOKUP($E1448,$AI$40:$AW$44,COLUMN($AW:$AW)-COLUMN($AH:$AH),FALSE),IF($X1448="Unknown",VLOOKUP($E1448,$AI$47:$AW$51,COLUMN($AW:$AW)-COLUMN($AH:$AH),FALSE),0))</f>
        <v>468.49625217391309</v>
      </c>
      <c r="R1448" s="87" cm="1">
        <f t="array" ref="R1448">IF($X1448="Non-local",VLOOKUP($E1448,$AI$88:$AW$92,COLUMN($AW:$AW)-COLUMN($AH:$AH),FALSE),IF($X1448="Unknown",VLOOKUP($E1448,$AI$95:$AW$99,COLUMN($AW:$AW)-COLUMN($AH:$AH),FALSE),0))</f>
        <v>0.15634435958899737</v>
      </c>
      <c r="S1448" s="87" cm="1">
        <f t="array" ref="S1448">VLOOKUP($E1448,$AI$111:$AW$115,COLUMN($AW:$AW)-COLUMN($AH:$AH),FALSE)</f>
        <v>431.69321999999994</v>
      </c>
      <c r="T1448" s="104">
        <f t="shared" si="388"/>
        <v>0.82967995866996835</v>
      </c>
      <c r="U1448" s="104">
        <f t="shared" si="389"/>
        <v>1846.2946380750739</v>
      </c>
      <c r="V1448" s="87" cm="1">
        <f t="array" ref="V1448">VLOOKUP($E1448,$AI$118:$AW$122,COLUMN($AW:$AW)-COLUMN($AH:$AH),FALSE)</f>
        <v>0</v>
      </c>
      <c r="W1448" s="87" t="str">
        <f t="shared" si="393"/>
        <v>Unknown</v>
      </c>
      <c r="X1448" s="87" t="str">
        <f t="shared" si="394"/>
        <v>Unknown</v>
      </c>
      <c r="Y1448" s="104"/>
      <c r="Z1448" s="87" t="str">
        <f t="shared" si="390"/>
        <v>Unknown</v>
      </c>
      <c r="AA1448" s="87" t="str">
        <f t="shared" si="391"/>
        <v>Unknown</v>
      </c>
      <c r="AB1448" s="82" t="e" cm="1">
        <f t="array" ref="AB1448">VLOOKUP(B1448,'GDP per Capita'!$T$2:$V$4235,COLUMN('GDP per Capita'!$V:$V)-COLUMN('GDP per Capita'!$S:$S),FALSE)</f>
        <v>#N/A</v>
      </c>
      <c r="AC1448" s="82" t="str">
        <f t="shared" si="395"/>
        <v/>
      </c>
      <c r="AD1448" s="82">
        <f t="shared" si="396"/>
        <v>61228.93767638311</v>
      </c>
      <c r="AE1448" s="88">
        <f t="shared" si="392"/>
        <v>3.0153955109157748E-2</v>
      </c>
    </row>
    <row r="1449" spans="1:31">
      <c r="A1449" s="77" t="s">
        <v>884</v>
      </c>
      <c r="B1449" s="77">
        <v>1448</v>
      </c>
      <c r="C1449" s="77" t="s">
        <v>29</v>
      </c>
      <c r="D1449" s="77" t="s">
        <v>29</v>
      </c>
      <c r="E1449" s="77">
        <v>2019</v>
      </c>
      <c r="F1449" s="77">
        <v>38.894985499999997</v>
      </c>
      <c r="G1449" s="77">
        <v>-77.036570799999893</v>
      </c>
      <c r="H1449" s="77">
        <v>0</v>
      </c>
      <c r="I1449" s="77" t="s">
        <v>1479</v>
      </c>
      <c r="J1449" s="77">
        <v>38.626803899999999</v>
      </c>
      <c r="K1449" s="77">
        <v>-90.199409700000004</v>
      </c>
      <c r="L1449" s="77">
        <v>2281.3966937476498</v>
      </c>
      <c r="M1449" s="77">
        <v>0.46287821493947501</v>
      </c>
      <c r="N1449" s="77">
        <v>0</v>
      </c>
      <c r="O1449" s="77">
        <v>438.02816519954899</v>
      </c>
      <c r="P1449" s="87" cm="1">
        <f t="array" ref="P1449">IF($X1449="Non-local",VLOOKUP($E1449,$AI$64:$AW$68,COLUMN($AW:$AW)-COLUMN($AH:$AH),FALSE),IF($X1449="Unknown",VLOOKUP($E1449,$AI$71:$AW$75,COLUMN($AW:$AW)-COLUMN($AH:$AH),FALSE),0))</f>
        <v>244</v>
      </c>
      <c r="Q1449" s="87" cm="1">
        <f t="array" ref="Q1449">IF($X1449="Non-local",VLOOKUP($E1449,$AI$40:$AW$44,COLUMN($AW:$AW)-COLUMN($AH:$AH),FALSE),IF($X1449="Unknown",VLOOKUP($E1449,$AI$47:$AW$51,COLUMN($AW:$AW)-COLUMN($AH:$AH),FALSE),0))</f>
        <v>485.37900000000008</v>
      </c>
      <c r="R1449" s="87" cm="1">
        <f t="array" ref="R1449">IF($X1449="Non-local",VLOOKUP($E1449,$AI$88:$AW$92,COLUMN($AW:$AW)-COLUMN($AH:$AH),FALSE),IF($X1449="Unknown",VLOOKUP($E1449,$AI$95:$AW$99,COLUMN($AW:$AW)-COLUMN($AH:$AH),FALSE),0))</f>
        <v>0.16197839056517743</v>
      </c>
      <c r="S1449" s="87" cm="1">
        <f t="array" ref="S1449">VLOOKUP($E1449,$AI$111:$AW$115,COLUMN($AW:$AW)-COLUMN($AH:$AH),FALSE)</f>
        <v>431.69321999999994</v>
      </c>
      <c r="T1449" s="104">
        <f t="shared" si="388"/>
        <v>0.6248566055046525</v>
      </c>
      <c r="U1449" s="104">
        <f t="shared" si="389"/>
        <v>1599.100385199549</v>
      </c>
      <c r="V1449" s="87" cm="1">
        <f t="array" ref="V1449">VLOOKUP($E1449,$AI$118:$AW$122,COLUMN($AW:$AW)-COLUMN($AH:$AH),FALSE)</f>
        <v>0</v>
      </c>
      <c r="W1449" s="87" t="str">
        <f t="shared" si="393"/>
        <v>Domestic</v>
      </c>
      <c r="X1449" s="87" t="str">
        <f t="shared" si="394"/>
        <v>Non-local</v>
      </c>
      <c r="Y1449" s="104"/>
      <c r="Z1449" s="87" t="str">
        <f t="shared" si="390"/>
        <v>USA</v>
      </c>
      <c r="AA1449" s="87" t="str">
        <f t="shared" si="391"/>
        <v>USA</v>
      </c>
      <c r="AB1449" s="82" cm="1">
        <f t="array" ref="AB1449">VLOOKUP(B1449,'GDP per Capita'!$T$2:$V$4235,COLUMN('GDP per Capita'!$V:$V)-COLUMN('GDP per Capita'!$S:$S),FALSE)</f>
        <v>63809.64</v>
      </c>
      <c r="AC1449" s="82">
        <f t="shared" si="395"/>
        <v>63809.64</v>
      </c>
      <c r="AD1449" s="82">
        <f t="shared" si="396"/>
        <v>63809.64</v>
      </c>
      <c r="AE1449" s="88">
        <f t="shared" si="392"/>
        <v>2.5060482792248148E-2</v>
      </c>
    </row>
    <row r="1450" spans="1:31">
      <c r="A1450" s="77" t="s">
        <v>1491</v>
      </c>
      <c r="B1450" s="77">
        <v>1449</v>
      </c>
      <c r="C1450" s="77" t="s">
        <v>29</v>
      </c>
      <c r="D1450" s="77" t="s">
        <v>29</v>
      </c>
      <c r="E1450" s="77">
        <v>2019</v>
      </c>
      <c r="F1450" s="77">
        <v>38.720113499999997</v>
      </c>
      <c r="G1450" s="77">
        <v>-89.768995686620102</v>
      </c>
      <c r="H1450" s="77">
        <v>1</v>
      </c>
      <c r="I1450" s="77" t="s">
        <v>1479</v>
      </c>
      <c r="J1450" s="77">
        <v>38.626803899999999</v>
      </c>
      <c r="K1450" s="77">
        <v>-90.199409700000004</v>
      </c>
      <c r="L1450" s="77">
        <v>77.557897504925904</v>
      </c>
      <c r="M1450" s="77">
        <v>0</v>
      </c>
      <c r="N1450" s="77">
        <v>0</v>
      </c>
      <c r="O1450" s="77">
        <v>0</v>
      </c>
      <c r="P1450" s="87" cm="1">
        <f t="array" ref="P1450">IF($X1450="Non-local",VLOOKUP($E1450,$AI$64:$AW$68,COLUMN($AW:$AW)-COLUMN($AH:$AH),FALSE),IF($X1450="Unknown",VLOOKUP($E1450,$AI$71:$AW$75,COLUMN($AW:$AW)-COLUMN($AH:$AH),FALSE),0))</f>
        <v>0</v>
      </c>
      <c r="Q1450" s="87" cm="1">
        <f t="array" ref="Q1450">IF($X1450="Non-local",VLOOKUP($E1450,$AI$40:$AW$44,COLUMN($AW:$AW)-COLUMN($AH:$AH),FALSE),IF($X1450="Unknown",VLOOKUP($E1450,$AI$47:$AW$51,COLUMN($AW:$AW)-COLUMN($AH:$AH),FALSE),0))</f>
        <v>0</v>
      </c>
      <c r="R1450" s="87" cm="1">
        <f t="array" ref="R1450">IF($X1450="Non-local",VLOOKUP($E1450,$AI$88:$AW$92,COLUMN($AW:$AW)-COLUMN($AH:$AH),FALSE),IF($X1450="Unknown",VLOOKUP($E1450,$AI$95:$AW$99,COLUMN($AW:$AW)-COLUMN($AH:$AH),FALSE),0))</f>
        <v>0</v>
      </c>
      <c r="S1450" s="87" cm="1">
        <f t="array" ref="S1450">VLOOKUP($E1450,$AI$111:$AW$115,COLUMN($AW:$AW)-COLUMN($AH:$AH),FALSE)</f>
        <v>431.69321999999994</v>
      </c>
      <c r="T1450" s="104">
        <f t="shared" si="388"/>
        <v>0</v>
      </c>
      <c r="U1450" s="104">
        <f t="shared" si="389"/>
        <v>431.69321999999994</v>
      </c>
      <c r="V1450" s="87" cm="1">
        <f t="array" ref="V1450">VLOOKUP($E1450,$AI$118:$AW$122,COLUMN($AW:$AW)-COLUMN($AH:$AH),FALSE)</f>
        <v>0</v>
      </c>
      <c r="W1450" s="87" t="str">
        <f t="shared" si="393"/>
        <v>Domestic</v>
      </c>
      <c r="X1450" s="87" t="str">
        <f t="shared" si="394"/>
        <v>Local</v>
      </c>
      <c r="Y1450" s="104"/>
      <c r="Z1450" s="87" t="str">
        <f t="shared" si="390"/>
        <v>USA</v>
      </c>
      <c r="AA1450" s="87" t="str">
        <f t="shared" si="391"/>
        <v>USA</v>
      </c>
      <c r="AB1450" s="82" cm="1">
        <f t="array" ref="AB1450">VLOOKUP(B1450,'GDP per Capita'!$T$2:$V$4235,COLUMN('GDP per Capita'!$V:$V)-COLUMN('GDP per Capita'!$S:$S),FALSE)</f>
        <v>63809.64</v>
      </c>
      <c r="AC1450" s="82">
        <f t="shared" si="395"/>
        <v>63809.64</v>
      </c>
      <c r="AD1450" s="82">
        <f t="shared" si="396"/>
        <v>63809.64</v>
      </c>
      <c r="AE1450" s="88">
        <f t="shared" si="392"/>
        <v>6.7653291885050593E-3</v>
      </c>
    </row>
    <row r="1451" spans="1:31">
      <c r="A1451" s="77" t="s">
        <v>933</v>
      </c>
      <c r="B1451" s="77">
        <v>1450</v>
      </c>
      <c r="C1451" s="77" t="s">
        <v>29</v>
      </c>
      <c r="D1451" s="77" t="s">
        <v>29</v>
      </c>
      <c r="E1451" s="77">
        <v>2019</v>
      </c>
      <c r="F1451" s="77">
        <v>33.554113000000001</v>
      </c>
      <c r="G1451" s="77">
        <v>-86.804218999999904</v>
      </c>
      <c r="H1451" s="77">
        <v>0</v>
      </c>
      <c r="I1451" s="77" t="s">
        <v>1479</v>
      </c>
      <c r="J1451" s="77">
        <v>38.626803899999999</v>
      </c>
      <c r="K1451" s="77">
        <v>-90.199409700000004</v>
      </c>
      <c r="L1451" s="77">
        <v>1282.28864028933</v>
      </c>
      <c r="M1451" s="77">
        <v>0.330951216442118</v>
      </c>
      <c r="N1451" s="77">
        <v>0</v>
      </c>
      <c r="O1451" s="77">
        <v>246.19941893555199</v>
      </c>
      <c r="P1451" s="87" cm="1">
        <f t="array" ref="P1451">IF($X1451="Non-local",VLOOKUP($E1451,$AI$64:$AW$68,COLUMN($AW:$AW)-COLUMN($AH:$AH),FALSE),IF($X1451="Unknown",VLOOKUP($E1451,$AI$71:$AW$75,COLUMN($AW:$AW)-COLUMN($AH:$AH),FALSE),0))</f>
        <v>244</v>
      </c>
      <c r="Q1451" s="87" cm="1">
        <f t="array" ref="Q1451">IF($X1451="Non-local",VLOOKUP($E1451,$AI$40:$AW$44,COLUMN($AW:$AW)-COLUMN($AH:$AH),FALSE),IF($X1451="Unknown",VLOOKUP($E1451,$AI$47:$AW$51,COLUMN($AW:$AW)-COLUMN($AH:$AH),FALSE),0))</f>
        <v>485.37900000000008</v>
      </c>
      <c r="R1451" s="87" cm="1">
        <f t="array" ref="R1451">IF($X1451="Non-local",VLOOKUP($E1451,$AI$88:$AW$92,COLUMN($AW:$AW)-COLUMN($AH:$AH),FALSE),IF($X1451="Unknown",VLOOKUP($E1451,$AI$95:$AW$99,COLUMN($AW:$AW)-COLUMN($AH:$AH),FALSE),0))</f>
        <v>0.16197839056517743</v>
      </c>
      <c r="S1451" s="87" cm="1">
        <f t="array" ref="S1451">VLOOKUP($E1451,$AI$111:$AW$115,COLUMN($AW:$AW)-COLUMN($AH:$AH),FALSE)</f>
        <v>431.69321999999994</v>
      </c>
      <c r="T1451" s="104">
        <f t="shared" si="388"/>
        <v>0.49292960700729543</v>
      </c>
      <c r="U1451" s="104">
        <f t="shared" si="389"/>
        <v>1407.2716389355519</v>
      </c>
      <c r="V1451" s="87" cm="1">
        <f t="array" ref="V1451">VLOOKUP($E1451,$AI$118:$AW$122,COLUMN($AW:$AW)-COLUMN($AH:$AH),FALSE)</f>
        <v>0</v>
      </c>
      <c r="W1451" s="87" t="str">
        <f t="shared" si="393"/>
        <v>Domestic</v>
      </c>
      <c r="X1451" s="87" t="str">
        <f t="shared" si="394"/>
        <v>Non-local</v>
      </c>
      <c r="Y1451" s="104"/>
      <c r="Z1451" s="87" t="str">
        <f t="shared" si="390"/>
        <v>USA</v>
      </c>
      <c r="AA1451" s="87" t="str">
        <f t="shared" si="391"/>
        <v>USA</v>
      </c>
      <c r="AB1451" s="82" cm="1">
        <f t="array" ref="AB1451">VLOOKUP(B1451,'GDP per Capita'!$T$2:$V$4235,COLUMN('GDP per Capita'!$V:$V)-COLUMN('GDP per Capita'!$S:$S),FALSE)</f>
        <v>63809.64</v>
      </c>
      <c r="AC1451" s="82">
        <f t="shared" si="395"/>
        <v>63809.64</v>
      </c>
      <c r="AD1451" s="82">
        <f t="shared" si="396"/>
        <v>63809.64</v>
      </c>
      <c r="AE1451" s="88">
        <f t="shared" si="392"/>
        <v>2.2054216869669723E-2</v>
      </c>
    </row>
    <row r="1452" spans="1:31">
      <c r="A1452" s="77" t="s">
        <v>1492</v>
      </c>
      <c r="B1452" s="77">
        <v>1451</v>
      </c>
      <c r="C1452" s="77" t="s">
        <v>29</v>
      </c>
      <c r="D1452" s="77" t="s">
        <v>29</v>
      </c>
      <c r="E1452" s="77">
        <v>2019</v>
      </c>
      <c r="F1452" s="77">
        <v>42.166707199999998</v>
      </c>
      <c r="G1452" s="77">
        <v>-83.781607499999893</v>
      </c>
      <c r="H1452" s="77">
        <v>0</v>
      </c>
      <c r="I1452" s="77" t="s">
        <v>1479</v>
      </c>
      <c r="J1452" s="77">
        <v>38.626803899999999</v>
      </c>
      <c r="K1452" s="77">
        <v>-90.199409700000004</v>
      </c>
      <c r="L1452" s="77">
        <v>1341.46273505145</v>
      </c>
      <c r="M1452" s="77">
        <v>0.338764846493184</v>
      </c>
      <c r="N1452" s="77">
        <v>0</v>
      </c>
      <c r="O1452" s="77">
        <v>257.560845129879</v>
      </c>
      <c r="P1452" s="87" cm="1">
        <f t="array" ref="P1452">IF($X1452="Non-local",VLOOKUP($E1452,$AI$64:$AW$68,COLUMN($AW:$AW)-COLUMN($AH:$AH),FALSE),IF($X1452="Unknown",VLOOKUP($E1452,$AI$71:$AW$75,COLUMN($AW:$AW)-COLUMN($AH:$AH),FALSE),0))</f>
        <v>244</v>
      </c>
      <c r="Q1452" s="87" cm="1">
        <f t="array" ref="Q1452">IF($X1452="Non-local",VLOOKUP($E1452,$AI$40:$AW$44,COLUMN($AW:$AW)-COLUMN($AH:$AH),FALSE),IF($X1452="Unknown",VLOOKUP($E1452,$AI$47:$AW$51,COLUMN($AW:$AW)-COLUMN($AH:$AH),FALSE),0))</f>
        <v>485.37900000000008</v>
      </c>
      <c r="R1452" s="87" cm="1">
        <f t="array" ref="R1452">IF($X1452="Non-local",VLOOKUP($E1452,$AI$88:$AW$92,COLUMN($AW:$AW)-COLUMN($AH:$AH),FALSE),IF($X1452="Unknown",VLOOKUP($E1452,$AI$95:$AW$99,COLUMN($AW:$AW)-COLUMN($AH:$AH),FALSE),0))</f>
        <v>0.16197839056517743</v>
      </c>
      <c r="S1452" s="87" cm="1">
        <f t="array" ref="S1452">VLOOKUP($E1452,$AI$111:$AW$115,COLUMN($AW:$AW)-COLUMN($AH:$AH),FALSE)</f>
        <v>431.69321999999994</v>
      </c>
      <c r="T1452" s="104">
        <f t="shared" si="388"/>
        <v>0.50074323705836143</v>
      </c>
      <c r="U1452" s="104">
        <f t="shared" si="389"/>
        <v>1418.633065129879</v>
      </c>
      <c r="V1452" s="87" cm="1">
        <f t="array" ref="V1452">VLOOKUP($E1452,$AI$118:$AW$122,COLUMN($AW:$AW)-COLUMN($AH:$AH),FALSE)</f>
        <v>0</v>
      </c>
      <c r="W1452" s="87" t="str">
        <f t="shared" si="393"/>
        <v>Domestic</v>
      </c>
      <c r="X1452" s="87" t="str">
        <f t="shared" si="394"/>
        <v>Non-local</v>
      </c>
      <c r="Y1452" s="104"/>
      <c r="Z1452" s="87" t="str">
        <f t="shared" si="390"/>
        <v>USA</v>
      </c>
      <c r="AA1452" s="87" t="str">
        <f t="shared" si="391"/>
        <v>USA</v>
      </c>
      <c r="AB1452" s="82" cm="1">
        <f t="array" ref="AB1452">VLOOKUP(B1452,'GDP per Capita'!$T$2:$V$4235,COLUMN('GDP per Capita'!$V:$V)-COLUMN('GDP per Capita'!$S:$S),FALSE)</f>
        <v>63809.64</v>
      </c>
      <c r="AC1452" s="82">
        <f t="shared" si="395"/>
        <v>63809.64</v>
      </c>
      <c r="AD1452" s="82">
        <f t="shared" si="396"/>
        <v>63809.64</v>
      </c>
      <c r="AE1452" s="88">
        <f t="shared" si="392"/>
        <v>2.2232268747008743E-2</v>
      </c>
    </row>
    <row r="1453" spans="1:31">
      <c r="A1453" s="77" t="s">
        <v>920</v>
      </c>
      <c r="B1453" s="77">
        <v>1452</v>
      </c>
      <c r="C1453" s="77" t="s">
        <v>29</v>
      </c>
      <c r="D1453" s="77" t="s">
        <v>29</v>
      </c>
      <c r="E1453" s="77">
        <v>2019</v>
      </c>
      <c r="F1453" s="77">
        <v>32.222876499999998</v>
      </c>
      <c r="G1453" s="77">
        <v>-110.9748477</v>
      </c>
      <c r="H1453" s="77">
        <v>0</v>
      </c>
      <c r="I1453" s="77" t="s">
        <v>1479</v>
      </c>
      <c r="J1453" s="77">
        <v>38.626803899999999</v>
      </c>
      <c r="K1453" s="77">
        <v>-90.199409700000004</v>
      </c>
      <c r="L1453" s="77">
        <v>4014.12716667114</v>
      </c>
      <c r="M1453" s="77">
        <v>0.72437138261969503</v>
      </c>
      <c r="N1453" s="77">
        <v>0</v>
      </c>
      <c r="O1453" s="77">
        <v>481.69526000053702</v>
      </c>
      <c r="P1453" s="87" cm="1">
        <f t="array" ref="P1453">IF($X1453="Non-local",VLOOKUP($E1453,$AI$64:$AW$68,COLUMN($AW:$AW)-COLUMN($AH:$AH),FALSE),IF($X1453="Unknown",VLOOKUP($E1453,$AI$71:$AW$75,COLUMN($AW:$AW)-COLUMN($AH:$AH),FALSE),0))</f>
        <v>244</v>
      </c>
      <c r="Q1453" s="87" cm="1">
        <f t="array" ref="Q1453">IF($X1453="Non-local",VLOOKUP($E1453,$AI$40:$AW$44,COLUMN($AW:$AW)-COLUMN($AH:$AH),FALSE),IF($X1453="Unknown",VLOOKUP($E1453,$AI$47:$AW$51,COLUMN($AW:$AW)-COLUMN($AH:$AH),FALSE),0))</f>
        <v>485.37900000000008</v>
      </c>
      <c r="R1453" s="87" cm="1">
        <f t="array" ref="R1453">IF($X1453="Non-local",VLOOKUP($E1453,$AI$88:$AW$92,COLUMN($AW:$AW)-COLUMN($AH:$AH),FALSE),IF($X1453="Unknown",VLOOKUP($E1453,$AI$95:$AW$99,COLUMN($AW:$AW)-COLUMN($AH:$AH),FALSE),0))</f>
        <v>0.16197839056517743</v>
      </c>
      <c r="S1453" s="87" cm="1">
        <f t="array" ref="S1453">VLOOKUP($E1453,$AI$111:$AW$115,COLUMN($AW:$AW)-COLUMN($AH:$AH),FALSE)</f>
        <v>431.69321999999994</v>
      </c>
      <c r="T1453" s="104">
        <f t="shared" si="388"/>
        <v>0.8863497731848724</v>
      </c>
      <c r="U1453" s="104">
        <f t="shared" si="389"/>
        <v>1642.767480000537</v>
      </c>
      <c r="V1453" s="87" cm="1">
        <f t="array" ref="V1453">VLOOKUP($E1453,$AI$118:$AW$122,COLUMN($AW:$AW)-COLUMN($AH:$AH),FALSE)</f>
        <v>0</v>
      </c>
      <c r="W1453" s="87" t="str">
        <f t="shared" si="393"/>
        <v>Domestic</v>
      </c>
      <c r="X1453" s="87" t="str">
        <f t="shared" si="394"/>
        <v>Non-local</v>
      </c>
      <c r="Y1453" s="104"/>
      <c r="Z1453" s="87" t="str">
        <f t="shared" si="390"/>
        <v>USA</v>
      </c>
      <c r="AA1453" s="87" t="str">
        <f t="shared" si="391"/>
        <v>USA</v>
      </c>
      <c r="AB1453" s="82" cm="1">
        <f t="array" ref="AB1453">VLOOKUP(B1453,'GDP per Capita'!$T$2:$V$4235,COLUMN('GDP per Capita'!$V:$V)-COLUMN('GDP per Capita'!$S:$S),FALSE)</f>
        <v>63809.64</v>
      </c>
      <c r="AC1453" s="82">
        <f t="shared" si="395"/>
        <v>63809.64</v>
      </c>
      <c r="AD1453" s="82">
        <f t="shared" si="396"/>
        <v>63809.64</v>
      </c>
      <c r="AE1453" s="88">
        <f t="shared" si="392"/>
        <v>2.5744816613924432E-2</v>
      </c>
    </row>
    <row r="1454" spans="1:31">
      <c r="A1454" s="77" t="s">
        <v>1168</v>
      </c>
      <c r="B1454" s="77">
        <v>1453</v>
      </c>
      <c r="C1454" s="77" t="s">
        <v>29</v>
      </c>
      <c r="D1454" s="77" t="s">
        <v>29</v>
      </c>
      <c r="E1454" s="77">
        <v>2019</v>
      </c>
      <c r="F1454" s="77">
        <v>39.629680899999997</v>
      </c>
      <c r="G1454" s="77">
        <v>-79.955943700000006</v>
      </c>
      <c r="H1454" s="77">
        <v>0</v>
      </c>
      <c r="I1454" s="77" t="s">
        <v>1479</v>
      </c>
      <c r="J1454" s="77">
        <v>38.626803899999999</v>
      </c>
      <c r="K1454" s="77">
        <v>-90.199409700000004</v>
      </c>
      <c r="L1454" s="77">
        <v>1780.18122728192</v>
      </c>
      <c r="M1454" s="77">
        <v>0.39669533125397699</v>
      </c>
      <c r="N1454" s="77">
        <v>0</v>
      </c>
      <c r="O1454" s="77">
        <v>341.79479563812799</v>
      </c>
      <c r="P1454" s="87" cm="1">
        <f t="array" ref="P1454">IF($X1454="Non-local",VLOOKUP($E1454,$AI$64:$AW$68,COLUMN($AW:$AW)-COLUMN($AH:$AH),FALSE),IF($X1454="Unknown",VLOOKUP($E1454,$AI$71:$AW$75,COLUMN($AW:$AW)-COLUMN($AH:$AH),FALSE),0))</f>
        <v>244</v>
      </c>
      <c r="Q1454" s="87" cm="1">
        <f t="array" ref="Q1454">IF($X1454="Non-local",VLOOKUP($E1454,$AI$40:$AW$44,COLUMN($AW:$AW)-COLUMN($AH:$AH),FALSE),IF($X1454="Unknown",VLOOKUP($E1454,$AI$47:$AW$51,COLUMN($AW:$AW)-COLUMN($AH:$AH),FALSE),0))</f>
        <v>485.37900000000008</v>
      </c>
      <c r="R1454" s="87" cm="1">
        <f t="array" ref="R1454">IF($X1454="Non-local",VLOOKUP($E1454,$AI$88:$AW$92,COLUMN($AW:$AW)-COLUMN($AH:$AH),FALSE),IF($X1454="Unknown",VLOOKUP($E1454,$AI$95:$AW$99,COLUMN($AW:$AW)-COLUMN($AH:$AH),FALSE),0))</f>
        <v>0.16197839056517743</v>
      </c>
      <c r="S1454" s="87" cm="1">
        <f t="array" ref="S1454">VLOOKUP($E1454,$AI$111:$AW$115,COLUMN($AW:$AW)-COLUMN($AH:$AH),FALSE)</f>
        <v>431.69321999999994</v>
      </c>
      <c r="T1454" s="104">
        <f t="shared" si="388"/>
        <v>0.55867372181915442</v>
      </c>
      <c r="U1454" s="104">
        <f t="shared" si="389"/>
        <v>1502.8670156381279</v>
      </c>
      <c r="V1454" s="87" cm="1">
        <f t="array" ref="V1454">VLOOKUP($E1454,$AI$118:$AW$122,COLUMN($AW:$AW)-COLUMN($AH:$AH),FALSE)</f>
        <v>0</v>
      </c>
      <c r="W1454" s="87" t="str">
        <f t="shared" si="393"/>
        <v>Domestic</v>
      </c>
      <c r="X1454" s="87" t="str">
        <f t="shared" si="394"/>
        <v>Non-local</v>
      </c>
      <c r="Y1454" s="104"/>
      <c r="Z1454" s="87" t="str">
        <f t="shared" si="390"/>
        <v>USA</v>
      </c>
      <c r="AA1454" s="87" t="str">
        <f t="shared" si="391"/>
        <v>USA</v>
      </c>
      <c r="AB1454" s="82" cm="1">
        <f t="array" ref="AB1454">VLOOKUP(B1454,'GDP per Capita'!$T$2:$V$4235,COLUMN('GDP per Capita'!$V:$V)-COLUMN('GDP per Capita'!$S:$S),FALSE)</f>
        <v>63809.64</v>
      </c>
      <c r="AC1454" s="82">
        <f t="shared" si="395"/>
        <v>63809.64</v>
      </c>
      <c r="AD1454" s="82">
        <f t="shared" si="396"/>
        <v>63809.64</v>
      </c>
      <c r="AE1454" s="88">
        <f t="shared" si="392"/>
        <v>2.3552350642287403E-2</v>
      </c>
    </row>
    <row r="1455" spans="1:31">
      <c r="A1455" s="77" t="s">
        <v>1404</v>
      </c>
      <c r="B1455" s="77">
        <v>1454</v>
      </c>
      <c r="C1455" s="77" t="s">
        <v>29</v>
      </c>
      <c r="D1455" s="77" t="s">
        <v>29</v>
      </c>
      <c r="E1455" s="77">
        <v>2019</v>
      </c>
      <c r="F1455" s="77">
        <v>41.3747744</v>
      </c>
      <c r="G1455" s="77">
        <v>-83.651322899999997</v>
      </c>
      <c r="H1455" s="77">
        <v>0</v>
      </c>
      <c r="I1455" s="77" t="s">
        <v>1479</v>
      </c>
      <c r="J1455" s="77">
        <v>38.626803899999999</v>
      </c>
      <c r="K1455" s="77">
        <v>-90.199409700000004</v>
      </c>
      <c r="L1455" s="77">
        <v>1271.44057576048</v>
      </c>
      <c r="M1455" s="77">
        <v>0.32951878619811897</v>
      </c>
      <c r="N1455" s="77">
        <v>0</v>
      </c>
      <c r="O1455" s="77">
        <v>244.11659054601401</v>
      </c>
      <c r="P1455" s="87" cm="1">
        <f t="array" ref="P1455">IF($X1455="Non-local",VLOOKUP($E1455,$AI$64:$AW$68,COLUMN($AW:$AW)-COLUMN($AH:$AH),FALSE),IF($X1455="Unknown",VLOOKUP($E1455,$AI$71:$AW$75,COLUMN($AW:$AW)-COLUMN($AH:$AH),FALSE),0))</f>
        <v>244</v>
      </c>
      <c r="Q1455" s="87" cm="1">
        <f t="array" ref="Q1455">IF($X1455="Non-local",VLOOKUP($E1455,$AI$40:$AW$44,COLUMN($AW:$AW)-COLUMN($AH:$AH),FALSE),IF($X1455="Unknown",VLOOKUP($E1455,$AI$47:$AW$51,COLUMN($AW:$AW)-COLUMN($AH:$AH),FALSE),0))</f>
        <v>485.37900000000008</v>
      </c>
      <c r="R1455" s="87" cm="1">
        <f t="array" ref="R1455">IF($X1455="Non-local",VLOOKUP($E1455,$AI$88:$AW$92,COLUMN($AW:$AW)-COLUMN($AH:$AH),FALSE),IF($X1455="Unknown",VLOOKUP($E1455,$AI$95:$AW$99,COLUMN($AW:$AW)-COLUMN($AH:$AH),FALSE),0))</f>
        <v>0.16197839056517743</v>
      </c>
      <c r="S1455" s="87" cm="1">
        <f t="array" ref="S1455">VLOOKUP($E1455,$AI$111:$AW$115,COLUMN($AW:$AW)-COLUMN($AH:$AH),FALSE)</f>
        <v>431.69321999999994</v>
      </c>
      <c r="T1455" s="104">
        <f t="shared" si="388"/>
        <v>0.49149717676329641</v>
      </c>
      <c r="U1455" s="104">
        <f t="shared" si="389"/>
        <v>1405.1888105460139</v>
      </c>
      <c r="V1455" s="87" cm="1">
        <f t="array" ref="V1455">VLOOKUP($E1455,$AI$118:$AW$122,COLUMN($AW:$AW)-COLUMN($AH:$AH),FALSE)</f>
        <v>0</v>
      </c>
      <c r="W1455" s="87" t="str">
        <f t="shared" si="393"/>
        <v>Domestic</v>
      </c>
      <c r="X1455" s="87" t="str">
        <f t="shared" si="394"/>
        <v>Non-local</v>
      </c>
      <c r="Y1455" s="104"/>
      <c r="Z1455" s="87" t="str">
        <f t="shared" si="390"/>
        <v>USA</v>
      </c>
      <c r="AA1455" s="87" t="str">
        <f t="shared" si="391"/>
        <v>USA</v>
      </c>
      <c r="AB1455" s="82" cm="1">
        <f t="array" ref="AB1455">VLOOKUP(B1455,'GDP per Capita'!$T$2:$V$4235,COLUMN('GDP per Capita'!$V:$V)-COLUMN('GDP per Capita'!$S:$S),FALSE)</f>
        <v>63809.64</v>
      </c>
      <c r="AC1455" s="82">
        <f t="shared" si="395"/>
        <v>63809.64</v>
      </c>
      <c r="AD1455" s="82">
        <f t="shared" si="396"/>
        <v>63809.64</v>
      </c>
      <c r="AE1455" s="88">
        <f t="shared" si="392"/>
        <v>2.2021575588673025E-2</v>
      </c>
    </row>
    <row r="1456" spans="1:31">
      <c r="A1456" s="77" t="s">
        <v>886</v>
      </c>
      <c r="B1456" s="77">
        <v>1455</v>
      </c>
      <c r="C1456" s="77" t="s">
        <v>29</v>
      </c>
      <c r="D1456" s="77" t="s">
        <v>29</v>
      </c>
      <c r="E1456" s="77">
        <v>2019</v>
      </c>
      <c r="F1456" s="77">
        <v>39.284749400000003</v>
      </c>
      <c r="G1456" s="77">
        <v>-76.620474639699793</v>
      </c>
      <c r="H1456" s="77">
        <v>0</v>
      </c>
      <c r="I1456" s="77" t="s">
        <v>1479</v>
      </c>
      <c r="J1456" s="77">
        <v>38.626803899999999</v>
      </c>
      <c r="K1456" s="77">
        <v>-90.199409700000004</v>
      </c>
      <c r="L1456" s="77">
        <v>2350.6492868402502</v>
      </c>
      <c r="M1456" s="77">
        <v>0.47202265803874</v>
      </c>
      <c r="N1456" s="77">
        <v>0</v>
      </c>
      <c r="O1456" s="77">
        <v>451.32466307332902</v>
      </c>
      <c r="P1456" s="87" cm="1">
        <f t="array" ref="P1456">IF($X1456="Non-local",VLOOKUP($E1456,$AI$64:$AW$68,COLUMN($AW:$AW)-COLUMN($AH:$AH),FALSE),IF($X1456="Unknown",VLOOKUP($E1456,$AI$71:$AW$75,COLUMN($AW:$AW)-COLUMN($AH:$AH),FALSE),0))</f>
        <v>244</v>
      </c>
      <c r="Q1456" s="87" cm="1">
        <f t="array" ref="Q1456">IF($X1456="Non-local",VLOOKUP($E1456,$AI$40:$AW$44,COLUMN($AW:$AW)-COLUMN($AH:$AH),FALSE),IF($X1456="Unknown",VLOOKUP($E1456,$AI$47:$AW$51,COLUMN($AW:$AW)-COLUMN($AH:$AH),FALSE),0))</f>
        <v>485.37900000000008</v>
      </c>
      <c r="R1456" s="87" cm="1">
        <f t="array" ref="R1456">IF($X1456="Non-local",VLOOKUP($E1456,$AI$88:$AW$92,COLUMN($AW:$AW)-COLUMN($AH:$AH),FALSE),IF($X1456="Unknown",VLOOKUP($E1456,$AI$95:$AW$99,COLUMN($AW:$AW)-COLUMN($AH:$AH),FALSE),0))</f>
        <v>0.16197839056517743</v>
      </c>
      <c r="S1456" s="87" cm="1">
        <f t="array" ref="S1456">VLOOKUP($E1456,$AI$111:$AW$115,COLUMN($AW:$AW)-COLUMN($AH:$AH),FALSE)</f>
        <v>431.69321999999994</v>
      </c>
      <c r="T1456" s="104">
        <f t="shared" si="388"/>
        <v>0.63400104860391737</v>
      </c>
      <c r="U1456" s="104">
        <f t="shared" si="389"/>
        <v>1612.396883073329</v>
      </c>
      <c r="V1456" s="87" cm="1">
        <f t="array" ref="V1456">VLOOKUP($E1456,$AI$118:$AW$122,COLUMN($AW:$AW)-COLUMN($AH:$AH),FALSE)</f>
        <v>0</v>
      </c>
      <c r="W1456" s="87" t="str">
        <f t="shared" si="393"/>
        <v>Domestic</v>
      </c>
      <c r="X1456" s="87" t="str">
        <f t="shared" si="394"/>
        <v>Non-local</v>
      </c>
      <c r="Y1456" s="104"/>
      <c r="Z1456" s="87" t="str">
        <f t="shared" si="390"/>
        <v>USA</v>
      </c>
      <c r="AA1456" s="87" t="str">
        <f t="shared" si="391"/>
        <v>USA</v>
      </c>
      <c r="AB1456" s="82" cm="1">
        <f t="array" ref="AB1456">VLOOKUP(B1456,'GDP per Capita'!$T$2:$V$4235,COLUMN('GDP per Capita'!$V:$V)-COLUMN('GDP per Capita'!$S:$S),FALSE)</f>
        <v>63809.64</v>
      </c>
      <c r="AC1456" s="82">
        <f t="shared" si="395"/>
        <v>63809.64</v>
      </c>
      <c r="AD1456" s="82">
        <f t="shared" si="396"/>
        <v>63809.64</v>
      </c>
      <c r="AE1456" s="88">
        <f t="shared" si="392"/>
        <v>2.5268860364567627E-2</v>
      </c>
    </row>
    <row r="1457" spans="1:31">
      <c r="A1457" s="77" t="s">
        <v>1011</v>
      </c>
      <c r="B1457" s="77">
        <v>1456</v>
      </c>
      <c r="C1457" s="77" t="s">
        <v>29</v>
      </c>
      <c r="D1457" s="77" t="s">
        <v>29</v>
      </c>
      <c r="E1457" s="77">
        <v>2019</v>
      </c>
      <c r="F1457" s="77">
        <v>40.102554999999903</v>
      </c>
      <c r="G1457" s="77">
        <v>-105.36320790000001</v>
      </c>
      <c r="H1457" s="77">
        <v>0</v>
      </c>
      <c r="I1457" s="77" t="s">
        <v>1479</v>
      </c>
      <c r="J1457" s="77">
        <v>38.626803899999999</v>
      </c>
      <c r="K1457" s="77">
        <v>-90.199409700000004</v>
      </c>
      <c r="L1457" s="77">
        <v>2624.50307040498</v>
      </c>
      <c r="M1457" s="77">
        <v>0.50818361937598899</v>
      </c>
      <c r="N1457" s="77">
        <v>0</v>
      </c>
      <c r="O1457" s="77">
        <v>503.90458951775798</v>
      </c>
      <c r="P1457" s="87" cm="1">
        <f t="array" ref="P1457">IF($X1457="Non-local",VLOOKUP($E1457,$AI$64:$AW$68,COLUMN($AW:$AW)-COLUMN($AH:$AH),FALSE),IF($X1457="Unknown",VLOOKUP($E1457,$AI$71:$AW$75,COLUMN($AW:$AW)-COLUMN($AH:$AH),FALSE),0))</f>
        <v>244</v>
      </c>
      <c r="Q1457" s="87" cm="1">
        <f t="array" ref="Q1457">IF($X1457="Non-local",VLOOKUP($E1457,$AI$40:$AW$44,COLUMN($AW:$AW)-COLUMN($AH:$AH),FALSE),IF($X1457="Unknown",VLOOKUP($E1457,$AI$47:$AW$51,COLUMN($AW:$AW)-COLUMN($AH:$AH),FALSE),0))</f>
        <v>485.37900000000008</v>
      </c>
      <c r="R1457" s="87" cm="1">
        <f t="array" ref="R1457">IF($X1457="Non-local",VLOOKUP($E1457,$AI$88:$AW$92,COLUMN($AW:$AW)-COLUMN($AH:$AH),FALSE),IF($X1457="Unknown",VLOOKUP($E1457,$AI$95:$AW$99,COLUMN($AW:$AW)-COLUMN($AH:$AH),FALSE),0))</f>
        <v>0.16197839056517743</v>
      </c>
      <c r="S1457" s="87" cm="1">
        <f t="array" ref="S1457">VLOOKUP($E1457,$AI$111:$AW$115,COLUMN($AW:$AW)-COLUMN($AH:$AH),FALSE)</f>
        <v>431.69321999999994</v>
      </c>
      <c r="T1457" s="104">
        <f t="shared" si="388"/>
        <v>0.67016200994116648</v>
      </c>
      <c r="U1457" s="104">
        <f t="shared" si="389"/>
        <v>1664.9768095177581</v>
      </c>
      <c r="V1457" s="87" cm="1">
        <f t="array" ref="V1457">VLOOKUP($E1457,$AI$118:$AW$122,COLUMN($AW:$AW)-COLUMN($AH:$AH),FALSE)</f>
        <v>0</v>
      </c>
      <c r="W1457" s="87" t="str">
        <f t="shared" si="393"/>
        <v>Domestic</v>
      </c>
      <c r="X1457" s="87" t="str">
        <f t="shared" si="394"/>
        <v>Non-local</v>
      </c>
      <c r="Y1457" s="104"/>
      <c r="Z1457" s="87" t="str">
        <f t="shared" si="390"/>
        <v>USA</v>
      </c>
      <c r="AA1457" s="87" t="str">
        <f t="shared" si="391"/>
        <v>USA</v>
      </c>
      <c r="AB1457" s="82" cm="1">
        <f t="array" ref="AB1457">VLOOKUP(B1457,'GDP per Capita'!$T$2:$V$4235,COLUMN('GDP per Capita'!$V:$V)-COLUMN('GDP per Capita'!$S:$S),FALSE)</f>
        <v>63809.64</v>
      </c>
      <c r="AC1457" s="82">
        <f t="shared" si="395"/>
        <v>63809.64</v>
      </c>
      <c r="AD1457" s="82">
        <f t="shared" si="396"/>
        <v>63809.64</v>
      </c>
      <c r="AE1457" s="88">
        <f t="shared" si="392"/>
        <v>2.6092872636763943E-2</v>
      </c>
    </row>
    <row r="1458" spans="1:31">
      <c r="A1458" s="77" t="s">
        <v>956</v>
      </c>
      <c r="B1458" s="77">
        <v>1457</v>
      </c>
      <c r="C1458" s="77" t="s">
        <v>29</v>
      </c>
      <c r="D1458" s="77" t="s">
        <v>29</v>
      </c>
      <c r="E1458" s="77">
        <v>2019</v>
      </c>
      <c r="F1458" s="77">
        <v>38.626417799999999</v>
      </c>
      <c r="G1458" s="77">
        <v>-90.199837799999997</v>
      </c>
      <c r="H1458" s="77">
        <v>1</v>
      </c>
      <c r="I1458" s="77" t="s">
        <v>1479</v>
      </c>
      <c r="J1458" s="77">
        <v>38.626803899999999</v>
      </c>
      <c r="K1458" s="77">
        <v>-90.199409700000004</v>
      </c>
      <c r="L1458" s="77">
        <v>0.113599056080186</v>
      </c>
      <c r="M1458" s="77">
        <v>0</v>
      </c>
      <c r="N1458" s="77">
        <v>0</v>
      </c>
      <c r="O1458" s="77">
        <v>0</v>
      </c>
      <c r="P1458" s="87" cm="1">
        <f t="array" ref="P1458">IF($X1458="Non-local",VLOOKUP($E1458,$AI$64:$AW$68,COLUMN($AW:$AW)-COLUMN($AH:$AH),FALSE),IF($X1458="Unknown",VLOOKUP($E1458,$AI$71:$AW$75,COLUMN($AW:$AW)-COLUMN($AH:$AH),FALSE),0))</f>
        <v>0</v>
      </c>
      <c r="Q1458" s="87" cm="1">
        <f t="array" ref="Q1458">IF($X1458="Non-local",VLOOKUP($E1458,$AI$40:$AW$44,COLUMN($AW:$AW)-COLUMN($AH:$AH),FALSE),IF($X1458="Unknown",VLOOKUP($E1458,$AI$47:$AW$51,COLUMN($AW:$AW)-COLUMN($AH:$AH),FALSE),0))</f>
        <v>0</v>
      </c>
      <c r="R1458" s="87" cm="1">
        <f t="array" ref="R1458">IF($X1458="Non-local",VLOOKUP($E1458,$AI$88:$AW$92,COLUMN($AW:$AW)-COLUMN($AH:$AH),FALSE),IF($X1458="Unknown",VLOOKUP($E1458,$AI$95:$AW$99,COLUMN($AW:$AW)-COLUMN($AH:$AH),FALSE),0))</f>
        <v>0</v>
      </c>
      <c r="S1458" s="87" cm="1">
        <f t="array" ref="S1458">VLOOKUP($E1458,$AI$111:$AW$115,COLUMN($AW:$AW)-COLUMN($AH:$AH),FALSE)</f>
        <v>431.69321999999994</v>
      </c>
      <c r="T1458" s="104">
        <f t="shared" si="388"/>
        <v>0</v>
      </c>
      <c r="U1458" s="104">
        <f t="shared" si="389"/>
        <v>431.69321999999994</v>
      </c>
      <c r="V1458" s="87" cm="1">
        <f t="array" ref="V1458">VLOOKUP($E1458,$AI$118:$AW$122,COLUMN($AW:$AW)-COLUMN($AH:$AH),FALSE)</f>
        <v>0</v>
      </c>
      <c r="W1458" s="87" t="str">
        <f t="shared" si="393"/>
        <v>Domestic</v>
      </c>
      <c r="X1458" s="87" t="str">
        <f t="shared" si="394"/>
        <v>Local</v>
      </c>
      <c r="Y1458" s="104"/>
      <c r="Z1458" s="87" t="str">
        <f t="shared" si="390"/>
        <v>USA</v>
      </c>
      <c r="AA1458" s="87" t="str">
        <f t="shared" si="391"/>
        <v>USA</v>
      </c>
      <c r="AB1458" s="82" cm="1">
        <f t="array" ref="AB1458">VLOOKUP(B1458,'GDP per Capita'!$T$2:$V$4235,COLUMN('GDP per Capita'!$V:$V)-COLUMN('GDP per Capita'!$S:$S),FALSE)</f>
        <v>63809.64</v>
      </c>
      <c r="AC1458" s="82">
        <f t="shared" si="395"/>
        <v>63809.64</v>
      </c>
      <c r="AD1458" s="82">
        <f t="shared" si="396"/>
        <v>63809.64</v>
      </c>
      <c r="AE1458" s="88">
        <f t="shared" si="392"/>
        <v>6.7653291885050593E-3</v>
      </c>
    </row>
    <row r="1459" spans="1:31">
      <c r="A1459" s="77" t="s">
        <v>898</v>
      </c>
      <c r="B1459" s="77">
        <v>1458</v>
      </c>
      <c r="C1459" s="77" t="s">
        <v>29</v>
      </c>
      <c r="D1459" s="77" t="s">
        <v>29</v>
      </c>
      <c r="E1459" s="77">
        <v>2019</v>
      </c>
      <c r="F1459" s="77">
        <v>41.875561599999997</v>
      </c>
      <c r="G1459" s="77">
        <v>-87.6244212</v>
      </c>
      <c r="H1459" s="77">
        <v>0</v>
      </c>
      <c r="I1459" s="77" t="s">
        <v>1479</v>
      </c>
      <c r="J1459" s="77">
        <v>38.626803899999999</v>
      </c>
      <c r="K1459" s="77">
        <v>-90.199409700000004</v>
      </c>
      <c r="L1459" s="77">
        <v>844.29870069277297</v>
      </c>
      <c r="M1459" s="77">
        <v>0.27311693325022002</v>
      </c>
      <c r="N1459" s="77">
        <v>0</v>
      </c>
      <c r="O1459" s="77">
        <v>162.105350533012</v>
      </c>
      <c r="P1459" s="87" cm="1">
        <f t="array" ref="P1459">IF($X1459="Non-local",VLOOKUP($E1459,$AI$64:$AW$68,COLUMN($AW:$AW)-COLUMN($AH:$AH),FALSE),IF($X1459="Unknown",VLOOKUP($E1459,$AI$71:$AW$75,COLUMN($AW:$AW)-COLUMN($AH:$AH),FALSE),0))</f>
        <v>244</v>
      </c>
      <c r="Q1459" s="87" cm="1">
        <f t="array" ref="Q1459">IF($X1459="Non-local",VLOOKUP($E1459,$AI$40:$AW$44,COLUMN($AW:$AW)-COLUMN($AH:$AH),FALSE),IF($X1459="Unknown",VLOOKUP($E1459,$AI$47:$AW$51,COLUMN($AW:$AW)-COLUMN($AH:$AH),FALSE),0))</f>
        <v>485.37900000000008</v>
      </c>
      <c r="R1459" s="87" cm="1">
        <f t="array" ref="R1459">IF($X1459="Non-local",VLOOKUP($E1459,$AI$88:$AW$92,COLUMN($AW:$AW)-COLUMN($AH:$AH),FALSE),IF($X1459="Unknown",VLOOKUP($E1459,$AI$95:$AW$99,COLUMN($AW:$AW)-COLUMN($AH:$AH),FALSE),0))</f>
        <v>0.16197839056517743</v>
      </c>
      <c r="S1459" s="87" cm="1">
        <f t="array" ref="S1459">VLOOKUP($E1459,$AI$111:$AW$115,COLUMN($AW:$AW)-COLUMN($AH:$AH),FALSE)</f>
        <v>431.69321999999994</v>
      </c>
      <c r="T1459" s="104">
        <f t="shared" si="388"/>
        <v>0.43509532381539745</v>
      </c>
      <c r="U1459" s="104">
        <f t="shared" si="389"/>
        <v>1323.1775705330119</v>
      </c>
      <c r="V1459" s="87" cm="1">
        <f t="array" ref="V1459">VLOOKUP($E1459,$AI$118:$AW$122,COLUMN($AW:$AW)-COLUMN($AH:$AH),FALSE)</f>
        <v>0</v>
      </c>
      <c r="W1459" s="87" t="str">
        <f t="shared" si="393"/>
        <v>Domestic</v>
      </c>
      <c r="X1459" s="87" t="str">
        <f t="shared" si="394"/>
        <v>Non-local</v>
      </c>
      <c r="Y1459" s="104"/>
      <c r="Z1459" s="87" t="str">
        <f t="shared" si="390"/>
        <v>USA</v>
      </c>
      <c r="AA1459" s="87" t="str">
        <f t="shared" si="391"/>
        <v>USA</v>
      </c>
      <c r="AB1459" s="82" cm="1">
        <f t="array" ref="AB1459">VLOOKUP(B1459,'GDP per Capita'!$T$2:$V$4235,COLUMN('GDP per Capita'!$V:$V)-COLUMN('GDP per Capita'!$S:$S),FALSE)</f>
        <v>63809.64</v>
      </c>
      <c r="AC1459" s="82">
        <f t="shared" si="395"/>
        <v>63809.64</v>
      </c>
      <c r="AD1459" s="82">
        <f t="shared" si="396"/>
        <v>63809.64</v>
      </c>
      <c r="AE1459" s="88">
        <f t="shared" si="392"/>
        <v>2.0736327152652983E-2</v>
      </c>
    </row>
    <row r="1460" spans="1:31">
      <c r="A1460" s="77" t="s">
        <v>1493</v>
      </c>
      <c r="B1460" s="77">
        <v>1459</v>
      </c>
      <c r="C1460" s="77" t="s">
        <v>29</v>
      </c>
      <c r="D1460" s="77" t="s">
        <v>29</v>
      </c>
      <c r="E1460" s="77">
        <v>2019</v>
      </c>
      <c r="F1460" s="77">
        <v>38.520050399999903</v>
      </c>
      <c r="G1460" s="77">
        <v>-89.983993499999997</v>
      </c>
      <c r="H1460" s="77">
        <v>1</v>
      </c>
      <c r="I1460" s="77" t="s">
        <v>1479</v>
      </c>
      <c r="J1460" s="77">
        <v>38.626803899999999</v>
      </c>
      <c r="K1460" s="77">
        <v>-90.199409700000004</v>
      </c>
      <c r="L1460" s="77">
        <v>44.344237269319599</v>
      </c>
      <c r="M1460" s="77">
        <v>0</v>
      </c>
      <c r="N1460" s="77">
        <v>0</v>
      </c>
      <c r="O1460" s="77">
        <v>0</v>
      </c>
      <c r="P1460" s="87" cm="1">
        <f t="array" ref="P1460">IF($X1460="Non-local",VLOOKUP($E1460,$AI$64:$AW$68,COLUMN($AW:$AW)-COLUMN($AH:$AH),FALSE),IF($X1460="Unknown",VLOOKUP($E1460,$AI$71:$AW$75,COLUMN($AW:$AW)-COLUMN($AH:$AH),FALSE),0))</f>
        <v>0</v>
      </c>
      <c r="Q1460" s="87" cm="1">
        <f t="array" ref="Q1460">IF($X1460="Non-local",VLOOKUP($E1460,$AI$40:$AW$44,COLUMN($AW:$AW)-COLUMN($AH:$AH),FALSE),IF($X1460="Unknown",VLOOKUP($E1460,$AI$47:$AW$51,COLUMN($AW:$AW)-COLUMN($AH:$AH),FALSE),0))</f>
        <v>0</v>
      </c>
      <c r="R1460" s="87" cm="1">
        <f t="array" ref="R1460">IF($X1460="Non-local",VLOOKUP($E1460,$AI$88:$AW$92,COLUMN($AW:$AW)-COLUMN($AH:$AH),FALSE),IF($X1460="Unknown",VLOOKUP($E1460,$AI$95:$AW$99,COLUMN($AW:$AW)-COLUMN($AH:$AH),FALSE),0))</f>
        <v>0</v>
      </c>
      <c r="S1460" s="87" cm="1">
        <f t="array" ref="S1460">VLOOKUP($E1460,$AI$111:$AW$115,COLUMN($AW:$AW)-COLUMN($AH:$AH),FALSE)</f>
        <v>431.69321999999994</v>
      </c>
      <c r="T1460" s="104">
        <f t="shared" si="388"/>
        <v>0</v>
      </c>
      <c r="U1460" s="104">
        <f t="shared" si="389"/>
        <v>431.69321999999994</v>
      </c>
      <c r="V1460" s="87" cm="1">
        <f t="array" ref="V1460">VLOOKUP($E1460,$AI$118:$AW$122,COLUMN($AW:$AW)-COLUMN($AH:$AH),FALSE)</f>
        <v>0</v>
      </c>
      <c r="W1460" s="87" t="str">
        <f t="shared" si="393"/>
        <v>Domestic</v>
      </c>
      <c r="X1460" s="87" t="str">
        <f t="shared" si="394"/>
        <v>Local</v>
      </c>
      <c r="Y1460" s="104"/>
      <c r="Z1460" s="87" t="str">
        <f t="shared" si="390"/>
        <v>USA</v>
      </c>
      <c r="AA1460" s="87" t="str">
        <f t="shared" si="391"/>
        <v>USA</v>
      </c>
      <c r="AB1460" s="82" cm="1">
        <f t="array" ref="AB1460">VLOOKUP(B1460,'GDP per Capita'!$T$2:$V$4235,COLUMN('GDP per Capita'!$V:$V)-COLUMN('GDP per Capita'!$S:$S),FALSE)</f>
        <v>63809.64</v>
      </c>
      <c r="AC1460" s="82">
        <f t="shared" si="395"/>
        <v>63809.64</v>
      </c>
      <c r="AD1460" s="82">
        <f t="shared" si="396"/>
        <v>63809.64</v>
      </c>
      <c r="AE1460" s="88">
        <f t="shared" si="392"/>
        <v>6.7653291885050593E-3</v>
      </c>
    </row>
    <row r="1461" spans="1:31">
      <c r="A1461" s="77" t="s">
        <v>1494</v>
      </c>
      <c r="B1461" s="77">
        <v>1460</v>
      </c>
      <c r="C1461" s="77" t="s">
        <v>29</v>
      </c>
      <c r="D1461" s="77" t="s">
        <v>29</v>
      </c>
      <c r="E1461" s="77">
        <v>2019</v>
      </c>
      <c r="F1461" s="77">
        <v>36.990319899999903</v>
      </c>
      <c r="G1461" s="77">
        <v>-86.443601799999996</v>
      </c>
      <c r="H1461" s="77">
        <v>0</v>
      </c>
      <c r="I1461" s="77" t="s">
        <v>1479</v>
      </c>
      <c r="J1461" s="77">
        <v>38.626803899999999</v>
      </c>
      <c r="K1461" s="77">
        <v>-90.199409700000004</v>
      </c>
      <c r="L1461" s="77">
        <v>753.51358023232297</v>
      </c>
      <c r="M1461" s="77">
        <v>0.261129232411346</v>
      </c>
      <c r="N1461" s="77">
        <v>0</v>
      </c>
      <c r="O1461" s="77">
        <v>144.67460740460601</v>
      </c>
      <c r="P1461" s="87" cm="1">
        <f t="array" ref="P1461">IF($X1461="Non-local",VLOOKUP($E1461,$AI$64:$AW$68,COLUMN($AW:$AW)-COLUMN($AH:$AH),FALSE),IF($X1461="Unknown",VLOOKUP($E1461,$AI$71:$AW$75,COLUMN($AW:$AW)-COLUMN($AH:$AH),FALSE),0))</f>
        <v>244</v>
      </c>
      <c r="Q1461" s="87" cm="1">
        <f t="array" ref="Q1461">IF($X1461="Non-local",VLOOKUP($E1461,$AI$40:$AW$44,COLUMN($AW:$AW)-COLUMN($AH:$AH),FALSE),IF($X1461="Unknown",VLOOKUP($E1461,$AI$47:$AW$51,COLUMN($AW:$AW)-COLUMN($AH:$AH),FALSE),0))</f>
        <v>485.37900000000008</v>
      </c>
      <c r="R1461" s="87" cm="1">
        <f t="array" ref="R1461">IF($X1461="Non-local",VLOOKUP($E1461,$AI$88:$AW$92,COLUMN($AW:$AW)-COLUMN($AH:$AH),FALSE),IF($X1461="Unknown",VLOOKUP($E1461,$AI$95:$AW$99,COLUMN($AW:$AW)-COLUMN($AH:$AH),FALSE),0))</f>
        <v>0.16197839056517743</v>
      </c>
      <c r="S1461" s="87" cm="1">
        <f t="array" ref="S1461">VLOOKUP($E1461,$AI$111:$AW$115,COLUMN($AW:$AW)-COLUMN($AH:$AH),FALSE)</f>
        <v>431.69321999999994</v>
      </c>
      <c r="T1461" s="104">
        <f t="shared" si="388"/>
        <v>0.42310762297652343</v>
      </c>
      <c r="U1461" s="104">
        <f t="shared" si="389"/>
        <v>1305.7468274046059</v>
      </c>
      <c r="V1461" s="87" cm="1">
        <f t="array" ref="V1461">VLOOKUP($E1461,$AI$118:$AW$122,COLUMN($AW:$AW)-COLUMN($AH:$AH),FALSE)</f>
        <v>0</v>
      </c>
      <c r="W1461" s="87" t="str">
        <f t="shared" si="393"/>
        <v>Domestic</v>
      </c>
      <c r="X1461" s="87" t="str">
        <f t="shared" si="394"/>
        <v>Non-local</v>
      </c>
      <c r="Y1461" s="104"/>
      <c r="Z1461" s="87" t="str">
        <f t="shared" si="390"/>
        <v>USA</v>
      </c>
      <c r="AA1461" s="87" t="str">
        <f t="shared" si="391"/>
        <v>USA</v>
      </c>
      <c r="AB1461" s="82" cm="1">
        <f t="array" ref="AB1461">VLOOKUP(B1461,'GDP per Capita'!$T$2:$V$4235,COLUMN('GDP per Capita'!$V:$V)-COLUMN('GDP per Capita'!$S:$S),FALSE)</f>
        <v>63809.64</v>
      </c>
      <c r="AC1461" s="82">
        <f t="shared" si="395"/>
        <v>63809.64</v>
      </c>
      <c r="AD1461" s="82">
        <f t="shared" si="396"/>
        <v>63809.64</v>
      </c>
      <c r="AE1461" s="88">
        <f t="shared" si="392"/>
        <v>2.0463159287603033E-2</v>
      </c>
    </row>
    <row r="1462" spans="1:31">
      <c r="A1462" s="77" t="s">
        <v>1495</v>
      </c>
      <c r="B1462" s="77">
        <v>1461</v>
      </c>
      <c r="C1462" s="77" t="s">
        <v>416</v>
      </c>
      <c r="D1462" s="77" t="s">
        <v>31</v>
      </c>
      <c r="E1462" s="77">
        <v>2019</v>
      </c>
      <c r="F1462" s="77">
        <v>55.860982499999999</v>
      </c>
      <c r="G1462" s="77">
        <v>-4.2488786999999997</v>
      </c>
      <c r="H1462" s="77">
        <v>0</v>
      </c>
      <c r="I1462" s="77" t="s">
        <v>1479</v>
      </c>
      <c r="J1462" s="77">
        <v>38.626803899999999</v>
      </c>
      <c r="K1462" s="77">
        <v>-90.199409700000004</v>
      </c>
      <c r="L1462" s="77">
        <v>12630.6691597196</v>
      </c>
      <c r="M1462" s="77">
        <v>1.95595003243903</v>
      </c>
      <c r="N1462" s="77">
        <v>0</v>
      </c>
      <c r="O1462" s="77">
        <v>1326.22026177056</v>
      </c>
      <c r="P1462" s="87" cm="1">
        <f t="array" ref="P1462">IF($X1462="Non-local",VLOOKUP($E1462,$AI$64:$AW$68,COLUMN($AW:$AW)-COLUMN($AH:$AH),FALSE),IF($X1462="Unknown",VLOOKUP($E1462,$AI$71:$AW$75,COLUMN($AW:$AW)-COLUMN($AH:$AH),FALSE),0))</f>
        <v>244</v>
      </c>
      <c r="Q1462" s="87" cm="1">
        <f t="array" ref="Q1462">IF($X1462="Non-local",VLOOKUP($E1462,$AI$40:$AW$44,COLUMN($AW:$AW)-COLUMN($AH:$AH),FALSE),IF($X1462="Unknown",VLOOKUP($E1462,$AI$47:$AW$51,COLUMN($AW:$AW)-COLUMN($AH:$AH),FALSE),0))</f>
        <v>485.37900000000008</v>
      </c>
      <c r="R1462" s="87" cm="1">
        <f t="array" ref="R1462">IF($X1462="Non-local",VLOOKUP($E1462,$AI$88:$AW$92,COLUMN($AW:$AW)-COLUMN($AH:$AH),FALSE),IF($X1462="Unknown",VLOOKUP($E1462,$AI$95:$AW$99,COLUMN($AW:$AW)-COLUMN($AH:$AH),FALSE),0))</f>
        <v>0.16197839056517743</v>
      </c>
      <c r="S1462" s="87" cm="1">
        <f t="array" ref="S1462">VLOOKUP($E1462,$AI$111:$AW$115,COLUMN($AW:$AW)-COLUMN($AH:$AH),FALSE)</f>
        <v>431.69321999999994</v>
      </c>
      <c r="T1462" s="104">
        <f t="shared" si="388"/>
        <v>2.1179284230042073</v>
      </c>
      <c r="U1462" s="104">
        <f t="shared" si="389"/>
        <v>2487.2924817705602</v>
      </c>
      <c r="V1462" s="87" cm="1">
        <f t="array" ref="V1462">VLOOKUP($E1462,$AI$118:$AW$122,COLUMN($AW:$AW)-COLUMN($AH:$AH),FALSE)</f>
        <v>0</v>
      </c>
      <c r="W1462" s="87" t="str">
        <f t="shared" si="393"/>
        <v>International</v>
      </c>
      <c r="X1462" s="87" t="str">
        <f t="shared" si="394"/>
        <v>Non-local</v>
      </c>
      <c r="Y1462" s="104"/>
      <c r="Z1462" s="87" t="str">
        <f t="shared" si="390"/>
        <v>United Kingdom</v>
      </c>
      <c r="AA1462" s="87" t="str">
        <f t="shared" si="391"/>
        <v>Europe</v>
      </c>
      <c r="AB1462" s="82" cm="1">
        <f t="array" ref="AB1462">VLOOKUP(B1462,'GDP per Capita'!$T$2:$V$4235,COLUMN('GDP per Capita'!$V:$V)-COLUMN('GDP per Capita'!$S:$S),FALSE)</f>
        <v>40800.480000000003</v>
      </c>
      <c r="AC1462" s="82">
        <f t="shared" si="395"/>
        <v>40800.480000000003</v>
      </c>
      <c r="AD1462" s="82">
        <f t="shared" si="396"/>
        <v>40800.480000000003</v>
      </c>
      <c r="AE1462" s="88">
        <f t="shared" si="392"/>
        <v>6.0962333819860944E-2</v>
      </c>
    </row>
    <row r="1463" spans="1:31">
      <c r="A1463" s="77" t="s">
        <v>920</v>
      </c>
      <c r="B1463" s="77">
        <v>1462</v>
      </c>
      <c r="C1463" s="77" t="s">
        <v>29</v>
      </c>
      <c r="D1463" s="77" t="s">
        <v>29</v>
      </c>
      <c r="E1463" s="77">
        <v>2019</v>
      </c>
      <c r="F1463" s="77">
        <v>32.222876499999998</v>
      </c>
      <c r="G1463" s="77">
        <v>-110.9748477</v>
      </c>
      <c r="H1463" s="77">
        <v>0</v>
      </c>
      <c r="I1463" s="77" t="s">
        <v>1479</v>
      </c>
      <c r="J1463" s="77">
        <v>38.626803899999999</v>
      </c>
      <c r="K1463" s="77">
        <v>-90.199409700000004</v>
      </c>
      <c r="L1463" s="77">
        <v>4014.12716667114</v>
      </c>
      <c r="M1463" s="77">
        <v>0.72437138261969503</v>
      </c>
      <c r="N1463" s="77">
        <v>0</v>
      </c>
      <c r="O1463" s="77">
        <v>481.69526000053702</v>
      </c>
      <c r="P1463" s="87" cm="1">
        <f t="array" ref="P1463">IF($X1463="Non-local",VLOOKUP($E1463,$AI$64:$AW$68,COLUMN($AW:$AW)-COLUMN($AH:$AH),FALSE),IF($X1463="Unknown",VLOOKUP($E1463,$AI$71:$AW$75,COLUMN($AW:$AW)-COLUMN($AH:$AH),FALSE),0))</f>
        <v>244</v>
      </c>
      <c r="Q1463" s="87" cm="1">
        <f t="array" ref="Q1463">IF($X1463="Non-local",VLOOKUP($E1463,$AI$40:$AW$44,COLUMN($AW:$AW)-COLUMN($AH:$AH),FALSE),IF($X1463="Unknown",VLOOKUP($E1463,$AI$47:$AW$51,COLUMN($AW:$AW)-COLUMN($AH:$AH),FALSE),0))</f>
        <v>485.37900000000008</v>
      </c>
      <c r="R1463" s="87" cm="1">
        <f t="array" ref="R1463">IF($X1463="Non-local",VLOOKUP($E1463,$AI$88:$AW$92,COLUMN($AW:$AW)-COLUMN($AH:$AH),FALSE),IF($X1463="Unknown",VLOOKUP($E1463,$AI$95:$AW$99,COLUMN($AW:$AW)-COLUMN($AH:$AH),FALSE),0))</f>
        <v>0.16197839056517743</v>
      </c>
      <c r="S1463" s="87" cm="1">
        <f t="array" ref="S1463">VLOOKUP($E1463,$AI$111:$AW$115,COLUMN($AW:$AW)-COLUMN($AH:$AH),FALSE)</f>
        <v>431.69321999999994</v>
      </c>
      <c r="T1463" s="104">
        <f t="shared" si="388"/>
        <v>0.8863497731848724</v>
      </c>
      <c r="U1463" s="104">
        <f t="shared" si="389"/>
        <v>1642.767480000537</v>
      </c>
      <c r="V1463" s="87" cm="1">
        <f t="array" ref="V1463">VLOOKUP($E1463,$AI$118:$AW$122,COLUMN($AW:$AW)-COLUMN($AH:$AH),FALSE)</f>
        <v>0</v>
      </c>
      <c r="W1463" s="87" t="str">
        <f t="shared" si="393"/>
        <v>Domestic</v>
      </c>
      <c r="X1463" s="87" t="str">
        <f t="shared" si="394"/>
        <v>Non-local</v>
      </c>
      <c r="Y1463" s="104"/>
      <c r="Z1463" s="87" t="str">
        <f t="shared" si="390"/>
        <v>USA</v>
      </c>
      <c r="AA1463" s="87" t="str">
        <f t="shared" si="391"/>
        <v>USA</v>
      </c>
      <c r="AB1463" s="82" cm="1">
        <f t="array" ref="AB1463">VLOOKUP(B1463,'GDP per Capita'!$T$2:$V$4235,COLUMN('GDP per Capita'!$V:$V)-COLUMN('GDP per Capita'!$S:$S),FALSE)</f>
        <v>63809.64</v>
      </c>
      <c r="AC1463" s="82">
        <f t="shared" si="395"/>
        <v>63809.64</v>
      </c>
      <c r="AD1463" s="82">
        <f t="shared" si="396"/>
        <v>63809.64</v>
      </c>
      <c r="AE1463" s="88">
        <f t="shared" si="392"/>
        <v>2.5744816613924432E-2</v>
      </c>
    </row>
    <row r="1464" spans="1:31">
      <c r="A1464" s="77" t="s">
        <v>956</v>
      </c>
      <c r="B1464" s="77">
        <v>1463</v>
      </c>
      <c r="C1464" s="77" t="s">
        <v>29</v>
      </c>
      <c r="D1464" s="77" t="s">
        <v>29</v>
      </c>
      <c r="E1464" s="77">
        <v>2019</v>
      </c>
      <c r="F1464" s="77">
        <v>38.626417799999999</v>
      </c>
      <c r="G1464" s="77">
        <v>-90.199837799999997</v>
      </c>
      <c r="H1464" s="77">
        <v>1</v>
      </c>
      <c r="I1464" s="77" t="s">
        <v>1479</v>
      </c>
      <c r="J1464" s="77">
        <v>38.626803899999999</v>
      </c>
      <c r="K1464" s="77">
        <v>-90.199409700000004</v>
      </c>
      <c r="L1464" s="77">
        <v>0.113599056080186</v>
      </c>
      <c r="M1464" s="77">
        <v>0</v>
      </c>
      <c r="N1464" s="77">
        <v>0</v>
      </c>
      <c r="O1464" s="77">
        <v>0</v>
      </c>
      <c r="P1464" s="87" cm="1">
        <f t="array" ref="P1464">IF($X1464="Non-local",VLOOKUP($E1464,$AI$64:$AW$68,COLUMN($AW:$AW)-COLUMN($AH:$AH),FALSE),IF($X1464="Unknown",VLOOKUP($E1464,$AI$71:$AW$75,COLUMN($AW:$AW)-COLUMN($AH:$AH),FALSE),0))</f>
        <v>0</v>
      </c>
      <c r="Q1464" s="87" cm="1">
        <f t="array" ref="Q1464">IF($X1464="Non-local",VLOOKUP($E1464,$AI$40:$AW$44,COLUMN($AW:$AW)-COLUMN($AH:$AH),FALSE),IF($X1464="Unknown",VLOOKUP($E1464,$AI$47:$AW$51,COLUMN($AW:$AW)-COLUMN($AH:$AH),FALSE),0))</f>
        <v>0</v>
      </c>
      <c r="R1464" s="87" cm="1">
        <f t="array" ref="R1464">IF($X1464="Non-local",VLOOKUP($E1464,$AI$88:$AW$92,COLUMN($AW:$AW)-COLUMN($AH:$AH),FALSE),IF($X1464="Unknown",VLOOKUP($E1464,$AI$95:$AW$99,COLUMN($AW:$AW)-COLUMN($AH:$AH),FALSE),0))</f>
        <v>0</v>
      </c>
      <c r="S1464" s="87" cm="1">
        <f t="array" ref="S1464">VLOOKUP($E1464,$AI$111:$AW$115,COLUMN($AW:$AW)-COLUMN($AH:$AH),FALSE)</f>
        <v>431.69321999999994</v>
      </c>
      <c r="T1464" s="104">
        <f t="shared" si="388"/>
        <v>0</v>
      </c>
      <c r="U1464" s="104">
        <f t="shared" si="389"/>
        <v>431.69321999999994</v>
      </c>
      <c r="V1464" s="87" cm="1">
        <f t="array" ref="V1464">VLOOKUP($E1464,$AI$118:$AW$122,COLUMN($AW:$AW)-COLUMN($AH:$AH),FALSE)</f>
        <v>0</v>
      </c>
      <c r="W1464" s="87" t="str">
        <f t="shared" si="393"/>
        <v>Domestic</v>
      </c>
      <c r="X1464" s="87" t="str">
        <f t="shared" si="394"/>
        <v>Local</v>
      </c>
      <c r="Y1464" s="104"/>
      <c r="Z1464" s="87" t="str">
        <f t="shared" si="390"/>
        <v>USA</v>
      </c>
      <c r="AA1464" s="87" t="str">
        <f t="shared" si="391"/>
        <v>USA</v>
      </c>
      <c r="AB1464" s="82" cm="1">
        <f t="array" ref="AB1464">VLOOKUP(B1464,'GDP per Capita'!$T$2:$V$4235,COLUMN('GDP per Capita'!$V:$V)-COLUMN('GDP per Capita'!$S:$S),FALSE)</f>
        <v>63809.64</v>
      </c>
      <c r="AC1464" s="82">
        <f t="shared" si="395"/>
        <v>63809.64</v>
      </c>
      <c r="AD1464" s="82">
        <f t="shared" si="396"/>
        <v>63809.64</v>
      </c>
      <c r="AE1464" s="88">
        <f t="shared" si="392"/>
        <v>6.7653291885050593E-3</v>
      </c>
    </row>
    <row r="1465" spans="1:31">
      <c r="A1465" s="77" t="s">
        <v>985</v>
      </c>
      <c r="B1465" s="77">
        <v>1464</v>
      </c>
      <c r="C1465" s="77" t="s">
        <v>29</v>
      </c>
      <c r="D1465" s="77" t="s">
        <v>29</v>
      </c>
      <c r="E1465" s="77">
        <v>2019</v>
      </c>
      <c r="F1465" s="77">
        <v>40.908701499999999</v>
      </c>
      <c r="G1465" s="77">
        <v>-73.1396036005643</v>
      </c>
      <c r="H1465" s="77">
        <v>0</v>
      </c>
      <c r="I1465" s="77" t="s">
        <v>1479</v>
      </c>
      <c r="J1465" s="77">
        <v>38.626803899999999</v>
      </c>
      <c r="K1465" s="77">
        <v>-90.199409700000004</v>
      </c>
      <c r="L1465" s="77">
        <v>2955.0594258197202</v>
      </c>
      <c r="M1465" s="77">
        <v>0.55577059702624998</v>
      </c>
      <c r="N1465" s="77">
        <v>0</v>
      </c>
      <c r="O1465" s="77">
        <v>567.37140975738703</v>
      </c>
      <c r="P1465" s="87" cm="1">
        <f t="array" ref="P1465">IF($X1465="Non-local",VLOOKUP($E1465,$AI$64:$AW$68,COLUMN($AW:$AW)-COLUMN($AH:$AH),FALSE),IF($X1465="Unknown",VLOOKUP($E1465,$AI$71:$AW$75,COLUMN($AW:$AW)-COLUMN($AH:$AH),FALSE),0))</f>
        <v>244</v>
      </c>
      <c r="Q1465" s="87" cm="1">
        <f t="array" ref="Q1465">IF($X1465="Non-local",VLOOKUP($E1465,$AI$40:$AW$44,COLUMN($AW:$AW)-COLUMN($AH:$AH),FALSE),IF($X1465="Unknown",VLOOKUP($E1465,$AI$47:$AW$51,COLUMN($AW:$AW)-COLUMN($AH:$AH),FALSE),0))</f>
        <v>485.37900000000008</v>
      </c>
      <c r="R1465" s="87" cm="1">
        <f t="array" ref="R1465">IF($X1465="Non-local",VLOOKUP($E1465,$AI$88:$AW$92,COLUMN($AW:$AW)-COLUMN($AH:$AH),FALSE),IF($X1465="Unknown",VLOOKUP($E1465,$AI$95:$AW$99,COLUMN($AW:$AW)-COLUMN($AH:$AH),FALSE),0))</f>
        <v>0.16197839056517743</v>
      </c>
      <c r="S1465" s="87" cm="1">
        <f t="array" ref="S1465">VLOOKUP($E1465,$AI$111:$AW$115,COLUMN($AW:$AW)-COLUMN($AH:$AH),FALSE)</f>
        <v>431.69321999999994</v>
      </c>
      <c r="T1465" s="104">
        <f t="shared" si="388"/>
        <v>0.71774898759142736</v>
      </c>
      <c r="U1465" s="104">
        <f t="shared" si="389"/>
        <v>1728.443629757387</v>
      </c>
      <c r="V1465" s="87" cm="1">
        <f t="array" ref="V1465">VLOOKUP($E1465,$AI$118:$AW$122,COLUMN($AW:$AW)-COLUMN($AH:$AH),FALSE)</f>
        <v>0</v>
      </c>
      <c r="W1465" s="87" t="str">
        <f t="shared" si="393"/>
        <v>Domestic</v>
      </c>
      <c r="X1465" s="87" t="str">
        <f t="shared" si="394"/>
        <v>Non-local</v>
      </c>
      <c r="Y1465" s="104"/>
      <c r="Z1465" s="87" t="str">
        <f t="shared" si="390"/>
        <v>USA</v>
      </c>
      <c r="AA1465" s="87" t="str">
        <f t="shared" si="391"/>
        <v>USA</v>
      </c>
      <c r="AB1465" s="82" cm="1">
        <f t="array" ref="AB1465">VLOOKUP(B1465,'GDP per Capita'!$T$2:$V$4235,COLUMN('GDP per Capita'!$V:$V)-COLUMN('GDP per Capita'!$S:$S),FALSE)</f>
        <v>63809.64</v>
      </c>
      <c r="AC1465" s="82">
        <f t="shared" si="395"/>
        <v>63809.64</v>
      </c>
      <c r="AD1465" s="82">
        <f t="shared" si="396"/>
        <v>63809.64</v>
      </c>
      <c r="AE1465" s="88">
        <f t="shared" si="392"/>
        <v>2.708750009806335E-2</v>
      </c>
    </row>
    <row r="1466" spans="1:31">
      <c r="A1466" s="77" t="s">
        <v>1496</v>
      </c>
      <c r="B1466" s="77">
        <v>1465</v>
      </c>
      <c r="C1466" s="77" t="s">
        <v>29</v>
      </c>
      <c r="D1466" s="77" t="s">
        <v>29</v>
      </c>
      <c r="E1466" s="77">
        <v>2019</v>
      </c>
      <c r="F1466" s="77">
        <v>35.6869996</v>
      </c>
      <c r="G1466" s="77">
        <v>-105.9377997</v>
      </c>
      <c r="H1466" s="77">
        <v>0</v>
      </c>
      <c r="I1466" s="77" t="s">
        <v>1479</v>
      </c>
      <c r="J1466" s="77">
        <v>38.626803899999999</v>
      </c>
      <c r="K1466" s="77">
        <v>-90.199409700000004</v>
      </c>
      <c r="L1466" s="77">
        <v>2861.1450202567198</v>
      </c>
      <c r="M1466" s="77">
        <v>0.54081967184394397</v>
      </c>
      <c r="N1466" s="77">
        <v>0</v>
      </c>
      <c r="O1466" s="77">
        <v>549.33984388929105</v>
      </c>
      <c r="P1466" s="87" cm="1">
        <f t="array" ref="P1466">IF($X1466="Non-local",VLOOKUP($E1466,$AI$64:$AW$68,COLUMN($AW:$AW)-COLUMN($AH:$AH),FALSE),IF($X1466="Unknown",VLOOKUP($E1466,$AI$71:$AW$75,COLUMN($AW:$AW)-COLUMN($AH:$AH),FALSE),0))</f>
        <v>244</v>
      </c>
      <c r="Q1466" s="87" cm="1">
        <f t="array" ref="Q1466">IF($X1466="Non-local",VLOOKUP($E1466,$AI$40:$AW$44,COLUMN($AW:$AW)-COLUMN($AH:$AH),FALSE),IF($X1466="Unknown",VLOOKUP($E1466,$AI$47:$AW$51,COLUMN($AW:$AW)-COLUMN($AH:$AH),FALSE),0))</f>
        <v>485.37900000000008</v>
      </c>
      <c r="R1466" s="87" cm="1">
        <f t="array" ref="R1466">IF($X1466="Non-local",VLOOKUP($E1466,$AI$88:$AW$92,COLUMN($AW:$AW)-COLUMN($AH:$AH),FALSE),IF($X1466="Unknown",VLOOKUP($E1466,$AI$95:$AW$99,COLUMN($AW:$AW)-COLUMN($AH:$AH),FALSE),0))</f>
        <v>0.16197839056517743</v>
      </c>
      <c r="S1466" s="87" cm="1">
        <f t="array" ref="S1466">VLOOKUP($E1466,$AI$111:$AW$115,COLUMN($AW:$AW)-COLUMN($AH:$AH),FALSE)</f>
        <v>431.69321999999994</v>
      </c>
      <c r="T1466" s="104">
        <f t="shared" si="388"/>
        <v>0.70279806240912146</v>
      </c>
      <c r="U1466" s="104">
        <f t="shared" si="389"/>
        <v>1710.4120638892909</v>
      </c>
      <c r="V1466" s="87" cm="1">
        <f t="array" ref="V1466">VLOOKUP($E1466,$AI$118:$AW$122,COLUMN($AW:$AW)-COLUMN($AH:$AH),FALSE)</f>
        <v>0</v>
      </c>
      <c r="W1466" s="87" t="str">
        <f t="shared" si="393"/>
        <v>Domestic</v>
      </c>
      <c r="X1466" s="87" t="str">
        <f t="shared" si="394"/>
        <v>Non-local</v>
      </c>
      <c r="Y1466" s="104"/>
      <c r="Z1466" s="87" t="str">
        <f t="shared" si="390"/>
        <v>USA</v>
      </c>
      <c r="AA1466" s="87" t="str">
        <f t="shared" si="391"/>
        <v>USA</v>
      </c>
      <c r="AB1466" s="82" cm="1">
        <f t="array" ref="AB1466">VLOOKUP(B1466,'GDP per Capita'!$T$2:$V$4235,COLUMN('GDP per Capita'!$V:$V)-COLUMN('GDP per Capita'!$S:$S),FALSE)</f>
        <v>63809.64</v>
      </c>
      <c r="AC1466" s="82">
        <f t="shared" si="395"/>
        <v>63809.64</v>
      </c>
      <c r="AD1466" s="82">
        <f t="shared" si="396"/>
        <v>63809.64</v>
      </c>
      <c r="AE1466" s="88">
        <f t="shared" si="392"/>
        <v>2.6804916371402362E-2</v>
      </c>
    </row>
    <row r="1467" spans="1:31">
      <c r="A1467" s="77" t="s">
        <v>911</v>
      </c>
      <c r="B1467" s="77">
        <v>1466</v>
      </c>
      <c r="C1467" s="77" t="s">
        <v>29</v>
      </c>
      <c r="D1467" s="77" t="s">
        <v>29</v>
      </c>
      <c r="E1467" s="77">
        <v>2019</v>
      </c>
      <c r="F1467" s="77">
        <v>42.3750997</v>
      </c>
      <c r="G1467" s="77">
        <v>-71.105615700000001</v>
      </c>
      <c r="H1467" s="77">
        <v>0</v>
      </c>
      <c r="I1467" s="77" t="s">
        <v>1479</v>
      </c>
      <c r="J1467" s="77">
        <v>38.626803899999999</v>
      </c>
      <c r="K1467" s="77">
        <v>-90.199409700000004</v>
      </c>
      <c r="L1467" s="77">
        <v>3326.79225080687</v>
      </c>
      <c r="M1467" s="77">
        <v>0.61494948040279096</v>
      </c>
      <c r="N1467" s="77">
        <v>0</v>
      </c>
      <c r="O1467" s="77">
        <v>638.74411215491898</v>
      </c>
      <c r="P1467" s="87" cm="1">
        <f t="array" ref="P1467">IF($X1467="Non-local",VLOOKUP($E1467,$AI$64:$AW$68,COLUMN($AW:$AW)-COLUMN($AH:$AH),FALSE),IF($X1467="Unknown",VLOOKUP($E1467,$AI$71:$AW$75,COLUMN($AW:$AW)-COLUMN($AH:$AH),FALSE),0))</f>
        <v>244</v>
      </c>
      <c r="Q1467" s="87" cm="1">
        <f t="array" ref="Q1467">IF($X1467="Non-local",VLOOKUP($E1467,$AI$40:$AW$44,COLUMN($AW:$AW)-COLUMN($AH:$AH),FALSE),IF($X1467="Unknown",VLOOKUP($E1467,$AI$47:$AW$51,COLUMN($AW:$AW)-COLUMN($AH:$AH),FALSE),0))</f>
        <v>485.37900000000008</v>
      </c>
      <c r="R1467" s="87" cm="1">
        <f t="array" ref="R1467">IF($X1467="Non-local",VLOOKUP($E1467,$AI$88:$AW$92,COLUMN($AW:$AW)-COLUMN($AH:$AH),FALSE),IF($X1467="Unknown",VLOOKUP($E1467,$AI$95:$AW$99,COLUMN($AW:$AW)-COLUMN($AH:$AH),FALSE),0))</f>
        <v>0.16197839056517743</v>
      </c>
      <c r="S1467" s="87" cm="1">
        <f t="array" ref="S1467">VLOOKUP($E1467,$AI$111:$AW$115,COLUMN($AW:$AW)-COLUMN($AH:$AH),FALSE)</f>
        <v>431.69321999999994</v>
      </c>
      <c r="T1467" s="104">
        <f t="shared" si="388"/>
        <v>0.77692787096796834</v>
      </c>
      <c r="U1467" s="104">
        <f t="shared" si="389"/>
        <v>1799.8163321549189</v>
      </c>
      <c r="V1467" s="87" cm="1">
        <f t="array" ref="V1467">VLOOKUP($E1467,$AI$118:$AW$122,COLUMN($AW:$AW)-COLUMN($AH:$AH),FALSE)</f>
        <v>0</v>
      </c>
      <c r="W1467" s="87" t="str">
        <f t="shared" si="393"/>
        <v>Domestic</v>
      </c>
      <c r="X1467" s="87" t="str">
        <f t="shared" si="394"/>
        <v>Non-local</v>
      </c>
      <c r="Y1467" s="104"/>
      <c r="Z1467" s="87" t="str">
        <f t="shared" si="390"/>
        <v>USA</v>
      </c>
      <c r="AA1467" s="87" t="str">
        <f t="shared" si="391"/>
        <v>USA</v>
      </c>
      <c r="AB1467" s="82" cm="1">
        <f t="array" ref="AB1467">VLOOKUP(B1467,'GDP per Capita'!$T$2:$V$4235,COLUMN('GDP per Capita'!$V:$V)-COLUMN('GDP per Capita'!$S:$S),FALSE)</f>
        <v>63809.64</v>
      </c>
      <c r="AC1467" s="82">
        <f t="shared" si="395"/>
        <v>63809.64</v>
      </c>
      <c r="AD1467" s="82">
        <f t="shared" si="396"/>
        <v>63809.64</v>
      </c>
      <c r="AE1467" s="88">
        <f t="shared" si="392"/>
        <v>2.8206025486978439E-2</v>
      </c>
    </row>
    <row r="1468" spans="1:31">
      <c r="A1468" s="77" t="s">
        <v>1011</v>
      </c>
      <c r="B1468" s="77">
        <v>1467</v>
      </c>
      <c r="C1468" s="77" t="s">
        <v>29</v>
      </c>
      <c r="D1468" s="77" t="s">
        <v>29</v>
      </c>
      <c r="E1468" s="77">
        <v>2019</v>
      </c>
      <c r="F1468" s="77">
        <v>40.102554999999903</v>
      </c>
      <c r="G1468" s="77">
        <v>-105.36320790000001</v>
      </c>
      <c r="H1468" s="77">
        <v>0</v>
      </c>
      <c r="I1468" s="77" t="s">
        <v>1479</v>
      </c>
      <c r="J1468" s="77">
        <v>38.626803899999999</v>
      </c>
      <c r="K1468" s="77">
        <v>-90.199409700000004</v>
      </c>
      <c r="L1468" s="77">
        <v>2624.50307040498</v>
      </c>
      <c r="M1468" s="77">
        <v>0.50818361937598899</v>
      </c>
      <c r="N1468" s="77">
        <v>0</v>
      </c>
      <c r="O1468" s="77">
        <v>503.90458951775798</v>
      </c>
      <c r="P1468" s="87" cm="1">
        <f t="array" ref="P1468">IF($X1468="Non-local",VLOOKUP($E1468,$AI$64:$AW$68,COLUMN($AW:$AW)-COLUMN($AH:$AH),FALSE),IF($X1468="Unknown",VLOOKUP($E1468,$AI$71:$AW$75,COLUMN($AW:$AW)-COLUMN($AH:$AH),FALSE),0))</f>
        <v>244</v>
      </c>
      <c r="Q1468" s="87" cm="1">
        <f t="array" ref="Q1468">IF($X1468="Non-local",VLOOKUP($E1468,$AI$40:$AW$44,COLUMN($AW:$AW)-COLUMN($AH:$AH),FALSE),IF($X1468="Unknown",VLOOKUP($E1468,$AI$47:$AW$51,COLUMN($AW:$AW)-COLUMN($AH:$AH),FALSE),0))</f>
        <v>485.37900000000008</v>
      </c>
      <c r="R1468" s="87" cm="1">
        <f t="array" ref="R1468">IF($X1468="Non-local",VLOOKUP($E1468,$AI$88:$AW$92,COLUMN($AW:$AW)-COLUMN($AH:$AH),FALSE),IF($X1468="Unknown",VLOOKUP($E1468,$AI$95:$AW$99,COLUMN($AW:$AW)-COLUMN($AH:$AH),FALSE),0))</f>
        <v>0.16197839056517743</v>
      </c>
      <c r="S1468" s="87" cm="1">
        <f t="array" ref="S1468">VLOOKUP($E1468,$AI$111:$AW$115,COLUMN($AW:$AW)-COLUMN($AH:$AH),FALSE)</f>
        <v>431.69321999999994</v>
      </c>
      <c r="T1468" s="104">
        <f t="shared" si="388"/>
        <v>0.67016200994116648</v>
      </c>
      <c r="U1468" s="104">
        <f t="shared" si="389"/>
        <v>1664.9768095177581</v>
      </c>
      <c r="V1468" s="87" cm="1">
        <f t="array" ref="V1468">VLOOKUP($E1468,$AI$118:$AW$122,COLUMN($AW:$AW)-COLUMN($AH:$AH),FALSE)</f>
        <v>0</v>
      </c>
      <c r="W1468" s="87" t="str">
        <f t="shared" si="393"/>
        <v>Domestic</v>
      </c>
      <c r="X1468" s="87" t="str">
        <f t="shared" si="394"/>
        <v>Non-local</v>
      </c>
      <c r="Y1468" s="104"/>
      <c r="Z1468" s="87" t="str">
        <f t="shared" si="390"/>
        <v>USA</v>
      </c>
      <c r="AA1468" s="87" t="str">
        <f t="shared" si="391"/>
        <v>USA</v>
      </c>
      <c r="AB1468" s="82" cm="1">
        <f t="array" ref="AB1468">VLOOKUP(B1468,'GDP per Capita'!$T$2:$V$4235,COLUMN('GDP per Capita'!$V:$V)-COLUMN('GDP per Capita'!$S:$S),FALSE)</f>
        <v>63809.64</v>
      </c>
      <c r="AC1468" s="82">
        <f t="shared" si="395"/>
        <v>63809.64</v>
      </c>
      <c r="AD1468" s="82">
        <f t="shared" si="396"/>
        <v>63809.64</v>
      </c>
      <c r="AE1468" s="88">
        <f t="shared" si="392"/>
        <v>2.6092872636763943E-2</v>
      </c>
    </row>
    <row r="1469" spans="1:31">
      <c r="A1469" s="77" t="s">
        <v>1497</v>
      </c>
      <c r="B1469" s="77">
        <v>1468</v>
      </c>
      <c r="C1469" s="77" t="s">
        <v>29</v>
      </c>
      <c r="D1469" s="77" t="s">
        <v>29</v>
      </c>
      <c r="E1469" s="77">
        <v>2019</v>
      </c>
      <c r="F1469" s="77">
        <v>41.333367899999999</v>
      </c>
      <c r="G1469" s="77">
        <v>-89.091749699999994</v>
      </c>
      <c r="H1469" s="77">
        <v>0</v>
      </c>
      <c r="I1469" s="77" t="s">
        <v>1479</v>
      </c>
      <c r="J1469" s="77">
        <v>38.626803899999999</v>
      </c>
      <c r="K1469" s="77">
        <v>-90.199409700000004</v>
      </c>
      <c r="L1469" s="77">
        <v>630.79917467813402</v>
      </c>
      <c r="M1469" s="77">
        <v>0.24492543629428601</v>
      </c>
      <c r="N1469" s="77">
        <v>0</v>
      </c>
      <c r="O1469" s="77">
        <v>121.113441538201</v>
      </c>
      <c r="P1469" s="87" cm="1">
        <f t="array" ref="P1469">IF($X1469="Non-local",VLOOKUP($E1469,$AI$64:$AW$68,COLUMN($AW:$AW)-COLUMN($AH:$AH),FALSE),IF($X1469="Unknown",VLOOKUP($E1469,$AI$71:$AW$75,COLUMN($AW:$AW)-COLUMN($AH:$AH),FALSE),0))</f>
        <v>244</v>
      </c>
      <c r="Q1469" s="87" cm="1">
        <f t="array" ref="Q1469">IF($X1469="Non-local",VLOOKUP($E1469,$AI$40:$AW$44,COLUMN($AW:$AW)-COLUMN($AH:$AH),FALSE),IF($X1469="Unknown",VLOOKUP($E1469,$AI$47:$AW$51,COLUMN($AW:$AW)-COLUMN($AH:$AH),FALSE),0))</f>
        <v>485.37900000000008</v>
      </c>
      <c r="R1469" s="87" cm="1">
        <f t="array" ref="R1469">IF($X1469="Non-local",VLOOKUP($E1469,$AI$88:$AW$92,COLUMN($AW:$AW)-COLUMN($AH:$AH),FALSE),IF($X1469="Unknown",VLOOKUP($E1469,$AI$95:$AW$99,COLUMN($AW:$AW)-COLUMN($AH:$AH),FALSE),0))</f>
        <v>0.16197839056517743</v>
      </c>
      <c r="S1469" s="87" cm="1">
        <f t="array" ref="S1469">VLOOKUP($E1469,$AI$111:$AW$115,COLUMN($AW:$AW)-COLUMN($AH:$AH),FALSE)</f>
        <v>431.69321999999994</v>
      </c>
      <c r="T1469" s="104">
        <f t="shared" si="388"/>
        <v>0.40690382685946347</v>
      </c>
      <c r="U1469" s="104">
        <f t="shared" si="389"/>
        <v>1282.185661538201</v>
      </c>
      <c r="V1469" s="87" cm="1">
        <f t="array" ref="V1469">VLOOKUP($E1469,$AI$118:$AW$122,COLUMN($AW:$AW)-COLUMN($AH:$AH),FALSE)</f>
        <v>0</v>
      </c>
      <c r="W1469" s="87" t="str">
        <f t="shared" si="393"/>
        <v>Domestic</v>
      </c>
      <c r="X1469" s="87" t="str">
        <f t="shared" si="394"/>
        <v>Non-local</v>
      </c>
      <c r="Y1469" s="104"/>
      <c r="Z1469" s="87" t="str">
        <f t="shared" si="390"/>
        <v>USA</v>
      </c>
      <c r="AA1469" s="87" t="str">
        <f t="shared" si="391"/>
        <v>USA</v>
      </c>
      <c r="AB1469" s="82" cm="1">
        <f t="array" ref="AB1469">VLOOKUP(B1469,'GDP per Capita'!$T$2:$V$4235,COLUMN('GDP per Capita'!$V:$V)-COLUMN('GDP per Capita'!$S:$S),FALSE)</f>
        <v>63809.64</v>
      </c>
      <c r="AC1469" s="82">
        <f t="shared" si="395"/>
        <v>63809.64</v>
      </c>
      <c r="AD1469" s="82">
        <f t="shared" si="396"/>
        <v>63809.64</v>
      </c>
      <c r="AE1469" s="88">
        <f t="shared" si="392"/>
        <v>2.0093917808315497E-2</v>
      </c>
    </row>
    <row r="1470" spans="1:31">
      <c r="A1470" s="77" t="s">
        <v>1002</v>
      </c>
      <c r="B1470" s="77">
        <v>1469</v>
      </c>
      <c r="C1470" s="77" t="s">
        <v>29</v>
      </c>
      <c r="D1470" s="77" t="s">
        <v>29</v>
      </c>
      <c r="E1470" s="77">
        <v>2019</v>
      </c>
      <c r="F1470" s="77">
        <v>35.881400899999903</v>
      </c>
      <c r="G1470" s="77">
        <v>-106.29899579999901</v>
      </c>
      <c r="H1470" s="77">
        <v>0</v>
      </c>
      <c r="I1470" s="77" t="s">
        <v>1479</v>
      </c>
      <c r="J1470" s="77">
        <v>38.626803899999999</v>
      </c>
      <c r="K1470" s="77">
        <v>-90.199409700000004</v>
      </c>
      <c r="L1470" s="77">
        <v>2910.4051071660701</v>
      </c>
      <c r="M1470" s="77">
        <v>0.54866174750252295</v>
      </c>
      <c r="N1470" s="77">
        <v>0</v>
      </c>
      <c r="O1470" s="77">
        <v>558.79778057588601</v>
      </c>
      <c r="P1470" s="87" cm="1">
        <f t="array" ref="P1470">IF($X1470="Non-local",VLOOKUP($E1470,$AI$64:$AW$68,COLUMN($AW:$AW)-COLUMN($AH:$AH),FALSE),IF($X1470="Unknown",VLOOKUP($E1470,$AI$71:$AW$75,COLUMN($AW:$AW)-COLUMN($AH:$AH),FALSE),0))</f>
        <v>244</v>
      </c>
      <c r="Q1470" s="87" cm="1">
        <f t="array" ref="Q1470">IF($X1470="Non-local",VLOOKUP($E1470,$AI$40:$AW$44,COLUMN($AW:$AW)-COLUMN($AH:$AH),FALSE),IF($X1470="Unknown",VLOOKUP($E1470,$AI$47:$AW$51,COLUMN($AW:$AW)-COLUMN($AH:$AH),FALSE),0))</f>
        <v>485.37900000000008</v>
      </c>
      <c r="R1470" s="87" cm="1">
        <f t="array" ref="R1470">IF($X1470="Non-local",VLOOKUP($E1470,$AI$88:$AW$92,COLUMN($AW:$AW)-COLUMN($AH:$AH),FALSE),IF($X1470="Unknown",VLOOKUP($E1470,$AI$95:$AW$99,COLUMN($AW:$AW)-COLUMN($AH:$AH),FALSE),0))</f>
        <v>0.16197839056517743</v>
      </c>
      <c r="S1470" s="87" cm="1">
        <f t="array" ref="S1470">VLOOKUP($E1470,$AI$111:$AW$115,COLUMN($AW:$AW)-COLUMN($AH:$AH),FALSE)</f>
        <v>431.69321999999994</v>
      </c>
      <c r="T1470" s="104">
        <f t="shared" si="388"/>
        <v>0.71064013806770032</v>
      </c>
      <c r="U1470" s="104">
        <f t="shared" si="389"/>
        <v>1719.870000575886</v>
      </c>
      <c r="V1470" s="87" cm="1">
        <f t="array" ref="V1470">VLOOKUP($E1470,$AI$118:$AW$122,COLUMN($AW:$AW)-COLUMN($AH:$AH),FALSE)</f>
        <v>0</v>
      </c>
      <c r="W1470" s="87" t="str">
        <f t="shared" si="393"/>
        <v>Domestic</v>
      </c>
      <c r="X1470" s="87" t="str">
        <f t="shared" si="394"/>
        <v>Non-local</v>
      </c>
      <c r="Y1470" s="104"/>
      <c r="Z1470" s="87" t="str">
        <f t="shared" si="390"/>
        <v>USA</v>
      </c>
      <c r="AA1470" s="87" t="str">
        <f t="shared" si="391"/>
        <v>USA</v>
      </c>
      <c r="AB1470" s="82" cm="1">
        <f t="array" ref="AB1470">VLOOKUP(B1470,'GDP per Capita'!$T$2:$V$4235,COLUMN('GDP per Capita'!$V:$V)-COLUMN('GDP per Capita'!$S:$S),FALSE)</f>
        <v>63809.64</v>
      </c>
      <c r="AC1470" s="82">
        <f t="shared" si="395"/>
        <v>63809.64</v>
      </c>
      <c r="AD1470" s="82">
        <f t="shared" si="396"/>
        <v>63809.64</v>
      </c>
      <c r="AE1470" s="88">
        <f t="shared" si="392"/>
        <v>2.6953137497341875E-2</v>
      </c>
    </row>
    <row r="1471" spans="1:31">
      <c r="A1471" s="77" t="s">
        <v>1498</v>
      </c>
      <c r="B1471" s="77">
        <v>1470</v>
      </c>
      <c r="C1471" s="77" t="s">
        <v>29</v>
      </c>
      <c r="D1471" s="77" t="s">
        <v>29</v>
      </c>
      <c r="E1471" s="77">
        <v>2019</v>
      </c>
      <c r="F1471" s="77">
        <v>41.001764299999998</v>
      </c>
      <c r="G1471" s="77">
        <v>-73.665683400000006</v>
      </c>
      <c r="H1471" s="77">
        <v>0</v>
      </c>
      <c r="I1471" s="77" t="s">
        <v>1479</v>
      </c>
      <c r="J1471" s="77">
        <v>38.626803899999999</v>
      </c>
      <c r="K1471" s="77">
        <v>-90.199409700000004</v>
      </c>
      <c r="L1471" s="77">
        <v>2868.7238974517099</v>
      </c>
      <c r="M1471" s="77">
        <v>0.54202620906503296</v>
      </c>
      <c r="N1471" s="77">
        <v>0</v>
      </c>
      <c r="O1471" s="77">
        <v>550.79498831072999</v>
      </c>
      <c r="P1471" s="87" cm="1">
        <f t="array" ref="P1471">IF($X1471="Non-local",VLOOKUP($E1471,$AI$64:$AW$68,COLUMN($AW:$AW)-COLUMN($AH:$AH),FALSE),IF($X1471="Unknown",VLOOKUP($E1471,$AI$71:$AW$75,COLUMN($AW:$AW)-COLUMN($AH:$AH),FALSE),0))</f>
        <v>244</v>
      </c>
      <c r="Q1471" s="87" cm="1">
        <f t="array" ref="Q1471">IF($X1471="Non-local",VLOOKUP($E1471,$AI$40:$AW$44,COLUMN($AW:$AW)-COLUMN($AH:$AH),FALSE),IF($X1471="Unknown",VLOOKUP($E1471,$AI$47:$AW$51,COLUMN($AW:$AW)-COLUMN($AH:$AH),FALSE),0))</f>
        <v>485.37900000000008</v>
      </c>
      <c r="R1471" s="87" cm="1">
        <f t="array" ref="R1471">IF($X1471="Non-local",VLOOKUP($E1471,$AI$88:$AW$92,COLUMN($AW:$AW)-COLUMN($AH:$AH),FALSE),IF($X1471="Unknown",VLOOKUP($E1471,$AI$95:$AW$99,COLUMN($AW:$AW)-COLUMN($AH:$AH),FALSE),0))</f>
        <v>0.16197839056517743</v>
      </c>
      <c r="S1471" s="87" cm="1">
        <f t="array" ref="S1471">VLOOKUP($E1471,$AI$111:$AW$115,COLUMN($AW:$AW)-COLUMN($AH:$AH),FALSE)</f>
        <v>431.69321999999994</v>
      </c>
      <c r="T1471" s="104">
        <f t="shared" si="388"/>
        <v>0.70400459963021045</v>
      </c>
      <c r="U1471" s="104">
        <f t="shared" si="389"/>
        <v>1711.8672083107299</v>
      </c>
      <c r="V1471" s="87" cm="1">
        <f t="array" ref="V1471">VLOOKUP($E1471,$AI$118:$AW$122,COLUMN($AW:$AW)-COLUMN($AH:$AH),FALSE)</f>
        <v>0</v>
      </c>
      <c r="W1471" s="87" t="str">
        <f t="shared" si="393"/>
        <v>Domestic</v>
      </c>
      <c r="X1471" s="87" t="str">
        <f t="shared" si="394"/>
        <v>Non-local</v>
      </c>
      <c r="Y1471" s="104"/>
      <c r="Z1471" s="87" t="str">
        <f t="shared" si="390"/>
        <v>USA</v>
      </c>
      <c r="AA1471" s="87" t="str">
        <f t="shared" si="391"/>
        <v>USA</v>
      </c>
      <c r="AB1471" s="82" cm="1">
        <f t="array" ref="AB1471">VLOOKUP(B1471,'GDP per Capita'!$T$2:$V$4235,COLUMN('GDP per Capita'!$V:$V)-COLUMN('GDP per Capita'!$S:$S),FALSE)</f>
        <v>63809.64</v>
      </c>
      <c r="AC1471" s="82">
        <f t="shared" si="395"/>
        <v>63809.64</v>
      </c>
      <c r="AD1471" s="82">
        <f t="shared" si="396"/>
        <v>63809.64</v>
      </c>
      <c r="AE1471" s="88">
        <f t="shared" si="392"/>
        <v>2.682772083200485E-2</v>
      </c>
    </row>
    <row r="1472" spans="1:31">
      <c r="A1472" s="77" t="s">
        <v>1147</v>
      </c>
      <c r="B1472" s="77">
        <v>1471</v>
      </c>
      <c r="C1472" s="77" t="s">
        <v>29</v>
      </c>
      <c r="D1472" s="77" t="s">
        <v>29</v>
      </c>
      <c r="E1472" s="77">
        <v>2019</v>
      </c>
      <c r="F1472" s="77">
        <v>34.055734999999999</v>
      </c>
      <c r="G1472" s="77">
        <v>-117.18889609999999</v>
      </c>
      <c r="H1472" s="77">
        <v>0</v>
      </c>
      <c r="I1472" s="77" t="s">
        <v>1479</v>
      </c>
      <c r="J1472" s="77">
        <v>38.626803899999999</v>
      </c>
      <c r="K1472" s="77">
        <v>-90.199409700000004</v>
      </c>
      <c r="L1472" s="77">
        <v>4921.6151740386404</v>
      </c>
      <c r="M1472" s="77">
        <v>0.86608266624942598</v>
      </c>
      <c r="N1472" s="77">
        <v>0</v>
      </c>
      <c r="O1472" s="77">
        <v>590.59382088463599</v>
      </c>
      <c r="P1472" s="87" cm="1">
        <f t="array" ref="P1472">IF($X1472="Non-local",VLOOKUP($E1472,$AI$64:$AW$68,COLUMN($AW:$AW)-COLUMN($AH:$AH),FALSE),IF($X1472="Unknown",VLOOKUP($E1472,$AI$71:$AW$75,COLUMN($AW:$AW)-COLUMN($AH:$AH),FALSE),0))</f>
        <v>244</v>
      </c>
      <c r="Q1472" s="87" cm="1">
        <f t="array" ref="Q1472">IF($X1472="Non-local",VLOOKUP($E1472,$AI$40:$AW$44,COLUMN($AW:$AW)-COLUMN($AH:$AH),FALSE),IF($X1472="Unknown",VLOOKUP($E1472,$AI$47:$AW$51,COLUMN($AW:$AW)-COLUMN($AH:$AH),FALSE),0))</f>
        <v>485.37900000000008</v>
      </c>
      <c r="R1472" s="87" cm="1">
        <f t="array" ref="R1472">IF($X1472="Non-local",VLOOKUP($E1472,$AI$88:$AW$92,COLUMN($AW:$AW)-COLUMN($AH:$AH),FALSE),IF($X1472="Unknown",VLOOKUP($E1472,$AI$95:$AW$99,COLUMN($AW:$AW)-COLUMN($AH:$AH),FALSE),0))</f>
        <v>0.16197839056517743</v>
      </c>
      <c r="S1472" s="87" cm="1">
        <f t="array" ref="S1472">VLOOKUP($E1472,$AI$111:$AW$115,COLUMN($AW:$AW)-COLUMN($AH:$AH),FALSE)</f>
        <v>431.69321999999994</v>
      </c>
      <c r="T1472" s="104">
        <f t="shared" si="388"/>
        <v>1.0280610568146034</v>
      </c>
      <c r="U1472" s="104">
        <f t="shared" si="389"/>
        <v>1751.666040884636</v>
      </c>
      <c r="V1472" s="87" cm="1">
        <f t="array" ref="V1472">VLOOKUP($E1472,$AI$118:$AW$122,COLUMN($AW:$AW)-COLUMN($AH:$AH),FALSE)</f>
        <v>0</v>
      </c>
      <c r="W1472" s="87" t="str">
        <f t="shared" si="393"/>
        <v>Domestic</v>
      </c>
      <c r="X1472" s="87" t="str">
        <f t="shared" si="394"/>
        <v>Non-local</v>
      </c>
      <c r="Y1472" s="104"/>
      <c r="Z1472" s="87" t="str">
        <f t="shared" si="390"/>
        <v>USA</v>
      </c>
      <c r="AA1472" s="87" t="str">
        <f t="shared" si="391"/>
        <v>USA</v>
      </c>
      <c r="AB1472" s="82" cm="1">
        <f t="array" ref="AB1472">VLOOKUP(B1472,'GDP per Capita'!$T$2:$V$4235,COLUMN('GDP per Capita'!$V:$V)-COLUMN('GDP per Capita'!$S:$S),FALSE)</f>
        <v>63809.64</v>
      </c>
      <c r="AC1472" s="82">
        <f t="shared" si="395"/>
        <v>63809.64</v>
      </c>
      <c r="AD1472" s="82">
        <f t="shared" si="396"/>
        <v>63809.64</v>
      </c>
      <c r="AE1472" s="88">
        <f t="shared" si="392"/>
        <v>2.7451432744090641E-2</v>
      </c>
    </row>
    <row r="1473" spans="1:31">
      <c r="A1473" s="77" t="s">
        <v>891</v>
      </c>
      <c r="B1473" s="77">
        <v>1472</v>
      </c>
      <c r="C1473" s="77" t="s">
        <v>29</v>
      </c>
      <c r="D1473" s="77" t="s">
        <v>29</v>
      </c>
      <c r="E1473" s="77">
        <v>2019</v>
      </c>
      <c r="F1473" s="77">
        <v>35.084103399999996</v>
      </c>
      <c r="G1473" s="77">
        <v>-106.6509851</v>
      </c>
      <c r="H1473" s="77">
        <v>0</v>
      </c>
      <c r="I1473" s="77" t="s">
        <v>1479</v>
      </c>
      <c r="J1473" s="77">
        <v>38.626803899999999</v>
      </c>
      <c r="K1473" s="77">
        <v>-90.199409700000004</v>
      </c>
      <c r="L1473" s="77">
        <v>3026.9290983081501</v>
      </c>
      <c r="M1473" s="77">
        <v>0.56721205895969695</v>
      </c>
      <c r="N1473" s="77">
        <v>0</v>
      </c>
      <c r="O1473" s="77">
        <v>581.17038687516595</v>
      </c>
      <c r="P1473" s="87" cm="1">
        <f t="array" ref="P1473">IF($X1473="Non-local",VLOOKUP($E1473,$AI$64:$AW$68,COLUMN($AW:$AW)-COLUMN($AH:$AH),FALSE),IF($X1473="Unknown",VLOOKUP($E1473,$AI$71:$AW$75,COLUMN($AW:$AW)-COLUMN($AH:$AH),FALSE),0))</f>
        <v>244</v>
      </c>
      <c r="Q1473" s="87" cm="1">
        <f t="array" ref="Q1473">IF($X1473="Non-local",VLOOKUP($E1473,$AI$40:$AW$44,COLUMN($AW:$AW)-COLUMN($AH:$AH),FALSE),IF($X1473="Unknown",VLOOKUP($E1473,$AI$47:$AW$51,COLUMN($AW:$AW)-COLUMN($AH:$AH),FALSE),0))</f>
        <v>485.37900000000008</v>
      </c>
      <c r="R1473" s="87" cm="1">
        <f t="array" ref="R1473">IF($X1473="Non-local",VLOOKUP($E1473,$AI$88:$AW$92,COLUMN($AW:$AW)-COLUMN($AH:$AH),FALSE),IF($X1473="Unknown",VLOOKUP($E1473,$AI$95:$AW$99,COLUMN($AW:$AW)-COLUMN($AH:$AH),FALSE),0))</f>
        <v>0.16197839056517743</v>
      </c>
      <c r="S1473" s="87" cm="1">
        <f t="array" ref="S1473">VLOOKUP($E1473,$AI$111:$AW$115,COLUMN($AW:$AW)-COLUMN($AH:$AH),FALSE)</f>
        <v>431.69321999999994</v>
      </c>
      <c r="T1473" s="104">
        <f t="shared" si="388"/>
        <v>0.72919044952487444</v>
      </c>
      <c r="U1473" s="104">
        <f t="shared" si="389"/>
        <v>1742.2426068751658</v>
      </c>
      <c r="V1473" s="87" cm="1">
        <f t="array" ref="V1473">VLOOKUP($E1473,$AI$118:$AW$122,COLUMN($AW:$AW)-COLUMN($AH:$AH),FALSE)</f>
        <v>0</v>
      </c>
      <c r="W1473" s="87" t="str">
        <f t="shared" si="393"/>
        <v>Domestic</v>
      </c>
      <c r="X1473" s="87" t="str">
        <f t="shared" si="394"/>
        <v>Non-local</v>
      </c>
      <c r="Y1473" s="104"/>
      <c r="Z1473" s="87" t="str">
        <f t="shared" si="390"/>
        <v>USA</v>
      </c>
      <c r="AA1473" s="87" t="str">
        <f t="shared" si="391"/>
        <v>USA</v>
      </c>
      <c r="AB1473" s="82" cm="1">
        <f t="array" ref="AB1473">VLOOKUP(B1473,'GDP per Capita'!$T$2:$V$4235,COLUMN('GDP per Capita'!$V:$V)-COLUMN('GDP per Capita'!$S:$S),FALSE)</f>
        <v>63809.64</v>
      </c>
      <c r="AC1473" s="82">
        <f t="shared" si="395"/>
        <v>63809.64</v>
      </c>
      <c r="AD1473" s="82">
        <f t="shared" si="396"/>
        <v>63809.64</v>
      </c>
      <c r="AE1473" s="88">
        <f t="shared" si="392"/>
        <v>2.7303752330763282E-2</v>
      </c>
    </row>
    <row r="1474" spans="1:31">
      <c r="A1474" s="77" t="s">
        <v>964</v>
      </c>
      <c r="B1474" s="77">
        <v>1473</v>
      </c>
      <c r="C1474" s="77" t="s">
        <v>29</v>
      </c>
      <c r="D1474" s="77" t="s">
        <v>29</v>
      </c>
      <c r="E1474" s="77">
        <v>2019</v>
      </c>
      <c r="F1474" s="77">
        <v>30.271128600000001</v>
      </c>
      <c r="G1474" s="77">
        <v>-97.743699500000005</v>
      </c>
      <c r="H1474" s="77">
        <v>0</v>
      </c>
      <c r="I1474" s="77" t="s">
        <v>1479</v>
      </c>
      <c r="J1474" s="77">
        <v>38.626803899999999</v>
      </c>
      <c r="K1474" s="77">
        <v>-90.199409700000004</v>
      </c>
      <c r="L1474" s="77">
        <v>2314.75689346023</v>
      </c>
      <c r="M1474" s="77">
        <v>0.467283255017092</v>
      </c>
      <c r="N1474" s="77">
        <v>0</v>
      </c>
      <c r="O1474" s="77">
        <v>444.43332354436399</v>
      </c>
      <c r="P1474" s="87" cm="1">
        <f t="array" ref="P1474">IF($X1474="Non-local",VLOOKUP($E1474,$AI$64:$AW$68,COLUMN($AW:$AW)-COLUMN($AH:$AH),FALSE),IF($X1474="Unknown",VLOOKUP($E1474,$AI$71:$AW$75,COLUMN($AW:$AW)-COLUMN($AH:$AH),FALSE),0))</f>
        <v>244</v>
      </c>
      <c r="Q1474" s="87" cm="1">
        <f t="array" ref="Q1474">IF($X1474="Non-local",VLOOKUP($E1474,$AI$40:$AW$44,COLUMN($AW:$AW)-COLUMN($AH:$AH),FALSE),IF($X1474="Unknown",VLOOKUP($E1474,$AI$47:$AW$51,COLUMN($AW:$AW)-COLUMN($AH:$AH),FALSE),0))</f>
        <v>485.37900000000008</v>
      </c>
      <c r="R1474" s="87" cm="1">
        <f t="array" ref="R1474">IF($X1474="Non-local",VLOOKUP($E1474,$AI$88:$AW$92,COLUMN($AW:$AW)-COLUMN($AH:$AH),FALSE),IF($X1474="Unknown",VLOOKUP($E1474,$AI$95:$AW$99,COLUMN($AW:$AW)-COLUMN($AH:$AH),FALSE),0))</f>
        <v>0.16197839056517743</v>
      </c>
      <c r="S1474" s="87" cm="1">
        <f t="array" ref="S1474">VLOOKUP($E1474,$AI$111:$AW$115,COLUMN($AW:$AW)-COLUMN($AH:$AH),FALSE)</f>
        <v>431.69321999999994</v>
      </c>
      <c r="T1474" s="104">
        <f t="shared" ref="T1474:T1537" si="397">SUM(M1474,R1474)</f>
        <v>0.62926164558226949</v>
      </c>
      <c r="U1474" s="104">
        <f t="shared" ref="U1474:U1537" si="398">SUM(O1474,P1474,Q1474,S1474)</f>
        <v>1605.5055435443639</v>
      </c>
      <c r="V1474" s="87" cm="1">
        <f t="array" ref="V1474">VLOOKUP($E1474,$AI$118:$AW$122,COLUMN($AW:$AW)-COLUMN($AH:$AH),FALSE)</f>
        <v>0</v>
      </c>
      <c r="W1474" s="87" t="str">
        <f t="shared" si="393"/>
        <v>Domestic</v>
      </c>
      <c r="X1474" s="87" t="str">
        <f t="shared" si="394"/>
        <v>Non-local</v>
      </c>
      <c r="Y1474" s="104"/>
      <c r="Z1474" s="87" t="str">
        <f t="shared" ref="Z1474:Z1537" si="399">C1474</f>
        <v>USA</v>
      </c>
      <c r="AA1474" s="87" t="str">
        <f t="shared" ref="AA1474:AA1537" si="400">D1474</f>
        <v>USA</v>
      </c>
      <c r="AB1474" s="82" cm="1">
        <f t="array" ref="AB1474">VLOOKUP(B1474,'GDP per Capita'!$T$2:$V$4235,COLUMN('GDP per Capita'!$V:$V)-COLUMN('GDP per Capita'!$S:$S),FALSE)</f>
        <v>63809.64</v>
      </c>
      <c r="AC1474" s="82">
        <f t="shared" si="395"/>
        <v>63809.64</v>
      </c>
      <c r="AD1474" s="82">
        <f t="shared" si="396"/>
        <v>63809.64</v>
      </c>
      <c r="AE1474" s="88">
        <f t="shared" ref="AE1474:AE1537" si="401">U1474/AD1474</f>
        <v>2.5160861956663037E-2</v>
      </c>
    </row>
    <row r="1475" spans="1:31">
      <c r="A1475" s="77" t="s">
        <v>971</v>
      </c>
      <c r="B1475" s="77">
        <v>1474</v>
      </c>
      <c r="C1475" s="77" t="s">
        <v>29</v>
      </c>
      <c r="D1475" s="77" t="s">
        <v>29</v>
      </c>
      <c r="E1475" s="77">
        <v>2019</v>
      </c>
      <c r="F1475" s="77">
        <v>40.7127281</v>
      </c>
      <c r="G1475" s="77">
        <v>-74.006015199999993</v>
      </c>
      <c r="H1475" s="77">
        <v>0</v>
      </c>
      <c r="I1475" s="77" t="s">
        <v>1479</v>
      </c>
      <c r="J1475" s="77">
        <v>38.626803899999999</v>
      </c>
      <c r="K1475" s="77">
        <v>-90.199409700000004</v>
      </c>
      <c r="L1475" s="77">
        <v>2806.3747860317599</v>
      </c>
      <c r="M1475" s="77">
        <v>0.53219882921355599</v>
      </c>
      <c r="N1475" s="77">
        <v>0</v>
      </c>
      <c r="O1475" s="77">
        <v>538.82395891809801</v>
      </c>
      <c r="P1475" s="87" cm="1">
        <f t="array" ref="P1475">IF($X1475="Non-local",VLOOKUP($E1475,$AI$64:$AW$68,COLUMN($AW:$AW)-COLUMN($AH:$AH),FALSE),IF($X1475="Unknown",VLOOKUP($E1475,$AI$71:$AW$75,COLUMN($AW:$AW)-COLUMN($AH:$AH),FALSE),0))</f>
        <v>244</v>
      </c>
      <c r="Q1475" s="87" cm="1">
        <f t="array" ref="Q1475">IF($X1475="Non-local",VLOOKUP($E1475,$AI$40:$AW$44,COLUMN($AW:$AW)-COLUMN($AH:$AH),FALSE),IF($X1475="Unknown",VLOOKUP($E1475,$AI$47:$AW$51,COLUMN($AW:$AW)-COLUMN($AH:$AH),FALSE),0))</f>
        <v>485.37900000000008</v>
      </c>
      <c r="R1475" s="87" cm="1">
        <f t="array" ref="R1475">IF($X1475="Non-local",VLOOKUP($E1475,$AI$88:$AW$92,COLUMN($AW:$AW)-COLUMN($AH:$AH),FALSE),IF($X1475="Unknown",VLOOKUP($E1475,$AI$95:$AW$99,COLUMN($AW:$AW)-COLUMN($AH:$AH),FALSE),0))</f>
        <v>0.16197839056517743</v>
      </c>
      <c r="S1475" s="87" cm="1">
        <f t="array" ref="S1475">VLOOKUP($E1475,$AI$111:$AW$115,COLUMN($AW:$AW)-COLUMN($AH:$AH),FALSE)</f>
        <v>431.69321999999994</v>
      </c>
      <c r="T1475" s="104">
        <f t="shared" si="397"/>
        <v>0.69417721977873348</v>
      </c>
      <c r="U1475" s="104">
        <f t="shared" si="398"/>
        <v>1699.896178918098</v>
      </c>
      <c r="V1475" s="87" cm="1">
        <f t="array" ref="V1475">VLOOKUP($E1475,$AI$118:$AW$122,COLUMN($AW:$AW)-COLUMN($AH:$AH),FALSE)</f>
        <v>0</v>
      </c>
      <c r="W1475" s="87" t="str">
        <f t="shared" ref="W1475:W1538" si="402">IF(Z1475&lt;&gt;"USA",IF(Z1475&lt;&gt;"Unknown","International","Unknown"),"Domestic")</f>
        <v>Domestic</v>
      </c>
      <c r="X1475" s="87" t="str">
        <f t="shared" ref="X1475:X1538" si="403">IF(A1475="Unknown","Unknown",IF(H1475=1,"Local","Non-local"))</f>
        <v>Non-local</v>
      </c>
      <c r="Y1475" s="104"/>
      <c r="Z1475" s="87" t="str">
        <f t="shared" si="399"/>
        <v>USA</v>
      </c>
      <c r="AA1475" s="87" t="str">
        <f t="shared" si="400"/>
        <v>USA</v>
      </c>
      <c r="AB1475" s="82" cm="1">
        <f t="array" ref="AB1475">VLOOKUP(B1475,'GDP per Capita'!$T$2:$V$4235,COLUMN('GDP per Capita'!$V:$V)-COLUMN('GDP per Capita'!$S:$S),FALSE)</f>
        <v>63809.64</v>
      </c>
      <c r="AC1475" s="82">
        <f t="shared" ref="AC1475:AC1538" si="404">IFERROR(AB1475,"")</f>
        <v>63809.64</v>
      </c>
      <c r="AD1475" s="82">
        <f t="shared" ref="AD1475:AD1538" si="405">IFERROR(AB1475,AVERAGE(AC$2:AC$2538))</f>
        <v>63809.64</v>
      </c>
      <c r="AE1475" s="88">
        <f t="shared" si="401"/>
        <v>2.6640115489103184E-2</v>
      </c>
    </row>
    <row r="1476" spans="1:31">
      <c r="A1476" s="77" t="s">
        <v>1072</v>
      </c>
      <c r="B1476" s="77">
        <v>1475</v>
      </c>
      <c r="C1476" s="77" t="s">
        <v>29</v>
      </c>
      <c r="D1476" s="77" t="s">
        <v>29</v>
      </c>
      <c r="E1476" s="77">
        <v>2019</v>
      </c>
      <c r="F1476" s="77">
        <v>40.349274399999999</v>
      </c>
      <c r="G1476" s="77">
        <v>-74.659295799999995</v>
      </c>
      <c r="H1476" s="77">
        <v>0</v>
      </c>
      <c r="I1476" s="77" t="s">
        <v>1479</v>
      </c>
      <c r="J1476" s="77">
        <v>38.626803899999999</v>
      </c>
      <c r="K1476" s="77">
        <v>-90.199409700000004</v>
      </c>
      <c r="L1476" s="77">
        <v>2690.94848918462</v>
      </c>
      <c r="M1476" s="77">
        <v>0.51695738977365002</v>
      </c>
      <c r="N1476" s="77">
        <v>0</v>
      </c>
      <c r="O1476" s="77">
        <v>516.66210992344804</v>
      </c>
      <c r="P1476" s="87" cm="1">
        <f t="array" ref="P1476">IF($X1476="Non-local",VLOOKUP($E1476,$AI$64:$AW$68,COLUMN($AW:$AW)-COLUMN($AH:$AH),FALSE),IF($X1476="Unknown",VLOOKUP($E1476,$AI$71:$AW$75,COLUMN($AW:$AW)-COLUMN($AH:$AH),FALSE),0))</f>
        <v>244</v>
      </c>
      <c r="Q1476" s="87" cm="1">
        <f t="array" ref="Q1476">IF($X1476="Non-local",VLOOKUP($E1476,$AI$40:$AW$44,COLUMN($AW:$AW)-COLUMN($AH:$AH),FALSE),IF($X1476="Unknown",VLOOKUP($E1476,$AI$47:$AW$51,COLUMN($AW:$AW)-COLUMN($AH:$AH),FALSE),0))</f>
        <v>485.37900000000008</v>
      </c>
      <c r="R1476" s="87" cm="1">
        <f t="array" ref="R1476">IF($X1476="Non-local",VLOOKUP($E1476,$AI$88:$AW$92,COLUMN($AW:$AW)-COLUMN($AH:$AH),FALSE),IF($X1476="Unknown",VLOOKUP($E1476,$AI$95:$AW$99,COLUMN($AW:$AW)-COLUMN($AH:$AH),FALSE),0))</f>
        <v>0.16197839056517743</v>
      </c>
      <c r="S1476" s="87" cm="1">
        <f t="array" ref="S1476">VLOOKUP($E1476,$AI$111:$AW$115,COLUMN($AW:$AW)-COLUMN($AH:$AH),FALSE)</f>
        <v>431.69321999999994</v>
      </c>
      <c r="T1476" s="104">
        <f t="shared" si="397"/>
        <v>0.6789357803388274</v>
      </c>
      <c r="U1476" s="104">
        <f t="shared" si="398"/>
        <v>1677.7343299234481</v>
      </c>
      <c r="V1476" s="87" cm="1">
        <f t="array" ref="V1476">VLOOKUP($E1476,$AI$118:$AW$122,COLUMN($AW:$AW)-COLUMN($AH:$AH),FALSE)</f>
        <v>0</v>
      </c>
      <c r="W1476" s="87" t="str">
        <f t="shared" si="402"/>
        <v>Domestic</v>
      </c>
      <c r="X1476" s="87" t="str">
        <f t="shared" si="403"/>
        <v>Non-local</v>
      </c>
      <c r="Y1476" s="104"/>
      <c r="Z1476" s="87" t="str">
        <f t="shared" si="399"/>
        <v>USA</v>
      </c>
      <c r="AA1476" s="87" t="str">
        <f t="shared" si="400"/>
        <v>USA</v>
      </c>
      <c r="AB1476" s="82" cm="1">
        <f t="array" ref="AB1476">VLOOKUP(B1476,'GDP per Capita'!$T$2:$V$4235,COLUMN('GDP per Capita'!$V:$V)-COLUMN('GDP per Capita'!$S:$S),FALSE)</f>
        <v>63809.64</v>
      </c>
      <c r="AC1476" s="82">
        <f t="shared" si="404"/>
        <v>63809.64</v>
      </c>
      <c r="AD1476" s="82">
        <f t="shared" si="405"/>
        <v>63809.64</v>
      </c>
      <c r="AE1476" s="88">
        <f t="shared" si="401"/>
        <v>2.6292803562650534E-2</v>
      </c>
    </row>
    <row r="1477" spans="1:31">
      <c r="A1477" s="77" t="s">
        <v>1316</v>
      </c>
      <c r="B1477" s="77">
        <v>1476</v>
      </c>
      <c r="C1477" s="77" t="s">
        <v>29</v>
      </c>
      <c r="D1477" s="77" t="s">
        <v>29</v>
      </c>
      <c r="E1477" s="77">
        <v>2019</v>
      </c>
      <c r="F1477" s="77">
        <v>41.704567750000002</v>
      </c>
      <c r="G1477" s="77">
        <v>-86.238220260172596</v>
      </c>
      <c r="H1477" s="77">
        <v>0</v>
      </c>
      <c r="I1477" s="77" t="s">
        <v>1479</v>
      </c>
      <c r="J1477" s="77">
        <v>38.626803899999999</v>
      </c>
      <c r="K1477" s="77">
        <v>-90.199409700000004</v>
      </c>
      <c r="L1477" s="77">
        <v>959.82317046826302</v>
      </c>
      <c r="M1477" s="77">
        <v>0.288371335912399</v>
      </c>
      <c r="N1477" s="77">
        <v>0</v>
      </c>
      <c r="O1477" s="77">
        <v>184.28604872990601</v>
      </c>
      <c r="P1477" s="87" cm="1">
        <f t="array" ref="P1477">IF($X1477="Non-local",VLOOKUP($E1477,$AI$64:$AW$68,COLUMN($AW:$AW)-COLUMN($AH:$AH),FALSE),IF($X1477="Unknown",VLOOKUP($E1477,$AI$71:$AW$75,COLUMN($AW:$AW)-COLUMN($AH:$AH),FALSE),0))</f>
        <v>244</v>
      </c>
      <c r="Q1477" s="87" cm="1">
        <f t="array" ref="Q1477">IF($X1477="Non-local",VLOOKUP($E1477,$AI$40:$AW$44,COLUMN($AW:$AW)-COLUMN($AH:$AH),FALSE),IF($X1477="Unknown",VLOOKUP($E1477,$AI$47:$AW$51,COLUMN($AW:$AW)-COLUMN($AH:$AH),FALSE),0))</f>
        <v>485.37900000000008</v>
      </c>
      <c r="R1477" s="87" cm="1">
        <f t="array" ref="R1477">IF($X1477="Non-local",VLOOKUP($E1477,$AI$88:$AW$92,COLUMN($AW:$AW)-COLUMN($AH:$AH),FALSE),IF($X1477="Unknown",VLOOKUP($E1477,$AI$95:$AW$99,COLUMN($AW:$AW)-COLUMN($AH:$AH),FALSE),0))</f>
        <v>0.16197839056517743</v>
      </c>
      <c r="S1477" s="87" cm="1">
        <f t="array" ref="S1477">VLOOKUP($E1477,$AI$111:$AW$115,COLUMN($AW:$AW)-COLUMN($AH:$AH),FALSE)</f>
        <v>431.69321999999994</v>
      </c>
      <c r="T1477" s="104">
        <f t="shared" si="397"/>
        <v>0.45034972647757643</v>
      </c>
      <c r="U1477" s="104">
        <f t="shared" si="398"/>
        <v>1345.3582687299061</v>
      </c>
      <c r="V1477" s="87" cm="1">
        <f t="array" ref="V1477">VLOOKUP($E1477,$AI$118:$AW$122,COLUMN($AW:$AW)-COLUMN($AH:$AH),FALSE)</f>
        <v>0</v>
      </c>
      <c r="W1477" s="87" t="str">
        <f t="shared" si="402"/>
        <v>Domestic</v>
      </c>
      <c r="X1477" s="87" t="str">
        <f t="shared" si="403"/>
        <v>Non-local</v>
      </c>
      <c r="Y1477" s="104"/>
      <c r="Z1477" s="87" t="str">
        <f t="shared" si="399"/>
        <v>USA</v>
      </c>
      <c r="AA1477" s="87" t="str">
        <f t="shared" si="400"/>
        <v>USA</v>
      </c>
      <c r="AB1477" s="82" cm="1">
        <f t="array" ref="AB1477">VLOOKUP(B1477,'GDP per Capita'!$T$2:$V$4235,COLUMN('GDP per Capita'!$V:$V)-COLUMN('GDP per Capita'!$S:$S),FALSE)</f>
        <v>63809.64</v>
      </c>
      <c r="AC1477" s="82">
        <f t="shared" si="404"/>
        <v>63809.64</v>
      </c>
      <c r="AD1477" s="82">
        <f t="shared" si="405"/>
        <v>63809.64</v>
      </c>
      <c r="AE1477" s="88">
        <f t="shared" si="401"/>
        <v>2.1083934476513362E-2</v>
      </c>
    </row>
    <row r="1478" spans="1:31">
      <c r="A1478" s="77" t="s">
        <v>34</v>
      </c>
      <c r="B1478" s="77">
        <v>1477</v>
      </c>
      <c r="C1478" s="77" t="s">
        <v>34</v>
      </c>
      <c r="D1478" s="77" t="s">
        <v>34</v>
      </c>
      <c r="E1478" s="77">
        <v>2019</v>
      </c>
      <c r="F1478" s="77">
        <v>0</v>
      </c>
      <c r="G1478" s="77">
        <v>0</v>
      </c>
      <c r="H1478" s="77">
        <v>0</v>
      </c>
      <c r="I1478" s="77" t="s">
        <v>1479</v>
      </c>
      <c r="J1478" s="77">
        <v>38.626803899999999</v>
      </c>
      <c r="K1478" s="77">
        <v>-90.199409700000004</v>
      </c>
      <c r="L1478" s="77">
        <v>3701.00063761927</v>
      </c>
      <c r="M1478" s="77">
        <v>0.67333559908097096</v>
      </c>
      <c r="N1478" s="77">
        <v>1</v>
      </c>
      <c r="O1478" s="77">
        <v>710.59212242290005</v>
      </c>
      <c r="P1478" s="87" cm="1">
        <f t="array" ref="P1478">IF($X1478="Non-local",VLOOKUP($E1478,$AI$64:$AW$68,COLUMN($AW:$AW)-COLUMN($AH:$AH),FALSE),IF($X1478="Unknown",VLOOKUP($E1478,$AI$71:$AW$75,COLUMN($AW:$AW)-COLUMN($AH:$AH),FALSE),0))</f>
        <v>235.51304347826087</v>
      </c>
      <c r="Q1478" s="87" cm="1">
        <f t="array" ref="Q1478">IF($X1478="Non-local",VLOOKUP($E1478,$AI$40:$AW$44,COLUMN($AW:$AW)-COLUMN($AH:$AH),FALSE),IF($X1478="Unknown",VLOOKUP($E1478,$AI$47:$AW$51,COLUMN($AW:$AW)-COLUMN($AH:$AH),FALSE),0))</f>
        <v>468.49625217391309</v>
      </c>
      <c r="R1478" s="87" cm="1">
        <f t="array" ref="R1478">IF($X1478="Non-local",VLOOKUP($E1478,$AI$88:$AW$92,COLUMN($AW:$AW)-COLUMN($AH:$AH),FALSE),IF($X1478="Unknown",VLOOKUP($E1478,$AI$95:$AW$99,COLUMN($AW:$AW)-COLUMN($AH:$AH),FALSE),0))</f>
        <v>0.15634435958899737</v>
      </c>
      <c r="S1478" s="87" cm="1">
        <f t="array" ref="S1478">VLOOKUP($E1478,$AI$111:$AW$115,COLUMN($AW:$AW)-COLUMN($AH:$AH),FALSE)</f>
        <v>431.69321999999994</v>
      </c>
      <c r="T1478" s="104">
        <f t="shared" si="397"/>
        <v>0.82967995866996835</v>
      </c>
      <c r="U1478" s="104">
        <f t="shared" si="398"/>
        <v>1846.2946380750739</v>
      </c>
      <c r="V1478" s="87" cm="1">
        <f t="array" ref="V1478">VLOOKUP($E1478,$AI$118:$AW$122,COLUMN($AW:$AW)-COLUMN($AH:$AH),FALSE)</f>
        <v>0</v>
      </c>
      <c r="W1478" s="87" t="str">
        <f t="shared" si="402"/>
        <v>Unknown</v>
      </c>
      <c r="X1478" s="87" t="str">
        <f t="shared" si="403"/>
        <v>Unknown</v>
      </c>
      <c r="Y1478" s="104"/>
      <c r="Z1478" s="87" t="str">
        <f t="shared" si="399"/>
        <v>Unknown</v>
      </c>
      <c r="AA1478" s="87" t="str">
        <f t="shared" si="400"/>
        <v>Unknown</v>
      </c>
      <c r="AB1478" s="82" t="e" cm="1">
        <f t="array" ref="AB1478">VLOOKUP(B1478,'GDP per Capita'!$T$2:$V$4235,COLUMN('GDP per Capita'!$V:$V)-COLUMN('GDP per Capita'!$S:$S),FALSE)</f>
        <v>#N/A</v>
      </c>
      <c r="AC1478" s="82" t="str">
        <f t="shared" si="404"/>
        <v/>
      </c>
      <c r="AD1478" s="82">
        <f t="shared" si="405"/>
        <v>61228.93767638311</v>
      </c>
      <c r="AE1478" s="88">
        <f t="shared" si="401"/>
        <v>3.0153955109157748E-2</v>
      </c>
    </row>
    <row r="1479" spans="1:31">
      <c r="A1479" s="77" t="s">
        <v>34</v>
      </c>
      <c r="B1479" s="77">
        <v>1478</v>
      </c>
      <c r="C1479" s="77" t="s">
        <v>34</v>
      </c>
      <c r="D1479" s="77" t="s">
        <v>34</v>
      </c>
      <c r="E1479" s="77">
        <v>2019</v>
      </c>
      <c r="F1479" s="77">
        <v>0</v>
      </c>
      <c r="G1479" s="77">
        <v>0</v>
      </c>
      <c r="H1479" s="77">
        <v>0</v>
      </c>
      <c r="I1479" s="77" t="s">
        <v>1479</v>
      </c>
      <c r="J1479" s="77">
        <v>38.626803899999999</v>
      </c>
      <c r="K1479" s="77">
        <v>-90.199409700000004</v>
      </c>
      <c r="L1479" s="77">
        <v>3701.00063761927</v>
      </c>
      <c r="M1479" s="77">
        <v>0.67333559908097096</v>
      </c>
      <c r="N1479" s="77">
        <v>1</v>
      </c>
      <c r="O1479" s="77">
        <v>710.59212242290005</v>
      </c>
      <c r="P1479" s="87" cm="1">
        <f t="array" ref="P1479">IF($X1479="Non-local",VLOOKUP($E1479,$AI$64:$AW$68,COLUMN($AW:$AW)-COLUMN($AH:$AH),FALSE),IF($X1479="Unknown",VLOOKUP($E1479,$AI$71:$AW$75,COLUMN($AW:$AW)-COLUMN($AH:$AH),FALSE),0))</f>
        <v>235.51304347826087</v>
      </c>
      <c r="Q1479" s="87" cm="1">
        <f t="array" ref="Q1479">IF($X1479="Non-local",VLOOKUP($E1479,$AI$40:$AW$44,COLUMN($AW:$AW)-COLUMN($AH:$AH),FALSE),IF($X1479="Unknown",VLOOKUP($E1479,$AI$47:$AW$51,COLUMN($AW:$AW)-COLUMN($AH:$AH),FALSE),0))</f>
        <v>468.49625217391309</v>
      </c>
      <c r="R1479" s="87" cm="1">
        <f t="array" ref="R1479">IF($X1479="Non-local",VLOOKUP($E1479,$AI$88:$AW$92,COLUMN($AW:$AW)-COLUMN($AH:$AH),FALSE),IF($X1479="Unknown",VLOOKUP($E1479,$AI$95:$AW$99,COLUMN($AW:$AW)-COLUMN($AH:$AH),FALSE),0))</f>
        <v>0.15634435958899737</v>
      </c>
      <c r="S1479" s="87" cm="1">
        <f t="array" ref="S1479">VLOOKUP($E1479,$AI$111:$AW$115,COLUMN($AW:$AW)-COLUMN($AH:$AH),FALSE)</f>
        <v>431.69321999999994</v>
      </c>
      <c r="T1479" s="104">
        <f t="shared" si="397"/>
        <v>0.82967995866996835</v>
      </c>
      <c r="U1479" s="104">
        <f t="shared" si="398"/>
        <v>1846.2946380750739</v>
      </c>
      <c r="V1479" s="87" cm="1">
        <f t="array" ref="V1479">VLOOKUP($E1479,$AI$118:$AW$122,COLUMN($AW:$AW)-COLUMN($AH:$AH),FALSE)</f>
        <v>0</v>
      </c>
      <c r="W1479" s="87" t="str">
        <f t="shared" si="402"/>
        <v>Unknown</v>
      </c>
      <c r="X1479" s="87" t="str">
        <f t="shared" si="403"/>
        <v>Unknown</v>
      </c>
      <c r="Y1479" s="104"/>
      <c r="Z1479" s="87" t="str">
        <f t="shared" si="399"/>
        <v>Unknown</v>
      </c>
      <c r="AA1479" s="87" t="str">
        <f t="shared" si="400"/>
        <v>Unknown</v>
      </c>
      <c r="AB1479" s="82" t="e" cm="1">
        <f t="array" ref="AB1479">VLOOKUP(B1479,'GDP per Capita'!$T$2:$V$4235,COLUMN('GDP per Capita'!$V:$V)-COLUMN('GDP per Capita'!$S:$S),FALSE)</f>
        <v>#N/A</v>
      </c>
      <c r="AC1479" s="82" t="str">
        <f t="shared" si="404"/>
        <v/>
      </c>
      <c r="AD1479" s="82">
        <f t="shared" si="405"/>
        <v>61228.93767638311</v>
      </c>
      <c r="AE1479" s="88">
        <f t="shared" si="401"/>
        <v>3.0153955109157748E-2</v>
      </c>
    </row>
    <row r="1480" spans="1:31">
      <c r="A1480" s="77" t="s">
        <v>894</v>
      </c>
      <c r="B1480" s="77">
        <v>1479</v>
      </c>
      <c r="C1480" s="77" t="s">
        <v>29</v>
      </c>
      <c r="D1480" s="77" t="s">
        <v>29</v>
      </c>
      <c r="E1480" s="77">
        <v>2019</v>
      </c>
      <c r="F1480" s="77">
        <v>33.425505600000001</v>
      </c>
      <c r="G1480" s="77">
        <v>-111.94001249999999</v>
      </c>
      <c r="H1480" s="77">
        <v>0</v>
      </c>
      <c r="I1480" s="77" t="s">
        <v>1479</v>
      </c>
      <c r="J1480" s="77">
        <v>38.626803899999999</v>
      </c>
      <c r="K1480" s="77">
        <v>-90.199409700000004</v>
      </c>
      <c r="L1480" s="77">
        <v>4066.5243013510899</v>
      </c>
      <c r="M1480" s="77">
        <v>0.73271286799322199</v>
      </c>
      <c r="N1480" s="77">
        <v>0</v>
      </c>
      <c r="O1480" s="77">
        <v>487.982916162131</v>
      </c>
      <c r="P1480" s="87" cm="1">
        <f t="array" ref="P1480">IF($X1480="Non-local",VLOOKUP($E1480,$AI$64:$AW$68,COLUMN($AW:$AW)-COLUMN($AH:$AH),FALSE),IF($X1480="Unknown",VLOOKUP($E1480,$AI$71:$AW$75,COLUMN($AW:$AW)-COLUMN($AH:$AH),FALSE),0))</f>
        <v>244</v>
      </c>
      <c r="Q1480" s="87" cm="1">
        <f t="array" ref="Q1480">IF($X1480="Non-local",VLOOKUP($E1480,$AI$40:$AW$44,COLUMN($AW:$AW)-COLUMN($AH:$AH),FALSE),IF($X1480="Unknown",VLOOKUP($E1480,$AI$47:$AW$51,COLUMN($AW:$AW)-COLUMN($AH:$AH),FALSE),0))</f>
        <v>485.37900000000008</v>
      </c>
      <c r="R1480" s="87" cm="1">
        <f t="array" ref="R1480">IF($X1480="Non-local",VLOOKUP($E1480,$AI$88:$AW$92,COLUMN($AW:$AW)-COLUMN($AH:$AH),FALSE),IF($X1480="Unknown",VLOOKUP($E1480,$AI$95:$AW$99,COLUMN($AW:$AW)-COLUMN($AH:$AH),FALSE),0))</f>
        <v>0.16197839056517743</v>
      </c>
      <c r="S1480" s="87" cm="1">
        <f t="array" ref="S1480">VLOOKUP($E1480,$AI$111:$AW$115,COLUMN($AW:$AW)-COLUMN($AH:$AH),FALSE)</f>
        <v>431.69321999999994</v>
      </c>
      <c r="T1480" s="104">
        <f t="shared" si="397"/>
        <v>0.89469125855839948</v>
      </c>
      <c r="U1480" s="104">
        <f t="shared" si="398"/>
        <v>1649.055136162131</v>
      </c>
      <c r="V1480" s="87" cm="1">
        <f t="array" ref="V1480">VLOOKUP($E1480,$AI$118:$AW$122,COLUMN($AW:$AW)-COLUMN($AH:$AH),FALSE)</f>
        <v>0</v>
      </c>
      <c r="W1480" s="87" t="str">
        <f t="shared" si="402"/>
        <v>Domestic</v>
      </c>
      <c r="X1480" s="87" t="str">
        <f t="shared" si="403"/>
        <v>Non-local</v>
      </c>
      <c r="Y1480" s="104"/>
      <c r="Z1480" s="87" t="str">
        <f t="shared" si="399"/>
        <v>USA</v>
      </c>
      <c r="AA1480" s="87" t="str">
        <f t="shared" si="400"/>
        <v>USA</v>
      </c>
      <c r="AB1480" s="82" cm="1">
        <f t="array" ref="AB1480">VLOOKUP(B1480,'GDP per Capita'!$T$2:$V$4235,COLUMN('GDP per Capita'!$V:$V)-COLUMN('GDP per Capita'!$S:$S),FALSE)</f>
        <v>63809.64</v>
      </c>
      <c r="AC1480" s="82">
        <f t="shared" si="404"/>
        <v>63809.64</v>
      </c>
      <c r="AD1480" s="82">
        <f t="shared" si="405"/>
        <v>63809.64</v>
      </c>
      <c r="AE1480" s="88">
        <f t="shared" si="401"/>
        <v>2.5843354329567303E-2</v>
      </c>
    </row>
    <row r="1481" spans="1:31">
      <c r="A1481" s="77" t="s">
        <v>898</v>
      </c>
      <c r="B1481" s="77">
        <v>1480</v>
      </c>
      <c r="C1481" s="77" t="s">
        <v>29</v>
      </c>
      <c r="D1481" s="77" t="s">
        <v>29</v>
      </c>
      <c r="E1481" s="77">
        <v>2019</v>
      </c>
      <c r="F1481" s="77">
        <v>41.875561599999997</v>
      </c>
      <c r="G1481" s="77">
        <v>-87.6244212</v>
      </c>
      <c r="H1481" s="77">
        <v>0</v>
      </c>
      <c r="I1481" s="77" t="s">
        <v>1479</v>
      </c>
      <c r="J1481" s="77">
        <v>38.626803899999999</v>
      </c>
      <c r="K1481" s="77">
        <v>-90.199409700000004</v>
      </c>
      <c r="L1481" s="77">
        <v>844.29870069277297</v>
      </c>
      <c r="M1481" s="77">
        <v>0.27311693325022002</v>
      </c>
      <c r="N1481" s="77">
        <v>0</v>
      </c>
      <c r="O1481" s="77">
        <v>162.105350533012</v>
      </c>
      <c r="P1481" s="87" cm="1">
        <f t="array" ref="P1481">IF($X1481="Non-local",VLOOKUP($E1481,$AI$64:$AW$68,COLUMN($AW:$AW)-COLUMN($AH:$AH),FALSE),IF($X1481="Unknown",VLOOKUP($E1481,$AI$71:$AW$75,COLUMN($AW:$AW)-COLUMN($AH:$AH),FALSE),0))</f>
        <v>244</v>
      </c>
      <c r="Q1481" s="87" cm="1">
        <f t="array" ref="Q1481">IF($X1481="Non-local",VLOOKUP($E1481,$AI$40:$AW$44,COLUMN($AW:$AW)-COLUMN($AH:$AH),FALSE),IF($X1481="Unknown",VLOOKUP($E1481,$AI$47:$AW$51,COLUMN($AW:$AW)-COLUMN($AH:$AH),FALSE),0))</f>
        <v>485.37900000000008</v>
      </c>
      <c r="R1481" s="87" cm="1">
        <f t="array" ref="R1481">IF($X1481="Non-local",VLOOKUP($E1481,$AI$88:$AW$92,COLUMN($AW:$AW)-COLUMN($AH:$AH),FALSE),IF($X1481="Unknown",VLOOKUP($E1481,$AI$95:$AW$99,COLUMN($AW:$AW)-COLUMN($AH:$AH),FALSE),0))</f>
        <v>0.16197839056517743</v>
      </c>
      <c r="S1481" s="87" cm="1">
        <f t="array" ref="S1481">VLOOKUP($E1481,$AI$111:$AW$115,COLUMN($AW:$AW)-COLUMN($AH:$AH),FALSE)</f>
        <v>431.69321999999994</v>
      </c>
      <c r="T1481" s="104">
        <f t="shared" si="397"/>
        <v>0.43509532381539745</v>
      </c>
      <c r="U1481" s="104">
        <f t="shared" si="398"/>
        <v>1323.1775705330119</v>
      </c>
      <c r="V1481" s="87" cm="1">
        <f t="array" ref="V1481">VLOOKUP($E1481,$AI$118:$AW$122,COLUMN($AW:$AW)-COLUMN($AH:$AH),FALSE)</f>
        <v>0</v>
      </c>
      <c r="W1481" s="87" t="str">
        <f t="shared" si="402"/>
        <v>Domestic</v>
      </c>
      <c r="X1481" s="87" t="str">
        <f t="shared" si="403"/>
        <v>Non-local</v>
      </c>
      <c r="Y1481" s="104"/>
      <c r="Z1481" s="87" t="str">
        <f t="shared" si="399"/>
        <v>USA</v>
      </c>
      <c r="AA1481" s="87" t="str">
        <f t="shared" si="400"/>
        <v>USA</v>
      </c>
      <c r="AB1481" s="82" cm="1">
        <f t="array" ref="AB1481">VLOOKUP(B1481,'GDP per Capita'!$T$2:$V$4235,COLUMN('GDP per Capita'!$V:$V)-COLUMN('GDP per Capita'!$S:$S),FALSE)</f>
        <v>63809.64</v>
      </c>
      <c r="AC1481" s="82">
        <f t="shared" si="404"/>
        <v>63809.64</v>
      </c>
      <c r="AD1481" s="82">
        <f t="shared" si="405"/>
        <v>63809.64</v>
      </c>
      <c r="AE1481" s="88">
        <f t="shared" si="401"/>
        <v>2.0736327152652983E-2</v>
      </c>
    </row>
    <row r="1482" spans="1:31">
      <c r="A1482" s="77" t="s">
        <v>1499</v>
      </c>
      <c r="B1482" s="77">
        <v>1481</v>
      </c>
      <c r="C1482" s="77" t="s">
        <v>29</v>
      </c>
      <c r="D1482" s="77" t="s">
        <v>29</v>
      </c>
      <c r="E1482" s="77">
        <v>2019</v>
      </c>
      <c r="F1482" s="77">
        <v>33.8455911</v>
      </c>
      <c r="G1482" s="77">
        <v>-118.388676599999</v>
      </c>
      <c r="H1482" s="77">
        <v>0</v>
      </c>
      <c r="I1482" s="77" t="s">
        <v>1479</v>
      </c>
      <c r="J1482" s="77">
        <v>38.626803899999999</v>
      </c>
      <c r="K1482" s="77">
        <v>-90.199409700000004</v>
      </c>
      <c r="L1482" s="77">
        <v>5145.6251679376401</v>
      </c>
      <c r="M1482" s="77">
        <v>0.89627462745647002</v>
      </c>
      <c r="N1482" s="77">
        <v>0</v>
      </c>
      <c r="O1482" s="77">
        <v>617.475020152517</v>
      </c>
      <c r="P1482" s="87" cm="1">
        <f t="array" ref="P1482">IF($X1482="Non-local",VLOOKUP($E1482,$AI$64:$AW$68,COLUMN($AW:$AW)-COLUMN($AH:$AH),FALSE),IF($X1482="Unknown",VLOOKUP($E1482,$AI$71:$AW$75,COLUMN($AW:$AW)-COLUMN($AH:$AH),FALSE),0))</f>
        <v>244</v>
      </c>
      <c r="Q1482" s="87" cm="1">
        <f t="array" ref="Q1482">IF($X1482="Non-local",VLOOKUP($E1482,$AI$40:$AW$44,COLUMN($AW:$AW)-COLUMN($AH:$AH),FALSE),IF($X1482="Unknown",VLOOKUP($E1482,$AI$47:$AW$51,COLUMN($AW:$AW)-COLUMN($AH:$AH),FALSE),0))</f>
        <v>485.37900000000008</v>
      </c>
      <c r="R1482" s="87" cm="1">
        <f t="array" ref="R1482">IF($X1482="Non-local",VLOOKUP($E1482,$AI$88:$AW$92,COLUMN($AW:$AW)-COLUMN($AH:$AH),FALSE),IF($X1482="Unknown",VLOOKUP($E1482,$AI$95:$AW$99,COLUMN($AW:$AW)-COLUMN($AH:$AH),FALSE),0))</f>
        <v>0.16197839056517743</v>
      </c>
      <c r="S1482" s="87" cm="1">
        <f t="array" ref="S1482">VLOOKUP($E1482,$AI$111:$AW$115,COLUMN($AW:$AW)-COLUMN($AH:$AH),FALSE)</f>
        <v>431.69321999999994</v>
      </c>
      <c r="T1482" s="104">
        <f t="shared" si="397"/>
        <v>1.0582530180216474</v>
      </c>
      <c r="U1482" s="104">
        <f t="shared" si="398"/>
        <v>1778.5472401525169</v>
      </c>
      <c r="V1482" s="87" cm="1">
        <f t="array" ref="V1482">VLOOKUP($E1482,$AI$118:$AW$122,COLUMN($AW:$AW)-COLUMN($AH:$AH),FALSE)</f>
        <v>0</v>
      </c>
      <c r="W1482" s="87" t="str">
        <f t="shared" si="402"/>
        <v>Domestic</v>
      </c>
      <c r="X1482" s="87" t="str">
        <f t="shared" si="403"/>
        <v>Non-local</v>
      </c>
      <c r="Y1482" s="104"/>
      <c r="Z1482" s="87" t="str">
        <f t="shared" si="399"/>
        <v>USA</v>
      </c>
      <c r="AA1482" s="87" t="str">
        <f t="shared" si="400"/>
        <v>USA</v>
      </c>
      <c r="AB1482" s="82" cm="1">
        <f t="array" ref="AB1482">VLOOKUP(B1482,'GDP per Capita'!$T$2:$V$4235,COLUMN('GDP per Capita'!$V:$V)-COLUMN('GDP per Capita'!$S:$S),FALSE)</f>
        <v>63809.64</v>
      </c>
      <c r="AC1482" s="82">
        <f t="shared" si="404"/>
        <v>63809.64</v>
      </c>
      <c r="AD1482" s="82">
        <f t="shared" si="405"/>
        <v>63809.64</v>
      </c>
      <c r="AE1482" s="88">
        <f t="shared" si="401"/>
        <v>2.7872704502838706E-2</v>
      </c>
    </row>
    <row r="1483" spans="1:31">
      <c r="A1483" s="77" t="s">
        <v>956</v>
      </c>
      <c r="B1483" s="77">
        <v>1482</v>
      </c>
      <c r="C1483" s="77" t="s">
        <v>29</v>
      </c>
      <c r="D1483" s="77" t="s">
        <v>29</v>
      </c>
      <c r="E1483" s="77">
        <v>2019</v>
      </c>
      <c r="F1483" s="77">
        <v>38.626417799999999</v>
      </c>
      <c r="G1483" s="77">
        <v>-90.199837799999997</v>
      </c>
      <c r="H1483" s="77">
        <v>1</v>
      </c>
      <c r="I1483" s="77" t="s">
        <v>1479</v>
      </c>
      <c r="J1483" s="77">
        <v>38.626803899999999</v>
      </c>
      <c r="K1483" s="77">
        <v>-90.199409700000004</v>
      </c>
      <c r="L1483" s="77">
        <v>0.113599056080186</v>
      </c>
      <c r="M1483" s="77">
        <v>0</v>
      </c>
      <c r="N1483" s="77">
        <v>0</v>
      </c>
      <c r="O1483" s="77">
        <v>0</v>
      </c>
      <c r="P1483" s="87" cm="1">
        <f t="array" ref="P1483">IF($X1483="Non-local",VLOOKUP($E1483,$AI$64:$AW$68,COLUMN($AW:$AW)-COLUMN($AH:$AH),FALSE),IF($X1483="Unknown",VLOOKUP($E1483,$AI$71:$AW$75,COLUMN($AW:$AW)-COLUMN($AH:$AH),FALSE),0))</f>
        <v>0</v>
      </c>
      <c r="Q1483" s="87" cm="1">
        <f t="array" ref="Q1483">IF($X1483="Non-local",VLOOKUP($E1483,$AI$40:$AW$44,COLUMN($AW:$AW)-COLUMN($AH:$AH),FALSE),IF($X1483="Unknown",VLOOKUP($E1483,$AI$47:$AW$51,COLUMN($AW:$AW)-COLUMN($AH:$AH),FALSE),0))</f>
        <v>0</v>
      </c>
      <c r="R1483" s="87" cm="1">
        <f t="array" ref="R1483">IF($X1483="Non-local",VLOOKUP($E1483,$AI$88:$AW$92,COLUMN($AW:$AW)-COLUMN($AH:$AH),FALSE),IF($X1483="Unknown",VLOOKUP($E1483,$AI$95:$AW$99,COLUMN($AW:$AW)-COLUMN($AH:$AH),FALSE),0))</f>
        <v>0</v>
      </c>
      <c r="S1483" s="87" cm="1">
        <f t="array" ref="S1483">VLOOKUP($E1483,$AI$111:$AW$115,COLUMN($AW:$AW)-COLUMN($AH:$AH),FALSE)</f>
        <v>431.69321999999994</v>
      </c>
      <c r="T1483" s="104">
        <f t="shared" si="397"/>
        <v>0</v>
      </c>
      <c r="U1483" s="104">
        <f t="shared" si="398"/>
        <v>431.69321999999994</v>
      </c>
      <c r="V1483" s="87" cm="1">
        <f t="array" ref="V1483">VLOOKUP($E1483,$AI$118:$AW$122,COLUMN($AW:$AW)-COLUMN($AH:$AH),FALSE)</f>
        <v>0</v>
      </c>
      <c r="W1483" s="87" t="str">
        <f t="shared" si="402"/>
        <v>Domestic</v>
      </c>
      <c r="X1483" s="87" t="str">
        <f t="shared" si="403"/>
        <v>Local</v>
      </c>
      <c r="Y1483" s="104"/>
      <c r="Z1483" s="87" t="str">
        <f t="shared" si="399"/>
        <v>USA</v>
      </c>
      <c r="AA1483" s="87" t="str">
        <f t="shared" si="400"/>
        <v>USA</v>
      </c>
      <c r="AB1483" s="82" cm="1">
        <f t="array" ref="AB1483">VLOOKUP(B1483,'GDP per Capita'!$T$2:$V$4235,COLUMN('GDP per Capita'!$V:$V)-COLUMN('GDP per Capita'!$S:$S),FALSE)</f>
        <v>63809.64</v>
      </c>
      <c r="AC1483" s="82">
        <f t="shared" si="404"/>
        <v>63809.64</v>
      </c>
      <c r="AD1483" s="82">
        <f t="shared" si="405"/>
        <v>63809.64</v>
      </c>
      <c r="AE1483" s="88">
        <f t="shared" si="401"/>
        <v>6.7653291885050593E-3</v>
      </c>
    </row>
    <row r="1484" spans="1:31">
      <c r="A1484" s="77" t="s">
        <v>34</v>
      </c>
      <c r="B1484" s="77">
        <v>1483</v>
      </c>
      <c r="C1484" s="77" t="s">
        <v>34</v>
      </c>
      <c r="D1484" s="77" t="s">
        <v>34</v>
      </c>
      <c r="E1484" s="77">
        <v>2019</v>
      </c>
      <c r="F1484" s="77">
        <v>0</v>
      </c>
      <c r="G1484" s="77">
        <v>0</v>
      </c>
      <c r="H1484" s="77">
        <v>0</v>
      </c>
      <c r="I1484" s="77" t="s">
        <v>1479</v>
      </c>
      <c r="J1484" s="77">
        <v>38.626803899999999</v>
      </c>
      <c r="K1484" s="77">
        <v>-90.199409700000004</v>
      </c>
      <c r="L1484" s="77">
        <v>3701.00063761927</v>
      </c>
      <c r="M1484" s="77">
        <v>0.67333559908097096</v>
      </c>
      <c r="N1484" s="77">
        <v>1</v>
      </c>
      <c r="O1484" s="77">
        <v>710.59212242290005</v>
      </c>
      <c r="P1484" s="87" cm="1">
        <f t="array" ref="P1484">IF($X1484="Non-local",VLOOKUP($E1484,$AI$64:$AW$68,COLUMN($AW:$AW)-COLUMN($AH:$AH),FALSE),IF($X1484="Unknown",VLOOKUP($E1484,$AI$71:$AW$75,COLUMN($AW:$AW)-COLUMN($AH:$AH),FALSE),0))</f>
        <v>235.51304347826087</v>
      </c>
      <c r="Q1484" s="87" cm="1">
        <f t="array" ref="Q1484">IF($X1484="Non-local",VLOOKUP($E1484,$AI$40:$AW$44,COLUMN($AW:$AW)-COLUMN($AH:$AH),FALSE),IF($X1484="Unknown",VLOOKUP($E1484,$AI$47:$AW$51,COLUMN($AW:$AW)-COLUMN($AH:$AH),FALSE),0))</f>
        <v>468.49625217391309</v>
      </c>
      <c r="R1484" s="87" cm="1">
        <f t="array" ref="R1484">IF($X1484="Non-local",VLOOKUP($E1484,$AI$88:$AW$92,COLUMN($AW:$AW)-COLUMN($AH:$AH),FALSE),IF($X1484="Unknown",VLOOKUP($E1484,$AI$95:$AW$99,COLUMN($AW:$AW)-COLUMN($AH:$AH),FALSE),0))</f>
        <v>0.15634435958899737</v>
      </c>
      <c r="S1484" s="87" cm="1">
        <f t="array" ref="S1484">VLOOKUP($E1484,$AI$111:$AW$115,COLUMN($AW:$AW)-COLUMN($AH:$AH),FALSE)</f>
        <v>431.69321999999994</v>
      </c>
      <c r="T1484" s="104">
        <f t="shared" si="397"/>
        <v>0.82967995866996835</v>
      </c>
      <c r="U1484" s="104">
        <f t="shared" si="398"/>
        <v>1846.2946380750739</v>
      </c>
      <c r="V1484" s="87" cm="1">
        <f t="array" ref="V1484">VLOOKUP($E1484,$AI$118:$AW$122,COLUMN($AW:$AW)-COLUMN($AH:$AH),FALSE)</f>
        <v>0</v>
      </c>
      <c r="W1484" s="87" t="str">
        <f t="shared" si="402"/>
        <v>Unknown</v>
      </c>
      <c r="X1484" s="87" t="str">
        <f t="shared" si="403"/>
        <v>Unknown</v>
      </c>
      <c r="Y1484" s="104"/>
      <c r="Z1484" s="87" t="str">
        <f t="shared" si="399"/>
        <v>Unknown</v>
      </c>
      <c r="AA1484" s="87" t="str">
        <f t="shared" si="400"/>
        <v>Unknown</v>
      </c>
      <c r="AB1484" s="82" t="e" cm="1">
        <f t="array" ref="AB1484">VLOOKUP(B1484,'GDP per Capita'!$T$2:$V$4235,COLUMN('GDP per Capita'!$V:$V)-COLUMN('GDP per Capita'!$S:$S),FALSE)</f>
        <v>#N/A</v>
      </c>
      <c r="AC1484" s="82" t="str">
        <f t="shared" si="404"/>
        <v/>
      </c>
      <c r="AD1484" s="82">
        <f t="shared" si="405"/>
        <v>61228.93767638311</v>
      </c>
      <c r="AE1484" s="88">
        <f t="shared" si="401"/>
        <v>3.0153955109157748E-2</v>
      </c>
    </row>
    <row r="1485" spans="1:31">
      <c r="A1485" s="77" t="s">
        <v>1500</v>
      </c>
      <c r="B1485" s="77">
        <v>1484</v>
      </c>
      <c r="C1485" s="77" t="s">
        <v>29</v>
      </c>
      <c r="D1485" s="77" t="s">
        <v>29</v>
      </c>
      <c r="E1485" s="77">
        <v>2019</v>
      </c>
      <c r="F1485" s="77">
        <v>46.7729322</v>
      </c>
      <c r="G1485" s="77">
        <v>-92.125121800000002</v>
      </c>
      <c r="H1485" s="77">
        <v>0</v>
      </c>
      <c r="I1485" s="77" t="s">
        <v>1479</v>
      </c>
      <c r="J1485" s="77">
        <v>38.626803899999999</v>
      </c>
      <c r="K1485" s="77">
        <v>-90.199409700000004</v>
      </c>
      <c r="L1485" s="77">
        <v>1838.5925609666101</v>
      </c>
      <c r="M1485" s="77">
        <v>0.40440824268990699</v>
      </c>
      <c r="N1485" s="77">
        <v>0</v>
      </c>
      <c r="O1485" s="77">
        <v>353.009771705589</v>
      </c>
      <c r="P1485" s="87" cm="1">
        <f t="array" ref="P1485">IF($X1485="Non-local",VLOOKUP($E1485,$AI$64:$AW$68,COLUMN($AW:$AW)-COLUMN($AH:$AH),FALSE),IF($X1485="Unknown",VLOOKUP($E1485,$AI$71:$AW$75,COLUMN($AW:$AW)-COLUMN($AH:$AH),FALSE),0))</f>
        <v>244</v>
      </c>
      <c r="Q1485" s="87" cm="1">
        <f t="array" ref="Q1485">IF($X1485="Non-local",VLOOKUP($E1485,$AI$40:$AW$44,COLUMN($AW:$AW)-COLUMN($AH:$AH),FALSE),IF($X1485="Unknown",VLOOKUP($E1485,$AI$47:$AW$51,COLUMN($AW:$AW)-COLUMN($AH:$AH),FALSE),0))</f>
        <v>485.37900000000008</v>
      </c>
      <c r="R1485" s="87" cm="1">
        <f t="array" ref="R1485">IF($X1485="Non-local",VLOOKUP($E1485,$AI$88:$AW$92,COLUMN($AW:$AW)-COLUMN($AH:$AH),FALSE),IF($X1485="Unknown",VLOOKUP($E1485,$AI$95:$AW$99,COLUMN($AW:$AW)-COLUMN($AH:$AH),FALSE),0))</f>
        <v>0.16197839056517743</v>
      </c>
      <c r="S1485" s="87" cm="1">
        <f t="array" ref="S1485">VLOOKUP($E1485,$AI$111:$AW$115,COLUMN($AW:$AW)-COLUMN($AH:$AH),FALSE)</f>
        <v>431.69321999999994</v>
      </c>
      <c r="T1485" s="104">
        <f t="shared" si="397"/>
        <v>0.56638663325508443</v>
      </c>
      <c r="U1485" s="104">
        <f t="shared" si="398"/>
        <v>1514.081991705589</v>
      </c>
      <c r="V1485" s="87" cm="1">
        <f t="array" ref="V1485">VLOOKUP($E1485,$AI$118:$AW$122,COLUMN($AW:$AW)-COLUMN($AH:$AH),FALSE)</f>
        <v>0</v>
      </c>
      <c r="W1485" s="87" t="str">
        <f t="shared" si="402"/>
        <v>Domestic</v>
      </c>
      <c r="X1485" s="87" t="str">
        <f t="shared" si="403"/>
        <v>Non-local</v>
      </c>
      <c r="Y1485" s="104"/>
      <c r="Z1485" s="87" t="str">
        <f t="shared" si="399"/>
        <v>USA</v>
      </c>
      <c r="AA1485" s="87" t="str">
        <f t="shared" si="400"/>
        <v>USA</v>
      </c>
      <c r="AB1485" s="82" cm="1">
        <f t="array" ref="AB1485">VLOOKUP(B1485,'GDP per Capita'!$T$2:$V$4235,COLUMN('GDP per Capita'!$V:$V)-COLUMN('GDP per Capita'!$S:$S),FALSE)</f>
        <v>63809.64</v>
      </c>
      <c r="AC1485" s="82">
        <f t="shared" si="404"/>
        <v>63809.64</v>
      </c>
      <c r="AD1485" s="82">
        <f t="shared" si="405"/>
        <v>63809.64</v>
      </c>
      <c r="AE1485" s="88">
        <f t="shared" si="401"/>
        <v>2.3728107409877082E-2</v>
      </c>
    </row>
    <row r="1486" spans="1:31">
      <c r="A1486" s="77" t="s">
        <v>1148</v>
      </c>
      <c r="B1486" s="77">
        <v>1485</v>
      </c>
      <c r="C1486" s="77" t="s">
        <v>29</v>
      </c>
      <c r="D1486" s="77" t="s">
        <v>29</v>
      </c>
      <c r="E1486" s="77">
        <v>2019</v>
      </c>
      <c r="F1486" s="77">
        <v>29.424600199999901</v>
      </c>
      <c r="G1486" s="77">
        <v>-98.495140500000005</v>
      </c>
      <c r="H1486" s="77">
        <v>0</v>
      </c>
      <c r="I1486" s="77" t="s">
        <v>1479</v>
      </c>
      <c r="J1486" s="77">
        <v>38.626803899999999</v>
      </c>
      <c r="K1486" s="77">
        <v>-90.199409700000004</v>
      </c>
      <c r="L1486" s="77">
        <v>2552.0150003716099</v>
      </c>
      <c r="M1486" s="77">
        <v>0.498611948450839</v>
      </c>
      <c r="N1486" s="77">
        <v>0</v>
      </c>
      <c r="O1486" s="77">
        <v>489.98688007134899</v>
      </c>
      <c r="P1486" s="87" cm="1">
        <f t="array" ref="P1486">IF($X1486="Non-local",VLOOKUP($E1486,$AI$64:$AW$68,COLUMN($AW:$AW)-COLUMN($AH:$AH),FALSE),IF($X1486="Unknown",VLOOKUP($E1486,$AI$71:$AW$75,COLUMN($AW:$AW)-COLUMN($AH:$AH),FALSE),0))</f>
        <v>244</v>
      </c>
      <c r="Q1486" s="87" cm="1">
        <f t="array" ref="Q1486">IF($X1486="Non-local",VLOOKUP($E1486,$AI$40:$AW$44,COLUMN($AW:$AW)-COLUMN($AH:$AH),FALSE),IF($X1486="Unknown",VLOOKUP($E1486,$AI$47:$AW$51,COLUMN($AW:$AW)-COLUMN($AH:$AH),FALSE),0))</f>
        <v>485.37900000000008</v>
      </c>
      <c r="R1486" s="87" cm="1">
        <f t="array" ref="R1486">IF($X1486="Non-local",VLOOKUP($E1486,$AI$88:$AW$92,COLUMN($AW:$AW)-COLUMN($AH:$AH),FALSE),IF($X1486="Unknown",VLOOKUP($E1486,$AI$95:$AW$99,COLUMN($AW:$AW)-COLUMN($AH:$AH),FALSE),0))</f>
        <v>0.16197839056517743</v>
      </c>
      <c r="S1486" s="87" cm="1">
        <f t="array" ref="S1486">VLOOKUP($E1486,$AI$111:$AW$115,COLUMN($AW:$AW)-COLUMN($AH:$AH),FALSE)</f>
        <v>431.69321999999994</v>
      </c>
      <c r="T1486" s="104">
        <f t="shared" si="397"/>
        <v>0.66059033901601638</v>
      </c>
      <c r="U1486" s="104">
        <f t="shared" si="398"/>
        <v>1651.0591000713489</v>
      </c>
      <c r="V1486" s="87" cm="1">
        <f t="array" ref="V1486">VLOOKUP($E1486,$AI$118:$AW$122,COLUMN($AW:$AW)-COLUMN($AH:$AH),FALSE)</f>
        <v>0</v>
      </c>
      <c r="W1486" s="87" t="str">
        <f t="shared" si="402"/>
        <v>Domestic</v>
      </c>
      <c r="X1486" s="87" t="str">
        <f t="shared" si="403"/>
        <v>Non-local</v>
      </c>
      <c r="Y1486" s="104"/>
      <c r="Z1486" s="87" t="str">
        <f t="shared" si="399"/>
        <v>USA</v>
      </c>
      <c r="AA1486" s="87" t="str">
        <f t="shared" si="400"/>
        <v>USA</v>
      </c>
      <c r="AB1486" s="82" cm="1">
        <f t="array" ref="AB1486">VLOOKUP(B1486,'GDP per Capita'!$T$2:$V$4235,COLUMN('GDP per Capita'!$V:$V)-COLUMN('GDP per Capita'!$S:$S),FALSE)</f>
        <v>63809.64</v>
      </c>
      <c r="AC1486" s="82">
        <f t="shared" si="404"/>
        <v>63809.64</v>
      </c>
      <c r="AD1486" s="82">
        <f t="shared" si="405"/>
        <v>63809.64</v>
      </c>
      <c r="AE1486" s="88">
        <f t="shared" si="401"/>
        <v>2.5874759676928892E-2</v>
      </c>
    </row>
    <row r="1487" spans="1:31">
      <c r="A1487" s="77" t="s">
        <v>884</v>
      </c>
      <c r="B1487" s="77">
        <v>1486</v>
      </c>
      <c r="C1487" s="77" t="s">
        <v>29</v>
      </c>
      <c r="D1487" s="77" t="s">
        <v>29</v>
      </c>
      <c r="E1487" s="77">
        <v>2019</v>
      </c>
      <c r="F1487" s="77">
        <v>38.894985499999997</v>
      </c>
      <c r="G1487" s="77">
        <v>-77.036570799999893</v>
      </c>
      <c r="H1487" s="77">
        <v>0</v>
      </c>
      <c r="I1487" s="77" t="s">
        <v>1479</v>
      </c>
      <c r="J1487" s="77">
        <v>38.626803899999999</v>
      </c>
      <c r="K1487" s="77">
        <v>-90.199409700000004</v>
      </c>
      <c r="L1487" s="77">
        <v>2281.3966937476498</v>
      </c>
      <c r="M1487" s="77">
        <v>0.46287821493947501</v>
      </c>
      <c r="N1487" s="77">
        <v>0</v>
      </c>
      <c r="O1487" s="77">
        <v>438.02816519954899</v>
      </c>
      <c r="P1487" s="87" cm="1">
        <f t="array" ref="P1487">IF($X1487="Non-local",VLOOKUP($E1487,$AI$64:$AW$68,COLUMN($AW:$AW)-COLUMN($AH:$AH),FALSE),IF($X1487="Unknown",VLOOKUP($E1487,$AI$71:$AW$75,COLUMN($AW:$AW)-COLUMN($AH:$AH),FALSE),0))</f>
        <v>244</v>
      </c>
      <c r="Q1487" s="87" cm="1">
        <f t="array" ref="Q1487">IF($X1487="Non-local",VLOOKUP($E1487,$AI$40:$AW$44,COLUMN($AW:$AW)-COLUMN($AH:$AH),FALSE),IF($X1487="Unknown",VLOOKUP($E1487,$AI$47:$AW$51,COLUMN($AW:$AW)-COLUMN($AH:$AH),FALSE),0))</f>
        <v>485.37900000000008</v>
      </c>
      <c r="R1487" s="87" cm="1">
        <f t="array" ref="R1487">IF($X1487="Non-local",VLOOKUP($E1487,$AI$88:$AW$92,COLUMN($AW:$AW)-COLUMN($AH:$AH),FALSE),IF($X1487="Unknown",VLOOKUP($E1487,$AI$95:$AW$99,COLUMN($AW:$AW)-COLUMN($AH:$AH),FALSE),0))</f>
        <v>0.16197839056517743</v>
      </c>
      <c r="S1487" s="87" cm="1">
        <f t="array" ref="S1487">VLOOKUP($E1487,$AI$111:$AW$115,COLUMN($AW:$AW)-COLUMN($AH:$AH),FALSE)</f>
        <v>431.69321999999994</v>
      </c>
      <c r="T1487" s="104">
        <f t="shared" si="397"/>
        <v>0.6248566055046525</v>
      </c>
      <c r="U1487" s="104">
        <f t="shared" si="398"/>
        <v>1599.100385199549</v>
      </c>
      <c r="V1487" s="87" cm="1">
        <f t="array" ref="V1487">VLOOKUP($E1487,$AI$118:$AW$122,COLUMN($AW:$AW)-COLUMN($AH:$AH),FALSE)</f>
        <v>0</v>
      </c>
      <c r="W1487" s="87" t="str">
        <f t="shared" si="402"/>
        <v>Domestic</v>
      </c>
      <c r="X1487" s="87" t="str">
        <f t="shared" si="403"/>
        <v>Non-local</v>
      </c>
      <c r="Y1487" s="104"/>
      <c r="Z1487" s="87" t="str">
        <f t="shared" si="399"/>
        <v>USA</v>
      </c>
      <c r="AA1487" s="87" t="str">
        <f t="shared" si="400"/>
        <v>USA</v>
      </c>
      <c r="AB1487" s="82" cm="1">
        <f t="array" ref="AB1487">VLOOKUP(B1487,'GDP per Capita'!$T$2:$V$4235,COLUMN('GDP per Capita'!$V:$V)-COLUMN('GDP per Capita'!$S:$S),FALSE)</f>
        <v>63809.64</v>
      </c>
      <c r="AC1487" s="82">
        <f t="shared" si="404"/>
        <v>63809.64</v>
      </c>
      <c r="AD1487" s="82">
        <f t="shared" si="405"/>
        <v>63809.64</v>
      </c>
      <c r="AE1487" s="88">
        <f t="shared" si="401"/>
        <v>2.5060482792248148E-2</v>
      </c>
    </row>
    <row r="1488" spans="1:31">
      <c r="A1488" s="77" t="s">
        <v>1501</v>
      </c>
      <c r="B1488" s="77">
        <v>1487</v>
      </c>
      <c r="C1488" s="77" t="s">
        <v>584</v>
      </c>
      <c r="D1488" s="77" t="s">
        <v>28</v>
      </c>
      <c r="E1488" s="77">
        <v>2019</v>
      </c>
      <c r="F1488" s="77">
        <v>1.2146285999999999</v>
      </c>
      <c r="G1488" s="77">
        <v>-77.278251599999905</v>
      </c>
      <c r="H1488" s="77">
        <v>0</v>
      </c>
      <c r="I1488" s="77" t="s">
        <v>1479</v>
      </c>
      <c r="J1488" s="77">
        <v>38.626803899999999</v>
      </c>
      <c r="K1488" s="77">
        <v>-90.199409700000004</v>
      </c>
      <c r="L1488" s="77">
        <v>8726.4856695722192</v>
      </c>
      <c r="M1488" s="77">
        <v>1.3909067421250501</v>
      </c>
      <c r="N1488" s="77">
        <v>0</v>
      </c>
      <c r="O1488" s="77">
        <v>916.28099530508302</v>
      </c>
      <c r="P1488" s="87" cm="1">
        <f t="array" ref="P1488">IF($X1488="Non-local",VLOOKUP($E1488,$AI$64:$AW$68,COLUMN($AW:$AW)-COLUMN($AH:$AH),FALSE),IF($X1488="Unknown",VLOOKUP($E1488,$AI$71:$AW$75,COLUMN($AW:$AW)-COLUMN($AH:$AH),FALSE),0))</f>
        <v>244</v>
      </c>
      <c r="Q1488" s="87" cm="1">
        <f t="array" ref="Q1488">IF($X1488="Non-local",VLOOKUP($E1488,$AI$40:$AW$44,COLUMN($AW:$AW)-COLUMN($AH:$AH),FALSE),IF($X1488="Unknown",VLOOKUP($E1488,$AI$47:$AW$51,COLUMN($AW:$AW)-COLUMN($AH:$AH),FALSE),0))</f>
        <v>485.37900000000008</v>
      </c>
      <c r="R1488" s="87" cm="1">
        <f t="array" ref="R1488">IF($X1488="Non-local",VLOOKUP($E1488,$AI$88:$AW$92,COLUMN($AW:$AW)-COLUMN($AH:$AH),FALSE),IF($X1488="Unknown",VLOOKUP($E1488,$AI$95:$AW$99,COLUMN($AW:$AW)-COLUMN($AH:$AH),FALSE),0))</f>
        <v>0.16197839056517743</v>
      </c>
      <c r="S1488" s="87" cm="1">
        <f t="array" ref="S1488">VLOOKUP($E1488,$AI$111:$AW$115,COLUMN($AW:$AW)-COLUMN($AH:$AH),FALSE)</f>
        <v>431.69321999999994</v>
      </c>
      <c r="T1488" s="104">
        <f t="shared" si="397"/>
        <v>1.5528851326902275</v>
      </c>
      <c r="U1488" s="104">
        <f t="shared" si="398"/>
        <v>2077.3532153050833</v>
      </c>
      <c r="V1488" s="87" cm="1">
        <f t="array" ref="V1488">VLOOKUP($E1488,$AI$118:$AW$122,COLUMN($AW:$AW)-COLUMN($AH:$AH),FALSE)</f>
        <v>0</v>
      </c>
      <c r="W1488" s="87" t="str">
        <f t="shared" si="402"/>
        <v>International</v>
      </c>
      <c r="X1488" s="87" t="str">
        <f t="shared" si="403"/>
        <v>Non-local</v>
      </c>
      <c r="Y1488" s="104"/>
      <c r="Z1488" s="87" t="str">
        <f t="shared" si="399"/>
        <v>Colombia</v>
      </c>
      <c r="AA1488" s="87" t="str">
        <f t="shared" si="400"/>
        <v>Other Americas</v>
      </c>
      <c r="AB1488" s="82" cm="1">
        <f t="array" ref="AB1488">VLOOKUP(B1488,'GDP per Capita'!$T$2:$V$4235,COLUMN('GDP per Capita'!$V:$V)-COLUMN('GDP per Capita'!$S:$S),FALSE)</f>
        <v>6766.95</v>
      </c>
      <c r="AC1488" s="82">
        <f t="shared" si="404"/>
        <v>6766.95</v>
      </c>
      <c r="AD1488" s="82">
        <f t="shared" si="405"/>
        <v>6766.95</v>
      </c>
      <c r="AE1488" s="88">
        <f t="shared" si="401"/>
        <v>0.30698515805570947</v>
      </c>
    </row>
    <row r="1489" spans="1:31">
      <c r="A1489" s="77" t="s">
        <v>1410</v>
      </c>
      <c r="B1489" s="77">
        <v>1488</v>
      </c>
      <c r="C1489" s="77" t="s">
        <v>29</v>
      </c>
      <c r="D1489" s="77" t="s">
        <v>29</v>
      </c>
      <c r="E1489" s="77">
        <v>2019</v>
      </c>
      <c r="F1489" s="77">
        <v>42.368565799999999</v>
      </c>
      <c r="G1489" s="77">
        <v>-72.505713999999998</v>
      </c>
      <c r="H1489" s="77">
        <v>0</v>
      </c>
      <c r="I1489" s="77" t="s">
        <v>1479</v>
      </c>
      <c r="J1489" s="77">
        <v>38.626803899999999</v>
      </c>
      <c r="K1489" s="77">
        <v>-90.199409700000004</v>
      </c>
      <c r="L1489" s="77">
        <v>3099.2880607454199</v>
      </c>
      <c r="M1489" s="77">
        <v>0.57873141455997301</v>
      </c>
      <c r="N1489" s="77">
        <v>0</v>
      </c>
      <c r="O1489" s="77">
        <v>595.06330766312101</v>
      </c>
      <c r="P1489" s="87" cm="1">
        <f t="array" ref="P1489">IF($X1489="Non-local",VLOOKUP($E1489,$AI$64:$AW$68,COLUMN($AW:$AW)-COLUMN($AH:$AH),FALSE),IF($X1489="Unknown",VLOOKUP($E1489,$AI$71:$AW$75,COLUMN($AW:$AW)-COLUMN($AH:$AH),FALSE),0))</f>
        <v>244</v>
      </c>
      <c r="Q1489" s="87" cm="1">
        <f t="array" ref="Q1489">IF($X1489="Non-local",VLOOKUP($E1489,$AI$40:$AW$44,COLUMN($AW:$AW)-COLUMN($AH:$AH),FALSE),IF($X1489="Unknown",VLOOKUP($E1489,$AI$47:$AW$51,COLUMN($AW:$AW)-COLUMN($AH:$AH),FALSE),0))</f>
        <v>485.37900000000008</v>
      </c>
      <c r="R1489" s="87" cm="1">
        <f t="array" ref="R1489">IF($X1489="Non-local",VLOOKUP($E1489,$AI$88:$AW$92,COLUMN($AW:$AW)-COLUMN($AH:$AH),FALSE),IF($X1489="Unknown",VLOOKUP($E1489,$AI$95:$AW$99,COLUMN($AW:$AW)-COLUMN($AH:$AH),FALSE),0))</f>
        <v>0.16197839056517743</v>
      </c>
      <c r="S1489" s="87" cm="1">
        <f t="array" ref="S1489">VLOOKUP($E1489,$AI$111:$AW$115,COLUMN($AW:$AW)-COLUMN($AH:$AH),FALSE)</f>
        <v>431.69321999999994</v>
      </c>
      <c r="T1489" s="104">
        <f t="shared" si="397"/>
        <v>0.74070980512515039</v>
      </c>
      <c r="U1489" s="104">
        <f t="shared" si="398"/>
        <v>1756.1355276631209</v>
      </c>
      <c r="V1489" s="87" cm="1">
        <f t="array" ref="V1489">VLOOKUP($E1489,$AI$118:$AW$122,COLUMN($AW:$AW)-COLUMN($AH:$AH),FALSE)</f>
        <v>0</v>
      </c>
      <c r="W1489" s="87" t="str">
        <f t="shared" si="402"/>
        <v>Domestic</v>
      </c>
      <c r="X1489" s="87" t="str">
        <f t="shared" si="403"/>
        <v>Non-local</v>
      </c>
      <c r="Y1489" s="104"/>
      <c r="Z1489" s="87" t="str">
        <f t="shared" si="399"/>
        <v>USA</v>
      </c>
      <c r="AA1489" s="87" t="str">
        <f t="shared" si="400"/>
        <v>USA</v>
      </c>
      <c r="AB1489" s="82" cm="1">
        <f t="array" ref="AB1489">VLOOKUP(B1489,'GDP per Capita'!$T$2:$V$4235,COLUMN('GDP per Capita'!$V:$V)-COLUMN('GDP per Capita'!$S:$S),FALSE)</f>
        <v>63809.64</v>
      </c>
      <c r="AC1489" s="82">
        <f t="shared" si="404"/>
        <v>63809.64</v>
      </c>
      <c r="AD1489" s="82">
        <f t="shared" si="405"/>
        <v>63809.64</v>
      </c>
      <c r="AE1489" s="88">
        <f t="shared" si="401"/>
        <v>2.7521476812329939E-2</v>
      </c>
    </row>
    <row r="1490" spans="1:31">
      <c r="A1490" s="77" t="s">
        <v>1091</v>
      </c>
      <c r="B1490" s="77">
        <v>1489</v>
      </c>
      <c r="C1490" s="77" t="s">
        <v>29</v>
      </c>
      <c r="D1490" s="77" t="s">
        <v>29</v>
      </c>
      <c r="E1490" s="77">
        <v>2019</v>
      </c>
      <c r="F1490" s="77">
        <v>38.896729000000001</v>
      </c>
      <c r="G1490" s="77">
        <v>-77.298664372195006</v>
      </c>
      <c r="H1490" s="77">
        <v>0</v>
      </c>
      <c r="I1490" s="77" t="s">
        <v>1479</v>
      </c>
      <c r="J1490" s="77">
        <v>38.626803899999999</v>
      </c>
      <c r="K1490" s="77">
        <v>-90.199409700000004</v>
      </c>
      <c r="L1490" s="77">
        <v>2236.0611010300599</v>
      </c>
      <c r="M1490" s="77">
        <v>0.45689188678244802</v>
      </c>
      <c r="N1490" s="77">
        <v>0</v>
      </c>
      <c r="O1490" s="77">
        <v>429.32373139777201</v>
      </c>
      <c r="P1490" s="87" cm="1">
        <f t="array" ref="P1490">IF($X1490="Non-local",VLOOKUP($E1490,$AI$64:$AW$68,COLUMN($AW:$AW)-COLUMN($AH:$AH),FALSE),IF($X1490="Unknown",VLOOKUP($E1490,$AI$71:$AW$75,COLUMN($AW:$AW)-COLUMN($AH:$AH),FALSE),0))</f>
        <v>244</v>
      </c>
      <c r="Q1490" s="87" cm="1">
        <f t="array" ref="Q1490">IF($X1490="Non-local",VLOOKUP($E1490,$AI$40:$AW$44,COLUMN($AW:$AW)-COLUMN($AH:$AH),FALSE),IF($X1490="Unknown",VLOOKUP($E1490,$AI$47:$AW$51,COLUMN($AW:$AW)-COLUMN($AH:$AH),FALSE),0))</f>
        <v>485.37900000000008</v>
      </c>
      <c r="R1490" s="87" cm="1">
        <f t="array" ref="R1490">IF($X1490="Non-local",VLOOKUP($E1490,$AI$88:$AW$92,COLUMN($AW:$AW)-COLUMN($AH:$AH),FALSE),IF($X1490="Unknown",VLOOKUP($E1490,$AI$95:$AW$99,COLUMN($AW:$AW)-COLUMN($AH:$AH),FALSE),0))</f>
        <v>0.16197839056517743</v>
      </c>
      <c r="S1490" s="87" cm="1">
        <f t="array" ref="S1490">VLOOKUP($E1490,$AI$111:$AW$115,COLUMN($AW:$AW)-COLUMN($AH:$AH),FALSE)</f>
        <v>431.69321999999994</v>
      </c>
      <c r="T1490" s="104">
        <f t="shared" si="397"/>
        <v>0.61887027734762545</v>
      </c>
      <c r="U1490" s="104">
        <f t="shared" si="398"/>
        <v>1590.395951397772</v>
      </c>
      <c r="V1490" s="87" cm="1">
        <f t="array" ref="V1490">VLOOKUP($E1490,$AI$118:$AW$122,COLUMN($AW:$AW)-COLUMN($AH:$AH),FALSE)</f>
        <v>0</v>
      </c>
      <c r="W1490" s="87" t="str">
        <f t="shared" si="402"/>
        <v>Domestic</v>
      </c>
      <c r="X1490" s="87" t="str">
        <f t="shared" si="403"/>
        <v>Non-local</v>
      </c>
      <c r="Y1490" s="104"/>
      <c r="Z1490" s="87" t="str">
        <f t="shared" si="399"/>
        <v>USA</v>
      </c>
      <c r="AA1490" s="87" t="str">
        <f t="shared" si="400"/>
        <v>USA</v>
      </c>
      <c r="AB1490" s="82" cm="1">
        <f t="array" ref="AB1490">VLOOKUP(B1490,'GDP per Capita'!$T$2:$V$4235,COLUMN('GDP per Capita'!$V:$V)-COLUMN('GDP per Capita'!$S:$S),FALSE)</f>
        <v>63809.64</v>
      </c>
      <c r="AC1490" s="82">
        <f t="shared" si="404"/>
        <v>63809.64</v>
      </c>
      <c r="AD1490" s="82">
        <f t="shared" si="405"/>
        <v>63809.64</v>
      </c>
      <c r="AE1490" s="88">
        <f t="shared" si="401"/>
        <v>2.4924070272105782E-2</v>
      </c>
    </row>
    <row r="1491" spans="1:31">
      <c r="A1491" s="77" t="s">
        <v>34</v>
      </c>
      <c r="B1491" s="77">
        <v>1490</v>
      </c>
      <c r="C1491" s="77" t="s">
        <v>34</v>
      </c>
      <c r="D1491" s="77" t="s">
        <v>34</v>
      </c>
      <c r="E1491" s="77">
        <v>2019</v>
      </c>
      <c r="F1491" s="77">
        <v>0</v>
      </c>
      <c r="G1491" s="77">
        <v>0</v>
      </c>
      <c r="H1491" s="77">
        <v>0</v>
      </c>
      <c r="I1491" s="77" t="s">
        <v>1479</v>
      </c>
      <c r="J1491" s="77">
        <v>38.626803899999999</v>
      </c>
      <c r="K1491" s="77">
        <v>-90.199409700000004</v>
      </c>
      <c r="L1491" s="77">
        <v>3701.00063761927</v>
      </c>
      <c r="M1491" s="77">
        <v>0.67333559908097096</v>
      </c>
      <c r="N1491" s="77">
        <v>1</v>
      </c>
      <c r="O1491" s="77">
        <v>710.59212242290005</v>
      </c>
      <c r="P1491" s="87" cm="1">
        <f t="array" ref="P1491">IF($X1491="Non-local",VLOOKUP($E1491,$AI$64:$AW$68,COLUMN($AW:$AW)-COLUMN($AH:$AH),FALSE),IF($X1491="Unknown",VLOOKUP($E1491,$AI$71:$AW$75,COLUMN($AW:$AW)-COLUMN($AH:$AH),FALSE),0))</f>
        <v>235.51304347826087</v>
      </c>
      <c r="Q1491" s="87" cm="1">
        <f t="array" ref="Q1491">IF($X1491="Non-local",VLOOKUP($E1491,$AI$40:$AW$44,COLUMN($AW:$AW)-COLUMN($AH:$AH),FALSE),IF($X1491="Unknown",VLOOKUP($E1491,$AI$47:$AW$51,COLUMN($AW:$AW)-COLUMN($AH:$AH),FALSE),0))</f>
        <v>468.49625217391309</v>
      </c>
      <c r="R1491" s="87" cm="1">
        <f t="array" ref="R1491">IF($X1491="Non-local",VLOOKUP($E1491,$AI$88:$AW$92,COLUMN($AW:$AW)-COLUMN($AH:$AH),FALSE),IF($X1491="Unknown",VLOOKUP($E1491,$AI$95:$AW$99,COLUMN($AW:$AW)-COLUMN($AH:$AH),FALSE),0))</f>
        <v>0.15634435958899737</v>
      </c>
      <c r="S1491" s="87" cm="1">
        <f t="array" ref="S1491">VLOOKUP($E1491,$AI$111:$AW$115,COLUMN($AW:$AW)-COLUMN($AH:$AH),FALSE)</f>
        <v>431.69321999999994</v>
      </c>
      <c r="T1491" s="104">
        <f t="shared" si="397"/>
        <v>0.82967995866996835</v>
      </c>
      <c r="U1491" s="104">
        <f t="shared" si="398"/>
        <v>1846.2946380750739</v>
      </c>
      <c r="V1491" s="87" cm="1">
        <f t="array" ref="V1491">VLOOKUP($E1491,$AI$118:$AW$122,COLUMN($AW:$AW)-COLUMN($AH:$AH),FALSE)</f>
        <v>0</v>
      </c>
      <c r="W1491" s="87" t="str">
        <f t="shared" si="402"/>
        <v>Unknown</v>
      </c>
      <c r="X1491" s="87" t="str">
        <f t="shared" si="403"/>
        <v>Unknown</v>
      </c>
      <c r="Y1491" s="104"/>
      <c r="Z1491" s="87" t="str">
        <f t="shared" si="399"/>
        <v>Unknown</v>
      </c>
      <c r="AA1491" s="87" t="str">
        <f t="shared" si="400"/>
        <v>Unknown</v>
      </c>
      <c r="AB1491" s="82" t="e" cm="1">
        <f t="array" ref="AB1491">VLOOKUP(B1491,'GDP per Capita'!$T$2:$V$4235,COLUMN('GDP per Capita'!$V:$V)-COLUMN('GDP per Capita'!$S:$S),FALSE)</f>
        <v>#N/A</v>
      </c>
      <c r="AC1491" s="82" t="str">
        <f t="shared" si="404"/>
        <v/>
      </c>
      <c r="AD1491" s="82">
        <f t="shared" si="405"/>
        <v>61228.93767638311</v>
      </c>
      <c r="AE1491" s="88">
        <f t="shared" si="401"/>
        <v>3.0153955109157748E-2</v>
      </c>
    </row>
    <row r="1492" spans="1:31">
      <c r="A1492" s="77" t="s">
        <v>34</v>
      </c>
      <c r="B1492" s="77">
        <v>1491</v>
      </c>
      <c r="C1492" s="77" t="s">
        <v>34</v>
      </c>
      <c r="D1492" s="77" t="s">
        <v>34</v>
      </c>
      <c r="E1492" s="77">
        <v>2019</v>
      </c>
      <c r="F1492" s="77">
        <v>0</v>
      </c>
      <c r="G1492" s="77">
        <v>0</v>
      </c>
      <c r="H1492" s="77">
        <v>0</v>
      </c>
      <c r="I1492" s="77" t="s">
        <v>1479</v>
      </c>
      <c r="J1492" s="77">
        <v>38.626803899999999</v>
      </c>
      <c r="K1492" s="77">
        <v>-90.199409700000004</v>
      </c>
      <c r="L1492" s="77">
        <v>3701.00063761927</v>
      </c>
      <c r="M1492" s="77">
        <v>0.67333559908097096</v>
      </c>
      <c r="N1492" s="77">
        <v>1</v>
      </c>
      <c r="O1492" s="77">
        <v>710.59212242290005</v>
      </c>
      <c r="P1492" s="87" cm="1">
        <f t="array" ref="P1492">IF($X1492="Non-local",VLOOKUP($E1492,$AI$64:$AW$68,COLUMN($AW:$AW)-COLUMN($AH:$AH),FALSE),IF($X1492="Unknown",VLOOKUP($E1492,$AI$71:$AW$75,COLUMN($AW:$AW)-COLUMN($AH:$AH),FALSE),0))</f>
        <v>235.51304347826087</v>
      </c>
      <c r="Q1492" s="87" cm="1">
        <f t="array" ref="Q1492">IF($X1492="Non-local",VLOOKUP($E1492,$AI$40:$AW$44,COLUMN($AW:$AW)-COLUMN($AH:$AH),FALSE),IF($X1492="Unknown",VLOOKUP($E1492,$AI$47:$AW$51,COLUMN($AW:$AW)-COLUMN($AH:$AH),FALSE),0))</f>
        <v>468.49625217391309</v>
      </c>
      <c r="R1492" s="87" cm="1">
        <f t="array" ref="R1492">IF($X1492="Non-local",VLOOKUP($E1492,$AI$88:$AW$92,COLUMN($AW:$AW)-COLUMN($AH:$AH),FALSE),IF($X1492="Unknown",VLOOKUP($E1492,$AI$95:$AW$99,COLUMN($AW:$AW)-COLUMN($AH:$AH),FALSE),0))</f>
        <v>0.15634435958899737</v>
      </c>
      <c r="S1492" s="87" cm="1">
        <f t="array" ref="S1492">VLOOKUP($E1492,$AI$111:$AW$115,COLUMN($AW:$AW)-COLUMN($AH:$AH),FALSE)</f>
        <v>431.69321999999994</v>
      </c>
      <c r="T1492" s="104">
        <f t="shared" si="397"/>
        <v>0.82967995866996835</v>
      </c>
      <c r="U1492" s="104">
        <f t="shared" si="398"/>
        <v>1846.2946380750739</v>
      </c>
      <c r="V1492" s="87" cm="1">
        <f t="array" ref="V1492">VLOOKUP($E1492,$AI$118:$AW$122,COLUMN($AW:$AW)-COLUMN($AH:$AH),FALSE)</f>
        <v>0</v>
      </c>
      <c r="W1492" s="87" t="str">
        <f t="shared" si="402"/>
        <v>Unknown</v>
      </c>
      <c r="X1492" s="87" t="str">
        <f t="shared" si="403"/>
        <v>Unknown</v>
      </c>
      <c r="Y1492" s="104"/>
      <c r="Z1492" s="87" t="str">
        <f t="shared" si="399"/>
        <v>Unknown</v>
      </c>
      <c r="AA1492" s="87" t="str">
        <f t="shared" si="400"/>
        <v>Unknown</v>
      </c>
      <c r="AB1492" s="82" t="e" cm="1">
        <f t="array" ref="AB1492">VLOOKUP(B1492,'GDP per Capita'!$T$2:$V$4235,COLUMN('GDP per Capita'!$V:$V)-COLUMN('GDP per Capita'!$S:$S),FALSE)</f>
        <v>#N/A</v>
      </c>
      <c r="AC1492" s="82" t="str">
        <f t="shared" si="404"/>
        <v/>
      </c>
      <c r="AD1492" s="82">
        <f t="shared" si="405"/>
        <v>61228.93767638311</v>
      </c>
      <c r="AE1492" s="88">
        <f t="shared" si="401"/>
        <v>3.0153955109157748E-2</v>
      </c>
    </row>
    <row r="1493" spans="1:31">
      <c r="A1493" s="77" t="s">
        <v>884</v>
      </c>
      <c r="B1493" s="77">
        <v>1492</v>
      </c>
      <c r="C1493" s="77" t="s">
        <v>29</v>
      </c>
      <c r="D1493" s="77" t="s">
        <v>29</v>
      </c>
      <c r="E1493" s="77">
        <v>2019</v>
      </c>
      <c r="F1493" s="77">
        <v>38.894985499999997</v>
      </c>
      <c r="G1493" s="77">
        <v>-77.036570799999893</v>
      </c>
      <c r="H1493" s="77">
        <v>0</v>
      </c>
      <c r="I1493" s="77" t="s">
        <v>1479</v>
      </c>
      <c r="J1493" s="77">
        <v>38.626803899999999</v>
      </c>
      <c r="K1493" s="77">
        <v>-90.199409700000004</v>
      </c>
      <c r="L1493" s="77">
        <v>2281.3966937476498</v>
      </c>
      <c r="M1493" s="77">
        <v>0.46287821493947501</v>
      </c>
      <c r="N1493" s="77">
        <v>0</v>
      </c>
      <c r="O1493" s="77">
        <v>438.02816519954899</v>
      </c>
      <c r="P1493" s="87" cm="1">
        <f t="array" ref="P1493">IF($X1493="Non-local",VLOOKUP($E1493,$AI$64:$AW$68,COLUMN($AW:$AW)-COLUMN($AH:$AH),FALSE),IF($X1493="Unknown",VLOOKUP($E1493,$AI$71:$AW$75,COLUMN($AW:$AW)-COLUMN($AH:$AH),FALSE),0))</f>
        <v>244</v>
      </c>
      <c r="Q1493" s="87" cm="1">
        <f t="array" ref="Q1493">IF($X1493="Non-local",VLOOKUP($E1493,$AI$40:$AW$44,COLUMN($AW:$AW)-COLUMN($AH:$AH),FALSE),IF($X1493="Unknown",VLOOKUP($E1493,$AI$47:$AW$51,COLUMN($AW:$AW)-COLUMN($AH:$AH),FALSE),0))</f>
        <v>485.37900000000008</v>
      </c>
      <c r="R1493" s="87" cm="1">
        <f t="array" ref="R1493">IF($X1493="Non-local",VLOOKUP($E1493,$AI$88:$AW$92,COLUMN($AW:$AW)-COLUMN($AH:$AH),FALSE),IF($X1493="Unknown",VLOOKUP($E1493,$AI$95:$AW$99,COLUMN($AW:$AW)-COLUMN($AH:$AH),FALSE),0))</f>
        <v>0.16197839056517743</v>
      </c>
      <c r="S1493" s="87" cm="1">
        <f t="array" ref="S1493">VLOOKUP($E1493,$AI$111:$AW$115,COLUMN($AW:$AW)-COLUMN($AH:$AH),FALSE)</f>
        <v>431.69321999999994</v>
      </c>
      <c r="T1493" s="104">
        <f t="shared" si="397"/>
        <v>0.6248566055046525</v>
      </c>
      <c r="U1493" s="104">
        <f t="shared" si="398"/>
        <v>1599.100385199549</v>
      </c>
      <c r="V1493" s="87" cm="1">
        <f t="array" ref="V1493">VLOOKUP($E1493,$AI$118:$AW$122,COLUMN($AW:$AW)-COLUMN($AH:$AH),FALSE)</f>
        <v>0</v>
      </c>
      <c r="W1493" s="87" t="str">
        <f t="shared" si="402"/>
        <v>Domestic</v>
      </c>
      <c r="X1493" s="87" t="str">
        <f t="shared" si="403"/>
        <v>Non-local</v>
      </c>
      <c r="Y1493" s="104"/>
      <c r="Z1493" s="87" t="str">
        <f t="shared" si="399"/>
        <v>USA</v>
      </c>
      <c r="AA1493" s="87" t="str">
        <f t="shared" si="400"/>
        <v>USA</v>
      </c>
      <c r="AB1493" s="82" cm="1">
        <f t="array" ref="AB1493">VLOOKUP(B1493,'GDP per Capita'!$T$2:$V$4235,COLUMN('GDP per Capita'!$V:$V)-COLUMN('GDP per Capita'!$S:$S),FALSE)</f>
        <v>63809.64</v>
      </c>
      <c r="AC1493" s="82">
        <f t="shared" si="404"/>
        <v>63809.64</v>
      </c>
      <c r="AD1493" s="82">
        <f t="shared" si="405"/>
        <v>63809.64</v>
      </c>
      <c r="AE1493" s="88">
        <f t="shared" si="401"/>
        <v>2.5060482792248148E-2</v>
      </c>
    </row>
    <row r="1494" spans="1:31">
      <c r="A1494" s="77" t="s">
        <v>1502</v>
      </c>
      <c r="B1494" s="77">
        <v>1493</v>
      </c>
      <c r="C1494" s="77" t="s">
        <v>416</v>
      </c>
      <c r="D1494" s="77" t="s">
        <v>31</v>
      </c>
      <c r="E1494" s="77">
        <v>2019</v>
      </c>
      <c r="F1494" s="77">
        <v>0</v>
      </c>
      <c r="G1494" s="77">
        <v>0</v>
      </c>
      <c r="H1494" s="77">
        <v>0</v>
      </c>
      <c r="I1494" s="77" t="s">
        <v>1479</v>
      </c>
      <c r="J1494" s="77">
        <v>38.626803899999999</v>
      </c>
      <c r="K1494" s="77">
        <v>-90.199409700000004</v>
      </c>
      <c r="L1494" s="77">
        <v>3701.00063761927</v>
      </c>
      <c r="M1494" s="77">
        <v>0.67333559908097096</v>
      </c>
      <c r="N1494" s="77">
        <v>1</v>
      </c>
      <c r="O1494" s="77">
        <v>710.59212242290005</v>
      </c>
      <c r="P1494" s="87" cm="1">
        <f t="array" ref="P1494">IF($X1494="Non-local",VLOOKUP($E1494,$AI$64:$AW$68,COLUMN($AW:$AW)-COLUMN($AH:$AH),FALSE),IF($X1494="Unknown",VLOOKUP($E1494,$AI$71:$AW$75,COLUMN($AW:$AW)-COLUMN($AH:$AH),FALSE),0))</f>
        <v>244</v>
      </c>
      <c r="Q1494" s="87" cm="1">
        <f t="array" ref="Q1494">IF($X1494="Non-local",VLOOKUP($E1494,$AI$40:$AW$44,COLUMN($AW:$AW)-COLUMN($AH:$AH),FALSE),IF($X1494="Unknown",VLOOKUP($E1494,$AI$47:$AW$51,COLUMN($AW:$AW)-COLUMN($AH:$AH),FALSE),0))</f>
        <v>485.37900000000008</v>
      </c>
      <c r="R1494" s="87" cm="1">
        <f t="array" ref="R1494">IF($X1494="Non-local",VLOOKUP($E1494,$AI$88:$AW$92,COLUMN($AW:$AW)-COLUMN($AH:$AH),FALSE),IF($X1494="Unknown",VLOOKUP($E1494,$AI$95:$AW$99,COLUMN($AW:$AW)-COLUMN($AH:$AH),FALSE),0))</f>
        <v>0.16197839056517743</v>
      </c>
      <c r="S1494" s="87" cm="1">
        <f t="array" ref="S1494">VLOOKUP($E1494,$AI$111:$AW$115,COLUMN($AW:$AW)-COLUMN($AH:$AH),FALSE)</f>
        <v>431.69321999999994</v>
      </c>
      <c r="T1494" s="104">
        <f t="shared" si="397"/>
        <v>0.83531398964614834</v>
      </c>
      <c r="U1494" s="104">
        <f t="shared" si="398"/>
        <v>1871.6643424229001</v>
      </c>
      <c r="V1494" s="87" cm="1">
        <f t="array" ref="V1494">VLOOKUP($E1494,$AI$118:$AW$122,COLUMN($AW:$AW)-COLUMN($AH:$AH),FALSE)</f>
        <v>0</v>
      </c>
      <c r="W1494" s="87" t="str">
        <f t="shared" si="402"/>
        <v>International</v>
      </c>
      <c r="X1494" s="87" t="str">
        <f t="shared" si="403"/>
        <v>Non-local</v>
      </c>
      <c r="Y1494" s="104"/>
      <c r="Z1494" s="87" t="str">
        <f t="shared" si="399"/>
        <v>United Kingdom</v>
      </c>
      <c r="AA1494" s="87" t="str">
        <f t="shared" si="400"/>
        <v>Europe</v>
      </c>
      <c r="AB1494" s="82" cm="1">
        <f t="array" ref="AB1494">VLOOKUP(B1494,'GDP per Capita'!$T$2:$V$4235,COLUMN('GDP per Capita'!$V:$V)-COLUMN('GDP per Capita'!$S:$S),FALSE)</f>
        <v>40800.480000000003</v>
      </c>
      <c r="AC1494" s="82">
        <f t="shared" si="404"/>
        <v>40800.480000000003</v>
      </c>
      <c r="AD1494" s="82">
        <f t="shared" si="405"/>
        <v>40800.480000000003</v>
      </c>
      <c r="AE1494" s="88">
        <f t="shared" si="401"/>
        <v>4.5873586350525776E-2</v>
      </c>
    </row>
    <row r="1495" spans="1:31">
      <c r="A1495" s="77" t="s">
        <v>886</v>
      </c>
      <c r="B1495" s="77">
        <v>1494</v>
      </c>
      <c r="C1495" s="77" t="s">
        <v>29</v>
      </c>
      <c r="D1495" s="77" t="s">
        <v>29</v>
      </c>
      <c r="E1495" s="77">
        <v>2019</v>
      </c>
      <c r="F1495" s="77">
        <v>39.284749400000003</v>
      </c>
      <c r="G1495" s="77">
        <v>-76.620474639699793</v>
      </c>
      <c r="H1495" s="77">
        <v>0</v>
      </c>
      <c r="I1495" s="77" t="s">
        <v>1479</v>
      </c>
      <c r="J1495" s="77">
        <v>38.626803899999999</v>
      </c>
      <c r="K1495" s="77">
        <v>-90.199409700000004</v>
      </c>
      <c r="L1495" s="77">
        <v>2350.6492868402502</v>
      </c>
      <c r="M1495" s="77">
        <v>0.47202265803874</v>
      </c>
      <c r="N1495" s="77">
        <v>0</v>
      </c>
      <c r="O1495" s="77">
        <v>451.32466307332902</v>
      </c>
      <c r="P1495" s="87" cm="1">
        <f t="array" ref="P1495">IF($X1495="Non-local",VLOOKUP($E1495,$AI$64:$AW$68,COLUMN($AW:$AW)-COLUMN($AH:$AH),FALSE),IF($X1495="Unknown",VLOOKUP($E1495,$AI$71:$AW$75,COLUMN($AW:$AW)-COLUMN($AH:$AH),FALSE),0))</f>
        <v>244</v>
      </c>
      <c r="Q1495" s="87" cm="1">
        <f t="array" ref="Q1495">IF($X1495="Non-local",VLOOKUP($E1495,$AI$40:$AW$44,COLUMN($AW:$AW)-COLUMN($AH:$AH),FALSE),IF($X1495="Unknown",VLOOKUP($E1495,$AI$47:$AW$51,COLUMN($AW:$AW)-COLUMN($AH:$AH),FALSE),0))</f>
        <v>485.37900000000008</v>
      </c>
      <c r="R1495" s="87" cm="1">
        <f t="array" ref="R1495">IF($X1495="Non-local",VLOOKUP($E1495,$AI$88:$AW$92,COLUMN($AW:$AW)-COLUMN($AH:$AH),FALSE),IF($X1495="Unknown",VLOOKUP($E1495,$AI$95:$AW$99,COLUMN($AW:$AW)-COLUMN($AH:$AH),FALSE),0))</f>
        <v>0.16197839056517743</v>
      </c>
      <c r="S1495" s="87" cm="1">
        <f t="array" ref="S1495">VLOOKUP($E1495,$AI$111:$AW$115,COLUMN($AW:$AW)-COLUMN($AH:$AH),FALSE)</f>
        <v>431.69321999999994</v>
      </c>
      <c r="T1495" s="104">
        <f t="shared" si="397"/>
        <v>0.63400104860391737</v>
      </c>
      <c r="U1495" s="104">
        <f t="shared" si="398"/>
        <v>1612.396883073329</v>
      </c>
      <c r="V1495" s="87" cm="1">
        <f t="array" ref="V1495">VLOOKUP($E1495,$AI$118:$AW$122,COLUMN($AW:$AW)-COLUMN($AH:$AH),FALSE)</f>
        <v>0</v>
      </c>
      <c r="W1495" s="87" t="str">
        <f t="shared" si="402"/>
        <v>Domestic</v>
      </c>
      <c r="X1495" s="87" t="str">
        <f t="shared" si="403"/>
        <v>Non-local</v>
      </c>
      <c r="Y1495" s="104"/>
      <c r="Z1495" s="87" t="str">
        <f t="shared" si="399"/>
        <v>USA</v>
      </c>
      <c r="AA1495" s="87" t="str">
        <f t="shared" si="400"/>
        <v>USA</v>
      </c>
      <c r="AB1495" s="82" cm="1">
        <f t="array" ref="AB1495">VLOOKUP(B1495,'GDP per Capita'!$T$2:$V$4235,COLUMN('GDP per Capita'!$V:$V)-COLUMN('GDP per Capita'!$S:$S),FALSE)</f>
        <v>63809.64</v>
      </c>
      <c r="AC1495" s="82">
        <f t="shared" si="404"/>
        <v>63809.64</v>
      </c>
      <c r="AD1495" s="82">
        <f t="shared" si="405"/>
        <v>63809.64</v>
      </c>
      <c r="AE1495" s="88">
        <f t="shared" si="401"/>
        <v>2.5268860364567627E-2</v>
      </c>
    </row>
    <row r="1496" spans="1:31">
      <c r="A1496" s="77" t="s">
        <v>34</v>
      </c>
      <c r="B1496" s="77">
        <v>1495</v>
      </c>
      <c r="C1496" s="77" t="s">
        <v>34</v>
      </c>
      <c r="D1496" s="77" t="s">
        <v>34</v>
      </c>
      <c r="E1496" s="77">
        <v>2019</v>
      </c>
      <c r="F1496" s="77">
        <v>0</v>
      </c>
      <c r="G1496" s="77">
        <v>0</v>
      </c>
      <c r="H1496" s="77">
        <v>0</v>
      </c>
      <c r="I1496" s="77" t="s">
        <v>1479</v>
      </c>
      <c r="J1496" s="77">
        <v>38.626803899999999</v>
      </c>
      <c r="K1496" s="77">
        <v>-90.199409700000004</v>
      </c>
      <c r="L1496" s="77">
        <v>3701.00063761927</v>
      </c>
      <c r="M1496" s="77">
        <v>0.67333559908097096</v>
      </c>
      <c r="N1496" s="77">
        <v>1</v>
      </c>
      <c r="O1496" s="77">
        <v>710.59212242290005</v>
      </c>
      <c r="P1496" s="87" cm="1">
        <f t="array" ref="P1496">IF($X1496="Non-local",VLOOKUP($E1496,$AI$64:$AW$68,COLUMN($AW:$AW)-COLUMN($AH:$AH),FALSE),IF($X1496="Unknown",VLOOKUP($E1496,$AI$71:$AW$75,COLUMN($AW:$AW)-COLUMN($AH:$AH),FALSE),0))</f>
        <v>235.51304347826087</v>
      </c>
      <c r="Q1496" s="87" cm="1">
        <f t="array" ref="Q1496">IF($X1496="Non-local",VLOOKUP($E1496,$AI$40:$AW$44,COLUMN($AW:$AW)-COLUMN($AH:$AH),FALSE),IF($X1496="Unknown",VLOOKUP($E1496,$AI$47:$AW$51,COLUMN($AW:$AW)-COLUMN($AH:$AH),FALSE),0))</f>
        <v>468.49625217391309</v>
      </c>
      <c r="R1496" s="87" cm="1">
        <f t="array" ref="R1496">IF($X1496="Non-local",VLOOKUP($E1496,$AI$88:$AW$92,COLUMN($AW:$AW)-COLUMN($AH:$AH),FALSE),IF($X1496="Unknown",VLOOKUP($E1496,$AI$95:$AW$99,COLUMN($AW:$AW)-COLUMN($AH:$AH),FALSE),0))</f>
        <v>0.15634435958899737</v>
      </c>
      <c r="S1496" s="87" cm="1">
        <f t="array" ref="S1496">VLOOKUP($E1496,$AI$111:$AW$115,COLUMN($AW:$AW)-COLUMN($AH:$AH),FALSE)</f>
        <v>431.69321999999994</v>
      </c>
      <c r="T1496" s="104">
        <f t="shared" si="397"/>
        <v>0.82967995866996835</v>
      </c>
      <c r="U1496" s="104">
        <f t="shared" si="398"/>
        <v>1846.2946380750739</v>
      </c>
      <c r="V1496" s="87" cm="1">
        <f t="array" ref="V1496">VLOOKUP($E1496,$AI$118:$AW$122,COLUMN($AW:$AW)-COLUMN($AH:$AH),FALSE)</f>
        <v>0</v>
      </c>
      <c r="W1496" s="87" t="str">
        <f t="shared" si="402"/>
        <v>Unknown</v>
      </c>
      <c r="X1496" s="87" t="str">
        <f t="shared" si="403"/>
        <v>Unknown</v>
      </c>
      <c r="Y1496" s="104"/>
      <c r="Z1496" s="87" t="str">
        <f t="shared" si="399"/>
        <v>Unknown</v>
      </c>
      <c r="AA1496" s="87" t="str">
        <f t="shared" si="400"/>
        <v>Unknown</v>
      </c>
      <c r="AB1496" s="82" t="e" cm="1">
        <f t="array" ref="AB1496">VLOOKUP(B1496,'GDP per Capita'!$T$2:$V$4235,COLUMN('GDP per Capita'!$V:$V)-COLUMN('GDP per Capita'!$S:$S),FALSE)</f>
        <v>#N/A</v>
      </c>
      <c r="AC1496" s="82" t="str">
        <f t="shared" si="404"/>
        <v/>
      </c>
      <c r="AD1496" s="82">
        <f t="shared" si="405"/>
        <v>61228.93767638311</v>
      </c>
      <c r="AE1496" s="88">
        <f t="shared" si="401"/>
        <v>3.0153955109157748E-2</v>
      </c>
    </row>
    <row r="1497" spans="1:31">
      <c r="A1497" s="77" t="s">
        <v>34</v>
      </c>
      <c r="B1497" s="77">
        <v>1496</v>
      </c>
      <c r="C1497" s="77" t="s">
        <v>34</v>
      </c>
      <c r="D1497" s="77" t="s">
        <v>34</v>
      </c>
      <c r="E1497" s="77">
        <v>2019</v>
      </c>
      <c r="F1497" s="77">
        <v>0</v>
      </c>
      <c r="G1497" s="77">
        <v>0</v>
      </c>
      <c r="H1497" s="77">
        <v>0</v>
      </c>
      <c r="I1497" s="77" t="s">
        <v>1479</v>
      </c>
      <c r="J1497" s="77">
        <v>38.626803899999999</v>
      </c>
      <c r="K1497" s="77">
        <v>-90.199409700000004</v>
      </c>
      <c r="L1497" s="77">
        <v>3701.00063761927</v>
      </c>
      <c r="M1497" s="77">
        <v>0.67333559908097096</v>
      </c>
      <c r="N1497" s="77">
        <v>1</v>
      </c>
      <c r="O1497" s="77">
        <v>710.59212242290005</v>
      </c>
      <c r="P1497" s="87" cm="1">
        <f t="array" ref="P1497">IF($X1497="Non-local",VLOOKUP($E1497,$AI$64:$AW$68,COLUMN($AW:$AW)-COLUMN($AH:$AH),FALSE),IF($X1497="Unknown",VLOOKUP($E1497,$AI$71:$AW$75,COLUMN($AW:$AW)-COLUMN($AH:$AH),FALSE),0))</f>
        <v>235.51304347826087</v>
      </c>
      <c r="Q1497" s="87" cm="1">
        <f t="array" ref="Q1497">IF($X1497="Non-local",VLOOKUP($E1497,$AI$40:$AW$44,COLUMN($AW:$AW)-COLUMN($AH:$AH),FALSE),IF($X1497="Unknown",VLOOKUP($E1497,$AI$47:$AW$51,COLUMN($AW:$AW)-COLUMN($AH:$AH),FALSE),0))</f>
        <v>468.49625217391309</v>
      </c>
      <c r="R1497" s="87" cm="1">
        <f t="array" ref="R1497">IF($X1497="Non-local",VLOOKUP($E1497,$AI$88:$AW$92,COLUMN($AW:$AW)-COLUMN($AH:$AH),FALSE),IF($X1497="Unknown",VLOOKUP($E1497,$AI$95:$AW$99,COLUMN($AW:$AW)-COLUMN($AH:$AH),FALSE),0))</f>
        <v>0.15634435958899737</v>
      </c>
      <c r="S1497" s="87" cm="1">
        <f t="array" ref="S1497">VLOOKUP($E1497,$AI$111:$AW$115,COLUMN($AW:$AW)-COLUMN($AH:$AH),FALSE)</f>
        <v>431.69321999999994</v>
      </c>
      <c r="T1497" s="104">
        <f t="shared" si="397"/>
        <v>0.82967995866996835</v>
      </c>
      <c r="U1497" s="104">
        <f t="shared" si="398"/>
        <v>1846.2946380750739</v>
      </c>
      <c r="V1497" s="87" cm="1">
        <f t="array" ref="V1497">VLOOKUP($E1497,$AI$118:$AW$122,COLUMN($AW:$AW)-COLUMN($AH:$AH),FALSE)</f>
        <v>0</v>
      </c>
      <c r="W1497" s="87" t="str">
        <f t="shared" si="402"/>
        <v>Unknown</v>
      </c>
      <c r="X1497" s="87" t="str">
        <f t="shared" si="403"/>
        <v>Unknown</v>
      </c>
      <c r="Y1497" s="104"/>
      <c r="Z1497" s="87" t="str">
        <f t="shared" si="399"/>
        <v>Unknown</v>
      </c>
      <c r="AA1497" s="87" t="str">
        <f t="shared" si="400"/>
        <v>Unknown</v>
      </c>
      <c r="AB1497" s="82" t="e" cm="1">
        <f t="array" ref="AB1497">VLOOKUP(B1497,'GDP per Capita'!$T$2:$V$4235,COLUMN('GDP per Capita'!$V:$V)-COLUMN('GDP per Capita'!$S:$S),FALSE)</f>
        <v>#N/A</v>
      </c>
      <c r="AC1497" s="82" t="str">
        <f t="shared" si="404"/>
        <v/>
      </c>
      <c r="AD1497" s="82">
        <f t="shared" si="405"/>
        <v>61228.93767638311</v>
      </c>
      <c r="AE1497" s="88">
        <f t="shared" si="401"/>
        <v>3.0153955109157748E-2</v>
      </c>
    </row>
    <row r="1498" spans="1:31">
      <c r="A1498" s="77" t="s">
        <v>34</v>
      </c>
      <c r="B1498" s="77">
        <v>1497</v>
      </c>
      <c r="C1498" s="77" t="s">
        <v>34</v>
      </c>
      <c r="D1498" s="77" t="s">
        <v>34</v>
      </c>
      <c r="E1498" s="77">
        <v>2019</v>
      </c>
      <c r="F1498" s="77">
        <v>0</v>
      </c>
      <c r="G1498" s="77">
        <v>0</v>
      </c>
      <c r="H1498" s="77">
        <v>0</v>
      </c>
      <c r="I1498" s="77" t="s">
        <v>1479</v>
      </c>
      <c r="J1498" s="77">
        <v>38.626803899999999</v>
      </c>
      <c r="K1498" s="77">
        <v>-90.199409700000004</v>
      </c>
      <c r="L1498" s="77">
        <v>3701.00063761927</v>
      </c>
      <c r="M1498" s="77">
        <v>0.67333559908097096</v>
      </c>
      <c r="N1498" s="77">
        <v>1</v>
      </c>
      <c r="O1498" s="77">
        <v>710.59212242290005</v>
      </c>
      <c r="P1498" s="87" cm="1">
        <f t="array" ref="P1498">IF($X1498="Non-local",VLOOKUP($E1498,$AI$64:$AW$68,COLUMN($AW:$AW)-COLUMN($AH:$AH),FALSE),IF($X1498="Unknown",VLOOKUP($E1498,$AI$71:$AW$75,COLUMN($AW:$AW)-COLUMN($AH:$AH),FALSE),0))</f>
        <v>235.51304347826087</v>
      </c>
      <c r="Q1498" s="87" cm="1">
        <f t="array" ref="Q1498">IF($X1498="Non-local",VLOOKUP($E1498,$AI$40:$AW$44,COLUMN($AW:$AW)-COLUMN($AH:$AH),FALSE),IF($X1498="Unknown",VLOOKUP($E1498,$AI$47:$AW$51,COLUMN($AW:$AW)-COLUMN($AH:$AH),FALSE),0))</f>
        <v>468.49625217391309</v>
      </c>
      <c r="R1498" s="87" cm="1">
        <f t="array" ref="R1498">IF($X1498="Non-local",VLOOKUP($E1498,$AI$88:$AW$92,COLUMN($AW:$AW)-COLUMN($AH:$AH),FALSE),IF($X1498="Unknown",VLOOKUP($E1498,$AI$95:$AW$99,COLUMN($AW:$AW)-COLUMN($AH:$AH),FALSE),0))</f>
        <v>0.15634435958899737</v>
      </c>
      <c r="S1498" s="87" cm="1">
        <f t="array" ref="S1498">VLOOKUP($E1498,$AI$111:$AW$115,COLUMN($AW:$AW)-COLUMN($AH:$AH),FALSE)</f>
        <v>431.69321999999994</v>
      </c>
      <c r="T1498" s="104">
        <f t="shared" si="397"/>
        <v>0.82967995866996835</v>
      </c>
      <c r="U1498" s="104">
        <f t="shared" si="398"/>
        <v>1846.2946380750739</v>
      </c>
      <c r="V1498" s="87" cm="1">
        <f t="array" ref="V1498">VLOOKUP($E1498,$AI$118:$AW$122,COLUMN($AW:$AW)-COLUMN($AH:$AH),FALSE)</f>
        <v>0</v>
      </c>
      <c r="W1498" s="87" t="str">
        <f t="shared" si="402"/>
        <v>Unknown</v>
      </c>
      <c r="X1498" s="87" t="str">
        <f t="shared" si="403"/>
        <v>Unknown</v>
      </c>
      <c r="Y1498" s="104"/>
      <c r="Z1498" s="87" t="str">
        <f t="shared" si="399"/>
        <v>Unknown</v>
      </c>
      <c r="AA1498" s="87" t="str">
        <f t="shared" si="400"/>
        <v>Unknown</v>
      </c>
      <c r="AB1498" s="82" t="e" cm="1">
        <f t="array" ref="AB1498">VLOOKUP(B1498,'GDP per Capita'!$T$2:$V$4235,COLUMN('GDP per Capita'!$V:$V)-COLUMN('GDP per Capita'!$S:$S),FALSE)</f>
        <v>#N/A</v>
      </c>
      <c r="AC1498" s="82" t="str">
        <f t="shared" si="404"/>
        <v/>
      </c>
      <c r="AD1498" s="82">
        <f t="shared" si="405"/>
        <v>61228.93767638311</v>
      </c>
      <c r="AE1498" s="88">
        <f t="shared" si="401"/>
        <v>3.0153955109157748E-2</v>
      </c>
    </row>
    <row r="1499" spans="1:31">
      <c r="A1499" s="77" t="s">
        <v>34</v>
      </c>
      <c r="B1499" s="77">
        <v>1498</v>
      </c>
      <c r="C1499" s="77" t="s">
        <v>34</v>
      </c>
      <c r="D1499" s="77" t="s">
        <v>34</v>
      </c>
      <c r="E1499" s="77">
        <v>2019</v>
      </c>
      <c r="F1499" s="77">
        <v>0</v>
      </c>
      <c r="G1499" s="77">
        <v>0</v>
      </c>
      <c r="H1499" s="77">
        <v>0</v>
      </c>
      <c r="I1499" s="77" t="s">
        <v>1479</v>
      </c>
      <c r="J1499" s="77">
        <v>38.626803899999999</v>
      </c>
      <c r="K1499" s="77">
        <v>-90.199409700000004</v>
      </c>
      <c r="L1499" s="77">
        <v>3701.00063761927</v>
      </c>
      <c r="M1499" s="77">
        <v>0.67333559908097096</v>
      </c>
      <c r="N1499" s="77">
        <v>1</v>
      </c>
      <c r="O1499" s="77">
        <v>710.59212242290005</v>
      </c>
      <c r="P1499" s="87" cm="1">
        <f t="array" ref="P1499">IF($X1499="Non-local",VLOOKUP($E1499,$AI$64:$AW$68,COLUMN($AW:$AW)-COLUMN($AH:$AH),FALSE),IF($X1499="Unknown",VLOOKUP($E1499,$AI$71:$AW$75,COLUMN($AW:$AW)-COLUMN($AH:$AH),FALSE),0))</f>
        <v>235.51304347826087</v>
      </c>
      <c r="Q1499" s="87" cm="1">
        <f t="array" ref="Q1499">IF($X1499="Non-local",VLOOKUP($E1499,$AI$40:$AW$44,COLUMN($AW:$AW)-COLUMN($AH:$AH),FALSE),IF($X1499="Unknown",VLOOKUP($E1499,$AI$47:$AW$51,COLUMN($AW:$AW)-COLUMN($AH:$AH),FALSE),0))</f>
        <v>468.49625217391309</v>
      </c>
      <c r="R1499" s="87" cm="1">
        <f t="array" ref="R1499">IF($X1499="Non-local",VLOOKUP($E1499,$AI$88:$AW$92,COLUMN($AW:$AW)-COLUMN($AH:$AH),FALSE),IF($X1499="Unknown",VLOOKUP($E1499,$AI$95:$AW$99,COLUMN($AW:$AW)-COLUMN($AH:$AH),FALSE),0))</f>
        <v>0.15634435958899737</v>
      </c>
      <c r="S1499" s="87" cm="1">
        <f t="array" ref="S1499">VLOOKUP($E1499,$AI$111:$AW$115,COLUMN($AW:$AW)-COLUMN($AH:$AH),FALSE)</f>
        <v>431.69321999999994</v>
      </c>
      <c r="T1499" s="104">
        <f t="shared" si="397"/>
        <v>0.82967995866996835</v>
      </c>
      <c r="U1499" s="104">
        <f t="shared" si="398"/>
        <v>1846.2946380750739</v>
      </c>
      <c r="V1499" s="87" cm="1">
        <f t="array" ref="V1499">VLOOKUP($E1499,$AI$118:$AW$122,COLUMN($AW:$AW)-COLUMN($AH:$AH),FALSE)</f>
        <v>0</v>
      </c>
      <c r="W1499" s="87" t="str">
        <f t="shared" si="402"/>
        <v>Unknown</v>
      </c>
      <c r="X1499" s="87" t="str">
        <f t="shared" si="403"/>
        <v>Unknown</v>
      </c>
      <c r="Y1499" s="104"/>
      <c r="Z1499" s="87" t="str">
        <f t="shared" si="399"/>
        <v>Unknown</v>
      </c>
      <c r="AA1499" s="87" t="str">
        <f t="shared" si="400"/>
        <v>Unknown</v>
      </c>
      <c r="AB1499" s="82" t="e" cm="1">
        <f t="array" ref="AB1499">VLOOKUP(B1499,'GDP per Capita'!$T$2:$V$4235,COLUMN('GDP per Capita'!$V:$V)-COLUMN('GDP per Capita'!$S:$S),FALSE)</f>
        <v>#N/A</v>
      </c>
      <c r="AC1499" s="82" t="str">
        <f t="shared" si="404"/>
        <v/>
      </c>
      <c r="AD1499" s="82">
        <f t="shared" si="405"/>
        <v>61228.93767638311</v>
      </c>
      <c r="AE1499" s="88">
        <f t="shared" si="401"/>
        <v>3.0153955109157748E-2</v>
      </c>
    </row>
    <row r="1500" spans="1:31">
      <c r="A1500" s="77" t="s">
        <v>34</v>
      </c>
      <c r="B1500" s="77">
        <v>1499</v>
      </c>
      <c r="C1500" s="77" t="s">
        <v>34</v>
      </c>
      <c r="D1500" s="77" t="s">
        <v>34</v>
      </c>
      <c r="E1500" s="77">
        <v>2019</v>
      </c>
      <c r="F1500" s="77">
        <v>0</v>
      </c>
      <c r="G1500" s="77">
        <v>0</v>
      </c>
      <c r="H1500" s="77">
        <v>0</v>
      </c>
      <c r="I1500" s="77" t="s">
        <v>1479</v>
      </c>
      <c r="J1500" s="77">
        <v>38.626803899999999</v>
      </c>
      <c r="K1500" s="77">
        <v>-90.199409700000004</v>
      </c>
      <c r="L1500" s="77">
        <v>3701.00063761927</v>
      </c>
      <c r="M1500" s="77">
        <v>0.67333559908097096</v>
      </c>
      <c r="N1500" s="77">
        <v>1</v>
      </c>
      <c r="O1500" s="77">
        <v>710.59212242290005</v>
      </c>
      <c r="P1500" s="87" cm="1">
        <f t="array" ref="P1500">IF($X1500="Non-local",VLOOKUP($E1500,$AI$64:$AW$68,COLUMN($AW:$AW)-COLUMN($AH:$AH),FALSE),IF($X1500="Unknown",VLOOKUP($E1500,$AI$71:$AW$75,COLUMN($AW:$AW)-COLUMN($AH:$AH),FALSE),0))</f>
        <v>235.51304347826087</v>
      </c>
      <c r="Q1500" s="87" cm="1">
        <f t="array" ref="Q1500">IF($X1500="Non-local",VLOOKUP($E1500,$AI$40:$AW$44,COLUMN($AW:$AW)-COLUMN($AH:$AH),FALSE),IF($X1500="Unknown",VLOOKUP($E1500,$AI$47:$AW$51,COLUMN($AW:$AW)-COLUMN($AH:$AH),FALSE),0))</f>
        <v>468.49625217391309</v>
      </c>
      <c r="R1500" s="87" cm="1">
        <f t="array" ref="R1500">IF($X1500="Non-local",VLOOKUP($E1500,$AI$88:$AW$92,COLUMN($AW:$AW)-COLUMN($AH:$AH),FALSE),IF($X1500="Unknown",VLOOKUP($E1500,$AI$95:$AW$99,COLUMN($AW:$AW)-COLUMN($AH:$AH),FALSE),0))</f>
        <v>0.15634435958899737</v>
      </c>
      <c r="S1500" s="87" cm="1">
        <f t="array" ref="S1500">VLOOKUP($E1500,$AI$111:$AW$115,COLUMN($AW:$AW)-COLUMN($AH:$AH),FALSE)</f>
        <v>431.69321999999994</v>
      </c>
      <c r="T1500" s="104">
        <f t="shared" si="397"/>
        <v>0.82967995866996835</v>
      </c>
      <c r="U1500" s="104">
        <f t="shared" si="398"/>
        <v>1846.2946380750739</v>
      </c>
      <c r="V1500" s="87" cm="1">
        <f t="array" ref="V1500">VLOOKUP($E1500,$AI$118:$AW$122,COLUMN($AW:$AW)-COLUMN($AH:$AH),FALSE)</f>
        <v>0</v>
      </c>
      <c r="W1500" s="87" t="str">
        <f t="shared" si="402"/>
        <v>Unknown</v>
      </c>
      <c r="X1500" s="87" t="str">
        <f t="shared" si="403"/>
        <v>Unknown</v>
      </c>
      <c r="Y1500" s="104"/>
      <c r="Z1500" s="87" t="str">
        <f t="shared" si="399"/>
        <v>Unknown</v>
      </c>
      <c r="AA1500" s="87" t="str">
        <f t="shared" si="400"/>
        <v>Unknown</v>
      </c>
      <c r="AB1500" s="82" t="e" cm="1">
        <f t="array" ref="AB1500">VLOOKUP(B1500,'GDP per Capita'!$T$2:$V$4235,COLUMN('GDP per Capita'!$V:$V)-COLUMN('GDP per Capita'!$S:$S),FALSE)</f>
        <v>#N/A</v>
      </c>
      <c r="AC1500" s="82" t="str">
        <f t="shared" si="404"/>
        <v/>
      </c>
      <c r="AD1500" s="82">
        <f t="shared" si="405"/>
        <v>61228.93767638311</v>
      </c>
      <c r="AE1500" s="88">
        <f t="shared" si="401"/>
        <v>3.0153955109157748E-2</v>
      </c>
    </row>
    <row r="1501" spans="1:31">
      <c r="A1501" s="77" t="s">
        <v>34</v>
      </c>
      <c r="B1501" s="77">
        <v>1500</v>
      </c>
      <c r="C1501" s="77" t="s">
        <v>34</v>
      </c>
      <c r="D1501" s="77" t="s">
        <v>34</v>
      </c>
      <c r="E1501" s="77">
        <v>2019</v>
      </c>
      <c r="F1501" s="77">
        <v>0</v>
      </c>
      <c r="G1501" s="77">
        <v>0</v>
      </c>
      <c r="H1501" s="77">
        <v>0</v>
      </c>
      <c r="I1501" s="77" t="s">
        <v>1479</v>
      </c>
      <c r="J1501" s="77">
        <v>38.626803899999999</v>
      </c>
      <c r="K1501" s="77">
        <v>-90.199409700000004</v>
      </c>
      <c r="L1501" s="77">
        <v>3701.00063761927</v>
      </c>
      <c r="M1501" s="77">
        <v>0.67333559908097096</v>
      </c>
      <c r="N1501" s="77">
        <v>1</v>
      </c>
      <c r="O1501" s="77">
        <v>710.59212242290005</v>
      </c>
      <c r="P1501" s="87" cm="1">
        <f t="array" ref="P1501">IF($X1501="Non-local",VLOOKUP($E1501,$AI$64:$AW$68,COLUMN($AW:$AW)-COLUMN($AH:$AH),FALSE),IF($X1501="Unknown",VLOOKUP($E1501,$AI$71:$AW$75,COLUMN($AW:$AW)-COLUMN($AH:$AH),FALSE),0))</f>
        <v>235.51304347826087</v>
      </c>
      <c r="Q1501" s="87" cm="1">
        <f t="array" ref="Q1501">IF($X1501="Non-local",VLOOKUP($E1501,$AI$40:$AW$44,COLUMN($AW:$AW)-COLUMN($AH:$AH),FALSE),IF($X1501="Unknown",VLOOKUP($E1501,$AI$47:$AW$51,COLUMN($AW:$AW)-COLUMN($AH:$AH),FALSE),0))</f>
        <v>468.49625217391309</v>
      </c>
      <c r="R1501" s="87" cm="1">
        <f t="array" ref="R1501">IF($X1501="Non-local",VLOOKUP($E1501,$AI$88:$AW$92,COLUMN($AW:$AW)-COLUMN($AH:$AH),FALSE),IF($X1501="Unknown",VLOOKUP($E1501,$AI$95:$AW$99,COLUMN($AW:$AW)-COLUMN($AH:$AH),FALSE),0))</f>
        <v>0.15634435958899737</v>
      </c>
      <c r="S1501" s="87" cm="1">
        <f t="array" ref="S1501">VLOOKUP($E1501,$AI$111:$AW$115,COLUMN($AW:$AW)-COLUMN($AH:$AH),FALSE)</f>
        <v>431.69321999999994</v>
      </c>
      <c r="T1501" s="104">
        <f t="shared" si="397"/>
        <v>0.82967995866996835</v>
      </c>
      <c r="U1501" s="104">
        <f t="shared" si="398"/>
        <v>1846.2946380750739</v>
      </c>
      <c r="V1501" s="87" cm="1">
        <f t="array" ref="V1501">VLOOKUP($E1501,$AI$118:$AW$122,COLUMN($AW:$AW)-COLUMN($AH:$AH),FALSE)</f>
        <v>0</v>
      </c>
      <c r="W1501" s="87" t="str">
        <f t="shared" si="402"/>
        <v>Unknown</v>
      </c>
      <c r="X1501" s="87" t="str">
        <f t="shared" si="403"/>
        <v>Unknown</v>
      </c>
      <c r="Y1501" s="104"/>
      <c r="Z1501" s="87" t="str">
        <f t="shared" si="399"/>
        <v>Unknown</v>
      </c>
      <c r="AA1501" s="87" t="str">
        <f t="shared" si="400"/>
        <v>Unknown</v>
      </c>
      <c r="AB1501" s="82" t="e" cm="1">
        <f t="array" ref="AB1501">VLOOKUP(B1501,'GDP per Capita'!$T$2:$V$4235,COLUMN('GDP per Capita'!$V:$V)-COLUMN('GDP per Capita'!$S:$S),FALSE)</f>
        <v>#N/A</v>
      </c>
      <c r="AC1501" s="82" t="str">
        <f t="shared" si="404"/>
        <v/>
      </c>
      <c r="AD1501" s="82">
        <f t="shared" si="405"/>
        <v>61228.93767638311</v>
      </c>
      <c r="AE1501" s="88">
        <f t="shared" si="401"/>
        <v>3.0153955109157748E-2</v>
      </c>
    </row>
    <row r="1502" spans="1:31">
      <c r="A1502" s="77" t="s">
        <v>34</v>
      </c>
      <c r="B1502" s="77">
        <v>1501</v>
      </c>
      <c r="C1502" s="77" t="s">
        <v>34</v>
      </c>
      <c r="D1502" s="77" t="s">
        <v>34</v>
      </c>
      <c r="E1502" s="77">
        <v>2019</v>
      </c>
      <c r="F1502" s="77">
        <v>0</v>
      </c>
      <c r="G1502" s="77">
        <v>0</v>
      </c>
      <c r="H1502" s="77">
        <v>0</v>
      </c>
      <c r="I1502" s="77" t="s">
        <v>1479</v>
      </c>
      <c r="J1502" s="77">
        <v>38.626803899999999</v>
      </c>
      <c r="K1502" s="77">
        <v>-90.199409700000004</v>
      </c>
      <c r="L1502" s="77">
        <v>3701.00063761927</v>
      </c>
      <c r="M1502" s="77">
        <v>0.67333559908097096</v>
      </c>
      <c r="N1502" s="77">
        <v>1</v>
      </c>
      <c r="O1502" s="77">
        <v>710.59212242290005</v>
      </c>
      <c r="P1502" s="87" cm="1">
        <f t="array" ref="P1502">IF($X1502="Non-local",VLOOKUP($E1502,$AI$64:$AW$68,COLUMN($AW:$AW)-COLUMN($AH:$AH),FALSE),IF($X1502="Unknown",VLOOKUP($E1502,$AI$71:$AW$75,COLUMN($AW:$AW)-COLUMN($AH:$AH),FALSE),0))</f>
        <v>235.51304347826087</v>
      </c>
      <c r="Q1502" s="87" cm="1">
        <f t="array" ref="Q1502">IF($X1502="Non-local",VLOOKUP($E1502,$AI$40:$AW$44,COLUMN($AW:$AW)-COLUMN($AH:$AH),FALSE),IF($X1502="Unknown",VLOOKUP($E1502,$AI$47:$AW$51,COLUMN($AW:$AW)-COLUMN($AH:$AH),FALSE),0))</f>
        <v>468.49625217391309</v>
      </c>
      <c r="R1502" s="87" cm="1">
        <f t="array" ref="R1502">IF($X1502="Non-local",VLOOKUP($E1502,$AI$88:$AW$92,COLUMN($AW:$AW)-COLUMN($AH:$AH),FALSE),IF($X1502="Unknown",VLOOKUP($E1502,$AI$95:$AW$99,COLUMN($AW:$AW)-COLUMN($AH:$AH),FALSE),0))</f>
        <v>0.15634435958899737</v>
      </c>
      <c r="S1502" s="87" cm="1">
        <f t="array" ref="S1502">VLOOKUP($E1502,$AI$111:$AW$115,COLUMN($AW:$AW)-COLUMN($AH:$AH),FALSE)</f>
        <v>431.69321999999994</v>
      </c>
      <c r="T1502" s="104">
        <f t="shared" si="397"/>
        <v>0.82967995866996835</v>
      </c>
      <c r="U1502" s="104">
        <f t="shared" si="398"/>
        <v>1846.2946380750739</v>
      </c>
      <c r="V1502" s="87" cm="1">
        <f t="array" ref="V1502">VLOOKUP($E1502,$AI$118:$AW$122,COLUMN($AW:$AW)-COLUMN($AH:$AH),FALSE)</f>
        <v>0</v>
      </c>
      <c r="W1502" s="87" t="str">
        <f t="shared" si="402"/>
        <v>Unknown</v>
      </c>
      <c r="X1502" s="87" t="str">
        <f t="shared" si="403"/>
        <v>Unknown</v>
      </c>
      <c r="Y1502" s="104"/>
      <c r="Z1502" s="87" t="str">
        <f t="shared" si="399"/>
        <v>Unknown</v>
      </c>
      <c r="AA1502" s="87" t="str">
        <f t="shared" si="400"/>
        <v>Unknown</v>
      </c>
      <c r="AB1502" s="82" t="e" cm="1">
        <f t="array" ref="AB1502">VLOOKUP(B1502,'GDP per Capita'!$T$2:$V$4235,COLUMN('GDP per Capita'!$V:$V)-COLUMN('GDP per Capita'!$S:$S),FALSE)</f>
        <v>#N/A</v>
      </c>
      <c r="AC1502" s="82" t="str">
        <f t="shared" si="404"/>
        <v/>
      </c>
      <c r="AD1502" s="82">
        <f t="shared" si="405"/>
        <v>61228.93767638311</v>
      </c>
      <c r="AE1502" s="88">
        <f t="shared" si="401"/>
        <v>3.0153955109157748E-2</v>
      </c>
    </row>
    <row r="1503" spans="1:31">
      <c r="A1503" s="77" t="s">
        <v>34</v>
      </c>
      <c r="B1503" s="77">
        <v>1502</v>
      </c>
      <c r="C1503" s="77" t="s">
        <v>34</v>
      </c>
      <c r="D1503" s="77" t="s">
        <v>34</v>
      </c>
      <c r="E1503" s="77">
        <v>2019</v>
      </c>
      <c r="F1503" s="77">
        <v>0</v>
      </c>
      <c r="G1503" s="77">
        <v>0</v>
      </c>
      <c r="H1503" s="77">
        <v>0</v>
      </c>
      <c r="I1503" s="77" t="s">
        <v>1479</v>
      </c>
      <c r="J1503" s="77">
        <v>38.626803899999999</v>
      </c>
      <c r="K1503" s="77">
        <v>-90.199409700000004</v>
      </c>
      <c r="L1503" s="77">
        <v>3701.00063761927</v>
      </c>
      <c r="M1503" s="77">
        <v>0.67333559908097096</v>
      </c>
      <c r="N1503" s="77">
        <v>1</v>
      </c>
      <c r="O1503" s="77">
        <v>710.59212242290005</v>
      </c>
      <c r="P1503" s="87" cm="1">
        <f t="array" ref="P1503">IF($X1503="Non-local",VLOOKUP($E1503,$AI$64:$AW$68,COLUMN($AW:$AW)-COLUMN($AH:$AH),FALSE),IF($X1503="Unknown",VLOOKUP($E1503,$AI$71:$AW$75,COLUMN($AW:$AW)-COLUMN($AH:$AH),FALSE),0))</f>
        <v>235.51304347826087</v>
      </c>
      <c r="Q1503" s="87" cm="1">
        <f t="array" ref="Q1503">IF($X1503="Non-local",VLOOKUP($E1503,$AI$40:$AW$44,COLUMN($AW:$AW)-COLUMN($AH:$AH),FALSE),IF($X1503="Unknown",VLOOKUP($E1503,$AI$47:$AW$51,COLUMN($AW:$AW)-COLUMN($AH:$AH),FALSE),0))</f>
        <v>468.49625217391309</v>
      </c>
      <c r="R1503" s="87" cm="1">
        <f t="array" ref="R1503">IF($X1503="Non-local",VLOOKUP($E1503,$AI$88:$AW$92,COLUMN($AW:$AW)-COLUMN($AH:$AH),FALSE),IF($X1503="Unknown",VLOOKUP($E1503,$AI$95:$AW$99,COLUMN($AW:$AW)-COLUMN($AH:$AH),FALSE),0))</f>
        <v>0.15634435958899737</v>
      </c>
      <c r="S1503" s="87" cm="1">
        <f t="array" ref="S1503">VLOOKUP($E1503,$AI$111:$AW$115,COLUMN($AW:$AW)-COLUMN($AH:$AH),FALSE)</f>
        <v>431.69321999999994</v>
      </c>
      <c r="T1503" s="104">
        <f t="shared" si="397"/>
        <v>0.82967995866996835</v>
      </c>
      <c r="U1503" s="104">
        <f t="shared" si="398"/>
        <v>1846.2946380750739</v>
      </c>
      <c r="V1503" s="87" cm="1">
        <f t="array" ref="V1503">VLOOKUP($E1503,$AI$118:$AW$122,COLUMN($AW:$AW)-COLUMN($AH:$AH),FALSE)</f>
        <v>0</v>
      </c>
      <c r="W1503" s="87" t="str">
        <f t="shared" si="402"/>
        <v>Unknown</v>
      </c>
      <c r="X1503" s="87" t="str">
        <f t="shared" si="403"/>
        <v>Unknown</v>
      </c>
      <c r="Y1503" s="104"/>
      <c r="Z1503" s="87" t="str">
        <f t="shared" si="399"/>
        <v>Unknown</v>
      </c>
      <c r="AA1503" s="87" t="str">
        <f t="shared" si="400"/>
        <v>Unknown</v>
      </c>
      <c r="AB1503" s="82" t="e" cm="1">
        <f t="array" ref="AB1503">VLOOKUP(B1503,'GDP per Capita'!$T$2:$V$4235,COLUMN('GDP per Capita'!$V:$V)-COLUMN('GDP per Capita'!$S:$S),FALSE)</f>
        <v>#N/A</v>
      </c>
      <c r="AC1503" s="82" t="str">
        <f t="shared" si="404"/>
        <v/>
      </c>
      <c r="AD1503" s="82">
        <f t="shared" si="405"/>
        <v>61228.93767638311</v>
      </c>
      <c r="AE1503" s="88">
        <f t="shared" si="401"/>
        <v>3.0153955109157748E-2</v>
      </c>
    </row>
    <row r="1504" spans="1:31">
      <c r="A1504" s="77" t="s">
        <v>884</v>
      </c>
      <c r="B1504" s="77">
        <v>1503</v>
      </c>
      <c r="C1504" s="77" t="s">
        <v>29</v>
      </c>
      <c r="D1504" s="77" t="s">
        <v>29</v>
      </c>
      <c r="E1504" s="77">
        <v>2019</v>
      </c>
      <c r="F1504" s="77">
        <v>38.894985499999997</v>
      </c>
      <c r="G1504" s="77">
        <v>-77.036570799999893</v>
      </c>
      <c r="H1504" s="77">
        <v>0</v>
      </c>
      <c r="I1504" s="77" t="s">
        <v>1479</v>
      </c>
      <c r="J1504" s="77">
        <v>38.626803899999999</v>
      </c>
      <c r="K1504" s="77">
        <v>-90.199409700000004</v>
      </c>
      <c r="L1504" s="77">
        <v>2281.3966937476498</v>
      </c>
      <c r="M1504" s="77">
        <v>0.46287821493947501</v>
      </c>
      <c r="N1504" s="77">
        <v>0</v>
      </c>
      <c r="O1504" s="77">
        <v>438.02816519954899</v>
      </c>
      <c r="P1504" s="87" cm="1">
        <f t="array" ref="P1504">IF($X1504="Non-local",VLOOKUP($E1504,$AI$64:$AW$68,COLUMN($AW:$AW)-COLUMN($AH:$AH),FALSE),IF($X1504="Unknown",VLOOKUP($E1504,$AI$71:$AW$75,COLUMN($AW:$AW)-COLUMN($AH:$AH),FALSE),0))</f>
        <v>244</v>
      </c>
      <c r="Q1504" s="87" cm="1">
        <f t="array" ref="Q1504">IF($X1504="Non-local",VLOOKUP($E1504,$AI$40:$AW$44,COLUMN($AW:$AW)-COLUMN($AH:$AH),FALSE),IF($X1504="Unknown",VLOOKUP($E1504,$AI$47:$AW$51,COLUMN($AW:$AW)-COLUMN($AH:$AH),FALSE),0))</f>
        <v>485.37900000000008</v>
      </c>
      <c r="R1504" s="87" cm="1">
        <f t="array" ref="R1504">IF($X1504="Non-local",VLOOKUP($E1504,$AI$88:$AW$92,COLUMN($AW:$AW)-COLUMN($AH:$AH),FALSE),IF($X1504="Unknown",VLOOKUP($E1504,$AI$95:$AW$99,COLUMN($AW:$AW)-COLUMN($AH:$AH),FALSE),0))</f>
        <v>0.16197839056517743</v>
      </c>
      <c r="S1504" s="87" cm="1">
        <f t="array" ref="S1504">VLOOKUP($E1504,$AI$111:$AW$115,COLUMN($AW:$AW)-COLUMN($AH:$AH),FALSE)</f>
        <v>431.69321999999994</v>
      </c>
      <c r="T1504" s="104">
        <f t="shared" si="397"/>
        <v>0.6248566055046525</v>
      </c>
      <c r="U1504" s="104">
        <f t="shared" si="398"/>
        <v>1599.100385199549</v>
      </c>
      <c r="V1504" s="87" cm="1">
        <f t="array" ref="V1504">VLOOKUP($E1504,$AI$118:$AW$122,COLUMN($AW:$AW)-COLUMN($AH:$AH),FALSE)</f>
        <v>0</v>
      </c>
      <c r="W1504" s="87" t="str">
        <f t="shared" si="402"/>
        <v>Domestic</v>
      </c>
      <c r="X1504" s="87" t="str">
        <f t="shared" si="403"/>
        <v>Non-local</v>
      </c>
      <c r="Y1504" s="104"/>
      <c r="Z1504" s="87" t="str">
        <f t="shared" si="399"/>
        <v>USA</v>
      </c>
      <c r="AA1504" s="87" t="str">
        <f t="shared" si="400"/>
        <v>USA</v>
      </c>
      <c r="AB1504" s="82" cm="1">
        <f t="array" ref="AB1504">VLOOKUP(B1504,'GDP per Capita'!$T$2:$V$4235,COLUMN('GDP per Capita'!$V:$V)-COLUMN('GDP per Capita'!$S:$S),FALSE)</f>
        <v>63809.64</v>
      </c>
      <c r="AC1504" s="82">
        <f t="shared" si="404"/>
        <v>63809.64</v>
      </c>
      <c r="AD1504" s="82">
        <f t="shared" si="405"/>
        <v>63809.64</v>
      </c>
      <c r="AE1504" s="88">
        <f t="shared" si="401"/>
        <v>2.5060482792248148E-2</v>
      </c>
    </row>
    <row r="1505" spans="1:31">
      <c r="A1505" s="77" t="s">
        <v>1503</v>
      </c>
      <c r="B1505" s="77">
        <v>1504</v>
      </c>
      <c r="C1505" s="77" t="s">
        <v>29</v>
      </c>
      <c r="D1505" s="77" t="s">
        <v>29</v>
      </c>
      <c r="E1505" s="77">
        <v>2019</v>
      </c>
      <c r="F1505" s="77">
        <v>44.974199499999997</v>
      </c>
      <c r="G1505" s="77">
        <v>-93.506994199999994</v>
      </c>
      <c r="H1505" s="77">
        <v>0</v>
      </c>
      <c r="I1505" s="77" t="s">
        <v>1479</v>
      </c>
      <c r="J1505" s="77">
        <v>38.626803899999999</v>
      </c>
      <c r="K1505" s="77">
        <v>-90.199409700000004</v>
      </c>
      <c r="L1505" s="77">
        <v>1514.0056928141801</v>
      </c>
      <c r="M1505" s="77">
        <v>0.36154824259403701</v>
      </c>
      <c r="N1505" s="77">
        <v>0</v>
      </c>
      <c r="O1505" s="77">
        <v>290.68909302032199</v>
      </c>
      <c r="P1505" s="87" cm="1">
        <f t="array" ref="P1505">IF($X1505="Non-local",VLOOKUP($E1505,$AI$64:$AW$68,COLUMN($AW:$AW)-COLUMN($AH:$AH),FALSE),IF($X1505="Unknown",VLOOKUP($E1505,$AI$71:$AW$75,COLUMN($AW:$AW)-COLUMN($AH:$AH),FALSE),0))</f>
        <v>244</v>
      </c>
      <c r="Q1505" s="87" cm="1">
        <f t="array" ref="Q1505">IF($X1505="Non-local",VLOOKUP($E1505,$AI$40:$AW$44,COLUMN($AW:$AW)-COLUMN($AH:$AH),FALSE),IF($X1505="Unknown",VLOOKUP($E1505,$AI$47:$AW$51,COLUMN($AW:$AW)-COLUMN($AH:$AH),FALSE),0))</f>
        <v>485.37900000000008</v>
      </c>
      <c r="R1505" s="87" cm="1">
        <f t="array" ref="R1505">IF($X1505="Non-local",VLOOKUP($E1505,$AI$88:$AW$92,COLUMN($AW:$AW)-COLUMN($AH:$AH),FALSE),IF($X1505="Unknown",VLOOKUP($E1505,$AI$95:$AW$99,COLUMN($AW:$AW)-COLUMN($AH:$AH),FALSE),0))</f>
        <v>0.16197839056517743</v>
      </c>
      <c r="S1505" s="87" cm="1">
        <f t="array" ref="S1505">VLOOKUP($E1505,$AI$111:$AW$115,COLUMN($AW:$AW)-COLUMN($AH:$AH),FALSE)</f>
        <v>431.69321999999994</v>
      </c>
      <c r="T1505" s="104">
        <f t="shared" si="397"/>
        <v>0.52352663315921444</v>
      </c>
      <c r="U1505" s="104">
        <f t="shared" si="398"/>
        <v>1451.7613130203219</v>
      </c>
      <c r="V1505" s="87" cm="1">
        <f t="array" ref="V1505">VLOOKUP($E1505,$AI$118:$AW$122,COLUMN($AW:$AW)-COLUMN($AH:$AH),FALSE)</f>
        <v>0</v>
      </c>
      <c r="W1505" s="87" t="str">
        <f t="shared" si="402"/>
        <v>Domestic</v>
      </c>
      <c r="X1505" s="87" t="str">
        <f t="shared" si="403"/>
        <v>Non-local</v>
      </c>
      <c r="Y1505" s="104"/>
      <c r="Z1505" s="87" t="str">
        <f t="shared" si="399"/>
        <v>USA</v>
      </c>
      <c r="AA1505" s="87" t="str">
        <f t="shared" si="400"/>
        <v>USA</v>
      </c>
      <c r="AB1505" s="82" cm="1">
        <f t="array" ref="AB1505">VLOOKUP(B1505,'GDP per Capita'!$T$2:$V$4235,COLUMN('GDP per Capita'!$V:$V)-COLUMN('GDP per Capita'!$S:$S),FALSE)</f>
        <v>63809.64</v>
      </c>
      <c r="AC1505" s="82">
        <f t="shared" si="404"/>
        <v>63809.64</v>
      </c>
      <c r="AD1505" s="82">
        <f t="shared" si="405"/>
        <v>63809.64</v>
      </c>
      <c r="AE1505" s="88">
        <f t="shared" si="401"/>
        <v>2.2751441835752749E-2</v>
      </c>
    </row>
    <row r="1506" spans="1:31">
      <c r="A1506" s="77" t="s">
        <v>938</v>
      </c>
      <c r="B1506" s="77">
        <v>1505</v>
      </c>
      <c r="C1506" s="77" t="s">
        <v>29</v>
      </c>
      <c r="D1506" s="77" t="s">
        <v>29</v>
      </c>
      <c r="E1506" s="77">
        <v>2019</v>
      </c>
      <c r="F1506" s="77">
        <v>43.074760999999903</v>
      </c>
      <c r="G1506" s="77">
        <v>-89.383761300000003</v>
      </c>
      <c r="H1506" s="77">
        <v>0</v>
      </c>
      <c r="I1506" s="77" t="s">
        <v>1479</v>
      </c>
      <c r="J1506" s="77">
        <v>38.626803899999999</v>
      </c>
      <c r="K1506" s="77">
        <v>-90.199409700000004</v>
      </c>
      <c r="L1506" s="77">
        <v>998.63710628327703</v>
      </c>
      <c r="M1506" s="77">
        <v>0.29349651334863303</v>
      </c>
      <c r="N1506" s="77">
        <v>0</v>
      </c>
      <c r="O1506" s="77">
        <v>191.73832440638901</v>
      </c>
      <c r="P1506" s="87" cm="1">
        <f t="array" ref="P1506">IF($X1506="Non-local",VLOOKUP($E1506,$AI$64:$AW$68,COLUMN($AW:$AW)-COLUMN($AH:$AH),FALSE),IF($X1506="Unknown",VLOOKUP($E1506,$AI$71:$AW$75,COLUMN($AW:$AW)-COLUMN($AH:$AH),FALSE),0))</f>
        <v>244</v>
      </c>
      <c r="Q1506" s="87" cm="1">
        <f t="array" ref="Q1506">IF($X1506="Non-local",VLOOKUP($E1506,$AI$40:$AW$44,COLUMN($AW:$AW)-COLUMN($AH:$AH),FALSE),IF($X1506="Unknown",VLOOKUP($E1506,$AI$47:$AW$51,COLUMN($AW:$AW)-COLUMN($AH:$AH),FALSE),0))</f>
        <v>485.37900000000008</v>
      </c>
      <c r="R1506" s="87" cm="1">
        <f t="array" ref="R1506">IF($X1506="Non-local",VLOOKUP($E1506,$AI$88:$AW$92,COLUMN($AW:$AW)-COLUMN($AH:$AH),FALSE),IF($X1506="Unknown",VLOOKUP($E1506,$AI$95:$AW$99,COLUMN($AW:$AW)-COLUMN($AH:$AH),FALSE),0))</f>
        <v>0.16197839056517743</v>
      </c>
      <c r="S1506" s="87" cm="1">
        <f t="array" ref="S1506">VLOOKUP($E1506,$AI$111:$AW$115,COLUMN($AW:$AW)-COLUMN($AH:$AH),FALSE)</f>
        <v>431.69321999999994</v>
      </c>
      <c r="T1506" s="104">
        <f t="shared" si="397"/>
        <v>0.45547490391381046</v>
      </c>
      <c r="U1506" s="104">
        <f t="shared" si="398"/>
        <v>1352.810544406389</v>
      </c>
      <c r="V1506" s="87" cm="1">
        <f t="array" ref="V1506">VLOOKUP($E1506,$AI$118:$AW$122,COLUMN($AW:$AW)-COLUMN($AH:$AH),FALSE)</f>
        <v>0</v>
      </c>
      <c r="W1506" s="87" t="str">
        <f t="shared" si="402"/>
        <v>Domestic</v>
      </c>
      <c r="X1506" s="87" t="str">
        <f t="shared" si="403"/>
        <v>Non-local</v>
      </c>
      <c r="Y1506" s="104"/>
      <c r="Z1506" s="87" t="str">
        <f t="shared" si="399"/>
        <v>USA</v>
      </c>
      <c r="AA1506" s="87" t="str">
        <f t="shared" si="400"/>
        <v>USA</v>
      </c>
      <c r="AB1506" s="82" cm="1">
        <f t="array" ref="AB1506">VLOOKUP(B1506,'GDP per Capita'!$T$2:$V$4235,COLUMN('GDP per Capita'!$V:$V)-COLUMN('GDP per Capita'!$S:$S),FALSE)</f>
        <v>63809.64</v>
      </c>
      <c r="AC1506" s="82">
        <f t="shared" si="404"/>
        <v>63809.64</v>
      </c>
      <c r="AD1506" s="82">
        <f t="shared" si="405"/>
        <v>63809.64</v>
      </c>
      <c r="AE1506" s="88">
        <f t="shared" si="401"/>
        <v>2.1200723658782419E-2</v>
      </c>
    </row>
    <row r="1507" spans="1:31">
      <c r="A1507" s="77" t="s">
        <v>884</v>
      </c>
      <c r="B1507" s="77">
        <v>1506</v>
      </c>
      <c r="C1507" s="77" t="s">
        <v>29</v>
      </c>
      <c r="D1507" s="77" t="s">
        <v>29</v>
      </c>
      <c r="E1507" s="77">
        <v>2019</v>
      </c>
      <c r="F1507" s="77">
        <v>38.894985499999997</v>
      </c>
      <c r="G1507" s="77">
        <v>-77.036570799999893</v>
      </c>
      <c r="H1507" s="77">
        <v>0</v>
      </c>
      <c r="I1507" s="77" t="s">
        <v>1479</v>
      </c>
      <c r="J1507" s="77">
        <v>38.626803899999999</v>
      </c>
      <c r="K1507" s="77">
        <v>-90.199409700000004</v>
      </c>
      <c r="L1507" s="77">
        <v>2281.3966937476498</v>
      </c>
      <c r="M1507" s="77">
        <v>0.46287821493947501</v>
      </c>
      <c r="N1507" s="77">
        <v>0</v>
      </c>
      <c r="O1507" s="77">
        <v>438.02816519954899</v>
      </c>
      <c r="P1507" s="87" cm="1">
        <f t="array" ref="P1507">IF($X1507="Non-local",VLOOKUP($E1507,$AI$64:$AW$68,COLUMN($AW:$AW)-COLUMN($AH:$AH),FALSE),IF($X1507="Unknown",VLOOKUP($E1507,$AI$71:$AW$75,COLUMN($AW:$AW)-COLUMN($AH:$AH),FALSE),0))</f>
        <v>244</v>
      </c>
      <c r="Q1507" s="87" cm="1">
        <f t="array" ref="Q1507">IF($X1507="Non-local",VLOOKUP($E1507,$AI$40:$AW$44,COLUMN($AW:$AW)-COLUMN($AH:$AH),FALSE),IF($X1507="Unknown",VLOOKUP($E1507,$AI$47:$AW$51,COLUMN($AW:$AW)-COLUMN($AH:$AH),FALSE),0))</f>
        <v>485.37900000000008</v>
      </c>
      <c r="R1507" s="87" cm="1">
        <f t="array" ref="R1507">IF($X1507="Non-local",VLOOKUP($E1507,$AI$88:$AW$92,COLUMN($AW:$AW)-COLUMN($AH:$AH),FALSE),IF($X1507="Unknown",VLOOKUP($E1507,$AI$95:$AW$99,COLUMN($AW:$AW)-COLUMN($AH:$AH),FALSE),0))</f>
        <v>0.16197839056517743</v>
      </c>
      <c r="S1507" s="87" cm="1">
        <f t="array" ref="S1507">VLOOKUP($E1507,$AI$111:$AW$115,COLUMN($AW:$AW)-COLUMN($AH:$AH),FALSE)</f>
        <v>431.69321999999994</v>
      </c>
      <c r="T1507" s="104">
        <f t="shared" si="397"/>
        <v>0.6248566055046525</v>
      </c>
      <c r="U1507" s="104">
        <f t="shared" si="398"/>
        <v>1599.100385199549</v>
      </c>
      <c r="V1507" s="87" cm="1">
        <f t="array" ref="V1507">VLOOKUP($E1507,$AI$118:$AW$122,COLUMN($AW:$AW)-COLUMN($AH:$AH),FALSE)</f>
        <v>0</v>
      </c>
      <c r="W1507" s="87" t="str">
        <f t="shared" si="402"/>
        <v>Domestic</v>
      </c>
      <c r="X1507" s="87" t="str">
        <f t="shared" si="403"/>
        <v>Non-local</v>
      </c>
      <c r="Y1507" s="104"/>
      <c r="Z1507" s="87" t="str">
        <f t="shared" si="399"/>
        <v>USA</v>
      </c>
      <c r="AA1507" s="87" t="str">
        <f t="shared" si="400"/>
        <v>USA</v>
      </c>
      <c r="AB1507" s="82" cm="1">
        <f t="array" ref="AB1507">VLOOKUP(B1507,'GDP per Capita'!$T$2:$V$4235,COLUMN('GDP per Capita'!$V:$V)-COLUMN('GDP per Capita'!$S:$S),FALSE)</f>
        <v>63809.64</v>
      </c>
      <c r="AC1507" s="82">
        <f t="shared" si="404"/>
        <v>63809.64</v>
      </c>
      <c r="AD1507" s="82">
        <f t="shared" si="405"/>
        <v>63809.64</v>
      </c>
      <c r="AE1507" s="88">
        <f t="shared" si="401"/>
        <v>2.5060482792248148E-2</v>
      </c>
    </row>
    <row r="1508" spans="1:31">
      <c r="A1508" s="77" t="s">
        <v>1211</v>
      </c>
      <c r="B1508" s="77">
        <v>1507</v>
      </c>
      <c r="C1508" s="77" t="s">
        <v>29</v>
      </c>
      <c r="D1508" s="77" t="s">
        <v>29</v>
      </c>
      <c r="E1508" s="77">
        <v>2019</v>
      </c>
      <c r="F1508" s="77">
        <v>30.331144500000001</v>
      </c>
      <c r="G1508" s="77">
        <v>-97.745461800000001</v>
      </c>
      <c r="H1508" s="77">
        <v>0</v>
      </c>
      <c r="I1508" s="77" t="s">
        <v>1479</v>
      </c>
      <c r="J1508" s="77">
        <v>38.626803899999999</v>
      </c>
      <c r="K1508" s="77">
        <v>-90.199409700000004</v>
      </c>
      <c r="L1508" s="77">
        <v>2303.97478714203</v>
      </c>
      <c r="M1508" s="77">
        <v>0.46585953421020199</v>
      </c>
      <c r="N1508" s="77">
        <v>0</v>
      </c>
      <c r="O1508" s="77">
        <v>442.36315913126998</v>
      </c>
      <c r="P1508" s="87" cm="1">
        <f t="array" ref="P1508">IF($X1508="Non-local",VLOOKUP($E1508,$AI$64:$AW$68,COLUMN($AW:$AW)-COLUMN($AH:$AH),FALSE),IF($X1508="Unknown",VLOOKUP($E1508,$AI$71:$AW$75,COLUMN($AW:$AW)-COLUMN($AH:$AH),FALSE),0))</f>
        <v>244</v>
      </c>
      <c r="Q1508" s="87" cm="1">
        <f t="array" ref="Q1508">IF($X1508="Non-local",VLOOKUP($E1508,$AI$40:$AW$44,COLUMN($AW:$AW)-COLUMN($AH:$AH),FALSE),IF($X1508="Unknown",VLOOKUP($E1508,$AI$47:$AW$51,COLUMN($AW:$AW)-COLUMN($AH:$AH),FALSE),0))</f>
        <v>485.37900000000008</v>
      </c>
      <c r="R1508" s="87" cm="1">
        <f t="array" ref="R1508">IF($X1508="Non-local",VLOOKUP($E1508,$AI$88:$AW$92,COLUMN($AW:$AW)-COLUMN($AH:$AH),FALSE),IF($X1508="Unknown",VLOOKUP($E1508,$AI$95:$AW$99,COLUMN($AW:$AW)-COLUMN($AH:$AH),FALSE),0))</f>
        <v>0.16197839056517743</v>
      </c>
      <c r="S1508" s="87" cm="1">
        <f t="array" ref="S1508">VLOOKUP($E1508,$AI$111:$AW$115,COLUMN($AW:$AW)-COLUMN($AH:$AH),FALSE)</f>
        <v>431.69321999999994</v>
      </c>
      <c r="T1508" s="104">
        <f t="shared" si="397"/>
        <v>0.62783792477537936</v>
      </c>
      <c r="U1508" s="104">
        <f t="shared" si="398"/>
        <v>1603.4353791312699</v>
      </c>
      <c r="V1508" s="87" cm="1">
        <f t="array" ref="V1508">VLOOKUP($E1508,$AI$118:$AW$122,COLUMN($AW:$AW)-COLUMN($AH:$AH),FALSE)</f>
        <v>0</v>
      </c>
      <c r="W1508" s="87" t="str">
        <f t="shared" si="402"/>
        <v>Domestic</v>
      </c>
      <c r="X1508" s="87" t="str">
        <f t="shared" si="403"/>
        <v>Non-local</v>
      </c>
      <c r="Y1508" s="104"/>
      <c r="Z1508" s="87" t="str">
        <f t="shared" si="399"/>
        <v>USA</v>
      </c>
      <c r="AA1508" s="87" t="str">
        <f t="shared" si="400"/>
        <v>USA</v>
      </c>
      <c r="AB1508" s="82" cm="1">
        <f t="array" ref="AB1508">VLOOKUP(B1508,'GDP per Capita'!$T$2:$V$4235,COLUMN('GDP per Capita'!$V:$V)-COLUMN('GDP per Capita'!$S:$S),FALSE)</f>
        <v>63809.64</v>
      </c>
      <c r="AC1508" s="82">
        <f t="shared" si="404"/>
        <v>63809.64</v>
      </c>
      <c r="AD1508" s="82">
        <f t="shared" si="405"/>
        <v>63809.64</v>
      </c>
      <c r="AE1508" s="88">
        <f t="shared" si="401"/>
        <v>2.5128419140607438E-2</v>
      </c>
    </row>
    <row r="1509" spans="1:31">
      <c r="A1509" s="77" t="s">
        <v>1096</v>
      </c>
      <c r="B1509" s="77">
        <v>1508</v>
      </c>
      <c r="C1509" s="77" t="s">
        <v>416</v>
      </c>
      <c r="D1509" s="77" t="s">
        <v>31</v>
      </c>
      <c r="E1509" s="77">
        <v>2019</v>
      </c>
      <c r="F1509" s="77">
        <v>51.752013099999999</v>
      </c>
      <c r="G1509" s="77">
        <v>-1.2578499000000001</v>
      </c>
      <c r="H1509" s="77">
        <v>0</v>
      </c>
      <c r="I1509" s="77" t="s">
        <v>1479</v>
      </c>
      <c r="J1509" s="77">
        <v>38.626803899999999</v>
      </c>
      <c r="K1509" s="77">
        <v>-90.199409700000004</v>
      </c>
      <c r="L1509" s="77">
        <v>13355.506689093399</v>
      </c>
      <c r="M1509" s="77">
        <v>2.0638105780448601</v>
      </c>
      <c r="N1509" s="77">
        <v>0</v>
      </c>
      <c r="O1509" s="77">
        <v>1402.3282023548099</v>
      </c>
      <c r="P1509" s="87" cm="1">
        <f t="array" ref="P1509">IF($X1509="Non-local",VLOOKUP($E1509,$AI$64:$AW$68,COLUMN($AW:$AW)-COLUMN($AH:$AH),FALSE),IF($X1509="Unknown",VLOOKUP($E1509,$AI$71:$AW$75,COLUMN($AW:$AW)-COLUMN($AH:$AH),FALSE),0))</f>
        <v>244</v>
      </c>
      <c r="Q1509" s="87" cm="1">
        <f t="array" ref="Q1509">IF($X1509="Non-local",VLOOKUP($E1509,$AI$40:$AW$44,COLUMN($AW:$AW)-COLUMN($AH:$AH),FALSE),IF($X1509="Unknown",VLOOKUP($E1509,$AI$47:$AW$51,COLUMN($AW:$AW)-COLUMN($AH:$AH),FALSE),0))</f>
        <v>485.37900000000008</v>
      </c>
      <c r="R1509" s="87" cm="1">
        <f t="array" ref="R1509">IF($X1509="Non-local",VLOOKUP($E1509,$AI$88:$AW$92,COLUMN($AW:$AW)-COLUMN($AH:$AH),FALSE),IF($X1509="Unknown",VLOOKUP($E1509,$AI$95:$AW$99,COLUMN($AW:$AW)-COLUMN($AH:$AH),FALSE),0))</f>
        <v>0.16197839056517743</v>
      </c>
      <c r="S1509" s="87" cm="1">
        <f t="array" ref="S1509">VLOOKUP($E1509,$AI$111:$AW$115,COLUMN($AW:$AW)-COLUMN($AH:$AH),FALSE)</f>
        <v>431.69321999999994</v>
      </c>
      <c r="T1509" s="104">
        <f t="shared" si="397"/>
        <v>2.2257889686100376</v>
      </c>
      <c r="U1509" s="104">
        <f t="shared" si="398"/>
        <v>2563.40042235481</v>
      </c>
      <c r="V1509" s="87" cm="1">
        <f t="array" ref="V1509">VLOOKUP($E1509,$AI$118:$AW$122,COLUMN($AW:$AW)-COLUMN($AH:$AH),FALSE)</f>
        <v>0</v>
      </c>
      <c r="W1509" s="87" t="str">
        <f t="shared" si="402"/>
        <v>International</v>
      </c>
      <c r="X1509" s="87" t="str">
        <f t="shared" si="403"/>
        <v>Non-local</v>
      </c>
      <c r="Y1509" s="104"/>
      <c r="Z1509" s="87" t="str">
        <f t="shared" si="399"/>
        <v>United Kingdom</v>
      </c>
      <c r="AA1509" s="87" t="str">
        <f t="shared" si="400"/>
        <v>Europe</v>
      </c>
      <c r="AB1509" s="82" cm="1">
        <f t="array" ref="AB1509">VLOOKUP(B1509,'GDP per Capita'!$T$2:$V$4235,COLUMN('GDP per Capita'!$V:$V)-COLUMN('GDP per Capita'!$S:$S),FALSE)</f>
        <v>40800.480000000003</v>
      </c>
      <c r="AC1509" s="82">
        <f t="shared" si="404"/>
        <v>40800.480000000003</v>
      </c>
      <c r="AD1509" s="82">
        <f t="shared" si="405"/>
        <v>40800.480000000003</v>
      </c>
      <c r="AE1509" s="88">
        <f t="shared" si="401"/>
        <v>6.2827702574940539E-2</v>
      </c>
    </row>
    <row r="1510" spans="1:31">
      <c r="A1510" s="77" t="s">
        <v>920</v>
      </c>
      <c r="B1510" s="77">
        <v>1509</v>
      </c>
      <c r="C1510" s="77" t="s">
        <v>29</v>
      </c>
      <c r="D1510" s="77" t="s">
        <v>29</v>
      </c>
      <c r="E1510" s="77">
        <v>2019</v>
      </c>
      <c r="F1510" s="77">
        <v>32.222876499999998</v>
      </c>
      <c r="G1510" s="77">
        <v>-110.9748477</v>
      </c>
      <c r="H1510" s="77">
        <v>0</v>
      </c>
      <c r="I1510" s="77" t="s">
        <v>1479</v>
      </c>
      <c r="J1510" s="77">
        <v>38.626803899999999</v>
      </c>
      <c r="K1510" s="77">
        <v>-90.199409700000004</v>
      </c>
      <c r="L1510" s="77">
        <v>4014.12716667114</v>
      </c>
      <c r="M1510" s="77">
        <v>0.72437138261969503</v>
      </c>
      <c r="N1510" s="77">
        <v>0</v>
      </c>
      <c r="O1510" s="77">
        <v>481.69526000053702</v>
      </c>
      <c r="P1510" s="87" cm="1">
        <f t="array" ref="P1510">IF($X1510="Non-local",VLOOKUP($E1510,$AI$64:$AW$68,COLUMN($AW:$AW)-COLUMN($AH:$AH),FALSE),IF($X1510="Unknown",VLOOKUP($E1510,$AI$71:$AW$75,COLUMN($AW:$AW)-COLUMN($AH:$AH),FALSE),0))</f>
        <v>244</v>
      </c>
      <c r="Q1510" s="87" cm="1">
        <f t="array" ref="Q1510">IF($X1510="Non-local",VLOOKUP($E1510,$AI$40:$AW$44,COLUMN($AW:$AW)-COLUMN($AH:$AH),FALSE),IF($X1510="Unknown",VLOOKUP($E1510,$AI$47:$AW$51,COLUMN($AW:$AW)-COLUMN($AH:$AH),FALSE),0))</f>
        <v>485.37900000000008</v>
      </c>
      <c r="R1510" s="87" cm="1">
        <f t="array" ref="R1510">IF($X1510="Non-local",VLOOKUP($E1510,$AI$88:$AW$92,COLUMN($AW:$AW)-COLUMN($AH:$AH),FALSE),IF($X1510="Unknown",VLOOKUP($E1510,$AI$95:$AW$99,COLUMN($AW:$AW)-COLUMN($AH:$AH),FALSE),0))</f>
        <v>0.16197839056517743</v>
      </c>
      <c r="S1510" s="87" cm="1">
        <f t="array" ref="S1510">VLOOKUP($E1510,$AI$111:$AW$115,COLUMN($AW:$AW)-COLUMN($AH:$AH),FALSE)</f>
        <v>431.69321999999994</v>
      </c>
      <c r="T1510" s="104">
        <f t="shared" si="397"/>
        <v>0.8863497731848724</v>
      </c>
      <c r="U1510" s="104">
        <f t="shared" si="398"/>
        <v>1642.767480000537</v>
      </c>
      <c r="V1510" s="87" cm="1">
        <f t="array" ref="V1510">VLOOKUP($E1510,$AI$118:$AW$122,COLUMN($AW:$AW)-COLUMN($AH:$AH),FALSE)</f>
        <v>0</v>
      </c>
      <c r="W1510" s="87" t="str">
        <f t="shared" si="402"/>
        <v>Domestic</v>
      </c>
      <c r="X1510" s="87" t="str">
        <f t="shared" si="403"/>
        <v>Non-local</v>
      </c>
      <c r="Y1510" s="104"/>
      <c r="Z1510" s="87" t="str">
        <f t="shared" si="399"/>
        <v>USA</v>
      </c>
      <c r="AA1510" s="87" t="str">
        <f t="shared" si="400"/>
        <v>USA</v>
      </c>
      <c r="AB1510" s="82" cm="1">
        <f t="array" ref="AB1510">VLOOKUP(B1510,'GDP per Capita'!$T$2:$V$4235,COLUMN('GDP per Capita'!$V:$V)-COLUMN('GDP per Capita'!$S:$S),FALSE)</f>
        <v>63809.64</v>
      </c>
      <c r="AC1510" s="82">
        <f t="shared" si="404"/>
        <v>63809.64</v>
      </c>
      <c r="AD1510" s="82">
        <f t="shared" si="405"/>
        <v>63809.64</v>
      </c>
      <c r="AE1510" s="88">
        <f t="shared" si="401"/>
        <v>2.5744816613924432E-2</v>
      </c>
    </row>
    <row r="1511" spans="1:31">
      <c r="A1511" s="77" t="s">
        <v>34</v>
      </c>
      <c r="B1511" s="77">
        <v>1510</v>
      </c>
      <c r="C1511" s="77" t="s">
        <v>34</v>
      </c>
      <c r="D1511" s="77" t="s">
        <v>34</v>
      </c>
      <c r="E1511" s="77">
        <v>2019</v>
      </c>
      <c r="F1511" s="77">
        <v>0</v>
      </c>
      <c r="G1511" s="77">
        <v>0</v>
      </c>
      <c r="H1511" s="77">
        <v>0</v>
      </c>
      <c r="I1511" s="77" t="s">
        <v>1479</v>
      </c>
      <c r="J1511" s="77">
        <v>38.626803899999999</v>
      </c>
      <c r="K1511" s="77">
        <v>-90.199409700000004</v>
      </c>
      <c r="L1511" s="77">
        <v>3701.00063761927</v>
      </c>
      <c r="M1511" s="77">
        <v>0.67333559908097096</v>
      </c>
      <c r="N1511" s="77">
        <v>1</v>
      </c>
      <c r="O1511" s="77">
        <v>710.59212242290005</v>
      </c>
      <c r="P1511" s="87" cm="1">
        <f t="array" ref="P1511">IF($X1511="Non-local",VLOOKUP($E1511,$AI$64:$AW$68,COLUMN($AW:$AW)-COLUMN($AH:$AH),FALSE),IF($X1511="Unknown",VLOOKUP($E1511,$AI$71:$AW$75,COLUMN($AW:$AW)-COLUMN($AH:$AH),FALSE),0))</f>
        <v>235.51304347826087</v>
      </c>
      <c r="Q1511" s="87" cm="1">
        <f t="array" ref="Q1511">IF($X1511="Non-local",VLOOKUP($E1511,$AI$40:$AW$44,COLUMN($AW:$AW)-COLUMN($AH:$AH),FALSE),IF($X1511="Unknown",VLOOKUP($E1511,$AI$47:$AW$51,COLUMN($AW:$AW)-COLUMN($AH:$AH),FALSE),0))</f>
        <v>468.49625217391309</v>
      </c>
      <c r="R1511" s="87" cm="1">
        <f t="array" ref="R1511">IF($X1511="Non-local",VLOOKUP($E1511,$AI$88:$AW$92,COLUMN($AW:$AW)-COLUMN($AH:$AH),FALSE),IF($X1511="Unknown",VLOOKUP($E1511,$AI$95:$AW$99,COLUMN($AW:$AW)-COLUMN($AH:$AH),FALSE),0))</f>
        <v>0.15634435958899737</v>
      </c>
      <c r="S1511" s="87" cm="1">
        <f t="array" ref="S1511">VLOOKUP($E1511,$AI$111:$AW$115,COLUMN($AW:$AW)-COLUMN($AH:$AH),FALSE)</f>
        <v>431.69321999999994</v>
      </c>
      <c r="T1511" s="104">
        <f t="shared" si="397"/>
        <v>0.82967995866996835</v>
      </c>
      <c r="U1511" s="104">
        <f t="shared" si="398"/>
        <v>1846.2946380750739</v>
      </c>
      <c r="V1511" s="87" cm="1">
        <f t="array" ref="V1511">VLOOKUP($E1511,$AI$118:$AW$122,COLUMN($AW:$AW)-COLUMN($AH:$AH),FALSE)</f>
        <v>0</v>
      </c>
      <c r="W1511" s="87" t="str">
        <f t="shared" si="402"/>
        <v>Unknown</v>
      </c>
      <c r="X1511" s="87" t="str">
        <f t="shared" si="403"/>
        <v>Unknown</v>
      </c>
      <c r="Y1511" s="104"/>
      <c r="Z1511" s="87" t="str">
        <f t="shared" si="399"/>
        <v>Unknown</v>
      </c>
      <c r="AA1511" s="87" t="str">
        <f t="shared" si="400"/>
        <v>Unknown</v>
      </c>
      <c r="AB1511" s="82" t="e" cm="1">
        <f t="array" ref="AB1511">VLOOKUP(B1511,'GDP per Capita'!$T$2:$V$4235,COLUMN('GDP per Capita'!$V:$V)-COLUMN('GDP per Capita'!$S:$S),FALSE)</f>
        <v>#N/A</v>
      </c>
      <c r="AC1511" s="82" t="str">
        <f t="shared" si="404"/>
        <v/>
      </c>
      <c r="AD1511" s="82">
        <f t="shared" si="405"/>
        <v>61228.93767638311</v>
      </c>
      <c r="AE1511" s="88">
        <f t="shared" si="401"/>
        <v>3.0153955109157748E-2</v>
      </c>
    </row>
    <row r="1512" spans="1:31">
      <c r="A1512" s="77" t="s">
        <v>884</v>
      </c>
      <c r="B1512" s="77">
        <v>1511</v>
      </c>
      <c r="C1512" s="77" t="s">
        <v>29</v>
      </c>
      <c r="D1512" s="77" t="s">
        <v>29</v>
      </c>
      <c r="E1512" s="77">
        <v>2019</v>
      </c>
      <c r="F1512" s="77">
        <v>38.894985499999997</v>
      </c>
      <c r="G1512" s="77">
        <v>-77.036570799999893</v>
      </c>
      <c r="H1512" s="77">
        <v>0</v>
      </c>
      <c r="I1512" s="77" t="s">
        <v>1479</v>
      </c>
      <c r="J1512" s="77">
        <v>38.626803899999999</v>
      </c>
      <c r="K1512" s="77">
        <v>-90.199409700000004</v>
      </c>
      <c r="L1512" s="77">
        <v>2281.3966937476498</v>
      </c>
      <c r="M1512" s="77">
        <v>0.46287821493947501</v>
      </c>
      <c r="N1512" s="77">
        <v>0</v>
      </c>
      <c r="O1512" s="77">
        <v>438.02816519954899</v>
      </c>
      <c r="P1512" s="87" cm="1">
        <f t="array" ref="P1512">IF($X1512="Non-local",VLOOKUP($E1512,$AI$64:$AW$68,COLUMN($AW:$AW)-COLUMN($AH:$AH),FALSE),IF($X1512="Unknown",VLOOKUP($E1512,$AI$71:$AW$75,COLUMN($AW:$AW)-COLUMN($AH:$AH),FALSE),0))</f>
        <v>244</v>
      </c>
      <c r="Q1512" s="87" cm="1">
        <f t="array" ref="Q1512">IF($X1512="Non-local",VLOOKUP($E1512,$AI$40:$AW$44,COLUMN($AW:$AW)-COLUMN($AH:$AH),FALSE),IF($X1512="Unknown",VLOOKUP($E1512,$AI$47:$AW$51,COLUMN($AW:$AW)-COLUMN($AH:$AH),FALSE),0))</f>
        <v>485.37900000000008</v>
      </c>
      <c r="R1512" s="87" cm="1">
        <f t="array" ref="R1512">IF($X1512="Non-local",VLOOKUP($E1512,$AI$88:$AW$92,COLUMN($AW:$AW)-COLUMN($AH:$AH),FALSE),IF($X1512="Unknown",VLOOKUP($E1512,$AI$95:$AW$99,COLUMN($AW:$AW)-COLUMN($AH:$AH),FALSE),0))</f>
        <v>0.16197839056517743</v>
      </c>
      <c r="S1512" s="87" cm="1">
        <f t="array" ref="S1512">VLOOKUP($E1512,$AI$111:$AW$115,COLUMN($AW:$AW)-COLUMN($AH:$AH),FALSE)</f>
        <v>431.69321999999994</v>
      </c>
      <c r="T1512" s="104">
        <f t="shared" si="397"/>
        <v>0.6248566055046525</v>
      </c>
      <c r="U1512" s="104">
        <f t="shared" si="398"/>
        <v>1599.100385199549</v>
      </c>
      <c r="V1512" s="87" cm="1">
        <f t="array" ref="V1512">VLOOKUP($E1512,$AI$118:$AW$122,COLUMN($AW:$AW)-COLUMN($AH:$AH),FALSE)</f>
        <v>0</v>
      </c>
      <c r="W1512" s="87" t="str">
        <f t="shared" si="402"/>
        <v>Domestic</v>
      </c>
      <c r="X1512" s="87" t="str">
        <f t="shared" si="403"/>
        <v>Non-local</v>
      </c>
      <c r="Y1512" s="104"/>
      <c r="Z1512" s="87" t="str">
        <f t="shared" si="399"/>
        <v>USA</v>
      </c>
      <c r="AA1512" s="87" t="str">
        <f t="shared" si="400"/>
        <v>USA</v>
      </c>
      <c r="AB1512" s="82" cm="1">
        <f t="array" ref="AB1512">VLOOKUP(B1512,'GDP per Capita'!$T$2:$V$4235,COLUMN('GDP per Capita'!$V:$V)-COLUMN('GDP per Capita'!$S:$S),FALSE)</f>
        <v>63809.64</v>
      </c>
      <c r="AC1512" s="82">
        <f t="shared" si="404"/>
        <v>63809.64</v>
      </c>
      <c r="AD1512" s="82">
        <f t="shared" si="405"/>
        <v>63809.64</v>
      </c>
      <c r="AE1512" s="88">
        <f t="shared" si="401"/>
        <v>2.5060482792248148E-2</v>
      </c>
    </row>
    <row r="1513" spans="1:31">
      <c r="A1513" s="77" t="s">
        <v>34</v>
      </c>
      <c r="B1513" s="77">
        <v>1512</v>
      </c>
      <c r="C1513" s="77" t="s">
        <v>34</v>
      </c>
      <c r="D1513" s="77" t="s">
        <v>34</v>
      </c>
      <c r="E1513" s="77">
        <v>2019</v>
      </c>
      <c r="F1513" s="77">
        <v>0</v>
      </c>
      <c r="G1513" s="77">
        <v>0</v>
      </c>
      <c r="H1513" s="77">
        <v>0</v>
      </c>
      <c r="I1513" s="77" t="s">
        <v>1479</v>
      </c>
      <c r="J1513" s="77">
        <v>38.626803899999999</v>
      </c>
      <c r="K1513" s="77">
        <v>-90.199409700000004</v>
      </c>
      <c r="L1513" s="77">
        <v>3701.00063761927</v>
      </c>
      <c r="M1513" s="77">
        <v>0.67333559908097096</v>
      </c>
      <c r="N1513" s="77">
        <v>1</v>
      </c>
      <c r="O1513" s="77">
        <v>710.59212242290005</v>
      </c>
      <c r="P1513" s="87" cm="1">
        <f t="array" ref="P1513">IF($X1513="Non-local",VLOOKUP($E1513,$AI$64:$AW$68,COLUMN($AW:$AW)-COLUMN($AH:$AH),FALSE),IF($X1513="Unknown",VLOOKUP($E1513,$AI$71:$AW$75,COLUMN($AW:$AW)-COLUMN($AH:$AH),FALSE),0))</f>
        <v>235.51304347826087</v>
      </c>
      <c r="Q1513" s="87" cm="1">
        <f t="array" ref="Q1513">IF($X1513="Non-local",VLOOKUP($E1513,$AI$40:$AW$44,COLUMN($AW:$AW)-COLUMN($AH:$AH),FALSE),IF($X1513="Unknown",VLOOKUP($E1513,$AI$47:$AW$51,COLUMN($AW:$AW)-COLUMN($AH:$AH),FALSE),0))</f>
        <v>468.49625217391309</v>
      </c>
      <c r="R1513" s="87" cm="1">
        <f t="array" ref="R1513">IF($X1513="Non-local",VLOOKUP($E1513,$AI$88:$AW$92,COLUMN($AW:$AW)-COLUMN($AH:$AH),FALSE),IF($X1513="Unknown",VLOOKUP($E1513,$AI$95:$AW$99,COLUMN($AW:$AW)-COLUMN($AH:$AH),FALSE),0))</f>
        <v>0.15634435958899737</v>
      </c>
      <c r="S1513" s="87" cm="1">
        <f t="array" ref="S1513">VLOOKUP($E1513,$AI$111:$AW$115,COLUMN($AW:$AW)-COLUMN($AH:$AH),FALSE)</f>
        <v>431.69321999999994</v>
      </c>
      <c r="T1513" s="104">
        <f t="shared" si="397"/>
        <v>0.82967995866996835</v>
      </c>
      <c r="U1513" s="104">
        <f t="shared" si="398"/>
        <v>1846.2946380750739</v>
      </c>
      <c r="V1513" s="87" cm="1">
        <f t="array" ref="V1513">VLOOKUP($E1513,$AI$118:$AW$122,COLUMN($AW:$AW)-COLUMN($AH:$AH),FALSE)</f>
        <v>0</v>
      </c>
      <c r="W1513" s="87" t="str">
        <f t="shared" si="402"/>
        <v>Unknown</v>
      </c>
      <c r="X1513" s="87" t="str">
        <f t="shared" si="403"/>
        <v>Unknown</v>
      </c>
      <c r="Y1513" s="104"/>
      <c r="Z1513" s="87" t="str">
        <f t="shared" si="399"/>
        <v>Unknown</v>
      </c>
      <c r="AA1513" s="87" t="str">
        <f t="shared" si="400"/>
        <v>Unknown</v>
      </c>
      <c r="AB1513" s="82" t="e" cm="1">
        <f t="array" ref="AB1513">VLOOKUP(B1513,'GDP per Capita'!$T$2:$V$4235,COLUMN('GDP per Capita'!$V:$V)-COLUMN('GDP per Capita'!$S:$S),FALSE)</f>
        <v>#N/A</v>
      </c>
      <c r="AC1513" s="82" t="str">
        <f t="shared" si="404"/>
        <v/>
      </c>
      <c r="AD1513" s="82">
        <f t="shared" si="405"/>
        <v>61228.93767638311</v>
      </c>
      <c r="AE1513" s="88">
        <f t="shared" si="401"/>
        <v>3.0153955109157748E-2</v>
      </c>
    </row>
    <row r="1514" spans="1:31">
      <c r="A1514" s="77" t="s">
        <v>34</v>
      </c>
      <c r="B1514" s="77">
        <v>1513</v>
      </c>
      <c r="C1514" s="77" t="s">
        <v>34</v>
      </c>
      <c r="D1514" s="77" t="s">
        <v>34</v>
      </c>
      <c r="E1514" s="77">
        <v>2019</v>
      </c>
      <c r="F1514" s="77">
        <v>0</v>
      </c>
      <c r="G1514" s="77">
        <v>0</v>
      </c>
      <c r="H1514" s="77">
        <v>0</v>
      </c>
      <c r="I1514" s="77" t="s">
        <v>1479</v>
      </c>
      <c r="J1514" s="77">
        <v>38.626803899999999</v>
      </c>
      <c r="K1514" s="77">
        <v>-90.199409700000004</v>
      </c>
      <c r="L1514" s="77">
        <v>3701.00063761927</v>
      </c>
      <c r="M1514" s="77">
        <v>0.67333559908097096</v>
      </c>
      <c r="N1514" s="77">
        <v>1</v>
      </c>
      <c r="O1514" s="77">
        <v>710.59212242290005</v>
      </c>
      <c r="P1514" s="87" cm="1">
        <f t="array" ref="P1514">IF($X1514="Non-local",VLOOKUP($E1514,$AI$64:$AW$68,COLUMN($AW:$AW)-COLUMN($AH:$AH),FALSE),IF($X1514="Unknown",VLOOKUP($E1514,$AI$71:$AW$75,COLUMN($AW:$AW)-COLUMN($AH:$AH),FALSE),0))</f>
        <v>235.51304347826087</v>
      </c>
      <c r="Q1514" s="87" cm="1">
        <f t="array" ref="Q1514">IF($X1514="Non-local",VLOOKUP($E1514,$AI$40:$AW$44,COLUMN($AW:$AW)-COLUMN($AH:$AH),FALSE),IF($X1514="Unknown",VLOOKUP($E1514,$AI$47:$AW$51,COLUMN($AW:$AW)-COLUMN($AH:$AH),FALSE),0))</f>
        <v>468.49625217391309</v>
      </c>
      <c r="R1514" s="87" cm="1">
        <f t="array" ref="R1514">IF($X1514="Non-local",VLOOKUP($E1514,$AI$88:$AW$92,COLUMN($AW:$AW)-COLUMN($AH:$AH),FALSE),IF($X1514="Unknown",VLOOKUP($E1514,$AI$95:$AW$99,COLUMN($AW:$AW)-COLUMN($AH:$AH),FALSE),0))</f>
        <v>0.15634435958899737</v>
      </c>
      <c r="S1514" s="87" cm="1">
        <f t="array" ref="S1514">VLOOKUP($E1514,$AI$111:$AW$115,COLUMN($AW:$AW)-COLUMN($AH:$AH),FALSE)</f>
        <v>431.69321999999994</v>
      </c>
      <c r="T1514" s="104">
        <f t="shared" si="397"/>
        <v>0.82967995866996835</v>
      </c>
      <c r="U1514" s="104">
        <f t="shared" si="398"/>
        <v>1846.2946380750739</v>
      </c>
      <c r="V1514" s="87" cm="1">
        <f t="array" ref="V1514">VLOOKUP($E1514,$AI$118:$AW$122,COLUMN($AW:$AW)-COLUMN($AH:$AH),FALSE)</f>
        <v>0</v>
      </c>
      <c r="W1514" s="87" t="str">
        <f t="shared" si="402"/>
        <v>Unknown</v>
      </c>
      <c r="X1514" s="87" t="str">
        <f t="shared" si="403"/>
        <v>Unknown</v>
      </c>
      <c r="Y1514" s="104"/>
      <c r="Z1514" s="87" t="str">
        <f t="shared" si="399"/>
        <v>Unknown</v>
      </c>
      <c r="AA1514" s="87" t="str">
        <f t="shared" si="400"/>
        <v>Unknown</v>
      </c>
      <c r="AB1514" s="82" t="e" cm="1">
        <f t="array" ref="AB1514">VLOOKUP(B1514,'GDP per Capita'!$T$2:$V$4235,COLUMN('GDP per Capita'!$V:$V)-COLUMN('GDP per Capita'!$S:$S),FALSE)</f>
        <v>#N/A</v>
      </c>
      <c r="AC1514" s="82" t="str">
        <f t="shared" si="404"/>
        <v/>
      </c>
      <c r="AD1514" s="82">
        <f t="shared" si="405"/>
        <v>61228.93767638311</v>
      </c>
      <c r="AE1514" s="88">
        <f t="shared" si="401"/>
        <v>3.0153955109157748E-2</v>
      </c>
    </row>
    <row r="1515" spans="1:31">
      <c r="A1515" s="77" t="s">
        <v>34</v>
      </c>
      <c r="B1515" s="77">
        <v>1514</v>
      </c>
      <c r="C1515" s="77" t="s">
        <v>34</v>
      </c>
      <c r="D1515" s="77" t="s">
        <v>34</v>
      </c>
      <c r="E1515" s="77">
        <v>2019</v>
      </c>
      <c r="F1515" s="77">
        <v>0</v>
      </c>
      <c r="G1515" s="77">
        <v>0</v>
      </c>
      <c r="H1515" s="77">
        <v>0</v>
      </c>
      <c r="I1515" s="77" t="s">
        <v>1479</v>
      </c>
      <c r="J1515" s="77">
        <v>38.626803899999999</v>
      </c>
      <c r="K1515" s="77">
        <v>-90.199409700000004</v>
      </c>
      <c r="L1515" s="77">
        <v>3701.00063761927</v>
      </c>
      <c r="M1515" s="77">
        <v>0.67333559908097096</v>
      </c>
      <c r="N1515" s="77">
        <v>1</v>
      </c>
      <c r="O1515" s="77">
        <v>710.59212242290005</v>
      </c>
      <c r="P1515" s="87" cm="1">
        <f t="array" ref="P1515">IF($X1515="Non-local",VLOOKUP($E1515,$AI$64:$AW$68,COLUMN($AW:$AW)-COLUMN($AH:$AH),FALSE),IF($X1515="Unknown",VLOOKUP($E1515,$AI$71:$AW$75,COLUMN($AW:$AW)-COLUMN($AH:$AH),FALSE),0))</f>
        <v>235.51304347826087</v>
      </c>
      <c r="Q1515" s="87" cm="1">
        <f t="array" ref="Q1515">IF($X1515="Non-local",VLOOKUP($E1515,$AI$40:$AW$44,COLUMN($AW:$AW)-COLUMN($AH:$AH),FALSE),IF($X1515="Unknown",VLOOKUP($E1515,$AI$47:$AW$51,COLUMN($AW:$AW)-COLUMN($AH:$AH),FALSE),0))</f>
        <v>468.49625217391309</v>
      </c>
      <c r="R1515" s="87" cm="1">
        <f t="array" ref="R1515">IF($X1515="Non-local",VLOOKUP($E1515,$AI$88:$AW$92,COLUMN($AW:$AW)-COLUMN($AH:$AH),FALSE),IF($X1515="Unknown",VLOOKUP($E1515,$AI$95:$AW$99,COLUMN($AW:$AW)-COLUMN($AH:$AH),FALSE),0))</f>
        <v>0.15634435958899737</v>
      </c>
      <c r="S1515" s="87" cm="1">
        <f t="array" ref="S1515">VLOOKUP($E1515,$AI$111:$AW$115,COLUMN($AW:$AW)-COLUMN($AH:$AH),FALSE)</f>
        <v>431.69321999999994</v>
      </c>
      <c r="T1515" s="104">
        <f t="shared" si="397"/>
        <v>0.82967995866996835</v>
      </c>
      <c r="U1515" s="104">
        <f t="shared" si="398"/>
        <v>1846.2946380750739</v>
      </c>
      <c r="V1515" s="87" cm="1">
        <f t="array" ref="V1515">VLOOKUP($E1515,$AI$118:$AW$122,COLUMN($AW:$AW)-COLUMN($AH:$AH),FALSE)</f>
        <v>0</v>
      </c>
      <c r="W1515" s="87" t="str">
        <f t="shared" si="402"/>
        <v>Unknown</v>
      </c>
      <c r="X1515" s="87" t="str">
        <f t="shared" si="403"/>
        <v>Unknown</v>
      </c>
      <c r="Y1515" s="104"/>
      <c r="Z1515" s="87" t="str">
        <f t="shared" si="399"/>
        <v>Unknown</v>
      </c>
      <c r="AA1515" s="87" t="str">
        <f t="shared" si="400"/>
        <v>Unknown</v>
      </c>
      <c r="AB1515" s="82" t="e" cm="1">
        <f t="array" ref="AB1515">VLOOKUP(B1515,'GDP per Capita'!$T$2:$V$4235,COLUMN('GDP per Capita'!$V:$V)-COLUMN('GDP per Capita'!$S:$S),FALSE)</f>
        <v>#N/A</v>
      </c>
      <c r="AC1515" s="82" t="str">
        <f t="shared" si="404"/>
        <v/>
      </c>
      <c r="AD1515" s="82">
        <f t="shared" si="405"/>
        <v>61228.93767638311</v>
      </c>
      <c r="AE1515" s="88">
        <f t="shared" si="401"/>
        <v>3.0153955109157748E-2</v>
      </c>
    </row>
    <row r="1516" spans="1:31">
      <c r="A1516" s="77" t="s">
        <v>988</v>
      </c>
      <c r="B1516" s="77">
        <v>1515</v>
      </c>
      <c r="C1516" s="77" t="s">
        <v>29</v>
      </c>
      <c r="D1516" s="77" t="s">
        <v>29</v>
      </c>
      <c r="E1516" s="77">
        <v>2019</v>
      </c>
      <c r="F1516" s="77">
        <v>41.731344700000001</v>
      </c>
      <c r="G1516" s="77">
        <v>-111.83486310000001</v>
      </c>
      <c r="H1516" s="77">
        <v>0</v>
      </c>
      <c r="I1516" s="77" t="s">
        <v>1479</v>
      </c>
      <c r="J1516" s="77">
        <v>38.626803899999999</v>
      </c>
      <c r="K1516" s="77">
        <v>-90.199409700000004</v>
      </c>
      <c r="L1516" s="77">
        <v>3730.0255786277598</v>
      </c>
      <c r="M1516" s="77">
        <v>0.67914316058552004</v>
      </c>
      <c r="N1516" s="77">
        <v>0</v>
      </c>
      <c r="O1516" s="77">
        <v>716.16491109652998</v>
      </c>
      <c r="P1516" s="87" cm="1">
        <f t="array" ref="P1516">IF($X1516="Non-local",VLOOKUP($E1516,$AI$64:$AW$68,COLUMN($AW:$AW)-COLUMN($AH:$AH),FALSE),IF($X1516="Unknown",VLOOKUP($E1516,$AI$71:$AW$75,COLUMN($AW:$AW)-COLUMN($AH:$AH),FALSE),0))</f>
        <v>244</v>
      </c>
      <c r="Q1516" s="87" cm="1">
        <f t="array" ref="Q1516">IF($X1516="Non-local",VLOOKUP($E1516,$AI$40:$AW$44,COLUMN($AW:$AW)-COLUMN($AH:$AH),FALSE),IF($X1516="Unknown",VLOOKUP($E1516,$AI$47:$AW$51,COLUMN($AW:$AW)-COLUMN($AH:$AH),FALSE),0))</f>
        <v>485.37900000000008</v>
      </c>
      <c r="R1516" s="87" cm="1">
        <f t="array" ref="R1516">IF($X1516="Non-local",VLOOKUP($E1516,$AI$88:$AW$92,COLUMN($AW:$AW)-COLUMN($AH:$AH),FALSE),IF($X1516="Unknown",VLOOKUP($E1516,$AI$95:$AW$99,COLUMN($AW:$AW)-COLUMN($AH:$AH),FALSE),0))</f>
        <v>0.16197839056517743</v>
      </c>
      <c r="S1516" s="87" cm="1">
        <f t="array" ref="S1516">VLOOKUP($E1516,$AI$111:$AW$115,COLUMN($AW:$AW)-COLUMN($AH:$AH),FALSE)</f>
        <v>431.69321999999994</v>
      </c>
      <c r="T1516" s="104">
        <f t="shared" si="397"/>
        <v>0.84112155115069753</v>
      </c>
      <c r="U1516" s="104">
        <f t="shared" si="398"/>
        <v>1877.23713109653</v>
      </c>
      <c r="V1516" s="87" cm="1">
        <f t="array" ref="V1516">VLOOKUP($E1516,$AI$118:$AW$122,COLUMN($AW:$AW)-COLUMN($AH:$AH),FALSE)</f>
        <v>0</v>
      </c>
      <c r="W1516" s="87" t="str">
        <f t="shared" si="402"/>
        <v>Domestic</v>
      </c>
      <c r="X1516" s="87" t="str">
        <f t="shared" si="403"/>
        <v>Non-local</v>
      </c>
      <c r="Y1516" s="104"/>
      <c r="Z1516" s="87" t="str">
        <f t="shared" si="399"/>
        <v>USA</v>
      </c>
      <c r="AA1516" s="87" t="str">
        <f t="shared" si="400"/>
        <v>USA</v>
      </c>
      <c r="AB1516" s="82" cm="1">
        <f t="array" ref="AB1516">VLOOKUP(B1516,'GDP per Capita'!$T$2:$V$4235,COLUMN('GDP per Capita'!$V:$V)-COLUMN('GDP per Capita'!$S:$S),FALSE)</f>
        <v>63809.64</v>
      </c>
      <c r="AC1516" s="82">
        <f t="shared" si="404"/>
        <v>63809.64</v>
      </c>
      <c r="AD1516" s="82">
        <f t="shared" si="405"/>
        <v>63809.64</v>
      </c>
      <c r="AE1516" s="88">
        <f t="shared" si="401"/>
        <v>2.941933430585927E-2</v>
      </c>
    </row>
    <row r="1517" spans="1:31">
      <c r="A1517" s="77" t="s">
        <v>34</v>
      </c>
      <c r="B1517" s="77">
        <v>1516</v>
      </c>
      <c r="C1517" s="77" t="s">
        <v>34</v>
      </c>
      <c r="D1517" s="77" t="s">
        <v>34</v>
      </c>
      <c r="E1517" s="77">
        <v>2019</v>
      </c>
      <c r="F1517" s="77">
        <v>0</v>
      </c>
      <c r="G1517" s="77">
        <v>0</v>
      </c>
      <c r="H1517" s="77">
        <v>0</v>
      </c>
      <c r="I1517" s="77" t="s">
        <v>1479</v>
      </c>
      <c r="J1517" s="77">
        <v>38.626803899999999</v>
      </c>
      <c r="K1517" s="77">
        <v>-90.199409700000004</v>
      </c>
      <c r="L1517" s="77">
        <v>3701.00063761927</v>
      </c>
      <c r="M1517" s="77">
        <v>0.67333559908097096</v>
      </c>
      <c r="N1517" s="77">
        <v>1</v>
      </c>
      <c r="O1517" s="77">
        <v>710.59212242290005</v>
      </c>
      <c r="P1517" s="87" cm="1">
        <f t="array" ref="P1517">IF($X1517="Non-local",VLOOKUP($E1517,$AI$64:$AW$68,COLUMN($AW:$AW)-COLUMN($AH:$AH),FALSE),IF($X1517="Unknown",VLOOKUP($E1517,$AI$71:$AW$75,COLUMN($AW:$AW)-COLUMN($AH:$AH),FALSE),0))</f>
        <v>235.51304347826087</v>
      </c>
      <c r="Q1517" s="87" cm="1">
        <f t="array" ref="Q1517">IF($X1517="Non-local",VLOOKUP($E1517,$AI$40:$AW$44,COLUMN($AW:$AW)-COLUMN($AH:$AH),FALSE),IF($X1517="Unknown",VLOOKUP($E1517,$AI$47:$AW$51,COLUMN($AW:$AW)-COLUMN($AH:$AH),FALSE),0))</f>
        <v>468.49625217391309</v>
      </c>
      <c r="R1517" s="87" cm="1">
        <f t="array" ref="R1517">IF($X1517="Non-local",VLOOKUP($E1517,$AI$88:$AW$92,COLUMN($AW:$AW)-COLUMN($AH:$AH),FALSE),IF($X1517="Unknown",VLOOKUP($E1517,$AI$95:$AW$99,COLUMN($AW:$AW)-COLUMN($AH:$AH),FALSE),0))</f>
        <v>0.15634435958899737</v>
      </c>
      <c r="S1517" s="87" cm="1">
        <f t="array" ref="S1517">VLOOKUP($E1517,$AI$111:$AW$115,COLUMN($AW:$AW)-COLUMN($AH:$AH),FALSE)</f>
        <v>431.69321999999994</v>
      </c>
      <c r="T1517" s="104">
        <f t="shared" si="397"/>
        <v>0.82967995866996835</v>
      </c>
      <c r="U1517" s="104">
        <f t="shared" si="398"/>
        <v>1846.2946380750739</v>
      </c>
      <c r="V1517" s="87" cm="1">
        <f t="array" ref="V1517">VLOOKUP($E1517,$AI$118:$AW$122,COLUMN($AW:$AW)-COLUMN($AH:$AH),FALSE)</f>
        <v>0</v>
      </c>
      <c r="W1517" s="87" t="str">
        <f t="shared" si="402"/>
        <v>Unknown</v>
      </c>
      <c r="X1517" s="87" t="str">
        <f t="shared" si="403"/>
        <v>Unknown</v>
      </c>
      <c r="Y1517" s="104"/>
      <c r="Z1517" s="87" t="str">
        <f t="shared" si="399"/>
        <v>Unknown</v>
      </c>
      <c r="AA1517" s="87" t="str">
        <f t="shared" si="400"/>
        <v>Unknown</v>
      </c>
      <c r="AB1517" s="82" t="e" cm="1">
        <f t="array" ref="AB1517">VLOOKUP(B1517,'GDP per Capita'!$T$2:$V$4235,COLUMN('GDP per Capita'!$V:$V)-COLUMN('GDP per Capita'!$S:$S),FALSE)</f>
        <v>#N/A</v>
      </c>
      <c r="AC1517" s="82" t="str">
        <f t="shared" si="404"/>
        <v/>
      </c>
      <c r="AD1517" s="82">
        <f t="shared" si="405"/>
        <v>61228.93767638311</v>
      </c>
      <c r="AE1517" s="88">
        <f t="shared" si="401"/>
        <v>3.0153955109157748E-2</v>
      </c>
    </row>
    <row r="1518" spans="1:31">
      <c r="A1518" s="77" t="s">
        <v>34</v>
      </c>
      <c r="B1518" s="77">
        <v>1517</v>
      </c>
      <c r="C1518" s="77" t="s">
        <v>34</v>
      </c>
      <c r="D1518" s="77" t="s">
        <v>34</v>
      </c>
      <c r="E1518" s="77">
        <v>2019</v>
      </c>
      <c r="F1518" s="77">
        <v>0</v>
      </c>
      <c r="G1518" s="77">
        <v>0</v>
      </c>
      <c r="H1518" s="77">
        <v>0</v>
      </c>
      <c r="I1518" s="77" t="s">
        <v>1479</v>
      </c>
      <c r="J1518" s="77">
        <v>38.626803899999999</v>
      </c>
      <c r="K1518" s="77">
        <v>-90.199409700000004</v>
      </c>
      <c r="L1518" s="77">
        <v>3701.00063761927</v>
      </c>
      <c r="M1518" s="77">
        <v>0.67333559908097096</v>
      </c>
      <c r="N1518" s="77">
        <v>1</v>
      </c>
      <c r="O1518" s="77">
        <v>710.59212242290005</v>
      </c>
      <c r="P1518" s="87" cm="1">
        <f t="array" ref="P1518">IF($X1518="Non-local",VLOOKUP($E1518,$AI$64:$AW$68,COLUMN($AW:$AW)-COLUMN($AH:$AH),FALSE),IF($X1518="Unknown",VLOOKUP($E1518,$AI$71:$AW$75,COLUMN($AW:$AW)-COLUMN($AH:$AH),FALSE),0))</f>
        <v>235.51304347826087</v>
      </c>
      <c r="Q1518" s="87" cm="1">
        <f t="array" ref="Q1518">IF($X1518="Non-local",VLOOKUP($E1518,$AI$40:$AW$44,COLUMN($AW:$AW)-COLUMN($AH:$AH),FALSE),IF($X1518="Unknown",VLOOKUP($E1518,$AI$47:$AW$51,COLUMN($AW:$AW)-COLUMN($AH:$AH),FALSE),0))</f>
        <v>468.49625217391309</v>
      </c>
      <c r="R1518" s="87" cm="1">
        <f t="array" ref="R1518">IF($X1518="Non-local",VLOOKUP($E1518,$AI$88:$AW$92,COLUMN($AW:$AW)-COLUMN($AH:$AH),FALSE),IF($X1518="Unknown",VLOOKUP($E1518,$AI$95:$AW$99,COLUMN($AW:$AW)-COLUMN($AH:$AH),FALSE),0))</f>
        <v>0.15634435958899737</v>
      </c>
      <c r="S1518" s="87" cm="1">
        <f t="array" ref="S1518">VLOOKUP($E1518,$AI$111:$AW$115,COLUMN($AW:$AW)-COLUMN($AH:$AH),FALSE)</f>
        <v>431.69321999999994</v>
      </c>
      <c r="T1518" s="104">
        <f t="shared" si="397"/>
        <v>0.82967995866996835</v>
      </c>
      <c r="U1518" s="104">
        <f t="shared" si="398"/>
        <v>1846.2946380750739</v>
      </c>
      <c r="V1518" s="87" cm="1">
        <f t="array" ref="V1518">VLOOKUP($E1518,$AI$118:$AW$122,COLUMN($AW:$AW)-COLUMN($AH:$AH),FALSE)</f>
        <v>0</v>
      </c>
      <c r="W1518" s="87" t="str">
        <f t="shared" si="402"/>
        <v>Unknown</v>
      </c>
      <c r="X1518" s="87" t="str">
        <f t="shared" si="403"/>
        <v>Unknown</v>
      </c>
      <c r="Y1518" s="104"/>
      <c r="Z1518" s="87" t="str">
        <f t="shared" si="399"/>
        <v>Unknown</v>
      </c>
      <c r="AA1518" s="87" t="str">
        <f t="shared" si="400"/>
        <v>Unknown</v>
      </c>
      <c r="AB1518" s="82" t="e" cm="1">
        <f t="array" ref="AB1518">VLOOKUP(B1518,'GDP per Capita'!$T$2:$V$4235,COLUMN('GDP per Capita'!$V:$V)-COLUMN('GDP per Capita'!$S:$S),FALSE)</f>
        <v>#N/A</v>
      </c>
      <c r="AC1518" s="82" t="str">
        <f t="shared" si="404"/>
        <v/>
      </c>
      <c r="AD1518" s="82">
        <f t="shared" si="405"/>
        <v>61228.93767638311</v>
      </c>
      <c r="AE1518" s="88">
        <f t="shared" si="401"/>
        <v>3.0153955109157748E-2</v>
      </c>
    </row>
    <row r="1519" spans="1:31">
      <c r="A1519" s="77" t="s">
        <v>34</v>
      </c>
      <c r="B1519" s="77">
        <v>1518</v>
      </c>
      <c r="C1519" s="77" t="s">
        <v>34</v>
      </c>
      <c r="D1519" s="77" t="s">
        <v>34</v>
      </c>
      <c r="E1519" s="77">
        <v>2019</v>
      </c>
      <c r="F1519" s="77">
        <v>0</v>
      </c>
      <c r="G1519" s="77">
        <v>0</v>
      </c>
      <c r="H1519" s="77">
        <v>0</v>
      </c>
      <c r="I1519" s="77" t="s">
        <v>1479</v>
      </c>
      <c r="J1519" s="77">
        <v>38.626803899999999</v>
      </c>
      <c r="K1519" s="77">
        <v>-90.199409700000004</v>
      </c>
      <c r="L1519" s="77">
        <v>3701.00063761927</v>
      </c>
      <c r="M1519" s="77">
        <v>0.67333559908097096</v>
      </c>
      <c r="N1519" s="77">
        <v>1</v>
      </c>
      <c r="O1519" s="77">
        <v>710.59212242290005</v>
      </c>
      <c r="P1519" s="87" cm="1">
        <f t="array" ref="P1519">IF($X1519="Non-local",VLOOKUP($E1519,$AI$64:$AW$68,COLUMN($AW:$AW)-COLUMN($AH:$AH),FALSE),IF($X1519="Unknown",VLOOKUP($E1519,$AI$71:$AW$75,COLUMN($AW:$AW)-COLUMN($AH:$AH),FALSE),0))</f>
        <v>235.51304347826087</v>
      </c>
      <c r="Q1519" s="87" cm="1">
        <f t="array" ref="Q1519">IF($X1519="Non-local",VLOOKUP($E1519,$AI$40:$AW$44,COLUMN($AW:$AW)-COLUMN($AH:$AH),FALSE),IF($X1519="Unknown",VLOOKUP($E1519,$AI$47:$AW$51,COLUMN($AW:$AW)-COLUMN($AH:$AH),FALSE),0))</f>
        <v>468.49625217391309</v>
      </c>
      <c r="R1519" s="87" cm="1">
        <f t="array" ref="R1519">IF($X1519="Non-local",VLOOKUP($E1519,$AI$88:$AW$92,COLUMN($AW:$AW)-COLUMN($AH:$AH),FALSE),IF($X1519="Unknown",VLOOKUP($E1519,$AI$95:$AW$99,COLUMN($AW:$AW)-COLUMN($AH:$AH),FALSE),0))</f>
        <v>0.15634435958899737</v>
      </c>
      <c r="S1519" s="87" cm="1">
        <f t="array" ref="S1519">VLOOKUP($E1519,$AI$111:$AW$115,COLUMN($AW:$AW)-COLUMN($AH:$AH),FALSE)</f>
        <v>431.69321999999994</v>
      </c>
      <c r="T1519" s="104">
        <f t="shared" si="397"/>
        <v>0.82967995866996835</v>
      </c>
      <c r="U1519" s="104">
        <f t="shared" si="398"/>
        <v>1846.2946380750739</v>
      </c>
      <c r="V1519" s="87" cm="1">
        <f t="array" ref="V1519">VLOOKUP($E1519,$AI$118:$AW$122,COLUMN($AW:$AW)-COLUMN($AH:$AH),FALSE)</f>
        <v>0</v>
      </c>
      <c r="W1519" s="87" t="str">
        <f t="shared" si="402"/>
        <v>Unknown</v>
      </c>
      <c r="X1519" s="87" t="str">
        <f t="shared" si="403"/>
        <v>Unknown</v>
      </c>
      <c r="Y1519" s="104"/>
      <c r="Z1519" s="87" t="str">
        <f t="shared" si="399"/>
        <v>Unknown</v>
      </c>
      <c r="AA1519" s="87" t="str">
        <f t="shared" si="400"/>
        <v>Unknown</v>
      </c>
      <c r="AB1519" s="82" t="e" cm="1">
        <f t="array" ref="AB1519">VLOOKUP(B1519,'GDP per Capita'!$T$2:$V$4235,COLUMN('GDP per Capita'!$V:$V)-COLUMN('GDP per Capita'!$S:$S),FALSE)</f>
        <v>#N/A</v>
      </c>
      <c r="AC1519" s="82" t="str">
        <f t="shared" si="404"/>
        <v/>
      </c>
      <c r="AD1519" s="82">
        <f t="shared" si="405"/>
        <v>61228.93767638311</v>
      </c>
      <c r="AE1519" s="88">
        <f t="shared" si="401"/>
        <v>3.0153955109157748E-2</v>
      </c>
    </row>
    <row r="1520" spans="1:31">
      <c r="A1520" s="77" t="s">
        <v>988</v>
      </c>
      <c r="B1520" s="77">
        <v>1519</v>
      </c>
      <c r="C1520" s="77" t="s">
        <v>29</v>
      </c>
      <c r="D1520" s="77" t="s">
        <v>29</v>
      </c>
      <c r="E1520" s="77">
        <v>2019</v>
      </c>
      <c r="F1520" s="77">
        <v>41.731344700000001</v>
      </c>
      <c r="G1520" s="77">
        <v>-111.83486310000001</v>
      </c>
      <c r="H1520" s="77">
        <v>0</v>
      </c>
      <c r="I1520" s="77" t="s">
        <v>1479</v>
      </c>
      <c r="J1520" s="77">
        <v>38.626803899999999</v>
      </c>
      <c r="K1520" s="77">
        <v>-90.199409700000004</v>
      </c>
      <c r="L1520" s="77">
        <v>3730.0255786277598</v>
      </c>
      <c r="M1520" s="77">
        <v>0.67914316058552004</v>
      </c>
      <c r="N1520" s="77">
        <v>0</v>
      </c>
      <c r="O1520" s="77">
        <v>716.16491109652998</v>
      </c>
      <c r="P1520" s="87" cm="1">
        <f t="array" ref="P1520">IF($X1520="Non-local",VLOOKUP($E1520,$AI$64:$AW$68,COLUMN($AW:$AW)-COLUMN($AH:$AH),FALSE),IF($X1520="Unknown",VLOOKUP($E1520,$AI$71:$AW$75,COLUMN($AW:$AW)-COLUMN($AH:$AH),FALSE),0))</f>
        <v>244</v>
      </c>
      <c r="Q1520" s="87" cm="1">
        <f t="array" ref="Q1520">IF($X1520="Non-local",VLOOKUP($E1520,$AI$40:$AW$44,COLUMN($AW:$AW)-COLUMN($AH:$AH),FALSE),IF($X1520="Unknown",VLOOKUP($E1520,$AI$47:$AW$51,COLUMN($AW:$AW)-COLUMN($AH:$AH),FALSE),0))</f>
        <v>485.37900000000008</v>
      </c>
      <c r="R1520" s="87" cm="1">
        <f t="array" ref="R1520">IF($X1520="Non-local",VLOOKUP($E1520,$AI$88:$AW$92,COLUMN($AW:$AW)-COLUMN($AH:$AH),FALSE),IF($X1520="Unknown",VLOOKUP($E1520,$AI$95:$AW$99,COLUMN($AW:$AW)-COLUMN($AH:$AH),FALSE),0))</f>
        <v>0.16197839056517743</v>
      </c>
      <c r="S1520" s="87" cm="1">
        <f t="array" ref="S1520">VLOOKUP($E1520,$AI$111:$AW$115,COLUMN($AW:$AW)-COLUMN($AH:$AH),FALSE)</f>
        <v>431.69321999999994</v>
      </c>
      <c r="T1520" s="104">
        <f t="shared" si="397"/>
        <v>0.84112155115069753</v>
      </c>
      <c r="U1520" s="104">
        <f t="shared" si="398"/>
        <v>1877.23713109653</v>
      </c>
      <c r="V1520" s="87" cm="1">
        <f t="array" ref="V1520">VLOOKUP($E1520,$AI$118:$AW$122,COLUMN($AW:$AW)-COLUMN($AH:$AH),FALSE)</f>
        <v>0</v>
      </c>
      <c r="W1520" s="87" t="str">
        <f t="shared" si="402"/>
        <v>Domestic</v>
      </c>
      <c r="X1520" s="87" t="str">
        <f t="shared" si="403"/>
        <v>Non-local</v>
      </c>
      <c r="Y1520" s="104"/>
      <c r="Z1520" s="87" t="str">
        <f t="shared" si="399"/>
        <v>USA</v>
      </c>
      <c r="AA1520" s="87" t="str">
        <f t="shared" si="400"/>
        <v>USA</v>
      </c>
      <c r="AB1520" s="82" cm="1">
        <f t="array" ref="AB1520">VLOOKUP(B1520,'GDP per Capita'!$T$2:$V$4235,COLUMN('GDP per Capita'!$V:$V)-COLUMN('GDP per Capita'!$S:$S),FALSE)</f>
        <v>63809.64</v>
      </c>
      <c r="AC1520" s="82">
        <f t="shared" si="404"/>
        <v>63809.64</v>
      </c>
      <c r="AD1520" s="82">
        <f t="shared" si="405"/>
        <v>63809.64</v>
      </c>
      <c r="AE1520" s="88">
        <f t="shared" si="401"/>
        <v>2.941933430585927E-2</v>
      </c>
    </row>
    <row r="1521" spans="1:31">
      <c r="A1521" s="77" t="s">
        <v>884</v>
      </c>
      <c r="B1521" s="77">
        <v>1520</v>
      </c>
      <c r="C1521" s="77" t="s">
        <v>29</v>
      </c>
      <c r="D1521" s="77" t="s">
        <v>29</v>
      </c>
      <c r="E1521" s="77">
        <v>2019</v>
      </c>
      <c r="F1521" s="77">
        <v>38.894985499999997</v>
      </c>
      <c r="G1521" s="77">
        <v>-77.036570799999893</v>
      </c>
      <c r="H1521" s="77">
        <v>0</v>
      </c>
      <c r="I1521" s="77" t="s">
        <v>1479</v>
      </c>
      <c r="J1521" s="77">
        <v>38.626803899999999</v>
      </c>
      <c r="K1521" s="77">
        <v>-90.199409700000004</v>
      </c>
      <c r="L1521" s="77">
        <v>2281.3966937476498</v>
      </c>
      <c r="M1521" s="77">
        <v>0.46287821493947501</v>
      </c>
      <c r="N1521" s="77">
        <v>0</v>
      </c>
      <c r="O1521" s="77">
        <v>438.02816519954899</v>
      </c>
      <c r="P1521" s="87" cm="1">
        <f t="array" ref="P1521">IF($X1521="Non-local",VLOOKUP($E1521,$AI$64:$AW$68,COLUMN($AW:$AW)-COLUMN($AH:$AH),FALSE),IF($X1521="Unknown",VLOOKUP($E1521,$AI$71:$AW$75,COLUMN($AW:$AW)-COLUMN($AH:$AH),FALSE),0))</f>
        <v>244</v>
      </c>
      <c r="Q1521" s="87" cm="1">
        <f t="array" ref="Q1521">IF($X1521="Non-local",VLOOKUP($E1521,$AI$40:$AW$44,COLUMN($AW:$AW)-COLUMN($AH:$AH),FALSE),IF($X1521="Unknown",VLOOKUP($E1521,$AI$47:$AW$51,COLUMN($AW:$AW)-COLUMN($AH:$AH),FALSE),0))</f>
        <v>485.37900000000008</v>
      </c>
      <c r="R1521" s="87" cm="1">
        <f t="array" ref="R1521">IF($X1521="Non-local",VLOOKUP($E1521,$AI$88:$AW$92,COLUMN($AW:$AW)-COLUMN($AH:$AH),FALSE),IF($X1521="Unknown",VLOOKUP($E1521,$AI$95:$AW$99,COLUMN($AW:$AW)-COLUMN($AH:$AH),FALSE),0))</f>
        <v>0.16197839056517743</v>
      </c>
      <c r="S1521" s="87" cm="1">
        <f t="array" ref="S1521">VLOOKUP($E1521,$AI$111:$AW$115,COLUMN($AW:$AW)-COLUMN($AH:$AH),FALSE)</f>
        <v>431.69321999999994</v>
      </c>
      <c r="T1521" s="104">
        <f t="shared" si="397"/>
        <v>0.6248566055046525</v>
      </c>
      <c r="U1521" s="104">
        <f t="shared" si="398"/>
        <v>1599.100385199549</v>
      </c>
      <c r="V1521" s="87" cm="1">
        <f t="array" ref="V1521">VLOOKUP($E1521,$AI$118:$AW$122,COLUMN($AW:$AW)-COLUMN($AH:$AH),FALSE)</f>
        <v>0</v>
      </c>
      <c r="W1521" s="87" t="str">
        <f t="shared" si="402"/>
        <v>Domestic</v>
      </c>
      <c r="X1521" s="87" t="str">
        <f t="shared" si="403"/>
        <v>Non-local</v>
      </c>
      <c r="Y1521" s="104"/>
      <c r="Z1521" s="87" t="str">
        <f t="shared" si="399"/>
        <v>USA</v>
      </c>
      <c r="AA1521" s="87" t="str">
        <f t="shared" si="400"/>
        <v>USA</v>
      </c>
      <c r="AB1521" s="82" cm="1">
        <f t="array" ref="AB1521">VLOOKUP(B1521,'GDP per Capita'!$T$2:$V$4235,COLUMN('GDP per Capita'!$V:$V)-COLUMN('GDP per Capita'!$S:$S),FALSE)</f>
        <v>63809.64</v>
      </c>
      <c r="AC1521" s="82">
        <f t="shared" si="404"/>
        <v>63809.64</v>
      </c>
      <c r="AD1521" s="82">
        <f t="shared" si="405"/>
        <v>63809.64</v>
      </c>
      <c r="AE1521" s="88">
        <f t="shared" si="401"/>
        <v>2.5060482792248148E-2</v>
      </c>
    </row>
    <row r="1522" spans="1:31">
      <c r="A1522" s="77" t="s">
        <v>911</v>
      </c>
      <c r="B1522" s="77">
        <v>1521</v>
      </c>
      <c r="C1522" s="77" t="s">
        <v>29</v>
      </c>
      <c r="D1522" s="77" t="s">
        <v>29</v>
      </c>
      <c r="E1522" s="77">
        <v>2019</v>
      </c>
      <c r="F1522" s="77">
        <v>42.3750997</v>
      </c>
      <c r="G1522" s="77">
        <v>-71.105615700000001</v>
      </c>
      <c r="H1522" s="77">
        <v>0</v>
      </c>
      <c r="I1522" s="77" t="s">
        <v>1479</v>
      </c>
      <c r="J1522" s="77">
        <v>38.626803899999999</v>
      </c>
      <c r="K1522" s="77">
        <v>-90.199409700000004</v>
      </c>
      <c r="L1522" s="77">
        <v>3326.79225080687</v>
      </c>
      <c r="M1522" s="77">
        <v>0.61494948040279096</v>
      </c>
      <c r="N1522" s="77">
        <v>0</v>
      </c>
      <c r="O1522" s="77">
        <v>638.74411215491898</v>
      </c>
      <c r="P1522" s="87" cm="1">
        <f t="array" ref="P1522">IF($X1522="Non-local",VLOOKUP($E1522,$AI$64:$AW$68,COLUMN($AW:$AW)-COLUMN($AH:$AH),FALSE),IF($X1522="Unknown",VLOOKUP($E1522,$AI$71:$AW$75,COLUMN($AW:$AW)-COLUMN($AH:$AH),FALSE),0))</f>
        <v>244</v>
      </c>
      <c r="Q1522" s="87" cm="1">
        <f t="array" ref="Q1522">IF($X1522="Non-local",VLOOKUP($E1522,$AI$40:$AW$44,COLUMN($AW:$AW)-COLUMN($AH:$AH),FALSE),IF($X1522="Unknown",VLOOKUP($E1522,$AI$47:$AW$51,COLUMN($AW:$AW)-COLUMN($AH:$AH),FALSE),0))</f>
        <v>485.37900000000008</v>
      </c>
      <c r="R1522" s="87" cm="1">
        <f t="array" ref="R1522">IF($X1522="Non-local",VLOOKUP($E1522,$AI$88:$AW$92,COLUMN($AW:$AW)-COLUMN($AH:$AH),FALSE),IF($X1522="Unknown",VLOOKUP($E1522,$AI$95:$AW$99,COLUMN($AW:$AW)-COLUMN($AH:$AH),FALSE),0))</f>
        <v>0.16197839056517743</v>
      </c>
      <c r="S1522" s="87" cm="1">
        <f t="array" ref="S1522">VLOOKUP($E1522,$AI$111:$AW$115,COLUMN($AW:$AW)-COLUMN($AH:$AH),FALSE)</f>
        <v>431.69321999999994</v>
      </c>
      <c r="T1522" s="104">
        <f t="shared" si="397"/>
        <v>0.77692787096796834</v>
      </c>
      <c r="U1522" s="104">
        <f t="shared" si="398"/>
        <v>1799.8163321549189</v>
      </c>
      <c r="V1522" s="87" cm="1">
        <f t="array" ref="V1522">VLOOKUP($E1522,$AI$118:$AW$122,COLUMN($AW:$AW)-COLUMN($AH:$AH),FALSE)</f>
        <v>0</v>
      </c>
      <c r="W1522" s="87" t="str">
        <f t="shared" si="402"/>
        <v>Domestic</v>
      </c>
      <c r="X1522" s="87" t="str">
        <f t="shared" si="403"/>
        <v>Non-local</v>
      </c>
      <c r="Y1522" s="104"/>
      <c r="Z1522" s="87" t="str">
        <f t="shared" si="399"/>
        <v>USA</v>
      </c>
      <c r="AA1522" s="87" t="str">
        <f t="shared" si="400"/>
        <v>USA</v>
      </c>
      <c r="AB1522" s="82" cm="1">
        <f t="array" ref="AB1522">VLOOKUP(B1522,'GDP per Capita'!$T$2:$V$4235,COLUMN('GDP per Capita'!$V:$V)-COLUMN('GDP per Capita'!$S:$S),FALSE)</f>
        <v>63809.64</v>
      </c>
      <c r="AC1522" s="82">
        <f t="shared" si="404"/>
        <v>63809.64</v>
      </c>
      <c r="AD1522" s="82">
        <f t="shared" si="405"/>
        <v>63809.64</v>
      </c>
      <c r="AE1522" s="88">
        <f t="shared" si="401"/>
        <v>2.8206025486978439E-2</v>
      </c>
    </row>
    <row r="1523" spans="1:31">
      <c r="A1523" s="77" t="s">
        <v>1006</v>
      </c>
      <c r="B1523" s="77">
        <v>1522</v>
      </c>
      <c r="C1523" s="77" t="s">
        <v>29</v>
      </c>
      <c r="D1523" s="77" t="s">
        <v>29</v>
      </c>
      <c r="E1523" s="77">
        <v>2019</v>
      </c>
      <c r="F1523" s="77">
        <v>38.995946099999998</v>
      </c>
      <c r="G1523" s="77">
        <v>-77.0276230999999</v>
      </c>
      <c r="H1523" s="77">
        <v>0</v>
      </c>
      <c r="I1523" s="77" t="s">
        <v>1479</v>
      </c>
      <c r="J1523" s="77">
        <v>38.626803899999999</v>
      </c>
      <c r="K1523" s="77">
        <v>-90.199409700000004</v>
      </c>
      <c r="L1523" s="77">
        <v>2282.01658938133</v>
      </c>
      <c r="M1523" s="77">
        <v>0.46296006891918201</v>
      </c>
      <c r="N1523" s="77">
        <v>0</v>
      </c>
      <c r="O1523" s="77">
        <v>438.14718516121502</v>
      </c>
      <c r="P1523" s="87" cm="1">
        <f t="array" ref="P1523">IF($X1523="Non-local",VLOOKUP($E1523,$AI$64:$AW$68,COLUMN($AW:$AW)-COLUMN($AH:$AH),FALSE),IF($X1523="Unknown",VLOOKUP($E1523,$AI$71:$AW$75,COLUMN($AW:$AW)-COLUMN($AH:$AH),FALSE),0))</f>
        <v>244</v>
      </c>
      <c r="Q1523" s="87" cm="1">
        <f t="array" ref="Q1523">IF($X1523="Non-local",VLOOKUP($E1523,$AI$40:$AW$44,COLUMN($AW:$AW)-COLUMN($AH:$AH),FALSE),IF($X1523="Unknown",VLOOKUP($E1523,$AI$47:$AW$51,COLUMN($AW:$AW)-COLUMN($AH:$AH),FALSE),0))</f>
        <v>485.37900000000008</v>
      </c>
      <c r="R1523" s="87" cm="1">
        <f t="array" ref="R1523">IF($X1523="Non-local",VLOOKUP($E1523,$AI$88:$AW$92,COLUMN($AW:$AW)-COLUMN($AH:$AH),FALSE),IF($X1523="Unknown",VLOOKUP($E1523,$AI$95:$AW$99,COLUMN($AW:$AW)-COLUMN($AH:$AH),FALSE),0))</f>
        <v>0.16197839056517743</v>
      </c>
      <c r="S1523" s="87" cm="1">
        <f t="array" ref="S1523">VLOOKUP($E1523,$AI$111:$AW$115,COLUMN($AW:$AW)-COLUMN($AH:$AH),FALSE)</f>
        <v>431.69321999999994</v>
      </c>
      <c r="T1523" s="104">
        <f t="shared" si="397"/>
        <v>0.62493845948435944</v>
      </c>
      <c r="U1523" s="104">
        <f t="shared" si="398"/>
        <v>1599.219405161215</v>
      </c>
      <c r="V1523" s="87" cm="1">
        <f t="array" ref="V1523">VLOOKUP($E1523,$AI$118:$AW$122,COLUMN($AW:$AW)-COLUMN($AH:$AH),FALSE)</f>
        <v>0</v>
      </c>
      <c r="W1523" s="87" t="str">
        <f t="shared" si="402"/>
        <v>Domestic</v>
      </c>
      <c r="X1523" s="87" t="str">
        <f t="shared" si="403"/>
        <v>Non-local</v>
      </c>
      <c r="Y1523" s="104"/>
      <c r="Z1523" s="87" t="str">
        <f t="shared" si="399"/>
        <v>USA</v>
      </c>
      <c r="AA1523" s="87" t="str">
        <f t="shared" si="400"/>
        <v>USA</v>
      </c>
      <c r="AB1523" s="82" cm="1">
        <f t="array" ref="AB1523">VLOOKUP(B1523,'GDP per Capita'!$T$2:$V$4235,COLUMN('GDP per Capita'!$V:$V)-COLUMN('GDP per Capita'!$S:$S),FALSE)</f>
        <v>63809.64</v>
      </c>
      <c r="AC1523" s="82">
        <f t="shared" si="404"/>
        <v>63809.64</v>
      </c>
      <c r="AD1523" s="82">
        <f t="shared" si="405"/>
        <v>63809.64</v>
      </c>
      <c r="AE1523" s="88">
        <f t="shared" si="401"/>
        <v>2.5062348027056962E-2</v>
      </c>
    </row>
    <row r="1524" spans="1:31">
      <c r="A1524" s="77" t="s">
        <v>910</v>
      </c>
      <c r="B1524" s="77">
        <v>1523</v>
      </c>
      <c r="C1524" s="77" t="s">
        <v>29</v>
      </c>
      <c r="D1524" s="77" t="s">
        <v>29</v>
      </c>
      <c r="E1524" s="77">
        <v>2019</v>
      </c>
      <c r="F1524" s="77">
        <v>37.411403499999999</v>
      </c>
      <c r="G1524" s="77">
        <v>-122.0543534</v>
      </c>
      <c r="H1524" s="77">
        <v>0</v>
      </c>
      <c r="I1524" s="77" t="s">
        <v>1479</v>
      </c>
      <c r="J1524" s="77">
        <v>38.626803899999999</v>
      </c>
      <c r="K1524" s="77">
        <v>-90.199409700000004</v>
      </c>
      <c r="L1524" s="77">
        <v>5559.5099766671201</v>
      </c>
      <c r="M1524" s="77">
        <v>0.95229046360231595</v>
      </c>
      <c r="N1524" s="77">
        <v>0</v>
      </c>
      <c r="O1524" s="77">
        <v>667.14119720005397</v>
      </c>
      <c r="P1524" s="87" cm="1">
        <f t="array" ref="P1524">IF($X1524="Non-local",VLOOKUP($E1524,$AI$64:$AW$68,COLUMN($AW:$AW)-COLUMN($AH:$AH),FALSE),IF($X1524="Unknown",VLOOKUP($E1524,$AI$71:$AW$75,COLUMN($AW:$AW)-COLUMN($AH:$AH),FALSE),0))</f>
        <v>244</v>
      </c>
      <c r="Q1524" s="87" cm="1">
        <f t="array" ref="Q1524">IF($X1524="Non-local",VLOOKUP($E1524,$AI$40:$AW$44,COLUMN($AW:$AW)-COLUMN($AH:$AH),FALSE),IF($X1524="Unknown",VLOOKUP($E1524,$AI$47:$AW$51,COLUMN($AW:$AW)-COLUMN($AH:$AH),FALSE),0))</f>
        <v>485.37900000000008</v>
      </c>
      <c r="R1524" s="87" cm="1">
        <f t="array" ref="R1524">IF($X1524="Non-local",VLOOKUP($E1524,$AI$88:$AW$92,COLUMN($AW:$AW)-COLUMN($AH:$AH),FALSE),IF($X1524="Unknown",VLOOKUP($E1524,$AI$95:$AW$99,COLUMN($AW:$AW)-COLUMN($AH:$AH),FALSE),0))</f>
        <v>0.16197839056517743</v>
      </c>
      <c r="S1524" s="87" cm="1">
        <f t="array" ref="S1524">VLOOKUP($E1524,$AI$111:$AW$115,COLUMN($AW:$AW)-COLUMN($AH:$AH),FALSE)</f>
        <v>431.69321999999994</v>
      </c>
      <c r="T1524" s="104">
        <f t="shared" si="397"/>
        <v>1.1142688541674934</v>
      </c>
      <c r="U1524" s="104">
        <f t="shared" si="398"/>
        <v>1828.213417200054</v>
      </c>
      <c r="V1524" s="87" cm="1">
        <f t="array" ref="V1524">VLOOKUP($E1524,$AI$118:$AW$122,COLUMN($AW:$AW)-COLUMN($AH:$AH),FALSE)</f>
        <v>0</v>
      </c>
      <c r="W1524" s="87" t="str">
        <f t="shared" si="402"/>
        <v>Domestic</v>
      </c>
      <c r="X1524" s="87" t="str">
        <f t="shared" si="403"/>
        <v>Non-local</v>
      </c>
      <c r="Y1524" s="104"/>
      <c r="Z1524" s="87" t="str">
        <f t="shared" si="399"/>
        <v>USA</v>
      </c>
      <c r="AA1524" s="87" t="str">
        <f t="shared" si="400"/>
        <v>USA</v>
      </c>
      <c r="AB1524" s="82" cm="1">
        <f t="array" ref="AB1524">VLOOKUP(B1524,'GDP per Capita'!$T$2:$V$4235,COLUMN('GDP per Capita'!$V:$V)-COLUMN('GDP per Capita'!$S:$S),FALSE)</f>
        <v>63809.64</v>
      </c>
      <c r="AC1524" s="82">
        <f t="shared" si="404"/>
        <v>63809.64</v>
      </c>
      <c r="AD1524" s="82">
        <f t="shared" si="405"/>
        <v>63809.64</v>
      </c>
      <c r="AE1524" s="88">
        <f t="shared" si="401"/>
        <v>2.8651053621365895E-2</v>
      </c>
    </row>
    <row r="1525" spans="1:31">
      <c r="A1525" s="77" t="s">
        <v>1011</v>
      </c>
      <c r="B1525" s="77">
        <v>1524</v>
      </c>
      <c r="C1525" s="77" t="s">
        <v>29</v>
      </c>
      <c r="D1525" s="77" t="s">
        <v>29</v>
      </c>
      <c r="E1525" s="77">
        <v>2019</v>
      </c>
      <c r="F1525" s="77">
        <v>40.102554999999903</v>
      </c>
      <c r="G1525" s="77">
        <v>-105.36320790000001</v>
      </c>
      <c r="H1525" s="77">
        <v>0</v>
      </c>
      <c r="I1525" s="77" t="s">
        <v>1479</v>
      </c>
      <c r="J1525" s="77">
        <v>38.626803899999999</v>
      </c>
      <c r="K1525" s="77">
        <v>-90.199409700000004</v>
      </c>
      <c r="L1525" s="77">
        <v>2624.50307040498</v>
      </c>
      <c r="M1525" s="77">
        <v>0.50818361937598899</v>
      </c>
      <c r="N1525" s="77">
        <v>0</v>
      </c>
      <c r="O1525" s="77">
        <v>503.90458951775798</v>
      </c>
      <c r="P1525" s="87" cm="1">
        <f t="array" ref="P1525">IF($X1525="Non-local",VLOOKUP($E1525,$AI$64:$AW$68,COLUMN($AW:$AW)-COLUMN($AH:$AH),FALSE),IF($X1525="Unknown",VLOOKUP($E1525,$AI$71:$AW$75,COLUMN($AW:$AW)-COLUMN($AH:$AH),FALSE),0))</f>
        <v>244</v>
      </c>
      <c r="Q1525" s="87" cm="1">
        <f t="array" ref="Q1525">IF($X1525="Non-local",VLOOKUP($E1525,$AI$40:$AW$44,COLUMN($AW:$AW)-COLUMN($AH:$AH),FALSE),IF($X1525="Unknown",VLOOKUP($E1525,$AI$47:$AW$51,COLUMN($AW:$AW)-COLUMN($AH:$AH),FALSE),0))</f>
        <v>485.37900000000008</v>
      </c>
      <c r="R1525" s="87" cm="1">
        <f t="array" ref="R1525">IF($X1525="Non-local",VLOOKUP($E1525,$AI$88:$AW$92,COLUMN($AW:$AW)-COLUMN($AH:$AH),FALSE),IF($X1525="Unknown",VLOOKUP($E1525,$AI$95:$AW$99,COLUMN($AW:$AW)-COLUMN($AH:$AH),FALSE),0))</f>
        <v>0.16197839056517743</v>
      </c>
      <c r="S1525" s="87" cm="1">
        <f t="array" ref="S1525">VLOOKUP($E1525,$AI$111:$AW$115,COLUMN($AW:$AW)-COLUMN($AH:$AH),FALSE)</f>
        <v>431.69321999999994</v>
      </c>
      <c r="T1525" s="104">
        <f t="shared" si="397"/>
        <v>0.67016200994116648</v>
      </c>
      <c r="U1525" s="104">
        <f t="shared" si="398"/>
        <v>1664.9768095177581</v>
      </c>
      <c r="V1525" s="87" cm="1">
        <f t="array" ref="V1525">VLOOKUP($E1525,$AI$118:$AW$122,COLUMN($AW:$AW)-COLUMN($AH:$AH),FALSE)</f>
        <v>0</v>
      </c>
      <c r="W1525" s="87" t="str">
        <f t="shared" si="402"/>
        <v>Domestic</v>
      </c>
      <c r="X1525" s="87" t="str">
        <f t="shared" si="403"/>
        <v>Non-local</v>
      </c>
      <c r="Y1525" s="104"/>
      <c r="Z1525" s="87" t="str">
        <f t="shared" si="399"/>
        <v>USA</v>
      </c>
      <c r="AA1525" s="87" t="str">
        <f t="shared" si="400"/>
        <v>USA</v>
      </c>
      <c r="AB1525" s="82" cm="1">
        <f t="array" ref="AB1525">VLOOKUP(B1525,'GDP per Capita'!$T$2:$V$4235,COLUMN('GDP per Capita'!$V:$V)-COLUMN('GDP per Capita'!$S:$S),FALSE)</f>
        <v>63809.64</v>
      </c>
      <c r="AC1525" s="82">
        <f t="shared" si="404"/>
        <v>63809.64</v>
      </c>
      <c r="AD1525" s="82">
        <f t="shared" si="405"/>
        <v>63809.64</v>
      </c>
      <c r="AE1525" s="88">
        <f t="shared" si="401"/>
        <v>2.6092872636763943E-2</v>
      </c>
    </row>
    <row r="1526" spans="1:31">
      <c r="A1526" s="77" t="s">
        <v>927</v>
      </c>
      <c r="B1526" s="77">
        <v>1525</v>
      </c>
      <c r="C1526" s="77" t="s">
        <v>29</v>
      </c>
      <c r="D1526" s="77" t="s">
        <v>29</v>
      </c>
      <c r="E1526" s="77">
        <v>2019</v>
      </c>
      <c r="F1526" s="77">
        <v>34.147645199999999</v>
      </c>
      <c r="G1526" s="77">
        <v>-118.1444779</v>
      </c>
      <c r="H1526" s="77">
        <v>0</v>
      </c>
      <c r="I1526" s="77" t="s">
        <v>1479</v>
      </c>
      <c r="J1526" s="77">
        <v>38.626803899999999</v>
      </c>
      <c r="K1526" s="77">
        <v>-90.199409700000004</v>
      </c>
      <c r="L1526" s="77">
        <v>5080.5366320059702</v>
      </c>
      <c r="M1526" s="77">
        <v>0.88749291072145697</v>
      </c>
      <c r="N1526" s="77">
        <v>0</v>
      </c>
      <c r="O1526" s="77">
        <v>609.664395840716</v>
      </c>
      <c r="P1526" s="87" cm="1">
        <f t="array" ref="P1526">IF($X1526="Non-local",VLOOKUP($E1526,$AI$64:$AW$68,COLUMN($AW:$AW)-COLUMN($AH:$AH),FALSE),IF($X1526="Unknown",VLOOKUP($E1526,$AI$71:$AW$75,COLUMN($AW:$AW)-COLUMN($AH:$AH),FALSE),0))</f>
        <v>244</v>
      </c>
      <c r="Q1526" s="87" cm="1">
        <f t="array" ref="Q1526">IF($X1526="Non-local",VLOOKUP($E1526,$AI$40:$AW$44,COLUMN($AW:$AW)-COLUMN($AH:$AH),FALSE),IF($X1526="Unknown",VLOOKUP($E1526,$AI$47:$AW$51,COLUMN($AW:$AW)-COLUMN($AH:$AH),FALSE),0))</f>
        <v>485.37900000000008</v>
      </c>
      <c r="R1526" s="87" cm="1">
        <f t="array" ref="R1526">IF($X1526="Non-local",VLOOKUP($E1526,$AI$88:$AW$92,COLUMN($AW:$AW)-COLUMN($AH:$AH),FALSE),IF($X1526="Unknown",VLOOKUP($E1526,$AI$95:$AW$99,COLUMN($AW:$AW)-COLUMN($AH:$AH),FALSE),0))</f>
        <v>0.16197839056517743</v>
      </c>
      <c r="S1526" s="87" cm="1">
        <f t="array" ref="S1526">VLOOKUP($E1526,$AI$111:$AW$115,COLUMN($AW:$AW)-COLUMN($AH:$AH),FALSE)</f>
        <v>431.69321999999994</v>
      </c>
      <c r="T1526" s="104">
        <f t="shared" si="397"/>
        <v>1.0494713012866344</v>
      </c>
      <c r="U1526" s="104">
        <f t="shared" si="398"/>
        <v>1770.736615840716</v>
      </c>
      <c r="V1526" s="87" cm="1">
        <f t="array" ref="V1526">VLOOKUP($E1526,$AI$118:$AW$122,COLUMN($AW:$AW)-COLUMN($AH:$AH),FALSE)</f>
        <v>0</v>
      </c>
      <c r="W1526" s="87" t="str">
        <f t="shared" si="402"/>
        <v>Domestic</v>
      </c>
      <c r="X1526" s="87" t="str">
        <f t="shared" si="403"/>
        <v>Non-local</v>
      </c>
      <c r="Y1526" s="104"/>
      <c r="Z1526" s="87" t="str">
        <f t="shared" si="399"/>
        <v>USA</v>
      </c>
      <c r="AA1526" s="87" t="str">
        <f t="shared" si="400"/>
        <v>USA</v>
      </c>
      <c r="AB1526" s="82" cm="1">
        <f t="array" ref="AB1526">VLOOKUP(B1526,'GDP per Capita'!$T$2:$V$4235,COLUMN('GDP per Capita'!$V:$V)-COLUMN('GDP per Capita'!$S:$S),FALSE)</f>
        <v>63809.64</v>
      </c>
      <c r="AC1526" s="82">
        <f t="shared" si="404"/>
        <v>63809.64</v>
      </c>
      <c r="AD1526" s="82">
        <f t="shared" si="405"/>
        <v>63809.64</v>
      </c>
      <c r="AE1526" s="88">
        <f t="shared" si="401"/>
        <v>2.7750299419346609E-2</v>
      </c>
    </row>
    <row r="1527" spans="1:31">
      <c r="A1527" s="77" t="s">
        <v>1504</v>
      </c>
      <c r="B1527" s="77">
        <v>1526</v>
      </c>
      <c r="C1527" s="77" t="s">
        <v>29</v>
      </c>
      <c r="D1527" s="77" t="s">
        <v>29</v>
      </c>
      <c r="E1527" s="77">
        <v>2019</v>
      </c>
      <c r="F1527" s="77">
        <v>42.194542999999904</v>
      </c>
      <c r="G1527" s="77">
        <v>-71.199497599999901</v>
      </c>
      <c r="H1527" s="77">
        <v>0</v>
      </c>
      <c r="I1527" s="77" t="s">
        <v>1479</v>
      </c>
      <c r="J1527" s="77">
        <v>38.626803899999999</v>
      </c>
      <c r="K1527" s="77">
        <v>-90.199409700000004</v>
      </c>
      <c r="L1527" s="77">
        <v>3306.0252572842001</v>
      </c>
      <c r="M1527" s="77">
        <v>0.61164342991397103</v>
      </c>
      <c r="N1527" s="77">
        <v>0</v>
      </c>
      <c r="O1527" s="77">
        <v>634.75684939856706</v>
      </c>
      <c r="P1527" s="87" cm="1">
        <f t="array" ref="P1527">IF($X1527="Non-local",VLOOKUP($E1527,$AI$64:$AW$68,COLUMN($AW:$AW)-COLUMN($AH:$AH),FALSE),IF($X1527="Unknown",VLOOKUP($E1527,$AI$71:$AW$75,COLUMN($AW:$AW)-COLUMN($AH:$AH),FALSE),0))</f>
        <v>244</v>
      </c>
      <c r="Q1527" s="87" cm="1">
        <f t="array" ref="Q1527">IF($X1527="Non-local",VLOOKUP($E1527,$AI$40:$AW$44,COLUMN($AW:$AW)-COLUMN($AH:$AH),FALSE),IF($X1527="Unknown",VLOOKUP($E1527,$AI$47:$AW$51,COLUMN($AW:$AW)-COLUMN($AH:$AH),FALSE),0))</f>
        <v>485.37900000000008</v>
      </c>
      <c r="R1527" s="87" cm="1">
        <f t="array" ref="R1527">IF($X1527="Non-local",VLOOKUP($E1527,$AI$88:$AW$92,COLUMN($AW:$AW)-COLUMN($AH:$AH),FALSE),IF($X1527="Unknown",VLOOKUP($E1527,$AI$95:$AW$99,COLUMN($AW:$AW)-COLUMN($AH:$AH),FALSE),0))</f>
        <v>0.16197839056517743</v>
      </c>
      <c r="S1527" s="87" cm="1">
        <f t="array" ref="S1527">VLOOKUP($E1527,$AI$111:$AW$115,COLUMN($AW:$AW)-COLUMN($AH:$AH),FALSE)</f>
        <v>431.69321999999994</v>
      </c>
      <c r="T1527" s="104">
        <f t="shared" si="397"/>
        <v>0.77362182047914851</v>
      </c>
      <c r="U1527" s="104">
        <f t="shared" si="398"/>
        <v>1795.8290693985671</v>
      </c>
      <c r="V1527" s="87" cm="1">
        <f t="array" ref="V1527">VLOOKUP($E1527,$AI$118:$AW$122,COLUMN($AW:$AW)-COLUMN($AH:$AH),FALSE)</f>
        <v>0</v>
      </c>
      <c r="W1527" s="87" t="str">
        <f t="shared" si="402"/>
        <v>Domestic</v>
      </c>
      <c r="X1527" s="87" t="str">
        <f t="shared" si="403"/>
        <v>Non-local</v>
      </c>
      <c r="Y1527" s="104"/>
      <c r="Z1527" s="87" t="str">
        <f t="shared" si="399"/>
        <v>USA</v>
      </c>
      <c r="AA1527" s="87" t="str">
        <f t="shared" si="400"/>
        <v>USA</v>
      </c>
      <c r="AB1527" s="82" cm="1">
        <f t="array" ref="AB1527">VLOOKUP(B1527,'GDP per Capita'!$T$2:$V$4235,COLUMN('GDP per Capita'!$V:$V)-COLUMN('GDP per Capita'!$S:$S),FALSE)</f>
        <v>63809.64</v>
      </c>
      <c r="AC1527" s="82">
        <f t="shared" si="404"/>
        <v>63809.64</v>
      </c>
      <c r="AD1527" s="82">
        <f t="shared" si="405"/>
        <v>63809.64</v>
      </c>
      <c r="AE1527" s="88">
        <f t="shared" si="401"/>
        <v>2.8143538647116127E-2</v>
      </c>
    </row>
    <row r="1528" spans="1:31">
      <c r="A1528" s="77" t="s">
        <v>884</v>
      </c>
      <c r="B1528" s="77">
        <v>1527</v>
      </c>
      <c r="C1528" s="77" t="s">
        <v>29</v>
      </c>
      <c r="D1528" s="77" t="s">
        <v>29</v>
      </c>
      <c r="E1528" s="77">
        <v>2019</v>
      </c>
      <c r="F1528" s="77">
        <v>38.894985499999997</v>
      </c>
      <c r="G1528" s="77">
        <v>-77.036570799999893</v>
      </c>
      <c r="H1528" s="77">
        <v>0</v>
      </c>
      <c r="I1528" s="77" t="s">
        <v>1479</v>
      </c>
      <c r="J1528" s="77">
        <v>38.626803899999999</v>
      </c>
      <c r="K1528" s="77">
        <v>-90.199409700000004</v>
      </c>
      <c r="L1528" s="77">
        <v>2281.3966937476498</v>
      </c>
      <c r="M1528" s="77">
        <v>0.46287821493947501</v>
      </c>
      <c r="N1528" s="77">
        <v>0</v>
      </c>
      <c r="O1528" s="77">
        <v>438.02816519954899</v>
      </c>
      <c r="P1528" s="87" cm="1">
        <f t="array" ref="P1528">IF($X1528="Non-local",VLOOKUP($E1528,$AI$64:$AW$68,COLUMN($AW:$AW)-COLUMN($AH:$AH),FALSE),IF($X1528="Unknown",VLOOKUP($E1528,$AI$71:$AW$75,COLUMN($AW:$AW)-COLUMN($AH:$AH),FALSE),0))</f>
        <v>244</v>
      </c>
      <c r="Q1528" s="87" cm="1">
        <f t="array" ref="Q1528">IF($X1528="Non-local",VLOOKUP($E1528,$AI$40:$AW$44,COLUMN($AW:$AW)-COLUMN($AH:$AH),FALSE),IF($X1528="Unknown",VLOOKUP($E1528,$AI$47:$AW$51,COLUMN($AW:$AW)-COLUMN($AH:$AH),FALSE),0))</f>
        <v>485.37900000000008</v>
      </c>
      <c r="R1528" s="87" cm="1">
        <f t="array" ref="R1528">IF($X1528="Non-local",VLOOKUP($E1528,$AI$88:$AW$92,COLUMN($AW:$AW)-COLUMN($AH:$AH),FALSE),IF($X1528="Unknown",VLOOKUP($E1528,$AI$95:$AW$99,COLUMN($AW:$AW)-COLUMN($AH:$AH),FALSE),0))</f>
        <v>0.16197839056517743</v>
      </c>
      <c r="S1528" s="87" cm="1">
        <f t="array" ref="S1528">VLOOKUP($E1528,$AI$111:$AW$115,COLUMN($AW:$AW)-COLUMN($AH:$AH),FALSE)</f>
        <v>431.69321999999994</v>
      </c>
      <c r="T1528" s="104">
        <f t="shared" si="397"/>
        <v>0.6248566055046525</v>
      </c>
      <c r="U1528" s="104">
        <f t="shared" si="398"/>
        <v>1599.100385199549</v>
      </c>
      <c r="V1528" s="87" cm="1">
        <f t="array" ref="V1528">VLOOKUP($E1528,$AI$118:$AW$122,COLUMN($AW:$AW)-COLUMN($AH:$AH),FALSE)</f>
        <v>0</v>
      </c>
      <c r="W1528" s="87" t="str">
        <f t="shared" si="402"/>
        <v>Domestic</v>
      </c>
      <c r="X1528" s="87" t="str">
        <f t="shared" si="403"/>
        <v>Non-local</v>
      </c>
      <c r="Y1528" s="104"/>
      <c r="Z1528" s="87" t="str">
        <f t="shared" si="399"/>
        <v>USA</v>
      </c>
      <c r="AA1528" s="87" t="str">
        <f t="shared" si="400"/>
        <v>USA</v>
      </c>
      <c r="AB1528" s="82" cm="1">
        <f t="array" ref="AB1528">VLOOKUP(B1528,'GDP per Capita'!$T$2:$V$4235,COLUMN('GDP per Capita'!$V:$V)-COLUMN('GDP per Capita'!$S:$S),FALSE)</f>
        <v>63809.64</v>
      </c>
      <c r="AC1528" s="82">
        <f t="shared" si="404"/>
        <v>63809.64</v>
      </c>
      <c r="AD1528" s="82">
        <f t="shared" si="405"/>
        <v>63809.64</v>
      </c>
      <c r="AE1528" s="88">
        <f t="shared" si="401"/>
        <v>2.5060482792248148E-2</v>
      </c>
    </row>
    <row r="1529" spans="1:31">
      <c r="A1529" s="77" t="s">
        <v>900</v>
      </c>
      <c r="B1529" s="77">
        <v>1528</v>
      </c>
      <c r="C1529" s="77" t="s">
        <v>29</v>
      </c>
      <c r="D1529" s="77" t="s">
        <v>29</v>
      </c>
      <c r="E1529" s="77">
        <v>2019</v>
      </c>
      <c r="F1529" s="77">
        <v>44.977299500000001</v>
      </c>
      <c r="G1529" s="77">
        <v>-93.265469199999998</v>
      </c>
      <c r="H1529" s="77">
        <v>0</v>
      </c>
      <c r="I1529" s="77" t="s">
        <v>1479</v>
      </c>
      <c r="J1529" s="77">
        <v>38.626803899999999</v>
      </c>
      <c r="K1529" s="77">
        <v>-90.199409700000004</v>
      </c>
      <c r="L1529" s="77">
        <v>1500.6644068585299</v>
      </c>
      <c r="M1529" s="77">
        <v>0.359786595486769</v>
      </c>
      <c r="N1529" s="77">
        <v>0</v>
      </c>
      <c r="O1529" s="77">
        <v>288.12756611683898</v>
      </c>
      <c r="P1529" s="87" cm="1">
        <f t="array" ref="P1529">IF($X1529="Non-local",VLOOKUP($E1529,$AI$64:$AW$68,COLUMN($AW:$AW)-COLUMN($AH:$AH),FALSE),IF($X1529="Unknown",VLOOKUP($E1529,$AI$71:$AW$75,COLUMN($AW:$AW)-COLUMN($AH:$AH),FALSE),0))</f>
        <v>244</v>
      </c>
      <c r="Q1529" s="87" cm="1">
        <f t="array" ref="Q1529">IF($X1529="Non-local",VLOOKUP($E1529,$AI$40:$AW$44,COLUMN($AW:$AW)-COLUMN($AH:$AH),FALSE),IF($X1529="Unknown",VLOOKUP($E1529,$AI$47:$AW$51,COLUMN($AW:$AW)-COLUMN($AH:$AH),FALSE),0))</f>
        <v>485.37900000000008</v>
      </c>
      <c r="R1529" s="87" cm="1">
        <f t="array" ref="R1529">IF($X1529="Non-local",VLOOKUP($E1529,$AI$88:$AW$92,COLUMN($AW:$AW)-COLUMN($AH:$AH),FALSE),IF($X1529="Unknown",VLOOKUP($E1529,$AI$95:$AW$99,COLUMN($AW:$AW)-COLUMN($AH:$AH),FALSE),0))</f>
        <v>0.16197839056517743</v>
      </c>
      <c r="S1529" s="87" cm="1">
        <f t="array" ref="S1529">VLOOKUP($E1529,$AI$111:$AW$115,COLUMN($AW:$AW)-COLUMN($AH:$AH),FALSE)</f>
        <v>431.69321999999994</v>
      </c>
      <c r="T1529" s="104">
        <f t="shared" si="397"/>
        <v>0.52176498605194643</v>
      </c>
      <c r="U1529" s="104">
        <f t="shared" si="398"/>
        <v>1449.1997861168391</v>
      </c>
      <c r="V1529" s="87" cm="1">
        <f t="array" ref="V1529">VLOOKUP($E1529,$AI$118:$AW$122,COLUMN($AW:$AW)-COLUMN($AH:$AH),FALSE)</f>
        <v>0</v>
      </c>
      <c r="W1529" s="87" t="str">
        <f t="shared" si="402"/>
        <v>Domestic</v>
      </c>
      <c r="X1529" s="87" t="str">
        <f t="shared" si="403"/>
        <v>Non-local</v>
      </c>
      <c r="Y1529" s="104"/>
      <c r="Z1529" s="87" t="str">
        <f t="shared" si="399"/>
        <v>USA</v>
      </c>
      <c r="AA1529" s="87" t="str">
        <f t="shared" si="400"/>
        <v>USA</v>
      </c>
      <c r="AB1529" s="82" cm="1">
        <f t="array" ref="AB1529">VLOOKUP(B1529,'GDP per Capita'!$T$2:$V$4235,COLUMN('GDP per Capita'!$V:$V)-COLUMN('GDP per Capita'!$S:$S),FALSE)</f>
        <v>63809.64</v>
      </c>
      <c r="AC1529" s="82">
        <f t="shared" si="404"/>
        <v>63809.64</v>
      </c>
      <c r="AD1529" s="82">
        <f t="shared" si="405"/>
        <v>63809.64</v>
      </c>
      <c r="AE1529" s="88">
        <f t="shared" si="401"/>
        <v>2.271129857677992E-2</v>
      </c>
    </row>
    <row r="1530" spans="1:31">
      <c r="A1530" s="77" t="s">
        <v>920</v>
      </c>
      <c r="B1530" s="77">
        <v>1529</v>
      </c>
      <c r="C1530" s="77" t="s">
        <v>29</v>
      </c>
      <c r="D1530" s="77" t="s">
        <v>29</v>
      </c>
      <c r="E1530" s="77">
        <v>2019</v>
      </c>
      <c r="F1530" s="77">
        <v>32.222876499999998</v>
      </c>
      <c r="G1530" s="77">
        <v>-110.9748477</v>
      </c>
      <c r="H1530" s="77">
        <v>0</v>
      </c>
      <c r="I1530" s="77" t="s">
        <v>1479</v>
      </c>
      <c r="J1530" s="77">
        <v>38.626803899999999</v>
      </c>
      <c r="K1530" s="77">
        <v>-90.199409700000004</v>
      </c>
      <c r="L1530" s="77">
        <v>4014.12716667114</v>
      </c>
      <c r="M1530" s="77">
        <v>0.72437138261969503</v>
      </c>
      <c r="N1530" s="77">
        <v>0</v>
      </c>
      <c r="O1530" s="77">
        <v>481.69526000053702</v>
      </c>
      <c r="P1530" s="87" cm="1">
        <f t="array" ref="P1530">IF($X1530="Non-local",VLOOKUP($E1530,$AI$64:$AW$68,COLUMN($AW:$AW)-COLUMN($AH:$AH),FALSE),IF($X1530="Unknown",VLOOKUP($E1530,$AI$71:$AW$75,COLUMN($AW:$AW)-COLUMN($AH:$AH),FALSE),0))</f>
        <v>244</v>
      </c>
      <c r="Q1530" s="87" cm="1">
        <f t="array" ref="Q1530">IF($X1530="Non-local",VLOOKUP($E1530,$AI$40:$AW$44,COLUMN($AW:$AW)-COLUMN($AH:$AH),FALSE),IF($X1530="Unknown",VLOOKUP($E1530,$AI$47:$AW$51,COLUMN($AW:$AW)-COLUMN($AH:$AH),FALSE),0))</f>
        <v>485.37900000000008</v>
      </c>
      <c r="R1530" s="87" cm="1">
        <f t="array" ref="R1530">IF($X1530="Non-local",VLOOKUP($E1530,$AI$88:$AW$92,COLUMN($AW:$AW)-COLUMN($AH:$AH),FALSE),IF($X1530="Unknown",VLOOKUP($E1530,$AI$95:$AW$99,COLUMN($AW:$AW)-COLUMN($AH:$AH),FALSE),0))</f>
        <v>0.16197839056517743</v>
      </c>
      <c r="S1530" s="87" cm="1">
        <f t="array" ref="S1530">VLOOKUP($E1530,$AI$111:$AW$115,COLUMN($AW:$AW)-COLUMN($AH:$AH),FALSE)</f>
        <v>431.69321999999994</v>
      </c>
      <c r="T1530" s="104">
        <f t="shared" si="397"/>
        <v>0.8863497731848724</v>
      </c>
      <c r="U1530" s="104">
        <f t="shared" si="398"/>
        <v>1642.767480000537</v>
      </c>
      <c r="V1530" s="87" cm="1">
        <f t="array" ref="V1530">VLOOKUP($E1530,$AI$118:$AW$122,COLUMN($AW:$AW)-COLUMN($AH:$AH),FALSE)</f>
        <v>0</v>
      </c>
      <c r="W1530" s="87" t="str">
        <f t="shared" si="402"/>
        <v>Domestic</v>
      </c>
      <c r="X1530" s="87" t="str">
        <f t="shared" si="403"/>
        <v>Non-local</v>
      </c>
      <c r="Y1530" s="104"/>
      <c r="Z1530" s="87" t="str">
        <f t="shared" si="399"/>
        <v>USA</v>
      </c>
      <c r="AA1530" s="87" t="str">
        <f t="shared" si="400"/>
        <v>USA</v>
      </c>
      <c r="AB1530" s="82" cm="1">
        <f t="array" ref="AB1530">VLOOKUP(B1530,'GDP per Capita'!$T$2:$V$4235,COLUMN('GDP per Capita'!$V:$V)-COLUMN('GDP per Capita'!$S:$S),FALSE)</f>
        <v>63809.64</v>
      </c>
      <c r="AC1530" s="82">
        <f t="shared" si="404"/>
        <v>63809.64</v>
      </c>
      <c r="AD1530" s="82">
        <f t="shared" si="405"/>
        <v>63809.64</v>
      </c>
      <c r="AE1530" s="88">
        <f t="shared" si="401"/>
        <v>2.5744816613924432E-2</v>
      </c>
    </row>
    <row r="1531" spans="1:31">
      <c r="A1531" s="77" t="s">
        <v>998</v>
      </c>
      <c r="B1531" s="77">
        <v>1530</v>
      </c>
      <c r="C1531" s="77" t="s">
        <v>29</v>
      </c>
      <c r="D1531" s="77" t="s">
        <v>29</v>
      </c>
      <c r="E1531" s="77">
        <v>2019</v>
      </c>
      <c r="F1531" s="77">
        <v>37.368830099999997</v>
      </c>
      <c r="G1531" s="77">
        <v>-122.03634959999999</v>
      </c>
      <c r="H1531" s="77">
        <v>0</v>
      </c>
      <c r="I1531" s="77" t="s">
        <v>1479</v>
      </c>
      <c r="J1531" s="77">
        <v>38.626803899999999</v>
      </c>
      <c r="K1531" s="77">
        <v>-90.199409700000004</v>
      </c>
      <c r="L1531" s="77">
        <v>5558.4903963947399</v>
      </c>
      <c r="M1531" s="77">
        <v>0.95215210104743697</v>
      </c>
      <c r="N1531" s="77">
        <v>0</v>
      </c>
      <c r="O1531" s="77">
        <v>667.01884756736899</v>
      </c>
      <c r="P1531" s="87" cm="1">
        <f t="array" ref="P1531">IF($X1531="Non-local",VLOOKUP($E1531,$AI$64:$AW$68,COLUMN($AW:$AW)-COLUMN($AH:$AH),FALSE),IF($X1531="Unknown",VLOOKUP($E1531,$AI$71:$AW$75,COLUMN($AW:$AW)-COLUMN($AH:$AH),FALSE),0))</f>
        <v>244</v>
      </c>
      <c r="Q1531" s="87" cm="1">
        <f t="array" ref="Q1531">IF($X1531="Non-local",VLOOKUP($E1531,$AI$40:$AW$44,COLUMN($AW:$AW)-COLUMN($AH:$AH),FALSE),IF($X1531="Unknown",VLOOKUP($E1531,$AI$47:$AW$51,COLUMN($AW:$AW)-COLUMN($AH:$AH),FALSE),0))</f>
        <v>485.37900000000008</v>
      </c>
      <c r="R1531" s="87" cm="1">
        <f t="array" ref="R1531">IF($X1531="Non-local",VLOOKUP($E1531,$AI$88:$AW$92,COLUMN($AW:$AW)-COLUMN($AH:$AH),FALSE),IF($X1531="Unknown",VLOOKUP($E1531,$AI$95:$AW$99,COLUMN($AW:$AW)-COLUMN($AH:$AH),FALSE),0))</f>
        <v>0.16197839056517743</v>
      </c>
      <c r="S1531" s="87" cm="1">
        <f t="array" ref="S1531">VLOOKUP($E1531,$AI$111:$AW$115,COLUMN($AW:$AW)-COLUMN($AH:$AH),FALSE)</f>
        <v>431.69321999999994</v>
      </c>
      <c r="T1531" s="104">
        <f t="shared" si="397"/>
        <v>1.1141304916126145</v>
      </c>
      <c r="U1531" s="104">
        <f t="shared" si="398"/>
        <v>1828.091067567369</v>
      </c>
      <c r="V1531" s="87" cm="1">
        <f t="array" ref="V1531">VLOOKUP($E1531,$AI$118:$AW$122,COLUMN($AW:$AW)-COLUMN($AH:$AH),FALSE)</f>
        <v>0</v>
      </c>
      <c r="W1531" s="87" t="str">
        <f t="shared" si="402"/>
        <v>Domestic</v>
      </c>
      <c r="X1531" s="87" t="str">
        <f t="shared" si="403"/>
        <v>Non-local</v>
      </c>
      <c r="Y1531" s="104"/>
      <c r="Z1531" s="87" t="str">
        <f t="shared" si="399"/>
        <v>USA</v>
      </c>
      <c r="AA1531" s="87" t="str">
        <f t="shared" si="400"/>
        <v>USA</v>
      </c>
      <c r="AB1531" s="82" cm="1">
        <f t="array" ref="AB1531">VLOOKUP(B1531,'GDP per Capita'!$T$2:$V$4235,COLUMN('GDP per Capita'!$V:$V)-COLUMN('GDP per Capita'!$S:$S),FALSE)</f>
        <v>63809.64</v>
      </c>
      <c r="AC1531" s="82">
        <f t="shared" si="404"/>
        <v>63809.64</v>
      </c>
      <c r="AD1531" s="82">
        <f t="shared" si="405"/>
        <v>63809.64</v>
      </c>
      <c r="AE1531" s="88">
        <f t="shared" si="401"/>
        <v>2.8649136205240604E-2</v>
      </c>
    </row>
    <row r="1532" spans="1:31">
      <c r="A1532" s="77" t="s">
        <v>1038</v>
      </c>
      <c r="B1532" s="77">
        <v>1531</v>
      </c>
      <c r="C1532" s="77" t="s">
        <v>29</v>
      </c>
      <c r="D1532" s="77" t="s">
        <v>29</v>
      </c>
      <c r="E1532" s="77">
        <v>2019</v>
      </c>
      <c r="F1532" s="77">
        <v>33.723761699999997</v>
      </c>
      <c r="G1532" s="77">
        <v>-116.267323699999</v>
      </c>
      <c r="H1532" s="77">
        <v>0</v>
      </c>
      <c r="I1532" s="77" t="s">
        <v>1479</v>
      </c>
      <c r="J1532" s="77">
        <v>38.626803899999999</v>
      </c>
      <c r="K1532" s="77">
        <v>-90.199409700000004</v>
      </c>
      <c r="L1532" s="77">
        <v>4787.4718659308901</v>
      </c>
      <c r="M1532" s="77">
        <v>0.84748581505902099</v>
      </c>
      <c r="N1532" s="77">
        <v>0</v>
      </c>
      <c r="O1532" s="77">
        <v>574.49662391170705</v>
      </c>
      <c r="P1532" s="87" cm="1">
        <f t="array" ref="P1532">IF($X1532="Non-local",VLOOKUP($E1532,$AI$64:$AW$68,COLUMN($AW:$AW)-COLUMN($AH:$AH),FALSE),IF($X1532="Unknown",VLOOKUP($E1532,$AI$71:$AW$75,COLUMN($AW:$AW)-COLUMN($AH:$AH),FALSE),0))</f>
        <v>244</v>
      </c>
      <c r="Q1532" s="87" cm="1">
        <f t="array" ref="Q1532">IF($X1532="Non-local",VLOOKUP($E1532,$AI$40:$AW$44,COLUMN($AW:$AW)-COLUMN($AH:$AH),FALSE),IF($X1532="Unknown",VLOOKUP($E1532,$AI$47:$AW$51,COLUMN($AW:$AW)-COLUMN($AH:$AH),FALSE),0))</f>
        <v>485.37900000000008</v>
      </c>
      <c r="R1532" s="87" cm="1">
        <f t="array" ref="R1532">IF($X1532="Non-local",VLOOKUP($E1532,$AI$88:$AW$92,COLUMN($AW:$AW)-COLUMN($AH:$AH),FALSE),IF($X1532="Unknown",VLOOKUP($E1532,$AI$95:$AW$99,COLUMN($AW:$AW)-COLUMN($AH:$AH),FALSE),0))</f>
        <v>0.16197839056517743</v>
      </c>
      <c r="S1532" s="87" cm="1">
        <f t="array" ref="S1532">VLOOKUP($E1532,$AI$111:$AW$115,COLUMN($AW:$AW)-COLUMN($AH:$AH),FALSE)</f>
        <v>431.69321999999994</v>
      </c>
      <c r="T1532" s="104">
        <f t="shared" si="397"/>
        <v>1.0094642056241985</v>
      </c>
      <c r="U1532" s="104">
        <f t="shared" si="398"/>
        <v>1735.5688439117071</v>
      </c>
      <c r="V1532" s="87" cm="1">
        <f t="array" ref="V1532">VLOOKUP($E1532,$AI$118:$AW$122,COLUMN($AW:$AW)-COLUMN($AH:$AH),FALSE)</f>
        <v>0</v>
      </c>
      <c r="W1532" s="87" t="str">
        <f t="shared" si="402"/>
        <v>Domestic</v>
      </c>
      <c r="X1532" s="87" t="str">
        <f t="shared" si="403"/>
        <v>Non-local</v>
      </c>
      <c r="Y1532" s="104"/>
      <c r="Z1532" s="87" t="str">
        <f t="shared" si="399"/>
        <v>USA</v>
      </c>
      <c r="AA1532" s="87" t="str">
        <f t="shared" si="400"/>
        <v>USA</v>
      </c>
      <c r="AB1532" s="82" cm="1">
        <f t="array" ref="AB1532">VLOOKUP(B1532,'GDP per Capita'!$T$2:$V$4235,COLUMN('GDP per Capita'!$V:$V)-COLUMN('GDP per Capita'!$S:$S),FALSE)</f>
        <v>63809.64</v>
      </c>
      <c r="AC1532" s="82">
        <f t="shared" si="404"/>
        <v>63809.64</v>
      </c>
      <c r="AD1532" s="82">
        <f t="shared" si="405"/>
        <v>63809.64</v>
      </c>
      <c r="AE1532" s="88">
        <f t="shared" si="401"/>
        <v>2.7199163698646583E-2</v>
      </c>
    </row>
    <row r="1533" spans="1:31">
      <c r="A1533" s="77" t="s">
        <v>1038</v>
      </c>
      <c r="B1533" s="77">
        <v>1532</v>
      </c>
      <c r="C1533" s="77" t="s">
        <v>29</v>
      </c>
      <c r="D1533" s="77" t="s">
        <v>29</v>
      </c>
      <c r="E1533" s="77">
        <v>2019</v>
      </c>
      <c r="F1533" s="77">
        <v>33.723761699999997</v>
      </c>
      <c r="G1533" s="77">
        <v>-116.267323699999</v>
      </c>
      <c r="H1533" s="77">
        <v>0</v>
      </c>
      <c r="I1533" s="77" t="s">
        <v>1479</v>
      </c>
      <c r="J1533" s="77">
        <v>38.626803899999999</v>
      </c>
      <c r="K1533" s="77">
        <v>-90.199409700000004</v>
      </c>
      <c r="L1533" s="77">
        <v>4787.4718659308901</v>
      </c>
      <c r="M1533" s="77">
        <v>0.84748581505902099</v>
      </c>
      <c r="N1533" s="77">
        <v>0</v>
      </c>
      <c r="O1533" s="77">
        <v>574.49662391170705</v>
      </c>
      <c r="P1533" s="87" cm="1">
        <f t="array" ref="P1533">IF($X1533="Non-local",VLOOKUP($E1533,$AI$64:$AW$68,COLUMN($AW:$AW)-COLUMN($AH:$AH),FALSE),IF($X1533="Unknown",VLOOKUP($E1533,$AI$71:$AW$75,COLUMN($AW:$AW)-COLUMN($AH:$AH),FALSE),0))</f>
        <v>244</v>
      </c>
      <c r="Q1533" s="87" cm="1">
        <f t="array" ref="Q1533">IF($X1533="Non-local",VLOOKUP($E1533,$AI$40:$AW$44,COLUMN($AW:$AW)-COLUMN($AH:$AH),FALSE),IF($X1533="Unknown",VLOOKUP($E1533,$AI$47:$AW$51,COLUMN($AW:$AW)-COLUMN($AH:$AH),FALSE),0))</f>
        <v>485.37900000000008</v>
      </c>
      <c r="R1533" s="87" cm="1">
        <f t="array" ref="R1533">IF($X1533="Non-local",VLOOKUP($E1533,$AI$88:$AW$92,COLUMN($AW:$AW)-COLUMN($AH:$AH),FALSE),IF($X1533="Unknown",VLOOKUP($E1533,$AI$95:$AW$99,COLUMN($AW:$AW)-COLUMN($AH:$AH),FALSE),0))</f>
        <v>0.16197839056517743</v>
      </c>
      <c r="S1533" s="87" cm="1">
        <f t="array" ref="S1533">VLOOKUP($E1533,$AI$111:$AW$115,COLUMN($AW:$AW)-COLUMN($AH:$AH),FALSE)</f>
        <v>431.69321999999994</v>
      </c>
      <c r="T1533" s="104">
        <f t="shared" si="397"/>
        <v>1.0094642056241985</v>
      </c>
      <c r="U1533" s="104">
        <f t="shared" si="398"/>
        <v>1735.5688439117071</v>
      </c>
      <c r="V1533" s="87" cm="1">
        <f t="array" ref="V1533">VLOOKUP($E1533,$AI$118:$AW$122,COLUMN($AW:$AW)-COLUMN($AH:$AH),FALSE)</f>
        <v>0</v>
      </c>
      <c r="W1533" s="87" t="str">
        <f t="shared" si="402"/>
        <v>Domestic</v>
      </c>
      <c r="X1533" s="87" t="str">
        <f t="shared" si="403"/>
        <v>Non-local</v>
      </c>
      <c r="Y1533" s="104"/>
      <c r="Z1533" s="87" t="str">
        <f t="shared" si="399"/>
        <v>USA</v>
      </c>
      <c r="AA1533" s="87" t="str">
        <f t="shared" si="400"/>
        <v>USA</v>
      </c>
      <c r="AB1533" s="82" cm="1">
        <f t="array" ref="AB1533">VLOOKUP(B1533,'GDP per Capita'!$T$2:$V$4235,COLUMN('GDP per Capita'!$V:$V)-COLUMN('GDP per Capita'!$S:$S),FALSE)</f>
        <v>63809.64</v>
      </c>
      <c r="AC1533" s="82">
        <f t="shared" si="404"/>
        <v>63809.64</v>
      </c>
      <c r="AD1533" s="82">
        <f t="shared" si="405"/>
        <v>63809.64</v>
      </c>
      <c r="AE1533" s="88">
        <f t="shared" si="401"/>
        <v>2.7199163698646583E-2</v>
      </c>
    </row>
    <row r="1534" spans="1:31">
      <c r="A1534" s="77" t="s">
        <v>973</v>
      </c>
      <c r="B1534" s="77">
        <v>1533</v>
      </c>
      <c r="C1534" s="77" t="s">
        <v>29</v>
      </c>
      <c r="D1534" s="77" t="s">
        <v>29</v>
      </c>
      <c r="E1534" s="77">
        <v>2019</v>
      </c>
      <c r="F1534" s="77">
        <v>37.4443292999999</v>
      </c>
      <c r="G1534" s="77">
        <v>-122.1598465</v>
      </c>
      <c r="H1534" s="77">
        <v>0</v>
      </c>
      <c r="I1534" s="77" t="s">
        <v>1479</v>
      </c>
      <c r="J1534" s="77">
        <v>38.626803899999999</v>
      </c>
      <c r="K1534" s="77">
        <v>-90.199409700000004</v>
      </c>
      <c r="L1534" s="77">
        <v>5576.0849912336998</v>
      </c>
      <c r="M1534" s="77">
        <v>0.95454003965526102</v>
      </c>
      <c r="N1534" s="77">
        <v>0</v>
      </c>
      <c r="O1534" s="77">
        <v>669.13019894804404</v>
      </c>
      <c r="P1534" s="87" cm="1">
        <f t="array" ref="P1534">IF($X1534="Non-local",VLOOKUP($E1534,$AI$64:$AW$68,COLUMN($AW:$AW)-COLUMN($AH:$AH),FALSE),IF($X1534="Unknown",VLOOKUP($E1534,$AI$71:$AW$75,COLUMN($AW:$AW)-COLUMN($AH:$AH),FALSE),0))</f>
        <v>244</v>
      </c>
      <c r="Q1534" s="87" cm="1">
        <f t="array" ref="Q1534">IF($X1534="Non-local",VLOOKUP($E1534,$AI$40:$AW$44,COLUMN($AW:$AW)-COLUMN($AH:$AH),FALSE),IF($X1534="Unknown",VLOOKUP($E1534,$AI$47:$AW$51,COLUMN($AW:$AW)-COLUMN($AH:$AH),FALSE),0))</f>
        <v>485.37900000000008</v>
      </c>
      <c r="R1534" s="87" cm="1">
        <f t="array" ref="R1534">IF($X1534="Non-local",VLOOKUP($E1534,$AI$88:$AW$92,COLUMN($AW:$AW)-COLUMN($AH:$AH),FALSE),IF($X1534="Unknown",VLOOKUP($E1534,$AI$95:$AW$99,COLUMN($AW:$AW)-COLUMN($AH:$AH),FALSE),0))</f>
        <v>0.16197839056517743</v>
      </c>
      <c r="S1534" s="87" cm="1">
        <f t="array" ref="S1534">VLOOKUP($E1534,$AI$111:$AW$115,COLUMN($AW:$AW)-COLUMN($AH:$AH),FALSE)</f>
        <v>431.69321999999994</v>
      </c>
      <c r="T1534" s="104">
        <f t="shared" si="397"/>
        <v>1.1165184302204385</v>
      </c>
      <c r="U1534" s="104">
        <f t="shared" si="398"/>
        <v>1830.2024189480439</v>
      </c>
      <c r="V1534" s="87" cm="1">
        <f t="array" ref="V1534">VLOOKUP($E1534,$AI$118:$AW$122,COLUMN($AW:$AW)-COLUMN($AH:$AH),FALSE)</f>
        <v>0</v>
      </c>
      <c r="W1534" s="87" t="str">
        <f t="shared" si="402"/>
        <v>Domestic</v>
      </c>
      <c r="X1534" s="87" t="str">
        <f t="shared" si="403"/>
        <v>Non-local</v>
      </c>
      <c r="Y1534" s="104"/>
      <c r="Z1534" s="87" t="str">
        <f t="shared" si="399"/>
        <v>USA</v>
      </c>
      <c r="AA1534" s="87" t="str">
        <f t="shared" si="400"/>
        <v>USA</v>
      </c>
      <c r="AB1534" s="82" cm="1">
        <f t="array" ref="AB1534">VLOOKUP(B1534,'GDP per Capita'!$T$2:$V$4235,COLUMN('GDP per Capita'!$V:$V)-COLUMN('GDP per Capita'!$S:$S),FALSE)</f>
        <v>63809.64</v>
      </c>
      <c r="AC1534" s="82">
        <f t="shared" si="404"/>
        <v>63809.64</v>
      </c>
      <c r="AD1534" s="82">
        <f t="shared" si="405"/>
        <v>63809.64</v>
      </c>
      <c r="AE1534" s="88">
        <f t="shared" si="401"/>
        <v>2.8682224487523264E-2</v>
      </c>
    </row>
    <row r="1535" spans="1:31">
      <c r="A1535" s="77" t="s">
        <v>884</v>
      </c>
      <c r="B1535" s="77">
        <v>1534</v>
      </c>
      <c r="C1535" s="77" t="s">
        <v>29</v>
      </c>
      <c r="D1535" s="77" t="s">
        <v>29</v>
      </c>
      <c r="E1535" s="77">
        <v>2019</v>
      </c>
      <c r="F1535" s="77">
        <v>38.894985499999997</v>
      </c>
      <c r="G1535" s="77">
        <v>-77.036570799999893</v>
      </c>
      <c r="H1535" s="77">
        <v>0</v>
      </c>
      <c r="I1535" s="77" t="s">
        <v>1479</v>
      </c>
      <c r="J1535" s="77">
        <v>38.626803899999999</v>
      </c>
      <c r="K1535" s="77">
        <v>-90.199409700000004</v>
      </c>
      <c r="L1535" s="77">
        <v>2281.3966937476498</v>
      </c>
      <c r="M1535" s="77">
        <v>0.46287821493947501</v>
      </c>
      <c r="N1535" s="77">
        <v>0</v>
      </c>
      <c r="O1535" s="77">
        <v>438.02816519954899</v>
      </c>
      <c r="P1535" s="87" cm="1">
        <f t="array" ref="P1535">IF($X1535="Non-local",VLOOKUP($E1535,$AI$64:$AW$68,COLUMN($AW:$AW)-COLUMN($AH:$AH),FALSE),IF($X1535="Unknown",VLOOKUP($E1535,$AI$71:$AW$75,COLUMN($AW:$AW)-COLUMN($AH:$AH),FALSE),0))</f>
        <v>244</v>
      </c>
      <c r="Q1535" s="87" cm="1">
        <f t="array" ref="Q1535">IF($X1535="Non-local",VLOOKUP($E1535,$AI$40:$AW$44,COLUMN($AW:$AW)-COLUMN($AH:$AH),FALSE),IF($X1535="Unknown",VLOOKUP($E1535,$AI$47:$AW$51,COLUMN($AW:$AW)-COLUMN($AH:$AH),FALSE),0))</f>
        <v>485.37900000000008</v>
      </c>
      <c r="R1535" s="87" cm="1">
        <f t="array" ref="R1535">IF($X1535="Non-local",VLOOKUP($E1535,$AI$88:$AW$92,COLUMN($AW:$AW)-COLUMN($AH:$AH),FALSE),IF($X1535="Unknown",VLOOKUP($E1535,$AI$95:$AW$99,COLUMN($AW:$AW)-COLUMN($AH:$AH),FALSE),0))</f>
        <v>0.16197839056517743</v>
      </c>
      <c r="S1535" s="87" cm="1">
        <f t="array" ref="S1535">VLOOKUP($E1535,$AI$111:$AW$115,COLUMN($AW:$AW)-COLUMN($AH:$AH),FALSE)</f>
        <v>431.69321999999994</v>
      </c>
      <c r="T1535" s="104">
        <f t="shared" si="397"/>
        <v>0.6248566055046525</v>
      </c>
      <c r="U1535" s="104">
        <f t="shared" si="398"/>
        <v>1599.100385199549</v>
      </c>
      <c r="V1535" s="87" cm="1">
        <f t="array" ref="V1535">VLOOKUP($E1535,$AI$118:$AW$122,COLUMN($AW:$AW)-COLUMN($AH:$AH),FALSE)</f>
        <v>0</v>
      </c>
      <c r="W1535" s="87" t="str">
        <f t="shared" si="402"/>
        <v>Domestic</v>
      </c>
      <c r="X1535" s="87" t="str">
        <f t="shared" si="403"/>
        <v>Non-local</v>
      </c>
      <c r="Y1535" s="104"/>
      <c r="Z1535" s="87" t="str">
        <f t="shared" si="399"/>
        <v>USA</v>
      </c>
      <c r="AA1535" s="87" t="str">
        <f t="shared" si="400"/>
        <v>USA</v>
      </c>
      <c r="AB1535" s="82" cm="1">
        <f t="array" ref="AB1535">VLOOKUP(B1535,'GDP per Capita'!$T$2:$V$4235,COLUMN('GDP per Capita'!$V:$V)-COLUMN('GDP per Capita'!$S:$S),FALSE)</f>
        <v>63809.64</v>
      </c>
      <c r="AC1535" s="82">
        <f t="shared" si="404"/>
        <v>63809.64</v>
      </c>
      <c r="AD1535" s="82">
        <f t="shared" si="405"/>
        <v>63809.64</v>
      </c>
      <c r="AE1535" s="88">
        <f t="shared" si="401"/>
        <v>2.5060482792248148E-2</v>
      </c>
    </row>
    <row r="1536" spans="1:31">
      <c r="A1536" s="77" t="s">
        <v>1335</v>
      </c>
      <c r="B1536" s="77">
        <v>1535</v>
      </c>
      <c r="C1536" s="77" t="s">
        <v>29</v>
      </c>
      <c r="D1536" s="77" t="s">
        <v>29</v>
      </c>
      <c r="E1536" s="77">
        <v>2019</v>
      </c>
      <c r="F1536" s="77">
        <v>40.583455700000002</v>
      </c>
      <c r="G1536" s="77">
        <v>-74.149604799999906</v>
      </c>
      <c r="H1536" s="77">
        <v>0</v>
      </c>
      <c r="I1536" s="77" t="s">
        <v>1479</v>
      </c>
      <c r="J1536" s="77">
        <v>38.626803899999999</v>
      </c>
      <c r="K1536" s="77">
        <v>-90.199409700000004</v>
      </c>
      <c r="L1536" s="77">
        <v>2780.1893440808999</v>
      </c>
      <c r="M1536" s="77">
        <v>0.52874117841297896</v>
      </c>
      <c r="N1536" s="77">
        <v>0</v>
      </c>
      <c r="O1536" s="77">
        <v>533.79635406353304</v>
      </c>
      <c r="P1536" s="87" cm="1">
        <f t="array" ref="P1536">IF($X1536="Non-local",VLOOKUP($E1536,$AI$64:$AW$68,COLUMN($AW:$AW)-COLUMN($AH:$AH),FALSE),IF($X1536="Unknown",VLOOKUP($E1536,$AI$71:$AW$75,COLUMN($AW:$AW)-COLUMN($AH:$AH),FALSE),0))</f>
        <v>244</v>
      </c>
      <c r="Q1536" s="87" cm="1">
        <f t="array" ref="Q1536">IF($X1536="Non-local",VLOOKUP($E1536,$AI$40:$AW$44,COLUMN($AW:$AW)-COLUMN($AH:$AH),FALSE),IF($X1536="Unknown",VLOOKUP($E1536,$AI$47:$AW$51,COLUMN($AW:$AW)-COLUMN($AH:$AH),FALSE),0))</f>
        <v>485.37900000000008</v>
      </c>
      <c r="R1536" s="87" cm="1">
        <f t="array" ref="R1536">IF($X1536="Non-local",VLOOKUP($E1536,$AI$88:$AW$92,COLUMN($AW:$AW)-COLUMN($AH:$AH),FALSE),IF($X1536="Unknown",VLOOKUP($E1536,$AI$95:$AW$99,COLUMN($AW:$AW)-COLUMN($AH:$AH),FALSE),0))</f>
        <v>0.16197839056517743</v>
      </c>
      <c r="S1536" s="87" cm="1">
        <f t="array" ref="S1536">VLOOKUP($E1536,$AI$111:$AW$115,COLUMN($AW:$AW)-COLUMN($AH:$AH),FALSE)</f>
        <v>431.69321999999994</v>
      </c>
      <c r="T1536" s="104">
        <f t="shared" si="397"/>
        <v>0.69071956897815645</v>
      </c>
      <c r="U1536" s="104">
        <f t="shared" si="398"/>
        <v>1694.8685740635331</v>
      </c>
      <c r="V1536" s="87" cm="1">
        <f t="array" ref="V1536">VLOOKUP($E1536,$AI$118:$AW$122,COLUMN($AW:$AW)-COLUMN($AH:$AH),FALSE)</f>
        <v>0</v>
      </c>
      <c r="W1536" s="87" t="str">
        <f t="shared" si="402"/>
        <v>Domestic</v>
      </c>
      <c r="X1536" s="87" t="str">
        <f t="shared" si="403"/>
        <v>Non-local</v>
      </c>
      <c r="Y1536" s="104"/>
      <c r="Z1536" s="87" t="str">
        <f t="shared" si="399"/>
        <v>USA</v>
      </c>
      <c r="AA1536" s="87" t="str">
        <f t="shared" si="400"/>
        <v>USA</v>
      </c>
      <c r="AB1536" s="82" cm="1">
        <f t="array" ref="AB1536">VLOOKUP(B1536,'GDP per Capita'!$T$2:$V$4235,COLUMN('GDP per Capita'!$V:$V)-COLUMN('GDP per Capita'!$S:$S),FALSE)</f>
        <v>63809.64</v>
      </c>
      <c r="AC1536" s="82">
        <f t="shared" si="404"/>
        <v>63809.64</v>
      </c>
      <c r="AD1536" s="82">
        <f t="shared" si="405"/>
        <v>63809.64</v>
      </c>
      <c r="AE1536" s="88">
        <f t="shared" si="401"/>
        <v>2.6561324810225117E-2</v>
      </c>
    </row>
    <row r="1537" spans="1:31">
      <c r="A1537" s="77" t="s">
        <v>1505</v>
      </c>
      <c r="B1537" s="77">
        <v>1536</v>
      </c>
      <c r="C1537" s="77" t="s">
        <v>29</v>
      </c>
      <c r="D1537" s="77" t="s">
        <v>29</v>
      </c>
      <c r="E1537" s="77">
        <v>2019</v>
      </c>
      <c r="F1537" s="77">
        <v>25.821847949999999</v>
      </c>
      <c r="G1537" s="77">
        <v>-80.292708139156005</v>
      </c>
      <c r="H1537" s="77">
        <v>0</v>
      </c>
      <c r="I1537" s="77" t="s">
        <v>1479</v>
      </c>
      <c r="J1537" s="77">
        <v>38.626803899999999</v>
      </c>
      <c r="K1537" s="77">
        <v>-90.199409700000004</v>
      </c>
      <c r="L1537" s="77">
        <v>3398.35972756811</v>
      </c>
      <c r="M1537" s="77">
        <v>0.62634283357506904</v>
      </c>
      <c r="N1537" s="77">
        <v>0</v>
      </c>
      <c r="O1537" s="77">
        <v>652.48506769307801</v>
      </c>
      <c r="P1537" s="87" cm="1">
        <f t="array" ref="P1537">IF($X1537="Non-local",VLOOKUP($E1537,$AI$64:$AW$68,COLUMN($AW:$AW)-COLUMN($AH:$AH),FALSE),IF($X1537="Unknown",VLOOKUP($E1537,$AI$71:$AW$75,COLUMN($AW:$AW)-COLUMN($AH:$AH),FALSE),0))</f>
        <v>244</v>
      </c>
      <c r="Q1537" s="87" cm="1">
        <f t="array" ref="Q1537">IF($X1537="Non-local",VLOOKUP($E1537,$AI$40:$AW$44,COLUMN($AW:$AW)-COLUMN($AH:$AH),FALSE),IF($X1537="Unknown",VLOOKUP($E1537,$AI$47:$AW$51,COLUMN($AW:$AW)-COLUMN($AH:$AH),FALSE),0))</f>
        <v>485.37900000000008</v>
      </c>
      <c r="R1537" s="87" cm="1">
        <f t="array" ref="R1537">IF($X1537="Non-local",VLOOKUP($E1537,$AI$88:$AW$92,COLUMN($AW:$AW)-COLUMN($AH:$AH),FALSE),IF($X1537="Unknown",VLOOKUP($E1537,$AI$95:$AW$99,COLUMN($AW:$AW)-COLUMN($AH:$AH),FALSE),0))</f>
        <v>0.16197839056517743</v>
      </c>
      <c r="S1537" s="87" cm="1">
        <f t="array" ref="S1537">VLOOKUP($E1537,$AI$111:$AW$115,COLUMN($AW:$AW)-COLUMN($AH:$AH),FALSE)</f>
        <v>431.69321999999994</v>
      </c>
      <c r="T1537" s="104">
        <f t="shared" si="397"/>
        <v>0.78832122414024641</v>
      </c>
      <c r="U1537" s="104">
        <f t="shared" si="398"/>
        <v>1813.557287693078</v>
      </c>
      <c r="V1537" s="87" cm="1">
        <f t="array" ref="V1537">VLOOKUP($E1537,$AI$118:$AW$122,COLUMN($AW:$AW)-COLUMN($AH:$AH),FALSE)</f>
        <v>0</v>
      </c>
      <c r="W1537" s="87" t="str">
        <f t="shared" si="402"/>
        <v>Domestic</v>
      </c>
      <c r="X1537" s="87" t="str">
        <f t="shared" si="403"/>
        <v>Non-local</v>
      </c>
      <c r="Y1537" s="104"/>
      <c r="Z1537" s="87" t="str">
        <f t="shared" si="399"/>
        <v>USA</v>
      </c>
      <c r="AA1537" s="87" t="str">
        <f t="shared" si="400"/>
        <v>USA</v>
      </c>
      <c r="AB1537" s="82" cm="1">
        <f t="array" ref="AB1537">VLOOKUP(B1537,'GDP per Capita'!$T$2:$V$4235,COLUMN('GDP per Capita'!$V:$V)-COLUMN('GDP per Capita'!$S:$S),FALSE)</f>
        <v>63809.64</v>
      </c>
      <c r="AC1537" s="82">
        <f t="shared" si="404"/>
        <v>63809.64</v>
      </c>
      <c r="AD1537" s="82">
        <f t="shared" si="405"/>
        <v>63809.64</v>
      </c>
      <c r="AE1537" s="88">
        <f t="shared" si="401"/>
        <v>2.8421368427922145E-2</v>
      </c>
    </row>
    <row r="1538" spans="1:31">
      <c r="A1538" s="77" t="s">
        <v>1506</v>
      </c>
      <c r="B1538" s="77">
        <v>1537</v>
      </c>
      <c r="C1538" s="77" t="s">
        <v>29</v>
      </c>
      <c r="D1538" s="77" t="s">
        <v>29</v>
      </c>
      <c r="E1538" s="77">
        <v>2019</v>
      </c>
      <c r="F1538" s="77">
        <v>38.5800713</v>
      </c>
      <c r="G1538" s="77">
        <v>-90.406917699999994</v>
      </c>
      <c r="H1538" s="77">
        <v>1</v>
      </c>
      <c r="I1538" s="77" t="s">
        <v>1479</v>
      </c>
      <c r="J1538" s="77">
        <v>38.626803899999999</v>
      </c>
      <c r="K1538" s="77">
        <v>-90.199409700000004</v>
      </c>
      <c r="L1538" s="77">
        <v>37.531315876597503</v>
      </c>
      <c r="M1538" s="77">
        <v>0</v>
      </c>
      <c r="N1538" s="77">
        <v>0</v>
      </c>
      <c r="O1538" s="77">
        <v>0</v>
      </c>
      <c r="P1538" s="87" cm="1">
        <f t="array" ref="P1538">IF($X1538="Non-local",VLOOKUP($E1538,$AI$64:$AW$68,COLUMN($AW:$AW)-COLUMN($AH:$AH),FALSE),IF($X1538="Unknown",VLOOKUP($E1538,$AI$71:$AW$75,COLUMN($AW:$AW)-COLUMN($AH:$AH),FALSE),0))</f>
        <v>0</v>
      </c>
      <c r="Q1538" s="87" cm="1">
        <f t="array" ref="Q1538">IF($X1538="Non-local",VLOOKUP($E1538,$AI$40:$AW$44,COLUMN($AW:$AW)-COLUMN($AH:$AH),FALSE),IF($X1538="Unknown",VLOOKUP($E1538,$AI$47:$AW$51,COLUMN($AW:$AW)-COLUMN($AH:$AH),FALSE),0))</f>
        <v>0</v>
      </c>
      <c r="R1538" s="87" cm="1">
        <f t="array" ref="R1538">IF($X1538="Non-local",VLOOKUP($E1538,$AI$88:$AW$92,COLUMN($AW:$AW)-COLUMN($AH:$AH),FALSE),IF($X1538="Unknown",VLOOKUP($E1538,$AI$95:$AW$99,COLUMN($AW:$AW)-COLUMN($AH:$AH),FALSE),0))</f>
        <v>0</v>
      </c>
      <c r="S1538" s="87" cm="1">
        <f t="array" ref="S1538">VLOOKUP($E1538,$AI$111:$AW$115,COLUMN($AW:$AW)-COLUMN($AH:$AH),FALSE)</f>
        <v>431.69321999999994</v>
      </c>
      <c r="T1538" s="104">
        <f t="shared" ref="T1538:T1601" si="406">SUM(M1538,R1538)</f>
        <v>0</v>
      </c>
      <c r="U1538" s="104">
        <f t="shared" ref="U1538:U1601" si="407">SUM(O1538,P1538,Q1538,S1538)</f>
        <v>431.69321999999994</v>
      </c>
      <c r="V1538" s="87" cm="1">
        <f t="array" ref="V1538">VLOOKUP($E1538,$AI$118:$AW$122,COLUMN($AW:$AW)-COLUMN($AH:$AH),FALSE)</f>
        <v>0</v>
      </c>
      <c r="W1538" s="87" t="str">
        <f t="shared" si="402"/>
        <v>Domestic</v>
      </c>
      <c r="X1538" s="87" t="str">
        <f t="shared" si="403"/>
        <v>Local</v>
      </c>
      <c r="Y1538" s="104"/>
      <c r="Z1538" s="87" t="str">
        <f t="shared" ref="Z1538:Z1601" si="408">C1538</f>
        <v>USA</v>
      </c>
      <c r="AA1538" s="87" t="str">
        <f t="shared" ref="AA1538:AA1601" si="409">D1538</f>
        <v>USA</v>
      </c>
      <c r="AB1538" s="82" cm="1">
        <f t="array" ref="AB1538">VLOOKUP(B1538,'GDP per Capita'!$T$2:$V$4235,COLUMN('GDP per Capita'!$V:$V)-COLUMN('GDP per Capita'!$S:$S),FALSE)</f>
        <v>63809.64</v>
      </c>
      <c r="AC1538" s="82">
        <f t="shared" si="404"/>
        <v>63809.64</v>
      </c>
      <c r="AD1538" s="82">
        <f t="shared" si="405"/>
        <v>63809.64</v>
      </c>
      <c r="AE1538" s="88">
        <f t="shared" ref="AE1538:AE1601" si="410">U1538/AD1538</f>
        <v>6.7653291885050593E-3</v>
      </c>
    </row>
    <row r="1539" spans="1:31">
      <c r="A1539" s="77" t="s">
        <v>991</v>
      </c>
      <c r="B1539" s="77">
        <v>1538</v>
      </c>
      <c r="C1539" s="77" t="s">
        <v>29</v>
      </c>
      <c r="D1539" s="77" t="s">
        <v>29</v>
      </c>
      <c r="E1539" s="77">
        <v>2019</v>
      </c>
      <c r="F1539" s="77">
        <v>40.650103799999997</v>
      </c>
      <c r="G1539" s="77">
        <v>-73.949582300000003</v>
      </c>
      <c r="H1539" s="77">
        <v>0</v>
      </c>
      <c r="I1539" s="77" t="s">
        <v>1479</v>
      </c>
      <c r="J1539" s="77">
        <v>38.626803899999999</v>
      </c>
      <c r="K1539" s="77">
        <v>-90.199409700000004</v>
      </c>
      <c r="L1539" s="77">
        <v>2814.8763254074001</v>
      </c>
      <c r="M1539" s="77">
        <v>0.53345381789610602</v>
      </c>
      <c r="N1539" s="77">
        <v>0</v>
      </c>
      <c r="O1539" s="77">
        <v>540.45625447822204</v>
      </c>
      <c r="P1539" s="87" cm="1">
        <f t="array" ref="P1539">IF($X1539="Non-local",VLOOKUP($E1539,$AI$64:$AW$68,COLUMN($AW:$AW)-COLUMN($AH:$AH),FALSE),IF($X1539="Unknown",VLOOKUP($E1539,$AI$71:$AW$75,COLUMN($AW:$AW)-COLUMN($AH:$AH),FALSE),0))</f>
        <v>244</v>
      </c>
      <c r="Q1539" s="87" cm="1">
        <f t="array" ref="Q1539">IF($X1539="Non-local",VLOOKUP($E1539,$AI$40:$AW$44,COLUMN($AW:$AW)-COLUMN($AH:$AH),FALSE),IF($X1539="Unknown",VLOOKUP($E1539,$AI$47:$AW$51,COLUMN($AW:$AW)-COLUMN($AH:$AH),FALSE),0))</f>
        <v>485.37900000000008</v>
      </c>
      <c r="R1539" s="87" cm="1">
        <f t="array" ref="R1539">IF($X1539="Non-local",VLOOKUP($E1539,$AI$88:$AW$92,COLUMN($AW:$AW)-COLUMN($AH:$AH),FALSE),IF($X1539="Unknown",VLOOKUP($E1539,$AI$95:$AW$99,COLUMN($AW:$AW)-COLUMN($AH:$AH),FALSE),0))</f>
        <v>0.16197839056517743</v>
      </c>
      <c r="S1539" s="87" cm="1">
        <f t="array" ref="S1539">VLOOKUP($E1539,$AI$111:$AW$115,COLUMN($AW:$AW)-COLUMN($AH:$AH),FALSE)</f>
        <v>431.69321999999994</v>
      </c>
      <c r="T1539" s="104">
        <f t="shared" si="406"/>
        <v>0.6954322084612834</v>
      </c>
      <c r="U1539" s="104">
        <f t="shared" si="407"/>
        <v>1701.5284744782221</v>
      </c>
      <c r="V1539" s="87" cm="1">
        <f t="array" ref="V1539">VLOOKUP($E1539,$AI$118:$AW$122,COLUMN($AW:$AW)-COLUMN($AH:$AH),FALSE)</f>
        <v>0</v>
      </c>
      <c r="W1539" s="87" t="str">
        <f t="shared" ref="W1539:W1602" si="411">IF(Z1539&lt;&gt;"USA",IF(Z1539&lt;&gt;"Unknown","International","Unknown"),"Domestic")</f>
        <v>Domestic</v>
      </c>
      <c r="X1539" s="87" t="str">
        <f t="shared" ref="X1539:X1602" si="412">IF(A1539="Unknown","Unknown",IF(H1539=1,"Local","Non-local"))</f>
        <v>Non-local</v>
      </c>
      <c r="Y1539" s="104"/>
      <c r="Z1539" s="87" t="str">
        <f t="shared" si="408"/>
        <v>USA</v>
      </c>
      <c r="AA1539" s="87" t="str">
        <f t="shared" si="409"/>
        <v>USA</v>
      </c>
      <c r="AB1539" s="82" cm="1">
        <f t="array" ref="AB1539">VLOOKUP(B1539,'GDP per Capita'!$T$2:$V$4235,COLUMN('GDP per Capita'!$V:$V)-COLUMN('GDP per Capita'!$S:$S),FALSE)</f>
        <v>63809.64</v>
      </c>
      <c r="AC1539" s="82">
        <f t="shared" ref="AC1539:AC1602" si="413">IFERROR(AB1539,"")</f>
        <v>63809.64</v>
      </c>
      <c r="AD1539" s="82">
        <f t="shared" ref="AD1539:AD1602" si="414">IFERROR(AB1539,AVERAGE(AC$2:AC$2538))</f>
        <v>63809.64</v>
      </c>
      <c r="AE1539" s="88">
        <f t="shared" si="410"/>
        <v>2.6665696193838771E-2</v>
      </c>
    </row>
    <row r="1540" spans="1:31">
      <c r="A1540" s="77" t="s">
        <v>927</v>
      </c>
      <c r="B1540" s="77">
        <v>1539</v>
      </c>
      <c r="C1540" s="77" t="s">
        <v>29</v>
      </c>
      <c r="D1540" s="77" t="s">
        <v>29</v>
      </c>
      <c r="E1540" s="77">
        <v>2019</v>
      </c>
      <c r="F1540" s="77">
        <v>34.147645199999999</v>
      </c>
      <c r="G1540" s="77">
        <v>-118.1444779</v>
      </c>
      <c r="H1540" s="77">
        <v>0</v>
      </c>
      <c r="I1540" s="77" t="s">
        <v>1479</v>
      </c>
      <c r="J1540" s="77">
        <v>38.626803899999999</v>
      </c>
      <c r="K1540" s="77">
        <v>-90.199409700000004</v>
      </c>
      <c r="L1540" s="77">
        <v>5080.5366320059702</v>
      </c>
      <c r="M1540" s="77">
        <v>0.88749291072145697</v>
      </c>
      <c r="N1540" s="77">
        <v>0</v>
      </c>
      <c r="O1540" s="77">
        <v>609.664395840716</v>
      </c>
      <c r="P1540" s="87" cm="1">
        <f t="array" ref="P1540">IF($X1540="Non-local",VLOOKUP($E1540,$AI$64:$AW$68,COLUMN($AW:$AW)-COLUMN($AH:$AH),FALSE),IF($X1540="Unknown",VLOOKUP($E1540,$AI$71:$AW$75,COLUMN($AW:$AW)-COLUMN($AH:$AH),FALSE),0))</f>
        <v>244</v>
      </c>
      <c r="Q1540" s="87" cm="1">
        <f t="array" ref="Q1540">IF($X1540="Non-local",VLOOKUP($E1540,$AI$40:$AW$44,COLUMN($AW:$AW)-COLUMN($AH:$AH),FALSE),IF($X1540="Unknown",VLOOKUP($E1540,$AI$47:$AW$51,COLUMN($AW:$AW)-COLUMN($AH:$AH),FALSE),0))</f>
        <v>485.37900000000008</v>
      </c>
      <c r="R1540" s="87" cm="1">
        <f t="array" ref="R1540">IF($X1540="Non-local",VLOOKUP($E1540,$AI$88:$AW$92,COLUMN($AW:$AW)-COLUMN($AH:$AH),FALSE),IF($X1540="Unknown",VLOOKUP($E1540,$AI$95:$AW$99,COLUMN($AW:$AW)-COLUMN($AH:$AH),FALSE),0))</f>
        <v>0.16197839056517743</v>
      </c>
      <c r="S1540" s="87" cm="1">
        <f t="array" ref="S1540">VLOOKUP($E1540,$AI$111:$AW$115,COLUMN($AW:$AW)-COLUMN($AH:$AH),FALSE)</f>
        <v>431.69321999999994</v>
      </c>
      <c r="T1540" s="104">
        <f t="shared" si="406"/>
        <v>1.0494713012866344</v>
      </c>
      <c r="U1540" s="104">
        <f t="shared" si="407"/>
        <v>1770.736615840716</v>
      </c>
      <c r="V1540" s="87" cm="1">
        <f t="array" ref="V1540">VLOOKUP($E1540,$AI$118:$AW$122,COLUMN($AW:$AW)-COLUMN($AH:$AH),FALSE)</f>
        <v>0</v>
      </c>
      <c r="W1540" s="87" t="str">
        <f t="shared" si="411"/>
        <v>Domestic</v>
      </c>
      <c r="X1540" s="87" t="str">
        <f t="shared" si="412"/>
        <v>Non-local</v>
      </c>
      <c r="Y1540" s="104"/>
      <c r="Z1540" s="87" t="str">
        <f t="shared" si="408"/>
        <v>USA</v>
      </c>
      <c r="AA1540" s="87" t="str">
        <f t="shared" si="409"/>
        <v>USA</v>
      </c>
      <c r="AB1540" s="82" cm="1">
        <f t="array" ref="AB1540">VLOOKUP(B1540,'GDP per Capita'!$T$2:$V$4235,COLUMN('GDP per Capita'!$V:$V)-COLUMN('GDP per Capita'!$S:$S),FALSE)</f>
        <v>63809.64</v>
      </c>
      <c r="AC1540" s="82">
        <f t="shared" si="413"/>
        <v>63809.64</v>
      </c>
      <c r="AD1540" s="82">
        <f t="shared" si="414"/>
        <v>63809.64</v>
      </c>
      <c r="AE1540" s="88">
        <f t="shared" si="410"/>
        <v>2.7750299419346609E-2</v>
      </c>
    </row>
    <row r="1541" spans="1:31">
      <c r="A1541" s="77" t="s">
        <v>1220</v>
      </c>
      <c r="B1541" s="77">
        <v>1540</v>
      </c>
      <c r="C1541" s="77" t="s">
        <v>29</v>
      </c>
      <c r="D1541" s="77" t="s">
        <v>29</v>
      </c>
      <c r="E1541" s="77">
        <v>2019</v>
      </c>
      <c r="F1541" s="77">
        <v>30.508234999999999</v>
      </c>
      <c r="G1541" s="77">
        <v>-97.678893400000007</v>
      </c>
      <c r="H1541" s="77">
        <v>0</v>
      </c>
      <c r="I1541" s="77" t="s">
        <v>1479</v>
      </c>
      <c r="J1541" s="77">
        <v>38.626803899999999</v>
      </c>
      <c r="K1541" s="77">
        <v>-90.199409700000004</v>
      </c>
      <c r="L1541" s="77">
        <v>2264.38115974927</v>
      </c>
      <c r="M1541" s="77">
        <v>0.46063140257472102</v>
      </c>
      <c r="N1541" s="77">
        <v>0</v>
      </c>
      <c r="O1541" s="77">
        <v>434.76118267186001</v>
      </c>
      <c r="P1541" s="87" cm="1">
        <f t="array" ref="P1541">IF($X1541="Non-local",VLOOKUP($E1541,$AI$64:$AW$68,COLUMN($AW:$AW)-COLUMN($AH:$AH),FALSE),IF($X1541="Unknown",VLOOKUP($E1541,$AI$71:$AW$75,COLUMN($AW:$AW)-COLUMN($AH:$AH),FALSE),0))</f>
        <v>244</v>
      </c>
      <c r="Q1541" s="87" cm="1">
        <f t="array" ref="Q1541">IF($X1541="Non-local",VLOOKUP($E1541,$AI$40:$AW$44,COLUMN($AW:$AW)-COLUMN($AH:$AH),FALSE),IF($X1541="Unknown",VLOOKUP($E1541,$AI$47:$AW$51,COLUMN($AW:$AW)-COLUMN($AH:$AH),FALSE),0))</f>
        <v>485.37900000000008</v>
      </c>
      <c r="R1541" s="87" cm="1">
        <f t="array" ref="R1541">IF($X1541="Non-local",VLOOKUP($E1541,$AI$88:$AW$92,COLUMN($AW:$AW)-COLUMN($AH:$AH),FALSE),IF($X1541="Unknown",VLOOKUP($E1541,$AI$95:$AW$99,COLUMN($AW:$AW)-COLUMN($AH:$AH),FALSE),0))</f>
        <v>0.16197839056517743</v>
      </c>
      <c r="S1541" s="87" cm="1">
        <f t="array" ref="S1541">VLOOKUP($E1541,$AI$111:$AW$115,COLUMN($AW:$AW)-COLUMN($AH:$AH),FALSE)</f>
        <v>431.69321999999994</v>
      </c>
      <c r="T1541" s="104">
        <f t="shared" si="406"/>
        <v>0.62260979313989839</v>
      </c>
      <c r="U1541" s="104">
        <f t="shared" si="407"/>
        <v>1595.8334026718601</v>
      </c>
      <c r="V1541" s="87" cm="1">
        <f t="array" ref="V1541">VLOOKUP($E1541,$AI$118:$AW$122,COLUMN($AW:$AW)-COLUMN($AH:$AH),FALSE)</f>
        <v>0</v>
      </c>
      <c r="W1541" s="87" t="str">
        <f t="shared" si="411"/>
        <v>Domestic</v>
      </c>
      <c r="X1541" s="87" t="str">
        <f t="shared" si="412"/>
        <v>Non-local</v>
      </c>
      <c r="Y1541" s="104"/>
      <c r="Z1541" s="87" t="str">
        <f t="shared" si="408"/>
        <v>USA</v>
      </c>
      <c r="AA1541" s="87" t="str">
        <f t="shared" si="409"/>
        <v>USA</v>
      </c>
      <c r="AB1541" s="82" cm="1">
        <f t="array" ref="AB1541">VLOOKUP(B1541,'GDP per Capita'!$T$2:$V$4235,COLUMN('GDP per Capita'!$V:$V)-COLUMN('GDP per Capita'!$S:$S),FALSE)</f>
        <v>63809.64</v>
      </c>
      <c r="AC1541" s="82">
        <f t="shared" si="413"/>
        <v>63809.64</v>
      </c>
      <c r="AD1541" s="82">
        <f t="shared" si="414"/>
        <v>63809.64</v>
      </c>
      <c r="AE1541" s="88">
        <f t="shared" si="410"/>
        <v>2.5009283905564426E-2</v>
      </c>
    </row>
    <row r="1542" spans="1:31">
      <c r="A1542" s="77" t="s">
        <v>1507</v>
      </c>
      <c r="B1542" s="77">
        <v>1541</v>
      </c>
      <c r="C1542" s="77" t="s">
        <v>416</v>
      </c>
      <c r="D1542" s="77" t="s">
        <v>31</v>
      </c>
      <c r="E1542" s="77">
        <v>2019</v>
      </c>
      <c r="F1542" s="77">
        <v>53.380662600000001</v>
      </c>
      <c r="G1542" s="77">
        <v>-1.4702278</v>
      </c>
      <c r="H1542" s="77">
        <v>0</v>
      </c>
      <c r="I1542" s="77" t="s">
        <v>1479</v>
      </c>
      <c r="J1542" s="77">
        <v>38.626803899999999</v>
      </c>
      <c r="K1542" s="77">
        <v>-90.199409700000004</v>
      </c>
      <c r="L1542" s="77">
        <v>13175.5620655656</v>
      </c>
      <c r="M1542" s="77">
        <v>2.0369472486556801</v>
      </c>
      <c r="N1542" s="77">
        <v>0</v>
      </c>
      <c r="O1542" s="77">
        <v>1383.4340168843901</v>
      </c>
      <c r="P1542" s="87" cm="1">
        <f t="array" ref="P1542">IF($X1542="Non-local",VLOOKUP($E1542,$AI$64:$AW$68,COLUMN($AW:$AW)-COLUMN($AH:$AH),FALSE),IF($X1542="Unknown",VLOOKUP($E1542,$AI$71:$AW$75,COLUMN($AW:$AW)-COLUMN($AH:$AH),FALSE),0))</f>
        <v>244</v>
      </c>
      <c r="Q1542" s="87" cm="1">
        <f t="array" ref="Q1542">IF($X1542="Non-local",VLOOKUP($E1542,$AI$40:$AW$44,COLUMN($AW:$AW)-COLUMN($AH:$AH),FALSE),IF($X1542="Unknown",VLOOKUP($E1542,$AI$47:$AW$51,COLUMN($AW:$AW)-COLUMN($AH:$AH),FALSE),0))</f>
        <v>485.37900000000008</v>
      </c>
      <c r="R1542" s="87" cm="1">
        <f t="array" ref="R1542">IF($X1542="Non-local",VLOOKUP($E1542,$AI$88:$AW$92,COLUMN($AW:$AW)-COLUMN($AH:$AH),FALSE),IF($X1542="Unknown",VLOOKUP($E1542,$AI$95:$AW$99,COLUMN($AW:$AW)-COLUMN($AH:$AH),FALSE),0))</f>
        <v>0.16197839056517743</v>
      </c>
      <c r="S1542" s="87" cm="1">
        <f t="array" ref="S1542">VLOOKUP($E1542,$AI$111:$AW$115,COLUMN($AW:$AW)-COLUMN($AH:$AH),FALSE)</f>
        <v>431.69321999999994</v>
      </c>
      <c r="T1542" s="104">
        <f t="shared" si="406"/>
        <v>2.1989256392208576</v>
      </c>
      <c r="U1542" s="104">
        <f t="shared" si="407"/>
        <v>2544.5062368843901</v>
      </c>
      <c r="V1542" s="87" cm="1">
        <f t="array" ref="V1542">VLOOKUP($E1542,$AI$118:$AW$122,COLUMN($AW:$AW)-COLUMN($AH:$AH),FALSE)</f>
        <v>0</v>
      </c>
      <c r="W1542" s="87" t="str">
        <f t="shared" si="411"/>
        <v>International</v>
      </c>
      <c r="X1542" s="87" t="str">
        <f t="shared" si="412"/>
        <v>Non-local</v>
      </c>
      <c r="Y1542" s="104"/>
      <c r="Z1542" s="87" t="str">
        <f t="shared" si="408"/>
        <v>United Kingdom</v>
      </c>
      <c r="AA1542" s="87" t="str">
        <f t="shared" si="409"/>
        <v>Europe</v>
      </c>
      <c r="AB1542" s="82" cm="1">
        <f t="array" ref="AB1542">VLOOKUP(B1542,'GDP per Capita'!$T$2:$V$4235,COLUMN('GDP per Capita'!$V:$V)-COLUMN('GDP per Capita'!$S:$S),FALSE)</f>
        <v>40800.480000000003</v>
      </c>
      <c r="AC1542" s="82">
        <f t="shared" si="413"/>
        <v>40800.480000000003</v>
      </c>
      <c r="AD1542" s="82">
        <f t="shared" si="414"/>
        <v>40800.480000000003</v>
      </c>
      <c r="AE1542" s="88">
        <f t="shared" si="410"/>
        <v>6.2364615241889063E-2</v>
      </c>
    </row>
    <row r="1543" spans="1:31">
      <c r="A1543" s="77" t="s">
        <v>1508</v>
      </c>
      <c r="B1543" s="77">
        <v>1542</v>
      </c>
      <c r="C1543" s="77" t="s">
        <v>586</v>
      </c>
      <c r="D1543" s="77" t="s">
        <v>31</v>
      </c>
      <c r="E1543" s="77">
        <v>2019</v>
      </c>
      <c r="F1543" s="77">
        <v>59.938731999999902</v>
      </c>
      <c r="G1543" s="77">
        <v>30.3162289999999</v>
      </c>
      <c r="H1543" s="77">
        <v>0</v>
      </c>
      <c r="I1543" s="77" t="s">
        <v>1479</v>
      </c>
      <c r="J1543" s="77">
        <v>38.626803899999999</v>
      </c>
      <c r="K1543" s="77">
        <v>-90.199409700000004</v>
      </c>
      <c r="L1543" s="77">
        <v>15573.452305448</v>
      </c>
      <c r="M1543" s="77">
        <v>2.3996065457773099</v>
      </c>
      <c r="N1543" s="77">
        <v>0</v>
      </c>
      <c r="O1543" s="77">
        <v>1635.21249207204</v>
      </c>
      <c r="P1543" s="87" cm="1">
        <f t="array" ref="P1543">IF($X1543="Non-local",VLOOKUP($E1543,$AI$64:$AW$68,COLUMN($AW:$AW)-COLUMN($AH:$AH),FALSE),IF($X1543="Unknown",VLOOKUP($E1543,$AI$71:$AW$75,COLUMN($AW:$AW)-COLUMN($AH:$AH),FALSE),0))</f>
        <v>244</v>
      </c>
      <c r="Q1543" s="87" cm="1">
        <f t="array" ref="Q1543">IF($X1543="Non-local",VLOOKUP($E1543,$AI$40:$AW$44,COLUMN($AW:$AW)-COLUMN($AH:$AH),FALSE),IF($X1543="Unknown",VLOOKUP($E1543,$AI$47:$AW$51,COLUMN($AW:$AW)-COLUMN($AH:$AH),FALSE),0))</f>
        <v>485.37900000000008</v>
      </c>
      <c r="R1543" s="87" cm="1">
        <f t="array" ref="R1543">IF($X1543="Non-local",VLOOKUP($E1543,$AI$88:$AW$92,COLUMN($AW:$AW)-COLUMN($AH:$AH),FALSE),IF($X1543="Unknown",VLOOKUP($E1543,$AI$95:$AW$99,COLUMN($AW:$AW)-COLUMN($AH:$AH),FALSE),0))</f>
        <v>0.16197839056517743</v>
      </c>
      <c r="S1543" s="87" cm="1">
        <f t="array" ref="S1543">VLOOKUP($E1543,$AI$111:$AW$115,COLUMN($AW:$AW)-COLUMN($AH:$AH),FALSE)</f>
        <v>431.69321999999994</v>
      </c>
      <c r="T1543" s="104">
        <f t="shared" si="406"/>
        <v>2.5615849363424874</v>
      </c>
      <c r="U1543" s="104">
        <f t="shared" si="407"/>
        <v>2796.2847120720403</v>
      </c>
      <c r="V1543" s="87" cm="1">
        <f t="array" ref="V1543">VLOOKUP($E1543,$AI$118:$AW$122,COLUMN($AW:$AW)-COLUMN($AH:$AH),FALSE)</f>
        <v>0</v>
      </c>
      <c r="W1543" s="87" t="str">
        <f t="shared" si="411"/>
        <v>International</v>
      </c>
      <c r="X1543" s="87" t="str">
        <f t="shared" si="412"/>
        <v>Non-local</v>
      </c>
      <c r="Y1543" s="104"/>
      <c r="Z1543" s="87" t="str">
        <f t="shared" si="408"/>
        <v>Russia</v>
      </c>
      <c r="AA1543" s="87" t="str">
        <f t="shared" si="409"/>
        <v>Europe</v>
      </c>
      <c r="AB1543" s="82" cm="1">
        <f t="array" ref="AB1543">VLOOKUP(B1543,'GDP per Capita'!$T$2:$V$4235,COLUMN('GDP per Capita'!$V:$V)-COLUMN('GDP per Capita'!$S:$S),FALSE)</f>
        <v>11082.17</v>
      </c>
      <c r="AC1543" s="82">
        <f t="shared" si="413"/>
        <v>11082.17</v>
      </c>
      <c r="AD1543" s="82">
        <f t="shared" si="414"/>
        <v>11082.17</v>
      </c>
      <c r="AE1543" s="88">
        <f t="shared" si="410"/>
        <v>0.25232284941234795</v>
      </c>
    </row>
    <row r="1544" spans="1:31">
      <c r="A1544" s="77" t="s">
        <v>1509</v>
      </c>
      <c r="B1544" s="77">
        <v>1543</v>
      </c>
      <c r="C1544" s="77" t="s">
        <v>29</v>
      </c>
      <c r="D1544" s="77" t="s">
        <v>29</v>
      </c>
      <c r="E1544" s="77">
        <v>2019</v>
      </c>
      <c r="F1544" s="77">
        <v>34.234561499999998</v>
      </c>
      <c r="G1544" s="77">
        <v>-118.53693159999899</v>
      </c>
      <c r="H1544" s="77">
        <v>0</v>
      </c>
      <c r="I1544" s="77" t="s">
        <v>1479</v>
      </c>
      <c r="J1544" s="77">
        <v>38.626803899999999</v>
      </c>
      <c r="K1544" s="77">
        <v>-90.199409700000004</v>
      </c>
      <c r="L1544" s="77">
        <v>5142.2632193110103</v>
      </c>
      <c r="M1544" s="77">
        <v>0.89582085196366801</v>
      </c>
      <c r="N1544" s="77">
        <v>0</v>
      </c>
      <c r="O1544" s="77">
        <v>617.07158631732102</v>
      </c>
      <c r="P1544" s="87" cm="1">
        <f t="array" ref="P1544">IF($X1544="Non-local",VLOOKUP($E1544,$AI$64:$AW$68,COLUMN($AW:$AW)-COLUMN($AH:$AH),FALSE),IF($X1544="Unknown",VLOOKUP($E1544,$AI$71:$AW$75,COLUMN($AW:$AW)-COLUMN($AH:$AH),FALSE),0))</f>
        <v>244</v>
      </c>
      <c r="Q1544" s="87" cm="1">
        <f t="array" ref="Q1544">IF($X1544="Non-local",VLOOKUP($E1544,$AI$40:$AW$44,COLUMN($AW:$AW)-COLUMN($AH:$AH),FALSE),IF($X1544="Unknown",VLOOKUP($E1544,$AI$47:$AW$51,COLUMN($AW:$AW)-COLUMN($AH:$AH),FALSE),0))</f>
        <v>485.37900000000008</v>
      </c>
      <c r="R1544" s="87" cm="1">
        <f t="array" ref="R1544">IF($X1544="Non-local",VLOOKUP($E1544,$AI$88:$AW$92,COLUMN($AW:$AW)-COLUMN($AH:$AH),FALSE),IF($X1544="Unknown",VLOOKUP($E1544,$AI$95:$AW$99,COLUMN($AW:$AW)-COLUMN($AH:$AH),FALSE),0))</f>
        <v>0.16197839056517743</v>
      </c>
      <c r="S1544" s="87" cm="1">
        <f t="array" ref="S1544">VLOOKUP($E1544,$AI$111:$AW$115,COLUMN($AW:$AW)-COLUMN($AH:$AH),FALSE)</f>
        <v>431.69321999999994</v>
      </c>
      <c r="T1544" s="104">
        <f t="shared" si="406"/>
        <v>1.0577992425288454</v>
      </c>
      <c r="U1544" s="104">
        <f t="shared" si="407"/>
        <v>1778.1438063173209</v>
      </c>
      <c r="V1544" s="87" cm="1">
        <f t="array" ref="V1544">VLOOKUP($E1544,$AI$118:$AW$122,COLUMN($AW:$AW)-COLUMN($AH:$AH),FALSE)</f>
        <v>0</v>
      </c>
      <c r="W1544" s="87" t="str">
        <f t="shared" si="411"/>
        <v>Domestic</v>
      </c>
      <c r="X1544" s="87" t="str">
        <f t="shared" si="412"/>
        <v>Non-local</v>
      </c>
      <c r="Y1544" s="104"/>
      <c r="Z1544" s="87" t="str">
        <f t="shared" si="408"/>
        <v>USA</v>
      </c>
      <c r="AA1544" s="87" t="str">
        <f t="shared" si="409"/>
        <v>USA</v>
      </c>
      <c r="AB1544" s="82" cm="1">
        <f t="array" ref="AB1544">VLOOKUP(B1544,'GDP per Capita'!$T$2:$V$4235,COLUMN('GDP per Capita'!$V:$V)-COLUMN('GDP per Capita'!$S:$S),FALSE)</f>
        <v>63809.64</v>
      </c>
      <c r="AC1544" s="82">
        <f t="shared" si="413"/>
        <v>63809.64</v>
      </c>
      <c r="AD1544" s="82">
        <f t="shared" si="414"/>
        <v>63809.64</v>
      </c>
      <c r="AE1544" s="88">
        <f t="shared" si="410"/>
        <v>2.7866382043799667E-2</v>
      </c>
    </row>
    <row r="1545" spans="1:31">
      <c r="A1545" s="77" t="s">
        <v>1018</v>
      </c>
      <c r="B1545" s="77">
        <v>1544</v>
      </c>
      <c r="C1545" s="77" t="s">
        <v>29</v>
      </c>
      <c r="D1545" s="77" t="s">
        <v>29</v>
      </c>
      <c r="E1545" s="77">
        <v>2019</v>
      </c>
      <c r="F1545" s="77">
        <v>38.626417799999999</v>
      </c>
      <c r="G1545" s="77">
        <v>-90.199837799999997</v>
      </c>
      <c r="H1545" s="77">
        <v>1</v>
      </c>
      <c r="I1545" s="77" t="s">
        <v>1479</v>
      </c>
      <c r="J1545" s="77">
        <v>38.626803899999999</v>
      </c>
      <c r="K1545" s="77">
        <v>-90.199409700000004</v>
      </c>
      <c r="L1545" s="77">
        <v>0.113599056080186</v>
      </c>
      <c r="M1545" s="77">
        <v>0</v>
      </c>
      <c r="N1545" s="77">
        <v>0</v>
      </c>
      <c r="O1545" s="77">
        <v>0</v>
      </c>
      <c r="P1545" s="87" cm="1">
        <f t="array" ref="P1545">IF($X1545="Non-local",VLOOKUP($E1545,$AI$64:$AW$68,COLUMN($AW:$AW)-COLUMN($AH:$AH),FALSE),IF($X1545="Unknown",VLOOKUP($E1545,$AI$71:$AW$75,COLUMN($AW:$AW)-COLUMN($AH:$AH),FALSE),0))</f>
        <v>0</v>
      </c>
      <c r="Q1545" s="87" cm="1">
        <f t="array" ref="Q1545">IF($X1545="Non-local",VLOOKUP($E1545,$AI$40:$AW$44,COLUMN($AW:$AW)-COLUMN($AH:$AH),FALSE),IF($X1545="Unknown",VLOOKUP($E1545,$AI$47:$AW$51,COLUMN($AW:$AW)-COLUMN($AH:$AH),FALSE),0))</f>
        <v>0</v>
      </c>
      <c r="R1545" s="87" cm="1">
        <f t="array" ref="R1545">IF($X1545="Non-local",VLOOKUP($E1545,$AI$88:$AW$92,COLUMN($AW:$AW)-COLUMN($AH:$AH),FALSE),IF($X1545="Unknown",VLOOKUP($E1545,$AI$95:$AW$99,COLUMN($AW:$AW)-COLUMN($AH:$AH),FALSE),0))</f>
        <v>0</v>
      </c>
      <c r="S1545" s="87" cm="1">
        <f t="array" ref="S1545">VLOOKUP($E1545,$AI$111:$AW$115,COLUMN($AW:$AW)-COLUMN($AH:$AH),FALSE)</f>
        <v>431.69321999999994</v>
      </c>
      <c r="T1545" s="104">
        <f t="shared" si="406"/>
        <v>0</v>
      </c>
      <c r="U1545" s="104">
        <f t="shared" si="407"/>
        <v>431.69321999999994</v>
      </c>
      <c r="V1545" s="87" cm="1">
        <f t="array" ref="V1545">VLOOKUP($E1545,$AI$118:$AW$122,COLUMN($AW:$AW)-COLUMN($AH:$AH),FALSE)</f>
        <v>0</v>
      </c>
      <c r="W1545" s="87" t="str">
        <f t="shared" si="411"/>
        <v>Domestic</v>
      </c>
      <c r="X1545" s="87" t="str">
        <f t="shared" si="412"/>
        <v>Local</v>
      </c>
      <c r="Y1545" s="104"/>
      <c r="Z1545" s="87" t="str">
        <f t="shared" si="408"/>
        <v>USA</v>
      </c>
      <c r="AA1545" s="87" t="str">
        <f t="shared" si="409"/>
        <v>USA</v>
      </c>
      <c r="AB1545" s="82" cm="1">
        <f t="array" ref="AB1545">VLOOKUP(B1545,'GDP per Capita'!$T$2:$V$4235,COLUMN('GDP per Capita'!$V:$V)-COLUMN('GDP per Capita'!$S:$S),FALSE)</f>
        <v>63809.64</v>
      </c>
      <c r="AC1545" s="82">
        <f t="shared" si="413"/>
        <v>63809.64</v>
      </c>
      <c r="AD1545" s="82">
        <f t="shared" si="414"/>
        <v>63809.64</v>
      </c>
      <c r="AE1545" s="88">
        <f t="shared" si="410"/>
        <v>6.7653291885050593E-3</v>
      </c>
    </row>
    <row r="1546" spans="1:31">
      <c r="A1546" s="77" t="s">
        <v>905</v>
      </c>
      <c r="B1546" s="77">
        <v>1545</v>
      </c>
      <c r="C1546" s="77" t="s">
        <v>29</v>
      </c>
      <c r="D1546" s="77" t="s">
        <v>29</v>
      </c>
      <c r="E1546" s="77">
        <v>2019</v>
      </c>
      <c r="F1546" s="77">
        <v>39.1014537</v>
      </c>
      <c r="G1546" s="77">
        <v>-84.512460200000007</v>
      </c>
      <c r="H1546" s="77">
        <v>0</v>
      </c>
      <c r="I1546" s="77" t="s">
        <v>1479</v>
      </c>
      <c r="J1546" s="77">
        <v>38.626803899999999</v>
      </c>
      <c r="K1546" s="77">
        <v>-90.199409700000004</v>
      </c>
      <c r="L1546" s="77">
        <v>990.23265757701995</v>
      </c>
      <c r="M1546" s="77">
        <v>0.29238674980703799</v>
      </c>
      <c r="N1546" s="77">
        <v>0</v>
      </c>
      <c r="O1546" s="77">
        <v>190.12467025478699</v>
      </c>
      <c r="P1546" s="87" cm="1">
        <f t="array" ref="P1546">IF($X1546="Non-local",VLOOKUP($E1546,$AI$64:$AW$68,COLUMN($AW:$AW)-COLUMN($AH:$AH),FALSE),IF($X1546="Unknown",VLOOKUP($E1546,$AI$71:$AW$75,COLUMN($AW:$AW)-COLUMN($AH:$AH),FALSE),0))</f>
        <v>244</v>
      </c>
      <c r="Q1546" s="87" cm="1">
        <f t="array" ref="Q1546">IF($X1546="Non-local",VLOOKUP($E1546,$AI$40:$AW$44,COLUMN($AW:$AW)-COLUMN($AH:$AH),FALSE),IF($X1546="Unknown",VLOOKUP($E1546,$AI$47:$AW$51,COLUMN($AW:$AW)-COLUMN($AH:$AH),FALSE),0))</f>
        <v>485.37900000000008</v>
      </c>
      <c r="R1546" s="87" cm="1">
        <f t="array" ref="R1546">IF($X1546="Non-local",VLOOKUP($E1546,$AI$88:$AW$92,COLUMN($AW:$AW)-COLUMN($AH:$AH),FALSE),IF($X1546="Unknown",VLOOKUP($E1546,$AI$95:$AW$99,COLUMN($AW:$AW)-COLUMN($AH:$AH),FALSE),0))</f>
        <v>0.16197839056517743</v>
      </c>
      <c r="S1546" s="87" cm="1">
        <f t="array" ref="S1546">VLOOKUP($E1546,$AI$111:$AW$115,COLUMN($AW:$AW)-COLUMN($AH:$AH),FALSE)</f>
        <v>431.69321999999994</v>
      </c>
      <c r="T1546" s="104">
        <f t="shared" si="406"/>
        <v>0.45436514037221543</v>
      </c>
      <c r="U1546" s="104">
        <f t="shared" si="407"/>
        <v>1351.1968902547869</v>
      </c>
      <c r="V1546" s="87" cm="1">
        <f t="array" ref="V1546">VLOOKUP($E1546,$AI$118:$AW$122,COLUMN($AW:$AW)-COLUMN($AH:$AH),FALSE)</f>
        <v>0</v>
      </c>
      <c r="W1546" s="87" t="str">
        <f t="shared" si="411"/>
        <v>Domestic</v>
      </c>
      <c r="X1546" s="87" t="str">
        <f t="shared" si="412"/>
        <v>Non-local</v>
      </c>
      <c r="Y1546" s="104"/>
      <c r="Z1546" s="87" t="str">
        <f t="shared" si="408"/>
        <v>USA</v>
      </c>
      <c r="AA1546" s="87" t="str">
        <f t="shared" si="409"/>
        <v>USA</v>
      </c>
      <c r="AB1546" s="82" cm="1">
        <f t="array" ref="AB1546">VLOOKUP(B1546,'GDP per Capita'!$T$2:$V$4235,COLUMN('GDP per Capita'!$V:$V)-COLUMN('GDP per Capita'!$S:$S),FALSE)</f>
        <v>63809.64</v>
      </c>
      <c r="AC1546" s="82">
        <f t="shared" si="413"/>
        <v>63809.64</v>
      </c>
      <c r="AD1546" s="82">
        <f t="shared" si="414"/>
        <v>63809.64</v>
      </c>
      <c r="AE1546" s="88">
        <f t="shared" si="410"/>
        <v>2.1175435094991712E-2</v>
      </c>
    </row>
    <row r="1547" spans="1:31">
      <c r="A1547" s="77" t="s">
        <v>882</v>
      </c>
      <c r="B1547" s="77">
        <v>1546</v>
      </c>
      <c r="C1547" s="77" t="s">
        <v>29</v>
      </c>
      <c r="D1547" s="77" t="s">
        <v>29</v>
      </c>
      <c r="E1547" s="77">
        <v>2019</v>
      </c>
      <c r="F1547" s="77">
        <v>39.004607</v>
      </c>
      <c r="G1547" s="77">
        <v>-76.875683800000004</v>
      </c>
      <c r="H1547" s="77">
        <v>0</v>
      </c>
      <c r="I1547" s="77" t="s">
        <v>1479</v>
      </c>
      <c r="J1547" s="77">
        <v>38.626803899999999</v>
      </c>
      <c r="K1547" s="77">
        <v>-90.199409700000004</v>
      </c>
      <c r="L1547" s="77">
        <v>2308.1878713614001</v>
      </c>
      <c r="M1547" s="77">
        <v>0.46641584996959801</v>
      </c>
      <c r="N1547" s="77">
        <v>0</v>
      </c>
      <c r="O1547" s="77">
        <v>443.172071301389</v>
      </c>
      <c r="P1547" s="87" cm="1">
        <f t="array" ref="P1547">IF($X1547="Non-local",VLOOKUP($E1547,$AI$64:$AW$68,COLUMN($AW:$AW)-COLUMN($AH:$AH),FALSE),IF($X1547="Unknown",VLOOKUP($E1547,$AI$71:$AW$75,COLUMN($AW:$AW)-COLUMN($AH:$AH),FALSE),0))</f>
        <v>244</v>
      </c>
      <c r="Q1547" s="87" cm="1">
        <f t="array" ref="Q1547">IF($X1547="Non-local",VLOOKUP($E1547,$AI$40:$AW$44,COLUMN($AW:$AW)-COLUMN($AH:$AH),FALSE),IF($X1547="Unknown",VLOOKUP($E1547,$AI$47:$AW$51,COLUMN($AW:$AW)-COLUMN($AH:$AH),FALSE),0))</f>
        <v>485.37900000000008</v>
      </c>
      <c r="R1547" s="87" cm="1">
        <f t="array" ref="R1547">IF($X1547="Non-local",VLOOKUP($E1547,$AI$88:$AW$92,COLUMN($AW:$AW)-COLUMN($AH:$AH),FALSE),IF($X1547="Unknown",VLOOKUP($E1547,$AI$95:$AW$99,COLUMN($AW:$AW)-COLUMN($AH:$AH),FALSE),0))</f>
        <v>0.16197839056517743</v>
      </c>
      <c r="S1547" s="87" cm="1">
        <f t="array" ref="S1547">VLOOKUP($E1547,$AI$111:$AW$115,COLUMN($AW:$AW)-COLUMN($AH:$AH),FALSE)</f>
        <v>431.69321999999994</v>
      </c>
      <c r="T1547" s="104">
        <f t="shared" si="406"/>
        <v>0.62839424053477544</v>
      </c>
      <c r="U1547" s="104">
        <f t="shared" si="407"/>
        <v>1604.244291301389</v>
      </c>
      <c r="V1547" s="87" cm="1">
        <f t="array" ref="V1547">VLOOKUP($E1547,$AI$118:$AW$122,COLUMN($AW:$AW)-COLUMN($AH:$AH),FALSE)</f>
        <v>0</v>
      </c>
      <c r="W1547" s="87" t="str">
        <f t="shared" si="411"/>
        <v>Domestic</v>
      </c>
      <c r="X1547" s="87" t="str">
        <f t="shared" si="412"/>
        <v>Non-local</v>
      </c>
      <c r="Y1547" s="104"/>
      <c r="Z1547" s="87" t="str">
        <f t="shared" si="408"/>
        <v>USA</v>
      </c>
      <c r="AA1547" s="87" t="str">
        <f t="shared" si="409"/>
        <v>USA</v>
      </c>
      <c r="AB1547" s="82" cm="1">
        <f t="array" ref="AB1547">VLOOKUP(B1547,'GDP per Capita'!$T$2:$V$4235,COLUMN('GDP per Capita'!$V:$V)-COLUMN('GDP per Capita'!$S:$S),FALSE)</f>
        <v>63809.64</v>
      </c>
      <c r="AC1547" s="82">
        <f t="shared" si="413"/>
        <v>63809.64</v>
      </c>
      <c r="AD1547" s="82">
        <f t="shared" si="414"/>
        <v>63809.64</v>
      </c>
      <c r="AE1547" s="88">
        <f t="shared" si="410"/>
        <v>2.5141096099294543E-2</v>
      </c>
    </row>
    <row r="1548" spans="1:31">
      <c r="A1548" s="77" t="s">
        <v>927</v>
      </c>
      <c r="B1548" s="77">
        <v>1547</v>
      </c>
      <c r="C1548" s="77" t="s">
        <v>29</v>
      </c>
      <c r="D1548" s="77" t="s">
        <v>29</v>
      </c>
      <c r="E1548" s="77">
        <v>2019</v>
      </c>
      <c r="F1548" s="77">
        <v>34.147645199999999</v>
      </c>
      <c r="G1548" s="77">
        <v>-118.1444779</v>
      </c>
      <c r="H1548" s="77">
        <v>0</v>
      </c>
      <c r="I1548" s="77" t="s">
        <v>1479</v>
      </c>
      <c r="J1548" s="77">
        <v>38.626803899999999</v>
      </c>
      <c r="K1548" s="77">
        <v>-90.199409700000004</v>
      </c>
      <c r="L1548" s="77">
        <v>5080.5366320059702</v>
      </c>
      <c r="M1548" s="77">
        <v>0.88749291072145697</v>
      </c>
      <c r="N1548" s="77">
        <v>0</v>
      </c>
      <c r="O1548" s="77">
        <v>609.664395840716</v>
      </c>
      <c r="P1548" s="87" cm="1">
        <f t="array" ref="P1548">IF($X1548="Non-local",VLOOKUP($E1548,$AI$64:$AW$68,COLUMN($AW:$AW)-COLUMN($AH:$AH),FALSE),IF($X1548="Unknown",VLOOKUP($E1548,$AI$71:$AW$75,COLUMN($AW:$AW)-COLUMN($AH:$AH),FALSE),0))</f>
        <v>244</v>
      </c>
      <c r="Q1548" s="87" cm="1">
        <f t="array" ref="Q1548">IF($X1548="Non-local",VLOOKUP($E1548,$AI$40:$AW$44,COLUMN($AW:$AW)-COLUMN($AH:$AH),FALSE),IF($X1548="Unknown",VLOOKUP($E1548,$AI$47:$AW$51,COLUMN($AW:$AW)-COLUMN($AH:$AH),FALSE),0))</f>
        <v>485.37900000000008</v>
      </c>
      <c r="R1548" s="87" cm="1">
        <f t="array" ref="R1548">IF($X1548="Non-local",VLOOKUP($E1548,$AI$88:$AW$92,COLUMN($AW:$AW)-COLUMN($AH:$AH),FALSE),IF($X1548="Unknown",VLOOKUP($E1548,$AI$95:$AW$99,COLUMN($AW:$AW)-COLUMN($AH:$AH),FALSE),0))</f>
        <v>0.16197839056517743</v>
      </c>
      <c r="S1548" s="87" cm="1">
        <f t="array" ref="S1548">VLOOKUP($E1548,$AI$111:$AW$115,COLUMN($AW:$AW)-COLUMN($AH:$AH),FALSE)</f>
        <v>431.69321999999994</v>
      </c>
      <c r="T1548" s="104">
        <f t="shared" si="406"/>
        <v>1.0494713012866344</v>
      </c>
      <c r="U1548" s="104">
        <f t="shared" si="407"/>
        <v>1770.736615840716</v>
      </c>
      <c r="V1548" s="87" cm="1">
        <f t="array" ref="V1548">VLOOKUP($E1548,$AI$118:$AW$122,COLUMN($AW:$AW)-COLUMN($AH:$AH),FALSE)</f>
        <v>0</v>
      </c>
      <c r="W1548" s="87" t="str">
        <f t="shared" si="411"/>
        <v>Domestic</v>
      </c>
      <c r="X1548" s="87" t="str">
        <f t="shared" si="412"/>
        <v>Non-local</v>
      </c>
      <c r="Y1548" s="104"/>
      <c r="Z1548" s="87" t="str">
        <f t="shared" si="408"/>
        <v>USA</v>
      </c>
      <c r="AA1548" s="87" t="str">
        <f t="shared" si="409"/>
        <v>USA</v>
      </c>
      <c r="AB1548" s="82" cm="1">
        <f t="array" ref="AB1548">VLOOKUP(B1548,'GDP per Capita'!$T$2:$V$4235,COLUMN('GDP per Capita'!$V:$V)-COLUMN('GDP per Capita'!$S:$S),FALSE)</f>
        <v>63809.64</v>
      </c>
      <c r="AC1548" s="82">
        <f t="shared" si="413"/>
        <v>63809.64</v>
      </c>
      <c r="AD1548" s="82">
        <f t="shared" si="414"/>
        <v>63809.64</v>
      </c>
      <c r="AE1548" s="88">
        <f t="shared" si="410"/>
        <v>2.7750299419346609E-2</v>
      </c>
    </row>
    <row r="1549" spans="1:31">
      <c r="A1549" s="77" t="s">
        <v>933</v>
      </c>
      <c r="B1549" s="77">
        <v>1548</v>
      </c>
      <c r="C1549" s="77" t="s">
        <v>29</v>
      </c>
      <c r="D1549" s="77" t="s">
        <v>29</v>
      </c>
      <c r="E1549" s="77">
        <v>2019</v>
      </c>
      <c r="F1549" s="77">
        <v>33.554113000000001</v>
      </c>
      <c r="G1549" s="77">
        <v>-86.804218999999904</v>
      </c>
      <c r="H1549" s="77">
        <v>0</v>
      </c>
      <c r="I1549" s="77" t="s">
        <v>1479</v>
      </c>
      <c r="J1549" s="77">
        <v>38.626803899999999</v>
      </c>
      <c r="K1549" s="77">
        <v>-90.199409700000004</v>
      </c>
      <c r="L1549" s="77">
        <v>1282.28864028933</v>
      </c>
      <c r="M1549" s="77">
        <v>0.330951216442118</v>
      </c>
      <c r="N1549" s="77">
        <v>0</v>
      </c>
      <c r="O1549" s="77">
        <v>246.19941893555199</v>
      </c>
      <c r="P1549" s="87" cm="1">
        <f t="array" ref="P1549">IF($X1549="Non-local",VLOOKUP($E1549,$AI$64:$AW$68,COLUMN($AW:$AW)-COLUMN($AH:$AH),FALSE),IF($X1549="Unknown",VLOOKUP($E1549,$AI$71:$AW$75,COLUMN($AW:$AW)-COLUMN($AH:$AH),FALSE),0))</f>
        <v>244</v>
      </c>
      <c r="Q1549" s="87" cm="1">
        <f t="array" ref="Q1549">IF($X1549="Non-local",VLOOKUP($E1549,$AI$40:$AW$44,COLUMN($AW:$AW)-COLUMN($AH:$AH),FALSE),IF($X1549="Unknown",VLOOKUP($E1549,$AI$47:$AW$51,COLUMN($AW:$AW)-COLUMN($AH:$AH),FALSE),0))</f>
        <v>485.37900000000008</v>
      </c>
      <c r="R1549" s="87" cm="1">
        <f t="array" ref="R1549">IF($X1549="Non-local",VLOOKUP($E1549,$AI$88:$AW$92,COLUMN($AW:$AW)-COLUMN($AH:$AH),FALSE),IF($X1549="Unknown",VLOOKUP($E1549,$AI$95:$AW$99,COLUMN($AW:$AW)-COLUMN($AH:$AH),FALSE),0))</f>
        <v>0.16197839056517743</v>
      </c>
      <c r="S1549" s="87" cm="1">
        <f t="array" ref="S1549">VLOOKUP($E1549,$AI$111:$AW$115,COLUMN($AW:$AW)-COLUMN($AH:$AH),FALSE)</f>
        <v>431.69321999999994</v>
      </c>
      <c r="T1549" s="104">
        <f t="shared" si="406"/>
        <v>0.49292960700729543</v>
      </c>
      <c r="U1549" s="104">
        <f t="shared" si="407"/>
        <v>1407.2716389355519</v>
      </c>
      <c r="V1549" s="87" cm="1">
        <f t="array" ref="V1549">VLOOKUP($E1549,$AI$118:$AW$122,COLUMN($AW:$AW)-COLUMN($AH:$AH),FALSE)</f>
        <v>0</v>
      </c>
      <c r="W1549" s="87" t="str">
        <f t="shared" si="411"/>
        <v>Domestic</v>
      </c>
      <c r="X1549" s="87" t="str">
        <f t="shared" si="412"/>
        <v>Non-local</v>
      </c>
      <c r="Y1549" s="104"/>
      <c r="Z1549" s="87" t="str">
        <f t="shared" si="408"/>
        <v>USA</v>
      </c>
      <c r="AA1549" s="87" t="str">
        <f t="shared" si="409"/>
        <v>USA</v>
      </c>
      <c r="AB1549" s="82" cm="1">
        <f t="array" ref="AB1549">VLOOKUP(B1549,'GDP per Capita'!$T$2:$V$4235,COLUMN('GDP per Capita'!$V:$V)-COLUMN('GDP per Capita'!$S:$S),FALSE)</f>
        <v>63809.64</v>
      </c>
      <c r="AC1549" s="82">
        <f t="shared" si="413"/>
        <v>63809.64</v>
      </c>
      <c r="AD1549" s="82">
        <f t="shared" si="414"/>
        <v>63809.64</v>
      </c>
      <c r="AE1549" s="88">
        <f t="shared" si="410"/>
        <v>2.2054216869669723E-2</v>
      </c>
    </row>
    <row r="1550" spans="1:31">
      <c r="A1550" s="77" t="s">
        <v>973</v>
      </c>
      <c r="B1550" s="77">
        <v>1549</v>
      </c>
      <c r="C1550" s="77" t="s">
        <v>29</v>
      </c>
      <c r="D1550" s="77" t="s">
        <v>29</v>
      </c>
      <c r="E1550" s="77">
        <v>2019</v>
      </c>
      <c r="F1550" s="77">
        <v>37.4443292999999</v>
      </c>
      <c r="G1550" s="77">
        <v>-122.1598465</v>
      </c>
      <c r="H1550" s="77">
        <v>0</v>
      </c>
      <c r="I1550" s="77" t="s">
        <v>1479</v>
      </c>
      <c r="J1550" s="77">
        <v>38.626803899999999</v>
      </c>
      <c r="K1550" s="77">
        <v>-90.199409700000004</v>
      </c>
      <c r="L1550" s="77">
        <v>5576.0849912336998</v>
      </c>
      <c r="M1550" s="77">
        <v>0.95454003965526102</v>
      </c>
      <c r="N1550" s="77">
        <v>0</v>
      </c>
      <c r="O1550" s="77">
        <v>669.13019894804404</v>
      </c>
      <c r="P1550" s="87" cm="1">
        <f t="array" ref="P1550">IF($X1550="Non-local",VLOOKUP($E1550,$AI$64:$AW$68,COLUMN($AW:$AW)-COLUMN($AH:$AH),FALSE),IF($X1550="Unknown",VLOOKUP($E1550,$AI$71:$AW$75,COLUMN($AW:$AW)-COLUMN($AH:$AH),FALSE),0))</f>
        <v>244</v>
      </c>
      <c r="Q1550" s="87" cm="1">
        <f t="array" ref="Q1550">IF($X1550="Non-local",VLOOKUP($E1550,$AI$40:$AW$44,COLUMN($AW:$AW)-COLUMN($AH:$AH),FALSE),IF($X1550="Unknown",VLOOKUP($E1550,$AI$47:$AW$51,COLUMN($AW:$AW)-COLUMN($AH:$AH),FALSE),0))</f>
        <v>485.37900000000008</v>
      </c>
      <c r="R1550" s="87" cm="1">
        <f t="array" ref="R1550">IF($X1550="Non-local",VLOOKUP($E1550,$AI$88:$AW$92,COLUMN($AW:$AW)-COLUMN($AH:$AH),FALSE),IF($X1550="Unknown",VLOOKUP($E1550,$AI$95:$AW$99,COLUMN($AW:$AW)-COLUMN($AH:$AH),FALSE),0))</f>
        <v>0.16197839056517743</v>
      </c>
      <c r="S1550" s="87" cm="1">
        <f t="array" ref="S1550">VLOOKUP($E1550,$AI$111:$AW$115,COLUMN($AW:$AW)-COLUMN($AH:$AH),FALSE)</f>
        <v>431.69321999999994</v>
      </c>
      <c r="T1550" s="104">
        <f t="shared" si="406"/>
        <v>1.1165184302204385</v>
      </c>
      <c r="U1550" s="104">
        <f t="shared" si="407"/>
        <v>1830.2024189480439</v>
      </c>
      <c r="V1550" s="87" cm="1">
        <f t="array" ref="V1550">VLOOKUP($E1550,$AI$118:$AW$122,COLUMN($AW:$AW)-COLUMN($AH:$AH),FALSE)</f>
        <v>0</v>
      </c>
      <c r="W1550" s="87" t="str">
        <f t="shared" si="411"/>
        <v>Domestic</v>
      </c>
      <c r="X1550" s="87" t="str">
        <f t="shared" si="412"/>
        <v>Non-local</v>
      </c>
      <c r="Y1550" s="104"/>
      <c r="Z1550" s="87" t="str">
        <f t="shared" si="408"/>
        <v>USA</v>
      </c>
      <c r="AA1550" s="87" t="str">
        <f t="shared" si="409"/>
        <v>USA</v>
      </c>
      <c r="AB1550" s="82" cm="1">
        <f t="array" ref="AB1550">VLOOKUP(B1550,'GDP per Capita'!$T$2:$V$4235,COLUMN('GDP per Capita'!$V:$V)-COLUMN('GDP per Capita'!$S:$S),FALSE)</f>
        <v>63809.64</v>
      </c>
      <c r="AC1550" s="82">
        <f t="shared" si="413"/>
        <v>63809.64</v>
      </c>
      <c r="AD1550" s="82">
        <f t="shared" si="414"/>
        <v>63809.64</v>
      </c>
      <c r="AE1550" s="88">
        <f t="shared" si="410"/>
        <v>2.8682224487523264E-2</v>
      </c>
    </row>
    <row r="1551" spans="1:31">
      <c r="A1551" s="77" t="s">
        <v>1011</v>
      </c>
      <c r="B1551" s="77">
        <v>1550</v>
      </c>
      <c r="C1551" s="77" t="s">
        <v>29</v>
      </c>
      <c r="D1551" s="77" t="s">
        <v>29</v>
      </c>
      <c r="E1551" s="77">
        <v>2019</v>
      </c>
      <c r="F1551" s="77">
        <v>40.102554999999903</v>
      </c>
      <c r="G1551" s="77">
        <v>-105.36320790000001</v>
      </c>
      <c r="H1551" s="77">
        <v>0</v>
      </c>
      <c r="I1551" s="77" t="s">
        <v>1479</v>
      </c>
      <c r="J1551" s="77">
        <v>38.626803899999999</v>
      </c>
      <c r="K1551" s="77">
        <v>-90.199409700000004</v>
      </c>
      <c r="L1551" s="77">
        <v>2624.50307040498</v>
      </c>
      <c r="M1551" s="77">
        <v>0.50818361937598899</v>
      </c>
      <c r="N1551" s="77">
        <v>0</v>
      </c>
      <c r="O1551" s="77">
        <v>503.90458951775798</v>
      </c>
      <c r="P1551" s="87" cm="1">
        <f t="array" ref="P1551">IF($X1551="Non-local",VLOOKUP($E1551,$AI$64:$AW$68,COLUMN($AW:$AW)-COLUMN($AH:$AH),FALSE),IF($X1551="Unknown",VLOOKUP($E1551,$AI$71:$AW$75,COLUMN($AW:$AW)-COLUMN($AH:$AH),FALSE),0))</f>
        <v>244</v>
      </c>
      <c r="Q1551" s="87" cm="1">
        <f t="array" ref="Q1551">IF($X1551="Non-local",VLOOKUP($E1551,$AI$40:$AW$44,COLUMN($AW:$AW)-COLUMN($AH:$AH),FALSE),IF($X1551="Unknown",VLOOKUP($E1551,$AI$47:$AW$51,COLUMN($AW:$AW)-COLUMN($AH:$AH),FALSE),0))</f>
        <v>485.37900000000008</v>
      </c>
      <c r="R1551" s="87" cm="1">
        <f t="array" ref="R1551">IF($X1551="Non-local",VLOOKUP($E1551,$AI$88:$AW$92,COLUMN($AW:$AW)-COLUMN($AH:$AH),FALSE),IF($X1551="Unknown",VLOOKUP($E1551,$AI$95:$AW$99,COLUMN($AW:$AW)-COLUMN($AH:$AH),FALSE),0))</f>
        <v>0.16197839056517743</v>
      </c>
      <c r="S1551" s="87" cm="1">
        <f t="array" ref="S1551">VLOOKUP($E1551,$AI$111:$AW$115,COLUMN($AW:$AW)-COLUMN($AH:$AH),FALSE)</f>
        <v>431.69321999999994</v>
      </c>
      <c r="T1551" s="104">
        <f t="shared" si="406"/>
        <v>0.67016200994116648</v>
      </c>
      <c r="U1551" s="104">
        <f t="shared" si="407"/>
        <v>1664.9768095177581</v>
      </c>
      <c r="V1551" s="87" cm="1">
        <f t="array" ref="V1551">VLOOKUP($E1551,$AI$118:$AW$122,COLUMN($AW:$AW)-COLUMN($AH:$AH),FALSE)</f>
        <v>0</v>
      </c>
      <c r="W1551" s="87" t="str">
        <f t="shared" si="411"/>
        <v>Domestic</v>
      </c>
      <c r="X1551" s="87" t="str">
        <f t="shared" si="412"/>
        <v>Non-local</v>
      </c>
      <c r="Y1551" s="104"/>
      <c r="Z1551" s="87" t="str">
        <f t="shared" si="408"/>
        <v>USA</v>
      </c>
      <c r="AA1551" s="87" t="str">
        <f t="shared" si="409"/>
        <v>USA</v>
      </c>
      <c r="AB1551" s="82" cm="1">
        <f t="array" ref="AB1551">VLOOKUP(B1551,'GDP per Capita'!$T$2:$V$4235,COLUMN('GDP per Capita'!$V:$V)-COLUMN('GDP per Capita'!$S:$S),FALSE)</f>
        <v>63809.64</v>
      </c>
      <c r="AC1551" s="82">
        <f t="shared" si="413"/>
        <v>63809.64</v>
      </c>
      <c r="AD1551" s="82">
        <f t="shared" si="414"/>
        <v>63809.64</v>
      </c>
      <c r="AE1551" s="88">
        <f t="shared" si="410"/>
        <v>2.6092872636763943E-2</v>
      </c>
    </row>
    <row r="1552" spans="1:31">
      <c r="A1552" s="77" t="s">
        <v>1038</v>
      </c>
      <c r="B1552" s="77">
        <v>1551</v>
      </c>
      <c r="C1552" s="77" t="s">
        <v>29</v>
      </c>
      <c r="D1552" s="77" t="s">
        <v>29</v>
      </c>
      <c r="E1552" s="77">
        <v>2019</v>
      </c>
      <c r="F1552" s="77">
        <v>33.723761699999997</v>
      </c>
      <c r="G1552" s="77">
        <v>-116.267323699999</v>
      </c>
      <c r="H1552" s="77">
        <v>0</v>
      </c>
      <c r="I1552" s="77" t="s">
        <v>1479</v>
      </c>
      <c r="J1552" s="77">
        <v>38.626803899999999</v>
      </c>
      <c r="K1552" s="77">
        <v>-90.199409700000004</v>
      </c>
      <c r="L1552" s="77">
        <v>4787.4718659308901</v>
      </c>
      <c r="M1552" s="77">
        <v>0.84748581505902099</v>
      </c>
      <c r="N1552" s="77">
        <v>0</v>
      </c>
      <c r="O1552" s="77">
        <v>574.49662391170705</v>
      </c>
      <c r="P1552" s="87" cm="1">
        <f t="array" ref="P1552">IF($X1552="Non-local",VLOOKUP($E1552,$AI$64:$AW$68,COLUMN($AW:$AW)-COLUMN($AH:$AH),FALSE),IF($X1552="Unknown",VLOOKUP($E1552,$AI$71:$AW$75,COLUMN($AW:$AW)-COLUMN($AH:$AH),FALSE),0))</f>
        <v>244</v>
      </c>
      <c r="Q1552" s="87" cm="1">
        <f t="array" ref="Q1552">IF($X1552="Non-local",VLOOKUP($E1552,$AI$40:$AW$44,COLUMN($AW:$AW)-COLUMN($AH:$AH),FALSE),IF($X1552="Unknown",VLOOKUP($E1552,$AI$47:$AW$51,COLUMN($AW:$AW)-COLUMN($AH:$AH),FALSE),0))</f>
        <v>485.37900000000008</v>
      </c>
      <c r="R1552" s="87" cm="1">
        <f t="array" ref="R1552">IF($X1552="Non-local",VLOOKUP($E1552,$AI$88:$AW$92,COLUMN($AW:$AW)-COLUMN($AH:$AH),FALSE),IF($X1552="Unknown",VLOOKUP($E1552,$AI$95:$AW$99,COLUMN($AW:$AW)-COLUMN($AH:$AH),FALSE),0))</f>
        <v>0.16197839056517743</v>
      </c>
      <c r="S1552" s="87" cm="1">
        <f t="array" ref="S1552">VLOOKUP($E1552,$AI$111:$AW$115,COLUMN($AW:$AW)-COLUMN($AH:$AH),FALSE)</f>
        <v>431.69321999999994</v>
      </c>
      <c r="T1552" s="104">
        <f t="shared" si="406"/>
        <v>1.0094642056241985</v>
      </c>
      <c r="U1552" s="104">
        <f t="shared" si="407"/>
        <v>1735.5688439117071</v>
      </c>
      <c r="V1552" s="87" cm="1">
        <f t="array" ref="V1552">VLOOKUP($E1552,$AI$118:$AW$122,COLUMN($AW:$AW)-COLUMN($AH:$AH),FALSE)</f>
        <v>0</v>
      </c>
      <c r="W1552" s="87" t="str">
        <f t="shared" si="411"/>
        <v>Domestic</v>
      </c>
      <c r="X1552" s="87" t="str">
        <f t="shared" si="412"/>
        <v>Non-local</v>
      </c>
      <c r="Y1552" s="104"/>
      <c r="Z1552" s="87" t="str">
        <f t="shared" si="408"/>
        <v>USA</v>
      </c>
      <c r="AA1552" s="87" t="str">
        <f t="shared" si="409"/>
        <v>USA</v>
      </c>
      <c r="AB1552" s="82" cm="1">
        <f t="array" ref="AB1552">VLOOKUP(B1552,'GDP per Capita'!$T$2:$V$4235,COLUMN('GDP per Capita'!$V:$V)-COLUMN('GDP per Capita'!$S:$S),FALSE)</f>
        <v>63809.64</v>
      </c>
      <c r="AC1552" s="82">
        <f t="shared" si="413"/>
        <v>63809.64</v>
      </c>
      <c r="AD1552" s="82">
        <f t="shared" si="414"/>
        <v>63809.64</v>
      </c>
      <c r="AE1552" s="88">
        <f t="shared" si="410"/>
        <v>2.7199163698646583E-2</v>
      </c>
    </row>
    <row r="1553" spans="1:31">
      <c r="A1553" s="77" t="s">
        <v>1367</v>
      </c>
      <c r="B1553" s="77">
        <v>1552</v>
      </c>
      <c r="C1553" s="77" t="s">
        <v>29</v>
      </c>
      <c r="D1553" s="77" t="s">
        <v>29</v>
      </c>
      <c r="E1553" s="77">
        <v>2019</v>
      </c>
      <c r="F1553" s="77">
        <v>37.426540699999997</v>
      </c>
      <c r="G1553" s="77">
        <v>-122.170292584091</v>
      </c>
      <c r="H1553" s="77">
        <v>0</v>
      </c>
      <c r="I1553" s="77" t="s">
        <v>1479</v>
      </c>
      <c r="J1553" s="77">
        <v>38.626803899999999</v>
      </c>
      <c r="K1553" s="77">
        <v>-90.199409700000004</v>
      </c>
      <c r="L1553" s="77">
        <v>5578.7509810237098</v>
      </c>
      <c r="M1553" s="77">
        <v>0.95490191541424296</v>
      </c>
      <c r="N1553" s="77">
        <v>0</v>
      </c>
      <c r="O1553" s="77">
        <v>669.45011772284602</v>
      </c>
      <c r="P1553" s="87" cm="1">
        <f t="array" ref="P1553">IF($X1553="Non-local",VLOOKUP($E1553,$AI$64:$AW$68,COLUMN($AW:$AW)-COLUMN($AH:$AH),FALSE),IF($X1553="Unknown",VLOOKUP($E1553,$AI$71:$AW$75,COLUMN($AW:$AW)-COLUMN($AH:$AH),FALSE),0))</f>
        <v>244</v>
      </c>
      <c r="Q1553" s="87" cm="1">
        <f t="array" ref="Q1553">IF($X1553="Non-local",VLOOKUP($E1553,$AI$40:$AW$44,COLUMN($AW:$AW)-COLUMN($AH:$AH),FALSE),IF($X1553="Unknown",VLOOKUP($E1553,$AI$47:$AW$51,COLUMN($AW:$AW)-COLUMN($AH:$AH),FALSE),0))</f>
        <v>485.37900000000008</v>
      </c>
      <c r="R1553" s="87" cm="1">
        <f t="array" ref="R1553">IF($X1553="Non-local",VLOOKUP($E1553,$AI$88:$AW$92,COLUMN($AW:$AW)-COLUMN($AH:$AH),FALSE),IF($X1553="Unknown",VLOOKUP($E1553,$AI$95:$AW$99,COLUMN($AW:$AW)-COLUMN($AH:$AH),FALSE),0))</f>
        <v>0.16197839056517743</v>
      </c>
      <c r="S1553" s="87" cm="1">
        <f t="array" ref="S1553">VLOOKUP($E1553,$AI$111:$AW$115,COLUMN($AW:$AW)-COLUMN($AH:$AH),FALSE)</f>
        <v>431.69321999999994</v>
      </c>
      <c r="T1553" s="104">
        <f t="shared" si="406"/>
        <v>1.1168803059794203</v>
      </c>
      <c r="U1553" s="104">
        <f t="shared" si="407"/>
        <v>1830.522337722846</v>
      </c>
      <c r="V1553" s="87" cm="1">
        <f t="array" ref="V1553">VLOOKUP($E1553,$AI$118:$AW$122,COLUMN($AW:$AW)-COLUMN($AH:$AH),FALSE)</f>
        <v>0</v>
      </c>
      <c r="W1553" s="87" t="str">
        <f t="shared" si="411"/>
        <v>Domestic</v>
      </c>
      <c r="X1553" s="87" t="str">
        <f t="shared" si="412"/>
        <v>Non-local</v>
      </c>
      <c r="Y1553" s="104"/>
      <c r="Z1553" s="87" t="str">
        <f t="shared" si="408"/>
        <v>USA</v>
      </c>
      <c r="AA1553" s="87" t="str">
        <f t="shared" si="409"/>
        <v>USA</v>
      </c>
      <c r="AB1553" s="82" cm="1">
        <f t="array" ref="AB1553">VLOOKUP(B1553,'GDP per Capita'!$T$2:$V$4235,COLUMN('GDP per Capita'!$V:$V)-COLUMN('GDP per Capita'!$S:$S),FALSE)</f>
        <v>63809.64</v>
      </c>
      <c r="AC1553" s="82">
        <f t="shared" si="413"/>
        <v>63809.64</v>
      </c>
      <c r="AD1553" s="82">
        <f t="shared" si="414"/>
        <v>63809.64</v>
      </c>
      <c r="AE1553" s="88">
        <f t="shared" si="410"/>
        <v>2.8687238130834871E-2</v>
      </c>
    </row>
    <row r="1554" spans="1:31">
      <c r="A1554" s="77" t="s">
        <v>886</v>
      </c>
      <c r="B1554" s="77">
        <v>1553</v>
      </c>
      <c r="C1554" s="77" t="s">
        <v>29</v>
      </c>
      <c r="D1554" s="77" t="s">
        <v>29</v>
      </c>
      <c r="E1554" s="77">
        <v>2019</v>
      </c>
      <c r="F1554" s="77">
        <v>39.284749400000003</v>
      </c>
      <c r="G1554" s="77">
        <v>-76.620474639699793</v>
      </c>
      <c r="H1554" s="77">
        <v>0</v>
      </c>
      <c r="I1554" s="77" t="s">
        <v>1479</v>
      </c>
      <c r="J1554" s="77">
        <v>38.626803899999999</v>
      </c>
      <c r="K1554" s="77">
        <v>-90.199409700000004</v>
      </c>
      <c r="L1554" s="77">
        <v>2350.6492868402502</v>
      </c>
      <c r="M1554" s="77">
        <v>0.47202265803874</v>
      </c>
      <c r="N1554" s="77">
        <v>0</v>
      </c>
      <c r="O1554" s="77">
        <v>451.32466307332902</v>
      </c>
      <c r="P1554" s="87" cm="1">
        <f t="array" ref="P1554">IF($X1554="Non-local",VLOOKUP($E1554,$AI$64:$AW$68,COLUMN($AW:$AW)-COLUMN($AH:$AH),FALSE),IF($X1554="Unknown",VLOOKUP($E1554,$AI$71:$AW$75,COLUMN($AW:$AW)-COLUMN($AH:$AH),FALSE),0))</f>
        <v>244</v>
      </c>
      <c r="Q1554" s="87" cm="1">
        <f t="array" ref="Q1554">IF($X1554="Non-local",VLOOKUP($E1554,$AI$40:$AW$44,COLUMN($AW:$AW)-COLUMN($AH:$AH),FALSE),IF($X1554="Unknown",VLOOKUP($E1554,$AI$47:$AW$51,COLUMN($AW:$AW)-COLUMN($AH:$AH),FALSE),0))</f>
        <v>485.37900000000008</v>
      </c>
      <c r="R1554" s="87" cm="1">
        <f t="array" ref="R1554">IF($X1554="Non-local",VLOOKUP($E1554,$AI$88:$AW$92,COLUMN($AW:$AW)-COLUMN($AH:$AH),FALSE),IF($X1554="Unknown",VLOOKUP($E1554,$AI$95:$AW$99,COLUMN($AW:$AW)-COLUMN($AH:$AH),FALSE),0))</f>
        <v>0.16197839056517743</v>
      </c>
      <c r="S1554" s="87" cm="1">
        <f t="array" ref="S1554">VLOOKUP($E1554,$AI$111:$AW$115,COLUMN($AW:$AW)-COLUMN($AH:$AH),FALSE)</f>
        <v>431.69321999999994</v>
      </c>
      <c r="T1554" s="104">
        <f t="shared" si="406"/>
        <v>0.63400104860391737</v>
      </c>
      <c r="U1554" s="104">
        <f t="shared" si="407"/>
        <v>1612.396883073329</v>
      </c>
      <c r="V1554" s="87" cm="1">
        <f t="array" ref="V1554">VLOOKUP($E1554,$AI$118:$AW$122,COLUMN($AW:$AW)-COLUMN($AH:$AH),FALSE)</f>
        <v>0</v>
      </c>
      <c r="W1554" s="87" t="str">
        <f t="shared" si="411"/>
        <v>Domestic</v>
      </c>
      <c r="X1554" s="87" t="str">
        <f t="shared" si="412"/>
        <v>Non-local</v>
      </c>
      <c r="Y1554" s="104"/>
      <c r="Z1554" s="87" t="str">
        <f t="shared" si="408"/>
        <v>USA</v>
      </c>
      <c r="AA1554" s="87" t="str">
        <f t="shared" si="409"/>
        <v>USA</v>
      </c>
      <c r="AB1554" s="82" cm="1">
        <f t="array" ref="AB1554">VLOOKUP(B1554,'GDP per Capita'!$T$2:$V$4235,COLUMN('GDP per Capita'!$V:$V)-COLUMN('GDP per Capita'!$S:$S),FALSE)</f>
        <v>63809.64</v>
      </c>
      <c r="AC1554" s="82">
        <f t="shared" si="413"/>
        <v>63809.64</v>
      </c>
      <c r="AD1554" s="82">
        <f t="shared" si="414"/>
        <v>63809.64</v>
      </c>
      <c r="AE1554" s="88">
        <f t="shared" si="410"/>
        <v>2.5268860364567627E-2</v>
      </c>
    </row>
    <row r="1555" spans="1:31">
      <c r="A1555" s="77" t="s">
        <v>1087</v>
      </c>
      <c r="B1555" s="77">
        <v>1554</v>
      </c>
      <c r="C1555" s="77" t="s">
        <v>29</v>
      </c>
      <c r="D1555" s="77" t="s">
        <v>29</v>
      </c>
      <c r="E1555" s="77">
        <v>2019</v>
      </c>
      <c r="F1555" s="77">
        <v>33.9597677</v>
      </c>
      <c r="G1555" s="77">
        <v>-83.376397999999995</v>
      </c>
      <c r="H1555" s="77">
        <v>0</v>
      </c>
      <c r="I1555" s="77" t="s">
        <v>1479</v>
      </c>
      <c r="J1555" s="77">
        <v>38.626803899999999</v>
      </c>
      <c r="K1555" s="77">
        <v>-90.199409700000004</v>
      </c>
      <c r="L1555" s="77">
        <v>1603.17773296152</v>
      </c>
      <c r="M1555" s="77">
        <v>0.37332294460530102</v>
      </c>
      <c r="N1555" s="77">
        <v>0</v>
      </c>
      <c r="O1555" s="77">
        <v>307.810124728613</v>
      </c>
      <c r="P1555" s="87" cm="1">
        <f t="array" ref="P1555">IF($X1555="Non-local",VLOOKUP($E1555,$AI$64:$AW$68,COLUMN($AW:$AW)-COLUMN($AH:$AH),FALSE),IF($X1555="Unknown",VLOOKUP($E1555,$AI$71:$AW$75,COLUMN($AW:$AW)-COLUMN($AH:$AH),FALSE),0))</f>
        <v>244</v>
      </c>
      <c r="Q1555" s="87" cm="1">
        <f t="array" ref="Q1555">IF($X1555="Non-local",VLOOKUP($E1555,$AI$40:$AW$44,COLUMN($AW:$AW)-COLUMN($AH:$AH),FALSE),IF($X1555="Unknown",VLOOKUP($E1555,$AI$47:$AW$51,COLUMN($AW:$AW)-COLUMN($AH:$AH),FALSE),0))</f>
        <v>485.37900000000008</v>
      </c>
      <c r="R1555" s="87" cm="1">
        <f t="array" ref="R1555">IF($X1555="Non-local",VLOOKUP($E1555,$AI$88:$AW$92,COLUMN($AW:$AW)-COLUMN($AH:$AH),FALSE),IF($X1555="Unknown",VLOOKUP($E1555,$AI$95:$AW$99,COLUMN($AW:$AW)-COLUMN($AH:$AH),FALSE),0))</f>
        <v>0.16197839056517743</v>
      </c>
      <c r="S1555" s="87" cm="1">
        <f t="array" ref="S1555">VLOOKUP($E1555,$AI$111:$AW$115,COLUMN($AW:$AW)-COLUMN($AH:$AH),FALSE)</f>
        <v>431.69321999999994</v>
      </c>
      <c r="T1555" s="104">
        <f t="shared" si="406"/>
        <v>0.53530133517047851</v>
      </c>
      <c r="U1555" s="104">
        <f t="shared" si="407"/>
        <v>1468.8823447286129</v>
      </c>
      <c r="V1555" s="87" cm="1">
        <f t="array" ref="V1555">VLOOKUP($E1555,$AI$118:$AW$122,COLUMN($AW:$AW)-COLUMN($AH:$AH),FALSE)</f>
        <v>0</v>
      </c>
      <c r="W1555" s="87" t="str">
        <f t="shared" si="411"/>
        <v>Domestic</v>
      </c>
      <c r="X1555" s="87" t="str">
        <f t="shared" si="412"/>
        <v>Non-local</v>
      </c>
      <c r="Y1555" s="104"/>
      <c r="Z1555" s="87" t="str">
        <f t="shared" si="408"/>
        <v>USA</v>
      </c>
      <c r="AA1555" s="87" t="str">
        <f t="shared" si="409"/>
        <v>USA</v>
      </c>
      <c r="AB1555" s="82" cm="1">
        <f t="array" ref="AB1555">VLOOKUP(B1555,'GDP per Capita'!$T$2:$V$4235,COLUMN('GDP per Capita'!$V:$V)-COLUMN('GDP per Capita'!$S:$S),FALSE)</f>
        <v>63809.64</v>
      </c>
      <c r="AC1555" s="82">
        <f t="shared" si="413"/>
        <v>63809.64</v>
      </c>
      <c r="AD1555" s="82">
        <f t="shared" si="414"/>
        <v>63809.64</v>
      </c>
      <c r="AE1555" s="88">
        <f t="shared" si="410"/>
        <v>2.3019756023206099E-2</v>
      </c>
    </row>
    <row r="1556" spans="1:31">
      <c r="A1556" s="77" t="s">
        <v>940</v>
      </c>
      <c r="B1556" s="77">
        <v>1555</v>
      </c>
      <c r="C1556" s="77" t="s">
        <v>29</v>
      </c>
      <c r="D1556" s="77" t="s">
        <v>29</v>
      </c>
      <c r="E1556" s="77">
        <v>2019</v>
      </c>
      <c r="F1556" s="77">
        <v>29.209288000000001</v>
      </c>
      <c r="G1556" s="77">
        <v>-81.0226483</v>
      </c>
      <c r="H1556" s="77">
        <v>0</v>
      </c>
      <c r="I1556" s="77" t="s">
        <v>1479</v>
      </c>
      <c r="J1556" s="77">
        <v>38.626803899999999</v>
      </c>
      <c r="K1556" s="77">
        <v>-90.199409700000004</v>
      </c>
      <c r="L1556" s="77">
        <v>2690.2242687743201</v>
      </c>
      <c r="M1556" s="77">
        <v>0.51686176025224695</v>
      </c>
      <c r="N1556" s="77">
        <v>0</v>
      </c>
      <c r="O1556" s="77">
        <v>516.52305960467004</v>
      </c>
      <c r="P1556" s="87" cm="1">
        <f t="array" ref="P1556">IF($X1556="Non-local",VLOOKUP($E1556,$AI$64:$AW$68,COLUMN($AW:$AW)-COLUMN($AH:$AH),FALSE),IF($X1556="Unknown",VLOOKUP($E1556,$AI$71:$AW$75,COLUMN($AW:$AW)-COLUMN($AH:$AH),FALSE),0))</f>
        <v>244</v>
      </c>
      <c r="Q1556" s="87" cm="1">
        <f t="array" ref="Q1556">IF($X1556="Non-local",VLOOKUP($E1556,$AI$40:$AW$44,COLUMN($AW:$AW)-COLUMN($AH:$AH),FALSE),IF($X1556="Unknown",VLOOKUP($E1556,$AI$47:$AW$51,COLUMN($AW:$AW)-COLUMN($AH:$AH),FALSE),0))</f>
        <v>485.37900000000008</v>
      </c>
      <c r="R1556" s="87" cm="1">
        <f t="array" ref="R1556">IF($X1556="Non-local",VLOOKUP($E1556,$AI$88:$AW$92,COLUMN($AW:$AW)-COLUMN($AH:$AH),FALSE),IF($X1556="Unknown",VLOOKUP($E1556,$AI$95:$AW$99,COLUMN($AW:$AW)-COLUMN($AH:$AH),FALSE),0))</f>
        <v>0.16197839056517743</v>
      </c>
      <c r="S1556" s="87" cm="1">
        <f t="array" ref="S1556">VLOOKUP($E1556,$AI$111:$AW$115,COLUMN($AW:$AW)-COLUMN($AH:$AH),FALSE)</f>
        <v>431.69321999999994</v>
      </c>
      <c r="T1556" s="104">
        <f t="shared" si="406"/>
        <v>0.67884015081742444</v>
      </c>
      <c r="U1556" s="104">
        <f t="shared" si="407"/>
        <v>1677.5952796046699</v>
      </c>
      <c r="V1556" s="87" cm="1">
        <f t="array" ref="V1556">VLOOKUP($E1556,$AI$118:$AW$122,COLUMN($AW:$AW)-COLUMN($AH:$AH),FALSE)</f>
        <v>0</v>
      </c>
      <c r="W1556" s="87" t="str">
        <f t="shared" si="411"/>
        <v>Domestic</v>
      </c>
      <c r="X1556" s="87" t="str">
        <f t="shared" si="412"/>
        <v>Non-local</v>
      </c>
      <c r="Y1556" s="104"/>
      <c r="Z1556" s="87" t="str">
        <f t="shared" si="408"/>
        <v>USA</v>
      </c>
      <c r="AA1556" s="87" t="str">
        <f t="shared" si="409"/>
        <v>USA</v>
      </c>
      <c r="AB1556" s="82" cm="1">
        <f t="array" ref="AB1556">VLOOKUP(B1556,'GDP per Capita'!$T$2:$V$4235,COLUMN('GDP per Capita'!$V:$V)-COLUMN('GDP per Capita'!$S:$S),FALSE)</f>
        <v>63809.64</v>
      </c>
      <c r="AC1556" s="82">
        <f t="shared" si="413"/>
        <v>63809.64</v>
      </c>
      <c r="AD1556" s="82">
        <f t="shared" si="414"/>
        <v>63809.64</v>
      </c>
      <c r="AE1556" s="88">
        <f t="shared" si="410"/>
        <v>2.6290624419831706E-2</v>
      </c>
    </row>
    <row r="1557" spans="1:31">
      <c r="A1557" s="77" t="s">
        <v>34</v>
      </c>
      <c r="B1557" s="77">
        <v>1556</v>
      </c>
      <c r="C1557" s="77" t="s">
        <v>34</v>
      </c>
      <c r="D1557" s="77" t="s">
        <v>34</v>
      </c>
      <c r="E1557" s="77">
        <v>2019</v>
      </c>
      <c r="F1557" s="77">
        <v>0</v>
      </c>
      <c r="G1557" s="77">
        <v>0</v>
      </c>
      <c r="H1557" s="77">
        <v>0</v>
      </c>
      <c r="I1557" s="77" t="s">
        <v>1479</v>
      </c>
      <c r="J1557" s="77">
        <v>38.626803899999999</v>
      </c>
      <c r="K1557" s="77">
        <v>-90.199409700000004</v>
      </c>
      <c r="L1557" s="77">
        <v>3701.00063761927</v>
      </c>
      <c r="M1557" s="77">
        <v>0.67333559908097096</v>
      </c>
      <c r="N1557" s="77">
        <v>1</v>
      </c>
      <c r="O1557" s="77">
        <v>710.59212242290005</v>
      </c>
      <c r="P1557" s="87" cm="1">
        <f t="array" ref="P1557">IF($X1557="Non-local",VLOOKUP($E1557,$AI$64:$AW$68,COLUMN($AW:$AW)-COLUMN($AH:$AH),FALSE),IF($X1557="Unknown",VLOOKUP($E1557,$AI$71:$AW$75,COLUMN($AW:$AW)-COLUMN($AH:$AH),FALSE),0))</f>
        <v>235.51304347826087</v>
      </c>
      <c r="Q1557" s="87" cm="1">
        <f t="array" ref="Q1557">IF($X1557="Non-local",VLOOKUP($E1557,$AI$40:$AW$44,COLUMN($AW:$AW)-COLUMN($AH:$AH),FALSE),IF($X1557="Unknown",VLOOKUP($E1557,$AI$47:$AW$51,COLUMN($AW:$AW)-COLUMN($AH:$AH),FALSE),0))</f>
        <v>468.49625217391309</v>
      </c>
      <c r="R1557" s="87" cm="1">
        <f t="array" ref="R1557">IF($X1557="Non-local",VLOOKUP($E1557,$AI$88:$AW$92,COLUMN($AW:$AW)-COLUMN($AH:$AH),FALSE),IF($X1557="Unknown",VLOOKUP($E1557,$AI$95:$AW$99,COLUMN($AW:$AW)-COLUMN($AH:$AH),FALSE),0))</f>
        <v>0.15634435958899737</v>
      </c>
      <c r="S1557" s="87" cm="1">
        <f t="array" ref="S1557">VLOOKUP($E1557,$AI$111:$AW$115,COLUMN($AW:$AW)-COLUMN($AH:$AH),FALSE)</f>
        <v>431.69321999999994</v>
      </c>
      <c r="T1557" s="104">
        <f t="shared" si="406"/>
        <v>0.82967995866996835</v>
      </c>
      <c r="U1557" s="104">
        <f t="shared" si="407"/>
        <v>1846.2946380750739</v>
      </c>
      <c r="V1557" s="87" cm="1">
        <f t="array" ref="V1557">VLOOKUP($E1557,$AI$118:$AW$122,COLUMN($AW:$AW)-COLUMN($AH:$AH),FALSE)</f>
        <v>0</v>
      </c>
      <c r="W1557" s="87" t="str">
        <f t="shared" si="411"/>
        <v>Unknown</v>
      </c>
      <c r="X1557" s="87" t="str">
        <f t="shared" si="412"/>
        <v>Unknown</v>
      </c>
      <c r="Y1557" s="104"/>
      <c r="Z1557" s="87" t="str">
        <f t="shared" si="408"/>
        <v>Unknown</v>
      </c>
      <c r="AA1557" s="87" t="str">
        <f t="shared" si="409"/>
        <v>Unknown</v>
      </c>
      <c r="AB1557" s="82" t="e" cm="1">
        <f t="array" ref="AB1557">VLOOKUP(B1557,'GDP per Capita'!$T$2:$V$4235,COLUMN('GDP per Capita'!$V:$V)-COLUMN('GDP per Capita'!$S:$S),FALSE)</f>
        <v>#N/A</v>
      </c>
      <c r="AC1557" s="82" t="str">
        <f t="shared" si="413"/>
        <v/>
      </c>
      <c r="AD1557" s="82">
        <f t="shared" si="414"/>
        <v>61228.93767638311</v>
      </c>
      <c r="AE1557" s="88">
        <f t="shared" si="410"/>
        <v>3.0153955109157748E-2</v>
      </c>
    </row>
    <row r="1558" spans="1:31">
      <c r="A1558" s="77" t="s">
        <v>1510</v>
      </c>
      <c r="B1558" s="77">
        <v>1557</v>
      </c>
      <c r="C1558" s="77" t="s">
        <v>574</v>
      </c>
      <c r="D1558" s="77" t="s">
        <v>30</v>
      </c>
      <c r="E1558" s="77">
        <v>2019</v>
      </c>
      <c r="F1558" s="77">
        <v>31.822809399999901</v>
      </c>
      <c r="G1558" s="77">
        <v>117.2218033</v>
      </c>
      <c r="H1558" s="77">
        <v>0</v>
      </c>
      <c r="I1558" s="77" t="s">
        <v>1479</v>
      </c>
      <c r="J1558" s="77">
        <v>38.626803899999999</v>
      </c>
      <c r="K1558" s="77">
        <v>-90.199409700000004</v>
      </c>
      <c r="L1558" s="77">
        <v>23367.271984032701</v>
      </c>
      <c r="M1558" s="77">
        <v>3.6483434533950199</v>
      </c>
      <c r="N1558" s="77">
        <v>0</v>
      </c>
      <c r="O1558" s="77">
        <v>2138.1053865389899</v>
      </c>
      <c r="P1558" s="87" cm="1">
        <f t="array" ref="P1558">IF($X1558="Non-local",VLOOKUP($E1558,$AI$64:$AW$68,COLUMN($AW:$AW)-COLUMN($AH:$AH),FALSE),IF($X1558="Unknown",VLOOKUP($E1558,$AI$71:$AW$75,COLUMN($AW:$AW)-COLUMN($AH:$AH),FALSE),0))</f>
        <v>244</v>
      </c>
      <c r="Q1558" s="87" cm="1">
        <f t="array" ref="Q1558">IF($X1558="Non-local",VLOOKUP($E1558,$AI$40:$AW$44,COLUMN($AW:$AW)-COLUMN($AH:$AH),FALSE),IF($X1558="Unknown",VLOOKUP($E1558,$AI$47:$AW$51,COLUMN($AW:$AW)-COLUMN($AH:$AH),FALSE),0))</f>
        <v>485.37900000000008</v>
      </c>
      <c r="R1558" s="87" cm="1">
        <f t="array" ref="R1558">IF($X1558="Non-local",VLOOKUP($E1558,$AI$88:$AW$92,COLUMN($AW:$AW)-COLUMN($AH:$AH),FALSE),IF($X1558="Unknown",VLOOKUP($E1558,$AI$95:$AW$99,COLUMN($AW:$AW)-COLUMN($AH:$AH),FALSE),0))</f>
        <v>0.16197839056517743</v>
      </c>
      <c r="S1558" s="87" cm="1">
        <f t="array" ref="S1558">VLOOKUP($E1558,$AI$111:$AW$115,COLUMN($AW:$AW)-COLUMN($AH:$AH),FALSE)</f>
        <v>431.69321999999994</v>
      </c>
      <c r="T1558" s="104">
        <f t="shared" si="406"/>
        <v>3.8103218439601974</v>
      </c>
      <c r="U1558" s="104">
        <f t="shared" si="407"/>
        <v>3299.1776065389899</v>
      </c>
      <c r="V1558" s="87" cm="1">
        <f t="array" ref="V1558">VLOOKUP($E1558,$AI$118:$AW$122,COLUMN($AW:$AW)-COLUMN($AH:$AH),FALSE)</f>
        <v>0</v>
      </c>
      <c r="W1558" s="87" t="str">
        <f t="shared" si="411"/>
        <v>International</v>
      </c>
      <c r="X1558" s="87" t="str">
        <f t="shared" si="412"/>
        <v>Non-local</v>
      </c>
      <c r="Y1558" s="104"/>
      <c r="Z1558" s="87" t="str">
        <f t="shared" si="408"/>
        <v>China</v>
      </c>
      <c r="AA1558" s="87" t="str">
        <f t="shared" si="409"/>
        <v>Asia</v>
      </c>
      <c r="AB1558" s="82" cm="1">
        <f t="array" ref="AB1558">VLOOKUP(B1558,'GDP per Capita'!$T$2:$V$4235,COLUMN('GDP per Capita'!$V:$V)-COLUMN('GDP per Capita'!$S:$S),FALSE)</f>
        <v>10121.299999999999</v>
      </c>
      <c r="AC1558" s="82">
        <f t="shared" si="413"/>
        <v>10121.299999999999</v>
      </c>
      <c r="AD1558" s="82">
        <f t="shared" si="414"/>
        <v>10121.299999999999</v>
      </c>
      <c r="AE1558" s="88">
        <f t="shared" si="410"/>
        <v>0.32596381952308401</v>
      </c>
    </row>
    <row r="1559" spans="1:31">
      <c r="A1559" s="77" t="s">
        <v>1511</v>
      </c>
      <c r="B1559" s="77">
        <v>1558</v>
      </c>
      <c r="C1559" s="77" t="s">
        <v>320</v>
      </c>
      <c r="D1559" s="77" t="s">
        <v>28</v>
      </c>
      <c r="E1559" s="77">
        <v>2019</v>
      </c>
      <c r="F1559" s="77">
        <v>45.421106000000002</v>
      </c>
      <c r="G1559" s="77">
        <v>-75.690308000000002</v>
      </c>
      <c r="H1559" s="77">
        <v>0</v>
      </c>
      <c r="I1559" s="77" t="s">
        <v>1479</v>
      </c>
      <c r="J1559" s="77">
        <v>38.626803899999999</v>
      </c>
      <c r="K1559" s="77">
        <v>-90.199409700000004</v>
      </c>
      <c r="L1559" s="77">
        <v>2826.9569346220701</v>
      </c>
      <c r="M1559" s="77">
        <v>0.535377018958205</v>
      </c>
      <c r="N1559" s="77">
        <v>0</v>
      </c>
      <c r="O1559" s="77">
        <v>542.77573144743803</v>
      </c>
      <c r="P1559" s="87" cm="1">
        <f t="array" ref="P1559">IF($X1559="Non-local",VLOOKUP($E1559,$AI$64:$AW$68,COLUMN($AW:$AW)-COLUMN($AH:$AH),FALSE),IF($X1559="Unknown",VLOOKUP($E1559,$AI$71:$AW$75,COLUMN($AW:$AW)-COLUMN($AH:$AH),FALSE),0))</f>
        <v>244</v>
      </c>
      <c r="Q1559" s="87" cm="1">
        <f t="array" ref="Q1559">IF($X1559="Non-local",VLOOKUP($E1559,$AI$40:$AW$44,COLUMN($AW:$AW)-COLUMN($AH:$AH),FALSE),IF($X1559="Unknown",VLOOKUP($E1559,$AI$47:$AW$51,COLUMN($AW:$AW)-COLUMN($AH:$AH),FALSE),0))</f>
        <v>485.37900000000008</v>
      </c>
      <c r="R1559" s="87" cm="1">
        <f t="array" ref="R1559">IF($X1559="Non-local",VLOOKUP($E1559,$AI$88:$AW$92,COLUMN($AW:$AW)-COLUMN($AH:$AH),FALSE),IF($X1559="Unknown",VLOOKUP($E1559,$AI$95:$AW$99,COLUMN($AW:$AW)-COLUMN($AH:$AH),FALSE),0))</f>
        <v>0.16197839056517743</v>
      </c>
      <c r="S1559" s="87" cm="1">
        <f t="array" ref="S1559">VLOOKUP($E1559,$AI$111:$AW$115,COLUMN($AW:$AW)-COLUMN($AH:$AH),FALSE)</f>
        <v>431.69321999999994</v>
      </c>
      <c r="T1559" s="104">
        <f t="shared" si="406"/>
        <v>0.69735540952338249</v>
      </c>
      <c r="U1559" s="104">
        <f t="shared" si="407"/>
        <v>1703.8479514474379</v>
      </c>
      <c r="V1559" s="87" cm="1">
        <f t="array" ref="V1559">VLOOKUP($E1559,$AI$118:$AW$122,COLUMN($AW:$AW)-COLUMN($AH:$AH),FALSE)</f>
        <v>0</v>
      </c>
      <c r="W1559" s="87" t="str">
        <f t="shared" si="411"/>
        <v>International</v>
      </c>
      <c r="X1559" s="87" t="str">
        <f t="shared" si="412"/>
        <v>Non-local</v>
      </c>
      <c r="Y1559" s="104"/>
      <c r="Z1559" s="87" t="str">
        <f t="shared" si="408"/>
        <v>Canada</v>
      </c>
      <c r="AA1559" s="87" t="str">
        <f t="shared" si="409"/>
        <v>Other Americas</v>
      </c>
      <c r="AB1559" s="82" cm="1">
        <f t="array" ref="AB1559">VLOOKUP(B1559,'GDP per Capita'!$T$2:$V$4235,COLUMN('GDP per Capita'!$V:$V)-COLUMN('GDP per Capita'!$S:$S),FALSE)</f>
        <v>49196.49</v>
      </c>
      <c r="AC1559" s="82">
        <f t="shared" si="413"/>
        <v>49196.49</v>
      </c>
      <c r="AD1559" s="82">
        <f t="shared" si="414"/>
        <v>49196.49</v>
      </c>
      <c r="AE1559" s="88">
        <f t="shared" si="410"/>
        <v>3.4633526730208558E-2</v>
      </c>
    </row>
    <row r="1560" spans="1:31">
      <c r="A1560" s="77" t="s">
        <v>34</v>
      </c>
      <c r="B1560" s="77">
        <v>1559</v>
      </c>
      <c r="C1560" s="77" t="s">
        <v>34</v>
      </c>
      <c r="D1560" s="77" t="s">
        <v>34</v>
      </c>
      <c r="E1560" s="77">
        <v>2019</v>
      </c>
      <c r="F1560" s="77">
        <v>0</v>
      </c>
      <c r="G1560" s="77">
        <v>0</v>
      </c>
      <c r="H1560" s="77">
        <v>0</v>
      </c>
      <c r="I1560" s="77" t="s">
        <v>1479</v>
      </c>
      <c r="J1560" s="77">
        <v>38.626803899999999</v>
      </c>
      <c r="K1560" s="77">
        <v>-90.199409700000004</v>
      </c>
      <c r="L1560" s="77">
        <v>3701.00063761927</v>
      </c>
      <c r="M1560" s="77">
        <v>0.67333559908097096</v>
      </c>
      <c r="N1560" s="77">
        <v>1</v>
      </c>
      <c r="O1560" s="77">
        <v>710.59212242290005</v>
      </c>
      <c r="P1560" s="87" cm="1">
        <f t="array" ref="P1560">IF($X1560="Non-local",VLOOKUP($E1560,$AI$64:$AW$68,COLUMN($AW:$AW)-COLUMN($AH:$AH),FALSE),IF($X1560="Unknown",VLOOKUP($E1560,$AI$71:$AW$75,COLUMN($AW:$AW)-COLUMN($AH:$AH),FALSE),0))</f>
        <v>235.51304347826087</v>
      </c>
      <c r="Q1560" s="87" cm="1">
        <f t="array" ref="Q1560">IF($X1560="Non-local",VLOOKUP($E1560,$AI$40:$AW$44,COLUMN($AW:$AW)-COLUMN($AH:$AH),FALSE),IF($X1560="Unknown",VLOOKUP($E1560,$AI$47:$AW$51,COLUMN($AW:$AW)-COLUMN($AH:$AH),FALSE),0))</f>
        <v>468.49625217391309</v>
      </c>
      <c r="R1560" s="87" cm="1">
        <f t="array" ref="R1560">IF($X1560="Non-local",VLOOKUP($E1560,$AI$88:$AW$92,COLUMN($AW:$AW)-COLUMN($AH:$AH),FALSE),IF($X1560="Unknown",VLOOKUP($E1560,$AI$95:$AW$99,COLUMN($AW:$AW)-COLUMN($AH:$AH),FALSE),0))</f>
        <v>0.15634435958899737</v>
      </c>
      <c r="S1560" s="87" cm="1">
        <f t="array" ref="S1560">VLOOKUP($E1560,$AI$111:$AW$115,COLUMN($AW:$AW)-COLUMN($AH:$AH),FALSE)</f>
        <v>431.69321999999994</v>
      </c>
      <c r="T1560" s="104">
        <f t="shared" si="406"/>
        <v>0.82967995866996835</v>
      </c>
      <c r="U1560" s="104">
        <f t="shared" si="407"/>
        <v>1846.2946380750739</v>
      </c>
      <c r="V1560" s="87" cm="1">
        <f t="array" ref="V1560">VLOOKUP($E1560,$AI$118:$AW$122,COLUMN($AW:$AW)-COLUMN($AH:$AH),FALSE)</f>
        <v>0</v>
      </c>
      <c r="W1560" s="87" t="str">
        <f t="shared" si="411"/>
        <v>Unknown</v>
      </c>
      <c r="X1560" s="87" t="str">
        <f t="shared" si="412"/>
        <v>Unknown</v>
      </c>
      <c r="Y1560" s="104"/>
      <c r="Z1560" s="87" t="str">
        <f t="shared" si="408"/>
        <v>Unknown</v>
      </c>
      <c r="AA1560" s="87" t="str">
        <f t="shared" si="409"/>
        <v>Unknown</v>
      </c>
      <c r="AB1560" s="82" t="e" cm="1">
        <f t="array" ref="AB1560">VLOOKUP(B1560,'GDP per Capita'!$T$2:$V$4235,COLUMN('GDP per Capita'!$V:$V)-COLUMN('GDP per Capita'!$S:$S),FALSE)</f>
        <v>#N/A</v>
      </c>
      <c r="AC1560" s="82" t="str">
        <f t="shared" si="413"/>
        <v/>
      </c>
      <c r="AD1560" s="82">
        <f t="shared" si="414"/>
        <v>61228.93767638311</v>
      </c>
      <c r="AE1560" s="88">
        <f t="shared" si="410"/>
        <v>3.0153955109157748E-2</v>
      </c>
    </row>
    <row r="1561" spans="1:31">
      <c r="A1561" s="77" t="s">
        <v>34</v>
      </c>
      <c r="B1561" s="77">
        <v>1560</v>
      </c>
      <c r="C1561" s="77" t="s">
        <v>34</v>
      </c>
      <c r="D1561" s="77" t="s">
        <v>34</v>
      </c>
      <c r="E1561" s="77">
        <v>2019</v>
      </c>
      <c r="F1561" s="77">
        <v>0</v>
      </c>
      <c r="G1561" s="77">
        <v>0</v>
      </c>
      <c r="H1561" s="77">
        <v>0</v>
      </c>
      <c r="I1561" s="77" t="s">
        <v>1479</v>
      </c>
      <c r="J1561" s="77">
        <v>38.626803899999999</v>
      </c>
      <c r="K1561" s="77">
        <v>-90.199409700000004</v>
      </c>
      <c r="L1561" s="77">
        <v>3701.00063761927</v>
      </c>
      <c r="M1561" s="77">
        <v>0.67333559908097096</v>
      </c>
      <c r="N1561" s="77">
        <v>1</v>
      </c>
      <c r="O1561" s="77">
        <v>710.59212242290005</v>
      </c>
      <c r="P1561" s="87" cm="1">
        <f t="array" ref="P1561">IF($X1561="Non-local",VLOOKUP($E1561,$AI$64:$AW$68,COLUMN($AW:$AW)-COLUMN($AH:$AH),FALSE),IF($X1561="Unknown",VLOOKUP($E1561,$AI$71:$AW$75,COLUMN($AW:$AW)-COLUMN($AH:$AH),FALSE),0))</f>
        <v>235.51304347826087</v>
      </c>
      <c r="Q1561" s="87" cm="1">
        <f t="array" ref="Q1561">IF($X1561="Non-local",VLOOKUP($E1561,$AI$40:$AW$44,COLUMN($AW:$AW)-COLUMN($AH:$AH),FALSE),IF($X1561="Unknown",VLOOKUP($E1561,$AI$47:$AW$51,COLUMN($AW:$AW)-COLUMN($AH:$AH),FALSE),0))</f>
        <v>468.49625217391309</v>
      </c>
      <c r="R1561" s="87" cm="1">
        <f t="array" ref="R1561">IF($X1561="Non-local",VLOOKUP($E1561,$AI$88:$AW$92,COLUMN($AW:$AW)-COLUMN($AH:$AH),FALSE),IF($X1561="Unknown",VLOOKUP($E1561,$AI$95:$AW$99,COLUMN($AW:$AW)-COLUMN($AH:$AH),FALSE),0))</f>
        <v>0.15634435958899737</v>
      </c>
      <c r="S1561" s="87" cm="1">
        <f t="array" ref="S1561">VLOOKUP($E1561,$AI$111:$AW$115,COLUMN($AW:$AW)-COLUMN($AH:$AH),FALSE)</f>
        <v>431.69321999999994</v>
      </c>
      <c r="T1561" s="104">
        <f t="shared" si="406"/>
        <v>0.82967995866996835</v>
      </c>
      <c r="U1561" s="104">
        <f t="shared" si="407"/>
        <v>1846.2946380750739</v>
      </c>
      <c r="V1561" s="87" cm="1">
        <f t="array" ref="V1561">VLOOKUP($E1561,$AI$118:$AW$122,COLUMN($AW:$AW)-COLUMN($AH:$AH),FALSE)</f>
        <v>0</v>
      </c>
      <c r="W1561" s="87" t="str">
        <f t="shared" si="411"/>
        <v>Unknown</v>
      </c>
      <c r="X1561" s="87" t="str">
        <f t="shared" si="412"/>
        <v>Unknown</v>
      </c>
      <c r="Y1561" s="104"/>
      <c r="Z1561" s="87" t="str">
        <f t="shared" si="408"/>
        <v>Unknown</v>
      </c>
      <c r="AA1561" s="87" t="str">
        <f t="shared" si="409"/>
        <v>Unknown</v>
      </c>
      <c r="AB1561" s="82" t="e" cm="1">
        <f t="array" ref="AB1561">VLOOKUP(B1561,'GDP per Capita'!$T$2:$V$4235,COLUMN('GDP per Capita'!$V:$V)-COLUMN('GDP per Capita'!$S:$S),FALSE)</f>
        <v>#N/A</v>
      </c>
      <c r="AC1561" s="82" t="str">
        <f t="shared" si="413"/>
        <v/>
      </c>
      <c r="AD1561" s="82">
        <f t="shared" si="414"/>
        <v>61228.93767638311</v>
      </c>
      <c r="AE1561" s="88">
        <f t="shared" si="410"/>
        <v>3.0153955109157748E-2</v>
      </c>
    </row>
    <row r="1562" spans="1:31">
      <c r="A1562" s="77" t="s">
        <v>34</v>
      </c>
      <c r="B1562" s="77">
        <v>1561</v>
      </c>
      <c r="C1562" s="77" t="s">
        <v>34</v>
      </c>
      <c r="D1562" s="77" t="s">
        <v>34</v>
      </c>
      <c r="E1562" s="77">
        <v>2019</v>
      </c>
      <c r="F1562" s="77">
        <v>0</v>
      </c>
      <c r="G1562" s="77">
        <v>0</v>
      </c>
      <c r="H1562" s="77">
        <v>0</v>
      </c>
      <c r="I1562" s="77" t="s">
        <v>1479</v>
      </c>
      <c r="J1562" s="77">
        <v>38.626803899999999</v>
      </c>
      <c r="K1562" s="77">
        <v>-90.199409700000004</v>
      </c>
      <c r="L1562" s="77">
        <v>3701.00063761927</v>
      </c>
      <c r="M1562" s="77">
        <v>0.67333559908097096</v>
      </c>
      <c r="N1562" s="77">
        <v>1</v>
      </c>
      <c r="O1562" s="77">
        <v>710.59212242290005</v>
      </c>
      <c r="P1562" s="87" cm="1">
        <f t="array" ref="P1562">IF($X1562="Non-local",VLOOKUP($E1562,$AI$64:$AW$68,COLUMN($AW:$AW)-COLUMN($AH:$AH),FALSE),IF($X1562="Unknown",VLOOKUP($E1562,$AI$71:$AW$75,COLUMN($AW:$AW)-COLUMN($AH:$AH),FALSE),0))</f>
        <v>235.51304347826087</v>
      </c>
      <c r="Q1562" s="87" cm="1">
        <f t="array" ref="Q1562">IF($X1562="Non-local",VLOOKUP($E1562,$AI$40:$AW$44,COLUMN($AW:$AW)-COLUMN($AH:$AH),FALSE),IF($X1562="Unknown",VLOOKUP($E1562,$AI$47:$AW$51,COLUMN($AW:$AW)-COLUMN($AH:$AH),FALSE),0))</f>
        <v>468.49625217391309</v>
      </c>
      <c r="R1562" s="87" cm="1">
        <f t="array" ref="R1562">IF($X1562="Non-local",VLOOKUP($E1562,$AI$88:$AW$92,COLUMN($AW:$AW)-COLUMN($AH:$AH),FALSE),IF($X1562="Unknown",VLOOKUP($E1562,$AI$95:$AW$99,COLUMN($AW:$AW)-COLUMN($AH:$AH),FALSE),0))</f>
        <v>0.15634435958899737</v>
      </c>
      <c r="S1562" s="87" cm="1">
        <f t="array" ref="S1562">VLOOKUP($E1562,$AI$111:$AW$115,COLUMN($AW:$AW)-COLUMN($AH:$AH),FALSE)</f>
        <v>431.69321999999994</v>
      </c>
      <c r="T1562" s="104">
        <f t="shared" si="406"/>
        <v>0.82967995866996835</v>
      </c>
      <c r="U1562" s="104">
        <f t="shared" si="407"/>
        <v>1846.2946380750739</v>
      </c>
      <c r="V1562" s="87" cm="1">
        <f t="array" ref="V1562">VLOOKUP($E1562,$AI$118:$AW$122,COLUMN($AW:$AW)-COLUMN($AH:$AH),FALSE)</f>
        <v>0</v>
      </c>
      <c r="W1562" s="87" t="str">
        <f t="shared" si="411"/>
        <v>Unknown</v>
      </c>
      <c r="X1562" s="87" t="str">
        <f t="shared" si="412"/>
        <v>Unknown</v>
      </c>
      <c r="Y1562" s="104"/>
      <c r="Z1562" s="87" t="str">
        <f t="shared" si="408"/>
        <v>Unknown</v>
      </c>
      <c r="AA1562" s="87" t="str">
        <f t="shared" si="409"/>
        <v>Unknown</v>
      </c>
      <c r="AB1562" s="82" t="e" cm="1">
        <f t="array" ref="AB1562">VLOOKUP(B1562,'GDP per Capita'!$T$2:$V$4235,COLUMN('GDP per Capita'!$V:$V)-COLUMN('GDP per Capita'!$S:$S),FALSE)</f>
        <v>#N/A</v>
      </c>
      <c r="AC1562" s="82" t="str">
        <f t="shared" si="413"/>
        <v/>
      </c>
      <c r="AD1562" s="82">
        <f t="shared" si="414"/>
        <v>61228.93767638311</v>
      </c>
      <c r="AE1562" s="88">
        <f t="shared" si="410"/>
        <v>3.0153955109157748E-2</v>
      </c>
    </row>
    <row r="1563" spans="1:31">
      <c r="A1563" s="77" t="s">
        <v>34</v>
      </c>
      <c r="B1563" s="77">
        <v>1562</v>
      </c>
      <c r="C1563" s="77" t="s">
        <v>34</v>
      </c>
      <c r="D1563" s="77" t="s">
        <v>34</v>
      </c>
      <c r="E1563" s="77">
        <v>2019</v>
      </c>
      <c r="F1563" s="77">
        <v>0</v>
      </c>
      <c r="G1563" s="77">
        <v>0</v>
      </c>
      <c r="H1563" s="77">
        <v>0</v>
      </c>
      <c r="I1563" s="77" t="s">
        <v>1479</v>
      </c>
      <c r="J1563" s="77">
        <v>38.626803899999999</v>
      </c>
      <c r="K1563" s="77">
        <v>-90.199409700000004</v>
      </c>
      <c r="L1563" s="77">
        <v>3701.00063761927</v>
      </c>
      <c r="M1563" s="77">
        <v>0.67333559908097096</v>
      </c>
      <c r="N1563" s="77">
        <v>1</v>
      </c>
      <c r="O1563" s="77">
        <v>710.59212242290005</v>
      </c>
      <c r="P1563" s="87" cm="1">
        <f t="array" ref="P1563">IF($X1563="Non-local",VLOOKUP($E1563,$AI$64:$AW$68,COLUMN($AW:$AW)-COLUMN($AH:$AH),FALSE),IF($X1563="Unknown",VLOOKUP($E1563,$AI$71:$AW$75,COLUMN($AW:$AW)-COLUMN($AH:$AH),FALSE),0))</f>
        <v>235.51304347826087</v>
      </c>
      <c r="Q1563" s="87" cm="1">
        <f t="array" ref="Q1563">IF($X1563="Non-local",VLOOKUP($E1563,$AI$40:$AW$44,COLUMN($AW:$AW)-COLUMN($AH:$AH),FALSE),IF($X1563="Unknown",VLOOKUP($E1563,$AI$47:$AW$51,COLUMN($AW:$AW)-COLUMN($AH:$AH),FALSE),0))</f>
        <v>468.49625217391309</v>
      </c>
      <c r="R1563" s="87" cm="1">
        <f t="array" ref="R1563">IF($X1563="Non-local",VLOOKUP($E1563,$AI$88:$AW$92,COLUMN($AW:$AW)-COLUMN($AH:$AH),FALSE),IF($X1563="Unknown",VLOOKUP($E1563,$AI$95:$AW$99,COLUMN($AW:$AW)-COLUMN($AH:$AH),FALSE),0))</f>
        <v>0.15634435958899737</v>
      </c>
      <c r="S1563" s="87" cm="1">
        <f t="array" ref="S1563">VLOOKUP($E1563,$AI$111:$AW$115,COLUMN($AW:$AW)-COLUMN($AH:$AH),FALSE)</f>
        <v>431.69321999999994</v>
      </c>
      <c r="T1563" s="104">
        <f t="shared" si="406"/>
        <v>0.82967995866996835</v>
      </c>
      <c r="U1563" s="104">
        <f t="shared" si="407"/>
        <v>1846.2946380750739</v>
      </c>
      <c r="V1563" s="87" cm="1">
        <f t="array" ref="V1563">VLOOKUP($E1563,$AI$118:$AW$122,COLUMN($AW:$AW)-COLUMN($AH:$AH),FALSE)</f>
        <v>0</v>
      </c>
      <c r="W1563" s="87" t="str">
        <f t="shared" si="411"/>
        <v>Unknown</v>
      </c>
      <c r="X1563" s="87" t="str">
        <f t="shared" si="412"/>
        <v>Unknown</v>
      </c>
      <c r="Y1563" s="104"/>
      <c r="Z1563" s="87" t="str">
        <f t="shared" si="408"/>
        <v>Unknown</v>
      </c>
      <c r="AA1563" s="87" t="str">
        <f t="shared" si="409"/>
        <v>Unknown</v>
      </c>
      <c r="AB1563" s="82" t="e" cm="1">
        <f t="array" ref="AB1563">VLOOKUP(B1563,'GDP per Capita'!$T$2:$V$4235,COLUMN('GDP per Capita'!$V:$V)-COLUMN('GDP per Capita'!$S:$S),FALSE)</f>
        <v>#N/A</v>
      </c>
      <c r="AC1563" s="82" t="str">
        <f t="shared" si="413"/>
        <v/>
      </c>
      <c r="AD1563" s="82">
        <f t="shared" si="414"/>
        <v>61228.93767638311</v>
      </c>
      <c r="AE1563" s="88">
        <f t="shared" si="410"/>
        <v>3.0153955109157748E-2</v>
      </c>
    </row>
    <row r="1564" spans="1:31">
      <c r="A1564" s="77" t="s">
        <v>34</v>
      </c>
      <c r="B1564" s="77">
        <v>1563</v>
      </c>
      <c r="C1564" s="77" t="s">
        <v>34</v>
      </c>
      <c r="D1564" s="77" t="s">
        <v>34</v>
      </c>
      <c r="E1564" s="77">
        <v>2019</v>
      </c>
      <c r="F1564" s="77">
        <v>0</v>
      </c>
      <c r="G1564" s="77">
        <v>0</v>
      </c>
      <c r="H1564" s="77">
        <v>0</v>
      </c>
      <c r="I1564" s="77" t="s">
        <v>1479</v>
      </c>
      <c r="J1564" s="77">
        <v>38.626803899999999</v>
      </c>
      <c r="K1564" s="77">
        <v>-90.199409700000004</v>
      </c>
      <c r="L1564" s="77">
        <v>3701.00063761927</v>
      </c>
      <c r="M1564" s="77">
        <v>0.67333559908097096</v>
      </c>
      <c r="N1564" s="77">
        <v>1</v>
      </c>
      <c r="O1564" s="77">
        <v>710.59212242290005</v>
      </c>
      <c r="P1564" s="87" cm="1">
        <f t="array" ref="P1564">IF($X1564="Non-local",VLOOKUP($E1564,$AI$64:$AW$68,COLUMN($AW:$AW)-COLUMN($AH:$AH),FALSE),IF($X1564="Unknown",VLOOKUP($E1564,$AI$71:$AW$75,COLUMN($AW:$AW)-COLUMN($AH:$AH),FALSE),0))</f>
        <v>235.51304347826087</v>
      </c>
      <c r="Q1564" s="87" cm="1">
        <f t="array" ref="Q1564">IF($X1564="Non-local",VLOOKUP($E1564,$AI$40:$AW$44,COLUMN($AW:$AW)-COLUMN($AH:$AH),FALSE),IF($X1564="Unknown",VLOOKUP($E1564,$AI$47:$AW$51,COLUMN($AW:$AW)-COLUMN($AH:$AH),FALSE),0))</f>
        <v>468.49625217391309</v>
      </c>
      <c r="R1564" s="87" cm="1">
        <f t="array" ref="R1564">IF($X1564="Non-local",VLOOKUP($E1564,$AI$88:$AW$92,COLUMN($AW:$AW)-COLUMN($AH:$AH),FALSE),IF($X1564="Unknown",VLOOKUP($E1564,$AI$95:$AW$99,COLUMN($AW:$AW)-COLUMN($AH:$AH),FALSE),0))</f>
        <v>0.15634435958899737</v>
      </c>
      <c r="S1564" s="87" cm="1">
        <f t="array" ref="S1564">VLOOKUP($E1564,$AI$111:$AW$115,COLUMN($AW:$AW)-COLUMN($AH:$AH),FALSE)</f>
        <v>431.69321999999994</v>
      </c>
      <c r="T1564" s="104">
        <f t="shared" si="406"/>
        <v>0.82967995866996835</v>
      </c>
      <c r="U1564" s="104">
        <f t="shared" si="407"/>
        <v>1846.2946380750739</v>
      </c>
      <c r="V1564" s="87" cm="1">
        <f t="array" ref="V1564">VLOOKUP($E1564,$AI$118:$AW$122,COLUMN($AW:$AW)-COLUMN($AH:$AH),FALSE)</f>
        <v>0</v>
      </c>
      <c r="W1564" s="87" t="str">
        <f t="shared" si="411"/>
        <v>Unknown</v>
      </c>
      <c r="X1564" s="87" t="str">
        <f t="shared" si="412"/>
        <v>Unknown</v>
      </c>
      <c r="Y1564" s="104"/>
      <c r="Z1564" s="87" t="str">
        <f t="shared" si="408"/>
        <v>Unknown</v>
      </c>
      <c r="AA1564" s="87" t="str">
        <f t="shared" si="409"/>
        <v>Unknown</v>
      </c>
      <c r="AB1564" s="82" t="e" cm="1">
        <f t="array" ref="AB1564">VLOOKUP(B1564,'GDP per Capita'!$T$2:$V$4235,COLUMN('GDP per Capita'!$V:$V)-COLUMN('GDP per Capita'!$S:$S),FALSE)</f>
        <v>#N/A</v>
      </c>
      <c r="AC1564" s="82" t="str">
        <f t="shared" si="413"/>
        <v/>
      </c>
      <c r="AD1564" s="82">
        <f t="shared" si="414"/>
        <v>61228.93767638311</v>
      </c>
      <c r="AE1564" s="88">
        <f t="shared" si="410"/>
        <v>3.0153955109157748E-2</v>
      </c>
    </row>
    <row r="1565" spans="1:31">
      <c r="A1565" s="77" t="s">
        <v>34</v>
      </c>
      <c r="B1565" s="77">
        <v>1564</v>
      </c>
      <c r="C1565" s="77" t="s">
        <v>34</v>
      </c>
      <c r="D1565" s="77" t="s">
        <v>34</v>
      </c>
      <c r="E1565" s="77">
        <v>2019</v>
      </c>
      <c r="F1565" s="77">
        <v>0</v>
      </c>
      <c r="G1565" s="77">
        <v>0</v>
      </c>
      <c r="H1565" s="77">
        <v>0</v>
      </c>
      <c r="I1565" s="77" t="s">
        <v>1479</v>
      </c>
      <c r="J1565" s="77">
        <v>38.626803899999999</v>
      </c>
      <c r="K1565" s="77">
        <v>-90.199409700000004</v>
      </c>
      <c r="L1565" s="77">
        <v>3701.00063761927</v>
      </c>
      <c r="M1565" s="77">
        <v>0.67333559908097096</v>
      </c>
      <c r="N1565" s="77">
        <v>1</v>
      </c>
      <c r="O1565" s="77">
        <v>710.59212242290005</v>
      </c>
      <c r="P1565" s="87" cm="1">
        <f t="array" ref="P1565">IF($X1565="Non-local",VLOOKUP($E1565,$AI$64:$AW$68,COLUMN($AW:$AW)-COLUMN($AH:$AH),FALSE),IF($X1565="Unknown",VLOOKUP($E1565,$AI$71:$AW$75,COLUMN($AW:$AW)-COLUMN($AH:$AH),FALSE),0))</f>
        <v>235.51304347826087</v>
      </c>
      <c r="Q1565" s="87" cm="1">
        <f t="array" ref="Q1565">IF($X1565="Non-local",VLOOKUP($E1565,$AI$40:$AW$44,COLUMN($AW:$AW)-COLUMN($AH:$AH),FALSE),IF($X1565="Unknown",VLOOKUP($E1565,$AI$47:$AW$51,COLUMN($AW:$AW)-COLUMN($AH:$AH),FALSE),0))</f>
        <v>468.49625217391309</v>
      </c>
      <c r="R1565" s="87" cm="1">
        <f t="array" ref="R1565">IF($X1565="Non-local",VLOOKUP($E1565,$AI$88:$AW$92,COLUMN($AW:$AW)-COLUMN($AH:$AH),FALSE),IF($X1565="Unknown",VLOOKUP($E1565,$AI$95:$AW$99,COLUMN($AW:$AW)-COLUMN($AH:$AH),FALSE),0))</f>
        <v>0.15634435958899737</v>
      </c>
      <c r="S1565" s="87" cm="1">
        <f t="array" ref="S1565">VLOOKUP($E1565,$AI$111:$AW$115,COLUMN($AW:$AW)-COLUMN($AH:$AH),FALSE)</f>
        <v>431.69321999999994</v>
      </c>
      <c r="T1565" s="104">
        <f t="shared" si="406"/>
        <v>0.82967995866996835</v>
      </c>
      <c r="U1565" s="104">
        <f t="shared" si="407"/>
        <v>1846.2946380750739</v>
      </c>
      <c r="V1565" s="87" cm="1">
        <f t="array" ref="V1565">VLOOKUP($E1565,$AI$118:$AW$122,COLUMN($AW:$AW)-COLUMN($AH:$AH),FALSE)</f>
        <v>0</v>
      </c>
      <c r="W1565" s="87" t="str">
        <f t="shared" si="411"/>
        <v>Unknown</v>
      </c>
      <c r="X1565" s="87" t="str">
        <f t="shared" si="412"/>
        <v>Unknown</v>
      </c>
      <c r="Y1565" s="104"/>
      <c r="Z1565" s="87" t="str">
        <f t="shared" si="408"/>
        <v>Unknown</v>
      </c>
      <c r="AA1565" s="87" t="str">
        <f t="shared" si="409"/>
        <v>Unknown</v>
      </c>
      <c r="AB1565" s="82" t="e" cm="1">
        <f t="array" ref="AB1565">VLOOKUP(B1565,'GDP per Capita'!$T$2:$V$4235,COLUMN('GDP per Capita'!$V:$V)-COLUMN('GDP per Capita'!$S:$S),FALSE)</f>
        <v>#N/A</v>
      </c>
      <c r="AC1565" s="82" t="str">
        <f t="shared" si="413"/>
        <v/>
      </c>
      <c r="AD1565" s="82">
        <f t="shared" si="414"/>
        <v>61228.93767638311</v>
      </c>
      <c r="AE1565" s="88">
        <f t="shared" si="410"/>
        <v>3.0153955109157748E-2</v>
      </c>
    </row>
    <row r="1566" spans="1:31">
      <c r="A1566" s="77" t="s">
        <v>1512</v>
      </c>
      <c r="B1566" s="77">
        <v>1565</v>
      </c>
      <c r="C1566" s="77" t="s">
        <v>29</v>
      </c>
      <c r="D1566" s="77" t="s">
        <v>29</v>
      </c>
      <c r="E1566" s="77">
        <v>2019</v>
      </c>
      <c r="F1566" s="77">
        <v>40.947977899999998</v>
      </c>
      <c r="G1566" s="77">
        <v>-90.370584199999996</v>
      </c>
      <c r="H1566" s="77">
        <v>0</v>
      </c>
      <c r="I1566" s="77" t="s">
        <v>1479</v>
      </c>
      <c r="J1566" s="77">
        <v>38.626803899999999</v>
      </c>
      <c r="K1566" s="77">
        <v>-90.199409700000004</v>
      </c>
      <c r="L1566" s="77">
        <v>517.03407760306698</v>
      </c>
      <c r="M1566" s="77">
        <v>0.22990334960514</v>
      </c>
      <c r="N1566" s="77">
        <v>0</v>
      </c>
      <c r="O1566" s="77">
        <v>99.270542899789007</v>
      </c>
      <c r="P1566" s="87" cm="1">
        <f t="array" ref="P1566">IF($X1566="Non-local",VLOOKUP($E1566,$AI$64:$AW$68,COLUMN($AW:$AW)-COLUMN($AH:$AH),FALSE),IF($X1566="Unknown",VLOOKUP($E1566,$AI$71:$AW$75,COLUMN($AW:$AW)-COLUMN($AH:$AH),FALSE),0))</f>
        <v>244</v>
      </c>
      <c r="Q1566" s="87" cm="1">
        <f t="array" ref="Q1566">IF($X1566="Non-local",VLOOKUP($E1566,$AI$40:$AW$44,COLUMN($AW:$AW)-COLUMN($AH:$AH),FALSE),IF($X1566="Unknown",VLOOKUP($E1566,$AI$47:$AW$51,COLUMN($AW:$AW)-COLUMN($AH:$AH),FALSE),0))</f>
        <v>485.37900000000008</v>
      </c>
      <c r="R1566" s="87" cm="1">
        <f t="array" ref="R1566">IF($X1566="Non-local",VLOOKUP($E1566,$AI$88:$AW$92,COLUMN($AW:$AW)-COLUMN($AH:$AH),FALSE),IF($X1566="Unknown",VLOOKUP($E1566,$AI$95:$AW$99,COLUMN($AW:$AW)-COLUMN($AH:$AH),FALSE),0))</f>
        <v>0.16197839056517743</v>
      </c>
      <c r="S1566" s="87" cm="1">
        <f t="array" ref="S1566">VLOOKUP($E1566,$AI$111:$AW$115,COLUMN($AW:$AW)-COLUMN($AH:$AH),FALSE)</f>
        <v>431.69321999999994</v>
      </c>
      <c r="T1566" s="104">
        <f t="shared" si="406"/>
        <v>0.39188174017031741</v>
      </c>
      <c r="U1566" s="104">
        <f t="shared" si="407"/>
        <v>1260.342762899789</v>
      </c>
      <c r="V1566" s="87" cm="1">
        <f t="array" ref="V1566">VLOOKUP($E1566,$AI$118:$AW$122,COLUMN($AW:$AW)-COLUMN($AH:$AH),FALSE)</f>
        <v>0</v>
      </c>
      <c r="W1566" s="87" t="str">
        <f t="shared" si="411"/>
        <v>Domestic</v>
      </c>
      <c r="X1566" s="87" t="str">
        <f t="shared" si="412"/>
        <v>Non-local</v>
      </c>
      <c r="Y1566" s="104"/>
      <c r="Z1566" s="87" t="str">
        <f t="shared" si="408"/>
        <v>USA</v>
      </c>
      <c r="AA1566" s="87" t="str">
        <f t="shared" si="409"/>
        <v>USA</v>
      </c>
      <c r="AB1566" s="82" cm="1">
        <f t="array" ref="AB1566">VLOOKUP(B1566,'GDP per Capita'!$T$2:$V$4235,COLUMN('GDP per Capita'!$V:$V)-COLUMN('GDP per Capita'!$S:$S),FALSE)</f>
        <v>63809.64</v>
      </c>
      <c r="AC1566" s="82">
        <f t="shared" si="413"/>
        <v>63809.64</v>
      </c>
      <c r="AD1566" s="82">
        <f t="shared" si="414"/>
        <v>63809.64</v>
      </c>
      <c r="AE1566" s="88">
        <f t="shared" si="410"/>
        <v>1.9751604348493254E-2</v>
      </c>
    </row>
    <row r="1567" spans="1:31">
      <c r="A1567" s="77" t="s">
        <v>959</v>
      </c>
      <c r="B1567" s="77">
        <v>1566</v>
      </c>
      <c r="C1567" s="77" t="s">
        <v>29</v>
      </c>
      <c r="D1567" s="77" t="s">
        <v>29</v>
      </c>
      <c r="E1567" s="77">
        <v>2019</v>
      </c>
      <c r="F1567" s="77">
        <v>34.057285799999903</v>
      </c>
      <c r="G1567" s="77">
        <v>-106.8930799</v>
      </c>
      <c r="H1567" s="77">
        <v>0</v>
      </c>
      <c r="I1567" s="77" t="s">
        <v>1479</v>
      </c>
      <c r="J1567" s="77">
        <v>38.626803899999999</v>
      </c>
      <c r="K1567" s="77">
        <v>-90.199409700000004</v>
      </c>
      <c r="L1567" s="77">
        <v>3152.8448114036401</v>
      </c>
      <c r="M1567" s="77">
        <v>0.58725750773277596</v>
      </c>
      <c r="N1567" s="77">
        <v>0</v>
      </c>
      <c r="O1567" s="77">
        <v>605.34620378949899</v>
      </c>
      <c r="P1567" s="87" cm="1">
        <f t="array" ref="P1567">IF($X1567="Non-local",VLOOKUP($E1567,$AI$64:$AW$68,COLUMN($AW:$AW)-COLUMN($AH:$AH),FALSE),IF($X1567="Unknown",VLOOKUP($E1567,$AI$71:$AW$75,COLUMN($AW:$AW)-COLUMN($AH:$AH),FALSE),0))</f>
        <v>244</v>
      </c>
      <c r="Q1567" s="87" cm="1">
        <f t="array" ref="Q1567">IF($X1567="Non-local",VLOOKUP($E1567,$AI$40:$AW$44,COLUMN($AW:$AW)-COLUMN($AH:$AH),FALSE),IF($X1567="Unknown",VLOOKUP($E1567,$AI$47:$AW$51,COLUMN($AW:$AW)-COLUMN($AH:$AH),FALSE),0))</f>
        <v>485.37900000000008</v>
      </c>
      <c r="R1567" s="87" cm="1">
        <f t="array" ref="R1567">IF($X1567="Non-local",VLOOKUP($E1567,$AI$88:$AW$92,COLUMN($AW:$AW)-COLUMN($AH:$AH),FALSE),IF($X1567="Unknown",VLOOKUP($E1567,$AI$95:$AW$99,COLUMN($AW:$AW)-COLUMN($AH:$AH),FALSE),0))</f>
        <v>0.16197839056517743</v>
      </c>
      <c r="S1567" s="87" cm="1">
        <f t="array" ref="S1567">VLOOKUP($E1567,$AI$111:$AW$115,COLUMN($AW:$AW)-COLUMN($AH:$AH),FALSE)</f>
        <v>431.69321999999994</v>
      </c>
      <c r="T1567" s="104">
        <f t="shared" si="406"/>
        <v>0.74923589829795345</v>
      </c>
      <c r="U1567" s="104">
        <f t="shared" si="407"/>
        <v>1766.418423789499</v>
      </c>
      <c r="V1567" s="87" cm="1">
        <f t="array" ref="V1567">VLOOKUP($E1567,$AI$118:$AW$122,COLUMN($AW:$AW)-COLUMN($AH:$AH),FALSE)</f>
        <v>0</v>
      </c>
      <c r="W1567" s="87" t="str">
        <f t="shared" si="411"/>
        <v>Domestic</v>
      </c>
      <c r="X1567" s="87" t="str">
        <f t="shared" si="412"/>
        <v>Non-local</v>
      </c>
      <c r="Y1567" s="104"/>
      <c r="Z1567" s="87" t="str">
        <f t="shared" si="408"/>
        <v>USA</v>
      </c>
      <c r="AA1567" s="87" t="str">
        <f t="shared" si="409"/>
        <v>USA</v>
      </c>
      <c r="AB1567" s="82" cm="1">
        <f t="array" ref="AB1567">VLOOKUP(B1567,'GDP per Capita'!$T$2:$V$4235,COLUMN('GDP per Capita'!$V:$V)-COLUMN('GDP per Capita'!$S:$S),FALSE)</f>
        <v>63809.64</v>
      </c>
      <c r="AC1567" s="82">
        <f t="shared" si="413"/>
        <v>63809.64</v>
      </c>
      <c r="AD1567" s="82">
        <f t="shared" si="414"/>
        <v>63809.64</v>
      </c>
      <c r="AE1567" s="88">
        <f t="shared" si="410"/>
        <v>2.7682626383560525E-2</v>
      </c>
    </row>
    <row r="1568" spans="1:31">
      <c r="A1568" s="77" t="s">
        <v>959</v>
      </c>
      <c r="B1568" s="77">
        <v>1567</v>
      </c>
      <c r="C1568" s="77" t="s">
        <v>29</v>
      </c>
      <c r="D1568" s="77" t="s">
        <v>29</v>
      </c>
      <c r="E1568" s="77">
        <v>2019</v>
      </c>
      <c r="F1568" s="77">
        <v>34.057285799999903</v>
      </c>
      <c r="G1568" s="77">
        <v>-106.8930799</v>
      </c>
      <c r="H1568" s="77">
        <v>0</v>
      </c>
      <c r="I1568" s="77" t="s">
        <v>1479</v>
      </c>
      <c r="J1568" s="77">
        <v>38.626803899999999</v>
      </c>
      <c r="K1568" s="77">
        <v>-90.199409700000004</v>
      </c>
      <c r="L1568" s="77">
        <v>3152.8448114036401</v>
      </c>
      <c r="M1568" s="77">
        <v>0.58725750773277596</v>
      </c>
      <c r="N1568" s="77">
        <v>0</v>
      </c>
      <c r="O1568" s="77">
        <v>605.34620378949899</v>
      </c>
      <c r="P1568" s="87" cm="1">
        <f t="array" ref="P1568">IF($X1568="Non-local",VLOOKUP($E1568,$AI$64:$AW$68,COLUMN($AW:$AW)-COLUMN($AH:$AH),FALSE),IF($X1568="Unknown",VLOOKUP($E1568,$AI$71:$AW$75,COLUMN($AW:$AW)-COLUMN($AH:$AH),FALSE),0))</f>
        <v>244</v>
      </c>
      <c r="Q1568" s="87" cm="1">
        <f t="array" ref="Q1568">IF($X1568="Non-local",VLOOKUP($E1568,$AI$40:$AW$44,COLUMN($AW:$AW)-COLUMN($AH:$AH),FALSE),IF($X1568="Unknown",VLOOKUP($E1568,$AI$47:$AW$51,COLUMN($AW:$AW)-COLUMN($AH:$AH),FALSE),0))</f>
        <v>485.37900000000008</v>
      </c>
      <c r="R1568" s="87" cm="1">
        <f t="array" ref="R1568">IF($X1568="Non-local",VLOOKUP($E1568,$AI$88:$AW$92,COLUMN($AW:$AW)-COLUMN($AH:$AH),FALSE),IF($X1568="Unknown",VLOOKUP($E1568,$AI$95:$AW$99,COLUMN($AW:$AW)-COLUMN($AH:$AH),FALSE),0))</f>
        <v>0.16197839056517743</v>
      </c>
      <c r="S1568" s="87" cm="1">
        <f t="array" ref="S1568">VLOOKUP($E1568,$AI$111:$AW$115,COLUMN($AW:$AW)-COLUMN($AH:$AH),FALSE)</f>
        <v>431.69321999999994</v>
      </c>
      <c r="T1568" s="104">
        <f t="shared" si="406"/>
        <v>0.74923589829795345</v>
      </c>
      <c r="U1568" s="104">
        <f t="shared" si="407"/>
        <v>1766.418423789499</v>
      </c>
      <c r="V1568" s="87" cm="1">
        <f t="array" ref="V1568">VLOOKUP($E1568,$AI$118:$AW$122,COLUMN($AW:$AW)-COLUMN($AH:$AH),FALSE)</f>
        <v>0</v>
      </c>
      <c r="W1568" s="87" t="str">
        <f t="shared" si="411"/>
        <v>Domestic</v>
      </c>
      <c r="X1568" s="87" t="str">
        <f t="shared" si="412"/>
        <v>Non-local</v>
      </c>
      <c r="Y1568" s="104"/>
      <c r="Z1568" s="87" t="str">
        <f t="shared" si="408"/>
        <v>USA</v>
      </c>
      <c r="AA1568" s="87" t="str">
        <f t="shared" si="409"/>
        <v>USA</v>
      </c>
      <c r="AB1568" s="82" cm="1">
        <f t="array" ref="AB1568">VLOOKUP(B1568,'GDP per Capita'!$T$2:$V$4235,COLUMN('GDP per Capita'!$V:$V)-COLUMN('GDP per Capita'!$S:$S),FALSE)</f>
        <v>63809.64</v>
      </c>
      <c r="AC1568" s="82">
        <f t="shared" si="413"/>
        <v>63809.64</v>
      </c>
      <c r="AD1568" s="82">
        <f t="shared" si="414"/>
        <v>63809.64</v>
      </c>
      <c r="AE1568" s="88">
        <f t="shared" si="410"/>
        <v>2.7682626383560525E-2</v>
      </c>
    </row>
    <row r="1569" spans="1:31">
      <c r="A1569" s="77" t="s">
        <v>956</v>
      </c>
      <c r="B1569" s="77">
        <v>1568</v>
      </c>
      <c r="C1569" s="77" t="s">
        <v>29</v>
      </c>
      <c r="D1569" s="77" t="s">
        <v>29</v>
      </c>
      <c r="E1569" s="77">
        <v>2019</v>
      </c>
      <c r="F1569" s="77">
        <v>38.626417799999999</v>
      </c>
      <c r="G1569" s="77">
        <v>-90.199837799999997</v>
      </c>
      <c r="H1569" s="77">
        <v>1</v>
      </c>
      <c r="I1569" s="77" t="s">
        <v>1479</v>
      </c>
      <c r="J1569" s="77">
        <v>38.626803899999999</v>
      </c>
      <c r="K1569" s="77">
        <v>-90.199409700000004</v>
      </c>
      <c r="L1569" s="77">
        <v>0.113599056080186</v>
      </c>
      <c r="M1569" s="77">
        <v>0</v>
      </c>
      <c r="N1569" s="77">
        <v>0</v>
      </c>
      <c r="O1569" s="77">
        <v>0</v>
      </c>
      <c r="P1569" s="87" cm="1">
        <f t="array" ref="P1569">IF($X1569="Non-local",VLOOKUP($E1569,$AI$64:$AW$68,COLUMN($AW:$AW)-COLUMN($AH:$AH),FALSE),IF($X1569="Unknown",VLOOKUP($E1569,$AI$71:$AW$75,COLUMN($AW:$AW)-COLUMN($AH:$AH),FALSE),0))</f>
        <v>0</v>
      </c>
      <c r="Q1569" s="87" cm="1">
        <f t="array" ref="Q1569">IF($X1569="Non-local",VLOOKUP($E1569,$AI$40:$AW$44,COLUMN($AW:$AW)-COLUMN($AH:$AH),FALSE),IF($X1569="Unknown",VLOOKUP($E1569,$AI$47:$AW$51,COLUMN($AW:$AW)-COLUMN($AH:$AH),FALSE),0))</f>
        <v>0</v>
      </c>
      <c r="R1569" s="87" cm="1">
        <f t="array" ref="R1569">IF($X1569="Non-local",VLOOKUP($E1569,$AI$88:$AW$92,COLUMN($AW:$AW)-COLUMN($AH:$AH),FALSE),IF($X1569="Unknown",VLOOKUP($E1569,$AI$95:$AW$99,COLUMN($AW:$AW)-COLUMN($AH:$AH),FALSE),0))</f>
        <v>0</v>
      </c>
      <c r="S1569" s="87" cm="1">
        <f t="array" ref="S1569">VLOOKUP($E1569,$AI$111:$AW$115,COLUMN($AW:$AW)-COLUMN($AH:$AH),FALSE)</f>
        <v>431.69321999999994</v>
      </c>
      <c r="T1569" s="104">
        <f t="shared" si="406"/>
        <v>0</v>
      </c>
      <c r="U1569" s="104">
        <f t="shared" si="407"/>
        <v>431.69321999999994</v>
      </c>
      <c r="V1569" s="87" cm="1">
        <f t="array" ref="V1569">VLOOKUP($E1569,$AI$118:$AW$122,COLUMN($AW:$AW)-COLUMN($AH:$AH),FALSE)</f>
        <v>0</v>
      </c>
      <c r="W1569" s="87" t="str">
        <f t="shared" si="411"/>
        <v>Domestic</v>
      </c>
      <c r="X1569" s="87" t="str">
        <f t="shared" si="412"/>
        <v>Local</v>
      </c>
      <c r="Y1569" s="104"/>
      <c r="Z1569" s="87" t="str">
        <f t="shared" si="408"/>
        <v>USA</v>
      </c>
      <c r="AA1569" s="87" t="str">
        <f t="shared" si="409"/>
        <v>USA</v>
      </c>
      <c r="AB1569" s="82" cm="1">
        <f t="array" ref="AB1569">VLOOKUP(B1569,'GDP per Capita'!$T$2:$V$4235,COLUMN('GDP per Capita'!$V:$V)-COLUMN('GDP per Capita'!$S:$S),FALSE)</f>
        <v>63809.64</v>
      </c>
      <c r="AC1569" s="82">
        <f t="shared" si="413"/>
        <v>63809.64</v>
      </c>
      <c r="AD1569" s="82">
        <f t="shared" si="414"/>
        <v>63809.64</v>
      </c>
      <c r="AE1569" s="88">
        <f t="shared" si="410"/>
        <v>6.7653291885050593E-3</v>
      </c>
    </row>
    <row r="1570" spans="1:31">
      <c r="A1570" s="77" t="s">
        <v>927</v>
      </c>
      <c r="B1570" s="77">
        <v>1569</v>
      </c>
      <c r="C1570" s="77" t="s">
        <v>29</v>
      </c>
      <c r="D1570" s="77" t="s">
        <v>29</v>
      </c>
      <c r="E1570" s="77">
        <v>2019</v>
      </c>
      <c r="F1570" s="77">
        <v>34.147645199999999</v>
      </c>
      <c r="G1570" s="77">
        <v>-118.1444779</v>
      </c>
      <c r="H1570" s="77">
        <v>0</v>
      </c>
      <c r="I1570" s="77" t="s">
        <v>1479</v>
      </c>
      <c r="J1570" s="77">
        <v>38.626803899999999</v>
      </c>
      <c r="K1570" s="77">
        <v>-90.199409700000004</v>
      </c>
      <c r="L1570" s="77">
        <v>5080.5366320059702</v>
      </c>
      <c r="M1570" s="77">
        <v>0.88749291072145697</v>
      </c>
      <c r="N1570" s="77">
        <v>0</v>
      </c>
      <c r="O1570" s="77">
        <v>609.664395840716</v>
      </c>
      <c r="P1570" s="87" cm="1">
        <f t="array" ref="P1570">IF($X1570="Non-local",VLOOKUP($E1570,$AI$64:$AW$68,COLUMN($AW:$AW)-COLUMN($AH:$AH),FALSE),IF($X1570="Unknown",VLOOKUP($E1570,$AI$71:$AW$75,COLUMN($AW:$AW)-COLUMN($AH:$AH),FALSE),0))</f>
        <v>244</v>
      </c>
      <c r="Q1570" s="87" cm="1">
        <f t="array" ref="Q1570">IF($X1570="Non-local",VLOOKUP($E1570,$AI$40:$AW$44,COLUMN($AW:$AW)-COLUMN($AH:$AH),FALSE),IF($X1570="Unknown",VLOOKUP($E1570,$AI$47:$AW$51,COLUMN($AW:$AW)-COLUMN($AH:$AH),FALSE),0))</f>
        <v>485.37900000000008</v>
      </c>
      <c r="R1570" s="87" cm="1">
        <f t="array" ref="R1570">IF($X1570="Non-local",VLOOKUP($E1570,$AI$88:$AW$92,COLUMN($AW:$AW)-COLUMN($AH:$AH),FALSE),IF($X1570="Unknown",VLOOKUP($E1570,$AI$95:$AW$99,COLUMN($AW:$AW)-COLUMN($AH:$AH),FALSE),0))</f>
        <v>0.16197839056517743</v>
      </c>
      <c r="S1570" s="87" cm="1">
        <f t="array" ref="S1570">VLOOKUP($E1570,$AI$111:$AW$115,COLUMN($AW:$AW)-COLUMN($AH:$AH),FALSE)</f>
        <v>431.69321999999994</v>
      </c>
      <c r="T1570" s="104">
        <f t="shared" si="406"/>
        <v>1.0494713012866344</v>
      </c>
      <c r="U1570" s="104">
        <f t="shared" si="407"/>
        <v>1770.736615840716</v>
      </c>
      <c r="V1570" s="87" cm="1">
        <f t="array" ref="V1570">VLOOKUP($E1570,$AI$118:$AW$122,COLUMN($AW:$AW)-COLUMN($AH:$AH),FALSE)</f>
        <v>0</v>
      </c>
      <c r="W1570" s="87" t="str">
        <f t="shared" si="411"/>
        <v>Domestic</v>
      </c>
      <c r="X1570" s="87" t="str">
        <f t="shared" si="412"/>
        <v>Non-local</v>
      </c>
      <c r="Y1570" s="104"/>
      <c r="Z1570" s="87" t="str">
        <f t="shared" si="408"/>
        <v>USA</v>
      </c>
      <c r="AA1570" s="87" t="str">
        <f t="shared" si="409"/>
        <v>USA</v>
      </c>
      <c r="AB1570" s="82" cm="1">
        <f t="array" ref="AB1570">VLOOKUP(B1570,'GDP per Capita'!$T$2:$V$4235,COLUMN('GDP per Capita'!$V:$V)-COLUMN('GDP per Capita'!$S:$S),FALSE)</f>
        <v>63809.64</v>
      </c>
      <c r="AC1570" s="82">
        <f t="shared" si="413"/>
        <v>63809.64</v>
      </c>
      <c r="AD1570" s="82">
        <f t="shared" si="414"/>
        <v>63809.64</v>
      </c>
      <c r="AE1570" s="88">
        <f t="shared" si="410"/>
        <v>2.7750299419346609E-2</v>
      </c>
    </row>
    <row r="1571" spans="1:31">
      <c r="A1571" s="77" t="s">
        <v>1123</v>
      </c>
      <c r="B1571" s="77">
        <v>1570</v>
      </c>
      <c r="C1571" s="77" t="s">
        <v>29</v>
      </c>
      <c r="D1571" s="77" t="s">
        <v>29</v>
      </c>
      <c r="E1571" s="77">
        <v>2019</v>
      </c>
      <c r="F1571" s="77">
        <v>39.453440200000003</v>
      </c>
      <c r="G1571" s="77">
        <v>-76.494408899999996</v>
      </c>
      <c r="H1571" s="77">
        <v>0</v>
      </c>
      <c r="I1571" s="77" t="s">
        <v>1479</v>
      </c>
      <c r="J1571" s="77">
        <v>38.626803899999999</v>
      </c>
      <c r="K1571" s="77">
        <v>-90.199409700000004</v>
      </c>
      <c r="L1571" s="77">
        <v>2372.1134175857801</v>
      </c>
      <c r="M1571" s="77">
        <v>0.47485688436171902</v>
      </c>
      <c r="N1571" s="77">
        <v>0</v>
      </c>
      <c r="O1571" s="77">
        <v>455.44577617647099</v>
      </c>
      <c r="P1571" s="87" cm="1">
        <f t="array" ref="P1571">IF($X1571="Non-local",VLOOKUP($E1571,$AI$64:$AW$68,COLUMN($AW:$AW)-COLUMN($AH:$AH),FALSE),IF($X1571="Unknown",VLOOKUP($E1571,$AI$71:$AW$75,COLUMN($AW:$AW)-COLUMN($AH:$AH),FALSE),0))</f>
        <v>244</v>
      </c>
      <c r="Q1571" s="87" cm="1">
        <f t="array" ref="Q1571">IF($X1571="Non-local",VLOOKUP($E1571,$AI$40:$AW$44,COLUMN($AW:$AW)-COLUMN($AH:$AH),FALSE),IF($X1571="Unknown",VLOOKUP($E1571,$AI$47:$AW$51,COLUMN($AW:$AW)-COLUMN($AH:$AH),FALSE),0))</f>
        <v>485.37900000000008</v>
      </c>
      <c r="R1571" s="87" cm="1">
        <f t="array" ref="R1571">IF($X1571="Non-local",VLOOKUP($E1571,$AI$88:$AW$92,COLUMN($AW:$AW)-COLUMN($AH:$AH),FALSE),IF($X1571="Unknown",VLOOKUP($E1571,$AI$95:$AW$99,COLUMN($AW:$AW)-COLUMN($AH:$AH),FALSE),0))</f>
        <v>0.16197839056517743</v>
      </c>
      <c r="S1571" s="87" cm="1">
        <f t="array" ref="S1571">VLOOKUP($E1571,$AI$111:$AW$115,COLUMN($AW:$AW)-COLUMN($AH:$AH),FALSE)</f>
        <v>431.69321999999994</v>
      </c>
      <c r="T1571" s="104">
        <f t="shared" si="406"/>
        <v>0.6368352749268964</v>
      </c>
      <c r="U1571" s="104">
        <f t="shared" si="407"/>
        <v>1616.5179961764709</v>
      </c>
      <c r="V1571" s="87" cm="1">
        <f t="array" ref="V1571">VLOOKUP($E1571,$AI$118:$AW$122,COLUMN($AW:$AW)-COLUMN($AH:$AH),FALSE)</f>
        <v>0</v>
      </c>
      <c r="W1571" s="87" t="str">
        <f t="shared" si="411"/>
        <v>Domestic</v>
      </c>
      <c r="X1571" s="87" t="str">
        <f t="shared" si="412"/>
        <v>Non-local</v>
      </c>
      <c r="Y1571" s="104"/>
      <c r="Z1571" s="87" t="str">
        <f t="shared" si="408"/>
        <v>USA</v>
      </c>
      <c r="AA1571" s="87" t="str">
        <f t="shared" si="409"/>
        <v>USA</v>
      </c>
      <c r="AB1571" s="82" cm="1">
        <f t="array" ref="AB1571">VLOOKUP(B1571,'GDP per Capita'!$T$2:$V$4235,COLUMN('GDP per Capita'!$V:$V)-COLUMN('GDP per Capita'!$S:$S),FALSE)</f>
        <v>63809.64</v>
      </c>
      <c r="AC1571" s="82">
        <f t="shared" si="413"/>
        <v>63809.64</v>
      </c>
      <c r="AD1571" s="82">
        <f t="shared" si="414"/>
        <v>63809.64</v>
      </c>
      <c r="AE1571" s="88">
        <f t="shared" si="410"/>
        <v>2.5333444855298839E-2</v>
      </c>
    </row>
    <row r="1572" spans="1:31">
      <c r="A1572" s="77" t="s">
        <v>959</v>
      </c>
      <c r="B1572" s="77">
        <v>1571</v>
      </c>
      <c r="C1572" s="77" t="s">
        <v>29</v>
      </c>
      <c r="D1572" s="77" t="s">
        <v>29</v>
      </c>
      <c r="E1572" s="77">
        <v>2019</v>
      </c>
      <c r="F1572" s="77">
        <v>34.057285799999903</v>
      </c>
      <c r="G1572" s="77">
        <v>-106.8930799</v>
      </c>
      <c r="H1572" s="77">
        <v>0</v>
      </c>
      <c r="I1572" s="77" t="s">
        <v>1479</v>
      </c>
      <c r="J1572" s="77">
        <v>38.626803899999999</v>
      </c>
      <c r="K1572" s="77">
        <v>-90.199409700000004</v>
      </c>
      <c r="L1572" s="77">
        <v>3152.8448114036401</v>
      </c>
      <c r="M1572" s="77">
        <v>0.58725750773277596</v>
      </c>
      <c r="N1572" s="77">
        <v>0</v>
      </c>
      <c r="O1572" s="77">
        <v>605.34620378949899</v>
      </c>
      <c r="P1572" s="87" cm="1">
        <f t="array" ref="P1572">IF($X1572="Non-local",VLOOKUP($E1572,$AI$64:$AW$68,COLUMN($AW:$AW)-COLUMN($AH:$AH),FALSE),IF($X1572="Unknown",VLOOKUP($E1572,$AI$71:$AW$75,COLUMN($AW:$AW)-COLUMN($AH:$AH),FALSE),0))</f>
        <v>244</v>
      </c>
      <c r="Q1572" s="87" cm="1">
        <f t="array" ref="Q1572">IF($X1572="Non-local",VLOOKUP($E1572,$AI$40:$AW$44,COLUMN($AW:$AW)-COLUMN($AH:$AH),FALSE),IF($X1572="Unknown",VLOOKUP($E1572,$AI$47:$AW$51,COLUMN($AW:$AW)-COLUMN($AH:$AH),FALSE),0))</f>
        <v>485.37900000000008</v>
      </c>
      <c r="R1572" s="87" cm="1">
        <f t="array" ref="R1572">IF($X1572="Non-local",VLOOKUP($E1572,$AI$88:$AW$92,COLUMN($AW:$AW)-COLUMN($AH:$AH),FALSE),IF($X1572="Unknown",VLOOKUP($E1572,$AI$95:$AW$99,COLUMN($AW:$AW)-COLUMN($AH:$AH),FALSE),0))</f>
        <v>0.16197839056517743</v>
      </c>
      <c r="S1572" s="87" cm="1">
        <f t="array" ref="S1572">VLOOKUP($E1572,$AI$111:$AW$115,COLUMN($AW:$AW)-COLUMN($AH:$AH),FALSE)</f>
        <v>431.69321999999994</v>
      </c>
      <c r="T1572" s="104">
        <f t="shared" si="406"/>
        <v>0.74923589829795345</v>
      </c>
      <c r="U1572" s="104">
        <f t="shared" si="407"/>
        <v>1766.418423789499</v>
      </c>
      <c r="V1572" s="87" cm="1">
        <f t="array" ref="V1572">VLOOKUP($E1572,$AI$118:$AW$122,COLUMN($AW:$AW)-COLUMN($AH:$AH),FALSE)</f>
        <v>0</v>
      </c>
      <c r="W1572" s="87" t="str">
        <f t="shared" si="411"/>
        <v>Domestic</v>
      </c>
      <c r="X1572" s="87" t="str">
        <f t="shared" si="412"/>
        <v>Non-local</v>
      </c>
      <c r="Y1572" s="104"/>
      <c r="Z1572" s="87" t="str">
        <f t="shared" si="408"/>
        <v>USA</v>
      </c>
      <c r="AA1572" s="87" t="str">
        <f t="shared" si="409"/>
        <v>USA</v>
      </c>
      <c r="AB1572" s="82" cm="1">
        <f t="array" ref="AB1572">VLOOKUP(B1572,'GDP per Capita'!$T$2:$V$4235,COLUMN('GDP per Capita'!$V:$V)-COLUMN('GDP per Capita'!$S:$S),FALSE)</f>
        <v>63809.64</v>
      </c>
      <c r="AC1572" s="82">
        <f t="shared" si="413"/>
        <v>63809.64</v>
      </c>
      <c r="AD1572" s="82">
        <f t="shared" si="414"/>
        <v>63809.64</v>
      </c>
      <c r="AE1572" s="88">
        <f t="shared" si="410"/>
        <v>2.7682626383560525E-2</v>
      </c>
    </row>
    <row r="1573" spans="1:31">
      <c r="A1573" s="77" t="s">
        <v>927</v>
      </c>
      <c r="B1573" s="77">
        <v>1572</v>
      </c>
      <c r="C1573" s="77" t="s">
        <v>29</v>
      </c>
      <c r="D1573" s="77" t="s">
        <v>29</v>
      </c>
      <c r="E1573" s="77">
        <v>2019</v>
      </c>
      <c r="F1573" s="77">
        <v>34.147645199999999</v>
      </c>
      <c r="G1573" s="77">
        <v>-118.1444779</v>
      </c>
      <c r="H1573" s="77">
        <v>0</v>
      </c>
      <c r="I1573" s="77" t="s">
        <v>1479</v>
      </c>
      <c r="J1573" s="77">
        <v>38.626803899999999</v>
      </c>
      <c r="K1573" s="77">
        <v>-90.199409700000004</v>
      </c>
      <c r="L1573" s="77">
        <v>5080.5366320059702</v>
      </c>
      <c r="M1573" s="77">
        <v>0.88749291072145697</v>
      </c>
      <c r="N1573" s="77">
        <v>0</v>
      </c>
      <c r="O1573" s="77">
        <v>609.664395840716</v>
      </c>
      <c r="P1573" s="87" cm="1">
        <f t="array" ref="P1573">IF($X1573="Non-local",VLOOKUP($E1573,$AI$64:$AW$68,COLUMN($AW:$AW)-COLUMN($AH:$AH),FALSE),IF($X1573="Unknown",VLOOKUP($E1573,$AI$71:$AW$75,COLUMN($AW:$AW)-COLUMN($AH:$AH),FALSE),0))</f>
        <v>244</v>
      </c>
      <c r="Q1573" s="87" cm="1">
        <f t="array" ref="Q1573">IF($X1573="Non-local",VLOOKUP($E1573,$AI$40:$AW$44,COLUMN($AW:$AW)-COLUMN($AH:$AH),FALSE),IF($X1573="Unknown",VLOOKUP($E1573,$AI$47:$AW$51,COLUMN($AW:$AW)-COLUMN($AH:$AH),FALSE),0))</f>
        <v>485.37900000000008</v>
      </c>
      <c r="R1573" s="87" cm="1">
        <f t="array" ref="R1573">IF($X1573="Non-local",VLOOKUP($E1573,$AI$88:$AW$92,COLUMN($AW:$AW)-COLUMN($AH:$AH),FALSE),IF($X1573="Unknown",VLOOKUP($E1573,$AI$95:$AW$99,COLUMN($AW:$AW)-COLUMN($AH:$AH),FALSE),0))</f>
        <v>0.16197839056517743</v>
      </c>
      <c r="S1573" s="87" cm="1">
        <f t="array" ref="S1573">VLOOKUP($E1573,$AI$111:$AW$115,COLUMN($AW:$AW)-COLUMN($AH:$AH),FALSE)</f>
        <v>431.69321999999994</v>
      </c>
      <c r="T1573" s="104">
        <f t="shared" si="406"/>
        <v>1.0494713012866344</v>
      </c>
      <c r="U1573" s="104">
        <f t="shared" si="407"/>
        <v>1770.736615840716</v>
      </c>
      <c r="V1573" s="87" cm="1">
        <f t="array" ref="V1573">VLOOKUP($E1573,$AI$118:$AW$122,COLUMN($AW:$AW)-COLUMN($AH:$AH),FALSE)</f>
        <v>0</v>
      </c>
      <c r="W1573" s="87" t="str">
        <f t="shared" si="411"/>
        <v>Domestic</v>
      </c>
      <c r="X1573" s="87" t="str">
        <f t="shared" si="412"/>
        <v>Non-local</v>
      </c>
      <c r="Y1573" s="104"/>
      <c r="Z1573" s="87" t="str">
        <f t="shared" si="408"/>
        <v>USA</v>
      </c>
      <c r="AA1573" s="87" t="str">
        <f t="shared" si="409"/>
        <v>USA</v>
      </c>
      <c r="AB1573" s="82" cm="1">
        <f t="array" ref="AB1573">VLOOKUP(B1573,'GDP per Capita'!$T$2:$V$4235,COLUMN('GDP per Capita'!$V:$V)-COLUMN('GDP per Capita'!$S:$S),FALSE)</f>
        <v>63809.64</v>
      </c>
      <c r="AC1573" s="82">
        <f t="shared" si="413"/>
        <v>63809.64</v>
      </c>
      <c r="AD1573" s="82">
        <f t="shared" si="414"/>
        <v>63809.64</v>
      </c>
      <c r="AE1573" s="88">
        <f t="shared" si="410"/>
        <v>2.7750299419346609E-2</v>
      </c>
    </row>
    <row r="1574" spans="1:31">
      <c r="A1574" s="77" t="s">
        <v>886</v>
      </c>
      <c r="B1574" s="77">
        <v>1573</v>
      </c>
      <c r="C1574" s="77" t="s">
        <v>29</v>
      </c>
      <c r="D1574" s="77" t="s">
        <v>29</v>
      </c>
      <c r="E1574" s="77">
        <v>2019</v>
      </c>
      <c r="F1574" s="77">
        <v>39.284749400000003</v>
      </c>
      <c r="G1574" s="77">
        <v>-76.620474639699793</v>
      </c>
      <c r="H1574" s="77">
        <v>0</v>
      </c>
      <c r="I1574" s="77" t="s">
        <v>1479</v>
      </c>
      <c r="J1574" s="77">
        <v>38.626803899999999</v>
      </c>
      <c r="K1574" s="77">
        <v>-90.199409700000004</v>
      </c>
      <c r="L1574" s="77">
        <v>2350.6492868402502</v>
      </c>
      <c r="M1574" s="77">
        <v>0.47202265803874</v>
      </c>
      <c r="N1574" s="77">
        <v>0</v>
      </c>
      <c r="O1574" s="77">
        <v>451.32466307332902</v>
      </c>
      <c r="P1574" s="87" cm="1">
        <f t="array" ref="P1574">IF($X1574="Non-local",VLOOKUP($E1574,$AI$64:$AW$68,COLUMN($AW:$AW)-COLUMN($AH:$AH),FALSE),IF($X1574="Unknown",VLOOKUP($E1574,$AI$71:$AW$75,COLUMN($AW:$AW)-COLUMN($AH:$AH),FALSE),0))</f>
        <v>244</v>
      </c>
      <c r="Q1574" s="87" cm="1">
        <f t="array" ref="Q1574">IF($X1574="Non-local",VLOOKUP($E1574,$AI$40:$AW$44,COLUMN($AW:$AW)-COLUMN($AH:$AH),FALSE),IF($X1574="Unknown",VLOOKUP($E1574,$AI$47:$AW$51,COLUMN($AW:$AW)-COLUMN($AH:$AH),FALSE),0))</f>
        <v>485.37900000000008</v>
      </c>
      <c r="R1574" s="87" cm="1">
        <f t="array" ref="R1574">IF($X1574="Non-local",VLOOKUP($E1574,$AI$88:$AW$92,COLUMN($AW:$AW)-COLUMN($AH:$AH),FALSE),IF($X1574="Unknown",VLOOKUP($E1574,$AI$95:$AW$99,COLUMN($AW:$AW)-COLUMN($AH:$AH),FALSE),0))</f>
        <v>0.16197839056517743</v>
      </c>
      <c r="S1574" s="87" cm="1">
        <f t="array" ref="S1574">VLOOKUP($E1574,$AI$111:$AW$115,COLUMN($AW:$AW)-COLUMN($AH:$AH),FALSE)</f>
        <v>431.69321999999994</v>
      </c>
      <c r="T1574" s="104">
        <f t="shared" si="406"/>
        <v>0.63400104860391737</v>
      </c>
      <c r="U1574" s="104">
        <f t="shared" si="407"/>
        <v>1612.396883073329</v>
      </c>
      <c r="V1574" s="87" cm="1">
        <f t="array" ref="V1574">VLOOKUP($E1574,$AI$118:$AW$122,COLUMN($AW:$AW)-COLUMN($AH:$AH),FALSE)</f>
        <v>0</v>
      </c>
      <c r="W1574" s="87" t="str">
        <f t="shared" si="411"/>
        <v>Domestic</v>
      </c>
      <c r="X1574" s="87" t="str">
        <f t="shared" si="412"/>
        <v>Non-local</v>
      </c>
      <c r="Y1574" s="104"/>
      <c r="Z1574" s="87" t="str">
        <f t="shared" si="408"/>
        <v>USA</v>
      </c>
      <c r="AA1574" s="87" t="str">
        <f t="shared" si="409"/>
        <v>USA</v>
      </c>
      <c r="AB1574" s="82" cm="1">
        <f t="array" ref="AB1574">VLOOKUP(B1574,'GDP per Capita'!$T$2:$V$4235,COLUMN('GDP per Capita'!$V:$V)-COLUMN('GDP per Capita'!$S:$S),FALSE)</f>
        <v>63809.64</v>
      </c>
      <c r="AC1574" s="82">
        <f t="shared" si="413"/>
        <v>63809.64</v>
      </c>
      <c r="AD1574" s="82">
        <f t="shared" si="414"/>
        <v>63809.64</v>
      </c>
      <c r="AE1574" s="88">
        <f t="shared" si="410"/>
        <v>2.5268860364567627E-2</v>
      </c>
    </row>
    <row r="1575" spans="1:31">
      <c r="A1575" s="77" t="s">
        <v>911</v>
      </c>
      <c r="B1575" s="77">
        <v>1574</v>
      </c>
      <c r="C1575" s="77" t="s">
        <v>29</v>
      </c>
      <c r="D1575" s="77" t="s">
        <v>29</v>
      </c>
      <c r="E1575" s="77">
        <v>2019</v>
      </c>
      <c r="F1575" s="77">
        <v>42.3750997</v>
      </c>
      <c r="G1575" s="77">
        <v>-71.105615700000001</v>
      </c>
      <c r="H1575" s="77">
        <v>0</v>
      </c>
      <c r="I1575" s="77" t="s">
        <v>1479</v>
      </c>
      <c r="J1575" s="77">
        <v>38.626803899999999</v>
      </c>
      <c r="K1575" s="77">
        <v>-90.199409700000004</v>
      </c>
      <c r="L1575" s="77">
        <v>3326.79225080687</v>
      </c>
      <c r="M1575" s="77">
        <v>0.61494948040279096</v>
      </c>
      <c r="N1575" s="77">
        <v>0</v>
      </c>
      <c r="O1575" s="77">
        <v>638.74411215491898</v>
      </c>
      <c r="P1575" s="87" cm="1">
        <f t="array" ref="P1575">IF($X1575="Non-local",VLOOKUP($E1575,$AI$64:$AW$68,COLUMN($AW:$AW)-COLUMN($AH:$AH),FALSE),IF($X1575="Unknown",VLOOKUP($E1575,$AI$71:$AW$75,COLUMN($AW:$AW)-COLUMN($AH:$AH),FALSE),0))</f>
        <v>244</v>
      </c>
      <c r="Q1575" s="87" cm="1">
        <f t="array" ref="Q1575">IF($X1575="Non-local",VLOOKUP($E1575,$AI$40:$AW$44,COLUMN($AW:$AW)-COLUMN($AH:$AH),FALSE),IF($X1575="Unknown",VLOOKUP($E1575,$AI$47:$AW$51,COLUMN($AW:$AW)-COLUMN($AH:$AH),FALSE),0))</f>
        <v>485.37900000000008</v>
      </c>
      <c r="R1575" s="87" cm="1">
        <f t="array" ref="R1575">IF($X1575="Non-local",VLOOKUP($E1575,$AI$88:$AW$92,COLUMN($AW:$AW)-COLUMN($AH:$AH),FALSE),IF($X1575="Unknown",VLOOKUP($E1575,$AI$95:$AW$99,COLUMN($AW:$AW)-COLUMN($AH:$AH),FALSE),0))</f>
        <v>0.16197839056517743</v>
      </c>
      <c r="S1575" s="87" cm="1">
        <f t="array" ref="S1575">VLOOKUP($E1575,$AI$111:$AW$115,COLUMN($AW:$AW)-COLUMN($AH:$AH),FALSE)</f>
        <v>431.69321999999994</v>
      </c>
      <c r="T1575" s="104">
        <f t="shared" si="406"/>
        <v>0.77692787096796834</v>
      </c>
      <c r="U1575" s="104">
        <f t="shared" si="407"/>
        <v>1799.8163321549189</v>
      </c>
      <c r="V1575" s="87" cm="1">
        <f t="array" ref="V1575">VLOOKUP($E1575,$AI$118:$AW$122,COLUMN($AW:$AW)-COLUMN($AH:$AH),FALSE)</f>
        <v>0</v>
      </c>
      <c r="W1575" s="87" t="str">
        <f t="shared" si="411"/>
        <v>Domestic</v>
      </c>
      <c r="X1575" s="87" t="str">
        <f t="shared" si="412"/>
        <v>Non-local</v>
      </c>
      <c r="Y1575" s="104"/>
      <c r="Z1575" s="87" t="str">
        <f t="shared" si="408"/>
        <v>USA</v>
      </c>
      <c r="AA1575" s="87" t="str">
        <f t="shared" si="409"/>
        <v>USA</v>
      </c>
      <c r="AB1575" s="82" cm="1">
        <f t="array" ref="AB1575">VLOOKUP(B1575,'GDP per Capita'!$T$2:$V$4235,COLUMN('GDP per Capita'!$V:$V)-COLUMN('GDP per Capita'!$S:$S),FALSE)</f>
        <v>63809.64</v>
      </c>
      <c r="AC1575" s="82">
        <f t="shared" si="413"/>
        <v>63809.64</v>
      </c>
      <c r="AD1575" s="82">
        <f t="shared" si="414"/>
        <v>63809.64</v>
      </c>
      <c r="AE1575" s="88">
        <f t="shared" si="410"/>
        <v>2.8206025486978439E-2</v>
      </c>
    </row>
    <row r="1576" spans="1:31">
      <c r="A1576" s="77" t="s">
        <v>911</v>
      </c>
      <c r="B1576" s="77">
        <v>1575</v>
      </c>
      <c r="C1576" s="77" t="s">
        <v>29</v>
      </c>
      <c r="D1576" s="77" t="s">
        <v>29</v>
      </c>
      <c r="E1576" s="77">
        <v>2019</v>
      </c>
      <c r="F1576" s="77">
        <v>42.3750997</v>
      </c>
      <c r="G1576" s="77">
        <v>-71.105615700000001</v>
      </c>
      <c r="H1576" s="77">
        <v>0</v>
      </c>
      <c r="I1576" s="77" t="s">
        <v>1479</v>
      </c>
      <c r="J1576" s="77">
        <v>38.626803899999999</v>
      </c>
      <c r="K1576" s="77">
        <v>-90.199409700000004</v>
      </c>
      <c r="L1576" s="77">
        <v>3326.79225080687</v>
      </c>
      <c r="M1576" s="77">
        <v>0.61494948040279096</v>
      </c>
      <c r="N1576" s="77">
        <v>0</v>
      </c>
      <c r="O1576" s="77">
        <v>638.74411215491898</v>
      </c>
      <c r="P1576" s="87" cm="1">
        <f t="array" ref="P1576">IF($X1576="Non-local",VLOOKUP($E1576,$AI$64:$AW$68,COLUMN($AW:$AW)-COLUMN($AH:$AH),FALSE),IF($X1576="Unknown",VLOOKUP($E1576,$AI$71:$AW$75,COLUMN($AW:$AW)-COLUMN($AH:$AH),FALSE),0))</f>
        <v>244</v>
      </c>
      <c r="Q1576" s="87" cm="1">
        <f t="array" ref="Q1576">IF($X1576="Non-local",VLOOKUP($E1576,$AI$40:$AW$44,COLUMN($AW:$AW)-COLUMN($AH:$AH),FALSE),IF($X1576="Unknown",VLOOKUP($E1576,$AI$47:$AW$51,COLUMN($AW:$AW)-COLUMN($AH:$AH),FALSE),0))</f>
        <v>485.37900000000008</v>
      </c>
      <c r="R1576" s="87" cm="1">
        <f t="array" ref="R1576">IF($X1576="Non-local",VLOOKUP($E1576,$AI$88:$AW$92,COLUMN($AW:$AW)-COLUMN($AH:$AH),FALSE),IF($X1576="Unknown",VLOOKUP($E1576,$AI$95:$AW$99,COLUMN($AW:$AW)-COLUMN($AH:$AH),FALSE),0))</f>
        <v>0.16197839056517743</v>
      </c>
      <c r="S1576" s="87" cm="1">
        <f t="array" ref="S1576">VLOOKUP($E1576,$AI$111:$AW$115,COLUMN($AW:$AW)-COLUMN($AH:$AH),FALSE)</f>
        <v>431.69321999999994</v>
      </c>
      <c r="T1576" s="104">
        <f t="shared" si="406"/>
        <v>0.77692787096796834</v>
      </c>
      <c r="U1576" s="104">
        <f t="shared" si="407"/>
        <v>1799.8163321549189</v>
      </c>
      <c r="V1576" s="87" cm="1">
        <f t="array" ref="V1576">VLOOKUP($E1576,$AI$118:$AW$122,COLUMN($AW:$AW)-COLUMN($AH:$AH),FALSE)</f>
        <v>0</v>
      </c>
      <c r="W1576" s="87" t="str">
        <f t="shared" si="411"/>
        <v>Domestic</v>
      </c>
      <c r="X1576" s="87" t="str">
        <f t="shared" si="412"/>
        <v>Non-local</v>
      </c>
      <c r="Y1576" s="104"/>
      <c r="Z1576" s="87" t="str">
        <f t="shared" si="408"/>
        <v>USA</v>
      </c>
      <c r="AA1576" s="87" t="str">
        <f t="shared" si="409"/>
        <v>USA</v>
      </c>
      <c r="AB1576" s="82" cm="1">
        <f t="array" ref="AB1576">VLOOKUP(B1576,'GDP per Capita'!$T$2:$V$4235,COLUMN('GDP per Capita'!$V:$V)-COLUMN('GDP per Capita'!$S:$S),FALSE)</f>
        <v>63809.64</v>
      </c>
      <c r="AC1576" s="82">
        <f t="shared" si="413"/>
        <v>63809.64</v>
      </c>
      <c r="AD1576" s="82">
        <f t="shared" si="414"/>
        <v>63809.64</v>
      </c>
      <c r="AE1576" s="88">
        <f t="shared" si="410"/>
        <v>2.8206025486978439E-2</v>
      </c>
    </row>
    <row r="1577" spans="1:31">
      <c r="A1577" s="77" t="s">
        <v>1210</v>
      </c>
      <c r="B1577" s="77">
        <v>1576</v>
      </c>
      <c r="C1577" s="77" t="s">
        <v>29</v>
      </c>
      <c r="D1577" s="77" t="s">
        <v>29</v>
      </c>
      <c r="E1577" s="77">
        <v>2019</v>
      </c>
      <c r="F1577" s="77">
        <v>32.759947499999903</v>
      </c>
      <c r="G1577" s="77">
        <v>-97.793576700000003</v>
      </c>
      <c r="H1577" s="77">
        <v>0</v>
      </c>
      <c r="I1577" s="77" t="s">
        <v>1479</v>
      </c>
      <c r="J1577" s="77">
        <v>38.626803899999999</v>
      </c>
      <c r="K1577" s="77">
        <v>-90.199409700000004</v>
      </c>
      <c r="L1577" s="77">
        <v>1891.6984454072899</v>
      </c>
      <c r="M1577" s="77">
        <v>0.41142059727213298</v>
      </c>
      <c r="N1577" s="77">
        <v>0</v>
      </c>
      <c r="O1577" s="77">
        <v>363.20610151820102</v>
      </c>
      <c r="P1577" s="87" cm="1">
        <f t="array" ref="P1577">IF($X1577="Non-local",VLOOKUP($E1577,$AI$64:$AW$68,COLUMN($AW:$AW)-COLUMN($AH:$AH),FALSE),IF($X1577="Unknown",VLOOKUP($E1577,$AI$71:$AW$75,COLUMN($AW:$AW)-COLUMN($AH:$AH),FALSE),0))</f>
        <v>244</v>
      </c>
      <c r="Q1577" s="87" cm="1">
        <f t="array" ref="Q1577">IF($X1577="Non-local",VLOOKUP($E1577,$AI$40:$AW$44,COLUMN($AW:$AW)-COLUMN($AH:$AH),FALSE),IF($X1577="Unknown",VLOOKUP($E1577,$AI$47:$AW$51,COLUMN($AW:$AW)-COLUMN($AH:$AH),FALSE),0))</f>
        <v>485.37900000000008</v>
      </c>
      <c r="R1577" s="87" cm="1">
        <f t="array" ref="R1577">IF($X1577="Non-local",VLOOKUP($E1577,$AI$88:$AW$92,COLUMN($AW:$AW)-COLUMN($AH:$AH),FALSE),IF($X1577="Unknown",VLOOKUP($E1577,$AI$95:$AW$99,COLUMN($AW:$AW)-COLUMN($AH:$AH),FALSE),0))</f>
        <v>0.16197839056517743</v>
      </c>
      <c r="S1577" s="87" cm="1">
        <f t="array" ref="S1577">VLOOKUP($E1577,$AI$111:$AW$115,COLUMN($AW:$AW)-COLUMN($AH:$AH),FALSE)</f>
        <v>431.69321999999994</v>
      </c>
      <c r="T1577" s="104">
        <f t="shared" si="406"/>
        <v>0.57339898783731047</v>
      </c>
      <c r="U1577" s="104">
        <f t="shared" si="407"/>
        <v>1524.278321518201</v>
      </c>
      <c r="V1577" s="87" cm="1">
        <f t="array" ref="V1577">VLOOKUP($E1577,$AI$118:$AW$122,COLUMN($AW:$AW)-COLUMN($AH:$AH),FALSE)</f>
        <v>0</v>
      </c>
      <c r="W1577" s="87" t="str">
        <f t="shared" si="411"/>
        <v>Domestic</v>
      </c>
      <c r="X1577" s="87" t="str">
        <f t="shared" si="412"/>
        <v>Non-local</v>
      </c>
      <c r="Y1577" s="104"/>
      <c r="Z1577" s="87" t="str">
        <f t="shared" si="408"/>
        <v>USA</v>
      </c>
      <c r="AA1577" s="87" t="str">
        <f t="shared" si="409"/>
        <v>USA</v>
      </c>
      <c r="AB1577" s="82" cm="1">
        <f t="array" ref="AB1577">VLOOKUP(B1577,'GDP per Capita'!$T$2:$V$4235,COLUMN('GDP per Capita'!$V:$V)-COLUMN('GDP per Capita'!$S:$S),FALSE)</f>
        <v>63809.64</v>
      </c>
      <c r="AC1577" s="82">
        <f t="shared" si="413"/>
        <v>63809.64</v>
      </c>
      <c r="AD1577" s="82">
        <f t="shared" si="414"/>
        <v>63809.64</v>
      </c>
      <c r="AE1577" s="88">
        <f t="shared" si="410"/>
        <v>2.3887900347317442E-2</v>
      </c>
    </row>
    <row r="1578" spans="1:31">
      <c r="A1578" s="77" t="s">
        <v>927</v>
      </c>
      <c r="B1578" s="77">
        <v>1577</v>
      </c>
      <c r="C1578" s="77" t="s">
        <v>29</v>
      </c>
      <c r="D1578" s="77" t="s">
        <v>29</v>
      </c>
      <c r="E1578" s="77">
        <v>2019</v>
      </c>
      <c r="F1578" s="77">
        <v>34.147645199999999</v>
      </c>
      <c r="G1578" s="77">
        <v>-118.1444779</v>
      </c>
      <c r="H1578" s="77">
        <v>0</v>
      </c>
      <c r="I1578" s="77" t="s">
        <v>1479</v>
      </c>
      <c r="J1578" s="77">
        <v>38.626803899999999</v>
      </c>
      <c r="K1578" s="77">
        <v>-90.199409700000004</v>
      </c>
      <c r="L1578" s="77">
        <v>5080.5366320059702</v>
      </c>
      <c r="M1578" s="77">
        <v>0.88749291072145697</v>
      </c>
      <c r="N1578" s="77">
        <v>0</v>
      </c>
      <c r="O1578" s="77">
        <v>609.664395840716</v>
      </c>
      <c r="P1578" s="87" cm="1">
        <f t="array" ref="P1578">IF($X1578="Non-local",VLOOKUP($E1578,$AI$64:$AW$68,COLUMN($AW:$AW)-COLUMN($AH:$AH),FALSE),IF($X1578="Unknown",VLOOKUP($E1578,$AI$71:$AW$75,COLUMN($AW:$AW)-COLUMN($AH:$AH),FALSE),0))</f>
        <v>244</v>
      </c>
      <c r="Q1578" s="87" cm="1">
        <f t="array" ref="Q1578">IF($X1578="Non-local",VLOOKUP($E1578,$AI$40:$AW$44,COLUMN($AW:$AW)-COLUMN($AH:$AH),FALSE),IF($X1578="Unknown",VLOOKUP($E1578,$AI$47:$AW$51,COLUMN($AW:$AW)-COLUMN($AH:$AH),FALSE),0))</f>
        <v>485.37900000000008</v>
      </c>
      <c r="R1578" s="87" cm="1">
        <f t="array" ref="R1578">IF($X1578="Non-local",VLOOKUP($E1578,$AI$88:$AW$92,COLUMN($AW:$AW)-COLUMN($AH:$AH),FALSE),IF($X1578="Unknown",VLOOKUP($E1578,$AI$95:$AW$99,COLUMN($AW:$AW)-COLUMN($AH:$AH),FALSE),0))</f>
        <v>0.16197839056517743</v>
      </c>
      <c r="S1578" s="87" cm="1">
        <f t="array" ref="S1578">VLOOKUP($E1578,$AI$111:$AW$115,COLUMN($AW:$AW)-COLUMN($AH:$AH),FALSE)</f>
        <v>431.69321999999994</v>
      </c>
      <c r="T1578" s="104">
        <f t="shared" si="406"/>
        <v>1.0494713012866344</v>
      </c>
      <c r="U1578" s="104">
        <f t="shared" si="407"/>
        <v>1770.736615840716</v>
      </c>
      <c r="V1578" s="87" cm="1">
        <f t="array" ref="V1578">VLOOKUP($E1578,$AI$118:$AW$122,COLUMN($AW:$AW)-COLUMN($AH:$AH),FALSE)</f>
        <v>0</v>
      </c>
      <c r="W1578" s="87" t="str">
        <f t="shared" si="411"/>
        <v>Domestic</v>
      </c>
      <c r="X1578" s="87" t="str">
        <f t="shared" si="412"/>
        <v>Non-local</v>
      </c>
      <c r="Y1578" s="104"/>
      <c r="Z1578" s="87" t="str">
        <f t="shared" si="408"/>
        <v>USA</v>
      </c>
      <c r="AA1578" s="87" t="str">
        <f t="shared" si="409"/>
        <v>USA</v>
      </c>
      <c r="AB1578" s="82" cm="1">
        <f t="array" ref="AB1578">VLOOKUP(B1578,'GDP per Capita'!$T$2:$V$4235,COLUMN('GDP per Capita'!$V:$V)-COLUMN('GDP per Capita'!$S:$S),FALSE)</f>
        <v>63809.64</v>
      </c>
      <c r="AC1578" s="82">
        <f t="shared" si="413"/>
        <v>63809.64</v>
      </c>
      <c r="AD1578" s="82">
        <f t="shared" si="414"/>
        <v>63809.64</v>
      </c>
      <c r="AE1578" s="88">
        <f t="shared" si="410"/>
        <v>2.7750299419346609E-2</v>
      </c>
    </row>
    <row r="1579" spans="1:31">
      <c r="A1579" s="77" t="s">
        <v>884</v>
      </c>
      <c r="B1579" s="77">
        <v>1578</v>
      </c>
      <c r="C1579" s="77" t="s">
        <v>29</v>
      </c>
      <c r="D1579" s="77" t="s">
        <v>29</v>
      </c>
      <c r="E1579" s="77">
        <v>2019</v>
      </c>
      <c r="F1579" s="77">
        <v>38.894985499999997</v>
      </c>
      <c r="G1579" s="77">
        <v>-77.036570799999893</v>
      </c>
      <c r="H1579" s="77">
        <v>0</v>
      </c>
      <c r="I1579" s="77" t="s">
        <v>1479</v>
      </c>
      <c r="J1579" s="77">
        <v>38.626803899999999</v>
      </c>
      <c r="K1579" s="77">
        <v>-90.199409700000004</v>
      </c>
      <c r="L1579" s="77">
        <v>2281.3966937476498</v>
      </c>
      <c r="M1579" s="77">
        <v>0.46287821493947501</v>
      </c>
      <c r="N1579" s="77">
        <v>0</v>
      </c>
      <c r="O1579" s="77">
        <v>438.02816519954899</v>
      </c>
      <c r="P1579" s="87" cm="1">
        <f t="array" ref="P1579">IF($X1579="Non-local",VLOOKUP($E1579,$AI$64:$AW$68,COLUMN($AW:$AW)-COLUMN($AH:$AH),FALSE),IF($X1579="Unknown",VLOOKUP($E1579,$AI$71:$AW$75,COLUMN($AW:$AW)-COLUMN($AH:$AH),FALSE),0))</f>
        <v>244</v>
      </c>
      <c r="Q1579" s="87" cm="1">
        <f t="array" ref="Q1579">IF($X1579="Non-local",VLOOKUP($E1579,$AI$40:$AW$44,COLUMN($AW:$AW)-COLUMN($AH:$AH),FALSE),IF($X1579="Unknown",VLOOKUP($E1579,$AI$47:$AW$51,COLUMN($AW:$AW)-COLUMN($AH:$AH),FALSE),0))</f>
        <v>485.37900000000008</v>
      </c>
      <c r="R1579" s="87" cm="1">
        <f t="array" ref="R1579">IF($X1579="Non-local",VLOOKUP($E1579,$AI$88:$AW$92,COLUMN($AW:$AW)-COLUMN($AH:$AH),FALSE),IF($X1579="Unknown",VLOOKUP($E1579,$AI$95:$AW$99,COLUMN($AW:$AW)-COLUMN($AH:$AH),FALSE),0))</f>
        <v>0.16197839056517743</v>
      </c>
      <c r="S1579" s="87" cm="1">
        <f t="array" ref="S1579">VLOOKUP($E1579,$AI$111:$AW$115,COLUMN($AW:$AW)-COLUMN($AH:$AH),FALSE)</f>
        <v>431.69321999999994</v>
      </c>
      <c r="T1579" s="104">
        <f t="shared" si="406"/>
        <v>0.6248566055046525</v>
      </c>
      <c r="U1579" s="104">
        <f t="shared" si="407"/>
        <v>1599.100385199549</v>
      </c>
      <c r="V1579" s="87" cm="1">
        <f t="array" ref="V1579">VLOOKUP($E1579,$AI$118:$AW$122,COLUMN($AW:$AW)-COLUMN($AH:$AH),FALSE)</f>
        <v>0</v>
      </c>
      <c r="W1579" s="87" t="str">
        <f t="shared" si="411"/>
        <v>Domestic</v>
      </c>
      <c r="X1579" s="87" t="str">
        <f t="shared" si="412"/>
        <v>Non-local</v>
      </c>
      <c r="Y1579" s="104"/>
      <c r="Z1579" s="87" t="str">
        <f t="shared" si="408"/>
        <v>USA</v>
      </c>
      <c r="AA1579" s="87" t="str">
        <f t="shared" si="409"/>
        <v>USA</v>
      </c>
      <c r="AB1579" s="82" cm="1">
        <f t="array" ref="AB1579">VLOOKUP(B1579,'GDP per Capita'!$T$2:$V$4235,COLUMN('GDP per Capita'!$V:$V)-COLUMN('GDP per Capita'!$S:$S),FALSE)</f>
        <v>63809.64</v>
      </c>
      <c r="AC1579" s="82">
        <f t="shared" si="413"/>
        <v>63809.64</v>
      </c>
      <c r="AD1579" s="82">
        <f t="shared" si="414"/>
        <v>63809.64</v>
      </c>
      <c r="AE1579" s="88">
        <f t="shared" si="410"/>
        <v>2.5060482792248148E-2</v>
      </c>
    </row>
    <row r="1580" spans="1:31">
      <c r="A1580" s="77" t="s">
        <v>959</v>
      </c>
      <c r="B1580" s="77">
        <v>1579</v>
      </c>
      <c r="C1580" s="77" t="s">
        <v>29</v>
      </c>
      <c r="D1580" s="77" t="s">
        <v>29</v>
      </c>
      <c r="E1580" s="77">
        <v>2019</v>
      </c>
      <c r="F1580" s="77">
        <v>34.057285799999903</v>
      </c>
      <c r="G1580" s="77">
        <v>-106.8930799</v>
      </c>
      <c r="H1580" s="77">
        <v>0</v>
      </c>
      <c r="I1580" s="77" t="s">
        <v>1479</v>
      </c>
      <c r="J1580" s="77">
        <v>38.626803899999999</v>
      </c>
      <c r="K1580" s="77">
        <v>-90.199409700000004</v>
      </c>
      <c r="L1580" s="77">
        <v>3152.8448114036401</v>
      </c>
      <c r="M1580" s="77">
        <v>0.58725750773277596</v>
      </c>
      <c r="N1580" s="77">
        <v>0</v>
      </c>
      <c r="O1580" s="77">
        <v>605.34620378949899</v>
      </c>
      <c r="P1580" s="87" cm="1">
        <f t="array" ref="P1580">IF($X1580="Non-local",VLOOKUP($E1580,$AI$64:$AW$68,COLUMN($AW:$AW)-COLUMN($AH:$AH),FALSE),IF($X1580="Unknown",VLOOKUP($E1580,$AI$71:$AW$75,COLUMN($AW:$AW)-COLUMN($AH:$AH),FALSE),0))</f>
        <v>244</v>
      </c>
      <c r="Q1580" s="87" cm="1">
        <f t="array" ref="Q1580">IF($X1580="Non-local",VLOOKUP($E1580,$AI$40:$AW$44,COLUMN($AW:$AW)-COLUMN($AH:$AH),FALSE),IF($X1580="Unknown",VLOOKUP($E1580,$AI$47:$AW$51,COLUMN($AW:$AW)-COLUMN($AH:$AH),FALSE),0))</f>
        <v>485.37900000000008</v>
      </c>
      <c r="R1580" s="87" cm="1">
        <f t="array" ref="R1580">IF($X1580="Non-local",VLOOKUP($E1580,$AI$88:$AW$92,COLUMN($AW:$AW)-COLUMN($AH:$AH),FALSE),IF($X1580="Unknown",VLOOKUP($E1580,$AI$95:$AW$99,COLUMN($AW:$AW)-COLUMN($AH:$AH),FALSE),0))</f>
        <v>0.16197839056517743</v>
      </c>
      <c r="S1580" s="87" cm="1">
        <f t="array" ref="S1580">VLOOKUP($E1580,$AI$111:$AW$115,COLUMN($AW:$AW)-COLUMN($AH:$AH),FALSE)</f>
        <v>431.69321999999994</v>
      </c>
      <c r="T1580" s="104">
        <f t="shared" si="406"/>
        <v>0.74923589829795345</v>
      </c>
      <c r="U1580" s="104">
        <f t="shared" si="407"/>
        <v>1766.418423789499</v>
      </c>
      <c r="V1580" s="87" cm="1">
        <f t="array" ref="V1580">VLOOKUP($E1580,$AI$118:$AW$122,COLUMN($AW:$AW)-COLUMN($AH:$AH),FALSE)</f>
        <v>0</v>
      </c>
      <c r="W1580" s="87" t="str">
        <f t="shared" si="411"/>
        <v>Domestic</v>
      </c>
      <c r="X1580" s="87" t="str">
        <f t="shared" si="412"/>
        <v>Non-local</v>
      </c>
      <c r="Y1580" s="104"/>
      <c r="Z1580" s="87" t="str">
        <f t="shared" si="408"/>
        <v>USA</v>
      </c>
      <c r="AA1580" s="87" t="str">
        <f t="shared" si="409"/>
        <v>USA</v>
      </c>
      <c r="AB1580" s="82" cm="1">
        <f t="array" ref="AB1580">VLOOKUP(B1580,'GDP per Capita'!$T$2:$V$4235,COLUMN('GDP per Capita'!$V:$V)-COLUMN('GDP per Capita'!$S:$S),FALSE)</f>
        <v>63809.64</v>
      </c>
      <c r="AC1580" s="82">
        <f t="shared" si="413"/>
        <v>63809.64</v>
      </c>
      <c r="AD1580" s="82">
        <f t="shared" si="414"/>
        <v>63809.64</v>
      </c>
      <c r="AE1580" s="88">
        <f t="shared" si="410"/>
        <v>2.7682626383560525E-2</v>
      </c>
    </row>
    <row r="1581" spans="1:31">
      <c r="A1581" s="77" t="s">
        <v>1000</v>
      </c>
      <c r="B1581" s="77">
        <v>1580</v>
      </c>
      <c r="C1581" s="77" t="s">
        <v>29</v>
      </c>
      <c r="D1581" s="77" t="s">
        <v>29</v>
      </c>
      <c r="E1581" s="77">
        <v>2019</v>
      </c>
      <c r="F1581" s="77">
        <v>37.3893889</v>
      </c>
      <c r="G1581" s="77">
        <v>-122.0832101</v>
      </c>
      <c r="H1581" s="77">
        <v>0</v>
      </c>
      <c r="I1581" s="77" t="s">
        <v>1479</v>
      </c>
      <c r="J1581" s="77">
        <v>38.626803899999999</v>
      </c>
      <c r="K1581" s="77">
        <v>-90.199409700000004</v>
      </c>
      <c r="L1581" s="77">
        <v>5565.5594721909301</v>
      </c>
      <c r="M1581" s="77">
        <v>0.953111450530708</v>
      </c>
      <c r="N1581" s="77">
        <v>0</v>
      </c>
      <c r="O1581" s="77">
        <v>667.86713666291098</v>
      </c>
      <c r="P1581" s="87" cm="1">
        <f t="array" ref="P1581">IF($X1581="Non-local",VLOOKUP($E1581,$AI$64:$AW$68,COLUMN($AW:$AW)-COLUMN($AH:$AH),FALSE),IF($X1581="Unknown",VLOOKUP($E1581,$AI$71:$AW$75,COLUMN($AW:$AW)-COLUMN($AH:$AH),FALSE),0))</f>
        <v>244</v>
      </c>
      <c r="Q1581" s="87" cm="1">
        <f t="array" ref="Q1581">IF($X1581="Non-local",VLOOKUP($E1581,$AI$40:$AW$44,COLUMN($AW:$AW)-COLUMN($AH:$AH),FALSE),IF($X1581="Unknown",VLOOKUP($E1581,$AI$47:$AW$51,COLUMN($AW:$AW)-COLUMN($AH:$AH),FALSE),0))</f>
        <v>485.37900000000008</v>
      </c>
      <c r="R1581" s="87" cm="1">
        <f t="array" ref="R1581">IF($X1581="Non-local",VLOOKUP($E1581,$AI$88:$AW$92,COLUMN($AW:$AW)-COLUMN($AH:$AH),FALSE),IF($X1581="Unknown",VLOOKUP($E1581,$AI$95:$AW$99,COLUMN($AW:$AW)-COLUMN($AH:$AH),FALSE),0))</f>
        <v>0.16197839056517743</v>
      </c>
      <c r="S1581" s="87" cm="1">
        <f t="array" ref="S1581">VLOOKUP($E1581,$AI$111:$AW$115,COLUMN($AW:$AW)-COLUMN($AH:$AH),FALSE)</f>
        <v>431.69321999999994</v>
      </c>
      <c r="T1581" s="104">
        <f t="shared" si="406"/>
        <v>1.1150898410958854</v>
      </c>
      <c r="U1581" s="104">
        <f t="shared" si="407"/>
        <v>1828.939356662911</v>
      </c>
      <c r="V1581" s="87" cm="1">
        <f t="array" ref="V1581">VLOOKUP($E1581,$AI$118:$AW$122,COLUMN($AW:$AW)-COLUMN($AH:$AH),FALSE)</f>
        <v>0</v>
      </c>
      <c r="W1581" s="87" t="str">
        <f t="shared" si="411"/>
        <v>Domestic</v>
      </c>
      <c r="X1581" s="87" t="str">
        <f t="shared" si="412"/>
        <v>Non-local</v>
      </c>
      <c r="Y1581" s="104"/>
      <c r="Z1581" s="87" t="str">
        <f t="shared" si="408"/>
        <v>USA</v>
      </c>
      <c r="AA1581" s="87" t="str">
        <f t="shared" si="409"/>
        <v>USA</v>
      </c>
      <c r="AB1581" s="82" cm="1">
        <f t="array" ref="AB1581">VLOOKUP(B1581,'GDP per Capita'!$T$2:$V$4235,COLUMN('GDP per Capita'!$V:$V)-COLUMN('GDP per Capita'!$S:$S),FALSE)</f>
        <v>63809.64</v>
      </c>
      <c r="AC1581" s="82">
        <f t="shared" si="413"/>
        <v>63809.64</v>
      </c>
      <c r="AD1581" s="82">
        <f t="shared" si="414"/>
        <v>63809.64</v>
      </c>
      <c r="AE1581" s="88">
        <f t="shared" si="410"/>
        <v>2.8662430263874095E-2</v>
      </c>
    </row>
    <row r="1582" spans="1:31">
      <c r="A1582" s="77" t="s">
        <v>959</v>
      </c>
      <c r="B1582" s="77">
        <v>1581</v>
      </c>
      <c r="C1582" s="77" t="s">
        <v>29</v>
      </c>
      <c r="D1582" s="77" t="s">
        <v>29</v>
      </c>
      <c r="E1582" s="77">
        <v>2019</v>
      </c>
      <c r="F1582" s="77">
        <v>34.057285799999903</v>
      </c>
      <c r="G1582" s="77">
        <v>-106.8930799</v>
      </c>
      <c r="H1582" s="77">
        <v>0</v>
      </c>
      <c r="I1582" s="77" t="s">
        <v>1479</v>
      </c>
      <c r="J1582" s="77">
        <v>38.626803899999999</v>
      </c>
      <c r="K1582" s="77">
        <v>-90.199409700000004</v>
      </c>
      <c r="L1582" s="77">
        <v>3152.8448114036401</v>
      </c>
      <c r="M1582" s="77">
        <v>0.58725750773277596</v>
      </c>
      <c r="N1582" s="77">
        <v>0</v>
      </c>
      <c r="O1582" s="77">
        <v>605.34620378949899</v>
      </c>
      <c r="P1582" s="87" cm="1">
        <f t="array" ref="P1582">IF($X1582="Non-local",VLOOKUP($E1582,$AI$64:$AW$68,COLUMN($AW:$AW)-COLUMN($AH:$AH),FALSE),IF($X1582="Unknown",VLOOKUP($E1582,$AI$71:$AW$75,COLUMN($AW:$AW)-COLUMN($AH:$AH),FALSE),0))</f>
        <v>244</v>
      </c>
      <c r="Q1582" s="87" cm="1">
        <f t="array" ref="Q1582">IF($X1582="Non-local",VLOOKUP($E1582,$AI$40:$AW$44,COLUMN($AW:$AW)-COLUMN($AH:$AH),FALSE),IF($X1582="Unknown",VLOOKUP($E1582,$AI$47:$AW$51,COLUMN($AW:$AW)-COLUMN($AH:$AH),FALSE),0))</f>
        <v>485.37900000000008</v>
      </c>
      <c r="R1582" s="87" cm="1">
        <f t="array" ref="R1582">IF($X1582="Non-local",VLOOKUP($E1582,$AI$88:$AW$92,COLUMN($AW:$AW)-COLUMN($AH:$AH),FALSE),IF($X1582="Unknown",VLOOKUP($E1582,$AI$95:$AW$99,COLUMN($AW:$AW)-COLUMN($AH:$AH),FALSE),0))</f>
        <v>0.16197839056517743</v>
      </c>
      <c r="S1582" s="87" cm="1">
        <f t="array" ref="S1582">VLOOKUP($E1582,$AI$111:$AW$115,COLUMN($AW:$AW)-COLUMN($AH:$AH),FALSE)</f>
        <v>431.69321999999994</v>
      </c>
      <c r="T1582" s="104">
        <f t="shared" si="406"/>
        <v>0.74923589829795345</v>
      </c>
      <c r="U1582" s="104">
        <f t="shared" si="407"/>
        <v>1766.418423789499</v>
      </c>
      <c r="V1582" s="87" cm="1">
        <f t="array" ref="V1582">VLOOKUP($E1582,$AI$118:$AW$122,COLUMN($AW:$AW)-COLUMN($AH:$AH),FALSE)</f>
        <v>0</v>
      </c>
      <c r="W1582" s="87" t="str">
        <f t="shared" si="411"/>
        <v>Domestic</v>
      </c>
      <c r="X1582" s="87" t="str">
        <f t="shared" si="412"/>
        <v>Non-local</v>
      </c>
      <c r="Y1582" s="104"/>
      <c r="Z1582" s="87" t="str">
        <f t="shared" si="408"/>
        <v>USA</v>
      </c>
      <c r="AA1582" s="87" t="str">
        <f t="shared" si="409"/>
        <v>USA</v>
      </c>
      <c r="AB1582" s="82" cm="1">
        <f t="array" ref="AB1582">VLOOKUP(B1582,'GDP per Capita'!$T$2:$V$4235,COLUMN('GDP per Capita'!$V:$V)-COLUMN('GDP per Capita'!$S:$S),FALSE)</f>
        <v>63809.64</v>
      </c>
      <c r="AC1582" s="82">
        <f t="shared" si="413"/>
        <v>63809.64</v>
      </c>
      <c r="AD1582" s="82">
        <f t="shared" si="414"/>
        <v>63809.64</v>
      </c>
      <c r="AE1582" s="88">
        <f t="shared" si="410"/>
        <v>2.7682626383560525E-2</v>
      </c>
    </row>
    <row r="1583" spans="1:31">
      <c r="A1583" s="77" t="s">
        <v>1409</v>
      </c>
      <c r="B1583" s="77">
        <v>1582</v>
      </c>
      <c r="C1583" s="77" t="s">
        <v>29</v>
      </c>
      <c r="D1583" s="77" t="s">
        <v>29</v>
      </c>
      <c r="E1583" s="77">
        <v>2019</v>
      </c>
      <c r="F1583" s="77">
        <v>40.006495799999897</v>
      </c>
      <c r="G1583" s="77">
        <v>-75.703274199999996</v>
      </c>
      <c r="H1583" s="77">
        <v>0</v>
      </c>
      <c r="I1583" s="77" t="s">
        <v>1479</v>
      </c>
      <c r="J1583" s="77">
        <v>38.626803899999999</v>
      </c>
      <c r="K1583" s="77">
        <v>-90.199409700000004</v>
      </c>
      <c r="L1583" s="77">
        <v>2510.0732840458099</v>
      </c>
      <c r="M1583" s="77">
        <v>0.49307376393962699</v>
      </c>
      <c r="N1583" s="77">
        <v>0</v>
      </c>
      <c r="O1583" s="77">
        <v>481.93407053679601</v>
      </c>
      <c r="P1583" s="87" cm="1">
        <f t="array" ref="P1583">IF($X1583="Non-local",VLOOKUP($E1583,$AI$64:$AW$68,COLUMN($AW:$AW)-COLUMN($AH:$AH),FALSE),IF($X1583="Unknown",VLOOKUP($E1583,$AI$71:$AW$75,COLUMN($AW:$AW)-COLUMN($AH:$AH),FALSE),0))</f>
        <v>244</v>
      </c>
      <c r="Q1583" s="87" cm="1">
        <f t="array" ref="Q1583">IF($X1583="Non-local",VLOOKUP($E1583,$AI$40:$AW$44,COLUMN($AW:$AW)-COLUMN($AH:$AH),FALSE),IF($X1583="Unknown",VLOOKUP($E1583,$AI$47:$AW$51,COLUMN($AW:$AW)-COLUMN($AH:$AH),FALSE),0))</f>
        <v>485.37900000000008</v>
      </c>
      <c r="R1583" s="87" cm="1">
        <f t="array" ref="R1583">IF($X1583="Non-local",VLOOKUP($E1583,$AI$88:$AW$92,COLUMN($AW:$AW)-COLUMN($AH:$AH),FALSE),IF($X1583="Unknown",VLOOKUP($E1583,$AI$95:$AW$99,COLUMN($AW:$AW)-COLUMN($AH:$AH),FALSE),0))</f>
        <v>0.16197839056517743</v>
      </c>
      <c r="S1583" s="87" cm="1">
        <f t="array" ref="S1583">VLOOKUP($E1583,$AI$111:$AW$115,COLUMN($AW:$AW)-COLUMN($AH:$AH),FALSE)</f>
        <v>431.69321999999994</v>
      </c>
      <c r="T1583" s="104">
        <f t="shared" si="406"/>
        <v>0.65505215450480447</v>
      </c>
      <c r="U1583" s="104">
        <f t="shared" si="407"/>
        <v>1643.0062905367961</v>
      </c>
      <c r="V1583" s="87" cm="1">
        <f t="array" ref="V1583">VLOOKUP($E1583,$AI$118:$AW$122,COLUMN($AW:$AW)-COLUMN($AH:$AH),FALSE)</f>
        <v>0</v>
      </c>
      <c r="W1583" s="87" t="str">
        <f t="shared" si="411"/>
        <v>Domestic</v>
      </c>
      <c r="X1583" s="87" t="str">
        <f t="shared" si="412"/>
        <v>Non-local</v>
      </c>
      <c r="Y1583" s="104"/>
      <c r="Z1583" s="87" t="str">
        <f t="shared" si="408"/>
        <v>USA</v>
      </c>
      <c r="AA1583" s="87" t="str">
        <f t="shared" si="409"/>
        <v>USA</v>
      </c>
      <c r="AB1583" s="82" cm="1">
        <f t="array" ref="AB1583">VLOOKUP(B1583,'GDP per Capita'!$T$2:$V$4235,COLUMN('GDP per Capita'!$V:$V)-COLUMN('GDP per Capita'!$S:$S),FALSE)</f>
        <v>63809.64</v>
      </c>
      <c r="AC1583" s="82">
        <f t="shared" si="413"/>
        <v>63809.64</v>
      </c>
      <c r="AD1583" s="82">
        <f t="shared" si="414"/>
        <v>63809.64</v>
      </c>
      <c r="AE1583" s="88">
        <f t="shared" si="410"/>
        <v>2.5748559160289827E-2</v>
      </c>
    </row>
    <row r="1584" spans="1:31">
      <c r="A1584" s="77" t="s">
        <v>1143</v>
      </c>
      <c r="B1584" s="77">
        <v>1583</v>
      </c>
      <c r="C1584" s="77" t="s">
        <v>29</v>
      </c>
      <c r="D1584" s="77" t="s">
        <v>29</v>
      </c>
      <c r="E1584" s="77">
        <v>2019</v>
      </c>
      <c r="F1584" s="77">
        <v>38.984826499999997</v>
      </c>
      <c r="G1584" s="77">
        <v>-77.094645900000003</v>
      </c>
      <c r="H1584" s="77">
        <v>0</v>
      </c>
      <c r="I1584" s="77" t="s">
        <v>1479</v>
      </c>
      <c r="J1584" s="77">
        <v>38.626803899999999</v>
      </c>
      <c r="K1584" s="77">
        <v>-90.199409700000004</v>
      </c>
      <c r="L1584" s="77">
        <v>2270.5300410261302</v>
      </c>
      <c r="M1584" s="77">
        <v>0.46144333022175099</v>
      </c>
      <c r="N1584" s="77">
        <v>0</v>
      </c>
      <c r="O1584" s="77">
        <v>435.94176787701798</v>
      </c>
      <c r="P1584" s="87" cm="1">
        <f t="array" ref="P1584">IF($X1584="Non-local",VLOOKUP($E1584,$AI$64:$AW$68,COLUMN($AW:$AW)-COLUMN($AH:$AH),FALSE),IF($X1584="Unknown",VLOOKUP($E1584,$AI$71:$AW$75,COLUMN($AW:$AW)-COLUMN($AH:$AH),FALSE),0))</f>
        <v>244</v>
      </c>
      <c r="Q1584" s="87" cm="1">
        <f t="array" ref="Q1584">IF($X1584="Non-local",VLOOKUP($E1584,$AI$40:$AW$44,COLUMN($AW:$AW)-COLUMN($AH:$AH),FALSE),IF($X1584="Unknown",VLOOKUP($E1584,$AI$47:$AW$51,COLUMN($AW:$AW)-COLUMN($AH:$AH),FALSE),0))</f>
        <v>485.37900000000008</v>
      </c>
      <c r="R1584" s="87" cm="1">
        <f t="array" ref="R1584">IF($X1584="Non-local",VLOOKUP($E1584,$AI$88:$AW$92,COLUMN($AW:$AW)-COLUMN($AH:$AH),FALSE),IF($X1584="Unknown",VLOOKUP($E1584,$AI$95:$AW$99,COLUMN($AW:$AW)-COLUMN($AH:$AH),FALSE),0))</f>
        <v>0.16197839056517743</v>
      </c>
      <c r="S1584" s="87" cm="1">
        <f t="array" ref="S1584">VLOOKUP($E1584,$AI$111:$AW$115,COLUMN($AW:$AW)-COLUMN($AH:$AH),FALSE)</f>
        <v>431.69321999999994</v>
      </c>
      <c r="T1584" s="104">
        <f t="shared" si="406"/>
        <v>0.62342172078692837</v>
      </c>
      <c r="U1584" s="104">
        <f t="shared" si="407"/>
        <v>1597.0139878770181</v>
      </c>
      <c r="V1584" s="87" cm="1">
        <f t="array" ref="V1584">VLOOKUP($E1584,$AI$118:$AW$122,COLUMN($AW:$AW)-COLUMN($AH:$AH),FALSE)</f>
        <v>0</v>
      </c>
      <c r="W1584" s="87" t="str">
        <f t="shared" si="411"/>
        <v>Domestic</v>
      </c>
      <c r="X1584" s="87" t="str">
        <f t="shared" si="412"/>
        <v>Non-local</v>
      </c>
      <c r="Y1584" s="104"/>
      <c r="Z1584" s="87" t="str">
        <f t="shared" si="408"/>
        <v>USA</v>
      </c>
      <c r="AA1584" s="87" t="str">
        <f t="shared" si="409"/>
        <v>USA</v>
      </c>
      <c r="AB1584" s="82" cm="1">
        <f t="array" ref="AB1584">VLOOKUP(B1584,'GDP per Capita'!$T$2:$V$4235,COLUMN('GDP per Capita'!$V:$V)-COLUMN('GDP per Capita'!$S:$S),FALSE)</f>
        <v>63809.64</v>
      </c>
      <c r="AC1584" s="82">
        <f t="shared" si="413"/>
        <v>63809.64</v>
      </c>
      <c r="AD1584" s="82">
        <f t="shared" si="414"/>
        <v>63809.64</v>
      </c>
      <c r="AE1584" s="88">
        <f t="shared" si="410"/>
        <v>2.5027785580313853E-2</v>
      </c>
    </row>
    <row r="1585" spans="1:31">
      <c r="A1585" s="77" t="s">
        <v>920</v>
      </c>
      <c r="B1585" s="77">
        <v>1584</v>
      </c>
      <c r="C1585" s="77" t="s">
        <v>29</v>
      </c>
      <c r="D1585" s="77" t="s">
        <v>29</v>
      </c>
      <c r="E1585" s="77">
        <v>2019</v>
      </c>
      <c r="F1585" s="77">
        <v>32.222876499999998</v>
      </c>
      <c r="G1585" s="77">
        <v>-110.9748477</v>
      </c>
      <c r="H1585" s="77">
        <v>0</v>
      </c>
      <c r="I1585" s="77" t="s">
        <v>1479</v>
      </c>
      <c r="J1585" s="77">
        <v>38.626803899999999</v>
      </c>
      <c r="K1585" s="77">
        <v>-90.199409700000004</v>
      </c>
      <c r="L1585" s="77">
        <v>4014.12716667114</v>
      </c>
      <c r="M1585" s="77">
        <v>0.72437138261969503</v>
      </c>
      <c r="N1585" s="77">
        <v>0</v>
      </c>
      <c r="O1585" s="77">
        <v>481.69526000053702</v>
      </c>
      <c r="P1585" s="87" cm="1">
        <f t="array" ref="P1585">IF($X1585="Non-local",VLOOKUP($E1585,$AI$64:$AW$68,COLUMN($AW:$AW)-COLUMN($AH:$AH),FALSE),IF($X1585="Unknown",VLOOKUP($E1585,$AI$71:$AW$75,COLUMN($AW:$AW)-COLUMN($AH:$AH),FALSE),0))</f>
        <v>244</v>
      </c>
      <c r="Q1585" s="87" cm="1">
        <f t="array" ref="Q1585">IF($X1585="Non-local",VLOOKUP($E1585,$AI$40:$AW$44,COLUMN($AW:$AW)-COLUMN($AH:$AH),FALSE),IF($X1585="Unknown",VLOOKUP($E1585,$AI$47:$AW$51,COLUMN($AW:$AW)-COLUMN($AH:$AH),FALSE),0))</f>
        <v>485.37900000000008</v>
      </c>
      <c r="R1585" s="87" cm="1">
        <f t="array" ref="R1585">IF($X1585="Non-local",VLOOKUP($E1585,$AI$88:$AW$92,COLUMN($AW:$AW)-COLUMN($AH:$AH),FALSE),IF($X1585="Unknown",VLOOKUP($E1585,$AI$95:$AW$99,COLUMN($AW:$AW)-COLUMN($AH:$AH),FALSE),0))</f>
        <v>0.16197839056517743</v>
      </c>
      <c r="S1585" s="87" cm="1">
        <f t="array" ref="S1585">VLOOKUP($E1585,$AI$111:$AW$115,COLUMN($AW:$AW)-COLUMN($AH:$AH),FALSE)</f>
        <v>431.69321999999994</v>
      </c>
      <c r="T1585" s="104">
        <f t="shared" si="406"/>
        <v>0.8863497731848724</v>
      </c>
      <c r="U1585" s="104">
        <f t="shared" si="407"/>
        <v>1642.767480000537</v>
      </c>
      <c r="V1585" s="87" cm="1">
        <f t="array" ref="V1585">VLOOKUP($E1585,$AI$118:$AW$122,COLUMN($AW:$AW)-COLUMN($AH:$AH),FALSE)</f>
        <v>0</v>
      </c>
      <c r="W1585" s="87" t="str">
        <f t="shared" si="411"/>
        <v>Domestic</v>
      </c>
      <c r="X1585" s="87" t="str">
        <f t="shared" si="412"/>
        <v>Non-local</v>
      </c>
      <c r="Y1585" s="104"/>
      <c r="Z1585" s="87" t="str">
        <f t="shared" si="408"/>
        <v>USA</v>
      </c>
      <c r="AA1585" s="87" t="str">
        <f t="shared" si="409"/>
        <v>USA</v>
      </c>
      <c r="AB1585" s="82" cm="1">
        <f t="array" ref="AB1585">VLOOKUP(B1585,'GDP per Capita'!$T$2:$V$4235,COLUMN('GDP per Capita'!$V:$V)-COLUMN('GDP per Capita'!$S:$S),FALSE)</f>
        <v>63809.64</v>
      </c>
      <c r="AC1585" s="82">
        <f t="shared" si="413"/>
        <v>63809.64</v>
      </c>
      <c r="AD1585" s="82">
        <f t="shared" si="414"/>
        <v>63809.64</v>
      </c>
      <c r="AE1585" s="88">
        <f t="shared" si="410"/>
        <v>2.5744816613924432E-2</v>
      </c>
    </row>
    <row r="1586" spans="1:31">
      <c r="A1586" s="77" t="s">
        <v>1227</v>
      </c>
      <c r="B1586" s="77">
        <v>1585</v>
      </c>
      <c r="C1586" s="77" t="s">
        <v>29</v>
      </c>
      <c r="D1586" s="77" t="s">
        <v>29</v>
      </c>
      <c r="E1586" s="77">
        <v>2019</v>
      </c>
      <c r="F1586" s="77">
        <v>38.971938399999999</v>
      </c>
      <c r="G1586" s="77">
        <v>-95.235949599999998</v>
      </c>
      <c r="H1586" s="77">
        <v>0</v>
      </c>
      <c r="I1586" s="77" t="s">
        <v>1479</v>
      </c>
      <c r="J1586" s="77">
        <v>38.626803899999999</v>
      </c>
      <c r="K1586" s="77">
        <v>-90.199409700000004</v>
      </c>
      <c r="L1586" s="77">
        <v>876.18029286056105</v>
      </c>
      <c r="M1586" s="77">
        <v>0.27732673092671201</v>
      </c>
      <c r="N1586" s="77">
        <v>0</v>
      </c>
      <c r="O1586" s="77">
        <v>168.22661622922701</v>
      </c>
      <c r="P1586" s="87" cm="1">
        <f t="array" ref="P1586">IF($X1586="Non-local",VLOOKUP($E1586,$AI$64:$AW$68,COLUMN($AW:$AW)-COLUMN($AH:$AH),FALSE),IF($X1586="Unknown",VLOOKUP($E1586,$AI$71:$AW$75,COLUMN($AW:$AW)-COLUMN($AH:$AH),FALSE),0))</f>
        <v>244</v>
      </c>
      <c r="Q1586" s="87" cm="1">
        <f t="array" ref="Q1586">IF($X1586="Non-local",VLOOKUP($E1586,$AI$40:$AW$44,COLUMN($AW:$AW)-COLUMN($AH:$AH),FALSE),IF($X1586="Unknown",VLOOKUP($E1586,$AI$47:$AW$51,COLUMN($AW:$AW)-COLUMN($AH:$AH),FALSE),0))</f>
        <v>485.37900000000008</v>
      </c>
      <c r="R1586" s="87" cm="1">
        <f t="array" ref="R1586">IF($X1586="Non-local",VLOOKUP($E1586,$AI$88:$AW$92,COLUMN($AW:$AW)-COLUMN($AH:$AH),FALSE),IF($X1586="Unknown",VLOOKUP($E1586,$AI$95:$AW$99,COLUMN($AW:$AW)-COLUMN($AH:$AH),FALSE),0))</f>
        <v>0.16197839056517743</v>
      </c>
      <c r="S1586" s="87" cm="1">
        <f t="array" ref="S1586">VLOOKUP($E1586,$AI$111:$AW$115,COLUMN($AW:$AW)-COLUMN($AH:$AH),FALSE)</f>
        <v>431.69321999999994</v>
      </c>
      <c r="T1586" s="104">
        <f t="shared" si="406"/>
        <v>0.43930512149188944</v>
      </c>
      <c r="U1586" s="104">
        <f t="shared" si="407"/>
        <v>1329.2988362292269</v>
      </c>
      <c r="V1586" s="87" cm="1">
        <f t="array" ref="V1586">VLOOKUP($E1586,$AI$118:$AW$122,COLUMN($AW:$AW)-COLUMN($AH:$AH),FALSE)</f>
        <v>0</v>
      </c>
      <c r="W1586" s="87" t="str">
        <f t="shared" si="411"/>
        <v>Domestic</v>
      </c>
      <c r="X1586" s="87" t="str">
        <f t="shared" si="412"/>
        <v>Non-local</v>
      </c>
      <c r="Y1586" s="104"/>
      <c r="Z1586" s="87" t="str">
        <f t="shared" si="408"/>
        <v>USA</v>
      </c>
      <c r="AA1586" s="87" t="str">
        <f t="shared" si="409"/>
        <v>USA</v>
      </c>
      <c r="AB1586" s="82" cm="1">
        <f t="array" ref="AB1586">VLOOKUP(B1586,'GDP per Capita'!$T$2:$V$4235,COLUMN('GDP per Capita'!$V:$V)-COLUMN('GDP per Capita'!$S:$S),FALSE)</f>
        <v>63809.64</v>
      </c>
      <c r="AC1586" s="82">
        <f t="shared" si="413"/>
        <v>63809.64</v>
      </c>
      <c r="AD1586" s="82">
        <f t="shared" si="414"/>
        <v>63809.64</v>
      </c>
      <c r="AE1586" s="88">
        <f t="shared" si="410"/>
        <v>2.083225726127317E-2</v>
      </c>
    </row>
    <row r="1587" spans="1:31">
      <c r="A1587" s="77" t="s">
        <v>891</v>
      </c>
      <c r="B1587" s="77">
        <v>1586</v>
      </c>
      <c r="C1587" s="77" t="s">
        <v>29</v>
      </c>
      <c r="D1587" s="77" t="s">
        <v>29</v>
      </c>
      <c r="E1587" s="77">
        <v>2019</v>
      </c>
      <c r="F1587" s="77">
        <v>35.084103399999996</v>
      </c>
      <c r="G1587" s="77">
        <v>-106.6509851</v>
      </c>
      <c r="H1587" s="77">
        <v>0</v>
      </c>
      <c r="I1587" s="77" t="s">
        <v>1479</v>
      </c>
      <c r="J1587" s="77">
        <v>38.626803899999999</v>
      </c>
      <c r="K1587" s="77">
        <v>-90.199409700000004</v>
      </c>
      <c r="L1587" s="77">
        <v>3026.9290983081501</v>
      </c>
      <c r="M1587" s="77">
        <v>0.56721205895969695</v>
      </c>
      <c r="N1587" s="77">
        <v>0</v>
      </c>
      <c r="O1587" s="77">
        <v>581.17038687516595</v>
      </c>
      <c r="P1587" s="87" cm="1">
        <f t="array" ref="P1587">IF($X1587="Non-local",VLOOKUP($E1587,$AI$64:$AW$68,COLUMN($AW:$AW)-COLUMN($AH:$AH),FALSE),IF($X1587="Unknown",VLOOKUP($E1587,$AI$71:$AW$75,COLUMN($AW:$AW)-COLUMN($AH:$AH),FALSE),0))</f>
        <v>244</v>
      </c>
      <c r="Q1587" s="87" cm="1">
        <f t="array" ref="Q1587">IF($X1587="Non-local",VLOOKUP($E1587,$AI$40:$AW$44,COLUMN($AW:$AW)-COLUMN($AH:$AH),FALSE),IF($X1587="Unknown",VLOOKUP($E1587,$AI$47:$AW$51,COLUMN($AW:$AW)-COLUMN($AH:$AH),FALSE),0))</f>
        <v>485.37900000000008</v>
      </c>
      <c r="R1587" s="87" cm="1">
        <f t="array" ref="R1587">IF($X1587="Non-local",VLOOKUP($E1587,$AI$88:$AW$92,COLUMN($AW:$AW)-COLUMN($AH:$AH),FALSE),IF($X1587="Unknown",VLOOKUP($E1587,$AI$95:$AW$99,COLUMN($AW:$AW)-COLUMN($AH:$AH),FALSE),0))</f>
        <v>0.16197839056517743</v>
      </c>
      <c r="S1587" s="87" cm="1">
        <f t="array" ref="S1587">VLOOKUP($E1587,$AI$111:$AW$115,COLUMN($AW:$AW)-COLUMN($AH:$AH),FALSE)</f>
        <v>431.69321999999994</v>
      </c>
      <c r="T1587" s="104">
        <f t="shared" si="406"/>
        <v>0.72919044952487444</v>
      </c>
      <c r="U1587" s="104">
        <f t="shared" si="407"/>
        <v>1742.2426068751658</v>
      </c>
      <c r="V1587" s="87" cm="1">
        <f t="array" ref="V1587">VLOOKUP($E1587,$AI$118:$AW$122,COLUMN($AW:$AW)-COLUMN($AH:$AH),FALSE)</f>
        <v>0</v>
      </c>
      <c r="W1587" s="87" t="str">
        <f t="shared" si="411"/>
        <v>Domestic</v>
      </c>
      <c r="X1587" s="87" t="str">
        <f t="shared" si="412"/>
        <v>Non-local</v>
      </c>
      <c r="Y1587" s="104"/>
      <c r="Z1587" s="87" t="str">
        <f t="shared" si="408"/>
        <v>USA</v>
      </c>
      <c r="AA1587" s="87" t="str">
        <f t="shared" si="409"/>
        <v>USA</v>
      </c>
      <c r="AB1587" s="82" cm="1">
        <f t="array" ref="AB1587">VLOOKUP(B1587,'GDP per Capita'!$T$2:$V$4235,COLUMN('GDP per Capita'!$V:$V)-COLUMN('GDP per Capita'!$S:$S),FALSE)</f>
        <v>63809.64</v>
      </c>
      <c r="AC1587" s="82">
        <f t="shared" si="413"/>
        <v>63809.64</v>
      </c>
      <c r="AD1587" s="82">
        <f t="shared" si="414"/>
        <v>63809.64</v>
      </c>
      <c r="AE1587" s="88">
        <f t="shared" si="410"/>
        <v>2.7303752330763282E-2</v>
      </c>
    </row>
    <row r="1588" spans="1:31">
      <c r="A1588" s="77" t="s">
        <v>886</v>
      </c>
      <c r="B1588" s="77">
        <v>1587</v>
      </c>
      <c r="C1588" s="77" t="s">
        <v>29</v>
      </c>
      <c r="D1588" s="77" t="s">
        <v>29</v>
      </c>
      <c r="E1588" s="77">
        <v>2019</v>
      </c>
      <c r="F1588" s="77">
        <v>39.284749400000003</v>
      </c>
      <c r="G1588" s="77">
        <v>-76.620474639699793</v>
      </c>
      <c r="H1588" s="77">
        <v>0</v>
      </c>
      <c r="I1588" s="77" t="s">
        <v>1479</v>
      </c>
      <c r="J1588" s="77">
        <v>38.626803899999999</v>
      </c>
      <c r="K1588" s="77">
        <v>-90.199409700000004</v>
      </c>
      <c r="L1588" s="77">
        <v>2350.6492868402502</v>
      </c>
      <c r="M1588" s="77">
        <v>0.47202265803874</v>
      </c>
      <c r="N1588" s="77">
        <v>0</v>
      </c>
      <c r="O1588" s="77">
        <v>451.32466307332902</v>
      </c>
      <c r="P1588" s="87" cm="1">
        <f t="array" ref="P1588">IF($X1588="Non-local",VLOOKUP($E1588,$AI$64:$AW$68,COLUMN($AW:$AW)-COLUMN($AH:$AH),FALSE),IF($X1588="Unknown",VLOOKUP($E1588,$AI$71:$AW$75,COLUMN($AW:$AW)-COLUMN($AH:$AH),FALSE),0))</f>
        <v>244</v>
      </c>
      <c r="Q1588" s="87" cm="1">
        <f t="array" ref="Q1588">IF($X1588="Non-local",VLOOKUP($E1588,$AI$40:$AW$44,COLUMN($AW:$AW)-COLUMN($AH:$AH),FALSE),IF($X1588="Unknown",VLOOKUP($E1588,$AI$47:$AW$51,COLUMN($AW:$AW)-COLUMN($AH:$AH),FALSE),0))</f>
        <v>485.37900000000008</v>
      </c>
      <c r="R1588" s="87" cm="1">
        <f t="array" ref="R1588">IF($X1588="Non-local",VLOOKUP($E1588,$AI$88:$AW$92,COLUMN($AW:$AW)-COLUMN($AH:$AH),FALSE),IF($X1588="Unknown",VLOOKUP($E1588,$AI$95:$AW$99,COLUMN($AW:$AW)-COLUMN($AH:$AH),FALSE),0))</f>
        <v>0.16197839056517743</v>
      </c>
      <c r="S1588" s="87" cm="1">
        <f t="array" ref="S1588">VLOOKUP($E1588,$AI$111:$AW$115,COLUMN($AW:$AW)-COLUMN($AH:$AH),FALSE)</f>
        <v>431.69321999999994</v>
      </c>
      <c r="T1588" s="104">
        <f t="shared" si="406"/>
        <v>0.63400104860391737</v>
      </c>
      <c r="U1588" s="104">
        <f t="shared" si="407"/>
        <v>1612.396883073329</v>
      </c>
      <c r="V1588" s="87" cm="1">
        <f t="array" ref="V1588">VLOOKUP($E1588,$AI$118:$AW$122,COLUMN($AW:$AW)-COLUMN($AH:$AH),FALSE)</f>
        <v>0</v>
      </c>
      <c r="W1588" s="87" t="str">
        <f t="shared" si="411"/>
        <v>Domestic</v>
      </c>
      <c r="X1588" s="87" t="str">
        <f t="shared" si="412"/>
        <v>Non-local</v>
      </c>
      <c r="Y1588" s="104"/>
      <c r="Z1588" s="87" t="str">
        <f t="shared" si="408"/>
        <v>USA</v>
      </c>
      <c r="AA1588" s="87" t="str">
        <f t="shared" si="409"/>
        <v>USA</v>
      </c>
      <c r="AB1588" s="82" cm="1">
        <f t="array" ref="AB1588">VLOOKUP(B1588,'GDP per Capita'!$T$2:$V$4235,COLUMN('GDP per Capita'!$V:$V)-COLUMN('GDP per Capita'!$S:$S),FALSE)</f>
        <v>63809.64</v>
      </c>
      <c r="AC1588" s="82">
        <f t="shared" si="413"/>
        <v>63809.64</v>
      </c>
      <c r="AD1588" s="82">
        <f t="shared" si="414"/>
        <v>63809.64</v>
      </c>
      <c r="AE1588" s="88">
        <f t="shared" si="410"/>
        <v>2.5268860364567627E-2</v>
      </c>
    </row>
    <row r="1589" spans="1:31">
      <c r="A1589" s="77" t="s">
        <v>886</v>
      </c>
      <c r="B1589" s="77">
        <v>1588</v>
      </c>
      <c r="C1589" s="77" t="s">
        <v>29</v>
      </c>
      <c r="D1589" s="77" t="s">
        <v>29</v>
      </c>
      <c r="E1589" s="77">
        <v>2019</v>
      </c>
      <c r="F1589" s="77">
        <v>39.284749400000003</v>
      </c>
      <c r="G1589" s="77">
        <v>-76.620474639699793</v>
      </c>
      <c r="H1589" s="77">
        <v>0</v>
      </c>
      <c r="I1589" s="77" t="s">
        <v>1479</v>
      </c>
      <c r="J1589" s="77">
        <v>38.626803899999999</v>
      </c>
      <c r="K1589" s="77">
        <v>-90.199409700000004</v>
      </c>
      <c r="L1589" s="77">
        <v>2350.6492868402502</v>
      </c>
      <c r="M1589" s="77">
        <v>0.47202265803874</v>
      </c>
      <c r="N1589" s="77">
        <v>0</v>
      </c>
      <c r="O1589" s="77">
        <v>451.32466307332902</v>
      </c>
      <c r="P1589" s="87" cm="1">
        <f t="array" ref="P1589">IF($X1589="Non-local",VLOOKUP($E1589,$AI$64:$AW$68,COLUMN($AW:$AW)-COLUMN($AH:$AH),FALSE),IF($X1589="Unknown",VLOOKUP($E1589,$AI$71:$AW$75,COLUMN($AW:$AW)-COLUMN($AH:$AH),FALSE),0))</f>
        <v>244</v>
      </c>
      <c r="Q1589" s="87" cm="1">
        <f t="array" ref="Q1589">IF($X1589="Non-local",VLOOKUP($E1589,$AI$40:$AW$44,COLUMN($AW:$AW)-COLUMN($AH:$AH),FALSE),IF($X1589="Unknown",VLOOKUP($E1589,$AI$47:$AW$51,COLUMN($AW:$AW)-COLUMN($AH:$AH),FALSE),0))</f>
        <v>485.37900000000008</v>
      </c>
      <c r="R1589" s="87" cm="1">
        <f t="array" ref="R1589">IF($X1589="Non-local",VLOOKUP($E1589,$AI$88:$AW$92,COLUMN($AW:$AW)-COLUMN($AH:$AH),FALSE),IF($X1589="Unknown",VLOOKUP($E1589,$AI$95:$AW$99,COLUMN($AW:$AW)-COLUMN($AH:$AH),FALSE),0))</f>
        <v>0.16197839056517743</v>
      </c>
      <c r="S1589" s="87" cm="1">
        <f t="array" ref="S1589">VLOOKUP($E1589,$AI$111:$AW$115,COLUMN($AW:$AW)-COLUMN($AH:$AH),FALSE)</f>
        <v>431.69321999999994</v>
      </c>
      <c r="T1589" s="104">
        <f t="shared" si="406"/>
        <v>0.63400104860391737</v>
      </c>
      <c r="U1589" s="104">
        <f t="shared" si="407"/>
        <v>1612.396883073329</v>
      </c>
      <c r="V1589" s="87" cm="1">
        <f t="array" ref="V1589">VLOOKUP($E1589,$AI$118:$AW$122,COLUMN($AW:$AW)-COLUMN($AH:$AH),FALSE)</f>
        <v>0</v>
      </c>
      <c r="W1589" s="87" t="str">
        <f t="shared" si="411"/>
        <v>Domestic</v>
      </c>
      <c r="X1589" s="87" t="str">
        <f t="shared" si="412"/>
        <v>Non-local</v>
      </c>
      <c r="Y1589" s="104"/>
      <c r="Z1589" s="87" t="str">
        <f t="shared" si="408"/>
        <v>USA</v>
      </c>
      <c r="AA1589" s="87" t="str">
        <f t="shared" si="409"/>
        <v>USA</v>
      </c>
      <c r="AB1589" s="82" cm="1">
        <f t="array" ref="AB1589">VLOOKUP(B1589,'GDP per Capita'!$T$2:$V$4235,COLUMN('GDP per Capita'!$V:$V)-COLUMN('GDP per Capita'!$S:$S),FALSE)</f>
        <v>63809.64</v>
      </c>
      <c r="AC1589" s="82">
        <f t="shared" si="413"/>
        <v>63809.64</v>
      </c>
      <c r="AD1589" s="82">
        <f t="shared" si="414"/>
        <v>63809.64</v>
      </c>
      <c r="AE1589" s="88">
        <f t="shared" si="410"/>
        <v>2.5268860364567627E-2</v>
      </c>
    </row>
    <row r="1590" spans="1:31">
      <c r="A1590" s="77" t="s">
        <v>884</v>
      </c>
      <c r="B1590" s="77">
        <v>1589</v>
      </c>
      <c r="C1590" s="77" t="s">
        <v>29</v>
      </c>
      <c r="D1590" s="77" t="s">
        <v>29</v>
      </c>
      <c r="E1590" s="77">
        <v>2019</v>
      </c>
      <c r="F1590" s="77">
        <v>38.894985499999997</v>
      </c>
      <c r="G1590" s="77">
        <v>-77.036570799999893</v>
      </c>
      <c r="H1590" s="77">
        <v>0</v>
      </c>
      <c r="I1590" s="77" t="s">
        <v>1479</v>
      </c>
      <c r="J1590" s="77">
        <v>38.626803899999999</v>
      </c>
      <c r="K1590" s="77">
        <v>-90.199409700000004</v>
      </c>
      <c r="L1590" s="77">
        <v>2281.3966937476498</v>
      </c>
      <c r="M1590" s="77">
        <v>0.46287821493947501</v>
      </c>
      <c r="N1590" s="77">
        <v>0</v>
      </c>
      <c r="O1590" s="77">
        <v>438.02816519954899</v>
      </c>
      <c r="P1590" s="87" cm="1">
        <f t="array" ref="P1590">IF($X1590="Non-local",VLOOKUP($E1590,$AI$64:$AW$68,COLUMN($AW:$AW)-COLUMN($AH:$AH),FALSE),IF($X1590="Unknown",VLOOKUP($E1590,$AI$71:$AW$75,COLUMN($AW:$AW)-COLUMN($AH:$AH),FALSE),0))</f>
        <v>244</v>
      </c>
      <c r="Q1590" s="87" cm="1">
        <f t="array" ref="Q1590">IF($X1590="Non-local",VLOOKUP($E1590,$AI$40:$AW$44,COLUMN($AW:$AW)-COLUMN($AH:$AH),FALSE),IF($X1590="Unknown",VLOOKUP($E1590,$AI$47:$AW$51,COLUMN($AW:$AW)-COLUMN($AH:$AH),FALSE),0))</f>
        <v>485.37900000000008</v>
      </c>
      <c r="R1590" s="87" cm="1">
        <f t="array" ref="R1590">IF($X1590="Non-local",VLOOKUP($E1590,$AI$88:$AW$92,COLUMN($AW:$AW)-COLUMN($AH:$AH),FALSE),IF($X1590="Unknown",VLOOKUP($E1590,$AI$95:$AW$99,COLUMN($AW:$AW)-COLUMN($AH:$AH),FALSE),0))</f>
        <v>0.16197839056517743</v>
      </c>
      <c r="S1590" s="87" cm="1">
        <f t="array" ref="S1590">VLOOKUP($E1590,$AI$111:$AW$115,COLUMN($AW:$AW)-COLUMN($AH:$AH),FALSE)</f>
        <v>431.69321999999994</v>
      </c>
      <c r="T1590" s="104">
        <f t="shared" si="406"/>
        <v>0.6248566055046525</v>
      </c>
      <c r="U1590" s="104">
        <f t="shared" si="407"/>
        <v>1599.100385199549</v>
      </c>
      <c r="V1590" s="87" cm="1">
        <f t="array" ref="V1590">VLOOKUP($E1590,$AI$118:$AW$122,COLUMN($AW:$AW)-COLUMN($AH:$AH),FALSE)</f>
        <v>0</v>
      </c>
      <c r="W1590" s="87" t="str">
        <f t="shared" si="411"/>
        <v>Domestic</v>
      </c>
      <c r="X1590" s="87" t="str">
        <f t="shared" si="412"/>
        <v>Non-local</v>
      </c>
      <c r="Y1590" s="104"/>
      <c r="Z1590" s="87" t="str">
        <f t="shared" si="408"/>
        <v>USA</v>
      </c>
      <c r="AA1590" s="87" t="str">
        <f t="shared" si="409"/>
        <v>USA</v>
      </c>
      <c r="AB1590" s="82" cm="1">
        <f t="array" ref="AB1590">VLOOKUP(B1590,'GDP per Capita'!$T$2:$V$4235,COLUMN('GDP per Capita'!$V:$V)-COLUMN('GDP per Capita'!$S:$S),FALSE)</f>
        <v>63809.64</v>
      </c>
      <c r="AC1590" s="82">
        <f t="shared" si="413"/>
        <v>63809.64</v>
      </c>
      <c r="AD1590" s="82">
        <f t="shared" si="414"/>
        <v>63809.64</v>
      </c>
      <c r="AE1590" s="88">
        <f t="shared" si="410"/>
        <v>2.5060482792248148E-2</v>
      </c>
    </row>
    <row r="1591" spans="1:31">
      <c r="A1591" s="77" t="s">
        <v>34</v>
      </c>
      <c r="B1591" s="77">
        <v>1590</v>
      </c>
      <c r="C1591" s="77" t="s">
        <v>34</v>
      </c>
      <c r="D1591" s="77" t="s">
        <v>34</v>
      </c>
      <c r="E1591" s="77">
        <v>2019</v>
      </c>
      <c r="F1591" s="77">
        <v>0</v>
      </c>
      <c r="G1591" s="77">
        <v>0</v>
      </c>
      <c r="H1591" s="77">
        <v>0</v>
      </c>
      <c r="I1591" s="77" t="s">
        <v>1479</v>
      </c>
      <c r="J1591" s="77">
        <v>38.626803899999999</v>
      </c>
      <c r="K1591" s="77">
        <v>-90.199409700000004</v>
      </c>
      <c r="L1591" s="77">
        <v>3701.00063761927</v>
      </c>
      <c r="M1591" s="77">
        <v>0.67333559908097096</v>
      </c>
      <c r="N1591" s="77">
        <v>1</v>
      </c>
      <c r="O1591" s="77">
        <v>710.59212242290005</v>
      </c>
      <c r="P1591" s="87" cm="1">
        <f t="array" ref="P1591">IF($X1591="Non-local",VLOOKUP($E1591,$AI$64:$AW$68,COLUMN($AW:$AW)-COLUMN($AH:$AH),FALSE),IF($X1591="Unknown",VLOOKUP($E1591,$AI$71:$AW$75,COLUMN($AW:$AW)-COLUMN($AH:$AH),FALSE),0))</f>
        <v>235.51304347826087</v>
      </c>
      <c r="Q1591" s="87" cm="1">
        <f t="array" ref="Q1591">IF($X1591="Non-local",VLOOKUP($E1591,$AI$40:$AW$44,COLUMN($AW:$AW)-COLUMN($AH:$AH),FALSE),IF($X1591="Unknown",VLOOKUP($E1591,$AI$47:$AW$51,COLUMN($AW:$AW)-COLUMN($AH:$AH),FALSE),0))</f>
        <v>468.49625217391309</v>
      </c>
      <c r="R1591" s="87" cm="1">
        <f t="array" ref="R1591">IF($X1591="Non-local",VLOOKUP($E1591,$AI$88:$AW$92,COLUMN($AW:$AW)-COLUMN($AH:$AH),FALSE),IF($X1591="Unknown",VLOOKUP($E1591,$AI$95:$AW$99,COLUMN($AW:$AW)-COLUMN($AH:$AH),FALSE),0))</f>
        <v>0.15634435958899737</v>
      </c>
      <c r="S1591" s="87" cm="1">
        <f t="array" ref="S1591">VLOOKUP($E1591,$AI$111:$AW$115,COLUMN($AW:$AW)-COLUMN($AH:$AH),FALSE)</f>
        <v>431.69321999999994</v>
      </c>
      <c r="T1591" s="104">
        <f t="shared" si="406"/>
        <v>0.82967995866996835</v>
      </c>
      <c r="U1591" s="104">
        <f t="shared" si="407"/>
        <v>1846.2946380750739</v>
      </c>
      <c r="V1591" s="87" cm="1">
        <f t="array" ref="V1591">VLOOKUP($E1591,$AI$118:$AW$122,COLUMN($AW:$AW)-COLUMN($AH:$AH),FALSE)</f>
        <v>0</v>
      </c>
      <c r="W1591" s="87" t="str">
        <f t="shared" si="411"/>
        <v>Unknown</v>
      </c>
      <c r="X1591" s="87" t="str">
        <f t="shared" si="412"/>
        <v>Unknown</v>
      </c>
      <c r="Y1591" s="104"/>
      <c r="Z1591" s="87" t="str">
        <f t="shared" si="408"/>
        <v>Unknown</v>
      </c>
      <c r="AA1591" s="87" t="str">
        <f t="shared" si="409"/>
        <v>Unknown</v>
      </c>
      <c r="AB1591" s="82" t="e" cm="1">
        <f t="array" ref="AB1591">VLOOKUP(B1591,'GDP per Capita'!$T$2:$V$4235,COLUMN('GDP per Capita'!$V:$V)-COLUMN('GDP per Capita'!$S:$S),FALSE)</f>
        <v>#N/A</v>
      </c>
      <c r="AC1591" s="82" t="str">
        <f t="shared" si="413"/>
        <v/>
      </c>
      <c r="AD1591" s="82">
        <f t="shared" si="414"/>
        <v>61228.93767638311</v>
      </c>
      <c r="AE1591" s="88">
        <f t="shared" si="410"/>
        <v>3.0153955109157748E-2</v>
      </c>
    </row>
    <row r="1592" spans="1:31">
      <c r="A1592" s="77" t="s">
        <v>1032</v>
      </c>
      <c r="B1592" s="77">
        <v>1591</v>
      </c>
      <c r="C1592" s="77" t="s">
        <v>29</v>
      </c>
      <c r="D1592" s="77" t="s">
        <v>29</v>
      </c>
      <c r="E1592" s="77">
        <v>2019</v>
      </c>
      <c r="F1592" s="77">
        <v>32.7174209</v>
      </c>
      <c r="G1592" s="77">
        <v>-117.1627714</v>
      </c>
      <c r="H1592" s="77">
        <v>0</v>
      </c>
      <c r="I1592" s="77" t="s">
        <v>1479</v>
      </c>
      <c r="J1592" s="77">
        <v>38.626803899999999</v>
      </c>
      <c r="K1592" s="77">
        <v>-90.199409700000004</v>
      </c>
      <c r="L1592" s="77">
        <v>5025.1292937853495</v>
      </c>
      <c r="M1592" s="77">
        <v>0.88002325981501905</v>
      </c>
      <c r="N1592" s="77">
        <v>0</v>
      </c>
      <c r="O1592" s="77">
        <v>603.01551525424202</v>
      </c>
      <c r="P1592" s="87" cm="1">
        <f t="array" ref="P1592">IF($X1592="Non-local",VLOOKUP($E1592,$AI$64:$AW$68,COLUMN($AW:$AW)-COLUMN($AH:$AH),FALSE),IF($X1592="Unknown",VLOOKUP($E1592,$AI$71:$AW$75,COLUMN($AW:$AW)-COLUMN($AH:$AH),FALSE),0))</f>
        <v>244</v>
      </c>
      <c r="Q1592" s="87" cm="1">
        <f t="array" ref="Q1592">IF($X1592="Non-local",VLOOKUP($E1592,$AI$40:$AW$44,COLUMN($AW:$AW)-COLUMN($AH:$AH),FALSE),IF($X1592="Unknown",VLOOKUP($E1592,$AI$47:$AW$51,COLUMN($AW:$AW)-COLUMN($AH:$AH),FALSE),0))</f>
        <v>485.37900000000008</v>
      </c>
      <c r="R1592" s="87" cm="1">
        <f t="array" ref="R1592">IF($X1592="Non-local",VLOOKUP($E1592,$AI$88:$AW$92,COLUMN($AW:$AW)-COLUMN($AH:$AH),FALSE),IF($X1592="Unknown",VLOOKUP($E1592,$AI$95:$AW$99,COLUMN($AW:$AW)-COLUMN($AH:$AH),FALSE),0))</f>
        <v>0.16197839056517743</v>
      </c>
      <c r="S1592" s="87" cm="1">
        <f t="array" ref="S1592">VLOOKUP($E1592,$AI$111:$AW$115,COLUMN($AW:$AW)-COLUMN($AH:$AH),FALSE)</f>
        <v>431.69321999999994</v>
      </c>
      <c r="T1592" s="104">
        <f t="shared" si="406"/>
        <v>1.0420016503801965</v>
      </c>
      <c r="U1592" s="104">
        <f t="shared" si="407"/>
        <v>1764.087735254242</v>
      </c>
      <c r="V1592" s="87" cm="1">
        <f t="array" ref="V1592">VLOOKUP($E1592,$AI$118:$AW$122,COLUMN($AW:$AW)-COLUMN($AH:$AH),FALSE)</f>
        <v>0</v>
      </c>
      <c r="W1592" s="87" t="str">
        <f t="shared" si="411"/>
        <v>Domestic</v>
      </c>
      <c r="X1592" s="87" t="str">
        <f t="shared" si="412"/>
        <v>Non-local</v>
      </c>
      <c r="Y1592" s="104"/>
      <c r="Z1592" s="87" t="str">
        <f t="shared" si="408"/>
        <v>USA</v>
      </c>
      <c r="AA1592" s="87" t="str">
        <f t="shared" si="409"/>
        <v>USA</v>
      </c>
      <c r="AB1592" s="82" cm="1">
        <f t="array" ref="AB1592">VLOOKUP(B1592,'GDP per Capita'!$T$2:$V$4235,COLUMN('GDP per Capita'!$V:$V)-COLUMN('GDP per Capita'!$S:$S),FALSE)</f>
        <v>63809.64</v>
      </c>
      <c r="AC1592" s="82">
        <f t="shared" si="413"/>
        <v>63809.64</v>
      </c>
      <c r="AD1592" s="82">
        <f t="shared" si="414"/>
        <v>63809.64</v>
      </c>
      <c r="AE1592" s="88">
        <f t="shared" si="410"/>
        <v>2.7646100734218873E-2</v>
      </c>
    </row>
    <row r="1593" spans="1:31">
      <c r="A1593" s="77" t="s">
        <v>937</v>
      </c>
      <c r="B1593" s="77">
        <v>1592</v>
      </c>
      <c r="C1593" s="77" t="s">
        <v>29</v>
      </c>
      <c r="D1593" s="77" t="s">
        <v>29</v>
      </c>
      <c r="E1593" s="77">
        <v>2019</v>
      </c>
      <c r="F1593" s="77">
        <v>39.084005400000002</v>
      </c>
      <c r="G1593" s="77">
        <v>-77.152757299999905</v>
      </c>
      <c r="H1593" s="77">
        <v>0</v>
      </c>
      <c r="I1593" s="77" t="s">
        <v>1479</v>
      </c>
      <c r="J1593" s="77">
        <v>38.626803899999999</v>
      </c>
      <c r="K1593" s="77">
        <v>-90.199409700000004</v>
      </c>
      <c r="L1593" s="77">
        <v>2259.79299412624</v>
      </c>
      <c r="M1593" s="77">
        <v>0.46002555927563099</v>
      </c>
      <c r="N1593" s="77">
        <v>0</v>
      </c>
      <c r="O1593" s="77">
        <v>433.88025487223899</v>
      </c>
      <c r="P1593" s="87" cm="1">
        <f t="array" ref="P1593">IF($X1593="Non-local",VLOOKUP($E1593,$AI$64:$AW$68,COLUMN($AW:$AW)-COLUMN($AH:$AH),FALSE),IF($X1593="Unknown",VLOOKUP($E1593,$AI$71:$AW$75,COLUMN($AW:$AW)-COLUMN($AH:$AH),FALSE),0))</f>
        <v>244</v>
      </c>
      <c r="Q1593" s="87" cm="1">
        <f t="array" ref="Q1593">IF($X1593="Non-local",VLOOKUP($E1593,$AI$40:$AW$44,COLUMN($AW:$AW)-COLUMN($AH:$AH),FALSE),IF($X1593="Unknown",VLOOKUP($E1593,$AI$47:$AW$51,COLUMN($AW:$AW)-COLUMN($AH:$AH),FALSE),0))</f>
        <v>485.37900000000008</v>
      </c>
      <c r="R1593" s="87" cm="1">
        <f t="array" ref="R1593">IF($X1593="Non-local",VLOOKUP($E1593,$AI$88:$AW$92,COLUMN($AW:$AW)-COLUMN($AH:$AH),FALSE),IF($X1593="Unknown",VLOOKUP($E1593,$AI$95:$AW$99,COLUMN($AW:$AW)-COLUMN($AH:$AH),FALSE),0))</f>
        <v>0.16197839056517743</v>
      </c>
      <c r="S1593" s="87" cm="1">
        <f t="array" ref="S1593">VLOOKUP($E1593,$AI$111:$AW$115,COLUMN($AW:$AW)-COLUMN($AH:$AH),FALSE)</f>
        <v>431.69321999999994</v>
      </c>
      <c r="T1593" s="104">
        <f t="shared" si="406"/>
        <v>0.62200394984080842</v>
      </c>
      <c r="U1593" s="104">
        <f t="shared" si="407"/>
        <v>1594.952474872239</v>
      </c>
      <c r="V1593" s="87" cm="1">
        <f t="array" ref="V1593">VLOOKUP($E1593,$AI$118:$AW$122,COLUMN($AW:$AW)-COLUMN($AH:$AH),FALSE)</f>
        <v>0</v>
      </c>
      <c r="W1593" s="87" t="str">
        <f t="shared" si="411"/>
        <v>Domestic</v>
      </c>
      <c r="X1593" s="87" t="str">
        <f t="shared" si="412"/>
        <v>Non-local</v>
      </c>
      <c r="Y1593" s="104"/>
      <c r="Z1593" s="87" t="str">
        <f t="shared" si="408"/>
        <v>USA</v>
      </c>
      <c r="AA1593" s="87" t="str">
        <f t="shared" si="409"/>
        <v>USA</v>
      </c>
      <c r="AB1593" s="82" cm="1">
        <f t="array" ref="AB1593">VLOOKUP(B1593,'GDP per Capita'!$T$2:$V$4235,COLUMN('GDP per Capita'!$V:$V)-COLUMN('GDP per Capita'!$S:$S),FALSE)</f>
        <v>63809.64</v>
      </c>
      <c r="AC1593" s="82">
        <f t="shared" si="413"/>
        <v>63809.64</v>
      </c>
      <c r="AD1593" s="82">
        <f t="shared" si="414"/>
        <v>63809.64</v>
      </c>
      <c r="AE1593" s="88">
        <f t="shared" si="410"/>
        <v>2.4995478345783473E-2</v>
      </c>
    </row>
    <row r="1594" spans="1:31">
      <c r="A1594" s="77" t="s">
        <v>1513</v>
      </c>
      <c r="B1594" s="77">
        <v>1593</v>
      </c>
      <c r="C1594" s="77" t="s">
        <v>29</v>
      </c>
      <c r="D1594" s="77" t="s">
        <v>29</v>
      </c>
      <c r="E1594" s="77">
        <v>2019</v>
      </c>
      <c r="F1594" s="77">
        <v>38.977888200000002</v>
      </c>
      <c r="G1594" s="77">
        <v>-77.007476499999996</v>
      </c>
      <c r="H1594" s="77">
        <v>0</v>
      </c>
      <c r="I1594" s="77" t="s">
        <v>1479</v>
      </c>
      <c r="J1594" s="77">
        <v>38.626803899999999</v>
      </c>
      <c r="K1594" s="77">
        <v>-90.199409700000004</v>
      </c>
      <c r="L1594" s="77">
        <v>2285.6468722479799</v>
      </c>
      <c r="M1594" s="77">
        <v>0.46343942880486799</v>
      </c>
      <c r="N1594" s="77">
        <v>0</v>
      </c>
      <c r="O1594" s="77">
        <v>438.844199471612</v>
      </c>
      <c r="P1594" s="87" cm="1">
        <f t="array" ref="P1594">IF($X1594="Non-local",VLOOKUP($E1594,$AI$64:$AW$68,COLUMN($AW:$AW)-COLUMN($AH:$AH),FALSE),IF($X1594="Unknown",VLOOKUP($E1594,$AI$71:$AW$75,COLUMN($AW:$AW)-COLUMN($AH:$AH),FALSE),0))</f>
        <v>244</v>
      </c>
      <c r="Q1594" s="87" cm="1">
        <f t="array" ref="Q1594">IF($X1594="Non-local",VLOOKUP($E1594,$AI$40:$AW$44,COLUMN($AW:$AW)-COLUMN($AH:$AH),FALSE),IF($X1594="Unknown",VLOOKUP($E1594,$AI$47:$AW$51,COLUMN($AW:$AW)-COLUMN($AH:$AH),FALSE),0))</f>
        <v>485.37900000000008</v>
      </c>
      <c r="R1594" s="87" cm="1">
        <f t="array" ref="R1594">IF($X1594="Non-local",VLOOKUP($E1594,$AI$88:$AW$92,COLUMN($AW:$AW)-COLUMN($AH:$AH),FALSE),IF($X1594="Unknown",VLOOKUP($E1594,$AI$95:$AW$99,COLUMN($AW:$AW)-COLUMN($AH:$AH),FALSE),0))</f>
        <v>0.16197839056517743</v>
      </c>
      <c r="S1594" s="87" cm="1">
        <f t="array" ref="S1594">VLOOKUP($E1594,$AI$111:$AW$115,COLUMN($AW:$AW)-COLUMN($AH:$AH),FALSE)</f>
        <v>431.69321999999994</v>
      </c>
      <c r="T1594" s="104">
        <f t="shared" si="406"/>
        <v>0.62541781937004548</v>
      </c>
      <c r="U1594" s="104">
        <f t="shared" si="407"/>
        <v>1599.916419471612</v>
      </c>
      <c r="V1594" s="87" cm="1">
        <f t="array" ref="V1594">VLOOKUP($E1594,$AI$118:$AW$122,COLUMN($AW:$AW)-COLUMN($AH:$AH),FALSE)</f>
        <v>0</v>
      </c>
      <c r="W1594" s="87" t="str">
        <f t="shared" si="411"/>
        <v>Domestic</v>
      </c>
      <c r="X1594" s="87" t="str">
        <f t="shared" si="412"/>
        <v>Non-local</v>
      </c>
      <c r="Y1594" s="104"/>
      <c r="Z1594" s="87" t="str">
        <f t="shared" si="408"/>
        <v>USA</v>
      </c>
      <c r="AA1594" s="87" t="str">
        <f t="shared" si="409"/>
        <v>USA</v>
      </c>
      <c r="AB1594" s="82" cm="1">
        <f t="array" ref="AB1594">VLOOKUP(B1594,'GDP per Capita'!$T$2:$V$4235,COLUMN('GDP per Capita'!$V:$V)-COLUMN('GDP per Capita'!$S:$S),FALSE)</f>
        <v>63809.64</v>
      </c>
      <c r="AC1594" s="82">
        <f t="shared" si="413"/>
        <v>63809.64</v>
      </c>
      <c r="AD1594" s="82">
        <f t="shared" si="414"/>
        <v>63809.64</v>
      </c>
      <c r="AE1594" s="88">
        <f t="shared" si="410"/>
        <v>2.5073271365762477E-2</v>
      </c>
    </row>
    <row r="1595" spans="1:31">
      <c r="A1595" s="77" t="s">
        <v>34</v>
      </c>
      <c r="B1595" s="77">
        <v>1594</v>
      </c>
      <c r="C1595" s="77" t="s">
        <v>34</v>
      </c>
      <c r="D1595" s="77" t="s">
        <v>34</v>
      </c>
      <c r="E1595" s="77">
        <v>2019</v>
      </c>
      <c r="F1595" s="77">
        <v>0</v>
      </c>
      <c r="G1595" s="77">
        <v>0</v>
      </c>
      <c r="H1595" s="77">
        <v>0</v>
      </c>
      <c r="I1595" s="77" t="s">
        <v>1479</v>
      </c>
      <c r="J1595" s="77">
        <v>38.626803899999999</v>
      </c>
      <c r="K1595" s="77">
        <v>-90.199409700000004</v>
      </c>
      <c r="L1595" s="77">
        <v>3701.00063761927</v>
      </c>
      <c r="M1595" s="77">
        <v>0.67333559908097096</v>
      </c>
      <c r="N1595" s="77">
        <v>1</v>
      </c>
      <c r="O1595" s="77">
        <v>710.59212242290005</v>
      </c>
      <c r="P1595" s="87" cm="1">
        <f t="array" ref="P1595">IF($X1595="Non-local",VLOOKUP($E1595,$AI$64:$AW$68,COLUMN($AW:$AW)-COLUMN($AH:$AH),FALSE),IF($X1595="Unknown",VLOOKUP($E1595,$AI$71:$AW$75,COLUMN($AW:$AW)-COLUMN($AH:$AH),FALSE),0))</f>
        <v>235.51304347826087</v>
      </c>
      <c r="Q1595" s="87" cm="1">
        <f t="array" ref="Q1595">IF($X1595="Non-local",VLOOKUP($E1595,$AI$40:$AW$44,COLUMN($AW:$AW)-COLUMN($AH:$AH),FALSE),IF($X1595="Unknown",VLOOKUP($E1595,$AI$47:$AW$51,COLUMN($AW:$AW)-COLUMN($AH:$AH),FALSE),0))</f>
        <v>468.49625217391309</v>
      </c>
      <c r="R1595" s="87" cm="1">
        <f t="array" ref="R1595">IF($X1595="Non-local",VLOOKUP($E1595,$AI$88:$AW$92,COLUMN($AW:$AW)-COLUMN($AH:$AH),FALSE),IF($X1595="Unknown",VLOOKUP($E1595,$AI$95:$AW$99,COLUMN($AW:$AW)-COLUMN($AH:$AH),FALSE),0))</f>
        <v>0.15634435958899737</v>
      </c>
      <c r="S1595" s="87" cm="1">
        <f t="array" ref="S1595">VLOOKUP($E1595,$AI$111:$AW$115,COLUMN($AW:$AW)-COLUMN($AH:$AH),FALSE)</f>
        <v>431.69321999999994</v>
      </c>
      <c r="T1595" s="104">
        <f t="shared" si="406"/>
        <v>0.82967995866996835</v>
      </c>
      <c r="U1595" s="104">
        <f t="shared" si="407"/>
        <v>1846.2946380750739</v>
      </c>
      <c r="V1595" s="87" cm="1">
        <f t="array" ref="V1595">VLOOKUP($E1595,$AI$118:$AW$122,COLUMN($AW:$AW)-COLUMN($AH:$AH),FALSE)</f>
        <v>0</v>
      </c>
      <c r="W1595" s="87" t="str">
        <f t="shared" si="411"/>
        <v>Unknown</v>
      </c>
      <c r="X1595" s="87" t="str">
        <f t="shared" si="412"/>
        <v>Unknown</v>
      </c>
      <c r="Y1595" s="104"/>
      <c r="Z1595" s="87" t="str">
        <f t="shared" si="408"/>
        <v>Unknown</v>
      </c>
      <c r="AA1595" s="87" t="str">
        <f t="shared" si="409"/>
        <v>Unknown</v>
      </c>
      <c r="AB1595" s="82" t="e" cm="1">
        <f t="array" ref="AB1595">VLOOKUP(B1595,'GDP per Capita'!$T$2:$V$4235,COLUMN('GDP per Capita'!$V:$V)-COLUMN('GDP per Capita'!$S:$S),FALSE)</f>
        <v>#N/A</v>
      </c>
      <c r="AC1595" s="82" t="str">
        <f t="shared" si="413"/>
        <v/>
      </c>
      <c r="AD1595" s="82">
        <f t="shared" si="414"/>
        <v>61228.93767638311</v>
      </c>
      <c r="AE1595" s="88">
        <f t="shared" si="410"/>
        <v>3.0153955109157748E-2</v>
      </c>
    </row>
    <row r="1596" spans="1:31">
      <c r="A1596" s="77" t="s">
        <v>884</v>
      </c>
      <c r="B1596" s="77">
        <v>1595</v>
      </c>
      <c r="C1596" s="77" t="s">
        <v>29</v>
      </c>
      <c r="D1596" s="77" t="s">
        <v>29</v>
      </c>
      <c r="E1596" s="77">
        <v>2019</v>
      </c>
      <c r="F1596" s="77">
        <v>38.894985499999997</v>
      </c>
      <c r="G1596" s="77">
        <v>-77.036570799999893</v>
      </c>
      <c r="H1596" s="77">
        <v>0</v>
      </c>
      <c r="I1596" s="77" t="s">
        <v>1479</v>
      </c>
      <c r="J1596" s="77">
        <v>38.626803899999999</v>
      </c>
      <c r="K1596" s="77">
        <v>-90.199409700000004</v>
      </c>
      <c r="L1596" s="77">
        <v>2281.3966937476498</v>
      </c>
      <c r="M1596" s="77">
        <v>0.46287821493947501</v>
      </c>
      <c r="N1596" s="77">
        <v>0</v>
      </c>
      <c r="O1596" s="77">
        <v>438.02816519954899</v>
      </c>
      <c r="P1596" s="87" cm="1">
        <f t="array" ref="P1596">IF($X1596="Non-local",VLOOKUP($E1596,$AI$64:$AW$68,COLUMN($AW:$AW)-COLUMN($AH:$AH),FALSE),IF($X1596="Unknown",VLOOKUP($E1596,$AI$71:$AW$75,COLUMN($AW:$AW)-COLUMN($AH:$AH),FALSE),0))</f>
        <v>244</v>
      </c>
      <c r="Q1596" s="87" cm="1">
        <f t="array" ref="Q1596">IF($X1596="Non-local",VLOOKUP($E1596,$AI$40:$AW$44,COLUMN($AW:$AW)-COLUMN($AH:$AH),FALSE),IF($X1596="Unknown",VLOOKUP($E1596,$AI$47:$AW$51,COLUMN($AW:$AW)-COLUMN($AH:$AH),FALSE),0))</f>
        <v>485.37900000000008</v>
      </c>
      <c r="R1596" s="87" cm="1">
        <f t="array" ref="R1596">IF($X1596="Non-local",VLOOKUP($E1596,$AI$88:$AW$92,COLUMN($AW:$AW)-COLUMN($AH:$AH),FALSE),IF($X1596="Unknown",VLOOKUP($E1596,$AI$95:$AW$99,COLUMN($AW:$AW)-COLUMN($AH:$AH),FALSE),0))</f>
        <v>0.16197839056517743</v>
      </c>
      <c r="S1596" s="87" cm="1">
        <f t="array" ref="S1596">VLOOKUP($E1596,$AI$111:$AW$115,COLUMN($AW:$AW)-COLUMN($AH:$AH),FALSE)</f>
        <v>431.69321999999994</v>
      </c>
      <c r="T1596" s="104">
        <f t="shared" si="406"/>
        <v>0.6248566055046525</v>
      </c>
      <c r="U1596" s="104">
        <f t="shared" si="407"/>
        <v>1599.100385199549</v>
      </c>
      <c r="V1596" s="87" cm="1">
        <f t="array" ref="V1596">VLOOKUP($E1596,$AI$118:$AW$122,COLUMN($AW:$AW)-COLUMN($AH:$AH),FALSE)</f>
        <v>0</v>
      </c>
      <c r="W1596" s="87" t="str">
        <f t="shared" si="411"/>
        <v>Domestic</v>
      </c>
      <c r="X1596" s="87" t="str">
        <f t="shared" si="412"/>
        <v>Non-local</v>
      </c>
      <c r="Y1596" s="104"/>
      <c r="Z1596" s="87" t="str">
        <f t="shared" si="408"/>
        <v>USA</v>
      </c>
      <c r="AA1596" s="87" t="str">
        <f t="shared" si="409"/>
        <v>USA</v>
      </c>
      <c r="AB1596" s="82" cm="1">
        <f t="array" ref="AB1596">VLOOKUP(B1596,'GDP per Capita'!$T$2:$V$4235,COLUMN('GDP per Capita'!$V:$V)-COLUMN('GDP per Capita'!$S:$S),FALSE)</f>
        <v>63809.64</v>
      </c>
      <c r="AC1596" s="82">
        <f t="shared" si="413"/>
        <v>63809.64</v>
      </c>
      <c r="AD1596" s="82">
        <f t="shared" si="414"/>
        <v>63809.64</v>
      </c>
      <c r="AE1596" s="88">
        <f t="shared" si="410"/>
        <v>2.5060482792248148E-2</v>
      </c>
    </row>
    <row r="1597" spans="1:31">
      <c r="A1597" s="77" t="s">
        <v>1514</v>
      </c>
      <c r="B1597" s="77">
        <v>1596</v>
      </c>
      <c r="C1597" s="77" t="s">
        <v>29</v>
      </c>
      <c r="D1597" s="77" t="s">
        <v>29</v>
      </c>
      <c r="E1597" s="77">
        <v>2019</v>
      </c>
      <c r="F1597" s="77">
        <v>33.427027500000001</v>
      </c>
      <c r="G1597" s="77">
        <v>-117.6124179</v>
      </c>
      <c r="H1597" s="77">
        <v>0</v>
      </c>
      <c r="I1597" s="77" t="s">
        <v>1479</v>
      </c>
      <c r="J1597" s="77">
        <v>38.626803899999999</v>
      </c>
      <c r="K1597" s="77">
        <v>-90.199409700000004</v>
      </c>
      <c r="L1597" s="77">
        <v>5043.8402607970902</v>
      </c>
      <c r="M1597" s="77">
        <v>0.88254514362396697</v>
      </c>
      <c r="N1597" s="77">
        <v>0</v>
      </c>
      <c r="O1597" s="77">
        <v>605.26083129565097</v>
      </c>
      <c r="P1597" s="87" cm="1">
        <f t="array" ref="P1597">IF($X1597="Non-local",VLOOKUP($E1597,$AI$64:$AW$68,COLUMN($AW:$AW)-COLUMN($AH:$AH),FALSE),IF($X1597="Unknown",VLOOKUP($E1597,$AI$71:$AW$75,COLUMN($AW:$AW)-COLUMN($AH:$AH),FALSE),0))</f>
        <v>244</v>
      </c>
      <c r="Q1597" s="87" cm="1">
        <f t="array" ref="Q1597">IF($X1597="Non-local",VLOOKUP($E1597,$AI$40:$AW$44,COLUMN($AW:$AW)-COLUMN($AH:$AH),FALSE),IF($X1597="Unknown",VLOOKUP($E1597,$AI$47:$AW$51,COLUMN($AW:$AW)-COLUMN($AH:$AH),FALSE),0))</f>
        <v>485.37900000000008</v>
      </c>
      <c r="R1597" s="87" cm="1">
        <f t="array" ref="R1597">IF($X1597="Non-local",VLOOKUP($E1597,$AI$88:$AW$92,COLUMN($AW:$AW)-COLUMN($AH:$AH),FALSE),IF($X1597="Unknown",VLOOKUP($E1597,$AI$95:$AW$99,COLUMN($AW:$AW)-COLUMN($AH:$AH),FALSE),0))</f>
        <v>0.16197839056517743</v>
      </c>
      <c r="S1597" s="87" cm="1">
        <f t="array" ref="S1597">VLOOKUP($E1597,$AI$111:$AW$115,COLUMN($AW:$AW)-COLUMN($AH:$AH),FALSE)</f>
        <v>431.69321999999994</v>
      </c>
      <c r="T1597" s="104">
        <f t="shared" si="406"/>
        <v>1.0445235341891443</v>
      </c>
      <c r="U1597" s="104">
        <f t="shared" si="407"/>
        <v>1766.3330512956509</v>
      </c>
      <c r="V1597" s="87" cm="1">
        <f t="array" ref="V1597">VLOOKUP($E1597,$AI$118:$AW$122,COLUMN($AW:$AW)-COLUMN($AH:$AH),FALSE)</f>
        <v>0</v>
      </c>
      <c r="W1597" s="87" t="str">
        <f t="shared" si="411"/>
        <v>Domestic</v>
      </c>
      <c r="X1597" s="87" t="str">
        <f t="shared" si="412"/>
        <v>Non-local</v>
      </c>
      <c r="Y1597" s="104"/>
      <c r="Z1597" s="87" t="str">
        <f t="shared" si="408"/>
        <v>USA</v>
      </c>
      <c r="AA1597" s="87" t="str">
        <f t="shared" si="409"/>
        <v>USA</v>
      </c>
      <c r="AB1597" s="82" cm="1">
        <f t="array" ref="AB1597">VLOOKUP(B1597,'GDP per Capita'!$T$2:$V$4235,COLUMN('GDP per Capita'!$V:$V)-COLUMN('GDP per Capita'!$S:$S),FALSE)</f>
        <v>63809.64</v>
      </c>
      <c r="AC1597" s="82">
        <f t="shared" si="413"/>
        <v>63809.64</v>
      </c>
      <c r="AD1597" s="82">
        <f t="shared" si="414"/>
        <v>63809.64</v>
      </c>
      <c r="AE1597" s="88">
        <f t="shared" si="410"/>
        <v>2.7681288458854349E-2</v>
      </c>
    </row>
    <row r="1598" spans="1:31">
      <c r="A1598" s="77" t="s">
        <v>1514</v>
      </c>
      <c r="B1598" s="77">
        <v>1597</v>
      </c>
      <c r="C1598" s="77" t="s">
        <v>29</v>
      </c>
      <c r="D1598" s="77" t="s">
        <v>29</v>
      </c>
      <c r="E1598" s="77">
        <v>2019</v>
      </c>
      <c r="F1598" s="77">
        <v>33.427027500000001</v>
      </c>
      <c r="G1598" s="77">
        <v>-117.6124179</v>
      </c>
      <c r="H1598" s="77">
        <v>0</v>
      </c>
      <c r="I1598" s="77" t="s">
        <v>1479</v>
      </c>
      <c r="J1598" s="77">
        <v>38.626803899999999</v>
      </c>
      <c r="K1598" s="77">
        <v>-90.199409700000004</v>
      </c>
      <c r="L1598" s="77">
        <v>5043.8402607970902</v>
      </c>
      <c r="M1598" s="77">
        <v>0.88254514362396697</v>
      </c>
      <c r="N1598" s="77">
        <v>0</v>
      </c>
      <c r="O1598" s="77">
        <v>605.26083129565097</v>
      </c>
      <c r="P1598" s="87" cm="1">
        <f t="array" ref="P1598">IF($X1598="Non-local",VLOOKUP($E1598,$AI$64:$AW$68,COLUMN($AW:$AW)-COLUMN($AH:$AH),FALSE),IF($X1598="Unknown",VLOOKUP($E1598,$AI$71:$AW$75,COLUMN($AW:$AW)-COLUMN($AH:$AH),FALSE),0))</f>
        <v>244</v>
      </c>
      <c r="Q1598" s="87" cm="1">
        <f t="array" ref="Q1598">IF($X1598="Non-local",VLOOKUP($E1598,$AI$40:$AW$44,COLUMN($AW:$AW)-COLUMN($AH:$AH),FALSE),IF($X1598="Unknown",VLOOKUP($E1598,$AI$47:$AW$51,COLUMN($AW:$AW)-COLUMN($AH:$AH),FALSE),0))</f>
        <v>485.37900000000008</v>
      </c>
      <c r="R1598" s="87" cm="1">
        <f t="array" ref="R1598">IF($X1598="Non-local",VLOOKUP($E1598,$AI$88:$AW$92,COLUMN($AW:$AW)-COLUMN($AH:$AH),FALSE),IF($X1598="Unknown",VLOOKUP($E1598,$AI$95:$AW$99,COLUMN($AW:$AW)-COLUMN($AH:$AH),FALSE),0))</f>
        <v>0.16197839056517743</v>
      </c>
      <c r="S1598" s="87" cm="1">
        <f t="array" ref="S1598">VLOOKUP($E1598,$AI$111:$AW$115,COLUMN($AW:$AW)-COLUMN($AH:$AH),FALSE)</f>
        <v>431.69321999999994</v>
      </c>
      <c r="T1598" s="104">
        <f t="shared" si="406"/>
        <v>1.0445235341891443</v>
      </c>
      <c r="U1598" s="104">
        <f t="shared" si="407"/>
        <v>1766.3330512956509</v>
      </c>
      <c r="V1598" s="87" cm="1">
        <f t="array" ref="V1598">VLOOKUP($E1598,$AI$118:$AW$122,COLUMN($AW:$AW)-COLUMN($AH:$AH),FALSE)</f>
        <v>0</v>
      </c>
      <c r="W1598" s="87" t="str">
        <f t="shared" si="411"/>
        <v>Domestic</v>
      </c>
      <c r="X1598" s="87" t="str">
        <f t="shared" si="412"/>
        <v>Non-local</v>
      </c>
      <c r="Y1598" s="104"/>
      <c r="Z1598" s="87" t="str">
        <f t="shared" si="408"/>
        <v>USA</v>
      </c>
      <c r="AA1598" s="87" t="str">
        <f t="shared" si="409"/>
        <v>USA</v>
      </c>
      <c r="AB1598" s="82" cm="1">
        <f t="array" ref="AB1598">VLOOKUP(B1598,'GDP per Capita'!$T$2:$V$4235,COLUMN('GDP per Capita'!$V:$V)-COLUMN('GDP per Capita'!$S:$S),FALSE)</f>
        <v>63809.64</v>
      </c>
      <c r="AC1598" s="82">
        <f t="shared" si="413"/>
        <v>63809.64</v>
      </c>
      <c r="AD1598" s="82">
        <f t="shared" si="414"/>
        <v>63809.64</v>
      </c>
      <c r="AE1598" s="88">
        <f t="shared" si="410"/>
        <v>2.7681288458854349E-2</v>
      </c>
    </row>
    <row r="1599" spans="1:31">
      <c r="A1599" s="77" t="s">
        <v>1157</v>
      </c>
      <c r="B1599" s="77">
        <v>1598</v>
      </c>
      <c r="C1599" s="77" t="s">
        <v>29</v>
      </c>
      <c r="D1599" s="77" t="s">
        <v>29</v>
      </c>
      <c r="E1599" s="77">
        <v>2019</v>
      </c>
      <c r="F1599" s="77">
        <v>42.360253399999998</v>
      </c>
      <c r="G1599" s="77">
        <v>-71.058291199999999</v>
      </c>
      <c r="H1599" s="77">
        <v>0</v>
      </c>
      <c r="I1599" s="77" t="s">
        <v>1479</v>
      </c>
      <c r="J1599" s="77">
        <v>38.626803899999999</v>
      </c>
      <c r="K1599" s="77">
        <v>-90.199409700000004</v>
      </c>
      <c r="L1599" s="77">
        <v>3334.0287560769698</v>
      </c>
      <c r="M1599" s="77">
        <v>0.61610151291820803</v>
      </c>
      <c r="N1599" s="77">
        <v>0</v>
      </c>
      <c r="O1599" s="77">
        <v>640.133521166778</v>
      </c>
      <c r="P1599" s="87" cm="1">
        <f t="array" ref="P1599">IF($X1599="Non-local",VLOOKUP($E1599,$AI$64:$AW$68,COLUMN($AW:$AW)-COLUMN($AH:$AH),FALSE),IF($X1599="Unknown",VLOOKUP($E1599,$AI$71:$AW$75,COLUMN($AW:$AW)-COLUMN($AH:$AH),FALSE),0))</f>
        <v>244</v>
      </c>
      <c r="Q1599" s="87" cm="1">
        <f t="array" ref="Q1599">IF($X1599="Non-local",VLOOKUP($E1599,$AI$40:$AW$44,COLUMN($AW:$AW)-COLUMN($AH:$AH),FALSE),IF($X1599="Unknown",VLOOKUP($E1599,$AI$47:$AW$51,COLUMN($AW:$AW)-COLUMN($AH:$AH),FALSE),0))</f>
        <v>485.37900000000008</v>
      </c>
      <c r="R1599" s="87" cm="1">
        <f t="array" ref="R1599">IF($X1599="Non-local",VLOOKUP($E1599,$AI$88:$AW$92,COLUMN($AW:$AW)-COLUMN($AH:$AH),FALSE),IF($X1599="Unknown",VLOOKUP($E1599,$AI$95:$AW$99,COLUMN($AW:$AW)-COLUMN($AH:$AH),FALSE),0))</f>
        <v>0.16197839056517743</v>
      </c>
      <c r="S1599" s="87" cm="1">
        <f t="array" ref="S1599">VLOOKUP($E1599,$AI$111:$AW$115,COLUMN($AW:$AW)-COLUMN($AH:$AH),FALSE)</f>
        <v>431.69321999999994</v>
      </c>
      <c r="T1599" s="104">
        <f t="shared" si="406"/>
        <v>0.7780799034833854</v>
      </c>
      <c r="U1599" s="104">
        <f t="shared" si="407"/>
        <v>1801.2057411667779</v>
      </c>
      <c r="V1599" s="87" cm="1">
        <f t="array" ref="V1599">VLOOKUP($E1599,$AI$118:$AW$122,COLUMN($AW:$AW)-COLUMN($AH:$AH),FALSE)</f>
        <v>0</v>
      </c>
      <c r="W1599" s="87" t="str">
        <f t="shared" si="411"/>
        <v>Domestic</v>
      </c>
      <c r="X1599" s="87" t="str">
        <f t="shared" si="412"/>
        <v>Non-local</v>
      </c>
      <c r="Y1599" s="104"/>
      <c r="Z1599" s="87" t="str">
        <f t="shared" si="408"/>
        <v>USA</v>
      </c>
      <c r="AA1599" s="87" t="str">
        <f t="shared" si="409"/>
        <v>USA</v>
      </c>
      <c r="AB1599" s="82" cm="1">
        <f t="array" ref="AB1599">VLOOKUP(B1599,'GDP per Capita'!$T$2:$V$4235,COLUMN('GDP per Capita'!$V:$V)-COLUMN('GDP per Capita'!$S:$S),FALSE)</f>
        <v>63809.64</v>
      </c>
      <c r="AC1599" s="82">
        <f t="shared" si="413"/>
        <v>63809.64</v>
      </c>
      <c r="AD1599" s="82">
        <f t="shared" si="414"/>
        <v>63809.64</v>
      </c>
      <c r="AE1599" s="88">
        <f t="shared" si="410"/>
        <v>2.8227799767664853E-2</v>
      </c>
    </row>
    <row r="1600" spans="1:31">
      <c r="A1600" s="77" t="s">
        <v>920</v>
      </c>
      <c r="B1600" s="77">
        <v>1599</v>
      </c>
      <c r="C1600" s="77" t="s">
        <v>29</v>
      </c>
      <c r="D1600" s="77" t="s">
        <v>29</v>
      </c>
      <c r="E1600" s="77">
        <v>2019</v>
      </c>
      <c r="F1600" s="77">
        <v>32.222876499999998</v>
      </c>
      <c r="G1600" s="77">
        <v>-110.9748477</v>
      </c>
      <c r="H1600" s="77">
        <v>0</v>
      </c>
      <c r="I1600" s="77" t="s">
        <v>1479</v>
      </c>
      <c r="J1600" s="77">
        <v>38.626803899999999</v>
      </c>
      <c r="K1600" s="77">
        <v>-90.199409700000004</v>
      </c>
      <c r="L1600" s="77">
        <v>4014.12716667114</v>
      </c>
      <c r="M1600" s="77">
        <v>0.72437138261969503</v>
      </c>
      <c r="N1600" s="77">
        <v>0</v>
      </c>
      <c r="O1600" s="77">
        <v>481.69526000053702</v>
      </c>
      <c r="P1600" s="87" cm="1">
        <f t="array" ref="P1600">IF($X1600="Non-local",VLOOKUP($E1600,$AI$64:$AW$68,COLUMN($AW:$AW)-COLUMN($AH:$AH),FALSE),IF($X1600="Unknown",VLOOKUP($E1600,$AI$71:$AW$75,COLUMN($AW:$AW)-COLUMN($AH:$AH),FALSE),0))</f>
        <v>244</v>
      </c>
      <c r="Q1600" s="87" cm="1">
        <f t="array" ref="Q1600">IF($X1600="Non-local",VLOOKUP($E1600,$AI$40:$AW$44,COLUMN($AW:$AW)-COLUMN($AH:$AH),FALSE),IF($X1600="Unknown",VLOOKUP($E1600,$AI$47:$AW$51,COLUMN($AW:$AW)-COLUMN($AH:$AH),FALSE),0))</f>
        <v>485.37900000000008</v>
      </c>
      <c r="R1600" s="87" cm="1">
        <f t="array" ref="R1600">IF($X1600="Non-local",VLOOKUP($E1600,$AI$88:$AW$92,COLUMN($AW:$AW)-COLUMN($AH:$AH),FALSE),IF($X1600="Unknown",VLOOKUP($E1600,$AI$95:$AW$99,COLUMN($AW:$AW)-COLUMN($AH:$AH),FALSE),0))</f>
        <v>0.16197839056517743</v>
      </c>
      <c r="S1600" s="87" cm="1">
        <f t="array" ref="S1600">VLOOKUP($E1600,$AI$111:$AW$115,COLUMN($AW:$AW)-COLUMN($AH:$AH),FALSE)</f>
        <v>431.69321999999994</v>
      </c>
      <c r="T1600" s="104">
        <f t="shared" si="406"/>
        <v>0.8863497731848724</v>
      </c>
      <c r="U1600" s="104">
        <f t="shared" si="407"/>
        <v>1642.767480000537</v>
      </c>
      <c r="V1600" s="87" cm="1">
        <f t="array" ref="V1600">VLOOKUP($E1600,$AI$118:$AW$122,COLUMN($AW:$AW)-COLUMN($AH:$AH),FALSE)</f>
        <v>0</v>
      </c>
      <c r="W1600" s="87" t="str">
        <f t="shared" si="411"/>
        <v>Domestic</v>
      </c>
      <c r="X1600" s="87" t="str">
        <f t="shared" si="412"/>
        <v>Non-local</v>
      </c>
      <c r="Y1600" s="104"/>
      <c r="Z1600" s="87" t="str">
        <f t="shared" si="408"/>
        <v>USA</v>
      </c>
      <c r="AA1600" s="87" t="str">
        <f t="shared" si="409"/>
        <v>USA</v>
      </c>
      <c r="AB1600" s="82" cm="1">
        <f t="array" ref="AB1600">VLOOKUP(B1600,'GDP per Capita'!$T$2:$V$4235,COLUMN('GDP per Capita'!$V:$V)-COLUMN('GDP per Capita'!$S:$S),FALSE)</f>
        <v>63809.64</v>
      </c>
      <c r="AC1600" s="82">
        <f t="shared" si="413"/>
        <v>63809.64</v>
      </c>
      <c r="AD1600" s="82">
        <f t="shared" si="414"/>
        <v>63809.64</v>
      </c>
      <c r="AE1600" s="88">
        <f t="shared" si="410"/>
        <v>2.5744816613924432E-2</v>
      </c>
    </row>
    <row r="1601" spans="1:31">
      <c r="A1601" s="77" t="s">
        <v>34</v>
      </c>
      <c r="B1601" s="77">
        <v>1600</v>
      </c>
      <c r="C1601" s="77" t="s">
        <v>34</v>
      </c>
      <c r="D1601" s="77" t="s">
        <v>34</v>
      </c>
      <c r="E1601" s="77">
        <v>2019</v>
      </c>
      <c r="F1601" s="77">
        <v>0</v>
      </c>
      <c r="G1601" s="77">
        <v>0</v>
      </c>
      <c r="H1601" s="77">
        <v>0</v>
      </c>
      <c r="I1601" s="77" t="s">
        <v>1479</v>
      </c>
      <c r="J1601" s="77">
        <v>38.626803899999999</v>
      </c>
      <c r="K1601" s="77">
        <v>-90.199409700000004</v>
      </c>
      <c r="L1601" s="77">
        <v>3701.00063761927</v>
      </c>
      <c r="M1601" s="77">
        <v>0.67333559908097096</v>
      </c>
      <c r="N1601" s="77">
        <v>1</v>
      </c>
      <c r="O1601" s="77">
        <v>710.59212242290005</v>
      </c>
      <c r="P1601" s="87" cm="1">
        <f t="array" ref="P1601">IF($X1601="Non-local",VLOOKUP($E1601,$AI$64:$AW$68,COLUMN($AW:$AW)-COLUMN($AH:$AH),FALSE),IF($X1601="Unknown",VLOOKUP($E1601,$AI$71:$AW$75,COLUMN($AW:$AW)-COLUMN($AH:$AH),FALSE),0))</f>
        <v>235.51304347826087</v>
      </c>
      <c r="Q1601" s="87" cm="1">
        <f t="array" ref="Q1601">IF($X1601="Non-local",VLOOKUP($E1601,$AI$40:$AW$44,COLUMN($AW:$AW)-COLUMN($AH:$AH),FALSE),IF($X1601="Unknown",VLOOKUP($E1601,$AI$47:$AW$51,COLUMN($AW:$AW)-COLUMN($AH:$AH),FALSE),0))</f>
        <v>468.49625217391309</v>
      </c>
      <c r="R1601" s="87" cm="1">
        <f t="array" ref="R1601">IF($X1601="Non-local",VLOOKUP($E1601,$AI$88:$AW$92,COLUMN($AW:$AW)-COLUMN($AH:$AH),FALSE),IF($X1601="Unknown",VLOOKUP($E1601,$AI$95:$AW$99,COLUMN($AW:$AW)-COLUMN($AH:$AH),FALSE),0))</f>
        <v>0.15634435958899737</v>
      </c>
      <c r="S1601" s="87" cm="1">
        <f t="array" ref="S1601">VLOOKUP($E1601,$AI$111:$AW$115,COLUMN($AW:$AW)-COLUMN($AH:$AH),FALSE)</f>
        <v>431.69321999999994</v>
      </c>
      <c r="T1601" s="104">
        <f t="shared" si="406"/>
        <v>0.82967995866996835</v>
      </c>
      <c r="U1601" s="104">
        <f t="shared" si="407"/>
        <v>1846.2946380750739</v>
      </c>
      <c r="V1601" s="87" cm="1">
        <f t="array" ref="V1601">VLOOKUP($E1601,$AI$118:$AW$122,COLUMN($AW:$AW)-COLUMN($AH:$AH),FALSE)</f>
        <v>0</v>
      </c>
      <c r="W1601" s="87" t="str">
        <f t="shared" si="411"/>
        <v>Unknown</v>
      </c>
      <c r="X1601" s="87" t="str">
        <f t="shared" si="412"/>
        <v>Unknown</v>
      </c>
      <c r="Y1601" s="104"/>
      <c r="Z1601" s="87" t="str">
        <f t="shared" si="408"/>
        <v>Unknown</v>
      </c>
      <c r="AA1601" s="87" t="str">
        <f t="shared" si="409"/>
        <v>Unknown</v>
      </c>
      <c r="AB1601" s="82" t="e" cm="1">
        <f t="array" ref="AB1601">VLOOKUP(B1601,'GDP per Capita'!$T$2:$V$4235,COLUMN('GDP per Capita'!$V:$V)-COLUMN('GDP per Capita'!$S:$S),FALSE)</f>
        <v>#N/A</v>
      </c>
      <c r="AC1601" s="82" t="str">
        <f t="shared" si="413"/>
        <v/>
      </c>
      <c r="AD1601" s="82">
        <f t="shared" si="414"/>
        <v>61228.93767638311</v>
      </c>
      <c r="AE1601" s="88">
        <f t="shared" si="410"/>
        <v>3.0153955109157748E-2</v>
      </c>
    </row>
    <row r="1602" spans="1:31">
      <c r="A1602" s="77" t="s">
        <v>1511</v>
      </c>
      <c r="B1602" s="77">
        <v>1601</v>
      </c>
      <c r="C1602" s="77" t="s">
        <v>320</v>
      </c>
      <c r="D1602" s="77" t="s">
        <v>28</v>
      </c>
      <c r="E1602" s="77">
        <v>2019</v>
      </c>
      <c r="F1602" s="77">
        <v>45.421106000000002</v>
      </c>
      <c r="G1602" s="77">
        <v>-75.690308000000002</v>
      </c>
      <c r="H1602" s="77">
        <v>0</v>
      </c>
      <c r="I1602" s="77" t="s">
        <v>1479</v>
      </c>
      <c r="J1602" s="77">
        <v>38.626803899999999</v>
      </c>
      <c r="K1602" s="77">
        <v>-90.199409700000004</v>
      </c>
      <c r="L1602" s="77">
        <v>2826.9569346220701</v>
      </c>
      <c r="M1602" s="77">
        <v>0.535377018958205</v>
      </c>
      <c r="N1602" s="77">
        <v>0</v>
      </c>
      <c r="O1602" s="77">
        <v>542.77573144743803</v>
      </c>
      <c r="P1602" s="87" cm="1">
        <f t="array" ref="P1602">IF($X1602="Non-local",VLOOKUP($E1602,$AI$64:$AW$68,COLUMN($AW:$AW)-COLUMN($AH:$AH),FALSE),IF($X1602="Unknown",VLOOKUP($E1602,$AI$71:$AW$75,COLUMN($AW:$AW)-COLUMN($AH:$AH),FALSE),0))</f>
        <v>244</v>
      </c>
      <c r="Q1602" s="87" cm="1">
        <f t="array" ref="Q1602">IF($X1602="Non-local",VLOOKUP($E1602,$AI$40:$AW$44,COLUMN($AW:$AW)-COLUMN($AH:$AH),FALSE),IF($X1602="Unknown",VLOOKUP($E1602,$AI$47:$AW$51,COLUMN($AW:$AW)-COLUMN($AH:$AH),FALSE),0))</f>
        <v>485.37900000000008</v>
      </c>
      <c r="R1602" s="87" cm="1">
        <f t="array" ref="R1602">IF($X1602="Non-local",VLOOKUP($E1602,$AI$88:$AW$92,COLUMN($AW:$AW)-COLUMN($AH:$AH),FALSE),IF($X1602="Unknown",VLOOKUP($E1602,$AI$95:$AW$99,COLUMN($AW:$AW)-COLUMN($AH:$AH),FALSE),0))</f>
        <v>0.16197839056517743</v>
      </c>
      <c r="S1602" s="87" cm="1">
        <f t="array" ref="S1602">VLOOKUP($E1602,$AI$111:$AW$115,COLUMN($AW:$AW)-COLUMN($AH:$AH),FALSE)</f>
        <v>431.69321999999994</v>
      </c>
      <c r="T1602" s="104">
        <f t="shared" ref="T1602:T1665" si="415">SUM(M1602,R1602)</f>
        <v>0.69735540952338249</v>
      </c>
      <c r="U1602" s="104">
        <f t="shared" ref="U1602:U1665" si="416">SUM(O1602,P1602,Q1602,S1602)</f>
        <v>1703.8479514474379</v>
      </c>
      <c r="V1602" s="87" cm="1">
        <f t="array" ref="V1602">VLOOKUP($E1602,$AI$118:$AW$122,COLUMN($AW:$AW)-COLUMN($AH:$AH),FALSE)</f>
        <v>0</v>
      </c>
      <c r="W1602" s="87" t="str">
        <f t="shared" si="411"/>
        <v>International</v>
      </c>
      <c r="X1602" s="87" t="str">
        <f t="shared" si="412"/>
        <v>Non-local</v>
      </c>
      <c r="Y1602" s="104"/>
      <c r="Z1602" s="87" t="str">
        <f t="shared" ref="Z1602:Z1665" si="417">C1602</f>
        <v>Canada</v>
      </c>
      <c r="AA1602" s="87" t="str">
        <f t="shared" ref="AA1602:AA1665" si="418">D1602</f>
        <v>Other Americas</v>
      </c>
      <c r="AB1602" s="82" cm="1">
        <f t="array" ref="AB1602">VLOOKUP(B1602,'GDP per Capita'!$T$2:$V$4235,COLUMN('GDP per Capita'!$V:$V)-COLUMN('GDP per Capita'!$S:$S),FALSE)</f>
        <v>49196.49</v>
      </c>
      <c r="AC1602" s="82">
        <f t="shared" si="413"/>
        <v>49196.49</v>
      </c>
      <c r="AD1602" s="82">
        <f t="shared" si="414"/>
        <v>49196.49</v>
      </c>
      <c r="AE1602" s="88">
        <f t="shared" ref="AE1602:AE1665" si="419">U1602/AD1602</f>
        <v>3.4633526730208558E-2</v>
      </c>
    </row>
    <row r="1603" spans="1:31">
      <c r="A1603" s="77" t="s">
        <v>911</v>
      </c>
      <c r="B1603" s="77">
        <v>1602</v>
      </c>
      <c r="C1603" s="77" t="s">
        <v>29</v>
      </c>
      <c r="D1603" s="77" t="s">
        <v>29</v>
      </c>
      <c r="E1603" s="77">
        <v>2019</v>
      </c>
      <c r="F1603" s="77">
        <v>42.3750997</v>
      </c>
      <c r="G1603" s="77">
        <v>-71.105615700000001</v>
      </c>
      <c r="H1603" s="77">
        <v>0</v>
      </c>
      <c r="I1603" s="77" t="s">
        <v>1479</v>
      </c>
      <c r="J1603" s="77">
        <v>38.626803899999999</v>
      </c>
      <c r="K1603" s="77">
        <v>-90.199409700000004</v>
      </c>
      <c r="L1603" s="77">
        <v>3326.79225080687</v>
      </c>
      <c r="M1603" s="77">
        <v>0.61494948040279096</v>
      </c>
      <c r="N1603" s="77">
        <v>0</v>
      </c>
      <c r="O1603" s="77">
        <v>638.74411215491898</v>
      </c>
      <c r="P1603" s="87" cm="1">
        <f t="array" ref="P1603">IF($X1603="Non-local",VLOOKUP($E1603,$AI$64:$AW$68,COLUMN($AW:$AW)-COLUMN($AH:$AH),FALSE),IF($X1603="Unknown",VLOOKUP($E1603,$AI$71:$AW$75,COLUMN($AW:$AW)-COLUMN($AH:$AH),FALSE),0))</f>
        <v>244</v>
      </c>
      <c r="Q1603" s="87" cm="1">
        <f t="array" ref="Q1603">IF($X1603="Non-local",VLOOKUP($E1603,$AI$40:$AW$44,COLUMN($AW:$AW)-COLUMN($AH:$AH),FALSE),IF($X1603="Unknown",VLOOKUP($E1603,$AI$47:$AW$51,COLUMN($AW:$AW)-COLUMN($AH:$AH),FALSE),0))</f>
        <v>485.37900000000008</v>
      </c>
      <c r="R1603" s="87" cm="1">
        <f t="array" ref="R1603">IF($X1603="Non-local",VLOOKUP($E1603,$AI$88:$AW$92,COLUMN($AW:$AW)-COLUMN($AH:$AH),FALSE),IF($X1603="Unknown",VLOOKUP($E1603,$AI$95:$AW$99,COLUMN($AW:$AW)-COLUMN($AH:$AH),FALSE),0))</f>
        <v>0.16197839056517743</v>
      </c>
      <c r="S1603" s="87" cm="1">
        <f t="array" ref="S1603">VLOOKUP($E1603,$AI$111:$AW$115,COLUMN($AW:$AW)-COLUMN($AH:$AH),FALSE)</f>
        <v>431.69321999999994</v>
      </c>
      <c r="T1603" s="104">
        <f t="shared" si="415"/>
        <v>0.77692787096796834</v>
      </c>
      <c r="U1603" s="104">
        <f t="shared" si="416"/>
        <v>1799.8163321549189</v>
      </c>
      <c r="V1603" s="87" cm="1">
        <f t="array" ref="V1603">VLOOKUP($E1603,$AI$118:$AW$122,COLUMN($AW:$AW)-COLUMN($AH:$AH),FALSE)</f>
        <v>0</v>
      </c>
      <c r="W1603" s="87" t="str">
        <f t="shared" ref="W1603:W1666" si="420">IF(Z1603&lt;&gt;"USA",IF(Z1603&lt;&gt;"Unknown","International","Unknown"),"Domestic")</f>
        <v>Domestic</v>
      </c>
      <c r="X1603" s="87" t="str">
        <f t="shared" ref="X1603:X1666" si="421">IF(A1603="Unknown","Unknown",IF(H1603=1,"Local","Non-local"))</f>
        <v>Non-local</v>
      </c>
      <c r="Y1603" s="104"/>
      <c r="Z1603" s="87" t="str">
        <f t="shared" si="417"/>
        <v>USA</v>
      </c>
      <c r="AA1603" s="87" t="str">
        <f t="shared" si="418"/>
        <v>USA</v>
      </c>
      <c r="AB1603" s="82" cm="1">
        <f t="array" ref="AB1603">VLOOKUP(B1603,'GDP per Capita'!$T$2:$V$4235,COLUMN('GDP per Capita'!$V:$V)-COLUMN('GDP per Capita'!$S:$S),FALSE)</f>
        <v>63809.64</v>
      </c>
      <c r="AC1603" s="82">
        <f t="shared" ref="AC1603:AC1666" si="422">IFERROR(AB1603,"")</f>
        <v>63809.64</v>
      </c>
      <c r="AD1603" s="82">
        <f t="shared" ref="AD1603:AD1666" si="423">IFERROR(AB1603,AVERAGE(AC$2:AC$2538))</f>
        <v>63809.64</v>
      </c>
      <c r="AE1603" s="88">
        <f t="shared" si="419"/>
        <v>2.8206025486978439E-2</v>
      </c>
    </row>
    <row r="1604" spans="1:31">
      <c r="A1604" s="77" t="s">
        <v>884</v>
      </c>
      <c r="B1604" s="77">
        <v>1603</v>
      </c>
      <c r="C1604" s="77" t="s">
        <v>29</v>
      </c>
      <c r="D1604" s="77" t="s">
        <v>29</v>
      </c>
      <c r="E1604" s="77">
        <v>2019</v>
      </c>
      <c r="F1604" s="77">
        <v>38.894985499999997</v>
      </c>
      <c r="G1604" s="77">
        <v>-77.036570799999893</v>
      </c>
      <c r="H1604" s="77">
        <v>0</v>
      </c>
      <c r="I1604" s="77" t="s">
        <v>1479</v>
      </c>
      <c r="J1604" s="77">
        <v>38.626803899999999</v>
      </c>
      <c r="K1604" s="77">
        <v>-90.199409700000004</v>
      </c>
      <c r="L1604" s="77">
        <v>2281.3966937476498</v>
      </c>
      <c r="M1604" s="77">
        <v>0.46287821493947501</v>
      </c>
      <c r="N1604" s="77">
        <v>0</v>
      </c>
      <c r="O1604" s="77">
        <v>438.02816519954899</v>
      </c>
      <c r="P1604" s="87" cm="1">
        <f t="array" ref="P1604">IF($X1604="Non-local",VLOOKUP($E1604,$AI$64:$AW$68,COLUMN($AW:$AW)-COLUMN($AH:$AH),FALSE),IF($X1604="Unknown",VLOOKUP($E1604,$AI$71:$AW$75,COLUMN($AW:$AW)-COLUMN($AH:$AH),FALSE),0))</f>
        <v>244</v>
      </c>
      <c r="Q1604" s="87" cm="1">
        <f t="array" ref="Q1604">IF($X1604="Non-local",VLOOKUP($E1604,$AI$40:$AW$44,COLUMN($AW:$AW)-COLUMN($AH:$AH),FALSE),IF($X1604="Unknown",VLOOKUP($E1604,$AI$47:$AW$51,COLUMN($AW:$AW)-COLUMN($AH:$AH),FALSE),0))</f>
        <v>485.37900000000008</v>
      </c>
      <c r="R1604" s="87" cm="1">
        <f t="array" ref="R1604">IF($X1604="Non-local",VLOOKUP($E1604,$AI$88:$AW$92,COLUMN($AW:$AW)-COLUMN($AH:$AH),FALSE),IF($X1604="Unknown",VLOOKUP($E1604,$AI$95:$AW$99,COLUMN($AW:$AW)-COLUMN($AH:$AH),FALSE),0))</f>
        <v>0.16197839056517743</v>
      </c>
      <c r="S1604" s="87" cm="1">
        <f t="array" ref="S1604">VLOOKUP($E1604,$AI$111:$AW$115,COLUMN($AW:$AW)-COLUMN($AH:$AH),FALSE)</f>
        <v>431.69321999999994</v>
      </c>
      <c r="T1604" s="104">
        <f t="shared" si="415"/>
        <v>0.6248566055046525</v>
      </c>
      <c r="U1604" s="104">
        <f t="shared" si="416"/>
        <v>1599.100385199549</v>
      </c>
      <c r="V1604" s="87" cm="1">
        <f t="array" ref="V1604">VLOOKUP($E1604,$AI$118:$AW$122,COLUMN($AW:$AW)-COLUMN($AH:$AH),FALSE)</f>
        <v>0</v>
      </c>
      <c r="W1604" s="87" t="str">
        <f t="shared" si="420"/>
        <v>Domestic</v>
      </c>
      <c r="X1604" s="87" t="str">
        <f t="shared" si="421"/>
        <v>Non-local</v>
      </c>
      <c r="Y1604" s="104"/>
      <c r="Z1604" s="87" t="str">
        <f t="shared" si="417"/>
        <v>USA</v>
      </c>
      <c r="AA1604" s="87" t="str">
        <f t="shared" si="418"/>
        <v>USA</v>
      </c>
      <c r="AB1604" s="82" cm="1">
        <f t="array" ref="AB1604">VLOOKUP(B1604,'GDP per Capita'!$T$2:$V$4235,COLUMN('GDP per Capita'!$V:$V)-COLUMN('GDP per Capita'!$S:$S),FALSE)</f>
        <v>63809.64</v>
      </c>
      <c r="AC1604" s="82">
        <f t="shared" si="422"/>
        <v>63809.64</v>
      </c>
      <c r="AD1604" s="82">
        <f t="shared" si="423"/>
        <v>63809.64</v>
      </c>
      <c r="AE1604" s="88">
        <f t="shared" si="419"/>
        <v>2.5060482792248148E-2</v>
      </c>
    </row>
    <row r="1605" spans="1:31">
      <c r="A1605" s="77" t="s">
        <v>886</v>
      </c>
      <c r="B1605" s="77">
        <v>1604</v>
      </c>
      <c r="C1605" s="77" t="s">
        <v>29</v>
      </c>
      <c r="D1605" s="77" t="s">
        <v>29</v>
      </c>
      <c r="E1605" s="77">
        <v>2019</v>
      </c>
      <c r="F1605" s="77">
        <v>39.284749400000003</v>
      </c>
      <c r="G1605" s="77">
        <v>-76.620474639699793</v>
      </c>
      <c r="H1605" s="77">
        <v>0</v>
      </c>
      <c r="I1605" s="77" t="s">
        <v>1479</v>
      </c>
      <c r="J1605" s="77">
        <v>38.626803899999999</v>
      </c>
      <c r="K1605" s="77">
        <v>-90.199409700000004</v>
      </c>
      <c r="L1605" s="77">
        <v>2350.6492868402502</v>
      </c>
      <c r="M1605" s="77">
        <v>0.47202265803874</v>
      </c>
      <c r="N1605" s="77">
        <v>0</v>
      </c>
      <c r="O1605" s="77">
        <v>451.32466307332902</v>
      </c>
      <c r="P1605" s="87" cm="1">
        <f t="array" ref="P1605">IF($X1605="Non-local",VLOOKUP($E1605,$AI$64:$AW$68,COLUMN($AW:$AW)-COLUMN($AH:$AH),FALSE),IF($X1605="Unknown",VLOOKUP($E1605,$AI$71:$AW$75,COLUMN($AW:$AW)-COLUMN($AH:$AH),FALSE),0))</f>
        <v>244</v>
      </c>
      <c r="Q1605" s="87" cm="1">
        <f t="array" ref="Q1605">IF($X1605="Non-local",VLOOKUP($E1605,$AI$40:$AW$44,COLUMN($AW:$AW)-COLUMN($AH:$AH),FALSE),IF($X1605="Unknown",VLOOKUP($E1605,$AI$47:$AW$51,COLUMN($AW:$AW)-COLUMN($AH:$AH),FALSE),0))</f>
        <v>485.37900000000008</v>
      </c>
      <c r="R1605" s="87" cm="1">
        <f t="array" ref="R1605">IF($X1605="Non-local",VLOOKUP($E1605,$AI$88:$AW$92,COLUMN($AW:$AW)-COLUMN($AH:$AH),FALSE),IF($X1605="Unknown",VLOOKUP($E1605,$AI$95:$AW$99,COLUMN($AW:$AW)-COLUMN($AH:$AH),FALSE),0))</f>
        <v>0.16197839056517743</v>
      </c>
      <c r="S1605" s="87" cm="1">
        <f t="array" ref="S1605">VLOOKUP($E1605,$AI$111:$AW$115,COLUMN($AW:$AW)-COLUMN($AH:$AH),FALSE)</f>
        <v>431.69321999999994</v>
      </c>
      <c r="T1605" s="104">
        <f t="shared" si="415"/>
        <v>0.63400104860391737</v>
      </c>
      <c r="U1605" s="104">
        <f t="shared" si="416"/>
        <v>1612.396883073329</v>
      </c>
      <c r="V1605" s="87" cm="1">
        <f t="array" ref="V1605">VLOOKUP($E1605,$AI$118:$AW$122,COLUMN($AW:$AW)-COLUMN($AH:$AH),FALSE)</f>
        <v>0</v>
      </c>
      <c r="W1605" s="87" t="str">
        <f t="shared" si="420"/>
        <v>Domestic</v>
      </c>
      <c r="X1605" s="87" t="str">
        <f t="shared" si="421"/>
        <v>Non-local</v>
      </c>
      <c r="Y1605" s="104"/>
      <c r="Z1605" s="87" t="str">
        <f t="shared" si="417"/>
        <v>USA</v>
      </c>
      <c r="AA1605" s="87" t="str">
        <f t="shared" si="418"/>
        <v>USA</v>
      </c>
      <c r="AB1605" s="82" cm="1">
        <f t="array" ref="AB1605">VLOOKUP(B1605,'GDP per Capita'!$T$2:$V$4235,COLUMN('GDP per Capita'!$V:$V)-COLUMN('GDP per Capita'!$S:$S),FALSE)</f>
        <v>63809.64</v>
      </c>
      <c r="AC1605" s="82">
        <f t="shared" si="422"/>
        <v>63809.64</v>
      </c>
      <c r="AD1605" s="82">
        <f t="shared" si="423"/>
        <v>63809.64</v>
      </c>
      <c r="AE1605" s="88">
        <f t="shared" si="419"/>
        <v>2.5268860364567627E-2</v>
      </c>
    </row>
    <row r="1606" spans="1:31">
      <c r="A1606" s="77" t="s">
        <v>1444</v>
      </c>
      <c r="B1606" s="77">
        <v>1605</v>
      </c>
      <c r="C1606" s="77" t="s">
        <v>416</v>
      </c>
      <c r="D1606" s="77" t="s">
        <v>31</v>
      </c>
      <c r="E1606" s="77">
        <v>2019</v>
      </c>
      <c r="F1606" s="77">
        <v>51.511860599999999</v>
      </c>
      <c r="G1606" s="77">
        <v>-7.8017400000000001E-2</v>
      </c>
      <c r="H1606" s="77">
        <v>0</v>
      </c>
      <c r="I1606" s="77" t="s">
        <v>1479</v>
      </c>
      <c r="J1606" s="77">
        <v>38.626803899999999</v>
      </c>
      <c r="K1606" s="77">
        <v>-90.199409700000004</v>
      </c>
      <c r="L1606" s="77">
        <v>13525.2630069552</v>
      </c>
      <c r="M1606" s="77">
        <v>2.0892052380461701</v>
      </c>
      <c r="N1606" s="77">
        <v>0</v>
      </c>
      <c r="O1606" s="77">
        <v>1420.1526157303001</v>
      </c>
      <c r="P1606" s="87" cm="1">
        <f t="array" ref="P1606">IF($X1606="Non-local",VLOOKUP($E1606,$AI$64:$AW$68,COLUMN($AW:$AW)-COLUMN($AH:$AH),FALSE),IF($X1606="Unknown",VLOOKUP($E1606,$AI$71:$AW$75,COLUMN($AW:$AW)-COLUMN($AH:$AH),FALSE),0))</f>
        <v>244</v>
      </c>
      <c r="Q1606" s="87" cm="1">
        <f t="array" ref="Q1606">IF($X1606="Non-local",VLOOKUP($E1606,$AI$40:$AW$44,COLUMN($AW:$AW)-COLUMN($AH:$AH),FALSE),IF($X1606="Unknown",VLOOKUP($E1606,$AI$47:$AW$51,COLUMN($AW:$AW)-COLUMN($AH:$AH),FALSE),0))</f>
        <v>485.37900000000008</v>
      </c>
      <c r="R1606" s="87" cm="1">
        <f t="array" ref="R1606">IF($X1606="Non-local",VLOOKUP($E1606,$AI$88:$AW$92,COLUMN($AW:$AW)-COLUMN($AH:$AH),FALSE),IF($X1606="Unknown",VLOOKUP($E1606,$AI$95:$AW$99,COLUMN($AW:$AW)-COLUMN($AH:$AH),FALSE),0))</f>
        <v>0.16197839056517743</v>
      </c>
      <c r="S1606" s="87" cm="1">
        <f t="array" ref="S1606">VLOOKUP($E1606,$AI$111:$AW$115,COLUMN($AW:$AW)-COLUMN($AH:$AH),FALSE)</f>
        <v>431.69321999999994</v>
      </c>
      <c r="T1606" s="104">
        <f t="shared" si="415"/>
        <v>2.2511836286113476</v>
      </c>
      <c r="U1606" s="104">
        <f t="shared" si="416"/>
        <v>2581.2248357303001</v>
      </c>
      <c r="V1606" s="87" cm="1">
        <f t="array" ref="V1606">VLOOKUP($E1606,$AI$118:$AW$122,COLUMN($AW:$AW)-COLUMN($AH:$AH),FALSE)</f>
        <v>0</v>
      </c>
      <c r="W1606" s="87" t="str">
        <f t="shared" si="420"/>
        <v>International</v>
      </c>
      <c r="X1606" s="87" t="str">
        <f t="shared" si="421"/>
        <v>Non-local</v>
      </c>
      <c r="Y1606" s="104"/>
      <c r="Z1606" s="87" t="str">
        <f t="shared" si="417"/>
        <v>United Kingdom</v>
      </c>
      <c r="AA1606" s="87" t="str">
        <f t="shared" si="418"/>
        <v>Europe</v>
      </c>
      <c r="AB1606" s="82" cm="1">
        <f t="array" ref="AB1606">VLOOKUP(B1606,'GDP per Capita'!$T$2:$V$4235,COLUMN('GDP per Capita'!$V:$V)-COLUMN('GDP per Capita'!$S:$S),FALSE)</f>
        <v>40800.480000000003</v>
      </c>
      <c r="AC1606" s="82">
        <f t="shared" si="422"/>
        <v>40800.480000000003</v>
      </c>
      <c r="AD1606" s="82">
        <f t="shared" si="423"/>
        <v>40800.480000000003</v>
      </c>
      <c r="AE1606" s="88">
        <f t="shared" si="419"/>
        <v>6.3264570312170351E-2</v>
      </c>
    </row>
    <row r="1607" spans="1:31">
      <c r="A1607" s="77" t="s">
        <v>34</v>
      </c>
      <c r="B1607" s="77">
        <v>1606</v>
      </c>
      <c r="C1607" s="77" t="s">
        <v>34</v>
      </c>
      <c r="D1607" s="77" t="s">
        <v>34</v>
      </c>
      <c r="E1607" s="77">
        <v>2019</v>
      </c>
      <c r="F1607" s="77">
        <v>0</v>
      </c>
      <c r="G1607" s="77">
        <v>0</v>
      </c>
      <c r="H1607" s="77">
        <v>0</v>
      </c>
      <c r="I1607" s="77" t="s">
        <v>1479</v>
      </c>
      <c r="J1607" s="77">
        <v>38.626803899999999</v>
      </c>
      <c r="K1607" s="77">
        <v>-90.199409700000004</v>
      </c>
      <c r="L1607" s="77">
        <v>3701.00063761927</v>
      </c>
      <c r="M1607" s="77">
        <v>0.67333559908097096</v>
      </c>
      <c r="N1607" s="77">
        <v>1</v>
      </c>
      <c r="O1607" s="77">
        <v>710.59212242290005</v>
      </c>
      <c r="P1607" s="87" cm="1">
        <f t="array" ref="P1607">IF($X1607="Non-local",VLOOKUP($E1607,$AI$64:$AW$68,COLUMN($AW:$AW)-COLUMN($AH:$AH),FALSE),IF($X1607="Unknown",VLOOKUP($E1607,$AI$71:$AW$75,COLUMN($AW:$AW)-COLUMN($AH:$AH),FALSE),0))</f>
        <v>235.51304347826087</v>
      </c>
      <c r="Q1607" s="87" cm="1">
        <f t="array" ref="Q1607">IF($X1607="Non-local",VLOOKUP($E1607,$AI$40:$AW$44,COLUMN($AW:$AW)-COLUMN($AH:$AH),FALSE),IF($X1607="Unknown",VLOOKUP($E1607,$AI$47:$AW$51,COLUMN($AW:$AW)-COLUMN($AH:$AH),FALSE),0))</f>
        <v>468.49625217391309</v>
      </c>
      <c r="R1607" s="87" cm="1">
        <f t="array" ref="R1607">IF($X1607="Non-local",VLOOKUP($E1607,$AI$88:$AW$92,COLUMN($AW:$AW)-COLUMN($AH:$AH),FALSE),IF($X1607="Unknown",VLOOKUP($E1607,$AI$95:$AW$99,COLUMN($AW:$AW)-COLUMN($AH:$AH),FALSE),0))</f>
        <v>0.15634435958899737</v>
      </c>
      <c r="S1607" s="87" cm="1">
        <f t="array" ref="S1607">VLOOKUP($E1607,$AI$111:$AW$115,COLUMN($AW:$AW)-COLUMN($AH:$AH),FALSE)</f>
        <v>431.69321999999994</v>
      </c>
      <c r="T1607" s="104">
        <f t="shared" si="415"/>
        <v>0.82967995866996835</v>
      </c>
      <c r="U1607" s="104">
        <f t="shared" si="416"/>
        <v>1846.2946380750739</v>
      </c>
      <c r="V1607" s="87" cm="1">
        <f t="array" ref="V1607">VLOOKUP($E1607,$AI$118:$AW$122,COLUMN($AW:$AW)-COLUMN($AH:$AH),FALSE)</f>
        <v>0</v>
      </c>
      <c r="W1607" s="87" t="str">
        <f t="shared" si="420"/>
        <v>Unknown</v>
      </c>
      <c r="X1607" s="87" t="str">
        <f t="shared" si="421"/>
        <v>Unknown</v>
      </c>
      <c r="Y1607" s="104"/>
      <c r="Z1607" s="87" t="str">
        <f t="shared" si="417"/>
        <v>Unknown</v>
      </c>
      <c r="AA1607" s="87" t="str">
        <f t="shared" si="418"/>
        <v>Unknown</v>
      </c>
      <c r="AB1607" s="82" t="e" cm="1">
        <f t="array" ref="AB1607">VLOOKUP(B1607,'GDP per Capita'!$T$2:$V$4235,COLUMN('GDP per Capita'!$V:$V)-COLUMN('GDP per Capita'!$S:$S),FALSE)</f>
        <v>#N/A</v>
      </c>
      <c r="AC1607" s="82" t="str">
        <f t="shared" si="422"/>
        <v/>
      </c>
      <c r="AD1607" s="82">
        <f t="shared" si="423"/>
        <v>61228.93767638311</v>
      </c>
      <c r="AE1607" s="88">
        <f t="shared" si="419"/>
        <v>3.0153955109157748E-2</v>
      </c>
    </row>
    <row r="1608" spans="1:31">
      <c r="A1608" s="77" t="s">
        <v>884</v>
      </c>
      <c r="B1608" s="77">
        <v>1607</v>
      </c>
      <c r="C1608" s="77" t="s">
        <v>29</v>
      </c>
      <c r="D1608" s="77" t="s">
        <v>29</v>
      </c>
      <c r="E1608" s="77">
        <v>2019</v>
      </c>
      <c r="F1608" s="77">
        <v>38.894985499999997</v>
      </c>
      <c r="G1608" s="77">
        <v>-77.036570799999893</v>
      </c>
      <c r="H1608" s="77">
        <v>0</v>
      </c>
      <c r="I1608" s="77" t="s">
        <v>1479</v>
      </c>
      <c r="J1608" s="77">
        <v>38.626803899999999</v>
      </c>
      <c r="K1608" s="77">
        <v>-90.199409700000004</v>
      </c>
      <c r="L1608" s="77">
        <v>2281.3966937476498</v>
      </c>
      <c r="M1608" s="77">
        <v>0.46287821493947501</v>
      </c>
      <c r="N1608" s="77">
        <v>0</v>
      </c>
      <c r="O1608" s="77">
        <v>438.02816519954899</v>
      </c>
      <c r="P1608" s="87" cm="1">
        <f t="array" ref="P1608">IF($X1608="Non-local",VLOOKUP($E1608,$AI$64:$AW$68,COLUMN($AW:$AW)-COLUMN($AH:$AH),FALSE),IF($X1608="Unknown",VLOOKUP($E1608,$AI$71:$AW$75,COLUMN($AW:$AW)-COLUMN($AH:$AH),FALSE),0))</f>
        <v>244</v>
      </c>
      <c r="Q1608" s="87" cm="1">
        <f t="array" ref="Q1608">IF($X1608="Non-local",VLOOKUP($E1608,$AI$40:$AW$44,COLUMN($AW:$AW)-COLUMN($AH:$AH),FALSE),IF($X1608="Unknown",VLOOKUP($E1608,$AI$47:$AW$51,COLUMN($AW:$AW)-COLUMN($AH:$AH),FALSE),0))</f>
        <v>485.37900000000008</v>
      </c>
      <c r="R1608" s="87" cm="1">
        <f t="array" ref="R1608">IF($X1608="Non-local",VLOOKUP($E1608,$AI$88:$AW$92,COLUMN($AW:$AW)-COLUMN($AH:$AH),FALSE),IF($X1608="Unknown",VLOOKUP($E1608,$AI$95:$AW$99,COLUMN($AW:$AW)-COLUMN($AH:$AH),FALSE),0))</f>
        <v>0.16197839056517743</v>
      </c>
      <c r="S1608" s="87" cm="1">
        <f t="array" ref="S1608">VLOOKUP($E1608,$AI$111:$AW$115,COLUMN($AW:$AW)-COLUMN($AH:$AH),FALSE)</f>
        <v>431.69321999999994</v>
      </c>
      <c r="T1608" s="104">
        <f t="shared" si="415"/>
        <v>0.6248566055046525</v>
      </c>
      <c r="U1608" s="104">
        <f t="shared" si="416"/>
        <v>1599.100385199549</v>
      </c>
      <c r="V1608" s="87" cm="1">
        <f t="array" ref="V1608">VLOOKUP($E1608,$AI$118:$AW$122,COLUMN($AW:$AW)-COLUMN($AH:$AH),FALSE)</f>
        <v>0</v>
      </c>
      <c r="W1608" s="87" t="str">
        <f t="shared" si="420"/>
        <v>Domestic</v>
      </c>
      <c r="X1608" s="87" t="str">
        <f t="shared" si="421"/>
        <v>Non-local</v>
      </c>
      <c r="Y1608" s="104"/>
      <c r="Z1608" s="87" t="str">
        <f t="shared" si="417"/>
        <v>USA</v>
      </c>
      <c r="AA1608" s="87" t="str">
        <f t="shared" si="418"/>
        <v>USA</v>
      </c>
      <c r="AB1608" s="82" cm="1">
        <f t="array" ref="AB1608">VLOOKUP(B1608,'GDP per Capita'!$T$2:$V$4235,COLUMN('GDP per Capita'!$V:$V)-COLUMN('GDP per Capita'!$S:$S),FALSE)</f>
        <v>63809.64</v>
      </c>
      <c r="AC1608" s="82">
        <f t="shared" si="422"/>
        <v>63809.64</v>
      </c>
      <c r="AD1608" s="82">
        <f t="shared" si="423"/>
        <v>63809.64</v>
      </c>
      <c r="AE1608" s="88">
        <f t="shared" si="419"/>
        <v>2.5060482792248148E-2</v>
      </c>
    </row>
    <row r="1609" spans="1:31">
      <c r="A1609" s="77" t="s">
        <v>1515</v>
      </c>
      <c r="B1609" s="77">
        <v>1608</v>
      </c>
      <c r="C1609" s="77" t="s">
        <v>29</v>
      </c>
      <c r="D1609" s="77" t="s">
        <v>29</v>
      </c>
      <c r="E1609" s="77">
        <v>2019</v>
      </c>
      <c r="F1609" s="77">
        <v>43.011678400000001</v>
      </c>
      <c r="G1609" s="77">
        <v>-88.231481299999999</v>
      </c>
      <c r="H1609" s="77">
        <v>0</v>
      </c>
      <c r="I1609" s="77" t="s">
        <v>1479</v>
      </c>
      <c r="J1609" s="77">
        <v>38.626803899999999</v>
      </c>
      <c r="K1609" s="77">
        <v>-90.199409700000004</v>
      </c>
      <c r="L1609" s="77">
        <v>1029.7764585094999</v>
      </c>
      <c r="M1609" s="77">
        <v>0.29760830211876499</v>
      </c>
      <c r="N1609" s="77">
        <v>0</v>
      </c>
      <c r="O1609" s="77">
        <v>197.717080033825</v>
      </c>
      <c r="P1609" s="87" cm="1">
        <f t="array" ref="P1609">IF($X1609="Non-local",VLOOKUP($E1609,$AI$64:$AW$68,COLUMN($AW:$AW)-COLUMN($AH:$AH),FALSE),IF($X1609="Unknown",VLOOKUP($E1609,$AI$71:$AW$75,COLUMN($AW:$AW)-COLUMN($AH:$AH),FALSE),0))</f>
        <v>244</v>
      </c>
      <c r="Q1609" s="87" cm="1">
        <f t="array" ref="Q1609">IF($X1609="Non-local",VLOOKUP($E1609,$AI$40:$AW$44,COLUMN($AW:$AW)-COLUMN($AH:$AH),FALSE),IF($X1609="Unknown",VLOOKUP($E1609,$AI$47:$AW$51,COLUMN($AW:$AW)-COLUMN($AH:$AH),FALSE),0))</f>
        <v>485.37900000000008</v>
      </c>
      <c r="R1609" s="87" cm="1">
        <f t="array" ref="R1609">IF($X1609="Non-local",VLOOKUP($E1609,$AI$88:$AW$92,COLUMN($AW:$AW)-COLUMN($AH:$AH),FALSE),IF($X1609="Unknown",VLOOKUP($E1609,$AI$95:$AW$99,COLUMN($AW:$AW)-COLUMN($AH:$AH),FALSE),0))</f>
        <v>0.16197839056517743</v>
      </c>
      <c r="S1609" s="87" cm="1">
        <f t="array" ref="S1609">VLOOKUP($E1609,$AI$111:$AW$115,COLUMN($AW:$AW)-COLUMN($AH:$AH),FALSE)</f>
        <v>431.69321999999994</v>
      </c>
      <c r="T1609" s="104">
        <f t="shared" si="415"/>
        <v>0.45958669268394242</v>
      </c>
      <c r="U1609" s="104">
        <f t="shared" si="416"/>
        <v>1358.7893000338249</v>
      </c>
      <c r="V1609" s="87" cm="1">
        <f t="array" ref="V1609">VLOOKUP($E1609,$AI$118:$AW$122,COLUMN($AW:$AW)-COLUMN($AH:$AH),FALSE)</f>
        <v>0</v>
      </c>
      <c r="W1609" s="87" t="str">
        <f t="shared" si="420"/>
        <v>Domestic</v>
      </c>
      <c r="X1609" s="87" t="str">
        <f t="shared" si="421"/>
        <v>Non-local</v>
      </c>
      <c r="Y1609" s="104"/>
      <c r="Z1609" s="87" t="str">
        <f t="shared" si="417"/>
        <v>USA</v>
      </c>
      <c r="AA1609" s="87" t="str">
        <f t="shared" si="418"/>
        <v>USA</v>
      </c>
      <c r="AB1609" s="82" cm="1">
        <f t="array" ref="AB1609">VLOOKUP(B1609,'GDP per Capita'!$T$2:$V$4235,COLUMN('GDP per Capita'!$V:$V)-COLUMN('GDP per Capita'!$S:$S),FALSE)</f>
        <v>63809.64</v>
      </c>
      <c r="AC1609" s="82">
        <f t="shared" si="422"/>
        <v>63809.64</v>
      </c>
      <c r="AD1609" s="82">
        <f t="shared" si="423"/>
        <v>63809.64</v>
      </c>
      <c r="AE1609" s="88">
        <f t="shared" si="419"/>
        <v>2.1294420404719804E-2</v>
      </c>
    </row>
    <row r="1610" spans="1:31">
      <c r="A1610" s="77" t="s">
        <v>1516</v>
      </c>
      <c r="B1610" s="77">
        <v>1609</v>
      </c>
      <c r="C1610" s="77" t="s">
        <v>29</v>
      </c>
      <c r="D1610" s="77" t="s">
        <v>29</v>
      </c>
      <c r="E1610" s="77">
        <v>2019</v>
      </c>
      <c r="F1610" s="77">
        <v>37.821592899999999</v>
      </c>
      <c r="G1610" s="77">
        <v>-121.99996059999999</v>
      </c>
      <c r="H1610" s="77">
        <v>0</v>
      </c>
      <c r="I1610" s="77" t="s">
        <v>1479</v>
      </c>
      <c r="J1610" s="77">
        <v>38.626803899999999</v>
      </c>
      <c r="K1610" s="77">
        <v>-90.199409700000004</v>
      </c>
      <c r="L1610" s="77">
        <v>5530.81655512626</v>
      </c>
      <c r="M1610" s="77">
        <v>0.94839731086498602</v>
      </c>
      <c r="N1610" s="77">
        <v>0</v>
      </c>
      <c r="O1610" s="77">
        <v>663.69798661515097</v>
      </c>
      <c r="P1610" s="87" cm="1">
        <f t="array" ref="P1610">IF($X1610="Non-local",VLOOKUP($E1610,$AI$64:$AW$68,COLUMN($AW:$AW)-COLUMN($AH:$AH),FALSE),IF($X1610="Unknown",VLOOKUP($E1610,$AI$71:$AW$75,COLUMN($AW:$AW)-COLUMN($AH:$AH),FALSE),0))</f>
        <v>244</v>
      </c>
      <c r="Q1610" s="87" cm="1">
        <f t="array" ref="Q1610">IF($X1610="Non-local",VLOOKUP($E1610,$AI$40:$AW$44,COLUMN($AW:$AW)-COLUMN($AH:$AH),FALSE),IF($X1610="Unknown",VLOOKUP($E1610,$AI$47:$AW$51,COLUMN($AW:$AW)-COLUMN($AH:$AH),FALSE),0))</f>
        <v>485.37900000000008</v>
      </c>
      <c r="R1610" s="87" cm="1">
        <f t="array" ref="R1610">IF($X1610="Non-local",VLOOKUP($E1610,$AI$88:$AW$92,COLUMN($AW:$AW)-COLUMN($AH:$AH),FALSE),IF($X1610="Unknown",VLOOKUP($E1610,$AI$95:$AW$99,COLUMN($AW:$AW)-COLUMN($AH:$AH),FALSE),0))</f>
        <v>0.16197839056517743</v>
      </c>
      <c r="S1610" s="87" cm="1">
        <f t="array" ref="S1610">VLOOKUP($E1610,$AI$111:$AW$115,COLUMN($AW:$AW)-COLUMN($AH:$AH),FALSE)</f>
        <v>431.69321999999994</v>
      </c>
      <c r="T1610" s="104">
        <f t="shared" si="415"/>
        <v>1.1103757014301634</v>
      </c>
      <c r="U1610" s="104">
        <f t="shared" si="416"/>
        <v>1824.770206615151</v>
      </c>
      <c r="V1610" s="87" cm="1">
        <f t="array" ref="V1610">VLOOKUP($E1610,$AI$118:$AW$122,COLUMN($AW:$AW)-COLUMN($AH:$AH),FALSE)</f>
        <v>0</v>
      </c>
      <c r="W1610" s="87" t="str">
        <f t="shared" si="420"/>
        <v>Domestic</v>
      </c>
      <c r="X1610" s="87" t="str">
        <f t="shared" si="421"/>
        <v>Non-local</v>
      </c>
      <c r="Y1610" s="104"/>
      <c r="Z1610" s="87" t="str">
        <f t="shared" si="417"/>
        <v>USA</v>
      </c>
      <c r="AA1610" s="87" t="str">
        <f t="shared" si="418"/>
        <v>USA</v>
      </c>
      <c r="AB1610" s="82" cm="1">
        <f t="array" ref="AB1610">VLOOKUP(B1610,'GDP per Capita'!$T$2:$V$4235,COLUMN('GDP per Capita'!$V:$V)-COLUMN('GDP per Capita'!$S:$S),FALSE)</f>
        <v>63809.64</v>
      </c>
      <c r="AC1610" s="82">
        <f t="shared" si="422"/>
        <v>63809.64</v>
      </c>
      <c r="AD1610" s="82">
        <f t="shared" si="423"/>
        <v>63809.64</v>
      </c>
      <c r="AE1610" s="88">
        <f t="shared" si="419"/>
        <v>2.8597092956724891E-2</v>
      </c>
    </row>
    <row r="1611" spans="1:31">
      <c r="A1611" s="77" t="s">
        <v>1379</v>
      </c>
      <c r="B1611" s="77">
        <v>1610</v>
      </c>
      <c r="C1611" s="77" t="s">
        <v>29</v>
      </c>
      <c r="D1611" s="77" t="s">
        <v>29</v>
      </c>
      <c r="E1611" s="77">
        <v>2019</v>
      </c>
      <c r="F1611" s="77">
        <v>38.951883000000002</v>
      </c>
      <c r="G1611" s="77">
        <v>-92.333736599999995</v>
      </c>
      <c r="H1611" s="77">
        <v>0</v>
      </c>
      <c r="I1611" s="77" t="s">
        <v>1479</v>
      </c>
      <c r="J1611" s="77">
        <v>38.626803899999999</v>
      </c>
      <c r="K1611" s="77">
        <v>-90.199409700000004</v>
      </c>
      <c r="L1611" s="77">
        <v>376.95819232719998</v>
      </c>
      <c r="M1611" s="77">
        <v>0.21140706079799901</v>
      </c>
      <c r="N1611" s="77">
        <v>0</v>
      </c>
      <c r="O1611" s="77">
        <v>72.375972926822399</v>
      </c>
      <c r="P1611" s="87" cm="1">
        <f t="array" ref="P1611">IF($X1611="Non-local",VLOOKUP($E1611,$AI$64:$AW$68,COLUMN($AW:$AW)-COLUMN($AH:$AH),FALSE),IF($X1611="Unknown",VLOOKUP($E1611,$AI$71:$AW$75,COLUMN($AW:$AW)-COLUMN($AH:$AH),FALSE),0))</f>
        <v>244</v>
      </c>
      <c r="Q1611" s="87" cm="1">
        <f t="array" ref="Q1611">IF($X1611="Non-local",VLOOKUP($E1611,$AI$40:$AW$44,COLUMN($AW:$AW)-COLUMN($AH:$AH),FALSE),IF($X1611="Unknown",VLOOKUP($E1611,$AI$47:$AW$51,COLUMN($AW:$AW)-COLUMN($AH:$AH),FALSE),0))</f>
        <v>485.37900000000008</v>
      </c>
      <c r="R1611" s="87" cm="1">
        <f t="array" ref="R1611">IF($X1611="Non-local",VLOOKUP($E1611,$AI$88:$AW$92,COLUMN($AW:$AW)-COLUMN($AH:$AH),FALSE),IF($X1611="Unknown",VLOOKUP($E1611,$AI$95:$AW$99,COLUMN($AW:$AW)-COLUMN($AH:$AH),FALSE),0))</f>
        <v>0.16197839056517743</v>
      </c>
      <c r="S1611" s="87" cm="1">
        <f t="array" ref="S1611">VLOOKUP($E1611,$AI$111:$AW$115,COLUMN($AW:$AW)-COLUMN($AH:$AH),FALSE)</f>
        <v>431.69321999999994</v>
      </c>
      <c r="T1611" s="104">
        <f t="shared" si="415"/>
        <v>0.37338545136317647</v>
      </c>
      <c r="U1611" s="104">
        <f t="shared" si="416"/>
        <v>1233.4481929268225</v>
      </c>
      <c r="V1611" s="87" cm="1">
        <f t="array" ref="V1611">VLOOKUP($E1611,$AI$118:$AW$122,COLUMN($AW:$AW)-COLUMN($AH:$AH),FALSE)</f>
        <v>0</v>
      </c>
      <c r="W1611" s="87" t="str">
        <f t="shared" si="420"/>
        <v>Domestic</v>
      </c>
      <c r="X1611" s="87" t="str">
        <f t="shared" si="421"/>
        <v>Non-local</v>
      </c>
      <c r="Y1611" s="104"/>
      <c r="Z1611" s="87" t="str">
        <f t="shared" si="417"/>
        <v>USA</v>
      </c>
      <c r="AA1611" s="87" t="str">
        <f t="shared" si="418"/>
        <v>USA</v>
      </c>
      <c r="AB1611" s="82" cm="1">
        <f t="array" ref="AB1611">VLOOKUP(B1611,'GDP per Capita'!$T$2:$V$4235,COLUMN('GDP per Capita'!$V:$V)-COLUMN('GDP per Capita'!$S:$S),FALSE)</f>
        <v>63809.64</v>
      </c>
      <c r="AC1611" s="82">
        <f t="shared" si="422"/>
        <v>63809.64</v>
      </c>
      <c r="AD1611" s="82">
        <f t="shared" si="423"/>
        <v>63809.64</v>
      </c>
      <c r="AE1611" s="88">
        <f t="shared" si="419"/>
        <v>1.9330123049226142E-2</v>
      </c>
    </row>
    <row r="1612" spans="1:31">
      <c r="A1612" s="77" t="s">
        <v>882</v>
      </c>
      <c r="B1612" s="77">
        <v>1611</v>
      </c>
      <c r="C1612" s="77" t="s">
        <v>29</v>
      </c>
      <c r="D1612" s="77" t="s">
        <v>29</v>
      </c>
      <c r="E1612" s="77">
        <v>2019</v>
      </c>
      <c r="F1612" s="77">
        <v>39.004607</v>
      </c>
      <c r="G1612" s="77">
        <v>-76.875683800000004</v>
      </c>
      <c r="H1612" s="77">
        <v>0</v>
      </c>
      <c r="I1612" s="77" t="s">
        <v>1479</v>
      </c>
      <c r="J1612" s="77">
        <v>38.626803899999999</v>
      </c>
      <c r="K1612" s="77">
        <v>-90.199409700000004</v>
      </c>
      <c r="L1612" s="77">
        <v>2308.1878713614001</v>
      </c>
      <c r="M1612" s="77">
        <v>0.46641584996959801</v>
      </c>
      <c r="N1612" s="77">
        <v>0</v>
      </c>
      <c r="O1612" s="77">
        <v>443.172071301389</v>
      </c>
      <c r="P1612" s="87" cm="1">
        <f t="array" ref="P1612">IF($X1612="Non-local",VLOOKUP($E1612,$AI$64:$AW$68,COLUMN($AW:$AW)-COLUMN($AH:$AH),FALSE),IF($X1612="Unknown",VLOOKUP($E1612,$AI$71:$AW$75,COLUMN($AW:$AW)-COLUMN($AH:$AH),FALSE),0))</f>
        <v>244</v>
      </c>
      <c r="Q1612" s="87" cm="1">
        <f t="array" ref="Q1612">IF($X1612="Non-local",VLOOKUP($E1612,$AI$40:$AW$44,COLUMN($AW:$AW)-COLUMN($AH:$AH),FALSE),IF($X1612="Unknown",VLOOKUP($E1612,$AI$47:$AW$51,COLUMN($AW:$AW)-COLUMN($AH:$AH),FALSE),0))</f>
        <v>485.37900000000008</v>
      </c>
      <c r="R1612" s="87" cm="1">
        <f t="array" ref="R1612">IF($X1612="Non-local",VLOOKUP($E1612,$AI$88:$AW$92,COLUMN($AW:$AW)-COLUMN($AH:$AH),FALSE),IF($X1612="Unknown",VLOOKUP($E1612,$AI$95:$AW$99,COLUMN($AW:$AW)-COLUMN($AH:$AH),FALSE),0))</f>
        <v>0.16197839056517743</v>
      </c>
      <c r="S1612" s="87" cm="1">
        <f t="array" ref="S1612">VLOOKUP($E1612,$AI$111:$AW$115,COLUMN($AW:$AW)-COLUMN($AH:$AH),FALSE)</f>
        <v>431.69321999999994</v>
      </c>
      <c r="T1612" s="104">
        <f t="shared" si="415"/>
        <v>0.62839424053477544</v>
      </c>
      <c r="U1612" s="104">
        <f t="shared" si="416"/>
        <v>1604.244291301389</v>
      </c>
      <c r="V1612" s="87" cm="1">
        <f t="array" ref="V1612">VLOOKUP($E1612,$AI$118:$AW$122,COLUMN($AW:$AW)-COLUMN($AH:$AH),FALSE)</f>
        <v>0</v>
      </c>
      <c r="W1612" s="87" t="str">
        <f t="shared" si="420"/>
        <v>Domestic</v>
      </c>
      <c r="X1612" s="87" t="str">
        <f t="shared" si="421"/>
        <v>Non-local</v>
      </c>
      <c r="Y1612" s="104"/>
      <c r="Z1612" s="87" t="str">
        <f t="shared" si="417"/>
        <v>USA</v>
      </c>
      <c r="AA1612" s="87" t="str">
        <f t="shared" si="418"/>
        <v>USA</v>
      </c>
      <c r="AB1612" s="82" cm="1">
        <f t="array" ref="AB1612">VLOOKUP(B1612,'GDP per Capita'!$T$2:$V$4235,COLUMN('GDP per Capita'!$V:$V)-COLUMN('GDP per Capita'!$S:$S),FALSE)</f>
        <v>63809.64</v>
      </c>
      <c r="AC1612" s="82">
        <f t="shared" si="422"/>
        <v>63809.64</v>
      </c>
      <c r="AD1612" s="82">
        <f t="shared" si="423"/>
        <v>63809.64</v>
      </c>
      <c r="AE1612" s="88">
        <f t="shared" si="419"/>
        <v>2.5141096099294543E-2</v>
      </c>
    </row>
    <row r="1613" spans="1:31">
      <c r="A1613" s="77" t="s">
        <v>1517</v>
      </c>
      <c r="B1613" s="77">
        <v>1612</v>
      </c>
      <c r="C1613" s="77" t="s">
        <v>33</v>
      </c>
      <c r="D1613" s="77" t="s">
        <v>816</v>
      </c>
      <c r="E1613" s="77">
        <v>2019</v>
      </c>
      <c r="F1613" s="77">
        <v>0</v>
      </c>
      <c r="G1613" s="77">
        <v>0</v>
      </c>
      <c r="H1613" s="77">
        <v>0</v>
      </c>
      <c r="I1613" s="77" t="s">
        <v>1479</v>
      </c>
      <c r="J1613" s="77">
        <v>38.626803899999999</v>
      </c>
      <c r="K1613" s="77">
        <v>-90.199409700000004</v>
      </c>
      <c r="L1613" s="77">
        <v>3701.00063761927</v>
      </c>
      <c r="M1613" s="77">
        <v>0.67333559908097096</v>
      </c>
      <c r="N1613" s="77">
        <v>1</v>
      </c>
      <c r="O1613" s="77">
        <v>710.59212242290005</v>
      </c>
      <c r="P1613" s="87" cm="1">
        <f t="array" ref="P1613">IF($X1613="Non-local",VLOOKUP($E1613,$AI$64:$AW$68,COLUMN($AW:$AW)-COLUMN($AH:$AH),FALSE),IF($X1613="Unknown",VLOOKUP($E1613,$AI$71:$AW$75,COLUMN($AW:$AW)-COLUMN($AH:$AH),FALSE),0))</f>
        <v>244</v>
      </c>
      <c r="Q1613" s="87" cm="1">
        <f t="array" ref="Q1613">IF($X1613="Non-local",VLOOKUP($E1613,$AI$40:$AW$44,COLUMN($AW:$AW)-COLUMN($AH:$AH),FALSE),IF($X1613="Unknown",VLOOKUP($E1613,$AI$47:$AW$51,COLUMN($AW:$AW)-COLUMN($AH:$AH),FALSE),0))</f>
        <v>485.37900000000008</v>
      </c>
      <c r="R1613" s="87" cm="1">
        <f t="array" ref="R1613">IF($X1613="Non-local",VLOOKUP($E1613,$AI$88:$AW$92,COLUMN($AW:$AW)-COLUMN($AH:$AH),FALSE),IF($X1613="Unknown",VLOOKUP($E1613,$AI$95:$AW$99,COLUMN($AW:$AW)-COLUMN($AH:$AH),FALSE),0))</f>
        <v>0.16197839056517743</v>
      </c>
      <c r="S1613" s="87" cm="1">
        <f t="array" ref="S1613">VLOOKUP($E1613,$AI$111:$AW$115,COLUMN($AW:$AW)-COLUMN($AH:$AH),FALSE)</f>
        <v>431.69321999999994</v>
      </c>
      <c r="T1613" s="104">
        <f t="shared" si="415"/>
        <v>0.83531398964614834</v>
      </c>
      <c r="U1613" s="104">
        <f t="shared" si="416"/>
        <v>1871.6643424229001</v>
      </c>
      <c r="V1613" s="87" cm="1">
        <f t="array" ref="V1613">VLOOKUP($E1613,$AI$118:$AW$122,COLUMN($AW:$AW)-COLUMN($AH:$AH),FALSE)</f>
        <v>0</v>
      </c>
      <c r="W1613" s="87" t="str">
        <f t="shared" si="420"/>
        <v>International</v>
      </c>
      <c r="X1613" s="87" t="str">
        <f t="shared" si="421"/>
        <v>Non-local</v>
      </c>
      <c r="Y1613" s="104"/>
      <c r="Z1613" s="87" t="str">
        <f t="shared" si="417"/>
        <v>Australia</v>
      </c>
      <c r="AA1613" s="87" t="str">
        <f t="shared" si="418"/>
        <v>Oceania</v>
      </c>
      <c r="AB1613" s="82" cm="1">
        <f t="array" ref="AB1613">VLOOKUP(B1613,'GDP per Capita'!$T$2:$V$4235,COLUMN('GDP per Capita'!$V:$V)-COLUMN('GDP per Capita'!$S:$S),FALSE)</f>
        <v>61250.7</v>
      </c>
      <c r="AC1613" s="82">
        <f t="shared" si="422"/>
        <v>61250.7</v>
      </c>
      <c r="AD1613" s="82">
        <f t="shared" si="423"/>
        <v>61250.7</v>
      </c>
      <c r="AE1613" s="88">
        <f t="shared" si="419"/>
        <v>3.0557435954575215E-2</v>
      </c>
    </row>
    <row r="1614" spans="1:31">
      <c r="A1614" s="77" t="s">
        <v>965</v>
      </c>
      <c r="B1614" s="77">
        <v>1613</v>
      </c>
      <c r="C1614" s="77" t="s">
        <v>29</v>
      </c>
      <c r="D1614" s="77" t="s">
        <v>29</v>
      </c>
      <c r="E1614" s="77">
        <v>2019</v>
      </c>
      <c r="F1614" s="77">
        <v>35.198752200000001</v>
      </c>
      <c r="G1614" s="77">
        <v>-111.6518229</v>
      </c>
      <c r="H1614" s="77">
        <v>0</v>
      </c>
      <c r="I1614" s="77" t="s">
        <v>1479</v>
      </c>
      <c r="J1614" s="77">
        <v>38.626803899999999</v>
      </c>
      <c r="K1614" s="77">
        <v>-90.199409700000004</v>
      </c>
      <c r="L1614" s="77">
        <v>3880.4837634075102</v>
      </c>
      <c r="M1614" s="77">
        <v>0.70309570599346305</v>
      </c>
      <c r="N1614" s="77">
        <v>0</v>
      </c>
      <c r="O1614" s="77">
        <v>745.05288257424297</v>
      </c>
      <c r="P1614" s="87" cm="1">
        <f t="array" ref="P1614">IF($X1614="Non-local",VLOOKUP($E1614,$AI$64:$AW$68,COLUMN($AW:$AW)-COLUMN($AH:$AH),FALSE),IF($X1614="Unknown",VLOOKUP($E1614,$AI$71:$AW$75,COLUMN($AW:$AW)-COLUMN($AH:$AH),FALSE),0))</f>
        <v>244</v>
      </c>
      <c r="Q1614" s="87" cm="1">
        <f t="array" ref="Q1614">IF($X1614="Non-local",VLOOKUP($E1614,$AI$40:$AW$44,COLUMN($AW:$AW)-COLUMN($AH:$AH),FALSE),IF($X1614="Unknown",VLOOKUP($E1614,$AI$47:$AW$51,COLUMN($AW:$AW)-COLUMN($AH:$AH),FALSE),0))</f>
        <v>485.37900000000008</v>
      </c>
      <c r="R1614" s="87" cm="1">
        <f t="array" ref="R1614">IF($X1614="Non-local",VLOOKUP($E1614,$AI$88:$AW$92,COLUMN($AW:$AW)-COLUMN($AH:$AH),FALSE),IF($X1614="Unknown",VLOOKUP($E1614,$AI$95:$AW$99,COLUMN($AW:$AW)-COLUMN($AH:$AH),FALSE),0))</f>
        <v>0.16197839056517743</v>
      </c>
      <c r="S1614" s="87" cm="1">
        <f t="array" ref="S1614">VLOOKUP($E1614,$AI$111:$AW$115,COLUMN($AW:$AW)-COLUMN($AH:$AH),FALSE)</f>
        <v>431.69321999999994</v>
      </c>
      <c r="T1614" s="104">
        <f t="shared" si="415"/>
        <v>0.86507409655864054</v>
      </c>
      <c r="U1614" s="104">
        <f t="shared" si="416"/>
        <v>1906.1251025742429</v>
      </c>
      <c r="V1614" s="87" cm="1">
        <f t="array" ref="V1614">VLOOKUP($E1614,$AI$118:$AW$122,COLUMN($AW:$AW)-COLUMN($AH:$AH),FALSE)</f>
        <v>0</v>
      </c>
      <c r="W1614" s="87" t="str">
        <f t="shared" si="420"/>
        <v>Domestic</v>
      </c>
      <c r="X1614" s="87" t="str">
        <f t="shared" si="421"/>
        <v>Non-local</v>
      </c>
      <c r="Y1614" s="104"/>
      <c r="Z1614" s="87" t="str">
        <f t="shared" si="417"/>
        <v>USA</v>
      </c>
      <c r="AA1614" s="87" t="str">
        <f t="shared" si="418"/>
        <v>USA</v>
      </c>
      <c r="AB1614" s="82" cm="1">
        <f t="array" ref="AB1614">VLOOKUP(B1614,'GDP per Capita'!$T$2:$V$4235,COLUMN('GDP per Capita'!$V:$V)-COLUMN('GDP per Capita'!$S:$S),FALSE)</f>
        <v>63809.64</v>
      </c>
      <c r="AC1614" s="82">
        <f t="shared" si="422"/>
        <v>63809.64</v>
      </c>
      <c r="AD1614" s="82">
        <f t="shared" si="423"/>
        <v>63809.64</v>
      </c>
      <c r="AE1614" s="88">
        <f t="shared" si="419"/>
        <v>2.9872055422570053E-2</v>
      </c>
    </row>
    <row r="1615" spans="1:31">
      <c r="A1615" s="77" t="s">
        <v>1318</v>
      </c>
      <c r="B1615" s="77">
        <v>1614</v>
      </c>
      <c r="C1615" s="77" t="s">
        <v>29</v>
      </c>
      <c r="D1615" s="77" t="s">
        <v>29</v>
      </c>
      <c r="E1615" s="77">
        <v>2019</v>
      </c>
      <c r="F1615" s="77">
        <v>40.425868600000001</v>
      </c>
      <c r="G1615" s="77">
        <v>-86.908065500000006</v>
      </c>
      <c r="H1615" s="77">
        <v>0</v>
      </c>
      <c r="I1615" s="77" t="s">
        <v>1479</v>
      </c>
      <c r="J1615" s="77">
        <v>38.626803899999999</v>
      </c>
      <c r="K1615" s="77">
        <v>-90.199409700000004</v>
      </c>
      <c r="L1615" s="77">
        <v>691.894426529057</v>
      </c>
      <c r="M1615" s="77">
        <v>0.25299274510160902</v>
      </c>
      <c r="N1615" s="77">
        <v>0</v>
      </c>
      <c r="O1615" s="77">
        <v>132.843729893578</v>
      </c>
      <c r="P1615" s="87" cm="1">
        <f t="array" ref="P1615">IF($X1615="Non-local",VLOOKUP($E1615,$AI$64:$AW$68,COLUMN($AW:$AW)-COLUMN($AH:$AH),FALSE),IF($X1615="Unknown",VLOOKUP($E1615,$AI$71:$AW$75,COLUMN($AW:$AW)-COLUMN($AH:$AH),FALSE),0))</f>
        <v>244</v>
      </c>
      <c r="Q1615" s="87" cm="1">
        <f t="array" ref="Q1615">IF($X1615="Non-local",VLOOKUP($E1615,$AI$40:$AW$44,COLUMN($AW:$AW)-COLUMN($AH:$AH),FALSE),IF($X1615="Unknown",VLOOKUP($E1615,$AI$47:$AW$51,COLUMN($AW:$AW)-COLUMN($AH:$AH),FALSE),0))</f>
        <v>485.37900000000008</v>
      </c>
      <c r="R1615" s="87" cm="1">
        <f t="array" ref="R1615">IF($X1615="Non-local",VLOOKUP($E1615,$AI$88:$AW$92,COLUMN($AW:$AW)-COLUMN($AH:$AH),FALSE),IF($X1615="Unknown",VLOOKUP($E1615,$AI$95:$AW$99,COLUMN($AW:$AW)-COLUMN($AH:$AH),FALSE),0))</f>
        <v>0.16197839056517743</v>
      </c>
      <c r="S1615" s="87" cm="1">
        <f t="array" ref="S1615">VLOOKUP($E1615,$AI$111:$AW$115,COLUMN($AW:$AW)-COLUMN($AH:$AH),FALSE)</f>
        <v>431.69321999999994</v>
      </c>
      <c r="T1615" s="104">
        <f t="shared" si="415"/>
        <v>0.41497113566678645</v>
      </c>
      <c r="U1615" s="104">
        <f t="shared" si="416"/>
        <v>1293.915949893578</v>
      </c>
      <c r="V1615" s="87" cm="1">
        <f t="array" ref="V1615">VLOOKUP($E1615,$AI$118:$AW$122,COLUMN($AW:$AW)-COLUMN($AH:$AH),FALSE)</f>
        <v>0</v>
      </c>
      <c r="W1615" s="87" t="str">
        <f t="shared" si="420"/>
        <v>Domestic</v>
      </c>
      <c r="X1615" s="87" t="str">
        <f t="shared" si="421"/>
        <v>Non-local</v>
      </c>
      <c r="Y1615" s="104"/>
      <c r="Z1615" s="87" t="str">
        <f t="shared" si="417"/>
        <v>USA</v>
      </c>
      <c r="AA1615" s="87" t="str">
        <f t="shared" si="418"/>
        <v>USA</v>
      </c>
      <c r="AB1615" s="82" cm="1">
        <f t="array" ref="AB1615">VLOOKUP(B1615,'GDP per Capita'!$T$2:$V$4235,COLUMN('GDP per Capita'!$V:$V)-COLUMN('GDP per Capita'!$S:$S),FALSE)</f>
        <v>63809.64</v>
      </c>
      <c r="AC1615" s="82">
        <f t="shared" si="422"/>
        <v>63809.64</v>
      </c>
      <c r="AD1615" s="82">
        <f t="shared" si="423"/>
        <v>63809.64</v>
      </c>
      <c r="AE1615" s="88">
        <f t="shared" si="419"/>
        <v>2.0277750350786779E-2</v>
      </c>
    </row>
    <row r="1616" spans="1:31">
      <c r="A1616" s="77" t="s">
        <v>34</v>
      </c>
      <c r="B1616" s="77">
        <v>1615</v>
      </c>
      <c r="C1616" s="77" t="s">
        <v>34</v>
      </c>
      <c r="D1616" s="77" t="s">
        <v>34</v>
      </c>
      <c r="E1616" s="77">
        <v>2019</v>
      </c>
      <c r="F1616" s="77">
        <v>0</v>
      </c>
      <c r="G1616" s="77">
        <v>0</v>
      </c>
      <c r="H1616" s="77">
        <v>0</v>
      </c>
      <c r="I1616" s="77" t="s">
        <v>1479</v>
      </c>
      <c r="J1616" s="77">
        <v>38.626803899999999</v>
      </c>
      <c r="K1616" s="77">
        <v>-90.199409700000004</v>
      </c>
      <c r="L1616" s="77">
        <v>3701.00063761927</v>
      </c>
      <c r="M1616" s="77">
        <v>0.67333559908097096</v>
      </c>
      <c r="N1616" s="77">
        <v>1</v>
      </c>
      <c r="O1616" s="77">
        <v>710.59212242290005</v>
      </c>
      <c r="P1616" s="87" cm="1">
        <f t="array" ref="P1616">IF($X1616="Non-local",VLOOKUP($E1616,$AI$64:$AW$68,COLUMN($AW:$AW)-COLUMN($AH:$AH),FALSE),IF($X1616="Unknown",VLOOKUP($E1616,$AI$71:$AW$75,COLUMN($AW:$AW)-COLUMN($AH:$AH),FALSE),0))</f>
        <v>235.51304347826087</v>
      </c>
      <c r="Q1616" s="87" cm="1">
        <f t="array" ref="Q1616">IF($X1616="Non-local",VLOOKUP($E1616,$AI$40:$AW$44,COLUMN($AW:$AW)-COLUMN($AH:$AH),FALSE),IF($X1616="Unknown",VLOOKUP($E1616,$AI$47:$AW$51,COLUMN($AW:$AW)-COLUMN($AH:$AH),FALSE),0))</f>
        <v>468.49625217391309</v>
      </c>
      <c r="R1616" s="87" cm="1">
        <f t="array" ref="R1616">IF($X1616="Non-local",VLOOKUP($E1616,$AI$88:$AW$92,COLUMN($AW:$AW)-COLUMN($AH:$AH),FALSE),IF($X1616="Unknown",VLOOKUP($E1616,$AI$95:$AW$99,COLUMN($AW:$AW)-COLUMN($AH:$AH),FALSE),0))</f>
        <v>0.15634435958899737</v>
      </c>
      <c r="S1616" s="87" cm="1">
        <f t="array" ref="S1616">VLOOKUP($E1616,$AI$111:$AW$115,COLUMN($AW:$AW)-COLUMN($AH:$AH),FALSE)</f>
        <v>431.69321999999994</v>
      </c>
      <c r="T1616" s="104">
        <f t="shared" si="415"/>
        <v>0.82967995866996835</v>
      </c>
      <c r="U1616" s="104">
        <f t="shared" si="416"/>
        <v>1846.2946380750739</v>
      </c>
      <c r="V1616" s="87" cm="1">
        <f t="array" ref="V1616">VLOOKUP($E1616,$AI$118:$AW$122,COLUMN($AW:$AW)-COLUMN($AH:$AH),FALSE)</f>
        <v>0</v>
      </c>
      <c r="W1616" s="87" t="str">
        <f t="shared" si="420"/>
        <v>Unknown</v>
      </c>
      <c r="X1616" s="87" t="str">
        <f t="shared" si="421"/>
        <v>Unknown</v>
      </c>
      <c r="Y1616" s="104"/>
      <c r="Z1616" s="87" t="str">
        <f t="shared" si="417"/>
        <v>Unknown</v>
      </c>
      <c r="AA1616" s="87" t="str">
        <f t="shared" si="418"/>
        <v>Unknown</v>
      </c>
      <c r="AB1616" s="82" t="e" cm="1">
        <f t="array" ref="AB1616">VLOOKUP(B1616,'GDP per Capita'!$T$2:$V$4235,COLUMN('GDP per Capita'!$V:$V)-COLUMN('GDP per Capita'!$S:$S),FALSE)</f>
        <v>#N/A</v>
      </c>
      <c r="AC1616" s="82" t="str">
        <f t="shared" si="422"/>
        <v/>
      </c>
      <c r="AD1616" s="82">
        <f t="shared" si="423"/>
        <v>61228.93767638311</v>
      </c>
      <c r="AE1616" s="88">
        <f t="shared" si="419"/>
        <v>3.0153955109157748E-2</v>
      </c>
    </row>
    <row r="1617" spans="1:31">
      <c r="A1617" s="77" t="s">
        <v>910</v>
      </c>
      <c r="B1617" s="77">
        <v>1616</v>
      </c>
      <c r="C1617" s="77" t="s">
        <v>29</v>
      </c>
      <c r="D1617" s="77" t="s">
        <v>29</v>
      </c>
      <c r="E1617" s="77">
        <v>2019</v>
      </c>
      <c r="F1617" s="77">
        <v>37.411403499999999</v>
      </c>
      <c r="G1617" s="77">
        <v>-122.0543534</v>
      </c>
      <c r="H1617" s="77">
        <v>0</v>
      </c>
      <c r="I1617" s="77" t="s">
        <v>1479</v>
      </c>
      <c r="J1617" s="77">
        <v>38.626803899999999</v>
      </c>
      <c r="K1617" s="77">
        <v>-90.199409700000004</v>
      </c>
      <c r="L1617" s="77">
        <v>5559.5099766671201</v>
      </c>
      <c r="M1617" s="77">
        <v>0.95229046360231595</v>
      </c>
      <c r="N1617" s="77">
        <v>0</v>
      </c>
      <c r="O1617" s="77">
        <v>667.14119720005397</v>
      </c>
      <c r="P1617" s="87" cm="1">
        <f t="array" ref="P1617">IF($X1617="Non-local",VLOOKUP($E1617,$AI$64:$AW$68,COLUMN($AW:$AW)-COLUMN($AH:$AH),FALSE),IF($X1617="Unknown",VLOOKUP($E1617,$AI$71:$AW$75,COLUMN($AW:$AW)-COLUMN($AH:$AH),FALSE),0))</f>
        <v>244</v>
      </c>
      <c r="Q1617" s="87" cm="1">
        <f t="array" ref="Q1617">IF($X1617="Non-local",VLOOKUP($E1617,$AI$40:$AW$44,COLUMN($AW:$AW)-COLUMN($AH:$AH),FALSE),IF($X1617="Unknown",VLOOKUP($E1617,$AI$47:$AW$51,COLUMN($AW:$AW)-COLUMN($AH:$AH),FALSE),0))</f>
        <v>485.37900000000008</v>
      </c>
      <c r="R1617" s="87" cm="1">
        <f t="array" ref="R1617">IF($X1617="Non-local",VLOOKUP($E1617,$AI$88:$AW$92,COLUMN($AW:$AW)-COLUMN($AH:$AH),FALSE),IF($X1617="Unknown",VLOOKUP($E1617,$AI$95:$AW$99,COLUMN($AW:$AW)-COLUMN($AH:$AH),FALSE),0))</f>
        <v>0.16197839056517743</v>
      </c>
      <c r="S1617" s="87" cm="1">
        <f t="array" ref="S1617">VLOOKUP($E1617,$AI$111:$AW$115,COLUMN($AW:$AW)-COLUMN($AH:$AH),FALSE)</f>
        <v>431.69321999999994</v>
      </c>
      <c r="T1617" s="104">
        <f t="shared" si="415"/>
        <v>1.1142688541674934</v>
      </c>
      <c r="U1617" s="104">
        <f t="shared" si="416"/>
        <v>1828.213417200054</v>
      </c>
      <c r="V1617" s="87" cm="1">
        <f t="array" ref="V1617">VLOOKUP($E1617,$AI$118:$AW$122,COLUMN($AW:$AW)-COLUMN($AH:$AH),FALSE)</f>
        <v>0</v>
      </c>
      <c r="W1617" s="87" t="str">
        <f t="shared" si="420"/>
        <v>Domestic</v>
      </c>
      <c r="X1617" s="87" t="str">
        <f t="shared" si="421"/>
        <v>Non-local</v>
      </c>
      <c r="Y1617" s="104"/>
      <c r="Z1617" s="87" t="str">
        <f t="shared" si="417"/>
        <v>USA</v>
      </c>
      <c r="AA1617" s="87" t="str">
        <f t="shared" si="418"/>
        <v>USA</v>
      </c>
      <c r="AB1617" s="82" cm="1">
        <f t="array" ref="AB1617">VLOOKUP(B1617,'GDP per Capita'!$T$2:$V$4235,COLUMN('GDP per Capita'!$V:$V)-COLUMN('GDP per Capita'!$S:$S),FALSE)</f>
        <v>63809.64</v>
      </c>
      <c r="AC1617" s="82">
        <f t="shared" si="422"/>
        <v>63809.64</v>
      </c>
      <c r="AD1617" s="82">
        <f t="shared" si="423"/>
        <v>63809.64</v>
      </c>
      <c r="AE1617" s="88">
        <f t="shared" si="419"/>
        <v>2.8651053621365895E-2</v>
      </c>
    </row>
    <row r="1618" spans="1:31">
      <c r="A1618" s="77" t="s">
        <v>1246</v>
      </c>
      <c r="B1618" s="77">
        <v>1617</v>
      </c>
      <c r="C1618" s="77" t="s">
        <v>29</v>
      </c>
      <c r="D1618" s="77" t="s">
        <v>29</v>
      </c>
      <c r="E1618" s="77">
        <v>2019</v>
      </c>
      <c r="F1618" s="77">
        <v>35.913154200000001</v>
      </c>
      <c r="G1618" s="77">
        <v>-79.055779999999999</v>
      </c>
      <c r="H1618" s="77">
        <v>0</v>
      </c>
      <c r="I1618" s="77" t="s">
        <v>1479</v>
      </c>
      <c r="J1618" s="77">
        <v>38.626803899999999</v>
      </c>
      <c r="K1618" s="77">
        <v>-90.199409700000004</v>
      </c>
      <c r="L1618" s="77">
        <v>2060.8497495027</v>
      </c>
      <c r="M1618" s="77">
        <v>0.433756143226324</v>
      </c>
      <c r="N1618" s="77">
        <v>0</v>
      </c>
      <c r="O1618" s="77">
        <v>395.68315190451898</v>
      </c>
      <c r="P1618" s="87" cm="1">
        <f t="array" ref="P1618">IF($X1618="Non-local",VLOOKUP($E1618,$AI$64:$AW$68,COLUMN($AW:$AW)-COLUMN($AH:$AH),FALSE),IF($X1618="Unknown",VLOOKUP($E1618,$AI$71:$AW$75,COLUMN($AW:$AW)-COLUMN($AH:$AH),FALSE),0))</f>
        <v>244</v>
      </c>
      <c r="Q1618" s="87" cm="1">
        <f t="array" ref="Q1618">IF($X1618="Non-local",VLOOKUP($E1618,$AI$40:$AW$44,COLUMN($AW:$AW)-COLUMN($AH:$AH),FALSE),IF($X1618="Unknown",VLOOKUP($E1618,$AI$47:$AW$51,COLUMN($AW:$AW)-COLUMN($AH:$AH),FALSE),0))</f>
        <v>485.37900000000008</v>
      </c>
      <c r="R1618" s="87" cm="1">
        <f t="array" ref="R1618">IF($X1618="Non-local",VLOOKUP($E1618,$AI$88:$AW$92,COLUMN($AW:$AW)-COLUMN($AH:$AH),FALSE),IF($X1618="Unknown",VLOOKUP($E1618,$AI$95:$AW$99,COLUMN($AW:$AW)-COLUMN($AH:$AH),FALSE),0))</f>
        <v>0.16197839056517743</v>
      </c>
      <c r="S1618" s="87" cm="1">
        <f t="array" ref="S1618">VLOOKUP($E1618,$AI$111:$AW$115,COLUMN($AW:$AW)-COLUMN($AH:$AH),FALSE)</f>
        <v>431.69321999999994</v>
      </c>
      <c r="T1618" s="104">
        <f t="shared" si="415"/>
        <v>0.59573453379150143</v>
      </c>
      <c r="U1618" s="104">
        <f t="shared" si="416"/>
        <v>1556.7553719045191</v>
      </c>
      <c r="V1618" s="87" cm="1">
        <f t="array" ref="V1618">VLOOKUP($E1618,$AI$118:$AW$122,COLUMN($AW:$AW)-COLUMN($AH:$AH),FALSE)</f>
        <v>0</v>
      </c>
      <c r="W1618" s="87" t="str">
        <f t="shared" si="420"/>
        <v>Domestic</v>
      </c>
      <c r="X1618" s="87" t="str">
        <f t="shared" si="421"/>
        <v>Non-local</v>
      </c>
      <c r="Y1618" s="104"/>
      <c r="Z1618" s="87" t="str">
        <f t="shared" si="417"/>
        <v>USA</v>
      </c>
      <c r="AA1618" s="87" t="str">
        <f t="shared" si="418"/>
        <v>USA</v>
      </c>
      <c r="AB1618" s="82" cm="1">
        <f t="array" ref="AB1618">VLOOKUP(B1618,'GDP per Capita'!$T$2:$V$4235,COLUMN('GDP per Capita'!$V:$V)-COLUMN('GDP per Capita'!$S:$S),FALSE)</f>
        <v>63809.64</v>
      </c>
      <c r="AC1618" s="82">
        <f t="shared" si="422"/>
        <v>63809.64</v>
      </c>
      <c r="AD1618" s="82">
        <f t="shared" si="423"/>
        <v>63809.64</v>
      </c>
      <c r="AE1618" s="88">
        <f t="shared" si="419"/>
        <v>2.4396868120624391E-2</v>
      </c>
    </row>
    <row r="1619" spans="1:31">
      <c r="A1619" s="77" t="s">
        <v>933</v>
      </c>
      <c r="B1619" s="77">
        <v>1618</v>
      </c>
      <c r="C1619" s="77" t="s">
        <v>29</v>
      </c>
      <c r="D1619" s="77" t="s">
        <v>29</v>
      </c>
      <c r="E1619" s="77">
        <v>2019</v>
      </c>
      <c r="F1619" s="77">
        <v>33.554113000000001</v>
      </c>
      <c r="G1619" s="77">
        <v>-86.804218999999904</v>
      </c>
      <c r="H1619" s="77">
        <v>0</v>
      </c>
      <c r="I1619" s="77" t="s">
        <v>1479</v>
      </c>
      <c r="J1619" s="77">
        <v>38.626803899999999</v>
      </c>
      <c r="K1619" s="77">
        <v>-90.199409700000004</v>
      </c>
      <c r="L1619" s="77">
        <v>1282.28864028933</v>
      </c>
      <c r="M1619" s="77">
        <v>0.330951216442118</v>
      </c>
      <c r="N1619" s="77">
        <v>0</v>
      </c>
      <c r="O1619" s="77">
        <v>246.19941893555199</v>
      </c>
      <c r="P1619" s="87" cm="1">
        <f t="array" ref="P1619">IF($X1619="Non-local",VLOOKUP($E1619,$AI$64:$AW$68,COLUMN($AW:$AW)-COLUMN($AH:$AH),FALSE),IF($X1619="Unknown",VLOOKUP($E1619,$AI$71:$AW$75,COLUMN($AW:$AW)-COLUMN($AH:$AH),FALSE),0))</f>
        <v>244</v>
      </c>
      <c r="Q1619" s="87" cm="1">
        <f t="array" ref="Q1619">IF($X1619="Non-local",VLOOKUP($E1619,$AI$40:$AW$44,COLUMN($AW:$AW)-COLUMN($AH:$AH),FALSE),IF($X1619="Unknown",VLOOKUP($E1619,$AI$47:$AW$51,COLUMN($AW:$AW)-COLUMN($AH:$AH),FALSE),0))</f>
        <v>485.37900000000008</v>
      </c>
      <c r="R1619" s="87" cm="1">
        <f t="array" ref="R1619">IF($X1619="Non-local",VLOOKUP($E1619,$AI$88:$AW$92,COLUMN($AW:$AW)-COLUMN($AH:$AH),FALSE),IF($X1619="Unknown",VLOOKUP($E1619,$AI$95:$AW$99,COLUMN($AW:$AW)-COLUMN($AH:$AH),FALSE),0))</f>
        <v>0.16197839056517743</v>
      </c>
      <c r="S1619" s="87" cm="1">
        <f t="array" ref="S1619">VLOOKUP($E1619,$AI$111:$AW$115,COLUMN($AW:$AW)-COLUMN($AH:$AH),FALSE)</f>
        <v>431.69321999999994</v>
      </c>
      <c r="T1619" s="104">
        <f t="shared" si="415"/>
        <v>0.49292960700729543</v>
      </c>
      <c r="U1619" s="104">
        <f t="shared" si="416"/>
        <v>1407.2716389355519</v>
      </c>
      <c r="V1619" s="87" cm="1">
        <f t="array" ref="V1619">VLOOKUP($E1619,$AI$118:$AW$122,COLUMN($AW:$AW)-COLUMN($AH:$AH),FALSE)</f>
        <v>0</v>
      </c>
      <c r="W1619" s="87" t="str">
        <f t="shared" si="420"/>
        <v>Domestic</v>
      </c>
      <c r="X1619" s="87" t="str">
        <f t="shared" si="421"/>
        <v>Non-local</v>
      </c>
      <c r="Y1619" s="104"/>
      <c r="Z1619" s="87" t="str">
        <f t="shared" si="417"/>
        <v>USA</v>
      </c>
      <c r="AA1619" s="87" t="str">
        <f t="shared" si="418"/>
        <v>USA</v>
      </c>
      <c r="AB1619" s="82" cm="1">
        <f t="array" ref="AB1619">VLOOKUP(B1619,'GDP per Capita'!$T$2:$V$4235,COLUMN('GDP per Capita'!$V:$V)-COLUMN('GDP per Capita'!$S:$S),FALSE)</f>
        <v>63809.64</v>
      </c>
      <c r="AC1619" s="82">
        <f t="shared" si="422"/>
        <v>63809.64</v>
      </c>
      <c r="AD1619" s="82">
        <f t="shared" si="423"/>
        <v>63809.64</v>
      </c>
      <c r="AE1619" s="88">
        <f t="shared" si="419"/>
        <v>2.2054216869669723E-2</v>
      </c>
    </row>
    <row r="1620" spans="1:31">
      <c r="A1620" s="77" t="s">
        <v>34</v>
      </c>
      <c r="B1620" s="77">
        <v>1619</v>
      </c>
      <c r="C1620" s="77" t="s">
        <v>34</v>
      </c>
      <c r="D1620" s="77" t="s">
        <v>34</v>
      </c>
      <c r="E1620" s="77">
        <v>2019</v>
      </c>
      <c r="F1620" s="77">
        <v>0</v>
      </c>
      <c r="G1620" s="77">
        <v>0</v>
      </c>
      <c r="H1620" s="77">
        <v>0</v>
      </c>
      <c r="I1620" s="77" t="s">
        <v>1479</v>
      </c>
      <c r="J1620" s="77">
        <v>38.626803899999999</v>
      </c>
      <c r="K1620" s="77">
        <v>-90.199409700000004</v>
      </c>
      <c r="L1620" s="77">
        <v>3701.00063761927</v>
      </c>
      <c r="M1620" s="77">
        <v>0.67333559908097096</v>
      </c>
      <c r="N1620" s="77">
        <v>1</v>
      </c>
      <c r="O1620" s="77">
        <v>710.59212242290005</v>
      </c>
      <c r="P1620" s="87" cm="1">
        <f t="array" ref="P1620">IF($X1620="Non-local",VLOOKUP($E1620,$AI$64:$AW$68,COLUMN($AW:$AW)-COLUMN($AH:$AH),FALSE),IF($X1620="Unknown",VLOOKUP($E1620,$AI$71:$AW$75,COLUMN($AW:$AW)-COLUMN($AH:$AH),FALSE),0))</f>
        <v>235.51304347826087</v>
      </c>
      <c r="Q1620" s="87" cm="1">
        <f t="array" ref="Q1620">IF($X1620="Non-local",VLOOKUP($E1620,$AI$40:$AW$44,COLUMN($AW:$AW)-COLUMN($AH:$AH),FALSE),IF($X1620="Unknown",VLOOKUP($E1620,$AI$47:$AW$51,COLUMN($AW:$AW)-COLUMN($AH:$AH),FALSE),0))</f>
        <v>468.49625217391309</v>
      </c>
      <c r="R1620" s="87" cm="1">
        <f t="array" ref="R1620">IF($X1620="Non-local",VLOOKUP($E1620,$AI$88:$AW$92,COLUMN($AW:$AW)-COLUMN($AH:$AH),FALSE),IF($X1620="Unknown",VLOOKUP($E1620,$AI$95:$AW$99,COLUMN($AW:$AW)-COLUMN($AH:$AH),FALSE),0))</f>
        <v>0.15634435958899737</v>
      </c>
      <c r="S1620" s="87" cm="1">
        <f t="array" ref="S1620">VLOOKUP($E1620,$AI$111:$AW$115,COLUMN($AW:$AW)-COLUMN($AH:$AH),FALSE)</f>
        <v>431.69321999999994</v>
      </c>
      <c r="T1620" s="104">
        <f t="shared" si="415"/>
        <v>0.82967995866996835</v>
      </c>
      <c r="U1620" s="104">
        <f t="shared" si="416"/>
        <v>1846.2946380750739</v>
      </c>
      <c r="V1620" s="87" cm="1">
        <f t="array" ref="V1620">VLOOKUP($E1620,$AI$118:$AW$122,COLUMN($AW:$AW)-COLUMN($AH:$AH),FALSE)</f>
        <v>0</v>
      </c>
      <c r="W1620" s="87" t="str">
        <f t="shared" si="420"/>
        <v>Unknown</v>
      </c>
      <c r="X1620" s="87" t="str">
        <f t="shared" si="421"/>
        <v>Unknown</v>
      </c>
      <c r="Y1620" s="104"/>
      <c r="Z1620" s="87" t="str">
        <f t="shared" si="417"/>
        <v>Unknown</v>
      </c>
      <c r="AA1620" s="87" t="str">
        <f t="shared" si="418"/>
        <v>Unknown</v>
      </c>
      <c r="AB1620" s="82" t="e" cm="1">
        <f t="array" ref="AB1620">VLOOKUP(B1620,'GDP per Capita'!$T$2:$V$4235,COLUMN('GDP per Capita'!$V:$V)-COLUMN('GDP per Capita'!$S:$S),FALSE)</f>
        <v>#N/A</v>
      </c>
      <c r="AC1620" s="82" t="str">
        <f t="shared" si="422"/>
        <v/>
      </c>
      <c r="AD1620" s="82">
        <f t="shared" si="423"/>
        <v>61228.93767638311</v>
      </c>
      <c r="AE1620" s="88">
        <f t="shared" si="419"/>
        <v>3.0153955109157748E-2</v>
      </c>
    </row>
    <row r="1621" spans="1:31">
      <c r="A1621" s="77" t="s">
        <v>911</v>
      </c>
      <c r="B1621" s="77">
        <v>1620</v>
      </c>
      <c r="C1621" s="77" t="s">
        <v>29</v>
      </c>
      <c r="D1621" s="77" t="s">
        <v>29</v>
      </c>
      <c r="E1621" s="77">
        <v>2019</v>
      </c>
      <c r="F1621" s="77">
        <v>42.3750997</v>
      </c>
      <c r="G1621" s="77">
        <v>-71.105615700000001</v>
      </c>
      <c r="H1621" s="77">
        <v>0</v>
      </c>
      <c r="I1621" s="77" t="s">
        <v>1479</v>
      </c>
      <c r="J1621" s="77">
        <v>38.626803899999999</v>
      </c>
      <c r="K1621" s="77">
        <v>-90.199409700000004</v>
      </c>
      <c r="L1621" s="77">
        <v>3326.79225080687</v>
      </c>
      <c r="M1621" s="77">
        <v>0.61494948040279096</v>
      </c>
      <c r="N1621" s="77">
        <v>0</v>
      </c>
      <c r="O1621" s="77">
        <v>638.74411215491898</v>
      </c>
      <c r="P1621" s="87" cm="1">
        <f t="array" ref="P1621">IF($X1621="Non-local",VLOOKUP($E1621,$AI$64:$AW$68,COLUMN($AW:$AW)-COLUMN($AH:$AH),FALSE),IF($X1621="Unknown",VLOOKUP($E1621,$AI$71:$AW$75,COLUMN($AW:$AW)-COLUMN($AH:$AH),FALSE),0))</f>
        <v>244</v>
      </c>
      <c r="Q1621" s="87" cm="1">
        <f t="array" ref="Q1621">IF($X1621="Non-local",VLOOKUP($E1621,$AI$40:$AW$44,COLUMN($AW:$AW)-COLUMN($AH:$AH),FALSE),IF($X1621="Unknown",VLOOKUP($E1621,$AI$47:$AW$51,COLUMN($AW:$AW)-COLUMN($AH:$AH),FALSE),0))</f>
        <v>485.37900000000008</v>
      </c>
      <c r="R1621" s="87" cm="1">
        <f t="array" ref="R1621">IF($X1621="Non-local",VLOOKUP($E1621,$AI$88:$AW$92,COLUMN($AW:$AW)-COLUMN($AH:$AH),FALSE),IF($X1621="Unknown",VLOOKUP($E1621,$AI$95:$AW$99,COLUMN($AW:$AW)-COLUMN($AH:$AH),FALSE),0))</f>
        <v>0.16197839056517743</v>
      </c>
      <c r="S1621" s="87" cm="1">
        <f t="array" ref="S1621">VLOOKUP($E1621,$AI$111:$AW$115,COLUMN($AW:$AW)-COLUMN($AH:$AH),FALSE)</f>
        <v>431.69321999999994</v>
      </c>
      <c r="T1621" s="104">
        <f t="shared" si="415"/>
        <v>0.77692787096796834</v>
      </c>
      <c r="U1621" s="104">
        <f t="shared" si="416"/>
        <v>1799.8163321549189</v>
      </c>
      <c r="V1621" s="87" cm="1">
        <f t="array" ref="V1621">VLOOKUP($E1621,$AI$118:$AW$122,COLUMN($AW:$AW)-COLUMN($AH:$AH),FALSE)</f>
        <v>0</v>
      </c>
      <c r="W1621" s="87" t="str">
        <f t="shared" si="420"/>
        <v>Domestic</v>
      </c>
      <c r="X1621" s="87" t="str">
        <f t="shared" si="421"/>
        <v>Non-local</v>
      </c>
      <c r="Y1621" s="104"/>
      <c r="Z1621" s="87" t="str">
        <f t="shared" si="417"/>
        <v>USA</v>
      </c>
      <c r="AA1621" s="87" t="str">
        <f t="shared" si="418"/>
        <v>USA</v>
      </c>
      <c r="AB1621" s="82" cm="1">
        <f t="array" ref="AB1621">VLOOKUP(B1621,'GDP per Capita'!$T$2:$V$4235,COLUMN('GDP per Capita'!$V:$V)-COLUMN('GDP per Capita'!$S:$S),FALSE)</f>
        <v>63809.64</v>
      </c>
      <c r="AC1621" s="82">
        <f t="shared" si="422"/>
        <v>63809.64</v>
      </c>
      <c r="AD1621" s="82">
        <f t="shared" si="423"/>
        <v>63809.64</v>
      </c>
      <c r="AE1621" s="88">
        <f t="shared" si="419"/>
        <v>2.8206025486978439E-2</v>
      </c>
    </row>
    <row r="1622" spans="1:31">
      <c r="A1622" s="77" t="s">
        <v>1018</v>
      </c>
      <c r="B1622" s="77">
        <v>1621</v>
      </c>
      <c r="C1622" s="77" t="s">
        <v>29</v>
      </c>
      <c r="D1622" s="77" t="s">
        <v>29</v>
      </c>
      <c r="E1622" s="77">
        <v>2019</v>
      </c>
      <c r="F1622" s="77">
        <v>38.626417799999999</v>
      </c>
      <c r="G1622" s="77">
        <v>-90.199837799999997</v>
      </c>
      <c r="H1622" s="77">
        <v>1</v>
      </c>
      <c r="I1622" s="77" t="s">
        <v>1479</v>
      </c>
      <c r="J1622" s="77">
        <v>38.626803899999999</v>
      </c>
      <c r="K1622" s="77">
        <v>-90.199409700000004</v>
      </c>
      <c r="L1622" s="77">
        <v>0.113599056080186</v>
      </c>
      <c r="M1622" s="77">
        <v>0</v>
      </c>
      <c r="N1622" s="77">
        <v>0</v>
      </c>
      <c r="O1622" s="77">
        <v>0</v>
      </c>
      <c r="P1622" s="87" cm="1">
        <f t="array" ref="P1622">IF($X1622="Non-local",VLOOKUP($E1622,$AI$64:$AW$68,COLUMN($AW:$AW)-COLUMN($AH:$AH),FALSE),IF($X1622="Unknown",VLOOKUP($E1622,$AI$71:$AW$75,COLUMN($AW:$AW)-COLUMN($AH:$AH),FALSE),0))</f>
        <v>0</v>
      </c>
      <c r="Q1622" s="87" cm="1">
        <f t="array" ref="Q1622">IF($X1622="Non-local",VLOOKUP($E1622,$AI$40:$AW$44,COLUMN($AW:$AW)-COLUMN($AH:$AH),FALSE),IF($X1622="Unknown",VLOOKUP($E1622,$AI$47:$AW$51,COLUMN($AW:$AW)-COLUMN($AH:$AH),FALSE),0))</f>
        <v>0</v>
      </c>
      <c r="R1622" s="87" cm="1">
        <f t="array" ref="R1622">IF($X1622="Non-local",VLOOKUP($E1622,$AI$88:$AW$92,COLUMN($AW:$AW)-COLUMN($AH:$AH),FALSE),IF($X1622="Unknown",VLOOKUP($E1622,$AI$95:$AW$99,COLUMN($AW:$AW)-COLUMN($AH:$AH),FALSE),0))</f>
        <v>0</v>
      </c>
      <c r="S1622" s="87" cm="1">
        <f t="array" ref="S1622">VLOOKUP($E1622,$AI$111:$AW$115,COLUMN($AW:$AW)-COLUMN($AH:$AH),FALSE)</f>
        <v>431.69321999999994</v>
      </c>
      <c r="T1622" s="104">
        <f t="shared" si="415"/>
        <v>0</v>
      </c>
      <c r="U1622" s="104">
        <f t="shared" si="416"/>
        <v>431.69321999999994</v>
      </c>
      <c r="V1622" s="87" cm="1">
        <f t="array" ref="V1622">VLOOKUP($E1622,$AI$118:$AW$122,COLUMN($AW:$AW)-COLUMN($AH:$AH),FALSE)</f>
        <v>0</v>
      </c>
      <c r="W1622" s="87" t="str">
        <f t="shared" si="420"/>
        <v>Domestic</v>
      </c>
      <c r="X1622" s="87" t="str">
        <f t="shared" si="421"/>
        <v>Local</v>
      </c>
      <c r="Y1622" s="104"/>
      <c r="Z1622" s="87" t="str">
        <f t="shared" si="417"/>
        <v>USA</v>
      </c>
      <c r="AA1622" s="87" t="str">
        <f t="shared" si="418"/>
        <v>USA</v>
      </c>
      <c r="AB1622" s="82" cm="1">
        <f t="array" ref="AB1622">VLOOKUP(B1622,'GDP per Capita'!$T$2:$V$4235,COLUMN('GDP per Capita'!$V:$V)-COLUMN('GDP per Capita'!$S:$S),FALSE)</f>
        <v>63809.64</v>
      </c>
      <c r="AC1622" s="82">
        <f t="shared" si="422"/>
        <v>63809.64</v>
      </c>
      <c r="AD1622" s="82">
        <f t="shared" si="423"/>
        <v>63809.64</v>
      </c>
      <c r="AE1622" s="88">
        <f t="shared" si="419"/>
        <v>6.7653291885050593E-3</v>
      </c>
    </row>
    <row r="1623" spans="1:31">
      <c r="A1623" s="77" t="s">
        <v>1404</v>
      </c>
      <c r="B1623" s="77">
        <v>1622</v>
      </c>
      <c r="C1623" s="77" t="s">
        <v>29</v>
      </c>
      <c r="D1623" s="77" t="s">
        <v>29</v>
      </c>
      <c r="E1623" s="77">
        <v>2019</v>
      </c>
      <c r="F1623" s="77">
        <v>41.3747744</v>
      </c>
      <c r="G1623" s="77">
        <v>-83.651322899999997</v>
      </c>
      <c r="H1623" s="77">
        <v>0</v>
      </c>
      <c r="I1623" s="77" t="s">
        <v>1479</v>
      </c>
      <c r="J1623" s="77">
        <v>38.626803899999999</v>
      </c>
      <c r="K1623" s="77">
        <v>-90.199409700000004</v>
      </c>
      <c r="L1623" s="77">
        <v>1271.44057576048</v>
      </c>
      <c r="M1623" s="77">
        <v>0.32951878619811897</v>
      </c>
      <c r="N1623" s="77">
        <v>0</v>
      </c>
      <c r="O1623" s="77">
        <v>244.11659054601401</v>
      </c>
      <c r="P1623" s="87" cm="1">
        <f t="array" ref="P1623">IF($X1623="Non-local",VLOOKUP($E1623,$AI$64:$AW$68,COLUMN($AW:$AW)-COLUMN($AH:$AH),FALSE),IF($X1623="Unknown",VLOOKUP($E1623,$AI$71:$AW$75,COLUMN($AW:$AW)-COLUMN($AH:$AH),FALSE),0))</f>
        <v>244</v>
      </c>
      <c r="Q1623" s="87" cm="1">
        <f t="array" ref="Q1623">IF($X1623="Non-local",VLOOKUP($E1623,$AI$40:$AW$44,COLUMN($AW:$AW)-COLUMN($AH:$AH),FALSE),IF($X1623="Unknown",VLOOKUP($E1623,$AI$47:$AW$51,COLUMN($AW:$AW)-COLUMN($AH:$AH),FALSE),0))</f>
        <v>485.37900000000008</v>
      </c>
      <c r="R1623" s="87" cm="1">
        <f t="array" ref="R1623">IF($X1623="Non-local",VLOOKUP($E1623,$AI$88:$AW$92,COLUMN($AW:$AW)-COLUMN($AH:$AH),FALSE),IF($X1623="Unknown",VLOOKUP($E1623,$AI$95:$AW$99,COLUMN($AW:$AW)-COLUMN($AH:$AH),FALSE),0))</f>
        <v>0.16197839056517743</v>
      </c>
      <c r="S1623" s="87" cm="1">
        <f t="array" ref="S1623">VLOOKUP($E1623,$AI$111:$AW$115,COLUMN($AW:$AW)-COLUMN($AH:$AH),FALSE)</f>
        <v>431.69321999999994</v>
      </c>
      <c r="T1623" s="104">
        <f t="shared" si="415"/>
        <v>0.49149717676329641</v>
      </c>
      <c r="U1623" s="104">
        <f t="shared" si="416"/>
        <v>1405.1888105460139</v>
      </c>
      <c r="V1623" s="87" cm="1">
        <f t="array" ref="V1623">VLOOKUP($E1623,$AI$118:$AW$122,COLUMN($AW:$AW)-COLUMN($AH:$AH),FALSE)</f>
        <v>0</v>
      </c>
      <c r="W1623" s="87" t="str">
        <f t="shared" si="420"/>
        <v>Domestic</v>
      </c>
      <c r="X1623" s="87" t="str">
        <f t="shared" si="421"/>
        <v>Non-local</v>
      </c>
      <c r="Y1623" s="104"/>
      <c r="Z1623" s="87" t="str">
        <f t="shared" si="417"/>
        <v>USA</v>
      </c>
      <c r="AA1623" s="87" t="str">
        <f t="shared" si="418"/>
        <v>USA</v>
      </c>
      <c r="AB1623" s="82" cm="1">
        <f t="array" ref="AB1623">VLOOKUP(B1623,'GDP per Capita'!$T$2:$V$4235,COLUMN('GDP per Capita'!$V:$V)-COLUMN('GDP per Capita'!$S:$S),FALSE)</f>
        <v>63809.64</v>
      </c>
      <c r="AC1623" s="82">
        <f t="shared" si="422"/>
        <v>63809.64</v>
      </c>
      <c r="AD1623" s="82">
        <f t="shared" si="423"/>
        <v>63809.64</v>
      </c>
      <c r="AE1623" s="88">
        <f t="shared" si="419"/>
        <v>2.2021575588673025E-2</v>
      </c>
    </row>
    <row r="1624" spans="1:31">
      <c r="A1624" s="77" t="s">
        <v>34</v>
      </c>
      <c r="B1624" s="77">
        <v>1623</v>
      </c>
      <c r="C1624" s="77" t="s">
        <v>34</v>
      </c>
      <c r="D1624" s="77" t="s">
        <v>34</v>
      </c>
      <c r="E1624" s="77">
        <v>2019</v>
      </c>
      <c r="F1624" s="77">
        <v>0</v>
      </c>
      <c r="G1624" s="77">
        <v>0</v>
      </c>
      <c r="H1624" s="77">
        <v>0</v>
      </c>
      <c r="I1624" s="77" t="s">
        <v>1479</v>
      </c>
      <c r="J1624" s="77">
        <v>38.626803899999999</v>
      </c>
      <c r="K1624" s="77">
        <v>-90.199409700000004</v>
      </c>
      <c r="L1624" s="77">
        <v>3701.00063761927</v>
      </c>
      <c r="M1624" s="77">
        <v>0.67333559908097096</v>
      </c>
      <c r="N1624" s="77">
        <v>1</v>
      </c>
      <c r="O1624" s="77">
        <v>710.59212242290005</v>
      </c>
      <c r="P1624" s="87" cm="1">
        <f t="array" ref="P1624">IF($X1624="Non-local",VLOOKUP($E1624,$AI$64:$AW$68,COLUMN($AW:$AW)-COLUMN($AH:$AH),FALSE),IF($X1624="Unknown",VLOOKUP($E1624,$AI$71:$AW$75,COLUMN($AW:$AW)-COLUMN($AH:$AH),FALSE),0))</f>
        <v>235.51304347826087</v>
      </c>
      <c r="Q1624" s="87" cm="1">
        <f t="array" ref="Q1624">IF($X1624="Non-local",VLOOKUP($E1624,$AI$40:$AW$44,COLUMN($AW:$AW)-COLUMN($AH:$AH),FALSE),IF($X1624="Unknown",VLOOKUP($E1624,$AI$47:$AW$51,COLUMN($AW:$AW)-COLUMN($AH:$AH),FALSE),0))</f>
        <v>468.49625217391309</v>
      </c>
      <c r="R1624" s="87" cm="1">
        <f t="array" ref="R1624">IF($X1624="Non-local",VLOOKUP($E1624,$AI$88:$AW$92,COLUMN($AW:$AW)-COLUMN($AH:$AH),FALSE),IF($X1624="Unknown",VLOOKUP($E1624,$AI$95:$AW$99,COLUMN($AW:$AW)-COLUMN($AH:$AH),FALSE),0))</f>
        <v>0.15634435958899737</v>
      </c>
      <c r="S1624" s="87" cm="1">
        <f t="array" ref="S1624">VLOOKUP($E1624,$AI$111:$AW$115,COLUMN($AW:$AW)-COLUMN($AH:$AH),FALSE)</f>
        <v>431.69321999999994</v>
      </c>
      <c r="T1624" s="104">
        <f t="shared" si="415"/>
        <v>0.82967995866996835</v>
      </c>
      <c r="U1624" s="104">
        <f t="shared" si="416"/>
        <v>1846.2946380750739</v>
      </c>
      <c r="V1624" s="87" cm="1">
        <f t="array" ref="V1624">VLOOKUP($E1624,$AI$118:$AW$122,COLUMN($AW:$AW)-COLUMN($AH:$AH),FALSE)</f>
        <v>0</v>
      </c>
      <c r="W1624" s="87" t="str">
        <f t="shared" si="420"/>
        <v>Unknown</v>
      </c>
      <c r="X1624" s="87" t="str">
        <f t="shared" si="421"/>
        <v>Unknown</v>
      </c>
      <c r="Y1624" s="104"/>
      <c r="Z1624" s="87" t="str">
        <f t="shared" si="417"/>
        <v>Unknown</v>
      </c>
      <c r="AA1624" s="87" t="str">
        <f t="shared" si="418"/>
        <v>Unknown</v>
      </c>
      <c r="AB1624" s="82" t="e" cm="1">
        <f t="array" ref="AB1624">VLOOKUP(B1624,'GDP per Capita'!$T$2:$V$4235,COLUMN('GDP per Capita'!$V:$V)-COLUMN('GDP per Capita'!$S:$S),FALSE)</f>
        <v>#N/A</v>
      </c>
      <c r="AC1624" s="82" t="str">
        <f t="shared" si="422"/>
        <v/>
      </c>
      <c r="AD1624" s="82">
        <f t="shared" si="423"/>
        <v>61228.93767638311</v>
      </c>
      <c r="AE1624" s="88">
        <f t="shared" si="419"/>
        <v>3.0153955109157748E-2</v>
      </c>
    </row>
    <row r="1625" spans="1:31">
      <c r="A1625" s="77" t="s">
        <v>1518</v>
      </c>
      <c r="B1625" s="77">
        <v>1624</v>
      </c>
      <c r="C1625" s="77" t="s">
        <v>29</v>
      </c>
      <c r="D1625" s="77" t="s">
        <v>29</v>
      </c>
      <c r="E1625" s="77">
        <v>2019</v>
      </c>
      <c r="F1625" s="77">
        <v>34.103319200000001</v>
      </c>
      <c r="G1625" s="77">
        <v>-117.57517350000001</v>
      </c>
      <c r="H1625" s="77">
        <v>0</v>
      </c>
      <c r="I1625" s="77" t="s">
        <v>1479</v>
      </c>
      <c r="J1625" s="77">
        <v>38.626803899999999</v>
      </c>
      <c r="K1625" s="77">
        <v>-90.199409700000004</v>
      </c>
      <c r="L1625" s="77">
        <v>4985.0474610593701</v>
      </c>
      <c r="M1625" s="77">
        <v>0.87462306470574702</v>
      </c>
      <c r="N1625" s="77">
        <v>0</v>
      </c>
      <c r="O1625" s="77">
        <v>598.20569532712398</v>
      </c>
      <c r="P1625" s="87" cm="1">
        <f t="array" ref="P1625">IF($X1625="Non-local",VLOOKUP($E1625,$AI$64:$AW$68,COLUMN($AW:$AW)-COLUMN($AH:$AH),FALSE),IF($X1625="Unknown",VLOOKUP($E1625,$AI$71:$AW$75,COLUMN($AW:$AW)-COLUMN($AH:$AH),FALSE),0))</f>
        <v>244</v>
      </c>
      <c r="Q1625" s="87" cm="1">
        <f t="array" ref="Q1625">IF($X1625="Non-local",VLOOKUP($E1625,$AI$40:$AW$44,COLUMN($AW:$AW)-COLUMN($AH:$AH),FALSE),IF($X1625="Unknown",VLOOKUP($E1625,$AI$47:$AW$51,COLUMN($AW:$AW)-COLUMN($AH:$AH),FALSE),0))</f>
        <v>485.37900000000008</v>
      </c>
      <c r="R1625" s="87" cm="1">
        <f t="array" ref="R1625">IF($X1625="Non-local",VLOOKUP($E1625,$AI$88:$AW$92,COLUMN($AW:$AW)-COLUMN($AH:$AH),FALSE),IF($X1625="Unknown",VLOOKUP($E1625,$AI$95:$AW$99,COLUMN($AW:$AW)-COLUMN($AH:$AH),FALSE),0))</f>
        <v>0.16197839056517743</v>
      </c>
      <c r="S1625" s="87" cm="1">
        <f t="array" ref="S1625">VLOOKUP($E1625,$AI$111:$AW$115,COLUMN($AW:$AW)-COLUMN($AH:$AH),FALSE)</f>
        <v>431.69321999999994</v>
      </c>
      <c r="T1625" s="104">
        <f t="shared" si="415"/>
        <v>1.0366014552709244</v>
      </c>
      <c r="U1625" s="104">
        <f t="shared" si="416"/>
        <v>1759.277915327124</v>
      </c>
      <c r="V1625" s="87" cm="1">
        <f t="array" ref="V1625">VLOOKUP($E1625,$AI$118:$AW$122,COLUMN($AW:$AW)-COLUMN($AH:$AH),FALSE)</f>
        <v>0</v>
      </c>
      <c r="W1625" s="87" t="str">
        <f t="shared" si="420"/>
        <v>Domestic</v>
      </c>
      <c r="X1625" s="87" t="str">
        <f t="shared" si="421"/>
        <v>Non-local</v>
      </c>
      <c r="Y1625" s="104"/>
      <c r="Z1625" s="87" t="str">
        <f t="shared" si="417"/>
        <v>USA</v>
      </c>
      <c r="AA1625" s="87" t="str">
        <f t="shared" si="418"/>
        <v>USA</v>
      </c>
      <c r="AB1625" s="82" cm="1">
        <f t="array" ref="AB1625">VLOOKUP(B1625,'GDP per Capita'!$T$2:$V$4235,COLUMN('GDP per Capita'!$V:$V)-COLUMN('GDP per Capita'!$S:$S),FALSE)</f>
        <v>63809.64</v>
      </c>
      <c r="AC1625" s="82">
        <f t="shared" si="422"/>
        <v>63809.64</v>
      </c>
      <c r="AD1625" s="82">
        <f t="shared" si="423"/>
        <v>63809.64</v>
      </c>
      <c r="AE1625" s="88">
        <f t="shared" si="419"/>
        <v>2.7570723096496455E-2</v>
      </c>
    </row>
    <row r="1626" spans="1:31">
      <c r="A1626" s="77" t="s">
        <v>1519</v>
      </c>
      <c r="B1626" s="77">
        <v>1625</v>
      </c>
      <c r="C1626" s="77" t="s">
        <v>29</v>
      </c>
      <c r="D1626" s="77" t="s">
        <v>29</v>
      </c>
      <c r="E1626" s="77">
        <v>2019</v>
      </c>
      <c r="F1626" s="77">
        <v>37.973534600000001</v>
      </c>
      <c r="G1626" s="77">
        <v>-122.5310874</v>
      </c>
      <c r="H1626" s="77">
        <v>0</v>
      </c>
      <c r="I1626" s="77" t="s">
        <v>1479</v>
      </c>
      <c r="J1626" s="77">
        <v>38.626803899999999</v>
      </c>
      <c r="K1626" s="77">
        <v>-90.199409700000004</v>
      </c>
      <c r="L1626" s="77">
        <v>5615.2291164376202</v>
      </c>
      <c r="M1626" s="77">
        <v>0.95985463778999303</v>
      </c>
      <c r="N1626" s="77">
        <v>0</v>
      </c>
      <c r="O1626" s="77">
        <v>673.82749397251405</v>
      </c>
      <c r="P1626" s="87" cm="1">
        <f t="array" ref="P1626">IF($X1626="Non-local",VLOOKUP($E1626,$AI$64:$AW$68,COLUMN($AW:$AW)-COLUMN($AH:$AH),FALSE),IF($X1626="Unknown",VLOOKUP($E1626,$AI$71:$AW$75,COLUMN($AW:$AW)-COLUMN($AH:$AH),FALSE),0))</f>
        <v>244</v>
      </c>
      <c r="Q1626" s="87" cm="1">
        <f t="array" ref="Q1626">IF($X1626="Non-local",VLOOKUP($E1626,$AI$40:$AW$44,COLUMN($AW:$AW)-COLUMN($AH:$AH),FALSE),IF($X1626="Unknown",VLOOKUP($E1626,$AI$47:$AW$51,COLUMN($AW:$AW)-COLUMN($AH:$AH),FALSE),0))</f>
        <v>485.37900000000008</v>
      </c>
      <c r="R1626" s="87" cm="1">
        <f t="array" ref="R1626">IF($X1626="Non-local",VLOOKUP($E1626,$AI$88:$AW$92,COLUMN($AW:$AW)-COLUMN($AH:$AH),FALSE),IF($X1626="Unknown",VLOOKUP($E1626,$AI$95:$AW$99,COLUMN($AW:$AW)-COLUMN($AH:$AH),FALSE),0))</f>
        <v>0.16197839056517743</v>
      </c>
      <c r="S1626" s="87" cm="1">
        <f t="array" ref="S1626">VLOOKUP($E1626,$AI$111:$AW$115,COLUMN($AW:$AW)-COLUMN($AH:$AH),FALSE)</f>
        <v>431.69321999999994</v>
      </c>
      <c r="T1626" s="104">
        <f t="shared" si="415"/>
        <v>1.1218330283551705</v>
      </c>
      <c r="U1626" s="104">
        <f t="shared" si="416"/>
        <v>1834.8997139725141</v>
      </c>
      <c r="V1626" s="87" cm="1">
        <f t="array" ref="V1626">VLOOKUP($E1626,$AI$118:$AW$122,COLUMN($AW:$AW)-COLUMN($AH:$AH),FALSE)</f>
        <v>0</v>
      </c>
      <c r="W1626" s="87" t="str">
        <f t="shared" si="420"/>
        <v>Domestic</v>
      </c>
      <c r="X1626" s="87" t="str">
        <f t="shared" si="421"/>
        <v>Non-local</v>
      </c>
      <c r="Y1626" s="104"/>
      <c r="Z1626" s="87" t="str">
        <f t="shared" si="417"/>
        <v>USA</v>
      </c>
      <c r="AA1626" s="87" t="str">
        <f t="shared" si="418"/>
        <v>USA</v>
      </c>
      <c r="AB1626" s="82" cm="1">
        <f t="array" ref="AB1626">VLOOKUP(B1626,'GDP per Capita'!$T$2:$V$4235,COLUMN('GDP per Capita'!$V:$V)-COLUMN('GDP per Capita'!$S:$S),FALSE)</f>
        <v>63809.64</v>
      </c>
      <c r="AC1626" s="82">
        <f t="shared" si="422"/>
        <v>63809.64</v>
      </c>
      <c r="AD1626" s="82">
        <f t="shared" si="423"/>
        <v>63809.64</v>
      </c>
      <c r="AE1626" s="88">
        <f t="shared" si="419"/>
        <v>2.8755838678489867E-2</v>
      </c>
    </row>
    <row r="1627" spans="1:31">
      <c r="A1627" s="77" t="s">
        <v>882</v>
      </c>
      <c r="B1627" s="77">
        <v>1626</v>
      </c>
      <c r="C1627" s="77" t="s">
        <v>29</v>
      </c>
      <c r="D1627" s="77" t="s">
        <v>29</v>
      </c>
      <c r="E1627" s="77">
        <v>2019</v>
      </c>
      <c r="F1627" s="77">
        <v>39.004607</v>
      </c>
      <c r="G1627" s="77">
        <v>-76.875683800000004</v>
      </c>
      <c r="H1627" s="77">
        <v>0</v>
      </c>
      <c r="I1627" s="77" t="s">
        <v>1479</v>
      </c>
      <c r="J1627" s="77">
        <v>38.626803899999999</v>
      </c>
      <c r="K1627" s="77">
        <v>-90.199409700000004</v>
      </c>
      <c r="L1627" s="77">
        <v>2308.1878713614001</v>
      </c>
      <c r="M1627" s="77">
        <v>0.46641584996959801</v>
      </c>
      <c r="N1627" s="77">
        <v>0</v>
      </c>
      <c r="O1627" s="77">
        <v>443.172071301389</v>
      </c>
      <c r="P1627" s="87" cm="1">
        <f t="array" ref="P1627">IF($X1627="Non-local",VLOOKUP($E1627,$AI$64:$AW$68,COLUMN($AW:$AW)-COLUMN($AH:$AH),FALSE),IF($X1627="Unknown",VLOOKUP($E1627,$AI$71:$AW$75,COLUMN($AW:$AW)-COLUMN($AH:$AH),FALSE),0))</f>
        <v>244</v>
      </c>
      <c r="Q1627" s="87" cm="1">
        <f t="array" ref="Q1627">IF($X1627="Non-local",VLOOKUP($E1627,$AI$40:$AW$44,COLUMN($AW:$AW)-COLUMN($AH:$AH),FALSE),IF($X1627="Unknown",VLOOKUP($E1627,$AI$47:$AW$51,COLUMN($AW:$AW)-COLUMN($AH:$AH),FALSE),0))</f>
        <v>485.37900000000008</v>
      </c>
      <c r="R1627" s="87" cm="1">
        <f t="array" ref="R1627">IF($X1627="Non-local",VLOOKUP($E1627,$AI$88:$AW$92,COLUMN($AW:$AW)-COLUMN($AH:$AH),FALSE),IF($X1627="Unknown",VLOOKUP($E1627,$AI$95:$AW$99,COLUMN($AW:$AW)-COLUMN($AH:$AH),FALSE),0))</f>
        <v>0.16197839056517743</v>
      </c>
      <c r="S1627" s="87" cm="1">
        <f t="array" ref="S1627">VLOOKUP($E1627,$AI$111:$AW$115,COLUMN($AW:$AW)-COLUMN($AH:$AH),FALSE)</f>
        <v>431.69321999999994</v>
      </c>
      <c r="T1627" s="104">
        <f t="shared" si="415"/>
        <v>0.62839424053477544</v>
      </c>
      <c r="U1627" s="104">
        <f t="shared" si="416"/>
        <v>1604.244291301389</v>
      </c>
      <c r="V1627" s="87" cm="1">
        <f t="array" ref="V1627">VLOOKUP($E1627,$AI$118:$AW$122,COLUMN($AW:$AW)-COLUMN($AH:$AH),FALSE)</f>
        <v>0</v>
      </c>
      <c r="W1627" s="87" t="str">
        <f t="shared" si="420"/>
        <v>Domestic</v>
      </c>
      <c r="X1627" s="87" t="str">
        <f t="shared" si="421"/>
        <v>Non-local</v>
      </c>
      <c r="Y1627" s="104"/>
      <c r="Z1627" s="87" t="str">
        <f t="shared" si="417"/>
        <v>USA</v>
      </c>
      <c r="AA1627" s="87" t="str">
        <f t="shared" si="418"/>
        <v>USA</v>
      </c>
      <c r="AB1627" s="82" cm="1">
        <f t="array" ref="AB1627">VLOOKUP(B1627,'GDP per Capita'!$T$2:$V$4235,COLUMN('GDP per Capita'!$V:$V)-COLUMN('GDP per Capita'!$S:$S),FALSE)</f>
        <v>63809.64</v>
      </c>
      <c r="AC1627" s="82">
        <f t="shared" si="422"/>
        <v>63809.64</v>
      </c>
      <c r="AD1627" s="82">
        <f t="shared" si="423"/>
        <v>63809.64</v>
      </c>
      <c r="AE1627" s="88">
        <f t="shared" si="419"/>
        <v>2.5141096099294543E-2</v>
      </c>
    </row>
    <row r="1628" spans="1:31">
      <c r="A1628" s="77" t="s">
        <v>1006</v>
      </c>
      <c r="B1628" s="77">
        <v>1627</v>
      </c>
      <c r="C1628" s="77" t="s">
        <v>29</v>
      </c>
      <c r="D1628" s="77" t="s">
        <v>29</v>
      </c>
      <c r="E1628" s="77">
        <v>2019</v>
      </c>
      <c r="F1628" s="77">
        <v>38.995946099999998</v>
      </c>
      <c r="G1628" s="77">
        <v>-77.0276230999999</v>
      </c>
      <c r="H1628" s="77">
        <v>0</v>
      </c>
      <c r="I1628" s="77" t="s">
        <v>1479</v>
      </c>
      <c r="J1628" s="77">
        <v>38.626803899999999</v>
      </c>
      <c r="K1628" s="77">
        <v>-90.199409700000004</v>
      </c>
      <c r="L1628" s="77">
        <v>2282.01658938133</v>
      </c>
      <c r="M1628" s="77">
        <v>0.46296006891918201</v>
      </c>
      <c r="N1628" s="77">
        <v>0</v>
      </c>
      <c r="O1628" s="77">
        <v>438.14718516121502</v>
      </c>
      <c r="P1628" s="87" cm="1">
        <f t="array" ref="P1628">IF($X1628="Non-local",VLOOKUP($E1628,$AI$64:$AW$68,COLUMN($AW:$AW)-COLUMN($AH:$AH),FALSE),IF($X1628="Unknown",VLOOKUP($E1628,$AI$71:$AW$75,COLUMN($AW:$AW)-COLUMN($AH:$AH),FALSE),0))</f>
        <v>244</v>
      </c>
      <c r="Q1628" s="87" cm="1">
        <f t="array" ref="Q1628">IF($X1628="Non-local",VLOOKUP($E1628,$AI$40:$AW$44,COLUMN($AW:$AW)-COLUMN($AH:$AH),FALSE),IF($X1628="Unknown",VLOOKUP($E1628,$AI$47:$AW$51,COLUMN($AW:$AW)-COLUMN($AH:$AH),FALSE),0))</f>
        <v>485.37900000000008</v>
      </c>
      <c r="R1628" s="87" cm="1">
        <f t="array" ref="R1628">IF($X1628="Non-local",VLOOKUP($E1628,$AI$88:$AW$92,COLUMN($AW:$AW)-COLUMN($AH:$AH),FALSE),IF($X1628="Unknown",VLOOKUP($E1628,$AI$95:$AW$99,COLUMN($AW:$AW)-COLUMN($AH:$AH),FALSE),0))</f>
        <v>0.16197839056517743</v>
      </c>
      <c r="S1628" s="87" cm="1">
        <f t="array" ref="S1628">VLOOKUP($E1628,$AI$111:$AW$115,COLUMN($AW:$AW)-COLUMN($AH:$AH),FALSE)</f>
        <v>431.69321999999994</v>
      </c>
      <c r="T1628" s="104">
        <f t="shared" si="415"/>
        <v>0.62493845948435944</v>
      </c>
      <c r="U1628" s="104">
        <f t="shared" si="416"/>
        <v>1599.219405161215</v>
      </c>
      <c r="V1628" s="87" cm="1">
        <f t="array" ref="V1628">VLOOKUP($E1628,$AI$118:$AW$122,COLUMN($AW:$AW)-COLUMN($AH:$AH),FALSE)</f>
        <v>0</v>
      </c>
      <c r="W1628" s="87" t="str">
        <f t="shared" si="420"/>
        <v>Domestic</v>
      </c>
      <c r="X1628" s="87" t="str">
        <f t="shared" si="421"/>
        <v>Non-local</v>
      </c>
      <c r="Y1628" s="104"/>
      <c r="Z1628" s="87" t="str">
        <f t="shared" si="417"/>
        <v>USA</v>
      </c>
      <c r="AA1628" s="87" t="str">
        <f t="shared" si="418"/>
        <v>USA</v>
      </c>
      <c r="AB1628" s="82" cm="1">
        <f t="array" ref="AB1628">VLOOKUP(B1628,'GDP per Capita'!$T$2:$V$4235,COLUMN('GDP per Capita'!$V:$V)-COLUMN('GDP per Capita'!$S:$S),FALSE)</f>
        <v>63809.64</v>
      </c>
      <c r="AC1628" s="82">
        <f t="shared" si="422"/>
        <v>63809.64</v>
      </c>
      <c r="AD1628" s="82">
        <f t="shared" si="423"/>
        <v>63809.64</v>
      </c>
      <c r="AE1628" s="88">
        <f t="shared" si="419"/>
        <v>2.5062348027056962E-2</v>
      </c>
    </row>
    <row r="1629" spans="1:31">
      <c r="A1629" s="77" t="s">
        <v>927</v>
      </c>
      <c r="B1629" s="77">
        <v>1628</v>
      </c>
      <c r="C1629" s="77" t="s">
        <v>29</v>
      </c>
      <c r="D1629" s="77" t="s">
        <v>29</v>
      </c>
      <c r="E1629" s="77">
        <v>2019</v>
      </c>
      <c r="F1629" s="77">
        <v>34.147645199999999</v>
      </c>
      <c r="G1629" s="77">
        <v>-118.1444779</v>
      </c>
      <c r="H1629" s="77">
        <v>0</v>
      </c>
      <c r="I1629" s="77" t="s">
        <v>1479</v>
      </c>
      <c r="J1629" s="77">
        <v>38.626803899999999</v>
      </c>
      <c r="K1629" s="77">
        <v>-90.199409700000004</v>
      </c>
      <c r="L1629" s="77">
        <v>5080.5366320059702</v>
      </c>
      <c r="M1629" s="77">
        <v>0.88749291072145697</v>
      </c>
      <c r="N1629" s="77">
        <v>0</v>
      </c>
      <c r="O1629" s="77">
        <v>609.664395840716</v>
      </c>
      <c r="P1629" s="87" cm="1">
        <f t="array" ref="P1629">IF($X1629="Non-local",VLOOKUP($E1629,$AI$64:$AW$68,COLUMN($AW:$AW)-COLUMN($AH:$AH),FALSE),IF($X1629="Unknown",VLOOKUP($E1629,$AI$71:$AW$75,COLUMN($AW:$AW)-COLUMN($AH:$AH),FALSE),0))</f>
        <v>244</v>
      </c>
      <c r="Q1629" s="87" cm="1">
        <f t="array" ref="Q1629">IF($X1629="Non-local",VLOOKUP($E1629,$AI$40:$AW$44,COLUMN($AW:$AW)-COLUMN($AH:$AH),FALSE),IF($X1629="Unknown",VLOOKUP($E1629,$AI$47:$AW$51,COLUMN($AW:$AW)-COLUMN($AH:$AH),FALSE),0))</f>
        <v>485.37900000000008</v>
      </c>
      <c r="R1629" s="87" cm="1">
        <f t="array" ref="R1629">IF($X1629="Non-local",VLOOKUP($E1629,$AI$88:$AW$92,COLUMN($AW:$AW)-COLUMN($AH:$AH),FALSE),IF($X1629="Unknown",VLOOKUP($E1629,$AI$95:$AW$99,COLUMN($AW:$AW)-COLUMN($AH:$AH),FALSE),0))</f>
        <v>0.16197839056517743</v>
      </c>
      <c r="S1629" s="87" cm="1">
        <f t="array" ref="S1629">VLOOKUP($E1629,$AI$111:$AW$115,COLUMN($AW:$AW)-COLUMN($AH:$AH),FALSE)</f>
        <v>431.69321999999994</v>
      </c>
      <c r="T1629" s="104">
        <f t="shared" si="415"/>
        <v>1.0494713012866344</v>
      </c>
      <c r="U1629" s="104">
        <f t="shared" si="416"/>
        <v>1770.736615840716</v>
      </c>
      <c r="V1629" s="87" cm="1">
        <f t="array" ref="V1629">VLOOKUP($E1629,$AI$118:$AW$122,COLUMN($AW:$AW)-COLUMN($AH:$AH),FALSE)</f>
        <v>0</v>
      </c>
      <c r="W1629" s="87" t="str">
        <f t="shared" si="420"/>
        <v>Domestic</v>
      </c>
      <c r="X1629" s="87" t="str">
        <f t="shared" si="421"/>
        <v>Non-local</v>
      </c>
      <c r="Y1629" s="104"/>
      <c r="Z1629" s="87" t="str">
        <f t="shared" si="417"/>
        <v>USA</v>
      </c>
      <c r="AA1629" s="87" t="str">
        <f t="shared" si="418"/>
        <v>USA</v>
      </c>
      <c r="AB1629" s="82" cm="1">
        <f t="array" ref="AB1629">VLOOKUP(B1629,'GDP per Capita'!$T$2:$V$4235,COLUMN('GDP per Capita'!$V:$V)-COLUMN('GDP per Capita'!$S:$S),FALSE)</f>
        <v>63809.64</v>
      </c>
      <c r="AC1629" s="82">
        <f t="shared" si="422"/>
        <v>63809.64</v>
      </c>
      <c r="AD1629" s="82">
        <f t="shared" si="423"/>
        <v>63809.64</v>
      </c>
      <c r="AE1629" s="88">
        <f t="shared" si="419"/>
        <v>2.7750299419346609E-2</v>
      </c>
    </row>
    <row r="1630" spans="1:31">
      <c r="A1630" s="77" t="s">
        <v>886</v>
      </c>
      <c r="B1630" s="77">
        <v>1629</v>
      </c>
      <c r="C1630" s="77" t="s">
        <v>29</v>
      </c>
      <c r="D1630" s="77" t="s">
        <v>29</v>
      </c>
      <c r="E1630" s="77">
        <v>2019</v>
      </c>
      <c r="F1630" s="77">
        <v>39.284749400000003</v>
      </c>
      <c r="G1630" s="77">
        <v>-76.620474639699793</v>
      </c>
      <c r="H1630" s="77">
        <v>0</v>
      </c>
      <c r="I1630" s="77" t="s">
        <v>1479</v>
      </c>
      <c r="J1630" s="77">
        <v>38.626803899999999</v>
      </c>
      <c r="K1630" s="77">
        <v>-90.199409700000004</v>
      </c>
      <c r="L1630" s="77">
        <v>2350.6492868402502</v>
      </c>
      <c r="M1630" s="77">
        <v>0.47202265803874</v>
      </c>
      <c r="N1630" s="77">
        <v>0</v>
      </c>
      <c r="O1630" s="77">
        <v>451.32466307332902</v>
      </c>
      <c r="P1630" s="87" cm="1">
        <f t="array" ref="P1630">IF($X1630="Non-local",VLOOKUP($E1630,$AI$64:$AW$68,COLUMN($AW:$AW)-COLUMN($AH:$AH),FALSE),IF($X1630="Unknown",VLOOKUP($E1630,$AI$71:$AW$75,COLUMN($AW:$AW)-COLUMN($AH:$AH),FALSE),0))</f>
        <v>244</v>
      </c>
      <c r="Q1630" s="87" cm="1">
        <f t="array" ref="Q1630">IF($X1630="Non-local",VLOOKUP($E1630,$AI$40:$AW$44,COLUMN($AW:$AW)-COLUMN($AH:$AH),FALSE),IF($X1630="Unknown",VLOOKUP($E1630,$AI$47:$AW$51,COLUMN($AW:$AW)-COLUMN($AH:$AH),FALSE),0))</f>
        <v>485.37900000000008</v>
      </c>
      <c r="R1630" s="87" cm="1">
        <f t="array" ref="R1630">IF($X1630="Non-local",VLOOKUP($E1630,$AI$88:$AW$92,COLUMN($AW:$AW)-COLUMN($AH:$AH),FALSE),IF($X1630="Unknown",VLOOKUP($E1630,$AI$95:$AW$99,COLUMN($AW:$AW)-COLUMN($AH:$AH),FALSE),0))</f>
        <v>0.16197839056517743</v>
      </c>
      <c r="S1630" s="87" cm="1">
        <f t="array" ref="S1630">VLOOKUP($E1630,$AI$111:$AW$115,COLUMN($AW:$AW)-COLUMN($AH:$AH),FALSE)</f>
        <v>431.69321999999994</v>
      </c>
      <c r="T1630" s="104">
        <f t="shared" si="415"/>
        <v>0.63400104860391737</v>
      </c>
      <c r="U1630" s="104">
        <f t="shared" si="416"/>
        <v>1612.396883073329</v>
      </c>
      <c r="V1630" s="87" cm="1">
        <f t="array" ref="V1630">VLOOKUP($E1630,$AI$118:$AW$122,COLUMN($AW:$AW)-COLUMN($AH:$AH),FALSE)</f>
        <v>0</v>
      </c>
      <c r="W1630" s="87" t="str">
        <f t="shared" si="420"/>
        <v>Domestic</v>
      </c>
      <c r="X1630" s="87" t="str">
        <f t="shared" si="421"/>
        <v>Non-local</v>
      </c>
      <c r="Y1630" s="104"/>
      <c r="Z1630" s="87" t="str">
        <f t="shared" si="417"/>
        <v>USA</v>
      </c>
      <c r="AA1630" s="87" t="str">
        <f t="shared" si="418"/>
        <v>USA</v>
      </c>
      <c r="AB1630" s="82" cm="1">
        <f t="array" ref="AB1630">VLOOKUP(B1630,'GDP per Capita'!$T$2:$V$4235,COLUMN('GDP per Capita'!$V:$V)-COLUMN('GDP per Capita'!$S:$S),FALSE)</f>
        <v>63809.64</v>
      </c>
      <c r="AC1630" s="82">
        <f t="shared" si="422"/>
        <v>63809.64</v>
      </c>
      <c r="AD1630" s="82">
        <f t="shared" si="423"/>
        <v>63809.64</v>
      </c>
      <c r="AE1630" s="88">
        <f t="shared" si="419"/>
        <v>2.5268860364567627E-2</v>
      </c>
    </row>
    <row r="1631" spans="1:31">
      <c r="A1631" s="77" t="s">
        <v>1413</v>
      </c>
      <c r="B1631" s="77">
        <v>1630</v>
      </c>
      <c r="C1631" s="77" t="s">
        <v>29</v>
      </c>
      <c r="D1631" s="77" t="s">
        <v>29</v>
      </c>
      <c r="E1631" s="77">
        <v>2019</v>
      </c>
      <c r="F1631" s="77">
        <v>39.206544700000002</v>
      </c>
      <c r="G1631" s="77">
        <v>-76.942918199999994</v>
      </c>
      <c r="H1631" s="77">
        <v>0</v>
      </c>
      <c r="I1631" s="77" t="s">
        <v>1479</v>
      </c>
      <c r="J1631" s="77">
        <v>38.626803899999999</v>
      </c>
      <c r="K1631" s="77">
        <v>-90.199409700000004</v>
      </c>
      <c r="L1631" s="77">
        <v>2295.3799120302001</v>
      </c>
      <c r="M1631" s="77">
        <v>0.46472462585665703</v>
      </c>
      <c r="N1631" s="77">
        <v>0</v>
      </c>
      <c r="O1631" s="77">
        <v>440.712943109798</v>
      </c>
      <c r="P1631" s="87" cm="1">
        <f t="array" ref="P1631">IF($X1631="Non-local",VLOOKUP($E1631,$AI$64:$AW$68,COLUMN($AW:$AW)-COLUMN($AH:$AH),FALSE),IF($X1631="Unknown",VLOOKUP($E1631,$AI$71:$AW$75,COLUMN($AW:$AW)-COLUMN($AH:$AH),FALSE),0))</f>
        <v>244</v>
      </c>
      <c r="Q1631" s="87" cm="1">
        <f t="array" ref="Q1631">IF($X1631="Non-local",VLOOKUP($E1631,$AI$40:$AW$44,COLUMN($AW:$AW)-COLUMN($AH:$AH),FALSE),IF($X1631="Unknown",VLOOKUP($E1631,$AI$47:$AW$51,COLUMN($AW:$AW)-COLUMN($AH:$AH),FALSE),0))</f>
        <v>485.37900000000008</v>
      </c>
      <c r="R1631" s="87" cm="1">
        <f t="array" ref="R1631">IF($X1631="Non-local",VLOOKUP($E1631,$AI$88:$AW$92,COLUMN($AW:$AW)-COLUMN($AH:$AH),FALSE),IF($X1631="Unknown",VLOOKUP($E1631,$AI$95:$AW$99,COLUMN($AW:$AW)-COLUMN($AH:$AH),FALSE),0))</f>
        <v>0.16197839056517743</v>
      </c>
      <c r="S1631" s="87" cm="1">
        <f t="array" ref="S1631">VLOOKUP($E1631,$AI$111:$AW$115,COLUMN($AW:$AW)-COLUMN($AH:$AH),FALSE)</f>
        <v>431.69321999999994</v>
      </c>
      <c r="T1631" s="104">
        <f t="shared" si="415"/>
        <v>0.62670301642183446</v>
      </c>
      <c r="U1631" s="104">
        <f t="shared" si="416"/>
        <v>1601.7851631097981</v>
      </c>
      <c r="V1631" s="87" cm="1">
        <f t="array" ref="V1631">VLOOKUP($E1631,$AI$118:$AW$122,COLUMN($AW:$AW)-COLUMN($AH:$AH),FALSE)</f>
        <v>0</v>
      </c>
      <c r="W1631" s="87" t="str">
        <f t="shared" si="420"/>
        <v>Domestic</v>
      </c>
      <c r="X1631" s="87" t="str">
        <f t="shared" si="421"/>
        <v>Non-local</v>
      </c>
      <c r="Y1631" s="104"/>
      <c r="Z1631" s="87" t="str">
        <f t="shared" si="417"/>
        <v>USA</v>
      </c>
      <c r="AA1631" s="87" t="str">
        <f t="shared" si="418"/>
        <v>USA</v>
      </c>
      <c r="AB1631" s="82" cm="1">
        <f t="array" ref="AB1631">VLOOKUP(B1631,'GDP per Capita'!$T$2:$V$4235,COLUMN('GDP per Capita'!$V:$V)-COLUMN('GDP per Capita'!$S:$S),FALSE)</f>
        <v>63809.64</v>
      </c>
      <c r="AC1631" s="82">
        <f t="shared" si="422"/>
        <v>63809.64</v>
      </c>
      <c r="AD1631" s="82">
        <f t="shared" si="423"/>
        <v>63809.64</v>
      </c>
      <c r="AE1631" s="88">
        <f t="shared" si="419"/>
        <v>2.5102557593332263E-2</v>
      </c>
    </row>
    <row r="1632" spans="1:31">
      <c r="A1632" s="77" t="s">
        <v>34</v>
      </c>
      <c r="B1632" s="77">
        <v>1631</v>
      </c>
      <c r="C1632" s="77" t="s">
        <v>34</v>
      </c>
      <c r="D1632" s="77" t="s">
        <v>34</v>
      </c>
      <c r="E1632" s="77">
        <v>2019</v>
      </c>
      <c r="F1632" s="77">
        <v>0</v>
      </c>
      <c r="G1632" s="77">
        <v>0</v>
      </c>
      <c r="H1632" s="77">
        <v>0</v>
      </c>
      <c r="I1632" s="77" t="s">
        <v>1479</v>
      </c>
      <c r="J1632" s="77">
        <v>38.626803899999999</v>
      </c>
      <c r="K1632" s="77">
        <v>-90.199409700000004</v>
      </c>
      <c r="L1632" s="77">
        <v>3701.00063761927</v>
      </c>
      <c r="M1632" s="77">
        <v>0.67333559908097096</v>
      </c>
      <c r="N1632" s="77">
        <v>1</v>
      </c>
      <c r="O1632" s="77">
        <v>710.59212242290005</v>
      </c>
      <c r="P1632" s="87" cm="1">
        <f t="array" ref="P1632">IF($X1632="Non-local",VLOOKUP($E1632,$AI$64:$AW$68,COLUMN($AW:$AW)-COLUMN($AH:$AH),FALSE),IF($X1632="Unknown",VLOOKUP($E1632,$AI$71:$AW$75,COLUMN($AW:$AW)-COLUMN($AH:$AH),FALSE),0))</f>
        <v>235.51304347826087</v>
      </c>
      <c r="Q1632" s="87" cm="1">
        <f t="array" ref="Q1632">IF($X1632="Non-local",VLOOKUP($E1632,$AI$40:$AW$44,COLUMN($AW:$AW)-COLUMN($AH:$AH),FALSE),IF($X1632="Unknown",VLOOKUP($E1632,$AI$47:$AW$51,COLUMN($AW:$AW)-COLUMN($AH:$AH),FALSE),0))</f>
        <v>468.49625217391309</v>
      </c>
      <c r="R1632" s="87" cm="1">
        <f t="array" ref="R1632">IF($X1632="Non-local",VLOOKUP($E1632,$AI$88:$AW$92,COLUMN($AW:$AW)-COLUMN($AH:$AH),FALSE),IF($X1632="Unknown",VLOOKUP($E1632,$AI$95:$AW$99,COLUMN($AW:$AW)-COLUMN($AH:$AH),FALSE),0))</f>
        <v>0.15634435958899737</v>
      </c>
      <c r="S1632" s="87" cm="1">
        <f t="array" ref="S1632">VLOOKUP($E1632,$AI$111:$AW$115,COLUMN($AW:$AW)-COLUMN($AH:$AH),FALSE)</f>
        <v>431.69321999999994</v>
      </c>
      <c r="T1632" s="104">
        <f t="shared" si="415"/>
        <v>0.82967995866996835</v>
      </c>
      <c r="U1632" s="104">
        <f t="shared" si="416"/>
        <v>1846.2946380750739</v>
      </c>
      <c r="V1632" s="87" cm="1">
        <f t="array" ref="V1632">VLOOKUP($E1632,$AI$118:$AW$122,COLUMN($AW:$AW)-COLUMN($AH:$AH),FALSE)</f>
        <v>0</v>
      </c>
      <c r="W1632" s="87" t="str">
        <f t="shared" si="420"/>
        <v>Unknown</v>
      </c>
      <c r="X1632" s="87" t="str">
        <f t="shared" si="421"/>
        <v>Unknown</v>
      </c>
      <c r="Y1632" s="104"/>
      <c r="Z1632" s="87" t="str">
        <f t="shared" si="417"/>
        <v>Unknown</v>
      </c>
      <c r="AA1632" s="87" t="str">
        <f t="shared" si="418"/>
        <v>Unknown</v>
      </c>
      <c r="AB1632" s="82" t="e" cm="1">
        <f t="array" ref="AB1632">VLOOKUP(B1632,'GDP per Capita'!$T$2:$V$4235,COLUMN('GDP per Capita'!$V:$V)-COLUMN('GDP per Capita'!$S:$S),FALSE)</f>
        <v>#N/A</v>
      </c>
      <c r="AC1632" s="82" t="str">
        <f t="shared" si="422"/>
        <v/>
      </c>
      <c r="AD1632" s="82">
        <f t="shared" si="423"/>
        <v>61228.93767638311</v>
      </c>
      <c r="AE1632" s="88">
        <f t="shared" si="419"/>
        <v>3.0153955109157748E-2</v>
      </c>
    </row>
    <row r="1633" spans="1:31">
      <c r="A1633" s="77" t="s">
        <v>1332</v>
      </c>
      <c r="B1633" s="77">
        <v>1632</v>
      </c>
      <c r="C1633" s="77" t="s">
        <v>29</v>
      </c>
      <c r="D1633" s="77" t="s">
        <v>29</v>
      </c>
      <c r="E1633" s="77">
        <v>2019</v>
      </c>
      <c r="F1633" s="77">
        <v>42.4850931</v>
      </c>
      <c r="G1633" s="77">
        <v>-71.432839999999999</v>
      </c>
      <c r="H1633" s="77">
        <v>0</v>
      </c>
      <c r="I1633" s="77" t="s">
        <v>1479</v>
      </c>
      <c r="J1633" s="77">
        <v>38.626803899999999</v>
      </c>
      <c r="K1633" s="77">
        <v>-90.199409700000004</v>
      </c>
      <c r="L1633" s="77">
        <v>3277.2793363435799</v>
      </c>
      <c r="M1633" s="77">
        <v>0.60706715526576105</v>
      </c>
      <c r="N1633" s="77">
        <v>0</v>
      </c>
      <c r="O1633" s="77">
        <v>629.23763257796804</v>
      </c>
      <c r="P1633" s="87" cm="1">
        <f t="array" ref="P1633">IF($X1633="Non-local",VLOOKUP($E1633,$AI$64:$AW$68,COLUMN($AW:$AW)-COLUMN($AH:$AH),FALSE),IF($X1633="Unknown",VLOOKUP($E1633,$AI$71:$AW$75,COLUMN($AW:$AW)-COLUMN($AH:$AH),FALSE),0))</f>
        <v>244</v>
      </c>
      <c r="Q1633" s="87" cm="1">
        <f t="array" ref="Q1633">IF($X1633="Non-local",VLOOKUP($E1633,$AI$40:$AW$44,COLUMN($AW:$AW)-COLUMN($AH:$AH),FALSE),IF($X1633="Unknown",VLOOKUP($E1633,$AI$47:$AW$51,COLUMN($AW:$AW)-COLUMN($AH:$AH),FALSE),0))</f>
        <v>485.37900000000008</v>
      </c>
      <c r="R1633" s="87" cm="1">
        <f t="array" ref="R1633">IF($X1633="Non-local",VLOOKUP($E1633,$AI$88:$AW$92,COLUMN($AW:$AW)-COLUMN($AH:$AH),FALSE),IF($X1633="Unknown",VLOOKUP($E1633,$AI$95:$AW$99,COLUMN($AW:$AW)-COLUMN($AH:$AH),FALSE),0))</f>
        <v>0.16197839056517743</v>
      </c>
      <c r="S1633" s="87" cm="1">
        <f t="array" ref="S1633">VLOOKUP($E1633,$AI$111:$AW$115,COLUMN($AW:$AW)-COLUMN($AH:$AH),FALSE)</f>
        <v>431.69321999999994</v>
      </c>
      <c r="T1633" s="104">
        <f t="shared" si="415"/>
        <v>0.76904554583093843</v>
      </c>
      <c r="U1633" s="104">
        <f t="shared" si="416"/>
        <v>1790.3098525779681</v>
      </c>
      <c r="V1633" s="87" cm="1">
        <f t="array" ref="V1633">VLOOKUP($E1633,$AI$118:$AW$122,COLUMN($AW:$AW)-COLUMN($AH:$AH),FALSE)</f>
        <v>0</v>
      </c>
      <c r="W1633" s="87" t="str">
        <f t="shared" si="420"/>
        <v>Domestic</v>
      </c>
      <c r="X1633" s="87" t="str">
        <f t="shared" si="421"/>
        <v>Non-local</v>
      </c>
      <c r="Y1633" s="104"/>
      <c r="Z1633" s="87" t="str">
        <f t="shared" si="417"/>
        <v>USA</v>
      </c>
      <c r="AA1633" s="87" t="str">
        <f t="shared" si="418"/>
        <v>USA</v>
      </c>
      <c r="AB1633" s="82" cm="1">
        <f t="array" ref="AB1633">VLOOKUP(B1633,'GDP per Capita'!$T$2:$V$4235,COLUMN('GDP per Capita'!$V:$V)-COLUMN('GDP per Capita'!$S:$S),FALSE)</f>
        <v>63809.64</v>
      </c>
      <c r="AC1633" s="82">
        <f t="shared" si="422"/>
        <v>63809.64</v>
      </c>
      <c r="AD1633" s="82">
        <f t="shared" si="423"/>
        <v>63809.64</v>
      </c>
      <c r="AE1633" s="88">
        <f t="shared" si="419"/>
        <v>2.8057043615635005E-2</v>
      </c>
    </row>
    <row r="1634" spans="1:31">
      <c r="A1634" s="77" t="s">
        <v>1093</v>
      </c>
      <c r="B1634" s="77">
        <v>1633</v>
      </c>
      <c r="C1634" s="77" t="s">
        <v>29</v>
      </c>
      <c r="D1634" s="77" t="s">
        <v>29</v>
      </c>
      <c r="E1634" s="77">
        <v>2019</v>
      </c>
      <c r="F1634" s="77">
        <v>34.053690899999999</v>
      </c>
      <c r="G1634" s="77">
        <v>-118.2427666</v>
      </c>
      <c r="H1634" s="77">
        <v>0</v>
      </c>
      <c r="I1634" s="77" t="s">
        <v>1479</v>
      </c>
      <c r="J1634" s="77">
        <v>38.626803899999999</v>
      </c>
      <c r="K1634" s="77">
        <v>-90.199409700000004</v>
      </c>
      <c r="L1634" s="77">
        <v>5104.5832856780298</v>
      </c>
      <c r="M1634" s="77">
        <v>0.89073640506808505</v>
      </c>
      <c r="N1634" s="77">
        <v>0</v>
      </c>
      <c r="O1634" s="77">
        <v>612.54999428136398</v>
      </c>
      <c r="P1634" s="87" cm="1">
        <f t="array" ref="P1634">IF($X1634="Non-local",VLOOKUP($E1634,$AI$64:$AW$68,COLUMN($AW:$AW)-COLUMN($AH:$AH),FALSE),IF($X1634="Unknown",VLOOKUP($E1634,$AI$71:$AW$75,COLUMN($AW:$AW)-COLUMN($AH:$AH),FALSE),0))</f>
        <v>244</v>
      </c>
      <c r="Q1634" s="87" cm="1">
        <f t="array" ref="Q1634">IF($X1634="Non-local",VLOOKUP($E1634,$AI$40:$AW$44,COLUMN($AW:$AW)-COLUMN($AH:$AH),FALSE),IF($X1634="Unknown",VLOOKUP($E1634,$AI$47:$AW$51,COLUMN($AW:$AW)-COLUMN($AH:$AH),FALSE),0))</f>
        <v>485.37900000000008</v>
      </c>
      <c r="R1634" s="87" cm="1">
        <f t="array" ref="R1634">IF($X1634="Non-local",VLOOKUP($E1634,$AI$88:$AW$92,COLUMN($AW:$AW)-COLUMN($AH:$AH),FALSE),IF($X1634="Unknown",VLOOKUP($E1634,$AI$95:$AW$99,COLUMN($AW:$AW)-COLUMN($AH:$AH),FALSE),0))</f>
        <v>0.16197839056517743</v>
      </c>
      <c r="S1634" s="87" cm="1">
        <f t="array" ref="S1634">VLOOKUP($E1634,$AI$111:$AW$115,COLUMN($AW:$AW)-COLUMN($AH:$AH),FALSE)</f>
        <v>431.69321999999994</v>
      </c>
      <c r="T1634" s="104">
        <f t="shared" si="415"/>
        <v>1.0527147956332625</v>
      </c>
      <c r="U1634" s="104">
        <f t="shared" si="416"/>
        <v>1773.622214281364</v>
      </c>
      <c r="V1634" s="87" cm="1">
        <f t="array" ref="V1634">VLOOKUP($E1634,$AI$118:$AW$122,COLUMN($AW:$AW)-COLUMN($AH:$AH),FALSE)</f>
        <v>0</v>
      </c>
      <c r="W1634" s="87" t="str">
        <f t="shared" si="420"/>
        <v>Domestic</v>
      </c>
      <c r="X1634" s="87" t="str">
        <f t="shared" si="421"/>
        <v>Non-local</v>
      </c>
      <c r="Y1634" s="104"/>
      <c r="Z1634" s="87" t="str">
        <f t="shared" si="417"/>
        <v>USA</v>
      </c>
      <c r="AA1634" s="87" t="str">
        <f t="shared" si="418"/>
        <v>USA</v>
      </c>
      <c r="AB1634" s="82" cm="1">
        <f t="array" ref="AB1634">VLOOKUP(B1634,'GDP per Capita'!$T$2:$V$4235,COLUMN('GDP per Capita'!$V:$V)-COLUMN('GDP per Capita'!$S:$S),FALSE)</f>
        <v>63809.64</v>
      </c>
      <c r="AC1634" s="82">
        <f t="shared" si="422"/>
        <v>63809.64</v>
      </c>
      <c r="AD1634" s="82">
        <f t="shared" si="423"/>
        <v>63809.64</v>
      </c>
      <c r="AE1634" s="88">
        <f t="shared" si="419"/>
        <v>2.7795521402116732E-2</v>
      </c>
    </row>
    <row r="1635" spans="1:31">
      <c r="A1635" s="77" t="s">
        <v>882</v>
      </c>
      <c r="B1635" s="77">
        <v>1634</v>
      </c>
      <c r="C1635" s="77" t="s">
        <v>29</v>
      </c>
      <c r="D1635" s="77" t="s">
        <v>29</v>
      </c>
      <c r="E1635" s="77">
        <v>2019</v>
      </c>
      <c r="F1635" s="77">
        <v>39.004607</v>
      </c>
      <c r="G1635" s="77">
        <v>-76.875683800000004</v>
      </c>
      <c r="H1635" s="77">
        <v>0</v>
      </c>
      <c r="I1635" s="77" t="s">
        <v>1479</v>
      </c>
      <c r="J1635" s="77">
        <v>38.626803899999999</v>
      </c>
      <c r="K1635" s="77">
        <v>-90.199409700000004</v>
      </c>
      <c r="L1635" s="77">
        <v>2308.1878713614001</v>
      </c>
      <c r="M1635" s="77">
        <v>0.46641584996959801</v>
      </c>
      <c r="N1635" s="77">
        <v>0</v>
      </c>
      <c r="O1635" s="77">
        <v>443.172071301389</v>
      </c>
      <c r="P1635" s="87" cm="1">
        <f t="array" ref="P1635">IF($X1635="Non-local",VLOOKUP($E1635,$AI$64:$AW$68,COLUMN($AW:$AW)-COLUMN($AH:$AH),FALSE),IF($X1635="Unknown",VLOOKUP($E1635,$AI$71:$AW$75,COLUMN($AW:$AW)-COLUMN($AH:$AH),FALSE),0))</f>
        <v>244</v>
      </c>
      <c r="Q1635" s="87" cm="1">
        <f t="array" ref="Q1635">IF($X1635="Non-local",VLOOKUP($E1635,$AI$40:$AW$44,COLUMN($AW:$AW)-COLUMN($AH:$AH),FALSE),IF($X1635="Unknown",VLOOKUP($E1635,$AI$47:$AW$51,COLUMN($AW:$AW)-COLUMN($AH:$AH),FALSE),0))</f>
        <v>485.37900000000008</v>
      </c>
      <c r="R1635" s="87" cm="1">
        <f t="array" ref="R1635">IF($X1635="Non-local",VLOOKUP($E1635,$AI$88:$AW$92,COLUMN($AW:$AW)-COLUMN($AH:$AH),FALSE),IF($X1635="Unknown",VLOOKUP($E1635,$AI$95:$AW$99,COLUMN($AW:$AW)-COLUMN($AH:$AH),FALSE),0))</f>
        <v>0.16197839056517743</v>
      </c>
      <c r="S1635" s="87" cm="1">
        <f t="array" ref="S1635">VLOOKUP($E1635,$AI$111:$AW$115,COLUMN($AW:$AW)-COLUMN($AH:$AH),FALSE)</f>
        <v>431.69321999999994</v>
      </c>
      <c r="T1635" s="104">
        <f t="shared" si="415"/>
        <v>0.62839424053477544</v>
      </c>
      <c r="U1635" s="104">
        <f t="shared" si="416"/>
        <v>1604.244291301389</v>
      </c>
      <c r="V1635" s="87" cm="1">
        <f t="array" ref="V1635">VLOOKUP($E1635,$AI$118:$AW$122,COLUMN($AW:$AW)-COLUMN($AH:$AH),FALSE)</f>
        <v>0</v>
      </c>
      <c r="W1635" s="87" t="str">
        <f t="shared" si="420"/>
        <v>Domestic</v>
      </c>
      <c r="X1635" s="87" t="str">
        <f t="shared" si="421"/>
        <v>Non-local</v>
      </c>
      <c r="Y1635" s="104"/>
      <c r="Z1635" s="87" t="str">
        <f t="shared" si="417"/>
        <v>USA</v>
      </c>
      <c r="AA1635" s="87" t="str">
        <f t="shared" si="418"/>
        <v>USA</v>
      </c>
      <c r="AB1635" s="82" cm="1">
        <f t="array" ref="AB1635">VLOOKUP(B1635,'GDP per Capita'!$T$2:$V$4235,COLUMN('GDP per Capita'!$V:$V)-COLUMN('GDP per Capita'!$S:$S),FALSE)</f>
        <v>63809.64</v>
      </c>
      <c r="AC1635" s="82">
        <f t="shared" si="422"/>
        <v>63809.64</v>
      </c>
      <c r="AD1635" s="82">
        <f t="shared" si="423"/>
        <v>63809.64</v>
      </c>
      <c r="AE1635" s="88">
        <f t="shared" si="419"/>
        <v>2.5141096099294543E-2</v>
      </c>
    </row>
    <row r="1636" spans="1:31">
      <c r="A1636" s="77" t="s">
        <v>1520</v>
      </c>
      <c r="B1636" s="77">
        <v>1635</v>
      </c>
      <c r="C1636" s="77" t="s">
        <v>29</v>
      </c>
      <c r="D1636" s="77" t="s">
        <v>29</v>
      </c>
      <c r="E1636" s="77">
        <v>2019</v>
      </c>
      <c r="F1636" s="77">
        <v>42.728411700000002</v>
      </c>
      <c r="G1636" s="77">
        <v>-73.6917878</v>
      </c>
      <c r="H1636" s="77">
        <v>0</v>
      </c>
      <c r="I1636" s="77" t="s">
        <v>1479</v>
      </c>
      <c r="J1636" s="77">
        <v>38.626803899999999</v>
      </c>
      <c r="K1636" s="77">
        <v>-90.199409700000004</v>
      </c>
      <c r="L1636" s="77">
        <v>2924.0373681964002</v>
      </c>
      <c r="M1636" s="77">
        <v>0.55083196743319596</v>
      </c>
      <c r="N1636" s="77">
        <v>0</v>
      </c>
      <c r="O1636" s="77">
        <v>561.41517469370899</v>
      </c>
      <c r="P1636" s="87" cm="1">
        <f t="array" ref="P1636">IF($X1636="Non-local",VLOOKUP($E1636,$AI$64:$AW$68,COLUMN($AW:$AW)-COLUMN($AH:$AH),FALSE),IF($X1636="Unknown",VLOOKUP($E1636,$AI$71:$AW$75,COLUMN($AW:$AW)-COLUMN($AH:$AH),FALSE),0))</f>
        <v>244</v>
      </c>
      <c r="Q1636" s="87" cm="1">
        <f t="array" ref="Q1636">IF($X1636="Non-local",VLOOKUP($E1636,$AI$40:$AW$44,COLUMN($AW:$AW)-COLUMN($AH:$AH),FALSE),IF($X1636="Unknown",VLOOKUP($E1636,$AI$47:$AW$51,COLUMN($AW:$AW)-COLUMN($AH:$AH),FALSE),0))</f>
        <v>485.37900000000008</v>
      </c>
      <c r="R1636" s="87" cm="1">
        <f t="array" ref="R1636">IF($X1636="Non-local",VLOOKUP($E1636,$AI$88:$AW$92,COLUMN($AW:$AW)-COLUMN($AH:$AH),FALSE),IF($X1636="Unknown",VLOOKUP($E1636,$AI$95:$AW$99,COLUMN($AW:$AW)-COLUMN($AH:$AH),FALSE),0))</f>
        <v>0.16197839056517743</v>
      </c>
      <c r="S1636" s="87" cm="1">
        <f t="array" ref="S1636">VLOOKUP($E1636,$AI$111:$AW$115,COLUMN($AW:$AW)-COLUMN($AH:$AH),FALSE)</f>
        <v>431.69321999999994</v>
      </c>
      <c r="T1636" s="104">
        <f t="shared" si="415"/>
        <v>0.71281035799837333</v>
      </c>
      <c r="U1636" s="104">
        <f t="shared" si="416"/>
        <v>1722.4873946937089</v>
      </c>
      <c r="V1636" s="87" cm="1">
        <f t="array" ref="V1636">VLOOKUP($E1636,$AI$118:$AW$122,COLUMN($AW:$AW)-COLUMN($AH:$AH),FALSE)</f>
        <v>0</v>
      </c>
      <c r="W1636" s="87" t="str">
        <f t="shared" si="420"/>
        <v>Domestic</v>
      </c>
      <c r="X1636" s="87" t="str">
        <f t="shared" si="421"/>
        <v>Non-local</v>
      </c>
      <c r="Y1636" s="104"/>
      <c r="Z1636" s="87" t="str">
        <f t="shared" si="417"/>
        <v>USA</v>
      </c>
      <c r="AA1636" s="87" t="str">
        <f t="shared" si="418"/>
        <v>USA</v>
      </c>
      <c r="AB1636" s="82" cm="1">
        <f t="array" ref="AB1636">VLOOKUP(B1636,'GDP per Capita'!$T$2:$V$4235,COLUMN('GDP per Capita'!$V:$V)-COLUMN('GDP per Capita'!$S:$S),FALSE)</f>
        <v>63809.64</v>
      </c>
      <c r="AC1636" s="82">
        <f t="shared" si="422"/>
        <v>63809.64</v>
      </c>
      <c r="AD1636" s="82">
        <f t="shared" si="423"/>
        <v>63809.64</v>
      </c>
      <c r="AE1636" s="88">
        <f t="shared" si="419"/>
        <v>2.6994156285691455E-2</v>
      </c>
    </row>
    <row r="1637" spans="1:31">
      <c r="A1637" s="77" t="s">
        <v>1521</v>
      </c>
      <c r="B1637" s="77">
        <v>1636</v>
      </c>
      <c r="C1637" s="77" t="s">
        <v>29</v>
      </c>
      <c r="D1637" s="77" t="s">
        <v>29</v>
      </c>
      <c r="E1637" s="77">
        <v>2019</v>
      </c>
      <c r="F1637" s="77">
        <v>39.689212899999902</v>
      </c>
      <c r="G1637" s="77">
        <v>-86.522498400000003</v>
      </c>
      <c r="H1637" s="77">
        <v>0</v>
      </c>
      <c r="I1637" s="77" t="s">
        <v>1479</v>
      </c>
      <c r="J1637" s="77">
        <v>38.626803899999999</v>
      </c>
      <c r="K1637" s="77">
        <v>-90.199409700000004</v>
      </c>
      <c r="L1637" s="77">
        <v>676.581695771451</v>
      </c>
      <c r="M1637" s="77">
        <v>0.25097077900829601</v>
      </c>
      <c r="N1637" s="77">
        <v>0</v>
      </c>
      <c r="O1637" s="77">
        <v>129.90368558811801</v>
      </c>
      <c r="P1637" s="87" cm="1">
        <f t="array" ref="P1637">IF($X1637="Non-local",VLOOKUP($E1637,$AI$64:$AW$68,COLUMN($AW:$AW)-COLUMN($AH:$AH),FALSE),IF($X1637="Unknown",VLOOKUP($E1637,$AI$71:$AW$75,COLUMN($AW:$AW)-COLUMN($AH:$AH),FALSE),0))</f>
        <v>244</v>
      </c>
      <c r="Q1637" s="87" cm="1">
        <f t="array" ref="Q1637">IF($X1637="Non-local",VLOOKUP($E1637,$AI$40:$AW$44,COLUMN($AW:$AW)-COLUMN($AH:$AH),FALSE),IF($X1637="Unknown",VLOOKUP($E1637,$AI$47:$AW$51,COLUMN($AW:$AW)-COLUMN($AH:$AH),FALSE),0))</f>
        <v>485.37900000000008</v>
      </c>
      <c r="R1637" s="87" cm="1">
        <f t="array" ref="R1637">IF($X1637="Non-local",VLOOKUP($E1637,$AI$88:$AW$92,COLUMN($AW:$AW)-COLUMN($AH:$AH),FALSE),IF($X1637="Unknown",VLOOKUP($E1637,$AI$95:$AW$99,COLUMN($AW:$AW)-COLUMN($AH:$AH),FALSE),0))</f>
        <v>0.16197839056517743</v>
      </c>
      <c r="S1637" s="87" cm="1">
        <f t="array" ref="S1637">VLOOKUP($E1637,$AI$111:$AW$115,COLUMN($AW:$AW)-COLUMN($AH:$AH),FALSE)</f>
        <v>431.69321999999994</v>
      </c>
      <c r="T1637" s="104">
        <f t="shared" si="415"/>
        <v>0.41294916957347344</v>
      </c>
      <c r="U1637" s="104">
        <f t="shared" si="416"/>
        <v>1290.9759055881179</v>
      </c>
      <c r="V1637" s="87" cm="1">
        <f t="array" ref="V1637">VLOOKUP($E1637,$AI$118:$AW$122,COLUMN($AW:$AW)-COLUMN($AH:$AH),FALSE)</f>
        <v>0</v>
      </c>
      <c r="W1637" s="87" t="str">
        <f t="shared" si="420"/>
        <v>Domestic</v>
      </c>
      <c r="X1637" s="87" t="str">
        <f t="shared" si="421"/>
        <v>Non-local</v>
      </c>
      <c r="Y1637" s="104"/>
      <c r="Z1637" s="87" t="str">
        <f t="shared" si="417"/>
        <v>USA</v>
      </c>
      <c r="AA1637" s="87" t="str">
        <f t="shared" si="418"/>
        <v>USA</v>
      </c>
      <c r="AB1637" s="82" cm="1">
        <f t="array" ref="AB1637">VLOOKUP(B1637,'GDP per Capita'!$T$2:$V$4235,COLUMN('GDP per Capita'!$V:$V)-COLUMN('GDP per Capita'!$S:$S),FALSE)</f>
        <v>63809.64</v>
      </c>
      <c r="AC1637" s="82">
        <f t="shared" si="422"/>
        <v>63809.64</v>
      </c>
      <c r="AD1637" s="82">
        <f t="shared" si="423"/>
        <v>63809.64</v>
      </c>
      <c r="AE1637" s="88">
        <f t="shared" si="419"/>
        <v>2.0231675113480001E-2</v>
      </c>
    </row>
    <row r="1638" spans="1:31">
      <c r="A1638" s="77" t="s">
        <v>34</v>
      </c>
      <c r="B1638" s="77">
        <v>1637</v>
      </c>
      <c r="C1638" s="77" t="s">
        <v>34</v>
      </c>
      <c r="D1638" s="77" t="s">
        <v>34</v>
      </c>
      <c r="E1638" s="77">
        <v>2019</v>
      </c>
      <c r="F1638" s="77">
        <v>0</v>
      </c>
      <c r="G1638" s="77">
        <v>0</v>
      </c>
      <c r="H1638" s="77">
        <v>0</v>
      </c>
      <c r="I1638" s="77" t="s">
        <v>1479</v>
      </c>
      <c r="J1638" s="77">
        <v>38.626803899999999</v>
      </c>
      <c r="K1638" s="77">
        <v>-90.199409700000004</v>
      </c>
      <c r="L1638" s="77">
        <v>3701.00063761927</v>
      </c>
      <c r="M1638" s="77">
        <v>0.67333559908097096</v>
      </c>
      <c r="N1638" s="77">
        <v>1</v>
      </c>
      <c r="O1638" s="77">
        <v>710.59212242290005</v>
      </c>
      <c r="P1638" s="87" cm="1">
        <f t="array" ref="P1638">IF($X1638="Non-local",VLOOKUP($E1638,$AI$64:$AW$68,COLUMN($AW:$AW)-COLUMN($AH:$AH),FALSE),IF($X1638="Unknown",VLOOKUP($E1638,$AI$71:$AW$75,COLUMN($AW:$AW)-COLUMN($AH:$AH),FALSE),0))</f>
        <v>235.51304347826087</v>
      </c>
      <c r="Q1638" s="87" cm="1">
        <f t="array" ref="Q1638">IF($X1638="Non-local",VLOOKUP($E1638,$AI$40:$AW$44,COLUMN($AW:$AW)-COLUMN($AH:$AH),FALSE),IF($X1638="Unknown",VLOOKUP($E1638,$AI$47:$AW$51,COLUMN($AW:$AW)-COLUMN($AH:$AH),FALSE),0))</f>
        <v>468.49625217391309</v>
      </c>
      <c r="R1638" s="87" cm="1">
        <f t="array" ref="R1638">IF($X1638="Non-local",VLOOKUP($E1638,$AI$88:$AW$92,COLUMN($AW:$AW)-COLUMN($AH:$AH),FALSE),IF($X1638="Unknown",VLOOKUP($E1638,$AI$95:$AW$99,COLUMN($AW:$AW)-COLUMN($AH:$AH),FALSE),0))</f>
        <v>0.15634435958899737</v>
      </c>
      <c r="S1638" s="87" cm="1">
        <f t="array" ref="S1638">VLOOKUP($E1638,$AI$111:$AW$115,COLUMN($AW:$AW)-COLUMN($AH:$AH),FALSE)</f>
        <v>431.69321999999994</v>
      </c>
      <c r="T1638" s="104">
        <f t="shared" si="415"/>
        <v>0.82967995866996835</v>
      </c>
      <c r="U1638" s="104">
        <f t="shared" si="416"/>
        <v>1846.2946380750739</v>
      </c>
      <c r="V1638" s="87" cm="1">
        <f t="array" ref="V1638">VLOOKUP($E1638,$AI$118:$AW$122,COLUMN($AW:$AW)-COLUMN($AH:$AH),FALSE)</f>
        <v>0</v>
      </c>
      <c r="W1638" s="87" t="str">
        <f t="shared" si="420"/>
        <v>Unknown</v>
      </c>
      <c r="X1638" s="87" t="str">
        <f t="shared" si="421"/>
        <v>Unknown</v>
      </c>
      <c r="Y1638" s="104"/>
      <c r="Z1638" s="87" t="str">
        <f t="shared" si="417"/>
        <v>Unknown</v>
      </c>
      <c r="AA1638" s="87" t="str">
        <f t="shared" si="418"/>
        <v>Unknown</v>
      </c>
      <c r="AB1638" s="82" t="e" cm="1">
        <f t="array" ref="AB1638">VLOOKUP(B1638,'GDP per Capita'!$T$2:$V$4235,COLUMN('GDP per Capita'!$V:$V)-COLUMN('GDP per Capita'!$S:$S),FALSE)</f>
        <v>#N/A</v>
      </c>
      <c r="AC1638" s="82" t="str">
        <f t="shared" si="422"/>
        <v/>
      </c>
      <c r="AD1638" s="82">
        <f t="shared" si="423"/>
        <v>61228.93767638311</v>
      </c>
      <c r="AE1638" s="88">
        <f t="shared" si="419"/>
        <v>3.0153955109157748E-2</v>
      </c>
    </row>
    <row r="1639" spans="1:31">
      <c r="A1639" s="77" t="s">
        <v>34</v>
      </c>
      <c r="B1639" s="77">
        <v>1638</v>
      </c>
      <c r="C1639" s="77" t="s">
        <v>34</v>
      </c>
      <c r="D1639" s="77" t="s">
        <v>34</v>
      </c>
      <c r="E1639" s="77">
        <v>2019</v>
      </c>
      <c r="F1639" s="77">
        <v>0</v>
      </c>
      <c r="G1639" s="77">
        <v>0</v>
      </c>
      <c r="H1639" s="77">
        <v>0</v>
      </c>
      <c r="I1639" s="77" t="s">
        <v>1479</v>
      </c>
      <c r="J1639" s="77">
        <v>38.626803899999999</v>
      </c>
      <c r="K1639" s="77">
        <v>-90.199409700000004</v>
      </c>
      <c r="L1639" s="77">
        <v>3701.00063761927</v>
      </c>
      <c r="M1639" s="77">
        <v>0.67333559908097096</v>
      </c>
      <c r="N1639" s="77">
        <v>1</v>
      </c>
      <c r="O1639" s="77">
        <v>710.59212242290005</v>
      </c>
      <c r="P1639" s="87" cm="1">
        <f t="array" ref="P1639">IF($X1639="Non-local",VLOOKUP($E1639,$AI$64:$AW$68,COLUMN($AW:$AW)-COLUMN($AH:$AH),FALSE),IF($X1639="Unknown",VLOOKUP($E1639,$AI$71:$AW$75,COLUMN($AW:$AW)-COLUMN($AH:$AH),FALSE),0))</f>
        <v>235.51304347826087</v>
      </c>
      <c r="Q1639" s="87" cm="1">
        <f t="array" ref="Q1639">IF($X1639="Non-local",VLOOKUP($E1639,$AI$40:$AW$44,COLUMN($AW:$AW)-COLUMN($AH:$AH),FALSE),IF($X1639="Unknown",VLOOKUP($E1639,$AI$47:$AW$51,COLUMN($AW:$AW)-COLUMN($AH:$AH),FALSE),0))</f>
        <v>468.49625217391309</v>
      </c>
      <c r="R1639" s="87" cm="1">
        <f t="array" ref="R1639">IF($X1639="Non-local",VLOOKUP($E1639,$AI$88:$AW$92,COLUMN($AW:$AW)-COLUMN($AH:$AH),FALSE),IF($X1639="Unknown",VLOOKUP($E1639,$AI$95:$AW$99,COLUMN($AW:$AW)-COLUMN($AH:$AH),FALSE),0))</f>
        <v>0.15634435958899737</v>
      </c>
      <c r="S1639" s="87" cm="1">
        <f t="array" ref="S1639">VLOOKUP($E1639,$AI$111:$AW$115,COLUMN($AW:$AW)-COLUMN($AH:$AH),FALSE)</f>
        <v>431.69321999999994</v>
      </c>
      <c r="T1639" s="104">
        <f t="shared" si="415"/>
        <v>0.82967995866996835</v>
      </c>
      <c r="U1639" s="104">
        <f t="shared" si="416"/>
        <v>1846.2946380750739</v>
      </c>
      <c r="V1639" s="87" cm="1">
        <f t="array" ref="V1639">VLOOKUP($E1639,$AI$118:$AW$122,COLUMN($AW:$AW)-COLUMN($AH:$AH),FALSE)</f>
        <v>0</v>
      </c>
      <c r="W1639" s="87" t="str">
        <f t="shared" si="420"/>
        <v>Unknown</v>
      </c>
      <c r="X1639" s="87" t="str">
        <f t="shared" si="421"/>
        <v>Unknown</v>
      </c>
      <c r="Y1639" s="104"/>
      <c r="Z1639" s="87" t="str">
        <f t="shared" si="417"/>
        <v>Unknown</v>
      </c>
      <c r="AA1639" s="87" t="str">
        <f t="shared" si="418"/>
        <v>Unknown</v>
      </c>
      <c r="AB1639" s="82" t="e" cm="1">
        <f t="array" ref="AB1639">VLOOKUP(B1639,'GDP per Capita'!$T$2:$V$4235,COLUMN('GDP per Capita'!$V:$V)-COLUMN('GDP per Capita'!$S:$S),FALSE)</f>
        <v>#N/A</v>
      </c>
      <c r="AC1639" s="82" t="str">
        <f t="shared" si="422"/>
        <v/>
      </c>
      <c r="AD1639" s="82">
        <f t="shared" si="423"/>
        <v>61228.93767638311</v>
      </c>
      <c r="AE1639" s="88">
        <f t="shared" si="419"/>
        <v>3.0153955109157748E-2</v>
      </c>
    </row>
    <row r="1640" spans="1:31">
      <c r="A1640" s="77" t="s">
        <v>1205</v>
      </c>
      <c r="B1640" s="77">
        <v>1639</v>
      </c>
      <c r="C1640" s="77" t="s">
        <v>29</v>
      </c>
      <c r="D1640" s="77" t="s">
        <v>29</v>
      </c>
      <c r="E1640" s="77">
        <v>2019</v>
      </c>
      <c r="F1640" s="77">
        <v>39.836652799999897</v>
      </c>
      <c r="G1640" s="77">
        <v>-105.037204599999</v>
      </c>
      <c r="H1640" s="77">
        <v>0</v>
      </c>
      <c r="I1640" s="77" t="s">
        <v>1479</v>
      </c>
      <c r="J1640" s="77">
        <v>38.626803899999999</v>
      </c>
      <c r="K1640" s="77">
        <v>-90.199409700000004</v>
      </c>
      <c r="L1640" s="77">
        <v>2567.1194763201001</v>
      </c>
      <c r="M1640" s="77">
        <v>0.50060641558466101</v>
      </c>
      <c r="N1640" s="77">
        <v>0</v>
      </c>
      <c r="O1640" s="77">
        <v>492.88693945345898</v>
      </c>
      <c r="P1640" s="87" cm="1">
        <f t="array" ref="P1640">IF($X1640="Non-local",VLOOKUP($E1640,$AI$64:$AW$68,COLUMN($AW:$AW)-COLUMN($AH:$AH),FALSE),IF($X1640="Unknown",VLOOKUP($E1640,$AI$71:$AW$75,COLUMN($AW:$AW)-COLUMN($AH:$AH),FALSE),0))</f>
        <v>244</v>
      </c>
      <c r="Q1640" s="87" cm="1">
        <f t="array" ref="Q1640">IF($X1640="Non-local",VLOOKUP($E1640,$AI$40:$AW$44,COLUMN($AW:$AW)-COLUMN($AH:$AH),FALSE),IF($X1640="Unknown",VLOOKUP($E1640,$AI$47:$AW$51,COLUMN($AW:$AW)-COLUMN($AH:$AH),FALSE),0))</f>
        <v>485.37900000000008</v>
      </c>
      <c r="R1640" s="87" cm="1">
        <f t="array" ref="R1640">IF($X1640="Non-local",VLOOKUP($E1640,$AI$88:$AW$92,COLUMN($AW:$AW)-COLUMN($AH:$AH),FALSE),IF($X1640="Unknown",VLOOKUP($E1640,$AI$95:$AW$99,COLUMN($AW:$AW)-COLUMN($AH:$AH),FALSE),0))</f>
        <v>0.16197839056517743</v>
      </c>
      <c r="S1640" s="87" cm="1">
        <f t="array" ref="S1640">VLOOKUP($E1640,$AI$111:$AW$115,COLUMN($AW:$AW)-COLUMN($AH:$AH),FALSE)</f>
        <v>431.69321999999994</v>
      </c>
      <c r="T1640" s="104">
        <f t="shared" si="415"/>
        <v>0.6625848061498385</v>
      </c>
      <c r="U1640" s="104">
        <f t="shared" si="416"/>
        <v>1653.9591594534591</v>
      </c>
      <c r="V1640" s="87" cm="1">
        <f t="array" ref="V1640">VLOOKUP($E1640,$AI$118:$AW$122,COLUMN($AW:$AW)-COLUMN($AH:$AH),FALSE)</f>
        <v>0</v>
      </c>
      <c r="W1640" s="87" t="str">
        <f t="shared" si="420"/>
        <v>Domestic</v>
      </c>
      <c r="X1640" s="87" t="str">
        <f t="shared" si="421"/>
        <v>Non-local</v>
      </c>
      <c r="Y1640" s="104"/>
      <c r="Z1640" s="87" t="str">
        <f t="shared" si="417"/>
        <v>USA</v>
      </c>
      <c r="AA1640" s="87" t="str">
        <f t="shared" si="418"/>
        <v>USA</v>
      </c>
      <c r="AB1640" s="82" cm="1">
        <f t="array" ref="AB1640">VLOOKUP(B1640,'GDP per Capita'!$T$2:$V$4235,COLUMN('GDP per Capita'!$V:$V)-COLUMN('GDP per Capita'!$S:$S),FALSE)</f>
        <v>63809.64</v>
      </c>
      <c r="AC1640" s="82">
        <f t="shared" si="422"/>
        <v>63809.64</v>
      </c>
      <c r="AD1640" s="82">
        <f t="shared" si="423"/>
        <v>63809.64</v>
      </c>
      <c r="AE1640" s="88">
        <f t="shared" si="419"/>
        <v>2.5920208285980913E-2</v>
      </c>
    </row>
    <row r="1641" spans="1:31">
      <c r="A1641" s="77" t="s">
        <v>1522</v>
      </c>
      <c r="B1641" s="77">
        <v>1640</v>
      </c>
      <c r="C1641" s="77" t="s">
        <v>320</v>
      </c>
      <c r="D1641" s="77" t="s">
        <v>28</v>
      </c>
      <c r="E1641" s="77">
        <v>2019</v>
      </c>
      <c r="F1641" s="77">
        <v>43.590338000000003</v>
      </c>
      <c r="G1641" s="77">
        <v>-79.645729000000003</v>
      </c>
      <c r="H1641" s="77">
        <v>0</v>
      </c>
      <c r="I1641" s="77" t="s">
        <v>1479</v>
      </c>
      <c r="J1641" s="77">
        <v>38.626803899999999</v>
      </c>
      <c r="K1641" s="77">
        <v>-90.199409700000004</v>
      </c>
      <c r="L1641" s="77">
        <v>2082.18163856111</v>
      </c>
      <c r="M1641" s="77">
        <v>0.436572907725433</v>
      </c>
      <c r="N1641" s="77">
        <v>0</v>
      </c>
      <c r="O1641" s="77">
        <v>399.77887460373398</v>
      </c>
      <c r="P1641" s="87" cm="1">
        <f t="array" ref="P1641">IF($X1641="Non-local",VLOOKUP($E1641,$AI$64:$AW$68,COLUMN($AW:$AW)-COLUMN($AH:$AH),FALSE),IF($X1641="Unknown",VLOOKUP($E1641,$AI$71:$AW$75,COLUMN($AW:$AW)-COLUMN($AH:$AH),FALSE),0))</f>
        <v>244</v>
      </c>
      <c r="Q1641" s="87" cm="1">
        <f t="array" ref="Q1641">IF($X1641="Non-local",VLOOKUP($E1641,$AI$40:$AW$44,COLUMN($AW:$AW)-COLUMN($AH:$AH),FALSE),IF($X1641="Unknown",VLOOKUP($E1641,$AI$47:$AW$51,COLUMN($AW:$AW)-COLUMN($AH:$AH),FALSE),0))</f>
        <v>485.37900000000008</v>
      </c>
      <c r="R1641" s="87" cm="1">
        <f t="array" ref="R1641">IF($X1641="Non-local",VLOOKUP($E1641,$AI$88:$AW$92,COLUMN($AW:$AW)-COLUMN($AH:$AH),FALSE),IF($X1641="Unknown",VLOOKUP($E1641,$AI$95:$AW$99,COLUMN($AW:$AW)-COLUMN($AH:$AH),FALSE),0))</f>
        <v>0.16197839056517743</v>
      </c>
      <c r="S1641" s="87" cm="1">
        <f t="array" ref="S1641">VLOOKUP($E1641,$AI$111:$AW$115,COLUMN($AW:$AW)-COLUMN($AH:$AH),FALSE)</f>
        <v>431.69321999999994</v>
      </c>
      <c r="T1641" s="104">
        <f t="shared" si="415"/>
        <v>0.59855129829061049</v>
      </c>
      <c r="U1641" s="104">
        <f t="shared" si="416"/>
        <v>1560.8510946037341</v>
      </c>
      <c r="V1641" s="87" cm="1">
        <f t="array" ref="V1641">VLOOKUP($E1641,$AI$118:$AW$122,COLUMN($AW:$AW)-COLUMN($AH:$AH),FALSE)</f>
        <v>0</v>
      </c>
      <c r="W1641" s="87" t="str">
        <f t="shared" si="420"/>
        <v>International</v>
      </c>
      <c r="X1641" s="87" t="str">
        <f t="shared" si="421"/>
        <v>Non-local</v>
      </c>
      <c r="Y1641" s="104"/>
      <c r="Z1641" s="87" t="str">
        <f t="shared" si="417"/>
        <v>Canada</v>
      </c>
      <c r="AA1641" s="87" t="str">
        <f t="shared" si="418"/>
        <v>Other Americas</v>
      </c>
      <c r="AB1641" s="82" cm="1">
        <f t="array" ref="AB1641">VLOOKUP(B1641,'GDP per Capita'!$T$2:$V$4235,COLUMN('GDP per Capita'!$V:$V)-COLUMN('GDP per Capita'!$S:$S),FALSE)</f>
        <v>49196.49</v>
      </c>
      <c r="AC1641" s="82">
        <f t="shared" si="422"/>
        <v>49196.49</v>
      </c>
      <c r="AD1641" s="82">
        <f t="shared" si="423"/>
        <v>49196.49</v>
      </c>
      <c r="AE1641" s="88">
        <f t="shared" si="419"/>
        <v>3.1726879185969045E-2</v>
      </c>
    </row>
    <row r="1642" spans="1:31">
      <c r="A1642" s="77" t="s">
        <v>882</v>
      </c>
      <c r="B1642" s="77">
        <v>1641</v>
      </c>
      <c r="C1642" s="77" t="s">
        <v>29</v>
      </c>
      <c r="D1642" s="77" t="s">
        <v>29</v>
      </c>
      <c r="E1642" s="77">
        <v>2019</v>
      </c>
      <c r="F1642" s="77">
        <v>39.004607</v>
      </c>
      <c r="G1642" s="77">
        <v>-76.875683800000004</v>
      </c>
      <c r="H1642" s="77">
        <v>0</v>
      </c>
      <c r="I1642" s="77" t="s">
        <v>1479</v>
      </c>
      <c r="J1642" s="77">
        <v>38.626803899999999</v>
      </c>
      <c r="K1642" s="77">
        <v>-90.199409700000004</v>
      </c>
      <c r="L1642" s="77">
        <v>2308.1878713614001</v>
      </c>
      <c r="M1642" s="77">
        <v>0.46641584996959801</v>
      </c>
      <c r="N1642" s="77">
        <v>0</v>
      </c>
      <c r="O1642" s="77">
        <v>443.172071301389</v>
      </c>
      <c r="P1642" s="87" cm="1">
        <f t="array" ref="P1642">IF($X1642="Non-local",VLOOKUP($E1642,$AI$64:$AW$68,COLUMN($AW:$AW)-COLUMN($AH:$AH),FALSE),IF($X1642="Unknown",VLOOKUP($E1642,$AI$71:$AW$75,COLUMN($AW:$AW)-COLUMN($AH:$AH),FALSE),0))</f>
        <v>244</v>
      </c>
      <c r="Q1642" s="87" cm="1">
        <f t="array" ref="Q1642">IF($X1642="Non-local",VLOOKUP($E1642,$AI$40:$AW$44,COLUMN($AW:$AW)-COLUMN($AH:$AH),FALSE),IF($X1642="Unknown",VLOOKUP($E1642,$AI$47:$AW$51,COLUMN($AW:$AW)-COLUMN($AH:$AH),FALSE),0))</f>
        <v>485.37900000000008</v>
      </c>
      <c r="R1642" s="87" cm="1">
        <f t="array" ref="R1642">IF($X1642="Non-local",VLOOKUP($E1642,$AI$88:$AW$92,COLUMN($AW:$AW)-COLUMN($AH:$AH),FALSE),IF($X1642="Unknown",VLOOKUP($E1642,$AI$95:$AW$99,COLUMN($AW:$AW)-COLUMN($AH:$AH),FALSE),0))</f>
        <v>0.16197839056517743</v>
      </c>
      <c r="S1642" s="87" cm="1">
        <f t="array" ref="S1642">VLOOKUP($E1642,$AI$111:$AW$115,COLUMN($AW:$AW)-COLUMN($AH:$AH),FALSE)</f>
        <v>431.69321999999994</v>
      </c>
      <c r="T1642" s="104">
        <f t="shared" si="415"/>
        <v>0.62839424053477544</v>
      </c>
      <c r="U1642" s="104">
        <f t="shared" si="416"/>
        <v>1604.244291301389</v>
      </c>
      <c r="V1642" s="87" cm="1">
        <f t="array" ref="V1642">VLOOKUP($E1642,$AI$118:$AW$122,COLUMN($AW:$AW)-COLUMN($AH:$AH),FALSE)</f>
        <v>0</v>
      </c>
      <c r="W1642" s="87" t="str">
        <f t="shared" si="420"/>
        <v>Domestic</v>
      </c>
      <c r="X1642" s="87" t="str">
        <f t="shared" si="421"/>
        <v>Non-local</v>
      </c>
      <c r="Y1642" s="104"/>
      <c r="Z1642" s="87" t="str">
        <f t="shared" si="417"/>
        <v>USA</v>
      </c>
      <c r="AA1642" s="87" t="str">
        <f t="shared" si="418"/>
        <v>USA</v>
      </c>
      <c r="AB1642" s="82" cm="1">
        <f t="array" ref="AB1642">VLOOKUP(B1642,'GDP per Capita'!$T$2:$V$4235,COLUMN('GDP per Capita'!$V:$V)-COLUMN('GDP per Capita'!$S:$S),FALSE)</f>
        <v>63809.64</v>
      </c>
      <c r="AC1642" s="82">
        <f t="shared" si="422"/>
        <v>63809.64</v>
      </c>
      <c r="AD1642" s="82">
        <f t="shared" si="423"/>
        <v>63809.64</v>
      </c>
      <c r="AE1642" s="88">
        <f t="shared" si="419"/>
        <v>2.5141096099294543E-2</v>
      </c>
    </row>
    <row r="1643" spans="1:31">
      <c r="A1643" s="77" t="s">
        <v>1205</v>
      </c>
      <c r="B1643" s="77">
        <v>1642</v>
      </c>
      <c r="C1643" s="77" t="s">
        <v>29</v>
      </c>
      <c r="D1643" s="77" t="s">
        <v>29</v>
      </c>
      <c r="E1643" s="77">
        <v>2019</v>
      </c>
      <c r="F1643" s="77">
        <v>39.836652799999897</v>
      </c>
      <c r="G1643" s="77">
        <v>-105.037204599999</v>
      </c>
      <c r="H1643" s="77">
        <v>0</v>
      </c>
      <c r="I1643" s="77" t="s">
        <v>1479</v>
      </c>
      <c r="J1643" s="77">
        <v>38.626803899999999</v>
      </c>
      <c r="K1643" s="77">
        <v>-90.199409700000004</v>
      </c>
      <c r="L1643" s="77">
        <v>2567.1194763201001</v>
      </c>
      <c r="M1643" s="77">
        <v>0.50060641558466101</v>
      </c>
      <c r="N1643" s="77">
        <v>0</v>
      </c>
      <c r="O1643" s="77">
        <v>492.88693945345898</v>
      </c>
      <c r="P1643" s="87" cm="1">
        <f t="array" ref="P1643">IF($X1643="Non-local",VLOOKUP($E1643,$AI$64:$AW$68,COLUMN($AW:$AW)-COLUMN($AH:$AH),FALSE),IF($X1643="Unknown",VLOOKUP($E1643,$AI$71:$AW$75,COLUMN($AW:$AW)-COLUMN($AH:$AH),FALSE),0))</f>
        <v>244</v>
      </c>
      <c r="Q1643" s="87" cm="1">
        <f t="array" ref="Q1643">IF($X1643="Non-local",VLOOKUP($E1643,$AI$40:$AW$44,COLUMN($AW:$AW)-COLUMN($AH:$AH),FALSE),IF($X1643="Unknown",VLOOKUP($E1643,$AI$47:$AW$51,COLUMN($AW:$AW)-COLUMN($AH:$AH),FALSE),0))</f>
        <v>485.37900000000008</v>
      </c>
      <c r="R1643" s="87" cm="1">
        <f t="array" ref="R1643">IF($X1643="Non-local",VLOOKUP($E1643,$AI$88:$AW$92,COLUMN($AW:$AW)-COLUMN($AH:$AH),FALSE),IF($X1643="Unknown",VLOOKUP($E1643,$AI$95:$AW$99,COLUMN($AW:$AW)-COLUMN($AH:$AH),FALSE),0))</f>
        <v>0.16197839056517743</v>
      </c>
      <c r="S1643" s="87" cm="1">
        <f t="array" ref="S1643">VLOOKUP($E1643,$AI$111:$AW$115,COLUMN($AW:$AW)-COLUMN($AH:$AH),FALSE)</f>
        <v>431.69321999999994</v>
      </c>
      <c r="T1643" s="104">
        <f t="shared" si="415"/>
        <v>0.6625848061498385</v>
      </c>
      <c r="U1643" s="104">
        <f t="shared" si="416"/>
        <v>1653.9591594534591</v>
      </c>
      <c r="V1643" s="87" cm="1">
        <f t="array" ref="V1643">VLOOKUP($E1643,$AI$118:$AW$122,COLUMN($AW:$AW)-COLUMN($AH:$AH),FALSE)</f>
        <v>0</v>
      </c>
      <c r="W1643" s="87" t="str">
        <f t="shared" si="420"/>
        <v>Domestic</v>
      </c>
      <c r="X1643" s="87" t="str">
        <f t="shared" si="421"/>
        <v>Non-local</v>
      </c>
      <c r="Y1643" s="104"/>
      <c r="Z1643" s="87" t="str">
        <f t="shared" si="417"/>
        <v>USA</v>
      </c>
      <c r="AA1643" s="87" t="str">
        <f t="shared" si="418"/>
        <v>USA</v>
      </c>
      <c r="AB1643" s="82" cm="1">
        <f t="array" ref="AB1643">VLOOKUP(B1643,'GDP per Capita'!$T$2:$V$4235,COLUMN('GDP per Capita'!$V:$V)-COLUMN('GDP per Capita'!$S:$S),FALSE)</f>
        <v>63809.64</v>
      </c>
      <c r="AC1643" s="82">
        <f t="shared" si="422"/>
        <v>63809.64</v>
      </c>
      <c r="AD1643" s="82">
        <f t="shared" si="423"/>
        <v>63809.64</v>
      </c>
      <c r="AE1643" s="88">
        <f t="shared" si="419"/>
        <v>2.5920208285980913E-2</v>
      </c>
    </row>
    <row r="1644" spans="1:31">
      <c r="A1644" s="77" t="s">
        <v>884</v>
      </c>
      <c r="B1644" s="77">
        <v>1643</v>
      </c>
      <c r="C1644" s="77" t="s">
        <v>29</v>
      </c>
      <c r="D1644" s="77" t="s">
        <v>29</v>
      </c>
      <c r="E1644" s="77">
        <v>2019</v>
      </c>
      <c r="F1644" s="77">
        <v>38.894985499999997</v>
      </c>
      <c r="G1644" s="77">
        <v>-77.036570799999893</v>
      </c>
      <c r="H1644" s="77">
        <v>0</v>
      </c>
      <c r="I1644" s="77" t="s">
        <v>1479</v>
      </c>
      <c r="J1644" s="77">
        <v>38.626803899999999</v>
      </c>
      <c r="K1644" s="77">
        <v>-90.199409700000004</v>
      </c>
      <c r="L1644" s="77">
        <v>2281.3966937476498</v>
      </c>
      <c r="M1644" s="77">
        <v>0.46287821493947501</v>
      </c>
      <c r="N1644" s="77">
        <v>0</v>
      </c>
      <c r="O1644" s="77">
        <v>438.02816519954899</v>
      </c>
      <c r="P1644" s="87" cm="1">
        <f t="array" ref="P1644">IF($X1644="Non-local",VLOOKUP($E1644,$AI$64:$AW$68,COLUMN($AW:$AW)-COLUMN($AH:$AH),FALSE),IF($X1644="Unknown",VLOOKUP($E1644,$AI$71:$AW$75,COLUMN($AW:$AW)-COLUMN($AH:$AH),FALSE),0))</f>
        <v>244</v>
      </c>
      <c r="Q1644" s="87" cm="1">
        <f t="array" ref="Q1644">IF($X1644="Non-local",VLOOKUP($E1644,$AI$40:$AW$44,COLUMN($AW:$AW)-COLUMN($AH:$AH),FALSE),IF($X1644="Unknown",VLOOKUP($E1644,$AI$47:$AW$51,COLUMN($AW:$AW)-COLUMN($AH:$AH),FALSE),0))</f>
        <v>485.37900000000008</v>
      </c>
      <c r="R1644" s="87" cm="1">
        <f t="array" ref="R1644">IF($X1644="Non-local",VLOOKUP($E1644,$AI$88:$AW$92,COLUMN($AW:$AW)-COLUMN($AH:$AH),FALSE),IF($X1644="Unknown",VLOOKUP($E1644,$AI$95:$AW$99,COLUMN($AW:$AW)-COLUMN($AH:$AH),FALSE),0))</f>
        <v>0.16197839056517743</v>
      </c>
      <c r="S1644" s="87" cm="1">
        <f t="array" ref="S1644">VLOOKUP($E1644,$AI$111:$AW$115,COLUMN($AW:$AW)-COLUMN($AH:$AH),FALSE)</f>
        <v>431.69321999999994</v>
      </c>
      <c r="T1644" s="104">
        <f t="shared" si="415"/>
        <v>0.6248566055046525</v>
      </c>
      <c r="U1644" s="104">
        <f t="shared" si="416"/>
        <v>1599.100385199549</v>
      </c>
      <c r="V1644" s="87" cm="1">
        <f t="array" ref="V1644">VLOOKUP($E1644,$AI$118:$AW$122,COLUMN($AW:$AW)-COLUMN($AH:$AH),FALSE)</f>
        <v>0</v>
      </c>
      <c r="W1644" s="87" t="str">
        <f t="shared" si="420"/>
        <v>Domestic</v>
      </c>
      <c r="X1644" s="87" t="str">
        <f t="shared" si="421"/>
        <v>Non-local</v>
      </c>
      <c r="Y1644" s="104"/>
      <c r="Z1644" s="87" t="str">
        <f t="shared" si="417"/>
        <v>USA</v>
      </c>
      <c r="AA1644" s="87" t="str">
        <f t="shared" si="418"/>
        <v>USA</v>
      </c>
      <c r="AB1644" s="82" cm="1">
        <f t="array" ref="AB1644">VLOOKUP(B1644,'GDP per Capita'!$T$2:$V$4235,COLUMN('GDP per Capita'!$V:$V)-COLUMN('GDP per Capita'!$S:$S),FALSE)</f>
        <v>63809.64</v>
      </c>
      <c r="AC1644" s="82">
        <f t="shared" si="422"/>
        <v>63809.64</v>
      </c>
      <c r="AD1644" s="82">
        <f t="shared" si="423"/>
        <v>63809.64</v>
      </c>
      <c r="AE1644" s="88">
        <f t="shared" si="419"/>
        <v>2.5060482792248148E-2</v>
      </c>
    </row>
    <row r="1645" spans="1:31">
      <c r="A1645" s="77" t="s">
        <v>882</v>
      </c>
      <c r="B1645" s="77">
        <v>1644</v>
      </c>
      <c r="C1645" s="77" t="s">
        <v>29</v>
      </c>
      <c r="D1645" s="77" t="s">
        <v>29</v>
      </c>
      <c r="E1645" s="77">
        <v>2019</v>
      </c>
      <c r="F1645" s="77">
        <v>39.004607</v>
      </c>
      <c r="G1645" s="77">
        <v>-76.875683800000004</v>
      </c>
      <c r="H1645" s="77">
        <v>0</v>
      </c>
      <c r="I1645" s="77" t="s">
        <v>1479</v>
      </c>
      <c r="J1645" s="77">
        <v>38.626803899999999</v>
      </c>
      <c r="K1645" s="77">
        <v>-90.199409700000004</v>
      </c>
      <c r="L1645" s="77">
        <v>2308.1878713614001</v>
      </c>
      <c r="M1645" s="77">
        <v>0.46641584996959801</v>
      </c>
      <c r="N1645" s="77">
        <v>0</v>
      </c>
      <c r="O1645" s="77">
        <v>443.172071301389</v>
      </c>
      <c r="P1645" s="87" cm="1">
        <f t="array" ref="P1645">IF($X1645="Non-local",VLOOKUP($E1645,$AI$64:$AW$68,COLUMN($AW:$AW)-COLUMN($AH:$AH),FALSE),IF($X1645="Unknown",VLOOKUP($E1645,$AI$71:$AW$75,COLUMN($AW:$AW)-COLUMN($AH:$AH),FALSE),0))</f>
        <v>244</v>
      </c>
      <c r="Q1645" s="87" cm="1">
        <f t="array" ref="Q1645">IF($X1645="Non-local",VLOOKUP($E1645,$AI$40:$AW$44,COLUMN($AW:$AW)-COLUMN($AH:$AH),FALSE),IF($X1645="Unknown",VLOOKUP($E1645,$AI$47:$AW$51,COLUMN($AW:$AW)-COLUMN($AH:$AH),FALSE),0))</f>
        <v>485.37900000000008</v>
      </c>
      <c r="R1645" s="87" cm="1">
        <f t="array" ref="R1645">IF($X1645="Non-local",VLOOKUP($E1645,$AI$88:$AW$92,COLUMN($AW:$AW)-COLUMN($AH:$AH),FALSE),IF($X1645="Unknown",VLOOKUP($E1645,$AI$95:$AW$99,COLUMN($AW:$AW)-COLUMN($AH:$AH),FALSE),0))</f>
        <v>0.16197839056517743</v>
      </c>
      <c r="S1645" s="87" cm="1">
        <f t="array" ref="S1645">VLOOKUP($E1645,$AI$111:$AW$115,COLUMN($AW:$AW)-COLUMN($AH:$AH),FALSE)</f>
        <v>431.69321999999994</v>
      </c>
      <c r="T1645" s="104">
        <f t="shared" si="415"/>
        <v>0.62839424053477544</v>
      </c>
      <c r="U1645" s="104">
        <f t="shared" si="416"/>
        <v>1604.244291301389</v>
      </c>
      <c r="V1645" s="87" cm="1">
        <f t="array" ref="V1645">VLOOKUP($E1645,$AI$118:$AW$122,COLUMN($AW:$AW)-COLUMN($AH:$AH),FALSE)</f>
        <v>0</v>
      </c>
      <c r="W1645" s="87" t="str">
        <f t="shared" si="420"/>
        <v>Domestic</v>
      </c>
      <c r="X1645" s="87" t="str">
        <f t="shared" si="421"/>
        <v>Non-local</v>
      </c>
      <c r="Y1645" s="104"/>
      <c r="Z1645" s="87" t="str">
        <f t="shared" si="417"/>
        <v>USA</v>
      </c>
      <c r="AA1645" s="87" t="str">
        <f t="shared" si="418"/>
        <v>USA</v>
      </c>
      <c r="AB1645" s="82" cm="1">
        <f t="array" ref="AB1645">VLOOKUP(B1645,'GDP per Capita'!$T$2:$V$4235,COLUMN('GDP per Capita'!$V:$V)-COLUMN('GDP per Capita'!$S:$S),FALSE)</f>
        <v>63809.64</v>
      </c>
      <c r="AC1645" s="82">
        <f t="shared" si="422"/>
        <v>63809.64</v>
      </c>
      <c r="AD1645" s="82">
        <f t="shared" si="423"/>
        <v>63809.64</v>
      </c>
      <c r="AE1645" s="88">
        <f t="shared" si="419"/>
        <v>2.5141096099294543E-2</v>
      </c>
    </row>
    <row r="1646" spans="1:31">
      <c r="A1646" s="77" t="s">
        <v>1523</v>
      </c>
      <c r="B1646" s="77">
        <v>1645</v>
      </c>
      <c r="C1646" s="77" t="s">
        <v>320</v>
      </c>
      <c r="D1646" s="77" t="s">
        <v>28</v>
      </c>
      <c r="E1646" s="77">
        <v>2019</v>
      </c>
      <c r="F1646" s="77">
        <v>45.403270999999997</v>
      </c>
      <c r="G1646" s="77">
        <v>-71.889037999999999</v>
      </c>
      <c r="H1646" s="77">
        <v>0</v>
      </c>
      <c r="I1646" s="77" t="s">
        <v>1479</v>
      </c>
      <c r="J1646" s="77">
        <v>38.626803899999999</v>
      </c>
      <c r="K1646" s="77">
        <v>-90.199409700000004</v>
      </c>
      <c r="L1646" s="77">
        <v>3369.3428084810898</v>
      </c>
      <c r="M1646" s="77">
        <v>0.62172341673810605</v>
      </c>
      <c r="N1646" s="77">
        <v>0</v>
      </c>
      <c r="O1646" s="77">
        <v>646.91381922836899</v>
      </c>
      <c r="P1646" s="87" cm="1">
        <f t="array" ref="P1646">IF($X1646="Non-local",VLOOKUP($E1646,$AI$64:$AW$68,COLUMN($AW:$AW)-COLUMN($AH:$AH),FALSE),IF($X1646="Unknown",VLOOKUP($E1646,$AI$71:$AW$75,COLUMN($AW:$AW)-COLUMN($AH:$AH),FALSE),0))</f>
        <v>244</v>
      </c>
      <c r="Q1646" s="87" cm="1">
        <f t="array" ref="Q1646">IF($X1646="Non-local",VLOOKUP($E1646,$AI$40:$AW$44,COLUMN($AW:$AW)-COLUMN($AH:$AH),FALSE),IF($X1646="Unknown",VLOOKUP($E1646,$AI$47:$AW$51,COLUMN($AW:$AW)-COLUMN($AH:$AH),FALSE),0))</f>
        <v>485.37900000000008</v>
      </c>
      <c r="R1646" s="87" cm="1">
        <f t="array" ref="R1646">IF($X1646="Non-local",VLOOKUP($E1646,$AI$88:$AW$92,COLUMN($AW:$AW)-COLUMN($AH:$AH),FALSE),IF($X1646="Unknown",VLOOKUP($E1646,$AI$95:$AW$99,COLUMN($AW:$AW)-COLUMN($AH:$AH),FALSE),0))</f>
        <v>0.16197839056517743</v>
      </c>
      <c r="S1646" s="87" cm="1">
        <f t="array" ref="S1646">VLOOKUP($E1646,$AI$111:$AW$115,COLUMN($AW:$AW)-COLUMN($AH:$AH),FALSE)</f>
        <v>431.69321999999994</v>
      </c>
      <c r="T1646" s="104">
        <f t="shared" si="415"/>
        <v>0.78370180730328354</v>
      </c>
      <c r="U1646" s="104">
        <f t="shared" si="416"/>
        <v>1807.986039228369</v>
      </c>
      <c r="V1646" s="87" cm="1">
        <f t="array" ref="V1646">VLOOKUP($E1646,$AI$118:$AW$122,COLUMN($AW:$AW)-COLUMN($AH:$AH),FALSE)</f>
        <v>0</v>
      </c>
      <c r="W1646" s="87" t="str">
        <f t="shared" si="420"/>
        <v>International</v>
      </c>
      <c r="X1646" s="87" t="str">
        <f t="shared" si="421"/>
        <v>Non-local</v>
      </c>
      <c r="Y1646" s="104"/>
      <c r="Z1646" s="87" t="str">
        <f t="shared" si="417"/>
        <v>Canada</v>
      </c>
      <c r="AA1646" s="87" t="str">
        <f t="shared" si="418"/>
        <v>Other Americas</v>
      </c>
      <c r="AB1646" s="82" cm="1">
        <f t="array" ref="AB1646">VLOOKUP(B1646,'GDP per Capita'!$T$2:$V$4235,COLUMN('GDP per Capita'!$V:$V)-COLUMN('GDP per Capita'!$S:$S),FALSE)</f>
        <v>49196.49</v>
      </c>
      <c r="AC1646" s="82">
        <f t="shared" si="422"/>
        <v>49196.49</v>
      </c>
      <c r="AD1646" s="82">
        <f t="shared" si="423"/>
        <v>49196.49</v>
      </c>
      <c r="AE1646" s="88">
        <f t="shared" si="419"/>
        <v>3.675030554473234E-2</v>
      </c>
    </row>
    <row r="1647" spans="1:31">
      <c r="A1647" s="77" t="s">
        <v>927</v>
      </c>
      <c r="B1647" s="77">
        <v>1646</v>
      </c>
      <c r="C1647" s="77" t="s">
        <v>29</v>
      </c>
      <c r="D1647" s="77" t="s">
        <v>29</v>
      </c>
      <c r="E1647" s="77">
        <v>2019</v>
      </c>
      <c r="F1647" s="77">
        <v>34.147645199999999</v>
      </c>
      <c r="G1647" s="77">
        <v>-118.1444779</v>
      </c>
      <c r="H1647" s="77">
        <v>0</v>
      </c>
      <c r="I1647" s="77" t="s">
        <v>1479</v>
      </c>
      <c r="J1647" s="77">
        <v>38.626803899999999</v>
      </c>
      <c r="K1647" s="77">
        <v>-90.199409700000004</v>
      </c>
      <c r="L1647" s="77">
        <v>5080.5366320059702</v>
      </c>
      <c r="M1647" s="77">
        <v>0.88749291072145697</v>
      </c>
      <c r="N1647" s="77">
        <v>0</v>
      </c>
      <c r="O1647" s="77">
        <v>609.664395840716</v>
      </c>
      <c r="P1647" s="87" cm="1">
        <f t="array" ref="P1647">IF($X1647="Non-local",VLOOKUP($E1647,$AI$64:$AW$68,COLUMN($AW:$AW)-COLUMN($AH:$AH),FALSE),IF($X1647="Unknown",VLOOKUP($E1647,$AI$71:$AW$75,COLUMN($AW:$AW)-COLUMN($AH:$AH),FALSE),0))</f>
        <v>244</v>
      </c>
      <c r="Q1647" s="87" cm="1">
        <f t="array" ref="Q1647">IF($X1647="Non-local",VLOOKUP($E1647,$AI$40:$AW$44,COLUMN($AW:$AW)-COLUMN($AH:$AH),FALSE),IF($X1647="Unknown",VLOOKUP($E1647,$AI$47:$AW$51,COLUMN($AW:$AW)-COLUMN($AH:$AH),FALSE),0))</f>
        <v>485.37900000000008</v>
      </c>
      <c r="R1647" s="87" cm="1">
        <f t="array" ref="R1647">IF($X1647="Non-local",VLOOKUP($E1647,$AI$88:$AW$92,COLUMN($AW:$AW)-COLUMN($AH:$AH),FALSE),IF($X1647="Unknown",VLOOKUP($E1647,$AI$95:$AW$99,COLUMN($AW:$AW)-COLUMN($AH:$AH),FALSE),0))</f>
        <v>0.16197839056517743</v>
      </c>
      <c r="S1647" s="87" cm="1">
        <f t="array" ref="S1647">VLOOKUP($E1647,$AI$111:$AW$115,COLUMN($AW:$AW)-COLUMN($AH:$AH),FALSE)</f>
        <v>431.69321999999994</v>
      </c>
      <c r="T1647" s="104">
        <f t="shared" si="415"/>
        <v>1.0494713012866344</v>
      </c>
      <c r="U1647" s="104">
        <f t="shared" si="416"/>
        <v>1770.736615840716</v>
      </c>
      <c r="V1647" s="87" cm="1">
        <f t="array" ref="V1647">VLOOKUP($E1647,$AI$118:$AW$122,COLUMN($AW:$AW)-COLUMN($AH:$AH),FALSE)</f>
        <v>0</v>
      </c>
      <c r="W1647" s="87" t="str">
        <f t="shared" si="420"/>
        <v>Domestic</v>
      </c>
      <c r="X1647" s="87" t="str">
        <f t="shared" si="421"/>
        <v>Non-local</v>
      </c>
      <c r="Y1647" s="104"/>
      <c r="Z1647" s="87" t="str">
        <f t="shared" si="417"/>
        <v>USA</v>
      </c>
      <c r="AA1647" s="87" t="str">
        <f t="shared" si="418"/>
        <v>USA</v>
      </c>
      <c r="AB1647" s="82" cm="1">
        <f t="array" ref="AB1647">VLOOKUP(B1647,'GDP per Capita'!$T$2:$V$4235,COLUMN('GDP per Capita'!$V:$V)-COLUMN('GDP per Capita'!$S:$S),FALSE)</f>
        <v>63809.64</v>
      </c>
      <c r="AC1647" s="82">
        <f t="shared" si="422"/>
        <v>63809.64</v>
      </c>
      <c r="AD1647" s="82">
        <f t="shared" si="423"/>
        <v>63809.64</v>
      </c>
      <c r="AE1647" s="88">
        <f t="shared" si="419"/>
        <v>2.7750299419346609E-2</v>
      </c>
    </row>
    <row r="1648" spans="1:31">
      <c r="A1648" s="77" t="s">
        <v>927</v>
      </c>
      <c r="B1648" s="77">
        <v>1647</v>
      </c>
      <c r="C1648" s="77" t="s">
        <v>29</v>
      </c>
      <c r="D1648" s="77" t="s">
        <v>29</v>
      </c>
      <c r="E1648" s="77">
        <v>2019</v>
      </c>
      <c r="F1648" s="77">
        <v>34.147645199999999</v>
      </c>
      <c r="G1648" s="77">
        <v>-118.1444779</v>
      </c>
      <c r="H1648" s="77">
        <v>0</v>
      </c>
      <c r="I1648" s="77" t="s">
        <v>1479</v>
      </c>
      <c r="J1648" s="77">
        <v>38.626803899999999</v>
      </c>
      <c r="K1648" s="77">
        <v>-90.199409700000004</v>
      </c>
      <c r="L1648" s="77">
        <v>5080.5366320059702</v>
      </c>
      <c r="M1648" s="77">
        <v>0.88749291072145697</v>
      </c>
      <c r="N1648" s="77">
        <v>0</v>
      </c>
      <c r="O1648" s="77">
        <v>609.664395840716</v>
      </c>
      <c r="P1648" s="87" cm="1">
        <f t="array" ref="P1648">IF($X1648="Non-local",VLOOKUP($E1648,$AI$64:$AW$68,COLUMN($AW:$AW)-COLUMN($AH:$AH),FALSE),IF($X1648="Unknown",VLOOKUP($E1648,$AI$71:$AW$75,COLUMN($AW:$AW)-COLUMN($AH:$AH),FALSE),0))</f>
        <v>244</v>
      </c>
      <c r="Q1648" s="87" cm="1">
        <f t="array" ref="Q1648">IF($X1648="Non-local",VLOOKUP($E1648,$AI$40:$AW$44,COLUMN($AW:$AW)-COLUMN($AH:$AH),FALSE),IF($X1648="Unknown",VLOOKUP($E1648,$AI$47:$AW$51,COLUMN($AW:$AW)-COLUMN($AH:$AH),FALSE),0))</f>
        <v>485.37900000000008</v>
      </c>
      <c r="R1648" s="87" cm="1">
        <f t="array" ref="R1648">IF($X1648="Non-local",VLOOKUP($E1648,$AI$88:$AW$92,COLUMN($AW:$AW)-COLUMN($AH:$AH),FALSE),IF($X1648="Unknown",VLOOKUP($E1648,$AI$95:$AW$99,COLUMN($AW:$AW)-COLUMN($AH:$AH),FALSE),0))</f>
        <v>0.16197839056517743</v>
      </c>
      <c r="S1648" s="87" cm="1">
        <f t="array" ref="S1648">VLOOKUP($E1648,$AI$111:$AW$115,COLUMN($AW:$AW)-COLUMN($AH:$AH),FALSE)</f>
        <v>431.69321999999994</v>
      </c>
      <c r="T1648" s="104">
        <f t="shared" si="415"/>
        <v>1.0494713012866344</v>
      </c>
      <c r="U1648" s="104">
        <f t="shared" si="416"/>
        <v>1770.736615840716</v>
      </c>
      <c r="V1648" s="87" cm="1">
        <f t="array" ref="V1648">VLOOKUP($E1648,$AI$118:$AW$122,COLUMN($AW:$AW)-COLUMN($AH:$AH),FALSE)</f>
        <v>0</v>
      </c>
      <c r="W1648" s="87" t="str">
        <f t="shared" si="420"/>
        <v>Domestic</v>
      </c>
      <c r="X1648" s="87" t="str">
        <f t="shared" si="421"/>
        <v>Non-local</v>
      </c>
      <c r="Y1648" s="104"/>
      <c r="Z1648" s="87" t="str">
        <f t="shared" si="417"/>
        <v>USA</v>
      </c>
      <c r="AA1648" s="87" t="str">
        <f t="shared" si="418"/>
        <v>USA</v>
      </c>
      <c r="AB1648" s="82" cm="1">
        <f t="array" ref="AB1648">VLOOKUP(B1648,'GDP per Capita'!$T$2:$V$4235,COLUMN('GDP per Capita'!$V:$V)-COLUMN('GDP per Capita'!$S:$S),FALSE)</f>
        <v>63809.64</v>
      </c>
      <c r="AC1648" s="82">
        <f t="shared" si="422"/>
        <v>63809.64</v>
      </c>
      <c r="AD1648" s="82">
        <f t="shared" si="423"/>
        <v>63809.64</v>
      </c>
      <c r="AE1648" s="88">
        <f t="shared" si="419"/>
        <v>2.7750299419346609E-2</v>
      </c>
    </row>
    <row r="1649" spans="1:31">
      <c r="A1649" s="77" t="s">
        <v>931</v>
      </c>
      <c r="B1649" s="77">
        <v>1648</v>
      </c>
      <c r="C1649" s="77" t="s">
        <v>29</v>
      </c>
      <c r="D1649" s="77" t="s">
        <v>29</v>
      </c>
      <c r="E1649" s="77">
        <v>2019</v>
      </c>
      <c r="F1649" s="77">
        <v>43.157284999999902</v>
      </c>
      <c r="G1649" s="77">
        <v>-77.615213999999995</v>
      </c>
      <c r="H1649" s="77">
        <v>0</v>
      </c>
      <c r="I1649" s="77" t="s">
        <v>1479</v>
      </c>
      <c r="J1649" s="77">
        <v>38.626803899999999</v>
      </c>
      <c r="K1649" s="77">
        <v>-90.199409700000004</v>
      </c>
      <c r="L1649" s="77">
        <v>2339.9841839784399</v>
      </c>
      <c r="M1649" s="77">
        <v>0.470614386926968</v>
      </c>
      <c r="N1649" s="77">
        <v>0</v>
      </c>
      <c r="O1649" s="77">
        <v>449.27696332386199</v>
      </c>
      <c r="P1649" s="87" cm="1">
        <f t="array" ref="P1649">IF($X1649="Non-local",VLOOKUP($E1649,$AI$64:$AW$68,COLUMN($AW:$AW)-COLUMN($AH:$AH),FALSE),IF($X1649="Unknown",VLOOKUP($E1649,$AI$71:$AW$75,COLUMN($AW:$AW)-COLUMN($AH:$AH),FALSE),0))</f>
        <v>244</v>
      </c>
      <c r="Q1649" s="87" cm="1">
        <f t="array" ref="Q1649">IF($X1649="Non-local",VLOOKUP($E1649,$AI$40:$AW$44,COLUMN($AW:$AW)-COLUMN($AH:$AH),FALSE),IF($X1649="Unknown",VLOOKUP($E1649,$AI$47:$AW$51,COLUMN($AW:$AW)-COLUMN($AH:$AH),FALSE),0))</f>
        <v>485.37900000000008</v>
      </c>
      <c r="R1649" s="87" cm="1">
        <f t="array" ref="R1649">IF($X1649="Non-local",VLOOKUP($E1649,$AI$88:$AW$92,COLUMN($AW:$AW)-COLUMN($AH:$AH),FALSE),IF($X1649="Unknown",VLOOKUP($E1649,$AI$95:$AW$99,COLUMN($AW:$AW)-COLUMN($AH:$AH),FALSE),0))</f>
        <v>0.16197839056517743</v>
      </c>
      <c r="S1649" s="87" cm="1">
        <f t="array" ref="S1649">VLOOKUP($E1649,$AI$111:$AW$115,COLUMN($AW:$AW)-COLUMN($AH:$AH),FALSE)</f>
        <v>431.69321999999994</v>
      </c>
      <c r="T1649" s="104">
        <f t="shared" si="415"/>
        <v>0.63259277749214538</v>
      </c>
      <c r="U1649" s="104">
        <f t="shared" si="416"/>
        <v>1610.349183323862</v>
      </c>
      <c r="V1649" s="87" cm="1">
        <f t="array" ref="V1649">VLOOKUP($E1649,$AI$118:$AW$122,COLUMN($AW:$AW)-COLUMN($AH:$AH),FALSE)</f>
        <v>0</v>
      </c>
      <c r="W1649" s="87" t="str">
        <f t="shared" si="420"/>
        <v>Domestic</v>
      </c>
      <c r="X1649" s="87" t="str">
        <f t="shared" si="421"/>
        <v>Non-local</v>
      </c>
      <c r="Y1649" s="104"/>
      <c r="Z1649" s="87" t="str">
        <f t="shared" si="417"/>
        <v>USA</v>
      </c>
      <c r="AA1649" s="87" t="str">
        <f t="shared" si="418"/>
        <v>USA</v>
      </c>
      <c r="AB1649" s="82" cm="1">
        <f t="array" ref="AB1649">VLOOKUP(B1649,'GDP per Capita'!$T$2:$V$4235,COLUMN('GDP per Capita'!$V:$V)-COLUMN('GDP per Capita'!$S:$S),FALSE)</f>
        <v>63809.64</v>
      </c>
      <c r="AC1649" s="82">
        <f t="shared" si="422"/>
        <v>63809.64</v>
      </c>
      <c r="AD1649" s="82">
        <f t="shared" si="423"/>
        <v>63809.64</v>
      </c>
      <c r="AE1649" s="88">
        <f t="shared" si="419"/>
        <v>2.5236769606032286E-2</v>
      </c>
    </row>
    <row r="1650" spans="1:31">
      <c r="A1650" s="77" t="s">
        <v>931</v>
      </c>
      <c r="B1650" s="77">
        <v>1649</v>
      </c>
      <c r="C1650" s="77" t="s">
        <v>29</v>
      </c>
      <c r="D1650" s="77" t="s">
        <v>29</v>
      </c>
      <c r="E1650" s="77">
        <v>2019</v>
      </c>
      <c r="F1650" s="77">
        <v>43.157284999999902</v>
      </c>
      <c r="G1650" s="77">
        <v>-77.615213999999995</v>
      </c>
      <c r="H1650" s="77">
        <v>0</v>
      </c>
      <c r="I1650" s="77" t="s">
        <v>1479</v>
      </c>
      <c r="J1650" s="77">
        <v>38.626803899999999</v>
      </c>
      <c r="K1650" s="77">
        <v>-90.199409700000004</v>
      </c>
      <c r="L1650" s="77">
        <v>2339.9841839784399</v>
      </c>
      <c r="M1650" s="77">
        <v>0.470614386926968</v>
      </c>
      <c r="N1650" s="77">
        <v>0</v>
      </c>
      <c r="O1650" s="77">
        <v>449.27696332386199</v>
      </c>
      <c r="P1650" s="87" cm="1">
        <f t="array" ref="P1650">IF($X1650="Non-local",VLOOKUP($E1650,$AI$64:$AW$68,COLUMN($AW:$AW)-COLUMN($AH:$AH),FALSE),IF($X1650="Unknown",VLOOKUP($E1650,$AI$71:$AW$75,COLUMN($AW:$AW)-COLUMN($AH:$AH),FALSE),0))</f>
        <v>244</v>
      </c>
      <c r="Q1650" s="87" cm="1">
        <f t="array" ref="Q1650">IF($X1650="Non-local",VLOOKUP($E1650,$AI$40:$AW$44,COLUMN($AW:$AW)-COLUMN($AH:$AH),FALSE),IF($X1650="Unknown",VLOOKUP($E1650,$AI$47:$AW$51,COLUMN($AW:$AW)-COLUMN($AH:$AH),FALSE),0))</f>
        <v>485.37900000000008</v>
      </c>
      <c r="R1650" s="87" cm="1">
        <f t="array" ref="R1650">IF($X1650="Non-local",VLOOKUP($E1650,$AI$88:$AW$92,COLUMN($AW:$AW)-COLUMN($AH:$AH),FALSE),IF($X1650="Unknown",VLOOKUP($E1650,$AI$95:$AW$99,COLUMN($AW:$AW)-COLUMN($AH:$AH),FALSE),0))</f>
        <v>0.16197839056517743</v>
      </c>
      <c r="S1650" s="87" cm="1">
        <f t="array" ref="S1650">VLOOKUP($E1650,$AI$111:$AW$115,COLUMN($AW:$AW)-COLUMN($AH:$AH),FALSE)</f>
        <v>431.69321999999994</v>
      </c>
      <c r="T1650" s="104">
        <f t="shared" si="415"/>
        <v>0.63259277749214538</v>
      </c>
      <c r="U1650" s="104">
        <f t="shared" si="416"/>
        <v>1610.349183323862</v>
      </c>
      <c r="V1650" s="87" cm="1">
        <f t="array" ref="V1650">VLOOKUP($E1650,$AI$118:$AW$122,COLUMN($AW:$AW)-COLUMN($AH:$AH),FALSE)</f>
        <v>0</v>
      </c>
      <c r="W1650" s="87" t="str">
        <f t="shared" si="420"/>
        <v>Domestic</v>
      </c>
      <c r="X1650" s="87" t="str">
        <f t="shared" si="421"/>
        <v>Non-local</v>
      </c>
      <c r="Y1650" s="104"/>
      <c r="Z1650" s="87" t="str">
        <f t="shared" si="417"/>
        <v>USA</v>
      </c>
      <c r="AA1650" s="87" t="str">
        <f t="shared" si="418"/>
        <v>USA</v>
      </c>
      <c r="AB1650" s="82" cm="1">
        <f t="array" ref="AB1650">VLOOKUP(B1650,'GDP per Capita'!$T$2:$V$4235,COLUMN('GDP per Capita'!$V:$V)-COLUMN('GDP per Capita'!$S:$S),FALSE)</f>
        <v>63809.64</v>
      </c>
      <c r="AC1650" s="82">
        <f t="shared" si="422"/>
        <v>63809.64</v>
      </c>
      <c r="AD1650" s="82">
        <f t="shared" si="423"/>
        <v>63809.64</v>
      </c>
      <c r="AE1650" s="88">
        <f t="shared" si="419"/>
        <v>2.5236769606032286E-2</v>
      </c>
    </row>
    <row r="1651" spans="1:31">
      <c r="A1651" s="77" t="s">
        <v>1258</v>
      </c>
      <c r="B1651" s="77">
        <v>1650</v>
      </c>
      <c r="C1651" s="77" t="s">
        <v>575</v>
      </c>
      <c r="D1651" s="77" t="s">
        <v>31</v>
      </c>
      <c r="E1651" s="77">
        <v>2019</v>
      </c>
      <c r="F1651" s="77">
        <v>46.948271300000002</v>
      </c>
      <c r="G1651" s="77">
        <v>7.4514512000000002</v>
      </c>
      <c r="H1651" s="77">
        <v>0</v>
      </c>
      <c r="I1651" s="77" t="s">
        <v>1479</v>
      </c>
      <c r="J1651" s="77">
        <v>38.626803899999999</v>
      </c>
      <c r="K1651" s="77">
        <v>-90.199409700000004</v>
      </c>
      <c r="L1651" s="77">
        <v>14977.2124164283</v>
      </c>
      <c r="M1651" s="77">
        <v>2.3084840875431101</v>
      </c>
      <c r="N1651" s="77">
        <v>0</v>
      </c>
      <c r="O1651" s="77">
        <v>1572.6073037249701</v>
      </c>
      <c r="P1651" s="87" cm="1">
        <f t="array" ref="P1651">IF($X1651="Non-local",VLOOKUP($E1651,$AI$64:$AW$68,COLUMN($AW:$AW)-COLUMN($AH:$AH),FALSE),IF($X1651="Unknown",VLOOKUP($E1651,$AI$71:$AW$75,COLUMN($AW:$AW)-COLUMN($AH:$AH),FALSE),0))</f>
        <v>244</v>
      </c>
      <c r="Q1651" s="87" cm="1">
        <f t="array" ref="Q1651">IF($X1651="Non-local",VLOOKUP($E1651,$AI$40:$AW$44,COLUMN($AW:$AW)-COLUMN($AH:$AH),FALSE),IF($X1651="Unknown",VLOOKUP($E1651,$AI$47:$AW$51,COLUMN($AW:$AW)-COLUMN($AH:$AH),FALSE),0))</f>
        <v>485.37900000000008</v>
      </c>
      <c r="R1651" s="87" cm="1">
        <f t="array" ref="R1651">IF($X1651="Non-local",VLOOKUP($E1651,$AI$88:$AW$92,COLUMN($AW:$AW)-COLUMN($AH:$AH),FALSE),IF($X1651="Unknown",VLOOKUP($E1651,$AI$95:$AW$99,COLUMN($AW:$AW)-COLUMN($AH:$AH),FALSE),0))</f>
        <v>0.16197839056517743</v>
      </c>
      <c r="S1651" s="87" cm="1">
        <f t="array" ref="S1651">VLOOKUP($E1651,$AI$111:$AW$115,COLUMN($AW:$AW)-COLUMN($AH:$AH),FALSE)</f>
        <v>431.69321999999994</v>
      </c>
      <c r="T1651" s="104">
        <f t="shared" si="415"/>
        <v>2.4704624781082876</v>
      </c>
      <c r="U1651" s="104">
        <f t="shared" si="416"/>
        <v>2733.6795237249703</v>
      </c>
      <c r="V1651" s="87" cm="1">
        <f t="array" ref="V1651">VLOOKUP($E1651,$AI$118:$AW$122,COLUMN($AW:$AW)-COLUMN($AH:$AH),FALSE)</f>
        <v>0</v>
      </c>
      <c r="W1651" s="87" t="str">
        <f t="shared" si="420"/>
        <v>International</v>
      </c>
      <c r="X1651" s="87" t="str">
        <f t="shared" si="421"/>
        <v>Non-local</v>
      </c>
      <c r="Y1651" s="104"/>
      <c r="Z1651" s="87" t="str">
        <f t="shared" si="417"/>
        <v>Switzerland</v>
      </c>
      <c r="AA1651" s="87" t="str">
        <f t="shared" si="418"/>
        <v>Europe</v>
      </c>
      <c r="AB1651" s="82" cm="1">
        <f t="array" ref="AB1651">VLOOKUP(B1651,'GDP per Capita'!$T$2:$V$4235,COLUMN('GDP per Capita'!$V:$V)-COLUMN('GDP per Capita'!$S:$S),FALSE)</f>
        <v>84665.279999999999</v>
      </c>
      <c r="AC1651" s="82">
        <f t="shared" si="422"/>
        <v>84665.279999999999</v>
      </c>
      <c r="AD1651" s="82">
        <f t="shared" si="423"/>
        <v>84665.279999999999</v>
      </c>
      <c r="AE1651" s="88">
        <f t="shared" si="419"/>
        <v>3.228808224250803E-2</v>
      </c>
    </row>
    <row r="1652" spans="1:31">
      <c r="A1652" s="77" t="s">
        <v>973</v>
      </c>
      <c r="B1652" s="77">
        <v>1651</v>
      </c>
      <c r="C1652" s="77" t="s">
        <v>29</v>
      </c>
      <c r="D1652" s="77" t="s">
        <v>29</v>
      </c>
      <c r="E1652" s="77">
        <v>2019</v>
      </c>
      <c r="F1652" s="77">
        <v>37.4443292999999</v>
      </c>
      <c r="G1652" s="77">
        <v>-122.1598465</v>
      </c>
      <c r="H1652" s="77">
        <v>0</v>
      </c>
      <c r="I1652" s="77" t="s">
        <v>1479</v>
      </c>
      <c r="J1652" s="77">
        <v>38.626803899999999</v>
      </c>
      <c r="K1652" s="77">
        <v>-90.199409700000004</v>
      </c>
      <c r="L1652" s="77">
        <v>5576.0849912336998</v>
      </c>
      <c r="M1652" s="77">
        <v>0.95454003965526102</v>
      </c>
      <c r="N1652" s="77">
        <v>0</v>
      </c>
      <c r="O1652" s="77">
        <v>669.13019894804404</v>
      </c>
      <c r="P1652" s="87" cm="1">
        <f t="array" ref="P1652">IF($X1652="Non-local",VLOOKUP($E1652,$AI$64:$AW$68,COLUMN($AW:$AW)-COLUMN($AH:$AH),FALSE),IF($X1652="Unknown",VLOOKUP($E1652,$AI$71:$AW$75,COLUMN($AW:$AW)-COLUMN($AH:$AH),FALSE),0))</f>
        <v>244</v>
      </c>
      <c r="Q1652" s="87" cm="1">
        <f t="array" ref="Q1652">IF($X1652="Non-local",VLOOKUP($E1652,$AI$40:$AW$44,COLUMN($AW:$AW)-COLUMN($AH:$AH),FALSE),IF($X1652="Unknown",VLOOKUP($E1652,$AI$47:$AW$51,COLUMN($AW:$AW)-COLUMN($AH:$AH),FALSE),0))</f>
        <v>485.37900000000008</v>
      </c>
      <c r="R1652" s="87" cm="1">
        <f t="array" ref="R1652">IF($X1652="Non-local",VLOOKUP($E1652,$AI$88:$AW$92,COLUMN($AW:$AW)-COLUMN($AH:$AH),FALSE),IF($X1652="Unknown",VLOOKUP($E1652,$AI$95:$AW$99,COLUMN($AW:$AW)-COLUMN($AH:$AH),FALSE),0))</f>
        <v>0.16197839056517743</v>
      </c>
      <c r="S1652" s="87" cm="1">
        <f t="array" ref="S1652">VLOOKUP($E1652,$AI$111:$AW$115,COLUMN($AW:$AW)-COLUMN($AH:$AH),FALSE)</f>
        <v>431.69321999999994</v>
      </c>
      <c r="T1652" s="104">
        <f t="shared" si="415"/>
        <v>1.1165184302204385</v>
      </c>
      <c r="U1652" s="104">
        <f t="shared" si="416"/>
        <v>1830.2024189480439</v>
      </c>
      <c r="V1652" s="87" cm="1">
        <f t="array" ref="V1652">VLOOKUP($E1652,$AI$118:$AW$122,COLUMN($AW:$AW)-COLUMN($AH:$AH),FALSE)</f>
        <v>0</v>
      </c>
      <c r="W1652" s="87" t="str">
        <f t="shared" si="420"/>
        <v>Domestic</v>
      </c>
      <c r="X1652" s="87" t="str">
        <f t="shared" si="421"/>
        <v>Non-local</v>
      </c>
      <c r="Y1652" s="104"/>
      <c r="Z1652" s="87" t="str">
        <f t="shared" si="417"/>
        <v>USA</v>
      </c>
      <c r="AA1652" s="87" t="str">
        <f t="shared" si="418"/>
        <v>USA</v>
      </c>
      <c r="AB1652" s="82" cm="1">
        <f t="array" ref="AB1652">VLOOKUP(B1652,'GDP per Capita'!$T$2:$V$4235,COLUMN('GDP per Capita'!$V:$V)-COLUMN('GDP per Capita'!$S:$S),FALSE)</f>
        <v>63809.64</v>
      </c>
      <c r="AC1652" s="82">
        <f t="shared" si="422"/>
        <v>63809.64</v>
      </c>
      <c r="AD1652" s="82">
        <f t="shared" si="423"/>
        <v>63809.64</v>
      </c>
      <c r="AE1652" s="88">
        <f t="shared" si="419"/>
        <v>2.8682224487523264E-2</v>
      </c>
    </row>
    <row r="1653" spans="1:31">
      <c r="A1653" s="77" t="s">
        <v>1524</v>
      </c>
      <c r="B1653" s="77">
        <v>1652</v>
      </c>
      <c r="C1653" s="77" t="s">
        <v>29</v>
      </c>
      <c r="D1653" s="77" t="s">
        <v>29</v>
      </c>
      <c r="E1653" s="77">
        <v>2019</v>
      </c>
      <c r="F1653" s="77">
        <v>29.5633198999999</v>
      </c>
      <c r="G1653" s="77">
        <v>-95.019722999999999</v>
      </c>
      <c r="H1653" s="77">
        <v>0</v>
      </c>
      <c r="I1653" s="77" t="s">
        <v>1479</v>
      </c>
      <c r="J1653" s="77">
        <v>38.626803899999999</v>
      </c>
      <c r="K1653" s="77">
        <v>-90.199409700000004</v>
      </c>
      <c r="L1653" s="77">
        <v>2201.5366554484299</v>
      </c>
      <c r="M1653" s="77">
        <v>0.45233311412056898</v>
      </c>
      <c r="N1653" s="77">
        <v>0</v>
      </c>
      <c r="O1653" s="77">
        <v>422.69503784609998</v>
      </c>
      <c r="P1653" s="87" cm="1">
        <f t="array" ref="P1653">IF($X1653="Non-local",VLOOKUP($E1653,$AI$64:$AW$68,COLUMN($AW:$AW)-COLUMN($AH:$AH),FALSE),IF($X1653="Unknown",VLOOKUP($E1653,$AI$71:$AW$75,COLUMN($AW:$AW)-COLUMN($AH:$AH),FALSE),0))</f>
        <v>244</v>
      </c>
      <c r="Q1653" s="87" cm="1">
        <f t="array" ref="Q1653">IF($X1653="Non-local",VLOOKUP($E1653,$AI$40:$AW$44,COLUMN($AW:$AW)-COLUMN($AH:$AH),FALSE),IF($X1653="Unknown",VLOOKUP($E1653,$AI$47:$AW$51,COLUMN($AW:$AW)-COLUMN($AH:$AH),FALSE),0))</f>
        <v>485.37900000000008</v>
      </c>
      <c r="R1653" s="87" cm="1">
        <f t="array" ref="R1653">IF($X1653="Non-local",VLOOKUP($E1653,$AI$88:$AW$92,COLUMN($AW:$AW)-COLUMN($AH:$AH),FALSE),IF($X1653="Unknown",VLOOKUP($E1653,$AI$95:$AW$99,COLUMN($AW:$AW)-COLUMN($AH:$AH),FALSE),0))</f>
        <v>0.16197839056517743</v>
      </c>
      <c r="S1653" s="87" cm="1">
        <f t="array" ref="S1653">VLOOKUP($E1653,$AI$111:$AW$115,COLUMN($AW:$AW)-COLUMN($AH:$AH),FALSE)</f>
        <v>431.69321999999994</v>
      </c>
      <c r="T1653" s="104">
        <f t="shared" si="415"/>
        <v>0.61431150468574636</v>
      </c>
      <c r="U1653" s="104">
        <f t="shared" si="416"/>
        <v>1583.7672578460999</v>
      </c>
      <c r="V1653" s="87" cm="1">
        <f t="array" ref="V1653">VLOOKUP($E1653,$AI$118:$AW$122,COLUMN($AW:$AW)-COLUMN($AH:$AH),FALSE)</f>
        <v>0</v>
      </c>
      <c r="W1653" s="87" t="str">
        <f t="shared" si="420"/>
        <v>Domestic</v>
      </c>
      <c r="X1653" s="87" t="str">
        <f t="shared" si="421"/>
        <v>Non-local</v>
      </c>
      <c r="Y1653" s="104"/>
      <c r="Z1653" s="87" t="str">
        <f t="shared" si="417"/>
        <v>USA</v>
      </c>
      <c r="AA1653" s="87" t="str">
        <f t="shared" si="418"/>
        <v>USA</v>
      </c>
      <c r="AB1653" s="82" cm="1">
        <f t="array" ref="AB1653">VLOOKUP(B1653,'GDP per Capita'!$T$2:$V$4235,COLUMN('GDP per Capita'!$V:$V)-COLUMN('GDP per Capita'!$S:$S),FALSE)</f>
        <v>63809.64</v>
      </c>
      <c r="AC1653" s="82">
        <f t="shared" si="422"/>
        <v>63809.64</v>
      </c>
      <c r="AD1653" s="82">
        <f t="shared" si="423"/>
        <v>63809.64</v>
      </c>
      <c r="AE1653" s="88">
        <f t="shared" si="419"/>
        <v>2.4820187950380223E-2</v>
      </c>
    </row>
    <row r="1654" spans="1:31">
      <c r="A1654" s="77" t="s">
        <v>1192</v>
      </c>
      <c r="B1654" s="77">
        <v>1653</v>
      </c>
      <c r="C1654" s="77" t="s">
        <v>29</v>
      </c>
      <c r="D1654" s="77" t="s">
        <v>29</v>
      </c>
      <c r="E1654" s="77">
        <v>2019</v>
      </c>
      <c r="F1654" s="77">
        <v>40.719234999999998</v>
      </c>
      <c r="G1654" s="77">
        <v>-73.688816299999999</v>
      </c>
      <c r="H1654" s="77">
        <v>0</v>
      </c>
      <c r="I1654" s="77" t="s">
        <v>1479</v>
      </c>
      <c r="J1654" s="77">
        <v>38.626803899999999</v>
      </c>
      <c r="K1654" s="77">
        <v>-90.199409700000004</v>
      </c>
      <c r="L1654" s="77">
        <v>2859.8079569552301</v>
      </c>
      <c r="M1654" s="77">
        <v>0.54060681489974205</v>
      </c>
      <c r="N1654" s="77">
        <v>0</v>
      </c>
      <c r="O1654" s="77">
        <v>549.08312773540399</v>
      </c>
      <c r="P1654" s="87" cm="1">
        <f t="array" ref="P1654">IF($X1654="Non-local",VLOOKUP($E1654,$AI$64:$AW$68,COLUMN($AW:$AW)-COLUMN($AH:$AH),FALSE),IF($X1654="Unknown",VLOOKUP($E1654,$AI$71:$AW$75,COLUMN($AW:$AW)-COLUMN($AH:$AH),FALSE),0))</f>
        <v>244</v>
      </c>
      <c r="Q1654" s="87" cm="1">
        <f t="array" ref="Q1654">IF($X1654="Non-local",VLOOKUP($E1654,$AI$40:$AW$44,COLUMN($AW:$AW)-COLUMN($AH:$AH),FALSE),IF($X1654="Unknown",VLOOKUP($E1654,$AI$47:$AW$51,COLUMN($AW:$AW)-COLUMN($AH:$AH),FALSE),0))</f>
        <v>485.37900000000008</v>
      </c>
      <c r="R1654" s="87" cm="1">
        <f t="array" ref="R1654">IF($X1654="Non-local",VLOOKUP($E1654,$AI$88:$AW$92,COLUMN($AW:$AW)-COLUMN($AH:$AH),FALSE),IF($X1654="Unknown",VLOOKUP($E1654,$AI$95:$AW$99,COLUMN($AW:$AW)-COLUMN($AH:$AH),FALSE),0))</f>
        <v>0.16197839056517743</v>
      </c>
      <c r="S1654" s="87" cm="1">
        <f t="array" ref="S1654">VLOOKUP($E1654,$AI$111:$AW$115,COLUMN($AW:$AW)-COLUMN($AH:$AH),FALSE)</f>
        <v>431.69321999999994</v>
      </c>
      <c r="T1654" s="104">
        <f t="shared" si="415"/>
        <v>0.70258520546491954</v>
      </c>
      <c r="U1654" s="104">
        <f t="shared" si="416"/>
        <v>1710.1553477354039</v>
      </c>
      <c r="V1654" s="87" cm="1">
        <f t="array" ref="V1654">VLOOKUP($E1654,$AI$118:$AW$122,COLUMN($AW:$AW)-COLUMN($AH:$AH),FALSE)</f>
        <v>0</v>
      </c>
      <c r="W1654" s="87" t="str">
        <f t="shared" si="420"/>
        <v>Domestic</v>
      </c>
      <c r="X1654" s="87" t="str">
        <f t="shared" si="421"/>
        <v>Non-local</v>
      </c>
      <c r="Y1654" s="104"/>
      <c r="Z1654" s="87" t="str">
        <f t="shared" si="417"/>
        <v>USA</v>
      </c>
      <c r="AA1654" s="87" t="str">
        <f t="shared" si="418"/>
        <v>USA</v>
      </c>
      <c r="AB1654" s="82" cm="1">
        <f t="array" ref="AB1654">VLOOKUP(B1654,'GDP per Capita'!$T$2:$V$4235,COLUMN('GDP per Capita'!$V:$V)-COLUMN('GDP per Capita'!$S:$S),FALSE)</f>
        <v>63809.64</v>
      </c>
      <c r="AC1654" s="82">
        <f t="shared" si="422"/>
        <v>63809.64</v>
      </c>
      <c r="AD1654" s="82">
        <f t="shared" si="423"/>
        <v>63809.64</v>
      </c>
      <c r="AE1654" s="88">
        <f t="shared" si="419"/>
        <v>2.6800893215122416E-2</v>
      </c>
    </row>
    <row r="1655" spans="1:31">
      <c r="A1655" s="77" t="s">
        <v>884</v>
      </c>
      <c r="B1655" s="77">
        <v>1654</v>
      </c>
      <c r="C1655" s="77" t="s">
        <v>29</v>
      </c>
      <c r="D1655" s="77" t="s">
        <v>29</v>
      </c>
      <c r="E1655" s="77">
        <v>2019</v>
      </c>
      <c r="F1655" s="77">
        <v>38.894985499999997</v>
      </c>
      <c r="G1655" s="77">
        <v>-77.036570799999893</v>
      </c>
      <c r="H1655" s="77">
        <v>0</v>
      </c>
      <c r="I1655" s="77" t="s">
        <v>1479</v>
      </c>
      <c r="J1655" s="77">
        <v>38.626803899999999</v>
      </c>
      <c r="K1655" s="77">
        <v>-90.199409700000004</v>
      </c>
      <c r="L1655" s="77">
        <v>2281.3966937476498</v>
      </c>
      <c r="M1655" s="77">
        <v>0.46287821493947501</v>
      </c>
      <c r="N1655" s="77">
        <v>0</v>
      </c>
      <c r="O1655" s="77">
        <v>438.02816519954899</v>
      </c>
      <c r="P1655" s="87" cm="1">
        <f t="array" ref="P1655">IF($X1655="Non-local",VLOOKUP($E1655,$AI$64:$AW$68,COLUMN($AW:$AW)-COLUMN($AH:$AH),FALSE),IF($X1655="Unknown",VLOOKUP($E1655,$AI$71:$AW$75,COLUMN($AW:$AW)-COLUMN($AH:$AH),FALSE),0))</f>
        <v>244</v>
      </c>
      <c r="Q1655" s="87" cm="1">
        <f t="array" ref="Q1655">IF($X1655="Non-local",VLOOKUP($E1655,$AI$40:$AW$44,COLUMN($AW:$AW)-COLUMN($AH:$AH),FALSE),IF($X1655="Unknown",VLOOKUP($E1655,$AI$47:$AW$51,COLUMN($AW:$AW)-COLUMN($AH:$AH),FALSE),0))</f>
        <v>485.37900000000008</v>
      </c>
      <c r="R1655" s="87" cm="1">
        <f t="array" ref="R1655">IF($X1655="Non-local",VLOOKUP($E1655,$AI$88:$AW$92,COLUMN($AW:$AW)-COLUMN($AH:$AH),FALSE),IF($X1655="Unknown",VLOOKUP($E1655,$AI$95:$AW$99,COLUMN($AW:$AW)-COLUMN($AH:$AH),FALSE),0))</f>
        <v>0.16197839056517743</v>
      </c>
      <c r="S1655" s="87" cm="1">
        <f t="array" ref="S1655">VLOOKUP($E1655,$AI$111:$AW$115,COLUMN($AW:$AW)-COLUMN($AH:$AH),FALSE)</f>
        <v>431.69321999999994</v>
      </c>
      <c r="T1655" s="104">
        <f t="shared" si="415"/>
        <v>0.6248566055046525</v>
      </c>
      <c r="U1655" s="104">
        <f t="shared" si="416"/>
        <v>1599.100385199549</v>
      </c>
      <c r="V1655" s="87" cm="1">
        <f t="array" ref="V1655">VLOOKUP($E1655,$AI$118:$AW$122,COLUMN($AW:$AW)-COLUMN($AH:$AH),FALSE)</f>
        <v>0</v>
      </c>
      <c r="W1655" s="87" t="str">
        <f t="shared" si="420"/>
        <v>Domestic</v>
      </c>
      <c r="X1655" s="87" t="str">
        <f t="shared" si="421"/>
        <v>Non-local</v>
      </c>
      <c r="Y1655" s="104"/>
      <c r="Z1655" s="87" t="str">
        <f t="shared" si="417"/>
        <v>USA</v>
      </c>
      <c r="AA1655" s="87" t="str">
        <f t="shared" si="418"/>
        <v>USA</v>
      </c>
      <c r="AB1655" s="82" cm="1">
        <f t="array" ref="AB1655">VLOOKUP(B1655,'GDP per Capita'!$T$2:$V$4235,COLUMN('GDP per Capita'!$V:$V)-COLUMN('GDP per Capita'!$S:$S),FALSE)</f>
        <v>63809.64</v>
      </c>
      <c r="AC1655" s="82">
        <f t="shared" si="422"/>
        <v>63809.64</v>
      </c>
      <c r="AD1655" s="82">
        <f t="shared" si="423"/>
        <v>63809.64</v>
      </c>
      <c r="AE1655" s="88">
        <f t="shared" si="419"/>
        <v>2.5060482792248148E-2</v>
      </c>
    </row>
    <row r="1656" spans="1:31">
      <c r="A1656" s="77" t="s">
        <v>1367</v>
      </c>
      <c r="B1656" s="77">
        <v>1655</v>
      </c>
      <c r="C1656" s="77" t="s">
        <v>29</v>
      </c>
      <c r="D1656" s="77" t="s">
        <v>29</v>
      </c>
      <c r="E1656" s="77">
        <v>2019</v>
      </c>
      <c r="F1656" s="77">
        <v>37.426540699999997</v>
      </c>
      <c r="G1656" s="77">
        <v>-122.170292584091</v>
      </c>
      <c r="H1656" s="77">
        <v>0</v>
      </c>
      <c r="I1656" s="77" t="s">
        <v>1479</v>
      </c>
      <c r="J1656" s="77">
        <v>38.626803899999999</v>
      </c>
      <c r="K1656" s="77">
        <v>-90.199409700000004</v>
      </c>
      <c r="L1656" s="77">
        <v>5578.7509810237098</v>
      </c>
      <c r="M1656" s="77">
        <v>0.95490191541424296</v>
      </c>
      <c r="N1656" s="77">
        <v>0</v>
      </c>
      <c r="O1656" s="77">
        <v>669.45011772284602</v>
      </c>
      <c r="P1656" s="87" cm="1">
        <f t="array" ref="P1656">IF($X1656="Non-local",VLOOKUP($E1656,$AI$64:$AW$68,COLUMN($AW:$AW)-COLUMN($AH:$AH),FALSE),IF($X1656="Unknown",VLOOKUP($E1656,$AI$71:$AW$75,COLUMN($AW:$AW)-COLUMN($AH:$AH),FALSE),0))</f>
        <v>244</v>
      </c>
      <c r="Q1656" s="87" cm="1">
        <f t="array" ref="Q1656">IF($X1656="Non-local",VLOOKUP($E1656,$AI$40:$AW$44,COLUMN($AW:$AW)-COLUMN($AH:$AH),FALSE),IF($X1656="Unknown",VLOOKUP($E1656,$AI$47:$AW$51,COLUMN($AW:$AW)-COLUMN($AH:$AH),FALSE),0))</f>
        <v>485.37900000000008</v>
      </c>
      <c r="R1656" s="87" cm="1">
        <f t="array" ref="R1656">IF($X1656="Non-local",VLOOKUP($E1656,$AI$88:$AW$92,COLUMN($AW:$AW)-COLUMN($AH:$AH),FALSE),IF($X1656="Unknown",VLOOKUP($E1656,$AI$95:$AW$99,COLUMN($AW:$AW)-COLUMN($AH:$AH),FALSE),0))</f>
        <v>0.16197839056517743</v>
      </c>
      <c r="S1656" s="87" cm="1">
        <f t="array" ref="S1656">VLOOKUP($E1656,$AI$111:$AW$115,COLUMN($AW:$AW)-COLUMN($AH:$AH),FALSE)</f>
        <v>431.69321999999994</v>
      </c>
      <c r="T1656" s="104">
        <f t="shared" si="415"/>
        <v>1.1168803059794203</v>
      </c>
      <c r="U1656" s="104">
        <f t="shared" si="416"/>
        <v>1830.522337722846</v>
      </c>
      <c r="V1656" s="87" cm="1">
        <f t="array" ref="V1656">VLOOKUP($E1656,$AI$118:$AW$122,COLUMN($AW:$AW)-COLUMN($AH:$AH),FALSE)</f>
        <v>0</v>
      </c>
      <c r="W1656" s="87" t="str">
        <f t="shared" si="420"/>
        <v>Domestic</v>
      </c>
      <c r="X1656" s="87" t="str">
        <f t="shared" si="421"/>
        <v>Non-local</v>
      </c>
      <c r="Y1656" s="104"/>
      <c r="Z1656" s="87" t="str">
        <f t="shared" si="417"/>
        <v>USA</v>
      </c>
      <c r="AA1656" s="87" t="str">
        <f t="shared" si="418"/>
        <v>USA</v>
      </c>
      <c r="AB1656" s="82" cm="1">
        <f t="array" ref="AB1656">VLOOKUP(B1656,'GDP per Capita'!$T$2:$V$4235,COLUMN('GDP per Capita'!$V:$V)-COLUMN('GDP per Capita'!$S:$S),FALSE)</f>
        <v>63809.64</v>
      </c>
      <c r="AC1656" s="82">
        <f t="shared" si="422"/>
        <v>63809.64</v>
      </c>
      <c r="AD1656" s="82">
        <f t="shared" si="423"/>
        <v>63809.64</v>
      </c>
      <c r="AE1656" s="88">
        <f t="shared" si="419"/>
        <v>2.8687238130834871E-2</v>
      </c>
    </row>
    <row r="1657" spans="1:31">
      <c r="A1657" s="77" t="s">
        <v>987</v>
      </c>
      <c r="B1657" s="77">
        <v>1656</v>
      </c>
      <c r="C1657" s="77" t="s">
        <v>29</v>
      </c>
      <c r="D1657" s="77" t="s">
        <v>29</v>
      </c>
      <c r="E1657" s="77">
        <v>2019</v>
      </c>
      <c r="F1657" s="77">
        <v>39.730727000000002</v>
      </c>
      <c r="G1657" s="77">
        <v>-82.604837000000003</v>
      </c>
      <c r="H1657" s="77">
        <v>0</v>
      </c>
      <c r="I1657" s="77" t="s">
        <v>1479</v>
      </c>
      <c r="J1657" s="77">
        <v>38.626803899999999</v>
      </c>
      <c r="K1657" s="77">
        <v>-90.199409700000004</v>
      </c>
      <c r="L1657" s="77">
        <v>1331.6271827426399</v>
      </c>
      <c r="M1657" s="77">
        <v>0.33746611319784803</v>
      </c>
      <c r="N1657" s="77">
        <v>0</v>
      </c>
      <c r="O1657" s="77">
        <v>255.67241908658801</v>
      </c>
      <c r="P1657" s="87" cm="1">
        <f t="array" ref="P1657">IF($X1657="Non-local",VLOOKUP($E1657,$AI$64:$AW$68,COLUMN($AW:$AW)-COLUMN($AH:$AH),FALSE),IF($X1657="Unknown",VLOOKUP($E1657,$AI$71:$AW$75,COLUMN($AW:$AW)-COLUMN($AH:$AH),FALSE),0))</f>
        <v>244</v>
      </c>
      <c r="Q1657" s="87" cm="1">
        <f t="array" ref="Q1657">IF($X1657="Non-local",VLOOKUP($E1657,$AI$40:$AW$44,COLUMN($AW:$AW)-COLUMN($AH:$AH),FALSE),IF($X1657="Unknown",VLOOKUP($E1657,$AI$47:$AW$51,COLUMN($AW:$AW)-COLUMN($AH:$AH),FALSE),0))</f>
        <v>485.37900000000008</v>
      </c>
      <c r="R1657" s="87" cm="1">
        <f t="array" ref="R1657">IF($X1657="Non-local",VLOOKUP($E1657,$AI$88:$AW$92,COLUMN($AW:$AW)-COLUMN($AH:$AH),FALSE),IF($X1657="Unknown",VLOOKUP($E1657,$AI$95:$AW$99,COLUMN($AW:$AW)-COLUMN($AH:$AH),FALSE),0))</f>
        <v>0.16197839056517743</v>
      </c>
      <c r="S1657" s="87" cm="1">
        <f t="array" ref="S1657">VLOOKUP($E1657,$AI$111:$AW$115,COLUMN($AW:$AW)-COLUMN($AH:$AH),FALSE)</f>
        <v>431.69321999999994</v>
      </c>
      <c r="T1657" s="104">
        <f t="shared" si="415"/>
        <v>0.49944450376302546</v>
      </c>
      <c r="U1657" s="104">
        <f t="shared" si="416"/>
        <v>1416.744639086588</v>
      </c>
      <c r="V1657" s="87" cm="1">
        <f t="array" ref="V1657">VLOOKUP($E1657,$AI$118:$AW$122,COLUMN($AW:$AW)-COLUMN($AH:$AH),FALSE)</f>
        <v>0</v>
      </c>
      <c r="W1657" s="87" t="str">
        <f t="shared" si="420"/>
        <v>Domestic</v>
      </c>
      <c r="X1657" s="87" t="str">
        <f t="shared" si="421"/>
        <v>Non-local</v>
      </c>
      <c r="Y1657" s="104"/>
      <c r="Z1657" s="87" t="str">
        <f t="shared" si="417"/>
        <v>USA</v>
      </c>
      <c r="AA1657" s="87" t="str">
        <f t="shared" si="418"/>
        <v>USA</v>
      </c>
      <c r="AB1657" s="82" cm="1">
        <f t="array" ref="AB1657">VLOOKUP(B1657,'GDP per Capita'!$T$2:$V$4235,COLUMN('GDP per Capita'!$V:$V)-COLUMN('GDP per Capita'!$S:$S),FALSE)</f>
        <v>63809.64</v>
      </c>
      <c r="AC1657" s="82">
        <f t="shared" si="422"/>
        <v>63809.64</v>
      </c>
      <c r="AD1657" s="82">
        <f t="shared" si="423"/>
        <v>63809.64</v>
      </c>
      <c r="AE1657" s="88">
        <f t="shared" si="419"/>
        <v>2.2202674064398232E-2</v>
      </c>
    </row>
    <row r="1658" spans="1:31">
      <c r="A1658" s="77" t="s">
        <v>1525</v>
      </c>
      <c r="B1658" s="77">
        <v>1657</v>
      </c>
      <c r="C1658" s="77" t="s">
        <v>29</v>
      </c>
      <c r="D1658" s="77" t="s">
        <v>29</v>
      </c>
      <c r="E1658" s="77">
        <v>2019</v>
      </c>
      <c r="F1658" s="77">
        <v>41.676404400000003</v>
      </c>
      <c r="G1658" s="77">
        <v>-91.580447499999906</v>
      </c>
      <c r="H1658" s="77">
        <v>0</v>
      </c>
      <c r="I1658" s="77" t="s">
        <v>1479</v>
      </c>
      <c r="J1658" s="77">
        <v>38.626803899999999</v>
      </c>
      <c r="K1658" s="77">
        <v>-90.199409700000004</v>
      </c>
      <c r="L1658" s="77">
        <v>717.65114028772302</v>
      </c>
      <c r="M1658" s="77">
        <v>0.25639378458435103</v>
      </c>
      <c r="N1658" s="77">
        <v>0</v>
      </c>
      <c r="O1658" s="77">
        <v>137.78901893524201</v>
      </c>
      <c r="P1658" s="87" cm="1">
        <f t="array" ref="P1658">IF($X1658="Non-local",VLOOKUP($E1658,$AI$64:$AW$68,COLUMN($AW:$AW)-COLUMN($AH:$AH),FALSE),IF($X1658="Unknown",VLOOKUP($E1658,$AI$71:$AW$75,COLUMN($AW:$AW)-COLUMN($AH:$AH),FALSE),0))</f>
        <v>244</v>
      </c>
      <c r="Q1658" s="87" cm="1">
        <f t="array" ref="Q1658">IF($X1658="Non-local",VLOOKUP($E1658,$AI$40:$AW$44,COLUMN($AW:$AW)-COLUMN($AH:$AH),FALSE),IF($X1658="Unknown",VLOOKUP($E1658,$AI$47:$AW$51,COLUMN($AW:$AW)-COLUMN($AH:$AH),FALSE),0))</f>
        <v>485.37900000000008</v>
      </c>
      <c r="R1658" s="87" cm="1">
        <f t="array" ref="R1658">IF($X1658="Non-local",VLOOKUP($E1658,$AI$88:$AW$92,COLUMN($AW:$AW)-COLUMN($AH:$AH),FALSE),IF($X1658="Unknown",VLOOKUP($E1658,$AI$95:$AW$99,COLUMN($AW:$AW)-COLUMN($AH:$AH),FALSE),0))</f>
        <v>0.16197839056517743</v>
      </c>
      <c r="S1658" s="87" cm="1">
        <f t="array" ref="S1658">VLOOKUP($E1658,$AI$111:$AW$115,COLUMN($AW:$AW)-COLUMN($AH:$AH),FALSE)</f>
        <v>431.69321999999994</v>
      </c>
      <c r="T1658" s="104">
        <f t="shared" si="415"/>
        <v>0.41837217514952846</v>
      </c>
      <c r="U1658" s="104">
        <f t="shared" si="416"/>
        <v>1298.861238935242</v>
      </c>
      <c r="V1658" s="87" cm="1">
        <f t="array" ref="V1658">VLOOKUP($E1658,$AI$118:$AW$122,COLUMN($AW:$AW)-COLUMN($AH:$AH),FALSE)</f>
        <v>0</v>
      </c>
      <c r="W1658" s="87" t="str">
        <f t="shared" si="420"/>
        <v>Domestic</v>
      </c>
      <c r="X1658" s="87" t="str">
        <f t="shared" si="421"/>
        <v>Non-local</v>
      </c>
      <c r="Y1658" s="104"/>
      <c r="Z1658" s="87" t="str">
        <f t="shared" si="417"/>
        <v>USA</v>
      </c>
      <c r="AA1658" s="87" t="str">
        <f t="shared" si="418"/>
        <v>USA</v>
      </c>
      <c r="AB1658" s="82" cm="1">
        <f t="array" ref="AB1658">VLOOKUP(B1658,'GDP per Capita'!$T$2:$V$4235,COLUMN('GDP per Capita'!$V:$V)-COLUMN('GDP per Capita'!$S:$S),FALSE)</f>
        <v>63809.64</v>
      </c>
      <c r="AC1658" s="82">
        <f t="shared" si="422"/>
        <v>63809.64</v>
      </c>
      <c r="AD1658" s="82">
        <f t="shared" si="423"/>
        <v>63809.64</v>
      </c>
      <c r="AE1658" s="88">
        <f t="shared" si="419"/>
        <v>2.0355251008080315E-2</v>
      </c>
    </row>
    <row r="1659" spans="1:31">
      <c r="A1659" s="77" t="s">
        <v>1526</v>
      </c>
      <c r="B1659" s="77">
        <v>1658</v>
      </c>
      <c r="C1659" s="77" t="s">
        <v>29</v>
      </c>
      <c r="D1659" s="77" t="s">
        <v>29</v>
      </c>
      <c r="E1659" s="77">
        <v>2019</v>
      </c>
      <c r="F1659" s="77">
        <v>37.7802145</v>
      </c>
      <c r="G1659" s="77">
        <v>-79.443851524718099</v>
      </c>
      <c r="H1659" s="77">
        <v>0</v>
      </c>
      <c r="I1659" s="77" t="s">
        <v>1479</v>
      </c>
      <c r="J1659" s="77">
        <v>38.626803899999999</v>
      </c>
      <c r="K1659" s="77">
        <v>-90.199409700000004</v>
      </c>
      <c r="L1659" s="77">
        <v>1887.92895027328</v>
      </c>
      <c r="M1659" s="77">
        <v>0.410922855133873</v>
      </c>
      <c r="N1659" s="77">
        <v>0</v>
      </c>
      <c r="O1659" s="77">
        <v>362.48235845247001</v>
      </c>
      <c r="P1659" s="87" cm="1">
        <f t="array" ref="P1659">IF($X1659="Non-local",VLOOKUP($E1659,$AI$64:$AW$68,COLUMN($AW:$AW)-COLUMN($AH:$AH),FALSE),IF($X1659="Unknown",VLOOKUP($E1659,$AI$71:$AW$75,COLUMN($AW:$AW)-COLUMN($AH:$AH),FALSE),0))</f>
        <v>244</v>
      </c>
      <c r="Q1659" s="87" cm="1">
        <f t="array" ref="Q1659">IF($X1659="Non-local",VLOOKUP($E1659,$AI$40:$AW$44,COLUMN($AW:$AW)-COLUMN($AH:$AH),FALSE),IF($X1659="Unknown",VLOOKUP($E1659,$AI$47:$AW$51,COLUMN($AW:$AW)-COLUMN($AH:$AH),FALSE),0))</f>
        <v>485.37900000000008</v>
      </c>
      <c r="R1659" s="87" cm="1">
        <f t="array" ref="R1659">IF($X1659="Non-local",VLOOKUP($E1659,$AI$88:$AW$92,COLUMN($AW:$AW)-COLUMN($AH:$AH),FALSE),IF($X1659="Unknown",VLOOKUP($E1659,$AI$95:$AW$99,COLUMN($AW:$AW)-COLUMN($AH:$AH),FALSE),0))</f>
        <v>0.16197839056517743</v>
      </c>
      <c r="S1659" s="87" cm="1">
        <f t="array" ref="S1659">VLOOKUP($E1659,$AI$111:$AW$115,COLUMN($AW:$AW)-COLUMN($AH:$AH),FALSE)</f>
        <v>431.69321999999994</v>
      </c>
      <c r="T1659" s="104">
        <f t="shared" si="415"/>
        <v>0.57290124569905043</v>
      </c>
      <c r="U1659" s="104">
        <f t="shared" si="416"/>
        <v>1523.55457845247</v>
      </c>
      <c r="V1659" s="87" cm="1">
        <f t="array" ref="V1659">VLOOKUP($E1659,$AI$118:$AW$122,COLUMN($AW:$AW)-COLUMN($AH:$AH),FALSE)</f>
        <v>0</v>
      </c>
      <c r="W1659" s="87" t="str">
        <f t="shared" si="420"/>
        <v>Domestic</v>
      </c>
      <c r="X1659" s="87" t="str">
        <f t="shared" si="421"/>
        <v>Non-local</v>
      </c>
      <c r="Y1659" s="104"/>
      <c r="Z1659" s="87" t="str">
        <f t="shared" si="417"/>
        <v>USA</v>
      </c>
      <c r="AA1659" s="87" t="str">
        <f t="shared" si="418"/>
        <v>USA</v>
      </c>
      <c r="AB1659" s="82" cm="1">
        <f t="array" ref="AB1659">VLOOKUP(B1659,'GDP per Capita'!$T$2:$V$4235,COLUMN('GDP per Capita'!$V:$V)-COLUMN('GDP per Capita'!$S:$S),FALSE)</f>
        <v>63809.64</v>
      </c>
      <c r="AC1659" s="82">
        <f t="shared" si="422"/>
        <v>63809.64</v>
      </c>
      <c r="AD1659" s="82">
        <f t="shared" si="423"/>
        <v>63809.64</v>
      </c>
      <c r="AE1659" s="88">
        <f t="shared" si="419"/>
        <v>2.3876558125895554E-2</v>
      </c>
    </row>
    <row r="1660" spans="1:31">
      <c r="A1660" s="77" t="s">
        <v>898</v>
      </c>
      <c r="B1660" s="77">
        <v>1659</v>
      </c>
      <c r="C1660" s="77" t="s">
        <v>29</v>
      </c>
      <c r="D1660" s="77" t="s">
        <v>29</v>
      </c>
      <c r="E1660" s="77">
        <v>2019</v>
      </c>
      <c r="F1660" s="77">
        <v>41.875561599999997</v>
      </c>
      <c r="G1660" s="77">
        <v>-87.6244212</v>
      </c>
      <c r="H1660" s="77">
        <v>0</v>
      </c>
      <c r="I1660" s="77" t="s">
        <v>1479</v>
      </c>
      <c r="J1660" s="77">
        <v>38.626803899999999</v>
      </c>
      <c r="K1660" s="77">
        <v>-90.199409700000004</v>
      </c>
      <c r="L1660" s="77">
        <v>844.29870069277297</v>
      </c>
      <c r="M1660" s="77">
        <v>0.27311693325022002</v>
      </c>
      <c r="N1660" s="77">
        <v>0</v>
      </c>
      <c r="O1660" s="77">
        <v>162.105350533012</v>
      </c>
      <c r="P1660" s="87" cm="1">
        <f t="array" ref="P1660">IF($X1660="Non-local",VLOOKUP($E1660,$AI$64:$AW$68,COLUMN($AW:$AW)-COLUMN($AH:$AH),FALSE),IF($X1660="Unknown",VLOOKUP($E1660,$AI$71:$AW$75,COLUMN($AW:$AW)-COLUMN($AH:$AH),FALSE),0))</f>
        <v>244</v>
      </c>
      <c r="Q1660" s="87" cm="1">
        <f t="array" ref="Q1660">IF($X1660="Non-local",VLOOKUP($E1660,$AI$40:$AW$44,COLUMN($AW:$AW)-COLUMN($AH:$AH),FALSE),IF($X1660="Unknown",VLOOKUP($E1660,$AI$47:$AW$51,COLUMN($AW:$AW)-COLUMN($AH:$AH),FALSE),0))</f>
        <v>485.37900000000008</v>
      </c>
      <c r="R1660" s="87" cm="1">
        <f t="array" ref="R1660">IF($X1660="Non-local",VLOOKUP($E1660,$AI$88:$AW$92,COLUMN($AW:$AW)-COLUMN($AH:$AH),FALSE),IF($X1660="Unknown",VLOOKUP($E1660,$AI$95:$AW$99,COLUMN($AW:$AW)-COLUMN($AH:$AH),FALSE),0))</f>
        <v>0.16197839056517743</v>
      </c>
      <c r="S1660" s="87" cm="1">
        <f t="array" ref="S1660">VLOOKUP($E1660,$AI$111:$AW$115,COLUMN($AW:$AW)-COLUMN($AH:$AH),FALSE)</f>
        <v>431.69321999999994</v>
      </c>
      <c r="T1660" s="104">
        <f t="shared" si="415"/>
        <v>0.43509532381539745</v>
      </c>
      <c r="U1660" s="104">
        <f t="shared" si="416"/>
        <v>1323.1775705330119</v>
      </c>
      <c r="V1660" s="87" cm="1">
        <f t="array" ref="V1660">VLOOKUP($E1660,$AI$118:$AW$122,COLUMN($AW:$AW)-COLUMN($AH:$AH),FALSE)</f>
        <v>0</v>
      </c>
      <c r="W1660" s="87" t="str">
        <f t="shared" si="420"/>
        <v>Domestic</v>
      </c>
      <c r="X1660" s="87" t="str">
        <f t="shared" si="421"/>
        <v>Non-local</v>
      </c>
      <c r="Y1660" s="104"/>
      <c r="Z1660" s="87" t="str">
        <f t="shared" si="417"/>
        <v>USA</v>
      </c>
      <c r="AA1660" s="87" t="str">
        <f t="shared" si="418"/>
        <v>USA</v>
      </c>
      <c r="AB1660" s="82" cm="1">
        <f t="array" ref="AB1660">VLOOKUP(B1660,'GDP per Capita'!$T$2:$V$4235,COLUMN('GDP per Capita'!$V:$V)-COLUMN('GDP per Capita'!$S:$S),FALSE)</f>
        <v>63809.64</v>
      </c>
      <c r="AC1660" s="82">
        <f t="shared" si="422"/>
        <v>63809.64</v>
      </c>
      <c r="AD1660" s="82">
        <f t="shared" si="423"/>
        <v>63809.64</v>
      </c>
      <c r="AE1660" s="88">
        <f t="shared" si="419"/>
        <v>2.0736327152652983E-2</v>
      </c>
    </row>
    <row r="1661" spans="1:31">
      <c r="A1661" s="77" t="s">
        <v>999</v>
      </c>
      <c r="B1661" s="77">
        <v>1660</v>
      </c>
      <c r="C1661" s="77" t="s">
        <v>29</v>
      </c>
      <c r="D1661" s="77" t="s">
        <v>29</v>
      </c>
      <c r="E1661" s="77">
        <v>2019</v>
      </c>
      <c r="F1661" s="77">
        <v>47.603832099999998</v>
      </c>
      <c r="G1661" s="77">
        <v>-122.3300624</v>
      </c>
      <c r="H1661" s="77">
        <v>0</v>
      </c>
      <c r="I1661" s="77" t="s">
        <v>1479</v>
      </c>
      <c r="J1661" s="77">
        <v>38.626803899999999</v>
      </c>
      <c r="K1661" s="77">
        <v>-90.199409700000004</v>
      </c>
      <c r="L1661" s="77">
        <v>5536.6288038686198</v>
      </c>
      <c r="M1661" s="77">
        <v>0.94918580552479903</v>
      </c>
      <c r="N1661" s="77">
        <v>0</v>
      </c>
      <c r="O1661" s="77">
        <v>664.39545646423403</v>
      </c>
      <c r="P1661" s="87" cm="1">
        <f t="array" ref="P1661">IF($X1661="Non-local",VLOOKUP($E1661,$AI$64:$AW$68,COLUMN($AW:$AW)-COLUMN($AH:$AH),FALSE),IF($X1661="Unknown",VLOOKUP($E1661,$AI$71:$AW$75,COLUMN($AW:$AW)-COLUMN($AH:$AH),FALSE),0))</f>
        <v>244</v>
      </c>
      <c r="Q1661" s="87" cm="1">
        <f t="array" ref="Q1661">IF($X1661="Non-local",VLOOKUP($E1661,$AI$40:$AW$44,COLUMN($AW:$AW)-COLUMN($AH:$AH),FALSE),IF($X1661="Unknown",VLOOKUP($E1661,$AI$47:$AW$51,COLUMN($AW:$AW)-COLUMN($AH:$AH),FALSE),0))</f>
        <v>485.37900000000008</v>
      </c>
      <c r="R1661" s="87" cm="1">
        <f t="array" ref="R1661">IF($X1661="Non-local",VLOOKUP($E1661,$AI$88:$AW$92,COLUMN($AW:$AW)-COLUMN($AH:$AH),FALSE),IF($X1661="Unknown",VLOOKUP($E1661,$AI$95:$AW$99,COLUMN($AW:$AW)-COLUMN($AH:$AH),FALSE),0))</f>
        <v>0.16197839056517743</v>
      </c>
      <c r="S1661" s="87" cm="1">
        <f t="array" ref="S1661">VLOOKUP($E1661,$AI$111:$AW$115,COLUMN($AW:$AW)-COLUMN($AH:$AH),FALSE)</f>
        <v>431.69321999999994</v>
      </c>
      <c r="T1661" s="104">
        <f t="shared" si="415"/>
        <v>1.1111641960899765</v>
      </c>
      <c r="U1661" s="104">
        <f t="shared" si="416"/>
        <v>1825.467676464234</v>
      </c>
      <c r="V1661" s="87" cm="1">
        <f t="array" ref="V1661">VLOOKUP($E1661,$AI$118:$AW$122,COLUMN($AW:$AW)-COLUMN($AH:$AH),FALSE)</f>
        <v>0</v>
      </c>
      <c r="W1661" s="87" t="str">
        <f t="shared" si="420"/>
        <v>Domestic</v>
      </c>
      <c r="X1661" s="87" t="str">
        <f t="shared" si="421"/>
        <v>Non-local</v>
      </c>
      <c r="Y1661" s="104"/>
      <c r="Z1661" s="87" t="str">
        <f t="shared" si="417"/>
        <v>USA</v>
      </c>
      <c r="AA1661" s="87" t="str">
        <f t="shared" si="418"/>
        <v>USA</v>
      </c>
      <c r="AB1661" s="82" cm="1">
        <f t="array" ref="AB1661">VLOOKUP(B1661,'GDP per Capita'!$T$2:$V$4235,COLUMN('GDP per Capita'!$V:$V)-COLUMN('GDP per Capita'!$S:$S),FALSE)</f>
        <v>63809.64</v>
      </c>
      <c r="AC1661" s="82">
        <f t="shared" si="422"/>
        <v>63809.64</v>
      </c>
      <c r="AD1661" s="82">
        <f t="shared" si="423"/>
        <v>63809.64</v>
      </c>
      <c r="AE1661" s="88">
        <f t="shared" si="419"/>
        <v>2.8608023434456519E-2</v>
      </c>
    </row>
    <row r="1662" spans="1:31">
      <c r="A1662" s="77" t="s">
        <v>1494</v>
      </c>
      <c r="B1662" s="77">
        <v>1661</v>
      </c>
      <c r="C1662" s="77" t="s">
        <v>29</v>
      </c>
      <c r="D1662" s="77" t="s">
        <v>29</v>
      </c>
      <c r="E1662" s="77">
        <v>2019</v>
      </c>
      <c r="F1662" s="77">
        <v>36.990319899999903</v>
      </c>
      <c r="G1662" s="77">
        <v>-86.443601799999996</v>
      </c>
      <c r="H1662" s="77">
        <v>0</v>
      </c>
      <c r="I1662" s="77" t="s">
        <v>1479</v>
      </c>
      <c r="J1662" s="77">
        <v>38.626803899999999</v>
      </c>
      <c r="K1662" s="77">
        <v>-90.199409700000004</v>
      </c>
      <c r="L1662" s="77">
        <v>753.51358023232297</v>
      </c>
      <c r="M1662" s="77">
        <v>0.261129232411346</v>
      </c>
      <c r="N1662" s="77">
        <v>0</v>
      </c>
      <c r="O1662" s="77">
        <v>144.67460740460601</v>
      </c>
      <c r="P1662" s="87" cm="1">
        <f t="array" ref="P1662">IF($X1662="Non-local",VLOOKUP($E1662,$AI$64:$AW$68,COLUMN($AW:$AW)-COLUMN($AH:$AH),FALSE),IF($X1662="Unknown",VLOOKUP($E1662,$AI$71:$AW$75,COLUMN($AW:$AW)-COLUMN($AH:$AH),FALSE),0))</f>
        <v>244</v>
      </c>
      <c r="Q1662" s="87" cm="1">
        <f t="array" ref="Q1662">IF($X1662="Non-local",VLOOKUP($E1662,$AI$40:$AW$44,COLUMN($AW:$AW)-COLUMN($AH:$AH),FALSE),IF($X1662="Unknown",VLOOKUP($E1662,$AI$47:$AW$51,COLUMN($AW:$AW)-COLUMN($AH:$AH),FALSE),0))</f>
        <v>485.37900000000008</v>
      </c>
      <c r="R1662" s="87" cm="1">
        <f t="array" ref="R1662">IF($X1662="Non-local",VLOOKUP($E1662,$AI$88:$AW$92,COLUMN($AW:$AW)-COLUMN($AH:$AH),FALSE),IF($X1662="Unknown",VLOOKUP($E1662,$AI$95:$AW$99,COLUMN($AW:$AW)-COLUMN($AH:$AH),FALSE),0))</f>
        <v>0.16197839056517743</v>
      </c>
      <c r="S1662" s="87" cm="1">
        <f t="array" ref="S1662">VLOOKUP($E1662,$AI$111:$AW$115,COLUMN($AW:$AW)-COLUMN($AH:$AH),FALSE)</f>
        <v>431.69321999999994</v>
      </c>
      <c r="T1662" s="104">
        <f t="shared" si="415"/>
        <v>0.42310762297652343</v>
      </c>
      <c r="U1662" s="104">
        <f t="shared" si="416"/>
        <v>1305.7468274046059</v>
      </c>
      <c r="V1662" s="87" cm="1">
        <f t="array" ref="V1662">VLOOKUP($E1662,$AI$118:$AW$122,COLUMN($AW:$AW)-COLUMN($AH:$AH),FALSE)</f>
        <v>0</v>
      </c>
      <c r="W1662" s="87" t="str">
        <f t="shared" si="420"/>
        <v>Domestic</v>
      </c>
      <c r="X1662" s="87" t="str">
        <f t="shared" si="421"/>
        <v>Non-local</v>
      </c>
      <c r="Y1662" s="104"/>
      <c r="Z1662" s="87" t="str">
        <f t="shared" si="417"/>
        <v>USA</v>
      </c>
      <c r="AA1662" s="87" t="str">
        <f t="shared" si="418"/>
        <v>USA</v>
      </c>
      <c r="AB1662" s="82" cm="1">
        <f t="array" ref="AB1662">VLOOKUP(B1662,'GDP per Capita'!$T$2:$V$4235,COLUMN('GDP per Capita'!$V:$V)-COLUMN('GDP per Capita'!$S:$S),FALSE)</f>
        <v>63809.64</v>
      </c>
      <c r="AC1662" s="82">
        <f t="shared" si="422"/>
        <v>63809.64</v>
      </c>
      <c r="AD1662" s="82">
        <f t="shared" si="423"/>
        <v>63809.64</v>
      </c>
      <c r="AE1662" s="88">
        <f t="shared" si="419"/>
        <v>2.0463159287603033E-2</v>
      </c>
    </row>
    <row r="1663" spans="1:31">
      <c r="A1663" s="77" t="s">
        <v>927</v>
      </c>
      <c r="B1663" s="77">
        <v>1662</v>
      </c>
      <c r="C1663" s="77" t="s">
        <v>29</v>
      </c>
      <c r="D1663" s="77" t="s">
        <v>29</v>
      </c>
      <c r="E1663" s="77">
        <v>2019</v>
      </c>
      <c r="F1663" s="77">
        <v>34.147645199999999</v>
      </c>
      <c r="G1663" s="77">
        <v>-118.1444779</v>
      </c>
      <c r="H1663" s="77">
        <v>0</v>
      </c>
      <c r="I1663" s="77" t="s">
        <v>1479</v>
      </c>
      <c r="J1663" s="77">
        <v>38.626803899999999</v>
      </c>
      <c r="K1663" s="77">
        <v>-90.199409700000004</v>
      </c>
      <c r="L1663" s="77">
        <v>5080.5366320059702</v>
      </c>
      <c r="M1663" s="77">
        <v>0.88749291072145697</v>
      </c>
      <c r="N1663" s="77">
        <v>0</v>
      </c>
      <c r="O1663" s="77">
        <v>609.664395840716</v>
      </c>
      <c r="P1663" s="87" cm="1">
        <f t="array" ref="P1663">IF($X1663="Non-local",VLOOKUP($E1663,$AI$64:$AW$68,COLUMN($AW:$AW)-COLUMN($AH:$AH),FALSE),IF($X1663="Unknown",VLOOKUP($E1663,$AI$71:$AW$75,COLUMN($AW:$AW)-COLUMN($AH:$AH),FALSE),0))</f>
        <v>244</v>
      </c>
      <c r="Q1663" s="87" cm="1">
        <f t="array" ref="Q1663">IF($X1663="Non-local",VLOOKUP($E1663,$AI$40:$AW$44,COLUMN($AW:$AW)-COLUMN($AH:$AH),FALSE),IF($X1663="Unknown",VLOOKUP($E1663,$AI$47:$AW$51,COLUMN($AW:$AW)-COLUMN($AH:$AH),FALSE),0))</f>
        <v>485.37900000000008</v>
      </c>
      <c r="R1663" s="87" cm="1">
        <f t="array" ref="R1663">IF($X1663="Non-local",VLOOKUP($E1663,$AI$88:$AW$92,COLUMN($AW:$AW)-COLUMN($AH:$AH),FALSE),IF($X1663="Unknown",VLOOKUP($E1663,$AI$95:$AW$99,COLUMN($AW:$AW)-COLUMN($AH:$AH),FALSE),0))</f>
        <v>0.16197839056517743</v>
      </c>
      <c r="S1663" s="87" cm="1">
        <f t="array" ref="S1663">VLOOKUP($E1663,$AI$111:$AW$115,COLUMN($AW:$AW)-COLUMN($AH:$AH),FALSE)</f>
        <v>431.69321999999994</v>
      </c>
      <c r="T1663" s="104">
        <f t="shared" si="415"/>
        <v>1.0494713012866344</v>
      </c>
      <c r="U1663" s="104">
        <f t="shared" si="416"/>
        <v>1770.736615840716</v>
      </c>
      <c r="V1663" s="87" cm="1">
        <f t="array" ref="V1663">VLOOKUP($E1663,$AI$118:$AW$122,COLUMN($AW:$AW)-COLUMN($AH:$AH),FALSE)</f>
        <v>0</v>
      </c>
      <c r="W1663" s="87" t="str">
        <f t="shared" si="420"/>
        <v>Domestic</v>
      </c>
      <c r="X1663" s="87" t="str">
        <f t="shared" si="421"/>
        <v>Non-local</v>
      </c>
      <c r="Y1663" s="104"/>
      <c r="Z1663" s="87" t="str">
        <f t="shared" si="417"/>
        <v>USA</v>
      </c>
      <c r="AA1663" s="87" t="str">
        <f t="shared" si="418"/>
        <v>USA</v>
      </c>
      <c r="AB1663" s="82" cm="1">
        <f t="array" ref="AB1663">VLOOKUP(B1663,'GDP per Capita'!$T$2:$V$4235,COLUMN('GDP per Capita'!$V:$V)-COLUMN('GDP per Capita'!$S:$S),FALSE)</f>
        <v>63809.64</v>
      </c>
      <c r="AC1663" s="82">
        <f t="shared" si="422"/>
        <v>63809.64</v>
      </c>
      <c r="AD1663" s="82">
        <f t="shared" si="423"/>
        <v>63809.64</v>
      </c>
      <c r="AE1663" s="88">
        <f t="shared" si="419"/>
        <v>2.7750299419346609E-2</v>
      </c>
    </row>
    <row r="1664" spans="1:31">
      <c r="A1664" s="77" t="s">
        <v>1527</v>
      </c>
      <c r="B1664" s="77">
        <v>1663</v>
      </c>
      <c r="C1664" s="77" t="s">
        <v>29</v>
      </c>
      <c r="D1664" s="77" t="s">
        <v>29</v>
      </c>
      <c r="E1664" s="77">
        <v>2019</v>
      </c>
      <c r="F1664" s="77">
        <v>35.354020899999902</v>
      </c>
      <c r="G1664" s="77">
        <v>-120.37571629999999</v>
      </c>
      <c r="H1664" s="77">
        <v>0</v>
      </c>
      <c r="I1664" s="77" t="s">
        <v>1479</v>
      </c>
      <c r="J1664" s="77">
        <v>38.626803899999999</v>
      </c>
      <c r="K1664" s="77">
        <v>-90.199409700000004</v>
      </c>
      <c r="L1664" s="77">
        <v>5384.8810402136796</v>
      </c>
      <c r="M1664" s="77">
        <v>0.92861908691591599</v>
      </c>
      <c r="N1664" s="77">
        <v>0</v>
      </c>
      <c r="O1664" s="77">
        <v>646.18572482564105</v>
      </c>
      <c r="P1664" s="87" cm="1">
        <f t="array" ref="P1664">IF($X1664="Non-local",VLOOKUP($E1664,$AI$64:$AW$68,COLUMN($AW:$AW)-COLUMN($AH:$AH),FALSE),IF($X1664="Unknown",VLOOKUP($E1664,$AI$71:$AW$75,COLUMN($AW:$AW)-COLUMN($AH:$AH),FALSE),0))</f>
        <v>244</v>
      </c>
      <c r="Q1664" s="87" cm="1">
        <f t="array" ref="Q1664">IF($X1664="Non-local",VLOOKUP($E1664,$AI$40:$AW$44,COLUMN($AW:$AW)-COLUMN($AH:$AH),FALSE),IF($X1664="Unknown",VLOOKUP($E1664,$AI$47:$AW$51,COLUMN($AW:$AW)-COLUMN($AH:$AH),FALSE),0))</f>
        <v>485.37900000000008</v>
      </c>
      <c r="R1664" s="87" cm="1">
        <f t="array" ref="R1664">IF($X1664="Non-local",VLOOKUP($E1664,$AI$88:$AW$92,COLUMN($AW:$AW)-COLUMN($AH:$AH),FALSE),IF($X1664="Unknown",VLOOKUP($E1664,$AI$95:$AW$99,COLUMN($AW:$AW)-COLUMN($AH:$AH),FALSE),0))</f>
        <v>0.16197839056517743</v>
      </c>
      <c r="S1664" s="87" cm="1">
        <f t="array" ref="S1664">VLOOKUP($E1664,$AI$111:$AW$115,COLUMN($AW:$AW)-COLUMN($AH:$AH),FALSE)</f>
        <v>431.69321999999994</v>
      </c>
      <c r="T1664" s="104">
        <f t="shared" si="415"/>
        <v>1.0905974774810934</v>
      </c>
      <c r="U1664" s="104">
        <f t="shared" si="416"/>
        <v>1807.2579448256411</v>
      </c>
      <c r="V1664" s="87" cm="1">
        <f t="array" ref="V1664">VLOOKUP($E1664,$AI$118:$AW$122,COLUMN($AW:$AW)-COLUMN($AH:$AH),FALSE)</f>
        <v>0</v>
      </c>
      <c r="W1664" s="87" t="str">
        <f t="shared" si="420"/>
        <v>Domestic</v>
      </c>
      <c r="X1664" s="87" t="str">
        <f t="shared" si="421"/>
        <v>Non-local</v>
      </c>
      <c r="Y1664" s="104"/>
      <c r="Z1664" s="87" t="str">
        <f t="shared" si="417"/>
        <v>USA</v>
      </c>
      <c r="AA1664" s="87" t="str">
        <f t="shared" si="418"/>
        <v>USA</v>
      </c>
      <c r="AB1664" s="82" cm="1">
        <f t="array" ref="AB1664">VLOOKUP(B1664,'GDP per Capita'!$T$2:$V$4235,COLUMN('GDP per Capita'!$V:$V)-COLUMN('GDP per Capita'!$S:$S),FALSE)</f>
        <v>63809.64</v>
      </c>
      <c r="AC1664" s="82">
        <f t="shared" si="422"/>
        <v>63809.64</v>
      </c>
      <c r="AD1664" s="82">
        <f t="shared" si="423"/>
        <v>63809.64</v>
      </c>
      <c r="AE1664" s="88">
        <f t="shared" si="419"/>
        <v>2.8322647562745083E-2</v>
      </c>
    </row>
    <row r="1665" spans="1:31">
      <c r="A1665" s="77" t="s">
        <v>1528</v>
      </c>
      <c r="B1665" s="77">
        <v>1664</v>
      </c>
      <c r="C1665" s="77" t="s">
        <v>29</v>
      </c>
      <c r="D1665" s="77" t="s">
        <v>29</v>
      </c>
      <c r="E1665" s="77">
        <v>2019</v>
      </c>
      <c r="F1665" s="77">
        <v>37.727469200000002</v>
      </c>
      <c r="G1665" s="77">
        <v>-89.216655000000003</v>
      </c>
      <c r="H1665" s="77">
        <v>0</v>
      </c>
      <c r="I1665" s="77" t="s">
        <v>1479</v>
      </c>
      <c r="J1665" s="77">
        <v>38.626803899999999</v>
      </c>
      <c r="K1665" s="77">
        <v>-90.199409700000004</v>
      </c>
      <c r="L1665" s="77">
        <v>263.66051656499798</v>
      </c>
      <c r="M1665" s="77">
        <v>0.196446694651118</v>
      </c>
      <c r="N1665" s="77">
        <v>0</v>
      </c>
      <c r="O1665" s="77">
        <v>50.622819180479702</v>
      </c>
      <c r="P1665" s="87" cm="1">
        <f t="array" ref="P1665">IF($X1665="Non-local",VLOOKUP($E1665,$AI$64:$AW$68,COLUMN($AW:$AW)-COLUMN($AH:$AH),FALSE),IF($X1665="Unknown",VLOOKUP($E1665,$AI$71:$AW$75,COLUMN($AW:$AW)-COLUMN($AH:$AH),FALSE),0))</f>
        <v>244</v>
      </c>
      <c r="Q1665" s="87" cm="1">
        <f t="array" ref="Q1665">IF($X1665="Non-local",VLOOKUP($E1665,$AI$40:$AW$44,COLUMN($AW:$AW)-COLUMN($AH:$AH),FALSE),IF($X1665="Unknown",VLOOKUP($E1665,$AI$47:$AW$51,COLUMN($AW:$AW)-COLUMN($AH:$AH),FALSE),0))</f>
        <v>485.37900000000008</v>
      </c>
      <c r="R1665" s="87" cm="1">
        <f t="array" ref="R1665">IF($X1665="Non-local",VLOOKUP($E1665,$AI$88:$AW$92,COLUMN($AW:$AW)-COLUMN($AH:$AH),FALSE),IF($X1665="Unknown",VLOOKUP($E1665,$AI$95:$AW$99,COLUMN($AW:$AW)-COLUMN($AH:$AH),FALSE),0))</f>
        <v>0.16197839056517743</v>
      </c>
      <c r="S1665" s="87" cm="1">
        <f t="array" ref="S1665">VLOOKUP($E1665,$AI$111:$AW$115,COLUMN($AW:$AW)-COLUMN($AH:$AH),FALSE)</f>
        <v>431.69321999999994</v>
      </c>
      <c r="T1665" s="104">
        <f t="shared" si="415"/>
        <v>0.35842508521629546</v>
      </c>
      <c r="U1665" s="104">
        <f t="shared" si="416"/>
        <v>1211.6950391804796</v>
      </c>
      <c r="V1665" s="87" cm="1">
        <f t="array" ref="V1665">VLOOKUP($E1665,$AI$118:$AW$122,COLUMN($AW:$AW)-COLUMN($AH:$AH),FALSE)</f>
        <v>0</v>
      </c>
      <c r="W1665" s="87" t="str">
        <f t="shared" si="420"/>
        <v>Domestic</v>
      </c>
      <c r="X1665" s="87" t="str">
        <f t="shared" si="421"/>
        <v>Non-local</v>
      </c>
      <c r="Y1665" s="104"/>
      <c r="Z1665" s="87" t="str">
        <f t="shared" si="417"/>
        <v>USA</v>
      </c>
      <c r="AA1665" s="87" t="str">
        <f t="shared" si="418"/>
        <v>USA</v>
      </c>
      <c r="AB1665" s="82" cm="1">
        <f t="array" ref="AB1665">VLOOKUP(B1665,'GDP per Capita'!$T$2:$V$4235,COLUMN('GDP per Capita'!$V:$V)-COLUMN('GDP per Capita'!$S:$S),FALSE)</f>
        <v>63809.64</v>
      </c>
      <c r="AC1665" s="82">
        <f t="shared" si="422"/>
        <v>63809.64</v>
      </c>
      <c r="AD1665" s="82">
        <f t="shared" si="423"/>
        <v>63809.64</v>
      </c>
      <c r="AE1665" s="88">
        <f t="shared" si="419"/>
        <v>1.8989216036643986E-2</v>
      </c>
    </row>
    <row r="1666" spans="1:31">
      <c r="A1666" s="77" t="s">
        <v>1529</v>
      </c>
      <c r="B1666" s="77">
        <v>1665</v>
      </c>
      <c r="C1666" s="77" t="s">
        <v>29</v>
      </c>
      <c r="D1666" s="77" t="s">
        <v>29</v>
      </c>
      <c r="E1666" s="77">
        <v>2019</v>
      </c>
      <c r="F1666" s="77">
        <v>36.543283700000003</v>
      </c>
      <c r="G1666" s="77">
        <v>-119.3870656</v>
      </c>
      <c r="H1666" s="77">
        <v>0</v>
      </c>
      <c r="I1666" s="77" t="s">
        <v>1479</v>
      </c>
      <c r="J1666" s="77">
        <v>38.626803899999999</v>
      </c>
      <c r="K1666" s="77">
        <v>-90.199409700000004</v>
      </c>
      <c r="L1666" s="77">
        <v>5142.9398215568799</v>
      </c>
      <c r="M1666" s="77">
        <v>0.89591217404180101</v>
      </c>
      <c r="N1666" s="77">
        <v>0</v>
      </c>
      <c r="O1666" s="77">
        <v>617.152778586826</v>
      </c>
      <c r="P1666" s="87" cm="1">
        <f t="array" ref="P1666">IF($X1666="Non-local",VLOOKUP($E1666,$AI$64:$AW$68,COLUMN($AW:$AW)-COLUMN($AH:$AH),FALSE),IF($X1666="Unknown",VLOOKUP($E1666,$AI$71:$AW$75,COLUMN($AW:$AW)-COLUMN($AH:$AH),FALSE),0))</f>
        <v>244</v>
      </c>
      <c r="Q1666" s="87" cm="1">
        <f t="array" ref="Q1666">IF($X1666="Non-local",VLOOKUP($E1666,$AI$40:$AW$44,COLUMN($AW:$AW)-COLUMN($AH:$AH),FALSE),IF($X1666="Unknown",VLOOKUP($E1666,$AI$47:$AW$51,COLUMN($AW:$AW)-COLUMN($AH:$AH),FALSE),0))</f>
        <v>485.37900000000008</v>
      </c>
      <c r="R1666" s="87" cm="1">
        <f t="array" ref="R1666">IF($X1666="Non-local",VLOOKUP($E1666,$AI$88:$AW$92,COLUMN($AW:$AW)-COLUMN($AH:$AH),FALSE),IF($X1666="Unknown",VLOOKUP($E1666,$AI$95:$AW$99,COLUMN($AW:$AW)-COLUMN($AH:$AH),FALSE),0))</f>
        <v>0.16197839056517743</v>
      </c>
      <c r="S1666" s="87" cm="1">
        <f t="array" ref="S1666">VLOOKUP($E1666,$AI$111:$AW$115,COLUMN($AW:$AW)-COLUMN($AH:$AH),FALSE)</f>
        <v>431.69321999999994</v>
      </c>
      <c r="T1666" s="104">
        <f t="shared" ref="T1666:T1729" si="424">SUM(M1666,R1666)</f>
        <v>1.0578905646069785</v>
      </c>
      <c r="U1666" s="104">
        <f t="shared" ref="U1666:U1729" si="425">SUM(O1666,P1666,Q1666,S1666)</f>
        <v>1778.2249985868259</v>
      </c>
      <c r="V1666" s="87" cm="1">
        <f t="array" ref="V1666">VLOOKUP($E1666,$AI$118:$AW$122,COLUMN($AW:$AW)-COLUMN($AH:$AH),FALSE)</f>
        <v>0</v>
      </c>
      <c r="W1666" s="87" t="str">
        <f t="shared" si="420"/>
        <v>Domestic</v>
      </c>
      <c r="X1666" s="87" t="str">
        <f t="shared" si="421"/>
        <v>Non-local</v>
      </c>
      <c r="Y1666" s="104"/>
      <c r="Z1666" s="87" t="str">
        <f t="shared" ref="Z1666:Z1729" si="426">C1666</f>
        <v>USA</v>
      </c>
      <c r="AA1666" s="87" t="str">
        <f t="shared" ref="AA1666:AA1729" si="427">D1666</f>
        <v>USA</v>
      </c>
      <c r="AB1666" s="82" cm="1">
        <f t="array" ref="AB1666">VLOOKUP(B1666,'GDP per Capita'!$T$2:$V$4235,COLUMN('GDP per Capita'!$V:$V)-COLUMN('GDP per Capita'!$S:$S),FALSE)</f>
        <v>63809.64</v>
      </c>
      <c r="AC1666" s="82">
        <f t="shared" si="422"/>
        <v>63809.64</v>
      </c>
      <c r="AD1666" s="82">
        <f t="shared" si="423"/>
        <v>63809.64</v>
      </c>
      <c r="AE1666" s="88">
        <f t="shared" ref="AE1666:AE1729" si="428">U1666/AD1666</f>
        <v>2.7867654457646617E-2</v>
      </c>
    </row>
    <row r="1667" spans="1:31">
      <c r="A1667" s="77" t="s">
        <v>1530</v>
      </c>
      <c r="B1667" s="77">
        <v>1666</v>
      </c>
      <c r="C1667" s="77" t="s">
        <v>320</v>
      </c>
      <c r="D1667" s="77" t="s">
        <v>28</v>
      </c>
      <c r="E1667" s="77">
        <v>2019</v>
      </c>
      <c r="F1667" s="77">
        <v>0</v>
      </c>
      <c r="G1667" s="77">
        <v>0</v>
      </c>
      <c r="H1667" s="77">
        <v>0</v>
      </c>
      <c r="I1667" s="77" t="s">
        <v>1479</v>
      </c>
      <c r="J1667" s="77">
        <v>38.626803899999999</v>
      </c>
      <c r="K1667" s="77">
        <v>-90.199409700000004</v>
      </c>
      <c r="L1667" s="77">
        <v>3701.00063761927</v>
      </c>
      <c r="M1667" s="77">
        <v>0.67333559908097096</v>
      </c>
      <c r="N1667" s="77">
        <v>1</v>
      </c>
      <c r="O1667" s="77">
        <v>710.59212242290005</v>
      </c>
      <c r="P1667" s="87" cm="1">
        <f t="array" ref="P1667">IF($X1667="Non-local",VLOOKUP($E1667,$AI$64:$AW$68,COLUMN($AW:$AW)-COLUMN($AH:$AH),FALSE),IF($X1667="Unknown",VLOOKUP($E1667,$AI$71:$AW$75,COLUMN($AW:$AW)-COLUMN($AH:$AH),FALSE),0))</f>
        <v>244</v>
      </c>
      <c r="Q1667" s="87" cm="1">
        <f t="array" ref="Q1667">IF($X1667="Non-local",VLOOKUP($E1667,$AI$40:$AW$44,COLUMN($AW:$AW)-COLUMN($AH:$AH),FALSE),IF($X1667="Unknown",VLOOKUP($E1667,$AI$47:$AW$51,COLUMN($AW:$AW)-COLUMN($AH:$AH),FALSE),0))</f>
        <v>485.37900000000008</v>
      </c>
      <c r="R1667" s="87" cm="1">
        <f t="array" ref="R1667">IF($X1667="Non-local",VLOOKUP($E1667,$AI$88:$AW$92,COLUMN($AW:$AW)-COLUMN($AH:$AH),FALSE),IF($X1667="Unknown",VLOOKUP($E1667,$AI$95:$AW$99,COLUMN($AW:$AW)-COLUMN($AH:$AH),FALSE),0))</f>
        <v>0.16197839056517743</v>
      </c>
      <c r="S1667" s="87" cm="1">
        <f t="array" ref="S1667">VLOOKUP($E1667,$AI$111:$AW$115,COLUMN($AW:$AW)-COLUMN($AH:$AH),FALSE)</f>
        <v>431.69321999999994</v>
      </c>
      <c r="T1667" s="104">
        <f t="shared" si="424"/>
        <v>0.83531398964614834</v>
      </c>
      <c r="U1667" s="104">
        <f t="shared" si="425"/>
        <v>1871.6643424229001</v>
      </c>
      <c r="V1667" s="87" cm="1">
        <f t="array" ref="V1667">VLOOKUP($E1667,$AI$118:$AW$122,COLUMN($AW:$AW)-COLUMN($AH:$AH),FALSE)</f>
        <v>0</v>
      </c>
      <c r="W1667" s="87" t="str">
        <f t="shared" ref="W1667:W1730" si="429">IF(Z1667&lt;&gt;"USA",IF(Z1667&lt;&gt;"Unknown","International","Unknown"),"Domestic")</f>
        <v>International</v>
      </c>
      <c r="X1667" s="87" t="str">
        <f t="shared" ref="X1667:X1730" si="430">IF(A1667="Unknown","Unknown",IF(H1667=1,"Local","Non-local"))</f>
        <v>Non-local</v>
      </c>
      <c r="Y1667" s="104"/>
      <c r="Z1667" s="87" t="str">
        <f t="shared" si="426"/>
        <v>Canada</v>
      </c>
      <c r="AA1667" s="87" t="str">
        <f t="shared" si="427"/>
        <v>Other Americas</v>
      </c>
      <c r="AB1667" s="82" cm="1">
        <f t="array" ref="AB1667">VLOOKUP(B1667,'GDP per Capita'!$T$2:$V$4235,COLUMN('GDP per Capita'!$V:$V)-COLUMN('GDP per Capita'!$S:$S),FALSE)</f>
        <v>49196.49</v>
      </c>
      <c r="AC1667" s="82">
        <f t="shared" ref="AC1667:AC1730" si="431">IFERROR(AB1667,"")</f>
        <v>49196.49</v>
      </c>
      <c r="AD1667" s="82">
        <f t="shared" ref="AD1667:AD1730" si="432">IFERROR(AB1667,AVERAGE(AC$2:AC$2538))</f>
        <v>49196.49</v>
      </c>
      <c r="AE1667" s="88">
        <f t="shared" si="428"/>
        <v>3.8044672341927245E-2</v>
      </c>
    </row>
    <row r="1668" spans="1:31">
      <c r="A1668" s="77" t="s">
        <v>886</v>
      </c>
      <c r="B1668" s="77">
        <v>1667</v>
      </c>
      <c r="C1668" s="77" t="s">
        <v>29</v>
      </c>
      <c r="D1668" s="77" t="s">
        <v>29</v>
      </c>
      <c r="E1668" s="77">
        <v>2019</v>
      </c>
      <c r="F1668" s="77">
        <v>39.284749400000003</v>
      </c>
      <c r="G1668" s="77">
        <v>-76.620474639699793</v>
      </c>
      <c r="H1668" s="77">
        <v>0</v>
      </c>
      <c r="I1668" s="77" t="s">
        <v>1479</v>
      </c>
      <c r="J1668" s="77">
        <v>38.626803899999999</v>
      </c>
      <c r="K1668" s="77">
        <v>-90.199409700000004</v>
      </c>
      <c r="L1668" s="77">
        <v>2350.6492868402502</v>
      </c>
      <c r="M1668" s="77">
        <v>0.47202265803874</v>
      </c>
      <c r="N1668" s="77">
        <v>0</v>
      </c>
      <c r="O1668" s="77">
        <v>451.32466307332902</v>
      </c>
      <c r="P1668" s="87" cm="1">
        <f t="array" ref="P1668">IF($X1668="Non-local",VLOOKUP($E1668,$AI$64:$AW$68,COLUMN($AW:$AW)-COLUMN($AH:$AH),FALSE),IF($X1668="Unknown",VLOOKUP($E1668,$AI$71:$AW$75,COLUMN($AW:$AW)-COLUMN($AH:$AH),FALSE),0))</f>
        <v>244</v>
      </c>
      <c r="Q1668" s="87" cm="1">
        <f t="array" ref="Q1668">IF($X1668="Non-local",VLOOKUP($E1668,$AI$40:$AW$44,COLUMN($AW:$AW)-COLUMN($AH:$AH),FALSE),IF($X1668="Unknown",VLOOKUP($E1668,$AI$47:$AW$51,COLUMN($AW:$AW)-COLUMN($AH:$AH),FALSE),0))</f>
        <v>485.37900000000008</v>
      </c>
      <c r="R1668" s="87" cm="1">
        <f t="array" ref="R1668">IF($X1668="Non-local",VLOOKUP($E1668,$AI$88:$AW$92,COLUMN($AW:$AW)-COLUMN($AH:$AH),FALSE),IF($X1668="Unknown",VLOOKUP($E1668,$AI$95:$AW$99,COLUMN($AW:$AW)-COLUMN($AH:$AH),FALSE),0))</f>
        <v>0.16197839056517743</v>
      </c>
      <c r="S1668" s="87" cm="1">
        <f t="array" ref="S1668">VLOOKUP($E1668,$AI$111:$AW$115,COLUMN($AW:$AW)-COLUMN($AH:$AH),FALSE)</f>
        <v>431.69321999999994</v>
      </c>
      <c r="T1668" s="104">
        <f t="shared" si="424"/>
        <v>0.63400104860391737</v>
      </c>
      <c r="U1668" s="104">
        <f t="shared" si="425"/>
        <v>1612.396883073329</v>
      </c>
      <c r="V1668" s="87" cm="1">
        <f t="array" ref="V1668">VLOOKUP($E1668,$AI$118:$AW$122,COLUMN($AW:$AW)-COLUMN($AH:$AH),FALSE)</f>
        <v>0</v>
      </c>
      <c r="W1668" s="87" t="str">
        <f t="shared" si="429"/>
        <v>Domestic</v>
      </c>
      <c r="X1668" s="87" t="str">
        <f t="shared" si="430"/>
        <v>Non-local</v>
      </c>
      <c r="Y1668" s="104"/>
      <c r="Z1668" s="87" t="str">
        <f t="shared" si="426"/>
        <v>USA</v>
      </c>
      <c r="AA1668" s="87" t="str">
        <f t="shared" si="427"/>
        <v>USA</v>
      </c>
      <c r="AB1668" s="82" cm="1">
        <f t="array" ref="AB1668">VLOOKUP(B1668,'GDP per Capita'!$T$2:$V$4235,COLUMN('GDP per Capita'!$V:$V)-COLUMN('GDP per Capita'!$S:$S),FALSE)</f>
        <v>63809.64</v>
      </c>
      <c r="AC1668" s="82">
        <f t="shared" si="431"/>
        <v>63809.64</v>
      </c>
      <c r="AD1668" s="82">
        <f t="shared" si="432"/>
        <v>63809.64</v>
      </c>
      <c r="AE1668" s="88">
        <f t="shared" si="428"/>
        <v>2.5268860364567627E-2</v>
      </c>
    </row>
    <row r="1669" spans="1:31">
      <c r="A1669" s="77" t="s">
        <v>910</v>
      </c>
      <c r="B1669" s="77">
        <v>1668</v>
      </c>
      <c r="C1669" s="77" t="s">
        <v>29</v>
      </c>
      <c r="D1669" s="77" t="s">
        <v>29</v>
      </c>
      <c r="E1669" s="77">
        <v>2019</v>
      </c>
      <c r="F1669" s="77">
        <v>37.411403499999999</v>
      </c>
      <c r="G1669" s="77">
        <v>-122.0543534</v>
      </c>
      <c r="H1669" s="77">
        <v>0</v>
      </c>
      <c r="I1669" s="77" t="s">
        <v>1479</v>
      </c>
      <c r="J1669" s="77">
        <v>38.626803899999999</v>
      </c>
      <c r="K1669" s="77">
        <v>-90.199409700000004</v>
      </c>
      <c r="L1669" s="77">
        <v>5559.5099766671201</v>
      </c>
      <c r="M1669" s="77">
        <v>0.95229046360231595</v>
      </c>
      <c r="N1669" s="77">
        <v>0</v>
      </c>
      <c r="O1669" s="77">
        <v>667.14119720005397</v>
      </c>
      <c r="P1669" s="87" cm="1">
        <f t="array" ref="P1669">IF($X1669="Non-local",VLOOKUP($E1669,$AI$64:$AW$68,COLUMN($AW:$AW)-COLUMN($AH:$AH),FALSE),IF($X1669="Unknown",VLOOKUP($E1669,$AI$71:$AW$75,COLUMN($AW:$AW)-COLUMN($AH:$AH),FALSE),0))</f>
        <v>244</v>
      </c>
      <c r="Q1669" s="87" cm="1">
        <f t="array" ref="Q1669">IF($X1669="Non-local",VLOOKUP($E1669,$AI$40:$AW$44,COLUMN($AW:$AW)-COLUMN($AH:$AH),FALSE),IF($X1669="Unknown",VLOOKUP($E1669,$AI$47:$AW$51,COLUMN($AW:$AW)-COLUMN($AH:$AH),FALSE),0))</f>
        <v>485.37900000000008</v>
      </c>
      <c r="R1669" s="87" cm="1">
        <f t="array" ref="R1669">IF($X1669="Non-local",VLOOKUP($E1669,$AI$88:$AW$92,COLUMN($AW:$AW)-COLUMN($AH:$AH),FALSE),IF($X1669="Unknown",VLOOKUP($E1669,$AI$95:$AW$99,COLUMN($AW:$AW)-COLUMN($AH:$AH),FALSE),0))</f>
        <v>0.16197839056517743</v>
      </c>
      <c r="S1669" s="87" cm="1">
        <f t="array" ref="S1669">VLOOKUP($E1669,$AI$111:$AW$115,COLUMN($AW:$AW)-COLUMN($AH:$AH),FALSE)</f>
        <v>431.69321999999994</v>
      </c>
      <c r="T1669" s="104">
        <f t="shared" si="424"/>
        <v>1.1142688541674934</v>
      </c>
      <c r="U1669" s="104">
        <f t="shared" si="425"/>
        <v>1828.213417200054</v>
      </c>
      <c r="V1669" s="87" cm="1">
        <f t="array" ref="V1669">VLOOKUP($E1669,$AI$118:$AW$122,COLUMN($AW:$AW)-COLUMN($AH:$AH),FALSE)</f>
        <v>0</v>
      </c>
      <c r="W1669" s="87" t="str">
        <f t="shared" si="429"/>
        <v>Domestic</v>
      </c>
      <c r="X1669" s="87" t="str">
        <f t="shared" si="430"/>
        <v>Non-local</v>
      </c>
      <c r="Y1669" s="104"/>
      <c r="Z1669" s="87" t="str">
        <f t="shared" si="426"/>
        <v>USA</v>
      </c>
      <c r="AA1669" s="87" t="str">
        <f t="shared" si="427"/>
        <v>USA</v>
      </c>
      <c r="AB1669" s="82" cm="1">
        <f t="array" ref="AB1669">VLOOKUP(B1669,'GDP per Capita'!$T$2:$V$4235,COLUMN('GDP per Capita'!$V:$V)-COLUMN('GDP per Capita'!$S:$S),FALSE)</f>
        <v>63809.64</v>
      </c>
      <c r="AC1669" s="82">
        <f t="shared" si="431"/>
        <v>63809.64</v>
      </c>
      <c r="AD1669" s="82">
        <f t="shared" si="432"/>
        <v>63809.64</v>
      </c>
      <c r="AE1669" s="88">
        <f t="shared" si="428"/>
        <v>2.8651053621365895E-2</v>
      </c>
    </row>
    <row r="1670" spans="1:31">
      <c r="A1670" s="77" t="s">
        <v>1181</v>
      </c>
      <c r="B1670" s="77">
        <v>1669</v>
      </c>
      <c r="C1670" s="77" t="s">
        <v>29</v>
      </c>
      <c r="D1670" s="77" t="s">
        <v>29</v>
      </c>
      <c r="E1670" s="77">
        <v>2019</v>
      </c>
      <c r="F1670" s="77">
        <v>39.099275200000001</v>
      </c>
      <c r="G1670" s="77">
        <v>-76.848306100000002</v>
      </c>
      <c r="H1670" s="77">
        <v>0</v>
      </c>
      <c r="I1670" s="77" t="s">
        <v>1479</v>
      </c>
      <c r="J1670" s="77">
        <v>38.626803899999999</v>
      </c>
      <c r="K1670" s="77">
        <v>-90.199409700000004</v>
      </c>
      <c r="L1670" s="77">
        <v>2312.2298816419502</v>
      </c>
      <c r="M1670" s="77">
        <v>0.466949576309169</v>
      </c>
      <c r="N1670" s="77">
        <v>0</v>
      </c>
      <c r="O1670" s="77">
        <v>443.94813727525502</v>
      </c>
      <c r="P1670" s="87" cm="1">
        <f t="array" ref="P1670">IF($X1670="Non-local",VLOOKUP($E1670,$AI$64:$AW$68,COLUMN($AW:$AW)-COLUMN($AH:$AH),FALSE),IF($X1670="Unknown",VLOOKUP($E1670,$AI$71:$AW$75,COLUMN($AW:$AW)-COLUMN($AH:$AH),FALSE),0))</f>
        <v>244</v>
      </c>
      <c r="Q1670" s="87" cm="1">
        <f t="array" ref="Q1670">IF($X1670="Non-local",VLOOKUP($E1670,$AI$40:$AW$44,COLUMN($AW:$AW)-COLUMN($AH:$AH),FALSE),IF($X1670="Unknown",VLOOKUP($E1670,$AI$47:$AW$51,COLUMN($AW:$AW)-COLUMN($AH:$AH),FALSE),0))</f>
        <v>485.37900000000008</v>
      </c>
      <c r="R1670" s="87" cm="1">
        <f t="array" ref="R1670">IF($X1670="Non-local",VLOOKUP($E1670,$AI$88:$AW$92,COLUMN($AW:$AW)-COLUMN($AH:$AH),FALSE),IF($X1670="Unknown",VLOOKUP($E1670,$AI$95:$AW$99,COLUMN($AW:$AW)-COLUMN($AH:$AH),FALSE),0))</f>
        <v>0.16197839056517743</v>
      </c>
      <c r="S1670" s="87" cm="1">
        <f t="array" ref="S1670">VLOOKUP($E1670,$AI$111:$AW$115,COLUMN($AW:$AW)-COLUMN($AH:$AH),FALSE)</f>
        <v>431.69321999999994</v>
      </c>
      <c r="T1670" s="104">
        <f t="shared" si="424"/>
        <v>0.62892796687434638</v>
      </c>
      <c r="U1670" s="104">
        <f t="shared" si="425"/>
        <v>1605.020357275255</v>
      </c>
      <c r="V1670" s="87" cm="1">
        <f t="array" ref="V1670">VLOOKUP($E1670,$AI$118:$AW$122,COLUMN($AW:$AW)-COLUMN($AH:$AH),FALSE)</f>
        <v>0</v>
      </c>
      <c r="W1670" s="87" t="str">
        <f t="shared" si="429"/>
        <v>Domestic</v>
      </c>
      <c r="X1670" s="87" t="str">
        <f t="shared" si="430"/>
        <v>Non-local</v>
      </c>
      <c r="Y1670" s="104"/>
      <c r="Z1670" s="87" t="str">
        <f t="shared" si="426"/>
        <v>USA</v>
      </c>
      <c r="AA1670" s="87" t="str">
        <f t="shared" si="427"/>
        <v>USA</v>
      </c>
      <c r="AB1670" s="82" cm="1">
        <f t="array" ref="AB1670">VLOOKUP(B1670,'GDP per Capita'!$T$2:$V$4235,COLUMN('GDP per Capita'!$V:$V)-COLUMN('GDP per Capita'!$S:$S),FALSE)</f>
        <v>63809.64</v>
      </c>
      <c r="AC1670" s="82">
        <f t="shared" si="431"/>
        <v>63809.64</v>
      </c>
      <c r="AD1670" s="82">
        <f t="shared" si="432"/>
        <v>63809.64</v>
      </c>
      <c r="AE1670" s="88">
        <f t="shared" si="428"/>
        <v>2.5153258305097084E-2</v>
      </c>
    </row>
    <row r="1671" spans="1:31">
      <c r="A1671" s="77" t="s">
        <v>1531</v>
      </c>
      <c r="B1671" s="77">
        <v>1670</v>
      </c>
      <c r="C1671" s="77" t="s">
        <v>1532</v>
      </c>
      <c r="D1671" s="77" t="s">
        <v>31</v>
      </c>
      <c r="E1671" s="77">
        <v>2019</v>
      </c>
      <c r="F1671" s="77">
        <v>0</v>
      </c>
      <c r="G1671" s="77">
        <v>0</v>
      </c>
      <c r="H1671" s="77">
        <v>0</v>
      </c>
      <c r="I1671" s="77" t="s">
        <v>1479</v>
      </c>
      <c r="J1671" s="77">
        <v>38.626803899999999</v>
      </c>
      <c r="K1671" s="77">
        <v>-90.199409700000004</v>
      </c>
      <c r="L1671" s="77">
        <v>3701.00063761927</v>
      </c>
      <c r="M1671" s="77">
        <v>0.67333559908097096</v>
      </c>
      <c r="N1671" s="77">
        <v>1</v>
      </c>
      <c r="O1671" s="77">
        <v>710.59212242290005</v>
      </c>
      <c r="P1671" s="87" cm="1">
        <f t="array" ref="P1671">IF($X1671="Non-local",VLOOKUP($E1671,$AI$64:$AW$68,COLUMN($AW:$AW)-COLUMN($AH:$AH),FALSE),IF($X1671="Unknown",VLOOKUP($E1671,$AI$71:$AW$75,COLUMN($AW:$AW)-COLUMN($AH:$AH),FALSE),0))</f>
        <v>244</v>
      </c>
      <c r="Q1671" s="87" cm="1">
        <f t="array" ref="Q1671">IF($X1671="Non-local",VLOOKUP($E1671,$AI$40:$AW$44,COLUMN($AW:$AW)-COLUMN($AH:$AH),FALSE),IF($X1671="Unknown",VLOOKUP($E1671,$AI$47:$AW$51,COLUMN($AW:$AW)-COLUMN($AH:$AH),FALSE),0))</f>
        <v>485.37900000000008</v>
      </c>
      <c r="R1671" s="87" cm="1">
        <f t="array" ref="R1671">IF($X1671="Non-local",VLOOKUP($E1671,$AI$88:$AW$92,COLUMN($AW:$AW)-COLUMN($AH:$AH),FALSE),IF($X1671="Unknown",VLOOKUP($E1671,$AI$95:$AW$99,COLUMN($AW:$AW)-COLUMN($AH:$AH),FALSE),0))</f>
        <v>0.16197839056517743</v>
      </c>
      <c r="S1671" s="87" cm="1">
        <f t="array" ref="S1671">VLOOKUP($E1671,$AI$111:$AW$115,COLUMN($AW:$AW)-COLUMN($AH:$AH),FALSE)</f>
        <v>431.69321999999994</v>
      </c>
      <c r="T1671" s="104">
        <f t="shared" si="424"/>
        <v>0.83531398964614834</v>
      </c>
      <c r="U1671" s="104">
        <f t="shared" si="425"/>
        <v>1871.6643424229001</v>
      </c>
      <c r="V1671" s="87" cm="1">
        <f t="array" ref="V1671">VLOOKUP($E1671,$AI$118:$AW$122,COLUMN($AW:$AW)-COLUMN($AH:$AH),FALSE)</f>
        <v>0</v>
      </c>
      <c r="W1671" s="87" t="str">
        <f t="shared" si="429"/>
        <v>International</v>
      </c>
      <c r="X1671" s="87" t="str">
        <f t="shared" si="430"/>
        <v>Non-local</v>
      </c>
      <c r="Y1671" s="104"/>
      <c r="Z1671" s="87" t="str">
        <f t="shared" si="426"/>
        <v>Holy See (Vatican City)</v>
      </c>
      <c r="AA1671" s="87" t="str">
        <f t="shared" si="427"/>
        <v>Europe</v>
      </c>
      <c r="AB1671" s="82" t="e" cm="1">
        <f t="array" ref="AB1671">VLOOKUP(B1671,'GDP per Capita'!$T$2:$V$4235,COLUMN('GDP per Capita'!$V:$V)-COLUMN('GDP per Capita'!$S:$S),FALSE)</f>
        <v>#N/A</v>
      </c>
      <c r="AC1671" s="82" t="str">
        <f t="shared" si="431"/>
        <v/>
      </c>
      <c r="AD1671" s="82">
        <f t="shared" si="432"/>
        <v>61228.93767638311</v>
      </c>
      <c r="AE1671" s="88">
        <f t="shared" si="428"/>
        <v>3.0568296845444504E-2</v>
      </c>
    </row>
    <row r="1672" spans="1:31">
      <c r="A1672" s="77" t="s">
        <v>1533</v>
      </c>
      <c r="B1672" s="77">
        <v>1671</v>
      </c>
      <c r="C1672" s="77" t="s">
        <v>29</v>
      </c>
      <c r="D1672" s="77" t="s">
        <v>29</v>
      </c>
      <c r="E1672" s="77">
        <v>2019</v>
      </c>
      <c r="F1672" s="77">
        <v>41.505161299999997</v>
      </c>
      <c r="G1672" s="77">
        <v>-81.693444600000007</v>
      </c>
      <c r="H1672" s="77">
        <v>0</v>
      </c>
      <c r="I1672" s="77" t="s">
        <v>1479</v>
      </c>
      <c r="J1672" s="77">
        <v>38.626803899999999</v>
      </c>
      <c r="K1672" s="77">
        <v>-90.199409700000004</v>
      </c>
      <c r="L1672" s="77">
        <v>1581.9482201134999</v>
      </c>
      <c r="M1672" s="77">
        <v>0.37051969834989601</v>
      </c>
      <c r="N1672" s="77">
        <v>0</v>
      </c>
      <c r="O1672" s="77">
        <v>303.73405826179197</v>
      </c>
      <c r="P1672" s="87" cm="1">
        <f t="array" ref="P1672">IF($X1672="Non-local",VLOOKUP($E1672,$AI$64:$AW$68,COLUMN($AW:$AW)-COLUMN($AH:$AH),FALSE),IF($X1672="Unknown",VLOOKUP($E1672,$AI$71:$AW$75,COLUMN($AW:$AW)-COLUMN($AH:$AH),FALSE),0))</f>
        <v>244</v>
      </c>
      <c r="Q1672" s="87" cm="1">
        <f t="array" ref="Q1672">IF($X1672="Non-local",VLOOKUP($E1672,$AI$40:$AW$44,COLUMN($AW:$AW)-COLUMN($AH:$AH),FALSE),IF($X1672="Unknown",VLOOKUP($E1672,$AI$47:$AW$51,COLUMN($AW:$AW)-COLUMN($AH:$AH),FALSE),0))</f>
        <v>485.37900000000008</v>
      </c>
      <c r="R1672" s="87" cm="1">
        <f t="array" ref="R1672">IF($X1672="Non-local",VLOOKUP($E1672,$AI$88:$AW$92,COLUMN($AW:$AW)-COLUMN($AH:$AH),FALSE),IF($X1672="Unknown",VLOOKUP($E1672,$AI$95:$AW$99,COLUMN($AW:$AW)-COLUMN($AH:$AH),FALSE),0))</f>
        <v>0.16197839056517743</v>
      </c>
      <c r="S1672" s="87" cm="1">
        <f t="array" ref="S1672">VLOOKUP($E1672,$AI$111:$AW$115,COLUMN($AW:$AW)-COLUMN($AH:$AH),FALSE)</f>
        <v>431.69321999999994</v>
      </c>
      <c r="T1672" s="104">
        <f t="shared" si="424"/>
        <v>0.53249808891507344</v>
      </c>
      <c r="U1672" s="104">
        <f t="shared" si="425"/>
        <v>1464.8062782617919</v>
      </c>
      <c r="V1672" s="87" cm="1">
        <f t="array" ref="V1672">VLOOKUP($E1672,$AI$118:$AW$122,COLUMN($AW:$AW)-COLUMN($AH:$AH),FALSE)</f>
        <v>0</v>
      </c>
      <c r="W1672" s="87" t="str">
        <f t="shared" si="429"/>
        <v>Domestic</v>
      </c>
      <c r="X1672" s="87" t="str">
        <f t="shared" si="430"/>
        <v>Non-local</v>
      </c>
      <c r="Y1672" s="104"/>
      <c r="Z1672" s="87" t="str">
        <f t="shared" si="426"/>
        <v>USA</v>
      </c>
      <c r="AA1672" s="87" t="str">
        <f t="shared" si="427"/>
        <v>USA</v>
      </c>
      <c r="AB1672" s="82" cm="1">
        <f t="array" ref="AB1672">VLOOKUP(B1672,'GDP per Capita'!$T$2:$V$4235,COLUMN('GDP per Capita'!$V:$V)-COLUMN('GDP per Capita'!$S:$S),FALSE)</f>
        <v>63809.64</v>
      </c>
      <c r="AC1672" s="82">
        <f t="shared" si="431"/>
        <v>63809.64</v>
      </c>
      <c r="AD1672" s="82">
        <f t="shared" si="432"/>
        <v>63809.64</v>
      </c>
      <c r="AE1672" s="88">
        <f t="shared" si="428"/>
        <v>2.2955877485937734E-2</v>
      </c>
    </row>
    <row r="1673" spans="1:31">
      <c r="A1673" s="77" t="s">
        <v>1534</v>
      </c>
      <c r="B1673" s="77">
        <v>1672</v>
      </c>
      <c r="C1673" s="77" t="s">
        <v>29</v>
      </c>
      <c r="D1673" s="77" t="s">
        <v>29</v>
      </c>
      <c r="E1673" s="77">
        <v>2019</v>
      </c>
      <c r="F1673" s="77">
        <v>39.526120599999999</v>
      </c>
      <c r="G1673" s="77">
        <v>-119.81265809999999</v>
      </c>
      <c r="H1673" s="77">
        <v>0</v>
      </c>
      <c r="I1673" s="77" t="s">
        <v>1479</v>
      </c>
      <c r="J1673" s="77">
        <v>38.626803899999999</v>
      </c>
      <c r="K1673" s="77">
        <v>-90.199409700000004</v>
      </c>
      <c r="L1673" s="77">
        <v>5093.3334581118597</v>
      </c>
      <c r="M1673" s="77">
        <v>0.88921886325194599</v>
      </c>
      <c r="N1673" s="77">
        <v>0</v>
      </c>
      <c r="O1673" s="77">
        <v>611.200014973424</v>
      </c>
      <c r="P1673" s="87" cm="1">
        <f t="array" ref="P1673">IF($X1673="Non-local",VLOOKUP($E1673,$AI$64:$AW$68,COLUMN($AW:$AW)-COLUMN($AH:$AH),FALSE),IF($X1673="Unknown",VLOOKUP($E1673,$AI$71:$AW$75,COLUMN($AW:$AW)-COLUMN($AH:$AH),FALSE),0))</f>
        <v>244</v>
      </c>
      <c r="Q1673" s="87" cm="1">
        <f t="array" ref="Q1673">IF($X1673="Non-local",VLOOKUP($E1673,$AI$40:$AW$44,COLUMN($AW:$AW)-COLUMN($AH:$AH),FALSE),IF($X1673="Unknown",VLOOKUP($E1673,$AI$47:$AW$51,COLUMN($AW:$AW)-COLUMN($AH:$AH),FALSE),0))</f>
        <v>485.37900000000008</v>
      </c>
      <c r="R1673" s="87" cm="1">
        <f t="array" ref="R1673">IF($X1673="Non-local",VLOOKUP($E1673,$AI$88:$AW$92,COLUMN($AW:$AW)-COLUMN($AH:$AH),FALSE),IF($X1673="Unknown",VLOOKUP($E1673,$AI$95:$AW$99,COLUMN($AW:$AW)-COLUMN($AH:$AH),FALSE),0))</f>
        <v>0.16197839056517743</v>
      </c>
      <c r="S1673" s="87" cm="1">
        <f t="array" ref="S1673">VLOOKUP($E1673,$AI$111:$AW$115,COLUMN($AW:$AW)-COLUMN($AH:$AH),FALSE)</f>
        <v>431.69321999999994</v>
      </c>
      <c r="T1673" s="104">
        <f t="shared" si="424"/>
        <v>1.0511972538171235</v>
      </c>
      <c r="U1673" s="104">
        <f t="shared" si="425"/>
        <v>1772.272234973424</v>
      </c>
      <c r="V1673" s="87" cm="1">
        <f t="array" ref="V1673">VLOOKUP($E1673,$AI$118:$AW$122,COLUMN($AW:$AW)-COLUMN($AH:$AH),FALSE)</f>
        <v>0</v>
      </c>
      <c r="W1673" s="87" t="str">
        <f t="shared" si="429"/>
        <v>Domestic</v>
      </c>
      <c r="X1673" s="87" t="str">
        <f t="shared" si="430"/>
        <v>Non-local</v>
      </c>
      <c r="Y1673" s="104"/>
      <c r="Z1673" s="87" t="str">
        <f t="shared" si="426"/>
        <v>USA</v>
      </c>
      <c r="AA1673" s="87" t="str">
        <f t="shared" si="427"/>
        <v>USA</v>
      </c>
      <c r="AB1673" s="82" cm="1">
        <f t="array" ref="AB1673">VLOOKUP(B1673,'GDP per Capita'!$T$2:$V$4235,COLUMN('GDP per Capita'!$V:$V)-COLUMN('GDP per Capita'!$S:$S),FALSE)</f>
        <v>63809.64</v>
      </c>
      <c r="AC1673" s="82">
        <f t="shared" si="431"/>
        <v>63809.64</v>
      </c>
      <c r="AD1673" s="82">
        <f t="shared" si="432"/>
        <v>63809.64</v>
      </c>
      <c r="AE1673" s="88">
        <f t="shared" si="428"/>
        <v>2.7774365048500886E-2</v>
      </c>
    </row>
    <row r="1674" spans="1:31">
      <c r="A1674" s="77" t="s">
        <v>1006</v>
      </c>
      <c r="B1674" s="77">
        <v>1673</v>
      </c>
      <c r="C1674" s="77" t="s">
        <v>29</v>
      </c>
      <c r="D1674" s="77" t="s">
        <v>29</v>
      </c>
      <c r="E1674" s="77">
        <v>2019</v>
      </c>
      <c r="F1674" s="77">
        <v>38.995946099999998</v>
      </c>
      <c r="G1674" s="77">
        <v>-77.0276230999999</v>
      </c>
      <c r="H1674" s="77">
        <v>0</v>
      </c>
      <c r="I1674" s="77" t="s">
        <v>1479</v>
      </c>
      <c r="J1674" s="77">
        <v>38.626803899999999</v>
      </c>
      <c r="K1674" s="77">
        <v>-90.199409700000004</v>
      </c>
      <c r="L1674" s="77">
        <v>2282.01658938133</v>
      </c>
      <c r="M1674" s="77">
        <v>0.46296006891918201</v>
      </c>
      <c r="N1674" s="77">
        <v>0</v>
      </c>
      <c r="O1674" s="77">
        <v>438.14718516121502</v>
      </c>
      <c r="P1674" s="87" cm="1">
        <f t="array" ref="P1674">IF($X1674="Non-local",VLOOKUP($E1674,$AI$64:$AW$68,COLUMN($AW:$AW)-COLUMN($AH:$AH),FALSE),IF($X1674="Unknown",VLOOKUP($E1674,$AI$71:$AW$75,COLUMN($AW:$AW)-COLUMN($AH:$AH),FALSE),0))</f>
        <v>244</v>
      </c>
      <c r="Q1674" s="87" cm="1">
        <f t="array" ref="Q1674">IF($X1674="Non-local",VLOOKUP($E1674,$AI$40:$AW$44,COLUMN($AW:$AW)-COLUMN($AH:$AH),FALSE),IF($X1674="Unknown",VLOOKUP($E1674,$AI$47:$AW$51,COLUMN($AW:$AW)-COLUMN($AH:$AH),FALSE),0))</f>
        <v>485.37900000000008</v>
      </c>
      <c r="R1674" s="87" cm="1">
        <f t="array" ref="R1674">IF($X1674="Non-local",VLOOKUP($E1674,$AI$88:$AW$92,COLUMN($AW:$AW)-COLUMN($AH:$AH),FALSE),IF($X1674="Unknown",VLOOKUP($E1674,$AI$95:$AW$99,COLUMN($AW:$AW)-COLUMN($AH:$AH),FALSE),0))</f>
        <v>0.16197839056517743</v>
      </c>
      <c r="S1674" s="87" cm="1">
        <f t="array" ref="S1674">VLOOKUP($E1674,$AI$111:$AW$115,COLUMN($AW:$AW)-COLUMN($AH:$AH),FALSE)</f>
        <v>431.69321999999994</v>
      </c>
      <c r="T1674" s="104">
        <f t="shared" si="424"/>
        <v>0.62493845948435944</v>
      </c>
      <c r="U1674" s="104">
        <f t="shared" si="425"/>
        <v>1599.219405161215</v>
      </c>
      <c r="V1674" s="87" cm="1">
        <f t="array" ref="V1674">VLOOKUP($E1674,$AI$118:$AW$122,COLUMN($AW:$AW)-COLUMN($AH:$AH),FALSE)</f>
        <v>0</v>
      </c>
      <c r="W1674" s="87" t="str">
        <f t="shared" si="429"/>
        <v>Domestic</v>
      </c>
      <c r="X1674" s="87" t="str">
        <f t="shared" si="430"/>
        <v>Non-local</v>
      </c>
      <c r="Y1674" s="104"/>
      <c r="Z1674" s="87" t="str">
        <f t="shared" si="426"/>
        <v>USA</v>
      </c>
      <c r="AA1674" s="87" t="str">
        <f t="shared" si="427"/>
        <v>USA</v>
      </c>
      <c r="AB1674" s="82" cm="1">
        <f t="array" ref="AB1674">VLOOKUP(B1674,'GDP per Capita'!$T$2:$V$4235,COLUMN('GDP per Capita'!$V:$V)-COLUMN('GDP per Capita'!$S:$S),FALSE)</f>
        <v>63809.64</v>
      </c>
      <c r="AC1674" s="82">
        <f t="shared" si="431"/>
        <v>63809.64</v>
      </c>
      <c r="AD1674" s="82">
        <f t="shared" si="432"/>
        <v>63809.64</v>
      </c>
      <c r="AE1674" s="88">
        <f t="shared" si="428"/>
        <v>2.5062348027056962E-2</v>
      </c>
    </row>
    <row r="1675" spans="1:31">
      <c r="A1675" s="77" t="s">
        <v>1227</v>
      </c>
      <c r="B1675" s="77">
        <v>1674</v>
      </c>
      <c r="C1675" s="77" t="s">
        <v>29</v>
      </c>
      <c r="D1675" s="77" t="s">
        <v>29</v>
      </c>
      <c r="E1675" s="77">
        <v>2019</v>
      </c>
      <c r="F1675" s="77">
        <v>38.971938399999999</v>
      </c>
      <c r="G1675" s="77">
        <v>-95.235949599999998</v>
      </c>
      <c r="H1675" s="77">
        <v>0</v>
      </c>
      <c r="I1675" s="77" t="s">
        <v>1479</v>
      </c>
      <c r="J1675" s="77">
        <v>38.626803899999999</v>
      </c>
      <c r="K1675" s="77">
        <v>-90.199409700000004</v>
      </c>
      <c r="L1675" s="77">
        <v>876.18029286056105</v>
      </c>
      <c r="M1675" s="77">
        <v>0.27732673092671201</v>
      </c>
      <c r="N1675" s="77">
        <v>0</v>
      </c>
      <c r="O1675" s="77">
        <v>168.22661622922701</v>
      </c>
      <c r="P1675" s="87" cm="1">
        <f t="array" ref="P1675">IF($X1675="Non-local",VLOOKUP($E1675,$AI$64:$AW$68,COLUMN($AW:$AW)-COLUMN($AH:$AH),FALSE),IF($X1675="Unknown",VLOOKUP($E1675,$AI$71:$AW$75,COLUMN($AW:$AW)-COLUMN($AH:$AH),FALSE),0))</f>
        <v>244</v>
      </c>
      <c r="Q1675" s="87" cm="1">
        <f t="array" ref="Q1675">IF($X1675="Non-local",VLOOKUP($E1675,$AI$40:$AW$44,COLUMN($AW:$AW)-COLUMN($AH:$AH),FALSE),IF($X1675="Unknown",VLOOKUP($E1675,$AI$47:$AW$51,COLUMN($AW:$AW)-COLUMN($AH:$AH),FALSE),0))</f>
        <v>485.37900000000008</v>
      </c>
      <c r="R1675" s="87" cm="1">
        <f t="array" ref="R1675">IF($X1675="Non-local",VLOOKUP($E1675,$AI$88:$AW$92,COLUMN($AW:$AW)-COLUMN($AH:$AH),FALSE),IF($X1675="Unknown",VLOOKUP($E1675,$AI$95:$AW$99,COLUMN($AW:$AW)-COLUMN($AH:$AH),FALSE),0))</f>
        <v>0.16197839056517743</v>
      </c>
      <c r="S1675" s="87" cm="1">
        <f t="array" ref="S1675">VLOOKUP($E1675,$AI$111:$AW$115,COLUMN($AW:$AW)-COLUMN($AH:$AH),FALSE)</f>
        <v>431.69321999999994</v>
      </c>
      <c r="T1675" s="104">
        <f t="shared" si="424"/>
        <v>0.43930512149188944</v>
      </c>
      <c r="U1675" s="104">
        <f t="shared" si="425"/>
        <v>1329.2988362292269</v>
      </c>
      <c r="V1675" s="87" cm="1">
        <f t="array" ref="V1675">VLOOKUP($E1675,$AI$118:$AW$122,COLUMN($AW:$AW)-COLUMN($AH:$AH),FALSE)</f>
        <v>0</v>
      </c>
      <c r="W1675" s="87" t="str">
        <f t="shared" si="429"/>
        <v>Domestic</v>
      </c>
      <c r="X1675" s="87" t="str">
        <f t="shared" si="430"/>
        <v>Non-local</v>
      </c>
      <c r="Y1675" s="104"/>
      <c r="Z1675" s="87" t="str">
        <f t="shared" si="426"/>
        <v>USA</v>
      </c>
      <c r="AA1675" s="87" t="str">
        <f t="shared" si="427"/>
        <v>USA</v>
      </c>
      <c r="AB1675" s="82" cm="1">
        <f t="array" ref="AB1675">VLOOKUP(B1675,'GDP per Capita'!$T$2:$V$4235,COLUMN('GDP per Capita'!$V:$V)-COLUMN('GDP per Capita'!$S:$S),FALSE)</f>
        <v>63809.64</v>
      </c>
      <c r="AC1675" s="82">
        <f t="shared" si="431"/>
        <v>63809.64</v>
      </c>
      <c r="AD1675" s="82">
        <f t="shared" si="432"/>
        <v>63809.64</v>
      </c>
      <c r="AE1675" s="88">
        <f t="shared" si="428"/>
        <v>2.083225726127317E-2</v>
      </c>
    </row>
    <row r="1676" spans="1:31">
      <c r="A1676" s="77" t="s">
        <v>1270</v>
      </c>
      <c r="B1676" s="77">
        <v>1675</v>
      </c>
      <c r="C1676" s="77" t="s">
        <v>29</v>
      </c>
      <c r="D1676" s="77" t="s">
        <v>29</v>
      </c>
      <c r="E1676" s="77">
        <v>2019</v>
      </c>
      <c r="F1676" s="77">
        <v>39.143440599999998</v>
      </c>
      <c r="G1676" s="77">
        <v>-77.201370499999996</v>
      </c>
      <c r="H1676" s="77">
        <v>0</v>
      </c>
      <c r="I1676" s="77" t="s">
        <v>1479</v>
      </c>
      <c r="J1676" s="77">
        <v>38.626803899999999</v>
      </c>
      <c r="K1676" s="77">
        <v>-90.199409700000004</v>
      </c>
      <c r="L1676" s="77">
        <v>2251.0935915714399</v>
      </c>
      <c r="M1676" s="77">
        <v>0.45887684861935801</v>
      </c>
      <c r="N1676" s="77">
        <v>0</v>
      </c>
      <c r="O1676" s="77">
        <v>432.20996958171702</v>
      </c>
      <c r="P1676" s="87" cm="1">
        <f t="array" ref="P1676">IF($X1676="Non-local",VLOOKUP($E1676,$AI$64:$AW$68,COLUMN($AW:$AW)-COLUMN($AH:$AH),FALSE),IF($X1676="Unknown",VLOOKUP($E1676,$AI$71:$AW$75,COLUMN($AW:$AW)-COLUMN($AH:$AH),FALSE),0))</f>
        <v>244</v>
      </c>
      <c r="Q1676" s="87" cm="1">
        <f t="array" ref="Q1676">IF($X1676="Non-local",VLOOKUP($E1676,$AI$40:$AW$44,COLUMN($AW:$AW)-COLUMN($AH:$AH),FALSE),IF($X1676="Unknown",VLOOKUP($E1676,$AI$47:$AW$51,COLUMN($AW:$AW)-COLUMN($AH:$AH),FALSE),0))</f>
        <v>485.37900000000008</v>
      </c>
      <c r="R1676" s="87" cm="1">
        <f t="array" ref="R1676">IF($X1676="Non-local",VLOOKUP($E1676,$AI$88:$AW$92,COLUMN($AW:$AW)-COLUMN($AH:$AH),FALSE),IF($X1676="Unknown",VLOOKUP($E1676,$AI$95:$AW$99,COLUMN($AW:$AW)-COLUMN($AH:$AH),FALSE),0))</f>
        <v>0.16197839056517743</v>
      </c>
      <c r="S1676" s="87" cm="1">
        <f t="array" ref="S1676">VLOOKUP($E1676,$AI$111:$AW$115,COLUMN($AW:$AW)-COLUMN($AH:$AH),FALSE)</f>
        <v>431.69321999999994</v>
      </c>
      <c r="T1676" s="104">
        <f t="shared" si="424"/>
        <v>0.62085523918453545</v>
      </c>
      <c r="U1676" s="104">
        <f t="shared" si="425"/>
        <v>1593.2821895817169</v>
      </c>
      <c r="V1676" s="87" cm="1">
        <f t="array" ref="V1676">VLOOKUP($E1676,$AI$118:$AW$122,COLUMN($AW:$AW)-COLUMN($AH:$AH),FALSE)</f>
        <v>0</v>
      </c>
      <c r="W1676" s="87" t="str">
        <f t="shared" si="429"/>
        <v>Domestic</v>
      </c>
      <c r="X1676" s="87" t="str">
        <f t="shared" si="430"/>
        <v>Non-local</v>
      </c>
      <c r="Y1676" s="104"/>
      <c r="Z1676" s="87" t="str">
        <f t="shared" si="426"/>
        <v>USA</v>
      </c>
      <c r="AA1676" s="87" t="str">
        <f t="shared" si="427"/>
        <v>USA</v>
      </c>
      <c r="AB1676" s="82" cm="1">
        <f t="array" ref="AB1676">VLOOKUP(B1676,'GDP per Capita'!$T$2:$V$4235,COLUMN('GDP per Capita'!$V:$V)-COLUMN('GDP per Capita'!$S:$S),FALSE)</f>
        <v>63809.64</v>
      </c>
      <c r="AC1676" s="82">
        <f t="shared" si="431"/>
        <v>63809.64</v>
      </c>
      <c r="AD1676" s="82">
        <f t="shared" si="432"/>
        <v>63809.64</v>
      </c>
      <c r="AE1676" s="88">
        <f t="shared" si="428"/>
        <v>2.4969302280685442E-2</v>
      </c>
    </row>
    <row r="1677" spans="1:31">
      <c r="A1677" s="77" t="s">
        <v>911</v>
      </c>
      <c r="B1677" s="77">
        <v>1676</v>
      </c>
      <c r="C1677" s="77" t="s">
        <v>29</v>
      </c>
      <c r="D1677" s="77" t="s">
        <v>29</v>
      </c>
      <c r="E1677" s="77">
        <v>2019</v>
      </c>
      <c r="F1677" s="77">
        <v>42.3750997</v>
      </c>
      <c r="G1677" s="77">
        <v>-71.105615700000001</v>
      </c>
      <c r="H1677" s="77">
        <v>0</v>
      </c>
      <c r="I1677" s="77" t="s">
        <v>1479</v>
      </c>
      <c r="J1677" s="77">
        <v>38.626803899999999</v>
      </c>
      <c r="K1677" s="77">
        <v>-90.199409700000004</v>
      </c>
      <c r="L1677" s="77">
        <v>3326.79225080687</v>
      </c>
      <c r="M1677" s="77">
        <v>0.61494948040279096</v>
      </c>
      <c r="N1677" s="77">
        <v>0</v>
      </c>
      <c r="O1677" s="77">
        <v>638.74411215491898</v>
      </c>
      <c r="P1677" s="87" cm="1">
        <f t="array" ref="P1677">IF($X1677="Non-local",VLOOKUP($E1677,$AI$64:$AW$68,COLUMN($AW:$AW)-COLUMN($AH:$AH),FALSE),IF($X1677="Unknown",VLOOKUP($E1677,$AI$71:$AW$75,COLUMN($AW:$AW)-COLUMN($AH:$AH),FALSE),0))</f>
        <v>244</v>
      </c>
      <c r="Q1677" s="87" cm="1">
        <f t="array" ref="Q1677">IF($X1677="Non-local",VLOOKUP($E1677,$AI$40:$AW$44,COLUMN($AW:$AW)-COLUMN($AH:$AH),FALSE),IF($X1677="Unknown",VLOOKUP($E1677,$AI$47:$AW$51,COLUMN($AW:$AW)-COLUMN($AH:$AH),FALSE),0))</f>
        <v>485.37900000000008</v>
      </c>
      <c r="R1677" s="87" cm="1">
        <f t="array" ref="R1677">IF($X1677="Non-local",VLOOKUP($E1677,$AI$88:$AW$92,COLUMN($AW:$AW)-COLUMN($AH:$AH),FALSE),IF($X1677="Unknown",VLOOKUP($E1677,$AI$95:$AW$99,COLUMN($AW:$AW)-COLUMN($AH:$AH),FALSE),0))</f>
        <v>0.16197839056517743</v>
      </c>
      <c r="S1677" s="87" cm="1">
        <f t="array" ref="S1677">VLOOKUP($E1677,$AI$111:$AW$115,COLUMN($AW:$AW)-COLUMN($AH:$AH),FALSE)</f>
        <v>431.69321999999994</v>
      </c>
      <c r="T1677" s="104">
        <f t="shared" si="424"/>
        <v>0.77692787096796834</v>
      </c>
      <c r="U1677" s="104">
        <f t="shared" si="425"/>
        <v>1799.8163321549189</v>
      </c>
      <c r="V1677" s="87" cm="1">
        <f t="array" ref="V1677">VLOOKUP($E1677,$AI$118:$AW$122,COLUMN($AW:$AW)-COLUMN($AH:$AH),FALSE)</f>
        <v>0</v>
      </c>
      <c r="W1677" s="87" t="str">
        <f t="shared" si="429"/>
        <v>Domestic</v>
      </c>
      <c r="X1677" s="87" t="str">
        <f t="shared" si="430"/>
        <v>Non-local</v>
      </c>
      <c r="Y1677" s="104"/>
      <c r="Z1677" s="87" t="str">
        <f t="shared" si="426"/>
        <v>USA</v>
      </c>
      <c r="AA1677" s="87" t="str">
        <f t="shared" si="427"/>
        <v>USA</v>
      </c>
      <c r="AB1677" s="82" cm="1">
        <f t="array" ref="AB1677">VLOOKUP(B1677,'GDP per Capita'!$T$2:$V$4235,COLUMN('GDP per Capita'!$V:$V)-COLUMN('GDP per Capita'!$S:$S),FALSE)</f>
        <v>63809.64</v>
      </c>
      <c r="AC1677" s="82">
        <f t="shared" si="431"/>
        <v>63809.64</v>
      </c>
      <c r="AD1677" s="82">
        <f t="shared" si="432"/>
        <v>63809.64</v>
      </c>
      <c r="AE1677" s="88">
        <f t="shared" si="428"/>
        <v>2.8206025486978439E-2</v>
      </c>
    </row>
    <row r="1678" spans="1:31">
      <c r="A1678" s="77" t="s">
        <v>1290</v>
      </c>
      <c r="B1678" s="77">
        <v>1677</v>
      </c>
      <c r="C1678" s="77" t="s">
        <v>29</v>
      </c>
      <c r="D1678" s="77" t="s">
        <v>29</v>
      </c>
      <c r="E1678" s="77">
        <v>2019</v>
      </c>
      <c r="F1678" s="77">
        <v>36.062584299999997</v>
      </c>
      <c r="G1678" s="77">
        <v>-94.157432799999995</v>
      </c>
      <c r="H1678" s="77">
        <v>0</v>
      </c>
      <c r="I1678" s="77" t="s">
        <v>1479</v>
      </c>
      <c r="J1678" s="77">
        <v>38.626803899999999</v>
      </c>
      <c r="K1678" s="77">
        <v>-90.199409700000004</v>
      </c>
      <c r="L1678" s="77">
        <v>902.54567459756299</v>
      </c>
      <c r="M1678" s="77">
        <v>0.280808141835933</v>
      </c>
      <c r="N1678" s="77">
        <v>0</v>
      </c>
      <c r="O1678" s="77">
        <v>173.288769522732</v>
      </c>
      <c r="P1678" s="87" cm="1">
        <f t="array" ref="P1678">IF($X1678="Non-local",VLOOKUP($E1678,$AI$64:$AW$68,COLUMN($AW:$AW)-COLUMN($AH:$AH),FALSE),IF($X1678="Unknown",VLOOKUP($E1678,$AI$71:$AW$75,COLUMN($AW:$AW)-COLUMN($AH:$AH),FALSE),0))</f>
        <v>244</v>
      </c>
      <c r="Q1678" s="87" cm="1">
        <f t="array" ref="Q1678">IF($X1678="Non-local",VLOOKUP($E1678,$AI$40:$AW$44,COLUMN($AW:$AW)-COLUMN($AH:$AH),FALSE),IF($X1678="Unknown",VLOOKUP($E1678,$AI$47:$AW$51,COLUMN($AW:$AW)-COLUMN($AH:$AH),FALSE),0))</f>
        <v>485.37900000000008</v>
      </c>
      <c r="R1678" s="87" cm="1">
        <f t="array" ref="R1678">IF($X1678="Non-local",VLOOKUP($E1678,$AI$88:$AW$92,COLUMN($AW:$AW)-COLUMN($AH:$AH),FALSE),IF($X1678="Unknown",VLOOKUP($E1678,$AI$95:$AW$99,COLUMN($AW:$AW)-COLUMN($AH:$AH),FALSE),0))</f>
        <v>0.16197839056517743</v>
      </c>
      <c r="S1678" s="87" cm="1">
        <f t="array" ref="S1678">VLOOKUP($E1678,$AI$111:$AW$115,COLUMN($AW:$AW)-COLUMN($AH:$AH),FALSE)</f>
        <v>431.69321999999994</v>
      </c>
      <c r="T1678" s="104">
        <f t="shared" si="424"/>
        <v>0.44278653240111043</v>
      </c>
      <c r="U1678" s="104">
        <f t="shared" si="425"/>
        <v>1334.3609895227319</v>
      </c>
      <c r="V1678" s="87" cm="1">
        <f t="array" ref="V1678">VLOOKUP($E1678,$AI$118:$AW$122,COLUMN($AW:$AW)-COLUMN($AH:$AH),FALSE)</f>
        <v>0</v>
      </c>
      <c r="W1678" s="87" t="str">
        <f t="shared" si="429"/>
        <v>Domestic</v>
      </c>
      <c r="X1678" s="87" t="str">
        <f t="shared" si="430"/>
        <v>Non-local</v>
      </c>
      <c r="Y1678" s="104"/>
      <c r="Z1678" s="87" t="str">
        <f t="shared" si="426"/>
        <v>USA</v>
      </c>
      <c r="AA1678" s="87" t="str">
        <f t="shared" si="427"/>
        <v>USA</v>
      </c>
      <c r="AB1678" s="82" cm="1">
        <f t="array" ref="AB1678">VLOOKUP(B1678,'GDP per Capita'!$T$2:$V$4235,COLUMN('GDP per Capita'!$V:$V)-COLUMN('GDP per Capita'!$S:$S),FALSE)</f>
        <v>63809.64</v>
      </c>
      <c r="AC1678" s="82">
        <f t="shared" si="431"/>
        <v>63809.64</v>
      </c>
      <c r="AD1678" s="82">
        <f t="shared" si="432"/>
        <v>63809.64</v>
      </c>
      <c r="AE1678" s="88">
        <f t="shared" si="428"/>
        <v>2.0911589369924856E-2</v>
      </c>
    </row>
    <row r="1679" spans="1:31">
      <c r="A1679" s="77" t="s">
        <v>927</v>
      </c>
      <c r="B1679" s="77">
        <v>1678</v>
      </c>
      <c r="C1679" s="77" t="s">
        <v>29</v>
      </c>
      <c r="D1679" s="77" t="s">
        <v>29</v>
      </c>
      <c r="E1679" s="77">
        <v>2019</v>
      </c>
      <c r="F1679" s="77">
        <v>34.147645199999999</v>
      </c>
      <c r="G1679" s="77">
        <v>-118.1444779</v>
      </c>
      <c r="H1679" s="77">
        <v>0</v>
      </c>
      <c r="I1679" s="77" t="s">
        <v>1479</v>
      </c>
      <c r="J1679" s="77">
        <v>38.626803899999999</v>
      </c>
      <c r="K1679" s="77">
        <v>-90.199409700000004</v>
      </c>
      <c r="L1679" s="77">
        <v>5080.5366320059702</v>
      </c>
      <c r="M1679" s="77">
        <v>0.88749291072145697</v>
      </c>
      <c r="N1679" s="77">
        <v>0</v>
      </c>
      <c r="O1679" s="77">
        <v>609.664395840716</v>
      </c>
      <c r="P1679" s="87" cm="1">
        <f t="array" ref="P1679">IF($X1679="Non-local",VLOOKUP($E1679,$AI$64:$AW$68,COLUMN($AW:$AW)-COLUMN($AH:$AH),FALSE),IF($X1679="Unknown",VLOOKUP($E1679,$AI$71:$AW$75,COLUMN($AW:$AW)-COLUMN($AH:$AH),FALSE),0))</f>
        <v>244</v>
      </c>
      <c r="Q1679" s="87" cm="1">
        <f t="array" ref="Q1679">IF($X1679="Non-local",VLOOKUP($E1679,$AI$40:$AW$44,COLUMN($AW:$AW)-COLUMN($AH:$AH),FALSE),IF($X1679="Unknown",VLOOKUP($E1679,$AI$47:$AW$51,COLUMN($AW:$AW)-COLUMN($AH:$AH),FALSE),0))</f>
        <v>485.37900000000008</v>
      </c>
      <c r="R1679" s="87" cm="1">
        <f t="array" ref="R1679">IF($X1679="Non-local",VLOOKUP($E1679,$AI$88:$AW$92,COLUMN($AW:$AW)-COLUMN($AH:$AH),FALSE),IF($X1679="Unknown",VLOOKUP($E1679,$AI$95:$AW$99,COLUMN($AW:$AW)-COLUMN($AH:$AH),FALSE),0))</f>
        <v>0.16197839056517743</v>
      </c>
      <c r="S1679" s="87" cm="1">
        <f t="array" ref="S1679">VLOOKUP($E1679,$AI$111:$AW$115,COLUMN($AW:$AW)-COLUMN($AH:$AH),FALSE)</f>
        <v>431.69321999999994</v>
      </c>
      <c r="T1679" s="104">
        <f t="shared" si="424"/>
        <v>1.0494713012866344</v>
      </c>
      <c r="U1679" s="104">
        <f t="shared" si="425"/>
        <v>1770.736615840716</v>
      </c>
      <c r="V1679" s="87" cm="1">
        <f t="array" ref="V1679">VLOOKUP($E1679,$AI$118:$AW$122,COLUMN($AW:$AW)-COLUMN($AH:$AH),FALSE)</f>
        <v>0</v>
      </c>
      <c r="W1679" s="87" t="str">
        <f t="shared" si="429"/>
        <v>Domestic</v>
      </c>
      <c r="X1679" s="87" t="str">
        <f t="shared" si="430"/>
        <v>Non-local</v>
      </c>
      <c r="Y1679" s="104"/>
      <c r="Z1679" s="87" t="str">
        <f t="shared" si="426"/>
        <v>USA</v>
      </c>
      <c r="AA1679" s="87" t="str">
        <f t="shared" si="427"/>
        <v>USA</v>
      </c>
      <c r="AB1679" s="82" cm="1">
        <f t="array" ref="AB1679">VLOOKUP(B1679,'GDP per Capita'!$T$2:$V$4235,COLUMN('GDP per Capita'!$V:$V)-COLUMN('GDP per Capita'!$S:$S),FALSE)</f>
        <v>63809.64</v>
      </c>
      <c r="AC1679" s="82">
        <f t="shared" si="431"/>
        <v>63809.64</v>
      </c>
      <c r="AD1679" s="82">
        <f t="shared" si="432"/>
        <v>63809.64</v>
      </c>
      <c r="AE1679" s="88">
        <f t="shared" si="428"/>
        <v>2.7750299419346609E-2</v>
      </c>
    </row>
    <row r="1680" spans="1:31">
      <c r="A1680" s="77" t="s">
        <v>1290</v>
      </c>
      <c r="B1680" s="77">
        <v>1679</v>
      </c>
      <c r="C1680" s="77" t="s">
        <v>29</v>
      </c>
      <c r="D1680" s="77" t="s">
        <v>29</v>
      </c>
      <c r="E1680" s="77">
        <v>2019</v>
      </c>
      <c r="F1680" s="77">
        <v>36.062584299999997</v>
      </c>
      <c r="G1680" s="77">
        <v>-94.157432799999995</v>
      </c>
      <c r="H1680" s="77">
        <v>0</v>
      </c>
      <c r="I1680" s="77" t="s">
        <v>1479</v>
      </c>
      <c r="J1680" s="77">
        <v>38.626803899999999</v>
      </c>
      <c r="K1680" s="77">
        <v>-90.199409700000004</v>
      </c>
      <c r="L1680" s="77">
        <v>902.54567459756299</v>
      </c>
      <c r="M1680" s="77">
        <v>0.280808141835933</v>
      </c>
      <c r="N1680" s="77">
        <v>0</v>
      </c>
      <c r="O1680" s="77">
        <v>173.288769522732</v>
      </c>
      <c r="P1680" s="87" cm="1">
        <f t="array" ref="P1680">IF($X1680="Non-local",VLOOKUP($E1680,$AI$64:$AW$68,COLUMN($AW:$AW)-COLUMN($AH:$AH),FALSE),IF($X1680="Unknown",VLOOKUP($E1680,$AI$71:$AW$75,COLUMN($AW:$AW)-COLUMN($AH:$AH),FALSE),0))</f>
        <v>244</v>
      </c>
      <c r="Q1680" s="87" cm="1">
        <f t="array" ref="Q1680">IF($X1680="Non-local",VLOOKUP($E1680,$AI$40:$AW$44,COLUMN($AW:$AW)-COLUMN($AH:$AH),FALSE),IF($X1680="Unknown",VLOOKUP($E1680,$AI$47:$AW$51,COLUMN($AW:$AW)-COLUMN($AH:$AH),FALSE),0))</f>
        <v>485.37900000000008</v>
      </c>
      <c r="R1680" s="87" cm="1">
        <f t="array" ref="R1680">IF($X1680="Non-local",VLOOKUP($E1680,$AI$88:$AW$92,COLUMN($AW:$AW)-COLUMN($AH:$AH),FALSE),IF($X1680="Unknown",VLOOKUP($E1680,$AI$95:$AW$99,COLUMN($AW:$AW)-COLUMN($AH:$AH),FALSE),0))</f>
        <v>0.16197839056517743</v>
      </c>
      <c r="S1680" s="87" cm="1">
        <f t="array" ref="S1680">VLOOKUP($E1680,$AI$111:$AW$115,COLUMN($AW:$AW)-COLUMN($AH:$AH),FALSE)</f>
        <v>431.69321999999994</v>
      </c>
      <c r="T1680" s="104">
        <f t="shared" si="424"/>
        <v>0.44278653240111043</v>
      </c>
      <c r="U1680" s="104">
        <f t="shared" si="425"/>
        <v>1334.3609895227319</v>
      </c>
      <c r="V1680" s="87" cm="1">
        <f t="array" ref="V1680">VLOOKUP($E1680,$AI$118:$AW$122,COLUMN($AW:$AW)-COLUMN($AH:$AH),FALSE)</f>
        <v>0</v>
      </c>
      <c r="W1680" s="87" t="str">
        <f t="shared" si="429"/>
        <v>Domestic</v>
      </c>
      <c r="X1680" s="87" t="str">
        <f t="shared" si="430"/>
        <v>Non-local</v>
      </c>
      <c r="Y1680" s="104"/>
      <c r="Z1680" s="87" t="str">
        <f t="shared" si="426"/>
        <v>USA</v>
      </c>
      <c r="AA1680" s="87" t="str">
        <f t="shared" si="427"/>
        <v>USA</v>
      </c>
      <c r="AB1680" s="82" cm="1">
        <f t="array" ref="AB1680">VLOOKUP(B1680,'GDP per Capita'!$T$2:$V$4235,COLUMN('GDP per Capita'!$V:$V)-COLUMN('GDP per Capita'!$S:$S),FALSE)</f>
        <v>63809.64</v>
      </c>
      <c r="AC1680" s="82">
        <f t="shared" si="431"/>
        <v>63809.64</v>
      </c>
      <c r="AD1680" s="82">
        <f t="shared" si="432"/>
        <v>63809.64</v>
      </c>
      <c r="AE1680" s="88">
        <f t="shared" si="428"/>
        <v>2.0911589369924856E-2</v>
      </c>
    </row>
    <row r="1681" spans="1:31">
      <c r="A1681" s="77" t="s">
        <v>911</v>
      </c>
      <c r="B1681" s="77">
        <v>1680</v>
      </c>
      <c r="C1681" s="77" t="s">
        <v>29</v>
      </c>
      <c r="D1681" s="77" t="s">
        <v>29</v>
      </c>
      <c r="E1681" s="77">
        <v>2019</v>
      </c>
      <c r="F1681" s="77">
        <v>42.3750997</v>
      </c>
      <c r="G1681" s="77">
        <v>-71.105615700000001</v>
      </c>
      <c r="H1681" s="77">
        <v>0</v>
      </c>
      <c r="I1681" s="77" t="s">
        <v>1479</v>
      </c>
      <c r="J1681" s="77">
        <v>38.626803899999999</v>
      </c>
      <c r="K1681" s="77">
        <v>-90.199409700000004</v>
      </c>
      <c r="L1681" s="77">
        <v>3326.79225080687</v>
      </c>
      <c r="M1681" s="77">
        <v>0.61494948040279096</v>
      </c>
      <c r="N1681" s="77">
        <v>0</v>
      </c>
      <c r="O1681" s="77">
        <v>638.74411215491898</v>
      </c>
      <c r="P1681" s="87" cm="1">
        <f t="array" ref="P1681">IF($X1681="Non-local",VLOOKUP($E1681,$AI$64:$AW$68,COLUMN($AW:$AW)-COLUMN($AH:$AH),FALSE),IF($X1681="Unknown",VLOOKUP($E1681,$AI$71:$AW$75,COLUMN($AW:$AW)-COLUMN($AH:$AH),FALSE),0))</f>
        <v>244</v>
      </c>
      <c r="Q1681" s="87" cm="1">
        <f t="array" ref="Q1681">IF($X1681="Non-local",VLOOKUP($E1681,$AI$40:$AW$44,COLUMN($AW:$AW)-COLUMN($AH:$AH),FALSE),IF($X1681="Unknown",VLOOKUP($E1681,$AI$47:$AW$51,COLUMN($AW:$AW)-COLUMN($AH:$AH),FALSE),0))</f>
        <v>485.37900000000008</v>
      </c>
      <c r="R1681" s="87" cm="1">
        <f t="array" ref="R1681">IF($X1681="Non-local",VLOOKUP($E1681,$AI$88:$AW$92,COLUMN($AW:$AW)-COLUMN($AH:$AH),FALSE),IF($X1681="Unknown",VLOOKUP($E1681,$AI$95:$AW$99,COLUMN($AW:$AW)-COLUMN($AH:$AH),FALSE),0))</f>
        <v>0.16197839056517743</v>
      </c>
      <c r="S1681" s="87" cm="1">
        <f t="array" ref="S1681">VLOOKUP($E1681,$AI$111:$AW$115,COLUMN($AW:$AW)-COLUMN($AH:$AH),FALSE)</f>
        <v>431.69321999999994</v>
      </c>
      <c r="T1681" s="104">
        <f t="shared" si="424"/>
        <v>0.77692787096796834</v>
      </c>
      <c r="U1681" s="104">
        <f t="shared" si="425"/>
        <v>1799.8163321549189</v>
      </c>
      <c r="V1681" s="87" cm="1">
        <f t="array" ref="V1681">VLOOKUP($E1681,$AI$118:$AW$122,COLUMN($AW:$AW)-COLUMN($AH:$AH),FALSE)</f>
        <v>0</v>
      </c>
      <c r="W1681" s="87" t="str">
        <f t="shared" si="429"/>
        <v>Domestic</v>
      </c>
      <c r="X1681" s="87" t="str">
        <f t="shared" si="430"/>
        <v>Non-local</v>
      </c>
      <c r="Y1681" s="104"/>
      <c r="Z1681" s="87" t="str">
        <f t="shared" si="426"/>
        <v>USA</v>
      </c>
      <c r="AA1681" s="87" t="str">
        <f t="shared" si="427"/>
        <v>USA</v>
      </c>
      <c r="AB1681" s="82" cm="1">
        <f t="array" ref="AB1681">VLOOKUP(B1681,'GDP per Capita'!$T$2:$V$4235,COLUMN('GDP per Capita'!$V:$V)-COLUMN('GDP per Capita'!$S:$S),FALSE)</f>
        <v>63809.64</v>
      </c>
      <c r="AC1681" s="82">
        <f t="shared" si="431"/>
        <v>63809.64</v>
      </c>
      <c r="AD1681" s="82">
        <f t="shared" si="432"/>
        <v>63809.64</v>
      </c>
      <c r="AE1681" s="88">
        <f t="shared" si="428"/>
        <v>2.8206025486978439E-2</v>
      </c>
    </row>
    <row r="1682" spans="1:31">
      <c r="A1682" s="77" t="s">
        <v>34</v>
      </c>
      <c r="B1682" s="77">
        <v>1681</v>
      </c>
      <c r="C1682" s="77" t="s">
        <v>34</v>
      </c>
      <c r="D1682" s="77" t="s">
        <v>34</v>
      </c>
      <c r="E1682" s="77">
        <v>2019</v>
      </c>
      <c r="F1682" s="77">
        <v>0</v>
      </c>
      <c r="G1682" s="77">
        <v>0</v>
      </c>
      <c r="H1682" s="77">
        <v>0</v>
      </c>
      <c r="I1682" s="77" t="s">
        <v>1479</v>
      </c>
      <c r="J1682" s="77">
        <v>38.626803899999999</v>
      </c>
      <c r="K1682" s="77">
        <v>-90.199409700000004</v>
      </c>
      <c r="L1682" s="77">
        <v>3701.00063761927</v>
      </c>
      <c r="M1682" s="77">
        <v>0.67333559908097096</v>
      </c>
      <c r="N1682" s="77">
        <v>1</v>
      </c>
      <c r="O1682" s="77">
        <v>710.59212242290005</v>
      </c>
      <c r="P1682" s="87" cm="1">
        <f t="array" ref="P1682">IF($X1682="Non-local",VLOOKUP($E1682,$AI$64:$AW$68,COLUMN($AW:$AW)-COLUMN($AH:$AH),FALSE),IF($X1682="Unknown",VLOOKUP($E1682,$AI$71:$AW$75,COLUMN($AW:$AW)-COLUMN($AH:$AH),FALSE),0))</f>
        <v>235.51304347826087</v>
      </c>
      <c r="Q1682" s="87" cm="1">
        <f t="array" ref="Q1682">IF($X1682="Non-local",VLOOKUP($E1682,$AI$40:$AW$44,COLUMN($AW:$AW)-COLUMN($AH:$AH),FALSE),IF($X1682="Unknown",VLOOKUP($E1682,$AI$47:$AW$51,COLUMN($AW:$AW)-COLUMN($AH:$AH),FALSE),0))</f>
        <v>468.49625217391309</v>
      </c>
      <c r="R1682" s="87" cm="1">
        <f t="array" ref="R1682">IF($X1682="Non-local",VLOOKUP($E1682,$AI$88:$AW$92,COLUMN($AW:$AW)-COLUMN($AH:$AH),FALSE),IF($X1682="Unknown",VLOOKUP($E1682,$AI$95:$AW$99,COLUMN($AW:$AW)-COLUMN($AH:$AH),FALSE),0))</f>
        <v>0.15634435958899737</v>
      </c>
      <c r="S1682" s="87" cm="1">
        <f t="array" ref="S1682">VLOOKUP($E1682,$AI$111:$AW$115,COLUMN($AW:$AW)-COLUMN($AH:$AH),FALSE)</f>
        <v>431.69321999999994</v>
      </c>
      <c r="T1682" s="104">
        <f t="shared" si="424"/>
        <v>0.82967995866996835</v>
      </c>
      <c r="U1682" s="104">
        <f t="shared" si="425"/>
        <v>1846.2946380750739</v>
      </c>
      <c r="V1682" s="87" cm="1">
        <f t="array" ref="V1682">VLOOKUP($E1682,$AI$118:$AW$122,COLUMN($AW:$AW)-COLUMN($AH:$AH),FALSE)</f>
        <v>0</v>
      </c>
      <c r="W1682" s="87" t="str">
        <f t="shared" si="429"/>
        <v>Unknown</v>
      </c>
      <c r="X1682" s="87" t="str">
        <f t="shared" si="430"/>
        <v>Unknown</v>
      </c>
      <c r="Y1682" s="104"/>
      <c r="Z1682" s="87" t="str">
        <f t="shared" si="426"/>
        <v>Unknown</v>
      </c>
      <c r="AA1682" s="87" t="str">
        <f t="shared" si="427"/>
        <v>Unknown</v>
      </c>
      <c r="AB1682" s="82" t="e" cm="1">
        <f t="array" ref="AB1682">VLOOKUP(B1682,'GDP per Capita'!$T$2:$V$4235,COLUMN('GDP per Capita'!$V:$V)-COLUMN('GDP per Capita'!$S:$S),FALSE)</f>
        <v>#N/A</v>
      </c>
      <c r="AC1682" s="82" t="str">
        <f t="shared" si="431"/>
        <v/>
      </c>
      <c r="AD1682" s="82">
        <f t="shared" si="432"/>
        <v>61228.93767638311</v>
      </c>
      <c r="AE1682" s="88">
        <f t="shared" si="428"/>
        <v>3.0153955109157748E-2</v>
      </c>
    </row>
    <row r="1683" spans="1:31">
      <c r="A1683" s="77" t="s">
        <v>34</v>
      </c>
      <c r="B1683" s="77">
        <v>1682</v>
      </c>
      <c r="C1683" s="77" t="s">
        <v>34</v>
      </c>
      <c r="D1683" s="77" t="s">
        <v>34</v>
      </c>
      <c r="E1683" s="77">
        <v>2019</v>
      </c>
      <c r="F1683" s="77">
        <v>0</v>
      </c>
      <c r="G1683" s="77">
        <v>0</v>
      </c>
      <c r="H1683" s="77">
        <v>0</v>
      </c>
      <c r="I1683" s="77" t="s">
        <v>1479</v>
      </c>
      <c r="J1683" s="77">
        <v>38.626803899999999</v>
      </c>
      <c r="K1683" s="77">
        <v>-90.199409700000004</v>
      </c>
      <c r="L1683" s="77">
        <v>3701.00063761927</v>
      </c>
      <c r="M1683" s="77">
        <v>0.67333559908097096</v>
      </c>
      <c r="N1683" s="77">
        <v>1</v>
      </c>
      <c r="O1683" s="77">
        <v>710.59212242290005</v>
      </c>
      <c r="P1683" s="87" cm="1">
        <f t="array" ref="P1683">IF($X1683="Non-local",VLOOKUP($E1683,$AI$64:$AW$68,COLUMN($AW:$AW)-COLUMN($AH:$AH),FALSE),IF($X1683="Unknown",VLOOKUP($E1683,$AI$71:$AW$75,COLUMN($AW:$AW)-COLUMN($AH:$AH),FALSE),0))</f>
        <v>235.51304347826087</v>
      </c>
      <c r="Q1683" s="87" cm="1">
        <f t="array" ref="Q1683">IF($X1683="Non-local",VLOOKUP($E1683,$AI$40:$AW$44,COLUMN($AW:$AW)-COLUMN($AH:$AH),FALSE),IF($X1683="Unknown",VLOOKUP($E1683,$AI$47:$AW$51,COLUMN($AW:$AW)-COLUMN($AH:$AH),FALSE),0))</f>
        <v>468.49625217391309</v>
      </c>
      <c r="R1683" s="87" cm="1">
        <f t="array" ref="R1683">IF($X1683="Non-local",VLOOKUP($E1683,$AI$88:$AW$92,COLUMN($AW:$AW)-COLUMN($AH:$AH),FALSE),IF($X1683="Unknown",VLOOKUP($E1683,$AI$95:$AW$99,COLUMN($AW:$AW)-COLUMN($AH:$AH),FALSE),0))</f>
        <v>0.15634435958899737</v>
      </c>
      <c r="S1683" s="87" cm="1">
        <f t="array" ref="S1683">VLOOKUP($E1683,$AI$111:$AW$115,COLUMN($AW:$AW)-COLUMN($AH:$AH),FALSE)</f>
        <v>431.69321999999994</v>
      </c>
      <c r="T1683" s="104">
        <f t="shared" si="424"/>
        <v>0.82967995866996835</v>
      </c>
      <c r="U1683" s="104">
        <f t="shared" si="425"/>
        <v>1846.2946380750739</v>
      </c>
      <c r="V1683" s="87" cm="1">
        <f t="array" ref="V1683">VLOOKUP($E1683,$AI$118:$AW$122,COLUMN($AW:$AW)-COLUMN($AH:$AH),FALSE)</f>
        <v>0</v>
      </c>
      <c r="W1683" s="87" t="str">
        <f t="shared" si="429"/>
        <v>Unknown</v>
      </c>
      <c r="X1683" s="87" t="str">
        <f t="shared" si="430"/>
        <v>Unknown</v>
      </c>
      <c r="Y1683" s="104"/>
      <c r="Z1683" s="87" t="str">
        <f t="shared" si="426"/>
        <v>Unknown</v>
      </c>
      <c r="AA1683" s="87" t="str">
        <f t="shared" si="427"/>
        <v>Unknown</v>
      </c>
      <c r="AB1683" s="82" t="e" cm="1">
        <f t="array" ref="AB1683">VLOOKUP(B1683,'GDP per Capita'!$T$2:$V$4235,COLUMN('GDP per Capita'!$V:$V)-COLUMN('GDP per Capita'!$S:$S),FALSE)</f>
        <v>#N/A</v>
      </c>
      <c r="AC1683" s="82" t="str">
        <f t="shared" si="431"/>
        <v/>
      </c>
      <c r="AD1683" s="82">
        <f t="shared" si="432"/>
        <v>61228.93767638311</v>
      </c>
      <c r="AE1683" s="88">
        <f t="shared" si="428"/>
        <v>3.0153955109157748E-2</v>
      </c>
    </row>
    <row r="1684" spans="1:31">
      <c r="A1684" s="77" t="s">
        <v>927</v>
      </c>
      <c r="B1684" s="77">
        <v>1683</v>
      </c>
      <c r="C1684" s="77" t="s">
        <v>29</v>
      </c>
      <c r="D1684" s="77" t="s">
        <v>29</v>
      </c>
      <c r="E1684" s="77">
        <v>2019</v>
      </c>
      <c r="F1684" s="77">
        <v>34.147645199999999</v>
      </c>
      <c r="G1684" s="77">
        <v>-118.1444779</v>
      </c>
      <c r="H1684" s="77">
        <v>0</v>
      </c>
      <c r="I1684" s="77" t="s">
        <v>1479</v>
      </c>
      <c r="J1684" s="77">
        <v>38.626803899999999</v>
      </c>
      <c r="K1684" s="77">
        <v>-90.199409700000004</v>
      </c>
      <c r="L1684" s="77">
        <v>5080.5366320059702</v>
      </c>
      <c r="M1684" s="77">
        <v>0.88749291072145697</v>
      </c>
      <c r="N1684" s="77">
        <v>0</v>
      </c>
      <c r="O1684" s="77">
        <v>609.664395840716</v>
      </c>
      <c r="P1684" s="87" cm="1">
        <f t="array" ref="P1684">IF($X1684="Non-local",VLOOKUP($E1684,$AI$64:$AW$68,COLUMN($AW:$AW)-COLUMN($AH:$AH),FALSE),IF($X1684="Unknown",VLOOKUP($E1684,$AI$71:$AW$75,COLUMN($AW:$AW)-COLUMN($AH:$AH),FALSE),0))</f>
        <v>244</v>
      </c>
      <c r="Q1684" s="87" cm="1">
        <f t="array" ref="Q1684">IF($X1684="Non-local",VLOOKUP($E1684,$AI$40:$AW$44,COLUMN($AW:$AW)-COLUMN($AH:$AH),FALSE),IF($X1684="Unknown",VLOOKUP($E1684,$AI$47:$AW$51,COLUMN($AW:$AW)-COLUMN($AH:$AH),FALSE),0))</f>
        <v>485.37900000000008</v>
      </c>
      <c r="R1684" s="87" cm="1">
        <f t="array" ref="R1684">IF($X1684="Non-local",VLOOKUP($E1684,$AI$88:$AW$92,COLUMN($AW:$AW)-COLUMN($AH:$AH),FALSE),IF($X1684="Unknown",VLOOKUP($E1684,$AI$95:$AW$99,COLUMN($AW:$AW)-COLUMN($AH:$AH),FALSE),0))</f>
        <v>0.16197839056517743</v>
      </c>
      <c r="S1684" s="87" cm="1">
        <f t="array" ref="S1684">VLOOKUP($E1684,$AI$111:$AW$115,COLUMN($AW:$AW)-COLUMN($AH:$AH),FALSE)</f>
        <v>431.69321999999994</v>
      </c>
      <c r="T1684" s="104">
        <f t="shared" si="424"/>
        <v>1.0494713012866344</v>
      </c>
      <c r="U1684" s="104">
        <f t="shared" si="425"/>
        <v>1770.736615840716</v>
      </c>
      <c r="V1684" s="87" cm="1">
        <f t="array" ref="V1684">VLOOKUP($E1684,$AI$118:$AW$122,COLUMN($AW:$AW)-COLUMN($AH:$AH),FALSE)</f>
        <v>0</v>
      </c>
      <c r="W1684" s="87" t="str">
        <f t="shared" si="429"/>
        <v>Domestic</v>
      </c>
      <c r="X1684" s="87" t="str">
        <f t="shared" si="430"/>
        <v>Non-local</v>
      </c>
      <c r="Y1684" s="104"/>
      <c r="Z1684" s="87" t="str">
        <f t="shared" si="426"/>
        <v>USA</v>
      </c>
      <c r="AA1684" s="87" t="str">
        <f t="shared" si="427"/>
        <v>USA</v>
      </c>
      <c r="AB1684" s="82" cm="1">
        <f t="array" ref="AB1684">VLOOKUP(B1684,'GDP per Capita'!$T$2:$V$4235,COLUMN('GDP per Capita'!$V:$V)-COLUMN('GDP per Capita'!$S:$S),FALSE)</f>
        <v>63809.64</v>
      </c>
      <c r="AC1684" s="82">
        <f t="shared" si="431"/>
        <v>63809.64</v>
      </c>
      <c r="AD1684" s="82">
        <f t="shared" si="432"/>
        <v>63809.64</v>
      </c>
      <c r="AE1684" s="88">
        <f t="shared" si="428"/>
        <v>2.7750299419346609E-2</v>
      </c>
    </row>
    <row r="1685" spans="1:31">
      <c r="A1685" s="77" t="s">
        <v>1535</v>
      </c>
      <c r="B1685" s="77">
        <v>1684</v>
      </c>
      <c r="C1685" s="77" t="s">
        <v>29</v>
      </c>
      <c r="D1685" s="77" t="s">
        <v>29</v>
      </c>
      <c r="E1685" s="77">
        <v>2019</v>
      </c>
      <c r="F1685" s="77">
        <v>32.161848800000001</v>
      </c>
      <c r="G1685" s="77">
        <v>-80.751261599999907</v>
      </c>
      <c r="H1685" s="77">
        <v>0</v>
      </c>
      <c r="I1685" s="77" t="s">
        <v>1479</v>
      </c>
      <c r="J1685" s="77">
        <v>38.626803899999999</v>
      </c>
      <c r="K1685" s="77">
        <v>-90.199409700000004</v>
      </c>
      <c r="L1685" s="77">
        <v>2234.0276180968499</v>
      </c>
      <c r="M1685" s="77">
        <v>0.45662337598529801</v>
      </c>
      <c r="N1685" s="77">
        <v>0</v>
      </c>
      <c r="O1685" s="77">
        <v>428.93330267459601</v>
      </c>
      <c r="P1685" s="87" cm="1">
        <f t="array" ref="P1685">IF($X1685="Non-local",VLOOKUP($E1685,$AI$64:$AW$68,COLUMN($AW:$AW)-COLUMN($AH:$AH),FALSE),IF($X1685="Unknown",VLOOKUP($E1685,$AI$71:$AW$75,COLUMN($AW:$AW)-COLUMN($AH:$AH),FALSE),0))</f>
        <v>244</v>
      </c>
      <c r="Q1685" s="87" cm="1">
        <f t="array" ref="Q1685">IF($X1685="Non-local",VLOOKUP($E1685,$AI$40:$AW$44,COLUMN($AW:$AW)-COLUMN($AH:$AH),FALSE),IF($X1685="Unknown",VLOOKUP($E1685,$AI$47:$AW$51,COLUMN($AW:$AW)-COLUMN($AH:$AH),FALSE),0))</f>
        <v>485.37900000000008</v>
      </c>
      <c r="R1685" s="87" cm="1">
        <f t="array" ref="R1685">IF($X1685="Non-local",VLOOKUP($E1685,$AI$88:$AW$92,COLUMN($AW:$AW)-COLUMN($AH:$AH),FALSE),IF($X1685="Unknown",VLOOKUP($E1685,$AI$95:$AW$99,COLUMN($AW:$AW)-COLUMN($AH:$AH),FALSE),0))</f>
        <v>0.16197839056517743</v>
      </c>
      <c r="S1685" s="87" cm="1">
        <f t="array" ref="S1685">VLOOKUP($E1685,$AI$111:$AW$115,COLUMN($AW:$AW)-COLUMN($AH:$AH),FALSE)</f>
        <v>431.69321999999994</v>
      </c>
      <c r="T1685" s="104">
        <f t="shared" si="424"/>
        <v>0.6186017665504755</v>
      </c>
      <c r="U1685" s="104">
        <f t="shared" si="425"/>
        <v>1590.005522674596</v>
      </c>
      <c r="V1685" s="87" cm="1">
        <f t="array" ref="V1685">VLOOKUP($E1685,$AI$118:$AW$122,COLUMN($AW:$AW)-COLUMN($AH:$AH),FALSE)</f>
        <v>0</v>
      </c>
      <c r="W1685" s="87" t="str">
        <f t="shared" si="429"/>
        <v>Domestic</v>
      </c>
      <c r="X1685" s="87" t="str">
        <f t="shared" si="430"/>
        <v>Non-local</v>
      </c>
      <c r="Y1685" s="104"/>
      <c r="Z1685" s="87" t="str">
        <f t="shared" si="426"/>
        <v>USA</v>
      </c>
      <c r="AA1685" s="87" t="str">
        <f t="shared" si="427"/>
        <v>USA</v>
      </c>
      <c r="AB1685" s="82" cm="1">
        <f t="array" ref="AB1685">VLOOKUP(B1685,'GDP per Capita'!$T$2:$V$4235,COLUMN('GDP per Capita'!$V:$V)-COLUMN('GDP per Capita'!$S:$S),FALSE)</f>
        <v>63809.64</v>
      </c>
      <c r="AC1685" s="82">
        <f t="shared" si="431"/>
        <v>63809.64</v>
      </c>
      <c r="AD1685" s="82">
        <f t="shared" si="432"/>
        <v>63809.64</v>
      </c>
      <c r="AE1685" s="88">
        <f t="shared" si="428"/>
        <v>2.4917951624152654E-2</v>
      </c>
    </row>
    <row r="1686" spans="1:31">
      <c r="A1686" s="77" t="s">
        <v>1028</v>
      </c>
      <c r="B1686" s="77">
        <v>1685</v>
      </c>
      <c r="C1686" s="77" t="s">
        <v>29</v>
      </c>
      <c r="D1686" s="77" t="s">
        <v>29</v>
      </c>
      <c r="E1686" s="77">
        <v>2019</v>
      </c>
      <c r="F1686" s="77">
        <v>38.980665999999999</v>
      </c>
      <c r="G1686" s="77">
        <v>-76.936918899999995</v>
      </c>
      <c r="H1686" s="77">
        <v>0</v>
      </c>
      <c r="I1686" s="77" t="s">
        <v>1479</v>
      </c>
      <c r="J1686" s="77">
        <v>38.626803899999999</v>
      </c>
      <c r="K1686" s="77">
        <v>-90.199409700000004</v>
      </c>
      <c r="L1686" s="77">
        <v>2297.8120691263498</v>
      </c>
      <c r="M1686" s="77">
        <v>0.46504577949410297</v>
      </c>
      <c r="N1686" s="77">
        <v>0</v>
      </c>
      <c r="O1686" s="77">
        <v>441.17991727226001</v>
      </c>
      <c r="P1686" s="87" cm="1">
        <f t="array" ref="P1686">IF($X1686="Non-local",VLOOKUP($E1686,$AI$64:$AW$68,COLUMN($AW:$AW)-COLUMN($AH:$AH),FALSE),IF($X1686="Unknown",VLOOKUP($E1686,$AI$71:$AW$75,COLUMN($AW:$AW)-COLUMN($AH:$AH),FALSE),0))</f>
        <v>244</v>
      </c>
      <c r="Q1686" s="87" cm="1">
        <f t="array" ref="Q1686">IF($X1686="Non-local",VLOOKUP($E1686,$AI$40:$AW$44,COLUMN($AW:$AW)-COLUMN($AH:$AH),FALSE),IF($X1686="Unknown",VLOOKUP($E1686,$AI$47:$AW$51,COLUMN($AW:$AW)-COLUMN($AH:$AH),FALSE),0))</f>
        <v>485.37900000000008</v>
      </c>
      <c r="R1686" s="87" cm="1">
        <f t="array" ref="R1686">IF($X1686="Non-local",VLOOKUP($E1686,$AI$88:$AW$92,COLUMN($AW:$AW)-COLUMN($AH:$AH),FALSE),IF($X1686="Unknown",VLOOKUP($E1686,$AI$95:$AW$99,COLUMN($AW:$AW)-COLUMN($AH:$AH),FALSE),0))</f>
        <v>0.16197839056517743</v>
      </c>
      <c r="S1686" s="87" cm="1">
        <f t="array" ref="S1686">VLOOKUP($E1686,$AI$111:$AW$115,COLUMN($AW:$AW)-COLUMN($AH:$AH),FALSE)</f>
        <v>431.69321999999994</v>
      </c>
      <c r="T1686" s="104">
        <f t="shared" si="424"/>
        <v>0.62702417005928046</v>
      </c>
      <c r="U1686" s="104">
        <f t="shared" si="425"/>
        <v>1602.2521372722599</v>
      </c>
      <c r="V1686" s="87" cm="1">
        <f t="array" ref="V1686">VLOOKUP($E1686,$AI$118:$AW$122,COLUMN($AW:$AW)-COLUMN($AH:$AH),FALSE)</f>
        <v>0</v>
      </c>
      <c r="W1686" s="87" t="str">
        <f t="shared" si="429"/>
        <v>Domestic</v>
      </c>
      <c r="X1686" s="87" t="str">
        <f t="shared" si="430"/>
        <v>Non-local</v>
      </c>
      <c r="Y1686" s="104"/>
      <c r="Z1686" s="87" t="str">
        <f t="shared" si="426"/>
        <v>USA</v>
      </c>
      <c r="AA1686" s="87" t="str">
        <f t="shared" si="427"/>
        <v>USA</v>
      </c>
      <c r="AB1686" s="82" cm="1">
        <f t="array" ref="AB1686">VLOOKUP(B1686,'GDP per Capita'!$T$2:$V$4235,COLUMN('GDP per Capita'!$V:$V)-COLUMN('GDP per Capita'!$S:$S),FALSE)</f>
        <v>63809.64</v>
      </c>
      <c r="AC1686" s="82">
        <f t="shared" si="431"/>
        <v>63809.64</v>
      </c>
      <c r="AD1686" s="82">
        <f t="shared" si="432"/>
        <v>63809.64</v>
      </c>
      <c r="AE1686" s="88">
        <f t="shared" si="428"/>
        <v>2.5109875831806291E-2</v>
      </c>
    </row>
    <row r="1687" spans="1:31">
      <c r="A1687" s="77" t="s">
        <v>1478</v>
      </c>
      <c r="B1687" s="77">
        <v>1686</v>
      </c>
      <c r="C1687" s="77" t="s">
        <v>29</v>
      </c>
      <c r="D1687" s="77" t="s">
        <v>29</v>
      </c>
      <c r="E1687" s="77">
        <v>2019</v>
      </c>
      <c r="F1687" s="77">
        <v>39.149551700000004</v>
      </c>
      <c r="G1687" s="77">
        <v>-77.026922099999993</v>
      </c>
      <c r="H1687" s="77">
        <v>0</v>
      </c>
      <c r="I1687" s="77" t="s">
        <v>1479</v>
      </c>
      <c r="J1687" s="77">
        <v>38.626803899999999</v>
      </c>
      <c r="K1687" s="77">
        <v>-90.199409700000004</v>
      </c>
      <c r="L1687" s="77">
        <v>2281.1455081055701</v>
      </c>
      <c r="M1687" s="77">
        <v>0.46284504718778902</v>
      </c>
      <c r="N1687" s="77">
        <v>0</v>
      </c>
      <c r="O1687" s="77">
        <v>437.97993755626999</v>
      </c>
      <c r="P1687" s="87" cm="1">
        <f t="array" ref="P1687">IF($X1687="Non-local",VLOOKUP($E1687,$AI$64:$AW$68,COLUMN($AW:$AW)-COLUMN($AH:$AH),FALSE),IF($X1687="Unknown",VLOOKUP($E1687,$AI$71:$AW$75,COLUMN($AW:$AW)-COLUMN($AH:$AH),FALSE),0))</f>
        <v>244</v>
      </c>
      <c r="Q1687" s="87" cm="1">
        <f t="array" ref="Q1687">IF($X1687="Non-local",VLOOKUP($E1687,$AI$40:$AW$44,COLUMN($AW:$AW)-COLUMN($AH:$AH),FALSE),IF($X1687="Unknown",VLOOKUP($E1687,$AI$47:$AW$51,COLUMN($AW:$AW)-COLUMN($AH:$AH),FALSE),0))</f>
        <v>485.37900000000008</v>
      </c>
      <c r="R1687" s="87" cm="1">
        <f t="array" ref="R1687">IF($X1687="Non-local",VLOOKUP($E1687,$AI$88:$AW$92,COLUMN($AW:$AW)-COLUMN($AH:$AH),FALSE),IF($X1687="Unknown",VLOOKUP($E1687,$AI$95:$AW$99,COLUMN($AW:$AW)-COLUMN($AH:$AH),FALSE),0))</f>
        <v>0.16197839056517743</v>
      </c>
      <c r="S1687" s="87" cm="1">
        <f t="array" ref="S1687">VLOOKUP($E1687,$AI$111:$AW$115,COLUMN($AW:$AW)-COLUMN($AH:$AH),FALSE)</f>
        <v>431.69321999999994</v>
      </c>
      <c r="T1687" s="104">
        <f t="shared" si="424"/>
        <v>0.62482343775296645</v>
      </c>
      <c r="U1687" s="104">
        <f t="shared" si="425"/>
        <v>1599.05215755627</v>
      </c>
      <c r="V1687" s="87" cm="1">
        <f t="array" ref="V1687">VLOOKUP($E1687,$AI$118:$AW$122,COLUMN($AW:$AW)-COLUMN($AH:$AH),FALSE)</f>
        <v>0</v>
      </c>
      <c r="W1687" s="87" t="str">
        <f t="shared" si="429"/>
        <v>Domestic</v>
      </c>
      <c r="X1687" s="87" t="str">
        <f t="shared" si="430"/>
        <v>Non-local</v>
      </c>
      <c r="Y1687" s="104"/>
      <c r="Z1687" s="87" t="str">
        <f t="shared" si="426"/>
        <v>USA</v>
      </c>
      <c r="AA1687" s="87" t="str">
        <f t="shared" si="427"/>
        <v>USA</v>
      </c>
      <c r="AB1687" s="82" cm="1">
        <f t="array" ref="AB1687">VLOOKUP(B1687,'GDP per Capita'!$T$2:$V$4235,COLUMN('GDP per Capita'!$V:$V)-COLUMN('GDP per Capita'!$S:$S),FALSE)</f>
        <v>63809.64</v>
      </c>
      <c r="AC1687" s="82">
        <f t="shared" si="431"/>
        <v>63809.64</v>
      </c>
      <c r="AD1687" s="82">
        <f t="shared" si="432"/>
        <v>63809.64</v>
      </c>
      <c r="AE1687" s="88">
        <f t="shared" si="428"/>
        <v>2.5059726987274492E-2</v>
      </c>
    </row>
    <row r="1688" spans="1:31">
      <c r="A1688" s="77" t="s">
        <v>34</v>
      </c>
      <c r="B1688" s="77">
        <v>1687</v>
      </c>
      <c r="C1688" s="77" t="s">
        <v>34</v>
      </c>
      <c r="D1688" s="77" t="s">
        <v>34</v>
      </c>
      <c r="E1688" s="77">
        <v>2019</v>
      </c>
      <c r="F1688" s="77">
        <v>0</v>
      </c>
      <c r="G1688" s="77">
        <v>0</v>
      </c>
      <c r="H1688" s="77">
        <v>0</v>
      </c>
      <c r="I1688" s="77" t="s">
        <v>1479</v>
      </c>
      <c r="J1688" s="77">
        <v>38.626803899999999</v>
      </c>
      <c r="K1688" s="77">
        <v>-90.199409700000004</v>
      </c>
      <c r="L1688" s="77">
        <v>3701.00063761927</v>
      </c>
      <c r="M1688" s="77">
        <v>0.67333559908097096</v>
      </c>
      <c r="N1688" s="77">
        <v>1</v>
      </c>
      <c r="O1688" s="77">
        <v>710.59212242290005</v>
      </c>
      <c r="P1688" s="87" cm="1">
        <f t="array" ref="P1688">IF($X1688="Non-local",VLOOKUP($E1688,$AI$64:$AW$68,COLUMN($AW:$AW)-COLUMN($AH:$AH),FALSE),IF($X1688="Unknown",VLOOKUP($E1688,$AI$71:$AW$75,COLUMN($AW:$AW)-COLUMN($AH:$AH),FALSE),0))</f>
        <v>235.51304347826087</v>
      </c>
      <c r="Q1688" s="87" cm="1">
        <f t="array" ref="Q1688">IF($X1688="Non-local",VLOOKUP($E1688,$AI$40:$AW$44,COLUMN($AW:$AW)-COLUMN($AH:$AH),FALSE),IF($X1688="Unknown",VLOOKUP($E1688,$AI$47:$AW$51,COLUMN($AW:$AW)-COLUMN($AH:$AH),FALSE),0))</f>
        <v>468.49625217391309</v>
      </c>
      <c r="R1688" s="87" cm="1">
        <f t="array" ref="R1688">IF($X1688="Non-local",VLOOKUP($E1688,$AI$88:$AW$92,COLUMN($AW:$AW)-COLUMN($AH:$AH),FALSE),IF($X1688="Unknown",VLOOKUP($E1688,$AI$95:$AW$99,COLUMN($AW:$AW)-COLUMN($AH:$AH),FALSE),0))</f>
        <v>0.15634435958899737</v>
      </c>
      <c r="S1688" s="87" cm="1">
        <f t="array" ref="S1688">VLOOKUP($E1688,$AI$111:$AW$115,COLUMN($AW:$AW)-COLUMN($AH:$AH),FALSE)</f>
        <v>431.69321999999994</v>
      </c>
      <c r="T1688" s="104">
        <f t="shared" si="424"/>
        <v>0.82967995866996835</v>
      </c>
      <c r="U1688" s="104">
        <f t="shared" si="425"/>
        <v>1846.2946380750739</v>
      </c>
      <c r="V1688" s="87" cm="1">
        <f t="array" ref="V1688">VLOOKUP($E1688,$AI$118:$AW$122,COLUMN($AW:$AW)-COLUMN($AH:$AH),FALSE)</f>
        <v>0</v>
      </c>
      <c r="W1688" s="87" t="str">
        <f t="shared" si="429"/>
        <v>Unknown</v>
      </c>
      <c r="X1688" s="87" t="str">
        <f t="shared" si="430"/>
        <v>Unknown</v>
      </c>
      <c r="Y1688" s="104"/>
      <c r="Z1688" s="87" t="str">
        <f t="shared" si="426"/>
        <v>Unknown</v>
      </c>
      <c r="AA1688" s="87" t="str">
        <f t="shared" si="427"/>
        <v>Unknown</v>
      </c>
      <c r="AB1688" s="82" t="e" cm="1">
        <f t="array" ref="AB1688">VLOOKUP(B1688,'GDP per Capita'!$T$2:$V$4235,COLUMN('GDP per Capita'!$V:$V)-COLUMN('GDP per Capita'!$S:$S),FALSE)</f>
        <v>#N/A</v>
      </c>
      <c r="AC1688" s="82" t="str">
        <f t="shared" si="431"/>
        <v/>
      </c>
      <c r="AD1688" s="82">
        <f t="shared" si="432"/>
        <v>61228.93767638311</v>
      </c>
      <c r="AE1688" s="88">
        <f t="shared" si="428"/>
        <v>3.0153955109157748E-2</v>
      </c>
    </row>
    <row r="1689" spans="1:31">
      <c r="A1689" s="77" t="s">
        <v>1536</v>
      </c>
      <c r="B1689" s="77">
        <v>1688</v>
      </c>
      <c r="C1689" s="77" t="s">
        <v>29</v>
      </c>
      <c r="D1689" s="77" t="s">
        <v>29</v>
      </c>
      <c r="E1689" s="77">
        <v>2019</v>
      </c>
      <c r="F1689" s="77">
        <v>30.595528899999898</v>
      </c>
      <c r="G1689" s="77">
        <v>-96.307104199999998</v>
      </c>
      <c r="H1689" s="77">
        <v>0</v>
      </c>
      <c r="I1689" s="77" t="s">
        <v>1479</v>
      </c>
      <c r="J1689" s="77">
        <v>38.626803899999999</v>
      </c>
      <c r="K1689" s="77">
        <v>-90.199409700000004</v>
      </c>
      <c r="L1689" s="77">
        <v>2105.8088502375899</v>
      </c>
      <c r="M1689" s="77">
        <v>0.43969275758406401</v>
      </c>
      <c r="N1689" s="77">
        <v>0</v>
      </c>
      <c r="O1689" s="77">
        <v>404.31529924561698</v>
      </c>
      <c r="P1689" s="87" cm="1">
        <f t="array" ref="P1689">IF($X1689="Non-local",VLOOKUP($E1689,$AI$64:$AW$68,COLUMN($AW:$AW)-COLUMN($AH:$AH),FALSE),IF($X1689="Unknown",VLOOKUP($E1689,$AI$71:$AW$75,COLUMN($AW:$AW)-COLUMN($AH:$AH),FALSE),0))</f>
        <v>244</v>
      </c>
      <c r="Q1689" s="87" cm="1">
        <f t="array" ref="Q1689">IF($X1689="Non-local",VLOOKUP($E1689,$AI$40:$AW$44,COLUMN($AW:$AW)-COLUMN($AH:$AH),FALSE),IF($X1689="Unknown",VLOOKUP($E1689,$AI$47:$AW$51,COLUMN($AW:$AW)-COLUMN($AH:$AH),FALSE),0))</f>
        <v>485.37900000000008</v>
      </c>
      <c r="R1689" s="87" cm="1">
        <f t="array" ref="R1689">IF($X1689="Non-local",VLOOKUP($E1689,$AI$88:$AW$92,COLUMN($AW:$AW)-COLUMN($AH:$AH),FALSE),IF($X1689="Unknown",VLOOKUP($E1689,$AI$95:$AW$99,COLUMN($AW:$AW)-COLUMN($AH:$AH),FALSE),0))</f>
        <v>0.16197839056517743</v>
      </c>
      <c r="S1689" s="87" cm="1">
        <f t="array" ref="S1689">VLOOKUP($E1689,$AI$111:$AW$115,COLUMN($AW:$AW)-COLUMN($AH:$AH),FALSE)</f>
        <v>431.69321999999994</v>
      </c>
      <c r="T1689" s="104">
        <f t="shared" si="424"/>
        <v>0.60167114814924139</v>
      </c>
      <c r="U1689" s="104">
        <f t="shared" si="425"/>
        <v>1565.3875192456169</v>
      </c>
      <c r="V1689" s="87" cm="1">
        <f t="array" ref="V1689">VLOOKUP($E1689,$AI$118:$AW$122,COLUMN($AW:$AW)-COLUMN($AH:$AH),FALSE)</f>
        <v>0</v>
      </c>
      <c r="W1689" s="87" t="str">
        <f t="shared" si="429"/>
        <v>Domestic</v>
      </c>
      <c r="X1689" s="87" t="str">
        <f t="shared" si="430"/>
        <v>Non-local</v>
      </c>
      <c r="Y1689" s="104"/>
      <c r="Z1689" s="87" t="str">
        <f t="shared" si="426"/>
        <v>USA</v>
      </c>
      <c r="AA1689" s="87" t="str">
        <f t="shared" si="427"/>
        <v>USA</v>
      </c>
      <c r="AB1689" s="82" cm="1">
        <f t="array" ref="AB1689">VLOOKUP(B1689,'GDP per Capita'!$T$2:$V$4235,COLUMN('GDP per Capita'!$V:$V)-COLUMN('GDP per Capita'!$S:$S),FALSE)</f>
        <v>63809.64</v>
      </c>
      <c r="AC1689" s="82">
        <f t="shared" si="431"/>
        <v>63809.64</v>
      </c>
      <c r="AD1689" s="82">
        <f t="shared" si="432"/>
        <v>63809.64</v>
      </c>
      <c r="AE1689" s="88">
        <f t="shared" si="428"/>
        <v>2.4532147795311442E-2</v>
      </c>
    </row>
    <row r="1690" spans="1:31">
      <c r="A1690" s="77" t="s">
        <v>1038</v>
      </c>
      <c r="B1690" s="77">
        <v>1689</v>
      </c>
      <c r="C1690" s="77" t="s">
        <v>29</v>
      </c>
      <c r="D1690" s="77" t="s">
        <v>29</v>
      </c>
      <c r="E1690" s="77">
        <v>2019</v>
      </c>
      <c r="F1690" s="77">
        <v>33.723761699999997</v>
      </c>
      <c r="G1690" s="77">
        <v>-116.267323699999</v>
      </c>
      <c r="H1690" s="77">
        <v>0</v>
      </c>
      <c r="I1690" s="77" t="s">
        <v>1479</v>
      </c>
      <c r="J1690" s="77">
        <v>38.626803899999999</v>
      </c>
      <c r="K1690" s="77">
        <v>-90.199409700000004</v>
      </c>
      <c r="L1690" s="77">
        <v>4787.4718659308901</v>
      </c>
      <c r="M1690" s="77">
        <v>0.84748581505902099</v>
      </c>
      <c r="N1690" s="77">
        <v>0</v>
      </c>
      <c r="O1690" s="77">
        <v>574.49662391170705</v>
      </c>
      <c r="P1690" s="87" cm="1">
        <f t="array" ref="P1690">IF($X1690="Non-local",VLOOKUP($E1690,$AI$64:$AW$68,COLUMN($AW:$AW)-COLUMN($AH:$AH),FALSE),IF($X1690="Unknown",VLOOKUP($E1690,$AI$71:$AW$75,COLUMN($AW:$AW)-COLUMN($AH:$AH),FALSE),0))</f>
        <v>244</v>
      </c>
      <c r="Q1690" s="87" cm="1">
        <f t="array" ref="Q1690">IF($X1690="Non-local",VLOOKUP($E1690,$AI$40:$AW$44,COLUMN($AW:$AW)-COLUMN($AH:$AH),FALSE),IF($X1690="Unknown",VLOOKUP($E1690,$AI$47:$AW$51,COLUMN($AW:$AW)-COLUMN($AH:$AH),FALSE),0))</f>
        <v>485.37900000000008</v>
      </c>
      <c r="R1690" s="87" cm="1">
        <f t="array" ref="R1690">IF($X1690="Non-local",VLOOKUP($E1690,$AI$88:$AW$92,COLUMN($AW:$AW)-COLUMN($AH:$AH),FALSE),IF($X1690="Unknown",VLOOKUP($E1690,$AI$95:$AW$99,COLUMN($AW:$AW)-COLUMN($AH:$AH),FALSE),0))</f>
        <v>0.16197839056517743</v>
      </c>
      <c r="S1690" s="87" cm="1">
        <f t="array" ref="S1690">VLOOKUP($E1690,$AI$111:$AW$115,COLUMN($AW:$AW)-COLUMN($AH:$AH),FALSE)</f>
        <v>431.69321999999994</v>
      </c>
      <c r="T1690" s="104">
        <f t="shared" si="424"/>
        <v>1.0094642056241985</v>
      </c>
      <c r="U1690" s="104">
        <f t="shared" si="425"/>
        <v>1735.5688439117071</v>
      </c>
      <c r="V1690" s="87" cm="1">
        <f t="array" ref="V1690">VLOOKUP($E1690,$AI$118:$AW$122,COLUMN($AW:$AW)-COLUMN($AH:$AH),FALSE)</f>
        <v>0</v>
      </c>
      <c r="W1690" s="87" t="str">
        <f t="shared" si="429"/>
        <v>Domestic</v>
      </c>
      <c r="X1690" s="87" t="str">
        <f t="shared" si="430"/>
        <v>Non-local</v>
      </c>
      <c r="Y1690" s="104"/>
      <c r="Z1690" s="87" t="str">
        <f t="shared" si="426"/>
        <v>USA</v>
      </c>
      <c r="AA1690" s="87" t="str">
        <f t="shared" si="427"/>
        <v>USA</v>
      </c>
      <c r="AB1690" s="82" cm="1">
        <f t="array" ref="AB1690">VLOOKUP(B1690,'GDP per Capita'!$T$2:$V$4235,COLUMN('GDP per Capita'!$V:$V)-COLUMN('GDP per Capita'!$S:$S),FALSE)</f>
        <v>63809.64</v>
      </c>
      <c r="AC1690" s="82">
        <f t="shared" si="431"/>
        <v>63809.64</v>
      </c>
      <c r="AD1690" s="82">
        <f t="shared" si="432"/>
        <v>63809.64</v>
      </c>
      <c r="AE1690" s="88">
        <f t="shared" si="428"/>
        <v>2.7199163698646583E-2</v>
      </c>
    </row>
    <row r="1691" spans="1:31">
      <c r="A1691" s="77" t="s">
        <v>1537</v>
      </c>
      <c r="B1691" s="77">
        <v>1690</v>
      </c>
      <c r="C1691" s="77" t="s">
        <v>29</v>
      </c>
      <c r="D1691" s="77" t="s">
        <v>29</v>
      </c>
      <c r="E1691" s="77">
        <v>2019</v>
      </c>
      <c r="F1691" s="77">
        <v>32.844017000000001</v>
      </c>
      <c r="G1691" s="77">
        <v>-97.143067099999996</v>
      </c>
      <c r="H1691" s="77">
        <v>0</v>
      </c>
      <c r="I1691" s="77" t="s">
        <v>1479</v>
      </c>
      <c r="J1691" s="77">
        <v>38.626803899999999</v>
      </c>
      <c r="K1691" s="77">
        <v>-90.199409700000004</v>
      </c>
      <c r="L1691" s="77">
        <v>1794.7121491974401</v>
      </c>
      <c r="M1691" s="77">
        <v>0.39861406357434798</v>
      </c>
      <c r="N1691" s="77">
        <v>0</v>
      </c>
      <c r="O1691" s="77">
        <v>344.58473264590799</v>
      </c>
      <c r="P1691" s="87" cm="1">
        <f t="array" ref="P1691">IF($X1691="Non-local",VLOOKUP($E1691,$AI$64:$AW$68,COLUMN($AW:$AW)-COLUMN($AH:$AH),FALSE),IF($X1691="Unknown",VLOOKUP($E1691,$AI$71:$AW$75,COLUMN($AW:$AW)-COLUMN($AH:$AH),FALSE),0))</f>
        <v>244</v>
      </c>
      <c r="Q1691" s="87" cm="1">
        <f t="array" ref="Q1691">IF($X1691="Non-local",VLOOKUP($E1691,$AI$40:$AW$44,COLUMN($AW:$AW)-COLUMN($AH:$AH),FALSE),IF($X1691="Unknown",VLOOKUP($E1691,$AI$47:$AW$51,COLUMN($AW:$AW)-COLUMN($AH:$AH),FALSE),0))</f>
        <v>485.37900000000008</v>
      </c>
      <c r="R1691" s="87" cm="1">
        <f t="array" ref="R1691">IF($X1691="Non-local",VLOOKUP($E1691,$AI$88:$AW$92,COLUMN($AW:$AW)-COLUMN($AH:$AH),FALSE),IF($X1691="Unknown",VLOOKUP($E1691,$AI$95:$AW$99,COLUMN($AW:$AW)-COLUMN($AH:$AH),FALSE),0))</f>
        <v>0.16197839056517743</v>
      </c>
      <c r="S1691" s="87" cm="1">
        <f t="array" ref="S1691">VLOOKUP($E1691,$AI$111:$AW$115,COLUMN($AW:$AW)-COLUMN($AH:$AH),FALSE)</f>
        <v>431.69321999999994</v>
      </c>
      <c r="T1691" s="104">
        <f t="shared" si="424"/>
        <v>0.56059245413952541</v>
      </c>
      <c r="U1691" s="104">
        <f t="shared" si="425"/>
        <v>1505.6569526459079</v>
      </c>
      <c r="V1691" s="87" cm="1">
        <f t="array" ref="V1691">VLOOKUP($E1691,$AI$118:$AW$122,COLUMN($AW:$AW)-COLUMN($AH:$AH),FALSE)</f>
        <v>0</v>
      </c>
      <c r="W1691" s="87" t="str">
        <f t="shared" si="429"/>
        <v>Domestic</v>
      </c>
      <c r="X1691" s="87" t="str">
        <f t="shared" si="430"/>
        <v>Non-local</v>
      </c>
      <c r="Y1691" s="104"/>
      <c r="Z1691" s="87" t="str">
        <f t="shared" si="426"/>
        <v>USA</v>
      </c>
      <c r="AA1691" s="87" t="str">
        <f t="shared" si="427"/>
        <v>USA</v>
      </c>
      <c r="AB1691" s="82" cm="1">
        <f t="array" ref="AB1691">VLOOKUP(B1691,'GDP per Capita'!$T$2:$V$4235,COLUMN('GDP per Capita'!$V:$V)-COLUMN('GDP per Capita'!$S:$S),FALSE)</f>
        <v>63809.64</v>
      </c>
      <c r="AC1691" s="82">
        <f t="shared" si="431"/>
        <v>63809.64</v>
      </c>
      <c r="AD1691" s="82">
        <f t="shared" si="432"/>
        <v>63809.64</v>
      </c>
      <c r="AE1691" s="88">
        <f t="shared" si="428"/>
        <v>2.3596073456078236E-2</v>
      </c>
    </row>
    <row r="1692" spans="1:31">
      <c r="A1692" s="77" t="s">
        <v>911</v>
      </c>
      <c r="B1692" s="77">
        <v>1691</v>
      </c>
      <c r="C1692" s="77" t="s">
        <v>29</v>
      </c>
      <c r="D1692" s="77" t="s">
        <v>29</v>
      </c>
      <c r="E1692" s="77">
        <v>2019</v>
      </c>
      <c r="F1692" s="77">
        <v>42.3750997</v>
      </c>
      <c r="G1692" s="77">
        <v>-71.105615700000001</v>
      </c>
      <c r="H1692" s="77">
        <v>0</v>
      </c>
      <c r="I1692" s="77" t="s">
        <v>1479</v>
      </c>
      <c r="J1692" s="77">
        <v>38.626803899999999</v>
      </c>
      <c r="K1692" s="77">
        <v>-90.199409700000004</v>
      </c>
      <c r="L1692" s="77">
        <v>3326.79225080687</v>
      </c>
      <c r="M1692" s="77">
        <v>0.61494948040279096</v>
      </c>
      <c r="N1692" s="77">
        <v>0</v>
      </c>
      <c r="O1692" s="77">
        <v>638.74411215491898</v>
      </c>
      <c r="P1692" s="87" cm="1">
        <f t="array" ref="P1692">IF($X1692="Non-local",VLOOKUP($E1692,$AI$64:$AW$68,COLUMN($AW:$AW)-COLUMN($AH:$AH),FALSE),IF($X1692="Unknown",VLOOKUP($E1692,$AI$71:$AW$75,COLUMN($AW:$AW)-COLUMN($AH:$AH),FALSE),0))</f>
        <v>244</v>
      </c>
      <c r="Q1692" s="87" cm="1">
        <f t="array" ref="Q1692">IF($X1692="Non-local",VLOOKUP($E1692,$AI$40:$AW$44,COLUMN($AW:$AW)-COLUMN($AH:$AH),FALSE),IF($X1692="Unknown",VLOOKUP($E1692,$AI$47:$AW$51,COLUMN($AW:$AW)-COLUMN($AH:$AH),FALSE),0))</f>
        <v>485.37900000000008</v>
      </c>
      <c r="R1692" s="87" cm="1">
        <f t="array" ref="R1692">IF($X1692="Non-local",VLOOKUP($E1692,$AI$88:$AW$92,COLUMN($AW:$AW)-COLUMN($AH:$AH),FALSE),IF($X1692="Unknown",VLOOKUP($E1692,$AI$95:$AW$99,COLUMN($AW:$AW)-COLUMN($AH:$AH),FALSE),0))</f>
        <v>0.16197839056517743</v>
      </c>
      <c r="S1692" s="87" cm="1">
        <f t="array" ref="S1692">VLOOKUP($E1692,$AI$111:$AW$115,COLUMN($AW:$AW)-COLUMN($AH:$AH),FALSE)</f>
        <v>431.69321999999994</v>
      </c>
      <c r="T1692" s="104">
        <f t="shared" si="424"/>
        <v>0.77692787096796834</v>
      </c>
      <c r="U1692" s="104">
        <f t="shared" si="425"/>
        <v>1799.8163321549189</v>
      </c>
      <c r="V1692" s="87" cm="1">
        <f t="array" ref="V1692">VLOOKUP($E1692,$AI$118:$AW$122,COLUMN($AW:$AW)-COLUMN($AH:$AH),FALSE)</f>
        <v>0</v>
      </c>
      <c r="W1692" s="87" t="str">
        <f t="shared" si="429"/>
        <v>Domestic</v>
      </c>
      <c r="X1692" s="87" t="str">
        <f t="shared" si="430"/>
        <v>Non-local</v>
      </c>
      <c r="Y1692" s="104"/>
      <c r="Z1692" s="87" t="str">
        <f t="shared" si="426"/>
        <v>USA</v>
      </c>
      <c r="AA1692" s="87" t="str">
        <f t="shared" si="427"/>
        <v>USA</v>
      </c>
      <c r="AB1692" s="82" cm="1">
        <f t="array" ref="AB1692">VLOOKUP(B1692,'GDP per Capita'!$T$2:$V$4235,COLUMN('GDP per Capita'!$V:$V)-COLUMN('GDP per Capita'!$S:$S),FALSE)</f>
        <v>63809.64</v>
      </c>
      <c r="AC1692" s="82">
        <f t="shared" si="431"/>
        <v>63809.64</v>
      </c>
      <c r="AD1692" s="82">
        <f t="shared" si="432"/>
        <v>63809.64</v>
      </c>
      <c r="AE1692" s="88">
        <f t="shared" si="428"/>
        <v>2.8206025486978439E-2</v>
      </c>
    </row>
    <row r="1693" spans="1:31">
      <c r="A1693" s="77" t="s">
        <v>911</v>
      </c>
      <c r="B1693" s="77">
        <v>1692</v>
      </c>
      <c r="C1693" s="77" t="s">
        <v>29</v>
      </c>
      <c r="D1693" s="77" t="s">
        <v>29</v>
      </c>
      <c r="E1693" s="77">
        <v>2019</v>
      </c>
      <c r="F1693" s="77">
        <v>42.3750997</v>
      </c>
      <c r="G1693" s="77">
        <v>-71.105615700000001</v>
      </c>
      <c r="H1693" s="77">
        <v>0</v>
      </c>
      <c r="I1693" s="77" t="s">
        <v>1479</v>
      </c>
      <c r="J1693" s="77">
        <v>38.626803899999999</v>
      </c>
      <c r="K1693" s="77">
        <v>-90.199409700000004</v>
      </c>
      <c r="L1693" s="77">
        <v>3326.79225080687</v>
      </c>
      <c r="M1693" s="77">
        <v>0.61494948040279096</v>
      </c>
      <c r="N1693" s="77">
        <v>0</v>
      </c>
      <c r="O1693" s="77">
        <v>638.74411215491898</v>
      </c>
      <c r="P1693" s="87" cm="1">
        <f t="array" ref="P1693">IF($X1693="Non-local",VLOOKUP($E1693,$AI$64:$AW$68,COLUMN($AW:$AW)-COLUMN($AH:$AH),FALSE),IF($X1693="Unknown",VLOOKUP($E1693,$AI$71:$AW$75,COLUMN($AW:$AW)-COLUMN($AH:$AH),FALSE),0))</f>
        <v>244</v>
      </c>
      <c r="Q1693" s="87" cm="1">
        <f t="array" ref="Q1693">IF($X1693="Non-local",VLOOKUP($E1693,$AI$40:$AW$44,COLUMN($AW:$AW)-COLUMN($AH:$AH),FALSE),IF($X1693="Unknown",VLOOKUP($E1693,$AI$47:$AW$51,COLUMN($AW:$AW)-COLUMN($AH:$AH),FALSE),0))</f>
        <v>485.37900000000008</v>
      </c>
      <c r="R1693" s="87" cm="1">
        <f t="array" ref="R1693">IF($X1693="Non-local",VLOOKUP($E1693,$AI$88:$AW$92,COLUMN($AW:$AW)-COLUMN($AH:$AH),FALSE),IF($X1693="Unknown",VLOOKUP($E1693,$AI$95:$AW$99,COLUMN($AW:$AW)-COLUMN($AH:$AH),FALSE),0))</f>
        <v>0.16197839056517743</v>
      </c>
      <c r="S1693" s="87" cm="1">
        <f t="array" ref="S1693">VLOOKUP($E1693,$AI$111:$AW$115,COLUMN($AW:$AW)-COLUMN($AH:$AH),FALSE)</f>
        <v>431.69321999999994</v>
      </c>
      <c r="T1693" s="104">
        <f t="shared" si="424"/>
        <v>0.77692787096796834</v>
      </c>
      <c r="U1693" s="104">
        <f t="shared" si="425"/>
        <v>1799.8163321549189</v>
      </c>
      <c r="V1693" s="87" cm="1">
        <f t="array" ref="V1693">VLOOKUP($E1693,$AI$118:$AW$122,COLUMN($AW:$AW)-COLUMN($AH:$AH),FALSE)</f>
        <v>0</v>
      </c>
      <c r="W1693" s="87" t="str">
        <f t="shared" si="429"/>
        <v>Domestic</v>
      </c>
      <c r="X1693" s="87" t="str">
        <f t="shared" si="430"/>
        <v>Non-local</v>
      </c>
      <c r="Y1693" s="104"/>
      <c r="Z1693" s="87" t="str">
        <f t="shared" si="426"/>
        <v>USA</v>
      </c>
      <c r="AA1693" s="87" t="str">
        <f t="shared" si="427"/>
        <v>USA</v>
      </c>
      <c r="AB1693" s="82" cm="1">
        <f t="array" ref="AB1693">VLOOKUP(B1693,'GDP per Capita'!$T$2:$V$4235,COLUMN('GDP per Capita'!$V:$V)-COLUMN('GDP per Capita'!$S:$S),FALSE)</f>
        <v>63809.64</v>
      </c>
      <c r="AC1693" s="82">
        <f t="shared" si="431"/>
        <v>63809.64</v>
      </c>
      <c r="AD1693" s="82">
        <f t="shared" si="432"/>
        <v>63809.64</v>
      </c>
      <c r="AE1693" s="88">
        <f t="shared" si="428"/>
        <v>2.8206025486978439E-2</v>
      </c>
    </row>
    <row r="1694" spans="1:31">
      <c r="A1694" s="77" t="s">
        <v>938</v>
      </c>
      <c r="B1694" s="77">
        <v>1693</v>
      </c>
      <c r="C1694" s="77" t="s">
        <v>29</v>
      </c>
      <c r="D1694" s="77" t="s">
        <v>29</v>
      </c>
      <c r="E1694" s="77">
        <v>2019</v>
      </c>
      <c r="F1694" s="77">
        <v>43.074760999999903</v>
      </c>
      <c r="G1694" s="77">
        <v>-89.383761300000003</v>
      </c>
      <c r="H1694" s="77">
        <v>0</v>
      </c>
      <c r="I1694" s="77" t="s">
        <v>1479</v>
      </c>
      <c r="J1694" s="77">
        <v>38.626803899999999</v>
      </c>
      <c r="K1694" s="77">
        <v>-90.199409700000004</v>
      </c>
      <c r="L1694" s="77">
        <v>998.63710628327703</v>
      </c>
      <c r="M1694" s="77">
        <v>0.29349651334863303</v>
      </c>
      <c r="N1694" s="77">
        <v>0</v>
      </c>
      <c r="O1694" s="77">
        <v>191.73832440638901</v>
      </c>
      <c r="P1694" s="87" cm="1">
        <f t="array" ref="P1694">IF($X1694="Non-local",VLOOKUP($E1694,$AI$64:$AW$68,COLUMN($AW:$AW)-COLUMN($AH:$AH),FALSE),IF($X1694="Unknown",VLOOKUP($E1694,$AI$71:$AW$75,COLUMN($AW:$AW)-COLUMN($AH:$AH),FALSE),0))</f>
        <v>244</v>
      </c>
      <c r="Q1694" s="87" cm="1">
        <f t="array" ref="Q1694">IF($X1694="Non-local",VLOOKUP($E1694,$AI$40:$AW$44,COLUMN($AW:$AW)-COLUMN($AH:$AH),FALSE),IF($X1694="Unknown",VLOOKUP($E1694,$AI$47:$AW$51,COLUMN($AW:$AW)-COLUMN($AH:$AH),FALSE),0))</f>
        <v>485.37900000000008</v>
      </c>
      <c r="R1694" s="87" cm="1">
        <f t="array" ref="R1694">IF($X1694="Non-local",VLOOKUP($E1694,$AI$88:$AW$92,COLUMN($AW:$AW)-COLUMN($AH:$AH),FALSE),IF($X1694="Unknown",VLOOKUP($E1694,$AI$95:$AW$99,COLUMN($AW:$AW)-COLUMN($AH:$AH),FALSE),0))</f>
        <v>0.16197839056517743</v>
      </c>
      <c r="S1694" s="87" cm="1">
        <f t="array" ref="S1694">VLOOKUP($E1694,$AI$111:$AW$115,COLUMN($AW:$AW)-COLUMN($AH:$AH),FALSE)</f>
        <v>431.69321999999994</v>
      </c>
      <c r="T1694" s="104">
        <f t="shared" si="424"/>
        <v>0.45547490391381046</v>
      </c>
      <c r="U1694" s="104">
        <f t="shared" si="425"/>
        <v>1352.810544406389</v>
      </c>
      <c r="V1694" s="87" cm="1">
        <f t="array" ref="V1694">VLOOKUP($E1694,$AI$118:$AW$122,COLUMN($AW:$AW)-COLUMN($AH:$AH),FALSE)</f>
        <v>0</v>
      </c>
      <c r="W1694" s="87" t="str">
        <f t="shared" si="429"/>
        <v>Domestic</v>
      </c>
      <c r="X1694" s="87" t="str">
        <f t="shared" si="430"/>
        <v>Non-local</v>
      </c>
      <c r="Y1694" s="104"/>
      <c r="Z1694" s="87" t="str">
        <f t="shared" si="426"/>
        <v>USA</v>
      </c>
      <c r="AA1694" s="87" t="str">
        <f t="shared" si="427"/>
        <v>USA</v>
      </c>
      <c r="AB1694" s="82" cm="1">
        <f t="array" ref="AB1694">VLOOKUP(B1694,'GDP per Capita'!$T$2:$V$4235,COLUMN('GDP per Capita'!$V:$V)-COLUMN('GDP per Capita'!$S:$S),FALSE)</f>
        <v>63809.64</v>
      </c>
      <c r="AC1694" s="82">
        <f t="shared" si="431"/>
        <v>63809.64</v>
      </c>
      <c r="AD1694" s="82">
        <f t="shared" si="432"/>
        <v>63809.64</v>
      </c>
      <c r="AE1694" s="88">
        <f t="shared" si="428"/>
        <v>2.1200723658782419E-2</v>
      </c>
    </row>
    <row r="1695" spans="1:31">
      <c r="A1695" s="77" t="s">
        <v>973</v>
      </c>
      <c r="B1695" s="77">
        <v>1694</v>
      </c>
      <c r="C1695" s="77" t="s">
        <v>29</v>
      </c>
      <c r="D1695" s="77" t="s">
        <v>29</v>
      </c>
      <c r="E1695" s="77">
        <v>2019</v>
      </c>
      <c r="F1695" s="77">
        <v>37.4443292999999</v>
      </c>
      <c r="G1695" s="77">
        <v>-122.1598465</v>
      </c>
      <c r="H1695" s="77">
        <v>0</v>
      </c>
      <c r="I1695" s="77" t="s">
        <v>1479</v>
      </c>
      <c r="J1695" s="77">
        <v>38.626803899999999</v>
      </c>
      <c r="K1695" s="77">
        <v>-90.199409700000004</v>
      </c>
      <c r="L1695" s="77">
        <v>5576.0849912336998</v>
      </c>
      <c r="M1695" s="77">
        <v>0.95454003965526102</v>
      </c>
      <c r="N1695" s="77">
        <v>0</v>
      </c>
      <c r="O1695" s="77">
        <v>669.13019894804404</v>
      </c>
      <c r="P1695" s="87" cm="1">
        <f t="array" ref="P1695">IF($X1695="Non-local",VLOOKUP($E1695,$AI$64:$AW$68,COLUMN($AW:$AW)-COLUMN($AH:$AH),FALSE),IF($X1695="Unknown",VLOOKUP($E1695,$AI$71:$AW$75,COLUMN($AW:$AW)-COLUMN($AH:$AH),FALSE),0))</f>
        <v>244</v>
      </c>
      <c r="Q1695" s="87" cm="1">
        <f t="array" ref="Q1695">IF($X1695="Non-local",VLOOKUP($E1695,$AI$40:$AW$44,COLUMN($AW:$AW)-COLUMN($AH:$AH),FALSE),IF($X1695="Unknown",VLOOKUP($E1695,$AI$47:$AW$51,COLUMN($AW:$AW)-COLUMN($AH:$AH),FALSE),0))</f>
        <v>485.37900000000008</v>
      </c>
      <c r="R1695" s="87" cm="1">
        <f t="array" ref="R1695">IF($X1695="Non-local",VLOOKUP($E1695,$AI$88:$AW$92,COLUMN($AW:$AW)-COLUMN($AH:$AH),FALSE),IF($X1695="Unknown",VLOOKUP($E1695,$AI$95:$AW$99,COLUMN($AW:$AW)-COLUMN($AH:$AH),FALSE),0))</f>
        <v>0.16197839056517743</v>
      </c>
      <c r="S1695" s="87" cm="1">
        <f t="array" ref="S1695">VLOOKUP($E1695,$AI$111:$AW$115,COLUMN($AW:$AW)-COLUMN($AH:$AH),FALSE)</f>
        <v>431.69321999999994</v>
      </c>
      <c r="T1695" s="104">
        <f t="shared" si="424"/>
        <v>1.1165184302204385</v>
      </c>
      <c r="U1695" s="104">
        <f t="shared" si="425"/>
        <v>1830.2024189480439</v>
      </c>
      <c r="V1695" s="87" cm="1">
        <f t="array" ref="V1695">VLOOKUP($E1695,$AI$118:$AW$122,COLUMN($AW:$AW)-COLUMN($AH:$AH),FALSE)</f>
        <v>0</v>
      </c>
      <c r="W1695" s="87" t="str">
        <f t="shared" si="429"/>
        <v>Domestic</v>
      </c>
      <c r="X1695" s="87" t="str">
        <f t="shared" si="430"/>
        <v>Non-local</v>
      </c>
      <c r="Y1695" s="104"/>
      <c r="Z1695" s="87" t="str">
        <f t="shared" si="426"/>
        <v>USA</v>
      </c>
      <c r="AA1695" s="87" t="str">
        <f t="shared" si="427"/>
        <v>USA</v>
      </c>
      <c r="AB1695" s="82" cm="1">
        <f t="array" ref="AB1695">VLOOKUP(B1695,'GDP per Capita'!$T$2:$V$4235,COLUMN('GDP per Capita'!$V:$V)-COLUMN('GDP per Capita'!$S:$S),FALSE)</f>
        <v>63809.64</v>
      </c>
      <c r="AC1695" s="82">
        <f t="shared" si="431"/>
        <v>63809.64</v>
      </c>
      <c r="AD1695" s="82">
        <f t="shared" si="432"/>
        <v>63809.64</v>
      </c>
      <c r="AE1695" s="88">
        <f t="shared" si="428"/>
        <v>2.8682224487523264E-2</v>
      </c>
    </row>
    <row r="1696" spans="1:31">
      <c r="A1696" s="77" t="s">
        <v>1538</v>
      </c>
      <c r="B1696" s="77">
        <v>1695</v>
      </c>
      <c r="C1696" s="77" t="s">
        <v>29</v>
      </c>
      <c r="D1696" s="77" t="s">
        <v>29</v>
      </c>
      <c r="E1696" s="77">
        <v>2019</v>
      </c>
      <c r="F1696" s="77">
        <v>43.099299999999999</v>
      </c>
      <c r="G1696" s="77">
        <v>-77.443014000000005</v>
      </c>
      <c r="H1696" s="77">
        <v>0</v>
      </c>
      <c r="I1696" s="77" t="s">
        <v>1479</v>
      </c>
      <c r="J1696" s="77">
        <v>38.626803899999999</v>
      </c>
      <c r="K1696" s="77">
        <v>-90.199409700000004</v>
      </c>
      <c r="L1696" s="77">
        <v>2361.4887275343899</v>
      </c>
      <c r="M1696" s="77">
        <v>0.47345394955042203</v>
      </c>
      <c r="N1696" s="77">
        <v>0</v>
      </c>
      <c r="O1696" s="77">
        <v>453.40583568660401</v>
      </c>
      <c r="P1696" s="87" cm="1">
        <f t="array" ref="P1696">IF($X1696="Non-local",VLOOKUP($E1696,$AI$64:$AW$68,COLUMN($AW:$AW)-COLUMN($AH:$AH),FALSE),IF($X1696="Unknown",VLOOKUP($E1696,$AI$71:$AW$75,COLUMN($AW:$AW)-COLUMN($AH:$AH),FALSE),0))</f>
        <v>244</v>
      </c>
      <c r="Q1696" s="87" cm="1">
        <f t="array" ref="Q1696">IF($X1696="Non-local",VLOOKUP($E1696,$AI$40:$AW$44,COLUMN($AW:$AW)-COLUMN($AH:$AH),FALSE),IF($X1696="Unknown",VLOOKUP($E1696,$AI$47:$AW$51,COLUMN($AW:$AW)-COLUMN($AH:$AH),FALSE),0))</f>
        <v>485.37900000000008</v>
      </c>
      <c r="R1696" s="87" cm="1">
        <f t="array" ref="R1696">IF($X1696="Non-local",VLOOKUP($E1696,$AI$88:$AW$92,COLUMN($AW:$AW)-COLUMN($AH:$AH),FALSE),IF($X1696="Unknown",VLOOKUP($E1696,$AI$95:$AW$99,COLUMN($AW:$AW)-COLUMN($AH:$AH),FALSE),0))</f>
        <v>0.16197839056517743</v>
      </c>
      <c r="S1696" s="87" cm="1">
        <f t="array" ref="S1696">VLOOKUP($E1696,$AI$111:$AW$115,COLUMN($AW:$AW)-COLUMN($AH:$AH),FALSE)</f>
        <v>431.69321999999994</v>
      </c>
      <c r="T1696" s="104">
        <f t="shared" si="424"/>
        <v>0.63543234011559946</v>
      </c>
      <c r="U1696" s="104">
        <f t="shared" si="425"/>
        <v>1614.478055686604</v>
      </c>
      <c r="V1696" s="87" cm="1">
        <f t="array" ref="V1696">VLOOKUP($E1696,$AI$118:$AW$122,COLUMN($AW:$AW)-COLUMN($AH:$AH),FALSE)</f>
        <v>0</v>
      </c>
      <c r="W1696" s="87" t="str">
        <f t="shared" si="429"/>
        <v>Domestic</v>
      </c>
      <c r="X1696" s="87" t="str">
        <f t="shared" si="430"/>
        <v>Non-local</v>
      </c>
      <c r="Y1696" s="104"/>
      <c r="Z1696" s="87" t="str">
        <f t="shared" si="426"/>
        <v>USA</v>
      </c>
      <c r="AA1696" s="87" t="str">
        <f t="shared" si="427"/>
        <v>USA</v>
      </c>
      <c r="AB1696" s="82" cm="1">
        <f t="array" ref="AB1696">VLOOKUP(B1696,'GDP per Capita'!$T$2:$V$4235,COLUMN('GDP per Capita'!$V:$V)-COLUMN('GDP per Capita'!$S:$S),FALSE)</f>
        <v>63809.64</v>
      </c>
      <c r="AC1696" s="82">
        <f t="shared" si="431"/>
        <v>63809.64</v>
      </c>
      <c r="AD1696" s="82">
        <f t="shared" si="432"/>
        <v>63809.64</v>
      </c>
      <c r="AE1696" s="88">
        <f t="shared" si="428"/>
        <v>2.5301475696879093E-2</v>
      </c>
    </row>
    <row r="1697" spans="1:31">
      <c r="A1697" s="77" t="s">
        <v>34</v>
      </c>
      <c r="B1697" s="77">
        <v>1696</v>
      </c>
      <c r="C1697" s="77" t="s">
        <v>34</v>
      </c>
      <c r="D1697" s="77" t="s">
        <v>34</v>
      </c>
      <c r="E1697" s="77">
        <v>2019</v>
      </c>
      <c r="F1697" s="77">
        <v>0</v>
      </c>
      <c r="G1697" s="77">
        <v>0</v>
      </c>
      <c r="H1697" s="77">
        <v>0</v>
      </c>
      <c r="I1697" s="77" t="s">
        <v>1479</v>
      </c>
      <c r="J1697" s="77">
        <v>38.626803899999999</v>
      </c>
      <c r="K1697" s="77">
        <v>-90.199409700000004</v>
      </c>
      <c r="L1697" s="77">
        <v>3701.00063761927</v>
      </c>
      <c r="M1697" s="77">
        <v>0.67333559908097096</v>
      </c>
      <c r="N1697" s="77">
        <v>1</v>
      </c>
      <c r="O1697" s="77">
        <v>710.59212242290005</v>
      </c>
      <c r="P1697" s="87" cm="1">
        <f t="array" ref="P1697">IF($X1697="Non-local",VLOOKUP($E1697,$AI$64:$AW$68,COLUMN($AW:$AW)-COLUMN($AH:$AH),FALSE),IF($X1697="Unknown",VLOOKUP($E1697,$AI$71:$AW$75,COLUMN($AW:$AW)-COLUMN($AH:$AH),FALSE),0))</f>
        <v>235.51304347826087</v>
      </c>
      <c r="Q1697" s="87" cm="1">
        <f t="array" ref="Q1697">IF($X1697="Non-local",VLOOKUP($E1697,$AI$40:$AW$44,COLUMN($AW:$AW)-COLUMN($AH:$AH),FALSE),IF($X1697="Unknown",VLOOKUP($E1697,$AI$47:$AW$51,COLUMN($AW:$AW)-COLUMN($AH:$AH),FALSE),0))</f>
        <v>468.49625217391309</v>
      </c>
      <c r="R1697" s="87" cm="1">
        <f t="array" ref="R1697">IF($X1697="Non-local",VLOOKUP($E1697,$AI$88:$AW$92,COLUMN($AW:$AW)-COLUMN($AH:$AH),FALSE),IF($X1697="Unknown",VLOOKUP($E1697,$AI$95:$AW$99,COLUMN($AW:$AW)-COLUMN($AH:$AH),FALSE),0))</f>
        <v>0.15634435958899737</v>
      </c>
      <c r="S1697" s="87" cm="1">
        <f t="array" ref="S1697">VLOOKUP($E1697,$AI$111:$AW$115,COLUMN($AW:$AW)-COLUMN($AH:$AH),FALSE)</f>
        <v>431.69321999999994</v>
      </c>
      <c r="T1697" s="104">
        <f t="shared" si="424"/>
        <v>0.82967995866996835</v>
      </c>
      <c r="U1697" s="104">
        <f t="shared" si="425"/>
        <v>1846.2946380750739</v>
      </c>
      <c r="V1697" s="87" cm="1">
        <f t="array" ref="V1697">VLOOKUP($E1697,$AI$118:$AW$122,COLUMN($AW:$AW)-COLUMN($AH:$AH),FALSE)</f>
        <v>0</v>
      </c>
      <c r="W1697" s="87" t="str">
        <f t="shared" si="429"/>
        <v>Unknown</v>
      </c>
      <c r="X1697" s="87" t="str">
        <f t="shared" si="430"/>
        <v>Unknown</v>
      </c>
      <c r="Y1697" s="104"/>
      <c r="Z1697" s="87" t="str">
        <f t="shared" si="426"/>
        <v>Unknown</v>
      </c>
      <c r="AA1697" s="87" t="str">
        <f t="shared" si="427"/>
        <v>Unknown</v>
      </c>
      <c r="AB1697" s="82" t="e" cm="1">
        <f t="array" ref="AB1697">VLOOKUP(B1697,'GDP per Capita'!$T$2:$V$4235,COLUMN('GDP per Capita'!$V:$V)-COLUMN('GDP per Capita'!$S:$S),FALSE)</f>
        <v>#N/A</v>
      </c>
      <c r="AC1697" s="82" t="str">
        <f t="shared" si="431"/>
        <v/>
      </c>
      <c r="AD1697" s="82">
        <f t="shared" si="432"/>
        <v>61228.93767638311</v>
      </c>
      <c r="AE1697" s="88">
        <f t="shared" si="428"/>
        <v>3.0153955109157748E-2</v>
      </c>
    </row>
    <row r="1698" spans="1:31">
      <c r="A1698" s="77" t="s">
        <v>34</v>
      </c>
      <c r="B1698" s="77">
        <v>1697</v>
      </c>
      <c r="C1698" s="77" t="s">
        <v>34</v>
      </c>
      <c r="D1698" s="77" t="s">
        <v>34</v>
      </c>
      <c r="E1698" s="77">
        <v>2019</v>
      </c>
      <c r="F1698" s="77">
        <v>0</v>
      </c>
      <c r="G1698" s="77">
        <v>0</v>
      </c>
      <c r="H1698" s="77">
        <v>0</v>
      </c>
      <c r="I1698" s="77" t="s">
        <v>1479</v>
      </c>
      <c r="J1698" s="77">
        <v>38.626803899999999</v>
      </c>
      <c r="K1698" s="77">
        <v>-90.199409700000004</v>
      </c>
      <c r="L1698" s="77">
        <v>3701.00063761927</v>
      </c>
      <c r="M1698" s="77">
        <v>0.67333559908097096</v>
      </c>
      <c r="N1698" s="77">
        <v>1</v>
      </c>
      <c r="O1698" s="77">
        <v>710.59212242290005</v>
      </c>
      <c r="P1698" s="87" cm="1">
        <f t="array" ref="P1698">IF($X1698="Non-local",VLOOKUP($E1698,$AI$64:$AW$68,COLUMN($AW:$AW)-COLUMN($AH:$AH),FALSE),IF($X1698="Unknown",VLOOKUP($E1698,$AI$71:$AW$75,COLUMN($AW:$AW)-COLUMN($AH:$AH),FALSE),0))</f>
        <v>235.51304347826087</v>
      </c>
      <c r="Q1698" s="87" cm="1">
        <f t="array" ref="Q1698">IF($X1698="Non-local",VLOOKUP($E1698,$AI$40:$AW$44,COLUMN($AW:$AW)-COLUMN($AH:$AH),FALSE),IF($X1698="Unknown",VLOOKUP($E1698,$AI$47:$AW$51,COLUMN($AW:$AW)-COLUMN($AH:$AH),FALSE),0))</f>
        <v>468.49625217391309</v>
      </c>
      <c r="R1698" s="87" cm="1">
        <f t="array" ref="R1698">IF($X1698="Non-local",VLOOKUP($E1698,$AI$88:$AW$92,COLUMN($AW:$AW)-COLUMN($AH:$AH),FALSE),IF($X1698="Unknown",VLOOKUP($E1698,$AI$95:$AW$99,COLUMN($AW:$AW)-COLUMN($AH:$AH),FALSE),0))</f>
        <v>0.15634435958899737</v>
      </c>
      <c r="S1698" s="87" cm="1">
        <f t="array" ref="S1698">VLOOKUP($E1698,$AI$111:$AW$115,COLUMN($AW:$AW)-COLUMN($AH:$AH),FALSE)</f>
        <v>431.69321999999994</v>
      </c>
      <c r="T1698" s="104">
        <f t="shared" si="424"/>
        <v>0.82967995866996835</v>
      </c>
      <c r="U1698" s="104">
        <f t="shared" si="425"/>
        <v>1846.2946380750739</v>
      </c>
      <c r="V1698" s="87" cm="1">
        <f t="array" ref="V1698">VLOOKUP($E1698,$AI$118:$AW$122,COLUMN($AW:$AW)-COLUMN($AH:$AH),FALSE)</f>
        <v>0</v>
      </c>
      <c r="W1698" s="87" t="str">
        <f t="shared" si="429"/>
        <v>Unknown</v>
      </c>
      <c r="X1698" s="87" t="str">
        <f t="shared" si="430"/>
        <v>Unknown</v>
      </c>
      <c r="Y1698" s="104"/>
      <c r="Z1698" s="87" t="str">
        <f t="shared" si="426"/>
        <v>Unknown</v>
      </c>
      <c r="AA1698" s="87" t="str">
        <f t="shared" si="427"/>
        <v>Unknown</v>
      </c>
      <c r="AB1698" s="82" t="e" cm="1">
        <f t="array" ref="AB1698">VLOOKUP(B1698,'GDP per Capita'!$T$2:$V$4235,COLUMN('GDP per Capita'!$V:$V)-COLUMN('GDP per Capita'!$S:$S),FALSE)</f>
        <v>#N/A</v>
      </c>
      <c r="AC1698" s="82" t="str">
        <f t="shared" si="431"/>
        <v/>
      </c>
      <c r="AD1698" s="82">
        <f t="shared" si="432"/>
        <v>61228.93767638311</v>
      </c>
      <c r="AE1698" s="88">
        <f t="shared" si="428"/>
        <v>3.0153955109157748E-2</v>
      </c>
    </row>
    <row r="1699" spans="1:31">
      <c r="A1699" s="77" t="s">
        <v>34</v>
      </c>
      <c r="B1699" s="77">
        <v>1698</v>
      </c>
      <c r="C1699" s="77" t="s">
        <v>34</v>
      </c>
      <c r="D1699" s="77" t="s">
        <v>34</v>
      </c>
      <c r="E1699" s="77">
        <v>2019</v>
      </c>
      <c r="F1699" s="77">
        <v>0</v>
      </c>
      <c r="G1699" s="77">
        <v>0</v>
      </c>
      <c r="H1699" s="77">
        <v>0</v>
      </c>
      <c r="I1699" s="77" t="s">
        <v>1479</v>
      </c>
      <c r="J1699" s="77">
        <v>38.626803899999999</v>
      </c>
      <c r="K1699" s="77">
        <v>-90.199409700000004</v>
      </c>
      <c r="L1699" s="77">
        <v>3701.00063761927</v>
      </c>
      <c r="M1699" s="77">
        <v>0.67333559908097096</v>
      </c>
      <c r="N1699" s="77">
        <v>1</v>
      </c>
      <c r="O1699" s="77">
        <v>710.59212242290005</v>
      </c>
      <c r="P1699" s="87" cm="1">
        <f t="array" ref="P1699">IF($X1699="Non-local",VLOOKUP($E1699,$AI$64:$AW$68,COLUMN($AW:$AW)-COLUMN($AH:$AH),FALSE),IF($X1699="Unknown",VLOOKUP($E1699,$AI$71:$AW$75,COLUMN($AW:$AW)-COLUMN($AH:$AH),FALSE),0))</f>
        <v>235.51304347826087</v>
      </c>
      <c r="Q1699" s="87" cm="1">
        <f t="array" ref="Q1699">IF($X1699="Non-local",VLOOKUP($E1699,$AI$40:$AW$44,COLUMN($AW:$AW)-COLUMN($AH:$AH),FALSE),IF($X1699="Unknown",VLOOKUP($E1699,$AI$47:$AW$51,COLUMN($AW:$AW)-COLUMN($AH:$AH),FALSE),0))</f>
        <v>468.49625217391309</v>
      </c>
      <c r="R1699" s="87" cm="1">
        <f t="array" ref="R1699">IF($X1699="Non-local",VLOOKUP($E1699,$AI$88:$AW$92,COLUMN($AW:$AW)-COLUMN($AH:$AH),FALSE),IF($X1699="Unknown",VLOOKUP($E1699,$AI$95:$AW$99,COLUMN($AW:$AW)-COLUMN($AH:$AH),FALSE),0))</f>
        <v>0.15634435958899737</v>
      </c>
      <c r="S1699" s="87" cm="1">
        <f t="array" ref="S1699">VLOOKUP($E1699,$AI$111:$AW$115,COLUMN($AW:$AW)-COLUMN($AH:$AH),FALSE)</f>
        <v>431.69321999999994</v>
      </c>
      <c r="T1699" s="104">
        <f t="shared" si="424"/>
        <v>0.82967995866996835</v>
      </c>
      <c r="U1699" s="104">
        <f t="shared" si="425"/>
        <v>1846.2946380750739</v>
      </c>
      <c r="V1699" s="87" cm="1">
        <f t="array" ref="V1699">VLOOKUP($E1699,$AI$118:$AW$122,COLUMN($AW:$AW)-COLUMN($AH:$AH),FALSE)</f>
        <v>0</v>
      </c>
      <c r="W1699" s="87" t="str">
        <f t="shared" si="429"/>
        <v>Unknown</v>
      </c>
      <c r="X1699" s="87" t="str">
        <f t="shared" si="430"/>
        <v>Unknown</v>
      </c>
      <c r="Y1699" s="104"/>
      <c r="Z1699" s="87" t="str">
        <f t="shared" si="426"/>
        <v>Unknown</v>
      </c>
      <c r="AA1699" s="87" t="str">
        <f t="shared" si="427"/>
        <v>Unknown</v>
      </c>
      <c r="AB1699" s="82" t="e" cm="1">
        <f t="array" ref="AB1699">VLOOKUP(B1699,'GDP per Capita'!$T$2:$V$4235,COLUMN('GDP per Capita'!$V:$V)-COLUMN('GDP per Capita'!$S:$S),FALSE)</f>
        <v>#N/A</v>
      </c>
      <c r="AC1699" s="82" t="str">
        <f t="shared" si="431"/>
        <v/>
      </c>
      <c r="AD1699" s="82">
        <f t="shared" si="432"/>
        <v>61228.93767638311</v>
      </c>
      <c r="AE1699" s="88">
        <f t="shared" si="428"/>
        <v>3.0153955109157748E-2</v>
      </c>
    </row>
    <row r="1700" spans="1:31">
      <c r="A1700" s="77" t="s">
        <v>34</v>
      </c>
      <c r="B1700" s="77">
        <v>1699</v>
      </c>
      <c r="C1700" s="77" t="s">
        <v>34</v>
      </c>
      <c r="D1700" s="77" t="s">
        <v>34</v>
      </c>
      <c r="E1700" s="77">
        <v>2019</v>
      </c>
      <c r="F1700" s="77">
        <v>0</v>
      </c>
      <c r="G1700" s="77">
        <v>0</v>
      </c>
      <c r="H1700" s="77">
        <v>0</v>
      </c>
      <c r="I1700" s="77" t="s">
        <v>1479</v>
      </c>
      <c r="J1700" s="77">
        <v>38.626803899999999</v>
      </c>
      <c r="K1700" s="77">
        <v>-90.199409700000004</v>
      </c>
      <c r="L1700" s="77">
        <v>3701.00063761927</v>
      </c>
      <c r="M1700" s="77">
        <v>0.67333559908097096</v>
      </c>
      <c r="N1700" s="77">
        <v>1</v>
      </c>
      <c r="O1700" s="77">
        <v>710.59212242290005</v>
      </c>
      <c r="P1700" s="87" cm="1">
        <f t="array" ref="P1700">IF($X1700="Non-local",VLOOKUP($E1700,$AI$64:$AW$68,COLUMN($AW:$AW)-COLUMN($AH:$AH),FALSE),IF($X1700="Unknown",VLOOKUP($E1700,$AI$71:$AW$75,COLUMN($AW:$AW)-COLUMN($AH:$AH),FALSE),0))</f>
        <v>235.51304347826087</v>
      </c>
      <c r="Q1700" s="87" cm="1">
        <f t="array" ref="Q1700">IF($X1700="Non-local",VLOOKUP($E1700,$AI$40:$AW$44,COLUMN($AW:$AW)-COLUMN($AH:$AH),FALSE),IF($X1700="Unknown",VLOOKUP($E1700,$AI$47:$AW$51,COLUMN($AW:$AW)-COLUMN($AH:$AH),FALSE),0))</f>
        <v>468.49625217391309</v>
      </c>
      <c r="R1700" s="87" cm="1">
        <f t="array" ref="R1700">IF($X1700="Non-local",VLOOKUP($E1700,$AI$88:$AW$92,COLUMN($AW:$AW)-COLUMN($AH:$AH),FALSE),IF($X1700="Unknown",VLOOKUP($E1700,$AI$95:$AW$99,COLUMN($AW:$AW)-COLUMN($AH:$AH),FALSE),0))</f>
        <v>0.15634435958899737</v>
      </c>
      <c r="S1700" s="87" cm="1">
        <f t="array" ref="S1700">VLOOKUP($E1700,$AI$111:$AW$115,COLUMN($AW:$AW)-COLUMN($AH:$AH),FALSE)</f>
        <v>431.69321999999994</v>
      </c>
      <c r="T1700" s="104">
        <f t="shared" si="424"/>
        <v>0.82967995866996835</v>
      </c>
      <c r="U1700" s="104">
        <f t="shared" si="425"/>
        <v>1846.2946380750739</v>
      </c>
      <c r="V1700" s="87" cm="1">
        <f t="array" ref="V1700">VLOOKUP($E1700,$AI$118:$AW$122,COLUMN($AW:$AW)-COLUMN($AH:$AH),FALSE)</f>
        <v>0</v>
      </c>
      <c r="W1700" s="87" t="str">
        <f t="shared" si="429"/>
        <v>Unknown</v>
      </c>
      <c r="X1700" s="87" t="str">
        <f t="shared" si="430"/>
        <v>Unknown</v>
      </c>
      <c r="Y1700" s="104"/>
      <c r="Z1700" s="87" t="str">
        <f t="shared" si="426"/>
        <v>Unknown</v>
      </c>
      <c r="AA1700" s="87" t="str">
        <f t="shared" si="427"/>
        <v>Unknown</v>
      </c>
      <c r="AB1700" s="82" t="e" cm="1">
        <f t="array" ref="AB1700">VLOOKUP(B1700,'GDP per Capita'!$T$2:$V$4235,COLUMN('GDP per Capita'!$V:$V)-COLUMN('GDP per Capita'!$S:$S),FALSE)</f>
        <v>#N/A</v>
      </c>
      <c r="AC1700" s="82" t="str">
        <f t="shared" si="431"/>
        <v/>
      </c>
      <c r="AD1700" s="82">
        <f t="shared" si="432"/>
        <v>61228.93767638311</v>
      </c>
      <c r="AE1700" s="88">
        <f t="shared" si="428"/>
        <v>3.0153955109157748E-2</v>
      </c>
    </row>
    <row r="1701" spans="1:31">
      <c r="A1701" s="77" t="s">
        <v>34</v>
      </c>
      <c r="B1701" s="77">
        <v>1700</v>
      </c>
      <c r="C1701" s="77" t="s">
        <v>34</v>
      </c>
      <c r="D1701" s="77" t="s">
        <v>34</v>
      </c>
      <c r="E1701" s="77">
        <v>2019</v>
      </c>
      <c r="F1701" s="77">
        <v>0</v>
      </c>
      <c r="G1701" s="77">
        <v>0</v>
      </c>
      <c r="H1701" s="77">
        <v>0</v>
      </c>
      <c r="I1701" s="77" t="s">
        <v>1479</v>
      </c>
      <c r="J1701" s="77">
        <v>38.626803899999999</v>
      </c>
      <c r="K1701" s="77">
        <v>-90.199409700000004</v>
      </c>
      <c r="L1701" s="77">
        <v>3701.00063761927</v>
      </c>
      <c r="M1701" s="77">
        <v>0.67333559908097096</v>
      </c>
      <c r="N1701" s="77">
        <v>1</v>
      </c>
      <c r="O1701" s="77">
        <v>710.59212242290005</v>
      </c>
      <c r="P1701" s="87" cm="1">
        <f t="array" ref="P1701">IF($X1701="Non-local",VLOOKUP($E1701,$AI$64:$AW$68,COLUMN($AW:$AW)-COLUMN($AH:$AH),FALSE),IF($X1701="Unknown",VLOOKUP($E1701,$AI$71:$AW$75,COLUMN($AW:$AW)-COLUMN($AH:$AH),FALSE),0))</f>
        <v>235.51304347826087</v>
      </c>
      <c r="Q1701" s="87" cm="1">
        <f t="array" ref="Q1701">IF($X1701="Non-local",VLOOKUP($E1701,$AI$40:$AW$44,COLUMN($AW:$AW)-COLUMN($AH:$AH),FALSE),IF($X1701="Unknown",VLOOKUP($E1701,$AI$47:$AW$51,COLUMN($AW:$AW)-COLUMN($AH:$AH),FALSE),0))</f>
        <v>468.49625217391309</v>
      </c>
      <c r="R1701" s="87" cm="1">
        <f t="array" ref="R1701">IF($X1701="Non-local",VLOOKUP($E1701,$AI$88:$AW$92,COLUMN($AW:$AW)-COLUMN($AH:$AH),FALSE),IF($X1701="Unknown",VLOOKUP($E1701,$AI$95:$AW$99,COLUMN($AW:$AW)-COLUMN($AH:$AH),FALSE),0))</f>
        <v>0.15634435958899737</v>
      </c>
      <c r="S1701" s="87" cm="1">
        <f t="array" ref="S1701">VLOOKUP($E1701,$AI$111:$AW$115,COLUMN($AW:$AW)-COLUMN($AH:$AH),FALSE)</f>
        <v>431.69321999999994</v>
      </c>
      <c r="T1701" s="104">
        <f t="shared" si="424"/>
        <v>0.82967995866996835</v>
      </c>
      <c r="U1701" s="104">
        <f t="shared" si="425"/>
        <v>1846.2946380750739</v>
      </c>
      <c r="V1701" s="87" cm="1">
        <f t="array" ref="V1701">VLOOKUP($E1701,$AI$118:$AW$122,COLUMN($AW:$AW)-COLUMN($AH:$AH),FALSE)</f>
        <v>0</v>
      </c>
      <c r="W1701" s="87" t="str">
        <f t="shared" si="429"/>
        <v>Unknown</v>
      </c>
      <c r="X1701" s="87" t="str">
        <f t="shared" si="430"/>
        <v>Unknown</v>
      </c>
      <c r="Y1701" s="104"/>
      <c r="Z1701" s="87" t="str">
        <f t="shared" si="426"/>
        <v>Unknown</v>
      </c>
      <c r="AA1701" s="87" t="str">
        <f t="shared" si="427"/>
        <v>Unknown</v>
      </c>
      <c r="AB1701" s="82" t="e" cm="1">
        <f t="array" ref="AB1701">VLOOKUP(B1701,'GDP per Capita'!$T$2:$V$4235,COLUMN('GDP per Capita'!$V:$V)-COLUMN('GDP per Capita'!$S:$S),FALSE)</f>
        <v>#N/A</v>
      </c>
      <c r="AC1701" s="82" t="str">
        <f t="shared" si="431"/>
        <v/>
      </c>
      <c r="AD1701" s="82">
        <f t="shared" si="432"/>
        <v>61228.93767638311</v>
      </c>
      <c r="AE1701" s="88">
        <f t="shared" si="428"/>
        <v>3.0153955109157748E-2</v>
      </c>
    </row>
    <row r="1702" spans="1:31">
      <c r="A1702" s="77" t="s">
        <v>1539</v>
      </c>
      <c r="B1702" s="77">
        <v>1701</v>
      </c>
      <c r="C1702" s="77" t="s">
        <v>29</v>
      </c>
      <c r="D1702" s="77" t="s">
        <v>29</v>
      </c>
      <c r="E1702" s="77">
        <v>2019</v>
      </c>
      <c r="F1702" s="77">
        <v>34.133875099999997</v>
      </c>
      <c r="G1702" s="77">
        <v>-117.90560459999899</v>
      </c>
      <c r="H1702" s="77">
        <v>0</v>
      </c>
      <c r="I1702" s="77" t="s">
        <v>1479</v>
      </c>
      <c r="J1702" s="77">
        <v>38.626803899999999</v>
      </c>
      <c r="K1702" s="77">
        <v>-90.199409700000004</v>
      </c>
      <c r="L1702" s="77">
        <v>5040.1034480592798</v>
      </c>
      <c r="M1702" s="77">
        <v>0.88204144276845997</v>
      </c>
      <c r="N1702" s="77">
        <v>0</v>
      </c>
      <c r="O1702" s="77">
        <v>604.81241376711296</v>
      </c>
      <c r="P1702" s="87" cm="1">
        <f t="array" ref="P1702">IF($X1702="Non-local",VLOOKUP($E1702,$AI$64:$AW$68,COLUMN($AW:$AW)-COLUMN($AH:$AH),FALSE),IF($X1702="Unknown",VLOOKUP($E1702,$AI$71:$AW$75,COLUMN($AW:$AW)-COLUMN($AH:$AH),FALSE),0))</f>
        <v>244</v>
      </c>
      <c r="Q1702" s="87" cm="1">
        <f t="array" ref="Q1702">IF($X1702="Non-local",VLOOKUP($E1702,$AI$40:$AW$44,COLUMN($AW:$AW)-COLUMN($AH:$AH),FALSE),IF($X1702="Unknown",VLOOKUP($E1702,$AI$47:$AW$51,COLUMN($AW:$AW)-COLUMN($AH:$AH),FALSE),0))</f>
        <v>485.37900000000008</v>
      </c>
      <c r="R1702" s="87" cm="1">
        <f t="array" ref="R1702">IF($X1702="Non-local",VLOOKUP($E1702,$AI$88:$AW$92,COLUMN($AW:$AW)-COLUMN($AH:$AH),FALSE),IF($X1702="Unknown",VLOOKUP($E1702,$AI$95:$AW$99,COLUMN($AW:$AW)-COLUMN($AH:$AH),FALSE),0))</f>
        <v>0.16197839056517743</v>
      </c>
      <c r="S1702" s="87" cm="1">
        <f t="array" ref="S1702">VLOOKUP($E1702,$AI$111:$AW$115,COLUMN($AW:$AW)-COLUMN($AH:$AH),FALSE)</f>
        <v>431.69321999999994</v>
      </c>
      <c r="T1702" s="104">
        <f t="shared" si="424"/>
        <v>1.0440198333336375</v>
      </c>
      <c r="U1702" s="104">
        <f t="shared" si="425"/>
        <v>1765.884633767113</v>
      </c>
      <c r="V1702" s="87" cm="1">
        <f t="array" ref="V1702">VLOOKUP($E1702,$AI$118:$AW$122,COLUMN($AW:$AW)-COLUMN($AH:$AH),FALSE)</f>
        <v>0</v>
      </c>
      <c r="W1702" s="87" t="str">
        <f t="shared" si="429"/>
        <v>Domestic</v>
      </c>
      <c r="X1702" s="87" t="str">
        <f t="shared" si="430"/>
        <v>Non-local</v>
      </c>
      <c r="Y1702" s="104"/>
      <c r="Z1702" s="87" t="str">
        <f t="shared" si="426"/>
        <v>USA</v>
      </c>
      <c r="AA1702" s="87" t="str">
        <f t="shared" si="427"/>
        <v>USA</v>
      </c>
      <c r="AB1702" s="82" cm="1">
        <f t="array" ref="AB1702">VLOOKUP(B1702,'GDP per Capita'!$T$2:$V$4235,COLUMN('GDP per Capita'!$V:$V)-COLUMN('GDP per Capita'!$S:$S),FALSE)</f>
        <v>63809.64</v>
      </c>
      <c r="AC1702" s="82">
        <f t="shared" si="431"/>
        <v>63809.64</v>
      </c>
      <c r="AD1702" s="82">
        <f t="shared" si="432"/>
        <v>63809.64</v>
      </c>
      <c r="AE1702" s="88">
        <f t="shared" si="428"/>
        <v>2.7674261032770486E-2</v>
      </c>
    </row>
    <row r="1703" spans="1:31">
      <c r="A1703" s="77" t="s">
        <v>999</v>
      </c>
      <c r="B1703" s="77">
        <v>1702</v>
      </c>
      <c r="C1703" s="77" t="s">
        <v>29</v>
      </c>
      <c r="D1703" s="77" t="s">
        <v>29</v>
      </c>
      <c r="E1703" s="77">
        <v>2019</v>
      </c>
      <c r="F1703" s="77">
        <v>47.603832099999998</v>
      </c>
      <c r="G1703" s="77">
        <v>-122.3300624</v>
      </c>
      <c r="H1703" s="77">
        <v>0</v>
      </c>
      <c r="I1703" s="77" t="s">
        <v>1479</v>
      </c>
      <c r="J1703" s="77">
        <v>38.626803899999999</v>
      </c>
      <c r="K1703" s="77">
        <v>-90.199409700000004</v>
      </c>
      <c r="L1703" s="77">
        <v>5536.6288038686198</v>
      </c>
      <c r="M1703" s="77">
        <v>0.94918580552479903</v>
      </c>
      <c r="N1703" s="77">
        <v>0</v>
      </c>
      <c r="O1703" s="77">
        <v>664.39545646423403</v>
      </c>
      <c r="P1703" s="87" cm="1">
        <f t="array" ref="P1703">IF($X1703="Non-local",VLOOKUP($E1703,$AI$64:$AW$68,COLUMN($AW:$AW)-COLUMN($AH:$AH),FALSE),IF($X1703="Unknown",VLOOKUP($E1703,$AI$71:$AW$75,COLUMN($AW:$AW)-COLUMN($AH:$AH),FALSE),0))</f>
        <v>244</v>
      </c>
      <c r="Q1703" s="87" cm="1">
        <f t="array" ref="Q1703">IF($X1703="Non-local",VLOOKUP($E1703,$AI$40:$AW$44,COLUMN($AW:$AW)-COLUMN($AH:$AH),FALSE),IF($X1703="Unknown",VLOOKUP($E1703,$AI$47:$AW$51,COLUMN($AW:$AW)-COLUMN($AH:$AH),FALSE),0))</f>
        <v>485.37900000000008</v>
      </c>
      <c r="R1703" s="87" cm="1">
        <f t="array" ref="R1703">IF($X1703="Non-local",VLOOKUP($E1703,$AI$88:$AW$92,COLUMN($AW:$AW)-COLUMN($AH:$AH),FALSE),IF($X1703="Unknown",VLOOKUP($E1703,$AI$95:$AW$99,COLUMN($AW:$AW)-COLUMN($AH:$AH),FALSE),0))</f>
        <v>0.16197839056517743</v>
      </c>
      <c r="S1703" s="87" cm="1">
        <f t="array" ref="S1703">VLOOKUP($E1703,$AI$111:$AW$115,COLUMN($AW:$AW)-COLUMN($AH:$AH),FALSE)</f>
        <v>431.69321999999994</v>
      </c>
      <c r="T1703" s="104">
        <f t="shared" si="424"/>
        <v>1.1111641960899765</v>
      </c>
      <c r="U1703" s="104">
        <f t="shared" si="425"/>
        <v>1825.467676464234</v>
      </c>
      <c r="V1703" s="87" cm="1">
        <f t="array" ref="V1703">VLOOKUP($E1703,$AI$118:$AW$122,COLUMN($AW:$AW)-COLUMN($AH:$AH),FALSE)</f>
        <v>0</v>
      </c>
      <c r="W1703" s="87" t="str">
        <f t="shared" si="429"/>
        <v>Domestic</v>
      </c>
      <c r="X1703" s="87" t="str">
        <f t="shared" si="430"/>
        <v>Non-local</v>
      </c>
      <c r="Y1703" s="104"/>
      <c r="Z1703" s="87" t="str">
        <f t="shared" si="426"/>
        <v>USA</v>
      </c>
      <c r="AA1703" s="87" t="str">
        <f t="shared" si="427"/>
        <v>USA</v>
      </c>
      <c r="AB1703" s="82" cm="1">
        <f t="array" ref="AB1703">VLOOKUP(B1703,'GDP per Capita'!$T$2:$V$4235,COLUMN('GDP per Capita'!$V:$V)-COLUMN('GDP per Capita'!$S:$S),FALSE)</f>
        <v>63809.64</v>
      </c>
      <c r="AC1703" s="82">
        <f t="shared" si="431"/>
        <v>63809.64</v>
      </c>
      <c r="AD1703" s="82">
        <f t="shared" si="432"/>
        <v>63809.64</v>
      </c>
      <c r="AE1703" s="88">
        <f t="shared" si="428"/>
        <v>2.8608023434456519E-2</v>
      </c>
    </row>
    <row r="1704" spans="1:31">
      <c r="A1704" s="77" t="s">
        <v>1485</v>
      </c>
      <c r="B1704" s="77">
        <v>1703</v>
      </c>
      <c r="C1704" s="77" t="s">
        <v>29</v>
      </c>
      <c r="D1704" s="77" t="s">
        <v>29</v>
      </c>
      <c r="E1704" s="77">
        <v>2019</v>
      </c>
      <c r="F1704" s="77">
        <v>20.853916199999901</v>
      </c>
      <c r="G1704" s="77">
        <v>-156.31039250000001</v>
      </c>
      <c r="H1704" s="77">
        <v>0</v>
      </c>
      <c r="I1704" s="77" t="s">
        <v>1479</v>
      </c>
      <c r="J1704" s="77">
        <v>38.626803899999999</v>
      </c>
      <c r="K1704" s="77">
        <v>-90.199409700000004</v>
      </c>
      <c r="L1704" s="77">
        <v>13078.896233404899</v>
      </c>
      <c r="M1704" s="77">
        <v>2.02253989165045</v>
      </c>
      <c r="N1704" s="77">
        <v>0</v>
      </c>
      <c r="O1704" s="77">
        <v>1373.2841045075199</v>
      </c>
      <c r="P1704" s="87" cm="1">
        <f t="array" ref="P1704">IF($X1704="Non-local",VLOOKUP($E1704,$AI$64:$AW$68,COLUMN($AW:$AW)-COLUMN($AH:$AH),FALSE),IF($X1704="Unknown",VLOOKUP($E1704,$AI$71:$AW$75,COLUMN($AW:$AW)-COLUMN($AH:$AH),FALSE),0))</f>
        <v>244</v>
      </c>
      <c r="Q1704" s="87" cm="1">
        <f t="array" ref="Q1704">IF($X1704="Non-local",VLOOKUP($E1704,$AI$40:$AW$44,COLUMN($AW:$AW)-COLUMN($AH:$AH),FALSE),IF($X1704="Unknown",VLOOKUP($E1704,$AI$47:$AW$51,COLUMN($AW:$AW)-COLUMN($AH:$AH),FALSE),0))</f>
        <v>485.37900000000008</v>
      </c>
      <c r="R1704" s="87" cm="1">
        <f t="array" ref="R1704">IF($X1704="Non-local",VLOOKUP($E1704,$AI$88:$AW$92,COLUMN($AW:$AW)-COLUMN($AH:$AH),FALSE),IF($X1704="Unknown",VLOOKUP($E1704,$AI$95:$AW$99,COLUMN($AW:$AW)-COLUMN($AH:$AH),FALSE),0))</f>
        <v>0.16197839056517743</v>
      </c>
      <c r="S1704" s="87" cm="1">
        <f t="array" ref="S1704">VLOOKUP($E1704,$AI$111:$AW$115,COLUMN($AW:$AW)-COLUMN($AH:$AH),FALSE)</f>
        <v>431.69321999999994</v>
      </c>
      <c r="T1704" s="104">
        <f t="shared" si="424"/>
        <v>2.1845182822156275</v>
      </c>
      <c r="U1704" s="104">
        <f t="shared" si="425"/>
        <v>2534.3563245075202</v>
      </c>
      <c r="V1704" s="87" cm="1">
        <f t="array" ref="V1704">VLOOKUP($E1704,$AI$118:$AW$122,COLUMN($AW:$AW)-COLUMN($AH:$AH),FALSE)</f>
        <v>0</v>
      </c>
      <c r="W1704" s="87" t="str">
        <f t="shared" si="429"/>
        <v>Domestic</v>
      </c>
      <c r="X1704" s="87" t="str">
        <f t="shared" si="430"/>
        <v>Non-local</v>
      </c>
      <c r="Y1704" s="104"/>
      <c r="Z1704" s="87" t="str">
        <f t="shared" si="426"/>
        <v>USA</v>
      </c>
      <c r="AA1704" s="87" t="str">
        <f t="shared" si="427"/>
        <v>USA</v>
      </c>
      <c r="AB1704" s="82" cm="1">
        <f t="array" ref="AB1704">VLOOKUP(B1704,'GDP per Capita'!$T$2:$V$4235,COLUMN('GDP per Capita'!$V:$V)-COLUMN('GDP per Capita'!$S:$S),FALSE)</f>
        <v>63809.64</v>
      </c>
      <c r="AC1704" s="82">
        <f t="shared" si="431"/>
        <v>63809.64</v>
      </c>
      <c r="AD1704" s="82">
        <f t="shared" si="432"/>
        <v>63809.64</v>
      </c>
      <c r="AE1704" s="88">
        <f t="shared" si="428"/>
        <v>3.9717452167219877E-2</v>
      </c>
    </row>
    <row r="1705" spans="1:31">
      <c r="A1705" s="77" t="s">
        <v>1540</v>
      </c>
      <c r="B1705" s="77">
        <v>1704</v>
      </c>
      <c r="C1705" s="77" t="s">
        <v>29</v>
      </c>
      <c r="D1705" s="77" t="s">
        <v>29</v>
      </c>
      <c r="E1705" s="77">
        <v>2019</v>
      </c>
      <c r="F1705" s="77">
        <v>43.134563999999997</v>
      </c>
      <c r="G1705" s="77">
        <v>-70.927047999999999</v>
      </c>
      <c r="H1705" s="77">
        <v>0</v>
      </c>
      <c r="I1705" s="77" t="s">
        <v>1479</v>
      </c>
      <c r="J1705" s="77">
        <v>38.626803899999999</v>
      </c>
      <c r="K1705" s="77">
        <v>-90.199409700000004</v>
      </c>
      <c r="L1705" s="77">
        <v>3383.1542597749199</v>
      </c>
      <c r="M1705" s="77">
        <v>0.62392216328519001</v>
      </c>
      <c r="N1705" s="77">
        <v>0</v>
      </c>
      <c r="O1705" s="77">
        <v>649.56561787678504</v>
      </c>
      <c r="P1705" s="87" cm="1">
        <f t="array" ref="P1705">IF($X1705="Non-local",VLOOKUP($E1705,$AI$64:$AW$68,COLUMN($AW:$AW)-COLUMN($AH:$AH),FALSE),IF($X1705="Unknown",VLOOKUP($E1705,$AI$71:$AW$75,COLUMN($AW:$AW)-COLUMN($AH:$AH),FALSE),0))</f>
        <v>244</v>
      </c>
      <c r="Q1705" s="87" cm="1">
        <f t="array" ref="Q1705">IF($X1705="Non-local",VLOOKUP($E1705,$AI$40:$AW$44,COLUMN($AW:$AW)-COLUMN($AH:$AH),FALSE),IF($X1705="Unknown",VLOOKUP($E1705,$AI$47:$AW$51,COLUMN($AW:$AW)-COLUMN($AH:$AH),FALSE),0))</f>
        <v>485.37900000000008</v>
      </c>
      <c r="R1705" s="87" cm="1">
        <f t="array" ref="R1705">IF($X1705="Non-local",VLOOKUP($E1705,$AI$88:$AW$92,COLUMN($AW:$AW)-COLUMN($AH:$AH),FALSE),IF($X1705="Unknown",VLOOKUP($E1705,$AI$95:$AW$99,COLUMN($AW:$AW)-COLUMN($AH:$AH),FALSE),0))</f>
        <v>0.16197839056517743</v>
      </c>
      <c r="S1705" s="87" cm="1">
        <f t="array" ref="S1705">VLOOKUP($E1705,$AI$111:$AW$115,COLUMN($AW:$AW)-COLUMN($AH:$AH),FALSE)</f>
        <v>431.69321999999994</v>
      </c>
      <c r="T1705" s="104">
        <f t="shared" si="424"/>
        <v>0.78590055385036739</v>
      </c>
      <c r="U1705" s="104">
        <f t="shared" si="425"/>
        <v>1810.6378378767849</v>
      </c>
      <c r="V1705" s="87" cm="1">
        <f t="array" ref="V1705">VLOOKUP($E1705,$AI$118:$AW$122,COLUMN($AW:$AW)-COLUMN($AH:$AH),FALSE)</f>
        <v>0</v>
      </c>
      <c r="W1705" s="87" t="str">
        <f t="shared" si="429"/>
        <v>Domestic</v>
      </c>
      <c r="X1705" s="87" t="str">
        <f t="shared" si="430"/>
        <v>Non-local</v>
      </c>
      <c r="Y1705" s="104"/>
      <c r="Z1705" s="87" t="str">
        <f t="shared" si="426"/>
        <v>USA</v>
      </c>
      <c r="AA1705" s="87" t="str">
        <f t="shared" si="427"/>
        <v>USA</v>
      </c>
      <c r="AB1705" s="82" cm="1">
        <f t="array" ref="AB1705">VLOOKUP(B1705,'GDP per Capita'!$T$2:$V$4235,COLUMN('GDP per Capita'!$V:$V)-COLUMN('GDP per Capita'!$S:$S),FALSE)</f>
        <v>63809.64</v>
      </c>
      <c r="AC1705" s="82">
        <f t="shared" si="431"/>
        <v>63809.64</v>
      </c>
      <c r="AD1705" s="82">
        <f t="shared" si="432"/>
        <v>63809.64</v>
      </c>
      <c r="AE1705" s="88">
        <f t="shared" si="428"/>
        <v>2.8375615939484771E-2</v>
      </c>
    </row>
    <row r="1706" spans="1:31">
      <c r="A1706" s="77" t="s">
        <v>910</v>
      </c>
      <c r="B1706" s="77">
        <v>1705</v>
      </c>
      <c r="C1706" s="77" t="s">
        <v>29</v>
      </c>
      <c r="D1706" s="77" t="s">
        <v>29</v>
      </c>
      <c r="E1706" s="77">
        <v>2019</v>
      </c>
      <c r="F1706" s="77">
        <v>37.411403499999999</v>
      </c>
      <c r="G1706" s="77">
        <v>-122.0543534</v>
      </c>
      <c r="H1706" s="77">
        <v>0</v>
      </c>
      <c r="I1706" s="77" t="s">
        <v>1479</v>
      </c>
      <c r="J1706" s="77">
        <v>38.626803899999999</v>
      </c>
      <c r="K1706" s="77">
        <v>-90.199409700000004</v>
      </c>
      <c r="L1706" s="77">
        <v>5559.5099766671201</v>
      </c>
      <c r="M1706" s="77">
        <v>0.95229046360231595</v>
      </c>
      <c r="N1706" s="77">
        <v>0</v>
      </c>
      <c r="O1706" s="77">
        <v>667.14119720005397</v>
      </c>
      <c r="P1706" s="87" cm="1">
        <f t="array" ref="P1706">IF($X1706="Non-local",VLOOKUP($E1706,$AI$64:$AW$68,COLUMN($AW:$AW)-COLUMN($AH:$AH),FALSE),IF($X1706="Unknown",VLOOKUP($E1706,$AI$71:$AW$75,COLUMN($AW:$AW)-COLUMN($AH:$AH),FALSE),0))</f>
        <v>244</v>
      </c>
      <c r="Q1706" s="87" cm="1">
        <f t="array" ref="Q1706">IF($X1706="Non-local",VLOOKUP($E1706,$AI$40:$AW$44,COLUMN($AW:$AW)-COLUMN($AH:$AH),FALSE),IF($X1706="Unknown",VLOOKUP($E1706,$AI$47:$AW$51,COLUMN($AW:$AW)-COLUMN($AH:$AH),FALSE),0))</f>
        <v>485.37900000000008</v>
      </c>
      <c r="R1706" s="87" cm="1">
        <f t="array" ref="R1706">IF($X1706="Non-local",VLOOKUP($E1706,$AI$88:$AW$92,COLUMN($AW:$AW)-COLUMN($AH:$AH),FALSE),IF($X1706="Unknown",VLOOKUP($E1706,$AI$95:$AW$99,COLUMN($AW:$AW)-COLUMN($AH:$AH),FALSE),0))</f>
        <v>0.16197839056517743</v>
      </c>
      <c r="S1706" s="87" cm="1">
        <f t="array" ref="S1706">VLOOKUP($E1706,$AI$111:$AW$115,COLUMN($AW:$AW)-COLUMN($AH:$AH),FALSE)</f>
        <v>431.69321999999994</v>
      </c>
      <c r="T1706" s="104">
        <f t="shared" si="424"/>
        <v>1.1142688541674934</v>
      </c>
      <c r="U1706" s="104">
        <f t="shared" si="425"/>
        <v>1828.213417200054</v>
      </c>
      <c r="V1706" s="87" cm="1">
        <f t="array" ref="V1706">VLOOKUP($E1706,$AI$118:$AW$122,COLUMN($AW:$AW)-COLUMN($AH:$AH),FALSE)</f>
        <v>0</v>
      </c>
      <c r="W1706" s="87" t="str">
        <f t="shared" si="429"/>
        <v>Domestic</v>
      </c>
      <c r="X1706" s="87" t="str">
        <f t="shared" si="430"/>
        <v>Non-local</v>
      </c>
      <c r="Y1706" s="104"/>
      <c r="Z1706" s="87" t="str">
        <f t="shared" si="426"/>
        <v>USA</v>
      </c>
      <c r="AA1706" s="87" t="str">
        <f t="shared" si="427"/>
        <v>USA</v>
      </c>
      <c r="AB1706" s="82" cm="1">
        <f t="array" ref="AB1706">VLOOKUP(B1706,'GDP per Capita'!$T$2:$V$4235,COLUMN('GDP per Capita'!$V:$V)-COLUMN('GDP per Capita'!$S:$S),FALSE)</f>
        <v>63809.64</v>
      </c>
      <c r="AC1706" s="82">
        <f t="shared" si="431"/>
        <v>63809.64</v>
      </c>
      <c r="AD1706" s="82">
        <f t="shared" si="432"/>
        <v>63809.64</v>
      </c>
      <c r="AE1706" s="88">
        <f t="shared" si="428"/>
        <v>2.8651053621365895E-2</v>
      </c>
    </row>
    <row r="1707" spans="1:31">
      <c r="A1707" s="77" t="s">
        <v>900</v>
      </c>
      <c r="B1707" s="77">
        <v>1706</v>
      </c>
      <c r="C1707" s="77" t="s">
        <v>29</v>
      </c>
      <c r="D1707" s="77" t="s">
        <v>29</v>
      </c>
      <c r="E1707" s="77">
        <v>2019</v>
      </c>
      <c r="F1707" s="77">
        <v>44.977299500000001</v>
      </c>
      <c r="G1707" s="77">
        <v>-93.265469199999998</v>
      </c>
      <c r="H1707" s="77">
        <v>0</v>
      </c>
      <c r="I1707" s="77" t="s">
        <v>1479</v>
      </c>
      <c r="J1707" s="77">
        <v>38.626803899999999</v>
      </c>
      <c r="K1707" s="77">
        <v>-90.199409700000004</v>
      </c>
      <c r="L1707" s="77">
        <v>1500.6644068585299</v>
      </c>
      <c r="M1707" s="77">
        <v>0.359786595486769</v>
      </c>
      <c r="N1707" s="77">
        <v>0</v>
      </c>
      <c r="O1707" s="77">
        <v>288.12756611683898</v>
      </c>
      <c r="P1707" s="87" cm="1">
        <f t="array" ref="P1707">IF($X1707="Non-local",VLOOKUP($E1707,$AI$64:$AW$68,COLUMN($AW:$AW)-COLUMN($AH:$AH),FALSE),IF($X1707="Unknown",VLOOKUP($E1707,$AI$71:$AW$75,COLUMN($AW:$AW)-COLUMN($AH:$AH),FALSE),0))</f>
        <v>244</v>
      </c>
      <c r="Q1707" s="87" cm="1">
        <f t="array" ref="Q1707">IF($X1707="Non-local",VLOOKUP($E1707,$AI$40:$AW$44,COLUMN($AW:$AW)-COLUMN($AH:$AH),FALSE),IF($X1707="Unknown",VLOOKUP($E1707,$AI$47:$AW$51,COLUMN($AW:$AW)-COLUMN($AH:$AH),FALSE),0))</f>
        <v>485.37900000000008</v>
      </c>
      <c r="R1707" s="87" cm="1">
        <f t="array" ref="R1707">IF($X1707="Non-local",VLOOKUP($E1707,$AI$88:$AW$92,COLUMN($AW:$AW)-COLUMN($AH:$AH),FALSE),IF($X1707="Unknown",VLOOKUP($E1707,$AI$95:$AW$99,COLUMN($AW:$AW)-COLUMN($AH:$AH),FALSE),0))</f>
        <v>0.16197839056517743</v>
      </c>
      <c r="S1707" s="87" cm="1">
        <f t="array" ref="S1707">VLOOKUP($E1707,$AI$111:$AW$115,COLUMN($AW:$AW)-COLUMN($AH:$AH),FALSE)</f>
        <v>431.69321999999994</v>
      </c>
      <c r="T1707" s="104">
        <f t="shared" si="424"/>
        <v>0.52176498605194643</v>
      </c>
      <c r="U1707" s="104">
        <f t="shared" si="425"/>
        <v>1449.1997861168391</v>
      </c>
      <c r="V1707" s="87" cm="1">
        <f t="array" ref="V1707">VLOOKUP($E1707,$AI$118:$AW$122,COLUMN($AW:$AW)-COLUMN($AH:$AH),FALSE)</f>
        <v>0</v>
      </c>
      <c r="W1707" s="87" t="str">
        <f t="shared" si="429"/>
        <v>Domestic</v>
      </c>
      <c r="X1707" s="87" t="str">
        <f t="shared" si="430"/>
        <v>Non-local</v>
      </c>
      <c r="Y1707" s="104"/>
      <c r="Z1707" s="87" t="str">
        <f t="shared" si="426"/>
        <v>USA</v>
      </c>
      <c r="AA1707" s="87" t="str">
        <f t="shared" si="427"/>
        <v>USA</v>
      </c>
      <c r="AB1707" s="82" cm="1">
        <f t="array" ref="AB1707">VLOOKUP(B1707,'GDP per Capita'!$T$2:$V$4235,COLUMN('GDP per Capita'!$V:$V)-COLUMN('GDP per Capita'!$S:$S),FALSE)</f>
        <v>63809.64</v>
      </c>
      <c r="AC1707" s="82">
        <f t="shared" si="431"/>
        <v>63809.64</v>
      </c>
      <c r="AD1707" s="82">
        <f t="shared" si="432"/>
        <v>63809.64</v>
      </c>
      <c r="AE1707" s="88">
        <f t="shared" si="428"/>
        <v>2.271129857677992E-2</v>
      </c>
    </row>
    <row r="1708" spans="1:31">
      <c r="A1708" s="77" t="s">
        <v>1541</v>
      </c>
      <c r="B1708" s="77">
        <v>1707</v>
      </c>
      <c r="C1708" s="77" t="s">
        <v>29</v>
      </c>
      <c r="D1708" s="77" t="s">
        <v>29</v>
      </c>
      <c r="E1708" s="77">
        <v>2019</v>
      </c>
      <c r="F1708" s="77">
        <v>40.013167199999998</v>
      </c>
      <c r="G1708" s="77">
        <v>-75.294351599999999</v>
      </c>
      <c r="H1708" s="77">
        <v>0</v>
      </c>
      <c r="I1708" s="77" t="s">
        <v>1479</v>
      </c>
      <c r="J1708" s="77">
        <v>38.626803899999999</v>
      </c>
      <c r="K1708" s="77">
        <v>-90.199409700000004</v>
      </c>
      <c r="L1708" s="77">
        <v>2579.73266959391</v>
      </c>
      <c r="M1708" s="77">
        <v>0.50227192185730196</v>
      </c>
      <c r="N1708" s="77">
        <v>0</v>
      </c>
      <c r="O1708" s="77">
        <v>495.30867256203101</v>
      </c>
      <c r="P1708" s="87" cm="1">
        <f t="array" ref="P1708">IF($X1708="Non-local",VLOOKUP($E1708,$AI$64:$AW$68,COLUMN($AW:$AW)-COLUMN($AH:$AH),FALSE),IF($X1708="Unknown",VLOOKUP($E1708,$AI$71:$AW$75,COLUMN($AW:$AW)-COLUMN($AH:$AH),FALSE),0))</f>
        <v>244</v>
      </c>
      <c r="Q1708" s="87" cm="1">
        <f t="array" ref="Q1708">IF($X1708="Non-local",VLOOKUP($E1708,$AI$40:$AW$44,COLUMN($AW:$AW)-COLUMN($AH:$AH),FALSE),IF($X1708="Unknown",VLOOKUP($E1708,$AI$47:$AW$51,COLUMN($AW:$AW)-COLUMN($AH:$AH),FALSE),0))</f>
        <v>485.37900000000008</v>
      </c>
      <c r="R1708" s="87" cm="1">
        <f t="array" ref="R1708">IF($X1708="Non-local",VLOOKUP($E1708,$AI$88:$AW$92,COLUMN($AW:$AW)-COLUMN($AH:$AH),FALSE),IF($X1708="Unknown",VLOOKUP($E1708,$AI$95:$AW$99,COLUMN($AW:$AW)-COLUMN($AH:$AH),FALSE),0))</f>
        <v>0.16197839056517743</v>
      </c>
      <c r="S1708" s="87" cm="1">
        <f t="array" ref="S1708">VLOOKUP($E1708,$AI$111:$AW$115,COLUMN($AW:$AW)-COLUMN($AH:$AH),FALSE)</f>
        <v>431.69321999999994</v>
      </c>
      <c r="T1708" s="104">
        <f t="shared" si="424"/>
        <v>0.66425031242247945</v>
      </c>
      <c r="U1708" s="104">
        <f t="shared" si="425"/>
        <v>1656.380892562031</v>
      </c>
      <c r="V1708" s="87" cm="1">
        <f t="array" ref="V1708">VLOOKUP($E1708,$AI$118:$AW$122,COLUMN($AW:$AW)-COLUMN($AH:$AH),FALSE)</f>
        <v>0</v>
      </c>
      <c r="W1708" s="87" t="str">
        <f t="shared" si="429"/>
        <v>Domestic</v>
      </c>
      <c r="X1708" s="87" t="str">
        <f t="shared" si="430"/>
        <v>Non-local</v>
      </c>
      <c r="Y1708" s="104"/>
      <c r="Z1708" s="87" t="str">
        <f t="shared" si="426"/>
        <v>USA</v>
      </c>
      <c r="AA1708" s="87" t="str">
        <f t="shared" si="427"/>
        <v>USA</v>
      </c>
      <c r="AB1708" s="82" cm="1">
        <f t="array" ref="AB1708">VLOOKUP(B1708,'GDP per Capita'!$T$2:$V$4235,COLUMN('GDP per Capita'!$V:$V)-COLUMN('GDP per Capita'!$S:$S),FALSE)</f>
        <v>63809.64</v>
      </c>
      <c r="AC1708" s="82">
        <f t="shared" si="431"/>
        <v>63809.64</v>
      </c>
      <c r="AD1708" s="82">
        <f t="shared" si="432"/>
        <v>63809.64</v>
      </c>
      <c r="AE1708" s="88">
        <f t="shared" si="428"/>
        <v>2.5958160750664493E-2</v>
      </c>
    </row>
    <row r="1709" spans="1:31">
      <c r="A1709" s="77" t="s">
        <v>964</v>
      </c>
      <c r="B1709" s="77">
        <v>1708</v>
      </c>
      <c r="C1709" s="77" t="s">
        <v>29</v>
      </c>
      <c r="D1709" s="77" t="s">
        <v>29</v>
      </c>
      <c r="E1709" s="77">
        <v>2019</v>
      </c>
      <c r="F1709" s="77">
        <v>30.271128600000001</v>
      </c>
      <c r="G1709" s="77">
        <v>-97.743699500000005</v>
      </c>
      <c r="H1709" s="77">
        <v>0</v>
      </c>
      <c r="I1709" s="77" t="s">
        <v>1479</v>
      </c>
      <c r="J1709" s="77">
        <v>38.626803899999999</v>
      </c>
      <c r="K1709" s="77">
        <v>-90.199409700000004</v>
      </c>
      <c r="L1709" s="77">
        <v>2314.75689346023</v>
      </c>
      <c r="M1709" s="77">
        <v>0.467283255017092</v>
      </c>
      <c r="N1709" s="77">
        <v>0</v>
      </c>
      <c r="O1709" s="77">
        <v>444.43332354436399</v>
      </c>
      <c r="P1709" s="87" cm="1">
        <f t="array" ref="P1709">IF($X1709="Non-local",VLOOKUP($E1709,$AI$64:$AW$68,COLUMN($AW:$AW)-COLUMN($AH:$AH),FALSE),IF($X1709="Unknown",VLOOKUP($E1709,$AI$71:$AW$75,COLUMN($AW:$AW)-COLUMN($AH:$AH),FALSE),0))</f>
        <v>244</v>
      </c>
      <c r="Q1709" s="87" cm="1">
        <f t="array" ref="Q1709">IF($X1709="Non-local",VLOOKUP($E1709,$AI$40:$AW$44,COLUMN($AW:$AW)-COLUMN($AH:$AH),FALSE),IF($X1709="Unknown",VLOOKUP($E1709,$AI$47:$AW$51,COLUMN($AW:$AW)-COLUMN($AH:$AH),FALSE),0))</f>
        <v>485.37900000000008</v>
      </c>
      <c r="R1709" s="87" cm="1">
        <f t="array" ref="R1709">IF($X1709="Non-local",VLOOKUP($E1709,$AI$88:$AW$92,COLUMN($AW:$AW)-COLUMN($AH:$AH),FALSE),IF($X1709="Unknown",VLOOKUP($E1709,$AI$95:$AW$99,COLUMN($AW:$AW)-COLUMN($AH:$AH),FALSE),0))</f>
        <v>0.16197839056517743</v>
      </c>
      <c r="S1709" s="87" cm="1">
        <f t="array" ref="S1709">VLOOKUP($E1709,$AI$111:$AW$115,COLUMN($AW:$AW)-COLUMN($AH:$AH),FALSE)</f>
        <v>431.69321999999994</v>
      </c>
      <c r="T1709" s="104">
        <f t="shared" si="424"/>
        <v>0.62926164558226949</v>
      </c>
      <c r="U1709" s="104">
        <f t="shared" si="425"/>
        <v>1605.5055435443639</v>
      </c>
      <c r="V1709" s="87" cm="1">
        <f t="array" ref="V1709">VLOOKUP($E1709,$AI$118:$AW$122,COLUMN($AW:$AW)-COLUMN($AH:$AH),FALSE)</f>
        <v>0</v>
      </c>
      <c r="W1709" s="87" t="str">
        <f t="shared" si="429"/>
        <v>Domestic</v>
      </c>
      <c r="X1709" s="87" t="str">
        <f t="shared" si="430"/>
        <v>Non-local</v>
      </c>
      <c r="Y1709" s="104"/>
      <c r="Z1709" s="87" t="str">
        <f t="shared" si="426"/>
        <v>USA</v>
      </c>
      <c r="AA1709" s="87" t="str">
        <f t="shared" si="427"/>
        <v>USA</v>
      </c>
      <c r="AB1709" s="82" cm="1">
        <f t="array" ref="AB1709">VLOOKUP(B1709,'GDP per Capita'!$T$2:$V$4235,COLUMN('GDP per Capita'!$V:$V)-COLUMN('GDP per Capita'!$S:$S),FALSE)</f>
        <v>63809.64</v>
      </c>
      <c r="AC1709" s="82">
        <f t="shared" si="431"/>
        <v>63809.64</v>
      </c>
      <c r="AD1709" s="82">
        <f t="shared" si="432"/>
        <v>63809.64</v>
      </c>
      <c r="AE1709" s="88">
        <f t="shared" si="428"/>
        <v>2.5160861956663037E-2</v>
      </c>
    </row>
    <row r="1710" spans="1:31">
      <c r="A1710" s="77" t="s">
        <v>882</v>
      </c>
      <c r="B1710" s="77">
        <v>1709</v>
      </c>
      <c r="C1710" s="77" t="s">
        <v>29</v>
      </c>
      <c r="D1710" s="77" t="s">
        <v>29</v>
      </c>
      <c r="E1710" s="77">
        <v>2019</v>
      </c>
      <c r="F1710" s="77">
        <v>39.004607</v>
      </c>
      <c r="G1710" s="77">
        <v>-76.875683800000004</v>
      </c>
      <c r="H1710" s="77">
        <v>0</v>
      </c>
      <c r="I1710" s="77" t="s">
        <v>1479</v>
      </c>
      <c r="J1710" s="77">
        <v>38.626803899999999</v>
      </c>
      <c r="K1710" s="77">
        <v>-90.199409700000004</v>
      </c>
      <c r="L1710" s="77">
        <v>2308.1878713614001</v>
      </c>
      <c r="M1710" s="77">
        <v>0.46641584996959801</v>
      </c>
      <c r="N1710" s="77">
        <v>0</v>
      </c>
      <c r="O1710" s="77">
        <v>443.172071301389</v>
      </c>
      <c r="P1710" s="87" cm="1">
        <f t="array" ref="P1710">IF($X1710="Non-local",VLOOKUP($E1710,$AI$64:$AW$68,COLUMN($AW:$AW)-COLUMN($AH:$AH),FALSE),IF($X1710="Unknown",VLOOKUP($E1710,$AI$71:$AW$75,COLUMN($AW:$AW)-COLUMN($AH:$AH),FALSE),0))</f>
        <v>244</v>
      </c>
      <c r="Q1710" s="87" cm="1">
        <f t="array" ref="Q1710">IF($X1710="Non-local",VLOOKUP($E1710,$AI$40:$AW$44,COLUMN($AW:$AW)-COLUMN($AH:$AH),FALSE),IF($X1710="Unknown",VLOOKUP($E1710,$AI$47:$AW$51,COLUMN($AW:$AW)-COLUMN($AH:$AH),FALSE),0))</f>
        <v>485.37900000000008</v>
      </c>
      <c r="R1710" s="87" cm="1">
        <f t="array" ref="R1710">IF($X1710="Non-local",VLOOKUP($E1710,$AI$88:$AW$92,COLUMN($AW:$AW)-COLUMN($AH:$AH),FALSE),IF($X1710="Unknown",VLOOKUP($E1710,$AI$95:$AW$99,COLUMN($AW:$AW)-COLUMN($AH:$AH),FALSE),0))</f>
        <v>0.16197839056517743</v>
      </c>
      <c r="S1710" s="87" cm="1">
        <f t="array" ref="S1710">VLOOKUP($E1710,$AI$111:$AW$115,COLUMN($AW:$AW)-COLUMN($AH:$AH),FALSE)</f>
        <v>431.69321999999994</v>
      </c>
      <c r="T1710" s="104">
        <f t="shared" si="424"/>
        <v>0.62839424053477544</v>
      </c>
      <c r="U1710" s="104">
        <f t="shared" si="425"/>
        <v>1604.244291301389</v>
      </c>
      <c r="V1710" s="87" cm="1">
        <f t="array" ref="V1710">VLOOKUP($E1710,$AI$118:$AW$122,COLUMN($AW:$AW)-COLUMN($AH:$AH),FALSE)</f>
        <v>0</v>
      </c>
      <c r="W1710" s="87" t="str">
        <f t="shared" si="429"/>
        <v>Domestic</v>
      </c>
      <c r="X1710" s="87" t="str">
        <f t="shared" si="430"/>
        <v>Non-local</v>
      </c>
      <c r="Y1710" s="104"/>
      <c r="Z1710" s="87" t="str">
        <f t="shared" si="426"/>
        <v>USA</v>
      </c>
      <c r="AA1710" s="87" t="str">
        <f t="shared" si="427"/>
        <v>USA</v>
      </c>
      <c r="AB1710" s="82" cm="1">
        <f t="array" ref="AB1710">VLOOKUP(B1710,'GDP per Capita'!$T$2:$V$4235,COLUMN('GDP per Capita'!$V:$V)-COLUMN('GDP per Capita'!$S:$S),FALSE)</f>
        <v>63809.64</v>
      </c>
      <c r="AC1710" s="82">
        <f t="shared" si="431"/>
        <v>63809.64</v>
      </c>
      <c r="AD1710" s="82">
        <f t="shared" si="432"/>
        <v>63809.64</v>
      </c>
      <c r="AE1710" s="88">
        <f t="shared" si="428"/>
        <v>2.5141096099294543E-2</v>
      </c>
    </row>
    <row r="1711" spans="1:31">
      <c r="A1711" s="77" t="s">
        <v>1011</v>
      </c>
      <c r="B1711" s="77">
        <v>1710</v>
      </c>
      <c r="C1711" s="77" t="s">
        <v>29</v>
      </c>
      <c r="D1711" s="77" t="s">
        <v>29</v>
      </c>
      <c r="E1711" s="77">
        <v>2019</v>
      </c>
      <c r="F1711" s="77">
        <v>40.102554999999903</v>
      </c>
      <c r="G1711" s="77">
        <v>-105.36320790000001</v>
      </c>
      <c r="H1711" s="77">
        <v>0</v>
      </c>
      <c r="I1711" s="77" t="s">
        <v>1479</v>
      </c>
      <c r="J1711" s="77">
        <v>38.626803899999999</v>
      </c>
      <c r="K1711" s="77">
        <v>-90.199409700000004</v>
      </c>
      <c r="L1711" s="77">
        <v>2624.50307040498</v>
      </c>
      <c r="M1711" s="77">
        <v>0.50818361937598899</v>
      </c>
      <c r="N1711" s="77">
        <v>0</v>
      </c>
      <c r="O1711" s="77">
        <v>503.90458951775798</v>
      </c>
      <c r="P1711" s="87" cm="1">
        <f t="array" ref="P1711">IF($X1711="Non-local",VLOOKUP($E1711,$AI$64:$AW$68,COLUMN($AW:$AW)-COLUMN($AH:$AH),FALSE),IF($X1711="Unknown",VLOOKUP($E1711,$AI$71:$AW$75,COLUMN($AW:$AW)-COLUMN($AH:$AH),FALSE),0))</f>
        <v>244</v>
      </c>
      <c r="Q1711" s="87" cm="1">
        <f t="array" ref="Q1711">IF($X1711="Non-local",VLOOKUP($E1711,$AI$40:$AW$44,COLUMN($AW:$AW)-COLUMN($AH:$AH),FALSE),IF($X1711="Unknown",VLOOKUP($E1711,$AI$47:$AW$51,COLUMN($AW:$AW)-COLUMN($AH:$AH),FALSE),0))</f>
        <v>485.37900000000008</v>
      </c>
      <c r="R1711" s="87" cm="1">
        <f t="array" ref="R1711">IF($X1711="Non-local",VLOOKUP($E1711,$AI$88:$AW$92,COLUMN($AW:$AW)-COLUMN($AH:$AH),FALSE),IF($X1711="Unknown",VLOOKUP($E1711,$AI$95:$AW$99,COLUMN($AW:$AW)-COLUMN($AH:$AH),FALSE),0))</f>
        <v>0.16197839056517743</v>
      </c>
      <c r="S1711" s="87" cm="1">
        <f t="array" ref="S1711">VLOOKUP($E1711,$AI$111:$AW$115,COLUMN($AW:$AW)-COLUMN($AH:$AH),FALSE)</f>
        <v>431.69321999999994</v>
      </c>
      <c r="T1711" s="104">
        <f t="shared" si="424"/>
        <v>0.67016200994116648</v>
      </c>
      <c r="U1711" s="104">
        <f t="shared" si="425"/>
        <v>1664.9768095177581</v>
      </c>
      <c r="V1711" s="87" cm="1">
        <f t="array" ref="V1711">VLOOKUP($E1711,$AI$118:$AW$122,COLUMN($AW:$AW)-COLUMN($AH:$AH),FALSE)</f>
        <v>0</v>
      </c>
      <c r="W1711" s="87" t="str">
        <f t="shared" si="429"/>
        <v>Domestic</v>
      </c>
      <c r="X1711" s="87" t="str">
        <f t="shared" si="430"/>
        <v>Non-local</v>
      </c>
      <c r="Y1711" s="104"/>
      <c r="Z1711" s="87" t="str">
        <f t="shared" si="426"/>
        <v>USA</v>
      </c>
      <c r="AA1711" s="87" t="str">
        <f t="shared" si="427"/>
        <v>USA</v>
      </c>
      <c r="AB1711" s="82" cm="1">
        <f t="array" ref="AB1711">VLOOKUP(B1711,'GDP per Capita'!$T$2:$V$4235,COLUMN('GDP per Capita'!$V:$V)-COLUMN('GDP per Capita'!$S:$S),FALSE)</f>
        <v>63809.64</v>
      </c>
      <c r="AC1711" s="82">
        <f t="shared" si="431"/>
        <v>63809.64</v>
      </c>
      <c r="AD1711" s="82">
        <f t="shared" si="432"/>
        <v>63809.64</v>
      </c>
      <c r="AE1711" s="88">
        <f t="shared" si="428"/>
        <v>2.6092872636763943E-2</v>
      </c>
    </row>
    <row r="1712" spans="1:31">
      <c r="A1712" s="77" t="s">
        <v>1422</v>
      </c>
      <c r="B1712" s="77">
        <v>1711</v>
      </c>
      <c r="C1712" s="77" t="s">
        <v>29</v>
      </c>
      <c r="D1712" s="77" t="s">
        <v>29</v>
      </c>
      <c r="E1712" s="77">
        <v>2019</v>
      </c>
      <c r="F1712" s="77">
        <v>35.584859600000001</v>
      </c>
      <c r="G1712" s="77">
        <v>-80.810072399999996</v>
      </c>
      <c r="H1712" s="77">
        <v>0</v>
      </c>
      <c r="I1712" s="77" t="s">
        <v>1479</v>
      </c>
      <c r="J1712" s="77">
        <v>38.626803899999999</v>
      </c>
      <c r="K1712" s="77">
        <v>-90.199409700000004</v>
      </c>
      <c r="L1712" s="77">
        <v>1796.34484980045</v>
      </c>
      <c r="M1712" s="77">
        <v>0.39882965315873298</v>
      </c>
      <c r="N1712" s="77">
        <v>0</v>
      </c>
      <c r="O1712" s="77">
        <v>344.89821116168702</v>
      </c>
      <c r="P1712" s="87" cm="1">
        <f t="array" ref="P1712">IF($X1712="Non-local",VLOOKUP($E1712,$AI$64:$AW$68,COLUMN($AW:$AW)-COLUMN($AH:$AH),FALSE),IF($X1712="Unknown",VLOOKUP($E1712,$AI$71:$AW$75,COLUMN($AW:$AW)-COLUMN($AH:$AH),FALSE),0))</f>
        <v>244</v>
      </c>
      <c r="Q1712" s="87" cm="1">
        <f t="array" ref="Q1712">IF($X1712="Non-local",VLOOKUP($E1712,$AI$40:$AW$44,COLUMN($AW:$AW)-COLUMN($AH:$AH),FALSE),IF($X1712="Unknown",VLOOKUP($E1712,$AI$47:$AW$51,COLUMN($AW:$AW)-COLUMN($AH:$AH),FALSE),0))</f>
        <v>485.37900000000008</v>
      </c>
      <c r="R1712" s="87" cm="1">
        <f t="array" ref="R1712">IF($X1712="Non-local",VLOOKUP($E1712,$AI$88:$AW$92,COLUMN($AW:$AW)-COLUMN($AH:$AH),FALSE),IF($X1712="Unknown",VLOOKUP($E1712,$AI$95:$AW$99,COLUMN($AW:$AW)-COLUMN($AH:$AH),FALSE),0))</f>
        <v>0.16197839056517743</v>
      </c>
      <c r="S1712" s="87" cm="1">
        <f t="array" ref="S1712">VLOOKUP($E1712,$AI$111:$AW$115,COLUMN($AW:$AW)-COLUMN($AH:$AH),FALSE)</f>
        <v>431.69321999999994</v>
      </c>
      <c r="T1712" s="104">
        <f t="shared" si="424"/>
        <v>0.56080804372391047</v>
      </c>
      <c r="U1712" s="104">
        <f t="shared" si="425"/>
        <v>1505.970431161687</v>
      </c>
      <c r="V1712" s="87" cm="1">
        <f t="array" ref="V1712">VLOOKUP($E1712,$AI$118:$AW$122,COLUMN($AW:$AW)-COLUMN($AH:$AH),FALSE)</f>
        <v>0</v>
      </c>
      <c r="W1712" s="87" t="str">
        <f t="shared" si="429"/>
        <v>Domestic</v>
      </c>
      <c r="X1712" s="87" t="str">
        <f t="shared" si="430"/>
        <v>Non-local</v>
      </c>
      <c r="Y1712" s="104"/>
      <c r="Z1712" s="87" t="str">
        <f t="shared" si="426"/>
        <v>USA</v>
      </c>
      <c r="AA1712" s="87" t="str">
        <f t="shared" si="427"/>
        <v>USA</v>
      </c>
      <c r="AB1712" s="82" cm="1">
        <f t="array" ref="AB1712">VLOOKUP(B1712,'GDP per Capita'!$T$2:$V$4235,COLUMN('GDP per Capita'!$V:$V)-COLUMN('GDP per Capita'!$S:$S),FALSE)</f>
        <v>63809.64</v>
      </c>
      <c r="AC1712" s="82">
        <f t="shared" si="431"/>
        <v>63809.64</v>
      </c>
      <c r="AD1712" s="82">
        <f t="shared" si="432"/>
        <v>63809.64</v>
      </c>
      <c r="AE1712" s="88">
        <f t="shared" si="428"/>
        <v>2.3600986170141173E-2</v>
      </c>
    </row>
    <row r="1713" spans="1:31">
      <c r="A1713" s="77" t="s">
        <v>927</v>
      </c>
      <c r="B1713" s="77">
        <v>1712</v>
      </c>
      <c r="C1713" s="77" t="s">
        <v>29</v>
      </c>
      <c r="D1713" s="77" t="s">
        <v>29</v>
      </c>
      <c r="E1713" s="77">
        <v>2019</v>
      </c>
      <c r="F1713" s="77">
        <v>34.147645199999999</v>
      </c>
      <c r="G1713" s="77">
        <v>-118.1444779</v>
      </c>
      <c r="H1713" s="77">
        <v>0</v>
      </c>
      <c r="I1713" s="77" t="s">
        <v>1479</v>
      </c>
      <c r="J1713" s="77">
        <v>38.626803899999999</v>
      </c>
      <c r="K1713" s="77">
        <v>-90.199409700000004</v>
      </c>
      <c r="L1713" s="77">
        <v>5080.5366320059702</v>
      </c>
      <c r="M1713" s="77">
        <v>0.88749291072145697</v>
      </c>
      <c r="N1713" s="77">
        <v>0</v>
      </c>
      <c r="O1713" s="77">
        <v>609.664395840716</v>
      </c>
      <c r="P1713" s="87" cm="1">
        <f t="array" ref="P1713">IF($X1713="Non-local",VLOOKUP($E1713,$AI$64:$AW$68,COLUMN($AW:$AW)-COLUMN($AH:$AH),FALSE),IF($X1713="Unknown",VLOOKUP($E1713,$AI$71:$AW$75,COLUMN($AW:$AW)-COLUMN($AH:$AH),FALSE),0))</f>
        <v>244</v>
      </c>
      <c r="Q1713" s="87" cm="1">
        <f t="array" ref="Q1713">IF($X1713="Non-local",VLOOKUP($E1713,$AI$40:$AW$44,COLUMN($AW:$AW)-COLUMN($AH:$AH),FALSE),IF($X1713="Unknown",VLOOKUP($E1713,$AI$47:$AW$51,COLUMN($AW:$AW)-COLUMN($AH:$AH),FALSE),0))</f>
        <v>485.37900000000008</v>
      </c>
      <c r="R1713" s="87" cm="1">
        <f t="array" ref="R1713">IF($X1713="Non-local",VLOOKUP($E1713,$AI$88:$AW$92,COLUMN($AW:$AW)-COLUMN($AH:$AH),FALSE),IF($X1713="Unknown",VLOOKUP($E1713,$AI$95:$AW$99,COLUMN($AW:$AW)-COLUMN($AH:$AH),FALSE),0))</f>
        <v>0.16197839056517743</v>
      </c>
      <c r="S1713" s="87" cm="1">
        <f t="array" ref="S1713">VLOOKUP($E1713,$AI$111:$AW$115,COLUMN($AW:$AW)-COLUMN($AH:$AH),FALSE)</f>
        <v>431.69321999999994</v>
      </c>
      <c r="T1713" s="104">
        <f t="shared" si="424"/>
        <v>1.0494713012866344</v>
      </c>
      <c r="U1713" s="104">
        <f t="shared" si="425"/>
        <v>1770.736615840716</v>
      </c>
      <c r="V1713" s="87" cm="1">
        <f t="array" ref="V1713">VLOOKUP($E1713,$AI$118:$AW$122,COLUMN($AW:$AW)-COLUMN($AH:$AH),FALSE)</f>
        <v>0</v>
      </c>
      <c r="W1713" s="87" t="str">
        <f t="shared" si="429"/>
        <v>Domestic</v>
      </c>
      <c r="X1713" s="87" t="str">
        <f t="shared" si="430"/>
        <v>Non-local</v>
      </c>
      <c r="Y1713" s="104"/>
      <c r="Z1713" s="87" t="str">
        <f t="shared" si="426"/>
        <v>USA</v>
      </c>
      <c r="AA1713" s="87" t="str">
        <f t="shared" si="427"/>
        <v>USA</v>
      </c>
      <c r="AB1713" s="82" cm="1">
        <f t="array" ref="AB1713">VLOOKUP(B1713,'GDP per Capita'!$T$2:$V$4235,COLUMN('GDP per Capita'!$V:$V)-COLUMN('GDP per Capita'!$S:$S),FALSE)</f>
        <v>63809.64</v>
      </c>
      <c r="AC1713" s="82">
        <f t="shared" si="431"/>
        <v>63809.64</v>
      </c>
      <c r="AD1713" s="82">
        <f t="shared" si="432"/>
        <v>63809.64</v>
      </c>
      <c r="AE1713" s="88">
        <f t="shared" si="428"/>
        <v>2.7750299419346609E-2</v>
      </c>
    </row>
    <row r="1714" spans="1:31">
      <c r="A1714" s="77" t="s">
        <v>1182</v>
      </c>
      <c r="B1714" s="77">
        <v>1713</v>
      </c>
      <c r="C1714" s="77" t="s">
        <v>29</v>
      </c>
      <c r="D1714" s="77" t="s">
        <v>29</v>
      </c>
      <c r="E1714" s="77">
        <v>2019</v>
      </c>
      <c r="F1714" s="77">
        <v>37.8708393</v>
      </c>
      <c r="G1714" s="77">
        <v>-122.272863899999</v>
      </c>
      <c r="H1714" s="77">
        <v>0</v>
      </c>
      <c r="I1714" s="77" t="s">
        <v>1479</v>
      </c>
      <c r="J1714" s="77">
        <v>38.626803899999999</v>
      </c>
      <c r="K1714" s="77">
        <v>-90.199409700000004</v>
      </c>
      <c r="L1714" s="77">
        <v>5575.4968472277496</v>
      </c>
      <c r="M1714" s="77">
        <v>0.95446020793072694</v>
      </c>
      <c r="N1714" s="77">
        <v>0</v>
      </c>
      <c r="O1714" s="77">
        <v>669.05962166733002</v>
      </c>
      <c r="P1714" s="87" cm="1">
        <f t="array" ref="P1714">IF($X1714="Non-local",VLOOKUP($E1714,$AI$64:$AW$68,COLUMN($AW:$AW)-COLUMN($AH:$AH),FALSE),IF($X1714="Unknown",VLOOKUP($E1714,$AI$71:$AW$75,COLUMN($AW:$AW)-COLUMN($AH:$AH),FALSE),0))</f>
        <v>244</v>
      </c>
      <c r="Q1714" s="87" cm="1">
        <f t="array" ref="Q1714">IF($X1714="Non-local",VLOOKUP($E1714,$AI$40:$AW$44,COLUMN($AW:$AW)-COLUMN($AH:$AH),FALSE),IF($X1714="Unknown",VLOOKUP($E1714,$AI$47:$AW$51,COLUMN($AW:$AW)-COLUMN($AH:$AH),FALSE),0))</f>
        <v>485.37900000000008</v>
      </c>
      <c r="R1714" s="87" cm="1">
        <f t="array" ref="R1714">IF($X1714="Non-local",VLOOKUP($E1714,$AI$88:$AW$92,COLUMN($AW:$AW)-COLUMN($AH:$AH),FALSE),IF($X1714="Unknown",VLOOKUP($E1714,$AI$95:$AW$99,COLUMN($AW:$AW)-COLUMN($AH:$AH),FALSE),0))</f>
        <v>0.16197839056517743</v>
      </c>
      <c r="S1714" s="87" cm="1">
        <f t="array" ref="S1714">VLOOKUP($E1714,$AI$111:$AW$115,COLUMN($AW:$AW)-COLUMN($AH:$AH),FALSE)</f>
        <v>431.69321999999994</v>
      </c>
      <c r="T1714" s="104">
        <f t="shared" si="424"/>
        <v>1.1164385984959044</v>
      </c>
      <c r="U1714" s="104">
        <f t="shared" si="425"/>
        <v>1830.13184166733</v>
      </c>
      <c r="V1714" s="87" cm="1">
        <f t="array" ref="V1714">VLOOKUP($E1714,$AI$118:$AW$122,COLUMN($AW:$AW)-COLUMN($AH:$AH),FALSE)</f>
        <v>0</v>
      </c>
      <c r="W1714" s="87" t="str">
        <f t="shared" si="429"/>
        <v>Domestic</v>
      </c>
      <c r="X1714" s="87" t="str">
        <f t="shared" si="430"/>
        <v>Non-local</v>
      </c>
      <c r="Y1714" s="104"/>
      <c r="Z1714" s="87" t="str">
        <f t="shared" si="426"/>
        <v>USA</v>
      </c>
      <c r="AA1714" s="87" t="str">
        <f t="shared" si="427"/>
        <v>USA</v>
      </c>
      <c r="AB1714" s="82" cm="1">
        <f t="array" ref="AB1714">VLOOKUP(B1714,'GDP per Capita'!$T$2:$V$4235,COLUMN('GDP per Capita'!$V:$V)-COLUMN('GDP per Capita'!$S:$S),FALSE)</f>
        <v>63809.64</v>
      </c>
      <c r="AC1714" s="82">
        <f t="shared" si="431"/>
        <v>63809.64</v>
      </c>
      <c r="AD1714" s="82">
        <f t="shared" si="432"/>
        <v>63809.64</v>
      </c>
      <c r="AE1714" s="88">
        <f t="shared" si="428"/>
        <v>2.8681118427675348E-2</v>
      </c>
    </row>
    <row r="1715" spans="1:31">
      <c r="A1715" s="77" t="s">
        <v>1120</v>
      </c>
      <c r="B1715" s="77">
        <v>1714</v>
      </c>
      <c r="C1715" s="77" t="s">
        <v>29</v>
      </c>
      <c r="D1715" s="77" t="s">
        <v>29</v>
      </c>
      <c r="E1715" s="77">
        <v>2019</v>
      </c>
      <c r="F1715" s="77">
        <v>45.679429299999903</v>
      </c>
      <c r="G1715" s="77">
        <v>-111.0440474</v>
      </c>
      <c r="H1715" s="77">
        <v>0</v>
      </c>
      <c r="I1715" s="77" t="s">
        <v>1479</v>
      </c>
      <c r="J1715" s="77">
        <v>38.626803899999999</v>
      </c>
      <c r="K1715" s="77">
        <v>-90.199409700000004</v>
      </c>
      <c r="L1715" s="77">
        <v>3762.9745128060299</v>
      </c>
      <c r="M1715" s="77">
        <v>0.68438854383405301</v>
      </c>
      <c r="N1715" s="77">
        <v>0</v>
      </c>
      <c r="O1715" s="77">
        <v>722.49110645875805</v>
      </c>
      <c r="P1715" s="87" cm="1">
        <f t="array" ref="P1715">IF($X1715="Non-local",VLOOKUP($E1715,$AI$64:$AW$68,COLUMN($AW:$AW)-COLUMN($AH:$AH),FALSE),IF($X1715="Unknown",VLOOKUP($E1715,$AI$71:$AW$75,COLUMN($AW:$AW)-COLUMN($AH:$AH),FALSE),0))</f>
        <v>244</v>
      </c>
      <c r="Q1715" s="87" cm="1">
        <f t="array" ref="Q1715">IF($X1715="Non-local",VLOOKUP($E1715,$AI$40:$AW$44,COLUMN($AW:$AW)-COLUMN($AH:$AH),FALSE),IF($X1715="Unknown",VLOOKUP($E1715,$AI$47:$AW$51,COLUMN($AW:$AW)-COLUMN($AH:$AH),FALSE),0))</f>
        <v>485.37900000000008</v>
      </c>
      <c r="R1715" s="87" cm="1">
        <f t="array" ref="R1715">IF($X1715="Non-local",VLOOKUP($E1715,$AI$88:$AW$92,COLUMN($AW:$AW)-COLUMN($AH:$AH),FALSE),IF($X1715="Unknown",VLOOKUP($E1715,$AI$95:$AW$99,COLUMN($AW:$AW)-COLUMN($AH:$AH),FALSE),0))</f>
        <v>0.16197839056517743</v>
      </c>
      <c r="S1715" s="87" cm="1">
        <f t="array" ref="S1715">VLOOKUP($E1715,$AI$111:$AW$115,COLUMN($AW:$AW)-COLUMN($AH:$AH),FALSE)</f>
        <v>431.69321999999994</v>
      </c>
      <c r="T1715" s="104">
        <f t="shared" si="424"/>
        <v>0.84636693439923039</v>
      </c>
      <c r="U1715" s="104">
        <f t="shared" si="425"/>
        <v>1883.563326458758</v>
      </c>
      <c r="V1715" s="87" cm="1">
        <f t="array" ref="V1715">VLOOKUP($E1715,$AI$118:$AW$122,COLUMN($AW:$AW)-COLUMN($AH:$AH),FALSE)</f>
        <v>0</v>
      </c>
      <c r="W1715" s="87" t="str">
        <f t="shared" si="429"/>
        <v>Domestic</v>
      </c>
      <c r="X1715" s="87" t="str">
        <f t="shared" si="430"/>
        <v>Non-local</v>
      </c>
      <c r="Y1715" s="104"/>
      <c r="Z1715" s="87" t="str">
        <f t="shared" si="426"/>
        <v>USA</v>
      </c>
      <c r="AA1715" s="87" t="str">
        <f t="shared" si="427"/>
        <v>USA</v>
      </c>
      <c r="AB1715" s="82" cm="1">
        <f t="array" ref="AB1715">VLOOKUP(B1715,'GDP per Capita'!$T$2:$V$4235,COLUMN('GDP per Capita'!$V:$V)-COLUMN('GDP per Capita'!$S:$S),FALSE)</f>
        <v>63809.64</v>
      </c>
      <c r="AC1715" s="82">
        <f t="shared" si="431"/>
        <v>63809.64</v>
      </c>
      <c r="AD1715" s="82">
        <f t="shared" si="432"/>
        <v>63809.64</v>
      </c>
      <c r="AE1715" s="88">
        <f t="shared" si="428"/>
        <v>2.9518475992949624E-2</v>
      </c>
    </row>
    <row r="1716" spans="1:31">
      <c r="A1716" s="77" t="s">
        <v>1011</v>
      </c>
      <c r="B1716" s="77">
        <v>1715</v>
      </c>
      <c r="C1716" s="77" t="s">
        <v>29</v>
      </c>
      <c r="D1716" s="77" t="s">
        <v>29</v>
      </c>
      <c r="E1716" s="77">
        <v>2019</v>
      </c>
      <c r="F1716" s="77">
        <v>40.102554999999903</v>
      </c>
      <c r="G1716" s="77">
        <v>-105.36320790000001</v>
      </c>
      <c r="H1716" s="77">
        <v>0</v>
      </c>
      <c r="I1716" s="77" t="s">
        <v>1479</v>
      </c>
      <c r="J1716" s="77">
        <v>38.626803899999999</v>
      </c>
      <c r="K1716" s="77">
        <v>-90.199409700000004</v>
      </c>
      <c r="L1716" s="77">
        <v>2624.50307040498</v>
      </c>
      <c r="M1716" s="77">
        <v>0.50818361937598899</v>
      </c>
      <c r="N1716" s="77">
        <v>0</v>
      </c>
      <c r="O1716" s="77">
        <v>503.90458951775798</v>
      </c>
      <c r="P1716" s="87" cm="1">
        <f t="array" ref="P1716">IF($X1716="Non-local",VLOOKUP($E1716,$AI$64:$AW$68,COLUMN($AW:$AW)-COLUMN($AH:$AH),FALSE),IF($X1716="Unknown",VLOOKUP($E1716,$AI$71:$AW$75,COLUMN($AW:$AW)-COLUMN($AH:$AH),FALSE),0))</f>
        <v>244</v>
      </c>
      <c r="Q1716" s="87" cm="1">
        <f t="array" ref="Q1716">IF($X1716="Non-local",VLOOKUP($E1716,$AI$40:$AW$44,COLUMN($AW:$AW)-COLUMN($AH:$AH),FALSE),IF($X1716="Unknown",VLOOKUP($E1716,$AI$47:$AW$51,COLUMN($AW:$AW)-COLUMN($AH:$AH),FALSE),0))</f>
        <v>485.37900000000008</v>
      </c>
      <c r="R1716" s="87" cm="1">
        <f t="array" ref="R1716">IF($X1716="Non-local",VLOOKUP($E1716,$AI$88:$AW$92,COLUMN($AW:$AW)-COLUMN($AH:$AH),FALSE),IF($X1716="Unknown",VLOOKUP($E1716,$AI$95:$AW$99,COLUMN($AW:$AW)-COLUMN($AH:$AH),FALSE),0))</f>
        <v>0.16197839056517743</v>
      </c>
      <c r="S1716" s="87" cm="1">
        <f t="array" ref="S1716">VLOOKUP($E1716,$AI$111:$AW$115,COLUMN($AW:$AW)-COLUMN($AH:$AH),FALSE)</f>
        <v>431.69321999999994</v>
      </c>
      <c r="T1716" s="104">
        <f t="shared" si="424"/>
        <v>0.67016200994116648</v>
      </c>
      <c r="U1716" s="104">
        <f t="shared" si="425"/>
        <v>1664.9768095177581</v>
      </c>
      <c r="V1716" s="87" cm="1">
        <f t="array" ref="V1716">VLOOKUP($E1716,$AI$118:$AW$122,COLUMN($AW:$AW)-COLUMN($AH:$AH),FALSE)</f>
        <v>0</v>
      </c>
      <c r="W1716" s="87" t="str">
        <f t="shared" si="429"/>
        <v>Domestic</v>
      </c>
      <c r="X1716" s="87" t="str">
        <f t="shared" si="430"/>
        <v>Non-local</v>
      </c>
      <c r="Y1716" s="104"/>
      <c r="Z1716" s="87" t="str">
        <f t="shared" si="426"/>
        <v>USA</v>
      </c>
      <c r="AA1716" s="87" t="str">
        <f t="shared" si="427"/>
        <v>USA</v>
      </c>
      <c r="AB1716" s="82" cm="1">
        <f t="array" ref="AB1716">VLOOKUP(B1716,'GDP per Capita'!$T$2:$V$4235,COLUMN('GDP per Capita'!$V:$V)-COLUMN('GDP per Capita'!$S:$S),FALSE)</f>
        <v>63809.64</v>
      </c>
      <c r="AC1716" s="82">
        <f t="shared" si="431"/>
        <v>63809.64</v>
      </c>
      <c r="AD1716" s="82">
        <f t="shared" si="432"/>
        <v>63809.64</v>
      </c>
      <c r="AE1716" s="88">
        <f t="shared" si="428"/>
        <v>2.6092872636763943E-2</v>
      </c>
    </row>
    <row r="1717" spans="1:31">
      <c r="A1717" s="77" t="s">
        <v>910</v>
      </c>
      <c r="B1717" s="77">
        <v>1716</v>
      </c>
      <c r="C1717" s="77" t="s">
        <v>29</v>
      </c>
      <c r="D1717" s="77" t="s">
        <v>29</v>
      </c>
      <c r="E1717" s="77">
        <v>2019</v>
      </c>
      <c r="F1717" s="77">
        <v>37.411403499999999</v>
      </c>
      <c r="G1717" s="77">
        <v>-122.0543534</v>
      </c>
      <c r="H1717" s="77">
        <v>0</v>
      </c>
      <c r="I1717" s="77" t="s">
        <v>1479</v>
      </c>
      <c r="J1717" s="77">
        <v>38.626803899999999</v>
      </c>
      <c r="K1717" s="77">
        <v>-90.199409700000004</v>
      </c>
      <c r="L1717" s="77">
        <v>5559.5099766671201</v>
      </c>
      <c r="M1717" s="77">
        <v>0.95229046360231595</v>
      </c>
      <c r="N1717" s="77">
        <v>0</v>
      </c>
      <c r="O1717" s="77">
        <v>667.14119720005397</v>
      </c>
      <c r="P1717" s="87" cm="1">
        <f t="array" ref="P1717">IF($X1717="Non-local",VLOOKUP($E1717,$AI$64:$AW$68,COLUMN($AW:$AW)-COLUMN($AH:$AH),FALSE),IF($X1717="Unknown",VLOOKUP($E1717,$AI$71:$AW$75,COLUMN($AW:$AW)-COLUMN($AH:$AH),FALSE),0))</f>
        <v>244</v>
      </c>
      <c r="Q1717" s="87" cm="1">
        <f t="array" ref="Q1717">IF($X1717="Non-local",VLOOKUP($E1717,$AI$40:$AW$44,COLUMN($AW:$AW)-COLUMN($AH:$AH),FALSE),IF($X1717="Unknown",VLOOKUP($E1717,$AI$47:$AW$51,COLUMN($AW:$AW)-COLUMN($AH:$AH),FALSE),0))</f>
        <v>485.37900000000008</v>
      </c>
      <c r="R1717" s="87" cm="1">
        <f t="array" ref="R1717">IF($X1717="Non-local",VLOOKUP($E1717,$AI$88:$AW$92,COLUMN($AW:$AW)-COLUMN($AH:$AH),FALSE),IF($X1717="Unknown",VLOOKUP($E1717,$AI$95:$AW$99,COLUMN($AW:$AW)-COLUMN($AH:$AH),FALSE),0))</f>
        <v>0.16197839056517743</v>
      </c>
      <c r="S1717" s="87" cm="1">
        <f t="array" ref="S1717">VLOOKUP($E1717,$AI$111:$AW$115,COLUMN($AW:$AW)-COLUMN($AH:$AH),FALSE)</f>
        <v>431.69321999999994</v>
      </c>
      <c r="T1717" s="104">
        <f t="shared" si="424"/>
        <v>1.1142688541674934</v>
      </c>
      <c r="U1717" s="104">
        <f t="shared" si="425"/>
        <v>1828.213417200054</v>
      </c>
      <c r="V1717" s="87" cm="1">
        <f t="array" ref="V1717">VLOOKUP($E1717,$AI$118:$AW$122,COLUMN($AW:$AW)-COLUMN($AH:$AH),FALSE)</f>
        <v>0</v>
      </c>
      <c r="W1717" s="87" t="str">
        <f t="shared" si="429"/>
        <v>Domestic</v>
      </c>
      <c r="X1717" s="87" t="str">
        <f t="shared" si="430"/>
        <v>Non-local</v>
      </c>
      <c r="Y1717" s="104"/>
      <c r="Z1717" s="87" t="str">
        <f t="shared" si="426"/>
        <v>USA</v>
      </c>
      <c r="AA1717" s="87" t="str">
        <f t="shared" si="427"/>
        <v>USA</v>
      </c>
      <c r="AB1717" s="82" cm="1">
        <f t="array" ref="AB1717">VLOOKUP(B1717,'GDP per Capita'!$T$2:$V$4235,COLUMN('GDP per Capita'!$V:$V)-COLUMN('GDP per Capita'!$S:$S),FALSE)</f>
        <v>63809.64</v>
      </c>
      <c r="AC1717" s="82">
        <f t="shared" si="431"/>
        <v>63809.64</v>
      </c>
      <c r="AD1717" s="82">
        <f t="shared" si="432"/>
        <v>63809.64</v>
      </c>
      <c r="AE1717" s="88">
        <f t="shared" si="428"/>
        <v>2.8651053621365895E-2</v>
      </c>
    </row>
    <row r="1718" spans="1:31">
      <c r="A1718" s="77" t="s">
        <v>1168</v>
      </c>
      <c r="B1718" s="77">
        <v>1717</v>
      </c>
      <c r="C1718" s="77" t="s">
        <v>29</v>
      </c>
      <c r="D1718" s="77" t="s">
        <v>29</v>
      </c>
      <c r="E1718" s="77">
        <v>2019</v>
      </c>
      <c r="F1718" s="77">
        <v>39.629680899999997</v>
      </c>
      <c r="G1718" s="77">
        <v>-79.955943700000006</v>
      </c>
      <c r="H1718" s="77">
        <v>0</v>
      </c>
      <c r="I1718" s="77" t="s">
        <v>1479</v>
      </c>
      <c r="J1718" s="77">
        <v>38.626803899999999</v>
      </c>
      <c r="K1718" s="77">
        <v>-90.199409700000004</v>
      </c>
      <c r="L1718" s="77">
        <v>1780.18122728192</v>
      </c>
      <c r="M1718" s="77">
        <v>0.39669533125397699</v>
      </c>
      <c r="N1718" s="77">
        <v>0</v>
      </c>
      <c r="O1718" s="77">
        <v>341.79479563812799</v>
      </c>
      <c r="P1718" s="87" cm="1">
        <f t="array" ref="P1718">IF($X1718="Non-local",VLOOKUP($E1718,$AI$64:$AW$68,COLUMN($AW:$AW)-COLUMN($AH:$AH),FALSE),IF($X1718="Unknown",VLOOKUP($E1718,$AI$71:$AW$75,COLUMN($AW:$AW)-COLUMN($AH:$AH),FALSE),0))</f>
        <v>244</v>
      </c>
      <c r="Q1718" s="87" cm="1">
        <f t="array" ref="Q1718">IF($X1718="Non-local",VLOOKUP($E1718,$AI$40:$AW$44,COLUMN($AW:$AW)-COLUMN($AH:$AH),FALSE),IF($X1718="Unknown",VLOOKUP($E1718,$AI$47:$AW$51,COLUMN($AW:$AW)-COLUMN($AH:$AH),FALSE),0))</f>
        <v>485.37900000000008</v>
      </c>
      <c r="R1718" s="87" cm="1">
        <f t="array" ref="R1718">IF($X1718="Non-local",VLOOKUP($E1718,$AI$88:$AW$92,COLUMN($AW:$AW)-COLUMN($AH:$AH),FALSE),IF($X1718="Unknown",VLOOKUP($E1718,$AI$95:$AW$99,COLUMN($AW:$AW)-COLUMN($AH:$AH),FALSE),0))</f>
        <v>0.16197839056517743</v>
      </c>
      <c r="S1718" s="87" cm="1">
        <f t="array" ref="S1718">VLOOKUP($E1718,$AI$111:$AW$115,COLUMN($AW:$AW)-COLUMN($AH:$AH),FALSE)</f>
        <v>431.69321999999994</v>
      </c>
      <c r="T1718" s="104">
        <f t="shared" si="424"/>
        <v>0.55867372181915442</v>
      </c>
      <c r="U1718" s="104">
        <f t="shared" si="425"/>
        <v>1502.8670156381279</v>
      </c>
      <c r="V1718" s="87" cm="1">
        <f t="array" ref="V1718">VLOOKUP($E1718,$AI$118:$AW$122,COLUMN($AW:$AW)-COLUMN($AH:$AH),FALSE)</f>
        <v>0</v>
      </c>
      <c r="W1718" s="87" t="str">
        <f t="shared" si="429"/>
        <v>Domestic</v>
      </c>
      <c r="X1718" s="87" t="str">
        <f t="shared" si="430"/>
        <v>Non-local</v>
      </c>
      <c r="Y1718" s="104"/>
      <c r="Z1718" s="87" t="str">
        <f t="shared" si="426"/>
        <v>USA</v>
      </c>
      <c r="AA1718" s="87" t="str">
        <f t="shared" si="427"/>
        <v>USA</v>
      </c>
      <c r="AB1718" s="82" cm="1">
        <f t="array" ref="AB1718">VLOOKUP(B1718,'GDP per Capita'!$T$2:$V$4235,COLUMN('GDP per Capita'!$V:$V)-COLUMN('GDP per Capita'!$S:$S),FALSE)</f>
        <v>63809.64</v>
      </c>
      <c r="AC1718" s="82">
        <f t="shared" si="431"/>
        <v>63809.64</v>
      </c>
      <c r="AD1718" s="82">
        <f t="shared" si="432"/>
        <v>63809.64</v>
      </c>
      <c r="AE1718" s="88">
        <f t="shared" si="428"/>
        <v>2.3552350642287403E-2</v>
      </c>
    </row>
    <row r="1719" spans="1:31">
      <c r="A1719" s="77" t="s">
        <v>888</v>
      </c>
      <c r="B1719" s="77">
        <v>1718</v>
      </c>
      <c r="C1719" s="77" t="s">
        <v>29</v>
      </c>
      <c r="D1719" s="77" t="s">
        <v>29</v>
      </c>
      <c r="E1719" s="77">
        <v>2019</v>
      </c>
      <c r="F1719" s="77">
        <v>33.749098699999998</v>
      </c>
      <c r="G1719" s="77">
        <v>-84.390184899999994</v>
      </c>
      <c r="H1719" s="77">
        <v>0</v>
      </c>
      <c r="I1719" s="77" t="s">
        <v>1479</v>
      </c>
      <c r="J1719" s="77">
        <v>38.626803899999999</v>
      </c>
      <c r="K1719" s="77">
        <v>-90.199409700000004</v>
      </c>
      <c r="L1719" s="77">
        <v>1503.9428747038801</v>
      </c>
      <c r="M1719" s="77">
        <v>0.36021950003699199</v>
      </c>
      <c r="N1719" s="77">
        <v>0</v>
      </c>
      <c r="O1719" s="77">
        <v>288.75703194314502</v>
      </c>
      <c r="P1719" s="87" cm="1">
        <f t="array" ref="P1719">IF($X1719="Non-local",VLOOKUP($E1719,$AI$64:$AW$68,COLUMN($AW:$AW)-COLUMN($AH:$AH),FALSE),IF($X1719="Unknown",VLOOKUP($E1719,$AI$71:$AW$75,COLUMN($AW:$AW)-COLUMN($AH:$AH),FALSE),0))</f>
        <v>244</v>
      </c>
      <c r="Q1719" s="87" cm="1">
        <f t="array" ref="Q1719">IF($X1719="Non-local",VLOOKUP($E1719,$AI$40:$AW$44,COLUMN($AW:$AW)-COLUMN($AH:$AH),FALSE),IF($X1719="Unknown",VLOOKUP($E1719,$AI$47:$AW$51,COLUMN($AW:$AW)-COLUMN($AH:$AH),FALSE),0))</f>
        <v>485.37900000000008</v>
      </c>
      <c r="R1719" s="87" cm="1">
        <f t="array" ref="R1719">IF($X1719="Non-local",VLOOKUP($E1719,$AI$88:$AW$92,COLUMN($AW:$AW)-COLUMN($AH:$AH),FALSE),IF($X1719="Unknown",VLOOKUP($E1719,$AI$95:$AW$99,COLUMN($AW:$AW)-COLUMN($AH:$AH),FALSE),0))</f>
        <v>0.16197839056517743</v>
      </c>
      <c r="S1719" s="87" cm="1">
        <f t="array" ref="S1719">VLOOKUP($E1719,$AI$111:$AW$115,COLUMN($AW:$AW)-COLUMN($AH:$AH),FALSE)</f>
        <v>431.69321999999994</v>
      </c>
      <c r="T1719" s="104">
        <f t="shared" si="424"/>
        <v>0.52219789060216937</v>
      </c>
      <c r="U1719" s="104">
        <f t="shared" si="425"/>
        <v>1449.829251943145</v>
      </c>
      <c r="V1719" s="87" cm="1">
        <f t="array" ref="V1719">VLOOKUP($E1719,$AI$118:$AW$122,COLUMN($AW:$AW)-COLUMN($AH:$AH),FALSE)</f>
        <v>0</v>
      </c>
      <c r="W1719" s="87" t="str">
        <f t="shared" si="429"/>
        <v>Domestic</v>
      </c>
      <c r="X1719" s="87" t="str">
        <f t="shared" si="430"/>
        <v>Non-local</v>
      </c>
      <c r="Y1719" s="104"/>
      <c r="Z1719" s="87" t="str">
        <f t="shared" si="426"/>
        <v>USA</v>
      </c>
      <c r="AA1719" s="87" t="str">
        <f t="shared" si="427"/>
        <v>USA</v>
      </c>
      <c r="AB1719" s="82" cm="1">
        <f t="array" ref="AB1719">VLOOKUP(B1719,'GDP per Capita'!$T$2:$V$4235,COLUMN('GDP per Capita'!$V:$V)-COLUMN('GDP per Capita'!$S:$S),FALSE)</f>
        <v>63809.64</v>
      </c>
      <c r="AC1719" s="82">
        <f t="shared" si="431"/>
        <v>63809.64</v>
      </c>
      <c r="AD1719" s="82">
        <f t="shared" si="432"/>
        <v>63809.64</v>
      </c>
      <c r="AE1719" s="88">
        <f t="shared" si="428"/>
        <v>2.2721163321766821E-2</v>
      </c>
    </row>
    <row r="1720" spans="1:31">
      <c r="A1720" s="77" t="s">
        <v>1436</v>
      </c>
      <c r="B1720" s="77">
        <v>1719</v>
      </c>
      <c r="C1720" s="77" t="s">
        <v>29</v>
      </c>
      <c r="D1720" s="77" t="s">
        <v>29</v>
      </c>
      <c r="E1720" s="77">
        <v>2019</v>
      </c>
      <c r="F1720" s="77">
        <v>32.753177000000001</v>
      </c>
      <c r="G1720" s="77">
        <v>-97.332745900000006</v>
      </c>
      <c r="H1720" s="77">
        <v>0</v>
      </c>
      <c r="I1720" s="77" t="s">
        <v>1479</v>
      </c>
      <c r="J1720" s="77">
        <v>38.626803899999999</v>
      </c>
      <c r="K1720" s="77">
        <v>-90.199409700000004</v>
      </c>
      <c r="L1720" s="77">
        <v>1833.5456149054301</v>
      </c>
      <c r="M1720" s="77">
        <v>0.40374181983091301</v>
      </c>
      <c r="N1720" s="77">
        <v>0</v>
      </c>
      <c r="O1720" s="77">
        <v>352.04075806184198</v>
      </c>
      <c r="P1720" s="87" cm="1">
        <f t="array" ref="P1720">IF($X1720="Non-local",VLOOKUP($E1720,$AI$64:$AW$68,COLUMN($AW:$AW)-COLUMN($AH:$AH),FALSE),IF($X1720="Unknown",VLOOKUP($E1720,$AI$71:$AW$75,COLUMN($AW:$AW)-COLUMN($AH:$AH),FALSE),0))</f>
        <v>244</v>
      </c>
      <c r="Q1720" s="87" cm="1">
        <f t="array" ref="Q1720">IF($X1720="Non-local",VLOOKUP($E1720,$AI$40:$AW$44,COLUMN($AW:$AW)-COLUMN($AH:$AH),FALSE),IF($X1720="Unknown",VLOOKUP($E1720,$AI$47:$AW$51,COLUMN($AW:$AW)-COLUMN($AH:$AH),FALSE),0))</f>
        <v>485.37900000000008</v>
      </c>
      <c r="R1720" s="87" cm="1">
        <f t="array" ref="R1720">IF($X1720="Non-local",VLOOKUP($E1720,$AI$88:$AW$92,COLUMN($AW:$AW)-COLUMN($AH:$AH),FALSE),IF($X1720="Unknown",VLOOKUP($E1720,$AI$95:$AW$99,COLUMN($AW:$AW)-COLUMN($AH:$AH),FALSE),0))</f>
        <v>0.16197839056517743</v>
      </c>
      <c r="S1720" s="87" cm="1">
        <f t="array" ref="S1720">VLOOKUP($E1720,$AI$111:$AW$115,COLUMN($AW:$AW)-COLUMN($AH:$AH),FALSE)</f>
        <v>431.69321999999994</v>
      </c>
      <c r="T1720" s="104">
        <f t="shared" si="424"/>
        <v>0.56572021039609044</v>
      </c>
      <c r="U1720" s="104">
        <f t="shared" si="425"/>
        <v>1513.1129780618419</v>
      </c>
      <c r="V1720" s="87" cm="1">
        <f t="array" ref="V1720">VLOOKUP($E1720,$AI$118:$AW$122,COLUMN($AW:$AW)-COLUMN($AH:$AH),FALSE)</f>
        <v>0</v>
      </c>
      <c r="W1720" s="87" t="str">
        <f t="shared" si="429"/>
        <v>Domestic</v>
      </c>
      <c r="X1720" s="87" t="str">
        <f t="shared" si="430"/>
        <v>Non-local</v>
      </c>
      <c r="Y1720" s="104"/>
      <c r="Z1720" s="87" t="str">
        <f t="shared" si="426"/>
        <v>USA</v>
      </c>
      <c r="AA1720" s="87" t="str">
        <f t="shared" si="427"/>
        <v>USA</v>
      </c>
      <c r="AB1720" s="82" cm="1">
        <f t="array" ref="AB1720">VLOOKUP(B1720,'GDP per Capita'!$T$2:$V$4235,COLUMN('GDP per Capita'!$V:$V)-COLUMN('GDP per Capita'!$S:$S),FALSE)</f>
        <v>63809.64</v>
      </c>
      <c r="AC1720" s="82">
        <f t="shared" si="431"/>
        <v>63809.64</v>
      </c>
      <c r="AD1720" s="82">
        <f t="shared" si="432"/>
        <v>63809.64</v>
      </c>
      <c r="AE1720" s="88">
        <f t="shared" si="428"/>
        <v>2.3712921402813773E-2</v>
      </c>
    </row>
    <row r="1721" spans="1:31">
      <c r="A1721" s="77" t="s">
        <v>927</v>
      </c>
      <c r="B1721" s="77">
        <v>1720</v>
      </c>
      <c r="C1721" s="77" t="s">
        <v>29</v>
      </c>
      <c r="D1721" s="77" t="s">
        <v>29</v>
      </c>
      <c r="E1721" s="77">
        <v>2019</v>
      </c>
      <c r="F1721" s="77">
        <v>34.147645199999999</v>
      </c>
      <c r="G1721" s="77">
        <v>-118.1444779</v>
      </c>
      <c r="H1721" s="77">
        <v>0</v>
      </c>
      <c r="I1721" s="77" t="s">
        <v>1479</v>
      </c>
      <c r="J1721" s="77">
        <v>38.626803899999999</v>
      </c>
      <c r="K1721" s="77">
        <v>-90.199409700000004</v>
      </c>
      <c r="L1721" s="77">
        <v>5080.5366320059702</v>
      </c>
      <c r="M1721" s="77">
        <v>0.88749291072145697</v>
      </c>
      <c r="N1721" s="77">
        <v>0</v>
      </c>
      <c r="O1721" s="77">
        <v>609.664395840716</v>
      </c>
      <c r="P1721" s="87" cm="1">
        <f t="array" ref="P1721">IF($X1721="Non-local",VLOOKUP($E1721,$AI$64:$AW$68,COLUMN($AW:$AW)-COLUMN($AH:$AH),FALSE),IF($X1721="Unknown",VLOOKUP($E1721,$AI$71:$AW$75,COLUMN($AW:$AW)-COLUMN($AH:$AH),FALSE),0))</f>
        <v>244</v>
      </c>
      <c r="Q1721" s="87" cm="1">
        <f t="array" ref="Q1721">IF($X1721="Non-local",VLOOKUP($E1721,$AI$40:$AW$44,COLUMN($AW:$AW)-COLUMN($AH:$AH),FALSE),IF($X1721="Unknown",VLOOKUP($E1721,$AI$47:$AW$51,COLUMN($AW:$AW)-COLUMN($AH:$AH),FALSE),0))</f>
        <v>485.37900000000008</v>
      </c>
      <c r="R1721" s="87" cm="1">
        <f t="array" ref="R1721">IF($X1721="Non-local",VLOOKUP($E1721,$AI$88:$AW$92,COLUMN($AW:$AW)-COLUMN($AH:$AH),FALSE),IF($X1721="Unknown",VLOOKUP($E1721,$AI$95:$AW$99,COLUMN($AW:$AW)-COLUMN($AH:$AH),FALSE),0))</f>
        <v>0.16197839056517743</v>
      </c>
      <c r="S1721" s="87" cm="1">
        <f t="array" ref="S1721">VLOOKUP($E1721,$AI$111:$AW$115,COLUMN($AW:$AW)-COLUMN($AH:$AH),FALSE)</f>
        <v>431.69321999999994</v>
      </c>
      <c r="T1721" s="104">
        <f t="shared" si="424"/>
        <v>1.0494713012866344</v>
      </c>
      <c r="U1721" s="104">
        <f t="shared" si="425"/>
        <v>1770.736615840716</v>
      </c>
      <c r="V1721" s="87" cm="1">
        <f t="array" ref="V1721">VLOOKUP($E1721,$AI$118:$AW$122,COLUMN($AW:$AW)-COLUMN($AH:$AH),FALSE)</f>
        <v>0</v>
      </c>
      <c r="W1721" s="87" t="str">
        <f t="shared" si="429"/>
        <v>Domestic</v>
      </c>
      <c r="X1721" s="87" t="str">
        <f t="shared" si="430"/>
        <v>Non-local</v>
      </c>
      <c r="Y1721" s="104"/>
      <c r="Z1721" s="87" t="str">
        <f t="shared" si="426"/>
        <v>USA</v>
      </c>
      <c r="AA1721" s="87" t="str">
        <f t="shared" si="427"/>
        <v>USA</v>
      </c>
      <c r="AB1721" s="82" cm="1">
        <f t="array" ref="AB1721">VLOOKUP(B1721,'GDP per Capita'!$T$2:$V$4235,COLUMN('GDP per Capita'!$V:$V)-COLUMN('GDP per Capita'!$S:$S),FALSE)</f>
        <v>63809.64</v>
      </c>
      <c r="AC1721" s="82">
        <f t="shared" si="431"/>
        <v>63809.64</v>
      </c>
      <c r="AD1721" s="82">
        <f t="shared" si="432"/>
        <v>63809.64</v>
      </c>
      <c r="AE1721" s="88">
        <f t="shared" si="428"/>
        <v>2.7750299419346609E-2</v>
      </c>
    </row>
    <row r="1722" spans="1:31">
      <c r="A1722" s="77" t="s">
        <v>894</v>
      </c>
      <c r="B1722" s="77">
        <v>1721</v>
      </c>
      <c r="C1722" s="77" t="s">
        <v>29</v>
      </c>
      <c r="D1722" s="77" t="s">
        <v>29</v>
      </c>
      <c r="E1722" s="77">
        <v>2019</v>
      </c>
      <c r="F1722" s="77">
        <v>33.425505600000001</v>
      </c>
      <c r="G1722" s="77">
        <v>-111.94001249999999</v>
      </c>
      <c r="H1722" s="77">
        <v>0</v>
      </c>
      <c r="I1722" s="77" t="s">
        <v>1479</v>
      </c>
      <c r="J1722" s="77">
        <v>38.626803899999999</v>
      </c>
      <c r="K1722" s="77">
        <v>-90.199409700000004</v>
      </c>
      <c r="L1722" s="77">
        <v>4066.5243013510899</v>
      </c>
      <c r="M1722" s="77">
        <v>0.73271286799322199</v>
      </c>
      <c r="N1722" s="77">
        <v>0</v>
      </c>
      <c r="O1722" s="77">
        <v>487.982916162131</v>
      </c>
      <c r="P1722" s="87" cm="1">
        <f t="array" ref="P1722">IF($X1722="Non-local",VLOOKUP($E1722,$AI$64:$AW$68,COLUMN($AW:$AW)-COLUMN($AH:$AH),FALSE),IF($X1722="Unknown",VLOOKUP($E1722,$AI$71:$AW$75,COLUMN($AW:$AW)-COLUMN($AH:$AH),FALSE),0))</f>
        <v>244</v>
      </c>
      <c r="Q1722" s="87" cm="1">
        <f t="array" ref="Q1722">IF($X1722="Non-local",VLOOKUP($E1722,$AI$40:$AW$44,COLUMN($AW:$AW)-COLUMN($AH:$AH),FALSE),IF($X1722="Unknown",VLOOKUP($E1722,$AI$47:$AW$51,COLUMN($AW:$AW)-COLUMN($AH:$AH),FALSE),0))</f>
        <v>485.37900000000008</v>
      </c>
      <c r="R1722" s="87" cm="1">
        <f t="array" ref="R1722">IF($X1722="Non-local",VLOOKUP($E1722,$AI$88:$AW$92,COLUMN($AW:$AW)-COLUMN($AH:$AH),FALSE),IF($X1722="Unknown",VLOOKUP($E1722,$AI$95:$AW$99,COLUMN($AW:$AW)-COLUMN($AH:$AH),FALSE),0))</f>
        <v>0.16197839056517743</v>
      </c>
      <c r="S1722" s="87" cm="1">
        <f t="array" ref="S1722">VLOOKUP($E1722,$AI$111:$AW$115,COLUMN($AW:$AW)-COLUMN($AH:$AH),FALSE)</f>
        <v>431.69321999999994</v>
      </c>
      <c r="T1722" s="104">
        <f t="shared" si="424"/>
        <v>0.89469125855839948</v>
      </c>
      <c r="U1722" s="104">
        <f t="shared" si="425"/>
        <v>1649.055136162131</v>
      </c>
      <c r="V1722" s="87" cm="1">
        <f t="array" ref="V1722">VLOOKUP($E1722,$AI$118:$AW$122,COLUMN($AW:$AW)-COLUMN($AH:$AH),FALSE)</f>
        <v>0</v>
      </c>
      <c r="W1722" s="87" t="str">
        <f t="shared" si="429"/>
        <v>Domestic</v>
      </c>
      <c r="X1722" s="87" t="str">
        <f t="shared" si="430"/>
        <v>Non-local</v>
      </c>
      <c r="Y1722" s="104"/>
      <c r="Z1722" s="87" t="str">
        <f t="shared" si="426"/>
        <v>USA</v>
      </c>
      <c r="AA1722" s="87" t="str">
        <f t="shared" si="427"/>
        <v>USA</v>
      </c>
      <c r="AB1722" s="82" cm="1">
        <f t="array" ref="AB1722">VLOOKUP(B1722,'GDP per Capita'!$T$2:$V$4235,COLUMN('GDP per Capita'!$V:$V)-COLUMN('GDP per Capita'!$S:$S),FALSE)</f>
        <v>63809.64</v>
      </c>
      <c r="AC1722" s="82">
        <f t="shared" si="431"/>
        <v>63809.64</v>
      </c>
      <c r="AD1722" s="82">
        <f t="shared" si="432"/>
        <v>63809.64</v>
      </c>
      <c r="AE1722" s="88">
        <f t="shared" si="428"/>
        <v>2.5843354329567303E-2</v>
      </c>
    </row>
    <row r="1723" spans="1:31">
      <c r="A1723" s="77" t="s">
        <v>1165</v>
      </c>
      <c r="B1723" s="77">
        <v>1722</v>
      </c>
      <c r="C1723" s="77" t="s">
        <v>29</v>
      </c>
      <c r="D1723" s="77" t="s">
        <v>29</v>
      </c>
      <c r="E1723" s="77">
        <v>2019</v>
      </c>
      <c r="F1723" s="77">
        <v>29.997818500000001</v>
      </c>
      <c r="G1723" s="77">
        <v>-83.222152699999995</v>
      </c>
      <c r="H1723" s="77">
        <v>0</v>
      </c>
      <c r="I1723" s="77" t="s">
        <v>1479</v>
      </c>
      <c r="J1723" s="77">
        <v>38.626803899999999</v>
      </c>
      <c r="K1723" s="77">
        <v>-90.199409700000004</v>
      </c>
      <c r="L1723" s="77">
        <v>2305.8807502106902</v>
      </c>
      <c r="M1723" s="77">
        <v>0.466111206675483</v>
      </c>
      <c r="N1723" s="77">
        <v>0</v>
      </c>
      <c r="O1723" s="77">
        <v>442.72910404045302</v>
      </c>
      <c r="P1723" s="87" cm="1">
        <f t="array" ref="P1723">IF($X1723="Non-local",VLOOKUP($E1723,$AI$64:$AW$68,COLUMN($AW:$AW)-COLUMN($AH:$AH),FALSE),IF($X1723="Unknown",VLOOKUP($E1723,$AI$71:$AW$75,COLUMN($AW:$AW)-COLUMN($AH:$AH),FALSE),0))</f>
        <v>244</v>
      </c>
      <c r="Q1723" s="87" cm="1">
        <f t="array" ref="Q1723">IF($X1723="Non-local",VLOOKUP($E1723,$AI$40:$AW$44,COLUMN($AW:$AW)-COLUMN($AH:$AH),FALSE),IF($X1723="Unknown",VLOOKUP($E1723,$AI$47:$AW$51,COLUMN($AW:$AW)-COLUMN($AH:$AH),FALSE),0))</f>
        <v>485.37900000000008</v>
      </c>
      <c r="R1723" s="87" cm="1">
        <f t="array" ref="R1723">IF($X1723="Non-local",VLOOKUP($E1723,$AI$88:$AW$92,COLUMN($AW:$AW)-COLUMN($AH:$AH),FALSE),IF($X1723="Unknown",VLOOKUP($E1723,$AI$95:$AW$99,COLUMN($AW:$AW)-COLUMN($AH:$AH),FALSE),0))</f>
        <v>0.16197839056517743</v>
      </c>
      <c r="S1723" s="87" cm="1">
        <f t="array" ref="S1723">VLOOKUP($E1723,$AI$111:$AW$115,COLUMN($AW:$AW)-COLUMN($AH:$AH),FALSE)</f>
        <v>431.69321999999994</v>
      </c>
      <c r="T1723" s="104">
        <f t="shared" si="424"/>
        <v>0.62808959724066038</v>
      </c>
      <c r="U1723" s="104">
        <f t="shared" si="425"/>
        <v>1603.801324040453</v>
      </c>
      <c r="V1723" s="87" cm="1">
        <f t="array" ref="V1723">VLOOKUP($E1723,$AI$118:$AW$122,COLUMN($AW:$AW)-COLUMN($AH:$AH),FALSE)</f>
        <v>0</v>
      </c>
      <c r="W1723" s="87" t="str">
        <f t="shared" si="429"/>
        <v>Domestic</v>
      </c>
      <c r="X1723" s="87" t="str">
        <f t="shared" si="430"/>
        <v>Non-local</v>
      </c>
      <c r="Y1723" s="104"/>
      <c r="Z1723" s="87" t="str">
        <f t="shared" si="426"/>
        <v>USA</v>
      </c>
      <c r="AA1723" s="87" t="str">
        <f t="shared" si="427"/>
        <v>USA</v>
      </c>
      <c r="AB1723" s="82" cm="1">
        <f t="array" ref="AB1723">VLOOKUP(B1723,'GDP per Capita'!$T$2:$V$4235,COLUMN('GDP per Capita'!$V:$V)-COLUMN('GDP per Capita'!$S:$S),FALSE)</f>
        <v>63809.64</v>
      </c>
      <c r="AC1723" s="82">
        <f t="shared" si="431"/>
        <v>63809.64</v>
      </c>
      <c r="AD1723" s="82">
        <f t="shared" si="432"/>
        <v>63809.64</v>
      </c>
      <c r="AE1723" s="88">
        <f t="shared" si="428"/>
        <v>2.5134154087696672E-2</v>
      </c>
    </row>
    <row r="1724" spans="1:31">
      <c r="A1724" s="77" t="s">
        <v>882</v>
      </c>
      <c r="B1724" s="77">
        <v>1723</v>
      </c>
      <c r="C1724" s="77" t="s">
        <v>29</v>
      </c>
      <c r="D1724" s="77" t="s">
        <v>29</v>
      </c>
      <c r="E1724" s="77">
        <v>2019</v>
      </c>
      <c r="F1724" s="77">
        <v>39.004607</v>
      </c>
      <c r="G1724" s="77">
        <v>-76.875683800000004</v>
      </c>
      <c r="H1724" s="77">
        <v>0</v>
      </c>
      <c r="I1724" s="77" t="s">
        <v>1479</v>
      </c>
      <c r="J1724" s="77">
        <v>38.626803899999999</v>
      </c>
      <c r="K1724" s="77">
        <v>-90.199409700000004</v>
      </c>
      <c r="L1724" s="77">
        <v>2308.1878713614001</v>
      </c>
      <c r="M1724" s="77">
        <v>0.46641584996959801</v>
      </c>
      <c r="N1724" s="77">
        <v>0</v>
      </c>
      <c r="O1724" s="77">
        <v>443.172071301389</v>
      </c>
      <c r="P1724" s="87" cm="1">
        <f t="array" ref="P1724">IF($X1724="Non-local",VLOOKUP($E1724,$AI$64:$AW$68,COLUMN($AW:$AW)-COLUMN($AH:$AH),FALSE),IF($X1724="Unknown",VLOOKUP($E1724,$AI$71:$AW$75,COLUMN($AW:$AW)-COLUMN($AH:$AH),FALSE),0))</f>
        <v>244</v>
      </c>
      <c r="Q1724" s="87" cm="1">
        <f t="array" ref="Q1724">IF($X1724="Non-local",VLOOKUP($E1724,$AI$40:$AW$44,COLUMN($AW:$AW)-COLUMN($AH:$AH),FALSE),IF($X1724="Unknown",VLOOKUP($E1724,$AI$47:$AW$51,COLUMN($AW:$AW)-COLUMN($AH:$AH),FALSE),0))</f>
        <v>485.37900000000008</v>
      </c>
      <c r="R1724" s="87" cm="1">
        <f t="array" ref="R1724">IF($X1724="Non-local",VLOOKUP($E1724,$AI$88:$AW$92,COLUMN($AW:$AW)-COLUMN($AH:$AH),FALSE),IF($X1724="Unknown",VLOOKUP($E1724,$AI$95:$AW$99,COLUMN($AW:$AW)-COLUMN($AH:$AH),FALSE),0))</f>
        <v>0.16197839056517743</v>
      </c>
      <c r="S1724" s="87" cm="1">
        <f t="array" ref="S1724">VLOOKUP($E1724,$AI$111:$AW$115,COLUMN($AW:$AW)-COLUMN($AH:$AH),FALSE)</f>
        <v>431.69321999999994</v>
      </c>
      <c r="T1724" s="104">
        <f t="shared" si="424"/>
        <v>0.62839424053477544</v>
      </c>
      <c r="U1724" s="104">
        <f t="shared" si="425"/>
        <v>1604.244291301389</v>
      </c>
      <c r="V1724" s="87" cm="1">
        <f t="array" ref="V1724">VLOOKUP($E1724,$AI$118:$AW$122,COLUMN($AW:$AW)-COLUMN($AH:$AH),FALSE)</f>
        <v>0</v>
      </c>
      <c r="W1724" s="87" t="str">
        <f t="shared" si="429"/>
        <v>Domestic</v>
      </c>
      <c r="X1724" s="87" t="str">
        <f t="shared" si="430"/>
        <v>Non-local</v>
      </c>
      <c r="Y1724" s="104"/>
      <c r="Z1724" s="87" t="str">
        <f t="shared" si="426"/>
        <v>USA</v>
      </c>
      <c r="AA1724" s="87" t="str">
        <f t="shared" si="427"/>
        <v>USA</v>
      </c>
      <c r="AB1724" s="82" cm="1">
        <f t="array" ref="AB1724">VLOOKUP(B1724,'GDP per Capita'!$T$2:$V$4235,COLUMN('GDP per Capita'!$V:$V)-COLUMN('GDP per Capita'!$S:$S),FALSE)</f>
        <v>63809.64</v>
      </c>
      <c r="AC1724" s="82">
        <f t="shared" si="431"/>
        <v>63809.64</v>
      </c>
      <c r="AD1724" s="82">
        <f t="shared" si="432"/>
        <v>63809.64</v>
      </c>
      <c r="AE1724" s="88">
        <f t="shared" si="428"/>
        <v>2.5141096099294543E-2</v>
      </c>
    </row>
    <row r="1725" spans="1:31">
      <c r="A1725" s="77" t="s">
        <v>1025</v>
      </c>
      <c r="B1725" s="77">
        <v>1724</v>
      </c>
      <c r="C1725" s="77" t="s">
        <v>29</v>
      </c>
      <c r="D1725" s="77" t="s">
        <v>29</v>
      </c>
      <c r="E1725" s="77">
        <v>2019</v>
      </c>
      <c r="F1725" s="77">
        <v>39.167039600000003</v>
      </c>
      <c r="G1725" s="77">
        <v>-86.534288099999998</v>
      </c>
      <c r="H1725" s="77">
        <v>0</v>
      </c>
      <c r="I1725" s="77" t="s">
        <v>1479</v>
      </c>
      <c r="J1725" s="77">
        <v>38.626803899999999</v>
      </c>
      <c r="K1725" s="77">
        <v>-90.199409700000004</v>
      </c>
      <c r="L1725" s="77">
        <v>645.59146566946094</v>
      </c>
      <c r="M1725" s="77">
        <v>0.24687868103556301</v>
      </c>
      <c r="N1725" s="77">
        <v>0</v>
      </c>
      <c r="O1725" s="77">
        <v>123.953561408536</v>
      </c>
      <c r="P1725" s="87" cm="1">
        <f t="array" ref="P1725">IF($X1725="Non-local",VLOOKUP($E1725,$AI$64:$AW$68,COLUMN($AW:$AW)-COLUMN($AH:$AH),FALSE),IF($X1725="Unknown",VLOOKUP($E1725,$AI$71:$AW$75,COLUMN($AW:$AW)-COLUMN($AH:$AH),FALSE),0))</f>
        <v>244</v>
      </c>
      <c r="Q1725" s="87" cm="1">
        <f t="array" ref="Q1725">IF($X1725="Non-local",VLOOKUP($E1725,$AI$40:$AW$44,COLUMN($AW:$AW)-COLUMN($AH:$AH),FALSE),IF($X1725="Unknown",VLOOKUP($E1725,$AI$47:$AW$51,COLUMN($AW:$AW)-COLUMN($AH:$AH),FALSE),0))</f>
        <v>485.37900000000008</v>
      </c>
      <c r="R1725" s="87" cm="1">
        <f t="array" ref="R1725">IF($X1725="Non-local",VLOOKUP($E1725,$AI$88:$AW$92,COLUMN($AW:$AW)-COLUMN($AH:$AH),FALSE),IF($X1725="Unknown",VLOOKUP($E1725,$AI$95:$AW$99,COLUMN($AW:$AW)-COLUMN($AH:$AH),FALSE),0))</f>
        <v>0.16197839056517743</v>
      </c>
      <c r="S1725" s="87" cm="1">
        <f t="array" ref="S1725">VLOOKUP($E1725,$AI$111:$AW$115,COLUMN($AW:$AW)-COLUMN($AH:$AH),FALSE)</f>
        <v>431.69321999999994</v>
      </c>
      <c r="T1725" s="104">
        <f t="shared" si="424"/>
        <v>0.40885707160074047</v>
      </c>
      <c r="U1725" s="104">
        <f t="shared" si="425"/>
        <v>1285.025781408536</v>
      </c>
      <c r="V1725" s="87" cm="1">
        <f t="array" ref="V1725">VLOOKUP($E1725,$AI$118:$AW$122,COLUMN($AW:$AW)-COLUMN($AH:$AH),FALSE)</f>
        <v>0</v>
      </c>
      <c r="W1725" s="87" t="str">
        <f t="shared" si="429"/>
        <v>Domestic</v>
      </c>
      <c r="X1725" s="87" t="str">
        <f t="shared" si="430"/>
        <v>Non-local</v>
      </c>
      <c r="Y1725" s="104"/>
      <c r="Z1725" s="87" t="str">
        <f t="shared" si="426"/>
        <v>USA</v>
      </c>
      <c r="AA1725" s="87" t="str">
        <f t="shared" si="427"/>
        <v>USA</v>
      </c>
      <c r="AB1725" s="82" cm="1">
        <f t="array" ref="AB1725">VLOOKUP(B1725,'GDP per Capita'!$T$2:$V$4235,COLUMN('GDP per Capita'!$V:$V)-COLUMN('GDP per Capita'!$S:$S),FALSE)</f>
        <v>63809.64</v>
      </c>
      <c r="AC1725" s="82">
        <f t="shared" si="431"/>
        <v>63809.64</v>
      </c>
      <c r="AD1725" s="82">
        <f t="shared" si="432"/>
        <v>63809.64</v>
      </c>
      <c r="AE1725" s="88">
        <f t="shared" si="428"/>
        <v>2.0138427068520304E-2</v>
      </c>
    </row>
    <row r="1726" spans="1:31">
      <c r="A1726" s="77" t="s">
        <v>1025</v>
      </c>
      <c r="B1726" s="77">
        <v>1725</v>
      </c>
      <c r="C1726" s="77" t="s">
        <v>29</v>
      </c>
      <c r="D1726" s="77" t="s">
        <v>29</v>
      </c>
      <c r="E1726" s="77">
        <v>2019</v>
      </c>
      <c r="F1726" s="77">
        <v>39.167039600000003</v>
      </c>
      <c r="G1726" s="77">
        <v>-86.534288099999998</v>
      </c>
      <c r="H1726" s="77">
        <v>0</v>
      </c>
      <c r="I1726" s="77" t="s">
        <v>1479</v>
      </c>
      <c r="J1726" s="77">
        <v>38.626803899999999</v>
      </c>
      <c r="K1726" s="77">
        <v>-90.199409700000004</v>
      </c>
      <c r="L1726" s="77">
        <v>645.59146566946094</v>
      </c>
      <c r="M1726" s="77">
        <v>0.24687868103556301</v>
      </c>
      <c r="N1726" s="77">
        <v>0</v>
      </c>
      <c r="O1726" s="77">
        <v>123.953561408536</v>
      </c>
      <c r="P1726" s="87" cm="1">
        <f t="array" ref="P1726">IF($X1726="Non-local",VLOOKUP($E1726,$AI$64:$AW$68,COLUMN($AW:$AW)-COLUMN($AH:$AH),FALSE),IF($X1726="Unknown",VLOOKUP($E1726,$AI$71:$AW$75,COLUMN($AW:$AW)-COLUMN($AH:$AH),FALSE),0))</f>
        <v>244</v>
      </c>
      <c r="Q1726" s="87" cm="1">
        <f t="array" ref="Q1726">IF($X1726="Non-local",VLOOKUP($E1726,$AI$40:$AW$44,COLUMN($AW:$AW)-COLUMN($AH:$AH),FALSE),IF($X1726="Unknown",VLOOKUP($E1726,$AI$47:$AW$51,COLUMN($AW:$AW)-COLUMN($AH:$AH),FALSE),0))</f>
        <v>485.37900000000008</v>
      </c>
      <c r="R1726" s="87" cm="1">
        <f t="array" ref="R1726">IF($X1726="Non-local",VLOOKUP($E1726,$AI$88:$AW$92,COLUMN($AW:$AW)-COLUMN($AH:$AH),FALSE),IF($X1726="Unknown",VLOOKUP($E1726,$AI$95:$AW$99,COLUMN($AW:$AW)-COLUMN($AH:$AH),FALSE),0))</f>
        <v>0.16197839056517743</v>
      </c>
      <c r="S1726" s="87" cm="1">
        <f t="array" ref="S1726">VLOOKUP($E1726,$AI$111:$AW$115,COLUMN($AW:$AW)-COLUMN($AH:$AH),FALSE)</f>
        <v>431.69321999999994</v>
      </c>
      <c r="T1726" s="104">
        <f t="shared" si="424"/>
        <v>0.40885707160074047</v>
      </c>
      <c r="U1726" s="104">
        <f t="shared" si="425"/>
        <v>1285.025781408536</v>
      </c>
      <c r="V1726" s="87" cm="1">
        <f t="array" ref="V1726">VLOOKUP($E1726,$AI$118:$AW$122,COLUMN($AW:$AW)-COLUMN($AH:$AH),FALSE)</f>
        <v>0</v>
      </c>
      <c r="W1726" s="87" t="str">
        <f t="shared" si="429"/>
        <v>Domestic</v>
      </c>
      <c r="X1726" s="87" t="str">
        <f t="shared" si="430"/>
        <v>Non-local</v>
      </c>
      <c r="Y1726" s="104"/>
      <c r="Z1726" s="87" t="str">
        <f t="shared" si="426"/>
        <v>USA</v>
      </c>
      <c r="AA1726" s="87" t="str">
        <f t="shared" si="427"/>
        <v>USA</v>
      </c>
      <c r="AB1726" s="82" cm="1">
        <f t="array" ref="AB1726">VLOOKUP(B1726,'GDP per Capita'!$T$2:$V$4235,COLUMN('GDP per Capita'!$V:$V)-COLUMN('GDP per Capita'!$S:$S),FALSE)</f>
        <v>63809.64</v>
      </c>
      <c r="AC1726" s="82">
        <f t="shared" si="431"/>
        <v>63809.64</v>
      </c>
      <c r="AD1726" s="82">
        <f t="shared" si="432"/>
        <v>63809.64</v>
      </c>
      <c r="AE1726" s="88">
        <f t="shared" si="428"/>
        <v>2.0138427068520304E-2</v>
      </c>
    </row>
    <row r="1727" spans="1:31">
      <c r="A1727" s="77" t="s">
        <v>927</v>
      </c>
      <c r="B1727" s="77">
        <v>1726</v>
      </c>
      <c r="C1727" s="77" t="s">
        <v>29</v>
      </c>
      <c r="D1727" s="77" t="s">
        <v>29</v>
      </c>
      <c r="E1727" s="77">
        <v>2019</v>
      </c>
      <c r="F1727" s="77">
        <v>34.147645199999999</v>
      </c>
      <c r="G1727" s="77">
        <v>-118.1444779</v>
      </c>
      <c r="H1727" s="77">
        <v>0</v>
      </c>
      <c r="I1727" s="77" t="s">
        <v>1479</v>
      </c>
      <c r="J1727" s="77">
        <v>38.626803899999999</v>
      </c>
      <c r="K1727" s="77">
        <v>-90.199409700000004</v>
      </c>
      <c r="L1727" s="77">
        <v>5080.5366320059702</v>
      </c>
      <c r="M1727" s="77">
        <v>0.88749291072145697</v>
      </c>
      <c r="N1727" s="77">
        <v>0</v>
      </c>
      <c r="O1727" s="77">
        <v>609.664395840716</v>
      </c>
      <c r="P1727" s="87" cm="1">
        <f t="array" ref="P1727">IF($X1727="Non-local",VLOOKUP($E1727,$AI$64:$AW$68,COLUMN($AW:$AW)-COLUMN($AH:$AH),FALSE),IF($X1727="Unknown",VLOOKUP($E1727,$AI$71:$AW$75,COLUMN($AW:$AW)-COLUMN($AH:$AH),FALSE),0))</f>
        <v>244</v>
      </c>
      <c r="Q1727" s="87" cm="1">
        <f t="array" ref="Q1727">IF($X1727="Non-local",VLOOKUP($E1727,$AI$40:$AW$44,COLUMN($AW:$AW)-COLUMN($AH:$AH),FALSE),IF($X1727="Unknown",VLOOKUP($E1727,$AI$47:$AW$51,COLUMN($AW:$AW)-COLUMN($AH:$AH),FALSE),0))</f>
        <v>485.37900000000008</v>
      </c>
      <c r="R1727" s="87" cm="1">
        <f t="array" ref="R1727">IF($X1727="Non-local",VLOOKUP($E1727,$AI$88:$AW$92,COLUMN($AW:$AW)-COLUMN($AH:$AH),FALSE),IF($X1727="Unknown",VLOOKUP($E1727,$AI$95:$AW$99,COLUMN($AW:$AW)-COLUMN($AH:$AH),FALSE),0))</f>
        <v>0.16197839056517743</v>
      </c>
      <c r="S1727" s="87" cm="1">
        <f t="array" ref="S1727">VLOOKUP($E1727,$AI$111:$AW$115,COLUMN($AW:$AW)-COLUMN($AH:$AH),FALSE)</f>
        <v>431.69321999999994</v>
      </c>
      <c r="T1727" s="104">
        <f t="shared" si="424"/>
        <v>1.0494713012866344</v>
      </c>
      <c r="U1727" s="104">
        <f t="shared" si="425"/>
        <v>1770.736615840716</v>
      </c>
      <c r="V1727" s="87" cm="1">
        <f t="array" ref="V1727">VLOOKUP($E1727,$AI$118:$AW$122,COLUMN($AW:$AW)-COLUMN($AH:$AH),FALSE)</f>
        <v>0</v>
      </c>
      <c r="W1727" s="87" t="str">
        <f t="shared" si="429"/>
        <v>Domestic</v>
      </c>
      <c r="X1727" s="87" t="str">
        <f t="shared" si="430"/>
        <v>Non-local</v>
      </c>
      <c r="Y1727" s="104"/>
      <c r="Z1727" s="87" t="str">
        <f t="shared" si="426"/>
        <v>USA</v>
      </c>
      <c r="AA1727" s="87" t="str">
        <f t="shared" si="427"/>
        <v>USA</v>
      </c>
      <c r="AB1727" s="82" cm="1">
        <f t="array" ref="AB1727">VLOOKUP(B1727,'GDP per Capita'!$T$2:$V$4235,COLUMN('GDP per Capita'!$V:$V)-COLUMN('GDP per Capita'!$S:$S),FALSE)</f>
        <v>63809.64</v>
      </c>
      <c r="AC1727" s="82">
        <f t="shared" si="431"/>
        <v>63809.64</v>
      </c>
      <c r="AD1727" s="82">
        <f t="shared" si="432"/>
        <v>63809.64</v>
      </c>
      <c r="AE1727" s="88">
        <f t="shared" si="428"/>
        <v>2.7750299419346609E-2</v>
      </c>
    </row>
    <row r="1728" spans="1:31">
      <c r="A1728" s="77" t="s">
        <v>911</v>
      </c>
      <c r="B1728" s="77">
        <v>1727</v>
      </c>
      <c r="C1728" s="77" t="s">
        <v>29</v>
      </c>
      <c r="D1728" s="77" t="s">
        <v>29</v>
      </c>
      <c r="E1728" s="77">
        <v>2019</v>
      </c>
      <c r="F1728" s="77">
        <v>42.3750997</v>
      </c>
      <c r="G1728" s="77">
        <v>-71.105615700000001</v>
      </c>
      <c r="H1728" s="77">
        <v>0</v>
      </c>
      <c r="I1728" s="77" t="s">
        <v>1479</v>
      </c>
      <c r="J1728" s="77">
        <v>38.626803899999999</v>
      </c>
      <c r="K1728" s="77">
        <v>-90.199409700000004</v>
      </c>
      <c r="L1728" s="77">
        <v>3326.79225080687</v>
      </c>
      <c r="M1728" s="77">
        <v>0.61494948040279096</v>
      </c>
      <c r="N1728" s="77">
        <v>0</v>
      </c>
      <c r="O1728" s="77">
        <v>638.74411215491898</v>
      </c>
      <c r="P1728" s="87" cm="1">
        <f t="array" ref="P1728">IF($X1728="Non-local",VLOOKUP($E1728,$AI$64:$AW$68,COLUMN($AW:$AW)-COLUMN($AH:$AH),FALSE),IF($X1728="Unknown",VLOOKUP($E1728,$AI$71:$AW$75,COLUMN($AW:$AW)-COLUMN($AH:$AH),FALSE),0))</f>
        <v>244</v>
      </c>
      <c r="Q1728" s="87" cm="1">
        <f t="array" ref="Q1728">IF($X1728="Non-local",VLOOKUP($E1728,$AI$40:$AW$44,COLUMN($AW:$AW)-COLUMN($AH:$AH),FALSE),IF($X1728="Unknown",VLOOKUP($E1728,$AI$47:$AW$51,COLUMN($AW:$AW)-COLUMN($AH:$AH),FALSE),0))</f>
        <v>485.37900000000008</v>
      </c>
      <c r="R1728" s="87" cm="1">
        <f t="array" ref="R1728">IF($X1728="Non-local",VLOOKUP($E1728,$AI$88:$AW$92,COLUMN($AW:$AW)-COLUMN($AH:$AH),FALSE),IF($X1728="Unknown",VLOOKUP($E1728,$AI$95:$AW$99,COLUMN($AW:$AW)-COLUMN($AH:$AH),FALSE),0))</f>
        <v>0.16197839056517743</v>
      </c>
      <c r="S1728" s="87" cm="1">
        <f t="array" ref="S1728">VLOOKUP($E1728,$AI$111:$AW$115,COLUMN($AW:$AW)-COLUMN($AH:$AH),FALSE)</f>
        <v>431.69321999999994</v>
      </c>
      <c r="T1728" s="104">
        <f t="shared" si="424"/>
        <v>0.77692787096796834</v>
      </c>
      <c r="U1728" s="104">
        <f t="shared" si="425"/>
        <v>1799.8163321549189</v>
      </c>
      <c r="V1728" s="87" cm="1">
        <f t="array" ref="V1728">VLOOKUP($E1728,$AI$118:$AW$122,COLUMN($AW:$AW)-COLUMN($AH:$AH),FALSE)</f>
        <v>0</v>
      </c>
      <c r="W1728" s="87" t="str">
        <f t="shared" si="429"/>
        <v>Domestic</v>
      </c>
      <c r="X1728" s="87" t="str">
        <f t="shared" si="430"/>
        <v>Non-local</v>
      </c>
      <c r="Y1728" s="104"/>
      <c r="Z1728" s="87" t="str">
        <f t="shared" si="426"/>
        <v>USA</v>
      </c>
      <c r="AA1728" s="87" t="str">
        <f t="shared" si="427"/>
        <v>USA</v>
      </c>
      <c r="AB1728" s="82" cm="1">
        <f t="array" ref="AB1728">VLOOKUP(B1728,'GDP per Capita'!$T$2:$V$4235,COLUMN('GDP per Capita'!$V:$V)-COLUMN('GDP per Capita'!$S:$S),FALSE)</f>
        <v>63809.64</v>
      </c>
      <c r="AC1728" s="82">
        <f t="shared" si="431"/>
        <v>63809.64</v>
      </c>
      <c r="AD1728" s="82">
        <f t="shared" si="432"/>
        <v>63809.64</v>
      </c>
      <c r="AE1728" s="88">
        <f t="shared" si="428"/>
        <v>2.8206025486978439E-2</v>
      </c>
    </row>
    <row r="1729" spans="1:31">
      <c r="A1729" s="77" t="s">
        <v>1011</v>
      </c>
      <c r="B1729" s="77">
        <v>1728</v>
      </c>
      <c r="C1729" s="77" t="s">
        <v>29</v>
      </c>
      <c r="D1729" s="77" t="s">
        <v>29</v>
      </c>
      <c r="E1729" s="77">
        <v>2019</v>
      </c>
      <c r="F1729" s="77">
        <v>40.102554999999903</v>
      </c>
      <c r="G1729" s="77">
        <v>-105.36320790000001</v>
      </c>
      <c r="H1729" s="77">
        <v>0</v>
      </c>
      <c r="I1729" s="77" t="s">
        <v>1479</v>
      </c>
      <c r="J1729" s="77">
        <v>38.626803899999999</v>
      </c>
      <c r="K1729" s="77">
        <v>-90.199409700000004</v>
      </c>
      <c r="L1729" s="77">
        <v>2624.50307040498</v>
      </c>
      <c r="M1729" s="77">
        <v>0.50818361937598899</v>
      </c>
      <c r="N1729" s="77">
        <v>0</v>
      </c>
      <c r="O1729" s="77">
        <v>503.90458951775798</v>
      </c>
      <c r="P1729" s="87" cm="1">
        <f t="array" ref="P1729">IF($X1729="Non-local",VLOOKUP($E1729,$AI$64:$AW$68,COLUMN($AW:$AW)-COLUMN($AH:$AH),FALSE),IF($X1729="Unknown",VLOOKUP($E1729,$AI$71:$AW$75,COLUMN($AW:$AW)-COLUMN($AH:$AH),FALSE),0))</f>
        <v>244</v>
      </c>
      <c r="Q1729" s="87" cm="1">
        <f t="array" ref="Q1729">IF($X1729="Non-local",VLOOKUP($E1729,$AI$40:$AW$44,COLUMN($AW:$AW)-COLUMN($AH:$AH),FALSE),IF($X1729="Unknown",VLOOKUP($E1729,$AI$47:$AW$51,COLUMN($AW:$AW)-COLUMN($AH:$AH),FALSE),0))</f>
        <v>485.37900000000008</v>
      </c>
      <c r="R1729" s="87" cm="1">
        <f t="array" ref="R1729">IF($X1729="Non-local",VLOOKUP($E1729,$AI$88:$AW$92,COLUMN($AW:$AW)-COLUMN($AH:$AH),FALSE),IF($X1729="Unknown",VLOOKUP($E1729,$AI$95:$AW$99,COLUMN($AW:$AW)-COLUMN($AH:$AH),FALSE),0))</f>
        <v>0.16197839056517743</v>
      </c>
      <c r="S1729" s="87" cm="1">
        <f t="array" ref="S1729">VLOOKUP($E1729,$AI$111:$AW$115,COLUMN($AW:$AW)-COLUMN($AH:$AH),FALSE)</f>
        <v>431.69321999999994</v>
      </c>
      <c r="T1729" s="104">
        <f t="shared" si="424"/>
        <v>0.67016200994116648</v>
      </c>
      <c r="U1729" s="104">
        <f t="shared" si="425"/>
        <v>1664.9768095177581</v>
      </c>
      <c r="V1729" s="87" cm="1">
        <f t="array" ref="V1729">VLOOKUP($E1729,$AI$118:$AW$122,COLUMN($AW:$AW)-COLUMN($AH:$AH),FALSE)</f>
        <v>0</v>
      </c>
      <c r="W1729" s="87" t="str">
        <f t="shared" si="429"/>
        <v>Domestic</v>
      </c>
      <c r="X1729" s="87" t="str">
        <f t="shared" si="430"/>
        <v>Non-local</v>
      </c>
      <c r="Y1729" s="104"/>
      <c r="Z1729" s="87" t="str">
        <f t="shared" si="426"/>
        <v>USA</v>
      </c>
      <c r="AA1729" s="87" t="str">
        <f t="shared" si="427"/>
        <v>USA</v>
      </c>
      <c r="AB1729" s="82" cm="1">
        <f t="array" ref="AB1729">VLOOKUP(B1729,'GDP per Capita'!$T$2:$V$4235,COLUMN('GDP per Capita'!$V:$V)-COLUMN('GDP per Capita'!$S:$S),FALSE)</f>
        <v>63809.64</v>
      </c>
      <c r="AC1729" s="82">
        <f t="shared" si="431"/>
        <v>63809.64</v>
      </c>
      <c r="AD1729" s="82">
        <f t="shared" si="432"/>
        <v>63809.64</v>
      </c>
      <c r="AE1729" s="88">
        <f t="shared" si="428"/>
        <v>2.6092872636763943E-2</v>
      </c>
    </row>
    <row r="1730" spans="1:31">
      <c r="A1730" s="77" t="s">
        <v>911</v>
      </c>
      <c r="B1730" s="77">
        <v>1729</v>
      </c>
      <c r="C1730" s="77" t="s">
        <v>29</v>
      </c>
      <c r="D1730" s="77" t="s">
        <v>29</v>
      </c>
      <c r="E1730" s="77">
        <v>2019</v>
      </c>
      <c r="F1730" s="77">
        <v>42.3750997</v>
      </c>
      <c r="G1730" s="77">
        <v>-71.105615700000001</v>
      </c>
      <c r="H1730" s="77">
        <v>0</v>
      </c>
      <c r="I1730" s="77" t="s">
        <v>1479</v>
      </c>
      <c r="J1730" s="77">
        <v>38.626803899999999</v>
      </c>
      <c r="K1730" s="77">
        <v>-90.199409700000004</v>
      </c>
      <c r="L1730" s="77">
        <v>3326.79225080687</v>
      </c>
      <c r="M1730" s="77">
        <v>0.61494948040279096</v>
      </c>
      <c r="N1730" s="77">
        <v>0</v>
      </c>
      <c r="O1730" s="77">
        <v>638.74411215491898</v>
      </c>
      <c r="P1730" s="87" cm="1">
        <f t="array" ref="P1730">IF($X1730="Non-local",VLOOKUP($E1730,$AI$64:$AW$68,COLUMN($AW:$AW)-COLUMN($AH:$AH),FALSE),IF($X1730="Unknown",VLOOKUP($E1730,$AI$71:$AW$75,COLUMN($AW:$AW)-COLUMN($AH:$AH),FALSE),0))</f>
        <v>244</v>
      </c>
      <c r="Q1730" s="87" cm="1">
        <f t="array" ref="Q1730">IF($X1730="Non-local",VLOOKUP($E1730,$AI$40:$AW$44,COLUMN($AW:$AW)-COLUMN($AH:$AH),FALSE),IF($X1730="Unknown",VLOOKUP($E1730,$AI$47:$AW$51,COLUMN($AW:$AW)-COLUMN($AH:$AH),FALSE),0))</f>
        <v>485.37900000000008</v>
      </c>
      <c r="R1730" s="87" cm="1">
        <f t="array" ref="R1730">IF($X1730="Non-local",VLOOKUP($E1730,$AI$88:$AW$92,COLUMN($AW:$AW)-COLUMN($AH:$AH),FALSE),IF($X1730="Unknown",VLOOKUP($E1730,$AI$95:$AW$99,COLUMN($AW:$AW)-COLUMN($AH:$AH),FALSE),0))</f>
        <v>0.16197839056517743</v>
      </c>
      <c r="S1730" s="87" cm="1">
        <f t="array" ref="S1730">VLOOKUP($E1730,$AI$111:$AW$115,COLUMN($AW:$AW)-COLUMN($AH:$AH),FALSE)</f>
        <v>431.69321999999994</v>
      </c>
      <c r="T1730" s="104">
        <f t="shared" ref="T1730:T1793" si="433">SUM(M1730,R1730)</f>
        <v>0.77692787096796834</v>
      </c>
      <c r="U1730" s="104">
        <f t="shared" ref="U1730:U1793" si="434">SUM(O1730,P1730,Q1730,S1730)</f>
        <v>1799.8163321549189</v>
      </c>
      <c r="V1730" s="87" cm="1">
        <f t="array" ref="V1730">VLOOKUP($E1730,$AI$118:$AW$122,COLUMN($AW:$AW)-COLUMN($AH:$AH),FALSE)</f>
        <v>0</v>
      </c>
      <c r="W1730" s="87" t="str">
        <f t="shared" si="429"/>
        <v>Domestic</v>
      </c>
      <c r="X1730" s="87" t="str">
        <f t="shared" si="430"/>
        <v>Non-local</v>
      </c>
      <c r="Y1730" s="104"/>
      <c r="Z1730" s="87" t="str">
        <f t="shared" ref="Z1730:Z1793" si="435">C1730</f>
        <v>USA</v>
      </c>
      <c r="AA1730" s="87" t="str">
        <f t="shared" ref="AA1730:AA1793" si="436">D1730</f>
        <v>USA</v>
      </c>
      <c r="AB1730" s="82" cm="1">
        <f t="array" ref="AB1730">VLOOKUP(B1730,'GDP per Capita'!$T$2:$V$4235,COLUMN('GDP per Capita'!$V:$V)-COLUMN('GDP per Capita'!$S:$S),FALSE)</f>
        <v>63809.64</v>
      </c>
      <c r="AC1730" s="82">
        <f t="shared" si="431"/>
        <v>63809.64</v>
      </c>
      <c r="AD1730" s="82">
        <f t="shared" si="432"/>
        <v>63809.64</v>
      </c>
      <c r="AE1730" s="88">
        <f t="shared" ref="AE1730:AE1793" si="437">U1730/AD1730</f>
        <v>2.8206025486978439E-2</v>
      </c>
    </row>
    <row r="1731" spans="1:31">
      <c r="A1731" s="77" t="s">
        <v>882</v>
      </c>
      <c r="B1731" s="77">
        <v>1730</v>
      </c>
      <c r="C1731" s="77" t="s">
        <v>29</v>
      </c>
      <c r="D1731" s="77" t="s">
        <v>29</v>
      </c>
      <c r="E1731" s="77">
        <v>2019</v>
      </c>
      <c r="F1731" s="77">
        <v>39.004607</v>
      </c>
      <c r="G1731" s="77">
        <v>-76.875683800000004</v>
      </c>
      <c r="H1731" s="77">
        <v>0</v>
      </c>
      <c r="I1731" s="77" t="s">
        <v>1479</v>
      </c>
      <c r="J1731" s="77">
        <v>38.626803899999999</v>
      </c>
      <c r="K1731" s="77">
        <v>-90.199409700000004</v>
      </c>
      <c r="L1731" s="77">
        <v>2308.1878713614001</v>
      </c>
      <c r="M1731" s="77">
        <v>0.46641584996959801</v>
      </c>
      <c r="N1731" s="77">
        <v>0</v>
      </c>
      <c r="O1731" s="77">
        <v>443.172071301389</v>
      </c>
      <c r="P1731" s="87" cm="1">
        <f t="array" ref="P1731">IF($X1731="Non-local",VLOOKUP($E1731,$AI$64:$AW$68,COLUMN($AW:$AW)-COLUMN($AH:$AH),FALSE),IF($X1731="Unknown",VLOOKUP($E1731,$AI$71:$AW$75,COLUMN($AW:$AW)-COLUMN($AH:$AH),FALSE),0))</f>
        <v>244</v>
      </c>
      <c r="Q1731" s="87" cm="1">
        <f t="array" ref="Q1731">IF($X1731="Non-local",VLOOKUP($E1731,$AI$40:$AW$44,COLUMN($AW:$AW)-COLUMN($AH:$AH),FALSE),IF($X1731="Unknown",VLOOKUP($E1731,$AI$47:$AW$51,COLUMN($AW:$AW)-COLUMN($AH:$AH),FALSE),0))</f>
        <v>485.37900000000008</v>
      </c>
      <c r="R1731" s="87" cm="1">
        <f t="array" ref="R1731">IF($X1731="Non-local",VLOOKUP($E1731,$AI$88:$AW$92,COLUMN($AW:$AW)-COLUMN($AH:$AH),FALSE),IF($X1731="Unknown",VLOOKUP($E1731,$AI$95:$AW$99,COLUMN($AW:$AW)-COLUMN($AH:$AH),FALSE),0))</f>
        <v>0.16197839056517743</v>
      </c>
      <c r="S1731" s="87" cm="1">
        <f t="array" ref="S1731">VLOOKUP($E1731,$AI$111:$AW$115,COLUMN($AW:$AW)-COLUMN($AH:$AH),FALSE)</f>
        <v>431.69321999999994</v>
      </c>
      <c r="T1731" s="104">
        <f t="shared" si="433"/>
        <v>0.62839424053477544</v>
      </c>
      <c r="U1731" s="104">
        <f t="shared" si="434"/>
        <v>1604.244291301389</v>
      </c>
      <c r="V1731" s="87" cm="1">
        <f t="array" ref="V1731">VLOOKUP($E1731,$AI$118:$AW$122,COLUMN($AW:$AW)-COLUMN($AH:$AH),FALSE)</f>
        <v>0</v>
      </c>
      <c r="W1731" s="87" t="str">
        <f t="shared" ref="W1731:W1794" si="438">IF(Z1731&lt;&gt;"USA",IF(Z1731&lt;&gt;"Unknown","International","Unknown"),"Domestic")</f>
        <v>Domestic</v>
      </c>
      <c r="X1731" s="87" t="str">
        <f t="shared" ref="X1731:X1794" si="439">IF(A1731="Unknown","Unknown",IF(H1731=1,"Local","Non-local"))</f>
        <v>Non-local</v>
      </c>
      <c r="Y1731" s="104"/>
      <c r="Z1731" s="87" t="str">
        <f t="shared" si="435"/>
        <v>USA</v>
      </c>
      <c r="AA1731" s="87" t="str">
        <f t="shared" si="436"/>
        <v>USA</v>
      </c>
      <c r="AB1731" s="82" cm="1">
        <f t="array" ref="AB1731">VLOOKUP(B1731,'GDP per Capita'!$T$2:$V$4235,COLUMN('GDP per Capita'!$V:$V)-COLUMN('GDP per Capita'!$S:$S),FALSE)</f>
        <v>63809.64</v>
      </c>
      <c r="AC1731" s="82">
        <f t="shared" ref="AC1731:AC1794" si="440">IFERROR(AB1731,"")</f>
        <v>63809.64</v>
      </c>
      <c r="AD1731" s="82">
        <f t="shared" ref="AD1731:AD1794" si="441">IFERROR(AB1731,AVERAGE(AC$2:AC$2538))</f>
        <v>63809.64</v>
      </c>
      <c r="AE1731" s="88">
        <f t="shared" si="437"/>
        <v>2.5141096099294543E-2</v>
      </c>
    </row>
    <row r="1732" spans="1:31">
      <c r="A1732" s="77" t="s">
        <v>882</v>
      </c>
      <c r="B1732" s="77">
        <v>1731</v>
      </c>
      <c r="C1732" s="77" t="s">
        <v>29</v>
      </c>
      <c r="D1732" s="77" t="s">
        <v>29</v>
      </c>
      <c r="E1732" s="77">
        <v>2019</v>
      </c>
      <c r="F1732" s="77">
        <v>39.004607</v>
      </c>
      <c r="G1732" s="77">
        <v>-76.875683800000004</v>
      </c>
      <c r="H1732" s="77">
        <v>0</v>
      </c>
      <c r="I1732" s="77" t="s">
        <v>1479</v>
      </c>
      <c r="J1732" s="77">
        <v>38.626803899999999</v>
      </c>
      <c r="K1732" s="77">
        <v>-90.199409700000004</v>
      </c>
      <c r="L1732" s="77">
        <v>2308.1878713614001</v>
      </c>
      <c r="M1732" s="77">
        <v>0.46641584996959801</v>
      </c>
      <c r="N1732" s="77">
        <v>0</v>
      </c>
      <c r="O1732" s="77">
        <v>443.172071301389</v>
      </c>
      <c r="P1732" s="87" cm="1">
        <f t="array" ref="P1732">IF($X1732="Non-local",VLOOKUP($E1732,$AI$64:$AW$68,COLUMN($AW:$AW)-COLUMN($AH:$AH),FALSE),IF($X1732="Unknown",VLOOKUP($E1732,$AI$71:$AW$75,COLUMN($AW:$AW)-COLUMN($AH:$AH),FALSE),0))</f>
        <v>244</v>
      </c>
      <c r="Q1732" s="87" cm="1">
        <f t="array" ref="Q1732">IF($X1732="Non-local",VLOOKUP($E1732,$AI$40:$AW$44,COLUMN($AW:$AW)-COLUMN($AH:$AH),FALSE),IF($X1732="Unknown",VLOOKUP($E1732,$AI$47:$AW$51,COLUMN($AW:$AW)-COLUMN($AH:$AH),FALSE),0))</f>
        <v>485.37900000000008</v>
      </c>
      <c r="R1732" s="87" cm="1">
        <f t="array" ref="R1732">IF($X1732="Non-local",VLOOKUP($E1732,$AI$88:$AW$92,COLUMN($AW:$AW)-COLUMN($AH:$AH),FALSE),IF($X1732="Unknown",VLOOKUP($E1732,$AI$95:$AW$99,COLUMN($AW:$AW)-COLUMN($AH:$AH),FALSE),0))</f>
        <v>0.16197839056517743</v>
      </c>
      <c r="S1732" s="87" cm="1">
        <f t="array" ref="S1732">VLOOKUP($E1732,$AI$111:$AW$115,COLUMN($AW:$AW)-COLUMN($AH:$AH),FALSE)</f>
        <v>431.69321999999994</v>
      </c>
      <c r="T1732" s="104">
        <f t="shared" si="433"/>
        <v>0.62839424053477544</v>
      </c>
      <c r="U1732" s="104">
        <f t="shared" si="434"/>
        <v>1604.244291301389</v>
      </c>
      <c r="V1732" s="87" cm="1">
        <f t="array" ref="V1732">VLOOKUP($E1732,$AI$118:$AW$122,COLUMN($AW:$AW)-COLUMN($AH:$AH),FALSE)</f>
        <v>0</v>
      </c>
      <c r="W1732" s="87" t="str">
        <f t="shared" si="438"/>
        <v>Domestic</v>
      </c>
      <c r="X1732" s="87" t="str">
        <f t="shared" si="439"/>
        <v>Non-local</v>
      </c>
      <c r="Y1732" s="104"/>
      <c r="Z1732" s="87" t="str">
        <f t="shared" si="435"/>
        <v>USA</v>
      </c>
      <c r="AA1732" s="87" t="str">
        <f t="shared" si="436"/>
        <v>USA</v>
      </c>
      <c r="AB1732" s="82" cm="1">
        <f t="array" ref="AB1732">VLOOKUP(B1732,'GDP per Capita'!$T$2:$V$4235,COLUMN('GDP per Capita'!$V:$V)-COLUMN('GDP per Capita'!$S:$S),FALSE)</f>
        <v>63809.64</v>
      </c>
      <c r="AC1732" s="82">
        <f t="shared" si="440"/>
        <v>63809.64</v>
      </c>
      <c r="AD1732" s="82">
        <f t="shared" si="441"/>
        <v>63809.64</v>
      </c>
      <c r="AE1732" s="88">
        <f t="shared" si="437"/>
        <v>2.5141096099294543E-2</v>
      </c>
    </row>
    <row r="1733" spans="1:31">
      <c r="A1733" s="77" t="s">
        <v>910</v>
      </c>
      <c r="B1733" s="77">
        <v>1732</v>
      </c>
      <c r="C1733" s="77" t="s">
        <v>29</v>
      </c>
      <c r="D1733" s="77" t="s">
        <v>29</v>
      </c>
      <c r="E1733" s="77">
        <v>2019</v>
      </c>
      <c r="F1733" s="77">
        <v>37.411403499999999</v>
      </c>
      <c r="G1733" s="77">
        <v>-122.0543534</v>
      </c>
      <c r="H1733" s="77">
        <v>0</v>
      </c>
      <c r="I1733" s="77" t="s">
        <v>1479</v>
      </c>
      <c r="J1733" s="77">
        <v>38.626803899999999</v>
      </c>
      <c r="K1733" s="77">
        <v>-90.199409700000004</v>
      </c>
      <c r="L1733" s="77">
        <v>5559.5099766671201</v>
      </c>
      <c r="M1733" s="77">
        <v>0.95229046360231595</v>
      </c>
      <c r="N1733" s="77">
        <v>0</v>
      </c>
      <c r="O1733" s="77">
        <v>667.14119720005397</v>
      </c>
      <c r="P1733" s="87" cm="1">
        <f t="array" ref="P1733">IF($X1733="Non-local",VLOOKUP($E1733,$AI$64:$AW$68,COLUMN($AW:$AW)-COLUMN($AH:$AH),FALSE),IF($X1733="Unknown",VLOOKUP($E1733,$AI$71:$AW$75,COLUMN($AW:$AW)-COLUMN($AH:$AH),FALSE),0))</f>
        <v>244</v>
      </c>
      <c r="Q1733" s="87" cm="1">
        <f t="array" ref="Q1733">IF($X1733="Non-local",VLOOKUP($E1733,$AI$40:$AW$44,COLUMN($AW:$AW)-COLUMN($AH:$AH),FALSE),IF($X1733="Unknown",VLOOKUP($E1733,$AI$47:$AW$51,COLUMN($AW:$AW)-COLUMN($AH:$AH),FALSE),0))</f>
        <v>485.37900000000008</v>
      </c>
      <c r="R1733" s="87" cm="1">
        <f t="array" ref="R1733">IF($X1733="Non-local",VLOOKUP($E1733,$AI$88:$AW$92,COLUMN($AW:$AW)-COLUMN($AH:$AH),FALSE),IF($X1733="Unknown",VLOOKUP($E1733,$AI$95:$AW$99,COLUMN($AW:$AW)-COLUMN($AH:$AH),FALSE),0))</f>
        <v>0.16197839056517743</v>
      </c>
      <c r="S1733" s="87" cm="1">
        <f t="array" ref="S1733">VLOOKUP($E1733,$AI$111:$AW$115,COLUMN($AW:$AW)-COLUMN($AH:$AH),FALSE)</f>
        <v>431.69321999999994</v>
      </c>
      <c r="T1733" s="104">
        <f t="shared" si="433"/>
        <v>1.1142688541674934</v>
      </c>
      <c r="U1733" s="104">
        <f t="shared" si="434"/>
        <v>1828.213417200054</v>
      </c>
      <c r="V1733" s="87" cm="1">
        <f t="array" ref="V1733">VLOOKUP($E1733,$AI$118:$AW$122,COLUMN($AW:$AW)-COLUMN($AH:$AH),FALSE)</f>
        <v>0</v>
      </c>
      <c r="W1733" s="87" t="str">
        <f t="shared" si="438"/>
        <v>Domestic</v>
      </c>
      <c r="X1733" s="87" t="str">
        <f t="shared" si="439"/>
        <v>Non-local</v>
      </c>
      <c r="Y1733" s="104"/>
      <c r="Z1733" s="87" t="str">
        <f t="shared" si="435"/>
        <v>USA</v>
      </c>
      <c r="AA1733" s="87" t="str">
        <f t="shared" si="436"/>
        <v>USA</v>
      </c>
      <c r="AB1733" s="82" cm="1">
        <f t="array" ref="AB1733">VLOOKUP(B1733,'GDP per Capita'!$T$2:$V$4235,COLUMN('GDP per Capita'!$V:$V)-COLUMN('GDP per Capita'!$S:$S),FALSE)</f>
        <v>63809.64</v>
      </c>
      <c r="AC1733" s="82">
        <f t="shared" si="440"/>
        <v>63809.64</v>
      </c>
      <c r="AD1733" s="82">
        <f t="shared" si="441"/>
        <v>63809.64</v>
      </c>
      <c r="AE1733" s="88">
        <f t="shared" si="437"/>
        <v>2.8651053621365895E-2</v>
      </c>
    </row>
    <row r="1734" spans="1:31">
      <c r="A1734" s="77" t="s">
        <v>1072</v>
      </c>
      <c r="B1734" s="77">
        <v>1733</v>
      </c>
      <c r="C1734" s="77" t="s">
        <v>29</v>
      </c>
      <c r="D1734" s="77" t="s">
        <v>29</v>
      </c>
      <c r="E1734" s="77">
        <v>2019</v>
      </c>
      <c r="F1734" s="77">
        <v>40.349274399999999</v>
      </c>
      <c r="G1734" s="77">
        <v>-74.659295799999995</v>
      </c>
      <c r="H1734" s="77">
        <v>0</v>
      </c>
      <c r="I1734" s="77" t="s">
        <v>1479</v>
      </c>
      <c r="J1734" s="77">
        <v>38.626803899999999</v>
      </c>
      <c r="K1734" s="77">
        <v>-90.199409700000004</v>
      </c>
      <c r="L1734" s="77">
        <v>2690.94848918462</v>
      </c>
      <c r="M1734" s="77">
        <v>0.51695738977365002</v>
      </c>
      <c r="N1734" s="77">
        <v>0</v>
      </c>
      <c r="O1734" s="77">
        <v>516.66210992344804</v>
      </c>
      <c r="P1734" s="87" cm="1">
        <f t="array" ref="P1734">IF($X1734="Non-local",VLOOKUP($E1734,$AI$64:$AW$68,COLUMN($AW:$AW)-COLUMN($AH:$AH),FALSE),IF($X1734="Unknown",VLOOKUP($E1734,$AI$71:$AW$75,COLUMN($AW:$AW)-COLUMN($AH:$AH),FALSE),0))</f>
        <v>244</v>
      </c>
      <c r="Q1734" s="87" cm="1">
        <f t="array" ref="Q1734">IF($X1734="Non-local",VLOOKUP($E1734,$AI$40:$AW$44,COLUMN($AW:$AW)-COLUMN($AH:$AH),FALSE),IF($X1734="Unknown",VLOOKUP($E1734,$AI$47:$AW$51,COLUMN($AW:$AW)-COLUMN($AH:$AH),FALSE),0))</f>
        <v>485.37900000000008</v>
      </c>
      <c r="R1734" s="87" cm="1">
        <f t="array" ref="R1734">IF($X1734="Non-local",VLOOKUP($E1734,$AI$88:$AW$92,COLUMN($AW:$AW)-COLUMN($AH:$AH),FALSE),IF($X1734="Unknown",VLOOKUP($E1734,$AI$95:$AW$99,COLUMN($AW:$AW)-COLUMN($AH:$AH),FALSE),0))</f>
        <v>0.16197839056517743</v>
      </c>
      <c r="S1734" s="87" cm="1">
        <f t="array" ref="S1734">VLOOKUP($E1734,$AI$111:$AW$115,COLUMN($AW:$AW)-COLUMN($AH:$AH),FALSE)</f>
        <v>431.69321999999994</v>
      </c>
      <c r="T1734" s="104">
        <f t="shared" si="433"/>
        <v>0.6789357803388274</v>
      </c>
      <c r="U1734" s="104">
        <f t="shared" si="434"/>
        <v>1677.7343299234481</v>
      </c>
      <c r="V1734" s="87" cm="1">
        <f t="array" ref="V1734">VLOOKUP($E1734,$AI$118:$AW$122,COLUMN($AW:$AW)-COLUMN($AH:$AH),FALSE)</f>
        <v>0</v>
      </c>
      <c r="W1734" s="87" t="str">
        <f t="shared" si="438"/>
        <v>Domestic</v>
      </c>
      <c r="X1734" s="87" t="str">
        <f t="shared" si="439"/>
        <v>Non-local</v>
      </c>
      <c r="Y1734" s="104"/>
      <c r="Z1734" s="87" t="str">
        <f t="shared" si="435"/>
        <v>USA</v>
      </c>
      <c r="AA1734" s="87" t="str">
        <f t="shared" si="436"/>
        <v>USA</v>
      </c>
      <c r="AB1734" s="82" cm="1">
        <f t="array" ref="AB1734">VLOOKUP(B1734,'GDP per Capita'!$T$2:$V$4235,COLUMN('GDP per Capita'!$V:$V)-COLUMN('GDP per Capita'!$S:$S),FALSE)</f>
        <v>63809.64</v>
      </c>
      <c r="AC1734" s="82">
        <f t="shared" si="440"/>
        <v>63809.64</v>
      </c>
      <c r="AD1734" s="82">
        <f t="shared" si="441"/>
        <v>63809.64</v>
      </c>
      <c r="AE1734" s="88">
        <f t="shared" si="437"/>
        <v>2.6292803562650534E-2</v>
      </c>
    </row>
    <row r="1735" spans="1:31">
      <c r="A1735" s="77" t="s">
        <v>886</v>
      </c>
      <c r="B1735" s="77">
        <v>1734</v>
      </c>
      <c r="C1735" s="77" t="s">
        <v>29</v>
      </c>
      <c r="D1735" s="77" t="s">
        <v>29</v>
      </c>
      <c r="E1735" s="77">
        <v>2019</v>
      </c>
      <c r="F1735" s="77">
        <v>39.284749400000003</v>
      </c>
      <c r="G1735" s="77">
        <v>-76.620474639699793</v>
      </c>
      <c r="H1735" s="77">
        <v>0</v>
      </c>
      <c r="I1735" s="77" t="s">
        <v>1479</v>
      </c>
      <c r="J1735" s="77">
        <v>38.626803899999999</v>
      </c>
      <c r="K1735" s="77">
        <v>-90.199409700000004</v>
      </c>
      <c r="L1735" s="77">
        <v>2350.6492868402502</v>
      </c>
      <c r="M1735" s="77">
        <v>0.47202265803874</v>
      </c>
      <c r="N1735" s="77">
        <v>0</v>
      </c>
      <c r="O1735" s="77">
        <v>451.32466307332902</v>
      </c>
      <c r="P1735" s="87" cm="1">
        <f t="array" ref="P1735">IF($X1735="Non-local",VLOOKUP($E1735,$AI$64:$AW$68,COLUMN($AW:$AW)-COLUMN($AH:$AH),FALSE),IF($X1735="Unknown",VLOOKUP($E1735,$AI$71:$AW$75,COLUMN($AW:$AW)-COLUMN($AH:$AH),FALSE),0))</f>
        <v>244</v>
      </c>
      <c r="Q1735" s="87" cm="1">
        <f t="array" ref="Q1735">IF($X1735="Non-local",VLOOKUP($E1735,$AI$40:$AW$44,COLUMN($AW:$AW)-COLUMN($AH:$AH),FALSE),IF($X1735="Unknown",VLOOKUP($E1735,$AI$47:$AW$51,COLUMN($AW:$AW)-COLUMN($AH:$AH),FALSE),0))</f>
        <v>485.37900000000008</v>
      </c>
      <c r="R1735" s="87" cm="1">
        <f t="array" ref="R1735">IF($X1735="Non-local",VLOOKUP($E1735,$AI$88:$AW$92,COLUMN($AW:$AW)-COLUMN($AH:$AH),FALSE),IF($X1735="Unknown",VLOOKUP($E1735,$AI$95:$AW$99,COLUMN($AW:$AW)-COLUMN($AH:$AH),FALSE),0))</f>
        <v>0.16197839056517743</v>
      </c>
      <c r="S1735" s="87" cm="1">
        <f t="array" ref="S1735">VLOOKUP($E1735,$AI$111:$AW$115,COLUMN($AW:$AW)-COLUMN($AH:$AH),FALSE)</f>
        <v>431.69321999999994</v>
      </c>
      <c r="T1735" s="104">
        <f t="shared" si="433"/>
        <v>0.63400104860391737</v>
      </c>
      <c r="U1735" s="104">
        <f t="shared" si="434"/>
        <v>1612.396883073329</v>
      </c>
      <c r="V1735" s="87" cm="1">
        <f t="array" ref="V1735">VLOOKUP($E1735,$AI$118:$AW$122,COLUMN($AW:$AW)-COLUMN($AH:$AH),FALSE)</f>
        <v>0</v>
      </c>
      <c r="W1735" s="87" t="str">
        <f t="shared" si="438"/>
        <v>Domestic</v>
      </c>
      <c r="X1735" s="87" t="str">
        <f t="shared" si="439"/>
        <v>Non-local</v>
      </c>
      <c r="Y1735" s="104"/>
      <c r="Z1735" s="87" t="str">
        <f t="shared" si="435"/>
        <v>USA</v>
      </c>
      <c r="AA1735" s="87" t="str">
        <f t="shared" si="436"/>
        <v>USA</v>
      </c>
      <c r="AB1735" s="82" cm="1">
        <f t="array" ref="AB1735">VLOOKUP(B1735,'GDP per Capita'!$T$2:$V$4235,COLUMN('GDP per Capita'!$V:$V)-COLUMN('GDP per Capita'!$S:$S),FALSE)</f>
        <v>63809.64</v>
      </c>
      <c r="AC1735" s="82">
        <f t="shared" si="440"/>
        <v>63809.64</v>
      </c>
      <c r="AD1735" s="82">
        <f t="shared" si="441"/>
        <v>63809.64</v>
      </c>
      <c r="AE1735" s="88">
        <f t="shared" si="437"/>
        <v>2.5268860364567627E-2</v>
      </c>
    </row>
    <row r="1736" spans="1:31">
      <c r="A1736" s="77" t="s">
        <v>1415</v>
      </c>
      <c r="B1736" s="77">
        <v>1735</v>
      </c>
      <c r="C1736" s="77" t="s">
        <v>29</v>
      </c>
      <c r="D1736" s="77" t="s">
        <v>29</v>
      </c>
      <c r="E1736" s="77">
        <v>2019</v>
      </c>
      <c r="F1736" s="77">
        <v>40.735657000000003</v>
      </c>
      <c r="G1736" s="77">
        <v>-74.172366699999998</v>
      </c>
      <c r="H1736" s="77">
        <v>0</v>
      </c>
      <c r="I1736" s="77" t="s">
        <v>1479</v>
      </c>
      <c r="J1736" s="77">
        <v>38.626803899999999</v>
      </c>
      <c r="K1736" s="77">
        <v>-90.199409700000004</v>
      </c>
      <c r="L1736" s="77">
        <v>2778.8084793904</v>
      </c>
      <c r="M1736" s="77">
        <v>0.52855884244509399</v>
      </c>
      <c r="N1736" s="77">
        <v>0</v>
      </c>
      <c r="O1736" s="77">
        <v>533.53122804295697</v>
      </c>
      <c r="P1736" s="87" cm="1">
        <f t="array" ref="P1736">IF($X1736="Non-local",VLOOKUP($E1736,$AI$64:$AW$68,COLUMN($AW:$AW)-COLUMN($AH:$AH),FALSE),IF($X1736="Unknown",VLOOKUP($E1736,$AI$71:$AW$75,COLUMN($AW:$AW)-COLUMN($AH:$AH),FALSE),0))</f>
        <v>244</v>
      </c>
      <c r="Q1736" s="87" cm="1">
        <f t="array" ref="Q1736">IF($X1736="Non-local",VLOOKUP($E1736,$AI$40:$AW$44,COLUMN($AW:$AW)-COLUMN($AH:$AH),FALSE),IF($X1736="Unknown",VLOOKUP($E1736,$AI$47:$AW$51,COLUMN($AW:$AW)-COLUMN($AH:$AH),FALSE),0))</f>
        <v>485.37900000000008</v>
      </c>
      <c r="R1736" s="87" cm="1">
        <f t="array" ref="R1736">IF($X1736="Non-local",VLOOKUP($E1736,$AI$88:$AW$92,COLUMN($AW:$AW)-COLUMN($AH:$AH),FALSE),IF($X1736="Unknown",VLOOKUP($E1736,$AI$95:$AW$99,COLUMN($AW:$AW)-COLUMN($AH:$AH),FALSE),0))</f>
        <v>0.16197839056517743</v>
      </c>
      <c r="S1736" s="87" cm="1">
        <f t="array" ref="S1736">VLOOKUP($E1736,$AI$111:$AW$115,COLUMN($AW:$AW)-COLUMN($AH:$AH),FALSE)</f>
        <v>431.69321999999994</v>
      </c>
      <c r="T1736" s="104">
        <f t="shared" si="433"/>
        <v>0.69053723301027148</v>
      </c>
      <c r="U1736" s="104">
        <f t="shared" si="434"/>
        <v>1694.6034480429569</v>
      </c>
      <c r="V1736" s="87" cm="1">
        <f t="array" ref="V1736">VLOOKUP($E1736,$AI$118:$AW$122,COLUMN($AW:$AW)-COLUMN($AH:$AH),FALSE)</f>
        <v>0</v>
      </c>
      <c r="W1736" s="87" t="str">
        <f t="shared" si="438"/>
        <v>Domestic</v>
      </c>
      <c r="X1736" s="87" t="str">
        <f t="shared" si="439"/>
        <v>Non-local</v>
      </c>
      <c r="Y1736" s="104"/>
      <c r="Z1736" s="87" t="str">
        <f t="shared" si="435"/>
        <v>USA</v>
      </c>
      <c r="AA1736" s="87" t="str">
        <f t="shared" si="436"/>
        <v>USA</v>
      </c>
      <c r="AB1736" s="82" cm="1">
        <f t="array" ref="AB1736">VLOOKUP(B1736,'GDP per Capita'!$T$2:$V$4235,COLUMN('GDP per Capita'!$V:$V)-COLUMN('GDP per Capita'!$S:$S),FALSE)</f>
        <v>63809.64</v>
      </c>
      <c r="AC1736" s="82">
        <f t="shared" si="440"/>
        <v>63809.64</v>
      </c>
      <c r="AD1736" s="82">
        <f t="shared" si="441"/>
        <v>63809.64</v>
      </c>
      <c r="AE1736" s="88">
        <f t="shared" si="437"/>
        <v>2.6557169857766898E-2</v>
      </c>
    </row>
    <row r="1737" spans="1:31">
      <c r="A1737" s="77" t="s">
        <v>1012</v>
      </c>
      <c r="B1737" s="77">
        <v>1736</v>
      </c>
      <c r="C1737" s="77" t="s">
        <v>29</v>
      </c>
      <c r="D1737" s="77" t="s">
        <v>29</v>
      </c>
      <c r="E1737" s="77">
        <v>2019</v>
      </c>
      <c r="F1737" s="77">
        <v>38.890396099999997</v>
      </c>
      <c r="G1737" s="77">
        <v>-77.084158500000001</v>
      </c>
      <c r="H1737" s="77">
        <v>0</v>
      </c>
      <c r="I1737" s="77" t="s">
        <v>1479</v>
      </c>
      <c r="J1737" s="77">
        <v>38.626803899999999</v>
      </c>
      <c r="K1737" s="77">
        <v>-90.199409700000004</v>
      </c>
      <c r="L1737" s="77">
        <v>2273.2155171786299</v>
      </c>
      <c r="M1737" s="77">
        <v>0.46179793331709101</v>
      </c>
      <c r="N1737" s="77">
        <v>0</v>
      </c>
      <c r="O1737" s="77">
        <v>436.45737929829801</v>
      </c>
      <c r="P1737" s="87" cm="1">
        <f t="array" ref="P1737">IF($X1737="Non-local",VLOOKUP($E1737,$AI$64:$AW$68,COLUMN($AW:$AW)-COLUMN($AH:$AH),FALSE),IF($X1737="Unknown",VLOOKUP($E1737,$AI$71:$AW$75,COLUMN($AW:$AW)-COLUMN($AH:$AH),FALSE),0))</f>
        <v>244</v>
      </c>
      <c r="Q1737" s="87" cm="1">
        <f t="array" ref="Q1737">IF($X1737="Non-local",VLOOKUP($E1737,$AI$40:$AW$44,COLUMN($AW:$AW)-COLUMN($AH:$AH),FALSE),IF($X1737="Unknown",VLOOKUP($E1737,$AI$47:$AW$51,COLUMN($AW:$AW)-COLUMN($AH:$AH),FALSE),0))</f>
        <v>485.37900000000008</v>
      </c>
      <c r="R1737" s="87" cm="1">
        <f t="array" ref="R1737">IF($X1737="Non-local",VLOOKUP($E1737,$AI$88:$AW$92,COLUMN($AW:$AW)-COLUMN($AH:$AH),FALSE),IF($X1737="Unknown",VLOOKUP($E1737,$AI$95:$AW$99,COLUMN($AW:$AW)-COLUMN($AH:$AH),FALSE),0))</f>
        <v>0.16197839056517743</v>
      </c>
      <c r="S1737" s="87" cm="1">
        <f t="array" ref="S1737">VLOOKUP($E1737,$AI$111:$AW$115,COLUMN($AW:$AW)-COLUMN($AH:$AH),FALSE)</f>
        <v>431.69321999999994</v>
      </c>
      <c r="T1737" s="104">
        <f t="shared" si="433"/>
        <v>0.62377632388226845</v>
      </c>
      <c r="U1737" s="104">
        <f t="shared" si="434"/>
        <v>1597.5295992982981</v>
      </c>
      <c r="V1737" s="87" cm="1">
        <f t="array" ref="V1737">VLOOKUP($E1737,$AI$118:$AW$122,COLUMN($AW:$AW)-COLUMN($AH:$AH),FALSE)</f>
        <v>0</v>
      </c>
      <c r="W1737" s="87" t="str">
        <f t="shared" si="438"/>
        <v>Domestic</v>
      </c>
      <c r="X1737" s="87" t="str">
        <f t="shared" si="439"/>
        <v>Non-local</v>
      </c>
      <c r="Y1737" s="104"/>
      <c r="Z1737" s="87" t="str">
        <f t="shared" si="435"/>
        <v>USA</v>
      </c>
      <c r="AA1737" s="87" t="str">
        <f t="shared" si="436"/>
        <v>USA</v>
      </c>
      <c r="AB1737" s="82" cm="1">
        <f t="array" ref="AB1737">VLOOKUP(B1737,'GDP per Capita'!$T$2:$V$4235,COLUMN('GDP per Capita'!$V:$V)-COLUMN('GDP per Capita'!$S:$S),FALSE)</f>
        <v>63809.64</v>
      </c>
      <c r="AC1737" s="82">
        <f t="shared" si="440"/>
        <v>63809.64</v>
      </c>
      <c r="AD1737" s="82">
        <f t="shared" si="441"/>
        <v>63809.64</v>
      </c>
      <c r="AE1737" s="88">
        <f t="shared" si="437"/>
        <v>2.5035866043097849E-2</v>
      </c>
    </row>
    <row r="1738" spans="1:31">
      <c r="A1738" s="77" t="s">
        <v>1367</v>
      </c>
      <c r="B1738" s="77">
        <v>1737</v>
      </c>
      <c r="C1738" s="77" t="s">
        <v>29</v>
      </c>
      <c r="D1738" s="77" t="s">
        <v>29</v>
      </c>
      <c r="E1738" s="77">
        <v>2019</v>
      </c>
      <c r="F1738" s="77">
        <v>37.426540699999997</v>
      </c>
      <c r="G1738" s="77">
        <v>-122.170292584091</v>
      </c>
      <c r="H1738" s="77">
        <v>0</v>
      </c>
      <c r="I1738" s="77" t="s">
        <v>1479</v>
      </c>
      <c r="J1738" s="77">
        <v>38.626803899999999</v>
      </c>
      <c r="K1738" s="77">
        <v>-90.199409700000004</v>
      </c>
      <c r="L1738" s="77">
        <v>5578.7509810237098</v>
      </c>
      <c r="M1738" s="77">
        <v>0.95490191541424296</v>
      </c>
      <c r="N1738" s="77">
        <v>0</v>
      </c>
      <c r="O1738" s="77">
        <v>669.45011772284602</v>
      </c>
      <c r="P1738" s="87" cm="1">
        <f t="array" ref="P1738">IF($X1738="Non-local",VLOOKUP($E1738,$AI$64:$AW$68,COLUMN($AW:$AW)-COLUMN($AH:$AH),FALSE),IF($X1738="Unknown",VLOOKUP($E1738,$AI$71:$AW$75,COLUMN($AW:$AW)-COLUMN($AH:$AH),FALSE),0))</f>
        <v>244</v>
      </c>
      <c r="Q1738" s="87" cm="1">
        <f t="array" ref="Q1738">IF($X1738="Non-local",VLOOKUP($E1738,$AI$40:$AW$44,COLUMN($AW:$AW)-COLUMN($AH:$AH),FALSE),IF($X1738="Unknown",VLOOKUP($E1738,$AI$47:$AW$51,COLUMN($AW:$AW)-COLUMN($AH:$AH),FALSE),0))</f>
        <v>485.37900000000008</v>
      </c>
      <c r="R1738" s="87" cm="1">
        <f t="array" ref="R1738">IF($X1738="Non-local",VLOOKUP($E1738,$AI$88:$AW$92,COLUMN($AW:$AW)-COLUMN($AH:$AH),FALSE),IF($X1738="Unknown",VLOOKUP($E1738,$AI$95:$AW$99,COLUMN($AW:$AW)-COLUMN($AH:$AH),FALSE),0))</f>
        <v>0.16197839056517743</v>
      </c>
      <c r="S1738" s="87" cm="1">
        <f t="array" ref="S1738">VLOOKUP($E1738,$AI$111:$AW$115,COLUMN($AW:$AW)-COLUMN($AH:$AH),FALSE)</f>
        <v>431.69321999999994</v>
      </c>
      <c r="T1738" s="104">
        <f t="shared" si="433"/>
        <v>1.1168803059794203</v>
      </c>
      <c r="U1738" s="104">
        <f t="shared" si="434"/>
        <v>1830.522337722846</v>
      </c>
      <c r="V1738" s="87" cm="1">
        <f t="array" ref="V1738">VLOOKUP($E1738,$AI$118:$AW$122,COLUMN($AW:$AW)-COLUMN($AH:$AH),FALSE)</f>
        <v>0</v>
      </c>
      <c r="W1738" s="87" t="str">
        <f t="shared" si="438"/>
        <v>Domestic</v>
      </c>
      <c r="X1738" s="87" t="str">
        <f t="shared" si="439"/>
        <v>Non-local</v>
      </c>
      <c r="Y1738" s="104"/>
      <c r="Z1738" s="87" t="str">
        <f t="shared" si="435"/>
        <v>USA</v>
      </c>
      <c r="AA1738" s="87" t="str">
        <f t="shared" si="436"/>
        <v>USA</v>
      </c>
      <c r="AB1738" s="82" cm="1">
        <f t="array" ref="AB1738">VLOOKUP(B1738,'GDP per Capita'!$T$2:$V$4235,COLUMN('GDP per Capita'!$V:$V)-COLUMN('GDP per Capita'!$S:$S),FALSE)</f>
        <v>63809.64</v>
      </c>
      <c r="AC1738" s="82">
        <f t="shared" si="440"/>
        <v>63809.64</v>
      </c>
      <c r="AD1738" s="82">
        <f t="shared" si="441"/>
        <v>63809.64</v>
      </c>
      <c r="AE1738" s="88">
        <f t="shared" si="437"/>
        <v>2.8687238130834871E-2</v>
      </c>
    </row>
    <row r="1739" spans="1:31">
      <c r="A1739" s="77" t="s">
        <v>1542</v>
      </c>
      <c r="B1739" s="77">
        <v>1738</v>
      </c>
      <c r="C1739" s="77" t="s">
        <v>29</v>
      </c>
      <c r="D1739" s="77" t="s">
        <v>29</v>
      </c>
      <c r="E1739" s="77">
        <v>2019</v>
      </c>
      <c r="F1739" s="77">
        <v>35.732535200000001</v>
      </c>
      <c r="G1739" s="77">
        <v>-78.850551599999903</v>
      </c>
      <c r="H1739" s="77">
        <v>0</v>
      </c>
      <c r="I1739" s="77" t="s">
        <v>1479</v>
      </c>
      <c r="J1739" s="77">
        <v>38.626803899999999</v>
      </c>
      <c r="K1739" s="77">
        <v>-90.199409700000004</v>
      </c>
      <c r="L1739" s="77">
        <v>2109.6827404594801</v>
      </c>
      <c r="M1739" s="77">
        <v>0.440204284548254</v>
      </c>
      <c r="N1739" s="77">
        <v>0</v>
      </c>
      <c r="O1739" s="77">
        <v>405.05908616822097</v>
      </c>
      <c r="P1739" s="87" cm="1">
        <f t="array" ref="P1739">IF($X1739="Non-local",VLOOKUP($E1739,$AI$64:$AW$68,COLUMN($AW:$AW)-COLUMN($AH:$AH),FALSE),IF($X1739="Unknown",VLOOKUP($E1739,$AI$71:$AW$75,COLUMN($AW:$AW)-COLUMN($AH:$AH),FALSE),0))</f>
        <v>244</v>
      </c>
      <c r="Q1739" s="87" cm="1">
        <f t="array" ref="Q1739">IF($X1739="Non-local",VLOOKUP($E1739,$AI$40:$AW$44,COLUMN($AW:$AW)-COLUMN($AH:$AH),FALSE),IF($X1739="Unknown",VLOOKUP($E1739,$AI$47:$AW$51,COLUMN($AW:$AW)-COLUMN($AH:$AH),FALSE),0))</f>
        <v>485.37900000000008</v>
      </c>
      <c r="R1739" s="87" cm="1">
        <f t="array" ref="R1739">IF($X1739="Non-local",VLOOKUP($E1739,$AI$88:$AW$92,COLUMN($AW:$AW)-COLUMN($AH:$AH),FALSE),IF($X1739="Unknown",VLOOKUP($E1739,$AI$95:$AW$99,COLUMN($AW:$AW)-COLUMN($AH:$AH),FALSE),0))</f>
        <v>0.16197839056517743</v>
      </c>
      <c r="S1739" s="87" cm="1">
        <f t="array" ref="S1739">VLOOKUP($E1739,$AI$111:$AW$115,COLUMN($AW:$AW)-COLUMN($AH:$AH),FALSE)</f>
        <v>431.69321999999994</v>
      </c>
      <c r="T1739" s="104">
        <f t="shared" si="433"/>
        <v>0.60218267511343138</v>
      </c>
      <c r="U1739" s="104">
        <f t="shared" si="434"/>
        <v>1566.131306168221</v>
      </c>
      <c r="V1739" s="87" cm="1">
        <f t="array" ref="V1739">VLOOKUP($E1739,$AI$118:$AW$122,COLUMN($AW:$AW)-COLUMN($AH:$AH),FALSE)</f>
        <v>0</v>
      </c>
      <c r="W1739" s="87" t="str">
        <f t="shared" si="438"/>
        <v>Domestic</v>
      </c>
      <c r="X1739" s="87" t="str">
        <f t="shared" si="439"/>
        <v>Non-local</v>
      </c>
      <c r="Y1739" s="104"/>
      <c r="Z1739" s="87" t="str">
        <f t="shared" si="435"/>
        <v>USA</v>
      </c>
      <c r="AA1739" s="87" t="str">
        <f t="shared" si="436"/>
        <v>USA</v>
      </c>
      <c r="AB1739" s="82" cm="1">
        <f t="array" ref="AB1739">VLOOKUP(B1739,'GDP per Capita'!$T$2:$V$4235,COLUMN('GDP per Capita'!$V:$V)-COLUMN('GDP per Capita'!$S:$S),FALSE)</f>
        <v>63809.64</v>
      </c>
      <c r="AC1739" s="82">
        <f t="shared" si="440"/>
        <v>63809.64</v>
      </c>
      <c r="AD1739" s="82">
        <f t="shared" si="441"/>
        <v>63809.64</v>
      </c>
      <c r="AE1739" s="88">
        <f t="shared" si="437"/>
        <v>2.4543804136306382E-2</v>
      </c>
    </row>
    <row r="1740" spans="1:31">
      <c r="A1740" s="77" t="s">
        <v>911</v>
      </c>
      <c r="B1740" s="77">
        <v>1739</v>
      </c>
      <c r="C1740" s="77" t="s">
        <v>29</v>
      </c>
      <c r="D1740" s="77" t="s">
        <v>29</v>
      </c>
      <c r="E1740" s="77">
        <v>2019</v>
      </c>
      <c r="F1740" s="77">
        <v>42.3750997</v>
      </c>
      <c r="G1740" s="77">
        <v>-71.105615700000001</v>
      </c>
      <c r="H1740" s="77">
        <v>0</v>
      </c>
      <c r="I1740" s="77" t="s">
        <v>1479</v>
      </c>
      <c r="J1740" s="77">
        <v>38.626803899999999</v>
      </c>
      <c r="K1740" s="77">
        <v>-90.199409700000004</v>
      </c>
      <c r="L1740" s="77">
        <v>3326.79225080687</v>
      </c>
      <c r="M1740" s="77">
        <v>0.61494948040279096</v>
      </c>
      <c r="N1740" s="77">
        <v>0</v>
      </c>
      <c r="O1740" s="77">
        <v>638.74411215491898</v>
      </c>
      <c r="P1740" s="87" cm="1">
        <f t="array" ref="P1740">IF($X1740="Non-local",VLOOKUP($E1740,$AI$64:$AW$68,COLUMN($AW:$AW)-COLUMN($AH:$AH),FALSE),IF($X1740="Unknown",VLOOKUP($E1740,$AI$71:$AW$75,COLUMN($AW:$AW)-COLUMN($AH:$AH),FALSE),0))</f>
        <v>244</v>
      </c>
      <c r="Q1740" s="87" cm="1">
        <f t="array" ref="Q1740">IF($X1740="Non-local",VLOOKUP($E1740,$AI$40:$AW$44,COLUMN($AW:$AW)-COLUMN($AH:$AH),FALSE),IF($X1740="Unknown",VLOOKUP($E1740,$AI$47:$AW$51,COLUMN($AW:$AW)-COLUMN($AH:$AH),FALSE),0))</f>
        <v>485.37900000000008</v>
      </c>
      <c r="R1740" s="87" cm="1">
        <f t="array" ref="R1740">IF($X1740="Non-local",VLOOKUP($E1740,$AI$88:$AW$92,COLUMN($AW:$AW)-COLUMN($AH:$AH),FALSE),IF($X1740="Unknown",VLOOKUP($E1740,$AI$95:$AW$99,COLUMN($AW:$AW)-COLUMN($AH:$AH),FALSE),0))</f>
        <v>0.16197839056517743</v>
      </c>
      <c r="S1740" s="87" cm="1">
        <f t="array" ref="S1740">VLOOKUP($E1740,$AI$111:$AW$115,COLUMN($AW:$AW)-COLUMN($AH:$AH),FALSE)</f>
        <v>431.69321999999994</v>
      </c>
      <c r="T1740" s="104">
        <f t="shared" si="433"/>
        <v>0.77692787096796834</v>
      </c>
      <c r="U1740" s="104">
        <f t="shared" si="434"/>
        <v>1799.8163321549189</v>
      </c>
      <c r="V1740" s="87" cm="1">
        <f t="array" ref="V1740">VLOOKUP($E1740,$AI$118:$AW$122,COLUMN($AW:$AW)-COLUMN($AH:$AH),FALSE)</f>
        <v>0</v>
      </c>
      <c r="W1740" s="87" t="str">
        <f t="shared" si="438"/>
        <v>Domestic</v>
      </c>
      <c r="X1740" s="87" t="str">
        <f t="shared" si="439"/>
        <v>Non-local</v>
      </c>
      <c r="Y1740" s="104"/>
      <c r="Z1740" s="87" t="str">
        <f t="shared" si="435"/>
        <v>USA</v>
      </c>
      <c r="AA1740" s="87" t="str">
        <f t="shared" si="436"/>
        <v>USA</v>
      </c>
      <c r="AB1740" s="82" cm="1">
        <f t="array" ref="AB1740">VLOOKUP(B1740,'GDP per Capita'!$T$2:$V$4235,COLUMN('GDP per Capita'!$V:$V)-COLUMN('GDP per Capita'!$S:$S),FALSE)</f>
        <v>63809.64</v>
      </c>
      <c r="AC1740" s="82">
        <f t="shared" si="440"/>
        <v>63809.64</v>
      </c>
      <c r="AD1740" s="82">
        <f t="shared" si="441"/>
        <v>63809.64</v>
      </c>
      <c r="AE1740" s="88">
        <f t="shared" si="437"/>
        <v>2.8206025486978439E-2</v>
      </c>
    </row>
    <row r="1741" spans="1:31">
      <c r="A1741" s="77" t="s">
        <v>1012</v>
      </c>
      <c r="B1741" s="77">
        <v>1740</v>
      </c>
      <c r="C1741" s="77" t="s">
        <v>29</v>
      </c>
      <c r="D1741" s="77" t="s">
        <v>29</v>
      </c>
      <c r="E1741" s="77">
        <v>2019</v>
      </c>
      <c r="F1741" s="77">
        <v>38.890396099999997</v>
      </c>
      <c r="G1741" s="77">
        <v>-77.084158500000001</v>
      </c>
      <c r="H1741" s="77">
        <v>0</v>
      </c>
      <c r="I1741" s="77" t="s">
        <v>1479</v>
      </c>
      <c r="J1741" s="77">
        <v>38.626803899999999</v>
      </c>
      <c r="K1741" s="77">
        <v>-90.199409700000004</v>
      </c>
      <c r="L1741" s="77">
        <v>2273.2155171786299</v>
      </c>
      <c r="M1741" s="77">
        <v>0.46179793331709101</v>
      </c>
      <c r="N1741" s="77">
        <v>0</v>
      </c>
      <c r="O1741" s="77">
        <v>436.45737929829801</v>
      </c>
      <c r="P1741" s="87" cm="1">
        <f t="array" ref="P1741">IF($X1741="Non-local",VLOOKUP($E1741,$AI$64:$AW$68,COLUMN($AW:$AW)-COLUMN($AH:$AH),FALSE),IF($X1741="Unknown",VLOOKUP($E1741,$AI$71:$AW$75,COLUMN($AW:$AW)-COLUMN($AH:$AH),FALSE),0))</f>
        <v>244</v>
      </c>
      <c r="Q1741" s="87" cm="1">
        <f t="array" ref="Q1741">IF($X1741="Non-local",VLOOKUP($E1741,$AI$40:$AW$44,COLUMN($AW:$AW)-COLUMN($AH:$AH),FALSE),IF($X1741="Unknown",VLOOKUP($E1741,$AI$47:$AW$51,COLUMN($AW:$AW)-COLUMN($AH:$AH),FALSE),0))</f>
        <v>485.37900000000008</v>
      </c>
      <c r="R1741" s="87" cm="1">
        <f t="array" ref="R1741">IF($X1741="Non-local",VLOOKUP($E1741,$AI$88:$AW$92,COLUMN($AW:$AW)-COLUMN($AH:$AH),FALSE),IF($X1741="Unknown",VLOOKUP($E1741,$AI$95:$AW$99,COLUMN($AW:$AW)-COLUMN($AH:$AH),FALSE),0))</f>
        <v>0.16197839056517743</v>
      </c>
      <c r="S1741" s="87" cm="1">
        <f t="array" ref="S1741">VLOOKUP($E1741,$AI$111:$AW$115,COLUMN($AW:$AW)-COLUMN($AH:$AH),FALSE)</f>
        <v>431.69321999999994</v>
      </c>
      <c r="T1741" s="104">
        <f t="shared" si="433"/>
        <v>0.62377632388226845</v>
      </c>
      <c r="U1741" s="104">
        <f t="shared" si="434"/>
        <v>1597.5295992982981</v>
      </c>
      <c r="V1741" s="87" cm="1">
        <f t="array" ref="V1741">VLOOKUP($E1741,$AI$118:$AW$122,COLUMN($AW:$AW)-COLUMN($AH:$AH),FALSE)</f>
        <v>0</v>
      </c>
      <c r="W1741" s="87" t="str">
        <f t="shared" si="438"/>
        <v>Domestic</v>
      </c>
      <c r="X1741" s="87" t="str">
        <f t="shared" si="439"/>
        <v>Non-local</v>
      </c>
      <c r="Y1741" s="104"/>
      <c r="Z1741" s="87" t="str">
        <f t="shared" si="435"/>
        <v>USA</v>
      </c>
      <c r="AA1741" s="87" t="str">
        <f t="shared" si="436"/>
        <v>USA</v>
      </c>
      <c r="AB1741" s="82" cm="1">
        <f t="array" ref="AB1741">VLOOKUP(B1741,'GDP per Capita'!$T$2:$V$4235,COLUMN('GDP per Capita'!$V:$V)-COLUMN('GDP per Capita'!$S:$S),FALSE)</f>
        <v>63809.64</v>
      </c>
      <c r="AC1741" s="82">
        <f t="shared" si="440"/>
        <v>63809.64</v>
      </c>
      <c r="AD1741" s="82">
        <f t="shared" si="441"/>
        <v>63809.64</v>
      </c>
      <c r="AE1741" s="88">
        <f t="shared" si="437"/>
        <v>2.5035866043097849E-2</v>
      </c>
    </row>
    <row r="1742" spans="1:31">
      <c r="A1742" s="77" t="s">
        <v>882</v>
      </c>
      <c r="B1742" s="77">
        <v>1741</v>
      </c>
      <c r="C1742" s="77" t="s">
        <v>29</v>
      </c>
      <c r="D1742" s="77" t="s">
        <v>29</v>
      </c>
      <c r="E1742" s="77">
        <v>2019</v>
      </c>
      <c r="F1742" s="77">
        <v>39.004607</v>
      </c>
      <c r="G1742" s="77">
        <v>-76.875683800000004</v>
      </c>
      <c r="H1742" s="77">
        <v>0</v>
      </c>
      <c r="I1742" s="77" t="s">
        <v>1479</v>
      </c>
      <c r="J1742" s="77">
        <v>38.626803899999999</v>
      </c>
      <c r="K1742" s="77">
        <v>-90.199409700000004</v>
      </c>
      <c r="L1742" s="77">
        <v>2308.1878713614001</v>
      </c>
      <c r="M1742" s="77">
        <v>0.46641584996959801</v>
      </c>
      <c r="N1742" s="77">
        <v>0</v>
      </c>
      <c r="O1742" s="77">
        <v>443.172071301389</v>
      </c>
      <c r="P1742" s="87" cm="1">
        <f t="array" ref="P1742">IF($X1742="Non-local",VLOOKUP($E1742,$AI$64:$AW$68,COLUMN($AW:$AW)-COLUMN($AH:$AH),FALSE),IF($X1742="Unknown",VLOOKUP($E1742,$AI$71:$AW$75,COLUMN($AW:$AW)-COLUMN($AH:$AH),FALSE),0))</f>
        <v>244</v>
      </c>
      <c r="Q1742" s="87" cm="1">
        <f t="array" ref="Q1742">IF($X1742="Non-local",VLOOKUP($E1742,$AI$40:$AW$44,COLUMN($AW:$AW)-COLUMN($AH:$AH),FALSE),IF($X1742="Unknown",VLOOKUP($E1742,$AI$47:$AW$51,COLUMN($AW:$AW)-COLUMN($AH:$AH),FALSE),0))</f>
        <v>485.37900000000008</v>
      </c>
      <c r="R1742" s="87" cm="1">
        <f t="array" ref="R1742">IF($X1742="Non-local",VLOOKUP($E1742,$AI$88:$AW$92,COLUMN($AW:$AW)-COLUMN($AH:$AH),FALSE),IF($X1742="Unknown",VLOOKUP($E1742,$AI$95:$AW$99,COLUMN($AW:$AW)-COLUMN($AH:$AH),FALSE),0))</f>
        <v>0.16197839056517743</v>
      </c>
      <c r="S1742" s="87" cm="1">
        <f t="array" ref="S1742">VLOOKUP($E1742,$AI$111:$AW$115,COLUMN($AW:$AW)-COLUMN($AH:$AH),FALSE)</f>
        <v>431.69321999999994</v>
      </c>
      <c r="T1742" s="104">
        <f t="shared" si="433"/>
        <v>0.62839424053477544</v>
      </c>
      <c r="U1742" s="104">
        <f t="shared" si="434"/>
        <v>1604.244291301389</v>
      </c>
      <c r="V1742" s="87" cm="1">
        <f t="array" ref="V1742">VLOOKUP($E1742,$AI$118:$AW$122,COLUMN($AW:$AW)-COLUMN($AH:$AH),FALSE)</f>
        <v>0</v>
      </c>
      <c r="W1742" s="87" t="str">
        <f t="shared" si="438"/>
        <v>Domestic</v>
      </c>
      <c r="X1742" s="87" t="str">
        <f t="shared" si="439"/>
        <v>Non-local</v>
      </c>
      <c r="Y1742" s="104"/>
      <c r="Z1742" s="87" t="str">
        <f t="shared" si="435"/>
        <v>USA</v>
      </c>
      <c r="AA1742" s="87" t="str">
        <f t="shared" si="436"/>
        <v>USA</v>
      </c>
      <c r="AB1742" s="82" cm="1">
        <f t="array" ref="AB1742">VLOOKUP(B1742,'GDP per Capita'!$T$2:$V$4235,COLUMN('GDP per Capita'!$V:$V)-COLUMN('GDP per Capita'!$S:$S),FALSE)</f>
        <v>63809.64</v>
      </c>
      <c r="AC1742" s="82">
        <f t="shared" si="440"/>
        <v>63809.64</v>
      </c>
      <c r="AD1742" s="82">
        <f t="shared" si="441"/>
        <v>63809.64</v>
      </c>
      <c r="AE1742" s="88">
        <f t="shared" si="437"/>
        <v>2.5141096099294543E-2</v>
      </c>
    </row>
    <row r="1743" spans="1:31">
      <c r="A1743" s="77" t="s">
        <v>911</v>
      </c>
      <c r="B1743" s="77">
        <v>1742</v>
      </c>
      <c r="C1743" s="77" t="s">
        <v>29</v>
      </c>
      <c r="D1743" s="77" t="s">
        <v>29</v>
      </c>
      <c r="E1743" s="77">
        <v>2019</v>
      </c>
      <c r="F1743" s="77">
        <v>42.3750997</v>
      </c>
      <c r="G1743" s="77">
        <v>-71.105615700000001</v>
      </c>
      <c r="H1743" s="77">
        <v>0</v>
      </c>
      <c r="I1743" s="77" t="s">
        <v>1479</v>
      </c>
      <c r="J1743" s="77">
        <v>38.626803899999999</v>
      </c>
      <c r="K1743" s="77">
        <v>-90.199409700000004</v>
      </c>
      <c r="L1743" s="77">
        <v>3326.79225080687</v>
      </c>
      <c r="M1743" s="77">
        <v>0.61494948040279096</v>
      </c>
      <c r="N1743" s="77">
        <v>0</v>
      </c>
      <c r="O1743" s="77">
        <v>638.74411215491898</v>
      </c>
      <c r="P1743" s="87" cm="1">
        <f t="array" ref="P1743">IF($X1743="Non-local",VLOOKUP($E1743,$AI$64:$AW$68,COLUMN($AW:$AW)-COLUMN($AH:$AH),FALSE),IF($X1743="Unknown",VLOOKUP($E1743,$AI$71:$AW$75,COLUMN($AW:$AW)-COLUMN($AH:$AH),FALSE),0))</f>
        <v>244</v>
      </c>
      <c r="Q1743" s="87" cm="1">
        <f t="array" ref="Q1743">IF($X1743="Non-local",VLOOKUP($E1743,$AI$40:$AW$44,COLUMN($AW:$AW)-COLUMN($AH:$AH),FALSE),IF($X1743="Unknown",VLOOKUP($E1743,$AI$47:$AW$51,COLUMN($AW:$AW)-COLUMN($AH:$AH),FALSE),0))</f>
        <v>485.37900000000008</v>
      </c>
      <c r="R1743" s="87" cm="1">
        <f t="array" ref="R1743">IF($X1743="Non-local",VLOOKUP($E1743,$AI$88:$AW$92,COLUMN($AW:$AW)-COLUMN($AH:$AH),FALSE),IF($X1743="Unknown",VLOOKUP($E1743,$AI$95:$AW$99,COLUMN($AW:$AW)-COLUMN($AH:$AH),FALSE),0))</f>
        <v>0.16197839056517743</v>
      </c>
      <c r="S1743" s="87" cm="1">
        <f t="array" ref="S1743">VLOOKUP($E1743,$AI$111:$AW$115,COLUMN($AW:$AW)-COLUMN($AH:$AH),FALSE)</f>
        <v>431.69321999999994</v>
      </c>
      <c r="T1743" s="104">
        <f t="shared" si="433"/>
        <v>0.77692787096796834</v>
      </c>
      <c r="U1743" s="104">
        <f t="shared" si="434"/>
        <v>1799.8163321549189</v>
      </c>
      <c r="V1743" s="87" cm="1">
        <f t="array" ref="V1743">VLOOKUP($E1743,$AI$118:$AW$122,COLUMN($AW:$AW)-COLUMN($AH:$AH),FALSE)</f>
        <v>0</v>
      </c>
      <c r="W1743" s="87" t="str">
        <f t="shared" si="438"/>
        <v>Domestic</v>
      </c>
      <c r="X1743" s="87" t="str">
        <f t="shared" si="439"/>
        <v>Non-local</v>
      </c>
      <c r="Y1743" s="104"/>
      <c r="Z1743" s="87" t="str">
        <f t="shared" si="435"/>
        <v>USA</v>
      </c>
      <c r="AA1743" s="87" t="str">
        <f t="shared" si="436"/>
        <v>USA</v>
      </c>
      <c r="AB1743" s="82" cm="1">
        <f t="array" ref="AB1743">VLOOKUP(B1743,'GDP per Capita'!$T$2:$V$4235,COLUMN('GDP per Capita'!$V:$V)-COLUMN('GDP per Capita'!$S:$S),FALSE)</f>
        <v>63809.64</v>
      </c>
      <c r="AC1743" s="82">
        <f t="shared" si="440"/>
        <v>63809.64</v>
      </c>
      <c r="AD1743" s="82">
        <f t="shared" si="441"/>
        <v>63809.64</v>
      </c>
      <c r="AE1743" s="88">
        <f t="shared" si="437"/>
        <v>2.8206025486978439E-2</v>
      </c>
    </row>
    <row r="1744" spans="1:31">
      <c r="A1744" s="77" t="s">
        <v>882</v>
      </c>
      <c r="B1744" s="77">
        <v>1743</v>
      </c>
      <c r="C1744" s="77" t="s">
        <v>29</v>
      </c>
      <c r="D1744" s="77" t="s">
        <v>29</v>
      </c>
      <c r="E1744" s="77">
        <v>2019</v>
      </c>
      <c r="F1744" s="77">
        <v>39.004607</v>
      </c>
      <c r="G1744" s="77">
        <v>-76.875683800000004</v>
      </c>
      <c r="H1744" s="77">
        <v>0</v>
      </c>
      <c r="I1744" s="77" t="s">
        <v>1479</v>
      </c>
      <c r="J1744" s="77">
        <v>38.626803899999999</v>
      </c>
      <c r="K1744" s="77">
        <v>-90.199409700000004</v>
      </c>
      <c r="L1744" s="77">
        <v>2308.1878713614001</v>
      </c>
      <c r="M1744" s="77">
        <v>0.46641584996959801</v>
      </c>
      <c r="N1744" s="77">
        <v>0</v>
      </c>
      <c r="O1744" s="77">
        <v>443.172071301389</v>
      </c>
      <c r="P1744" s="87" cm="1">
        <f t="array" ref="P1744">IF($X1744="Non-local",VLOOKUP($E1744,$AI$64:$AW$68,COLUMN($AW:$AW)-COLUMN($AH:$AH),FALSE),IF($X1744="Unknown",VLOOKUP($E1744,$AI$71:$AW$75,COLUMN($AW:$AW)-COLUMN($AH:$AH),FALSE),0))</f>
        <v>244</v>
      </c>
      <c r="Q1744" s="87" cm="1">
        <f t="array" ref="Q1744">IF($X1744="Non-local",VLOOKUP($E1744,$AI$40:$AW$44,COLUMN($AW:$AW)-COLUMN($AH:$AH),FALSE),IF($X1744="Unknown",VLOOKUP($E1744,$AI$47:$AW$51,COLUMN($AW:$AW)-COLUMN($AH:$AH),FALSE),0))</f>
        <v>485.37900000000008</v>
      </c>
      <c r="R1744" s="87" cm="1">
        <f t="array" ref="R1744">IF($X1744="Non-local",VLOOKUP($E1744,$AI$88:$AW$92,COLUMN($AW:$AW)-COLUMN($AH:$AH),FALSE),IF($X1744="Unknown",VLOOKUP($E1744,$AI$95:$AW$99,COLUMN($AW:$AW)-COLUMN($AH:$AH),FALSE),0))</f>
        <v>0.16197839056517743</v>
      </c>
      <c r="S1744" s="87" cm="1">
        <f t="array" ref="S1744">VLOOKUP($E1744,$AI$111:$AW$115,COLUMN($AW:$AW)-COLUMN($AH:$AH),FALSE)</f>
        <v>431.69321999999994</v>
      </c>
      <c r="T1744" s="104">
        <f t="shared" si="433"/>
        <v>0.62839424053477544</v>
      </c>
      <c r="U1744" s="104">
        <f t="shared" si="434"/>
        <v>1604.244291301389</v>
      </c>
      <c r="V1744" s="87" cm="1">
        <f t="array" ref="V1744">VLOOKUP($E1744,$AI$118:$AW$122,COLUMN($AW:$AW)-COLUMN($AH:$AH),FALSE)</f>
        <v>0</v>
      </c>
      <c r="W1744" s="87" t="str">
        <f t="shared" si="438"/>
        <v>Domestic</v>
      </c>
      <c r="X1744" s="87" t="str">
        <f t="shared" si="439"/>
        <v>Non-local</v>
      </c>
      <c r="Y1744" s="104"/>
      <c r="Z1744" s="87" t="str">
        <f t="shared" si="435"/>
        <v>USA</v>
      </c>
      <c r="AA1744" s="87" t="str">
        <f t="shared" si="436"/>
        <v>USA</v>
      </c>
      <c r="AB1744" s="82" cm="1">
        <f t="array" ref="AB1744">VLOOKUP(B1744,'GDP per Capita'!$T$2:$V$4235,COLUMN('GDP per Capita'!$V:$V)-COLUMN('GDP per Capita'!$S:$S),FALSE)</f>
        <v>63809.64</v>
      </c>
      <c r="AC1744" s="82">
        <f t="shared" si="440"/>
        <v>63809.64</v>
      </c>
      <c r="AD1744" s="82">
        <f t="shared" si="441"/>
        <v>63809.64</v>
      </c>
      <c r="AE1744" s="88">
        <f t="shared" si="437"/>
        <v>2.5141096099294543E-2</v>
      </c>
    </row>
    <row r="1745" spans="1:31">
      <c r="A1745" s="77" t="s">
        <v>927</v>
      </c>
      <c r="B1745" s="77">
        <v>1744</v>
      </c>
      <c r="C1745" s="77" t="s">
        <v>29</v>
      </c>
      <c r="D1745" s="77" t="s">
        <v>29</v>
      </c>
      <c r="E1745" s="77">
        <v>2019</v>
      </c>
      <c r="F1745" s="77">
        <v>34.147645199999999</v>
      </c>
      <c r="G1745" s="77">
        <v>-118.1444779</v>
      </c>
      <c r="H1745" s="77">
        <v>0</v>
      </c>
      <c r="I1745" s="77" t="s">
        <v>1479</v>
      </c>
      <c r="J1745" s="77">
        <v>38.626803899999999</v>
      </c>
      <c r="K1745" s="77">
        <v>-90.199409700000004</v>
      </c>
      <c r="L1745" s="77">
        <v>5080.5366320059702</v>
      </c>
      <c r="M1745" s="77">
        <v>0.88749291072145697</v>
      </c>
      <c r="N1745" s="77">
        <v>0</v>
      </c>
      <c r="O1745" s="77">
        <v>609.664395840716</v>
      </c>
      <c r="P1745" s="87" cm="1">
        <f t="array" ref="P1745">IF($X1745="Non-local",VLOOKUP($E1745,$AI$64:$AW$68,COLUMN($AW:$AW)-COLUMN($AH:$AH),FALSE),IF($X1745="Unknown",VLOOKUP($E1745,$AI$71:$AW$75,COLUMN($AW:$AW)-COLUMN($AH:$AH),FALSE),0))</f>
        <v>244</v>
      </c>
      <c r="Q1745" s="87" cm="1">
        <f t="array" ref="Q1745">IF($X1745="Non-local",VLOOKUP($E1745,$AI$40:$AW$44,COLUMN($AW:$AW)-COLUMN($AH:$AH),FALSE),IF($X1745="Unknown",VLOOKUP($E1745,$AI$47:$AW$51,COLUMN($AW:$AW)-COLUMN($AH:$AH),FALSE),0))</f>
        <v>485.37900000000008</v>
      </c>
      <c r="R1745" s="87" cm="1">
        <f t="array" ref="R1745">IF($X1745="Non-local",VLOOKUP($E1745,$AI$88:$AW$92,COLUMN($AW:$AW)-COLUMN($AH:$AH),FALSE),IF($X1745="Unknown",VLOOKUP($E1745,$AI$95:$AW$99,COLUMN($AW:$AW)-COLUMN($AH:$AH),FALSE),0))</f>
        <v>0.16197839056517743</v>
      </c>
      <c r="S1745" s="87" cm="1">
        <f t="array" ref="S1745">VLOOKUP($E1745,$AI$111:$AW$115,COLUMN($AW:$AW)-COLUMN($AH:$AH),FALSE)</f>
        <v>431.69321999999994</v>
      </c>
      <c r="T1745" s="104">
        <f t="shared" si="433"/>
        <v>1.0494713012866344</v>
      </c>
      <c r="U1745" s="104">
        <f t="shared" si="434"/>
        <v>1770.736615840716</v>
      </c>
      <c r="V1745" s="87" cm="1">
        <f t="array" ref="V1745">VLOOKUP($E1745,$AI$118:$AW$122,COLUMN($AW:$AW)-COLUMN($AH:$AH),FALSE)</f>
        <v>0</v>
      </c>
      <c r="W1745" s="87" t="str">
        <f t="shared" si="438"/>
        <v>Domestic</v>
      </c>
      <c r="X1745" s="87" t="str">
        <f t="shared" si="439"/>
        <v>Non-local</v>
      </c>
      <c r="Y1745" s="104"/>
      <c r="Z1745" s="87" t="str">
        <f t="shared" si="435"/>
        <v>USA</v>
      </c>
      <c r="AA1745" s="87" t="str">
        <f t="shared" si="436"/>
        <v>USA</v>
      </c>
      <c r="AB1745" s="82" cm="1">
        <f t="array" ref="AB1745">VLOOKUP(B1745,'GDP per Capita'!$T$2:$V$4235,COLUMN('GDP per Capita'!$V:$V)-COLUMN('GDP per Capita'!$S:$S),FALSE)</f>
        <v>63809.64</v>
      </c>
      <c r="AC1745" s="82">
        <f t="shared" si="440"/>
        <v>63809.64</v>
      </c>
      <c r="AD1745" s="82">
        <f t="shared" si="441"/>
        <v>63809.64</v>
      </c>
      <c r="AE1745" s="88">
        <f t="shared" si="437"/>
        <v>2.7750299419346609E-2</v>
      </c>
    </row>
    <row r="1746" spans="1:31">
      <c r="A1746" s="77" t="s">
        <v>911</v>
      </c>
      <c r="B1746" s="77">
        <v>1745</v>
      </c>
      <c r="C1746" s="77" t="s">
        <v>29</v>
      </c>
      <c r="D1746" s="77" t="s">
        <v>29</v>
      </c>
      <c r="E1746" s="77">
        <v>2019</v>
      </c>
      <c r="F1746" s="77">
        <v>42.3750997</v>
      </c>
      <c r="G1746" s="77">
        <v>-71.105615700000001</v>
      </c>
      <c r="H1746" s="77">
        <v>0</v>
      </c>
      <c r="I1746" s="77" t="s">
        <v>1479</v>
      </c>
      <c r="J1746" s="77">
        <v>38.626803899999999</v>
      </c>
      <c r="K1746" s="77">
        <v>-90.199409700000004</v>
      </c>
      <c r="L1746" s="77">
        <v>3326.79225080687</v>
      </c>
      <c r="M1746" s="77">
        <v>0.61494948040279096</v>
      </c>
      <c r="N1746" s="77">
        <v>0</v>
      </c>
      <c r="O1746" s="77">
        <v>638.74411215491898</v>
      </c>
      <c r="P1746" s="87" cm="1">
        <f t="array" ref="P1746">IF($X1746="Non-local",VLOOKUP($E1746,$AI$64:$AW$68,COLUMN($AW:$AW)-COLUMN($AH:$AH),FALSE),IF($X1746="Unknown",VLOOKUP($E1746,$AI$71:$AW$75,COLUMN($AW:$AW)-COLUMN($AH:$AH),FALSE),0))</f>
        <v>244</v>
      </c>
      <c r="Q1746" s="87" cm="1">
        <f t="array" ref="Q1746">IF($X1746="Non-local",VLOOKUP($E1746,$AI$40:$AW$44,COLUMN($AW:$AW)-COLUMN($AH:$AH),FALSE),IF($X1746="Unknown",VLOOKUP($E1746,$AI$47:$AW$51,COLUMN($AW:$AW)-COLUMN($AH:$AH),FALSE),0))</f>
        <v>485.37900000000008</v>
      </c>
      <c r="R1746" s="87" cm="1">
        <f t="array" ref="R1746">IF($X1746="Non-local",VLOOKUP($E1746,$AI$88:$AW$92,COLUMN($AW:$AW)-COLUMN($AH:$AH),FALSE),IF($X1746="Unknown",VLOOKUP($E1746,$AI$95:$AW$99,COLUMN($AW:$AW)-COLUMN($AH:$AH),FALSE),0))</f>
        <v>0.16197839056517743</v>
      </c>
      <c r="S1746" s="87" cm="1">
        <f t="array" ref="S1746">VLOOKUP($E1746,$AI$111:$AW$115,COLUMN($AW:$AW)-COLUMN($AH:$AH),FALSE)</f>
        <v>431.69321999999994</v>
      </c>
      <c r="T1746" s="104">
        <f t="shared" si="433"/>
        <v>0.77692787096796834</v>
      </c>
      <c r="U1746" s="104">
        <f t="shared" si="434"/>
        <v>1799.8163321549189</v>
      </c>
      <c r="V1746" s="87" cm="1">
        <f t="array" ref="V1746">VLOOKUP($E1746,$AI$118:$AW$122,COLUMN($AW:$AW)-COLUMN($AH:$AH),FALSE)</f>
        <v>0</v>
      </c>
      <c r="W1746" s="87" t="str">
        <f t="shared" si="438"/>
        <v>Domestic</v>
      </c>
      <c r="X1746" s="87" t="str">
        <f t="shared" si="439"/>
        <v>Non-local</v>
      </c>
      <c r="Y1746" s="104"/>
      <c r="Z1746" s="87" t="str">
        <f t="shared" si="435"/>
        <v>USA</v>
      </c>
      <c r="AA1746" s="87" t="str">
        <f t="shared" si="436"/>
        <v>USA</v>
      </c>
      <c r="AB1746" s="82" cm="1">
        <f t="array" ref="AB1746">VLOOKUP(B1746,'GDP per Capita'!$T$2:$V$4235,COLUMN('GDP per Capita'!$V:$V)-COLUMN('GDP per Capita'!$S:$S),FALSE)</f>
        <v>63809.64</v>
      </c>
      <c r="AC1746" s="82">
        <f t="shared" si="440"/>
        <v>63809.64</v>
      </c>
      <c r="AD1746" s="82">
        <f t="shared" si="441"/>
        <v>63809.64</v>
      </c>
      <c r="AE1746" s="88">
        <f t="shared" si="437"/>
        <v>2.8206025486978439E-2</v>
      </c>
    </row>
    <row r="1747" spans="1:31">
      <c r="A1747" s="77" t="s">
        <v>884</v>
      </c>
      <c r="B1747" s="77">
        <v>1746</v>
      </c>
      <c r="C1747" s="77" t="s">
        <v>29</v>
      </c>
      <c r="D1747" s="77" t="s">
        <v>29</v>
      </c>
      <c r="E1747" s="77">
        <v>2019</v>
      </c>
      <c r="F1747" s="77">
        <v>38.894985499999997</v>
      </c>
      <c r="G1747" s="77">
        <v>-77.036570799999893</v>
      </c>
      <c r="H1747" s="77">
        <v>0</v>
      </c>
      <c r="I1747" s="77" t="s">
        <v>1479</v>
      </c>
      <c r="J1747" s="77">
        <v>38.626803899999999</v>
      </c>
      <c r="K1747" s="77">
        <v>-90.199409700000004</v>
      </c>
      <c r="L1747" s="77">
        <v>2281.3966937476498</v>
      </c>
      <c r="M1747" s="77">
        <v>0.46287821493947501</v>
      </c>
      <c r="N1747" s="77">
        <v>0</v>
      </c>
      <c r="O1747" s="77">
        <v>438.02816519954899</v>
      </c>
      <c r="P1747" s="87" cm="1">
        <f t="array" ref="P1747">IF($X1747="Non-local",VLOOKUP($E1747,$AI$64:$AW$68,COLUMN($AW:$AW)-COLUMN($AH:$AH),FALSE),IF($X1747="Unknown",VLOOKUP($E1747,$AI$71:$AW$75,COLUMN($AW:$AW)-COLUMN($AH:$AH),FALSE),0))</f>
        <v>244</v>
      </c>
      <c r="Q1747" s="87" cm="1">
        <f t="array" ref="Q1747">IF($X1747="Non-local",VLOOKUP($E1747,$AI$40:$AW$44,COLUMN($AW:$AW)-COLUMN($AH:$AH),FALSE),IF($X1747="Unknown",VLOOKUP($E1747,$AI$47:$AW$51,COLUMN($AW:$AW)-COLUMN($AH:$AH),FALSE),0))</f>
        <v>485.37900000000008</v>
      </c>
      <c r="R1747" s="87" cm="1">
        <f t="array" ref="R1747">IF($X1747="Non-local",VLOOKUP($E1747,$AI$88:$AW$92,COLUMN($AW:$AW)-COLUMN($AH:$AH),FALSE),IF($X1747="Unknown",VLOOKUP($E1747,$AI$95:$AW$99,COLUMN($AW:$AW)-COLUMN($AH:$AH),FALSE),0))</f>
        <v>0.16197839056517743</v>
      </c>
      <c r="S1747" s="87" cm="1">
        <f t="array" ref="S1747">VLOOKUP($E1747,$AI$111:$AW$115,COLUMN($AW:$AW)-COLUMN($AH:$AH),FALSE)</f>
        <v>431.69321999999994</v>
      </c>
      <c r="T1747" s="104">
        <f t="shared" si="433"/>
        <v>0.6248566055046525</v>
      </c>
      <c r="U1747" s="104">
        <f t="shared" si="434"/>
        <v>1599.100385199549</v>
      </c>
      <c r="V1747" s="87" cm="1">
        <f t="array" ref="V1747">VLOOKUP($E1747,$AI$118:$AW$122,COLUMN($AW:$AW)-COLUMN($AH:$AH),FALSE)</f>
        <v>0</v>
      </c>
      <c r="W1747" s="87" t="str">
        <f t="shared" si="438"/>
        <v>Domestic</v>
      </c>
      <c r="X1747" s="87" t="str">
        <f t="shared" si="439"/>
        <v>Non-local</v>
      </c>
      <c r="Y1747" s="104"/>
      <c r="Z1747" s="87" t="str">
        <f t="shared" si="435"/>
        <v>USA</v>
      </c>
      <c r="AA1747" s="87" t="str">
        <f t="shared" si="436"/>
        <v>USA</v>
      </c>
      <c r="AB1747" s="82" cm="1">
        <f t="array" ref="AB1747">VLOOKUP(B1747,'GDP per Capita'!$T$2:$V$4235,COLUMN('GDP per Capita'!$V:$V)-COLUMN('GDP per Capita'!$S:$S),FALSE)</f>
        <v>63809.64</v>
      </c>
      <c r="AC1747" s="82">
        <f t="shared" si="440"/>
        <v>63809.64</v>
      </c>
      <c r="AD1747" s="82">
        <f t="shared" si="441"/>
        <v>63809.64</v>
      </c>
      <c r="AE1747" s="88">
        <f t="shared" si="437"/>
        <v>2.5060482792248148E-2</v>
      </c>
    </row>
    <row r="1748" spans="1:31">
      <c r="A1748" s="77" t="s">
        <v>988</v>
      </c>
      <c r="B1748" s="77">
        <v>1747</v>
      </c>
      <c r="C1748" s="77" t="s">
        <v>29</v>
      </c>
      <c r="D1748" s="77" t="s">
        <v>29</v>
      </c>
      <c r="E1748" s="77">
        <v>2019</v>
      </c>
      <c r="F1748" s="77">
        <v>41.731344700000001</v>
      </c>
      <c r="G1748" s="77">
        <v>-111.83486310000001</v>
      </c>
      <c r="H1748" s="77">
        <v>0</v>
      </c>
      <c r="I1748" s="77" t="s">
        <v>1479</v>
      </c>
      <c r="J1748" s="77">
        <v>38.626803899999999</v>
      </c>
      <c r="K1748" s="77">
        <v>-90.199409700000004</v>
      </c>
      <c r="L1748" s="77">
        <v>3730.0255786277598</v>
      </c>
      <c r="M1748" s="77">
        <v>0.67914316058552004</v>
      </c>
      <c r="N1748" s="77">
        <v>0</v>
      </c>
      <c r="O1748" s="77">
        <v>716.16491109652998</v>
      </c>
      <c r="P1748" s="87" cm="1">
        <f t="array" ref="P1748">IF($X1748="Non-local",VLOOKUP($E1748,$AI$64:$AW$68,COLUMN($AW:$AW)-COLUMN($AH:$AH),FALSE),IF($X1748="Unknown",VLOOKUP($E1748,$AI$71:$AW$75,COLUMN($AW:$AW)-COLUMN($AH:$AH),FALSE),0))</f>
        <v>244</v>
      </c>
      <c r="Q1748" s="87" cm="1">
        <f t="array" ref="Q1748">IF($X1748="Non-local",VLOOKUP($E1748,$AI$40:$AW$44,COLUMN($AW:$AW)-COLUMN($AH:$AH),FALSE),IF($X1748="Unknown",VLOOKUP($E1748,$AI$47:$AW$51,COLUMN($AW:$AW)-COLUMN($AH:$AH),FALSE),0))</f>
        <v>485.37900000000008</v>
      </c>
      <c r="R1748" s="87" cm="1">
        <f t="array" ref="R1748">IF($X1748="Non-local",VLOOKUP($E1748,$AI$88:$AW$92,COLUMN($AW:$AW)-COLUMN($AH:$AH),FALSE),IF($X1748="Unknown",VLOOKUP($E1748,$AI$95:$AW$99,COLUMN($AW:$AW)-COLUMN($AH:$AH),FALSE),0))</f>
        <v>0.16197839056517743</v>
      </c>
      <c r="S1748" s="87" cm="1">
        <f t="array" ref="S1748">VLOOKUP($E1748,$AI$111:$AW$115,COLUMN($AW:$AW)-COLUMN($AH:$AH),FALSE)</f>
        <v>431.69321999999994</v>
      </c>
      <c r="T1748" s="104">
        <f t="shared" si="433"/>
        <v>0.84112155115069753</v>
      </c>
      <c r="U1748" s="104">
        <f t="shared" si="434"/>
        <v>1877.23713109653</v>
      </c>
      <c r="V1748" s="87" cm="1">
        <f t="array" ref="V1748">VLOOKUP($E1748,$AI$118:$AW$122,COLUMN($AW:$AW)-COLUMN($AH:$AH),FALSE)</f>
        <v>0</v>
      </c>
      <c r="W1748" s="87" t="str">
        <f t="shared" si="438"/>
        <v>Domestic</v>
      </c>
      <c r="X1748" s="87" t="str">
        <f t="shared" si="439"/>
        <v>Non-local</v>
      </c>
      <c r="Y1748" s="104"/>
      <c r="Z1748" s="87" t="str">
        <f t="shared" si="435"/>
        <v>USA</v>
      </c>
      <c r="AA1748" s="87" t="str">
        <f t="shared" si="436"/>
        <v>USA</v>
      </c>
      <c r="AB1748" s="82" cm="1">
        <f t="array" ref="AB1748">VLOOKUP(B1748,'GDP per Capita'!$T$2:$V$4235,COLUMN('GDP per Capita'!$V:$V)-COLUMN('GDP per Capita'!$S:$S),FALSE)</f>
        <v>63809.64</v>
      </c>
      <c r="AC1748" s="82">
        <f t="shared" si="440"/>
        <v>63809.64</v>
      </c>
      <c r="AD1748" s="82">
        <f t="shared" si="441"/>
        <v>63809.64</v>
      </c>
      <c r="AE1748" s="88">
        <f t="shared" si="437"/>
        <v>2.941933430585927E-2</v>
      </c>
    </row>
    <row r="1749" spans="1:31">
      <c r="A1749" s="77" t="s">
        <v>1335</v>
      </c>
      <c r="B1749" s="77">
        <v>1748</v>
      </c>
      <c r="C1749" s="77" t="s">
        <v>29</v>
      </c>
      <c r="D1749" s="77" t="s">
        <v>29</v>
      </c>
      <c r="E1749" s="77">
        <v>2019</v>
      </c>
      <c r="F1749" s="77">
        <v>40.583455700000002</v>
      </c>
      <c r="G1749" s="77">
        <v>-74.149604799999906</v>
      </c>
      <c r="H1749" s="77">
        <v>0</v>
      </c>
      <c r="I1749" s="77" t="s">
        <v>1479</v>
      </c>
      <c r="J1749" s="77">
        <v>38.626803899999999</v>
      </c>
      <c r="K1749" s="77">
        <v>-90.199409700000004</v>
      </c>
      <c r="L1749" s="77">
        <v>2780.1893440808999</v>
      </c>
      <c r="M1749" s="77">
        <v>0.52874117841297896</v>
      </c>
      <c r="N1749" s="77">
        <v>0</v>
      </c>
      <c r="O1749" s="77">
        <v>533.79635406353304</v>
      </c>
      <c r="P1749" s="87" cm="1">
        <f t="array" ref="P1749">IF($X1749="Non-local",VLOOKUP($E1749,$AI$64:$AW$68,COLUMN($AW:$AW)-COLUMN($AH:$AH),FALSE),IF($X1749="Unknown",VLOOKUP($E1749,$AI$71:$AW$75,COLUMN($AW:$AW)-COLUMN($AH:$AH),FALSE),0))</f>
        <v>244</v>
      </c>
      <c r="Q1749" s="87" cm="1">
        <f t="array" ref="Q1749">IF($X1749="Non-local",VLOOKUP($E1749,$AI$40:$AW$44,COLUMN($AW:$AW)-COLUMN($AH:$AH),FALSE),IF($X1749="Unknown",VLOOKUP($E1749,$AI$47:$AW$51,COLUMN($AW:$AW)-COLUMN($AH:$AH),FALSE),0))</f>
        <v>485.37900000000008</v>
      </c>
      <c r="R1749" s="87" cm="1">
        <f t="array" ref="R1749">IF($X1749="Non-local",VLOOKUP($E1749,$AI$88:$AW$92,COLUMN($AW:$AW)-COLUMN($AH:$AH),FALSE),IF($X1749="Unknown",VLOOKUP($E1749,$AI$95:$AW$99,COLUMN($AW:$AW)-COLUMN($AH:$AH),FALSE),0))</f>
        <v>0.16197839056517743</v>
      </c>
      <c r="S1749" s="87" cm="1">
        <f t="array" ref="S1749">VLOOKUP($E1749,$AI$111:$AW$115,COLUMN($AW:$AW)-COLUMN($AH:$AH),FALSE)</f>
        <v>431.69321999999994</v>
      </c>
      <c r="T1749" s="104">
        <f t="shared" si="433"/>
        <v>0.69071956897815645</v>
      </c>
      <c r="U1749" s="104">
        <f t="shared" si="434"/>
        <v>1694.8685740635331</v>
      </c>
      <c r="V1749" s="87" cm="1">
        <f t="array" ref="V1749">VLOOKUP($E1749,$AI$118:$AW$122,COLUMN($AW:$AW)-COLUMN($AH:$AH),FALSE)</f>
        <v>0</v>
      </c>
      <c r="W1749" s="87" t="str">
        <f t="shared" si="438"/>
        <v>Domestic</v>
      </c>
      <c r="X1749" s="87" t="str">
        <f t="shared" si="439"/>
        <v>Non-local</v>
      </c>
      <c r="Y1749" s="104"/>
      <c r="Z1749" s="87" t="str">
        <f t="shared" si="435"/>
        <v>USA</v>
      </c>
      <c r="AA1749" s="87" t="str">
        <f t="shared" si="436"/>
        <v>USA</v>
      </c>
      <c r="AB1749" s="82" cm="1">
        <f t="array" ref="AB1749">VLOOKUP(B1749,'GDP per Capita'!$T$2:$V$4235,COLUMN('GDP per Capita'!$V:$V)-COLUMN('GDP per Capita'!$S:$S),FALSE)</f>
        <v>63809.64</v>
      </c>
      <c r="AC1749" s="82">
        <f t="shared" si="440"/>
        <v>63809.64</v>
      </c>
      <c r="AD1749" s="82">
        <f t="shared" si="441"/>
        <v>63809.64</v>
      </c>
      <c r="AE1749" s="88">
        <f t="shared" si="437"/>
        <v>2.6561324810225117E-2</v>
      </c>
    </row>
    <row r="1750" spans="1:31">
      <c r="A1750" s="77" t="s">
        <v>1012</v>
      </c>
      <c r="B1750" s="77">
        <v>1749</v>
      </c>
      <c r="C1750" s="77" t="s">
        <v>29</v>
      </c>
      <c r="D1750" s="77" t="s">
        <v>29</v>
      </c>
      <c r="E1750" s="77">
        <v>2019</v>
      </c>
      <c r="F1750" s="77">
        <v>38.890396099999997</v>
      </c>
      <c r="G1750" s="77">
        <v>-77.084158500000001</v>
      </c>
      <c r="H1750" s="77">
        <v>0</v>
      </c>
      <c r="I1750" s="77" t="s">
        <v>1479</v>
      </c>
      <c r="J1750" s="77">
        <v>38.626803899999999</v>
      </c>
      <c r="K1750" s="77">
        <v>-90.199409700000004</v>
      </c>
      <c r="L1750" s="77">
        <v>2273.2155171786299</v>
      </c>
      <c r="M1750" s="77">
        <v>0.46179793331709101</v>
      </c>
      <c r="N1750" s="77">
        <v>0</v>
      </c>
      <c r="O1750" s="77">
        <v>436.45737929829801</v>
      </c>
      <c r="P1750" s="87" cm="1">
        <f t="array" ref="P1750">IF($X1750="Non-local",VLOOKUP($E1750,$AI$64:$AW$68,COLUMN($AW:$AW)-COLUMN($AH:$AH),FALSE),IF($X1750="Unknown",VLOOKUP($E1750,$AI$71:$AW$75,COLUMN($AW:$AW)-COLUMN($AH:$AH),FALSE),0))</f>
        <v>244</v>
      </c>
      <c r="Q1750" s="87" cm="1">
        <f t="array" ref="Q1750">IF($X1750="Non-local",VLOOKUP($E1750,$AI$40:$AW$44,COLUMN($AW:$AW)-COLUMN($AH:$AH),FALSE),IF($X1750="Unknown",VLOOKUP($E1750,$AI$47:$AW$51,COLUMN($AW:$AW)-COLUMN($AH:$AH),FALSE),0))</f>
        <v>485.37900000000008</v>
      </c>
      <c r="R1750" s="87" cm="1">
        <f t="array" ref="R1750">IF($X1750="Non-local",VLOOKUP($E1750,$AI$88:$AW$92,COLUMN($AW:$AW)-COLUMN($AH:$AH),FALSE),IF($X1750="Unknown",VLOOKUP($E1750,$AI$95:$AW$99,COLUMN($AW:$AW)-COLUMN($AH:$AH),FALSE),0))</f>
        <v>0.16197839056517743</v>
      </c>
      <c r="S1750" s="87" cm="1">
        <f t="array" ref="S1750">VLOOKUP($E1750,$AI$111:$AW$115,COLUMN($AW:$AW)-COLUMN($AH:$AH),FALSE)</f>
        <v>431.69321999999994</v>
      </c>
      <c r="T1750" s="104">
        <f t="shared" si="433"/>
        <v>0.62377632388226845</v>
      </c>
      <c r="U1750" s="104">
        <f t="shared" si="434"/>
        <v>1597.5295992982981</v>
      </c>
      <c r="V1750" s="87" cm="1">
        <f t="array" ref="V1750">VLOOKUP($E1750,$AI$118:$AW$122,COLUMN($AW:$AW)-COLUMN($AH:$AH),FALSE)</f>
        <v>0</v>
      </c>
      <c r="W1750" s="87" t="str">
        <f t="shared" si="438"/>
        <v>Domestic</v>
      </c>
      <c r="X1750" s="87" t="str">
        <f t="shared" si="439"/>
        <v>Non-local</v>
      </c>
      <c r="Y1750" s="104"/>
      <c r="Z1750" s="87" t="str">
        <f t="shared" si="435"/>
        <v>USA</v>
      </c>
      <c r="AA1750" s="87" t="str">
        <f t="shared" si="436"/>
        <v>USA</v>
      </c>
      <c r="AB1750" s="82" cm="1">
        <f t="array" ref="AB1750">VLOOKUP(B1750,'GDP per Capita'!$T$2:$V$4235,COLUMN('GDP per Capita'!$V:$V)-COLUMN('GDP per Capita'!$S:$S),FALSE)</f>
        <v>63809.64</v>
      </c>
      <c r="AC1750" s="82">
        <f t="shared" si="440"/>
        <v>63809.64</v>
      </c>
      <c r="AD1750" s="82">
        <f t="shared" si="441"/>
        <v>63809.64</v>
      </c>
      <c r="AE1750" s="88">
        <f t="shared" si="437"/>
        <v>2.5035866043097849E-2</v>
      </c>
    </row>
    <row r="1751" spans="1:31">
      <c r="A1751" s="77" t="s">
        <v>1052</v>
      </c>
      <c r="B1751" s="77">
        <v>1750</v>
      </c>
      <c r="C1751" s="77" t="s">
        <v>29</v>
      </c>
      <c r="D1751" s="77" t="s">
        <v>29</v>
      </c>
      <c r="E1751" s="77">
        <v>2019</v>
      </c>
      <c r="F1751" s="77">
        <v>40.111717400000003</v>
      </c>
      <c r="G1751" s="77">
        <v>-88.207301000000001</v>
      </c>
      <c r="H1751" s="77">
        <v>0</v>
      </c>
      <c r="I1751" s="77" t="s">
        <v>1479</v>
      </c>
      <c r="J1751" s="77">
        <v>38.626803899999999</v>
      </c>
      <c r="K1751" s="77">
        <v>-90.199409700000004</v>
      </c>
      <c r="L1751" s="77">
        <v>475.73915300959402</v>
      </c>
      <c r="M1751" s="77">
        <v>0.22445057056293999</v>
      </c>
      <c r="N1751" s="77">
        <v>0</v>
      </c>
      <c r="O1751" s="77">
        <v>91.341917377842194</v>
      </c>
      <c r="P1751" s="87" cm="1">
        <f t="array" ref="P1751">IF($X1751="Non-local",VLOOKUP($E1751,$AI$64:$AW$68,COLUMN($AW:$AW)-COLUMN($AH:$AH),FALSE),IF($X1751="Unknown",VLOOKUP($E1751,$AI$71:$AW$75,COLUMN($AW:$AW)-COLUMN($AH:$AH),FALSE),0))</f>
        <v>244</v>
      </c>
      <c r="Q1751" s="87" cm="1">
        <f t="array" ref="Q1751">IF($X1751="Non-local",VLOOKUP($E1751,$AI$40:$AW$44,COLUMN($AW:$AW)-COLUMN($AH:$AH),FALSE),IF($X1751="Unknown",VLOOKUP($E1751,$AI$47:$AW$51,COLUMN($AW:$AW)-COLUMN($AH:$AH),FALSE),0))</f>
        <v>485.37900000000008</v>
      </c>
      <c r="R1751" s="87" cm="1">
        <f t="array" ref="R1751">IF($X1751="Non-local",VLOOKUP($E1751,$AI$88:$AW$92,COLUMN($AW:$AW)-COLUMN($AH:$AH),FALSE),IF($X1751="Unknown",VLOOKUP($E1751,$AI$95:$AW$99,COLUMN($AW:$AW)-COLUMN($AH:$AH),FALSE),0))</f>
        <v>0.16197839056517743</v>
      </c>
      <c r="S1751" s="87" cm="1">
        <f t="array" ref="S1751">VLOOKUP($E1751,$AI$111:$AW$115,COLUMN($AW:$AW)-COLUMN($AH:$AH),FALSE)</f>
        <v>431.69321999999994</v>
      </c>
      <c r="T1751" s="104">
        <f t="shared" si="433"/>
        <v>0.38642896112811742</v>
      </c>
      <c r="U1751" s="104">
        <f t="shared" si="434"/>
        <v>1252.4141373778423</v>
      </c>
      <c r="V1751" s="87" cm="1">
        <f t="array" ref="V1751">VLOOKUP($E1751,$AI$118:$AW$122,COLUMN($AW:$AW)-COLUMN($AH:$AH),FALSE)</f>
        <v>0</v>
      </c>
      <c r="W1751" s="87" t="str">
        <f t="shared" si="438"/>
        <v>Domestic</v>
      </c>
      <c r="X1751" s="87" t="str">
        <f t="shared" si="439"/>
        <v>Non-local</v>
      </c>
      <c r="Y1751" s="104"/>
      <c r="Z1751" s="87" t="str">
        <f t="shared" si="435"/>
        <v>USA</v>
      </c>
      <c r="AA1751" s="87" t="str">
        <f t="shared" si="436"/>
        <v>USA</v>
      </c>
      <c r="AB1751" s="82" cm="1">
        <f t="array" ref="AB1751">VLOOKUP(B1751,'GDP per Capita'!$T$2:$V$4235,COLUMN('GDP per Capita'!$V:$V)-COLUMN('GDP per Capita'!$S:$S),FALSE)</f>
        <v>63809.64</v>
      </c>
      <c r="AC1751" s="82">
        <f t="shared" si="440"/>
        <v>63809.64</v>
      </c>
      <c r="AD1751" s="82">
        <f t="shared" si="441"/>
        <v>63809.64</v>
      </c>
      <c r="AE1751" s="88">
        <f t="shared" si="437"/>
        <v>1.9627349995672162E-2</v>
      </c>
    </row>
    <row r="1752" spans="1:31">
      <c r="A1752" s="77" t="s">
        <v>1290</v>
      </c>
      <c r="B1752" s="77">
        <v>1751</v>
      </c>
      <c r="C1752" s="77" t="s">
        <v>29</v>
      </c>
      <c r="D1752" s="77" t="s">
        <v>29</v>
      </c>
      <c r="E1752" s="77">
        <v>2019</v>
      </c>
      <c r="F1752" s="77">
        <v>36.062584299999997</v>
      </c>
      <c r="G1752" s="77">
        <v>-94.157432799999995</v>
      </c>
      <c r="H1752" s="77">
        <v>0</v>
      </c>
      <c r="I1752" s="77" t="s">
        <v>1479</v>
      </c>
      <c r="J1752" s="77">
        <v>38.626803899999999</v>
      </c>
      <c r="K1752" s="77">
        <v>-90.199409700000004</v>
      </c>
      <c r="L1752" s="77">
        <v>902.54567459756299</v>
      </c>
      <c r="M1752" s="77">
        <v>0.280808141835933</v>
      </c>
      <c r="N1752" s="77">
        <v>0</v>
      </c>
      <c r="O1752" s="77">
        <v>173.288769522732</v>
      </c>
      <c r="P1752" s="87" cm="1">
        <f t="array" ref="P1752">IF($X1752="Non-local",VLOOKUP($E1752,$AI$64:$AW$68,COLUMN($AW:$AW)-COLUMN($AH:$AH),FALSE),IF($X1752="Unknown",VLOOKUP($E1752,$AI$71:$AW$75,COLUMN($AW:$AW)-COLUMN($AH:$AH),FALSE),0))</f>
        <v>244</v>
      </c>
      <c r="Q1752" s="87" cm="1">
        <f t="array" ref="Q1752">IF($X1752="Non-local",VLOOKUP($E1752,$AI$40:$AW$44,COLUMN($AW:$AW)-COLUMN($AH:$AH),FALSE),IF($X1752="Unknown",VLOOKUP($E1752,$AI$47:$AW$51,COLUMN($AW:$AW)-COLUMN($AH:$AH),FALSE),0))</f>
        <v>485.37900000000008</v>
      </c>
      <c r="R1752" s="87" cm="1">
        <f t="array" ref="R1752">IF($X1752="Non-local",VLOOKUP($E1752,$AI$88:$AW$92,COLUMN($AW:$AW)-COLUMN($AH:$AH),FALSE),IF($X1752="Unknown",VLOOKUP($E1752,$AI$95:$AW$99,COLUMN($AW:$AW)-COLUMN($AH:$AH),FALSE),0))</f>
        <v>0.16197839056517743</v>
      </c>
      <c r="S1752" s="87" cm="1">
        <f t="array" ref="S1752">VLOOKUP($E1752,$AI$111:$AW$115,COLUMN($AW:$AW)-COLUMN($AH:$AH),FALSE)</f>
        <v>431.69321999999994</v>
      </c>
      <c r="T1752" s="104">
        <f t="shared" si="433"/>
        <v>0.44278653240111043</v>
      </c>
      <c r="U1752" s="104">
        <f t="shared" si="434"/>
        <v>1334.3609895227319</v>
      </c>
      <c r="V1752" s="87" cm="1">
        <f t="array" ref="V1752">VLOOKUP($E1752,$AI$118:$AW$122,COLUMN($AW:$AW)-COLUMN($AH:$AH),FALSE)</f>
        <v>0</v>
      </c>
      <c r="W1752" s="87" t="str">
        <f t="shared" si="438"/>
        <v>Domestic</v>
      </c>
      <c r="X1752" s="87" t="str">
        <f t="shared" si="439"/>
        <v>Non-local</v>
      </c>
      <c r="Y1752" s="104"/>
      <c r="Z1752" s="87" t="str">
        <f t="shared" si="435"/>
        <v>USA</v>
      </c>
      <c r="AA1752" s="87" t="str">
        <f t="shared" si="436"/>
        <v>USA</v>
      </c>
      <c r="AB1752" s="82" cm="1">
        <f t="array" ref="AB1752">VLOOKUP(B1752,'GDP per Capita'!$T$2:$V$4235,COLUMN('GDP per Capita'!$V:$V)-COLUMN('GDP per Capita'!$S:$S),FALSE)</f>
        <v>63809.64</v>
      </c>
      <c r="AC1752" s="82">
        <f t="shared" si="440"/>
        <v>63809.64</v>
      </c>
      <c r="AD1752" s="82">
        <f t="shared" si="441"/>
        <v>63809.64</v>
      </c>
      <c r="AE1752" s="88">
        <f t="shared" si="437"/>
        <v>2.0911589369924856E-2</v>
      </c>
    </row>
    <row r="1753" spans="1:31">
      <c r="A1753" s="77" t="s">
        <v>1485</v>
      </c>
      <c r="B1753" s="77">
        <v>1752</v>
      </c>
      <c r="C1753" s="77" t="s">
        <v>29</v>
      </c>
      <c r="D1753" s="77" t="s">
        <v>29</v>
      </c>
      <c r="E1753" s="77">
        <v>2019</v>
      </c>
      <c r="F1753" s="77">
        <v>20.853916199999901</v>
      </c>
      <c r="G1753" s="77">
        <v>-156.31039250000001</v>
      </c>
      <c r="H1753" s="77">
        <v>0</v>
      </c>
      <c r="I1753" s="77" t="s">
        <v>1479</v>
      </c>
      <c r="J1753" s="77">
        <v>38.626803899999999</v>
      </c>
      <c r="K1753" s="77">
        <v>-90.199409700000004</v>
      </c>
      <c r="L1753" s="77">
        <v>13078.896233404899</v>
      </c>
      <c r="M1753" s="77">
        <v>2.02253989165045</v>
      </c>
      <c r="N1753" s="77">
        <v>0</v>
      </c>
      <c r="O1753" s="77">
        <v>1373.2841045075199</v>
      </c>
      <c r="P1753" s="87" cm="1">
        <f t="array" ref="P1753">IF($X1753="Non-local",VLOOKUP($E1753,$AI$64:$AW$68,COLUMN($AW:$AW)-COLUMN($AH:$AH),FALSE),IF($X1753="Unknown",VLOOKUP($E1753,$AI$71:$AW$75,COLUMN($AW:$AW)-COLUMN($AH:$AH),FALSE),0))</f>
        <v>244</v>
      </c>
      <c r="Q1753" s="87" cm="1">
        <f t="array" ref="Q1753">IF($X1753="Non-local",VLOOKUP($E1753,$AI$40:$AW$44,COLUMN($AW:$AW)-COLUMN($AH:$AH),FALSE),IF($X1753="Unknown",VLOOKUP($E1753,$AI$47:$AW$51,COLUMN($AW:$AW)-COLUMN($AH:$AH),FALSE),0))</f>
        <v>485.37900000000008</v>
      </c>
      <c r="R1753" s="87" cm="1">
        <f t="array" ref="R1753">IF($X1753="Non-local",VLOOKUP($E1753,$AI$88:$AW$92,COLUMN($AW:$AW)-COLUMN($AH:$AH),FALSE),IF($X1753="Unknown",VLOOKUP($E1753,$AI$95:$AW$99,COLUMN($AW:$AW)-COLUMN($AH:$AH),FALSE),0))</f>
        <v>0.16197839056517743</v>
      </c>
      <c r="S1753" s="87" cm="1">
        <f t="array" ref="S1753">VLOOKUP($E1753,$AI$111:$AW$115,COLUMN($AW:$AW)-COLUMN($AH:$AH),FALSE)</f>
        <v>431.69321999999994</v>
      </c>
      <c r="T1753" s="104">
        <f t="shared" si="433"/>
        <v>2.1845182822156275</v>
      </c>
      <c r="U1753" s="104">
        <f t="shared" si="434"/>
        <v>2534.3563245075202</v>
      </c>
      <c r="V1753" s="87" cm="1">
        <f t="array" ref="V1753">VLOOKUP($E1753,$AI$118:$AW$122,COLUMN($AW:$AW)-COLUMN($AH:$AH),FALSE)</f>
        <v>0</v>
      </c>
      <c r="W1753" s="87" t="str">
        <f t="shared" si="438"/>
        <v>Domestic</v>
      </c>
      <c r="X1753" s="87" t="str">
        <f t="shared" si="439"/>
        <v>Non-local</v>
      </c>
      <c r="Y1753" s="104"/>
      <c r="Z1753" s="87" t="str">
        <f t="shared" si="435"/>
        <v>USA</v>
      </c>
      <c r="AA1753" s="87" t="str">
        <f t="shared" si="436"/>
        <v>USA</v>
      </c>
      <c r="AB1753" s="82" cm="1">
        <f t="array" ref="AB1753">VLOOKUP(B1753,'GDP per Capita'!$T$2:$V$4235,COLUMN('GDP per Capita'!$V:$V)-COLUMN('GDP per Capita'!$S:$S),FALSE)</f>
        <v>63809.64</v>
      </c>
      <c r="AC1753" s="82">
        <f t="shared" si="440"/>
        <v>63809.64</v>
      </c>
      <c r="AD1753" s="82">
        <f t="shared" si="441"/>
        <v>63809.64</v>
      </c>
      <c r="AE1753" s="88">
        <f t="shared" si="437"/>
        <v>3.9717452167219877E-2</v>
      </c>
    </row>
    <row r="1754" spans="1:31">
      <c r="A1754" s="77" t="s">
        <v>1543</v>
      </c>
      <c r="B1754" s="77">
        <v>1753</v>
      </c>
      <c r="C1754" s="77" t="s">
        <v>29</v>
      </c>
      <c r="D1754" s="77" t="s">
        <v>29</v>
      </c>
      <c r="E1754" s="77">
        <v>2019</v>
      </c>
      <c r="F1754" s="77">
        <v>39.449685700000003</v>
      </c>
      <c r="G1754" s="77">
        <v>-75.716681100000002</v>
      </c>
      <c r="H1754" s="77">
        <v>0</v>
      </c>
      <c r="I1754" s="77" t="s">
        <v>1479</v>
      </c>
      <c r="J1754" s="77">
        <v>38.626803899999999</v>
      </c>
      <c r="K1754" s="77">
        <v>-90.199409700000004</v>
      </c>
      <c r="L1754" s="77">
        <v>2505.6672155024498</v>
      </c>
      <c r="M1754" s="77">
        <v>0.49249196560851899</v>
      </c>
      <c r="N1754" s="77">
        <v>0</v>
      </c>
      <c r="O1754" s="77">
        <v>481.08810537647099</v>
      </c>
      <c r="P1754" s="87" cm="1">
        <f t="array" ref="P1754">IF($X1754="Non-local",VLOOKUP($E1754,$AI$64:$AW$68,COLUMN($AW:$AW)-COLUMN($AH:$AH),FALSE),IF($X1754="Unknown",VLOOKUP($E1754,$AI$71:$AW$75,COLUMN($AW:$AW)-COLUMN($AH:$AH),FALSE),0))</f>
        <v>244</v>
      </c>
      <c r="Q1754" s="87" cm="1">
        <f t="array" ref="Q1754">IF($X1754="Non-local",VLOOKUP($E1754,$AI$40:$AW$44,COLUMN($AW:$AW)-COLUMN($AH:$AH),FALSE),IF($X1754="Unknown",VLOOKUP($E1754,$AI$47:$AW$51,COLUMN($AW:$AW)-COLUMN($AH:$AH),FALSE),0))</f>
        <v>485.37900000000008</v>
      </c>
      <c r="R1754" s="87" cm="1">
        <f t="array" ref="R1754">IF($X1754="Non-local",VLOOKUP($E1754,$AI$88:$AW$92,COLUMN($AW:$AW)-COLUMN($AH:$AH),FALSE),IF($X1754="Unknown",VLOOKUP($E1754,$AI$95:$AW$99,COLUMN($AW:$AW)-COLUMN($AH:$AH),FALSE),0))</f>
        <v>0.16197839056517743</v>
      </c>
      <c r="S1754" s="87" cm="1">
        <f t="array" ref="S1754">VLOOKUP($E1754,$AI$111:$AW$115,COLUMN($AW:$AW)-COLUMN($AH:$AH),FALSE)</f>
        <v>431.69321999999994</v>
      </c>
      <c r="T1754" s="104">
        <f t="shared" si="433"/>
        <v>0.65447035617369642</v>
      </c>
      <c r="U1754" s="104">
        <f t="shared" si="434"/>
        <v>1642.1603253764711</v>
      </c>
      <c r="V1754" s="87" cm="1">
        <f t="array" ref="V1754">VLOOKUP($E1754,$AI$118:$AW$122,COLUMN($AW:$AW)-COLUMN($AH:$AH),FALSE)</f>
        <v>0</v>
      </c>
      <c r="W1754" s="87" t="str">
        <f t="shared" si="438"/>
        <v>Domestic</v>
      </c>
      <c r="X1754" s="87" t="str">
        <f t="shared" si="439"/>
        <v>Non-local</v>
      </c>
      <c r="Y1754" s="104"/>
      <c r="Z1754" s="87" t="str">
        <f t="shared" si="435"/>
        <v>USA</v>
      </c>
      <c r="AA1754" s="87" t="str">
        <f t="shared" si="436"/>
        <v>USA</v>
      </c>
      <c r="AB1754" s="82" cm="1">
        <f t="array" ref="AB1754">VLOOKUP(B1754,'GDP per Capita'!$T$2:$V$4235,COLUMN('GDP per Capita'!$V:$V)-COLUMN('GDP per Capita'!$S:$S),FALSE)</f>
        <v>63809.64</v>
      </c>
      <c r="AC1754" s="82">
        <f t="shared" si="440"/>
        <v>63809.64</v>
      </c>
      <c r="AD1754" s="82">
        <f t="shared" si="441"/>
        <v>63809.64</v>
      </c>
      <c r="AE1754" s="88">
        <f t="shared" si="437"/>
        <v>2.5735301521470282E-2</v>
      </c>
    </row>
    <row r="1755" spans="1:31">
      <c r="A1755" s="77" t="s">
        <v>956</v>
      </c>
      <c r="B1755" s="77">
        <v>1754</v>
      </c>
      <c r="C1755" s="77" t="s">
        <v>29</v>
      </c>
      <c r="D1755" s="77" t="s">
        <v>29</v>
      </c>
      <c r="E1755" s="77">
        <v>2019</v>
      </c>
      <c r="F1755" s="77">
        <v>38.626417799999999</v>
      </c>
      <c r="G1755" s="77">
        <v>-90.199837799999997</v>
      </c>
      <c r="H1755" s="77">
        <v>1</v>
      </c>
      <c r="I1755" s="77" t="s">
        <v>1479</v>
      </c>
      <c r="J1755" s="77">
        <v>38.626803899999999</v>
      </c>
      <c r="K1755" s="77">
        <v>-90.199409700000004</v>
      </c>
      <c r="L1755" s="77">
        <v>0.113599056080186</v>
      </c>
      <c r="M1755" s="77">
        <v>0</v>
      </c>
      <c r="N1755" s="77">
        <v>0</v>
      </c>
      <c r="O1755" s="77">
        <v>0</v>
      </c>
      <c r="P1755" s="87" cm="1">
        <f t="array" ref="P1755">IF($X1755="Non-local",VLOOKUP($E1755,$AI$64:$AW$68,COLUMN($AW:$AW)-COLUMN($AH:$AH),FALSE),IF($X1755="Unknown",VLOOKUP($E1755,$AI$71:$AW$75,COLUMN($AW:$AW)-COLUMN($AH:$AH),FALSE),0))</f>
        <v>0</v>
      </c>
      <c r="Q1755" s="87" cm="1">
        <f t="array" ref="Q1755">IF($X1755="Non-local",VLOOKUP($E1755,$AI$40:$AW$44,COLUMN($AW:$AW)-COLUMN($AH:$AH),FALSE),IF($X1755="Unknown",VLOOKUP($E1755,$AI$47:$AW$51,COLUMN($AW:$AW)-COLUMN($AH:$AH),FALSE),0))</f>
        <v>0</v>
      </c>
      <c r="R1755" s="87" cm="1">
        <f t="array" ref="R1755">IF($X1755="Non-local",VLOOKUP($E1755,$AI$88:$AW$92,COLUMN($AW:$AW)-COLUMN($AH:$AH),FALSE),IF($X1755="Unknown",VLOOKUP($E1755,$AI$95:$AW$99,COLUMN($AW:$AW)-COLUMN($AH:$AH),FALSE),0))</f>
        <v>0</v>
      </c>
      <c r="S1755" s="87" cm="1">
        <f t="array" ref="S1755">VLOOKUP($E1755,$AI$111:$AW$115,COLUMN($AW:$AW)-COLUMN($AH:$AH),FALSE)</f>
        <v>431.69321999999994</v>
      </c>
      <c r="T1755" s="104">
        <f t="shared" si="433"/>
        <v>0</v>
      </c>
      <c r="U1755" s="104">
        <f t="shared" si="434"/>
        <v>431.69321999999994</v>
      </c>
      <c r="V1755" s="87" cm="1">
        <f t="array" ref="V1755">VLOOKUP($E1755,$AI$118:$AW$122,COLUMN($AW:$AW)-COLUMN($AH:$AH),FALSE)</f>
        <v>0</v>
      </c>
      <c r="W1755" s="87" t="str">
        <f t="shared" si="438"/>
        <v>Domestic</v>
      </c>
      <c r="X1755" s="87" t="str">
        <f t="shared" si="439"/>
        <v>Local</v>
      </c>
      <c r="Y1755" s="104"/>
      <c r="Z1755" s="87" t="str">
        <f t="shared" si="435"/>
        <v>USA</v>
      </c>
      <c r="AA1755" s="87" t="str">
        <f t="shared" si="436"/>
        <v>USA</v>
      </c>
      <c r="AB1755" s="82" cm="1">
        <f t="array" ref="AB1755">VLOOKUP(B1755,'GDP per Capita'!$T$2:$V$4235,COLUMN('GDP per Capita'!$V:$V)-COLUMN('GDP per Capita'!$S:$S),FALSE)</f>
        <v>63809.64</v>
      </c>
      <c r="AC1755" s="82">
        <f t="shared" si="440"/>
        <v>63809.64</v>
      </c>
      <c r="AD1755" s="82">
        <f t="shared" si="441"/>
        <v>63809.64</v>
      </c>
      <c r="AE1755" s="88">
        <f t="shared" si="437"/>
        <v>6.7653291885050593E-3</v>
      </c>
    </row>
    <row r="1756" spans="1:31">
      <c r="A1756" s="77" t="s">
        <v>1157</v>
      </c>
      <c r="B1756" s="77">
        <v>1755</v>
      </c>
      <c r="C1756" s="77" t="s">
        <v>29</v>
      </c>
      <c r="D1756" s="77" t="s">
        <v>29</v>
      </c>
      <c r="E1756" s="77">
        <v>2019</v>
      </c>
      <c r="F1756" s="77">
        <v>42.360253399999998</v>
      </c>
      <c r="G1756" s="77">
        <v>-71.058291199999999</v>
      </c>
      <c r="H1756" s="77">
        <v>0</v>
      </c>
      <c r="I1756" s="77" t="s">
        <v>1479</v>
      </c>
      <c r="J1756" s="77">
        <v>38.626803899999999</v>
      </c>
      <c r="K1756" s="77">
        <v>-90.199409700000004</v>
      </c>
      <c r="L1756" s="77">
        <v>3334.0287560769698</v>
      </c>
      <c r="M1756" s="77">
        <v>0.61610151291820803</v>
      </c>
      <c r="N1756" s="77">
        <v>0</v>
      </c>
      <c r="O1756" s="77">
        <v>640.133521166778</v>
      </c>
      <c r="P1756" s="87" cm="1">
        <f t="array" ref="P1756">IF($X1756="Non-local",VLOOKUP($E1756,$AI$64:$AW$68,COLUMN($AW:$AW)-COLUMN($AH:$AH),FALSE),IF($X1756="Unknown",VLOOKUP($E1756,$AI$71:$AW$75,COLUMN($AW:$AW)-COLUMN($AH:$AH),FALSE),0))</f>
        <v>244</v>
      </c>
      <c r="Q1756" s="87" cm="1">
        <f t="array" ref="Q1756">IF($X1756="Non-local",VLOOKUP($E1756,$AI$40:$AW$44,COLUMN($AW:$AW)-COLUMN($AH:$AH),FALSE),IF($X1756="Unknown",VLOOKUP($E1756,$AI$47:$AW$51,COLUMN($AW:$AW)-COLUMN($AH:$AH),FALSE),0))</f>
        <v>485.37900000000008</v>
      </c>
      <c r="R1756" s="87" cm="1">
        <f t="array" ref="R1756">IF($X1756="Non-local",VLOOKUP($E1756,$AI$88:$AW$92,COLUMN($AW:$AW)-COLUMN($AH:$AH),FALSE),IF($X1756="Unknown",VLOOKUP($E1756,$AI$95:$AW$99,COLUMN($AW:$AW)-COLUMN($AH:$AH),FALSE),0))</f>
        <v>0.16197839056517743</v>
      </c>
      <c r="S1756" s="87" cm="1">
        <f t="array" ref="S1756">VLOOKUP($E1756,$AI$111:$AW$115,COLUMN($AW:$AW)-COLUMN($AH:$AH),FALSE)</f>
        <v>431.69321999999994</v>
      </c>
      <c r="T1756" s="104">
        <f t="shared" si="433"/>
        <v>0.7780799034833854</v>
      </c>
      <c r="U1756" s="104">
        <f t="shared" si="434"/>
        <v>1801.2057411667779</v>
      </c>
      <c r="V1756" s="87" cm="1">
        <f t="array" ref="V1756">VLOOKUP($E1756,$AI$118:$AW$122,COLUMN($AW:$AW)-COLUMN($AH:$AH),FALSE)</f>
        <v>0</v>
      </c>
      <c r="W1756" s="87" t="str">
        <f t="shared" si="438"/>
        <v>Domestic</v>
      </c>
      <c r="X1756" s="87" t="str">
        <f t="shared" si="439"/>
        <v>Non-local</v>
      </c>
      <c r="Y1756" s="104"/>
      <c r="Z1756" s="87" t="str">
        <f t="shared" si="435"/>
        <v>USA</v>
      </c>
      <c r="AA1756" s="87" t="str">
        <f t="shared" si="436"/>
        <v>USA</v>
      </c>
      <c r="AB1756" s="82" cm="1">
        <f t="array" ref="AB1756">VLOOKUP(B1756,'GDP per Capita'!$T$2:$V$4235,COLUMN('GDP per Capita'!$V:$V)-COLUMN('GDP per Capita'!$S:$S),FALSE)</f>
        <v>63809.64</v>
      </c>
      <c r="AC1756" s="82">
        <f t="shared" si="440"/>
        <v>63809.64</v>
      </c>
      <c r="AD1756" s="82">
        <f t="shared" si="441"/>
        <v>63809.64</v>
      </c>
      <c r="AE1756" s="88">
        <f t="shared" si="437"/>
        <v>2.8227799767664853E-2</v>
      </c>
    </row>
    <row r="1757" spans="1:31">
      <c r="A1757" s="77" t="s">
        <v>1000</v>
      </c>
      <c r="B1757" s="77">
        <v>1756</v>
      </c>
      <c r="C1757" s="77" t="s">
        <v>29</v>
      </c>
      <c r="D1757" s="77" t="s">
        <v>29</v>
      </c>
      <c r="E1757" s="77">
        <v>2019</v>
      </c>
      <c r="F1757" s="77">
        <v>37.3893889</v>
      </c>
      <c r="G1757" s="77">
        <v>-122.0832101</v>
      </c>
      <c r="H1757" s="77">
        <v>0</v>
      </c>
      <c r="I1757" s="77" t="s">
        <v>1479</v>
      </c>
      <c r="J1757" s="77">
        <v>38.626803899999999</v>
      </c>
      <c r="K1757" s="77">
        <v>-90.199409700000004</v>
      </c>
      <c r="L1757" s="77">
        <v>5565.5594721909301</v>
      </c>
      <c r="M1757" s="77">
        <v>0.953111450530708</v>
      </c>
      <c r="N1757" s="77">
        <v>0</v>
      </c>
      <c r="O1757" s="77">
        <v>667.86713666291098</v>
      </c>
      <c r="P1757" s="87" cm="1">
        <f t="array" ref="P1757">IF($X1757="Non-local",VLOOKUP($E1757,$AI$64:$AW$68,COLUMN($AW:$AW)-COLUMN($AH:$AH),FALSE),IF($X1757="Unknown",VLOOKUP($E1757,$AI$71:$AW$75,COLUMN($AW:$AW)-COLUMN($AH:$AH),FALSE),0))</f>
        <v>244</v>
      </c>
      <c r="Q1757" s="87" cm="1">
        <f t="array" ref="Q1757">IF($X1757="Non-local",VLOOKUP($E1757,$AI$40:$AW$44,COLUMN($AW:$AW)-COLUMN($AH:$AH),FALSE),IF($X1757="Unknown",VLOOKUP($E1757,$AI$47:$AW$51,COLUMN($AW:$AW)-COLUMN($AH:$AH),FALSE),0))</f>
        <v>485.37900000000008</v>
      </c>
      <c r="R1757" s="87" cm="1">
        <f t="array" ref="R1757">IF($X1757="Non-local",VLOOKUP($E1757,$AI$88:$AW$92,COLUMN($AW:$AW)-COLUMN($AH:$AH),FALSE),IF($X1757="Unknown",VLOOKUP($E1757,$AI$95:$AW$99,COLUMN($AW:$AW)-COLUMN($AH:$AH),FALSE),0))</f>
        <v>0.16197839056517743</v>
      </c>
      <c r="S1757" s="87" cm="1">
        <f t="array" ref="S1757">VLOOKUP($E1757,$AI$111:$AW$115,COLUMN($AW:$AW)-COLUMN($AH:$AH),FALSE)</f>
        <v>431.69321999999994</v>
      </c>
      <c r="T1757" s="104">
        <f t="shared" si="433"/>
        <v>1.1150898410958854</v>
      </c>
      <c r="U1757" s="104">
        <f t="shared" si="434"/>
        <v>1828.939356662911</v>
      </c>
      <c r="V1757" s="87" cm="1">
        <f t="array" ref="V1757">VLOOKUP($E1757,$AI$118:$AW$122,COLUMN($AW:$AW)-COLUMN($AH:$AH),FALSE)</f>
        <v>0</v>
      </c>
      <c r="W1757" s="87" t="str">
        <f t="shared" si="438"/>
        <v>Domestic</v>
      </c>
      <c r="X1757" s="87" t="str">
        <f t="shared" si="439"/>
        <v>Non-local</v>
      </c>
      <c r="Y1757" s="104"/>
      <c r="Z1757" s="87" t="str">
        <f t="shared" si="435"/>
        <v>USA</v>
      </c>
      <c r="AA1757" s="87" t="str">
        <f t="shared" si="436"/>
        <v>USA</v>
      </c>
      <c r="AB1757" s="82" cm="1">
        <f t="array" ref="AB1757">VLOOKUP(B1757,'GDP per Capita'!$T$2:$V$4235,COLUMN('GDP per Capita'!$V:$V)-COLUMN('GDP per Capita'!$S:$S),FALSE)</f>
        <v>63809.64</v>
      </c>
      <c r="AC1757" s="82">
        <f t="shared" si="440"/>
        <v>63809.64</v>
      </c>
      <c r="AD1757" s="82">
        <f t="shared" si="441"/>
        <v>63809.64</v>
      </c>
      <c r="AE1757" s="88">
        <f t="shared" si="437"/>
        <v>2.8662430263874095E-2</v>
      </c>
    </row>
    <row r="1758" spans="1:31">
      <c r="A1758" s="77" t="s">
        <v>956</v>
      </c>
      <c r="B1758" s="77">
        <v>1757</v>
      </c>
      <c r="C1758" s="77" t="s">
        <v>29</v>
      </c>
      <c r="D1758" s="77" t="s">
        <v>29</v>
      </c>
      <c r="E1758" s="77">
        <v>2019</v>
      </c>
      <c r="F1758" s="77">
        <v>38.626417799999999</v>
      </c>
      <c r="G1758" s="77">
        <v>-90.199837799999997</v>
      </c>
      <c r="H1758" s="77">
        <v>1</v>
      </c>
      <c r="I1758" s="77" t="s">
        <v>1479</v>
      </c>
      <c r="J1758" s="77">
        <v>38.626803899999999</v>
      </c>
      <c r="K1758" s="77">
        <v>-90.199409700000004</v>
      </c>
      <c r="L1758" s="77">
        <v>0.113599056080186</v>
      </c>
      <c r="M1758" s="77">
        <v>0</v>
      </c>
      <c r="N1758" s="77">
        <v>0</v>
      </c>
      <c r="O1758" s="77">
        <v>0</v>
      </c>
      <c r="P1758" s="87" cm="1">
        <f t="array" ref="P1758">IF($X1758="Non-local",VLOOKUP($E1758,$AI$64:$AW$68,COLUMN($AW:$AW)-COLUMN($AH:$AH),FALSE),IF($X1758="Unknown",VLOOKUP($E1758,$AI$71:$AW$75,COLUMN($AW:$AW)-COLUMN($AH:$AH),FALSE),0))</f>
        <v>0</v>
      </c>
      <c r="Q1758" s="87" cm="1">
        <f t="array" ref="Q1758">IF($X1758="Non-local",VLOOKUP($E1758,$AI$40:$AW$44,COLUMN($AW:$AW)-COLUMN($AH:$AH),FALSE),IF($X1758="Unknown",VLOOKUP($E1758,$AI$47:$AW$51,COLUMN($AW:$AW)-COLUMN($AH:$AH),FALSE),0))</f>
        <v>0</v>
      </c>
      <c r="R1758" s="87" cm="1">
        <f t="array" ref="R1758">IF($X1758="Non-local",VLOOKUP($E1758,$AI$88:$AW$92,COLUMN($AW:$AW)-COLUMN($AH:$AH),FALSE),IF($X1758="Unknown",VLOOKUP($E1758,$AI$95:$AW$99,COLUMN($AW:$AW)-COLUMN($AH:$AH),FALSE),0))</f>
        <v>0</v>
      </c>
      <c r="S1758" s="87" cm="1">
        <f t="array" ref="S1758">VLOOKUP($E1758,$AI$111:$AW$115,COLUMN($AW:$AW)-COLUMN($AH:$AH),FALSE)</f>
        <v>431.69321999999994</v>
      </c>
      <c r="T1758" s="104">
        <f t="shared" si="433"/>
        <v>0</v>
      </c>
      <c r="U1758" s="104">
        <f t="shared" si="434"/>
        <v>431.69321999999994</v>
      </c>
      <c r="V1758" s="87" cm="1">
        <f t="array" ref="V1758">VLOOKUP($E1758,$AI$118:$AW$122,COLUMN($AW:$AW)-COLUMN($AH:$AH),FALSE)</f>
        <v>0</v>
      </c>
      <c r="W1758" s="87" t="str">
        <f t="shared" si="438"/>
        <v>Domestic</v>
      </c>
      <c r="X1758" s="87" t="str">
        <f t="shared" si="439"/>
        <v>Local</v>
      </c>
      <c r="Y1758" s="104"/>
      <c r="Z1758" s="87" t="str">
        <f t="shared" si="435"/>
        <v>USA</v>
      </c>
      <c r="AA1758" s="87" t="str">
        <f t="shared" si="436"/>
        <v>USA</v>
      </c>
      <c r="AB1758" s="82" cm="1">
        <f t="array" ref="AB1758">VLOOKUP(B1758,'GDP per Capita'!$T$2:$V$4235,COLUMN('GDP per Capita'!$V:$V)-COLUMN('GDP per Capita'!$S:$S),FALSE)</f>
        <v>63809.64</v>
      </c>
      <c r="AC1758" s="82">
        <f t="shared" si="440"/>
        <v>63809.64</v>
      </c>
      <c r="AD1758" s="82">
        <f t="shared" si="441"/>
        <v>63809.64</v>
      </c>
      <c r="AE1758" s="88">
        <f t="shared" si="437"/>
        <v>6.7653291885050593E-3</v>
      </c>
    </row>
    <row r="1759" spans="1:31">
      <c r="A1759" s="77" t="s">
        <v>894</v>
      </c>
      <c r="B1759" s="77">
        <v>1758</v>
      </c>
      <c r="C1759" s="77" t="s">
        <v>29</v>
      </c>
      <c r="D1759" s="77" t="s">
        <v>29</v>
      </c>
      <c r="E1759" s="77">
        <v>2019</v>
      </c>
      <c r="F1759" s="77">
        <v>33.425505600000001</v>
      </c>
      <c r="G1759" s="77">
        <v>-111.94001249999999</v>
      </c>
      <c r="H1759" s="77">
        <v>0</v>
      </c>
      <c r="I1759" s="77" t="s">
        <v>1479</v>
      </c>
      <c r="J1759" s="77">
        <v>38.626803899999999</v>
      </c>
      <c r="K1759" s="77">
        <v>-90.199409700000004</v>
      </c>
      <c r="L1759" s="77">
        <v>4066.5243013510899</v>
      </c>
      <c r="M1759" s="77">
        <v>0.73271286799322199</v>
      </c>
      <c r="N1759" s="77">
        <v>0</v>
      </c>
      <c r="O1759" s="77">
        <v>487.982916162131</v>
      </c>
      <c r="P1759" s="87" cm="1">
        <f t="array" ref="P1759">IF($X1759="Non-local",VLOOKUP($E1759,$AI$64:$AW$68,COLUMN($AW:$AW)-COLUMN($AH:$AH),FALSE),IF($X1759="Unknown",VLOOKUP($E1759,$AI$71:$AW$75,COLUMN($AW:$AW)-COLUMN($AH:$AH),FALSE),0))</f>
        <v>244</v>
      </c>
      <c r="Q1759" s="87" cm="1">
        <f t="array" ref="Q1759">IF($X1759="Non-local",VLOOKUP($E1759,$AI$40:$AW$44,COLUMN($AW:$AW)-COLUMN($AH:$AH),FALSE),IF($X1759="Unknown",VLOOKUP($E1759,$AI$47:$AW$51,COLUMN($AW:$AW)-COLUMN($AH:$AH),FALSE),0))</f>
        <v>485.37900000000008</v>
      </c>
      <c r="R1759" s="87" cm="1">
        <f t="array" ref="R1759">IF($X1759="Non-local",VLOOKUP($E1759,$AI$88:$AW$92,COLUMN($AW:$AW)-COLUMN($AH:$AH),FALSE),IF($X1759="Unknown",VLOOKUP($E1759,$AI$95:$AW$99,COLUMN($AW:$AW)-COLUMN($AH:$AH),FALSE),0))</f>
        <v>0.16197839056517743</v>
      </c>
      <c r="S1759" s="87" cm="1">
        <f t="array" ref="S1759">VLOOKUP($E1759,$AI$111:$AW$115,COLUMN($AW:$AW)-COLUMN($AH:$AH),FALSE)</f>
        <v>431.69321999999994</v>
      </c>
      <c r="T1759" s="104">
        <f t="shared" si="433"/>
        <v>0.89469125855839948</v>
      </c>
      <c r="U1759" s="104">
        <f t="shared" si="434"/>
        <v>1649.055136162131</v>
      </c>
      <c r="V1759" s="87" cm="1">
        <f t="array" ref="V1759">VLOOKUP($E1759,$AI$118:$AW$122,COLUMN($AW:$AW)-COLUMN($AH:$AH),FALSE)</f>
        <v>0</v>
      </c>
      <c r="W1759" s="87" t="str">
        <f t="shared" si="438"/>
        <v>Domestic</v>
      </c>
      <c r="X1759" s="87" t="str">
        <f t="shared" si="439"/>
        <v>Non-local</v>
      </c>
      <c r="Y1759" s="104"/>
      <c r="Z1759" s="87" t="str">
        <f t="shared" si="435"/>
        <v>USA</v>
      </c>
      <c r="AA1759" s="87" t="str">
        <f t="shared" si="436"/>
        <v>USA</v>
      </c>
      <c r="AB1759" s="82" cm="1">
        <f t="array" ref="AB1759">VLOOKUP(B1759,'GDP per Capita'!$T$2:$V$4235,COLUMN('GDP per Capita'!$V:$V)-COLUMN('GDP per Capita'!$S:$S),FALSE)</f>
        <v>63809.64</v>
      </c>
      <c r="AC1759" s="82">
        <f t="shared" si="440"/>
        <v>63809.64</v>
      </c>
      <c r="AD1759" s="82">
        <f t="shared" si="441"/>
        <v>63809.64</v>
      </c>
      <c r="AE1759" s="88">
        <f t="shared" si="437"/>
        <v>2.5843354329567303E-2</v>
      </c>
    </row>
    <row r="1760" spans="1:31">
      <c r="A1760" s="77" t="s">
        <v>1052</v>
      </c>
      <c r="B1760" s="77">
        <v>1759</v>
      </c>
      <c r="C1760" s="77" t="s">
        <v>29</v>
      </c>
      <c r="D1760" s="77" t="s">
        <v>29</v>
      </c>
      <c r="E1760" s="77">
        <v>2019</v>
      </c>
      <c r="F1760" s="77">
        <v>40.111717400000003</v>
      </c>
      <c r="G1760" s="77">
        <v>-88.207301000000001</v>
      </c>
      <c r="H1760" s="77">
        <v>0</v>
      </c>
      <c r="I1760" s="77" t="s">
        <v>1479</v>
      </c>
      <c r="J1760" s="77">
        <v>38.626803899999999</v>
      </c>
      <c r="K1760" s="77">
        <v>-90.199409700000004</v>
      </c>
      <c r="L1760" s="77">
        <v>475.73915300959402</v>
      </c>
      <c r="M1760" s="77">
        <v>0.22445057056293999</v>
      </c>
      <c r="N1760" s="77">
        <v>0</v>
      </c>
      <c r="O1760" s="77">
        <v>91.341917377842194</v>
      </c>
      <c r="P1760" s="87" cm="1">
        <f t="array" ref="P1760">IF($X1760="Non-local",VLOOKUP($E1760,$AI$64:$AW$68,COLUMN($AW:$AW)-COLUMN($AH:$AH),FALSE),IF($X1760="Unknown",VLOOKUP($E1760,$AI$71:$AW$75,COLUMN($AW:$AW)-COLUMN($AH:$AH),FALSE),0))</f>
        <v>244</v>
      </c>
      <c r="Q1760" s="87" cm="1">
        <f t="array" ref="Q1760">IF($X1760="Non-local",VLOOKUP($E1760,$AI$40:$AW$44,COLUMN($AW:$AW)-COLUMN($AH:$AH),FALSE),IF($X1760="Unknown",VLOOKUP($E1760,$AI$47:$AW$51,COLUMN($AW:$AW)-COLUMN($AH:$AH),FALSE),0))</f>
        <v>485.37900000000008</v>
      </c>
      <c r="R1760" s="87" cm="1">
        <f t="array" ref="R1760">IF($X1760="Non-local",VLOOKUP($E1760,$AI$88:$AW$92,COLUMN($AW:$AW)-COLUMN($AH:$AH),FALSE),IF($X1760="Unknown",VLOOKUP($E1760,$AI$95:$AW$99,COLUMN($AW:$AW)-COLUMN($AH:$AH),FALSE),0))</f>
        <v>0.16197839056517743</v>
      </c>
      <c r="S1760" s="87" cm="1">
        <f t="array" ref="S1760">VLOOKUP($E1760,$AI$111:$AW$115,COLUMN($AW:$AW)-COLUMN($AH:$AH),FALSE)</f>
        <v>431.69321999999994</v>
      </c>
      <c r="T1760" s="104">
        <f t="shared" si="433"/>
        <v>0.38642896112811742</v>
      </c>
      <c r="U1760" s="104">
        <f t="shared" si="434"/>
        <v>1252.4141373778423</v>
      </c>
      <c r="V1760" s="87" cm="1">
        <f t="array" ref="V1760">VLOOKUP($E1760,$AI$118:$AW$122,COLUMN($AW:$AW)-COLUMN($AH:$AH),FALSE)</f>
        <v>0</v>
      </c>
      <c r="W1760" s="87" t="str">
        <f t="shared" si="438"/>
        <v>Domestic</v>
      </c>
      <c r="X1760" s="87" t="str">
        <f t="shared" si="439"/>
        <v>Non-local</v>
      </c>
      <c r="Y1760" s="104"/>
      <c r="Z1760" s="87" t="str">
        <f t="shared" si="435"/>
        <v>USA</v>
      </c>
      <c r="AA1760" s="87" t="str">
        <f t="shared" si="436"/>
        <v>USA</v>
      </c>
      <c r="AB1760" s="82" cm="1">
        <f t="array" ref="AB1760">VLOOKUP(B1760,'GDP per Capita'!$T$2:$V$4235,COLUMN('GDP per Capita'!$V:$V)-COLUMN('GDP per Capita'!$S:$S),FALSE)</f>
        <v>63809.64</v>
      </c>
      <c r="AC1760" s="82">
        <f t="shared" si="440"/>
        <v>63809.64</v>
      </c>
      <c r="AD1760" s="82">
        <f t="shared" si="441"/>
        <v>63809.64</v>
      </c>
      <c r="AE1760" s="88">
        <f t="shared" si="437"/>
        <v>1.9627349995672162E-2</v>
      </c>
    </row>
    <row r="1761" spans="1:31">
      <c r="A1761" s="77" t="s">
        <v>1062</v>
      </c>
      <c r="B1761" s="77">
        <v>1760</v>
      </c>
      <c r="C1761" s="77" t="s">
        <v>29</v>
      </c>
      <c r="D1761" s="77" t="s">
        <v>29</v>
      </c>
      <c r="E1761" s="77">
        <v>2019</v>
      </c>
      <c r="F1761" s="77">
        <v>33.448436699999903</v>
      </c>
      <c r="G1761" s="77">
        <v>-112.0741417</v>
      </c>
      <c r="H1761" s="77">
        <v>0</v>
      </c>
      <c r="I1761" s="77" t="s">
        <v>1479</v>
      </c>
      <c r="J1761" s="77">
        <v>38.626803899999999</v>
      </c>
      <c r="K1761" s="77">
        <v>-90.199409700000004</v>
      </c>
      <c r="L1761" s="77">
        <v>4087.5260521451501</v>
      </c>
      <c r="M1761" s="77">
        <v>0.73605629121926497</v>
      </c>
      <c r="N1761" s="77">
        <v>0</v>
      </c>
      <c r="O1761" s="77">
        <v>490.50312625741901</v>
      </c>
      <c r="P1761" s="87" cm="1">
        <f t="array" ref="P1761">IF($X1761="Non-local",VLOOKUP($E1761,$AI$64:$AW$68,COLUMN($AW:$AW)-COLUMN($AH:$AH),FALSE),IF($X1761="Unknown",VLOOKUP($E1761,$AI$71:$AW$75,COLUMN($AW:$AW)-COLUMN($AH:$AH),FALSE),0))</f>
        <v>244</v>
      </c>
      <c r="Q1761" s="87" cm="1">
        <f t="array" ref="Q1761">IF($X1761="Non-local",VLOOKUP($E1761,$AI$40:$AW$44,COLUMN($AW:$AW)-COLUMN($AH:$AH),FALSE),IF($X1761="Unknown",VLOOKUP($E1761,$AI$47:$AW$51,COLUMN($AW:$AW)-COLUMN($AH:$AH),FALSE),0))</f>
        <v>485.37900000000008</v>
      </c>
      <c r="R1761" s="87" cm="1">
        <f t="array" ref="R1761">IF($X1761="Non-local",VLOOKUP($E1761,$AI$88:$AW$92,COLUMN($AW:$AW)-COLUMN($AH:$AH),FALSE),IF($X1761="Unknown",VLOOKUP($E1761,$AI$95:$AW$99,COLUMN($AW:$AW)-COLUMN($AH:$AH),FALSE),0))</f>
        <v>0.16197839056517743</v>
      </c>
      <c r="S1761" s="87" cm="1">
        <f t="array" ref="S1761">VLOOKUP($E1761,$AI$111:$AW$115,COLUMN($AW:$AW)-COLUMN($AH:$AH),FALSE)</f>
        <v>431.69321999999994</v>
      </c>
      <c r="T1761" s="104">
        <f t="shared" si="433"/>
        <v>0.89803468178444246</v>
      </c>
      <c r="U1761" s="104">
        <f t="shared" si="434"/>
        <v>1651.5753462574189</v>
      </c>
      <c r="V1761" s="87" cm="1">
        <f t="array" ref="V1761">VLOOKUP($E1761,$AI$118:$AW$122,COLUMN($AW:$AW)-COLUMN($AH:$AH),FALSE)</f>
        <v>0</v>
      </c>
      <c r="W1761" s="87" t="str">
        <f t="shared" si="438"/>
        <v>Domestic</v>
      </c>
      <c r="X1761" s="87" t="str">
        <f t="shared" si="439"/>
        <v>Non-local</v>
      </c>
      <c r="Y1761" s="104"/>
      <c r="Z1761" s="87" t="str">
        <f t="shared" si="435"/>
        <v>USA</v>
      </c>
      <c r="AA1761" s="87" t="str">
        <f t="shared" si="436"/>
        <v>USA</v>
      </c>
      <c r="AB1761" s="82" cm="1">
        <f t="array" ref="AB1761">VLOOKUP(B1761,'GDP per Capita'!$T$2:$V$4235,COLUMN('GDP per Capita'!$V:$V)-COLUMN('GDP per Capita'!$S:$S),FALSE)</f>
        <v>63809.64</v>
      </c>
      <c r="AC1761" s="82">
        <f t="shared" si="440"/>
        <v>63809.64</v>
      </c>
      <c r="AD1761" s="82">
        <f t="shared" si="441"/>
        <v>63809.64</v>
      </c>
      <c r="AE1761" s="88">
        <f t="shared" si="437"/>
        <v>2.5882850087501182E-2</v>
      </c>
    </row>
    <row r="1762" spans="1:31">
      <c r="A1762" s="77" t="s">
        <v>1211</v>
      </c>
      <c r="B1762" s="77">
        <v>1761</v>
      </c>
      <c r="C1762" s="77" t="s">
        <v>29</v>
      </c>
      <c r="D1762" s="77" t="s">
        <v>29</v>
      </c>
      <c r="E1762" s="77">
        <v>2019</v>
      </c>
      <c r="F1762" s="77">
        <v>30.331144500000001</v>
      </c>
      <c r="G1762" s="77">
        <v>-97.745461800000001</v>
      </c>
      <c r="H1762" s="77">
        <v>0</v>
      </c>
      <c r="I1762" s="77" t="s">
        <v>1479</v>
      </c>
      <c r="J1762" s="77">
        <v>38.626803899999999</v>
      </c>
      <c r="K1762" s="77">
        <v>-90.199409700000004</v>
      </c>
      <c r="L1762" s="77">
        <v>2303.97478714203</v>
      </c>
      <c r="M1762" s="77">
        <v>0.46585953421020199</v>
      </c>
      <c r="N1762" s="77">
        <v>0</v>
      </c>
      <c r="O1762" s="77">
        <v>442.36315913126998</v>
      </c>
      <c r="P1762" s="87" cm="1">
        <f t="array" ref="P1762">IF($X1762="Non-local",VLOOKUP($E1762,$AI$64:$AW$68,COLUMN($AW:$AW)-COLUMN($AH:$AH),FALSE),IF($X1762="Unknown",VLOOKUP($E1762,$AI$71:$AW$75,COLUMN($AW:$AW)-COLUMN($AH:$AH),FALSE),0))</f>
        <v>244</v>
      </c>
      <c r="Q1762" s="87" cm="1">
        <f t="array" ref="Q1762">IF($X1762="Non-local",VLOOKUP($E1762,$AI$40:$AW$44,COLUMN($AW:$AW)-COLUMN($AH:$AH),FALSE),IF($X1762="Unknown",VLOOKUP($E1762,$AI$47:$AW$51,COLUMN($AW:$AW)-COLUMN($AH:$AH),FALSE),0))</f>
        <v>485.37900000000008</v>
      </c>
      <c r="R1762" s="87" cm="1">
        <f t="array" ref="R1762">IF($X1762="Non-local",VLOOKUP($E1762,$AI$88:$AW$92,COLUMN($AW:$AW)-COLUMN($AH:$AH),FALSE),IF($X1762="Unknown",VLOOKUP($E1762,$AI$95:$AW$99,COLUMN($AW:$AW)-COLUMN($AH:$AH),FALSE),0))</f>
        <v>0.16197839056517743</v>
      </c>
      <c r="S1762" s="87" cm="1">
        <f t="array" ref="S1762">VLOOKUP($E1762,$AI$111:$AW$115,COLUMN($AW:$AW)-COLUMN($AH:$AH),FALSE)</f>
        <v>431.69321999999994</v>
      </c>
      <c r="T1762" s="104">
        <f t="shared" si="433"/>
        <v>0.62783792477537936</v>
      </c>
      <c r="U1762" s="104">
        <f t="shared" si="434"/>
        <v>1603.4353791312699</v>
      </c>
      <c r="V1762" s="87" cm="1">
        <f t="array" ref="V1762">VLOOKUP($E1762,$AI$118:$AW$122,COLUMN($AW:$AW)-COLUMN($AH:$AH),FALSE)</f>
        <v>0</v>
      </c>
      <c r="W1762" s="87" t="str">
        <f t="shared" si="438"/>
        <v>Domestic</v>
      </c>
      <c r="X1762" s="87" t="str">
        <f t="shared" si="439"/>
        <v>Non-local</v>
      </c>
      <c r="Y1762" s="104"/>
      <c r="Z1762" s="87" t="str">
        <f t="shared" si="435"/>
        <v>USA</v>
      </c>
      <c r="AA1762" s="87" t="str">
        <f t="shared" si="436"/>
        <v>USA</v>
      </c>
      <c r="AB1762" s="82" cm="1">
        <f t="array" ref="AB1762">VLOOKUP(B1762,'GDP per Capita'!$T$2:$V$4235,COLUMN('GDP per Capita'!$V:$V)-COLUMN('GDP per Capita'!$S:$S),FALSE)</f>
        <v>63809.64</v>
      </c>
      <c r="AC1762" s="82">
        <f t="shared" si="440"/>
        <v>63809.64</v>
      </c>
      <c r="AD1762" s="82">
        <f t="shared" si="441"/>
        <v>63809.64</v>
      </c>
      <c r="AE1762" s="88">
        <f t="shared" si="437"/>
        <v>2.5128419140607438E-2</v>
      </c>
    </row>
    <row r="1763" spans="1:31">
      <c r="A1763" s="77" t="s">
        <v>959</v>
      </c>
      <c r="B1763" s="77">
        <v>1762</v>
      </c>
      <c r="C1763" s="77" t="s">
        <v>29</v>
      </c>
      <c r="D1763" s="77" t="s">
        <v>29</v>
      </c>
      <c r="E1763" s="77">
        <v>2019</v>
      </c>
      <c r="F1763" s="77">
        <v>34.057285799999903</v>
      </c>
      <c r="G1763" s="77">
        <v>-106.8930799</v>
      </c>
      <c r="H1763" s="77">
        <v>0</v>
      </c>
      <c r="I1763" s="77" t="s">
        <v>1479</v>
      </c>
      <c r="J1763" s="77">
        <v>38.626803899999999</v>
      </c>
      <c r="K1763" s="77">
        <v>-90.199409700000004</v>
      </c>
      <c r="L1763" s="77">
        <v>3152.8448114036401</v>
      </c>
      <c r="M1763" s="77">
        <v>0.58725750773277596</v>
      </c>
      <c r="N1763" s="77">
        <v>0</v>
      </c>
      <c r="O1763" s="77">
        <v>605.34620378949899</v>
      </c>
      <c r="P1763" s="87" cm="1">
        <f t="array" ref="P1763">IF($X1763="Non-local",VLOOKUP($E1763,$AI$64:$AW$68,COLUMN($AW:$AW)-COLUMN($AH:$AH),FALSE),IF($X1763="Unknown",VLOOKUP($E1763,$AI$71:$AW$75,COLUMN($AW:$AW)-COLUMN($AH:$AH),FALSE),0))</f>
        <v>244</v>
      </c>
      <c r="Q1763" s="87" cm="1">
        <f t="array" ref="Q1763">IF($X1763="Non-local",VLOOKUP($E1763,$AI$40:$AW$44,COLUMN($AW:$AW)-COLUMN($AH:$AH),FALSE),IF($X1763="Unknown",VLOOKUP($E1763,$AI$47:$AW$51,COLUMN($AW:$AW)-COLUMN($AH:$AH),FALSE),0))</f>
        <v>485.37900000000008</v>
      </c>
      <c r="R1763" s="87" cm="1">
        <f t="array" ref="R1763">IF($X1763="Non-local",VLOOKUP($E1763,$AI$88:$AW$92,COLUMN($AW:$AW)-COLUMN($AH:$AH),FALSE),IF($X1763="Unknown",VLOOKUP($E1763,$AI$95:$AW$99,COLUMN($AW:$AW)-COLUMN($AH:$AH),FALSE),0))</f>
        <v>0.16197839056517743</v>
      </c>
      <c r="S1763" s="87" cm="1">
        <f t="array" ref="S1763">VLOOKUP($E1763,$AI$111:$AW$115,COLUMN($AW:$AW)-COLUMN($AH:$AH),FALSE)</f>
        <v>431.69321999999994</v>
      </c>
      <c r="T1763" s="104">
        <f t="shared" si="433"/>
        <v>0.74923589829795345</v>
      </c>
      <c r="U1763" s="104">
        <f t="shared" si="434"/>
        <v>1766.418423789499</v>
      </c>
      <c r="V1763" s="87" cm="1">
        <f t="array" ref="V1763">VLOOKUP($E1763,$AI$118:$AW$122,COLUMN($AW:$AW)-COLUMN($AH:$AH),FALSE)</f>
        <v>0</v>
      </c>
      <c r="W1763" s="87" t="str">
        <f t="shared" si="438"/>
        <v>Domestic</v>
      </c>
      <c r="X1763" s="87" t="str">
        <f t="shared" si="439"/>
        <v>Non-local</v>
      </c>
      <c r="Y1763" s="104"/>
      <c r="Z1763" s="87" t="str">
        <f t="shared" si="435"/>
        <v>USA</v>
      </c>
      <c r="AA1763" s="87" t="str">
        <f t="shared" si="436"/>
        <v>USA</v>
      </c>
      <c r="AB1763" s="82" cm="1">
        <f t="array" ref="AB1763">VLOOKUP(B1763,'GDP per Capita'!$T$2:$V$4235,COLUMN('GDP per Capita'!$V:$V)-COLUMN('GDP per Capita'!$S:$S),FALSE)</f>
        <v>63809.64</v>
      </c>
      <c r="AC1763" s="82">
        <f t="shared" si="440"/>
        <v>63809.64</v>
      </c>
      <c r="AD1763" s="82">
        <f t="shared" si="441"/>
        <v>63809.64</v>
      </c>
      <c r="AE1763" s="88">
        <f t="shared" si="437"/>
        <v>2.7682626383560525E-2</v>
      </c>
    </row>
    <row r="1764" spans="1:31">
      <c r="A1764" s="77" t="s">
        <v>1544</v>
      </c>
      <c r="B1764" s="77">
        <v>1763</v>
      </c>
      <c r="C1764" s="77" t="s">
        <v>29</v>
      </c>
      <c r="D1764" s="77" t="s">
        <v>29</v>
      </c>
      <c r="E1764" s="77">
        <v>2019</v>
      </c>
      <c r="F1764" s="77">
        <v>35.842864599999999</v>
      </c>
      <c r="G1764" s="77">
        <v>-90.703452200000001</v>
      </c>
      <c r="H1764" s="77">
        <v>0</v>
      </c>
      <c r="I1764" s="77" t="s">
        <v>1479</v>
      </c>
      <c r="J1764" s="77">
        <v>38.626803899999999</v>
      </c>
      <c r="K1764" s="77">
        <v>-90.199409700000004</v>
      </c>
      <c r="L1764" s="77">
        <v>625.51647267231897</v>
      </c>
      <c r="M1764" s="77">
        <v>0.244227883094538</v>
      </c>
      <c r="N1764" s="77">
        <v>0</v>
      </c>
      <c r="O1764" s="77">
        <v>120.099162753085</v>
      </c>
      <c r="P1764" s="87" cm="1">
        <f t="array" ref="P1764">IF($X1764="Non-local",VLOOKUP($E1764,$AI$64:$AW$68,COLUMN($AW:$AW)-COLUMN($AH:$AH),FALSE),IF($X1764="Unknown",VLOOKUP($E1764,$AI$71:$AW$75,COLUMN($AW:$AW)-COLUMN($AH:$AH),FALSE),0))</f>
        <v>244</v>
      </c>
      <c r="Q1764" s="87" cm="1">
        <f t="array" ref="Q1764">IF($X1764="Non-local",VLOOKUP($E1764,$AI$40:$AW$44,COLUMN($AW:$AW)-COLUMN($AH:$AH),FALSE),IF($X1764="Unknown",VLOOKUP($E1764,$AI$47:$AW$51,COLUMN($AW:$AW)-COLUMN($AH:$AH),FALSE),0))</f>
        <v>485.37900000000008</v>
      </c>
      <c r="R1764" s="87" cm="1">
        <f t="array" ref="R1764">IF($X1764="Non-local",VLOOKUP($E1764,$AI$88:$AW$92,COLUMN($AW:$AW)-COLUMN($AH:$AH),FALSE),IF($X1764="Unknown",VLOOKUP($E1764,$AI$95:$AW$99,COLUMN($AW:$AW)-COLUMN($AH:$AH),FALSE),0))</f>
        <v>0.16197839056517743</v>
      </c>
      <c r="S1764" s="87" cm="1">
        <f t="array" ref="S1764">VLOOKUP($E1764,$AI$111:$AW$115,COLUMN($AW:$AW)-COLUMN($AH:$AH),FALSE)</f>
        <v>431.69321999999994</v>
      </c>
      <c r="T1764" s="104">
        <f t="shared" si="433"/>
        <v>0.4062062736597154</v>
      </c>
      <c r="U1764" s="104">
        <f t="shared" si="434"/>
        <v>1281.171382753085</v>
      </c>
      <c r="V1764" s="87" cm="1">
        <f t="array" ref="V1764">VLOOKUP($E1764,$AI$118:$AW$122,COLUMN($AW:$AW)-COLUMN($AH:$AH),FALSE)</f>
        <v>0</v>
      </c>
      <c r="W1764" s="87" t="str">
        <f t="shared" si="438"/>
        <v>Domestic</v>
      </c>
      <c r="X1764" s="87" t="str">
        <f t="shared" si="439"/>
        <v>Non-local</v>
      </c>
      <c r="Y1764" s="104"/>
      <c r="Z1764" s="87" t="str">
        <f t="shared" si="435"/>
        <v>USA</v>
      </c>
      <c r="AA1764" s="87" t="str">
        <f t="shared" si="436"/>
        <v>USA</v>
      </c>
      <c r="AB1764" s="82" cm="1">
        <f t="array" ref="AB1764">VLOOKUP(B1764,'GDP per Capita'!$T$2:$V$4235,COLUMN('GDP per Capita'!$V:$V)-COLUMN('GDP per Capita'!$S:$S),FALSE)</f>
        <v>63809.64</v>
      </c>
      <c r="AC1764" s="82">
        <f t="shared" si="440"/>
        <v>63809.64</v>
      </c>
      <c r="AD1764" s="82">
        <f t="shared" si="441"/>
        <v>63809.64</v>
      </c>
      <c r="AE1764" s="88">
        <f t="shared" si="437"/>
        <v>2.0078022423462741E-2</v>
      </c>
    </row>
    <row r="1765" spans="1:31">
      <c r="A1765" s="77" t="s">
        <v>34</v>
      </c>
      <c r="B1765" s="77">
        <v>1764</v>
      </c>
      <c r="C1765" s="77" t="s">
        <v>34</v>
      </c>
      <c r="D1765" s="77" t="s">
        <v>34</v>
      </c>
      <c r="E1765" s="77">
        <v>2019</v>
      </c>
      <c r="F1765" s="77">
        <v>0</v>
      </c>
      <c r="G1765" s="77">
        <v>0</v>
      </c>
      <c r="H1765" s="77">
        <v>0</v>
      </c>
      <c r="I1765" s="77" t="s">
        <v>1479</v>
      </c>
      <c r="J1765" s="77">
        <v>38.626803899999999</v>
      </c>
      <c r="K1765" s="77">
        <v>-90.199409700000004</v>
      </c>
      <c r="L1765" s="77">
        <v>3701.00063761927</v>
      </c>
      <c r="M1765" s="77">
        <v>0.67333559908097096</v>
      </c>
      <c r="N1765" s="77">
        <v>1</v>
      </c>
      <c r="O1765" s="77">
        <v>710.59212242290005</v>
      </c>
      <c r="P1765" s="87" cm="1">
        <f t="array" ref="P1765">IF($X1765="Non-local",VLOOKUP($E1765,$AI$64:$AW$68,COLUMN($AW:$AW)-COLUMN($AH:$AH),FALSE),IF($X1765="Unknown",VLOOKUP($E1765,$AI$71:$AW$75,COLUMN($AW:$AW)-COLUMN($AH:$AH),FALSE),0))</f>
        <v>235.51304347826087</v>
      </c>
      <c r="Q1765" s="87" cm="1">
        <f t="array" ref="Q1765">IF($X1765="Non-local",VLOOKUP($E1765,$AI$40:$AW$44,COLUMN($AW:$AW)-COLUMN($AH:$AH),FALSE),IF($X1765="Unknown",VLOOKUP($E1765,$AI$47:$AW$51,COLUMN($AW:$AW)-COLUMN($AH:$AH),FALSE),0))</f>
        <v>468.49625217391309</v>
      </c>
      <c r="R1765" s="87" cm="1">
        <f t="array" ref="R1765">IF($X1765="Non-local",VLOOKUP($E1765,$AI$88:$AW$92,COLUMN($AW:$AW)-COLUMN($AH:$AH),FALSE),IF($X1765="Unknown",VLOOKUP($E1765,$AI$95:$AW$99,COLUMN($AW:$AW)-COLUMN($AH:$AH),FALSE),0))</f>
        <v>0.15634435958899737</v>
      </c>
      <c r="S1765" s="87" cm="1">
        <f t="array" ref="S1765">VLOOKUP($E1765,$AI$111:$AW$115,COLUMN($AW:$AW)-COLUMN($AH:$AH),FALSE)</f>
        <v>431.69321999999994</v>
      </c>
      <c r="T1765" s="104">
        <f t="shared" si="433"/>
        <v>0.82967995866996835</v>
      </c>
      <c r="U1765" s="104">
        <f t="shared" si="434"/>
        <v>1846.2946380750739</v>
      </c>
      <c r="V1765" s="87" cm="1">
        <f t="array" ref="V1765">VLOOKUP($E1765,$AI$118:$AW$122,COLUMN($AW:$AW)-COLUMN($AH:$AH),FALSE)</f>
        <v>0</v>
      </c>
      <c r="W1765" s="87" t="str">
        <f t="shared" si="438"/>
        <v>Unknown</v>
      </c>
      <c r="X1765" s="87" t="str">
        <f t="shared" si="439"/>
        <v>Unknown</v>
      </c>
      <c r="Y1765" s="104"/>
      <c r="Z1765" s="87" t="str">
        <f t="shared" si="435"/>
        <v>Unknown</v>
      </c>
      <c r="AA1765" s="87" t="str">
        <f t="shared" si="436"/>
        <v>Unknown</v>
      </c>
      <c r="AB1765" s="82" t="e" cm="1">
        <f t="array" ref="AB1765">VLOOKUP(B1765,'GDP per Capita'!$T$2:$V$4235,COLUMN('GDP per Capita'!$V:$V)-COLUMN('GDP per Capita'!$S:$S),FALSE)</f>
        <v>#N/A</v>
      </c>
      <c r="AC1765" s="82" t="str">
        <f t="shared" si="440"/>
        <v/>
      </c>
      <c r="AD1765" s="82">
        <f t="shared" si="441"/>
        <v>61228.93767638311</v>
      </c>
      <c r="AE1765" s="88">
        <f t="shared" si="437"/>
        <v>3.0153955109157748E-2</v>
      </c>
    </row>
    <row r="1766" spans="1:31">
      <c r="A1766" s="77" t="s">
        <v>34</v>
      </c>
      <c r="B1766" s="77">
        <v>1765</v>
      </c>
      <c r="C1766" s="77" t="s">
        <v>34</v>
      </c>
      <c r="D1766" s="77" t="s">
        <v>34</v>
      </c>
      <c r="E1766" s="77">
        <v>2019</v>
      </c>
      <c r="F1766" s="77">
        <v>0</v>
      </c>
      <c r="G1766" s="77">
        <v>0</v>
      </c>
      <c r="H1766" s="77">
        <v>0</v>
      </c>
      <c r="I1766" s="77" t="s">
        <v>1479</v>
      </c>
      <c r="J1766" s="77">
        <v>38.626803899999999</v>
      </c>
      <c r="K1766" s="77">
        <v>-90.199409700000004</v>
      </c>
      <c r="L1766" s="77">
        <v>3701.00063761927</v>
      </c>
      <c r="M1766" s="77">
        <v>0.67333559908097096</v>
      </c>
      <c r="N1766" s="77">
        <v>1</v>
      </c>
      <c r="O1766" s="77">
        <v>710.59212242290005</v>
      </c>
      <c r="P1766" s="87" cm="1">
        <f t="array" ref="P1766">IF($X1766="Non-local",VLOOKUP($E1766,$AI$64:$AW$68,COLUMN($AW:$AW)-COLUMN($AH:$AH),FALSE),IF($X1766="Unknown",VLOOKUP($E1766,$AI$71:$AW$75,COLUMN($AW:$AW)-COLUMN($AH:$AH),FALSE),0))</f>
        <v>235.51304347826087</v>
      </c>
      <c r="Q1766" s="87" cm="1">
        <f t="array" ref="Q1766">IF($X1766="Non-local",VLOOKUP($E1766,$AI$40:$AW$44,COLUMN($AW:$AW)-COLUMN($AH:$AH),FALSE),IF($X1766="Unknown",VLOOKUP($E1766,$AI$47:$AW$51,COLUMN($AW:$AW)-COLUMN($AH:$AH),FALSE),0))</f>
        <v>468.49625217391309</v>
      </c>
      <c r="R1766" s="87" cm="1">
        <f t="array" ref="R1766">IF($X1766="Non-local",VLOOKUP($E1766,$AI$88:$AW$92,COLUMN($AW:$AW)-COLUMN($AH:$AH),FALSE),IF($X1766="Unknown",VLOOKUP($E1766,$AI$95:$AW$99,COLUMN($AW:$AW)-COLUMN($AH:$AH),FALSE),0))</f>
        <v>0.15634435958899737</v>
      </c>
      <c r="S1766" s="87" cm="1">
        <f t="array" ref="S1766">VLOOKUP($E1766,$AI$111:$AW$115,COLUMN($AW:$AW)-COLUMN($AH:$AH),FALSE)</f>
        <v>431.69321999999994</v>
      </c>
      <c r="T1766" s="104">
        <f t="shared" si="433"/>
        <v>0.82967995866996835</v>
      </c>
      <c r="U1766" s="104">
        <f t="shared" si="434"/>
        <v>1846.2946380750739</v>
      </c>
      <c r="V1766" s="87" cm="1">
        <f t="array" ref="V1766">VLOOKUP($E1766,$AI$118:$AW$122,COLUMN($AW:$AW)-COLUMN($AH:$AH),FALSE)</f>
        <v>0</v>
      </c>
      <c r="W1766" s="87" t="str">
        <f t="shared" si="438"/>
        <v>Unknown</v>
      </c>
      <c r="X1766" s="87" t="str">
        <f t="shared" si="439"/>
        <v>Unknown</v>
      </c>
      <c r="Y1766" s="104"/>
      <c r="Z1766" s="87" t="str">
        <f t="shared" si="435"/>
        <v>Unknown</v>
      </c>
      <c r="AA1766" s="87" t="str">
        <f t="shared" si="436"/>
        <v>Unknown</v>
      </c>
      <c r="AB1766" s="82" t="e" cm="1">
        <f t="array" ref="AB1766">VLOOKUP(B1766,'GDP per Capita'!$T$2:$V$4235,COLUMN('GDP per Capita'!$V:$V)-COLUMN('GDP per Capita'!$S:$S),FALSE)</f>
        <v>#N/A</v>
      </c>
      <c r="AC1766" s="82" t="str">
        <f t="shared" si="440"/>
        <v/>
      </c>
      <c r="AD1766" s="82">
        <f t="shared" si="441"/>
        <v>61228.93767638311</v>
      </c>
      <c r="AE1766" s="88">
        <f t="shared" si="437"/>
        <v>3.0153955109157748E-2</v>
      </c>
    </row>
    <row r="1767" spans="1:31">
      <c r="A1767" s="77" t="s">
        <v>1545</v>
      </c>
      <c r="B1767" s="77">
        <v>1766</v>
      </c>
      <c r="C1767" s="77" t="s">
        <v>29</v>
      </c>
      <c r="D1767" s="77" t="s">
        <v>29</v>
      </c>
      <c r="E1767" s="77">
        <v>2019</v>
      </c>
      <c r="F1767" s="77">
        <v>39.891773200000003</v>
      </c>
      <c r="G1767" s="77">
        <v>-75.921613299999905</v>
      </c>
      <c r="H1767" s="77">
        <v>0</v>
      </c>
      <c r="I1767" s="77" t="s">
        <v>1479</v>
      </c>
      <c r="J1767" s="77">
        <v>38.626803899999999</v>
      </c>
      <c r="K1767" s="77">
        <v>-90.199409700000004</v>
      </c>
      <c r="L1767" s="77">
        <v>2471.9113620171902</v>
      </c>
      <c r="M1767" s="77">
        <v>0.48803468151736101</v>
      </c>
      <c r="N1767" s="77">
        <v>0</v>
      </c>
      <c r="O1767" s="77">
        <v>474.60698150730099</v>
      </c>
      <c r="P1767" s="87" cm="1">
        <f t="array" ref="P1767">IF($X1767="Non-local",VLOOKUP($E1767,$AI$64:$AW$68,COLUMN($AW:$AW)-COLUMN($AH:$AH),FALSE),IF($X1767="Unknown",VLOOKUP($E1767,$AI$71:$AW$75,COLUMN($AW:$AW)-COLUMN($AH:$AH),FALSE),0))</f>
        <v>244</v>
      </c>
      <c r="Q1767" s="87" cm="1">
        <f t="array" ref="Q1767">IF($X1767="Non-local",VLOOKUP($E1767,$AI$40:$AW$44,COLUMN($AW:$AW)-COLUMN($AH:$AH),FALSE),IF($X1767="Unknown",VLOOKUP($E1767,$AI$47:$AW$51,COLUMN($AW:$AW)-COLUMN($AH:$AH),FALSE),0))</f>
        <v>485.37900000000008</v>
      </c>
      <c r="R1767" s="87" cm="1">
        <f t="array" ref="R1767">IF($X1767="Non-local",VLOOKUP($E1767,$AI$88:$AW$92,COLUMN($AW:$AW)-COLUMN($AH:$AH),FALSE),IF($X1767="Unknown",VLOOKUP($E1767,$AI$95:$AW$99,COLUMN($AW:$AW)-COLUMN($AH:$AH),FALSE),0))</f>
        <v>0.16197839056517743</v>
      </c>
      <c r="S1767" s="87" cm="1">
        <f t="array" ref="S1767">VLOOKUP($E1767,$AI$111:$AW$115,COLUMN($AW:$AW)-COLUMN($AH:$AH),FALSE)</f>
        <v>431.69321999999994</v>
      </c>
      <c r="T1767" s="104">
        <f t="shared" si="433"/>
        <v>0.65001307208253845</v>
      </c>
      <c r="U1767" s="104">
        <f t="shared" si="434"/>
        <v>1635.6792015073011</v>
      </c>
      <c r="V1767" s="87" cm="1">
        <f t="array" ref="V1767">VLOOKUP($E1767,$AI$118:$AW$122,COLUMN($AW:$AW)-COLUMN($AH:$AH),FALSE)</f>
        <v>0</v>
      </c>
      <c r="W1767" s="87" t="str">
        <f t="shared" si="438"/>
        <v>Domestic</v>
      </c>
      <c r="X1767" s="87" t="str">
        <f t="shared" si="439"/>
        <v>Non-local</v>
      </c>
      <c r="Y1767" s="104"/>
      <c r="Z1767" s="87" t="str">
        <f t="shared" si="435"/>
        <v>USA</v>
      </c>
      <c r="AA1767" s="87" t="str">
        <f t="shared" si="436"/>
        <v>USA</v>
      </c>
      <c r="AB1767" s="82" cm="1">
        <f t="array" ref="AB1767">VLOOKUP(B1767,'GDP per Capita'!$T$2:$V$4235,COLUMN('GDP per Capita'!$V:$V)-COLUMN('GDP per Capita'!$S:$S),FALSE)</f>
        <v>63809.64</v>
      </c>
      <c r="AC1767" s="82">
        <f t="shared" si="440"/>
        <v>63809.64</v>
      </c>
      <c r="AD1767" s="82">
        <f t="shared" si="441"/>
        <v>63809.64</v>
      </c>
      <c r="AE1767" s="88">
        <f t="shared" si="437"/>
        <v>2.5633731854737014E-2</v>
      </c>
    </row>
    <row r="1768" spans="1:31">
      <c r="A1768" s="77" t="s">
        <v>1546</v>
      </c>
      <c r="B1768" s="77">
        <v>1767</v>
      </c>
      <c r="C1768" s="77" t="s">
        <v>29</v>
      </c>
      <c r="D1768" s="77" t="s">
        <v>29</v>
      </c>
      <c r="E1768" s="77">
        <v>2019</v>
      </c>
      <c r="F1768" s="77">
        <v>35.397306299999997</v>
      </c>
      <c r="G1768" s="77">
        <v>-90.996508499999905</v>
      </c>
      <c r="H1768" s="77">
        <v>0</v>
      </c>
      <c r="I1768" s="77" t="s">
        <v>1479</v>
      </c>
      <c r="J1768" s="77">
        <v>38.626803899999999</v>
      </c>
      <c r="K1768" s="77">
        <v>-90.199409700000004</v>
      </c>
      <c r="L1768" s="77">
        <v>732.01446672851102</v>
      </c>
      <c r="M1768" s="77">
        <v>0.258290386797907</v>
      </c>
      <c r="N1768" s="77">
        <v>0</v>
      </c>
      <c r="O1768" s="77">
        <v>140.54677761187401</v>
      </c>
      <c r="P1768" s="87" cm="1">
        <f t="array" ref="P1768">IF($X1768="Non-local",VLOOKUP($E1768,$AI$64:$AW$68,COLUMN($AW:$AW)-COLUMN($AH:$AH),FALSE),IF($X1768="Unknown",VLOOKUP($E1768,$AI$71:$AW$75,COLUMN($AW:$AW)-COLUMN($AH:$AH),FALSE),0))</f>
        <v>244</v>
      </c>
      <c r="Q1768" s="87" cm="1">
        <f t="array" ref="Q1768">IF($X1768="Non-local",VLOOKUP($E1768,$AI$40:$AW$44,COLUMN($AW:$AW)-COLUMN($AH:$AH),FALSE),IF($X1768="Unknown",VLOOKUP($E1768,$AI$47:$AW$51,COLUMN($AW:$AW)-COLUMN($AH:$AH),FALSE),0))</f>
        <v>485.37900000000008</v>
      </c>
      <c r="R1768" s="87" cm="1">
        <f t="array" ref="R1768">IF($X1768="Non-local",VLOOKUP($E1768,$AI$88:$AW$92,COLUMN($AW:$AW)-COLUMN($AH:$AH),FALSE),IF($X1768="Unknown",VLOOKUP($E1768,$AI$95:$AW$99,COLUMN($AW:$AW)-COLUMN($AH:$AH),FALSE),0))</f>
        <v>0.16197839056517743</v>
      </c>
      <c r="S1768" s="87" cm="1">
        <f t="array" ref="S1768">VLOOKUP($E1768,$AI$111:$AW$115,COLUMN($AW:$AW)-COLUMN($AH:$AH),FALSE)</f>
        <v>431.69321999999994</v>
      </c>
      <c r="T1768" s="104">
        <f t="shared" si="433"/>
        <v>0.42026877736308443</v>
      </c>
      <c r="U1768" s="104">
        <f t="shared" si="434"/>
        <v>1301.618997611874</v>
      </c>
      <c r="V1768" s="87" cm="1">
        <f t="array" ref="V1768">VLOOKUP($E1768,$AI$118:$AW$122,COLUMN($AW:$AW)-COLUMN($AH:$AH),FALSE)</f>
        <v>0</v>
      </c>
      <c r="W1768" s="87" t="str">
        <f t="shared" si="438"/>
        <v>Domestic</v>
      </c>
      <c r="X1768" s="87" t="str">
        <f t="shared" si="439"/>
        <v>Non-local</v>
      </c>
      <c r="Y1768" s="104"/>
      <c r="Z1768" s="87" t="str">
        <f t="shared" si="435"/>
        <v>USA</v>
      </c>
      <c r="AA1768" s="87" t="str">
        <f t="shared" si="436"/>
        <v>USA</v>
      </c>
      <c r="AB1768" s="82" cm="1">
        <f t="array" ref="AB1768">VLOOKUP(B1768,'GDP per Capita'!$T$2:$V$4235,COLUMN('GDP per Capita'!$V:$V)-COLUMN('GDP per Capita'!$S:$S),FALSE)</f>
        <v>63809.64</v>
      </c>
      <c r="AC1768" s="82">
        <f t="shared" si="440"/>
        <v>63809.64</v>
      </c>
      <c r="AD1768" s="82">
        <f t="shared" si="441"/>
        <v>63809.64</v>
      </c>
      <c r="AE1768" s="88">
        <f t="shared" si="437"/>
        <v>2.0398469535510215E-2</v>
      </c>
    </row>
    <row r="1769" spans="1:31">
      <c r="A1769" s="77" t="s">
        <v>933</v>
      </c>
      <c r="B1769" s="77">
        <v>1768</v>
      </c>
      <c r="C1769" s="77" t="s">
        <v>29</v>
      </c>
      <c r="D1769" s="77" t="s">
        <v>29</v>
      </c>
      <c r="E1769" s="77">
        <v>2019</v>
      </c>
      <c r="F1769" s="77">
        <v>33.554113000000001</v>
      </c>
      <c r="G1769" s="77">
        <v>-86.804218999999904</v>
      </c>
      <c r="H1769" s="77">
        <v>0</v>
      </c>
      <c r="I1769" s="77" t="s">
        <v>1479</v>
      </c>
      <c r="J1769" s="77">
        <v>38.626803899999999</v>
      </c>
      <c r="K1769" s="77">
        <v>-90.199409700000004</v>
      </c>
      <c r="L1769" s="77">
        <v>1282.28864028933</v>
      </c>
      <c r="M1769" s="77">
        <v>0.330951216442118</v>
      </c>
      <c r="N1769" s="77">
        <v>0</v>
      </c>
      <c r="O1769" s="77">
        <v>246.19941893555199</v>
      </c>
      <c r="P1769" s="87" cm="1">
        <f t="array" ref="P1769">IF($X1769="Non-local",VLOOKUP($E1769,$AI$64:$AW$68,COLUMN($AW:$AW)-COLUMN($AH:$AH),FALSE),IF($X1769="Unknown",VLOOKUP($E1769,$AI$71:$AW$75,COLUMN($AW:$AW)-COLUMN($AH:$AH),FALSE),0))</f>
        <v>244</v>
      </c>
      <c r="Q1769" s="87" cm="1">
        <f t="array" ref="Q1769">IF($X1769="Non-local",VLOOKUP($E1769,$AI$40:$AW$44,COLUMN($AW:$AW)-COLUMN($AH:$AH),FALSE),IF($X1769="Unknown",VLOOKUP($E1769,$AI$47:$AW$51,COLUMN($AW:$AW)-COLUMN($AH:$AH),FALSE),0))</f>
        <v>485.37900000000008</v>
      </c>
      <c r="R1769" s="87" cm="1">
        <f t="array" ref="R1769">IF($X1769="Non-local",VLOOKUP($E1769,$AI$88:$AW$92,COLUMN($AW:$AW)-COLUMN($AH:$AH),FALSE),IF($X1769="Unknown",VLOOKUP($E1769,$AI$95:$AW$99,COLUMN($AW:$AW)-COLUMN($AH:$AH),FALSE),0))</f>
        <v>0.16197839056517743</v>
      </c>
      <c r="S1769" s="87" cm="1">
        <f t="array" ref="S1769">VLOOKUP($E1769,$AI$111:$AW$115,COLUMN($AW:$AW)-COLUMN($AH:$AH),FALSE)</f>
        <v>431.69321999999994</v>
      </c>
      <c r="T1769" s="104">
        <f t="shared" si="433"/>
        <v>0.49292960700729543</v>
      </c>
      <c r="U1769" s="104">
        <f t="shared" si="434"/>
        <v>1407.2716389355519</v>
      </c>
      <c r="V1769" s="87" cm="1">
        <f t="array" ref="V1769">VLOOKUP($E1769,$AI$118:$AW$122,COLUMN($AW:$AW)-COLUMN($AH:$AH),FALSE)</f>
        <v>0</v>
      </c>
      <c r="W1769" s="87" t="str">
        <f t="shared" si="438"/>
        <v>Domestic</v>
      </c>
      <c r="X1769" s="87" t="str">
        <f t="shared" si="439"/>
        <v>Non-local</v>
      </c>
      <c r="Y1769" s="104"/>
      <c r="Z1769" s="87" t="str">
        <f t="shared" si="435"/>
        <v>USA</v>
      </c>
      <c r="AA1769" s="87" t="str">
        <f t="shared" si="436"/>
        <v>USA</v>
      </c>
      <c r="AB1769" s="82" cm="1">
        <f t="array" ref="AB1769">VLOOKUP(B1769,'GDP per Capita'!$T$2:$V$4235,COLUMN('GDP per Capita'!$V:$V)-COLUMN('GDP per Capita'!$S:$S),FALSE)</f>
        <v>63809.64</v>
      </c>
      <c r="AC1769" s="82">
        <f t="shared" si="440"/>
        <v>63809.64</v>
      </c>
      <c r="AD1769" s="82">
        <f t="shared" si="441"/>
        <v>63809.64</v>
      </c>
      <c r="AE1769" s="88">
        <f t="shared" si="437"/>
        <v>2.2054216869669723E-2</v>
      </c>
    </row>
    <row r="1770" spans="1:31">
      <c r="A1770" s="77" t="s">
        <v>1547</v>
      </c>
      <c r="B1770" s="77">
        <v>1769</v>
      </c>
      <c r="C1770" s="77" t="s">
        <v>29</v>
      </c>
      <c r="D1770" s="77" t="s">
        <v>29</v>
      </c>
      <c r="E1770" s="77">
        <v>2019</v>
      </c>
      <c r="F1770" s="77">
        <v>39.683871449999998</v>
      </c>
      <c r="G1770" s="77">
        <v>-75.735436739358803</v>
      </c>
      <c r="H1770" s="77">
        <v>0</v>
      </c>
      <c r="I1770" s="77" t="s">
        <v>1479</v>
      </c>
      <c r="J1770" s="77">
        <v>38.626803899999999</v>
      </c>
      <c r="K1770" s="77">
        <v>-90.199409700000004</v>
      </c>
      <c r="L1770" s="77">
        <v>2502.61531463237</v>
      </c>
      <c r="M1770" s="77">
        <v>0.49208897804365198</v>
      </c>
      <c r="N1770" s="77">
        <v>0</v>
      </c>
      <c r="O1770" s="77">
        <v>480.50214040941597</v>
      </c>
      <c r="P1770" s="87" cm="1">
        <f t="array" ref="P1770">IF($X1770="Non-local",VLOOKUP($E1770,$AI$64:$AW$68,COLUMN($AW:$AW)-COLUMN($AH:$AH),FALSE),IF($X1770="Unknown",VLOOKUP($E1770,$AI$71:$AW$75,COLUMN($AW:$AW)-COLUMN($AH:$AH),FALSE),0))</f>
        <v>244</v>
      </c>
      <c r="Q1770" s="87" cm="1">
        <f t="array" ref="Q1770">IF($X1770="Non-local",VLOOKUP($E1770,$AI$40:$AW$44,COLUMN($AW:$AW)-COLUMN($AH:$AH),FALSE),IF($X1770="Unknown",VLOOKUP($E1770,$AI$47:$AW$51,COLUMN($AW:$AW)-COLUMN($AH:$AH),FALSE),0))</f>
        <v>485.37900000000008</v>
      </c>
      <c r="R1770" s="87" cm="1">
        <f t="array" ref="R1770">IF($X1770="Non-local",VLOOKUP($E1770,$AI$88:$AW$92,COLUMN($AW:$AW)-COLUMN($AH:$AH),FALSE),IF($X1770="Unknown",VLOOKUP($E1770,$AI$95:$AW$99,COLUMN($AW:$AW)-COLUMN($AH:$AH),FALSE),0))</f>
        <v>0.16197839056517743</v>
      </c>
      <c r="S1770" s="87" cm="1">
        <f t="array" ref="S1770">VLOOKUP($E1770,$AI$111:$AW$115,COLUMN($AW:$AW)-COLUMN($AH:$AH),FALSE)</f>
        <v>431.69321999999994</v>
      </c>
      <c r="T1770" s="104">
        <f t="shared" si="433"/>
        <v>0.65406736860882941</v>
      </c>
      <c r="U1770" s="104">
        <f t="shared" si="434"/>
        <v>1641.5743604094159</v>
      </c>
      <c r="V1770" s="87" cm="1">
        <f t="array" ref="V1770">VLOOKUP($E1770,$AI$118:$AW$122,COLUMN($AW:$AW)-COLUMN($AH:$AH),FALSE)</f>
        <v>0</v>
      </c>
      <c r="W1770" s="87" t="str">
        <f t="shared" si="438"/>
        <v>Domestic</v>
      </c>
      <c r="X1770" s="87" t="str">
        <f t="shared" si="439"/>
        <v>Non-local</v>
      </c>
      <c r="Y1770" s="104"/>
      <c r="Z1770" s="87" t="str">
        <f t="shared" si="435"/>
        <v>USA</v>
      </c>
      <c r="AA1770" s="87" t="str">
        <f t="shared" si="436"/>
        <v>USA</v>
      </c>
      <c r="AB1770" s="82" cm="1">
        <f t="array" ref="AB1770">VLOOKUP(B1770,'GDP per Capita'!$T$2:$V$4235,COLUMN('GDP per Capita'!$V:$V)-COLUMN('GDP per Capita'!$S:$S),FALSE)</f>
        <v>63809.64</v>
      </c>
      <c r="AC1770" s="82">
        <f t="shared" si="440"/>
        <v>63809.64</v>
      </c>
      <c r="AD1770" s="82">
        <f t="shared" si="441"/>
        <v>63809.64</v>
      </c>
      <c r="AE1770" s="88">
        <f t="shared" si="437"/>
        <v>2.5726118505125808E-2</v>
      </c>
    </row>
    <row r="1771" spans="1:31">
      <c r="A1771" s="77" t="s">
        <v>894</v>
      </c>
      <c r="B1771" s="77">
        <v>1770</v>
      </c>
      <c r="C1771" s="77" t="s">
        <v>29</v>
      </c>
      <c r="D1771" s="77" t="s">
        <v>29</v>
      </c>
      <c r="E1771" s="77">
        <v>2019</v>
      </c>
      <c r="F1771" s="77">
        <v>33.425505600000001</v>
      </c>
      <c r="G1771" s="77">
        <v>-111.94001249999999</v>
      </c>
      <c r="H1771" s="77">
        <v>0</v>
      </c>
      <c r="I1771" s="77" t="s">
        <v>1479</v>
      </c>
      <c r="J1771" s="77">
        <v>38.626803899999999</v>
      </c>
      <c r="K1771" s="77">
        <v>-90.199409700000004</v>
      </c>
      <c r="L1771" s="77">
        <v>4066.5243013510899</v>
      </c>
      <c r="M1771" s="77">
        <v>0.73271286799322199</v>
      </c>
      <c r="N1771" s="77">
        <v>0</v>
      </c>
      <c r="O1771" s="77">
        <v>487.982916162131</v>
      </c>
      <c r="P1771" s="87" cm="1">
        <f t="array" ref="P1771">IF($X1771="Non-local",VLOOKUP($E1771,$AI$64:$AW$68,COLUMN($AW:$AW)-COLUMN($AH:$AH),FALSE),IF($X1771="Unknown",VLOOKUP($E1771,$AI$71:$AW$75,COLUMN($AW:$AW)-COLUMN($AH:$AH),FALSE),0))</f>
        <v>244</v>
      </c>
      <c r="Q1771" s="87" cm="1">
        <f t="array" ref="Q1771">IF($X1771="Non-local",VLOOKUP($E1771,$AI$40:$AW$44,COLUMN($AW:$AW)-COLUMN($AH:$AH),FALSE),IF($X1771="Unknown",VLOOKUP($E1771,$AI$47:$AW$51,COLUMN($AW:$AW)-COLUMN($AH:$AH),FALSE),0))</f>
        <v>485.37900000000008</v>
      </c>
      <c r="R1771" s="87" cm="1">
        <f t="array" ref="R1771">IF($X1771="Non-local",VLOOKUP($E1771,$AI$88:$AW$92,COLUMN($AW:$AW)-COLUMN($AH:$AH),FALSE),IF($X1771="Unknown",VLOOKUP($E1771,$AI$95:$AW$99,COLUMN($AW:$AW)-COLUMN($AH:$AH),FALSE),0))</f>
        <v>0.16197839056517743</v>
      </c>
      <c r="S1771" s="87" cm="1">
        <f t="array" ref="S1771">VLOOKUP($E1771,$AI$111:$AW$115,COLUMN($AW:$AW)-COLUMN($AH:$AH),FALSE)</f>
        <v>431.69321999999994</v>
      </c>
      <c r="T1771" s="104">
        <f t="shared" si="433"/>
        <v>0.89469125855839948</v>
      </c>
      <c r="U1771" s="104">
        <f t="shared" si="434"/>
        <v>1649.055136162131</v>
      </c>
      <c r="V1771" s="87" cm="1">
        <f t="array" ref="V1771">VLOOKUP($E1771,$AI$118:$AW$122,COLUMN($AW:$AW)-COLUMN($AH:$AH),FALSE)</f>
        <v>0</v>
      </c>
      <c r="W1771" s="87" t="str">
        <f t="shared" si="438"/>
        <v>Domestic</v>
      </c>
      <c r="X1771" s="87" t="str">
        <f t="shared" si="439"/>
        <v>Non-local</v>
      </c>
      <c r="Y1771" s="104"/>
      <c r="Z1771" s="87" t="str">
        <f t="shared" si="435"/>
        <v>USA</v>
      </c>
      <c r="AA1771" s="87" t="str">
        <f t="shared" si="436"/>
        <v>USA</v>
      </c>
      <c r="AB1771" s="82" cm="1">
        <f t="array" ref="AB1771">VLOOKUP(B1771,'GDP per Capita'!$T$2:$V$4235,COLUMN('GDP per Capita'!$V:$V)-COLUMN('GDP per Capita'!$S:$S),FALSE)</f>
        <v>63809.64</v>
      </c>
      <c r="AC1771" s="82">
        <f t="shared" si="440"/>
        <v>63809.64</v>
      </c>
      <c r="AD1771" s="82">
        <f t="shared" si="441"/>
        <v>63809.64</v>
      </c>
      <c r="AE1771" s="88">
        <f t="shared" si="437"/>
        <v>2.5843354329567303E-2</v>
      </c>
    </row>
    <row r="1772" spans="1:31">
      <c r="A1772" s="77" t="s">
        <v>884</v>
      </c>
      <c r="B1772" s="77">
        <v>1771</v>
      </c>
      <c r="C1772" s="77" t="s">
        <v>29</v>
      </c>
      <c r="D1772" s="77" t="s">
        <v>29</v>
      </c>
      <c r="E1772" s="77">
        <v>2019</v>
      </c>
      <c r="F1772" s="77">
        <v>38.894985499999997</v>
      </c>
      <c r="G1772" s="77">
        <v>-77.036570799999893</v>
      </c>
      <c r="H1772" s="77">
        <v>0</v>
      </c>
      <c r="I1772" s="77" t="s">
        <v>1479</v>
      </c>
      <c r="J1772" s="77">
        <v>38.626803899999999</v>
      </c>
      <c r="K1772" s="77">
        <v>-90.199409700000004</v>
      </c>
      <c r="L1772" s="77">
        <v>2281.3966937476498</v>
      </c>
      <c r="M1772" s="77">
        <v>0.46287821493947501</v>
      </c>
      <c r="N1772" s="77">
        <v>0</v>
      </c>
      <c r="O1772" s="77">
        <v>438.02816519954899</v>
      </c>
      <c r="P1772" s="87" cm="1">
        <f t="array" ref="P1772">IF($X1772="Non-local",VLOOKUP($E1772,$AI$64:$AW$68,COLUMN($AW:$AW)-COLUMN($AH:$AH),FALSE),IF($X1772="Unknown",VLOOKUP($E1772,$AI$71:$AW$75,COLUMN($AW:$AW)-COLUMN($AH:$AH),FALSE),0))</f>
        <v>244</v>
      </c>
      <c r="Q1772" s="87" cm="1">
        <f t="array" ref="Q1772">IF($X1772="Non-local",VLOOKUP($E1772,$AI$40:$AW$44,COLUMN($AW:$AW)-COLUMN($AH:$AH),FALSE),IF($X1772="Unknown",VLOOKUP($E1772,$AI$47:$AW$51,COLUMN($AW:$AW)-COLUMN($AH:$AH),FALSE),0))</f>
        <v>485.37900000000008</v>
      </c>
      <c r="R1772" s="87" cm="1">
        <f t="array" ref="R1772">IF($X1772="Non-local",VLOOKUP($E1772,$AI$88:$AW$92,COLUMN($AW:$AW)-COLUMN($AH:$AH),FALSE),IF($X1772="Unknown",VLOOKUP($E1772,$AI$95:$AW$99,COLUMN($AW:$AW)-COLUMN($AH:$AH),FALSE),0))</f>
        <v>0.16197839056517743</v>
      </c>
      <c r="S1772" s="87" cm="1">
        <f t="array" ref="S1772">VLOOKUP($E1772,$AI$111:$AW$115,COLUMN($AW:$AW)-COLUMN($AH:$AH),FALSE)</f>
        <v>431.69321999999994</v>
      </c>
      <c r="T1772" s="104">
        <f t="shared" si="433"/>
        <v>0.6248566055046525</v>
      </c>
      <c r="U1772" s="104">
        <f t="shared" si="434"/>
        <v>1599.100385199549</v>
      </c>
      <c r="V1772" s="87" cm="1">
        <f t="array" ref="V1772">VLOOKUP($E1772,$AI$118:$AW$122,COLUMN($AW:$AW)-COLUMN($AH:$AH),FALSE)</f>
        <v>0</v>
      </c>
      <c r="W1772" s="87" t="str">
        <f t="shared" si="438"/>
        <v>Domestic</v>
      </c>
      <c r="X1772" s="87" t="str">
        <f t="shared" si="439"/>
        <v>Non-local</v>
      </c>
      <c r="Y1772" s="104"/>
      <c r="Z1772" s="87" t="str">
        <f t="shared" si="435"/>
        <v>USA</v>
      </c>
      <c r="AA1772" s="87" t="str">
        <f t="shared" si="436"/>
        <v>USA</v>
      </c>
      <c r="AB1772" s="82" cm="1">
        <f t="array" ref="AB1772">VLOOKUP(B1772,'GDP per Capita'!$T$2:$V$4235,COLUMN('GDP per Capita'!$V:$V)-COLUMN('GDP per Capita'!$S:$S),FALSE)</f>
        <v>63809.64</v>
      </c>
      <c r="AC1772" s="82">
        <f t="shared" si="440"/>
        <v>63809.64</v>
      </c>
      <c r="AD1772" s="82">
        <f t="shared" si="441"/>
        <v>63809.64</v>
      </c>
      <c r="AE1772" s="88">
        <f t="shared" si="437"/>
        <v>2.5060482792248148E-2</v>
      </c>
    </row>
    <row r="1773" spans="1:31">
      <c r="A1773" s="77" t="s">
        <v>1023</v>
      </c>
      <c r="B1773" s="77">
        <v>1772</v>
      </c>
      <c r="C1773" s="77" t="s">
        <v>29</v>
      </c>
      <c r="D1773" s="77" t="s">
        <v>29</v>
      </c>
      <c r="E1773" s="77">
        <v>2019</v>
      </c>
      <c r="F1773" s="77">
        <v>29.758938199999999</v>
      </c>
      <c r="G1773" s="77">
        <v>-95.367697399999997</v>
      </c>
      <c r="H1773" s="77">
        <v>0</v>
      </c>
      <c r="I1773" s="77" t="s">
        <v>1479</v>
      </c>
      <c r="J1773" s="77">
        <v>38.626803899999999</v>
      </c>
      <c r="K1773" s="77">
        <v>-90.199409700000004</v>
      </c>
      <c r="L1773" s="77">
        <v>2188.2922774609401</v>
      </c>
      <c r="M1773" s="77">
        <v>0.45058426320418699</v>
      </c>
      <c r="N1773" s="77">
        <v>0</v>
      </c>
      <c r="O1773" s="77">
        <v>420.15211727249999</v>
      </c>
      <c r="P1773" s="87" cm="1">
        <f t="array" ref="P1773">IF($X1773="Non-local",VLOOKUP($E1773,$AI$64:$AW$68,COLUMN($AW:$AW)-COLUMN($AH:$AH),FALSE),IF($X1773="Unknown",VLOOKUP($E1773,$AI$71:$AW$75,COLUMN($AW:$AW)-COLUMN($AH:$AH),FALSE),0))</f>
        <v>244</v>
      </c>
      <c r="Q1773" s="87" cm="1">
        <f t="array" ref="Q1773">IF($X1773="Non-local",VLOOKUP($E1773,$AI$40:$AW$44,COLUMN($AW:$AW)-COLUMN($AH:$AH),FALSE),IF($X1773="Unknown",VLOOKUP($E1773,$AI$47:$AW$51,COLUMN($AW:$AW)-COLUMN($AH:$AH),FALSE),0))</f>
        <v>485.37900000000008</v>
      </c>
      <c r="R1773" s="87" cm="1">
        <f t="array" ref="R1773">IF($X1773="Non-local",VLOOKUP($E1773,$AI$88:$AW$92,COLUMN($AW:$AW)-COLUMN($AH:$AH),FALSE),IF($X1773="Unknown",VLOOKUP($E1773,$AI$95:$AW$99,COLUMN($AW:$AW)-COLUMN($AH:$AH),FALSE),0))</f>
        <v>0.16197839056517743</v>
      </c>
      <c r="S1773" s="87" cm="1">
        <f t="array" ref="S1773">VLOOKUP($E1773,$AI$111:$AW$115,COLUMN($AW:$AW)-COLUMN($AH:$AH),FALSE)</f>
        <v>431.69321999999994</v>
      </c>
      <c r="T1773" s="104">
        <f t="shared" si="433"/>
        <v>0.61256265376936447</v>
      </c>
      <c r="U1773" s="104">
        <f t="shared" si="434"/>
        <v>1581.2243372725</v>
      </c>
      <c r="V1773" s="87" cm="1">
        <f t="array" ref="V1773">VLOOKUP($E1773,$AI$118:$AW$122,COLUMN($AW:$AW)-COLUMN($AH:$AH),FALSE)</f>
        <v>0</v>
      </c>
      <c r="W1773" s="87" t="str">
        <f t="shared" si="438"/>
        <v>Domestic</v>
      </c>
      <c r="X1773" s="87" t="str">
        <f t="shared" si="439"/>
        <v>Non-local</v>
      </c>
      <c r="Y1773" s="104"/>
      <c r="Z1773" s="87" t="str">
        <f t="shared" si="435"/>
        <v>USA</v>
      </c>
      <c r="AA1773" s="87" t="str">
        <f t="shared" si="436"/>
        <v>USA</v>
      </c>
      <c r="AB1773" s="82" cm="1">
        <f t="array" ref="AB1773">VLOOKUP(B1773,'GDP per Capita'!$T$2:$V$4235,COLUMN('GDP per Capita'!$V:$V)-COLUMN('GDP per Capita'!$S:$S),FALSE)</f>
        <v>63809.64</v>
      </c>
      <c r="AC1773" s="82">
        <f t="shared" si="440"/>
        <v>63809.64</v>
      </c>
      <c r="AD1773" s="82">
        <f t="shared" si="441"/>
        <v>63809.64</v>
      </c>
      <c r="AE1773" s="88">
        <f t="shared" si="437"/>
        <v>2.4780336282613412E-2</v>
      </c>
    </row>
    <row r="1774" spans="1:31">
      <c r="A1774" s="77" t="s">
        <v>1548</v>
      </c>
      <c r="B1774" s="77">
        <v>1773</v>
      </c>
      <c r="C1774" s="77" t="s">
        <v>29</v>
      </c>
      <c r="D1774" s="77" t="s">
        <v>29</v>
      </c>
      <c r="E1774" s="77">
        <v>2019</v>
      </c>
      <c r="F1774" s="77">
        <v>28.5479786</v>
      </c>
      <c r="G1774" s="77">
        <v>-81.412784185630102</v>
      </c>
      <c r="H1774" s="77">
        <v>0</v>
      </c>
      <c r="I1774" s="77" t="s">
        <v>1479</v>
      </c>
      <c r="J1774" s="77">
        <v>38.626803899999999</v>
      </c>
      <c r="K1774" s="77">
        <v>-90.199409700000004</v>
      </c>
      <c r="L1774" s="77">
        <v>2767.0024465718102</v>
      </c>
      <c r="M1774" s="77">
        <v>0.52699991749345698</v>
      </c>
      <c r="N1774" s="77">
        <v>0</v>
      </c>
      <c r="O1774" s="77">
        <v>531.26446974178896</v>
      </c>
      <c r="P1774" s="87" cm="1">
        <f t="array" ref="P1774">IF($X1774="Non-local",VLOOKUP($E1774,$AI$64:$AW$68,COLUMN($AW:$AW)-COLUMN($AH:$AH),FALSE),IF($X1774="Unknown",VLOOKUP($E1774,$AI$71:$AW$75,COLUMN($AW:$AW)-COLUMN($AH:$AH),FALSE),0))</f>
        <v>244</v>
      </c>
      <c r="Q1774" s="87" cm="1">
        <f t="array" ref="Q1774">IF($X1774="Non-local",VLOOKUP($E1774,$AI$40:$AW$44,COLUMN($AW:$AW)-COLUMN($AH:$AH),FALSE),IF($X1774="Unknown",VLOOKUP($E1774,$AI$47:$AW$51,COLUMN($AW:$AW)-COLUMN($AH:$AH),FALSE),0))</f>
        <v>485.37900000000008</v>
      </c>
      <c r="R1774" s="87" cm="1">
        <f t="array" ref="R1774">IF($X1774="Non-local",VLOOKUP($E1774,$AI$88:$AW$92,COLUMN($AW:$AW)-COLUMN($AH:$AH),FALSE),IF($X1774="Unknown",VLOOKUP($E1774,$AI$95:$AW$99,COLUMN($AW:$AW)-COLUMN($AH:$AH),FALSE),0))</f>
        <v>0.16197839056517743</v>
      </c>
      <c r="S1774" s="87" cm="1">
        <f t="array" ref="S1774">VLOOKUP($E1774,$AI$111:$AW$115,COLUMN($AW:$AW)-COLUMN($AH:$AH),FALSE)</f>
        <v>431.69321999999994</v>
      </c>
      <c r="T1774" s="104">
        <f t="shared" si="433"/>
        <v>0.68897830805863447</v>
      </c>
      <c r="U1774" s="104">
        <f t="shared" si="434"/>
        <v>1692.3366897417889</v>
      </c>
      <c r="V1774" s="87" cm="1">
        <f t="array" ref="V1774">VLOOKUP($E1774,$AI$118:$AW$122,COLUMN($AW:$AW)-COLUMN($AH:$AH),FALSE)</f>
        <v>0</v>
      </c>
      <c r="W1774" s="87" t="str">
        <f t="shared" si="438"/>
        <v>Domestic</v>
      </c>
      <c r="X1774" s="87" t="str">
        <f t="shared" si="439"/>
        <v>Non-local</v>
      </c>
      <c r="Y1774" s="104"/>
      <c r="Z1774" s="87" t="str">
        <f t="shared" si="435"/>
        <v>USA</v>
      </c>
      <c r="AA1774" s="87" t="str">
        <f t="shared" si="436"/>
        <v>USA</v>
      </c>
      <c r="AB1774" s="82" cm="1">
        <f t="array" ref="AB1774">VLOOKUP(B1774,'GDP per Capita'!$T$2:$V$4235,COLUMN('GDP per Capita'!$V:$V)-COLUMN('GDP per Capita'!$S:$S),FALSE)</f>
        <v>63809.64</v>
      </c>
      <c r="AC1774" s="82">
        <f t="shared" si="440"/>
        <v>63809.64</v>
      </c>
      <c r="AD1774" s="82">
        <f t="shared" si="441"/>
        <v>63809.64</v>
      </c>
      <c r="AE1774" s="88">
        <f t="shared" si="437"/>
        <v>2.6521646098329171E-2</v>
      </c>
    </row>
    <row r="1775" spans="1:31">
      <c r="A1775" s="77" t="s">
        <v>1549</v>
      </c>
      <c r="B1775" s="77">
        <v>1774</v>
      </c>
      <c r="C1775" s="77" t="s">
        <v>29</v>
      </c>
      <c r="D1775" s="77" t="s">
        <v>29</v>
      </c>
      <c r="E1775" s="77">
        <v>2019</v>
      </c>
      <c r="F1775" s="77">
        <v>41.823989099999999</v>
      </c>
      <c r="G1775" s="77">
        <v>-71.4128343</v>
      </c>
      <c r="H1775" s="77">
        <v>0</v>
      </c>
      <c r="I1775" s="77" t="s">
        <v>1479</v>
      </c>
      <c r="J1775" s="77">
        <v>38.626803899999999</v>
      </c>
      <c r="K1775" s="77">
        <v>-90.199409700000004</v>
      </c>
      <c r="L1775" s="77">
        <v>3261.06415601863</v>
      </c>
      <c r="M1775" s="77">
        <v>0.60448574140914801</v>
      </c>
      <c r="N1775" s="77">
        <v>0</v>
      </c>
      <c r="O1775" s="77">
        <v>626.12431795557802</v>
      </c>
      <c r="P1775" s="87" cm="1">
        <f t="array" ref="P1775">IF($X1775="Non-local",VLOOKUP($E1775,$AI$64:$AW$68,COLUMN($AW:$AW)-COLUMN($AH:$AH),FALSE),IF($X1775="Unknown",VLOOKUP($E1775,$AI$71:$AW$75,COLUMN($AW:$AW)-COLUMN($AH:$AH),FALSE),0))</f>
        <v>244</v>
      </c>
      <c r="Q1775" s="87" cm="1">
        <f t="array" ref="Q1775">IF($X1775="Non-local",VLOOKUP($E1775,$AI$40:$AW$44,COLUMN($AW:$AW)-COLUMN($AH:$AH),FALSE),IF($X1775="Unknown",VLOOKUP($E1775,$AI$47:$AW$51,COLUMN($AW:$AW)-COLUMN($AH:$AH),FALSE),0))</f>
        <v>485.37900000000008</v>
      </c>
      <c r="R1775" s="87" cm="1">
        <f t="array" ref="R1775">IF($X1775="Non-local",VLOOKUP($E1775,$AI$88:$AW$92,COLUMN($AW:$AW)-COLUMN($AH:$AH),FALSE),IF($X1775="Unknown",VLOOKUP($E1775,$AI$95:$AW$99,COLUMN($AW:$AW)-COLUMN($AH:$AH),FALSE),0))</f>
        <v>0.16197839056517743</v>
      </c>
      <c r="S1775" s="87" cm="1">
        <f t="array" ref="S1775">VLOOKUP($E1775,$AI$111:$AW$115,COLUMN($AW:$AW)-COLUMN($AH:$AH),FALSE)</f>
        <v>431.69321999999994</v>
      </c>
      <c r="T1775" s="104">
        <f t="shared" si="433"/>
        <v>0.7664641319743255</v>
      </c>
      <c r="U1775" s="104">
        <f t="shared" si="434"/>
        <v>1787.1965379555779</v>
      </c>
      <c r="V1775" s="87" cm="1">
        <f t="array" ref="V1775">VLOOKUP($E1775,$AI$118:$AW$122,COLUMN($AW:$AW)-COLUMN($AH:$AH),FALSE)</f>
        <v>0</v>
      </c>
      <c r="W1775" s="87" t="str">
        <f t="shared" si="438"/>
        <v>Domestic</v>
      </c>
      <c r="X1775" s="87" t="str">
        <f t="shared" si="439"/>
        <v>Non-local</v>
      </c>
      <c r="Y1775" s="104"/>
      <c r="Z1775" s="87" t="str">
        <f t="shared" si="435"/>
        <v>USA</v>
      </c>
      <c r="AA1775" s="87" t="str">
        <f t="shared" si="436"/>
        <v>USA</v>
      </c>
      <c r="AB1775" s="82" cm="1">
        <f t="array" ref="AB1775">VLOOKUP(B1775,'GDP per Capita'!$T$2:$V$4235,COLUMN('GDP per Capita'!$V:$V)-COLUMN('GDP per Capita'!$S:$S),FALSE)</f>
        <v>63809.64</v>
      </c>
      <c r="AC1775" s="82">
        <f t="shared" si="440"/>
        <v>63809.64</v>
      </c>
      <c r="AD1775" s="82">
        <f t="shared" si="441"/>
        <v>63809.64</v>
      </c>
      <c r="AE1775" s="88">
        <f t="shared" si="437"/>
        <v>2.8008252952932786E-2</v>
      </c>
    </row>
    <row r="1776" spans="1:31">
      <c r="A1776" s="77" t="s">
        <v>1011</v>
      </c>
      <c r="B1776" s="77">
        <v>1775</v>
      </c>
      <c r="C1776" s="77" t="s">
        <v>29</v>
      </c>
      <c r="D1776" s="77" t="s">
        <v>29</v>
      </c>
      <c r="E1776" s="77">
        <v>2019</v>
      </c>
      <c r="F1776" s="77">
        <v>40.102554999999903</v>
      </c>
      <c r="G1776" s="77">
        <v>-105.36320790000001</v>
      </c>
      <c r="H1776" s="77">
        <v>0</v>
      </c>
      <c r="I1776" s="77" t="s">
        <v>1479</v>
      </c>
      <c r="J1776" s="77">
        <v>38.626803899999999</v>
      </c>
      <c r="K1776" s="77">
        <v>-90.199409700000004</v>
      </c>
      <c r="L1776" s="77">
        <v>2624.50307040498</v>
      </c>
      <c r="M1776" s="77">
        <v>0.50818361937598899</v>
      </c>
      <c r="N1776" s="77">
        <v>0</v>
      </c>
      <c r="O1776" s="77">
        <v>503.90458951775798</v>
      </c>
      <c r="P1776" s="87" cm="1">
        <f t="array" ref="P1776">IF($X1776="Non-local",VLOOKUP($E1776,$AI$64:$AW$68,COLUMN($AW:$AW)-COLUMN($AH:$AH),FALSE),IF($X1776="Unknown",VLOOKUP($E1776,$AI$71:$AW$75,COLUMN($AW:$AW)-COLUMN($AH:$AH),FALSE),0))</f>
        <v>244</v>
      </c>
      <c r="Q1776" s="87" cm="1">
        <f t="array" ref="Q1776">IF($X1776="Non-local",VLOOKUP($E1776,$AI$40:$AW$44,COLUMN($AW:$AW)-COLUMN($AH:$AH),FALSE),IF($X1776="Unknown",VLOOKUP($E1776,$AI$47:$AW$51,COLUMN($AW:$AW)-COLUMN($AH:$AH),FALSE),0))</f>
        <v>485.37900000000008</v>
      </c>
      <c r="R1776" s="87" cm="1">
        <f t="array" ref="R1776">IF($X1776="Non-local",VLOOKUP($E1776,$AI$88:$AW$92,COLUMN($AW:$AW)-COLUMN($AH:$AH),FALSE),IF($X1776="Unknown",VLOOKUP($E1776,$AI$95:$AW$99,COLUMN($AW:$AW)-COLUMN($AH:$AH),FALSE),0))</f>
        <v>0.16197839056517743</v>
      </c>
      <c r="S1776" s="87" cm="1">
        <f t="array" ref="S1776">VLOOKUP($E1776,$AI$111:$AW$115,COLUMN($AW:$AW)-COLUMN($AH:$AH),FALSE)</f>
        <v>431.69321999999994</v>
      </c>
      <c r="T1776" s="104">
        <f t="shared" si="433"/>
        <v>0.67016200994116648</v>
      </c>
      <c r="U1776" s="104">
        <f t="shared" si="434"/>
        <v>1664.9768095177581</v>
      </c>
      <c r="V1776" s="87" cm="1">
        <f t="array" ref="V1776">VLOOKUP($E1776,$AI$118:$AW$122,COLUMN($AW:$AW)-COLUMN($AH:$AH),FALSE)</f>
        <v>0</v>
      </c>
      <c r="W1776" s="87" t="str">
        <f t="shared" si="438"/>
        <v>Domestic</v>
      </c>
      <c r="X1776" s="87" t="str">
        <f t="shared" si="439"/>
        <v>Non-local</v>
      </c>
      <c r="Y1776" s="104"/>
      <c r="Z1776" s="87" t="str">
        <f t="shared" si="435"/>
        <v>USA</v>
      </c>
      <c r="AA1776" s="87" t="str">
        <f t="shared" si="436"/>
        <v>USA</v>
      </c>
      <c r="AB1776" s="82" cm="1">
        <f t="array" ref="AB1776">VLOOKUP(B1776,'GDP per Capita'!$T$2:$V$4235,COLUMN('GDP per Capita'!$V:$V)-COLUMN('GDP per Capita'!$S:$S),FALSE)</f>
        <v>63809.64</v>
      </c>
      <c r="AC1776" s="82">
        <f t="shared" si="440"/>
        <v>63809.64</v>
      </c>
      <c r="AD1776" s="82">
        <f t="shared" si="441"/>
        <v>63809.64</v>
      </c>
      <c r="AE1776" s="88">
        <f t="shared" si="437"/>
        <v>2.6092872636763943E-2</v>
      </c>
    </row>
    <row r="1777" spans="1:31">
      <c r="A1777" s="77" t="s">
        <v>1032</v>
      </c>
      <c r="B1777" s="77">
        <v>1776</v>
      </c>
      <c r="C1777" s="77" t="s">
        <v>29</v>
      </c>
      <c r="D1777" s="77" t="s">
        <v>29</v>
      </c>
      <c r="E1777" s="77">
        <v>2019</v>
      </c>
      <c r="F1777" s="77">
        <v>32.7174209</v>
      </c>
      <c r="G1777" s="77">
        <v>-117.1627714</v>
      </c>
      <c r="H1777" s="77">
        <v>0</v>
      </c>
      <c r="I1777" s="77" t="s">
        <v>1479</v>
      </c>
      <c r="J1777" s="77">
        <v>38.626803899999999</v>
      </c>
      <c r="K1777" s="77">
        <v>-90.199409700000004</v>
      </c>
      <c r="L1777" s="77">
        <v>5025.1292937853495</v>
      </c>
      <c r="M1777" s="77">
        <v>0.88002325981501905</v>
      </c>
      <c r="N1777" s="77">
        <v>0</v>
      </c>
      <c r="O1777" s="77">
        <v>603.01551525424202</v>
      </c>
      <c r="P1777" s="87" cm="1">
        <f t="array" ref="P1777">IF($X1777="Non-local",VLOOKUP($E1777,$AI$64:$AW$68,COLUMN($AW:$AW)-COLUMN($AH:$AH),FALSE),IF($X1777="Unknown",VLOOKUP($E1777,$AI$71:$AW$75,COLUMN($AW:$AW)-COLUMN($AH:$AH),FALSE),0))</f>
        <v>244</v>
      </c>
      <c r="Q1777" s="87" cm="1">
        <f t="array" ref="Q1777">IF($X1777="Non-local",VLOOKUP($E1777,$AI$40:$AW$44,COLUMN($AW:$AW)-COLUMN($AH:$AH),FALSE),IF($X1777="Unknown",VLOOKUP($E1777,$AI$47:$AW$51,COLUMN($AW:$AW)-COLUMN($AH:$AH),FALSE),0))</f>
        <v>485.37900000000008</v>
      </c>
      <c r="R1777" s="87" cm="1">
        <f t="array" ref="R1777">IF($X1777="Non-local",VLOOKUP($E1777,$AI$88:$AW$92,COLUMN($AW:$AW)-COLUMN($AH:$AH),FALSE),IF($X1777="Unknown",VLOOKUP($E1777,$AI$95:$AW$99,COLUMN($AW:$AW)-COLUMN($AH:$AH),FALSE),0))</f>
        <v>0.16197839056517743</v>
      </c>
      <c r="S1777" s="87" cm="1">
        <f t="array" ref="S1777">VLOOKUP($E1777,$AI$111:$AW$115,COLUMN($AW:$AW)-COLUMN($AH:$AH),FALSE)</f>
        <v>431.69321999999994</v>
      </c>
      <c r="T1777" s="104">
        <f t="shared" si="433"/>
        <v>1.0420016503801965</v>
      </c>
      <c r="U1777" s="104">
        <f t="shared" si="434"/>
        <v>1764.087735254242</v>
      </c>
      <c r="V1777" s="87" cm="1">
        <f t="array" ref="V1777">VLOOKUP($E1777,$AI$118:$AW$122,COLUMN($AW:$AW)-COLUMN($AH:$AH),FALSE)</f>
        <v>0</v>
      </c>
      <c r="W1777" s="87" t="str">
        <f t="shared" si="438"/>
        <v>Domestic</v>
      </c>
      <c r="X1777" s="87" t="str">
        <f t="shared" si="439"/>
        <v>Non-local</v>
      </c>
      <c r="Y1777" s="104"/>
      <c r="Z1777" s="87" t="str">
        <f t="shared" si="435"/>
        <v>USA</v>
      </c>
      <c r="AA1777" s="87" t="str">
        <f t="shared" si="436"/>
        <v>USA</v>
      </c>
      <c r="AB1777" s="82" cm="1">
        <f t="array" ref="AB1777">VLOOKUP(B1777,'GDP per Capita'!$T$2:$V$4235,COLUMN('GDP per Capita'!$V:$V)-COLUMN('GDP per Capita'!$S:$S),FALSE)</f>
        <v>63809.64</v>
      </c>
      <c r="AC1777" s="82">
        <f t="shared" si="440"/>
        <v>63809.64</v>
      </c>
      <c r="AD1777" s="82">
        <f t="shared" si="441"/>
        <v>63809.64</v>
      </c>
      <c r="AE1777" s="88">
        <f t="shared" si="437"/>
        <v>2.7646100734218873E-2</v>
      </c>
    </row>
    <row r="1778" spans="1:31">
      <c r="A1778" s="77" t="s">
        <v>923</v>
      </c>
      <c r="B1778" s="77">
        <v>1777</v>
      </c>
      <c r="C1778" s="77" t="s">
        <v>29</v>
      </c>
      <c r="D1778" s="77" t="s">
        <v>29</v>
      </c>
      <c r="E1778" s="77">
        <v>2019</v>
      </c>
      <c r="F1778" s="77">
        <v>38.029305999999998</v>
      </c>
      <c r="G1778" s="77">
        <v>-78.476678100000001</v>
      </c>
      <c r="H1778" s="77">
        <v>0</v>
      </c>
      <c r="I1778" s="77" t="s">
        <v>1479</v>
      </c>
      <c r="J1778" s="77">
        <v>38.626803899999999</v>
      </c>
      <c r="K1778" s="77">
        <v>-90.199409700000004</v>
      </c>
      <c r="L1778" s="77">
        <v>2048.0497055639798</v>
      </c>
      <c r="M1778" s="77">
        <v>0.43206596429960598</v>
      </c>
      <c r="N1778" s="77">
        <v>0</v>
      </c>
      <c r="O1778" s="77">
        <v>393.22554346828503</v>
      </c>
      <c r="P1778" s="87" cm="1">
        <f t="array" ref="P1778">IF($X1778="Non-local",VLOOKUP($E1778,$AI$64:$AW$68,COLUMN($AW:$AW)-COLUMN($AH:$AH),FALSE),IF($X1778="Unknown",VLOOKUP($E1778,$AI$71:$AW$75,COLUMN($AW:$AW)-COLUMN($AH:$AH),FALSE),0))</f>
        <v>244</v>
      </c>
      <c r="Q1778" s="87" cm="1">
        <f t="array" ref="Q1778">IF($X1778="Non-local",VLOOKUP($E1778,$AI$40:$AW$44,COLUMN($AW:$AW)-COLUMN($AH:$AH),FALSE),IF($X1778="Unknown",VLOOKUP($E1778,$AI$47:$AW$51,COLUMN($AW:$AW)-COLUMN($AH:$AH),FALSE),0))</f>
        <v>485.37900000000008</v>
      </c>
      <c r="R1778" s="87" cm="1">
        <f t="array" ref="R1778">IF($X1778="Non-local",VLOOKUP($E1778,$AI$88:$AW$92,COLUMN($AW:$AW)-COLUMN($AH:$AH),FALSE),IF($X1778="Unknown",VLOOKUP($E1778,$AI$95:$AW$99,COLUMN($AW:$AW)-COLUMN($AH:$AH),FALSE),0))</f>
        <v>0.16197839056517743</v>
      </c>
      <c r="S1778" s="87" cm="1">
        <f t="array" ref="S1778">VLOOKUP($E1778,$AI$111:$AW$115,COLUMN($AW:$AW)-COLUMN($AH:$AH),FALSE)</f>
        <v>431.69321999999994</v>
      </c>
      <c r="T1778" s="104">
        <f t="shared" si="433"/>
        <v>0.59404435486478335</v>
      </c>
      <c r="U1778" s="104">
        <f t="shared" si="434"/>
        <v>1554.297763468285</v>
      </c>
      <c r="V1778" s="87" cm="1">
        <f t="array" ref="V1778">VLOOKUP($E1778,$AI$118:$AW$122,COLUMN($AW:$AW)-COLUMN($AH:$AH),FALSE)</f>
        <v>0</v>
      </c>
      <c r="W1778" s="87" t="str">
        <f t="shared" si="438"/>
        <v>Domestic</v>
      </c>
      <c r="X1778" s="87" t="str">
        <f t="shared" si="439"/>
        <v>Non-local</v>
      </c>
      <c r="Y1778" s="104"/>
      <c r="Z1778" s="87" t="str">
        <f t="shared" si="435"/>
        <v>USA</v>
      </c>
      <c r="AA1778" s="87" t="str">
        <f t="shared" si="436"/>
        <v>USA</v>
      </c>
      <c r="AB1778" s="82" cm="1">
        <f t="array" ref="AB1778">VLOOKUP(B1778,'GDP per Capita'!$T$2:$V$4235,COLUMN('GDP per Capita'!$V:$V)-COLUMN('GDP per Capita'!$S:$S),FALSE)</f>
        <v>63809.64</v>
      </c>
      <c r="AC1778" s="82">
        <f t="shared" si="440"/>
        <v>63809.64</v>
      </c>
      <c r="AD1778" s="82">
        <f t="shared" si="441"/>
        <v>63809.64</v>
      </c>
      <c r="AE1778" s="88">
        <f t="shared" si="437"/>
        <v>2.4358353431680309E-2</v>
      </c>
    </row>
    <row r="1779" spans="1:31">
      <c r="A1779" s="77" t="s">
        <v>927</v>
      </c>
      <c r="B1779" s="77">
        <v>1778</v>
      </c>
      <c r="C1779" s="77" t="s">
        <v>29</v>
      </c>
      <c r="D1779" s="77" t="s">
        <v>29</v>
      </c>
      <c r="E1779" s="77">
        <v>2019</v>
      </c>
      <c r="F1779" s="77">
        <v>34.147645199999999</v>
      </c>
      <c r="G1779" s="77">
        <v>-118.1444779</v>
      </c>
      <c r="H1779" s="77">
        <v>0</v>
      </c>
      <c r="I1779" s="77" t="s">
        <v>1479</v>
      </c>
      <c r="J1779" s="77">
        <v>38.626803899999999</v>
      </c>
      <c r="K1779" s="77">
        <v>-90.199409700000004</v>
      </c>
      <c r="L1779" s="77">
        <v>5080.5366320059702</v>
      </c>
      <c r="M1779" s="77">
        <v>0.88749291072145697</v>
      </c>
      <c r="N1779" s="77">
        <v>0</v>
      </c>
      <c r="O1779" s="77">
        <v>609.664395840716</v>
      </c>
      <c r="P1779" s="87" cm="1">
        <f t="array" ref="P1779">IF($X1779="Non-local",VLOOKUP($E1779,$AI$64:$AW$68,COLUMN($AW:$AW)-COLUMN($AH:$AH),FALSE),IF($X1779="Unknown",VLOOKUP($E1779,$AI$71:$AW$75,COLUMN($AW:$AW)-COLUMN($AH:$AH),FALSE),0))</f>
        <v>244</v>
      </c>
      <c r="Q1779" s="87" cm="1">
        <f t="array" ref="Q1779">IF($X1779="Non-local",VLOOKUP($E1779,$AI$40:$AW$44,COLUMN($AW:$AW)-COLUMN($AH:$AH),FALSE),IF($X1779="Unknown",VLOOKUP($E1779,$AI$47:$AW$51,COLUMN($AW:$AW)-COLUMN($AH:$AH),FALSE),0))</f>
        <v>485.37900000000008</v>
      </c>
      <c r="R1779" s="87" cm="1">
        <f t="array" ref="R1779">IF($X1779="Non-local",VLOOKUP($E1779,$AI$88:$AW$92,COLUMN($AW:$AW)-COLUMN($AH:$AH),FALSE),IF($X1779="Unknown",VLOOKUP($E1779,$AI$95:$AW$99,COLUMN($AW:$AW)-COLUMN($AH:$AH),FALSE),0))</f>
        <v>0.16197839056517743</v>
      </c>
      <c r="S1779" s="87" cm="1">
        <f t="array" ref="S1779">VLOOKUP($E1779,$AI$111:$AW$115,COLUMN($AW:$AW)-COLUMN($AH:$AH),FALSE)</f>
        <v>431.69321999999994</v>
      </c>
      <c r="T1779" s="104">
        <f t="shared" si="433"/>
        <v>1.0494713012866344</v>
      </c>
      <c r="U1779" s="104">
        <f t="shared" si="434"/>
        <v>1770.736615840716</v>
      </c>
      <c r="V1779" s="87" cm="1">
        <f t="array" ref="V1779">VLOOKUP($E1779,$AI$118:$AW$122,COLUMN($AW:$AW)-COLUMN($AH:$AH),FALSE)</f>
        <v>0</v>
      </c>
      <c r="W1779" s="87" t="str">
        <f t="shared" si="438"/>
        <v>Domestic</v>
      </c>
      <c r="X1779" s="87" t="str">
        <f t="shared" si="439"/>
        <v>Non-local</v>
      </c>
      <c r="Y1779" s="104"/>
      <c r="Z1779" s="87" t="str">
        <f t="shared" si="435"/>
        <v>USA</v>
      </c>
      <c r="AA1779" s="87" t="str">
        <f t="shared" si="436"/>
        <v>USA</v>
      </c>
      <c r="AB1779" s="82" cm="1">
        <f t="array" ref="AB1779">VLOOKUP(B1779,'GDP per Capita'!$T$2:$V$4235,COLUMN('GDP per Capita'!$V:$V)-COLUMN('GDP per Capita'!$S:$S),FALSE)</f>
        <v>63809.64</v>
      </c>
      <c r="AC1779" s="82">
        <f t="shared" si="440"/>
        <v>63809.64</v>
      </c>
      <c r="AD1779" s="82">
        <f t="shared" si="441"/>
        <v>63809.64</v>
      </c>
      <c r="AE1779" s="88">
        <f t="shared" si="437"/>
        <v>2.7750299419346609E-2</v>
      </c>
    </row>
    <row r="1780" spans="1:31">
      <c r="A1780" s="77" t="s">
        <v>1079</v>
      </c>
      <c r="B1780" s="77">
        <v>1779</v>
      </c>
      <c r="C1780" s="77" t="s">
        <v>29</v>
      </c>
      <c r="D1780" s="77" t="s">
        <v>29</v>
      </c>
      <c r="E1780" s="77">
        <v>2019</v>
      </c>
      <c r="F1780" s="77">
        <v>39.962260100000002</v>
      </c>
      <c r="G1780" s="77">
        <v>-83.000706499999893</v>
      </c>
      <c r="H1780" s="77">
        <v>0</v>
      </c>
      <c r="I1780" s="77" t="s">
        <v>1479</v>
      </c>
      <c r="J1780" s="77">
        <v>38.626803899999999</v>
      </c>
      <c r="K1780" s="77">
        <v>-90.199409700000004</v>
      </c>
      <c r="L1780" s="77">
        <v>1273.6526277185901</v>
      </c>
      <c r="M1780" s="77">
        <v>0.32981087610205201</v>
      </c>
      <c r="N1780" s="77">
        <v>0</v>
      </c>
      <c r="O1780" s="77">
        <v>244.54130452197001</v>
      </c>
      <c r="P1780" s="87" cm="1">
        <f t="array" ref="P1780">IF($X1780="Non-local",VLOOKUP($E1780,$AI$64:$AW$68,COLUMN($AW:$AW)-COLUMN($AH:$AH),FALSE),IF($X1780="Unknown",VLOOKUP($E1780,$AI$71:$AW$75,COLUMN($AW:$AW)-COLUMN($AH:$AH),FALSE),0))</f>
        <v>244</v>
      </c>
      <c r="Q1780" s="87" cm="1">
        <f t="array" ref="Q1780">IF($X1780="Non-local",VLOOKUP($E1780,$AI$40:$AW$44,COLUMN($AW:$AW)-COLUMN($AH:$AH),FALSE),IF($X1780="Unknown",VLOOKUP($E1780,$AI$47:$AW$51,COLUMN($AW:$AW)-COLUMN($AH:$AH),FALSE),0))</f>
        <v>485.37900000000008</v>
      </c>
      <c r="R1780" s="87" cm="1">
        <f t="array" ref="R1780">IF($X1780="Non-local",VLOOKUP($E1780,$AI$88:$AW$92,COLUMN($AW:$AW)-COLUMN($AH:$AH),FALSE),IF($X1780="Unknown",VLOOKUP($E1780,$AI$95:$AW$99,COLUMN($AW:$AW)-COLUMN($AH:$AH),FALSE),0))</f>
        <v>0.16197839056517743</v>
      </c>
      <c r="S1780" s="87" cm="1">
        <f t="array" ref="S1780">VLOOKUP($E1780,$AI$111:$AW$115,COLUMN($AW:$AW)-COLUMN($AH:$AH),FALSE)</f>
        <v>431.69321999999994</v>
      </c>
      <c r="T1780" s="104">
        <f t="shared" si="433"/>
        <v>0.49178926666722944</v>
      </c>
      <c r="U1780" s="104">
        <f t="shared" si="434"/>
        <v>1405.61352452197</v>
      </c>
      <c r="V1780" s="87" cm="1">
        <f t="array" ref="V1780">VLOOKUP($E1780,$AI$118:$AW$122,COLUMN($AW:$AW)-COLUMN($AH:$AH),FALSE)</f>
        <v>0</v>
      </c>
      <c r="W1780" s="87" t="str">
        <f t="shared" si="438"/>
        <v>Domestic</v>
      </c>
      <c r="X1780" s="87" t="str">
        <f t="shared" si="439"/>
        <v>Non-local</v>
      </c>
      <c r="Y1780" s="104"/>
      <c r="Z1780" s="87" t="str">
        <f t="shared" si="435"/>
        <v>USA</v>
      </c>
      <c r="AA1780" s="87" t="str">
        <f t="shared" si="436"/>
        <v>USA</v>
      </c>
      <c r="AB1780" s="82" cm="1">
        <f t="array" ref="AB1780">VLOOKUP(B1780,'GDP per Capita'!$T$2:$V$4235,COLUMN('GDP per Capita'!$V:$V)-COLUMN('GDP per Capita'!$S:$S),FALSE)</f>
        <v>63809.64</v>
      </c>
      <c r="AC1780" s="82">
        <f t="shared" si="440"/>
        <v>63809.64</v>
      </c>
      <c r="AD1780" s="82">
        <f t="shared" si="441"/>
        <v>63809.64</v>
      </c>
      <c r="AE1780" s="88">
        <f t="shared" si="437"/>
        <v>2.2028231541848065E-2</v>
      </c>
    </row>
    <row r="1781" spans="1:31">
      <c r="A1781" s="77" t="s">
        <v>1550</v>
      </c>
      <c r="B1781" s="77">
        <v>1780</v>
      </c>
      <c r="C1781" s="77" t="s">
        <v>29</v>
      </c>
      <c r="D1781" s="77" t="s">
        <v>29</v>
      </c>
      <c r="E1781" s="77">
        <v>2019</v>
      </c>
      <c r="F1781" s="77">
        <v>36.115630600000003</v>
      </c>
      <c r="G1781" s="77">
        <v>-97.058571700000002</v>
      </c>
      <c r="H1781" s="77">
        <v>0</v>
      </c>
      <c r="I1781" s="77" t="s">
        <v>1479</v>
      </c>
      <c r="J1781" s="77">
        <v>38.626803899999999</v>
      </c>
      <c r="K1781" s="77">
        <v>-90.199409700000004</v>
      </c>
      <c r="L1781" s="77">
        <v>1334.23781365943</v>
      </c>
      <c r="M1781" s="77">
        <v>0.33781083337084999</v>
      </c>
      <c r="N1781" s="77">
        <v>0</v>
      </c>
      <c r="O1781" s="77">
        <v>256.17366022261098</v>
      </c>
      <c r="P1781" s="87" cm="1">
        <f t="array" ref="P1781">IF($X1781="Non-local",VLOOKUP($E1781,$AI$64:$AW$68,COLUMN($AW:$AW)-COLUMN($AH:$AH),FALSE),IF($X1781="Unknown",VLOOKUP($E1781,$AI$71:$AW$75,COLUMN($AW:$AW)-COLUMN($AH:$AH),FALSE),0))</f>
        <v>244</v>
      </c>
      <c r="Q1781" s="87" cm="1">
        <f t="array" ref="Q1781">IF($X1781="Non-local",VLOOKUP($E1781,$AI$40:$AW$44,COLUMN($AW:$AW)-COLUMN($AH:$AH),FALSE),IF($X1781="Unknown",VLOOKUP($E1781,$AI$47:$AW$51,COLUMN($AW:$AW)-COLUMN($AH:$AH),FALSE),0))</f>
        <v>485.37900000000008</v>
      </c>
      <c r="R1781" s="87" cm="1">
        <f t="array" ref="R1781">IF($X1781="Non-local",VLOOKUP($E1781,$AI$88:$AW$92,COLUMN($AW:$AW)-COLUMN($AH:$AH),FALSE),IF($X1781="Unknown",VLOOKUP($E1781,$AI$95:$AW$99,COLUMN($AW:$AW)-COLUMN($AH:$AH),FALSE),0))</f>
        <v>0.16197839056517743</v>
      </c>
      <c r="S1781" s="87" cm="1">
        <f t="array" ref="S1781">VLOOKUP($E1781,$AI$111:$AW$115,COLUMN($AW:$AW)-COLUMN($AH:$AH),FALSE)</f>
        <v>431.69321999999994</v>
      </c>
      <c r="T1781" s="104">
        <f t="shared" si="433"/>
        <v>0.49978922393602743</v>
      </c>
      <c r="U1781" s="104">
        <f t="shared" si="434"/>
        <v>1417.245880222611</v>
      </c>
      <c r="V1781" s="87" cm="1">
        <f t="array" ref="V1781">VLOOKUP($E1781,$AI$118:$AW$122,COLUMN($AW:$AW)-COLUMN($AH:$AH),FALSE)</f>
        <v>0</v>
      </c>
      <c r="W1781" s="87" t="str">
        <f t="shared" si="438"/>
        <v>Domestic</v>
      </c>
      <c r="X1781" s="87" t="str">
        <f t="shared" si="439"/>
        <v>Non-local</v>
      </c>
      <c r="Y1781" s="104"/>
      <c r="Z1781" s="87" t="str">
        <f t="shared" si="435"/>
        <v>USA</v>
      </c>
      <c r="AA1781" s="87" t="str">
        <f t="shared" si="436"/>
        <v>USA</v>
      </c>
      <c r="AB1781" s="82" cm="1">
        <f t="array" ref="AB1781">VLOOKUP(B1781,'GDP per Capita'!$T$2:$V$4235,COLUMN('GDP per Capita'!$V:$V)-COLUMN('GDP per Capita'!$S:$S),FALSE)</f>
        <v>63809.64</v>
      </c>
      <c r="AC1781" s="82">
        <f t="shared" si="440"/>
        <v>63809.64</v>
      </c>
      <c r="AD1781" s="82">
        <f t="shared" si="441"/>
        <v>63809.64</v>
      </c>
      <c r="AE1781" s="88">
        <f t="shared" si="437"/>
        <v>2.221052932162932E-2</v>
      </c>
    </row>
    <row r="1782" spans="1:31">
      <c r="A1782" s="77" t="s">
        <v>1551</v>
      </c>
      <c r="B1782" s="77">
        <v>1781</v>
      </c>
      <c r="C1782" s="77" t="s">
        <v>29</v>
      </c>
      <c r="D1782" s="77" t="s">
        <v>29</v>
      </c>
      <c r="E1782" s="77">
        <v>2019</v>
      </c>
      <c r="F1782" s="77">
        <v>26.3586885</v>
      </c>
      <c r="G1782" s="77">
        <v>-80.083098399999997</v>
      </c>
      <c r="H1782" s="77">
        <v>0</v>
      </c>
      <c r="I1782" s="77" t="s">
        <v>1479</v>
      </c>
      <c r="J1782" s="77">
        <v>38.626803899999999</v>
      </c>
      <c r="K1782" s="77">
        <v>-90.199409700000004</v>
      </c>
      <c r="L1782" s="77">
        <v>3318.3152432625602</v>
      </c>
      <c r="M1782" s="77">
        <v>0.61359996320353904</v>
      </c>
      <c r="N1782" s="77">
        <v>0</v>
      </c>
      <c r="O1782" s="77">
        <v>637.11652670641195</v>
      </c>
      <c r="P1782" s="87" cm="1">
        <f t="array" ref="P1782">IF($X1782="Non-local",VLOOKUP($E1782,$AI$64:$AW$68,COLUMN($AW:$AW)-COLUMN($AH:$AH),FALSE),IF($X1782="Unknown",VLOOKUP($E1782,$AI$71:$AW$75,COLUMN($AW:$AW)-COLUMN($AH:$AH),FALSE),0))</f>
        <v>244</v>
      </c>
      <c r="Q1782" s="87" cm="1">
        <f t="array" ref="Q1782">IF($X1782="Non-local",VLOOKUP($E1782,$AI$40:$AW$44,COLUMN($AW:$AW)-COLUMN($AH:$AH),FALSE),IF($X1782="Unknown",VLOOKUP($E1782,$AI$47:$AW$51,COLUMN($AW:$AW)-COLUMN($AH:$AH),FALSE),0))</f>
        <v>485.37900000000008</v>
      </c>
      <c r="R1782" s="87" cm="1">
        <f t="array" ref="R1782">IF($X1782="Non-local",VLOOKUP($E1782,$AI$88:$AW$92,COLUMN($AW:$AW)-COLUMN($AH:$AH),FALSE),IF($X1782="Unknown",VLOOKUP($E1782,$AI$95:$AW$99,COLUMN($AW:$AW)-COLUMN($AH:$AH),FALSE),0))</f>
        <v>0.16197839056517743</v>
      </c>
      <c r="S1782" s="87" cm="1">
        <f t="array" ref="S1782">VLOOKUP($E1782,$AI$111:$AW$115,COLUMN($AW:$AW)-COLUMN($AH:$AH),FALSE)</f>
        <v>431.69321999999994</v>
      </c>
      <c r="T1782" s="104">
        <f t="shared" si="433"/>
        <v>0.77557835376871642</v>
      </c>
      <c r="U1782" s="104">
        <f t="shared" si="434"/>
        <v>1798.1887467064118</v>
      </c>
      <c r="V1782" s="87" cm="1">
        <f t="array" ref="V1782">VLOOKUP($E1782,$AI$118:$AW$122,COLUMN($AW:$AW)-COLUMN($AH:$AH),FALSE)</f>
        <v>0</v>
      </c>
      <c r="W1782" s="87" t="str">
        <f t="shared" si="438"/>
        <v>Domestic</v>
      </c>
      <c r="X1782" s="87" t="str">
        <f t="shared" si="439"/>
        <v>Non-local</v>
      </c>
      <c r="Y1782" s="104"/>
      <c r="Z1782" s="87" t="str">
        <f t="shared" si="435"/>
        <v>USA</v>
      </c>
      <c r="AA1782" s="87" t="str">
        <f t="shared" si="436"/>
        <v>USA</v>
      </c>
      <c r="AB1782" s="82" cm="1">
        <f t="array" ref="AB1782">VLOOKUP(B1782,'GDP per Capita'!$T$2:$V$4235,COLUMN('GDP per Capita'!$V:$V)-COLUMN('GDP per Capita'!$S:$S),FALSE)</f>
        <v>63809.64</v>
      </c>
      <c r="AC1782" s="82">
        <f t="shared" si="440"/>
        <v>63809.64</v>
      </c>
      <c r="AD1782" s="82">
        <f t="shared" si="441"/>
        <v>63809.64</v>
      </c>
      <c r="AE1782" s="88">
        <f t="shared" si="437"/>
        <v>2.81805185972905E-2</v>
      </c>
    </row>
    <row r="1783" spans="1:31">
      <c r="A1783" s="77" t="s">
        <v>940</v>
      </c>
      <c r="B1783" s="77">
        <v>1782</v>
      </c>
      <c r="C1783" s="77" t="s">
        <v>29</v>
      </c>
      <c r="D1783" s="77" t="s">
        <v>29</v>
      </c>
      <c r="E1783" s="77">
        <v>2019</v>
      </c>
      <c r="F1783" s="77">
        <v>29.209288000000001</v>
      </c>
      <c r="G1783" s="77">
        <v>-81.0226483</v>
      </c>
      <c r="H1783" s="77">
        <v>0</v>
      </c>
      <c r="I1783" s="77" t="s">
        <v>1479</v>
      </c>
      <c r="J1783" s="77">
        <v>38.626803899999999</v>
      </c>
      <c r="K1783" s="77">
        <v>-90.199409700000004</v>
      </c>
      <c r="L1783" s="77">
        <v>2690.2242687743201</v>
      </c>
      <c r="M1783" s="77">
        <v>0.51686176025224695</v>
      </c>
      <c r="N1783" s="77">
        <v>0</v>
      </c>
      <c r="O1783" s="77">
        <v>516.52305960467004</v>
      </c>
      <c r="P1783" s="87" cm="1">
        <f t="array" ref="P1783">IF($X1783="Non-local",VLOOKUP($E1783,$AI$64:$AW$68,COLUMN($AW:$AW)-COLUMN($AH:$AH),FALSE),IF($X1783="Unknown",VLOOKUP($E1783,$AI$71:$AW$75,COLUMN($AW:$AW)-COLUMN($AH:$AH),FALSE),0))</f>
        <v>244</v>
      </c>
      <c r="Q1783" s="87" cm="1">
        <f t="array" ref="Q1783">IF($X1783="Non-local",VLOOKUP($E1783,$AI$40:$AW$44,COLUMN($AW:$AW)-COLUMN($AH:$AH),FALSE),IF($X1783="Unknown",VLOOKUP($E1783,$AI$47:$AW$51,COLUMN($AW:$AW)-COLUMN($AH:$AH),FALSE),0))</f>
        <v>485.37900000000008</v>
      </c>
      <c r="R1783" s="87" cm="1">
        <f t="array" ref="R1783">IF($X1783="Non-local",VLOOKUP($E1783,$AI$88:$AW$92,COLUMN($AW:$AW)-COLUMN($AH:$AH),FALSE),IF($X1783="Unknown",VLOOKUP($E1783,$AI$95:$AW$99,COLUMN($AW:$AW)-COLUMN($AH:$AH),FALSE),0))</f>
        <v>0.16197839056517743</v>
      </c>
      <c r="S1783" s="87" cm="1">
        <f t="array" ref="S1783">VLOOKUP($E1783,$AI$111:$AW$115,COLUMN($AW:$AW)-COLUMN($AH:$AH),FALSE)</f>
        <v>431.69321999999994</v>
      </c>
      <c r="T1783" s="104">
        <f t="shared" si="433"/>
        <v>0.67884015081742444</v>
      </c>
      <c r="U1783" s="104">
        <f t="shared" si="434"/>
        <v>1677.5952796046699</v>
      </c>
      <c r="V1783" s="87" cm="1">
        <f t="array" ref="V1783">VLOOKUP($E1783,$AI$118:$AW$122,COLUMN($AW:$AW)-COLUMN($AH:$AH),FALSE)</f>
        <v>0</v>
      </c>
      <c r="W1783" s="87" t="str">
        <f t="shared" si="438"/>
        <v>Domestic</v>
      </c>
      <c r="X1783" s="87" t="str">
        <f t="shared" si="439"/>
        <v>Non-local</v>
      </c>
      <c r="Y1783" s="104"/>
      <c r="Z1783" s="87" t="str">
        <f t="shared" si="435"/>
        <v>USA</v>
      </c>
      <c r="AA1783" s="87" t="str">
        <f t="shared" si="436"/>
        <v>USA</v>
      </c>
      <c r="AB1783" s="82" cm="1">
        <f t="array" ref="AB1783">VLOOKUP(B1783,'GDP per Capita'!$T$2:$V$4235,COLUMN('GDP per Capita'!$V:$V)-COLUMN('GDP per Capita'!$S:$S),FALSE)</f>
        <v>63809.64</v>
      </c>
      <c r="AC1783" s="82">
        <f t="shared" si="440"/>
        <v>63809.64</v>
      </c>
      <c r="AD1783" s="82">
        <f t="shared" si="441"/>
        <v>63809.64</v>
      </c>
      <c r="AE1783" s="88">
        <f t="shared" si="437"/>
        <v>2.6290624419831706E-2</v>
      </c>
    </row>
    <row r="1784" spans="1:31">
      <c r="A1784" s="77" t="s">
        <v>1164</v>
      </c>
      <c r="B1784" s="77">
        <v>1783</v>
      </c>
      <c r="C1784" s="77" t="s">
        <v>29</v>
      </c>
      <c r="D1784" s="77" t="s">
        <v>29</v>
      </c>
      <c r="E1784" s="77">
        <v>2019</v>
      </c>
      <c r="F1784" s="77">
        <v>38.419268700000003</v>
      </c>
      <c r="G1784" s="77">
        <v>-79.831700400000003</v>
      </c>
      <c r="H1784" s="77">
        <v>0</v>
      </c>
      <c r="I1784" s="77" t="s">
        <v>1479</v>
      </c>
      <c r="J1784" s="77">
        <v>38.626803899999999</v>
      </c>
      <c r="K1784" s="77">
        <v>-90.199409700000004</v>
      </c>
      <c r="L1784" s="77">
        <v>1803.4954639448299</v>
      </c>
      <c r="M1784" s="77">
        <v>0.399773854397242</v>
      </c>
      <c r="N1784" s="77">
        <v>0</v>
      </c>
      <c r="O1784" s="77">
        <v>346.27112907740701</v>
      </c>
      <c r="P1784" s="87" cm="1">
        <f t="array" ref="P1784">IF($X1784="Non-local",VLOOKUP($E1784,$AI$64:$AW$68,COLUMN($AW:$AW)-COLUMN($AH:$AH),FALSE),IF($X1784="Unknown",VLOOKUP($E1784,$AI$71:$AW$75,COLUMN($AW:$AW)-COLUMN($AH:$AH),FALSE),0))</f>
        <v>244</v>
      </c>
      <c r="Q1784" s="87" cm="1">
        <f t="array" ref="Q1784">IF($X1784="Non-local",VLOOKUP($E1784,$AI$40:$AW$44,COLUMN($AW:$AW)-COLUMN($AH:$AH),FALSE),IF($X1784="Unknown",VLOOKUP($E1784,$AI$47:$AW$51,COLUMN($AW:$AW)-COLUMN($AH:$AH),FALSE),0))</f>
        <v>485.37900000000008</v>
      </c>
      <c r="R1784" s="87" cm="1">
        <f t="array" ref="R1784">IF($X1784="Non-local",VLOOKUP($E1784,$AI$88:$AW$92,COLUMN($AW:$AW)-COLUMN($AH:$AH),FALSE),IF($X1784="Unknown",VLOOKUP($E1784,$AI$95:$AW$99,COLUMN($AW:$AW)-COLUMN($AH:$AH),FALSE),0))</f>
        <v>0.16197839056517743</v>
      </c>
      <c r="S1784" s="87" cm="1">
        <f t="array" ref="S1784">VLOOKUP($E1784,$AI$111:$AW$115,COLUMN($AW:$AW)-COLUMN($AH:$AH),FALSE)</f>
        <v>431.69321999999994</v>
      </c>
      <c r="T1784" s="104">
        <f t="shared" si="433"/>
        <v>0.56175224496241949</v>
      </c>
      <c r="U1784" s="104">
        <f t="shared" si="434"/>
        <v>1507.3433490774071</v>
      </c>
      <c r="V1784" s="87" cm="1">
        <f t="array" ref="V1784">VLOOKUP($E1784,$AI$118:$AW$122,COLUMN($AW:$AW)-COLUMN($AH:$AH),FALSE)</f>
        <v>0</v>
      </c>
      <c r="W1784" s="87" t="str">
        <f t="shared" si="438"/>
        <v>Domestic</v>
      </c>
      <c r="X1784" s="87" t="str">
        <f t="shared" si="439"/>
        <v>Non-local</v>
      </c>
      <c r="Y1784" s="104"/>
      <c r="Z1784" s="87" t="str">
        <f t="shared" si="435"/>
        <v>USA</v>
      </c>
      <c r="AA1784" s="87" t="str">
        <f t="shared" si="436"/>
        <v>USA</v>
      </c>
      <c r="AB1784" s="82" cm="1">
        <f t="array" ref="AB1784">VLOOKUP(B1784,'GDP per Capita'!$T$2:$V$4235,COLUMN('GDP per Capita'!$V:$V)-COLUMN('GDP per Capita'!$S:$S),FALSE)</f>
        <v>63809.64</v>
      </c>
      <c r="AC1784" s="82">
        <f t="shared" si="440"/>
        <v>63809.64</v>
      </c>
      <c r="AD1784" s="82">
        <f t="shared" si="441"/>
        <v>63809.64</v>
      </c>
      <c r="AE1784" s="88">
        <f t="shared" si="437"/>
        <v>2.3622502008746753E-2</v>
      </c>
    </row>
    <row r="1785" spans="1:31">
      <c r="A1785" s="77" t="s">
        <v>927</v>
      </c>
      <c r="B1785" s="77">
        <v>1784</v>
      </c>
      <c r="C1785" s="77" t="s">
        <v>29</v>
      </c>
      <c r="D1785" s="77" t="s">
        <v>29</v>
      </c>
      <c r="E1785" s="77">
        <v>2019</v>
      </c>
      <c r="F1785" s="77">
        <v>34.147645199999999</v>
      </c>
      <c r="G1785" s="77">
        <v>-118.1444779</v>
      </c>
      <c r="H1785" s="77">
        <v>0</v>
      </c>
      <c r="I1785" s="77" t="s">
        <v>1479</v>
      </c>
      <c r="J1785" s="77">
        <v>38.626803899999999</v>
      </c>
      <c r="K1785" s="77">
        <v>-90.199409700000004</v>
      </c>
      <c r="L1785" s="77">
        <v>5080.5366320059702</v>
      </c>
      <c r="M1785" s="77">
        <v>0.88749291072145697</v>
      </c>
      <c r="N1785" s="77">
        <v>0</v>
      </c>
      <c r="O1785" s="77">
        <v>609.664395840716</v>
      </c>
      <c r="P1785" s="87" cm="1">
        <f t="array" ref="P1785">IF($X1785="Non-local",VLOOKUP($E1785,$AI$64:$AW$68,COLUMN($AW:$AW)-COLUMN($AH:$AH),FALSE),IF($X1785="Unknown",VLOOKUP($E1785,$AI$71:$AW$75,COLUMN($AW:$AW)-COLUMN($AH:$AH),FALSE),0))</f>
        <v>244</v>
      </c>
      <c r="Q1785" s="87" cm="1">
        <f t="array" ref="Q1785">IF($X1785="Non-local",VLOOKUP($E1785,$AI$40:$AW$44,COLUMN($AW:$AW)-COLUMN($AH:$AH),FALSE),IF($X1785="Unknown",VLOOKUP($E1785,$AI$47:$AW$51,COLUMN($AW:$AW)-COLUMN($AH:$AH),FALSE),0))</f>
        <v>485.37900000000008</v>
      </c>
      <c r="R1785" s="87" cm="1">
        <f t="array" ref="R1785">IF($X1785="Non-local",VLOOKUP($E1785,$AI$88:$AW$92,COLUMN($AW:$AW)-COLUMN($AH:$AH),FALSE),IF($X1785="Unknown",VLOOKUP($E1785,$AI$95:$AW$99,COLUMN($AW:$AW)-COLUMN($AH:$AH),FALSE),0))</f>
        <v>0.16197839056517743</v>
      </c>
      <c r="S1785" s="87" cm="1">
        <f t="array" ref="S1785">VLOOKUP($E1785,$AI$111:$AW$115,COLUMN($AW:$AW)-COLUMN($AH:$AH),FALSE)</f>
        <v>431.69321999999994</v>
      </c>
      <c r="T1785" s="104">
        <f t="shared" si="433"/>
        <v>1.0494713012866344</v>
      </c>
      <c r="U1785" s="104">
        <f t="shared" si="434"/>
        <v>1770.736615840716</v>
      </c>
      <c r="V1785" s="87" cm="1">
        <f t="array" ref="V1785">VLOOKUP($E1785,$AI$118:$AW$122,COLUMN($AW:$AW)-COLUMN($AH:$AH),FALSE)</f>
        <v>0</v>
      </c>
      <c r="W1785" s="87" t="str">
        <f t="shared" si="438"/>
        <v>Domestic</v>
      </c>
      <c r="X1785" s="87" t="str">
        <f t="shared" si="439"/>
        <v>Non-local</v>
      </c>
      <c r="Y1785" s="104"/>
      <c r="Z1785" s="87" t="str">
        <f t="shared" si="435"/>
        <v>USA</v>
      </c>
      <c r="AA1785" s="87" t="str">
        <f t="shared" si="436"/>
        <v>USA</v>
      </c>
      <c r="AB1785" s="82" cm="1">
        <f t="array" ref="AB1785">VLOOKUP(B1785,'GDP per Capita'!$T$2:$V$4235,COLUMN('GDP per Capita'!$V:$V)-COLUMN('GDP per Capita'!$S:$S),FALSE)</f>
        <v>63809.64</v>
      </c>
      <c r="AC1785" s="82">
        <f t="shared" si="440"/>
        <v>63809.64</v>
      </c>
      <c r="AD1785" s="82">
        <f t="shared" si="441"/>
        <v>63809.64</v>
      </c>
      <c r="AE1785" s="88">
        <f t="shared" si="437"/>
        <v>2.7750299419346609E-2</v>
      </c>
    </row>
    <row r="1786" spans="1:31">
      <c r="A1786" s="77" t="s">
        <v>1323</v>
      </c>
      <c r="B1786" s="77">
        <v>1785</v>
      </c>
      <c r="C1786" s="77" t="s">
        <v>29</v>
      </c>
      <c r="D1786" s="77" t="s">
        <v>29</v>
      </c>
      <c r="E1786" s="77">
        <v>2019</v>
      </c>
      <c r="F1786" s="77">
        <v>41.678675399999896</v>
      </c>
      <c r="G1786" s="77">
        <v>-83.512728299999907</v>
      </c>
      <c r="H1786" s="77">
        <v>0</v>
      </c>
      <c r="I1786" s="77" t="s">
        <v>1479</v>
      </c>
      <c r="J1786" s="77">
        <v>38.626803899999999</v>
      </c>
      <c r="K1786" s="77">
        <v>-90.199409700000004</v>
      </c>
      <c r="L1786" s="77">
        <v>1323.2250372014801</v>
      </c>
      <c r="M1786" s="77">
        <v>0.336356653777171</v>
      </c>
      <c r="N1786" s="77">
        <v>0</v>
      </c>
      <c r="O1786" s="77">
        <v>254.05920714268501</v>
      </c>
      <c r="P1786" s="87" cm="1">
        <f t="array" ref="P1786">IF($X1786="Non-local",VLOOKUP($E1786,$AI$64:$AW$68,COLUMN($AW:$AW)-COLUMN($AH:$AH),FALSE),IF($X1786="Unknown",VLOOKUP($E1786,$AI$71:$AW$75,COLUMN($AW:$AW)-COLUMN($AH:$AH),FALSE),0))</f>
        <v>244</v>
      </c>
      <c r="Q1786" s="87" cm="1">
        <f t="array" ref="Q1786">IF($X1786="Non-local",VLOOKUP($E1786,$AI$40:$AW$44,COLUMN($AW:$AW)-COLUMN($AH:$AH),FALSE),IF($X1786="Unknown",VLOOKUP($E1786,$AI$47:$AW$51,COLUMN($AW:$AW)-COLUMN($AH:$AH),FALSE),0))</f>
        <v>485.37900000000008</v>
      </c>
      <c r="R1786" s="87" cm="1">
        <f t="array" ref="R1786">IF($X1786="Non-local",VLOOKUP($E1786,$AI$88:$AW$92,COLUMN($AW:$AW)-COLUMN($AH:$AH),FALSE),IF($X1786="Unknown",VLOOKUP($E1786,$AI$95:$AW$99,COLUMN($AW:$AW)-COLUMN($AH:$AH),FALSE),0))</f>
        <v>0.16197839056517743</v>
      </c>
      <c r="S1786" s="87" cm="1">
        <f t="array" ref="S1786">VLOOKUP($E1786,$AI$111:$AW$115,COLUMN($AW:$AW)-COLUMN($AH:$AH),FALSE)</f>
        <v>431.69321999999994</v>
      </c>
      <c r="T1786" s="104">
        <f t="shared" si="433"/>
        <v>0.49833504434234843</v>
      </c>
      <c r="U1786" s="104">
        <f t="shared" si="434"/>
        <v>1415.131427142685</v>
      </c>
      <c r="V1786" s="87" cm="1">
        <f t="array" ref="V1786">VLOOKUP($E1786,$AI$118:$AW$122,COLUMN($AW:$AW)-COLUMN($AH:$AH),FALSE)</f>
        <v>0</v>
      </c>
      <c r="W1786" s="87" t="str">
        <f t="shared" si="438"/>
        <v>Domestic</v>
      </c>
      <c r="X1786" s="87" t="str">
        <f t="shared" si="439"/>
        <v>Non-local</v>
      </c>
      <c r="Y1786" s="104"/>
      <c r="Z1786" s="87" t="str">
        <f t="shared" si="435"/>
        <v>USA</v>
      </c>
      <c r="AA1786" s="87" t="str">
        <f t="shared" si="436"/>
        <v>USA</v>
      </c>
      <c r="AB1786" s="82" cm="1">
        <f t="array" ref="AB1786">VLOOKUP(B1786,'GDP per Capita'!$T$2:$V$4235,COLUMN('GDP per Capita'!$V:$V)-COLUMN('GDP per Capita'!$S:$S),FALSE)</f>
        <v>63809.64</v>
      </c>
      <c r="AC1786" s="82">
        <f t="shared" si="440"/>
        <v>63809.64</v>
      </c>
      <c r="AD1786" s="82">
        <f t="shared" si="441"/>
        <v>63809.64</v>
      </c>
      <c r="AE1786" s="88">
        <f t="shared" si="437"/>
        <v>2.2177392430715561E-2</v>
      </c>
    </row>
    <row r="1787" spans="1:31">
      <c r="A1787" s="77" t="s">
        <v>1023</v>
      </c>
      <c r="B1787" s="77">
        <v>1786</v>
      </c>
      <c r="C1787" s="77" t="s">
        <v>29</v>
      </c>
      <c r="D1787" s="77" t="s">
        <v>29</v>
      </c>
      <c r="E1787" s="77">
        <v>2019</v>
      </c>
      <c r="F1787" s="77">
        <v>29.758938199999999</v>
      </c>
      <c r="G1787" s="77">
        <v>-95.367697399999997</v>
      </c>
      <c r="H1787" s="77">
        <v>0</v>
      </c>
      <c r="I1787" s="77" t="s">
        <v>1479</v>
      </c>
      <c r="J1787" s="77">
        <v>38.626803899999999</v>
      </c>
      <c r="K1787" s="77">
        <v>-90.199409700000004</v>
      </c>
      <c r="L1787" s="77">
        <v>2188.2922774609401</v>
      </c>
      <c r="M1787" s="77">
        <v>0.45058426320418699</v>
      </c>
      <c r="N1787" s="77">
        <v>0</v>
      </c>
      <c r="O1787" s="77">
        <v>420.15211727249999</v>
      </c>
      <c r="P1787" s="87" cm="1">
        <f t="array" ref="P1787">IF($X1787="Non-local",VLOOKUP($E1787,$AI$64:$AW$68,COLUMN($AW:$AW)-COLUMN($AH:$AH),FALSE),IF($X1787="Unknown",VLOOKUP($E1787,$AI$71:$AW$75,COLUMN($AW:$AW)-COLUMN($AH:$AH),FALSE),0))</f>
        <v>244</v>
      </c>
      <c r="Q1787" s="87" cm="1">
        <f t="array" ref="Q1787">IF($X1787="Non-local",VLOOKUP($E1787,$AI$40:$AW$44,COLUMN($AW:$AW)-COLUMN($AH:$AH),FALSE),IF($X1787="Unknown",VLOOKUP($E1787,$AI$47:$AW$51,COLUMN($AW:$AW)-COLUMN($AH:$AH),FALSE),0))</f>
        <v>485.37900000000008</v>
      </c>
      <c r="R1787" s="87" cm="1">
        <f t="array" ref="R1787">IF($X1787="Non-local",VLOOKUP($E1787,$AI$88:$AW$92,COLUMN($AW:$AW)-COLUMN($AH:$AH),FALSE),IF($X1787="Unknown",VLOOKUP($E1787,$AI$95:$AW$99,COLUMN($AW:$AW)-COLUMN($AH:$AH),FALSE),0))</f>
        <v>0.16197839056517743</v>
      </c>
      <c r="S1787" s="87" cm="1">
        <f t="array" ref="S1787">VLOOKUP($E1787,$AI$111:$AW$115,COLUMN($AW:$AW)-COLUMN($AH:$AH),FALSE)</f>
        <v>431.69321999999994</v>
      </c>
      <c r="T1787" s="104">
        <f t="shared" si="433"/>
        <v>0.61256265376936447</v>
      </c>
      <c r="U1787" s="104">
        <f t="shared" si="434"/>
        <v>1581.2243372725</v>
      </c>
      <c r="V1787" s="87" cm="1">
        <f t="array" ref="V1787">VLOOKUP($E1787,$AI$118:$AW$122,COLUMN($AW:$AW)-COLUMN($AH:$AH),FALSE)</f>
        <v>0</v>
      </c>
      <c r="W1787" s="87" t="str">
        <f t="shared" si="438"/>
        <v>Domestic</v>
      </c>
      <c r="X1787" s="87" t="str">
        <f t="shared" si="439"/>
        <v>Non-local</v>
      </c>
      <c r="Y1787" s="104"/>
      <c r="Z1787" s="87" t="str">
        <f t="shared" si="435"/>
        <v>USA</v>
      </c>
      <c r="AA1787" s="87" t="str">
        <f t="shared" si="436"/>
        <v>USA</v>
      </c>
      <c r="AB1787" s="82" cm="1">
        <f t="array" ref="AB1787">VLOOKUP(B1787,'GDP per Capita'!$T$2:$V$4235,COLUMN('GDP per Capita'!$V:$V)-COLUMN('GDP per Capita'!$S:$S),FALSE)</f>
        <v>63809.64</v>
      </c>
      <c r="AC1787" s="82">
        <f t="shared" si="440"/>
        <v>63809.64</v>
      </c>
      <c r="AD1787" s="82">
        <f t="shared" si="441"/>
        <v>63809.64</v>
      </c>
      <c r="AE1787" s="88">
        <f t="shared" si="437"/>
        <v>2.4780336282613412E-2</v>
      </c>
    </row>
    <row r="1788" spans="1:31">
      <c r="A1788" s="77" t="s">
        <v>884</v>
      </c>
      <c r="B1788" s="77">
        <v>1787</v>
      </c>
      <c r="C1788" s="77" t="s">
        <v>29</v>
      </c>
      <c r="D1788" s="77" t="s">
        <v>29</v>
      </c>
      <c r="E1788" s="77">
        <v>2019</v>
      </c>
      <c r="F1788" s="77">
        <v>38.894985499999997</v>
      </c>
      <c r="G1788" s="77">
        <v>-77.036570799999893</v>
      </c>
      <c r="H1788" s="77">
        <v>0</v>
      </c>
      <c r="I1788" s="77" t="s">
        <v>1479</v>
      </c>
      <c r="J1788" s="77">
        <v>38.626803899999999</v>
      </c>
      <c r="K1788" s="77">
        <v>-90.199409700000004</v>
      </c>
      <c r="L1788" s="77">
        <v>2281.3966937476498</v>
      </c>
      <c r="M1788" s="77">
        <v>0.46287821493947501</v>
      </c>
      <c r="N1788" s="77">
        <v>0</v>
      </c>
      <c r="O1788" s="77">
        <v>438.02816519954899</v>
      </c>
      <c r="P1788" s="87" cm="1">
        <f t="array" ref="P1788">IF($X1788="Non-local",VLOOKUP($E1788,$AI$64:$AW$68,COLUMN($AW:$AW)-COLUMN($AH:$AH),FALSE),IF($X1788="Unknown",VLOOKUP($E1788,$AI$71:$AW$75,COLUMN($AW:$AW)-COLUMN($AH:$AH),FALSE),0))</f>
        <v>244</v>
      </c>
      <c r="Q1788" s="87" cm="1">
        <f t="array" ref="Q1788">IF($X1788="Non-local",VLOOKUP($E1788,$AI$40:$AW$44,COLUMN($AW:$AW)-COLUMN($AH:$AH),FALSE),IF($X1788="Unknown",VLOOKUP($E1788,$AI$47:$AW$51,COLUMN($AW:$AW)-COLUMN($AH:$AH),FALSE),0))</f>
        <v>485.37900000000008</v>
      </c>
      <c r="R1788" s="87" cm="1">
        <f t="array" ref="R1788">IF($X1788="Non-local",VLOOKUP($E1788,$AI$88:$AW$92,COLUMN($AW:$AW)-COLUMN($AH:$AH),FALSE),IF($X1788="Unknown",VLOOKUP($E1788,$AI$95:$AW$99,COLUMN($AW:$AW)-COLUMN($AH:$AH),FALSE),0))</f>
        <v>0.16197839056517743</v>
      </c>
      <c r="S1788" s="87" cm="1">
        <f t="array" ref="S1788">VLOOKUP($E1788,$AI$111:$AW$115,COLUMN($AW:$AW)-COLUMN($AH:$AH),FALSE)</f>
        <v>431.69321999999994</v>
      </c>
      <c r="T1788" s="104">
        <f t="shared" si="433"/>
        <v>0.6248566055046525</v>
      </c>
      <c r="U1788" s="104">
        <f t="shared" si="434"/>
        <v>1599.100385199549</v>
      </c>
      <c r="V1788" s="87" cm="1">
        <f t="array" ref="V1788">VLOOKUP($E1788,$AI$118:$AW$122,COLUMN($AW:$AW)-COLUMN($AH:$AH),FALSE)</f>
        <v>0</v>
      </c>
      <c r="W1788" s="87" t="str">
        <f t="shared" si="438"/>
        <v>Domestic</v>
      </c>
      <c r="X1788" s="87" t="str">
        <f t="shared" si="439"/>
        <v>Non-local</v>
      </c>
      <c r="Y1788" s="104"/>
      <c r="Z1788" s="87" t="str">
        <f t="shared" si="435"/>
        <v>USA</v>
      </c>
      <c r="AA1788" s="87" t="str">
        <f t="shared" si="436"/>
        <v>USA</v>
      </c>
      <c r="AB1788" s="82" cm="1">
        <f t="array" ref="AB1788">VLOOKUP(B1788,'GDP per Capita'!$T$2:$V$4235,COLUMN('GDP per Capita'!$V:$V)-COLUMN('GDP per Capita'!$S:$S),FALSE)</f>
        <v>63809.64</v>
      </c>
      <c r="AC1788" s="82">
        <f t="shared" si="440"/>
        <v>63809.64</v>
      </c>
      <c r="AD1788" s="82">
        <f t="shared" si="441"/>
        <v>63809.64</v>
      </c>
      <c r="AE1788" s="88">
        <f t="shared" si="437"/>
        <v>2.5060482792248148E-2</v>
      </c>
    </row>
    <row r="1789" spans="1:31">
      <c r="A1789" s="77" t="s">
        <v>1140</v>
      </c>
      <c r="B1789" s="77">
        <v>1788</v>
      </c>
      <c r="C1789" s="77" t="s">
        <v>29</v>
      </c>
      <c r="D1789" s="77" t="s">
        <v>29</v>
      </c>
      <c r="E1789" s="77">
        <v>2019</v>
      </c>
      <c r="F1789" s="77">
        <v>47.565366299999901</v>
      </c>
      <c r="G1789" s="77">
        <v>-122.624683599999</v>
      </c>
      <c r="H1789" s="77">
        <v>0</v>
      </c>
      <c r="I1789" s="77" t="s">
        <v>1479</v>
      </c>
      <c r="J1789" s="77">
        <v>38.626803899999999</v>
      </c>
      <c r="K1789" s="77">
        <v>-90.199409700000004</v>
      </c>
      <c r="L1789" s="77">
        <v>5578.9222389439001</v>
      </c>
      <c r="M1789" s="77">
        <v>0.95492516202664002</v>
      </c>
      <c r="N1789" s="77">
        <v>0</v>
      </c>
      <c r="O1789" s="77">
        <v>669.47066867326896</v>
      </c>
      <c r="P1789" s="87" cm="1">
        <f t="array" ref="P1789">IF($X1789="Non-local",VLOOKUP($E1789,$AI$64:$AW$68,COLUMN($AW:$AW)-COLUMN($AH:$AH),FALSE),IF($X1789="Unknown",VLOOKUP($E1789,$AI$71:$AW$75,COLUMN($AW:$AW)-COLUMN($AH:$AH),FALSE),0))</f>
        <v>244</v>
      </c>
      <c r="Q1789" s="87" cm="1">
        <f t="array" ref="Q1789">IF($X1789="Non-local",VLOOKUP($E1789,$AI$40:$AW$44,COLUMN($AW:$AW)-COLUMN($AH:$AH),FALSE),IF($X1789="Unknown",VLOOKUP($E1789,$AI$47:$AW$51,COLUMN($AW:$AW)-COLUMN($AH:$AH),FALSE),0))</f>
        <v>485.37900000000008</v>
      </c>
      <c r="R1789" s="87" cm="1">
        <f t="array" ref="R1789">IF($X1789="Non-local",VLOOKUP($E1789,$AI$88:$AW$92,COLUMN($AW:$AW)-COLUMN($AH:$AH),FALSE),IF($X1789="Unknown",VLOOKUP($E1789,$AI$95:$AW$99,COLUMN($AW:$AW)-COLUMN($AH:$AH),FALSE),0))</f>
        <v>0.16197839056517743</v>
      </c>
      <c r="S1789" s="87" cm="1">
        <f t="array" ref="S1789">VLOOKUP($E1789,$AI$111:$AW$115,COLUMN($AW:$AW)-COLUMN($AH:$AH),FALSE)</f>
        <v>431.69321999999994</v>
      </c>
      <c r="T1789" s="104">
        <f t="shared" si="433"/>
        <v>1.1169035525918174</v>
      </c>
      <c r="U1789" s="104">
        <f t="shared" si="434"/>
        <v>1830.5428886732689</v>
      </c>
      <c r="V1789" s="87" cm="1">
        <f t="array" ref="V1789">VLOOKUP($E1789,$AI$118:$AW$122,COLUMN($AW:$AW)-COLUMN($AH:$AH),FALSE)</f>
        <v>0</v>
      </c>
      <c r="W1789" s="87" t="str">
        <f t="shared" si="438"/>
        <v>Domestic</v>
      </c>
      <c r="X1789" s="87" t="str">
        <f t="shared" si="439"/>
        <v>Non-local</v>
      </c>
      <c r="Y1789" s="104"/>
      <c r="Z1789" s="87" t="str">
        <f t="shared" si="435"/>
        <v>USA</v>
      </c>
      <c r="AA1789" s="87" t="str">
        <f t="shared" si="436"/>
        <v>USA</v>
      </c>
      <c r="AB1789" s="82" cm="1">
        <f t="array" ref="AB1789">VLOOKUP(B1789,'GDP per Capita'!$T$2:$V$4235,COLUMN('GDP per Capita'!$V:$V)-COLUMN('GDP per Capita'!$S:$S),FALSE)</f>
        <v>63809.64</v>
      </c>
      <c r="AC1789" s="82">
        <f t="shared" si="440"/>
        <v>63809.64</v>
      </c>
      <c r="AD1789" s="82">
        <f t="shared" si="441"/>
        <v>63809.64</v>
      </c>
      <c r="AE1789" s="88">
        <f t="shared" si="437"/>
        <v>2.8687560197381914E-2</v>
      </c>
    </row>
    <row r="1790" spans="1:31">
      <c r="A1790" s="77" t="s">
        <v>1552</v>
      </c>
      <c r="B1790" s="77">
        <v>1789</v>
      </c>
      <c r="C1790" s="77" t="s">
        <v>29</v>
      </c>
      <c r="D1790" s="77" t="s">
        <v>29</v>
      </c>
      <c r="E1790" s="77">
        <v>2019</v>
      </c>
      <c r="F1790" s="77">
        <v>33.992680299999897</v>
      </c>
      <c r="G1790" s="77">
        <v>-117.76005600000001</v>
      </c>
      <c r="H1790" s="77">
        <v>0</v>
      </c>
      <c r="I1790" s="77" t="s">
        <v>1479</v>
      </c>
      <c r="J1790" s="77">
        <v>38.626803899999999</v>
      </c>
      <c r="K1790" s="77">
        <v>-90.199409700000004</v>
      </c>
      <c r="L1790" s="77">
        <v>5025.4185067407398</v>
      </c>
      <c r="M1790" s="77">
        <v>0.88006223554665797</v>
      </c>
      <c r="N1790" s="77">
        <v>0</v>
      </c>
      <c r="O1790" s="77">
        <v>603.05022080888898</v>
      </c>
      <c r="P1790" s="87" cm="1">
        <f t="array" ref="P1790">IF($X1790="Non-local",VLOOKUP($E1790,$AI$64:$AW$68,COLUMN($AW:$AW)-COLUMN($AH:$AH),FALSE),IF($X1790="Unknown",VLOOKUP($E1790,$AI$71:$AW$75,COLUMN($AW:$AW)-COLUMN($AH:$AH),FALSE),0))</f>
        <v>244</v>
      </c>
      <c r="Q1790" s="87" cm="1">
        <f t="array" ref="Q1790">IF($X1790="Non-local",VLOOKUP($E1790,$AI$40:$AW$44,COLUMN($AW:$AW)-COLUMN($AH:$AH),FALSE),IF($X1790="Unknown",VLOOKUP($E1790,$AI$47:$AW$51,COLUMN($AW:$AW)-COLUMN($AH:$AH),FALSE),0))</f>
        <v>485.37900000000008</v>
      </c>
      <c r="R1790" s="87" cm="1">
        <f t="array" ref="R1790">IF($X1790="Non-local",VLOOKUP($E1790,$AI$88:$AW$92,COLUMN($AW:$AW)-COLUMN($AH:$AH),FALSE),IF($X1790="Unknown",VLOOKUP($E1790,$AI$95:$AW$99,COLUMN($AW:$AW)-COLUMN($AH:$AH),FALSE),0))</f>
        <v>0.16197839056517743</v>
      </c>
      <c r="S1790" s="87" cm="1">
        <f t="array" ref="S1790">VLOOKUP($E1790,$AI$111:$AW$115,COLUMN($AW:$AW)-COLUMN($AH:$AH),FALSE)</f>
        <v>431.69321999999994</v>
      </c>
      <c r="T1790" s="104">
        <f t="shared" si="433"/>
        <v>1.0420406261118353</v>
      </c>
      <c r="U1790" s="104">
        <f t="shared" si="434"/>
        <v>1764.122440808889</v>
      </c>
      <c r="V1790" s="87" cm="1">
        <f t="array" ref="V1790">VLOOKUP($E1790,$AI$118:$AW$122,COLUMN($AW:$AW)-COLUMN($AH:$AH),FALSE)</f>
        <v>0</v>
      </c>
      <c r="W1790" s="87" t="str">
        <f t="shared" si="438"/>
        <v>Domestic</v>
      </c>
      <c r="X1790" s="87" t="str">
        <f t="shared" si="439"/>
        <v>Non-local</v>
      </c>
      <c r="Y1790" s="104"/>
      <c r="Z1790" s="87" t="str">
        <f t="shared" si="435"/>
        <v>USA</v>
      </c>
      <c r="AA1790" s="87" t="str">
        <f t="shared" si="436"/>
        <v>USA</v>
      </c>
      <c r="AB1790" s="82" cm="1">
        <f t="array" ref="AB1790">VLOOKUP(B1790,'GDP per Capita'!$T$2:$V$4235,COLUMN('GDP per Capita'!$V:$V)-COLUMN('GDP per Capita'!$S:$S),FALSE)</f>
        <v>63809.64</v>
      </c>
      <c r="AC1790" s="82">
        <f t="shared" si="440"/>
        <v>63809.64</v>
      </c>
      <c r="AD1790" s="82">
        <f t="shared" si="441"/>
        <v>63809.64</v>
      </c>
      <c r="AE1790" s="88">
        <f t="shared" si="437"/>
        <v>2.7646644626249089E-2</v>
      </c>
    </row>
    <row r="1791" spans="1:31">
      <c r="A1791" s="77" t="s">
        <v>928</v>
      </c>
      <c r="B1791" s="77">
        <v>1790</v>
      </c>
      <c r="C1791" s="77" t="s">
        <v>29</v>
      </c>
      <c r="D1791" s="77" t="s">
        <v>29</v>
      </c>
      <c r="E1791" s="77">
        <v>2019</v>
      </c>
      <c r="F1791" s="77">
        <v>42.268156899999902</v>
      </c>
      <c r="G1791" s="77">
        <v>-83.731229099999993</v>
      </c>
      <c r="H1791" s="77">
        <v>0</v>
      </c>
      <c r="I1791" s="77" t="s">
        <v>1479</v>
      </c>
      <c r="J1791" s="77">
        <v>38.626803899999999</v>
      </c>
      <c r="K1791" s="77">
        <v>-90.199409700000004</v>
      </c>
      <c r="L1791" s="77">
        <v>1360.9774593608499</v>
      </c>
      <c r="M1791" s="77">
        <v>0.34134166388118398</v>
      </c>
      <c r="N1791" s="77">
        <v>0</v>
      </c>
      <c r="O1791" s="77">
        <v>261.30767219728301</v>
      </c>
      <c r="P1791" s="87" cm="1">
        <f t="array" ref="P1791">IF($X1791="Non-local",VLOOKUP($E1791,$AI$64:$AW$68,COLUMN($AW:$AW)-COLUMN($AH:$AH),FALSE),IF($X1791="Unknown",VLOOKUP($E1791,$AI$71:$AW$75,COLUMN($AW:$AW)-COLUMN($AH:$AH),FALSE),0))</f>
        <v>244</v>
      </c>
      <c r="Q1791" s="87" cm="1">
        <f t="array" ref="Q1791">IF($X1791="Non-local",VLOOKUP($E1791,$AI$40:$AW$44,COLUMN($AW:$AW)-COLUMN($AH:$AH),FALSE),IF($X1791="Unknown",VLOOKUP($E1791,$AI$47:$AW$51,COLUMN($AW:$AW)-COLUMN($AH:$AH),FALSE),0))</f>
        <v>485.37900000000008</v>
      </c>
      <c r="R1791" s="87" cm="1">
        <f t="array" ref="R1791">IF($X1791="Non-local",VLOOKUP($E1791,$AI$88:$AW$92,COLUMN($AW:$AW)-COLUMN($AH:$AH),FALSE),IF($X1791="Unknown",VLOOKUP($E1791,$AI$95:$AW$99,COLUMN($AW:$AW)-COLUMN($AH:$AH),FALSE),0))</f>
        <v>0.16197839056517743</v>
      </c>
      <c r="S1791" s="87" cm="1">
        <f t="array" ref="S1791">VLOOKUP($E1791,$AI$111:$AW$115,COLUMN($AW:$AW)-COLUMN($AH:$AH),FALSE)</f>
        <v>431.69321999999994</v>
      </c>
      <c r="T1791" s="104">
        <f t="shared" si="433"/>
        <v>0.50332005444636141</v>
      </c>
      <c r="U1791" s="104">
        <f t="shared" si="434"/>
        <v>1422.379892197283</v>
      </c>
      <c r="V1791" s="87" cm="1">
        <f t="array" ref="V1791">VLOOKUP($E1791,$AI$118:$AW$122,COLUMN($AW:$AW)-COLUMN($AH:$AH),FALSE)</f>
        <v>0</v>
      </c>
      <c r="W1791" s="87" t="str">
        <f t="shared" si="438"/>
        <v>Domestic</v>
      </c>
      <c r="X1791" s="87" t="str">
        <f t="shared" si="439"/>
        <v>Non-local</v>
      </c>
      <c r="Y1791" s="104"/>
      <c r="Z1791" s="87" t="str">
        <f t="shared" si="435"/>
        <v>USA</v>
      </c>
      <c r="AA1791" s="87" t="str">
        <f t="shared" si="436"/>
        <v>USA</v>
      </c>
      <c r="AB1791" s="82" cm="1">
        <f t="array" ref="AB1791">VLOOKUP(B1791,'GDP per Capita'!$T$2:$V$4235,COLUMN('GDP per Capita'!$V:$V)-COLUMN('GDP per Capita'!$S:$S),FALSE)</f>
        <v>63809.64</v>
      </c>
      <c r="AC1791" s="82">
        <f t="shared" si="440"/>
        <v>63809.64</v>
      </c>
      <c r="AD1791" s="82">
        <f t="shared" si="441"/>
        <v>63809.64</v>
      </c>
      <c r="AE1791" s="88">
        <f t="shared" si="437"/>
        <v>2.2290987571741243E-2</v>
      </c>
    </row>
    <row r="1792" spans="1:31">
      <c r="A1792" s="77" t="s">
        <v>923</v>
      </c>
      <c r="B1792" s="77">
        <v>1791</v>
      </c>
      <c r="C1792" s="77" t="s">
        <v>29</v>
      </c>
      <c r="D1792" s="77" t="s">
        <v>29</v>
      </c>
      <c r="E1792" s="77">
        <v>2019</v>
      </c>
      <c r="F1792" s="77">
        <v>38.029305999999998</v>
      </c>
      <c r="G1792" s="77">
        <v>-78.476678100000001</v>
      </c>
      <c r="H1792" s="77">
        <v>0</v>
      </c>
      <c r="I1792" s="77" t="s">
        <v>1479</v>
      </c>
      <c r="J1792" s="77">
        <v>38.626803899999999</v>
      </c>
      <c r="K1792" s="77">
        <v>-90.199409700000004</v>
      </c>
      <c r="L1792" s="77">
        <v>2048.0497055639798</v>
      </c>
      <c r="M1792" s="77">
        <v>0.43206596429960598</v>
      </c>
      <c r="N1792" s="77">
        <v>0</v>
      </c>
      <c r="O1792" s="77">
        <v>393.22554346828503</v>
      </c>
      <c r="P1792" s="87" cm="1">
        <f t="array" ref="P1792">IF($X1792="Non-local",VLOOKUP($E1792,$AI$64:$AW$68,COLUMN($AW:$AW)-COLUMN($AH:$AH),FALSE),IF($X1792="Unknown",VLOOKUP($E1792,$AI$71:$AW$75,COLUMN($AW:$AW)-COLUMN($AH:$AH),FALSE),0))</f>
        <v>244</v>
      </c>
      <c r="Q1792" s="87" cm="1">
        <f t="array" ref="Q1792">IF($X1792="Non-local",VLOOKUP($E1792,$AI$40:$AW$44,COLUMN($AW:$AW)-COLUMN($AH:$AH),FALSE),IF($X1792="Unknown",VLOOKUP($E1792,$AI$47:$AW$51,COLUMN($AW:$AW)-COLUMN($AH:$AH),FALSE),0))</f>
        <v>485.37900000000008</v>
      </c>
      <c r="R1792" s="87" cm="1">
        <f t="array" ref="R1792">IF($X1792="Non-local",VLOOKUP($E1792,$AI$88:$AW$92,COLUMN($AW:$AW)-COLUMN($AH:$AH),FALSE),IF($X1792="Unknown",VLOOKUP($E1792,$AI$95:$AW$99,COLUMN($AW:$AW)-COLUMN($AH:$AH),FALSE),0))</f>
        <v>0.16197839056517743</v>
      </c>
      <c r="S1792" s="87" cm="1">
        <f t="array" ref="S1792">VLOOKUP($E1792,$AI$111:$AW$115,COLUMN($AW:$AW)-COLUMN($AH:$AH),FALSE)</f>
        <v>431.69321999999994</v>
      </c>
      <c r="T1792" s="104">
        <f t="shared" si="433"/>
        <v>0.59404435486478335</v>
      </c>
      <c r="U1792" s="104">
        <f t="shared" si="434"/>
        <v>1554.297763468285</v>
      </c>
      <c r="V1792" s="87" cm="1">
        <f t="array" ref="V1792">VLOOKUP($E1792,$AI$118:$AW$122,COLUMN($AW:$AW)-COLUMN($AH:$AH),FALSE)</f>
        <v>0</v>
      </c>
      <c r="W1792" s="87" t="str">
        <f t="shared" si="438"/>
        <v>Domestic</v>
      </c>
      <c r="X1792" s="87" t="str">
        <f t="shared" si="439"/>
        <v>Non-local</v>
      </c>
      <c r="Y1792" s="104"/>
      <c r="Z1792" s="87" t="str">
        <f t="shared" si="435"/>
        <v>USA</v>
      </c>
      <c r="AA1792" s="87" t="str">
        <f t="shared" si="436"/>
        <v>USA</v>
      </c>
      <c r="AB1792" s="82" cm="1">
        <f t="array" ref="AB1792">VLOOKUP(B1792,'GDP per Capita'!$T$2:$V$4235,COLUMN('GDP per Capita'!$V:$V)-COLUMN('GDP per Capita'!$S:$S),FALSE)</f>
        <v>63809.64</v>
      </c>
      <c r="AC1792" s="82">
        <f t="shared" si="440"/>
        <v>63809.64</v>
      </c>
      <c r="AD1792" s="82">
        <f t="shared" si="441"/>
        <v>63809.64</v>
      </c>
      <c r="AE1792" s="88">
        <f t="shared" si="437"/>
        <v>2.4358353431680309E-2</v>
      </c>
    </row>
    <row r="1793" spans="1:31">
      <c r="A1793" s="77" t="s">
        <v>911</v>
      </c>
      <c r="B1793" s="77">
        <v>1792</v>
      </c>
      <c r="C1793" s="77" t="s">
        <v>29</v>
      </c>
      <c r="D1793" s="77" t="s">
        <v>29</v>
      </c>
      <c r="E1793" s="77">
        <v>2019</v>
      </c>
      <c r="F1793" s="77">
        <v>42.3750997</v>
      </c>
      <c r="G1793" s="77">
        <v>-71.105615700000001</v>
      </c>
      <c r="H1793" s="77">
        <v>0</v>
      </c>
      <c r="I1793" s="77" t="s">
        <v>1479</v>
      </c>
      <c r="J1793" s="77">
        <v>38.626803899999999</v>
      </c>
      <c r="K1793" s="77">
        <v>-90.199409700000004</v>
      </c>
      <c r="L1793" s="77">
        <v>3326.79225080687</v>
      </c>
      <c r="M1793" s="77">
        <v>0.61494948040279096</v>
      </c>
      <c r="N1793" s="77">
        <v>0</v>
      </c>
      <c r="O1793" s="77">
        <v>638.74411215491898</v>
      </c>
      <c r="P1793" s="87" cm="1">
        <f t="array" ref="P1793">IF($X1793="Non-local",VLOOKUP($E1793,$AI$64:$AW$68,COLUMN($AW:$AW)-COLUMN($AH:$AH),FALSE),IF($X1793="Unknown",VLOOKUP($E1793,$AI$71:$AW$75,COLUMN($AW:$AW)-COLUMN($AH:$AH),FALSE),0))</f>
        <v>244</v>
      </c>
      <c r="Q1793" s="87" cm="1">
        <f t="array" ref="Q1793">IF($X1793="Non-local",VLOOKUP($E1793,$AI$40:$AW$44,COLUMN($AW:$AW)-COLUMN($AH:$AH),FALSE),IF($X1793="Unknown",VLOOKUP($E1793,$AI$47:$AW$51,COLUMN($AW:$AW)-COLUMN($AH:$AH),FALSE),0))</f>
        <v>485.37900000000008</v>
      </c>
      <c r="R1793" s="87" cm="1">
        <f t="array" ref="R1793">IF($X1793="Non-local",VLOOKUP($E1793,$AI$88:$AW$92,COLUMN($AW:$AW)-COLUMN($AH:$AH),FALSE),IF($X1793="Unknown",VLOOKUP($E1793,$AI$95:$AW$99,COLUMN($AW:$AW)-COLUMN($AH:$AH),FALSE),0))</f>
        <v>0.16197839056517743</v>
      </c>
      <c r="S1793" s="87" cm="1">
        <f t="array" ref="S1793">VLOOKUP($E1793,$AI$111:$AW$115,COLUMN($AW:$AW)-COLUMN($AH:$AH),FALSE)</f>
        <v>431.69321999999994</v>
      </c>
      <c r="T1793" s="104">
        <f t="shared" si="433"/>
        <v>0.77692787096796834</v>
      </c>
      <c r="U1793" s="104">
        <f t="shared" si="434"/>
        <v>1799.8163321549189</v>
      </c>
      <c r="V1793" s="87" cm="1">
        <f t="array" ref="V1793">VLOOKUP($E1793,$AI$118:$AW$122,COLUMN($AW:$AW)-COLUMN($AH:$AH),FALSE)</f>
        <v>0</v>
      </c>
      <c r="W1793" s="87" t="str">
        <f t="shared" si="438"/>
        <v>Domestic</v>
      </c>
      <c r="X1793" s="87" t="str">
        <f t="shared" si="439"/>
        <v>Non-local</v>
      </c>
      <c r="Y1793" s="104"/>
      <c r="Z1793" s="87" t="str">
        <f t="shared" si="435"/>
        <v>USA</v>
      </c>
      <c r="AA1793" s="87" t="str">
        <f t="shared" si="436"/>
        <v>USA</v>
      </c>
      <c r="AB1793" s="82" cm="1">
        <f t="array" ref="AB1793">VLOOKUP(B1793,'GDP per Capita'!$T$2:$V$4235,COLUMN('GDP per Capita'!$V:$V)-COLUMN('GDP per Capita'!$S:$S),FALSE)</f>
        <v>63809.64</v>
      </c>
      <c r="AC1793" s="82">
        <f t="shared" si="440"/>
        <v>63809.64</v>
      </c>
      <c r="AD1793" s="82">
        <f t="shared" si="441"/>
        <v>63809.64</v>
      </c>
      <c r="AE1793" s="88">
        <f t="shared" si="437"/>
        <v>2.8206025486978439E-2</v>
      </c>
    </row>
    <row r="1794" spans="1:31">
      <c r="A1794" s="77" t="s">
        <v>998</v>
      </c>
      <c r="B1794" s="77">
        <v>1793</v>
      </c>
      <c r="C1794" s="77" t="s">
        <v>29</v>
      </c>
      <c r="D1794" s="77" t="s">
        <v>29</v>
      </c>
      <c r="E1794" s="77">
        <v>2019</v>
      </c>
      <c r="F1794" s="77">
        <v>37.368830099999997</v>
      </c>
      <c r="G1794" s="77">
        <v>-122.03634959999999</v>
      </c>
      <c r="H1794" s="77">
        <v>0</v>
      </c>
      <c r="I1794" s="77" t="s">
        <v>1479</v>
      </c>
      <c r="J1794" s="77">
        <v>38.626803899999999</v>
      </c>
      <c r="K1794" s="77">
        <v>-90.199409700000004</v>
      </c>
      <c r="L1794" s="77">
        <v>5558.4903963947399</v>
      </c>
      <c r="M1794" s="77">
        <v>0.95215210104743697</v>
      </c>
      <c r="N1794" s="77">
        <v>0</v>
      </c>
      <c r="O1794" s="77">
        <v>667.01884756736899</v>
      </c>
      <c r="P1794" s="87" cm="1">
        <f t="array" ref="P1794">IF($X1794="Non-local",VLOOKUP($E1794,$AI$64:$AW$68,COLUMN($AW:$AW)-COLUMN($AH:$AH),FALSE),IF($X1794="Unknown",VLOOKUP($E1794,$AI$71:$AW$75,COLUMN($AW:$AW)-COLUMN($AH:$AH),FALSE),0))</f>
        <v>244</v>
      </c>
      <c r="Q1794" s="87" cm="1">
        <f t="array" ref="Q1794">IF($X1794="Non-local",VLOOKUP($E1794,$AI$40:$AW$44,COLUMN($AW:$AW)-COLUMN($AH:$AH),FALSE),IF($X1794="Unknown",VLOOKUP($E1794,$AI$47:$AW$51,COLUMN($AW:$AW)-COLUMN($AH:$AH),FALSE),0))</f>
        <v>485.37900000000008</v>
      </c>
      <c r="R1794" s="87" cm="1">
        <f t="array" ref="R1794">IF($X1794="Non-local",VLOOKUP($E1794,$AI$88:$AW$92,COLUMN($AW:$AW)-COLUMN($AH:$AH),FALSE),IF($X1794="Unknown",VLOOKUP($E1794,$AI$95:$AW$99,COLUMN($AW:$AW)-COLUMN($AH:$AH),FALSE),0))</f>
        <v>0.16197839056517743</v>
      </c>
      <c r="S1794" s="87" cm="1">
        <f t="array" ref="S1794">VLOOKUP($E1794,$AI$111:$AW$115,COLUMN($AW:$AW)-COLUMN($AH:$AH),FALSE)</f>
        <v>431.69321999999994</v>
      </c>
      <c r="T1794" s="104">
        <f t="shared" ref="T1794:T1857" si="442">SUM(M1794,R1794)</f>
        <v>1.1141304916126145</v>
      </c>
      <c r="U1794" s="104">
        <f t="shared" ref="U1794:U1857" si="443">SUM(O1794,P1794,Q1794,S1794)</f>
        <v>1828.091067567369</v>
      </c>
      <c r="V1794" s="87" cm="1">
        <f t="array" ref="V1794">VLOOKUP($E1794,$AI$118:$AW$122,COLUMN($AW:$AW)-COLUMN($AH:$AH),FALSE)</f>
        <v>0</v>
      </c>
      <c r="W1794" s="87" t="str">
        <f t="shared" si="438"/>
        <v>Domestic</v>
      </c>
      <c r="X1794" s="87" t="str">
        <f t="shared" si="439"/>
        <v>Non-local</v>
      </c>
      <c r="Y1794" s="104"/>
      <c r="Z1794" s="87" t="str">
        <f t="shared" ref="Z1794:Z1857" si="444">C1794</f>
        <v>USA</v>
      </c>
      <c r="AA1794" s="87" t="str">
        <f t="shared" ref="AA1794:AA1857" si="445">D1794</f>
        <v>USA</v>
      </c>
      <c r="AB1794" s="82" cm="1">
        <f t="array" ref="AB1794">VLOOKUP(B1794,'GDP per Capita'!$T$2:$V$4235,COLUMN('GDP per Capita'!$V:$V)-COLUMN('GDP per Capita'!$S:$S),FALSE)</f>
        <v>63809.64</v>
      </c>
      <c r="AC1794" s="82">
        <f t="shared" si="440"/>
        <v>63809.64</v>
      </c>
      <c r="AD1794" s="82">
        <f t="shared" si="441"/>
        <v>63809.64</v>
      </c>
      <c r="AE1794" s="88">
        <f t="shared" ref="AE1794:AE1857" si="446">U1794/AD1794</f>
        <v>2.8649136205240604E-2</v>
      </c>
    </row>
    <row r="1795" spans="1:31">
      <c r="A1795" s="77" t="s">
        <v>1165</v>
      </c>
      <c r="B1795" s="77">
        <v>1794</v>
      </c>
      <c r="C1795" s="77" t="s">
        <v>29</v>
      </c>
      <c r="D1795" s="77" t="s">
        <v>29</v>
      </c>
      <c r="E1795" s="77">
        <v>2019</v>
      </c>
      <c r="F1795" s="77">
        <v>29.997818500000001</v>
      </c>
      <c r="G1795" s="77">
        <v>-83.222152699999995</v>
      </c>
      <c r="H1795" s="77">
        <v>0</v>
      </c>
      <c r="I1795" s="77" t="s">
        <v>1479</v>
      </c>
      <c r="J1795" s="77">
        <v>38.626803899999999</v>
      </c>
      <c r="K1795" s="77">
        <v>-90.199409700000004</v>
      </c>
      <c r="L1795" s="77">
        <v>2305.8807502106902</v>
      </c>
      <c r="M1795" s="77">
        <v>0.466111206675483</v>
      </c>
      <c r="N1795" s="77">
        <v>0</v>
      </c>
      <c r="O1795" s="77">
        <v>442.72910404045302</v>
      </c>
      <c r="P1795" s="87" cm="1">
        <f t="array" ref="P1795">IF($X1795="Non-local",VLOOKUP($E1795,$AI$64:$AW$68,COLUMN($AW:$AW)-COLUMN($AH:$AH),FALSE),IF($X1795="Unknown",VLOOKUP($E1795,$AI$71:$AW$75,COLUMN($AW:$AW)-COLUMN($AH:$AH),FALSE),0))</f>
        <v>244</v>
      </c>
      <c r="Q1795" s="87" cm="1">
        <f t="array" ref="Q1795">IF($X1795="Non-local",VLOOKUP($E1795,$AI$40:$AW$44,COLUMN($AW:$AW)-COLUMN($AH:$AH),FALSE),IF($X1795="Unknown",VLOOKUP($E1795,$AI$47:$AW$51,COLUMN($AW:$AW)-COLUMN($AH:$AH),FALSE),0))</f>
        <v>485.37900000000008</v>
      </c>
      <c r="R1795" s="87" cm="1">
        <f t="array" ref="R1795">IF($X1795="Non-local",VLOOKUP($E1795,$AI$88:$AW$92,COLUMN($AW:$AW)-COLUMN($AH:$AH),FALSE),IF($X1795="Unknown",VLOOKUP($E1795,$AI$95:$AW$99,COLUMN($AW:$AW)-COLUMN($AH:$AH),FALSE),0))</f>
        <v>0.16197839056517743</v>
      </c>
      <c r="S1795" s="87" cm="1">
        <f t="array" ref="S1795">VLOOKUP($E1795,$AI$111:$AW$115,COLUMN($AW:$AW)-COLUMN($AH:$AH),FALSE)</f>
        <v>431.69321999999994</v>
      </c>
      <c r="T1795" s="104">
        <f t="shared" si="442"/>
        <v>0.62808959724066038</v>
      </c>
      <c r="U1795" s="104">
        <f t="shared" si="443"/>
        <v>1603.801324040453</v>
      </c>
      <c r="V1795" s="87" cm="1">
        <f t="array" ref="V1795">VLOOKUP($E1795,$AI$118:$AW$122,COLUMN($AW:$AW)-COLUMN($AH:$AH),FALSE)</f>
        <v>0</v>
      </c>
      <c r="W1795" s="87" t="str">
        <f t="shared" ref="W1795:W1858" si="447">IF(Z1795&lt;&gt;"USA",IF(Z1795&lt;&gt;"Unknown","International","Unknown"),"Domestic")</f>
        <v>Domestic</v>
      </c>
      <c r="X1795" s="87" t="str">
        <f t="shared" ref="X1795:X1858" si="448">IF(A1795="Unknown","Unknown",IF(H1795=1,"Local","Non-local"))</f>
        <v>Non-local</v>
      </c>
      <c r="Y1795" s="104"/>
      <c r="Z1795" s="87" t="str">
        <f t="shared" si="444"/>
        <v>USA</v>
      </c>
      <c r="AA1795" s="87" t="str">
        <f t="shared" si="445"/>
        <v>USA</v>
      </c>
      <c r="AB1795" s="82" cm="1">
        <f t="array" ref="AB1795">VLOOKUP(B1795,'GDP per Capita'!$T$2:$V$4235,COLUMN('GDP per Capita'!$V:$V)-COLUMN('GDP per Capita'!$S:$S),FALSE)</f>
        <v>63809.64</v>
      </c>
      <c r="AC1795" s="82">
        <f t="shared" ref="AC1795:AC1858" si="449">IFERROR(AB1795,"")</f>
        <v>63809.64</v>
      </c>
      <c r="AD1795" s="82">
        <f t="shared" ref="AD1795:AD1858" si="450">IFERROR(AB1795,AVERAGE(AC$2:AC$2538))</f>
        <v>63809.64</v>
      </c>
      <c r="AE1795" s="88">
        <f t="shared" si="446"/>
        <v>2.5134154087696672E-2</v>
      </c>
    </row>
    <row r="1796" spans="1:31">
      <c r="A1796" s="77" t="s">
        <v>882</v>
      </c>
      <c r="B1796" s="77">
        <v>1795</v>
      </c>
      <c r="C1796" s="77" t="s">
        <v>29</v>
      </c>
      <c r="D1796" s="77" t="s">
        <v>29</v>
      </c>
      <c r="E1796" s="77">
        <v>2019</v>
      </c>
      <c r="F1796" s="77">
        <v>39.004607</v>
      </c>
      <c r="G1796" s="77">
        <v>-76.875683800000004</v>
      </c>
      <c r="H1796" s="77">
        <v>0</v>
      </c>
      <c r="I1796" s="77" t="s">
        <v>1479</v>
      </c>
      <c r="J1796" s="77">
        <v>38.626803899999999</v>
      </c>
      <c r="K1796" s="77">
        <v>-90.199409700000004</v>
      </c>
      <c r="L1796" s="77">
        <v>2308.1878713614001</v>
      </c>
      <c r="M1796" s="77">
        <v>0.46641584996959801</v>
      </c>
      <c r="N1796" s="77">
        <v>0</v>
      </c>
      <c r="O1796" s="77">
        <v>443.172071301389</v>
      </c>
      <c r="P1796" s="87" cm="1">
        <f t="array" ref="P1796">IF($X1796="Non-local",VLOOKUP($E1796,$AI$64:$AW$68,COLUMN($AW:$AW)-COLUMN($AH:$AH),FALSE),IF($X1796="Unknown",VLOOKUP($E1796,$AI$71:$AW$75,COLUMN($AW:$AW)-COLUMN($AH:$AH),FALSE),0))</f>
        <v>244</v>
      </c>
      <c r="Q1796" s="87" cm="1">
        <f t="array" ref="Q1796">IF($X1796="Non-local",VLOOKUP($E1796,$AI$40:$AW$44,COLUMN($AW:$AW)-COLUMN($AH:$AH),FALSE),IF($X1796="Unknown",VLOOKUP($E1796,$AI$47:$AW$51,COLUMN($AW:$AW)-COLUMN($AH:$AH),FALSE),0))</f>
        <v>485.37900000000008</v>
      </c>
      <c r="R1796" s="87" cm="1">
        <f t="array" ref="R1796">IF($X1796="Non-local",VLOOKUP($E1796,$AI$88:$AW$92,COLUMN($AW:$AW)-COLUMN($AH:$AH),FALSE),IF($X1796="Unknown",VLOOKUP($E1796,$AI$95:$AW$99,COLUMN($AW:$AW)-COLUMN($AH:$AH),FALSE),0))</f>
        <v>0.16197839056517743</v>
      </c>
      <c r="S1796" s="87" cm="1">
        <f t="array" ref="S1796">VLOOKUP($E1796,$AI$111:$AW$115,COLUMN($AW:$AW)-COLUMN($AH:$AH),FALSE)</f>
        <v>431.69321999999994</v>
      </c>
      <c r="T1796" s="104">
        <f t="shared" si="442"/>
        <v>0.62839424053477544</v>
      </c>
      <c r="U1796" s="104">
        <f t="shared" si="443"/>
        <v>1604.244291301389</v>
      </c>
      <c r="V1796" s="87" cm="1">
        <f t="array" ref="V1796">VLOOKUP($E1796,$AI$118:$AW$122,COLUMN($AW:$AW)-COLUMN($AH:$AH),FALSE)</f>
        <v>0</v>
      </c>
      <c r="W1796" s="87" t="str">
        <f t="shared" si="447"/>
        <v>Domestic</v>
      </c>
      <c r="X1796" s="87" t="str">
        <f t="shared" si="448"/>
        <v>Non-local</v>
      </c>
      <c r="Y1796" s="104"/>
      <c r="Z1796" s="87" t="str">
        <f t="shared" si="444"/>
        <v>USA</v>
      </c>
      <c r="AA1796" s="87" t="str">
        <f t="shared" si="445"/>
        <v>USA</v>
      </c>
      <c r="AB1796" s="82" cm="1">
        <f t="array" ref="AB1796">VLOOKUP(B1796,'GDP per Capita'!$T$2:$V$4235,COLUMN('GDP per Capita'!$V:$V)-COLUMN('GDP per Capita'!$S:$S),FALSE)</f>
        <v>63809.64</v>
      </c>
      <c r="AC1796" s="82">
        <f t="shared" si="449"/>
        <v>63809.64</v>
      </c>
      <c r="AD1796" s="82">
        <f t="shared" si="450"/>
        <v>63809.64</v>
      </c>
      <c r="AE1796" s="88">
        <f t="shared" si="446"/>
        <v>2.5141096099294543E-2</v>
      </c>
    </row>
    <row r="1797" spans="1:31">
      <c r="A1797" s="77" t="s">
        <v>882</v>
      </c>
      <c r="B1797" s="77">
        <v>1796</v>
      </c>
      <c r="C1797" s="77" t="s">
        <v>29</v>
      </c>
      <c r="D1797" s="77" t="s">
        <v>29</v>
      </c>
      <c r="E1797" s="77">
        <v>2019</v>
      </c>
      <c r="F1797" s="77">
        <v>39.004607</v>
      </c>
      <c r="G1797" s="77">
        <v>-76.875683800000004</v>
      </c>
      <c r="H1797" s="77">
        <v>0</v>
      </c>
      <c r="I1797" s="77" t="s">
        <v>1479</v>
      </c>
      <c r="J1797" s="77">
        <v>38.626803899999999</v>
      </c>
      <c r="K1797" s="77">
        <v>-90.199409700000004</v>
      </c>
      <c r="L1797" s="77">
        <v>2308.1878713614001</v>
      </c>
      <c r="M1797" s="77">
        <v>0.46641584996959801</v>
      </c>
      <c r="N1797" s="77">
        <v>0</v>
      </c>
      <c r="O1797" s="77">
        <v>443.172071301389</v>
      </c>
      <c r="P1797" s="87" cm="1">
        <f t="array" ref="P1797">IF($X1797="Non-local",VLOOKUP($E1797,$AI$64:$AW$68,COLUMN($AW:$AW)-COLUMN($AH:$AH),FALSE),IF($X1797="Unknown",VLOOKUP($E1797,$AI$71:$AW$75,COLUMN($AW:$AW)-COLUMN($AH:$AH),FALSE),0))</f>
        <v>244</v>
      </c>
      <c r="Q1797" s="87" cm="1">
        <f t="array" ref="Q1797">IF($X1797="Non-local",VLOOKUP($E1797,$AI$40:$AW$44,COLUMN($AW:$AW)-COLUMN($AH:$AH),FALSE),IF($X1797="Unknown",VLOOKUP($E1797,$AI$47:$AW$51,COLUMN($AW:$AW)-COLUMN($AH:$AH),FALSE),0))</f>
        <v>485.37900000000008</v>
      </c>
      <c r="R1797" s="87" cm="1">
        <f t="array" ref="R1797">IF($X1797="Non-local",VLOOKUP($E1797,$AI$88:$AW$92,COLUMN($AW:$AW)-COLUMN($AH:$AH),FALSE),IF($X1797="Unknown",VLOOKUP($E1797,$AI$95:$AW$99,COLUMN($AW:$AW)-COLUMN($AH:$AH),FALSE),0))</f>
        <v>0.16197839056517743</v>
      </c>
      <c r="S1797" s="87" cm="1">
        <f t="array" ref="S1797">VLOOKUP($E1797,$AI$111:$AW$115,COLUMN($AW:$AW)-COLUMN($AH:$AH),FALSE)</f>
        <v>431.69321999999994</v>
      </c>
      <c r="T1797" s="104">
        <f t="shared" si="442"/>
        <v>0.62839424053477544</v>
      </c>
      <c r="U1797" s="104">
        <f t="shared" si="443"/>
        <v>1604.244291301389</v>
      </c>
      <c r="V1797" s="87" cm="1">
        <f t="array" ref="V1797">VLOOKUP($E1797,$AI$118:$AW$122,COLUMN($AW:$AW)-COLUMN($AH:$AH),FALSE)</f>
        <v>0</v>
      </c>
      <c r="W1797" s="87" t="str">
        <f t="shared" si="447"/>
        <v>Domestic</v>
      </c>
      <c r="X1797" s="87" t="str">
        <f t="shared" si="448"/>
        <v>Non-local</v>
      </c>
      <c r="Y1797" s="104"/>
      <c r="Z1797" s="87" t="str">
        <f t="shared" si="444"/>
        <v>USA</v>
      </c>
      <c r="AA1797" s="87" t="str">
        <f t="shared" si="445"/>
        <v>USA</v>
      </c>
      <c r="AB1797" s="82" cm="1">
        <f t="array" ref="AB1797">VLOOKUP(B1797,'GDP per Capita'!$T$2:$V$4235,COLUMN('GDP per Capita'!$V:$V)-COLUMN('GDP per Capita'!$S:$S),FALSE)</f>
        <v>63809.64</v>
      </c>
      <c r="AC1797" s="82">
        <f t="shared" si="449"/>
        <v>63809.64</v>
      </c>
      <c r="AD1797" s="82">
        <f t="shared" si="450"/>
        <v>63809.64</v>
      </c>
      <c r="AE1797" s="88">
        <f t="shared" si="446"/>
        <v>2.5141096099294543E-2</v>
      </c>
    </row>
    <row r="1798" spans="1:31">
      <c r="A1798" s="77" t="s">
        <v>971</v>
      </c>
      <c r="B1798" s="77">
        <v>1797</v>
      </c>
      <c r="C1798" s="77" t="s">
        <v>29</v>
      </c>
      <c r="D1798" s="77" t="s">
        <v>29</v>
      </c>
      <c r="E1798" s="77">
        <v>2019</v>
      </c>
      <c r="F1798" s="77">
        <v>40.7127281</v>
      </c>
      <c r="G1798" s="77">
        <v>-74.006015199999993</v>
      </c>
      <c r="H1798" s="77">
        <v>0</v>
      </c>
      <c r="I1798" s="77" t="s">
        <v>1479</v>
      </c>
      <c r="J1798" s="77">
        <v>38.626803899999999</v>
      </c>
      <c r="K1798" s="77">
        <v>-90.199409700000004</v>
      </c>
      <c r="L1798" s="77">
        <v>2806.3747860317599</v>
      </c>
      <c r="M1798" s="77">
        <v>0.53219882921355599</v>
      </c>
      <c r="N1798" s="77">
        <v>0</v>
      </c>
      <c r="O1798" s="77">
        <v>538.82395891809801</v>
      </c>
      <c r="P1798" s="87" cm="1">
        <f t="array" ref="P1798">IF($X1798="Non-local",VLOOKUP($E1798,$AI$64:$AW$68,COLUMN($AW:$AW)-COLUMN($AH:$AH),FALSE),IF($X1798="Unknown",VLOOKUP($E1798,$AI$71:$AW$75,COLUMN($AW:$AW)-COLUMN($AH:$AH),FALSE),0))</f>
        <v>244</v>
      </c>
      <c r="Q1798" s="87" cm="1">
        <f t="array" ref="Q1798">IF($X1798="Non-local",VLOOKUP($E1798,$AI$40:$AW$44,COLUMN($AW:$AW)-COLUMN($AH:$AH),FALSE),IF($X1798="Unknown",VLOOKUP($E1798,$AI$47:$AW$51,COLUMN($AW:$AW)-COLUMN($AH:$AH),FALSE),0))</f>
        <v>485.37900000000008</v>
      </c>
      <c r="R1798" s="87" cm="1">
        <f t="array" ref="R1798">IF($X1798="Non-local",VLOOKUP($E1798,$AI$88:$AW$92,COLUMN($AW:$AW)-COLUMN($AH:$AH),FALSE),IF($X1798="Unknown",VLOOKUP($E1798,$AI$95:$AW$99,COLUMN($AW:$AW)-COLUMN($AH:$AH),FALSE),0))</f>
        <v>0.16197839056517743</v>
      </c>
      <c r="S1798" s="87" cm="1">
        <f t="array" ref="S1798">VLOOKUP($E1798,$AI$111:$AW$115,COLUMN($AW:$AW)-COLUMN($AH:$AH),FALSE)</f>
        <v>431.69321999999994</v>
      </c>
      <c r="T1798" s="104">
        <f t="shared" si="442"/>
        <v>0.69417721977873348</v>
      </c>
      <c r="U1798" s="104">
        <f t="shared" si="443"/>
        <v>1699.896178918098</v>
      </c>
      <c r="V1798" s="87" cm="1">
        <f t="array" ref="V1798">VLOOKUP($E1798,$AI$118:$AW$122,COLUMN($AW:$AW)-COLUMN($AH:$AH),FALSE)</f>
        <v>0</v>
      </c>
      <c r="W1798" s="87" t="str">
        <f t="shared" si="447"/>
        <v>Domestic</v>
      </c>
      <c r="X1798" s="87" t="str">
        <f t="shared" si="448"/>
        <v>Non-local</v>
      </c>
      <c r="Y1798" s="104"/>
      <c r="Z1798" s="87" t="str">
        <f t="shared" si="444"/>
        <v>USA</v>
      </c>
      <c r="AA1798" s="87" t="str">
        <f t="shared" si="445"/>
        <v>USA</v>
      </c>
      <c r="AB1798" s="82" cm="1">
        <f t="array" ref="AB1798">VLOOKUP(B1798,'GDP per Capita'!$T$2:$V$4235,COLUMN('GDP per Capita'!$V:$V)-COLUMN('GDP per Capita'!$S:$S),FALSE)</f>
        <v>63809.64</v>
      </c>
      <c r="AC1798" s="82">
        <f t="shared" si="449"/>
        <v>63809.64</v>
      </c>
      <c r="AD1798" s="82">
        <f t="shared" si="450"/>
        <v>63809.64</v>
      </c>
      <c r="AE1798" s="88">
        <f t="shared" si="446"/>
        <v>2.6640115489103184E-2</v>
      </c>
    </row>
    <row r="1799" spans="1:31">
      <c r="A1799" s="77" t="s">
        <v>1553</v>
      </c>
      <c r="B1799" s="77">
        <v>1798</v>
      </c>
      <c r="C1799" s="77" t="s">
        <v>618</v>
      </c>
      <c r="D1799" s="77" t="s">
        <v>28</v>
      </c>
      <c r="E1799" s="77">
        <v>2019</v>
      </c>
      <c r="F1799" s="77">
        <v>19.702711600000001</v>
      </c>
      <c r="G1799" s="77">
        <v>-101.192381799999</v>
      </c>
      <c r="H1799" s="77">
        <v>0</v>
      </c>
      <c r="I1799" s="77" t="s">
        <v>1479</v>
      </c>
      <c r="J1799" s="77">
        <v>38.626803899999999</v>
      </c>
      <c r="K1799" s="77">
        <v>-90.199409700000004</v>
      </c>
      <c r="L1799" s="77">
        <v>4710.1087782981103</v>
      </c>
      <c r="M1799" s="77">
        <v>0.83516981595179096</v>
      </c>
      <c r="N1799" s="77">
        <v>0</v>
      </c>
      <c r="O1799" s="77">
        <v>565.21305339577395</v>
      </c>
      <c r="P1799" s="87" cm="1">
        <f t="array" ref="P1799">IF($X1799="Non-local",VLOOKUP($E1799,$AI$64:$AW$68,COLUMN($AW:$AW)-COLUMN($AH:$AH),FALSE),IF($X1799="Unknown",VLOOKUP($E1799,$AI$71:$AW$75,COLUMN($AW:$AW)-COLUMN($AH:$AH),FALSE),0))</f>
        <v>244</v>
      </c>
      <c r="Q1799" s="87" cm="1">
        <f t="array" ref="Q1799">IF($X1799="Non-local",VLOOKUP($E1799,$AI$40:$AW$44,COLUMN($AW:$AW)-COLUMN($AH:$AH),FALSE),IF($X1799="Unknown",VLOOKUP($E1799,$AI$47:$AW$51,COLUMN($AW:$AW)-COLUMN($AH:$AH),FALSE),0))</f>
        <v>485.37900000000008</v>
      </c>
      <c r="R1799" s="87" cm="1">
        <f t="array" ref="R1799">IF($X1799="Non-local",VLOOKUP($E1799,$AI$88:$AW$92,COLUMN($AW:$AW)-COLUMN($AH:$AH),FALSE),IF($X1799="Unknown",VLOOKUP($E1799,$AI$95:$AW$99,COLUMN($AW:$AW)-COLUMN($AH:$AH),FALSE),0))</f>
        <v>0.16197839056517743</v>
      </c>
      <c r="S1799" s="87" cm="1">
        <f t="array" ref="S1799">VLOOKUP($E1799,$AI$111:$AW$115,COLUMN($AW:$AW)-COLUMN($AH:$AH),FALSE)</f>
        <v>431.69321999999994</v>
      </c>
      <c r="T1799" s="104">
        <f t="shared" si="442"/>
        <v>0.99714820651696834</v>
      </c>
      <c r="U1799" s="104">
        <f t="shared" si="443"/>
        <v>1726.2852733957739</v>
      </c>
      <c r="V1799" s="87" cm="1">
        <f t="array" ref="V1799">VLOOKUP($E1799,$AI$118:$AW$122,COLUMN($AW:$AW)-COLUMN($AH:$AH),FALSE)</f>
        <v>0</v>
      </c>
      <c r="W1799" s="87" t="str">
        <f t="shared" si="447"/>
        <v>International</v>
      </c>
      <c r="X1799" s="87" t="str">
        <f t="shared" si="448"/>
        <v>Non-local</v>
      </c>
      <c r="Y1799" s="104"/>
      <c r="Z1799" s="87" t="str">
        <f t="shared" si="444"/>
        <v>Mexico</v>
      </c>
      <c r="AA1799" s="87" t="str">
        <f t="shared" si="445"/>
        <v>Other Americas</v>
      </c>
      <c r="AB1799" s="82" cm="1">
        <f t="array" ref="AB1799">VLOOKUP(B1799,'GDP per Capita'!$T$2:$V$4235,COLUMN('GDP per Capita'!$V:$V)-COLUMN('GDP per Capita'!$S:$S),FALSE)</f>
        <v>10492.69</v>
      </c>
      <c r="AC1799" s="82">
        <f t="shared" si="449"/>
        <v>10492.69</v>
      </c>
      <c r="AD1799" s="82">
        <f t="shared" si="450"/>
        <v>10492.69</v>
      </c>
      <c r="AE1799" s="88">
        <f t="shared" si="446"/>
        <v>0.16452266038506558</v>
      </c>
    </row>
    <row r="1800" spans="1:31">
      <c r="A1800" s="77" t="s">
        <v>34</v>
      </c>
      <c r="B1800" s="77">
        <v>1799</v>
      </c>
      <c r="C1800" s="77" t="s">
        <v>34</v>
      </c>
      <c r="D1800" s="77" t="s">
        <v>34</v>
      </c>
      <c r="E1800" s="77">
        <v>2019</v>
      </c>
      <c r="F1800" s="77">
        <v>0</v>
      </c>
      <c r="G1800" s="77">
        <v>0</v>
      </c>
      <c r="H1800" s="77">
        <v>0</v>
      </c>
      <c r="I1800" s="77" t="s">
        <v>1479</v>
      </c>
      <c r="J1800" s="77">
        <v>38.626803899999999</v>
      </c>
      <c r="K1800" s="77">
        <v>-90.199409700000004</v>
      </c>
      <c r="L1800" s="77">
        <v>3701.00063761927</v>
      </c>
      <c r="M1800" s="77">
        <v>0.67333559908097096</v>
      </c>
      <c r="N1800" s="77">
        <v>1</v>
      </c>
      <c r="O1800" s="77">
        <v>710.59212242290005</v>
      </c>
      <c r="P1800" s="87" cm="1">
        <f t="array" ref="P1800">IF($X1800="Non-local",VLOOKUP($E1800,$AI$64:$AW$68,COLUMN($AW:$AW)-COLUMN($AH:$AH),FALSE),IF($X1800="Unknown",VLOOKUP($E1800,$AI$71:$AW$75,COLUMN($AW:$AW)-COLUMN($AH:$AH),FALSE),0))</f>
        <v>235.51304347826087</v>
      </c>
      <c r="Q1800" s="87" cm="1">
        <f t="array" ref="Q1800">IF($X1800="Non-local",VLOOKUP($E1800,$AI$40:$AW$44,COLUMN($AW:$AW)-COLUMN($AH:$AH),FALSE),IF($X1800="Unknown",VLOOKUP($E1800,$AI$47:$AW$51,COLUMN($AW:$AW)-COLUMN($AH:$AH),FALSE),0))</f>
        <v>468.49625217391309</v>
      </c>
      <c r="R1800" s="87" cm="1">
        <f t="array" ref="R1800">IF($X1800="Non-local",VLOOKUP($E1800,$AI$88:$AW$92,COLUMN($AW:$AW)-COLUMN($AH:$AH),FALSE),IF($X1800="Unknown",VLOOKUP($E1800,$AI$95:$AW$99,COLUMN($AW:$AW)-COLUMN($AH:$AH),FALSE),0))</f>
        <v>0.15634435958899737</v>
      </c>
      <c r="S1800" s="87" cm="1">
        <f t="array" ref="S1800">VLOOKUP($E1800,$AI$111:$AW$115,COLUMN($AW:$AW)-COLUMN($AH:$AH),FALSE)</f>
        <v>431.69321999999994</v>
      </c>
      <c r="T1800" s="104">
        <f t="shared" si="442"/>
        <v>0.82967995866996835</v>
      </c>
      <c r="U1800" s="104">
        <f t="shared" si="443"/>
        <v>1846.2946380750739</v>
      </c>
      <c r="V1800" s="87" cm="1">
        <f t="array" ref="V1800">VLOOKUP($E1800,$AI$118:$AW$122,COLUMN($AW:$AW)-COLUMN($AH:$AH),FALSE)</f>
        <v>0</v>
      </c>
      <c r="W1800" s="87" t="str">
        <f t="shared" si="447"/>
        <v>Unknown</v>
      </c>
      <c r="X1800" s="87" t="str">
        <f t="shared" si="448"/>
        <v>Unknown</v>
      </c>
      <c r="Y1800" s="104"/>
      <c r="Z1800" s="87" t="str">
        <f t="shared" si="444"/>
        <v>Unknown</v>
      </c>
      <c r="AA1800" s="87" t="str">
        <f t="shared" si="445"/>
        <v>Unknown</v>
      </c>
      <c r="AB1800" s="82" t="e" cm="1">
        <f t="array" ref="AB1800">VLOOKUP(B1800,'GDP per Capita'!$T$2:$V$4235,COLUMN('GDP per Capita'!$V:$V)-COLUMN('GDP per Capita'!$S:$S),FALSE)</f>
        <v>#N/A</v>
      </c>
      <c r="AC1800" s="82" t="str">
        <f t="shared" si="449"/>
        <v/>
      </c>
      <c r="AD1800" s="82">
        <f t="shared" si="450"/>
        <v>61228.93767638311</v>
      </c>
      <c r="AE1800" s="88">
        <f t="shared" si="446"/>
        <v>3.0153955109157748E-2</v>
      </c>
    </row>
    <row r="1801" spans="1:31">
      <c r="A1801" s="77" t="s">
        <v>884</v>
      </c>
      <c r="B1801" s="77">
        <v>1800</v>
      </c>
      <c r="C1801" s="77" t="s">
        <v>29</v>
      </c>
      <c r="D1801" s="77" t="s">
        <v>29</v>
      </c>
      <c r="E1801" s="77">
        <v>2019</v>
      </c>
      <c r="F1801" s="77">
        <v>38.894985499999997</v>
      </c>
      <c r="G1801" s="77">
        <v>-77.036570799999893</v>
      </c>
      <c r="H1801" s="77">
        <v>0</v>
      </c>
      <c r="I1801" s="77" t="s">
        <v>1479</v>
      </c>
      <c r="J1801" s="77">
        <v>38.626803899999999</v>
      </c>
      <c r="K1801" s="77">
        <v>-90.199409700000004</v>
      </c>
      <c r="L1801" s="77">
        <v>2281.3966937476498</v>
      </c>
      <c r="M1801" s="77">
        <v>0.46287821493947501</v>
      </c>
      <c r="N1801" s="77">
        <v>0</v>
      </c>
      <c r="O1801" s="77">
        <v>438.02816519954899</v>
      </c>
      <c r="P1801" s="87" cm="1">
        <f t="array" ref="P1801">IF($X1801="Non-local",VLOOKUP($E1801,$AI$64:$AW$68,COLUMN($AW:$AW)-COLUMN($AH:$AH),FALSE),IF($X1801="Unknown",VLOOKUP($E1801,$AI$71:$AW$75,COLUMN($AW:$AW)-COLUMN($AH:$AH),FALSE),0))</f>
        <v>244</v>
      </c>
      <c r="Q1801" s="87" cm="1">
        <f t="array" ref="Q1801">IF($X1801="Non-local",VLOOKUP($E1801,$AI$40:$AW$44,COLUMN($AW:$AW)-COLUMN($AH:$AH),FALSE),IF($X1801="Unknown",VLOOKUP($E1801,$AI$47:$AW$51,COLUMN($AW:$AW)-COLUMN($AH:$AH),FALSE),0))</f>
        <v>485.37900000000008</v>
      </c>
      <c r="R1801" s="87" cm="1">
        <f t="array" ref="R1801">IF($X1801="Non-local",VLOOKUP($E1801,$AI$88:$AW$92,COLUMN($AW:$AW)-COLUMN($AH:$AH),FALSE),IF($X1801="Unknown",VLOOKUP($E1801,$AI$95:$AW$99,COLUMN($AW:$AW)-COLUMN($AH:$AH),FALSE),0))</f>
        <v>0.16197839056517743</v>
      </c>
      <c r="S1801" s="87" cm="1">
        <f t="array" ref="S1801">VLOOKUP($E1801,$AI$111:$AW$115,COLUMN($AW:$AW)-COLUMN($AH:$AH),FALSE)</f>
        <v>431.69321999999994</v>
      </c>
      <c r="T1801" s="104">
        <f t="shared" si="442"/>
        <v>0.6248566055046525</v>
      </c>
      <c r="U1801" s="104">
        <f t="shared" si="443"/>
        <v>1599.100385199549</v>
      </c>
      <c r="V1801" s="87" cm="1">
        <f t="array" ref="V1801">VLOOKUP($E1801,$AI$118:$AW$122,COLUMN($AW:$AW)-COLUMN($AH:$AH),FALSE)</f>
        <v>0</v>
      </c>
      <c r="W1801" s="87" t="str">
        <f t="shared" si="447"/>
        <v>Domestic</v>
      </c>
      <c r="X1801" s="87" t="str">
        <f t="shared" si="448"/>
        <v>Non-local</v>
      </c>
      <c r="Y1801" s="104"/>
      <c r="Z1801" s="87" t="str">
        <f t="shared" si="444"/>
        <v>USA</v>
      </c>
      <c r="AA1801" s="87" t="str">
        <f t="shared" si="445"/>
        <v>USA</v>
      </c>
      <c r="AB1801" s="82" cm="1">
        <f t="array" ref="AB1801">VLOOKUP(B1801,'GDP per Capita'!$T$2:$V$4235,COLUMN('GDP per Capita'!$V:$V)-COLUMN('GDP per Capita'!$S:$S),FALSE)</f>
        <v>63809.64</v>
      </c>
      <c r="AC1801" s="82">
        <f t="shared" si="449"/>
        <v>63809.64</v>
      </c>
      <c r="AD1801" s="82">
        <f t="shared" si="450"/>
        <v>63809.64</v>
      </c>
      <c r="AE1801" s="88">
        <f t="shared" si="446"/>
        <v>2.5060482792248148E-2</v>
      </c>
    </row>
    <row r="1802" spans="1:31">
      <c r="A1802" s="77" t="s">
        <v>882</v>
      </c>
      <c r="B1802" s="77">
        <v>1801</v>
      </c>
      <c r="C1802" s="77" t="s">
        <v>29</v>
      </c>
      <c r="D1802" s="77" t="s">
        <v>29</v>
      </c>
      <c r="E1802" s="77">
        <v>2019</v>
      </c>
      <c r="F1802" s="77">
        <v>39.004607</v>
      </c>
      <c r="G1802" s="77">
        <v>-76.875683800000004</v>
      </c>
      <c r="H1802" s="77">
        <v>0</v>
      </c>
      <c r="I1802" s="77" t="s">
        <v>1479</v>
      </c>
      <c r="J1802" s="77">
        <v>38.626803899999999</v>
      </c>
      <c r="K1802" s="77">
        <v>-90.199409700000004</v>
      </c>
      <c r="L1802" s="77">
        <v>2308.1878713614001</v>
      </c>
      <c r="M1802" s="77">
        <v>0.46641584996959801</v>
      </c>
      <c r="N1802" s="77">
        <v>0</v>
      </c>
      <c r="O1802" s="77">
        <v>443.172071301389</v>
      </c>
      <c r="P1802" s="87" cm="1">
        <f t="array" ref="P1802">IF($X1802="Non-local",VLOOKUP($E1802,$AI$64:$AW$68,COLUMN($AW:$AW)-COLUMN($AH:$AH),FALSE),IF($X1802="Unknown",VLOOKUP($E1802,$AI$71:$AW$75,COLUMN($AW:$AW)-COLUMN($AH:$AH),FALSE),0))</f>
        <v>244</v>
      </c>
      <c r="Q1802" s="87" cm="1">
        <f t="array" ref="Q1802">IF($X1802="Non-local",VLOOKUP($E1802,$AI$40:$AW$44,COLUMN($AW:$AW)-COLUMN($AH:$AH),FALSE),IF($X1802="Unknown",VLOOKUP($E1802,$AI$47:$AW$51,COLUMN($AW:$AW)-COLUMN($AH:$AH),FALSE),0))</f>
        <v>485.37900000000008</v>
      </c>
      <c r="R1802" s="87" cm="1">
        <f t="array" ref="R1802">IF($X1802="Non-local",VLOOKUP($E1802,$AI$88:$AW$92,COLUMN($AW:$AW)-COLUMN($AH:$AH),FALSE),IF($X1802="Unknown",VLOOKUP($E1802,$AI$95:$AW$99,COLUMN($AW:$AW)-COLUMN($AH:$AH),FALSE),0))</f>
        <v>0.16197839056517743</v>
      </c>
      <c r="S1802" s="87" cm="1">
        <f t="array" ref="S1802">VLOOKUP($E1802,$AI$111:$AW$115,COLUMN($AW:$AW)-COLUMN($AH:$AH),FALSE)</f>
        <v>431.69321999999994</v>
      </c>
      <c r="T1802" s="104">
        <f t="shared" si="442"/>
        <v>0.62839424053477544</v>
      </c>
      <c r="U1802" s="104">
        <f t="shared" si="443"/>
        <v>1604.244291301389</v>
      </c>
      <c r="V1802" s="87" cm="1">
        <f t="array" ref="V1802">VLOOKUP($E1802,$AI$118:$AW$122,COLUMN($AW:$AW)-COLUMN($AH:$AH),FALSE)</f>
        <v>0</v>
      </c>
      <c r="W1802" s="87" t="str">
        <f t="shared" si="447"/>
        <v>Domestic</v>
      </c>
      <c r="X1802" s="87" t="str">
        <f t="shared" si="448"/>
        <v>Non-local</v>
      </c>
      <c r="Y1802" s="104"/>
      <c r="Z1802" s="87" t="str">
        <f t="shared" si="444"/>
        <v>USA</v>
      </c>
      <c r="AA1802" s="87" t="str">
        <f t="shared" si="445"/>
        <v>USA</v>
      </c>
      <c r="AB1802" s="82" cm="1">
        <f t="array" ref="AB1802">VLOOKUP(B1802,'GDP per Capita'!$T$2:$V$4235,COLUMN('GDP per Capita'!$V:$V)-COLUMN('GDP per Capita'!$S:$S),FALSE)</f>
        <v>63809.64</v>
      </c>
      <c r="AC1802" s="82">
        <f t="shared" si="449"/>
        <v>63809.64</v>
      </c>
      <c r="AD1802" s="82">
        <f t="shared" si="450"/>
        <v>63809.64</v>
      </c>
      <c r="AE1802" s="88">
        <f t="shared" si="446"/>
        <v>2.5141096099294543E-2</v>
      </c>
    </row>
    <row r="1803" spans="1:31">
      <c r="A1803" s="77" t="s">
        <v>1211</v>
      </c>
      <c r="B1803" s="77">
        <v>1802</v>
      </c>
      <c r="C1803" s="77" t="s">
        <v>29</v>
      </c>
      <c r="D1803" s="77" t="s">
        <v>29</v>
      </c>
      <c r="E1803" s="77">
        <v>2019</v>
      </c>
      <c r="F1803" s="77">
        <v>30.331144500000001</v>
      </c>
      <c r="G1803" s="77">
        <v>-97.745461800000001</v>
      </c>
      <c r="H1803" s="77">
        <v>0</v>
      </c>
      <c r="I1803" s="77" t="s">
        <v>1479</v>
      </c>
      <c r="J1803" s="77">
        <v>38.626803899999999</v>
      </c>
      <c r="K1803" s="77">
        <v>-90.199409700000004</v>
      </c>
      <c r="L1803" s="77">
        <v>2303.97478714203</v>
      </c>
      <c r="M1803" s="77">
        <v>0.46585953421020199</v>
      </c>
      <c r="N1803" s="77">
        <v>0</v>
      </c>
      <c r="O1803" s="77">
        <v>442.36315913126998</v>
      </c>
      <c r="P1803" s="87" cm="1">
        <f t="array" ref="P1803">IF($X1803="Non-local",VLOOKUP($E1803,$AI$64:$AW$68,COLUMN($AW:$AW)-COLUMN($AH:$AH),FALSE),IF($X1803="Unknown",VLOOKUP($E1803,$AI$71:$AW$75,COLUMN($AW:$AW)-COLUMN($AH:$AH),FALSE),0))</f>
        <v>244</v>
      </c>
      <c r="Q1803" s="87" cm="1">
        <f t="array" ref="Q1803">IF($X1803="Non-local",VLOOKUP($E1803,$AI$40:$AW$44,COLUMN($AW:$AW)-COLUMN($AH:$AH),FALSE),IF($X1803="Unknown",VLOOKUP($E1803,$AI$47:$AW$51,COLUMN($AW:$AW)-COLUMN($AH:$AH),FALSE),0))</f>
        <v>485.37900000000008</v>
      </c>
      <c r="R1803" s="87" cm="1">
        <f t="array" ref="R1803">IF($X1803="Non-local",VLOOKUP($E1803,$AI$88:$AW$92,COLUMN($AW:$AW)-COLUMN($AH:$AH),FALSE),IF($X1803="Unknown",VLOOKUP($E1803,$AI$95:$AW$99,COLUMN($AW:$AW)-COLUMN($AH:$AH),FALSE),0))</f>
        <v>0.16197839056517743</v>
      </c>
      <c r="S1803" s="87" cm="1">
        <f t="array" ref="S1803">VLOOKUP($E1803,$AI$111:$AW$115,COLUMN($AW:$AW)-COLUMN($AH:$AH),FALSE)</f>
        <v>431.69321999999994</v>
      </c>
      <c r="T1803" s="104">
        <f t="shared" si="442"/>
        <v>0.62783792477537936</v>
      </c>
      <c r="U1803" s="104">
        <f t="shared" si="443"/>
        <v>1603.4353791312699</v>
      </c>
      <c r="V1803" s="87" cm="1">
        <f t="array" ref="V1803">VLOOKUP($E1803,$AI$118:$AW$122,COLUMN($AW:$AW)-COLUMN($AH:$AH),FALSE)</f>
        <v>0</v>
      </c>
      <c r="W1803" s="87" t="str">
        <f t="shared" si="447"/>
        <v>Domestic</v>
      </c>
      <c r="X1803" s="87" t="str">
        <f t="shared" si="448"/>
        <v>Non-local</v>
      </c>
      <c r="Y1803" s="104"/>
      <c r="Z1803" s="87" t="str">
        <f t="shared" si="444"/>
        <v>USA</v>
      </c>
      <c r="AA1803" s="87" t="str">
        <f t="shared" si="445"/>
        <v>USA</v>
      </c>
      <c r="AB1803" s="82" cm="1">
        <f t="array" ref="AB1803">VLOOKUP(B1803,'GDP per Capita'!$T$2:$V$4235,COLUMN('GDP per Capita'!$V:$V)-COLUMN('GDP per Capita'!$S:$S),FALSE)</f>
        <v>63809.64</v>
      </c>
      <c r="AC1803" s="82">
        <f t="shared" si="449"/>
        <v>63809.64</v>
      </c>
      <c r="AD1803" s="82">
        <f t="shared" si="450"/>
        <v>63809.64</v>
      </c>
      <c r="AE1803" s="88">
        <f t="shared" si="446"/>
        <v>2.5128419140607438E-2</v>
      </c>
    </row>
    <row r="1804" spans="1:31">
      <c r="A1804" s="77" t="s">
        <v>1554</v>
      </c>
      <c r="B1804" s="77">
        <v>1803</v>
      </c>
      <c r="C1804" s="77" t="s">
        <v>29</v>
      </c>
      <c r="D1804" s="77" t="s">
        <v>29</v>
      </c>
      <c r="E1804" s="77">
        <v>2019</v>
      </c>
      <c r="F1804" s="77">
        <v>36.729529499999998</v>
      </c>
      <c r="G1804" s="77">
        <v>-119.708861260755</v>
      </c>
      <c r="H1804" s="77">
        <v>0</v>
      </c>
      <c r="I1804" s="77" t="s">
        <v>1479</v>
      </c>
      <c r="J1804" s="77">
        <v>38.626803899999999</v>
      </c>
      <c r="K1804" s="77">
        <v>-90.199409700000004</v>
      </c>
      <c r="L1804" s="77">
        <v>5188.7590318668499</v>
      </c>
      <c r="M1804" s="77">
        <v>0.90209834272627398</v>
      </c>
      <c r="N1804" s="77">
        <v>0</v>
      </c>
      <c r="O1804" s="77">
        <v>622.65108382402195</v>
      </c>
      <c r="P1804" s="87" cm="1">
        <f t="array" ref="P1804">IF($X1804="Non-local",VLOOKUP($E1804,$AI$64:$AW$68,COLUMN($AW:$AW)-COLUMN($AH:$AH),FALSE),IF($X1804="Unknown",VLOOKUP($E1804,$AI$71:$AW$75,COLUMN($AW:$AW)-COLUMN($AH:$AH),FALSE),0))</f>
        <v>244</v>
      </c>
      <c r="Q1804" s="87" cm="1">
        <f t="array" ref="Q1804">IF($X1804="Non-local",VLOOKUP($E1804,$AI$40:$AW$44,COLUMN($AW:$AW)-COLUMN($AH:$AH),FALSE),IF($X1804="Unknown",VLOOKUP($E1804,$AI$47:$AW$51,COLUMN($AW:$AW)-COLUMN($AH:$AH),FALSE),0))</f>
        <v>485.37900000000008</v>
      </c>
      <c r="R1804" s="87" cm="1">
        <f t="array" ref="R1804">IF($X1804="Non-local",VLOOKUP($E1804,$AI$88:$AW$92,COLUMN($AW:$AW)-COLUMN($AH:$AH),FALSE),IF($X1804="Unknown",VLOOKUP($E1804,$AI$95:$AW$99,COLUMN($AW:$AW)-COLUMN($AH:$AH),FALSE),0))</f>
        <v>0.16197839056517743</v>
      </c>
      <c r="S1804" s="87" cm="1">
        <f t="array" ref="S1804">VLOOKUP($E1804,$AI$111:$AW$115,COLUMN($AW:$AW)-COLUMN($AH:$AH),FALSE)</f>
        <v>431.69321999999994</v>
      </c>
      <c r="T1804" s="104">
        <f t="shared" si="442"/>
        <v>1.0640767332914514</v>
      </c>
      <c r="U1804" s="104">
        <f t="shared" si="443"/>
        <v>1783.723303824022</v>
      </c>
      <c r="V1804" s="87" cm="1">
        <f t="array" ref="V1804">VLOOKUP($E1804,$AI$118:$AW$122,COLUMN($AW:$AW)-COLUMN($AH:$AH),FALSE)</f>
        <v>0</v>
      </c>
      <c r="W1804" s="87" t="str">
        <f t="shared" si="447"/>
        <v>Domestic</v>
      </c>
      <c r="X1804" s="87" t="str">
        <f t="shared" si="448"/>
        <v>Non-local</v>
      </c>
      <c r="Y1804" s="104"/>
      <c r="Z1804" s="87" t="str">
        <f t="shared" si="444"/>
        <v>USA</v>
      </c>
      <c r="AA1804" s="87" t="str">
        <f t="shared" si="445"/>
        <v>USA</v>
      </c>
      <c r="AB1804" s="82" cm="1">
        <f t="array" ref="AB1804">VLOOKUP(B1804,'GDP per Capita'!$T$2:$V$4235,COLUMN('GDP per Capita'!$V:$V)-COLUMN('GDP per Capita'!$S:$S),FALSE)</f>
        <v>63809.64</v>
      </c>
      <c r="AC1804" s="82">
        <f t="shared" si="449"/>
        <v>63809.64</v>
      </c>
      <c r="AD1804" s="82">
        <f t="shared" si="450"/>
        <v>63809.64</v>
      </c>
      <c r="AE1804" s="88">
        <f t="shared" si="446"/>
        <v>2.7953821770880107E-2</v>
      </c>
    </row>
    <row r="1805" spans="1:31">
      <c r="A1805" s="77" t="s">
        <v>1022</v>
      </c>
      <c r="B1805" s="77">
        <v>1804</v>
      </c>
      <c r="C1805" s="77" t="s">
        <v>29</v>
      </c>
      <c r="D1805" s="77" t="s">
        <v>29</v>
      </c>
      <c r="E1805" s="77">
        <v>2019</v>
      </c>
      <c r="F1805" s="77">
        <v>38.846223600000002</v>
      </c>
      <c r="G1805" s="77">
        <v>-77.306373300000004</v>
      </c>
      <c r="H1805" s="77">
        <v>0</v>
      </c>
      <c r="I1805" s="77" t="s">
        <v>1479</v>
      </c>
      <c r="J1805" s="77">
        <v>38.626803899999999</v>
      </c>
      <c r="K1805" s="77">
        <v>-90.199409700000004</v>
      </c>
      <c r="L1805" s="77">
        <v>2235.2488513980002</v>
      </c>
      <c r="M1805" s="77">
        <v>0.45678463346223203</v>
      </c>
      <c r="N1805" s="77">
        <v>0</v>
      </c>
      <c r="O1805" s="77">
        <v>429.167779468417</v>
      </c>
      <c r="P1805" s="87" cm="1">
        <f t="array" ref="P1805">IF($X1805="Non-local",VLOOKUP($E1805,$AI$64:$AW$68,COLUMN($AW:$AW)-COLUMN($AH:$AH),FALSE),IF($X1805="Unknown",VLOOKUP($E1805,$AI$71:$AW$75,COLUMN($AW:$AW)-COLUMN($AH:$AH),FALSE),0))</f>
        <v>244</v>
      </c>
      <c r="Q1805" s="87" cm="1">
        <f t="array" ref="Q1805">IF($X1805="Non-local",VLOOKUP($E1805,$AI$40:$AW$44,COLUMN($AW:$AW)-COLUMN($AH:$AH),FALSE),IF($X1805="Unknown",VLOOKUP($E1805,$AI$47:$AW$51,COLUMN($AW:$AW)-COLUMN($AH:$AH),FALSE),0))</f>
        <v>485.37900000000008</v>
      </c>
      <c r="R1805" s="87" cm="1">
        <f t="array" ref="R1805">IF($X1805="Non-local",VLOOKUP($E1805,$AI$88:$AW$92,COLUMN($AW:$AW)-COLUMN($AH:$AH),FALSE),IF($X1805="Unknown",VLOOKUP($E1805,$AI$95:$AW$99,COLUMN($AW:$AW)-COLUMN($AH:$AH),FALSE),0))</f>
        <v>0.16197839056517743</v>
      </c>
      <c r="S1805" s="87" cm="1">
        <f t="array" ref="S1805">VLOOKUP($E1805,$AI$111:$AW$115,COLUMN($AW:$AW)-COLUMN($AH:$AH),FALSE)</f>
        <v>431.69321999999994</v>
      </c>
      <c r="T1805" s="104">
        <f t="shared" si="442"/>
        <v>0.61876302402740946</v>
      </c>
      <c r="U1805" s="104">
        <f t="shared" si="443"/>
        <v>1590.239999468417</v>
      </c>
      <c r="V1805" s="87" cm="1">
        <f t="array" ref="V1805">VLOOKUP($E1805,$AI$118:$AW$122,COLUMN($AW:$AW)-COLUMN($AH:$AH),FALSE)</f>
        <v>0</v>
      </c>
      <c r="W1805" s="87" t="str">
        <f t="shared" si="447"/>
        <v>Domestic</v>
      </c>
      <c r="X1805" s="87" t="str">
        <f t="shared" si="448"/>
        <v>Non-local</v>
      </c>
      <c r="Y1805" s="104"/>
      <c r="Z1805" s="87" t="str">
        <f t="shared" si="444"/>
        <v>USA</v>
      </c>
      <c r="AA1805" s="87" t="str">
        <f t="shared" si="445"/>
        <v>USA</v>
      </c>
      <c r="AB1805" s="82" cm="1">
        <f t="array" ref="AB1805">VLOOKUP(B1805,'GDP per Capita'!$T$2:$V$4235,COLUMN('GDP per Capita'!$V:$V)-COLUMN('GDP per Capita'!$S:$S),FALSE)</f>
        <v>63809.64</v>
      </c>
      <c r="AC1805" s="82">
        <f t="shared" si="449"/>
        <v>63809.64</v>
      </c>
      <c r="AD1805" s="82">
        <f t="shared" si="450"/>
        <v>63809.64</v>
      </c>
      <c r="AE1805" s="88">
        <f t="shared" si="446"/>
        <v>2.4921626253782608E-2</v>
      </c>
    </row>
    <row r="1806" spans="1:31">
      <c r="A1806" s="77" t="s">
        <v>1555</v>
      </c>
      <c r="B1806" s="77">
        <v>1805</v>
      </c>
      <c r="C1806" s="77" t="s">
        <v>29</v>
      </c>
      <c r="D1806" s="77" t="s">
        <v>29</v>
      </c>
      <c r="E1806" s="77">
        <v>2019</v>
      </c>
      <c r="F1806" s="77">
        <v>42.212188699999999</v>
      </c>
      <c r="G1806" s="77">
        <v>-71.684958499999993</v>
      </c>
      <c r="H1806" s="77">
        <v>0</v>
      </c>
      <c r="I1806" s="77" t="s">
        <v>1479</v>
      </c>
      <c r="J1806" s="77">
        <v>38.626803899999999</v>
      </c>
      <c r="K1806" s="77">
        <v>-90.199409700000004</v>
      </c>
      <c r="L1806" s="77">
        <v>3227.32970905193</v>
      </c>
      <c r="M1806" s="77">
        <v>0.59911530660053602</v>
      </c>
      <c r="N1806" s="77">
        <v>0</v>
      </c>
      <c r="O1806" s="77">
        <v>619.64730413797099</v>
      </c>
      <c r="P1806" s="87" cm="1">
        <f t="array" ref="P1806">IF($X1806="Non-local",VLOOKUP($E1806,$AI$64:$AW$68,COLUMN($AW:$AW)-COLUMN($AH:$AH),FALSE),IF($X1806="Unknown",VLOOKUP($E1806,$AI$71:$AW$75,COLUMN($AW:$AW)-COLUMN($AH:$AH),FALSE),0))</f>
        <v>244</v>
      </c>
      <c r="Q1806" s="87" cm="1">
        <f t="array" ref="Q1806">IF($X1806="Non-local",VLOOKUP($E1806,$AI$40:$AW$44,COLUMN($AW:$AW)-COLUMN($AH:$AH),FALSE),IF($X1806="Unknown",VLOOKUP($E1806,$AI$47:$AW$51,COLUMN($AW:$AW)-COLUMN($AH:$AH),FALSE),0))</f>
        <v>485.37900000000008</v>
      </c>
      <c r="R1806" s="87" cm="1">
        <f t="array" ref="R1806">IF($X1806="Non-local",VLOOKUP($E1806,$AI$88:$AW$92,COLUMN($AW:$AW)-COLUMN($AH:$AH),FALSE),IF($X1806="Unknown",VLOOKUP($E1806,$AI$95:$AW$99,COLUMN($AW:$AW)-COLUMN($AH:$AH),FALSE),0))</f>
        <v>0.16197839056517743</v>
      </c>
      <c r="S1806" s="87" cm="1">
        <f t="array" ref="S1806">VLOOKUP($E1806,$AI$111:$AW$115,COLUMN($AW:$AW)-COLUMN($AH:$AH),FALSE)</f>
        <v>431.69321999999994</v>
      </c>
      <c r="T1806" s="104">
        <f t="shared" si="442"/>
        <v>0.7610936971657134</v>
      </c>
      <c r="U1806" s="104">
        <f t="shared" si="443"/>
        <v>1780.7195241379709</v>
      </c>
      <c r="V1806" s="87" cm="1">
        <f t="array" ref="V1806">VLOOKUP($E1806,$AI$118:$AW$122,COLUMN($AW:$AW)-COLUMN($AH:$AH),FALSE)</f>
        <v>0</v>
      </c>
      <c r="W1806" s="87" t="str">
        <f t="shared" si="447"/>
        <v>Domestic</v>
      </c>
      <c r="X1806" s="87" t="str">
        <f t="shared" si="448"/>
        <v>Non-local</v>
      </c>
      <c r="Y1806" s="104"/>
      <c r="Z1806" s="87" t="str">
        <f t="shared" si="444"/>
        <v>USA</v>
      </c>
      <c r="AA1806" s="87" t="str">
        <f t="shared" si="445"/>
        <v>USA</v>
      </c>
      <c r="AB1806" s="82" cm="1">
        <f t="array" ref="AB1806">VLOOKUP(B1806,'GDP per Capita'!$T$2:$V$4235,COLUMN('GDP per Capita'!$V:$V)-COLUMN('GDP per Capita'!$S:$S),FALSE)</f>
        <v>63809.64</v>
      </c>
      <c r="AC1806" s="82">
        <f t="shared" si="449"/>
        <v>63809.64</v>
      </c>
      <c r="AD1806" s="82">
        <f t="shared" si="450"/>
        <v>63809.64</v>
      </c>
      <c r="AE1806" s="88">
        <f t="shared" si="446"/>
        <v>2.7906747697338065E-2</v>
      </c>
    </row>
    <row r="1807" spans="1:31">
      <c r="A1807" s="77" t="s">
        <v>894</v>
      </c>
      <c r="B1807" s="77">
        <v>1806</v>
      </c>
      <c r="C1807" s="77" t="s">
        <v>29</v>
      </c>
      <c r="D1807" s="77" t="s">
        <v>29</v>
      </c>
      <c r="E1807" s="77">
        <v>2019</v>
      </c>
      <c r="F1807" s="77">
        <v>33.425505600000001</v>
      </c>
      <c r="G1807" s="77">
        <v>-111.94001249999999</v>
      </c>
      <c r="H1807" s="77">
        <v>0</v>
      </c>
      <c r="I1807" s="77" t="s">
        <v>1479</v>
      </c>
      <c r="J1807" s="77">
        <v>38.626803899999999</v>
      </c>
      <c r="K1807" s="77">
        <v>-90.199409700000004</v>
      </c>
      <c r="L1807" s="77">
        <v>4066.5243013510899</v>
      </c>
      <c r="M1807" s="77">
        <v>0.73271286799322199</v>
      </c>
      <c r="N1807" s="77">
        <v>0</v>
      </c>
      <c r="O1807" s="77">
        <v>487.982916162131</v>
      </c>
      <c r="P1807" s="87" cm="1">
        <f t="array" ref="P1807">IF($X1807="Non-local",VLOOKUP($E1807,$AI$64:$AW$68,COLUMN($AW:$AW)-COLUMN($AH:$AH),FALSE),IF($X1807="Unknown",VLOOKUP($E1807,$AI$71:$AW$75,COLUMN($AW:$AW)-COLUMN($AH:$AH),FALSE),0))</f>
        <v>244</v>
      </c>
      <c r="Q1807" s="87" cm="1">
        <f t="array" ref="Q1807">IF($X1807="Non-local",VLOOKUP($E1807,$AI$40:$AW$44,COLUMN($AW:$AW)-COLUMN($AH:$AH),FALSE),IF($X1807="Unknown",VLOOKUP($E1807,$AI$47:$AW$51,COLUMN($AW:$AW)-COLUMN($AH:$AH),FALSE),0))</f>
        <v>485.37900000000008</v>
      </c>
      <c r="R1807" s="87" cm="1">
        <f t="array" ref="R1807">IF($X1807="Non-local",VLOOKUP($E1807,$AI$88:$AW$92,COLUMN($AW:$AW)-COLUMN($AH:$AH),FALSE),IF($X1807="Unknown",VLOOKUP($E1807,$AI$95:$AW$99,COLUMN($AW:$AW)-COLUMN($AH:$AH),FALSE),0))</f>
        <v>0.16197839056517743</v>
      </c>
      <c r="S1807" s="87" cm="1">
        <f t="array" ref="S1807">VLOOKUP($E1807,$AI$111:$AW$115,COLUMN($AW:$AW)-COLUMN($AH:$AH),FALSE)</f>
        <v>431.69321999999994</v>
      </c>
      <c r="T1807" s="104">
        <f t="shared" si="442"/>
        <v>0.89469125855839948</v>
      </c>
      <c r="U1807" s="104">
        <f t="shared" si="443"/>
        <v>1649.055136162131</v>
      </c>
      <c r="V1807" s="87" cm="1">
        <f t="array" ref="V1807">VLOOKUP($E1807,$AI$118:$AW$122,COLUMN($AW:$AW)-COLUMN($AH:$AH),FALSE)</f>
        <v>0</v>
      </c>
      <c r="W1807" s="87" t="str">
        <f t="shared" si="447"/>
        <v>Domestic</v>
      </c>
      <c r="X1807" s="87" t="str">
        <f t="shared" si="448"/>
        <v>Non-local</v>
      </c>
      <c r="Y1807" s="104"/>
      <c r="Z1807" s="87" t="str">
        <f t="shared" si="444"/>
        <v>USA</v>
      </c>
      <c r="AA1807" s="87" t="str">
        <f t="shared" si="445"/>
        <v>USA</v>
      </c>
      <c r="AB1807" s="82" cm="1">
        <f t="array" ref="AB1807">VLOOKUP(B1807,'GDP per Capita'!$T$2:$V$4235,COLUMN('GDP per Capita'!$V:$V)-COLUMN('GDP per Capita'!$S:$S),FALSE)</f>
        <v>63809.64</v>
      </c>
      <c r="AC1807" s="82">
        <f t="shared" si="449"/>
        <v>63809.64</v>
      </c>
      <c r="AD1807" s="82">
        <f t="shared" si="450"/>
        <v>63809.64</v>
      </c>
      <c r="AE1807" s="88">
        <f t="shared" si="446"/>
        <v>2.5843354329567303E-2</v>
      </c>
    </row>
    <row r="1808" spans="1:31">
      <c r="A1808" s="77" t="s">
        <v>886</v>
      </c>
      <c r="B1808" s="77">
        <v>1807</v>
      </c>
      <c r="C1808" s="77" t="s">
        <v>29</v>
      </c>
      <c r="D1808" s="77" t="s">
        <v>29</v>
      </c>
      <c r="E1808" s="77">
        <v>2019</v>
      </c>
      <c r="F1808" s="77">
        <v>39.284749400000003</v>
      </c>
      <c r="G1808" s="77">
        <v>-76.620474639699793</v>
      </c>
      <c r="H1808" s="77">
        <v>0</v>
      </c>
      <c r="I1808" s="77" t="s">
        <v>1479</v>
      </c>
      <c r="J1808" s="77">
        <v>38.626803899999999</v>
      </c>
      <c r="K1808" s="77">
        <v>-90.199409700000004</v>
      </c>
      <c r="L1808" s="77">
        <v>2350.6492868402502</v>
      </c>
      <c r="M1808" s="77">
        <v>0.47202265803874</v>
      </c>
      <c r="N1808" s="77">
        <v>0</v>
      </c>
      <c r="O1808" s="77">
        <v>451.32466307332902</v>
      </c>
      <c r="P1808" s="87" cm="1">
        <f t="array" ref="P1808">IF($X1808="Non-local",VLOOKUP($E1808,$AI$64:$AW$68,COLUMN($AW:$AW)-COLUMN($AH:$AH),FALSE),IF($X1808="Unknown",VLOOKUP($E1808,$AI$71:$AW$75,COLUMN($AW:$AW)-COLUMN($AH:$AH),FALSE),0))</f>
        <v>244</v>
      </c>
      <c r="Q1808" s="87" cm="1">
        <f t="array" ref="Q1808">IF($X1808="Non-local",VLOOKUP($E1808,$AI$40:$AW$44,COLUMN($AW:$AW)-COLUMN($AH:$AH),FALSE),IF($X1808="Unknown",VLOOKUP($E1808,$AI$47:$AW$51,COLUMN($AW:$AW)-COLUMN($AH:$AH),FALSE),0))</f>
        <v>485.37900000000008</v>
      </c>
      <c r="R1808" s="87" cm="1">
        <f t="array" ref="R1808">IF($X1808="Non-local",VLOOKUP($E1808,$AI$88:$AW$92,COLUMN($AW:$AW)-COLUMN($AH:$AH),FALSE),IF($X1808="Unknown",VLOOKUP($E1808,$AI$95:$AW$99,COLUMN($AW:$AW)-COLUMN($AH:$AH),FALSE),0))</f>
        <v>0.16197839056517743</v>
      </c>
      <c r="S1808" s="87" cm="1">
        <f t="array" ref="S1808">VLOOKUP($E1808,$AI$111:$AW$115,COLUMN($AW:$AW)-COLUMN($AH:$AH),FALSE)</f>
        <v>431.69321999999994</v>
      </c>
      <c r="T1808" s="104">
        <f t="shared" si="442"/>
        <v>0.63400104860391737</v>
      </c>
      <c r="U1808" s="104">
        <f t="shared" si="443"/>
        <v>1612.396883073329</v>
      </c>
      <c r="V1808" s="87" cm="1">
        <f t="array" ref="V1808">VLOOKUP($E1808,$AI$118:$AW$122,COLUMN($AW:$AW)-COLUMN($AH:$AH),FALSE)</f>
        <v>0</v>
      </c>
      <c r="W1808" s="87" t="str">
        <f t="shared" si="447"/>
        <v>Domestic</v>
      </c>
      <c r="X1808" s="87" t="str">
        <f t="shared" si="448"/>
        <v>Non-local</v>
      </c>
      <c r="Y1808" s="104"/>
      <c r="Z1808" s="87" t="str">
        <f t="shared" si="444"/>
        <v>USA</v>
      </c>
      <c r="AA1808" s="87" t="str">
        <f t="shared" si="445"/>
        <v>USA</v>
      </c>
      <c r="AB1808" s="82" cm="1">
        <f t="array" ref="AB1808">VLOOKUP(B1808,'GDP per Capita'!$T$2:$V$4235,COLUMN('GDP per Capita'!$V:$V)-COLUMN('GDP per Capita'!$S:$S),FALSE)</f>
        <v>63809.64</v>
      </c>
      <c r="AC1808" s="82">
        <f t="shared" si="449"/>
        <v>63809.64</v>
      </c>
      <c r="AD1808" s="82">
        <f t="shared" si="450"/>
        <v>63809.64</v>
      </c>
      <c r="AE1808" s="88">
        <f t="shared" si="446"/>
        <v>2.5268860364567627E-2</v>
      </c>
    </row>
    <row r="1809" spans="1:31">
      <c r="A1809" s="77" t="s">
        <v>971</v>
      </c>
      <c r="B1809" s="77">
        <v>1808</v>
      </c>
      <c r="C1809" s="77" t="s">
        <v>29</v>
      </c>
      <c r="D1809" s="77" t="s">
        <v>29</v>
      </c>
      <c r="E1809" s="77">
        <v>2019</v>
      </c>
      <c r="F1809" s="77">
        <v>40.7127281</v>
      </c>
      <c r="G1809" s="77">
        <v>-74.006015199999993</v>
      </c>
      <c r="H1809" s="77">
        <v>0</v>
      </c>
      <c r="I1809" s="77" t="s">
        <v>1479</v>
      </c>
      <c r="J1809" s="77">
        <v>38.626803899999999</v>
      </c>
      <c r="K1809" s="77">
        <v>-90.199409700000004</v>
      </c>
      <c r="L1809" s="77">
        <v>2806.3747860317599</v>
      </c>
      <c r="M1809" s="77">
        <v>0.53219882921355599</v>
      </c>
      <c r="N1809" s="77">
        <v>0</v>
      </c>
      <c r="O1809" s="77">
        <v>538.82395891809801</v>
      </c>
      <c r="P1809" s="87" cm="1">
        <f t="array" ref="P1809">IF($X1809="Non-local",VLOOKUP($E1809,$AI$64:$AW$68,COLUMN($AW:$AW)-COLUMN($AH:$AH),FALSE),IF($X1809="Unknown",VLOOKUP($E1809,$AI$71:$AW$75,COLUMN($AW:$AW)-COLUMN($AH:$AH),FALSE),0))</f>
        <v>244</v>
      </c>
      <c r="Q1809" s="87" cm="1">
        <f t="array" ref="Q1809">IF($X1809="Non-local",VLOOKUP($E1809,$AI$40:$AW$44,COLUMN($AW:$AW)-COLUMN($AH:$AH),FALSE),IF($X1809="Unknown",VLOOKUP($E1809,$AI$47:$AW$51,COLUMN($AW:$AW)-COLUMN($AH:$AH),FALSE),0))</f>
        <v>485.37900000000008</v>
      </c>
      <c r="R1809" s="87" cm="1">
        <f t="array" ref="R1809">IF($X1809="Non-local",VLOOKUP($E1809,$AI$88:$AW$92,COLUMN($AW:$AW)-COLUMN($AH:$AH),FALSE),IF($X1809="Unknown",VLOOKUP($E1809,$AI$95:$AW$99,COLUMN($AW:$AW)-COLUMN($AH:$AH),FALSE),0))</f>
        <v>0.16197839056517743</v>
      </c>
      <c r="S1809" s="87" cm="1">
        <f t="array" ref="S1809">VLOOKUP($E1809,$AI$111:$AW$115,COLUMN($AW:$AW)-COLUMN($AH:$AH),FALSE)</f>
        <v>431.69321999999994</v>
      </c>
      <c r="T1809" s="104">
        <f t="shared" si="442"/>
        <v>0.69417721977873348</v>
      </c>
      <c r="U1809" s="104">
        <f t="shared" si="443"/>
        <v>1699.896178918098</v>
      </c>
      <c r="V1809" s="87" cm="1">
        <f t="array" ref="V1809">VLOOKUP($E1809,$AI$118:$AW$122,COLUMN($AW:$AW)-COLUMN($AH:$AH),FALSE)</f>
        <v>0</v>
      </c>
      <c r="W1809" s="87" t="str">
        <f t="shared" si="447"/>
        <v>Domestic</v>
      </c>
      <c r="X1809" s="87" t="str">
        <f t="shared" si="448"/>
        <v>Non-local</v>
      </c>
      <c r="Y1809" s="104"/>
      <c r="Z1809" s="87" t="str">
        <f t="shared" si="444"/>
        <v>USA</v>
      </c>
      <c r="AA1809" s="87" t="str">
        <f t="shared" si="445"/>
        <v>USA</v>
      </c>
      <c r="AB1809" s="82" cm="1">
        <f t="array" ref="AB1809">VLOOKUP(B1809,'GDP per Capita'!$T$2:$V$4235,COLUMN('GDP per Capita'!$V:$V)-COLUMN('GDP per Capita'!$S:$S),FALSE)</f>
        <v>63809.64</v>
      </c>
      <c r="AC1809" s="82">
        <f t="shared" si="449"/>
        <v>63809.64</v>
      </c>
      <c r="AD1809" s="82">
        <f t="shared" si="450"/>
        <v>63809.64</v>
      </c>
      <c r="AE1809" s="88">
        <f t="shared" si="446"/>
        <v>2.6640115489103184E-2</v>
      </c>
    </row>
    <row r="1810" spans="1:31">
      <c r="A1810" s="77" t="s">
        <v>1556</v>
      </c>
      <c r="B1810" s="77">
        <v>1809</v>
      </c>
      <c r="C1810" s="77" t="s">
        <v>29</v>
      </c>
      <c r="D1810" s="77" t="s">
        <v>29</v>
      </c>
      <c r="E1810" s="77">
        <v>2019</v>
      </c>
      <c r="F1810" s="77">
        <v>37.422341400000001</v>
      </c>
      <c r="G1810" s="77">
        <v>-81.016199400000005</v>
      </c>
      <c r="H1810" s="77">
        <v>0</v>
      </c>
      <c r="I1810" s="77" t="s">
        <v>1479</v>
      </c>
      <c r="J1810" s="77">
        <v>38.626803899999999</v>
      </c>
      <c r="K1810" s="77">
        <v>-90.199409700000004</v>
      </c>
      <c r="L1810" s="77">
        <v>1630.19853656173</v>
      </c>
      <c r="M1810" s="77">
        <v>0.37689090054722502</v>
      </c>
      <c r="N1810" s="77">
        <v>0</v>
      </c>
      <c r="O1810" s="77">
        <v>312.99811901985203</v>
      </c>
      <c r="P1810" s="87" cm="1">
        <f t="array" ref="P1810">IF($X1810="Non-local",VLOOKUP($E1810,$AI$64:$AW$68,COLUMN($AW:$AW)-COLUMN($AH:$AH),FALSE),IF($X1810="Unknown",VLOOKUP($E1810,$AI$71:$AW$75,COLUMN($AW:$AW)-COLUMN($AH:$AH),FALSE),0))</f>
        <v>244</v>
      </c>
      <c r="Q1810" s="87" cm="1">
        <f t="array" ref="Q1810">IF($X1810="Non-local",VLOOKUP($E1810,$AI$40:$AW$44,COLUMN($AW:$AW)-COLUMN($AH:$AH),FALSE),IF($X1810="Unknown",VLOOKUP($E1810,$AI$47:$AW$51,COLUMN($AW:$AW)-COLUMN($AH:$AH),FALSE),0))</f>
        <v>485.37900000000008</v>
      </c>
      <c r="R1810" s="87" cm="1">
        <f t="array" ref="R1810">IF($X1810="Non-local",VLOOKUP($E1810,$AI$88:$AW$92,COLUMN($AW:$AW)-COLUMN($AH:$AH),FALSE),IF($X1810="Unknown",VLOOKUP($E1810,$AI$95:$AW$99,COLUMN($AW:$AW)-COLUMN($AH:$AH),FALSE),0))</f>
        <v>0.16197839056517743</v>
      </c>
      <c r="S1810" s="87" cm="1">
        <f t="array" ref="S1810">VLOOKUP($E1810,$AI$111:$AW$115,COLUMN($AW:$AW)-COLUMN($AH:$AH),FALSE)</f>
        <v>431.69321999999994</v>
      </c>
      <c r="T1810" s="104">
        <f t="shared" si="442"/>
        <v>0.53886929111240245</v>
      </c>
      <c r="U1810" s="104">
        <f t="shared" si="443"/>
        <v>1474.0703390198521</v>
      </c>
      <c r="V1810" s="87" cm="1">
        <f t="array" ref="V1810">VLOOKUP($E1810,$AI$118:$AW$122,COLUMN($AW:$AW)-COLUMN($AH:$AH),FALSE)</f>
        <v>0</v>
      </c>
      <c r="W1810" s="87" t="str">
        <f t="shared" si="447"/>
        <v>Domestic</v>
      </c>
      <c r="X1810" s="87" t="str">
        <f t="shared" si="448"/>
        <v>Non-local</v>
      </c>
      <c r="Y1810" s="104"/>
      <c r="Z1810" s="87" t="str">
        <f t="shared" si="444"/>
        <v>USA</v>
      </c>
      <c r="AA1810" s="87" t="str">
        <f t="shared" si="445"/>
        <v>USA</v>
      </c>
      <c r="AB1810" s="82" cm="1">
        <f t="array" ref="AB1810">VLOOKUP(B1810,'GDP per Capita'!$T$2:$V$4235,COLUMN('GDP per Capita'!$V:$V)-COLUMN('GDP per Capita'!$S:$S),FALSE)</f>
        <v>63809.64</v>
      </c>
      <c r="AC1810" s="82">
        <f t="shared" si="449"/>
        <v>63809.64</v>
      </c>
      <c r="AD1810" s="82">
        <f t="shared" si="450"/>
        <v>63809.64</v>
      </c>
      <c r="AE1810" s="88">
        <f t="shared" si="446"/>
        <v>2.3101060263305859E-2</v>
      </c>
    </row>
    <row r="1811" spans="1:31">
      <c r="A1811" s="77" t="s">
        <v>1381</v>
      </c>
      <c r="B1811" s="77">
        <v>1810</v>
      </c>
      <c r="C1811" s="77" t="s">
        <v>317</v>
      </c>
      <c r="D1811" s="77" t="s">
        <v>30</v>
      </c>
      <c r="E1811" s="77">
        <v>2019</v>
      </c>
      <c r="F1811" s="77">
        <v>37.566679100000002</v>
      </c>
      <c r="G1811" s="77">
        <v>126.9782914</v>
      </c>
      <c r="H1811" s="77">
        <v>0</v>
      </c>
      <c r="I1811" s="77" t="s">
        <v>1479</v>
      </c>
      <c r="J1811" s="77">
        <v>38.626803899999999</v>
      </c>
      <c r="K1811" s="77">
        <v>-90.199409700000004</v>
      </c>
      <c r="L1811" s="77">
        <v>21455.397071673098</v>
      </c>
      <c r="M1811" s="77">
        <v>3.3321111064915399</v>
      </c>
      <c r="N1811" s="77">
        <v>0</v>
      </c>
      <c r="O1811" s="77">
        <v>1963.1688320580899</v>
      </c>
      <c r="P1811" s="87" cm="1">
        <f t="array" ref="P1811">IF($X1811="Non-local",VLOOKUP($E1811,$AI$64:$AW$68,COLUMN($AW:$AW)-COLUMN($AH:$AH),FALSE),IF($X1811="Unknown",VLOOKUP($E1811,$AI$71:$AW$75,COLUMN($AW:$AW)-COLUMN($AH:$AH),FALSE),0))</f>
        <v>244</v>
      </c>
      <c r="Q1811" s="87" cm="1">
        <f t="array" ref="Q1811">IF($X1811="Non-local",VLOOKUP($E1811,$AI$40:$AW$44,COLUMN($AW:$AW)-COLUMN($AH:$AH),FALSE),IF($X1811="Unknown",VLOOKUP($E1811,$AI$47:$AW$51,COLUMN($AW:$AW)-COLUMN($AH:$AH),FALSE),0))</f>
        <v>485.37900000000008</v>
      </c>
      <c r="R1811" s="87" cm="1">
        <f t="array" ref="R1811">IF($X1811="Non-local",VLOOKUP($E1811,$AI$88:$AW$92,COLUMN($AW:$AW)-COLUMN($AH:$AH),FALSE),IF($X1811="Unknown",VLOOKUP($E1811,$AI$95:$AW$99,COLUMN($AW:$AW)-COLUMN($AH:$AH),FALSE),0))</f>
        <v>0.16197839056517743</v>
      </c>
      <c r="S1811" s="87" cm="1">
        <f t="array" ref="S1811">VLOOKUP($E1811,$AI$111:$AW$115,COLUMN($AW:$AW)-COLUMN($AH:$AH),FALSE)</f>
        <v>431.69321999999994</v>
      </c>
      <c r="T1811" s="104">
        <f t="shared" si="442"/>
        <v>3.4940894970567173</v>
      </c>
      <c r="U1811" s="104">
        <f t="shared" si="443"/>
        <v>3124.2410520580897</v>
      </c>
      <c r="V1811" s="87" cm="1">
        <f t="array" ref="V1811">VLOOKUP($E1811,$AI$118:$AW$122,COLUMN($AW:$AW)-COLUMN($AH:$AH),FALSE)</f>
        <v>0</v>
      </c>
      <c r="W1811" s="87" t="str">
        <f t="shared" si="447"/>
        <v>International</v>
      </c>
      <c r="X1811" s="87" t="str">
        <f t="shared" si="448"/>
        <v>Non-local</v>
      </c>
      <c r="Y1811" s="104"/>
      <c r="Z1811" s="87" t="str">
        <f t="shared" si="444"/>
        <v>South Korea</v>
      </c>
      <c r="AA1811" s="87" t="str">
        <f t="shared" si="445"/>
        <v>Asia</v>
      </c>
      <c r="AB1811" s="82" cm="1">
        <f t="array" ref="AB1811">VLOOKUP(B1811,'GDP per Capita'!$T$2:$V$4235,COLUMN('GDP per Capita'!$V:$V)-COLUMN('GDP per Capita'!$S:$S),FALSE)</f>
        <v>32154.02</v>
      </c>
      <c r="AC1811" s="82">
        <f t="shared" si="449"/>
        <v>32154.02</v>
      </c>
      <c r="AD1811" s="82">
        <f t="shared" si="450"/>
        <v>32154.02</v>
      </c>
      <c r="AE1811" s="88">
        <f t="shared" si="446"/>
        <v>9.7164866230041835E-2</v>
      </c>
    </row>
    <row r="1812" spans="1:31">
      <c r="A1812" s="77" t="s">
        <v>973</v>
      </c>
      <c r="B1812" s="77">
        <v>1811</v>
      </c>
      <c r="C1812" s="77" t="s">
        <v>29</v>
      </c>
      <c r="D1812" s="77" t="s">
        <v>29</v>
      </c>
      <c r="E1812" s="77">
        <v>2019</v>
      </c>
      <c r="F1812" s="77">
        <v>37.4443292999999</v>
      </c>
      <c r="G1812" s="77">
        <v>-122.1598465</v>
      </c>
      <c r="H1812" s="77">
        <v>0</v>
      </c>
      <c r="I1812" s="77" t="s">
        <v>1479</v>
      </c>
      <c r="J1812" s="77">
        <v>38.626803899999999</v>
      </c>
      <c r="K1812" s="77">
        <v>-90.199409700000004</v>
      </c>
      <c r="L1812" s="77">
        <v>5576.0849912336998</v>
      </c>
      <c r="M1812" s="77">
        <v>0.95454003965526102</v>
      </c>
      <c r="N1812" s="77">
        <v>0</v>
      </c>
      <c r="O1812" s="77">
        <v>669.13019894804404</v>
      </c>
      <c r="P1812" s="87" cm="1">
        <f t="array" ref="P1812">IF($X1812="Non-local",VLOOKUP($E1812,$AI$64:$AW$68,COLUMN($AW:$AW)-COLUMN($AH:$AH),FALSE),IF($X1812="Unknown",VLOOKUP($E1812,$AI$71:$AW$75,COLUMN($AW:$AW)-COLUMN($AH:$AH),FALSE),0))</f>
        <v>244</v>
      </c>
      <c r="Q1812" s="87" cm="1">
        <f t="array" ref="Q1812">IF($X1812="Non-local",VLOOKUP($E1812,$AI$40:$AW$44,COLUMN($AW:$AW)-COLUMN($AH:$AH),FALSE),IF($X1812="Unknown",VLOOKUP($E1812,$AI$47:$AW$51,COLUMN($AW:$AW)-COLUMN($AH:$AH),FALSE),0))</f>
        <v>485.37900000000008</v>
      </c>
      <c r="R1812" s="87" cm="1">
        <f t="array" ref="R1812">IF($X1812="Non-local",VLOOKUP($E1812,$AI$88:$AW$92,COLUMN($AW:$AW)-COLUMN($AH:$AH),FALSE),IF($X1812="Unknown",VLOOKUP($E1812,$AI$95:$AW$99,COLUMN($AW:$AW)-COLUMN($AH:$AH),FALSE),0))</f>
        <v>0.16197839056517743</v>
      </c>
      <c r="S1812" s="87" cm="1">
        <f t="array" ref="S1812">VLOOKUP($E1812,$AI$111:$AW$115,COLUMN($AW:$AW)-COLUMN($AH:$AH),FALSE)</f>
        <v>431.69321999999994</v>
      </c>
      <c r="T1812" s="104">
        <f t="shared" si="442"/>
        <v>1.1165184302204385</v>
      </c>
      <c r="U1812" s="104">
        <f t="shared" si="443"/>
        <v>1830.2024189480439</v>
      </c>
      <c r="V1812" s="87" cm="1">
        <f t="array" ref="V1812">VLOOKUP($E1812,$AI$118:$AW$122,COLUMN($AW:$AW)-COLUMN($AH:$AH),FALSE)</f>
        <v>0</v>
      </c>
      <c r="W1812" s="87" t="str">
        <f t="shared" si="447"/>
        <v>Domestic</v>
      </c>
      <c r="X1812" s="87" t="str">
        <f t="shared" si="448"/>
        <v>Non-local</v>
      </c>
      <c r="Y1812" s="104"/>
      <c r="Z1812" s="87" t="str">
        <f t="shared" si="444"/>
        <v>USA</v>
      </c>
      <c r="AA1812" s="87" t="str">
        <f t="shared" si="445"/>
        <v>USA</v>
      </c>
      <c r="AB1812" s="82" cm="1">
        <f t="array" ref="AB1812">VLOOKUP(B1812,'GDP per Capita'!$T$2:$V$4235,COLUMN('GDP per Capita'!$V:$V)-COLUMN('GDP per Capita'!$S:$S),FALSE)</f>
        <v>63809.64</v>
      </c>
      <c r="AC1812" s="82">
        <f t="shared" si="449"/>
        <v>63809.64</v>
      </c>
      <c r="AD1812" s="82">
        <f t="shared" si="450"/>
        <v>63809.64</v>
      </c>
      <c r="AE1812" s="88">
        <f t="shared" si="446"/>
        <v>2.8682224487523264E-2</v>
      </c>
    </row>
    <row r="1813" spans="1:31">
      <c r="A1813" s="77" t="s">
        <v>1027</v>
      </c>
      <c r="B1813" s="77">
        <v>1812</v>
      </c>
      <c r="C1813" s="77" t="s">
        <v>29</v>
      </c>
      <c r="D1813" s="77" t="s">
        <v>29</v>
      </c>
      <c r="E1813" s="77">
        <v>2019</v>
      </c>
      <c r="F1813" s="77">
        <v>20.020451999999999</v>
      </c>
      <c r="G1813" s="77">
        <v>-155.66390999999999</v>
      </c>
      <c r="H1813" s="77">
        <v>0</v>
      </c>
      <c r="I1813" s="77" t="s">
        <v>1479</v>
      </c>
      <c r="J1813" s="77">
        <v>38.626803899999999</v>
      </c>
      <c r="K1813" s="77">
        <v>-90.199409700000004</v>
      </c>
      <c r="L1813" s="77">
        <v>13069.1908080537</v>
      </c>
      <c r="M1813" s="77">
        <v>2.0210942764861901</v>
      </c>
      <c r="N1813" s="77">
        <v>0</v>
      </c>
      <c r="O1813" s="77">
        <v>1372.26503484564</v>
      </c>
      <c r="P1813" s="87" cm="1">
        <f t="array" ref="P1813">IF($X1813="Non-local",VLOOKUP($E1813,$AI$64:$AW$68,COLUMN($AW:$AW)-COLUMN($AH:$AH),FALSE),IF($X1813="Unknown",VLOOKUP($E1813,$AI$71:$AW$75,COLUMN($AW:$AW)-COLUMN($AH:$AH),FALSE),0))</f>
        <v>244</v>
      </c>
      <c r="Q1813" s="87" cm="1">
        <f t="array" ref="Q1813">IF($X1813="Non-local",VLOOKUP($E1813,$AI$40:$AW$44,COLUMN($AW:$AW)-COLUMN($AH:$AH),FALSE),IF($X1813="Unknown",VLOOKUP($E1813,$AI$47:$AW$51,COLUMN($AW:$AW)-COLUMN($AH:$AH),FALSE),0))</f>
        <v>485.37900000000008</v>
      </c>
      <c r="R1813" s="87" cm="1">
        <f t="array" ref="R1813">IF($X1813="Non-local",VLOOKUP($E1813,$AI$88:$AW$92,COLUMN($AW:$AW)-COLUMN($AH:$AH),FALSE),IF($X1813="Unknown",VLOOKUP($E1813,$AI$95:$AW$99,COLUMN($AW:$AW)-COLUMN($AH:$AH),FALSE),0))</f>
        <v>0.16197839056517743</v>
      </c>
      <c r="S1813" s="87" cm="1">
        <f t="array" ref="S1813">VLOOKUP($E1813,$AI$111:$AW$115,COLUMN($AW:$AW)-COLUMN($AH:$AH),FALSE)</f>
        <v>431.69321999999994</v>
      </c>
      <c r="T1813" s="104">
        <f t="shared" si="442"/>
        <v>2.1830726670513676</v>
      </c>
      <c r="U1813" s="104">
        <f t="shared" si="443"/>
        <v>2533.33725484564</v>
      </c>
      <c r="V1813" s="87" cm="1">
        <f t="array" ref="V1813">VLOOKUP($E1813,$AI$118:$AW$122,COLUMN($AW:$AW)-COLUMN($AH:$AH),FALSE)</f>
        <v>0</v>
      </c>
      <c r="W1813" s="87" t="str">
        <f t="shared" si="447"/>
        <v>Domestic</v>
      </c>
      <c r="X1813" s="87" t="str">
        <f t="shared" si="448"/>
        <v>Non-local</v>
      </c>
      <c r="Y1813" s="104"/>
      <c r="Z1813" s="87" t="str">
        <f t="shared" si="444"/>
        <v>USA</v>
      </c>
      <c r="AA1813" s="87" t="str">
        <f t="shared" si="445"/>
        <v>USA</v>
      </c>
      <c r="AB1813" s="82" cm="1">
        <f t="array" ref="AB1813">VLOOKUP(B1813,'GDP per Capita'!$T$2:$V$4235,COLUMN('GDP per Capita'!$V:$V)-COLUMN('GDP per Capita'!$S:$S),FALSE)</f>
        <v>63809.64</v>
      </c>
      <c r="AC1813" s="82">
        <f t="shared" si="449"/>
        <v>63809.64</v>
      </c>
      <c r="AD1813" s="82">
        <f t="shared" si="450"/>
        <v>63809.64</v>
      </c>
      <c r="AE1813" s="88">
        <f t="shared" si="446"/>
        <v>3.9701481701599317E-2</v>
      </c>
    </row>
    <row r="1814" spans="1:31">
      <c r="A1814" s="77" t="s">
        <v>927</v>
      </c>
      <c r="B1814" s="77">
        <v>1813</v>
      </c>
      <c r="C1814" s="77" t="s">
        <v>29</v>
      </c>
      <c r="D1814" s="77" t="s">
        <v>29</v>
      </c>
      <c r="E1814" s="77">
        <v>2019</v>
      </c>
      <c r="F1814" s="77">
        <v>34.147645199999999</v>
      </c>
      <c r="G1814" s="77">
        <v>-118.1444779</v>
      </c>
      <c r="H1814" s="77">
        <v>0</v>
      </c>
      <c r="I1814" s="77" t="s">
        <v>1479</v>
      </c>
      <c r="J1814" s="77">
        <v>38.626803899999999</v>
      </c>
      <c r="K1814" s="77">
        <v>-90.199409700000004</v>
      </c>
      <c r="L1814" s="77">
        <v>5080.5366320059702</v>
      </c>
      <c r="M1814" s="77">
        <v>0.88749291072145697</v>
      </c>
      <c r="N1814" s="77">
        <v>0</v>
      </c>
      <c r="O1814" s="77">
        <v>609.664395840716</v>
      </c>
      <c r="P1814" s="87" cm="1">
        <f t="array" ref="P1814">IF($X1814="Non-local",VLOOKUP($E1814,$AI$64:$AW$68,COLUMN($AW:$AW)-COLUMN($AH:$AH),FALSE),IF($X1814="Unknown",VLOOKUP($E1814,$AI$71:$AW$75,COLUMN($AW:$AW)-COLUMN($AH:$AH),FALSE),0))</f>
        <v>244</v>
      </c>
      <c r="Q1814" s="87" cm="1">
        <f t="array" ref="Q1814">IF($X1814="Non-local",VLOOKUP($E1814,$AI$40:$AW$44,COLUMN($AW:$AW)-COLUMN($AH:$AH),FALSE),IF($X1814="Unknown",VLOOKUP($E1814,$AI$47:$AW$51,COLUMN($AW:$AW)-COLUMN($AH:$AH),FALSE),0))</f>
        <v>485.37900000000008</v>
      </c>
      <c r="R1814" s="87" cm="1">
        <f t="array" ref="R1814">IF($X1814="Non-local",VLOOKUP($E1814,$AI$88:$AW$92,COLUMN($AW:$AW)-COLUMN($AH:$AH),FALSE),IF($X1814="Unknown",VLOOKUP($E1814,$AI$95:$AW$99,COLUMN($AW:$AW)-COLUMN($AH:$AH),FALSE),0))</f>
        <v>0.16197839056517743</v>
      </c>
      <c r="S1814" s="87" cm="1">
        <f t="array" ref="S1814">VLOOKUP($E1814,$AI$111:$AW$115,COLUMN($AW:$AW)-COLUMN($AH:$AH),FALSE)</f>
        <v>431.69321999999994</v>
      </c>
      <c r="T1814" s="104">
        <f t="shared" si="442"/>
        <v>1.0494713012866344</v>
      </c>
      <c r="U1814" s="104">
        <f t="shared" si="443"/>
        <v>1770.736615840716</v>
      </c>
      <c r="V1814" s="87" cm="1">
        <f t="array" ref="V1814">VLOOKUP($E1814,$AI$118:$AW$122,COLUMN($AW:$AW)-COLUMN($AH:$AH),FALSE)</f>
        <v>0</v>
      </c>
      <c r="W1814" s="87" t="str">
        <f t="shared" si="447"/>
        <v>Domestic</v>
      </c>
      <c r="X1814" s="87" t="str">
        <f t="shared" si="448"/>
        <v>Non-local</v>
      </c>
      <c r="Y1814" s="104"/>
      <c r="Z1814" s="87" t="str">
        <f t="shared" si="444"/>
        <v>USA</v>
      </c>
      <c r="AA1814" s="87" t="str">
        <f t="shared" si="445"/>
        <v>USA</v>
      </c>
      <c r="AB1814" s="82" cm="1">
        <f t="array" ref="AB1814">VLOOKUP(B1814,'GDP per Capita'!$T$2:$V$4235,COLUMN('GDP per Capita'!$V:$V)-COLUMN('GDP per Capita'!$S:$S),FALSE)</f>
        <v>63809.64</v>
      </c>
      <c r="AC1814" s="82">
        <f t="shared" si="449"/>
        <v>63809.64</v>
      </c>
      <c r="AD1814" s="82">
        <f t="shared" si="450"/>
        <v>63809.64</v>
      </c>
      <c r="AE1814" s="88">
        <f t="shared" si="446"/>
        <v>2.7750299419346609E-2</v>
      </c>
    </row>
    <row r="1815" spans="1:31">
      <c r="A1815" s="77" t="s">
        <v>923</v>
      </c>
      <c r="B1815" s="77">
        <v>1814</v>
      </c>
      <c r="C1815" s="77" t="s">
        <v>29</v>
      </c>
      <c r="D1815" s="77" t="s">
        <v>29</v>
      </c>
      <c r="E1815" s="77">
        <v>2019</v>
      </c>
      <c r="F1815" s="77">
        <v>38.029305999999998</v>
      </c>
      <c r="G1815" s="77">
        <v>-78.476678100000001</v>
      </c>
      <c r="H1815" s="77">
        <v>0</v>
      </c>
      <c r="I1815" s="77" t="s">
        <v>1479</v>
      </c>
      <c r="J1815" s="77">
        <v>38.626803899999999</v>
      </c>
      <c r="K1815" s="77">
        <v>-90.199409700000004</v>
      </c>
      <c r="L1815" s="77">
        <v>2048.0497055639798</v>
      </c>
      <c r="M1815" s="77">
        <v>0.43206596429960598</v>
      </c>
      <c r="N1815" s="77">
        <v>0</v>
      </c>
      <c r="O1815" s="77">
        <v>393.22554346828503</v>
      </c>
      <c r="P1815" s="87" cm="1">
        <f t="array" ref="P1815">IF($X1815="Non-local",VLOOKUP($E1815,$AI$64:$AW$68,COLUMN($AW:$AW)-COLUMN($AH:$AH),FALSE),IF($X1815="Unknown",VLOOKUP($E1815,$AI$71:$AW$75,COLUMN($AW:$AW)-COLUMN($AH:$AH),FALSE),0))</f>
        <v>244</v>
      </c>
      <c r="Q1815" s="87" cm="1">
        <f t="array" ref="Q1815">IF($X1815="Non-local",VLOOKUP($E1815,$AI$40:$AW$44,COLUMN($AW:$AW)-COLUMN($AH:$AH),FALSE),IF($X1815="Unknown",VLOOKUP($E1815,$AI$47:$AW$51,COLUMN($AW:$AW)-COLUMN($AH:$AH),FALSE),0))</f>
        <v>485.37900000000008</v>
      </c>
      <c r="R1815" s="87" cm="1">
        <f t="array" ref="R1815">IF($X1815="Non-local",VLOOKUP($E1815,$AI$88:$AW$92,COLUMN($AW:$AW)-COLUMN($AH:$AH),FALSE),IF($X1815="Unknown",VLOOKUP($E1815,$AI$95:$AW$99,COLUMN($AW:$AW)-COLUMN($AH:$AH),FALSE),0))</f>
        <v>0.16197839056517743</v>
      </c>
      <c r="S1815" s="87" cm="1">
        <f t="array" ref="S1815">VLOOKUP($E1815,$AI$111:$AW$115,COLUMN($AW:$AW)-COLUMN($AH:$AH),FALSE)</f>
        <v>431.69321999999994</v>
      </c>
      <c r="T1815" s="104">
        <f t="shared" si="442"/>
        <v>0.59404435486478335</v>
      </c>
      <c r="U1815" s="104">
        <f t="shared" si="443"/>
        <v>1554.297763468285</v>
      </c>
      <c r="V1815" s="87" cm="1">
        <f t="array" ref="V1815">VLOOKUP($E1815,$AI$118:$AW$122,COLUMN($AW:$AW)-COLUMN($AH:$AH),FALSE)</f>
        <v>0</v>
      </c>
      <c r="W1815" s="87" t="str">
        <f t="shared" si="447"/>
        <v>Domestic</v>
      </c>
      <c r="X1815" s="87" t="str">
        <f t="shared" si="448"/>
        <v>Non-local</v>
      </c>
      <c r="Y1815" s="104"/>
      <c r="Z1815" s="87" t="str">
        <f t="shared" si="444"/>
        <v>USA</v>
      </c>
      <c r="AA1815" s="87" t="str">
        <f t="shared" si="445"/>
        <v>USA</v>
      </c>
      <c r="AB1815" s="82" cm="1">
        <f t="array" ref="AB1815">VLOOKUP(B1815,'GDP per Capita'!$T$2:$V$4235,COLUMN('GDP per Capita'!$V:$V)-COLUMN('GDP per Capita'!$S:$S),FALSE)</f>
        <v>63809.64</v>
      </c>
      <c r="AC1815" s="82">
        <f t="shared" si="449"/>
        <v>63809.64</v>
      </c>
      <c r="AD1815" s="82">
        <f t="shared" si="450"/>
        <v>63809.64</v>
      </c>
      <c r="AE1815" s="88">
        <f t="shared" si="446"/>
        <v>2.4358353431680309E-2</v>
      </c>
    </row>
    <row r="1816" spans="1:31">
      <c r="A1816" s="77" t="s">
        <v>1557</v>
      </c>
      <c r="B1816" s="77">
        <v>1815</v>
      </c>
      <c r="C1816" s="77" t="s">
        <v>332</v>
      </c>
      <c r="D1816" s="77" t="s">
        <v>31</v>
      </c>
      <c r="E1816" s="77">
        <v>2019</v>
      </c>
      <c r="F1816" s="77">
        <v>50.864590800000002</v>
      </c>
      <c r="G1816" s="77">
        <v>4.6937736000000001</v>
      </c>
      <c r="H1816" s="77">
        <v>0</v>
      </c>
      <c r="I1816" s="77" t="s">
        <v>1479</v>
      </c>
      <c r="J1816" s="77">
        <v>38.626803899999999</v>
      </c>
      <c r="K1816" s="77">
        <v>-90.199409700000004</v>
      </c>
      <c r="L1816" s="77">
        <v>14179.4689921966</v>
      </c>
      <c r="M1816" s="77">
        <v>2.18754601881803</v>
      </c>
      <c r="N1816" s="77">
        <v>0</v>
      </c>
      <c r="O1816" s="77">
        <v>1488.8442441806501</v>
      </c>
      <c r="P1816" s="87" cm="1">
        <f t="array" ref="P1816">IF($X1816="Non-local",VLOOKUP($E1816,$AI$64:$AW$68,COLUMN($AW:$AW)-COLUMN($AH:$AH),FALSE),IF($X1816="Unknown",VLOOKUP($E1816,$AI$71:$AW$75,COLUMN($AW:$AW)-COLUMN($AH:$AH),FALSE),0))</f>
        <v>244</v>
      </c>
      <c r="Q1816" s="87" cm="1">
        <f t="array" ref="Q1816">IF($X1816="Non-local",VLOOKUP($E1816,$AI$40:$AW$44,COLUMN($AW:$AW)-COLUMN($AH:$AH),FALSE),IF($X1816="Unknown",VLOOKUP($E1816,$AI$47:$AW$51,COLUMN($AW:$AW)-COLUMN($AH:$AH),FALSE),0))</f>
        <v>485.37900000000008</v>
      </c>
      <c r="R1816" s="87" cm="1">
        <f t="array" ref="R1816">IF($X1816="Non-local",VLOOKUP($E1816,$AI$88:$AW$92,COLUMN($AW:$AW)-COLUMN($AH:$AH),FALSE),IF($X1816="Unknown",VLOOKUP($E1816,$AI$95:$AW$99,COLUMN($AW:$AW)-COLUMN($AH:$AH),FALSE),0))</f>
        <v>0.16197839056517743</v>
      </c>
      <c r="S1816" s="87" cm="1">
        <f t="array" ref="S1816">VLOOKUP($E1816,$AI$111:$AW$115,COLUMN($AW:$AW)-COLUMN($AH:$AH),FALSE)</f>
        <v>431.69321999999994</v>
      </c>
      <c r="T1816" s="104">
        <f t="shared" si="442"/>
        <v>2.3495244093832075</v>
      </c>
      <c r="U1816" s="104">
        <f t="shared" si="443"/>
        <v>2649.9164641806501</v>
      </c>
      <c r="V1816" s="87" cm="1">
        <f t="array" ref="V1816">VLOOKUP($E1816,$AI$118:$AW$122,COLUMN($AW:$AW)-COLUMN($AH:$AH),FALSE)</f>
        <v>0</v>
      </c>
      <c r="W1816" s="87" t="str">
        <f t="shared" si="447"/>
        <v>International</v>
      </c>
      <c r="X1816" s="87" t="str">
        <f t="shared" si="448"/>
        <v>Non-local</v>
      </c>
      <c r="Y1816" s="104"/>
      <c r="Z1816" s="87" t="str">
        <f t="shared" si="444"/>
        <v>Belgium</v>
      </c>
      <c r="AA1816" s="87" t="str">
        <f t="shared" si="445"/>
        <v>Europe</v>
      </c>
      <c r="AB1816" s="82" cm="1">
        <f t="array" ref="AB1816">VLOOKUP(B1816,'GDP per Capita'!$T$2:$V$4235,COLUMN('GDP per Capita'!$V:$V)-COLUMN('GDP per Capita'!$S:$S),FALSE)</f>
        <v>47811.55</v>
      </c>
      <c r="AC1816" s="82">
        <f t="shared" si="449"/>
        <v>47811.55</v>
      </c>
      <c r="AD1816" s="82">
        <f t="shared" si="450"/>
        <v>47811.55</v>
      </c>
      <c r="AE1816" s="88">
        <f t="shared" si="446"/>
        <v>5.5424190685737021E-2</v>
      </c>
    </row>
    <row r="1817" spans="1:31">
      <c r="A1817" s="77" t="s">
        <v>973</v>
      </c>
      <c r="B1817" s="77">
        <v>1816</v>
      </c>
      <c r="C1817" s="77" t="s">
        <v>29</v>
      </c>
      <c r="D1817" s="77" t="s">
        <v>29</v>
      </c>
      <c r="E1817" s="77">
        <v>2019</v>
      </c>
      <c r="F1817" s="77">
        <v>37.4443292999999</v>
      </c>
      <c r="G1817" s="77">
        <v>-122.1598465</v>
      </c>
      <c r="H1817" s="77">
        <v>0</v>
      </c>
      <c r="I1817" s="77" t="s">
        <v>1479</v>
      </c>
      <c r="J1817" s="77">
        <v>38.626803899999999</v>
      </c>
      <c r="K1817" s="77">
        <v>-90.199409700000004</v>
      </c>
      <c r="L1817" s="77">
        <v>5576.0849912336998</v>
      </c>
      <c r="M1817" s="77">
        <v>0.95454003965526102</v>
      </c>
      <c r="N1817" s="77">
        <v>0</v>
      </c>
      <c r="O1817" s="77">
        <v>669.13019894804404</v>
      </c>
      <c r="P1817" s="87" cm="1">
        <f t="array" ref="P1817">IF($X1817="Non-local",VLOOKUP($E1817,$AI$64:$AW$68,COLUMN($AW:$AW)-COLUMN($AH:$AH),FALSE),IF($X1817="Unknown",VLOOKUP($E1817,$AI$71:$AW$75,COLUMN($AW:$AW)-COLUMN($AH:$AH),FALSE),0))</f>
        <v>244</v>
      </c>
      <c r="Q1817" s="87" cm="1">
        <f t="array" ref="Q1817">IF($X1817="Non-local",VLOOKUP($E1817,$AI$40:$AW$44,COLUMN($AW:$AW)-COLUMN($AH:$AH),FALSE),IF($X1817="Unknown",VLOOKUP($E1817,$AI$47:$AW$51,COLUMN($AW:$AW)-COLUMN($AH:$AH),FALSE),0))</f>
        <v>485.37900000000008</v>
      </c>
      <c r="R1817" s="87" cm="1">
        <f t="array" ref="R1817">IF($X1817="Non-local",VLOOKUP($E1817,$AI$88:$AW$92,COLUMN($AW:$AW)-COLUMN($AH:$AH),FALSE),IF($X1817="Unknown",VLOOKUP($E1817,$AI$95:$AW$99,COLUMN($AW:$AW)-COLUMN($AH:$AH),FALSE),0))</f>
        <v>0.16197839056517743</v>
      </c>
      <c r="S1817" s="87" cm="1">
        <f t="array" ref="S1817">VLOOKUP($E1817,$AI$111:$AW$115,COLUMN($AW:$AW)-COLUMN($AH:$AH),FALSE)</f>
        <v>431.69321999999994</v>
      </c>
      <c r="T1817" s="104">
        <f t="shared" si="442"/>
        <v>1.1165184302204385</v>
      </c>
      <c r="U1817" s="104">
        <f t="shared" si="443"/>
        <v>1830.2024189480439</v>
      </c>
      <c r="V1817" s="87" cm="1">
        <f t="array" ref="V1817">VLOOKUP($E1817,$AI$118:$AW$122,COLUMN($AW:$AW)-COLUMN($AH:$AH),FALSE)</f>
        <v>0</v>
      </c>
      <c r="W1817" s="87" t="str">
        <f t="shared" si="447"/>
        <v>Domestic</v>
      </c>
      <c r="X1817" s="87" t="str">
        <f t="shared" si="448"/>
        <v>Non-local</v>
      </c>
      <c r="Y1817" s="104"/>
      <c r="Z1817" s="87" t="str">
        <f t="shared" si="444"/>
        <v>USA</v>
      </c>
      <c r="AA1817" s="87" t="str">
        <f t="shared" si="445"/>
        <v>USA</v>
      </c>
      <c r="AB1817" s="82" cm="1">
        <f t="array" ref="AB1817">VLOOKUP(B1817,'GDP per Capita'!$T$2:$V$4235,COLUMN('GDP per Capita'!$V:$V)-COLUMN('GDP per Capita'!$S:$S),FALSE)</f>
        <v>63809.64</v>
      </c>
      <c r="AC1817" s="82">
        <f t="shared" si="449"/>
        <v>63809.64</v>
      </c>
      <c r="AD1817" s="82">
        <f t="shared" si="450"/>
        <v>63809.64</v>
      </c>
      <c r="AE1817" s="88">
        <f t="shared" si="446"/>
        <v>2.8682224487523264E-2</v>
      </c>
    </row>
    <row r="1818" spans="1:31">
      <c r="A1818" s="77" t="s">
        <v>911</v>
      </c>
      <c r="B1818" s="77">
        <v>1817</v>
      </c>
      <c r="C1818" s="77" t="s">
        <v>29</v>
      </c>
      <c r="D1818" s="77" t="s">
        <v>29</v>
      </c>
      <c r="E1818" s="77">
        <v>2019</v>
      </c>
      <c r="F1818" s="77">
        <v>42.3750997</v>
      </c>
      <c r="G1818" s="77">
        <v>-71.105615700000001</v>
      </c>
      <c r="H1818" s="77">
        <v>0</v>
      </c>
      <c r="I1818" s="77" t="s">
        <v>1479</v>
      </c>
      <c r="J1818" s="77">
        <v>38.626803899999999</v>
      </c>
      <c r="K1818" s="77">
        <v>-90.199409700000004</v>
      </c>
      <c r="L1818" s="77">
        <v>3326.79225080687</v>
      </c>
      <c r="M1818" s="77">
        <v>0.61494948040279096</v>
      </c>
      <c r="N1818" s="77">
        <v>0</v>
      </c>
      <c r="O1818" s="77">
        <v>638.74411215491898</v>
      </c>
      <c r="P1818" s="87" cm="1">
        <f t="array" ref="P1818">IF($X1818="Non-local",VLOOKUP($E1818,$AI$64:$AW$68,COLUMN($AW:$AW)-COLUMN($AH:$AH),FALSE),IF($X1818="Unknown",VLOOKUP($E1818,$AI$71:$AW$75,COLUMN($AW:$AW)-COLUMN($AH:$AH),FALSE),0))</f>
        <v>244</v>
      </c>
      <c r="Q1818" s="87" cm="1">
        <f t="array" ref="Q1818">IF($X1818="Non-local",VLOOKUP($E1818,$AI$40:$AW$44,COLUMN($AW:$AW)-COLUMN($AH:$AH),FALSE),IF($X1818="Unknown",VLOOKUP($E1818,$AI$47:$AW$51,COLUMN($AW:$AW)-COLUMN($AH:$AH),FALSE),0))</f>
        <v>485.37900000000008</v>
      </c>
      <c r="R1818" s="87" cm="1">
        <f t="array" ref="R1818">IF($X1818="Non-local",VLOOKUP($E1818,$AI$88:$AW$92,COLUMN($AW:$AW)-COLUMN($AH:$AH),FALSE),IF($X1818="Unknown",VLOOKUP($E1818,$AI$95:$AW$99,COLUMN($AW:$AW)-COLUMN($AH:$AH),FALSE),0))</f>
        <v>0.16197839056517743</v>
      </c>
      <c r="S1818" s="87" cm="1">
        <f t="array" ref="S1818">VLOOKUP($E1818,$AI$111:$AW$115,COLUMN($AW:$AW)-COLUMN($AH:$AH),FALSE)</f>
        <v>431.69321999999994</v>
      </c>
      <c r="T1818" s="104">
        <f t="shared" si="442"/>
        <v>0.77692787096796834</v>
      </c>
      <c r="U1818" s="104">
        <f t="shared" si="443"/>
        <v>1799.8163321549189</v>
      </c>
      <c r="V1818" s="87" cm="1">
        <f t="array" ref="V1818">VLOOKUP($E1818,$AI$118:$AW$122,COLUMN($AW:$AW)-COLUMN($AH:$AH),FALSE)</f>
        <v>0</v>
      </c>
      <c r="W1818" s="87" t="str">
        <f t="shared" si="447"/>
        <v>Domestic</v>
      </c>
      <c r="X1818" s="87" t="str">
        <f t="shared" si="448"/>
        <v>Non-local</v>
      </c>
      <c r="Y1818" s="104"/>
      <c r="Z1818" s="87" t="str">
        <f t="shared" si="444"/>
        <v>USA</v>
      </c>
      <c r="AA1818" s="87" t="str">
        <f t="shared" si="445"/>
        <v>USA</v>
      </c>
      <c r="AB1818" s="82" cm="1">
        <f t="array" ref="AB1818">VLOOKUP(B1818,'GDP per Capita'!$T$2:$V$4235,COLUMN('GDP per Capita'!$V:$V)-COLUMN('GDP per Capita'!$S:$S),FALSE)</f>
        <v>63809.64</v>
      </c>
      <c r="AC1818" s="82">
        <f t="shared" si="449"/>
        <v>63809.64</v>
      </c>
      <c r="AD1818" s="82">
        <f t="shared" si="450"/>
        <v>63809.64</v>
      </c>
      <c r="AE1818" s="88">
        <f t="shared" si="446"/>
        <v>2.8206025486978439E-2</v>
      </c>
    </row>
    <row r="1819" spans="1:31">
      <c r="A1819" s="77" t="s">
        <v>998</v>
      </c>
      <c r="B1819" s="77">
        <v>1818</v>
      </c>
      <c r="C1819" s="77" t="s">
        <v>29</v>
      </c>
      <c r="D1819" s="77" t="s">
        <v>29</v>
      </c>
      <c r="E1819" s="77">
        <v>2019</v>
      </c>
      <c r="F1819" s="77">
        <v>37.368830099999997</v>
      </c>
      <c r="G1819" s="77">
        <v>-122.03634959999999</v>
      </c>
      <c r="H1819" s="77">
        <v>0</v>
      </c>
      <c r="I1819" s="77" t="s">
        <v>1479</v>
      </c>
      <c r="J1819" s="77">
        <v>38.626803899999999</v>
      </c>
      <c r="K1819" s="77">
        <v>-90.199409700000004</v>
      </c>
      <c r="L1819" s="77">
        <v>5558.4903963947399</v>
      </c>
      <c r="M1819" s="77">
        <v>0.95215210104743697</v>
      </c>
      <c r="N1819" s="77">
        <v>0</v>
      </c>
      <c r="O1819" s="77">
        <v>667.01884756736899</v>
      </c>
      <c r="P1819" s="87" cm="1">
        <f t="array" ref="P1819">IF($X1819="Non-local",VLOOKUP($E1819,$AI$64:$AW$68,COLUMN($AW:$AW)-COLUMN($AH:$AH),FALSE),IF($X1819="Unknown",VLOOKUP($E1819,$AI$71:$AW$75,COLUMN($AW:$AW)-COLUMN($AH:$AH),FALSE),0))</f>
        <v>244</v>
      </c>
      <c r="Q1819" s="87" cm="1">
        <f t="array" ref="Q1819">IF($X1819="Non-local",VLOOKUP($E1819,$AI$40:$AW$44,COLUMN($AW:$AW)-COLUMN($AH:$AH),FALSE),IF($X1819="Unknown",VLOOKUP($E1819,$AI$47:$AW$51,COLUMN($AW:$AW)-COLUMN($AH:$AH),FALSE),0))</f>
        <v>485.37900000000008</v>
      </c>
      <c r="R1819" s="87" cm="1">
        <f t="array" ref="R1819">IF($X1819="Non-local",VLOOKUP($E1819,$AI$88:$AW$92,COLUMN($AW:$AW)-COLUMN($AH:$AH),FALSE),IF($X1819="Unknown",VLOOKUP($E1819,$AI$95:$AW$99,COLUMN($AW:$AW)-COLUMN($AH:$AH),FALSE),0))</f>
        <v>0.16197839056517743</v>
      </c>
      <c r="S1819" s="87" cm="1">
        <f t="array" ref="S1819">VLOOKUP($E1819,$AI$111:$AW$115,COLUMN($AW:$AW)-COLUMN($AH:$AH),FALSE)</f>
        <v>431.69321999999994</v>
      </c>
      <c r="T1819" s="104">
        <f t="shared" si="442"/>
        <v>1.1141304916126145</v>
      </c>
      <c r="U1819" s="104">
        <f t="shared" si="443"/>
        <v>1828.091067567369</v>
      </c>
      <c r="V1819" s="87" cm="1">
        <f t="array" ref="V1819">VLOOKUP($E1819,$AI$118:$AW$122,COLUMN($AW:$AW)-COLUMN($AH:$AH),FALSE)</f>
        <v>0</v>
      </c>
      <c r="W1819" s="87" t="str">
        <f t="shared" si="447"/>
        <v>Domestic</v>
      </c>
      <c r="X1819" s="87" t="str">
        <f t="shared" si="448"/>
        <v>Non-local</v>
      </c>
      <c r="Y1819" s="104"/>
      <c r="Z1819" s="87" t="str">
        <f t="shared" si="444"/>
        <v>USA</v>
      </c>
      <c r="AA1819" s="87" t="str">
        <f t="shared" si="445"/>
        <v>USA</v>
      </c>
      <c r="AB1819" s="82" cm="1">
        <f t="array" ref="AB1819">VLOOKUP(B1819,'GDP per Capita'!$T$2:$V$4235,COLUMN('GDP per Capita'!$V:$V)-COLUMN('GDP per Capita'!$S:$S),FALSE)</f>
        <v>63809.64</v>
      </c>
      <c r="AC1819" s="82">
        <f t="shared" si="449"/>
        <v>63809.64</v>
      </c>
      <c r="AD1819" s="82">
        <f t="shared" si="450"/>
        <v>63809.64</v>
      </c>
      <c r="AE1819" s="88">
        <f t="shared" si="446"/>
        <v>2.8649136205240604E-2</v>
      </c>
    </row>
    <row r="1820" spans="1:31">
      <c r="A1820" s="77" t="s">
        <v>884</v>
      </c>
      <c r="B1820" s="77">
        <v>1819</v>
      </c>
      <c r="C1820" s="77" t="s">
        <v>29</v>
      </c>
      <c r="D1820" s="77" t="s">
        <v>29</v>
      </c>
      <c r="E1820" s="77">
        <v>2019</v>
      </c>
      <c r="F1820" s="77">
        <v>38.894985499999997</v>
      </c>
      <c r="G1820" s="77">
        <v>-77.036570799999893</v>
      </c>
      <c r="H1820" s="77">
        <v>0</v>
      </c>
      <c r="I1820" s="77" t="s">
        <v>1479</v>
      </c>
      <c r="J1820" s="77">
        <v>38.626803899999999</v>
      </c>
      <c r="K1820" s="77">
        <v>-90.199409700000004</v>
      </c>
      <c r="L1820" s="77">
        <v>2281.3966937476498</v>
      </c>
      <c r="M1820" s="77">
        <v>0.46287821493947501</v>
      </c>
      <c r="N1820" s="77">
        <v>0</v>
      </c>
      <c r="O1820" s="77">
        <v>438.02816519954899</v>
      </c>
      <c r="P1820" s="87" cm="1">
        <f t="array" ref="P1820">IF($X1820="Non-local",VLOOKUP($E1820,$AI$64:$AW$68,COLUMN($AW:$AW)-COLUMN($AH:$AH),FALSE),IF($X1820="Unknown",VLOOKUP($E1820,$AI$71:$AW$75,COLUMN($AW:$AW)-COLUMN($AH:$AH),FALSE),0))</f>
        <v>244</v>
      </c>
      <c r="Q1820" s="87" cm="1">
        <f t="array" ref="Q1820">IF($X1820="Non-local",VLOOKUP($E1820,$AI$40:$AW$44,COLUMN($AW:$AW)-COLUMN($AH:$AH),FALSE),IF($X1820="Unknown",VLOOKUP($E1820,$AI$47:$AW$51,COLUMN($AW:$AW)-COLUMN($AH:$AH),FALSE),0))</f>
        <v>485.37900000000008</v>
      </c>
      <c r="R1820" s="87" cm="1">
        <f t="array" ref="R1820">IF($X1820="Non-local",VLOOKUP($E1820,$AI$88:$AW$92,COLUMN($AW:$AW)-COLUMN($AH:$AH),FALSE),IF($X1820="Unknown",VLOOKUP($E1820,$AI$95:$AW$99,COLUMN($AW:$AW)-COLUMN($AH:$AH),FALSE),0))</f>
        <v>0.16197839056517743</v>
      </c>
      <c r="S1820" s="87" cm="1">
        <f t="array" ref="S1820">VLOOKUP($E1820,$AI$111:$AW$115,COLUMN($AW:$AW)-COLUMN($AH:$AH),FALSE)</f>
        <v>431.69321999999994</v>
      </c>
      <c r="T1820" s="104">
        <f t="shared" si="442"/>
        <v>0.6248566055046525</v>
      </c>
      <c r="U1820" s="104">
        <f t="shared" si="443"/>
        <v>1599.100385199549</v>
      </c>
      <c r="V1820" s="87" cm="1">
        <f t="array" ref="V1820">VLOOKUP($E1820,$AI$118:$AW$122,COLUMN($AW:$AW)-COLUMN($AH:$AH),FALSE)</f>
        <v>0</v>
      </c>
      <c r="W1820" s="87" t="str">
        <f t="shared" si="447"/>
        <v>Domestic</v>
      </c>
      <c r="X1820" s="87" t="str">
        <f t="shared" si="448"/>
        <v>Non-local</v>
      </c>
      <c r="Y1820" s="104"/>
      <c r="Z1820" s="87" t="str">
        <f t="shared" si="444"/>
        <v>USA</v>
      </c>
      <c r="AA1820" s="87" t="str">
        <f t="shared" si="445"/>
        <v>USA</v>
      </c>
      <c r="AB1820" s="82" cm="1">
        <f t="array" ref="AB1820">VLOOKUP(B1820,'GDP per Capita'!$T$2:$V$4235,COLUMN('GDP per Capita'!$V:$V)-COLUMN('GDP per Capita'!$S:$S),FALSE)</f>
        <v>63809.64</v>
      </c>
      <c r="AC1820" s="82">
        <f t="shared" si="449"/>
        <v>63809.64</v>
      </c>
      <c r="AD1820" s="82">
        <f t="shared" si="450"/>
        <v>63809.64</v>
      </c>
      <c r="AE1820" s="88">
        <f t="shared" si="446"/>
        <v>2.5060482792248148E-2</v>
      </c>
    </row>
    <row r="1821" spans="1:31">
      <c r="A1821" s="77" t="s">
        <v>884</v>
      </c>
      <c r="B1821" s="77">
        <v>1820</v>
      </c>
      <c r="C1821" s="77" t="s">
        <v>29</v>
      </c>
      <c r="D1821" s="77" t="s">
        <v>29</v>
      </c>
      <c r="E1821" s="77">
        <v>2019</v>
      </c>
      <c r="F1821" s="77">
        <v>38.894985499999997</v>
      </c>
      <c r="G1821" s="77">
        <v>-77.036570799999893</v>
      </c>
      <c r="H1821" s="77">
        <v>0</v>
      </c>
      <c r="I1821" s="77" t="s">
        <v>1479</v>
      </c>
      <c r="J1821" s="77">
        <v>38.626803899999999</v>
      </c>
      <c r="K1821" s="77">
        <v>-90.199409700000004</v>
      </c>
      <c r="L1821" s="77">
        <v>2281.3966937476498</v>
      </c>
      <c r="M1821" s="77">
        <v>0.46287821493947501</v>
      </c>
      <c r="N1821" s="77">
        <v>0</v>
      </c>
      <c r="O1821" s="77">
        <v>438.02816519954899</v>
      </c>
      <c r="P1821" s="87" cm="1">
        <f t="array" ref="P1821">IF($X1821="Non-local",VLOOKUP($E1821,$AI$64:$AW$68,COLUMN($AW:$AW)-COLUMN($AH:$AH),FALSE),IF($X1821="Unknown",VLOOKUP($E1821,$AI$71:$AW$75,COLUMN($AW:$AW)-COLUMN($AH:$AH),FALSE),0))</f>
        <v>244</v>
      </c>
      <c r="Q1821" s="87" cm="1">
        <f t="array" ref="Q1821">IF($X1821="Non-local",VLOOKUP($E1821,$AI$40:$AW$44,COLUMN($AW:$AW)-COLUMN($AH:$AH),FALSE),IF($X1821="Unknown",VLOOKUP($E1821,$AI$47:$AW$51,COLUMN($AW:$AW)-COLUMN($AH:$AH),FALSE),0))</f>
        <v>485.37900000000008</v>
      </c>
      <c r="R1821" s="87" cm="1">
        <f t="array" ref="R1821">IF($X1821="Non-local",VLOOKUP($E1821,$AI$88:$AW$92,COLUMN($AW:$AW)-COLUMN($AH:$AH),FALSE),IF($X1821="Unknown",VLOOKUP($E1821,$AI$95:$AW$99,COLUMN($AW:$AW)-COLUMN($AH:$AH),FALSE),0))</f>
        <v>0.16197839056517743</v>
      </c>
      <c r="S1821" s="87" cm="1">
        <f t="array" ref="S1821">VLOOKUP($E1821,$AI$111:$AW$115,COLUMN($AW:$AW)-COLUMN($AH:$AH),FALSE)</f>
        <v>431.69321999999994</v>
      </c>
      <c r="T1821" s="104">
        <f t="shared" si="442"/>
        <v>0.6248566055046525</v>
      </c>
      <c r="U1821" s="104">
        <f t="shared" si="443"/>
        <v>1599.100385199549</v>
      </c>
      <c r="V1821" s="87" cm="1">
        <f t="array" ref="V1821">VLOOKUP($E1821,$AI$118:$AW$122,COLUMN($AW:$AW)-COLUMN($AH:$AH),FALSE)</f>
        <v>0</v>
      </c>
      <c r="W1821" s="87" t="str">
        <f t="shared" si="447"/>
        <v>Domestic</v>
      </c>
      <c r="X1821" s="87" t="str">
        <f t="shared" si="448"/>
        <v>Non-local</v>
      </c>
      <c r="Y1821" s="104"/>
      <c r="Z1821" s="87" t="str">
        <f t="shared" si="444"/>
        <v>USA</v>
      </c>
      <c r="AA1821" s="87" t="str">
        <f t="shared" si="445"/>
        <v>USA</v>
      </c>
      <c r="AB1821" s="82" cm="1">
        <f t="array" ref="AB1821">VLOOKUP(B1821,'GDP per Capita'!$T$2:$V$4235,COLUMN('GDP per Capita'!$V:$V)-COLUMN('GDP per Capita'!$S:$S),FALSE)</f>
        <v>63809.64</v>
      </c>
      <c r="AC1821" s="82">
        <f t="shared" si="449"/>
        <v>63809.64</v>
      </c>
      <c r="AD1821" s="82">
        <f t="shared" si="450"/>
        <v>63809.64</v>
      </c>
      <c r="AE1821" s="88">
        <f t="shared" si="446"/>
        <v>2.5060482792248148E-2</v>
      </c>
    </row>
    <row r="1822" spans="1:31">
      <c r="A1822" s="77" t="s">
        <v>927</v>
      </c>
      <c r="B1822" s="77">
        <v>1821</v>
      </c>
      <c r="C1822" s="77" t="s">
        <v>29</v>
      </c>
      <c r="D1822" s="77" t="s">
        <v>29</v>
      </c>
      <c r="E1822" s="77">
        <v>2019</v>
      </c>
      <c r="F1822" s="77">
        <v>34.147645199999999</v>
      </c>
      <c r="G1822" s="77">
        <v>-118.1444779</v>
      </c>
      <c r="H1822" s="77">
        <v>0</v>
      </c>
      <c r="I1822" s="77" t="s">
        <v>1479</v>
      </c>
      <c r="J1822" s="77">
        <v>38.626803899999999</v>
      </c>
      <c r="K1822" s="77">
        <v>-90.199409700000004</v>
      </c>
      <c r="L1822" s="77">
        <v>5080.5366320059702</v>
      </c>
      <c r="M1822" s="77">
        <v>0.88749291072145697</v>
      </c>
      <c r="N1822" s="77">
        <v>0</v>
      </c>
      <c r="O1822" s="77">
        <v>609.664395840716</v>
      </c>
      <c r="P1822" s="87" cm="1">
        <f t="array" ref="P1822">IF($X1822="Non-local",VLOOKUP($E1822,$AI$64:$AW$68,COLUMN($AW:$AW)-COLUMN($AH:$AH),FALSE),IF($X1822="Unknown",VLOOKUP($E1822,$AI$71:$AW$75,COLUMN($AW:$AW)-COLUMN($AH:$AH),FALSE),0))</f>
        <v>244</v>
      </c>
      <c r="Q1822" s="87" cm="1">
        <f t="array" ref="Q1822">IF($X1822="Non-local",VLOOKUP($E1822,$AI$40:$AW$44,COLUMN($AW:$AW)-COLUMN($AH:$AH),FALSE),IF($X1822="Unknown",VLOOKUP($E1822,$AI$47:$AW$51,COLUMN($AW:$AW)-COLUMN($AH:$AH),FALSE),0))</f>
        <v>485.37900000000008</v>
      </c>
      <c r="R1822" s="87" cm="1">
        <f t="array" ref="R1822">IF($X1822="Non-local",VLOOKUP($E1822,$AI$88:$AW$92,COLUMN($AW:$AW)-COLUMN($AH:$AH),FALSE),IF($X1822="Unknown",VLOOKUP($E1822,$AI$95:$AW$99,COLUMN($AW:$AW)-COLUMN($AH:$AH),FALSE),0))</f>
        <v>0.16197839056517743</v>
      </c>
      <c r="S1822" s="87" cm="1">
        <f t="array" ref="S1822">VLOOKUP($E1822,$AI$111:$AW$115,COLUMN($AW:$AW)-COLUMN($AH:$AH),FALSE)</f>
        <v>431.69321999999994</v>
      </c>
      <c r="T1822" s="104">
        <f t="shared" si="442"/>
        <v>1.0494713012866344</v>
      </c>
      <c r="U1822" s="104">
        <f t="shared" si="443"/>
        <v>1770.736615840716</v>
      </c>
      <c r="V1822" s="87" cm="1">
        <f t="array" ref="V1822">VLOOKUP($E1822,$AI$118:$AW$122,COLUMN($AW:$AW)-COLUMN($AH:$AH),FALSE)</f>
        <v>0</v>
      </c>
      <c r="W1822" s="87" t="str">
        <f t="shared" si="447"/>
        <v>Domestic</v>
      </c>
      <c r="X1822" s="87" t="str">
        <f t="shared" si="448"/>
        <v>Non-local</v>
      </c>
      <c r="Y1822" s="104"/>
      <c r="Z1822" s="87" t="str">
        <f t="shared" si="444"/>
        <v>USA</v>
      </c>
      <c r="AA1822" s="87" t="str">
        <f t="shared" si="445"/>
        <v>USA</v>
      </c>
      <c r="AB1822" s="82" cm="1">
        <f t="array" ref="AB1822">VLOOKUP(B1822,'GDP per Capita'!$T$2:$V$4235,COLUMN('GDP per Capita'!$V:$V)-COLUMN('GDP per Capita'!$S:$S),FALSE)</f>
        <v>63809.64</v>
      </c>
      <c r="AC1822" s="82">
        <f t="shared" si="449"/>
        <v>63809.64</v>
      </c>
      <c r="AD1822" s="82">
        <f t="shared" si="450"/>
        <v>63809.64</v>
      </c>
      <c r="AE1822" s="88">
        <f t="shared" si="446"/>
        <v>2.7750299419346609E-2</v>
      </c>
    </row>
    <row r="1823" spans="1:31">
      <c r="A1823" s="77" t="s">
        <v>1011</v>
      </c>
      <c r="B1823" s="77">
        <v>1822</v>
      </c>
      <c r="C1823" s="77" t="s">
        <v>29</v>
      </c>
      <c r="D1823" s="77" t="s">
        <v>29</v>
      </c>
      <c r="E1823" s="77">
        <v>2019</v>
      </c>
      <c r="F1823" s="77">
        <v>40.102554999999903</v>
      </c>
      <c r="G1823" s="77">
        <v>-105.36320790000001</v>
      </c>
      <c r="H1823" s="77">
        <v>0</v>
      </c>
      <c r="I1823" s="77" t="s">
        <v>1479</v>
      </c>
      <c r="J1823" s="77">
        <v>38.626803899999999</v>
      </c>
      <c r="K1823" s="77">
        <v>-90.199409700000004</v>
      </c>
      <c r="L1823" s="77">
        <v>2624.50307040498</v>
      </c>
      <c r="M1823" s="77">
        <v>0.50818361937598899</v>
      </c>
      <c r="N1823" s="77">
        <v>0</v>
      </c>
      <c r="O1823" s="77">
        <v>503.90458951775798</v>
      </c>
      <c r="P1823" s="87" cm="1">
        <f t="array" ref="P1823">IF($X1823="Non-local",VLOOKUP($E1823,$AI$64:$AW$68,COLUMN($AW:$AW)-COLUMN($AH:$AH),FALSE),IF($X1823="Unknown",VLOOKUP($E1823,$AI$71:$AW$75,COLUMN($AW:$AW)-COLUMN($AH:$AH),FALSE),0))</f>
        <v>244</v>
      </c>
      <c r="Q1823" s="87" cm="1">
        <f t="array" ref="Q1823">IF($X1823="Non-local",VLOOKUP($E1823,$AI$40:$AW$44,COLUMN($AW:$AW)-COLUMN($AH:$AH),FALSE),IF($X1823="Unknown",VLOOKUP($E1823,$AI$47:$AW$51,COLUMN($AW:$AW)-COLUMN($AH:$AH),FALSE),0))</f>
        <v>485.37900000000008</v>
      </c>
      <c r="R1823" s="87" cm="1">
        <f t="array" ref="R1823">IF($X1823="Non-local",VLOOKUP($E1823,$AI$88:$AW$92,COLUMN($AW:$AW)-COLUMN($AH:$AH),FALSE),IF($X1823="Unknown",VLOOKUP($E1823,$AI$95:$AW$99,COLUMN($AW:$AW)-COLUMN($AH:$AH),FALSE),0))</f>
        <v>0.16197839056517743</v>
      </c>
      <c r="S1823" s="87" cm="1">
        <f t="array" ref="S1823">VLOOKUP($E1823,$AI$111:$AW$115,COLUMN($AW:$AW)-COLUMN($AH:$AH),FALSE)</f>
        <v>431.69321999999994</v>
      </c>
      <c r="T1823" s="104">
        <f t="shared" si="442"/>
        <v>0.67016200994116648</v>
      </c>
      <c r="U1823" s="104">
        <f t="shared" si="443"/>
        <v>1664.9768095177581</v>
      </c>
      <c r="V1823" s="87" cm="1">
        <f t="array" ref="V1823">VLOOKUP($E1823,$AI$118:$AW$122,COLUMN($AW:$AW)-COLUMN($AH:$AH),FALSE)</f>
        <v>0</v>
      </c>
      <c r="W1823" s="87" t="str">
        <f t="shared" si="447"/>
        <v>Domestic</v>
      </c>
      <c r="X1823" s="87" t="str">
        <f t="shared" si="448"/>
        <v>Non-local</v>
      </c>
      <c r="Y1823" s="104"/>
      <c r="Z1823" s="87" t="str">
        <f t="shared" si="444"/>
        <v>USA</v>
      </c>
      <c r="AA1823" s="87" t="str">
        <f t="shared" si="445"/>
        <v>USA</v>
      </c>
      <c r="AB1823" s="82" cm="1">
        <f t="array" ref="AB1823">VLOOKUP(B1823,'GDP per Capita'!$T$2:$V$4235,COLUMN('GDP per Capita'!$V:$V)-COLUMN('GDP per Capita'!$S:$S),FALSE)</f>
        <v>63809.64</v>
      </c>
      <c r="AC1823" s="82">
        <f t="shared" si="449"/>
        <v>63809.64</v>
      </c>
      <c r="AD1823" s="82">
        <f t="shared" si="450"/>
        <v>63809.64</v>
      </c>
      <c r="AE1823" s="88">
        <f t="shared" si="446"/>
        <v>2.6092872636763943E-2</v>
      </c>
    </row>
    <row r="1824" spans="1:31">
      <c r="A1824" s="77" t="s">
        <v>927</v>
      </c>
      <c r="B1824" s="77">
        <v>1823</v>
      </c>
      <c r="C1824" s="77" t="s">
        <v>29</v>
      </c>
      <c r="D1824" s="77" t="s">
        <v>29</v>
      </c>
      <c r="E1824" s="77">
        <v>2019</v>
      </c>
      <c r="F1824" s="77">
        <v>34.147645199999999</v>
      </c>
      <c r="G1824" s="77">
        <v>-118.1444779</v>
      </c>
      <c r="H1824" s="77">
        <v>0</v>
      </c>
      <c r="I1824" s="77" t="s">
        <v>1479</v>
      </c>
      <c r="J1824" s="77">
        <v>38.626803899999999</v>
      </c>
      <c r="K1824" s="77">
        <v>-90.199409700000004</v>
      </c>
      <c r="L1824" s="77">
        <v>5080.5366320059702</v>
      </c>
      <c r="M1824" s="77">
        <v>0.88749291072145697</v>
      </c>
      <c r="N1824" s="77">
        <v>0</v>
      </c>
      <c r="O1824" s="77">
        <v>609.664395840716</v>
      </c>
      <c r="P1824" s="87" cm="1">
        <f t="array" ref="P1824">IF($X1824="Non-local",VLOOKUP($E1824,$AI$64:$AW$68,COLUMN($AW:$AW)-COLUMN($AH:$AH),FALSE),IF($X1824="Unknown",VLOOKUP($E1824,$AI$71:$AW$75,COLUMN($AW:$AW)-COLUMN($AH:$AH),FALSE),0))</f>
        <v>244</v>
      </c>
      <c r="Q1824" s="87" cm="1">
        <f t="array" ref="Q1824">IF($X1824="Non-local",VLOOKUP($E1824,$AI$40:$AW$44,COLUMN($AW:$AW)-COLUMN($AH:$AH),FALSE),IF($X1824="Unknown",VLOOKUP($E1824,$AI$47:$AW$51,COLUMN($AW:$AW)-COLUMN($AH:$AH),FALSE),0))</f>
        <v>485.37900000000008</v>
      </c>
      <c r="R1824" s="87" cm="1">
        <f t="array" ref="R1824">IF($X1824="Non-local",VLOOKUP($E1824,$AI$88:$AW$92,COLUMN($AW:$AW)-COLUMN($AH:$AH),FALSE),IF($X1824="Unknown",VLOOKUP($E1824,$AI$95:$AW$99,COLUMN($AW:$AW)-COLUMN($AH:$AH),FALSE),0))</f>
        <v>0.16197839056517743</v>
      </c>
      <c r="S1824" s="87" cm="1">
        <f t="array" ref="S1824">VLOOKUP($E1824,$AI$111:$AW$115,COLUMN($AW:$AW)-COLUMN($AH:$AH),FALSE)</f>
        <v>431.69321999999994</v>
      </c>
      <c r="T1824" s="104">
        <f t="shared" si="442"/>
        <v>1.0494713012866344</v>
      </c>
      <c r="U1824" s="104">
        <f t="shared" si="443"/>
        <v>1770.736615840716</v>
      </c>
      <c r="V1824" s="87" cm="1">
        <f t="array" ref="V1824">VLOOKUP($E1824,$AI$118:$AW$122,COLUMN($AW:$AW)-COLUMN($AH:$AH),FALSE)</f>
        <v>0</v>
      </c>
      <c r="W1824" s="87" t="str">
        <f t="shared" si="447"/>
        <v>Domestic</v>
      </c>
      <c r="X1824" s="87" t="str">
        <f t="shared" si="448"/>
        <v>Non-local</v>
      </c>
      <c r="Y1824" s="104"/>
      <c r="Z1824" s="87" t="str">
        <f t="shared" si="444"/>
        <v>USA</v>
      </c>
      <c r="AA1824" s="87" t="str">
        <f t="shared" si="445"/>
        <v>USA</v>
      </c>
      <c r="AB1824" s="82" cm="1">
        <f t="array" ref="AB1824">VLOOKUP(B1824,'GDP per Capita'!$T$2:$V$4235,COLUMN('GDP per Capita'!$V:$V)-COLUMN('GDP per Capita'!$S:$S),FALSE)</f>
        <v>63809.64</v>
      </c>
      <c r="AC1824" s="82">
        <f t="shared" si="449"/>
        <v>63809.64</v>
      </c>
      <c r="AD1824" s="82">
        <f t="shared" si="450"/>
        <v>63809.64</v>
      </c>
      <c r="AE1824" s="88">
        <f t="shared" si="446"/>
        <v>2.7750299419346609E-2</v>
      </c>
    </row>
    <row r="1825" spans="1:31">
      <c r="A1825" s="77" t="s">
        <v>1011</v>
      </c>
      <c r="B1825" s="77">
        <v>1824</v>
      </c>
      <c r="C1825" s="77" t="s">
        <v>29</v>
      </c>
      <c r="D1825" s="77" t="s">
        <v>29</v>
      </c>
      <c r="E1825" s="77">
        <v>2019</v>
      </c>
      <c r="F1825" s="77">
        <v>40.102554999999903</v>
      </c>
      <c r="G1825" s="77">
        <v>-105.36320790000001</v>
      </c>
      <c r="H1825" s="77">
        <v>0</v>
      </c>
      <c r="I1825" s="77" t="s">
        <v>1479</v>
      </c>
      <c r="J1825" s="77">
        <v>38.626803899999999</v>
      </c>
      <c r="K1825" s="77">
        <v>-90.199409700000004</v>
      </c>
      <c r="L1825" s="77">
        <v>2624.50307040498</v>
      </c>
      <c r="M1825" s="77">
        <v>0.50818361937598899</v>
      </c>
      <c r="N1825" s="77">
        <v>0</v>
      </c>
      <c r="O1825" s="77">
        <v>503.90458951775798</v>
      </c>
      <c r="P1825" s="87" cm="1">
        <f t="array" ref="P1825">IF($X1825="Non-local",VLOOKUP($E1825,$AI$64:$AW$68,COLUMN($AW:$AW)-COLUMN($AH:$AH),FALSE),IF($X1825="Unknown",VLOOKUP($E1825,$AI$71:$AW$75,COLUMN($AW:$AW)-COLUMN($AH:$AH),FALSE),0))</f>
        <v>244</v>
      </c>
      <c r="Q1825" s="87" cm="1">
        <f t="array" ref="Q1825">IF($X1825="Non-local",VLOOKUP($E1825,$AI$40:$AW$44,COLUMN($AW:$AW)-COLUMN($AH:$AH),FALSE),IF($X1825="Unknown",VLOOKUP($E1825,$AI$47:$AW$51,COLUMN($AW:$AW)-COLUMN($AH:$AH),FALSE),0))</f>
        <v>485.37900000000008</v>
      </c>
      <c r="R1825" s="87" cm="1">
        <f t="array" ref="R1825">IF($X1825="Non-local",VLOOKUP($E1825,$AI$88:$AW$92,COLUMN($AW:$AW)-COLUMN($AH:$AH),FALSE),IF($X1825="Unknown",VLOOKUP($E1825,$AI$95:$AW$99,COLUMN($AW:$AW)-COLUMN($AH:$AH),FALSE),0))</f>
        <v>0.16197839056517743</v>
      </c>
      <c r="S1825" s="87" cm="1">
        <f t="array" ref="S1825">VLOOKUP($E1825,$AI$111:$AW$115,COLUMN($AW:$AW)-COLUMN($AH:$AH),FALSE)</f>
        <v>431.69321999999994</v>
      </c>
      <c r="T1825" s="104">
        <f t="shared" si="442"/>
        <v>0.67016200994116648</v>
      </c>
      <c r="U1825" s="104">
        <f t="shared" si="443"/>
        <v>1664.9768095177581</v>
      </c>
      <c r="V1825" s="87" cm="1">
        <f t="array" ref="V1825">VLOOKUP($E1825,$AI$118:$AW$122,COLUMN($AW:$AW)-COLUMN($AH:$AH),FALSE)</f>
        <v>0</v>
      </c>
      <c r="W1825" s="87" t="str">
        <f t="shared" si="447"/>
        <v>Domestic</v>
      </c>
      <c r="X1825" s="87" t="str">
        <f t="shared" si="448"/>
        <v>Non-local</v>
      </c>
      <c r="Y1825" s="104"/>
      <c r="Z1825" s="87" t="str">
        <f t="shared" si="444"/>
        <v>USA</v>
      </c>
      <c r="AA1825" s="87" t="str">
        <f t="shared" si="445"/>
        <v>USA</v>
      </c>
      <c r="AB1825" s="82" cm="1">
        <f t="array" ref="AB1825">VLOOKUP(B1825,'GDP per Capita'!$T$2:$V$4235,COLUMN('GDP per Capita'!$V:$V)-COLUMN('GDP per Capita'!$S:$S),FALSE)</f>
        <v>63809.64</v>
      </c>
      <c r="AC1825" s="82">
        <f t="shared" si="449"/>
        <v>63809.64</v>
      </c>
      <c r="AD1825" s="82">
        <f t="shared" si="450"/>
        <v>63809.64</v>
      </c>
      <c r="AE1825" s="88">
        <f t="shared" si="446"/>
        <v>2.6092872636763943E-2</v>
      </c>
    </row>
    <row r="1826" spans="1:31">
      <c r="A1826" s="77" t="s">
        <v>1114</v>
      </c>
      <c r="B1826" s="77">
        <v>1825</v>
      </c>
      <c r="C1826" s="77" t="s">
        <v>29</v>
      </c>
      <c r="D1826" s="77" t="s">
        <v>29</v>
      </c>
      <c r="E1826" s="77">
        <v>2019</v>
      </c>
      <c r="F1826" s="77">
        <v>33.415111699999997</v>
      </c>
      <c r="G1826" s="77">
        <v>-111.8314773</v>
      </c>
      <c r="H1826" s="77">
        <v>0</v>
      </c>
      <c r="I1826" s="77" t="s">
        <v>1479</v>
      </c>
      <c r="J1826" s="77">
        <v>38.626803899999999</v>
      </c>
      <c r="K1826" s="77">
        <v>-90.199409700000004</v>
      </c>
      <c r="L1826" s="77">
        <v>4048.8436499540298</v>
      </c>
      <c r="M1826" s="77">
        <v>0.72989815501466104</v>
      </c>
      <c r="N1826" s="77">
        <v>0</v>
      </c>
      <c r="O1826" s="77">
        <v>485.86123799448302</v>
      </c>
      <c r="P1826" s="87" cm="1">
        <f t="array" ref="P1826">IF($X1826="Non-local",VLOOKUP($E1826,$AI$64:$AW$68,COLUMN($AW:$AW)-COLUMN($AH:$AH),FALSE),IF($X1826="Unknown",VLOOKUP($E1826,$AI$71:$AW$75,COLUMN($AW:$AW)-COLUMN($AH:$AH),FALSE),0))</f>
        <v>244</v>
      </c>
      <c r="Q1826" s="87" cm="1">
        <f t="array" ref="Q1826">IF($X1826="Non-local",VLOOKUP($E1826,$AI$40:$AW$44,COLUMN($AW:$AW)-COLUMN($AH:$AH),FALSE),IF($X1826="Unknown",VLOOKUP($E1826,$AI$47:$AW$51,COLUMN($AW:$AW)-COLUMN($AH:$AH),FALSE),0))</f>
        <v>485.37900000000008</v>
      </c>
      <c r="R1826" s="87" cm="1">
        <f t="array" ref="R1826">IF($X1826="Non-local",VLOOKUP($E1826,$AI$88:$AW$92,COLUMN($AW:$AW)-COLUMN($AH:$AH),FALSE),IF($X1826="Unknown",VLOOKUP($E1826,$AI$95:$AW$99,COLUMN($AW:$AW)-COLUMN($AH:$AH),FALSE),0))</f>
        <v>0.16197839056517743</v>
      </c>
      <c r="S1826" s="87" cm="1">
        <f t="array" ref="S1826">VLOOKUP($E1826,$AI$111:$AW$115,COLUMN($AW:$AW)-COLUMN($AH:$AH),FALSE)</f>
        <v>431.69321999999994</v>
      </c>
      <c r="T1826" s="104">
        <f t="shared" si="442"/>
        <v>0.89187654557983853</v>
      </c>
      <c r="U1826" s="104">
        <f t="shared" si="443"/>
        <v>1646.933457994483</v>
      </c>
      <c r="V1826" s="87" cm="1">
        <f t="array" ref="V1826">VLOOKUP($E1826,$AI$118:$AW$122,COLUMN($AW:$AW)-COLUMN($AH:$AH),FALSE)</f>
        <v>0</v>
      </c>
      <c r="W1826" s="87" t="str">
        <f t="shared" si="447"/>
        <v>Domestic</v>
      </c>
      <c r="X1826" s="87" t="str">
        <f t="shared" si="448"/>
        <v>Non-local</v>
      </c>
      <c r="Y1826" s="104"/>
      <c r="Z1826" s="87" t="str">
        <f t="shared" si="444"/>
        <v>USA</v>
      </c>
      <c r="AA1826" s="87" t="str">
        <f t="shared" si="445"/>
        <v>USA</v>
      </c>
      <c r="AB1826" s="82" cm="1">
        <f t="array" ref="AB1826">VLOOKUP(B1826,'GDP per Capita'!$T$2:$V$4235,COLUMN('GDP per Capita'!$V:$V)-COLUMN('GDP per Capita'!$S:$S),FALSE)</f>
        <v>63809.64</v>
      </c>
      <c r="AC1826" s="82">
        <f t="shared" si="449"/>
        <v>63809.64</v>
      </c>
      <c r="AD1826" s="82">
        <f t="shared" si="450"/>
        <v>63809.64</v>
      </c>
      <c r="AE1826" s="88">
        <f t="shared" si="446"/>
        <v>2.5810104209873039E-2</v>
      </c>
    </row>
    <row r="1827" spans="1:31">
      <c r="A1827" s="77" t="s">
        <v>1558</v>
      </c>
      <c r="B1827" s="77">
        <v>1826</v>
      </c>
      <c r="C1827" s="77" t="s">
        <v>29</v>
      </c>
      <c r="D1827" s="77" t="s">
        <v>29</v>
      </c>
      <c r="E1827" s="77">
        <v>2019</v>
      </c>
      <c r="F1827" s="77">
        <v>38.762437299999903</v>
      </c>
      <c r="G1827" s="77">
        <v>-93.740959599999996</v>
      </c>
      <c r="H1827" s="77">
        <v>0</v>
      </c>
      <c r="I1827" s="77" t="s">
        <v>1479</v>
      </c>
      <c r="J1827" s="77">
        <v>38.626803899999999</v>
      </c>
      <c r="K1827" s="77">
        <v>-90.199409700000004</v>
      </c>
      <c r="L1827" s="77">
        <v>615.41877823436801</v>
      </c>
      <c r="M1827" s="77">
        <v>0.24289453530064201</v>
      </c>
      <c r="N1827" s="77">
        <v>0</v>
      </c>
      <c r="O1827" s="77">
        <v>118.160405420998</v>
      </c>
      <c r="P1827" s="87" cm="1">
        <f t="array" ref="P1827">IF($X1827="Non-local",VLOOKUP($E1827,$AI$64:$AW$68,COLUMN($AW:$AW)-COLUMN($AH:$AH),FALSE),IF($X1827="Unknown",VLOOKUP($E1827,$AI$71:$AW$75,COLUMN($AW:$AW)-COLUMN($AH:$AH),FALSE),0))</f>
        <v>244</v>
      </c>
      <c r="Q1827" s="87" cm="1">
        <f t="array" ref="Q1827">IF($X1827="Non-local",VLOOKUP($E1827,$AI$40:$AW$44,COLUMN($AW:$AW)-COLUMN($AH:$AH),FALSE),IF($X1827="Unknown",VLOOKUP($E1827,$AI$47:$AW$51,COLUMN($AW:$AW)-COLUMN($AH:$AH),FALSE),0))</f>
        <v>485.37900000000008</v>
      </c>
      <c r="R1827" s="87" cm="1">
        <f t="array" ref="R1827">IF($X1827="Non-local",VLOOKUP($E1827,$AI$88:$AW$92,COLUMN($AW:$AW)-COLUMN($AH:$AH),FALSE),IF($X1827="Unknown",VLOOKUP($E1827,$AI$95:$AW$99,COLUMN($AW:$AW)-COLUMN($AH:$AH),FALSE),0))</f>
        <v>0.16197839056517743</v>
      </c>
      <c r="S1827" s="87" cm="1">
        <f t="array" ref="S1827">VLOOKUP($E1827,$AI$111:$AW$115,COLUMN($AW:$AW)-COLUMN($AH:$AH),FALSE)</f>
        <v>431.69321999999994</v>
      </c>
      <c r="T1827" s="104">
        <f t="shared" si="442"/>
        <v>0.40487292586581947</v>
      </c>
      <c r="U1827" s="104">
        <f t="shared" si="443"/>
        <v>1279.2326254209979</v>
      </c>
      <c r="V1827" s="87" cm="1">
        <f t="array" ref="V1827">VLOOKUP($E1827,$AI$118:$AW$122,COLUMN($AW:$AW)-COLUMN($AH:$AH),FALSE)</f>
        <v>0</v>
      </c>
      <c r="W1827" s="87" t="str">
        <f t="shared" si="447"/>
        <v>Domestic</v>
      </c>
      <c r="X1827" s="87" t="str">
        <f t="shared" si="448"/>
        <v>Non-local</v>
      </c>
      <c r="Y1827" s="104"/>
      <c r="Z1827" s="87" t="str">
        <f t="shared" si="444"/>
        <v>USA</v>
      </c>
      <c r="AA1827" s="87" t="str">
        <f t="shared" si="445"/>
        <v>USA</v>
      </c>
      <c r="AB1827" s="82" cm="1">
        <f t="array" ref="AB1827">VLOOKUP(B1827,'GDP per Capita'!$T$2:$V$4235,COLUMN('GDP per Capita'!$V:$V)-COLUMN('GDP per Capita'!$S:$S),FALSE)</f>
        <v>63809.64</v>
      </c>
      <c r="AC1827" s="82">
        <f t="shared" si="449"/>
        <v>63809.64</v>
      </c>
      <c r="AD1827" s="82">
        <f t="shared" si="450"/>
        <v>63809.64</v>
      </c>
      <c r="AE1827" s="88">
        <f t="shared" si="446"/>
        <v>2.0047638968359607E-2</v>
      </c>
    </row>
    <row r="1828" spans="1:31">
      <c r="A1828" s="77" t="s">
        <v>34</v>
      </c>
      <c r="B1828" s="77">
        <v>1827</v>
      </c>
      <c r="C1828" s="77" t="s">
        <v>34</v>
      </c>
      <c r="D1828" s="77" t="s">
        <v>34</v>
      </c>
      <c r="E1828" s="77">
        <v>2019</v>
      </c>
      <c r="F1828" s="77">
        <v>0</v>
      </c>
      <c r="G1828" s="77">
        <v>0</v>
      </c>
      <c r="H1828" s="77">
        <v>0</v>
      </c>
      <c r="I1828" s="77" t="s">
        <v>1479</v>
      </c>
      <c r="J1828" s="77">
        <v>38.626803899999999</v>
      </c>
      <c r="K1828" s="77">
        <v>-90.199409700000004</v>
      </c>
      <c r="L1828" s="77">
        <v>3701.00063761927</v>
      </c>
      <c r="M1828" s="77">
        <v>0.67333559908097096</v>
      </c>
      <c r="N1828" s="77">
        <v>1</v>
      </c>
      <c r="O1828" s="77">
        <v>710.59212242290005</v>
      </c>
      <c r="P1828" s="87" cm="1">
        <f t="array" ref="P1828">IF($X1828="Non-local",VLOOKUP($E1828,$AI$64:$AW$68,COLUMN($AW:$AW)-COLUMN($AH:$AH),FALSE),IF($X1828="Unknown",VLOOKUP($E1828,$AI$71:$AW$75,COLUMN($AW:$AW)-COLUMN($AH:$AH),FALSE),0))</f>
        <v>235.51304347826087</v>
      </c>
      <c r="Q1828" s="87" cm="1">
        <f t="array" ref="Q1828">IF($X1828="Non-local",VLOOKUP($E1828,$AI$40:$AW$44,COLUMN($AW:$AW)-COLUMN($AH:$AH),FALSE),IF($X1828="Unknown",VLOOKUP($E1828,$AI$47:$AW$51,COLUMN($AW:$AW)-COLUMN($AH:$AH),FALSE),0))</f>
        <v>468.49625217391309</v>
      </c>
      <c r="R1828" s="87" cm="1">
        <f t="array" ref="R1828">IF($X1828="Non-local",VLOOKUP($E1828,$AI$88:$AW$92,COLUMN($AW:$AW)-COLUMN($AH:$AH),FALSE),IF($X1828="Unknown",VLOOKUP($E1828,$AI$95:$AW$99,COLUMN($AW:$AW)-COLUMN($AH:$AH),FALSE),0))</f>
        <v>0.15634435958899737</v>
      </c>
      <c r="S1828" s="87" cm="1">
        <f t="array" ref="S1828">VLOOKUP($E1828,$AI$111:$AW$115,COLUMN($AW:$AW)-COLUMN($AH:$AH),FALSE)</f>
        <v>431.69321999999994</v>
      </c>
      <c r="T1828" s="104">
        <f t="shared" si="442"/>
        <v>0.82967995866996835</v>
      </c>
      <c r="U1828" s="104">
        <f t="shared" si="443"/>
        <v>1846.2946380750739</v>
      </c>
      <c r="V1828" s="87" cm="1">
        <f t="array" ref="V1828">VLOOKUP($E1828,$AI$118:$AW$122,COLUMN($AW:$AW)-COLUMN($AH:$AH),FALSE)</f>
        <v>0</v>
      </c>
      <c r="W1828" s="87" t="str">
        <f t="shared" si="447"/>
        <v>Unknown</v>
      </c>
      <c r="X1828" s="87" t="str">
        <f t="shared" si="448"/>
        <v>Unknown</v>
      </c>
      <c r="Y1828" s="104"/>
      <c r="Z1828" s="87" t="str">
        <f t="shared" si="444"/>
        <v>Unknown</v>
      </c>
      <c r="AA1828" s="87" t="str">
        <f t="shared" si="445"/>
        <v>Unknown</v>
      </c>
      <c r="AB1828" s="82" t="e" cm="1">
        <f t="array" ref="AB1828">VLOOKUP(B1828,'GDP per Capita'!$T$2:$V$4235,COLUMN('GDP per Capita'!$V:$V)-COLUMN('GDP per Capita'!$S:$S),FALSE)</f>
        <v>#N/A</v>
      </c>
      <c r="AC1828" s="82" t="str">
        <f t="shared" si="449"/>
        <v/>
      </c>
      <c r="AD1828" s="82">
        <f t="shared" si="450"/>
        <v>61228.93767638311</v>
      </c>
      <c r="AE1828" s="88">
        <f t="shared" si="446"/>
        <v>3.0153955109157748E-2</v>
      </c>
    </row>
    <row r="1829" spans="1:31">
      <c r="A1829" s="77" t="s">
        <v>1211</v>
      </c>
      <c r="B1829" s="77">
        <v>1828</v>
      </c>
      <c r="C1829" s="77" t="s">
        <v>29</v>
      </c>
      <c r="D1829" s="77" t="s">
        <v>29</v>
      </c>
      <c r="E1829" s="77">
        <v>2019</v>
      </c>
      <c r="F1829" s="77">
        <v>30.331144500000001</v>
      </c>
      <c r="G1829" s="77">
        <v>-97.745461800000001</v>
      </c>
      <c r="H1829" s="77">
        <v>0</v>
      </c>
      <c r="I1829" s="77" t="s">
        <v>1479</v>
      </c>
      <c r="J1829" s="77">
        <v>38.626803899999999</v>
      </c>
      <c r="K1829" s="77">
        <v>-90.199409700000004</v>
      </c>
      <c r="L1829" s="77">
        <v>2303.97478714203</v>
      </c>
      <c r="M1829" s="77">
        <v>0.46585953421020199</v>
      </c>
      <c r="N1829" s="77">
        <v>0</v>
      </c>
      <c r="O1829" s="77">
        <v>442.36315913126998</v>
      </c>
      <c r="P1829" s="87" cm="1">
        <f t="array" ref="P1829">IF($X1829="Non-local",VLOOKUP($E1829,$AI$64:$AW$68,COLUMN($AW:$AW)-COLUMN($AH:$AH),FALSE),IF($X1829="Unknown",VLOOKUP($E1829,$AI$71:$AW$75,COLUMN($AW:$AW)-COLUMN($AH:$AH),FALSE),0))</f>
        <v>244</v>
      </c>
      <c r="Q1829" s="87" cm="1">
        <f t="array" ref="Q1829">IF($X1829="Non-local",VLOOKUP($E1829,$AI$40:$AW$44,COLUMN($AW:$AW)-COLUMN($AH:$AH),FALSE),IF($X1829="Unknown",VLOOKUP($E1829,$AI$47:$AW$51,COLUMN($AW:$AW)-COLUMN($AH:$AH),FALSE),0))</f>
        <v>485.37900000000008</v>
      </c>
      <c r="R1829" s="87" cm="1">
        <f t="array" ref="R1829">IF($X1829="Non-local",VLOOKUP($E1829,$AI$88:$AW$92,COLUMN($AW:$AW)-COLUMN($AH:$AH),FALSE),IF($X1829="Unknown",VLOOKUP($E1829,$AI$95:$AW$99,COLUMN($AW:$AW)-COLUMN($AH:$AH),FALSE),0))</f>
        <v>0.16197839056517743</v>
      </c>
      <c r="S1829" s="87" cm="1">
        <f t="array" ref="S1829">VLOOKUP($E1829,$AI$111:$AW$115,COLUMN($AW:$AW)-COLUMN($AH:$AH),FALSE)</f>
        <v>431.69321999999994</v>
      </c>
      <c r="T1829" s="104">
        <f t="shared" si="442"/>
        <v>0.62783792477537936</v>
      </c>
      <c r="U1829" s="104">
        <f t="shared" si="443"/>
        <v>1603.4353791312699</v>
      </c>
      <c r="V1829" s="87" cm="1">
        <f t="array" ref="V1829">VLOOKUP($E1829,$AI$118:$AW$122,COLUMN($AW:$AW)-COLUMN($AH:$AH),FALSE)</f>
        <v>0</v>
      </c>
      <c r="W1829" s="87" t="str">
        <f t="shared" si="447"/>
        <v>Domestic</v>
      </c>
      <c r="X1829" s="87" t="str">
        <f t="shared" si="448"/>
        <v>Non-local</v>
      </c>
      <c r="Y1829" s="104"/>
      <c r="Z1829" s="87" t="str">
        <f t="shared" si="444"/>
        <v>USA</v>
      </c>
      <c r="AA1829" s="87" t="str">
        <f t="shared" si="445"/>
        <v>USA</v>
      </c>
      <c r="AB1829" s="82" cm="1">
        <f t="array" ref="AB1829">VLOOKUP(B1829,'GDP per Capita'!$T$2:$V$4235,COLUMN('GDP per Capita'!$V:$V)-COLUMN('GDP per Capita'!$S:$S),FALSE)</f>
        <v>63809.64</v>
      </c>
      <c r="AC1829" s="82">
        <f t="shared" si="449"/>
        <v>63809.64</v>
      </c>
      <c r="AD1829" s="82">
        <f t="shared" si="450"/>
        <v>63809.64</v>
      </c>
      <c r="AE1829" s="88">
        <f t="shared" si="446"/>
        <v>2.5128419140607438E-2</v>
      </c>
    </row>
    <row r="1830" spans="1:31">
      <c r="A1830" s="77" t="s">
        <v>34</v>
      </c>
      <c r="B1830" s="77">
        <v>1829</v>
      </c>
      <c r="C1830" s="77" t="s">
        <v>34</v>
      </c>
      <c r="D1830" s="77" t="s">
        <v>34</v>
      </c>
      <c r="E1830" s="77">
        <v>2019</v>
      </c>
      <c r="F1830" s="77">
        <v>0</v>
      </c>
      <c r="G1830" s="77">
        <v>0</v>
      </c>
      <c r="H1830" s="77">
        <v>0</v>
      </c>
      <c r="I1830" s="77" t="s">
        <v>1479</v>
      </c>
      <c r="J1830" s="77">
        <v>38.626803899999999</v>
      </c>
      <c r="K1830" s="77">
        <v>-90.199409700000004</v>
      </c>
      <c r="L1830" s="77">
        <v>3701.00063761927</v>
      </c>
      <c r="M1830" s="77">
        <v>0.67333559908097096</v>
      </c>
      <c r="N1830" s="77">
        <v>1</v>
      </c>
      <c r="O1830" s="77">
        <v>710.59212242290005</v>
      </c>
      <c r="P1830" s="87" cm="1">
        <f t="array" ref="P1830">IF($X1830="Non-local",VLOOKUP($E1830,$AI$64:$AW$68,COLUMN($AW:$AW)-COLUMN($AH:$AH),FALSE),IF($X1830="Unknown",VLOOKUP($E1830,$AI$71:$AW$75,COLUMN($AW:$AW)-COLUMN($AH:$AH),FALSE),0))</f>
        <v>235.51304347826087</v>
      </c>
      <c r="Q1830" s="87" cm="1">
        <f t="array" ref="Q1830">IF($X1830="Non-local",VLOOKUP($E1830,$AI$40:$AW$44,COLUMN($AW:$AW)-COLUMN($AH:$AH),FALSE),IF($X1830="Unknown",VLOOKUP($E1830,$AI$47:$AW$51,COLUMN($AW:$AW)-COLUMN($AH:$AH),FALSE),0))</f>
        <v>468.49625217391309</v>
      </c>
      <c r="R1830" s="87" cm="1">
        <f t="array" ref="R1830">IF($X1830="Non-local",VLOOKUP($E1830,$AI$88:$AW$92,COLUMN($AW:$AW)-COLUMN($AH:$AH),FALSE),IF($X1830="Unknown",VLOOKUP($E1830,$AI$95:$AW$99,COLUMN($AW:$AW)-COLUMN($AH:$AH),FALSE),0))</f>
        <v>0.15634435958899737</v>
      </c>
      <c r="S1830" s="87" cm="1">
        <f t="array" ref="S1830">VLOOKUP($E1830,$AI$111:$AW$115,COLUMN($AW:$AW)-COLUMN($AH:$AH),FALSE)</f>
        <v>431.69321999999994</v>
      </c>
      <c r="T1830" s="104">
        <f t="shared" si="442"/>
        <v>0.82967995866996835</v>
      </c>
      <c r="U1830" s="104">
        <f t="shared" si="443"/>
        <v>1846.2946380750739</v>
      </c>
      <c r="V1830" s="87" cm="1">
        <f t="array" ref="V1830">VLOOKUP($E1830,$AI$118:$AW$122,COLUMN($AW:$AW)-COLUMN($AH:$AH),FALSE)</f>
        <v>0</v>
      </c>
      <c r="W1830" s="87" t="str">
        <f t="shared" si="447"/>
        <v>Unknown</v>
      </c>
      <c r="X1830" s="87" t="str">
        <f t="shared" si="448"/>
        <v>Unknown</v>
      </c>
      <c r="Y1830" s="104"/>
      <c r="Z1830" s="87" t="str">
        <f t="shared" si="444"/>
        <v>Unknown</v>
      </c>
      <c r="AA1830" s="87" t="str">
        <f t="shared" si="445"/>
        <v>Unknown</v>
      </c>
      <c r="AB1830" s="82" t="e" cm="1">
        <f t="array" ref="AB1830">VLOOKUP(B1830,'GDP per Capita'!$T$2:$V$4235,COLUMN('GDP per Capita'!$V:$V)-COLUMN('GDP per Capita'!$S:$S),FALSE)</f>
        <v>#N/A</v>
      </c>
      <c r="AC1830" s="82" t="str">
        <f t="shared" si="449"/>
        <v/>
      </c>
      <c r="AD1830" s="82">
        <f t="shared" si="450"/>
        <v>61228.93767638311</v>
      </c>
      <c r="AE1830" s="88">
        <f t="shared" si="446"/>
        <v>3.0153955109157748E-2</v>
      </c>
    </row>
    <row r="1831" spans="1:31">
      <c r="A1831" s="77" t="s">
        <v>1025</v>
      </c>
      <c r="B1831" s="77">
        <v>1830</v>
      </c>
      <c r="C1831" s="77" t="s">
        <v>29</v>
      </c>
      <c r="D1831" s="77" t="s">
        <v>29</v>
      </c>
      <c r="E1831" s="77">
        <v>2019</v>
      </c>
      <c r="F1831" s="77">
        <v>39.167039600000003</v>
      </c>
      <c r="G1831" s="77">
        <v>-86.534288099999998</v>
      </c>
      <c r="H1831" s="77">
        <v>0</v>
      </c>
      <c r="I1831" s="77" t="s">
        <v>1479</v>
      </c>
      <c r="J1831" s="77">
        <v>38.626803899999999</v>
      </c>
      <c r="K1831" s="77">
        <v>-90.199409700000004</v>
      </c>
      <c r="L1831" s="77">
        <v>645.59146566946094</v>
      </c>
      <c r="M1831" s="77">
        <v>0.24687868103556301</v>
      </c>
      <c r="N1831" s="77">
        <v>0</v>
      </c>
      <c r="O1831" s="77">
        <v>123.953561408536</v>
      </c>
      <c r="P1831" s="87" cm="1">
        <f t="array" ref="P1831">IF($X1831="Non-local",VLOOKUP($E1831,$AI$64:$AW$68,COLUMN($AW:$AW)-COLUMN($AH:$AH),FALSE),IF($X1831="Unknown",VLOOKUP($E1831,$AI$71:$AW$75,COLUMN($AW:$AW)-COLUMN($AH:$AH),FALSE),0))</f>
        <v>244</v>
      </c>
      <c r="Q1831" s="87" cm="1">
        <f t="array" ref="Q1831">IF($X1831="Non-local",VLOOKUP($E1831,$AI$40:$AW$44,COLUMN($AW:$AW)-COLUMN($AH:$AH),FALSE),IF($X1831="Unknown",VLOOKUP($E1831,$AI$47:$AW$51,COLUMN($AW:$AW)-COLUMN($AH:$AH),FALSE),0))</f>
        <v>485.37900000000008</v>
      </c>
      <c r="R1831" s="87" cm="1">
        <f t="array" ref="R1831">IF($X1831="Non-local",VLOOKUP($E1831,$AI$88:$AW$92,COLUMN($AW:$AW)-COLUMN($AH:$AH),FALSE),IF($X1831="Unknown",VLOOKUP($E1831,$AI$95:$AW$99,COLUMN($AW:$AW)-COLUMN($AH:$AH),FALSE),0))</f>
        <v>0.16197839056517743</v>
      </c>
      <c r="S1831" s="87" cm="1">
        <f t="array" ref="S1831">VLOOKUP($E1831,$AI$111:$AW$115,COLUMN($AW:$AW)-COLUMN($AH:$AH),FALSE)</f>
        <v>431.69321999999994</v>
      </c>
      <c r="T1831" s="104">
        <f t="shared" si="442"/>
        <v>0.40885707160074047</v>
      </c>
      <c r="U1831" s="104">
        <f t="shared" si="443"/>
        <v>1285.025781408536</v>
      </c>
      <c r="V1831" s="87" cm="1">
        <f t="array" ref="V1831">VLOOKUP($E1831,$AI$118:$AW$122,COLUMN($AW:$AW)-COLUMN($AH:$AH),FALSE)</f>
        <v>0</v>
      </c>
      <c r="W1831" s="87" t="str">
        <f t="shared" si="447"/>
        <v>Domestic</v>
      </c>
      <c r="X1831" s="87" t="str">
        <f t="shared" si="448"/>
        <v>Non-local</v>
      </c>
      <c r="Y1831" s="104"/>
      <c r="Z1831" s="87" t="str">
        <f t="shared" si="444"/>
        <v>USA</v>
      </c>
      <c r="AA1831" s="87" t="str">
        <f t="shared" si="445"/>
        <v>USA</v>
      </c>
      <c r="AB1831" s="82" cm="1">
        <f t="array" ref="AB1831">VLOOKUP(B1831,'GDP per Capita'!$T$2:$V$4235,COLUMN('GDP per Capita'!$V:$V)-COLUMN('GDP per Capita'!$S:$S),FALSE)</f>
        <v>63809.64</v>
      </c>
      <c r="AC1831" s="82">
        <f t="shared" si="449"/>
        <v>63809.64</v>
      </c>
      <c r="AD1831" s="82">
        <f t="shared" si="450"/>
        <v>63809.64</v>
      </c>
      <c r="AE1831" s="88">
        <f t="shared" si="446"/>
        <v>2.0138427068520304E-2</v>
      </c>
    </row>
    <row r="1832" spans="1:31">
      <c r="A1832" s="77" t="s">
        <v>906</v>
      </c>
      <c r="B1832" s="77">
        <v>1831</v>
      </c>
      <c r="C1832" s="77" t="s">
        <v>29</v>
      </c>
      <c r="D1832" s="77" t="s">
        <v>29</v>
      </c>
      <c r="E1832" s="77">
        <v>2019</v>
      </c>
      <c r="F1832" s="77">
        <v>38.811436399999998</v>
      </c>
      <c r="G1832" s="77">
        <v>-89.953156999999905</v>
      </c>
      <c r="H1832" s="77">
        <v>1</v>
      </c>
      <c r="I1832" s="77" t="s">
        <v>1479</v>
      </c>
      <c r="J1832" s="77">
        <v>38.626803899999999</v>
      </c>
      <c r="K1832" s="77">
        <v>-90.199409700000004</v>
      </c>
      <c r="L1832" s="77">
        <v>59.2592125181298</v>
      </c>
      <c r="M1832" s="77">
        <v>0</v>
      </c>
      <c r="N1832" s="77">
        <v>0</v>
      </c>
      <c r="O1832" s="77">
        <v>0</v>
      </c>
      <c r="P1832" s="87" cm="1">
        <f t="array" ref="P1832">IF($X1832="Non-local",VLOOKUP($E1832,$AI$64:$AW$68,COLUMN($AW:$AW)-COLUMN($AH:$AH),FALSE),IF($X1832="Unknown",VLOOKUP($E1832,$AI$71:$AW$75,COLUMN($AW:$AW)-COLUMN($AH:$AH),FALSE),0))</f>
        <v>0</v>
      </c>
      <c r="Q1832" s="87" cm="1">
        <f t="array" ref="Q1832">IF($X1832="Non-local",VLOOKUP($E1832,$AI$40:$AW$44,COLUMN($AW:$AW)-COLUMN($AH:$AH),FALSE),IF($X1832="Unknown",VLOOKUP($E1832,$AI$47:$AW$51,COLUMN($AW:$AW)-COLUMN($AH:$AH),FALSE),0))</f>
        <v>0</v>
      </c>
      <c r="R1832" s="87" cm="1">
        <f t="array" ref="R1832">IF($X1832="Non-local",VLOOKUP($E1832,$AI$88:$AW$92,COLUMN($AW:$AW)-COLUMN($AH:$AH),FALSE),IF($X1832="Unknown",VLOOKUP($E1832,$AI$95:$AW$99,COLUMN($AW:$AW)-COLUMN($AH:$AH),FALSE),0))</f>
        <v>0</v>
      </c>
      <c r="S1832" s="87" cm="1">
        <f t="array" ref="S1832">VLOOKUP($E1832,$AI$111:$AW$115,COLUMN($AW:$AW)-COLUMN($AH:$AH),FALSE)</f>
        <v>431.69321999999994</v>
      </c>
      <c r="T1832" s="104">
        <f t="shared" si="442"/>
        <v>0</v>
      </c>
      <c r="U1832" s="104">
        <f t="shared" si="443"/>
        <v>431.69321999999994</v>
      </c>
      <c r="V1832" s="87" cm="1">
        <f t="array" ref="V1832">VLOOKUP($E1832,$AI$118:$AW$122,COLUMN($AW:$AW)-COLUMN($AH:$AH),FALSE)</f>
        <v>0</v>
      </c>
      <c r="W1832" s="87" t="str">
        <f t="shared" si="447"/>
        <v>Domestic</v>
      </c>
      <c r="X1832" s="87" t="str">
        <f t="shared" si="448"/>
        <v>Local</v>
      </c>
      <c r="Y1832" s="104"/>
      <c r="Z1832" s="87" t="str">
        <f t="shared" si="444"/>
        <v>USA</v>
      </c>
      <c r="AA1832" s="87" t="str">
        <f t="shared" si="445"/>
        <v>USA</v>
      </c>
      <c r="AB1832" s="82" cm="1">
        <f t="array" ref="AB1832">VLOOKUP(B1832,'GDP per Capita'!$T$2:$V$4235,COLUMN('GDP per Capita'!$V:$V)-COLUMN('GDP per Capita'!$S:$S),FALSE)</f>
        <v>63809.64</v>
      </c>
      <c r="AC1832" s="82">
        <f t="shared" si="449"/>
        <v>63809.64</v>
      </c>
      <c r="AD1832" s="82">
        <f t="shared" si="450"/>
        <v>63809.64</v>
      </c>
      <c r="AE1832" s="88">
        <f t="shared" si="446"/>
        <v>6.7653291885050593E-3</v>
      </c>
    </row>
    <row r="1833" spans="1:31">
      <c r="A1833" s="77" t="s">
        <v>34</v>
      </c>
      <c r="B1833" s="77">
        <v>1832</v>
      </c>
      <c r="C1833" s="77" t="s">
        <v>34</v>
      </c>
      <c r="D1833" s="77" t="s">
        <v>34</v>
      </c>
      <c r="E1833" s="77">
        <v>2019</v>
      </c>
      <c r="F1833" s="77">
        <v>0</v>
      </c>
      <c r="G1833" s="77">
        <v>0</v>
      </c>
      <c r="H1833" s="77">
        <v>0</v>
      </c>
      <c r="I1833" s="77" t="s">
        <v>1479</v>
      </c>
      <c r="J1833" s="77">
        <v>38.626803899999999</v>
      </c>
      <c r="K1833" s="77">
        <v>-90.199409700000004</v>
      </c>
      <c r="L1833" s="77">
        <v>3701.00063761927</v>
      </c>
      <c r="M1833" s="77">
        <v>0.67333559908097096</v>
      </c>
      <c r="N1833" s="77">
        <v>1</v>
      </c>
      <c r="O1833" s="77">
        <v>710.59212242290005</v>
      </c>
      <c r="P1833" s="87" cm="1">
        <f t="array" ref="P1833">IF($X1833="Non-local",VLOOKUP($E1833,$AI$64:$AW$68,COLUMN($AW:$AW)-COLUMN($AH:$AH),FALSE),IF($X1833="Unknown",VLOOKUP($E1833,$AI$71:$AW$75,COLUMN($AW:$AW)-COLUMN($AH:$AH),FALSE),0))</f>
        <v>235.51304347826087</v>
      </c>
      <c r="Q1833" s="87" cm="1">
        <f t="array" ref="Q1833">IF($X1833="Non-local",VLOOKUP($E1833,$AI$40:$AW$44,COLUMN($AW:$AW)-COLUMN($AH:$AH),FALSE),IF($X1833="Unknown",VLOOKUP($E1833,$AI$47:$AW$51,COLUMN($AW:$AW)-COLUMN($AH:$AH),FALSE),0))</f>
        <v>468.49625217391309</v>
      </c>
      <c r="R1833" s="87" cm="1">
        <f t="array" ref="R1833">IF($X1833="Non-local",VLOOKUP($E1833,$AI$88:$AW$92,COLUMN($AW:$AW)-COLUMN($AH:$AH),FALSE),IF($X1833="Unknown",VLOOKUP($E1833,$AI$95:$AW$99,COLUMN($AW:$AW)-COLUMN($AH:$AH),FALSE),0))</f>
        <v>0.15634435958899737</v>
      </c>
      <c r="S1833" s="87" cm="1">
        <f t="array" ref="S1833">VLOOKUP($E1833,$AI$111:$AW$115,COLUMN($AW:$AW)-COLUMN($AH:$AH),FALSE)</f>
        <v>431.69321999999994</v>
      </c>
      <c r="T1833" s="104">
        <f t="shared" si="442"/>
        <v>0.82967995866996835</v>
      </c>
      <c r="U1833" s="104">
        <f t="shared" si="443"/>
        <v>1846.2946380750739</v>
      </c>
      <c r="V1833" s="87" cm="1">
        <f t="array" ref="V1833">VLOOKUP($E1833,$AI$118:$AW$122,COLUMN($AW:$AW)-COLUMN($AH:$AH),FALSE)</f>
        <v>0</v>
      </c>
      <c r="W1833" s="87" t="str">
        <f t="shared" si="447"/>
        <v>Unknown</v>
      </c>
      <c r="X1833" s="87" t="str">
        <f t="shared" si="448"/>
        <v>Unknown</v>
      </c>
      <c r="Y1833" s="104"/>
      <c r="Z1833" s="87" t="str">
        <f t="shared" si="444"/>
        <v>Unknown</v>
      </c>
      <c r="AA1833" s="87" t="str">
        <f t="shared" si="445"/>
        <v>Unknown</v>
      </c>
      <c r="AB1833" s="82" t="e" cm="1">
        <f t="array" ref="AB1833">VLOOKUP(B1833,'GDP per Capita'!$T$2:$V$4235,COLUMN('GDP per Capita'!$V:$V)-COLUMN('GDP per Capita'!$S:$S),FALSE)</f>
        <v>#N/A</v>
      </c>
      <c r="AC1833" s="82" t="str">
        <f t="shared" si="449"/>
        <v/>
      </c>
      <c r="AD1833" s="82">
        <f t="shared" si="450"/>
        <v>61228.93767638311</v>
      </c>
      <c r="AE1833" s="88">
        <f t="shared" si="446"/>
        <v>3.0153955109157748E-2</v>
      </c>
    </row>
    <row r="1834" spans="1:31">
      <c r="A1834" s="77" t="s">
        <v>927</v>
      </c>
      <c r="B1834" s="77">
        <v>1833</v>
      </c>
      <c r="C1834" s="77" t="s">
        <v>29</v>
      </c>
      <c r="D1834" s="77" t="s">
        <v>29</v>
      </c>
      <c r="E1834" s="77">
        <v>2019</v>
      </c>
      <c r="F1834" s="77">
        <v>34.147645199999999</v>
      </c>
      <c r="G1834" s="77">
        <v>-118.1444779</v>
      </c>
      <c r="H1834" s="77">
        <v>0</v>
      </c>
      <c r="I1834" s="77" t="s">
        <v>1479</v>
      </c>
      <c r="J1834" s="77">
        <v>38.626803899999999</v>
      </c>
      <c r="K1834" s="77">
        <v>-90.199409700000004</v>
      </c>
      <c r="L1834" s="77">
        <v>5080.5366320059702</v>
      </c>
      <c r="M1834" s="77">
        <v>0.88749291072145697</v>
      </c>
      <c r="N1834" s="77">
        <v>0</v>
      </c>
      <c r="O1834" s="77">
        <v>609.664395840716</v>
      </c>
      <c r="P1834" s="87" cm="1">
        <f t="array" ref="P1834">IF($X1834="Non-local",VLOOKUP($E1834,$AI$64:$AW$68,COLUMN($AW:$AW)-COLUMN($AH:$AH),FALSE),IF($X1834="Unknown",VLOOKUP($E1834,$AI$71:$AW$75,COLUMN($AW:$AW)-COLUMN($AH:$AH),FALSE),0))</f>
        <v>244</v>
      </c>
      <c r="Q1834" s="87" cm="1">
        <f t="array" ref="Q1834">IF($X1834="Non-local",VLOOKUP($E1834,$AI$40:$AW$44,COLUMN($AW:$AW)-COLUMN($AH:$AH),FALSE),IF($X1834="Unknown",VLOOKUP($E1834,$AI$47:$AW$51,COLUMN($AW:$AW)-COLUMN($AH:$AH),FALSE),0))</f>
        <v>485.37900000000008</v>
      </c>
      <c r="R1834" s="87" cm="1">
        <f t="array" ref="R1834">IF($X1834="Non-local",VLOOKUP($E1834,$AI$88:$AW$92,COLUMN($AW:$AW)-COLUMN($AH:$AH),FALSE),IF($X1834="Unknown",VLOOKUP($E1834,$AI$95:$AW$99,COLUMN($AW:$AW)-COLUMN($AH:$AH),FALSE),0))</f>
        <v>0.16197839056517743</v>
      </c>
      <c r="S1834" s="87" cm="1">
        <f t="array" ref="S1834">VLOOKUP($E1834,$AI$111:$AW$115,COLUMN($AW:$AW)-COLUMN($AH:$AH),FALSE)</f>
        <v>431.69321999999994</v>
      </c>
      <c r="T1834" s="104">
        <f t="shared" si="442"/>
        <v>1.0494713012866344</v>
      </c>
      <c r="U1834" s="104">
        <f t="shared" si="443"/>
        <v>1770.736615840716</v>
      </c>
      <c r="V1834" s="87" cm="1">
        <f t="array" ref="V1834">VLOOKUP($E1834,$AI$118:$AW$122,COLUMN($AW:$AW)-COLUMN($AH:$AH),FALSE)</f>
        <v>0</v>
      </c>
      <c r="W1834" s="87" t="str">
        <f t="shared" si="447"/>
        <v>Domestic</v>
      </c>
      <c r="X1834" s="87" t="str">
        <f t="shared" si="448"/>
        <v>Non-local</v>
      </c>
      <c r="Y1834" s="104"/>
      <c r="Z1834" s="87" t="str">
        <f t="shared" si="444"/>
        <v>USA</v>
      </c>
      <c r="AA1834" s="87" t="str">
        <f t="shared" si="445"/>
        <v>USA</v>
      </c>
      <c r="AB1834" s="82" cm="1">
        <f t="array" ref="AB1834">VLOOKUP(B1834,'GDP per Capita'!$T$2:$V$4235,COLUMN('GDP per Capita'!$V:$V)-COLUMN('GDP per Capita'!$S:$S),FALSE)</f>
        <v>63809.64</v>
      </c>
      <c r="AC1834" s="82">
        <f t="shared" si="449"/>
        <v>63809.64</v>
      </c>
      <c r="AD1834" s="82">
        <f t="shared" si="450"/>
        <v>63809.64</v>
      </c>
      <c r="AE1834" s="88">
        <f t="shared" si="446"/>
        <v>2.7750299419346609E-2</v>
      </c>
    </row>
    <row r="1835" spans="1:31">
      <c r="A1835" s="77" t="s">
        <v>882</v>
      </c>
      <c r="B1835" s="77">
        <v>1834</v>
      </c>
      <c r="C1835" s="77" t="s">
        <v>29</v>
      </c>
      <c r="D1835" s="77" t="s">
        <v>29</v>
      </c>
      <c r="E1835" s="77">
        <v>2019</v>
      </c>
      <c r="F1835" s="77">
        <v>39.004607</v>
      </c>
      <c r="G1835" s="77">
        <v>-76.875683800000004</v>
      </c>
      <c r="H1835" s="77">
        <v>0</v>
      </c>
      <c r="I1835" s="77" t="s">
        <v>1479</v>
      </c>
      <c r="J1835" s="77">
        <v>38.626803899999999</v>
      </c>
      <c r="K1835" s="77">
        <v>-90.199409700000004</v>
      </c>
      <c r="L1835" s="77">
        <v>2308.1878713614001</v>
      </c>
      <c r="M1835" s="77">
        <v>0.46641584996959801</v>
      </c>
      <c r="N1835" s="77">
        <v>0</v>
      </c>
      <c r="O1835" s="77">
        <v>443.172071301389</v>
      </c>
      <c r="P1835" s="87" cm="1">
        <f t="array" ref="P1835">IF($X1835="Non-local",VLOOKUP($E1835,$AI$64:$AW$68,COLUMN($AW:$AW)-COLUMN($AH:$AH),FALSE),IF($X1835="Unknown",VLOOKUP($E1835,$AI$71:$AW$75,COLUMN($AW:$AW)-COLUMN($AH:$AH),FALSE),0))</f>
        <v>244</v>
      </c>
      <c r="Q1835" s="87" cm="1">
        <f t="array" ref="Q1835">IF($X1835="Non-local",VLOOKUP($E1835,$AI$40:$AW$44,COLUMN($AW:$AW)-COLUMN($AH:$AH),FALSE),IF($X1835="Unknown",VLOOKUP($E1835,$AI$47:$AW$51,COLUMN($AW:$AW)-COLUMN($AH:$AH),FALSE),0))</f>
        <v>485.37900000000008</v>
      </c>
      <c r="R1835" s="87" cm="1">
        <f t="array" ref="R1835">IF($X1835="Non-local",VLOOKUP($E1835,$AI$88:$AW$92,COLUMN($AW:$AW)-COLUMN($AH:$AH),FALSE),IF($X1835="Unknown",VLOOKUP($E1835,$AI$95:$AW$99,COLUMN($AW:$AW)-COLUMN($AH:$AH),FALSE),0))</f>
        <v>0.16197839056517743</v>
      </c>
      <c r="S1835" s="87" cm="1">
        <f t="array" ref="S1835">VLOOKUP($E1835,$AI$111:$AW$115,COLUMN($AW:$AW)-COLUMN($AH:$AH),FALSE)</f>
        <v>431.69321999999994</v>
      </c>
      <c r="T1835" s="104">
        <f t="shared" si="442"/>
        <v>0.62839424053477544</v>
      </c>
      <c r="U1835" s="104">
        <f t="shared" si="443"/>
        <v>1604.244291301389</v>
      </c>
      <c r="V1835" s="87" cm="1">
        <f t="array" ref="V1835">VLOOKUP($E1835,$AI$118:$AW$122,COLUMN($AW:$AW)-COLUMN($AH:$AH),FALSE)</f>
        <v>0</v>
      </c>
      <c r="W1835" s="87" t="str">
        <f t="shared" si="447"/>
        <v>Domestic</v>
      </c>
      <c r="X1835" s="87" t="str">
        <f t="shared" si="448"/>
        <v>Non-local</v>
      </c>
      <c r="Y1835" s="104"/>
      <c r="Z1835" s="87" t="str">
        <f t="shared" si="444"/>
        <v>USA</v>
      </c>
      <c r="AA1835" s="87" t="str">
        <f t="shared" si="445"/>
        <v>USA</v>
      </c>
      <c r="AB1835" s="82" cm="1">
        <f t="array" ref="AB1835">VLOOKUP(B1835,'GDP per Capita'!$T$2:$V$4235,COLUMN('GDP per Capita'!$V:$V)-COLUMN('GDP per Capita'!$S:$S),FALSE)</f>
        <v>63809.64</v>
      </c>
      <c r="AC1835" s="82">
        <f t="shared" si="449"/>
        <v>63809.64</v>
      </c>
      <c r="AD1835" s="82">
        <f t="shared" si="450"/>
        <v>63809.64</v>
      </c>
      <c r="AE1835" s="88">
        <f t="shared" si="446"/>
        <v>2.5141096099294543E-2</v>
      </c>
    </row>
    <row r="1836" spans="1:31">
      <c r="A1836" s="77" t="s">
        <v>1290</v>
      </c>
      <c r="B1836" s="77">
        <v>1835</v>
      </c>
      <c r="C1836" s="77" t="s">
        <v>29</v>
      </c>
      <c r="D1836" s="77" t="s">
        <v>29</v>
      </c>
      <c r="E1836" s="77">
        <v>2019</v>
      </c>
      <c r="F1836" s="77">
        <v>36.062584299999997</v>
      </c>
      <c r="G1836" s="77">
        <v>-94.157432799999995</v>
      </c>
      <c r="H1836" s="77">
        <v>0</v>
      </c>
      <c r="I1836" s="77" t="s">
        <v>1479</v>
      </c>
      <c r="J1836" s="77">
        <v>38.626803899999999</v>
      </c>
      <c r="K1836" s="77">
        <v>-90.199409700000004</v>
      </c>
      <c r="L1836" s="77">
        <v>902.54567459756299</v>
      </c>
      <c r="M1836" s="77">
        <v>0.280808141835933</v>
      </c>
      <c r="N1836" s="77">
        <v>0</v>
      </c>
      <c r="O1836" s="77">
        <v>173.288769522732</v>
      </c>
      <c r="P1836" s="87" cm="1">
        <f t="array" ref="P1836">IF($X1836="Non-local",VLOOKUP($E1836,$AI$64:$AW$68,COLUMN($AW:$AW)-COLUMN($AH:$AH),FALSE),IF($X1836="Unknown",VLOOKUP($E1836,$AI$71:$AW$75,COLUMN($AW:$AW)-COLUMN($AH:$AH),FALSE),0))</f>
        <v>244</v>
      </c>
      <c r="Q1836" s="87" cm="1">
        <f t="array" ref="Q1836">IF($X1836="Non-local",VLOOKUP($E1836,$AI$40:$AW$44,COLUMN($AW:$AW)-COLUMN($AH:$AH),FALSE),IF($X1836="Unknown",VLOOKUP($E1836,$AI$47:$AW$51,COLUMN($AW:$AW)-COLUMN($AH:$AH),FALSE),0))</f>
        <v>485.37900000000008</v>
      </c>
      <c r="R1836" s="87" cm="1">
        <f t="array" ref="R1836">IF($X1836="Non-local",VLOOKUP($E1836,$AI$88:$AW$92,COLUMN($AW:$AW)-COLUMN($AH:$AH),FALSE),IF($X1836="Unknown",VLOOKUP($E1836,$AI$95:$AW$99,COLUMN($AW:$AW)-COLUMN($AH:$AH),FALSE),0))</f>
        <v>0.16197839056517743</v>
      </c>
      <c r="S1836" s="87" cm="1">
        <f t="array" ref="S1836">VLOOKUP($E1836,$AI$111:$AW$115,COLUMN($AW:$AW)-COLUMN($AH:$AH),FALSE)</f>
        <v>431.69321999999994</v>
      </c>
      <c r="T1836" s="104">
        <f t="shared" si="442"/>
        <v>0.44278653240111043</v>
      </c>
      <c r="U1836" s="104">
        <f t="shared" si="443"/>
        <v>1334.3609895227319</v>
      </c>
      <c r="V1836" s="87" cm="1">
        <f t="array" ref="V1836">VLOOKUP($E1836,$AI$118:$AW$122,COLUMN($AW:$AW)-COLUMN($AH:$AH),FALSE)</f>
        <v>0</v>
      </c>
      <c r="W1836" s="87" t="str">
        <f t="shared" si="447"/>
        <v>Domestic</v>
      </c>
      <c r="X1836" s="87" t="str">
        <f t="shared" si="448"/>
        <v>Non-local</v>
      </c>
      <c r="Y1836" s="104"/>
      <c r="Z1836" s="87" t="str">
        <f t="shared" si="444"/>
        <v>USA</v>
      </c>
      <c r="AA1836" s="87" t="str">
        <f t="shared" si="445"/>
        <v>USA</v>
      </c>
      <c r="AB1836" s="82" cm="1">
        <f t="array" ref="AB1836">VLOOKUP(B1836,'GDP per Capita'!$T$2:$V$4235,COLUMN('GDP per Capita'!$V:$V)-COLUMN('GDP per Capita'!$S:$S),FALSE)</f>
        <v>63809.64</v>
      </c>
      <c r="AC1836" s="82">
        <f t="shared" si="449"/>
        <v>63809.64</v>
      </c>
      <c r="AD1836" s="82">
        <f t="shared" si="450"/>
        <v>63809.64</v>
      </c>
      <c r="AE1836" s="88">
        <f t="shared" si="446"/>
        <v>2.0911589369924856E-2</v>
      </c>
    </row>
    <row r="1837" spans="1:31">
      <c r="A1837" s="77" t="s">
        <v>906</v>
      </c>
      <c r="B1837" s="77">
        <v>1836</v>
      </c>
      <c r="C1837" s="77" t="s">
        <v>29</v>
      </c>
      <c r="D1837" s="77" t="s">
        <v>29</v>
      </c>
      <c r="E1837" s="77">
        <v>2019</v>
      </c>
      <c r="F1837" s="77">
        <v>38.811436399999998</v>
      </c>
      <c r="G1837" s="77">
        <v>-89.953156999999905</v>
      </c>
      <c r="H1837" s="77">
        <v>1</v>
      </c>
      <c r="I1837" s="77" t="s">
        <v>1479</v>
      </c>
      <c r="J1837" s="77">
        <v>38.626803899999999</v>
      </c>
      <c r="K1837" s="77">
        <v>-90.199409700000004</v>
      </c>
      <c r="L1837" s="77">
        <v>59.2592125181298</v>
      </c>
      <c r="M1837" s="77">
        <v>0</v>
      </c>
      <c r="N1837" s="77">
        <v>0</v>
      </c>
      <c r="O1837" s="77">
        <v>0</v>
      </c>
      <c r="P1837" s="87" cm="1">
        <f t="array" ref="P1837">IF($X1837="Non-local",VLOOKUP($E1837,$AI$64:$AW$68,COLUMN($AW:$AW)-COLUMN($AH:$AH),FALSE),IF($X1837="Unknown",VLOOKUP($E1837,$AI$71:$AW$75,COLUMN($AW:$AW)-COLUMN($AH:$AH),FALSE),0))</f>
        <v>0</v>
      </c>
      <c r="Q1837" s="87" cm="1">
        <f t="array" ref="Q1837">IF($X1837="Non-local",VLOOKUP($E1837,$AI$40:$AW$44,COLUMN($AW:$AW)-COLUMN($AH:$AH),FALSE),IF($X1837="Unknown",VLOOKUP($E1837,$AI$47:$AW$51,COLUMN($AW:$AW)-COLUMN($AH:$AH),FALSE),0))</f>
        <v>0</v>
      </c>
      <c r="R1837" s="87" cm="1">
        <f t="array" ref="R1837">IF($X1837="Non-local",VLOOKUP($E1837,$AI$88:$AW$92,COLUMN($AW:$AW)-COLUMN($AH:$AH),FALSE),IF($X1837="Unknown",VLOOKUP($E1837,$AI$95:$AW$99,COLUMN($AW:$AW)-COLUMN($AH:$AH),FALSE),0))</f>
        <v>0</v>
      </c>
      <c r="S1837" s="87" cm="1">
        <f t="array" ref="S1837">VLOOKUP($E1837,$AI$111:$AW$115,COLUMN($AW:$AW)-COLUMN($AH:$AH),FALSE)</f>
        <v>431.69321999999994</v>
      </c>
      <c r="T1837" s="104">
        <f t="shared" si="442"/>
        <v>0</v>
      </c>
      <c r="U1837" s="104">
        <f t="shared" si="443"/>
        <v>431.69321999999994</v>
      </c>
      <c r="V1837" s="87" cm="1">
        <f t="array" ref="V1837">VLOOKUP($E1837,$AI$118:$AW$122,COLUMN($AW:$AW)-COLUMN($AH:$AH),FALSE)</f>
        <v>0</v>
      </c>
      <c r="W1837" s="87" t="str">
        <f t="shared" si="447"/>
        <v>Domestic</v>
      </c>
      <c r="X1837" s="87" t="str">
        <f t="shared" si="448"/>
        <v>Local</v>
      </c>
      <c r="Y1837" s="104"/>
      <c r="Z1837" s="87" t="str">
        <f t="shared" si="444"/>
        <v>USA</v>
      </c>
      <c r="AA1837" s="87" t="str">
        <f t="shared" si="445"/>
        <v>USA</v>
      </c>
      <c r="AB1837" s="82" cm="1">
        <f t="array" ref="AB1837">VLOOKUP(B1837,'GDP per Capita'!$T$2:$V$4235,COLUMN('GDP per Capita'!$V:$V)-COLUMN('GDP per Capita'!$S:$S),FALSE)</f>
        <v>63809.64</v>
      </c>
      <c r="AC1837" s="82">
        <f t="shared" si="449"/>
        <v>63809.64</v>
      </c>
      <c r="AD1837" s="82">
        <f t="shared" si="450"/>
        <v>63809.64</v>
      </c>
      <c r="AE1837" s="88">
        <f t="shared" si="446"/>
        <v>6.7653291885050593E-3</v>
      </c>
    </row>
    <row r="1838" spans="1:31">
      <c r="A1838" s="77" t="s">
        <v>1559</v>
      </c>
      <c r="B1838" s="77">
        <v>1837</v>
      </c>
      <c r="C1838" s="77" t="s">
        <v>29</v>
      </c>
      <c r="D1838" s="77" t="s">
        <v>29</v>
      </c>
      <c r="E1838" s="77">
        <v>2019</v>
      </c>
      <c r="F1838" s="77">
        <v>45.672075</v>
      </c>
      <c r="G1838" s="77">
        <v>-118.7885967</v>
      </c>
      <c r="H1838" s="77">
        <v>0</v>
      </c>
      <c r="I1838" s="77" t="s">
        <v>1479</v>
      </c>
      <c r="J1838" s="77">
        <v>38.626803899999999</v>
      </c>
      <c r="K1838" s="77">
        <v>-90.199409700000004</v>
      </c>
      <c r="L1838" s="77">
        <v>4936.3918159399</v>
      </c>
      <c r="M1838" s="77">
        <v>0.86807153075487098</v>
      </c>
      <c r="N1838" s="77">
        <v>0</v>
      </c>
      <c r="O1838" s="77">
        <v>592.36701791278904</v>
      </c>
      <c r="P1838" s="87" cm="1">
        <f t="array" ref="P1838">IF($X1838="Non-local",VLOOKUP($E1838,$AI$64:$AW$68,COLUMN($AW:$AW)-COLUMN($AH:$AH),FALSE),IF($X1838="Unknown",VLOOKUP($E1838,$AI$71:$AW$75,COLUMN($AW:$AW)-COLUMN($AH:$AH),FALSE),0))</f>
        <v>244</v>
      </c>
      <c r="Q1838" s="87" cm="1">
        <f t="array" ref="Q1838">IF($X1838="Non-local",VLOOKUP($E1838,$AI$40:$AW$44,COLUMN($AW:$AW)-COLUMN($AH:$AH),FALSE),IF($X1838="Unknown",VLOOKUP($E1838,$AI$47:$AW$51,COLUMN($AW:$AW)-COLUMN($AH:$AH),FALSE),0))</f>
        <v>485.37900000000008</v>
      </c>
      <c r="R1838" s="87" cm="1">
        <f t="array" ref="R1838">IF($X1838="Non-local",VLOOKUP($E1838,$AI$88:$AW$92,COLUMN($AW:$AW)-COLUMN($AH:$AH),FALSE),IF($X1838="Unknown",VLOOKUP($E1838,$AI$95:$AW$99,COLUMN($AW:$AW)-COLUMN($AH:$AH),FALSE),0))</f>
        <v>0.16197839056517743</v>
      </c>
      <c r="S1838" s="87" cm="1">
        <f t="array" ref="S1838">VLOOKUP($E1838,$AI$111:$AW$115,COLUMN($AW:$AW)-COLUMN($AH:$AH),FALSE)</f>
        <v>431.69321999999994</v>
      </c>
      <c r="T1838" s="104">
        <f t="shared" si="442"/>
        <v>1.0300499213200485</v>
      </c>
      <c r="U1838" s="104">
        <f t="shared" si="443"/>
        <v>1753.4392379127889</v>
      </c>
      <c r="V1838" s="87" cm="1">
        <f t="array" ref="V1838">VLOOKUP($E1838,$AI$118:$AW$122,COLUMN($AW:$AW)-COLUMN($AH:$AH),FALSE)</f>
        <v>0</v>
      </c>
      <c r="W1838" s="87" t="str">
        <f t="shared" si="447"/>
        <v>Domestic</v>
      </c>
      <c r="X1838" s="87" t="str">
        <f t="shared" si="448"/>
        <v>Non-local</v>
      </c>
      <c r="Y1838" s="104"/>
      <c r="Z1838" s="87" t="str">
        <f t="shared" si="444"/>
        <v>USA</v>
      </c>
      <c r="AA1838" s="87" t="str">
        <f t="shared" si="445"/>
        <v>USA</v>
      </c>
      <c r="AB1838" s="82" cm="1">
        <f t="array" ref="AB1838">VLOOKUP(B1838,'GDP per Capita'!$T$2:$V$4235,COLUMN('GDP per Capita'!$V:$V)-COLUMN('GDP per Capita'!$S:$S),FALSE)</f>
        <v>63809.64</v>
      </c>
      <c r="AC1838" s="82">
        <f t="shared" si="449"/>
        <v>63809.64</v>
      </c>
      <c r="AD1838" s="82">
        <f t="shared" si="450"/>
        <v>63809.64</v>
      </c>
      <c r="AE1838" s="88">
        <f t="shared" si="446"/>
        <v>2.7479221602140193E-2</v>
      </c>
    </row>
    <row r="1839" spans="1:31">
      <c r="A1839" s="77" t="s">
        <v>1560</v>
      </c>
      <c r="B1839" s="77">
        <v>1838</v>
      </c>
      <c r="C1839" s="77" t="s">
        <v>29</v>
      </c>
      <c r="D1839" s="77" t="s">
        <v>29</v>
      </c>
      <c r="E1839" s="77">
        <v>2019</v>
      </c>
      <c r="F1839" s="77">
        <v>40.772014499999997</v>
      </c>
      <c r="G1839" s="77">
        <v>-73.930267299999997</v>
      </c>
      <c r="H1839" s="77">
        <v>0</v>
      </c>
      <c r="I1839" s="77" t="s">
        <v>1479</v>
      </c>
      <c r="J1839" s="77">
        <v>38.626803899999999</v>
      </c>
      <c r="K1839" s="77">
        <v>-90.199409700000004</v>
      </c>
      <c r="L1839" s="77">
        <v>2820.10011201103</v>
      </c>
      <c r="M1839" s="77">
        <v>0.53428543091873903</v>
      </c>
      <c r="N1839" s="77">
        <v>0</v>
      </c>
      <c r="O1839" s="77">
        <v>541.45922150611705</v>
      </c>
      <c r="P1839" s="87" cm="1">
        <f t="array" ref="P1839">IF($X1839="Non-local",VLOOKUP($E1839,$AI$64:$AW$68,COLUMN($AW:$AW)-COLUMN($AH:$AH),FALSE),IF($X1839="Unknown",VLOOKUP($E1839,$AI$71:$AW$75,COLUMN($AW:$AW)-COLUMN($AH:$AH),FALSE),0))</f>
        <v>244</v>
      </c>
      <c r="Q1839" s="87" cm="1">
        <f t="array" ref="Q1839">IF($X1839="Non-local",VLOOKUP($E1839,$AI$40:$AW$44,COLUMN($AW:$AW)-COLUMN($AH:$AH),FALSE),IF($X1839="Unknown",VLOOKUP($E1839,$AI$47:$AW$51,COLUMN($AW:$AW)-COLUMN($AH:$AH),FALSE),0))</f>
        <v>485.37900000000008</v>
      </c>
      <c r="R1839" s="87" cm="1">
        <f t="array" ref="R1839">IF($X1839="Non-local",VLOOKUP($E1839,$AI$88:$AW$92,COLUMN($AW:$AW)-COLUMN($AH:$AH),FALSE),IF($X1839="Unknown",VLOOKUP($E1839,$AI$95:$AW$99,COLUMN($AW:$AW)-COLUMN($AH:$AH),FALSE),0))</f>
        <v>0.16197839056517743</v>
      </c>
      <c r="S1839" s="87" cm="1">
        <f t="array" ref="S1839">VLOOKUP($E1839,$AI$111:$AW$115,COLUMN($AW:$AW)-COLUMN($AH:$AH),FALSE)</f>
        <v>431.69321999999994</v>
      </c>
      <c r="T1839" s="104">
        <f t="shared" si="442"/>
        <v>0.69626382148391652</v>
      </c>
      <c r="U1839" s="104">
        <f t="shared" si="443"/>
        <v>1702.5314415061171</v>
      </c>
      <c r="V1839" s="87" cm="1">
        <f t="array" ref="V1839">VLOOKUP($E1839,$AI$118:$AW$122,COLUMN($AW:$AW)-COLUMN($AH:$AH),FALSE)</f>
        <v>0</v>
      </c>
      <c r="W1839" s="87" t="str">
        <f t="shared" si="447"/>
        <v>Domestic</v>
      </c>
      <c r="X1839" s="87" t="str">
        <f t="shared" si="448"/>
        <v>Non-local</v>
      </c>
      <c r="Y1839" s="104"/>
      <c r="Z1839" s="87" t="str">
        <f t="shared" si="444"/>
        <v>USA</v>
      </c>
      <c r="AA1839" s="87" t="str">
        <f t="shared" si="445"/>
        <v>USA</v>
      </c>
      <c r="AB1839" s="82" cm="1">
        <f t="array" ref="AB1839">VLOOKUP(B1839,'GDP per Capita'!$T$2:$V$4235,COLUMN('GDP per Capita'!$V:$V)-COLUMN('GDP per Capita'!$S:$S),FALSE)</f>
        <v>63809.64</v>
      </c>
      <c r="AC1839" s="82">
        <f t="shared" si="449"/>
        <v>63809.64</v>
      </c>
      <c r="AD1839" s="82">
        <f t="shared" si="450"/>
        <v>63809.64</v>
      </c>
      <c r="AE1839" s="88">
        <f t="shared" si="446"/>
        <v>2.6681414305207131E-2</v>
      </c>
    </row>
    <row r="1840" spans="1:31">
      <c r="A1840" s="77" t="s">
        <v>927</v>
      </c>
      <c r="B1840" s="77">
        <v>1839</v>
      </c>
      <c r="C1840" s="77" t="s">
        <v>29</v>
      </c>
      <c r="D1840" s="77" t="s">
        <v>29</v>
      </c>
      <c r="E1840" s="77">
        <v>2019</v>
      </c>
      <c r="F1840" s="77">
        <v>34.147645199999999</v>
      </c>
      <c r="G1840" s="77">
        <v>-118.1444779</v>
      </c>
      <c r="H1840" s="77">
        <v>0</v>
      </c>
      <c r="I1840" s="77" t="s">
        <v>1479</v>
      </c>
      <c r="J1840" s="77">
        <v>38.626803899999999</v>
      </c>
      <c r="K1840" s="77">
        <v>-90.199409700000004</v>
      </c>
      <c r="L1840" s="77">
        <v>5080.5366320059702</v>
      </c>
      <c r="M1840" s="77">
        <v>0.88749291072145697</v>
      </c>
      <c r="N1840" s="77">
        <v>0</v>
      </c>
      <c r="O1840" s="77">
        <v>609.664395840716</v>
      </c>
      <c r="P1840" s="87" cm="1">
        <f t="array" ref="P1840">IF($X1840="Non-local",VLOOKUP($E1840,$AI$64:$AW$68,COLUMN($AW:$AW)-COLUMN($AH:$AH),FALSE),IF($X1840="Unknown",VLOOKUP($E1840,$AI$71:$AW$75,COLUMN($AW:$AW)-COLUMN($AH:$AH),FALSE),0))</f>
        <v>244</v>
      </c>
      <c r="Q1840" s="87" cm="1">
        <f t="array" ref="Q1840">IF($X1840="Non-local",VLOOKUP($E1840,$AI$40:$AW$44,COLUMN($AW:$AW)-COLUMN($AH:$AH),FALSE),IF($X1840="Unknown",VLOOKUP($E1840,$AI$47:$AW$51,COLUMN($AW:$AW)-COLUMN($AH:$AH),FALSE),0))</f>
        <v>485.37900000000008</v>
      </c>
      <c r="R1840" s="87" cm="1">
        <f t="array" ref="R1840">IF($X1840="Non-local",VLOOKUP($E1840,$AI$88:$AW$92,COLUMN($AW:$AW)-COLUMN($AH:$AH),FALSE),IF($X1840="Unknown",VLOOKUP($E1840,$AI$95:$AW$99,COLUMN($AW:$AW)-COLUMN($AH:$AH),FALSE),0))</f>
        <v>0.16197839056517743</v>
      </c>
      <c r="S1840" s="87" cm="1">
        <f t="array" ref="S1840">VLOOKUP($E1840,$AI$111:$AW$115,COLUMN($AW:$AW)-COLUMN($AH:$AH),FALSE)</f>
        <v>431.69321999999994</v>
      </c>
      <c r="T1840" s="104">
        <f t="shared" si="442"/>
        <v>1.0494713012866344</v>
      </c>
      <c r="U1840" s="104">
        <f t="shared" si="443"/>
        <v>1770.736615840716</v>
      </c>
      <c r="V1840" s="87" cm="1">
        <f t="array" ref="V1840">VLOOKUP($E1840,$AI$118:$AW$122,COLUMN($AW:$AW)-COLUMN($AH:$AH),FALSE)</f>
        <v>0</v>
      </c>
      <c r="W1840" s="87" t="str">
        <f t="shared" si="447"/>
        <v>Domestic</v>
      </c>
      <c r="X1840" s="87" t="str">
        <f t="shared" si="448"/>
        <v>Non-local</v>
      </c>
      <c r="Y1840" s="104"/>
      <c r="Z1840" s="87" t="str">
        <f t="shared" si="444"/>
        <v>USA</v>
      </c>
      <c r="AA1840" s="87" t="str">
        <f t="shared" si="445"/>
        <v>USA</v>
      </c>
      <c r="AB1840" s="82" cm="1">
        <f t="array" ref="AB1840">VLOOKUP(B1840,'GDP per Capita'!$T$2:$V$4235,COLUMN('GDP per Capita'!$V:$V)-COLUMN('GDP per Capita'!$S:$S),FALSE)</f>
        <v>63809.64</v>
      </c>
      <c r="AC1840" s="82">
        <f t="shared" si="449"/>
        <v>63809.64</v>
      </c>
      <c r="AD1840" s="82">
        <f t="shared" si="450"/>
        <v>63809.64</v>
      </c>
      <c r="AE1840" s="88">
        <f t="shared" si="446"/>
        <v>2.7750299419346609E-2</v>
      </c>
    </row>
    <row r="1841" spans="1:31">
      <c r="A1841" s="77" t="s">
        <v>920</v>
      </c>
      <c r="B1841" s="77">
        <v>1840</v>
      </c>
      <c r="C1841" s="77" t="s">
        <v>29</v>
      </c>
      <c r="D1841" s="77" t="s">
        <v>29</v>
      </c>
      <c r="E1841" s="77">
        <v>2019</v>
      </c>
      <c r="F1841" s="77">
        <v>32.222876499999998</v>
      </c>
      <c r="G1841" s="77">
        <v>-110.9748477</v>
      </c>
      <c r="H1841" s="77">
        <v>0</v>
      </c>
      <c r="I1841" s="77" t="s">
        <v>1479</v>
      </c>
      <c r="J1841" s="77">
        <v>38.626803899999999</v>
      </c>
      <c r="K1841" s="77">
        <v>-90.199409700000004</v>
      </c>
      <c r="L1841" s="77">
        <v>4014.12716667114</v>
      </c>
      <c r="M1841" s="77">
        <v>0.72437138261969503</v>
      </c>
      <c r="N1841" s="77">
        <v>0</v>
      </c>
      <c r="O1841" s="77">
        <v>481.69526000053702</v>
      </c>
      <c r="P1841" s="87" cm="1">
        <f t="array" ref="P1841">IF($X1841="Non-local",VLOOKUP($E1841,$AI$64:$AW$68,COLUMN($AW:$AW)-COLUMN($AH:$AH),FALSE),IF($X1841="Unknown",VLOOKUP($E1841,$AI$71:$AW$75,COLUMN($AW:$AW)-COLUMN($AH:$AH),FALSE),0))</f>
        <v>244</v>
      </c>
      <c r="Q1841" s="87" cm="1">
        <f t="array" ref="Q1841">IF($X1841="Non-local",VLOOKUP($E1841,$AI$40:$AW$44,COLUMN($AW:$AW)-COLUMN($AH:$AH),FALSE),IF($X1841="Unknown",VLOOKUP($E1841,$AI$47:$AW$51,COLUMN($AW:$AW)-COLUMN($AH:$AH),FALSE),0))</f>
        <v>485.37900000000008</v>
      </c>
      <c r="R1841" s="87" cm="1">
        <f t="array" ref="R1841">IF($X1841="Non-local",VLOOKUP($E1841,$AI$88:$AW$92,COLUMN($AW:$AW)-COLUMN($AH:$AH),FALSE),IF($X1841="Unknown",VLOOKUP($E1841,$AI$95:$AW$99,COLUMN($AW:$AW)-COLUMN($AH:$AH),FALSE),0))</f>
        <v>0.16197839056517743</v>
      </c>
      <c r="S1841" s="87" cm="1">
        <f t="array" ref="S1841">VLOOKUP($E1841,$AI$111:$AW$115,COLUMN($AW:$AW)-COLUMN($AH:$AH),FALSE)</f>
        <v>431.69321999999994</v>
      </c>
      <c r="T1841" s="104">
        <f t="shared" si="442"/>
        <v>0.8863497731848724</v>
      </c>
      <c r="U1841" s="104">
        <f t="shared" si="443"/>
        <v>1642.767480000537</v>
      </c>
      <c r="V1841" s="87" cm="1">
        <f t="array" ref="V1841">VLOOKUP($E1841,$AI$118:$AW$122,COLUMN($AW:$AW)-COLUMN($AH:$AH),FALSE)</f>
        <v>0</v>
      </c>
      <c r="W1841" s="87" t="str">
        <f t="shared" si="447"/>
        <v>Domestic</v>
      </c>
      <c r="X1841" s="87" t="str">
        <f t="shared" si="448"/>
        <v>Non-local</v>
      </c>
      <c r="Y1841" s="104"/>
      <c r="Z1841" s="87" t="str">
        <f t="shared" si="444"/>
        <v>USA</v>
      </c>
      <c r="AA1841" s="87" t="str">
        <f t="shared" si="445"/>
        <v>USA</v>
      </c>
      <c r="AB1841" s="82" cm="1">
        <f t="array" ref="AB1841">VLOOKUP(B1841,'GDP per Capita'!$T$2:$V$4235,COLUMN('GDP per Capita'!$V:$V)-COLUMN('GDP per Capita'!$S:$S),FALSE)</f>
        <v>63809.64</v>
      </c>
      <c r="AC1841" s="82">
        <f t="shared" si="449"/>
        <v>63809.64</v>
      </c>
      <c r="AD1841" s="82">
        <f t="shared" si="450"/>
        <v>63809.64</v>
      </c>
      <c r="AE1841" s="88">
        <f t="shared" si="446"/>
        <v>2.5744816613924432E-2</v>
      </c>
    </row>
    <row r="1842" spans="1:31">
      <c r="A1842" s="77" t="s">
        <v>886</v>
      </c>
      <c r="B1842" s="77">
        <v>1841</v>
      </c>
      <c r="C1842" s="77" t="s">
        <v>29</v>
      </c>
      <c r="D1842" s="77" t="s">
        <v>29</v>
      </c>
      <c r="E1842" s="77">
        <v>2019</v>
      </c>
      <c r="F1842" s="77">
        <v>39.284749400000003</v>
      </c>
      <c r="G1842" s="77">
        <v>-76.620474639699793</v>
      </c>
      <c r="H1842" s="77">
        <v>0</v>
      </c>
      <c r="I1842" s="77" t="s">
        <v>1479</v>
      </c>
      <c r="J1842" s="77">
        <v>38.626803899999999</v>
      </c>
      <c r="K1842" s="77">
        <v>-90.199409700000004</v>
      </c>
      <c r="L1842" s="77">
        <v>2350.6492868402502</v>
      </c>
      <c r="M1842" s="77">
        <v>0.47202265803874</v>
      </c>
      <c r="N1842" s="77">
        <v>0</v>
      </c>
      <c r="O1842" s="77">
        <v>451.32466307332902</v>
      </c>
      <c r="P1842" s="87" cm="1">
        <f t="array" ref="P1842">IF($X1842="Non-local",VLOOKUP($E1842,$AI$64:$AW$68,COLUMN($AW:$AW)-COLUMN($AH:$AH),FALSE),IF($X1842="Unknown",VLOOKUP($E1842,$AI$71:$AW$75,COLUMN($AW:$AW)-COLUMN($AH:$AH),FALSE),0))</f>
        <v>244</v>
      </c>
      <c r="Q1842" s="87" cm="1">
        <f t="array" ref="Q1842">IF($X1842="Non-local",VLOOKUP($E1842,$AI$40:$AW$44,COLUMN($AW:$AW)-COLUMN($AH:$AH),FALSE),IF($X1842="Unknown",VLOOKUP($E1842,$AI$47:$AW$51,COLUMN($AW:$AW)-COLUMN($AH:$AH),FALSE),0))</f>
        <v>485.37900000000008</v>
      </c>
      <c r="R1842" s="87" cm="1">
        <f t="array" ref="R1842">IF($X1842="Non-local",VLOOKUP($E1842,$AI$88:$AW$92,COLUMN($AW:$AW)-COLUMN($AH:$AH),FALSE),IF($X1842="Unknown",VLOOKUP($E1842,$AI$95:$AW$99,COLUMN($AW:$AW)-COLUMN($AH:$AH),FALSE),0))</f>
        <v>0.16197839056517743</v>
      </c>
      <c r="S1842" s="87" cm="1">
        <f t="array" ref="S1842">VLOOKUP($E1842,$AI$111:$AW$115,COLUMN($AW:$AW)-COLUMN($AH:$AH),FALSE)</f>
        <v>431.69321999999994</v>
      </c>
      <c r="T1842" s="104">
        <f t="shared" si="442"/>
        <v>0.63400104860391737</v>
      </c>
      <c r="U1842" s="104">
        <f t="shared" si="443"/>
        <v>1612.396883073329</v>
      </c>
      <c r="V1842" s="87" cm="1">
        <f t="array" ref="V1842">VLOOKUP($E1842,$AI$118:$AW$122,COLUMN($AW:$AW)-COLUMN($AH:$AH),FALSE)</f>
        <v>0</v>
      </c>
      <c r="W1842" s="87" t="str">
        <f t="shared" si="447"/>
        <v>Domestic</v>
      </c>
      <c r="X1842" s="87" t="str">
        <f t="shared" si="448"/>
        <v>Non-local</v>
      </c>
      <c r="Y1842" s="104"/>
      <c r="Z1842" s="87" t="str">
        <f t="shared" si="444"/>
        <v>USA</v>
      </c>
      <c r="AA1842" s="87" t="str">
        <f t="shared" si="445"/>
        <v>USA</v>
      </c>
      <c r="AB1842" s="82" cm="1">
        <f t="array" ref="AB1842">VLOOKUP(B1842,'GDP per Capita'!$T$2:$V$4235,COLUMN('GDP per Capita'!$V:$V)-COLUMN('GDP per Capita'!$S:$S),FALSE)</f>
        <v>63809.64</v>
      </c>
      <c r="AC1842" s="82">
        <f t="shared" si="449"/>
        <v>63809.64</v>
      </c>
      <c r="AD1842" s="82">
        <f t="shared" si="450"/>
        <v>63809.64</v>
      </c>
      <c r="AE1842" s="88">
        <f t="shared" si="446"/>
        <v>2.5268860364567627E-2</v>
      </c>
    </row>
    <row r="1843" spans="1:31">
      <c r="A1843" s="77" t="s">
        <v>1561</v>
      </c>
      <c r="B1843" s="77">
        <v>1842</v>
      </c>
      <c r="C1843" s="77" t="s">
        <v>572</v>
      </c>
      <c r="D1843" s="77" t="s">
        <v>31</v>
      </c>
      <c r="E1843" s="77">
        <v>2019</v>
      </c>
      <c r="F1843" s="77">
        <v>43.6044622</v>
      </c>
      <c r="G1843" s="77">
        <v>1.4442469</v>
      </c>
      <c r="H1843" s="77">
        <v>0</v>
      </c>
      <c r="I1843" s="77" t="s">
        <v>1479</v>
      </c>
      <c r="J1843" s="77">
        <v>38.626803899999999</v>
      </c>
      <c r="K1843" s="77">
        <v>-90.199409700000004</v>
      </c>
      <c r="L1843" s="77">
        <v>14572.052594659301</v>
      </c>
      <c r="M1843" s="77">
        <v>2.2469216193672201</v>
      </c>
      <c r="N1843" s="77">
        <v>0</v>
      </c>
      <c r="O1843" s="77">
        <v>1530.0655224392201</v>
      </c>
      <c r="P1843" s="87" cm="1">
        <f t="array" ref="P1843">IF($X1843="Non-local",VLOOKUP($E1843,$AI$64:$AW$68,COLUMN($AW:$AW)-COLUMN($AH:$AH),FALSE),IF($X1843="Unknown",VLOOKUP($E1843,$AI$71:$AW$75,COLUMN($AW:$AW)-COLUMN($AH:$AH),FALSE),0))</f>
        <v>244</v>
      </c>
      <c r="Q1843" s="87" cm="1">
        <f t="array" ref="Q1843">IF($X1843="Non-local",VLOOKUP($E1843,$AI$40:$AW$44,COLUMN($AW:$AW)-COLUMN($AH:$AH),FALSE),IF($X1843="Unknown",VLOOKUP($E1843,$AI$47:$AW$51,COLUMN($AW:$AW)-COLUMN($AH:$AH),FALSE),0))</f>
        <v>485.37900000000008</v>
      </c>
      <c r="R1843" s="87" cm="1">
        <f t="array" ref="R1843">IF($X1843="Non-local",VLOOKUP($E1843,$AI$88:$AW$92,COLUMN($AW:$AW)-COLUMN($AH:$AH),FALSE),IF($X1843="Unknown",VLOOKUP($E1843,$AI$95:$AW$99,COLUMN($AW:$AW)-COLUMN($AH:$AH),FALSE),0))</f>
        <v>0.16197839056517743</v>
      </c>
      <c r="S1843" s="87" cm="1">
        <f t="array" ref="S1843">VLOOKUP($E1843,$AI$111:$AW$115,COLUMN($AW:$AW)-COLUMN($AH:$AH),FALSE)</f>
        <v>431.69321999999994</v>
      </c>
      <c r="T1843" s="104">
        <f t="shared" si="442"/>
        <v>2.4089000099323976</v>
      </c>
      <c r="U1843" s="104">
        <f t="shared" si="443"/>
        <v>2691.1377424392203</v>
      </c>
      <c r="V1843" s="87" cm="1">
        <f t="array" ref="V1843">VLOOKUP($E1843,$AI$118:$AW$122,COLUMN($AW:$AW)-COLUMN($AH:$AH),FALSE)</f>
        <v>0</v>
      </c>
      <c r="W1843" s="87" t="str">
        <f t="shared" si="447"/>
        <v>International</v>
      </c>
      <c r="X1843" s="87" t="str">
        <f t="shared" si="448"/>
        <v>Non-local</v>
      </c>
      <c r="Y1843" s="104"/>
      <c r="Z1843" s="87" t="str">
        <f t="shared" si="444"/>
        <v>France</v>
      </c>
      <c r="AA1843" s="87" t="str">
        <f t="shared" si="445"/>
        <v>Europe</v>
      </c>
      <c r="AB1843" s="82" cm="1">
        <f t="array" ref="AB1843">VLOOKUP(B1843,'GDP per Capita'!$T$2:$V$4235,COLUMN('GDP per Capita'!$V:$V)-COLUMN('GDP per Capita'!$S:$S),FALSE)</f>
        <v>43830.65</v>
      </c>
      <c r="AC1843" s="82">
        <f t="shared" si="449"/>
        <v>43830.65</v>
      </c>
      <c r="AD1843" s="82">
        <f t="shared" si="450"/>
        <v>43830.65</v>
      </c>
      <c r="AE1843" s="88">
        <f t="shared" si="446"/>
        <v>6.139853601165441E-2</v>
      </c>
    </row>
    <row r="1844" spans="1:31">
      <c r="A1844" s="77" t="s">
        <v>921</v>
      </c>
      <c r="B1844" s="77">
        <v>1843</v>
      </c>
      <c r="C1844" s="77" t="s">
        <v>29</v>
      </c>
      <c r="D1844" s="77" t="s">
        <v>29</v>
      </c>
      <c r="E1844" s="77">
        <v>2019</v>
      </c>
      <c r="F1844" s="77">
        <v>19.707373399999899</v>
      </c>
      <c r="G1844" s="77">
        <v>-155.08158030000001</v>
      </c>
      <c r="H1844" s="77">
        <v>0</v>
      </c>
      <c r="I1844" s="77" t="s">
        <v>1479</v>
      </c>
      <c r="J1844" s="77">
        <v>38.626803899999999</v>
      </c>
      <c r="K1844" s="77">
        <v>-90.199409700000004</v>
      </c>
      <c r="L1844" s="77">
        <v>13006.832421196899</v>
      </c>
      <c r="M1844" s="77">
        <v>2.0118100054922099</v>
      </c>
      <c r="N1844" s="77">
        <v>0</v>
      </c>
      <c r="O1844" s="77">
        <v>1365.71740422568</v>
      </c>
      <c r="P1844" s="87" cm="1">
        <f t="array" ref="P1844">IF($X1844="Non-local",VLOOKUP($E1844,$AI$64:$AW$68,COLUMN($AW:$AW)-COLUMN($AH:$AH),FALSE),IF($X1844="Unknown",VLOOKUP($E1844,$AI$71:$AW$75,COLUMN($AW:$AW)-COLUMN($AH:$AH),FALSE),0))</f>
        <v>244</v>
      </c>
      <c r="Q1844" s="87" cm="1">
        <f t="array" ref="Q1844">IF($X1844="Non-local",VLOOKUP($E1844,$AI$40:$AW$44,COLUMN($AW:$AW)-COLUMN($AH:$AH),FALSE),IF($X1844="Unknown",VLOOKUP($E1844,$AI$47:$AW$51,COLUMN($AW:$AW)-COLUMN($AH:$AH),FALSE),0))</f>
        <v>485.37900000000008</v>
      </c>
      <c r="R1844" s="87" cm="1">
        <f t="array" ref="R1844">IF($X1844="Non-local",VLOOKUP($E1844,$AI$88:$AW$92,COLUMN($AW:$AW)-COLUMN($AH:$AH),FALSE),IF($X1844="Unknown",VLOOKUP($E1844,$AI$95:$AW$99,COLUMN($AW:$AW)-COLUMN($AH:$AH),FALSE),0))</f>
        <v>0.16197839056517743</v>
      </c>
      <c r="S1844" s="87" cm="1">
        <f t="array" ref="S1844">VLOOKUP($E1844,$AI$111:$AW$115,COLUMN($AW:$AW)-COLUMN($AH:$AH),FALSE)</f>
        <v>431.69321999999994</v>
      </c>
      <c r="T1844" s="104">
        <f t="shared" si="442"/>
        <v>2.1737883960573874</v>
      </c>
      <c r="U1844" s="104">
        <f t="shared" si="443"/>
        <v>2526.7896242256802</v>
      </c>
      <c r="V1844" s="87" cm="1">
        <f t="array" ref="V1844">VLOOKUP($E1844,$AI$118:$AW$122,COLUMN($AW:$AW)-COLUMN($AH:$AH),FALSE)</f>
        <v>0</v>
      </c>
      <c r="W1844" s="87" t="str">
        <f t="shared" si="447"/>
        <v>Domestic</v>
      </c>
      <c r="X1844" s="87" t="str">
        <f t="shared" si="448"/>
        <v>Non-local</v>
      </c>
      <c r="Y1844" s="104"/>
      <c r="Z1844" s="87" t="str">
        <f t="shared" si="444"/>
        <v>USA</v>
      </c>
      <c r="AA1844" s="87" t="str">
        <f t="shared" si="445"/>
        <v>USA</v>
      </c>
      <c r="AB1844" s="82" cm="1">
        <f t="array" ref="AB1844">VLOOKUP(B1844,'GDP per Capita'!$T$2:$V$4235,COLUMN('GDP per Capita'!$V:$V)-COLUMN('GDP per Capita'!$S:$S),FALSE)</f>
        <v>63809.64</v>
      </c>
      <c r="AC1844" s="82">
        <f t="shared" si="449"/>
        <v>63809.64</v>
      </c>
      <c r="AD1844" s="82">
        <f t="shared" si="450"/>
        <v>63809.64</v>
      </c>
      <c r="AE1844" s="88">
        <f t="shared" si="446"/>
        <v>3.959886976678885E-2</v>
      </c>
    </row>
    <row r="1845" spans="1:31">
      <c r="A1845" s="77" t="s">
        <v>1027</v>
      </c>
      <c r="B1845" s="77">
        <v>1844</v>
      </c>
      <c r="C1845" s="77" t="s">
        <v>29</v>
      </c>
      <c r="D1845" s="77" t="s">
        <v>29</v>
      </c>
      <c r="E1845" s="77">
        <v>2019</v>
      </c>
      <c r="F1845" s="77">
        <v>20.020451999999999</v>
      </c>
      <c r="G1845" s="77">
        <v>-155.66390999999999</v>
      </c>
      <c r="H1845" s="77">
        <v>0</v>
      </c>
      <c r="I1845" s="77" t="s">
        <v>1479</v>
      </c>
      <c r="J1845" s="77">
        <v>38.626803899999999</v>
      </c>
      <c r="K1845" s="77">
        <v>-90.199409700000004</v>
      </c>
      <c r="L1845" s="77">
        <v>13069.1908080537</v>
      </c>
      <c r="M1845" s="77">
        <v>2.0210942764861901</v>
      </c>
      <c r="N1845" s="77">
        <v>0</v>
      </c>
      <c r="O1845" s="77">
        <v>1372.26503484564</v>
      </c>
      <c r="P1845" s="87" cm="1">
        <f t="array" ref="P1845">IF($X1845="Non-local",VLOOKUP($E1845,$AI$64:$AW$68,COLUMN($AW:$AW)-COLUMN($AH:$AH),FALSE),IF($X1845="Unknown",VLOOKUP($E1845,$AI$71:$AW$75,COLUMN($AW:$AW)-COLUMN($AH:$AH),FALSE),0))</f>
        <v>244</v>
      </c>
      <c r="Q1845" s="87" cm="1">
        <f t="array" ref="Q1845">IF($X1845="Non-local",VLOOKUP($E1845,$AI$40:$AW$44,COLUMN($AW:$AW)-COLUMN($AH:$AH),FALSE),IF($X1845="Unknown",VLOOKUP($E1845,$AI$47:$AW$51,COLUMN($AW:$AW)-COLUMN($AH:$AH),FALSE),0))</f>
        <v>485.37900000000008</v>
      </c>
      <c r="R1845" s="87" cm="1">
        <f t="array" ref="R1845">IF($X1845="Non-local",VLOOKUP($E1845,$AI$88:$AW$92,COLUMN($AW:$AW)-COLUMN($AH:$AH),FALSE),IF($X1845="Unknown",VLOOKUP($E1845,$AI$95:$AW$99,COLUMN($AW:$AW)-COLUMN($AH:$AH),FALSE),0))</f>
        <v>0.16197839056517743</v>
      </c>
      <c r="S1845" s="87" cm="1">
        <f t="array" ref="S1845">VLOOKUP($E1845,$AI$111:$AW$115,COLUMN($AW:$AW)-COLUMN($AH:$AH),FALSE)</f>
        <v>431.69321999999994</v>
      </c>
      <c r="T1845" s="104">
        <f t="shared" si="442"/>
        <v>2.1830726670513676</v>
      </c>
      <c r="U1845" s="104">
        <f t="shared" si="443"/>
        <v>2533.33725484564</v>
      </c>
      <c r="V1845" s="87" cm="1">
        <f t="array" ref="V1845">VLOOKUP($E1845,$AI$118:$AW$122,COLUMN($AW:$AW)-COLUMN($AH:$AH),FALSE)</f>
        <v>0</v>
      </c>
      <c r="W1845" s="87" t="str">
        <f t="shared" si="447"/>
        <v>Domestic</v>
      </c>
      <c r="X1845" s="87" t="str">
        <f t="shared" si="448"/>
        <v>Non-local</v>
      </c>
      <c r="Y1845" s="104"/>
      <c r="Z1845" s="87" t="str">
        <f t="shared" si="444"/>
        <v>USA</v>
      </c>
      <c r="AA1845" s="87" t="str">
        <f t="shared" si="445"/>
        <v>USA</v>
      </c>
      <c r="AB1845" s="82" cm="1">
        <f t="array" ref="AB1845">VLOOKUP(B1845,'GDP per Capita'!$T$2:$V$4235,COLUMN('GDP per Capita'!$V:$V)-COLUMN('GDP per Capita'!$S:$S),FALSE)</f>
        <v>63809.64</v>
      </c>
      <c r="AC1845" s="82">
        <f t="shared" si="449"/>
        <v>63809.64</v>
      </c>
      <c r="AD1845" s="82">
        <f t="shared" si="450"/>
        <v>63809.64</v>
      </c>
      <c r="AE1845" s="88">
        <f t="shared" si="446"/>
        <v>3.9701481701599317E-2</v>
      </c>
    </row>
    <row r="1846" spans="1:31">
      <c r="A1846" s="77" t="s">
        <v>927</v>
      </c>
      <c r="B1846" s="77">
        <v>1845</v>
      </c>
      <c r="C1846" s="77" t="s">
        <v>29</v>
      </c>
      <c r="D1846" s="77" t="s">
        <v>29</v>
      </c>
      <c r="E1846" s="77">
        <v>2019</v>
      </c>
      <c r="F1846" s="77">
        <v>34.147645199999999</v>
      </c>
      <c r="G1846" s="77">
        <v>-118.1444779</v>
      </c>
      <c r="H1846" s="77">
        <v>0</v>
      </c>
      <c r="I1846" s="77" t="s">
        <v>1479</v>
      </c>
      <c r="J1846" s="77">
        <v>38.626803899999999</v>
      </c>
      <c r="K1846" s="77">
        <v>-90.199409700000004</v>
      </c>
      <c r="L1846" s="77">
        <v>5080.5366320059702</v>
      </c>
      <c r="M1846" s="77">
        <v>0.88749291072145697</v>
      </c>
      <c r="N1846" s="77">
        <v>0</v>
      </c>
      <c r="O1846" s="77">
        <v>609.664395840716</v>
      </c>
      <c r="P1846" s="87" cm="1">
        <f t="array" ref="P1846">IF($X1846="Non-local",VLOOKUP($E1846,$AI$64:$AW$68,COLUMN($AW:$AW)-COLUMN($AH:$AH),FALSE),IF($X1846="Unknown",VLOOKUP($E1846,$AI$71:$AW$75,COLUMN($AW:$AW)-COLUMN($AH:$AH),FALSE),0))</f>
        <v>244</v>
      </c>
      <c r="Q1846" s="87" cm="1">
        <f t="array" ref="Q1846">IF($X1846="Non-local",VLOOKUP($E1846,$AI$40:$AW$44,COLUMN($AW:$AW)-COLUMN($AH:$AH),FALSE),IF($X1846="Unknown",VLOOKUP($E1846,$AI$47:$AW$51,COLUMN($AW:$AW)-COLUMN($AH:$AH),FALSE),0))</f>
        <v>485.37900000000008</v>
      </c>
      <c r="R1846" s="87" cm="1">
        <f t="array" ref="R1846">IF($X1846="Non-local",VLOOKUP($E1846,$AI$88:$AW$92,COLUMN($AW:$AW)-COLUMN($AH:$AH),FALSE),IF($X1846="Unknown",VLOOKUP($E1846,$AI$95:$AW$99,COLUMN($AW:$AW)-COLUMN($AH:$AH),FALSE),0))</f>
        <v>0.16197839056517743</v>
      </c>
      <c r="S1846" s="87" cm="1">
        <f t="array" ref="S1846">VLOOKUP($E1846,$AI$111:$AW$115,COLUMN($AW:$AW)-COLUMN($AH:$AH),FALSE)</f>
        <v>431.69321999999994</v>
      </c>
      <c r="T1846" s="104">
        <f t="shared" si="442"/>
        <v>1.0494713012866344</v>
      </c>
      <c r="U1846" s="104">
        <f t="shared" si="443"/>
        <v>1770.736615840716</v>
      </c>
      <c r="V1846" s="87" cm="1">
        <f t="array" ref="V1846">VLOOKUP($E1846,$AI$118:$AW$122,COLUMN($AW:$AW)-COLUMN($AH:$AH),FALSE)</f>
        <v>0</v>
      </c>
      <c r="W1846" s="87" t="str">
        <f t="shared" si="447"/>
        <v>Domestic</v>
      </c>
      <c r="X1846" s="87" t="str">
        <f t="shared" si="448"/>
        <v>Non-local</v>
      </c>
      <c r="Y1846" s="104"/>
      <c r="Z1846" s="87" t="str">
        <f t="shared" si="444"/>
        <v>USA</v>
      </c>
      <c r="AA1846" s="87" t="str">
        <f t="shared" si="445"/>
        <v>USA</v>
      </c>
      <c r="AB1846" s="82" cm="1">
        <f t="array" ref="AB1846">VLOOKUP(B1846,'GDP per Capita'!$T$2:$V$4235,COLUMN('GDP per Capita'!$V:$V)-COLUMN('GDP per Capita'!$S:$S),FALSE)</f>
        <v>63809.64</v>
      </c>
      <c r="AC1846" s="82">
        <f t="shared" si="449"/>
        <v>63809.64</v>
      </c>
      <c r="AD1846" s="82">
        <f t="shared" si="450"/>
        <v>63809.64</v>
      </c>
      <c r="AE1846" s="88">
        <f t="shared" si="446"/>
        <v>2.7750299419346609E-2</v>
      </c>
    </row>
    <row r="1847" spans="1:31">
      <c r="A1847" s="77" t="s">
        <v>1170</v>
      </c>
      <c r="B1847" s="77">
        <v>1846</v>
      </c>
      <c r="C1847" s="77" t="s">
        <v>416</v>
      </c>
      <c r="D1847" s="77" t="s">
        <v>31</v>
      </c>
      <c r="E1847" s="77">
        <v>2019</v>
      </c>
      <c r="F1847" s="77">
        <v>54.5964411</v>
      </c>
      <c r="G1847" s="77">
        <v>-5.9302760999999897</v>
      </c>
      <c r="H1847" s="77">
        <v>0</v>
      </c>
      <c r="I1847" s="77" t="s">
        <v>1479</v>
      </c>
      <c r="J1847" s="77">
        <v>38.626803899999999</v>
      </c>
      <c r="K1847" s="77">
        <v>-90.199409700000004</v>
      </c>
      <c r="L1847" s="77">
        <v>12533.3285047586</v>
      </c>
      <c r="M1847" s="77">
        <v>1.94153562866587</v>
      </c>
      <c r="N1847" s="77">
        <v>0</v>
      </c>
      <c r="O1847" s="77">
        <v>1315.9994929996601</v>
      </c>
      <c r="P1847" s="87" cm="1">
        <f t="array" ref="P1847">IF($X1847="Non-local",VLOOKUP($E1847,$AI$64:$AW$68,COLUMN($AW:$AW)-COLUMN($AH:$AH),FALSE),IF($X1847="Unknown",VLOOKUP($E1847,$AI$71:$AW$75,COLUMN($AW:$AW)-COLUMN($AH:$AH),FALSE),0))</f>
        <v>244</v>
      </c>
      <c r="Q1847" s="87" cm="1">
        <f t="array" ref="Q1847">IF($X1847="Non-local",VLOOKUP($E1847,$AI$40:$AW$44,COLUMN($AW:$AW)-COLUMN($AH:$AH),FALSE),IF($X1847="Unknown",VLOOKUP($E1847,$AI$47:$AW$51,COLUMN($AW:$AW)-COLUMN($AH:$AH),FALSE),0))</f>
        <v>485.37900000000008</v>
      </c>
      <c r="R1847" s="87" cm="1">
        <f t="array" ref="R1847">IF($X1847="Non-local",VLOOKUP($E1847,$AI$88:$AW$92,COLUMN($AW:$AW)-COLUMN($AH:$AH),FALSE),IF($X1847="Unknown",VLOOKUP($E1847,$AI$95:$AW$99,COLUMN($AW:$AW)-COLUMN($AH:$AH),FALSE),0))</f>
        <v>0.16197839056517743</v>
      </c>
      <c r="S1847" s="87" cm="1">
        <f t="array" ref="S1847">VLOOKUP($E1847,$AI$111:$AW$115,COLUMN($AW:$AW)-COLUMN($AH:$AH),FALSE)</f>
        <v>431.69321999999994</v>
      </c>
      <c r="T1847" s="104">
        <f t="shared" si="442"/>
        <v>2.1035140192310475</v>
      </c>
      <c r="U1847" s="104">
        <f t="shared" si="443"/>
        <v>2477.0717129996601</v>
      </c>
      <c r="V1847" s="87" cm="1">
        <f t="array" ref="V1847">VLOOKUP($E1847,$AI$118:$AW$122,COLUMN($AW:$AW)-COLUMN($AH:$AH),FALSE)</f>
        <v>0</v>
      </c>
      <c r="W1847" s="87" t="str">
        <f t="shared" si="447"/>
        <v>International</v>
      </c>
      <c r="X1847" s="87" t="str">
        <f t="shared" si="448"/>
        <v>Non-local</v>
      </c>
      <c r="Y1847" s="104"/>
      <c r="Z1847" s="87" t="str">
        <f t="shared" si="444"/>
        <v>United Kingdom</v>
      </c>
      <c r="AA1847" s="87" t="str">
        <f t="shared" si="445"/>
        <v>Europe</v>
      </c>
      <c r="AB1847" s="82" cm="1">
        <f t="array" ref="AB1847">VLOOKUP(B1847,'GDP per Capita'!$T$2:$V$4235,COLUMN('GDP per Capita'!$V:$V)-COLUMN('GDP per Capita'!$S:$S),FALSE)</f>
        <v>40800.480000000003</v>
      </c>
      <c r="AC1847" s="82">
        <f t="shared" si="449"/>
        <v>40800.480000000003</v>
      </c>
      <c r="AD1847" s="82">
        <f t="shared" si="450"/>
        <v>40800.480000000003</v>
      </c>
      <c r="AE1847" s="88">
        <f t="shared" si="446"/>
        <v>6.0711827728488973E-2</v>
      </c>
    </row>
    <row r="1848" spans="1:31">
      <c r="A1848" s="77" t="s">
        <v>1562</v>
      </c>
      <c r="B1848" s="77">
        <v>1847</v>
      </c>
      <c r="C1848" s="77" t="s">
        <v>585</v>
      </c>
      <c r="D1848" s="77" t="s">
        <v>30</v>
      </c>
      <c r="E1848" s="77">
        <v>2019</v>
      </c>
      <c r="F1848" s="77">
        <v>35.685226999999998</v>
      </c>
      <c r="G1848" s="77">
        <v>139.57291599999999</v>
      </c>
      <c r="H1848" s="77">
        <v>0</v>
      </c>
      <c r="I1848" s="77" t="s">
        <v>1479</v>
      </c>
      <c r="J1848" s="77">
        <v>38.626803899999999</v>
      </c>
      <c r="K1848" s="77">
        <v>-90.199409700000004</v>
      </c>
      <c r="L1848" s="77">
        <v>20597.129987686701</v>
      </c>
      <c r="M1848" s="77">
        <v>3.1922449889450499</v>
      </c>
      <c r="N1848" s="77">
        <v>0</v>
      </c>
      <c r="O1848" s="77">
        <v>1884.63739387333</v>
      </c>
      <c r="P1848" s="87" cm="1">
        <f t="array" ref="P1848">IF($X1848="Non-local",VLOOKUP($E1848,$AI$64:$AW$68,COLUMN($AW:$AW)-COLUMN($AH:$AH),FALSE),IF($X1848="Unknown",VLOOKUP($E1848,$AI$71:$AW$75,COLUMN($AW:$AW)-COLUMN($AH:$AH),FALSE),0))</f>
        <v>244</v>
      </c>
      <c r="Q1848" s="87" cm="1">
        <f t="array" ref="Q1848">IF($X1848="Non-local",VLOOKUP($E1848,$AI$40:$AW$44,COLUMN($AW:$AW)-COLUMN($AH:$AH),FALSE),IF($X1848="Unknown",VLOOKUP($E1848,$AI$47:$AW$51,COLUMN($AW:$AW)-COLUMN($AH:$AH),FALSE),0))</f>
        <v>485.37900000000008</v>
      </c>
      <c r="R1848" s="87" cm="1">
        <f t="array" ref="R1848">IF($X1848="Non-local",VLOOKUP($E1848,$AI$88:$AW$92,COLUMN($AW:$AW)-COLUMN($AH:$AH),FALSE),IF($X1848="Unknown",VLOOKUP($E1848,$AI$95:$AW$99,COLUMN($AW:$AW)-COLUMN($AH:$AH),FALSE),0))</f>
        <v>0.16197839056517743</v>
      </c>
      <c r="S1848" s="87" cm="1">
        <f t="array" ref="S1848">VLOOKUP($E1848,$AI$111:$AW$115,COLUMN($AW:$AW)-COLUMN($AH:$AH),FALSE)</f>
        <v>431.69321999999994</v>
      </c>
      <c r="T1848" s="104">
        <f t="shared" si="442"/>
        <v>3.3542233795102274</v>
      </c>
      <c r="U1848" s="104">
        <f t="shared" si="443"/>
        <v>3045.70961387333</v>
      </c>
      <c r="V1848" s="87" cm="1">
        <f t="array" ref="V1848">VLOOKUP($E1848,$AI$118:$AW$122,COLUMN($AW:$AW)-COLUMN($AH:$AH),FALSE)</f>
        <v>0</v>
      </c>
      <c r="W1848" s="87" t="str">
        <f t="shared" si="447"/>
        <v>International</v>
      </c>
      <c r="X1848" s="87" t="str">
        <f t="shared" si="448"/>
        <v>Non-local</v>
      </c>
      <c r="Y1848" s="104"/>
      <c r="Z1848" s="87" t="str">
        <f t="shared" si="444"/>
        <v>Japan</v>
      </c>
      <c r="AA1848" s="87" t="str">
        <f t="shared" si="445"/>
        <v>Asia</v>
      </c>
      <c r="AB1848" s="82" cm="1">
        <f t="array" ref="AB1848">VLOOKUP(B1848,'GDP per Capita'!$T$2:$V$4235,COLUMN('GDP per Capita'!$V:$V)-COLUMN('GDP per Capita'!$S:$S),FALSE)</f>
        <v>41314.410000000003</v>
      </c>
      <c r="AC1848" s="82">
        <f t="shared" si="449"/>
        <v>41314.410000000003</v>
      </c>
      <c r="AD1848" s="82">
        <f t="shared" si="450"/>
        <v>41314.410000000003</v>
      </c>
      <c r="AE1848" s="88">
        <f t="shared" si="446"/>
        <v>7.3720273722251622E-2</v>
      </c>
    </row>
    <row r="1849" spans="1:31">
      <c r="A1849" s="77" t="s">
        <v>1022</v>
      </c>
      <c r="B1849" s="77">
        <v>1848</v>
      </c>
      <c r="C1849" s="77" t="s">
        <v>29</v>
      </c>
      <c r="D1849" s="77" t="s">
        <v>29</v>
      </c>
      <c r="E1849" s="77">
        <v>2019</v>
      </c>
      <c r="F1849" s="77">
        <v>38.846223600000002</v>
      </c>
      <c r="G1849" s="77">
        <v>-77.306373300000004</v>
      </c>
      <c r="H1849" s="77">
        <v>0</v>
      </c>
      <c r="I1849" s="77" t="s">
        <v>1479</v>
      </c>
      <c r="J1849" s="77">
        <v>38.626803899999999</v>
      </c>
      <c r="K1849" s="77">
        <v>-90.199409700000004</v>
      </c>
      <c r="L1849" s="77">
        <v>2235.2488513980002</v>
      </c>
      <c r="M1849" s="77">
        <v>0.45678463346223203</v>
      </c>
      <c r="N1849" s="77">
        <v>0</v>
      </c>
      <c r="O1849" s="77">
        <v>429.167779468417</v>
      </c>
      <c r="P1849" s="87" cm="1">
        <f t="array" ref="P1849">IF($X1849="Non-local",VLOOKUP($E1849,$AI$64:$AW$68,COLUMN($AW:$AW)-COLUMN($AH:$AH),FALSE),IF($X1849="Unknown",VLOOKUP($E1849,$AI$71:$AW$75,COLUMN($AW:$AW)-COLUMN($AH:$AH),FALSE),0))</f>
        <v>244</v>
      </c>
      <c r="Q1849" s="87" cm="1">
        <f t="array" ref="Q1849">IF($X1849="Non-local",VLOOKUP($E1849,$AI$40:$AW$44,COLUMN($AW:$AW)-COLUMN($AH:$AH),FALSE),IF($X1849="Unknown",VLOOKUP($E1849,$AI$47:$AW$51,COLUMN($AW:$AW)-COLUMN($AH:$AH),FALSE),0))</f>
        <v>485.37900000000008</v>
      </c>
      <c r="R1849" s="87" cm="1">
        <f t="array" ref="R1849">IF($X1849="Non-local",VLOOKUP($E1849,$AI$88:$AW$92,COLUMN($AW:$AW)-COLUMN($AH:$AH),FALSE),IF($X1849="Unknown",VLOOKUP($E1849,$AI$95:$AW$99,COLUMN($AW:$AW)-COLUMN($AH:$AH),FALSE),0))</f>
        <v>0.16197839056517743</v>
      </c>
      <c r="S1849" s="87" cm="1">
        <f t="array" ref="S1849">VLOOKUP($E1849,$AI$111:$AW$115,COLUMN($AW:$AW)-COLUMN($AH:$AH),FALSE)</f>
        <v>431.69321999999994</v>
      </c>
      <c r="T1849" s="104">
        <f t="shared" si="442"/>
        <v>0.61876302402740946</v>
      </c>
      <c r="U1849" s="104">
        <f t="shared" si="443"/>
        <v>1590.239999468417</v>
      </c>
      <c r="V1849" s="87" cm="1">
        <f t="array" ref="V1849">VLOOKUP($E1849,$AI$118:$AW$122,COLUMN($AW:$AW)-COLUMN($AH:$AH),FALSE)</f>
        <v>0</v>
      </c>
      <c r="W1849" s="87" t="str">
        <f t="shared" si="447"/>
        <v>Domestic</v>
      </c>
      <c r="X1849" s="87" t="str">
        <f t="shared" si="448"/>
        <v>Non-local</v>
      </c>
      <c r="Y1849" s="104"/>
      <c r="Z1849" s="87" t="str">
        <f t="shared" si="444"/>
        <v>USA</v>
      </c>
      <c r="AA1849" s="87" t="str">
        <f t="shared" si="445"/>
        <v>USA</v>
      </c>
      <c r="AB1849" s="82" cm="1">
        <f t="array" ref="AB1849">VLOOKUP(B1849,'GDP per Capita'!$T$2:$V$4235,COLUMN('GDP per Capita'!$V:$V)-COLUMN('GDP per Capita'!$S:$S),FALSE)</f>
        <v>63809.64</v>
      </c>
      <c r="AC1849" s="82">
        <f t="shared" si="449"/>
        <v>63809.64</v>
      </c>
      <c r="AD1849" s="82">
        <f t="shared" si="450"/>
        <v>63809.64</v>
      </c>
      <c r="AE1849" s="88">
        <f t="shared" si="446"/>
        <v>2.4921626253782608E-2</v>
      </c>
    </row>
    <row r="1850" spans="1:31">
      <c r="A1850" s="77" t="s">
        <v>1188</v>
      </c>
      <c r="B1850" s="77">
        <v>1849</v>
      </c>
      <c r="C1850" s="77" t="s">
        <v>29</v>
      </c>
      <c r="D1850" s="77" t="s">
        <v>29</v>
      </c>
      <c r="E1850" s="77">
        <v>2019</v>
      </c>
      <c r="F1850" s="77">
        <v>34.685074899999996</v>
      </c>
      <c r="G1850" s="77">
        <v>-82.836411099999907</v>
      </c>
      <c r="H1850" s="77">
        <v>0</v>
      </c>
      <c r="I1850" s="77" t="s">
        <v>1479</v>
      </c>
      <c r="J1850" s="77">
        <v>38.626803899999999</v>
      </c>
      <c r="K1850" s="77">
        <v>-90.199409700000004</v>
      </c>
      <c r="L1850" s="77">
        <v>1578.41248139655</v>
      </c>
      <c r="M1850" s="77">
        <v>0.37005282252522198</v>
      </c>
      <c r="N1850" s="77">
        <v>0</v>
      </c>
      <c r="O1850" s="77">
        <v>303.05519642813903</v>
      </c>
      <c r="P1850" s="87" cm="1">
        <f t="array" ref="P1850">IF($X1850="Non-local",VLOOKUP($E1850,$AI$64:$AW$68,COLUMN($AW:$AW)-COLUMN($AH:$AH),FALSE),IF($X1850="Unknown",VLOOKUP($E1850,$AI$71:$AW$75,COLUMN($AW:$AW)-COLUMN($AH:$AH),FALSE),0))</f>
        <v>244</v>
      </c>
      <c r="Q1850" s="87" cm="1">
        <f t="array" ref="Q1850">IF($X1850="Non-local",VLOOKUP($E1850,$AI$40:$AW$44,COLUMN($AW:$AW)-COLUMN($AH:$AH),FALSE),IF($X1850="Unknown",VLOOKUP($E1850,$AI$47:$AW$51,COLUMN($AW:$AW)-COLUMN($AH:$AH),FALSE),0))</f>
        <v>485.37900000000008</v>
      </c>
      <c r="R1850" s="87" cm="1">
        <f t="array" ref="R1850">IF($X1850="Non-local",VLOOKUP($E1850,$AI$88:$AW$92,COLUMN($AW:$AW)-COLUMN($AH:$AH),FALSE),IF($X1850="Unknown",VLOOKUP($E1850,$AI$95:$AW$99,COLUMN($AW:$AW)-COLUMN($AH:$AH),FALSE),0))</f>
        <v>0.16197839056517743</v>
      </c>
      <c r="S1850" s="87" cm="1">
        <f t="array" ref="S1850">VLOOKUP($E1850,$AI$111:$AW$115,COLUMN($AW:$AW)-COLUMN($AH:$AH),FALSE)</f>
        <v>431.69321999999994</v>
      </c>
      <c r="T1850" s="104">
        <f t="shared" si="442"/>
        <v>0.53203121309039947</v>
      </c>
      <c r="U1850" s="104">
        <f t="shared" si="443"/>
        <v>1464.127416428139</v>
      </c>
      <c r="V1850" s="87" cm="1">
        <f t="array" ref="V1850">VLOOKUP($E1850,$AI$118:$AW$122,COLUMN($AW:$AW)-COLUMN($AH:$AH),FALSE)</f>
        <v>0</v>
      </c>
      <c r="W1850" s="87" t="str">
        <f t="shared" si="447"/>
        <v>Domestic</v>
      </c>
      <c r="X1850" s="87" t="str">
        <f t="shared" si="448"/>
        <v>Non-local</v>
      </c>
      <c r="Y1850" s="104"/>
      <c r="Z1850" s="87" t="str">
        <f t="shared" si="444"/>
        <v>USA</v>
      </c>
      <c r="AA1850" s="87" t="str">
        <f t="shared" si="445"/>
        <v>USA</v>
      </c>
      <c r="AB1850" s="82" cm="1">
        <f t="array" ref="AB1850">VLOOKUP(B1850,'GDP per Capita'!$T$2:$V$4235,COLUMN('GDP per Capita'!$V:$V)-COLUMN('GDP per Capita'!$S:$S),FALSE)</f>
        <v>63809.64</v>
      </c>
      <c r="AC1850" s="82">
        <f t="shared" si="449"/>
        <v>63809.64</v>
      </c>
      <c r="AD1850" s="82">
        <f t="shared" si="450"/>
        <v>63809.64</v>
      </c>
      <c r="AE1850" s="88">
        <f t="shared" si="446"/>
        <v>2.2945238625827369E-2</v>
      </c>
    </row>
    <row r="1851" spans="1:31">
      <c r="A1851" s="77" t="s">
        <v>927</v>
      </c>
      <c r="B1851" s="77">
        <v>1850</v>
      </c>
      <c r="C1851" s="77" t="s">
        <v>29</v>
      </c>
      <c r="D1851" s="77" t="s">
        <v>29</v>
      </c>
      <c r="E1851" s="77">
        <v>2019</v>
      </c>
      <c r="F1851" s="77">
        <v>34.147645199999999</v>
      </c>
      <c r="G1851" s="77">
        <v>-118.1444779</v>
      </c>
      <c r="H1851" s="77">
        <v>0</v>
      </c>
      <c r="I1851" s="77" t="s">
        <v>1479</v>
      </c>
      <c r="J1851" s="77">
        <v>38.626803899999999</v>
      </c>
      <c r="K1851" s="77">
        <v>-90.199409700000004</v>
      </c>
      <c r="L1851" s="77">
        <v>5080.5366320059702</v>
      </c>
      <c r="M1851" s="77">
        <v>0.88749291072145697</v>
      </c>
      <c r="N1851" s="77">
        <v>0</v>
      </c>
      <c r="O1851" s="77">
        <v>609.664395840716</v>
      </c>
      <c r="P1851" s="87" cm="1">
        <f t="array" ref="P1851">IF($X1851="Non-local",VLOOKUP($E1851,$AI$64:$AW$68,COLUMN($AW:$AW)-COLUMN($AH:$AH),FALSE),IF($X1851="Unknown",VLOOKUP($E1851,$AI$71:$AW$75,COLUMN($AW:$AW)-COLUMN($AH:$AH),FALSE),0))</f>
        <v>244</v>
      </c>
      <c r="Q1851" s="87" cm="1">
        <f t="array" ref="Q1851">IF($X1851="Non-local",VLOOKUP($E1851,$AI$40:$AW$44,COLUMN($AW:$AW)-COLUMN($AH:$AH),FALSE),IF($X1851="Unknown",VLOOKUP($E1851,$AI$47:$AW$51,COLUMN($AW:$AW)-COLUMN($AH:$AH),FALSE),0))</f>
        <v>485.37900000000008</v>
      </c>
      <c r="R1851" s="87" cm="1">
        <f t="array" ref="R1851">IF($X1851="Non-local",VLOOKUP($E1851,$AI$88:$AW$92,COLUMN($AW:$AW)-COLUMN($AH:$AH),FALSE),IF($X1851="Unknown",VLOOKUP($E1851,$AI$95:$AW$99,COLUMN($AW:$AW)-COLUMN($AH:$AH),FALSE),0))</f>
        <v>0.16197839056517743</v>
      </c>
      <c r="S1851" s="87" cm="1">
        <f t="array" ref="S1851">VLOOKUP($E1851,$AI$111:$AW$115,COLUMN($AW:$AW)-COLUMN($AH:$AH),FALSE)</f>
        <v>431.69321999999994</v>
      </c>
      <c r="T1851" s="104">
        <f t="shared" si="442"/>
        <v>1.0494713012866344</v>
      </c>
      <c r="U1851" s="104">
        <f t="shared" si="443"/>
        <v>1770.736615840716</v>
      </c>
      <c r="V1851" s="87" cm="1">
        <f t="array" ref="V1851">VLOOKUP($E1851,$AI$118:$AW$122,COLUMN($AW:$AW)-COLUMN($AH:$AH),FALSE)</f>
        <v>0</v>
      </c>
      <c r="W1851" s="87" t="str">
        <f t="shared" si="447"/>
        <v>Domestic</v>
      </c>
      <c r="X1851" s="87" t="str">
        <f t="shared" si="448"/>
        <v>Non-local</v>
      </c>
      <c r="Y1851" s="104"/>
      <c r="Z1851" s="87" t="str">
        <f t="shared" si="444"/>
        <v>USA</v>
      </c>
      <c r="AA1851" s="87" t="str">
        <f t="shared" si="445"/>
        <v>USA</v>
      </c>
      <c r="AB1851" s="82" cm="1">
        <f t="array" ref="AB1851">VLOOKUP(B1851,'GDP per Capita'!$T$2:$V$4235,COLUMN('GDP per Capita'!$V:$V)-COLUMN('GDP per Capita'!$S:$S),FALSE)</f>
        <v>63809.64</v>
      </c>
      <c r="AC1851" s="82">
        <f t="shared" si="449"/>
        <v>63809.64</v>
      </c>
      <c r="AD1851" s="82">
        <f t="shared" si="450"/>
        <v>63809.64</v>
      </c>
      <c r="AE1851" s="88">
        <f t="shared" si="446"/>
        <v>2.7750299419346609E-2</v>
      </c>
    </row>
    <row r="1852" spans="1:31">
      <c r="A1852" s="77" t="s">
        <v>1127</v>
      </c>
      <c r="B1852" s="77">
        <v>1851</v>
      </c>
      <c r="C1852" s="77" t="s">
        <v>29</v>
      </c>
      <c r="D1852" s="77" t="s">
        <v>29</v>
      </c>
      <c r="E1852" s="77">
        <v>2019</v>
      </c>
      <c r="F1852" s="77">
        <v>21.304546999999999</v>
      </c>
      <c r="G1852" s="77">
        <v>-157.85567639999999</v>
      </c>
      <c r="H1852" s="77">
        <v>0</v>
      </c>
      <c r="I1852" s="77" t="s">
        <v>1479</v>
      </c>
      <c r="J1852" s="77">
        <v>38.626803899999999</v>
      </c>
      <c r="K1852" s="77">
        <v>-90.199409700000004</v>
      </c>
      <c r="L1852" s="77">
        <v>13291.827848257701</v>
      </c>
      <c r="M1852" s="77">
        <v>2.0542976536967399</v>
      </c>
      <c r="N1852" s="77">
        <v>0</v>
      </c>
      <c r="O1852" s="77">
        <v>1395.64192406705</v>
      </c>
      <c r="P1852" s="87" cm="1">
        <f t="array" ref="P1852">IF($X1852="Non-local",VLOOKUP($E1852,$AI$64:$AW$68,COLUMN($AW:$AW)-COLUMN($AH:$AH),FALSE),IF($X1852="Unknown",VLOOKUP($E1852,$AI$71:$AW$75,COLUMN($AW:$AW)-COLUMN($AH:$AH),FALSE),0))</f>
        <v>244</v>
      </c>
      <c r="Q1852" s="87" cm="1">
        <f t="array" ref="Q1852">IF($X1852="Non-local",VLOOKUP($E1852,$AI$40:$AW$44,COLUMN($AW:$AW)-COLUMN($AH:$AH),FALSE),IF($X1852="Unknown",VLOOKUP($E1852,$AI$47:$AW$51,COLUMN($AW:$AW)-COLUMN($AH:$AH),FALSE),0))</f>
        <v>485.37900000000008</v>
      </c>
      <c r="R1852" s="87" cm="1">
        <f t="array" ref="R1852">IF($X1852="Non-local",VLOOKUP($E1852,$AI$88:$AW$92,COLUMN($AW:$AW)-COLUMN($AH:$AH),FALSE),IF($X1852="Unknown",VLOOKUP($E1852,$AI$95:$AW$99,COLUMN($AW:$AW)-COLUMN($AH:$AH),FALSE),0))</f>
        <v>0.16197839056517743</v>
      </c>
      <c r="S1852" s="87" cm="1">
        <f t="array" ref="S1852">VLOOKUP($E1852,$AI$111:$AW$115,COLUMN($AW:$AW)-COLUMN($AH:$AH),FALSE)</f>
        <v>431.69321999999994</v>
      </c>
      <c r="T1852" s="104">
        <f t="shared" si="442"/>
        <v>2.2162760442619174</v>
      </c>
      <c r="U1852" s="104">
        <f t="shared" si="443"/>
        <v>2556.7141440670503</v>
      </c>
      <c r="V1852" s="87" cm="1">
        <f t="array" ref="V1852">VLOOKUP($E1852,$AI$118:$AW$122,COLUMN($AW:$AW)-COLUMN($AH:$AH),FALSE)</f>
        <v>0</v>
      </c>
      <c r="W1852" s="87" t="str">
        <f t="shared" si="447"/>
        <v>Domestic</v>
      </c>
      <c r="X1852" s="87" t="str">
        <f t="shared" si="448"/>
        <v>Non-local</v>
      </c>
      <c r="Y1852" s="104"/>
      <c r="Z1852" s="87" t="str">
        <f t="shared" si="444"/>
        <v>USA</v>
      </c>
      <c r="AA1852" s="87" t="str">
        <f t="shared" si="445"/>
        <v>USA</v>
      </c>
      <c r="AB1852" s="82" cm="1">
        <f t="array" ref="AB1852">VLOOKUP(B1852,'GDP per Capita'!$T$2:$V$4235,COLUMN('GDP per Capita'!$V:$V)-COLUMN('GDP per Capita'!$S:$S),FALSE)</f>
        <v>63809.64</v>
      </c>
      <c r="AC1852" s="82">
        <f t="shared" si="449"/>
        <v>63809.64</v>
      </c>
      <c r="AD1852" s="82">
        <f t="shared" si="450"/>
        <v>63809.64</v>
      </c>
      <c r="AE1852" s="88">
        <f t="shared" si="446"/>
        <v>4.0067835268574624E-2</v>
      </c>
    </row>
    <row r="1853" spans="1:31">
      <c r="A1853" s="77" t="s">
        <v>1487</v>
      </c>
      <c r="B1853" s="77">
        <v>1852</v>
      </c>
      <c r="C1853" s="77" t="s">
        <v>29</v>
      </c>
      <c r="D1853" s="77" t="s">
        <v>29</v>
      </c>
      <c r="E1853" s="77">
        <v>2019</v>
      </c>
      <c r="F1853" s="77">
        <v>43.703621999999903</v>
      </c>
      <c r="G1853" s="77">
        <v>-72.288666000000006</v>
      </c>
      <c r="H1853" s="77">
        <v>0</v>
      </c>
      <c r="I1853" s="77" t="s">
        <v>1479</v>
      </c>
      <c r="J1853" s="77">
        <v>38.626803899999999</v>
      </c>
      <c r="K1853" s="77">
        <v>-90.199409700000004</v>
      </c>
      <c r="L1853" s="77">
        <v>3196.0959775735901</v>
      </c>
      <c r="M1853" s="77">
        <v>0.59414297908914504</v>
      </c>
      <c r="N1853" s="77">
        <v>0</v>
      </c>
      <c r="O1853" s="77">
        <v>613.65042769413003</v>
      </c>
      <c r="P1853" s="87" cm="1">
        <f t="array" ref="P1853">IF($X1853="Non-local",VLOOKUP($E1853,$AI$64:$AW$68,COLUMN($AW:$AW)-COLUMN($AH:$AH),FALSE),IF($X1853="Unknown",VLOOKUP($E1853,$AI$71:$AW$75,COLUMN($AW:$AW)-COLUMN($AH:$AH),FALSE),0))</f>
        <v>244</v>
      </c>
      <c r="Q1853" s="87" cm="1">
        <f t="array" ref="Q1853">IF($X1853="Non-local",VLOOKUP($E1853,$AI$40:$AW$44,COLUMN($AW:$AW)-COLUMN($AH:$AH),FALSE),IF($X1853="Unknown",VLOOKUP($E1853,$AI$47:$AW$51,COLUMN($AW:$AW)-COLUMN($AH:$AH),FALSE),0))</f>
        <v>485.37900000000008</v>
      </c>
      <c r="R1853" s="87" cm="1">
        <f t="array" ref="R1853">IF($X1853="Non-local",VLOOKUP($E1853,$AI$88:$AW$92,COLUMN($AW:$AW)-COLUMN($AH:$AH),FALSE),IF($X1853="Unknown",VLOOKUP($E1853,$AI$95:$AW$99,COLUMN($AW:$AW)-COLUMN($AH:$AH),FALSE),0))</f>
        <v>0.16197839056517743</v>
      </c>
      <c r="S1853" s="87" cm="1">
        <f t="array" ref="S1853">VLOOKUP($E1853,$AI$111:$AW$115,COLUMN($AW:$AW)-COLUMN($AH:$AH),FALSE)</f>
        <v>431.69321999999994</v>
      </c>
      <c r="T1853" s="104">
        <f t="shared" si="442"/>
        <v>0.75612136965432253</v>
      </c>
      <c r="U1853" s="104">
        <f t="shared" si="443"/>
        <v>1774.72264769413</v>
      </c>
      <c r="V1853" s="87" cm="1">
        <f t="array" ref="V1853">VLOOKUP($E1853,$AI$118:$AW$122,COLUMN($AW:$AW)-COLUMN($AH:$AH),FALSE)</f>
        <v>0</v>
      </c>
      <c r="W1853" s="87" t="str">
        <f t="shared" si="447"/>
        <v>Domestic</v>
      </c>
      <c r="X1853" s="87" t="str">
        <f t="shared" si="448"/>
        <v>Non-local</v>
      </c>
      <c r="Y1853" s="104"/>
      <c r="Z1853" s="87" t="str">
        <f t="shared" si="444"/>
        <v>USA</v>
      </c>
      <c r="AA1853" s="87" t="str">
        <f t="shared" si="445"/>
        <v>USA</v>
      </c>
      <c r="AB1853" s="82" cm="1">
        <f t="array" ref="AB1853">VLOOKUP(B1853,'GDP per Capita'!$T$2:$V$4235,COLUMN('GDP per Capita'!$V:$V)-COLUMN('GDP per Capita'!$S:$S),FALSE)</f>
        <v>63809.64</v>
      </c>
      <c r="AC1853" s="82">
        <f t="shared" si="449"/>
        <v>63809.64</v>
      </c>
      <c r="AD1853" s="82">
        <f t="shared" si="450"/>
        <v>63809.64</v>
      </c>
      <c r="AE1853" s="88">
        <f t="shared" si="446"/>
        <v>2.7812766968974126E-2</v>
      </c>
    </row>
    <row r="1854" spans="1:31">
      <c r="A1854" s="77" t="s">
        <v>1354</v>
      </c>
      <c r="B1854" s="77">
        <v>1853</v>
      </c>
      <c r="C1854" s="77" t="s">
        <v>29</v>
      </c>
      <c r="D1854" s="77" t="s">
        <v>29</v>
      </c>
      <c r="E1854" s="77">
        <v>2019</v>
      </c>
      <c r="F1854" s="77">
        <v>40.746490100000003</v>
      </c>
      <c r="G1854" s="77">
        <v>-74.156255099999996</v>
      </c>
      <c r="H1854" s="77">
        <v>0</v>
      </c>
      <c r="I1854" s="77" t="s">
        <v>1479</v>
      </c>
      <c r="J1854" s="77">
        <v>38.626803899999999</v>
      </c>
      <c r="K1854" s="77">
        <v>-90.199409700000004</v>
      </c>
      <c r="L1854" s="77">
        <v>2781.7046211111601</v>
      </c>
      <c r="M1854" s="77">
        <v>0.52894126282807596</v>
      </c>
      <c r="N1854" s="77">
        <v>0</v>
      </c>
      <c r="O1854" s="77">
        <v>534.08728725334402</v>
      </c>
      <c r="P1854" s="87" cm="1">
        <f t="array" ref="P1854">IF($X1854="Non-local",VLOOKUP($E1854,$AI$64:$AW$68,COLUMN($AW:$AW)-COLUMN($AH:$AH),FALSE),IF($X1854="Unknown",VLOOKUP($E1854,$AI$71:$AW$75,COLUMN($AW:$AW)-COLUMN($AH:$AH),FALSE),0))</f>
        <v>244</v>
      </c>
      <c r="Q1854" s="87" cm="1">
        <f t="array" ref="Q1854">IF($X1854="Non-local",VLOOKUP($E1854,$AI$40:$AW$44,COLUMN($AW:$AW)-COLUMN($AH:$AH),FALSE),IF($X1854="Unknown",VLOOKUP($E1854,$AI$47:$AW$51,COLUMN($AW:$AW)-COLUMN($AH:$AH),FALSE),0))</f>
        <v>485.37900000000008</v>
      </c>
      <c r="R1854" s="87" cm="1">
        <f t="array" ref="R1854">IF($X1854="Non-local",VLOOKUP($E1854,$AI$88:$AW$92,COLUMN($AW:$AW)-COLUMN($AH:$AH),FALSE),IF($X1854="Unknown",VLOOKUP($E1854,$AI$95:$AW$99,COLUMN($AW:$AW)-COLUMN($AH:$AH),FALSE),0))</f>
        <v>0.16197839056517743</v>
      </c>
      <c r="S1854" s="87" cm="1">
        <f t="array" ref="S1854">VLOOKUP($E1854,$AI$111:$AW$115,COLUMN($AW:$AW)-COLUMN($AH:$AH),FALSE)</f>
        <v>431.69321999999994</v>
      </c>
      <c r="T1854" s="104">
        <f t="shared" si="442"/>
        <v>0.69091965339325334</v>
      </c>
      <c r="U1854" s="104">
        <f t="shared" si="443"/>
        <v>1695.1595072533439</v>
      </c>
      <c r="V1854" s="87" cm="1">
        <f t="array" ref="V1854">VLOOKUP($E1854,$AI$118:$AW$122,COLUMN($AW:$AW)-COLUMN($AH:$AH),FALSE)</f>
        <v>0</v>
      </c>
      <c r="W1854" s="87" t="str">
        <f t="shared" si="447"/>
        <v>Domestic</v>
      </c>
      <c r="X1854" s="87" t="str">
        <f t="shared" si="448"/>
        <v>Non-local</v>
      </c>
      <c r="Y1854" s="104"/>
      <c r="Z1854" s="87" t="str">
        <f t="shared" si="444"/>
        <v>USA</v>
      </c>
      <c r="AA1854" s="87" t="str">
        <f t="shared" si="445"/>
        <v>USA</v>
      </c>
      <c r="AB1854" s="82" cm="1">
        <f t="array" ref="AB1854">VLOOKUP(B1854,'GDP per Capita'!$T$2:$V$4235,COLUMN('GDP per Capita'!$V:$V)-COLUMN('GDP per Capita'!$S:$S),FALSE)</f>
        <v>63809.64</v>
      </c>
      <c r="AC1854" s="82">
        <f t="shared" si="449"/>
        <v>63809.64</v>
      </c>
      <c r="AD1854" s="82">
        <f t="shared" si="450"/>
        <v>63809.64</v>
      </c>
      <c r="AE1854" s="88">
        <f t="shared" si="446"/>
        <v>2.6565884202658784E-2</v>
      </c>
    </row>
    <row r="1855" spans="1:31">
      <c r="A1855" s="77" t="s">
        <v>941</v>
      </c>
      <c r="B1855" s="77">
        <v>1854</v>
      </c>
      <c r="C1855" s="77" t="s">
        <v>29</v>
      </c>
      <c r="D1855" s="77" t="s">
        <v>29</v>
      </c>
      <c r="E1855" s="77">
        <v>2019</v>
      </c>
      <c r="F1855" s="77">
        <v>35.222571700000003</v>
      </c>
      <c r="G1855" s="77">
        <v>-97.439481599999993</v>
      </c>
      <c r="H1855" s="77">
        <v>0</v>
      </c>
      <c r="I1855" s="77" t="s">
        <v>1479</v>
      </c>
      <c r="J1855" s="77">
        <v>38.626803899999999</v>
      </c>
      <c r="K1855" s="77">
        <v>-90.199409700000004</v>
      </c>
      <c r="L1855" s="77">
        <v>1492.59974957079</v>
      </c>
      <c r="M1855" s="77">
        <v>0.35872169962670802</v>
      </c>
      <c r="N1855" s="77">
        <v>0</v>
      </c>
      <c r="O1855" s="77">
        <v>286.57915191759298</v>
      </c>
      <c r="P1855" s="87" cm="1">
        <f t="array" ref="P1855">IF($X1855="Non-local",VLOOKUP($E1855,$AI$64:$AW$68,COLUMN($AW:$AW)-COLUMN($AH:$AH),FALSE),IF($X1855="Unknown",VLOOKUP($E1855,$AI$71:$AW$75,COLUMN($AW:$AW)-COLUMN($AH:$AH),FALSE),0))</f>
        <v>244</v>
      </c>
      <c r="Q1855" s="87" cm="1">
        <f t="array" ref="Q1855">IF($X1855="Non-local",VLOOKUP($E1855,$AI$40:$AW$44,COLUMN($AW:$AW)-COLUMN($AH:$AH),FALSE),IF($X1855="Unknown",VLOOKUP($E1855,$AI$47:$AW$51,COLUMN($AW:$AW)-COLUMN($AH:$AH),FALSE),0))</f>
        <v>485.37900000000008</v>
      </c>
      <c r="R1855" s="87" cm="1">
        <f t="array" ref="R1855">IF($X1855="Non-local",VLOOKUP($E1855,$AI$88:$AW$92,COLUMN($AW:$AW)-COLUMN($AH:$AH),FALSE),IF($X1855="Unknown",VLOOKUP($E1855,$AI$95:$AW$99,COLUMN($AW:$AW)-COLUMN($AH:$AH),FALSE),0))</f>
        <v>0.16197839056517743</v>
      </c>
      <c r="S1855" s="87" cm="1">
        <f t="array" ref="S1855">VLOOKUP($E1855,$AI$111:$AW$115,COLUMN($AW:$AW)-COLUMN($AH:$AH),FALSE)</f>
        <v>431.69321999999994</v>
      </c>
      <c r="T1855" s="104">
        <f t="shared" si="442"/>
        <v>0.52070009019188546</v>
      </c>
      <c r="U1855" s="104">
        <f t="shared" si="443"/>
        <v>1447.651371917593</v>
      </c>
      <c r="V1855" s="87" cm="1">
        <f t="array" ref="V1855">VLOOKUP($E1855,$AI$118:$AW$122,COLUMN($AW:$AW)-COLUMN($AH:$AH),FALSE)</f>
        <v>0</v>
      </c>
      <c r="W1855" s="87" t="str">
        <f t="shared" si="447"/>
        <v>Domestic</v>
      </c>
      <c r="X1855" s="87" t="str">
        <f t="shared" si="448"/>
        <v>Non-local</v>
      </c>
      <c r="Y1855" s="104"/>
      <c r="Z1855" s="87" t="str">
        <f t="shared" si="444"/>
        <v>USA</v>
      </c>
      <c r="AA1855" s="87" t="str">
        <f t="shared" si="445"/>
        <v>USA</v>
      </c>
      <c r="AB1855" s="82" cm="1">
        <f t="array" ref="AB1855">VLOOKUP(B1855,'GDP per Capita'!$T$2:$V$4235,COLUMN('GDP per Capita'!$V:$V)-COLUMN('GDP per Capita'!$S:$S),FALSE)</f>
        <v>63809.64</v>
      </c>
      <c r="AC1855" s="82">
        <f t="shared" si="449"/>
        <v>63809.64</v>
      </c>
      <c r="AD1855" s="82">
        <f t="shared" si="450"/>
        <v>63809.64</v>
      </c>
      <c r="AE1855" s="88">
        <f t="shared" si="446"/>
        <v>2.2687032428291291E-2</v>
      </c>
    </row>
    <row r="1856" spans="1:31">
      <c r="A1856" s="77" t="s">
        <v>1182</v>
      </c>
      <c r="B1856" s="77">
        <v>1855</v>
      </c>
      <c r="C1856" s="77" t="s">
        <v>29</v>
      </c>
      <c r="D1856" s="77" t="s">
        <v>29</v>
      </c>
      <c r="E1856" s="77">
        <v>2019</v>
      </c>
      <c r="F1856" s="77">
        <v>37.8708393</v>
      </c>
      <c r="G1856" s="77">
        <v>-122.272863899999</v>
      </c>
      <c r="H1856" s="77">
        <v>0</v>
      </c>
      <c r="I1856" s="77" t="s">
        <v>1479</v>
      </c>
      <c r="J1856" s="77">
        <v>38.626803899999999</v>
      </c>
      <c r="K1856" s="77">
        <v>-90.199409700000004</v>
      </c>
      <c r="L1856" s="77">
        <v>5575.4968472277496</v>
      </c>
      <c r="M1856" s="77">
        <v>0.95446020793072694</v>
      </c>
      <c r="N1856" s="77">
        <v>0</v>
      </c>
      <c r="O1856" s="77">
        <v>669.05962166733002</v>
      </c>
      <c r="P1856" s="87" cm="1">
        <f t="array" ref="P1856">IF($X1856="Non-local",VLOOKUP($E1856,$AI$64:$AW$68,COLUMN($AW:$AW)-COLUMN($AH:$AH),FALSE),IF($X1856="Unknown",VLOOKUP($E1856,$AI$71:$AW$75,COLUMN($AW:$AW)-COLUMN($AH:$AH),FALSE),0))</f>
        <v>244</v>
      </c>
      <c r="Q1856" s="87" cm="1">
        <f t="array" ref="Q1856">IF($X1856="Non-local",VLOOKUP($E1856,$AI$40:$AW$44,COLUMN($AW:$AW)-COLUMN($AH:$AH),FALSE),IF($X1856="Unknown",VLOOKUP($E1856,$AI$47:$AW$51,COLUMN($AW:$AW)-COLUMN($AH:$AH),FALSE),0))</f>
        <v>485.37900000000008</v>
      </c>
      <c r="R1856" s="87" cm="1">
        <f t="array" ref="R1856">IF($X1856="Non-local",VLOOKUP($E1856,$AI$88:$AW$92,COLUMN($AW:$AW)-COLUMN($AH:$AH),FALSE),IF($X1856="Unknown",VLOOKUP($E1856,$AI$95:$AW$99,COLUMN($AW:$AW)-COLUMN($AH:$AH),FALSE),0))</f>
        <v>0.16197839056517743</v>
      </c>
      <c r="S1856" s="87" cm="1">
        <f t="array" ref="S1856">VLOOKUP($E1856,$AI$111:$AW$115,COLUMN($AW:$AW)-COLUMN($AH:$AH),FALSE)</f>
        <v>431.69321999999994</v>
      </c>
      <c r="T1856" s="104">
        <f t="shared" si="442"/>
        <v>1.1164385984959044</v>
      </c>
      <c r="U1856" s="104">
        <f t="shared" si="443"/>
        <v>1830.13184166733</v>
      </c>
      <c r="V1856" s="87" cm="1">
        <f t="array" ref="V1856">VLOOKUP($E1856,$AI$118:$AW$122,COLUMN($AW:$AW)-COLUMN($AH:$AH),FALSE)</f>
        <v>0</v>
      </c>
      <c r="W1856" s="87" t="str">
        <f t="shared" si="447"/>
        <v>Domestic</v>
      </c>
      <c r="X1856" s="87" t="str">
        <f t="shared" si="448"/>
        <v>Non-local</v>
      </c>
      <c r="Y1856" s="104"/>
      <c r="Z1856" s="87" t="str">
        <f t="shared" si="444"/>
        <v>USA</v>
      </c>
      <c r="AA1856" s="87" t="str">
        <f t="shared" si="445"/>
        <v>USA</v>
      </c>
      <c r="AB1856" s="82" cm="1">
        <f t="array" ref="AB1856">VLOOKUP(B1856,'GDP per Capita'!$T$2:$V$4235,COLUMN('GDP per Capita'!$V:$V)-COLUMN('GDP per Capita'!$S:$S),FALSE)</f>
        <v>63809.64</v>
      </c>
      <c r="AC1856" s="82">
        <f t="shared" si="449"/>
        <v>63809.64</v>
      </c>
      <c r="AD1856" s="82">
        <f t="shared" si="450"/>
        <v>63809.64</v>
      </c>
      <c r="AE1856" s="88">
        <f t="shared" si="446"/>
        <v>2.8681118427675348E-2</v>
      </c>
    </row>
    <row r="1857" spans="1:31">
      <c r="A1857" s="77" t="s">
        <v>1563</v>
      </c>
      <c r="B1857" s="77">
        <v>1856</v>
      </c>
      <c r="C1857" s="77" t="s">
        <v>317</v>
      </c>
      <c r="D1857" s="77" t="s">
        <v>30</v>
      </c>
      <c r="E1857" s="77">
        <v>2019</v>
      </c>
      <c r="F1857" s="77">
        <v>37.565795299999998</v>
      </c>
      <c r="G1857" s="77">
        <v>126.9666351</v>
      </c>
      <c r="H1857" s="77">
        <v>0</v>
      </c>
      <c r="I1857" s="77" t="s">
        <v>1479</v>
      </c>
      <c r="J1857" s="77">
        <v>38.626803899999999</v>
      </c>
      <c r="K1857" s="77">
        <v>-90.199409700000004</v>
      </c>
      <c r="L1857" s="77">
        <v>21456.546147940899</v>
      </c>
      <c r="M1857" s="77">
        <v>3.3322992340280702</v>
      </c>
      <c r="N1857" s="77">
        <v>0</v>
      </c>
      <c r="O1857" s="77">
        <v>1963.27397253659</v>
      </c>
      <c r="P1857" s="87" cm="1">
        <f t="array" ref="P1857">IF($X1857="Non-local",VLOOKUP($E1857,$AI$64:$AW$68,COLUMN($AW:$AW)-COLUMN($AH:$AH),FALSE),IF($X1857="Unknown",VLOOKUP($E1857,$AI$71:$AW$75,COLUMN($AW:$AW)-COLUMN($AH:$AH),FALSE),0))</f>
        <v>244</v>
      </c>
      <c r="Q1857" s="87" cm="1">
        <f t="array" ref="Q1857">IF($X1857="Non-local",VLOOKUP($E1857,$AI$40:$AW$44,COLUMN($AW:$AW)-COLUMN($AH:$AH),FALSE),IF($X1857="Unknown",VLOOKUP($E1857,$AI$47:$AW$51,COLUMN($AW:$AW)-COLUMN($AH:$AH),FALSE),0))</f>
        <v>485.37900000000008</v>
      </c>
      <c r="R1857" s="87" cm="1">
        <f t="array" ref="R1857">IF($X1857="Non-local",VLOOKUP($E1857,$AI$88:$AW$92,COLUMN($AW:$AW)-COLUMN($AH:$AH),FALSE),IF($X1857="Unknown",VLOOKUP($E1857,$AI$95:$AW$99,COLUMN($AW:$AW)-COLUMN($AH:$AH),FALSE),0))</f>
        <v>0.16197839056517743</v>
      </c>
      <c r="S1857" s="87" cm="1">
        <f t="array" ref="S1857">VLOOKUP($E1857,$AI$111:$AW$115,COLUMN($AW:$AW)-COLUMN($AH:$AH),FALSE)</f>
        <v>431.69321999999994</v>
      </c>
      <c r="T1857" s="104">
        <f t="shared" si="442"/>
        <v>3.4942776245932476</v>
      </c>
      <c r="U1857" s="104">
        <f t="shared" si="443"/>
        <v>3124.34619253659</v>
      </c>
      <c r="V1857" s="87" cm="1">
        <f t="array" ref="V1857">VLOOKUP($E1857,$AI$118:$AW$122,COLUMN($AW:$AW)-COLUMN($AH:$AH),FALSE)</f>
        <v>0</v>
      </c>
      <c r="W1857" s="87" t="str">
        <f t="shared" si="447"/>
        <v>International</v>
      </c>
      <c r="X1857" s="87" t="str">
        <f t="shared" si="448"/>
        <v>Non-local</v>
      </c>
      <c r="Y1857" s="104"/>
      <c r="Z1857" s="87" t="str">
        <f t="shared" si="444"/>
        <v>South Korea</v>
      </c>
      <c r="AA1857" s="87" t="str">
        <f t="shared" si="445"/>
        <v>Asia</v>
      </c>
      <c r="AB1857" s="82" cm="1">
        <f t="array" ref="AB1857">VLOOKUP(B1857,'GDP per Capita'!$T$2:$V$4235,COLUMN('GDP per Capita'!$V:$V)-COLUMN('GDP per Capita'!$S:$S),FALSE)</f>
        <v>32154.02</v>
      </c>
      <c r="AC1857" s="82">
        <f t="shared" si="449"/>
        <v>32154.02</v>
      </c>
      <c r="AD1857" s="82">
        <f t="shared" si="450"/>
        <v>32154.02</v>
      </c>
      <c r="AE1857" s="88">
        <f t="shared" si="446"/>
        <v>9.7168136131550273E-2</v>
      </c>
    </row>
    <row r="1858" spans="1:31">
      <c r="A1858" s="77" t="s">
        <v>1231</v>
      </c>
      <c r="B1858" s="77">
        <v>1857</v>
      </c>
      <c r="C1858" s="77" t="s">
        <v>29</v>
      </c>
      <c r="D1858" s="77" t="s">
        <v>29</v>
      </c>
      <c r="E1858" s="77">
        <v>2019</v>
      </c>
      <c r="F1858" s="77">
        <v>39.709226200000003</v>
      </c>
      <c r="G1858" s="77">
        <v>-84.063268500000007</v>
      </c>
      <c r="H1858" s="77">
        <v>0</v>
      </c>
      <c r="I1858" s="77" t="s">
        <v>1479</v>
      </c>
      <c r="J1858" s="77">
        <v>38.626803899999999</v>
      </c>
      <c r="K1858" s="77">
        <v>-90.199409700000004</v>
      </c>
      <c r="L1858" s="77">
        <v>1084.78104399682</v>
      </c>
      <c r="M1858" s="77">
        <v>0.30487137025420402</v>
      </c>
      <c r="N1858" s="77">
        <v>0</v>
      </c>
      <c r="O1858" s="77">
        <v>208.27796044739</v>
      </c>
      <c r="P1858" s="87" cm="1">
        <f t="array" ref="P1858">IF($X1858="Non-local",VLOOKUP($E1858,$AI$64:$AW$68,COLUMN($AW:$AW)-COLUMN($AH:$AH),FALSE),IF($X1858="Unknown",VLOOKUP($E1858,$AI$71:$AW$75,COLUMN($AW:$AW)-COLUMN($AH:$AH),FALSE),0))</f>
        <v>244</v>
      </c>
      <c r="Q1858" s="87" cm="1">
        <f t="array" ref="Q1858">IF($X1858="Non-local",VLOOKUP($E1858,$AI$40:$AW$44,COLUMN($AW:$AW)-COLUMN($AH:$AH),FALSE),IF($X1858="Unknown",VLOOKUP($E1858,$AI$47:$AW$51,COLUMN($AW:$AW)-COLUMN($AH:$AH),FALSE),0))</f>
        <v>485.37900000000008</v>
      </c>
      <c r="R1858" s="87" cm="1">
        <f t="array" ref="R1858">IF($X1858="Non-local",VLOOKUP($E1858,$AI$88:$AW$92,COLUMN($AW:$AW)-COLUMN($AH:$AH),FALSE),IF($X1858="Unknown",VLOOKUP($E1858,$AI$95:$AW$99,COLUMN($AW:$AW)-COLUMN($AH:$AH),FALSE),0))</f>
        <v>0.16197839056517743</v>
      </c>
      <c r="S1858" s="87" cm="1">
        <f t="array" ref="S1858">VLOOKUP($E1858,$AI$111:$AW$115,COLUMN($AW:$AW)-COLUMN($AH:$AH),FALSE)</f>
        <v>431.69321999999994</v>
      </c>
      <c r="T1858" s="104">
        <f t="shared" ref="T1858:T1921" si="451">SUM(M1858,R1858)</f>
        <v>0.46684976081938145</v>
      </c>
      <c r="U1858" s="104">
        <f t="shared" ref="U1858:U1921" si="452">SUM(O1858,P1858,Q1858,S1858)</f>
        <v>1369.3501804473899</v>
      </c>
      <c r="V1858" s="87" cm="1">
        <f t="array" ref="V1858">VLOOKUP($E1858,$AI$118:$AW$122,COLUMN($AW:$AW)-COLUMN($AH:$AH),FALSE)</f>
        <v>0</v>
      </c>
      <c r="W1858" s="87" t="str">
        <f t="shared" si="447"/>
        <v>Domestic</v>
      </c>
      <c r="X1858" s="87" t="str">
        <f t="shared" si="448"/>
        <v>Non-local</v>
      </c>
      <c r="Y1858" s="104"/>
      <c r="Z1858" s="87" t="str">
        <f t="shared" ref="Z1858:Z1921" si="453">C1858</f>
        <v>USA</v>
      </c>
      <c r="AA1858" s="87" t="str">
        <f t="shared" ref="AA1858:AA1921" si="454">D1858</f>
        <v>USA</v>
      </c>
      <c r="AB1858" s="82" cm="1">
        <f t="array" ref="AB1858">VLOOKUP(B1858,'GDP per Capita'!$T$2:$V$4235,COLUMN('GDP per Capita'!$V:$V)-COLUMN('GDP per Capita'!$S:$S),FALSE)</f>
        <v>63809.64</v>
      </c>
      <c r="AC1858" s="82">
        <f t="shared" si="449"/>
        <v>63809.64</v>
      </c>
      <c r="AD1858" s="82">
        <f t="shared" si="450"/>
        <v>63809.64</v>
      </c>
      <c r="AE1858" s="88">
        <f t="shared" ref="AE1858:AE1921" si="455">U1858/AD1858</f>
        <v>2.1459926438190058E-2</v>
      </c>
    </row>
    <row r="1859" spans="1:31">
      <c r="A1859" s="77" t="s">
        <v>1564</v>
      </c>
      <c r="B1859" s="77">
        <v>1858</v>
      </c>
      <c r="C1859" s="77" t="s">
        <v>29</v>
      </c>
      <c r="D1859" s="77" t="s">
        <v>29</v>
      </c>
      <c r="E1859" s="77">
        <v>2019</v>
      </c>
      <c r="F1859" s="77">
        <v>40.419756999999997</v>
      </c>
      <c r="G1859" s="77">
        <v>-77.187146400000003</v>
      </c>
      <c r="H1859" s="77">
        <v>0</v>
      </c>
      <c r="I1859" s="77" t="s">
        <v>1479</v>
      </c>
      <c r="J1859" s="77">
        <v>38.626803899999999</v>
      </c>
      <c r="K1859" s="77">
        <v>-90.199409700000004</v>
      </c>
      <c r="L1859" s="77">
        <v>2265.3212353552899</v>
      </c>
      <c r="M1859" s="77">
        <v>0.46075553464695601</v>
      </c>
      <c r="N1859" s="77">
        <v>0</v>
      </c>
      <c r="O1859" s="77">
        <v>434.94167718821598</v>
      </c>
      <c r="P1859" s="87" cm="1">
        <f t="array" ref="P1859">IF($X1859="Non-local",VLOOKUP($E1859,$AI$64:$AW$68,COLUMN($AW:$AW)-COLUMN($AH:$AH),FALSE),IF($X1859="Unknown",VLOOKUP($E1859,$AI$71:$AW$75,COLUMN($AW:$AW)-COLUMN($AH:$AH),FALSE),0))</f>
        <v>244</v>
      </c>
      <c r="Q1859" s="87" cm="1">
        <f t="array" ref="Q1859">IF($X1859="Non-local",VLOOKUP($E1859,$AI$40:$AW$44,COLUMN($AW:$AW)-COLUMN($AH:$AH),FALSE),IF($X1859="Unknown",VLOOKUP($E1859,$AI$47:$AW$51,COLUMN($AW:$AW)-COLUMN($AH:$AH),FALSE),0))</f>
        <v>485.37900000000008</v>
      </c>
      <c r="R1859" s="87" cm="1">
        <f t="array" ref="R1859">IF($X1859="Non-local",VLOOKUP($E1859,$AI$88:$AW$92,COLUMN($AW:$AW)-COLUMN($AH:$AH),FALSE),IF($X1859="Unknown",VLOOKUP($E1859,$AI$95:$AW$99,COLUMN($AW:$AW)-COLUMN($AH:$AH),FALSE),0))</f>
        <v>0.16197839056517743</v>
      </c>
      <c r="S1859" s="87" cm="1">
        <f t="array" ref="S1859">VLOOKUP($E1859,$AI$111:$AW$115,COLUMN($AW:$AW)-COLUMN($AH:$AH),FALSE)</f>
        <v>431.69321999999994</v>
      </c>
      <c r="T1859" s="104">
        <f t="shared" si="451"/>
        <v>0.62273392521213344</v>
      </c>
      <c r="U1859" s="104">
        <f t="shared" si="452"/>
        <v>1596.0138971882159</v>
      </c>
      <c r="V1859" s="87" cm="1">
        <f t="array" ref="V1859">VLOOKUP($E1859,$AI$118:$AW$122,COLUMN($AW:$AW)-COLUMN($AH:$AH),FALSE)</f>
        <v>0</v>
      </c>
      <c r="W1859" s="87" t="str">
        <f t="shared" ref="W1859:W1922" si="456">IF(Z1859&lt;&gt;"USA",IF(Z1859&lt;&gt;"Unknown","International","Unknown"),"Domestic")</f>
        <v>Domestic</v>
      </c>
      <c r="X1859" s="87" t="str">
        <f t="shared" ref="X1859:X1922" si="457">IF(A1859="Unknown","Unknown",IF(H1859=1,"Local","Non-local"))</f>
        <v>Non-local</v>
      </c>
      <c r="Y1859" s="104"/>
      <c r="Z1859" s="87" t="str">
        <f t="shared" si="453"/>
        <v>USA</v>
      </c>
      <c r="AA1859" s="87" t="str">
        <f t="shared" si="454"/>
        <v>USA</v>
      </c>
      <c r="AB1859" s="82" cm="1">
        <f t="array" ref="AB1859">VLOOKUP(B1859,'GDP per Capita'!$T$2:$V$4235,COLUMN('GDP per Capita'!$V:$V)-COLUMN('GDP per Capita'!$S:$S),FALSE)</f>
        <v>63809.64</v>
      </c>
      <c r="AC1859" s="82">
        <f t="shared" ref="AC1859:AC1922" si="458">IFERROR(AB1859,"")</f>
        <v>63809.64</v>
      </c>
      <c r="AD1859" s="82">
        <f t="shared" ref="AD1859:AD1922" si="459">IFERROR(AB1859,AVERAGE(AC$2:AC$2538))</f>
        <v>63809.64</v>
      </c>
      <c r="AE1859" s="88">
        <f t="shared" si="455"/>
        <v>2.5012112545819344E-2</v>
      </c>
    </row>
    <row r="1860" spans="1:31">
      <c r="A1860" s="77" t="s">
        <v>900</v>
      </c>
      <c r="B1860" s="77">
        <v>1859</v>
      </c>
      <c r="C1860" s="77" t="s">
        <v>29</v>
      </c>
      <c r="D1860" s="77" t="s">
        <v>29</v>
      </c>
      <c r="E1860" s="77">
        <v>2019</v>
      </c>
      <c r="F1860" s="77">
        <v>44.977299500000001</v>
      </c>
      <c r="G1860" s="77">
        <v>-93.265469199999998</v>
      </c>
      <c r="H1860" s="77">
        <v>0</v>
      </c>
      <c r="I1860" s="77" t="s">
        <v>1479</v>
      </c>
      <c r="J1860" s="77">
        <v>38.626803899999999</v>
      </c>
      <c r="K1860" s="77">
        <v>-90.199409700000004</v>
      </c>
      <c r="L1860" s="77">
        <v>1500.6644068585299</v>
      </c>
      <c r="M1860" s="77">
        <v>0.359786595486769</v>
      </c>
      <c r="N1860" s="77">
        <v>0</v>
      </c>
      <c r="O1860" s="77">
        <v>288.12756611683898</v>
      </c>
      <c r="P1860" s="87" cm="1">
        <f t="array" ref="P1860">IF($X1860="Non-local",VLOOKUP($E1860,$AI$64:$AW$68,COLUMN($AW:$AW)-COLUMN($AH:$AH),FALSE),IF($X1860="Unknown",VLOOKUP($E1860,$AI$71:$AW$75,COLUMN($AW:$AW)-COLUMN($AH:$AH),FALSE),0))</f>
        <v>244</v>
      </c>
      <c r="Q1860" s="87" cm="1">
        <f t="array" ref="Q1860">IF($X1860="Non-local",VLOOKUP($E1860,$AI$40:$AW$44,COLUMN($AW:$AW)-COLUMN($AH:$AH),FALSE),IF($X1860="Unknown",VLOOKUP($E1860,$AI$47:$AW$51,COLUMN($AW:$AW)-COLUMN($AH:$AH),FALSE),0))</f>
        <v>485.37900000000008</v>
      </c>
      <c r="R1860" s="87" cm="1">
        <f t="array" ref="R1860">IF($X1860="Non-local",VLOOKUP($E1860,$AI$88:$AW$92,COLUMN($AW:$AW)-COLUMN($AH:$AH),FALSE),IF($X1860="Unknown",VLOOKUP($E1860,$AI$95:$AW$99,COLUMN($AW:$AW)-COLUMN($AH:$AH),FALSE),0))</f>
        <v>0.16197839056517743</v>
      </c>
      <c r="S1860" s="87" cm="1">
        <f t="array" ref="S1860">VLOOKUP($E1860,$AI$111:$AW$115,COLUMN($AW:$AW)-COLUMN($AH:$AH),FALSE)</f>
        <v>431.69321999999994</v>
      </c>
      <c r="T1860" s="104">
        <f t="shared" si="451"/>
        <v>0.52176498605194643</v>
      </c>
      <c r="U1860" s="104">
        <f t="shared" si="452"/>
        <v>1449.1997861168391</v>
      </c>
      <c r="V1860" s="87" cm="1">
        <f t="array" ref="V1860">VLOOKUP($E1860,$AI$118:$AW$122,COLUMN($AW:$AW)-COLUMN($AH:$AH),FALSE)</f>
        <v>0</v>
      </c>
      <c r="W1860" s="87" t="str">
        <f t="shared" si="456"/>
        <v>Domestic</v>
      </c>
      <c r="X1860" s="87" t="str">
        <f t="shared" si="457"/>
        <v>Non-local</v>
      </c>
      <c r="Y1860" s="104"/>
      <c r="Z1860" s="87" t="str">
        <f t="shared" si="453"/>
        <v>USA</v>
      </c>
      <c r="AA1860" s="87" t="str">
        <f t="shared" si="454"/>
        <v>USA</v>
      </c>
      <c r="AB1860" s="82" cm="1">
        <f t="array" ref="AB1860">VLOOKUP(B1860,'GDP per Capita'!$T$2:$V$4235,COLUMN('GDP per Capita'!$V:$V)-COLUMN('GDP per Capita'!$S:$S),FALSE)</f>
        <v>63809.64</v>
      </c>
      <c r="AC1860" s="82">
        <f t="shared" si="458"/>
        <v>63809.64</v>
      </c>
      <c r="AD1860" s="82">
        <f t="shared" si="459"/>
        <v>63809.64</v>
      </c>
      <c r="AE1860" s="88">
        <f t="shared" si="455"/>
        <v>2.271129857677992E-2</v>
      </c>
    </row>
    <row r="1861" spans="1:31">
      <c r="A1861" s="77" t="s">
        <v>1087</v>
      </c>
      <c r="B1861" s="77">
        <v>1860</v>
      </c>
      <c r="C1861" s="77" t="s">
        <v>29</v>
      </c>
      <c r="D1861" s="77" t="s">
        <v>29</v>
      </c>
      <c r="E1861" s="77">
        <v>2019</v>
      </c>
      <c r="F1861" s="77">
        <v>33.9597677</v>
      </c>
      <c r="G1861" s="77">
        <v>-83.376397999999995</v>
      </c>
      <c r="H1861" s="77">
        <v>0</v>
      </c>
      <c r="I1861" s="77" t="s">
        <v>1479</v>
      </c>
      <c r="J1861" s="77">
        <v>38.626803899999999</v>
      </c>
      <c r="K1861" s="77">
        <v>-90.199409700000004</v>
      </c>
      <c r="L1861" s="77">
        <v>1603.17773296152</v>
      </c>
      <c r="M1861" s="77">
        <v>0.37332294460530102</v>
      </c>
      <c r="N1861" s="77">
        <v>0</v>
      </c>
      <c r="O1861" s="77">
        <v>307.810124728613</v>
      </c>
      <c r="P1861" s="87" cm="1">
        <f t="array" ref="P1861">IF($X1861="Non-local",VLOOKUP($E1861,$AI$64:$AW$68,COLUMN($AW:$AW)-COLUMN($AH:$AH),FALSE),IF($X1861="Unknown",VLOOKUP($E1861,$AI$71:$AW$75,COLUMN($AW:$AW)-COLUMN($AH:$AH),FALSE),0))</f>
        <v>244</v>
      </c>
      <c r="Q1861" s="87" cm="1">
        <f t="array" ref="Q1861">IF($X1861="Non-local",VLOOKUP($E1861,$AI$40:$AW$44,COLUMN($AW:$AW)-COLUMN($AH:$AH),FALSE),IF($X1861="Unknown",VLOOKUP($E1861,$AI$47:$AW$51,COLUMN($AW:$AW)-COLUMN($AH:$AH),FALSE),0))</f>
        <v>485.37900000000008</v>
      </c>
      <c r="R1861" s="87" cm="1">
        <f t="array" ref="R1861">IF($X1861="Non-local",VLOOKUP($E1861,$AI$88:$AW$92,COLUMN($AW:$AW)-COLUMN($AH:$AH),FALSE),IF($X1861="Unknown",VLOOKUP($E1861,$AI$95:$AW$99,COLUMN($AW:$AW)-COLUMN($AH:$AH),FALSE),0))</f>
        <v>0.16197839056517743</v>
      </c>
      <c r="S1861" s="87" cm="1">
        <f t="array" ref="S1861">VLOOKUP($E1861,$AI$111:$AW$115,COLUMN($AW:$AW)-COLUMN($AH:$AH),FALSE)</f>
        <v>431.69321999999994</v>
      </c>
      <c r="T1861" s="104">
        <f t="shared" si="451"/>
        <v>0.53530133517047851</v>
      </c>
      <c r="U1861" s="104">
        <f t="shared" si="452"/>
        <v>1468.8823447286129</v>
      </c>
      <c r="V1861" s="87" cm="1">
        <f t="array" ref="V1861">VLOOKUP($E1861,$AI$118:$AW$122,COLUMN($AW:$AW)-COLUMN($AH:$AH),FALSE)</f>
        <v>0</v>
      </c>
      <c r="W1861" s="87" t="str">
        <f t="shared" si="456"/>
        <v>Domestic</v>
      </c>
      <c r="X1861" s="87" t="str">
        <f t="shared" si="457"/>
        <v>Non-local</v>
      </c>
      <c r="Y1861" s="104"/>
      <c r="Z1861" s="87" t="str">
        <f t="shared" si="453"/>
        <v>USA</v>
      </c>
      <c r="AA1861" s="87" t="str">
        <f t="shared" si="454"/>
        <v>USA</v>
      </c>
      <c r="AB1861" s="82" cm="1">
        <f t="array" ref="AB1861">VLOOKUP(B1861,'GDP per Capita'!$T$2:$V$4235,COLUMN('GDP per Capita'!$V:$V)-COLUMN('GDP per Capita'!$S:$S),FALSE)</f>
        <v>63809.64</v>
      </c>
      <c r="AC1861" s="82">
        <f t="shared" si="458"/>
        <v>63809.64</v>
      </c>
      <c r="AD1861" s="82">
        <f t="shared" si="459"/>
        <v>63809.64</v>
      </c>
      <c r="AE1861" s="88">
        <f t="shared" si="455"/>
        <v>2.3019756023206099E-2</v>
      </c>
    </row>
    <row r="1862" spans="1:31">
      <c r="A1862" s="77" t="s">
        <v>1011</v>
      </c>
      <c r="B1862" s="77">
        <v>1861</v>
      </c>
      <c r="C1862" s="77" t="s">
        <v>29</v>
      </c>
      <c r="D1862" s="77" t="s">
        <v>29</v>
      </c>
      <c r="E1862" s="77">
        <v>2019</v>
      </c>
      <c r="F1862" s="77">
        <v>40.102554999999903</v>
      </c>
      <c r="G1862" s="77">
        <v>-105.36320790000001</v>
      </c>
      <c r="H1862" s="77">
        <v>0</v>
      </c>
      <c r="I1862" s="77" t="s">
        <v>1479</v>
      </c>
      <c r="J1862" s="77">
        <v>38.626803899999999</v>
      </c>
      <c r="K1862" s="77">
        <v>-90.199409700000004</v>
      </c>
      <c r="L1862" s="77">
        <v>2624.50307040498</v>
      </c>
      <c r="M1862" s="77">
        <v>0.50818361937598899</v>
      </c>
      <c r="N1862" s="77">
        <v>0</v>
      </c>
      <c r="O1862" s="77">
        <v>503.90458951775798</v>
      </c>
      <c r="P1862" s="87" cm="1">
        <f t="array" ref="P1862">IF($X1862="Non-local",VLOOKUP($E1862,$AI$64:$AW$68,COLUMN($AW:$AW)-COLUMN($AH:$AH),FALSE),IF($X1862="Unknown",VLOOKUP($E1862,$AI$71:$AW$75,COLUMN($AW:$AW)-COLUMN($AH:$AH),FALSE),0))</f>
        <v>244</v>
      </c>
      <c r="Q1862" s="87" cm="1">
        <f t="array" ref="Q1862">IF($X1862="Non-local",VLOOKUP($E1862,$AI$40:$AW$44,COLUMN($AW:$AW)-COLUMN($AH:$AH),FALSE),IF($X1862="Unknown",VLOOKUP($E1862,$AI$47:$AW$51,COLUMN($AW:$AW)-COLUMN($AH:$AH),FALSE),0))</f>
        <v>485.37900000000008</v>
      </c>
      <c r="R1862" s="87" cm="1">
        <f t="array" ref="R1862">IF($X1862="Non-local",VLOOKUP($E1862,$AI$88:$AW$92,COLUMN($AW:$AW)-COLUMN($AH:$AH),FALSE),IF($X1862="Unknown",VLOOKUP($E1862,$AI$95:$AW$99,COLUMN($AW:$AW)-COLUMN($AH:$AH),FALSE),0))</f>
        <v>0.16197839056517743</v>
      </c>
      <c r="S1862" s="87" cm="1">
        <f t="array" ref="S1862">VLOOKUP($E1862,$AI$111:$AW$115,COLUMN($AW:$AW)-COLUMN($AH:$AH),FALSE)</f>
        <v>431.69321999999994</v>
      </c>
      <c r="T1862" s="104">
        <f t="shared" si="451"/>
        <v>0.67016200994116648</v>
      </c>
      <c r="U1862" s="104">
        <f t="shared" si="452"/>
        <v>1664.9768095177581</v>
      </c>
      <c r="V1862" s="87" cm="1">
        <f t="array" ref="V1862">VLOOKUP($E1862,$AI$118:$AW$122,COLUMN($AW:$AW)-COLUMN($AH:$AH),FALSE)</f>
        <v>0</v>
      </c>
      <c r="W1862" s="87" t="str">
        <f t="shared" si="456"/>
        <v>Domestic</v>
      </c>
      <c r="X1862" s="87" t="str">
        <f t="shared" si="457"/>
        <v>Non-local</v>
      </c>
      <c r="Y1862" s="104"/>
      <c r="Z1862" s="87" t="str">
        <f t="shared" si="453"/>
        <v>USA</v>
      </c>
      <c r="AA1862" s="87" t="str">
        <f t="shared" si="454"/>
        <v>USA</v>
      </c>
      <c r="AB1862" s="82" cm="1">
        <f t="array" ref="AB1862">VLOOKUP(B1862,'GDP per Capita'!$T$2:$V$4235,COLUMN('GDP per Capita'!$V:$V)-COLUMN('GDP per Capita'!$S:$S),FALSE)</f>
        <v>63809.64</v>
      </c>
      <c r="AC1862" s="82">
        <f t="shared" si="458"/>
        <v>63809.64</v>
      </c>
      <c r="AD1862" s="82">
        <f t="shared" si="459"/>
        <v>63809.64</v>
      </c>
      <c r="AE1862" s="88">
        <f t="shared" si="455"/>
        <v>2.6092872636763943E-2</v>
      </c>
    </row>
    <row r="1863" spans="1:31">
      <c r="A1863" s="77" t="s">
        <v>997</v>
      </c>
      <c r="B1863" s="77">
        <v>1862</v>
      </c>
      <c r="C1863" s="77" t="s">
        <v>29</v>
      </c>
      <c r="D1863" s="77" t="s">
        <v>29</v>
      </c>
      <c r="E1863" s="77">
        <v>2019</v>
      </c>
      <c r="F1863" s="77">
        <v>41.661256099999903</v>
      </c>
      <c r="G1863" s="77">
        <v>-91.529910599999994</v>
      </c>
      <c r="H1863" s="77">
        <v>0</v>
      </c>
      <c r="I1863" s="77" t="s">
        <v>1479</v>
      </c>
      <c r="J1863" s="77">
        <v>38.626803899999999</v>
      </c>
      <c r="K1863" s="77">
        <v>-90.199409700000004</v>
      </c>
      <c r="L1863" s="77">
        <v>711.702525419832</v>
      </c>
      <c r="M1863" s="77">
        <v>0.25560830107030902</v>
      </c>
      <c r="N1863" s="77">
        <v>0</v>
      </c>
      <c r="O1863" s="77">
        <v>136.64688488060699</v>
      </c>
      <c r="P1863" s="87" cm="1">
        <f t="array" ref="P1863">IF($X1863="Non-local",VLOOKUP($E1863,$AI$64:$AW$68,COLUMN($AW:$AW)-COLUMN($AH:$AH),FALSE),IF($X1863="Unknown",VLOOKUP($E1863,$AI$71:$AW$75,COLUMN($AW:$AW)-COLUMN($AH:$AH),FALSE),0))</f>
        <v>244</v>
      </c>
      <c r="Q1863" s="87" cm="1">
        <f t="array" ref="Q1863">IF($X1863="Non-local",VLOOKUP($E1863,$AI$40:$AW$44,COLUMN($AW:$AW)-COLUMN($AH:$AH),FALSE),IF($X1863="Unknown",VLOOKUP($E1863,$AI$47:$AW$51,COLUMN($AW:$AW)-COLUMN($AH:$AH),FALSE),0))</f>
        <v>485.37900000000008</v>
      </c>
      <c r="R1863" s="87" cm="1">
        <f t="array" ref="R1863">IF($X1863="Non-local",VLOOKUP($E1863,$AI$88:$AW$92,COLUMN($AW:$AW)-COLUMN($AH:$AH),FALSE),IF($X1863="Unknown",VLOOKUP($E1863,$AI$95:$AW$99,COLUMN($AW:$AW)-COLUMN($AH:$AH),FALSE),0))</f>
        <v>0.16197839056517743</v>
      </c>
      <c r="S1863" s="87" cm="1">
        <f t="array" ref="S1863">VLOOKUP($E1863,$AI$111:$AW$115,COLUMN($AW:$AW)-COLUMN($AH:$AH),FALSE)</f>
        <v>431.69321999999994</v>
      </c>
      <c r="T1863" s="104">
        <f t="shared" si="451"/>
        <v>0.41758669163548645</v>
      </c>
      <c r="U1863" s="104">
        <f t="shared" si="452"/>
        <v>1297.7191048806069</v>
      </c>
      <c r="V1863" s="87" cm="1">
        <f t="array" ref="V1863">VLOOKUP($E1863,$AI$118:$AW$122,COLUMN($AW:$AW)-COLUMN($AH:$AH),FALSE)</f>
        <v>0</v>
      </c>
      <c r="W1863" s="87" t="str">
        <f t="shared" si="456"/>
        <v>Domestic</v>
      </c>
      <c r="X1863" s="87" t="str">
        <f t="shared" si="457"/>
        <v>Non-local</v>
      </c>
      <c r="Y1863" s="104"/>
      <c r="Z1863" s="87" t="str">
        <f t="shared" si="453"/>
        <v>USA</v>
      </c>
      <c r="AA1863" s="87" t="str">
        <f t="shared" si="454"/>
        <v>USA</v>
      </c>
      <c r="AB1863" s="82" cm="1">
        <f t="array" ref="AB1863">VLOOKUP(B1863,'GDP per Capita'!$T$2:$V$4235,COLUMN('GDP per Capita'!$V:$V)-COLUMN('GDP per Capita'!$S:$S),FALSE)</f>
        <v>63809.64</v>
      </c>
      <c r="AC1863" s="82">
        <f t="shared" si="458"/>
        <v>63809.64</v>
      </c>
      <c r="AD1863" s="82">
        <f t="shared" si="459"/>
        <v>63809.64</v>
      </c>
      <c r="AE1863" s="88">
        <f t="shared" si="455"/>
        <v>2.033735192489108E-2</v>
      </c>
    </row>
    <row r="1864" spans="1:31">
      <c r="A1864" s="77" t="s">
        <v>1011</v>
      </c>
      <c r="B1864" s="77">
        <v>1863</v>
      </c>
      <c r="C1864" s="77" t="s">
        <v>29</v>
      </c>
      <c r="D1864" s="77" t="s">
        <v>29</v>
      </c>
      <c r="E1864" s="77">
        <v>2019</v>
      </c>
      <c r="F1864" s="77">
        <v>40.102554999999903</v>
      </c>
      <c r="G1864" s="77">
        <v>-105.36320790000001</v>
      </c>
      <c r="H1864" s="77">
        <v>0</v>
      </c>
      <c r="I1864" s="77" t="s">
        <v>1479</v>
      </c>
      <c r="J1864" s="77">
        <v>38.626803899999999</v>
      </c>
      <c r="K1864" s="77">
        <v>-90.199409700000004</v>
      </c>
      <c r="L1864" s="77">
        <v>2624.50307040498</v>
      </c>
      <c r="M1864" s="77">
        <v>0.50818361937598899</v>
      </c>
      <c r="N1864" s="77">
        <v>0</v>
      </c>
      <c r="O1864" s="77">
        <v>503.90458951775798</v>
      </c>
      <c r="P1864" s="87" cm="1">
        <f t="array" ref="P1864">IF($X1864="Non-local",VLOOKUP($E1864,$AI$64:$AW$68,COLUMN($AW:$AW)-COLUMN($AH:$AH),FALSE),IF($X1864="Unknown",VLOOKUP($E1864,$AI$71:$AW$75,COLUMN($AW:$AW)-COLUMN($AH:$AH),FALSE),0))</f>
        <v>244</v>
      </c>
      <c r="Q1864" s="87" cm="1">
        <f t="array" ref="Q1864">IF($X1864="Non-local",VLOOKUP($E1864,$AI$40:$AW$44,COLUMN($AW:$AW)-COLUMN($AH:$AH),FALSE),IF($X1864="Unknown",VLOOKUP($E1864,$AI$47:$AW$51,COLUMN($AW:$AW)-COLUMN($AH:$AH),FALSE),0))</f>
        <v>485.37900000000008</v>
      </c>
      <c r="R1864" s="87" cm="1">
        <f t="array" ref="R1864">IF($X1864="Non-local",VLOOKUP($E1864,$AI$88:$AW$92,COLUMN($AW:$AW)-COLUMN($AH:$AH),FALSE),IF($X1864="Unknown",VLOOKUP($E1864,$AI$95:$AW$99,COLUMN($AW:$AW)-COLUMN($AH:$AH),FALSE),0))</f>
        <v>0.16197839056517743</v>
      </c>
      <c r="S1864" s="87" cm="1">
        <f t="array" ref="S1864">VLOOKUP($E1864,$AI$111:$AW$115,COLUMN($AW:$AW)-COLUMN($AH:$AH),FALSE)</f>
        <v>431.69321999999994</v>
      </c>
      <c r="T1864" s="104">
        <f t="shared" si="451"/>
        <v>0.67016200994116648</v>
      </c>
      <c r="U1864" s="104">
        <f t="shared" si="452"/>
        <v>1664.9768095177581</v>
      </c>
      <c r="V1864" s="87" cm="1">
        <f t="array" ref="V1864">VLOOKUP($E1864,$AI$118:$AW$122,COLUMN($AW:$AW)-COLUMN($AH:$AH),FALSE)</f>
        <v>0</v>
      </c>
      <c r="W1864" s="87" t="str">
        <f t="shared" si="456"/>
        <v>Domestic</v>
      </c>
      <c r="X1864" s="87" t="str">
        <f t="shared" si="457"/>
        <v>Non-local</v>
      </c>
      <c r="Y1864" s="104"/>
      <c r="Z1864" s="87" t="str">
        <f t="shared" si="453"/>
        <v>USA</v>
      </c>
      <c r="AA1864" s="87" t="str">
        <f t="shared" si="454"/>
        <v>USA</v>
      </c>
      <c r="AB1864" s="82" cm="1">
        <f t="array" ref="AB1864">VLOOKUP(B1864,'GDP per Capita'!$T$2:$V$4235,COLUMN('GDP per Capita'!$V:$V)-COLUMN('GDP per Capita'!$S:$S),FALSE)</f>
        <v>63809.64</v>
      </c>
      <c r="AC1864" s="82">
        <f t="shared" si="458"/>
        <v>63809.64</v>
      </c>
      <c r="AD1864" s="82">
        <f t="shared" si="459"/>
        <v>63809.64</v>
      </c>
      <c r="AE1864" s="88">
        <f t="shared" si="455"/>
        <v>2.6092872636763943E-2</v>
      </c>
    </row>
    <row r="1865" spans="1:31">
      <c r="A1865" s="77" t="s">
        <v>1072</v>
      </c>
      <c r="B1865" s="77">
        <v>1864</v>
      </c>
      <c r="C1865" s="77" t="s">
        <v>29</v>
      </c>
      <c r="D1865" s="77" t="s">
        <v>29</v>
      </c>
      <c r="E1865" s="77">
        <v>2019</v>
      </c>
      <c r="F1865" s="77">
        <v>40.349274399999999</v>
      </c>
      <c r="G1865" s="77">
        <v>-74.659295799999995</v>
      </c>
      <c r="H1865" s="77">
        <v>0</v>
      </c>
      <c r="I1865" s="77" t="s">
        <v>1479</v>
      </c>
      <c r="J1865" s="77">
        <v>38.626803899999999</v>
      </c>
      <c r="K1865" s="77">
        <v>-90.199409700000004</v>
      </c>
      <c r="L1865" s="77">
        <v>2690.94848918462</v>
      </c>
      <c r="M1865" s="77">
        <v>0.51695738977365002</v>
      </c>
      <c r="N1865" s="77">
        <v>0</v>
      </c>
      <c r="O1865" s="77">
        <v>516.66210992344804</v>
      </c>
      <c r="P1865" s="87" cm="1">
        <f t="array" ref="P1865">IF($X1865="Non-local",VLOOKUP($E1865,$AI$64:$AW$68,COLUMN($AW:$AW)-COLUMN($AH:$AH),FALSE),IF($X1865="Unknown",VLOOKUP($E1865,$AI$71:$AW$75,COLUMN($AW:$AW)-COLUMN($AH:$AH),FALSE),0))</f>
        <v>244</v>
      </c>
      <c r="Q1865" s="87" cm="1">
        <f t="array" ref="Q1865">IF($X1865="Non-local",VLOOKUP($E1865,$AI$40:$AW$44,COLUMN($AW:$AW)-COLUMN($AH:$AH),FALSE),IF($X1865="Unknown",VLOOKUP($E1865,$AI$47:$AW$51,COLUMN($AW:$AW)-COLUMN($AH:$AH),FALSE),0))</f>
        <v>485.37900000000008</v>
      </c>
      <c r="R1865" s="87" cm="1">
        <f t="array" ref="R1865">IF($X1865="Non-local",VLOOKUP($E1865,$AI$88:$AW$92,COLUMN($AW:$AW)-COLUMN($AH:$AH),FALSE),IF($X1865="Unknown",VLOOKUP($E1865,$AI$95:$AW$99,COLUMN($AW:$AW)-COLUMN($AH:$AH),FALSE),0))</f>
        <v>0.16197839056517743</v>
      </c>
      <c r="S1865" s="87" cm="1">
        <f t="array" ref="S1865">VLOOKUP($E1865,$AI$111:$AW$115,COLUMN($AW:$AW)-COLUMN($AH:$AH),FALSE)</f>
        <v>431.69321999999994</v>
      </c>
      <c r="T1865" s="104">
        <f t="shared" si="451"/>
        <v>0.6789357803388274</v>
      </c>
      <c r="U1865" s="104">
        <f t="shared" si="452"/>
        <v>1677.7343299234481</v>
      </c>
      <c r="V1865" s="87" cm="1">
        <f t="array" ref="V1865">VLOOKUP($E1865,$AI$118:$AW$122,COLUMN($AW:$AW)-COLUMN($AH:$AH),FALSE)</f>
        <v>0</v>
      </c>
      <c r="W1865" s="87" t="str">
        <f t="shared" si="456"/>
        <v>Domestic</v>
      </c>
      <c r="X1865" s="87" t="str">
        <f t="shared" si="457"/>
        <v>Non-local</v>
      </c>
      <c r="Y1865" s="104"/>
      <c r="Z1865" s="87" t="str">
        <f t="shared" si="453"/>
        <v>USA</v>
      </c>
      <c r="AA1865" s="87" t="str">
        <f t="shared" si="454"/>
        <v>USA</v>
      </c>
      <c r="AB1865" s="82" cm="1">
        <f t="array" ref="AB1865">VLOOKUP(B1865,'GDP per Capita'!$T$2:$V$4235,COLUMN('GDP per Capita'!$V:$V)-COLUMN('GDP per Capita'!$S:$S),FALSE)</f>
        <v>63809.64</v>
      </c>
      <c r="AC1865" s="82">
        <f t="shared" si="458"/>
        <v>63809.64</v>
      </c>
      <c r="AD1865" s="82">
        <f t="shared" si="459"/>
        <v>63809.64</v>
      </c>
      <c r="AE1865" s="88">
        <f t="shared" si="455"/>
        <v>2.6292803562650534E-2</v>
      </c>
    </row>
    <row r="1866" spans="1:31">
      <c r="A1866" s="77" t="s">
        <v>1381</v>
      </c>
      <c r="B1866" s="77">
        <v>1865</v>
      </c>
      <c r="C1866" s="77" t="s">
        <v>317</v>
      </c>
      <c r="D1866" s="77" t="s">
        <v>30</v>
      </c>
      <c r="E1866" s="77">
        <v>2019</v>
      </c>
      <c r="F1866" s="77">
        <v>37.566679100000002</v>
      </c>
      <c r="G1866" s="77">
        <v>126.9782914</v>
      </c>
      <c r="H1866" s="77">
        <v>0</v>
      </c>
      <c r="I1866" s="77" t="s">
        <v>1479</v>
      </c>
      <c r="J1866" s="77">
        <v>38.626803899999999</v>
      </c>
      <c r="K1866" s="77">
        <v>-90.199409700000004</v>
      </c>
      <c r="L1866" s="77">
        <v>21455.397071673098</v>
      </c>
      <c r="M1866" s="77">
        <v>3.3321111064915399</v>
      </c>
      <c r="N1866" s="77">
        <v>0</v>
      </c>
      <c r="O1866" s="77">
        <v>1963.1688320580899</v>
      </c>
      <c r="P1866" s="87" cm="1">
        <f t="array" ref="P1866">IF($X1866="Non-local",VLOOKUP($E1866,$AI$64:$AW$68,COLUMN($AW:$AW)-COLUMN($AH:$AH),FALSE),IF($X1866="Unknown",VLOOKUP($E1866,$AI$71:$AW$75,COLUMN($AW:$AW)-COLUMN($AH:$AH),FALSE),0))</f>
        <v>244</v>
      </c>
      <c r="Q1866" s="87" cm="1">
        <f t="array" ref="Q1866">IF($X1866="Non-local",VLOOKUP($E1866,$AI$40:$AW$44,COLUMN($AW:$AW)-COLUMN($AH:$AH),FALSE),IF($X1866="Unknown",VLOOKUP($E1866,$AI$47:$AW$51,COLUMN($AW:$AW)-COLUMN($AH:$AH),FALSE),0))</f>
        <v>485.37900000000008</v>
      </c>
      <c r="R1866" s="87" cm="1">
        <f t="array" ref="R1866">IF($X1866="Non-local",VLOOKUP($E1866,$AI$88:$AW$92,COLUMN($AW:$AW)-COLUMN($AH:$AH),FALSE),IF($X1866="Unknown",VLOOKUP($E1866,$AI$95:$AW$99,COLUMN($AW:$AW)-COLUMN($AH:$AH),FALSE),0))</f>
        <v>0.16197839056517743</v>
      </c>
      <c r="S1866" s="87" cm="1">
        <f t="array" ref="S1866">VLOOKUP($E1866,$AI$111:$AW$115,COLUMN($AW:$AW)-COLUMN($AH:$AH),FALSE)</f>
        <v>431.69321999999994</v>
      </c>
      <c r="T1866" s="104">
        <f t="shared" si="451"/>
        <v>3.4940894970567173</v>
      </c>
      <c r="U1866" s="104">
        <f t="shared" si="452"/>
        <v>3124.2410520580897</v>
      </c>
      <c r="V1866" s="87" cm="1">
        <f t="array" ref="V1866">VLOOKUP($E1866,$AI$118:$AW$122,COLUMN($AW:$AW)-COLUMN($AH:$AH),FALSE)</f>
        <v>0</v>
      </c>
      <c r="W1866" s="87" t="str">
        <f t="shared" si="456"/>
        <v>International</v>
      </c>
      <c r="X1866" s="87" t="str">
        <f t="shared" si="457"/>
        <v>Non-local</v>
      </c>
      <c r="Y1866" s="104"/>
      <c r="Z1866" s="87" t="str">
        <f t="shared" si="453"/>
        <v>South Korea</v>
      </c>
      <c r="AA1866" s="87" t="str">
        <f t="shared" si="454"/>
        <v>Asia</v>
      </c>
      <c r="AB1866" s="82" cm="1">
        <f t="array" ref="AB1866">VLOOKUP(B1866,'GDP per Capita'!$T$2:$V$4235,COLUMN('GDP per Capita'!$V:$V)-COLUMN('GDP per Capita'!$S:$S),FALSE)</f>
        <v>32154.02</v>
      </c>
      <c r="AC1866" s="82">
        <f t="shared" si="458"/>
        <v>32154.02</v>
      </c>
      <c r="AD1866" s="82">
        <f t="shared" si="459"/>
        <v>32154.02</v>
      </c>
      <c r="AE1866" s="88">
        <f t="shared" si="455"/>
        <v>9.7164866230041835E-2</v>
      </c>
    </row>
    <row r="1867" spans="1:31">
      <c r="A1867" s="77" t="s">
        <v>1141</v>
      </c>
      <c r="B1867" s="77">
        <v>1866</v>
      </c>
      <c r="C1867" s="77" t="s">
        <v>29</v>
      </c>
      <c r="D1867" s="77" t="s">
        <v>29</v>
      </c>
      <c r="E1867" s="77">
        <v>2019</v>
      </c>
      <c r="F1867" s="77">
        <v>39.032078399999897</v>
      </c>
      <c r="G1867" s="77">
        <v>-76.502543099999997</v>
      </c>
      <c r="H1867" s="77">
        <v>0</v>
      </c>
      <c r="I1867" s="77" t="s">
        <v>1479</v>
      </c>
      <c r="J1867" s="77">
        <v>38.626803899999999</v>
      </c>
      <c r="K1867" s="77">
        <v>-90.199409700000004</v>
      </c>
      <c r="L1867" s="77">
        <v>2372.3898036527398</v>
      </c>
      <c r="M1867" s="77">
        <v>0.47489337969784801</v>
      </c>
      <c r="N1867" s="77">
        <v>0</v>
      </c>
      <c r="O1867" s="77">
        <v>455.49884230132602</v>
      </c>
      <c r="P1867" s="87" cm="1">
        <f t="array" ref="P1867">IF($X1867="Non-local",VLOOKUP($E1867,$AI$64:$AW$68,COLUMN($AW:$AW)-COLUMN($AH:$AH),FALSE),IF($X1867="Unknown",VLOOKUP($E1867,$AI$71:$AW$75,COLUMN($AW:$AW)-COLUMN($AH:$AH),FALSE),0))</f>
        <v>244</v>
      </c>
      <c r="Q1867" s="87" cm="1">
        <f t="array" ref="Q1867">IF($X1867="Non-local",VLOOKUP($E1867,$AI$40:$AW$44,COLUMN($AW:$AW)-COLUMN($AH:$AH),FALSE),IF($X1867="Unknown",VLOOKUP($E1867,$AI$47:$AW$51,COLUMN($AW:$AW)-COLUMN($AH:$AH),FALSE),0))</f>
        <v>485.37900000000008</v>
      </c>
      <c r="R1867" s="87" cm="1">
        <f t="array" ref="R1867">IF($X1867="Non-local",VLOOKUP($E1867,$AI$88:$AW$92,COLUMN($AW:$AW)-COLUMN($AH:$AH),FALSE),IF($X1867="Unknown",VLOOKUP($E1867,$AI$95:$AW$99,COLUMN($AW:$AW)-COLUMN($AH:$AH),FALSE),0))</f>
        <v>0.16197839056517743</v>
      </c>
      <c r="S1867" s="87" cm="1">
        <f t="array" ref="S1867">VLOOKUP($E1867,$AI$111:$AW$115,COLUMN($AW:$AW)-COLUMN($AH:$AH),FALSE)</f>
        <v>431.69321999999994</v>
      </c>
      <c r="T1867" s="104">
        <f t="shared" si="451"/>
        <v>0.63687177026302544</v>
      </c>
      <c r="U1867" s="104">
        <f t="shared" si="452"/>
        <v>1616.571062301326</v>
      </c>
      <c r="V1867" s="87" cm="1">
        <f t="array" ref="V1867">VLOOKUP($E1867,$AI$118:$AW$122,COLUMN($AW:$AW)-COLUMN($AH:$AH),FALSE)</f>
        <v>0</v>
      </c>
      <c r="W1867" s="87" t="str">
        <f t="shared" si="456"/>
        <v>Domestic</v>
      </c>
      <c r="X1867" s="87" t="str">
        <f t="shared" si="457"/>
        <v>Non-local</v>
      </c>
      <c r="Y1867" s="104"/>
      <c r="Z1867" s="87" t="str">
        <f t="shared" si="453"/>
        <v>USA</v>
      </c>
      <c r="AA1867" s="87" t="str">
        <f t="shared" si="454"/>
        <v>USA</v>
      </c>
      <c r="AB1867" s="82" cm="1">
        <f t="array" ref="AB1867">VLOOKUP(B1867,'GDP per Capita'!$T$2:$V$4235,COLUMN('GDP per Capita'!$V:$V)-COLUMN('GDP per Capita'!$S:$S),FALSE)</f>
        <v>63809.64</v>
      </c>
      <c r="AC1867" s="82">
        <f t="shared" si="458"/>
        <v>63809.64</v>
      </c>
      <c r="AD1867" s="82">
        <f t="shared" si="459"/>
        <v>63809.64</v>
      </c>
      <c r="AE1867" s="88">
        <f t="shared" si="455"/>
        <v>2.533427648708449E-2</v>
      </c>
    </row>
    <row r="1868" spans="1:31">
      <c r="A1868" s="77" t="s">
        <v>1365</v>
      </c>
      <c r="B1868" s="77">
        <v>1867</v>
      </c>
      <c r="C1868" s="77" t="s">
        <v>29</v>
      </c>
      <c r="D1868" s="77" t="s">
        <v>29</v>
      </c>
      <c r="E1868" s="77">
        <v>2019</v>
      </c>
      <c r="F1868" s="77">
        <v>32.776895600000003</v>
      </c>
      <c r="G1868" s="77">
        <v>-96.797299099999904</v>
      </c>
      <c r="H1868" s="77">
        <v>0</v>
      </c>
      <c r="I1868" s="77" t="s">
        <v>1479</v>
      </c>
      <c r="J1868" s="77">
        <v>38.626803899999999</v>
      </c>
      <c r="K1868" s="77">
        <v>-90.199409700000004</v>
      </c>
      <c r="L1868" s="77">
        <v>1763.1238963122</v>
      </c>
      <c r="M1868" s="77">
        <v>0.39444299981753</v>
      </c>
      <c r="N1868" s="77">
        <v>0</v>
      </c>
      <c r="O1868" s="77">
        <v>338.51978809194202</v>
      </c>
      <c r="P1868" s="87" cm="1">
        <f t="array" ref="P1868">IF($X1868="Non-local",VLOOKUP($E1868,$AI$64:$AW$68,COLUMN($AW:$AW)-COLUMN($AH:$AH),FALSE),IF($X1868="Unknown",VLOOKUP($E1868,$AI$71:$AW$75,COLUMN($AW:$AW)-COLUMN($AH:$AH),FALSE),0))</f>
        <v>244</v>
      </c>
      <c r="Q1868" s="87" cm="1">
        <f t="array" ref="Q1868">IF($X1868="Non-local",VLOOKUP($E1868,$AI$40:$AW$44,COLUMN($AW:$AW)-COLUMN($AH:$AH),FALSE),IF($X1868="Unknown",VLOOKUP($E1868,$AI$47:$AW$51,COLUMN($AW:$AW)-COLUMN($AH:$AH),FALSE),0))</f>
        <v>485.37900000000008</v>
      </c>
      <c r="R1868" s="87" cm="1">
        <f t="array" ref="R1868">IF($X1868="Non-local",VLOOKUP($E1868,$AI$88:$AW$92,COLUMN($AW:$AW)-COLUMN($AH:$AH),FALSE),IF($X1868="Unknown",VLOOKUP($E1868,$AI$95:$AW$99,COLUMN($AW:$AW)-COLUMN($AH:$AH),FALSE),0))</f>
        <v>0.16197839056517743</v>
      </c>
      <c r="S1868" s="87" cm="1">
        <f t="array" ref="S1868">VLOOKUP($E1868,$AI$111:$AW$115,COLUMN($AW:$AW)-COLUMN($AH:$AH),FALSE)</f>
        <v>431.69321999999994</v>
      </c>
      <c r="T1868" s="104">
        <f t="shared" si="451"/>
        <v>0.55642139038270744</v>
      </c>
      <c r="U1868" s="104">
        <f t="shared" si="452"/>
        <v>1499.592008091942</v>
      </c>
      <c r="V1868" s="87" cm="1">
        <f t="array" ref="V1868">VLOOKUP($E1868,$AI$118:$AW$122,COLUMN($AW:$AW)-COLUMN($AH:$AH),FALSE)</f>
        <v>0</v>
      </c>
      <c r="W1868" s="87" t="str">
        <f t="shared" si="456"/>
        <v>Domestic</v>
      </c>
      <c r="X1868" s="87" t="str">
        <f t="shared" si="457"/>
        <v>Non-local</v>
      </c>
      <c r="Y1868" s="104"/>
      <c r="Z1868" s="87" t="str">
        <f t="shared" si="453"/>
        <v>USA</v>
      </c>
      <c r="AA1868" s="87" t="str">
        <f t="shared" si="454"/>
        <v>USA</v>
      </c>
      <c r="AB1868" s="82" cm="1">
        <f t="array" ref="AB1868">VLOOKUP(B1868,'GDP per Capita'!$T$2:$V$4235,COLUMN('GDP per Capita'!$V:$V)-COLUMN('GDP per Capita'!$S:$S),FALSE)</f>
        <v>63809.64</v>
      </c>
      <c r="AC1868" s="82">
        <f t="shared" si="458"/>
        <v>63809.64</v>
      </c>
      <c r="AD1868" s="82">
        <f t="shared" si="459"/>
        <v>63809.64</v>
      </c>
      <c r="AE1868" s="88">
        <f t="shared" si="455"/>
        <v>2.3501025990617437E-2</v>
      </c>
    </row>
    <row r="1869" spans="1:31">
      <c r="A1869" s="77" t="s">
        <v>894</v>
      </c>
      <c r="B1869" s="77">
        <v>1868</v>
      </c>
      <c r="C1869" s="77" t="s">
        <v>29</v>
      </c>
      <c r="D1869" s="77" t="s">
        <v>29</v>
      </c>
      <c r="E1869" s="77">
        <v>2019</v>
      </c>
      <c r="F1869" s="77">
        <v>33.425505600000001</v>
      </c>
      <c r="G1869" s="77">
        <v>-111.94001249999999</v>
      </c>
      <c r="H1869" s="77">
        <v>0</v>
      </c>
      <c r="I1869" s="77" t="s">
        <v>1479</v>
      </c>
      <c r="J1869" s="77">
        <v>38.626803899999999</v>
      </c>
      <c r="K1869" s="77">
        <v>-90.199409700000004</v>
      </c>
      <c r="L1869" s="77">
        <v>4066.5243013510899</v>
      </c>
      <c r="M1869" s="77">
        <v>0.73271286799322199</v>
      </c>
      <c r="N1869" s="77">
        <v>0</v>
      </c>
      <c r="O1869" s="77">
        <v>487.982916162131</v>
      </c>
      <c r="P1869" s="87" cm="1">
        <f t="array" ref="P1869">IF($X1869="Non-local",VLOOKUP($E1869,$AI$64:$AW$68,COLUMN($AW:$AW)-COLUMN($AH:$AH),FALSE),IF($X1869="Unknown",VLOOKUP($E1869,$AI$71:$AW$75,COLUMN($AW:$AW)-COLUMN($AH:$AH),FALSE),0))</f>
        <v>244</v>
      </c>
      <c r="Q1869" s="87" cm="1">
        <f t="array" ref="Q1869">IF($X1869="Non-local",VLOOKUP($E1869,$AI$40:$AW$44,COLUMN($AW:$AW)-COLUMN($AH:$AH),FALSE),IF($X1869="Unknown",VLOOKUP($E1869,$AI$47:$AW$51,COLUMN($AW:$AW)-COLUMN($AH:$AH),FALSE),0))</f>
        <v>485.37900000000008</v>
      </c>
      <c r="R1869" s="87" cm="1">
        <f t="array" ref="R1869">IF($X1869="Non-local",VLOOKUP($E1869,$AI$88:$AW$92,COLUMN($AW:$AW)-COLUMN($AH:$AH),FALSE),IF($X1869="Unknown",VLOOKUP($E1869,$AI$95:$AW$99,COLUMN($AW:$AW)-COLUMN($AH:$AH),FALSE),0))</f>
        <v>0.16197839056517743</v>
      </c>
      <c r="S1869" s="87" cm="1">
        <f t="array" ref="S1869">VLOOKUP($E1869,$AI$111:$AW$115,COLUMN($AW:$AW)-COLUMN($AH:$AH),FALSE)</f>
        <v>431.69321999999994</v>
      </c>
      <c r="T1869" s="104">
        <f t="shared" si="451"/>
        <v>0.89469125855839948</v>
      </c>
      <c r="U1869" s="104">
        <f t="shared" si="452"/>
        <v>1649.055136162131</v>
      </c>
      <c r="V1869" s="87" cm="1">
        <f t="array" ref="V1869">VLOOKUP($E1869,$AI$118:$AW$122,COLUMN($AW:$AW)-COLUMN($AH:$AH),FALSE)</f>
        <v>0</v>
      </c>
      <c r="W1869" s="87" t="str">
        <f t="shared" si="456"/>
        <v>Domestic</v>
      </c>
      <c r="X1869" s="87" t="str">
        <f t="shared" si="457"/>
        <v>Non-local</v>
      </c>
      <c r="Y1869" s="104"/>
      <c r="Z1869" s="87" t="str">
        <f t="shared" si="453"/>
        <v>USA</v>
      </c>
      <c r="AA1869" s="87" t="str">
        <f t="shared" si="454"/>
        <v>USA</v>
      </c>
      <c r="AB1869" s="82" cm="1">
        <f t="array" ref="AB1869">VLOOKUP(B1869,'GDP per Capita'!$T$2:$V$4235,COLUMN('GDP per Capita'!$V:$V)-COLUMN('GDP per Capita'!$S:$S),FALSE)</f>
        <v>63809.64</v>
      </c>
      <c r="AC1869" s="82">
        <f t="shared" si="458"/>
        <v>63809.64</v>
      </c>
      <c r="AD1869" s="82">
        <f t="shared" si="459"/>
        <v>63809.64</v>
      </c>
      <c r="AE1869" s="88">
        <f t="shared" si="455"/>
        <v>2.5843354329567303E-2</v>
      </c>
    </row>
    <row r="1870" spans="1:31">
      <c r="A1870" s="77" t="s">
        <v>882</v>
      </c>
      <c r="B1870" s="77">
        <v>1869</v>
      </c>
      <c r="C1870" s="77" t="s">
        <v>29</v>
      </c>
      <c r="D1870" s="77" t="s">
        <v>29</v>
      </c>
      <c r="E1870" s="77">
        <v>2019</v>
      </c>
      <c r="F1870" s="77">
        <v>39.004607</v>
      </c>
      <c r="G1870" s="77">
        <v>-76.875683800000004</v>
      </c>
      <c r="H1870" s="77">
        <v>0</v>
      </c>
      <c r="I1870" s="77" t="s">
        <v>1479</v>
      </c>
      <c r="J1870" s="77">
        <v>38.626803899999999</v>
      </c>
      <c r="K1870" s="77">
        <v>-90.199409700000004</v>
      </c>
      <c r="L1870" s="77">
        <v>2308.1878713614001</v>
      </c>
      <c r="M1870" s="77">
        <v>0.46641584996959801</v>
      </c>
      <c r="N1870" s="77">
        <v>0</v>
      </c>
      <c r="O1870" s="77">
        <v>443.172071301389</v>
      </c>
      <c r="P1870" s="87" cm="1">
        <f t="array" ref="P1870">IF($X1870="Non-local",VLOOKUP($E1870,$AI$64:$AW$68,COLUMN($AW:$AW)-COLUMN($AH:$AH),FALSE),IF($X1870="Unknown",VLOOKUP($E1870,$AI$71:$AW$75,COLUMN($AW:$AW)-COLUMN($AH:$AH),FALSE),0))</f>
        <v>244</v>
      </c>
      <c r="Q1870" s="87" cm="1">
        <f t="array" ref="Q1870">IF($X1870="Non-local",VLOOKUP($E1870,$AI$40:$AW$44,COLUMN($AW:$AW)-COLUMN($AH:$AH),FALSE),IF($X1870="Unknown",VLOOKUP($E1870,$AI$47:$AW$51,COLUMN($AW:$AW)-COLUMN($AH:$AH),FALSE),0))</f>
        <v>485.37900000000008</v>
      </c>
      <c r="R1870" s="87" cm="1">
        <f t="array" ref="R1870">IF($X1870="Non-local",VLOOKUP($E1870,$AI$88:$AW$92,COLUMN($AW:$AW)-COLUMN($AH:$AH),FALSE),IF($X1870="Unknown",VLOOKUP($E1870,$AI$95:$AW$99,COLUMN($AW:$AW)-COLUMN($AH:$AH),FALSE),0))</f>
        <v>0.16197839056517743</v>
      </c>
      <c r="S1870" s="87" cm="1">
        <f t="array" ref="S1870">VLOOKUP($E1870,$AI$111:$AW$115,COLUMN($AW:$AW)-COLUMN($AH:$AH),FALSE)</f>
        <v>431.69321999999994</v>
      </c>
      <c r="T1870" s="104">
        <f t="shared" si="451"/>
        <v>0.62839424053477544</v>
      </c>
      <c r="U1870" s="104">
        <f t="shared" si="452"/>
        <v>1604.244291301389</v>
      </c>
      <c r="V1870" s="87" cm="1">
        <f t="array" ref="V1870">VLOOKUP($E1870,$AI$118:$AW$122,COLUMN($AW:$AW)-COLUMN($AH:$AH),FALSE)</f>
        <v>0</v>
      </c>
      <c r="W1870" s="87" t="str">
        <f t="shared" si="456"/>
        <v>Domestic</v>
      </c>
      <c r="X1870" s="87" t="str">
        <f t="shared" si="457"/>
        <v>Non-local</v>
      </c>
      <c r="Y1870" s="104"/>
      <c r="Z1870" s="87" t="str">
        <f t="shared" si="453"/>
        <v>USA</v>
      </c>
      <c r="AA1870" s="87" t="str">
        <f t="shared" si="454"/>
        <v>USA</v>
      </c>
      <c r="AB1870" s="82" cm="1">
        <f t="array" ref="AB1870">VLOOKUP(B1870,'GDP per Capita'!$T$2:$V$4235,COLUMN('GDP per Capita'!$V:$V)-COLUMN('GDP per Capita'!$S:$S),FALSE)</f>
        <v>63809.64</v>
      </c>
      <c r="AC1870" s="82">
        <f t="shared" si="458"/>
        <v>63809.64</v>
      </c>
      <c r="AD1870" s="82">
        <f t="shared" si="459"/>
        <v>63809.64</v>
      </c>
      <c r="AE1870" s="88">
        <f t="shared" si="455"/>
        <v>2.5141096099294543E-2</v>
      </c>
    </row>
    <row r="1871" spans="1:31">
      <c r="A1871" s="77" t="s">
        <v>900</v>
      </c>
      <c r="B1871" s="77">
        <v>1870</v>
      </c>
      <c r="C1871" s="77" t="s">
        <v>29</v>
      </c>
      <c r="D1871" s="77" t="s">
        <v>29</v>
      </c>
      <c r="E1871" s="77">
        <v>2019</v>
      </c>
      <c r="F1871" s="77">
        <v>44.977299500000001</v>
      </c>
      <c r="G1871" s="77">
        <v>-93.265469199999998</v>
      </c>
      <c r="H1871" s="77">
        <v>0</v>
      </c>
      <c r="I1871" s="77" t="s">
        <v>1479</v>
      </c>
      <c r="J1871" s="77">
        <v>38.626803899999999</v>
      </c>
      <c r="K1871" s="77">
        <v>-90.199409700000004</v>
      </c>
      <c r="L1871" s="77">
        <v>1500.6644068585299</v>
      </c>
      <c r="M1871" s="77">
        <v>0.359786595486769</v>
      </c>
      <c r="N1871" s="77">
        <v>0</v>
      </c>
      <c r="O1871" s="77">
        <v>288.12756611683898</v>
      </c>
      <c r="P1871" s="87" cm="1">
        <f t="array" ref="P1871">IF($X1871="Non-local",VLOOKUP($E1871,$AI$64:$AW$68,COLUMN($AW:$AW)-COLUMN($AH:$AH),FALSE),IF($X1871="Unknown",VLOOKUP($E1871,$AI$71:$AW$75,COLUMN($AW:$AW)-COLUMN($AH:$AH),FALSE),0))</f>
        <v>244</v>
      </c>
      <c r="Q1871" s="87" cm="1">
        <f t="array" ref="Q1871">IF($X1871="Non-local",VLOOKUP($E1871,$AI$40:$AW$44,COLUMN($AW:$AW)-COLUMN($AH:$AH),FALSE),IF($X1871="Unknown",VLOOKUP($E1871,$AI$47:$AW$51,COLUMN($AW:$AW)-COLUMN($AH:$AH),FALSE),0))</f>
        <v>485.37900000000008</v>
      </c>
      <c r="R1871" s="87" cm="1">
        <f t="array" ref="R1871">IF($X1871="Non-local",VLOOKUP($E1871,$AI$88:$AW$92,COLUMN($AW:$AW)-COLUMN($AH:$AH),FALSE),IF($X1871="Unknown",VLOOKUP($E1871,$AI$95:$AW$99,COLUMN($AW:$AW)-COLUMN($AH:$AH),FALSE),0))</f>
        <v>0.16197839056517743</v>
      </c>
      <c r="S1871" s="87" cm="1">
        <f t="array" ref="S1871">VLOOKUP($E1871,$AI$111:$AW$115,COLUMN($AW:$AW)-COLUMN($AH:$AH),FALSE)</f>
        <v>431.69321999999994</v>
      </c>
      <c r="T1871" s="104">
        <f t="shared" si="451"/>
        <v>0.52176498605194643</v>
      </c>
      <c r="U1871" s="104">
        <f t="shared" si="452"/>
        <v>1449.1997861168391</v>
      </c>
      <c r="V1871" s="87" cm="1">
        <f t="array" ref="V1871">VLOOKUP($E1871,$AI$118:$AW$122,COLUMN($AW:$AW)-COLUMN($AH:$AH),FALSE)</f>
        <v>0</v>
      </c>
      <c r="W1871" s="87" t="str">
        <f t="shared" si="456"/>
        <v>Domestic</v>
      </c>
      <c r="X1871" s="87" t="str">
        <f t="shared" si="457"/>
        <v>Non-local</v>
      </c>
      <c r="Y1871" s="104"/>
      <c r="Z1871" s="87" t="str">
        <f t="shared" si="453"/>
        <v>USA</v>
      </c>
      <c r="AA1871" s="87" t="str">
        <f t="shared" si="454"/>
        <v>USA</v>
      </c>
      <c r="AB1871" s="82" cm="1">
        <f t="array" ref="AB1871">VLOOKUP(B1871,'GDP per Capita'!$T$2:$V$4235,COLUMN('GDP per Capita'!$V:$V)-COLUMN('GDP per Capita'!$S:$S),FALSE)</f>
        <v>63809.64</v>
      </c>
      <c r="AC1871" s="82">
        <f t="shared" si="458"/>
        <v>63809.64</v>
      </c>
      <c r="AD1871" s="82">
        <f t="shared" si="459"/>
        <v>63809.64</v>
      </c>
      <c r="AE1871" s="88">
        <f t="shared" si="455"/>
        <v>2.271129857677992E-2</v>
      </c>
    </row>
    <row r="1872" spans="1:31">
      <c r="A1872" s="77" t="s">
        <v>34</v>
      </c>
      <c r="B1872" s="77">
        <v>1871</v>
      </c>
      <c r="C1872" s="77" t="s">
        <v>34</v>
      </c>
      <c r="D1872" s="77" t="s">
        <v>34</v>
      </c>
      <c r="E1872" s="77">
        <v>2019</v>
      </c>
      <c r="F1872" s="77">
        <v>0</v>
      </c>
      <c r="G1872" s="77">
        <v>0</v>
      </c>
      <c r="H1872" s="77">
        <v>0</v>
      </c>
      <c r="I1872" s="77" t="s">
        <v>1479</v>
      </c>
      <c r="J1872" s="77">
        <v>38.626803899999999</v>
      </c>
      <c r="K1872" s="77">
        <v>-90.199409700000004</v>
      </c>
      <c r="L1872" s="77">
        <v>3701.00063761927</v>
      </c>
      <c r="M1872" s="77">
        <v>0.67333559908097096</v>
      </c>
      <c r="N1872" s="77">
        <v>1</v>
      </c>
      <c r="O1872" s="77">
        <v>710.59212242290005</v>
      </c>
      <c r="P1872" s="87" cm="1">
        <f t="array" ref="P1872">IF($X1872="Non-local",VLOOKUP($E1872,$AI$64:$AW$68,COLUMN($AW:$AW)-COLUMN($AH:$AH),FALSE),IF($X1872="Unknown",VLOOKUP($E1872,$AI$71:$AW$75,COLUMN($AW:$AW)-COLUMN($AH:$AH),FALSE),0))</f>
        <v>235.51304347826087</v>
      </c>
      <c r="Q1872" s="87" cm="1">
        <f t="array" ref="Q1872">IF($X1872="Non-local",VLOOKUP($E1872,$AI$40:$AW$44,COLUMN($AW:$AW)-COLUMN($AH:$AH),FALSE),IF($X1872="Unknown",VLOOKUP($E1872,$AI$47:$AW$51,COLUMN($AW:$AW)-COLUMN($AH:$AH),FALSE),0))</f>
        <v>468.49625217391309</v>
      </c>
      <c r="R1872" s="87" cm="1">
        <f t="array" ref="R1872">IF($X1872="Non-local",VLOOKUP($E1872,$AI$88:$AW$92,COLUMN($AW:$AW)-COLUMN($AH:$AH),FALSE),IF($X1872="Unknown",VLOOKUP($E1872,$AI$95:$AW$99,COLUMN($AW:$AW)-COLUMN($AH:$AH),FALSE),0))</f>
        <v>0.15634435958899737</v>
      </c>
      <c r="S1872" s="87" cm="1">
        <f t="array" ref="S1872">VLOOKUP($E1872,$AI$111:$AW$115,COLUMN($AW:$AW)-COLUMN($AH:$AH),FALSE)</f>
        <v>431.69321999999994</v>
      </c>
      <c r="T1872" s="104">
        <f t="shared" si="451"/>
        <v>0.82967995866996835</v>
      </c>
      <c r="U1872" s="104">
        <f t="shared" si="452"/>
        <v>1846.2946380750739</v>
      </c>
      <c r="V1872" s="87" cm="1">
        <f t="array" ref="V1872">VLOOKUP($E1872,$AI$118:$AW$122,COLUMN($AW:$AW)-COLUMN($AH:$AH),FALSE)</f>
        <v>0</v>
      </c>
      <c r="W1872" s="87" t="str">
        <f t="shared" si="456"/>
        <v>Unknown</v>
      </c>
      <c r="X1872" s="87" t="str">
        <f t="shared" si="457"/>
        <v>Unknown</v>
      </c>
      <c r="Y1872" s="104"/>
      <c r="Z1872" s="87" t="str">
        <f t="shared" si="453"/>
        <v>Unknown</v>
      </c>
      <c r="AA1872" s="87" t="str">
        <f t="shared" si="454"/>
        <v>Unknown</v>
      </c>
      <c r="AB1872" s="82" t="e" cm="1">
        <f t="array" ref="AB1872">VLOOKUP(B1872,'GDP per Capita'!$T$2:$V$4235,COLUMN('GDP per Capita'!$V:$V)-COLUMN('GDP per Capita'!$S:$S),FALSE)</f>
        <v>#N/A</v>
      </c>
      <c r="AC1872" s="82" t="str">
        <f t="shared" si="458"/>
        <v/>
      </c>
      <c r="AD1872" s="82">
        <f t="shared" si="459"/>
        <v>61228.93767638311</v>
      </c>
      <c r="AE1872" s="88">
        <f t="shared" si="455"/>
        <v>3.0153955109157748E-2</v>
      </c>
    </row>
    <row r="1873" spans="1:31">
      <c r="A1873" s="77" t="s">
        <v>1565</v>
      </c>
      <c r="B1873" s="77">
        <v>1872</v>
      </c>
      <c r="C1873" s="77" t="s">
        <v>29</v>
      </c>
      <c r="D1873" s="77" t="s">
        <v>29</v>
      </c>
      <c r="E1873" s="77">
        <v>2019</v>
      </c>
      <c r="F1873" s="77">
        <v>40.414393500000003</v>
      </c>
      <c r="G1873" s="77">
        <v>-74.365701599999994</v>
      </c>
      <c r="H1873" s="77">
        <v>0</v>
      </c>
      <c r="I1873" s="77" t="s">
        <v>1479</v>
      </c>
      <c r="J1873" s="77">
        <v>38.626803899999999</v>
      </c>
      <c r="K1873" s="77">
        <v>-90.199409700000004</v>
      </c>
      <c r="L1873" s="77">
        <v>2741.41346675568</v>
      </c>
      <c r="M1873" s="77">
        <v>0.523621026401481</v>
      </c>
      <c r="N1873" s="77">
        <v>0</v>
      </c>
      <c r="O1873" s="77">
        <v>526.35138561709095</v>
      </c>
      <c r="P1873" s="87" cm="1">
        <f t="array" ref="P1873">IF($X1873="Non-local",VLOOKUP($E1873,$AI$64:$AW$68,COLUMN($AW:$AW)-COLUMN($AH:$AH),FALSE),IF($X1873="Unknown",VLOOKUP($E1873,$AI$71:$AW$75,COLUMN($AW:$AW)-COLUMN($AH:$AH),FALSE),0))</f>
        <v>244</v>
      </c>
      <c r="Q1873" s="87" cm="1">
        <f t="array" ref="Q1873">IF($X1873="Non-local",VLOOKUP($E1873,$AI$40:$AW$44,COLUMN($AW:$AW)-COLUMN($AH:$AH),FALSE),IF($X1873="Unknown",VLOOKUP($E1873,$AI$47:$AW$51,COLUMN($AW:$AW)-COLUMN($AH:$AH),FALSE),0))</f>
        <v>485.37900000000008</v>
      </c>
      <c r="R1873" s="87" cm="1">
        <f t="array" ref="R1873">IF($X1873="Non-local",VLOOKUP($E1873,$AI$88:$AW$92,COLUMN($AW:$AW)-COLUMN($AH:$AH),FALSE),IF($X1873="Unknown",VLOOKUP($E1873,$AI$95:$AW$99,COLUMN($AW:$AW)-COLUMN($AH:$AH),FALSE),0))</f>
        <v>0.16197839056517743</v>
      </c>
      <c r="S1873" s="87" cm="1">
        <f t="array" ref="S1873">VLOOKUP($E1873,$AI$111:$AW$115,COLUMN($AW:$AW)-COLUMN($AH:$AH),FALSE)</f>
        <v>431.69321999999994</v>
      </c>
      <c r="T1873" s="104">
        <f t="shared" si="451"/>
        <v>0.68559941696665838</v>
      </c>
      <c r="U1873" s="104">
        <f t="shared" si="452"/>
        <v>1687.423605617091</v>
      </c>
      <c r="V1873" s="87" cm="1">
        <f t="array" ref="V1873">VLOOKUP($E1873,$AI$118:$AW$122,COLUMN($AW:$AW)-COLUMN($AH:$AH),FALSE)</f>
        <v>0</v>
      </c>
      <c r="W1873" s="87" t="str">
        <f t="shared" si="456"/>
        <v>Domestic</v>
      </c>
      <c r="X1873" s="87" t="str">
        <f t="shared" si="457"/>
        <v>Non-local</v>
      </c>
      <c r="Y1873" s="104"/>
      <c r="Z1873" s="87" t="str">
        <f t="shared" si="453"/>
        <v>USA</v>
      </c>
      <c r="AA1873" s="87" t="str">
        <f t="shared" si="454"/>
        <v>USA</v>
      </c>
      <c r="AB1873" s="82" cm="1">
        <f t="array" ref="AB1873">VLOOKUP(B1873,'GDP per Capita'!$T$2:$V$4235,COLUMN('GDP per Capita'!$V:$V)-COLUMN('GDP per Capita'!$S:$S),FALSE)</f>
        <v>63809.64</v>
      </c>
      <c r="AC1873" s="82">
        <f t="shared" si="458"/>
        <v>63809.64</v>
      </c>
      <c r="AD1873" s="82">
        <f t="shared" si="459"/>
        <v>63809.64</v>
      </c>
      <c r="AE1873" s="88">
        <f t="shared" si="455"/>
        <v>2.6444650144039222E-2</v>
      </c>
    </row>
    <row r="1874" spans="1:31">
      <c r="A1874" s="77" t="s">
        <v>34</v>
      </c>
      <c r="B1874" s="77">
        <v>1873</v>
      </c>
      <c r="C1874" s="77" t="s">
        <v>34</v>
      </c>
      <c r="D1874" s="77" t="s">
        <v>34</v>
      </c>
      <c r="E1874" s="77">
        <v>2019</v>
      </c>
      <c r="F1874" s="77">
        <v>0</v>
      </c>
      <c r="G1874" s="77">
        <v>0</v>
      </c>
      <c r="H1874" s="77">
        <v>0</v>
      </c>
      <c r="I1874" s="77" t="s">
        <v>1479</v>
      </c>
      <c r="J1874" s="77">
        <v>38.626803899999999</v>
      </c>
      <c r="K1874" s="77">
        <v>-90.199409700000004</v>
      </c>
      <c r="L1874" s="77">
        <v>3701.00063761927</v>
      </c>
      <c r="M1874" s="77">
        <v>0.67333559908097096</v>
      </c>
      <c r="N1874" s="77">
        <v>1</v>
      </c>
      <c r="O1874" s="77">
        <v>710.59212242290005</v>
      </c>
      <c r="P1874" s="87" cm="1">
        <f t="array" ref="P1874">IF($X1874="Non-local",VLOOKUP($E1874,$AI$64:$AW$68,COLUMN($AW:$AW)-COLUMN($AH:$AH),FALSE),IF($X1874="Unknown",VLOOKUP($E1874,$AI$71:$AW$75,COLUMN($AW:$AW)-COLUMN($AH:$AH),FALSE),0))</f>
        <v>235.51304347826087</v>
      </c>
      <c r="Q1874" s="87" cm="1">
        <f t="array" ref="Q1874">IF($X1874="Non-local",VLOOKUP($E1874,$AI$40:$AW$44,COLUMN($AW:$AW)-COLUMN($AH:$AH),FALSE),IF($X1874="Unknown",VLOOKUP($E1874,$AI$47:$AW$51,COLUMN($AW:$AW)-COLUMN($AH:$AH),FALSE),0))</f>
        <v>468.49625217391309</v>
      </c>
      <c r="R1874" s="87" cm="1">
        <f t="array" ref="R1874">IF($X1874="Non-local",VLOOKUP($E1874,$AI$88:$AW$92,COLUMN($AW:$AW)-COLUMN($AH:$AH),FALSE),IF($X1874="Unknown",VLOOKUP($E1874,$AI$95:$AW$99,COLUMN($AW:$AW)-COLUMN($AH:$AH),FALSE),0))</f>
        <v>0.15634435958899737</v>
      </c>
      <c r="S1874" s="87" cm="1">
        <f t="array" ref="S1874">VLOOKUP($E1874,$AI$111:$AW$115,COLUMN($AW:$AW)-COLUMN($AH:$AH),FALSE)</f>
        <v>431.69321999999994</v>
      </c>
      <c r="T1874" s="104">
        <f t="shared" si="451"/>
        <v>0.82967995866996835</v>
      </c>
      <c r="U1874" s="104">
        <f t="shared" si="452"/>
        <v>1846.2946380750739</v>
      </c>
      <c r="V1874" s="87" cm="1">
        <f t="array" ref="V1874">VLOOKUP($E1874,$AI$118:$AW$122,COLUMN($AW:$AW)-COLUMN($AH:$AH),FALSE)</f>
        <v>0</v>
      </c>
      <c r="W1874" s="87" t="str">
        <f t="shared" si="456"/>
        <v>Unknown</v>
      </c>
      <c r="X1874" s="87" t="str">
        <f t="shared" si="457"/>
        <v>Unknown</v>
      </c>
      <c r="Y1874" s="104"/>
      <c r="Z1874" s="87" t="str">
        <f t="shared" si="453"/>
        <v>Unknown</v>
      </c>
      <c r="AA1874" s="87" t="str">
        <f t="shared" si="454"/>
        <v>Unknown</v>
      </c>
      <c r="AB1874" s="82" t="e" cm="1">
        <f t="array" ref="AB1874">VLOOKUP(B1874,'GDP per Capita'!$T$2:$V$4235,COLUMN('GDP per Capita'!$V:$V)-COLUMN('GDP per Capita'!$S:$S),FALSE)</f>
        <v>#N/A</v>
      </c>
      <c r="AC1874" s="82" t="str">
        <f t="shared" si="458"/>
        <v/>
      </c>
      <c r="AD1874" s="82">
        <f t="shared" si="459"/>
        <v>61228.93767638311</v>
      </c>
      <c r="AE1874" s="88">
        <f t="shared" si="455"/>
        <v>3.0153955109157748E-2</v>
      </c>
    </row>
    <row r="1875" spans="1:31">
      <c r="A1875" s="77" t="s">
        <v>1566</v>
      </c>
      <c r="B1875" s="77">
        <v>1874</v>
      </c>
      <c r="C1875" s="77" t="s">
        <v>29</v>
      </c>
      <c r="D1875" s="77" t="s">
        <v>29</v>
      </c>
      <c r="E1875" s="77">
        <v>2019</v>
      </c>
      <c r="F1875" s="77">
        <v>40.722864950000002</v>
      </c>
      <c r="G1875" s="77">
        <v>-73.862101979754001</v>
      </c>
      <c r="H1875" s="77">
        <v>0</v>
      </c>
      <c r="I1875" s="77" t="s">
        <v>1479</v>
      </c>
      <c r="J1875" s="77">
        <v>38.626803899999999</v>
      </c>
      <c r="K1875" s="77">
        <v>-90.199409700000004</v>
      </c>
      <c r="L1875" s="77">
        <v>2830.7323056986902</v>
      </c>
      <c r="M1875" s="77">
        <v>0.53597804805660199</v>
      </c>
      <c r="N1875" s="77">
        <v>0</v>
      </c>
      <c r="O1875" s="77">
        <v>543.50060269414996</v>
      </c>
      <c r="P1875" s="87" cm="1">
        <f t="array" ref="P1875">IF($X1875="Non-local",VLOOKUP($E1875,$AI$64:$AW$68,COLUMN($AW:$AW)-COLUMN($AH:$AH),FALSE),IF($X1875="Unknown",VLOOKUP($E1875,$AI$71:$AW$75,COLUMN($AW:$AW)-COLUMN($AH:$AH),FALSE),0))</f>
        <v>244</v>
      </c>
      <c r="Q1875" s="87" cm="1">
        <f t="array" ref="Q1875">IF($X1875="Non-local",VLOOKUP($E1875,$AI$40:$AW$44,COLUMN($AW:$AW)-COLUMN($AH:$AH),FALSE),IF($X1875="Unknown",VLOOKUP($E1875,$AI$47:$AW$51,COLUMN($AW:$AW)-COLUMN($AH:$AH),FALSE),0))</f>
        <v>485.37900000000008</v>
      </c>
      <c r="R1875" s="87" cm="1">
        <f t="array" ref="R1875">IF($X1875="Non-local",VLOOKUP($E1875,$AI$88:$AW$92,COLUMN($AW:$AW)-COLUMN($AH:$AH),FALSE),IF($X1875="Unknown",VLOOKUP($E1875,$AI$95:$AW$99,COLUMN($AW:$AW)-COLUMN($AH:$AH),FALSE),0))</f>
        <v>0.16197839056517743</v>
      </c>
      <c r="S1875" s="87" cm="1">
        <f t="array" ref="S1875">VLOOKUP($E1875,$AI$111:$AW$115,COLUMN($AW:$AW)-COLUMN($AH:$AH),FALSE)</f>
        <v>431.69321999999994</v>
      </c>
      <c r="T1875" s="104">
        <f t="shared" si="451"/>
        <v>0.69795643862177936</v>
      </c>
      <c r="U1875" s="104">
        <f t="shared" si="452"/>
        <v>1704.5728226941499</v>
      </c>
      <c r="V1875" s="87" cm="1">
        <f t="array" ref="V1875">VLOOKUP($E1875,$AI$118:$AW$122,COLUMN($AW:$AW)-COLUMN($AH:$AH),FALSE)</f>
        <v>0</v>
      </c>
      <c r="W1875" s="87" t="str">
        <f t="shared" si="456"/>
        <v>Domestic</v>
      </c>
      <c r="X1875" s="87" t="str">
        <f t="shared" si="457"/>
        <v>Non-local</v>
      </c>
      <c r="Y1875" s="104"/>
      <c r="Z1875" s="87" t="str">
        <f t="shared" si="453"/>
        <v>USA</v>
      </c>
      <c r="AA1875" s="87" t="str">
        <f t="shared" si="454"/>
        <v>USA</v>
      </c>
      <c r="AB1875" s="82" cm="1">
        <f t="array" ref="AB1875">VLOOKUP(B1875,'GDP per Capita'!$T$2:$V$4235,COLUMN('GDP per Capita'!$V:$V)-COLUMN('GDP per Capita'!$S:$S),FALSE)</f>
        <v>63809.64</v>
      </c>
      <c r="AC1875" s="82">
        <f t="shared" si="458"/>
        <v>63809.64</v>
      </c>
      <c r="AD1875" s="82">
        <f t="shared" si="459"/>
        <v>63809.64</v>
      </c>
      <c r="AE1875" s="88">
        <f t="shared" si="455"/>
        <v>2.6713406041691347E-2</v>
      </c>
    </row>
    <row r="1876" spans="1:31">
      <c r="A1876" s="77" t="s">
        <v>1425</v>
      </c>
      <c r="B1876" s="77">
        <v>1875</v>
      </c>
      <c r="C1876" s="77" t="s">
        <v>29</v>
      </c>
      <c r="D1876" s="77" t="s">
        <v>29</v>
      </c>
      <c r="E1876" s="77">
        <v>2019</v>
      </c>
      <c r="F1876" s="77">
        <v>42.350096700000002</v>
      </c>
      <c r="G1876" s="77">
        <v>-71.232833200000002</v>
      </c>
      <c r="H1876" s="77">
        <v>0</v>
      </c>
      <c r="I1876" s="77" t="s">
        <v>1479</v>
      </c>
      <c r="J1876" s="77">
        <v>38.626803899999999</v>
      </c>
      <c r="K1876" s="77">
        <v>-90.199409700000004</v>
      </c>
      <c r="L1876" s="77">
        <v>3305.3112666797701</v>
      </c>
      <c r="M1876" s="77">
        <v>0.61152976449657703</v>
      </c>
      <c r="N1876" s="77">
        <v>0</v>
      </c>
      <c r="O1876" s="77">
        <v>634.61976320251699</v>
      </c>
      <c r="P1876" s="87" cm="1">
        <f t="array" ref="P1876">IF($X1876="Non-local",VLOOKUP($E1876,$AI$64:$AW$68,COLUMN($AW:$AW)-COLUMN($AH:$AH),FALSE),IF($X1876="Unknown",VLOOKUP($E1876,$AI$71:$AW$75,COLUMN($AW:$AW)-COLUMN($AH:$AH),FALSE),0))</f>
        <v>244</v>
      </c>
      <c r="Q1876" s="87" cm="1">
        <f t="array" ref="Q1876">IF($X1876="Non-local",VLOOKUP($E1876,$AI$40:$AW$44,COLUMN($AW:$AW)-COLUMN($AH:$AH),FALSE),IF($X1876="Unknown",VLOOKUP($E1876,$AI$47:$AW$51,COLUMN($AW:$AW)-COLUMN($AH:$AH),FALSE),0))</f>
        <v>485.37900000000008</v>
      </c>
      <c r="R1876" s="87" cm="1">
        <f t="array" ref="R1876">IF($X1876="Non-local",VLOOKUP($E1876,$AI$88:$AW$92,COLUMN($AW:$AW)-COLUMN($AH:$AH),FALSE),IF($X1876="Unknown",VLOOKUP($E1876,$AI$95:$AW$99,COLUMN($AW:$AW)-COLUMN($AH:$AH),FALSE),0))</f>
        <v>0.16197839056517743</v>
      </c>
      <c r="S1876" s="87" cm="1">
        <f t="array" ref="S1876">VLOOKUP($E1876,$AI$111:$AW$115,COLUMN($AW:$AW)-COLUMN($AH:$AH),FALSE)</f>
        <v>431.69321999999994</v>
      </c>
      <c r="T1876" s="104">
        <f t="shared" si="451"/>
        <v>0.77350815506175441</v>
      </c>
      <c r="U1876" s="104">
        <f t="shared" si="452"/>
        <v>1795.6919832025169</v>
      </c>
      <c r="V1876" s="87" cm="1">
        <f t="array" ref="V1876">VLOOKUP($E1876,$AI$118:$AW$122,COLUMN($AW:$AW)-COLUMN($AH:$AH),FALSE)</f>
        <v>0</v>
      </c>
      <c r="W1876" s="87" t="str">
        <f t="shared" si="456"/>
        <v>Domestic</v>
      </c>
      <c r="X1876" s="87" t="str">
        <f t="shared" si="457"/>
        <v>Non-local</v>
      </c>
      <c r="Y1876" s="104"/>
      <c r="Z1876" s="87" t="str">
        <f t="shared" si="453"/>
        <v>USA</v>
      </c>
      <c r="AA1876" s="87" t="str">
        <f t="shared" si="454"/>
        <v>USA</v>
      </c>
      <c r="AB1876" s="82" cm="1">
        <f t="array" ref="AB1876">VLOOKUP(B1876,'GDP per Capita'!$T$2:$V$4235,COLUMN('GDP per Capita'!$V:$V)-COLUMN('GDP per Capita'!$S:$S),FALSE)</f>
        <v>63809.64</v>
      </c>
      <c r="AC1876" s="82">
        <f t="shared" si="458"/>
        <v>63809.64</v>
      </c>
      <c r="AD1876" s="82">
        <f t="shared" si="459"/>
        <v>63809.64</v>
      </c>
      <c r="AE1876" s="88">
        <f t="shared" si="455"/>
        <v>2.8141390285269074E-2</v>
      </c>
    </row>
    <row r="1877" spans="1:31">
      <c r="A1877" s="77" t="s">
        <v>1119</v>
      </c>
      <c r="B1877" s="77">
        <v>1876</v>
      </c>
      <c r="C1877" s="77" t="s">
        <v>574</v>
      </c>
      <c r="D1877" s="77" t="s">
        <v>30</v>
      </c>
      <c r="E1877" s="77">
        <v>2019</v>
      </c>
      <c r="F1877" s="77">
        <v>39.906216999999998</v>
      </c>
      <c r="G1877" s="77">
        <v>116.39127569999999</v>
      </c>
      <c r="H1877" s="77">
        <v>0</v>
      </c>
      <c r="I1877" s="77" t="s">
        <v>1479</v>
      </c>
      <c r="J1877" s="77">
        <v>38.626803899999999</v>
      </c>
      <c r="K1877" s="77">
        <v>-90.199409700000004</v>
      </c>
      <c r="L1877" s="77">
        <v>21745.9035985437</v>
      </c>
      <c r="M1877" s="77">
        <v>3.3797470994837902</v>
      </c>
      <c r="N1877" s="77">
        <v>0</v>
      </c>
      <c r="O1877" s="77">
        <v>1989.7501792667499</v>
      </c>
      <c r="P1877" s="87" cm="1">
        <f t="array" ref="P1877">IF($X1877="Non-local",VLOOKUP($E1877,$AI$64:$AW$68,COLUMN($AW:$AW)-COLUMN($AH:$AH),FALSE),IF($X1877="Unknown",VLOOKUP($E1877,$AI$71:$AW$75,COLUMN($AW:$AW)-COLUMN($AH:$AH),FALSE),0))</f>
        <v>244</v>
      </c>
      <c r="Q1877" s="87" cm="1">
        <f t="array" ref="Q1877">IF($X1877="Non-local",VLOOKUP($E1877,$AI$40:$AW$44,COLUMN($AW:$AW)-COLUMN($AH:$AH),FALSE),IF($X1877="Unknown",VLOOKUP($E1877,$AI$47:$AW$51,COLUMN($AW:$AW)-COLUMN($AH:$AH),FALSE),0))</f>
        <v>485.37900000000008</v>
      </c>
      <c r="R1877" s="87" cm="1">
        <f t="array" ref="R1877">IF($X1877="Non-local",VLOOKUP($E1877,$AI$88:$AW$92,COLUMN($AW:$AW)-COLUMN($AH:$AH),FALSE),IF($X1877="Unknown",VLOOKUP($E1877,$AI$95:$AW$99,COLUMN($AW:$AW)-COLUMN($AH:$AH),FALSE),0))</f>
        <v>0.16197839056517743</v>
      </c>
      <c r="S1877" s="87" cm="1">
        <f t="array" ref="S1877">VLOOKUP($E1877,$AI$111:$AW$115,COLUMN($AW:$AW)-COLUMN($AH:$AH),FALSE)</f>
        <v>431.69321999999994</v>
      </c>
      <c r="T1877" s="104">
        <f t="shared" si="451"/>
        <v>3.5417254900489676</v>
      </c>
      <c r="U1877" s="104">
        <f t="shared" si="452"/>
        <v>3150.8223992667499</v>
      </c>
      <c r="V1877" s="87" cm="1">
        <f t="array" ref="V1877">VLOOKUP($E1877,$AI$118:$AW$122,COLUMN($AW:$AW)-COLUMN($AH:$AH),FALSE)</f>
        <v>0</v>
      </c>
      <c r="W1877" s="87" t="str">
        <f t="shared" si="456"/>
        <v>International</v>
      </c>
      <c r="X1877" s="87" t="str">
        <f t="shared" si="457"/>
        <v>Non-local</v>
      </c>
      <c r="Y1877" s="104"/>
      <c r="Z1877" s="87" t="str">
        <f t="shared" si="453"/>
        <v>China</v>
      </c>
      <c r="AA1877" s="87" t="str">
        <f t="shared" si="454"/>
        <v>Asia</v>
      </c>
      <c r="AB1877" s="82" cm="1">
        <f t="array" ref="AB1877">VLOOKUP(B1877,'GDP per Capita'!$T$2:$V$4235,COLUMN('GDP per Capita'!$V:$V)-COLUMN('GDP per Capita'!$S:$S),FALSE)</f>
        <v>10121.299999999999</v>
      </c>
      <c r="AC1877" s="82">
        <f t="shared" si="458"/>
        <v>10121.299999999999</v>
      </c>
      <c r="AD1877" s="82">
        <f t="shared" si="459"/>
        <v>10121.299999999999</v>
      </c>
      <c r="AE1877" s="88">
        <f t="shared" si="455"/>
        <v>0.31130609697042377</v>
      </c>
    </row>
    <row r="1878" spans="1:31">
      <c r="A1878" s="77" t="s">
        <v>882</v>
      </c>
      <c r="B1878" s="77">
        <v>1877</v>
      </c>
      <c r="C1878" s="77" t="s">
        <v>29</v>
      </c>
      <c r="D1878" s="77" t="s">
        <v>29</v>
      </c>
      <c r="E1878" s="77">
        <v>2019</v>
      </c>
      <c r="F1878" s="77">
        <v>39.004607</v>
      </c>
      <c r="G1878" s="77">
        <v>-76.875683800000004</v>
      </c>
      <c r="H1878" s="77">
        <v>0</v>
      </c>
      <c r="I1878" s="77" t="s">
        <v>1479</v>
      </c>
      <c r="J1878" s="77">
        <v>38.626803899999999</v>
      </c>
      <c r="K1878" s="77">
        <v>-90.199409700000004</v>
      </c>
      <c r="L1878" s="77">
        <v>2308.1878713614001</v>
      </c>
      <c r="M1878" s="77">
        <v>0.46641584996959801</v>
      </c>
      <c r="N1878" s="77">
        <v>0</v>
      </c>
      <c r="O1878" s="77">
        <v>443.172071301389</v>
      </c>
      <c r="P1878" s="87" cm="1">
        <f t="array" ref="P1878">IF($X1878="Non-local",VLOOKUP($E1878,$AI$64:$AW$68,COLUMN($AW:$AW)-COLUMN($AH:$AH),FALSE),IF($X1878="Unknown",VLOOKUP($E1878,$AI$71:$AW$75,COLUMN($AW:$AW)-COLUMN($AH:$AH),FALSE),0))</f>
        <v>244</v>
      </c>
      <c r="Q1878" s="87" cm="1">
        <f t="array" ref="Q1878">IF($X1878="Non-local",VLOOKUP($E1878,$AI$40:$AW$44,COLUMN($AW:$AW)-COLUMN($AH:$AH),FALSE),IF($X1878="Unknown",VLOOKUP($E1878,$AI$47:$AW$51,COLUMN($AW:$AW)-COLUMN($AH:$AH),FALSE),0))</f>
        <v>485.37900000000008</v>
      </c>
      <c r="R1878" s="87" cm="1">
        <f t="array" ref="R1878">IF($X1878="Non-local",VLOOKUP($E1878,$AI$88:$AW$92,COLUMN($AW:$AW)-COLUMN($AH:$AH),FALSE),IF($X1878="Unknown",VLOOKUP($E1878,$AI$95:$AW$99,COLUMN($AW:$AW)-COLUMN($AH:$AH),FALSE),0))</f>
        <v>0.16197839056517743</v>
      </c>
      <c r="S1878" s="87" cm="1">
        <f t="array" ref="S1878">VLOOKUP($E1878,$AI$111:$AW$115,COLUMN($AW:$AW)-COLUMN($AH:$AH),FALSE)</f>
        <v>431.69321999999994</v>
      </c>
      <c r="T1878" s="104">
        <f t="shared" si="451"/>
        <v>0.62839424053477544</v>
      </c>
      <c r="U1878" s="104">
        <f t="shared" si="452"/>
        <v>1604.244291301389</v>
      </c>
      <c r="V1878" s="87" cm="1">
        <f t="array" ref="V1878">VLOOKUP($E1878,$AI$118:$AW$122,COLUMN($AW:$AW)-COLUMN($AH:$AH),FALSE)</f>
        <v>0</v>
      </c>
      <c r="W1878" s="87" t="str">
        <f t="shared" si="456"/>
        <v>Domestic</v>
      </c>
      <c r="X1878" s="87" t="str">
        <f t="shared" si="457"/>
        <v>Non-local</v>
      </c>
      <c r="Y1878" s="104"/>
      <c r="Z1878" s="87" t="str">
        <f t="shared" si="453"/>
        <v>USA</v>
      </c>
      <c r="AA1878" s="87" t="str">
        <f t="shared" si="454"/>
        <v>USA</v>
      </c>
      <c r="AB1878" s="82" cm="1">
        <f t="array" ref="AB1878">VLOOKUP(B1878,'GDP per Capita'!$T$2:$V$4235,COLUMN('GDP per Capita'!$V:$V)-COLUMN('GDP per Capita'!$S:$S),FALSE)</f>
        <v>63809.64</v>
      </c>
      <c r="AC1878" s="82">
        <f t="shared" si="458"/>
        <v>63809.64</v>
      </c>
      <c r="AD1878" s="82">
        <f t="shared" si="459"/>
        <v>63809.64</v>
      </c>
      <c r="AE1878" s="88">
        <f t="shared" si="455"/>
        <v>2.5141096099294543E-2</v>
      </c>
    </row>
    <row r="1879" spans="1:31">
      <c r="A1879" s="77" t="s">
        <v>886</v>
      </c>
      <c r="B1879" s="77">
        <v>1878</v>
      </c>
      <c r="C1879" s="77" t="s">
        <v>29</v>
      </c>
      <c r="D1879" s="77" t="s">
        <v>29</v>
      </c>
      <c r="E1879" s="77">
        <v>2019</v>
      </c>
      <c r="F1879" s="77">
        <v>39.284749400000003</v>
      </c>
      <c r="G1879" s="77">
        <v>-76.620474639699793</v>
      </c>
      <c r="H1879" s="77">
        <v>0</v>
      </c>
      <c r="I1879" s="77" t="s">
        <v>1479</v>
      </c>
      <c r="J1879" s="77">
        <v>38.626803899999999</v>
      </c>
      <c r="K1879" s="77">
        <v>-90.199409700000004</v>
      </c>
      <c r="L1879" s="77">
        <v>2350.6492868402502</v>
      </c>
      <c r="M1879" s="77">
        <v>0.47202265803874</v>
      </c>
      <c r="N1879" s="77">
        <v>0</v>
      </c>
      <c r="O1879" s="77">
        <v>451.32466307332902</v>
      </c>
      <c r="P1879" s="87" cm="1">
        <f t="array" ref="P1879">IF($X1879="Non-local",VLOOKUP($E1879,$AI$64:$AW$68,COLUMN($AW:$AW)-COLUMN($AH:$AH),FALSE),IF($X1879="Unknown",VLOOKUP($E1879,$AI$71:$AW$75,COLUMN($AW:$AW)-COLUMN($AH:$AH),FALSE),0))</f>
        <v>244</v>
      </c>
      <c r="Q1879" s="87" cm="1">
        <f t="array" ref="Q1879">IF($X1879="Non-local",VLOOKUP($E1879,$AI$40:$AW$44,COLUMN($AW:$AW)-COLUMN($AH:$AH),FALSE),IF($X1879="Unknown",VLOOKUP($E1879,$AI$47:$AW$51,COLUMN($AW:$AW)-COLUMN($AH:$AH),FALSE),0))</f>
        <v>485.37900000000008</v>
      </c>
      <c r="R1879" s="87" cm="1">
        <f t="array" ref="R1879">IF($X1879="Non-local",VLOOKUP($E1879,$AI$88:$AW$92,COLUMN($AW:$AW)-COLUMN($AH:$AH),FALSE),IF($X1879="Unknown",VLOOKUP($E1879,$AI$95:$AW$99,COLUMN($AW:$AW)-COLUMN($AH:$AH),FALSE),0))</f>
        <v>0.16197839056517743</v>
      </c>
      <c r="S1879" s="87" cm="1">
        <f t="array" ref="S1879">VLOOKUP($E1879,$AI$111:$AW$115,COLUMN($AW:$AW)-COLUMN($AH:$AH),FALSE)</f>
        <v>431.69321999999994</v>
      </c>
      <c r="T1879" s="104">
        <f t="shared" si="451"/>
        <v>0.63400104860391737</v>
      </c>
      <c r="U1879" s="104">
        <f t="shared" si="452"/>
        <v>1612.396883073329</v>
      </c>
      <c r="V1879" s="87" cm="1">
        <f t="array" ref="V1879">VLOOKUP($E1879,$AI$118:$AW$122,COLUMN($AW:$AW)-COLUMN($AH:$AH),FALSE)</f>
        <v>0</v>
      </c>
      <c r="W1879" s="87" t="str">
        <f t="shared" si="456"/>
        <v>Domestic</v>
      </c>
      <c r="X1879" s="87" t="str">
        <f t="shared" si="457"/>
        <v>Non-local</v>
      </c>
      <c r="Y1879" s="104"/>
      <c r="Z1879" s="87" t="str">
        <f t="shared" si="453"/>
        <v>USA</v>
      </c>
      <c r="AA1879" s="87" t="str">
        <f t="shared" si="454"/>
        <v>USA</v>
      </c>
      <c r="AB1879" s="82" cm="1">
        <f t="array" ref="AB1879">VLOOKUP(B1879,'GDP per Capita'!$T$2:$V$4235,COLUMN('GDP per Capita'!$V:$V)-COLUMN('GDP per Capita'!$S:$S),FALSE)</f>
        <v>63809.64</v>
      </c>
      <c r="AC1879" s="82">
        <f t="shared" si="458"/>
        <v>63809.64</v>
      </c>
      <c r="AD1879" s="82">
        <f t="shared" si="459"/>
        <v>63809.64</v>
      </c>
      <c r="AE1879" s="88">
        <f t="shared" si="455"/>
        <v>2.5268860364567627E-2</v>
      </c>
    </row>
    <row r="1880" spans="1:31">
      <c r="A1880" s="77" t="s">
        <v>1351</v>
      </c>
      <c r="B1880" s="77">
        <v>1879</v>
      </c>
      <c r="C1880" s="77" t="s">
        <v>29</v>
      </c>
      <c r="D1880" s="77" t="s">
        <v>29</v>
      </c>
      <c r="E1880" s="77">
        <v>2019</v>
      </c>
      <c r="F1880" s="77">
        <v>38.777132100000003</v>
      </c>
      <c r="G1880" s="77">
        <v>-77.275469099999995</v>
      </c>
      <c r="H1880" s="77">
        <v>0</v>
      </c>
      <c r="I1880" s="77" t="s">
        <v>1479</v>
      </c>
      <c r="J1880" s="77">
        <v>38.626803899999999</v>
      </c>
      <c r="K1880" s="77">
        <v>-90.199409700000004</v>
      </c>
      <c r="L1880" s="77">
        <v>2241.4010896047998</v>
      </c>
      <c r="M1880" s="77">
        <v>0.45759700437432199</v>
      </c>
      <c r="N1880" s="77">
        <v>0</v>
      </c>
      <c r="O1880" s="77">
        <v>430.34900920412201</v>
      </c>
      <c r="P1880" s="87" cm="1">
        <f t="array" ref="P1880">IF($X1880="Non-local",VLOOKUP($E1880,$AI$64:$AW$68,COLUMN($AW:$AW)-COLUMN($AH:$AH),FALSE),IF($X1880="Unknown",VLOOKUP($E1880,$AI$71:$AW$75,COLUMN($AW:$AW)-COLUMN($AH:$AH),FALSE),0))</f>
        <v>244</v>
      </c>
      <c r="Q1880" s="87" cm="1">
        <f t="array" ref="Q1880">IF($X1880="Non-local",VLOOKUP($E1880,$AI$40:$AW$44,COLUMN($AW:$AW)-COLUMN($AH:$AH),FALSE),IF($X1880="Unknown",VLOOKUP($E1880,$AI$47:$AW$51,COLUMN($AW:$AW)-COLUMN($AH:$AH),FALSE),0))</f>
        <v>485.37900000000008</v>
      </c>
      <c r="R1880" s="87" cm="1">
        <f t="array" ref="R1880">IF($X1880="Non-local",VLOOKUP($E1880,$AI$88:$AW$92,COLUMN($AW:$AW)-COLUMN($AH:$AH),FALSE),IF($X1880="Unknown",VLOOKUP($E1880,$AI$95:$AW$99,COLUMN($AW:$AW)-COLUMN($AH:$AH),FALSE),0))</f>
        <v>0.16197839056517743</v>
      </c>
      <c r="S1880" s="87" cm="1">
        <f t="array" ref="S1880">VLOOKUP($E1880,$AI$111:$AW$115,COLUMN($AW:$AW)-COLUMN($AH:$AH),FALSE)</f>
        <v>431.69321999999994</v>
      </c>
      <c r="T1880" s="104">
        <f t="shared" si="451"/>
        <v>0.61957539493949942</v>
      </c>
      <c r="U1880" s="104">
        <f t="shared" si="452"/>
        <v>1591.421229204122</v>
      </c>
      <c r="V1880" s="87" cm="1">
        <f t="array" ref="V1880">VLOOKUP($E1880,$AI$118:$AW$122,COLUMN($AW:$AW)-COLUMN($AH:$AH),FALSE)</f>
        <v>0</v>
      </c>
      <c r="W1880" s="87" t="str">
        <f t="shared" si="456"/>
        <v>Domestic</v>
      </c>
      <c r="X1880" s="87" t="str">
        <f t="shared" si="457"/>
        <v>Non-local</v>
      </c>
      <c r="Y1880" s="104"/>
      <c r="Z1880" s="87" t="str">
        <f t="shared" si="453"/>
        <v>USA</v>
      </c>
      <c r="AA1880" s="87" t="str">
        <f t="shared" si="454"/>
        <v>USA</v>
      </c>
      <c r="AB1880" s="82" cm="1">
        <f t="array" ref="AB1880">VLOOKUP(B1880,'GDP per Capita'!$T$2:$V$4235,COLUMN('GDP per Capita'!$V:$V)-COLUMN('GDP per Capita'!$S:$S),FALSE)</f>
        <v>63809.64</v>
      </c>
      <c r="AC1880" s="82">
        <f t="shared" si="458"/>
        <v>63809.64</v>
      </c>
      <c r="AD1880" s="82">
        <f t="shared" si="459"/>
        <v>63809.64</v>
      </c>
      <c r="AE1880" s="88">
        <f t="shared" si="455"/>
        <v>2.49401380293655E-2</v>
      </c>
    </row>
    <row r="1881" spans="1:31">
      <c r="A1881" s="77" t="s">
        <v>1032</v>
      </c>
      <c r="B1881" s="77">
        <v>1880</v>
      </c>
      <c r="C1881" s="77" t="s">
        <v>29</v>
      </c>
      <c r="D1881" s="77" t="s">
        <v>29</v>
      </c>
      <c r="E1881" s="77">
        <v>2019</v>
      </c>
      <c r="F1881" s="77">
        <v>32.7174209</v>
      </c>
      <c r="G1881" s="77">
        <v>-117.1627714</v>
      </c>
      <c r="H1881" s="77">
        <v>0</v>
      </c>
      <c r="I1881" s="77" t="s">
        <v>1479</v>
      </c>
      <c r="J1881" s="77">
        <v>38.626803899999999</v>
      </c>
      <c r="K1881" s="77">
        <v>-90.199409700000004</v>
      </c>
      <c r="L1881" s="77">
        <v>5025.1292937853495</v>
      </c>
      <c r="M1881" s="77">
        <v>0.88002325981501905</v>
      </c>
      <c r="N1881" s="77">
        <v>0</v>
      </c>
      <c r="O1881" s="77">
        <v>603.01551525424202</v>
      </c>
      <c r="P1881" s="87" cm="1">
        <f t="array" ref="P1881">IF($X1881="Non-local",VLOOKUP($E1881,$AI$64:$AW$68,COLUMN($AW:$AW)-COLUMN($AH:$AH),FALSE),IF($X1881="Unknown",VLOOKUP($E1881,$AI$71:$AW$75,COLUMN($AW:$AW)-COLUMN($AH:$AH),FALSE),0))</f>
        <v>244</v>
      </c>
      <c r="Q1881" s="87" cm="1">
        <f t="array" ref="Q1881">IF($X1881="Non-local",VLOOKUP($E1881,$AI$40:$AW$44,COLUMN($AW:$AW)-COLUMN($AH:$AH),FALSE),IF($X1881="Unknown",VLOOKUP($E1881,$AI$47:$AW$51,COLUMN($AW:$AW)-COLUMN($AH:$AH),FALSE),0))</f>
        <v>485.37900000000008</v>
      </c>
      <c r="R1881" s="87" cm="1">
        <f t="array" ref="R1881">IF($X1881="Non-local",VLOOKUP($E1881,$AI$88:$AW$92,COLUMN($AW:$AW)-COLUMN($AH:$AH),FALSE),IF($X1881="Unknown",VLOOKUP($E1881,$AI$95:$AW$99,COLUMN($AW:$AW)-COLUMN($AH:$AH),FALSE),0))</f>
        <v>0.16197839056517743</v>
      </c>
      <c r="S1881" s="87" cm="1">
        <f t="array" ref="S1881">VLOOKUP($E1881,$AI$111:$AW$115,COLUMN($AW:$AW)-COLUMN($AH:$AH),FALSE)</f>
        <v>431.69321999999994</v>
      </c>
      <c r="T1881" s="104">
        <f t="shared" si="451"/>
        <v>1.0420016503801965</v>
      </c>
      <c r="U1881" s="104">
        <f t="shared" si="452"/>
        <v>1764.087735254242</v>
      </c>
      <c r="V1881" s="87" cm="1">
        <f t="array" ref="V1881">VLOOKUP($E1881,$AI$118:$AW$122,COLUMN($AW:$AW)-COLUMN($AH:$AH),FALSE)</f>
        <v>0</v>
      </c>
      <c r="W1881" s="87" t="str">
        <f t="shared" si="456"/>
        <v>Domestic</v>
      </c>
      <c r="X1881" s="87" t="str">
        <f t="shared" si="457"/>
        <v>Non-local</v>
      </c>
      <c r="Y1881" s="104"/>
      <c r="Z1881" s="87" t="str">
        <f t="shared" si="453"/>
        <v>USA</v>
      </c>
      <c r="AA1881" s="87" t="str">
        <f t="shared" si="454"/>
        <v>USA</v>
      </c>
      <c r="AB1881" s="82" cm="1">
        <f t="array" ref="AB1881">VLOOKUP(B1881,'GDP per Capita'!$T$2:$V$4235,COLUMN('GDP per Capita'!$V:$V)-COLUMN('GDP per Capita'!$S:$S),FALSE)</f>
        <v>63809.64</v>
      </c>
      <c r="AC1881" s="82">
        <f t="shared" si="458"/>
        <v>63809.64</v>
      </c>
      <c r="AD1881" s="82">
        <f t="shared" si="459"/>
        <v>63809.64</v>
      </c>
      <c r="AE1881" s="88">
        <f t="shared" si="455"/>
        <v>2.7646100734218873E-2</v>
      </c>
    </row>
    <row r="1882" spans="1:31">
      <c r="A1882" s="77" t="s">
        <v>1072</v>
      </c>
      <c r="B1882" s="77">
        <v>1881</v>
      </c>
      <c r="C1882" s="77" t="s">
        <v>29</v>
      </c>
      <c r="D1882" s="77" t="s">
        <v>29</v>
      </c>
      <c r="E1882" s="77">
        <v>2019</v>
      </c>
      <c r="F1882" s="77">
        <v>40.349274399999999</v>
      </c>
      <c r="G1882" s="77">
        <v>-74.659295799999995</v>
      </c>
      <c r="H1882" s="77">
        <v>0</v>
      </c>
      <c r="I1882" s="77" t="s">
        <v>1479</v>
      </c>
      <c r="J1882" s="77">
        <v>38.626803899999999</v>
      </c>
      <c r="K1882" s="77">
        <v>-90.199409700000004</v>
      </c>
      <c r="L1882" s="77">
        <v>2690.94848918462</v>
      </c>
      <c r="M1882" s="77">
        <v>0.51695738977365002</v>
      </c>
      <c r="N1882" s="77">
        <v>0</v>
      </c>
      <c r="O1882" s="77">
        <v>516.66210992344804</v>
      </c>
      <c r="P1882" s="87" cm="1">
        <f t="array" ref="P1882">IF($X1882="Non-local",VLOOKUP($E1882,$AI$64:$AW$68,COLUMN($AW:$AW)-COLUMN($AH:$AH),FALSE),IF($X1882="Unknown",VLOOKUP($E1882,$AI$71:$AW$75,COLUMN($AW:$AW)-COLUMN($AH:$AH),FALSE),0))</f>
        <v>244</v>
      </c>
      <c r="Q1882" s="87" cm="1">
        <f t="array" ref="Q1882">IF($X1882="Non-local",VLOOKUP($E1882,$AI$40:$AW$44,COLUMN($AW:$AW)-COLUMN($AH:$AH),FALSE),IF($X1882="Unknown",VLOOKUP($E1882,$AI$47:$AW$51,COLUMN($AW:$AW)-COLUMN($AH:$AH),FALSE),0))</f>
        <v>485.37900000000008</v>
      </c>
      <c r="R1882" s="87" cm="1">
        <f t="array" ref="R1882">IF($X1882="Non-local",VLOOKUP($E1882,$AI$88:$AW$92,COLUMN($AW:$AW)-COLUMN($AH:$AH),FALSE),IF($X1882="Unknown",VLOOKUP($E1882,$AI$95:$AW$99,COLUMN($AW:$AW)-COLUMN($AH:$AH),FALSE),0))</f>
        <v>0.16197839056517743</v>
      </c>
      <c r="S1882" s="87" cm="1">
        <f t="array" ref="S1882">VLOOKUP($E1882,$AI$111:$AW$115,COLUMN($AW:$AW)-COLUMN($AH:$AH),FALSE)</f>
        <v>431.69321999999994</v>
      </c>
      <c r="T1882" s="104">
        <f t="shared" si="451"/>
        <v>0.6789357803388274</v>
      </c>
      <c r="U1882" s="104">
        <f t="shared" si="452"/>
        <v>1677.7343299234481</v>
      </c>
      <c r="V1882" s="87" cm="1">
        <f t="array" ref="V1882">VLOOKUP($E1882,$AI$118:$AW$122,COLUMN($AW:$AW)-COLUMN($AH:$AH),FALSE)</f>
        <v>0</v>
      </c>
      <c r="W1882" s="87" t="str">
        <f t="shared" si="456"/>
        <v>Domestic</v>
      </c>
      <c r="X1882" s="87" t="str">
        <f t="shared" si="457"/>
        <v>Non-local</v>
      </c>
      <c r="Y1882" s="104"/>
      <c r="Z1882" s="87" t="str">
        <f t="shared" si="453"/>
        <v>USA</v>
      </c>
      <c r="AA1882" s="87" t="str">
        <f t="shared" si="454"/>
        <v>USA</v>
      </c>
      <c r="AB1882" s="82" cm="1">
        <f t="array" ref="AB1882">VLOOKUP(B1882,'GDP per Capita'!$T$2:$V$4235,COLUMN('GDP per Capita'!$V:$V)-COLUMN('GDP per Capita'!$S:$S),FALSE)</f>
        <v>63809.64</v>
      </c>
      <c r="AC1882" s="82">
        <f t="shared" si="458"/>
        <v>63809.64</v>
      </c>
      <c r="AD1882" s="82">
        <f t="shared" si="459"/>
        <v>63809.64</v>
      </c>
      <c r="AE1882" s="88">
        <f t="shared" si="455"/>
        <v>2.6292803562650534E-2</v>
      </c>
    </row>
    <row r="1883" spans="1:31">
      <c r="A1883" s="77" t="s">
        <v>1506</v>
      </c>
      <c r="B1883" s="77">
        <v>1882</v>
      </c>
      <c r="C1883" s="77" t="s">
        <v>29</v>
      </c>
      <c r="D1883" s="77" t="s">
        <v>29</v>
      </c>
      <c r="E1883" s="77">
        <v>2019</v>
      </c>
      <c r="F1883" s="77">
        <v>38.5800713</v>
      </c>
      <c r="G1883" s="77">
        <v>-90.406917699999994</v>
      </c>
      <c r="H1883" s="77">
        <v>1</v>
      </c>
      <c r="I1883" s="77" t="s">
        <v>1479</v>
      </c>
      <c r="J1883" s="77">
        <v>38.626803899999999</v>
      </c>
      <c r="K1883" s="77">
        <v>-90.199409700000004</v>
      </c>
      <c r="L1883" s="77">
        <v>37.531315876597503</v>
      </c>
      <c r="M1883" s="77">
        <v>0</v>
      </c>
      <c r="N1883" s="77">
        <v>0</v>
      </c>
      <c r="O1883" s="77">
        <v>0</v>
      </c>
      <c r="P1883" s="87" cm="1">
        <f t="array" ref="P1883">IF($X1883="Non-local",VLOOKUP($E1883,$AI$64:$AW$68,COLUMN($AW:$AW)-COLUMN($AH:$AH),FALSE),IF($X1883="Unknown",VLOOKUP($E1883,$AI$71:$AW$75,COLUMN($AW:$AW)-COLUMN($AH:$AH),FALSE),0))</f>
        <v>0</v>
      </c>
      <c r="Q1883" s="87" cm="1">
        <f t="array" ref="Q1883">IF($X1883="Non-local",VLOOKUP($E1883,$AI$40:$AW$44,COLUMN($AW:$AW)-COLUMN($AH:$AH),FALSE),IF($X1883="Unknown",VLOOKUP($E1883,$AI$47:$AW$51,COLUMN($AW:$AW)-COLUMN($AH:$AH),FALSE),0))</f>
        <v>0</v>
      </c>
      <c r="R1883" s="87" cm="1">
        <f t="array" ref="R1883">IF($X1883="Non-local",VLOOKUP($E1883,$AI$88:$AW$92,COLUMN($AW:$AW)-COLUMN($AH:$AH),FALSE),IF($X1883="Unknown",VLOOKUP($E1883,$AI$95:$AW$99,COLUMN($AW:$AW)-COLUMN($AH:$AH),FALSE),0))</f>
        <v>0</v>
      </c>
      <c r="S1883" s="87" cm="1">
        <f t="array" ref="S1883">VLOOKUP($E1883,$AI$111:$AW$115,COLUMN($AW:$AW)-COLUMN($AH:$AH),FALSE)</f>
        <v>431.69321999999994</v>
      </c>
      <c r="T1883" s="104">
        <f t="shared" si="451"/>
        <v>0</v>
      </c>
      <c r="U1883" s="104">
        <f t="shared" si="452"/>
        <v>431.69321999999994</v>
      </c>
      <c r="V1883" s="87" cm="1">
        <f t="array" ref="V1883">VLOOKUP($E1883,$AI$118:$AW$122,COLUMN($AW:$AW)-COLUMN($AH:$AH),FALSE)</f>
        <v>0</v>
      </c>
      <c r="W1883" s="87" t="str">
        <f t="shared" si="456"/>
        <v>Domestic</v>
      </c>
      <c r="X1883" s="87" t="str">
        <f t="shared" si="457"/>
        <v>Local</v>
      </c>
      <c r="Y1883" s="104"/>
      <c r="Z1883" s="87" t="str">
        <f t="shared" si="453"/>
        <v>USA</v>
      </c>
      <c r="AA1883" s="87" t="str">
        <f t="shared" si="454"/>
        <v>USA</v>
      </c>
      <c r="AB1883" s="82" cm="1">
        <f t="array" ref="AB1883">VLOOKUP(B1883,'GDP per Capita'!$T$2:$V$4235,COLUMN('GDP per Capita'!$V:$V)-COLUMN('GDP per Capita'!$S:$S),FALSE)</f>
        <v>63809.64</v>
      </c>
      <c r="AC1883" s="82">
        <f t="shared" si="458"/>
        <v>63809.64</v>
      </c>
      <c r="AD1883" s="82">
        <f t="shared" si="459"/>
        <v>63809.64</v>
      </c>
      <c r="AE1883" s="88">
        <f t="shared" si="455"/>
        <v>6.7653291885050593E-3</v>
      </c>
    </row>
    <row r="1884" spans="1:31">
      <c r="A1884" s="77" t="s">
        <v>1567</v>
      </c>
      <c r="B1884" s="77">
        <v>1883</v>
      </c>
      <c r="C1884" s="77" t="s">
        <v>29</v>
      </c>
      <c r="D1884" s="77" t="s">
        <v>29</v>
      </c>
      <c r="E1884" s="77">
        <v>2019</v>
      </c>
      <c r="F1884" s="77">
        <v>37.727512699999998</v>
      </c>
      <c r="G1884" s="77">
        <v>-89.864545499999906</v>
      </c>
      <c r="H1884" s="77">
        <v>0</v>
      </c>
      <c r="I1884" s="77" t="s">
        <v>1479</v>
      </c>
      <c r="J1884" s="77">
        <v>38.626803899999999</v>
      </c>
      <c r="K1884" s="77">
        <v>-90.199409700000004</v>
      </c>
      <c r="L1884" s="77">
        <v>208.385010695311</v>
      </c>
      <c r="M1884" s="77">
        <v>0.189147852894644</v>
      </c>
      <c r="N1884" s="77">
        <v>0</v>
      </c>
      <c r="O1884" s="77">
        <v>40.0099220534997</v>
      </c>
      <c r="P1884" s="87" cm="1">
        <f t="array" ref="P1884">IF($X1884="Non-local",VLOOKUP($E1884,$AI$64:$AW$68,COLUMN($AW:$AW)-COLUMN($AH:$AH),FALSE),IF($X1884="Unknown",VLOOKUP($E1884,$AI$71:$AW$75,COLUMN($AW:$AW)-COLUMN($AH:$AH),FALSE),0))</f>
        <v>244</v>
      </c>
      <c r="Q1884" s="87" cm="1">
        <f t="array" ref="Q1884">IF($X1884="Non-local",VLOOKUP($E1884,$AI$40:$AW$44,COLUMN($AW:$AW)-COLUMN($AH:$AH),FALSE),IF($X1884="Unknown",VLOOKUP($E1884,$AI$47:$AW$51,COLUMN($AW:$AW)-COLUMN($AH:$AH),FALSE),0))</f>
        <v>485.37900000000008</v>
      </c>
      <c r="R1884" s="87" cm="1">
        <f t="array" ref="R1884">IF($X1884="Non-local",VLOOKUP($E1884,$AI$88:$AW$92,COLUMN($AW:$AW)-COLUMN($AH:$AH),FALSE),IF($X1884="Unknown",VLOOKUP($E1884,$AI$95:$AW$99,COLUMN($AW:$AW)-COLUMN($AH:$AH),FALSE),0))</f>
        <v>0.16197839056517743</v>
      </c>
      <c r="S1884" s="87" cm="1">
        <f t="array" ref="S1884">VLOOKUP($E1884,$AI$111:$AW$115,COLUMN($AW:$AW)-COLUMN($AH:$AH),FALSE)</f>
        <v>431.69321999999994</v>
      </c>
      <c r="T1884" s="104">
        <f t="shared" si="451"/>
        <v>0.35112624345982146</v>
      </c>
      <c r="U1884" s="104">
        <f t="shared" si="452"/>
        <v>1201.0821420534996</v>
      </c>
      <c r="V1884" s="87" cm="1">
        <f t="array" ref="V1884">VLOOKUP($E1884,$AI$118:$AW$122,COLUMN($AW:$AW)-COLUMN($AH:$AH),FALSE)</f>
        <v>0</v>
      </c>
      <c r="W1884" s="87" t="str">
        <f t="shared" si="456"/>
        <v>Domestic</v>
      </c>
      <c r="X1884" s="87" t="str">
        <f t="shared" si="457"/>
        <v>Non-local</v>
      </c>
      <c r="Y1884" s="104"/>
      <c r="Z1884" s="87" t="str">
        <f t="shared" si="453"/>
        <v>USA</v>
      </c>
      <c r="AA1884" s="87" t="str">
        <f t="shared" si="454"/>
        <v>USA</v>
      </c>
      <c r="AB1884" s="82" cm="1">
        <f t="array" ref="AB1884">VLOOKUP(B1884,'GDP per Capita'!$T$2:$V$4235,COLUMN('GDP per Capita'!$V:$V)-COLUMN('GDP per Capita'!$S:$S),FALSE)</f>
        <v>63809.64</v>
      </c>
      <c r="AC1884" s="82">
        <f t="shared" si="458"/>
        <v>63809.64</v>
      </c>
      <c r="AD1884" s="82">
        <f t="shared" si="459"/>
        <v>63809.64</v>
      </c>
      <c r="AE1884" s="88">
        <f t="shared" si="455"/>
        <v>1.8822894817358313E-2</v>
      </c>
    </row>
    <row r="1885" spans="1:31">
      <c r="A1885" s="77" t="s">
        <v>1568</v>
      </c>
      <c r="B1885" s="77">
        <v>1884</v>
      </c>
      <c r="C1885" s="77" t="s">
        <v>29</v>
      </c>
      <c r="D1885" s="77" t="s">
        <v>29</v>
      </c>
      <c r="E1885" s="77">
        <v>2019</v>
      </c>
      <c r="F1885" s="77">
        <v>43.207177999999999</v>
      </c>
      <c r="G1885" s="77">
        <v>-71.537475999999998</v>
      </c>
      <c r="H1885" s="77">
        <v>0</v>
      </c>
      <c r="I1885" s="77" t="s">
        <v>1479</v>
      </c>
      <c r="J1885" s="77">
        <v>38.626803899999999</v>
      </c>
      <c r="K1885" s="77">
        <v>-90.199409700000004</v>
      </c>
      <c r="L1885" s="77">
        <v>3289.16215724828</v>
      </c>
      <c r="M1885" s="77">
        <v>0.60895886895160001</v>
      </c>
      <c r="N1885" s="77">
        <v>0</v>
      </c>
      <c r="O1885" s="77">
        <v>631.51913419167101</v>
      </c>
      <c r="P1885" s="87" cm="1">
        <f t="array" ref="P1885">IF($X1885="Non-local",VLOOKUP($E1885,$AI$64:$AW$68,COLUMN($AW:$AW)-COLUMN($AH:$AH),FALSE),IF($X1885="Unknown",VLOOKUP($E1885,$AI$71:$AW$75,COLUMN($AW:$AW)-COLUMN($AH:$AH),FALSE),0))</f>
        <v>244</v>
      </c>
      <c r="Q1885" s="87" cm="1">
        <f t="array" ref="Q1885">IF($X1885="Non-local",VLOOKUP($E1885,$AI$40:$AW$44,COLUMN($AW:$AW)-COLUMN($AH:$AH),FALSE),IF($X1885="Unknown",VLOOKUP($E1885,$AI$47:$AW$51,COLUMN($AW:$AW)-COLUMN($AH:$AH),FALSE),0))</f>
        <v>485.37900000000008</v>
      </c>
      <c r="R1885" s="87" cm="1">
        <f t="array" ref="R1885">IF($X1885="Non-local",VLOOKUP($E1885,$AI$88:$AW$92,COLUMN($AW:$AW)-COLUMN($AH:$AH),FALSE),IF($X1885="Unknown",VLOOKUP($E1885,$AI$95:$AW$99,COLUMN($AW:$AW)-COLUMN($AH:$AH),FALSE),0))</f>
        <v>0.16197839056517743</v>
      </c>
      <c r="S1885" s="87" cm="1">
        <f t="array" ref="S1885">VLOOKUP($E1885,$AI$111:$AW$115,COLUMN($AW:$AW)-COLUMN($AH:$AH),FALSE)</f>
        <v>431.69321999999994</v>
      </c>
      <c r="T1885" s="104">
        <f t="shared" si="451"/>
        <v>0.77093725951677738</v>
      </c>
      <c r="U1885" s="104">
        <f t="shared" si="452"/>
        <v>1792.5913541916709</v>
      </c>
      <c r="V1885" s="87" cm="1">
        <f t="array" ref="V1885">VLOOKUP($E1885,$AI$118:$AW$122,COLUMN($AW:$AW)-COLUMN($AH:$AH),FALSE)</f>
        <v>0</v>
      </c>
      <c r="W1885" s="87" t="str">
        <f t="shared" si="456"/>
        <v>Domestic</v>
      </c>
      <c r="X1885" s="87" t="str">
        <f t="shared" si="457"/>
        <v>Non-local</v>
      </c>
      <c r="Y1885" s="104"/>
      <c r="Z1885" s="87" t="str">
        <f t="shared" si="453"/>
        <v>USA</v>
      </c>
      <c r="AA1885" s="87" t="str">
        <f t="shared" si="454"/>
        <v>USA</v>
      </c>
      <c r="AB1885" s="82" cm="1">
        <f t="array" ref="AB1885">VLOOKUP(B1885,'GDP per Capita'!$T$2:$V$4235,COLUMN('GDP per Capita'!$V:$V)-COLUMN('GDP per Capita'!$S:$S),FALSE)</f>
        <v>63809.64</v>
      </c>
      <c r="AC1885" s="82">
        <f t="shared" si="458"/>
        <v>63809.64</v>
      </c>
      <c r="AD1885" s="82">
        <f t="shared" si="459"/>
        <v>63809.64</v>
      </c>
      <c r="AE1885" s="88">
        <f t="shared" si="455"/>
        <v>2.8092798426564872E-2</v>
      </c>
    </row>
    <row r="1886" spans="1:31">
      <c r="A1886" s="77" t="s">
        <v>1569</v>
      </c>
      <c r="B1886" s="77">
        <v>1885</v>
      </c>
      <c r="C1886" s="77" t="s">
        <v>29</v>
      </c>
      <c r="D1886" s="77" t="s">
        <v>29</v>
      </c>
      <c r="E1886" s="77">
        <v>2019</v>
      </c>
      <c r="F1886" s="77">
        <v>42.960005899999999</v>
      </c>
      <c r="G1886" s="77">
        <v>-90.130446099999901</v>
      </c>
      <c r="H1886" s="77">
        <v>0</v>
      </c>
      <c r="I1886" s="77" t="s">
        <v>1479</v>
      </c>
      <c r="J1886" s="77">
        <v>38.626803899999999</v>
      </c>
      <c r="K1886" s="77">
        <v>-90.199409700000004</v>
      </c>
      <c r="L1886" s="77">
        <v>963.73135814966395</v>
      </c>
      <c r="M1886" s="77">
        <v>0.28888739167692501</v>
      </c>
      <c r="N1886" s="77">
        <v>0</v>
      </c>
      <c r="O1886" s="77">
        <v>185.036420764735</v>
      </c>
      <c r="P1886" s="87" cm="1">
        <f t="array" ref="P1886">IF($X1886="Non-local",VLOOKUP($E1886,$AI$64:$AW$68,COLUMN($AW:$AW)-COLUMN($AH:$AH),FALSE),IF($X1886="Unknown",VLOOKUP($E1886,$AI$71:$AW$75,COLUMN($AW:$AW)-COLUMN($AH:$AH),FALSE),0))</f>
        <v>244</v>
      </c>
      <c r="Q1886" s="87" cm="1">
        <f t="array" ref="Q1886">IF($X1886="Non-local",VLOOKUP($E1886,$AI$40:$AW$44,COLUMN($AW:$AW)-COLUMN($AH:$AH),FALSE),IF($X1886="Unknown",VLOOKUP($E1886,$AI$47:$AW$51,COLUMN($AW:$AW)-COLUMN($AH:$AH),FALSE),0))</f>
        <v>485.37900000000008</v>
      </c>
      <c r="R1886" s="87" cm="1">
        <f t="array" ref="R1886">IF($X1886="Non-local",VLOOKUP($E1886,$AI$88:$AW$92,COLUMN($AW:$AW)-COLUMN($AH:$AH),FALSE),IF($X1886="Unknown",VLOOKUP($E1886,$AI$95:$AW$99,COLUMN($AW:$AW)-COLUMN($AH:$AH),FALSE),0))</f>
        <v>0.16197839056517743</v>
      </c>
      <c r="S1886" s="87" cm="1">
        <f t="array" ref="S1886">VLOOKUP($E1886,$AI$111:$AW$115,COLUMN($AW:$AW)-COLUMN($AH:$AH),FALSE)</f>
        <v>431.69321999999994</v>
      </c>
      <c r="T1886" s="104">
        <f t="shared" si="451"/>
        <v>0.45086578224210244</v>
      </c>
      <c r="U1886" s="104">
        <f t="shared" si="452"/>
        <v>1346.1086407647349</v>
      </c>
      <c r="V1886" s="87" cm="1">
        <f t="array" ref="V1886">VLOOKUP($E1886,$AI$118:$AW$122,COLUMN($AW:$AW)-COLUMN($AH:$AH),FALSE)</f>
        <v>0</v>
      </c>
      <c r="W1886" s="87" t="str">
        <f t="shared" si="456"/>
        <v>Domestic</v>
      </c>
      <c r="X1886" s="87" t="str">
        <f t="shared" si="457"/>
        <v>Non-local</v>
      </c>
      <c r="Y1886" s="104"/>
      <c r="Z1886" s="87" t="str">
        <f t="shared" si="453"/>
        <v>USA</v>
      </c>
      <c r="AA1886" s="87" t="str">
        <f t="shared" si="454"/>
        <v>USA</v>
      </c>
      <c r="AB1886" s="82" cm="1">
        <f t="array" ref="AB1886">VLOOKUP(B1886,'GDP per Capita'!$T$2:$V$4235,COLUMN('GDP per Capita'!$V:$V)-COLUMN('GDP per Capita'!$S:$S),FALSE)</f>
        <v>63809.64</v>
      </c>
      <c r="AC1886" s="82">
        <f t="shared" si="458"/>
        <v>63809.64</v>
      </c>
      <c r="AD1886" s="82">
        <f t="shared" si="459"/>
        <v>63809.64</v>
      </c>
      <c r="AE1886" s="88">
        <f t="shared" si="455"/>
        <v>2.1095694016840322E-2</v>
      </c>
    </row>
    <row r="1887" spans="1:31">
      <c r="A1887" s="77" t="s">
        <v>1415</v>
      </c>
      <c r="B1887" s="77">
        <v>1886</v>
      </c>
      <c r="C1887" s="77" t="s">
        <v>29</v>
      </c>
      <c r="D1887" s="77" t="s">
        <v>29</v>
      </c>
      <c r="E1887" s="77">
        <v>2019</v>
      </c>
      <c r="F1887" s="77">
        <v>40.735657000000003</v>
      </c>
      <c r="G1887" s="77">
        <v>-74.172366699999998</v>
      </c>
      <c r="H1887" s="77">
        <v>0</v>
      </c>
      <c r="I1887" s="77" t="s">
        <v>1479</v>
      </c>
      <c r="J1887" s="77">
        <v>38.626803899999999</v>
      </c>
      <c r="K1887" s="77">
        <v>-90.199409700000004</v>
      </c>
      <c r="L1887" s="77">
        <v>2778.8084793904</v>
      </c>
      <c r="M1887" s="77">
        <v>0.52855884244509399</v>
      </c>
      <c r="N1887" s="77">
        <v>0</v>
      </c>
      <c r="O1887" s="77">
        <v>533.53122804295697</v>
      </c>
      <c r="P1887" s="87" cm="1">
        <f t="array" ref="P1887">IF($X1887="Non-local",VLOOKUP($E1887,$AI$64:$AW$68,COLUMN($AW:$AW)-COLUMN($AH:$AH),FALSE),IF($X1887="Unknown",VLOOKUP($E1887,$AI$71:$AW$75,COLUMN($AW:$AW)-COLUMN($AH:$AH),FALSE),0))</f>
        <v>244</v>
      </c>
      <c r="Q1887" s="87" cm="1">
        <f t="array" ref="Q1887">IF($X1887="Non-local",VLOOKUP($E1887,$AI$40:$AW$44,COLUMN($AW:$AW)-COLUMN($AH:$AH),FALSE),IF($X1887="Unknown",VLOOKUP($E1887,$AI$47:$AW$51,COLUMN($AW:$AW)-COLUMN($AH:$AH),FALSE),0))</f>
        <v>485.37900000000008</v>
      </c>
      <c r="R1887" s="87" cm="1">
        <f t="array" ref="R1887">IF($X1887="Non-local",VLOOKUP($E1887,$AI$88:$AW$92,COLUMN($AW:$AW)-COLUMN($AH:$AH),FALSE),IF($X1887="Unknown",VLOOKUP($E1887,$AI$95:$AW$99,COLUMN($AW:$AW)-COLUMN($AH:$AH),FALSE),0))</f>
        <v>0.16197839056517743</v>
      </c>
      <c r="S1887" s="87" cm="1">
        <f t="array" ref="S1887">VLOOKUP($E1887,$AI$111:$AW$115,COLUMN($AW:$AW)-COLUMN($AH:$AH),FALSE)</f>
        <v>431.69321999999994</v>
      </c>
      <c r="T1887" s="104">
        <f t="shared" si="451"/>
        <v>0.69053723301027148</v>
      </c>
      <c r="U1887" s="104">
        <f t="shared" si="452"/>
        <v>1694.6034480429569</v>
      </c>
      <c r="V1887" s="87" cm="1">
        <f t="array" ref="V1887">VLOOKUP($E1887,$AI$118:$AW$122,COLUMN($AW:$AW)-COLUMN($AH:$AH),FALSE)</f>
        <v>0</v>
      </c>
      <c r="W1887" s="87" t="str">
        <f t="shared" si="456"/>
        <v>Domestic</v>
      </c>
      <c r="X1887" s="87" t="str">
        <f t="shared" si="457"/>
        <v>Non-local</v>
      </c>
      <c r="Y1887" s="104"/>
      <c r="Z1887" s="87" t="str">
        <f t="shared" si="453"/>
        <v>USA</v>
      </c>
      <c r="AA1887" s="87" t="str">
        <f t="shared" si="454"/>
        <v>USA</v>
      </c>
      <c r="AB1887" s="82" cm="1">
        <f t="array" ref="AB1887">VLOOKUP(B1887,'GDP per Capita'!$T$2:$V$4235,COLUMN('GDP per Capita'!$V:$V)-COLUMN('GDP per Capita'!$S:$S),FALSE)</f>
        <v>63809.64</v>
      </c>
      <c r="AC1887" s="82">
        <f t="shared" si="458"/>
        <v>63809.64</v>
      </c>
      <c r="AD1887" s="82">
        <f t="shared" si="459"/>
        <v>63809.64</v>
      </c>
      <c r="AE1887" s="88">
        <f t="shared" si="455"/>
        <v>2.6557169857766898E-2</v>
      </c>
    </row>
    <row r="1888" spans="1:31">
      <c r="A1888" s="77" t="s">
        <v>1570</v>
      </c>
      <c r="B1888" s="77">
        <v>1887</v>
      </c>
      <c r="C1888" s="77" t="s">
        <v>29</v>
      </c>
      <c r="D1888" s="77" t="s">
        <v>29</v>
      </c>
      <c r="E1888" s="77">
        <v>2019</v>
      </c>
      <c r="F1888" s="77">
        <v>40.268810500000001</v>
      </c>
      <c r="G1888" s="77">
        <v>-74.800689500000004</v>
      </c>
      <c r="H1888" s="77">
        <v>0</v>
      </c>
      <c r="I1888" s="77" t="s">
        <v>1479</v>
      </c>
      <c r="J1888" s="77">
        <v>38.626803899999999</v>
      </c>
      <c r="K1888" s="77">
        <v>-90.199409700000004</v>
      </c>
      <c r="L1888" s="77">
        <v>2666.0562273942801</v>
      </c>
      <c r="M1888" s="77">
        <v>0.51367049665689002</v>
      </c>
      <c r="N1888" s="77">
        <v>0</v>
      </c>
      <c r="O1888" s="77">
        <v>511.882795659701</v>
      </c>
      <c r="P1888" s="87" cm="1">
        <f t="array" ref="P1888">IF($X1888="Non-local",VLOOKUP($E1888,$AI$64:$AW$68,COLUMN($AW:$AW)-COLUMN($AH:$AH),FALSE),IF($X1888="Unknown",VLOOKUP($E1888,$AI$71:$AW$75,COLUMN($AW:$AW)-COLUMN($AH:$AH),FALSE),0))</f>
        <v>244</v>
      </c>
      <c r="Q1888" s="87" cm="1">
        <f t="array" ref="Q1888">IF($X1888="Non-local",VLOOKUP($E1888,$AI$40:$AW$44,COLUMN($AW:$AW)-COLUMN($AH:$AH),FALSE),IF($X1888="Unknown",VLOOKUP($E1888,$AI$47:$AW$51,COLUMN($AW:$AW)-COLUMN($AH:$AH),FALSE),0))</f>
        <v>485.37900000000008</v>
      </c>
      <c r="R1888" s="87" cm="1">
        <f t="array" ref="R1888">IF($X1888="Non-local",VLOOKUP($E1888,$AI$88:$AW$92,COLUMN($AW:$AW)-COLUMN($AH:$AH),FALSE),IF($X1888="Unknown",VLOOKUP($E1888,$AI$95:$AW$99,COLUMN($AW:$AW)-COLUMN($AH:$AH),FALSE),0))</f>
        <v>0.16197839056517743</v>
      </c>
      <c r="S1888" s="87" cm="1">
        <f t="array" ref="S1888">VLOOKUP($E1888,$AI$111:$AW$115,COLUMN($AW:$AW)-COLUMN($AH:$AH),FALSE)</f>
        <v>431.69321999999994</v>
      </c>
      <c r="T1888" s="104">
        <f t="shared" si="451"/>
        <v>0.6756488872220674</v>
      </c>
      <c r="U1888" s="104">
        <f t="shared" si="452"/>
        <v>1672.9550156597011</v>
      </c>
      <c r="V1888" s="87" cm="1">
        <f t="array" ref="V1888">VLOOKUP($E1888,$AI$118:$AW$122,COLUMN($AW:$AW)-COLUMN($AH:$AH),FALSE)</f>
        <v>0</v>
      </c>
      <c r="W1888" s="87" t="str">
        <f t="shared" si="456"/>
        <v>Domestic</v>
      </c>
      <c r="X1888" s="87" t="str">
        <f t="shared" si="457"/>
        <v>Non-local</v>
      </c>
      <c r="Y1888" s="104"/>
      <c r="Z1888" s="87" t="str">
        <f t="shared" si="453"/>
        <v>USA</v>
      </c>
      <c r="AA1888" s="87" t="str">
        <f t="shared" si="454"/>
        <v>USA</v>
      </c>
      <c r="AB1888" s="82" cm="1">
        <f t="array" ref="AB1888">VLOOKUP(B1888,'GDP per Capita'!$T$2:$V$4235,COLUMN('GDP per Capita'!$V:$V)-COLUMN('GDP per Capita'!$S:$S),FALSE)</f>
        <v>63809.64</v>
      </c>
      <c r="AC1888" s="82">
        <f t="shared" si="458"/>
        <v>63809.64</v>
      </c>
      <c r="AD1888" s="82">
        <f t="shared" si="459"/>
        <v>63809.64</v>
      </c>
      <c r="AE1888" s="88">
        <f t="shared" si="455"/>
        <v>2.6217903997886545E-2</v>
      </c>
    </row>
    <row r="1889" spans="1:31">
      <c r="A1889" s="77" t="s">
        <v>1500</v>
      </c>
      <c r="B1889" s="77">
        <v>1888</v>
      </c>
      <c r="C1889" s="77" t="s">
        <v>29</v>
      </c>
      <c r="D1889" s="77" t="s">
        <v>29</v>
      </c>
      <c r="E1889" s="77">
        <v>2019</v>
      </c>
      <c r="F1889" s="77">
        <v>46.7729322</v>
      </c>
      <c r="G1889" s="77">
        <v>-92.125121800000002</v>
      </c>
      <c r="H1889" s="77">
        <v>0</v>
      </c>
      <c r="I1889" s="77" t="s">
        <v>1479</v>
      </c>
      <c r="J1889" s="77">
        <v>38.626803899999999</v>
      </c>
      <c r="K1889" s="77">
        <v>-90.199409700000004</v>
      </c>
      <c r="L1889" s="77">
        <v>1838.5925609666101</v>
      </c>
      <c r="M1889" s="77">
        <v>0.40440824268990699</v>
      </c>
      <c r="N1889" s="77">
        <v>0</v>
      </c>
      <c r="O1889" s="77">
        <v>353.009771705589</v>
      </c>
      <c r="P1889" s="87" cm="1">
        <f t="array" ref="P1889">IF($X1889="Non-local",VLOOKUP($E1889,$AI$64:$AW$68,COLUMN($AW:$AW)-COLUMN($AH:$AH),FALSE),IF($X1889="Unknown",VLOOKUP($E1889,$AI$71:$AW$75,COLUMN($AW:$AW)-COLUMN($AH:$AH),FALSE),0))</f>
        <v>244</v>
      </c>
      <c r="Q1889" s="87" cm="1">
        <f t="array" ref="Q1889">IF($X1889="Non-local",VLOOKUP($E1889,$AI$40:$AW$44,COLUMN($AW:$AW)-COLUMN($AH:$AH),FALSE),IF($X1889="Unknown",VLOOKUP($E1889,$AI$47:$AW$51,COLUMN($AW:$AW)-COLUMN($AH:$AH),FALSE),0))</f>
        <v>485.37900000000008</v>
      </c>
      <c r="R1889" s="87" cm="1">
        <f t="array" ref="R1889">IF($X1889="Non-local",VLOOKUP($E1889,$AI$88:$AW$92,COLUMN($AW:$AW)-COLUMN($AH:$AH),FALSE),IF($X1889="Unknown",VLOOKUP($E1889,$AI$95:$AW$99,COLUMN($AW:$AW)-COLUMN($AH:$AH),FALSE),0))</f>
        <v>0.16197839056517743</v>
      </c>
      <c r="S1889" s="87" cm="1">
        <f t="array" ref="S1889">VLOOKUP($E1889,$AI$111:$AW$115,COLUMN($AW:$AW)-COLUMN($AH:$AH),FALSE)</f>
        <v>431.69321999999994</v>
      </c>
      <c r="T1889" s="104">
        <f t="shared" si="451"/>
        <v>0.56638663325508443</v>
      </c>
      <c r="U1889" s="104">
        <f t="shared" si="452"/>
        <v>1514.081991705589</v>
      </c>
      <c r="V1889" s="87" cm="1">
        <f t="array" ref="V1889">VLOOKUP($E1889,$AI$118:$AW$122,COLUMN($AW:$AW)-COLUMN($AH:$AH),FALSE)</f>
        <v>0</v>
      </c>
      <c r="W1889" s="87" t="str">
        <f t="shared" si="456"/>
        <v>Domestic</v>
      </c>
      <c r="X1889" s="87" t="str">
        <f t="shared" si="457"/>
        <v>Non-local</v>
      </c>
      <c r="Y1889" s="104"/>
      <c r="Z1889" s="87" t="str">
        <f t="shared" si="453"/>
        <v>USA</v>
      </c>
      <c r="AA1889" s="87" t="str">
        <f t="shared" si="454"/>
        <v>USA</v>
      </c>
      <c r="AB1889" s="82" cm="1">
        <f t="array" ref="AB1889">VLOOKUP(B1889,'GDP per Capita'!$T$2:$V$4235,COLUMN('GDP per Capita'!$V:$V)-COLUMN('GDP per Capita'!$S:$S),FALSE)</f>
        <v>63809.64</v>
      </c>
      <c r="AC1889" s="82">
        <f t="shared" si="458"/>
        <v>63809.64</v>
      </c>
      <c r="AD1889" s="82">
        <f t="shared" si="459"/>
        <v>63809.64</v>
      </c>
      <c r="AE1889" s="88">
        <f t="shared" si="455"/>
        <v>2.3728107409877082E-2</v>
      </c>
    </row>
    <row r="1890" spans="1:31">
      <c r="A1890" s="77" t="s">
        <v>1290</v>
      </c>
      <c r="B1890" s="77">
        <v>1889</v>
      </c>
      <c r="C1890" s="77" t="s">
        <v>29</v>
      </c>
      <c r="D1890" s="77" t="s">
        <v>29</v>
      </c>
      <c r="E1890" s="77">
        <v>2019</v>
      </c>
      <c r="F1890" s="77">
        <v>36.062584299999997</v>
      </c>
      <c r="G1890" s="77">
        <v>-94.157432799999995</v>
      </c>
      <c r="H1890" s="77">
        <v>0</v>
      </c>
      <c r="I1890" s="77" t="s">
        <v>1479</v>
      </c>
      <c r="J1890" s="77">
        <v>38.626803899999999</v>
      </c>
      <c r="K1890" s="77">
        <v>-90.199409700000004</v>
      </c>
      <c r="L1890" s="77">
        <v>902.54567459756299</v>
      </c>
      <c r="M1890" s="77">
        <v>0.280808141835933</v>
      </c>
      <c r="N1890" s="77">
        <v>0</v>
      </c>
      <c r="O1890" s="77">
        <v>173.288769522732</v>
      </c>
      <c r="P1890" s="87" cm="1">
        <f t="array" ref="P1890">IF($X1890="Non-local",VLOOKUP($E1890,$AI$64:$AW$68,COLUMN($AW:$AW)-COLUMN($AH:$AH),FALSE),IF($X1890="Unknown",VLOOKUP($E1890,$AI$71:$AW$75,COLUMN($AW:$AW)-COLUMN($AH:$AH),FALSE),0))</f>
        <v>244</v>
      </c>
      <c r="Q1890" s="87" cm="1">
        <f t="array" ref="Q1890">IF($X1890="Non-local",VLOOKUP($E1890,$AI$40:$AW$44,COLUMN($AW:$AW)-COLUMN($AH:$AH),FALSE),IF($X1890="Unknown",VLOOKUP($E1890,$AI$47:$AW$51,COLUMN($AW:$AW)-COLUMN($AH:$AH),FALSE),0))</f>
        <v>485.37900000000008</v>
      </c>
      <c r="R1890" s="87" cm="1">
        <f t="array" ref="R1890">IF($X1890="Non-local",VLOOKUP($E1890,$AI$88:$AW$92,COLUMN($AW:$AW)-COLUMN($AH:$AH),FALSE),IF($X1890="Unknown",VLOOKUP($E1890,$AI$95:$AW$99,COLUMN($AW:$AW)-COLUMN($AH:$AH),FALSE),0))</f>
        <v>0.16197839056517743</v>
      </c>
      <c r="S1890" s="87" cm="1">
        <f t="array" ref="S1890">VLOOKUP($E1890,$AI$111:$AW$115,COLUMN($AW:$AW)-COLUMN($AH:$AH),FALSE)</f>
        <v>431.69321999999994</v>
      </c>
      <c r="T1890" s="104">
        <f t="shared" si="451"/>
        <v>0.44278653240111043</v>
      </c>
      <c r="U1890" s="104">
        <f t="shared" si="452"/>
        <v>1334.3609895227319</v>
      </c>
      <c r="V1890" s="87" cm="1">
        <f t="array" ref="V1890">VLOOKUP($E1890,$AI$118:$AW$122,COLUMN($AW:$AW)-COLUMN($AH:$AH),FALSE)</f>
        <v>0</v>
      </c>
      <c r="W1890" s="87" t="str">
        <f t="shared" si="456"/>
        <v>Domestic</v>
      </c>
      <c r="X1890" s="87" t="str">
        <f t="shared" si="457"/>
        <v>Non-local</v>
      </c>
      <c r="Y1890" s="104"/>
      <c r="Z1890" s="87" t="str">
        <f t="shared" si="453"/>
        <v>USA</v>
      </c>
      <c r="AA1890" s="87" t="str">
        <f t="shared" si="454"/>
        <v>USA</v>
      </c>
      <c r="AB1890" s="82" cm="1">
        <f t="array" ref="AB1890">VLOOKUP(B1890,'GDP per Capita'!$T$2:$V$4235,COLUMN('GDP per Capita'!$V:$V)-COLUMN('GDP per Capita'!$S:$S),FALSE)</f>
        <v>63809.64</v>
      </c>
      <c r="AC1890" s="82">
        <f t="shared" si="458"/>
        <v>63809.64</v>
      </c>
      <c r="AD1890" s="82">
        <f t="shared" si="459"/>
        <v>63809.64</v>
      </c>
      <c r="AE1890" s="88">
        <f t="shared" si="455"/>
        <v>2.0911589369924856E-2</v>
      </c>
    </row>
    <row r="1891" spans="1:31">
      <c r="A1891" s="77" t="s">
        <v>1011</v>
      </c>
      <c r="B1891" s="77">
        <v>1890</v>
      </c>
      <c r="C1891" s="77" t="s">
        <v>29</v>
      </c>
      <c r="D1891" s="77" t="s">
        <v>29</v>
      </c>
      <c r="E1891" s="77">
        <v>2019</v>
      </c>
      <c r="F1891" s="77">
        <v>40.102554999999903</v>
      </c>
      <c r="G1891" s="77">
        <v>-105.36320790000001</v>
      </c>
      <c r="H1891" s="77">
        <v>0</v>
      </c>
      <c r="I1891" s="77" t="s">
        <v>1479</v>
      </c>
      <c r="J1891" s="77">
        <v>38.626803899999999</v>
      </c>
      <c r="K1891" s="77">
        <v>-90.199409700000004</v>
      </c>
      <c r="L1891" s="77">
        <v>2624.50307040498</v>
      </c>
      <c r="M1891" s="77">
        <v>0.50818361937598899</v>
      </c>
      <c r="N1891" s="77">
        <v>0</v>
      </c>
      <c r="O1891" s="77">
        <v>503.90458951775798</v>
      </c>
      <c r="P1891" s="87" cm="1">
        <f t="array" ref="P1891">IF($X1891="Non-local",VLOOKUP($E1891,$AI$64:$AW$68,COLUMN($AW:$AW)-COLUMN($AH:$AH),FALSE),IF($X1891="Unknown",VLOOKUP($E1891,$AI$71:$AW$75,COLUMN($AW:$AW)-COLUMN($AH:$AH),FALSE),0))</f>
        <v>244</v>
      </c>
      <c r="Q1891" s="87" cm="1">
        <f t="array" ref="Q1891">IF($X1891="Non-local",VLOOKUP($E1891,$AI$40:$AW$44,COLUMN($AW:$AW)-COLUMN($AH:$AH),FALSE),IF($X1891="Unknown",VLOOKUP($E1891,$AI$47:$AW$51,COLUMN($AW:$AW)-COLUMN($AH:$AH),FALSE),0))</f>
        <v>485.37900000000008</v>
      </c>
      <c r="R1891" s="87" cm="1">
        <f t="array" ref="R1891">IF($X1891="Non-local",VLOOKUP($E1891,$AI$88:$AW$92,COLUMN($AW:$AW)-COLUMN($AH:$AH),FALSE),IF($X1891="Unknown",VLOOKUP($E1891,$AI$95:$AW$99,COLUMN($AW:$AW)-COLUMN($AH:$AH),FALSE),0))</f>
        <v>0.16197839056517743</v>
      </c>
      <c r="S1891" s="87" cm="1">
        <f t="array" ref="S1891">VLOOKUP($E1891,$AI$111:$AW$115,COLUMN($AW:$AW)-COLUMN($AH:$AH),FALSE)</f>
        <v>431.69321999999994</v>
      </c>
      <c r="T1891" s="104">
        <f t="shared" si="451"/>
        <v>0.67016200994116648</v>
      </c>
      <c r="U1891" s="104">
        <f t="shared" si="452"/>
        <v>1664.9768095177581</v>
      </c>
      <c r="V1891" s="87" cm="1">
        <f t="array" ref="V1891">VLOOKUP($E1891,$AI$118:$AW$122,COLUMN($AW:$AW)-COLUMN($AH:$AH),FALSE)</f>
        <v>0</v>
      </c>
      <c r="W1891" s="87" t="str">
        <f t="shared" si="456"/>
        <v>Domestic</v>
      </c>
      <c r="X1891" s="87" t="str">
        <f t="shared" si="457"/>
        <v>Non-local</v>
      </c>
      <c r="Y1891" s="104"/>
      <c r="Z1891" s="87" t="str">
        <f t="shared" si="453"/>
        <v>USA</v>
      </c>
      <c r="AA1891" s="87" t="str">
        <f t="shared" si="454"/>
        <v>USA</v>
      </c>
      <c r="AB1891" s="82" cm="1">
        <f t="array" ref="AB1891">VLOOKUP(B1891,'GDP per Capita'!$T$2:$V$4235,COLUMN('GDP per Capita'!$V:$V)-COLUMN('GDP per Capita'!$S:$S),FALSE)</f>
        <v>63809.64</v>
      </c>
      <c r="AC1891" s="82">
        <f t="shared" si="458"/>
        <v>63809.64</v>
      </c>
      <c r="AD1891" s="82">
        <f t="shared" si="459"/>
        <v>63809.64</v>
      </c>
      <c r="AE1891" s="88">
        <f t="shared" si="455"/>
        <v>2.6092872636763943E-2</v>
      </c>
    </row>
    <row r="1892" spans="1:31">
      <c r="A1892" s="77" t="s">
        <v>882</v>
      </c>
      <c r="B1892" s="77">
        <v>1891</v>
      </c>
      <c r="C1892" s="77" t="s">
        <v>29</v>
      </c>
      <c r="D1892" s="77" t="s">
        <v>29</v>
      </c>
      <c r="E1892" s="77">
        <v>2019</v>
      </c>
      <c r="F1892" s="77">
        <v>39.004607</v>
      </c>
      <c r="G1892" s="77">
        <v>-76.875683800000004</v>
      </c>
      <c r="H1892" s="77">
        <v>0</v>
      </c>
      <c r="I1892" s="77" t="s">
        <v>1479</v>
      </c>
      <c r="J1892" s="77">
        <v>38.626803899999999</v>
      </c>
      <c r="K1892" s="77">
        <v>-90.199409700000004</v>
      </c>
      <c r="L1892" s="77">
        <v>2308.1878713614001</v>
      </c>
      <c r="M1892" s="77">
        <v>0.46641584996959801</v>
      </c>
      <c r="N1892" s="77">
        <v>0</v>
      </c>
      <c r="O1892" s="77">
        <v>443.172071301389</v>
      </c>
      <c r="P1892" s="87" cm="1">
        <f t="array" ref="P1892">IF($X1892="Non-local",VLOOKUP($E1892,$AI$64:$AW$68,COLUMN($AW:$AW)-COLUMN($AH:$AH),FALSE),IF($X1892="Unknown",VLOOKUP($E1892,$AI$71:$AW$75,COLUMN($AW:$AW)-COLUMN($AH:$AH),FALSE),0))</f>
        <v>244</v>
      </c>
      <c r="Q1892" s="87" cm="1">
        <f t="array" ref="Q1892">IF($X1892="Non-local",VLOOKUP($E1892,$AI$40:$AW$44,COLUMN($AW:$AW)-COLUMN($AH:$AH),FALSE),IF($X1892="Unknown",VLOOKUP($E1892,$AI$47:$AW$51,COLUMN($AW:$AW)-COLUMN($AH:$AH),FALSE),0))</f>
        <v>485.37900000000008</v>
      </c>
      <c r="R1892" s="87" cm="1">
        <f t="array" ref="R1892">IF($X1892="Non-local",VLOOKUP($E1892,$AI$88:$AW$92,COLUMN($AW:$AW)-COLUMN($AH:$AH),FALSE),IF($X1892="Unknown",VLOOKUP($E1892,$AI$95:$AW$99,COLUMN($AW:$AW)-COLUMN($AH:$AH),FALSE),0))</f>
        <v>0.16197839056517743</v>
      </c>
      <c r="S1892" s="87" cm="1">
        <f t="array" ref="S1892">VLOOKUP($E1892,$AI$111:$AW$115,COLUMN($AW:$AW)-COLUMN($AH:$AH),FALSE)</f>
        <v>431.69321999999994</v>
      </c>
      <c r="T1892" s="104">
        <f t="shared" si="451"/>
        <v>0.62839424053477544</v>
      </c>
      <c r="U1892" s="104">
        <f t="shared" si="452"/>
        <v>1604.244291301389</v>
      </c>
      <c r="V1892" s="87" cm="1">
        <f t="array" ref="V1892">VLOOKUP($E1892,$AI$118:$AW$122,COLUMN($AW:$AW)-COLUMN($AH:$AH),FALSE)</f>
        <v>0</v>
      </c>
      <c r="W1892" s="87" t="str">
        <f t="shared" si="456"/>
        <v>Domestic</v>
      </c>
      <c r="X1892" s="87" t="str">
        <f t="shared" si="457"/>
        <v>Non-local</v>
      </c>
      <c r="Y1892" s="104"/>
      <c r="Z1892" s="87" t="str">
        <f t="shared" si="453"/>
        <v>USA</v>
      </c>
      <c r="AA1892" s="87" t="str">
        <f t="shared" si="454"/>
        <v>USA</v>
      </c>
      <c r="AB1892" s="82" cm="1">
        <f t="array" ref="AB1892">VLOOKUP(B1892,'GDP per Capita'!$T$2:$V$4235,COLUMN('GDP per Capita'!$V:$V)-COLUMN('GDP per Capita'!$S:$S),FALSE)</f>
        <v>63809.64</v>
      </c>
      <c r="AC1892" s="82">
        <f t="shared" si="458"/>
        <v>63809.64</v>
      </c>
      <c r="AD1892" s="82">
        <f t="shared" si="459"/>
        <v>63809.64</v>
      </c>
      <c r="AE1892" s="88">
        <f t="shared" si="455"/>
        <v>2.5141096099294543E-2</v>
      </c>
    </row>
    <row r="1893" spans="1:31">
      <c r="A1893" s="77" t="s">
        <v>1032</v>
      </c>
      <c r="B1893" s="77">
        <v>1892</v>
      </c>
      <c r="C1893" s="77" t="s">
        <v>29</v>
      </c>
      <c r="D1893" s="77" t="s">
        <v>29</v>
      </c>
      <c r="E1893" s="77">
        <v>2019</v>
      </c>
      <c r="F1893" s="77">
        <v>32.7174209</v>
      </c>
      <c r="G1893" s="77">
        <v>-117.1627714</v>
      </c>
      <c r="H1893" s="77">
        <v>0</v>
      </c>
      <c r="I1893" s="77" t="s">
        <v>1479</v>
      </c>
      <c r="J1893" s="77">
        <v>38.626803899999999</v>
      </c>
      <c r="K1893" s="77">
        <v>-90.199409700000004</v>
      </c>
      <c r="L1893" s="77">
        <v>5025.1292937853495</v>
      </c>
      <c r="M1893" s="77">
        <v>0.88002325981501905</v>
      </c>
      <c r="N1893" s="77">
        <v>0</v>
      </c>
      <c r="O1893" s="77">
        <v>603.01551525424202</v>
      </c>
      <c r="P1893" s="87" cm="1">
        <f t="array" ref="P1893">IF($X1893="Non-local",VLOOKUP($E1893,$AI$64:$AW$68,COLUMN($AW:$AW)-COLUMN($AH:$AH),FALSE),IF($X1893="Unknown",VLOOKUP($E1893,$AI$71:$AW$75,COLUMN($AW:$AW)-COLUMN($AH:$AH),FALSE),0))</f>
        <v>244</v>
      </c>
      <c r="Q1893" s="87" cm="1">
        <f t="array" ref="Q1893">IF($X1893="Non-local",VLOOKUP($E1893,$AI$40:$AW$44,COLUMN($AW:$AW)-COLUMN($AH:$AH),FALSE),IF($X1893="Unknown",VLOOKUP($E1893,$AI$47:$AW$51,COLUMN($AW:$AW)-COLUMN($AH:$AH),FALSE),0))</f>
        <v>485.37900000000008</v>
      </c>
      <c r="R1893" s="87" cm="1">
        <f t="array" ref="R1893">IF($X1893="Non-local",VLOOKUP($E1893,$AI$88:$AW$92,COLUMN($AW:$AW)-COLUMN($AH:$AH),FALSE),IF($X1893="Unknown",VLOOKUP($E1893,$AI$95:$AW$99,COLUMN($AW:$AW)-COLUMN($AH:$AH),FALSE),0))</f>
        <v>0.16197839056517743</v>
      </c>
      <c r="S1893" s="87" cm="1">
        <f t="array" ref="S1893">VLOOKUP($E1893,$AI$111:$AW$115,COLUMN($AW:$AW)-COLUMN($AH:$AH),FALSE)</f>
        <v>431.69321999999994</v>
      </c>
      <c r="T1893" s="104">
        <f t="shared" si="451"/>
        <v>1.0420016503801965</v>
      </c>
      <c r="U1893" s="104">
        <f t="shared" si="452"/>
        <v>1764.087735254242</v>
      </c>
      <c r="V1893" s="87" cm="1">
        <f t="array" ref="V1893">VLOOKUP($E1893,$AI$118:$AW$122,COLUMN($AW:$AW)-COLUMN($AH:$AH),FALSE)</f>
        <v>0</v>
      </c>
      <c r="W1893" s="87" t="str">
        <f t="shared" si="456"/>
        <v>Domestic</v>
      </c>
      <c r="X1893" s="87" t="str">
        <f t="shared" si="457"/>
        <v>Non-local</v>
      </c>
      <c r="Y1893" s="104"/>
      <c r="Z1893" s="87" t="str">
        <f t="shared" si="453"/>
        <v>USA</v>
      </c>
      <c r="AA1893" s="87" t="str">
        <f t="shared" si="454"/>
        <v>USA</v>
      </c>
      <c r="AB1893" s="82" cm="1">
        <f t="array" ref="AB1893">VLOOKUP(B1893,'GDP per Capita'!$T$2:$V$4235,COLUMN('GDP per Capita'!$V:$V)-COLUMN('GDP per Capita'!$S:$S),FALSE)</f>
        <v>63809.64</v>
      </c>
      <c r="AC1893" s="82">
        <f t="shared" si="458"/>
        <v>63809.64</v>
      </c>
      <c r="AD1893" s="82">
        <f t="shared" si="459"/>
        <v>63809.64</v>
      </c>
      <c r="AE1893" s="88">
        <f t="shared" si="455"/>
        <v>2.7646100734218873E-2</v>
      </c>
    </row>
    <row r="1894" spans="1:31">
      <c r="A1894" s="77" t="s">
        <v>956</v>
      </c>
      <c r="B1894" s="77">
        <v>1893</v>
      </c>
      <c r="C1894" s="77" t="s">
        <v>29</v>
      </c>
      <c r="D1894" s="77" t="s">
        <v>29</v>
      </c>
      <c r="E1894" s="77">
        <v>2019</v>
      </c>
      <c r="F1894" s="77">
        <v>38.626417799999999</v>
      </c>
      <c r="G1894" s="77">
        <v>-90.199837799999997</v>
      </c>
      <c r="H1894" s="77">
        <v>1</v>
      </c>
      <c r="I1894" s="77" t="s">
        <v>1479</v>
      </c>
      <c r="J1894" s="77">
        <v>38.626803899999999</v>
      </c>
      <c r="K1894" s="77">
        <v>-90.199409700000004</v>
      </c>
      <c r="L1894" s="77">
        <v>0.113599056080186</v>
      </c>
      <c r="M1894" s="77">
        <v>0</v>
      </c>
      <c r="N1894" s="77">
        <v>0</v>
      </c>
      <c r="O1894" s="77">
        <v>0</v>
      </c>
      <c r="P1894" s="87" cm="1">
        <f t="array" ref="P1894">IF($X1894="Non-local",VLOOKUP($E1894,$AI$64:$AW$68,COLUMN($AW:$AW)-COLUMN($AH:$AH),FALSE),IF($X1894="Unknown",VLOOKUP($E1894,$AI$71:$AW$75,COLUMN($AW:$AW)-COLUMN($AH:$AH),FALSE),0))</f>
        <v>0</v>
      </c>
      <c r="Q1894" s="87" cm="1">
        <f t="array" ref="Q1894">IF($X1894="Non-local",VLOOKUP($E1894,$AI$40:$AW$44,COLUMN($AW:$AW)-COLUMN($AH:$AH),FALSE),IF($X1894="Unknown",VLOOKUP($E1894,$AI$47:$AW$51,COLUMN($AW:$AW)-COLUMN($AH:$AH),FALSE),0))</f>
        <v>0</v>
      </c>
      <c r="R1894" s="87" cm="1">
        <f t="array" ref="R1894">IF($X1894="Non-local",VLOOKUP($E1894,$AI$88:$AW$92,COLUMN($AW:$AW)-COLUMN($AH:$AH),FALSE),IF($X1894="Unknown",VLOOKUP($E1894,$AI$95:$AW$99,COLUMN($AW:$AW)-COLUMN($AH:$AH),FALSE),0))</f>
        <v>0</v>
      </c>
      <c r="S1894" s="87" cm="1">
        <f t="array" ref="S1894">VLOOKUP($E1894,$AI$111:$AW$115,COLUMN($AW:$AW)-COLUMN($AH:$AH),FALSE)</f>
        <v>431.69321999999994</v>
      </c>
      <c r="T1894" s="104">
        <f t="shared" si="451"/>
        <v>0</v>
      </c>
      <c r="U1894" s="104">
        <f t="shared" si="452"/>
        <v>431.69321999999994</v>
      </c>
      <c r="V1894" s="87" cm="1">
        <f t="array" ref="V1894">VLOOKUP($E1894,$AI$118:$AW$122,COLUMN($AW:$AW)-COLUMN($AH:$AH),FALSE)</f>
        <v>0</v>
      </c>
      <c r="W1894" s="87" t="str">
        <f t="shared" si="456"/>
        <v>Domestic</v>
      </c>
      <c r="X1894" s="87" t="str">
        <f t="shared" si="457"/>
        <v>Local</v>
      </c>
      <c r="Y1894" s="104"/>
      <c r="Z1894" s="87" t="str">
        <f t="shared" si="453"/>
        <v>USA</v>
      </c>
      <c r="AA1894" s="87" t="str">
        <f t="shared" si="454"/>
        <v>USA</v>
      </c>
      <c r="AB1894" s="82" cm="1">
        <f t="array" ref="AB1894">VLOOKUP(B1894,'GDP per Capita'!$T$2:$V$4235,COLUMN('GDP per Capita'!$V:$V)-COLUMN('GDP per Capita'!$S:$S),FALSE)</f>
        <v>63809.64</v>
      </c>
      <c r="AC1894" s="82">
        <f t="shared" si="458"/>
        <v>63809.64</v>
      </c>
      <c r="AD1894" s="82">
        <f t="shared" si="459"/>
        <v>63809.64</v>
      </c>
      <c r="AE1894" s="88">
        <f t="shared" si="455"/>
        <v>6.7653291885050593E-3</v>
      </c>
    </row>
    <row r="1895" spans="1:31">
      <c r="A1895" s="77" t="s">
        <v>928</v>
      </c>
      <c r="B1895" s="77">
        <v>1894</v>
      </c>
      <c r="C1895" s="77" t="s">
        <v>29</v>
      </c>
      <c r="D1895" s="77" t="s">
        <v>29</v>
      </c>
      <c r="E1895" s="77">
        <v>2019</v>
      </c>
      <c r="F1895" s="77">
        <v>42.268156899999902</v>
      </c>
      <c r="G1895" s="77">
        <v>-83.731229099999993</v>
      </c>
      <c r="H1895" s="77">
        <v>0</v>
      </c>
      <c r="I1895" s="77" t="s">
        <v>1479</v>
      </c>
      <c r="J1895" s="77">
        <v>38.626803899999999</v>
      </c>
      <c r="K1895" s="77">
        <v>-90.199409700000004</v>
      </c>
      <c r="L1895" s="77">
        <v>1360.9774593608499</v>
      </c>
      <c r="M1895" s="77">
        <v>0.34134166388118398</v>
      </c>
      <c r="N1895" s="77">
        <v>0</v>
      </c>
      <c r="O1895" s="77">
        <v>261.30767219728301</v>
      </c>
      <c r="P1895" s="87" cm="1">
        <f t="array" ref="P1895">IF($X1895="Non-local",VLOOKUP($E1895,$AI$64:$AW$68,COLUMN($AW:$AW)-COLUMN($AH:$AH),FALSE),IF($X1895="Unknown",VLOOKUP($E1895,$AI$71:$AW$75,COLUMN($AW:$AW)-COLUMN($AH:$AH),FALSE),0))</f>
        <v>244</v>
      </c>
      <c r="Q1895" s="87" cm="1">
        <f t="array" ref="Q1895">IF($X1895="Non-local",VLOOKUP($E1895,$AI$40:$AW$44,COLUMN($AW:$AW)-COLUMN($AH:$AH),FALSE),IF($X1895="Unknown",VLOOKUP($E1895,$AI$47:$AW$51,COLUMN($AW:$AW)-COLUMN($AH:$AH),FALSE),0))</f>
        <v>485.37900000000008</v>
      </c>
      <c r="R1895" s="87" cm="1">
        <f t="array" ref="R1895">IF($X1895="Non-local",VLOOKUP($E1895,$AI$88:$AW$92,COLUMN($AW:$AW)-COLUMN($AH:$AH),FALSE),IF($X1895="Unknown",VLOOKUP($E1895,$AI$95:$AW$99,COLUMN($AW:$AW)-COLUMN($AH:$AH),FALSE),0))</f>
        <v>0.16197839056517743</v>
      </c>
      <c r="S1895" s="87" cm="1">
        <f t="array" ref="S1895">VLOOKUP($E1895,$AI$111:$AW$115,COLUMN($AW:$AW)-COLUMN($AH:$AH),FALSE)</f>
        <v>431.69321999999994</v>
      </c>
      <c r="T1895" s="104">
        <f t="shared" si="451"/>
        <v>0.50332005444636141</v>
      </c>
      <c r="U1895" s="104">
        <f t="shared" si="452"/>
        <v>1422.379892197283</v>
      </c>
      <c r="V1895" s="87" cm="1">
        <f t="array" ref="V1895">VLOOKUP($E1895,$AI$118:$AW$122,COLUMN($AW:$AW)-COLUMN($AH:$AH),FALSE)</f>
        <v>0</v>
      </c>
      <c r="W1895" s="87" t="str">
        <f t="shared" si="456"/>
        <v>Domestic</v>
      </c>
      <c r="X1895" s="87" t="str">
        <f t="shared" si="457"/>
        <v>Non-local</v>
      </c>
      <c r="Y1895" s="104"/>
      <c r="Z1895" s="87" t="str">
        <f t="shared" si="453"/>
        <v>USA</v>
      </c>
      <c r="AA1895" s="87" t="str">
        <f t="shared" si="454"/>
        <v>USA</v>
      </c>
      <c r="AB1895" s="82" cm="1">
        <f t="array" ref="AB1895">VLOOKUP(B1895,'GDP per Capita'!$T$2:$V$4235,COLUMN('GDP per Capita'!$V:$V)-COLUMN('GDP per Capita'!$S:$S),FALSE)</f>
        <v>63809.64</v>
      </c>
      <c r="AC1895" s="82">
        <f t="shared" si="458"/>
        <v>63809.64</v>
      </c>
      <c r="AD1895" s="82">
        <f t="shared" si="459"/>
        <v>63809.64</v>
      </c>
      <c r="AE1895" s="88">
        <f t="shared" si="455"/>
        <v>2.2290987571741243E-2</v>
      </c>
    </row>
    <row r="1896" spans="1:31">
      <c r="A1896" s="77" t="s">
        <v>1571</v>
      </c>
      <c r="B1896" s="77">
        <v>1895</v>
      </c>
      <c r="C1896" s="77" t="s">
        <v>29</v>
      </c>
      <c r="D1896" s="77" t="s">
        <v>29</v>
      </c>
      <c r="E1896" s="77">
        <v>2019</v>
      </c>
      <c r="F1896" s="77">
        <v>40.706318500000002</v>
      </c>
      <c r="G1896" s="77">
        <v>-73.618684000000002</v>
      </c>
      <c r="H1896" s="77">
        <v>0</v>
      </c>
      <c r="I1896" s="77" t="s">
        <v>1479</v>
      </c>
      <c r="J1896" s="77">
        <v>38.626803899999999</v>
      </c>
      <c r="K1896" s="77">
        <v>-90.199409700000004</v>
      </c>
      <c r="L1896" s="77">
        <v>2871.40517846169</v>
      </c>
      <c r="M1896" s="77">
        <v>0.54245306191612197</v>
      </c>
      <c r="N1896" s="77">
        <v>0</v>
      </c>
      <c r="O1896" s="77">
        <v>551.30979426464501</v>
      </c>
      <c r="P1896" s="87" cm="1">
        <f t="array" ref="P1896">IF($X1896="Non-local",VLOOKUP($E1896,$AI$64:$AW$68,COLUMN($AW:$AW)-COLUMN($AH:$AH),FALSE),IF($X1896="Unknown",VLOOKUP($E1896,$AI$71:$AW$75,COLUMN($AW:$AW)-COLUMN($AH:$AH),FALSE),0))</f>
        <v>244</v>
      </c>
      <c r="Q1896" s="87" cm="1">
        <f t="array" ref="Q1896">IF($X1896="Non-local",VLOOKUP($E1896,$AI$40:$AW$44,COLUMN($AW:$AW)-COLUMN($AH:$AH),FALSE),IF($X1896="Unknown",VLOOKUP($E1896,$AI$47:$AW$51,COLUMN($AW:$AW)-COLUMN($AH:$AH),FALSE),0))</f>
        <v>485.37900000000008</v>
      </c>
      <c r="R1896" s="87" cm="1">
        <f t="array" ref="R1896">IF($X1896="Non-local",VLOOKUP($E1896,$AI$88:$AW$92,COLUMN($AW:$AW)-COLUMN($AH:$AH),FALSE),IF($X1896="Unknown",VLOOKUP($E1896,$AI$95:$AW$99,COLUMN($AW:$AW)-COLUMN($AH:$AH),FALSE),0))</f>
        <v>0.16197839056517743</v>
      </c>
      <c r="S1896" s="87" cm="1">
        <f t="array" ref="S1896">VLOOKUP($E1896,$AI$111:$AW$115,COLUMN($AW:$AW)-COLUMN($AH:$AH),FALSE)</f>
        <v>431.69321999999994</v>
      </c>
      <c r="T1896" s="104">
        <f t="shared" si="451"/>
        <v>0.70443145248129935</v>
      </c>
      <c r="U1896" s="104">
        <f t="shared" si="452"/>
        <v>1712.382014264645</v>
      </c>
      <c r="V1896" s="87" cm="1">
        <f t="array" ref="V1896">VLOOKUP($E1896,$AI$118:$AW$122,COLUMN($AW:$AW)-COLUMN($AH:$AH),FALSE)</f>
        <v>0</v>
      </c>
      <c r="W1896" s="87" t="str">
        <f t="shared" si="456"/>
        <v>Domestic</v>
      </c>
      <c r="X1896" s="87" t="str">
        <f t="shared" si="457"/>
        <v>Non-local</v>
      </c>
      <c r="Y1896" s="104"/>
      <c r="Z1896" s="87" t="str">
        <f t="shared" si="453"/>
        <v>USA</v>
      </c>
      <c r="AA1896" s="87" t="str">
        <f t="shared" si="454"/>
        <v>USA</v>
      </c>
      <c r="AB1896" s="82" cm="1">
        <f t="array" ref="AB1896">VLOOKUP(B1896,'GDP per Capita'!$T$2:$V$4235,COLUMN('GDP per Capita'!$V:$V)-COLUMN('GDP per Capita'!$S:$S),FALSE)</f>
        <v>63809.64</v>
      </c>
      <c r="AC1896" s="82">
        <f t="shared" si="458"/>
        <v>63809.64</v>
      </c>
      <c r="AD1896" s="82">
        <f t="shared" si="459"/>
        <v>63809.64</v>
      </c>
      <c r="AE1896" s="88">
        <f t="shared" si="455"/>
        <v>2.6835788671815811E-2</v>
      </c>
    </row>
    <row r="1897" spans="1:31">
      <c r="A1897" s="77" t="s">
        <v>1572</v>
      </c>
      <c r="B1897" s="77">
        <v>1896</v>
      </c>
      <c r="C1897" s="77" t="s">
        <v>29</v>
      </c>
      <c r="D1897" s="77" t="s">
        <v>29</v>
      </c>
      <c r="E1897" s="77">
        <v>2019</v>
      </c>
      <c r="F1897" s="77">
        <v>43.215151499999997</v>
      </c>
      <c r="G1897" s="77">
        <v>-87.955344156716393</v>
      </c>
      <c r="H1897" s="77">
        <v>0</v>
      </c>
      <c r="I1897" s="77" t="s">
        <v>1479</v>
      </c>
      <c r="J1897" s="77">
        <v>38.626803899999999</v>
      </c>
      <c r="K1897" s="77">
        <v>-90.199409700000004</v>
      </c>
      <c r="L1897" s="77">
        <v>1087.7355429629899</v>
      </c>
      <c r="M1897" s="77">
        <v>0.30526149640654698</v>
      </c>
      <c r="N1897" s="77">
        <v>0</v>
      </c>
      <c r="O1897" s="77">
        <v>208.84522424889499</v>
      </c>
      <c r="P1897" s="87" cm="1">
        <f t="array" ref="P1897">IF($X1897="Non-local",VLOOKUP($E1897,$AI$64:$AW$68,COLUMN($AW:$AW)-COLUMN($AH:$AH),FALSE),IF($X1897="Unknown",VLOOKUP($E1897,$AI$71:$AW$75,COLUMN($AW:$AW)-COLUMN($AH:$AH),FALSE),0))</f>
        <v>244</v>
      </c>
      <c r="Q1897" s="87" cm="1">
        <f t="array" ref="Q1897">IF($X1897="Non-local",VLOOKUP($E1897,$AI$40:$AW$44,COLUMN($AW:$AW)-COLUMN($AH:$AH),FALSE),IF($X1897="Unknown",VLOOKUP($E1897,$AI$47:$AW$51,COLUMN($AW:$AW)-COLUMN($AH:$AH),FALSE),0))</f>
        <v>485.37900000000008</v>
      </c>
      <c r="R1897" s="87" cm="1">
        <f t="array" ref="R1897">IF($X1897="Non-local",VLOOKUP($E1897,$AI$88:$AW$92,COLUMN($AW:$AW)-COLUMN($AH:$AH),FALSE),IF($X1897="Unknown",VLOOKUP($E1897,$AI$95:$AW$99,COLUMN($AW:$AW)-COLUMN($AH:$AH),FALSE),0))</f>
        <v>0.16197839056517743</v>
      </c>
      <c r="S1897" s="87" cm="1">
        <f t="array" ref="S1897">VLOOKUP($E1897,$AI$111:$AW$115,COLUMN($AW:$AW)-COLUMN($AH:$AH),FALSE)</f>
        <v>431.69321999999994</v>
      </c>
      <c r="T1897" s="104">
        <f t="shared" si="451"/>
        <v>0.46723988697172442</v>
      </c>
      <c r="U1897" s="104">
        <f t="shared" si="452"/>
        <v>1369.917444248895</v>
      </c>
      <c r="V1897" s="87" cm="1">
        <f t="array" ref="V1897">VLOOKUP($E1897,$AI$118:$AW$122,COLUMN($AW:$AW)-COLUMN($AH:$AH),FALSE)</f>
        <v>0</v>
      </c>
      <c r="W1897" s="87" t="str">
        <f t="shared" si="456"/>
        <v>Domestic</v>
      </c>
      <c r="X1897" s="87" t="str">
        <f t="shared" si="457"/>
        <v>Non-local</v>
      </c>
      <c r="Y1897" s="104"/>
      <c r="Z1897" s="87" t="str">
        <f t="shared" si="453"/>
        <v>USA</v>
      </c>
      <c r="AA1897" s="87" t="str">
        <f t="shared" si="454"/>
        <v>USA</v>
      </c>
      <c r="AB1897" s="82" cm="1">
        <f t="array" ref="AB1897">VLOOKUP(B1897,'GDP per Capita'!$T$2:$V$4235,COLUMN('GDP per Capita'!$V:$V)-COLUMN('GDP per Capita'!$S:$S),FALSE)</f>
        <v>63809.64</v>
      </c>
      <c r="AC1897" s="82">
        <f t="shared" si="458"/>
        <v>63809.64</v>
      </c>
      <c r="AD1897" s="82">
        <f t="shared" si="459"/>
        <v>63809.64</v>
      </c>
      <c r="AE1897" s="88">
        <f t="shared" si="455"/>
        <v>2.1468816377100623E-2</v>
      </c>
    </row>
    <row r="1898" spans="1:31">
      <c r="A1898" s="77" t="s">
        <v>886</v>
      </c>
      <c r="B1898" s="77">
        <v>1897</v>
      </c>
      <c r="C1898" s="77" t="s">
        <v>29</v>
      </c>
      <c r="D1898" s="77" t="s">
        <v>29</v>
      </c>
      <c r="E1898" s="77">
        <v>2019</v>
      </c>
      <c r="F1898" s="77">
        <v>39.284749400000003</v>
      </c>
      <c r="G1898" s="77">
        <v>-76.620474639699793</v>
      </c>
      <c r="H1898" s="77">
        <v>0</v>
      </c>
      <c r="I1898" s="77" t="s">
        <v>1479</v>
      </c>
      <c r="J1898" s="77">
        <v>38.626803899999999</v>
      </c>
      <c r="K1898" s="77">
        <v>-90.199409700000004</v>
      </c>
      <c r="L1898" s="77">
        <v>2350.6492868402502</v>
      </c>
      <c r="M1898" s="77">
        <v>0.47202265803874</v>
      </c>
      <c r="N1898" s="77">
        <v>0</v>
      </c>
      <c r="O1898" s="77">
        <v>451.32466307332902</v>
      </c>
      <c r="P1898" s="87" cm="1">
        <f t="array" ref="P1898">IF($X1898="Non-local",VLOOKUP($E1898,$AI$64:$AW$68,COLUMN($AW:$AW)-COLUMN($AH:$AH),FALSE),IF($X1898="Unknown",VLOOKUP($E1898,$AI$71:$AW$75,COLUMN($AW:$AW)-COLUMN($AH:$AH),FALSE),0))</f>
        <v>244</v>
      </c>
      <c r="Q1898" s="87" cm="1">
        <f t="array" ref="Q1898">IF($X1898="Non-local",VLOOKUP($E1898,$AI$40:$AW$44,COLUMN($AW:$AW)-COLUMN($AH:$AH),FALSE),IF($X1898="Unknown",VLOOKUP($E1898,$AI$47:$AW$51,COLUMN($AW:$AW)-COLUMN($AH:$AH),FALSE),0))</f>
        <v>485.37900000000008</v>
      </c>
      <c r="R1898" s="87" cm="1">
        <f t="array" ref="R1898">IF($X1898="Non-local",VLOOKUP($E1898,$AI$88:$AW$92,COLUMN($AW:$AW)-COLUMN($AH:$AH),FALSE),IF($X1898="Unknown",VLOOKUP($E1898,$AI$95:$AW$99,COLUMN($AW:$AW)-COLUMN($AH:$AH),FALSE),0))</f>
        <v>0.16197839056517743</v>
      </c>
      <c r="S1898" s="87" cm="1">
        <f t="array" ref="S1898">VLOOKUP($E1898,$AI$111:$AW$115,COLUMN($AW:$AW)-COLUMN($AH:$AH),FALSE)</f>
        <v>431.69321999999994</v>
      </c>
      <c r="T1898" s="104">
        <f t="shared" si="451"/>
        <v>0.63400104860391737</v>
      </c>
      <c r="U1898" s="104">
        <f t="shared" si="452"/>
        <v>1612.396883073329</v>
      </c>
      <c r="V1898" s="87" cm="1">
        <f t="array" ref="V1898">VLOOKUP($E1898,$AI$118:$AW$122,COLUMN($AW:$AW)-COLUMN($AH:$AH),FALSE)</f>
        <v>0</v>
      </c>
      <c r="W1898" s="87" t="str">
        <f t="shared" si="456"/>
        <v>Domestic</v>
      </c>
      <c r="X1898" s="87" t="str">
        <f t="shared" si="457"/>
        <v>Non-local</v>
      </c>
      <c r="Y1898" s="104"/>
      <c r="Z1898" s="87" t="str">
        <f t="shared" si="453"/>
        <v>USA</v>
      </c>
      <c r="AA1898" s="87" t="str">
        <f t="shared" si="454"/>
        <v>USA</v>
      </c>
      <c r="AB1898" s="82" cm="1">
        <f t="array" ref="AB1898">VLOOKUP(B1898,'GDP per Capita'!$T$2:$V$4235,COLUMN('GDP per Capita'!$V:$V)-COLUMN('GDP per Capita'!$S:$S),FALSE)</f>
        <v>63809.64</v>
      </c>
      <c r="AC1898" s="82">
        <f t="shared" si="458"/>
        <v>63809.64</v>
      </c>
      <c r="AD1898" s="82">
        <f t="shared" si="459"/>
        <v>63809.64</v>
      </c>
      <c r="AE1898" s="88">
        <f t="shared" si="455"/>
        <v>2.5268860364567627E-2</v>
      </c>
    </row>
    <row r="1899" spans="1:31">
      <c r="A1899" s="77" t="s">
        <v>971</v>
      </c>
      <c r="B1899" s="77">
        <v>1898</v>
      </c>
      <c r="C1899" s="77" t="s">
        <v>29</v>
      </c>
      <c r="D1899" s="77" t="s">
        <v>29</v>
      </c>
      <c r="E1899" s="77">
        <v>2019</v>
      </c>
      <c r="F1899" s="77">
        <v>40.7127281</v>
      </c>
      <c r="G1899" s="77">
        <v>-74.006015199999993</v>
      </c>
      <c r="H1899" s="77">
        <v>0</v>
      </c>
      <c r="I1899" s="77" t="s">
        <v>1479</v>
      </c>
      <c r="J1899" s="77">
        <v>38.626803899999999</v>
      </c>
      <c r="K1899" s="77">
        <v>-90.199409700000004</v>
      </c>
      <c r="L1899" s="77">
        <v>2806.3747860317599</v>
      </c>
      <c r="M1899" s="77">
        <v>0.53219882921355599</v>
      </c>
      <c r="N1899" s="77">
        <v>0</v>
      </c>
      <c r="O1899" s="77">
        <v>538.82395891809801</v>
      </c>
      <c r="P1899" s="87" cm="1">
        <f t="array" ref="P1899">IF($X1899="Non-local",VLOOKUP($E1899,$AI$64:$AW$68,COLUMN($AW:$AW)-COLUMN($AH:$AH),FALSE),IF($X1899="Unknown",VLOOKUP($E1899,$AI$71:$AW$75,COLUMN($AW:$AW)-COLUMN($AH:$AH),FALSE),0))</f>
        <v>244</v>
      </c>
      <c r="Q1899" s="87" cm="1">
        <f t="array" ref="Q1899">IF($X1899="Non-local",VLOOKUP($E1899,$AI$40:$AW$44,COLUMN($AW:$AW)-COLUMN($AH:$AH),FALSE),IF($X1899="Unknown",VLOOKUP($E1899,$AI$47:$AW$51,COLUMN($AW:$AW)-COLUMN($AH:$AH),FALSE),0))</f>
        <v>485.37900000000008</v>
      </c>
      <c r="R1899" s="87" cm="1">
        <f t="array" ref="R1899">IF($X1899="Non-local",VLOOKUP($E1899,$AI$88:$AW$92,COLUMN($AW:$AW)-COLUMN($AH:$AH),FALSE),IF($X1899="Unknown",VLOOKUP($E1899,$AI$95:$AW$99,COLUMN($AW:$AW)-COLUMN($AH:$AH),FALSE),0))</f>
        <v>0.16197839056517743</v>
      </c>
      <c r="S1899" s="87" cm="1">
        <f t="array" ref="S1899">VLOOKUP($E1899,$AI$111:$AW$115,COLUMN($AW:$AW)-COLUMN($AH:$AH),FALSE)</f>
        <v>431.69321999999994</v>
      </c>
      <c r="T1899" s="104">
        <f t="shared" si="451"/>
        <v>0.69417721977873348</v>
      </c>
      <c r="U1899" s="104">
        <f t="shared" si="452"/>
        <v>1699.896178918098</v>
      </c>
      <c r="V1899" s="87" cm="1">
        <f t="array" ref="V1899">VLOOKUP($E1899,$AI$118:$AW$122,COLUMN($AW:$AW)-COLUMN($AH:$AH),FALSE)</f>
        <v>0</v>
      </c>
      <c r="W1899" s="87" t="str">
        <f t="shared" si="456"/>
        <v>Domestic</v>
      </c>
      <c r="X1899" s="87" t="str">
        <f t="shared" si="457"/>
        <v>Non-local</v>
      </c>
      <c r="Y1899" s="104"/>
      <c r="Z1899" s="87" t="str">
        <f t="shared" si="453"/>
        <v>USA</v>
      </c>
      <c r="AA1899" s="87" t="str">
        <f t="shared" si="454"/>
        <v>USA</v>
      </c>
      <c r="AB1899" s="82" cm="1">
        <f t="array" ref="AB1899">VLOOKUP(B1899,'GDP per Capita'!$T$2:$V$4235,COLUMN('GDP per Capita'!$V:$V)-COLUMN('GDP per Capita'!$S:$S),FALSE)</f>
        <v>63809.64</v>
      </c>
      <c r="AC1899" s="82">
        <f t="shared" si="458"/>
        <v>63809.64</v>
      </c>
      <c r="AD1899" s="82">
        <f t="shared" si="459"/>
        <v>63809.64</v>
      </c>
      <c r="AE1899" s="88">
        <f t="shared" si="455"/>
        <v>2.6640115489103184E-2</v>
      </c>
    </row>
    <row r="1900" spans="1:31">
      <c r="A1900" s="77" t="s">
        <v>1079</v>
      </c>
      <c r="B1900" s="77">
        <v>1899</v>
      </c>
      <c r="C1900" s="77" t="s">
        <v>29</v>
      </c>
      <c r="D1900" s="77" t="s">
        <v>29</v>
      </c>
      <c r="E1900" s="77">
        <v>2019</v>
      </c>
      <c r="F1900" s="77">
        <v>39.962260100000002</v>
      </c>
      <c r="G1900" s="77">
        <v>-83.000706499999893</v>
      </c>
      <c r="H1900" s="77">
        <v>0</v>
      </c>
      <c r="I1900" s="77" t="s">
        <v>1479</v>
      </c>
      <c r="J1900" s="77">
        <v>38.626803899999999</v>
      </c>
      <c r="K1900" s="77">
        <v>-90.199409700000004</v>
      </c>
      <c r="L1900" s="77">
        <v>1273.6526277185901</v>
      </c>
      <c r="M1900" s="77">
        <v>0.32981087610205201</v>
      </c>
      <c r="N1900" s="77">
        <v>0</v>
      </c>
      <c r="O1900" s="77">
        <v>244.54130452197001</v>
      </c>
      <c r="P1900" s="87" cm="1">
        <f t="array" ref="P1900">IF($X1900="Non-local",VLOOKUP($E1900,$AI$64:$AW$68,COLUMN($AW:$AW)-COLUMN($AH:$AH),FALSE),IF($X1900="Unknown",VLOOKUP($E1900,$AI$71:$AW$75,COLUMN($AW:$AW)-COLUMN($AH:$AH),FALSE),0))</f>
        <v>244</v>
      </c>
      <c r="Q1900" s="87" cm="1">
        <f t="array" ref="Q1900">IF($X1900="Non-local",VLOOKUP($E1900,$AI$40:$AW$44,COLUMN($AW:$AW)-COLUMN($AH:$AH),FALSE),IF($X1900="Unknown",VLOOKUP($E1900,$AI$47:$AW$51,COLUMN($AW:$AW)-COLUMN($AH:$AH),FALSE),0))</f>
        <v>485.37900000000008</v>
      </c>
      <c r="R1900" s="87" cm="1">
        <f t="array" ref="R1900">IF($X1900="Non-local",VLOOKUP($E1900,$AI$88:$AW$92,COLUMN($AW:$AW)-COLUMN($AH:$AH),FALSE),IF($X1900="Unknown",VLOOKUP($E1900,$AI$95:$AW$99,COLUMN($AW:$AW)-COLUMN($AH:$AH),FALSE),0))</f>
        <v>0.16197839056517743</v>
      </c>
      <c r="S1900" s="87" cm="1">
        <f t="array" ref="S1900">VLOOKUP($E1900,$AI$111:$AW$115,COLUMN($AW:$AW)-COLUMN($AH:$AH),FALSE)</f>
        <v>431.69321999999994</v>
      </c>
      <c r="T1900" s="104">
        <f t="shared" si="451"/>
        <v>0.49178926666722944</v>
      </c>
      <c r="U1900" s="104">
        <f t="shared" si="452"/>
        <v>1405.61352452197</v>
      </c>
      <c r="V1900" s="87" cm="1">
        <f t="array" ref="V1900">VLOOKUP($E1900,$AI$118:$AW$122,COLUMN($AW:$AW)-COLUMN($AH:$AH),FALSE)</f>
        <v>0</v>
      </c>
      <c r="W1900" s="87" t="str">
        <f t="shared" si="456"/>
        <v>Domestic</v>
      </c>
      <c r="X1900" s="87" t="str">
        <f t="shared" si="457"/>
        <v>Non-local</v>
      </c>
      <c r="Y1900" s="104"/>
      <c r="Z1900" s="87" t="str">
        <f t="shared" si="453"/>
        <v>USA</v>
      </c>
      <c r="AA1900" s="87" t="str">
        <f t="shared" si="454"/>
        <v>USA</v>
      </c>
      <c r="AB1900" s="82" cm="1">
        <f t="array" ref="AB1900">VLOOKUP(B1900,'GDP per Capita'!$T$2:$V$4235,COLUMN('GDP per Capita'!$V:$V)-COLUMN('GDP per Capita'!$S:$S),FALSE)</f>
        <v>63809.64</v>
      </c>
      <c r="AC1900" s="82">
        <f t="shared" si="458"/>
        <v>63809.64</v>
      </c>
      <c r="AD1900" s="82">
        <f t="shared" si="459"/>
        <v>63809.64</v>
      </c>
      <c r="AE1900" s="88">
        <f t="shared" si="455"/>
        <v>2.2028231541848065E-2</v>
      </c>
    </row>
    <row r="1901" spans="1:31">
      <c r="A1901" s="77" t="s">
        <v>1460</v>
      </c>
      <c r="B1901" s="77">
        <v>1900</v>
      </c>
      <c r="C1901" s="77" t="s">
        <v>29</v>
      </c>
      <c r="D1901" s="77" t="s">
        <v>29</v>
      </c>
      <c r="E1901" s="77">
        <v>2019</v>
      </c>
      <c r="F1901" s="77">
        <v>39.4018552</v>
      </c>
      <c r="G1901" s="77">
        <v>-76.602388000000005</v>
      </c>
      <c r="H1901" s="77">
        <v>0</v>
      </c>
      <c r="I1901" s="77" t="s">
        <v>1479</v>
      </c>
      <c r="J1901" s="77">
        <v>38.626803899999999</v>
      </c>
      <c r="K1901" s="77">
        <v>-90.199409700000004</v>
      </c>
      <c r="L1901" s="77">
        <v>2353.5672154131498</v>
      </c>
      <c r="M1901" s="77">
        <v>0.47240795526171703</v>
      </c>
      <c r="N1901" s="77">
        <v>0</v>
      </c>
      <c r="O1901" s="77">
        <v>451.88490535932499</v>
      </c>
      <c r="P1901" s="87" cm="1">
        <f t="array" ref="P1901">IF($X1901="Non-local",VLOOKUP($E1901,$AI$64:$AW$68,COLUMN($AW:$AW)-COLUMN($AH:$AH),FALSE),IF($X1901="Unknown",VLOOKUP($E1901,$AI$71:$AW$75,COLUMN($AW:$AW)-COLUMN($AH:$AH),FALSE),0))</f>
        <v>244</v>
      </c>
      <c r="Q1901" s="87" cm="1">
        <f t="array" ref="Q1901">IF($X1901="Non-local",VLOOKUP($E1901,$AI$40:$AW$44,COLUMN($AW:$AW)-COLUMN($AH:$AH),FALSE),IF($X1901="Unknown",VLOOKUP($E1901,$AI$47:$AW$51,COLUMN($AW:$AW)-COLUMN($AH:$AH),FALSE),0))</f>
        <v>485.37900000000008</v>
      </c>
      <c r="R1901" s="87" cm="1">
        <f t="array" ref="R1901">IF($X1901="Non-local",VLOOKUP($E1901,$AI$88:$AW$92,COLUMN($AW:$AW)-COLUMN($AH:$AH),FALSE),IF($X1901="Unknown",VLOOKUP($E1901,$AI$95:$AW$99,COLUMN($AW:$AW)-COLUMN($AH:$AH),FALSE),0))</f>
        <v>0.16197839056517743</v>
      </c>
      <c r="S1901" s="87" cm="1">
        <f t="array" ref="S1901">VLOOKUP($E1901,$AI$111:$AW$115,COLUMN($AW:$AW)-COLUMN($AH:$AH),FALSE)</f>
        <v>431.69321999999994</v>
      </c>
      <c r="T1901" s="104">
        <f t="shared" si="451"/>
        <v>0.63438634582689446</v>
      </c>
      <c r="U1901" s="104">
        <f t="shared" si="452"/>
        <v>1612.9571253593249</v>
      </c>
      <c r="V1901" s="87" cm="1">
        <f t="array" ref="V1901">VLOOKUP($E1901,$AI$118:$AW$122,COLUMN($AW:$AW)-COLUMN($AH:$AH),FALSE)</f>
        <v>0</v>
      </c>
      <c r="W1901" s="87" t="str">
        <f t="shared" si="456"/>
        <v>Domestic</v>
      </c>
      <c r="X1901" s="87" t="str">
        <f t="shared" si="457"/>
        <v>Non-local</v>
      </c>
      <c r="Y1901" s="104"/>
      <c r="Z1901" s="87" t="str">
        <f t="shared" si="453"/>
        <v>USA</v>
      </c>
      <c r="AA1901" s="87" t="str">
        <f t="shared" si="454"/>
        <v>USA</v>
      </c>
      <c r="AB1901" s="82" cm="1">
        <f t="array" ref="AB1901">VLOOKUP(B1901,'GDP per Capita'!$T$2:$V$4235,COLUMN('GDP per Capita'!$V:$V)-COLUMN('GDP per Capita'!$S:$S),FALSE)</f>
        <v>63809.64</v>
      </c>
      <c r="AC1901" s="82">
        <f t="shared" si="458"/>
        <v>63809.64</v>
      </c>
      <c r="AD1901" s="82">
        <f t="shared" si="459"/>
        <v>63809.64</v>
      </c>
      <c r="AE1901" s="88">
        <f t="shared" si="455"/>
        <v>2.527764026500267E-2</v>
      </c>
    </row>
    <row r="1902" spans="1:31">
      <c r="A1902" s="77" t="s">
        <v>910</v>
      </c>
      <c r="B1902" s="77">
        <v>1901</v>
      </c>
      <c r="C1902" s="77" t="s">
        <v>29</v>
      </c>
      <c r="D1902" s="77" t="s">
        <v>29</v>
      </c>
      <c r="E1902" s="77">
        <v>2019</v>
      </c>
      <c r="F1902" s="77">
        <v>37.411403499999999</v>
      </c>
      <c r="G1902" s="77">
        <v>-122.0543534</v>
      </c>
      <c r="H1902" s="77">
        <v>0</v>
      </c>
      <c r="I1902" s="77" t="s">
        <v>1479</v>
      </c>
      <c r="J1902" s="77">
        <v>38.626803899999999</v>
      </c>
      <c r="K1902" s="77">
        <v>-90.199409700000004</v>
      </c>
      <c r="L1902" s="77">
        <v>5559.5099766671201</v>
      </c>
      <c r="M1902" s="77">
        <v>0.95229046360231595</v>
      </c>
      <c r="N1902" s="77">
        <v>0</v>
      </c>
      <c r="O1902" s="77">
        <v>667.14119720005397</v>
      </c>
      <c r="P1902" s="87" cm="1">
        <f t="array" ref="P1902">IF($X1902="Non-local",VLOOKUP($E1902,$AI$64:$AW$68,COLUMN($AW:$AW)-COLUMN($AH:$AH),FALSE),IF($X1902="Unknown",VLOOKUP($E1902,$AI$71:$AW$75,COLUMN($AW:$AW)-COLUMN($AH:$AH),FALSE),0))</f>
        <v>244</v>
      </c>
      <c r="Q1902" s="87" cm="1">
        <f t="array" ref="Q1902">IF($X1902="Non-local",VLOOKUP($E1902,$AI$40:$AW$44,COLUMN($AW:$AW)-COLUMN($AH:$AH),FALSE),IF($X1902="Unknown",VLOOKUP($E1902,$AI$47:$AW$51,COLUMN($AW:$AW)-COLUMN($AH:$AH),FALSE),0))</f>
        <v>485.37900000000008</v>
      </c>
      <c r="R1902" s="87" cm="1">
        <f t="array" ref="R1902">IF($X1902="Non-local",VLOOKUP($E1902,$AI$88:$AW$92,COLUMN($AW:$AW)-COLUMN($AH:$AH),FALSE),IF($X1902="Unknown",VLOOKUP($E1902,$AI$95:$AW$99,COLUMN($AW:$AW)-COLUMN($AH:$AH),FALSE),0))</f>
        <v>0.16197839056517743</v>
      </c>
      <c r="S1902" s="87" cm="1">
        <f t="array" ref="S1902">VLOOKUP($E1902,$AI$111:$AW$115,COLUMN($AW:$AW)-COLUMN($AH:$AH),FALSE)</f>
        <v>431.69321999999994</v>
      </c>
      <c r="T1902" s="104">
        <f t="shared" si="451"/>
        <v>1.1142688541674934</v>
      </c>
      <c r="U1902" s="104">
        <f t="shared" si="452"/>
        <v>1828.213417200054</v>
      </c>
      <c r="V1902" s="87" cm="1">
        <f t="array" ref="V1902">VLOOKUP($E1902,$AI$118:$AW$122,COLUMN($AW:$AW)-COLUMN($AH:$AH),FALSE)</f>
        <v>0</v>
      </c>
      <c r="W1902" s="87" t="str">
        <f t="shared" si="456"/>
        <v>Domestic</v>
      </c>
      <c r="X1902" s="87" t="str">
        <f t="shared" si="457"/>
        <v>Non-local</v>
      </c>
      <c r="Y1902" s="104"/>
      <c r="Z1902" s="87" t="str">
        <f t="shared" si="453"/>
        <v>USA</v>
      </c>
      <c r="AA1902" s="87" t="str">
        <f t="shared" si="454"/>
        <v>USA</v>
      </c>
      <c r="AB1902" s="82" cm="1">
        <f t="array" ref="AB1902">VLOOKUP(B1902,'GDP per Capita'!$T$2:$V$4235,COLUMN('GDP per Capita'!$V:$V)-COLUMN('GDP per Capita'!$S:$S),FALSE)</f>
        <v>63809.64</v>
      </c>
      <c r="AC1902" s="82">
        <f t="shared" si="458"/>
        <v>63809.64</v>
      </c>
      <c r="AD1902" s="82">
        <f t="shared" si="459"/>
        <v>63809.64</v>
      </c>
      <c r="AE1902" s="88">
        <f t="shared" si="455"/>
        <v>2.8651053621365895E-2</v>
      </c>
    </row>
    <row r="1903" spans="1:31">
      <c r="A1903" s="77" t="s">
        <v>1000</v>
      </c>
      <c r="B1903" s="77">
        <v>1902</v>
      </c>
      <c r="C1903" s="77" t="s">
        <v>29</v>
      </c>
      <c r="D1903" s="77" t="s">
        <v>29</v>
      </c>
      <c r="E1903" s="77">
        <v>2019</v>
      </c>
      <c r="F1903" s="77">
        <v>37.3893889</v>
      </c>
      <c r="G1903" s="77">
        <v>-122.0832101</v>
      </c>
      <c r="H1903" s="77">
        <v>0</v>
      </c>
      <c r="I1903" s="77" t="s">
        <v>1479</v>
      </c>
      <c r="J1903" s="77">
        <v>38.626803899999999</v>
      </c>
      <c r="K1903" s="77">
        <v>-90.199409700000004</v>
      </c>
      <c r="L1903" s="77">
        <v>5565.5594721909301</v>
      </c>
      <c r="M1903" s="77">
        <v>0.953111450530708</v>
      </c>
      <c r="N1903" s="77">
        <v>0</v>
      </c>
      <c r="O1903" s="77">
        <v>667.86713666291098</v>
      </c>
      <c r="P1903" s="87" cm="1">
        <f t="array" ref="P1903">IF($X1903="Non-local",VLOOKUP($E1903,$AI$64:$AW$68,COLUMN($AW:$AW)-COLUMN($AH:$AH),FALSE),IF($X1903="Unknown",VLOOKUP($E1903,$AI$71:$AW$75,COLUMN($AW:$AW)-COLUMN($AH:$AH),FALSE),0))</f>
        <v>244</v>
      </c>
      <c r="Q1903" s="87" cm="1">
        <f t="array" ref="Q1903">IF($X1903="Non-local",VLOOKUP($E1903,$AI$40:$AW$44,COLUMN($AW:$AW)-COLUMN($AH:$AH),FALSE),IF($X1903="Unknown",VLOOKUP($E1903,$AI$47:$AW$51,COLUMN($AW:$AW)-COLUMN($AH:$AH),FALSE),0))</f>
        <v>485.37900000000008</v>
      </c>
      <c r="R1903" s="87" cm="1">
        <f t="array" ref="R1903">IF($X1903="Non-local",VLOOKUP($E1903,$AI$88:$AW$92,COLUMN($AW:$AW)-COLUMN($AH:$AH),FALSE),IF($X1903="Unknown",VLOOKUP($E1903,$AI$95:$AW$99,COLUMN($AW:$AW)-COLUMN($AH:$AH),FALSE),0))</f>
        <v>0.16197839056517743</v>
      </c>
      <c r="S1903" s="87" cm="1">
        <f t="array" ref="S1903">VLOOKUP($E1903,$AI$111:$AW$115,COLUMN($AW:$AW)-COLUMN($AH:$AH),FALSE)</f>
        <v>431.69321999999994</v>
      </c>
      <c r="T1903" s="104">
        <f t="shared" si="451"/>
        <v>1.1150898410958854</v>
      </c>
      <c r="U1903" s="104">
        <f t="shared" si="452"/>
        <v>1828.939356662911</v>
      </c>
      <c r="V1903" s="87" cm="1">
        <f t="array" ref="V1903">VLOOKUP($E1903,$AI$118:$AW$122,COLUMN($AW:$AW)-COLUMN($AH:$AH),FALSE)</f>
        <v>0</v>
      </c>
      <c r="W1903" s="87" t="str">
        <f t="shared" si="456"/>
        <v>Domestic</v>
      </c>
      <c r="X1903" s="87" t="str">
        <f t="shared" si="457"/>
        <v>Non-local</v>
      </c>
      <c r="Y1903" s="104"/>
      <c r="Z1903" s="87" t="str">
        <f t="shared" si="453"/>
        <v>USA</v>
      </c>
      <c r="AA1903" s="87" t="str">
        <f t="shared" si="454"/>
        <v>USA</v>
      </c>
      <c r="AB1903" s="82" cm="1">
        <f t="array" ref="AB1903">VLOOKUP(B1903,'GDP per Capita'!$T$2:$V$4235,COLUMN('GDP per Capita'!$V:$V)-COLUMN('GDP per Capita'!$S:$S),FALSE)</f>
        <v>63809.64</v>
      </c>
      <c r="AC1903" s="82">
        <f t="shared" si="458"/>
        <v>63809.64</v>
      </c>
      <c r="AD1903" s="82">
        <f t="shared" si="459"/>
        <v>63809.64</v>
      </c>
      <c r="AE1903" s="88">
        <f t="shared" si="455"/>
        <v>2.8662430263874095E-2</v>
      </c>
    </row>
    <row r="1904" spans="1:31">
      <c r="A1904" s="77" t="s">
        <v>1250</v>
      </c>
      <c r="B1904" s="77">
        <v>1903</v>
      </c>
      <c r="C1904" s="77" t="s">
        <v>29</v>
      </c>
      <c r="D1904" s="77" t="s">
        <v>29</v>
      </c>
      <c r="E1904" s="77">
        <v>2019</v>
      </c>
      <c r="F1904" s="77">
        <v>42.734294200000001</v>
      </c>
      <c r="G1904" s="77">
        <v>-90.478445099999902</v>
      </c>
      <c r="H1904" s="77">
        <v>0</v>
      </c>
      <c r="I1904" s="77" t="s">
        <v>1479</v>
      </c>
      <c r="J1904" s="77">
        <v>38.626803899999999</v>
      </c>
      <c r="K1904" s="77">
        <v>-90.199409700000004</v>
      </c>
      <c r="L1904" s="77">
        <v>914.67518105551403</v>
      </c>
      <c r="M1904" s="77">
        <v>0.28240977979162002</v>
      </c>
      <c r="N1904" s="77">
        <v>0</v>
      </c>
      <c r="O1904" s="77">
        <v>175.61763476265801</v>
      </c>
      <c r="P1904" s="87" cm="1">
        <f t="array" ref="P1904">IF($X1904="Non-local",VLOOKUP($E1904,$AI$64:$AW$68,COLUMN($AW:$AW)-COLUMN($AH:$AH),FALSE),IF($X1904="Unknown",VLOOKUP($E1904,$AI$71:$AW$75,COLUMN($AW:$AW)-COLUMN($AH:$AH),FALSE),0))</f>
        <v>244</v>
      </c>
      <c r="Q1904" s="87" cm="1">
        <f t="array" ref="Q1904">IF($X1904="Non-local",VLOOKUP($E1904,$AI$40:$AW$44,COLUMN($AW:$AW)-COLUMN($AH:$AH),FALSE),IF($X1904="Unknown",VLOOKUP($E1904,$AI$47:$AW$51,COLUMN($AW:$AW)-COLUMN($AH:$AH),FALSE),0))</f>
        <v>485.37900000000008</v>
      </c>
      <c r="R1904" s="87" cm="1">
        <f t="array" ref="R1904">IF($X1904="Non-local",VLOOKUP($E1904,$AI$88:$AW$92,COLUMN($AW:$AW)-COLUMN($AH:$AH),FALSE),IF($X1904="Unknown",VLOOKUP($E1904,$AI$95:$AW$99,COLUMN($AW:$AW)-COLUMN($AH:$AH),FALSE),0))</f>
        <v>0.16197839056517743</v>
      </c>
      <c r="S1904" s="87" cm="1">
        <f t="array" ref="S1904">VLOOKUP($E1904,$AI$111:$AW$115,COLUMN($AW:$AW)-COLUMN($AH:$AH),FALSE)</f>
        <v>431.69321999999994</v>
      </c>
      <c r="T1904" s="104">
        <f t="shared" si="451"/>
        <v>0.44438817035679745</v>
      </c>
      <c r="U1904" s="104">
        <f t="shared" si="452"/>
        <v>1336.6898547626579</v>
      </c>
      <c r="V1904" s="87" cm="1">
        <f t="array" ref="V1904">VLOOKUP($E1904,$AI$118:$AW$122,COLUMN($AW:$AW)-COLUMN($AH:$AH),FALSE)</f>
        <v>0</v>
      </c>
      <c r="W1904" s="87" t="str">
        <f t="shared" si="456"/>
        <v>Domestic</v>
      </c>
      <c r="X1904" s="87" t="str">
        <f t="shared" si="457"/>
        <v>Non-local</v>
      </c>
      <c r="Y1904" s="104"/>
      <c r="Z1904" s="87" t="str">
        <f t="shared" si="453"/>
        <v>USA</v>
      </c>
      <c r="AA1904" s="87" t="str">
        <f t="shared" si="454"/>
        <v>USA</v>
      </c>
      <c r="AB1904" s="82" cm="1">
        <f t="array" ref="AB1904">VLOOKUP(B1904,'GDP per Capita'!$T$2:$V$4235,COLUMN('GDP per Capita'!$V:$V)-COLUMN('GDP per Capita'!$S:$S),FALSE)</f>
        <v>63809.64</v>
      </c>
      <c r="AC1904" s="82">
        <f t="shared" si="458"/>
        <v>63809.64</v>
      </c>
      <c r="AD1904" s="82">
        <f t="shared" si="459"/>
        <v>63809.64</v>
      </c>
      <c r="AE1904" s="88">
        <f t="shared" si="455"/>
        <v>2.0948086445287232E-2</v>
      </c>
    </row>
    <row r="1905" spans="1:31">
      <c r="A1905" s="77" t="s">
        <v>886</v>
      </c>
      <c r="B1905" s="77">
        <v>1904</v>
      </c>
      <c r="C1905" s="77" t="s">
        <v>29</v>
      </c>
      <c r="D1905" s="77" t="s">
        <v>29</v>
      </c>
      <c r="E1905" s="77">
        <v>2019</v>
      </c>
      <c r="F1905" s="77">
        <v>39.284749400000003</v>
      </c>
      <c r="G1905" s="77">
        <v>-76.620474639699793</v>
      </c>
      <c r="H1905" s="77">
        <v>0</v>
      </c>
      <c r="I1905" s="77" t="s">
        <v>1479</v>
      </c>
      <c r="J1905" s="77">
        <v>38.626803899999999</v>
      </c>
      <c r="K1905" s="77">
        <v>-90.199409700000004</v>
      </c>
      <c r="L1905" s="77">
        <v>2350.6492868402502</v>
      </c>
      <c r="M1905" s="77">
        <v>0.47202265803874</v>
      </c>
      <c r="N1905" s="77">
        <v>0</v>
      </c>
      <c r="O1905" s="77">
        <v>451.32466307332902</v>
      </c>
      <c r="P1905" s="87" cm="1">
        <f t="array" ref="P1905">IF($X1905="Non-local",VLOOKUP($E1905,$AI$64:$AW$68,COLUMN($AW:$AW)-COLUMN($AH:$AH),FALSE),IF($X1905="Unknown",VLOOKUP($E1905,$AI$71:$AW$75,COLUMN($AW:$AW)-COLUMN($AH:$AH),FALSE),0))</f>
        <v>244</v>
      </c>
      <c r="Q1905" s="87" cm="1">
        <f t="array" ref="Q1905">IF($X1905="Non-local",VLOOKUP($E1905,$AI$40:$AW$44,COLUMN($AW:$AW)-COLUMN($AH:$AH),FALSE),IF($X1905="Unknown",VLOOKUP($E1905,$AI$47:$AW$51,COLUMN($AW:$AW)-COLUMN($AH:$AH),FALSE),0))</f>
        <v>485.37900000000008</v>
      </c>
      <c r="R1905" s="87" cm="1">
        <f t="array" ref="R1905">IF($X1905="Non-local",VLOOKUP($E1905,$AI$88:$AW$92,COLUMN($AW:$AW)-COLUMN($AH:$AH),FALSE),IF($X1905="Unknown",VLOOKUP($E1905,$AI$95:$AW$99,COLUMN($AW:$AW)-COLUMN($AH:$AH),FALSE),0))</f>
        <v>0.16197839056517743</v>
      </c>
      <c r="S1905" s="87" cm="1">
        <f t="array" ref="S1905">VLOOKUP($E1905,$AI$111:$AW$115,COLUMN($AW:$AW)-COLUMN($AH:$AH),FALSE)</f>
        <v>431.69321999999994</v>
      </c>
      <c r="T1905" s="104">
        <f t="shared" si="451"/>
        <v>0.63400104860391737</v>
      </c>
      <c r="U1905" s="104">
        <f t="shared" si="452"/>
        <v>1612.396883073329</v>
      </c>
      <c r="V1905" s="87" cm="1">
        <f t="array" ref="V1905">VLOOKUP($E1905,$AI$118:$AW$122,COLUMN($AW:$AW)-COLUMN($AH:$AH),FALSE)</f>
        <v>0</v>
      </c>
      <c r="W1905" s="87" t="str">
        <f t="shared" si="456"/>
        <v>Domestic</v>
      </c>
      <c r="X1905" s="87" t="str">
        <f t="shared" si="457"/>
        <v>Non-local</v>
      </c>
      <c r="Y1905" s="104"/>
      <c r="Z1905" s="87" t="str">
        <f t="shared" si="453"/>
        <v>USA</v>
      </c>
      <c r="AA1905" s="87" t="str">
        <f t="shared" si="454"/>
        <v>USA</v>
      </c>
      <c r="AB1905" s="82" cm="1">
        <f t="array" ref="AB1905">VLOOKUP(B1905,'GDP per Capita'!$T$2:$V$4235,COLUMN('GDP per Capita'!$V:$V)-COLUMN('GDP per Capita'!$S:$S),FALSE)</f>
        <v>63809.64</v>
      </c>
      <c r="AC1905" s="82">
        <f t="shared" si="458"/>
        <v>63809.64</v>
      </c>
      <c r="AD1905" s="82">
        <f t="shared" si="459"/>
        <v>63809.64</v>
      </c>
      <c r="AE1905" s="88">
        <f t="shared" si="455"/>
        <v>2.5268860364567627E-2</v>
      </c>
    </row>
    <row r="1906" spans="1:31">
      <c r="A1906" s="77" t="s">
        <v>886</v>
      </c>
      <c r="B1906" s="77">
        <v>1905</v>
      </c>
      <c r="C1906" s="77" t="s">
        <v>29</v>
      </c>
      <c r="D1906" s="77" t="s">
        <v>29</v>
      </c>
      <c r="E1906" s="77">
        <v>2019</v>
      </c>
      <c r="F1906" s="77">
        <v>39.284749400000003</v>
      </c>
      <c r="G1906" s="77">
        <v>-76.620474639699793</v>
      </c>
      <c r="H1906" s="77">
        <v>0</v>
      </c>
      <c r="I1906" s="77" t="s">
        <v>1479</v>
      </c>
      <c r="J1906" s="77">
        <v>38.626803899999999</v>
      </c>
      <c r="K1906" s="77">
        <v>-90.199409700000004</v>
      </c>
      <c r="L1906" s="77">
        <v>2350.6492868402502</v>
      </c>
      <c r="M1906" s="77">
        <v>0.47202265803874</v>
      </c>
      <c r="N1906" s="77">
        <v>0</v>
      </c>
      <c r="O1906" s="77">
        <v>451.32466307332902</v>
      </c>
      <c r="P1906" s="87" cm="1">
        <f t="array" ref="P1906">IF($X1906="Non-local",VLOOKUP($E1906,$AI$64:$AW$68,COLUMN($AW:$AW)-COLUMN($AH:$AH),FALSE),IF($X1906="Unknown",VLOOKUP($E1906,$AI$71:$AW$75,COLUMN($AW:$AW)-COLUMN($AH:$AH),FALSE),0))</f>
        <v>244</v>
      </c>
      <c r="Q1906" s="87" cm="1">
        <f t="array" ref="Q1906">IF($X1906="Non-local",VLOOKUP($E1906,$AI$40:$AW$44,COLUMN($AW:$AW)-COLUMN($AH:$AH),FALSE),IF($X1906="Unknown",VLOOKUP($E1906,$AI$47:$AW$51,COLUMN($AW:$AW)-COLUMN($AH:$AH),FALSE),0))</f>
        <v>485.37900000000008</v>
      </c>
      <c r="R1906" s="87" cm="1">
        <f t="array" ref="R1906">IF($X1906="Non-local",VLOOKUP($E1906,$AI$88:$AW$92,COLUMN($AW:$AW)-COLUMN($AH:$AH),FALSE),IF($X1906="Unknown",VLOOKUP($E1906,$AI$95:$AW$99,COLUMN($AW:$AW)-COLUMN($AH:$AH),FALSE),0))</f>
        <v>0.16197839056517743</v>
      </c>
      <c r="S1906" s="87" cm="1">
        <f t="array" ref="S1906">VLOOKUP($E1906,$AI$111:$AW$115,COLUMN($AW:$AW)-COLUMN($AH:$AH),FALSE)</f>
        <v>431.69321999999994</v>
      </c>
      <c r="T1906" s="104">
        <f t="shared" si="451"/>
        <v>0.63400104860391737</v>
      </c>
      <c r="U1906" s="104">
        <f t="shared" si="452"/>
        <v>1612.396883073329</v>
      </c>
      <c r="V1906" s="87" cm="1">
        <f t="array" ref="V1906">VLOOKUP($E1906,$AI$118:$AW$122,COLUMN($AW:$AW)-COLUMN($AH:$AH),FALSE)</f>
        <v>0</v>
      </c>
      <c r="W1906" s="87" t="str">
        <f t="shared" si="456"/>
        <v>Domestic</v>
      </c>
      <c r="X1906" s="87" t="str">
        <f t="shared" si="457"/>
        <v>Non-local</v>
      </c>
      <c r="Y1906" s="104"/>
      <c r="Z1906" s="87" t="str">
        <f t="shared" si="453"/>
        <v>USA</v>
      </c>
      <c r="AA1906" s="87" t="str">
        <f t="shared" si="454"/>
        <v>USA</v>
      </c>
      <c r="AB1906" s="82" cm="1">
        <f t="array" ref="AB1906">VLOOKUP(B1906,'GDP per Capita'!$T$2:$V$4235,COLUMN('GDP per Capita'!$V:$V)-COLUMN('GDP per Capita'!$S:$S),FALSE)</f>
        <v>63809.64</v>
      </c>
      <c r="AC1906" s="82">
        <f t="shared" si="458"/>
        <v>63809.64</v>
      </c>
      <c r="AD1906" s="82">
        <f t="shared" si="459"/>
        <v>63809.64</v>
      </c>
      <c r="AE1906" s="88">
        <f t="shared" si="455"/>
        <v>2.5268860364567627E-2</v>
      </c>
    </row>
    <row r="1907" spans="1:31">
      <c r="A1907" s="77" t="s">
        <v>1011</v>
      </c>
      <c r="B1907" s="77">
        <v>1906</v>
      </c>
      <c r="C1907" s="77" t="s">
        <v>29</v>
      </c>
      <c r="D1907" s="77" t="s">
        <v>29</v>
      </c>
      <c r="E1907" s="77">
        <v>2019</v>
      </c>
      <c r="F1907" s="77">
        <v>40.102554999999903</v>
      </c>
      <c r="G1907" s="77">
        <v>-105.36320790000001</v>
      </c>
      <c r="H1907" s="77">
        <v>0</v>
      </c>
      <c r="I1907" s="77" t="s">
        <v>1479</v>
      </c>
      <c r="J1907" s="77">
        <v>38.626803899999999</v>
      </c>
      <c r="K1907" s="77">
        <v>-90.199409700000004</v>
      </c>
      <c r="L1907" s="77">
        <v>2624.50307040498</v>
      </c>
      <c r="M1907" s="77">
        <v>0.50818361937598899</v>
      </c>
      <c r="N1907" s="77">
        <v>0</v>
      </c>
      <c r="O1907" s="77">
        <v>503.90458951775798</v>
      </c>
      <c r="P1907" s="87" cm="1">
        <f t="array" ref="P1907">IF($X1907="Non-local",VLOOKUP($E1907,$AI$64:$AW$68,COLUMN($AW:$AW)-COLUMN($AH:$AH),FALSE),IF($X1907="Unknown",VLOOKUP($E1907,$AI$71:$AW$75,COLUMN($AW:$AW)-COLUMN($AH:$AH),FALSE),0))</f>
        <v>244</v>
      </c>
      <c r="Q1907" s="87" cm="1">
        <f t="array" ref="Q1907">IF($X1907="Non-local",VLOOKUP($E1907,$AI$40:$AW$44,COLUMN($AW:$AW)-COLUMN($AH:$AH),FALSE),IF($X1907="Unknown",VLOOKUP($E1907,$AI$47:$AW$51,COLUMN($AW:$AW)-COLUMN($AH:$AH),FALSE),0))</f>
        <v>485.37900000000008</v>
      </c>
      <c r="R1907" s="87" cm="1">
        <f t="array" ref="R1907">IF($X1907="Non-local",VLOOKUP($E1907,$AI$88:$AW$92,COLUMN($AW:$AW)-COLUMN($AH:$AH),FALSE),IF($X1907="Unknown",VLOOKUP($E1907,$AI$95:$AW$99,COLUMN($AW:$AW)-COLUMN($AH:$AH),FALSE),0))</f>
        <v>0.16197839056517743</v>
      </c>
      <c r="S1907" s="87" cm="1">
        <f t="array" ref="S1907">VLOOKUP($E1907,$AI$111:$AW$115,COLUMN($AW:$AW)-COLUMN($AH:$AH),FALSE)</f>
        <v>431.69321999999994</v>
      </c>
      <c r="T1907" s="104">
        <f t="shared" si="451"/>
        <v>0.67016200994116648</v>
      </c>
      <c r="U1907" s="104">
        <f t="shared" si="452"/>
        <v>1664.9768095177581</v>
      </c>
      <c r="V1907" s="87" cm="1">
        <f t="array" ref="V1907">VLOOKUP($E1907,$AI$118:$AW$122,COLUMN($AW:$AW)-COLUMN($AH:$AH),FALSE)</f>
        <v>0</v>
      </c>
      <c r="W1907" s="87" t="str">
        <f t="shared" si="456"/>
        <v>Domestic</v>
      </c>
      <c r="X1907" s="87" t="str">
        <f t="shared" si="457"/>
        <v>Non-local</v>
      </c>
      <c r="Y1907" s="104"/>
      <c r="Z1907" s="87" t="str">
        <f t="shared" si="453"/>
        <v>USA</v>
      </c>
      <c r="AA1907" s="87" t="str">
        <f t="shared" si="454"/>
        <v>USA</v>
      </c>
      <c r="AB1907" s="82" cm="1">
        <f t="array" ref="AB1907">VLOOKUP(B1907,'GDP per Capita'!$T$2:$V$4235,COLUMN('GDP per Capita'!$V:$V)-COLUMN('GDP per Capita'!$S:$S),FALSE)</f>
        <v>63809.64</v>
      </c>
      <c r="AC1907" s="82">
        <f t="shared" si="458"/>
        <v>63809.64</v>
      </c>
      <c r="AD1907" s="82">
        <f t="shared" si="459"/>
        <v>63809.64</v>
      </c>
      <c r="AE1907" s="88">
        <f t="shared" si="455"/>
        <v>2.6092872636763943E-2</v>
      </c>
    </row>
    <row r="1908" spans="1:31">
      <c r="A1908" s="77" t="s">
        <v>886</v>
      </c>
      <c r="B1908" s="77">
        <v>1907</v>
      </c>
      <c r="C1908" s="77" t="s">
        <v>29</v>
      </c>
      <c r="D1908" s="77" t="s">
        <v>29</v>
      </c>
      <c r="E1908" s="77">
        <v>2019</v>
      </c>
      <c r="F1908" s="77">
        <v>39.284749400000003</v>
      </c>
      <c r="G1908" s="77">
        <v>-76.620474639699793</v>
      </c>
      <c r="H1908" s="77">
        <v>0</v>
      </c>
      <c r="I1908" s="77" t="s">
        <v>1479</v>
      </c>
      <c r="J1908" s="77">
        <v>38.626803899999999</v>
      </c>
      <c r="K1908" s="77">
        <v>-90.199409700000004</v>
      </c>
      <c r="L1908" s="77">
        <v>2350.6492868402502</v>
      </c>
      <c r="M1908" s="77">
        <v>0.47202265803874</v>
      </c>
      <c r="N1908" s="77">
        <v>0</v>
      </c>
      <c r="O1908" s="77">
        <v>451.32466307332902</v>
      </c>
      <c r="P1908" s="87" cm="1">
        <f t="array" ref="P1908">IF($X1908="Non-local",VLOOKUP($E1908,$AI$64:$AW$68,COLUMN($AW:$AW)-COLUMN($AH:$AH),FALSE),IF($X1908="Unknown",VLOOKUP($E1908,$AI$71:$AW$75,COLUMN($AW:$AW)-COLUMN($AH:$AH),FALSE),0))</f>
        <v>244</v>
      </c>
      <c r="Q1908" s="87" cm="1">
        <f t="array" ref="Q1908">IF($X1908="Non-local",VLOOKUP($E1908,$AI$40:$AW$44,COLUMN($AW:$AW)-COLUMN($AH:$AH),FALSE),IF($X1908="Unknown",VLOOKUP($E1908,$AI$47:$AW$51,COLUMN($AW:$AW)-COLUMN($AH:$AH),FALSE),0))</f>
        <v>485.37900000000008</v>
      </c>
      <c r="R1908" s="87" cm="1">
        <f t="array" ref="R1908">IF($X1908="Non-local",VLOOKUP($E1908,$AI$88:$AW$92,COLUMN($AW:$AW)-COLUMN($AH:$AH),FALSE),IF($X1908="Unknown",VLOOKUP($E1908,$AI$95:$AW$99,COLUMN($AW:$AW)-COLUMN($AH:$AH),FALSE),0))</f>
        <v>0.16197839056517743</v>
      </c>
      <c r="S1908" s="87" cm="1">
        <f t="array" ref="S1908">VLOOKUP($E1908,$AI$111:$AW$115,COLUMN($AW:$AW)-COLUMN($AH:$AH),FALSE)</f>
        <v>431.69321999999994</v>
      </c>
      <c r="T1908" s="104">
        <f t="shared" si="451"/>
        <v>0.63400104860391737</v>
      </c>
      <c r="U1908" s="104">
        <f t="shared" si="452"/>
        <v>1612.396883073329</v>
      </c>
      <c r="V1908" s="87" cm="1">
        <f t="array" ref="V1908">VLOOKUP($E1908,$AI$118:$AW$122,COLUMN($AW:$AW)-COLUMN($AH:$AH),FALSE)</f>
        <v>0</v>
      </c>
      <c r="W1908" s="87" t="str">
        <f t="shared" si="456"/>
        <v>Domestic</v>
      </c>
      <c r="X1908" s="87" t="str">
        <f t="shared" si="457"/>
        <v>Non-local</v>
      </c>
      <c r="Y1908" s="104"/>
      <c r="Z1908" s="87" t="str">
        <f t="shared" si="453"/>
        <v>USA</v>
      </c>
      <c r="AA1908" s="87" t="str">
        <f t="shared" si="454"/>
        <v>USA</v>
      </c>
      <c r="AB1908" s="82" cm="1">
        <f t="array" ref="AB1908">VLOOKUP(B1908,'GDP per Capita'!$T$2:$V$4235,COLUMN('GDP per Capita'!$V:$V)-COLUMN('GDP per Capita'!$S:$S),FALSE)</f>
        <v>63809.64</v>
      </c>
      <c r="AC1908" s="82">
        <f t="shared" si="458"/>
        <v>63809.64</v>
      </c>
      <c r="AD1908" s="82">
        <f t="shared" si="459"/>
        <v>63809.64</v>
      </c>
      <c r="AE1908" s="88">
        <f t="shared" si="455"/>
        <v>2.5268860364567627E-2</v>
      </c>
    </row>
    <row r="1909" spans="1:31">
      <c r="A1909" s="77" t="s">
        <v>1120</v>
      </c>
      <c r="B1909" s="77">
        <v>1908</v>
      </c>
      <c r="C1909" s="77" t="s">
        <v>29</v>
      </c>
      <c r="D1909" s="77" t="s">
        <v>29</v>
      </c>
      <c r="E1909" s="77">
        <v>2019</v>
      </c>
      <c r="F1909" s="77">
        <v>45.679429299999903</v>
      </c>
      <c r="G1909" s="77">
        <v>-111.0440474</v>
      </c>
      <c r="H1909" s="77">
        <v>0</v>
      </c>
      <c r="I1909" s="77" t="s">
        <v>1479</v>
      </c>
      <c r="J1909" s="77">
        <v>38.626803899999999</v>
      </c>
      <c r="K1909" s="77">
        <v>-90.199409700000004</v>
      </c>
      <c r="L1909" s="77">
        <v>3762.9745128060299</v>
      </c>
      <c r="M1909" s="77">
        <v>0.68438854383405301</v>
      </c>
      <c r="N1909" s="77">
        <v>0</v>
      </c>
      <c r="O1909" s="77">
        <v>722.49110645875805</v>
      </c>
      <c r="P1909" s="87" cm="1">
        <f t="array" ref="P1909">IF($X1909="Non-local",VLOOKUP($E1909,$AI$64:$AW$68,COLUMN($AW:$AW)-COLUMN($AH:$AH),FALSE),IF($X1909="Unknown",VLOOKUP($E1909,$AI$71:$AW$75,COLUMN($AW:$AW)-COLUMN($AH:$AH),FALSE),0))</f>
        <v>244</v>
      </c>
      <c r="Q1909" s="87" cm="1">
        <f t="array" ref="Q1909">IF($X1909="Non-local",VLOOKUP($E1909,$AI$40:$AW$44,COLUMN($AW:$AW)-COLUMN($AH:$AH),FALSE),IF($X1909="Unknown",VLOOKUP($E1909,$AI$47:$AW$51,COLUMN($AW:$AW)-COLUMN($AH:$AH),FALSE),0))</f>
        <v>485.37900000000008</v>
      </c>
      <c r="R1909" s="87" cm="1">
        <f t="array" ref="R1909">IF($X1909="Non-local",VLOOKUP($E1909,$AI$88:$AW$92,COLUMN($AW:$AW)-COLUMN($AH:$AH),FALSE),IF($X1909="Unknown",VLOOKUP($E1909,$AI$95:$AW$99,COLUMN($AW:$AW)-COLUMN($AH:$AH),FALSE),0))</f>
        <v>0.16197839056517743</v>
      </c>
      <c r="S1909" s="87" cm="1">
        <f t="array" ref="S1909">VLOOKUP($E1909,$AI$111:$AW$115,COLUMN($AW:$AW)-COLUMN($AH:$AH),FALSE)</f>
        <v>431.69321999999994</v>
      </c>
      <c r="T1909" s="104">
        <f t="shared" si="451"/>
        <v>0.84636693439923039</v>
      </c>
      <c r="U1909" s="104">
        <f t="shared" si="452"/>
        <v>1883.563326458758</v>
      </c>
      <c r="V1909" s="87" cm="1">
        <f t="array" ref="V1909">VLOOKUP($E1909,$AI$118:$AW$122,COLUMN($AW:$AW)-COLUMN($AH:$AH),FALSE)</f>
        <v>0</v>
      </c>
      <c r="W1909" s="87" t="str">
        <f t="shared" si="456"/>
        <v>Domestic</v>
      </c>
      <c r="X1909" s="87" t="str">
        <f t="shared" si="457"/>
        <v>Non-local</v>
      </c>
      <c r="Y1909" s="104"/>
      <c r="Z1909" s="87" t="str">
        <f t="shared" si="453"/>
        <v>USA</v>
      </c>
      <c r="AA1909" s="87" t="str">
        <f t="shared" si="454"/>
        <v>USA</v>
      </c>
      <c r="AB1909" s="82" cm="1">
        <f t="array" ref="AB1909">VLOOKUP(B1909,'GDP per Capita'!$T$2:$V$4235,COLUMN('GDP per Capita'!$V:$V)-COLUMN('GDP per Capita'!$S:$S),FALSE)</f>
        <v>63809.64</v>
      </c>
      <c r="AC1909" s="82">
        <f t="shared" si="458"/>
        <v>63809.64</v>
      </c>
      <c r="AD1909" s="82">
        <f t="shared" si="459"/>
        <v>63809.64</v>
      </c>
      <c r="AE1909" s="88">
        <f t="shared" si="455"/>
        <v>2.9518475992949624E-2</v>
      </c>
    </row>
    <row r="1910" spans="1:31">
      <c r="A1910" s="77" t="s">
        <v>1534</v>
      </c>
      <c r="B1910" s="77">
        <v>1909</v>
      </c>
      <c r="C1910" s="77" t="s">
        <v>29</v>
      </c>
      <c r="D1910" s="77" t="s">
        <v>29</v>
      </c>
      <c r="E1910" s="77">
        <v>2019</v>
      </c>
      <c r="F1910" s="77">
        <v>39.526120599999999</v>
      </c>
      <c r="G1910" s="77">
        <v>-119.81265809999999</v>
      </c>
      <c r="H1910" s="77">
        <v>0</v>
      </c>
      <c r="I1910" s="77" t="s">
        <v>1479</v>
      </c>
      <c r="J1910" s="77">
        <v>38.626803899999999</v>
      </c>
      <c r="K1910" s="77">
        <v>-90.199409700000004</v>
      </c>
      <c r="L1910" s="77">
        <v>5093.3334581118597</v>
      </c>
      <c r="M1910" s="77">
        <v>0.88921886325194599</v>
      </c>
      <c r="N1910" s="77">
        <v>0</v>
      </c>
      <c r="O1910" s="77">
        <v>611.200014973424</v>
      </c>
      <c r="P1910" s="87" cm="1">
        <f t="array" ref="P1910">IF($X1910="Non-local",VLOOKUP($E1910,$AI$64:$AW$68,COLUMN($AW:$AW)-COLUMN($AH:$AH),FALSE),IF($X1910="Unknown",VLOOKUP($E1910,$AI$71:$AW$75,COLUMN($AW:$AW)-COLUMN($AH:$AH),FALSE),0))</f>
        <v>244</v>
      </c>
      <c r="Q1910" s="87" cm="1">
        <f t="array" ref="Q1910">IF($X1910="Non-local",VLOOKUP($E1910,$AI$40:$AW$44,COLUMN($AW:$AW)-COLUMN($AH:$AH),FALSE),IF($X1910="Unknown",VLOOKUP($E1910,$AI$47:$AW$51,COLUMN($AW:$AW)-COLUMN($AH:$AH),FALSE),0))</f>
        <v>485.37900000000008</v>
      </c>
      <c r="R1910" s="87" cm="1">
        <f t="array" ref="R1910">IF($X1910="Non-local",VLOOKUP($E1910,$AI$88:$AW$92,COLUMN($AW:$AW)-COLUMN($AH:$AH),FALSE),IF($X1910="Unknown",VLOOKUP($E1910,$AI$95:$AW$99,COLUMN($AW:$AW)-COLUMN($AH:$AH),FALSE),0))</f>
        <v>0.16197839056517743</v>
      </c>
      <c r="S1910" s="87" cm="1">
        <f t="array" ref="S1910">VLOOKUP($E1910,$AI$111:$AW$115,COLUMN($AW:$AW)-COLUMN($AH:$AH),FALSE)</f>
        <v>431.69321999999994</v>
      </c>
      <c r="T1910" s="104">
        <f t="shared" si="451"/>
        <v>1.0511972538171235</v>
      </c>
      <c r="U1910" s="104">
        <f t="shared" si="452"/>
        <v>1772.272234973424</v>
      </c>
      <c r="V1910" s="87" cm="1">
        <f t="array" ref="V1910">VLOOKUP($E1910,$AI$118:$AW$122,COLUMN($AW:$AW)-COLUMN($AH:$AH),FALSE)</f>
        <v>0</v>
      </c>
      <c r="W1910" s="87" t="str">
        <f t="shared" si="456"/>
        <v>Domestic</v>
      </c>
      <c r="X1910" s="87" t="str">
        <f t="shared" si="457"/>
        <v>Non-local</v>
      </c>
      <c r="Y1910" s="104"/>
      <c r="Z1910" s="87" t="str">
        <f t="shared" si="453"/>
        <v>USA</v>
      </c>
      <c r="AA1910" s="87" t="str">
        <f t="shared" si="454"/>
        <v>USA</v>
      </c>
      <c r="AB1910" s="82" cm="1">
        <f t="array" ref="AB1910">VLOOKUP(B1910,'GDP per Capita'!$T$2:$V$4235,COLUMN('GDP per Capita'!$V:$V)-COLUMN('GDP per Capita'!$S:$S),FALSE)</f>
        <v>63809.64</v>
      </c>
      <c r="AC1910" s="82">
        <f t="shared" si="458"/>
        <v>63809.64</v>
      </c>
      <c r="AD1910" s="82">
        <f t="shared" si="459"/>
        <v>63809.64</v>
      </c>
      <c r="AE1910" s="88">
        <f t="shared" si="455"/>
        <v>2.7774365048500886E-2</v>
      </c>
    </row>
    <row r="1911" spans="1:31">
      <c r="A1911" s="77" t="s">
        <v>1337</v>
      </c>
      <c r="B1911" s="77">
        <v>1910</v>
      </c>
      <c r="C1911" s="77" t="s">
        <v>29</v>
      </c>
      <c r="D1911" s="77" t="s">
        <v>29</v>
      </c>
      <c r="E1911" s="77">
        <v>2019</v>
      </c>
      <c r="F1911" s="77">
        <v>40.3451095</v>
      </c>
      <c r="G1911" s="77">
        <v>-74.184032200000004</v>
      </c>
      <c r="H1911" s="77">
        <v>0</v>
      </c>
      <c r="I1911" s="77" t="s">
        <v>1479</v>
      </c>
      <c r="J1911" s="77">
        <v>38.626803899999999</v>
      </c>
      <c r="K1911" s="77">
        <v>-90.199409700000004</v>
      </c>
      <c r="L1911" s="77">
        <v>2771.34648043268</v>
      </c>
      <c r="M1911" s="77">
        <v>0.52757352446884997</v>
      </c>
      <c r="N1911" s="77">
        <v>0</v>
      </c>
      <c r="O1911" s="77">
        <v>532.09852424307496</v>
      </c>
      <c r="P1911" s="87" cm="1">
        <f t="array" ref="P1911">IF($X1911="Non-local",VLOOKUP($E1911,$AI$64:$AW$68,COLUMN($AW:$AW)-COLUMN($AH:$AH),FALSE),IF($X1911="Unknown",VLOOKUP($E1911,$AI$71:$AW$75,COLUMN($AW:$AW)-COLUMN($AH:$AH),FALSE),0))</f>
        <v>244</v>
      </c>
      <c r="Q1911" s="87" cm="1">
        <f t="array" ref="Q1911">IF($X1911="Non-local",VLOOKUP($E1911,$AI$40:$AW$44,COLUMN($AW:$AW)-COLUMN($AH:$AH),FALSE),IF($X1911="Unknown",VLOOKUP($E1911,$AI$47:$AW$51,COLUMN($AW:$AW)-COLUMN($AH:$AH),FALSE),0))</f>
        <v>485.37900000000008</v>
      </c>
      <c r="R1911" s="87" cm="1">
        <f t="array" ref="R1911">IF($X1911="Non-local",VLOOKUP($E1911,$AI$88:$AW$92,COLUMN($AW:$AW)-COLUMN($AH:$AH),FALSE),IF($X1911="Unknown",VLOOKUP($E1911,$AI$95:$AW$99,COLUMN($AW:$AW)-COLUMN($AH:$AH),FALSE),0))</f>
        <v>0.16197839056517743</v>
      </c>
      <c r="S1911" s="87" cm="1">
        <f t="array" ref="S1911">VLOOKUP($E1911,$AI$111:$AW$115,COLUMN($AW:$AW)-COLUMN($AH:$AH),FALSE)</f>
        <v>431.69321999999994</v>
      </c>
      <c r="T1911" s="104">
        <f t="shared" si="451"/>
        <v>0.68955191503402746</v>
      </c>
      <c r="U1911" s="104">
        <f t="shared" si="452"/>
        <v>1693.170744243075</v>
      </c>
      <c r="V1911" s="87" cm="1">
        <f t="array" ref="V1911">VLOOKUP($E1911,$AI$118:$AW$122,COLUMN($AW:$AW)-COLUMN($AH:$AH),FALSE)</f>
        <v>0</v>
      </c>
      <c r="W1911" s="87" t="str">
        <f t="shared" si="456"/>
        <v>Domestic</v>
      </c>
      <c r="X1911" s="87" t="str">
        <f t="shared" si="457"/>
        <v>Non-local</v>
      </c>
      <c r="Y1911" s="104"/>
      <c r="Z1911" s="87" t="str">
        <f t="shared" si="453"/>
        <v>USA</v>
      </c>
      <c r="AA1911" s="87" t="str">
        <f t="shared" si="454"/>
        <v>USA</v>
      </c>
      <c r="AB1911" s="82" cm="1">
        <f t="array" ref="AB1911">VLOOKUP(B1911,'GDP per Capita'!$T$2:$V$4235,COLUMN('GDP per Capita'!$V:$V)-COLUMN('GDP per Capita'!$S:$S),FALSE)</f>
        <v>63809.64</v>
      </c>
      <c r="AC1911" s="82">
        <f t="shared" si="458"/>
        <v>63809.64</v>
      </c>
      <c r="AD1911" s="82">
        <f t="shared" si="459"/>
        <v>63809.64</v>
      </c>
      <c r="AE1911" s="88">
        <f t="shared" si="455"/>
        <v>2.6534717077906646E-2</v>
      </c>
    </row>
    <row r="1912" spans="1:31">
      <c r="A1912" s="77" t="s">
        <v>1227</v>
      </c>
      <c r="B1912" s="77">
        <v>1911</v>
      </c>
      <c r="C1912" s="77" t="s">
        <v>29</v>
      </c>
      <c r="D1912" s="77" t="s">
        <v>29</v>
      </c>
      <c r="E1912" s="77">
        <v>2019</v>
      </c>
      <c r="F1912" s="77">
        <v>38.971938399999999</v>
      </c>
      <c r="G1912" s="77">
        <v>-95.235949599999998</v>
      </c>
      <c r="H1912" s="77">
        <v>0</v>
      </c>
      <c r="I1912" s="77" t="s">
        <v>1479</v>
      </c>
      <c r="J1912" s="77">
        <v>38.626803899999999</v>
      </c>
      <c r="K1912" s="77">
        <v>-90.199409700000004</v>
      </c>
      <c r="L1912" s="77">
        <v>876.18029286056105</v>
      </c>
      <c r="M1912" s="77">
        <v>0.27732673092671201</v>
      </c>
      <c r="N1912" s="77">
        <v>0</v>
      </c>
      <c r="O1912" s="77">
        <v>168.22661622922701</v>
      </c>
      <c r="P1912" s="87" cm="1">
        <f t="array" ref="P1912">IF($X1912="Non-local",VLOOKUP($E1912,$AI$64:$AW$68,COLUMN($AW:$AW)-COLUMN($AH:$AH),FALSE),IF($X1912="Unknown",VLOOKUP($E1912,$AI$71:$AW$75,COLUMN($AW:$AW)-COLUMN($AH:$AH),FALSE),0))</f>
        <v>244</v>
      </c>
      <c r="Q1912" s="87" cm="1">
        <f t="array" ref="Q1912">IF($X1912="Non-local",VLOOKUP($E1912,$AI$40:$AW$44,COLUMN($AW:$AW)-COLUMN($AH:$AH),FALSE),IF($X1912="Unknown",VLOOKUP($E1912,$AI$47:$AW$51,COLUMN($AW:$AW)-COLUMN($AH:$AH),FALSE),0))</f>
        <v>485.37900000000008</v>
      </c>
      <c r="R1912" s="87" cm="1">
        <f t="array" ref="R1912">IF($X1912="Non-local",VLOOKUP($E1912,$AI$88:$AW$92,COLUMN($AW:$AW)-COLUMN($AH:$AH),FALSE),IF($X1912="Unknown",VLOOKUP($E1912,$AI$95:$AW$99,COLUMN($AW:$AW)-COLUMN($AH:$AH),FALSE),0))</f>
        <v>0.16197839056517743</v>
      </c>
      <c r="S1912" s="87" cm="1">
        <f t="array" ref="S1912">VLOOKUP($E1912,$AI$111:$AW$115,COLUMN($AW:$AW)-COLUMN($AH:$AH),FALSE)</f>
        <v>431.69321999999994</v>
      </c>
      <c r="T1912" s="104">
        <f t="shared" si="451"/>
        <v>0.43930512149188944</v>
      </c>
      <c r="U1912" s="104">
        <f t="shared" si="452"/>
        <v>1329.2988362292269</v>
      </c>
      <c r="V1912" s="87" cm="1">
        <f t="array" ref="V1912">VLOOKUP($E1912,$AI$118:$AW$122,COLUMN($AW:$AW)-COLUMN($AH:$AH),FALSE)</f>
        <v>0</v>
      </c>
      <c r="W1912" s="87" t="str">
        <f t="shared" si="456"/>
        <v>Domestic</v>
      </c>
      <c r="X1912" s="87" t="str">
        <f t="shared" si="457"/>
        <v>Non-local</v>
      </c>
      <c r="Y1912" s="104"/>
      <c r="Z1912" s="87" t="str">
        <f t="shared" si="453"/>
        <v>USA</v>
      </c>
      <c r="AA1912" s="87" t="str">
        <f t="shared" si="454"/>
        <v>USA</v>
      </c>
      <c r="AB1912" s="82" cm="1">
        <f t="array" ref="AB1912">VLOOKUP(B1912,'GDP per Capita'!$T$2:$V$4235,COLUMN('GDP per Capita'!$V:$V)-COLUMN('GDP per Capita'!$S:$S),FALSE)</f>
        <v>63809.64</v>
      </c>
      <c r="AC1912" s="82">
        <f t="shared" si="458"/>
        <v>63809.64</v>
      </c>
      <c r="AD1912" s="82">
        <f t="shared" si="459"/>
        <v>63809.64</v>
      </c>
      <c r="AE1912" s="88">
        <f t="shared" si="455"/>
        <v>2.083225726127317E-2</v>
      </c>
    </row>
    <row r="1913" spans="1:31">
      <c r="A1913" s="77" t="s">
        <v>1534</v>
      </c>
      <c r="B1913" s="77">
        <v>1912</v>
      </c>
      <c r="C1913" s="77" t="s">
        <v>29</v>
      </c>
      <c r="D1913" s="77" t="s">
        <v>29</v>
      </c>
      <c r="E1913" s="77">
        <v>2019</v>
      </c>
      <c r="F1913" s="77">
        <v>39.526120599999999</v>
      </c>
      <c r="G1913" s="77">
        <v>-119.81265809999999</v>
      </c>
      <c r="H1913" s="77">
        <v>0</v>
      </c>
      <c r="I1913" s="77" t="s">
        <v>1479</v>
      </c>
      <c r="J1913" s="77">
        <v>38.626803899999999</v>
      </c>
      <c r="K1913" s="77">
        <v>-90.199409700000004</v>
      </c>
      <c r="L1913" s="77">
        <v>5093.3334581118597</v>
      </c>
      <c r="M1913" s="77">
        <v>0.88921886325194599</v>
      </c>
      <c r="N1913" s="77">
        <v>0</v>
      </c>
      <c r="O1913" s="77">
        <v>611.200014973424</v>
      </c>
      <c r="P1913" s="87" cm="1">
        <f t="array" ref="P1913">IF($X1913="Non-local",VLOOKUP($E1913,$AI$64:$AW$68,COLUMN($AW:$AW)-COLUMN($AH:$AH),FALSE),IF($X1913="Unknown",VLOOKUP($E1913,$AI$71:$AW$75,COLUMN($AW:$AW)-COLUMN($AH:$AH),FALSE),0))</f>
        <v>244</v>
      </c>
      <c r="Q1913" s="87" cm="1">
        <f t="array" ref="Q1913">IF($X1913="Non-local",VLOOKUP($E1913,$AI$40:$AW$44,COLUMN($AW:$AW)-COLUMN($AH:$AH),FALSE),IF($X1913="Unknown",VLOOKUP($E1913,$AI$47:$AW$51,COLUMN($AW:$AW)-COLUMN($AH:$AH),FALSE),0))</f>
        <v>485.37900000000008</v>
      </c>
      <c r="R1913" s="87" cm="1">
        <f t="array" ref="R1913">IF($X1913="Non-local",VLOOKUP($E1913,$AI$88:$AW$92,COLUMN($AW:$AW)-COLUMN($AH:$AH),FALSE),IF($X1913="Unknown",VLOOKUP($E1913,$AI$95:$AW$99,COLUMN($AW:$AW)-COLUMN($AH:$AH),FALSE),0))</f>
        <v>0.16197839056517743</v>
      </c>
      <c r="S1913" s="87" cm="1">
        <f t="array" ref="S1913">VLOOKUP($E1913,$AI$111:$AW$115,COLUMN($AW:$AW)-COLUMN($AH:$AH),FALSE)</f>
        <v>431.69321999999994</v>
      </c>
      <c r="T1913" s="104">
        <f t="shared" si="451"/>
        <v>1.0511972538171235</v>
      </c>
      <c r="U1913" s="104">
        <f t="shared" si="452"/>
        <v>1772.272234973424</v>
      </c>
      <c r="V1913" s="87" cm="1">
        <f t="array" ref="V1913">VLOOKUP($E1913,$AI$118:$AW$122,COLUMN($AW:$AW)-COLUMN($AH:$AH),FALSE)</f>
        <v>0</v>
      </c>
      <c r="W1913" s="87" t="str">
        <f t="shared" si="456"/>
        <v>Domestic</v>
      </c>
      <c r="X1913" s="87" t="str">
        <f t="shared" si="457"/>
        <v>Non-local</v>
      </c>
      <c r="Y1913" s="104"/>
      <c r="Z1913" s="87" t="str">
        <f t="shared" si="453"/>
        <v>USA</v>
      </c>
      <c r="AA1913" s="87" t="str">
        <f t="shared" si="454"/>
        <v>USA</v>
      </c>
      <c r="AB1913" s="82" cm="1">
        <f t="array" ref="AB1913">VLOOKUP(B1913,'GDP per Capita'!$T$2:$V$4235,COLUMN('GDP per Capita'!$V:$V)-COLUMN('GDP per Capita'!$S:$S),FALSE)</f>
        <v>63809.64</v>
      </c>
      <c r="AC1913" s="82">
        <f t="shared" si="458"/>
        <v>63809.64</v>
      </c>
      <c r="AD1913" s="82">
        <f t="shared" si="459"/>
        <v>63809.64</v>
      </c>
      <c r="AE1913" s="88">
        <f t="shared" si="455"/>
        <v>2.7774365048500886E-2</v>
      </c>
    </row>
    <row r="1914" spans="1:31">
      <c r="A1914" s="77" t="s">
        <v>1429</v>
      </c>
      <c r="B1914" s="77">
        <v>1913</v>
      </c>
      <c r="C1914" s="77" t="s">
        <v>29</v>
      </c>
      <c r="D1914" s="77" t="s">
        <v>29</v>
      </c>
      <c r="E1914" s="77">
        <v>2019</v>
      </c>
      <c r="F1914" s="77">
        <v>41.809613200000001</v>
      </c>
      <c r="G1914" s="77">
        <v>-87.900671000000003</v>
      </c>
      <c r="H1914" s="77">
        <v>0</v>
      </c>
      <c r="I1914" s="77" t="s">
        <v>1479</v>
      </c>
      <c r="J1914" s="77">
        <v>38.626803899999999</v>
      </c>
      <c r="K1914" s="77">
        <v>-90.199409700000004</v>
      </c>
      <c r="L1914" s="77">
        <v>808.24902716493</v>
      </c>
      <c r="M1914" s="77">
        <v>0.26835676220678201</v>
      </c>
      <c r="N1914" s="77">
        <v>0</v>
      </c>
      <c r="O1914" s="77">
        <v>155.18381321566599</v>
      </c>
      <c r="P1914" s="87" cm="1">
        <f t="array" ref="P1914">IF($X1914="Non-local",VLOOKUP($E1914,$AI$64:$AW$68,COLUMN($AW:$AW)-COLUMN($AH:$AH),FALSE),IF($X1914="Unknown",VLOOKUP($E1914,$AI$71:$AW$75,COLUMN($AW:$AW)-COLUMN($AH:$AH),FALSE),0))</f>
        <v>244</v>
      </c>
      <c r="Q1914" s="87" cm="1">
        <f t="array" ref="Q1914">IF($X1914="Non-local",VLOOKUP($E1914,$AI$40:$AW$44,COLUMN($AW:$AW)-COLUMN($AH:$AH),FALSE),IF($X1914="Unknown",VLOOKUP($E1914,$AI$47:$AW$51,COLUMN($AW:$AW)-COLUMN($AH:$AH),FALSE),0))</f>
        <v>485.37900000000008</v>
      </c>
      <c r="R1914" s="87" cm="1">
        <f t="array" ref="R1914">IF($X1914="Non-local",VLOOKUP($E1914,$AI$88:$AW$92,COLUMN($AW:$AW)-COLUMN($AH:$AH),FALSE),IF($X1914="Unknown",VLOOKUP($E1914,$AI$95:$AW$99,COLUMN($AW:$AW)-COLUMN($AH:$AH),FALSE),0))</f>
        <v>0.16197839056517743</v>
      </c>
      <c r="S1914" s="87" cm="1">
        <f t="array" ref="S1914">VLOOKUP($E1914,$AI$111:$AW$115,COLUMN($AW:$AW)-COLUMN($AH:$AH),FALSE)</f>
        <v>431.69321999999994</v>
      </c>
      <c r="T1914" s="104">
        <f t="shared" si="451"/>
        <v>0.43033515277195944</v>
      </c>
      <c r="U1914" s="104">
        <f t="shared" si="452"/>
        <v>1316.2560332156659</v>
      </c>
      <c r="V1914" s="87" cm="1">
        <f t="array" ref="V1914">VLOOKUP($E1914,$AI$118:$AW$122,COLUMN($AW:$AW)-COLUMN($AH:$AH),FALSE)</f>
        <v>0</v>
      </c>
      <c r="W1914" s="87" t="str">
        <f t="shared" si="456"/>
        <v>Domestic</v>
      </c>
      <c r="X1914" s="87" t="str">
        <f t="shared" si="457"/>
        <v>Non-local</v>
      </c>
      <c r="Y1914" s="104"/>
      <c r="Z1914" s="87" t="str">
        <f t="shared" si="453"/>
        <v>USA</v>
      </c>
      <c r="AA1914" s="87" t="str">
        <f t="shared" si="454"/>
        <v>USA</v>
      </c>
      <c r="AB1914" s="82" cm="1">
        <f t="array" ref="AB1914">VLOOKUP(B1914,'GDP per Capita'!$T$2:$V$4235,COLUMN('GDP per Capita'!$V:$V)-COLUMN('GDP per Capita'!$S:$S),FALSE)</f>
        <v>63809.64</v>
      </c>
      <c r="AC1914" s="82">
        <f t="shared" si="458"/>
        <v>63809.64</v>
      </c>
      <c r="AD1914" s="82">
        <f t="shared" si="459"/>
        <v>63809.64</v>
      </c>
      <c r="AE1914" s="88">
        <f t="shared" si="455"/>
        <v>2.062785549668774E-2</v>
      </c>
    </row>
    <row r="1915" spans="1:31">
      <c r="A1915" s="77" t="s">
        <v>1573</v>
      </c>
      <c r="B1915" s="77">
        <v>1914</v>
      </c>
      <c r="C1915" s="77" t="s">
        <v>29</v>
      </c>
      <c r="D1915" s="77" t="s">
        <v>29</v>
      </c>
      <c r="E1915" s="77">
        <v>2019</v>
      </c>
      <c r="F1915" s="77">
        <v>20.832682800000001</v>
      </c>
      <c r="G1915" s="77">
        <v>-156.336977698071</v>
      </c>
      <c r="H1915" s="77">
        <v>0</v>
      </c>
      <c r="I1915" s="77" t="s">
        <v>1479</v>
      </c>
      <c r="J1915" s="77">
        <v>38.626803899999999</v>
      </c>
      <c r="K1915" s="77">
        <v>-90.199409700000004</v>
      </c>
      <c r="L1915" s="77">
        <v>13086.1083590254</v>
      </c>
      <c r="M1915" s="77">
        <v>2.0236142393705898</v>
      </c>
      <c r="N1915" s="77">
        <v>0</v>
      </c>
      <c r="O1915" s="77">
        <v>1374.04137769767</v>
      </c>
      <c r="P1915" s="87" cm="1">
        <f t="array" ref="P1915">IF($X1915="Non-local",VLOOKUP($E1915,$AI$64:$AW$68,COLUMN($AW:$AW)-COLUMN($AH:$AH),FALSE),IF($X1915="Unknown",VLOOKUP($E1915,$AI$71:$AW$75,COLUMN($AW:$AW)-COLUMN($AH:$AH),FALSE),0))</f>
        <v>244</v>
      </c>
      <c r="Q1915" s="87" cm="1">
        <f t="array" ref="Q1915">IF($X1915="Non-local",VLOOKUP($E1915,$AI$40:$AW$44,COLUMN($AW:$AW)-COLUMN($AH:$AH),FALSE),IF($X1915="Unknown",VLOOKUP($E1915,$AI$47:$AW$51,COLUMN($AW:$AW)-COLUMN($AH:$AH),FALSE),0))</f>
        <v>485.37900000000008</v>
      </c>
      <c r="R1915" s="87" cm="1">
        <f t="array" ref="R1915">IF($X1915="Non-local",VLOOKUP($E1915,$AI$88:$AW$92,COLUMN($AW:$AW)-COLUMN($AH:$AH),FALSE),IF($X1915="Unknown",VLOOKUP($E1915,$AI$95:$AW$99,COLUMN($AW:$AW)-COLUMN($AH:$AH),FALSE),0))</f>
        <v>0.16197839056517743</v>
      </c>
      <c r="S1915" s="87" cm="1">
        <f t="array" ref="S1915">VLOOKUP($E1915,$AI$111:$AW$115,COLUMN($AW:$AW)-COLUMN($AH:$AH),FALSE)</f>
        <v>431.69321999999994</v>
      </c>
      <c r="T1915" s="104">
        <f t="shared" si="451"/>
        <v>2.1855926299357673</v>
      </c>
      <c r="U1915" s="104">
        <f t="shared" si="452"/>
        <v>2535.1135976976702</v>
      </c>
      <c r="V1915" s="87" cm="1">
        <f t="array" ref="V1915">VLOOKUP($E1915,$AI$118:$AW$122,COLUMN($AW:$AW)-COLUMN($AH:$AH),FALSE)</f>
        <v>0</v>
      </c>
      <c r="W1915" s="87" t="str">
        <f t="shared" si="456"/>
        <v>Domestic</v>
      </c>
      <c r="X1915" s="87" t="str">
        <f t="shared" si="457"/>
        <v>Non-local</v>
      </c>
      <c r="Y1915" s="104"/>
      <c r="Z1915" s="87" t="str">
        <f t="shared" si="453"/>
        <v>USA</v>
      </c>
      <c r="AA1915" s="87" t="str">
        <f t="shared" si="454"/>
        <v>USA</v>
      </c>
      <c r="AB1915" s="82" cm="1">
        <f t="array" ref="AB1915">VLOOKUP(B1915,'GDP per Capita'!$T$2:$V$4235,COLUMN('GDP per Capita'!$V:$V)-COLUMN('GDP per Capita'!$S:$S),FALSE)</f>
        <v>63809.64</v>
      </c>
      <c r="AC1915" s="82">
        <f t="shared" si="458"/>
        <v>63809.64</v>
      </c>
      <c r="AD1915" s="82">
        <f t="shared" si="459"/>
        <v>63809.64</v>
      </c>
      <c r="AE1915" s="88">
        <f t="shared" si="455"/>
        <v>3.9729319859784042E-2</v>
      </c>
    </row>
    <row r="1916" spans="1:31">
      <c r="A1916" s="77" t="s">
        <v>1011</v>
      </c>
      <c r="B1916" s="77">
        <v>1915</v>
      </c>
      <c r="C1916" s="77" t="s">
        <v>29</v>
      </c>
      <c r="D1916" s="77" t="s">
        <v>29</v>
      </c>
      <c r="E1916" s="77">
        <v>2019</v>
      </c>
      <c r="F1916" s="77">
        <v>40.102554999999903</v>
      </c>
      <c r="G1916" s="77">
        <v>-105.36320790000001</v>
      </c>
      <c r="H1916" s="77">
        <v>0</v>
      </c>
      <c r="I1916" s="77" t="s">
        <v>1479</v>
      </c>
      <c r="J1916" s="77">
        <v>38.626803899999999</v>
      </c>
      <c r="K1916" s="77">
        <v>-90.199409700000004</v>
      </c>
      <c r="L1916" s="77">
        <v>2624.50307040498</v>
      </c>
      <c r="M1916" s="77">
        <v>0.50818361937598899</v>
      </c>
      <c r="N1916" s="77">
        <v>0</v>
      </c>
      <c r="O1916" s="77">
        <v>503.90458951775798</v>
      </c>
      <c r="P1916" s="87" cm="1">
        <f t="array" ref="P1916">IF($X1916="Non-local",VLOOKUP($E1916,$AI$64:$AW$68,COLUMN($AW:$AW)-COLUMN($AH:$AH),FALSE),IF($X1916="Unknown",VLOOKUP($E1916,$AI$71:$AW$75,COLUMN($AW:$AW)-COLUMN($AH:$AH),FALSE),0))</f>
        <v>244</v>
      </c>
      <c r="Q1916" s="87" cm="1">
        <f t="array" ref="Q1916">IF($X1916="Non-local",VLOOKUP($E1916,$AI$40:$AW$44,COLUMN($AW:$AW)-COLUMN($AH:$AH),FALSE),IF($X1916="Unknown",VLOOKUP($E1916,$AI$47:$AW$51,COLUMN($AW:$AW)-COLUMN($AH:$AH),FALSE),0))</f>
        <v>485.37900000000008</v>
      </c>
      <c r="R1916" s="87" cm="1">
        <f t="array" ref="R1916">IF($X1916="Non-local",VLOOKUP($E1916,$AI$88:$AW$92,COLUMN($AW:$AW)-COLUMN($AH:$AH),FALSE),IF($X1916="Unknown",VLOOKUP($E1916,$AI$95:$AW$99,COLUMN($AW:$AW)-COLUMN($AH:$AH),FALSE),0))</f>
        <v>0.16197839056517743</v>
      </c>
      <c r="S1916" s="87" cm="1">
        <f t="array" ref="S1916">VLOOKUP($E1916,$AI$111:$AW$115,COLUMN($AW:$AW)-COLUMN($AH:$AH),FALSE)</f>
        <v>431.69321999999994</v>
      </c>
      <c r="T1916" s="104">
        <f t="shared" si="451"/>
        <v>0.67016200994116648</v>
      </c>
      <c r="U1916" s="104">
        <f t="shared" si="452"/>
        <v>1664.9768095177581</v>
      </c>
      <c r="V1916" s="87" cm="1">
        <f t="array" ref="V1916">VLOOKUP($E1916,$AI$118:$AW$122,COLUMN($AW:$AW)-COLUMN($AH:$AH),FALSE)</f>
        <v>0</v>
      </c>
      <c r="W1916" s="87" t="str">
        <f t="shared" si="456"/>
        <v>Domestic</v>
      </c>
      <c r="X1916" s="87" t="str">
        <f t="shared" si="457"/>
        <v>Non-local</v>
      </c>
      <c r="Y1916" s="104"/>
      <c r="Z1916" s="87" t="str">
        <f t="shared" si="453"/>
        <v>USA</v>
      </c>
      <c r="AA1916" s="87" t="str">
        <f t="shared" si="454"/>
        <v>USA</v>
      </c>
      <c r="AB1916" s="82" cm="1">
        <f t="array" ref="AB1916">VLOOKUP(B1916,'GDP per Capita'!$T$2:$V$4235,COLUMN('GDP per Capita'!$V:$V)-COLUMN('GDP per Capita'!$S:$S),FALSE)</f>
        <v>63809.64</v>
      </c>
      <c r="AC1916" s="82">
        <f t="shared" si="458"/>
        <v>63809.64</v>
      </c>
      <c r="AD1916" s="82">
        <f t="shared" si="459"/>
        <v>63809.64</v>
      </c>
      <c r="AE1916" s="88">
        <f t="shared" si="455"/>
        <v>2.6092872636763943E-2</v>
      </c>
    </row>
    <row r="1917" spans="1:31">
      <c r="A1917" s="77" t="s">
        <v>998</v>
      </c>
      <c r="B1917" s="77">
        <v>1916</v>
      </c>
      <c r="C1917" s="77" t="s">
        <v>29</v>
      </c>
      <c r="D1917" s="77" t="s">
        <v>29</v>
      </c>
      <c r="E1917" s="77">
        <v>2019</v>
      </c>
      <c r="F1917" s="77">
        <v>37.368830099999997</v>
      </c>
      <c r="G1917" s="77">
        <v>-122.03634959999999</v>
      </c>
      <c r="H1917" s="77">
        <v>0</v>
      </c>
      <c r="I1917" s="77" t="s">
        <v>1479</v>
      </c>
      <c r="J1917" s="77">
        <v>38.626803899999999</v>
      </c>
      <c r="K1917" s="77">
        <v>-90.199409700000004</v>
      </c>
      <c r="L1917" s="77">
        <v>5558.4903963947399</v>
      </c>
      <c r="M1917" s="77">
        <v>0.95215210104743697</v>
      </c>
      <c r="N1917" s="77">
        <v>0</v>
      </c>
      <c r="O1917" s="77">
        <v>667.01884756736899</v>
      </c>
      <c r="P1917" s="87" cm="1">
        <f t="array" ref="P1917">IF($X1917="Non-local",VLOOKUP($E1917,$AI$64:$AW$68,COLUMN($AW:$AW)-COLUMN($AH:$AH),FALSE),IF($X1917="Unknown",VLOOKUP($E1917,$AI$71:$AW$75,COLUMN($AW:$AW)-COLUMN($AH:$AH),FALSE),0))</f>
        <v>244</v>
      </c>
      <c r="Q1917" s="87" cm="1">
        <f t="array" ref="Q1917">IF($X1917="Non-local",VLOOKUP($E1917,$AI$40:$AW$44,COLUMN($AW:$AW)-COLUMN($AH:$AH),FALSE),IF($X1917="Unknown",VLOOKUP($E1917,$AI$47:$AW$51,COLUMN($AW:$AW)-COLUMN($AH:$AH),FALSE),0))</f>
        <v>485.37900000000008</v>
      </c>
      <c r="R1917" s="87" cm="1">
        <f t="array" ref="R1917">IF($X1917="Non-local",VLOOKUP($E1917,$AI$88:$AW$92,COLUMN($AW:$AW)-COLUMN($AH:$AH),FALSE),IF($X1917="Unknown",VLOOKUP($E1917,$AI$95:$AW$99,COLUMN($AW:$AW)-COLUMN($AH:$AH),FALSE),0))</f>
        <v>0.16197839056517743</v>
      </c>
      <c r="S1917" s="87" cm="1">
        <f t="array" ref="S1917">VLOOKUP($E1917,$AI$111:$AW$115,COLUMN($AW:$AW)-COLUMN($AH:$AH),FALSE)</f>
        <v>431.69321999999994</v>
      </c>
      <c r="T1917" s="104">
        <f t="shared" si="451"/>
        <v>1.1141304916126145</v>
      </c>
      <c r="U1917" s="104">
        <f t="shared" si="452"/>
        <v>1828.091067567369</v>
      </c>
      <c r="V1917" s="87" cm="1">
        <f t="array" ref="V1917">VLOOKUP($E1917,$AI$118:$AW$122,COLUMN($AW:$AW)-COLUMN($AH:$AH),FALSE)</f>
        <v>0</v>
      </c>
      <c r="W1917" s="87" t="str">
        <f t="shared" si="456"/>
        <v>Domestic</v>
      </c>
      <c r="X1917" s="87" t="str">
        <f t="shared" si="457"/>
        <v>Non-local</v>
      </c>
      <c r="Y1917" s="104"/>
      <c r="Z1917" s="87" t="str">
        <f t="shared" si="453"/>
        <v>USA</v>
      </c>
      <c r="AA1917" s="87" t="str">
        <f t="shared" si="454"/>
        <v>USA</v>
      </c>
      <c r="AB1917" s="82" cm="1">
        <f t="array" ref="AB1917">VLOOKUP(B1917,'GDP per Capita'!$T$2:$V$4235,COLUMN('GDP per Capita'!$V:$V)-COLUMN('GDP per Capita'!$S:$S),FALSE)</f>
        <v>63809.64</v>
      </c>
      <c r="AC1917" s="82">
        <f t="shared" si="458"/>
        <v>63809.64</v>
      </c>
      <c r="AD1917" s="82">
        <f t="shared" si="459"/>
        <v>63809.64</v>
      </c>
      <c r="AE1917" s="88">
        <f t="shared" si="455"/>
        <v>2.8649136205240604E-2</v>
      </c>
    </row>
    <row r="1918" spans="1:31">
      <c r="A1918" s="77" t="s">
        <v>1011</v>
      </c>
      <c r="B1918" s="77">
        <v>1917</v>
      </c>
      <c r="C1918" s="77" t="s">
        <v>29</v>
      </c>
      <c r="D1918" s="77" t="s">
        <v>29</v>
      </c>
      <c r="E1918" s="77">
        <v>2019</v>
      </c>
      <c r="F1918" s="77">
        <v>40.102554999999903</v>
      </c>
      <c r="G1918" s="77">
        <v>-105.36320790000001</v>
      </c>
      <c r="H1918" s="77">
        <v>0</v>
      </c>
      <c r="I1918" s="77" t="s">
        <v>1479</v>
      </c>
      <c r="J1918" s="77">
        <v>38.626803899999999</v>
      </c>
      <c r="K1918" s="77">
        <v>-90.199409700000004</v>
      </c>
      <c r="L1918" s="77">
        <v>2624.50307040498</v>
      </c>
      <c r="M1918" s="77">
        <v>0.50818361937598899</v>
      </c>
      <c r="N1918" s="77">
        <v>0</v>
      </c>
      <c r="O1918" s="77">
        <v>503.90458951775798</v>
      </c>
      <c r="P1918" s="87" cm="1">
        <f t="array" ref="P1918">IF($X1918="Non-local",VLOOKUP($E1918,$AI$64:$AW$68,COLUMN($AW:$AW)-COLUMN($AH:$AH),FALSE),IF($X1918="Unknown",VLOOKUP($E1918,$AI$71:$AW$75,COLUMN($AW:$AW)-COLUMN($AH:$AH),FALSE),0))</f>
        <v>244</v>
      </c>
      <c r="Q1918" s="87" cm="1">
        <f t="array" ref="Q1918">IF($X1918="Non-local",VLOOKUP($E1918,$AI$40:$AW$44,COLUMN($AW:$AW)-COLUMN($AH:$AH),FALSE),IF($X1918="Unknown",VLOOKUP($E1918,$AI$47:$AW$51,COLUMN($AW:$AW)-COLUMN($AH:$AH),FALSE),0))</f>
        <v>485.37900000000008</v>
      </c>
      <c r="R1918" s="87" cm="1">
        <f t="array" ref="R1918">IF($X1918="Non-local",VLOOKUP($E1918,$AI$88:$AW$92,COLUMN($AW:$AW)-COLUMN($AH:$AH),FALSE),IF($X1918="Unknown",VLOOKUP($E1918,$AI$95:$AW$99,COLUMN($AW:$AW)-COLUMN($AH:$AH),FALSE),0))</f>
        <v>0.16197839056517743</v>
      </c>
      <c r="S1918" s="87" cm="1">
        <f t="array" ref="S1918">VLOOKUP($E1918,$AI$111:$AW$115,COLUMN($AW:$AW)-COLUMN($AH:$AH),FALSE)</f>
        <v>431.69321999999994</v>
      </c>
      <c r="T1918" s="104">
        <f t="shared" si="451"/>
        <v>0.67016200994116648</v>
      </c>
      <c r="U1918" s="104">
        <f t="shared" si="452"/>
        <v>1664.9768095177581</v>
      </c>
      <c r="V1918" s="87" cm="1">
        <f t="array" ref="V1918">VLOOKUP($E1918,$AI$118:$AW$122,COLUMN($AW:$AW)-COLUMN($AH:$AH),FALSE)</f>
        <v>0</v>
      </c>
      <c r="W1918" s="87" t="str">
        <f t="shared" si="456"/>
        <v>Domestic</v>
      </c>
      <c r="X1918" s="87" t="str">
        <f t="shared" si="457"/>
        <v>Non-local</v>
      </c>
      <c r="Y1918" s="104"/>
      <c r="Z1918" s="87" t="str">
        <f t="shared" si="453"/>
        <v>USA</v>
      </c>
      <c r="AA1918" s="87" t="str">
        <f t="shared" si="454"/>
        <v>USA</v>
      </c>
      <c r="AB1918" s="82" cm="1">
        <f t="array" ref="AB1918">VLOOKUP(B1918,'GDP per Capita'!$T$2:$V$4235,COLUMN('GDP per Capita'!$V:$V)-COLUMN('GDP per Capita'!$S:$S),FALSE)</f>
        <v>63809.64</v>
      </c>
      <c r="AC1918" s="82">
        <f t="shared" si="458"/>
        <v>63809.64</v>
      </c>
      <c r="AD1918" s="82">
        <f t="shared" si="459"/>
        <v>63809.64</v>
      </c>
      <c r="AE1918" s="88">
        <f t="shared" si="455"/>
        <v>2.6092872636763943E-2</v>
      </c>
    </row>
    <row r="1919" spans="1:31">
      <c r="A1919" s="77" t="s">
        <v>1415</v>
      </c>
      <c r="B1919" s="77">
        <v>1918</v>
      </c>
      <c r="C1919" s="77" t="s">
        <v>29</v>
      </c>
      <c r="D1919" s="77" t="s">
        <v>29</v>
      </c>
      <c r="E1919" s="77">
        <v>2019</v>
      </c>
      <c r="F1919" s="77">
        <v>40.735657000000003</v>
      </c>
      <c r="G1919" s="77">
        <v>-74.172366699999998</v>
      </c>
      <c r="H1919" s="77">
        <v>0</v>
      </c>
      <c r="I1919" s="77" t="s">
        <v>1479</v>
      </c>
      <c r="J1919" s="77">
        <v>38.626803899999999</v>
      </c>
      <c r="K1919" s="77">
        <v>-90.199409700000004</v>
      </c>
      <c r="L1919" s="77">
        <v>2778.8084793904</v>
      </c>
      <c r="M1919" s="77">
        <v>0.52855884244509399</v>
      </c>
      <c r="N1919" s="77">
        <v>0</v>
      </c>
      <c r="O1919" s="77">
        <v>533.53122804295697</v>
      </c>
      <c r="P1919" s="87" cm="1">
        <f t="array" ref="P1919">IF($X1919="Non-local",VLOOKUP($E1919,$AI$64:$AW$68,COLUMN($AW:$AW)-COLUMN($AH:$AH),FALSE),IF($X1919="Unknown",VLOOKUP($E1919,$AI$71:$AW$75,COLUMN($AW:$AW)-COLUMN($AH:$AH),FALSE),0))</f>
        <v>244</v>
      </c>
      <c r="Q1919" s="87" cm="1">
        <f t="array" ref="Q1919">IF($X1919="Non-local",VLOOKUP($E1919,$AI$40:$AW$44,COLUMN($AW:$AW)-COLUMN($AH:$AH),FALSE),IF($X1919="Unknown",VLOOKUP($E1919,$AI$47:$AW$51,COLUMN($AW:$AW)-COLUMN($AH:$AH),FALSE),0))</f>
        <v>485.37900000000008</v>
      </c>
      <c r="R1919" s="87" cm="1">
        <f t="array" ref="R1919">IF($X1919="Non-local",VLOOKUP($E1919,$AI$88:$AW$92,COLUMN($AW:$AW)-COLUMN($AH:$AH),FALSE),IF($X1919="Unknown",VLOOKUP($E1919,$AI$95:$AW$99,COLUMN($AW:$AW)-COLUMN($AH:$AH),FALSE),0))</f>
        <v>0.16197839056517743</v>
      </c>
      <c r="S1919" s="87" cm="1">
        <f t="array" ref="S1919">VLOOKUP($E1919,$AI$111:$AW$115,COLUMN($AW:$AW)-COLUMN($AH:$AH),FALSE)</f>
        <v>431.69321999999994</v>
      </c>
      <c r="T1919" s="104">
        <f t="shared" si="451"/>
        <v>0.69053723301027148</v>
      </c>
      <c r="U1919" s="104">
        <f t="shared" si="452"/>
        <v>1694.6034480429569</v>
      </c>
      <c r="V1919" s="87" cm="1">
        <f t="array" ref="V1919">VLOOKUP($E1919,$AI$118:$AW$122,COLUMN($AW:$AW)-COLUMN($AH:$AH),FALSE)</f>
        <v>0</v>
      </c>
      <c r="W1919" s="87" t="str">
        <f t="shared" si="456"/>
        <v>Domestic</v>
      </c>
      <c r="X1919" s="87" t="str">
        <f t="shared" si="457"/>
        <v>Non-local</v>
      </c>
      <c r="Y1919" s="104"/>
      <c r="Z1919" s="87" t="str">
        <f t="shared" si="453"/>
        <v>USA</v>
      </c>
      <c r="AA1919" s="87" t="str">
        <f t="shared" si="454"/>
        <v>USA</v>
      </c>
      <c r="AB1919" s="82" cm="1">
        <f t="array" ref="AB1919">VLOOKUP(B1919,'GDP per Capita'!$T$2:$V$4235,COLUMN('GDP per Capita'!$V:$V)-COLUMN('GDP per Capita'!$S:$S),FALSE)</f>
        <v>63809.64</v>
      </c>
      <c r="AC1919" s="82">
        <f t="shared" si="458"/>
        <v>63809.64</v>
      </c>
      <c r="AD1919" s="82">
        <f t="shared" si="459"/>
        <v>63809.64</v>
      </c>
      <c r="AE1919" s="88">
        <f t="shared" si="455"/>
        <v>2.6557169857766898E-2</v>
      </c>
    </row>
    <row r="1920" spans="1:31">
      <c r="A1920" s="77" t="s">
        <v>1023</v>
      </c>
      <c r="B1920" s="77">
        <v>1919</v>
      </c>
      <c r="C1920" s="77" t="s">
        <v>29</v>
      </c>
      <c r="D1920" s="77" t="s">
        <v>29</v>
      </c>
      <c r="E1920" s="77">
        <v>2019</v>
      </c>
      <c r="F1920" s="77">
        <v>29.758938199999999</v>
      </c>
      <c r="G1920" s="77">
        <v>-95.367697399999997</v>
      </c>
      <c r="H1920" s="77">
        <v>0</v>
      </c>
      <c r="I1920" s="77" t="s">
        <v>1479</v>
      </c>
      <c r="J1920" s="77">
        <v>38.626803899999999</v>
      </c>
      <c r="K1920" s="77">
        <v>-90.199409700000004</v>
      </c>
      <c r="L1920" s="77">
        <v>2188.2922774609401</v>
      </c>
      <c r="M1920" s="77">
        <v>0.45058426320418699</v>
      </c>
      <c r="N1920" s="77">
        <v>0</v>
      </c>
      <c r="O1920" s="77">
        <v>420.15211727249999</v>
      </c>
      <c r="P1920" s="87" cm="1">
        <f t="array" ref="P1920">IF($X1920="Non-local",VLOOKUP($E1920,$AI$64:$AW$68,COLUMN($AW:$AW)-COLUMN($AH:$AH),FALSE),IF($X1920="Unknown",VLOOKUP($E1920,$AI$71:$AW$75,COLUMN($AW:$AW)-COLUMN($AH:$AH),FALSE),0))</f>
        <v>244</v>
      </c>
      <c r="Q1920" s="87" cm="1">
        <f t="array" ref="Q1920">IF($X1920="Non-local",VLOOKUP($E1920,$AI$40:$AW$44,COLUMN($AW:$AW)-COLUMN($AH:$AH),FALSE),IF($X1920="Unknown",VLOOKUP($E1920,$AI$47:$AW$51,COLUMN($AW:$AW)-COLUMN($AH:$AH),FALSE),0))</f>
        <v>485.37900000000008</v>
      </c>
      <c r="R1920" s="87" cm="1">
        <f t="array" ref="R1920">IF($X1920="Non-local",VLOOKUP($E1920,$AI$88:$AW$92,COLUMN($AW:$AW)-COLUMN($AH:$AH),FALSE),IF($X1920="Unknown",VLOOKUP($E1920,$AI$95:$AW$99,COLUMN($AW:$AW)-COLUMN($AH:$AH),FALSE),0))</f>
        <v>0.16197839056517743</v>
      </c>
      <c r="S1920" s="87" cm="1">
        <f t="array" ref="S1920">VLOOKUP($E1920,$AI$111:$AW$115,COLUMN($AW:$AW)-COLUMN($AH:$AH),FALSE)</f>
        <v>431.69321999999994</v>
      </c>
      <c r="T1920" s="104">
        <f t="shared" si="451"/>
        <v>0.61256265376936447</v>
      </c>
      <c r="U1920" s="104">
        <f t="shared" si="452"/>
        <v>1581.2243372725</v>
      </c>
      <c r="V1920" s="87" cm="1">
        <f t="array" ref="V1920">VLOOKUP($E1920,$AI$118:$AW$122,COLUMN($AW:$AW)-COLUMN($AH:$AH),FALSE)</f>
        <v>0</v>
      </c>
      <c r="W1920" s="87" t="str">
        <f t="shared" si="456"/>
        <v>Domestic</v>
      </c>
      <c r="X1920" s="87" t="str">
        <f t="shared" si="457"/>
        <v>Non-local</v>
      </c>
      <c r="Y1920" s="104"/>
      <c r="Z1920" s="87" t="str">
        <f t="shared" si="453"/>
        <v>USA</v>
      </c>
      <c r="AA1920" s="87" t="str">
        <f t="shared" si="454"/>
        <v>USA</v>
      </c>
      <c r="AB1920" s="82" cm="1">
        <f t="array" ref="AB1920">VLOOKUP(B1920,'GDP per Capita'!$T$2:$V$4235,COLUMN('GDP per Capita'!$V:$V)-COLUMN('GDP per Capita'!$S:$S),FALSE)</f>
        <v>63809.64</v>
      </c>
      <c r="AC1920" s="82">
        <f t="shared" si="458"/>
        <v>63809.64</v>
      </c>
      <c r="AD1920" s="82">
        <f t="shared" si="459"/>
        <v>63809.64</v>
      </c>
      <c r="AE1920" s="88">
        <f t="shared" si="455"/>
        <v>2.4780336282613412E-2</v>
      </c>
    </row>
    <row r="1921" spans="1:31">
      <c r="A1921" s="77" t="s">
        <v>1574</v>
      </c>
      <c r="B1921" s="77">
        <v>1920</v>
      </c>
      <c r="C1921" s="77" t="s">
        <v>574</v>
      </c>
      <c r="D1921" s="77" t="s">
        <v>30</v>
      </c>
      <c r="E1921" s="77">
        <v>2019</v>
      </c>
      <c r="F1921" s="77">
        <v>22.279327800000001</v>
      </c>
      <c r="G1921" s="77">
        <v>114.16281309999999</v>
      </c>
      <c r="H1921" s="77">
        <v>0</v>
      </c>
      <c r="I1921" s="77" t="s">
        <v>1479</v>
      </c>
      <c r="J1921" s="77">
        <v>38.626803899999999</v>
      </c>
      <c r="K1921" s="77">
        <v>-90.199409700000004</v>
      </c>
      <c r="L1921" s="77">
        <v>25564.3682476332</v>
      </c>
      <c r="M1921" s="77">
        <v>4.0197074999798197</v>
      </c>
      <c r="N1921" s="77">
        <v>0</v>
      </c>
      <c r="O1921" s="77">
        <v>2339.13969465844</v>
      </c>
      <c r="P1921" s="87" cm="1">
        <f t="array" ref="P1921">IF($X1921="Non-local",VLOOKUP($E1921,$AI$64:$AW$68,COLUMN($AW:$AW)-COLUMN($AH:$AH),FALSE),IF($X1921="Unknown",VLOOKUP($E1921,$AI$71:$AW$75,COLUMN($AW:$AW)-COLUMN($AH:$AH),FALSE),0))</f>
        <v>244</v>
      </c>
      <c r="Q1921" s="87" cm="1">
        <f t="array" ref="Q1921">IF($X1921="Non-local",VLOOKUP($E1921,$AI$40:$AW$44,COLUMN($AW:$AW)-COLUMN($AH:$AH),FALSE),IF($X1921="Unknown",VLOOKUP($E1921,$AI$47:$AW$51,COLUMN($AW:$AW)-COLUMN($AH:$AH),FALSE),0))</f>
        <v>485.37900000000008</v>
      </c>
      <c r="R1921" s="87" cm="1">
        <f t="array" ref="R1921">IF($X1921="Non-local",VLOOKUP($E1921,$AI$88:$AW$92,COLUMN($AW:$AW)-COLUMN($AH:$AH),FALSE),IF($X1921="Unknown",VLOOKUP($E1921,$AI$95:$AW$99,COLUMN($AW:$AW)-COLUMN($AH:$AH),FALSE),0))</f>
        <v>0.16197839056517743</v>
      </c>
      <c r="S1921" s="87" cm="1">
        <f t="array" ref="S1921">VLOOKUP($E1921,$AI$111:$AW$115,COLUMN($AW:$AW)-COLUMN($AH:$AH),FALSE)</f>
        <v>431.69321999999994</v>
      </c>
      <c r="T1921" s="104">
        <f t="shared" si="451"/>
        <v>4.1816858905449967</v>
      </c>
      <c r="U1921" s="104">
        <f t="shared" si="452"/>
        <v>3500.21191465844</v>
      </c>
      <c r="V1921" s="87" cm="1">
        <f t="array" ref="V1921">VLOOKUP($E1921,$AI$118:$AW$122,COLUMN($AW:$AW)-COLUMN($AH:$AH),FALSE)</f>
        <v>0</v>
      </c>
      <c r="W1921" s="87" t="str">
        <f t="shared" si="456"/>
        <v>International</v>
      </c>
      <c r="X1921" s="87" t="str">
        <f t="shared" si="457"/>
        <v>Non-local</v>
      </c>
      <c r="Y1921" s="104"/>
      <c r="Z1921" s="87" t="str">
        <f t="shared" si="453"/>
        <v>China</v>
      </c>
      <c r="AA1921" s="87" t="str">
        <f t="shared" si="454"/>
        <v>Asia</v>
      </c>
      <c r="AB1921" s="82" cm="1">
        <f t="array" ref="AB1921">VLOOKUP(B1921,'GDP per Capita'!$T$2:$V$4235,COLUMN('GDP per Capita'!$V:$V)-COLUMN('GDP per Capita'!$S:$S),FALSE)</f>
        <v>10121.299999999999</v>
      </c>
      <c r="AC1921" s="82">
        <f t="shared" si="458"/>
        <v>10121.299999999999</v>
      </c>
      <c r="AD1921" s="82">
        <f t="shared" si="459"/>
        <v>10121.299999999999</v>
      </c>
      <c r="AE1921" s="88">
        <f t="shared" si="455"/>
        <v>0.34582631822576548</v>
      </c>
    </row>
    <row r="1922" spans="1:31">
      <c r="A1922" s="77" t="s">
        <v>1575</v>
      </c>
      <c r="B1922" s="77">
        <v>1921</v>
      </c>
      <c r="C1922" s="77" t="s">
        <v>29</v>
      </c>
      <c r="D1922" s="77" t="s">
        <v>29</v>
      </c>
      <c r="E1922" s="77">
        <v>2019</v>
      </c>
      <c r="F1922" s="77">
        <v>42.726052299999999</v>
      </c>
      <c r="G1922" s="77">
        <v>-87.782524199999997</v>
      </c>
      <c r="H1922" s="77">
        <v>0</v>
      </c>
      <c r="I1922" s="77" t="s">
        <v>1479</v>
      </c>
      <c r="J1922" s="77">
        <v>38.626803899999999</v>
      </c>
      <c r="K1922" s="77">
        <v>-90.199409700000004</v>
      </c>
      <c r="L1922" s="77">
        <v>998.49971518170503</v>
      </c>
      <c r="M1922" s="77">
        <v>0.29347837157148698</v>
      </c>
      <c r="N1922" s="77">
        <v>0</v>
      </c>
      <c r="O1922" s="77">
        <v>191.711945314887</v>
      </c>
      <c r="P1922" s="87" cm="1">
        <f t="array" ref="P1922">IF($X1922="Non-local",VLOOKUP($E1922,$AI$64:$AW$68,COLUMN($AW:$AW)-COLUMN($AH:$AH),FALSE),IF($X1922="Unknown",VLOOKUP($E1922,$AI$71:$AW$75,COLUMN($AW:$AW)-COLUMN($AH:$AH),FALSE),0))</f>
        <v>244</v>
      </c>
      <c r="Q1922" s="87" cm="1">
        <f t="array" ref="Q1922">IF($X1922="Non-local",VLOOKUP($E1922,$AI$40:$AW$44,COLUMN($AW:$AW)-COLUMN($AH:$AH),FALSE),IF($X1922="Unknown",VLOOKUP($E1922,$AI$47:$AW$51,COLUMN($AW:$AW)-COLUMN($AH:$AH),FALSE),0))</f>
        <v>485.37900000000008</v>
      </c>
      <c r="R1922" s="87" cm="1">
        <f t="array" ref="R1922">IF($X1922="Non-local",VLOOKUP($E1922,$AI$88:$AW$92,COLUMN($AW:$AW)-COLUMN($AH:$AH),FALSE),IF($X1922="Unknown",VLOOKUP($E1922,$AI$95:$AW$99,COLUMN($AW:$AW)-COLUMN($AH:$AH),FALSE),0))</f>
        <v>0.16197839056517743</v>
      </c>
      <c r="S1922" s="87" cm="1">
        <f t="array" ref="S1922">VLOOKUP($E1922,$AI$111:$AW$115,COLUMN($AW:$AW)-COLUMN($AH:$AH),FALSE)</f>
        <v>431.69321999999994</v>
      </c>
      <c r="T1922" s="104">
        <f t="shared" ref="T1922:T1985" si="460">SUM(M1922,R1922)</f>
        <v>0.45545676213666442</v>
      </c>
      <c r="U1922" s="104">
        <f t="shared" ref="U1922:U1985" si="461">SUM(O1922,P1922,Q1922,S1922)</f>
        <v>1352.7841653148869</v>
      </c>
      <c r="V1922" s="87" cm="1">
        <f t="array" ref="V1922">VLOOKUP($E1922,$AI$118:$AW$122,COLUMN($AW:$AW)-COLUMN($AH:$AH),FALSE)</f>
        <v>0</v>
      </c>
      <c r="W1922" s="87" t="str">
        <f t="shared" si="456"/>
        <v>Domestic</v>
      </c>
      <c r="X1922" s="87" t="str">
        <f t="shared" si="457"/>
        <v>Non-local</v>
      </c>
      <c r="Y1922" s="104"/>
      <c r="Z1922" s="87" t="str">
        <f t="shared" ref="Z1922:Z1985" si="462">C1922</f>
        <v>USA</v>
      </c>
      <c r="AA1922" s="87" t="str">
        <f t="shared" ref="AA1922:AA1985" si="463">D1922</f>
        <v>USA</v>
      </c>
      <c r="AB1922" s="82" cm="1">
        <f t="array" ref="AB1922">VLOOKUP(B1922,'GDP per Capita'!$T$2:$V$4235,COLUMN('GDP per Capita'!$V:$V)-COLUMN('GDP per Capita'!$S:$S),FALSE)</f>
        <v>63809.64</v>
      </c>
      <c r="AC1922" s="82">
        <f t="shared" si="458"/>
        <v>63809.64</v>
      </c>
      <c r="AD1922" s="82">
        <f t="shared" si="459"/>
        <v>63809.64</v>
      </c>
      <c r="AE1922" s="88">
        <f t="shared" ref="AE1922:AE1985" si="464">U1922/AD1922</f>
        <v>2.1200310255862387E-2</v>
      </c>
    </row>
    <row r="1923" spans="1:31">
      <c r="A1923" s="77" t="s">
        <v>1022</v>
      </c>
      <c r="B1923" s="77">
        <v>1922</v>
      </c>
      <c r="C1923" s="77" t="s">
        <v>29</v>
      </c>
      <c r="D1923" s="77" t="s">
        <v>29</v>
      </c>
      <c r="E1923" s="77">
        <v>2019</v>
      </c>
      <c r="F1923" s="77">
        <v>38.846223600000002</v>
      </c>
      <c r="G1923" s="77">
        <v>-77.306373300000004</v>
      </c>
      <c r="H1923" s="77">
        <v>0</v>
      </c>
      <c r="I1923" s="77" t="s">
        <v>1479</v>
      </c>
      <c r="J1923" s="77">
        <v>38.626803899999999</v>
      </c>
      <c r="K1923" s="77">
        <v>-90.199409700000004</v>
      </c>
      <c r="L1923" s="77">
        <v>2235.2488513980002</v>
      </c>
      <c r="M1923" s="77">
        <v>0.45678463346223203</v>
      </c>
      <c r="N1923" s="77">
        <v>0</v>
      </c>
      <c r="O1923" s="77">
        <v>429.167779468417</v>
      </c>
      <c r="P1923" s="87" cm="1">
        <f t="array" ref="P1923">IF($X1923="Non-local",VLOOKUP($E1923,$AI$64:$AW$68,COLUMN($AW:$AW)-COLUMN($AH:$AH),FALSE),IF($X1923="Unknown",VLOOKUP($E1923,$AI$71:$AW$75,COLUMN($AW:$AW)-COLUMN($AH:$AH),FALSE),0))</f>
        <v>244</v>
      </c>
      <c r="Q1923" s="87" cm="1">
        <f t="array" ref="Q1923">IF($X1923="Non-local",VLOOKUP($E1923,$AI$40:$AW$44,COLUMN($AW:$AW)-COLUMN($AH:$AH),FALSE),IF($X1923="Unknown",VLOOKUP($E1923,$AI$47:$AW$51,COLUMN($AW:$AW)-COLUMN($AH:$AH),FALSE),0))</f>
        <v>485.37900000000008</v>
      </c>
      <c r="R1923" s="87" cm="1">
        <f t="array" ref="R1923">IF($X1923="Non-local",VLOOKUP($E1923,$AI$88:$AW$92,COLUMN($AW:$AW)-COLUMN($AH:$AH),FALSE),IF($X1923="Unknown",VLOOKUP($E1923,$AI$95:$AW$99,COLUMN($AW:$AW)-COLUMN($AH:$AH),FALSE),0))</f>
        <v>0.16197839056517743</v>
      </c>
      <c r="S1923" s="87" cm="1">
        <f t="array" ref="S1923">VLOOKUP($E1923,$AI$111:$AW$115,COLUMN($AW:$AW)-COLUMN($AH:$AH),FALSE)</f>
        <v>431.69321999999994</v>
      </c>
      <c r="T1923" s="104">
        <f t="shared" si="460"/>
        <v>0.61876302402740946</v>
      </c>
      <c r="U1923" s="104">
        <f t="shared" si="461"/>
        <v>1590.239999468417</v>
      </c>
      <c r="V1923" s="87" cm="1">
        <f t="array" ref="V1923">VLOOKUP($E1923,$AI$118:$AW$122,COLUMN($AW:$AW)-COLUMN($AH:$AH),FALSE)</f>
        <v>0</v>
      </c>
      <c r="W1923" s="87" t="str">
        <f t="shared" ref="W1923:W1986" si="465">IF(Z1923&lt;&gt;"USA",IF(Z1923&lt;&gt;"Unknown","International","Unknown"),"Domestic")</f>
        <v>Domestic</v>
      </c>
      <c r="X1923" s="87" t="str">
        <f t="shared" ref="X1923:X1986" si="466">IF(A1923="Unknown","Unknown",IF(H1923=1,"Local","Non-local"))</f>
        <v>Non-local</v>
      </c>
      <c r="Y1923" s="104"/>
      <c r="Z1923" s="87" t="str">
        <f t="shared" si="462"/>
        <v>USA</v>
      </c>
      <c r="AA1923" s="87" t="str">
        <f t="shared" si="463"/>
        <v>USA</v>
      </c>
      <c r="AB1923" s="82" cm="1">
        <f t="array" ref="AB1923">VLOOKUP(B1923,'GDP per Capita'!$T$2:$V$4235,COLUMN('GDP per Capita'!$V:$V)-COLUMN('GDP per Capita'!$S:$S),FALSE)</f>
        <v>63809.64</v>
      </c>
      <c r="AC1923" s="82">
        <f t="shared" ref="AC1923:AC1986" si="467">IFERROR(AB1923,"")</f>
        <v>63809.64</v>
      </c>
      <c r="AD1923" s="82">
        <f t="shared" ref="AD1923:AD1986" si="468">IFERROR(AB1923,AVERAGE(AC$2:AC$2538))</f>
        <v>63809.64</v>
      </c>
      <c r="AE1923" s="88">
        <f t="shared" si="464"/>
        <v>2.4921626253782608E-2</v>
      </c>
    </row>
    <row r="1924" spans="1:31">
      <c r="A1924" s="77" t="s">
        <v>1227</v>
      </c>
      <c r="B1924" s="77">
        <v>1923</v>
      </c>
      <c r="C1924" s="77" t="s">
        <v>29</v>
      </c>
      <c r="D1924" s="77" t="s">
        <v>29</v>
      </c>
      <c r="E1924" s="77">
        <v>2019</v>
      </c>
      <c r="F1924" s="77">
        <v>38.971938399999999</v>
      </c>
      <c r="G1924" s="77">
        <v>-95.235949599999998</v>
      </c>
      <c r="H1924" s="77">
        <v>0</v>
      </c>
      <c r="I1924" s="77" t="s">
        <v>1479</v>
      </c>
      <c r="J1924" s="77">
        <v>38.626803899999999</v>
      </c>
      <c r="K1924" s="77">
        <v>-90.199409700000004</v>
      </c>
      <c r="L1924" s="77">
        <v>876.18029286056105</v>
      </c>
      <c r="M1924" s="77">
        <v>0.27732673092671201</v>
      </c>
      <c r="N1924" s="77">
        <v>0</v>
      </c>
      <c r="O1924" s="77">
        <v>168.22661622922701</v>
      </c>
      <c r="P1924" s="87" cm="1">
        <f t="array" ref="P1924">IF($X1924="Non-local",VLOOKUP($E1924,$AI$64:$AW$68,COLUMN($AW:$AW)-COLUMN($AH:$AH),FALSE),IF($X1924="Unknown",VLOOKUP($E1924,$AI$71:$AW$75,COLUMN($AW:$AW)-COLUMN($AH:$AH),FALSE),0))</f>
        <v>244</v>
      </c>
      <c r="Q1924" s="87" cm="1">
        <f t="array" ref="Q1924">IF($X1924="Non-local",VLOOKUP($E1924,$AI$40:$AW$44,COLUMN($AW:$AW)-COLUMN($AH:$AH),FALSE),IF($X1924="Unknown",VLOOKUP($E1924,$AI$47:$AW$51,COLUMN($AW:$AW)-COLUMN($AH:$AH),FALSE),0))</f>
        <v>485.37900000000008</v>
      </c>
      <c r="R1924" s="87" cm="1">
        <f t="array" ref="R1924">IF($X1924="Non-local",VLOOKUP($E1924,$AI$88:$AW$92,COLUMN($AW:$AW)-COLUMN($AH:$AH),FALSE),IF($X1924="Unknown",VLOOKUP($E1924,$AI$95:$AW$99,COLUMN($AW:$AW)-COLUMN($AH:$AH),FALSE),0))</f>
        <v>0.16197839056517743</v>
      </c>
      <c r="S1924" s="87" cm="1">
        <f t="array" ref="S1924">VLOOKUP($E1924,$AI$111:$AW$115,COLUMN($AW:$AW)-COLUMN($AH:$AH),FALSE)</f>
        <v>431.69321999999994</v>
      </c>
      <c r="T1924" s="104">
        <f t="shared" si="460"/>
        <v>0.43930512149188944</v>
      </c>
      <c r="U1924" s="104">
        <f t="shared" si="461"/>
        <v>1329.2988362292269</v>
      </c>
      <c r="V1924" s="87" cm="1">
        <f t="array" ref="V1924">VLOOKUP($E1924,$AI$118:$AW$122,COLUMN($AW:$AW)-COLUMN($AH:$AH),FALSE)</f>
        <v>0</v>
      </c>
      <c r="W1924" s="87" t="str">
        <f t="shared" si="465"/>
        <v>Domestic</v>
      </c>
      <c r="X1924" s="87" t="str">
        <f t="shared" si="466"/>
        <v>Non-local</v>
      </c>
      <c r="Y1924" s="104"/>
      <c r="Z1924" s="87" t="str">
        <f t="shared" si="462"/>
        <v>USA</v>
      </c>
      <c r="AA1924" s="87" t="str">
        <f t="shared" si="463"/>
        <v>USA</v>
      </c>
      <c r="AB1924" s="82" cm="1">
        <f t="array" ref="AB1924">VLOOKUP(B1924,'GDP per Capita'!$T$2:$V$4235,COLUMN('GDP per Capita'!$V:$V)-COLUMN('GDP per Capita'!$S:$S),FALSE)</f>
        <v>63809.64</v>
      </c>
      <c r="AC1924" s="82">
        <f t="shared" si="467"/>
        <v>63809.64</v>
      </c>
      <c r="AD1924" s="82">
        <f t="shared" si="468"/>
        <v>63809.64</v>
      </c>
      <c r="AE1924" s="88">
        <f t="shared" si="464"/>
        <v>2.083225726127317E-2</v>
      </c>
    </row>
    <row r="1925" spans="1:31">
      <c r="A1925" s="77" t="s">
        <v>1576</v>
      </c>
      <c r="B1925" s="77">
        <v>1924</v>
      </c>
      <c r="C1925" s="77" t="s">
        <v>29</v>
      </c>
      <c r="D1925" s="77" t="s">
        <v>29</v>
      </c>
      <c r="E1925" s="77">
        <v>2019</v>
      </c>
      <c r="F1925" s="77">
        <v>41.078707899999998</v>
      </c>
      <c r="G1925" s="77">
        <v>-73.469287300000005</v>
      </c>
      <c r="H1925" s="77">
        <v>0</v>
      </c>
      <c r="I1925" s="77" t="s">
        <v>1479</v>
      </c>
      <c r="J1925" s="77">
        <v>38.626803899999999</v>
      </c>
      <c r="K1925" s="77">
        <v>-90.199409700000004</v>
      </c>
      <c r="L1925" s="77">
        <v>2903.1007862459801</v>
      </c>
      <c r="M1925" s="77">
        <v>0.54749891891484204</v>
      </c>
      <c r="N1925" s="77">
        <v>0</v>
      </c>
      <c r="O1925" s="77">
        <v>557.39535095922997</v>
      </c>
      <c r="P1925" s="87" cm="1">
        <f t="array" ref="P1925">IF($X1925="Non-local",VLOOKUP($E1925,$AI$64:$AW$68,COLUMN($AW:$AW)-COLUMN($AH:$AH),FALSE),IF($X1925="Unknown",VLOOKUP($E1925,$AI$71:$AW$75,COLUMN($AW:$AW)-COLUMN($AH:$AH),FALSE),0))</f>
        <v>244</v>
      </c>
      <c r="Q1925" s="87" cm="1">
        <f t="array" ref="Q1925">IF($X1925="Non-local",VLOOKUP($E1925,$AI$40:$AW$44,COLUMN($AW:$AW)-COLUMN($AH:$AH),FALSE),IF($X1925="Unknown",VLOOKUP($E1925,$AI$47:$AW$51,COLUMN($AW:$AW)-COLUMN($AH:$AH),FALSE),0))</f>
        <v>485.37900000000008</v>
      </c>
      <c r="R1925" s="87" cm="1">
        <f t="array" ref="R1925">IF($X1925="Non-local",VLOOKUP($E1925,$AI$88:$AW$92,COLUMN($AW:$AW)-COLUMN($AH:$AH),FALSE),IF($X1925="Unknown",VLOOKUP($E1925,$AI$95:$AW$99,COLUMN($AW:$AW)-COLUMN($AH:$AH),FALSE),0))</f>
        <v>0.16197839056517743</v>
      </c>
      <c r="S1925" s="87" cm="1">
        <f t="array" ref="S1925">VLOOKUP($E1925,$AI$111:$AW$115,COLUMN($AW:$AW)-COLUMN($AH:$AH),FALSE)</f>
        <v>431.69321999999994</v>
      </c>
      <c r="T1925" s="104">
        <f t="shared" si="460"/>
        <v>0.70947730948001952</v>
      </c>
      <c r="U1925" s="104">
        <f t="shared" si="461"/>
        <v>1718.46757095923</v>
      </c>
      <c r="V1925" s="87" cm="1">
        <f t="array" ref="V1925">VLOOKUP($E1925,$AI$118:$AW$122,COLUMN($AW:$AW)-COLUMN($AH:$AH),FALSE)</f>
        <v>0</v>
      </c>
      <c r="W1925" s="87" t="str">
        <f t="shared" si="465"/>
        <v>Domestic</v>
      </c>
      <c r="X1925" s="87" t="str">
        <f t="shared" si="466"/>
        <v>Non-local</v>
      </c>
      <c r="Y1925" s="104"/>
      <c r="Z1925" s="87" t="str">
        <f t="shared" si="462"/>
        <v>USA</v>
      </c>
      <c r="AA1925" s="87" t="str">
        <f t="shared" si="463"/>
        <v>USA</v>
      </c>
      <c r="AB1925" s="82" cm="1">
        <f t="array" ref="AB1925">VLOOKUP(B1925,'GDP per Capita'!$T$2:$V$4235,COLUMN('GDP per Capita'!$V:$V)-COLUMN('GDP per Capita'!$S:$S),FALSE)</f>
        <v>63809.64</v>
      </c>
      <c r="AC1925" s="82">
        <f t="shared" si="467"/>
        <v>63809.64</v>
      </c>
      <c r="AD1925" s="82">
        <f t="shared" si="468"/>
        <v>63809.64</v>
      </c>
      <c r="AE1925" s="88">
        <f t="shared" si="464"/>
        <v>2.6931159162772739E-2</v>
      </c>
    </row>
    <row r="1926" spans="1:31">
      <c r="A1926" s="77" t="s">
        <v>1577</v>
      </c>
      <c r="B1926" s="77">
        <v>1925</v>
      </c>
      <c r="C1926" s="77" t="s">
        <v>29</v>
      </c>
      <c r="D1926" s="77" t="s">
        <v>29</v>
      </c>
      <c r="E1926" s="77">
        <v>2019</v>
      </c>
      <c r="F1926" s="77">
        <v>33.2442615</v>
      </c>
      <c r="G1926" s="77">
        <v>-95.900635300000005</v>
      </c>
      <c r="H1926" s="77">
        <v>0</v>
      </c>
      <c r="I1926" s="77" t="s">
        <v>1479</v>
      </c>
      <c r="J1926" s="77">
        <v>38.626803899999999</v>
      </c>
      <c r="K1926" s="77">
        <v>-90.199409700000004</v>
      </c>
      <c r="L1926" s="77">
        <v>1576.2146050245101</v>
      </c>
      <c r="M1926" s="77">
        <v>0.369762604433367</v>
      </c>
      <c r="N1926" s="77">
        <v>0</v>
      </c>
      <c r="O1926" s="77">
        <v>302.633204164706</v>
      </c>
      <c r="P1926" s="87" cm="1">
        <f t="array" ref="P1926">IF($X1926="Non-local",VLOOKUP($E1926,$AI$64:$AW$68,COLUMN($AW:$AW)-COLUMN($AH:$AH),FALSE),IF($X1926="Unknown",VLOOKUP($E1926,$AI$71:$AW$75,COLUMN($AW:$AW)-COLUMN($AH:$AH),FALSE),0))</f>
        <v>244</v>
      </c>
      <c r="Q1926" s="87" cm="1">
        <f t="array" ref="Q1926">IF($X1926="Non-local",VLOOKUP($E1926,$AI$40:$AW$44,COLUMN($AW:$AW)-COLUMN($AH:$AH),FALSE),IF($X1926="Unknown",VLOOKUP($E1926,$AI$47:$AW$51,COLUMN($AW:$AW)-COLUMN($AH:$AH),FALSE),0))</f>
        <v>485.37900000000008</v>
      </c>
      <c r="R1926" s="87" cm="1">
        <f t="array" ref="R1926">IF($X1926="Non-local",VLOOKUP($E1926,$AI$88:$AW$92,COLUMN($AW:$AW)-COLUMN($AH:$AH),FALSE),IF($X1926="Unknown",VLOOKUP($E1926,$AI$95:$AW$99,COLUMN($AW:$AW)-COLUMN($AH:$AH),FALSE),0))</f>
        <v>0.16197839056517743</v>
      </c>
      <c r="S1926" s="87" cm="1">
        <f t="array" ref="S1926">VLOOKUP($E1926,$AI$111:$AW$115,COLUMN($AW:$AW)-COLUMN($AH:$AH),FALSE)</f>
        <v>431.69321999999994</v>
      </c>
      <c r="T1926" s="104">
        <f t="shared" si="460"/>
        <v>0.53174099499854444</v>
      </c>
      <c r="U1926" s="104">
        <f t="shared" si="461"/>
        <v>1463.7054241647061</v>
      </c>
      <c r="V1926" s="87" cm="1">
        <f t="array" ref="V1926">VLOOKUP($E1926,$AI$118:$AW$122,COLUMN($AW:$AW)-COLUMN($AH:$AH),FALSE)</f>
        <v>0</v>
      </c>
      <c r="W1926" s="87" t="str">
        <f t="shared" si="465"/>
        <v>Domestic</v>
      </c>
      <c r="X1926" s="87" t="str">
        <f t="shared" si="466"/>
        <v>Non-local</v>
      </c>
      <c r="Y1926" s="104"/>
      <c r="Z1926" s="87" t="str">
        <f t="shared" si="462"/>
        <v>USA</v>
      </c>
      <c r="AA1926" s="87" t="str">
        <f t="shared" si="463"/>
        <v>USA</v>
      </c>
      <c r="AB1926" s="82" cm="1">
        <f t="array" ref="AB1926">VLOOKUP(B1926,'GDP per Capita'!$T$2:$V$4235,COLUMN('GDP per Capita'!$V:$V)-COLUMN('GDP per Capita'!$S:$S),FALSE)</f>
        <v>63809.64</v>
      </c>
      <c r="AC1926" s="82">
        <f t="shared" si="467"/>
        <v>63809.64</v>
      </c>
      <c r="AD1926" s="82">
        <f t="shared" si="468"/>
        <v>63809.64</v>
      </c>
      <c r="AE1926" s="88">
        <f t="shared" si="464"/>
        <v>2.2938625326278383E-2</v>
      </c>
    </row>
    <row r="1927" spans="1:31">
      <c r="A1927" s="77" t="s">
        <v>1578</v>
      </c>
      <c r="B1927" s="77">
        <v>1926</v>
      </c>
      <c r="C1927" s="77" t="s">
        <v>33</v>
      </c>
      <c r="D1927" s="77" t="s">
        <v>816</v>
      </c>
      <c r="E1927" s="77">
        <v>2019</v>
      </c>
      <c r="F1927" s="77">
        <v>-35.291339700000002</v>
      </c>
      <c r="G1927" s="77">
        <v>149.158176</v>
      </c>
      <c r="H1927" s="77">
        <v>0</v>
      </c>
      <c r="I1927" s="77" t="s">
        <v>1479</v>
      </c>
      <c r="J1927" s="77">
        <v>38.626803899999999</v>
      </c>
      <c r="K1927" s="77">
        <v>-90.199409700000004</v>
      </c>
      <c r="L1927" s="77">
        <v>29641.634865738699</v>
      </c>
      <c r="M1927" s="77">
        <v>4.7314090379457898</v>
      </c>
      <c r="N1927" s="77">
        <v>0</v>
      </c>
      <c r="O1927" s="77">
        <v>2712.20959021509</v>
      </c>
      <c r="P1927" s="87" cm="1">
        <f t="array" ref="P1927">IF($X1927="Non-local",VLOOKUP($E1927,$AI$64:$AW$68,COLUMN($AW:$AW)-COLUMN($AH:$AH),FALSE),IF($X1927="Unknown",VLOOKUP($E1927,$AI$71:$AW$75,COLUMN($AW:$AW)-COLUMN($AH:$AH),FALSE),0))</f>
        <v>244</v>
      </c>
      <c r="Q1927" s="87" cm="1">
        <f t="array" ref="Q1927">IF($X1927="Non-local",VLOOKUP($E1927,$AI$40:$AW$44,COLUMN($AW:$AW)-COLUMN($AH:$AH),FALSE),IF($X1927="Unknown",VLOOKUP($E1927,$AI$47:$AW$51,COLUMN($AW:$AW)-COLUMN($AH:$AH),FALSE),0))</f>
        <v>485.37900000000008</v>
      </c>
      <c r="R1927" s="87" cm="1">
        <f t="array" ref="R1927">IF($X1927="Non-local",VLOOKUP($E1927,$AI$88:$AW$92,COLUMN($AW:$AW)-COLUMN($AH:$AH),FALSE),IF($X1927="Unknown",VLOOKUP($E1927,$AI$95:$AW$99,COLUMN($AW:$AW)-COLUMN($AH:$AH),FALSE),0))</f>
        <v>0.16197839056517743</v>
      </c>
      <c r="S1927" s="87" cm="1">
        <f t="array" ref="S1927">VLOOKUP($E1927,$AI$111:$AW$115,COLUMN($AW:$AW)-COLUMN($AH:$AH),FALSE)</f>
        <v>431.69321999999994</v>
      </c>
      <c r="T1927" s="104">
        <f t="shared" si="460"/>
        <v>4.8933874285109669</v>
      </c>
      <c r="U1927" s="104">
        <f t="shared" si="461"/>
        <v>3873.28181021509</v>
      </c>
      <c r="V1927" s="87" cm="1">
        <f t="array" ref="V1927">VLOOKUP($E1927,$AI$118:$AW$122,COLUMN($AW:$AW)-COLUMN($AH:$AH),FALSE)</f>
        <v>0</v>
      </c>
      <c r="W1927" s="87" t="str">
        <f t="shared" si="465"/>
        <v>International</v>
      </c>
      <c r="X1927" s="87" t="str">
        <f t="shared" si="466"/>
        <v>Non-local</v>
      </c>
      <c r="Y1927" s="104"/>
      <c r="Z1927" s="87" t="str">
        <f t="shared" si="462"/>
        <v>Australia</v>
      </c>
      <c r="AA1927" s="87" t="str">
        <f t="shared" si="463"/>
        <v>Oceania</v>
      </c>
      <c r="AB1927" s="82" cm="1">
        <f t="array" ref="AB1927">VLOOKUP(B1927,'GDP per Capita'!$T$2:$V$4235,COLUMN('GDP per Capita'!$V:$V)-COLUMN('GDP per Capita'!$S:$S),FALSE)</f>
        <v>61250.7</v>
      </c>
      <c r="AC1927" s="82">
        <f t="shared" si="467"/>
        <v>61250.7</v>
      </c>
      <c r="AD1927" s="82">
        <f t="shared" si="468"/>
        <v>61250.7</v>
      </c>
      <c r="AE1927" s="88">
        <f t="shared" si="464"/>
        <v>6.3236531341112678E-2</v>
      </c>
    </row>
    <row r="1928" spans="1:31">
      <c r="A1928" s="77" t="s">
        <v>1579</v>
      </c>
      <c r="B1928" s="77">
        <v>1927</v>
      </c>
      <c r="C1928" s="77" t="s">
        <v>29</v>
      </c>
      <c r="D1928" s="77" t="s">
        <v>29</v>
      </c>
      <c r="E1928" s="77">
        <v>2019</v>
      </c>
      <c r="F1928" s="77">
        <v>33.138448799999999</v>
      </c>
      <c r="G1928" s="77">
        <v>-96.110806600000004</v>
      </c>
      <c r="H1928" s="77">
        <v>0</v>
      </c>
      <c r="I1928" s="77" t="s">
        <v>1479</v>
      </c>
      <c r="J1928" s="77">
        <v>38.626803899999999</v>
      </c>
      <c r="K1928" s="77">
        <v>-90.199409700000004</v>
      </c>
      <c r="L1928" s="77">
        <v>1619.17030126806</v>
      </c>
      <c r="M1928" s="77">
        <v>0.37543467969505701</v>
      </c>
      <c r="N1928" s="77">
        <v>0</v>
      </c>
      <c r="O1928" s="77">
        <v>310.880697843468</v>
      </c>
      <c r="P1928" s="87" cm="1">
        <f t="array" ref="P1928">IF($X1928="Non-local",VLOOKUP($E1928,$AI$64:$AW$68,COLUMN($AW:$AW)-COLUMN($AH:$AH),FALSE),IF($X1928="Unknown",VLOOKUP($E1928,$AI$71:$AW$75,COLUMN($AW:$AW)-COLUMN($AH:$AH),FALSE),0))</f>
        <v>244</v>
      </c>
      <c r="Q1928" s="87" cm="1">
        <f t="array" ref="Q1928">IF($X1928="Non-local",VLOOKUP($E1928,$AI$40:$AW$44,COLUMN($AW:$AW)-COLUMN($AH:$AH),FALSE),IF($X1928="Unknown",VLOOKUP($E1928,$AI$47:$AW$51,COLUMN($AW:$AW)-COLUMN($AH:$AH),FALSE),0))</f>
        <v>485.37900000000008</v>
      </c>
      <c r="R1928" s="87" cm="1">
        <f t="array" ref="R1928">IF($X1928="Non-local",VLOOKUP($E1928,$AI$88:$AW$92,COLUMN($AW:$AW)-COLUMN($AH:$AH),FALSE),IF($X1928="Unknown",VLOOKUP($E1928,$AI$95:$AW$99,COLUMN($AW:$AW)-COLUMN($AH:$AH),FALSE),0))</f>
        <v>0.16197839056517743</v>
      </c>
      <c r="S1928" s="87" cm="1">
        <f t="array" ref="S1928">VLOOKUP($E1928,$AI$111:$AW$115,COLUMN($AW:$AW)-COLUMN($AH:$AH),FALSE)</f>
        <v>431.69321999999994</v>
      </c>
      <c r="T1928" s="104">
        <f t="shared" si="460"/>
        <v>0.53741307026023444</v>
      </c>
      <c r="U1928" s="104">
        <f t="shared" si="461"/>
        <v>1471.952917843468</v>
      </c>
      <c r="V1928" s="87" cm="1">
        <f t="array" ref="V1928">VLOOKUP($E1928,$AI$118:$AW$122,COLUMN($AW:$AW)-COLUMN($AH:$AH),FALSE)</f>
        <v>0</v>
      </c>
      <c r="W1928" s="87" t="str">
        <f t="shared" si="465"/>
        <v>Domestic</v>
      </c>
      <c r="X1928" s="87" t="str">
        <f t="shared" si="466"/>
        <v>Non-local</v>
      </c>
      <c r="Y1928" s="104"/>
      <c r="Z1928" s="87" t="str">
        <f t="shared" si="462"/>
        <v>USA</v>
      </c>
      <c r="AA1928" s="87" t="str">
        <f t="shared" si="463"/>
        <v>USA</v>
      </c>
      <c r="AB1928" s="82" cm="1">
        <f t="array" ref="AB1928">VLOOKUP(B1928,'GDP per Capita'!$T$2:$V$4235,COLUMN('GDP per Capita'!$V:$V)-COLUMN('GDP per Capita'!$S:$S),FALSE)</f>
        <v>63809.64</v>
      </c>
      <c r="AC1928" s="82">
        <f t="shared" si="467"/>
        <v>63809.64</v>
      </c>
      <c r="AD1928" s="82">
        <f t="shared" si="468"/>
        <v>63809.64</v>
      </c>
      <c r="AE1928" s="88">
        <f t="shared" si="464"/>
        <v>2.306787685753231E-2</v>
      </c>
    </row>
    <row r="1929" spans="1:31">
      <c r="A1929" s="77" t="s">
        <v>1022</v>
      </c>
      <c r="B1929" s="77">
        <v>1928</v>
      </c>
      <c r="C1929" s="77" t="s">
        <v>29</v>
      </c>
      <c r="D1929" s="77" t="s">
        <v>29</v>
      </c>
      <c r="E1929" s="77">
        <v>2019</v>
      </c>
      <c r="F1929" s="77">
        <v>38.846223600000002</v>
      </c>
      <c r="G1929" s="77">
        <v>-77.306373300000004</v>
      </c>
      <c r="H1929" s="77">
        <v>0</v>
      </c>
      <c r="I1929" s="77" t="s">
        <v>1479</v>
      </c>
      <c r="J1929" s="77">
        <v>38.626803899999999</v>
      </c>
      <c r="K1929" s="77">
        <v>-90.199409700000004</v>
      </c>
      <c r="L1929" s="77">
        <v>2235.2488513980002</v>
      </c>
      <c r="M1929" s="77">
        <v>0.45678463346223203</v>
      </c>
      <c r="N1929" s="77">
        <v>0</v>
      </c>
      <c r="O1929" s="77">
        <v>429.167779468417</v>
      </c>
      <c r="P1929" s="87" cm="1">
        <f t="array" ref="P1929">IF($X1929="Non-local",VLOOKUP($E1929,$AI$64:$AW$68,COLUMN($AW:$AW)-COLUMN($AH:$AH),FALSE),IF($X1929="Unknown",VLOOKUP($E1929,$AI$71:$AW$75,COLUMN($AW:$AW)-COLUMN($AH:$AH),FALSE),0))</f>
        <v>244</v>
      </c>
      <c r="Q1929" s="87" cm="1">
        <f t="array" ref="Q1929">IF($X1929="Non-local",VLOOKUP($E1929,$AI$40:$AW$44,COLUMN($AW:$AW)-COLUMN($AH:$AH),FALSE),IF($X1929="Unknown",VLOOKUP($E1929,$AI$47:$AW$51,COLUMN($AW:$AW)-COLUMN($AH:$AH),FALSE),0))</f>
        <v>485.37900000000008</v>
      </c>
      <c r="R1929" s="87" cm="1">
        <f t="array" ref="R1929">IF($X1929="Non-local",VLOOKUP($E1929,$AI$88:$AW$92,COLUMN($AW:$AW)-COLUMN($AH:$AH),FALSE),IF($X1929="Unknown",VLOOKUP($E1929,$AI$95:$AW$99,COLUMN($AW:$AW)-COLUMN($AH:$AH),FALSE),0))</f>
        <v>0.16197839056517743</v>
      </c>
      <c r="S1929" s="87" cm="1">
        <f t="array" ref="S1929">VLOOKUP($E1929,$AI$111:$AW$115,COLUMN($AW:$AW)-COLUMN($AH:$AH),FALSE)</f>
        <v>431.69321999999994</v>
      </c>
      <c r="T1929" s="104">
        <f t="shared" si="460"/>
        <v>0.61876302402740946</v>
      </c>
      <c r="U1929" s="104">
        <f t="shared" si="461"/>
        <v>1590.239999468417</v>
      </c>
      <c r="V1929" s="87" cm="1">
        <f t="array" ref="V1929">VLOOKUP($E1929,$AI$118:$AW$122,COLUMN($AW:$AW)-COLUMN($AH:$AH),FALSE)</f>
        <v>0</v>
      </c>
      <c r="W1929" s="87" t="str">
        <f t="shared" si="465"/>
        <v>Domestic</v>
      </c>
      <c r="X1929" s="87" t="str">
        <f t="shared" si="466"/>
        <v>Non-local</v>
      </c>
      <c r="Y1929" s="104"/>
      <c r="Z1929" s="87" t="str">
        <f t="shared" si="462"/>
        <v>USA</v>
      </c>
      <c r="AA1929" s="87" t="str">
        <f t="shared" si="463"/>
        <v>USA</v>
      </c>
      <c r="AB1929" s="82" cm="1">
        <f t="array" ref="AB1929">VLOOKUP(B1929,'GDP per Capita'!$T$2:$V$4235,COLUMN('GDP per Capita'!$V:$V)-COLUMN('GDP per Capita'!$S:$S),FALSE)</f>
        <v>63809.64</v>
      </c>
      <c r="AC1929" s="82">
        <f t="shared" si="467"/>
        <v>63809.64</v>
      </c>
      <c r="AD1929" s="82">
        <f t="shared" si="468"/>
        <v>63809.64</v>
      </c>
      <c r="AE1929" s="88">
        <f t="shared" si="464"/>
        <v>2.4921626253782608E-2</v>
      </c>
    </row>
    <row r="1930" spans="1:31">
      <c r="A1930" s="77" t="s">
        <v>1580</v>
      </c>
      <c r="B1930" s="77">
        <v>1929</v>
      </c>
      <c r="C1930" s="77" t="s">
        <v>29</v>
      </c>
      <c r="D1930" s="77" t="s">
        <v>29</v>
      </c>
      <c r="E1930" s="77">
        <v>2019</v>
      </c>
      <c r="F1930" s="77">
        <v>44.476297500000001</v>
      </c>
      <c r="G1930" s="77">
        <v>-73.213547199999994</v>
      </c>
      <c r="H1930" s="77">
        <v>0</v>
      </c>
      <c r="I1930" s="77" t="s">
        <v>1479</v>
      </c>
      <c r="J1930" s="77">
        <v>38.626803899999999</v>
      </c>
      <c r="K1930" s="77">
        <v>-90.199409700000004</v>
      </c>
      <c r="L1930" s="77">
        <v>3103.9611208512001</v>
      </c>
      <c r="M1930" s="77">
        <v>0.57947535337953104</v>
      </c>
      <c r="N1930" s="77">
        <v>0</v>
      </c>
      <c r="O1930" s="77">
        <v>595.96053520343105</v>
      </c>
      <c r="P1930" s="87" cm="1">
        <f t="array" ref="P1930">IF($X1930="Non-local",VLOOKUP($E1930,$AI$64:$AW$68,COLUMN($AW:$AW)-COLUMN($AH:$AH),FALSE),IF($X1930="Unknown",VLOOKUP($E1930,$AI$71:$AW$75,COLUMN($AW:$AW)-COLUMN($AH:$AH),FALSE),0))</f>
        <v>244</v>
      </c>
      <c r="Q1930" s="87" cm="1">
        <f t="array" ref="Q1930">IF($X1930="Non-local",VLOOKUP($E1930,$AI$40:$AW$44,COLUMN($AW:$AW)-COLUMN($AH:$AH),FALSE),IF($X1930="Unknown",VLOOKUP($E1930,$AI$47:$AW$51,COLUMN($AW:$AW)-COLUMN($AH:$AH),FALSE),0))</f>
        <v>485.37900000000008</v>
      </c>
      <c r="R1930" s="87" cm="1">
        <f t="array" ref="R1930">IF($X1930="Non-local",VLOOKUP($E1930,$AI$88:$AW$92,COLUMN($AW:$AW)-COLUMN($AH:$AH),FALSE),IF($X1930="Unknown",VLOOKUP($E1930,$AI$95:$AW$99,COLUMN($AW:$AW)-COLUMN($AH:$AH),FALSE),0))</f>
        <v>0.16197839056517743</v>
      </c>
      <c r="S1930" s="87" cm="1">
        <f t="array" ref="S1930">VLOOKUP($E1930,$AI$111:$AW$115,COLUMN($AW:$AW)-COLUMN($AH:$AH),FALSE)</f>
        <v>431.69321999999994</v>
      </c>
      <c r="T1930" s="104">
        <f t="shared" si="460"/>
        <v>0.74145374394470842</v>
      </c>
      <c r="U1930" s="104">
        <f t="shared" si="461"/>
        <v>1757.032755203431</v>
      </c>
      <c r="V1930" s="87" cm="1">
        <f t="array" ref="V1930">VLOOKUP($E1930,$AI$118:$AW$122,COLUMN($AW:$AW)-COLUMN($AH:$AH),FALSE)</f>
        <v>0</v>
      </c>
      <c r="W1930" s="87" t="str">
        <f t="shared" si="465"/>
        <v>Domestic</v>
      </c>
      <c r="X1930" s="87" t="str">
        <f t="shared" si="466"/>
        <v>Non-local</v>
      </c>
      <c r="Y1930" s="104"/>
      <c r="Z1930" s="87" t="str">
        <f t="shared" si="462"/>
        <v>USA</v>
      </c>
      <c r="AA1930" s="87" t="str">
        <f t="shared" si="463"/>
        <v>USA</v>
      </c>
      <c r="AB1930" s="82" cm="1">
        <f t="array" ref="AB1930">VLOOKUP(B1930,'GDP per Capita'!$T$2:$V$4235,COLUMN('GDP per Capita'!$V:$V)-COLUMN('GDP per Capita'!$S:$S),FALSE)</f>
        <v>63809.64</v>
      </c>
      <c r="AC1930" s="82">
        <f t="shared" si="467"/>
        <v>63809.64</v>
      </c>
      <c r="AD1930" s="82">
        <f t="shared" si="468"/>
        <v>63809.64</v>
      </c>
      <c r="AE1930" s="88">
        <f t="shared" si="464"/>
        <v>2.7535537815343122E-2</v>
      </c>
    </row>
    <row r="1931" spans="1:31">
      <c r="A1931" s="77" t="s">
        <v>956</v>
      </c>
      <c r="B1931" s="77">
        <v>1930</v>
      </c>
      <c r="C1931" s="77" t="s">
        <v>29</v>
      </c>
      <c r="D1931" s="77" t="s">
        <v>29</v>
      </c>
      <c r="E1931" s="77">
        <v>2019</v>
      </c>
      <c r="F1931" s="77">
        <v>38.626417799999999</v>
      </c>
      <c r="G1931" s="77">
        <v>-90.199837799999997</v>
      </c>
      <c r="H1931" s="77">
        <v>1</v>
      </c>
      <c r="I1931" s="77" t="s">
        <v>1479</v>
      </c>
      <c r="J1931" s="77">
        <v>38.626803899999999</v>
      </c>
      <c r="K1931" s="77">
        <v>-90.199409700000004</v>
      </c>
      <c r="L1931" s="77">
        <v>0.113599056080186</v>
      </c>
      <c r="M1931" s="77">
        <v>0</v>
      </c>
      <c r="N1931" s="77">
        <v>0</v>
      </c>
      <c r="O1931" s="77">
        <v>0</v>
      </c>
      <c r="P1931" s="87" cm="1">
        <f t="array" ref="P1931">IF($X1931="Non-local",VLOOKUP($E1931,$AI$64:$AW$68,COLUMN($AW:$AW)-COLUMN($AH:$AH),FALSE),IF($X1931="Unknown",VLOOKUP($E1931,$AI$71:$AW$75,COLUMN($AW:$AW)-COLUMN($AH:$AH),FALSE),0))</f>
        <v>0</v>
      </c>
      <c r="Q1931" s="87" cm="1">
        <f t="array" ref="Q1931">IF($X1931="Non-local",VLOOKUP($E1931,$AI$40:$AW$44,COLUMN($AW:$AW)-COLUMN($AH:$AH),FALSE),IF($X1931="Unknown",VLOOKUP($E1931,$AI$47:$AW$51,COLUMN($AW:$AW)-COLUMN($AH:$AH),FALSE),0))</f>
        <v>0</v>
      </c>
      <c r="R1931" s="87" cm="1">
        <f t="array" ref="R1931">IF($X1931="Non-local",VLOOKUP($E1931,$AI$88:$AW$92,COLUMN($AW:$AW)-COLUMN($AH:$AH),FALSE),IF($X1931="Unknown",VLOOKUP($E1931,$AI$95:$AW$99,COLUMN($AW:$AW)-COLUMN($AH:$AH),FALSE),0))</f>
        <v>0</v>
      </c>
      <c r="S1931" s="87" cm="1">
        <f t="array" ref="S1931">VLOOKUP($E1931,$AI$111:$AW$115,COLUMN($AW:$AW)-COLUMN($AH:$AH),FALSE)</f>
        <v>431.69321999999994</v>
      </c>
      <c r="T1931" s="104">
        <f t="shared" si="460"/>
        <v>0</v>
      </c>
      <c r="U1931" s="104">
        <f t="shared" si="461"/>
        <v>431.69321999999994</v>
      </c>
      <c r="V1931" s="87" cm="1">
        <f t="array" ref="V1931">VLOOKUP($E1931,$AI$118:$AW$122,COLUMN($AW:$AW)-COLUMN($AH:$AH),FALSE)</f>
        <v>0</v>
      </c>
      <c r="W1931" s="87" t="str">
        <f t="shared" si="465"/>
        <v>Domestic</v>
      </c>
      <c r="X1931" s="87" t="str">
        <f t="shared" si="466"/>
        <v>Local</v>
      </c>
      <c r="Y1931" s="104"/>
      <c r="Z1931" s="87" t="str">
        <f t="shared" si="462"/>
        <v>USA</v>
      </c>
      <c r="AA1931" s="87" t="str">
        <f t="shared" si="463"/>
        <v>USA</v>
      </c>
      <c r="AB1931" s="82" cm="1">
        <f t="array" ref="AB1931">VLOOKUP(B1931,'GDP per Capita'!$T$2:$V$4235,COLUMN('GDP per Capita'!$V:$V)-COLUMN('GDP per Capita'!$S:$S),FALSE)</f>
        <v>63809.64</v>
      </c>
      <c r="AC1931" s="82">
        <f t="shared" si="467"/>
        <v>63809.64</v>
      </c>
      <c r="AD1931" s="82">
        <f t="shared" si="468"/>
        <v>63809.64</v>
      </c>
      <c r="AE1931" s="88">
        <f t="shared" si="464"/>
        <v>6.7653291885050593E-3</v>
      </c>
    </row>
    <row r="1932" spans="1:31">
      <c r="A1932" s="77" t="s">
        <v>1227</v>
      </c>
      <c r="B1932" s="77">
        <v>1931</v>
      </c>
      <c r="C1932" s="77" t="s">
        <v>29</v>
      </c>
      <c r="D1932" s="77" t="s">
        <v>29</v>
      </c>
      <c r="E1932" s="77">
        <v>2019</v>
      </c>
      <c r="F1932" s="77">
        <v>38.971938399999999</v>
      </c>
      <c r="G1932" s="77">
        <v>-95.235949599999998</v>
      </c>
      <c r="H1932" s="77">
        <v>0</v>
      </c>
      <c r="I1932" s="77" t="s">
        <v>1479</v>
      </c>
      <c r="J1932" s="77">
        <v>38.626803899999999</v>
      </c>
      <c r="K1932" s="77">
        <v>-90.199409700000004</v>
      </c>
      <c r="L1932" s="77">
        <v>876.18029286056105</v>
      </c>
      <c r="M1932" s="77">
        <v>0.27732673092671201</v>
      </c>
      <c r="N1932" s="77">
        <v>0</v>
      </c>
      <c r="O1932" s="77">
        <v>168.22661622922701</v>
      </c>
      <c r="P1932" s="87" cm="1">
        <f t="array" ref="P1932">IF($X1932="Non-local",VLOOKUP($E1932,$AI$64:$AW$68,COLUMN($AW:$AW)-COLUMN($AH:$AH),FALSE),IF($X1932="Unknown",VLOOKUP($E1932,$AI$71:$AW$75,COLUMN($AW:$AW)-COLUMN($AH:$AH),FALSE),0))</f>
        <v>244</v>
      </c>
      <c r="Q1932" s="87" cm="1">
        <f t="array" ref="Q1932">IF($X1932="Non-local",VLOOKUP($E1932,$AI$40:$AW$44,COLUMN($AW:$AW)-COLUMN($AH:$AH),FALSE),IF($X1932="Unknown",VLOOKUP($E1932,$AI$47:$AW$51,COLUMN($AW:$AW)-COLUMN($AH:$AH),FALSE),0))</f>
        <v>485.37900000000008</v>
      </c>
      <c r="R1932" s="87" cm="1">
        <f t="array" ref="R1932">IF($X1932="Non-local",VLOOKUP($E1932,$AI$88:$AW$92,COLUMN($AW:$AW)-COLUMN($AH:$AH),FALSE),IF($X1932="Unknown",VLOOKUP($E1932,$AI$95:$AW$99,COLUMN($AW:$AW)-COLUMN($AH:$AH),FALSE),0))</f>
        <v>0.16197839056517743</v>
      </c>
      <c r="S1932" s="87" cm="1">
        <f t="array" ref="S1932">VLOOKUP($E1932,$AI$111:$AW$115,COLUMN($AW:$AW)-COLUMN($AH:$AH),FALSE)</f>
        <v>431.69321999999994</v>
      </c>
      <c r="T1932" s="104">
        <f t="shared" si="460"/>
        <v>0.43930512149188944</v>
      </c>
      <c r="U1932" s="104">
        <f t="shared" si="461"/>
        <v>1329.2988362292269</v>
      </c>
      <c r="V1932" s="87" cm="1">
        <f t="array" ref="V1932">VLOOKUP($E1932,$AI$118:$AW$122,COLUMN($AW:$AW)-COLUMN($AH:$AH),FALSE)</f>
        <v>0</v>
      </c>
      <c r="W1932" s="87" t="str">
        <f t="shared" si="465"/>
        <v>Domestic</v>
      </c>
      <c r="X1932" s="87" t="str">
        <f t="shared" si="466"/>
        <v>Non-local</v>
      </c>
      <c r="Y1932" s="104"/>
      <c r="Z1932" s="87" t="str">
        <f t="shared" si="462"/>
        <v>USA</v>
      </c>
      <c r="AA1932" s="87" t="str">
        <f t="shared" si="463"/>
        <v>USA</v>
      </c>
      <c r="AB1932" s="82" cm="1">
        <f t="array" ref="AB1932">VLOOKUP(B1932,'GDP per Capita'!$T$2:$V$4235,COLUMN('GDP per Capita'!$V:$V)-COLUMN('GDP per Capita'!$S:$S),FALSE)</f>
        <v>63809.64</v>
      </c>
      <c r="AC1932" s="82">
        <f t="shared" si="467"/>
        <v>63809.64</v>
      </c>
      <c r="AD1932" s="82">
        <f t="shared" si="468"/>
        <v>63809.64</v>
      </c>
      <c r="AE1932" s="88">
        <f t="shared" si="464"/>
        <v>2.083225726127317E-2</v>
      </c>
    </row>
    <row r="1933" spans="1:31">
      <c r="A1933" s="77" t="s">
        <v>1534</v>
      </c>
      <c r="B1933" s="77">
        <v>1932</v>
      </c>
      <c r="C1933" s="77" t="s">
        <v>29</v>
      </c>
      <c r="D1933" s="77" t="s">
        <v>29</v>
      </c>
      <c r="E1933" s="77">
        <v>2019</v>
      </c>
      <c r="F1933" s="77">
        <v>39.526120599999999</v>
      </c>
      <c r="G1933" s="77">
        <v>-119.81265809999999</v>
      </c>
      <c r="H1933" s="77">
        <v>0</v>
      </c>
      <c r="I1933" s="77" t="s">
        <v>1479</v>
      </c>
      <c r="J1933" s="77">
        <v>38.626803899999999</v>
      </c>
      <c r="K1933" s="77">
        <v>-90.199409700000004</v>
      </c>
      <c r="L1933" s="77">
        <v>5093.3334581118597</v>
      </c>
      <c r="M1933" s="77">
        <v>0.88921886325194599</v>
      </c>
      <c r="N1933" s="77">
        <v>0</v>
      </c>
      <c r="O1933" s="77">
        <v>611.200014973424</v>
      </c>
      <c r="P1933" s="87" cm="1">
        <f t="array" ref="P1933">IF($X1933="Non-local",VLOOKUP($E1933,$AI$64:$AW$68,COLUMN($AW:$AW)-COLUMN($AH:$AH),FALSE),IF($X1933="Unknown",VLOOKUP($E1933,$AI$71:$AW$75,COLUMN($AW:$AW)-COLUMN($AH:$AH),FALSE),0))</f>
        <v>244</v>
      </c>
      <c r="Q1933" s="87" cm="1">
        <f t="array" ref="Q1933">IF($X1933="Non-local",VLOOKUP($E1933,$AI$40:$AW$44,COLUMN($AW:$AW)-COLUMN($AH:$AH),FALSE),IF($X1933="Unknown",VLOOKUP($E1933,$AI$47:$AW$51,COLUMN($AW:$AW)-COLUMN($AH:$AH),FALSE),0))</f>
        <v>485.37900000000008</v>
      </c>
      <c r="R1933" s="87" cm="1">
        <f t="array" ref="R1933">IF($X1933="Non-local",VLOOKUP($E1933,$AI$88:$AW$92,COLUMN($AW:$AW)-COLUMN($AH:$AH),FALSE),IF($X1933="Unknown",VLOOKUP($E1933,$AI$95:$AW$99,COLUMN($AW:$AW)-COLUMN($AH:$AH),FALSE),0))</f>
        <v>0.16197839056517743</v>
      </c>
      <c r="S1933" s="87" cm="1">
        <f t="array" ref="S1933">VLOOKUP($E1933,$AI$111:$AW$115,COLUMN($AW:$AW)-COLUMN($AH:$AH),FALSE)</f>
        <v>431.69321999999994</v>
      </c>
      <c r="T1933" s="104">
        <f t="shared" si="460"/>
        <v>1.0511972538171235</v>
      </c>
      <c r="U1933" s="104">
        <f t="shared" si="461"/>
        <v>1772.272234973424</v>
      </c>
      <c r="V1933" s="87" cm="1">
        <f t="array" ref="V1933">VLOOKUP($E1933,$AI$118:$AW$122,COLUMN($AW:$AW)-COLUMN($AH:$AH),FALSE)</f>
        <v>0</v>
      </c>
      <c r="W1933" s="87" t="str">
        <f t="shared" si="465"/>
        <v>Domestic</v>
      </c>
      <c r="X1933" s="87" t="str">
        <f t="shared" si="466"/>
        <v>Non-local</v>
      </c>
      <c r="Y1933" s="104"/>
      <c r="Z1933" s="87" t="str">
        <f t="shared" si="462"/>
        <v>USA</v>
      </c>
      <c r="AA1933" s="87" t="str">
        <f t="shared" si="463"/>
        <v>USA</v>
      </c>
      <c r="AB1933" s="82" cm="1">
        <f t="array" ref="AB1933">VLOOKUP(B1933,'GDP per Capita'!$T$2:$V$4235,COLUMN('GDP per Capita'!$V:$V)-COLUMN('GDP per Capita'!$S:$S),FALSE)</f>
        <v>63809.64</v>
      </c>
      <c r="AC1933" s="82">
        <f t="shared" si="467"/>
        <v>63809.64</v>
      </c>
      <c r="AD1933" s="82">
        <f t="shared" si="468"/>
        <v>63809.64</v>
      </c>
      <c r="AE1933" s="88">
        <f t="shared" si="464"/>
        <v>2.7774365048500886E-2</v>
      </c>
    </row>
    <row r="1934" spans="1:31">
      <c r="A1934" s="77" t="s">
        <v>1059</v>
      </c>
      <c r="B1934" s="77">
        <v>1933</v>
      </c>
      <c r="C1934" s="77" t="s">
        <v>29</v>
      </c>
      <c r="D1934" s="77" t="s">
        <v>29</v>
      </c>
      <c r="E1934" s="77">
        <v>2019</v>
      </c>
      <c r="F1934" s="77">
        <v>21.394832999999998</v>
      </c>
      <c r="G1934" s="77">
        <v>-157.72989134661799</v>
      </c>
      <c r="H1934" s="77">
        <v>0</v>
      </c>
      <c r="I1934" s="77" t="s">
        <v>1479</v>
      </c>
      <c r="J1934" s="77">
        <v>38.626803899999999</v>
      </c>
      <c r="K1934" s="77">
        <v>-90.199409700000004</v>
      </c>
      <c r="L1934" s="77">
        <v>13259.0317635601</v>
      </c>
      <c r="M1934" s="77">
        <v>2.0494010642741101</v>
      </c>
      <c r="N1934" s="77">
        <v>0</v>
      </c>
      <c r="O1934" s="77">
        <v>1392.1983351738099</v>
      </c>
      <c r="P1934" s="87" cm="1">
        <f t="array" ref="P1934">IF($X1934="Non-local",VLOOKUP($E1934,$AI$64:$AW$68,COLUMN($AW:$AW)-COLUMN($AH:$AH),FALSE),IF($X1934="Unknown",VLOOKUP($E1934,$AI$71:$AW$75,COLUMN($AW:$AW)-COLUMN($AH:$AH),FALSE),0))</f>
        <v>244</v>
      </c>
      <c r="Q1934" s="87" cm="1">
        <f t="array" ref="Q1934">IF($X1934="Non-local",VLOOKUP($E1934,$AI$40:$AW$44,COLUMN($AW:$AW)-COLUMN($AH:$AH),FALSE),IF($X1934="Unknown",VLOOKUP($E1934,$AI$47:$AW$51,COLUMN($AW:$AW)-COLUMN($AH:$AH),FALSE),0))</f>
        <v>485.37900000000008</v>
      </c>
      <c r="R1934" s="87" cm="1">
        <f t="array" ref="R1934">IF($X1934="Non-local",VLOOKUP($E1934,$AI$88:$AW$92,COLUMN($AW:$AW)-COLUMN($AH:$AH),FALSE),IF($X1934="Unknown",VLOOKUP($E1934,$AI$95:$AW$99,COLUMN($AW:$AW)-COLUMN($AH:$AH),FALSE),0))</f>
        <v>0.16197839056517743</v>
      </c>
      <c r="S1934" s="87" cm="1">
        <f t="array" ref="S1934">VLOOKUP($E1934,$AI$111:$AW$115,COLUMN($AW:$AW)-COLUMN($AH:$AH),FALSE)</f>
        <v>431.69321999999994</v>
      </c>
      <c r="T1934" s="104">
        <f t="shared" si="460"/>
        <v>2.2113794548392876</v>
      </c>
      <c r="U1934" s="104">
        <f t="shared" si="461"/>
        <v>2553.27055517381</v>
      </c>
      <c r="V1934" s="87" cm="1">
        <f t="array" ref="V1934">VLOOKUP($E1934,$AI$118:$AW$122,COLUMN($AW:$AW)-COLUMN($AH:$AH),FALSE)</f>
        <v>0</v>
      </c>
      <c r="W1934" s="87" t="str">
        <f t="shared" si="465"/>
        <v>Domestic</v>
      </c>
      <c r="X1934" s="87" t="str">
        <f t="shared" si="466"/>
        <v>Non-local</v>
      </c>
      <c r="Y1934" s="104"/>
      <c r="Z1934" s="87" t="str">
        <f t="shared" si="462"/>
        <v>USA</v>
      </c>
      <c r="AA1934" s="87" t="str">
        <f t="shared" si="463"/>
        <v>USA</v>
      </c>
      <c r="AB1934" s="82" cm="1">
        <f t="array" ref="AB1934">VLOOKUP(B1934,'GDP per Capita'!$T$2:$V$4235,COLUMN('GDP per Capita'!$V:$V)-COLUMN('GDP per Capita'!$S:$S),FALSE)</f>
        <v>63809.64</v>
      </c>
      <c r="AC1934" s="82">
        <f t="shared" si="467"/>
        <v>63809.64</v>
      </c>
      <c r="AD1934" s="82">
        <f t="shared" si="468"/>
        <v>63809.64</v>
      </c>
      <c r="AE1934" s="88">
        <f t="shared" si="464"/>
        <v>4.001386867523167E-2</v>
      </c>
    </row>
    <row r="1935" spans="1:31">
      <c r="A1935" s="77" t="s">
        <v>1035</v>
      </c>
      <c r="B1935" s="77">
        <v>1934</v>
      </c>
      <c r="C1935" s="77" t="s">
        <v>29</v>
      </c>
      <c r="D1935" s="77" t="s">
        <v>29</v>
      </c>
      <c r="E1935" s="77">
        <v>2019</v>
      </c>
      <c r="F1935" s="77">
        <v>37.216677900000001</v>
      </c>
      <c r="G1935" s="77">
        <v>-93.292037300000004</v>
      </c>
      <c r="H1935" s="77">
        <v>0</v>
      </c>
      <c r="I1935" s="77" t="s">
        <v>1479</v>
      </c>
      <c r="J1935" s="77">
        <v>38.626803899999999</v>
      </c>
      <c r="K1935" s="77">
        <v>-90.199409700000004</v>
      </c>
      <c r="L1935" s="77">
        <v>626.60450565240706</v>
      </c>
      <c r="M1935" s="77">
        <v>0.24437155216499801</v>
      </c>
      <c r="N1935" s="77">
        <v>0</v>
      </c>
      <c r="O1935" s="77">
        <v>120.308065085262</v>
      </c>
      <c r="P1935" s="87" cm="1">
        <f t="array" ref="P1935">IF($X1935="Non-local",VLOOKUP($E1935,$AI$64:$AW$68,COLUMN($AW:$AW)-COLUMN($AH:$AH),FALSE),IF($X1935="Unknown",VLOOKUP($E1935,$AI$71:$AW$75,COLUMN($AW:$AW)-COLUMN($AH:$AH),FALSE),0))</f>
        <v>244</v>
      </c>
      <c r="Q1935" s="87" cm="1">
        <f t="array" ref="Q1935">IF($X1935="Non-local",VLOOKUP($E1935,$AI$40:$AW$44,COLUMN($AW:$AW)-COLUMN($AH:$AH),FALSE),IF($X1935="Unknown",VLOOKUP($E1935,$AI$47:$AW$51,COLUMN($AW:$AW)-COLUMN($AH:$AH),FALSE),0))</f>
        <v>485.37900000000008</v>
      </c>
      <c r="R1935" s="87" cm="1">
        <f t="array" ref="R1935">IF($X1935="Non-local",VLOOKUP($E1935,$AI$88:$AW$92,COLUMN($AW:$AW)-COLUMN($AH:$AH),FALSE),IF($X1935="Unknown",VLOOKUP($E1935,$AI$95:$AW$99,COLUMN($AW:$AW)-COLUMN($AH:$AH),FALSE),0))</f>
        <v>0.16197839056517743</v>
      </c>
      <c r="S1935" s="87" cm="1">
        <f t="array" ref="S1935">VLOOKUP($E1935,$AI$111:$AW$115,COLUMN($AW:$AW)-COLUMN($AH:$AH),FALSE)</f>
        <v>431.69321999999994</v>
      </c>
      <c r="T1935" s="104">
        <f t="shared" si="460"/>
        <v>0.40634994273017544</v>
      </c>
      <c r="U1935" s="104">
        <f t="shared" si="461"/>
        <v>1281.3802850852619</v>
      </c>
      <c r="V1935" s="87" cm="1">
        <f t="array" ref="V1935">VLOOKUP($E1935,$AI$118:$AW$122,COLUMN($AW:$AW)-COLUMN($AH:$AH),FALSE)</f>
        <v>0</v>
      </c>
      <c r="W1935" s="87" t="str">
        <f t="shared" si="465"/>
        <v>Domestic</v>
      </c>
      <c r="X1935" s="87" t="str">
        <f t="shared" si="466"/>
        <v>Non-local</v>
      </c>
      <c r="Y1935" s="104"/>
      <c r="Z1935" s="87" t="str">
        <f t="shared" si="462"/>
        <v>USA</v>
      </c>
      <c r="AA1935" s="87" t="str">
        <f t="shared" si="463"/>
        <v>USA</v>
      </c>
      <c r="AB1935" s="82" cm="1">
        <f t="array" ref="AB1935">VLOOKUP(B1935,'GDP per Capita'!$T$2:$V$4235,COLUMN('GDP per Capita'!$V:$V)-COLUMN('GDP per Capita'!$S:$S),FALSE)</f>
        <v>63809.64</v>
      </c>
      <c r="AC1935" s="82">
        <f t="shared" si="467"/>
        <v>63809.64</v>
      </c>
      <c r="AD1935" s="82">
        <f t="shared" si="468"/>
        <v>63809.64</v>
      </c>
      <c r="AE1935" s="88">
        <f t="shared" si="464"/>
        <v>2.0081296260020615E-2</v>
      </c>
    </row>
    <row r="1936" spans="1:31">
      <c r="A1936" s="77" t="s">
        <v>1551</v>
      </c>
      <c r="B1936" s="77">
        <v>1935</v>
      </c>
      <c r="C1936" s="77" t="s">
        <v>29</v>
      </c>
      <c r="D1936" s="77" t="s">
        <v>29</v>
      </c>
      <c r="E1936" s="77">
        <v>2019</v>
      </c>
      <c r="F1936" s="77">
        <v>26.3586885</v>
      </c>
      <c r="G1936" s="77">
        <v>-80.083098399999997</v>
      </c>
      <c r="H1936" s="77">
        <v>0</v>
      </c>
      <c r="I1936" s="77" t="s">
        <v>1479</v>
      </c>
      <c r="J1936" s="77">
        <v>38.626803899999999</v>
      </c>
      <c r="K1936" s="77">
        <v>-90.199409700000004</v>
      </c>
      <c r="L1936" s="77">
        <v>3318.3152432625602</v>
      </c>
      <c r="M1936" s="77">
        <v>0.61359996320353904</v>
      </c>
      <c r="N1936" s="77">
        <v>0</v>
      </c>
      <c r="O1936" s="77">
        <v>637.11652670641195</v>
      </c>
      <c r="P1936" s="87" cm="1">
        <f t="array" ref="P1936">IF($X1936="Non-local",VLOOKUP($E1936,$AI$64:$AW$68,COLUMN($AW:$AW)-COLUMN($AH:$AH),FALSE),IF($X1936="Unknown",VLOOKUP($E1936,$AI$71:$AW$75,COLUMN($AW:$AW)-COLUMN($AH:$AH),FALSE),0))</f>
        <v>244</v>
      </c>
      <c r="Q1936" s="87" cm="1">
        <f t="array" ref="Q1936">IF($X1936="Non-local",VLOOKUP($E1936,$AI$40:$AW$44,COLUMN($AW:$AW)-COLUMN($AH:$AH),FALSE),IF($X1936="Unknown",VLOOKUP($E1936,$AI$47:$AW$51,COLUMN($AW:$AW)-COLUMN($AH:$AH),FALSE),0))</f>
        <v>485.37900000000008</v>
      </c>
      <c r="R1936" s="87" cm="1">
        <f t="array" ref="R1936">IF($X1936="Non-local",VLOOKUP($E1936,$AI$88:$AW$92,COLUMN($AW:$AW)-COLUMN($AH:$AH),FALSE),IF($X1936="Unknown",VLOOKUP($E1936,$AI$95:$AW$99,COLUMN($AW:$AW)-COLUMN($AH:$AH),FALSE),0))</f>
        <v>0.16197839056517743</v>
      </c>
      <c r="S1936" s="87" cm="1">
        <f t="array" ref="S1936">VLOOKUP($E1936,$AI$111:$AW$115,COLUMN($AW:$AW)-COLUMN($AH:$AH),FALSE)</f>
        <v>431.69321999999994</v>
      </c>
      <c r="T1936" s="104">
        <f t="shared" si="460"/>
        <v>0.77557835376871642</v>
      </c>
      <c r="U1936" s="104">
        <f t="shared" si="461"/>
        <v>1798.1887467064118</v>
      </c>
      <c r="V1936" s="87" cm="1">
        <f t="array" ref="V1936">VLOOKUP($E1936,$AI$118:$AW$122,COLUMN($AW:$AW)-COLUMN($AH:$AH),FALSE)</f>
        <v>0</v>
      </c>
      <c r="W1936" s="87" t="str">
        <f t="shared" si="465"/>
        <v>Domestic</v>
      </c>
      <c r="X1936" s="87" t="str">
        <f t="shared" si="466"/>
        <v>Non-local</v>
      </c>
      <c r="Y1936" s="104"/>
      <c r="Z1936" s="87" t="str">
        <f t="shared" si="462"/>
        <v>USA</v>
      </c>
      <c r="AA1936" s="87" t="str">
        <f t="shared" si="463"/>
        <v>USA</v>
      </c>
      <c r="AB1936" s="82" cm="1">
        <f t="array" ref="AB1936">VLOOKUP(B1936,'GDP per Capita'!$T$2:$V$4235,COLUMN('GDP per Capita'!$V:$V)-COLUMN('GDP per Capita'!$S:$S),FALSE)</f>
        <v>63809.64</v>
      </c>
      <c r="AC1936" s="82">
        <f t="shared" si="467"/>
        <v>63809.64</v>
      </c>
      <c r="AD1936" s="82">
        <f t="shared" si="468"/>
        <v>63809.64</v>
      </c>
      <c r="AE1936" s="88">
        <f t="shared" si="464"/>
        <v>2.81805185972905E-2</v>
      </c>
    </row>
    <row r="1937" spans="1:31">
      <c r="A1937" s="77" t="s">
        <v>1581</v>
      </c>
      <c r="B1937" s="77">
        <v>1936</v>
      </c>
      <c r="C1937" s="77" t="s">
        <v>29</v>
      </c>
      <c r="D1937" s="77" t="s">
        <v>29</v>
      </c>
      <c r="E1937" s="77">
        <v>2019</v>
      </c>
      <c r="F1937" s="77">
        <v>35.227200000000003</v>
      </c>
      <c r="G1937" s="77">
        <v>-80.843082999999993</v>
      </c>
      <c r="H1937" s="77">
        <v>0</v>
      </c>
      <c r="I1937" s="77" t="s">
        <v>1479</v>
      </c>
      <c r="J1937" s="77">
        <v>38.626803899999999</v>
      </c>
      <c r="K1937" s="77">
        <v>-90.199409700000004</v>
      </c>
      <c r="L1937" s="77">
        <v>1825.90984180432</v>
      </c>
      <c r="M1937" s="77">
        <v>0.40273355588693999</v>
      </c>
      <c r="N1937" s="77">
        <v>0</v>
      </c>
      <c r="O1937" s="77">
        <v>350.574689626431</v>
      </c>
      <c r="P1937" s="87" cm="1">
        <f t="array" ref="P1937">IF($X1937="Non-local",VLOOKUP($E1937,$AI$64:$AW$68,COLUMN($AW:$AW)-COLUMN($AH:$AH),FALSE),IF($X1937="Unknown",VLOOKUP($E1937,$AI$71:$AW$75,COLUMN($AW:$AW)-COLUMN($AH:$AH),FALSE),0))</f>
        <v>244</v>
      </c>
      <c r="Q1937" s="87" cm="1">
        <f t="array" ref="Q1937">IF($X1937="Non-local",VLOOKUP($E1937,$AI$40:$AW$44,COLUMN($AW:$AW)-COLUMN($AH:$AH),FALSE),IF($X1937="Unknown",VLOOKUP($E1937,$AI$47:$AW$51,COLUMN($AW:$AW)-COLUMN($AH:$AH),FALSE),0))</f>
        <v>485.37900000000008</v>
      </c>
      <c r="R1937" s="87" cm="1">
        <f t="array" ref="R1937">IF($X1937="Non-local",VLOOKUP($E1937,$AI$88:$AW$92,COLUMN($AW:$AW)-COLUMN($AH:$AH),FALSE),IF($X1937="Unknown",VLOOKUP($E1937,$AI$95:$AW$99,COLUMN($AW:$AW)-COLUMN($AH:$AH),FALSE),0))</f>
        <v>0.16197839056517743</v>
      </c>
      <c r="S1937" s="87" cm="1">
        <f t="array" ref="S1937">VLOOKUP($E1937,$AI$111:$AW$115,COLUMN($AW:$AW)-COLUMN($AH:$AH),FALSE)</f>
        <v>431.69321999999994</v>
      </c>
      <c r="T1937" s="104">
        <f t="shared" si="460"/>
        <v>0.56471194645211742</v>
      </c>
      <c r="U1937" s="104">
        <f t="shared" si="461"/>
        <v>1511.6469096264309</v>
      </c>
      <c r="V1937" s="87" cm="1">
        <f t="array" ref="V1937">VLOOKUP($E1937,$AI$118:$AW$122,COLUMN($AW:$AW)-COLUMN($AH:$AH),FALSE)</f>
        <v>0</v>
      </c>
      <c r="W1937" s="87" t="str">
        <f t="shared" si="465"/>
        <v>Domestic</v>
      </c>
      <c r="X1937" s="87" t="str">
        <f t="shared" si="466"/>
        <v>Non-local</v>
      </c>
      <c r="Y1937" s="104"/>
      <c r="Z1937" s="87" t="str">
        <f t="shared" si="462"/>
        <v>USA</v>
      </c>
      <c r="AA1937" s="87" t="str">
        <f t="shared" si="463"/>
        <v>USA</v>
      </c>
      <c r="AB1937" s="82" cm="1">
        <f t="array" ref="AB1937">VLOOKUP(B1937,'GDP per Capita'!$T$2:$V$4235,COLUMN('GDP per Capita'!$V:$V)-COLUMN('GDP per Capita'!$S:$S),FALSE)</f>
        <v>63809.64</v>
      </c>
      <c r="AC1937" s="82">
        <f t="shared" si="467"/>
        <v>63809.64</v>
      </c>
      <c r="AD1937" s="82">
        <f t="shared" si="468"/>
        <v>63809.64</v>
      </c>
      <c r="AE1937" s="88">
        <f t="shared" si="464"/>
        <v>2.3689945745289126E-2</v>
      </c>
    </row>
    <row r="1938" spans="1:31">
      <c r="A1938" s="77" t="s">
        <v>1052</v>
      </c>
      <c r="B1938" s="77">
        <v>1937</v>
      </c>
      <c r="C1938" s="77" t="s">
        <v>29</v>
      </c>
      <c r="D1938" s="77" t="s">
        <v>29</v>
      </c>
      <c r="E1938" s="77">
        <v>2019</v>
      </c>
      <c r="F1938" s="77">
        <v>40.111717400000003</v>
      </c>
      <c r="G1938" s="77">
        <v>-88.207301000000001</v>
      </c>
      <c r="H1938" s="77">
        <v>0</v>
      </c>
      <c r="I1938" s="77" t="s">
        <v>1479</v>
      </c>
      <c r="J1938" s="77">
        <v>38.626803899999999</v>
      </c>
      <c r="K1938" s="77">
        <v>-90.199409700000004</v>
      </c>
      <c r="L1938" s="77">
        <v>475.73915300959402</v>
      </c>
      <c r="M1938" s="77">
        <v>0.22445057056293999</v>
      </c>
      <c r="N1938" s="77">
        <v>0</v>
      </c>
      <c r="O1938" s="77">
        <v>91.341917377842194</v>
      </c>
      <c r="P1938" s="87" cm="1">
        <f t="array" ref="P1938">IF($X1938="Non-local",VLOOKUP($E1938,$AI$64:$AW$68,COLUMN($AW:$AW)-COLUMN($AH:$AH),FALSE),IF($X1938="Unknown",VLOOKUP($E1938,$AI$71:$AW$75,COLUMN($AW:$AW)-COLUMN($AH:$AH),FALSE),0))</f>
        <v>244</v>
      </c>
      <c r="Q1938" s="87" cm="1">
        <f t="array" ref="Q1938">IF($X1938="Non-local",VLOOKUP($E1938,$AI$40:$AW$44,COLUMN($AW:$AW)-COLUMN($AH:$AH),FALSE),IF($X1938="Unknown",VLOOKUP($E1938,$AI$47:$AW$51,COLUMN($AW:$AW)-COLUMN($AH:$AH),FALSE),0))</f>
        <v>485.37900000000008</v>
      </c>
      <c r="R1938" s="87" cm="1">
        <f t="array" ref="R1938">IF($X1938="Non-local",VLOOKUP($E1938,$AI$88:$AW$92,COLUMN($AW:$AW)-COLUMN($AH:$AH),FALSE),IF($X1938="Unknown",VLOOKUP($E1938,$AI$95:$AW$99,COLUMN($AW:$AW)-COLUMN($AH:$AH),FALSE),0))</f>
        <v>0.16197839056517743</v>
      </c>
      <c r="S1938" s="87" cm="1">
        <f t="array" ref="S1938">VLOOKUP($E1938,$AI$111:$AW$115,COLUMN($AW:$AW)-COLUMN($AH:$AH),FALSE)</f>
        <v>431.69321999999994</v>
      </c>
      <c r="T1938" s="104">
        <f t="shared" si="460"/>
        <v>0.38642896112811742</v>
      </c>
      <c r="U1938" s="104">
        <f t="shared" si="461"/>
        <v>1252.4141373778423</v>
      </c>
      <c r="V1938" s="87" cm="1">
        <f t="array" ref="V1938">VLOOKUP($E1938,$AI$118:$AW$122,COLUMN($AW:$AW)-COLUMN($AH:$AH),FALSE)</f>
        <v>0</v>
      </c>
      <c r="W1938" s="87" t="str">
        <f t="shared" si="465"/>
        <v>Domestic</v>
      </c>
      <c r="X1938" s="87" t="str">
        <f t="shared" si="466"/>
        <v>Non-local</v>
      </c>
      <c r="Y1938" s="104"/>
      <c r="Z1938" s="87" t="str">
        <f t="shared" si="462"/>
        <v>USA</v>
      </c>
      <c r="AA1938" s="87" t="str">
        <f t="shared" si="463"/>
        <v>USA</v>
      </c>
      <c r="AB1938" s="82" cm="1">
        <f t="array" ref="AB1938">VLOOKUP(B1938,'GDP per Capita'!$T$2:$V$4235,COLUMN('GDP per Capita'!$V:$V)-COLUMN('GDP per Capita'!$S:$S),FALSE)</f>
        <v>63809.64</v>
      </c>
      <c r="AC1938" s="82">
        <f t="shared" si="467"/>
        <v>63809.64</v>
      </c>
      <c r="AD1938" s="82">
        <f t="shared" si="468"/>
        <v>63809.64</v>
      </c>
      <c r="AE1938" s="88">
        <f t="shared" si="464"/>
        <v>1.9627349995672162E-2</v>
      </c>
    </row>
    <row r="1939" spans="1:31">
      <c r="A1939" s="77" t="s">
        <v>1270</v>
      </c>
      <c r="B1939" s="77">
        <v>1938</v>
      </c>
      <c r="C1939" s="77" t="s">
        <v>29</v>
      </c>
      <c r="D1939" s="77" t="s">
        <v>29</v>
      </c>
      <c r="E1939" s="77">
        <v>2019</v>
      </c>
      <c r="F1939" s="77">
        <v>39.143440599999998</v>
      </c>
      <c r="G1939" s="77">
        <v>-77.201370499999996</v>
      </c>
      <c r="H1939" s="77">
        <v>0</v>
      </c>
      <c r="I1939" s="77" t="s">
        <v>1479</v>
      </c>
      <c r="J1939" s="77">
        <v>38.626803899999999</v>
      </c>
      <c r="K1939" s="77">
        <v>-90.199409700000004</v>
      </c>
      <c r="L1939" s="77">
        <v>2251.0935915714399</v>
      </c>
      <c r="M1939" s="77">
        <v>0.45887684861935801</v>
      </c>
      <c r="N1939" s="77">
        <v>0</v>
      </c>
      <c r="O1939" s="77">
        <v>432.20996958171702</v>
      </c>
      <c r="P1939" s="87" cm="1">
        <f t="array" ref="P1939">IF($X1939="Non-local",VLOOKUP($E1939,$AI$64:$AW$68,COLUMN($AW:$AW)-COLUMN($AH:$AH),FALSE),IF($X1939="Unknown",VLOOKUP($E1939,$AI$71:$AW$75,COLUMN($AW:$AW)-COLUMN($AH:$AH),FALSE),0))</f>
        <v>244</v>
      </c>
      <c r="Q1939" s="87" cm="1">
        <f t="array" ref="Q1939">IF($X1939="Non-local",VLOOKUP($E1939,$AI$40:$AW$44,COLUMN($AW:$AW)-COLUMN($AH:$AH),FALSE),IF($X1939="Unknown",VLOOKUP($E1939,$AI$47:$AW$51,COLUMN($AW:$AW)-COLUMN($AH:$AH),FALSE),0))</f>
        <v>485.37900000000008</v>
      </c>
      <c r="R1939" s="87" cm="1">
        <f t="array" ref="R1939">IF($X1939="Non-local",VLOOKUP($E1939,$AI$88:$AW$92,COLUMN($AW:$AW)-COLUMN($AH:$AH),FALSE),IF($X1939="Unknown",VLOOKUP($E1939,$AI$95:$AW$99,COLUMN($AW:$AW)-COLUMN($AH:$AH),FALSE),0))</f>
        <v>0.16197839056517743</v>
      </c>
      <c r="S1939" s="87" cm="1">
        <f t="array" ref="S1939">VLOOKUP($E1939,$AI$111:$AW$115,COLUMN($AW:$AW)-COLUMN($AH:$AH),FALSE)</f>
        <v>431.69321999999994</v>
      </c>
      <c r="T1939" s="104">
        <f t="shared" si="460"/>
        <v>0.62085523918453545</v>
      </c>
      <c r="U1939" s="104">
        <f t="shared" si="461"/>
        <v>1593.2821895817169</v>
      </c>
      <c r="V1939" s="87" cm="1">
        <f t="array" ref="V1939">VLOOKUP($E1939,$AI$118:$AW$122,COLUMN($AW:$AW)-COLUMN($AH:$AH),FALSE)</f>
        <v>0</v>
      </c>
      <c r="W1939" s="87" t="str">
        <f t="shared" si="465"/>
        <v>Domestic</v>
      </c>
      <c r="X1939" s="87" t="str">
        <f t="shared" si="466"/>
        <v>Non-local</v>
      </c>
      <c r="Y1939" s="104"/>
      <c r="Z1939" s="87" t="str">
        <f t="shared" si="462"/>
        <v>USA</v>
      </c>
      <c r="AA1939" s="87" t="str">
        <f t="shared" si="463"/>
        <v>USA</v>
      </c>
      <c r="AB1939" s="82" cm="1">
        <f t="array" ref="AB1939">VLOOKUP(B1939,'GDP per Capita'!$T$2:$V$4235,COLUMN('GDP per Capita'!$V:$V)-COLUMN('GDP per Capita'!$S:$S),FALSE)</f>
        <v>63809.64</v>
      </c>
      <c r="AC1939" s="82">
        <f t="shared" si="467"/>
        <v>63809.64</v>
      </c>
      <c r="AD1939" s="82">
        <f t="shared" si="468"/>
        <v>63809.64</v>
      </c>
      <c r="AE1939" s="88">
        <f t="shared" si="464"/>
        <v>2.4969302280685442E-2</v>
      </c>
    </row>
    <row r="1940" spans="1:31">
      <c r="A1940" s="77" t="s">
        <v>911</v>
      </c>
      <c r="B1940" s="77">
        <v>1939</v>
      </c>
      <c r="C1940" s="77" t="s">
        <v>29</v>
      </c>
      <c r="D1940" s="77" t="s">
        <v>29</v>
      </c>
      <c r="E1940" s="77">
        <v>2019</v>
      </c>
      <c r="F1940" s="77">
        <v>42.3750997</v>
      </c>
      <c r="G1940" s="77">
        <v>-71.105615700000001</v>
      </c>
      <c r="H1940" s="77">
        <v>0</v>
      </c>
      <c r="I1940" s="77" t="s">
        <v>1479</v>
      </c>
      <c r="J1940" s="77">
        <v>38.626803899999999</v>
      </c>
      <c r="K1940" s="77">
        <v>-90.199409700000004</v>
      </c>
      <c r="L1940" s="77">
        <v>3326.79225080687</v>
      </c>
      <c r="M1940" s="77">
        <v>0.61494948040279096</v>
      </c>
      <c r="N1940" s="77">
        <v>0</v>
      </c>
      <c r="O1940" s="77">
        <v>638.74411215491898</v>
      </c>
      <c r="P1940" s="87" cm="1">
        <f t="array" ref="P1940">IF($X1940="Non-local",VLOOKUP($E1940,$AI$64:$AW$68,COLUMN($AW:$AW)-COLUMN($AH:$AH),FALSE),IF($X1940="Unknown",VLOOKUP($E1940,$AI$71:$AW$75,COLUMN($AW:$AW)-COLUMN($AH:$AH),FALSE),0))</f>
        <v>244</v>
      </c>
      <c r="Q1940" s="87" cm="1">
        <f t="array" ref="Q1940">IF($X1940="Non-local",VLOOKUP($E1940,$AI$40:$AW$44,COLUMN($AW:$AW)-COLUMN($AH:$AH),FALSE),IF($X1940="Unknown",VLOOKUP($E1940,$AI$47:$AW$51,COLUMN($AW:$AW)-COLUMN($AH:$AH),FALSE),0))</f>
        <v>485.37900000000008</v>
      </c>
      <c r="R1940" s="87" cm="1">
        <f t="array" ref="R1940">IF($X1940="Non-local",VLOOKUP($E1940,$AI$88:$AW$92,COLUMN($AW:$AW)-COLUMN($AH:$AH),FALSE),IF($X1940="Unknown",VLOOKUP($E1940,$AI$95:$AW$99,COLUMN($AW:$AW)-COLUMN($AH:$AH),FALSE),0))</f>
        <v>0.16197839056517743</v>
      </c>
      <c r="S1940" s="87" cm="1">
        <f t="array" ref="S1940">VLOOKUP($E1940,$AI$111:$AW$115,COLUMN($AW:$AW)-COLUMN($AH:$AH),FALSE)</f>
        <v>431.69321999999994</v>
      </c>
      <c r="T1940" s="104">
        <f t="shared" si="460"/>
        <v>0.77692787096796834</v>
      </c>
      <c r="U1940" s="104">
        <f t="shared" si="461"/>
        <v>1799.8163321549189</v>
      </c>
      <c r="V1940" s="87" cm="1">
        <f t="array" ref="V1940">VLOOKUP($E1940,$AI$118:$AW$122,COLUMN($AW:$AW)-COLUMN($AH:$AH),FALSE)</f>
        <v>0</v>
      </c>
      <c r="W1940" s="87" t="str">
        <f t="shared" si="465"/>
        <v>Domestic</v>
      </c>
      <c r="X1940" s="87" t="str">
        <f t="shared" si="466"/>
        <v>Non-local</v>
      </c>
      <c r="Y1940" s="104"/>
      <c r="Z1940" s="87" t="str">
        <f t="shared" si="462"/>
        <v>USA</v>
      </c>
      <c r="AA1940" s="87" t="str">
        <f t="shared" si="463"/>
        <v>USA</v>
      </c>
      <c r="AB1940" s="82" cm="1">
        <f t="array" ref="AB1940">VLOOKUP(B1940,'GDP per Capita'!$T$2:$V$4235,COLUMN('GDP per Capita'!$V:$V)-COLUMN('GDP per Capita'!$S:$S),FALSE)</f>
        <v>63809.64</v>
      </c>
      <c r="AC1940" s="82">
        <f t="shared" si="467"/>
        <v>63809.64</v>
      </c>
      <c r="AD1940" s="82">
        <f t="shared" si="468"/>
        <v>63809.64</v>
      </c>
      <c r="AE1940" s="88">
        <f t="shared" si="464"/>
        <v>2.8206025486978439E-2</v>
      </c>
    </row>
    <row r="1941" spans="1:31">
      <c r="A1941" s="77" t="s">
        <v>1011</v>
      </c>
      <c r="B1941" s="77">
        <v>1940</v>
      </c>
      <c r="C1941" s="77" t="s">
        <v>29</v>
      </c>
      <c r="D1941" s="77" t="s">
        <v>29</v>
      </c>
      <c r="E1941" s="77">
        <v>2019</v>
      </c>
      <c r="F1941" s="77">
        <v>40.102554999999903</v>
      </c>
      <c r="G1941" s="77">
        <v>-105.36320790000001</v>
      </c>
      <c r="H1941" s="77">
        <v>0</v>
      </c>
      <c r="I1941" s="77" t="s">
        <v>1479</v>
      </c>
      <c r="J1941" s="77">
        <v>38.626803899999999</v>
      </c>
      <c r="K1941" s="77">
        <v>-90.199409700000004</v>
      </c>
      <c r="L1941" s="77">
        <v>2624.50307040498</v>
      </c>
      <c r="M1941" s="77">
        <v>0.50818361937598899</v>
      </c>
      <c r="N1941" s="77">
        <v>0</v>
      </c>
      <c r="O1941" s="77">
        <v>503.90458951775798</v>
      </c>
      <c r="P1941" s="87" cm="1">
        <f t="array" ref="P1941">IF($X1941="Non-local",VLOOKUP($E1941,$AI$64:$AW$68,COLUMN($AW:$AW)-COLUMN($AH:$AH),FALSE),IF($X1941="Unknown",VLOOKUP($E1941,$AI$71:$AW$75,COLUMN($AW:$AW)-COLUMN($AH:$AH),FALSE),0))</f>
        <v>244</v>
      </c>
      <c r="Q1941" s="87" cm="1">
        <f t="array" ref="Q1941">IF($X1941="Non-local",VLOOKUP($E1941,$AI$40:$AW$44,COLUMN($AW:$AW)-COLUMN($AH:$AH),FALSE),IF($X1941="Unknown",VLOOKUP($E1941,$AI$47:$AW$51,COLUMN($AW:$AW)-COLUMN($AH:$AH),FALSE),0))</f>
        <v>485.37900000000008</v>
      </c>
      <c r="R1941" s="87" cm="1">
        <f t="array" ref="R1941">IF($X1941="Non-local",VLOOKUP($E1941,$AI$88:$AW$92,COLUMN($AW:$AW)-COLUMN($AH:$AH),FALSE),IF($X1941="Unknown",VLOOKUP($E1941,$AI$95:$AW$99,COLUMN($AW:$AW)-COLUMN($AH:$AH),FALSE),0))</f>
        <v>0.16197839056517743</v>
      </c>
      <c r="S1941" s="87" cm="1">
        <f t="array" ref="S1941">VLOOKUP($E1941,$AI$111:$AW$115,COLUMN($AW:$AW)-COLUMN($AH:$AH),FALSE)</f>
        <v>431.69321999999994</v>
      </c>
      <c r="T1941" s="104">
        <f t="shared" si="460"/>
        <v>0.67016200994116648</v>
      </c>
      <c r="U1941" s="104">
        <f t="shared" si="461"/>
        <v>1664.9768095177581</v>
      </c>
      <c r="V1941" s="87" cm="1">
        <f t="array" ref="V1941">VLOOKUP($E1941,$AI$118:$AW$122,COLUMN($AW:$AW)-COLUMN($AH:$AH),FALSE)</f>
        <v>0</v>
      </c>
      <c r="W1941" s="87" t="str">
        <f t="shared" si="465"/>
        <v>Domestic</v>
      </c>
      <c r="X1941" s="87" t="str">
        <f t="shared" si="466"/>
        <v>Non-local</v>
      </c>
      <c r="Y1941" s="104"/>
      <c r="Z1941" s="87" t="str">
        <f t="shared" si="462"/>
        <v>USA</v>
      </c>
      <c r="AA1941" s="87" t="str">
        <f t="shared" si="463"/>
        <v>USA</v>
      </c>
      <c r="AB1941" s="82" cm="1">
        <f t="array" ref="AB1941">VLOOKUP(B1941,'GDP per Capita'!$T$2:$V$4235,COLUMN('GDP per Capita'!$V:$V)-COLUMN('GDP per Capita'!$S:$S),FALSE)</f>
        <v>63809.64</v>
      </c>
      <c r="AC1941" s="82">
        <f t="shared" si="467"/>
        <v>63809.64</v>
      </c>
      <c r="AD1941" s="82">
        <f t="shared" si="468"/>
        <v>63809.64</v>
      </c>
      <c r="AE1941" s="88">
        <f t="shared" si="464"/>
        <v>2.6092872636763943E-2</v>
      </c>
    </row>
    <row r="1942" spans="1:31">
      <c r="A1942" s="77" t="s">
        <v>973</v>
      </c>
      <c r="B1942" s="77">
        <v>1941</v>
      </c>
      <c r="C1942" s="77" t="s">
        <v>29</v>
      </c>
      <c r="D1942" s="77" t="s">
        <v>29</v>
      </c>
      <c r="E1942" s="77">
        <v>2019</v>
      </c>
      <c r="F1942" s="77">
        <v>37.4443292999999</v>
      </c>
      <c r="G1942" s="77">
        <v>-122.1598465</v>
      </c>
      <c r="H1942" s="77">
        <v>0</v>
      </c>
      <c r="I1942" s="77" t="s">
        <v>1479</v>
      </c>
      <c r="J1942" s="77">
        <v>38.626803899999999</v>
      </c>
      <c r="K1942" s="77">
        <v>-90.199409700000004</v>
      </c>
      <c r="L1942" s="77">
        <v>5576.0849912336998</v>
      </c>
      <c r="M1942" s="77">
        <v>0.95454003965526102</v>
      </c>
      <c r="N1942" s="77">
        <v>0</v>
      </c>
      <c r="O1942" s="77">
        <v>669.13019894804404</v>
      </c>
      <c r="P1942" s="87" cm="1">
        <f t="array" ref="P1942">IF($X1942="Non-local",VLOOKUP($E1942,$AI$64:$AW$68,COLUMN($AW:$AW)-COLUMN($AH:$AH),FALSE),IF($X1942="Unknown",VLOOKUP($E1942,$AI$71:$AW$75,COLUMN($AW:$AW)-COLUMN($AH:$AH),FALSE),0))</f>
        <v>244</v>
      </c>
      <c r="Q1942" s="87" cm="1">
        <f t="array" ref="Q1942">IF($X1942="Non-local",VLOOKUP($E1942,$AI$40:$AW$44,COLUMN($AW:$AW)-COLUMN($AH:$AH),FALSE),IF($X1942="Unknown",VLOOKUP($E1942,$AI$47:$AW$51,COLUMN($AW:$AW)-COLUMN($AH:$AH),FALSE),0))</f>
        <v>485.37900000000008</v>
      </c>
      <c r="R1942" s="87" cm="1">
        <f t="array" ref="R1942">IF($X1942="Non-local",VLOOKUP($E1942,$AI$88:$AW$92,COLUMN($AW:$AW)-COLUMN($AH:$AH),FALSE),IF($X1942="Unknown",VLOOKUP($E1942,$AI$95:$AW$99,COLUMN($AW:$AW)-COLUMN($AH:$AH),FALSE),0))</f>
        <v>0.16197839056517743</v>
      </c>
      <c r="S1942" s="87" cm="1">
        <f t="array" ref="S1942">VLOOKUP($E1942,$AI$111:$AW$115,COLUMN($AW:$AW)-COLUMN($AH:$AH),FALSE)</f>
        <v>431.69321999999994</v>
      </c>
      <c r="T1942" s="104">
        <f t="shared" si="460"/>
        <v>1.1165184302204385</v>
      </c>
      <c r="U1942" s="104">
        <f t="shared" si="461"/>
        <v>1830.2024189480439</v>
      </c>
      <c r="V1942" s="87" cm="1">
        <f t="array" ref="V1942">VLOOKUP($E1942,$AI$118:$AW$122,COLUMN($AW:$AW)-COLUMN($AH:$AH),FALSE)</f>
        <v>0</v>
      </c>
      <c r="W1942" s="87" t="str">
        <f t="shared" si="465"/>
        <v>Domestic</v>
      </c>
      <c r="X1942" s="87" t="str">
        <f t="shared" si="466"/>
        <v>Non-local</v>
      </c>
      <c r="Y1942" s="104"/>
      <c r="Z1942" s="87" t="str">
        <f t="shared" si="462"/>
        <v>USA</v>
      </c>
      <c r="AA1942" s="87" t="str">
        <f t="shared" si="463"/>
        <v>USA</v>
      </c>
      <c r="AB1942" s="82" cm="1">
        <f t="array" ref="AB1942">VLOOKUP(B1942,'GDP per Capita'!$T$2:$V$4235,COLUMN('GDP per Capita'!$V:$V)-COLUMN('GDP per Capita'!$S:$S),FALSE)</f>
        <v>63809.64</v>
      </c>
      <c r="AC1942" s="82">
        <f t="shared" si="467"/>
        <v>63809.64</v>
      </c>
      <c r="AD1942" s="82">
        <f t="shared" si="468"/>
        <v>63809.64</v>
      </c>
      <c r="AE1942" s="88">
        <f t="shared" si="464"/>
        <v>2.8682224487523264E-2</v>
      </c>
    </row>
    <row r="1943" spans="1:31">
      <c r="A1943" s="77" t="s">
        <v>1582</v>
      </c>
      <c r="B1943" s="77">
        <v>1942</v>
      </c>
      <c r="C1943" s="77" t="s">
        <v>29</v>
      </c>
      <c r="D1943" s="77" t="s">
        <v>29</v>
      </c>
      <c r="E1943" s="77">
        <v>2019</v>
      </c>
      <c r="F1943" s="77">
        <v>37.486323900000002</v>
      </c>
      <c r="G1943" s="77">
        <v>-122.2325233</v>
      </c>
      <c r="H1943" s="77">
        <v>0</v>
      </c>
      <c r="I1943" s="77" t="s">
        <v>1479</v>
      </c>
      <c r="J1943" s="77">
        <v>38.626803899999999</v>
      </c>
      <c r="K1943" s="77">
        <v>-90.199409700000004</v>
      </c>
      <c r="L1943" s="77">
        <v>5586.5691249098199</v>
      </c>
      <c r="M1943" s="77">
        <v>0.95596320578897598</v>
      </c>
      <c r="N1943" s="77">
        <v>0</v>
      </c>
      <c r="O1943" s="77">
        <v>670.38829498917801</v>
      </c>
      <c r="P1943" s="87" cm="1">
        <f t="array" ref="P1943">IF($X1943="Non-local",VLOOKUP($E1943,$AI$64:$AW$68,COLUMN($AW:$AW)-COLUMN($AH:$AH),FALSE),IF($X1943="Unknown",VLOOKUP($E1943,$AI$71:$AW$75,COLUMN($AW:$AW)-COLUMN($AH:$AH),FALSE),0))</f>
        <v>244</v>
      </c>
      <c r="Q1943" s="87" cm="1">
        <f t="array" ref="Q1943">IF($X1943="Non-local",VLOOKUP($E1943,$AI$40:$AW$44,COLUMN($AW:$AW)-COLUMN($AH:$AH),FALSE),IF($X1943="Unknown",VLOOKUP($E1943,$AI$47:$AW$51,COLUMN($AW:$AW)-COLUMN($AH:$AH),FALSE),0))</f>
        <v>485.37900000000008</v>
      </c>
      <c r="R1943" s="87" cm="1">
        <f t="array" ref="R1943">IF($X1943="Non-local",VLOOKUP($E1943,$AI$88:$AW$92,COLUMN($AW:$AW)-COLUMN($AH:$AH),FALSE),IF($X1943="Unknown",VLOOKUP($E1943,$AI$95:$AW$99,COLUMN($AW:$AW)-COLUMN($AH:$AH),FALSE),0))</f>
        <v>0.16197839056517743</v>
      </c>
      <c r="S1943" s="87" cm="1">
        <f t="array" ref="S1943">VLOOKUP($E1943,$AI$111:$AW$115,COLUMN($AW:$AW)-COLUMN($AH:$AH),FALSE)</f>
        <v>431.69321999999994</v>
      </c>
      <c r="T1943" s="104">
        <f t="shared" si="460"/>
        <v>1.1179415963541535</v>
      </c>
      <c r="U1943" s="104">
        <f t="shared" si="461"/>
        <v>1831.4605149891779</v>
      </c>
      <c r="V1943" s="87" cm="1">
        <f t="array" ref="V1943">VLOOKUP($E1943,$AI$118:$AW$122,COLUMN($AW:$AW)-COLUMN($AH:$AH),FALSE)</f>
        <v>0</v>
      </c>
      <c r="W1943" s="87" t="str">
        <f t="shared" si="465"/>
        <v>Domestic</v>
      </c>
      <c r="X1943" s="87" t="str">
        <f t="shared" si="466"/>
        <v>Non-local</v>
      </c>
      <c r="Y1943" s="104"/>
      <c r="Z1943" s="87" t="str">
        <f t="shared" si="462"/>
        <v>USA</v>
      </c>
      <c r="AA1943" s="87" t="str">
        <f t="shared" si="463"/>
        <v>USA</v>
      </c>
      <c r="AB1943" s="82" cm="1">
        <f t="array" ref="AB1943">VLOOKUP(B1943,'GDP per Capita'!$T$2:$V$4235,COLUMN('GDP per Capita'!$V:$V)-COLUMN('GDP per Capita'!$S:$S),FALSE)</f>
        <v>63809.64</v>
      </c>
      <c r="AC1943" s="82">
        <f t="shared" si="467"/>
        <v>63809.64</v>
      </c>
      <c r="AD1943" s="82">
        <f t="shared" si="468"/>
        <v>63809.64</v>
      </c>
      <c r="AE1943" s="88">
        <f t="shared" si="464"/>
        <v>2.8701940882117152E-2</v>
      </c>
    </row>
    <row r="1944" spans="1:31">
      <c r="A1944" s="77" t="s">
        <v>1583</v>
      </c>
      <c r="B1944" s="77">
        <v>1943</v>
      </c>
      <c r="C1944" s="77" t="s">
        <v>29</v>
      </c>
      <c r="D1944" s="77" t="s">
        <v>29</v>
      </c>
      <c r="E1944" s="77">
        <v>2019</v>
      </c>
      <c r="F1944" s="77">
        <v>44.058172799999902</v>
      </c>
      <c r="G1944" s="77">
        <v>-121.315309599999</v>
      </c>
      <c r="H1944" s="77">
        <v>0</v>
      </c>
      <c r="I1944" s="77" t="s">
        <v>1479</v>
      </c>
      <c r="J1944" s="77">
        <v>38.626803899999999</v>
      </c>
      <c r="K1944" s="77">
        <v>-90.199409700000004</v>
      </c>
      <c r="L1944" s="77">
        <v>5299.9556700662897</v>
      </c>
      <c r="M1944" s="77">
        <v>0.91712666960983202</v>
      </c>
      <c r="N1944" s="77">
        <v>0</v>
      </c>
      <c r="O1944" s="77">
        <v>635.994680407955</v>
      </c>
      <c r="P1944" s="87" cm="1">
        <f t="array" ref="P1944">IF($X1944="Non-local",VLOOKUP($E1944,$AI$64:$AW$68,COLUMN($AW:$AW)-COLUMN($AH:$AH),FALSE),IF($X1944="Unknown",VLOOKUP($E1944,$AI$71:$AW$75,COLUMN($AW:$AW)-COLUMN($AH:$AH),FALSE),0))</f>
        <v>244</v>
      </c>
      <c r="Q1944" s="87" cm="1">
        <f t="array" ref="Q1944">IF($X1944="Non-local",VLOOKUP($E1944,$AI$40:$AW$44,COLUMN($AW:$AW)-COLUMN($AH:$AH),FALSE),IF($X1944="Unknown",VLOOKUP($E1944,$AI$47:$AW$51,COLUMN($AW:$AW)-COLUMN($AH:$AH),FALSE),0))</f>
        <v>485.37900000000008</v>
      </c>
      <c r="R1944" s="87" cm="1">
        <f t="array" ref="R1944">IF($X1944="Non-local",VLOOKUP($E1944,$AI$88:$AW$92,COLUMN($AW:$AW)-COLUMN($AH:$AH),FALSE),IF($X1944="Unknown",VLOOKUP($E1944,$AI$95:$AW$99,COLUMN($AW:$AW)-COLUMN($AH:$AH),FALSE),0))</f>
        <v>0.16197839056517743</v>
      </c>
      <c r="S1944" s="87" cm="1">
        <f t="array" ref="S1944">VLOOKUP($E1944,$AI$111:$AW$115,COLUMN($AW:$AW)-COLUMN($AH:$AH),FALSE)</f>
        <v>431.69321999999994</v>
      </c>
      <c r="T1944" s="104">
        <f t="shared" si="460"/>
        <v>1.0791050601750094</v>
      </c>
      <c r="U1944" s="104">
        <f t="shared" si="461"/>
        <v>1797.066900407955</v>
      </c>
      <c r="V1944" s="87" cm="1">
        <f t="array" ref="V1944">VLOOKUP($E1944,$AI$118:$AW$122,COLUMN($AW:$AW)-COLUMN($AH:$AH),FALSE)</f>
        <v>0</v>
      </c>
      <c r="W1944" s="87" t="str">
        <f t="shared" si="465"/>
        <v>Domestic</v>
      </c>
      <c r="X1944" s="87" t="str">
        <f t="shared" si="466"/>
        <v>Non-local</v>
      </c>
      <c r="Y1944" s="104"/>
      <c r="Z1944" s="87" t="str">
        <f t="shared" si="462"/>
        <v>USA</v>
      </c>
      <c r="AA1944" s="87" t="str">
        <f t="shared" si="463"/>
        <v>USA</v>
      </c>
      <c r="AB1944" s="82" cm="1">
        <f t="array" ref="AB1944">VLOOKUP(B1944,'GDP per Capita'!$T$2:$V$4235,COLUMN('GDP per Capita'!$V:$V)-COLUMN('GDP per Capita'!$S:$S),FALSE)</f>
        <v>63809.64</v>
      </c>
      <c r="AC1944" s="82">
        <f t="shared" si="467"/>
        <v>63809.64</v>
      </c>
      <c r="AD1944" s="82">
        <f t="shared" si="468"/>
        <v>63809.64</v>
      </c>
      <c r="AE1944" s="88">
        <f t="shared" si="464"/>
        <v>2.8162937455969896E-2</v>
      </c>
    </row>
    <row r="1945" spans="1:31">
      <c r="A1945" s="77" t="s">
        <v>1000</v>
      </c>
      <c r="B1945" s="77">
        <v>1944</v>
      </c>
      <c r="C1945" s="77" t="s">
        <v>29</v>
      </c>
      <c r="D1945" s="77" t="s">
        <v>29</v>
      </c>
      <c r="E1945" s="77">
        <v>2019</v>
      </c>
      <c r="F1945" s="77">
        <v>37.3893889</v>
      </c>
      <c r="G1945" s="77">
        <v>-122.0832101</v>
      </c>
      <c r="H1945" s="77">
        <v>0</v>
      </c>
      <c r="I1945" s="77" t="s">
        <v>1479</v>
      </c>
      <c r="J1945" s="77">
        <v>38.626803899999999</v>
      </c>
      <c r="K1945" s="77">
        <v>-90.199409700000004</v>
      </c>
      <c r="L1945" s="77">
        <v>5565.5594721909301</v>
      </c>
      <c r="M1945" s="77">
        <v>0.953111450530708</v>
      </c>
      <c r="N1945" s="77">
        <v>0</v>
      </c>
      <c r="O1945" s="77">
        <v>667.86713666291098</v>
      </c>
      <c r="P1945" s="87" cm="1">
        <f t="array" ref="P1945">IF($X1945="Non-local",VLOOKUP($E1945,$AI$64:$AW$68,COLUMN($AW:$AW)-COLUMN($AH:$AH),FALSE),IF($X1945="Unknown",VLOOKUP($E1945,$AI$71:$AW$75,COLUMN($AW:$AW)-COLUMN($AH:$AH),FALSE),0))</f>
        <v>244</v>
      </c>
      <c r="Q1945" s="87" cm="1">
        <f t="array" ref="Q1945">IF($X1945="Non-local",VLOOKUP($E1945,$AI$40:$AW$44,COLUMN($AW:$AW)-COLUMN($AH:$AH),FALSE),IF($X1945="Unknown",VLOOKUP($E1945,$AI$47:$AW$51,COLUMN($AW:$AW)-COLUMN($AH:$AH),FALSE),0))</f>
        <v>485.37900000000008</v>
      </c>
      <c r="R1945" s="87" cm="1">
        <f t="array" ref="R1945">IF($X1945="Non-local",VLOOKUP($E1945,$AI$88:$AW$92,COLUMN($AW:$AW)-COLUMN($AH:$AH),FALSE),IF($X1945="Unknown",VLOOKUP($E1945,$AI$95:$AW$99,COLUMN($AW:$AW)-COLUMN($AH:$AH),FALSE),0))</f>
        <v>0.16197839056517743</v>
      </c>
      <c r="S1945" s="87" cm="1">
        <f t="array" ref="S1945">VLOOKUP($E1945,$AI$111:$AW$115,COLUMN($AW:$AW)-COLUMN($AH:$AH),FALSE)</f>
        <v>431.69321999999994</v>
      </c>
      <c r="T1945" s="104">
        <f t="shared" si="460"/>
        <v>1.1150898410958854</v>
      </c>
      <c r="U1945" s="104">
        <f t="shared" si="461"/>
        <v>1828.939356662911</v>
      </c>
      <c r="V1945" s="87" cm="1">
        <f t="array" ref="V1945">VLOOKUP($E1945,$AI$118:$AW$122,COLUMN($AW:$AW)-COLUMN($AH:$AH),FALSE)</f>
        <v>0</v>
      </c>
      <c r="W1945" s="87" t="str">
        <f t="shared" si="465"/>
        <v>Domestic</v>
      </c>
      <c r="X1945" s="87" t="str">
        <f t="shared" si="466"/>
        <v>Non-local</v>
      </c>
      <c r="Y1945" s="104"/>
      <c r="Z1945" s="87" t="str">
        <f t="shared" si="462"/>
        <v>USA</v>
      </c>
      <c r="AA1945" s="87" t="str">
        <f t="shared" si="463"/>
        <v>USA</v>
      </c>
      <c r="AB1945" s="82" cm="1">
        <f t="array" ref="AB1945">VLOOKUP(B1945,'GDP per Capita'!$T$2:$V$4235,COLUMN('GDP per Capita'!$V:$V)-COLUMN('GDP per Capita'!$S:$S),FALSE)</f>
        <v>63809.64</v>
      </c>
      <c r="AC1945" s="82">
        <f t="shared" si="467"/>
        <v>63809.64</v>
      </c>
      <c r="AD1945" s="82">
        <f t="shared" si="468"/>
        <v>63809.64</v>
      </c>
      <c r="AE1945" s="88">
        <f t="shared" si="464"/>
        <v>2.8662430263874095E-2</v>
      </c>
    </row>
    <row r="1946" spans="1:31">
      <c r="A1946" s="77" t="s">
        <v>882</v>
      </c>
      <c r="B1946" s="77">
        <v>1945</v>
      </c>
      <c r="C1946" s="77" t="s">
        <v>29</v>
      </c>
      <c r="D1946" s="77" t="s">
        <v>29</v>
      </c>
      <c r="E1946" s="77">
        <v>2019</v>
      </c>
      <c r="F1946" s="77">
        <v>39.004607</v>
      </c>
      <c r="G1946" s="77">
        <v>-76.875683800000004</v>
      </c>
      <c r="H1946" s="77">
        <v>0</v>
      </c>
      <c r="I1946" s="77" t="s">
        <v>1479</v>
      </c>
      <c r="J1946" s="77">
        <v>38.626803899999999</v>
      </c>
      <c r="K1946" s="77">
        <v>-90.199409700000004</v>
      </c>
      <c r="L1946" s="77">
        <v>2308.1878713614001</v>
      </c>
      <c r="M1946" s="77">
        <v>0.46641584996959801</v>
      </c>
      <c r="N1946" s="77">
        <v>0</v>
      </c>
      <c r="O1946" s="77">
        <v>443.172071301389</v>
      </c>
      <c r="P1946" s="87" cm="1">
        <f t="array" ref="P1946">IF($X1946="Non-local",VLOOKUP($E1946,$AI$64:$AW$68,COLUMN($AW:$AW)-COLUMN($AH:$AH),FALSE),IF($X1946="Unknown",VLOOKUP($E1946,$AI$71:$AW$75,COLUMN($AW:$AW)-COLUMN($AH:$AH),FALSE),0))</f>
        <v>244</v>
      </c>
      <c r="Q1946" s="87" cm="1">
        <f t="array" ref="Q1946">IF($X1946="Non-local",VLOOKUP($E1946,$AI$40:$AW$44,COLUMN($AW:$AW)-COLUMN($AH:$AH),FALSE),IF($X1946="Unknown",VLOOKUP($E1946,$AI$47:$AW$51,COLUMN($AW:$AW)-COLUMN($AH:$AH),FALSE),0))</f>
        <v>485.37900000000008</v>
      </c>
      <c r="R1946" s="87" cm="1">
        <f t="array" ref="R1946">IF($X1946="Non-local",VLOOKUP($E1946,$AI$88:$AW$92,COLUMN($AW:$AW)-COLUMN($AH:$AH),FALSE),IF($X1946="Unknown",VLOOKUP($E1946,$AI$95:$AW$99,COLUMN($AW:$AW)-COLUMN($AH:$AH),FALSE),0))</f>
        <v>0.16197839056517743</v>
      </c>
      <c r="S1946" s="87" cm="1">
        <f t="array" ref="S1946">VLOOKUP($E1946,$AI$111:$AW$115,COLUMN($AW:$AW)-COLUMN($AH:$AH),FALSE)</f>
        <v>431.69321999999994</v>
      </c>
      <c r="T1946" s="104">
        <f t="shared" si="460"/>
        <v>0.62839424053477544</v>
      </c>
      <c r="U1946" s="104">
        <f t="shared" si="461"/>
        <v>1604.244291301389</v>
      </c>
      <c r="V1946" s="87" cm="1">
        <f t="array" ref="V1946">VLOOKUP($E1946,$AI$118:$AW$122,COLUMN($AW:$AW)-COLUMN($AH:$AH),FALSE)</f>
        <v>0</v>
      </c>
      <c r="W1946" s="87" t="str">
        <f t="shared" si="465"/>
        <v>Domestic</v>
      </c>
      <c r="X1946" s="87" t="str">
        <f t="shared" si="466"/>
        <v>Non-local</v>
      </c>
      <c r="Y1946" s="104"/>
      <c r="Z1946" s="87" t="str">
        <f t="shared" si="462"/>
        <v>USA</v>
      </c>
      <c r="AA1946" s="87" t="str">
        <f t="shared" si="463"/>
        <v>USA</v>
      </c>
      <c r="AB1946" s="82" cm="1">
        <f t="array" ref="AB1946">VLOOKUP(B1946,'GDP per Capita'!$T$2:$V$4235,COLUMN('GDP per Capita'!$V:$V)-COLUMN('GDP per Capita'!$S:$S),FALSE)</f>
        <v>63809.64</v>
      </c>
      <c r="AC1946" s="82">
        <f t="shared" si="467"/>
        <v>63809.64</v>
      </c>
      <c r="AD1946" s="82">
        <f t="shared" si="468"/>
        <v>63809.64</v>
      </c>
      <c r="AE1946" s="88">
        <f t="shared" si="464"/>
        <v>2.5141096099294543E-2</v>
      </c>
    </row>
    <row r="1947" spans="1:31">
      <c r="A1947" s="77" t="s">
        <v>898</v>
      </c>
      <c r="B1947" s="77">
        <v>1946</v>
      </c>
      <c r="C1947" s="77" t="s">
        <v>29</v>
      </c>
      <c r="D1947" s="77" t="s">
        <v>29</v>
      </c>
      <c r="E1947" s="77">
        <v>2019</v>
      </c>
      <c r="F1947" s="77">
        <v>41.875561599999997</v>
      </c>
      <c r="G1947" s="77">
        <v>-87.6244212</v>
      </c>
      <c r="H1947" s="77">
        <v>0</v>
      </c>
      <c r="I1947" s="77" t="s">
        <v>1479</v>
      </c>
      <c r="J1947" s="77">
        <v>38.626803899999999</v>
      </c>
      <c r="K1947" s="77">
        <v>-90.199409700000004</v>
      </c>
      <c r="L1947" s="77">
        <v>844.29870069277297</v>
      </c>
      <c r="M1947" s="77">
        <v>0.27311693325022002</v>
      </c>
      <c r="N1947" s="77">
        <v>0</v>
      </c>
      <c r="O1947" s="77">
        <v>162.105350533012</v>
      </c>
      <c r="P1947" s="87" cm="1">
        <f t="array" ref="P1947">IF($X1947="Non-local",VLOOKUP($E1947,$AI$64:$AW$68,COLUMN($AW:$AW)-COLUMN($AH:$AH),FALSE),IF($X1947="Unknown",VLOOKUP($E1947,$AI$71:$AW$75,COLUMN($AW:$AW)-COLUMN($AH:$AH),FALSE),0))</f>
        <v>244</v>
      </c>
      <c r="Q1947" s="87" cm="1">
        <f t="array" ref="Q1947">IF($X1947="Non-local",VLOOKUP($E1947,$AI$40:$AW$44,COLUMN($AW:$AW)-COLUMN($AH:$AH),FALSE),IF($X1947="Unknown",VLOOKUP($E1947,$AI$47:$AW$51,COLUMN($AW:$AW)-COLUMN($AH:$AH),FALSE),0))</f>
        <v>485.37900000000008</v>
      </c>
      <c r="R1947" s="87" cm="1">
        <f t="array" ref="R1947">IF($X1947="Non-local",VLOOKUP($E1947,$AI$88:$AW$92,COLUMN($AW:$AW)-COLUMN($AH:$AH),FALSE),IF($X1947="Unknown",VLOOKUP($E1947,$AI$95:$AW$99,COLUMN($AW:$AW)-COLUMN($AH:$AH),FALSE),0))</f>
        <v>0.16197839056517743</v>
      </c>
      <c r="S1947" s="87" cm="1">
        <f t="array" ref="S1947">VLOOKUP($E1947,$AI$111:$AW$115,COLUMN($AW:$AW)-COLUMN($AH:$AH),FALSE)</f>
        <v>431.69321999999994</v>
      </c>
      <c r="T1947" s="104">
        <f t="shared" si="460"/>
        <v>0.43509532381539745</v>
      </c>
      <c r="U1947" s="104">
        <f t="shared" si="461"/>
        <v>1323.1775705330119</v>
      </c>
      <c r="V1947" s="87" cm="1">
        <f t="array" ref="V1947">VLOOKUP($E1947,$AI$118:$AW$122,COLUMN($AW:$AW)-COLUMN($AH:$AH),FALSE)</f>
        <v>0</v>
      </c>
      <c r="W1947" s="87" t="str">
        <f t="shared" si="465"/>
        <v>Domestic</v>
      </c>
      <c r="X1947" s="87" t="str">
        <f t="shared" si="466"/>
        <v>Non-local</v>
      </c>
      <c r="Y1947" s="104"/>
      <c r="Z1947" s="87" t="str">
        <f t="shared" si="462"/>
        <v>USA</v>
      </c>
      <c r="AA1947" s="87" t="str">
        <f t="shared" si="463"/>
        <v>USA</v>
      </c>
      <c r="AB1947" s="82" cm="1">
        <f t="array" ref="AB1947">VLOOKUP(B1947,'GDP per Capita'!$T$2:$V$4235,COLUMN('GDP per Capita'!$V:$V)-COLUMN('GDP per Capita'!$S:$S),FALSE)</f>
        <v>63809.64</v>
      </c>
      <c r="AC1947" s="82">
        <f t="shared" si="467"/>
        <v>63809.64</v>
      </c>
      <c r="AD1947" s="82">
        <f t="shared" si="468"/>
        <v>63809.64</v>
      </c>
      <c r="AE1947" s="88">
        <f t="shared" si="464"/>
        <v>2.0736327152652983E-2</v>
      </c>
    </row>
    <row r="1948" spans="1:31">
      <c r="A1948" s="77" t="s">
        <v>1415</v>
      </c>
      <c r="B1948" s="77">
        <v>1947</v>
      </c>
      <c r="C1948" s="77" t="s">
        <v>29</v>
      </c>
      <c r="D1948" s="77" t="s">
        <v>29</v>
      </c>
      <c r="E1948" s="77">
        <v>2019</v>
      </c>
      <c r="F1948" s="77">
        <v>40.735657000000003</v>
      </c>
      <c r="G1948" s="77">
        <v>-74.172366699999998</v>
      </c>
      <c r="H1948" s="77">
        <v>0</v>
      </c>
      <c r="I1948" s="77" t="s">
        <v>1479</v>
      </c>
      <c r="J1948" s="77">
        <v>38.626803899999999</v>
      </c>
      <c r="K1948" s="77">
        <v>-90.199409700000004</v>
      </c>
      <c r="L1948" s="77">
        <v>2778.8084793904</v>
      </c>
      <c r="M1948" s="77">
        <v>0.52855884244509399</v>
      </c>
      <c r="N1948" s="77">
        <v>0</v>
      </c>
      <c r="O1948" s="77">
        <v>533.53122804295697</v>
      </c>
      <c r="P1948" s="87" cm="1">
        <f t="array" ref="P1948">IF($X1948="Non-local",VLOOKUP($E1948,$AI$64:$AW$68,COLUMN($AW:$AW)-COLUMN($AH:$AH),FALSE),IF($X1948="Unknown",VLOOKUP($E1948,$AI$71:$AW$75,COLUMN($AW:$AW)-COLUMN($AH:$AH),FALSE),0))</f>
        <v>244</v>
      </c>
      <c r="Q1948" s="87" cm="1">
        <f t="array" ref="Q1948">IF($X1948="Non-local",VLOOKUP($E1948,$AI$40:$AW$44,COLUMN($AW:$AW)-COLUMN($AH:$AH),FALSE),IF($X1948="Unknown",VLOOKUP($E1948,$AI$47:$AW$51,COLUMN($AW:$AW)-COLUMN($AH:$AH),FALSE),0))</f>
        <v>485.37900000000008</v>
      </c>
      <c r="R1948" s="87" cm="1">
        <f t="array" ref="R1948">IF($X1948="Non-local",VLOOKUP($E1948,$AI$88:$AW$92,COLUMN($AW:$AW)-COLUMN($AH:$AH),FALSE),IF($X1948="Unknown",VLOOKUP($E1948,$AI$95:$AW$99,COLUMN($AW:$AW)-COLUMN($AH:$AH),FALSE),0))</f>
        <v>0.16197839056517743</v>
      </c>
      <c r="S1948" s="87" cm="1">
        <f t="array" ref="S1948">VLOOKUP($E1948,$AI$111:$AW$115,COLUMN($AW:$AW)-COLUMN($AH:$AH),FALSE)</f>
        <v>431.69321999999994</v>
      </c>
      <c r="T1948" s="104">
        <f t="shared" si="460"/>
        <v>0.69053723301027148</v>
      </c>
      <c r="U1948" s="104">
        <f t="shared" si="461"/>
        <v>1694.6034480429569</v>
      </c>
      <c r="V1948" s="87" cm="1">
        <f t="array" ref="V1948">VLOOKUP($E1948,$AI$118:$AW$122,COLUMN($AW:$AW)-COLUMN($AH:$AH),FALSE)</f>
        <v>0</v>
      </c>
      <c r="W1948" s="87" t="str">
        <f t="shared" si="465"/>
        <v>Domestic</v>
      </c>
      <c r="X1948" s="87" t="str">
        <f t="shared" si="466"/>
        <v>Non-local</v>
      </c>
      <c r="Y1948" s="104"/>
      <c r="Z1948" s="87" t="str">
        <f t="shared" si="462"/>
        <v>USA</v>
      </c>
      <c r="AA1948" s="87" t="str">
        <f t="shared" si="463"/>
        <v>USA</v>
      </c>
      <c r="AB1948" s="82" cm="1">
        <f t="array" ref="AB1948">VLOOKUP(B1948,'GDP per Capita'!$T$2:$V$4235,COLUMN('GDP per Capita'!$V:$V)-COLUMN('GDP per Capita'!$S:$S),FALSE)</f>
        <v>63809.64</v>
      </c>
      <c r="AC1948" s="82">
        <f t="shared" si="467"/>
        <v>63809.64</v>
      </c>
      <c r="AD1948" s="82">
        <f t="shared" si="468"/>
        <v>63809.64</v>
      </c>
      <c r="AE1948" s="88">
        <f t="shared" si="464"/>
        <v>2.6557169857766898E-2</v>
      </c>
    </row>
    <row r="1949" spans="1:31">
      <c r="A1949" s="77" t="s">
        <v>971</v>
      </c>
      <c r="B1949" s="77">
        <v>1948</v>
      </c>
      <c r="C1949" s="77" t="s">
        <v>29</v>
      </c>
      <c r="D1949" s="77" t="s">
        <v>29</v>
      </c>
      <c r="E1949" s="77">
        <v>2019</v>
      </c>
      <c r="F1949" s="77">
        <v>40.7127281</v>
      </c>
      <c r="G1949" s="77">
        <v>-74.006015199999993</v>
      </c>
      <c r="H1949" s="77">
        <v>0</v>
      </c>
      <c r="I1949" s="77" t="s">
        <v>1479</v>
      </c>
      <c r="J1949" s="77">
        <v>38.626803899999999</v>
      </c>
      <c r="K1949" s="77">
        <v>-90.199409700000004</v>
      </c>
      <c r="L1949" s="77">
        <v>2806.3747860317599</v>
      </c>
      <c r="M1949" s="77">
        <v>0.53219882921355599</v>
      </c>
      <c r="N1949" s="77">
        <v>0</v>
      </c>
      <c r="O1949" s="77">
        <v>538.82395891809801</v>
      </c>
      <c r="P1949" s="87" cm="1">
        <f t="array" ref="P1949">IF($X1949="Non-local",VLOOKUP($E1949,$AI$64:$AW$68,COLUMN($AW:$AW)-COLUMN($AH:$AH),FALSE),IF($X1949="Unknown",VLOOKUP($E1949,$AI$71:$AW$75,COLUMN($AW:$AW)-COLUMN($AH:$AH),FALSE),0))</f>
        <v>244</v>
      </c>
      <c r="Q1949" s="87" cm="1">
        <f t="array" ref="Q1949">IF($X1949="Non-local",VLOOKUP($E1949,$AI$40:$AW$44,COLUMN($AW:$AW)-COLUMN($AH:$AH),FALSE),IF($X1949="Unknown",VLOOKUP($E1949,$AI$47:$AW$51,COLUMN($AW:$AW)-COLUMN($AH:$AH),FALSE),0))</f>
        <v>485.37900000000008</v>
      </c>
      <c r="R1949" s="87" cm="1">
        <f t="array" ref="R1949">IF($X1949="Non-local",VLOOKUP($E1949,$AI$88:$AW$92,COLUMN($AW:$AW)-COLUMN($AH:$AH),FALSE),IF($X1949="Unknown",VLOOKUP($E1949,$AI$95:$AW$99,COLUMN($AW:$AW)-COLUMN($AH:$AH),FALSE),0))</f>
        <v>0.16197839056517743</v>
      </c>
      <c r="S1949" s="87" cm="1">
        <f t="array" ref="S1949">VLOOKUP($E1949,$AI$111:$AW$115,COLUMN($AW:$AW)-COLUMN($AH:$AH),FALSE)</f>
        <v>431.69321999999994</v>
      </c>
      <c r="T1949" s="104">
        <f t="shared" si="460"/>
        <v>0.69417721977873348</v>
      </c>
      <c r="U1949" s="104">
        <f t="shared" si="461"/>
        <v>1699.896178918098</v>
      </c>
      <c r="V1949" s="87" cm="1">
        <f t="array" ref="V1949">VLOOKUP($E1949,$AI$118:$AW$122,COLUMN($AW:$AW)-COLUMN($AH:$AH),FALSE)</f>
        <v>0</v>
      </c>
      <c r="W1949" s="87" t="str">
        <f t="shared" si="465"/>
        <v>Domestic</v>
      </c>
      <c r="X1949" s="87" t="str">
        <f t="shared" si="466"/>
        <v>Non-local</v>
      </c>
      <c r="Y1949" s="104"/>
      <c r="Z1949" s="87" t="str">
        <f t="shared" si="462"/>
        <v>USA</v>
      </c>
      <c r="AA1949" s="87" t="str">
        <f t="shared" si="463"/>
        <v>USA</v>
      </c>
      <c r="AB1949" s="82" cm="1">
        <f t="array" ref="AB1949">VLOOKUP(B1949,'GDP per Capita'!$T$2:$V$4235,COLUMN('GDP per Capita'!$V:$V)-COLUMN('GDP per Capita'!$S:$S),FALSE)</f>
        <v>63809.64</v>
      </c>
      <c r="AC1949" s="82">
        <f t="shared" si="467"/>
        <v>63809.64</v>
      </c>
      <c r="AD1949" s="82">
        <f t="shared" si="468"/>
        <v>63809.64</v>
      </c>
      <c r="AE1949" s="88">
        <f t="shared" si="464"/>
        <v>2.6640115489103184E-2</v>
      </c>
    </row>
    <row r="1950" spans="1:31">
      <c r="A1950" s="77" t="s">
        <v>1415</v>
      </c>
      <c r="B1950" s="77">
        <v>1949</v>
      </c>
      <c r="C1950" s="77" t="s">
        <v>29</v>
      </c>
      <c r="D1950" s="77" t="s">
        <v>29</v>
      </c>
      <c r="E1950" s="77">
        <v>2019</v>
      </c>
      <c r="F1950" s="77">
        <v>40.735657000000003</v>
      </c>
      <c r="G1950" s="77">
        <v>-74.172366699999998</v>
      </c>
      <c r="H1950" s="77">
        <v>0</v>
      </c>
      <c r="I1950" s="77" t="s">
        <v>1479</v>
      </c>
      <c r="J1950" s="77">
        <v>38.626803899999999</v>
      </c>
      <c r="K1950" s="77">
        <v>-90.199409700000004</v>
      </c>
      <c r="L1950" s="77">
        <v>2778.8084793904</v>
      </c>
      <c r="M1950" s="77">
        <v>0.52855884244509399</v>
      </c>
      <c r="N1950" s="77">
        <v>0</v>
      </c>
      <c r="O1950" s="77">
        <v>533.53122804295697</v>
      </c>
      <c r="P1950" s="87" cm="1">
        <f t="array" ref="P1950">IF($X1950="Non-local",VLOOKUP($E1950,$AI$64:$AW$68,COLUMN($AW:$AW)-COLUMN($AH:$AH),FALSE),IF($X1950="Unknown",VLOOKUP($E1950,$AI$71:$AW$75,COLUMN($AW:$AW)-COLUMN($AH:$AH),FALSE),0))</f>
        <v>244</v>
      </c>
      <c r="Q1950" s="87" cm="1">
        <f t="array" ref="Q1950">IF($X1950="Non-local",VLOOKUP($E1950,$AI$40:$AW$44,COLUMN($AW:$AW)-COLUMN($AH:$AH),FALSE),IF($X1950="Unknown",VLOOKUP($E1950,$AI$47:$AW$51,COLUMN($AW:$AW)-COLUMN($AH:$AH),FALSE),0))</f>
        <v>485.37900000000008</v>
      </c>
      <c r="R1950" s="87" cm="1">
        <f t="array" ref="R1950">IF($X1950="Non-local",VLOOKUP($E1950,$AI$88:$AW$92,COLUMN($AW:$AW)-COLUMN($AH:$AH),FALSE),IF($X1950="Unknown",VLOOKUP($E1950,$AI$95:$AW$99,COLUMN($AW:$AW)-COLUMN($AH:$AH),FALSE),0))</f>
        <v>0.16197839056517743</v>
      </c>
      <c r="S1950" s="87" cm="1">
        <f t="array" ref="S1950">VLOOKUP($E1950,$AI$111:$AW$115,COLUMN($AW:$AW)-COLUMN($AH:$AH),FALSE)</f>
        <v>431.69321999999994</v>
      </c>
      <c r="T1950" s="104">
        <f t="shared" si="460"/>
        <v>0.69053723301027148</v>
      </c>
      <c r="U1950" s="104">
        <f t="shared" si="461"/>
        <v>1694.6034480429569</v>
      </c>
      <c r="V1950" s="87" cm="1">
        <f t="array" ref="V1950">VLOOKUP($E1950,$AI$118:$AW$122,COLUMN($AW:$AW)-COLUMN($AH:$AH),FALSE)</f>
        <v>0</v>
      </c>
      <c r="W1950" s="87" t="str">
        <f t="shared" si="465"/>
        <v>Domestic</v>
      </c>
      <c r="X1950" s="87" t="str">
        <f t="shared" si="466"/>
        <v>Non-local</v>
      </c>
      <c r="Y1950" s="104"/>
      <c r="Z1950" s="87" t="str">
        <f t="shared" si="462"/>
        <v>USA</v>
      </c>
      <c r="AA1950" s="87" t="str">
        <f t="shared" si="463"/>
        <v>USA</v>
      </c>
      <c r="AB1950" s="82" cm="1">
        <f t="array" ref="AB1950">VLOOKUP(B1950,'GDP per Capita'!$T$2:$V$4235,COLUMN('GDP per Capita'!$V:$V)-COLUMN('GDP per Capita'!$S:$S),FALSE)</f>
        <v>63809.64</v>
      </c>
      <c r="AC1950" s="82">
        <f t="shared" si="467"/>
        <v>63809.64</v>
      </c>
      <c r="AD1950" s="82">
        <f t="shared" si="468"/>
        <v>63809.64</v>
      </c>
      <c r="AE1950" s="88">
        <f t="shared" si="464"/>
        <v>2.6557169857766898E-2</v>
      </c>
    </row>
    <row r="1951" spans="1:31">
      <c r="A1951" s="77" t="s">
        <v>911</v>
      </c>
      <c r="B1951" s="77">
        <v>1950</v>
      </c>
      <c r="C1951" s="77" t="s">
        <v>29</v>
      </c>
      <c r="D1951" s="77" t="s">
        <v>29</v>
      </c>
      <c r="E1951" s="77">
        <v>2019</v>
      </c>
      <c r="F1951" s="77">
        <v>42.3750997</v>
      </c>
      <c r="G1951" s="77">
        <v>-71.105615700000001</v>
      </c>
      <c r="H1951" s="77">
        <v>0</v>
      </c>
      <c r="I1951" s="77" t="s">
        <v>1479</v>
      </c>
      <c r="J1951" s="77">
        <v>38.626803899999999</v>
      </c>
      <c r="K1951" s="77">
        <v>-90.199409700000004</v>
      </c>
      <c r="L1951" s="77">
        <v>3326.79225080687</v>
      </c>
      <c r="M1951" s="77">
        <v>0.61494948040279096</v>
      </c>
      <c r="N1951" s="77">
        <v>0</v>
      </c>
      <c r="O1951" s="77">
        <v>638.74411215491898</v>
      </c>
      <c r="P1951" s="87" cm="1">
        <f t="array" ref="P1951">IF($X1951="Non-local",VLOOKUP($E1951,$AI$64:$AW$68,COLUMN($AW:$AW)-COLUMN($AH:$AH),FALSE),IF($X1951="Unknown",VLOOKUP($E1951,$AI$71:$AW$75,COLUMN($AW:$AW)-COLUMN($AH:$AH),FALSE),0))</f>
        <v>244</v>
      </c>
      <c r="Q1951" s="87" cm="1">
        <f t="array" ref="Q1951">IF($X1951="Non-local",VLOOKUP($E1951,$AI$40:$AW$44,COLUMN($AW:$AW)-COLUMN($AH:$AH),FALSE),IF($X1951="Unknown",VLOOKUP($E1951,$AI$47:$AW$51,COLUMN($AW:$AW)-COLUMN($AH:$AH),FALSE),0))</f>
        <v>485.37900000000008</v>
      </c>
      <c r="R1951" s="87" cm="1">
        <f t="array" ref="R1951">IF($X1951="Non-local",VLOOKUP($E1951,$AI$88:$AW$92,COLUMN($AW:$AW)-COLUMN($AH:$AH),FALSE),IF($X1951="Unknown",VLOOKUP($E1951,$AI$95:$AW$99,COLUMN($AW:$AW)-COLUMN($AH:$AH),FALSE),0))</f>
        <v>0.16197839056517743</v>
      </c>
      <c r="S1951" s="87" cm="1">
        <f t="array" ref="S1951">VLOOKUP($E1951,$AI$111:$AW$115,COLUMN($AW:$AW)-COLUMN($AH:$AH),FALSE)</f>
        <v>431.69321999999994</v>
      </c>
      <c r="T1951" s="104">
        <f t="shared" si="460"/>
        <v>0.77692787096796834</v>
      </c>
      <c r="U1951" s="104">
        <f t="shared" si="461"/>
        <v>1799.8163321549189</v>
      </c>
      <c r="V1951" s="87" cm="1">
        <f t="array" ref="V1951">VLOOKUP($E1951,$AI$118:$AW$122,COLUMN($AW:$AW)-COLUMN($AH:$AH),FALSE)</f>
        <v>0</v>
      </c>
      <c r="W1951" s="87" t="str">
        <f t="shared" si="465"/>
        <v>Domestic</v>
      </c>
      <c r="X1951" s="87" t="str">
        <f t="shared" si="466"/>
        <v>Non-local</v>
      </c>
      <c r="Y1951" s="104"/>
      <c r="Z1951" s="87" t="str">
        <f t="shared" si="462"/>
        <v>USA</v>
      </c>
      <c r="AA1951" s="87" t="str">
        <f t="shared" si="463"/>
        <v>USA</v>
      </c>
      <c r="AB1951" s="82" cm="1">
        <f t="array" ref="AB1951">VLOOKUP(B1951,'GDP per Capita'!$T$2:$V$4235,COLUMN('GDP per Capita'!$V:$V)-COLUMN('GDP per Capita'!$S:$S),FALSE)</f>
        <v>63809.64</v>
      </c>
      <c r="AC1951" s="82">
        <f t="shared" si="467"/>
        <v>63809.64</v>
      </c>
      <c r="AD1951" s="82">
        <f t="shared" si="468"/>
        <v>63809.64</v>
      </c>
      <c r="AE1951" s="88">
        <f t="shared" si="464"/>
        <v>2.8206025486978439E-2</v>
      </c>
    </row>
    <row r="1952" spans="1:31">
      <c r="A1952" s="77" t="s">
        <v>1584</v>
      </c>
      <c r="B1952" s="77">
        <v>1951</v>
      </c>
      <c r="C1952" s="77" t="s">
        <v>29</v>
      </c>
      <c r="D1952" s="77" t="s">
        <v>29</v>
      </c>
      <c r="E1952" s="77">
        <v>2019</v>
      </c>
      <c r="F1952" s="77">
        <v>38.787779100000002</v>
      </c>
      <c r="G1952" s="77">
        <v>-90.674737199999996</v>
      </c>
      <c r="H1952" s="77">
        <v>1</v>
      </c>
      <c r="I1952" s="77" t="s">
        <v>1479</v>
      </c>
      <c r="J1952" s="77">
        <v>38.626803899999999</v>
      </c>
      <c r="K1952" s="77">
        <v>-90.199409700000004</v>
      </c>
      <c r="L1952" s="77">
        <v>89.9225856154426</v>
      </c>
      <c r="M1952" s="77">
        <v>0</v>
      </c>
      <c r="N1952" s="77">
        <v>0</v>
      </c>
      <c r="O1952" s="77">
        <v>0</v>
      </c>
      <c r="P1952" s="87" cm="1">
        <f t="array" ref="P1952">IF($X1952="Non-local",VLOOKUP($E1952,$AI$64:$AW$68,COLUMN($AW:$AW)-COLUMN($AH:$AH),FALSE),IF($X1952="Unknown",VLOOKUP($E1952,$AI$71:$AW$75,COLUMN($AW:$AW)-COLUMN($AH:$AH),FALSE),0))</f>
        <v>0</v>
      </c>
      <c r="Q1952" s="87" cm="1">
        <f t="array" ref="Q1952">IF($X1952="Non-local",VLOOKUP($E1952,$AI$40:$AW$44,COLUMN($AW:$AW)-COLUMN($AH:$AH),FALSE),IF($X1952="Unknown",VLOOKUP($E1952,$AI$47:$AW$51,COLUMN($AW:$AW)-COLUMN($AH:$AH),FALSE),0))</f>
        <v>0</v>
      </c>
      <c r="R1952" s="87" cm="1">
        <f t="array" ref="R1952">IF($X1952="Non-local",VLOOKUP($E1952,$AI$88:$AW$92,COLUMN($AW:$AW)-COLUMN($AH:$AH),FALSE),IF($X1952="Unknown",VLOOKUP($E1952,$AI$95:$AW$99,COLUMN($AW:$AW)-COLUMN($AH:$AH),FALSE),0))</f>
        <v>0</v>
      </c>
      <c r="S1952" s="87" cm="1">
        <f t="array" ref="S1952">VLOOKUP($E1952,$AI$111:$AW$115,COLUMN($AW:$AW)-COLUMN($AH:$AH),FALSE)</f>
        <v>431.69321999999994</v>
      </c>
      <c r="T1952" s="104">
        <f t="shared" si="460"/>
        <v>0</v>
      </c>
      <c r="U1952" s="104">
        <f t="shared" si="461"/>
        <v>431.69321999999994</v>
      </c>
      <c r="V1952" s="87" cm="1">
        <f t="array" ref="V1952">VLOOKUP($E1952,$AI$118:$AW$122,COLUMN($AW:$AW)-COLUMN($AH:$AH),FALSE)</f>
        <v>0</v>
      </c>
      <c r="W1952" s="87" t="str">
        <f t="shared" si="465"/>
        <v>Domestic</v>
      </c>
      <c r="X1952" s="87" t="str">
        <f t="shared" si="466"/>
        <v>Local</v>
      </c>
      <c r="Y1952" s="104"/>
      <c r="Z1952" s="87" t="str">
        <f t="shared" si="462"/>
        <v>USA</v>
      </c>
      <c r="AA1952" s="87" t="str">
        <f t="shared" si="463"/>
        <v>USA</v>
      </c>
      <c r="AB1952" s="82" cm="1">
        <f t="array" ref="AB1952">VLOOKUP(B1952,'GDP per Capita'!$T$2:$V$4235,COLUMN('GDP per Capita'!$V:$V)-COLUMN('GDP per Capita'!$S:$S),FALSE)</f>
        <v>63809.64</v>
      </c>
      <c r="AC1952" s="82">
        <f t="shared" si="467"/>
        <v>63809.64</v>
      </c>
      <c r="AD1952" s="82">
        <f t="shared" si="468"/>
        <v>63809.64</v>
      </c>
      <c r="AE1952" s="88">
        <f t="shared" si="464"/>
        <v>6.7653291885050593E-3</v>
      </c>
    </row>
    <row r="1953" spans="1:31">
      <c r="A1953" s="77" t="s">
        <v>933</v>
      </c>
      <c r="B1953" s="77">
        <v>1952</v>
      </c>
      <c r="C1953" s="77" t="s">
        <v>29</v>
      </c>
      <c r="D1953" s="77" t="s">
        <v>29</v>
      </c>
      <c r="E1953" s="77">
        <v>2019</v>
      </c>
      <c r="F1953" s="77">
        <v>33.554113000000001</v>
      </c>
      <c r="G1953" s="77">
        <v>-86.804218999999904</v>
      </c>
      <c r="H1953" s="77">
        <v>0</v>
      </c>
      <c r="I1953" s="77" t="s">
        <v>1479</v>
      </c>
      <c r="J1953" s="77">
        <v>38.626803899999999</v>
      </c>
      <c r="K1953" s="77">
        <v>-90.199409700000004</v>
      </c>
      <c r="L1953" s="77">
        <v>1282.28864028933</v>
      </c>
      <c r="M1953" s="77">
        <v>0.330951216442118</v>
      </c>
      <c r="N1953" s="77">
        <v>0</v>
      </c>
      <c r="O1953" s="77">
        <v>246.19941893555199</v>
      </c>
      <c r="P1953" s="87" cm="1">
        <f t="array" ref="P1953">IF($X1953="Non-local",VLOOKUP($E1953,$AI$64:$AW$68,COLUMN($AW:$AW)-COLUMN($AH:$AH),FALSE),IF($X1953="Unknown",VLOOKUP($E1953,$AI$71:$AW$75,COLUMN($AW:$AW)-COLUMN($AH:$AH),FALSE),0))</f>
        <v>244</v>
      </c>
      <c r="Q1953" s="87" cm="1">
        <f t="array" ref="Q1953">IF($X1953="Non-local",VLOOKUP($E1953,$AI$40:$AW$44,COLUMN($AW:$AW)-COLUMN($AH:$AH),FALSE),IF($X1953="Unknown",VLOOKUP($E1953,$AI$47:$AW$51,COLUMN($AW:$AW)-COLUMN($AH:$AH),FALSE),0))</f>
        <v>485.37900000000008</v>
      </c>
      <c r="R1953" s="87" cm="1">
        <f t="array" ref="R1953">IF($X1953="Non-local",VLOOKUP($E1953,$AI$88:$AW$92,COLUMN($AW:$AW)-COLUMN($AH:$AH),FALSE),IF($X1953="Unknown",VLOOKUP($E1953,$AI$95:$AW$99,COLUMN($AW:$AW)-COLUMN($AH:$AH),FALSE),0))</f>
        <v>0.16197839056517743</v>
      </c>
      <c r="S1953" s="87" cm="1">
        <f t="array" ref="S1953">VLOOKUP($E1953,$AI$111:$AW$115,COLUMN($AW:$AW)-COLUMN($AH:$AH),FALSE)</f>
        <v>431.69321999999994</v>
      </c>
      <c r="T1953" s="104">
        <f t="shared" si="460"/>
        <v>0.49292960700729543</v>
      </c>
      <c r="U1953" s="104">
        <f t="shared" si="461"/>
        <v>1407.2716389355519</v>
      </c>
      <c r="V1953" s="87" cm="1">
        <f t="array" ref="V1953">VLOOKUP($E1953,$AI$118:$AW$122,COLUMN($AW:$AW)-COLUMN($AH:$AH),FALSE)</f>
        <v>0</v>
      </c>
      <c r="W1953" s="87" t="str">
        <f t="shared" si="465"/>
        <v>Domestic</v>
      </c>
      <c r="X1953" s="87" t="str">
        <f t="shared" si="466"/>
        <v>Non-local</v>
      </c>
      <c r="Y1953" s="104"/>
      <c r="Z1953" s="87" t="str">
        <f t="shared" si="462"/>
        <v>USA</v>
      </c>
      <c r="AA1953" s="87" t="str">
        <f t="shared" si="463"/>
        <v>USA</v>
      </c>
      <c r="AB1953" s="82" cm="1">
        <f t="array" ref="AB1953">VLOOKUP(B1953,'GDP per Capita'!$T$2:$V$4235,COLUMN('GDP per Capita'!$V:$V)-COLUMN('GDP per Capita'!$S:$S),FALSE)</f>
        <v>63809.64</v>
      </c>
      <c r="AC1953" s="82">
        <f t="shared" si="467"/>
        <v>63809.64</v>
      </c>
      <c r="AD1953" s="82">
        <f t="shared" si="468"/>
        <v>63809.64</v>
      </c>
      <c r="AE1953" s="88">
        <f t="shared" si="464"/>
        <v>2.2054216869669723E-2</v>
      </c>
    </row>
    <row r="1954" spans="1:31">
      <c r="A1954" s="77" t="s">
        <v>920</v>
      </c>
      <c r="B1954" s="77">
        <v>1953</v>
      </c>
      <c r="C1954" s="77" t="s">
        <v>29</v>
      </c>
      <c r="D1954" s="77" t="s">
        <v>29</v>
      </c>
      <c r="E1954" s="77">
        <v>2019</v>
      </c>
      <c r="F1954" s="77">
        <v>32.222876499999998</v>
      </c>
      <c r="G1954" s="77">
        <v>-110.9748477</v>
      </c>
      <c r="H1954" s="77">
        <v>0</v>
      </c>
      <c r="I1954" s="77" t="s">
        <v>1479</v>
      </c>
      <c r="J1954" s="77">
        <v>38.626803899999999</v>
      </c>
      <c r="K1954" s="77">
        <v>-90.199409700000004</v>
      </c>
      <c r="L1954" s="77">
        <v>4014.12716667114</v>
      </c>
      <c r="M1954" s="77">
        <v>0.72437138261969503</v>
      </c>
      <c r="N1954" s="77">
        <v>0</v>
      </c>
      <c r="O1954" s="77">
        <v>481.69526000053702</v>
      </c>
      <c r="P1954" s="87" cm="1">
        <f t="array" ref="P1954">IF($X1954="Non-local",VLOOKUP($E1954,$AI$64:$AW$68,COLUMN($AW:$AW)-COLUMN($AH:$AH),FALSE),IF($X1954="Unknown",VLOOKUP($E1954,$AI$71:$AW$75,COLUMN($AW:$AW)-COLUMN($AH:$AH),FALSE),0))</f>
        <v>244</v>
      </c>
      <c r="Q1954" s="87" cm="1">
        <f t="array" ref="Q1954">IF($X1954="Non-local",VLOOKUP($E1954,$AI$40:$AW$44,COLUMN($AW:$AW)-COLUMN($AH:$AH),FALSE),IF($X1954="Unknown",VLOOKUP($E1954,$AI$47:$AW$51,COLUMN($AW:$AW)-COLUMN($AH:$AH),FALSE),0))</f>
        <v>485.37900000000008</v>
      </c>
      <c r="R1954" s="87" cm="1">
        <f t="array" ref="R1954">IF($X1954="Non-local",VLOOKUP($E1954,$AI$88:$AW$92,COLUMN($AW:$AW)-COLUMN($AH:$AH),FALSE),IF($X1954="Unknown",VLOOKUP($E1954,$AI$95:$AW$99,COLUMN($AW:$AW)-COLUMN($AH:$AH),FALSE),0))</f>
        <v>0.16197839056517743</v>
      </c>
      <c r="S1954" s="87" cm="1">
        <f t="array" ref="S1954">VLOOKUP($E1954,$AI$111:$AW$115,COLUMN($AW:$AW)-COLUMN($AH:$AH),FALSE)</f>
        <v>431.69321999999994</v>
      </c>
      <c r="T1954" s="104">
        <f t="shared" si="460"/>
        <v>0.8863497731848724</v>
      </c>
      <c r="U1954" s="104">
        <f t="shared" si="461"/>
        <v>1642.767480000537</v>
      </c>
      <c r="V1954" s="87" cm="1">
        <f t="array" ref="V1954">VLOOKUP($E1954,$AI$118:$AW$122,COLUMN($AW:$AW)-COLUMN($AH:$AH),FALSE)</f>
        <v>0</v>
      </c>
      <c r="W1954" s="87" t="str">
        <f t="shared" si="465"/>
        <v>Domestic</v>
      </c>
      <c r="X1954" s="87" t="str">
        <f t="shared" si="466"/>
        <v>Non-local</v>
      </c>
      <c r="Y1954" s="104"/>
      <c r="Z1954" s="87" t="str">
        <f t="shared" si="462"/>
        <v>USA</v>
      </c>
      <c r="AA1954" s="87" t="str">
        <f t="shared" si="463"/>
        <v>USA</v>
      </c>
      <c r="AB1954" s="82" cm="1">
        <f t="array" ref="AB1954">VLOOKUP(B1954,'GDP per Capita'!$T$2:$V$4235,COLUMN('GDP per Capita'!$V:$V)-COLUMN('GDP per Capita'!$S:$S),FALSE)</f>
        <v>63809.64</v>
      </c>
      <c r="AC1954" s="82">
        <f t="shared" si="467"/>
        <v>63809.64</v>
      </c>
      <c r="AD1954" s="82">
        <f t="shared" si="468"/>
        <v>63809.64</v>
      </c>
      <c r="AE1954" s="88">
        <f t="shared" si="464"/>
        <v>2.5744816613924432E-2</v>
      </c>
    </row>
    <row r="1955" spans="1:31">
      <c r="A1955" s="77" t="s">
        <v>973</v>
      </c>
      <c r="B1955" s="77">
        <v>1954</v>
      </c>
      <c r="C1955" s="77" t="s">
        <v>29</v>
      </c>
      <c r="D1955" s="77" t="s">
        <v>29</v>
      </c>
      <c r="E1955" s="77">
        <v>2019</v>
      </c>
      <c r="F1955" s="77">
        <v>37.4443292999999</v>
      </c>
      <c r="G1955" s="77">
        <v>-122.1598465</v>
      </c>
      <c r="H1955" s="77">
        <v>0</v>
      </c>
      <c r="I1955" s="77" t="s">
        <v>1479</v>
      </c>
      <c r="J1955" s="77">
        <v>38.626803899999999</v>
      </c>
      <c r="K1955" s="77">
        <v>-90.199409700000004</v>
      </c>
      <c r="L1955" s="77">
        <v>5576.0849912336998</v>
      </c>
      <c r="M1955" s="77">
        <v>0.95454003965526102</v>
      </c>
      <c r="N1955" s="77">
        <v>0</v>
      </c>
      <c r="O1955" s="77">
        <v>669.13019894804404</v>
      </c>
      <c r="P1955" s="87" cm="1">
        <f t="array" ref="P1955">IF($X1955="Non-local",VLOOKUP($E1955,$AI$64:$AW$68,COLUMN($AW:$AW)-COLUMN($AH:$AH),FALSE),IF($X1955="Unknown",VLOOKUP($E1955,$AI$71:$AW$75,COLUMN($AW:$AW)-COLUMN($AH:$AH),FALSE),0))</f>
        <v>244</v>
      </c>
      <c r="Q1955" s="87" cm="1">
        <f t="array" ref="Q1955">IF($X1955="Non-local",VLOOKUP($E1955,$AI$40:$AW$44,COLUMN($AW:$AW)-COLUMN($AH:$AH),FALSE),IF($X1955="Unknown",VLOOKUP($E1955,$AI$47:$AW$51,COLUMN($AW:$AW)-COLUMN($AH:$AH),FALSE),0))</f>
        <v>485.37900000000008</v>
      </c>
      <c r="R1955" s="87" cm="1">
        <f t="array" ref="R1955">IF($X1955="Non-local",VLOOKUP($E1955,$AI$88:$AW$92,COLUMN($AW:$AW)-COLUMN($AH:$AH),FALSE),IF($X1955="Unknown",VLOOKUP($E1955,$AI$95:$AW$99,COLUMN($AW:$AW)-COLUMN($AH:$AH),FALSE),0))</f>
        <v>0.16197839056517743</v>
      </c>
      <c r="S1955" s="87" cm="1">
        <f t="array" ref="S1955">VLOOKUP($E1955,$AI$111:$AW$115,COLUMN($AW:$AW)-COLUMN($AH:$AH),FALSE)</f>
        <v>431.69321999999994</v>
      </c>
      <c r="T1955" s="104">
        <f t="shared" si="460"/>
        <v>1.1165184302204385</v>
      </c>
      <c r="U1955" s="104">
        <f t="shared" si="461"/>
        <v>1830.2024189480439</v>
      </c>
      <c r="V1955" s="87" cm="1">
        <f t="array" ref="V1955">VLOOKUP($E1955,$AI$118:$AW$122,COLUMN($AW:$AW)-COLUMN($AH:$AH),FALSE)</f>
        <v>0</v>
      </c>
      <c r="W1955" s="87" t="str">
        <f t="shared" si="465"/>
        <v>Domestic</v>
      </c>
      <c r="X1955" s="87" t="str">
        <f t="shared" si="466"/>
        <v>Non-local</v>
      </c>
      <c r="Y1955" s="104"/>
      <c r="Z1955" s="87" t="str">
        <f t="shared" si="462"/>
        <v>USA</v>
      </c>
      <c r="AA1955" s="87" t="str">
        <f t="shared" si="463"/>
        <v>USA</v>
      </c>
      <c r="AB1955" s="82" cm="1">
        <f t="array" ref="AB1955">VLOOKUP(B1955,'GDP per Capita'!$T$2:$V$4235,COLUMN('GDP per Capita'!$V:$V)-COLUMN('GDP per Capita'!$S:$S),FALSE)</f>
        <v>63809.64</v>
      </c>
      <c r="AC1955" s="82">
        <f t="shared" si="467"/>
        <v>63809.64</v>
      </c>
      <c r="AD1955" s="82">
        <f t="shared" si="468"/>
        <v>63809.64</v>
      </c>
      <c r="AE1955" s="88">
        <f t="shared" si="464"/>
        <v>2.8682224487523264E-2</v>
      </c>
    </row>
    <row r="1956" spans="1:31">
      <c r="A1956" s="77" t="s">
        <v>927</v>
      </c>
      <c r="B1956" s="77">
        <v>1955</v>
      </c>
      <c r="C1956" s="77" t="s">
        <v>29</v>
      </c>
      <c r="D1956" s="77" t="s">
        <v>29</v>
      </c>
      <c r="E1956" s="77">
        <v>2019</v>
      </c>
      <c r="F1956" s="77">
        <v>34.147645199999999</v>
      </c>
      <c r="G1956" s="77">
        <v>-118.1444779</v>
      </c>
      <c r="H1956" s="77">
        <v>0</v>
      </c>
      <c r="I1956" s="77" t="s">
        <v>1479</v>
      </c>
      <c r="J1956" s="77">
        <v>38.626803899999999</v>
      </c>
      <c r="K1956" s="77">
        <v>-90.199409700000004</v>
      </c>
      <c r="L1956" s="77">
        <v>5080.5366320059702</v>
      </c>
      <c r="M1956" s="77">
        <v>0.88749291072145697</v>
      </c>
      <c r="N1956" s="77">
        <v>0</v>
      </c>
      <c r="O1956" s="77">
        <v>609.664395840716</v>
      </c>
      <c r="P1956" s="87" cm="1">
        <f t="array" ref="P1956">IF($X1956="Non-local",VLOOKUP($E1956,$AI$64:$AW$68,COLUMN($AW:$AW)-COLUMN($AH:$AH),FALSE),IF($X1956="Unknown",VLOOKUP($E1956,$AI$71:$AW$75,COLUMN($AW:$AW)-COLUMN($AH:$AH),FALSE),0))</f>
        <v>244</v>
      </c>
      <c r="Q1956" s="87" cm="1">
        <f t="array" ref="Q1956">IF($X1956="Non-local",VLOOKUP($E1956,$AI$40:$AW$44,COLUMN($AW:$AW)-COLUMN($AH:$AH),FALSE),IF($X1956="Unknown",VLOOKUP($E1956,$AI$47:$AW$51,COLUMN($AW:$AW)-COLUMN($AH:$AH),FALSE),0))</f>
        <v>485.37900000000008</v>
      </c>
      <c r="R1956" s="87" cm="1">
        <f t="array" ref="R1956">IF($X1956="Non-local",VLOOKUP($E1956,$AI$88:$AW$92,COLUMN($AW:$AW)-COLUMN($AH:$AH),FALSE),IF($X1956="Unknown",VLOOKUP($E1956,$AI$95:$AW$99,COLUMN($AW:$AW)-COLUMN($AH:$AH),FALSE),0))</f>
        <v>0.16197839056517743</v>
      </c>
      <c r="S1956" s="87" cm="1">
        <f t="array" ref="S1956">VLOOKUP($E1956,$AI$111:$AW$115,COLUMN($AW:$AW)-COLUMN($AH:$AH),FALSE)</f>
        <v>431.69321999999994</v>
      </c>
      <c r="T1956" s="104">
        <f t="shared" si="460"/>
        <v>1.0494713012866344</v>
      </c>
      <c r="U1956" s="104">
        <f t="shared" si="461"/>
        <v>1770.736615840716</v>
      </c>
      <c r="V1956" s="87" cm="1">
        <f t="array" ref="V1956">VLOOKUP($E1956,$AI$118:$AW$122,COLUMN($AW:$AW)-COLUMN($AH:$AH),FALSE)</f>
        <v>0</v>
      </c>
      <c r="W1956" s="87" t="str">
        <f t="shared" si="465"/>
        <v>Domestic</v>
      </c>
      <c r="X1956" s="87" t="str">
        <f t="shared" si="466"/>
        <v>Non-local</v>
      </c>
      <c r="Y1956" s="104"/>
      <c r="Z1956" s="87" t="str">
        <f t="shared" si="462"/>
        <v>USA</v>
      </c>
      <c r="AA1956" s="87" t="str">
        <f t="shared" si="463"/>
        <v>USA</v>
      </c>
      <c r="AB1956" s="82" cm="1">
        <f t="array" ref="AB1956">VLOOKUP(B1956,'GDP per Capita'!$T$2:$V$4235,COLUMN('GDP per Capita'!$V:$V)-COLUMN('GDP per Capita'!$S:$S),FALSE)</f>
        <v>63809.64</v>
      </c>
      <c r="AC1956" s="82">
        <f t="shared" si="467"/>
        <v>63809.64</v>
      </c>
      <c r="AD1956" s="82">
        <f t="shared" si="468"/>
        <v>63809.64</v>
      </c>
      <c r="AE1956" s="88">
        <f t="shared" si="464"/>
        <v>2.7750299419346609E-2</v>
      </c>
    </row>
    <row r="1957" spans="1:31">
      <c r="A1957" s="77" t="s">
        <v>882</v>
      </c>
      <c r="B1957" s="77">
        <v>1956</v>
      </c>
      <c r="C1957" s="77" t="s">
        <v>29</v>
      </c>
      <c r="D1957" s="77" t="s">
        <v>29</v>
      </c>
      <c r="E1957" s="77">
        <v>2019</v>
      </c>
      <c r="F1957" s="77">
        <v>39.004607</v>
      </c>
      <c r="G1957" s="77">
        <v>-76.875683800000004</v>
      </c>
      <c r="H1957" s="77">
        <v>0</v>
      </c>
      <c r="I1957" s="77" t="s">
        <v>1479</v>
      </c>
      <c r="J1957" s="77">
        <v>38.626803899999999</v>
      </c>
      <c r="K1957" s="77">
        <v>-90.199409700000004</v>
      </c>
      <c r="L1957" s="77">
        <v>2308.1878713614001</v>
      </c>
      <c r="M1957" s="77">
        <v>0.46641584996959801</v>
      </c>
      <c r="N1957" s="77">
        <v>0</v>
      </c>
      <c r="O1957" s="77">
        <v>443.172071301389</v>
      </c>
      <c r="P1957" s="87" cm="1">
        <f t="array" ref="P1957">IF($X1957="Non-local",VLOOKUP($E1957,$AI$64:$AW$68,COLUMN($AW:$AW)-COLUMN($AH:$AH),FALSE),IF($X1957="Unknown",VLOOKUP($E1957,$AI$71:$AW$75,COLUMN($AW:$AW)-COLUMN($AH:$AH),FALSE),0))</f>
        <v>244</v>
      </c>
      <c r="Q1957" s="87" cm="1">
        <f t="array" ref="Q1957">IF($X1957="Non-local",VLOOKUP($E1957,$AI$40:$AW$44,COLUMN($AW:$AW)-COLUMN($AH:$AH),FALSE),IF($X1957="Unknown",VLOOKUP($E1957,$AI$47:$AW$51,COLUMN($AW:$AW)-COLUMN($AH:$AH),FALSE),0))</f>
        <v>485.37900000000008</v>
      </c>
      <c r="R1957" s="87" cm="1">
        <f t="array" ref="R1957">IF($X1957="Non-local",VLOOKUP($E1957,$AI$88:$AW$92,COLUMN($AW:$AW)-COLUMN($AH:$AH),FALSE),IF($X1957="Unknown",VLOOKUP($E1957,$AI$95:$AW$99,COLUMN($AW:$AW)-COLUMN($AH:$AH),FALSE),0))</f>
        <v>0.16197839056517743</v>
      </c>
      <c r="S1957" s="87" cm="1">
        <f t="array" ref="S1957">VLOOKUP($E1957,$AI$111:$AW$115,COLUMN($AW:$AW)-COLUMN($AH:$AH),FALSE)</f>
        <v>431.69321999999994</v>
      </c>
      <c r="T1957" s="104">
        <f t="shared" si="460"/>
        <v>0.62839424053477544</v>
      </c>
      <c r="U1957" s="104">
        <f t="shared" si="461"/>
        <v>1604.244291301389</v>
      </c>
      <c r="V1957" s="87" cm="1">
        <f t="array" ref="V1957">VLOOKUP($E1957,$AI$118:$AW$122,COLUMN($AW:$AW)-COLUMN($AH:$AH),FALSE)</f>
        <v>0</v>
      </c>
      <c r="W1957" s="87" t="str">
        <f t="shared" si="465"/>
        <v>Domestic</v>
      </c>
      <c r="X1957" s="87" t="str">
        <f t="shared" si="466"/>
        <v>Non-local</v>
      </c>
      <c r="Y1957" s="104"/>
      <c r="Z1957" s="87" t="str">
        <f t="shared" si="462"/>
        <v>USA</v>
      </c>
      <c r="AA1957" s="87" t="str">
        <f t="shared" si="463"/>
        <v>USA</v>
      </c>
      <c r="AB1957" s="82" cm="1">
        <f t="array" ref="AB1957">VLOOKUP(B1957,'GDP per Capita'!$T$2:$V$4235,COLUMN('GDP per Capita'!$V:$V)-COLUMN('GDP per Capita'!$S:$S),FALSE)</f>
        <v>63809.64</v>
      </c>
      <c r="AC1957" s="82">
        <f t="shared" si="467"/>
        <v>63809.64</v>
      </c>
      <c r="AD1957" s="82">
        <f t="shared" si="468"/>
        <v>63809.64</v>
      </c>
      <c r="AE1957" s="88">
        <f t="shared" si="464"/>
        <v>2.5141096099294543E-2</v>
      </c>
    </row>
    <row r="1958" spans="1:31">
      <c r="A1958" s="77" t="s">
        <v>1011</v>
      </c>
      <c r="B1958" s="77">
        <v>1957</v>
      </c>
      <c r="C1958" s="77" t="s">
        <v>29</v>
      </c>
      <c r="D1958" s="77" t="s">
        <v>29</v>
      </c>
      <c r="E1958" s="77">
        <v>2019</v>
      </c>
      <c r="F1958" s="77">
        <v>40.102554999999903</v>
      </c>
      <c r="G1958" s="77">
        <v>-105.36320790000001</v>
      </c>
      <c r="H1958" s="77">
        <v>0</v>
      </c>
      <c r="I1958" s="77" t="s">
        <v>1479</v>
      </c>
      <c r="J1958" s="77">
        <v>38.626803899999999</v>
      </c>
      <c r="K1958" s="77">
        <v>-90.199409700000004</v>
      </c>
      <c r="L1958" s="77">
        <v>2624.50307040498</v>
      </c>
      <c r="M1958" s="77">
        <v>0.50818361937598899</v>
      </c>
      <c r="N1958" s="77">
        <v>0</v>
      </c>
      <c r="O1958" s="77">
        <v>503.90458951775798</v>
      </c>
      <c r="P1958" s="87" cm="1">
        <f t="array" ref="P1958">IF($X1958="Non-local",VLOOKUP($E1958,$AI$64:$AW$68,COLUMN($AW:$AW)-COLUMN($AH:$AH),FALSE),IF($X1958="Unknown",VLOOKUP($E1958,$AI$71:$AW$75,COLUMN($AW:$AW)-COLUMN($AH:$AH),FALSE),0))</f>
        <v>244</v>
      </c>
      <c r="Q1958" s="87" cm="1">
        <f t="array" ref="Q1958">IF($X1958="Non-local",VLOOKUP($E1958,$AI$40:$AW$44,COLUMN($AW:$AW)-COLUMN($AH:$AH),FALSE),IF($X1958="Unknown",VLOOKUP($E1958,$AI$47:$AW$51,COLUMN($AW:$AW)-COLUMN($AH:$AH),FALSE),0))</f>
        <v>485.37900000000008</v>
      </c>
      <c r="R1958" s="87" cm="1">
        <f t="array" ref="R1958">IF($X1958="Non-local",VLOOKUP($E1958,$AI$88:$AW$92,COLUMN($AW:$AW)-COLUMN($AH:$AH),FALSE),IF($X1958="Unknown",VLOOKUP($E1958,$AI$95:$AW$99,COLUMN($AW:$AW)-COLUMN($AH:$AH),FALSE),0))</f>
        <v>0.16197839056517743</v>
      </c>
      <c r="S1958" s="87" cm="1">
        <f t="array" ref="S1958">VLOOKUP($E1958,$AI$111:$AW$115,COLUMN($AW:$AW)-COLUMN($AH:$AH),FALSE)</f>
        <v>431.69321999999994</v>
      </c>
      <c r="T1958" s="104">
        <f t="shared" si="460"/>
        <v>0.67016200994116648</v>
      </c>
      <c r="U1958" s="104">
        <f t="shared" si="461"/>
        <v>1664.9768095177581</v>
      </c>
      <c r="V1958" s="87" cm="1">
        <f t="array" ref="V1958">VLOOKUP($E1958,$AI$118:$AW$122,COLUMN($AW:$AW)-COLUMN($AH:$AH),FALSE)</f>
        <v>0</v>
      </c>
      <c r="W1958" s="87" t="str">
        <f t="shared" si="465"/>
        <v>Domestic</v>
      </c>
      <c r="X1958" s="87" t="str">
        <f t="shared" si="466"/>
        <v>Non-local</v>
      </c>
      <c r="Y1958" s="104"/>
      <c r="Z1958" s="87" t="str">
        <f t="shared" si="462"/>
        <v>USA</v>
      </c>
      <c r="AA1958" s="87" t="str">
        <f t="shared" si="463"/>
        <v>USA</v>
      </c>
      <c r="AB1958" s="82" cm="1">
        <f t="array" ref="AB1958">VLOOKUP(B1958,'GDP per Capita'!$T$2:$V$4235,COLUMN('GDP per Capita'!$V:$V)-COLUMN('GDP per Capita'!$S:$S),FALSE)</f>
        <v>63809.64</v>
      </c>
      <c r="AC1958" s="82">
        <f t="shared" si="467"/>
        <v>63809.64</v>
      </c>
      <c r="AD1958" s="82">
        <f t="shared" si="468"/>
        <v>63809.64</v>
      </c>
      <c r="AE1958" s="88">
        <f t="shared" si="464"/>
        <v>2.6092872636763943E-2</v>
      </c>
    </row>
    <row r="1959" spans="1:31">
      <c r="A1959" s="77" t="s">
        <v>1011</v>
      </c>
      <c r="B1959" s="77">
        <v>1958</v>
      </c>
      <c r="C1959" s="77" t="s">
        <v>29</v>
      </c>
      <c r="D1959" s="77" t="s">
        <v>29</v>
      </c>
      <c r="E1959" s="77">
        <v>2019</v>
      </c>
      <c r="F1959" s="77">
        <v>40.102554999999903</v>
      </c>
      <c r="G1959" s="77">
        <v>-105.36320790000001</v>
      </c>
      <c r="H1959" s="77">
        <v>0</v>
      </c>
      <c r="I1959" s="77" t="s">
        <v>1479</v>
      </c>
      <c r="J1959" s="77">
        <v>38.626803899999999</v>
      </c>
      <c r="K1959" s="77">
        <v>-90.199409700000004</v>
      </c>
      <c r="L1959" s="77">
        <v>2624.50307040498</v>
      </c>
      <c r="M1959" s="77">
        <v>0.50818361937598899</v>
      </c>
      <c r="N1959" s="77">
        <v>0</v>
      </c>
      <c r="O1959" s="77">
        <v>503.90458951775798</v>
      </c>
      <c r="P1959" s="87" cm="1">
        <f t="array" ref="P1959">IF($X1959="Non-local",VLOOKUP($E1959,$AI$64:$AW$68,COLUMN($AW:$AW)-COLUMN($AH:$AH),FALSE),IF($X1959="Unknown",VLOOKUP($E1959,$AI$71:$AW$75,COLUMN($AW:$AW)-COLUMN($AH:$AH),FALSE),0))</f>
        <v>244</v>
      </c>
      <c r="Q1959" s="87" cm="1">
        <f t="array" ref="Q1959">IF($X1959="Non-local",VLOOKUP($E1959,$AI$40:$AW$44,COLUMN($AW:$AW)-COLUMN($AH:$AH),FALSE),IF($X1959="Unknown",VLOOKUP($E1959,$AI$47:$AW$51,COLUMN($AW:$AW)-COLUMN($AH:$AH),FALSE),0))</f>
        <v>485.37900000000008</v>
      </c>
      <c r="R1959" s="87" cm="1">
        <f t="array" ref="R1959">IF($X1959="Non-local",VLOOKUP($E1959,$AI$88:$AW$92,COLUMN($AW:$AW)-COLUMN($AH:$AH),FALSE),IF($X1959="Unknown",VLOOKUP($E1959,$AI$95:$AW$99,COLUMN($AW:$AW)-COLUMN($AH:$AH),FALSE),0))</f>
        <v>0.16197839056517743</v>
      </c>
      <c r="S1959" s="87" cm="1">
        <f t="array" ref="S1959">VLOOKUP($E1959,$AI$111:$AW$115,COLUMN($AW:$AW)-COLUMN($AH:$AH),FALSE)</f>
        <v>431.69321999999994</v>
      </c>
      <c r="T1959" s="104">
        <f t="shared" si="460"/>
        <v>0.67016200994116648</v>
      </c>
      <c r="U1959" s="104">
        <f t="shared" si="461"/>
        <v>1664.9768095177581</v>
      </c>
      <c r="V1959" s="87" cm="1">
        <f t="array" ref="V1959">VLOOKUP($E1959,$AI$118:$AW$122,COLUMN($AW:$AW)-COLUMN($AH:$AH),FALSE)</f>
        <v>0</v>
      </c>
      <c r="W1959" s="87" t="str">
        <f t="shared" si="465"/>
        <v>Domestic</v>
      </c>
      <c r="X1959" s="87" t="str">
        <f t="shared" si="466"/>
        <v>Non-local</v>
      </c>
      <c r="Y1959" s="104"/>
      <c r="Z1959" s="87" t="str">
        <f t="shared" si="462"/>
        <v>USA</v>
      </c>
      <c r="AA1959" s="87" t="str">
        <f t="shared" si="463"/>
        <v>USA</v>
      </c>
      <c r="AB1959" s="82" cm="1">
        <f t="array" ref="AB1959">VLOOKUP(B1959,'GDP per Capita'!$T$2:$V$4235,COLUMN('GDP per Capita'!$V:$V)-COLUMN('GDP per Capita'!$S:$S),FALSE)</f>
        <v>63809.64</v>
      </c>
      <c r="AC1959" s="82">
        <f t="shared" si="467"/>
        <v>63809.64</v>
      </c>
      <c r="AD1959" s="82">
        <f t="shared" si="468"/>
        <v>63809.64</v>
      </c>
      <c r="AE1959" s="88">
        <f t="shared" si="464"/>
        <v>2.6092872636763943E-2</v>
      </c>
    </row>
    <row r="1960" spans="1:31">
      <c r="A1960" s="77" t="s">
        <v>1415</v>
      </c>
      <c r="B1960" s="77">
        <v>1959</v>
      </c>
      <c r="C1960" s="77" t="s">
        <v>29</v>
      </c>
      <c r="D1960" s="77" t="s">
        <v>29</v>
      </c>
      <c r="E1960" s="77">
        <v>2019</v>
      </c>
      <c r="F1960" s="77">
        <v>40.735657000000003</v>
      </c>
      <c r="G1960" s="77">
        <v>-74.172366699999998</v>
      </c>
      <c r="H1960" s="77">
        <v>0</v>
      </c>
      <c r="I1960" s="77" t="s">
        <v>1479</v>
      </c>
      <c r="J1960" s="77">
        <v>38.626803899999999</v>
      </c>
      <c r="K1960" s="77">
        <v>-90.199409700000004</v>
      </c>
      <c r="L1960" s="77">
        <v>2778.8084793904</v>
      </c>
      <c r="M1960" s="77">
        <v>0.52855884244509399</v>
      </c>
      <c r="N1960" s="77">
        <v>0</v>
      </c>
      <c r="O1960" s="77">
        <v>533.53122804295697</v>
      </c>
      <c r="P1960" s="87" cm="1">
        <f t="array" ref="P1960">IF($X1960="Non-local",VLOOKUP($E1960,$AI$64:$AW$68,COLUMN($AW:$AW)-COLUMN($AH:$AH),FALSE),IF($X1960="Unknown",VLOOKUP($E1960,$AI$71:$AW$75,COLUMN($AW:$AW)-COLUMN($AH:$AH),FALSE),0))</f>
        <v>244</v>
      </c>
      <c r="Q1960" s="87" cm="1">
        <f t="array" ref="Q1960">IF($X1960="Non-local",VLOOKUP($E1960,$AI$40:$AW$44,COLUMN($AW:$AW)-COLUMN($AH:$AH),FALSE),IF($X1960="Unknown",VLOOKUP($E1960,$AI$47:$AW$51,COLUMN($AW:$AW)-COLUMN($AH:$AH),FALSE),0))</f>
        <v>485.37900000000008</v>
      </c>
      <c r="R1960" s="87" cm="1">
        <f t="array" ref="R1960">IF($X1960="Non-local",VLOOKUP($E1960,$AI$88:$AW$92,COLUMN($AW:$AW)-COLUMN($AH:$AH),FALSE),IF($X1960="Unknown",VLOOKUP($E1960,$AI$95:$AW$99,COLUMN($AW:$AW)-COLUMN($AH:$AH),FALSE),0))</f>
        <v>0.16197839056517743</v>
      </c>
      <c r="S1960" s="87" cm="1">
        <f t="array" ref="S1960">VLOOKUP($E1960,$AI$111:$AW$115,COLUMN($AW:$AW)-COLUMN($AH:$AH),FALSE)</f>
        <v>431.69321999999994</v>
      </c>
      <c r="T1960" s="104">
        <f t="shared" si="460"/>
        <v>0.69053723301027148</v>
      </c>
      <c r="U1960" s="104">
        <f t="shared" si="461"/>
        <v>1694.6034480429569</v>
      </c>
      <c r="V1960" s="87" cm="1">
        <f t="array" ref="V1960">VLOOKUP($E1960,$AI$118:$AW$122,COLUMN($AW:$AW)-COLUMN($AH:$AH),FALSE)</f>
        <v>0</v>
      </c>
      <c r="W1960" s="87" t="str">
        <f t="shared" si="465"/>
        <v>Domestic</v>
      </c>
      <c r="X1960" s="87" t="str">
        <f t="shared" si="466"/>
        <v>Non-local</v>
      </c>
      <c r="Y1960" s="104"/>
      <c r="Z1960" s="87" t="str">
        <f t="shared" si="462"/>
        <v>USA</v>
      </c>
      <c r="AA1960" s="87" t="str">
        <f t="shared" si="463"/>
        <v>USA</v>
      </c>
      <c r="AB1960" s="82" cm="1">
        <f t="array" ref="AB1960">VLOOKUP(B1960,'GDP per Capita'!$T$2:$V$4235,COLUMN('GDP per Capita'!$V:$V)-COLUMN('GDP per Capita'!$S:$S),FALSE)</f>
        <v>63809.64</v>
      </c>
      <c r="AC1960" s="82">
        <f t="shared" si="467"/>
        <v>63809.64</v>
      </c>
      <c r="AD1960" s="82">
        <f t="shared" si="468"/>
        <v>63809.64</v>
      </c>
      <c r="AE1960" s="88">
        <f t="shared" si="464"/>
        <v>2.6557169857766898E-2</v>
      </c>
    </row>
    <row r="1961" spans="1:31">
      <c r="A1961" s="77" t="s">
        <v>1081</v>
      </c>
      <c r="B1961" s="77">
        <v>1960</v>
      </c>
      <c r="C1961" s="77" t="s">
        <v>29</v>
      </c>
      <c r="D1961" s="77" t="s">
        <v>29</v>
      </c>
      <c r="E1961" s="77">
        <v>2019</v>
      </c>
      <c r="F1961" s="77">
        <v>44.038964899999897</v>
      </c>
      <c r="G1961" s="77">
        <v>-123.10339879999999</v>
      </c>
      <c r="H1961" s="77">
        <v>0</v>
      </c>
      <c r="I1961" s="77" t="s">
        <v>1479</v>
      </c>
      <c r="J1961" s="77">
        <v>38.626803899999999</v>
      </c>
      <c r="K1961" s="77">
        <v>-90.199409700000004</v>
      </c>
      <c r="L1961" s="77">
        <v>5585.5212180813696</v>
      </c>
      <c r="M1961" s="77">
        <v>0.955820949222565</v>
      </c>
      <c r="N1961" s="77">
        <v>0</v>
      </c>
      <c r="O1961" s="77">
        <v>670.26254616976496</v>
      </c>
      <c r="P1961" s="87" cm="1">
        <f t="array" ref="P1961">IF($X1961="Non-local",VLOOKUP($E1961,$AI$64:$AW$68,COLUMN($AW:$AW)-COLUMN($AH:$AH),FALSE),IF($X1961="Unknown",VLOOKUP($E1961,$AI$71:$AW$75,COLUMN($AW:$AW)-COLUMN($AH:$AH),FALSE),0))</f>
        <v>244</v>
      </c>
      <c r="Q1961" s="87" cm="1">
        <f t="array" ref="Q1961">IF($X1961="Non-local",VLOOKUP($E1961,$AI$40:$AW$44,COLUMN($AW:$AW)-COLUMN($AH:$AH),FALSE),IF($X1961="Unknown",VLOOKUP($E1961,$AI$47:$AW$51,COLUMN($AW:$AW)-COLUMN($AH:$AH),FALSE),0))</f>
        <v>485.37900000000008</v>
      </c>
      <c r="R1961" s="87" cm="1">
        <f t="array" ref="R1961">IF($X1961="Non-local",VLOOKUP($E1961,$AI$88:$AW$92,COLUMN($AW:$AW)-COLUMN($AH:$AH),FALSE),IF($X1961="Unknown",VLOOKUP($E1961,$AI$95:$AW$99,COLUMN($AW:$AW)-COLUMN($AH:$AH),FALSE),0))</f>
        <v>0.16197839056517743</v>
      </c>
      <c r="S1961" s="87" cm="1">
        <f t="array" ref="S1961">VLOOKUP($E1961,$AI$111:$AW$115,COLUMN($AW:$AW)-COLUMN($AH:$AH),FALSE)</f>
        <v>431.69321999999994</v>
      </c>
      <c r="T1961" s="104">
        <f t="shared" si="460"/>
        <v>1.1177993397877424</v>
      </c>
      <c r="U1961" s="104">
        <f t="shared" si="461"/>
        <v>1831.3347661697649</v>
      </c>
      <c r="V1961" s="87" cm="1">
        <f t="array" ref="V1961">VLOOKUP($E1961,$AI$118:$AW$122,COLUMN($AW:$AW)-COLUMN($AH:$AH),FALSE)</f>
        <v>0</v>
      </c>
      <c r="W1961" s="87" t="str">
        <f t="shared" si="465"/>
        <v>Domestic</v>
      </c>
      <c r="X1961" s="87" t="str">
        <f t="shared" si="466"/>
        <v>Non-local</v>
      </c>
      <c r="Y1961" s="104"/>
      <c r="Z1961" s="87" t="str">
        <f t="shared" si="462"/>
        <v>USA</v>
      </c>
      <c r="AA1961" s="87" t="str">
        <f t="shared" si="463"/>
        <v>USA</v>
      </c>
      <c r="AB1961" s="82" cm="1">
        <f t="array" ref="AB1961">VLOOKUP(B1961,'GDP per Capita'!$T$2:$V$4235,COLUMN('GDP per Capita'!$V:$V)-COLUMN('GDP per Capita'!$S:$S),FALSE)</f>
        <v>63809.64</v>
      </c>
      <c r="AC1961" s="82">
        <f t="shared" si="467"/>
        <v>63809.64</v>
      </c>
      <c r="AD1961" s="82">
        <f t="shared" si="468"/>
        <v>63809.64</v>
      </c>
      <c r="AE1961" s="88">
        <f t="shared" si="464"/>
        <v>2.869997019525208E-2</v>
      </c>
    </row>
    <row r="1962" spans="1:31">
      <c r="A1962" s="77" t="s">
        <v>1011</v>
      </c>
      <c r="B1962" s="77">
        <v>1961</v>
      </c>
      <c r="C1962" s="77" t="s">
        <v>29</v>
      </c>
      <c r="D1962" s="77" t="s">
        <v>29</v>
      </c>
      <c r="E1962" s="77">
        <v>2019</v>
      </c>
      <c r="F1962" s="77">
        <v>40.102554999999903</v>
      </c>
      <c r="G1962" s="77">
        <v>-105.36320790000001</v>
      </c>
      <c r="H1962" s="77">
        <v>0</v>
      </c>
      <c r="I1962" s="77" t="s">
        <v>1479</v>
      </c>
      <c r="J1962" s="77">
        <v>38.626803899999999</v>
      </c>
      <c r="K1962" s="77">
        <v>-90.199409700000004</v>
      </c>
      <c r="L1962" s="77">
        <v>2624.50307040498</v>
      </c>
      <c r="M1962" s="77">
        <v>0.50818361937598899</v>
      </c>
      <c r="N1962" s="77">
        <v>0</v>
      </c>
      <c r="O1962" s="77">
        <v>503.90458951775798</v>
      </c>
      <c r="P1962" s="87" cm="1">
        <f t="array" ref="P1962">IF($X1962="Non-local",VLOOKUP($E1962,$AI$64:$AW$68,COLUMN($AW:$AW)-COLUMN($AH:$AH),FALSE),IF($X1962="Unknown",VLOOKUP($E1962,$AI$71:$AW$75,COLUMN($AW:$AW)-COLUMN($AH:$AH),FALSE),0))</f>
        <v>244</v>
      </c>
      <c r="Q1962" s="87" cm="1">
        <f t="array" ref="Q1962">IF($X1962="Non-local",VLOOKUP($E1962,$AI$40:$AW$44,COLUMN($AW:$AW)-COLUMN($AH:$AH),FALSE),IF($X1962="Unknown",VLOOKUP($E1962,$AI$47:$AW$51,COLUMN($AW:$AW)-COLUMN($AH:$AH),FALSE),0))</f>
        <v>485.37900000000008</v>
      </c>
      <c r="R1962" s="87" cm="1">
        <f t="array" ref="R1962">IF($X1962="Non-local",VLOOKUP($E1962,$AI$88:$AW$92,COLUMN($AW:$AW)-COLUMN($AH:$AH),FALSE),IF($X1962="Unknown",VLOOKUP($E1962,$AI$95:$AW$99,COLUMN($AW:$AW)-COLUMN($AH:$AH),FALSE),0))</f>
        <v>0.16197839056517743</v>
      </c>
      <c r="S1962" s="87" cm="1">
        <f t="array" ref="S1962">VLOOKUP($E1962,$AI$111:$AW$115,COLUMN($AW:$AW)-COLUMN($AH:$AH),FALSE)</f>
        <v>431.69321999999994</v>
      </c>
      <c r="T1962" s="104">
        <f t="shared" si="460"/>
        <v>0.67016200994116648</v>
      </c>
      <c r="U1962" s="104">
        <f t="shared" si="461"/>
        <v>1664.9768095177581</v>
      </c>
      <c r="V1962" s="87" cm="1">
        <f t="array" ref="V1962">VLOOKUP($E1962,$AI$118:$AW$122,COLUMN($AW:$AW)-COLUMN($AH:$AH),FALSE)</f>
        <v>0</v>
      </c>
      <c r="W1962" s="87" t="str">
        <f t="shared" si="465"/>
        <v>Domestic</v>
      </c>
      <c r="X1962" s="87" t="str">
        <f t="shared" si="466"/>
        <v>Non-local</v>
      </c>
      <c r="Y1962" s="104"/>
      <c r="Z1962" s="87" t="str">
        <f t="shared" si="462"/>
        <v>USA</v>
      </c>
      <c r="AA1962" s="87" t="str">
        <f t="shared" si="463"/>
        <v>USA</v>
      </c>
      <c r="AB1962" s="82" cm="1">
        <f t="array" ref="AB1962">VLOOKUP(B1962,'GDP per Capita'!$T$2:$V$4235,COLUMN('GDP per Capita'!$V:$V)-COLUMN('GDP per Capita'!$S:$S),FALSE)</f>
        <v>63809.64</v>
      </c>
      <c r="AC1962" s="82">
        <f t="shared" si="467"/>
        <v>63809.64</v>
      </c>
      <c r="AD1962" s="82">
        <f t="shared" si="468"/>
        <v>63809.64</v>
      </c>
      <c r="AE1962" s="88">
        <f t="shared" si="464"/>
        <v>2.6092872636763943E-2</v>
      </c>
    </row>
    <row r="1963" spans="1:31">
      <c r="A1963" s="77" t="s">
        <v>911</v>
      </c>
      <c r="B1963" s="77">
        <v>1962</v>
      </c>
      <c r="C1963" s="77" t="s">
        <v>29</v>
      </c>
      <c r="D1963" s="77" t="s">
        <v>29</v>
      </c>
      <c r="E1963" s="77">
        <v>2019</v>
      </c>
      <c r="F1963" s="77">
        <v>42.3750997</v>
      </c>
      <c r="G1963" s="77">
        <v>-71.105615700000001</v>
      </c>
      <c r="H1963" s="77">
        <v>0</v>
      </c>
      <c r="I1963" s="77" t="s">
        <v>1479</v>
      </c>
      <c r="J1963" s="77">
        <v>38.626803899999999</v>
      </c>
      <c r="K1963" s="77">
        <v>-90.199409700000004</v>
      </c>
      <c r="L1963" s="77">
        <v>3326.79225080687</v>
      </c>
      <c r="M1963" s="77">
        <v>0.61494948040279096</v>
      </c>
      <c r="N1963" s="77">
        <v>0</v>
      </c>
      <c r="O1963" s="77">
        <v>638.74411215491898</v>
      </c>
      <c r="P1963" s="87" cm="1">
        <f t="array" ref="P1963">IF($X1963="Non-local",VLOOKUP($E1963,$AI$64:$AW$68,COLUMN($AW:$AW)-COLUMN($AH:$AH),FALSE),IF($X1963="Unknown",VLOOKUP($E1963,$AI$71:$AW$75,COLUMN($AW:$AW)-COLUMN($AH:$AH),FALSE),0))</f>
        <v>244</v>
      </c>
      <c r="Q1963" s="87" cm="1">
        <f t="array" ref="Q1963">IF($X1963="Non-local",VLOOKUP($E1963,$AI$40:$AW$44,COLUMN($AW:$AW)-COLUMN($AH:$AH),FALSE),IF($X1963="Unknown",VLOOKUP($E1963,$AI$47:$AW$51,COLUMN($AW:$AW)-COLUMN($AH:$AH),FALSE),0))</f>
        <v>485.37900000000008</v>
      </c>
      <c r="R1963" s="87" cm="1">
        <f t="array" ref="R1963">IF($X1963="Non-local",VLOOKUP($E1963,$AI$88:$AW$92,COLUMN($AW:$AW)-COLUMN($AH:$AH),FALSE),IF($X1963="Unknown",VLOOKUP($E1963,$AI$95:$AW$99,COLUMN($AW:$AW)-COLUMN($AH:$AH),FALSE),0))</f>
        <v>0.16197839056517743</v>
      </c>
      <c r="S1963" s="87" cm="1">
        <f t="array" ref="S1963">VLOOKUP($E1963,$AI$111:$AW$115,COLUMN($AW:$AW)-COLUMN($AH:$AH),FALSE)</f>
        <v>431.69321999999994</v>
      </c>
      <c r="T1963" s="104">
        <f t="shared" si="460"/>
        <v>0.77692787096796834</v>
      </c>
      <c r="U1963" s="104">
        <f t="shared" si="461"/>
        <v>1799.8163321549189</v>
      </c>
      <c r="V1963" s="87" cm="1">
        <f t="array" ref="V1963">VLOOKUP($E1963,$AI$118:$AW$122,COLUMN($AW:$AW)-COLUMN($AH:$AH),FALSE)</f>
        <v>0</v>
      </c>
      <c r="W1963" s="87" t="str">
        <f t="shared" si="465"/>
        <v>Domestic</v>
      </c>
      <c r="X1963" s="87" t="str">
        <f t="shared" si="466"/>
        <v>Non-local</v>
      </c>
      <c r="Y1963" s="104"/>
      <c r="Z1963" s="87" t="str">
        <f t="shared" si="462"/>
        <v>USA</v>
      </c>
      <c r="AA1963" s="87" t="str">
        <f t="shared" si="463"/>
        <v>USA</v>
      </c>
      <c r="AB1963" s="82" cm="1">
        <f t="array" ref="AB1963">VLOOKUP(B1963,'GDP per Capita'!$T$2:$V$4235,COLUMN('GDP per Capita'!$V:$V)-COLUMN('GDP per Capita'!$S:$S),FALSE)</f>
        <v>63809.64</v>
      </c>
      <c r="AC1963" s="82">
        <f t="shared" si="467"/>
        <v>63809.64</v>
      </c>
      <c r="AD1963" s="82">
        <f t="shared" si="468"/>
        <v>63809.64</v>
      </c>
      <c r="AE1963" s="88">
        <f t="shared" si="464"/>
        <v>2.8206025486978439E-2</v>
      </c>
    </row>
    <row r="1964" spans="1:31">
      <c r="A1964" s="77" t="s">
        <v>1448</v>
      </c>
      <c r="B1964" s="77">
        <v>1963</v>
      </c>
      <c r="C1964" s="77" t="s">
        <v>29</v>
      </c>
      <c r="D1964" s="77" t="s">
        <v>29</v>
      </c>
      <c r="E1964" s="77">
        <v>2019</v>
      </c>
      <c r="F1964" s="77">
        <v>61.216312899999998</v>
      </c>
      <c r="G1964" s="77">
        <v>-149.8948523</v>
      </c>
      <c r="H1964" s="77">
        <v>0</v>
      </c>
      <c r="I1964" s="77" t="s">
        <v>1479</v>
      </c>
      <c r="J1964" s="77">
        <v>38.626803899999999</v>
      </c>
      <c r="K1964" s="77">
        <v>-90.199409700000004</v>
      </c>
      <c r="L1964" s="77">
        <v>9458.1851470917809</v>
      </c>
      <c r="M1964" s="77">
        <v>1.49475846578852</v>
      </c>
      <c r="N1964" s="77">
        <v>0</v>
      </c>
      <c r="O1964" s="77">
        <v>993.10944044463702</v>
      </c>
      <c r="P1964" s="87" cm="1">
        <f t="array" ref="P1964">IF($X1964="Non-local",VLOOKUP($E1964,$AI$64:$AW$68,COLUMN($AW:$AW)-COLUMN($AH:$AH),FALSE),IF($X1964="Unknown",VLOOKUP($E1964,$AI$71:$AW$75,COLUMN($AW:$AW)-COLUMN($AH:$AH),FALSE),0))</f>
        <v>244</v>
      </c>
      <c r="Q1964" s="87" cm="1">
        <f t="array" ref="Q1964">IF($X1964="Non-local",VLOOKUP($E1964,$AI$40:$AW$44,COLUMN($AW:$AW)-COLUMN($AH:$AH),FALSE),IF($X1964="Unknown",VLOOKUP($E1964,$AI$47:$AW$51,COLUMN($AW:$AW)-COLUMN($AH:$AH),FALSE),0))</f>
        <v>485.37900000000008</v>
      </c>
      <c r="R1964" s="87" cm="1">
        <f t="array" ref="R1964">IF($X1964="Non-local",VLOOKUP($E1964,$AI$88:$AW$92,COLUMN($AW:$AW)-COLUMN($AH:$AH),FALSE),IF($X1964="Unknown",VLOOKUP($E1964,$AI$95:$AW$99,COLUMN($AW:$AW)-COLUMN($AH:$AH),FALSE),0))</f>
        <v>0.16197839056517743</v>
      </c>
      <c r="S1964" s="87" cm="1">
        <f t="array" ref="S1964">VLOOKUP($E1964,$AI$111:$AW$115,COLUMN($AW:$AW)-COLUMN($AH:$AH),FALSE)</f>
        <v>431.69321999999994</v>
      </c>
      <c r="T1964" s="104">
        <f t="shared" si="460"/>
        <v>1.6567368563536975</v>
      </c>
      <c r="U1964" s="104">
        <f t="shared" si="461"/>
        <v>2154.1816604446371</v>
      </c>
      <c r="V1964" s="87" cm="1">
        <f t="array" ref="V1964">VLOOKUP($E1964,$AI$118:$AW$122,COLUMN($AW:$AW)-COLUMN($AH:$AH),FALSE)</f>
        <v>0</v>
      </c>
      <c r="W1964" s="87" t="str">
        <f t="shared" si="465"/>
        <v>Domestic</v>
      </c>
      <c r="X1964" s="87" t="str">
        <f t="shared" si="466"/>
        <v>Non-local</v>
      </c>
      <c r="Y1964" s="104"/>
      <c r="Z1964" s="87" t="str">
        <f t="shared" si="462"/>
        <v>USA</v>
      </c>
      <c r="AA1964" s="87" t="str">
        <f t="shared" si="463"/>
        <v>USA</v>
      </c>
      <c r="AB1964" s="82" cm="1">
        <f t="array" ref="AB1964">VLOOKUP(B1964,'GDP per Capita'!$T$2:$V$4235,COLUMN('GDP per Capita'!$V:$V)-COLUMN('GDP per Capita'!$S:$S),FALSE)</f>
        <v>63809.64</v>
      </c>
      <c r="AC1964" s="82">
        <f t="shared" si="467"/>
        <v>63809.64</v>
      </c>
      <c r="AD1964" s="82">
        <f t="shared" si="468"/>
        <v>63809.64</v>
      </c>
      <c r="AE1964" s="88">
        <f t="shared" si="464"/>
        <v>3.375950186280062E-2</v>
      </c>
    </row>
    <row r="1965" spans="1:31">
      <c r="A1965" s="77" t="s">
        <v>1451</v>
      </c>
      <c r="B1965" s="77">
        <v>1964</v>
      </c>
      <c r="C1965" s="77" t="s">
        <v>317</v>
      </c>
      <c r="D1965" s="77" t="s">
        <v>30</v>
      </c>
      <c r="E1965" s="77">
        <v>2019</v>
      </c>
      <c r="F1965" s="77">
        <v>37.555545000000002</v>
      </c>
      <c r="G1965" s="77">
        <v>126.97208999999999</v>
      </c>
      <c r="H1965" s="77">
        <v>0</v>
      </c>
      <c r="I1965" s="77" t="s">
        <v>1479</v>
      </c>
      <c r="J1965" s="77">
        <v>38.626803899999999</v>
      </c>
      <c r="K1965" s="77">
        <v>-90.199409700000004</v>
      </c>
      <c r="L1965" s="77">
        <v>21458.095284575</v>
      </c>
      <c r="M1965" s="77">
        <v>3.3325528633989698</v>
      </c>
      <c r="N1965" s="77">
        <v>0</v>
      </c>
      <c r="O1965" s="77">
        <v>1963.41571853861</v>
      </c>
      <c r="P1965" s="87" cm="1">
        <f t="array" ref="P1965">IF($X1965="Non-local",VLOOKUP($E1965,$AI$64:$AW$68,COLUMN($AW:$AW)-COLUMN($AH:$AH),FALSE),IF($X1965="Unknown",VLOOKUP($E1965,$AI$71:$AW$75,COLUMN($AW:$AW)-COLUMN($AH:$AH),FALSE),0))</f>
        <v>244</v>
      </c>
      <c r="Q1965" s="87" cm="1">
        <f t="array" ref="Q1965">IF($X1965="Non-local",VLOOKUP($E1965,$AI$40:$AW$44,COLUMN($AW:$AW)-COLUMN($AH:$AH),FALSE),IF($X1965="Unknown",VLOOKUP($E1965,$AI$47:$AW$51,COLUMN($AW:$AW)-COLUMN($AH:$AH),FALSE),0))</f>
        <v>485.37900000000008</v>
      </c>
      <c r="R1965" s="87" cm="1">
        <f t="array" ref="R1965">IF($X1965="Non-local",VLOOKUP($E1965,$AI$88:$AW$92,COLUMN($AW:$AW)-COLUMN($AH:$AH),FALSE),IF($X1965="Unknown",VLOOKUP($E1965,$AI$95:$AW$99,COLUMN($AW:$AW)-COLUMN($AH:$AH),FALSE),0))</f>
        <v>0.16197839056517743</v>
      </c>
      <c r="S1965" s="87" cm="1">
        <f t="array" ref="S1965">VLOOKUP($E1965,$AI$111:$AW$115,COLUMN($AW:$AW)-COLUMN($AH:$AH),FALSE)</f>
        <v>431.69321999999994</v>
      </c>
      <c r="T1965" s="104">
        <f t="shared" si="460"/>
        <v>3.4945312539641473</v>
      </c>
      <c r="U1965" s="104">
        <f t="shared" si="461"/>
        <v>3124.4879385386103</v>
      </c>
      <c r="V1965" s="87" cm="1">
        <f t="array" ref="V1965">VLOOKUP($E1965,$AI$118:$AW$122,COLUMN($AW:$AW)-COLUMN($AH:$AH),FALSE)</f>
        <v>0</v>
      </c>
      <c r="W1965" s="87" t="str">
        <f t="shared" si="465"/>
        <v>International</v>
      </c>
      <c r="X1965" s="87" t="str">
        <f t="shared" si="466"/>
        <v>Non-local</v>
      </c>
      <c r="Y1965" s="104"/>
      <c r="Z1965" s="87" t="str">
        <f t="shared" si="462"/>
        <v>South Korea</v>
      </c>
      <c r="AA1965" s="87" t="str">
        <f t="shared" si="463"/>
        <v>Asia</v>
      </c>
      <c r="AB1965" s="82" cm="1">
        <f t="array" ref="AB1965">VLOOKUP(B1965,'GDP per Capita'!$T$2:$V$4235,COLUMN('GDP per Capita'!$V:$V)-COLUMN('GDP per Capita'!$S:$S),FALSE)</f>
        <v>32154.02</v>
      </c>
      <c r="AC1965" s="82">
        <f t="shared" si="467"/>
        <v>32154.02</v>
      </c>
      <c r="AD1965" s="82">
        <f t="shared" si="468"/>
        <v>32154.02</v>
      </c>
      <c r="AE1965" s="88">
        <f t="shared" si="464"/>
        <v>9.7172544476199565E-2</v>
      </c>
    </row>
    <row r="1966" spans="1:31">
      <c r="A1966" s="77" t="s">
        <v>1032</v>
      </c>
      <c r="B1966" s="77">
        <v>1965</v>
      </c>
      <c r="C1966" s="77" t="s">
        <v>29</v>
      </c>
      <c r="D1966" s="77" t="s">
        <v>29</v>
      </c>
      <c r="E1966" s="77">
        <v>2019</v>
      </c>
      <c r="F1966" s="77">
        <v>32.7174209</v>
      </c>
      <c r="G1966" s="77">
        <v>-117.1627714</v>
      </c>
      <c r="H1966" s="77">
        <v>0</v>
      </c>
      <c r="I1966" s="77" t="s">
        <v>1479</v>
      </c>
      <c r="J1966" s="77">
        <v>38.626803899999999</v>
      </c>
      <c r="K1966" s="77">
        <v>-90.199409700000004</v>
      </c>
      <c r="L1966" s="77">
        <v>5025.1292937853495</v>
      </c>
      <c r="M1966" s="77">
        <v>0.88002325981501905</v>
      </c>
      <c r="N1966" s="77">
        <v>0</v>
      </c>
      <c r="O1966" s="77">
        <v>603.01551525424202</v>
      </c>
      <c r="P1966" s="87" cm="1">
        <f t="array" ref="P1966">IF($X1966="Non-local",VLOOKUP($E1966,$AI$64:$AW$68,COLUMN($AW:$AW)-COLUMN($AH:$AH),FALSE),IF($X1966="Unknown",VLOOKUP($E1966,$AI$71:$AW$75,COLUMN($AW:$AW)-COLUMN($AH:$AH),FALSE),0))</f>
        <v>244</v>
      </c>
      <c r="Q1966" s="87" cm="1">
        <f t="array" ref="Q1966">IF($X1966="Non-local",VLOOKUP($E1966,$AI$40:$AW$44,COLUMN($AW:$AW)-COLUMN($AH:$AH),FALSE),IF($X1966="Unknown",VLOOKUP($E1966,$AI$47:$AW$51,COLUMN($AW:$AW)-COLUMN($AH:$AH),FALSE),0))</f>
        <v>485.37900000000008</v>
      </c>
      <c r="R1966" s="87" cm="1">
        <f t="array" ref="R1966">IF($X1966="Non-local",VLOOKUP($E1966,$AI$88:$AW$92,COLUMN($AW:$AW)-COLUMN($AH:$AH),FALSE),IF($X1966="Unknown",VLOOKUP($E1966,$AI$95:$AW$99,COLUMN($AW:$AW)-COLUMN($AH:$AH),FALSE),0))</f>
        <v>0.16197839056517743</v>
      </c>
      <c r="S1966" s="87" cm="1">
        <f t="array" ref="S1966">VLOOKUP($E1966,$AI$111:$AW$115,COLUMN($AW:$AW)-COLUMN($AH:$AH),FALSE)</f>
        <v>431.69321999999994</v>
      </c>
      <c r="T1966" s="104">
        <f t="shared" si="460"/>
        <v>1.0420016503801965</v>
      </c>
      <c r="U1966" s="104">
        <f t="shared" si="461"/>
        <v>1764.087735254242</v>
      </c>
      <c r="V1966" s="87" cm="1">
        <f t="array" ref="V1966">VLOOKUP($E1966,$AI$118:$AW$122,COLUMN($AW:$AW)-COLUMN($AH:$AH),FALSE)</f>
        <v>0</v>
      </c>
      <c r="W1966" s="87" t="str">
        <f t="shared" si="465"/>
        <v>Domestic</v>
      </c>
      <c r="X1966" s="87" t="str">
        <f t="shared" si="466"/>
        <v>Non-local</v>
      </c>
      <c r="Y1966" s="104"/>
      <c r="Z1966" s="87" t="str">
        <f t="shared" si="462"/>
        <v>USA</v>
      </c>
      <c r="AA1966" s="87" t="str">
        <f t="shared" si="463"/>
        <v>USA</v>
      </c>
      <c r="AB1966" s="82" cm="1">
        <f t="array" ref="AB1966">VLOOKUP(B1966,'GDP per Capita'!$T$2:$V$4235,COLUMN('GDP per Capita'!$V:$V)-COLUMN('GDP per Capita'!$S:$S),FALSE)</f>
        <v>63809.64</v>
      </c>
      <c r="AC1966" s="82">
        <f t="shared" si="467"/>
        <v>63809.64</v>
      </c>
      <c r="AD1966" s="82">
        <f t="shared" si="468"/>
        <v>63809.64</v>
      </c>
      <c r="AE1966" s="88">
        <f t="shared" si="464"/>
        <v>2.7646100734218873E-2</v>
      </c>
    </row>
    <row r="1967" spans="1:31">
      <c r="A1967" s="77" t="s">
        <v>1585</v>
      </c>
      <c r="B1967" s="77">
        <v>1966</v>
      </c>
      <c r="C1967" s="77" t="s">
        <v>29</v>
      </c>
      <c r="D1967" s="77" t="s">
        <v>29</v>
      </c>
      <c r="E1967" s="77">
        <v>2019</v>
      </c>
      <c r="F1967" s="77">
        <v>37.950932399999999</v>
      </c>
      <c r="G1967" s="77">
        <v>-91.770807599999898</v>
      </c>
      <c r="H1967" s="77">
        <v>0</v>
      </c>
      <c r="I1967" s="77" t="s">
        <v>1479</v>
      </c>
      <c r="J1967" s="77">
        <v>38.626803899999999</v>
      </c>
      <c r="K1967" s="77">
        <v>-90.199409700000004</v>
      </c>
      <c r="L1967" s="77">
        <v>312.76897723763801</v>
      </c>
      <c r="M1967" s="77">
        <v>0.20293121030980099</v>
      </c>
      <c r="N1967" s="77">
        <v>0</v>
      </c>
      <c r="O1967" s="77">
        <v>60.051643629626497</v>
      </c>
      <c r="P1967" s="87" cm="1">
        <f t="array" ref="P1967">IF($X1967="Non-local",VLOOKUP($E1967,$AI$64:$AW$68,COLUMN($AW:$AW)-COLUMN($AH:$AH),FALSE),IF($X1967="Unknown",VLOOKUP($E1967,$AI$71:$AW$75,COLUMN($AW:$AW)-COLUMN($AH:$AH),FALSE),0))</f>
        <v>244</v>
      </c>
      <c r="Q1967" s="87" cm="1">
        <f t="array" ref="Q1967">IF($X1967="Non-local",VLOOKUP($E1967,$AI$40:$AW$44,COLUMN($AW:$AW)-COLUMN($AH:$AH),FALSE),IF($X1967="Unknown",VLOOKUP($E1967,$AI$47:$AW$51,COLUMN($AW:$AW)-COLUMN($AH:$AH),FALSE),0))</f>
        <v>485.37900000000008</v>
      </c>
      <c r="R1967" s="87" cm="1">
        <f t="array" ref="R1967">IF($X1967="Non-local",VLOOKUP($E1967,$AI$88:$AW$92,COLUMN($AW:$AW)-COLUMN($AH:$AH),FALSE),IF($X1967="Unknown",VLOOKUP($E1967,$AI$95:$AW$99,COLUMN($AW:$AW)-COLUMN($AH:$AH),FALSE),0))</f>
        <v>0.16197839056517743</v>
      </c>
      <c r="S1967" s="87" cm="1">
        <f t="array" ref="S1967">VLOOKUP($E1967,$AI$111:$AW$115,COLUMN($AW:$AW)-COLUMN($AH:$AH),FALSE)</f>
        <v>431.69321999999994</v>
      </c>
      <c r="T1967" s="104">
        <f t="shared" si="460"/>
        <v>0.36490960087497842</v>
      </c>
      <c r="U1967" s="104">
        <f t="shared" si="461"/>
        <v>1221.1238636296264</v>
      </c>
      <c r="V1967" s="87" cm="1">
        <f t="array" ref="V1967">VLOOKUP($E1967,$AI$118:$AW$122,COLUMN($AW:$AW)-COLUMN($AH:$AH),FALSE)</f>
        <v>0</v>
      </c>
      <c r="W1967" s="87" t="str">
        <f t="shared" si="465"/>
        <v>Domestic</v>
      </c>
      <c r="X1967" s="87" t="str">
        <f t="shared" si="466"/>
        <v>Non-local</v>
      </c>
      <c r="Y1967" s="104"/>
      <c r="Z1967" s="87" t="str">
        <f t="shared" si="462"/>
        <v>USA</v>
      </c>
      <c r="AA1967" s="87" t="str">
        <f t="shared" si="463"/>
        <v>USA</v>
      </c>
      <c r="AB1967" s="82" cm="1">
        <f t="array" ref="AB1967">VLOOKUP(B1967,'GDP per Capita'!$T$2:$V$4235,COLUMN('GDP per Capita'!$V:$V)-COLUMN('GDP per Capita'!$S:$S),FALSE)</f>
        <v>63809.64</v>
      </c>
      <c r="AC1967" s="82">
        <f t="shared" si="467"/>
        <v>63809.64</v>
      </c>
      <c r="AD1967" s="82">
        <f t="shared" si="468"/>
        <v>63809.64</v>
      </c>
      <c r="AE1967" s="88">
        <f t="shared" si="464"/>
        <v>1.9136980926857235E-2</v>
      </c>
    </row>
    <row r="1968" spans="1:31">
      <c r="A1968" s="77" t="s">
        <v>1354</v>
      </c>
      <c r="B1968" s="77">
        <v>1967</v>
      </c>
      <c r="C1968" s="77" t="s">
        <v>29</v>
      </c>
      <c r="D1968" s="77" t="s">
        <v>29</v>
      </c>
      <c r="E1968" s="77">
        <v>2019</v>
      </c>
      <c r="F1968" s="77">
        <v>40.746490100000003</v>
      </c>
      <c r="G1968" s="77">
        <v>-74.156255099999996</v>
      </c>
      <c r="H1968" s="77">
        <v>0</v>
      </c>
      <c r="I1968" s="77" t="s">
        <v>1479</v>
      </c>
      <c r="J1968" s="77">
        <v>38.626803899999999</v>
      </c>
      <c r="K1968" s="77">
        <v>-90.199409700000004</v>
      </c>
      <c r="L1968" s="77">
        <v>2781.7046211111601</v>
      </c>
      <c r="M1968" s="77">
        <v>0.52894126282807596</v>
      </c>
      <c r="N1968" s="77">
        <v>0</v>
      </c>
      <c r="O1968" s="77">
        <v>534.08728725334402</v>
      </c>
      <c r="P1968" s="87" cm="1">
        <f t="array" ref="P1968">IF($X1968="Non-local",VLOOKUP($E1968,$AI$64:$AW$68,COLUMN($AW:$AW)-COLUMN($AH:$AH),FALSE),IF($X1968="Unknown",VLOOKUP($E1968,$AI$71:$AW$75,COLUMN($AW:$AW)-COLUMN($AH:$AH),FALSE),0))</f>
        <v>244</v>
      </c>
      <c r="Q1968" s="87" cm="1">
        <f t="array" ref="Q1968">IF($X1968="Non-local",VLOOKUP($E1968,$AI$40:$AW$44,COLUMN($AW:$AW)-COLUMN($AH:$AH),FALSE),IF($X1968="Unknown",VLOOKUP($E1968,$AI$47:$AW$51,COLUMN($AW:$AW)-COLUMN($AH:$AH),FALSE),0))</f>
        <v>485.37900000000008</v>
      </c>
      <c r="R1968" s="87" cm="1">
        <f t="array" ref="R1968">IF($X1968="Non-local",VLOOKUP($E1968,$AI$88:$AW$92,COLUMN($AW:$AW)-COLUMN($AH:$AH),FALSE),IF($X1968="Unknown",VLOOKUP($E1968,$AI$95:$AW$99,COLUMN($AW:$AW)-COLUMN($AH:$AH),FALSE),0))</f>
        <v>0.16197839056517743</v>
      </c>
      <c r="S1968" s="87" cm="1">
        <f t="array" ref="S1968">VLOOKUP($E1968,$AI$111:$AW$115,COLUMN($AW:$AW)-COLUMN($AH:$AH),FALSE)</f>
        <v>431.69321999999994</v>
      </c>
      <c r="T1968" s="104">
        <f t="shared" si="460"/>
        <v>0.69091965339325334</v>
      </c>
      <c r="U1968" s="104">
        <f t="shared" si="461"/>
        <v>1695.1595072533439</v>
      </c>
      <c r="V1968" s="87" cm="1">
        <f t="array" ref="V1968">VLOOKUP($E1968,$AI$118:$AW$122,COLUMN($AW:$AW)-COLUMN($AH:$AH),FALSE)</f>
        <v>0</v>
      </c>
      <c r="W1968" s="87" t="str">
        <f t="shared" si="465"/>
        <v>Domestic</v>
      </c>
      <c r="X1968" s="87" t="str">
        <f t="shared" si="466"/>
        <v>Non-local</v>
      </c>
      <c r="Y1968" s="104"/>
      <c r="Z1968" s="87" t="str">
        <f t="shared" si="462"/>
        <v>USA</v>
      </c>
      <c r="AA1968" s="87" t="str">
        <f t="shared" si="463"/>
        <v>USA</v>
      </c>
      <c r="AB1968" s="82" cm="1">
        <f t="array" ref="AB1968">VLOOKUP(B1968,'GDP per Capita'!$T$2:$V$4235,COLUMN('GDP per Capita'!$V:$V)-COLUMN('GDP per Capita'!$S:$S),FALSE)</f>
        <v>63809.64</v>
      </c>
      <c r="AC1968" s="82">
        <f t="shared" si="467"/>
        <v>63809.64</v>
      </c>
      <c r="AD1968" s="82">
        <f t="shared" si="468"/>
        <v>63809.64</v>
      </c>
      <c r="AE1968" s="88">
        <f t="shared" si="464"/>
        <v>2.6565884202658784E-2</v>
      </c>
    </row>
    <row r="1969" spans="1:31">
      <c r="A1969" s="77" t="s">
        <v>973</v>
      </c>
      <c r="B1969" s="77">
        <v>1968</v>
      </c>
      <c r="C1969" s="77" t="s">
        <v>29</v>
      </c>
      <c r="D1969" s="77" t="s">
        <v>29</v>
      </c>
      <c r="E1969" s="77">
        <v>2019</v>
      </c>
      <c r="F1969" s="77">
        <v>37.4443292999999</v>
      </c>
      <c r="G1969" s="77">
        <v>-122.1598465</v>
      </c>
      <c r="H1969" s="77">
        <v>0</v>
      </c>
      <c r="I1969" s="77" t="s">
        <v>1479</v>
      </c>
      <c r="J1969" s="77">
        <v>38.626803899999999</v>
      </c>
      <c r="K1969" s="77">
        <v>-90.199409700000004</v>
      </c>
      <c r="L1969" s="77">
        <v>5576.0849912336998</v>
      </c>
      <c r="M1969" s="77">
        <v>0.95454003965526102</v>
      </c>
      <c r="N1969" s="77">
        <v>0</v>
      </c>
      <c r="O1969" s="77">
        <v>669.13019894804404</v>
      </c>
      <c r="P1969" s="87" cm="1">
        <f t="array" ref="P1969">IF($X1969="Non-local",VLOOKUP($E1969,$AI$64:$AW$68,COLUMN($AW:$AW)-COLUMN($AH:$AH),FALSE),IF($X1969="Unknown",VLOOKUP($E1969,$AI$71:$AW$75,COLUMN($AW:$AW)-COLUMN($AH:$AH),FALSE),0))</f>
        <v>244</v>
      </c>
      <c r="Q1969" s="87" cm="1">
        <f t="array" ref="Q1969">IF($X1969="Non-local",VLOOKUP($E1969,$AI$40:$AW$44,COLUMN($AW:$AW)-COLUMN($AH:$AH),FALSE),IF($X1969="Unknown",VLOOKUP($E1969,$AI$47:$AW$51,COLUMN($AW:$AW)-COLUMN($AH:$AH),FALSE),0))</f>
        <v>485.37900000000008</v>
      </c>
      <c r="R1969" s="87" cm="1">
        <f t="array" ref="R1969">IF($X1969="Non-local",VLOOKUP($E1969,$AI$88:$AW$92,COLUMN($AW:$AW)-COLUMN($AH:$AH),FALSE),IF($X1969="Unknown",VLOOKUP($E1969,$AI$95:$AW$99,COLUMN($AW:$AW)-COLUMN($AH:$AH),FALSE),0))</f>
        <v>0.16197839056517743</v>
      </c>
      <c r="S1969" s="87" cm="1">
        <f t="array" ref="S1969">VLOOKUP($E1969,$AI$111:$AW$115,COLUMN($AW:$AW)-COLUMN($AH:$AH),FALSE)</f>
        <v>431.69321999999994</v>
      </c>
      <c r="T1969" s="104">
        <f t="shared" si="460"/>
        <v>1.1165184302204385</v>
      </c>
      <c r="U1969" s="104">
        <f t="shared" si="461"/>
        <v>1830.2024189480439</v>
      </c>
      <c r="V1969" s="87" cm="1">
        <f t="array" ref="V1969">VLOOKUP($E1969,$AI$118:$AW$122,COLUMN($AW:$AW)-COLUMN($AH:$AH),FALSE)</f>
        <v>0</v>
      </c>
      <c r="W1969" s="87" t="str">
        <f t="shared" si="465"/>
        <v>Domestic</v>
      </c>
      <c r="X1969" s="87" t="str">
        <f t="shared" si="466"/>
        <v>Non-local</v>
      </c>
      <c r="Y1969" s="104"/>
      <c r="Z1969" s="87" t="str">
        <f t="shared" si="462"/>
        <v>USA</v>
      </c>
      <c r="AA1969" s="87" t="str">
        <f t="shared" si="463"/>
        <v>USA</v>
      </c>
      <c r="AB1969" s="82" cm="1">
        <f t="array" ref="AB1969">VLOOKUP(B1969,'GDP per Capita'!$T$2:$V$4235,COLUMN('GDP per Capita'!$V:$V)-COLUMN('GDP per Capita'!$S:$S),FALSE)</f>
        <v>63809.64</v>
      </c>
      <c r="AC1969" s="82">
        <f t="shared" si="467"/>
        <v>63809.64</v>
      </c>
      <c r="AD1969" s="82">
        <f t="shared" si="468"/>
        <v>63809.64</v>
      </c>
      <c r="AE1969" s="88">
        <f t="shared" si="464"/>
        <v>2.8682224487523264E-2</v>
      </c>
    </row>
    <row r="1970" spans="1:31">
      <c r="A1970" s="77" t="s">
        <v>1227</v>
      </c>
      <c r="B1970" s="77">
        <v>1969</v>
      </c>
      <c r="C1970" s="77" t="s">
        <v>29</v>
      </c>
      <c r="D1970" s="77" t="s">
        <v>29</v>
      </c>
      <c r="E1970" s="77">
        <v>2019</v>
      </c>
      <c r="F1970" s="77">
        <v>38.971938399999999</v>
      </c>
      <c r="G1970" s="77">
        <v>-95.235949599999998</v>
      </c>
      <c r="H1970" s="77">
        <v>0</v>
      </c>
      <c r="I1970" s="77" t="s">
        <v>1479</v>
      </c>
      <c r="J1970" s="77">
        <v>38.626803899999999</v>
      </c>
      <c r="K1970" s="77">
        <v>-90.199409700000004</v>
      </c>
      <c r="L1970" s="77">
        <v>876.18029286056105</v>
      </c>
      <c r="M1970" s="77">
        <v>0.27732673092671201</v>
      </c>
      <c r="N1970" s="77">
        <v>0</v>
      </c>
      <c r="O1970" s="77">
        <v>168.22661622922701</v>
      </c>
      <c r="P1970" s="87" cm="1">
        <f t="array" ref="P1970">IF($X1970="Non-local",VLOOKUP($E1970,$AI$64:$AW$68,COLUMN($AW:$AW)-COLUMN($AH:$AH),FALSE),IF($X1970="Unknown",VLOOKUP($E1970,$AI$71:$AW$75,COLUMN($AW:$AW)-COLUMN($AH:$AH),FALSE),0))</f>
        <v>244</v>
      </c>
      <c r="Q1970" s="87" cm="1">
        <f t="array" ref="Q1970">IF($X1970="Non-local",VLOOKUP($E1970,$AI$40:$AW$44,COLUMN($AW:$AW)-COLUMN($AH:$AH),FALSE),IF($X1970="Unknown",VLOOKUP($E1970,$AI$47:$AW$51,COLUMN($AW:$AW)-COLUMN($AH:$AH),FALSE),0))</f>
        <v>485.37900000000008</v>
      </c>
      <c r="R1970" s="87" cm="1">
        <f t="array" ref="R1970">IF($X1970="Non-local",VLOOKUP($E1970,$AI$88:$AW$92,COLUMN($AW:$AW)-COLUMN($AH:$AH),FALSE),IF($X1970="Unknown",VLOOKUP($E1970,$AI$95:$AW$99,COLUMN($AW:$AW)-COLUMN($AH:$AH),FALSE),0))</f>
        <v>0.16197839056517743</v>
      </c>
      <c r="S1970" s="87" cm="1">
        <f t="array" ref="S1970">VLOOKUP($E1970,$AI$111:$AW$115,COLUMN($AW:$AW)-COLUMN($AH:$AH),FALSE)</f>
        <v>431.69321999999994</v>
      </c>
      <c r="T1970" s="104">
        <f t="shared" si="460"/>
        <v>0.43930512149188944</v>
      </c>
      <c r="U1970" s="104">
        <f t="shared" si="461"/>
        <v>1329.2988362292269</v>
      </c>
      <c r="V1970" s="87" cm="1">
        <f t="array" ref="V1970">VLOOKUP($E1970,$AI$118:$AW$122,COLUMN($AW:$AW)-COLUMN($AH:$AH),FALSE)</f>
        <v>0</v>
      </c>
      <c r="W1970" s="87" t="str">
        <f t="shared" si="465"/>
        <v>Domestic</v>
      </c>
      <c r="X1970" s="87" t="str">
        <f t="shared" si="466"/>
        <v>Non-local</v>
      </c>
      <c r="Y1970" s="104"/>
      <c r="Z1970" s="87" t="str">
        <f t="shared" si="462"/>
        <v>USA</v>
      </c>
      <c r="AA1970" s="87" t="str">
        <f t="shared" si="463"/>
        <v>USA</v>
      </c>
      <c r="AB1970" s="82" cm="1">
        <f t="array" ref="AB1970">VLOOKUP(B1970,'GDP per Capita'!$T$2:$V$4235,COLUMN('GDP per Capita'!$V:$V)-COLUMN('GDP per Capita'!$S:$S),FALSE)</f>
        <v>63809.64</v>
      </c>
      <c r="AC1970" s="82">
        <f t="shared" si="467"/>
        <v>63809.64</v>
      </c>
      <c r="AD1970" s="82">
        <f t="shared" si="468"/>
        <v>63809.64</v>
      </c>
      <c r="AE1970" s="88">
        <f t="shared" si="464"/>
        <v>2.083225726127317E-2</v>
      </c>
    </row>
    <row r="1971" spans="1:31">
      <c r="A1971" s="77" t="s">
        <v>1227</v>
      </c>
      <c r="B1971" s="77">
        <v>1970</v>
      </c>
      <c r="C1971" s="77" t="s">
        <v>29</v>
      </c>
      <c r="D1971" s="77" t="s">
        <v>29</v>
      </c>
      <c r="E1971" s="77">
        <v>2019</v>
      </c>
      <c r="F1971" s="77">
        <v>38.971938399999999</v>
      </c>
      <c r="G1971" s="77">
        <v>-95.235949599999998</v>
      </c>
      <c r="H1971" s="77">
        <v>0</v>
      </c>
      <c r="I1971" s="77" t="s">
        <v>1479</v>
      </c>
      <c r="J1971" s="77">
        <v>38.626803899999999</v>
      </c>
      <c r="K1971" s="77">
        <v>-90.199409700000004</v>
      </c>
      <c r="L1971" s="77">
        <v>876.18029286056105</v>
      </c>
      <c r="M1971" s="77">
        <v>0.27732673092671201</v>
      </c>
      <c r="N1971" s="77">
        <v>0</v>
      </c>
      <c r="O1971" s="77">
        <v>168.22661622922701</v>
      </c>
      <c r="P1971" s="87" cm="1">
        <f t="array" ref="P1971">IF($X1971="Non-local",VLOOKUP($E1971,$AI$64:$AW$68,COLUMN($AW:$AW)-COLUMN($AH:$AH),FALSE),IF($X1971="Unknown",VLOOKUP($E1971,$AI$71:$AW$75,COLUMN($AW:$AW)-COLUMN($AH:$AH),FALSE),0))</f>
        <v>244</v>
      </c>
      <c r="Q1971" s="87" cm="1">
        <f t="array" ref="Q1971">IF($X1971="Non-local",VLOOKUP($E1971,$AI$40:$AW$44,COLUMN($AW:$AW)-COLUMN($AH:$AH),FALSE),IF($X1971="Unknown",VLOOKUP($E1971,$AI$47:$AW$51,COLUMN($AW:$AW)-COLUMN($AH:$AH),FALSE),0))</f>
        <v>485.37900000000008</v>
      </c>
      <c r="R1971" s="87" cm="1">
        <f t="array" ref="R1971">IF($X1971="Non-local",VLOOKUP($E1971,$AI$88:$AW$92,COLUMN($AW:$AW)-COLUMN($AH:$AH),FALSE),IF($X1971="Unknown",VLOOKUP($E1971,$AI$95:$AW$99,COLUMN($AW:$AW)-COLUMN($AH:$AH),FALSE),0))</f>
        <v>0.16197839056517743</v>
      </c>
      <c r="S1971" s="87" cm="1">
        <f t="array" ref="S1971">VLOOKUP($E1971,$AI$111:$AW$115,COLUMN($AW:$AW)-COLUMN($AH:$AH),FALSE)</f>
        <v>431.69321999999994</v>
      </c>
      <c r="T1971" s="104">
        <f t="shared" si="460"/>
        <v>0.43930512149188944</v>
      </c>
      <c r="U1971" s="104">
        <f t="shared" si="461"/>
        <v>1329.2988362292269</v>
      </c>
      <c r="V1971" s="87" cm="1">
        <f t="array" ref="V1971">VLOOKUP($E1971,$AI$118:$AW$122,COLUMN($AW:$AW)-COLUMN($AH:$AH),FALSE)</f>
        <v>0</v>
      </c>
      <c r="W1971" s="87" t="str">
        <f t="shared" si="465"/>
        <v>Domestic</v>
      </c>
      <c r="X1971" s="87" t="str">
        <f t="shared" si="466"/>
        <v>Non-local</v>
      </c>
      <c r="Y1971" s="104"/>
      <c r="Z1971" s="87" t="str">
        <f t="shared" si="462"/>
        <v>USA</v>
      </c>
      <c r="AA1971" s="87" t="str">
        <f t="shared" si="463"/>
        <v>USA</v>
      </c>
      <c r="AB1971" s="82" cm="1">
        <f t="array" ref="AB1971">VLOOKUP(B1971,'GDP per Capita'!$T$2:$V$4235,COLUMN('GDP per Capita'!$V:$V)-COLUMN('GDP per Capita'!$S:$S),FALSE)</f>
        <v>63809.64</v>
      </c>
      <c r="AC1971" s="82">
        <f t="shared" si="467"/>
        <v>63809.64</v>
      </c>
      <c r="AD1971" s="82">
        <f t="shared" si="468"/>
        <v>63809.64</v>
      </c>
      <c r="AE1971" s="88">
        <f t="shared" si="464"/>
        <v>2.083225726127317E-2</v>
      </c>
    </row>
    <row r="1972" spans="1:31">
      <c r="A1972" s="77" t="s">
        <v>1367</v>
      </c>
      <c r="B1972" s="77">
        <v>1971</v>
      </c>
      <c r="C1972" s="77" t="s">
        <v>29</v>
      </c>
      <c r="D1972" s="77" t="s">
        <v>29</v>
      </c>
      <c r="E1972" s="77">
        <v>2019</v>
      </c>
      <c r="F1972" s="77">
        <v>37.426540699999997</v>
      </c>
      <c r="G1972" s="77">
        <v>-122.170292584091</v>
      </c>
      <c r="H1972" s="77">
        <v>0</v>
      </c>
      <c r="I1972" s="77" t="s">
        <v>1479</v>
      </c>
      <c r="J1972" s="77">
        <v>38.626803899999999</v>
      </c>
      <c r="K1972" s="77">
        <v>-90.199409700000004</v>
      </c>
      <c r="L1972" s="77">
        <v>5578.7509810237098</v>
      </c>
      <c r="M1972" s="77">
        <v>0.95490191541424296</v>
      </c>
      <c r="N1972" s="77">
        <v>0</v>
      </c>
      <c r="O1972" s="77">
        <v>669.45011772284602</v>
      </c>
      <c r="P1972" s="87" cm="1">
        <f t="array" ref="P1972">IF($X1972="Non-local",VLOOKUP($E1972,$AI$64:$AW$68,COLUMN($AW:$AW)-COLUMN($AH:$AH),FALSE),IF($X1972="Unknown",VLOOKUP($E1972,$AI$71:$AW$75,COLUMN($AW:$AW)-COLUMN($AH:$AH),FALSE),0))</f>
        <v>244</v>
      </c>
      <c r="Q1972" s="87" cm="1">
        <f t="array" ref="Q1972">IF($X1972="Non-local",VLOOKUP($E1972,$AI$40:$AW$44,COLUMN($AW:$AW)-COLUMN($AH:$AH),FALSE),IF($X1972="Unknown",VLOOKUP($E1972,$AI$47:$AW$51,COLUMN($AW:$AW)-COLUMN($AH:$AH),FALSE),0))</f>
        <v>485.37900000000008</v>
      </c>
      <c r="R1972" s="87" cm="1">
        <f t="array" ref="R1972">IF($X1972="Non-local",VLOOKUP($E1972,$AI$88:$AW$92,COLUMN($AW:$AW)-COLUMN($AH:$AH),FALSE),IF($X1972="Unknown",VLOOKUP($E1972,$AI$95:$AW$99,COLUMN($AW:$AW)-COLUMN($AH:$AH),FALSE),0))</f>
        <v>0.16197839056517743</v>
      </c>
      <c r="S1972" s="87" cm="1">
        <f t="array" ref="S1972">VLOOKUP($E1972,$AI$111:$AW$115,COLUMN($AW:$AW)-COLUMN($AH:$AH),FALSE)</f>
        <v>431.69321999999994</v>
      </c>
      <c r="T1972" s="104">
        <f t="shared" si="460"/>
        <v>1.1168803059794203</v>
      </c>
      <c r="U1972" s="104">
        <f t="shared" si="461"/>
        <v>1830.522337722846</v>
      </c>
      <c r="V1972" s="87" cm="1">
        <f t="array" ref="V1972">VLOOKUP($E1972,$AI$118:$AW$122,COLUMN($AW:$AW)-COLUMN($AH:$AH),FALSE)</f>
        <v>0</v>
      </c>
      <c r="W1972" s="87" t="str">
        <f t="shared" si="465"/>
        <v>Domestic</v>
      </c>
      <c r="X1972" s="87" t="str">
        <f t="shared" si="466"/>
        <v>Non-local</v>
      </c>
      <c r="Y1972" s="104"/>
      <c r="Z1972" s="87" t="str">
        <f t="shared" si="462"/>
        <v>USA</v>
      </c>
      <c r="AA1972" s="87" t="str">
        <f t="shared" si="463"/>
        <v>USA</v>
      </c>
      <c r="AB1972" s="82" cm="1">
        <f t="array" ref="AB1972">VLOOKUP(B1972,'GDP per Capita'!$T$2:$V$4235,COLUMN('GDP per Capita'!$V:$V)-COLUMN('GDP per Capita'!$S:$S),FALSE)</f>
        <v>63809.64</v>
      </c>
      <c r="AC1972" s="82">
        <f t="shared" si="467"/>
        <v>63809.64</v>
      </c>
      <c r="AD1972" s="82">
        <f t="shared" si="468"/>
        <v>63809.64</v>
      </c>
      <c r="AE1972" s="88">
        <f t="shared" si="464"/>
        <v>2.8687238130834871E-2</v>
      </c>
    </row>
    <row r="1973" spans="1:31">
      <c r="A1973" s="77" t="s">
        <v>920</v>
      </c>
      <c r="B1973" s="77">
        <v>1972</v>
      </c>
      <c r="C1973" s="77" t="s">
        <v>29</v>
      </c>
      <c r="D1973" s="77" t="s">
        <v>29</v>
      </c>
      <c r="E1973" s="77">
        <v>2019</v>
      </c>
      <c r="F1973" s="77">
        <v>32.222876499999998</v>
      </c>
      <c r="G1973" s="77">
        <v>-110.9748477</v>
      </c>
      <c r="H1973" s="77">
        <v>0</v>
      </c>
      <c r="I1973" s="77" t="s">
        <v>1479</v>
      </c>
      <c r="J1973" s="77">
        <v>38.626803899999999</v>
      </c>
      <c r="K1973" s="77">
        <v>-90.199409700000004</v>
      </c>
      <c r="L1973" s="77">
        <v>4014.12716667114</v>
      </c>
      <c r="M1973" s="77">
        <v>0.72437138261969503</v>
      </c>
      <c r="N1973" s="77">
        <v>0</v>
      </c>
      <c r="O1973" s="77">
        <v>481.69526000053702</v>
      </c>
      <c r="P1973" s="87" cm="1">
        <f t="array" ref="P1973">IF($X1973="Non-local",VLOOKUP($E1973,$AI$64:$AW$68,COLUMN($AW:$AW)-COLUMN($AH:$AH),FALSE),IF($X1973="Unknown",VLOOKUP($E1973,$AI$71:$AW$75,COLUMN($AW:$AW)-COLUMN($AH:$AH),FALSE),0))</f>
        <v>244</v>
      </c>
      <c r="Q1973" s="87" cm="1">
        <f t="array" ref="Q1973">IF($X1973="Non-local",VLOOKUP($E1973,$AI$40:$AW$44,COLUMN($AW:$AW)-COLUMN($AH:$AH),FALSE),IF($X1973="Unknown",VLOOKUP($E1973,$AI$47:$AW$51,COLUMN($AW:$AW)-COLUMN($AH:$AH),FALSE),0))</f>
        <v>485.37900000000008</v>
      </c>
      <c r="R1973" s="87" cm="1">
        <f t="array" ref="R1973">IF($X1973="Non-local",VLOOKUP($E1973,$AI$88:$AW$92,COLUMN($AW:$AW)-COLUMN($AH:$AH),FALSE),IF($X1973="Unknown",VLOOKUP($E1973,$AI$95:$AW$99,COLUMN($AW:$AW)-COLUMN($AH:$AH),FALSE),0))</f>
        <v>0.16197839056517743</v>
      </c>
      <c r="S1973" s="87" cm="1">
        <f t="array" ref="S1973">VLOOKUP($E1973,$AI$111:$AW$115,COLUMN($AW:$AW)-COLUMN($AH:$AH),FALSE)</f>
        <v>431.69321999999994</v>
      </c>
      <c r="T1973" s="104">
        <f t="shared" si="460"/>
        <v>0.8863497731848724</v>
      </c>
      <c r="U1973" s="104">
        <f t="shared" si="461"/>
        <v>1642.767480000537</v>
      </c>
      <c r="V1973" s="87" cm="1">
        <f t="array" ref="V1973">VLOOKUP($E1973,$AI$118:$AW$122,COLUMN($AW:$AW)-COLUMN($AH:$AH),FALSE)</f>
        <v>0</v>
      </c>
      <c r="W1973" s="87" t="str">
        <f t="shared" si="465"/>
        <v>Domestic</v>
      </c>
      <c r="X1973" s="87" t="str">
        <f t="shared" si="466"/>
        <v>Non-local</v>
      </c>
      <c r="Y1973" s="104"/>
      <c r="Z1973" s="87" t="str">
        <f t="shared" si="462"/>
        <v>USA</v>
      </c>
      <c r="AA1973" s="87" t="str">
        <f t="shared" si="463"/>
        <v>USA</v>
      </c>
      <c r="AB1973" s="82" cm="1">
        <f t="array" ref="AB1973">VLOOKUP(B1973,'GDP per Capita'!$T$2:$V$4235,COLUMN('GDP per Capita'!$V:$V)-COLUMN('GDP per Capita'!$S:$S),FALSE)</f>
        <v>63809.64</v>
      </c>
      <c r="AC1973" s="82">
        <f t="shared" si="467"/>
        <v>63809.64</v>
      </c>
      <c r="AD1973" s="82">
        <f t="shared" si="468"/>
        <v>63809.64</v>
      </c>
      <c r="AE1973" s="88">
        <f t="shared" si="464"/>
        <v>2.5744816613924432E-2</v>
      </c>
    </row>
    <row r="1974" spans="1:31">
      <c r="A1974" s="77" t="s">
        <v>1586</v>
      </c>
      <c r="B1974" s="77">
        <v>1973</v>
      </c>
      <c r="C1974" s="77" t="s">
        <v>29</v>
      </c>
      <c r="D1974" s="77" t="s">
        <v>29</v>
      </c>
      <c r="E1974" s="77">
        <v>2019</v>
      </c>
      <c r="F1974" s="77">
        <v>33.8389977</v>
      </c>
      <c r="G1974" s="77">
        <v>-83.900738199999907</v>
      </c>
      <c r="H1974" s="77">
        <v>0</v>
      </c>
      <c r="I1974" s="77" t="s">
        <v>1479</v>
      </c>
      <c r="J1974" s="77">
        <v>38.626803899999999</v>
      </c>
      <c r="K1974" s="77">
        <v>-90.199409700000004</v>
      </c>
      <c r="L1974" s="77">
        <v>1551.76197690615</v>
      </c>
      <c r="M1974" s="77">
        <v>0.36653376264607401</v>
      </c>
      <c r="N1974" s="77">
        <v>0</v>
      </c>
      <c r="O1974" s="77">
        <v>297.93829956598103</v>
      </c>
      <c r="P1974" s="87" cm="1">
        <f t="array" ref="P1974">IF($X1974="Non-local",VLOOKUP($E1974,$AI$64:$AW$68,COLUMN($AW:$AW)-COLUMN($AH:$AH),FALSE),IF($X1974="Unknown",VLOOKUP($E1974,$AI$71:$AW$75,COLUMN($AW:$AW)-COLUMN($AH:$AH),FALSE),0))</f>
        <v>244</v>
      </c>
      <c r="Q1974" s="87" cm="1">
        <f t="array" ref="Q1974">IF($X1974="Non-local",VLOOKUP($E1974,$AI$40:$AW$44,COLUMN($AW:$AW)-COLUMN($AH:$AH),FALSE),IF($X1974="Unknown",VLOOKUP($E1974,$AI$47:$AW$51,COLUMN($AW:$AW)-COLUMN($AH:$AH),FALSE),0))</f>
        <v>485.37900000000008</v>
      </c>
      <c r="R1974" s="87" cm="1">
        <f t="array" ref="R1974">IF($X1974="Non-local",VLOOKUP($E1974,$AI$88:$AW$92,COLUMN($AW:$AW)-COLUMN($AH:$AH),FALSE),IF($X1974="Unknown",VLOOKUP($E1974,$AI$95:$AW$99,COLUMN($AW:$AW)-COLUMN($AH:$AH),FALSE),0))</f>
        <v>0.16197839056517743</v>
      </c>
      <c r="S1974" s="87" cm="1">
        <f t="array" ref="S1974">VLOOKUP($E1974,$AI$111:$AW$115,COLUMN($AW:$AW)-COLUMN($AH:$AH),FALSE)</f>
        <v>431.69321999999994</v>
      </c>
      <c r="T1974" s="104">
        <f t="shared" si="460"/>
        <v>0.52851215321125145</v>
      </c>
      <c r="U1974" s="104">
        <f t="shared" si="461"/>
        <v>1459.010519565981</v>
      </c>
      <c r="V1974" s="87" cm="1">
        <f t="array" ref="V1974">VLOOKUP($E1974,$AI$118:$AW$122,COLUMN($AW:$AW)-COLUMN($AH:$AH),FALSE)</f>
        <v>0</v>
      </c>
      <c r="W1974" s="87" t="str">
        <f t="shared" si="465"/>
        <v>Domestic</v>
      </c>
      <c r="X1974" s="87" t="str">
        <f t="shared" si="466"/>
        <v>Non-local</v>
      </c>
      <c r="Y1974" s="104"/>
      <c r="Z1974" s="87" t="str">
        <f t="shared" si="462"/>
        <v>USA</v>
      </c>
      <c r="AA1974" s="87" t="str">
        <f t="shared" si="463"/>
        <v>USA</v>
      </c>
      <c r="AB1974" s="82" cm="1">
        <f t="array" ref="AB1974">VLOOKUP(B1974,'GDP per Capita'!$T$2:$V$4235,COLUMN('GDP per Capita'!$V:$V)-COLUMN('GDP per Capita'!$S:$S),FALSE)</f>
        <v>63809.64</v>
      </c>
      <c r="AC1974" s="82">
        <f t="shared" si="467"/>
        <v>63809.64</v>
      </c>
      <c r="AD1974" s="82">
        <f t="shared" si="468"/>
        <v>63809.64</v>
      </c>
      <c r="AE1974" s="88">
        <f t="shared" si="464"/>
        <v>2.2865048597139569E-2</v>
      </c>
    </row>
    <row r="1975" spans="1:31">
      <c r="A1975" s="77" t="s">
        <v>886</v>
      </c>
      <c r="B1975" s="77">
        <v>1974</v>
      </c>
      <c r="C1975" s="77" t="s">
        <v>29</v>
      </c>
      <c r="D1975" s="77" t="s">
        <v>29</v>
      </c>
      <c r="E1975" s="77">
        <v>2019</v>
      </c>
      <c r="F1975" s="77">
        <v>39.284749400000003</v>
      </c>
      <c r="G1975" s="77">
        <v>-76.620474639699793</v>
      </c>
      <c r="H1975" s="77">
        <v>0</v>
      </c>
      <c r="I1975" s="77" t="s">
        <v>1479</v>
      </c>
      <c r="J1975" s="77">
        <v>38.626803899999999</v>
      </c>
      <c r="K1975" s="77">
        <v>-90.199409700000004</v>
      </c>
      <c r="L1975" s="77">
        <v>2350.6492868402502</v>
      </c>
      <c r="M1975" s="77">
        <v>0.47202265803874</v>
      </c>
      <c r="N1975" s="77">
        <v>0</v>
      </c>
      <c r="O1975" s="77">
        <v>451.32466307332902</v>
      </c>
      <c r="P1975" s="87" cm="1">
        <f t="array" ref="P1975">IF($X1975="Non-local",VLOOKUP($E1975,$AI$64:$AW$68,COLUMN($AW:$AW)-COLUMN($AH:$AH),FALSE),IF($X1975="Unknown",VLOOKUP($E1975,$AI$71:$AW$75,COLUMN($AW:$AW)-COLUMN($AH:$AH),FALSE),0))</f>
        <v>244</v>
      </c>
      <c r="Q1975" s="87" cm="1">
        <f t="array" ref="Q1975">IF($X1975="Non-local",VLOOKUP($E1975,$AI$40:$AW$44,COLUMN($AW:$AW)-COLUMN($AH:$AH),FALSE),IF($X1975="Unknown",VLOOKUP($E1975,$AI$47:$AW$51,COLUMN($AW:$AW)-COLUMN($AH:$AH),FALSE),0))</f>
        <v>485.37900000000008</v>
      </c>
      <c r="R1975" s="87" cm="1">
        <f t="array" ref="R1975">IF($X1975="Non-local",VLOOKUP($E1975,$AI$88:$AW$92,COLUMN($AW:$AW)-COLUMN($AH:$AH),FALSE),IF($X1975="Unknown",VLOOKUP($E1975,$AI$95:$AW$99,COLUMN($AW:$AW)-COLUMN($AH:$AH),FALSE),0))</f>
        <v>0.16197839056517743</v>
      </c>
      <c r="S1975" s="87" cm="1">
        <f t="array" ref="S1975">VLOOKUP($E1975,$AI$111:$AW$115,COLUMN($AW:$AW)-COLUMN($AH:$AH),FALSE)</f>
        <v>431.69321999999994</v>
      </c>
      <c r="T1975" s="104">
        <f t="shared" si="460"/>
        <v>0.63400104860391737</v>
      </c>
      <c r="U1975" s="104">
        <f t="shared" si="461"/>
        <v>1612.396883073329</v>
      </c>
      <c r="V1975" s="87" cm="1">
        <f t="array" ref="V1975">VLOOKUP($E1975,$AI$118:$AW$122,COLUMN($AW:$AW)-COLUMN($AH:$AH),FALSE)</f>
        <v>0</v>
      </c>
      <c r="W1975" s="87" t="str">
        <f t="shared" si="465"/>
        <v>Domestic</v>
      </c>
      <c r="X1975" s="87" t="str">
        <f t="shared" si="466"/>
        <v>Non-local</v>
      </c>
      <c r="Y1975" s="104"/>
      <c r="Z1975" s="87" t="str">
        <f t="shared" si="462"/>
        <v>USA</v>
      </c>
      <c r="AA1975" s="87" t="str">
        <f t="shared" si="463"/>
        <v>USA</v>
      </c>
      <c r="AB1975" s="82" cm="1">
        <f t="array" ref="AB1975">VLOOKUP(B1975,'GDP per Capita'!$T$2:$V$4235,COLUMN('GDP per Capita'!$V:$V)-COLUMN('GDP per Capita'!$S:$S),FALSE)</f>
        <v>63809.64</v>
      </c>
      <c r="AC1975" s="82">
        <f t="shared" si="467"/>
        <v>63809.64</v>
      </c>
      <c r="AD1975" s="82">
        <f t="shared" si="468"/>
        <v>63809.64</v>
      </c>
      <c r="AE1975" s="88">
        <f t="shared" si="464"/>
        <v>2.5268860364567627E-2</v>
      </c>
    </row>
    <row r="1976" spans="1:31">
      <c r="A1976" s="77" t="s">
        <v>991</v>
      </c>
      <c r="B1976" s="77">
        <v>1975</v>
      </c>
      <c r="C1976" s="77" t="s">
        <v>29</v>
      </c>
      <c r="D1976" s="77" t="s">
        <v>29</v>
      </c>
      <c r="E1976" s="77">
        <v>2019</v>
      </c>
      <c r="F1976" s="77">
        <v>40.650103799999997</v>
      </c>
      <c r="G1976" s="77">
        <v>-73.949582300000003</v>
      </c>
      <c r="H1976" s="77">
        <v>0</v>
      </c>
      <c r="I1976" s="77" t="s">
        <v>1479</v>
      </c>
      <c r="J1976" s="77">
        <v>38.626803899999999</v>
      </c>
      <c r="K1976" s="77">
        <v>-90.199409700000004</v>
      </c>
      <c r="L1976" s="77">
        <v>2814.8763254074001</v>
      </c>
      <c r="M1976" s="77">
        <v>0.53345381789610602</v>
      </c>
      <c r="N1976" s="77">
        <v>0</v>
      </c>
      <c r="O1976" s="77">
        <v>540.45625447822204</v>
      </c>
      <c r="P1976" s="87" cm="1">
        <f t="array" ref="P1976">IF($X1976="Non-local",VLOOKUP($E1976,$AI$64:$AW$68,COLUMN($AW:$AW)-COLUMN($AH:$AH),FALSE),IF($X1976="Unknown",VLOOKUP($E1976,$AI$71:$AW$75,COLUMN($AW:$AW)-COLUMN($AH:$AH),FALSE),0))</f>
        <v>244</v>
      </c>
      <c r="Q1976" s="87" cm="1">
        <f t="array" ref="Q1976">IF($X1976="Non-local",VLOOKUP($E1976,$AI$40:$AW$44,COLUMN($AW:$AW)-COLUMN($AH:$AH),FALSE),IF($X1976="Unknown",VLOOKUP($E1976,$AI$47:$AW$51,COLUMN($AW:$AW)-COLUMN($AH:$AH),FALSE),0))</f>
        <v>485.37900000000008</v>
      </c>
      <c r="R1976" s="87" cm="1">
        <f t="array" ref="R1976">IF($X1976="Non-local",VLOOKUP($E1976,$AI$88:$AW$92,COLUMN($AW:$AW)-COLUMN($AH:$AH),FALSE),IF($X1976="Unknown",VLOOKUP($E1976,$AI$95:$AW$99,COLUMN($AW:$AW)-COLUMN($AH:$AH),FALSE),0))</f>
        <v>0.16197839056517743</v>
      </c>
      <c r="S1976" s="87" cm="1">
        <f t="array" ref="S1976">VLOOKUP($E1976,$AI$111:$AW$115,COLUMN($AW:$AW)-COLUMN($AH:$AH),FALSE)</f>
        <v>431.69321999999994</v>
      </c>
      <c r="T1976" s="104">
        <f t="shared" si="460"/>
        <v>0.6954322084612834</v>
      </c>
      <c r="U1976" s="104">
        <f t="shared" si="461"/>
        <v>1701.5284744782221</v>
      </c>
      <c r="V1976" s="87" cm="1">
        <f t="array" ref="V1976">VLOOKUP($E1976,$AI$118:$AW$122,COLUMN($AW:$AW)-COLUMN($AH:$AH),FALSE)</f>
        <v>0</v>
      </c>
      <c r="W1976" s="87" t="str">
        <f t="shared" si="465"/>
        <v>Domestic</v>
      </c>
      <c r="X1976" s="87" t="str">
        <f t="shared" si="466"/>
        <v>Non-local</v>
      </c>
      <c r="Y1976" s="104"/>
      <c r="Z1976" s="87" t="str">
        <f t="shared" si="462"/>
        <v>USA</v>
      </c>
      <c r="AA1976" s="87" t="str">
        <f t="shared" si="463"/>
        <v>USA</v>
      </c>
      <c r="AB1976" s="82" cm="1">
        <f t="array" ref="AB1976">VLOOKUP(B1976,'GDP per Capita'!$T$2:$V$4235,COLUMN('GDP per Capita'!$V:$V)-COLUMN('GDP per Capita'!$S:$S),FALSE)</f>
        <v>63809.64</v>
      </c>
      <c r="AC1976" s="82">
        <f t="shared" si="467"/>
        <v>63809.64</v>
      </c>
      <c r="AD1976" s="82">
        <f t="shared" si="468"/>
        <v>63809.64</v>
      </c>
      <c r="AE1976" s="88">
        <f t="shared" si="464"/>
        <v>2.6665696193838771E-2</v>
      </c>
    </row>
    <row r="1977" spans="1:31">
      <c r="A1977" s="77" t="s">
        <v>1365</v>
      </c>
      <c r="B1977" s="77">
        <v>1976</v>
      </c>
      <c r="C1977" s="77" t="s">
        <v>29</v>
      </c>
      <c r="D1977" s="77" t="s">
        <v>29</v>
      </c>
      <c r="E1977" s="77">
        <v>2019</v>
      </c>
      <c r="F1977" s="77">
        <v>32.776895600000003</v>
      </c>
      <c r="G1977" s="77">
        <v>-96.797299099999904</v>
      </c>
      <c r="H1977" s="77">
        <v>0</v>
      </c>
      <c r="I1977" s="77" t="s">
        <v>1479</v>
      </c>
      <c r="J1977" s="77">
        <v>38.626803899999999</v>
      </c>
      <c r="K1977" s="77">
        <v>-90.199409700000004</v>
      </c>
      <c r="L1977" s="77">
        <v>1763.1238963122</v>
      </c>
      <c r="M1977" s="77">
        <v>0.39444299981753</v>
      </c>
      <c r="N1977" s="77">
        <v>0</v>
      </c>
      <c r="O1977" s="77">
        <v>338.51978809194202</v>
      </c>
      <c r="P1977" s="87" cm="1">
        <f t="array" ref="P1977">IF($X1977="Non-local",VLOOKUP($E1977,$AI$64:$AW$68,COLUMN($AW:$AW)-COLUMN($AH:$AH),FALSE),IF($X1977="Unknown",VLOOKUP($E1977,$AI$71:$AW$75,COLUMN($AW:$AW)-COLUMN($AH:$AH),FALSE),0))</f>
        <v>244</v>
      </c>
      <c r="Q1977" s="87" cm="1">
        <f t="array" ref="Q1977">IF($X1977="Non-local",VLOOKUP($E1977,$AI$40:$AW$44,COLUMN($AW:$AW)-COLUMN($AH:$AH),FALSE),IF($X1977="Unknown",VLOOKUP($E1977,$AI$47:$AW$51,COLUMN($AW:$AW)-COLUMN($AH:$AH),FALSE),0))</f>
        <v>485.37900000000008</v>
      </c>
      <c r="R1977" s="87" cm="1">
        <f t="array" ref="R1977">IF($X1977="Non-local",VLOOKUP($E1977,$AI$88:$AW$92,COLUMN($AW:$AW)-COLUMN($AH:$AH),FALSE),IF($X1977="Unknown",VLOOKUP($E1977,$AI$95:$AW$99,COLUMN($AW:$AW)-COLUMN($AH:$AH),FALSE),0))</f>
        <v>0.16197839056517743</v>
      </c>
      <c r="S1977" s="87" cm="1">
        <f t="array" ref="S1977">VLOOKUP($E1977,$AI$111:$AW$115,COLUMN($AW:$AW)-COLUMN($AH:$AH),FALSE)</f>
        <v>431.69321999999994</v>
      </c>
      <c r="T1977" s="104">
        <f t="shared" si="460"/>
        <v>0.55642139038270744</v>
      </c>
      <c r="U1977" s="104">
        <f t="shared" si="461"/>
        <v>1499.592008091942</v>
      </c>
      <c r="V1977" s="87" cm="1">
        <f t="array" ref="V1977">VLOOKUP($E1977,$AI$118:$AW$122,COLUMN($AW:$AW)-COLUMN($AH:$AH),FALSE)</f>
        <v>0</v>
      </c>
      <c r="W1977" s="87" t="str">
        <f t="shared" si="465"/>
        <v>Domestic</v>
      </c>
      <c r="X1977" s="87" t="str">
        <f t="shared" si="466"/>
        <v>Non-local</v>
      </c>
      <c r="Y1977" s="104"/>
      <c r="Z1977" s="87" t="str">
        <f t="shared" si="462"/>
        <v>USA</v>
      </c>
      <c r="AA1977" s="87" t="str">
        <f t="shared" si="463"/>
        <v>USA</v>
      </c>
      <c r="AB1977" s="82" cm="1">
        <f t="array" ref="AB1977">VLOOKUP(B1977,'GDP per Capita'!$T$2:$V$4235,COLUMN('GDP per Capita'!$V:$V)-COLUMN('GDP per Capita'!$S:$S),FALSE)</f>
        <v>63809.64</v>
      </c>
      <c r="AC1977" s="82">
        <f t="shared" si="467"/>
        <v>63809.64</v>
      </c>
      <c r="AD1977" s="82">
        <f t="shared" si="468"/>
        <v>63809.64</v>
      </c>
      <c r="AE1977" s="88">
        <f t="shared" si="464"/>
        <v>2.3501025990617437E-2</v>
      </c>
    </row>
    <row r="1978" spans="1:31">
      <c r="A1978" s="77" t="s">
        <v>1587</v>
      </c>
      <c r="B1978" s="77">
        <v>1977</v>
      </c>
      <c r="C1978" s="77" t="s">
        <v>29</v>
      </c>
      <c r="D1978" s="77" t="s">
        <v>29</v>
      </c>
      <c r="E1978" s="77">
        <v>2019</v>
      </c>
      <c r="F1978" s="77">
        <v>37.804455699999998</v>
      </c>
      <c r="G1978" s="77">
        <v>-122.27135629999999</v>
      </c>
      <c r="H1978" s="77">
        <v>0</v>
      </c>
      <c r="I1978" s="77" t="s">
        <v>1479</v>
      </c>
      <c r="J1978" s="77">
        <v>38.626803899999999</v>
      </c>
      <c r="K1978" s="77">
        <v>-90.199409700000004</v>
      </c>
      <c r="L1978" s="77">
        <v>5578.2651066999897</v>
      </c>
      <c r="M1978" s="77">
        <v>0.95483596293810102</v>
      </c>
      <c r="N1978" s="77">
        <v>0</v>
      </c>
      <c r="O1978" s="77">
        <v>669.39181280399896</v>
      </c>
      <c r="P1978" s="87" cm="1">
        <f t="array" ref="P1978">IF($X1978="Non-local",VLOOKUP($E1978,$AI$64:$AW$68,COLUMN($AW:$AW)-COLUMN($AH:$AH),FALSE),IF($X1978="Unknown",VLOOKUP($E1978,$AI$71:$AW$75,COLUMN($AW:$AW)-COLUMN($AH:$AH),FALSE),0))</f>
        <v>244</v>
      </c>
      <c r="Q1978" s="87" cm="1">
        <f t="array" ref="Q1978">IF($X1978="Non-local",VLOOKUP($E1978,$AI$40:$AW$44,COLUMN($AW:$AW)-COLUMN($AH:$AH),FALSE),IF($X1978="Unknown",VLOOKUP($E1978,$AI$47:$AW$51,COLUMN($AW:$AW)-COLUMN($AH:$AH),FALSE),0))</f>
        <v>485.37900000000008</v>
      </c>
      <c r="R1978" s="87" cm="1">
        <f t="array" ref="R1978">IF($X1978="Non-local",VLOOKUP($E1978,$AI$88:$AW$92,COLUMN($AW:$AW)-COLUMN($AH:$AH),FALSE),IF($X1978="Unknown",VLOOKUP($E1978,$AI$95:$AW$99,COLUMN($AW:$AW)-COLUMN($AH:$AH),FALSE),0))</f>
        <v>0.16197839056517743</v>
      </c>
      <c r="S1978" s="87" cm="1">
        <f t="array" ref="S1978">VLOOKUP($E1978,$AI$111:$AW$115,COLUMN($AW:$AW)-COLUMN($AH:$AH),FALSE)</f>
        <v>431.69321999999994</v>
      </c>
      <c r="T1978" s="104">
        <f t="shared" si="460"/>
        <v>1.1168143535032784</v>
      </c>
      <c r="U1978" s="104">
        <f t="shared" si="461"/>
        <v>1830.4640328039989</v>
      </c>
      <c r="V1978" s="87" cm="1">
        <f t="array" ref="V1978">VLOOKUP($E1978,$AI$118:$AW$122,COLUMN($AW:$AW)-COLUMN($AH:$AH),FALSE)</f>
        <v>0</v>
      </c>
      <c r="W1978" s="87" t="str">
        <f t="shared" si="465"/>
        <v>Domestic</v>
      </c>
      <c r="X1978" s="87" t="str">
        <f t="shared" si="466"/>
        <v>Non-local</v>
      </c>
      <c r="Y1978" s="104"/>
      <c r="Z1978" s="87" t="str">
        <f t="shared" si="462"/>
        <v>USA</v>
      </c>
      <c r="AA1978" s="87" t="str">
        <f t="shared" si="463"/>
        <v>USA</v>
      </c>
      <c r="AB1978" s="82" cm="1">
        <f t="array" ref="AB1978">VLOOKUP(B1978,'GDP per Capita'!$T$2:$V$4235,COLUMN('GDP per Capita'!$V:$V)-COLUMN('GDP per Capita'!$S:$S),FALSE)</f>
        <v>63809.64</v>
      </c>
      <c r="AC1978" s="82">
        <f t="shared" si="467"/>
        <v>63809.64</v>
      </c>
      <c r="AD1978" s="82">
        <f t="shared" si="468"/>
        <v>63809.64</v>
      </c>
      <c r="AE1978" s="88">
        <f t="shared" si="464"/>
        <v>2.8686324398695853E-2</v>
      </c>
    </row>
    <row r="1979" spans="1:31">
      <c r="A1979" s="77" t="s">
        <v>956</v>
      </c>
      <c r="B1979" s="77">
        <v>1978</v>
      </c>
      <c r="C1979" s="77" t="s">
        <v>29</v>
      </c>
      <c r="D1979" s="77" t="s">
        <v>29</v>
      </c>
      <c r="E1979" s="77">
        <v>2019</v>
      </c>
      <c r="F1979" s="77">
        <v>38.626417799999999</v>
      </c>
      <c r="G1979" s="77">
        <v>-90.199837799999997</v>
      </c>
      <c r="H1979" s="77">
        <v>1</v>
      </c>
      <c r="I1979" s="77" t="s">
        <v>1479</v>
      </c>
      <c r="J1979" s="77">
        <v>38.626803899999999</v>
      </c>
      <c r="K1979" s="77">
        <v>-90.199409700000004</v>
      </c>
      <c r="L1979" s="77">
        <v>0.113599056080186</v>
      </c>
      <c r="M1979" s="77">
        <v>0</v>
      </c>
      <c r="N1979" s="77">
        <v>0</v>
      </c>
      <c r="O1979" s="77">
        <v>0</v>
      </c>
      <c r="P1979" s="87" cm="1">
        <f t="array" ref="P1979">IF($X1979="Non-local",VLOOKUP($E1979,$AI$64:$AW$68,COLUMN($AW:$AW)-COLUMN($AH:$AH),FALSE),IF($X1979="Unknown",VLOOKUP($E1979,$AI$71:$AW$75,COLUMN($AW:$AW)-COLUMN($AH:$AH),FALSE),0))</f>
        <v>0</v>
      </c>
      <c r="Q1979" s="87" cm="1">
        <f t="array" ref="Q1979">IF($X1979="Non-local",VLOOKUP($E1979,$AI$40:$AW$44,COLUMN($AW:$AW)-COLUMN($AH:$AH),FALSE),IF($X1979="Unknown",VLOOKUP($E1979,$AI$47:$AW$51,COLUMN($AW:$AW)-COLUMN($AH:$AH),FALSE),0))</f>
        <v>0</v>
      </c>
      <c r="R1979" s="87" cm="1">
        <f t="array" ref="R1979">IF($X1979="Non-local",VLOOKUP($E1979,$AI$88:$AW$92,COLUMN($AW:$AW)-COLUMN($AH:$AH),FALSE),IF($X1979="Unknown",VLOOKUP($E1979,$AI$95:$AW$99,COLUMN($AW:$AW)-COLUMN($AH:$AH),FALSE),0))</f>
        <v>0</v>
      </c>
      <c r="S1979" s="87" cm="1">
        <f t="array" ref="S1979">VLOOKUP($E1979,$AI$111:$AW$115,COLUMN($AW:$AW)-COLUMN($AH:$AH),FALSE)</f>
        <v>431.69321999999994</v>
      </c>
      <c r="T1979" s="104">
        <f t="shared" si="460"/>
        <v>0</v>
      </c>
      <c r="U1979" s="104">
        <f t="shared" si="461"/>
        <v>431.69321999999994</v>
      </c>
      <c r="V1979" s="87" cm="1">
        <f t="array" ref="V1979">VLOOKUP($E1979,$AI$118:$AW$122,COLUMN($AW:$AW)-COLUMN($AH:$AH),FALSE)</f>
        <v>0</v>
      </c>
      <c r="W1979" s="87" t="str">
        <f t="shared" si="465"/>
        <v>Domestic</v>
      </c>
      <c r="X1979" s="87" t="str">
        <f t="shared" si="466"/>
        <v>Local</v>
      </c>
      <c r="Y1979" s="104"/>
      <c r="Z1979" s="87" t="str">
        <f t="shared" si="462"/>
        <v>USA</v>
      </c>
      <c r="AA1979" s="87" t="str">
        <f t="shared" si="463"/>
        <v>USA</v>
      </c>
      <c r="AB1979" s="82" cm="1">
        <f t="array" ref="AB1979">VLOOKUP(B1979,'GDP per Capita'!$T$2:$V$4235,COLUMN('GDP per Capita'!$V:$V)-COLUMN('GDP per Capita'!$S:$S),FALSE)</f>
        <v>63809.64</v>
      </c>
      <c r="AC1979" s="82">
        <f t="shared" si="467"/>
        <v>63809.64</v>
      </c>
      <c r="AD1979" s="82">
        <f t="shared" si="468"/>
        <v>63809.64</v>
      </c>
      <c r="AE1979" s="88">
        <f t="shared" si="464"/>
        <v>6.7653291885050593E-3</v>
      </c>
    </row>
    <row r="1980" spans="1:31">
      <c r="A1980" s="77" t="s">
        <v>1041</v>
      </c>
      <c r="B1980" s="77">
        <v>1979</v>
      </c>
      <c r="C1980" s="77" t="s">
        <v>29</v>
      </c>
      <c r="D1980" s="77" t="s">
        <v>29</v>
      </c>
      <c r="E1980" s="77">
        <v>2019</v>
      </c>
      <c r="F1980" s="77">
        <v>37.504936000000001</v>
      </c>
      <c r="G1980" s="77">
        <v>-122.2618236</v>
      </c>
      <c r="H1980" s="77">
        <v>0</v>
      </c>
      <c r="I1980" s="77" t="s">
        <v>1479</v>
      </c>
      <c r="J1980" s="77">
        <v>38.626803899999999</v>
      </c>
      <c r="K1980" s="77">
        <v>-90.199409700000004</v>
      </c>
      <c r="L1980" s="77">
        <v>5590.7169109042097</v>
      </c>
      <c r="M1980" s="77">
        <v>0.95652629945038203</v>
      </c>
      <c r="N1980" s="77">
        <v>0</v>
      </c>
      <c r="O1980" s="77">
        <v>670.88602930850504</v>
      </c>
      <c r="P1980" s="87" cm="1">
        <f t="array" ref="P1980">IF($X1980="Non-local",VLOOKUP($E1980,$AI$64:$AW$68,COLUMN($AW:$AW)-COLUMN($AH:$AH),FALSE),IF($X1980="Unknown",VLOOKUP($E1980,$AI$71:$AW$75,COLUMN($AW:$AW)-COLUMN($AH:$AH),FALSE),0))</f>
        <v>244</v>
      </c>
      <c r="Q1980" s="87" cm="1">
        <f t="array" ref="Q1980">IF($X1980="Non-local",VLOOKUP($E1980,$AI$40:$AW$44,COLUMN($AW:$AW)-COLUMN($AH:$AH),FALSE),IF($X1980="Unknown",VLOOKUP($E1980,$AI$47:$AW$51,COLUMN($AW:$AW)-COLUMN($AH:$AH),FALSE),0))</f>
        <v>485.37900000000008</v>
      </c>
      <c r="R1980" s="87" cm="1">
        <f t="array" ref="R1980">IF($X1980="Non-local",VLOOKUP($E1980,$AI$88:$AW$92,COLUMN($AW:$AW)-COLUMN($AH:$AH),FALSE),IF($X1980="Unknown",VLOOKUP($E1980,$AI$95:$AW$99,COLUMN($AW:$AW)-COLUMN($AH:$AH),FALSE),0))</f>
        <v>0.16197839056517743</v>
      </c>
      <c r="S1980" s="87" cm="1">
        <f t="array" ref="S1980">VLOOKUP($E1980,$AI$111:$AW$115,COLUMN($AW:$AW)-COLUMN($AH:$AH),FALSE)</f>
        <v>431.69321999999994</v>
      </c>
      <c r="T1980" s="104">
        <f t="shared" si="460"/>
        <v>1.1185046900155595</v>
      </c>
      <c r="U1980" s="104">
        <f t="shared" si="461"/>
        <v>1831.9582493085049</v>
      </c>
      <c r="V1980" s="87" cm="1">
        <f t="array" ref="V1980">VLOOKUP($E1980,$AI$118:$AW$122,COLUMN($AW:$AW)-COLUMN($AH:$AH),FALSE)</f>
        <v>0</v>
      </c>
      <c r="W1980" s="87" t="str">
        <f t="shared" si="465"/>
        <v>Domestic</v>
      </c>
      <c r="X1980" s="87" t="str">
        <f t="shared" si="466"/>
        <v>Non-local</v>
      </c>
      <c r="Y1980" s="104"/>
      <c r="Z1980" s="87" t="str">
        <f t="shared" si="462"/>
        <v>USA</v>
      </c>
      <c r="AA1980" s="87" t="str">
        <f t="shared" si="463"/>
        <v>USA</v>
      </c>
      <c r="AB1980" s="82" cm="1">
        <f t="array" ref="AB1980">VLOOKUP(B1980,'GDP per Capita'!$T$2:$V$4235,COLUMN('GDP per Capita'!$V:$V)-COLUMN('GDP per Capita'!$S:$S),FALSE)</f>
        <v>63809.64</v>
      </c>
      <c r="AC1980" s="82">
        <f t="shared" si="467"/>
        <v>63809.64</v>
      </c>
      <c r="AD1980" s="82">
        <f t="shared" si="468"/>
        <v>63809.64</v>
      </c>
      <c r="AE1980" s="88">
        <f t="shared" si="464"/>
        <v>2.8709741181873225E-2</v>
      </c>
    </row>
    <row r="1981" spans="1:31">
      <c r="A1981" s="77" t="s">
        <v>1588</v>
      </c>
      <c r="B1981" s="77">
        <v>1980</v>
      </c>
      <c r="C1981" s="77" t="s">
        <v>29</v>
      </c>
      <c r="D1981" s="77" t="s">
        <v>29</v>
      </c>
      <c r="E1981" s="77">
        <v>2019</v>
      </c>
      <c r="F1981" s="77">
        <v>34.055381299999901</v>
      </c>
      <c r="G1981" s="77">
        <v>-117.7517496</v>
      </c>
      <c r="H1981" s="77">
        <v>0</v>
      </c>
      <c r="I1981" s="77" t="s">
        <v>1479</v>
      </c>
      <c r="J1981" s="77">
        <v>38.626803899999999</v>
      </c>
      <c r="K1981" s="77">
        <v>-90.199409700000004</v>
      </c>
      <c r="L1981" s="77">
        <v>5019.2632611008103</v>
      </c>
      <c r="M1981" s="77">
        <v>0.87923275679658197</v>
      </c>
      <c r="N1981" s="77">
        <v>0</v>
      </c>
      <c r="O1981" s="77">
        <v>602.31159133209803</v>
      </c>
      <c r="P1981" s="87" cm="1">
        <f t="array" ref="P1981">IF($X1981="Non-local",VLOOKUP($E1981,$AI$64:$AW$68,COLUMN($AW:$AW)-COLUMN($AH:$AH),FALSE),IF($X1981="Unknown",VLOOKUP($E1981,$AI$71:$AW$75,COLUMN($AW:$AW)-COLUMN($AH:$AH),FALSE),0))</f>
        <v>244</v>
      </c>
      <c r="Q1981" s="87" cm="1">
        <f t="array" ref="Q1981">IF($X1981="Non-local",VLOOKUP($E1981,$AI$40:$AW$44,COLUMN($AW:$AW)-COLUMN($AH:$AH),FALSE),IF($X1981="Unknown",VLOOKUP($E1981,$AI$47:$AW$51,COLUMN($AW:$AW)-COLUMN($AH:$AH),FALSE),0))</f>
        <v>485.37900000000008</v>
      </c>
      <c r="R1981" s="87" cm="1">
        <f t="array" ref="R1981">IF($X1981="Non-local",VLOOKUP($E1981,$AI$88:$AW$92,COLUMN($AW:$AW)-COLUMN($AH:$AH),FALSE),IF($X1981="Unknown",VLOOKUP($E1981,$AI$95:$AW$99,COLUMN($AW:$AW)-COLUMN($AH:$AH),FALSE),0))</f>
        <v>0.16197839056517743</v>
      </c>
      <c r="S1981" s="87" cm="1">
        <f t="array" ref="S1981">VLOOKUP($E1981,$AI$111:$AW$115,COLUMN($AW:$AW)-COLUMN($AH:$AH),FALSE)</f>
        <v>431.69321999999994</v>
      </c>
      <c r="T1981" s="104">
        <f t="shared" si="460"/>
        <v>1.0412111473617593</v>
      </c>
      <c r="U1981" s="104">
        <f t="shared" si="461"/>
        <v>1763.383811332098</v>
      </c>
      <c r="V1981" s="87" cm="1">
        <f t="array" ref="V1981">VLOOKUP($E1981,$AI$118:$AW$122,COLUMN($AW:$AW)-COLUMN($AH:$AH),FALSE)</f>
        <v>0</v>
      </c>
      <c r="W1981" s="87" t="str">
        <f t="shared" si="465"/>
        <v>Domestic</v>
      </c>
      <c r="X1981" s="87" t="str">
        <f t="shared" si="466"/>
        <v>Non-local</v>
      </c>
      <c r="Y1981" s="104"/>
      <c r="Z1981" s="87" t="str">
        <f t="shared" si="462"/>
        <v>USA</v>
      </c>
      <c r="AA1981" s="87" t="str">
        <f t="shared" si="463"/>
        <v>USA</v>
      </c>
      <c r="AB1981" s="82" cm="1">
        <f t="array" ref="AB1981">VLOOKUP(B1981,'GDP per Capita'!$T$2:$V$4235,COLUMN('GDP per Capita'!$V:$V)-COLUMN('GDP per Capita'!$S:$S),FALSE)</f>
        <v>63809.64</v>
      </c>
      <c r="AC1981" s="82">
        <f t="shared" si="467"/>
        <v>63809.64</v>
      </c>
      <c r="AD1981" s="82">
        <f t="shared" si="468"/>
        <v>63809.64</v>
      </c>
      <c r="AE1981" s="88">
        <f t="shared" si="464"/>
        <v>2.763506911075032E-2</v>
      </c>
    </row>
    <row r="1982" spans="1:31">
      <c r="A1982" s="77" t="s">
        <v>971</v>
      </c>
      <c r="B1982" s="77">
        <v>1981</v>
      </c>
      <c r="C1982" s="77" t="s">
        <v>29</v>
      </c>
      <c r="D1982" s="77" t="s">
        <v>29</v>
      </c>
      <c r="E1982" s="77">
        <v>2019</v>
      </c>
      <c r="F1982" s="77">
        <v>40.7127281</v>
      </c>
      <c r="G1982" s="77">
        <v>-74.006015199999993</v>
      </c>
      <c r="H1982" s="77">
        <v>0</v>
      </c>
      <c r="I1982" s="77" t="s">
        <v>1479</v>
      </c>
      <c r="J1982" s="77">
        <v>38.626803899999999</v>
      </c>
      <c r="K1982" s="77">
        <v>-90.199409700000004</v>
      </c>
      <c r="L1982" s="77">
        <v>2806.3747860317599</v>
      </c>
      <c r="M1982" s="77">
        <v>0.53219882921355599</v>
      </c>
      <c r="N1982" s="77">
        <v>0</v>
      </c>
      <c r="O1982" s="77">
        <v>538.82395891809801</v>
      </c>
      <c r="P1982" s="87" cm="1">
        <f t="array" ref="P1982">IF($X1982="Non-local",VLOOKUP($E1982,$AI$64:$AW$68,COLUMN($AW:$AW)-COLUMN($AH:$AH),FALSE),IF($X1982="Unknown",VLOOKUP($E1982,$AI$71:$AW$75,COLUMN($AW:$AW)-COLUMN($AH:$AH),FALSE),0))</f>
        <v>244</v>
      </c>
      <c r="Q1982" s="87" cm="1">
        <f t="array" ref="Q1982">IF($X1982="Non-local",VLOOKUP($E1982,$AI$40:$AW$44,COLUMN($AW:$AW)-COLUMN($AH:$AH),FALSE),IF($X1982="Unknown",VLOOKUP($E1982,$AI$47:$AW$51,COLUMN($AW:$AW)-COLUMN($AH:$AH),FALSE),0))</f>
        <v>485.37900000000008</v>
      </c>
      <c r="R1982" s="87" cm="1">
        <f t="array" ref="R1982">IF($X1982="Non-local",VLOOKUP($E1982,$AI$88:$AW$92,COLUMN($AW:$AW)-COLUMN($AH:$AH),FALSE),IF($X1982="Unknown",VLOOKUP($E1982,$AI$95:$AW$99,COLUMN($AW:$AW)-COLUMN($AH:$AH),FALSE),0))</f>
        <v>0.16197839056517743</v>
      </c>
      <c r="S1982" s="87" cm="1">
        <f t="array" ref="S1982">VLOOKUP($E1982,$AI$111:$AW$115,COLUMN($AW:$AW)-COLUMN($AH:$AH),FALSE)</f>
        <v>431.69321999999994</v>
      </c>
      <c r="T1982" s="104">
        <f t="shared" si="460"/>
        <v>0.69417721977873348</v>
      </c>
      <c r="U1982" s="104">
        <f t="shared" si="461"/>
        <v>1699.896178918098</v>
      </c>
      <c r="V1982" s="87" cm="1">
        <f t="array" ref="V1982">VLOOKUP($E1982,$AI$118:$AW$122,COLUMN($AW:$AW)-COLUMN($AH:$AH),FALSE)</f>
        <v>0</v>
      </c>
      <c r="W1982" s="87" t="str">
        <f t="shared" si="465"/>
        <v>Domestic</v>
      </c>
      <c r="X1982" s="87" t="str">
        <f t="shared" si="466"/>
        <v>Non-local</v>
      </c>
      <c r="Y1982" s="104"/>
      <c r="Z1982" s="87" t="str">
        <f t="shared" si="462"/>
        <v>USA</v>
      </c>
      <c r="AA1982" s="87" t="str">
        <f t="shared" si="463"/>
        <v>USA</v>
      </c>
      <c r="AB1982" s="82" cm="1">
        <f t="array" ref="AB1982">VLOOKUP(B1982,'GDP per Capita'!$T$2:$V$4235,COLUMN('GDP per Capita'!$V:$V)-COLUMN('GDP per Capita'!$S:$S),FALSE)</f>
        <v>63809.64</v>
      </c>
      <c r="AC1982" s="82">
        <f t="shared" si="467"/>
        <v>63809.64</v>
      </c>
      <c r="AD1982" s="82">
        <f t="shared" si="468"/>
        <v>63809.64</v>
      </c>
      <c r="AE1982" s="88">
        <f t="shared" si="464"/>
        <v>2.6640115489103184E-2</v>
      </c>
    </row>
    <row r="1983" spans="1:31">
      <c r="A1983" s="77" t="s">
        <v>1011</v>
      </c>
      <c r="B1983" s="77">
        <v>1982</v>
      </c>
      <c r="C1983" s="77" t="s">
        <v>29</v>
      </c>
      <c r="D1983" s="77" t="s">
        <v>29</v>
      </c>
      <c r="E1983" s="77">
        <v>2019</v>
      </c>
      <c r="F1983" s="77">
        <v>40.102554999999903</v>
      </c>
      <c r="G1983" s="77">
        <v>-105.36320790000001</v>
      </c>
      <c r="H1983" s="77">
        <v>0</v>
      </c>
      <c r="I1983" s="77" t="s">
        <v>1479</v>
      </c>
      <c r="J1983" s="77">
        <v>38.626803899999999</v>
      </c>
      <c r="K1983" s="77">
        <v>-90.199409700000004</v>
      </c>
      <c r="L1983" s="77">
        <v>2624.50307040498</v>
      </c>
      <c r="M1983" s="77">
        <v>0.50818361937598899</v>
      </c>
      <c r="N1983" s="77">
        <v>0</v>
      </c>
      <c r="O1983" s="77">
        <v>503.90458951775798</v>
      </c>
      <c r="P1983" s="87" cm="1">
        <f t="array" ref="P1983">IF($X1983="Non-local",VLOOKUP($E1983,$AI$64:$AW$68,COLUMN($AW:$AW)-COLUMN($AH:$AH),FALSE),IF($X1983="Unknown",VLOOKUP($E1983,$AI$71:$AW$75,COLUMN($AW:$AW)-COLUMN($AH:$AH),FALSE),0))</f>
        <v>244</v>
      </c>
      <c r="Q1983" s="87" cm="1">
        <f t="array" ref="Q1983">IF($X1983="Non-local",VLOOKUP($E1983,$AI$40:$AW$44,COLUMN($AW:$AW)-COLUMN($AH:$AH),FALSE),IF($X1983="Unknown",VLOOKUP($E1983,$AI$47:$AW$51,COLUMN($AW:$AW)-COLUMN($AH:$AH),FALSE),0))</f>
        <v>485.37900000000008</v>
      </c>
      <c r="R1983" s="87" cm="1">
        <f t="array" ref="R1983">IF($X1983="Non-local",VLOOKUP($E1983,$AI$88:$AW$92,COLUMN($AW:$AW)-COLUMN($AH:$AH),FALSE),IF($X1983="Unknown",VLOOKUP($E1983,$AI$95:$AW$99,COLUMN($AW:$AW)-COLUMN($AH:$AH),FALSE),0))</f>
        <v>0.16197839056517743</v>
      </c>
      <c r="S1983" s="87" cm="1">
        <f t="array" ref="S1983">VLOOKUP($E1983,$AI$111:$AW$115,COLUMN($AW:$AW)-COLUMN($AH:$AH),FALSE)</f>
        <v>431.69321999999994</v>
      </c>
      <c r="T1983" s="104">
        <f t="shared" si="460"/>
        <v>0.67016200994116648</v>
      </c>
      <c r="U1983" s="104">
        <f t="shared" si="461"/>
        <v>1664.9768095177581</v>
      </c>
      <c r="V1983" s="87" cm="1">
        <f t="array" ref="V1983">VLOOKUP($E1983,$AI$118:$AW$122,COLUMN($AW:$AW)-COLUMN($AH:$AH),FALSE)</f>
        <v>0</v>
      </c>
      <c r="W1983" s="87" t="str">
        <f t="shared" si="465"/>
        <v>Domestic</v>
      </c>
      <c r="X1983" s="87" t="str">
        <f t="shared" si="466"/>
        <v>Non-local</v>
      </c>
      <c r="Y1983" s="104"/>
      <c r="Z1983" s="87" t="str">
        <f t="shared" si="462"/>
        <v>USA</v>
      </c>
      <c r="AA1983" s="87" t="str">
        <f t="shared" si="463"/>
        <v>USA</v>
      </c>
      <c r="AB1983" s="82" cm="1">
        <f t="array" ref="AB1983">VLOOKUP(B1983,'GDP per Capita'!$T$2:$V$4235,COLUMN('GDP per Capita'!$V:$V)-COLUMN('GDP per Capita'!$S:$S),FALSE)</f>
        <v>63809.64</v>
      </c>
      <c r="AC1983" s="82">
        <f t="shared" si="467"/>
        <v>63809.64</v>
      </c>
      <c r="AD1983" s="82">
        <f t="shared" si="468"/>
        <v>63809.64</v>
      </c>
      <c r="AE1983" s="88">
        <f t="shared" si="464"/>
        <v>2.6092872636763943E-2</v>
      </c>
    </row>
    <row r="1984" spans="1:31">
      <c r="A1984" s="77" t="s">
        <v>1589</v>
      </c>
      <c r="B1984" s="77">
        <v>1983</v>
      </c>
      <c r="C1984" s="77" t="s">
        <v>29</v>
      </c>
      <c r="D1984" s="77" t="s">
        <v>29</v>
      </c>
      <c r="E1984" s="77">
        <v>2019</v>
      </c>
      <c r="F1984" s="77">
        <v>39.017315999999902</v>
      </c>
      <c r="G1984" s="77">
        <v>-94.282264999999995</v>
      </c>
      <c r="H1984" s="77">
        <v>0</v>
      </c>
      <c r="I1984" s="77" t="s">
        <v>1479</v>
      </c>
      <c r="J1984" s="77">
        <v>38.626803899999999</v>
      </c>
      <c r="K1984" s="77">
        <v>-90.199409700000004</v>
      </c>
      <c r="L1984" s="77">
        <v>712.65808220753502</v>
      </c>
      <c r="M1984" s="77">
        <v>0.25573447735170202</v>
      </c>
      <c r="N1984" s="77">
        <v>0</v>
      </c>
      <c r="O1984" s="77">
        <v>136.830351783846</v>
      </c>
      <c r="P1984" s="87" cm="1">
        <f t="array" ref="P1984">IF($X1984="Non-local",VLOOKUP($E1984,$AI$64:$AW$68,COLUMN($AW:$AW)-COLUMN($AH:$AH),FALSE),IF($X1984="Unknown",VLOOKUP($E1984,$AI$71:$AW$75,COLUMN($AW:$AW)-COLUMN($AH:$AH),FALSE),0))</f>
        <v>244</v>
      </c>
      <c r="Q1984" s="87" cm="1">
        <f t="array" ref="Q1984">IF($X1984="Non-local",VLOOKUP($E1984,$AI$40:$AW$44,COLUMN($AW:$AW)-COLUMN($AH:$AH),FALSE),IF($X1984="Unknown",VLOOKUP($E1984,$AI$47:$AW$51,COLUMN($AW:$AW)-COLUMN($AH:$AH),FALSE),0))</f>
        <v>485.37900000000008</v>
      </c>
      <c r="R1984" s="87" cm="1">
        <f t="array" ref="R1984">IF($X1984="Non-local",VLOOKUP($E1984,$AI$88:$AW$92,COLUMN($AW:$AW)-COLUMN($AH:$AH),FALSE),IF($X1984="Unknown",VLOOKUP($E1984,$AI$95:$AW$99,COLUMN($AW:$AW)-COLUMN($AH:$AH),FALSE),0))</f>
        <v>0.16197839056517743</v>
      </c>
      <c r="S1984" s="87" cm="1">
        <f t="array" ref="S1984">VLOOKUP($E1984,$AI$111:$AW$115,COLUMN($AW:$AW)-COLUMN($AH:$AH),FALSE)</f>
        <v>431.69321999999994</v>
      </c>
      <c r="T1984" s="104">
        <f t="shared" si="460"/>
        <v>0.41771286791687945</v>
      </c>
      <c r="U1984" s="104">
        <f t="shared" si="461"/>
        <v>1297.902571783846</v>
      </c>
      <c r="V1984" s="87" cm="1">
        <f t="array" ref="V1984">VLOOKUP($E1984,$AI$118:$AW$122,COLUMN($AW:$AW)-COLUMN($AH:$AH),FALSE)</f>
        <v>0</v>
      </c>
      <c r="W1984" s="87" t="str">
        <f t="shared" si="465"/>
        <v>Domestic</v>
      </c>
      <c r="X1984" s="87" t="str">
        <f t="shared" si="466"/>
        <v>Non-local</v>
      </c>
      <c r="Y1984" s="104"/>
      <c r="Z1984" s="87" t="str">
        <f t="shared" si="462"/>
        <v>USA</v>
      </c>
      <c r="AA1984" s="87" t="str">
        <f t="shared" si="463"/>
        <v>USA</v>
      </c>
      <c r="AB1984" s="82" cm="1">
        <f t="array" ref="AB1984">VLOOKUP(B1984,'GDP per Capita'!$T$2:$V$4235,COLUMN('GDP per Capita'!$V:$V)-COLUMN('GDP per Capita'!$S:$S),FALSE)</f>
        <v>63809.64</v>
      </c>
      <c r="AC1984" s="82">
        <f t="shared" si="467"/>
        <v>63809.64</v>
      </c>
      <c r="AD1984" s="82">
        <f t="shared" si="468"/>
        <v>63809.64</v>
      </c>
      <c r="AE1984" s="88">
        <f t="shared" si="464"/>
        <v>2.0340227147243678E-2</v>
      </c>
    </row>
    <row r="1985" spans="1:31">
      <c r="A1985" s="77" t="s">
        <v>1590</v>
      </c>
      <c r="B1985" s="77">
        <v>1984</v>
      </c>
      <c r="C1985" s="77" t="s">
        <v>29</v>
      </c>
      <c r="D1985" s="77" t="s">
        <v>29</v>
      </c>
      <c r="E1985" s="77">
        <v>2019</v>
      </c>
      <c r="F1985" s="77">
        <v>40.683434900000002</v>
      </c>
      <c r="G1985" s="77">
        <v>-74.442653000000007</v>
      </c>
      <c r="H1985" s="77">
        <v>0</v>
      </c>
      <c r="I1985" s="77" t="s">
        <v>1479</v>
      </c>
      <c r="J1985" s="77">
        <v>38.626803899999999</v>
      </c>
      <c r="K1985" s="77">
        <v>-90.199409700000004</v>
      </c>
      <c r="L1985" s="77">
        <v>2732.4723729913599</v>
      </c>
      <c r="M1985" s="77">
        <v>0.52244040168373596</v>
      </c>
      <c r="N1985" s="77">
        <v>0</v>
      </c>
      <c r="O1985" s="77">
        <v>524.63469561434101</v>
      </c>
      <c r="P1985" s="87" cm="1">
        <f t="array" ref="P1985">IF($X1985="Non-local",VLOOKUP($E1985,$AI$64:$AW$68,COLUMN($AW:$AW)-COLUMN($AH:$AH),FALSE),IF($X1985="Unknown",VLOOKUP($E1985,$AI$71:$AW$75,COLUMN($AW:$AW)-COLUMN($AH:$AH),FALSE),0))</f>
        <v>244</v>
      </c>
      <c r="Q1985" s="87" cm="1">
        <f t="array" ref="Q1985">IF($X1985="Non-local",VLOOKUP($E1985,$AI$40:$AW$44,COLUMN($AW:$AW)-COLUMN($AH:$AH),FALSE),IF($X1985="Unknown",VLOOKUP($E1985,$AI$47:$AW$51,COLUMN($AW:$AW)-COLUMN($AH:$AH),FALSE),0))</f>
        <v>485.37900000000008</v>
      </c>
      <c r="R1985" s="87" cm="1">
        <f t="array" ref="R1985">IF($X1985="Non-local",VLOOKUP($E1985,$AI$88:$AW$92,COLUMN($AW:$AW)-COLUMN($AH:$AH),FALSE),IF($X1985="Unknown",VLOOKUP($E1985,$AI$95:$AW$99,COLUMN($AW:$AW)-COLUMN($AH:$AH),FALSE),0))</f>
        <v>0.16197839056517743</v>
      </c>
      <c r="S1985" s="87" cm="1">
        <f t="array" ref="S1985">VLOOKUP($E1985,$AI$111:$AW$115,COLUMN($AW:$AW)-COLUMN($AH:$AH),FALSE)</f>
        <v>431.69321999999994</v>
      </c>
      <c r="T1985" s="104">
        <f t="shared" si="460"/>
        <v>0.68441879224891333</v>
      </c>
      <c r="U1985" s="104">
        <f t="shared" si="461"/>
        <v>1685.7069156143409</v>
      </c>
      <c r="V1985" s="87" cm="1">
        <f t="array" ref="V1985">VLOOKUP($E1985,$AI$118:$AW$122,COLUMN($AW:$AW)-COLUMN($AH:$AH),FALSE)</f>
        <v>0</v>
      </c>
      <c r="W1985" s="87" t="str">
        <f t="shared" si="465"/>
        <v>Domestic</v>
      </c>
      <c r="X1985" s="87" t="str">
        <f t="shared" si="466"/>
        <v>Non-local</v>
      </c>
      <c r="Y1985" s="104"/>
      <c r="Z1985" s="87" t="str">
        <f t="shared" si="462"/>
        <v>USA</v>
      </c>
      <c r="AA1985" s="87" t="str">
        <f t="shared" si="463"/>
        <v>USA</v>
      </c>
      <c r="AB1985" s="82" cm="1">
        <f t="array" ref="AB1985">VLOOKUP(B1985,'GDP per Capita'!$T$2:$V$4235,COLUMN('GDP per Capita'!$V:$V)-COLUMN('GDP per Capita'!$S:$S),FALSE)</f>
        <v>63809.64</v>
      </c>
      <c r="AC1985" s="82">
        <f t="shared" si="467"/>
        <v>63809.64</v>
      </c>
      <c r="AD1985" s="82">
        <f t="shared" si="468"/>
        <v>63809.64</v>
      </c>
      <c r="AE1985" s="88">
        <f t="shared" si="464"/>
        <v>2.6417746842237959E-2</v>
      </c>
    </row>
    <row r="1986" spans="1:31">
      <c r="A1986" s="77" t="s">
        <v>1415</v>
      </c>
      <c r="B1986" s="77">
        <v>1985</v>
      </c>
      <c r="C1986" s="77" t="s">
        <v>29</v>
      </c>
      <c r="D1986" s="77" t="s">
        <v>29</v>
      </c>
      <c r="E1986" s="77">
        <v>2019</v>
      </c>
      <c r="F1986" s="77">
        <v>40.735657000000003</v>
      </c>
      <c r="G1986" s="77">
        <v>-74.172366699999998</v>
      </c>
      <c r="H1986" s="77">
        <v>0</v>
      </c>
      <c r="I1986" s="77" t="s">
        <v>1479</v>
      </c>
      <c r="J1986" s="77">
        <v>38.626803899999999</v>
      </c>
      <c r="K1986" s="77">
        <v>-90.199409700000004</v>
      </c>
      <c r="L1986" s="77">
        <v>2778.8084793904</v>
      </c>
      <c r="M1986" s="77">
        <v>0.52855884244509399</v>
      </c>
      <c r="N1986" s="77">
        <v>0</v>
      </c>
      <c r="O1986" s="77">
        <v>533.53122804295697</v>
      </c>
      <c r="P1986" s="87" cm="1">
        <f t="array" ref="P1986">IF($X1986="Non-local",VLOOKUP($E1986,$AI$64:$AW$68,COLUMN($AW:$AW)-COLUMN($AH:$AH),FALSE),IF($X1986="Unknown",VLOOKUP($E1986,$AI$71:$AW$75,COLUMN($AW:$AW)-COLUMN($AH:$AH),FALSE),0))</f>
        <v>244</v>
      </c>
      <c r="Q1986" s="87" cm="1">
        <f t="array" ref="Q1986">IF($X1986="Non-local",VLOOKUP($E1986,$AI$40:$AW$44,COLUMN($AW:$AW)-COLUMN($AH:$AH),FALSE),IF($X1986="Unknown",VLOOKUP($E1986,$AI$47:$AW$51,COLUMN($AW:$AW)-COLUMN($AH:$AH),FALSE),0))</f>
        <v>485.37900000000008</v>
      </c>
      <c r="R1986" s="87" cm="1">
        <f t="array" ref="R1986">IF($X1986="Non-local",VLOOKUP($E1986,$AI$88:$AW$92,COLUMN($AW:$AW)-COLUMN($AH:$AH),FALSE),IF($X1986="Unknown",VLOOKUP($E1986,$AI$95:$AW$99,COLUMN($AW:$AW)-COLUMN($AH:$AH),FALSE),0))</f>
        <v>0.16197839056517743</v>
      </c>
      <c r="S1986" s="87" cm="1">
        <f t="array" ref="S1986">VLOOKUP($E1986,$AI$111:$AW$115,COLUMN($AW:$AW)-COLUMN($AH:$AH),FALSE)</f>
        <v>431.69321999999994</v>
      </c>
      <c r="T1986" s="104">
        <f t="shared" ref="T1986:T2049" si="469">SUM(M1986,R1986)</f>
        <v>0.69053723301027148</v>
      </c>
      <c r="U1986" s="104">
        <f t="shared" ref="U1986:U2049" si="470">SUM(O1986,P1986,Q1986,S1986)</f>
        <v>1694.6034480429569</v>
      </c>
      <c r="V1986" s="87" cm="1">
        <f t="array" ref="V1986">VLOOKUP($E1986,$AI$118:$AW$122,COLUMN($AW:$AW)-COLUMN($AH:$AH),FALSE)</f>
        <v>0</v>
      </c>
      <c r="W1986" s="87" t="str">
        <f t="shared" si="465"/>
        <v>Domestic</v>
      </c>
      <c r="X1986" s="87" t="str">
        <f t="shared" si="466"/>
        <v>Non-local</v>
      </c>
      <c r="Y1986" s="104"/>
      <c r="Z1986" s="87" t="str">
        <f t="shared" ref="Z1986:Z2049" si="471">C1986</f>
        <v>USA</v>
      </c>
      <c r="AA1986" s="87" t="str">
        <f t="shared" ref="AA1986:AA2049" si="472">D1986</f>
        <v>USA</v>
      </c>
      <c r="AB1986" s="82" cm="1">
        <f t="array" ref="AB1986">VLOOKUP(B1986,'GDP per Capita'!$T$2:$V$4235,COLUMN('GDP per Capita'!$V:$V)-COLUMN('GDP per Capita'!$S:$S),FALSE)</f>
        <v>63809.64</v>
      </c>
      <c r="AC1986" s="82">
        <f t="shared" si="467"/>
        <v>63809.64</v>
      </c>
      <c r="AD1986" s="82">
        <f t="shared" si="468"/>
        <v>63809.64</v>
      </c>
      <c r="AE1986" s="88">
        <f t="shared" ref="AE1986:AE2049" si="473">U1986/AD1986</f>
        <v>2.6557169857766898E-2</v>
      </c>
    </row>
    <row r="1987" spans="1:31">
      <c r="A1987" s="77" t="s">
        <v>911</v>
      </c>
      <c r="B1987" s="77">
        <v>1986</v>
      </c>
      <c r="C1987" s="77" t="s">
        <v>29</v>
      </c>
      <c r="D1987" s="77" t="s">
        <v>29</v>
      </c>
      <c r="E1987" s="77">
        <v>2019</v>
      </c>
      <c r="F1987" s="77">
        <v>42.3750997</v>
      </c>
      <c r="G1987" s="77">
        <v>-71.105615700000001</v>
      </c>
      <c r="H1987" s="77">
        <v>0</v>
      </c>
      <c r="I1987" s="77" t="s">
        <v>1479</v>
      </c>
      <c r="J1987" s="77">
        <v>38.626803899999999</v>
      </c>
      <c r="K1987" s="77">
        <v>-90.199409700000004</v>
      </c>
      <c r="L1987" s="77">
        <v>3326.79225080687</v>
      </c>
      <c r="M1987" s="77">
        <v>0.61494948040279096</v>
      </c>
      <c r="N1987" s="77">
        <v>0</v>
      </c>
      <c r="O1987" s="77">
        <v>638.74411215491898</v>
      </c>
      <c r="P1987" s="87" cm="1">
        <f t="array" ref="P1987">IF($X1987="Non-local",VLOOKUP($E1987,$AI$64:$AW$68,COLUMN($AW:$AW)-COLUMN($AH:$AH),FALSE),IF($X1987="Unknown",VLOOKUP($E1987,$AI$71:$AW$75,COLUMN($AW:$AW)-COLUMN($AH:$AH),FALSE),0))</f>
        <v>244</v>
      </c>
      <c r="Q1987" s="87" cm="1">
        <f t="array" ref="Q1987">IF($X1987="Non-local",VLOOKUP($E1987,$AI$40:$AW$44,COLUMN($AW:$AW)-COLUMN($AH:$AH),FALSE),IF($X1987="Unknown",VLOOKUP($E1987,$AI$47:$AW$51,COLUMN($AW:$AW)-COLUMN($AH:$AH),FALSE),0))</f>
        <v>485.37900000000008</v>
      </c>
      <c r="R1987" s="87" cm="1">
        <f t="array" ref="R1987">IF($X1987="Non-local",VLOOKUP($E1987,$AI$88:$AW$92,COLUMN($AW:$AW)-COLUMN($AH:$AH),FALSE),IF($X1987="Unknown",VLOOKUP($E1987,$AI$95:$AW$99,COLUMN($AW:$AW)-COLUMN($AH:$AH),FALSE),0))</f>
        <v>0.16197839056517743</v>
      </c>
      <c r="S1987" s="87" cm="1">
        <f t="array" ref="S1987">VLOOKUP($E1987,$AI$111:$AW$115,COLUMN($AW:$AW)-COLUMN($AH:$AH),FALSE)</f>
        <v>431.69321999999994</v>
      </c>
      <c r="T1987" s="104">
        <f t="shared" si="469"/>
        <v>0.77692787096796834</v>
      </c>
      <c r="U1987" s="104">
        <f t="shared" si="470"/>
        <v>1799.8163321549189</v>
      </c>
      <c r="V1987" s="87" cm="1">
        <f t="array" ref="V1987">VLOOKUP($E1987,$AI$118:$AW$122,COLUMN($AW:$AW)-COLUMN($AH:$AH),FALSE)</f>
        <v>0</v>
      </c>
      <c r="W1987" s="87" t="str">
        <f t="shared" ref="W1987:W2050" si="474">IF(Z1987&lt;&gt;"USA",IF(Z1987&lt;&gt;"Unknown","International","Unknown"),"Domestic")</f>
        <v>Domestic</v>
      </c>
      <c r="X1987" s="87" t="str">
        <f t="shared" ref="X1987:X2050" si="475">IF(A1987="Unknown","Unknown",IF(H1987=1,"Local","Non-local"))</f>
        <v>Non-local</v>
      </c>
      <c r="Y1987" s="104"/>
      <c r="Z1987" s="87" t="str">
        <f t="shared" si="471"/>
        <v>USA</v>
      </c>
      <c r="AA1987" s="87" t="str">
        <f t="shared" si="472"/>
        <v>USA</v>
      </c>
      <c r="AB1987" s="82" cm="1">
        <f t="array" ref="AB1987">VLOOKUP(B1987,'GDP per Capita'!$T$2:$V$4235,COLUMN('GDP per Capita'!$V:$V)-COLUMN('GDP per Capita'!$S:$S),FALSE)</f>
        <v>63809.64</v>
      </c>
      <c r="AC1987" s="82">
        <f t="shared" ref="AC1987:AC2050" si="476">IFERROR(AB1987,"")</f>
        <v>63809.64</v>
      </c>
      <c r="AD1987" s="82">
        <f t="shared" ref="AD1987:AD2050" si="477">IFERROR(AB1987,AVERAGE(AC$2:AC$2538))</f>
        <v>63809.64</v>
      </c>
      <c r="AE1987" s="88">
        <f t="shared" si="473"/>
        <v>2.8206025486978439E-2</v>
      </c>
    </row>
    <row r="1988" spans="1:31">
      <c r="A1988" s="77" t="s">
        <v>893</v>
      </c>
      <c r="B1988" s="77">
        <v>1987</v>
      </c>
      <c r="C1988" s="77" t="s">
        <v>29</v>
      </c>
      <c r="D1988" s="77" t="s">
        <v>29</v>
      </c>
      <c r="E1988" s="77">
        <v>2019</v>
      </c>
      <c r="F1988" s="77">
        <v>42.026770299999903</v>
      </c>
      <c r="G1988" s="77">
        <v>-93.617055399999998</v>
      </c>
      <c r="H1988" s="77">
        <v>0</v>
      </c>
      <c r="I1988" s="77" t="s">
        <v>1479</v>
      </c>
      <c r="J1988" s="77">
        <v>38.626803899999999</v>
      </c>
      <c r="K1988" s="77">
        <v>-90.199409700000004</v>
      </c>
      <c r="L1988" s="77">
        <v>952.423121578625</v>
      </c>
      <c r="M1988" s="77">
        <v>0.28739419811897998</v>
      </c>
      <c r="N1988" s="77">
        <v>0</v>
      </c>
      <c r="O1988" s="77">
        <v>182.86523934309599</v>
      </c>
      <c r="P1988" s="87" cm="1">
        <f t="array" ref="P1988">IF($X1988="Non-local",VLOOKUP($E1988,$AI$64:$AW$68,COLUMN($AW:$AW)-COLUMN($AH:$AH),FALSE),IF($X1988="Unknown",VLOOKUP($E1988,$AI$71:$AW$75,COLUMN($AW:$AW)-COLUMN($AH:$AH),FALSE),0))</f>
        <v>244</v>
      </c>
      <c r="Q1988" s="87" cm="1">
        <f t="array" ref="Q1988">IF($X1988="Non-local",VLOOKUP($E1988,$AI$40:$AW$44,COLUMN($AW:$AW)-COLUMN($AH:$AH),FALSE),IF($X1988="Unknown",VLOOKUP($E1988,$AI$47:$AW$51,COLUMN($AW:$AW)-COLUMN($AH:$AH),FALSE),0))</f>
        <v>485.37900000000008</v>
      </c>
      <c r="R1988" s="87" cm="1">
        <f t="array" ref="R1988">IF($X1988="Non-local",VLOOKUP($E1988,$AI$88:$AW$92,COLUMN($AW:$AW)-COLUMN($AH:$AH),FALSE),IF($X1988="Unknown",VLOOKUP($E1988,$AI$95:$AW$99,COLUMN($AW:$AW)-COLUMN($AH:$AH),FALSE),0))</f>
        <v>0.16197839056517743</v>
      </c>
      <c r="S1988" s="87" cm="1">
        <f t="array" ref="S1988">VLOOKUP($E1988,$AI$111:$AW$115,COLUMN($AW:$AW)-COLUMN($AH:$AH),FALSE)</f>
        <v>431.69321999999994</v>
      </c>
      <c r="T1988" s="104">
        <f t="shared" si="469"/>
        <v>0.44937258868415741</v>
      </c>
      <c r="U1988" s="104">
        <f t="shared" si="470"/>
        <v>1343.937459343096</v>
      </c>
      <c r="V1988" s="87" cm="1">
        <f t="array" ref="V1988">VLOOKUP($E1988,$AI$118:$AW$122,COLUMN($AW:$AW)-COLUMN($AH:$AH),FALSE)</f>
        <v>0</v>
      </c>
      <c r="W1988" s="87" t="str">
        <f t="shared" si="474"/>
        <v>Domestic</v>
      </c>
      <c r="X1988" s="87" t="str">
        <f t="shared" si="475"/>
        <v>Non-local</v>
      </c>
      <c r="Y1988" s="104"/>
      <c r="Z1988" s="87" t="str">
        <f t="shared" si="471"/>
        <v>USA</v>
      </c>
      <c r="AA1988" s="87" t="str">
        <f t="shared" si="472"/>
        <v>USA</v>
      </c>
      <c r="AB1988" s="82" cm="1">
        <f t="array" ref="AB1988">VLOOKUP(B1988,'GDP per Capita'!$T$2:$V$4235,COLUMN('GDP per Capita'!$V:$V)-COLUMN('GDP per Capita'!$S:$S),FALSE)</f>
        <v>63809.64</v>
      </c>
      <c r="AC1988" s="82">
        <f t="shared" si="476"/>
        <v>63809.64</v>
      </c>
      <c r="AD1988" s="82">
        <f t="shared" si="477"/>
        <v>63809.64</v>
      </c>
      <c r="AE1988" s="88">
        <f t="shared" si="473"/>
        <v>2.1061668101294662E-2</v>
      </c>
    </row>
    <row r="1989" spans="1:31">
      <c r="A1989" s="77" t="s">
        <v>1349</v>
      </c>
      <c r="B1989" s="77">
        <v>1988</v>
      </c>
      <c r="C1989" s="77" t="s">
        <v>29</v>
      </c>
      <c r="D1989" s="77" t="s">
        <v>29</v>
      </c>
      <c r="E1989" s="77">
        <v>2019</v>
      </c>
      <c r="F1989" s="77">
        <v>33.494923</v>
      </c>
      <c r="G1989" s="77">
        <v>-86.849487999999994</v>
      </c>
      <c r="H1989" s="77">
        <v>0</v>
      </c>
      <c r="I1989" s="77" t="s">
        <v>1479</v>
      </c>
      <c r="J1989" s="77">
        <v>38.626803899999999</v>
      </c>
      <c r="K1989" s="77">
        <v>-90.199409700000004</v>
      </c>
      <c r="L1989" s="77">
        <v>1290.17556199567</v>
      </c>
      <c r="M1989" s="77">
        <v>0.33199264324725603</v>
      </c>
      <c r="N1989" s="77">
        <v>0</v>
      </c>
      <c r="O1989" s="77">
        <v>247.713707903169</v>
      </c>
      <c r="P1989" s="87" cm="1">
        <f t="array" ref="P1989">IF($X1989="Non-local",VLOOKUP($E1989,$AI$64:$AW$68,COLUMN($AW:$AW)-COLUMN($AH:$AH),FALSE),IF($X1989="Unknown",VLOOKUP($E1989,$AI$71:$AW$75,COLUMN($AW:$AW)-COLUMN($AH:$AH),FALSE),0))</f>
        <v>244</v>
      </c>
      <c r="Q1989" s="87" cm="1">
        <f t="array" ref="Q1989">IF($X1989="Non-local",VLOOKUP($E1989,$AI$40:$AW$44,COLUMN($AW:$AW)-COLUMN($AH:$AH),FALSE),IF($X1989="Unknown",VLOOKUP($E1989,$AI$47:$AW$51,COLUMN($AW:$AW)-COLUMN($AH:$AH),FALSE),0))</f>
        <v>485.37900000000008</v>
      </c>
      <c r="R1989" s="87" cm="1">
        <f t="array" ref="R1989">IF($X1989="Non-local",VLOOKUP($E1989,$AI$88:$AW$92,COLUMN($AW:$AW)-COLUMN($AH:$AH),FALSE),IF($X1989="Unknown",VLOOKUP($E1989,$AI$95:$AW$99,COLUMN($AW:$AW)-COLUMN($AH:$AH),FALSE),0))</f>
        <v>0.16197839056517743</v>
      </c>
      <c r="S1989" s="87" cm="1">
        <f t="array" ref="S1989">VLOOKUP($E1989,$AI$111:$AW$115,COLUMN($AW:$AW)-COLUMN($AH:$AH),FALSE)</f>
        <v>431.69321999999994</v>
      </c>
      <c r="T1989" s="104">
        <f t="shared" si="469"/>
        <v>0.49397103381243346</v>
      </c>
      <c r="U1989" s="104">
        <f t="shared" si="470"/>
        <v>1408.7859279031691</v>
      </c>
      <c r="V1989" s="87" cm="1">
        <f t="array" ref="V1989">VLOOKUP($E1989,$AI$118:$AW$122,COLUMN($AW:$AW)-COLUMN($AH:$AH),FALSE)</f>
        <v>0</v>
      </c>
      <c r="W1989" s="87" t="str">
        <f t="shared" si="474"/>
        <v>Domestic</v>
      </c>
      <c r="X1989" s="87" t="str">
        <f t="shared" si="475"/>
        <v>Non-local</v>
      </c>
      <c r="Y1989" s="104"/>
      <c r="Z1989" s="87" t="str">
        <f t="shared" si="471"/>
        <v>USA</v>
      </c>
      <c r="AA1989" s="87" t="str">
        <f t="shared" si="472"/>
        <v>USA</v>
      </c>
      <c r="AB1989" s="82" cm="1">
        <f t="array" ref="AB1989">VLOOKUP(B1989,'GDP per Capita'!$T$2:$V$4235,COLUMN('GDP per Capita'!$V:$V)-COLUMN('GDP per Capita'!$S:$S),FALSE)</f>
        <v>63809.64</v>
      </c>
      <c r="AC1989" s="82">
        <f t="shared" si="476"/>
        <v>63809.64</v>
      </c>
      <c r="AD1989" s="82">
        <f t="shared" si="477"/>
        <v>63809.64</v>
      </c>
      <c r="AE1989" s="88">
        <f t="shared" si="473"/>
        <v>2.2077948220726038E-2</v>
      </c>
    </row>
    <row r="1990" spans="1:31">
      <c r="A1990" s="77" t="s">
        <v>1023</v>
      </c>
      <c r="B1990" s="77">
        <v>1989</v>
      </c>
      <c r="C1990" s="77" t="s">
        <v>29</v>
      </c>
      <c r="D1990" s="77" t="s">
        <v>29</v>
      </c>
      <c r="E1990" s="77">
        <v>2019</v>
      </c>
      <c r="F1990" s="77">
        <v>29.758938199999999</v>
      </c>
      <c r="G1990" s="77">
        <v>-95.367697399999997</v>
      </c>
      <c r="H1990" s="77">
        <v>0</v>
      </c>
      <c r="I1990" s="77" t="s">
        <v>1479</v>
      </c>
      <c r="J1990" s="77">
        <v>38.626803899999999</v>
      </c>
      <c r="K1990" s="77">
        <v>-90.199409700000004</v>
      </c>
      <c r="L1990" s="77">
        <v>2188.2922774609401</v>
      </c>
      <c r="M1990" s="77">
        <v>0.45058426320418699</v>
      </c>
      <c r="N1990" s="77">
        <v>0</v>
      </c>
      <c r="O1990" s="77">
        <v>420.15211727249999</v>
      </c>
      <c r="P1990" s="87" cm="1">
        <f t="array" ref="P1990">IF($X1990="Non-local",VLOOKUP($E1990,$AI$64:$AW$68,COLUMN($AW:$AW)-COLUMN($AH:$AH),FALSE),IF($X1990="Unknown",VLOOKUP($E1990,$AI$71:$AW$75,COLUMN($AW:$AW)-COLUMN($AH:$AH),FALSE),0))</f>
        <v>244</v>
      </c>
      <c r="Q1990" s="87" cm="1">
        <f t="array" ref="Q1990">IF($X1990="Non-local",VLOOKUP($E1990,$AI$40:$AW$44,COLUMN($AW:$AW)-COLUMN($AH:$AH),FALSE),IF($X1990="Unknown",VLOOKUP($E1990,$AI$47:$AW$51,COLUMN($AW:$AW)-COLUMN($AH:$AH),FALSE),0))</f>
        <v>485.37900000000008</v>
      </c>
      <c r="R1990" s="87" cm="1">
        <f t="array" ref="R1990">IF($X1990="Non-local",VLOOKUP($E1990,$AI$88:$AW$92,COLUMN($AW:$AW)-COLUMN($AH:$AH),FALSE),IF($X1990="Unknown",VLOOKUP($E1990,$AI$95:$AW$99,COLUMN($AW:$AW)-COLUMN($AH:$AH),FALSE),0))</f>
        <v>0.16197839056517743</v>
      </c>
      <c r="S1990" s="87" cm="1">
        <f t="array" ref="S1990">VLOOKUP($E1990,$AI$111:$AW$115,COLUMN($AW:$AW)-COLUMN($AH:$AH),FALSE)</f>
        <v>431.69321999999994</v>
      </c>
      <c r="T1990" s="104">
        <f t="shared" si="469"/>
        <v>0.61256265376936447</v>
      </c>
      <c r="U1990" s="104">
        <f t="shared" si="470"/>
        <v>1581.2243372725</v>
      </c>
      <c r="V1990" s="87" cm="1">
        <f t="array" ref="V1990">VLOOKUP($E1990,$AI$118:$AW$122,COLUMN($AW:$AW)-COLUMN($AH:$AH),FALSE)</f>
        <v>0</v>
      </c>
      <c r="W1990" s="87" t="str">
        <f t="shared" si="474"/>
        <v>Domestic</v>
      </c>
      <c r="X1990" s="87" t="str">
        <f t="shared" si="475"/>
        <v>Non-local</v>
      </c>
      <c r="Y1990" s="104"/>
      <c r="Z1990" s="87" t="str">
        <f t="shared" si="471"/>
        <v>USA</v>
      </c>
      <c r="AA1990" s="87" t="str">
        <f t="shared" si="472"/>
        <v>USA</v>
      </c>
      <c r="AB1990" s="82" cm="1">
        <f t="array" ref="AB1990">VLOOKUP(B1990,'GDP per Capita'!$T$2:$V$4235,COLUMN('GDP per Capita'!$V:$V)-COLUMN('GDP per Capita'!$S:$S),FALSE)</f>
        <v>63809.64</v>
      </c>
      <c r="AC1990" s="82">
        <f t="shared" si="476"/>
        <v>63809.64</v>
      </c>
      <c r="AD1990" s="82">
        <f t="shared" si="477"/>
        <v>63809.64</v>
      </c>
      <c r="AE1990" s="88">
        <f t="shared" si="473"/>
        <v>2.4780336282613412E-2</v>
      </c>
    </row>
    <row r="1991" spans="1:31">
      <c r="A1991" s="77" t="s">
        <v>893</v>
      </c>
      <c r="B1991" s="77">
        <v>1990</v>
      </c>
      <c r="C1991" s="77" t="s">
        <v>29</v>
      </c>
      <c r="D1991" s="77" t="s">
        <v>29</v>
      </c>
      <c r="E1991" s="77">
        <v>2019</v>
      </c>
      <c r="F1991" s="77">
        <v>42.026770299999903</v>
      </c>
      <c r="G1991" s="77">
        <v>-93.617055399999998</v>
      </c>
      <c r="H1991" s="77">
        <v>0</v>
      </c>
      <c r="I1991" s="77" t="s">
        <v>1479</v>
      </c>
      <c r="J1991" s="77">
        <v>38.626803899999999</v>
      </c>
      <c r="K1991" s="77">
        <v>-90.199409700000004</v>
      </c>
      <c r="L1991" s="77">
        <v>952.423121578625</v>
      </c>
      <c r="M1991" s="77">
        <v>0.28739419811897998</v>
      </c>
      <c r="N1991" s="77">
        <v>0</v>
      </c>
      <c r="O1991" s="77">
        <v>182.86523934309599</v>
      </c>
      <c r="P1991" s="87" cm="1">
        <f t="array" ref="P1991">IF($X1991="Non-local",VLOOKUP($E1991,$AI$64:$AW$68,COLUMN($AW:$AW)-COLUMN($AH:$AH),FALSE),IF($X1991="Unknown",VLOOKUP($E1991,$AI$71:$AW$75,COLUMN($AW:$AW)-COLUMN($AH:$AH),FALSE),0))</f>
        <v>244</v>
      </c>
      <c r="Q1991" s="87" cm="1">
        <f t="array" ref="Q1991">IF($X1991="Non-local",VLOOKUP($E1991,$AI$40:$AW$44,COLUMN($AW:$AW)-COLUMN($AH:$AH),FALSE),IF($X1991="Unknown",VLOOKUP($E1991,$AI$47:$AW$51,COLUMN($AW:$AW)-COLUMN($AH:$AH),FALSE),0))</f>
        <v>485.37900000000008</v>
      </c>
      <c r="R1991" s="87" cm="1">
        <f t="array" ref="R1991">IF($X1991="Non-local",VLOOKUP($E1991,$AI$88:$AW$92,COLUMN($AW:$AW)-COLUMN($AH:$AH),FALSE),IF($X1991="Unknown",VLOOKUP($E1991,$AI$95:$AW$99,COLUMN($AW:$AW)-COLUMN($AH:$AH),FALSE),0))</f>
        <v>0.16197839056517743</v>
      </c>
      <c r="S1991" s="87" cm="1">
        <f t="array" ref="S1991">VLOOKUP($E1991,$AI$111:$AW$115,COLUMN($AW:$AW)-COLUMN($AH:$AH),FALSE)</f>
        <v>431.69321999999994</v>
      </c>
      <c r="T1991" s="104">
        <f t="shared" si="469"/>
        <v>0.44937258868415741</v>
      </c>
      <c r="U1991" s="104">
        <f t="shared" si="470"/>
        <v>1343.937459343096</v>
      </c>
      <c r="V1991" s="87" cm="1">
        <f t="array" ref="V1991">VLOOKUP($E1991,$AI$118:$AW$122,COLUMN($AW:$AW)-COLUMN($AH:$AH),FALSE)</f>
        <v>0</v>
      </c>
      <c r="W1991" s="87" t="str">
        <f t="shared" si="474"/>
        <v>Domestic</v>
      </c>
      <c r="X1991" s="87" t="str">
        <f t="shared" si="475"/>
        <v>Non-local</v>
      </c>
      <c r="Y1991" s="104"/>
      <c r="Z1991" s="87" t="str">
        <f t="shared" si="471"/>
        <v>USA</v>
      </c>
      <c r="AA1991" s="87" t="str">
        <f t="shared" si="472"/>
        <v>USA</v>
      </c>
      <c r="AB1991" s="82" cm="1">
        <f t="array" ref="AB1991">VLOOKUP(B1991,'GDP per Capita'!$T$2:$V$4235,COLUMN('GDP per Capita'!$V:$V)-COLUMN('GDP per Capita'!$S:$S),FALSE)</f>
        <v>63809.64</v>
      </c>
      <c r="AC1991" s="82">
        <f t="shared" si="476"/>
        <v>63809.64</v>
      </c>
      <c r="AD1991" s="82">
        <f t="shared" si="477"/>
        <v>63809.64</v>
      </c>
      <c r="AE1991" s="88">
        <f t="shared" si="473"/>
        <v>2.1061668101294662E-2</v>
      </c>
    </row>
    <row r="1992" spans="1:31">
      <c r="A1992" s="77" t="s">
        <v>1591</v>
      </c>
      <c r="B1992" s="77">
        <v>1991</v>
      </c>
      <c r="C1992" s="77" t="s">
        <v>416</v>
      </c>
      <c r="D1992" s="77" t="s">
        <v>31</v>
      </c>
      <c r="E1992" s="77">
        <v>2019</v>
      </c>
      <c r="F1992" s="77">
        <v>0</v>
      </c>
      <c r="G1992" s="77">
        <v>0</v>
      </c>
      <c r="H1992" s="77">
        <v>0</v>
      </c>
      <c r="I1992" s="77" t="s">
        <v>1479</v>
      </c>
      <c r="J1992" s="77">
        <v>38.626803899999999</v>
      </c>
      <c r="K1992" s="77">
        <v>-90.199409700000004</v>
      </c>
      <c r="L1992" s="77">
        <v>3701.00063761927</v>
      </c>
      <c r="M1992" s="77">
        <v>0.67333559908097096</v>
      </c>
      <c r="N1992" s="77">
        <v>1</v>
      </c>
      <c r="O1992" s="77">
        <v>710.59212242290005</v>
      </c>
      <c r="P1992" s="87" cm="1">
        <f t="array" ref="P1992">IF($X1992="Non-local",VLOOKUP($E1992,$AI$64:$AW$68,COLUMN($AW:$AW)-COLUMN($AH:$AH),FALSE),IF($X1992="Unknown",VLOOKUP($E1992,$AI$71:$AW$75,COLUMN($AW:$AW)-COLUMN($AH:$AH),FALSE),0))</f>
        <v>244</v>
      </c>
      <c r="Q1992" s="87" cm="1">
        <f t="array" ref="Q1992">IF($X1992="Non-local",VLOOKUP($E1992,$AI$40:$AW$44,COLUMN($AW:$AW)-COLUMN($AH:$AH),FALSE),IF($X1992="Unknown",VLOOKUP($E1992,$AI$47:$AW$51,COLUMN($AW:$AW)-COLUMN($AH:$AH),FALSE),0))</f>
        <v>485.37900000000008</v>
      </c>
      <c r="R1992" s="87" cm="1">
        <f t="array" ref="R1992">IF($X1992="Non-local",VLOOKUP($E1992,$AI$88:$AW$92,COLUMN($AW:$AW)-COLUMN($AH:$AH),FALSE),IF($X1992="Unknown",VLOOKUP($E1992,$AI$95:$AW$99,COLUMN($AW:$AW)-COLUMN($AH:$AH),FALSE),0))</f>
        <v>0.16197839056517743</v>
      </c>
      <c r="S1992" s="87" cm="1">
        <f t="array" ref="S1992">VLOOKUP($E1992,$AI$111:$AW$115,COLUMN($AW:$AW)-COLUMN($AH:$AH),FALSE)</f>
        <v>431.69321999999994</v>
      </c>
      <c r="T1992" s="104">
        <f t="shared" si="469"/>
        <v>0.83531398964614834</v>
      </c>
      <c r="U1992" s="104">
        <f t="shared" si="470"/>
        <v>1871.6643424229001</v>
      </c>
      <c r="V1992" s="87" cm="1">
        <f t="array" ref="V1992">VLOOKUP($E1992,$AI$118:$AW$122,COLUMN($AW:$AW)-COLUMN($AH:$AH),FALSE)</f>
        <v>0</v>
      </c>
      <c r="W1992" s="87" t="str">
        <f t="shared" si="474"/>
        <v>International</v>
      </c>
      <c r="X1992" s="87" t="str">
        <f t="shared" si="475"/>
        <v>Non-local</v>
      </c>
      <c r="Y1992" s="104"/>
      <c r="Z1992" s="87" t="str">
        <f t="shared" si="471"/>
        <v>United Kingdom</v>
      </c>
      <c r="AA1992" s="87" t="str">
        <f t="shared" si="472"/>
        <v>Europe</v>
      </c>
      <c r="AB1992" s="82" cm="1">
        <f t="array" ref="AB1992">VLOOKUP(B1992,'GDP per Capita'!$T$2:$V$4235,COLUMN('GDP per Capita'!$V:$V)-COLUMN('GDP per Capita'!$S:$S),FALSE)</f>
        <v>40800.480000000003</v>
      </c>
      <c r="AC1992" s="82">
        <f t="shared" si="476"/>
        <v>40800.480000000003</v>
      </c>
      <c r="AD1992" s="82">
        <f t="shared" si="477"/>
        <v>40800.480000000003</v>
      </c>
      <c r="AE1992" s="88">
        <f t="shared" si="473"/>
        <v>4.5873586350525776E-2</v>
      </c>
    </row>
    <row r="1993" spans="1:31">
      <c r="A1993" s="77" t="s">
        <v>1592</v>
      </c>
      <c r="B1993" s="77">
        <v>1992</v>
      </c>
      <c r="C1993" s="77" t="s">
        <v>29</v>
      </c>
      <c r="D1993" s="77" t="s">
        <v>29</v>
      </c>
      <c r="E1993" s="77">
        <v>2019</v>
      </c>
      <c r="F1993" s="77">
        <v>34.379876500000002</v>
      </c>
      <c r="G1993" s="77">
        <v>-118.5291917</v>
      </c>
      <c r="H1993" s="77">
        <v>0</v>
      </c>
      <c r="I1993" s="77" t="s">
        <v>1479</v>
      </c>
      <c r="J1993" s="77">
        <v>38.626803899999999</v>
      </c>
      <c r="K1993" s="77">
        <v>-90.199409700000004</v>
      </c>
      <c r="L1993" s="77">
        <v>5130.3684331516297</v>
      </c>
      <c r="M1993" s="77">
        <v>0.89421552557407902</v>
      </c>
      <c r="N1993" s="77">
        <v>0</v>
      </c>
      <c r="O1993" s="77">
        <v>615.64421197819604</v>
      </c>
      <c r="P1993" s="87" cm="1">
        <f t="array" ref="P1993">IF($X1993="Non-local",VLOOKUP($E1993,$AI$64:$AW$68,COLUMN($AW:$AW)-COLUMN($AH:$AH),FALSE),IF($X1993="Unknown",VLOOKUP($E1993,$AI$71:$AW$75,COLUMN($AW:$AW)-COLUMN($AH:$AH),FALSE),0))</f>
        <v>244</v>
      </c>
      <c r="Q1993" s="87" cm="1">
        <f t="array" ref="Q1993">IF($X1993="Non-local",VLOOKUP($E1993,$AI$40:$AW$44,COLUMN($AW:$AW)-COLUMN($AH:$AH),FALSE),IF($X1993="Unknown",VLOOKUP($E1993,$AI$47:$AW$51,COLUMN($AW:$AW)-COLUMN($AH:$AH),FALSE),0))</f>
        <v>485.37900000000008</v>
      </c>
      <c r="R1993" s="87" cm="1">
        <f t="array" ref="R1993">IF($X1993="Non-local",VLOOKUP($E1993,$AI$88:$AW$92,COLUMN($AW:$AW)-COLUMN($AH:$AH),FALSE),IF($X1993="Unknown",VLOOKUP($E1993,$AI$95:$AW$99,COLUMN($AW:$AW)-COLUMN($AH:$AH),FALSE),0))</f>
        <v>0.16197839056517743</v>
      </c>
      <c r="S1993" s="87" cm="1">
        <f t="array" ref="S1993">VLOOKUP($E1993,$AI$111:$AW$115,COLUMN($AW:$AW)-COLUMN($AH:$AH),FALSE)</f>
        <v>431.69321999999994</v>
      </c>
      <c r="T1993" s="104">
        <f t="shared" si="469"/>
        <v>1.0561939161392564</v>
      </c>
      <c r="U1993" s="104">
        <f t="shared" si="470"/>
        <v>1776.7164319781959</v>
      </c>
      <c r="V1993" s="87" cm="1">
        <f t="array" ref="V1993">VLOOKUP($E1993,$AI$118:$AW$122,COLUMN($AW:$AW)-COLUMN($AH:$AH),FALSE)</f>
        <v>0</v>
      </c>
      <c r="W1993" s="87" t="str">
        <f t="shared" si="474"/>
        <v>Domestic</v>
      </c>
      <c r="X1993" s="87" t="str">
        <f t="shared" si="475"/>
        <v>Non-local</v>
      </c>
      <c r="Y1993" s="104"/>
      <c r="Z1993" s="87" t="str">
        <f t="shared" si="471"/>
        <v>USA</v>
      </c>
      <c r="AA1993" s="87" t="str">
        <f t="shared" si="472"/>
        <v>USA</v>
      </c>
      <c r="AB1993" s="82" cm="1">
        <f t="array" ref="AB1993">VLOOKUP(B1993,'GDP per Capita'!$T$2:$V$4235,COLUMN('GDP per Capita'!$V:$V)-COLUMN('GDP per Capita'!$S:$S),FALSE)</f>
        <v>63809.64</v>
      </c>
      <c r="AC1993" s="82">
        <f t="shared" si="476"/>
        <v>63809.64</v>
      </c>
      <c r="AD1993" s="82">
        <f t="shared" si="477"/>
        <v>63809.64</v>
      </c>
      <c r="AE1993" s="88">
        <f t="shared" si="473"/>
        <v>2.7844012785187253E-2</v>
      </c>
    </row>
    <row r="1994" spans="1:31">
      <c r="A1994" s="77" t="s">
        <v>1013</v>
      </c>
      <c r="B1994" s="77">
        <v>1993</v>
      </c>
      <c r="C1994" s="77" t="s">
        <v>29</v>
      </c>
      <c r="D1994" s="77" t="s">
        <v>29</v>
      </c>
      <c r="E1994" s="77">
        <v>2019</v>
      </c>
      <c r="F1994" s="77">
        <v>43.016169299999902</v>
      </c>
      <c r="G1994" s="77">
        <v>-83.690021099999996</v>
      </c>
      <c r="H1994" s="77">
        <v>0</v>
      </c>
      <c r="I1994" s="77" t="s">
        <v>1479</v>
      </c>
      <c r="J1994" s="77">
        <v>38.626803899999999</v>
      </c>
      <c r="K1994" s="77">
        <v>-90.199409700000004</v>
      </c>
      <c r="L1994" s="77">
        <v>1466.46368300212</v>
      </c>
      <c r="M1994" s="77">
        <v>0.35527056858738099</v>
      </c>
      <c r="N1994" s="77">
        <v>0</v>
      </c>
      <c r="O1994" s="77">
        <v>281.56102713640797</v>
      </c>
      <c r="P1994" s="87" cm="1">
        <f t="array" ref="P1994">IF($X1994="Non-local",VLOOKUP($E1994,$AI$64:$AW$68,COLUMN($AW:$AW)-COLUMN($AH:$AH),FALSE),IF($X1994="Unknown",VLOOKUP($E1994,$AI$71:$AW$75,COLUMN($AW:$AW)-COLUMN($AH:$AH),FALSE),0))</f>
        <v>244</v>
      </c>
      <c r="Q1994" s="87" cm="1">
        <f t="array" ref="Q1994">IF($X1994="Non-local",VLOOKUP($E1994,$AI$40:$AW$44,COLUMN($AW:$AW)-COLUMN($AH:$AH),FALSE),IF($X1994="Unknown",VLOOKUP($E1994,$AI$47:$AW$51,COLUMN($AW:$AW)-COLUMN($AH:$AH),FALSE),0))</f>
        <v>485.37900000000008</v>
      </c>
      <c r="R1994" s="87" cm="1">
        <f t="array" ref="R1994">IF($X1994="Non-local",VLOOKUP($E1994,$AI$88:$AW$92,COLUMN($AW:$AW)-COLUMN($AH:$AH),FALSE),IF($X1994="Unknown",VLOOKUP($E1994,$AI$95:$AW$99,COLUMN($AW:$AW)-COLUMN($AH:$AH),FALSE),0))</f>
        <v>0.16197839056517743</v>
      </c>
      <c r="S1994" s="87" cm="1">
        <f t="array" ref="S1994">VLOOKUP($E1994,$AI$111:$AW$115,COLUMN($AW:$AW)-COLUMN($AH:$AH),FALSE)</f>
        <v>431.69321999999994</v>
      </c>
      <c r="T1994" s="104">
        <f t="shared" si="469"/>
        <v>0.51724895915255842</v>
      </c>
      <c r="U1994" s="104">
        <f t="shared" si="470"/>
        <v>1442.633247136408</v>
      </c>
      <c r="V1994" s="87" cm="1">
        <f t="array" ref="V1994">VLOOKUP($E1994,$AI$118:$AW$122,COLUMN($AW:$AW)-COLUMN($AH:$AH),FALSE)</f>
        <v>0</v>
      </c>
      <c r="W1994" s="87" t="str">
        <f t="shared" si="474"/>
        <v>Domestic</v>
      </c>
      <c r="X1994" s="87" t="str">
        <f t="shared" si="475"/>
        <v>Non-local</v>
      </c>
      <c r="Y1994" s="104"/>
      <c r="Z1994" s="87" t="str">
        <f t="shared" si="471"/>
        <v>USA</v>
      </c>
      <c r="AA1994" s="87" t="str">
        <f t="shared" si="472"/>
        <v>USA</v>
      </c>
      <c r="AB1994" s="82" cm="1">
        <f t="array" ref="AB1994">VLOOKUP(B1994,'GDP per Capita'!$T$2:$V$4235,COLUMN('GDP per Capita'!$V:$V)-COLUMN('GDP per Capita'!$S:$S),FALSE)</f>
        <v>63809.64</v>
      </c>
      <c r="AC1994" s="82">
        <f t="shared" si="476"/>
        <v>63809.64</v>
      </c>
      <c r="AD1994" s="82">
        <f t="shared" si="477"/>
        <v>63809.64</v>
      </c>
      <c r="AE1994" s="88">
        <f t="shared" si="473"/>
        <v>2.2608390317456862E-2</v>
      </c>
    </row>
    <row r="1995" spans="1:31">
      <c r="A1995" s="77" t="s">
        <v>1120</v>
      </c>
      <c r="B1995" s="77">
        <v>1994</v>
      </c>
      <c r="C1995" s="77" t="s">
        <v>29</v>
      </c>
      <c r="D1995" s="77" t="s">
        <v>29</v>
      </c>
      <c r="E1995" s="77">
        <v>2019</v>
      </c>
      <c r="F1995" s="77">
        <v>45.679429299999903</v>
      </c>
      <c r="G1995" s="77">
        <v>-111.0440474</v>
      </c>
      <c r="H1995" s="77">
        <v>0</v>
      </c>
      <c r="I1995" s="77" t="s">
        <v>1479</v>
      </c>
      <c r="J1995" s="77">
        <v>38.626803899999999</v>
      </c>
      <c r="K1995" s="77">
        <v>-90.199409700000004</v>
      </c>
      <c r="L1995" s="77">
        <v>3762.9745128060299</v>
      </c>
      <c r="M1995" s="77">
        <v>0.68438854383405301</v>
      </c>
      <c r="N1995" s="77">
        <v>0</v>
      </c>
      <c r="O1995" s="77">
        <v>722.49110645875805</v>
      </c>
      <c r="P1995" s="87" cm="1">
        <f t="array" ref="P1995">IF($X1995="Non-local",VLOOKUP($E1995,$AI$64:$AW$68,COLUMN($AW:$AW)-COLUMN($AH:$AH),FALSE),IF($X1995="Unknown",VLOOKUP($E1995,$AI$71:$AW$75,COLUMN($AW:$AW)-COLUMN($AH:$AH),FALSE),0))</f>
        <v>244</v>
      </c>
      <c r="Q1995" s="87" cm="1">
        <f t="array" ref="Q1995">IF($X1995="Non-local",VLOOKUP($E1995,$AI$40:$AW$44,COLUMN($AW:$AW)-COLUMN($AH:$AH),FALSE),IF($X1995="Unknown",VLOOKUP($E1995,$AI$47:$AW$51,COLUMN($AW:$AW)-COLUMN($AH:$AH),FALSE),0))</f>
        <v>485.37900000000008</v>
      </c>
      <c r="R1995" s="87" cm="1">
        <f t="array" ref="R1995">IF($X1995="Non-local",VLOOKUP($E1995,$AI$88:$AW$92,COLUMN($AW:$AW)-COLUMN($AH:$AH),FALSE),IF($X1995="Unknown",VLOOKUP($E1995,$AI$95:$AW$99,COLUMN($AW:$AW)-COLUMN($AH:$AH),FALSE),0))</f>
        <v>0.16197839056517743</v>
      </c>
      <c r="S1995" s="87" cm="1">
        <f t="array" ref="S1995">VLOOKUP($E1995,$AI$111:$AW$115,COLUMN($AW:$AW)-COLUMN($AH:$AH),FALSE)</f>
        <v>431.69321999999994</v>
      </c>
      <c r="T1995" s="104">
        <f t="shared" si="469"/>
        <v>0.84636693439923039</v>
      </c>
      <c r="U1995" s="104">
        <f t="shared" si="470"/>
        <v>1883.563326458758</v>
      </c>
      <c r="V1995" s="87" cm="1">
        <f t="array" ref="V1995">VLOOKUP($E1995,$AI$118:$AW$122,COLUMN($AW:$AW)-COLUMN($AH:$AH),FALSE)</f>
        <v>0</v>
      </c>
      <c r="W1995" s="87" t="str">
        <f t="shared" si="474"/>
        <v>Domestic</v>
      </c>
      <c r="X1995" s="87" t="str">
        <f t="shared" si="475"/>
        <v>Non-local</v>
      </c>
      <c r="Y1995" s="104"/>
      <c r="Z1995" s="87" t="str">
        <f t="shared" si="471"/>
        <v>USA</v>
      </c>
      <c r="AA1995" s="87" t="str">
        <f t="shared" si="472"/>
        <v>USA</v>
      </c>
      <c r="AB1995" s="82" cm="1">
        <f t="array" ref="AB1995">VLOOKUP(B1995,'GDP per Capita'!$T$2:$V$4235,COLUMN('GDP per Capita'!$V:$V)-COLUMN('GDP per Capita'!$S:$S),FALSE)</f>
        <v>63809.64</v>
      </c>
      <c r="AC1995" s="82">
        <f t="shared" si="476"/>
        <v>63809.64</v>
      </c>
      <c r="AD1995" s="82">
        <f t="shared" si="477"/>
        <v>63809.64</v>
      </c>
      <c r="AE1995" s="88">
        <f t="shared" si="473"/>
        <v>2.9518475992949624E-2</v>
      </c>
    </row>
    <row r="1996" spans="1:31">
      <c r="A1996" s="77" t="s">
        <v>956</v>
      </c>
      <c r="B1996" s="77">
        <v>1995</v>
      </c>
      <c r="C1996" s="77" t="s">
        <v>29</v>
      </c>
      <c r="D1996" s="77" t="s">
        <v>29</v>
      </c>
      <c r="E1996" s="77">
        <v>2019</v>
      </c>
      <c r="F1996" s="77">
        <v>38.626417799999999</v>
      </c>
      <c r="G1996" s="77">
        <v>-90.199837799999997</v>
      </c>
      <c r="H1996" s="77">
        <v>1</v>
      </c>
      <c r="I1996" s="77" t="s">
        <v>1479</v>
      </c>
      <c r="J1996" s="77">
        <v>38.626803899999999</v>
      </c>
      <c r="K1996" s="77">
        <v>-90.199409700000004</v>
      </c>
      <c r="L1996" s="77">
        <v>0.113599056080186</v>
      </c>
      <c r="M1996" s="77">
        <v>0</v>
      </c>
      <c r="N1996" s="77">
        <v>0</v>
      </c>
      <c r="O1996" s="77">
        <v>0</v>
      </c>
      <c r="P1996" s="87" cm="1">
        <f t="array" ref="P1996">IF($X1996="Non-local",VLOOKUP($E1996,$AI$64:$AW$68,COLUMN($AW:$AW)-COLUMN($AH:$AH),FALSE),IF($X1996="Unknown",VLOOKUP($E1996,$AI$71:$AW$75,COLUMN($AW:$AW)-COLUMN($AH:$AH),FALSE),0))</f>
        <v>0</v>
      </c>
      <c r="Q1996" s="87" cm="1">
        <f t="array" ref="Q1996">IF($X1996="Non-local",VLOOKUP($E1996,$AI$40:$AW$44,COLUMN($AW:$AW)-COLUMN($AH:$AH),FALSE),IF($X1996="Unknown",VLOOKUP($E1996,$AI$47:$AW$51,COLUMN($AW:$AW)-COLUMN($AH:$AH),FALSE),0))</f>
        <v>0</v>
      </c>
      <c r="R1996" s="87" cm="1">
        <f t="array" ref="R1996">IF($X1996="Non-local",VLOOKUP($E1996,$AI$88:$AW$92,COLUMN($AW:$AW)-COLUMN($AH:$AH),FALSE),IF($X1996="Unknown",VLOOKUP($E1996,$AI$95:$AW$99,COLUMN($AW:$AW)-COLUMN($AH:$AH),FALSE),0))</f>
        <v>0</v>
      </c>
      <c r="S1996" s="87" cm="1">
        <f t="array" ref="S1996">VLOOKUP($E1996,$AI$111:$AW$115,COLUMN($AW:$AW)-COLUMN($AH:$AH),FALSE)</f>
        <v>431.69321999999994</v>
      </c>
      <c r="T1996" s="104">
        <f t="shared" si="469"/>
        <v>0</v>
      </c>
      <c r="U1996" s="104">
        <f t="shared" si="470"/>
        <v>431.69321999999994</v>
      </c>
      <c r="V1996" s="87" cm="1">
        <f t="array" ref="V1996">VLOOKUP($E1996,$AI$118:$AW$122,COLUMN($AW:$AW)-COLUMN($AH:$AH),FALSE)</f>
        <v>0</v>
      </c>
      <c r="W1996" s="87" t="str">
        <f t="shared" si="474"/>
        <v>Domestic</v>
      </c>
      <c r="X1996" s="87" t="str">
        <f t="shared" si="475"/>
        <v>Local</v>
      </c>
      <c r="Y1996" s="104"/>
      <c r="Z1996" s="87" t="str">
        <f t="shared" si="471"/>
        <v>USA</v>
      </c>
      <c r="AA1996" s="87" t="str">
        <f t="shared" si="472"/>
        <v>USA</v>
      </c>
      <c r="AB1996" s="82" cm="1">
        <f t="array" ref="AB1996">VLOOKUP(B1996,'GDP per Capita'!$T$2:$V$4235,COLUMN('GDP per Capita'!$V:$V)-COLUMN('GDP per Capita'!$S:$S),FALSE)</f>
        <v>63809.64</v>
      </c>
      <c r="AC1996" s="82">
        <f t="shared" si="476"/>
        <v>63809.64</v>
      </c>
      <c r="AD1996" s="82">
        <f t="shared" si="477"/>
        <v>63809.64</v>
      </c>
      <c r="AE1996" s="88">
        <f t="shared" si="473"/>
        <v>6.7653291885050593E-3</v>
      </c>
    </row>
    <row r="1997" spans="1:31">
      <c r="A1997" s="77" t="s">
        <v>956</v>
      </c>
      <c r="B1997" s="77">
        <v>1996</v>
      </c>
      <c r="C1997" s="77" t="s">
        <v>29</v>
      </c>
      <c r="D1997" s="77" t="s">
        <v>29</v>
      </c>
      <c r="E1997" s="77">
        <v>2019</v>
      </c>
      <c r="F1997" s="77">
        <v>38.626417799999999</v>
      </c>
      <c r="G1997" s="77">
        <v>-90.199837799999997</v>
      </c>
      <c r="H1997" s="77">
        <v>1</v>
      </c>
      <c r="I1997" s="77" t="s">
        <v>1479</v>
      </c>
      <c r="J1997" s="77">
        <v>38.626803899999999</v>
      </c>
      <c r="K1997" s="77">
        <v>-90.199409700000004</v>
      </c>
      <c r="L1997" s="77">
        <v>0.113599056080186</v>
      </c>
      <c r="M1997" s="77">
        <v>0</v>
      </c>
      <c r="N1997" s="77">
        <v>0</v>
      </c>
      <c r="O1997" s="77">
        <v>0</v>
      </c>
      <c r="P1997" s="87" cm="1">
        <f t="array" ref="P1997">IF($X1997="Non-local",VLOOKUP($E1997,$AI$64:$AW$68,COLUMN($AW:$AW)-COLUMN($AH:$AH),FALSE),IF($X1997="Unknown",VLOOKUP($E1997,$AI$71:$AW$75,COLUMN($AW:$AW)-COLUMN($AH:$AH),FALSE),0))</f>
        <v>0</v>
      </c>
      <c r="Q1997" s="87" cm="1">
        <f t="array" ref="Q1997">IF($X1997="Non-local",VLOOKUP($E1997,$AI$40:$AW$44,COLUMN($AW:$AW)-COLUMN($AH:$AH),FALSE),IF($X1997="Unknown",VLOOKUP($E1997,$AI$47:$AW$51,COLUMN($AW:$AW)-COLUMN($AH:$AH),FALSE),0))</f>
        <v>0</v>
      </c>
      <c r="R1997" s="87" cm="1">
        <f t="array" ref="R1997">IF($X1997="Non-local",VLOOKUP($E1997,$AI$88:$AW$92,COLUMN($AW:$AW)-COLUMN($AH:$AH),FALSE),IF($X1997="Unknown",VLOOKUP($E1997,$AI$95:$AW$99,COLUMN($AW:$AW)-COLUMN($AH:$AH),FALSE),0))</f>
        <v>0</v>
      </c>
      <c r="S1997" s="87" cm="1">
        <f t="array" ref="S1997">VLOOKUP($E1997,$AI$111:$AW$115,COLUMN($AW:$AW)-COLUMN($AH:$AH),FALSE)</f>
        <v>431.69321999999994</v>
      </c>
      <c r="T1997" s="104">
        <f t="shared" si="469"/>
        <v>0</v>
      </c>
      <c r="U1997" s="104">
        <f t="shared" si="470"/>
        <v>431.69321999999994</v>
      </c>
      <c r="V1997" s="87" cm="1">
        <f t="array" ref="V1997">VLOOKUP($E1997,$AI$118:$AW$122,COLUMN($AW:$AW)-COLUMN($AH:$AH),FALSE)</f>
        <v>0</v>
      </c>
      <c r="W1997" s="87" t="str">
        <f t="shared" si="474"/>
        <v>Domestic</v>
      </c>
      <c r="X1997" s="87" t="str">
        <f t="shared" si="475"/>
        <v>Local</v>
      </c>
      <c r="Y1997" s="104"/>
      <c r="Z1997" s="87" t="str">
        <f t="shared" si="471"/>
        <v>USA</v>
      </c>
      <c r="AA1997" s="87" t="str">
        <f t="shared" si="472"/>
        <v>USA</v>
      </c>
      <c r="AB1997" s="82" cm="1">
        <f t="array" ref="AB1997">VLOOKUP(B1997,'GDP per Capita'!$T$2:$V$4235,COLUMN('GDP per Capita'!$V:$V)-COLUMN('GDP per Capita'!$S:$S),FALSE)</f>
        <v>63809.64</v>
      </c>
      <c r="AC1997" s="82">
        <f t="shared" si="476"/>
        <v>63809.64</v>
      </c>
      <c r="AD1997" s="82">
        <f t="shared" si="477"/>
        <v>63809.64</v>
      </c>
      <c r="AE1997" s="88">
        <f t="shared" si="473"/>
        <v>6.7653291885050593E-3</v>
      </c>
    </row>
    <row r="1998" spans="1:31">
      <c r="A1998" s="77" t="s">
        <v>1367</v>
      </c>
      <c r="B1998" s="77">
        <v>1997</v>
      </c>
      <c r="C1998" s="77" t="s">
        <v>29</v>
      </c>
      <c r="D1998" s="77" t="s">
        <v>29</v>
      </c>
      <c r="E1998" s="77">
        <v>2019</v>
      </c>
      <c r="F1998" s="77">
        <v>37.426540699999997</v>
      </c>
      <c r="G1998" s="77">
        <v>-122.170292584091</v>
      </c>
      <c r="H1998" s="77">
        <v>0</v>
      </c>
      <c r="I1998" s="77" t="s">
        <v>1479</v>
      </c>
      <c r="J1998" s="77">
        <v>38.626803899999999</v>
      </c>
      <c r="K1998" s="77">
        <v>-90.199409700000004</v>
      </c>
      <c r="L1998" s="77">
        <v>5578.7509810237098</v>
      </c>
      <c r="M1998" s="77">
        <v>0.95490191541424296</v>
      </c>
      <c r="N1998" s="77">
        <v>0</v>
      </c>
      <c r="O1998" s="77">
        <v>669.45011772284602</v>
      </c>
      <c r="P1998" s="87" cm="1">
        <f t="array" ref="P1998">IF($X1998="Non-local",VLOOKUP($E1998,$AI$64:$AW$68,COLUMN($AW:$AW)-COLUMN($AH:$AH),FALSE),IF($X1998="Unknown",VLOOKUP($E1998,$AI$71:$AW$75,COLUMN($AW:$AW)-COLUMN($AH:$AH),FALSE),0))</f>
        <v>244</v>
      </c>
      <c r="Q1998" s="87" cm="1">
        <f t="array" ref="Q1998">IF($X1998="Non-local",VLOOKUP($E1998,$AI$40:$AW$44,COLUMN($AW:$AW)-COLUMN($AH:$AH),FALSE),IF($X1998="Unknown",VLOOKUP($E1998,$AI$47:$AW$51,COLUMN($AW:$AW)-COLUMN($AH:$AH),FALSE),0))</f>
        <v>485.37900000000008</v>
      </c>
      <c r="R1998" s="87" cm="1">
        <f t="array" ref="R1998">IF($X1998="Non-local",VLOOKUP($E1998,$AI$88:$AW$92,COLUMN($AW:$AW)-COLUMN($AH:$AH),FALSE),IF($X1998="Unknown",VLOOKUP($E1998,$AI$95:$AW$99,COLUMN($AW:$AW)-COLUMN($AH:$AH),FALSE),0))</f>
        <v>0.16197839056517743</v>
      </c>
      <c r="S1998" s="87" cm="1">
        <f t="array" ref="S1998">VLOOKUP($E1998,$AI$111:$AW$115,COLUMN($AW:$AW)-COLUMN($AH:$AH),FALSE)</f>
        <v>431.69321999999994</v>
      </c>
      <c r="T1998" s="104">
        <f t="shared" si="469"/>
        <v>1.1168803059794203</v>
      </c>
      <c r="U1998" s="104">
        <f t="shared" si="470"/>
        <v>1830.522337722846</v>
      </c>
      <c r="V1998" s="87" cm="1">
        <f t="array" ref="V1998">VLOOKUP($E1998,$AI$118:$AW$122,COLUMN($AW:$AW)-COLUMN($AH:$AH),FALSE)</f>
        <v>0</v>
      </c>
      <c r="W1998" s="87" t="str">
        <f t="shared" si="474"/>
        <v>Domestic</v>
      </c>
      <c r="X1998" s="87" t="str">
        <f t="shared" si="475"/>
        <v>Non-local</v>
      </c>
      <c r="Y1998" s="104"/>
      <c r="Z1998" s="87" t="str">
        <f t="shared" si="471"/>
        <v>USA</v>
      </c>
      <c r="AA1998" s="87" t="str">
        <f t="shared" si="472"/>
        <v>USA</v>
      </c>
      <c r="AB1998" s="82" cm="1">
        <f t="array" ref="AB1998">VLOOKUP(B1998,'GDP per Capita'!$T$2:$V$4235,COLUMN('GDP per Capita'!$V:$V)-COLUMN('GDP per Capita'!$S:$S),FALSE)</f>
        <v>63809.64</v>
      </c>
      <c r="AC1998" s="82">
        <f t="shared" si="476"/>
        <v>63809.64</v>
      </c>
      <c r="AD1998" s="82">
        <f t="shared" si="477"/>
        <v>63809.64</v>
      </c>
      <c r="AE1998" s="88">
        <f t="shared" si="473"/>
        <v>2.8687238130834871E-2</v>
      </c>
    </row>
    <row r="1999" spans="1:31">
      <c r="A1999" s="77" t="s">
        <v>1016</v>
      </c>
      <c r="B1999" s="77">
        <v>1998</v>
      </c>
      <c r="C1999" s="77" t="s">
        <v>29</v>
      </c>
      <c r="D1999" s="77" t="s">
        <v>29</v>
      </c>
      <c r="E1999" s="77">
        <v>2019</v>
      </c>
      <c r="F1999" s="77">
        <v>37.692236100000002</v>
      </c>
      <c r="G1999" s="77">
        <v>-97.337544800000003</v>
      </c>
      <c r="H1999" s="77">
        <v>0</v>
      </c>
      <c r="I1999" s="77" t="s">
        <v>1479</v>
      </c>
      <c r="J1999" s="77">
        <v>38.626803899999999</v>
      </c>
      <c r="K1999" s="77">
        <v>-90.199409700000004</v>
      </c>
      <c r="L1999" s="77">
        <v>1265.04478271119</v>
      </c>
      <c r="M1999" s="77">
        <v>0.32867425514156001</v>
      </c>
      <c r="N1999" s="77">
        <v>0</v>
      </c>
      <c r="O1999" s="77">
        <v>242.88859828054899</v>
      </c>
      <c r="P1999" s="87" cm="1">
        <f t="array" ref="P1999">IF($X1999="Non-local",VLOOKUP($E1999,$AI$64:$AW$68,COLUMN($AW:$AW)-COLUMN($AH:$AH),FALSE),IF($X1999="Unknown",VLOOKUP($E1999,$AI$71:$AW$75,COLUMN($AW:$AW)-COLUMN($AH:$AH),FALSE),0))</f>
        <v>244</v>
      </c>
      <c r="Q1999" s="87" cm="1">
        <f t="array" ref="Q1999">IF($X1999="Non-local",VLOOKUP($E1999,$AI$40:$AW$44,COLUMN($AW:$AW)-COLUMN($AH:$AH),FALSE),IF($X1999="Unknown",VLOOKUP($E1999,$AI$47:$AW$51,COLUMN($AW:$AW)-COLUMN($AH:$AH),FALSE),0))</f>
        <v>485.37900000000008</v>
      </c>
      <c r="R1999" s="87" cm="1">
        <f t="array" ref="R1999">IF($X1999="Non-local",VLOOKUP($E1999,$AI$88:$AW$92,COLUMN($AW:$AW)-COLUMN($AH:$AH),FALSE),IF($X1999="Unknown",VLOOKUP($E1999,$AI$95:$AW$99,COLUMN($AW:$AW)-COLUMN($AH:$AH),FALSE),0))</f>
        <v>0.16197839056517743</v>
      </c>
      <c r="S1999" s="87" cm="1">
        <f t="array" ref="S1999">VLOOKUP($E1999,$AI$111:$AW$115,COLUMN($AW:$AW)-COLUMN($AH:$AH),FALSE)</f>
        <v>431.69321999999994</v>
      </c>
      <c r="T1999" s="104">
        <f t="shared" si="469"/>
        <v>0.49065264570673744</v>
      </c>
      <c r="U1999" s="104">
        <f t="shared" si="470"/>
        <v>1403.9608182805489</v>
      </c>
      <c r="V1999" s="87" cm="1">
        <f t="array" ref="V1999">VLOOKUP($E1999,$AI$118:$AW$122,COLUMN($AW:$AW)-COLUMN($AH:$AH),FALSE)</f>
        <v>0</v>
      </c>
      <c r="W1999" s="87" t="str">
        <f t="shared" si="474"/>
        <v>Domestic</v>
      </c>
      <c r="X1999" s="87" t="str">
        <f t="shared" si="475"/>
        <v>Non-local</v>
      </c>
      <c r="Y1999" s="104"/>
      <c r="Z1999" s="87" t="str">
        <f t="shared" si="471"/>
        <v>USA</v>
      </c>
      <c r="AA1999" s="87" t="str">
        <f t="shared" si="472"/>
        <v>USA</v>
      </c>
      <c r="AB1999" s="82" cm="1">
        <f t="array" ref="AB1999">VLOOKUP(B1999,'GDP per Capita'!$T$2:$V$4235,COLUMN('GDP per Capita'!$V:$V)-COLUMN('GDP per Capita'!$S:$S),FALSE)</f>
        <v>63809.64</v>
      </c>
      <c r="AC1999" s="82">
        <f t="shared" si="476"/>
        <v>63809.64</v>
      </c>
      <c r="AD1999" s="82">
        <f t="shared" si="477"/>
        <v>63809.64</v>
      </c>
      <c r="AE1999" s="88">
        <f t="shared" si="473"/>
        <v>2.2002330968808929E-2</v>
      </c>
    </row>
    <row r="2000" spans="1:31">
      <c r="A2000" s="77" t="s">
        <v>911</v>
      </c>
      <c r="B2000" s="77">
        <v>1999</v>
      </c>
      <c r="C2000" s="77" t="s">
        <v>29</v>
      </c>
      <c r="D2000" s="77" t="s">
        <v>29</v>
      </c>
      <c r="E2000" s="77">
        <v>2019</v>
      </c>
      <c r="F2000" s="77">
        <v>42.3750997</v>
      </c>
      <c r="G2000" s="77">
        <v>-71.105615700000001</v>
      </c>
      <c r="H2000" s="77">
        <v>0</v>
      </c>
      <c r="I2000" s="77" t="s">
        <v>1479</v>
      </c>
      <c r="J2000" s="77">
        <v>38.626803899999999</v>
      </c>
      <c r="K2000" s="77">
        <v>-90.199409700000004</v>
      </c>
      <c r="L2000" s="77">
        <v>3326.79225080687</v>
      </c>
      <c r="M2000" s="77">
        <v>0.61494948040279096</v>
      </c>
      <c r="N2000" s="77">
        <v>0</v>
      </c>
      <c r="O2000" s="77">
        <v>638.74411215491898</v>
      </c>
      <c r="P2000" s="87" cm="1">
        <f t="array" ref="P2000">IF($X2000="Non-local",VLOOKUP($E2000,$AI$64:$AW$68,COLUMN($AW:$AW)-COLUMN($AH:$AH),FALSE),IF($X2000="Unknown",VLOOKUP($E2000,$AI$71:$AW$75,COLUMN($AW:$AW)-COLUMN($AH:$AH),FALSE),0))</f>
        <v>244</v>
      </c>
      <c r="Q2000" s="87" cm="1">
        <f t="array" ref="Q2000">IF($X2000="Non-local",VLOOKUP($E2000,$AI$40:$AW$44,COLUMN($AW:$AW)-COLUMN($AH:$AH),FALSE),IF($X2000="Unknown",VLOOKUP($E2000,$AI$47:$AW$51,COLUMN($AW:$AW)-COLUMN($AH:$AH),FALSE),0))</f>
        <v>485.37900000000008</v>
      </c>
      <c r="R2000" s="87" cm="1">
        <f t="array" ref="R2000">IF($X2000="Non-local",VLOOKUP($E2000,$AI$88:$AW$92,COLUMN($AW:$AW)-COLUMN($AH:$AH),FALSE),IF($X2000="Unknown",VLOOKUP($E2000,$AI$95:$AW$99,COLUMN($AW:$AW)-COLUMN($AH:$AH),FALSE),0))</f>
        <v>0.16197839056517743</v>
      </c>
      <c r="S2000" s="87" cm="1">
        <f t="array" ref="S2000">VLOOKUP($E2000,$AI$111:$AW$115,COLUMN($AW:$AW)-COLUMN($AH:$AH),FALSE)</f>
        <v>431.69321999999994</v>
      </c>
      <c r="T2000" s="104">
        <f t="shared" si="469"/>
        <v>0.77692787096796834</v>
      </c>
      <c r="U2000" s="104">
        <f t="shared" si="470"/>
        <v>1799.8163321549189</v>
      </c>
      <c r="V2000" s="87" cm="1">
        <f t="array" ref="V2000">VLOOKUP($E2000,$AI$118:$AW$122,COLUMN($AW:$AW)-COLUMN($AH:$AH),FALSE)</f>
        <v>0</v>
      </c>
      <c r="W2000" s="87" t="str">
        <f t="shared" si="474"/>
        <v>Domestic</v>
      </c>
      <c r="X2000" s="87" t="str">
        <f t="shared" si="475"/>
        <v>Non-local</v>
      </c>
      <c r="Y2000" s="104"/>
      <c r="Z2000" s="87" t="str">
        <f t="shared" si="471"/>
        <v>USA</v>
      </c>
      <c r="AA2000" s="87" t="str">
        <f t="shared" si="472"/>
        <v>USA</v>
      </c>
      <c r="AB2000" s="82" cm="1">
        <f t="array" ref="AB2000">VLOOKUP(B2000,'GDP per Capita'!$T$2:$V$4235,COLUMN('GDP per Capita'!$V:$V)-COLUMN('GDP per Capita'!$S:$S),FALSE)</f>
        <v>63809.64</v>
      </c>
      <c r="AC2000" s="82">
        <f t="shared" si="476"/>
        <v>63809.64</v>
      </c>
      <c r="AD2000" s="82">
        <f t="shared" si="477"/>
        <v>63809.64</v>
      </c>
      <c r="AE2000" s="88">
        <f t="shared" si="473"/>
        <v>2.8206025486978439E-2</v>
      </c>
    </row>
    <row r="2001" spans="1:31">
      <c r="A2001" s="77" t="s">
        <v>971</v>
      </c>
      <c r="B2001" s="77">
        <v>2000</v>
      </c>
      <c r="C2001" s="77" t="s">
        <v>29</v>
      </c>
      <c r="D2001" s="77" t="s">
        <v>29</v>
      </c>
      <c r="E2001" s="77">
        <v>2019</v>
      </c>
      <c r="F2001" s="77">
        <v>40.7127281</v>
      </c>
      <c r="G2001" s="77">
        <v>-74.006015199999993</v>
      </c>
      <c r="H2001" s="77">
        <v>0</v>
      </c>
      <c r="I2001" s="77" t="s">
        <v>1479</v>
      </c>
      <c r="J2001" s="77">
        <v>38.626803899999999</v>
      </c>
      <c r="K2001" s="77">
        <v>-90.199409700000004</v>
      </c>
      <c r="L2001" s="77">
        <v>2806.3747860317599</v>
      </c>
      <c r="M2001" s="77">
        <v>0.53219882921355599</v>
      </c>
      <c r="N2001" s="77">
        <v>0</v>
      </c>
      <c r="O2001" s="77">
        <v>538.82395891809801</v>
      </c>
      <c r="P2001" s="87" cm="1">
        <f t="array" ref="P2001">IF($X2001="Non-local",VLOOKUP($E2001,$AI$64:$AW$68,COLUMN($AW:$AW)-COLUMN($AH:$AH),FALSE),IF($X2001="Unknown",VLOOKUP($E2001,$AI$71:$AW$75,COLUMN($AW:$AW)-COLUMN($AH:$AH),FALSE),0))</f>
        <v>244</v>
      </c>
      <c r="Q2001" s="87" cm="1">
        <f t="array" ref="Q2001">IF($X2001="Non-local",VLOOKUP($E2001,$AI$40:$AW$44,COLUMN($AW:$AW)-COLUMN($AH:$AH),FALSE),IF($X2001="Unknown",VLOOKUP($E2001,$AI$47:$AW$51,COLUMN($AW:$AW)-COLUMN($AH:$AH),FALSE),0))</f>
        <v>485.37900000000008</v>
      </c>
      <c r="R2001" s="87" cm="1">
        <f t="array" ref="R2001">IF($X2001="Non-local",VLOOKUP($E2001,$AI$88:$AW$92,COLUMN($AW:$AW)-COLUMN($AH:$AH),FALSE),IF($X2001="Unknown",VLOOKUP($E2001,$AI$95:$AW$99,COLUMN($AW:$AW)-COLUMN($AH:$AH),FALSE),0))</f>
        <v>0.16197839056517743</v>
      </c>
      <c r="S2001" s="87" cm="1">
        <f t="array" ref="S2001">VLOOKUP($E2001,$AI$111:$AW$115,COLUMN($AW:$AW)-COLUMN($AH:$AH),FALSE)</f>
        <v>431.69321999999994</v>
      </c>
      <c r="T2001" s="104">
        <f t="shared" si="469"/>
        <v>0.69417721977873348</v>
      </c>
      <c r="U2001" s="104">
        <f t="shared" si="470"/>
        <v>1699.896178918098</v>
      </c>
      <c r="V2001" s="87" cm="1">
        <f t="array" ref="V2001">VLOOKUP($E2001,$AI$118:$AW$122,COLUMN($AW:$AW)-COLUMN($AH:$AH),FALSE)</f>
        <v>0</v>
      </c>
      <c r="W2001" s="87" t="str">
        <f t="shared" si="474"/>
        <v>Domestic</v>
      </c>
      <c r="X2001" s="87" t="str">
        <f t="shared" si="475"/>
        <v>Non-local</v>
      </c>
      <c r="Y2001" s="104"/>
      <c r="Z2001" s="87" t="str">
        <f t="shared" si="471"/>
        <v>USA</v>
      </c>
      <c r="AA2001" s="87" t="str">
        <f t="shared" si="472"/>
        <v>USA</v>
      </c>
      <c r="AB2001" s="82" cm="1">
        <f t="array" ref="AB2001">VLOOKUP(B2001,'GDP per Capita'!$T$2:$V$4235,COLUMN('GDP per Capita'!$V:$V)-COLUMN('GDP per Capita'!$S:$S),FALSE)</f>
        <v>63809.64</v>
      </c>
      <c r="AC2001" s="82">
        <f t="shared" si="476"/>
        <v>63809.64</v>
      </c>
      <c r="AD2001" s="82">
        <f t="shared" si="477"/>
        <v>63809.64</v>
      </c>
      <c r="AE2001" s="88">
        <f t="shared" si="473"/>
        <v>2.6640115489103184E-2</v>
      </c>
    </row>
    <row r="2002" spans="1:31">
      <c r="A2002" s="77" t="s">
        <v>999</v>
      </c>
      <c r="B2002" s="77">
        <v>2001</v>
      </c>
      <c r="C2002" s="77" t="s">
        <v>29</v>
      </c>
      <c r="D2002" s="77" t="s">
        <v>29</v>
      </c>
      <c r="E2002" s="77">
        <v>2019</v>
      </c>
      <c r="F2002" s="77">
        <v>47.603832099999998</v>
      </c>
      <c r="G2002" s="77">
        <v>-122.3300624</v>
      </c>
      <c r="H2002" s="77">
        <v>0</v>
      </c>
      <c r="I2002" s="77" t="s">
        <v>1479</v>
      </c>
      <c r="J2002" s="77">
        <v>38.626803899999999</v>
      </c>
      <c r="K2002" s="77">
        <v>-90.199409700000004</v>
      </c>
      <c r="L2002" s="77">
        <v>5536.6288038686198</v>
      </c>
      <c r="M2002" s="77">
        <v>0.94918580552479903</v>
      </c>
      <c r="N2002" s="77">
        <v>0</v>
      </c>
      <c r="O2002" s="77">
        <v>664.39545646423403</v>
      </c>
      <c r="P2002" s="87" cm="1">
        <f t="array" ref="P2002">IF($X2002="Non-local",VLOOKUP($E2002,$AI$64:$AW$68,COLUMN($AW:$AW)-COLUMN($AH:$AH),FALSE),IF($X2002="Unknown",VLOOKUP($E2002,$AI$71:$AW$75,COLUMN($AW:$AW)-COLUMN($AH:$AH),FALSE),0))</f>
        <v>244</v>
      </c>
      <c r="Q2002" s="87" cm="1">
        <f t="array" ref="Q2002">IF($X2002="Non-local",VLOOKUP($E2002,$AI$40:$AW$44,COLUMN($AW:$AW)-COLUMN($AH:$AH),FALSE),IF($X2002="Unknown",VLOOKUP($E2002,$AI$47:$AW$51,COLUMN($AW:$AW)-COLUMN($AH:$AH),FALSE),0))</f>
        <v>485.37900000000008</v>
      </c>
      <c r="R2002" s="87" cm="1">
        <f t="array" ref="R2002">IF($X2002="Non-local",VLOOKUP($E2002,$AI$88:$AW$92,COLUMN($AW:$AW)-COLUMN($AH:$AH),FALSE),IF($X2002="Unknown",VLOOKUP($E2002,$AI$95:$AW$99,COLUMN($AW:$AW)-COLUMN($AH:$AH),FALSE),0))</f>
        <v>0.16197839056517743</v>
      </c>
      <c r="S2002" s="87" cm="1">
        <f t="array" ref="S2002">VLOOKUP($E2002,$AI$111:$AW$115,COLUMN($AW:$AW)-COLUMN($AH:$AH),FALSE)</f>
        <v>431.69321999999994</v>
      </c>
      <c r="T2002" s="104">
        <f t="shared" si="469"/>
        <v>1.1111641960899765</v>
      </c>
      <c r="U2002" s="104">
        <f t="shared" si="470"/>
        <v>1825.467676464234</v>
      </c>
      <c r="V2002" s="87" cm="1">
        <f t="array" ref="V2002">VLOOKUP($E2002,$AI$118:$AW$122,COLUMN($AW:$AW)-COLUMN($AH:$AH),FALSE)</f>
        <v>0</v>
      </c>
      <c r="W2002" s="87" t="str">
        <f t="shared" si="474"/>
        <v>Domestic</v>
      </c>
      <c r="X2002" s="87" t="str">
        <f t="shared" si="475"/>
        <v>Non-local</v>
      </c>
      <c r="Y2002" s="104"/>
      <c r="Z2002" s="87" t="str">
        <f t="shared" si="471"/>
        <v>USA</v>
      </c>
      <c r="AA2002" s="87" t="str">
        <f t="shared" si="472"/>
        <v>USA</v>
      </c>
      <c r="AB2002" s="82" cm="1">
        <f t="array" ref="AB2002">VLOOKUP(B2002,'GDP per Capita'!$T$2:$V$4235,COLUMN('GDP per Capita'!$V:$V)-COLUMN('GDP per Capita'!$S:$S),FALSE)</f>
        <v>63809.64</v>
      </c>
      <c r="AC2002" s="82">
        <f t="shared" si="476"/>
        <v>63809.64</v>
      </c>
      <c r="AD2002" s="82">
        <f t="shared" si="477"/>
        <v>63809.64</v>
      </c>
      <c r="AE2002" s="88">
        <f t="shared" si="473"/>
        <v>2.8608023434456519E-2</v>
      </c>
    </row>
    <row r="2003" spans="1:31">
      <c r="A2003" s="77" t="s">
        <v>911</v>
      </c>
      <c r="B2003" s="77">
        <v>2002</v>
      </c>
      <c r="C2003" s="77" t="s">
        <v>29</v>
      </c>
      <c r="D2003" s="77" t="s">
        <v>29</v>
      </c>
      <c r="E2003" s="77">
        <v>2019</v>
      </c>
      <c r="F2003" s="77">
        <v>42.3750997</v>
      </c>
      <c r="G2003" s="77">
        <v>-71.105615700000001</v>
      </c>
      <c r="H2003" s="77">
        <v>0</v>
      </c>
      <c r="I2003" s="77" t="s">
        <v>1479</v>
      </c>
      <c r="J2003" s="77">
        <v>38.626803899999999</v>
      </c>
      <c r="K2003" s="77">
        <v>-90.199409700000004</v>
      </c>
      <c r="L2003" s="77">
        <v>3326.79225080687</v>
      </c>
      <c r="M2003" s="77">
        <v>0.61494948040279096</v>
      </c>
      <c r="N2003" s="77">
        <v>0</v>
      </c>
      <c r="O2003" s="77">
        <v>638.74411215491898</v>
      </c>
      <c r="P2003" s="87" cm="1">
        <f t="array" ref="P2003">IF($X2003="Non-local",VLOOKUP($E2003,$AI$64:$AW$68,COLUMN($AW:$AW)-COLUMN($AH:$AH),FALSE),IF($X2003="Unknown",VLOOKUP($E2003,$AI$71:$AW$75,COLUMN($AW:$AW)-COLUMN($AH:$AH),FALSE),0))</f>
        <v>244</v>
      </c>
      <c r="Q2003" s="87" cm="1">
        <f t="array" ref="Q2003">IF($X2003="Non-local",VLOOKUP($E2003,$AI$40:$AW$44,COLUMN($AW:$AW)-COLUMN($AH:$AH),FALSE),IF($X2003="Unknown",VLOOKUP($E2003,$AI$47:$AW$51,COLUMN($AW:$AW)-COLUMN($AH:$AH),FALSE),0))</f>
        <v>485.37900000000008</v>
      </c>
      <c r="R2003" s="87" cm="1">
        <f t="array" ref="R2003">IF($X2003="Non-local",VLOOKUP($E2003,$AI$88:$AW$92,COLUMN($AW:$AW)-COLUMN($AH:$AH),FALSE),IF($X2003="Unknown",VLOOKUP($E2003,$AI$95:$AW$99,COLUMN($AW:$AW)-COLUMN($AH:$AH),FALSE),0))</f>
        <v>0.16197839056517743</v>
      </c>
      <c r="S2003" s="87" cm="1">
        <f t="array" ref="S2003">VLOOKUP($E2003,$AI$111:$AW$115,COLUMN($AW:$AW)-COLUMN($AH:$AH),FALSE)</f>
        <v>431.69321999999994</v>
      </c>
      <c r="T2003" s="104">
        <f t="shared" si="469"/>
        <v>0.77692787096796834</v>
      </c>
      <c r="U2003" s="104">
        <f t="shared" si="470"/>
        <v>1799.8163321549189</v>
      </c>
      <c r="V2003" s="87" cm="1">
        <f t="array" ref="V2003">VLOOKUP($E2003,$AI$118:$AW$122,COLUMN($AW:$AW)-COLUMN($AH:$AH),FALSE)</f>
        <v>0</v>
      </c>
      <c r="W2003" s="87" t="str">
        <f t="shared" si="474"/>
        <v>Domestic</v>
      </c>
      <c r="X2003" s="87" t="str">
        <f t="shared" si="475"/>
        <v>Non-local</v>
      </c>
      <c r="Y2003" s="104"/>
      <c r="Z2003" s="87" t="str">
        <f t="shared" si="471"/>
        <v>USA</v>
      </c>
      <c r="AA2003" s="87" t="str">
        <f t="shared" si="472"/>
        <v>USA</v>
      </c>
      <c r="AB2003" s="82" cm="1">
        <f t="array" ref="AB2003">VLOOKUP(B2003,'GDP per Capita'!$T$2:$V$4235,COLUMN('GDP per Capita'!$V:$V)-COLUMN('GDP per Capita'!$S:$S),FALSE)</f>
        <v>63809.64</v>
      </c>
      <c r="AC2003" s="82">
        <f t="shared" si="476"/>
        <v>63809.64</v>
      </c>
      <c r="AD2003" s="82">
        <f t="shared" si="477"/>
        <v>63809.64</v>
      </c>
      <c r="AE2003" s="88">
        <f t="shared" si="473"/>
        <v>2.8206025486978439E-2</v>
      </c>
    </row>
    <row r="2004" spans="1:31">
      <c r="A2004" s="77" t="s">
        <v>1117</v>
      </c>
      <c r="B2004" s="77">
        <v>2003</v>
      </c>
      <c r="C2004" s="77" t="s">
        <v>29</v>
      </c>
      <c r="D2004" s="77" t="s">
        <v>29</v>
      </c>
      <c r="E2004" s="77">
        <v>2019</v>
      </c>
      <c r="F2004" s="77">
        <v>41.887814499999998</v>
      </c>
      <c r="G2004" s="77">
        <v>-87.788761499999893</v>
      </c>
      <c r="H2004" s="77">
        <v>0</v>
      </c>
      <c r="I2004" s="77" t="s">
        <v>1479</v>
      </c>
      <c r="J2004" s="77">
        <v>38.626803899999999</v>
      </c>
      <c r="K2004" s="77">
        <v>-90.199409700000004</v>
      </c>
      <c r="L2004" s="77">
        <v>832.56973228550805</v>
      </c>
      <c r="M2004" s="77">
        <v>0.271568184251466</v>
      </c>
      <c r="N2004" s="77">
        <v>0</v>
      </c>
      <c r="O2004" s="77">
        <v>159.85338859881699</v>
      </c>
      <c r="P2004" s="87" cm="1">
        <f t="array" ref="P2004">IF($X2004="Non-local",VLOOKUP($E2004,$AI$64:$AW$68,COLUMN($AW:$AW)-COLUMN($AH:$AH),FALSE),IF($X2004="Unknown",VLOOKUP($E2004,$AI$71:$AW$75,COLUMN($AW:$AW)-COLUMN($AH:$AH),FALSE),0))</f>
        <v>244</v>
      </c>
      <c r="Q2004" s="87" cm="1">
        <f t="array" ref="Q2004">IF($X2004="Non-local",VLOOKUP($E2004,$AI$40:$AW$44,COLUMN($AW:$AW)-COLUMN($AH:$AH),FALSE),IF($X2004="Unknown",VLOOKUP($E2004,$AI$47:$AW$51,COLUMN($AW:$AW)-COLUMN($AH:$AH),FALSE),0))</f>
        <v>485.37900000000008</v>
      </c>
      <c r="R2004" s="87" cm="1">
        <f t="array" ref="R2004">IF($X2004="Non-local",VLOOKUP($E2004,$AI$88:$AW$92,COLUMN($AW:$AW)-COLUMN($AH:$AH),FALSE),IF($X2004="Unknown",VLOOKUP($E2004,$AI$95:$AW$99,COLUMN($AW:$AW)-COLUMN($AH:$AH),FALSE),0))</f>
        <v>0.16197839056517743</v>
      </c>
      <c r="S2004" s="87" cm="1">
        <f t="array" ref="S2004">VLOOKUP($E2004,$AI$111:$AW$115,COLUMN($AW:$AW)-COLUMN($AH:$AH),FALSE)</f>
        <v>431.69321999999994</v>
      </c>
      <c r="T2004" s="104">
        <f t="shared" si="469"/>
        <v>0.43354657481664344</v>
      </c>
      <c r="U2004" s="104">
        <f t="shared" si="470"/>
        <v>1320.925608598817</v>
      </c>
      <c r="V2004" s="87" cm="1">
        <f t="array" ref="V2004">VLOOKUP($E2004,$AI$118:$AW$122,COLUMN($AW:$AW)-COLUMN($AH:$AH),FALSE)</f>
        <v>0</v>
      </c>
      <c r="W2004" s="87" t="str">
        <f t="shared" si="474"/>
        <v>Domestic</v>
      </c>
      <c r="X2004" s="87" t="str">
        <f t="shared" si="475"/>
        <v>Non-local</v>
      </c>
      <c r="Y2004" s="104"/>
      <c r="Z2004" s="87" t="str">
        <f t="shared" si="471"/>
        <v>USA</v>
      </c>
      <c r="AA2004" s="87" t="str">
        <f t="shared" si="472"/>
        <v>USA</v>
      </c>
      <c r="AB2004" s="82" cm="1">
        <f t="array" ref="AB2004">VLOOKUP(B2004,'GDP per Capita'!$T$2:$V$4235,COLUMN('GDP per Capita'!$V:$V)-COLUMN('GDP per Capita'!$S:$S),FALSE)</f>
        <v>63809.64</v>
      </c>
      <c r="AC2004" s="82">
        <f t="shared" si="476"/>
        <v>63809.64</v>
      </c>
      <c r="AD2004" s="82">
        <f t="shared" si="477"/>
        <v>63809.64</v>
      </c>
      <c r="AE2004" s="88">
        <f t="shared" si="473"/>
        <v>2.0701035276156032E-2</v>
      </c>
    </row>
    <row r="2005" spans="1:31">
      <c r="A2005" s="77" t="s">
        <v>884</v>
      </c>
      <c r="B2005" s="77">
        <v>2004</v>
      </c>
      <c r="C2005" s="77" t="s">
        <v>29</v>
      </c>
      <c r="D2005" s="77" t="s">
        <v>29</v>
      </c>
      <c r="E2005" s="77">
        <v>2019</v>
      </c>
      <c r="F2005" s="77">
        <v>38.894985499999997</v>
      </c>
      <c r="G2005" s="77">
        <v>-77.036570799999893</v>
      </c>
      <c r="H2005" s="77">
        <v>0</v>
      </c>
      <c r="I2005" s="77" t="s">
        <v>1479</v>
      </c>
      <c r="J2005" s="77">
        <v>38.626803899999999</v>
      </c>
      <c r="K2005" s="77">
        <v>-90.199409700000004</v>
      </c>
      <c r="L2005" s="77">
        <v>2281.3966937476498</v>
      </c>
      <c r="M2005" s="77">
        <v>0.46287821493947501</v>
      </c>
      <c r="N2005" s="77">
        <v>0</v>
      </c>
      <c r="O2005" s="77">
        <v>438.02816519954899</v>
      </c>
      <c r="P2005" s="87" cm="1">
        <f t="array" ref="P2005">IF($X2005="Non-local",VLOOKUP($E2005,$AI$64:$AW$68,COLUMN($AW:$AW)-COLUMN($AH:$AH),FALSE),IF($X2005="Unknown",VLOOKUP($E2005,$AI$71:$AW$75,COLUMN($AW:$AW)-COLUMN($AH:$AH),FALSE),0))</f>
        <v>244</v>
      </c>
      <c r="Q2005" s="87" cm="1">
        <f t="array" ref="Q2005">IF($X2005="Non-local",VLOOKUP($E2005,$AI$40:$AW$44,COLUMN($AW:$AW)-COLUMN($AH:$AH),FALSE),IF($X2005="Unknown",VLOOKUP($E2005,$AI$47:$AW$51,COLUMN($AW:$AW)-COLUMN($AH:$AH),FALSE),0))</f>
        <v>485.37900000000008</v>
      </c>
      <c r="R2005" s="87" cm="1">
        <f t="array" ref="R2005">IF($X2005="Non-local",VLOOKUP($E2005,$AI$88:$AW$92,COLUMN($AW:$AW)-COLUMN($AH:$AH),FALSE),IF($X2005="Unknown",VLOOKUP($E2005,$AI$95:$AW$99,COLUMN($AW:$AW)-COLUMN($AH:$AH),FALSE),0))</f>
        <v>0.16197839056517743</v>
      </c>
      <c r="S2005" s="87" cm="1">
        <f t="array" ref="S2005">VLOOKUP($E2005,$AI$111:$AW$115,COLUMN($AW:$AW)-COLUMN($AH:$AH),FALSE)</f>
        <v>431.69321999999994</v>
      </c>
      <c r="T2005" s="104">
        <f t="shared" si="469"/>
        <v>0.6248566055046525</v>
      </c>
      <c r="U2005" s="104">
        <f t="shared" si="470"/>
        <v>1599.100385199549</v>
      </c>
      <c r="V2005" s="87" cm="1">
        <f t="array" ref="V2005">VLOOKUP($E2005,$AI$118:$AW$122,COLUMN($AW:$AW)-COLUMN($AH:$AH),FALSE)</f>
        <v>0</v>
      </c>
      <c r="W2005" s="87" t="str">
        <f t="shared" si="474"/>
        <v>Domestic</v>
      </c>
      <c r="X2005" s="87" t="str">
        <f t="shared" si="475"/>
        <v>Non-local</v>
      </c>
      <c r="Y2005" s="104"/>
      <c r="Z2005" s="87" t="str">
        <f t="shared" si="471"/>
        <v>USA</v>
      </c>
      <c r="AA2005" s="87" t="str">
        <f t="shared" si="472"/>
        <v>USA</v>
      </c>
      <c r="AB2005" s="82" cm="1">
        <f t="array" ref="AB2005">VLOOKUP(B2005,'GDP per Capita'!$T$2:$V$4235,COLUMN('GDP per Capita'!$V:$V)-COLUMN('GDP per Capita'!$S:$S),FALSE)</f>
        <v>63809.64</v>
      </c>
      <c r="AC2005" s="82">
        <f t="shared" si="476"/>
        <v>63809.64</v>
      </c>
      <c r="AD2005" s="82">
        <f t="shared" si="477"/>
        <v>63809.64</v>
      </c>
      <c r="AE2005" s="88">
        <f t="shared" si="473"/>
        <v>2.5060482792248148E-2</v>
      </c>
    </row>
    <row r="2006" spans="1:31">
      <c r="A2006" s="77" t="s">
        <v>1074</v>
      </c>
      <c r="B2006" s="77">
        <v>2005</v>
      </c>
      <c r="C2006" s="77" t="s">
        <v>29</v>
      </c>
      <c r="D2006" s="77" t="s">
        <v>29</v>
      </c>
      <c r="E2006" s="77">
        <v>2019</v>
      </c>
      <c r="F2006" s="77">
        <v>42.439603900000002</v>
      </c>
      <c r="G2006" s="77">
        <v>-76.496801899999994</v>
      </c>
      <c r="H2006" s="77">
        <v>0</v>
      </c>
      <c r="I2006" s="77" t="s">
        <v>1479</v>
      </c>
      <c r="J2006" s="77">
        <v>38.626803899999999</v>
      </c>
      <c r="K2006" s="77">
        <v>-90.199409700000004</v>
      </c>
      <c r="L2006" s="77">
        <v>2462.9159603273902</v>
      </c>
      <c r="M2006" s="77">
        <v>0.48684688572179502</v>
      </c>
      <c r="N2006" s="77">
        <v>0</v>
      </c>
      <c r="O2006" s="77">
        <v>472.87986438285901</v>
      </c>
      <c r="P2006" s="87" cm="1">
        <f t="array" ref="P2006">IF($X2006="Non-local",VLOOKUP($E2006,$AI$64:$AW$68,COLUMN($AW:$AW)-COLUMN($AH:$AH),FALSE),IF($X2006="Unknown",VLOOKUP($E2006,$AI$71:$AW$75,COLUMN($AW:$AW)-COLUMN($AH:$AH),FALSE),0))</f>
        <v>244</v>
      </c>
      <c r="Q2006" s="87" cm="1">
        <f t="array" ref="Q2006">IF($X2006="Non-local",VLOOKUP($E2006,$AI$40:$AW$44,COLUMN($AW:$AW)-COLUMN($AH:$AH),FALSE),IF($X2006="Unknown",VLOOKUP($E2006,$AI$47:$AW$51,COLUMN($AW:$AW)-COLUMN($AH:$AH),FALSE),0))</f>
        <v>485.37900000000008</v>
      </c>
      <c r="R2006" s="87" cm="1">
        <f t="array" ref="R2006">IF($X2006="Non-local",VLOOKUP($E2006,$AI$88:$AW$92,COLUMN($AW:$AW)-COLUMN($AH:$AH),FALSE),IF($X2006="Unknown",VLOOKUP($E2006,$AI$95:$AW$99,COLUMN($AW:$AW)-COLUMN($AH:$AH),FALSE),0))</f>
        <v>0.16197839056517743</v>
      </c>
      <c r="S2006" s="87" cm="1">
        <f t="array" ref="S2006">VLOOKUP($E2006,$AI$111:$AW$115,COLUMN($AW:$AW)-COLUMN($AH:$AH),FALSE)</f>
        <v>431.69321999999994</v>
      </c>
      <c r="T2006" s="104">
        <f t="shared" si="469"/>
        <v>0.6488252762869724</v>
      </c>
      <c r="U2006" s="104">
        <f t="shared" si="470"/>
        <v>1633.9520843828591</v>
      </c>
      <c r="V2006" s="87" cm="1">
        <f t="array" ref="V2006">VLOOKUP($E2006,$AI$118:$AW$122,COLUMN($AW:$AW)-COLUMN($AH:$AH),FALSE)</f>
        <v>0</v>
      </c>
      <c r="W2006" s="87" t="str">
        <f t="shared" si="474"/>
        <v>Domestic</v>
      </c>
      <c r="X2006" s="87" t="str">
        <f t="shared" si="475"/>
        <v>Non-local</v>
      </c>
      <c r="Y2006" s="104"/>
      <c r="Z2006" s="87" t="str">
        <f t="shared" si="471"/>
        <v>USA</v>
      </c>
      <c r="AA2006" s="87" t="str">
        <f t="shared" si="472"/>
        <v>USA</v>
      </c>
      <c r="AB2006" s="82" cm="1">
        <f t="array" ref="AB2006">VLOOKUP(B2006,'GDP per Capita'!$T$2:$V$4235,COLUMN('GDP per Capita'!$V:$V)-COLUMN('GDP per Capita'!$S:$S),FALSE)</f>
        <v>63809.64</v>
      </c>
      <c r="AC2006" s="82">
        <f t="shared" si="476"/>
        <v>63809.64</v>
      </c>
      <c r="AD2006" s="82">
        <f t="shared" si="477"/>
        <v>63809.64</v>
      </c>
      <c r="AE2006" s="88">
        <f t="shared" si="473"/>
        <v>2.5606665143117234E-2</v>
      </c>
    </row>
    <row r="2007" spans="1:31">
      <c r="A2007" s="77" t="s">
        <v>1485</v>
      </c>
      <c r="B2007" s="77">
        <v>2006</v>
      </c>
      <c r="C2007" s="77" t="s">
        <v>29</v>
      </c>
      <c r="D2007" s="77" t="s">
        <v>29</v>
      </c>
      <c r="E2007" s="77">
        <v>2019</v>
      </c>
      <c r="F2007" s="77">
        <v>20.853916199999901</v>
      </c>
      <c r="G2007" s="77">
        <v>-156.31039250000001</v>
      </c>
      <c r="H2007" s="77">
        <v>0</v>
      </c>
      <c r="I2007" s="77" t="s">
        <v>1479</v>
      </c>
      <c r="J2007" s="77">
        <v>38.626803899999999</v>
      </c>
      <c r="K2007" s="77">
        <v>-90.199409700000004</v>
      </c>
      <c r="L2007" s="77">
        <v>13078.896233404899</v>
      </c>
      <c r="M2007" s="77">
        <v>2.02253989165045</v>
      </c>
      <c r="N2007" s="77">
        <v>0</v>
      </c>
      <c r="O2007" s="77">
        <v>1373.2841045075199</v>
      </c>
      <c r="P2007" s="87" cm="1">
        <f t="array" ref="P2007">IF($X2007="Non-local",VLOOKUP($E2007,$AI$64:$AW$68,COLUMN($AW:$AW)-COLUMN($AH:$AH),FALSE),IF($X2007="Unknown",VLOOKUP($E2007,$AI$71:$AW$75,COLUMN($AW:$AW)-COLUMN($AH:$AH),FALSE),0))</f>
        <v>244</v>
      </c>
      <c r="Q2007" s="87" cm="1">
        <f t="array" ref="Q2007">IF($X2007="Non-local",VLOOKUP($E2007,$AI$40:$AW$44,COLUMN($AW:$AW)-COLUMN($AH:$AH),FALSE),IF($X2007="Unknown",VLOOKUP($E2007,$AI$47:$AW$51,COLUMN($AW:$AW)-COLUMN($AH:$AH),FALSE),0))</f>
        <v>485.37900000000008</v>
      </c>
      <c r="R2007" s="87" cm="1">
        <f t="array" ref="R2007">IF($X2007="Non-local",VLOOKUP($E2007,$AI$88:$AW$92,COLUMN($AW:$AW)-COLUMN($AH:$AH),FALSE),IF($X2007="Unknown",VLOOKUP($E2007,$AI$95:$AW$99,COLUMN($AW:$AW)-COLUMN($AH:$AH),FALSE),0))</f>
        <v>0.16197839056517743</v>
      </c>
      <c r="S2007" s="87" cm="1">
        <f t="array" ref="S2007">VLOOKUP($E2007,$AI$111:$AW$115,COLUMN($AW:$AW)-COLUMN($AH:$AH),FALSE)</f>
        <v>431.69321999999994</v>
      </c>
      <c r="T2007" s="104">
        <f t="shared" si="469"/>
        <v>2.1845182822156275</v>
      </c>
      <c r="U2007" s="104">
        <f t="shared" si="470"/>
        <v>2534.3563245075202</v>
      </c>
      <c r="V2007" s="87" cm="1">
        <f t="array" ref="V2007">VLOOKUP($E2007,$AI$118:$AW$122,COLUMN($AW:$AW)-COLUMN($AH:$AH),FALSE)</f>
        <v>0</v>
      </c>
      <c r="W2007" s="87" t="str">
        <f t="shared" si="474"/>
        <v>Domestic</v>
      </c>
      <c r="X2007" s="87" t="str">
        <f t="shared" si="475"/>
        <v>Non-local</v>
      </c>
      <c r="Y2007" s="104"/>
      <c r="Z2007" s="87" t="str">
        <f t="shared" si="471"/>
        <v>USA</v>
      </c>
      <c r="AA2007" s="87" t="str">
        <f t="shared" si="472"/>
        <v>USA</v>
      </c>
      <c r="AB2007" s="82" cm="1">
        <f t="array" ref="AB2007">VLOOKUP(B2007,'GDP per Capita'!$T$2:$V$4235,COLUMN('GDP per Capita'!$V:$V)-COLUMN('GDP per Capita'!$S:$S),FALSE)</f>
        <v>63809.64</v>
      </c>
      <c r="AC2007" s="82">
        <f t="shared" si="476"/>
        <v>63809.64</v>
      </c>
      <c r="AD2007" s="82">
        <f t="shared" si="477"/>
        <v>63809.64</v>
      </c>
      <c r="AE2007" s="88">
        <f t="shared" si="473"/>
        <v>3.9717452167219877E-2</v>
      </c>
    </row>
    <row r="2008" spans="1:31">
      <c r="A2008" s="77" t="s">
        <v>886</v>
      </c>
      <c r="B2008" s="77">
        <v>2007</v>
      </c>
      <c r="C2008" s="77" t="s">
        <v>29</v>
      </c>
      <c r="D2008" s="77" t="s">
        <v>29</v>
      </c>
      <c r="E2008" s="77">
        <v>2019</v>
      </c>
      <c r="F2008" s="77">
        <v>39.284749400000003</v>
      </c>
      <c r="G2008" s="77">
        <v>-76.620474639699793</v>
      </c>
      <c r="H2008" s="77">
        <v>0</v>
      </c>
      <c r="I2008" s="77" t="s">
        <v>1479</v>
      </c>
      <c r="J2008" s="77">
        <v>38.626803899999999</v>
      </c>
      <c r="K2008" s="77">
        <v>-90.199409700000004</v>
      </c>
      <c r="L2008" s="77">
        <v>2350.6492868402502</v>
      </c>
      <c r="M2008" s="77">
        <v>0.47202265803874</v>
      </c>
      <c r="N2008" s="77">
        <v>0</v>
      </c>
      <c r="O2008" s="77">
        <v>451.32466307332902</v>
      </c>
      <c r="P2008" s="87" cm="1">
        <f t="array" ref="P2008">IF($X2008="Non-local",VLOOKUP($E2008,$AI$64:$AW$68,COLUMN($AW:$AW)-COLUMN($AH:$AH),FALSE),IF($X2008="Unknown",VLOOKUP($E2008,$AI$71:$AW$75,COLUMN($AW:$AW)-COLUMN($AH:$AH),FALSE),0))</f>
        <v>244</v>
      </c>
      <c r="Q2008" s="87" cm="1">
        <f t="array" ref="Q2008">IF($X2008="Non-local",VLOOKUP($E2008,$AI$40:$AW$44,COLUMN($AW:$AW)-COLUMN($AH:$AH),FALSE),IF($X2008="Unknown",VLOOKUP($E2008,$AI$47:$AW$51,COLUMN($AW:$AW)-COLUMN($AH:$AH),FALSE),0))</f>
        <v>485.37900000000008</v>
      </c>
      <c r="R2008" s="87" cm="1">
        <f t="array" ref="R2008">IF($X2008="Non-local",VLOOKUP($E2008,$AI$88:$AW$92,COLUMN($AW:$AW)-COLUMN($AH:$AH),FALSE),IF($X2008="Unknown",VLOOKUP($E2008,$AI$95:$AW$99,COLUMN($AW:$AW)-COLUMN($AH:$AH),FALSE),0))</f>
        <v>0.16197839056517743</v>
      </c>
      <c r="S2008" s="87" cm="1">
        <f t="array" ref="S2008">VLOOKUP($E2008,$AI$111:$AW$115,COLUMN($AW:$AW)-COLUMN($AH:$AH),FALSE)</f>
        <v>431.69321999999994</v>
      </c>
      <c r="T2008" s="104">
        <f t="shared" si="469"/>
        <v>0.63400104860391737</v>
      </c>
      <c r="U2008" s="104">
        <f t="shared" si="470"/>
        <v>1612.396883073329</v>
      </c>
      <c r="V2008" s="87" cm="1">
        <f t="array" ref="V2008">VLOOKUP($E2008,$AI$118:$AW$122,COLUMN($AW:$AW)-COLUMN($AH:$AH),FALSE)</f>
        <v>0</v>
      </c>
      <c r="W2008" s="87" t="str">
        <f t="shared" si="474"/>
        <v>Domestic</v>
      </c>
      <c r="X2008" s="87" t="str">
        <f t="shared" si="475"/>
        <v>Non-local</v>
      </c>
      <c r="Y2008" s="104"/>
      <c r="Z2008" s="87" t="str">
        <f t="shared" si="471"/>
        <v>USA</v>
      </c>
      <c r="AA2008" s="87" t="str">
        <f t="shared" si="472"/>
        <v>USA</v>
      </c>
      <c r="AB2008" s="82" cm="1">
        <f t="array" ref="AB2008">VLOOKUP(B2008,'GDP per Capita'!$T$2:$V$4235,COLUMN('GDP per Capita'!$V:$V)-COLUMN('GDP per Capita'!$S:$S),FALSE)</f>
        <v>63809.64</v>
      </c>
      <c r="AC2008" s="82">
        <f t="shared" si="476"/>
        <v>63809.64</v>
      </c>
      <c r="AD2008" s="82">
        <f t="shared" si="477"/>
        <v>63809.64</v>
      </c>
      <c r="AE2008" s="88">
        <f t="shared" si="473"/>
        <v>2.5268860364567627E-2</v>
      </c>
    </row>
    <row r="2009" spans="1:31">
      <c r="A2009" s="77" t="s">
        <v>1011</v>
      </c>
      <c r="B2009" s="77">
        <v>2008</v>
      </c>
      <c r="C2009" s="77" t="s">
        <v>29</v>
      </c>
      <c r="D2009" s="77" t="s">
        <v>29</v>
      </c>
      <c r="E2009" s="77">
        <v>2019</v>
      </c>
      <c r="F2009" s="77">
        <v>40.102554999999903</v>
      </c>
      <c r="G2009" s="77">
        <v>-105.36320790000001</v>
      </c>
      <c r="H2009" s="77">
        <v>0</v>
      </c>
      <c r="I2009" s="77" t="s">
        <v>1479</v>
      </c>
      <c r="J2009" s="77">
        <v>38.626803899999999</v>
      </c>
      <c r="K2009" s="77">
        <v>-90.199409700000004</v>
      </c>
      <c r="L2009" s="77">
        <v>2624.50307040498</v>
      </c>
      <c r="M2009" s="77">
        <v>0.50818361937598899</v>
      </c>
      <c r="N2009" s="77">
        <v>0</v>
      </c>
      <c r="O2009" s="77">
        <v>503.90458951775798</v>
      </c>
      <c r="P2009" s="87" cm="1">
        <f t="array" ref="P2009">IF($X2009="Non-local",VLOOKUP($E2009,$AI$64:$AW$68,COLUMN($AW:$AW)-COLUMN($AH:$AH),FALSE),IF($X2009="Unknown",VLOOKUP($E2009,$AI$71:$AW$75,COLUMN($AW:$AW)-COLUMN($AH:$AH),FALSE),0))</f>
        <v>244</v>
      </c>
      <c r="Q2009" s="87" cm="1">
        <f t="array" ref="Q2009">IF($X2009="Non-local",VLOOKUP($E2009,$AI$40:$AW$44,COLUMN($AW:$AW)-COLUMN($AH:$AH),FALSE),IF($X2009="Unknown",VLOOKUP($E2009,$AI$47:$AW$51,COLUMN($AW:$AW)-COLUMN($AH:$AH),FALSE),0))</f>
        <v>485.37900000000008</v>
      </c>
      <c r="R2009" s="87" cm="1">
        <f t="array" ref="R2009">IF($X2009="Non-local",VLOOKUP($E2009,$AI$88:$AW$92,COLUMN($AW:$AW)-COLUMN($AH:$AH),FALSE),IF($X2009="Unknown",VLOOKUP($E2009,$AI$95:$AW$99,COLUMN($AW:$AW)-COLUMN($AH:$AH),FALSE),0))</f>
        <v>0.16197839056517743</v>
      </c>
      <c r="S2009" s="87" cm="1">
        <f t="array" ref="S2009">VLOOKUP($E2009,$AI$111:$AW$115,COLUMN($AW:$AW)-COLUMN($AH:$AH),FALSE)</f>
        <v>431.69321999999994</v>
      </c>
      <c r="T2009" s="104">
        <f t="shared" si="469"/>
        <v>0.67016200994116648</v>
      </c>
      <c r="U2009" s="104">
        <f t="shared" si="470"/>
        <v>1664.9768095177581</v>
      </c>
      <c r="V2009" s="87" cm="1">
        <f t="array" ref="V2009">VLOOKUP($E2009,$AI$118:$AW$122,COLUMN($AW:$AW)-COLUMN($AH:$AH),FALSE)</f>
        <v>0</v>
      </c>
      <c r="W2009" s="87" t="str">
        <f t="shared" si="474"/>
        <v>Domestic</v>
      </c>
      <c r="X2009" s="87" t="str">
        <f t="shared" si="475"/>
        <v>Non-local</v>
      </c>
      <c r="Y2009" s="104"/>
      <c r="Z2009" s="87" t="str">
        <f t="shared" si="471"/>
        <v>USA</v>
      </c>
      <c r="AA2009" s="87" t="str">
        <f t="shared" si="472"/>
        <v>USA</v>
      </c>
      <c r="AB2009" s="82" cm="1">
        <f t="array" ref="AB2009">VLOOKUP(B2009,'GDP per Capita'!$T$2:$V$4235,COLUMN('GDP per Capita'!$V:$V)-COLUMN('GDP per Capita'!$S:$S),FALSE)</f>
        <v>63809.64</v>
      </c>
      <c r="AC2009" s="82">
        <f t="shared" si="476"/>
        <v>63809.64</v>
      </c>
      <c r="AD2009" s="82">
        <f t="shared" si="477"/>
        <v>63809.64</v>
      </c>
      <c r="AE2009" s="88">
        <f t="shared" si="473"/>
        <v>2.6092872636763943E-2</v>
      </c>
    </row>
    <row r="2010" spans="1:31">
      <c r="A2010" s="77" t="s">
        <v>1573</v>
      </c>
      <c r="B2010" s="77">
        <v>2009</v>
      </c>
      <c r="C2010" s="77" t="s">
        <v>29</v>
      </c>
      <c r="D2010" s="77" t="s">
        <v>29</v>
      </c>
      <c r="E2010" s="77">
        <v>2019</v>
      </c>
      <c r="F2010" s="77">
        <v>20.832682800000001</v>
      </c>
      <c r="G2010" s="77">
        <v>-156.336977698071</v>
      </c>
      <c r="H2010" s="77">
        <v>0</v>
      </c>
      <c r="I2010" s="77" t="s">
        <v>1479</v>
      </c>
      <c r="J2010" s="77">
        <v>38.626803899999999</v>
      </c>
      <c r="K2010" s="77">
        <v>-90.199409700000004</v>
      </c>
      <c r="L2010" s="77">
        <v>13086.1083590254</v>
      </c>
      <c r="M2010" s="77">
        <v>2.0236142393705898</v>
      </c>
      <c r="N2010" s="77">
        <v>0</v>
      </c>
      <c r="O2010" s="77">
        <v>1374.04137769767</v>
      </c>
      <c r="P2010" s="87" cm="1">
        <f t="array" ref="P2010">IF($X2010="Non-local",VLOOKUP($E2010,$AI$64:$AW$68,COLUMN($AW:$AW)-COLUMN($AH:$AH),FALSE),IF($X2010="Unknown",VLOOKUP($E2010,$AI$71:$AW$75,COLUMN($AW:$AW)-COLUMN($AH:$AH),FALSE),0))</f>
        <v>244</v>
      </c>
      <c r="Q2010" s="87" cm="1">
        <f t="array" ref="Q2010">IF($X2010="Non-local",VLOOKUP($E2010,$AI$40:$AW$44,COLUMN($AW:$AW)-COLUMN($AH:$AH),FALSE),IF($X2010="Unknown",VLOOKUP($E2010,$AI$47:$AW$51,COLUMN($AW:$AW)-COLUMN($AH:$AH),FALSE),0))</f>
        <v>485.37900000000008</v>
      </c>
      <c r="R2010" s="87" cm="1">
        <f t="array" ref="R2010">IF($X2010="Non-local",VLOOKUP($E2010,$AI$88:$AW$92,COLUMN($AW:$AW)-COLUMN($AH:$AH),FALSE),IF($X2010="Unknown",VLOOKUP($E2010,$AI$95:$AW$99,COLUMN($AW:$AW)-COLUMN($AH:$AH),FALSE),0))</f>
        <v>0.16197839056517743</v>
      </c>
      <c r="S2010" s="87" cm="1">
        <f t="array" ref="S2010">VLOOKUP($E2010,$AI$111:$AW$115,COLUMN($AW:$AW)-COLUMN($AH:$AH),FALSE)</f>
        <v>431.69321999999994</v>
      </c>
      <c r="T2010" s="104">
        <f t="shared" si="469"/>
        <v>2.1855926299357673</v>
      </c>
      <c r="U2010" s="104">
        <f t="shared" si="470"/>
        <v>2535.1135976976702</v>
      </c>
      <c r="V2010" s="87" cm="1">
        <f t="array" ref="V2010">VLOOKUP($E2010,$AI$118:$AW$122,COLUMN($AW:$AW)-COLUMN($AH:$AH),FALSE)</f>
        <v>0</v>
      </c>
      <c r="W2010" s="87" t="str">
        <f t="shared" si="474"/>
        <v>Domestic</v>
      </c>
      <c r="X2010" s="87" t="str">
        <f t="shared" si="475"/>
        <v>Non-local</v>
      </c>
      <c r="Y2010" s="104"/>
      <c r="Z2010" s="87" t="str">
        <f t="shared" si="471"/>
        <v>USA</v>
      </c>
      <c r="AA2010" s="87" t="str">
        <f t="shared" si="472"/>
        <v>USA</v>
      </c>
      <c r="AB2010" s="82" cm="1">
        <f t="array" ref="AB2010">VLOOKUP(B2010,'GDP per Capita'!$T$2:$V$4235,COLUMN('GDP per Capita'!$V:$V)-COLUMN('GDP per Capita'!$S:$S),FALSE)</f>
        <v>63809.64</v>
      </c>
      <c r="AC2010" s="82">
        <f t="shared" si="476"/>
        <v>63809.64</v>
      </c>
      <c r="AD2010" s="82">
        <f t="shared" si="477"/>
        <v>63809.64</v>
      </c>
      <c r="AE2010" s="88">
        <f t="shared" si="473"/>
        <v>3.9729319859784042E-2</v>
      </c>
    </row>
    <row r="2011" spans="1:31">
      <c r="A2011" s="77" t="s">
        <v>1593</v>
      </c>
      <c r="B2011" s="77">
        <v>2010</v>
      </c>
      <c r="C2011" s="77" t="s">
        <v>29</v>
      </c>
      <c r="D2011" s="77" t="s">
        <v>29</v>
      </c>
      <c r="E2011" s="77">
        <v>2019</v>
      </c>
      <c r="F2011" s="77">
        <v>28.693321999999998</v>
      </c>
      <c r="G2011" s="77">
        <v>-81.288509555007494</v>
      </c>
      <c r="H2011" s="77">
        <v>0</v>
      </c>
      <c r="I2011" s="77" t="s">
        <v>1479</v>
      </c>
      <c r="J2011" s="77">
        <v>38.626803899999999</v>
      </c>
      <c r="K2011" s="77">
        <v>-90.199409700000004</v>
      </c>
      <c r="L2011" s="77">
        <v>2753.7677651836302</v>
      </c>
      <c r="M2011" s="77">
        <v>0.52525234696235401</v>
      </c>
      <c r="N2011" s="77">
        <v>0</v>
      </c>
      <c r="O2011" s="77">
        <v>528.723410915258</v>
      </c>
      <c r="P2011" s="87" cm="1">
        <f t="array" ref="P2011">IF($X2011="Non-local",VLOOKUP($E2011,$AI$64:$AW$68,COLUMN($AW:$AW)-COLUMN($AH:$AH),FALSE),IF($X2011="Unknown",VLOOKUP($E2011,$AI$71:$AW$75,COLUMN($AW:$AW)-COLUMN($AH:$AH),FALSE),0))</f>
        <v>244</v>
      </c>
      <c r="Q2011" s="87" cm="1">
        <f t="array" ref="Q2011">IF($X2011="Non-local",VLOOKUP($E2011,$AI$40:$AW$44,COLUMN($AW:$AW)-COLUMN($AH:$AH),FALSE),IF($X2011="Unknown",VLOOKUP($E2011,$AI$47:$AW$51,COLUMN($AW:$AW)-COLUMN($AH:$AH),FALSE),0))</f>
        <v>485.37900000000008</v>
      </c>
      <c r="R2011" s="87" cm="1">
        <f t="array" ref="R2011">IF($X2011="Non-local",VLOOKUP($E2011,$AI$88:$AW$92,COLUMN($AW:$AW)-COLUMN($AH:$AH),FALSE),IF($X2011="Unknown",VLOOKUP($E2011,$AI$95:$AW$99,COLUMN($AW:$AW)-COLUMN($AH:$AH),FALSE),0))</f>
        <v>0.16197839056517743</v>
      </c>
      <c r="S2011" s="87" cm="1">
        <f t="array" ref="S2011">VLOOKUP($E2011,$AI$111:$AW$115,COLUMN($AW:$AW)-COLUMN($AH:$AH),FALSE)</f>
        <v>431.69321999999994</v>
      </c>
      <c r="T2011" s="104">
        <f t="shared" si="469"/>
        <v>0.6872307375275315</v>
      </c>
      <c r="U2011" s="104">
        <f t="shared" si="470"/>
        <v>1689.795630915258</v>
      </c>
      <c r="V2011" s="87" cm="1">
        <f t="array" ref="V2011">VLOOKUP($E2011,$AI$118:$AW$122,COLUMN($AW:$AW)-COLUMN($AH:$AH),FALSE)</f>
        <v>0</v>
      </c>
      <c r="W2011" s="87" t="str">
        <f t="shared" si="474"/>
        <v>Domestic</v>
      </c>
      <c r="X2011" s="87" t="str">
        <f t="shared" si="475"/>
        <v>Non-local</v>
      </c>
      <c r="Y2011" s="104"/>
      <c r="Z2011" s="87" t="str">
        <f t="shared" si="471"/>
        <v>USA</v>
      </c>
      <c r="AA2011" s="87" t="str">
        <f t="shared" si="472"/>
        <v>USA</v>
      </c>
      <c r="AB2011" s="82" cm="1">
        <f t="array" ref="AB2011">VLOOKUP(B2011,'GDP per Capita'!$T$2:$V$4235,COLUMN('GDP per Capita'!$V:$V)-COLUMN('GDP per Capita'!$S:$S),FALSE)</f>
        <v>63809.64</v>
      </c>
      <c r="AC2011" s="82">
        <f t="shared" si="476"/>
        <v>63809.64</v>
      </c>
      <c r="AD2011" s="82">
        <f t="shared" si="477"/>
        <v>63809.64</v>
      </c>
      <c r="AE2011" s="88">
        <f t="shared" si="473"/>
        <v>2.64818236071424E-2</v>
      </c>
    </row>
    <row r="2012" spans="1:31">
      <c r="A2012" s="77" t="s">
        <v>1172</v>
      </c>
      <c r="B2012" s="77">
        <v>2011</v>
      </c>
      <c r="C2012" s="77" t="s">
        <v>29</v>
      </c>
      <c r="D2012" s="77" t="s">
        <v>29</v>
      </c>
      <c r="E2012" s="77">
        <v>2019</v>
      </c>
      <c r="F2012" s="77">
        <v>35.149021500000003</v>
      </c>
      <c r="G2012" s="77">
        <v>-90.051628500000007</v>
      </c>
      <c r="H2012" s="77">
        <v>0</v>
      </c>
      <c r="I2012" s="77" t="s">
        <v>1479</v>
      </c>
      <c r="J2012" s="77">
        <v>38.626803899999999</v>
      </c>
      <c r="K2012" s="77">
        <v>-90.199409700000004</v>
      </c>
      <c r="L2012" s="77">
        <v>773.87079267431898</v>
      </c>
      <c r="M2012" s="77">
        <v>0.26381729595557402</v>
      </c>
      <c r="N2012" s="77">
        <v>0</v>
      </c>
      <c r="O2012" s="77">
        <v>148.58319219346899</v>
      </c>
      <c r="P2012" s="87" cm="1">
        <f t="array" ref="P2012">IF($X2012="Non-local",VLOOKUP($E2012,$AI$64:$AW$68,COLUMN($AW:$AW)-COLUMN($AH:$AH),FALSE),IF($X2012="Unknown",VLOOKUP($E2012,$AI$71:$AW$75,COLUMN($AW:$AW)-COLUMN($AH:$AH),FALSE),0))</f>
        <v>244</v>
      </c>
      <c r="Q2012" s="87" cm="1">
        <f t="array" ref="Q2012">IF($X2012="Non-local",VLOOKUP($E2012,$AI$40:$AW$44,COLUMN($AW:$AW)-COLUMN($AH:$AH),FALSE),IF($X2012="Unknown",VLOOKUP($E2012,$AI$47:$AW$51,COLUMN($AW:$AW)-COLUMN($AH:$AH),FALSE),0))</f>
        <v>485.37900000000008</v>
      </c>
      <c r="R2012" s="87" cm="1">
        <f t="array" ref="R2012">IF($X2012="Non-local",VLOOKUP($E2012,$AI$88:$AW$92,COLUMN($AW:$AW)-COLUMN($AH:$AH),FALSE),IF($X2012="Unknown",VLOOKUP($E2012,$AI$95:$AW$99,COLUMN($AW:$AW)-COLUMN($AH:$AH),FALSE),0))</f>
        <v>0.16197839056517743</v>
      </c>
      <c r="S2012" s="87" cm="1">
        <f t="array" ref="S2012">VLOOKUP($E2012,$AI$111:$AW$115,COLUMN($AW:$AW)-COLUMN($AH:$AH),FALSE)</f>
        <v>431.69321999999994</v>
      </c>
      <c r="T2012" s="104">
        <f t="shared" si="469"/>
        <v>0.42579568652075145</v>
      </c>
      <c r="U2012" s="104">
        <f t="shared" si="470"/>
        <v>1309.6554121934689</v>
      </c>
      <c r="V2012" s="87" cm="1">
        <f t="array" ref="V2012">VLOOKUP($E2012,$AI$118:$AW$122,COLUMN($AW:$AW)-COLUMN($AH:$AH),FALSE)</f>
        <v>0</v>
      </c>
      <c r="W2012" s="87" t="str">
        <f t="shared" si="474"/>
        <v>Domestic</v>
      </c>
      <c r="X2012" s="87" t="str">
        <f t="shared" si="475"/>
        <v>Non-local</v>
      </c>
      <c r="Y2012" s="104"/>
      <c r="Z2012" s="87" t="str">
        <f t="shared" si="471"/>
        <v>USA</v>
      </c>
      <c r="AA2012" s="87" t="str">
        <f t="shared" si="472"/>
        <v>USA</v>
      </c>
      <c r="AB2012" s="82" cm="1">
        <f t="array" ref="AB2012">VLOOKUP(B2012,'GDP per Capita'!$T$2:$V$4235,COLUMN('GDP per Capita'!$V:$V)-COLUMN('GDP per Capita'!$S:$S),FALSE)</f>
        <v>63809.64</v>
      </c>
      <c r="AC2012" s="82">
        <f t="shared" si="476"/>
        <v>63809.64</v>
      </c>
      <c r="AD2012" s="82">
        <f t="shared" si="477"/>
        <v>63809.64</v>
      </c>
      <c r="AE2012" s="88">
        <f t="shared" si="473"/>
        <v>2.0524413116787196E-2</v>
      </c>
    </row>
    <row r="2013" spans="1:31">
      <c r="A2013" s="77" t="s">
        <v>1594</v>
      </c>
      <c r="B2013" s="77">
        <v>2012</v>
      </c>
      <c r="C2013" s="77" t="s">
        <v>29</v>
      </c>
      <c r="D2013" s="77" t="s">
        <v>29</v>
      </c>
      <c r="E2013" s="77">
        <v>2019</v>
      </c>
      <c r="F2013" s="77">
        <v>39.828689699999998</v>
      </c>
      <c r="G2013" s="77">
        <v>-84.889852099999999</v>
      </c>
      <c r="H2013" s="77">
        <v>0</v>
      </c>
      <c r="I2013" s="77" t="s">
        <v>1479</v>
      </c>
      <c r="J2013" s="77">
        <v>38.626803899999999</v>
      </c>
      <c r="K2013" s="77">
        <v>-90.199409700000004</v>
      </c>
      <c r="L2013" s="77">
        <v>952.76696321361601</v>
      </c>
      <c r="M2013" s="77">
        <v>0.287439600610438</v>
      </c>
      <c r="N2013" s="77">
        <v>0</v>
      </c>
      <c r="O2013" s="77">
        <v>182.93125693701401</v>
      </c>
      <c r="P2013" s="87" cm="1">
        <f t="array" ref="P2013">IF($X2013="Non-local",VLOOKUP($E2013,$AI$64:$AW$68,COLUMN($AW:$AW)-COLUMN($AH:$AH),FALSE),IF($X2013="Unknown",VLOOKUP($E2013,$AI$71:$AW$75,COLUMN($AW:$AW)-COLUMN($AH:$AH),FALSE),0))</f>
        <v>244</v>
      </c>
      <c r="Q2013" s="87" cm="1">
        <f t="array" ref="Q2013">IF($X2013="Non-local",VLOOKUP($E2013,$AI$40:$AW$44,COLUMN($AW:$AW)-COLUMN($AH:$AH),FALSE),IF($X2013="Unknown",VLOOKUP($E2013,$AI$47:$AW$51,COLUMN($AW:$AW)-COLUMN($AH:$AH),FALSE),0))</f>
        <v>485.37900000000008</v>
      </c>
      <c r="R2013" s="87" cm="1">
        <f t="array" ref="R2013">IF($X2013="Non-local",VLOOKUP($E2013,$AI$88:$AW$92,COLUMN($AW:$AW)-COLUMN($AH:$AH),FALSE),IF($X2013="Unknown",VLOOKUP($E2013,$AI$95:$AW$99,COLUMN($AW:$AW)-COLUMN($AH:$AH),FALSE),0))</f>
        <v>0.16197839056517743</v>
      </c>
      <c r="S2013" s="87" cm="1">
        <f t="array" ref="S2013">VLOOKUP($E2013,$AI$111:$AW$115,COLUMN($AW:$AW)-COLUMN($AH:$AH),FALSE)</f>
        <v>431.69321999999994</v>
      </c>
      <c r="T2013" s="104">
        <f t="shared" si="469"/>
        <v>0.44941799117561543</v>
      </c>
      <c r="U2013" s="104">
        <f t="shared" si="470"/>
        <v>1344.0034769370141</v>
      </c>
      <c r="V2013" s="87" cm="1">
        <f t="array" ref="V2013">VLOOKUP($E2013,$AI$118:$AW$122,COLUMN($AW:$AW)-COLUMN($AH:$AH),FALSE)</f>
        <v>0</v>
      </c>
      <c r="W2013" s="87" t="str">
        <f t="shared" si="474"/>
        <v>Domestic</v>
      </c>
      <c r="X2013" s="87" t="str">
        <f t="shared" si="475"/>
        <v>Non-local</v>
      </c>
      <c r="Y2013" s="104"/>
      <c r="Z2013" s="87" t="str">
        <f t="shared" si="471"/>
        <v>USA</v>
      </c>
      <c r="AA2013" s="87" t="str">
        <f t="shared" si="472"/>
        <v>USA</v>
      </c>
      <c r="AB2013" s="82" cm="1">
        <f t="array" ref="AB2013">VLOOKUP(B2013,'GDP per Capita'!$T$2:$V$4235,COLUMN('GDP per Capita'!$V:$V)-COLUMN('GDP per Capita'!$S:$S),FALSE)</f>
        <v>63809.64</v>
      </c>
      <c r="AC2013" s="82">
        <f t="shared" si="476"/>
        <v>63809.64</v>
      </c>
      <c r="AD2013" s="82">
        <f t="shared" si="477"/>
        <v>63809.64</v>
      </c>
      <c r="AE2013" s="88">
        <f t="shared" si="473"/>
        <v>2.106270270349455E-2</v>
      </c>
    </row>
    <row r="2014" spans="1:31">
      <c r="A2014" s="77" t="s">
        <v>882</v>
      </c>
      <c r="B2014" s="77">
        <v>2013</v>
      </c>
      <c r="C2014" s="77" t="s">
        <v>29</v>
      </c>
      <c r="D2014" s="77" t="s">
        <v>29</v>
      </c>
      <c r="E2014" s="77">
        <v>2019</v>
      </c>
      <c r="F2014" s="77">
        <v>39.004607</v>
      </c>
      <c r="G2014" s="77">
        <v>-76.875683800000004</v>
      </c>
      <c r="H2014" s="77">
        <v>0</v>
      </c>
      <c r="I2014" s="77" t="s">
        <v>1479</v>
      </c>
      <c r="J2014" s="77">
        <v>38.626803899999999</v>
      </c>
      <c r="K2014" s="77">
        <v>-90.199409700000004</v>
      </c>
      <c r="L2014" s="77">
        <v>2308.1878713614001</v>
      </c>
      <c r="M2014" s="77">
        <v>0.46641584996959801</v>
      </c>
      <c r="N2014" s="77">
        <v>0</v>
      </c>
      <c r="O2014" s="77">
        <v>443.172071301389</v>
      </c>
      <c r="P2014" s="87" cm="1">
        <f t="array" ref="P2014">IF($X2014="Non-local",VLOOKUP($E2014,$AI$64:$AW$68,COLUMN($AW:$AW)-COLUMN($AH:$AH),FALSE),IF($X2014="Unknown",VLOOKUP($E2014,$AI$71:$AW$75,COLUMN($AW:$AW)-COLUMN($AH:$AH),FALSE),0))</f>
        <v>244</v>
      </c>
      <c r="Q2014" s="87" cm="1">
        <f t="array" ref="Q2014">IF($X2014="Non-local",VLOOKUP($E2014,$AI$40:$AW$44,COLUMN($AW:$AW)-COLUMN($AH:$AH),FALSE),IF($X2014="Unknown",VLOOKUP($E2014,$AI$47:$AW$51,COLUMN($AW:$AW)-COLUMN($AH:$AH),FALSE),0))</f>
        <v>485.37900000000008</v>
      </c>
      <c r="R2014" s="87" cm="1">
        <f t="array" ref="R2014">IF($X2014="Non-local",VLOOKUP($E2014,$AI$88:$AW$92,COLUMN($AW:$AW)-COLUMN($AH:$AH),FALSE),IF($X2014="Unknown",VLOOKUP($E2014,$AI$95:$AW$99,COLUMN($AW:$AW)-COLUMN($AH:$AH),FALSE),0))</f>
        <v>0.16197839056517743</v>
      </c>
      <c r="S2014" s="87" cm="1">
        <f t="array" ref="S2014">VLOOKUP($E2014,$AI$111:$AW$115,COLUMN($AW:$AW)-COLUMN($AH:$AH),FALSE)</f>
        <v>431.69321999999994</v>
      </c>
      <c r="T2014" s="104">
        <f t="shared" si="469"/>
        <v>0.62839424053477544</v>
      </c>
      <c r="U2014" s="104">
        <f t="shared" si="470"/>
        <v>1604.244291301389</v>
      </c>
      <c r="V2014" s="87" cm="1">
        <f t="array" ref="V2014">VLOOKUP($E2014,$AI$118:$AW$122,COLUMN($AW:$AW)-COLUMN($AH:$AH),FALSE)</f>
        <v>0</v>
      </c>
      <c r="W2014" s="87" t="str">
        <f t="shared" si="474"/>
        <v>Domestic</v>
      </c>
      <c r="X2014" s="87" t="str">
        <f t="shared" si="475"/>
        <v>Non-local</v>
      </c>
      <c r="Y2014" s="104"/>
      <c r="Z2014" s="87" t="str">
        <f t="shared" si="471"/>
        <v>USA</v>
      </c>
      <c r="AA2014" s="87" t="str">
        <f t="shared" si="472"/>
        <v>USA</v>
      </c>
      <c r="AB2014" s="82" cm="1">
        <f t="array" ref="AB2014">VLOOKUP(B2014,'GDP per Capita'!$T$2:$V$4235,COLUMN('GDP per Capita'!$V:$V)-COLUMN('GDP per Capita'!$S:$S),FALSE)</f>
        <v>63809.64</v>
      </c>
      <c r="AC2014" s="82">
        <f t="shared" si="476"/>
        <v>63809.64</v>
      </c>
      <c r="AD2014" s="82">
        <f t="shared" si="477"/>
        <v>63809.64</v>
      </c>
      <c r="AE2014" s="88">
        <f t="shared" si="473"/>
        <v>2.5141096099294543E-2</v>
      </c>
    </row>
    <row r="2015" spans="1:31">
      <c r="A2015" s="77" t="s">
        <v>911</v>
      </c>
      <c r="B2015" s="77">
        <v>2014</v>
      </c>
      <c r="C2015" s="77" t="s">
        <v>29</v>
      </c>
      <c r="D2015" s="77" t="s">
        <v>29</v>
      </c>
      <c r="E2015" s="77">
        <v>2019</v>
      </c>
      <c r="F2015" s="77">
        <v>42.3750997</v>
      </c>
      <c r="G2015" s="77">
        <v>-71.105615700000001</v>
      </c>
      <c r="H2015" s="77">
        <v>0</v>
      </c>
      <c r="I2015" s="77" t="s">
        <v>1479</v>
      </c>
      <c r="J2015" s="77">
        <v>38.626803899999999</v>
      </c>
      <c r="K2015" s="77">
        <v>-90.199409700000004</v>
      </c>
      <c r="L2015" s="77">
        <v>3326.79225080687</v>
      </c>
      <c r="M2015" s="77">
        <v>0.61494948040279096</v>
      </c>
      <c r="N2015" s="77">
        <v>0</v>
      </c>
      <c r="O2015" s="77">
        <v>638.74411215491898</v>
      </c>
      <c r="P2015" s="87" cm="1">
        <f t="array" ref="P2015">IF($X2015="Non-local",VLOOKUP($E2015,$AI$64:$AW$68,COLUMN($AW:$AW)-COLUMN($AH:$AH),FALSE),IF($X2015="Unknown",VLOOKUP($E2015,$AI$71:$AW$75,COLUMN($AW:$AW)-COLUMN($AH:$AH),FALSE),0))</f>
        <v>244</v>
      </c>
      <c r="Q2015" s="87" cm="1">
        <f t="array" ref="Q2015">IF($X2015="Non-local",VLOOKUP($E2015,$AI$40:$AW$44,COLUMN($AW:$AW)-COLUMN($AH:$AH),FALSE),IF($X2015="Unknown",VLOOKUP($E2015,$AI$47:$AW$51,COLUMN($AW:$AW)-COLUMN($AH:$AH),FALSE),0))</f>
        <v>485.37900000000008</v>
      </c>
      <c r="R2015" s="87" cm="1">
        <f t="array" ref="R2015">IF($X2015="Non-local",VLOOKUP($E2015,$AI$88:$AW$92,COLUMN($AW:$AW)-COLUMN($AH:$AH),FALSE),IF($X2015="Unknown",VLOOKUP($E2015,$AI$95:$AW$99,COLUMN($AW:$AW)-COLUMN($AH:$AH),FALSE),0))</f>
        <v>0.16197839056517743</v>
      </c>
      <c r="S2015" s="87" cm="1">
        <f t="array" ref="S2015">VLOOKUP($E2015,$AI$111:$AW$115,COLUMN($AW:$AW)-COLUMN($AH:$AH),FALSE)</f>
        <v>431.69321999999994</v>
      </c>
      <c r="T2015" s="104">
        <f t="shared" si="469"/>
        <v>0.77692787096796834</v>
      </c>
      <c r="U2015" s="104">
        <f t="shared" si="470"/>
        <v>1799.8163321549189</v>
      </c>
      <c r="V2015" s="87" cm="1">
        <f t="array" ref="V2015">VLOOKUP($E2015,$AI$118:$AW$122,COLUMN($AW:$AW)-COLUMN($AH:$AH),FALSE)</f>
        <v>0</v>
      </c>
      <c r="W2015" s="87" t="str">
        <f t="shared" si="474"/>
        <v>Domestic</v>
      </c>
      <c r="X2015" s="87" t="str">
        <f t="shared" si="475"/>
        <v>Non-local</v>
      </c>
      <c r="Y2015" s="104"/>
      <c r="Z2015" s="87" t="str">
        <f t="shared" si="471"/>
        <v>USA</v>
      </c>
      <c r="AA2015" s="87" t="str">
        <f t="shared" si="472"/>
        <v>USA</v>
      </c>
      <c r="AB2015" s="82" cm="1">
        <f t="array" ref="AB2015">VLOOKUP(B2015,'GDP per Capita'!$T$2:$V$4235,COLUMN('GDP per Capita'!$V:$V)-COLUMN('GDP per Capita'!$S:$S),FALSE)</f>
        <v>63809.64</v>
      </c>
      <c r="AC2015" s="82">
        <f t="shared" si="476"/>
        <v>63809.64</v>
      </c>
      <c r="AD2015" s="82">
        <f t="shared" si="477"/>
        <v>63809.64</v>
      </c>
      <c r="AE2015" s="88">
        <f t="shared" si="473"/>
        <v>2.8206025486978439E-2</v>
      </c>
    </row>
    <row r="2016" spans="1:31">
      <c r="A2016" s="77" t="s">
        <v>997</v>
      </c>
      <c r="B2016" s="77">
        <v>2015</v>
      </c>
      <c r="C2016" s="77" t="s">
        <v>29</v>
      </c>
      <c r="D2016" s="77" t="s">
        <v>29</v>
      </c>
      <c r="E2016" s="77">
        <v>2019</v>
      </c>
      <c r="F2016" s="77">
        <v>41.661256099999903</v>
      </c>
      <c r="G2016" s="77">
        <v>-91.529910599999994</v>
      </c>
      <c r="H2016" s="77">
        <v>0</v>
      </c>
      <c r="I2016" s="77" t="s">
        <v>1479</v>
      </c>
      <c r="J2016" s="77">
        <v>38.626803899999999</v>
      </c>
      <c r="K2016" s="77">
        <v>-90.199409700000004</v>
      </c>
      <c r="L2016" s="77">
        <v>711.702525419832</v>
      </c>
      <c r="M2016" s="77">
        <v>0.25560830107030902</v>
      </c>
      <c r="N2016" s="77">
        <v>0</v>
      </c>
      <c r="O2016" s="77">
        <v>136.64688488060699</v>
      </c>
      <c r="P2016" s="87" cm="1">
        <f t="array" ref="P2016">IF($X2016="Non-local",VLOOKUP($E2016,$AI$64:$AW$68,COLUMN($AW:$AW)-COLUMN($AH:$AH),FALSE),IF($X2016="Unknown",VLOOKUP($E2016,$AI$71:$AW$75,COLUMN($AW:$AW)-COLUMN($AH:$AH),FALSE),0))</f>
        <v>244</v>
      </c>
      <c r="Q2016" s="87" cm="1">
        <f t="array" ref="Q2016">IF($X2016="Non-local",VLOOKUP($E2016,$AI$40:$AW$44,COLUMN($AW:$AW)-COLUMN($AH:$AH),FALSE),IF($X2016="Unknown",VLOOKUP($E2016,$AI$47:$AW$51,COLUMN($AW:$AW)-COLUMN($AH:$AH),FALSE),0))</f>
        <v>485.37900000000008</v>
      </c>
      <c r="R2016" s="87" cm="1">
        <f t="array" ref="R2016">IF($X2016="Non-local",VLOOKUP($E2016,$AI$88:$AW$92,COLUMN($AW:$AW)-COLUMN($AH:$AH),FALSE),IF($X2016="Unknown",VLOOKUP($E2016,$AI$95:$AW$99,COLUMN($AW:$AW)-COLUMN($AH:$AH),FALSE),0))</f>
        <v>0.16197839056517743</v>
      </c>
      <c r="S2016" s="87" cm="1">
        <f t="array" ref="S2016">VLOOKUP($E2016,$AI$111:$AW$115,COLUMN($AW:$AW)-COLUMN($AH:$AH),FALSE)</f>
        <v>431.69321999999994</v>
      </c>
      <c r="T2016" s="104">
        <f t="shared" si="469"/>
        <v>0.41758669163548645</v>
      </c>
      <c r="U2016" s="104">
        <f t="shared" si="470"/>
        <v>1297.7191048806069</v>
      </c>
      <c r="V2016" s="87" cm="1">
        <f t="array" ref="V2016">VLOOKUP($E2016,$AI$118:$AW$122,COLUMN($AW:$AW)-COLUMN($AH:$AH),FALSE)</f>
        <v>0</v>
      </c>
      <c r="W2016" s="87" t="str">
        <f t="shared" si="474"/>
        <v>Domestic</v>
      </c>
      <c r="X2016" s="87" t="str">
        <f t="shared" si="475"/>
        <v>Non-local</v>
      </c>
      <c r="Y2016" s="104"/>
      <c r="Z2016" s="87" t="str">
        <f t="shared" si="471"/>
        <v>USA</v>
      </c>
      <c r="AA2016" s="87" t="str">
        <f t="shared" si="472"/>
        <v>USA</v>
      </c>
      <c r="AB2016" s="82" cm="1">
        <f t="array" ref="AB2016">VLOOKUP(B2016,'GDP per Capita'!$T$2:$V$4235,COLUMN('GDP per Capita'!$V:$V)-COLUMN('GDP per Capita'!$S:$S),FALSE)</f>
        <v>63809.64</v>
      </c>
      <c r="AC2016" s="82">
        <f t="shared" si="476"/>
        <v>63809.64</v>
      </c>
      <c r="AD2016" s="82">
        <f t="shared" si="477"/>
        <v>63809.64</v>
      </c>
      <c r="AE2016" s="88">
        <f t="shared" si="473"/>
        <v>2.033735192489108E-2</v>
      </c>
    </row>
    <row r="2017" spans="1:31">
      <c r="A2017" s="77" t="s">
        <v>1595</v>
      </c>
      <c r="B2017" s="77">
        <v>2016</v>
      </c>
      <c r="C2017" s="77" t="s">
        <v>29</v>
      </c>
      <c r="D2017" s="77" t="s">
        <v>29</v>
      </c>
      <c r="E2017" s="77">
        <v>2019</v>
      </c>
      <c r="F2017" s="77">
        <v>39.799017499999998</v>
      </c>
      <c r="G2017" s="77">
        <v>-89.643957499999999</v>
      </c>
      <c r="H2017" s="77">
        <v>0</v>
      </c>
      <c r="I2017" s="77" t="s">
        <v>1479</v>
      </c>
      <c r="J2017" s="77">
        <v>38.626803899999999</v>
      </c>
      <c r="K2017" s="77">
        <v>-90.199409700000004</v>
      </c>
      <c r="L2017" s="77">
        <v>277.70105595287299</v>
      </c>
      <c r="M2017" s="77">
        <v>0.19830067452077799</v>
      </c>
      <c r="N2017" s="77">
        <v>0</v>
      </c>
      <c r="O2017" s="77">
        <v>53.318602742951597</v>
      </c>
      <c r="P2017" s="87" cm="1">
        <f t="array" ref="P2017">IF($X2017="Non-local",VLOOKUP($E2017,$AI$64:$AW$68,COLUMN($AW:$AW)-COLUMN($AH:$AH),FALSE),IF($X2017="Unknown",VLOOKUP($E2017,$AI$71:$AW$75,COLUMN($AW:$AW)-COLUMN($AH:$AH),FALSE),0))</f>
        <v>244</v>
      </c>
      <c r="Q2017" s="87" cm="1">
        <f t="array" ref="Q2017">IF($X2017="Non-local",VLOOKUP($E2017,$AI$40:$AW$44,COLUMN($AW:$AW)-COLUMN($AH:$AH),FALSE),IF($X2017="Unknown",VLOOKUP($E2017,$AI$47:$AW$51,COLUMN($AW:$AW)-COLUMN($AH:$AH),FALSE),0))</f>
        <v>485.37900000000008</v>
      </c>
      <c r="R2017" s="87" cm="1">
        <f t="array" ref="R2017">IF($X2017="Non-local",VLOOKUP($E2017,$AI$88:$AW$92,COLUMN($AW:$AW)-COLUMN($AH:$AH),FALSE),IF($X2017="Unknown",VLOOKUP($E2017,$AI$95:$AW$99,COLUMN($AW:$AW)-COLUMN($AH:$AH),FALSE),0))</f>
        <v>0.16197839056517743</v>
      </c>
      <c r="S2017" s="87" cm="1">
        <f t="array" ref="S2017">VLOOKUP($E2017,$AI$111:$AW$115,COLUMN($AW:$AW)-COLUMN($AH:$AH),FALSE)</f>
        <v>431.69321999999994</v>
      </c>
      <c r="T2017" s="104">
        <f t="shared" si="469"/>
        <v>0.36027906508595542</v>
      </c>
      <c r="U2017" s="104">
        <f t="shared" si="470"/>
        <v>1214.3908227429515</v>
      </c>
      <c r="V2017" s="87" cm="1">
        <f t="array" ref="V2017">VLOOKUP($E2017,$AI$118:$AW$122,COLUMN($AW:$AW)-COLUMN($AH:$AH),FALSE)</f>
        <v>0</v>
      </c>
      <c r="W2017" s="87" t="str">
        <f t="shared" si="474"/>
        <v>Domestic</v>
      </c>
      <c r="X2017" s="87" t="str">
        <f t="shared" si="475"/>
        <v>Non-local</v>
      </c>
      <c r="Y2017" s="104"/>
      <c r="Z2017" s="87" t="str">
        <f t="shared" si="471"/>
        <v>USA</v>
      </c>
      <c r="AA2017" s="87" t="str">
        <f t="shared" si="472"/>
        <v>USA</v>
      </c>
      <c r="AB2017" s="82" cm="1">
        <f t="array" ref="AB2017">VLOOKUP(B2017,'GDP per Capita'!$T$2:$V$4235,COLUMN('GDP per Capita'!$V:$V)-COLUMN('GDP per Capita'!$S:$S),FALSE)</f>
        <v>63809.64</v>
      </c>
      <c r="AC2017" s="82">
        <f t="shared" si="476"/>
        <v>63809.64</v>
      </c>
      <c r="AD2017" s="82">
        <f t="shared" si="477"/>
        <v>63809.64</v>
      </c>
      <c r="AE2017" s="88">
        <f t="shared" si="473"/>
        <v>1.9031463314053355E-2</v>
      </c>
    </row>
    <row r="2018" spans="1:31">
      <c r="A2018" s="77" t="s">
        <v>1596</v>
      </c>
      <c r="B2018" s="77">
        <v>2017</v>
      </c>
      <c r="C2018" s="77" t="s">
        <v>29</v>
      </c>
      <c r="D2018" s="77" t="s">
        <v>29</v>
      </c>
      <c r="E2018" s="77">
        <v>2019</v>
      </c>
      <c r="F2018" s="77">
        <v>39.995619299999902</v>
      </c>
      <c r="G2018" s="77">
        <v>-82.674334099999996</v>
      </c>
      <c r="H2018" s="77">
        <v>0</v>
      </c>
      <c r="I2018" s="77" t="s">
        <v>1479</v>
      </c>
      <c r="J2018" s="77">
        <v>38.626803899999999</v>
      </c>
      <c r="K2018" s="77">
        <v>-90.199409700000004</v>
      </c>
      <c r="L2018" s="77">
        <v>1329.66433984833</v>
      </c>
      <c r="M2018" s="77">
        <v>0.33720693004876601</v>
      </c>
      <c r="N2018" s="77">
        <v>0</v>
      </c>
      <c r="O2018" s="77">
        <v>255.29555325088</v>
      </c>
      <c r="P2018" s="87" cm="1">
        <f t="array" ref="P2018">IF($X2018="Non-local",VLOOKUP($E2018,$AI$64:$AW$68,COLUMN($AW:$AW)-COLUMN($AH:$AH),FALSE),IF($X2018="Unknown",VLOOKUP($E2018,$AI$71:$AW$75,COLUMN($AW:$AW)-COLUMN($AH:$AH),FALSE),0))</f>
        <v>244</v>
      </c>
      <c r="Q2018" s="87" cm="1">
        <f t="array" ref="Q2018">IF($X2018="Non-local",VLOOKUP($E2018,$AI$40:$AW$44,COLUMN($AW:$AW)-COLUMN($AH:$AH),FALSE),IF($X2018="Unknown",VLOOKUP($E2018,$AI$47:$AW$51,COLUMN($AW:$AW)-COLUMN($AH:$AH),FALSE),0))</f>
        <v>485.37900000000008</v>
      </c>
      <c r="R2018" s="87" cm="1">
        <f t="array" ref="R2018">IF($X2018="Non-local",VLOOKUP($E2018,$AI$88:$AW$92,COLUMN($AW:$AW)-COLUMN($AH:$AH),FALSE),IF($X2018="Unknown",VLOOKUP($E2018,$AI$95:$AW$99,COLUMN($AW:$AW)-COLUMN($AH:$AH),FALSE),0))</f>
        <v>0.16197839056517743</v>
      </c>
      <c r="S2018" s="87" cm="1">
        <f t="array" ref="S2018">VLOOKUP($E2018,$AI$111:$AW$115,COLUMN($AW:$AW)-COLUMN($AH:$AH),FALSE)</f>
        <v>431.69321999999994</v>
      </c>
      <c r="T2018" s="104">
        <f t="shared" si="469"/>
        <v>0.49918532061394344</v>
      </c>
      <c r="U2018" s="104">
        <f t="shared" si="470"/>
        <v>1416.36777325088</v>
      </c>
      <c r="V2018" s="87" cm="1">
        <f t="array" ref="V2018">VLOOKUP($E2018,$AI$118:$AW$122,COLUMN($AW:$AW)-COLUMN($AH:$AH),FALSE)</f>
        <v>0</v>
      </c>
      <c r="W2018" s="87" t="str">
        <f t="shared" si="474"/>
        <v>Domestic</v>
      </c>
      <c r="X2018" s="87" t="str">
        <f t="shared" si="475"/>
        <v>Non-local</v>
      </c>
      <c r="Y2018" s="104"/>
      <c r="Z2018" s="87" t="str">
        <f t="shared" si="471"/>
        <v>USA</v>
      </c>
      <c r="AA2018" s="87" t="str">
        <f t="shared" si="472"/>
        <v>USA</v>
      </c>
      <c r="AB2018" s="82" cm="1">
        <f t="array" ref="AB2018">VLOOKUP(B2018,'GDP per Capita'!$T$2:$V$4235,COLUMN('GDP per Capita'!$V:$V)-COLUMN('GDP per Capita'!$S:$S),FALSE)</f>
        <v>63809.64</v>
      </c>
      <c r="AC2018" s="82">
        <f t="shared" si="476"/>
        <v>63809.64</v>
      </c>
      <c r="AD2018" s="82">
        <f t="shared" si="477"/>
        <v>63809.64</v>
      </c>
      <c r="AE2018" s="88">
        <f t="shared" si="473"/>
        <v>2.2196767968772117E-2</v>
      </c>
    </row>
    <row r="2019" spans="1:31">
      <c r="A2019" s="77" t="s">
        <v>1597</v>
      </c>
      <c r="B2019" s="77">
        <v>2018</v>
      </c>
      <c r="C2019" s="77" t="s">
        <v>317</v>
      </c>
      <c r="D2019" s="77" t="s">
        <v>30</v>
      </c>
      <c r="E2019" s="77">
        <v>2019</v>
      </c>
      <c r="F2019" s="77">
        <v>36.349600000000002</v>
      </c>
      <c r="G2019" s="77">
        <v>127.3848</v>
      </c>
      <c r="H2019" s="77">
        <v>0</v>
      </c>
      <c r="I2019" s="77" t="s">
        <v>1479</v>
      </c>
      <c r="J2019" s="77">
        <v>38.626803899999999</v>
      </c>
      <c r="K2019" s="77">
        <v>-90.199409700000004</v>
      </c>
      <c r="L2019" s="77">
        <v>21658.654443912499</v>
      </c>
      <c r="M2019" s="77">
        <v>3.36542473735516</v>
      </c>
      <c r="N2019" s="77">
        <v>0</v>
      </c>
      <c r="O2019" s="77">
        <v>1981.7668816180001</v>
      </c>
      <c r="P2019" s="87" cm="1">
        <f t="array" ref="P2019">IF($X2019="Non-local",VLOOKUP($E2019,$AI$64:$AW$68,COLUMN($AW:$AW)-COLUMN($AH:$AH),FALSE),IF($X2019="Unknown",VLOOKUP($E2019,$AI$71:$AW$75,COLUMN($AW:$AW)-COLUMN($AH:$AH),FALSE),0))</f>
        <v>244</v>
      </c>
      <c r="Q2019" s="87" cm="1">
        <f t="array" ref="Q2019">IF($X2019="Non-local",VLOOKUP($E2019,$AI$40:$AW$44,COLUMN($AW:$AW)-COLUMN($AH:$AH),FALSE),IF($X2019="Unknown",VLOOKUP($E2019,$AI$47:$AW$51,COLUMN($AW:$AW)-COLUMN($AH:$AH),FALSE),0))</f>
        <v>485.37900000000008</v>
      </c>
      <c r="R2019" s="87" cm="1">
        <f t="array" ref="R2019">IF($X2019="Non-local",VLOOKUP($E2019,$AI$88:$AW$92,COLUMN($AW:$AW)-COLUMN($AH:$AH),FALSE),IF($X2019="Unknown",VLOOKUP($E2019,$AI$95:$AW$99,COLUMN($AW:$AW)-COLUMN($AH:$AH),FALSE),0))</f>
        <v>0.16197839056517743</v>
      </c>
      <c r="S2019" s="87" cm="1">
        <f t="array" ref="S2019">VLOOKUP($E2019,$AI$111:$AW$115,COLUMN($AW:$AW)-COLUMN($AH:$AH),FALSE)</f>
        <v>431.69321999999994</v>
      </c>
      <c r="T2019" s="104">
        <f t="shared" si="469"/>
        <v>3.5274031279203375</v>
      </c>
      <c r="U2019" s="104">
        <f t="shared" si="470"/>
        <v>3142.8391016180003</v>
      </c>
      <c r="V2019" s="87" cm="1">
        <f t="array" ref="V2019">VLOOKUP($E2019,$AI$118:$AW$122,COLUMN($AW:$AW)-COLUMN($AH:$AH),FALSE)</f>
        <v>0</v>
      </c>
      <c r="W2019" s="87" t="str">
        <f t="shared" si="474"/>
        <v>International</v>
      </c>
      <c r="X2019" s="87" t="str">
        <f t="shared" si="475"/>
        <v>Non-local</v>
      </c>
      <c r="Y2019" s="104"/>
      <c r="Z2019" s="87" t="str">
        <f t="shared" si="471"/>
        <v>South Korea</v>
      </c>
      <c r="AA2019" s="87" t="str">
        <f t="shared" si="472"/>
        <v>Asia</v>
      </c>
      <c r="AB2019" s="82" cm="1">
        <f t="array" ref="AB2019">VLOOKUP(B2019,'GDP per Capita'!$T$2:$V$4235,COLUMN('GDP per Capita'!$V:$V)-COLUMN('GDP per Capita'!$S:$S),FALSE)</f>
        <v>32154.02</v>
      </c>
      <c r="AC2019" s="82">
        <f t="shared" si="476"/>
        <v>32154.02</v>
      </c>
      <c r="AD2019" s="82">
        <f t="shared" si="477"/>
        <v>32154.02</v>
      </c>
      <c r="AE2019" s="88">
        <f t="shared" si="473"/>
        <v>9.7743271342681265E-2</v>
      </c>
    </row>
    <row r="2020" spans="1:31">
      <c r="A2020" s="77" t="s">
        <v>1316</v>
      </c>
      <c r="B2020" s="77">
        <v>2019</v>
      </c>
      <c r="C2020" s="77" t="s">
        <v>29</v>
      </c>
      <c r="D2020" s="77" t="s">
        <v>29</v>
      </c>
      <c r="E2020" s="77">
        <v>2019</v>
      </c>
      <c r="F2020" s="77">
        <v>41.704567750000002</v>
      </c>
      <c r="G2020" s="77">
        <v>-86.238220260172596</v>
      </c>
      <c r="H2020" s="77">
        <v>0</v>
      </c>
      <c r="I2020" s="77" t="s">
        <v>1479</v>
      </c>
      <c r="J2020" s="77">
        <v>38.626803899999999</v>
      </c>
      <c r="K2020" s="77">
        <v>-90.199409700000004</v>
      </c>
      <c r="L2020" s="77">
        <v>959.82317046826302</v>
      </c>
      <c r="M2020" s="77">
        <v>0.288371335912399</v>
      </c>
      <c r="N2020" s="77">
        <v>0</v>
      </c>
      <c r="O2020" s="77">
        <v>184.28604872990601</v>
      </c>
      <c r="P2020" s="87" cm="1">
        <f t="array" ref="P2020">IF($X2020="Non-local",VLOOKUP($E2020,$AI$64:$AW$68,COLUMN($AW:$AW)-COLUMN($AH:$AH),FALSE),IF($X2020="Unknown",VLOOKUP($E2020,$AI$71:$AW$75,COLUMN($AW:$AW)-COLUMN($AH:$AH),FALSE),0))</f>
        <v>244</v>
      </c>
      <c r="Q2020" s="87" cm="1">
        <f t="array" ref="Q2020">IF($X2020="Non-local",VLOOKUP($E2020,$AI$40:$AW$44,COLUMN($AW:$AW)-COLUMN($AH:$AH),FALSE),IF($X2020="Unknown",VLOOKUP($E2020,$AI$47:$AW$51,COLUMN($AW:$AW)-COLUMN($AH:$AH),FALSE),0))</f>
        <v>485.37900000000008</v>
      </c>
      <c r="R2020" s="87" cm="1">
        <f t="array" ref="R2020">IF($X2020="Non-local",VLOOKUP($E2020,$AI$88:$AW$92,COLUMN($AW:$AW)-COLUMN($AH:$AH),FALSE),IF($X2020="Unknown",VLOOKUP($E2020,$AI$95:$AW$99,COLUMN($AW:$AW)-COLUMN($AH:$AH),FALSE),0))</f>
        <v>0.16197839056517743</v>
      </c>
      <c r="S2020" s="87" cm="1">
        <f t="array" ref="S2020">VLOOKUP($E2020,$AI$111:$AW$115,COLUMN($AW:$AW)-COLUMN($AH:$AH),FALSE)</f>
        <v>431.69321999999994</v>
      </c>
      <c r="T2020" s="104">
        <f t="shared" si="469"/>
        <v>0.45034972647757643</v>
      </c>
      <c r="U2020" s="104">
        <f t="shared" si="470"/>
        <v>1345.3582687299061</v>
      </c>
      <c r="V2020" s="87" cm="1">
        <f t="array" ref="V2020">VLOOKUP($E2020,$AI$118:$AW$122,COLUMN($AW:$AW)-COLUMN($AH:$AH),FALSE)</f>
        <v>0</v>
      </c>
      <c r="W2020" s="87" t="str">
        <f t="shared" si="474"/>
        <v>Domestic</v>
      </c>
      <c r="X2020" s="87" t="str">
        <f t="shared" si="475"/>
        <v>Non-local</v>
      </c>
      <c r="Y2020" s="104"/>
      <c r="Z2020" s="87" t="str">
        <f t="shared" si="471"/>
        <v>USA</v>
      </c>
      <c r="AA2020" s="87" t="str">
        <f t="shared" si="472"/>
        <v>USA</v>
      </c>
      <c r="AB2020" s="82" cm="1">
        <f t="array" ref="AB2020">VLOOKUP(B2020,'GDP per Capita'!$T$2:$V$4235,COLUMN('GDP per Capita'!$V:$V)-COLUMN('GDP per Capita'!$S:$S),FALSE)</f>
        <v>63809.64</v>
      </c>
      <c r="AC2020" s="82">
        <f t="shared" si="476"/>
        <v>63809.64</v>
      </c>
      <c r="AD2020" s="82">
        <f t="shared" si="477"/>
        <v>63809.64</v>
      </c>
      <c r="AE2020" s="88">
        <f t="shared" si="473"/>
        <v>2.1083934476513362E-2</v>
      </c>
    </row>
    <row r="2021" spans="1:31">
      <c r="A2021" s="77" t="s">
        <v>1415</v>
      </c>
      <c r="B2021" s="77">
        <v>2020</v>
      </c>
      <c r="C2021" s="77" t="s">
        <v>29</v>
      </c>
      <c r="D2021" s="77" t="s">
        <v>29</v>
      </c>
      <c r="E2021" s="77">
        <v>2019</v>
      </c>
      <c r="F2021" s="77">
        <v>40.735657000000003</v>
      </c>
      <c r="G2021" s="77">
        <v>-74.172366699999998</v>
      </c>
      <c r="H2021" s="77">
        <v>0</v>
      </c>
      <c r="I2021" s="77" t="s">
        <v>1479</v>
      </c>
      <c r="J2021" s="77">
        <v>38.626803899999999</v>
      </c>
      <c r="K2021" s="77">
        <v>-90.199409700000004</v>
      </c>
      <c r="L2021" s="77">
        <v>2778.8084793904</v>
      </c>
      <c r="M2021" s="77">
        <v>0.52855884244509399</v>
      </c>
      <c r="N2021" s="77">
        <v>0</v>
      </c>
      <c r="O2021" s="77">
        <v>533.53122804295697</v>
      </c>
      <c r="P2021" s="87" cm="1">
        <f t="array" ref="P2021">IF($X2021="Non-local",VLOOKUP($E2021,$AI$64:$AW$68,COLUMN($AW:$AW)-COLUMN($AH:$AH),FALSE),IF($X2021="Unknown",VLOOKUP($E2021,$AI$71:$AW$75,COLUMN($AW:$AW)-COLUMN($AH:$AH),FALSE),0))</f>
        <v>244</v>
      </c>
      <c r="Q2021" s="87" cm="1">
        <f t="array" ref="Q2021">IF($X2021="Non-local",VLOOKUP($E2021,$AI$40:$AW$44,COLUMN($AW:$AW)-COLUMN($AH:$AH),FALSE),IF($X2021="Unknown",VLOOKUP($E2021,$AI$47:$AW$51,COLUMN($AW:$AW)-COLUMN($AH:$AH),FALSE),0))</f>
        <v>485.37900000000008</v>
      </c>
      <c r="R2021" s="87" cm="1">
        <f t="array" ref="R2021">IF($X2021="Non-local",VLOOKUP($E2021,$AI$88:$AW$92,COLUMN($AW:$AW)-COLUMN($AH:$AH),FALSE),IF($X2021="Unknown",VLOOKUP($E2021,$AI$95:$AW$99,COLUMN($AW:$AW)-COLUMN($AH:$AH),FALSE),0))</f>
        <v>0.16197839056517743</v>
      </c>
      <c r="S2021" s="87" cm="1">
        <f t="array" ref="S2021">VLOOKUP($E2021,$AI$111:$AW$115,COLUMN($AW:$AW)-COLUMN($AH:$AH),FALSE)</f>
        <v>431.69321999999994</v>
      </c>
      <c r="T2021" s="104">
        <f t="shared" si="469"/>
        <v>0.69053723301027148</v>
      </c>
      <c r="U2021" s="104">
        <f t="shared" si="470"/>
        <v>1694.6034480429569</v>
      </c>
      <c r="V2021" s="87" cm="1">
        <f t="array" ref="V2021">VLOOKUP($E2021,$AI$118:$AW$122,COLUMN($AW:$AW)-COLUMN($AH:$AH),FALSE)</f>
        <v>0</v>
      </c>
      <c r="W2021" s="87" t="str">
        <f t="shared" si="474"/>
        <v>Domestic</v>
      </c>
      <c r="X2021" s="87" t="str">
        <f t="shared" si="475"/>
        <v>Non-local</v>
      </c>
      <c r="Y2021" s="104"/>
      <c r="Z2021" s="87" t="str">
        <f t="shared" si="471"/>
        <v>USA</v>
      </c>
      <c r="AA2021" s="87" t="str">
        <f t="shared" si="472"/>
        <v>USA</v>
      </c>
      <c r="AB2021" s="82" cm="1">
        <f t="array" ref="AB2021">VLOOKUP(B2021,'GDP per Capita'!$T$2:$V$4235,COLUMN('GDP per Capita'!$V:$V)-COLUMN('GDP per Capita'!$S:$S),FALSE)</f>
        <v>63809.64</v>
      </c>
      <c r="AC2021" s="82">
        <f t="shared" si="476"/>
        <v>63809.64</v>
      </c>
      <c r="AD2021" s="82">
        <f t="shared" si="477"/>
        <v>63809.64</v>
      </c>
      <c r="AE2021" s="88">
        <f t="shared" si="473"/>
        <v>2.6557169857766898E-2</v>
      </c>
    </row>
    <row r="2022" spans="1:31">
      <c r="A2022" s="77" t="s">
        <v>1415</v>
      </c>
      <c r="B2022" s="77">
        <v>2021</v>
      </c>
      <c r="C2022" s="77" t="s">
        <v>29</v>
      </c>
      <c r="D2022" s="77" t="s">
        <v>29</v>
      </c>
      <c r="E2022" s="77">
        <v>2019</v>
      </c>
      <c r="F2022" s="77">
        <v>40.735657000000003</v>
      </c>
      <c r="G2022" s="77">
        <v>-74.172366699999998</v>
      </c>
      <c r="H2022" s="77">
        <v>0</v>
      </c>
      <c r="I2022" s="77" t="s">
        <v>1479</v>
      </c>
      <c r="J2022" s="77">
        <v>38.626803899999999</v>
      </c>
      <c r="K2022" s="77">
        <v>-90.199409700000004</v>
      </c>
      <c r="L2022" s="77">
        <v>2778.8084793904</v>
      </c>
      <c r="M2022" s="77">
        <v>0.52855884244509399</v>
      </c>
      <c r="N2022" s="77">
        <v>0</v>
      </c>
      <c r="O2022" s="77">
        <v>533.53122804295697</v>
      </c>
      <c r="P2022" s="87" cm="1">
        <f t="array" ref="P2022">IF($X2022="Non-local",VLOOKUP($E2022,$AI$64:$AW$68,COLUMN($AW:$AW)-COLUMN($AH:$AH),FALSE),IF($X2022="Unknown",VLOOKUP($E2022,$AI$71:$AW$75,COLUMN($AW:$AW)-COLUMN($AH:$AH),FALSE),0))</f>
        <v>244</v>
      </c>
      <c r="Q2022" s="87" cm="1">
        <f t="array" ref="Q2022">IF($X2022="Non-local",VLOOKUP($E2022,$AI$40:$AW$44,COLUMN($AW:$AW)-COLUMN($AH:$AH),FALSE),IF($X2022="Unknown",VLOOKUP($E2022,$AI$47:$AW$51,COLUMN($AW:$AW)-COLUMN($AH:$AH),FALSE),0))</f>
        <v>485.37900000000008</v>
      </c>
      <c r="R2022" s="87" cm="1">
        <f t="array" ref="R2022">IF($X2022="Non-local",VLOOKUP($E2022,$AI$88:$AW$92,COLUMN($AW:$AW)-COLUMN($AH:$AH),FALSE),IF($X2022="Unknown",VLOOKUP($E2022,$AI$95:$AW$99,COLUMN($AW:$AW)-COLUMN($AH:$AH),FALSE),0))</f>
        <v>0.16197839056517743</v>
      </c>
      <c r="S2022" s="87" cm="1">
        <f t="array" ref="S2022">VLOOKUP($E2022,$AI$111:$AW$115,COLUMN($AW:$AW)-COLUMN($AH:$AH),FALSE)</f>
        <v>431.69321999999994</v>
      </c>
      <c r="T2022" s="104">
        <f t="shared" si="469"/>
        <v>0.69053723301027148</v>
      </c>
      <c r="U2022" s="104">
        <f t="shared" si="470"/>
        <v>1694.6034480429569</v>
      </c>
      <c r="V2022" s="87" cm="1">
        <f t="array" ref="V2022">VLOOKUP($E2022,$AI$118:$AW$122,COLUMN($AW:$AW)-COLUMN($AH:$AH),FALSE)</f>
        <v>0</v>
      </c>
      <c r="W2022" s="87" t="str">
        <f t="shared" si="474"/>
        <v>Domestic</v>
      </c>
      <c r="X2022" s="87" t="str">
        <f t="shared" si="475"/>
        <v>Non-local</v>
      </c>
      <c r="Y2022" s="104"/>
      <c r="Z2022" s="87" t="str">
        <f t="shared" si="471"/>
        <v>USA</v>
      </c>
      <c r="AA2022" s="87" t="str">
        <f t="shared" si="472"/>
        <v>USA</v>
      </c>
      <c r="AB2022" s="82" cm="1">
        <f t="array" ref="AB2022">VLOOKUP(B2022,'GDP per Capita'!$T$2:$V$4235,COLUMN('GDP per Capita'!$V:$V)-COLUMN('GDP per Capita'!$S:$S),FALSE)</f>
        <v>63809.64</v>
      </c>
      <c r="AC2022" s="82">
        <f t="shared" si="476"/>
        <v>63809.64</v>
      </c>
      <c r="AD2022" s="82">
        <f t="shared" si="477"/>
        <v>63809.64</v>
      </c>
      <c r="AE2022" s="88">
        <f t="shared" si="473"/>
        <v>2.6557169857766898E-2</v>
      </c>
    </row>
    <row r="2023" spans="1:31">
      <c r="A2023" s="77" t="s">
        <v>900</v>
      </c>
      <c r="B2023" s="77">
        <v>2022</v>
      </c>
      <c r="C2023" s="77" t="s">
        <v>29</v>
      </c>
      <c r="D2023" s="77" t="s">
        <v>29</v>
      </c>
      <c r="E2023" s="77">
        <v>2019</v>
      </c>
      <c r="F2023" s="77">
        <v>44.977299500000001</v>
      </c>
      <c r="G2023" s="77">
        <v>-93.265469199999998</v>
      </c>
      <c r="H2023" s="77">
        <v>0</v>
      </c>
      <c r="I2023" s="77" t="s">
        <v>1479</v>
      </c>
      <c r="J2023" s="77">
        <v>38.626803899999999</v>
      </c>
      <c r="K2023" s="77">
        <v>-90.199409700000004</v>
      </c>
      <c r="L2023" s="77">
        <v>1500.6644068585299</v>
      </c>
      <c r="M2023" s="77">
        <v>0.359786595486769</v>
      </c>
      <c r="N2023" s="77">
        <v>0</v>
      </c>
      <c r="O2023" s="77">
        <v>288.12756611683898</v>
      </c>
      <c r="P2023" s="87" cm="1">
        <f t="array" ref="P2023">IF($X2023="Non-local",VLOOKUP($E2023,$AI$64:$AW$68,COLUMN($AW:$AW)-COLUMN($AH:$AH),FALSE),IF($X2023="Unknown",VLOOKUP($E2023,$AI$71:$AW$75,COLUMN($AW:$AW)-COLUMN($AH:$AH),FALSE),0))</f>
        <v>244</v>
      </c>
      <c r="Q2023" s="87" cm="1">
        <f t="array" ref="Q2023">IF($X2023="Non-local",VLOOKUP($E2023,$AI$40:$AW$44,COLUMN($AW:$AW)-COLUMN($AH:$AH),FALSE),IF($X2023="Unknown",VLOOKUP($E2023,$AI$47:$AW$51,COLUMN($AW:$AW)-COLUMN($AH:$AH),FALSE),0))</f>
        <v>485.37900000000008</v>
      </c>
      <c r="R2023" s="87" cm="1">
        <f t="array" ref="R2023">IF($X2023="Non-local",VLOOKUP($E2023,$AI$88:$AW$92,COLUMN($AW:$AW)-COLUMN($AH:$AH),FALSE),IF($X2023="Unknown",VLOOKUP($E2023,$AI$95:$AW$99,COLUMN($AW:$AW)-COLUMN($AH:$AH),FALSE),0))</f>
        <v>0.16197839056517743</v>
      </c>
      <c r="S2023" s="87" cm="1">
        <f t="array" ref="S2023">VLOOKUP($E2023,$AI$111:$AW$115,COLUMN($AW:$AW)-COLUMN($AH:$AH),FALSE)</f>
        <v>431.69321999999994</v>
      </c>
      <c r="T2023" s="104">
        <f t="shared" si="469"/>
        <v>0.52176498605194643</v>
      </c>
      <c r="U2023" s="104">
        <f t="shared" si="470"/>
        <v>1449.1997861168391</v>
      </c>
      <c r="V2023" s="87" cm="1">
        <f t="array" ref="V2023">VLOOKUP($E2023,$AI$118:$AW$122,COLUMN($AW:$AW)-COLUMN($AH:$AH),FALSE)</f>
        <v>0</v>
      </c>
      <c r="W2023" s="87" t="str">
        <f t="shared" si="474"/>
        <v>Domestic</v>
      </c>
      <c r="X2023" s="87" t="str">
        <f t="shared" si="475"/>
        <v>Non-local</v>
      </c>
      <c r="Y2023" s="104"/>
      <c r="Z2023" s="87" t="str">
        <f t="shared" si="471"/>
        <v>USA</v>
      </c>
      <c r="AA2023" s="87" t="str">
        <f t="shared" si="472"/>
        <v>USA</v>
      </c>
      <c r="AB2023" s="82" cm="1">
        <f t="array" ref="AB2023">VLOOKUP(B2023,'GDP per Capita'!$T$2:$V$4235,COLUMN('GDP per Capita'!$V:$V)-COLUMN('GDP per Capita'!$S:$S),FALSE)</f>
        <v>63809.64</v>
      </c>
      <c r="AC2023" s="82">
        <f t="shared" si="476"/>
        <v>63809.64</v>
      </c>
      <c r="AD2023" s="82">
        <f t="shared" si="477"/>
        <v>63809.64</v>
      </c>
      <c r="AE2023" s="88">
        <f t="shared" si="473"/>
        <v>2.271129857677992E-2</v>
      </c>
    </row>
    <row r="2024" spans="1:31">
      <c r="A2024" s="77" t="s">
        <v>1379</v>
      </c>
      <c r="B2024" s="77">
        <v>2023</v>
      </c>
      <c r="C2024" s="77" t="s">
        <v>29</v>
      </c>
      <c r="D2024" s="77" t="s">
        <v>29</v>
      </c>
      <c r="E2024" s="77">
        <v>2019</v>
      </c>
      <c r="F2024" s="77">
        <v>38.951883000000002</v>
      </c>
      <c r="G2024" s="77">
        <v>-92.333736599999995</v>
      </c>
      <c r="H2024" s="77">
        <v>0</v>
      </c>
      <c r="I2024" s="77" t="s">
        <v>1479</v>
      </c>
      <c r="J2024" s="77">
        <v>38.626803899999999</v>
      </c>
      <c r="K2024" s="77">
        <v>-90.199409700000004</v>
      </c>
      <c r="L2024" s="77">
        <v>376.95819232719998</v>
      </c>
      <c r="M2024" s="77">
        <v>0.21140706079799901</v>
      </c>
      <c r="N2024" s="77">
        <v>0</v>
      </c>
      <c r="O2024" s="77">
        <v>72.375972926822399</v>
      </c>
      <c r="P2024" s="87" cm="1">
        <f t="array" ref="P2024">IF($X2024="Non-local",VLOOKUP($E2024,$AI$64:$AW$68,COLUMN($AW:$AW)-COLUMN($AH:$AH),FALSE),IF($X2024="Unknown",VLOOKUP($E2024,$AI$71:$AW$75,COLUMN($AW:$AW)-COLUMN($AH:$AH),FALSE),0))</f>
        <v>244</v>
      </c>
      <c r="Q2024" s="87" cm="1">
        <f t="array" ref="Q2024">IF($X2024="Non-local",VLOOKUP($E2024,$AI$40:$AW$44,COLUMN($AW:$AW)-COLUMN($AH:$AH),FALSE),IF($X2024="Unknown",VLOOKUP($E2024,$AI$47:$AW$51,COLUMN($AW:$AW)-COLUMN($AH:$AH),FALSE),0))</f>
        <v>485.37900000000008</v>
      </c>
      <c r="R2024" s="87" cm="1">
        <f t="array" ref="R2024">IF($X2024="Non-local",VLOOKUP($E2024,$AI$88:$AW$92,COLUMN($AW:$AW)-COLUMN($AH:$AH),FALSE),IF($X2024="Unknown",VLOOKUP($E2024,$AI$95:$AW$99,COLUMN($AW:$AW)-COLUMN($AH:$AH),FALSE),0))</f>
        <v>0.16197839056517743</v>
      </c>
      <c r="S2024" s="87" cm="1">
        <f t="array" ref="S2024">VLOOKUP($E2024,$AI$111:$AW$115,COLUMN($AW:$AW)-COLUMN($AH:$AH),FALSE)</f>
        <v>431.69321999999994</v>
      </c>
      <c r="T2024" s="104">
        <f t="shared" si="469"/>
        <v>0.37338545136317647</v>
      </c>
      <c r="U2024" s="104">
        <f t="shared" si="470"/>
        <v>1233.4481929268225</v>
      </c>
      <c r="V2024" s="87" cm="1">
        <f t="array" ref="V2024">VLOOKUP($E2024,$AI$118:$AW$122,COLUMN($AW:$AW)-COLUMN($AH:$AH),FALSE)</f>
        <v>0</v>
      </c>
      <c r="W2024" s="87" t="str">
        <f t="shared" si="474"/>
        <v>Domestic</v>
      </c>
      <c r="X2024" s="87" t="str">
        <f t="shared" si="475"/>
        <v>Non-local</v>
      </c>
      <c r="Y2024" s="104"/>
      <c r="Z2024" s="87" t="str">
        <f t="shared" si="471"/>
        <v>USA</v>
      </c>
      <c r="AA2024" s="87" t="str">
        <f t="shared" si="472"/>
        <v>USA</v>
      </c>
      <c r="AB2024" s="82" cm="1">
        <f t="array" ref="AB2024">VLOOKUP(B2024,'GDP per Capita'!$T$2:$V$4235,COLUMN('GDP per Capita'!$V:$V)-COLUMN('GDP per Capita'!$S:$S),FALSE)</f>
        <v>63809.64</v>
      </c>
      <c r="AC2024" s="82">
        <f t="shared" si="476"/>
        <v>63809.64</v>
      </c>
      <c r="AD2024" s="82">
        <f t="shared" si="477"/>
        <v>63809.64</v>
      </c>
      <c r="AE2024" s="88">
        <f t="shared" si="473"/>
        <v>1.9330123049226142E-2</v>
      </c>
    </row>
    <row r="2025" spans="1:31">
      <c r="A2025" s="77" t="s">
        <v>1211</v>
      </c>
      <c r="B2025" s="77">
        <v>2024</v>
      </c>
      <c r="C2025" s="77" t="s">
        <v>29</v>
      </c>
      <c r="D2025" s="77" t="s">
        <v>29</v>
      </c>
      <c r="E2025" s="77">
        <v>2019</v>
      </c>
      <c r="F2025" s="77">
        <v>30.331144500000001</v>
      </c>
      <c r="G2025" s="77">
        <v>-97.745461800000001</v>
      </c>
      <c r="H2025" s="77">
        <v>0</v>
      </c>
      <c r="I2025" s="77" t="s">
        <v>1479</v>
      </c>
      <c r="J2025" s="77">
        <v>38.626803899999999</v>
      </c>
      <c r="K2025" s="77">
        <v>-90.199409700000004</v>
      </c>
      <c r="L2025" s="77">
        <v>2303.97478714203</v>
      </c>
      <c r="M2025" s="77">
        <v>0.46585953421020199</v>
      </c>
      <c r="N2025" s="77">
        <v>0</v>
      </c>
      <c r="O2025" s="77">
        <v>442.36315913126998</v>
      </c>
      <c r="P2025" s="87" cm="1">
        <f t="array" ref="P2025">IF($X2025="Non-local",VLOOKUP($E2025,$AI$64:$AW$68,COLUMN($AW:$AW)-COLUMN($AH:$AH),FALSE),IF($X2025="Unknown",VLOOKUP($E2025,$AI$71:$AW$75,COLUMN($AW:$AW)-COLUMN($AH:$AH),FALSE),0))</f>
        <v>244</v>
      </c>
      <c r="Q2025" s="87" cm="1">
        <f t="array" ref="Q2025">IF($X2025="Non-local",VLOOKUP($E2025,$AI$40:$AW$44,COLUMN($AW:$AW)-COLUMN($AH:$AH),FALSE),IF($X2025="Unknown",VLOOKUP($E2025,$AI$47:$AW$51,COLUMN($AW:$AW)-COLUMN($AH:$AH),FALSE),0))</f>
        <v>485.37900000000008</v>
      </c>
      <c r="R2025" s="87" cm="1">
        <f t="array" ref="R2025">IF($X2025="Non-local",VLOOKUP($E2025,$AI$88:$AW$92,COLUMN($AW:$AW)-COLUMN($AH:$AH),FALSE),IF($X2025="Unknown",VLOOKUP($E2025,$AI$95:$AW$99,COLUMN($AW:$AW)-COLUMN($AH:$AH),FALSE),0))</f>
        <v>0.16197839056517743</v>
      </c>
      <c r="S2025" s="87" cm="1">
        <f t="array" ref="S2025">VLOOKUP($E2025,$AI$111:$AW$115,COLUMN($AW:$AW)-COLUMN($AH:$AH),FALSE)</f>
        <v>431.69321999999994</v>
      </c>
      <c r="T2025" s="104">
        <f t="shared" si="469"/>
        <v>0.62783792477537936</v>
      </c>
      <c r="U2025" s="104">
        <f t="shared" si="470"/>
        <v>1603.4353791312699</v>
      </c>
      <c r="V2025" s="87" cm="1">
        <f t="array" ref="V2025">VLOOKUP($E2025,$AI$118:$AW$122,COLUMN($AW:$AW)-COLUMN($AH:$AH),FALSE)</f>
        <v>0</v>
      </c>
      <c r="W2025" s="87" t="str">
        <f t="shared" si="474"/>
        <v>Domestic</v>
      </c>
      <c r="X2025" s="87" t="str">
        <f t="shared" si="475"/>
        <v>Non-local</v>
      </c>
      <c r="Y2025" s="104"/>
      <c r="Z2025" s="87" t="str">
        <f t="shared" si="471"/>
        <v>USA</v>
      </c>
      <c r="AA2025" s="87" t="str">
        <f t="shared" si="472"/>
        <v>USA</v>
      </c>
      <c r="AB2025" s="82" cm="1">
        <f t="array" ref="AB2025">VLOOKUP(B2025,'GDP per Capita'!$T$2:$V$4235,COLUMN('GDP per Capita'!$V:$V)-COLUMN('GDP per Capita'!$S:$S),FALSE)</f>
        <v>63809.64</v>
      </c>
      <c r="AC2025" s="82">
        <f t="shared" si="476"/>
        <v>63809.64</v>
      </c>
      <c r="AD2025" s="82">
        <f t="shared" si="477"/>
        <v>63809.64</v>
      </c>
      <c r="AE2025" s="88">
        <f t="shared" si="473"/>
        <v>2.5128419140607438E-2</v>
      </c>
    </row>
    <row r="2026" spans="1:31">
      <c r="A2026" s="77" t="s">
        <v>1011</v>
      </c>
      <c r="B2026" s="77">
        <v>2025</v>
      </c>
      <c r="C2026" s="77" t="s">
        <v>29</v>
      </c>
      <c r="D2026" s="77" t="s">
        <v>29</v>
      </c>
      <c r="E2026" s="77">
        <v>2019</v>
      </c>
      <c r="F2026" s="77">
        <v>40.102554999999903</v>
      </c>
      <c r="G2026" s="77">
        <v>-105.36320790000001</v>
      </c>
      <c r="H2026" s="77">
        <v>0</v>
      </c>
      <c r="I2026" s="77" t="s">
        <v>1479</v>
      </c>
      <c r="J2026" s="77">
        <v>38.626803899999999</v>
      </c>
      <c r="K2026" s="77">
        <v>-90.199409700000004</v>
      </c>
      <c r="L2026" s="77">
        <v>2624.50307040498</v>
      </c>
      <c r="M2026" s="77">
        <v>0.50818361937598899</v>
      </c>
      <c r="N2026" s="77">
        <v>0</v>
      </c>
      <c r="O2026" s="77">
        <v>503.90458951775798</v>
      </c>
      <c r="P2026" s="87" cm="1">
        <f t="array" ref="P2026">IF($X2026="Non-local",VLOOKUP($E2026,$AI$64:$AW$68,COLUMN($AW:$AW)-COLUMN($AH:$AH),FALSE),IF($X2026="Unknown",VLOOKUP($E2026,$AI$71:$AW$75,COLUMN($AW:$AW)-COLUMN($AH:$AH),FALSE),0))</f>
        <v>244</v>
      </c>
      <c r="Q2026" s="87" cm="1">
        <f t="array" ref="Q2026">IF($X2026="Non-local",VLOOKUP($E2026,$AI$40:$AW$44,COLUMN($AW:$AW)-COLUMN($AH:$AH),FALSE),IF($X2026="Unknown",VLOOKUP($E2026,$AI$47:$AW$51,COLUMN($AW:$AW)-COLUMN($AH:$AH),FALSE),0))</f>
        <v>485.37900000000008</v>
      </c>
      <c r="R2026" s="87" cm="1">
        <f t="array" ref="R2026">IF($X2026="Non-local",VLOOKUP($E2026,$AI$88:$AW$92,COLUMN($AW:$AW)-COLUMN($AH:$AH),FALSE),IF($X2026="Unknown",VLOOKUP($E2026,$AI$95:$AW$99,COLUMN($AW:$AW)-COLUMN($AH:$AH),FALSE),0))</f>
        <v>0.16197839056517743</v>
      </c>
      <c r="S2026" s="87" cm="1">
        <f t="array" ref="S2026">VLOOKUP($E2026,$AI$111:$AW$115,COLUMN($AW:$AW)-COLUMN($AH:$AH),FALSE)</f>
        <v>431.69321999999994</v>
      </c>
      <c r="T2026" s="104">
        <f t="shared" si="469"/>
        <v>0.67016200994116648</v>
      </c>
      <c r="U2026" s="104">
        <f t="shared" si="470"/>
        <v>1664.9768095177581</v>
      </c>
      <c r="V2026" s="87" cm="1">
        <f t="array" ref="V2026">VLOOKUP($E2026,$AI$118:$AW$122,COLUMN($AW:$AW)-COLUMN($AH:$AH),FALSE)</f>
        <v>0</v>
      </c>
      <c r="W2026" s="87" t="str">
        <f t="shared" si="474"/>
        <v>Domestic</v>
      </c>
      <c r="X2026" s="87" t="str">
        <f t="shared" si="475"/>
        <v>Non-local</v>
      </c>
      <c r="Y2026" s="104"/>
      <c r="Z2026" s="87" t="str">
        <f t="shared" si="471"/>
        <v>USA</v>
      </c>
      <c r="AA2026" s="87" t="str">
        <f t="shared" si="472"/>
        <v>USA</v>
      </c>
      <c r="AB2026" s="82" cm="1">
        <f t="array" ref="AB2026">VLOOKUP(B2026,'GDP per Capita'!$T$2:$V$4235,COLUMN('GDP per Capita'!$V:$V)-COLUMN('GDP per Capita'!$S:$S),FALSE)</f>
        <v>63809.64</v>
      </c>
      <c r="AC2026" s="82">
        <f t="shared" si="476"/>
        <v>63809.64</v>
      </c>
      <c r="AD2026" s="82">
        <f t="shared" si="477"/>
        <v>63809.64</v>
      </c>
      <c r="AE2026" s="88">
        <f t="shared" si="473"/>
        <v>2.6092872636763943E-2</v>
      </c>
    </row>
    <row r="2027" spans="1:31">
      <c r="A2027" s="77" t="s">
        <v>1574</v>
      </c>
      <c r="B2027" s="77">
        <v>2026</v>
      </c>
      <c r="C2027" s="77" t="s">
        <v>574</v>
      </c>
      <c r="D2027" s="77" t="s">
        <v>30</v>
      </c>
      <c r="E2027" s="77">
        <v>2019</v>
      </c>
      <c r="F2027" s="77">
        <v>22.279327800000001</v>
      </c>
      <c r="G2027" s="77">
        <v>114.16281309999999</v>
      </c>
      <c r="H2027" s="77">
        <v>0</v>
      </c>
      <c r="I2027" s="77" t="s">
        <v>1479</v>
      </c>
      <c r="J2027" s="77">
        <v>38.626803899999999</v>
      </c>
      <c r="K2027" s="77">
        <v>-90.199409700000004</v>
      </c>
      <c r="L2027" s="77">
        <v>25564.3682476332</v>
      </c>
      <c r="M2027" s="77">
        <v>4.0197074999798197</v>
      </c>
      <c r="N2027" s="77">
        <v>0</v>
      </c>
      <c r="O2027" s="77">
        <v>2339.13969465844</v>
      </c>
      <c r="P2027" s="87" cm="1">
        <f t="array" ref="P2027">IF($X2027="Non-local",VLOOKUP($E2027,$AI$64:$AW$68,COLUMN($AW:$AW)-COLUMN($AH:$AH),FALSE),IF($X2027="Unknown",VLOOKUP($E2027,$AI$71:$AW$75,COLUMN($AW:$AW)-COLUMN($AH:$AH),FALSE),0))</f>
        <v>244</v>
      </c>
      <c r="Q2027" s="87" cm="1">
        <f t="array" ref="Q2027">IF($X2027="Non-local",VLOOKUP($E2027,$AI$40:$AW$44,COLUMN($AW:$AW)-COLUMN($AH:$AH),FALSE),IF($X2027="Unknown",VLOOKUP($E2027,$AI$47:$AW$51,COLUMN($AW:$AW)-COLUMN($AH:$AH),FALSE),0))</f>
        <v>485.37900000000008</v>
      </c>
      <c r="R2027" s="87" cm="1">
        <f t="array" ref="R2027">IF($X2027="Non-local",VLOOKUP($E2027,$AI$88:$AW$92,COLUMN($AW:$AW)-COLUMN($AH:$AH),FALSE),IF($X2027="Unknown",VLOOKUP($E2027,$AI$95:$AW$99,COLUMN($AW:$AW)-COLUMN($AH:$AH),FALSE),0))</f>
        <v>0.16197839056517743</v>
      </c>
      <c r="S2027" s="87" cm="1">
        <f t="array" ref="S2027">VLOOKUP($E2027,$AI$111:$AW$115,COLUMN($AW:$AW)-COLUMN($AH:$AH),FALSE)</f>
        <v>431.69321999999994</v>
      </c>
      <c r="T2027" s="104">
        <f t="shared" si="469"/>
        <v>4.1816858905449967</v>
      </c>
      <c r="U2027" s="104">
        <f t="shared" si="470"/>
        <v>3500.21191465844</v>
      </c>
      <c r="V2027" s="87" cm="1">
        <f t="array" ref="V2027">VLOOKUP($E2027,$AI$118:$AW$122,COLUMN($AW:$AW)-COLUMN($AH:$AH),FALSE)</f>
        <v>0</v>
      </c>
      <c r="W2027" s="87" t="str">
        <f t="shared" si="474"/>
        <v>International</v>
      </c>
      <c r="X2027" s="87" t="str">
        <f t="shared" si="475"/>
        <v>Non-local</v>
      </c>
      <c r="Y2027" s="104"/>
      <c r="Z2027" s="87" t="str">
        <f t="shared" si="471"/>
        <v>China</v>
      </c>
      <c r="AA2027" s="87" t="str">
        <f t="shared" si="472"/>
        <v>Asia</v>
      </c>
      <c r="AB2027" s="82" cm="1">
        <f t="array" ref="AB2027">VLOOKUP(B2027,'GDP per Capita'!$T$2:$V$4235,COLUMN('GDP per Capita'!$V:$V)-COLUMN('GDP per Capita'!$S:$S),FALSE)</f>
        <v>10121.299999999999</v>
      </c>
      <c r="AC2027" s="82">
        <f t="shared" si="476"/>
        <v>10121.299999999999</v>
      </c>
      <c r="AD2027" s="82">
        <f t="shared" si="477"/>
        <v>10121.299999999999</v>
      </c>
      <c r="AE2027" s="88">
        <f t="shared" si="473"/>
        <v>0.34582631822576548</v>
      </c>
    </row>
    <row r="2028" spans="1:31">
      <c r="A2028" s="77" t="s">
        <v>34</v>
      </c>
      <c r="B2028" s="77">
        <v>2027</v>
      </c>
      <c r="C2028" s="77" t="s">
        <v>34</v>
      </c>
      <c r="D2028" s="77" t="s">
        <v>34</v>
      </c>
      <c r="E2028" s="77">
        <v>2019</v>
      </c>
      <c r="F2028" s="77">
        <v>0</v>
      </c>
      <c r="G2028" s="77">
        <v>0</v>
      </c>
      <c r="H2028" s="77">
        <v>0</v>
      </c>
      <c r="I2028" s="77" t="s">
        <v>1479</v>
      </c>
      <c r="J2028" s="77">
        <v>38.626803899999999</v>
      </c>
      <c r="K2028" s="77">
        <v>-90.199409700000004</v>
      </c>
      <c r="L2028" s="77">
        <v>3701.00063761927</v>
      </c>
      <c r="M2028" s="77">
        <v>0.67333559908097096</v>
      </c>
      <c r="N2028" s="77">
        <v>1</v>
      </c>
      <c r="O2028" s="77">
        <v>710.59212242290005</v>
      </c>
      <c r="P2028" s="87" cm="1">
        <f t="array" ref="P2028">IF($X2028="Non-local",VLOOKUP($E2028,$AI$64:$AW$68,COLUMN($AW:$AW)-COLUMN($AH:$AH),FALSE),IF($X2028="Unknown",VLOOKUP($E2028,$AI$71:$AW$75,COLUMN($AW:$AW)-COLUMN($AH:$AH),FALSE),0))</f>
        <v>235.51304347826087</v>
      </c>
      <c r="Q2028" s="87" cm="1">
        <f t="array" ref="Q2028">IF($X2028="Non-local",VLOOKUP($E2028,$AI$40:$AW$44,COLUMN($AW:$AW)-COLUMN($AH:$AH),FALSE),IF($X2028="Unknown",VLOOKUP($E2028,$AI$47:$AW$51,COLUMN($AW:$AW)-COLUMN($AH:$AH),FALSE),0))</f>
        <v>468.49625217391309</v>
      </c>
      <c r="R2028" s="87" cm="1">
        <f t="array" ref="R2028">IF($X2028="Non-local",VLOOKUP($E2028,$AI$88:$AW$92,COLUMN($AW:$AW)-COLUMN($AH:$AH),FALSE),IF($X2028="Unknown",VLOOKUP($E2028,$AI$95:$AW$99,COLUMN($AW:$AW)-COLUMN($AH:$AH),FALSE),0))</f>
        <v>0.15634435958899737</v>
      </c>
      <c r="S2028" s="87" cm="1">
        <f t="array" ref="S2028">VLOOKUP($E2028,$AI$111:$AW$115,COLUMN($AW:$AW)-COLUMN($AH:$AH),FALSE)</f>
        <v>431.69321999999994</v>
      </c>
      <c r="T2028" s="104">
        <f t="shared" si="469"/>
        <v>0.82967995866996835</v>
      </c>
      <c r="U2028" s="104">
        <f t="shared" si="470"/>
        <v>1846.2946380750739</v>
      </c>
      <c r="V2028" s="87" cm="1">
        <f t="array" ref="V2028">VLOOKUP($E2028,$AI$118:$AW$122,COLUMN($AW:$AW)-COLUMN($AH:$AH),FALSE)</f>
        <v>0</v>
      </c>
      <c r="W2028" s="87" t="str">
        <f t="shared" si="474"/>
        <v>Unknown</v>
      </c>
      <c r="X2028" s="87" t="str">
        <f t="shared" si="475"/>
        <v>Unknown</v>
      </c>
      <c r="Y2028" s="104"/>
      <c r="Z2028" s="87" t="str">
        <f t="shared" si="471"/>
        <v>Unknown</v>
      </c>
      <c r="AA2028" s="87" t="str">
        <f t="shared" si="472"/>
        <v>Unknown</v>
      </c>
      <c r="AB2028" s="82" t="e" cm="1">
        <f t="array" ref="AB2028">VLOOKUP(B2028,'GDP per Capita'!$T$2:$V$4235,COLUMN('GDP per Capita'!$V:$V)-COLUMN('GDP per Capita'!$S:$S),FALSE)</f>
        <v>#N/A</v>
      </c>
      <c r="AC2028" s="82" t="str">
        <f t="shared" si="476"/>
        <v/>
      </c>
      <c r="AD2028" s="82">
        <f t="shared" si="477"/>
        <v>61228.93767638311</v>
      </c>
      <c r="AE2028" s="88">
        <f t="shared" si="473"/>
        <v>3.0153955109157748E-2</v>
      </c>
    </row>
    <row r="2029" spans="1:31">
      <c r="A2029" s="77" t="s">
        <v>1485</v>
      </c>
      <c r="B2029" s="77">
        <v>2028</v>
      </c>
      <c r="C2029" s="77" t="s">
        <v>29</v>
      </c>
      <c r="D2029" s="77" t="s">
        <v>29</v>
      </c>
      <c r="E2029" s="77">
        <v>2019</v>
      </c>
      <c r="F2029" s="77">
        <v>20.853916199999901</v>
      </c>
      <c r="G2029" s="77">
        <v>-156.31039250000001</v>
      </c>
      <c r="H2029" s="77">
        <v>0</v>
      </c>
      <c r="I2029" s="77" t="s">
        <v>1479</v>
      </c>
      <c r="J2029" s="77">
        <v>38.626803899999999</v>
      </c>
      <c r="K2029" s="77">
        <v>-90.199409700000004</v>
      </c>
      <c r="L2029" s="77">
        <v>13078.896233404899</v>
      </c>
      <c r="M2029" s="77">
        <v>2.02253989165045</v>
      </c>
      <c r="N2029" s="77">
        <v>0</v>
      </c>
      <c r="O2029" s="77">
        <v>1373.2841045075199</v>
      </c>
      <c r="P2029" s="87" cm="1">
        <f t="array" ref="P2029">IF($X2029="Non-local",VLOOKUP($E2029,$AI$64:$AW$68,COLUMN($AW:$AW)-COLUMN($AH:$AH),FALSE),IF($X2029="Unknown",VLOOKUP($E2029,$AI$71:$AW$75,COLUMN($AW:$AW)-COLUMN($AH:$AH),FALSE),0))</f>
        <v>244</v>
      </c>
      <c r="Q2029" s="87" cm="1">
        <f t="array" ref="Q2029">IF($X2029="Non-local",VLOOKUP($E2029,$AI$40:$AW$44,COLUMN($AW:$AW)-COLUMN($AH:$AH),FALSE),IF($X2029="Unknown",VLOOKUP($E2029,$AI$47:$AW$51,COLUMN($AW:$AW)-COLUMN($AH:$AH),FALSE),0))</f>
        <v>485.37900000000008</v>
      </c>
      <c r="R2029" s="87" cm="1">
        <f t="array" ref="R2029">IF($X2029="Non-local",VLOOKUP($E2029,$AI$88:$AW$92,COLUMN($AW:$AW)-COLUMN($AH:$AH),FALSE),IF($X2029="Unknown",VLOOKUP($E2029,$AI$95:$AW$99,COLUMN($AW:$AW)-COLUMN($AH:$AH),FALSE),0))</f>
        <v>0.16197839056517743</v>
      </c>
      <c r="S2029" s="87" cm="1">
        <f t="array" ref="S2029">VLOOKUP($E2029,$AI$111:$AW$115,COLUMN($AW:$AW)-COLUMN($AH:$AH),FALSE)</f>
        <v>431.69321999999994</v>
      </c>
      <c r="T2029" s="104">
        <f t="shared" si="469"/>
        <v>2.1845182822156275</v>
      </c>
      <c r="U2029" s="104">
        <f t="shared" si="470"/>
        <v>2534.3563245075202</v>
      </c>
      <c r="V2029" s="87" cm="1">
        <f t="array" ref="V2029">VLOOKUP($E2029,$AI$118:$AW$122,COLUMN($AW:$AW)-COLUMN($AH:$AH),FALSE)</f>
        <v>0</v>
      </c>
      <c r="W2029" s="87" t="str">
        <f t="shared" si="474"/>
        <v>Domestic</v>
      </c>
      <c r="X2029" s="87" t="str">
        <f t="shared" si="475"/>
        <v>Non-local</v>
      </c>
      <c r="Y2029" s="104"/>
      <c r="Z2029" s="87" t="str">
        <f t="shared" si="471"/>
        <v>USA</v>
      </c>
      <c r="AA2029" s="87" t="str">
        <f t="shared" si="472"/>
        <v>USA</v>
      </c>
      <c r="AB2029" s="82" cm="1">
        <f t="array" ref="AB2029">VLOOKUP(B2029,'GDP per Capita'!$T$2:$V$4235,COLUMN('GDP per Capita'!$V:$V)-COLUMN('GDP per Capita'!$S:$S),FALSE)</f>
        <v>63809.64</v>
      </c>
      <c r="AC2029" s="82">
        <f t="shared" si="476"/>
        <v>63809.64</v>
      </c>
      <c r="AD2029" s="82">
        <f t="shared" si="477"/>
        <v>63809.64</v>
      </c>
      <c r="AE2029" s="88">
        <f t="shared" si="473"/>
        <v>3.9717452167219877E-2</v>
      </c>
    </row>
    <row r="2030" spans="1:31">
      <c r="A2030" s="77" t="s">
        <v>1379</v>
      </c>
      <c r="B2030" s="77">
        <v>2029</v>
      </c>
      <c r="C2030" s="77" t="s">
        <v>29</v>
      </c>
      <c r="D2030" s="77" t="s">
        <v>29</v>
      </c>
      <c r="E2030" s="77">
        <v>2019</v>
      </c>
      <c r="F2030" s="77">
        <v>38.951883000000002</v>
      </c>
      <c r="G2030" s="77">
        <v>-92.333736599999995</v>
      </c>
      <c r="H2030" s="77">
        <v>0</v>
      </c>
      <c r="I2030" s="77" t="s">
        <v>1479</v>
      </c>
      <c r="J2030" s="77">
        <v>38.626803899999999</v>
      </c>
      <c r="K2030" s="77">
        <v>-90.199409700000004</v>
      </c>
      <c r="L2030" s="77">
        <v>376.95819232719998</v>
      </c>
      <c r="M2030" s="77">
        <v>0.21140706079799901</v>
      </c>
      <c r="N2030" s="77">
        <v>0</v>
      </c>
      <c r="O2030" s="77">
        <v>72.375972926822399</v>
      </c>
      <c r="P2030" s="87" cm="1">
        <f t="array" ref="P2030">IF($X2030="Non-local",VLOOKUP($E2030,$AI$64:$AW$68,COLUMN($AW:$AW)-COLUMN($AH:$AH),FALSE),IF($X2030="Unknown",VLOOKUP($E2030,$AI$71:$AW$75,COLUMN($AW:$AW)-COLUMN($AH:$AH),FALSE),0))</f>
        <v>244</v>
      </c>
      <c r="Q2030" s="87" cm="1">
        <f t="array" ref="Q2030">IF($X2030="Non-local",VLOOKUP($E2030,$AI$40:$AW$44,COLUMN($AW:$AW)-COLUMN($AH:$AH),FALSE),IF($X2030="Unknown",VLOOKUP($E2030,$AI$47:$AW$51,COLUMN($AW:$AW)-COLUMN($AH:$AH),FALSE),0))</f>
        <v>485.37900000000008</v>
      </c>
      <c r="R2030" s="87" cm="1">
        <f t="array" ref="R2030">IF($X2030="Non-local",VLOOKUP($E2030,$AI$88:$AW$92,COLUMN($AW:$AW)-COLUMN($AH:$AH),FALSE),IF($X2030="Unknown",VLOOKUP($E2030,$AI$95:$AW$99,COLUMN($AW:$AW)-COLUMN($AH:$AH),FALSE),0))</f>
        <v>0.16197839056517743</v>
      </c>
      <c r="S2030" s="87" cm="1">
        <f t="array" ref="S2030">VLOOKUP($E2030,$AI$111:$AW$115,COLUMN($AW:$AW)-COLUMN($AH:$AH),FALSE)</f>
        <v>431.69321999999994</v>
      </c>
      <c r="T2030" s="104">
        <f t="shared" si="469"/>
        <v>0.37338545136317647</v>
      </c>
      <c r="U2030" s="104">
        <f t="shared" si="470"/>
        <v>1233.4481929268225</v>
      </c>
      <c r="V2030" s="87" cm="1">
        <f t="array" ref="V2030">VLOOKUP($E2030,$AI$118:$AW$122,COLUMN($AW:$AW)-COLUMN($AH:$AH),FALSE)</f>
        <v>0</v>
      </c>
      <c r="W2030" s="87" t="str">
        <f t="shared" si="474"/>
        <v>Domestic</v>
      </c>
      <c r="X2030" s="87" t="str">
        <f t="shared" si="475"/>
        <v>Non-local</v>
      </c>
      <c r="Y2030" s="104"/>
      <c r="Z2030" s="87" t="str">
        <f t="shared" si="471"/>
        <v>USA</v>
      </c>
      <c r="AA2030" s="87" t="str">
        <f t="shared" si="472"/>
        <v>USA</v>
      </c>
      <c r="AB2030" s="82" cm="1">
        <f t="array" ref="AB2030">VLOOKUP(B2030,'GDP per Capita'!$T$2:$V$4235,COLUMN('GDP per Capita'!$V:$V)-COLUMN('GDP per Capita'!$S:$S),FALSE)</f>
        <v>63809.64</v>
      </c>
      <c r="AC2030" s="82">
        <f t="shared" si="476"/>
        <v>63809.64</v>
      </c>
      <c r="AD2030" s="82">
        <f t="shared" si="477"/>
        <v>63809.64</v>
      </c>
      <c r="AE2030" s="88">
        <f t="shared" si="473"/>
        <v>1.9330123049226142E-2</v>
      </c>
    </row>
    <row r="2031" spans="1:31">
      <c r="A2031" s="77" t="s">
        <v>1598</v>
      </c>
      <c r="B2031" s="77">
        <v>2030</v>
      </c>
      <c r="C2031" s="77" t="s">
        <v>224</v>
      </c>
      <c r="D2031" s="77" t="s">
        <v>31</v>
      </c>
      <c r="E2031" s="77">
        <v>2019</v>
      </c>
      <c r="F2031" s="77">
        <v>0</v>
      </c>
      <c r="G2031" s="77">
        <v>0</v>
      </c>
      <c r="H2031" s="77">
        <v>0</v>
      </c>
      <c r="I2031" s="77" t="s">
        <v>1479</v>
      </c>
      <c r="J2031" s="77">
        <v>38.626803899999999</v>
      </c>
      <c r="K2031" s="77">
        <v>-90.199409700000004</v>
      </c>
      <c r="L2031" s="77">
        <v>3701.00063761927</v>
      </c>
      <c r="M2031" s="77">
        <v>0.67333559908097096</v>
      </c>
      <c r="N2031" s="77">
        <v>1</v>
      </c>
      <c r="O2031" s="77">
        <v>710.59212242290005</v>
      </c>
      <c r="P2031" s="87" cm="1">
        <f t="array" ref="P2031">IF($X2031="Non-local",VLOOKUP($E2031,$AI$64:$AW$68,COLUMN($AW:$AW)-COLUMN($AH:$AH),FALSE),IF($X2031="Unknown",VLOOKUP($E2031,$AI$71:$AW$75,COLUMN($AW:$AW)-COLUMN($AH:$AH),FALSE),0))</f>
        <v>244</v>
      </c>
      <c r="Q2031" s="87" cm="1">
        <f t="array" ref="Q2031">IF($X2031="Non-local",VLOOKUP($E2031,$AI$40:$AW$44,COLUMN($AW:$AW)-COLUMN($AH:$AH),FALSE),IF($X2031="Unknown",VLOOKUP($E2031,$AI$47:$AW$51,COLUMN($AW:$AW)-COLUMN($AH:$AH),FALSE),0))</f>
        <v>485.37900000000008</v>
      </c>
      <c r="R2031" s="87" cm="1">
        <f t="array" ref="R2031">IF($X2031="Non-local",VLOOKUP($E2031,$AI$88:$AW$92,COLUMN($AW:$AW)-COLUMN($AH:$AH),FALSE),IF($X2031="Unknown",VLOOKUP($E2031,$AI$95:$AW$99,COLUMN($AW:$AW)-COLUMN($AH:$AH),FALSE),0))</f>
        <v>0.16197839056517743</v>
      </c>
      <c r="S2031" s="87" cm="1">
        <f t="array" ref="S2031">VLOOKUP($E2031,$AI$111:$AW$115,COLUMN($AW:$AW)-COLUMN($AH:$AH),FALSE)</f>
        <v>431.69321999999994</v>
      </c>
      <c r="T2031" s="104">
        <f t="shared" si="469"/>
        <v>0.83531398964614834</v>
      </c>
      <c r="U2031" s="104">
        <f t="shared" si="470"/>
        <v>1871.6643424229001</v>
      </c>
      <c r="V2031" s="87" cm="1">
        <f t="array" ref="V2031">VLOOKUP($E2031,$AI$118:$AW$122,COLUMN($AW:$AW)-COLUMN($AH:$AH),FALSE)</f>
        <v>0</v>
      </c>
      <c r="W2031" s="87" t="str">
        <f t="shared" si="474"/>
        <v>International</v>
      </c>
      <c r="X2031" s="87" t="str">
        <f t="shared" si="475"/>
        <v>Non-local</v>
      </c>
      <c r="Y2031" s="104"/>
      <c r="Z2031" s="87" t="str">
        <f t="shared" si="471"/>
        <v>Germany</v>
      </c>
      <c r="AA2031" s="87" t="str">
        <f t="shared" si="472"/>
        <v>Europe</v>
      </c>
      <c r="AB2031" s="82" cm="1">
        <f t="array" ref="AB2031">VLOOKUP(B2031,'GDP per Capita'!$T$2:$V$4235,COLUMN('GDP per Capita'!$V:$V)-COLUMN('GDP per Capita'!$S:$S),FALSE)</f>
        <v>49180.54</v>
      </c>
      <c r="AC2031" s="82">
        <f t="shared" si="476"/>
        <v>49180.54</v>
      </c>
      <c r="AD2031" s="82">
        <f t="shared" si="477"/>
        <v>49180.54</v>
      </c>
      <c r="AE2031" s="88">
        <f t="shared" si="473"/>
        <v>3.8057010810025674E-2</v>
      </c>
    </row>
    <row r="2032" spans="1:31">
      <c r="A2032" s="77" t="s">
        <v>1599</v>
      </c>
      <c r="B2032" s="77">
        <v>2031</v>
      </c>
      <c r="C2032" s="77" t="s">
        <v>29</v>
      </c>
      <c r="D2032" s="77" t="s">
        <v>29</v>
      </c>
      <c r="E2032" s="77">
        <v>2019</v>
      </c>
      <c r="F2032" s="77">
        <v>34.181648199999998</v>
      </c>
      <c r="G2032" s="77">
        <v>-118.32585539999999</v>
      </c>
      <c r="H2032" s="77">
        <v>0</v>
      </c>
      <c r="I2032" s="77" t="s">
        <v>1479</v>
      </c>
      <c r="J2032" s="77">
        <v>38.626803899999999</v>
      </c>
      <c r="K2032" s="77">
        <v>-90.199409700000004</v>
      </c>
      <c r="L2032" s="77">
        <v>5109.50664630957</v>
      </c>
      <c r="M2032" s="77">
        <v>0.89140061035576701</v>
      </c>
      <c r="N2032" s="77">
        <v>0</v>
      </c>
      <c r="O2032" s="77">
        <v>613.14079755714795</v>
      </c>
      <c r="P2032" s="87" cm="1">
        <f t="array" ref="P2032">IF($X2032="Non-local",VLOOKUP($E2032,$AI$64:$AW$68,COLUMN($AW:$AW)-COLUMN($AH:$AH),FALSE),IF($X2032="Unknown",VLOOKUP($E2032,$AI$71:$AW$75,COLUMN($AW:$AW)-COLUMN($AH:$AH),FALSE),0))</f>
        <v>244</v>
      </c>
      <c r="Q2032" s="87" cm="1">
        <f t="array" ref="Q2032">IF($X2032="Non-local",VLOOKUP($E2032,$AI$40:$AW$44,COLUMN($AW:$AW)-COLUMN($AH:$AH),FALSE),IF($X2032="Unknown",VLOOKUP($E2032,$AI$47:$AW$51,COLUMN($AW:$AW)-COLUMN($AH:$AH),FALSE),0))</f>
        <v>485.37900000000008</v>
      </c>
      <c r="R2032" s="87" cm="1">
        <f t="array" ref="R2032">IF($X2032="Non-local",VLOOKUP($E2032,$AI$88:$AW$92,COLUMN($AW:$AW)-COLUMN($AH:$AH),FALSE),IF($X2032="Unknown",VLOOKUP($E2032,$AI$95:$AW$99,COLUMN($AW:$AW)-COLUMN($AH:$AH),FALSE),0))</f>
        <v>0.16197839056517743</v>
      </c>
      <c r="S2032" s="87" cm="1">
        <f t="array" ref="S2032">VLOOKUP($E2032,$AI$111:$AW$115,COLUMN($AW:$AW)-COLUMN($AH:$AH),FALSE)</f>
        <v>431.69321999999994</v>
      </c>
      <c r="T2032" s="104">
        <f t="shared" si="469"/>
        <v>1.0533790009209445</v>
      </c>
      <c r="U2032" s="104">
        <f t="shared" si="470"/>
        <v>1774.2130175571479</v>
      </c>
      <c r="V2032" s="87" cm="1">
        <f t="array" ref="V2032">VLOOKUP($E2032,$AI$118:$AW$122,COLUMN($AW:$AW)-COLUMN($AH:$AH),FALSE)</f>
        <v>0</v>
      </c>
      <c r="W2032" s="87" t="str">
        <f t="shared" si="474"/>
        <v>Domestic</v>
      </c>
      <c r="X2032" s="87" t="str">
        <f t="shared" si="475"/>
        <v>Non-local</v>
      </c>
      <c r="Y2032" s="104"/>
      <c r="Z2032" s="87" t="str">
        <f t="shared" si="471"/>
        <v>USA</v>
      </c>
      <c r="AA2032" s="87" t="str">
        <f t="shared" si="472"/>
        <v>USA</v>
      </c>
      <c r="AB2032" s="82" cm="1">
        <f t="array" ref="AB2032">VLOOKUP(B2032,'GDP per Capita'!$T$2:$V$4235,COLUMN('GDP per Capita'!$V:$V)-COLUMN('GDP per Capita'!$S:$S),FALSE)</f>
        <v>63809.64</v>
      </c>
      <c r="AC2032" s="82">
        <f t="shared" si="476"/>
        <v>63809.64</v>
      </c>
      <c r="AD2032" s="82">
        <f t="shared" si="477"/>
        <v>63809.64</v>
      </c>
      <c r="AE2032" s="88">
        <f t="shared" si="473"/>
        <v>2.7804780242564414E-2</v>
      </c>
    </row>
    <row r="2033" spans="1:31">
      <c r="A2033" s="77" t="s">
        <v>1600</v>
      </c>
      <c r="B2033" s="77">
        <v>2032</v>
      </c>
      <c r="C2033" s="77" t="s">
        <v>29</v>
      </c>
      <c r="D2033" s="77" t="s">
        <v>29</v>
      </c>
      <c r="E2033" s="77">
        <v>2019</v>
      </c>
      <c r="F2033" s="77">
        <v>40.328440299999997</v>
      </c>
      <c r="G2033" s="77">
        <v>-74.790717999999998</v>
      </c>
      <c r="H2033" s="77">
        <v>0</v>
      </c>
      <c r="I2033" s="77" t="s">
        <v>1479</v>
      </c>
      <c r="J2033" s="77">
        <v>38.626803899999999</v>
      </c>
      <c r="K2033" s="77">
        <v>-90.199409700000004</v>
      </c>
      <c r="L2033" s="77">
        <v>2668.44866207321</v>
      </c>
      <c r="M2033" s="77">
        <v>0.51398640515667704</v>
      </c>
      <c r="N2033" s="77">
        <v>0</v>
      </c>
      <c r="O2033" s="77">
        <v>512.34214311805704</v>
      </c>
      <c r="P2033" s="87" cm="1">
        <f t="array" ref="P2033">IF($X2033="Non-local",VLOOKUP($E2033,$AI$64:$AW$68,COLUMN($AW:$AW)-COLUMN($AH:$AH),FALSE),IF($X2033="Unknown",VLOOKUP($E2033,$AI$71:$AW$75,COLUMN($AW:$AW)-COLUMN($AH:$AH),FALSE),0))</f>
        <v>244</v>
      </c>
      <c r="Q2033" s="87" cm="1">
        <f t="array" ref="Q2033">IF($X2033="Non-local",VLOOKUP($E2033,$AI$40:$AW$44,COLUMN($AW:$AW)-COLUMN($AH:$AH),FALSE),IF($X2033="Unknown",VLOOKUP($E2033,$AI$47:$AW$51,COLUMN($AW:$AW)-COLUMN($AH:$AH),FALSE),0))</f>
        <v>485.37900000000008</v>
      </c>
      <c r="R2033" s="87" cm="1">
        <f t="array" ref="R2033">IF($X2033="Non-local",VLOOKUP($E2033,$AI$88:$AW$92,COLUMN($AW:$AW)-COLUMN($AH:$AH),FALSE),IF($X2033="Unknown",VLOOKUP($E2033,$AI$95:$AW$99,COLUMN($AW:$AW)-COLUMN($AH:$AH),FALSE),0))</f>
        <v>0.16197839056517743</v>
      </c>
      <c r="S2033" s="87" cm="1">
        <f t="array" ref="S2033">VLOOKUP($E2033,$AI$111:$AW$115,COLUMN($AW:$AW)-COLUMN($AH:$AH),FALSE)</f>
        <v>431.69321999999994</v>
      </c>
      <c r="T2033" s="104">
        <f t="shared" si="469"/>
        <v>0.67596479572185442</v>
      </c>
      <c r="U2033" s="104">
        <f t="shared" si="470"/>
        <v>1673.4143631180571</v>
      </c>
      <c r="V2033" s="87" cm="1">
        <f t="array" ref="V2033">VLOOKUP($E2033,$AI$118:$AW$122,COLUMN($AW:$AW)-COLUMN($AH:$AH),FALSE)</f>
        <v>0</v>
      </c>
      <c r="W2033" s="87" t="str">
        <f t="shared" si="474"/>
        <v>Domestic</v>
      </c>
      <c r="X2033" s="87" t="str">
        <f t="shared" si="475"/>
        <v>Non-local</v>
      </c>
      <c r="Y2033" s="104"/>
      <c r="Z2033" s="87" t="str">
        <f t="shared" si="471"/>
        <v>USA</v>
      </c>
      <c r="AA2033" s="87" t="str">
        <f t="shared" si="472"/>
        <v>USA</v>
      </c>
      <c r="AB2033" s="82" cm="1">
        <f t="array" ref="AB2033">VLOOKUP(B2033,'GDP per Capita'!$T$2:$V$4235,COLUMN('GDP per Capita'!$V:$V)-COLUMN('GDP per Capita'!$S:$S),FALSE)</f>
        <v>63809.64</v>
      </c>
      <c r="AC2033" s="82">
        <f t="shared" si="476"/>
        <v>63809.64</v>
      </c>
      <c r="AD2033" s="82">
        <f t="shared" si="477"/>
        <v>63809.64</v>
      </c>
      <c r="AE2033" s="88">
        <f t="shared" si="473"/>
        <v>2.6225102713603416E-2</v>
      </c>
    </row>
    <row r="2034" spans="1:31">
      <c r="A2034" s="77" t="s">
        <v>1379</v>
      </c>
      <c r="B2034" s="77">
        <v>2033</v>
      </c>
      <c r="C2034" s="77" t="s">
        <v>29</v>
      </c>
      <c r="D2034" s="77" t="s">
        <v>29</v>
      </c>
      <c r="E2034" s="77">
        <v>2019</v>
      </c>
      <c r="F2034" s="77">
        <v>38.951883000000002</v>
      </c>
      <c r="G2034" s="77">
        <v>-92.333736599999995</v>
      </c>
      <c r="H2034" s="77">
        <v>0</v>
      </c>
      <c r="I2034" s="77" t="s">
        <v>1479</v>
      </c>
      <c r="J2034" s="77">
        <v>38.626803899999999</v>
      </c>
      <c r="K2034" s="77">
        <v>-90.199409700000004</v>
      </c>
      <c r="L2034" s="77">
        <v>376.95819232719998</v>
      </c>
      <c r="M2034" s="77">
        <v>0.21140706079799901</v>
      </c>
      <c r="N2034" s="77">
        <v>0</v>
      </c>
      <c r="O2034" s="77">
        <v>72.375972926822399</v>
      </c>
      <c r="P2034" s="87" cm="1">
        <f t="array" ref="P2034">IF($X2034="Non-local",VLOOKUP($E2034,$AI$64:$AW$68,COLUMN($AW:$AW)-COLUMN($AH:$AH),FALSE),IF($X2034="Unknown",VLOOKUP($E2034,$AI$71:$AW$75,COLUMN($AW:$AW)-COLUMN($AH:$AH),FALSE),0))</f>
        <v>244</v>
      </c>
      <c r="Q2034" s="87" cm="1">
        <f t="array" ref="Q2034">IF($X2034="Non-local",VLOOKUP($E2034,$AI$40:$AW$44,COLUMN($AW:$AW)-COLUMN($AH:$AH),FALSE),IF($X2034="Unknown",VLOOKUP($E2034,$AI$47:$AW$51,COLUMN($AW:$AW)-COLUMN($AH:$AH),FALSE),0))</f>
        <v>485.37900000000008</v>
      </c>
      <c r="R2034" s="87" cm="1">
        <f t="array" ref="R2034">IF($X2034="Non-local",VLOOKUP($E2034,$AI$88:$AW$92,COLUMN($AW:$AW)-COLUMN($AH:$AH),FALSE),IF($X2034="Unknown",VLOOKUP($E2034,$AI$95:$AW$99,COLUMN($AW:$AW)-COLUMN($AH:$AH),FALSE),0))</f>
        <v>0.16197839056517743</v>
      </c>
      <c r="S2034" s="87" cm="1">
        <f t="array" ref="S2034">VLOOKUP($E2034,$AI$111:$AW$115,COLUMN($AW:$AW)-COLUMN($AH:$AH),FALSE)</f>
        <v>431.69321999999994</v>
      </c>
      <c r="T2034" s="104">
        <f t="shared" si="469"/>
        <v>0.37338545136317647</v>
      </c>
      <c r="U2034" s="104">
        <f t="shared" si="470"/>
        <v>1233.4481929268225</v>
      </c>
      <c r="V2034" s="87" cm="1">
        <f t="array" ref="V2034">VLOOKUP($E2034,$AI$118:$AW$122,COLUMN($AW:$AW)-COLUMN($AH:$AH),FALSE)</f>
        <v>0</v>
      </c>
      <c r="W2034" s="87" t="str">
        <f t="shared" si="474"/>
        <v>Domestic</v>
      </c>
      <c r="X2034" s="87" t="str">
        <f t="shared" si="475"/>
        <v>Non-local</v>
      </c>
      <c r="Y2034" s="104"/>
      <c r="Z2034" s="87" t="str">
        <f t="shared" si="471"/>
        <v>USA</v>
      </c>
      <c r="AA2034" s="87" t="str">
        <f t="shared" si="472"/>
        <v>USA</v>
      </c>
      <c r="AB2034" s="82" cm="1">
        <f t="array" ref="AB2034">VLOOKUP(B2034,'GDP per Capita'!$T$2:$V$4235,COLUMN('GDP per Capita'!$V:$V)-COLUMN('GDP per Capita'!$S:$S),FALSE)</f>
        <v>63809.64</v>
      </c>
      <c r="AC2034" s="82">
        <f t="shared" si="476"/>
        <v>63809.64</v>
      </c>
      <c r="AD2034" s="82">
        <f t="shared" si="477"/>
        <v>63809.64</v>
      </c>
      <c r="AE2034" s="88">
        <f t="shared" si="473"/>
        <v>1.9330123049226142E-2</v>
      </c>
    </row>
    <row r="2035" spans="1:31">
      <c r="A2035" s="77" t="s">
        <v>1379</v>
      </c>
      <c r="B2035" s="77">
        <v>2034</v>
      </c>
      <c r="C2035" s="77" t="s">
        <v>29</v>
      </c>
      <c r="D2035" s="77" t="s">
        <v>29</v>
      </c>
      <c r="E2035" s="77">
        <v>2019</v>
      </c>
      <c r="F2035" s="77">
        <v>38.951883000000002</v>
      </c>
      <c r="G2035" s="77">
        <v>-92.333736599999995</v>
      </c>
      <c r="H2035" s="77">
        <v>0</v>
      </c>
      <c r="I2035" s="77" t="s">
        <v>1479</v>
      </c>
      <c r="J2035" s="77">
        <v>38.626803899999999</v>
      </c>
      <c r="K2035" s="77">
        <v>-90.199409700000004</v>
      </c>
      <c r="L2035" s="77">
        <v>376.95819232719998</v>
      </c>
      <c r="M2035" s="77">
        <v>0.21140706079799901</v>
      </c>
      <c r="N2035" s="77">
        <v>0</v>
      </c>
      <c r="O2035" s="77">
        <v>72.375972926822399</v>
      </c>
      <c r="P2035" s="87" cm="1">
        <f t="array" ref="P2035">IF($X2035="Non-local",VLOOKUP($E2035,$AI$64:$AW$68,COLUMN($AW:$AW)-COLUMN($AH:$AH),FALSE),IF($X2035="Unknown",VLOOKUP($E2035,$AI$71:$AW$75,COLUMN($AW:$AW)-COLUMN($AH:$AH),FALSE),0))</f>
        <v>244</v>
      </c>
      <c r="Q2035" s="87" cm="1">
        <f t="array" ref="Q2035">IF($X2035="Non-local",VLOOKUP($E2035,$AI$40:$AW$44,COLUMN($AW:$AW)-COLUMN($AH:$AH),FALSE),IF($X2035="Unknown",VLOOKUP($E2035,$AI$47:$AW$51,COLUMN($AW:$AW)-COLUMN($AH:$AH),FALSE),0))</f>
        <v>485.37900000000008</v>
      </c>
      <c r="R2035" s="87" cm="1">
        <f t="array" ref="R2035">IF($X2035="Non-local",VLOOKUP($E2035,$AI$88:$AW$92,COLUMN($AW:$AW)-COLUMN($AH:$AH),FALSE),IF($X2035="Unknown",VLOOKUP($E2035,$AI$95:$AW$99,COLUMN($AW:$AW)-COLUMN($AH:$AH),FALSE),0))</f>
        <v>0.16197839056517743</v>
      </c>
      <c r="S2035" s="87" cm="1">
        <f t="array" ref="S2035">VLOOKUP($E2035,$AI$111:$AW$115,COLUMN($AW:$AW)-COLUMN($AH:$AH),FALSE)</f>
        <v>431.69321999999994</v>
      </c>
      <c r="T2035" s="104">
        <f t="shared" si="469"/>
        <v>0.37338545136317647</v>
      </c>
      <c r="U2035" s="104">
        <f t="shared" si="470"/>
        <v>1233.4481929268225</v>
      </c>
      <c r="V2035" s="87" cm="1">
        <f t="array" ref="V2035">VLOOKUP($E2035,$AI$118:$AW$122,COLUMN($AW:$AW)-COLUMN($AH:$AH),FALSE)</f>
        <v>0</v>
      </c>
      <c r="W2035" s="87" t="str">
        <f t="shared" si="474"/>
        <v>Domestic</v>
      </c>
      <c r="X2035" s="87" t="str">
        <f t="shared" si="475"/>
        <v>Non-local</v>
      </c>
      <c r="Y2035" s="104"/>
      <c r="Z2035" s="87" t="str">
        <f t="shared" si="471"/>
        <v>USA</v>
      </c>
      <c r="AA2035" s="87" t="str">
        <f t="shared" si="472"/>
        <v>USA</v>
      </c>
      <c r="AB2035" s="82" cm="1">
        <f t="array" ref="AB2035">VLOOKUP(B2035,'GDP per Capita'!$T$2:$V$4235,COLUMN('GDP per Capita'!$V:$V)-COLUMN('GDP per Capita'!$S:$S),FALSE)</f>
        <v>63809.64</v>
      </c>
      <c r="AC2035" s="82">
        <f t="shared" si="476"/>
        <v>63809.64</v>
      </c>
      <c r="AD2035" s="82">
        <f t="shared" si="477"/>
        <v>63809.64</v>
      </c>
      <c r="AE2035" s="88">
        <f t="shared" si="473"/>
        <v>1.9330123049226142E-2</v>
      </c>
    </row>
    <row r="2036" spans="1:31">
      <c r="A2036" s="77" t="s">
        <v>964</v>
      </c>
      <c r="B2036" s="77">
        <v>2035</v>
      </c>
      <c r="C2036" s="77" t="s">
        <v>29</v>
      </c>
      <c r="D2036" s="77" t="s">
        <v>29</v>
      </c>
      <c r="E2036" s="77">
        <v>2019</v>
      </c>
      <c r="F2036" s="77">
        <v>30.271128600000001</v>
      </c>
      <c r="G2036" s="77">
        <v>-97.743699500000005</v>
      </c>
      <c r="H2036" s="77">
        <v>0</v>
      </c>
      <c r="I2036" s="77" t="s">
        <v>1479</v>
      </c>
      <c r="J2036" s="77">
        <v>38.626803899999999</v>
      </c>
      <c r="K2036" s="77">
        <v>-90.199409700000004</v>
      </c>
      <c r="L2036" s="77">
        <v>2314.75689346023</v>
      </c>
      <c r="M2036" s="77">
        <v>0.467283255017092</v>
      </c>
      <c r="N2036" s="77">
        <v>0</v>
      </c>
      <c r="O2036" s="77">
        <v>444.43332354436399</v>
      </c>
      <c r="P2036" s="87" cm="1">
        <f t="array" ref="P2036">IF($X2036="Non-local",VLOOKUP($E2036,$AI$64:$AW$68,COLUMN($AW:$AW)-COLUMN($AH:$AH),FALSE),IF($X2036="Unknown",VLOOKUP($E2036,$AI$71:$AW$75,COLUMN($AW:$AW)-COLUMN($AH:$AH),FALSE),0))</f>
        <v>244</v>
      </c>
      <c r="Q2036" s="87" cm="1">
        <f t="array" ref="Q2036">IF($X2036="Non-local",VLOOKUP($E2036,$AI$40:$AW$44,COLUMN($AW:$AW)-COLUMN($AH:$AH),FALSE),IF($X2036="Unknown",VLOOKUP($E2036,$AI$47:$AW$51,COLUMN($AW:$AW)-COLUMN($AH:$AH),FALSE),0))</f>
        <v>485.37900000000008</v>
      </c>
      <c r="R2036" s="87" cm="1">
        <f t="array" ref="R2036">IF($X2036="Non-local",VLOOKUP($E2036,$AI$88:$AW$92,COLUMN($AW:$AW)-COLUMN($AH:$AH),FALSE),IF($X2036="Unknown",VLOOKUP($E2036,$AI$95:$AW$99,COLUMN($AW:$AW)-COLUMN($AH:$AH),FALSE),0))</f>
        <v>0.16197839056517743</v>
      </c>
      <c r="S2036" s="87" cm="1">
        <f t="array" ref="S2036">VLOOKUP($E2036,$AI$111:$AW$115,COLUMN($AW:$AW)-COLUMN($AH:$AH),FALSE)</f>
        <v>431.69321999999994</v>
      </c>
      <c r="T2036" s="104">
        <f t="shared" si="469"/>
        <v>0.62926164558226949</v>
      </c>
      <c r="U2036" s="104">
        <f t="shared" si="470"/>
        <v>1605.5055435443639</v>
      </c>
      <c r="V2036" s="87" cm="1">
        <f t="array" ref="V2036">VLOOKUP($E2036,$AI$118:$AW$122,COLUMN($AW:$AW)-COLUMN($AH:$AH),FALSE)</f>
        <v>0</v>
      </c>
      <c r="W2036" s="87" t="str">
        <f t="shared" si="474"/>
        <v>Domestic</v>
      </c>
      <c r="X2036" s="87" t="str">
        <f t="shared" si="475"/>
        <v>Non-local</v>
      </c>
      <c r="Y2036" s="104"/>
      <c r="Z2036" s="87" t="str">
        <f t="shared" si="471"/>
        <v>USA</v>
      </c>
      <c r="AA2036" s="87" t="str">
        <f t="shared" si="472"/>
        <v>USA</v>
      </c>
      <c r="AB2036" s="82" cm="1">
        <f t="array" ref="AB2036">VLOOKUP(B2036,'GDP per Capita'!$T$2:$V$4235,COLUMN('GDP per Capita'!$V:$V)-COLUMN('GDP per Capita'!$S:$S),FALSE)</f>
        <v>63809.64</v>
      </c>
      <c r="AC2036" s="82">
        <f t="shared" si="476"/>
        <v>63809.64</v>
      </c>
      <c r="AD2036" s="82">
        <f t="shared" si="477"/>
        <v>63809.64</v>
      </c>
      <c r="AE2036" s="88">
        <f t="shared" si="473"/>
        <v>2.5160861956663037E-2</v>
      </c>
    </row>
    <row r="2037" spans="1:31">
      <c r="A2037" s="77" t="s">
        <v>997</v>
      </c>
      <c r="B2037" s="77">
        <v>2036</v>
      </c>
      <c r="C2037" s="77" t="s">
        <v>29</v>
      </c>
      <c r="D2037" s="77" t="s">
        <v>29</v>
      </c>
      <c r="E2037" s="77">
        <v>2019</v>
      </c>
      <c r="F2037" s="77">
        <v>41.661256099999903</v>
      </c>
      <c r="G2037" s="77">
        <v>-91.529910599999994</v>
      </c>
      <c r="H2037" s="77">
        <v>0</v>
      </c>
      <c r="I2037" s="77" t="s">
        <v>1479</v>
      </c>
      <c r="J2037" s="77">
        <v>38.626803899999999</v>
      </c>
      <c r="K2037" s="77">
        <v>-90.199409700000004</v>
      </c>
      <c r="L2037" s="77">
        <v>711.702525419832</v>
      </c>
      <c r="M2037" s="77">
        <v>0.25560830107030902</v>
      </c>
      <c r="N2037" s="77">
        <v>0</v>
      </c>
      <c r="O2037" s="77">
        <v>136.64688488060699</v>
      </c>
      <c r="P2037" s="87" cm="1">
        <f t="array" ref="P2037">IF($X2037="Non-local",VLOOKUP($E2037,$AI$64:$AW$68,COLUMN($AW:$AW)-COLUMN($AH:$AH),FALSE),IF($X2037="Unknown",VLOOKUP($E2037,$AI$71:$AW$75,COLUMN($AW:$AW)-COLUMN($AH:$AH),FALSE),0))</f>
        <v>244</v>
      </c>
      <c r="Q2037" s="87" cm="1">
        <f t="array" ref="Q2037">IF($X2037="Non-local",VLOOKUP($E2037,$AI$40:$AW$44,COLUMN($AW:$AW)-COLUMN($AH:$AH),FALSE),IF($X2037="Unknown",VLOOKUP($E2037,$AI$47:$AW$51,COLUMN($AW:$AW)-COLUMN($AH:$AH),FALSE),0))</f>
        <v>485.37900000000008</v>
      </c>
      <c r="R2037" s="87" cm="1">
        <f t="array" ref="R2037">IF($X2037="Non-local",VLOOKUP($E2037,$AI$88:$AW$92,COLUMN($AW:$AW)-COLUMN($AH:$AH),FALSE),IF($X2037="Unknown",VLOOKUP($E2037,$AI$95:$AW$99,COLUMN($AW:$AW)-COLUMN($AH:$AH),FALSE),0))</f>
        <v>0.16197839056517743</v>
      </c>
      <c r="S2037" s="87" cm="1">
        <f t="array" ref="S2037">VLOOKUP($E2037,$AI$111:$AW$115,COLUMN($AW:$AW)-COLUMN($AH:$AH),FALSE)</f>
        <v>431.69321999999994</v>
      </c>
      <c r="T2037" s="104">
        <f t="shared" si="469"/>
        <v>0.41758669163548645</v>
      </c>
      <c r="U2037" s="104">
        <f t="shared" si="470"/>
        <v>1297.7191048806069</v>
      </c>
      <c r="V2037" s="87" cm="1">
        <f t="array" ref="V2037">VLOOKUP($E2037,$AI$118:$AW$122,COLUMN($AW:$AW)-COLUMN($AH:$AH),FALSE)</f>
        <v>0</v>
      </c>
      <c r="W2037" s="87" t="str">
        <f t="shared" si="474"/>
        <v>Domestic</v>
      </c>
      <c r="X2037" s="87" t="str">
        <f t="shared" si="475"/>
        <v>Non-local</v>
      </c>
      <c r="Y2037" s="104"/>
      <c r="Z2037" s="87" t="str">
        <f t="shared" si="471"/>
        <v>USA</v>
      </c>
      <c r="AA2037" s="87" t="str">
        <f t="shared" si="472"/>
        <v>USA</v>
      </c>
      <c r="AB2037" s="82" cm="1">
        <f t="array" ref="AB2037">VLOOKUP(B2037,'GDP per Capita'!$T$2:$V$4235,COLUMN('GDP per Capita'!$V:$V)-COLUMN('GDP per Capita'!$S:$S),FALSE)</f>
        <v>63809.64</v>
      </c>
      <c r="AC2037" s="82">
        <f t="shared" si="476"/>
        <v>63809.64</v>
      </c>
      <c r="AD2037" s="82">
        <f t="shared" si="477"/>
        <v>63809.64</v>
      </c>
      <c r="AE2037" s="88">
        <f t="shared" si="473"/>
        <v>2.033735192489108E-2</v>
      </c>
    </row>
    <row r="2038" spans="1:31">
      <c r="A2038" s="77" t="s">
        <v>1072</v>
      </c>
      <c r="B2038" s="77">
        <v>2037</v>
      </c>
      <c r="C2038" s="77" t="s">
        <v>29</v>
      </c>
      <c r="D2038" s="77" t="s">
        <v>29</v>
      </c>
      <c r="E2038" s="77">
        <v>2019</v>
      </c>
      <c r="F2038" s="77">
        <v>40.349274399999999</v>
      </c>
      <c r="G2038" s="77">
        <v>-74.659295799999995</v>
      </c>
      <c r="H2038" s="77">
        <v>0</v>
      </c>
      <c r="I2038" s="77" t="s">
        <v>1479</v>
      </c>
      <c r="J2038" s="77">
        <v>38.626803899999999</v>
      </c>
      <c r="K2038" s="77">
        <v>-90.199409700000004</v>
      </c>
      <c r="L2038" s="77">
        <v>2690.94848918462</v>
      </c>
      <c r="M2038" s="77">
        <v>0.51695738977365002</v>
      </c>
      <c r="N2038" s="77">
        <v>0</v>
      </c>
      <c r="O2038" s="77">
        <v>516.66210992344804</v>
      </c>
      <c r="P2038" s="87" cm="1">
        <f t="array" ref="P2038">IF($X2038="Non-local",VLOOKUP($E2038,$AI$64:$AW$68,COLUMN($AW:$AW)-COLUMN($AH:$AH),FALSE),IF($X2038="Unknown",VLOOKUP($E2038,$AI$71:$AW$75,COLUMN($AW:$AW)-COLUMN($AH:$AH),FALSE),0))</f>
        <v>244</v>
      </c>
      <c r="Q2038" s="87" cm="1">
        <f t="array" ref="Q2038">IF($X2038="Non-local",VLOOKUP($E2038,$AI$40:$AW$44,COLUMN($AW:$AW)-COLUMN($AH:$AH),FALSE),IF($X2038="Unknown",VLOOKUP($E2038,$AI$47:$AW$51,COLUMN($AW:$AW)-COLUMN($AH:$AH),FALSE),0))</f>
        <v>485.37900000000008</v>
      </c>
      <c r="R2038" s="87" cm="1">
        <f t="array" ref="R2038">IF($X2038="Non-local",VLOOKUP($E2038,$AI$88:$AW$92,COLUMN($AW:$AW)-COLUMN($AH:$AH),FALSE),IF($X2038="Unknown",VLOOKUP($E2038,$AI$95:$AW$99,COLUMN($AW:$AW)-COLUMN($AH:$AH),FALSE),0))</f>
        <v>0.16197839056517743</v>
      </c>
      <c r="S2038" s="87" cm="1">
        <f t="array" ref="S2038">VLOOKUP($E2038,$AI$111:$AW$115,COLUMN($AW:$AW)-COLUMN($AH:$AH),FALSE)</f>
        <v>431.69321999999994</v>
      </c>
      <c r="T2038" s="104">
        <f t="shared" si="469"/>
        <v>0.6789357803388274</v>
      </c>
      <c r="U2038" s="104">
        <f t="shared" si="470"/>
        <v>1677.7343299234481</v>
      </c>
      <c r="V2038" s="87" cm="1">
        <f t="array" ref="V2038">VLOOKUP($E2038,$AI$118:$AW$122,COLUMN($AW:$AW)-COLUMN($AH:$AH),FALSE)</f>
        <v>0</v>
      </c>
      <c r="W2038" s="87" t="str">
        <f t="shared" si="474"/>
        <v>Domestic</v>
      </c>
      <c r="X2038" s="87" t="str">
        <f t="shared" si="475"/>
        <v>Non-local</v>
      </c>
      <c r="Y2038" s="104"/>
      <c r="Z2038" s="87" t="str">
        <f t="shared" si="471"/>
        <v>USA</v>
      </c>
      <c r="AA2038" s="87" t="str">
        <f t="shared" si="472"/>
        <v>USA</v>
      </c>
      <c r="AB2038" s="82" cm="1">
        <f t="array" ref="AB2038">VLOOKUP(B2038,'GDP per Capita'!$T$2:$V$4235,COLUMN('GDP per Capita'!$V:$V)-COLUMN('GDP per Capita'!$S:$S),FALSE)</f>
        <v>63809.64</v>
      </c>
      <c r="AC2038" s="82">
        <f t="shared" si="476"/>
        <v>63809.64</v>
      </c>
      <c r="AD2038" s="82">
        <f t="shared" si="477"/>
        <v>63809.64</v>
      </c>
      <c r="AE2038" s="88">
        <f t="shared" si="473"/>
        <v>2.6292803562650534E-2</v>
      </c>
    </row>
    <row r="2039" spans="1:31">
      <c r="A2039" s="77" t="s">
        <v>882</v>
      </c>
      <c r="B2039" s="77">
        <v>2038</v>
      </c>
      <c r="C2039" s="77" t="s">
        <v>29</v>
      </c>
      <c r="D2039" s="77" t="s">
        <v>29</v>
      </c>
      <c r="E2039" s="77">
        <v>2019</v>
      </c>
      <c r="F2039" s="77">
        <v>39.004607</v>
      </c>
      <c r="G2039" s="77">
        <v>-76.875683800000004</v>
      </c>
      <c r="H2039" s="77">
        <v>0</v>
      </c>
      <c r="I2039" s="77" t="s">
        <v>1479</v>
      </c>
      <c r="J2039" s="77">
        <v>38.626803899999999</v>
      </c>
      <c r="K2039" s="77">
        <v>-90.199409700000004</v>
      </c>
      <c r="L2039" s="77">
        <v>2308.1878713614001</v>
      </c>
      <c r="M2039" s="77">
        <v>0.46641584996959801</v>
      </c>
      <c r="N2039" s="77">
        <v>0</v>
      </c>
      <c r="O2039" s="77">
        <v>443.172071301389</v>
      </c>
      <c r="P2039" s="87" cm="1">
        <f t="array" ref="P2039">IF($X2039="Non-local",VLOOKUP($E2039,$AI$64:$AW$68,COLUMN($AW:$AW)-COLUMN($AH:$AH),FALSE),IF($X2039="Unknown",VLOOKUP($E2039,$AI$71:$AW$75,COLUMN($AW:$AW)-COLUMN($AH:$AH),FALSE),0))</f>
        <v>244</v>
      </c>
      <c r="Q2039" s="87" cm="1">
        <f t="array" ref="Q2039">IF($X2039="Non-local",VLOOKUP($E2039,$AI$40:$AW$44,COLUMN($AW:$AW)-COLUMN($AH:$AH),FALSE),IF($X2039="Unknown",VLOOKUP($E2039,$AI$47:$AW$51,COLUMN($AW:$AW)-COLUMN($AH:$AH),FALSE),0))</f>
        <v>485.37900000000008</v>
      </c>
      <c r="R2039" s="87" cm="1">
        <f t="array" ref="R2039">IF($X2039="Non-local",VLOOKUP($E2039,$AI$88:$AW$92,COLUMN($AW:$AW)-COLUMN($AH:$AH),FALSE),IF($X2039="Unknown",VLOOKUP($E2039,$AI$95:$AW$99,COLUMN($AW:$AW)-COLUMN($AH:$AH),FALSE),0))</f>
        <v>0.16197839056517743</v>
      </c>
      <c r="S2039" s="87" cm="1">
        <f t="array" ref="S2039">VLOOKUP($E2039,$AI$111:$AW$115,COLUMN($AW:$AW)-COLUMN($AH:$AH),FALSE)</f>
        <v>431.69321999999994</v>
      </c>
      <c r="T2039" s="104">
        <f t="shared" si="469"/>
        <v>0.62839424053477544</v>
      </c>
      <c r="U2039" s="104">
        <f t="shared" si="470"/>
        <v>1604.244291301389</v>
      </c>
      <c r="V2039" s="87" cm="1">
        <f t="array" ref="V2039">VLOOKUP($E2039,$AI$118:$AW$122,COLUMN($AW:$AW)-COLUMN($AH:$AH),FALSE)</f>
        <v>0</v>
      </c>
      <c r="W2039" s="87" t="str">
        <f t="shared" si="474"/>
        <v>Domestic</v>
      </c>
      <c r="X2039" s="87" t="str">
        <f t="shared" si="475"/>
        <v>Non-local</v>
      </c>
      <c r="Y2039" s="104"/>
      <c r="Z2039" s="87" t="str">
        <f t="shared" si="471"/>
        <v>USA</v>
      </c>
      <c r="AA2039" s="87" t="str">
        <f t="shared" si="472"/>
        <v>USA</v>
      </c>
      <c r="AB2039" s="82" cm="1">
        <f t="array" ref="AB2039">VLOOKUP(B2039,'GDP per Capita'!$T$2:$V$4235,COLUMN('GDP per Capita'!$V:$V)-COLUMN('GDP per Capita'!$S:$S),FALSE)</f>
        <v>63809.64</v>
      </c>
      <c r="AC2039" s="82">
        <f t="shared" si="476"/>
        <v>63809.64</v>
      </c>
      <c r="AD2039" s="82">
        <f t="shared" si="477"/>
        <v>63809.64</v>
      </c>
      <c r="AE2039" s="88">
        <f t="shared" si="473"/>
        <v>2.5141096099294543E-2</v>
      </c>
    </row>
    <row r="2040" spans="1:31">
      <c r="A2040" s="77" t="s">
        <v>1011</v>
      </c>
      <c r="B2040" s="77">
        <v>2039</v>
      </c>
      <c r="C2040" s="77" t="s">
        <v>29</v>
      </c>
      <c r="D2040" s="77" t="s">
        <v>29</v>
      </c>
      <c r="E2040" s="77">
        <v>2019</v>
      </c>
      <c r="F2040" s="77">
        <v>40.102554999999903</v>
      </c>
      <c r="G2040" s="77">
        <v>-105.36320790000001</v>
      </c>
      <c r="H2040" s="77">
        <v>0</v>
      </c>
      <c r="I2040" s="77" t="s">
        <v>1479</v>
      </c>
      <c r="J2040" s="77">
        <v>38.626803899999999</v>
      </c>
      <c r="K2040" s="77">
        <v>-90.199409700000004</v>
      </c>
      <c r="L2040" s="77">
        <v>2624.50307040498</v>
      </c>
      <c r="M2040" s="77">
        <v>0.50818361937598899</v>
      </c>
      <c r="N2040" s="77">
        <v>0</v>
      </c>
      <c r="O2040" s="77">
        <v>503.90458951775798</v>
      </c>
      <c r="P2040" s="87" cm="1">
        <f t="array" ref="P2040">IF($X2040="Non-local",VLOOKUP($E2040,$AI$64:$AW$68,COLUMN($AW:$AW)-COLUMN($AH:$AH),FALSE),IF($X2040="Unknown",VLOOKUP($E2040,$AI$71:$AW$75,COLUMN($AW:$AW)-COLUMN($AH:$AH),FALSE),0))</f>
        <v>244</v>
      </c>
      <c r="Q2040" s="87" cm="1">
        <f t="array" ref="Q2040">IF($X2040="Non-local",VLOOKUP($E2040,$AI$40:$AW$44,COLUMN($AW:$AW)-COLUMN($AH:$AH),FALSE),IF($X2040="Unknown",VLOOKUP($E2040,$AI$47:$AW$51,COLUMN($AW:$AW)-COLUMN($AH:$AH),FALSE),0))</f>
        <v>485.37900000000008</v>
      </c>
      <c r="R2040" s="87" cm="1">
        <f t="array" ref="R2040">IF($X2040="Non-local",VLOOKUP($E2040,$AI$88:$AW$92,COLUMN($AW:$AW)-COLUMN($AH:$AH),FALSE),IF($X2040="Unknown",VLOOKUP($E2040,$AI$95:$AW$99,COLUMN($AW:$AW)-COLUMN($AH:$AH),FALSE),0))</f>
        <v>0.16197839056517743</v>
      </c>
      <c r="S2040" s="87" cm="1">
        <f t="array" ref="S2040">VLOOKUP($E2040,$AI$111:$AW$115,COLUMN($AW:$AW)-COLUMN($AH:$AH),FALSE)</f>
        <v>431.69321999999994</v>
      </c>
      <c r="T2040" s="104">
        <f t="shared" si="469"/>
        <v>0.67016200994116648</v>
      </c>
      <c r="U2040" s="104">
        <f t="shared" si="470"/>
        <v>1664.9768095177581</v>
      </c>
      <c r="V2040" s="87" cm="1">
        <f t="array" ref="V2040">VLOOKUP($E2040,$AI$118:$AW$122,COLUMN($AW:$AW)-COLUMN($AH:$AH),FALSE)</f>
        <v>0</v>
      </c>
      <c r="W2040" s="87" t="str">
        <f t="shared" si="474"/>
        <v>Domestic</v>
      </c>
      <c r="X2040" s="87" t="str">
        <f t="shared" si="475"/>
        <v>Non-local</v>
      </c>
      <c r="Y2040" s="104"/>
      <c r="Z2040" s="87" t="str">
        <f t="shared" si="471"/>
        <v>USA</v>
      </c>
      <c r="AA2040" s="87" t="str">
        <f t="shared" si="472"/>
        <v>USA</v>
      </c>
      <c r="AB2040" s="82" cm="1">
        <f t="array" ref="AB2040">VLOOKUP(B2040,'GDP per Capita'!$T$2:$V$4235,COLUMN('GDP per Capita'!$V:$V)-COLUMN('GDP per Capita'!$S:$S),FALSE)</f>
        <v>63809.64</v>
      </c>
      <c r="AC2040" s="82">
        <f t="shared" si="476"/>
        <v>63809.64</v>
      </c>
      <c r="AD2040" s="82">
        <f t="shared" si="477"/>
        <v>63809.64</v>
      </c>
      <c r="AE2040" s="88">
        <f t="shared" si="473"/>
        <v>2.6092872636763943E-2</v>
      </c>
    </row>
    <row r="2041" spans="1:31">
      <c r="A2041" s="77" t="s">
        <v>1457</v>
      </c>
      <c r="B2041" s="77">
        <v>2040</v>
      </c>
      <c r="C2041" s="77" t="s">
        <v>29</v>
      </c>
      <c r="D2041" s="77" t="s">
        <v>29</v>
      </c>
      <c r="E2041" s="77">
        <v>2019</v>
      </c>
      <c r="F2041" s="77">
        <v>41.990547499999998</v>
      </c>
      <c r="G2041" s="77">
        <v>-80.027749299999996</v>
      </c>
      <c r="H2041" s="77">
        <v>0</v>
      </c>
      <c r="I2041" s="77" t="s">
        <v>1479</v>
      </c>
      <c r="J2041" s="77">
        <v>38.626803899999999</v>
      </c>
      <c r="K2041" s="77">
        <v>-90.199409700000004</v>
      </c>
      <c r="L2041" s="77">
        <v>1878.6230907884999</v>
      </c>
      <c r="M2041" s="77">
        <v>0.40969406500850503</v>
      </c>
      <c r="N2041" s="77">
        <v>0</v>
      </c>
      <c r="O2041" s="77">
        <v>360.69563343139203</v>
      </c>
      <c r="P2041" s="87" cm="1">
        <f t="array" ref="P2041">IF($X2041="Non-local",VLOOKUP($E2041,$AI$64:$AW$68,COLUMN($AW:$AW)-COLUMN($AH:$AH),FALSE),IF($X2041="Unknown",VLOOKUP($E2041,$AI$71:$AW$75,COLUMN($AW:$AW)-COLUMN($AH:$AH),FALSE),0))</f>
        <v>244</v>
      </c>
      <c r="Q2041" s="87" cm="1">
        <f t="array" ref="Q2041">IF($X2041="Non-local",VLOOKUP($E2041,$AI$40:$AW$44,COLUMN($AW:$AW)-COLUMN($AH:$AH),FALSE),IF($X2041="Unknown",VLOOKUP($E2041,$AI$47:$AW$51,COLUMN($AW:$AW)-COLUMN($AH:$AH),FALSE),0))</f>
        <v>485.37900000000008</v>
      </c>
      <c r="R2041" s="87" cm="1">
        <f t="array" ref="R2041">IF($X2041="Non-local",VLOOKUP($E2041,$AI$88:$AW$92,COLUMN($AW:$AW)-COLUMN($AH:$AH),FALSE),IF($X2041="Unknown",VLOOKUP($E2041,$AI$95:$AW$99,COLUMN($AW:$AW)-COLUMN($AH:$AH),FALSE),0))</f>
        <v>0.16197839056517743</v>
      </c>
      <c r="S2041" s="87" cm="1">
        <f t="array" ref="S2041">VLOOKUP($E2041,$AI$111:$AW$115,COLUMN($AW:$AW)-COLUMN($AH:$AH),FALSE)</f>
        <v>431.69321999999994</v>
      </c>
      <c r="T2041" s="104">
        <f t="shared" si="469"/>
        <v>0.57167245557368251</v>
      </c>
      <c r="U2041" s="104">
        <f t="shared" si="470"/>
        <v>1521.767853431392</v>
      </c>
      <c r="V2041" s="87" cm="1">
        <f t="array" ref="V2041">VLOOKUP($E2041,$AI$118:$AW$122,COLUMN($AW:$AW)-COLUMN($AH:$AH),FALSE)</f>
        <v>0</v>
      </c>
      <c r="W2041" s="87" t="str">
        <f t="shared" si="474"/>
        <v>Domestic</v>
      </c>
      <c r="X2041" s="87" t="str">
        <f t="shared" si="475"/>
        <v>Non-local</v>
      </c>
      <c r="Y2041" s="104"/>
      <c r="Z2041" s="87" t="str">
        <f t="shared" si="471"/>
        <v>USA</v>
      </c>
      <c r="AA2041" s="87" t="str">
        <f t="shared" si="472"/>
        <v>USA</v>
      </c>
      <c r="AB2041" s="82" cm="1">
        <f t="array" ref="AB2041">VLOOKUP(B2041,'GDP per Capita'!$T$2:$V$4235,COLUMN('GDP per Capita'!$V:$V)-COLUMN('GDP per Capita'!$S:$S),FALSE)</f>
        <v>63809.64</v>
      </c>
      <c r="AC2041" s="82">
        <f t="shared" si="476"/>
        <v>63809.64</v>
      </c>
      <c r="AD2041" s="82">
        <f t="shared" si="477"/>
        <v>63809.64</v>
      </c>
      <c r="AE2041" s="88">
        <f t="shared" si="473"/>
        <v>2.3848557262372772E-2</v>
      </c>
    </row>
    <row r="2042" spans="1:31">
      <c r="A2042" s="77" t="s">
        <v>1120</v>
      </c>
      <c r="B2042" s="77">
        <v>2041</v>
      </c>
      <c r="C2042" s="77" t="s">
        <v>29</v>
      </c>
      <c r="D2042" s="77" t="s">
        <v>29</v>
      </c>
      <c r="E2042" s="77">
        <v>2019</v>
      </c>
      <c r="F2042" s="77">
        <v>45.679429299999903</v>
      </c>
      <c r="G2042" s="77">
        <v>-111.0440474</v>
      </c>
      <c r="H2042" s="77">
        <v>0</v>
      </c>
      <c r="I2042" s="77" t="s">
        <v>1479</v>
      </c>
      <c r="J2042" s="77">
        <v>38.626803899999999</v>
      </c>
      <c r="K2042" s="77">
        <v>-90.199409700000004</v>
      </c>
      <c r="L2042" s="77">
        <v>3762.9745128060299</v>
      </c>
      <c r="M2042" s="77">
        <v>0.68438854383405301</v>
      </c>
      <c r="N2042" s="77">
        <v>0</v>
      </c>
      <c r="O2042" s="77">
        <v>722.49110645875805</v>
      </c>
      <c r="P2042" s="87" cm="1">
        <f t="array" ref="P2042">IF($X2042="Non-local",VLOOKUP($E2042,$AI$64:$AW$68,COLUMN($AW:$AW)-COLUMN($AH:$AH),FALSE),IF($X2042="Unknown",VLOOKUP($E2042,$AI$71:$AW$75,COLUMN($AW:$AW)-COLUMN($AH:$AH),FALSE),0))</f>
        <v>244</v>
      </c>
      <c r="Q2042" s="87" cm="1">
        <f t="array" ref="Q2042">IF($X2042="Non-local",VLOOKUP($E2042,$AI$40:$AW$44,COLUMN($AW:$AW)-COLUMN($AH:$AH),FALSE),IF($X2042="Unknown",VLOOKUP($E2042,$AI$47:$AW$51,COLUMN($AW:$AW)-COLUMN($AH:$AH),FALSE),0))</f>
        <v>485.37900000000008</v>
      </c>
      <c r="R2042" s="87" cm="1">
        <f t="array" ref="R2042">IF($X2042="Non-local",VLOOKUP($E2042,$AI$88:$AW$92,COLUMN($AW:$AW)-COLUMN($AH:$AH),FALSE),IF($X2042="Unknown",VLOOKUP($E2042,$AI$95:$AW$99,COLUMN($AW:$AW)-COLUMN($AH:$AH),FALSE),0))</f>
        <v>0.16197839056517743</v>
      </c>
      <c r="S2042" s="87" cm="1">
        <f t="array" ref="S2042">VLOOKUP($E2042,$AI$111:$AW$115,COLUMN($AW:$AW)-COLUMN($AH:$AH),FALSE)</f>
        <v>431.69321999999994</v>
      </c>
      <c r="T2042" s="104">
        <f t="shared" si="469"/>
        <v>0.84636693439923039</v>
      </c>
      <c r="U2042" s="104">
        <f t="shared" si="470"/>
        <v>1883.563326458758</v>
      </c>
      <c r="V2042" s="87" cm="1">
        <f t="array" ref="V2042">VLOOKUP($E2042,$AI$118:$AW$122,COLUMN($AW:$AW)-COLUMN($AH:$AH),FALSE)</f>
        <v>0</v>
      </c>
      <c r="W2042" s="87" t="str">
        <f t="shared" si="474"/>
        <v>Domestic</v>
      </c>
      <c r="X2042" s="87" t="str">
        <f t="shared" si="475"/>
        <v>Non-local</v>
      </c>
      <c r="Y2042" s="104"/>
      <c r="Z2042" s="87" t="str">
        <f t="shared" si="471"/>
        <v>USA</v>
      </c>
      <c r="AA2042" s="87" t="str">
        <f t="shared" si="472"/>
        <v>USA</v>
      </c>
      <c r="AB2042" s="82" cm="1">
        <f t="array" ref="AB2042">VLOOKUP(B2042,'GDP per Capita'!$T$2:$V$4235,COLUMN('GDP per Capita'!$V:$V)-COLUMN('GDP per Capita'!$S:$S),FALSE)</f>
        <v>63809.64</v>
      </c>
      <c r="AC2042" s="82">
        <f t="shared" si="476"/>
        <v>63809.64</v>
      </c>
      <c r="AD2042" s="82">
        <f t="shared" si="477"/>
        <v>63809.64</v>
      </c>
      <c r="AE2042" s="88">
        <f t="shared" si="473"/>
        <v>2.9518475992949624E-2</v>
      </c>
    </row>
    <row r="2043" spans="1:31">
      <c r="A2043" s="77" t="s">
        <v>1601</v>
      </c>
      <c r="B2043" s="77">
        <v>2042</v>
      </c>
      <c r="C2043" s="77" t="s">
        <v>29</v>
      </c>
      <c r="D2043" s="77" t="s">
        <v>29</v>
      </c>
      <c r="E2043" s="77">
        <v>2019</v>
      </c>
      <c r="F2043" s="77">
        <v>40.441694099999999</v>
      </c>
      <c r="G2043" s="77">
        <v>-79.9900860999999</v>
      </c>
      <c r="H2043" s="77">
        <v>0</v>
      </c>
      <c r="I2043" s="77" t="s">
        <v>1479</v>
      </c>
      <c r="J2043" s="77">
        <v>38.626803899999999</v>
      </c>
      <c r="K2043" s="77">
        <v>-90.199409700000004</v>
      </c>
      <c r="L2043" s="77">
        <v>1795.85395958143</v>
      </c>
      <c r="M2043" s="77">
        <v>0.39876483367002702</v>
      </c>
      <c r="N2043" s="77">
        <v>0</v>
      </c>
      <c r="O2043" s="77">
        <v>344.80396023963499</v>
      </c>
      <c r="P2043" s="87" cm="1">
        <f t="array" ref="P2043">IF($X2043="Non-local",VLOOKUP($E2043,$AI$64:$AW$68,COLUMN($AW:$AW)-COLUMN($AH:$AH),FALSE),IF($X2043="Unknown",VLOOKUP($E2043,$AI$71:$AW$75,COLUMN($AW:$AW)-COLUMN($AH:$AH),FALSE),0))</f>
        <v>244</v>
      </c>
      <c r="Q2043" s="87" cm="1">
        <f t="array" ref="Q2043">IF($X2043="Non-local",VLOOKUP($E2043,$AI$40:$AW$44,COLUMN($AW:$AW)-COLUMN($AH:$AH),FALSE),IF($X2043="Unknown",VLOOKUP($E2043,$AI$47:$AW$51,COLUMN($AW:$AW)-COLUMN($AH:$AH),FALSE),0))</f>
        <v>485.37900000000008</v>
      </c>
      <c r="R2043" s="87" cm="1">
        <f t="array" ref="R2043">IF($X2043="Non-local",VLOOKUP($E2043,$AI$88:$AW$92,COLUMN($AW:$AW)-COLUMN($AH:$AH),FALSE),IF($X2043="Unknown",VLOOKUP($E2043,$AI$95:$AW$99,COLUMN($AW:$AW)-COLUMN($AH:$AH),FALSE),0))</f>
        <v>0.16197839056517743</v>
      </c>
      <c r="S2043" s="87" cm="1">
        <f t="array" ref="S2043">VLOOKUP($E2043,$AI$111:$AW$115,COLUMN($AW:$AW)-COLUMN($AH:$AH),FALSE)</f>
        <v>431.69321999999994</v>
      </c>
      <c r="T2043" s="104">
        <f t="shared" si="469"/>
        <v>0.5607432242352044</v>
      </c>
      <c r="U2043" s="104">
        <f t="shared" si="470"/>
        <v>1505.876180239635</v>
      </c>
      <c r="V2043" s="87" cm="1">
        <f t="array" ref="V2043">VLOOKUP($E2043,$AI$118:$AW$122,COLUMN($AW:$AW)-COLUMN($AH:$AH),FALSE)</f>
        <v>0</v>
      </c>
      <c r="W2043" s="87" t="str">
        <f t="shared" si="474"/>
        <v>Domestic</v>
      </c>
      <c r="X2043" s="87" t="str">
        <f t="shared" si="475"/>
        <v>Non-local</v>
      </c>
      <c r="Y2043" s="104"/>
      <c r="Z2043" s="87" t="str">
        <f t="shared" si="471"/>
        <v>USA</v>
      </c>
      <c r="AA2043" s="87" t="str">
        <f t="shared" si="472"/>
        <v>USA</v>
      </c>
      <c r="AB2043" s="82" cm="1">
        <f t="array" ref="AB2043">VLOOKUP(B2043,'GDP per Capita'!$T$2:$V$4235,COLUMN('GDP per Capita'!$V:$V)-COLUMN('GDP per Capita'!$S:$S),FALSE)</f>
        <v>63809.64</v>
      </c>
      <c r="AC2043" s="82">
        <f t="shared" si="476"/>
        <v>63809.64</v>
      </c>
      <c r="AD2043" s="82">
        <f t="shared" si="477"/>
        <v>63809.64</v>
      </c>
      <c r="AE2043" s="88">
        <f t="shared" si="473"/>
        <v>2.3599509106141878E-2</v>
      </c>
    </row>
    <row r="2044" spans="1:31">
      <c r="A2044" s="77" t="s">
        <v>1372</v>
      </c>
      <c r="B2044" s="77">
        <v>2043</v>
      </c>
      <c r="C2044" s="77" t="s">
        <v>29</v>
      </c>
      <c r="D2044" s="77" t="s">
        <v>29</v>
      </c>
      <c r="E2044" s="77">
        <v>2019</v>
      </c>
      <c r="F2044" s="77">
        <v>38.971938399999999</v>
      </c>
      <c r="G2044" s="77">
        <v>-95.235949599999998</v>
      </c>
      <c r="H2044" s="77">
        <v>0</v>
      </c>
      <c r="I2044" s="77" t="s">
        <v>1479</v>
      </c>
      <c r="J2044" s="77">
        <v>38.626803899999999</v>
      </c>
      <c r="K2044" s="77">
        <v>-90.199409700000004</v>
      </c>
      <c r="L2044" s="77">
        <v>876.18029286056105</v>
      </c>
      <c r="M2044" s="77">
        <v>0.27732673092671201</v>
      </c>
      <c r="N2044" s="77">
        <v>0</v>
      </c>
      <c r="O2044" s="77">
        <v>168.22661622922701</v>
      </c>
      <c r="P2044" s="87" cm="1">
        <f t="array" ref="P2044">IF($X2044="Non-local",VLOOKUP($E2044,$AI$64:$AW$68,COLUMN($AW:$AW)-COLUMN($AH:$AH),FALSE),IF($X2044="Unknown",VLOOKUP($E2044,$AI$71:$AW$75,COLUMN($AW:$AW)-COLUMN($AH:$AH),FALSE),0))</f>
        <v>244</v>
      </c>
      <c r="Q2044" s="87" cm="1">
        <f t="array" ref="Q2044">IF($X2044="Non-local",VLOOKUP($E2044,$AI$40:$AW$44,COLUMN($AW:$AW)-COLUMN($AH:$AH),FALSE),IF($X2044="Unknown",VLOOKUP($E2044,$AI$47:$AW$51,COLUMN($AW:$AW)-COLUMN($AH:$AH),FALSE),0))</f>
        <v>485.37900000000008</v>
      </c>
      <c r="R2044" s="87" cm="1">
        <f t="array" ref="R2044">IF($X2044="Non-local",VLOOKUP($E2044,$AI$88:$AW$92,COLUMN($AW:$AW)-COLUMN($AH:$AH),FALSE),IF($X2044="Unknown",VLOOKUP($E2044,$AI$95:$AW$99,COLUMN($AW:$AW)-COLUMN($AH:$AH),FALSE),0))</f>
        <v>0.16197839056517743</v>
      </c>
      <c r="S2044" s="87" cm="1">
        <f t="array" ref="S2044">VLOOKUP($E2044,$AI$111:$AW$115,COLUMN($AW:$AW)-COLUMN($AH:$AH),FALSE)</f>
        <v>431.69321999999994</v>
      </c>
      <c r="T2044" s="104">
        <f t="shared" si="469"/>
        <v>0.43930512149188944</v>
      </c>
      <c r="U2044" s="104">
        <f t="shared" si="470"/>
        <v>1329.2988362292269</v>
      </c>
      <c r="V2044" s="87" cm="1">
        <f t="array" ref="V2044">VLOOKUP($E2044,$AI$118:$AW$122,COLUMN($AW:$AW)-COLUMN($AH:$AH),FALSE)</f>
        <v>0</v>
      </c>
      <c r="W2044" s="87" t="str">
        <f t="shared" si="474"/>
        <v>Domestic</v>
      </c>
      <c r="X2044" s="87" t="str">
        <f t="shared" si="475"/>
        <v>Non-local</v>
      </c>
      <c r="Y2044" s="104"/>
      <c r="Z2044" s="87" t="str">
        <f t="shared" si="471"/>
        <v>USA</v>
      </c>
      <c r="AA2044" s="87" t="str">
        <f t="shared" si="472"/>
        <v>USA</v>
      </c>
      <c r="AB2044" s="82" cm="1">
        <f t="array" ref="AB2044">VLOOKUP(B2044,'GDP per Capita'!$T$2:$V$4235,COLUMN('GDP per Capita'!$V:$V)-COLUMN('GDP per Capita'!$S:$S),FALSE)</f>
        <v>63809.64</v>
      </c>
      <c r="AC2044" s="82">
        <f t="shared" si="476"/>
        <v>63809.64</v>
      </c>
      <c r="AD2044" s="82">
        <f t="shared" si="477"/>
        <v>63809.64</v>
      </c>
      <c r="AE2044" s="88">
        <f t="shared" si="473"/>
        <v>2.083225726127317E-2</v>
      </c>
    </row>
    <row r="2045" spans="1:31">
      <c r="A2045" s="77" t="s">
        <v>29</v>
      </c>
      <c r="B2045" s="77">
        <v>2044</v>
      </c>
      <c r="C2045" s="77" t="s">
        <v>29</v>
      </c>
      <c r="D2045" s="77" t="s">
        <v>29</v>
      </c>
      <c r="E2045" s="77">
        <v>2019</v>
      </c>
      <c r="F2045" s="77">
        <v>39.783730400000003</v>
      </c>
      <c r="G2045" s="77">
        <v>-100.4458825</v>
      </c>
      <c r="H2045" s="77">
        <v>0</v>
      </c>
      <c r="I2045" s="77" t="s">
        <v>1479</v>
      </c>
      <c r="J2045" s="77">
        <v>38.626803899999999</v>
      </c>
      <c r="K2045" s="77">
        <v>-90.199409700000004</v>
      </c>
      <c r="L2045" s="77">
        <v>1783.37063323596</v>
      </c>
      <c r="M2045" s="77">
        <v>0.397116475646767</v>
      </c>
      <c r="N2045" s="77">
        <v>0</v>
      </c>
      <c r="O2045" s="77">
        <v>342.40716158130402</v>
      </c>
      <c r="P2045" s="87" cm="1">
        <f t="array" ref="P2045">IF($X2045="Non-local",VLOOKUP($E2045,$AI$64:$AW$68,COLUMN($AW:$AW)-COLUMN($AH:$AH),FALSE),IF($X2045="Unknown",VLOOKUP($E2045,$AI$71:$AW$75,COLUMN($AW:$AW)-COLUMN($AH:$AH),FALSE),0))</f>
        <v>244</v>
      </c>
      <c r="Q2045" s="87" cm="1">
        <f t="array" ref="Q2045">IF($X2045="Non-local",VLOOKUP($E2045,$AI$40:$AW$44,COLUMN($AW:$AW)-COLUMN($AH:$AH),FALSE),IF($X2045="Unknown",VLOOKUP($E2045,$AI$47:$AW$51,COLUMN($AW:$AW)-COLUMN($AH:$AH),FALSE),0))</f>
        <v>485.37900000000008</v>
      </c>
      <c r="R2045" s="87" cm="1">
        <f t="array" ref="R2045">IF($X2045="Non-local",VLOOKUP($E2045,$AI$88:$AW$92,COLUMN($AW:$AW)-COLUMN($AH:$AH),FALSE),IF($X2045="Unknown",VLOOKUP($E2045,$AI$95:$AW$99,COLUMN($AW:$AW)-COLUMN($AH:$AH),FALSE),0))</f>
        <v>0.16197839056517743</v>
      </c>
      <c r="S2045" s="87" cm="1">
        <f t="array" ref="S2045">VLOOKUP($E2045,$AI$111:$AW$115,COLUMN($AW:$AW)-COLUMN($AH:$AH),FALSE)</f>
        <v>431.69321999999994</v>
      </c>
      <c r="T2045" s="104">
        <f t="shared" si="469"/>
        <v>0.55909486621194437</v>
      </c>
      <c r="U2045" s="104">
        <f t="shared" si="470"/>
        <v>1503.4793815813041</v>
      </c>
      <c r="V2045" s="87" cm="1">
        <f t="array" ref="V2045">VLOOKUP($E2045,$AI$118:$AW$122,COLUMN($AW:$AW)-COLUMN($AH:$AH),FALSE)</f>
        <v>0</v>
      </c>
      <c r="W2045" s="87" t="str">
        <f t="shared" si="474"/>
        <v>Domestic</v>
      </c>
      <c r="X2045" s="87" t="str">
        <f t="shared" si="475"/>
        <v>Non-local</v>
      </c>
      <c r="Y2045" s="104"/>
      <c r="Z2045" s="87" t="str">
        <f t="shared" si="471"/>
        <v>USA</v>
      </c>
      <c r="AA2045" s="87" t="str">
        <f t="shared" si="472"/>
        <v>USA</v>
      </c>
      <c r="AB2045" s="82" cm="1">
        <f t="array" ref="AB2045">VLOOKUP(B2045,'GDP per Capita'!$T$2:$V$4235,COLUMN('GDP per Capita'!$V:$V)-COLUMN('GDP per Capita'!$S:$S),FALSE)</f>
        <v>63809.64</v>
      </c>
      <c r="AC2045" s="82">
        <f t="shared" si="476"/>
        <v>63809.64</v>
      </c>
      <c r="AD2045" s="82">
        <f t="shared" si="477"/>
        <v>63809.64</v>
      </c>
      <c r="AE2045" s="88">
        <f t="shared" si="473"/>
        <v>2.3561947404519192E-2</v>
      </c>
    </row>
    <row r="2046" spans="1:31">
      <c r="A2046" s="77" t="s">
        <v>1148</v>
      </c>
      <c r="B2046" s="77">
        <v>2045</v>
      </c>
      <c r="C2046" s="77" t="s">
        <v>29</v>
      </c>
      <c r="D2046" s="77" t="s">
        <v>29</v>
      </c>
      <c r="E2046" s="77">
        <v>2019</v>
      </c>
      <c r="F2046" s="77">
        <v>29.424600199999901</v>
      </c>
      <c r="G2046" s="77">
        <v>-98.495140500000005</v>
      </c>
      <c r="H2046" s="77">
        <v>0</v>
      </c>
      <c r="I2046" s="77" t="s">
        <v>1479</v>
      </c>
      <c r="J2046" s="77">
        <v>38.626803899999999</v>
      </c>
      <c r="K2046" s="77">
        <v>-90.199409700000004</v>
      </c>
      <c r="L2046" s="77">
        <v>2552.0150003716099</v>
      </c>
      <c r="M2046" s="77">
        <v>0.498611948450839</v>
      </c>
      <c r="N2046" s="77">
        <v>0</v>
      </c>
      <c r="O2046" s="77">
        <v>489.98688007134899</v>
      </c>
      <c r="P2046" s="87" cm="1">
        <f t="array" ref="P2046">IF($X2046="Non-local",VLOOKUP($E2046,$AI$64:$AW$68,COLUMN($AW:$AW)-COLUMN($AH:$AH),FALSE),IF($X2046="Unknown",VLOOKUP($E2046,$AI$71:$AW$75,COLUMN($AW:$AW)-COLUMN($AH:$AH),FALSE),0))</f>
        <v>244</v>
      </c>
      <c r="Q2046" s="87" cm="1">
        <f t="array" ref="Q2046">IF($X2046="Non-local",VLOOKUP($E2046,$AI$40:$AW$44,COLUMN($AW:$AW)-COLUMN($AH:$AH),FALSE),IF($X2046="Unknown",VLOOKUP($E2046,$AI$47:$AW$51,COLUMN($AW:$AW)-COLUMN($AH:$AH),FALSE),0))</f>
        <v>485.37900000000008</v>
      </c>
      <c r="R2046" s="87" cm="1">
        <f t="array" ref="R2046">IF($X2046="Non-local",VLOOKUP($E2046,$AI$88:$AW$92,COLUMN($AW:$AW)-COLUMN($AH:$AH),FALSE),IF($X2046="Unknown",VLOOKUP($E2046,$AI$95:$AW$99,COLUMN($AW:$AW)-COLUMN($AH:$AH),FALSE),0))</f>
        <v>0.16197839056517743</v>
      </c>
      <c r="S2046" s="87" cm="1">
        <f t="array" ref="S2046">VLOOKUP($E2046,$AI$111:$AW$115,COLUMN($AW:$AW)-COLUMN($AH:$AH),FALSE)</f>
        <v>431.69321999999994</v>
      </c>
      <c r="T2046" s="104">
        <f t="shared" si="469"/>
        <v>0.66059033901601638</v>
      </c>
      <c r="U2046" s="104">
        <f t="shared" si="470"/>
        <v>1651.0591000713489</v>
      </c>
      <c r="V2046" s="87" cm="1">
        <f t="array" ref="V2046">VLOOKUP($E2046,$AI$118:$AW$122,COLUMN($AW:$AW)-COLUMN($AH:$AH),FALSE)</f>
        <v>0</v>
      </c>
      <c r="W2046" s="87" t="str">
        <f t="shared" si="474"/>
        <v>Domestic</v>
      </c>
      <c r="X2046" s="87" t="str">
        <f t="shared" si="475"/>
        <v>Non-local</v>
      </c>
      <c r="Y2046" s="104"/>
      <c r="Z2046" s="87" t="str">
        <f t="shared" si="471"/>
        <v>USA</v>
      </c>
      <c r="AA2046" s="87" t="str">
        <f t="shared" si="472"/>
        <v>USA</v>
      </c>
      <c r="AB2046" s="82" cm="1">
        <f t="array" ref="AB2046">VLOOKUP(B2046,'GDP per Capita'!$T$2:$V$4235,COLUMN('GDP per Capita'!$V:$V)-COLUMN('GDP per Capita'!$S:$S),FALSE)</f>
        <v>63809.64</v>
      </c>
      <c r="AC2046" s="82">
        <f t="shared" si="476"/>
        <v>63809.64</v>
      </c>
      <c r="AD2046" s="82">
        <f t="shared" si="477"/>
        <v>63809.64</v>
      </c>
      <c r="AE2046" s="88">
        <f t="shared" si="473"/>
        <v>2.5874759676928892E-2</v>
      </c>
    </row>
    <row r="2047" spans="1:31">
      <c r="A2047" s="77" t="s">
        <v>1602</v>
      </c>
      <c r="B2047" s="77">
        <v>2046</v>
      </c>
      <c r="C2047" s="77" t="s">
        <v>29</v>
      </c>
      <c r="D2047" s="77" t="s">
        <v>29</v>
      </c>
      <c r="E2047" s="77">
        <v>2019</v>
      </c>
      <c r="F2047" s="77">
        <v>39.9020565</v>
      </c>
      <c r="G2047" s="77">
        <v>-75.349912399999994</v>
      </c>
      <c r="H2047" s="77">
        <v>0</v>
      </c>
      <c r="I2047" s="77" t="s">
        <v>1479</v>
      </c>
      <c r="J2047" s="77">
        <v>38.626803899999999</v>
      </c>
      <c r="K2047" s="77">
        <v>-90.199409700000004</v>
      </c>
      <c r="L2047" s="77">
        <v>2569.4775614924501</v>
      </c>
      <c r="M2047" s="77">
        <v>0.50091778841156798</v>
      </c>
      <c r="N2047" s="77">
        <v>0</v>
      </c>
      <c r="O2047" s="77">
        <v>493.33969180655203</v>
      </c>
      <c r="P2047" s="87" cm="1">
        <f t="array" ref="P2047">IF($X2047="Non-local",VLOOKUP($E2047,$AI$64:$AW$68,COLUMN($AW:$AW)-COLUMN($AH:$AH),FALSE),IF($X2047="Unknown",VLOOKUP($E2047,$AI$71:$AW$75,COLUMN($AW:$AW)-COLUMN($AH:$AH),FALSE),0))</f>
        <v>244</v>
      </c>
      <c r="Q2047" s="87" cm="1">
        <f t="array" ref="Q2047">IF($X2047="Non-local",VLOOKUP($E2047,$AI$40:$AW$44,COLUMN($AW:$AW)-COLUMN($AH:$AH),FALSE),IF($X2047="Unknown",VLOOKUP($E2047,$AI$47:$AW$51,COLUMN($AW:$AW)-COLUMN($AH:$AH),FALSE),0))</f>
        <v>485.37900000000008</v>
      </c>
      <c r="R2047" s="87" cm="1">
        <f t="array" ref="R2047">IF($X2047="Non-local",VLOOKUP($E2047,$AI$88:$AW$92,COLUMN($AW:$AW)-COLUMN($AH:$AH),FALSE),IF($X2047="Unknown",VLOOKUP($E2047,$AI$95:$AW$99,COLUMN($AW:$AW)-COLUMN($AH:$AH),FALSE),0))</f>
        <v>0.16197839056517743</v>
      </c>
      <c r="S2047" s="87" cm="1">
        <f t="array" ref="S2047">VLOOKUP($E2047,$AI$111:$AW$115,COLUMN($AW:$AW)-COLUMN($AH:$AH),FALSE)</f>
        <v>431.69321999999994</v>
      </c>
      <c r="T2047" s="104">
        <f t="shared" si="469"/>
        <v>0.66289617897674535</v>
      </c>
      <c r="U2047" s="104">
        <f t="shared" si="470"/>
        <v>1654.4119118065521</v>
      </c>
      <c r="V2047" s="87" cm="1">
        <f t="array" ref="V2047">VLOOKUP($E2047,$AI$118:$AW$122,COLUMN($AW:$AW)-COLUMN($AH:$AH),FALSE)</f>
        <v>0</v>
      </c>
      <c r="W2047" s="87" t="str">
        <f t="shared" si="474"/>
        <v>Domestic</v>
      </c>
      <c r="X2047" s="87" t="str">
        <f t="shared" si="475"/>
        <v>Non-local</v>
      </c>
      <c r="Y2047" s="104"/>
      <c r="Z2047" s="87" t="str">
        <f t="shared" si="471"/>
        <v>USA</v>
      </c>
      <c r="AA2047" s="87" t="str">
        <f t="shared" si="472"/>
        <v>USA</v>
      </c>
      <c r="AB2047" s="82" cm="1">
        <f t="array" ref="AB2047">VLOOKUP(B2047,'GDP per Capita'!$T$2:$V$4235,COLUMN('GDP per Capita'!$V:$V)-COLUMN('GDP per Capita'!$S:$S),FALSE)</f>
        <v>63809.64</v>
      </c>
      <c r="AC2047" s="82">
        <f t="shared" si="476"/>
        <v>63809.64</v>
      </c>
      <c r="AD2047" s="82">
        <f t="shared" si="477"/>
        <v>63809.64</v>
      </c>
      <c r="AE2047" s="88">
        <f t="shared" si="473"/>
        <v>2.592730364575873E-2</v>
      </c>
    </row>
    <row r="2048" spans="1:31">
      <c r="A2048" s="77" t="s">
        <v>1043</v>
      </c>
      <c r="B2048" s="77">
        <v>2047</v>
      </c>
      <c r="C2048" s="77" t="s">
        <v>29</v>
      </c>
      <c r="D2048" s="77" t="s">
        <v>29</v>
      </c>
      <c r="E2048" s="77">
        <v>2019</v>
      </c>
      <c r="F2048" s="77">
        <v>34.365355450000003</v>
      </c>
      <c r="G2048" s="77">
        <v>-89.534908295442406</v>
      </c>
      <c r="H2048" s="77">
        <v>0</v>
      </c>
      <c r="I2048" s="77" t="s">
        <v>1479</v>
      </c>
      <c r="J2048" s="77">
        <v>38.626803899999999</v>
      </c>
      <c r="K2048" s="77">
        <v>-90.199409700000004</v>
      </c>
      <c r="L2048" s="77">
        <v>955.112154959691</v>
      </c>
      <c r="M2048" s="77">
        <v>0.28774927092776698</v>
      </c>
      <c r="N2048" s="77">
        <v>0</v>
      </c>
      <c r="O2048" s="77">
        <v>183.38153375226</v>
      </c>
      <c r="P2048" s="87" cm="1">
        <f t="array" ref="P2048">IF($X2048="Non-local",VLOOKUP($E2048,$AI$64:$AW$68,COLUMN($AW:$AW)-COLUMN($AH:$AH),FALSE),IF($X2048="Unknown",VLOOKUP($E2048,$AI$71:$AW$75,COLUMN($AW:$AW)-COLUMN($AH:$AH),FALSE),0))</f>
        <v>244</v>
      </c>
      <c r="Q2048" s="87" cm="1">
        <f t="array" ref="Q2048">IF($X2048="Non-local",VLOOKUP($E2048,$AI$40:$AW$44,COLUMN($AW:$AW)-COLUMN($AH:$AH),FALSE),IF($X2048="Unknown",VLOOKUP($E2048,$AI$47:$AW$51,COLUMN($AW:$AW)-COLUMN($AH:$AH),FALSE),0))</f>
        <v>485.37900000000008</v>
      </c>
      <c r="R2048" s="87" cm="1">
        <f t="array" ref="R2048">IF($X2048="Non-local",VLOOKUP($E2048,$AI$88:$AW$92,COLUMN($AW:$AW)-COLUMN($AH:$AH),FALSE),IF($X2048="Unknown",VLOOKUP($E2048,$AI$95:$AW$99,COLUMN($AW:$AW)-COLUMN($AH:$AH),FALSE),0))</f>
        <v>0.16197839056517743</v>
      </c>
      <c r="S2048" s="87" cm="1">
        <f t="array" ref="S2048">VLOOKUP($E2048,$AI$111:$AW$115,COLUMN($AW:$AW)-COLUMN($AH:$AH),FALSE)</f>
        <v>431.69321999999994</v>
      </c>
      <c r="T2048" s="104">
        <f t="shared" si="469"/>
        <v>0.44972766149294441</v>
      </c>
      <c r="U2048" s="104">
        <f t="shared" si="470"/>
        <v>1344.4537537522599</v>
      </c>
      <c r="V2048" s="87" cm="1">
        <f t="array" ref="V2048">VLOOKUP($E2048,$AI$118:$AW$122,COLUMN($AW:$AW)-COLUMN($AH:$AH),FALSE)</f>
        <v>0</v>
      </c>
      <c r="W2048" s="87" t="str">
        <f t="shared" si="474"/>
        <v>Domestic</v>
      </c>
      <c r="X2048" s="87" t="str">
        <f t="shared" si="475"/>
        <v>Non-local</v>
      </c>
      <c r="Y2048" s="104"/>
      <c r="Z2048" s="87" t="str">
        <f t="shared" si="471"/>
        <v>USA</v>
      </c>
      <c r="AA2048" s="87" t="str">
        <f t="shared" si="472"/>
        <v>USA</v>
      </c>
      <c r="AB2048" s="82" cm="1">
        <f t="array" ref="AB2048">VLOOKUP(B2048,'GDP per Capita'!$T$2:$V$4235,COLUMN('GDP per Capita'!$V:$V)-COLUMN('GDP per Capita'!$S:$S),FALSE)</f>
        <v>63809.64</v>
      </c>
      <c r="AC2048" s="82">
        <f t="shared" si="476"/>
        <v>63809.64</v>
      </c>
      <c r="AD2048" s="82">
        <f t="shared" si="477"/>
        <v>63809.64</v>
      </c>
      <c r="AE2048" s="88">
        <f t="shared" si="473"/>
        <v>2.106975926760063E-2</v>
      </c>
    </row>
    <row r="2049" spans="1:31">
      <c r="A2049" s="77" t="s">
        <v>1415</v>
      </c>
      <c r="B2049" s="77">
        <v>2048</v>
      </c>
      <c r="C2049" s="77" t="s">
        <v>29</v>
      </c>
      <c r="D2049" s="77" t="s">
        <v>29</v>
      </c>
      <c r="E2049" s="77">
        <v>2019</v>
      </c>
      <c r="F2049" s="77">
        <v>40.735657000000003</v>
      </c>
      <c r="G2049" s="77">
        <v>-74.172366699999998</v>
      </c>
      <c r="H2049" s="77">
        <v>0</v>
      </c>
      <c r="I2049" s="77" t="s">
        <v>1479</v>
      </c>
      <c r="J2049" s="77">
        <v>38.626803899999999</v>
      </c>
      <c r="K2049" s="77">
        <v>-90.199409700000004</v>
      </c>
      <c r="L2049" s="77">
        <v>2778.8084793904</v>
      </c>
      <c r="M2049" s="77">
        <v>0.52855884244509399</v>
      </c>
      <c r="N2049" s="77">
        <v>0</v>
      </c>
      <c r="O2049" s="77">
        <v>533.53122804295697</v>
      </c>
      <c r="P2049" s="87" cm="1">
        <f t="array" ref="P2049">IF($X2049="Non-local",VLOOKUP($E2049,$AI$64:$AW$68,COLUMN($AW:$AW)-COLUMN($AH:$AH),FALSE),IF($X2049="Unknown",VLOOKUP($E2049,$AI$71:$AW$75,COLUMN($AW:$AW)-COLUMN($AH:$AH),FALSE),0))</f>
        <v>244</v>
      </c>
      <c r="Q2049" s="87" cm="1">
        <f t="array" ref="Q2049">IF($X2049="Non-local",VLOOKUP($E2049,$AI$40:$AW$44,COLUMN($AW:$AW)-COLUMN($AH:$AH),FALSE),IF($X2049="Unknown",VLOOKUP($E2049,$AI$47:$AW$51,COLUMN($AW:$AW)-COLUMN($AH:$AH),FALSE),0))</f>
        <v>485.37900000000008</v>
      </c>
      <c r="R2049" s="87" cm="1">
        <f t="array" ref="R2049">IF($X2049="Non-local",VLOOKUP($E2049,$AI$88:$AW$92,COLUMN($AW:$AW)-COLUMN($AH:$AH),FALSE),IF($X2049="Unknown",VLOOKUP($E2049,$AI$95:$AW$99,COLUMN($AW:$AW)-COLUMN($AH:$AH),FALSE),0))</f>
        <v>0.16197839056517743</v>
      </c>
      <c r="S2049" s="87" cm="1">
        <f t="array" ref="S2049">VLOOKUP($E2049,$AI$111:$AW$115,COLUMN($AW:$AW)-COLUMN($AH:$AH),FALSE)</f>
        <v>431.69321999999994</v>
      </c>
      <c r="T2049" s="104">
        <f t="shared" si="469"/>
        <v>0.69053723301027148</v>
      </c>
      <c r="U2049" s="104">
        <f t="shared" si="470"/>
        <v>1694.6034480429569</v>
      </c>
      <c r="V2049" s="87" cm="1">
        <f t="array" ref="V2049">VLOOKUP($E2049,$AI$118:$AW$122,COLUMN($AW:$AW)-COLUMN($AH:$AH),FALSE)</f>
        <v>0</v>
      </c>
      <c r="W2049" s="87" t="str">
        <f t="shared" si="474"/>
        <v>Domestic</v>
      </c>
      <c r="X2049" s="87" t="str">
        <f t="shared" si="475"/>
        <v>Non-local</v>
      </c>
      <c r="Y2049" s="104"/>
      <c r="Z2049" s="87" t="str">
        <f t="shared" si="471"/>
        <v>USA</v>
      </c>
      <c r="AA2049" s="87" t="str">
        <f t="shared" si="472"/>
        <v>USA</v>
      </c>
      <c r="AB2049" s="82" cm="1">
        <f t="array" ref="AB2049">VLOOKUP(B2049,'GDP per Capita'!$T$2:$V$4235,COLUMN('GDP per Capita'!$V:$V)-COLUMN('GDP per Capita'!$S:$S),FALSE)</f>
        <v>63809.64</v>
      </c>
      <c r="AC2049" s="82">
        <f t="shared" si="476"/>
        <v>63809.64</v>
      </c>
      <c r="AD2049" s="82">
        <f t="shared" si="477"/>
        <v>63809.64</v>
      </c>
      <c r="AE2049" s="88">
        <f t="shared" si="473"/>
        <v>2.6557169857766898E-2</v>
      </c>
    </row>
    <row r="2050" spans="1:31">
      <c r="A2050" s="77" t="s">
        <v>971</v>
      </c>
      <c r="B2050" s="77">
        <v>2049</v>
      </c>
      <c r="C2050" s="77" t="s">
        <v>29</v>
      </c>
      <c r="D2050" s="77" t="s">
        <v>29</v>
      </c>
      <c r="E2050" s="77">
        <v>2019</v>
      </c>
      <c r="F2050" s="77">
        <v>40.7127281</v>
      </c>
      <c r="G2050" s="77">
        <v>-74.006015199999993</v>
      </c>
      <c r="H2050" s="77">
        <v>0</v>
      </c>
      <c r="I2050" s="77" t="s">
        <v>1479</v>
      </c>
      <c r="J2050" s="77">
        <v>38.626803899999999</v>
      </c>
      <c r="K2050" s="77">
        <v>-90.199409700000004</v>
      </c>
      <c r="L2050" s="77">
        <v>2806.3747860317599</v>
      </c>
      <c r="M2050" s="77">
        <v>0.53219882921355599</v>
      </c>
      <c r="N2050" s="77">
        <v>0</v>
      </c>
      <c r="O2050" s="77">
        <v>538.82395891809801</v>
      </c>
      <c r="P2050" s="87" cm="1">
        <f t="array" ref="P2050">IF($X2050="Non-local",VLOOKUP($E2050,$AI$64:$AW$68,COLUMN($AW:$AW)-COLUMN($AH:$AH),FALSE),IF($X2050="Unknown",VLOOKUP($E2050,$AI$71:$AW$75,COLUMN($AW:$AW)-COLUMN($AH:$AH),FALSE),0))</f>
        <v>244</v>
      </c>
      <c r="Q2050" s="87" cm="1">
        <f t="array" ref="Q2050">IF($X2050="Non-local",VLOOKUP($E2050,$AI$40:$AW$44,COLUMN($AW:$AW)-COLUMN($AH:$AH),FALSE),IF($X2050="Unknown",VLOOKUP($E2050,$AI$47:$AW$51,COLUMN($AW:$AW)-COLUMN($AH:$AH),FALSE),0))</f>
        <v>485.37900000000008</v>
      </c>
      <c r="R2050" s="87" cm="1">
        <f t="array" ref="R2050">IF($X2050="Non-local",VLOOKUP($E2050,$AI$88:$AW$92,COLUMN($AW:$AW)-COLUMN($AH:$AH),FALSE),IF($X2050="Unknown",VLOOKUP($E2050,$AI$95:$AW$99,COLUMN($AW:$AW)-COLUMN($AH:$AH),FALSE),0))</f>
        <v>0.16197839056517743</v>
      </c>
      <c r="S2050" s="87" cm="1">
        <f t="array" ref="S2050">VLOOKUP($E2050,$AI$111:$AW$115,COLUMN($AW:$AW)-COLUMN($AH:$AH),FALSE)</f>
        <v>431.69321999999994</v>
      </c>
      <c r="T2050" s="104">
        <f t="shared" ref="T2050:T2113" si="478">SUM(M2050,R2050)</f>
        <v>0.69417721977873348</v>
      </c>
      <c r="U2050" s="104">
        <f t="shared" ref="U2050:U2113" si="479">SUM(O2050,P2050,Q2050,S2050)</f>
        <v>1699.896178918098</v>
      </c>
      <c r="V2050" s="87" cm="1">
        <f t="array" ref="V2050">VLOOKUP($E2050,$AI$118:$AW$122,COLUMN($AW:$AW)-COLUMN($AH:$AH),FALSE)</f>
        <v>0</v>
      </c>
      <c r="W2050" s="87" t="str">
        <f t="shared" si="474"/>
        <v>Domestic</v>
      </c>
      <c r="X2050" s="87" t="str">
        <f t="shared" si="475"/>
        <v>Non-local</v>
      </c>
      <c r="Y2050" s="104"/>
      <c r="Z2050" s="87" t="str">
        <f t="shared" ref="Z2050:Z2113" si="480">C2050</f>
        <v>USA</v>
      </c>
      <c r="AA2050" s="87" t="str">
        <f t="shared" ref="AA2050:AA2113" si="481">D2050</f>
        <v>USA</v>
      </c>
      <c r="AB2050" s="82" cm="1">
        <f t="array" ref="AB2050">VLOOKUP(B2050,'GDP per Capita'!$T$2:$V$4235,COLUMN('GDP per Capita'!$V:$V)-COLUMN('GDP per Capita'!$S:$S),FALSE)</f>
        <v>63809.64</v>
      </c>
      <c r="AC2050" s="82">
        <f t="shared" si="476"/>
        <v>63809.64</v>
      </c>
      <c r="AD2050" s="82">
        <f t="shared" si="477"/>
        <v>63809.64</v>
      </c>
      <c r="AE2050" s="88">
        <f t="shared" ref="AE2050:AE2113" si="482">U2050/AD2050</f>
        <v>2.6640115489103184E-2</v>
      </c>
    </row>
    <row r="2051" spans="1:31">
      <c r="A2051" s="77" t="s">
        <v>1038</v>
      </c>
      <c r="B2051" s="77">
        <v>2050</v>
      </c>
      <c r="C2051" s="77" t="s">
        <v>29</v>
      </c>
      <c r="D2051" s="77" t="s">
        <v>29</v>
      </c>
      <c r="E2051" s="77">
        <v>2019</v>
      </c>
      <c r="F2051" s="77">
        <v>33.723761699999997</v>
      </c>
      <c r="G2051" s="77">
        <v>-116.267323699999</v>
      </c>
      <c r="H2051" s="77">
        <v>0</v>
      </c>
      <c r="I2051" s="77" t="s">
        <v>1479</v>
      </c>
      <c r="J2051" s="77">
        <v>38.626803899999999</v>
      </c>
      <c r="K2051" s="77">
        <v>-90.199409700000004</v>
      </c>
      <c r="L2051" s="77">
        <v>4787.4718659308901</v>
      </c>
      <c r="M2051" s="77">
        <v>0.84748581505902099</v>
      </c>
      <c r="N2051" s="77">
        <v>0</v>
      </c>
      <c r="O2051" s="77">
        <v>574.49662391170705</v>
      </c>
      <c r="P2051" s="87" cm="1">
        <f t="array" ref="P2051">IF($X2051="Non-local",VLOOKUP($E2051,$AI$64:$AW$68,COLUMN($AW:$AW)-COLUMN($AH:$AH),FALSE),IF($X2051="Unknown",VLOOKUP($E2051,$AI$71:$AW$75,COLUMN($AW:$AW)-COLUMN($AH:$AH),FALSE),0))</f>
        <v>244</v>
      </c>
      <c r="Q2051" s="87" cm="1">
        <f t="array" ref="Q2051">IF($X2051="Non-local",VLOOKUP($E2051,$AI$40:$AW$44,COLUMN($AW:$AW)-COLUMN($AH:$AH),FALSE),IF($X2051="Unknown",VLOOKUP($E2051,$AI$47:$AW$51,COLUMN($AW:$AW)-COLUMN($AH:$AH),FALSE),0))</f>
        <v>485.37900000000008</v>
      </c>
      <c r="R2051" s="87" cm="1">
        <f t="array" ref="R2051">IF($X2051="Non-local",VLOOKUP($E2051,$AI$88:$AW$92,COLUMN($AW:$AW)-COLUMN($AH:$AH),FALSE),IF($X2051="Unknown",VLOOKUP($E2051,$AI$95:$AW$99,COLUMN($AW:$AW)-COLUMN($AH:$AH),FALSE),0))</f>
        <v>0.16197839056517743</v>
      </c>
      <c r="S2051" s="87" cm="1">
        <f t="array" ref="S2051">VLOOKUP($E2051,$AI$111:$AW$115,COLUMN($AW:$AW)-COLUMN($AH:$AH),FALSE)</f>
        <v>431.69321999999994</v>
      </c>
      <c r="T2051" s="104">
        <f t="shared" si="478"/>
        <v>1.0094642056241985</v>
      </c>
      <c r="U2051" s="104">
        <f t="shared" si="479"/>
        <v>1735.5688439117071</v>
      </c>
      <c r="V2051" s="87" cm="1">
        <f t="array" ref="V2051">VLOOKUP($E2051,$AI$118:$AW$122,COLUMN($AW:$AW)-COLUMN($AH:$AH),FALSE)</f>
        <v>0</v>
      </c>
      <c r="W2051" s="87" t="str">
        <f t="shared" ref="W2051:W2114" si="483">IF(Z2051&lt;&gt;"USA",IF(Z2051&lt;&gt;"Unknown","International","Unknown"),"Domestic")</f>
        <v>Domestic</v>
      </c>
      <c r="X2051" s="87" t="str">
        <f t="shared" ref="X2051:X2114" si="484">IF(A2051="Unknown","Unknown",IF(H2051=1,"Local","Non-local"))</f>
        <v>Non-local</v>
      </c>
      <c r="Y2051" s="104"/>
      <c r="Z2051" s="87" t="str">
        <f t="shared" si="480"/>
        <v>USA</v>
      </c>
      <c r="AA2051" s="87" t="str">
        <f t="shared" si="481"/>
        <v>USA</v>
      </c>
      <c r="AB2051" s="82" cm="1">
        <f t="array" ref="AB2051">VLOOKUP(B2051,'GDP per Capita'!$T$2:$V$4235,COLUMN('GDP per Capita'!$V:$V)-COLUMN('GDP per Capita'!$S:$S),FALSE)</f>
        <v>63809.64</v>
      </c>
      <c r="AC2051" s="82">
        <f t="shared" ref="AC2051:AC2114" si="485">IFERROR(AB2051,"")</f>
        <v>63809.64</v>
      </c>
      <c r="AD2051" s="82">
        <f t="shared" ref="AD2051:AD2114" si="486">IFERROR(AB2051,AVERAGE(AC$2:AC$2538))</f>
        <v>63809.64</v>
      </c>
      <c r="AE2051" s="88">
        <f t="shared" si="482"/>
        <v>2.7199163698646583E-2</v>
      </c>
    </row>
    <row r="2052" spans="1:31">
      <c r="A2052" s="77" t="s">
        <v>34</v>
      </c>
      <c r="B2052" s="77">
        <v>2051</v>
      </c>
      <c r="C2052" s="77" t="s">
        <v>34</v>
      </c>
      <c r="D2052" s="77" t="s">
        <v>34</v>
      </c>
      <c r="E2052" s="77">
        <v>2019</v>
      </c>
      <c r="F2052" s="77">
        <v>0</v>
      </c>
      <c r="G2052" s="77">
        <v>0</v>
      </c>
      <c r="H2052" s="77">
        <v>0</v>
      </c>
      <c r="I2052" s="77" t="s">
        <v>1479</v>
      </c>
      <c r="J2052" s="77">
        <v>38.626803899999999</v>
      </c>
      <c r="K2052" s="77">
        <v>-90.199409700000004</v>
      </c>
      <c r="L2052" s="77">
        <v>3701.00063761927</v>
      </c>
      <c r="M2052" s="77">
        <v>0.67333559908097096</v>
      </c>
      <c r="N2052" s="77">
        <v>1</v>
      </c>
      <c r="O2052" s="77">
        <v>710.59212242290005</v>
      </c>
      <c r="P2052" s="87" cm="1">
        <f t="array" ref="P2052">IF($X2052="Non-local",VLOOKUP($E2052,$AI$64:$AW$68,COLUMN($AW:$AW)-COLUMN($AH:$AH),FALSE),IF($X2052="Unknown",VLOOKUP($E2052,$AI$71:$AW$75,COLUMN($AW:$AW)-COLUMN($AH:$AH),FALSE),0))</f>
        <v>235.51304347826087</v>
      </c>
      <c r="Q2052" s="87" cm="1">
        <f t="array" ref="Q2052">IF($X2052="Non-local",VLOOKUP($E2052,$AI$40:$AW$44,COLUMN($AW:$AW)-COLUMN($AH:$AH),FALSE),IF($X2052="Unknown",VLOOKUP($E2052,$AI$47:$AW$51,COLUMN($AW:$AW)-COLUMN($AH:$AH),FALSE),0))</f>
        <v>468.49625217391309</v>
      </c>
      <c r="R2052" s="87" cm="1">
        <f t="array" ref="R2052">IF($X2052="Non-local",VLOOKUP($E2052,$AI$88:$AW$92,COLUMN($AW:$AW)-COLUMN($AH:$AH),FALSE),IF($X2052="Unknown",VLOOKUP($E2052,$AI$95:$AW$99,COLUMN($AW:$AW)-COLUMN($AH:$AH),FALSE),0))</f>
        <v>0.15634435958899737</v>
      </c>
      <c r="S2052" s="87" cm="1">
        <f t="array" ref="S2052">VLOOKUP($E2052,$AI$111:$AW$115,COLUMN($AW:$AW)-COLUMN($AH:$AH),FALSE)</f>
        <v>431.69321999999994</v>
      </c>
      <c r="T2052" s="104">
        <f t="shared" si="478"/>
        <v>0.82967995866996835</v>
      </c>
      <c r="U2052" s="104">
        <f t="shared" si="479"/>
        <v>1846.2946380750739</v>
      </c>
      <c r="V2052" s="87" cm="1">
        <f t="array" ref="V2052">VLOOKUP($E2052,$AI$118:$AW$122,COLUMN($AW:$AW)-COLUMN($AH:$AH),FALSE)</f>
        <v>0</v>
      </c>
      <c r="W2052" s="87" t="str">
        <f t="shared" si="483"/>
        <v>Unknown</v>
      </c>
      <c r="X2052" s="87" t="str">
        <f t="shared" si="484"/>
        <v>Unknown</v>
      </c>
      <c r="Y2052" s="104"/>
      <c r="Z2052" s="87" t="str">
        <f t="shared" si="480"/>
        <v>Unknown</v>
      </c>
      <c r="AA2052" s="87" t="str">
        <f t="shared" si="481"/>
        <v>Unknown</v>
      </c>
      <c r="AB2052" s="82" t="e" cm="1">
        <f t="array" ref="AB2052">VLOOKUP(B2052,'GDP per Capita'!$T$2:$V$4235,COLUMN('GDP per Capita'!$V:$V)-COLUMN('GDP per Capita'!$S:$S),FALSE)</f>
        <v>#N/A</v>
      </c>
      <c r="AC2052" s="82" t="str">
        <f t="shared" si="485"/>
        <v/>
      </c>
      <c r="AD2052" s="82">
        <f t="shared" si="486"/>
        <v>61228.93767638311</v>
      </c>
      <c r="AE2052" s="88">
        <f t="shared" si="482"/>
        <v>3.0153955109157748E-2</v>
      </c>
    </row>
    <row r="2053" spans="1:31">
      <c r="A2053" s="77" t="s">
        <v>1093</v>
      </c>
      <c r="B2053" s="77">
        <v>2052</v>
      </c>
      <c r="C2053" s="77" t="s">
        <v>29</v>
      </c>
      <c r="D2053" s="77" t="s">
        <v>29</v>
      </c>
      <c r="E2053" s="77">
        <v>2019</v>
      </c>
      <c r="F2053" s="77">
        <v>34.053690899999999</v>
      </c>
      <c r="G2053" s="77">
        <v>-118.2427666</v>
      </c>
      <c r="H2053" s="77">
        <v>0</v>
      </c>
      <c r="I2053" s="77" t="s">
        <v>1479</v>
      </c>
      <c r="J2053" s="77">
        <v>38.626803899999999</v>
      </c>
      <c r="K2053" s="77">
        <v>-90.199409700000004</v>
      </c>
      <c r="L2053" s="77">
        <v>5104.5832856780298</v>
      </c>
      <c r="M2053" s="77">
        <v>0.89073640506808505</v>
      </c>
      <c r="N2053" s="77">
        <v>0</v>
      </c>
      <c r="O2053" s="77">
        <v>612.54999428136398</v>
      </c>
      <c r="P2053" s="87" cm="1">
        <f t="array" ref="P2053">IF($X2053="Non-local",VLOOKUP($E2053,$AI$64:$AW$68,COLUMN($AW:$AW)-COLUMN($AH:$AH),FALSE),IF($X2053="Unknown",VLOOKUP($E2053,$AI$71:$AW$75,COLUMN($AW:$AW)-COLUMN($AH:$AH),FALSE),0))</f>
        <v>244</v>
      </c>
      <c r="Q2053" s="87" cm="1">
        <f t="array" ref="Q2053">IF($X2053="Non-local",VLOOKUP($E2053,$AI$40:$AW$44,COLUMN($AW:$AW)-COLUMN($AH:$AH),FALSE),IF($X2053="Unknown",VLOOKUP($E2053,$AI$47:$AW$51,COLUMN($AW:$AW)-COLUMN($AH:$AH),FALSE),0))</f>
        <v>485.37900000000008</v>
      </c>
      <c r="R2053" s="87" cm="1">
        <f t="array" ref="R2053">IF($X2053="Non-local",VLOOKUP($E2053,$AI$88:$AW$92,COLUMN($AW:$AW)-COLUMN($AH:$AH),FALSE),IF($X2053="Unknown",VLOOKUP($E2053,$AI$95:$AW$99,COLUMN($AW:$AW)-COLUMN($AH:$AH),FALSE),0))</f>
        <v>0.16197839056517743</v>
      </c>
      <c r="S2053" s="87" cm="1">
        <f t="array" ref="S2053">VLOOKUP($E2053,$AI$111:$AW$115,COLUMN($AW:$AW)-COLUMN($AH:$AH),FALSE)</f>
        <v>431.69321999999994</v>
      </c>
      <c r="T2053" s="104">
        <f t="shared" si="478"/>
        <v>1.0527147956332625</v>
      </c>
      <c r="U2053" s="104">
        <f t="shared" si="479"/>
        <v>1773.622214281364</v>
      </c>
      <c r="V2053" s="87" cm="1">
        <f t="array" ref="V2053">VLOOKUP($E2053,$AI$118:$AW$122,COLUMN($AW:$AW)-COLUMN($AH:$AH),FALSE)</f>
        <v>0</v>
      </c>
      <c r="W2053" s="87" t="str">
        <f t="shared" si="483"/>
        <v>Domestic</v>
      </c>
      <c r="X2053" s="87" t="str">
        <f t="shared" si="484"/>
        <v>Non-local</v>
      </c>
      <c r="Y2053" s="104"/>
      <c r="Z2053" s="87" t="str">
        <f t="shared" si="480"/>
        <v>USA</v>
      </c>
      <c r="AA2053" s="87" t="str">
        <f t="shared" si="481"/>
        <v>USA</v>
      </c>
      <c r="AB2053" s="82" cm="1">
        <f t="array" ref="AB2053">VLOOKUP(B2053,'GDP per Capita'!$T$2:$V$4235,COLUMN('GDP per Capita'!$V:$V)-COLUMN('GDP per Capita'!$S:$S),FALSE)</f>
        <v>63809.64</v>
      </c>
      <c r="AC2053" s="82">
        <f t="shared" si="485"/>
        <v>63809.64</v>
      </c>
      <c r="AD2053" s="82">
        <f t="shared" si="486"/>
        <v>63809.64</v>
      </c>
      <c r="AE2053" s="88">
        <f t="shared" si="482"/>
        <v>2.7795521402116732E-2</v>
      </c>
    </row>
    <row r="2054" spans="1:31">
      <c r="A2054" s="77" t="s">
        <v>882</v>
      </c>
      <c r="B2054" s="77">
        <v>2053</v>
      </c>
      <c r="C2054" s="77" t="s">
        <v>29</v>
      </c>
      <c r="D2054" s="77" t="s">
        <v>29</v>
      </c>
      <c r="E2054" s="77">
        <v>2019</v>
      </c>
      <c r="F2054" s="77">
        <v>39.004607</v>
      </c>
      <c r="G2054" s="77">
        <v>-76.875683800000004</v>
      </c>
      <c r="H2054" s="77">
        <v>0</v>
      </c>
      <c r="I2054" s="77" t="s">
        <v>1479</v>
      </c>
      <c r="J2054" s="77">
        <v>38.626803899999999</v>
      </c>
      <c r="K2054" s="77">
        <v>-90.199409700000004</v>
      </c>
      <c r="L2054" s="77">
        <v>2308.1878713614001</v>
      </c>
      <c r="M2054" s="77">
        <v>0.46641584996959801</v>
      </c>
      <c r="N2054" s="77">
        <v>0</v>
      </c>
      <c r="O2054" s="77">
        <v>443.172071301389</v>
      </c>
      <c r="P2054" s="87" cm="1">
        <f t="array" ref="P2054">IF($X2054="Non-local",VLOOKUP($E2054,$AI$64:$AW$68,COLUMN($AW:$AW)-COLUMN($AH:$AH),FALSE),IF($X2054="Unknown",VLOOKUP($E2054,$AI$71:$AW$75,COLUMN($AW:$AW)-COLUMN($AH:$AH),FALSE),0))</f>
        <v>244</v>
      </c>
      <c r="Q2054" s="87" cm="1">
        <f t="array" ref="Q2054">IF($X2054="Non-local",VLOOKUP($E2054,$AI$40:$AW$44,COLUMN($AW:$AW)-COLUMN($AH:$AH),FALSE),IF($X2054="Unknown",VLOOKUP($E2054,$AI$47:$AW$51,COLUMN($AW:$AW)-COLUMN($AH:$AH),FALSE),0))</f>
        <v>485.37900000000008</v>
      </c>
      <c r="R2054" s="87" cm="1">
        <f t="array" ref="R2054">IF($X2054="Non-local",VLOOKUP($E2054,$AI$88:$AW$92,COLUMN($AW:$AW)-COLUMN($AH:$AH),FALSE),IF($X2054="Unknown",VLOOKUP($E2054,$AI$95:$AW$99,COLUMN($AW:$AW)-COLUMN($AH:$AH),FALSE),0))</f>
        <v>0.16197839056517743</v>
      </c>
      <c r="S2054" s="87" cm="1">
        <f t="array" ref="S2054">VLOOKUP($E2054,$AI$111:$AW$115,COLUMN($AW:$AW)-COLUMN($AH:$AH),FALSE)</f>
        <v>431.69321999999994</v>
      </c>
      <c r="T2054" s="104">
        <f t="shared" si="478"/>
        <v>0.62839424053477544</v>
      </c>
      <c r="U2054" s="104">
        <f t="shared" si="479"/>
        <v>1604.244291301389</v>
      </c>
      <c r="V2054" s="87" cm="1">
        <f t="array" ref="V2054">VLOOKUP($E2054,$AI$118:$AW$122,COLUMN($AW:$AW)-COLUMN($AH:$AH),FALSE)</f>
        <v>0</v>
      </c>
      <c r="W2054" s="87" t="str">
        <f t="shared" si="483"/>
        <v>Domestic</v>
      </c>
      <c r="X2054" s="87" t="str">
        <f t="shared" si="484"/>
        <v>Non-local</v>
      </c>
      <c r="Y2054" s="104"/>
      <c r="Z2054" s="87" t="str">
        <f t="shared" si="480"/>
        <v>USA</v>
      </c>
      <c r="AA2054" s="87" t="str">
        <f t="shared" si="481"/>
        <v>USA</v>
      </c>
      <c r="AB2054" s="82" cm="1">
        <f t="array" ref="AB2054">VLOOKUP(B2054,'GDP per Capita'!$T$2:$V$4235,COLUMN('GDP per Capita'!$V:$V)-COLUMN('GDP per Capita'!$S:$S),FALSE)</f>
        <v>63809.64</v>
      </c>
      <c r="AC2054" s="82">
        <f t="shared" si="485"/>
        <v>63809.64</v>
      </c>
      <c r="AD2054" s="82">
        <f t="shared" si="486"/>
        <v>63809.64</v>
      </c>
      <c r="AE2054" s="88">
        <f t="shared" si="482"/>
        <v>2.5141096099294543E-2</v>
      </c>
    </row>
    <row r="2055" spans="1:31">
      <c r="A2055" s="77" t="s">
        <v>1120</v>
      </c>
      <c r="B2055" s="77">
        <v>2054</v>
      </c>
      <c r="C2055" s="77" t="s">
        <v>29</v>
      </c>
      <c r="D2055" s="77" t="s">
        <v>29</v>
      </c>
      <c r="E2055" s="77">
        <v>2019</v>
      </c>
      <c r="F2055" s="77">
        <v>45.679429299999903</v>
      </c>
      <c r="G2055" s="77">
        <v>-111.0440474</v>
      </c>
      <c r="H2055" s="77">
        <v>0</v>
      </c>
      <c r="I2055" s="77" t="s">
        <v>1479</v>
      </c>
      <c r="J2055" s="77">
        <v>38.626803899999999</v>
      </c>
      <c r="K2055" s="77">
        <v>-90.199409700000004</v>
      </c>
      <c r="L2055" s="77">
        <v>3762.9745128060299</v>
      </c>
      <c r="M2055" s="77">
        <v>0.68438854383405301</v>
      </c>
      <c r="N2055" s="77">
        <v>0</v>
      </c>
      <c r="O2055" s="77">
        <v>722.49110645875805</v>
      </c>
      <c r="P2055" s="87" cm="1">
        <f t="array" ref="P2055">IF($X2055="Non-local",VLOOKUP($E2055,$AI$64:$AW$68,COLUMN($AW:$AW)-COLUMN($AH:$AH),FALSE),IF($X2055="Unknown",VLOOKUP($E2055,$AI$71:$AW$75,COLUMN($AW:$AW)-COLUMN($AH:$AH),FALSE),0))</f>
        <v>244</v>
      </c>
      <c r="Q2055" s="87" cm="1">
        <f t="array" ref="Q2055">IF($X2055="Non-local",VLOOKUP($E2055,$AI$40:$AW$44,COLUMN($AW:$AW)-COLUMN($AH:$AH),FALSE),IF($X2055="Unknown",VLOOKUP($E2055,$AI$47:$AW$51,COLUMN($AW:$AW)-COLUMN($AH:$AH),FALSE),0))</f>
        <v>485.37900000000008</v>
      </c>
      <c r="R2055" s="87" cm="1">
        <f t="array" ref="R2055">IF($X2055="Non-local",VLOOKUP($E2055,$AI$88:$AW$92,COLUMN($AW:$AW)-COLUMN($AH:$AH),FALSE),IF($X2055="Unknown",VLOOKUP($E2055,$AI$95:$AW$99,COLUMN($AW:$AW)-COLUMN($AH:$AH),FALSE),0))</f>
        <v>0.16197839056517743</v>
      </c>
      <c r="S2055" s="87" cm="1">
        <f t="array" ref="S2055">VLOOKUP($E2055,$AI$111:$AW$115,COLUMN($AW:$AW)-COLUMN($AH:$AH),FALSE)</f>
        <v>431.69321999999994</v>
      </c>
      <c r="T2055" s="104">
        <f t="shared" si="478"/>
        <v>0.84636693439923039</v>
      </c>
      <c r="U2055" s="104">
        <f t="shared" si="479"/>
        <v>1883.563326458758</v>
      </c>
      <c r="V2055" s="87" cm="1">
        <f t="array" ref="V2055">VLOOKUP($E2055,$AI$118:$AW$122,COLUMN($AW:$AW)-COLUMN($AH:$AH),FALSE)</f>
        <v>0</v>
      </c>
      <c r="W2055" s="87" t="str">
        <f t="shared" si="483"/>
        <v>Domestic</v>
      </c>
      <c r="X2055" s="87" t="str">
        <f t="shared" si="484"/>
        <v>Non-local</v>
      </c>
      <c r="Y2055" s="104"/>
      <c r="Z2055" s="87" t="str">
        <f t="shared" si="480"/>
        <v>USA</v>
      </c>
      <c r="AA2055" s="87" t="str">
        <f t="shared" si="481"/>
        <v>USA</v>
      </c>
      <c r="AB2055" s="82" cm="1">
        <f t="array" ref="AB2055">VLOOKUP(B2055,'GDP per Capita'!$T$2:$V$4235,COLUMN('GDP per Capita'!$V:$V)-COLUMN('GDP per Capita'!$S:$S),FALSE)</f>
        <v>63809.64</v>
      </c>
      <c r="AC2055" s="82">
        <f t="shared" si="485"/>
        <v>63809.64</v>
      </c>
      <c r="AD2055" s="82">
        <f t="shared" si="486"/>
        <v>63809.64</v>
      </c>
      <c r="AE2055" s="88">
        <f t="shared" si="482"/>
        <v>2.9518475992949624E-2</v>
      </c>
    </row>
    <row r="2056" spans="1:31">
      <c r="A2056" s="77" t="s">
        <v>1072</v>
      </c>
      <c r="B2056" s="77">
        <v>2055</v>
      </c>
      <c r="C2056" s="77" t="s">
        <v>29</v>
      </c>
      <c r="D2056" s="77" t="s">
        <v>29</v>
      </c>
      <c r="E2056" s="77">
        <v>2019</v>
      </c>
      <c r="F2056" s="77">
        <v>40.349274399999999</v>
      </c>
      <c r="G2056" s="77">
        <v>-74.659295799999995</v>
      </c>
      <c r="H2056" s="77">
        <v>0</v>
      </c>
      <c r="I2056" s="77" t="s">
        <v>1479</v>
      </c>
      <c r="J2056" s="77">
        <v>38.626803899999999</v>
      </c>
      <c r="K2056" s="77">
        <v>-90.199409700000004</v>
      </c>
      <c r="L2056" s="77">
        <v>2690.94848918462</v>
      </c>
      <c r="M2056" s="77">
        <v>0.51695738977365002</v>
      </c>
      <c r="N2056" s="77">
        <v>0</v>
      </c>
      <c r="O2056" s="77">
        <v>516.66210992344804</v>
      </c>
      <c r="P2056" s="87" cm="1">
        <f t="array" ref="P2056">IF($X2056="Non-local",VLOOKUP($E2056,$AI$64:$AW$68,COLUMN($AW:$AW)-COLUMN($AH:$AH),FALSE),IF($X2056="Unknown",VLOOKUP($E2056,$AI$71:$AW$75,COLUMN($AW:$AW)-COLUMN($AH:$AH),FALSE),0))</f>
        <v>244</v>
      </c>
      <c r="Q2056" s="87" cm="1">
        <f t="array" ref="Q2056">IF($X2056="Non-local",VLOOKUP($E2056,$AI$40:$AW$44,COLUMN($AW:$AW)-COLUMN($AH:$AH),FALSE),IF($X2056="Unknown",VLOOKUP($E2056,$AI$47:$AW$51,COLUMN($AW:$AW)-COLUMN($AH:$AH),FALSE),0))</f>
        <v>485.37900000000008</v>
      </c>
      <c r="R2056" s="87" cm="1">
        <f t="array" ref="R2056">IF($X2056="Non-local",VLOOKUP($E2056,$AI$88:$AW$92,COLUMN($AW:$AW)-COLUMN($AH:$AH),FALSE),IF($X2056="Unknown",VLOOKUP($E2056,$AI$95:$AW$99,COLUMN($AW:$AW)-COLUMN($AH:$AH),FALSE),0))</f>
        <v>0.16197839056517743</v>
      </c>
      <c r="S2056" s="87" cm="1">
        <f t="array" ref="S2056">VLOOKUP($E2056,$AI$111:$AW$115,COLUMN($AW:$AW)-COLUMN($AH:$AH),FALSE)</f>
        <v>431.69321999999994</v>
      </c>
      <c r="T2056" s="104">
        <f t="shared" si="478"/>
        <v>0.6789357803388274</v>
      </c>
      <c r="U2056" s="104">
        <f t="shared" si="479"/>
        <v>1677.7343299234481</v>
      </c>
      <c r="V2056" s="87" cm="1">
        <f t="array" ref="V2056">VLOOKUP($E2056,$AI$118:$AW$122,COLUMN($AW:$AW)-COLUMN($AH:$AH),FALSE)</f>
        <v>0</v>
      </c>
      <c r="W2056" s="87" t="str">
        <f t="shared" si="483"/>
        <v>Domestic</v>
      </c>
      <c r="X2056" s="87" t="str">
        <f t="shared" si="484"/>
        <v>Non-local</v>
      </c>
      <c r="Y2056" s="104"/>
      <c r="Z2056" s="87" t="str">
        <f t="shared" si="480"/>
        <v>USA</v>
      </c>
      <c r="AA2056" s="87" t="str">
        <f t="shared" si="481"/>
        <v>USA</v>
      </c>
      <c r="AB2056" s="82" cm="1">
        <f t="array" ref="AB2056">VLOOKUP(B2056,'GDP per Capita'!$T$2:$V$4235,COLUMN('GDP per Capita'!$V:$V)-COLUMN('GDP per Capita'!$S:$S),FALSE)</f>
        <v>63809.64</v>
      </c>
      <c r="AC2056" s="82">
        <f t="shared" si="485"/>
        <v>63809.64</v>
      </c>
      <c r="AD2056" s="82">
        <f t="shared" si="486"/>
        <v>63809.64</v>
      </c>
      <c r="AE2056" s="88">
        <f t="shared" si="482"/>
        <v>2.6292803562650534E-2</v>
      </c>
    </row>
    <row r="2057" spans="1:31">
      <c r="A2057" s="77" t="s">
        <v>920</v>
      </c>
      <c r="B2057" s="77">
        <v>2056</v>
      </c>
      <c r="C2057" s="77" t="s">
        <v>29</v>
      </c>
      <c r="D2057" s="77" t="s">
        <v>29</v>
      </c>
      <c r="E2057" s="77">
        <v>2019</v>
      </c>
      <c r="F2057" s="77">
        <v>32.222876499999998</v>
      </c>
      <c r="G2057" s="77">
        <v>-110.9748477</v>
      </c>
      <c r="H2057" s="77">
        <v>0</v>
      </c>
      <c r="I2057" s="77" t="s">
        <v>1479</v>
      </c>
      <c r="J2057" s="77">
        <v>38.626803899999999</v>
      </c>
      <c r="K2057" s="77">
        <v>-90.199409700000004</v>
      </c>
      <c r="L2057" s="77">
        <v>4014.12716667114</v>
      </c>
      <c r="M2057" s="77">
        <v>0.72437138261969503</v>
      </c>
      <c r="N2057" s="77">
        <v>0</v>
      </c>
      <c r="O2057" s="77">
        <v>481.69526000053702</v>
      </c>
      <c r="P2057" s="87" cm="1">
        <f t="array" ref="P2057">IF($X2057="Non-local",VLOOKUP($E2057,$AI$64:$AW$68,COLUMN($AW:$AW)-COLUMN($AH:$AH),FALSE),IF($X2057="Unknown",VLOOKUP($E2057,$AI$71:$AW$75,COLUMN($AW:$AW)-COLUMN($AH:$AH),FALSE),0))</f>
        <v>244</v>
      </c>
      <c r="Q2057" s="87" cm="1">
        <f t="array" ref="Q2057">IF($X2057="Non-local",VLOOKUP($E2057,$AI$40:$AW$44,COLUMN($AW:$AW)-COLUMN($AH:$AH),FALSE),IF($X2057="Unknown",VLOOKUP($E2057,$AI$47:$AW$51,COLUMN($AW:$AW)-COLUMN($AH:$AH),FALSE),0))</f>
        <v>485.37900000000008</v>
      </c>
      <c r="R2057" s="87" cm="1">
        <f t="array" ref="R2057">IF($X2057="Non-local",VLOOKUP($E2057,$AI$88:$AW$92,COLUMN($AW:$AW)-COLUMN($AH:$AH),FALSE),IF($X2057="Unknown",VLOOKUP($E2057,$AI$95:$AW$99,COLUMN($AW:$AW)-COLUMN($AH:$AH),FALSE),0))</f>
        <v>0.16197839056517743</v>
      </c>
      <c r="S2057" s="87" cm="1">
        <f t="array" ref="S2057">VLOOKUP($E2057,$AI$111:$AW$115,COLUMN($AW:$AW)-COLUMN($AH:$AH),FALSE)</f>
        <v>431.69321999999994</v>
      </c>
      <c r="T2057" s="104">
        <f t="shared" si="478"/>
        <v>0.8863497731848724</v>
      </c>
      <c r="U2057" s="104">
        <f t="shared" si="479"/>
        <v>1642.767480000537</v>
      </c>
      <c r="V2057" s="87" cm="1">
        <f t="array" ref="V2057">VLOOKUP($E2057,$AI$118:$AW$122,COLUMN($AW:$AW)-COLUMN($AH:$AH),FALSE)</f>
        <v>0</v>
      </c>
      <c r="W2057" s="87" t="str">
        <f t="shared" si="483"/>
        <v>Domestic</v>
      </c>
      <c r="X2057" s="87" t="str">
        <f t="shared" si="484"/>
        <v>Non-local</v>
      </c>
      <c r="Y2057" s="104"/>
      <c r="Z2057" s="87" t="str">
        <f t="shared" si="480"/>
        <v>USA</v>
      </c>
      <c r="AA2057" s="87" t="str">
        <f t="shared" si="481"/>
        <v>USA</v>
      </c>
      <c r="AB2057" s="82" cm="1">
        <f t="array" ref="AB2057">VLOOKUP(B2057,'GDP per Capita'!$T$2:$V$4235,COLUMN('GDP per Capita'!$V:$V)-COLUMN('GDP per Capita'!$S:$S),FALSE)</f>
        <v>63809.64</v>
      </c>
      <c r="AC2057" s="82">
        <f t="shared" si="485"/>
        <v>63809.64</v>
      </c>
      <c r="AD2057" s="82">
        <f t="shared" si="486"/>
        <v>63809.64</v>
      </c>
      <c r="AE2057" s="88">
        <f t="shared" si="482"/>
        <v>2.5744816613924432E-2</v>
      </c>
    </row>
    <row r="2058" spans="1:31">
      <c r="A2058" s="77" t="s">
        <v>927</v>
      </c>
      <c r="B2058" s="77">
        <v>2057</v>
      </c>
      <c r="C2058" s="77" t="s">
        <v>29</v>
      </c>
      <c r="D2058" s="77" t="s">
        <v>29</v>
      </c>
      <c r="E2058" s="77">
        <v>2019</v>
      </c>
      <c r="F2058" s="77">
        <v>34.147645199999999</v>
      </c>
      <c r="G2058" s="77">
        <v>-118.1444779</v>
      </c>
      <c r="H2058" s="77">
        <v>0</v>
      </c>
      <c r="I2058" s="77" t="s">
        <v>1479</v>
      </c>
      <c r="J2058" s="77">
        <v>38.626803899999999</v>
      </c>
      <c r="K2058" s="77">
        <v>-90.199409700000004</v>
      </c>
      <c r="L2058" s="77">
        <v>5080.5366320059702</v>
      </c>
      <c r="M2058" s="77">
        <v>0.88749291072145697</v>
      </c>
      <c r="N2058" s="77">
        <v>0</v>
      </c>
      <c r="O2058" s="77">
        <v>609.664395840716</v>
      </c>
      <c r="P2058" s="87" cm="1">
        <f t="array" ref="P2058">IF($X2058="Non-local",VLOOKUP($E2058,$AI$64:$AW$68,COLUMN($AW:$AW)-COLUMN($AH:$AH),FALSE),IF($X2058="Unknown",VLOOKUP($E2058,$AI$71:$AW$75,COLUMN($AW:$AW)-COLUMN($AH:$AH),FALSE),0))</f>
        <v>244</v>
      </c>
      <c r="Q2058" s="87" cm="1">
        <f t="array" ref="Q2058">IF($X2058="Non-local",VLOOKUP($E2058,$AI$40:$AW$44,COLUMN($AW:$AW)-COLUMN($AH:$AH),FALSE),IF($X2058="Unknown",VLOOKUP($E2058,$AI$47:$AW$51,COLUMN($AW:$AW)-COLUMN($AH:$AH),FALSE),0))</f>
        <v>485.37900000000008</v>
      </c>
      <c r="R2058" s="87" cm="1">
        <f t="array" ref="R2058">IF($X2058="Non-local",VLOOKUP($E2058,$AI$88:$AW$92,COLUMN($AW:$AW)-COLUMN($AH:$AH),FALSE),IF($X2058="Unknown",VLOOKUP($E2058,$AI$95:$AW$99,COLUMN($AW:$AW)-COLUMN($AH:$AH),FALSE),0))</f>
        <v>0.16197839056517743</v>
      </c>
      <c r="S2058" s="87" cm="1">
        <f t="array" ref="S2058">VLOOKUP($E2058,$AI$111:$AW$115,COLUMN($AW:$AW)-COLUMN($AH:$AH),FALSE)</f>
        <v>431.69321999999994</v>
      </c>
      <c r="T2058" s="104">
        <f t="shared" si="478"/>
        <v>1.0494713012866344</v>
      </c>
      <c r="U2058" s="104">
        <f t="shared" si="479"/>
        <v>1770.736615840716</v>
      </c>
      <c r="V2058" s="87" cm="1">
        <f t="array" ref="V2058">VLOOKUP($E2058,$AI$118:$AW$122,COLUMN($AW:$AW)-COLUMN($AH:$AH),FALSE)</f>
        <v>0</v>
      </c>
      <c r="W2058" s="87" t="str">
        <f t="shared" si="483"/>
        <v>Domestic</v>
      </c>
      <c r="X2058" s="87" t="str">
        <f t="shared" si="484"/>
        <v>Non-local</v>
      </c>
      <c r="Y2058" s="104"/>
      <c r="Z2058" s="87" t="str">
        <f t="shared" si="480"/>
        <v>USA</v>
      </c>
      <c r="AA2058" s="87" t="str">
        <f t="shared" si="481"/>
        <v>USA</v>
      </c>
      <c r="AB2058" s="82" cm="1">
        <f t="array" ref="AB2058">VLOOKUP(B2058,'GDP per Capita'!$T$2:$V$4235,COLUMN('GDP per Capita'!$V:$V)-COLUMN('GDP per Capita'!$S:$S),FALSE)</f>
        <v>63809.64</v>
      </c>
      <c r="AC2058" s="82">
        <f t="shared" si="485"/>
        <v>63809.64</v>
      </c>
      <c r="AD2058" s="82">
        <f t="shared" si="486"/>
        <v>63809.64</v>
      </c>
      <c r="AE2058" s="88">
        <f t="shared" si="482"/>
        <v>2.7750299419346609E-2</v>
      </c>
    </row>
    <row r="2059" spans="1:31">
      <c r="A2059" s="77" t="s">
        <v>1367</v>
      </c>
      <c r="B2059" s="77">
        <v>2058</v>
      </c>
      <c r="C2059" s="77" t="s">
        <v>29</v>
      </c>
      <c r="D2059" s="77" t="s">
        <v>29</v>
      </c>
      <c r="E2059" s="77">
        <v>2019</v>
      </c>
      <c r="F2059" s="77">
        <v>37.426540699999997</v>
      </c>
      <c r="G2059" s="77">
        <v>-122.170292584091</v>
      </c>
      <c r="H2059" s="77">
        <v>0</v>
      </c>
      <c r="I2059" s="77" t="s">
        <v>1479</v>
      </c>
      <c r="J2059" s="77">
        <v>38.626803899999999</v>
      </c>
      <c r="K2059" s="77">
        <v>-90.199409700000004</v>
      </c>
      <c r="L2059" s="77">
        <v>5578.7509810237098</v>
      </c>
      <c r="M2059" s="77">
        <v>0.95490191541424296</v>
      </c>
      <c r="N2059" s="77">
        <v>0</v>
      </c>
      <c r="O2059" s="77">
        <v>669.45011772284602</v>
      </c>
      <c r="P2059" s="87" cm="1">
        <f t="array" ref="P2059">IF($X2059="Non-local",VLOOKUP($E2059,$AI$64:$AW$68,COLUMN($AW:$AW)-COLUMN($AH:$AH),FALSE),IF($X2059="Unknown",VLOOKUP($E2059,$AI$71:$AW$75,COLUMN($AW:$AW)-COLUMN($AH:$AH),FALSE),0))</f>
        <v>244</v>
      </c>
      <c r="Q2059" s="87" cm="1">
        <f t="array" ref="Q2059">IF($X2059="Non-local",VLOOKUP($E2059,$AI$40:$AW$44,COLUMN($AW:$AW)-COLUMN($AH:$AH),FALSE),IF($X2059="Unknown",VLOOKUP($E2059,$AI$47:$AW$51,COLUMN($AW:$AW)-COLUMN($AH:$AH),FALSE),0))</f>
        <v>485.37900000000008</v>
      </c>
      <c r="R2059" s="87" cm="1">
        <f t="array" ref="R2059">IF($X2059="Non-local",VLOOKUP($E2059,$AI$88:$AW$92,COLUMN($AW:$AW)-COLUMN($AH:$AH),FALSE),IF($X2059="Unknown",VLOOKUP($E2059,$AI$95:$AW$99,COLUMN($AW:$AW)-COLUMN($AH:$AH),FALSE),0))</f>
        <v>0.16197839056517743</v>
      </c>
      <c r="S2059" s="87" cm="1">
        <f t="array" ref="S2059">VLOOKUP($E2059,$AI$111:$AW$115,COLUMN($AW:$AW)-COLUMN($AH:$AH),FALSE)</f>
        <v>431.69321999999994</v>
      </c>
      <c r="T2059" s="104">
        <f t="shared" si="478"/>
        <v>1.1168803059794203</v>
      </c>
      <c r="U2059" s="104">
        <f t="shared" si="479"/>
        <v>1830.522337722846</v>
      </c>
      <c r="V2059" s="87" cm="1">
        <f t="array" ref="V2059">VLOOKUP($E2059,$AI$118:$AW$122,COLUMN($AW:$AW)-COLUMN($AH:$AH),FALSE)</f>
        <v>0</v>
      </c>
      <c r="W2059" s="87" t="str">
        <f t="shared" si="483"/>
        <v>Domestic</v>
      </c>
      <c r="X2059" s="87" t="str">
        <f t="shared" si="484"/>
        <v>Non-local</v>
      </c>
      <c r="Y2059" s="104"/>
      <c r="Z2059" s="87" t="str">
        <f t="shared" si="480"/>
        <v>USA</v>
      </c>
      <c r="AA2059" s="87" t="str">
        <f t="shared" si="481"/>
        <v>USA</v>
      </c>
      <c r="AB2059" s="82" cm="1">
        <f t="array" ref="AB2059">VLOOKUP(B2059,'GDP per Capita'!$T$2:$V$4235,COLUMN('GDP per Capita'!$V:$V)-COLUMN('GDP per Capita'!$S:$S),FALSE)</f>
        <v>63809.64</v>
      </c>
      <c r="AC2059" s="82">
        <f t="shared" si="485"/>
        <v>63809.64</v>
      </c>
      <c r="AD2059" s="82">
        <f t="shared" si="486"/>
        <v>63809.64</v>
      </c>
      <c r="AE2059" s="88">
        <f t="shared" si="482"/>
        <v>2.8687238130834871E-2</v>
      </c>
    </row>
    <row r="2060" spans="1:31">
      <c r="A2060" s="77" t="s">
        <v>882</v>
      </c>
      <c r="B2060" s="77">
        <v>2059</v>
      </c>
      <c r="C2060" s="77" t="s">
        <v>29</v>
      </c>
      <c r="D2060" s="77" t="s">
        <v>29</v>
      </c>
      <c r="E2060" s="77">
        <v>2019</v>
      </c>
      <c r="F2060" s="77">
        <v>39.004607</v>
      </c>
      <c r="G2060" s="77">
        <v>-76.875683800000004</v>
      </c>
      <c r="H2060" s="77">
        <v>0</v>
      </c>
      <c r="I2060" s="77" t="s">
        <v>1479</v>
      </c>
      <c r="J2060" s="77">
        <v>38.626803899999999</v>
      </c>
      <c r="K2060" s="77">
        <v>-90.199409700000004</v>
      </c>
      <c r="L2060" s="77">
        <v>2308.1878713614001</v>
      </c>
      <c r="M2060" s="77">
        <v>0.46641584996959801</v>
      </c>
      <c r="N2060" s="77">
        <v>0</v>
      </c>
      <c r="O2060" s="77">
        <v>443.172071301389</v>
      </c>
      <c r="P2060" s="87" cm="1">
        <f t="array" ref="P2060">IF($X2060="Non-local",VLOOKUP($E2060,$AI$64:$AW$68,COLUMN($AW:$AW)-COLUMN($AH:$AH),FALSE),IF($X2060="Unknown",VLOOKUP($E2060,$AI$71:$AW$75,COLUMN($AW:$AW)-COLUMN($AH:$AH),FALSE),0))</f>
        <v>244</v>
      </c>
      <c r="Q2060" s="87" cm="1">
        <f t="array" ref="Q2060">IF($X2060="Non-local",VLOOKUP($E2060,$AI$40:$AW$44,COLUMN($AW:$AW)-COLUMN($AH:$AH),FALSE),IF($X2060="Unknown",VLOOKUP($E2060,$AI$47:$AW$51,COLUMN($AW:$AW)-COLUMN($AH:$AH),FALSE),0))</f>
        <v>485.37900000000008</v>
      </c>
      <c r="R2060" s="87" cm="1">
        <f t="array" ref="R2060">IF($X2060="Non-local",VLOOKUP($E2060,$AI$88:$AW$92,COLUMN($AW:$AW)-COLUMN($AH:$AH),FALSE),IF($X2060="Unknown",VLOOKUP($E2060,$AI$95:$AW$99,COLUMN($AW:$AW)-COLUMN($AH:$AH),FALSE),0))</f>
        <v>0.16197839056517743</v>
      </c>
      <c r="S2060" s="87" cm="1">
        <f t="array" ref="S2060">VLOOKUP($E2060,$AI$111:$AW$115,COLUMN($AW:$AW)-COLUMN($AH:$AH),FALSE)</f>
        <v>431.69321999999994</v>
      </c>
      <c r="T2060" s="104">
        <f t="shared" si="478"/>
        <v>0.62839424053477544</v>
      </c>
      <c r="U2060" s="104">
        <f t="shared" si="479"/>
        <v>1604.244291301389</v>
      </c>
      <c r="V2060" s="87" cm="1">
        <f t="array" ref="V2060">VLOOKUP($E2060,$AI$118:$AW$122,COLUMN($AW:$AW)-COLUMN($AH:$AH),FALSE)</f>
        <v>0</v>
      </c>
      <c r="W2060" s="87" t="str">
        <f t="shared" si="483"/>
        <v>Domestic</v>
      </c>
      <c r="X2060" s="87" t="str">
        <f t="shared" si="484"/>
        <v>Non-local</v>
      </c>
      <c r="Y2060" s="104"/>
      <c r="Z2060" s="87" t="str">
        <f t="shared" si="480"/>
        <v>USA</v>
      </c>
      <c r="AA2060" s="87" t="str">
        <f t="shared" si="481"/>
        <v>USA</v>
      </c>
      <c r="AB2060" s="82" cm="1">
        <f t="array" ref="AB2060">VLOOKUP(B2060,'GDP per Capita'!$T$2:$V$4235,COLUMN('GDP per Capita'!$V:$V)-COLUMN('GDP per Capita'!$S:$S),FALSE)</f>
        <v>63809.64</v>
      </c>
      <c r="AC2060" s="82">
        <f t="shared" si="485"/>
        <v>63809.64</v>
      </c>
      <c r="AD2060" s="82">
        <f t="shared" si="486"/>
        <v>63809.64</v>
      </c>
      <c r="AE2060" s="88">
        <f t="shared" si="482"/>
        <v>2.5141096099294543E-2</v>
      </c>
    </row>
    <row r="2061" spans="1:31">
      <c r="A2061" s="77" t="s">
        <v>1603</v>
      </c>
      <c r="B2061" s="77">
        <v>2060</v>
      </c>
      <c r="C2061" s="77" t="s">
        <v>328</v>
      </c>
      <c r="D2061" s="77" t="s">
        <v>31</v>
      </c>
      <c r="E2061" s="77">
        <v>2019</v>
      </c>
      <c r="F2061" s="77">
        <v>52.1518157</v>
      </c>
      <c r="G2061" s="77">
        <v>4.4811088666204197</v>
      </c>
      <c r="H2061" s="77">
        <v>0</v>
      </c>
      <c r="I2061" s="77" t="s">
        <v>1479</v>
      </c>
      <c r="J2061" s="77">
        <v>38.626803899999999</v>
      </c>
      <c r="K2061" s="77">
        <v>-90.199409700000004</v>
      </c>
      <c r="L2061" s="77">
        <v>14013.0963783676</v>
      </c>
      <c r="M2061" s="77">
        <v>2.1624652348478701</v>
      </c>
      <c r="N2061" s="77">
        <v>0</v>
      </c>
      <c r="O2061" s="77">
        <v>1471.3751197286001</v>
      </c>
      <c r="P2061" s="87" cm="1">
        <f t="array" ref="P2061">IF($X2061="Non-local",VLOOKUP($E2061,$AI$64:$AW$68,COLUMN($AW:$AW)-COLUMN($AH:$AH),FALSE),IF($X2061="Unknown",VLOOKUP($E2061,$AI$71:$AW$75,COLUMN($AW:$AW)-COLUMN($AH:$AH),FALSE),0))</f>
        <v>244</v>
      </c>
      <c r="Q2061" s="87" cm="1">
        <f t="array" ref="Q2061">IF($X2061="Non-local",VLOOKUP($E2061,$AI$40:$AW$44,COLUMN($AW:$AW)-COLUMN($AH:$AH),FALSE),IF($X2061="Unknown",VLOOKUP($E2061,$AI$47:$AW$51,COLUMN($AW:$AW)-COLUMN($AH:$AH),FALSE),0))</f>
        <v>485.37900000000008</v>
      </c>
      <c r="R2061" s="87" cm="1">
        <f t="array" ref="R2061">IF($X2061="Non-local",VLOOKUP($E2061,$AI$88:$AW$92,COLUMN($AW:$AW)-COLUMN($AH:$AH),FALSE),IF($X2061="Unknown",VLOOKUP($E2061,$AI$95:$AW$99,COLUMN($AW:$AW)-COLUMN($AH:$AH),FALSE),0))</f>
        <v>0.16197839056517743</v>
      </c>
      <c r="S2061" s="87" cm="1">
        <f t="array" ref="S2061">VLOOKUP($E2061,$AI$111:$AW$115,COLUMN($AW:$AW)-COLUMN($AH:$AH),FALSE)</f>
        <v>431.69321999999994</v>
      </c>
      <c r="T2061" s="104">
        <f t="shared" si="478"/>
        <v>2.3244436254130476</v>
      </c>
      <c r="U2061" s="104">
        <f t="shared" si="479"/>
        <v>2632.4473397286001</v>
      </c>
      <c r="V2061" s="87" cm="1">
        <f t="array" ref="V2061">VLOOKUP($E2061,$AI$118:$AW$122,COLUMN($AW:$AW)-COLUMN($AH:$AH),FALSE)</f>
        <v>0</v>
      </c>
      <c r="W2061" s="87" t="str">
        <f t="shared" si="483"/>
        <v>International</v>
      </c>
      <c r="X2061" s="87" t="str">
        <f t="shared" si="484"/>
        <v>Non-local</v>
      </c>
      <c r="Y2061" s="104"/>
      <c r="Z2061" s="87" t="str">
        <f t="shared" si="480"/>
        <v>Netherlands</v>
      </c>
      <c r="AA2061" s="87" t="str">
        <f t="shared" si="481"/>
        <v>Europe</v>
      </c>
      <c r="AB2061" s="82" cm="1">
        <f t="array" ref="AB2061">VLOOKUP(B2061,'GDP per Capita'!$T$2:$V$4235,COLUMN('GDP per Capita'!$V:$V)-COLUMN('GDP per Capita'!$S:$S),FALSE)</f>
        <v>53666.48</v>
      </c>
      <c r="AC2061" s="82">
        <f t="shared" si="485"/>
        <v>53666.48</v>
      </c>
      <c r="AD2061" s="82">
        <f t="shared" si="486"/>
        <v>53666.48</v>
      </c>
      <c r="AE2061" s="88">
        <f t="shared" si="482"/>
        <v>4.9051984399360642E-2</v>
      </c>
    </row>
    <row r="2062" spans="1:31">
      <c r="A2062" s="77" t="s">
        <v>884</v>
      </c>
      <c r="B2062" s="77">
        <v>2061</v>
      </c>
      <c r="C2062" s="77" t="s">
        <v>29</v>
      </c>
      <c r="D2062" s="77" t="s">
        <v>29</v>
      </c>
      <c r="E2062" s="77">
        <v>2019</v>
      </c>
      <c r="F2062" s="77">
        <v>38.894985499999997</v>
      </c>
      <c r="G2062" s="77">
        <v>-77.036570799999893</v>
      </c>
      <c r="H2062" s="77">
        <v>0</v>
      </c>
      <c r="I2062" s="77" t="s">
        <v>1479</v>
      </c>
      <c r="J2062" s="77">
        <v>38.626803899999999</v>
      </c>
      <c r="K2062" s="77">
        <v>-90.199409700000004</v>
      </c>
      <c r="L2062" s="77">
        <v>2281.3966937476498</v>
      </c>
      <c r="M2062" s="77">
        <v>0.46287821493947501</v>
      </c>
      <c r="N2062" s="77">
        <v>0</v>
      </c>
      <c r="O2062" s="77">
        <v>438.02816519954899</v>
      </c>
      <c r="P2062" s="87" cm="1">
        <f t="array" ref="P2062">IF($X2062="Non-local",VLOOKUP($E2062,$AI$64:$AW$68,COLUMN($AW:$AW)-COLUMN($AH:$AH),FALSE),IF($X2062="Unknown",VLOOKUP($E2062,$AI$71:$AW$75,COLUMN($AW:$AW)-COLUMN($AH:$AH),FALSE),0))</f>
        <v>244</v>
      </c>
      <c r="Q2062" s="87" cm="1">
        <f t="array" ref="Q2062">IF($X2062="Non-local",VLOOKUP($E2062,$AI$40:$AW$44,COLUMN($AW:$AW)-COLUMN($AH:$AH),FALSE),IF($X2062="Unknown",VLOOKUP($E2062,$AI$47:$AW$51,COLUMN($AW:$AW)-COLUMN($AH:$AH),FALSE),0))</f>
        <v>485.37900000000008</v>
      </c>
      <c r="R2062" s="87" cm="1">
        <f t="array" ref="R2062">IF($X2062="Non-local",VLOOKUP($E2062,$AI$88:$AW$92,COLUMN($AW:$AW)-COLUMN($AH:$AH),FALSE),IF($X2062="Unknown",VLOOKUP($E2062,$AI$95:$AW$99,COLUMN($AW:$AW)-COLUMN($AH:$AH),FALSE),0))</f>
        <v>0.16197839056517743</v>
      </c>
      <c r="S2062" s="87" cm="1">
        <f t="array" ref="S2062">VLOOKUP($E2062,$AI$111:$AW$115,COLUMN($AW:$AW)-COLUMN($AH:$AH),FALSE)</f>
        <v>431.69321999999994</v>
      </c>
      <c r="T2062" s="104">
        <f t="shared" si="478"/>
        <v>0.6248566055046525</v>
      </c>
      <c r="U2062" s="104">
        <f t="shared" si="479"/>
        <v>1599.100385199549</v>
      </c>
      <c r="V2062" s="87" cm="1">
        <f t="array" ref="V2062">VLOOKUP($E2062,$AI$118:$AW$122,COLUMN($AW:$AW)-COLUMN($AH:$AH),FALSE)</f>
        <v>0</v>
      </c>
      <c r="W2062" s="87" t="str">
        <f t="shared" si="483"/>
        <v>Domestic</v>
      </c>
      <c r="X2062" s="87" t="str">
        <f t="shared" si="484"/>
        <v>Non-local</v>
      </c>
      <c r="Y2062" s="104"/>
      <c r="Z2062" s="87" t="str">
        <f t="shared" si="480"/>
        <v>USA</v>
      </c>
      <c r="AA2062" s="87" t="str">
        <f t="shared" si="481"/>
        <v>USA</v>
      </c>
      <c r="AB2062" s="82" cm="1">
        <f t="array" ref="AB2062">VLOOKUP(B2062,'GDP per Capita'!$T$2:$V$4235,COLUMN('GDP per Capita'!$V:$V)-COLUMN('GDP per Capita'!$S:$S),FALSE)</f>
        <v>63809.64</v>
      </c>
      <c r="AC2062" s="82">
        <f t="shared" si="485"/>
        <v>63809.64</v>
      </c>
      <c r="AD2062" s="82">
        <f t="shared" si="486"/>
        <v>63809.64</v>
      </c>
      <c r="AE2062" s="88">
        <f t="shared" si="482"/>
        <v>2.5060482792248148E-2</v>
      </c>
    </row>
    <row r="2063" spans="1:31">
      <c r="A2063" s="77" t="s">
        <v>1549</v>
      </c>
      <c r="B2063" s="77">
        <v>2062</v>
      </c>
      <c r="C2063" s="77" t="s">
        <v>29</v>
      </c>
      <c r="D2063" s="77" t="s">
        <v>29</v>
      </c>
      <c r="E2063" s="77">
        <v>2019</v>
      </c>
      <c r="F2063" s="77">
        <v>41.823989099999999</v>
      </c>
      <c r="G2063" s="77">
        <v>-71.4128343</v>
      </c>
      <c r="H2063" s="77">
        <v>0</v>
      </c>
      <c r="I2063" s="77" t="s">
        <v>1479</v>
      </c>
      <c r="J2063" s="77">
        <v>38.626803899999999</v>
      </c>
      <c r="K2063" s="77">
        <v>-90.199409700000004</v>
      </c>
      <c r="L2063" s="77">
        <v>3261.06415601863</v>
      </c>
      <c r="M2063" s="77">
        <v>0.60448574140914801</v>
      </c>
      <c r="N2063" s="77">
        <v>0</v>
      </c>
      <c r="O2063" s="77">
        <v>626.12431795557802</v>
      </c>
      <c r="P2063" s="87" cm="1">
        <f t="array" ref="P2063">IF($X2063="Non-local",VLOOKUP($E2063,$AI$64:$AW$68,COLUMN($AW:$AW)-COLUMN($AH:$AH),FALSE),IF($X2063="Unknown",VLOOKUP($E2063,$AI$71:$AW$75,COLUMN($AW:$AW)-COLUMN($AH:$AH),FALSE),0))</f>
        <v>244</v>
      </c>
      <c r="Q2063" s="87" cm="1">
        <f t="array" ref="Q2063">IF($X2063="Non-local",VLOOKUP($E2063,$AI$40:$AW$44,COLUMN($AW:$AW)-COLUMN($AH:$AH),FALSE),IF($X2063="Unknown",VLOOKUP($E2063,$AI$47:$AW$51,COLUMN($AW:$AW)-COLUMN($AH:$AH),FALSE),0))</f>
        <v>485.37900000000008</v>
      </c>
      <c r="R2063" s="87" cm="1">
        <f t="array" ref="R2063">IF($X2063="Non-local",VLOOKUP($E2063,$AI$88:$AW$92,COLUMN($AW:$AW)-COLUMN($AH:$AH),FALSE),IF($X2063="Unknown",VLOOKUP($E2063,$AI$95:$AW$99,COLUMN($AW:$AW)-COLUMN($AH:$AH),FALSE),0))</f>
        <v>0.16197839056517743</v>
      </c>
      <c r="S2063" s="87" cm="1">
        <f t="array" ref="S2063">VLOOKUP($E2063,$AI$111:$AW$115,COLUMN($AW:$AW)-COLUMN($AH:$AH),FALSE)</f>
        <v>431.69321999999994</v>
      </c>
      <c r="T2063" s="104">
        <f t="shared" si="478"/>
        <v>0.7664641319743255</v>
      </c>
      <c r="U2063" s="104">
        <f t="shared" si="479"/>
        <v>1787.1965379555779</v>
      </c>
      <c r="V2063" s="87" cm="1">
        <f t="array" ref="V2063">VLOOKUP($E2063,$AI$118:$AW$122,COLUMN($AW:$AW)-COLUMN($AH:$AH),FALSE)</f>
        <v>0</v>
      </c>
      <c r="W2063" s="87" t="str">
        <f t="shared" si="483"/>
        <v>Domestic</v>
      </c>
      <c r="X2063" s="87" t="str">
        <f t="shared" si="484"/>
        <v>Non-local</v>
      </c>
      <c r="Y2063" s="104"/>
      <c r="Z2063" s="87" t="str">
        <f t="shared" si="480"/>
        <v>USA</v>
      </c>
      <c r="AA2063" s="87" t="str">
        <f t="shared" si="481"/>
        <v>USA</v>
      </c>
      <c r="AB2063" s="82" cm="1">
        <f t="array" ref="AB2063">VLOOKUP(B2063,'GDP per Capita'!$T$2:$V$4235,COLUMN('GDP per Capita'!$V:$V)-COLUMN('GDP per Capita'!$S:$S),FALSE)</f>
        <v>63809.64</v>
      </c>
      <c r="AC2063" s="82">
        <f t="shared" si="485"/>
        <v>63809.64</v>
      </c>
      <c r="AD2063" s="82">
        <f t="shared" si="486"/>
        <v>63809.64</v>
      </c>
      <c r="AE2063" s="88">
        <f t="shared" si="482"/>
        <v>2.8008252952932786E-2</v>
      </c>
    </row>
    <row r="2064" spans="1:31">
      <c r="A2064" s="77" t="s">
        <v>1012</v>
      </c>
      <c r="B2064" s="77">
        <v>2063</v>
      </c>
      <c r="C2064" s="77" t="s">
        <v>29</v>
      </c>
      <c r="D2064" s="77" t="s">
        <v>29</v>
      </c>
      <c r="E2064" s="77">
        <v>2019</v>
      </c>
      <c r="F2064" s="77">
        <v>38.890396099999997</v>
      </c>
      <c r="G2064" s="77">
        <v>-77.084158500000001</v>
      </c>
      <c r="H2064" s="77">
        <v>0</v>
      </c>
      <c r="I2064" s="77" t="s">
        <v>1479</v>
      </c>
      <c r="J2064" s="77">
        <v>38.626803899999999</v>
      </c>
      <c r="K2064" s="77">
        <v>-90.199409700000004</v>
      </c>
      <c r="L2064" s="77">
        <v>2273.2155171786299</v>
      </c>
      <c r="M2064" s="77">
        <v>0.46179793331709101</v>
      </c>
      <c r="N2064" s="77">
        <v>0</v>
      </c>
      <c r="O2064" s="77">
        <v>436.45737929829801</v>
      </c>
      <c r="P2064" s="87" cm="1">
        <f t="array" ref="P2064">IF($X2064="Non-local",VLOOKUP($E2064,$AI$64:$AW$68,COLUMN($AW:$AW)-COLUMN($AH:$AH),FALSE),IF($X2064="Unknown",VLOOKUP($E2064,$AI$71:$AW$75,COLUMN($AW:$AW)-COLUMN($AH:$AH),FALSE),0))</f>
        <v>244</v>
      </c>
      <c r="Q2064" s="87" cm="1">
        <f t="array" ref="Q2064">IF($X2064="Non-local",VLOOKUP($E2064,$AI$40:$AW$44,COLUMN($AW:$AW)-COLUMN($AH:$AH),FALSE),IF($X2064="Unknown",VLOOKUP($E2064,$AI$47:$AW$51,COLUMN($AW:$AW)-COLUMN($AH:$AH),FALSE),0))</f>
        <v>485.37900000000008</v>
      </c>
      <c r="R2064" s="87" cm="1">
        <f t="array" ref="R2064">IF($X2064="Non-local",VLOOKUP($E2064,$AI$88:$AW$92,COLUMN($AW:$AW)-COLUMN($AH:$AH),FALSE),IF($X2064="Unknown",VLOOKUP($E2064,$AI$95:$AW$99,COLUMN($AW:$AW)-COLUMN($AH:$AH),FALSE),0))</f>
        <v>0.16197839056517743</v>
      </c>
      <c r="S2064" s="87" cm="1">
        <f t="array" ref="S2064">VLOOKUP($E2064,$AI$111:$AW$115,COLUMN($AW:$AW)-COLUMN($AH:$AH),FALSE)</f>
        <v>431.69321999999994</v>
      </c>
      <c r="T2064" s="104">
        <f t="shared" si="478"/>
        <v>0.62377632388226845</v>
      </c>
      <c r="U2064" s="104">
        <f t="shared" si="479"/>
        <v>1597.5295992982981</v>
      </c>
      <c r="V2064" s="87" cm="1">
        <f t="array" ref="V2064">VLOOKUP($E2064,$AI$118:$AW$122,COLUMN($AW:$AW)-COLUMN($AH:$AH),FALSE)</f>
        <v>0</v>
      </c>
      <c r="W2064" s="87" t="str">
        <f t="shared" si="483"/>
        <v>Domestic</v>
      </c>
      <c r="X2064" s="87" t="str">
        <f t="shared" si="484"/>
        <v>Non-local</v>
      </c>
      <c r="Y2064" s="104"/>
      <c r="Z2064" s="87" t="str">
        <f t="shared" si="480"/>
        <v>USA</v>
      </c>
      <c r="AA2064" s="87" t="str">
        <f t="shared" si="481"/>
        <v>USA</v>
      </c>
      <c r="AB2064" s="82" cm="1">
        <f t="array" ref="AB2064">VLOOKUP(B2064,'GDP per Capita'!$T$2:$V$4235,COLUMN('GDP per Capita'!$V:$V)-COLUMN('GDP per Capita'!$S:$S),FALSE)</f>
        <v>63809.64</v>
      </c>
      <c r="AC2064" s="82">
        <f t="shared" si="485"/>
        <v>63809.64</v>
      </c>
      <c r="AD2064" s="82">
        <f t="shared" si="486"/>
        <v>63809.64</v>
      </c>
      <c r="AE2064" s="88">
        <f t="shared" si="482"/>
        <v>2.5035866043097849E-2</v>
      </c>
    </row>
    <row r="2065" spans="1:31">
      <c r="A2065" s="77" t="s">
        <v>1415</v>
      </c>
      <c r="B2065" s="77">
        <v>2064</v>
      </c>
      <c r="C2065" s="77" t="s">
        <v>29</v>
      </c>
      <c r="D2065" s="77" t="s">
        <v>29</v>
      </c>
      <c r="E2065" s="77">
        <v>2019</v>
      </c>
      <c r="F2065" s="77">
        <v>40.735657000000003</v>
      </c>
      <c r="G2065" s="77">
        <v>-74.172366699999998</v>
      </c>
      <c r="H2065" s="77">
        <v>0</v>
      </c>
      <c r="I2065" s="77" t="s">
        <v>1479</v>
      </c>
      <c r="J2065" s="77">
        <v>38.626803899999999</v>
      </c>
      <c r="K2065" s="77">
        <v>-90.199409700000004</v>
      </c>
      <c r="L2065" s="77">
        <v>2778.8084793904</v>
      </c>
      <c r="M2065" s="77">
        <v>0.52855884244509399</v>
      </c>
      <c r="N2065" s="77">
        <v>0</v>
      </c>
      <c r="O2065" s="77">
        <v>533.53122804295697</v>
      </c>
      <c r="P2065" s="87" cm="1">
        <f t="array" ref="P2065">IF($X2065="Non-local",VLOOKUP($E2065,$AI$64:$AW$68,COLUMN($AW:$AW)-COLUMN($AH:$AH),FALSE),IF($X2065="Unknown",VLOOKUP($E2065,$AI$71:$AW$75,COLUMN($AW:$AW)-COLUMN($AH:$AH),FALSE),0))</f>
        <v>244</v>
      </c>
      <c r="Q2065" s="87" cm="1">
        <f t="array" ref="Q2065">IF($X2065="Non-local",VLOOKUP($E2065,$AI$40:$AW$44,COLUMN($AW:$AW)-COLUMN($AH:$AH),FALSE),IF($X2065="Unknown",VLOOKUP($E2065,$AI$47:$AW$51,COLUMN($AW:$AW)-COLUMN($AH:$AH),FALSE),0))</f>
        <v>485.37900000000008</v>
      </c>
      <c r="R2065" s="87" cm="1">
        <f t="array" ref="R2065">IF($X2065="Non-local",VLOOKUP($E2065,$AI$88:$AW$92,COLUMN($AW:$AW)-COLUMN($AH:$AH),FALSE),IF($X2065="Unknown",VLOOKUP($E2065,$AI$95:$AW$99,COLUMN($AW:$AW)-COLUMN($AH:$AH),FALSE),0))</f>
        <v>0.16197839056517743</v>
      </c>
      <c r="S2065" s="87" cm="1">
        <f t="array" ref="S2065">VLOOKUP($E2065,$AI$111:$AW$115,COLUMN($AW:$AW)-COLUMN($AH:$AH),FALSE)</f>
        <v>431.69321999999994</v>
      </c>
      <c r="T2065" s="104">
        <f t="shared" si="478"/>
        <v>0.69053723301027148</v>
      </c>
      <c r="U2065" s="104">
        <f t="shared" si="479"/>
        <v>1694.6034480429569</v>
      </c>
      <c r="V2065" s="87" cm="1">
        <f t="array" ref="V2065">VLOOKUP($E2065,$AI$118:$AW$122,COLUMN($AW:$AW)-COLUMN($AH:$AH),FALSE)</f>
        <v>0</v>
      </c>
      <c r="W2065" s="87" t="str">
        <f t="shared" si="483"/>
        <v>Domestic</v>
      </c>
      <c r="X2065" s="87" t="str">
        <f t="shared" si="484"/>
        <v>Non-local</v>
      </c>
      <c r="Y2065" s="104"/>
      <c r="Z2065" s="87" t="str">
        <f t="shared" si="480"/>
        <v>USA</v>
      </c>
      <c r="AA2065" s="87" t="str">
        <f t="shared" si="481"/>
        <v>USA</v>
      </c>
      <c r="AB2065" s="82" cm="1">
        <f t="array" ref="AB2065">VLOOKUP(B2065,'GDP per Capita'!$T$2:$V$4235,COLUMN('GDP per Capita'!$V:$V)-COLUMN('GDP per Capita'!$S:$S),FALSE)</f>
        <v>63809.64</v>
      </c>
      <c r="AC2065" s="82">
        <f t="shared" si="485"/>
        <v>63809.64</v>
      </c>
      <c r="AD2065" s="82">
        <f t="shared" si="486"/>
        <v>63809.64</v>
      </c>
      <c r="AE2065" s="88">
        <f t="shared" si="482"/>
        <v>2.6557169857766898E-2</v>
      </c>
    </row>
    <row r="2066" spans="1:31">
      <c r="A2066" s="77" t="s">
        <v>1055</v>
      </c>
      <c r="B2066" s="77">
        <v>2065</v>
      </c>
      <c r="C2066" s="77" t="s">
        <v>416</v>
      </c>
      <c r="D2066" s="77" t="s">
        <v>31</v>
      </c>
      <c r="E2066" s="77">
        <v>2019</v>
      </c>
      <c r="F2066" s="77">
        <v>51.507321900000001</v>
      </c>
      <c r="G2066" s="77">
        <v>-0.12764739999999999</v>
      </c>
      <c r="H2066" s="77">
        <v>0</v>
      </c>
      <c r="I2066" s="77" t="s">
        <v>1479</v>
      </c>
      <c r="J2066" s="77">
        <v>38.626803899999999</v>
      </c>
      <c r="K2066" s="77">
        <v>-90.199409700000004</v>
      </c>
      <c r="L2066" s="77">
        <v>13519.565914582499</v>
      </c>
      <c r="M2066" s="77">
        <v>2.0883521591561598</v>
      </c>
      <c r="N2066" s="77">
        <v>0</v>
      </c>
      <c r="O2066" s="77">
        <v>1419.55442103116</v>
      </c>
      <c r="P2066" s="87" cm="1">
        <f t="array" ref="P2066">IF($X2066="Non-local",VLOOKUP($E2066,$AI$64:$AW$68,COLUMN($AW:$AW)-COLUMN($AH:$AH),FALSE),IF($X2066="Unknown",VLOOKUP($E2066,$AI$71:$AW$75,COLUMN($AW:$AW)-COLUMN($AH:$AH),FALSE),0))</f>
        <v>244</v>
      </c>
      <c r="Q2066" s="87" cm="1">
        <f t="array" ref="Q2066">IF($X2066="Non-local",VLOOKUP($E2066,$AI$40:$AW$44,COLUMN($AW:$AW)-COLUMN($AH:$AH),FALSE),IF($X2066="Unknown",VLOOKUP($E2066,$AI$47:$AW$51,COLUMN($AW:$AW)-COLUMN($AH:$AH),FALSE),0))</f>
        <v>485.37900000000008</v>
      </c>
      <c r="R2066" s="87" cm="1">
        <f t="array" ref="R2066">IF($X2066="Non-local",VLOOKUP($E2066,$AI$88:$AW$92,COLUMN($AW:$AW)-COLUMN($AH:$AH),FALSE),IF($X2066="Unknown",VLOOKUP($E2066,$AI$95:$AW$99,COLUMN($AW:$AW)-COLUMN($AH:$AH),FALSE),0))</f>
        <v>0.16197839056517743</v>
      </c>
      <c r="S2066" s="87" cm="1">
        <f t="array" ref="S2066">VLOOKUP($E2066,$AI$111:$AW$115,COLUMN($AW:$AW)-COLUMN($AH:$AH),FALSE)</f>
        <v>431.69321999999994</v>
      </c>
      <c r="T2066" s="104">
        <f t="shared" si="478"/>
        <v>2.2503305497213373</v>
      </c>
      <c r="U2066" s="104">
        <f t="shared" si="479"/>
        <v>2580.62664103116</v>
      </c>
      <c r="V2066" s="87" cm="1">
        <f t="array" ref="V2066">VLOOKUP($E2066,$AI$118:$AW$122,COLUMN($AW:$AW)-COLUMN($AH:$AH),FALSE)</f>
        <v>0</v>
      </c>
      <c r="W2066" s="87" t="str">
        <f t="shared" si="483"/>
        <v>International</v>
      </c>
      <c r="X2066" s="87" t="str">
        <f t="shared" si="484"/>
        <v>Non-local</v>
      </c>
      <c r="Y2066" s="104"/>
      <c r="Z2066" s="87" t="str">
        <f t="shared" si="480"/>
        <v>United Kingdom</v>
      </c>
      <c r="AA2066" s="87" t="str">
        <f t="shared" si="481"/>
        <v>Europe</v>
      </c>
      <c r="AB2066" s="82" cm="1">
        <f t="array" ref="AB2066">VLOOKUP(B2066,'GDP per Capita'!$T$2:$V$4235,COLUMN('GDP per Capita'!$V:$V)-COLUMN('GDP per Capita'!$S:$S),FALSE)</f>
        <v>40800.480000000003</v>
      </c>
      <c r="AC2066" s="82">
        <f t="shared" si="485"/>
        <v>40800.480000000003</v>
      </c>
      <c r="AD2066" s="82">
        <f t="shared" si="486"/>
        <v>40800.480000000003</v>
      </c>
      <c r="AE2066" s="88">
        <f t="shared" si="482"/>
        <v>6.3249908849875289E-2</v>
      </c>
    </row>
    <row r="2067" spans="1:31">
      <c r="A2067" s="77" t="s">
        <v>956</v>
      </c>
      <c r="B2067" s="77">
        <v>2066</v>
      </c>
      <c r="C2067" s="77" t="s">
        <v>29</v>
      </c>
      <c r="D2067" s="77" t="s">
        <v>29</v>
      </c>
      <c r="E2067" s="77">
        <v>2019</v>
      </c>
      <c r="F2067" s="77">
        <v>38.626417799999999</v>
      </c>
      <c r="G2067" s="77">
        <v>-90.199837799999997</v>
      </c>
      <c r="H2067" s="77">
        <v>1</v>
      </c>
      <c r="I2067" s="77" t="s">
        <v>1479</v>
      </c>
      <c r="J2067" s="77">
        <v>38.626803899999999</v>
      </c>
      <c r="K2067" s="77">
        <v>-90.199409700000004</v>
      </c>
      <c r="L2067" s="77">
        <v>0.113599056080186</v>
      </c>
      <c r="M2067" s="77">
        <v>0</v>
      </c>
      <c r="N2067" s="77">
        <v>0</v>
      </c>
      <c r="O2067" s="77">
        <v>0</v>
      </c>
      <c r="P2067" s="87" cm="1">
        <f t="array" ref="P2067">IF($X2067="Non-local",VLOOKUP($E2067,$AI$64:$AW$68,COLUMN($AW:$AW)-COLUMN($AH:$AH),FALSE),IF($X2067="Unknown",VLOOKUP($E2067,$AI$71:$AW$75,COLUMN($AW:$AW)-COLUMN($AH:$AH),FALSE),0))</f>
        <v>0</v>
      </c>
      <c r="Q2067" s="87" cm="1">
        <f t="array" ref="Q2067">IF($X2067="Non-local",VLOOKUP($E2067,$AI$40:$AW$44,COLUMN($AW:$AW)-COLUMN($AH:$AH),FALSE),IF($X2067="Unknown",VLOOKUP($E2067,$AI$47:$AW$51,COLUMN($AW:$AW)-COLUMN($AH:$AH),FALSE),0))</f>
        <v>0</v>
      </c>
      <c r="R2067" s="87" cm="1">
        <f t="array" ref="R2067">IF($X2067="Non-local",VLOOKUP($E2067,$AI$88:$AW$92,COLUMN($AW:$AW)-COLUMN($AH:$AH),FALSE),IF($X2067="Unknown",VLOOKUP($E2067,$AI$95:$AW$99,COLUMN($AW:$AW)-COLUMN($AH:$AH),FALSE),0))</f>
        <v>0</v>
      </c>
      <c r="S2067" s="87" cm="1">
        <f t="array" ref="S2067">VLOOKUP($E2067,$AI$111:$AW$115,COLUMN($AW:$AW)-COLUMN($AH:$AH),FALSE)</f>
        <v>431.69321999999994</v>
      </c>
      <c r="T2067" s="104">
        <f t="shared" si="478"/>
        <v>0</v>
      </c>
      <c r="U2067" s="104">
        <f t="shared" si="479"/>
        <v>431.69321999999994</v>
      </c>
      <c r="V2067" s="87" cm="1">
        <f t="array" ref="V2067">VLOOKUP($E2067,$AI$118:$AW$122,COLUMN($AW:$AW)-COLUMN($AH:$AH),FALSE)</f>
        <v>0</v>
      </c>
      <c r="W2067" s="87" t="str">
        <f t="shared" si="483"/>
        <v>Domestic</v>
      </c>
      <c r="X2067" s="87" t="str">
        <f t="shared" si="484"/>
        <v>Local</v>
      </c>
      <c r="Y2067" s="104"/>
      <c r="Z2067" s="87" t="str">
        <f t="shared" si="480"/>
        <v>USA</v>
      </c>
      <c r="AA2067" s="87" t="str">
        <f t="shared" si="481"/>
        <v>USA</v>
      </c>
      <c r="AB2067" s="82" cm="1">
        <f t="array" ref="AB2067">VLOOKUP(B2067,'GDP per Capita'!$T$2:$V$4235,COLUMN('GDP per Capita'!$V:$V)-COLUMN('GDP per Capita'!$S:$S),FALSE)</f>
        <v>63809.64</v>
      </c>
      <c r="AC2067" s="82">
        <f t="shared" si="485"/>
        <v>63809.64</v>
      </c>
      <c r="AD2067" s="82">
        <f t="shared" si="486"/>
        <v>63809.64</v>
      </c>
      <c r="AE2067" s="88">
        <f t="shared" si="482"/>
        <v>6.7653291885050593E-3</v>
      </c>
    </row>
    <row r="2068" spans="1:31">
      <c r="A2068" s="77" t="s">
        <v>1604</v>
      </c>
      <c r="B2068" s="77">
        <v>2067</v>
      </c>
      <c r="C2068" s="77" t="s">
        <v>224</v>
      </c>
      <c r="D2068" s="77" t="s">
        <v>31</v>
      </c>
      <c r="E2068" s="77">
        <v>2019</v>
      </c>
      <c r="F2068" s="77">
        <v>51.532760400000001</v>
      </c>
      <c r="G2068" s="77">
        <v>9.9352050999999992</v>
      </c>
      <c r="H2068" s="77">
        <v>0</v>
      </c>
      <c r="I2068" s="77" t="s">
        <v>1479</v>
      </c>
      <c r="J2068" s="77">
        <v>38.626803899999999</v>
      </c>
      <c r="K2068" s="77">
        <v>-90.199409700000004</v>
      </c>
      <c r="L2068" s="77">
        <v>14726.364817673901</v>
      </c>
      <c r="M2068" s="77">
        <v>2.2703346565913902</v>
      </c>
      <c r="N2068" s="77">
        <v>0</v>
      </c>
      <c r="O2068" s="77">
        <v>1546.26830585576</v>
      </c>
      <c r="P2068" s="87" cm="1">
        <f t="array" ref="P2068">IF($X2068="Non-local",VLOOKUP($E2068,$AI$64:$AW$68,COLUMN($AW:$AW)-COLUMN($AH:$AH),FALSE),IF($X2068="Unknown",VLOOKUP($E2068,$AI$71:$AW$75,COLUMN($AW:$AW)-COLUMN($AH:$AH),FALSE),0))</f>
        <v>244</v>
      </c>
      <c r="Q2068" s="87" cm="1">
        <f t="array" ref="Q2068">IF($X2068="Non-local",VLOOKUP($E2068,$AI$40:$AW$44,COLUMN($AW:$AW)-COLUMN($AH:$AH),FALSE),IF($X2068="Unknown",VLOOKUP($E2068,$AI$47:$AW$51,COLUMN($AW:$AW)-COLUMN($AH:$AH),FALSE),0))</f>
        <v>485.37900000000008</v>
      </c>
      <c r="R2068" s="87" cm="1">
        <f t="array" ref="R2068">IF($X2068="Non-local",VLOOKUP($E2068,$AI$88:$AW$92,COLUMN($AW:$AW)-COLUMN($AH:$AH),FALSE),IF($X2068="Unknown",VLOOKUP($E2068,$AI$95:$AW$99,COLUMN($AW:$AW)-COLUMN($AH:$AH),FALSE),0))</f>
        <v>0.16197839056517743</v>
      </c>
      <c r="S2068" s="87" cm="1">
        <f t="array" ref="S2068">VLOOKUP($E2068,$AI$111:$AW$115,COLUMN($AW:$AW)-COLUMN($AH:$AH),FALSE)</f>
        <v>431.69321999999994</v>
      </c>
      <c r="T2068" s="104">
        <f t="shared" si="478"/>
        <v>2.4323130471565677</v>
      </c>
      <c r="U2068" s="104">
        <f t="shared" si="479"/>
        <v>2707.34052585576</v>
      </c>
      <c r="V2068" s="87" cm="1">
        <f t="array" ref="V2068">VLOOKUP($E2068,$AI$118:$AW$122,COLUMN($AW:$AW)-COLUMN($AH:$AH),FALSE)</f>
        <v>0</v>
      </c>
      <c r="W2068" s="87" t="str">
        <f t="shared" si="483"/>
        <v>International</v>
      </c>
      <c r="X2068" s="87" t="str">
        <f t="shared" si="484"/>
        <v>Non-local</v>
      </c>
      <c r="Y2068" s="104"/>
      <c r="Z2068" s="87" t="str">
        <f t="shared" si="480"/>
        <v>Germany</v>
      </c>
      <c r="AA2068" s="87" t="str">
        <f t="shared" si="481"/>
        <v>Europe</v>
      </c>
      <c r="AB2068" s="82" cm="1">
        <f t="array" ref="AB2068">VLOOKUP(B2068,'GDP per Capita'!$T$2:$V$4235,COLUMN('GDP per Capita'!$V:$V)-COLUMN('GDP per Capita'!$S:$S),FALSE)</f>
        <v>49180.54</v>
      </c>
      <c r="AC2068" s="82">
        <f t="shared" si="485"/>
        <v>49180.54</v>
      </c>
      <c r="AD2068" s="82">
        <f t="shared" si="486"/>
        <v>49180.54</v>
      </c>
      <c r="AE2068" s="88">
        <f t="shared" si="482"/>
        <v>5.5049019914294554E-2</v>
      </c>
    </row>
    <row r="2069" spans="1:31">
      <c r="A2069" s="77" t="s">
        <v>1013</v>
      </c>
      <c r="B2069" s="77">
        <v>2068</v>
      </c>
      <c r="C2069" s="77" t="s">
        <v>29</v>
      </c>
      <c r="D2069" s="77" t="s">
        <v>29</v>
      </c>
      <c r="E2069" s="77">
        <v>2019</v>
      </c>
      <c r="F2069" s="77">
        <v>43.016169299999902</v>
      </c>
      <c r="G2069" s="77">
        <v>-83.690021099999996</v>
      </c>
      <c r="H2069" s="77">
        <v>0</v>
      </c>
      <c r="I2069" s="77" t="s">
        <v>1479</v>
      </c>
      <c r="J2069" s="77">
        <v>38.626803899999999</v>
      </c>
      <c r="K2069" s="77">
        <v>-90.199409700000004</v>
      </c>
      <c r="L2069" s="77">
        <v>1466.46368300212</v>
      </c>
      <c r="M2069" s="77">
        <v>0.35527056858738099</v>
      </c>
      <c r="N2069" s="77">
        <v>0</v>
      </c>
      <c r="O2069" s="77">
        <v>281.56102713640797</v>
      </c>
      <c r="P2069" s="87" cm="1">
        <f t="array" ref="P2069">IF($X2069="Non-local",VLOOKUP($E2069,$AI$64:$AW$68,COLUMN($AW:$AW)-COLUMN($AH:$AH),FALSE),IF($X2069="Unknown",VLOOKUP($E2069,$AI$71:$AW$75,COLUMN($AW:$AW)-COLUMN($AH:$AH),FALSE),0))</f>
        <v>244</v>
      </c>
      <c r="Q2069" s="87" cm="1">
        <f t="array" ref="Q2069">IF($X2069="Non-local",VLOOKUP($E2069,$AI$40:$AW$44,COLUMN($AW:$AW)-COLUMN($AH:$AH),FALSE),IF($X2069="Unknown",VLOOKUP($E2069,$AI$47:$AW$51,COLUMN($AW:$AW)-COLUMN($AH:$AH),FALSE),0))</f>
        <v>485.37900000000008</v>
      </c>
      <c r="R2069" s="87" cm="1">
        <f t="array" ref="R2069">IF($X2069="Non-local",VLOOKUP($E2069,$AI$88:$AW$92,COLUMN($AW:$AW)-COLUMN($AH:$AH),FALSE),IF($X2069="Unknown",VLOOKUP($E2069,$AI$95:$AW$99,COLUMN($AW:$AW)-COLUMN($AH:$AH),FALSE),0))</f>
        <v>0.16197839056517743</v>
      </c>
      <c r="S2069" s="87" cm="1">
        <f t="array" ref="S2069">VLOOKUP($E2069,$AI$111:$AW$115,COLUMN($AW:$AW)-COLUMN($AH:$AH),FALSE)</f>
        <v>431.69321999999994</v>
      </c>
      <c r="T2069" s="104">
        <f t="shared" si="478"/>
        <v>0.51724895915255842</v>
      </c>
      <c r="U2069" s="104">
        <f t="shared" si="479"/>
        <v>1442.633247136408</v>
      </c>
      <c r="V2069" s="87" cm="1">
        <f t="array" ref="V2069">VLOOKUP($E2069,$AI$118:$AW$122,COLUMN($AW:$AW)-COLUMN($AH:$AH),FALSE)</f>
        <v>0</v>
      </c>
      <c r="W2069" s="87" t="str">
        <f t="shared" si="483"/>
        <v>Domestic</v>
      </c>
      <c r="X2069" s="87" t="str">
        <f t="shared" si="484"/>
        <v>Non-local</v>
      </c>
      <c r="Y2069" s="104"/>
      <c r="Z2069" s="87" t="str">
        <f t="shared" si="480"/>
        <v>USA</v>
      </c>
      <c r="AA2069" s="87" t="str">
        <f t="shared" si="481"/>
        <v>USA</v>
      </c>
      <c r="AB2069" s="82" cm="1">
        <f t="array" ref="AB2069">VLOOKUP(B2069,'GDP per Capita'!$T$2:$V$4235,COLUMN('GDP per Capita'!$V:$V)-COLUMN('GDP per Capita'!$S:$S),FALSE)</f>
        <v>63809.64</v>
      </c>
      <c r="AC2069" s="82">
        <f t="shared" si="485"/>
        <v>63809.64</v>
      </c>
      <c r="AD2069" s="82">
        <f t="shared" si="486"/>
        <v>63809.64</v>
      </c>
      <c r="AE2069" s="88">
        <f t="shared" si="482"/>
        <v>2.2608390317456862E-2</v>
      </c>
    </row>
    <row r="2070" spans="1:31">
      <c r="A2070" s="77" t="s">
        <v>1120</v>
      </c>
      <c r="B2070" s="77">
        <v>2069</v>
      </c>
      <c r="C2070" s="77" t="s">
        <v>29</v>
      </c>
      <c r="D2070" s="77" t="s">
        <v>29</v>
      </c>
      <c r="E2070" s="77">
        <v>2019</v>
      </c>
      <c r="F2070" s="77">
        <v>45.679429299999903</v>
      </c>
      <c r="G2070" s="77">
        <v>-111.0440474</v>
      </c>
      <c r="H2070" s="77">
        <v>0</v>
      </c>
      <c r="I2070" s="77" t="s">
        <v>1479</v>
      </c>
      <c r="J2070" s="77">
        <v>38.626803899999999</v>
      </c>
      <c r="K2070" s="77">
        <v>-90.199409700000004</v>
      </c>
      <c r="L2070" s="77">
        <v>3762.9745128060299</v>
      </c>
      <c r="M2070" s="77">
        <v>0.68438854383405301</v>
      </c>
      <c r="N2070" s="77">
        <v>0</v>
      </c>
      <c r="O2070" s="77">
        <v>722.49110645875805</v>
      </c>
      <c r="P2070" s="87" cm="1">
        <f t="array" ref="P2070">IF($X2070="Non-local",VLOOKUP($E2070,$AI$64:$AW$68,COLUMN($AW:$AW)-COLUMN($AH:$AH),FALSE),IF($X2070="Unknown",VLOOKUP($E2070,$AI$71:$AW$75,COLUMN($AW:$AW)-COLUMN($AH:$AH),FALSE),0))</f>
        <v>244</v>
      </c>
      <c r="Q2070" s="87" cm="1">
        <f t="array" ref="Q2070">IF($X2070="Non-local",VLOOKUP($E2070,$AI$40:$AW$44,COLUMN($AW:$AW)-COLUMN($AH:$AH),FALSE),IF($X2070="Unknown",VLOOKUP($E2070,$AI$47:$AW$51,COLUMN($AW:$AW)-COLUMN($AH:$AH),FALSE),0))</f>
        <v>485.37900000000008</v>
      </c>
      <c r="R2070" s="87" cm="1">
        <f t="array" ref="R2070">IF($X2070="Non-local",VLOOKUP($E2070,$AI$88:$AW$92,COLUMN($AW:$AW)-COLUMN($AH:$AH),FALSE),IF($X2070="Unknown",VLOOKUP($E2070,$AI$95:$AW$99,COLUMN($AW:$AW)-COLUMN($AH:$AH),FALSE),0))</f>
        <v>0.16197839056517743</v>
      </c>
      <c r="S2070" s="87" cm="1">
        <f t="array" ref="S2070">VLOOKUP($E2070,$AI$111:$AW$115,COLUMN($AW:$AW)-COLUMN($AH:$AH),FALSE)</f>
        <v>431.69321999999994</v>
      </c>
      <c r="T2070" s="104">
        <f t="shared" si="478"/>
        <v>0.84636693439923039</v>
      </c>
      <c r="U2070" s="104">
        <f t="shared" si="479"/>
        <v>1883.563326458758</v>
      </c>
      <c r="V2070" s="87" cm="1">
        <f t="array" ref="V2070">VLOOKUP($E2070,$AI$118:$AW$122,COLUMN($AW:$AW)-COLUMN($AH:$AH),FALSE)</f>
        <v>0</v>
      </c>
      <c r="W2070" s="87" t="str">
        <f t="shared" si="483"/>
        <v>Domestic</v>
      </c>
      <c r="X2070" s="87" t="str">
        <f t="shared" si="484"/>
        <v>Non-local</v>
      </c>
      <c r="Y2070" s="104"/>
      <c r="Z2070" s="87" t="str">
        <f t="shared" si="480"/>
        <v>USA</v>
      </c>
      <c r="AA2070" s="87" t="str">
        <f t="shared" si="481"/>
        <v>USA</v>
      </c>
      <c r="AB2070" s="82" cm="1">
        <f t="array" ref="AB2070">VLOOKUP(B2070,'GDP per Capita'!$T$2:$V$4235,COLUMN('GDP per Capita'!$V:$V)-COLUMN('GDP per Capita'!$S:$S),FALSE)</f>
        <v>63809.64</v>
      </c>
      <c r="AC2070" s="82">
        <f t="shared" si="485"/>
        <v>63809.64</v>
      </c>
      <c r="AD2070" s="82">
        <f t="shared" si="486"/>
        <v>63809.64</v>
      </c>
      <c r="AE2070" s="88">
        <f t="shared" si="482"/>
        <v>2.9518475992949624E-2</v>
      </c>
    </row>
    <row r="2071" spans="1:31">
      <c r="A2071" s="77" t="s">
        <v>1287</v>
      </c>
      <c r="B2071" s="77">
        <v>2070</v>
      </c>
      <c r="C2071" s="77" t="s">
        <v>29</v>
      </c>
      <c r="D2071" s="77" t="s">
        <v>29</v>
      </c>
      <c r="E2071" s="77">
        <v>2019</v>
      </c>
      <c r="F2071" s="77">
        <v>34.445824799999997</v>
      </c>
      <c r="G2071" s="77">
        <v>-119.0779359</v>
      </c>
      <c r="H2071" s="77">
        <v>0</v>
      </c>
      <c r="I2071" s="77" t="s">
        <v>1479</v>
      </c>
      <c r="J2071" s="77">
        <v>38.626803899999999</v>
      </c>
      <c r="K2071" s="77">
        <v>-90.199409700000004</v>
      </c>
      <c r="L2071" s="77">
        <v>5220.9430875429998</v>
      </c>
      <c r="M2071" s="77">
        <v>0.906445806431742</v>
      </c>
      <c r="N2071" s="77">
        <v>0</v>
      </c>
      <c r="O2071" s="77">
        <v>626.51317050516002</v>
      </c>
      <c r="P2071" s="87" cm="1">
        <f t="array" ref="P2071">IF($X2071="Non-local",VLOOKUP($E2071,$AI$64:$AW$68,COLUMN($AW:$AW)-COLUMN($AH:$AH),FALSE),IF($X2071="Unknown",VLOOKUP($E2071,$AI$71:$AW$75,COLUMN($AW:$AW)-COLUMN($AH:$AH),FALSE),0))</f>
        <v>244</v>
      </c>
      <c r="Q2071" s="87" cm="1">
        <f t="array" ref="Q2071">IF($X2071="Non-local",VLOOKUP($E2071,$AI$40:$AW$44,COLUMN($AW:$AW)-COLUMN($AH:$AH),FALSE),IF($X2071="Unknown",VLOOKUP($E2071,$AI$47:$AW$51,COLUMN($AW:$AW)-COLUMN($AH:$AH),FALSE),0))</f>
        <v>485.37900000000008</v>
      </c>
      <c r="R2071" s="87" cm="1">
        <f t="array" ref="R2071">IF($X2071="Non-local",VLOOKUP($E2071,$AI$88:$AW$92,COLUMN($AW:$AW)-COLUMN($AH:$AH),FALSE),IF($X2071="Unknown",VLOOKUP($E2071,$AI$95:$AW$99,COLUMN($AW:$AW)-COLUMN($AH:$AH),FALSE),0))</f>
        <v>0.16197839056517743</v>
      </c>
      <c r="S2071" s="87" cm="1">
        <f t="array" ref="S2071">VLOOKUP($E2071,$AI$111:$AW$115,COLUMN($AW:$AW)-COLUMN($AH:$AH),FALSE)</f>
        <v>431.69321999999994</v>
      </c>
      <c r="T2071" s="104">
        <f t="shared" si="478"/>
        <v>1.0684241969969195</v>
      </c>
      <c r="U2071" s="104">
        <f t="shared" si="479"/>
        <v>1787.5853905051599</v>
      </c>
      <c r="V2071" s="87" cm="1">
        <f t="array" ref="V2071">VLOOKUP($E2071,$AI$118:$AW$122,COLUMN($AW:$AW)-COLUMN($AH:$AH),FALSE)</f>
        <v>0</v>
      </c>
      <c r="W2071" s="87" t="str">
        <f t="shared" si="483"/>
        <v>Domestic</v>
      </c>
      <c r="X2071" s="87" t="str">
        <f t="shared" si="484"/>
        <v>Non-local</v>
      </c>
      <c r="Y2071" s="104"/>
      <c r="Z2071" s="87" t="str">
        <f t="shared" si="480"/>
        <v>USA</v>
      </c>
      <c r="AA2071" s="87" t="str">
        <f t="shared" si="481"/>
        <v>USA</v>
      </c>
      <c r="AB2071" s="82" cm="1">
        <f t="array" ref="AB2071">VLOOKUP(B2071,'GDP per Capita'!$T$2:$V$4235,COLUMN('GDP per Capita'!$V:$V)-COLUMN('GDP per Capita'!$S:$S),FALSE)</f>
        <v>63809.64</v>
      </c>
      <c r="AC2071" s="82">
        <f t="shared" si="485"/>
        <v>63809.64</v>
      </c>
      <c r="AD2071" s="82">
        <f t="shared" si="486"/>
        <v>63809.64</v>
      </c>
      <c r="AE2071" s="88">
        <f t="shared" si="482"/>
        <v>2.8014346899702929E-2</v>
      </c>
    </row>
    <row r="2072" spans="1:31">
      <c r="A2072" s="77" t="s">
        <v>900</v>
      </c>
      <c r="B2072" s="77">
        <v>2071</v>
      </c>
      <c r="C2072" s="77" t="s">
        <v>29</v>
      </c>
      <c r="D2072" s="77" t="s">
        <v>29</v>
      </c>
      <c r="E2072" s="77">
        <v>2019</v>
      </c>
      <c r="F2072" s="77">
        <v>44.977299500000001</v>
      </c>
      <c r="G2072" s="77">
        <v>-93.265469199999998</v>
      </c>
      <c r="H2072" s="77">
        <v>0</v>
      </c>
      <c r="I2072" s="77" t="s">
        <v>1479</v>
      </c>
      <c r="J2072" s="77">
        <v>38.626803899999999</v>
      </c>
      <c r="K2072" s="77">
        <v>-90.199409700000004</v>
      </c>
      <c r="L2072" s="77">
        <v>1500.6644068585299</v>
      </c>
      <c r="M2072" s="77">
        <v>0.359786595486769</v>
      </c>
      <c r="N2072" s="77">
        <v>0</v>
      </c>
      <c r="O2072" s="77">
        <v>288.12756611683898</v>
      </c>
      <c r="P2072" s="87" cm="1">
        <f t="array" ref="P2072">IF($X2072="Non-local",VLOOKUP($E2072,$AI$64:$AW$68,COLUMN($AW:$AW)-COLUMN($AH:$AH),FALSE),IF($X2072="Unknown",VLOOKUP($E2072,$AI$71:$AW$75,COLUMN($AW:$AW)-COLUMN($AH:$AH),FALSE),0))</f>
        <v>244</v>
      </c>
      <c r="Q2072" s="87" cm="1">
        <f t="array" ref="Q2072">IF($X2072="Non-local",VLOOKUP($E2072,$AI$40:$AW$44,COLUMN($AW:$AW)-COLUMN($AH:$AH),FALSE),IF($X2072="Unknown",VLOOKUP($E2072,$AI$47:$AW$51,COLUMN($AW:$AW)-COLUMN($AH:$AH),FALSE),0))</f>
        <v>485.37900000000008</v>
      </c>
      <c r="R2072" s="87" cm="1">
        <f t="array" ref="R2072">IF($X2072="Non-local",VLOOKUP($E2072,$AI$88:$AW$92,COLUMN($AW:$AW)-COLUMN($AH:$AH),FALSE),IF($X2072="Unknown",VLOOKUP($E2072,$AI$95:$AW$99,COLUMN($AW:$AW)-COLUMN($AH:$AH),FALSE),0))</f>
        <v>0.16197839056517743</v>
      </c>
      <c r="S2072" s="87" cm="1">
        <f t="array" ref="S2072">VLOOKUP($E2072,$AI$111:$AW$115,COLUMN($AW:$AW)-COLUMN($AH:$AH),FALSE)</f>
        <v>431.69321999999994</v>
      </c>
      <c r="T2072" s="104">
        <f t="shared" si="478"/>
        <v>0.52176498605194643</v>
      </c>
      <c r="U2072" s="104">
        <f t="shared" si="479"/>
        <v>1449.1997861168391</v>
      </c>
      <c r="V2072" s="87" cm="1">
        <f t="array" ref="V2072">VLOOKUP($E2072,$AI$118:$AW$122,COLUMN($AW:$AW)-COLUMN($AH:$AH),FALSE)</f>
        <v>0</v>
      </c>
      <c r="W2072" s="87" t="str">
        <f t="shared" si="483"/>
        <v>Domestic</v>
      </c>
      <c r="X2072" s="87" t="str">
        <f t="shared" si="484"/>
        <v>Non-local</v>
      </c>
      <c r="Y2072" s="104"/>
      <c r="Z2072" s="87" t="str">
        <f t="shared" si="480"/>
        <v>USA</v>
      </c>
      <c r="AA2072" s="87" t="str">
        <f t="shared" si="481"/>
        <v>USA</v>
      </c>
      <c r="AB2072" s="82" cm="1">
        <f t="array" ref="AB2072">VLOOKUP(B2072,'GDP per Capita'!$T$2:$V$4235,COLUMN('GDP per Capita'!$V:$V)-COLUMN('GDP per Capita'!$S:$S),FALSE)</f>
        <v>63809.64</v>
      </c>
      <c r="AC2072" s="82">
        <f t="shared" si="485"/>
        <v>63809.64</v>
      </c>
      <c r="AD2072" s="82">
        <f t="shared" si="486"/>
        <v>63809.64</v>
      </c>
      <c r="AE2072" s="88">
        <f t="shared" si="482"/>
        <v>2.271129857677992E-2</v>
      </c>
    </row>
    <row r="2073" spans="1:31">
      <c r="A2073" s="77" t="s">
        <v>971</v>
      </c>
      <c r="B2073" s="77">
        <v>2072</v>
      </c>
      <c r="C2073" s="77" t="s">
        <v>29</v>
      </c>
      <c r="D2073" s="77" t="s">
        <v>29</v>
      </c>
      <c r="E2073" s="77">
        <v>2019</v>
      </c>
      <c r="F2073" s="77">
        <v>40.7127281</v>
      </c>
      <c r="G2073" s="77">
        <v>-74.006015199999993</v>
      </c>
      <c r="H2073" s="77">
        <v>0</v>
      </c>
      <c r="I2073" s="77" t="s">
        <v>1479</v>
      </c>
      <c r="J2073" s="77">
        <v>38.626803899999999</v>
      </c>
      <c r="K2073" s="77">
        <v>-90.199409700000004</v>
      </c>
      <c r="L2073" s="77">
        <v>2806.3747860317599</v>
      </c>
      <c r="M2073" s="77">
        <v>0.53219882921355599</v>
      </c>
      <c r="N2073" s="77">
        <v>0</v>
      </c>
      <c r="O2073" s="77">
        <v>538.82395891809801</v>
      </c>
      <c r="P2073" s="87" cm="1">
        <f t="array" ref="P2073">IF($X2073="Non-local",VLOOKUP($E2073,$AI$64:$AW$68,COLUMN($AW:$AW)-COLUMN($AH:$AH),FALSE),IF($X2073="Unknown",VLOOKUP($E2073,$AI$71:$AW$75,COLUMN($AW:$AW)-COLUMN($AH:$AH),FALSE),0))</f>
        <v>244</v>
      </c>
      <c r="Q2073" s="87" cm="1">
        <f t="array" ref="Q2073">IF($X2073="Non-local",VLOOKUP($E2073,$AI$40:$AW$44,COLUMN($AW:$AW)-COLUMN($AH:$AH),FALSE),IF($X2073="Unknown",VLOOKUP($E2073,$AI$47:$AW$51,COLUMN($AW:$AW)-COLUMN($AH:$AH),FALSE),0))</f>
        <v>485.37900000000008</v>
      </c>
      <c r="R2073" s="87" cm="1">
        <f t="array" ref="R2073">IF($X2073="Non-local",VLOOKUP($E2073,$AI$88:$AW$92,COLUMN($AW:$AW)-COLUMN($AH:$AH),FALSE),IF($X2073="Unknown",VLOOKUP($E2073,$AI$95:$AW$99,COLUMN($AW:$AW)-COLUMN($AH:$AH),FALSE),0))</f>
        <v>0.16197839056517743</v>
      </c>
      <c r="S2073" s="87" cm="1">
        <f t="array" ref="S2073">VLOOKUP($E2073,$AI$111:$AW$115,COLUMN($AW:$AW)-COLUMN($AH:$AH),FALSE)</f>
        <v>431.69321999999994</v>
      </c>
      <c r="T2073" s="104">
        <f t="shared" si="478"/>
        <v>0.69417721977873348</v>
      </c>
      <c r="U2073" s="104">
        <f t="shared" si="479"/>
        <v>1699.896178918098</v>
      </c>
      <c r="V2073" s="87" cm="1">
        <f t="array" ref="V2073">VLOOKUP($E2073,$AI$118:$AW$122,COLUMN($AW:$AW)-COLUMN($AH:$AH),FALSE)</f>
        <v>0</v>
      </c>
      <c r="W2073" s="87" t="str">
        <f t="shared" si="483"/>
        <v>Domestic</v>
      </c>
      <c r="X2073" s="87" t="str">
        <f t="shared" si="484"/>
        <v>Non-local</v>
      </c>
      <c r="Y2073" s="104"/>
      <c r="Z2073" s="87" t="str">
        <f t="shared" si="480"/>
        <v>USA</v>
      </c>
      <c r="AA2073" s="87" t="str">
        <f t="shared" si="481"/>
        <v>USA</v>
      </c>
      <c r="AB2073" s="82" cm="1">
        <f t="array" ref="AB2073">VLOOKUP(B2073,'GDP per Capita'!$T$2:$V$4235,COLUMN('GDP per Capita'!$V:$V)-COLUMN('GDP per Capita'!$S:$S),FALSE)</f>
        <v>63809.64</v>
      </c>
      <c r="AC2073" s="82">
        <f t="shared" si="485"/>
        <v>63809.64</v>
      </c>
      <c r="AD2073" s="82">
        <f t="shared" si="486"/>
        <v>63809.64</v>
      </c>
      <c r="AE2073" s="88">
        <f t="shared" si="482"/>
        <v>2.6640115489103184E-2</v>
      </c>
    </row>
    <row r="2074" spans="1:31">
      <c r="A2074" s="77" t="s">
        <v>1100</v>
      </c>
      <c r="B2074" s="77">
        <v>2073</v>
      </c>
      <c r="C2074" s="77" t="s">
        <v>29</v>
      </c>
      <c r="D2074" s="77" t="s">
        <v>29</v>
      </c>
      <c r="E2074" s="77">
        <v>2019</v>
      </c>
      <c r="F2074" s="77">
        <v>42.243096999999999</v>
      </c>
      <c r="G2074" s="77">
        <v>-84.7530304</v>
      </c>
      <c r="H2074" s="77">
        <v>0</v>
      </c>
      <c r="I2074" s="77" t="s">
        <v>1479</v>
      </c>
      <c r="J2074" s="77">
        <v>38.626803899999999</v>
      </c>
      <c r="K2074" s="77">
        <v>-90.199409700000004</v>
      </c>
      <c r="L2074" s="77">
        <v>1222.92220466751</v>
      </c>
      <c r="M2074" s="77">
        <v>0.32311218878543502</v>
      </c>
      <c r="N2074" s="77">
        <v>0</v>
      </c>
      <c r="O2074" s="77">
        <v>234.801063296162</v>
      </c>
      <c r="P2074" s="87" cm="1">
        <f t="array" ref="P2074">IF($X2074="Non-local",VLOOKUP($E2074,$AI$64:$AW$68,COLUMN($AW:$AW)-COLUMN($AH:$AH),FALSE),IF($X2074="Unknown",VLOOKUP($E2074,$AI$71:$AW$75,COLUMN($AW:$AW)-COLUMN($AH:$AH),FALSE),0))</f>
        <v>244</v>
      </c>
      <c r="Q2074" s="87" cm="1">
        <f t="array" ref="Q2074">IF($X2074="Non-local",VLOOKUP($E2074,$AI$40:$AW$44,COLUMN($AW:$AW)-COLUMN($AH:$AH),FALSE),IF($X2074="Unknown",VLOOKUP($E2074,$AI$47:$AW$51,COLUMN($AW:$AW)-COLUMN($AH:$AH),FALSE),0))</f>
        <v>485.37900000000008</v>
      </c>
      <c r="R2074" s="87" cm="1">
        <f t="array" ref="R2074">IF($X2074="Non-local",VLOOKUP($E2074,$AI$88:$AW$92,COLUMN($AW:$AW)-COLUMN($AH:$AH),FALSE),IF($X2074="Unknown",VLOOKUP($E2074,$AI$95:$AW$99,COLUMN($AW:$AW)-COLUMN($AH:$AH),FALSE),0))</f>
        <v>0.16197839056517743</v>
      </c>
      <c r="S2074" s="87" cm="1">
        <f t="array" ref="S2074">VLOOKUP($E2074,$AI$111:$AW$115,COLUMN($AW:$AW)-COLUMN($AH:$AH),FALSE)</f>
        <v>431.69321999999994</v>
      </c>
      <c r="T2074" s="104">
        <f t="shared" si="478"/>
        <v>0.48509057935061245</v>
      </c>
      <c r="U2074" s="104">
        <f t="shared" si="479"/>
        <v>1395.8732832961621</v>
      </c>
      <c r="V2074" s="87" cm="1">
        <f t="array" ref="V2074">VLOOKUP($E2074,$AI$118:$AW$122,COLUMN($AW:$AW)-COLUMN($AH:$AH),FALSE)</f>
        <v>0</v>
      </c>
      <c r="W2074" s="87" t="str">
        <f t="shared" si="483"/>
        <v>Domestic</v>
      </c>
      <c r="X2074" s="87" t="str">
        <f t="shared" si="484"/>
        <v>Non-local</v>
      </c>
      <c r="Y2074" s="104"/>
      <c r="Z2074" s="87" t="str">
        <f t="shared" si="480"/>
        <v>USA</v>
      </c>
      <c r="AA2074" s="87" t="str">
        <f t="shared" si="481"/>
        <v>USA</v>
      </c>
      <c r="AB2074" s="82" cm="1">
        <f t="array" ref="AB2074">VLOOKUP(B2074,'GDP per Capita'!$T$2:$V$4235,COLUMN('GDP per Capita'!$V:$V)-COLUMN('GDP per Capita'!$S:$S),FALSE)</f>
        <v>63809.64</v>
      </c>
      <c r="AC2074" s="82">
        <f t="shared" si="485"/>
        <v>63809.64</v>
      </c>
      <c r="AD2074" s="82">
        <f t="shared" si="486"/>
        <v>63809.64</v>
      </c>
      <c r="AE2074" s="88">
        <f t="shared" si="482"/>
        <v>2.1875586248349968E-2</v>
      </c>
    </row>
    <row r="2075" spans="1:31">
      <c r="A2075" s="77" t="s">
        <v>1011</v>
      </c>
      <c r="B2075" s="77">
        <v>2074</v>
      </c>
      <c r="C2075" s="77" t="s">
        <v>29</v>
      </c>
      <c r="D2075" s="77" t="s">
        <v>29</v>
      </c>
      <c r="E2075" s="77">
        <v>2019</v>
      </c>
      <c r="F2075" s="77">
        <v>40.102554999999903</v>
      </c>
      <c r="G2075" s="77">
        <v>-105.36320790000001</v>
      </c>
      <c r="H2075" s="77">
        <v>0</v>
      </c>
      <c r="I2075" s="77" t="s">
        <v>1479</v>
      </c>
      <c r="J2075" s="77">
        <v>38.626803899999999</v>
      </c>
      <c r="K2075" s="77">
        <v>-90.199409700000004</v>
      </c>
      <c r="L2075" s="77">
        <v>2624.50307040498</v>
      </c>
      <c r="M2075" s="77">
        <v>0.50818361937598899</v>
      </c>
      <c r="N2075" s="77">
        <v>0</v>
      </c>
      <c r="O2075" s="77">
        <v>503.90458951775798</v>
      </c>
      <c r="P2075" s="87" cm="1">
        <f t="array" ref="P2075">IF($X2075="Non-local",VLOOKUP($E2075,$AI$64:$AW$68,COLUMN($AW:$AW)-COLUMN($AH:$AH),FALSE),IF($X2075="Unknown",VLOOKUP($E2075,$AI$71:$AW$75,COLUMN($AW:$AW)-COLUMN($AH:$AH),FALSE),0))</f>
        <v>244</v>
      </c>
      <c r="Q2075" s="87" cm="1">
        <f t="array" ref="Q2075">IF($X2075="Non-local",VLOOKUP($E2075,$AI$40:$AW$44,COLUMN($AW:$AW)-COLUMN($AH:$AH),FALSE),IF($X2075="Unknown",VLOOKUP($E2075,$AI$47:$AW$51,COLUMN($AW:$AW)-COLUMN($AH:$AH),FALSE),0))</f>
        <v>485.37900000000008</v>
      </c>
      <c r="R2075" s="87" cm="1">
        <f t="array" ref="R2075">IF($X2075="Non-local",VLOOKUP($E2075,$AI$88:$AW$92,COLUMN($AW:$AW)-COLUMN($AH:$AH),FALSE),IF($X2075="Unknown",VLOOKUP($E2075,$AI$95:$AW$99,COLUMN($AW:$AW)-COLUMN($AH:$AH),FALSE),0))</f>
        <v>0.16197839056517743</v>
      </c>
      <c r="S2075" s="87" cm="1">
        <f t="array" ref="S2075">VLOOKUP($E2075,$AI$111:$AW$115,COLUMN($AW:$AW)-COLUMN($AH:$AH),FALSE)</f>
        <v>431.69321999999994</v>
      </c>
      <c r="T2075" s="104">
        <f t="shared" si="478"/>
        <v>0.67016200994116648</v>
      </c>
      <c r="U2075" s="104">
        <f t="shared" si="479"/>
        <v>1664.9768095177581</v>
      </c>
      <c r="V2075" s="87" cm="1">
        <f t="array" ref="V2075">VLOOKUP($E2075,$AI$118:$AW$122,COLUMN($AW:$AW)-COLUMN($AH:$AH),FALSE)</f>
        <v>0</v>
      </c>
      <c r="W2075" s="87" t="str">
        <f t="shared" si="483"/>
        <v>Domestic</v>
      </c>
      <c r="X2075" s="87" t="str">
        <f t="shared" si="484"/>
        <v>Non-local</v>
      </c>
      <c r="Y2075" s="104"/>
      <c r="Z2075" s="87" t="str">
        <f t="shared" si="480"/>
        <v>USA</v>
      </c>
      <c r="AA2075" s="87" t="str">
        <f t="shared" si="481"/>
        <v>USA</v>
      </c>
      <c r="AB2075" s="82" cm="1">
        <f t="array" ref="AB2075">VLOOKUP(B2075,'GDP per Capita'!$T$2:$V$4235,COLUMN('GDP per Capita'!$V:$V)-COLUMN('GDP per Capita'!$S:$S),FALSE)</f>
        <v>63809.64</v>
      </c>
      <c r="AC2075" s="82">
        <f t="shared" si="485"/>
        <v>63809.64</v>
      </c>
      <c r="AD2075" s="82">
        <f t="shared" si="486"/>
        <v>63809.64</v>
      </c>
      <c r="AE2075" s="88">
        <f t="shared" si="482"/>
        <v>2.6092872636763943E-2</v>
      </c>
    </row>
    <row r="2076" spans="1:31">
      <c r="A2076" s="77" t="s">
        <v>1605</v>
      </c>
      <c r="B2076" s="77">
        <v>2075</v>
      </c>
      <c r="C2076" s="77" t="s">
        <v>29</v>
      </c>
      <c r="D2076" s="77" t="s">
        <v>29</v>
      </c>
      <c r="E2076" s="77">
        <v>2019</v>
      </c>
      <c r="F2076" s="77">
        <v>42.927527699999999</v>
      </c>
      <c r="G2076" s="77">
        <v>-83.629951799999901</v>
      </c>
      <c r="H2076" s="77">
        <v>0</v>
      </c>
      <c r="I2076" s="77" t="s">
        <v>1479</v>
      </c>
      <c r="J2076" s="77">
        <v>38.626803899999999</v>
      </c>
      <c r="K2076" s="77">
        <v>-90.199409700000004</v>
      </c>
      <c r="L2076" s="77">
        <v>1461.6178365501301</v>
      </c>
      <c r="M2076" s="77">
        <v>0.35463069988111001</v>
      </c>
      <c r="N2076" s="77">
        <v>0</v>
      </c>
      <c r="O2076" s="77">
        <v>280.63062461762502</v>
      </c>
      <c r="P2076" s="87" cm="1">
        <f t="array" ref="P2076">IF($X2076="Non-local",VLOOKUP($E2076,$AI$64:$AW$68,COLUMN($AW:$AW)-COLUMN($AH:$AH),FALSE),IF($X2076="Unknown",VLOOKUP($E2076,$AI$71:$AW$75,COLUMN($AW:$AW)-COLUMN($AH:$AH),FALSE),0))</f>
        <v>244</v>
      </c>
      <c r="Q2076" s="87" cm="1">
        <f t="array" ref="Q2076">IF($X2076="Non-local",VLOOKUP($E2076,$AI$40:$AW$44,COLUMN($AW:$AW)-COLUMN($AH:$AH),FALSE),IF($X2076="Unknown",VLOOKUP($E2076,$AI$47:$AW$51,COLUMN($AW:$AW)-COLUMN($AH:$AH),FALSE),0))</f>
        <v>485.37900000000008</v>
      </c>
      <c r="R2076" s="87" cm="1">
        <f t="array" ref="R2076">IF($X2076="Non-local",VLOOKUP($E2076,$AI$88:$AW$92,COLUMN($AW:$AW)-COLUMN($AH:$AH),FALSE),IF($X2076="Unknown",VLOOKUP($E2076,$AI$95:$AW$99,COLUMN($AW:$AW)-COLUMN($AH:$AH),FALSE),0))</f>
        <v>0.16197839056517743</v>
      </c>
      <c r="S2076" s="87" cm="1">
        <f t="array" ref="S2076">VLOOKUP($E2076,$AI$111:$AW$115,COLUMN($AW:$AW)-COLUMN($AH:$AH),FALSE)</f>
        <v>431.69321999999994</v>
      </c>
      <c r="T2076" s="104">
        <f t="shared" si="478"/>
        <v>0.51660909044628744</v>
      </c>
      <c r="U2076" s="104">
        <f t="shared" si="479"/>
        <v>1441.702844617625</v>
      </c>
      <c r="V2076" s="87" cm="1">
        <f t="array" ref="V2076">VLOOKUP($E2076,$AI$118:$AW$122,COLUMN($AW:$AW)-COLUMN($AH:$AH),FALSE)</f>
        <v>0</v>
      </c>
      <c r="W2076" s="87" t="str">
        <f t="shared" si="483"/>
        <v>Domestic</v>
      </c>
      <c r="X2076" s="87" t="str">
        <f t="shared" si="484"/>
        <v>Non-local</v>
      </c>
      <c r="Y2076" s="104"/>
      <c r="Z2076" s="87" t="str">
        <f t="shared" si="480"/>
        <v>USA</v>
      </c>
      <c r="AA2076" s="87" t="str">
        <f t="shared" si="481"/>
        <v>USA</v>
      </c>
      <c r="AB2076" s="82" cm="1">
        <f t="array" ref="AB2076">VLOOKUP(B2076,'GDP per Capita'!$T$2:$V$4235,COLUMN('GDP per Capita'!$V:$V)-COLUMN('GDP per Capita'!$S:$S),FALSE)</f>
        <v>63809.64</v>
      </c>
      <c r="AC2076" s="82">
        <f t="shared" si="485"/>
        <v>63809.64</v>
      </c>
      <c r="AD2076" s="82">
        <f t="shared" si="486"/>
        <v>63809.64</v>
      </c>
      <c r="AE2076" s="88">
        <f t="shared" si="482"/>
        <v>2.2593809409011321E-2</v>
      </c>
    </row>
    <row r="2077" spans="1:31">
      <c r="A2077" s="77" t="s">
        <v>1013</v>
      </c>
      <c r="B2077" s="77">
        <v>2076</v>
      </c>
      <c r="C2077" s="77" t="s">
        <v>29</v>
      </c>
      <c r="D2077" s="77" t="s">
        <v>29</v>
      </c>
      <c r="E2077" s="77">
        <v>2019</v>
      </c>
      <c r="F2077" s="77">
        <v>43.016169299999902</v>
      </c>
      <c r="G2077" s="77">
        <v>-83.690021099999996</v>
      </c>
      <c r="H2077" s="77">
        <v>0</v>
      </c>
      <c r="I2077" s="77" t="s">
        <v>1479</v>
      </c>
      <c r="J2077" s="77">
        <v>38.626803899999999</v>
      </c>
      <c r="K2077" s="77">
        <v>-90.199409700000004</v>
      </c>
      <c r="L2077" s="77">
        <v>1466.46368300212</v>
      </c>
      <c r="M2077" s="77">
        <v>0.35527056858738099</v>
      </c>
      <c r="N2077" s="77">
        <v>0</v>
      </c>
      <c r="O2077" s="77">
        <v>281.56102713640797</v>
      </c>
      <c r="P2077" s="87" cm="1">
        <f t="array" ref="P2077">IF($X2077="Non-local",VLOOKUP($E2077,$AI$64:$AW$68,COLUMN($AW:$AW)-COLUMN($AH:$AH),FALSE),IF($X2077="Unknown",VLOOKUP($E2077,$AI$71:$AW$75,COLUMN($AW:$AW)-COLUMN($AH:$AH),FALSE),0))</f>
        <v>244</v>
      </c>
      <c r="Q2077" s="87" cm="1">
        <f t="array" ref="Q2077">IF($X2077="Non-local",VLOOKUP($E2077,$AI$40:$AW$44,COLUMN($AW:$AW)-COLUMN($AH:$AH),FALSE),IF($X2077="Unknown",VLOOKUP($E2077,$AI$47:$AW$51,COLUMN($AW:$AW)-COLUMN($AH:$AH),FALSE),0))</f>
        <v>485.37900000000008</v>
      </c>
      <c r="R2077" s="87" cm="1">
        <f t="array" ref="R2077">IF($X2077="Non-local",VLOOKUP($E2077,$AI$88:$AW$92,COLUMN($AW:$AW)-COLUMN($AH:$AH),FALSE),IF($X2077="Unknown",VLOOKUP($E2077,$AI$95:$AW$99,COLUMN($AW:$AW)-COLUMN($AH:$AH),FALSE),0))</f>
        <v>0.16197839056517743</v>
      </c>
      <c r="S2077" s="87" cm="1">
        <f t="array" ref="S2077">VLOOKUP($E2077,$AI$111:$AW$115,COLUMN($AW:$AW)-COLUMN($AH:$AH),FALSE)</f>
        <v>431.69321999999994</v>
      </c>
      <c r="T2077" s="104">
        <f t="shared" si="478"/>
        <v>0.51724895915255842</v>
      </c>
      <c r="U2077" s="104">
        <f t="shared" si="479"/>
        <v>1442.633247136408</v>
      </c>
      <c r="V2077" s="87" cm="1">
        <f t="array" ref="V2077">VLOOKUP($E2077,$AI$118:$AW$122,COLUMN($AW:$AW)-COLUMN($AH:$AH),FALSE)</f>
        <v>0</v>
      </c>
      <c r="W2077" s="87" t="str">
        <f t="shared" si="483"/>
        <v>Domestic</v>
      </c>
      <c r="X2077" s="87" t="str">
        <f t="shared" si="484"/>
        <v>Non-local</v>
      </c>
      <c r="Y2077" s="104"/>
      <c r="Z2077" s="87" t="str">
        <f t="shared" si="480"/>
        <v>USA</v>
      </c>
      <c r="AA2077" s="87" t="str">
        <f t="shared" si="481"/>
        <v>USA</v>
      </c>
      <c r="AB2077" s="82" cm="1">
        <f t="array" ref="AB2077">VLOOKUP(B2077,'GDP per Capita'!$T$2:$V$4235,COLUMN('GDP per Capita'!$V:$V)-COLUMN('GDP per Capita'!$S:$S),FALSE)</f>
        <v>63809.64</v>
      </c>
      <c r="AC2077" s="82">
        <f t="shared" si="485"/>
        <v>63809.64</v>
      </c>
      <c r="AD2077" s="82">
        <f t="shared" si="486"/>
        <v>63809.64</v>
      </c>
      <c r="AE2077" s="88">
        <f t="shared" si="482"/>
        <v>2.2608390317456862E-2</v>
      </c>
    </row>
    <row r="2078" spans="1:31">
      <c r="A2078" s="77" t="s">
        <v>1310</v>
      </c>
      <c r="B2078" s="77">
        <v>2077</v>
      </c>
      <c r="C2078" s="77" t="s">
        <v>29</v>
      </c>
      <c r="D2078" s="77" t="s">
        <v>29</v>
      </c>
      <c r="E2078" s="77">
        <v>2019</v>
      </c>
      <c r="F2078" s="77">
        <v>32.314035400000002</v>
      </c>
      <c r="G2078" s="77">
        <v>-106.7798078</v>
      </c>
      <c r="H2078" s="77">
        <v>0</v>
      </c>
      <c r="I2078" s="77" t="s">
        <v>1479</v>
      </c>
      <c r="J2078" s="77">
        <v>38.626803899999999</v>
      </c>
      <c r="K2078" s="77">
        <v>-90.199409700000004</v>
      </c>
      <c r="L2078" s="77">
        <v>3308.2687209760602</v>
      </c>
      <c r="M2078" s="77">
        <v>0.61200058340501595</v>
      </c>
      <c r="N2078" s="77">
        <v>0</v>
      </c>
      <c r="O2078" s="77">
        <v>635.18759442740395</v>
      </c>
      <c r="P2078" s="87" cm="1">
        <f t="array" ref="P2078">IF($X2078="Non-local",VLOOKUP($E2078,$AI$64:$AW$68,COLUMN($AW:$AW)-COLUMN($AH:$AH),FALSE),IF($X2078="Unknown",VLOOKUP($E2078,$AI$71:$AW$75,COLUMN($AW:$AW)-COLUMN($AH:$AH),FALSE),0))</f>
        <v>244</v>
      </c>
      <c r="Q2078" s="87" cm="1">
        <f t="array" ref="Q2078">IF($X2078="Non-local",VLOOKUP($E2078,$AI$40:$AW$44,COLUMN($AW:$AW)-COLUMN($AH:$AH),FALSE),IF($X2078="Unknown",VLOOKUP($E2078,$AI$47:$AW$51,COLUMN($AW:$AW)-COLUMN($AH:$AH),FALSE),0))</f>
        <v>485.37900000000008</v>
      </c>
      <c r="R2078" s="87" cm="1">
        <f t="array" ref="R2078">IF($X2078="Non-local",VLOOKUP($E2078,$AI$88:$AW$92,COLUMN($AW:$AW)-COLUMN($AH:$AH),FALSE),IF($X2078="Unknown",VLOOKUP($E2078,$AI$95:$AW$99,COLUMN($AW:$AW)-COLUMN($AH:$AH),FALSE),0))</f>
        <v>0.16197839056517743</v>
      </c>
      <c r="S2078" s="87" cm="1">
        <f t="array" ref="S2078">VLOOKUP($E2078,$AI$111:$AW$115,COLUMN($AW:$AW)-COLUMN($AH:$AH),FALSE)</f>
        <v>431.69321999999994</v>
      </c>
      <c r="T2078" s="104">
        <f t="shared" si="478"/>
        <v>0.77397897397019344</v>
      </c>
      <c r="U2078" s="104">
        <f t="shared" si="479"/>
        <v>1796.2598144274039</v>
      </c>
      <c r="V2078" s="87" cm="1">
        <f t="array" ref="V2078">VLOOKUP($E2078,$AI$118:$AW$122,COLUMN($AW:$AW)-COLUMN($AH:$AH),FALSE)</f>
        <v>0</v>
      </c>
      <c r="W2078" s="87" t="str">
        <f t="shared" si="483"/>
        <v>Domestic</v>
      </c>
      <c r="X2078" s="87" t="str">
        <f t="shared" si="484"/>
        <v>Non-local</v>
      </c>
      <c r="Y2078" s="104"/>
      <c r="Z2078" s="87" t="str">
        <f t="shared" si="480"/>
        <v>USA</v>
      </c>
      <c r="AA2078" s="87" t="str">
        <f t="shared" si="481"/>
        <v>USA</v>
      </c>
      <c r="AB2078" s="82" cm="1">
        <f t="array" ref="AB2078">VLOOKUP(B2078,'GDP per Capita'!$T$2:$V$4235,COLUMN('GDP per Capita'!$V:$V)-COLUMN('GDP per Capita'!$S:$S),FALSE)</f>
        <v>63809.64</v>
      </c>
      <c r="AC2078" s="82">
        <f t="shared" si="485"/>
        <v>63809.64</v>
      </c>
      <c r="AD2078" s="82">
        <f t="shared" si="486"/>
        <v>63809.64</v>
      </c>
      <c r="AE2078" s="88">
        <f t="shared" si="482"/>
        <v>2.8150289116619431E-2</v>
      </c>
    </row>
    <row r="2079" spans="1:31">
      <c r="A2079" s="77" t="s">
        <v>1549</v>
      </c>
      <c r="B2079" s="77">
        <v>2078</v>
      </c>
      <c r="C2079" s="77" t="s">
        <v>29</v>
      </c>
      <c r="D2079" s="77" t="s">
        <v>29</v>
      </c>
      <c r="E2079" s="77">
        <v>2019</v>
      </c>
      <c r="F2079" s="77">
        <v>41.823989099999999</v>
      </c>
      <c r="G2079" s="77">
        <v>-71.4128343</v>
      </c>
      <c r="H2079" s="77">
        <v>0</v>
      </c>
      <c r="I2079" s="77" t="s">
        <v>1479</v>
      </c>
      <c r="J2079" s="77">
        <v>38.626803899999999</v>
      </c>
      <c r="K2079" s="77">
        <v>-90.199409700000004</v>
      </c>
      <c r="L2079" s="77">
        <v>3261.06415601863</v>
      </c>
      <c r="M2079" s="77">
        <v>0.60448574140914801</v>
      </c>
      <c r="N2079" s="77">
        <v>0</v>
      </c>
      <c r="O2079" s="77">
        <v>626.12431795557802</v>
      </c>
      <c r="P2079" s="87" cm="1">
        <f t="array" ref="P2079">IF($X2079="Non-local",VLOOKUP($E2079,$AI$64:$AW$68,COLUMN($AW:$AW)-COLUMN($AH:$AH),FALSE),IF($X2079="Unknown",VLOOKUP($E2079,$AI$71:$AW$75,COLUMN($AW:$AW)-COLUMN($AH:$AH),FALSE),0))</f>
        <v>244</v>
      </c>
      <c r="Q2079" s="87" cm="1">
        <f t="array" ref="Q2079">IF($X2079="Non-local",VLOOKUP($E2079,$AI$40:$AW$44,COLUMN($AW:$AW)-COLUMN($AH:$AH),FALSE),IF($X2079="Unknown",VLOOKUP($E2079,$AI$47:$AW$51,COLUMN($AW:$AW)-COLUMN($AH:$AH),FALSE),0))</f>
        <v>485.37900000000008</v>
      </c>
      <c r="R2079" s="87" cm="1">
        <f t="array" ref="R2079">IF($X2079="Non-local",VLOOKUP($E2079,$AI$88:$AW$92,COLUMN($AW:$AW)-COLUMN($AH:$AH),FALSE),IF($X2079="Unknown",VLOOKUP($E2079,$AI$95:$AW$99,COLUMN($AW:$AW)-COLUMN($AH:$AH),FALSE),0))</f>
        <v>0.16197839056517743</v>
      </c>
      <c r="S2079" s="87" cm="1">
        <f t="array" ref="S2079">VLOOKUP($E2079,$AI$111:$AW$115,COLUMN($AW:$AW)-COLUMN($AH:$AH),FALSE)</f>
        <v>431.69321999999994</v>
      </c>
      <c r="T2079" s="104">
        <f t="shared" si="478"/>
        <v>0.7664641319743255</v>
      </c>
      <c r="U2079" s="104">
        <f t="shared" si="479"/>
        <v>1787.1965379555779</v>
      </c>
      <c r="V2079" s="87" cm="1">
        <f t="array" ref="V2079">VLOOKUP($E2079,$AI$118:$AW$122,COLUMN($AW:$AW)-COLUMN($AH:$AH),FALSE)</f>
        <v>0</v>
      </c>
      <c r="W2079" s="87" t="str">
        <f t="shared" si="483"/>
        <v>Domestic</v>
      </c>
      <c r="X2079" s="87" t="str">
        <f t="shared" si="484"/>
        <v>Non-local</v>
      </c>
      <c r="Y2079" s="104"/>
      <c r="Z2079" s="87" t="str">
        <f t="shared" si="480"/>
        <v>USA</v>
      </c>
      <c r="AA2079" s="87" t="str">
        <f t="shared" si="481"/>
        <v>USA</v>
      </c>
      <c r="AB2079" s="82" cm="1">
        <f t="array" ref="AB2079">VLOOKUP(B2079,'GDP per Capita'!$T$2:$V$4235,COLUMN('GDP per Capita'!$V:$V)-COLUMN('GDP per Capita'!$S:$S),FALSE)</f>
        <v>63809.64</v>
      </c>
      <c r="AC2079" s="82">
        <f t="shared" si="485"/>
        <v>63809.64</v>
      </c>
      <c r="AD2079" s="82">
        <f t="shared" si="486"/>
        <v>63809.64</v>
      </c>
      <c r="AE2079" s="88">
        <f t="shared" si="482"/>
        <v>2.8008252952932786E-2</v>
      </c>
    </row>
    <row r="2080" spans="1:31">
      <c r="A2080" s="77" t="s">
        <v>1415</v>
      </c>
      <c r="B2080" s="77">
        <v>2079</v>
      </c>
      <c r="C2080" s="77" t="s">
        <v>29</v>
      </c>
      <c r="D2080" s="77" t="s">
        <v>29</v>
      </c>
      <c r="E2080" s="77">
        <v>2019</v>
      </c>
      <c r="F2080" s="77">
        <v>40.735657000000003</v>
      </c>
      <c r="G2080" s="77">
        <v>-74.172366699999998</v>
      </c>
      <c r="H2080" s="77">
        <v>0</v>
      </c>
      <c r="I2080" s="77" t="s">
        <v>1479</v>
      </c>
      <c r="J2080" s="77">
        <v>38.626803899999999</v>
      </c>
      <c r="K2080" s="77">
        <v>-90.199409700000004</v>
      </c>
      <c r="L2080" s="77">
        <v>2778.8084793904</v>
      </c>
      <c r="M2080" s="77">
        <v>0.52855884244509399</v>
      </c>
      <c r="N2080" s="77">
        <v>0</v>
      </c>
      <c r="O2080" s="77">
        <v>533.53122804295697</v>
      </c>
      <c r="P2080" s="87" cm="1">
        <f t="array" ref="P2080">IF($X2080="Non-local",VLOOKUP($E2080,$AI$64:$AW$68,COLUMN($AW:$AW)-COLUMN($AH:$AH),FALSE),IF($X2080="Unknown",VLOOKUP($E2080,$AI$71:$AW$75,COLUMN($AW:$AW)-COLUMN($AH:$AH),FALSE),0))</f>
        <v>244</v>
      </c>
      <c r="Q2080" s="87" cm="1">
        <f t="array" ref="Q2080">IF($X2080="Non-local",VLOOKUP($E2080,$AI$40:$AW$44,COLUMN($AW:$AW)-COLUMN($AH:$AH),FALSE),IF($X2080="Unknown",VLOOKUP($E2080,$AI$47:$AW$51,COLUMN($AW:$AW)-COLUMN($AH:$AH),FALSE),0))</f>
        <v>485.37900000000008</v>
      </c>
      <c r="R2080" s="87" cm="1">
        <f t="array" ref="R2080">IF($X2080="Non-local",VLOOKUP($E2080,$AI$88:$AW$92,COLUMN($AW:$AW)-COLUMN($AH:$AH),FALSE),IF($X2080="Unknown",VLOOKUP($E2080,$AI$95:$AW$99,COLUMN($AW:$AW)-COLUMN($AH:$AH),FALSE),0))</f>
        <v>0.16197839056517743</v>
      </c>
      <c r="S2080" s="87" cm="1">
        <f t="array" ref="S2080">VLOOKUP($E2080,$AI$111:$AW$115,COLUMN($AW:$AW)-COLUMN($AH:$AH),FALSE)</f>
        <v>431.69321999999994</v>
      </c>
      <c r="T2080" s="104">
        <f t="shared" si="478"/>
        <v>0.69053723301027148</v>
      </c>
      <c r="U2080" s="104">
        <f t="shared" si="479"/>
        <v>1694.6034480429569</v>
      </c>
      <c r="V2080" s="87" cm="1">
        <f t="array" ref="V2080">VLOOKUP($E2080,$AI$118:$AW$122,COLUMN($AW:$AW)-COLUMN($AH:$AH),FALSE)</f>
        <v>0</v>
      </c>
      <c r="W2080" s="87" t="str">
        <f t="shared" si="483"/>
        <v>Domestic</v>
      </c>
      <c r="X2080" s="87" t="str">
        <f t="shared" si="484"/>
        <v>Non-local</v>
      </c>
      <c r="Y2080" s="104"/>
      <c r="Z2080" s="87" t="str">
        <f t="shared" si="480"/>
        <v>USA</v>
      </c>
      <c r="AA2080" s="87" t="str">
        <f t="shared" si="481"/>
        <v>USA</v>
      </c>
      <c r="AB2080" s="82" cm="1">
        <f t="array" ref="AB2080">VLOOKUP(B2080,'GDP per Capita'!$T$2:$V$4235,COLUMN('GDP per Capita'!$V:$V)-COLUMN('GDP per Capita'!$S:$S),FALSE)</f>
        <v>63809.64</v>
      </c>
      <c r="AC2080" s="82">
        <f t="shared" si="485"/>
        <v>63809.64</v>
      </c>
      <c r="AD2080" s="82">
        <f t="shared" si="486"/>
        <v>63809.64</v>
      </c>
      <c r="AE2080" s="88">
        <f t="shared" si="482"/>
        <v>2.6557169857766898E-2</v>
      </c>
    </row>
    <row r="2081" spans="1:31">
      <c r="A2081" s="77" t="s">
        <v>1300</v>
      </c>
      <c r="B2081" s="77">
        <v>2080</v>
      </c>
      <c r="C2081" s="77" t="s">
        <v>320</v>
      </c>
      <c r="D2081" s="77" t="s">
        <v>28</v>
      </c>
      <c r="E2081" s="77">
        <v>2019</v>
      </c>
      <c r="F2081" s="77">
        <v>42.983674700000002</v>
      </c>
      <c r="G2081" s="77">
        <v>-81.249606799999995</v>
      </c>
      <c r="H2081" s="77">
        <v>0</v>
      </c>
      <c r="I2081" s="77" t="s">
        <v>1479</v>
      </c>
      <c r="J2081" s="77">
        <v>38.626803899999999</v>
      </c>
      <c r="K2081" s="77">
        <v>-90.199409700000004</v>
      </c>
      <c r="L2081" s="77">
        <v>1789.7039029925199</v>
      </c>
      <c r="M2081" s="77">
        <v>0.39795275082918102</v>
      </c>
      <c r="N2081" s="77">
        <v>0</v>
      </c>
      <c r="O2081" s="77">
        <v>343.62314937456398</v>
      </c>
      <c r="P2081" s="87" cm="1">
        <f t="array" ref="P2081">IF($X2081="Non-local",VLOOKUP($E2081,$AI$64:$AW$68,COLUMN($AW:$AW)-COLUMN($AH:$AH),FALSE),IF($X2081="Unknown",VLOOKUP($E2081,$AI$71:$AW$75,COLUMN($AW:$AW)-COLUMN($AH:$AH),FALSE),0))</f>
        <v>244</v>
      </c>
      <c r="Q2081" s="87" cm="1">
        <f t="array" ref="Q2081">IF($X2081="Non-local",VLOOKUP($E2081,$AI$40:$AW$44,COLUMN($AW:$AW)-COLUMN($AH:$AH),FALSE),IF($X2081="Unknown",VLOOKUP($E2081,$AI$47:$AW$51,COLUMN($AW:$AW)-COLUMN($AH:$AH),FALSE),0))</f>
        <v>485.37900000000008</v>
      </c>
      <c r="R2081" s="87" cm="1">
        <f t="array" ref="R2081">IF($X2081="Non-local",VLOOKUP($E2081,$AI$88:$AW$92,COLUMN($AW:$AW)-COLUMN($AH:$AH),FALSE),IF($X2081="Unknown",VLOOKUP($E2081,$AI$95:$AW$99,COLUMN($AW:$AW)-COLUMN($AH:$AH),FALSE),0))</f>
        <v>0.16197839056517743</v>
      </c>
      <c r="S2081" s="87" cm="1">
        <f t="array" ref="S2081">VLOOKUP($E2081,$AI$111:$AW$115,COLUMN($AW:$AW)-COLUMN($AH:$AH),FALSE)</f>
        <v>431.69321999999994</v>
      </c>
      <c r="T2081" s="104">
        <f t="shared" si="478"/>
        <v>0.5599311413943584</v>
      </c>
      <c r="U2081" s="104">
        <f t="shared" si="479"/>
        <v>1504.6953693745641</v>
      </c>
      <c r="V2081" s="87" cm="1">
        <f t="array" ref="V2081">VLOOKUP($E2081,$AI$118:$AW$122,COLUMN($AW:$AW)-COLUMN($AH:$AH),FALSE)</f>
        <v>0</v>
      </c>
      <c r="W2081" s="87" t="str">
        <f t="shared" si="483"/>
        <v>International</v>
      </c>
      <c r="X2081" s="87" t="str">
        <f t="shared" si="484"/>
        <v>Non-local</v>
      </c>
      <c r="Y2081" s="104"/>
      <c r="Z2081" s="87" t="str">
        <f t="shared" si="480"/>
        <v>Canada</v>
      </c>
      <c r="AA2081" s="87" t="str">
        <f t="shared" si="481"/>
        <v>Other Americas</v>
      </c>
      <c r="AB2081" s="82" cm="1">
        <f t="array" ref="AB2081">VLOOKUP(B2081,'GDP per Capita'!$T$2:$V$4235,COLUMN('GDP per Capita'!$V:$V)-COLUMN('GDP per Capita'!$S:$S),FALSE)</f>
        <v>49196.49</v>
      </c>
      <c r="AC2081" s="82">
        <f t="shared" si="485"/>
        <v>49196.49</v>
      </c>
      <c r="AD2081" s="82">
        <f t="shared" si="486"/>
        <v>49196.49</v>
      </c>
      <c r="AE2081" s="88">
        <f t="shared" si="482"/>
        <v>3.0585421223639414E-2</v>
      </c>
    </row>
    <row r="2082" spans="1:31">
      <c r="A2082" s="77" t="s">
        <v>1028</v>
      </c>
      <c r="B2082" s="77">
        <v>2081</v>
      </c>
      <c r="C2082" s="77" t="s">
        <v>29</v>
      </c>
      <c r="D2082" s="77" t="s">
        <v>29</v>
      </c>
      <c r="E2082" s="77">
        <v>2019</v>
      </c>
      <c r="F2082" s="77">
        <v>38.980665999999999</v>
      </c>
      <c r="G2082" s="77">
        <v>-76.936918899999995</v>
      </c>
      <c r="H2082" s="77">
        <v>0</v>
      </c>
      <c r="I2082" s="77" t="s">
        <v>1479</v>
      </c>
      <c r="J2082" s="77">
        <v>38.626803899999999</v>
      </c>
      <c r="K2082" s="77">
        <v>-90.199409700000004</v>
      </c>
      <c r="L2082" s="77">
        <v>2297.8120691263498</v>
      </c>
      <c r="M2082" s="77">
        <v>0.46504577949410297</v>
      </c>
      <c r="N2082" s="77">
        <v>0</v>
      </c>
      <c r="O2082" s="77">
        <v>441.17991727226001</v>
      </c>
      <c r="P2082" s="87" cm="1">
        <f t="array" ref="P2082">IF($X2082="Non-local",VLOOKUP($E2082,$AI$64:$AW$68,COLUMN($AW:$AW)-COLUMN($AH:$AH),FALSE),IF($X2082="Unknown",VLOOKUP($E2082,$AI$71:$AW$75,COLUMN($AW:$AW)-COLUMN($AH:$AH),FALSE),0))</f>
        <v>244</v>
      </c>
      <c r="Q2082" s="87" cm="1">
        <f t="array" ref="Q2082">IF($X2082="Non-local",VLOOKUP($E2082,$AI$40:$AW$44,COLUMN($AW:$AW)-COLUMN($AH:$AH),FALSE),IF($X2082="Unknown",VLOOKUP($E2082,$AI$47:$AW$51,COLUMN($AW:$AW)-COLUMN($AH:$AH),FALSE),0))</f>
        <v>485.37900000000008</v>
      </c>
      <c r="R2082" s="87" cm="1">
        <f t="array" ref="R2082">IF($X2082="Non-local",VLOOKUP($E2082,$AI$88:$AW$92,COLUMN($AW:$AW)-COLUMN($AH:$AH),FALSE),IF($X2082="Unknown",VLOOKUP($E2082,$AI$95:$AW$99,COLUMN($AW:$AW)-COLUMN($AH:$AH),FALSE),0))</f>
        <v>0.16197839056517743</v>
      </c>
      <c r="S2082" s="87" cm="1">
        <f t="array" ref="S2082">VLOOKUP($E2082,$AI$111:$AW$115,COLUMN($AW:$AW)-COLUMN($AH:$AH),FALSE)</f>
        <v>431.69321999999994</v>
      </c>
      <c r="T2082" s="104">
        <f t="shared" si="478"/>
        <v>0.62702417005928046</v>
      </c>
      <c r="U2082" s="104">
        <f t="shared" si="479"/>
        <v>1602.2521372722599</v>
      </c>
      <c r="V2082" s="87" cm="1">
        <f t="array" ref="V2082">VLOOKUP($E2082,$AI$118:$AW$122,COLUMN($AW:$AW)-COLUMN($AH:$AH),FALSE)</f>
        <v>0</v>
      </c>
      <c r="W2082" s="87" t="str">
        <f t="shared" si="483"/>
        <v>Domestic</v>
      </c>
      <c r="X2082" s="87" t="str">
        <f t="shared" si="484"/>
        <v>Non-local</v>
      </c>
      <c r="Y2082" s="104"/>
      <c r="Z2082" s="87" t="str">
        <f t="shared" si="480"/>
        <v>USA</v>
      </c>
      <c r="AA2082" s="87" t="str">
        <f t="shared" si="481"/>
        <v>USA</v>
      </c>
      <c r="AB2082" s="82" cm="1">
        <f t="array" ref="AB2082">VLOOKUP(B2082,'GDP per Capita'!$T$2:$V$4235,COLUMN('GDP per Capita'!$V:$V)-COLUMN('GDP per Capita'!$S:$S),FALSE)</f>
        <v>63809.64</v>
      </c>
      <c r="AC2082" s="82">
        <f t="shared" si="485"/>
        <v>63809.64</v>
      </c>
      <c r="AD2082" s="82">
        <f t="shared" si="486"/>
        <v>63809.64</v>
      </c>
      <c r="AE2082" s="88">
        <f t="shared" si="482"/>
        <v>2.5109875831806291E-2</v>
      </c>
    </row>
    <row r="2083" spans="1:31">
      <c r="A2083" s="77" t="s">
        <v>1087</v>
      </c>
      <c r="B2083" s="77">
        <v>2082</v>
      </c>
      <c r="C2083" s="77" t="s">
        <v>29</v>
      </c>
      <c r="D2083" s="77" t="s">
        <v>29</v>
      </c>
      <c r="E2083" s="77">
        <v>2019</v>
      </c>
      <c r="F2083" s="77">
        <v>33.9597677</v>
      </c>
      <c r="G2083" s="77">
        <v>-83.376397999999995</v>
      </c>
      <c r="H2083" s="77">
        <v>0</v>
      </c>
      <c r="I2083" s="77" t="s">
        <v>1479</v>
      </c>
      <c r="J2083" s="77">
        <v>38.626803899999999</v>
      </c>
      <c r="K2083" s="77">
        <v>-90.199409700000004</v>
      </c>
      <c r="L2083" s="77">
        <v>1603.17773296152</v>
      </c>
      <c r="M2083" s="77">
        <v>0.37332294460530102</v>
      </c>
      <c r="N2083" s="77">
        <v>0</v>
      </c>
      <c r="O2083" s="77">
        <v>307.810124728613</v>
      </c>
      <c r="P2083" s="87" cm="1">
        <f t="array" ref="P2083">IF($X2083="Non-local",VLOOKUP($E2083,$AI$64:$AW$68,COLUMN($AW:$AW)-COLUMN($AH:$AH),FALSE),IF($X2083="Unknown",VLOOKUP($E2083,$AI$71:$AW$75,COLUMN($AW:$AW)-COLUMN($AH:$AH),FALSE),0))</f>
        <v>244</v>
      </c>
      <c r="Q2083" s="87" cm="1">
        <f t="array" ref="Q2083">IF($X2083="Non-local",VLOOKUP($E2083,$AI$40:$AW$44,COLUMN($AW:$AW)-COLUMN($AH:$AH),FALSE),IF($X2083="Unknown",VLOOKUP($E2083,$AI$47:$AW$51,COLUMN($AW:$AW)-COLUMN($AH:$AH),FALSE),0))</f>
        <v>485.37900000000008</v>
      </c>
      <c r="R2083" s="87" cm="1">
        <f t="array" ref="R2083">IF($X2083="Non-local",VLOOKUP($E2083,$AI$88:$AW$92,COLUMN($AW:$AW)-COLUMN($AH:$AH),FALSE),IF($X2083="Unknown",VLOOKUP($E2083,$AI$95:$AW$99,COLUMN($AW:$AW)-COLUMN($AH:$AH),FALSE),0))</f>
        <v>0.16197839056517743</v>
      </c>
      <c r="S2083" s="87" cm="1">
        <f t="array" ref="S2083">VLOOKUP($E2083,$AI$111:$AW$115,COLUMN($AW:$AW)-COLUMN($AH:$AH),FALSE)</f>
        <v>431.69321999999994</v>
      </c>
      <c r="T2083" s="104">
        <f t="shared" si="478"/>
        <v>0.53530133517047851</v>
      </c>
      <c r="U2083" s="104">
        <f t="shared" si="479"/>
        <v>1468.8823447286129</v>
      </c>
      <c r="V2083" s="87" cm="1">
        <f t="array" ref="V2083">VLOOKUP($E2083,$AI$118:$AW$122,COLUMN($AW:$AW)-COLUMN($AH:$AH),FALSE)</f>
        <v>0</v>
      </c>
      <c r="W2083" s="87" t="str">
        <f t="shared" si="483"/>
        <v>Domestic</v>
      </c>
      <c r="X2083" s="87" t="str">
        <f t="shared" si="484"/>
        <v>Non-local</v>
      </c>
      <c r="Y2083" s="104"/>
      <c r="Z2083" s="87" t="str">
        <f t="shared" si="480"/>
        <v>USA</v>
      </c>
      <c r="AA2083" s="87" t="str">
        <f t="shared" si="481"/>
        <v>USA</v>
      </c>
      <c r="AB2083" s="82" cm="1">
        <f t="array" ref="AB2083">VLOOKUP(B2083,'GDP per Capita'!$T$2:$V$4235,COLUMN('GDP per Capita'!$V:$V)-COLUMN('GDP per Capita'!$S:$S),FALSE)</f>
        <v>63809.64</v>
      </c>
      <c r="AC2083" s="82">
        <f t="shared" si="485"/>
        <v>63809.64</v>
      </c>
      <c r="AD2083" s="82">
        <f t="shared" si="486"/>
        <v>63809.64</v>
      </c>
      <c r="AE2083" s="88">
        <f t="shared" si="482"/>
        <v>2.3019756023206099E-2</v>
      </c>
    </row>
    <row r="2084" spans="1:31">
      <c r="A2084" s="77" t="s">
        <v>1606</v>
      </c>
      <c r="B2084" s="77">
        <v>2083</v>
      </c>
      <c r="C2084" s="77" t="s">
        <v>416</v>
      </c>
      <c r="D2084" s="77" t="s">
        <v>31</v>
      </c>
      <c r="E2084" s="77">
        <v>2019</v>
      </c>
      <c r="F2084" s="77">
        <v>0</v>
      </c>
      <c r="G2084" s="77">
        <v>0</v>
      </c>
      <c r="H2084" s="77">
        <v>0</v>
      </c>
      <c r="I2084" s="77" t="s">
        <v>1479</v>
      </c>
      <c r="J2084" s="77">
        <v>38.626803899999999</v>
      </c>
      <c r="K2084" s="77">
        <v>-90.199409700000004</v>
      </c>
      <c r="L2084" s="77">
        <v>3701.00063761927</v>
      </c>
      <c r="M2084" s="77">
        <v>0.67333559908097096</v>
      </c>
      <c r="N2084" s="77">
        <v>1</v>
      </c>
      <c r="O2084" s="77">
        <v>710.59212242290005</v>
      </c>
      <c r="P2084" s="87" cm="1">
        <f t="array" ref="P2084">IF($X2084="Non-local",VLOOKUP($E2084,$AI$64:$AW$68,COLUMN($AW:$AW)-COLUMN($AH:$AH),FALSE),IF($X2084="Unknown",VLOOKUP($E2084,$AI$71:$AW$75,COLUMN($AW:$AW)-COLUMN($AH:$AH),FALSE),0))</f>
        <v>244</v>
      </c>
      <c r="Q2084" s="87" cm="1">
        <f t="array" ref="Q2084">IF($X2084="Non-local",VLOOKUP($E2084,$AI$40:$AW$44,COLUMN($AW:$AW)-COLUMN($AH:$AH),FALSE),IF($X2084="Unknown",VLOOKUP($E2084,$AI$47:$AW$51,COLUMN($AW:$AW)-COLUMN($AH:$AH),FALSE),0))</f>
        <v>485.37900000000008</v>
      </c>
      <c r="R2084" s="87" cm="1">
        <f t="array" ref="R2084">IF($X2084="Non-local",VLOOKUP($E2084,$AI$88:$AW$92,COLUMN($AW:$AW)-COLUMN($AH:$AH),FALSE),IF($X2084="Unknown",VLOOKUP($E2084,$AI$95:$AW$99,COLUMN($AW:$AW)-COLUMN($AH:$AH),FALSE),0))</f>
        <v>0.16197839056517743</v>
      </c>
      <c r="S2084" s="87" cm="1">
        <f t="array" ref="S2084">VLOOKUP($E2084,$AI$111:$AW$115,COLUMN($AW:$AW)-COLUMN($AH:$AH),FALSE)</f>
        <v>431.69321999999994</v>
      </c>
      <c r="T2084" s="104">
        <f t="shared" si="478"/>
        <v>0.83531398964614834</v>
      </c>
      <c r="U2084" s="104">
        <f t="shared" si="479"/>
        <v>1871.6643424229001</v>
      </c>
      <c r="V2084" s="87" cm="1">
        <f t="array" ref="V2084">VLOOKUP($E2084,$AI$118:$AW$122,COLUMN($AW:$AW)-COLUMN($AH:$AH),FALSE)</f>
        <v>0</v>
      </c>
      <c r="W2084" s="87" t="str">
        <f t="shared" si="483"/>
        <v>International</v>
      </c>
      <c r="X2084" s="87" t="str">
        <f t="shared" si="484"/>
        <v>Non-local</v>
      </c>
      <c r="Y2084" s="104"/>
      <c r="Z2084" s="87" t="str">
        <f t="shared" si="480"/>
        <v>United Kingdom</v>
      </c>
      <c r="AA2084" s="87" t="str">
        <f t="shared" si="481"/>
        <v>Europe</v>
      </c>
      <c r="AB2084" s="82" cm="1">
        <f t="array" ref="AB2084">VLOOKUP(B2084,'GDP per Capita'!$T$2:$V$4235,COLUMN('GDP per Capita'!$V:$V)-COLUMN('GDP per Capita'!$S:$S),FALSE)</f>
        <v>40800.480000000003</v>
      </c>
      <c r="AC2084" s="82">
        <f t="shared" si="485"/>
        <v>40800.480000000003</v>
      </c>
      <c r="AD2084" s="82">
        <f t="shared" si="486"/>
        <v>40800.480000000003</v>
      </c>
      <c r="AE2084" s="88">
        <f t="shared" si="482"/>
        <v>4.5873586350525776E-2</v>
      </c>
    </row>
    <row r="2085" spans="1:31">
      <c r="A2085" s="77" t="s">
        <v>1607</v>
      </c>
      <c r="B2085" s="77">
        <v>2084</v>
      </c>
      <c r="C2085" s="77" t="s">
        <v>29</v>
      </c>
      <c r="D2085" s="77" t="s">
        <v>29</v>
      </c>
      <c r="E2085" s="77">
        <v>2019</v>
      </c>
      <c r="F2085" s="77">
        <v>42.691696399999998</v>
      </c>
      <c r="G2085" s="77">
        <v>-83.554109800000006</v>
      </c>
      <c r="H2085" s="77">
        <v>0</v>
      </c>
      <c r="I2085" s="77" t="s">
        <v>1479</v>
      </c>
      <c r="J2085" s="77">
        <v>38.626803899999999</v>
      </c>
      <c r="K2085" s="77">
        <v>-90.199409700000004</v>
      </c>
      <c r="L2085" s="77">
        <v>1439.36076348356</v>
      </c>
      <c r="M2085" s="77">
        <v>0.35169176966746102</v>
      </c>
      <c r="N2085" s="77">
        <v>0</v>
      </c>
      <c r="O2085" s="77">
        <v>276.35726658884403</v>
      </c>
      <c r="P2085" s="87" cm="1">
        <f t="array" ref="P2085">IF($X2085="Non-local",VLOOKUP($E2085,$AI$64:$AW$68,COLUMN($AW:$AW)-COLUMN($AH:$AH),FALSE),IF($X2085="Unknown",VLOOKUP($E2085,$AI$71:$AW$75,COLUMN($AW:$AW)-COLUMN($AH:$AH),FALSE),0))</f>
        <v>244</v>
      </c>
      <c r="Q2085" s="87" cm="1">
        <f t="array" ref="Q2085">IF($X2085="Non-local",VLOOKUP($E2085,$AI$40:$AW$44,COLUMN($AW:$AW)-COLUMN($AH:$AH),FALSE),IF($X2085="Unknown",VLOOKUP($E2085,$AI$47:$AW$51,COLUMN($AW:$AW)-COLUMN($AH:$AH),FALSE),0))</f>
        <v>485.37900000000008</v>
      </c>
      <c r="R2085" s="87" cm="1">
        <f t="array" ref="R2085">IF($X2085="Non-local",VLOOKUP($E2085,$AI$88:$AW$92,COLUMN($AW:$AW)-COLUMN($AH:$AH),FALSE),IF($X2085="Unknown",VLOOKUP($E2085,$AI$95:$AW$99,COLUMN($AW:$AW)-COLUMN($AH:$AH),FALSE),0))</f>
        <v>0.16197839056517743</v>
      </c>
      <c r="S2085" s="87" cm="1">
        <f t="array" ref="S2085">VLOOKUP($E2085,$AI$111:$AW$115,COLUMN($AW:$AW)-COLUMN($AH:$AH),FALSE)</f>
        <v>431.69321999999994</v>
      </c>
      <c r="T2085" s="104">
        <f t="shared" si="478"/>
        <v>0.51367016023263845</v>
      </c>
      <c r="U2085" s="104">
        <f t="shared" si="479"/>
        <v>1437.4294865888439</v>
      </c>
      <c r="V2085" s="87" cm="1">
        <f t="array" ref="V2085">VLOOKUP($E2085,$AI$118:$AW$122,COLUMN($AW:$AW)-COLUMN($AH:$AH),FALSE)</f>
        <v>0</v>
      </c>
      <c r="W2085" s="87" t="str">
        <f t="shared" si="483"/>
        <v>Domestic</v>
      </c>
      <c r="X2085" s="87" t="str">
        <f t="shared" si="484"/>
        <v>Non-local</v>
      </c>
      <c r="Y2085" s="104"/>
      <c r="Z2085" s="87" t="str">
        <f t="shared" si="480"/>
        <v>USA</v>
      </c>
      <c r="AA2085" s="87" t="str">
        <f t="shared" si="481"/>
        <v>USA</v>
      </c>
      <c r="AB2085" s="82" cm="1">
        <f t="array" ref="AB2085">VLOOKUP(B2085,'GDP per Capita'!$T$2:$V$4235,COLUMN('GDP per Capita'!$V:$V)-COLUMN('GDP per Capita'!$S:$S),FALSE)</f>
        <v>63809.64</v>
      </c>
      <c r="AC2085" s="82">
        <f t="shared" si="485"/>
        <v>63809.64</v>
      </c>
      <c r="AD2085" s="82">
        <f t="shared" si="486"/>
        <v>63809.64</v>
      </c>
      <c r="AE2085" s="88">
        <f t="shared" si="482"/>
        <v>2.2526838994685505E-2</v>
      </c>
    </row>
    <row r="2086" spans="1:31">
      <c r="A2086" s="77" t="s">
        <v>928</v>
      </c>
      <c r="B2086" s="77">
        <v>2085</v>
      </c>
      <c r="C2086" s="77" t="s">
        <v>29</v>
      </c>
      <c r="D2086" s="77" t="s">
        <v>29</v>
      </c>
      <c r="E2086" s="77">
        <v>2019</v>
      </c>
      <c r="F2086" s="77">
        <v>42.268156899999902</v>
      </c>
      <c r="G2086" s="77">
        <v>-83.731229099999993</v>
      </c>
      <c r="H2086" s="77">
        <v>0</v>
      </c>
      <c r="I2086" s="77" t="s">
        <v>1479</v>
      </c>
      <c r="J2086" s="77">
        <v>38.626803899999999</v>
      </c>
      <c r="K2086" s="77">
        <v>-90.199409700000004</v>
      </c>
      <c r="L2086" s="77">
        <v>1360.9774593608499</v>
      </c>
      <c r="M2086" s="77">
        <v>0.34134166388118398</v>
      </c>
      <c r="N2086" s="77">
        <v>0</v>
      </c>
      <c r="O2086" s="77">
        <v>261.30767219728301</v>
      </c>
      <c r="P2086" s="87" cm="1">
        <f t="array" ref="P2086">IF($X2086="Non-local",VLOOKUP($E2086,$AI$64:$AW$68,COLUMN($AW:$AW)-COLUMN($AH:$AH),FALSE),IF($X2086="Unknown",VLOOKUP($E2086,$AI$71:$AW$75,COLUMN($AW:$AW)-COLUMN($AH:$AH),FALSE),0))</f>
        <v>244</v>
      </c>
      <c r="Q2086" s="87" cm="1">
        <f t="array" ref="Q2086">IF($X2086="Non-local",VLOOKUP($E2086,$AI$40:$AW$44,COLUMN($AW:$AW)-COLUMN($AH:$AH),FALSE),IF($X2086="Unknown",VLOOKUP($E2086,$AI$47:$AW$51,COLUMN($AW:$AW)-COLUMN($AH:$AH),FALSE),0))</f>
        <v>485.37900000000008</v>
      </c>
      <c r="R2086" s="87" cm="1">
        <f t="array" ref="R2086">IF($X2086="Non-local",VLOOKUP($E2086,$AI$88:$AW$92,COLUMN($AW:$AW)-COLUMN($AH:$AH),FALSE),IF($X2086="Unknown",VLOOKUP($E2086,$AI$95:$AW$99,COLUMN($AW:$AW)-COLUMN($AH:$AH),FALSE),0))</f>
        <v>0.16197839056517743</v>
      </c>
      <c r="S2086" s="87" cm="1">
        <f t="array" ref="S2086">VLOOKUP($E2086,$AI$111:$AW$115,COLUMN($AW:$AW)-COLUMN($AH:$AH),FALSE)</f>
        <v>431.69321999999994</v>
      </c>
      <c r="T2086" s="104">
        <f t="shared" si="478"/>
        <v>0.50332005444636141</v>
      </c>
      <c r="U2086" s="104">
        <f t="shared" si="479"/>
        <v>1422.379892197283</v>
      </c>
      <c r="V2086" s="87" cm="1">
        <f t="array" ref="V2086">VLOOKUP($E2086,$AI$118:$AW$122,COLUMN($AW:$AW)-COLUMN($AH:$AH),FALSE)</f>
        <v>0</v>
      </c>
      <c r="W2086" s="87" t="str">
        <f t="shared" si="483"/>
        <v>Domestic</v>
      </c>
      <c r="X2086" s="87" t="str">
        <f t="shared" si="484"/>
        <v>Non-local</v>
      </c>
      <c r="Y2086" s="104"/>
      <c r="Z2086" s="87" t="str">
        <f t="shared" si="480"/>
        <v>USA</v>
      </c>
      <c r="AA2086" s="87" t="str">
        <f t="shared" si="481"/>
        <v>USA</v>
      </c>
      <c r="AB2086" s="82" cm="1">
        <f t="array" ref="AB2086">VLOOKUP(B2086,'GDP per Capita'!$T$2:$V$4235,COLUMN('GDP per Capita'!$V:$V)-COLUMN('GDP per Capita'!$S:$S),FALSE)</f>
        <v>63809.64</v>
      </c>
      <c r="AC2086" s="82">
        <f t="shared" si="485"/>
        <v>63809.64</v>
      </c>
      <c r="AD2086" s="82">
        <f t="shared" si="486"/>
        <v>63809.64</v>
      </c>
      <c r="AE2086" s="88">
        <f t="shared" si="482"/>
        <v>2.2290987571741243E-2</v>
      </c>
    </row>
    <row r="2087" spans="1:31">
      <c r="A2087" s="77" t="s">
        <v>1608</v>
      </c>
      <c r="B2087" s="77">
        <v>2086</v>
      </c>
      <c r="C2087" s="77" t="s">
        <v>29</v>
      </c>
      <c r="D2087" s="77" t="s">
        <v>29</v>
      </c>
      <c r="E2087" s="77">
        <v>2019</v>
      </c>
      <c r="F2087" s="77">
        <v>44.020691900000003</v>
      </c>
      <c r="G2087" s="77">
        <v>-88.540857399999993</v>
      </c>
      <c r="H2087" s="77">
        <v>0</v>
      </c>
      <c r="I2087" s="77" t="s">
        <v>1479</v>
      </c>
      <c r="J2087" s="77">
        <v>38.626803899999999</v>
      </c>
      <c r="K2087" s="77">
        <v>-90.199409700000004</v>
      </c>
      <c r="L2087" s="77">
        <v>1231.03730267068</v>
      </c>
      <c r="M2087" s="77">
        <v>0.324183745078436</v>
      </c>
      <c r="N2087" s="77">
        <v>0</v>
      </c>
      <c r="O2087" s="77">
        <v>236.359162112772</v>
      </c>
      <c r="P2087" s="87" cm="1">
        <f t="array" ref="P2087">IF($X2087="Non-local",VLOOKUP($E2087,$AI$64:$AW$68,COLUMN($AW:$AW)-COLUMN($AH:$AH),FALSE),IF($X2087="Unknown",VLOOKUP($E2087,$AI$71:$AW$75,COLUMN($AW:$AW)-COLUMN($AH:$AH),FALSE),0))</f>
        <v>244</v>
      </c>
      <c r="Q2087" s="87" cm="1">
        <f t="array" ref="Q2087">IF($X2087="Non-local",VLOOKUP($E2087,$AI$40:$AW$44,COLUMN($AW:$AW)-COLUMN($AH:$AH),FALSE),IF($X2087="Unknown",VLOOKUP($E2087,$AI$47:$AW$51,COLUMN($AW:$AW)-COLUMN($AH:$AH),FALSE),0))</f>
        <v>485.37900000000008</v>
      </c>
      <c r="R2087" s="87" cm="1">
        <f t="array" ref="R2087">IF($X2087="Non-local",VLOOKUP($E2087,$AI$88:$AW$92,COLUMN($AW:$AW)-COLUMN($AH:$AH),FALSE),IF($X2087="Unknown",VLOOKUP($E2087,$AI$95:$AW$99,COLUMN($AW:$AW)-COLUMN($AH:$AH),FALSE),0))</f>
        <v>0.16197839056517743</v>
      </c>
      <c r="S2087" s="87" cm="1">
        <f t="array" ref="S2087">VLOOKUP($E2087,$AI$111:$AW$115,COLUMN($AW:$AW)-COLUMN($AH:$AH),FALSE)</f>
        <v>431.69321999999994</v>
      </c>
      <c r="T2087" s="104">
        <f t="shared" si="478"/>
        <v>0.48616213564361344</v>
      </c>
      <c r="U2087" s="104">
        <f t="shared" si="479"/>
        <v>1397.4313821127719</v>
      </c>
      <c r="V2087" s="87" cm="1">
        <f t="array" ref="V2087">VLOOKUP($E2087,$AI$118:$AW$122,COLUMN($AW:$AW)-COLUMN($AH:$AH),FALSE)</f>
        <v>0</v>
      </c>
      <c r="W2087" s="87" t="str">
        <f t="shared" si="483"/>
        <v>Domestic</v>
      </c>
      <c r="X2087" s="87" t="str">
        <f t="shared" si="484"/>
        <v>Non-local</v>
      </c>
      <c r="Y2087" s="104"/>
      <c r="Z2087" s="87" t="str">
        <f t="shared" si="480"/>
        <v>USA</v>
      </c>
      <c r="AA2087" s="87" t="str">
        <f t="shared" si="481"/>
        <v>USA</v>
      </c>
      <c r="AB2087" s="82" cm="1">
        <f t="array" ref="AB2087">VLOOKUP(B2087,'GDP per Capita'!$T$2:$V$4235,COLUMN('GDP per Capita'!$V:$V)-COLUMN('GDP per Capita'!$S:$S),FALSE)</f>
        <v>63809.64</v>
      </c>
      <c r="AC2087" s="82">
        <f t="shared" si="485"/>
        <v>63809.64</v>
      </c>
      <c r="AD2087" s="82">
        <f t="shared" si="486"/>
        <v>63809.64</v>
      </c>
      <c r="AE2087" s="88">
        <f t="shared" si="482"/>
        <v>2.1900004170416442E-2</v>
      </c>
    </row>
    <row r="2088" spans="1:31">
      <c r="A2088" s="77" t="s">
        <v>1043</v>
      </c>
      <c r="B2088" s="77">
        <v>2087</v>
      </c>
      <c r="C2088" s="77" t="s">
        <v>29</v>
      </c>
      <c r="D2088" s="77" t="s">
        <v>29</v>
      </c>
      <c r="E2088" s="77">
        <v>2019</v>
      </c>
      <c r="F2088" s="77">
        <v>34.365355450000003</v>
      </c>
      <c r="G2088" s="77">
        <v>-89.534908295442406</v>
      </c>
      <c r="H2088" s="77">
        <v>0</v>
      </c>
      <c r="I2088" s="77" t="s">
        <v>1479</v>
      </c>
      <c r="J2088" s="77">
        <v>38.626803899999999</v>
      </c>
      <c r="K2088" s="77">
        <v>-90.199409700000004</v>
      </c>
      <c r="L2088" s="77">
        <v>955.112154959691</v>
      </c>
      <c r="M2088" s="77">
        <v>0.28774927092776698</v>
      </c>
      <c r="N2088" s="77">
        <v>0</v>
      </c>
      <c r="O2088" s="77">
        <v>183.38153375226</v>
      </c>
      <c r="P2088" s="87" cm="1">
        <f t="array" ref="P2088">IF($X2088="Non-local",VLOOKUP($E2088,$AI$64:$AW$68,COLUMN($AW:$AW)-COLUMN($AH:$AH),FALSE),IF($X2088="Unknown",VLOOKUP($E2088,$AI$71:$AW$75,COLUMN($AW:$AW)-COLUMN($AH:$AH),FALSE),0))</f>
        <v>244</v>
      </c>
      <c r="Q2088" s="87" cm="1">
        <f t="array" ref="Q2088">IF($X2088="Non-local",VLOOKUP($E2088,$AI$40:$AW$44,COLUMN($AW:$AW)-COLUMN($AH:$AH),FALSE),IF($X2088="Unknown",VLOOKUP($E2088,$AI$47:$AW$51,COLUMN($AW:$AW)-COLUMN($AH:$AH),FALSE),0))</f>
        <v>485.37900000000008</v>
      </c>
      <c r="R2088" s="87" cm="1">
        <f t="array" ref="R2088">IF($X2088="Non-local",VLOOKUP($E2088,$AI$88:$AW$92,COLUMN($AW:$AW)-COLUMN($AH:$AH),FALSE),IF($X2088="Unknown",VLOOKUP($E2088,$AI$95:$AW$99,COLUMN($AW:$AW)-COLUMN($AH:$AH),FALSE),0))</f>
        <v>0.16197839056517743</v>
      </c>
      <c r="S2088" s="87" cm="1">
        <f t="array" ref="S2088">VLOOKUP($E2088,$AI$111:$AW$115,COLUMN($AW:$AW)-COLUMN($AH:$AH),FALSE)</f>
        <v>431.69321999999994</v>
      </c>
      <c r="T2088" s="104">
        <f t="shared" si="478"/>
        <v>0.44972766149294441</v>
      </c>
      <c r="U2088" s="104">
        <f t="shared" si="479"/>
        <v>1344.4537537522599</v>
      </c>
      <c r="V2088" s="87" cm="1">
        <f t="array" ref="V2088">VLOOKUP($E2088,$AI$118:$AW$122,COLUMN($AW:$AW)-COLUMN($AH:$AH),FALSE)</f>
        <v>0</v>
      </c>
      <c r="W2088" s="87" t="str">
        <f t="shared" si="483"/>
        <v>Domestic</v>
      </c>
      <c r="X2088" s="87" t="str">
        <f t="shared" si="484"/>
        <v>Non-local</v>
      </c>
      <c r="Y2088" s="104"/>
      <c r="Z2088" s="87" t="str">
        <f t="shared" si="480"/>
        <v>USA</v>
      </c>
      <c r="AA2088" s="87" t="str">
        <f t="shared" si="481"/>
        <v>USA</v>
      </c>
      <c r="AB2088" s="82" cm="1">
        <f t="array" ref="AB2088">VLOOKUP(B2088,'GDP per Capita'!$T$2:$V$4235,COLUMN('GDP per Capita'!$V:$V)-COLUMN('GDP per Capita'!$S:$S),FALSE)</f>
        <v>63809.64</v>
      </c>
      <c r="AC2088" s="82">
        <f t="shared" si="485"/>
        <v>63809.64</v>
      </c>
      <c r="AD2088" s="82">
        <f t="shared" si="486"/>
        <v>63809.64</v>
      </c>
      <c r="AE2088" s="88">
        <f t="shared" si="482"/>
        <v>2.106975926760063E-2</v>
      </c>
    </row>
    <row r="2089" spans="1:31">
      <c r="A2089" s="77" t="s">
        <v>1458</v>
      </c>
      <c r="B2089" s="77">
        <v>2088</v>
      </c>
      <c r="C2089" s="77" t="s">
        <v>29</v>
      </c>
      <c r="D2089" s="77" t="s">
        <v>29</v>
      </c>
      <c r="E2089" s="77">
        <v>2019</v>
      </c>
      <c r="F2089" s="77">
        <v>34.3528825</v>
      </c>
      <c r="G2089" s="77">
        <v>-82.932086999999996</v>
      </c>
      <c r="H2089" s="77">
        <v>0</v>
      </c>
      <c r="I2089" s="77" t="s">
        <v>1479</v>
      </c>
      <c r="J2089" s="77">
        <v>38.626803899999999</v>
      </c>
      <c r="K2089" s="77">
        <v>-90.199409700000004</v>
      </c>
      <c r="L2089" s="77">
        <v>1608.9890230256501</v>
      </c>
      <c r="M2089" s="77">
        <v>0.37409029509647501</v>
      </c>
      <c r="N2089" s="77">
        <v>0</v>
      </c>
      <c r="O2089" s="77">
        <v>308.92589242092498</v>
      </c>
      <c r="P2089" s="87" cm="1">
        <f t="array" ref="P2089">IF($X2089="Non-local",VLOOKUP($E2089,$AI$64:$AW$68,COLUMN($AW:$AW)-COLUMN($AH:$AH),FALSE),IF($X2089="Unknown",VLOOKUP($E2089,$AI$71:$AW$75,COLUMN($AW:$AW)-COLUMN($AH:$AH),FALSE),0))</f>
        <v>244</v>
      </c>
      <c r="Q2089" s="87" cm="1">
        <f t="array" ref="Q2089">IF($X2089="Non-local",VLOOKUP($E2089,$AI$40:$AW$44,COLUMN($AW:$AW)-COLUMN($AH:$AH),FALSE),IF($X2089="Unknown",VLOOKUP($E2089,$AI$47:$AW$51,COLUMN($AW:$AW)-COLUMN($AH:$AH),FALSE),0))</f>
        <v>485.37900000000008</v>
      </c>
      <c r="R2089" s="87" cm="1">
        <f t="array" ref="R2089">IF($X2089="Non-local",VLOOKUP($E2089,$AI$88:$AW$92,COLUMN($AW:$AW)-COLUMN($AH:$AH),FALSE),IF($X2089="Unknown",VLOOKUP($E2089,$AI$95:$AW$99,COLUMN($AW:$AW)-COLUMN($AH:$AH),FALSE),0))</f>
        <v>0.16197839056517743</v>
      </c>
      <c r="S2089" s="87" cm="1">
        <f t="array" ref="S2089">VLOOKUP($E2089,$AI$111:$AW$115,COLUMN($AW:$AW)-COLUMN($AH:$AH),FALSE)</f>
        <v>431.69321999999994</v>
      </c>
      <c r="T2089" s="104">
        <f t="shared" si="478"/>
        <v>0.53606868566165244</v>
      </c>
      <c r="U2089" s="104">
        <f t="shared" si="479"/>
        <v>1469.9981124209251</v>
      </c>
      <c r="V2089" s="87" cm="1">
        <f t="array" ref="V2089">VLOOKUP($E2089,$AI$118:$AW$122,COLUMN($AW:$AW)-COLUMN($AH:$AH),FALSE)</f>
        <v>0</v>
      </c>
      <c r="W2089" s="87" t="str">
        <f t="shared" si="483"/>
        <v>Domestic</v>
      </c>
      <c r="X2089" s="87" t="str">
        <f t="shared" si="484"/>
        <v>Non-local</v>
      </c>
      <c r="Y2089" s="104"/>
      <c r="Z2089" s="87" t="str">
        <f t="shared" si="480"/>
        <v>USA</v>
      </c>
      <c r="AA2089" s="87" t="str">
        <f t="shared" si="481"/>
        <v>USA</v>
      </c>
      <c r="AB2089" s="82" cm="1">
        <f t="array" ref="AB2089">VLOOKUP(B2089,'GDP per Capita'!$T$2:$V$4235,COLUMN('GDP per Capita'!$V:$V)-COLUMN('GDP per Capita'!$S:$S),FALSE)</f>
        <v>63809.64</v>
      </c>
      <c r="AC2089" s="82">
        <f t="shared" si="485"/>
        <v>63809.64</v>
      </c>
      <c r="AD2089" s="82">
        <f t="shared" si="486"/>
        <v>63809.64</v>
      </c>
      <c r="AE2089" s="88">
        <f t="shared" si="482"/>
        <v>2.3037241902962077E-2</v>
      </c>
    </row>
    <row r="2090" spans="1:31">
      <c r="A2090" s="77" t="s">
        <v>1011</v>
      </c>
      <c r="B2090" s="77">
        <v>2089</v>
      </c>
      <c r="C2090" s="77" t="s">
        <v>29</v>
      </c>
      <c r="D2090" s="77" t="s">
        <v>29</v>
      </c>
      <c r="E2090" s="77">
        <v>2019</v>
      </c>
      <c r="F2090" s="77">
        <v>40.102554999999903</v>
      </c>
      <c r="G2090" s="77">
        <v>-105.36320790000001</v>
      </c>
      <c r="H2090" s="77">
        <v>0</v>
      </c>
      <c r="I2090" s="77" t="s">
        <v>1479</v>
      </c>
      <c r="J2090" s="77">
        <v>38.626803899999999</v>
      </c>
      <c r="K2090" s="77">
        <v>-90.199409700000004</v>
      </c>
      <c r="L2090" s="77">
        <v>2624.50307040498</v>
      </c>
      <c r="M2090" s="77">
        <v>0.50818361937598899</v>
      </c>
      <c r="N2090" s="77">
        <v>0</v>
      </c>
      <c r="O2090" s="77">
        <v>503.90458951775798</v>
      </c>
      <c r="P2090" s="87" cm="1">
        <f t="array" ref="P2090">IF($X2090="Non-local",VLOOKUP($E2090,$AI$64:$AW$68,COLUMN($AW:$AW)-COLUMN($AH:$AH),FALSE),IF($X2090="Unknown",VLOOKUP($E2090,$AI$71:$AW$75,COLUMN($AW:$AW)-COLUMN($AH:$AH),FALSE),0))</f>
        <v>244</v>
      </c>
      <c r="Q2090" s="87" cm="1">
        <f t="array" ref="Q2090">IF($X2090="Non-local",VLOOKUP($E2090,$AI$40:$AW$44,COLUMN($AW:$AW)-COLUMN($AH:$AH),FALSE),IF($X2090="Unknown",VLOOKUP($E2090,$AI$47:$AW$51,COLUMN($AW:$AW)-COLUMN($AH:$AH),FALSE),0))</f>
        <v>485.37900000000008</v>
      </c>
      <c r="R2090" s="87" cm="1">
        <f t="array" ref="R2090">IF($X2090="Non-local",VLOOKUP($E2090,$AI$88:$AW$92,COLUMN($AW:$AW)-COLUMN($AH:$AH),FALSE),IF($X2090="Unknown",VLOOKUP($E2090,$AI$95:$AW$99,COLUMN($AW:$AW)-COLUMN($AH:$AH),FALSE),0))</f>
        <v>0.16197839056517743</v>
      </c>
      <c r="S2090" s="87" cm="1">
        <f t="array" ref="S2090">VLOOKUP($E2090,$AI$111:$AW$115,COLUMN($AW:$AW)-COLUMN($AH:$AH),FALSE)</f>
        <v>431.69321999999994</v>
      </c>
      <c r="T2090" s="104">
        <f t="shared" si="478"/>
        <v>0.67016200994116648</v>
      </c>
      <c r="U2090" s="104">
        <f t="shared" si="479"/>
        <v>1664.9768095177581</v>
      </c>
      <c r="V2090" s="87" cm="1">
        <f t="array" ref="V2090">VLOOKUP($E2090,$AI$118:$AW$122,COLUMN($AW:$AW)-COLUMN($AH:$AH),FALSE)</f>
        <v>0</v>
      </c>
      <c r="W2090" s="87" t="str">
        <f t="shared" si="483"/>
        <v>Domestic</v>
      </c>
      <c r="X2090" s="87" t="str">
        <f t="shared" si="484"/>
        <v>Non-local</v>
      </c>
      <c r="Y2090" s="104"/>
      <c r="Z2090" s="87" t="str">
        <f t="shared" si="480"/>
        <v>USA</v>
      </c>
      <c r="AA2090" s="87" t="str">
        <f t="shared" si="481"/>
        <v>USA</v>
      </c>
      <c r="AB2090" s="82" cm="1">
        <f t="array" ref="AB2090">VLOOKUP(B2090,'GDP per Capita'!$T$2:$V$4235,COLUMN('GDP per Capita'!$V:$V)-COLUMN('GDP per Capita'!$S:$S),FALSE)</f>
        <v>63809.64</v>
      </c>
      <c r="AC2090" s="82">
        <f t="shared" si="485"/>
        <v>63809.64</v>
      </c>
      <c r="AD2090" s="82">
        <f t="shared" si="486"/>
        <v>63809.64</v>
      </c>
      <c r="AE2090" s="88">
        <f t="shared" si="482"/>
        <v>2.6092872636763943E-2</v>
      </c>
    </row>
    <row r="2091" spans="1:31">
      <c r="A2091" s="77" t="s">
        <v>1489</v>
      </c>
      <c r="B2091" s="77">
        <v>2090</v>
      </c>
      <c r="C2091" s="77" t="s">
        <v>29</v>
      </c>
      <c r="D2091" s="77" t="s">
        <v>29</v>
      </c>
      <c r="E2091" s="77">
        <v>2019</v>
      </c>
      <c r="F2091" s="77">
        <v>40.194884799999997</v>
      </c>
      <c r="G2091" s="77">
        <v>-92.583393900000004</v>
      </c>
      <c r="H2091" s="77">
        <v>0</v>
      </c>
      <c r="I2091" s="77" t="s">
        <v>1479</v>
      </c>
      <c r="J2091" s="77">
        <v>38.626803899999999</v>
      </c>
      <c r="K2091" s="77">
        <v>-90.199409700000004</v>
      </c>
      <c r="L2091" s="77">
        <v>537.91895449152696</v>
      </c>
      <c r="M2091" s="77">
        <v>0.232661088482676</v>
      </c>
      <c r="N2091" s="77">
        <v>0</v>
      </c>
      <c r="O2091" s="77">
        <v>103.28043926237299</v>
      </c>
      <c r="P2091" s="87" cm="1">
        <f t="array" ref="P2091">IF($X2091="Non-local",VLOOKUP($E2091,$AI$64:$AW$68,COLUMN($AW:$AW)-COLUMN($AH:$AH),FALSE),IF($X2091="Unknown",VLOOKUP($E2091,$AI$71:$AW$75,COLUMN($AW:$AW)-COLUMN($AH:$AH),FALSE),0))</f>
        <v>244</v>
      </c>
      <c r="Q2091" s="87" cm="1">
        <f t="array" ref="Q2091">IF($X2091="Non-local",VLOOKUP($E2091,$AI$40:$AW$44,COLUMN($AW:$AW)-COLUMN($AH:$AH),FALSE),IF($X2091="Unknown",VLOOKUP($E2091,$AI$47:$AW$51,COLUMN($AW:$AW)-COLUMN($AH:$AH),FALSE),0))</f>
        <v>485.37900000000008</v>
      </c>
      <c r="R2091" s="87" cm="1">
        <f t="array" ref="R2091">IF($X2091="Non-local",VLOOKUP($E2091,$AI$88:$AW$92,COLUMN($AW:$AW)-COLUMN($AH:$AH),FALSE),IF($X2091="Unknown",VLOOKUP($E2091,$AI$95:$AW$99,COLUMN($AW:$AW)-COLUMN($AH:$AH),FALSE),0))</f>
        <v>0.16197839056517743</v>
      </c>
      <c r="S2091" s="87" cm="1">
        <f t="array" ref="S2091">VLOOKUP($E2091,$AI$111:$AW$115,COLUMN($AW:$AW)-COLUMN($AH:$AH),FALSE)</f>
        <v>431.69321999999994</v>
      </c>
      <c r="T2091" s="104">
        <f t="shared" si="478"/>
        <v>0.39463947904785346</v>
      </c>
      <c r="U2091" s="104">
        <f t="shared" si="479"/>
        <v>1264.352659262373</v>
      </c>
      <c r="V2091" s="87" cm="1">
        <f t="array" ref="V2091">VLOOKUP($E2091,$AI$118:$AW$122,COLUMN($AW:$AW)-COLUMN($AH:$AH),FALSE)</f>
        <v>0</v>
      </c>
      <c r="W2091" s="87" t="str">
        <f t="shared" si="483"/>
        <v>Domestic</v>
      </c>
      <c r="X2091" s="87" t="str">
        <f t="shared" si="484"/>
        <v>Non-local</v>
      </c>
      <c r="Y2091" s="104"/>
      <c r="Z2091" s="87" t="str">
        <f t="shared" si="480"/>
        <v>USA</v>
      </c>
      <c r="AA2091" s="87" t="str">
        <f t="shared" si="481"/>
        <v>USA</v>
      </c>
      <c r="AB2091" s="82" cm="1">
        <f t="array" ref="AB2091">VLOOKUP(B2091,'GDP per Capita'!$T$2:$V$4235,COLUMN('GDP per Capita'!$V:$V)-COLUMN('GDP per Capita'!$S:$S),FALSE)</f>
        <v>63809.64</v>
      </c>
      <c r="AC2091" s="82">
        <f t="shared" si="485"/>
        <v>63809.64</v>
      </c>
      <c r="AD2091" s="82">
        <f t="shared" si="486"/>
        <v>63809.64</v>
      </c>
      <c r="AE2091" s="88">
        <f t="shared" si="482"/>
        <v>1.9814445893478996E-2</v>
      </c>
    </row>
    <row r="2092" spans="1:31">
      <c r="A2092" s="77" t="s">
        <v>1609</v>
      </c>
      <c r="B2092" s="77">
        <v>2091</v>
      </c>
      <c r="C2092" s="77" t="s">
        <v>585</v>
      </c>
      <c r="D2092" s="77" t="s">
        <v>30</v>
      </c>
      <c r="E2092" s="77">
        <v>2019</v>
      </c>
      <c r="F2092" s="77">
        <v>34.924418000000003</v>
      </c>
      <c r="G2092" s="77">
        <v>135.680271</v>
      </c>
      <c r="H2092" s="77">
        <v>0</v>
      </c>
      <c r="I2092" s="77" t="s">
        <v>1479</v>
      </c>
      <c r="J2092" s="77">
        <v>38.626803899999999</v>
      </c>
      <c r="K2092" s="77">
        <v>-90.199409700000004</v>
      </c>
      <c r="L2092" s="77">
        <v>21144.8046940776</v>
      </c>
      <c r="M2092" s="77">
        <v>3.2813460313326699</v>
      </c>
      <c r="N2092" s="77">
        <v>0</v>
      </c>
      <c r="O2092" s="77">
        <v>1934.7496295081</v>
      </c>
      <c r="P2092" s="87" cm="1">
        <f t="array" ref="P2092">IF($X2092="Non-local",VLOOKUP($E2092,$AI$64:$AW$68,COLUMN($AW:$AW)-COLUMN($AH:$AH),FALSE),IF($X2092="Unknown",VLOOKUP($E2092,$AI$71:$AW$75,COLUMN($AW:$AW)-COLUMN($AH:$AH),FALSE),0))</f>
        <v>244</v>
      </c>
      <c r="Q2092" s="87" cm="1">
        <f t="array" ref="Q2092">IF($X2092="Non-local",VLOOKUP($E2092,$AI$40:$AW$44,COLUMN($AW:$AW)-COLUMN($AH:$AH),FALSE),IF($X2092="Unknown",VLOOKUP($E2092,$AI$47:$AW$51,COLUMN($AW:$AW)-COLUMN($AH:$AH),FALSE),0))</f>
        <v>485.37900000000008</v>
      </c>
      <c r="R2092" s="87" cm="1">
        <f t="array" ref="R2092">IF($X2092="Non-local",VLOOKUP($E2092,$AI$88:$AW$92,COLUMN($AW:$AW)-COLUMN($AH:$AH),FALSE),IF($X2092="Unknown",VLOOKUP($E2092,$AI$95:$AW$99,COLUMN($AW:$AW)-COLUMN($AH:$AH),FALSE),0))</f>
        <v>0.16197839056517743</v>
      </c>
      <c r="S2092" s="87" cm="1">
        <f t="array" ref="S2092">VLOOKUP($E2092,$AI$111:$AW$115,COLUMN($AW:$AW)-COLUMN($AH:$AH),FALSE)</f>
        <v>431.69321999999994</v>
      </c>
      <c r="T2092" s="104">
        <f t="shared" si="478"/>
        <v>3.4433244218978474</v>
      </c>
      <c r="U2092" s="104">
        <f t="shared" si="479"/>
        <v>3095.8218495081001</v>
      </c>
      <c r="V2092" s="87" cm="1">
        <f t="array" ref="V2092">VLOOKUP($E2092,$AI$118:$AW$122,COLUMN($AW:$AW)-COLUMN($AH:$AH),FALSE)</f>
        <v>0</v>
      </c>
      <c r="W2092" s="87" t="str">
        <f t="shared" si="483"/>
        <v>International</v>
      </c>
      <c r="X2092" s="87" t="str">
        <f t="shared" si="484"/>
        <v>Non-local</v>
      </c>
      <c r="Y2092" s="104"/>
      <c r="Z2092" s="87" t="str">
        <f t="shared" si="480"/>
        <v>Japan</v>
      </c>
      <c r="AA2092" s="87" t="str">
        <f t="shared" si="481"/>
        <v>Asia</v>
      </c>
      <c r="AB2092" s="82" cm="1">
        <f t="array" ref="AB2092">VLOOKUP(B2092,'GDP per Capita'!$T$2:$V$4235,COLUMN('GDP per Capita'!$V:$V)-COLUMN('GDP per Capita'!$S:$S),FALSE)</f>
        <v>41314.410000000003</v>
      </c>
      <c r="AC2092" s="82">
        <f t="shared" si="485"/>
        <v>41314.410000000003</v>
      </c>
      <c r="AD2092" s="82">
        <f t="shared" si="486"/>
        <v>41314.410000000003</v>
      </c>
      <c r="AE2092" s="88">
        <f t="shared" si="482"/>
        <v>7.4933221834902156E-2</v>
      </c>
    </row>
    <row r="2093" spans="1:31">
      <c r="A2093" s="77" t="s">
        <v>1604</v>
      </c>
      <c r="B2093" s="77">
        <v>2092</v>
      </c>
      <c r="C2093" s="77" t="s">
        <v>224</v>
      </c>
      <c r="D2093" s="77" t="s">
        <v>31</v>
      </c>
      <c r="E2093" s="77">
        <v>2019</v>
      </c>
      <c r="F2093" s="77">
        <v>51.532760400000001</v>
      </c>
      <c r="G2093" s="77">
        <v>9.9352050999999992</v>
      </c>
      <c r="H2093" s="77">
        <v>0</v>
      </c>
      <c r="I2093" s="77" t="s">
        <v>1479</v>
      </c>
      <c r="J2093" s="77">
        <v>38.626803899999999</v>
      </c>
      <c r="K2093" s="77">
        <v>-90.199409700000004</v>
      </c>
      <c r="L2093" s="77">
        <v>14726.364817673901</v>
      </c>
      <c r="M2093" s="77">
        <v>2.2703346565913902</v>
      </c>
      <c r="N2093" s="77">
        <v>0</v>
      </c>
      <c r="O2093" s="77">
        <v>1546.26830585576</v>
      </c>
      <c r="P2093" s="87" cm="1">
        <f t="array" ref="P2093">IF($X2093="Non-local",VLOOKUP($E2093,$AI$64:$AW$68,COLUMN($AW:$AW)-COLUMN($AH:$AH),FALSE),IF($X2093="Unknown",VLOOKUP($E2093,$AI$71:$AW$75,COLUMN($AW:$AW)-COLUMN($AH:$AH),FALSE),0))</f>
        <v>244</v>
      </c>
      <c r="Q2093" s="87" cm="1">
        <f t="array" ref="Q2093">IF($X2093="Non-local",VLOOKUP($E2093,$AI$40:$AW$44,COLUMN($AW:$AW)-COLUMN($AH:$AH),FALSE),IF($X2093="Unknown",VLOOKUP($E2093,$AI$47:$AW$51,COLUMN($AW:$AW)-COLUMN($AH:$AH),FALSE),0))</f>
        <v>485.37900000000008</v>
      </c>
      <c r="R2093" s="87" cm="1">
        <f t="array" ref="R2093">IF($X2093="Non-local",VLOOKUP($E2093,$AI$88:$AW$92,COLUMN($AW:$AW)-COLUMN($AH:$AH),FALSE),IF($X2093="Unknown",VLOOKUP($E2093,$AI$95:$AW$99,COLUMN($AW:$AW)-COLUMN($AH:$AH),FALSE),0))</f>
        <v>0.16197839056517743</v>
      </c>
      <c r="S2093" s="87" cm="1">
        <f t="array" ref="S2093">VLOOKUP($E2093,$AI$111:$AW$115,COLUMN($AW:$AW)-COLUMN($AH:$AH),FALSE)</f>
        <v>431.69321999999994</v>
      </c>
      <c r="T2093" s="104">
        <f t="shared" si="478"/>
        <v>2.4323130471565677</v>
      </c>
      <c r="U2093" s="104">
        <f t="shared" si="479"/>
        <v>2707.34052585576</v>
      </c>
      <c r="V2093" s="87" cm="1">
        <f t="array" ref="V2093">VLOOKUP($E2093,$AI$118:$AW$122,COLUMN($AW:$AW)-COLUMN($AH:$AH),FALSE)</f>
        <v>0</v>
      </c>
      <c r="W2093" s="87" t="str">
        <f t="shared" si="483"/>
        <v>International</v>
      </c>
      <c r="X2093" s="87" t="str">
        <f t="shared" si="484"/>
        <v>Non-local</v>
      </c>
      <c r="Y2093" s="104"/>
      <c r="Z2093" s="87" t="str">
        <f t="shared" si="480"/>
        <v>Germany</v>
      </c>
      <c r="AA2093" s="87" t="str">
        <f t="shared" si="481"/>
        <v>Europe</v>
      </c>
      <c r="AB2093" s="82" cm="1">
        <f t="array" ref="AB2093">VLOOKUP(B2093,'GDP per Capita'!$T$2:$V$4235,COLUMN('GDP per Capita'!$V:$V)-COLUMN('GDP per Capita'!$S:$S),FALSE)</f>
        <v>49180.54</v>
      </c>
      <c r="AC2093" s="82">
        <f t="shared" si="485"/>
        <v>49180.54</v>
      </c>
      <c r="AD2093" s="82">
        <f t="shared" si="486"/>
        <v>49180.54</v>
      </c>
      <c r="AE2093" s="88">
        <f t="shared" si="482"/>
        <v>5.5049019914294554E-2</v>
      </c>
    </row>
    <row r="2094" spans="1:31">
      <c r="A2094" s="77" t="s">
        <v>1415</v>
      </c>
      <c r="B2094" s="77">
        <v>2093</v>
      </c>
      <c r="C2094" s="77" t="s">
        <v>29</v>
      </c>
      <c r="D2094" s="77" t="s">
        <v>29</v>
      </c>
      <c r="E2094" s="77">
        <v>2019</v>
      </c>
      <c r="F2094" s="77">
        <v>40.735657000000003</v>
      </c>
      <c r="G2094" s="77">
        <v>-74.172366699999998</v>
      </c>
      <c r="H2094" s="77">
        <v>0</v>
      </c>
      <c r="I2094" s="77" t="s">
        <v>1479</v>
      </c>
      <c r="J2094" s="77">
        <v>38.626803899999999</v>
      </c>
      <c r="K2094" s="77">
        <v>-90.199409700000004</v>
      </c>
      <c r="L2094" s="77">
        <v>2778.8084793904</v>
      </c>
      <c r="M2094" s="77">
        <v>0.52855884244509399</v>
      </c>
      <c r="N2094" s="77">
        <v>0</v>
      </c>
      <c r="O2094" s="77">
        <v>533.53122804295697</v>
      </c>
      <c r="P2094" s="87" cm="1">
        <f t="array" ref="P2094">IF($X2094="Non-local",VLOOKUP($E2094,$AI$64:$AW$68,COLUMN($AW:$AW)-COLUMN($AH:$AH),FALSE),IF($X2094="Unknown",VLOOKUP($E2094,$AI$71:$AW$75,COLUMN($AW:$AW)-COLUMN($AH:$AH),FALSE),0))</f>
        <v>244</v>
      </c>
      <c r="Q2094" s="87" cm="1">
        <f t="array" ref="Q2094">IF($X2094="Non-local",VLOOKUP($E2094,$AI$40:$AW$44,COLUMN($AW:$AW)-COLUMN($AH:$AH),FALSE),IF($X2094="Unknown",VLOOKUP($E2094,$AI$47:$AW$51,COLUMN($AW:$AW)-COLUMN($AH:$AH),FALSE),0))</f>
        <v>485.37900000000008</v>
      </c>
      <c r="R2094" s="87" cm="1">
        <f t="array" ref="R2094">IF($X2094="Non-local",VLOOKUP($E2094,$AI$88:$AW$92,COLUMN($AW:$AW)-COLUMN($AH:$AH),FALSE),IF($X2094="Unknown",VLOOKUP($E2094,$AI$95:$AW$99,COLUMN($AW:$AW)-COLUMN($AH:$AH),FALSE),0))</f>
        <v>0.16197839056517743</v>
      </c>
      <c r="S2094" s="87" cm="1">
        <f t="array" ref="S2094">VLOOKUP($E2094,$AI$111:$AW$115,COLUMN($AW:$AW)-COLUMN($AH:$AH),FALSE)</f>
        <v>431.69321999999994</v>
      </c>
      <c r="T2094" s="104">
        <f t="shared" si="478"/>
        <v>0.69053723301027148</v>
      </c>
      <c r="U2094" s="104">
        <f t="shared" si="479"/>
        <v>1694.6034480429569</v>
      </c>
      <c r="V2094" s="87" cm="1">
        <f t="array" ref="V2094">VLOOKUP($E2094,$AI$118:$AW$122,COLUMN($AW:$AW)-COLUMN($AH:$AH),FALSE)</f>
        <v>0</v>
      </c>
      <c r="W2094" s="87" t="str">
        <f t="shared" si="483"/>
        <v>Domestic</v>
      </c>
      <c r="X2094" s="87" t="str">
        <f t="shared" si="484"/>
        <v>Non-local</v>
      </c>
      <c r="Y2094" s="104"/>
      <c r="Z2094" s="87" t="str">
        <f t="shared" si="480"/>
        <v>USA</v>
      </c>
      <c r="AA2094" s="87" t="str">
        <f t="shared" si="481"/>
        <v>USA</v>
      </c>
      <c r="AB2094" s="82" cm="1">
        <f t="array" ref="AB2094">VLOOKUP(B2094,'GDP per Capita'!$T$2:$V$4235,COLUMN('GDP per Capita'!$V:$V)-COLUMN('GDP per Capita'!$S:$S),FALSE)</f>
        <v>63809.64</v>
      </c>
      <c r="AC2094" s="82">
        <f t="shared" si="485"/>
        <v>63809.64</v>
      </c>
      <c r="AD2094" s="82">
        <f t="shared" si="486"/>
        <v>63809.64</v>
      </c>
      <c r="AE2094" s="88">
        <f t="shared" si="482"/>
        <v>2.6557169857766898E-2</v>
      </c>
    </row>
    <row r="2095" spans="1:31">
      <c r="A2095" s="77" t="s">
        <v>997</v>
      </c>
      <c r="B2095" s="77">
        <v>2094</v>
      </c>
      <c r="C2095" s="77" t="s">
        <v>29</v>
      </c>
      <c r="D2095" s="77" t="s">
        <v>29</v>
      </c>
      <c r="E2095" s="77">
        <v>2019</v>
      </c>
      <c r="F2095" s="77">
        <v>41.661256099999903</v>
      </c>
      <c r="G2095" s="77">
        <v>-91.529910599999994</v>
      </c>
      <c r="H2095" s="77">
        <v>0</v>
      </c>
      <c r="I2095" s="77" t="s">
        <v>1479</v>
      </c>
      <c r="J2095" s="77">
        <v>38.626803899999999</v>
      </c>
      <c r="K2095" s="77">
        <v>-90.199409700000004</v>
      </c>
      <c r="L2095" s="77">
        <v>711.702525419832</v>
      </c>
      <c r="M2095" s="77">
        <v>0.25560830107030902</v>
      </c>
      <c r="N2095" s="77">
        <v>0</v>
      </c>
      <c r="O2095" s="77">
        <v>136.64688488060699</v>
      </c>
      <c r="P2095" s="87" cm="1">
        <f t="array" ref="P2095">IF($X2095="Non-local",VLOOKUP($E2095,$AI$64:$AW$68,COLUMN($AW:$AW)-COLUMN($AH:$AH),FALSE),IF($X2095="Unknown",VLOOKUP($E2095,$AI$71:$AW$75,COLUMN($AW:$AW)-COLUMN($AH:$AH),FALSE),0))</f>
        <v>244</v>
      </c>
      <c r="Q2095" s="87" cm="1">
        <f t="array" ref="Q2095">IF($X2095="Non-local",VLOOKUP($E2095,$AI$40:$AW$44,COLUMN($AW:$AW)-COLUMN($AH:$AH),FALSE),IF($X2095="Unknown",VLOOKUP($E2095,$AI$47:$AW$51,COLUMN($AW:$AW)-COLUMN($AH:$AH),FALSE),0))</f>
        <v>485.37900000000008</v>
      </c>
      <c r="R2095" s="87" cm="1">
        <f t="array" ref="R2095">IF($X2095="Non-local",VLOOKUP($E2095,$AI$88:$AW$92,COLUMN($AW:$AW)-COLUMN($AH:$AH),FALSE),IF($X2095="Unknown",VLOOKUP($E2095,$AI$95:$AW$99,COLUMN($AW:$AW)-COLUMN($AH:$AH),FALSE),0))</f>
        <v>0.16197839056517743</v>
      </c>
      <c r="S2095" s="87" cm="1">
        <f t="array" ref="S2095">VLOOKUP($E2095,$AI$111:$AW$115,COLUMN($AW:$AW)-COLUMN($AH:$AH),FALSE)</f>
        <v>431.69321999999994</v>
      </c>
      <c r="T2095" s="104">
        <f t="shared" si="478"/>
        <v>0.41758669163548645</v>
      </c>
      <c r="U2095" s="104">
        <f t="shared" si="479"/>
        <v>1297.7191048806069</v>
      </c>
      <c r="V2095" s="87" cm="1">
        <f t="array" ref="V2095">VLOOKUP($E2095,$AI$118:$AW$122,COLUMN($AW:$AW)-COLUMN($AH:$AH),FALSE)</f>
        <v>0</v>
      </c>
      <c r="W2095" s="87" t="str">
        <f t="shared" si="483"/>
        <v>Domestic</v>
      </c>
      <c r="X2095" s="87" t="str">
        <f t="shared" si="484"/>
        <v>Non-local</v>
      </c>
      <c r="Y2095" s="104"/>
      <c r="Z2095" s="87" t="str">
        <f t="shared" si="480"/>
        <v>USA</v>
      </c>
      <c r="AA2095" s="87" t="str">
        <f t="shared" si="481"/>
        <v>USA</v>
      </c>
      <c r="AB2095" s="82" cm="1">
        <f t="array" ref="AB2095">VLOOKUP(B2095,'GDP per Capita'!$T$2:$V$4235,COLUMN('GDP per Capita'!$V:$V)-COLUMN('GDP per Capita'!$S:$S),FALSE)</f>
        <v>63809.64</v>
      </c>
      <c r="AC2095" s="82">
        <f t="shared" si="485"/>
        <v>63809.64</v>
      </c>
      <c r="AD2095" s="82">
        <f t="shared" si="486"/>
        <v>63809.64</v>
      </c>
      <c r="AE2095" s="88">
        <f t="shared" si="482"/>
        <v>2.033735192489108E-2</v>
      </c>
    </row>
    <row r="2096" spans="1:31">
      <c r="A2096" s="77" t="s">
        <v>882</v>
      </c>
      <c r="B2096" s="77">
        <v>2095</v>
      </c>
      <c r="C2096" s="77" t="s">
        <v>29</v>
      </c>
      <c r="D2096" s="77" t="s">
        <v>29</v>
      </c>
      <c r="E2096" s="77">
        <v>2019</v>
      </c>
      <c r="F2096" s="77">
        <v>39.004607</v>
      </c>
      <c r="G2096" s="77">
        <v>-76.875683800000004</v>
      </c>
      <c r="H2096" s="77">
        <v>0</v>
      </c>
      <c r="I2096" s="77" t="s">
        <v>1479</v>
      </c>
      <c r="J2096" s="77">
        <v>38.626803899999999</v>
      </c>
      <c r="K2096" s="77">
        <v>-90.199409700000004</v>
      </c>
      <c r="L2096" s="77">
        <v>2308.1878713614001</v>
      </c>
      <c r="M2096" s="77">
        <v>0.46641584996959801</v>
      </c>
      <c r="N2096" s="77">
        <v>0</v>
      </c>
      <c r="O2096" s="77">
        <v>443.172071301389</v>
      </c>
      <c r="P2096" s="87" cm="1">
        <f t="array" ref="P2096">IF($X2096="Non-local",VLOOKUP($E2096,$AI$64:$AW$68,COLUMN($AW:$AW)-COLUMN($AH:$AH),FALSE),IF($X2096="Unknown",VLOOKUP($E2096,$AI$71:$AW$75,COLUMN($AW:$AW)-COLUMN($AH:$AH),FALSE),0))</f>
        <v>244</v>
      </c>
      <c r="Q2096" s="87" cm="1">
        <f t="array" ref="Q2096">IF($X2096="Non-local",VLOOKUP($E2096,$AI$40:$AW$44,COLUMN($AW:$AW)-COLUMN($AH:$AH),FALSE),IF($X2096="Unknown",VLOOKUP($E2096,$AI$47:$AW$51,COLUMN($AW:$AW)-COLUMN($AH:$AH),FALSE),0))</f>
        <v>485.37900000000008</v>
      </c>
      <c r="R2096" s="87" cm="1">
        <f t="array" ref="R2096">IF($X2096="Non-local",VLOOKUP($E2096,$AI$88:$AW$92,COLUMN($AW:$AW)-COLUMN($AH:$AH),FALSE),IF($X2096="Unknown",VLOOKUP($E2096,$AI$95:$AW$99,COLUMN($AW:$AW)-COLUMN($AH:$AH),FALSE),0))</f>
        <v>0.16197839056517743</v>
      </c>
      <c r="S2096" s="87" cm="1">
        <f t="array" ref="S2096">VLOOKUP($E2096,$AI$111:$AW$115,COLUMN($AW:$AW)-COLUMN($AH:$AH),FALSE)</f>
        <v>431.69321999999994</v>
      </c>
      <c r="T2096" s="104">
        <f t="shared" si="478"/>
        <v>0.62839424053477544</v>
      </c>
      <c r="U2096" s="104">
        <f t="shared" si="479"/>
        <v>1604.244291301389</v>
      </c>
      <c r="V2096" s="87" cm="1">
        <f t="array" ref="V2096">VLOOKUP($E2096,$AI$118:$AW$122,COLUMN($AW:$AW)-COLUMN($AH:$AH),FALSE)</f>
        <v>0</v>
      </c>
      <c r="W2096" s="87" t="str">
        <f t="shared" si="483"/>
        <v>Domestic</v>
      </c>
      <c r="X2096" s="87" t="str">
        <f t="shared" si="484"/>
        <v>Non-local</v>
      </c>
      <c r="Y2096" s="104"/>
      <c r="Z2096" s="87" t="str">
        <f t="shared" si="480"/>
        <v>USA</v>
      </c>
      <c r="AA2096" s="87" t="str">
        <f t="shared" si="481"/>
        <v>USA</v>
      </c>
      <c r="AB2096" s="82" cm="1">
        <f t="array" ref="AB2096">VLOOKUP(B2096,'GDP per Capita'!$T$2:$V$4235,COLUMN('GDP per Capita'!$V:$V)-COLUMN('GDP per Capita'!$S:$S),FALSE)</f>
        <v>63809.64</v>
      </c>
      <c r="AC2096" s="82">
        <f t="shared" si="485"/>
        <v>63809.64</v>
      </c>
      <c r="AD2096" s="82">
        <f t="shared" si="486"/>
        <v>63809.64</v>
      </c>
      <c r="AE2096" s="88">
        <f t="shared" si="482"/>
        <v>2.5141096099294543E-2</v>
      </c>
    </row>
    <row r="2097" spans="1:31">
      <c r="A2097" s="77" t="s">
        <v>1415</v>
      </c>
      <c r="B2097" s="77">
        <v>2096</v>
      </c>
      <c r="C2097" s="77" t="s">
        <v>29</v>
      </c>
      <c r="D2097" s="77" t="s">
        <v>29</v>
      </c>
      <c r="E2097" s="77">
        <v>2019</v>
      </c>
      <c r="F2097" s="77">
        <v>40.735657000000003</v>
      </c>
      <c r="G2097" s="77">
        <v>-74.172366699999998</v>
      </c>
      <c r="H2097" s="77">
        <v>0</v>
      </c>
      <c r="I2097" s="77" t="s">
        <v>1479</v>
      </c>
      <c r="J2097" s="77">
        <v>38.626803899999999</v>
      </c>
      <c r="K2097" s="77">
        <v>-90.199409700000004</v>
      </c>
      <c r="L2097" s="77">
        <v>2778.8084793904</v>
      </c>
      <c r="M2097" s="77">
        <v>0.52855884244509399</v>
      </c>
      <c r="N2097" s="77">
        <v>0</v>
      </c>
      <c r="O2097" s="77">
        <v>533.53122804295697</v>
      </c>
      <c r="P2097" s="87" cm="1">
        <f t="array" ref="P2097">IF($X2097="Non-local",VLOOKUP($E2097,$AI$64:$AW$68,COLUMN($AW:$AW)-COLUMN($AH:$AH),FALSE),IF($X2097="Unknown",VLOOKUP($E2097,$AI$71:$AW$75,COLUMN($AW:$AW)-COLUMN($AH:$AH),FALSE),0))</f>
        <v>244</v>
      </c>
      <c r="Q2097" s="87" cm="1">
        <f t="array" ref="Q2097">IF($X2097="Non-local",VLOOKUP($E2097,$AI$40:$AW$44,COLUMN($AW:$AW)-COLUMN($AH:$AH),FALSE),IF($X2097="Unknown",VLOOKUP($E2097,$AI$47:$AW$51,COLUMN($AW:$AW)-COLUMN($AH:$AH),FALSE),0))</f>
        <v>485.37900000000008</v>
      </c>
      <c r="R2097" s="87" cm="1">
        <f t="array" ref="R2097">IF($X2097="Non-local",VLOOKUP($E2097,$AI$88:$AW$92,COLUMN($AW:$AW)-COLUMN($AH:$AH),FALSE),IF($X2097="Unknown",VLOOKUP($E2097,$AI$95:$AW$99,COLUMN($AW:$AW)-COLUMN($AH:$AH),FALSE),0))</f>
        <v>0.16197839056517743</v>
      </c>
      <c r="S2097" s="87" cm="1">
        <f t="array" ref="S2097">VLOOKUP($E2097,$AI$111:$AW$115,COLUMN($AW:$AW)-COLUMN($AH:$AH),FALSE)</f>
        <v>431.69321999999994</v>
      </c>
      <c r="T2097" s="104">
        <f t="shared" si="478"/>
        <v>0.69053723301027148</v>
      </c>
      <c r="U2097" s="104">
        <f t="shared" si="479"/>
        <v>1694.6034480429569</v>
      </c>
      <c r="V2097" s="87" cm="1">
        <f t="array" ref="V2097">VLOOKUP($E2097,$AI$118:$AW$122,COLUMN($AW:$AW)-COLUMN($AH:$AH),FALSE)</f>
        <v>0</v>
      </c>
      <c r="W2097" s="87" t="str">
        <f t="shared" si="483"/>
        <v>Domestic</v>
      </c>
      <c r="X2097" s="87" t="str">
        <f t="shared" si="484"/>
        <v>Non-local</v>
      </c>
      <c r="Y2097" s="104"/>
      <c r="Z2097" s="87" t="str">
        <f t="shared" si="480"/>
        <v>USA</v>
      </c>
      <c r="AA2097" s="87" t="str">
        <f t="shared" si="481"/>
        <v>USA</v>
      </c>
      <c r="AB2097" s="82" cm="1">
        <f t="array" ref="AB2097">VLOOKUP(B2097,'GDP per Capita'!$T$2:$V$4235,COLUMN('GDP per Capita'!$V:$V)-COLUMN('GDP per Capita'!$S:$S),FALSE)</f>
        <v>63809.64</v>
      </c>
      <c r="AC2097" s="82">
        <f t="shared" si="485"/>
        <v>63809.64</v>
      </c>
      <c r="AD2097" s="82">
        <f t="shared" si="486"/>
        <v>63809.64</v>
      </c>
      <c r="AE2097" s="88">
        <f t="shared" si="482"/>
        <v>2.6557169857766898E-2</v>
      </c>
    </row>
    <row r="2098" spans="1:31">
      <c r="A2098" s="77" t="s">
        <v>1610</v>
      </c>
      <c r="B2098" s="77">
        <v>2097</v>
      </c>
      <c r="C2098" s="77" t="s">
        <v>29</v>
      </c>
      <c r="D2098" s="77" t="s">
        <v>29</v>
      </c>
      <c r="E2098" s="77">
        <v>2019</v>
      </c>
      <c r="F2098" s="77">
        <v>44.512637899999902</v>
      </c>
      <c r="G2098" s="77">
        <v>-88.012579400000007</v>
      </c>
      <c r="H2098" s="77">
        <v>0</v>
      </c>
      <c r="I2098" s="77" t="s">
        <v>1479</v>
      </c>
      <c r="J2098" s="77">
        <v>38.626803899999999</v>
      </c>
      <c r="K2098" s="77">
        <v>-90.199409700000004</v>
      </c>
      <c r="L2098" s="77">
        <v>1358.43306795802</v>
      </c>
      <c r="M2098" s="77">
        <v>0.341005690289924</v>
      </c>
      <c r="N2098" s="77">
        <v>0</v>
      </c>
      <c r="O2098" s="77">
        <v>260.81914904794002</v>
      </c>
      <c r="P2098" s="87" cm="1">
        <f t="array" ref="P2098">IF($X2098="Non-local",VLOOKUP($E2098,$AI$64:$AW$68,COLUMN($AW:$AW)-COLUMN($AH:$AH),FALSE),IF($X2098="Unknown",VLOOKUP($E2098,$AI$71:$AW$75,COLUMN($AW:$AW)-COLUMN($AH:$AH),FALSE),0))</f>
        <v>244</v>
      </c>
      <c r="Q2098" s="87" cm="1">
        <f t="array" ref="Q2098">IF($X2098="Non-local",VLOOKUP($E2098,$AI$40:$AW$44,COLUMN($AW:$AW)-COLUMN($AH:$AH),FALSE),IF($X2098="Unknown",VLOOKUP($E2098,$AI$47:$AW$51,COLUMN($AW:$AW)-COLUMN($AH:$AH),FALSE),0))</f>
        <v>485.37900000000008</v>
      </c>
      <c r="R2098" s="87" cm="1">
        <f t="array" ref="R2098">IF($X2098="Non-local",VLOOKUP($E2098,$AI$88:$AW$92,COLUMN($AW:$AW)-COLUMN($AH:$AH),FALSE),IF($X2098="Unknown",VLOOKUP($E2098,$AI$95:$AW$99,COLUMN($AW:$AW)-COLUMN($AH:$AH),FALSE),0))</f>
        <v>0.16197839056517743</v>
      </c>
      <c r="S2098" s="87" cm="1">
        <f t="array" ref="S2098">VLOOKUP($E2098,$AI$111:$AW$115,COLUMN($AW:$AW)-COLUMN($AH:$AH),FALSE)</f>
        <v>431.69321999999994</v>
      </c>
      <c r="T2098" s="104">
        <f t="shared" si="478"/>
        <v>0.50298408085510138</v>
      </c>
      <c r="U2098" s="104">
        <f t="shared" si="479"/>
        <v>1421.8913690479401</v>
      </c>
      <c r="V2098" s="87" cm="1">
        <f t="array" ref="V2098">VLOOKUP($E2098,$AI$118:$AW$122,COLUMN($AW:$AW)-COLUMN($AH:$AH),FALSE)</f>
        <v>0</v>
      </c>
      <c r="W2098" s="87" t="str">
        <f t="shared" si="483"/>
        <v>Domestic</v>
      </c>
      <c r="X2098" s="87" t="str">
        <f t="shared" si="484"/>
        <v>Non-local</v>
      </c>
      <c r="Y2098" s="104"/>
      <c r="Z2098" s="87" t="str">
        <f t="shared" si="480"/>
        <v>USA</v>
      </c>
      <c r="AA2098" s="87" t="str">
        <f t="shared" si="481"/>
        <v>USA</v>
      </c>
      <c r="AB2098" s="82" cm="1">
        <f t="array" ref="AB2098">VLOOKUP(B2098,'GDP per Capita'!$T$2:$V$4235,COLUMN('GDP per Capita'!$V:$V)-COLUMN('GDP per Capita'!$S:$S),FALSE)</f>
        <v>63809.64</v>
      </c>
      <c r="AC2098" s="82">
        <f t="shared" si="485"/>
        <v>63809.64</v>
      </c>
      <c r="AD2098" s="82">
        <f t="shared" si="486"/>
        <v>63809.64</v>
      </c>
      <c r="AE2098" s="88">
        <f t="shared" si="482"/>
        <v>2.2283331625878786E-2</v>
      </c>
    </row>
    <row r="2099" spans="1:31">
      <c r="A2099" s="77" t="s">
        <v>933</v>
      </c>
      <c r="B2099" s="77">
        <v>2098</v>
      </c>
      <c r="C2099" s="77" t="s">
        <v>29</v>
      </c>
      <c r="D2099" s="77" t="s">
        <v>29</v>
      </c>
      <c r="E2099" s="77">
        <v>2019</v>
      </c>
      <c r="F2099" s="77">
        <v>33.554113000000001</v>
      </c>
      <c r="G2099" s="77">
        <v>-86.804218999999904</v>
      </c>
      <c r="H2099" s="77">
        <v>0</v>
      </c>
      <c r="I2099" s="77" t="s">
        <v>1479</v>
      </c>
      <c r="J2099" s="77">
        <v>38.626803899999999</v>
      </c>
      <c r="K2099" s="77">
        <v>-90.199409700000004</v>
      </c>
      <c r="L2099" s="77">
        <v>1282.28864028933</v>
      </c>
      <c r="M2099" s="77">
        <v>0.330951216442118</v>
      </c>
      <c r="N2099" s="77">
        <v>0</v>
      </c>
      <c r="O2099" s="77">
        <v>246.19941893555199</v>
      </c>
      <c r="P2099" s="87" cm="1">
        <f t="array" ref="P2099">IF($X2099="Non-local",VLOOKUP($E2099,$AI$64:$AW$68,COLUMN($AW:$AW)-COLUMN($AH:$AH),FALSE),IF($X2099="Unknown",VLOOKUP($E2099,$AI$71:$AW$75,COLUMN($AW:$AW)-COLUMN($AH:$AH),FALSE),0))</f>
        <v>244</v>
      </c>
      <c r="Q2099" s="87" cm="1">
        <f t="array" ref="Q2099">IF($X2099="Non-local",VLOOKUP($E2099,$AI$40:$AW$44,COLUMN($AW:$AW)-COLUMN($AH:$AH),FALSE),IF($X2099="Unknown",VLOOKUP($E2099,$AI$47:$AW$51,COLUMN($AW:$AW)-COLUMN($AH:$AH),FALSE),0))</f>
        <v>485.37900000000008</v>
      </c>
      <c r="R2099" s="87" cm="1">
        <f t="array" ref="R2099">IF($X2099="Non-local",VLOOKUP($E2099,$AI$88:$AW$92,COLUMN($AW:$AW)-COLUMN($AH:$AH),FALSE),IF($X2099="Unknown",VLOOKUP($E2099,$AI$95:$AW$99,COLUMN($AW:$AW)-COLUMN($AH:$AH),FALSE),0))</f>
        <v>0.16197839056517743</v>
      </c>
      <c r="S2099" s="87" cm="1">
        <f t="array" ref="S2099">VLOOKUP($E2099,$AI$111:$AW$115,COLUMN($AW:$AW)-COLUMN($AH:$AH),FALSE)</f>
        <v>431.69321999999994</v>
      </c>
      <c r="T2099" s="104">
        <f t="shared" si="478"/>
        <v>0.49292960700729543</v>
      </c>
      <c r="U2099" s="104">
        <f t="shared" si="479"/>
        <v>1407.2716389355519</v>
      </c>
      <c r="V2099" s="87" cm="1">
        <f t="array" ref="V2099">VLOOKUP($E2099,$AI$118:$AW$122,COLUMN($AW:$AW)-COLUMN($AH:$AH),FALSE)</f>
        <v>0</v>
      </c>
      <c r="W2099" s="87" t="str">
        <f t="shared" si="483"/>
        <v>Domestic</v>
      </c>
      <c r="X2099" s="87" t="str">
        <f t="shared" si="484"/>
        <v>Non-local</v>
      </c>
      <c r="Y2099" s="104"/>
      <c r="Z2099" s="87" t="str">
        <f t="shared" si="480"/>
        <v>USA</v>
      </c>
      <c r="AA2099" s="87" t="str">
        <f t="shared" si="481"/>
        <v>USA</v>
      </c>
      <c r="AB2099" s="82" cm="1">
        <f t="array" ref="AB2099">VLOOKUP(B2099,'GDP per Capita'!$T$2:$V$4235,COLUMN('GDP per Capita'!$V:$V)-COLUMN('GDP per Capita'!$S:$S),FALSE)</f>
        <v>63809.64</v>
      </c>
      <c r="AC2099" s="82">
        <f t="shared" si="485"/>
        <v>63809.64</v>
      </c>
      <c r="AD2099" s="82">
        <f t="shared" si="486"/>
        <v>63809.64</v>
      </c>
      <c r="AE2099" s="88">
        <f t="shared" si="482"/>
        <v>2.2054216869669723E-2</v>
      </c>
    </row>
    <row r="2100" spans="1:31">
      <c r="A2100" s="77" t="s">
        <v>933</v>
      </c>
      <c r="B2100" s="77">
        <v>2099</v>
      </c>
      <c r="C2100" s="77" t="s">
        <v>29</v>
      </c>
      <c r="D2100" s="77" t="s">
        <v>29</v>
      </c>
      <c r="E2100" s="77">
        <v>2019</v>
      </c>
      <c r="F2100" s="77">
        <v>33.554113000000001</v>
      </c>
      <c r="G2100" s="77">
        <v>-86.804218999999904</v>
      </c>
      <c r="H2100" s="77">
        <v>0</v>
      </c>
      <c r="I2100" s="77" t="s">
        <v>1479</v>
      </c>
      <c r="J2100" s="77">
        <v>38.626803899999999</v>
      </c>
      <c r="K2100" s="77">
        <v>-90.199409700000004</v>
      </c>
      <c r="L2100" s="77">
        <v>1282.28864028933</v>
      </c>
      <c r="M2100" s="77">
        <v>0.330951216442118</v>
      </c>
      <c r="N2100" s="77">
        <v>0</v>
      </c>
      <c r="O2100" s="77">
        <v>246.19941893555199</v>
      </c>
      <c r="P2100" s="87" cm="1">
        <f t="array" ref="P2100">IF($X2100="Non-local",VLOOKUP($E2100,$AI$64:$AW$68,COLUMN($AW:$AW)-COLUMN($AH:$AH),FALSE),IF($X2100="Unknown",VLOOKUP($E2100,$AI$71:$AW$75,COLUMN($AW:$AW)-COLUMN($AH:$AH),FALSE),0))</f>
        <v>244</v>
      </c>
      <c r="Q2100" s="87" cm="1">
        <f t="array" ref="Q2100">IF($X2100="Non-local",VLOOKUP($E2100,$AI$40:$AW$44,COLUMN($AW:$AW)-COLUMN($AH:$AH),FALSE),IF($X2100="Unknown",VLOOKUP($E2100,$AI$47:$AW$51,COLUMN($AW:$AW)-COLUMN($AH:$AH),FALSE),0))</f>
        <v>485.37900000000008</v>
      </c>
      <c r="R2100" s="87" cm="1">
        <f t="array" ref="R2100">IF($X2100="Non-local",VLOOKUP($E2100,$AI$88:$AW$92,COLUMN($AW:$AW)-COLUMN($AH:$AH),FALSE),IF($X2100="Unknown",VLOOKUP($E2100,$AI$95:$AW$99,COLUMN($AW:$AW)-COLUMN($AH:$AH),FALSE),0))</f>
        <v>0.16197839056517743</v>
      </c>
      <c r="S2100" s="87" cm="1">
        <f t="array" ref="S2100">VLOOKUP($E2100,$AI$111:$AW$115,COLUMN($AW:$AW)-COLUMN($AH:$AH),FALSE)</f>
        <v>431.69321999999994</v>
      </c>
      <c r="T2100" s="104">
        <f t="shared" si="478"/>
        <v>0.49292960700729543</v>
      </c>
      <c r="U2100" s="104">
        <f t="shared" si="479"/>
        <v>1407.2716389355519</v>
      </c>
      <c r="V2100" s="87" cm="1">
        <f t="array" ref="V2100">VLOOKUP($E2100,$AI$118:$AW$122,COLUMN($AW:$AW)-COLUMN($AH:$AH),FALSE)</f>
        <v>0</v>
      </c>
      <c r="W2100" s="87" t="str">
        <f t="shared" si="483"/>
        <v>Domestic</v>
      </c>
      <c r="X2100" s="87" t="str">
        <f t="shared" si="484"/>
        <v>Non-local</v>
      </c>
      <c r="Y2100" s="104"/>
      <c r="Z2100" s="87" t="str">
        <f t="shared" si="480"/>
        <v>USA</v>
      </c>
      <c r="AA2100" s="87" t="str">
        <f t="shared" si="481"/>
        <v>USA</v>
      </c>
      <c r="AB2100" s="82" cm="1">
        <f t="array" ref="AB2100">VLOOKUP(B2100,'GDP per Capita'!$T$2:$V$4235,COLUMN('GDP per Capita'!$V:$V)-COLUMN('GDP per Capita'!$S:$S),FALSE)</f>
        <v>63809.64</v>
      </c>
      <c r="AC2100" s="82">
        <f t="shared" si="485"/>
        <v>63809.64</v>
      </c>
      <c r="AD2100" s="82">
        <f t="shared" si="486"/>
        <v>63809.64</v>
      </c>
      <c r="AE2100" s="88">
        <f t="shared" si="482"/>
        <v>2.2054216869669723E-2</v>
      </c>
    </row>
    <row r="2101" spans="1:31">
      <c r="A2101" s="77" t="s">
        <v>1611</v>
      </c>
      <c r="B2101" s="77">
        <v>2100</v>
      </c>
      <c r="C2101" s="77" t="s">
        <v>29</v>
      </c>
      <c r="D2101" s="77" t="s">
        <v>29</v>
      </c>
      <c r="E2101" s="77">
        <v>2019</v>
      </c>
      <c r="F2101" s="77">
        <v>39.027282899999904</v>
      </c>
      <c r="G2101" s="77">
        <v>-84.584943799999905</v>
      </c>
      <c r="H2101" s="77">
        <v>0</v>
      </c>
      <c r="I2101" s="77" t="s">
        <v>1479</v>
      </c>
      <c r="J2101" s="77">
        <v>38.626803899999999</v>
      </c>
      <c r="K2101" s="77">
        <v>-90.199409700000004</v>
      </c>
      <c r="L2101" s="77">
        <v>976.62414992175195</v>
      </c>
      <c r="M2101" s="77">
        <v>0.29058981747046703</v>
      </c>
      <c r="N2101" s="77">
        <v>0</v>
      </c>
      <c r="O2101" s="77">
        <v>187.511836784976</v>
      </c>
      <c r="P2101" s="87" cm="1">
        <f t="array" ref="P2101">IF($X2101="Non-local",VLOOKUP($E2101,$AI$64:$AW$68,COLUMN($AW:$AW)-COLUMN($AH:$AH),FALSE),IF($X2101="Unknown",VLOOKUP($E2101,$AI$71:$AW$75,COLUMN($AW:$AW)-COLUMN($AH:$AH),FALSE),0))</f>
        <v>244</v>
      </c>
      <c r="Q2101" s="87" cm="1">
        <f t="array" ref="Q2101">IF($X2101="Non-local",VLOOKUP($E2101,$AI$40:$AW$44,COLUMN($AW:$AW)-COLUMN($AH:$AH),FALSE),IF($X2101="Unknown",VLOOKUP($E2101,$AI$47:$AW$51,COLUMN($AW:$AW)-COLUMN($AH:$AH),FALSE),0))</f>
        <v>485.37900000000008</v>
      </c>
      <c r="R2101" s="87" cm="1">
        <f t="array" ref="R2101">IF($X2101="Non-local",VLOOKUP($E2101,$AI$88:$AW$92,COLUMN($AW:$AW)-COLUMN($AH:$AH),FALSE),IF($X2101="Unknown",VLOOKUP($E2101,$AI$95:$AW$99,COLUMN($AW:$AW)-COLUMN($AH:$AH),FALSE),0))</f>
        <v>0.16197839056517743</v>
      </c>
      <c r="S2101" s="87" cm="1">
        <f t="array" ref="S2101">VLOOKUP($E2101,$AI$111:$AW$115,COLUMN($AW:$AW)-COLUMN($AH:$AH),FALSE)</f>
        <v>431.69321999999994</v>
      </c>
      <c r="T2101" s="104">
        <f t="shared" si="478"/>
        <v>0.45256820803564446</v>
      </c>
      <c r="U2101" s="104">
        <f t="shared" si="479"/>
        <v>1348.5840567849759</v>
      </c>
      <c r="V2101" s="87" cm="1">
        <f t="array" ref="V2101">VLOOKUP($E2101,$AI$118:$AW$122,COLUMN($AW:$AW)-COLUMN($AH:$AH),FALSE)</f>
        <v>0</v>
      </c>
      <c r="W2101" s="87" t="str">
        <f t="shared" si="483"/>
        <v>Domestic</v>
      </c>
      <c r="X2101" s="87" t="str">
        <f t="shared" si="484"/>
        <v>Non-local</v>
      </c>
      <c r="Y2101" s="104"/>
      <c r="Z2101" s="87" t="str">
        <f t="shared" si="480"/>
        <v>USA</v>
      </c>
      <c r="AA2101" s="87" t="str">
        <f t="shared" si="481"/>
        <v>USA</v>
      </c>
      <c r="AB2101" s="82" cm="1">
        <f t="array" ref="AB2101">VLOOKUP(B2101,'GDP per Capita'!$T$2:$V$4235,COLUMN('GDP per Capita'!$V:$V)-COLUMN('GDP per Capita'!$S:$S),FALSE)</f>
        <v>63809.64</v>
      </c>
      <c r="AC2101" s="82">
        <f t="shared" si="485"/>
        <v>63809.64</v>
      </c>
      <c r="AD2101" s="82">
        <f t="shared" si="486"/>
        <v>63809.64</v>
      </c>
      <c r="AE2101" s="88">
        <f t="shared" si="482"/>
        <v>2.1134487779353964E-2</v>
      </c>
    </row>
    <row r="2102" spans="1:31">
      <c r="A2102" s="77" t="s">
        <v>1612</v>
      </c>
      <c r="B2102" s="77">
        <v>2101</v>
      </c>
      <c r="C2102" s="77" t="s">
        <v>29</v>
      </c>
      <c r="D2102" s="77" t="s">
        <v>29</v>
      </c>
      <c r="E2102" s="77">
        <v>2019</v>
      </c>
      <c r="F2102" s="77">
        <v>38.323544099999999</v>
      </c>
      <c r="G2102" s="77">
        <v>-85.472621500000002</v>
      </c>
      <c r="H2102" s="77">
        <v>0</v>
      </c>
      <c r="I2102" s="77" t="s">
        <v>1479</v>
      </c>
      <c r="J2102" s="77">
        <v>38.626803899999999</v>
      </c>
      <c r="K2102" s="77">
        <v>-90.199409700000004</v>
      </c>
      <c r="L2102" s="77">
        <v>825.62029022051297</v>
      </c>
      <c r="M2102" s="77">
        <v>0.270650546734991</v>
      </c>
      <c r="N2102" s="77">
        <v>0</v>
      </c>
      <c r="O2102" s="77">
        <v>158.51909572233799</v>
      </c>
      <c r="P2102" s="87" cm="1">
        <f t="array" ref="P2102">IF($X2102="Non-local",VLOOKUP($E2102,$AI$64:$AW$68,COLUMN($AW:$AW)-COLUMN($AH:$AH),FALSE),IF($X2102="Unknown",VLOOKUP($E2102,$AI$71:$AW$75,COLUMN($AW:$AW)-COLUMN($AH:$AH),FALSE),0))</f>
        <v>244</v>
      </c>
      <c r="Q2102" s="87" cm="1">
        <f t="array" ref="Q2102">IF($X2102="Non-local",VLOOKUP($E2102,$AI$40:$AW$44,COLUMN($AW:$AW)-COLUMN($AH:$AH),FALSE),IF($X2102="Unknown",VLOOKUP($E2102,$AI$47:$AW$51,COLUMN($AW:$AW)-COLUMN($AH:$AH),FALSE),0))</f>
        <v>485.37900000000008</v>
      </c>
      <c r="R2102" s="87" cm="1">
        <f t="array" ref="R2102">IF($X2102="Non-local",VLOOKUP($E2102,$AI$88:$AW$92,COLUMN($AW:$AW)-COLUMN($AH:$AH),FALSE),IF($X2102="Unknown",VLOOKUP($E2102,$AI$95:$AW$99,COLUMN($AW:$AW)-COLUMN($AH:$AH),FALSE),0))</f>
        <v>0.16197839056517743</v>
      </c>
      <c r="S2102" s="87" cm="1">
        <f t="array" ref="S2102">VLOOKUP($E2102,$AI$111:$AW$115,COLUMN($AW:$AW)-COLUMN($AH:$AH),FALSE)</f>
        <v>431.69321999999994</v>
      </c>
      <c r="T2102" s="104">
        <f t="shared" si="478"/>
        <v>0.43262893730016844</v>
      </c>
      <c r="U2102" s="104">
        <f t="shared" si="479"/>
        <v>1319.5913157223379</v>
      </c>
      <c r="V2102" s="87" cm="1">
        <f t="array" ref="V2102">VLOOKUP($E2102,$AI$118:$AW$122,COLUMN($AW:$AW)-COLUMN($AH:$AH),FALSE)</f>
        <v>0</v>
      </c>
      <c r="W2102" s="87" t="str">
        <f t="shared" si="483"/>
        <v>Domestic</v>
      </c>
      <c r="X2102" s="87" t="str">
        <f t="shared" si="484"/>
        <v>Non-local</v>
      </c>
      <c r="Y2102" s="104"/>
      <c r="Z2102" s="87" t="str">
        <f t="shared" si="480"/>
        <v>USA</v>
      </c>
      <c r="AA2102" s="87" t="str">
        <f t="shared" si="481"/>
        <v>USA</v>
      </c>
      <c r="AB2102" s="82" cm="1">
        <f t="array" ref="AB2102">VLOOKUP(B2102,'GDP per Capita'!$T$2:$V$4235,COLUMN('GDP per Capita'!$V:$V)-COLUMN('GDP per Capita'!$S:$S),FALSE)</f>
        <v>63809.64</v>
      </c>
      <c r="AC2102" s="82">
        <f t="shared" si="485"/>
        <v>63809.64</v>
      </c>
      <c r="AD2102" s="82">
        <f t="shared" si="486"/>
        <v>63809.64</v>
      </c>
      <c r="AE2102" s="88">
        <f t="shared" si="482"/>
        <v>2.0680124754227383E-2</v>
      </c>
    </row>
    <row r="2103" spans="1:31">
      <c r="A2103" s="77" t="s">
        <v>1038</v>
      </c>
      <c r="B2103" s="77">
        <v>2102</v>
      </c>
      <c r="C2103" s="77" t="s">
        <v>29</v>
      </c>
      <c r="D2103" s="77" t="s">
        <v>29</v>
      </c>
      <c r="E2103" s="77">
        <v>2019</v>
      </c>
      <c r="F2103" s="77">
        <v>33.723761699999997</v>
      </c>
      <c r="G2103" s="77">
        <v>-116.267323699999</v>
      </c>
      <c r="H2103" s="77">
        <v>0</v>
      </c>
      <c r="I2103" s="77" t="s">
        <v>1479</v>
      </c>
      <c r="J2103" s="77">
        <v>38.626803899999999</v>
      </c>
      <c r="K2103" s="77">
        <v>-90.199409700000004</v>
      </c>
      <c r="L2103" s="77">
        <v>4787.4718659308901</v>
      </c>
      <c r="M2103" s="77">
        <v>0.84748581505902099</v>
      </c>
      <c r="N2103" s="77">
        <v>0</v>
      </c>
      <c r="O2103" s="77">
        <v>574.49662391170705</v>
      </c>
      <c r="P2103" s="87" cm="1">
        <f t="array" ref="P2103">IF($X2103="Non-local",VLOOKUP($E2103,$AI$64:$AW$68,COLUMN($AW:$AW)-COLUMN($AH:$AH),FALSE),IF($X2103="Unknown",VLOOKUP($E2103,$AI$71:$AW$75,COLUMN($AW:$AW)-COLUMN($AH:$AH),FALSE),0))</f>
        <v>244</v>
      </c>
      <c r="Q2103" s="87" cm="1">
        <f t="array" ref="Q2103">IF($X2103="Non-local",VLOOKUP($E2103,$AI$40:$AW$44,COLUMN($AW:$AW)-COLUMN($AH:$AH),FALSE),IF($X2103="Unknown",VLOOKUP($E2103,$AI$47:$AW$51,COLUMN($AW:$AW)-COLUMN($AH:$AH),FALSE),0))</f>
        <v>485.37900000000008</v>
      </c>
      <c r="R2103" s="87" cm="1">
        <f t="array" ref="R2103">IF($X2103="Non-local",VLOOKUP($E2103,$AI$88:$AW$92,COLUMN($AW:$AW)-COLUMN($AH:$AH),FALSE),IF($X2103="Unknown",VLOOKUP($E2103,$AI$95:$AW$99,COLUMN($AW:$AW)-COLUMN($AH:$AH),FALSE),0))</f>
        <v>0.16197839056517743</v>
      </c>
      <c r="S2103" s="87" cm="1">
        <f t="array" ref="S2103">VLOOKUP($E2103,$AI$111:$AW$115,COLUMN($AW:$AW)-COLUMN($AH:$AH),FALSE)</f>
        <v>431.69321999999994</v>
      </c>
      <c r="T2103" s="104">
        <f t="shared" si="478"/>
        <v>1.0094642056241985</v>
      </c>
      <c r="U2103" s="104">
        <f t="shared" si="479"/>
        <v>1735.5688439117071</v>
      </c>
      <c r="V2103" s="87" cm="1">
        <f t="array" ref="V2103">VLOOKUP($E2103,$AI$118:$AW$122,COLUMN($AW:$AW)-COLUMN($AH:$AH),FALSE)</f>
        <v>0</v>
      </c>
      <c r="W2103" s="87" t="str">
        <f t="shared" si="483"/>
        <v>Domestic</v>
      </c>
      <c r="X2103" s="87" t="str">
        <f t="shared" si="484"/>
        <v>Non-local</v>
      </c>
      <c r="Y2103" s="104"/>
      <c r="Z2103" s="87" t="str">
        <f t="shared" si="480"/>
        <v>USA</v>
      </c>
      <c r="AA2103" s="87" t="str">
        <f t="shared" si="481"/>
        <v>USA</v>
      </c>
      <c r="AB2103" s="82" cm="1">
        <f t="array" ref="AB2103">VLOOKUP(B2103,'GDP per Capita'!$T$2:$V$4235,COLUMN('GDP per Capita'!$V:$V)-COLUMN('GDP per Capita'!$S:$S),FALSE)</f>
        <v>63809.64</v>
      </c>
      <c r="AC2103" s="82">
        <f t="shared" si="485"/>
        <v>63809.64</v>
      </c>
      <c r="AD2103" s="82">
        <f t="shared" si="486"/>
        <v>63809.64</v>
      </c>
      <c r="AE2103" s="88">
        <f t="shared" si="482"/>
        <v>2.7199163698646583E-2</v>
      </c>
    </row>
    <row r="2104" spans="1:31">
      <c r="A2104" s="77" t="s">
        <v>1613</v>
      </c>
      <c r="B2104" s="77">
        <v>2103</v>
      </c>
      <c r="C2104" s="77" t="s">
        <v>29</v>
      </c>
      <c r="D2104" s="77" t="s">
        <v>29</v>
      </c>
      <c r="E2104" s="77">
        <v>2019</v>
      </c>
      <c r="F2104" s="77">
        <v>41.772869899999897</v>
      </c>
      <c r="G2104" s="77">
        <v>-88.147927799999906</v>
      </c>
      <c r="H2104" s="77">
        <v>0</v>
      </c>
      <c r="I2104" s="77" t="s">
        <v>1479</v>
      </c>
      <c r="J2104" s="77">
        <v>38.626803899999999</v>
      </c>
      <c r="K2104" s="77">
        <v>-90.199409700000004</v>
      </c>
      <c r="L2104" s="77">
        <v>781.56503768553205</v>
      </c>
      <c r="M2104" s="77">
        <v>0.26483328080978402</v>
      </c>
      <c r="N2104" s="77">
        <v>0</v>
      </c>
      <c r="O2104" s="77">
        <v>150.06048723562199</v>
      </c>
      <c r="P2104" s="87" cm="1">
        <f t="array" ref="P2104">IF($X2104="Non-local",VLOOKUP($E2104,$AI$64:$AW$68,COLUMN($AW:$AW)-COLUMN($AH:$AH),FALSE),IF($X2104="Unknown",VLOOKUP($E2104,$AI$71:$AW$75,COLUMN($AW:$AW)-COLUMN($AH:$AH),FALSE),0))</f>
        <v>244</v>
      </c>
      <c r="Q2104" s="87" cm="1">
        <f t="array" ref="Q2104">IF($X2104="Non-local",VLOOKUP($E2104,$AI$40:$AW$44,COLUMN($AW:$AW)-COLUMN($AH:$AH),FALSE),IF($X2104="Unknown",VLOOKUP($E2104,$AI$47:$AW$51,COLUMN($AW:$AW)-COLUMN($AH:$AH),FALSE),0))</f>
        <v>485.37900000000008</v>
      </c>
      <c r="R2104" s="87" cm="1">
        <f t="array" ref="R2104">IF($X2104="Non-local",VLOOKUP($E2104,$AI$88:$AW$92,COLUMN($AW:$AW)-COLUMN($AH:$AH),FALSE),IF($X2104="Unknown",VLOOKUP($E2104,$AI$95:$AW$99,COLUMN($AW:$AW)-COLUMN($AH:$AH),FALSE),0))</f>
        <v>0.16197839056517743</v>
      </c>
      <c r="S2104" s="87" cm="1">
        <f t="array" ref="S2104">VLOOKUP($E2104,$AI$111:$AW$115,COLUMN($AW:$AW)-COLUMN($AH:$AH),FALSE)</f>
        <v>431.69321999999994</v>
      </c>
      <c r="T2104" s="104">
        <f t="shared" si="478"/>
        <v>0.42681167137496145</v>
      </c>
      <c r="U2104" s="104">
        <f t="shared" si="479"/>
        <v>1311.1327072356219</v>
      </c>
      <c r="V2104" s="87" cm="1">
        <f t="array" ref="V2104">VLOOKUP($E2104,$AI$118:$AW$122,COLUMN($AW:$AW)-COLUMN($AH:$AH),FALSE)</f>
        <v>0</v>
      </c>
      <c r="W2104" s="87" t="str">
        <f t="shared" si="483"/>
        <v>Domestic</v>
      </c>
      <c r="X2104" s="87" t="str">
        <f t="shared" si="484"/>
        <v>Non-local</v>
      </c>
      <c r="Y2104" s="104"/>
      <c r="Z2104" s="87" t="str">
        <f t="shared" si="480"/>
        <v>USA</v>
      </c>
      <c r="AA2104" s="87" t="str">
        <f t="shared" si="481"/>
        <v>USA</v>
      </c>
      <c r="AB2104" s="82" cm="1">
        <f t="array" ref="AB2104">VLOOKUP(B2104,'GDP per Capita'!$T$2:$V$4235,COLUMN('GDP per Capita'!$V:$V)-COLUMN('GDP per Capita'!$S:$S),FALSE)</f>
        <v>63809.64</v>
      </c>
      <c r="AC2104" s="82">
        <f t="shared" si="485"/>
        <v>63809.64</v>
      </c>
      <c r="AD2104" s="82">
        <f t="shared" si="486"/>
        <v>63809.64</v>
      </c>
      <c r="AE2104" s="88">
        <f t="shared" si="482"/>
        <v>2.0547564713350865E-2</v>
      </c>
    </row>
    <row r="2105" spans="1:31">
      <c r="A2105" s="77" t="s">
        <v>1437</v>
      </c>
      <c r="B2105" s="77">
        <v>2104</v>
      </c>
      <c r="C2105" s="77" t="s">
        <v>29</v>
      </c>
      <c r="D2105" s="77" t="s">
        <v>29</v>
      </c>
      <c r="E2105" s="77">
        <v>2019</v>
      </c>
      <c r="F2105" s="77">
        <v>43.970245299999902</v>
      </c>
      <c r="G2105" s="77">
        <v>-71.874262599999994</v>
      </c>
      <c r="H2105" s="77">
        <v>0</v>
      </c>
      <c r="I2105" s="77" t="s">
        <v>1479</v>
      </c>
      <c r="J2105" s="77">
        <v>38.626803899999999</v>
      </c>
      <c r="K2105" s="77">
        <v>-90.199409700000004</v>
      </c>
      <c r="L2105" s="77">
        <v>3275.4795739900701</v>
      </c>
      <c r="M2105" s="77">
        <v>0.60678063785523295</v>
      </c>
      <c r="N2105" s="77">
        <v>0</v>
      </c>
      <c r="O2105" s="77">
        <v>628.89207820609397</v>
      </c>
      <c r="P2105" s="87" cm="1">
        <f t="array" ref="P2105">IF($X2105="Non-local",VLOOKUP($E2105,$AI$64:$AW$68,COLUMN($AW:$AW)-COLUMN($AH:$AH),FALSE),IF($X2105="Unknown",VLOOKUP($E2105,$AI$71:$AW$75,COLUMN($AW:$AW)-COLUMN($AH:$AH),FALSE),0))</f>
        <v>244</v>
      </c>
      <c r="Q2105" s="87" cm="1">
        <f t="array" ref="Q2105">IF($X2105="Non-local",VLOOKUP($E2105,$AI$40:$AW$44,COLUMN($AW:$AW)-COLUMN($AH:$AH),FALSE),IF($X2105="Unknown",VLOOKUP($E2105,$AI$47:$AW$51,COLUMN($AW:$AW)-COLUMN($AH:$AH),FALSE),0))</f>
        <v>485.37900000000008</v>
      </c>
      <c r="R2105" s="87" cm="1">
        <f t="array" ref="R2105">IF($X2105="Non-local",VLOOKUP($E2105,$AI$88:$AW$92,COLUMN($AW:$AW)-COLUMN($AH:$AH),FALSE),IF($X2105="Unknown",VLOOKUP($E2105,$AI$95:$AW$99,COLUMN($AW:$AW)-COLUMN($AH:$AH),FALSE),0))</f>
        <v>0.16197839056517743</v>
      </c>
      <c r="S2105" s="87" cm="1">
        <f t="array" ref="S2105">VLOOKUP($E2105,$AI$111:$AW$115,COLUMN($AW:$AW)-COLUMN($AH:$AH),FALSE)</f>
        <v>431.69321999999994</v>
      </c>
      <c r="T2105" s="104">
        <f t="shared" si="478"/>
        <v>0.76875902842041044</v>
      </c>
      <c r="U2105" s="104">
        <f t="shared" si="479"/>
        <v>1789.9642982060939</v>
      </c>
      <c r="V2105" s="87" cm="1">
        <f t="array" ref="V2105">VLOOKUP($E2105,$AI$118:$AW$122,COLUMN($AW:$AW)-COLUMN($AH:$AH),FALSE)</f>
        <v>0</v>
      </c>
      <c r="W2105" s="87" t="str">
        <f t="shared" si="483"/>
        <v>Domestic</v>
      </c>
      <c r="X2105" s="87" t="str">
        <f t="shared" si="484"/>
        <v>Non-local</v>
      </c>
      <c r="Y2105" s="104"/>
      <c r="Z2105" s="87" t="str">
        <f t="shared" si="480"/>
        <v>USA</v>
      </c>
      <c r="AA2105" s="87" t="str">
        <f t="shared" si="481"/>
        <v>USA</v>
      </c>
      <c r="AB2105" s="82" cm="1">
        <f t="array" ref="AB2105">VLOOKUP(B2105,'GDP per Capita'!$T$2:$V$4235,COLUMN('GDP per Capita'!$V:$V)-COLUMN('GDP per Capita'!$S:$S),FALSE)</f>
        <v>63809.64</v>
      </c>
      <c r="AC2105" s="82">
        <f t="shared" si="485"/>
        <v>63809.64</v>
      </c>
      <c r="AD2105" s="82">
        <f t="shared" si="486"/>
        <v>63809.64</v>
      </c>
      <c r="AE2105" s="88">
        <f t="shared" si="482"/>
        <v>2.8051628221160533E-2</v>
      </c>
    </row>
    <row r="2106" spans="1:31">
      <c r="A2106" s="77" t="s">
        <v>1367</v>
      </c>
      <c r="B2106" s="77">
        <v>2105</v>
      </c>
      <c r="C2106" s="77" t="s">
        <v>29</v>
      </c>
      <c r="D2106" s="77" t="s">
        <v>29</v>
      </c>
      <c r="E2106" s="77">
        <v>2019</v>
      </c>
      <c r="F2106" s="77">
        <v>37.426540699999997</v>
      </c>
      <c r="G2106" s="77">
        <v>-122.170292584091</v>
      </c>
      <c r="H2106" s="77">
        <v>0</v>
      </c>
      <c r="I2106" s="77" t="s">
        <v>1479</v>
      </c>
      <c r="J2106" s="77">
        <v>38.626803899999999</v>
      </c>
      <c r="K2106" s="77">
        <v>-90.199409700000004</v>
      </c>
      <c r="L2106" s="77">
        <v>5578.7509810237098</v>
      </c>
      <c r="M2106" s="77">
        <v>0.95490191541424296</v>
      </c>
      <c r="N2106" s="77">
        <v>0</v>
      </c>
      <c r="O2106" s="77">
        <v>669.45011772284602</v>
      </c>
      <c r="P2106" s="87" cm="1">
        <f t="array" ref="P2106">IF($X2106="Non-local",VLOOKUP($E2106,$AI$64:$AW$68,COLUMN($AW:$AW)-COLUMN($AH:$AH),FALSE),IF($X2106="Unknown",VLOOKUP($E2106,$AI$71:$AW$75,COLUMN($AW:$AW)-COLUMN($AH:$AH),FALSE),0))</f>
        <v>244</v>
      </c>
      <c r="Q2106" s="87" cm="1">
        <f t="array" ref="Q2106">IF($X2106="Non-local",VLOOKUP($E2106,$AI$40:$AW$44,COLUMN($AW:$AW)-COLUMN($AH:$AH),FALSE),IF($X2106="Unknown",VLOOKUP($E2106,$AI$47:$AW$51,COLUMN($AW:$AW)-COLUMN($AH:$AH),FALSE),0))</f>
        <v>485.37900000000008</v>
      </c>
      <c r="R2106" s="87" cm="1">
        <f t="array" ref="R2106">IF($X2106="Non-local",VLOOKUP($E2106,$AI$88:$AW$92,COLUMN($AW:$AW)-COLUMN($AH:$AH),FALSE),IF($X2106="Unknown",VLOOKUP($E2106,$AI$95:$AW$99,COLUMN($AW:$AW)-COLUMN($AH:$AH),FALSE),0))</f>
        <v>0.16197839056517743</v>
      </c>
      <c r="S2106" s="87" cm="1">
        <f t="array" ref="S2106">VLOOKUP($E2106,$AI$111:$AW$115,COLUMN($AW:$AW)-COLUMN($AH:$AH),FALSE)</f>
        <v>431.69321999999994</v>
      </c>
      <c r="T2106" s="104">
        <f t="shared" si="478"/>
        <v>1.1168803059794203</v>
      </c>
      <c r="U2106" s="104">
        <f t="shared" si="479"/>
        <v>1830.522337722846</v>
      </c>
      <c r="V2106" s="87" cm="1">
        <f t="array" ref="V2106">VLOOKUP($E2106,$AI$118:$AW$122,COLUMN($AW:$AW)-COLUMN($AH:$AH),FALSE)</f>
        <v>0</v>
      </c>
      <c r="W2106" s="87" t="str">
        <f t="shared" si="483"/>
        <v>Domestic</v>
      </c>
      <c r="X2106" s="87" t="str">
        <f t="shared" si="484"/>
        <v>Non-local</v>
      </c>
      <c r="Y2106" s="104"/>
      <c r="Z2106" s="87" t="str">
        <f t="shared" si="480"/>
        <v>USA</v>
      </c>
      <c r="AA2106" s="87" t="str">
        <f t="shared" si="481"/>
        <v>USA</v>
      </c>
      <c r="AB2106" s="82" cm="1">
        <f t="array" ref="AB2106">VLOOKUP(B2106,'GDP per Capita'!$T$2:$V$4235,COLUMN('GDP per Capita'!$V:$V)-COLUMN('GDP per Capita'!$S:$S),FALSE)</f>
        <v>63809.64</v>
      </c>
      <c r="AC2106" s="82">
        <f t="shared" si="485"/>
        <v>63809.64</v>
      </c>
      <c r="AD2106" s="82">
        <f t="shared" si="486"/>
        <v>63809.64</v>
      </c>
      <c r="AE2106" s="88">
        <f t="shared" si="482"/>
        <v>2.8687238130834871E-2</v>
      </c>
    </row>
    <row r="2107" spans="1:31">
      <c r="A2107" s="77" t="s">
        <v>1135</v>
      </c>
      <c r="B2107" s="77">
        <v>2106</v>
      </c>
      <c r="C2107" s="77" t="s">
        <v>29</v>
      </c>
      <c r="D2107" s="77" t="s">
        <v>29</v>
      </c>
      <c r="E2107" s="77">
        <v>2019</v>
      </c>
      <c r="F2107" s="77">
        <v>34.267885999999997</v>
      </c>
      <c r="G2107" s="77">
        <v>-116.848597853191</v>
      </c>
      <c r="H2107" s="77">
        <v>0</v>
      </c>
      <c r="I2107" s="77" t="s">
        <v>1479</v>
      </c>
      <c r="J2107" s="77">
        <v>38.626803899999999</v>
      </c>
      <c r="K2107" s="77">
        <v>-90.199409700000004</v>
      </c>
      <c r="L2107" s="77">
        <v>4846.8243631782498</v>
      </c>
      <c r="M2107" s="77">
        <v>0.85602208764519805</v>
      </c>
      <c r="N2107" s="77">
        <v>0</v>
      </c>
      <c r="O2107" s="77">
        <v>581.61892358139005</v>
      </c>
      <c r="P2107" s="87" cm="1">
        <f t="array" ref="P2107">IF($X2107="Non-local",VLOOKUP($E2107,$AI$64:$AW$68,COLUMN($AW:$AW)-COLUMN($AH:$AH),FALSE),IF($X2107="Unknown",VLOOKUP($E2107,$AI$71:$AW$75,COLUMN($AW:$AW)-COLUMN($AH:$AH),FALSE),0))</f>
        <v>244</v>
      </c>
      <c r="Q2107" s="87" cm="1">
        <f t="array" ref="Q2107">IF($X2107="Non-local",VLOOKUP($E2107,$AI$40:$AW$44,COLUMN($AW:$AW)-COLUMN($AH:$AH),FALSE),IF($X2107="Unknown",VLOOKUP($E2107,$AI$47:$AW$51,COLUMN($AW:$AW)-COLUMN($AH:$AH),FALSE),0))</f>
        <v>485.37900000000008</v>
      </c>
      <c r="R2107" s="87" cm="1">
        <f t="array" ref="R2107">IF($X2107="Non-local",VLOOKUP($E2107,$AI$88:$AW$92,COLUMN($AW:$AW)-COLUMN($AH:$AH),FALSE),IF($X2107="Unknown",VLOOKUP($E2107,$AI$95:$AW$99,COLUMN($AW:$AW)-COLUMN($AH:$AH),FALSE),0))</f>
        <v>0.16197839056517743</v>
      </c>
      <c r="S2107" s="87" cm="1">
        <f t="array" ref="S2107">VLOOKUP($E2107,$AI$111:$AW$115,COLUMN($AW:$AW)-COLUMN($AH:$AH),FALSE)</f>
        <v>431.69321999999994</v>
      </c>
      <c r="T2107" s="104">
        <f t="shared" si="478"/>
        <v>1.0180004782103755</v>
      </c>
      <c r="U2107" s="104">
        <f t="shared" si="479"/>
        <v>1742.69114358139</v>
      </c>
      <c r="V2107" s="87" cm="1">
        <f t="array" ref="V2107">VLOOKUP($E2107,$AI$118:$AW$122,COLUMN($AW:$AW)-COLUMN($AH:$AH),FALSE)</f>
        <v>0</v>
      </c>
      <c r="W2107" s="87" t="str">
        <f t="shared" si="483"/>
        <v>Domestic</v>
      </c>
      <c r="X2107" s="87" t="str">
        <f t="shared" si="484"/>
        <v>Non-local</v>
      </c>
      <c r="Y2107" s="104"/>
      <c r="Z2107" s="87" t="str">
        <f t="shared" si="480"/>
        <v>USA</v>
      </c>
      <c r="AA2107" s="87" t="str">
        <f t="shared" si="481"/>
        <v>USA</v>
      </c>
      <c r="AB2107" s="82" cm="1">
        <f t="array" ref="AB2107">VLOOKUP(B2107,'GDP per Capita'!$T$2:$V$4235,COLUMN('GDP per Capita'!$V:$V)-COLUMN('GDP per Capita'!$S:$S),FALSE)</f>
        <v>63809.64</v>
      </c>
      <c r="AC2107" s="82">
        <f t="shared" si="485"/>
        <v>63809.64</v>
      </c>
      <c r="AD2107" s="82">
        <f t="shared" si="486"/>
        <v>63809.64</v>
      </c>
      <c r="AE2107" s="88">
        <f t="shared" si="482"/>
        <v>2.7310781624553752E-2</v>
      </c>
    </row>
    <row r="2108" spans="1:31">
      <c r="A2108" s="77" t="s">
        <v>1611</v>
      </c>
      <c r="B2108" s="77">
        <v>2107</v>
      </c>
      <c r="C2108" s="77" t="s">
        <v>29</v>
      </c>
      <c r="D2108" s="77" t="s">
        <v>29</v>
      </c>
      <c r="E2108" s="77">
        <v>2019</v>
      </c>
      <c r="F2108" s="77">
        <v>39.027282899999904</v>
      </c>
      <c r="G2108" s="77">
        <v>-84.584943799999905</v>
      </c>
      <c r="H2108" s="77">
        <v>0</v>
      </c>
      <c r="I2108" s="77" t="s">
        <v>1479</v>
      </c>
      <c r="J2108" s="77">
        <v>38.626803899999999</v>
      </c>
      <c r="K2108" s="77">
        <v>-90.199409700000004</v>
      </c>
      <c r="L2108" s="77">
        <v>976.62414992175195</v>
      </c>
      <c r="M2108" s="77">
        <v>0.29058981747046703</v>
      </c>
      <c r="N2108" s="77">
        <v>0</v>
      </c>
      <c r="O2108" s="77">
        <v>187.511836784976</v>
      </c>
      <c r="P2108" s="87" cm="1">
        <f t="array" ref="P2108">IF($X2108="Non-local",VLOOKUP($E2108,$AI$64:$AW$68,COLUMN($AW:$AW)-COLUMN($AH:$AH),FALSE),IF($X2108="Unknown",VLOOKUP($E2108,$AI$71:$AW$75,COLUMN($AW:$AW)-COLUMN($AH:$AH),FALSE),0))</f>
        <v>244</v>
      </c>
      <c r="Q2108" s="87" cm="1">
        <f t="array" ref="Q2108">IF($X2108="Non-local",VLOOKUP($E2108,$AI$40:$AW$44,COLUMN($AW:$AW)-COLUMN($AH:$AH),FALSE),IF($X2108="Unknown",VLOOKUP($E2108,$AI$47:$AW$51,COLUMN($AW:$AW)-COLUMN($AH:$AH),FALSE),0))</f>
        <v>485.37900000000008</v>
      </c>
      <c r="R2108" s="87" cm="1">
        <f t="array" ref="R2108">IF($X2108="Non-local",VLOOKUP($E2108,$AI$88:$AW$92,COLUMN($AW:$AW)-COLUMN($AH:$AH),FALSE),IF($X2108="Unknown",VLOOKUP($E2108,$AI$95:$AW$99,COLUMN($AW:$AW)-COLUMN($AH:$AH),FALSE),0))</f>
        <v>0.16197839056517743</v>
      </c>
      <c r="S2108" s="87" cm="1">
        <f t="array" ref="S2108">VLOOKUP($E2108,$AI$111:$AW$115,COLUMN($AW:$AW)-COLUMN($AH:$AH),FALSE)</f>
        <v>431.69321999999994</v>
      </c>
      <c r="T2108" s="104">
        <f t="shared" si="478"/>
        <v>0.45256820803564446</v>
      </c>
      <c r="U2108" s="104">
        <f t="shared" si="479"/>
        <v>1348.5840567849759</v>
      </c>
      <c r="V2108" s="87" cm="1">
        <f t="array" ref="V2108">VLOOKUP($E2108,$AI$118:$AW$122,COLUMN($AW:$AW)-COLUMN($AH:$AH),FALSE)</f>
        <v>0</v>
      </c>
      <c r="W2108" s="87" t="str">
        <f t="shared" si="483"/>
        <v>Domestic</v>
      </c>
      <c r="X2108" s="87" t="str">
        <f t="shared" si="484"/>
        <v>Non-local</v>
      </c>
      <c r="Y2108" s="104"/>
      <c r="Z2108" s="87" t="str">
        <f t="shared" si="480"/>
        <v>USA</v>
      </c>
      <c r="AA2108" s="87" t="str">
        <f t="shared" si="481"/>
        <v>USA</v>
      </c>
      <c r="AB2108" s="82" cm="1">
        <f t="array" ref="AB2108">VLOOKUP(B2108,'GDP per Capita'!$T$2:$V$4235,COLUMN('GDP per Capita'!$V:$V)-COLUMN('GDP per Capita'!$S:$S),FALSE)</f>
        <v>63809.64</v>
      </c>
      <c r="AC2108" s="82">
        <f t="shared" si="485"/>
        <v>63809.64</v>
      </c>
      <c r="AD2108" s="82">
        <f t="shared" si="486"/>
        <v>63809.64</v>
      </c>
      <c r="AE2108" s="88">
        <f t="shared" si="482"/>
        <v>2.1134487779353964E-2</v>
      </c>
    </row>
    <row r="2109" spans="1:31">
      <c r="A2109" s="77" t="s">
        <v>1000</v>
      </c>
      <c r="B2109" s="77">
        <v>2108</v>
      </c>
      <c r="C2109" s="77" t="s">
        <v>29</v>
      </c>
      <c r="D2109" s="77" t="s">
        <v>29</v>
      </c>
      <c r="E2109" s="77">
        <v>2019</v>
      </c>
      <c r="F2109" s="77">
        <v>37.3893889</v>
      </c>
      <c r="G2109" s="77">
        <v>-122.0832101</v>
      </c>
      <c r="H2109" s="77">
        <v>0</v>
      </c>
      <c r="I2109" s="77" t="s">
        <v>1479</v>
      </c>
      <c r="J2109" s="77">
        <v>38.626803899999999</v>
      </c>
      <c r="K2109" s="77">
        <v>-90.199409700000004</v>
      </c>
      <c r="L2109" s="77">
        <v>5565.5594721909301</v>
      </c>
      <c r="M2109" s="77">
        <v>0.953111450530708</v>
      </c>
      <c r="N2109" s="77">
        <v>0</v>
      </c>
      <c r="O2109" s="77">
        <v>667.86713666291098</v>
      </c>
      <c r="P2109" s="87" cm="1">
        <f t="array" ref="P2109">IF($X2109="Non-local",VLOOKUP($E2109,$AI$64:$AW$68,COLUMN($AW:$AW)-COLUMN($AH:$AH),FALSE),IF($X2109="Unknown",VLOOKUP($E2109,$AI$71:$AW$75,COLUMN($AW:$AW)-COLUMN($AH:$AH),FALSE),0))</f>
        <v>244</v>
      </c>
      <c r="Q2109" s="87" cm="1">
        <f t="array" ref="Q2109">IF($X2109="Non-local",VLOOKUP($E2109,$AI$40:$AW$44,COLUMN($AW:$AW)-COLUMN($AH:$AH),FALSE),IF($X2109="Unknown",VLOOKUP($E2109,$AI$47:$AW$51,COLUMN($AW:$AW)-COLUMN($AH:$AH),FALSE),0))</f>
        <v>485.37900000000008</v>
      </c>
      <c r="R2109" s="87" cm="1">
        <f t="array" ref="R2109">IF($X2109="Non-local",VLOOKUP($E2109,$AI$88:$AW$92,COLUMN($AW:$AW)-COLUMN($AH:$AH),FALSE),IF($X2109="Unknown",VLOOKUP($E2109,$AI$95:$AW$99,COLUMN($AW:$AW)-COLUMN($AH:$AH),FALSE),0))</f>
        <v>0.16197839056517743</v>
      </c>
      <c r="S2109" s="87" cm="1">
        <f t="array" ref="S2109">VLOOKUP($E2109,$AI$111:$AW$115,COLUMN($AW:$AW)-COLUMN($AH:$AH),FALSE)</f>
        <v>431.69321999999994</v>
      </c>
      <c r="T2109" s="104">
        <f t="shared" si="478"/>
        <v>1.1150898410958854</v>
      </c>
      <c r="U2109" s="104">
        <f t="shared" si="479"/>
        <v>1828.939356662911</v>
      </c>
      <c r="V2109" s="87" cm="1">
        <f t="array" ref="V2109">VLOOKUP($E2109,$AI$118:$AW$122,COLUMN($AW:$AW)-COLUMN($AH:$AH),FALSE)</f>
        <v>0</v>
      </c>
      <c r="W2109" s="87" t="str">
        <f t="shared" si="483"/>
        <v>Domestic</v>
      </c>
      <c r="X2109" s="87" t="str">
        <f t="shared" si="484"/>
        <v>Non-local</v>
      </c>
      <c r="Y2109" s="104"/>
      <c r="Z2109" s="87" t="str">
        <f t="shared" si="480"/>
        <v>USA</v>
      </c>
      <c r="AA2109" s="87" t="str">
        <f t="shared" si="481"/>
        <v>USA</v>
      </c>
      <c r="AB2109" s="82" cm="1">
        <f t="array" ref="AB2109">VLOOKUP(B2109,'GDP per Capita'!$T$2:$V$4235,COLUMN('GDP per Capita'!$V:$V)-COLUMN('GDP per Capita'!$S:$S),FALSE)</f>
        <v>63809.64</v>
      </c>
      <c r="AC2109" s="82">
        <f t="shared" si="485"/>
        <v>63809.64</v>
      </c>
      <c r="AD2109" s="82">
        <f t="shared" si="486"/>
        <v>63809.64</v>
      </c>
      <c r="AE2109" s="88">
        <f t="shared" si="482"/>
        <v>2.8662430263874095E-2</v>
      </c>
    </row>
    <row r="2110" spans="1:31">
      <c r="A2110" s="77" t="s">
        <v>898</v>
      </c>
      <c r="B2110" s="77">
        <v>2109</v>
      </c>
      <c r="C2110" s="77" t="s">
        <v>29</v>
      </c>
      <c r="D2110" s="77" t="s">
        <v>29</v>
      </c>
      <c r="E2110" s="77">
        <v>2019</v>
      </c>
      <c r="F2110" s="77">
        <v>41.875561599999997</v>
      </c>
      <c r="G2110" s="77">
        <v>-87.6244212</v>
      </c>
      <c r="H2110" s="77">
        <v>0</v>
      </c>
      <c r="I2110" s="77" t="s">
        <v>1479</v>
      </c>
      <c r="J2110" s="77">
        <v>38.626803899999999</v>
      </c>
      <c r="K2110" s="77">
        <v>-90.199409700000004</v>
      </c>
      <c r="L2110" s="77">
        <v>844.29870069277297</v>
      </c>
      <c r="M2110" s="77">
        <v>0.27311693325022002</v>
      </c>
      <c r="N2110" s="77">
        <v>0</v>
      </c>
      <c r="O2110" s="77">
        <v>162.105350533012</v>
      </c>
      <c r="P2110" s="87" cm="1">
        <f t="array" ref="P2110">IF($X2110="Non-local",VLOOKUP($E2110,$AI$64:$AW$68,COLUMN($AW:$AW)-COLUMN($AH:$AH),FALSE),IF($X2110="Unknown",VLOOKUP($E2110,$AI$71:$AW$75,COLUMN($AW:$AW)-COLUMN($AH:$AH),FALSE),0))</f>
        <v>244</v>
      </c>
      <c r="Q2110" s="87" cm="1">
        <f t="array" ref="Q2110">IF($X2110="Non-local",VLOOKUP($E2110,$AI$40:$AW$44,COLUMN($AW:$AW)-COLUMN($AH:$AH),FALSE),IF($X2110="Unknown",VLOOKUP($E2110,$AI$47:$AW$51,COLUMN($AW:$AW)-COLUMN($AH:$AH),FALSE),0))</f>
        <v>485.37900000000008</v>
      </c>
      <c r="R2110" s="87" cm="1">
        <f t="array" ref="R2110">IF($X2110="Non-local",VLOOKUP($E2110,$AI$88:$AW$92,COLUMN($AW:$AW)-COLUMN($AH:$AH),FALSE),IF($X2110="Unknown",VLOOKUP($E2110,$AI$95:$AW$99,COLUMN($AW:$AW)-COLUMN($AH:$AH),FALSE),0))</f>
        <v>0.16197839056517743</v>
      </c>
      <c r="S2110" s="87" cm="1">
        <f t="array" ref="S2110">VLOOKUP($E2110,$AI$111:$AW$115,COLUMN($AW:$AW)-COLUMN($AH:$AH),FALSE)</f>
        <v>431.69321999999994</v>
      </c>
      <c r="T2110" s="104">
        <f t="shared" si="478"/>
        <v>0.43509532381539745</v>
      </c>
      <c r="U2110" s="104">
        <f t="shared" si="479"/>
        <v>1323.1775705330119</v>
      </c>
      <c r="V2110" s="87" cm="1">
        <f t="array" ref="V2110">VLOOKUP($E2110,$AI$118:$AW$122,COLUMN($AW:$AW)-COLUMN($AH:$AH),FALSE)</f>
        <v>0</v>
      </c>
      <c r="W2110" s="87" t="str">
        <f t="shared" si="483"/>
        <v>Domestic</v>
      </c>
      <c r="X2110" s="87" t="str">
        <f t="shared" si="484"/>
        <v>Non-local</v>
      </c>
      <c r="Y2110" s="104"/>
      <c r="Z2110" s="87" t="str">
        <f t="shared" si="480"/>
        <v>USA</v>
      </c>
      <c r="AA2110" s="87" t="str">
        <f t="shared" si="481"/>
        <v>USA</v>
      </c>
      <c r="AB2110" s="82" cm="1">
        <f t="array" ref="AB2110">VLOOKUP(B2110,'GDP per Capita'!$T$2:$V$4235,COLUMN('GDP per Capita'!$V:$V)-COLUMN('GDP per Capita'!$S:$S),FALSE)</f>
        <v>63809.64</v>
      </c>
      <c r="AC2110" s="82">
        <f t="shared" si="485"/>
        <v>63809.64</v>
      </c>
      <c r="AD2110" s="82">
        <f t="shared" si="486"/>
        <v>63809.64</v>
      </c>
      <c r="AE2110" s="88">
        <f t="shared" si="482"/>
        <v>2.0736327152652983E-2</v>
      </c>
    </row>
    <row r="2111" spans="1:31">
      <c r="A2111" s="77" t="s">
        <v>1614</v>
      </c>
      <c r="B2111" s="77">
        <v>2110</v>
      </c>
      <c r="C2111" s="77" t="s">
        <v>29</v>
      </c>
      <c r="D2111" s="77" t="s">
        <v>29</v>
      </c>
      <c r="E2111" s="77">
        <v>2019</v>
      </c>
      <c r="F2111" s="77">
        <v>30.439369599999999</v>
      </c>
      <c r="G2111" s="77">
        <v>-97.620004299999906</v>
      </c>
      <c r="H2111" s="77">
        <v>0</v>
      </c>
      <c r="I2111" s="77" t="s">
        <v>1479</v>
      </c>
      <c r="J2111" s="77">
        <v>38.626803899999999</v>
      </c>
      <c r="K2111" s="77">
        <v>-90.199409700000004</v>
      </c>
      <c r="L2111" s="77">
        <v>2270.4813479211198</v>
      </c>
      <c r="M2111" s="77">
        <v>0.461436900551636</v>
      </c>
      <c r="N2111" s="77">
        <v>0</v>
      </c>
      <c r="O2111" s="77">
        <v>435.93241880085498</v>
      </c>
      <c r="P2111" s="87" cm="1">
        <f t="array" ref="P2111">IF($X2111="Non-local",VLOOKUP($E2111,$AI$64:$AW$68,COLUMN($AW:$AW)-COLUMN($AH:$AH),FALSE),IF($X2111="Unknown",VLOOKUP($E2111,$AI$71:$AW$75,COLUMN($AW:$AW)-COLUMN($AH:$AH),FALSE),0))</f>
        <v>244</v>
      </c>
      <c r="Q2111" s="87" cm="1">
        <f t="array" ref="Q2111">IF($X2111="Non-local",VLOOKUP($E2111,$AI$40:$AW$44,COLUMN($AW:$AW)-COLUMN($AH:$AH),FALSE),IF($X2111="Unknown",VLOOKUP($E2111,$AI$47:$AW$51,COLUMN($AW:$AW)-COLUMN($AH:$AH),FALSE),0))</f>
        <v>485.37900000000008</v>
      </c>
      <c r="R2111" s="87" cm="1">
        <f t="array" ref="R2111">IF($X2111="Non-local",VLOOKUP($E2111,$AI$88:$AW$92,COLUMN($AW:$AW)-COLUMN($AH:$AH),FALSE),IF($X2111="Unknown",VLOOKUP($E2111,$AI$95:$AW$99,COLUMN($AW:$AW)-COLUMN($AH:$AH),FALSE),0))</f>
        <v>0.16197839056517743</v>
      </c>
      <c r="S2111" s="87" cm="1">
        <f t="array" ref="S2111">VLOOKUP($E2111,$AI$111:$AW$115,COLUMN($AW:$AW)-COLUMN($AH:$AH),FALSE)</f>
        <v>431.69321999999994</v>
      </c>
      <c r="T2111" s="104">
        <f t="shared" si="478"/>
        <v>0.62341529111681337</v>
      </c>
      <c r="U2111" s="104">
        <f t="shared" si="479"/>
        <v>1597.004638800855</v>
      </c>
      <c r="V2111" s="87" cm="1">
        <f t="array" ref="V2111">VLOOKUP($E2111,$AI$118:$AW$122,COLUMN($AW:$AW)-COLUMN($AH:$AH),FALSE)</f>
        <v>0</v>
      </c>
      <c r="W2111" s="87" t="str">
        <f t="shared" si="483"/>
        <v>Domestic</v>
      </c>
      <c r="X2111" s="87" t="str">
        <f t="shared" si="484"/>
        <v>Non-local</v>
      </c>
      <c r="Y2111" s="104"/>
      <c r="Z2111" s="87" t="str">
        <f t="shared" si="480"/>
        <v>USA</v>
      </c>
      <c r="AA2111" s="87" t="str">
        <f t="shared" si="481"/>
        <v>USA</v>
      </c>
      <c r="AB2111" s="82" cm="1">
        <f t="array" ref="AB2111">VLOOKUP(B2111,'GDP per Capita'!$T$2:$V$4235,COLUMN('GDP per Capita'!$V:$V)-COLUMN('GDP per Capita'!$S:$S),FALSE)</f>
        <v>63809.64</v>
      </c>
      <c r="AC2111" s="82">
        <f t="shared" si="485"/>
        <v>63809.64</v>
      </c>
      <c r="AD2111" s="82">
        <f t="shared" si="486"/>
        <v>63809.64</v>
      </c>
      <c r="AE2111" s="88">
        <f t="shared" si="482"/>
        <v>2.5027639065207937E-2</v>
      </c>
    </row>
    <row r="2112" spans="1:31">
      <c r="A2112" s="77" t="s">
        <v>1027</v>
      </c>
      <c r="B2112" s="77">
        <v>2111</v>
      </c>
      <c r="C2112" s="77" t="s">
        <v>29</v>
      </c>
      <c r="D2112" s="77" t="s">
        <v>29</v>
      </c>
      <c r="E2112" s="77">
        <v>2019</v>
      </c>
      <c r="F2112" s="77">
        <v>20.020451999999999</v>
      </c>
      <c r="G2112" s="77">
        <v>-155.66390999999999</v>
      </c>
      <c r="H2112" s="77">
        <v>0</v>
      </c>
      <c r="I2112" s="77" t="s">
        <v>1479</v>
      </c>
      <c r="J2112" s="77">
        <v>38.626803899999999</v>
      </c>
      <c r="K2112" s="77">
        <v>-90.199409700000004</v>
      </c>
      <c r="L2112" s="77">
        <v>13069.1908080537</v>
      </c>
      <c r="M2112" s="77">
        <v>2.0210942764861901</v>
      </c>
      <c r="N2112" s="77">
        <v>0</v>
      </c>
      <c r="O2112" s="77">
        <v>1372.26503484564</v>
      </c>
      <c r="P2112" s="87" cm="1">
        <f t="array" ref="P2112">IF($X2112="Non-local",VLOOKUP($E2112,$AI$64:$AW$68,COLUMN($AW:$AW)-COLUMN($AH:$AH),FALSE),IF($X2112="Unknown",VLOOKUP($E2112,$AI$71:$AW$75,COLUMN($AW:$AW)-COLUMN($AH:$AH),FALSE),0))</f>
        <v>244</v>
      </c>
      <c r="Q2112" s="87" cm="1">
        <f t="array" ref="Q2112">IF($X2112="Non-local",VLOOKUP($E2112,$AI$40:$AW$44,COLUMN($AW:$AW)-COLUMN($AH:$AH),FALSE),IF($X2112="Unknown",VLOOKUP($E2112,$AI$47:$AW$51,COLUMN($AW:$AW)-COLUMN($AH:$AH),FALSE),0))</f>
        <v>485.37900000000008</v>
      </c>
      <c r="R2112" s="87" cm="1">
        <f t="array" ref="R2112">IF($X2112="Non-local",VLOOKUP($E2112,$AI$88:$AW$92,COLUMN($AW:$AW)-COLUMN($AH:$AH),FALSE),IF($X2112="Unknown",VLOOKUP($E2112,$AI$95:$AW$99,COLUMN($AW:$AW)-COLUMN($AH:$AH),FALSE),0))</f>
        <v>0.16197839056517743</v>
      </c>
      <c r="S2112" s="87" cm="1">
        <f t="array" ref="S2112">VLOOKUP($E2112,$AI$111:$AW$115,COLUMN($AW:$AW)-COLUMN($AH:$AH),FALSE)</f>
        <v>431.69321999999994</v>
      </c>
      <c r="T2112" s="104">
        <f t="shared" si="478"/>
        <v>2.1830726670513676</v>
      </c>
      <c r="U2112" s="104">
        <f t="shared" si="479"/>
        <v>2533.33725484564</v>
      </c>
      <c r="V2112" s="87" cm="1">
        <f t="array" ref="V2112">VLOOKUP($E2112,$AI$118:$AW$122,COLUMN($AW:$AW)-COLUMN($AH:$AH),FALSE)</f>
        <v>0</v>
      </c>
      <c r="W2112" s="87" t="str">
        <f t="shared" si="483"/>
        <v>Domestic</v>
      </c>
      <c r="X2112" s="87" t="str">
        <f t="shared" si="484"/>
        <v>Non-local</v>
      </c>
      <c r="Y2112" s="104"/>
      <c r="Z2112" s="87" t="str">
        <f t="shared" si="480"/>
        <v>USA</v>
      </c>
      <c r="AA2112" s="87" t="str">
        <f t="shared" si="481"/>
        <v>USA</v>
      </c>
      <c r="AB2112" s="82" cm="1">
        <f t="array" ref="AB2112">VLOOKUP(B2112,'GDP per Capita'!$T$2:$V$4235,COLUMN('GDP per Capita'!$V:$V)-COLUMN('GDP per Capita'!$S:$S),FALSE)</f>
        <v>63809.64</v>
      </c>
      <c r="AC2112" s="82">
        <f t="shared" si="485"/>
        <v>63809.64</v>
      </c>
      <c r="AD2112" s="82">
        <f t="shared" si="486"/>
        <v>63809.64</v>
      </c>
      <c r="AE2112" s="88">
        <f t="shared" si="482"/>
        <v>3.9701481701599317E-2</v>
      </c>
    </row>
    <row r="2113" spans="1:31">
      <c r="A2113" s="77" t="s">
        <v>1615</v>
      </c>
      <c r="B2113" s="77">
        <v>2112</v>
      </c>
      <c r="C2113" s="77" t="s">
        <v>29</v>
      </c>
      <c r="D2113" s="77" t="s">
        <v>29</v>
      </c>
      <c r="E2113" s="77">
        <v>2019</v>
      </c>
      <c r="F2113" s="77">
        <v>43.344615399999903</v>
      </c>
      <c r="G2113" s="77">
        <v>-90.386400099999904</v>
      </c>
      <c r="H2113" s="77">
        <v>0</v>
      </c>
      <c r="I2113" s="77" t="s">
        <v>1479</v>
      </c>
      <c r="J2113" s="77">
        <v>38.626803899999999</v>
      </c>
      <c r="K2113" s="77">
        <v>-90.199409700000004</v>
      </c>
      <c r="L2113" s="77">
        <v>1049.66352186565</v>
      </c>
      <c r="M2113" s="77">
        <v>0.30023428493255699</v>
      </c>
      <c r="N2113" s="77">
        <v>0</v>
      </c>
      <c r="O2113" s="77">
        <v>201.53539619820501</v>
      </c>
      <c r="P2113" s="87" cm="1">
        <f t="array" ref="P2113">IF($X2113="Non-local",VLOOKUP($E2113,$AI$64:$AW$68,COLUMN($AW:$AW)-COLUMN($AH:$AH),FALSE),IF($X2113="Unknown",VLOOKUP($E2113,$AI$71:$AW$75,COLUMN($AW:$AW)-COLUMN($AH:$AH),FALSE),0))</f>
        <v>244</v>
      </c>
      <c r="Q2113" s="87" cm="1">
        <f t="array" ref="Q2113">IF($X2113="Non-local",VLOOKUP($E2113,$AI$40:$AW$44,COLUMN($AW:$AW)-COLUMN($AH:$AH),FALSE),IF($X2113="Unknown",VLOOKUP($E2113,$AI$47:$AW$51,COLUMN($AW:$AW)-COLUMN($AH:$AH),FALSE),0))</f>
        <v>485.37900000000008</v>
      </c>
      <c r="R2113" s="87" cm="1">
        <f t="array" ref="R2113">IF($X2113="Non-local",VLOOKUP($E2113,$AI$88:$AW$92,COLUMN($AW:$AW)-COLUMN($AH:$AH),FALSE),IF($X2113="Unknown",VLOOKUP($E2113,$AI$95:$AW$99,COLUMN($AW:$AW)-COLUMN($AH:$AH),FALSE),0))</f>
        <v>0.16197839056517743</v>
      </c>
      <c r="S2113" s="87" cm="1">
        <f t="array" ref="S2113">VLOOKUP($E2113,$AI$111:$AW$115,COLUMN($AW:$AW)-COLUMN($AH:$AH),FALSE)</f>
        <v>431.69321999999994</v>
      </c>
      <c r="T2113" s="104">
        <f t="shared" si="478"/>
        <v>0.46221267549773443</v>
      </c>
      <c r="U2113" s="104">
        <f t="shared" si="479"/>
        <v>1362.6076161982051</v>
      </c>
      <c r="V2113" s="87" cm="1">
        <f t="array" ref="V2113">VLOOKUP($E2113,$AI$118:$AW$122,COLUMN($AW:$AW)-COLUMN($AH:$AH),FALSE)</f>
        <v>0</v>
      </c>
      <c r="W2113" s="87" t="str">
        <f t="shared" si="483"/>
        <v>Domestic</v>
      </c>
      <c r="X2113" s="87" t="str">
        <f t="shared" si="484"/>
        <v>Non-local</v>
      </c>
      <c r="Y2113" s="104"/>
      <c r="Z2113" s="87" t="str">
        <f t="shared" si="480"/>
        <v>USA</v>
      </c>
      <c r="AA2113" s="87" t="str">
        <f t="shared" si="481"/>
        <v>USA</v>
      </c>
      <c r="AB2113" s="82" cm="1">
        <f t="array" ref="AB2113">VLOOKUP(B2113,'GDP per Capita'!$T$2:$V$4235,COLUMN('GDP per Capita'!$V:$V)-COLUMN('GDP per Capita'!$S:$S),FALSE)</f>
        <v>63809.64</v>
      </c>
      <c r="AC2113" s="82">
        <f t="shared" si="485"/>
        <v>63809.64</v>
      </c>
      <c r="AD2113" s="82">
        <f t="shared" si="486"/>
        <v>63809.64</v>
      </c>
      <c r="AE2113" s="88">
        <f t="shared" si="482"/>
        <v>2.1354259578932042E-2</v>
      </c>
    </row>
    <row r="2114" spans="1:31">
      <c r="A2114" s="77" t="s">
        <v>898</v>
      </c>
      <c r="B2114" s="77">
        <v>2113</v>
      </c>
      <c r="C2114" s="77" t="s">
        <v>29</v>
      </c>
      <c r="D2114" s="77" t="s">
        <v>29</v>
      </c>
      <c r="E2114" s="77">
        <v>2019</v>
      </c>
      <c r="F2114" s="77">
        <v>41.875561599999997</v>
      </c>
      <c r="G2114" s="77">
        <v>-87.6244212</v>
      </c>
      <c r="H2114" s="77">
        <v>0</v>
      </c>
      <c r="I2114" s="77" t="s">
        <v>1479</v>
      </c>
      <c r="J2114" s="77">
        <v>38.626803899999999</v>
      </c>
      <c r="K2114" s="77">
        <v>-90.199409700000004</v>
      </c>
      <c r="L2114" s="77">
        <v>844.29870069277297</v>
      </c>
      <c r="M2114" s="77">
        <v>0.27311693325022002</v>
      </c>
      <c r="N2114" s="77">
        <v>0</v>
      </c>
      <c r="O2114" s="77">
        <v>162.105350533012</v>
      </c>
      <c r="P2114" s="87" cm="1">
        <f t="array" ref="P2114">IF($X2114="Non-local",VLOOKUP($E2114,$AI$64:$AW$68,COLUMN($AW:$AW)-COLUMN($AH:$AH),FALSE),IF($X2114="Unknown",VLOOKUP($E2114,$AI$71:$AW$75,COLUMN($AW:$AW)-COLUMN($AH:$AH),FALSE),0))</f>
        <v>244</v>
      </c>
      <c r="Q2114" s="87" cm="1">
        <f t="array" ref="Q2114">IF($X2114="Non-local",VLOOKUP($E2114,$AI$40:$AW$44,COLUMN($AW:$AW)-COLUMN($AH:$AH),FALSE),IF($X2114="Unknown",VLOOKUP($E2114,$AI$47:$AW$51,COLUMN($AW:$AW)-COLUMN($AH:$AH),FALSE),0))</f>
        <v>485.37900000000008</v>
      </c>
      <c r="R2114" s="87" cm="1">
        <f t="array" ref="R2114">IF($X2114="Non-local",VLOOKUP($E2114,$AI$88:$AW$92,COLUMN($AW:$AW)-COLUMN($AH:$AH),FALSE),IF($X2114="Unknown",VLOOKUP($E2114,$AI$95:$AW$99,COLUMN($AW:$AW)-COLUMN($AH:$AH),FALSE),0))</f>
        <v>0.16197839056517743</v>
      </c>
      <c r="S2114" s="87" cm="1">
        <f t="array" ref="S2114">VLOOKUP($E2114,$AI$111:$AW$115,COLUMN($AW:$AW)-COLUMN($AH:$AH),FALSE)</f>
        <v>431.69321999999994</v>
      </c>
      <c r="T2114" s="104">
        <f t="shared" ref="T2114:T2177" si="487">SUM(M2114,R2114)</f>
        <v>0.43509532381539745</v>
      </c>
      <c r="U2114" s="104">
        <f t="shared" ref="U2114:U2177" si="488">SUM(O2114,P2114,Q2114,S2114)</f>
        <v>1323.1775705330119</v>
      </c>
      <c r="V2114" s="87" cm="1">
        <f t="array" ref="V2114">VLOOKUP($E2114,$AI$118:$AW$122,COLUMN($AW:$AW)-COLUMN($AH:$AH),FALSE)</f>
        <v>0</v>
      </c>
      <c r="W2114" s="87" t="str">
        <f t="shared" si="483"/>
        <v>Domestic</v>
      </c>
      <c r="X2114" s="87" t="str">
        <f t="shared" si="484"/>
        <v>Non-local</v>
      </c>
      <c r="Y2114" s="104"/>
      <c r="Z2114" s="87" t="str">
        <f t="shared" ref="Z2114:Z2177" si="489">C2114</f>
        <v>USA</v>
      </c>
      <c r="AA2114" s="87" t="str">
        <f t="shared" ref="AA2114:AA2177" si="490">D2114</f>
        <v>USA</v>
      </c>
      <c r="AB2114" s="82" cm="1">
        <f t="array" ref="AB2114">VLOOKUP(B2114,'GDP per Capita'!$T$2:$V$4235,COLUMN('GDP per Capita'!$V:$V)-COLUMN('GDP per Capita'!$S:$S),FALSE)</f>
        <v>63809.64</v>
      </c>
      <c r="AC2114" s="82">
        <f t="shared" si="485"/>
        <v>63809.64</v>
      </c>
      <c r="AD2114" s="82">
        <f t="shared" si="486"/>
        <v>63809.64</v>
      </c>
      <c r="AE2114" s="88">
        <f t="shared" ref="AE2114:AE2177" si="491">U2114/AD2114</f>
        <v>2.0736327152652983E-2</v>
      </c>
    </row>
    <row r="2115" spans="1:31">
      <c r="A2115" s="77" t="s">
        <v>1436</v>
      </c>
      <c r="B2115" s="77">
        <v>2114</v>
      </c>
      <c r="C2115" s="77" t="s">
        <v>29</v>
      </c>
      <c r="D2115" s="77" t="s">
        <v>29</v>
      </c>
      <c r="E2115" s="77">
        <v>2019</v>
      </c>
      <c r="F2115" s="77">
        <v>32.753177000000001</v>
      </c>
      <c r="G2115" s="77">
        <v>-97.332745900000006</v>
      </c>
      <c r="H2115" s="77">
        <v>0</v>
      </c>
      <c r="I2115" s="77" t="s">
        <v>1479</v>
      </c>
      <c r="J2115" s="77">
        <v>38.626803899999999</v>
      </c>
      <c r="K2115" s="77">
        <v>-90.199409700000004</v>
      </c>
      <c r="L2115" s="77">
        <v>1833.5456149054301</v>
      </c>
      <c r="M2115" s="77">
        <v>0.40374181983091301</v>
      </c>
      <c r="N2115" s="77">
        <v>0</v>
      </c>
      <c r="O2115" s="77">
        <v>352.04075806184198</v>
      </c>
      <c r="P2115" s="87" cm="1">
        <f t="array" ref="P2115">IF($X2115="Non-local",VLOOKUP($E2115,$AI$64:$AW$68,COLUMN($AW:$AW)-COLUMN($AH:$AH),FALSE),IF($X2115="Unknown",VLOOKUP($E2115,$AI$71:$AW$75,COLUMN($AW:$AW)-COLUMN($AH:$AH),FALSE),0))</f>
        <v>244</v>
      </c>
      <c r="Q2115" s="87" cm="1">
        <f t="array" ref="Q2115">IF($X2115="Non-local",VLOOKUP($E2115,$AI$40:$AW$44,COLUMN($AW:$AW)-COLUMN($AH:$AH),FALSE),IF($X2115="Unknown",VLOOKUP($E2115,$AI$47:$AW$51,COLUMN($AW:$AW)-COLUMN($AH:$AH),FALSE),0))</f>
        <v>485.37900000000008</v>
      </c>
      <c r="R2115" s="87" cm="1">
        <f t="array" ref="R2115">IF($X2115="Non-local",VLOOKUP($E2115,$AI$88:$AW$92,COLUMN($AW:$AW)-COLUMN($AH:$AH),FALSE),IF($X2115="Unknown",VLOOKUP($E2115,$AI$95:$AW$99,COLUMN($AW:$AW)-COLUMN($AH:$AH),FALSE),0))</f>
        <v>0.16197839056517743</v>
      </c>
      <c r="S2115" s="87" cm="1">
        <f t="array" ref="S2115">VLOOKUP($E2115,$AI$111:$AW$115,COLUMN($AW:$AW)-COLUMN($AH:$AH),FALSE)</f>
        <v>431.69321999999994</v>
      </c>
      <c r="T2115" s="104">
        <f t="shared" si="487"/>
        <v>0.56572021039609044</v>
      </c>
      <c r="U2115" s="104">
        <f t="shared" si="488"/>
        <v>1513.1129780618419</v>
      </c>
      <c r="V2115" s="87" cm="1">
        <f t="array" ref="V2115">VLOOKUP($E2115,$AI$118:$AW$122,COLUMN($AW:$AW)-COLUMN($AH:$AH),FALSE)</f>
        <v>0</v>
      </c>
      <c r="W2115" s="87" t="str">
        <f t="shared" ref="W2115:W2178" si="492">IF(Z2115&lt;&gt;"USA",IF(Z2115&lt;&gt;"Unknown","International","Unknown"),"Domestic")</f>
        <v>Domestic</v>
      </c>
      <c r="X2115" s="87" t="str">
        <f t="shared" ref="X2115:X2178" si="493">IF(A2115="Unknown","Unknown",IF(H2115=1,"Local","Non-local"))</f>
        <v>Non-local</v>
      </c>
      <c r="Y2115" s="104"/>
      <c r="Z2115" s="87" t="str">
        <f t="shared" si="489"/>
        <v>USA</v>
      </c>
      <c r="AA2115" s="87" t="str">
        <f t="shared" si="490"/>
        <v>USA</v>
      </c>
      <c r="AB2115" s="82" cm="1">
        <f t="array" ref="AB2115">VLOOKUP(B2115,'GDP per Capita'!$T$2:$V$4235,COLUMN('GDP per Capita'!$V:$V)-COLUMN('GDP per Capita'!$S:$S),FALSE)</f>
        <v>63809.64</v>
      </c>
      <c r="AC2115" s="82">
        <f t="shared" ref="AC2115:AC2178" si="494">IFERROR(AB2115,"")</f>
        <v>63809.64</v>
      </c>
      <c r="AD2115" s="82">
        <f t="shared" ref="AD2115:AD2178" si="495">IFERROR(AB2115,AVERAGE(AC$2:AC$2538))</f>
        <v>63809.64</v>
      </c>
      <c r="AE2115" s="88">
        <f t="shared" si="491"/>
        <v>2.3712921402813773E-2</v>
      </c>
    </row>
    <row r="2116" spans="1:31">
      <c r="A2116" s="77" t="s">
        <v>1616</v>
      </c>
      <c r="B2116" s="77">
        <v>2115</v>
      </c>
      <c r="C2116" s="77" t="s">
        <v>29</v>
      </c>
      <c r="D2116" s="77" t="s">
        <v>29</v>
      </c>
      <c r="E2116" s="77">
        <v>2019</v>
      </c>
      <c r="F2116" s="77">
        <v>37.764495199999999</v>
      </c>
      <c r="G2116" s="77">
        <v>-89.335088799999994</v>
      </c>
      <c r="H2116" s="77">
        <v>0</v>
      </c>
      <c r="I2116" s="77" t="s">
        <v>1479</v>
      </c>
      <c r="J2116" s="77">
        <v>38.626803899999999</v>
      </c>
      <c r="K2116" s="77">
        <v>-90.199409700000004</v>
      </c>
      <c r="L2116" s="77">
        <v>244.119180478353</v>
      </c>
      <c r="M2116" s="77">
        <v>0.19386636331696899</v>
      </c>
      <c r="N2116" s="77">
        <v>0</v>
      </c>
      <c r="O2116" s="77">
        <v>46.8708826518439</v>
      </c>
      <c r="P2116" s="87" cm="1">
        <f t="array" ref="P2116">IF($X2116="Non-local",VLOOKUP($E2116,$AI$64:$AW$68,COLUMN($AW:$AW)-COLUMN($AH:$AH),FALSE),IF($X2116="Unknown",VLOOKUP($E2116,$AI$71:$AW$75,COLUMN($AW:$AW)-COLUMN($AH:$AH),FALSE),0))</f>
        <v>244</v>
      </c>
      <c r="Q2116" s="87" cm="1">
        <f t="array" ref="Q2116">IF($X2116="Non-local",VLOOKUP($E2116,$AI$40:$AW$44,COLUMN($AW:$AW)-COLUMN($AH:$AH),FALSE),IF($X2116="Unknown",VLOOKUP($E2116,$AI$47:$AW$51,COLUMN($AW:$AW)-COLUMN($AH:$AH),FALSE),0))</f>
        <v>485.37900000000008</v>
      </c>
      <c r="R2116" s="87" cm="1">
        <f t="array" ref="R2116">IF($X2116="Non-local",VLOOKUP($E2116,$AI$88:$AW$92,COLUMN($AW:$AW)-COLUMN($AH:$AH),FALSE),IF($X2116="Unknown",VLOOKUP($E2116,$AI$95:$AW$99,COLUMN($AW:$AW)-COLUMN($AH:$AH),FALSE),0))</f>
        <v>0.16197839056517743</v>
      </c>
      <c r="S2116" s="87" cm="1">
        <f t="array" ref="S2116">VLOOKUP($E2116,$AI$111:$AW$115,COLUMN($AW:$AW)-COLUMN($AH:$AH),FALSE)</f>
        <v>431.69321999999994</v>
      </c>
      <c r="T2116" s="104">
        <f t="shared" si="487"/>
        <v>0.35584475388214643</v>
      </c>
      <c r="U2116" s="104">
        <f t="shared" si="488"/>
        <v>1207.9431026518439</v>
      </c>
      <c r="V2116" s="87" cm="1">
        <f t="array" ref="V2116">VLOOKUP($E2116,$AI$118:$AW$122,COLUMN($AW:$AW)-COLUMN($AH:$AH),FALSE)</f>
        <v>0</v>
      </c>
      <c r="W2116" s="87" t="str">
        <f t="shared" si="492"/>
        <v>Domestic</v>
      </c>
      <c r="X2116" s="87" t="str">
        <f t="shared" si="493"/>
        <v>Non-local</v>
      </c>
      <c r="Y2116" s="104"/>
      <c r="Z2116" s="87" t="str">
        <f t="shared" si="489"/>
        <v>USA</v>
      </c>
      <c r="AA2116" s="87" t="str">
        <f t="shared" si="490"/>
        <v>USA</v>
      </c>
      <c r="AB2116" s="82" cm="1">
        <f t="array" ref="AB2116">VLOOKUP(B2116,'GDP per Capita'!$T$2:$V$4235,COLUMN('GDP per Capita'!$V:$V)-COLUMN('GDP per Capita'!$S:$S),FALSE)</f>
        <v>63809.64</v>
      </c>
      <c r="AC2116" s="82">
        <f t="shared" si="494"/>
        <v>63809.64</v>
      </c>
      <c r="AD2116" s="82">
        <f t="shared" si="495"/>
        <v>63809.64</v>
      </c>
      <c r="AE2116" s="88">
        <f t="shared" si="491"/>
        <v>1.8930417138411124E-2</v>
      </c>
    </row>
    <row r="2117" spans="1:31">
      <c r="A2117" s="77" t="s">
        <v>1587</v>
      </c>
      <c r="B2117" s="77">
        <v>2116</v>
      </c>
      <c r="C2117" s="77" t="s">
        <v>29</v>
      </c>
      <c r="D2117" s="77" t="s">
        <v>29</v>
      </c>
      <c r="E2117" s="77">
        <v>2019</v>
      </c>
      <c r="F2117" s="77">
        <v>37.804455699999998</v>
      </c>
      <c r="G2117" s="77">
        <v>-122.27135629999999</v>
      </c>
      <c r="H2117" s="77">
        <v>0</v>
      </c>
      <c r="I2117" s="77" t="s">
        <v>1479</v>
      </c>
      <c r="J2117" s="77">
        <v>38.626803899999999</v>
      </c>
      <c r="K2117" s="77">
        <v>-90.199409700000004</v>
      </c>
      <c r="L2117" s="77">
        <v>5578.2651066999897</v>
      </c>
      <c r="M2117" s="77">
        <v>0.95483596293810102</v>
      </c>
      <c r="N2117" s="77">
        <v>0</v>
      </c>
      <c r="O2117" s="77">
        <v>669.39181280399896</v>
      </c>
      <c r="P2117" s="87" cm="1">
        <f t="array" ref="P2117">IF($X2117="Non-local",VLOOKUP($E2117,$AI$64:$AW$68,COLUMN($AW:$AW)-COLUMN($AH:$AH),FALSE),IF($X2117="Unknown",VLOOKUP($E2117,$AI$71:$AW$75,COLUMN($AW:$AW)-COLUMN($AH:$AH),FALSE),0))</f>
        <v>244</v>
      </c>
      <c r="Q2117" s="87" cm="1">
        <f t="array" ref="Q2117">IF($X2117="Non-local",VLOOKUP($E2117,$AI$40:$AW$44,COLUMN($AW:$AW)-COLUMN($AH:$AH),FALSE),IF($X2117="Unknown",VLOOKUP($E2117,$AI$47:$AW$51,COLUMN($AW:$AW)-COLUMN($AH:$AH),FALSE),0))</f>
        <v>485.37900000000008</v>
      </c>
      <c r="R2117" s="87" cm="1">
        <f t="array" ref="R2117">IF($X2117="Non-local",VLOOKUP($E2117,$AI$88:$AW$92,COLUMN($AW:$AW)-COLUMN($AH:$AH),FALSE),IF($X2117="Unknown",VLOOKUP($E2117,$AI$95:$AW$99,COLUMN($AW:$AW)-COLUMN($AH:$AH),FALSE),0))</f>
        <v>0.16197839056517743</v>
      </c>
      <c r="S2117" s="87" cm="1">
        <f t="array" ref="S2117">VLOOKUP($E2117,$AI$111:$AW$115,COLUMN($AW:$AW)-COLUMN($AH:$AH),FALSE)</f>
        <v>431.69321999999994</v>
      </c>
      <c r="T2117" s="104">
        <f t="shared" si="487"/>
        <v>1.1168143535032784</v>
      </c>
      <c r="U2117" s="104">
        <f t="shared" si="488"/>
        <v>1830.4640328039989</v>
      </c>
      <c r="V2117" s="87" cm="1">
        <f t="array" ref="V2117">VLOOKUP($E2117,$AI$118:$AW$122,COLUMN($AW:$AW)-COLUMN($AH:$AH),FALSE)</f>
        <v>0</v>
      </c>
      <c r="W2117" s="87" t="str">
        <f t="shared" si="492"/>
        <v>Domestic</v>
      </c>
      <c r="X2117" s="87" t="str">
        <f t="shared" si="493"/>
        <v>Non-local</v>
      </c>
      <c r="Y2117" s="104"/>
      <c r="Z2117" s="87" t="str">
        <f t="shared" si="489"/>
        <v>USA</v>
      </c>
      <c r="AA2117" s="87" t="str">
        <f t="shared" si="490"/>
        <v>USA</v>
      </c>
      <c r="AB2117" s="82" cm="1">
        <f t="array" ref="AB2117">VLOOKUP(B2117,'GDP per Capita'!$T$2:$V$4235,COLUMN('GDP per Capita'!$V:$V)-COLUMN('GDP per Capita'!$S:$S),FALSE)</f>
        <v>63809.64</v>
      </c>
      <c r="AC2117" s="82">
        <f t="shared" si="494"/>
        <v>63809.64</v>
      </c>
      <c r="AD2117" s="82">
        <f t="shared" si="495"/>
        <v>63809.64</v>
      </c>
      <c r="AE2117" s="88">
        <f t="shared" si="491"/>
        <v>2.8686324398695853E-2</v>
      </c>
    </row>
    <row r="2118" spans="1:31">
      <c r="A2118" s="77" t="s">
        <v>920</v>
      </c>
      <c r="B2118" s="77">
        <v>2117</v>
      </c>
      <c r="C2118" s="77" t="s">
        <v>29</v>
      </c>
      <c r="D2118" s="77" t="s">
        <v>29</v>
      </c>
      <c r="E2118" s="77">
        <v>2019</v>
      </c>
      <c r="F2118" s="77">
        <v>32.222876499999998</v>
      </c>
      <c r="G2118" s="77">
        <v>-110.9748477</v>
      </c>
      <c r="H2118" s="77">
        <v>0</v>
      </c>
      <c r="I2118" s="77" t="s">
        <v>1479</v>
      </c>
      <c r="J2118" s="77">
        <v>38.626803899999999</v>
      </c>
      <c r="K2118" s="77">
        <v>-90.199409700000004</v>
      </c>
      <c r="L2118" s="77">
        <v>4014.12716667114</v>
      </c>
      <c r="M2118" s="77">
        <v>0.72437138261969503</v>
      </c>
      <c r="N2118" s="77">
        <v>0</v>
      </c>
      <c r="O2118" s="77">
        <v>481.69526000053702</v>
      </c>
      <c r="P2118" s="87" cm="1">
        <f t="array" ref="P2118">IF($X2118="Non-local",VLOOKUP($E2118,$AI$64:$AW$68,COLUMN($AW:$AW)-COLUMN($AH:$AH),FALSE),IF($X2118="Unknown",VLOOKUP($E2118,$AI$71:$AW$75,COLUMN($AW:$AW)-COLUMN($AH:$AH),FALSE),0))</f>
        <v>244</v>
      </c>
      <c r="Q2118" s="87" cm="1">
        <f t="array" ref="Q2118">IF($X2118="Non-local",VLOOKUP($E2118,$AI$40:$AW$44,COLUMN($AW:$AW)-COLUMN($AH:$AH),FALSE),IF($X2118="Unknown",VLOOKUP($E2118,$AI$47:$AW$51,COLUMN($AW:$AW)-COLUMN($AH:$AH),FALSE),0))</f>
        <v>485.37900000000008</v>
      </c>
      <c r="R2118" s="87" cm="1">
        <f t="array" ref="R2118">IF($X2118="Non-local",VLOOKUP($E2118,$AI$88:$AW$92,COLUMN($AW:$AW)-COLUMN($AH:$AH),FALSE),IF($X2118="Unknown",VLOOKUP($E2118,$AI$95:$AW$99,COLUMN($AW:$AW)-COLUMN($AH:$AH),FALSE),0))</f>
        <v>0.16197839056517743</v>
      </c>
      <c r="S2118" s="87" cm="1">
        <f t="array" ref="S2118">VLOOKUP($E2118,$AI$111:$AW$115,COLUMN($AW:$AW)-COLUMN($AH:$AH),FALSE)</f>
        <v>431.69321999999994</v>
      </c>
      <c r="T2118" s="104">
        <f t="shared" si="487"/>
        <v>0.8863497731848724</v>
      </c>
      <c r="U2118" s="104">
        <f t="shared" si="488"/>
        <v>1642.767480000537</v>
      </c>
      <c r="V2118" s="87" cm="1">
        <f t="array" ref="V2118">VLOOKUP($E2118,$AI$118:$AW$122,COLUMN($AW:$AW)-COLUMN($AH:$AH),FALSE)</f>
        <v>0</v>
      </c>
      <c r="W2118" s="87" t="str">
        <f t="shared" si="492"/>
        <v>Domestic</v>
      </c>
      <c r="X2118" s="87" t="str">
        <f t="shared" si="493"/>
        <v>Non-local</v>
      </c>
      <c r="Y2118" s="104"/>
      <c r="Z2118" s="87" t="str">
        <f t="shared" si="489"/>
        <v>USA</v>
      </c>
      <c r="AA2118" s="87" t="str">
        <f t="shared" si="490"/>
        <v>USA</v>
      </c>
      <c r="AB2118" s="82" cm="1">
        <f t="array" ref="AB2118">VLOOKUP(B2118,'GDP per Capita'!$T$2:$V$4235,COLUMN('GDP per Capita'!$V:$V)-COLUMN('GDP per Capita'!$S:$S),FALSE)</f>
        <v>63809.64</v>
      </c>
      <c r="AC2118" s="82">
        <f t="shared" si="494"/>
        <v>63809.64</v>
      </c>
      <c r="AD2118" s="82">
        <f t="shared" si="495"/>
        <v>63809.64</v>
      </c>
      <c r="AE2118" s="88">
        <f t="shared" si="491"/>
        <v>2.5744816613924432E-2</v>
      </c>
    </row>
    <row r="2119" spans="1:31">
      <c r="A2119" s="77" t="s">
        <v>1573</v>
      </c>
      <c r="B2119" s="77">
        <v>2118</v>
      </c>
      <c r="C2119" s="77" t="s">
        <v>29</v>
      </c>
      <c r="D2119" s="77" t="s">
        <v>29</v>
      </c>
      <c r="E2119" s="77">
        <v>2019</v>
      </c>
      <c r="F2119" s="77">
        <v>20.832682800000001</v>
      </c>
      <c r="G2119" s="77">
        <v>-156.336977698071</v>
      </c>
      <c r="H2119" s="77">
        <v>0</v>
      </c>
      <c r="I2119" s="77" t="s">
        <v>1479</v>
      </c>
      <c r="J2119" s="77">
        <v>38.626803899999999</v>
      </c>
      <c r="K2119" s="77">
        <v>-90.199409700000004</v>
      </c>
      <c r="L2119" s="77">
        <v>13086.1083590254</v>
      </c>
      <c r="M2119" s="77">
        <v>2.0236142393705898</v>
      </c>
      <c r="N2119" s="77">
        <v>0</v>
      </c>
      <c r="O2119" s="77">
        <v>1374.04137769767</v>
      </c>
      <c r="P2119" s="87" cm="1">
        <f t="array" ref="P2119">IF($X2119="Non-local",VLOOKUP($E2119,$AI$64:$AW$68,COLUMN($AW:$AW)-COLUMN($AH:$AH),FALSE),IF($X2119="Unknown",VLOOKUP($E2119,$AI$71:$AW$75,COLUMN($AW:$AW)-COLUMN($AH:$AH),FALSE),0))</f>
        <v>244</v>
      </c>
      <c r="Q2119" s="87" cm="1">
        <f t="array" ref="Q2119">IF($X2119="Non-local",VLOOKUP($E2119,$AI$40:$AW$44,COLUMN($AW:$AW)-COLUMN($AH:$AH),FALSE),IF($X2119="Unknown",VLOOKUP($E2119,$AI$47:$AW$51,COLUMN($AW:$AW)-COLUMN($AH:$AH),FALSE),0))</f>
        <v>485.37900000000008</v>
      </c>
      <c r="R2119" s="87" cm="1">
        <f t="array" ref="R2119">IF($X2119="Non-local",VLOOKUP($E2119,$AI$88:$AW$92,COLUMN($AW:$AW)-COLUMN($AH:$AH),FALSE),IF($X2119="Unknown",VLOOKUP($E2119,$AI$95:$AW$99,COLUMN($AW:$AW)-COLUMN($AH:$AH),FALSE),0))</f>
        <v>0.16197839056517743</v>
      </c>
      <c r="S2119" s="87" cm="1">
        <f t="array" ref="S2119">VLOOKUP($E2119,$AI$111:$AW$115,COLUMN($AW:$AW)-COLUMN($AH:$AH),FALSE)</f>
        <v>431.69321999999994</v>
      </c>
      <c r="T2119" s="104">
        <f t="shared" si="487"/>
        <v>2.1855926299357673</v>
      </c>
      <c r="U2119" s="104">
        <f t="shared" si="488"/>
        <v>2535.1135976976702</v>
      </c>
      <c r="V2119" s="87" cm="1">
        <f t="array" ref="V2119">VLOOKUP($E2119,$AI$118:$AW$122,COLUMN($AW:$AW)-COLUMN($AH:$AH),FALSE)</f>
        <v>0</v>
      </c>
      <c r="W2119" s="87" t="str">
        <f t="shared" si="492"/>
        <v>Domestic</v>
      </c>
      <c r="X2119" s="87" t="str">
        <f t="shared" si="493"/>
        <v>Non-local</v>
      </c>
      <c r="Y2119" s="104"/>
      <c r="Z2119" s="87" t="str">
        <f t="shared" si="489"/>
        <v>USA</v>
      </c>
      <c r="AA2119" s="87" t="str">
        <f t="shared" si="490"/>
        <v>USA</v>
      </c>
      <c r="AB2119" s="82" cm="1">
        <f t="array" ref="AB2119">VLOOKUP(B2119,'GDP per Capita'!$T$2:$V$4235,COLUMN('GDP per Capita'!$V:$V)-COLUMN('GDP per Capita'!$S:$S),FALSE)</f>
        <v>63809.64</v>
      </c>
      <c r="AC2119" s="82">
        <f t="shared" si="494"/>
        <v>63809.64</v>
      </c>
      <c r="AD2119" s="82">
        <f t="shared" si="495"/>
        <v>63809.64</v>
      </c>
      <c r="AE2119" s="88">
        <f t="shared" si="491"/>
        <v>3.9729319859784042E-2</v>
      </c>
    </row>
    <row r="2120" spans="1:31">
      <c r="A2120" s="77" t="s">
        <v>1617</v>
      </c>
      <c r="B2120" s="77">
        <v>2119</v>
      </c>
      <c r="C2120" s="77" t="s">
        <v>29</v>
      </c>
      <c r="D2120" s="77" t="s">
        <v>29</v>
      </c>
      <c r="E2120" s="77">
        <v>2019</v>
      </c>
      <c r="F2120" s="77">
        <v>36.527760700000002</v>
      </c>
      <c r="G2120" s="77">
        <v>-87.358870299999893</v>
      </c>
      <c r="H2120" s="77">
        <v>0</v>
      </c>
      <c r="I2120" s="77" t="s">
        <v>1479</v>
      </c>
      <c r="J2120" s="77">
        <v>38.626803899999999</v>
      </c>
      <c r="K2120" s="77">
        <v>-90.199409700000004</v>
      </c>
      <c r="L2120" s="77">
        <v>684.44165450165201</v>
      </c>
      <c r="M2120" s="77">
        <v>0.25200864549330698</v>
      </c>
      <c r="N2120" s="77">
        <v>0</v>
      </c>
      <c r="O2120" s="77">
        <v>131.412797664317</v>
      </c>
      <c r="P2120" s="87" cm="1">
        <f t="array" ref="P2120">IF($X2120="Non-local",VLOOKUP($E2120,$AI$64:$AW$68,COLUMN($AW:$AW)-COLUMN($AH:$AH),FALSE),IF($X2120="Unknown",VLOOKUP($E2120,$AI$71:$AW$75,COLUMN($AW:$AW)-COLUMN($AH:$AH),FALSE),0))</f>
        <v>244</v>
      </c>
      <c r="Q2120" s="87" cm="1">
        <f t="array" ref="Q2120">IF($X2120="Non-local",VLOOKUP($E2120,$AI$40:$AW$44,COLUMN($AW:$AW)-COLUMN($AH:$AH),FALSE),IF($X2120="Unknown",VLOOKUP($E2120,$AI$47:$AW$51,COLUMN($AW:$AW)-COLUMN($AH:$AH),FALSE),0))</f>
        <v>485.37900000000008</v>
      </c>
      <c r="R2120" s="87" cm="1">
        <f t="array" ref="R2120">IF($X2120="Non-local",VLOOKUP($E2120,$AI$88:$AW$92,COLUMN($AW:$AW)-COLUMN($AH:$AH),FALSE),IF($X2120="Unknown",VLOOKUP($E2120,$AI$95:$AW$99,COLUMN($AW:$AW)-COLUMN($AH:$AH),FALSE),0))</f>
        <v>0.16197839056517743</v>
      </c>
      <c r="S2120" s="87" cm="1">
        <f t="array" ref="S2120">VLOOKUP($E2120,$AI$111:$AW$115,COLUMN($AW:$AW)-COLUMN($AH:$AH),FALSE)</f>
        <v>431.69321999999994</v>
      </c>
      <c r="T2120" s="104">
        <f t="shared" si="487"/>
        <v>0.41398703605848441</v>
      </c>
      <c r="U2120" s="104">
        <f t="shared" si="488"/>
        <v>1292.485017664317</v>
      </c>
      <c r="V2120" s="87" cm="1">
        <f t="array" ref="V2120">VLOOKUP($E2120,$AI$118:$AW$122,COLUMN($AW:$AW)-COLUMN($AH:$AH),FALSE)</f>
        <v>0</v>
      </c>
      <c r="W2120" s="87" t="str">
        <f t="shared" si="492"/>
        <v>Domestic</v>
      </c>
      <c r="X2120" s="87" t="str">
        <f t="shared" si="493"/>
        <v>Non-local</v>
      </c>
      <c r="Y2120" s="104"/>
      <c r="Z2120" s="87" t="str">
        <f t="shared" si="489"/>
        <v>USA</v>
      </c>
      <c r="AA2120" s="87" t="str">
        <f t="shared" si="490"/>
        <v>USA</v>
      </c>
      <c r="AB2120" s="82" cm="1">
        <f t="array" ref="AB2120">VLOOKUP(B2120,'GDP per Capita'!$T$2:$V$4235,COLUMN('GDP per Capita'!$V:$V)-COLUMN('GDP per Capita'!$S:$S),FALSE)</f>
        <v>63809.64</v>
      </c>
      <c r="AC2120" s="82">
        <f t="shared" si="494"/>
        <v>63809.64</v>
      </c>
      <c r="AD2120" s="82">
        <f t="shared" si="495"/>
        <v>63809.64</v>
      </c>
      <c r="AE2120" s="88">
        <f t="shared" si="491"/>
        <v>2.0255325334296151E-2</v>
      </c>
    </row>
    <row r="2121" spans="1:31">
      <c r="A2121" s="77" t="s">
        <v>886</v>
      </c>
      <c r="B2121" s="77">
        <v>2120</v>
      </c>
      <c r="C2121" s="77" t="s">
        <v>29</v>
      </c>
      <c r="D2121" s="77" t="s">
        <v>29</v>
      </c>
      <c r="E2121" s="77">
        <v>2019</v>
      </c>
      <c r="F2121" s="77">
        <v>39.284749400000003</v>
      </c>
      <c r="G2121" s="77">
        <v>-76.620474639699793</v>
      </c>
      <c r="H2121" s="77">
        <v>0</v>
      </c>
      <c r="I2121" s="77" t="s">
        <v>1479</v>
      </c>
      <c r="J2121" s="77">
        <v>38.626803899999999</v>
      </c>
      <c r="K2121" s="77">
        <v>-90.199409700000004</v>
      </c>
      <c r="L2121" s="77">
        <v>2350.6492868402502</v>
      </c>
      <c r="M2121" s="77">
        <v>0.47202265803874</v>
      </c>
      <c r="N2121" s="77">
        <v>0</v>
      </c>
      <c r="O2121" s="77">
        <v>451.32466307332902</v>
      </c>
      <c r="P2121" s="87" cm="1">
        <f t="array" ref="P2121">IF($X2121="Non-local",VLOOKUP($E2121,$AI$64:$AW$68,COLUMN($AW:$AW)-COLUMN($AH:$AH),FALSE),IF($X2121="Unknown",VLOOKUP($E2121,$AI$71:$AW$75,COLUMN($AW:$AW)-COLUMN($AH:$AH),FALSE),0))</f>
        <v>244</v>
      </c>
      <c r="Q2121" s="87" cm="1">
        <f t="array" ref="Q2121">IF($X2121="Non-local",VLOOKUP($E2121,$AI$40:$AW$44,COLUMN($AW:$AW)-COLUMN($AH:$AH),FALSE),IF($X2121="Unknown",VLOOKUP($E2121,$AI$47:$AW$51,COLUMN($AW:$AW)-COLUMN($AH:$AH),FALSE),0))</f>
        <v>485.37900000000008</v>
      </c>
      <c r="R2121" s="87" cm="1">
        <f t="array" ref="R2121">IF($X2121="Non-local",VLOOKUP($E2121,$AI$88:$AW$92,COLUMN($AW:$AW)-COLUMN($AH:$AH),FALSE),IF($X2121="Unknown",VLOOKUP($E2121,$AI$95:$AW$99,COLUMN($AW:$AW)-COLUMN($AH:$AH),FALSE),0))</f>
        <v>0.16197839056517743</v>
      </c>
      <c r="S2121" s="87" cm="1">
        <f t="array" ref="S2121">VLOOKUP($E2121,$AI$111:$AW$115,COLUMN($AW:$AW)-COLUMN($AH:$AH),FALSE)</f>
        <v>431.69321999999994</v>
      </c>
      <c r="T2121" s="104">
        <f t="shared" si="487"/>
        <v>0.63400104860391737</v>
      </c>
      <c r="U2121" s="104">
        <f t="shared" si="488"/>
        <v>1612.396883073329</v>
      </c>
      <c r="V2121" s="87" cm="1">
        <f t="array" ref="V2121">VLOOKUP($E2121,$AI$118:$AW$122,COLUMN($AW:$AW)-COLUMN($AH:$AH),FALSE)</f>
        <v>0</v>
      </c>
      <c r="W2121" s="87" t="str">
        <f t="shared" si="492"/>
        <v>Domestic</v>
      </c>
      <c r="X2121" s="87" t="str">
        <f t="shared" si="493"/>
        <v>Non-local</v>
      </c>
      <c r="Y2121" s="104"/>
      <c r="Z2121" s="87" t="str">
        <f t="shared" si="489"/>
        <v>USA</v>
      </c>
      <c r="AA2121" s="87" t="str">
        <f t="shared" si="490"/>
        <v>USA</v>
      </c>
      <c r="AB2121" s="82" cm="1">
        <f t="array" ref="AB2121">VLOOKUP(B2121,'GDP per Capita'!$T$2:$V$4235,COLUMN('GDP per Capita'!$V:$V)-COLUMN('GDP per Capita'!$S:$S),FALSE)</f>
        <v>63809.64</v>
      </c>
      <c r="AC2121" s="82">
        <f t="shared" si="494"/>
        <v>63809.64</v>
      </c>
      <c r="AD2121" s="82">
        <f t="shared" si="495"/>
        <v>63809.64</v>
      </c>
      <c r="AE2121" s="88">
        <f t="shared" si="491"/>
        <v>2.5268860364567627E-2</v>
      </c>
    </row>
    <row r="2122" spans="1:31">
      <c r="A2122" s="77" t="s">
        <v>920</v>
      </c>
      <c r="B2122" s="77">
        <v>2121</v>
      </c>
      <c r="C2122" s="77" t="s">
        <v>29</v>
      </c>
      <c r="D2122" s="77" t="s">
        <v>29</v>
      </c>
      <c r="E2122" s="77">
        <v>2019</v>
      </c>
      <c r="F2122" s="77">
        <v>32.222876499999998</v>
      </c>
      <c r="G2122" s="77">
        <v>-110.9748477</v>
      </c>
      <c r="H2122" s="77">
        <v>0</v>
      </c>
      <c r="I2122" s="77" t="s">
        <v>1479</v>
      </c>
      <c r="J2122" s="77">
        <v>38.626803899999999</v>
      </c>
      <c r="K2122" s="77">
        <v>-90.199409700000004</v>
      </c>
      <c r="L2122" s="77">
        <v>4014.12716667114</v>
      </c>
      <c r="M2122" s="77">
        <v>0.72437138261969503</v>
      </c>
      <c r="N2122" s="77">
        <v>0</v>
      </c>
      <c r="O2122" s="77">
        <v>481.69526000053702</v>
      </c>
      <c r="P2122" s="87" cm="1">
        <f t="array" ref="P2122">IF($X2122="Non-local",VLOOKUP($E2122,$AI$64:$AW$68,COLUMN($AW:$AW)-COLUMN($AH:$AH),FALSE),IF($X2122="Unknown",VLOOKUP($E2122,$AI$71:$AW$75,COLUMN($AW:$AW)-COLUMN($AH:$AH),FALSE),0))</f>
        <v>244</v>
      </c>
      <c r="Q2122" s="87" cm="1">
        <f t="array" ref="Q2122">IF($X2122="Non-local",VLOOKUP($E2122,$AI$40:$AW$44,COLUMN($AW:$AW)-COLUMN($AH:$AH),FALSE),IF($X2122="Unknown",VLOOKUP($E2122,$AI$47:$AW$51,COLUMN($AW:$AW)-COLUMN($AH:$AH),FALSE),0))</f>
        <v>485.37900000000008</v>
      </c>
      <c r="R2122" s="87" cm="1">
        <f t="array" ref="R2122">IF($X2122="Non-local",VLOOKUP($E2122,$AI$88:$AW$92,COLUMN($AW:$AW)-COLUMN($AH:$AH),FALSE),IF($X2122="Unknown",VLOOKUP($E2122,$AI$95:$AW$99,COLUMN($AW:$AW)-COLUMN($AH:$AH),FALSE),0))</f>
        <v>0.16197839056517743</v>
      </c>
      <c r="S2122" s="87" cm="1">
        <f t="array" ref="S2122">VLOOKUP($E2122,$AI$111:$AW$115,COLUMN($AW:$AW)-COLUMN($AH:$AH),FALSE)</f>
        <v>431.69321999999994</v>
      </c>
      <c r="T2122" s="104">
        <f t="shared" si="487"/>
        <v>0.8863497731848724</v>
      </c>
      <c r="U2122" s="104">
        <f t="shared" si="488"/>
        <v>1642.767480000537</v>
      </c>
      <c r="V2122" s="87" cm="1">
        <f t="array" ref="V2122">VLOOKUP($E2122,$AI$118:$AW$122,COLUMN($AW:$AW)-COLUMN($AH:$AH),FALSE)</f>
        <v>0</v>
      </c>
      <c r="W2122" s="87" t="str">
        <f t="shared" si="492"/>
        <v>Domestic</v>
      </c>
      <c r="X2122" s="87" t="str">
        <f t="shared" si="493"/>
        <v>Non-local</v>
      </c>
      <c r="Y2122" s="104"/>
      <c r="Z2122" s="87" t="str">
        <f t="shared" si="489"/>
        <v>USA</v>
      </c>
      <c r="AA2122" s="87" t="str">
        <f t="shared" si="490"/>
        <v>USA</v>
      </c>
      <c r="AB2122" s="82" cm="1">
        <f t="array" ref="AB2122">VLOOKUP(B2122,'GDP per Capita'!$T$2:$V$4235,COLUMN('GDP per Capita'!$V:$V)-COLUMN('GDP per Capita'!$S:$S),FALSE)</f>
        <v>63809.64</v>
      </c>
      <c r="AC2122" s="82">
        <f t="shared" si="494"/>
        <v>63809.64</v>
      </c>
      <c r="AD2122" s="82">
        <f t="shared" si="495"/>
        <v>63809.64</v>
      </c>
      <c r="AE2122" s="88">
        <f t="shared" si="491"/>
        <v>2.5744816613924432E-2</v>
      </c>
    </row>
    <row r="2123" spans="1:31">
      <c r="A2123" s="77" t="s">
        <v>1618</v>
      </c>
      <c r="B2123" s="77">
        <v>2122</v>
      </c>
      <c r="C2123" s="77" t="s">
        <v>29</v>
      </c>
      <c r="D2123" s="77" t="s">
        <v>29</v>
      </c>
      <c r="E2123" s="77">
        <v>2019</v>
      </c>
      <c r="F2123" s="77">
        <v>41.035062500000002</v>
      </c>
      <c r="G2123" s="77">
        <v>-73.864852135740904</v>
      </c>
      <c r="H2123" s="77">
        <v>0</v>
      </c>
      <c r="I2123" s="77" t="s">
        <v>1479</v>
      </c>
      <c r="J2123" s="77">
        <v>38.626803899999999</v>
      </c>
      <c r="K2123" s="77">
        <v>-90.199409700000004</v>
      </c>
      <c r="L2123" s="77">
        <v>2836.1448696635198</v>
      </c>
      <c r="M2123" s="77">
        <v>0.53683971393626595</v>
      </c>
      <c r="N2123" s="77">
        <v>0</v>
      </c>
      <c r="O2123" s="77">
        <v>544.53981497539598</v>
      </c>
      <c r="P2123" s="87" cm="1">
        <f t="array" ref="P2123">IF($X2123="Non-local",VLOOKUP($E2123,$AI$64:$AW$68,COLUMN($AW:$AW)-COLUMN($AH:$AH),FALSE),IF($X2123="Unknown",VLOOKUP($E2123,$AI$71:$AW$75,COLUMN($AW:$AW)-COLUMN($AH:$AH),FALSE),0))</f>
        <v>244</v>
      </c>
      <c r="Q2123" s="87" cm="1">
        <f t="array" ref="Q2123">IF($X2123="Non-local",VLOOKUP($E2123,$AI$40:$AW$44,COLUMN($AW:$AW)-COLUMN($AH:$AH),FALSE),IF($X2123="Unknown",VLOOKUP($E2123,$AI$47:$AW$51,COLUMN($AW:$AW)-COLUMN($AH:$AH),FALSE),0))</f>
        <v>485.37900000000008</v>
      </c>
      <c r="R2123" s="87" cm="1">
        <f t="array" ref="R2123">IF($X2123="Non-local",VLOOKUP($E2123,$AI$88:$AW$92,COLUMN($AW:$AW)-COLUMN($AH:$AH),FALSE),IF($X2123="Unknown",VLOOKUP($E2123,$AI$95:$AW$99,COLUMN($AW:$AW)-COLUMN($AH:$AH),FALSE),0))</f>
        <v>0.16197839056517743</v>
      </c>
      <c r="S2123" s="87" cm="1">
        <f t="array" ref="S2123">VLOOKUP($E2123,$AI$111:$AW$115,COLUMN($AW:$AW)-COLUMN($AH:$AH),FALSE)</f>
        <v>431.69321999999994</v>
      </c>
      <c r="T2123" s="104">
        <f t="shared" si="487"/>
        <v>0.69881810450144344</v>
      </c>
      <c r="U2123" s="104">
        <f t="shared" si="488"/>
        <v>1705.612034975396</v>
      </c>
      <c r="V2123" s="87" cm="1">
        <f t="array" ref="V2123">VLOOKUP($E2123,$AI$118:$AW$122,COLUMN($AW:$AW)-COLUMN($AH:$AH),FALSE)</f>
        <v>0</v>
      </c>
      <c r="W2123" s="87" t="str">
        <f t="shared" si="492"/>
        <v>Domestic</v>
      </c>
      <c r="X2123" s="87" t="str">
        <f t="shared" si="493"/>
        <v>Non-local</v>
      </c>
      <c r="Y2123" s="104"/>
      <c r="Z2123" s="87" t="str">
        <f t="shared" si="489"/>
        <v>USA</v>
      </c>
      <c r="AA2123" s="87" t="str">
        <f t="shared" si="490"/>
        <v>USA</v>
      </c>
      <c r="AB2123" s="82" cm="1">
        <f t="array" ref="AB2123">VLOOKUP(B2123,'GDP per Capita'!$T$2:$V$4235,COLUMN('GDP per Capita'!$V:$V)-COLUMN('GDP per Capita'!$S:$S),FALSE)</f>
        <v>63809.64</v>
      </c>
      <c r="AC2123" s="82">
        <f t="shared" si="494"/>
        <v>63809.64</v>
      </c>
      <c r="AD2123" s="82">
        <f t="shared" si="495"/>
        <v>63809.64</v>
      </c>
      <c r="AE2123" s="88">
        <f t="shared" si="491"/>
        <v>2.6729692174652545E-2</v>
      </c>
    </row>
    <row r="2124" spans="1:31">
      <c r="A2124" s="77" t="s">
        <v>971</v>
      </c>
      <c r="B2124" s="77">
        <v>2123</v>
      </c>
      <c r="C2124" s="77" t="s">
        <v>29</v>
      </c>
      <c r="D2124" s="77" t="s">
        <v>29</v>
      </c>
      <c r="E2124" s="77">
        <v>2019</v>
      </c>
      <c r="F2124" s="77">
        <v>40.7127281</v>
      </c>
      <c r="G2124" s="77">
        <v>-74.006015199999993</v>
      </c>
      <c r="H2124" s="77">
        <v>0</v>
      </c>
      <c r="I2124" s="77" t="s">
        <v>1479</v>
      </c>
      <c r="J2124" s="77">
        <v>38.626803899999999</v>
      </c>
      <c r="K2124" s="77">
        <v>-90.199409700000004</v>
      </c>
      <c r="L2124" s="77">
        <v>2806.3747860317599</v>
      </c>
      <c r="M2124" s="77">
        <v>0.53219882921355599</v>
      </c>
      <c r="N2124" s="77">
        <v>0</v>
      </c>
      <c r="O2124" s="77">
        <v>538.82395891809801</v>
      </c>
      <c r="P2124" s="87" cm="1">
        <f t="array" ref="P2124">IF($X2124="Non-local",VLOOKUP($E2124,$AI$64:$AW$68,COLUMN($AW:$AW)-COLUMN($AH:$AH),FALSE),IF($X2124="Unknown",VLOOKUP($E2124,$AI$71:$AW$75,COLUMN($AW:$AW)-COLUMN($AH:$AH),FALSE),0))</f>
        <v>244</v>
      </c>
      <c r="Q2124" s="87" cm="1">
        <f t="array" ref="Q2124">IF($X2124="Non-local",VLOOKUP($E2124,$AI$40:$AW$44,COLUMN($AW:$AW)-COLUMN($AH:$AH),FALSE),IF($X2124="Unknown",VLOOKUP($E2124,$AI$47:$AW$51,COLUMN($AW:$AW)-COLUMN($AH:$AH),FALSE),0))</f>
        <v>485.37900000000008</v>
      </c>
      <c r="R2124" s="87" cm="1">
        <f t="array" ref="R2124">IF($X2124="Non-local",VLOOKUP($E2124,$AI$88:$AW$92,COLUMN($AW:$AW)-COLUMN($AH:$AH),FALSE),IF($X2124="Unknown",VLOOKUP($E2124,$AI$95:$AW$99,COLUMN($AW:$AW)-COLUMN($AH:$AH),FALSE),0))</f>
        <v>0.16197839056517743</v>
      </c>
      <c r="S2124" s="87" cm="1">
        <f t="array" ref="S2124">VLOOKUP($E2124,$AI$111:$AW$115,COLUMN($AW:$AW)-COLUMN($AH:$AH),FALSE)</f>
        <v>431.69321999999994</v>
      </c>
      <c r="T2124" s="104">
        <f t="shared" si="487"/>
        <v>0.69417721977873348</v>
      </c>
      <c r="U2124" s="104">
        <f t="shared" si="488"/>
        <v>1699.896178918098</v>
      </c>
      <c r="V2124" s="87" cm="1">
        <f t="array" ref="V2124">VLOOKUP($E2124,$AI$118:$AW$122,COLUMN($AW:$AW)-COLUMN($AH:$AH),FALSE)</f>
        <v>0</v>
      </c>
      <c r="W2124" s="87" t="str">
        <f t="shared" si="492"/>
        <v>Domestic</v>
      </c>
      <c r="X2124" s="87" t="str">
        <f t="shared" si="493"/>
        <v>Non-local</v>
      </c>
      <c r="Y2124" s="104"/>
      <c r="Z2124" s="87" t="str">
        <f t="shared" si="489"/>
        <v>USA</v>
      </c>
      <c r="AA2124" s="87" t="str">
        <f t="shared" si="490"/>
        <v>USA</v>
      </c>
      <c r="AB2124" s="82" cm="1">
        <f t="array" ref="AB2124">VLOOKUP(B2124,'GDP per Capita'!$T$2:$V$4235,COLUMN('GDP per Capita'!$V:$V)-COLUMN('GDP per Capita'!$S:$S),FALSE)</f>
        <v>63809.64</v>
      </c>
      <c r="AC2124" s="82">
        <f t="shared" si="494"/>
        <v>63809.64</v>
      </c>
      <c r="AD2124" s="82">
        <f t="shared" si="495"/>
        <v>63809.64</v>
      </c>
      <c r="AE2124" s="88">
        <f t="shared" si="491"/>
        <v>2.6640115489103184E-2</v>
      </c>
    </row>
    <row r="2125" spans="1:31">
      <c r="A2125" s="77" t="s">
        <v>956</v>
      </c>
      <c r="B2125" s="77">
        <v>2124</v>
      </c>
      <c r="C2125" s="77" t="s">
        <v>29</v>
      </c>
      <c r="D2125" s="77" t="s">
        <v>29</v>
      </c>
      <c r="E2125" s="77">
        <v>2019</v>
      </c>
      <c r="F2125" s="77">
        <v>38.626417799999999</v>
      </c>
      <c r="G2125" s="77">
        <v>-90.199837799999997</v>
      </c>
      <c r="H2125" s="77">
        <v>1</v>
      </c>
      <c r="I2125" s="77" t="s">
        <v>1479</v>
      </c>
      <c r="J2125" s="77">
        <v>38.626803899999999</v>
      </c>
      <c r="K2125" s="77">
        <v>-90.199409700000004</v>
      </c>
      <c r="L2125" s="77">
        <v>0.113599056080186</v>
      </c>
      <c r="M2125" s="77">
        <v>0</v>
      </c>
      <c r="N2125" s="77">
        <v>0</v>
      </c>
      <c r="O2125" s="77">
        <v>0</v>
      </c>
      <c r="P2125" s="87" cm="1">
        <f t="array" ref="P2125">IF($X2125="Non-local",VLOOKUP($E2125,$AI$64:$AW$68,COLUMN($AW:$AW)-COLUMN($AH:$AH),FALSE),IF($X2125="Unknown",VLOOKUP($E2125,$AI$71:$AW$75,COLUMN($AW:$AW)-COLUMN($AH:$AH),FALSE),0))</f>
        <v>0</v>
      </c>
      <c r="Q2125" s="87" cm="1">
        <f t="array" ref="Q2125">IF($X2125="Non-local",VLOOKUP($E2125,$AI$40:$AW$44,COLUMN($AW:$AW)-COLUMN($AH:$AH),FALSE),IF($X2125="Unknown",VLOOKUP($E2125,$AI$47:$AW$51,COLUMN($AW:$AW)-COLUMN($AH:$AH),FALSE),0))</f>
        <v>0</v>
      </c>
      <c r="R2125" s="87" cm="1">
        <f t="array" ref="R2125">IF($X2125="Non-local",VLOOKUP($E2125,$AI$88:$AW$92,COLUMN($AW:$AW)-COLUMN($AH:$AH),FALSE),IF($X2125="Unknown",VLOOKUP($E2125,$AI$95:$AW$99,COLUMN($AW:$AW)-COLUMN($AH:$AH),FALSE),0))</f>
        <v>0</v>
      </c>
      <c r="S2125" s="87" cm="1">
        <f t="array" ref="S2125">VLOOKUP($E2125,$AI$111:$AW$115,COLUMN($AW:$AW)-COLUMN($AH:$AH),FALSE)</f>
        <v>431.69321999999994</v>
      </c>
      <c r="T2125" s="104">
        <f t="shared" si="487"/>
        <v>0</v>
      </c>
      <c r="U2125" s="104">
        <f t="shared" si="488"/>
        <v>431.69321999999994</v>
      </c>
      <c r="V2125" s="87" cm="1">
        <f t="array" ref="V2125">VLOOKUP($E2125,$AI$118:$AW$122,COLUMN($AW:$AW)-COLUMN($AH:$AH),FALSE)</f>
        <v>0</v>
      </c>
      <c r="W2125" s="87" t="str">
        <f t="shared" si="492"/>
        <v>Domestic</v>
      </c>
      <c r="X2125" s="87" t="str">
        <f t="shared" si="493"/>
        <v>Local</v>
      </c>
      <c r="Y2125" s="104"/>
      <c r="Z2125" s="87" t="str">
        <f t="shared" si="489"/>
        <v>USA</v>
      </c>
      <c r="AA2125" s="87" t="str">
        <f t="shared" si="490"/>
        <v>USA</v>
      </c>
      <c r="AB2125" s="82" cm="1">
        <f t="array" ref="AB2125">VLOOKUP(B2125,'GDP per Capita'!$T$2:$V$4235,COLUMN('GDP per Capita'!$V:$V)-COLUMN('GDP per Capita'!$S:$S),FALSE)</f>
        <v>63809.64</v>
      </c>
      <c r="AC2125" s="82">
        <f t="shared" si="494"/>
        <v>63809.64</v>
      </c>
      <c r="AD2125" s="82">
        <f t="shared" si="495"/>
        <v>63809.64</v>
      </c>
      <c r="AE2125" s="88">
        <f t="shared" si="491"/>
        <v>6.7653291885050593E-3</v>
      </c>
    </row>
    <row r="2126" spans="1:31">
      <c r="A2126" s="77" t="s">
        <v>880</v>
      </c>
      <c r="B2126" s="77">
        <v>2125</v>
      </c>
      <c r="C2126" s="77" t="s">
        <v>29</v>
      </c>
      <c r="D2126" s="77" t="s">
        <v>29</v>
      </c>
      <c r="E2126" s="77">
        <v>2019</v>
      </c>
      <c r="F2126" s="77">
        <v>37.779026199999997</v>
      </c>
      <c r="G2126" s="77">
        <v>-122.41990610000001</v>
      </c>
      <c r="H2126" s="77">
        <v>0</v>
      </c>
      <c r="I2126" s="77" t="s">
        <v>1479</v>
      </c>
      <c r="J2126" s="77">
        <v>38.626803899999999</v>
      </c>
      <c r="K2126" s="77">
        <v>-90.199409700000004</v>
      </c>
      <c r="L2126" s="77">
        <v>5604.9767985277304</v>
      </c>
      <c r="M2126" s="77">
        <v>0.95846241951640698</v>
      </c>
      <c r="N2126" s="77">
        <v>0</v>
      </c>
      <c r="O2126" s="77">
        <v>672.59721582332804</v>
      </c>
      <c r="P2126" s="87" cm="1">
        <f t="array" ref="P2126">IF($X2126="Non-local",VLOOKUP($E2126,$AI$64:$AW$68,COLUMN($AW:$AW)-COLUMN($AH:$AH),FALSE),IF($X2126="Unknown",VLOOKUP($E2126,$AI$71:$AW$75,COLUMN($AW:$AW)-COLUMN($AH:$AH),FALSE),0))</f>
        <v>244</v>
      </c>
      <c r="Q2126" s="87" cm="1">
        <f t="array" ref="Q2126">IF($X2126="Non-local",VLOOKUP($E2126,$AI$40:$AW$44,COLUMN($AW:$AW)-COLUMN($AH:$AH),FALSE),IF($X2126="Unknown",VLOOKUP($E2126,$AI$47:$AW$51,COLUMN($AW:$AW)-COLUMN($AH:$AH),FALSE),0))</f>
        <v>485.37900000000008</v>
      </c>
      <c r="R2126" s="87" cm="1">
        <f t="array" ref="R2126">IF($X2126="Non-local",VLOOKUP($E2126,$AI$88:$AW$92,COLUMN($AW:$AW)-COLUMN($AH:$AH),FALSE),IF($X2126="Unknown",VLOOKUP($E2126,$AI$95:$AW$99,COLUMN($AW:$AW)-COLUMN($AH:$AH),FALSE),0))</f>
        <v>0.16197839056517743</v>
      </c>
      <c r="S2126" s="87" cm="1">
        <f t="array" ref="S2126">VLOOKUP($E2126,$AI$111:$AW$115,COLUMN($AW:$AW)-COLUMN($AH:$AH),FALSE)</f>
        <v>431.69321999999994</v>
      </c>
      <c r="T2126" s="104">
        <f t="shared" si="487"/>
        <v>1.1204408100815844</v>
      </c>
      <c r="U2126" s="104">
        <f t="shared" si="488"/>
        <v>1833.6694358233281</v>
      </c>
      <c r="V2126" s="87" cm="1">
        <f t="array" ref="V2126">VLOOKUP($E2126,$AI$118:$AW$122,COLUMN($AW:$AW)-COLUMN($AH:$AH),FALSE)</f>
        <v>0</v>
      </c>
      <c r="W2126" s="87" t="str">
        <f t="shared" si="492"/>
        <v>Domestic</v>
      </c>
      <c r="X2126" s="87" t="str">
        <f t="shared" si="493"/>
        <v>Non-local</v>
      </c>
      <c r="Y2126" s="104"/>
      <c r="Z2126" s="87" t="str">
        <f t="shared" si="489"/>
        <v>USA</v>
      </c>
      <c r="AA2126" s="87" t="str">
        <f t="shared" si="490"/>
        <v>USA</v>
      </c>
      <c r="AB2126" s="82" cm="1">
        <f t="array" ref="AB2126">VLOOKUP(B2126,'GDP per Capita'!$T$2:$V$4235,COLUMN('GDP per Capita'!$V:$V)-COLUMN('GDP per Capita'!$S:$S),FALSE)</f>
        <v>63809.64</v>
      </c>
      <c r="AC2126" s="82">
        <f t="shared" si="494"/>
        <v>63809.64</v>
      </c>
      <c r="AD2126" s="82">
        <f t="shared" si="495"/>
        <v>63809.64</v>
      </c>
      <c r="AE2126" s="88">
        <f t="shared" si="491"/>
        <v>2.8736558235140146E-2</v>
      </c>
    </row>
    <row r="2127" spans="1:31">
      <c r="A2127" s="77" t="s">
        <v>1379</v>
      </c>
      <c r="B2127" s="77">
        <v>2126</v>
      </c>
      <c r="C2127" s="77" t="s">
        <v>29</v>
      </c>
      <c r="D2127" s="77" t="s">
        <v>29</v>
      </c>
      <c r="E2127" s="77">
        <v>2019</v>
      </c>
      <c r="F2127" s="77">
        <v>38.951883000000002</v>
      </c>
      <c r="G2127" s="77">
        <v>-92.333736599999995</v>
      </c>
      <c r="H2127" s="77">
        <v>0</v>
      </c>
      <c r="I2127" s="77" t="s">
        <v>1479</v>
      </c>
      <c r="J2127" s="77">
        <v>38.626803899999999</v>
      </c>
      <c r="K2127" s="77">
        <v>-90.199409700000004</v>
      </c>
      <c r="L2127" s="77">
        <v>376.95819232719998</v>
      </c>
      <c r="M2127" s="77">
        <v>0.21140706079799901</v>
      </c>
      <c r="N2127" s="77">
        <v>0</v>
      </c>
      <c r="O2127" s="77">
        <v>72.375972926822399</v>
      </c>
      <c r="P2127" s="87" cm="1">
        <f t="array" ref="P2127">IF($X2127="Non-local",VLOOKUP($E2127,$AI$64:$AW$68,COLUMN($AW:$AW)-COLUMN($AH:$AH),FALSE),IF($X2127="Unknown",VLOOKUP($E2127,$AI$71:$AW$75,COLUMN($AW:$AW)-COLUMN($AH:$AH),FALSE),0))</f>
        <v>244</v>
      </c>
      <c r="Q2127" s="87" cm="1">
        <f t="array" ref="Q2127">IF($X2127="Non-local",VLOOKUP($E2127,$AI$40:$AW$44,COLUMN($AW:$AW)-COLUMN($AH:$AH),FALSE),IF($X2127="Unknown",VLOOKUP($E2127,$AI$47:$AW$51,COLUMN($AW:$AW)-COLUMN($AH:$AH),FALSE),0))</f>
        <v>485.37900000000008</v>
      </c>
      <c r="R2127" s="87" cm="1">
        <f t="array" ref="R2127">IF($X2127="Non-local",VLOOKUP($E2127,$AI$88:$AW$92,COLUMN($AW:$AW)-COLUMN($AH:$AH),FALSE),IF($X2127="Unknown",VLOOKUP($E2127,$AI$95:$AW$99,COLUMN($AW:$AW)-COLUMN($AH:$AH),FALSE),0))</f>
        <v>0.16197839056517743</v>
      </c>
      <c r="S2127" s="87" cm="1">
        <f t="array" ref="S2127">VLOOKUP($E2127,$AI$111:$AW$115,COLUMN($AW:$AW)-COLUMN($AH:$AH),FALSE)</f>
        <v>431.69321999999994</v>
      </c>
      <c r="T2127" s="104">
        <f t="shared" si="487"/>
        <v>0.37338545136317647</v>
      </c>
      <c r="U2127" s="104">
        <f t="shared" si="488"/>
        <v>1233.4481929268225</v>
      </c>
      <c r="V2127" s="87" cm="1">
        <f t="array" ref="V2127">VLOOKUP($E2127,$AI$118:$AW$122,COLUMN($AW:$AW)-COLUMN($AH:$AH),FALSE)</f>
        <v>0</v>
      </c>
      <c r="W2127" s="87" t="str">
        <f t="shared" si="492"/>
        <v>Domestic</v>
      </c>
      <c r="X2127" s="87" t="str">
        <f t="shared" si="493"/>
        <v>Non-local</v>
      </c>
      <c r="Y2127" s="104"/>
      <c r="Z2127" s="87" t="str">
        <f t="shared" si="489"/>
        <v>USA</v>
      </c>
      <c r="AA2127" s="87" t="str">
        <f t="shared" si="490"/>
        <v>USA</v>
      </c>
      <c r="AB2127" s="82" cm="1">
        <f t="array" ref="AB2127">VLOOKUP(B2127,'GDP per Capita'!$T$2:$V$4235,COLUMN('GDP per Capita'!$V:$V)-COLUMN('GDP per Capita'!$S:$S),FALSE)</f>
        <v>63809.64</v>
      </c>
      <c r="AC2127" s="82">
        <f t="shared" si="494"/>
        <v>63809.64</v>
      </c>
      <c r="AD2127" s="82">
        <f t="shared" si="495"/>
        <v>63809.64</v>
      </c>
      <c r="AE2127" s="88">
        <f t="shared" si="491"/>
        <v>1.9330123049226142E-2</v>
      </c>
    </row>
    <row r="2128" spans="1:31">
      <c r="A2128" s="77" t="s">
        <v>1619</v>
      </c>
      <c r="B2128" s="77">
        <v>2127</v>
      </c>
      <c r="C2128" s="77" t="s">
        <v>29</v>
      </c>
      <c r="D2128" s="77" t="s">
        <v>29</v>
      </c>
      <c r="E2128" s="77">
        <v>2019</v>
      </c>
      <c r="F2128" s="77">
        <v>37.3034933</v>
      </c>
      <c r="G2128" s="77">
        <v>-89.523035699999994</v>
      </c>
      <c r="H2128" s="77">
        <v>0</v>
      </c>
      <c r="I2128" s="77" t="s">
        <v>1479</v>
      </c>
      <c r="J2128" s="77">
        <v>38.626803899999999</v>
      </c>
      <c r="K2128" s="77">
        <v>-90.199409700000004</v>
      </c>
      <c r="L2128" s="77">
        <v>317.28322304950001</v>
      </c>
      <c r="M2128" s="77">
        <v>0.20352729288402999</v>
      </c>
      <c r="N2128" s="77">
        <v>0</v>
      </c>
      <c r="O2128" s="77">
        <v>60.918378825504099</v>
      </c>
      <c r="P2128" s="87" cm="1">
        <f t="array" ref="P2128">IF($X2128="Non-local",VLOOKUP($E2128,$AI$64:$AW$68,COLUMN($AW:$AW)-COLUMN($AH:$AH),FALSE),IF($X2128="Unknown",VLOOKUP($E2128,$AI$71:$AW$75,COLUMN($AW:$AW)-COLUMN($AH:$AH),FALSE),0))</f>
        <v>244</v>
      </c>
      <c r="Q2128" s="87" cm="1">
        <f t="array" ref="Q2128">IF($X2128="Non-local",VLOOKUP($E2128,$AI$40:$AW$44,COLUMN($AW:$AW)-COLUMN($AH:$AH),FALSE),IF($X2128="Unknown",VLOOKUP($E2128,$AI$47:$AW$51,COLUMN($AW:$AW)-COLUMN($AH:$AH),FALSE),0))</f>
        <v>485.37900000000008</v>
      </c>
      <c r="R2128" s="87" cm="1">
        <f t="array" ref="R2128">IF($X2128="Non-local",VLOOKUP($E2128,$AI$88:$AW$92,COLUMN($AW:$AW)-COLUMN($AH:$AH),FALSE),IF($X2128="Unknown",VLOOKUP($E2128,$AI$95:$AW$99,COLUMN($AW:$AW)-COLUMN($AH:$AH),FALSE),0))</f>
        <v>0.16197839056517743</v>
      </c>
      <c r="S2128" s="87" cm="1">
        <f t="array" ref="S2128">VLOOKUP($E2128,$AI$111:$AW$115,COLUMN($AW:$AW)-COLUMN($AH:$AH),FALSE)</f>
        <v>431.69321999999994</v>
      </c>
      <c r="T2128" s="104">
        <f t="shared" si="487"/>
        <v>0.36550568344920742</v>
      </c>
      <c r="U2128" s="104">
        <f t="shared" si="488"/>
        <v>1221.9905988255041</v>
      </c>
      <c r="V2128" s="87" cm="1">
        <f t="array" ref="V2128">VLOOKUP($E2128,$AI$118:$AW$122,COLUMN($AW:$AW)-COLUMN($AH:$AH),FALSE)</f>
        <v>0</v>
      </c>
      <c r="W2128" s="87" t="str">
        <f t="shared" si="492"/>
        <v>Domestic</v>
      </c>
      <c r="X2128" s="87" t="str">
        <f t="shared" si="493"/>
        <v>Non-local</v>
      </c>
      <c r="Y2128" s="104"/>
      <c r="Z2128" s="87" t="str">
        <f t="shared" si="489"/>
        <v>USA</v>
      </c>
      <c r="AA2128" s="87" t="str">
        <f t="shared" si="490"/>
        <v>USA</v>
      </c>
      <c r="AB2128" s="82" cm="1">
        <f t="array" ref="AB2128">VLOOKUP(B2128,'GDP per Capita'!$T$2:$V$4235,COLUMN('GDP per Capita'!$V:$V)-COLUMN('GDP per Capita'!$S:$S),FALSE)</f>
        <v>63809.64</v>
      </c>
      <c r="AC2128" s="82">
        <f t="shared" si="494"/>
        <v>63809.64</v>
      </c>
      <c r="AD2128" s="82">
        <f t="shared" si="495"/>
        <v>63809.64</v>
      </c>
      <c r="AE2128" s="88">
        <f t="shared" si="491"/>
        <v>1.9150564065641244E-2</v>
      </c>
    </row>
    <row r="2129" spans="1:31">
      <c r="A2129" s="77" t="s">
        <v>917</v>
      </c>
      <c r="B2129" s="77">
        <v>2128</v>
      </c>
      <c r="C2129" s="77" t="s">
        <v>29</v>
      </c>
      <c r="D2129" s="77" t="s">
        <v>29</v>
      </c>
      <c r="E2129" s="77">
        <v>2019</v>
      </c>
      <c r="F2129" s="77">
        <v>35.780397700000002</v>
      </c>
      <c r="G2129" s="77">
        <v>-78.639098899999993</v>
      </c>
      <c r="H2129" s="77">
        <v>0</v>
      </c>
      <c r="I2129" s="77" t="s">
        <v>1479</v>
      </c>
      <c r="J2129" s="77">
        <v>38.626803899999999</v>
      </c>
      <c r="K2129" s="77">
        <v>-90.199409700000004</v>
      </c>
      <c r="L2129" s="77">
        <v>2141.5455342243499</v>
      </c>
      <c r="M2129" s="77">
        <v>0.44441159999385399</v>
      </c>
      <c r="N2129" s="77">
        <v>0</v>
      </c>
      <c r="O2129" s="77">
        <v>411.17674257107501</v>
      </c>
      <c r="P2129" s="87" cm="1">
        <f t="array" ref="P2129">IF($X2129="Non-local",VLOOKUP($E2129,$AI$64:$AW$68,COLUMN($AW:$AW)-COLUMN($AH:$AH),FALSE),IF($X2129="Unknown",VLOOKUP($E2129,$AI$71:$AW$75,COLUMN($AW:$AW)-COLUMN($AH:$AH),FALSE),0))</f>
        <v>244</v>
      </c>
      <c r="Q2129" s="87" cm="1">
        <f t="array" ref="Q2129">IF($X2129="Non-local",VLOOKUP($E2129,$AI$40:$AW$44,COLUMN($AW:$AW)-COLUMN($AH:$AH),FALSE),IF($X2129="Unknown",VLOOKUP($E2129,$AI$47:$AW$51,COLUMN($AW:$AW)-COLUMN($AH:$AH),FALSE),0))</f>
        <v>485.37900000000008</v>
      </c>
      <c r="R2129" s="87" cm="1">
        <f t="array" ref="R2129">IF($X2129="Non-local",VLOOKUP($E2129,$AI$88:$AW$92,COLUMN($AW:$AW)-COLUMN($AH:$AH),FALSE),IF($X2129="Unknown",VLOOKUP($E2129,$AI$95:$AW$99,COLUMN($AW:$AW)-COLUMN($AH:$AH),FALSE),0))</f>
        <v>0.16197839056517743</v>
      </c>
      <c r="S2129" s="87" cm="1">
        <f t="array" ref="S2129">VLOOKUP($E2129,$AI$111:$AW$115,COLUMN($AW:$AW)-COLUMN($AH:$AH),FALSE)</f>
        <v>431.69321999999994</v>
      </c>
      <c r="T2129" s="104">
        <f t="shared" si="487"/>
        <v>0.60638999055903142</v>
      </c>
      <c r="U2129" s="104">
        <f t="shared" si="488"/>
        <v>1572.248962571075</v>
      </c>
      <c r="V2129" s="87" cm="1">
        <f t="array" ref="V2129">VLOOKUP($E2129,$AI$118:$AW$122,COLUMN($AW:$AW)-COLUMN($AH:$AH),FALSE)</f>
        <v>0</v>
      </c>
      <c r="W2129" s="87" t="str">
        <f t="shared" si="492"/>
        <v>Domestic</v>
      </c>
      <c r="X2129" s="87" t="str">
        <f t="shared" si="493"/>
        <v>Non-local</v>
      </c>
      <c r="Y2129" s="104"/>
      <c r="Z2129" s="87" t="str">
        <f t="shared" si="489"/>
        <v>USA</v>
      </c>
      <c r="AA2129" s="87" t="str">
        <f t="shared" si="490"/>
        <v>USA</v>
      </c>
      <c r="AB2129" s="82" cm="1">
        <f t="array" ref="AB2129">VLOOKUP(B2129,'GDP per Capita'!$T$2:$V$4235,COLUMN('GDP per Capita'!$V:$V)-COLUMN('GDP per Capita'!$S:$S),FALSE)</f>
        <v>63809.64</v>
      </c>
      <c r="AC2129" s="82">
        <f t="shared" si="494"/>
        <v>63809.64</v>
      </c>
      <c r="AD2129" s="82">
        <f t="shared" si="495"/>
        <v>63809.64</v>
      </c>
      <c r="AE2129" s="88">
        <f t="shared" si="491"/>
        <v>2.4639677681476891E-2</v>
      </c>
    </row>
    <row r="2130" spans="1:31">
      <c r="A2130" s="77" t="s">
        <v>1379</v>
      </c>
      <c r="B2130" s="77">
        <v>2129</v>
      </c>
      <c r="C2130" s="77" t="s">
        <v>29</v>
      </c>
      <c r="D2130" s="77" t="s">
        <v>29</v>
      </c>
      <c r="E2130" s="77">
        <v>2019</v>
      </c>
      <c r="F2130" s="77">
        <v>38.951883000000002</v>
      </c>
      <c r="G2130" s="77">
        <v>-92.333736599999995</v>
      </c>
      <c r="H2130" s="77">
        <v>0</v>
      </c>
      <c r="I2130" s="77" t="s">
        <v>1479</v>
      </c>
      <c r="J2130" s="77">
        <v>38.626803899999999</v>
      </c>
      <c r="K2130" s="77">
        <v>-90.199409700000004</v>
      </c>
      <c r="L2130" s="77">
        <v>376.95819232719998</v>
      </c>
      <c r="M2130" s="77">
        <v>0.21140706079799901</v>
      </c>
      <c r="N2130" s="77">
        <v>0</v>
      </c>
      <c r="O2130" s="77">
        <v>72.375972926822399</v>
      </c>
      <c r="P2130" s="87" cm="1">
        <f t="array" ref="P2130">IF($X2130="Non-local",VLOOKUP($E2130,$AI$64:$AW$68,COLUMN($AW:$AW)-COLUMN($AH:$AH),FALSE),IF($X2130="Unknown",VLOOKUP($E2130,$AI$71:$AW$75,COLUMN($AW:$AW)-COLUMN($AH:$AH),FALSE),0))</f>
        <v>244</v>
      </c>
      <c r="Q2130" s="87" cm="1">
        <f t="array" ref="Q2130">IF($X2130="Non-local",VLOOKUP($E2130,$AI$40:$AW$44,COLUMN($AW:$AW)-COLUMN($AH:$AH),FALSE),IF($X2130="Unknown",VLOOKUP($E2130,$AI$47:$AW$51,COLUMN($AW:$AW)-COLUMN($AH:$AH),FALSE),0))</f>
        <v>485.37900000000008</v>
      </c>
      <c r="R2130" s="87" cm="1">
        <f t="array" ref="R2130">IF($X2130="Non-local",VLOOKUP($E2130,$AI$88:$AW$92,COLUMN($AW:$AW)-COLUMN($AH:$AH),FALSE),IF($X2130="Unknown",VLOOKUP($E2130,$AI$95:$AW$99,COLUMN($AW:$AW)-COLUMN($AH:$AH),FALSE),0))</f>
        <v>0.16197839056517743</v>
      </c>
      <c r="S2130" s="87" cm="1">
        <f t="array" ref="S2130">VLOOKUP($E2130,$AI$111:$AW$115,COLUMN($AW:$AW)-COLUMN($AH:$AH),FALSE)</f>
        <v>431.69321999999994</v>
      </c>
      <c r="T2130" s="104">
        <f t="shared" si="487"/>
        <v>0.37338545136317647</v>
      </c>
      <c r="U2130" s="104">
        <f t="shared" si="488"/>
        <v>1233.4481929268225</v>
      </c>
      <c r="V2130" s="87" cm="1">
        <f t="array" ref="V2130">VLOOKUP($E2130,$AI$118:$AW$122,COLUMN($AW:$AW)-COLUMN($AH:$AH),FALSE)</f>
        <v>0</v>
      </c>
      <c r="W2130" s="87" t="str">
        <f t="shared" si="492"/>
        <v>Domestic</v>
      </c>
      <c r="X2130" s="87" t="str">
        <f t="shared" si="493"/>
        <v>Non-local</v>
      </c>
      <c r="Y2130" s="104"/>
      <c r="Z2130" s="87" t="str">
        <f t="shared" si="489"/>
        <v>USA</v>
      </c>
      <c r="AA2130" s="87" t="str">
        <f t="shared" si="490"/>
        <v>USA</v>
      </c>
      <c r="AB2130" s="82" cm="1">
        <f t="array" ref="AB2130">VLOOKUP(B2130,'GDP per Capita'!$T$2:$V$4235,COLUMN('GDP per Capita'!$V:$V)-COLUMN('GDP per Capita'!$S:$S),FALSE)</f>
        <v>63809.64</v>
      </c>
      <c r="AC2130" s="82">
        <f t="shared" si="494"/>
        <v>63809.64</v>
      </c>
      <c r="AD2130" s="82">
        <f t="shared" si="495"/>
        <v>63809.64</v>
      </c>
      <c r="AE2130" s="88">
        <f t="shared" si="491"/>
        <v>1.9330123049226142E-2</v>
      </c>
    </row>
    <row r="2131" spans="1:31">
      <c r="A2131" s="77" t="s">
        <v>923</v>
      </c>
      <c r="B2131" s="77">
        <v>2130</v>
      </c>
      <c r="C2131" s="77" t="s">
        <v>29</v>
      </c>
      <c r="D2131" s="77" t="s">
        <v>29</v>
      </c>
      <c r="E2131" s="77">
        <v>2019</v>
      </c>
      <c r="F2131" s="77">
        <v>38.029305999999998</v>
      </c>
      <c r="G2131" s="77">
        <v>-78.476678100000001</v>
      </c>
      <c r="H2131" s="77">
        <v>0</v>
      </c>
      <c r="I2131" s="77" t="s">
        <v>1479</v>
      </c>
      <c r="J2131" s="77">
        <v>38.626803899999999</v>
      </c>
      <c r="K2131" s="77">
        <v>-90.199409700000004</v>
      </c>
      <c r="L2131" s="77">
        <v>2048.0497055639798</v>
      </c>
      <c r="M2131" s="77">
        <v>0.43206596429960598</v>
      </c>
      <c r="N2131" s="77">
        <v>0</v>
      </c>
      <c r="O2131" s="77">
        <v>393.22554346828503</v>
      </c>
      <c r="P2131" s="87" cm="1">
        <f t="array" ref="P2131">IF($X2131="Non-local",VLOOKUP($E2131,$AI$64:$AW$68,COLUMN($AW:$AW)-COLUMN($AH:$AH),FALSE),IF($X2131="Unknown",VLOOKUP($E2131,$AI$71:$AW$75,COLUMN($AW:$AW)-COLUMN($AH:$AH),FALSE),0))</f>
        <v>244</v>
      </c>
      <c r="Q2131" s="87" cm="1">
        <f t="array" ref="Q2131">IF($X2131="Non-local",VLOOKUP($E2131,$AI$40:$AW$44,COLUMN($AW:$AW)-COLUMN($AH:$AH),FALSE),IF($X2131="Unknown",VLOOKUP($E2131,$AI$47:$AW$51,COLUMN($AW:$AW)-COLUMN($AH:$AH),FALSE),0))</f>
        <v>485.37900000000008</v>
      </c>
      <c r="R2131" s="87" cm="1">
        <f t="array" ref="R2131">IF($X2131="Non-local",VLOOKUP($E2131,$AI$88:$AW$92,COLUMN($AW:$AW)-COLUMN($AH:$AH),FALSE),IF($X2131="Unknown",VLOOKUP($E2131,$AI$95:$AW$99,COLUMN($AW:$AW)-COLUMN($AH:$AH),FALSE),0))</f>
        <v>0.16197839056517743</v>
      </c>
      <c r="S2131" s="87" cm="1">
        <f t="array" ref="S2131">VLOOKUP($E2131,$AI$111:$AW$115,COLUMN($AW:$AW)-COLUMN($AH:$AH),FALSE)</f>
        <v>431.69321999999994</v>
      </c>
      <c r="T2131" s="104">
        <f t="shared" si="487"/>
        <v>0.59404435486478335</v>
      </c>
      <c r="U2131" s="104">
        <f t="shared" si="488"/>
        <v>1554.297763468285</v>
      </c>
      <c r="V2131" s="87" cm="1">
        <f t="array" ref="V2131">VLOOKUP($E2131,$AI$118:$AW$122,COLUMN($AW:$AW)-COLUMN($AH:$AH),FALSE)</f>
        <v>0</v>
      </c>
      <c r="W2131" s="87" t="str">
        <f t="shared" si="492"/>
        <v>Domestic</v>
      </c>
      <c r="X2131" s="87" t="str">
        <f t="shared" si="493"/>
        <v>Non-local</v>
      </c>
      <c r="Y2131" s="104"/>
      <c r="Z2131" s="87" t="str">
        <f t="shared" si="489"/>
        <v>USA</v>
      </c>
      <c r="AA2131" s="87" t="str">
        <f t="shared" si="490"/>
        <v>USA</v>
      </c>
      <c r="AB2131" s="82" cm="1">
        <f t="array" ref="AB2131">VLOOKUP(B2131,'GDP per Capita'!$T$2:$V$4235,COLUMN('GDP per Capita'!$V:$V)-COLUMN('GDP per Capita'!$S:$S),FALSE)</f>
        <v>63809.64</v>
      </c>
      <c r="AC2131" s="82">
        <f t="shared" si="494"/>
        <v>63809.64</v>
      </c>
      <c r="AD2131" s="82">
        <f t="shared" si="495"/>
        <v>63809.64</v>
      </c>
      <c r="AE2131" s="88">
        <f t="shared" si="491"/>
        <v>2.4358353431680309E-2</v>
      </c>
    </row>
    <row r="2132" spans="1:31">
      <c r="A2132" s="77" t="s">
        <v>1620</v>
      </c>
      <c r="B2132" s="77">
        <v>2131</v>
      </c>
      <c r="C2132" s="77" t="s">
        <v>29</v>
      </c>
      <c r="D2132" s="77" t="s">
        <v>29</v>
      </c>
      <c r="E2132" s="77">
        <v>2019</v>
      </c>
      <c r="F2132" s="77">
        <v>42.431080600000001</v>
      </c>
      <c r="G2132" s="77">
        <v>-83.483226200000004</v>
      </c>
      <c r="H2132" s="77">
        <v>0</v>
      </c>
      <c r="I2132" s="77" t="s">
        <v>1479</v>
      </c>
      <c r="J2132" s="77">
        <v>38.626803899999999</v>
      </c>
      <c r="K2132" s="77">
        <v>-90.199409700000004</v>
      </c>
      <c r="L2132" s="77">
        <v>1415.0822010030199</v>
      </c>
      <c r="M2132" s="77">
        <v>0.34848591233821502</v>
      </c>
      <c r="N2132" s="77">
        <v>0</v>
      </c>
      <c r="O2132" s="77">
        <v>271.69578259257997</v>
      </c>
      <c r="P2132" s="87" cm="1">
        <f t="array" ref="P2132">IF($X2132="Non-local",VLOOKUP($E2132,$AI$64:$AW$68,COLUMN($AW:$AW)-COLUMN($AH:$AH),FALSE),IF($X2132="Unknown",VLOOKUP($E2132,$AI$71:$AW$75,COLUMN($AW:$AW)-COLUMN($AH:$AH),FALSE),0))</f>
        <v>244</v>
      </c>
      <c r="Q2132" s="87" cm="1">
        <f t="array" ref="Q2132">IF($X2132="Non-local",VLOOKUP($E2132,$AI$40:$AW$44,COLUMN($AW:$AW)-COLUMN($AH:$AH),FALSE),IF($X2132="Unknown",VLOOKUP($E2132,$AI$47:$AW$51,COLUMN($AW:$AW)-COLUMN($AH:$AH),FALSE),0))</f>
        <v>485.37900000000008</v>
      </c>
      <c r="R2132" s="87" cm="1">
        <f t="array" ref="R2132">IF($X2132="Non-local",VLOOKUP($E2132,$AI$88:$AW$92,COLUMN($AW:$AW)-COLUMN($AH:$AH),FALSE),IF($X2132="Unknown",VLOOKUP($E2132,$AI$95:$AW$99,COLUMN($AW:$AW)-COLUMN($AH:$AH),FALSE),0))</f>
        <v>0.16197839056517743</v>
      </c>
      <c r="S2132" s="87" cm="1">
        <f t="array" ref="S2132">VLOOKUP($E2132,$AI$111:$AW$115,COLUMN($AW:$AW)-COLUMN($AH:$AH),FALSE)</f>
        <v>431.69321999999994</v>
      </c>
      <c r="T2132" s="104">
        <f t="shared" si="487"/>
        <v>0.5104643029033924</v>
      </c>
      <c r="U2132" s="104">
        <f t="shared" si="488"/>
        <v>1432.7680025925799</v>
      </c>
      <c r="V2132" s="87" cm="1">
        <f t="array" ref="V2132">VLOOKUP($E2132,$AI$118:$AW$122,COLUMN($AW:$AW)-COLUMN($AH:$AH),FALSE)</f>
        <v>0</v>
      </c>
      <c r="W2132" s="87" t="str">
        <f t="shared" si="492"/>
        <v>Domestic</v>
      </c>
      <c r="X2132" s="87" t="str">
        <f t="shared" si="493"/>
        <v>Non-local</v>
      </c>
      <c r="Y2132" s="104"/>
      <c r="Z2132" s="87" t="str">
        <f t="shared" si="489"/>
        <v>USA</v>
      </c>
      <c r="AA2132" s="87" t="str">
        <f t="shared" si="490"/>
        <v>USA</v>
      </c>
      <c r="AB2132" s="82" cm="1">
        <f t="array" ref="AB2132">VLOOKUP(B2132,'GDP per Capita'!$T$2:$V$4235,COLUMN('GDP per Capita'!$V:$V)-COLUMN('GDP per Capita'!$S:$S),FALSE)</f>
        <v>63809.64</v>
      </c>
      <c r="AC2132" s="82">
        <f t="shared" si="494"/>
        <v>63809.64</v>
      </c>
      <c r="AD2132" s="82">
        <f t="shared" si="495"/>
        <v>63809.64</v>
      </c>
      <c r="AE2132" s="88">
        <f t="shared" si="491"/>
        <v>2.24537860203032E-2</v>
      </c>
    </row>
    <row r="2133" spans="1:31">
      <c r="A2133" s="77" t="s">
        <v>1621</v>
      </c>
      <c r="B2133" s="77">
        <v>2132</v>
      </c>
      <c r="C2133" s="77" t="s">
        <v>29</v>
      </c>
      <c r="D2133" s="77" t="s">
        <v>29</v>
      </c>
      <c r="E2133" s="77">
        <v>2019</v>
      </c>
      <c r="F2133" s="77">
        <v>42.480589999999999</v>
      </c>
      <c r="G2133" s="77">
        <v>-83.475491299999902</v>
      </c>
      <c r="H2133" s="77">
        <v>0</v>
      </c>
      <c r="I2133" s="77" t="s">
        <v>1479</v>
      </c>
      <c r="J2133" s="77">
        <v>38.626803899999999</v>
      </c>
      <c r="K2133" s="77">
        <v>-90.199409700000004</v>
      </c>
      <c r="L2133" s="77">
        <v>1422.3846772608499</v>
      </c>
      <c r="M2133" s="77">
        <v>0.34945016617538399</v>
      </c>
      <c r="N2133" s="77">
        <v>0</v>
      </c>
      <c r="O2133" s="77">
        <v>273.09785803408403</v>
      </c>
      <c r="P2133" s="87" cm="1">
        <f t="array" ref="P2133">IF($X2133="Non-local",VLOOKUP($E2133,$AI$64:$AW$68,COLUMN($AW:$AW)-COLUMN($AH:$AH),FALSE),IF($X2133="Unknown",VLOOKUP($E2133,$AI$71:$AW$75,COLUMN($AW:$AW)-COLUMN($AH:$AH),FALSE),0))</f>
        <v>244</v>
      </c>
      <c r="Q2133" s="87" cm="1">
        <f t="array" ref="Q2133">IF($X2133="Non-local",VLOOKUP($E2133,$AI$40:$AW$44,COLUMN($AW:$AW)-COLUMN($AH:$AH),FALSE),IF($X2133="Unknown",VLOOKUP($E2133,$AI$47:$AW$51,COLUMN($AW:$AW)-COLUMN($AH:$AH),FALSE),0))</f>
        <v>485.37900000000008</v>
      </c>
      <c r="R2133" s="87" cm="1">
        <f t="array" ref="R2133">IF($X2133="Non-local",VLOOKUP($E2133,$AI$88:$AW$92,COLUMN($AW:$AW)-COLUMN($AH:$AH),FALSE),IF($X2133="Unknown",VLOOKUP($E2133,$AI$95:$AW$99,COLUMN($AW:$AW)-COLUMN($AH:$AH),FALSE),0))</f>
        <v>0.16197839056517743</v>
      </c>
      <c r="S2133" s="87" cm="1">
        <f t="array" ref="S2133">VLOOKUP($E2133,$AI$111:$AW$115,COLUMN($AW:$AW)-COLUMN($AH:$AH),FALSE)</f>
        <v>431.69321999999994</v>
      </c>
      <c r="T2133" s="104">
        <f t="shared" si="487"/>
        <v>0.51142855674056142</v>
      </c>
      <c r="U2133" s="104">
        <f t="shared" si="488"/>
        <v>1434.1700780340841</v>
      </c>
      <c r="V2133" s="87" cm="1">
        <f t="array" ref="V2133">VLOOKUP($E2133,$AI$118:$AW$122,COLUMN($AW:$AW)-COLUMN($AH:$AH),FALSE)</f>
        <v>0</v>
      </c>
      <c r="W2133" s="87" t="str">
        <f t="shared" si="492"/>
        <v>Domestic</v>
      </c>
      <c r="X2133" s="87" t="str">
        <f t="shared" si="493"/>
        <v>Non-local</v>
      </c>
      <c r="Y2133" s="104"/>
      <c r="Z2133" s="87" t="str">
        <f t="shared" si="489"/>
        <v>USA</v>
      </c>
      <c r="AA2133" s="87" t="str">
        <f t="shared" si="490"/>
        <v>USA</v>
      </c>
      <c r="AB2133" s="82" cm="1">
        <f t="array" ref="AB2133">VLOOKUP(B2133,'GDP per Capita'!$T$2:$V$4235,COLUMN('GDP per Capita'!$V:$V)-COLUMN('GDP per Capita'!$S:$S),FALSE)</f>
        <v>63809.64</v>
      </c>
      <c r="AC2133" s="82">
        <f t="shared" si="494"/>
        <v>63809.64</v>
      </c>
      <c r="AD2133" s="82">
        <f t="shared" si="495"/>
        <v>63809.64</v>
      </c>
      <c r="AE2133" s="88">
        <f t="shared" si="491"/>
        <v>2.2475758804376331E-2</v>
      </c>
    </row>
    <row r="2134" spans="1:31">
      <c r="A2134" s="77" t="s">
        <v>1622</v>
      </c>
      <c r="B2134" s="77">
        <v>2133</v>
      </c>
      <c r="C2134" s="77" t="s">
        <v>33</v>
      </c>
      <c r="D2134" s="77" t="s">
        <v>816</v>
      </c>
      <c r="E2134" s="77">
        <v>2019</v>
      </c>
      <c r="F2134" s="77">
        <v>-37.8244246</v>
      </c>
      <c r="G2134" s="77">
        <v>145.03172069999999</v>
      </c>
      <c r="H2134" s="77">
        <v>0</v>
      </c>
      <c r="I2134" s="77" t="s">
        <v>1479</v>
      </c>
      <c r="J2134" s="77">
        <v>38.626803899999999</v>
      </c>
      <c r="K2134" s="77">
        <v>-90.199409700000004</v>
      </c>
      <c r="L2134" s="77">
        <v>30530.501145002399</v>
      </c>
      <c r="M2134" s="77">
        <v>4.8904534421277503</v>
      </c>
      <c r="N2134" s="77">
        <v>0</v>
      </c>
      <c r="O2134" s="77">
        <v>2793.5408547677198</v>
      </c>
      <c r="P2134" s="87" cm="1">
        <f t="array" ref="P2134">IF($X2134="Non-local",VLOOKUP($E2134,$AI$64:$AW$68,COLUMN($AW:$AW)-COLUMN($AH:$AH),FALSE),IF($X2134="Unknown",VLOOKUP($E2134,$AI$71:$AW$75,COLUMN($AW:$AW)-COLUMN($AH:$AH),FALSE),0))</f>
        <v>244</v>
      </c>
      <c r="Q2134" s="87" cm="1">
        <f t="array" ref="Q2134">IF($X2134="Non-local",VLOOKUP($E2134,$AI$40:$AW$44,COLUMN($AW:$AW)-COLUMN($AH:$AH),FALSE),IF($X2134="Unknown",VLOOKUP($E2134,$AI$47:$AW$51,COLUMN($AW:$AW)-COLUMN($AH:$AH),FALSE),0))</f>
        <v>485.37900000000008</v>
      </c>
      <c r="R2134" s="87" cm="1">
        <f t="array" ref="R2134">IF($X2134="Non-local",VLOOKUP($E2134,$AI$88:$AW$92,COLUMN($AW:$AW)-COLUMN($AH:$AH),FALSE),IF($X2134="Unknown",VLOOKUP($E2134,$AI$95:$AW$99,COLUMN($AW:$AW)-COLUMN($AH:$AH),FALSE),0))</f>
        <v>0.16197839056517743</v>
      </c>
      <c r="S2134" s="87" cm="1">
        <f t="array" ref="S2134">VLOOKUP($E2134,$AI$111:$AW$115,COLUMN($AW:$AW)-COLUMN($AH:$AH),FALSE)</f>
        <v>431.69321999999994</v>
      </c>
      <c r="T2134" s="104">
        <f t="shared" si="487"/>
        <v>5.0524318326929274</v>
      </c>
      <c r="U2134" s="104">
        <f t="shared" si="488"/>
        <v>3954.6130747677198</v>
      </c>
      <c r="V2134" s="87" cm="1">
        <f t="array" ref="V2134">VLOOKUP($E2134,$AI$118:$AW$122,COLUMN($AW:$AW)-COLUMN($AH:$AH),FALSE)</f>
        <v>0</v>
      </c>
      <c r="W2134" s="87" t="str">
        <f t="shared" si="492"/>
        <v>International</v>
      </c>
      <c r="X2134" s="87" t="str">
        <f t="shared" si="493"/>
        <v>Non-local</v>
      </c>
      <c r="Y2134" s="104"/>
      <c r="Z2134" s="87" t="str">
        <f t="shared" si="489"/>
        <v>Australia</v>
      </c>
      <c r="AA2134" s="87" t="str">
        <f t="shared" si="490"/>
        <v>Oceania</v>
      </c>
      <c r="AB2134" s="82" cm="1">
        <f t="array" ref="AB2134">VLOOKUP(B2134,'GDP per Capita'!$T$2:$V$4235,COLUMN('GDP per Capita'!$V:$V)-COLUMN('GDP per Capita'!$S:$S),FALSE)</f>
        <v>61250.7</v>
      </c>
      <c r="AC2134" s="82">
        <f t="shared" si="494"/>
        <v>61250.7</v>
      </c>
      <c r="AD2134" s="82">
        <f t="shared" si="495"/>
        <v>61250.7</v>
      </c>
      <c r="AE2134" s="88">
        <f t="shared" si="491"/>
        <v>6.4564373546224282E-2</v>
      </c>
    </row>
    <row r="2135" spans="1:31">
      <c r="A2135" s="77" t="s">
        <v>998</v>
      </c>
      <c r="B2135" s="77">
        <v>2134</v>
      </c>
      <c r="C2135" s="77" t="s">
        <v>29</v>
      </c>
      <c r="D2135" s="77" t="s">
        <v>29</v>
      </c>
      <c r="E2135" s="77">
        <v>2019</v>
      </c>
      <c r="F2135" s="77">
        <v>37.368830099999997</v>
      </c>
      <c r="G2135" s="77">
        <v>-122.03634959999999</v>
      </c>
      <c r="H2135" s="77">
        <v>0</v>
      </c>
      <c r="I2135" s="77" t="s">
        <v>1479</v>
      </c>
      <c r="J2135" s="77">
        <v>38.626803899999999</v>
      </c>
      <c r="K2135" s="77">
        <v>-90.199409700000004</v>
      </c>
      <c r="L2135" s="77">
        <v>5558.4903963947399</v>
      </c>
      <c r="M2135" s="77">
        <v>0.95215210104743697</v>
      </c>
      <c r="N2135" s="77">
        <v>0</v>
      </c>
      <c r="O2135" s="77">
        <v>667.01884756736899</v>
      </c>
      <c r="P2135" s="87" cm="1">
        <f t="array" ref="P2135">IF($X2135="Non-local",VLOOKUP($E2135,$AI$64:$AW$68,COLUMN($AW:$AW)-COLUMN($AH:$AH),FALSE),IF($X2135="Unknown",VLOOKUP($E2135,$AI$71:$AW$75,COLUMN($AW:$AW)-COLUMN($AH:$AH),FALSE),0))</f>
        <v>244</v>
      </c>
      <c r="Q2135" s="87" cm="1">
        <f t="array" ref="Q2135">IF($X2135="Non-local",VLOOKUP($E2135,$AI$40:$AW$44,COLUMN($AW:$AW)-COLUMN($AH:$AH),FALSE),IF($X2135="Unknown",VLOOKUP($E2135,$AI$47:$AW$51,COLUMN($AW:$AW)-COLUMN($AH:$AH),FALSE),0))</f>
        <v>485.37900000000008</v>
      </c>
      <c r="R2135" s="87" cm="1">
        <f t="array" ref="R2135">IF($X2135="Non-local",VLOOKUP($E2135,$AI$88:$AW$92,COLUMN($AW:$AW)-COLUMN($AH:$AH),FALSE),IF($X2135="Unknown",VLOOKUP($E2135,$AI$95:$AW$99,COLUMN($AW:$AW)-COLUMN($AH:$AH),FALSE),0))</f>
        <v>0.16197839056517743</v>
      </c>
      <c r="S2135" s="87" cm="1">
        <f t="array" ref="S2135">VLOOKUP($E2135,$AI$111:$AW$115,COLUMN($AW:$AW)-COLUMN($AH:$AH),FALSE)</f>
        <v>431.69321999999994</v>
      </c>
      <c r="T2135" s="104">
        <f t="shared" si="487"/>
        <v>1.1141304916126145</v>
      </c>
      <c r="U2135" s="104">
        <f t="shared" si="488"/>
        <v>1828.091067567369</v>
      </c>
      <c r="V2135" s="87" cm="1">
        <f t="array" ref="V2135">VLOOKUP($E2135,$AI$118:$AW$122,COLUMN($AW:$AW)-COLUMN($AH:$AH),FALSE)</f>
        <v>0</v>
      </c>
      <c r="W2135" s="87" t="str">
        <f t="shared" si="492"/>
        <v>Domestic</v>
      </c>
      <c r="X2135" s="87" t="str">
        <f t="shared" si="493"/>
        <v>Non-local</v>
      </c>
      <c r="Y2135" s="104"/>
      <c r="Z2135" s="87" t="str">
        <f t="shared" si="489"/>
        <v>USA</v>
      </c>
      <c r="AA2135" s="87" t="str">
        <f t="shared" si="490"/>
        <v>USA</v>
      </c>
      <c r="AB2135" s="82" cm="1">
        <f t="array" ref="AB2135">VLOOKUP(B2135,'GDP per Capita'!$T$2:$V$4235,COLUMN('GDP per Capita'!$V:$V)-COLUMN('GDP per Capita'!$S:$S),FALSE)</f>
        <v>63809.64</v>
      </c>
      <c r="AC2135" s="82">
        <f t="shared" si="494"/>
        <v>63809.64</v>
      </c>
      <c r="AD2135" s="82">
        <f t="shared" si="495"/>
        <v>63809.64</v>
      </c>
      <c r="AE2135" s="88">
        <f t="shared" si="491"/>
        <v>2.8649136205240604E-2</v>
      </c>
    </row>
    <row r="2136" spans="1:31">
      <c r="A2136" s="77" t="s">
        <v>1011</v>
      </c>
      <c r="B2136" s="77">
        <v>2135</v>
      </c>
      <c r="C2136" s="77" t="s">
        <v>29</v>
      </c>
      <c r="D2136" s="77" t="s">
        <v>29</v>
      </c>
      <c r="E2136" s="77">
        <v>2019</v>
      </c>
      <c r="F2136" s="77">
        <v>40.102554999999903</v>
      </c>
      <c r="G2136" s="77">
        <v>-105.36320790000001</v>
      </c>
      <c r="H2136" s="77">
        <v>0</v>
      </c>
      <c r="I2136" s="77" t="s">
        <v>1479</v>
      </c>
      <c r="J2136" s="77">
        <v>38.626803899999999</v>
      </c>
      <c r="K2136" s="77">
        <v>-90.199409700000004</v>
      </c>
      <c r="L2136" s="77">
        <v>2624.50307040498</v>
      </c>
      <c r="M2136" s="77">
        <v>0.50818361937598899</v>
      </c>
      <c r="N2136" s="77">
        <v>0</v>
      </c>
      <c r="O2136" s="77">
        <v>503.90458951775798</v>
      </c>
      <c r="P2136" s="87" cm="1">
        <f t="array" ref="P2136">IF($X2136="Non-local",VLOOKUP($E2136,$AI$64:$AW$68,COLUMN($AW:$AW)-COLUMN($AH:$AH),FALSE),IF($X2136="Unknown",VLOOKUP($E2136,$AI$71:$AW$75,COLUMN($AW:$AW)-COLUMN($AH:$AH),FALSE),0))</f>
        <v>244</v>
      </c>
      <c r="Q2136" s="87" cm="1">
        <f t="array" ref="Q2136">IF($X2136="Non-local",VLOOKUP($E2136,$AI$40:$AW$44,COLUMN($AW:$AW)-COLUMN($AH:$AH),FALSE),IF($X2136="Unknown",VLOOKUP($E2136,$AI$47:$AW$51,COLUMN($AW:$AW)-COLUMN($AH:$AH),FALSE),0))</f>
        <v>485.37900000000008</v>
      </c>
      <c r="R2136" s="87" cm="1">
        <f t="array" ref="R2136">IF($X2136="Non-local",VLOOKUP($E2136,$AI$88:$AW$92,COLUMN($AW:$AW)-COLUMN($AH:$AH),FALSE),IF($X2136="Unknown",VLOOKUP($E2136,$AI$95:$AW$99,COLUMN($AW:$AW)-COLUMN($AH:$AH),FALSE),0))</f>
        <v>0.16197839056517743</v>
      </c>
      <c r="S2136" s="87" cm="1">
        <f t="array" ref="S2136">VLOOKUP($E2136,$AI$111:$AW$115,COLUMN($AW:$AW)-COLUMN($AH:$AH),FALSE)</f>
        <v>431.69321999999994</v>
      </c>
      <c r="T2136" s="104">
        <f t="shared" si="487"/>
        <v>0.67016200994116648</v>
      </c>
      <c r="U2136" s="104">
        <f t="shared" si="488"/>
        <v>1664.9768095177581</v>
      </c>
      <c r="V2136" s="87" cm="1">
        <f t="array" ref="V2136">VLOOKUP($E2136,$AI$118:$AW$122,COLUMN($AW:$AW)-COLUMN($AH:$AH),FALSE)</f>
        <v>0</v>
      </c>
      <c r="W2136" s="87" t="str">
        <f t="shared" si="492"/>
        <v>Domestic</v>
      </c>
      <c r="X2136" s="87" t="str">
        <f t="shared" si="493"/>
        <v>Non-local</v>
      </c>
      <c r="Y2136" s="104"/>
      <c r="Z2136" s="87" t="str">
        <f t="shared" si="489"/>
        <v>USA</v>
      </c>
      <c r="AA2136" s="87" t="str">
        <f t="shared" si="490"/>
        <v>USA</v>
      </c>
      <c r="AB2136" s="82" cm="1">
        <f t="array" ref="AB2136">VLOOKUP(B2136,'GDP per Capita'!$T$2:$V$4235,COLUMN('GDP per Capita'!$V:$V)-COLUMN('GDP per Capita'!$S:$S),FALSE)</f>
        <v>63809.64</v>
      </c>
      <c r="AC2136" s="82">
        <f t="shared" si="494"/>
        <v>63809.64</v>
      </c>
      <c r="AD2136" s="82">
        <f t="shared" si="495"/>
        <v>63809.64</v>
      </c>
      <c r="AE2136" s="88">
        <f t="shared" si="491"/>
        <v>2.6092872636763943E-2</v>
      </c>
    </row>
    <row r="2137" spans="1:31">
      <c r="A2137" s="77" t="s">
        <v>910</v>
      </c>
      <c r="B2137" s="77">
        <v>2136</v>
      </c>
      <c r="C2137" s="77" t="s">
        <v>29</v>
      </c>
      <c r="D2137" s="77" t="s">
        <v>29</v>
      </c>
      <c r="E2137" s="77">
        <v>2019</v>
      </c>
      <c r="F2137" s="77">
        <v>37.411403499999999</v>
      </c>
      <c r="G2137" s="77">
        <v>-122.0543534</v>
      </c>
      <c r="H2137" s="77">
        <v>0</v>
      </c>
      <c r="I2137" s="77" t="s">
        <v>1479</v>
      </c>
      <c r="J2137" s="77">
        <v>38.626803899999999</v>
      </c>
      <c r="K2137" s="77">
        <v>-90.199409700000004</v>
      </c>
      <c r="L2137" s="77">
        <v>5559.5099766671201</v>
      </c>
      <c r="M2137" s="77">
        <v>0.95229046360231595</v>
      </c>
      <c r="N2137" s="77">
        <v>0</v>
      </c>
      <c r="O2137" s="77">
        <v>667.14119720005397</v>
      </c>
      <c r="P2137" s="87" cm="1">
        <f t="array" ref="P2137">IF($X2137="Non-local",VLOOKUP($E2137,$AI$64:$AW$68,COLUMN($AW:$AW)-COLUMN($AH:$AH),FALSE),IF($X2137="Unknown",VLOOKUP($E2137,$AI$71:$AW$75,COLUMN($AW:$AW)-COLUMN($AH:$AH),FALSE),0))</f>
        <v>244</v>
      </c>
      <c r="Q2137" s="87" cm="1">
        <f t="array" ref="Q2137">IF($X2137="Non-local",VLOOKUP($E2137,$AI$40:$AW$44,COLUMN($AW:$AW)-COLUMN($AH:$AH),FALSE),IF($X2137="Unknown",VLOOKUP($E2137,$AI$47:$AW$51,COLUMN($AW:$AW)-COLUMN($AH:$AH),FALSE),0))</f>
        <v>485.37900000000008</v>
      </c>
      <c r="R2137" s="87" cm="1">
        <f t="array" ref="R2137">IF($X2137="Non-local",VLOOKUP($E2137,$AI$88:$AW$92,COLUMN($AW:$AW)-COLUMN($AH:$AH),FALSE),IF($X2137="Unknown",VLOOKUP($E2137,$AI$95:$AW$99,COLUMN($AW:$AW)-COLUMN($AH:$AH),FALSE),0))</f>
        <v>0.16197839056517743</v>
      </c>
      <c r="S2137" s="87" cm="1">
        <f t="array" ref="S2137">VLOOKUP($E2137,$AI$111:$AW$115,COLUMN($AW:$AW)-COLUMN($AH:$AH),FALSE)</f>
        <v>431.69321999999994</v>
      </c>
      <c r="T2137" s="104">
        <f t="shared" si="487"/>
        <v>1.1142688541674934</v>
      </c>
      <c r="U2137" s="104">
        <f t="shared" si="488"/>
        <v>1828.213417200054</v>
      </c>
      <c r="V2137" s="87" cm="1">
        <f t="array" ref="V2137">VLOOKUP($E2137,$AI$118:$AW$122,COLUMN($AW:$AW)-COLUMN($AH:$AH),FALSE)</f>
        <v>0</v>
      </c>
      <c r="W2137" s="87" t="str">
        <f t="shared" si="492"/>
        <v>Domestic</v>
      </c>
      <c r="X2137" s="87" t="str">
        <f t="shared" si="493"/>
        <v>Non-local</v>
      </c>
      <c r="Y2137" s="104"/>
      <c r="Z2137" s="87" t="str">
        <f t="shared" si="489"/>
        <v>USA</v>
      </c>
      <c r="AA2137" s="87" t="str">
        <f t="shared" si="490"/>
        <v>USA</v>
      </c>
      <c r="AB2137" s="82" cm="1">
        <f t="array" ref="AB2137">VLOOKUP(B2137,'GDP per Capita'!$T$2:$V$4235,COLUMN('GDP per Capita'!$V:$V)-COLUMN('GDP per Capita'!$S:$S),FALSE)</f>
        <v>63809.64</v>
      </c>
      <c r="AC2137" s="82">
        <f t="shared" si="494"/>
        <v>63809.64</v>
      </c>
      <c r="AD2137" s="82">
        <f t="shared" si="495"/>
        <v>63809.64</v>
      </c>
      <c r="AE2137" s="88">
        <f t="shared" si="491"/>
        <v>2.8651053621365895E-2</v>
      </c>
    </row>
    <row r="2138" spans="1:31">
      <c r="A2138" s="77" t="s">
        <v>886</v>
      </c>
      <c r="B2138" s="77">
        <v>2137</v>
      </c>
      <c r="C2138" s="77" t="s">
        <v>29</v>
      </c>
      <c r="D2138" s="77" t="s">
        <v>29</v>
      </c>
      <c r="E2138" s="77">
        <v>2019</v>
      </c>
      <c r="F2138" s="77">
        <v>39.284749400000003</v>
      </c>
      <c r="G2138" s="77">
        <v>-76.620474639699793</v>
      </c>
      <c r="H2138" s="77">
        <v>0</v>
      </c>
      <c r="I2138" s="77" t="s">
        <v>1479</v>
      </c>
      <c r="J2138" s="77">
        <v>38.626803899999999</v>
      </c>
      <c r="K2138" s="77">
        <v>-90.199409700000004</v>
      </c>
      <c r="L2138" s="77">
        <v>2350.6492868402502</v>
      </c>
      <c r="M2138" s="77">
        <v>0.47202265803874</v>
      </c>
      <c r="N2138" s="77">
        <v>0</v>
      </c>
      <c r="O2138" s="77">
        <v>451.32466307332902</v>
      </c>
      <c r="P2138" s="87" cm="1">
        <f t="array" ref="P2138">IF($X2138="Non-local",VLOOKUP($E2138,$AI$64:$AW$68,COLUMN($AW:$AW)-COLUMN($AH:$AH),FALSE),IF($X2138="Unknown",VLOOKUP($E2138,$AI$71:$AW$75,COLUMN($AW:$AW)-COLUMN($AH:$AH),FALSE),0))</f>
        <v>244</v>
      </c>
      <c r="Q2138" s="87" cm="1">
        <f t="array" ref="Q2138">IF($X2138="Non-local",VLOOKUP($E2138,$AI$40:$AW$44,COLUMN($AW:$AW)-COLUMN($AH:$AH),FALSE),IF($X2138="Unknown",VLOOKUP($E2138,$AI$47:$AW$51,COLUMN($AW:$AW)-COLUMN($AH:$AH),FALSE),0))</f>
        <v>485.37900000000008</v>
      </c>
      <c r="R2138" s="87" cm="1">
        <f t="array" ref="R2138">IF($X2138="Non-local",VLOOKUP($E2138,$AI$88:$AW$92,COLUMN($AW:$AW)-COLUMN($AH:$AH),FALSE),IF($X2138="Unknown",VLOOKUP($E2138,$AI$95:$AW$99,COLUMN($AW:$AW)-COLUMN($AH:$AH),FALSE),0))</f>
        <v>0.16197839056517743</v>
      </c>
      <c r="S2138" s="87" cm="1">
        <f t="array" ref="S2138">VLOOKUP($E2138,$AI$111:$AW$115,COLUMN($AW:$AW)-COLUMN($AH:$AH),FALSE)</f>
        <v>431.69321999999994</v>
      </c>
      <c r="T2138" s="104">
        <f t="shared" si="487"/>
        <v>0.63400104860391737</v>
      </c>
      <c r="U2138" s="104">
        <f t="shared" si="488"/>
        <v>1612.396883073329</v>
      </c>
      <c r="V2138" s="87" cm="1">
        <f t="array" ref="V2138">VLOOKUP($E2138,$AI$118:$AW$122,COLUMN($AW:$AW)-COLUMN($AH:$AH),FALSE)</f>
        <v>0</v>
      </c>
      <c r="W2138" s="87" t="str">
        <f t="shared" si="492"/>
        <v>Domestic</v>
      </c>
      <c r="X2138" s="87" t="str">
        <f t="shared" si="493"/>
        <v>Non-local</v>
      </c>
      <c r="Y2138" s="104"/>
      <c r="Z2138" s="87" t="str">
        <f t="shared" si="489"/>
        <v>USA</v>
      </c>
      <c r="AA2138" s="87" t="str">
        <f t="shared" si="490"/>
        <v>USA</v>
      </c>
      <c r="AB2138" s="82" cm="1">
        <f t="array" ref="AB2138">VLOOKUP(B2138,'GDP per Capita'!$T$2:$V$4235,COLUMN('GDP per Capita'!$V:$V)-COLUMN('GDP per Capita'!$S:$S),FALSE)</f>
        <v>63809.64</v>
      </c>
      <c r="AC2138" s="82">
        <f t="shared" si="494"/>
        <v>63809.64</v>
      </c>
      <c r="AD2138" s="82">
        <f t="shared" si="495"/>
        <v>63809.64</v>
      </c>
      <c r="AE2138" s="88">
        <f t="shared" si="491"/>
        <v>2.5268860364567627E-2</v>
      </c>
    </row>
    <row r="2139" spans="1:31">
      <c r="A2139" s="77" t="s">
        <v>956</v>
      </c>
      <c r="B2139" s="77">
        <v>2138</v>
      </c>
      <c r="C2139" s="77" t="s">
        <v>29</v>
      </c>
      <c r="D2139" s="77" t="s">
        <v>29</v>
      </c>
      <c r="E2139" s="77">
        <v>2019</v>
      </c>
      <c r="F2139" s="77">
        <v>38.626417799999999</v>
      </c>
      <c r="G2139" s="77">
        <v>-90.199837799999997</v>
      </c>
      <c r="H2139" s="77">
        <v>1</v>
      </c>
      <c r="I2139" s="77" t="s">
        <v>1479</v>
      </c>
      <c r="J2139" s="77">
        <v>38.626803899999999</v>
      </c>
      <c r="K2139" s="77">
        <v>-90.199409700000004</v>
      </c>
      <c r="L2139" s="77">
        <v>0.113599056080186</v>
      </c>
      <c r="M2139" s="77">
        <v>0</v>
      </c>
      <c r="N2139" s="77">
        <v>0</v>
      </c>
      <c r="O2139" s="77">
        <v>0</v>
      </c>
      <c r="P2139" s="87" cm="1">
        <f t="array" ref="P2139">IF($X2139="Non-local",VLOOKUP($E2139,$AI$64:$AW$68,COLUMN($AW:$AW)-COLUMN($AH:$AH),FALSE),IF($X2139="Unknown",VLOOKUP($E2139,$AI$71:$AW$75,COLUMN($AW:$AW)-COLUMN($AH:$AH),FALSE),0))</f>
        <v>0</v>
      </c>
      <c r="Q2139" s="87" cm="1">
        <f t="array" ref="Q2139">IF($X2139="Non-local",VLOOKUP($E2139,$AI$40:$AW$44,COLUMN($AW:$AW)-COLUMN($AH:$AH),FALSE),IF($X2139="Unknown",VLOOKUP($E2139,$AI$47:$AW$51,COLUMN($AW:$AW)-COLUMN($AH:$AH),FALSE),0))</f>
        <v>0</v>
      </c>
      <c r="R2139" s="87" cm="1">
        <f t="array" ref="R2139">IF($X2139="Non-local",VLOOKUP($E2139,$AI$88:$AW$92,COLUMN($AW:$AW)-COLUMN($AH:$AH),FALSE),IF($X2139="Unknown",VLOOKUP($E2139,$AI$95:$AW$99,COLUMN($AW:$AW)-COLUMN($AH:$AH),FALSE),0))</f>
        <v>0</v>
      </c>
      <c r="S2139" s="87" cm="1">
        <f t="array" ref="S2139">VLOOKUP($E2139,$AI$111:$AW$115,COLUMN($AW:$AW)-COLUMN($AH:$AH),FALSE)</f>
        <v>431.69321999999994</v>
      </c>
      <c r="T2139" s="104">
        <f t="shared" si="487"/>
        <v>0</v>
      </c>
      <c r="U2139" s="104">
        <f t="shared" si="488"/>
        <v>431.69321999999994</v>
      </c>
      <c r="V2139" s="87" cm="1">
        <f t="array" ref="V2139">VLOOKUP($E2139,$AI$118:$AW$122,COLUMN($AW:$AW)-COLUMN($AH:$AH),FALSE)</f>
        <v>0</v>
      </c>
      <c r="W2139" s="87" t="str">
        <f t="shared" si="492"/>
        <v>Domestic</v>
      </c>
      <c r="X2139" s="87" t="str">
        <f t="shared" si="493"/>
        <v>Local</v>
      </c>
      <c r="Y2139" s="104"/>
      <c r="Z2139" s="87" t="str">
        <f t="shared" si="489"/>
        <v>USA</v>
      </c>
      <c r="AA2139" s="87" t="str">
        <f t="shared" si="490"/>
        <v>USA</v>
      </c>
      <c r="AB2139" s="82" cm="1">
        <f t="array" ref="AB2139">VLOOKUP(B2139,'GDP per Capita'!$T$2:$V$4235,COLUMN('GDP per Capita'!$V:$V)-COLUMN('GDP per Capita'!$S:$S),FALSE)</f>
        <v>63809.64</v>
      </c>
      <c r="AC2139" s="82">
        <f t="shared" si="494"/>
        <v>63809.64</v>
      </c>
      <c r="AD2139" s="82">
        <f t="shared" si="495"/>
        <v>63809.64</v>
      </c>
      <c r="AE2139" s="88">
        <f t="shared" si="491"/>
        <v>6.7653291885050593E-3</v>
      </c>
    </row>
    <row r="2140" spans="1:31">
      <c r="A2140" s="77" t="s">
        <v>923</v>
      </c>
      <c r="B2140" s="77">
        <v>2139</v>
      </c>
      <c r="C2140" s="77" t="s">
        <v>29</v>
      </c>
      <c r="D2140" s="77" t="s">
        <v>29</v>
      </c>
      <c r="E2140" s="77">
        <v>2019</v>
      </c>
      <c r="F2140" s="77">
        <v>38.029305999999998</v>
      </c>
      <c r="G2140" s="77">
        <v>-78.476678100000001</v>
      </c>
      <c r="H2140" s="77">
        <v>0</v>
      </c>
      <c r="I2140" s="77" t="s">
        <v>1479</v>
      </c>
      <c r="J2140" s="77">
        <v>38.626803899999999</v>
      </c>
      <c r="K2140" s="77">
        <v>-90.199409700000004</v>
      </c>
      <c r="L2140" s="77">
        <v>2048.0497055639798</v>
      </c>
      <c r="M2140" s="77">
        <v>0.43206596429960598</v>
      </c>
      <c r="N2140" s="77">
        <v>0</v>
      </c>
      <c r="O2140" s="77">
        <v>393.22554346828503</v>
      </c>
      <c r="P2140" s="87" cm="1">
        <f t="array" ref="P2140">IF($X2140="Non-local",VLOOKUP($E2140,$AI$64:$AW$68,COLUMN($AW:$AW)-COLUMN($AH:$AH),FALSE),IF($X2140="Unknown",VLOOKUP($E2140,$AI$71:$AW$75,COLUMN($AW:$AW)-COLUMN($AH:$AH),FALSE),0))</f>
        <v>244</v>
      </c>
      <c r="Q2140" s="87" cm="1">
        <f t="array" ref="Q2140">IF($X2140="Non-local",VLOOKUP($E2140,$AI$40:$AW$44,COLUMN($AW:$AW)-COLUMN($AH:$AH),FALSE),IF($X2140="Unknown",VLOOKUP($E2140,$AI$47:$AW$51,COLUMN($AW:$AW)-COLUMN($AH:$AH),FALSE),0))</f>
        <v>485.37900000000008</v>
      </c>
      <c r="R2140" s="87" cm="1">
        <f t="array" ref="R2140">IF($X2140="Non-local",VLOOKUP($E2140,$AI$88:$AW$92,COLUMN($AW:$AW)-COLUMN($AH:$AH),FALSE),IF($X2140="Unknown",VLOOKUP($E2140,$AI$95:$AW$99,COLUMN($AW:$AW)-COLUMN($AH:$AH),FALSE),0))</f>
        <v>0.16197839056517743</v>
      </c>
      <c r="S2140" s="87" cm="1">
        <f t="array" ref="S2140">VLOOKUP($E2140,$AI$111:$AW$115,COLUMN($AW:$AW)-COLUMN($AH:$AH),FALSE)</f>
        <v>431.69321999999994</v>
      </c>
      <c r="T2140" s="104">
        <f t="shared" si="487"/>
        <v>0.59404435486478335</v>
      </c>
      <c r="U2140" s="104">
        <f t="shared" si="488"/>
        <v>1554.297763468285</v>
      </c>
      <c r="V2140" s="87" cm="1">
        <f t="array" ref="V2140">VLOOKUP($E2140,$AI$118:$AW$122,COLUMN($AW:$AW)-COLUMN($AH:$AH),FALSE)</f>
        <v>0</v>
      </c>
      <c r="W2140" s="87" t="str">
        <f t="shared" si="492"/>
        <v>Domestic</v>
      </c>
      <c r="X2140" s="87" t="str">
        <f t="shared" si="493"/>
        <v>Non-local</v>
      </c>
      <c r="Y2140" s="104"/>
      <c r="Z2140" s="87" t="str">
        <f t="shared" si="489"/>
        <v>USA</v>
      </c>
      <c r="AA2140" s="87" t="str">
        <f t="shared" si="490"/>
        <v>USA</v>
      </c>
      <c r="AB2140" s="82" cm="1">
        <f t="array" ref="AB2140">VLOOKUP(B2140,'GDP per Capita'!$T$2:$V$4235,COLUMN('GDP per Capita'!$V:$V)-COLUMN('GDP per Capita'!$S:$S),FALSE)</f>
        <v>63809.64</v>
      </c>
      <c r="AC2140" s="82">
        <f t="shared" si="494"/>
        <v>63809.64</v>
      </c>
      <c r="AD2140" s="82">
        <f t="shared" si="495"/>
        <v>63809.64</v>
      </c>
      <c r="AE2140" s="88">
        <f t="shared" si="491"/>
        <v>2.4358353431680309E-2</v>
      </c>
    </row>
    <row r="2141" spans="1:31">
      <c r="A2141" s="77" t="s">
        <v>1203</v>
      </c>
      <c r="B2141" s="77">
        <v>2140</v>
      </c>
      <c r="C2141" s="77" t="s">
        <v>29</v>
      </c>
      <c r="D2141" s="77" t="s">
        <v>29</v>
      </c>
      <c r="E2141" s="77">
        <v>2019</v>
      </c>
      <c r="F2141" s="77">
        <v>40.333440899999999</v>
      </c>
      <c r="G2141" s="77">
        <v>-74.600434099999902</v>
      </c>
      <c r="H2141" s="77">
        <v>0</v>
      </c>
      <c r="I2141" s="77" t="s">
        <v>1479</v>
      </c>
      <c r="J2141" s="77">
        <v>38.626803899999999</v>
      </c>
      <c r="K2141" s="77">
        <v>-90.199409700000004</v>
      </c>
      <c r="L2141" s="77">
        <v>2700.7207490789501</v>
      </c>
      <c r="M2141" s="77">
        <v>0.51824776563633201</v>
      </c>
      <c r="N2141" s="77">
        <v>0</v>
      </c>
      <c r="O2141" s="77">
        <v>518.53838382315803</v>
      </c>
      <c r="P2141" s="87" cm="1">
        <f t="array" ref="P2141">IF($X2141="Non-local",VLOOKUP($E2141,$AI$64:$AW$68,COLUMN($AW:$AW)-COLUMN($AH:$AH),FALSE),IF($X2141="Unknown",VLOOKUP($E2141,$AI$71:$AW$75,COLUMN($AW:$AW)-COLUMN($AH:$AH),FALSE),0))</f>
        <v>244</v>
      </c>
      <c r="Q2141" s="87" cm="1">
        <f t="array" ref="Q2141">IF($X2141="Non-local",VLOOKUP($E2141,$AI$40:$AW$44,COLUMN($AW:$AW)-COLUMN($AH:$AH),FALSE),IF($X2141="Unknown",VLOOKUP($E2141,$AI$47:$AW$51,COLUMN($AW:$AW)-COLUMN($AH:$AH),FALSE),0))</f>
        <v>485.37900000000008</v>
      </c>
      <c r="R2141" s="87" cm="1">
        <f t="array" ref="R2141">IF($X2141="Non-local",VLOOKUP($E2141,$AI$88:$AW$92,COLUMN($AW:$AW)-COLUMN($AH:$AH),FALSE),IF($X2141="Unknown",VLOOKUP($E2141,$AI$95:$AW$99,COLUMN($AW:$AW)-COLUMN($AH:$AH),FALSE),0))</f>
        <v>0.16197839056517743</v>
      </c>
      <c r="S2141" s="87" cm="1">
        <f t="array" ref="S2141">VLOOKUP($E2141,$AI$111:$AW$115,COLUMN($AW:$AW)-COLUMN($AH:$AH),FALSE)</f>
        <v>431.69321999999994</v>
      </c>
      <c r="T2141" s="104">
        <f t="shared" si="487"/>
        <v>0.6802261562015095</v>
      </c>
      <c r="U2141" s="104">
        <f t="shared" si="488"/>
        <v>1679.610603823158</v>
      </c>
      <c r="V2141" s="87" cm="1">
        <f t="array" ref="V2141">VLOOKUP($E2141,$AI$118:$AW$122,COLUMN($AW:$AW)-COLUMN($AH:$AH),FALSE)</f>
        <v>0</v>
      </c>
      <c r="W2141" s="87" t="str">
        <f t="shared" si="492"/>
        <v>Domestic</v>
      </c>
      <c r="X2141" s="87" t="str">
        <f t="shared" si="493"/>
        <v>Non-local</v>
      </c>
      <c r="Y2141" s="104"/>
      <c r="Z2141" s="87" t="str">
        <f t="shared" si="489"/>
        <v>USA</v>
      </c>
      <c r="AA2141" s="87" t="str">
        <f t="shared" si="490"/>
        <v>USA</v>
      </c>
      <c r="AB2141" s="82" cm="1">
        <f t="array" ref="AB2141">VLOOKUP(B2141,'GDP per Capita'!$T$2:$V$4235,COLUMN('GDP per Capita'!$V:$V)-COLUMN('GDP per Capita'!$S:$S),FALSE)</f>
        <v>63809.64</v>
      </c>
      <c r="AC2141" s="82">
        <f t="shared" si="494"/>
        <v>63809.64</v>
      </c>
      <c r="AD2141" s="82">
        <f t="shared" si="495"/>
        <v>63809.64</v>
      </c>
      <c r="AE2141" s="88">
        <f t="shared" si="491"/>
        <v>2.6322207801566629E-2</v>
      </c>
    </row>
    <row r="2142" spans="1:31">
      <c r="A2142" s="77" t="s">
        <v>1623</v>
      </c>
      <c r="B2142" s="77">
        <v>2141</v>
      </c>
      <c r="C2142" s="77" t="s">
        <v>29</v>
      </c>
      <c r="D2142" s="77" t="s">
        <v>29</v>
      </c>
      <c r="E2142" s="77">
        <v>2019</v>
      </c>
      <c r="F2142" s="77">
        <v>45.561607500000001</v>
      </c>
      <c r="G2142" s="77">
        <v>-94.164200399999999</v>
      </c>
      <c r="H2142" s="77">
        <v>0</v>
      </c>
      <c r="I2142" s="77" t="s">
        <v>1479</v>
      </c>
      <c r="J2142" s="77">
        <v>38.626803899999999</v>
      </c>
      <c r="K2142" s="77">
        <v>-90.199409700000004</v>
      </c>
      <c r="L2142" s="77">
        <v>1674.7193706302501</v>
      </c>
      <c r="M2142" s="77">
        <v>0.38276964408144998</v>
      </c>
      <c r="N2142" s="77">
        <v>0</v>
      </c>
      <c r="O2142" s="77">
        <v>321.54611916100902</v>
      </c>
      <c r="P2142" s="87" cm="1">
        <f t="array" ref="P2142">IF($X2142="Non-local",VLOOKUP($E2142,$AI$64:$AW$68,COLUMN($AW:$AW)-COLUMN($AH:$AH),FALSE),IF($X2142="Unknown",VLOOKUP($E2142,$AI$71:$AW$75,COLUMN($AW:$AW)-COLUMN($AH:$AH),FALSE),0))</f>
        <v>244</v>
      </c>
      <c r="Q2142" s="87" cm="1">
        <f t="array" ref="Q2142">IF($X2142="Non-local",VLOOKUP($E2142,$AI$40:$AW$44,COLUMN($AW:$AW)-COLUMN($AH:$AH),FALSE),IF($X2142="Unknown",VLOOKUP($E2142,$AI$47:$AW$51,COLUMN($AW:$AW)-COLUMN($AH:$AH),FALSE),0))</f>
        <v>485.37900000000008</v>
      </c>
      <c r="R2142" s="87" cm="1">
        <f t="array" ref="R2142">IF($X2142="Non-local",VLOOKUP($E2142,$AI$88:$AW$92,COLUMN($AW:$AW)-COLUMN($AH:$AH),FALSE),IF($X2142="Unknown",VLOOKUP($E2142,$AI$95:$AW$99,COLUMN($AW:$AW)-COLUMN($AH:$AH),FALSE),0))</f>
        <v>0.16197839056517743</v>
      </c>
      <c r="S2142" s="87" cm="1">
        <f t="array" ref="S2142">VLOOKUP($E2142,$AI$111:$AW$115,COLUMN($AW:$AW)-COLUMN($AH:$AH),FALSE)</f>
        <v>431.69321999999994</v>
      </c>
      <c r="T2142" s="104">
        <f t="shared" si="487"/>
        <v>0.54474803464662735</v>
      </c>
      <c r="U2142" s="104">
        <f t="shared" si="488"/>
        <v>1482.6183391610091</v>
      </c>
      <c r="V2142" s="87" cm="1">
        <f t="array" ref="V2142">VLOOKUP($E2142,$AI$118:$AW$122,COLUMN($AW:$AW)-COLUMN($AH:$AH),FALSE)</f>
        <v>0</v>
      </c>
      <c r="W2142" s="87" t="str">
        <f t="shared" si="492"/>
        <v>Domestic</v>
      </c>
      <c r="X2142" s="87" t="str">
        <f t="shared" si="493"/>
        <v>Non-local</v>
      </c>
      <c r="Y2142" s="104"/>
      <c r="Z2142" s="87" t="str">
        <f t="shared" si="489"/>
        <v>USA</v>
      </c>
      <c r="AA2142" s="87" t="str">
        <f t="shared" si="490"/>
        <v>USA</v>
      </c>
      <c r="AB2142" s="82" cm="1">
        <f t="array" ref="AB2142">VLOOKUP(B2142,'GDP per Capita'!$T$2:$V$4235,COLUMN('GDP per Capita'!$V:$V)-COLUMN('GDP per Capita'!$S:$S),FALSE)</f>
        <v>63809.64</v>
      </c>
      <c r="AC2142" s="82">
        <f t="shared" si="494"/>
        <v>63809.64</v>
      </c>
      <c r="AD2142" s="82">
        <f t="shared" si="495"/>
        <v>63809.64</v>
      </c>
      <c r="AE2142" s="88">
        <f t="shared" si="491"/>
        <v>2.3235021215618976E-2</v>
      </c>
    </row>
    <row r="2143" spans="1:31">
      <c r="A2143" s="77" t="s">
        <v>938</v>
      </c>
      <c r="B2143" s="77">
        <v>2142</v>
      </c>
      <c r="C2143" s="77" t="s">
        <v>29</v>
      </c>
      <c r="D2143" s="77" t="s">
        <v>29</v>
      </c>
      <c r="E2143" s="77">
        <v>2019</v>
      </c>
      <c r="F2143" s="77">
        <v>43.074760999999903</v>
      </c>
      <c r="G2143" s="77">
        <v>-89.383761300000003</v>
      </c>
      <c r="H2143" s="77">
        <v>0</v>
      </c>
      <c r="I2143" s="77" t="s">
        <v>1479</v>
      </c>
      <c r="J2143" s="77">
        <v>38.626803899999999</v>
      </c>
      <c r="K2143" s="77">
        <v>-90.199409700000004</v>
      </c>
      <c r="L2143" s="77">
        <v>998.63710628327703</v>
      </c>
      <c r="M2143" s="77">
        <v>0.29349651334863303</v>
      </c>
      <c r="N2143" s="77">
        <v>0</v>
      </c>
      <c r="O2143" s="77">
        <v>191.73832440638901</v>
      </c>
      <c r="P2143" s="87" cm="1">
        <f t="array" ref="P2143">IF($X2143="Non-local",VLOOKUP($E2143,$AI$64:$AW$68,COLUMN($AW:$AW)-COLUMN($AH:$AH),FALSE),IF($X2143="Unknown",VLOOKUP($E2143,$AI$71:$AW$75,COLUMN($AW:$AW)-COLUMN($AH:$AH),FALSE),0))</f>
        <v>244</v>
      </c>
      <c r="Q2143" s="87" cm="1">
        <f t="array" ref="Q2143">IF($X2143="Non-local",VLOOKUP($E2143,$AI$40:$AW$44,COLUMN($AW:$AW)-COLUMN($AH:$AH),FALSE),IF($X2143="Unknown",VLOOKUP($E2143,$AI$47:$AW$51,COLUMN($AW:$AW)-COLUMN($AH:$AH),FALSE),0))</f>
        <v>485.37900000000008</v>
      </c>
      <c r="R2143" s="87" cm="1">
        <f t="array" ref="R2143">IF($X2143="Non-local",VLOOKUP($E2143,$AI$88:$AW$92,COLUMN($AW:$AW)-COLUMN($AH:$AH),FALSE),IF($X2143="Unknown",VLOOKUP($E2143,$AI$95:$AW$99,COLUMN($AW:$AW)-COLUMN($AH:$AH),FALSE),0))</f>
        <v>0.16197839056517743</v>
      </c>
      <c r="S2143" s="87" cm="1">
        <f t="array" ref="S2143">VLOOKUP($E2143,$AI$111:$AW$115,COLUMN($AW:$AW)-COLUMN($AH:$AH),FALSE)</f>
        <v>431.69321999999994</v>
      </c>
      <c r="T2143" s="104">
        <f t="shared" si="487"/>
        <v>0.45547490391381046</v>
      </c>
      <c r="U2143" s="104">
        <f t="shared" si="488"/>
        <v>1352.810544406389</v>
      </c>
      <c r="V2143" s="87" cm="1">
        <f t="array" ref="V2143">VLOOKUP($E2143,$AI$118:$AW$122,COLUMN($AW:$AW)-COLUMN($AH:$AH),FALSE)</f>
        <v>0</v>
      </c>
      <c r="W2143" s="87" t="str">
        <f t="shared" si="492"/>
        <v>Domestic</v>
      </c>
      <c r="X2143" s="87" t="str">
        <f t="shared" si="493"/>
        <v>Non-local</v>
      </c>
      <c r="Y2143" s="104"/>
      <c r="Z2143" s="87" t="str">
        <f t="shared" si="489"/>
        <v>USA</v>
      </c>
      <c r="AA2143" s="87" t="str">
        <f t="shared" si="490"/>
        <v>USA</v>
      </c>
      <c r="AB2143" s="82" cm="1">
        <f t="array" ref="AB2143">VLOOKUP(B2143,'GDP per Capita'!$T$2:$V$4235,COLUMN('GDP per Capita'!$V:$V)-COLUMN('GDP per Capita'!$S:$S),FALSE)</f>
        <v>63809.64</v>
      </c>
      <c r="AC2143" s="82">
        <f t="shared" si="494"/>
        <v>63809.64</v>
      </c>
      <c r="AD2143" s="82">
        <f t="shared" si="495"/>
        <v>63809.64</v>
      </c>
      <c r="AE2143" s="88">
        <f t="shared" si="491"/>
        <v>2.1200723658782419E-2</v>
      </c>
    </row>
    <row r="2144" spans="1:31">
      <c r="A2144" s="77" t="s">
        <v>1072</v>
      </c>
      <c r="B2144" s="77">
        <v>2143</v>
      </c>
      <c r="C2144" s="77" t="s">
        <v>29</v>
      </c>
      <c r="D2144" s="77" t="s">
        <v>29</v>
      </c>
      <c r="E2144" s="77">
        <v>2019</v>
      </c>
      <c r="F2144" s="77">
        <v>40.349274399999999</v>
      </c>
      <c r="G2144" s="77">
        <v>-74.659295799999995</v>
      </c>
      <c r="H2144" s="77">
        <v>0</v>
      </c>
      <c r="I2144" s="77" t="s">
        <v>1479</v>
      </c>
      <c r="J2144" s="77">
        <v>38.626803899999999</v>
      </c>
      <c r="K2144" s="77">
        <v>-90.199409700000004</v>
      </c>
      <c r="L2144" s="77">
        <v>2690.94848918462</v>
      </c>
      <c r="M2144" s="77">
        <v>0.51695738977365002</v>
      </c>
      <c r="N2144" s="77">
        <v>0</v>
      </c>
      <c r="O2144" s="77">
        <v>516.66210992344804</v>
      </c>
      <c r="P2144" s="87" cm="1">
        <f t="array" ref="P2144">IF($X2144="Non-local",VLOOKUP($E2144,$AI$64:$AW$68,COLUMN($AW:$AW)-COLUMN($AH:$AH),FALSE),IF($X2144="Unknown",VLOOKUP($E2144,$AI$71:$AW$75,COLUMN($AW:$AW)-COLUMN($AH:$AH),FALSE),0))</f>
        <v>244</v>
      </c>
      <c r="Q2144" s="87" cm="1">
        <f t="array" ref="Q2144">IF($X2144="Non-local",VLOOKUP($E2144,$AI$40:$AW$44,COLUMN($AW:$AW)-COLUMN($AH:$AH),FALSE),IF($X2144="Unknown",VLOOKUP($E2144,$AI$47:$AW$51,COLUMN($AW:$AW)-COLUMN($AH:$AH),FALSE),0))</f>
        <v>485.37900000000008</v>
      </c>
      <c r="R2144" s="87" cm="1">
        <f t="array" ref="R2144">IF($X2144="Non-local",VLOOKUP($E2144,$AI$88:$AW$92,COLUMN($AW:$AW)-COLUMN($AH:$AH),FALSE),IF($X2144="Unknown",VLOOKUP($E2144,$AI$95:$AW$99,COLUMN($AW:$AW)-COLUMN($AH:$AH),FALSE),0))</f>
        <v>0.16197839056517743</v>
      </c>
      <c r="S2144" s="87" cm="1">
        <f t="array" ref="S2144">VLOOKUP($E2144,$AI$111:$AW$115,COLUMN($AW:$AW)-COLUMN($AH:$AH),FALSE)</f>
        <v>431.69321999999994</v>
      </c>
      <c r="T2144" s="104">
        <f t="shared" si="487"/>
        <v>0.6789357803388274</v>
      </c>
      <c r="U2144" s="104">
        <f t="shared" si="488"/>
        <v>1677.7343299234481</v>
      </c>
      <c r="V2144" s="87" cm="1">
        <f t="array" ref="V2144">VLOOKUP($E2144,$AI$118:$AW$122,COLUMN($AW:$AW)-COLUMN($AH:$AH),FALSE)</f>
        <v>0</v>
      </c>
      <c r="W2144" s="87" t="str">
        <f t="shared" si="492"/>
        <v>Domestic</v>
      </c>
      <c r="X2144" s="87" t="str">
        <f t="shared" si="493"/>
        <v>Non-local</v>
      </c>
      <c r="Y2144" s="104"/>
      <c r="Z2144" s="87" t="str">
        <f t="shared" si="489"/>
        <v>USA</v>
      </c>
      <c r="AA2144" s="87" t="str">
        <f t="shared" si="490"/>
        <v>USA</v>
      </c>
      <c r="AB2144" s="82" cm="1">
        <f t="array" ref="AB2144">VLOOKUP(B2144,'GDP per Capita'!$T$2:$V$4235,COLUMN('GDP per Capita'!$V:$V)-COLUMN('GDP per Capita'!$S:$S),FALSE)</f>
        <v>63809.64</v>
      </c>
      <c r="AC2144" s="82">
        <f t="shared" si="494"/>
        <v>63809.64</v>
      </c>
      <c r="AD2144" s="82">
        <f t="shared" si="495"/>
        <v>63809.64</v>
      </c>
      <c r="AE2144" s="88">
        <f t="shared" si="491"/>
        <v>2.6292803562650534E-2</v>
      </c>
    </row>
    <row r="2145" spans="1:31">
      <c r="A2145" s="77" t="s">
        <v>1624</v>
      </c>
      <c r="B2145" s="77">
        <v>2144</v>
      </c>
      <c r="C2145" s="77" t="s">
        <v>29</v>
      </c>
      <c r="D2145" s="77" t="s">
        <v>29</v>
      </c>
      <c r="E2145" s="77">
        <v>2019</v>
      </c>
      <c r="F2145" s="77">
        <v>38.459959999999903</v>
      </c>
      <c r="G2145" s="77">
        <v>-90.537876611187201</v>
      </c>
      <c r="H2145" s="77">
        <v>1</v>
      </c>
      <c r="I2145" s="77" t="s">
        <v>1479</v>
      </c>
      <c r="J2145" s="77">
        <v>38.626803899999999</v>
      </c>
      <c r="K2145" s="77">
        <v>-90.199409700000004</v>
      </c>
      <c r="L2145" s="77">
        <v>69.589730884618106</v>
      </c>
      <c r="M2145" s="77">
        <v>0</v>
      </c>
      <c r="N2145" s="77">
        <v>0</v>
      </c>
      <c r="O2145" s="77">
        <v>0</v>
      </c>
      <c r="P2145" s="87" cm="1">
        <f t="array" ref="P2145">IF($X2145="Non-local",VLOOKUP($E2145,$AI$64:$AW$68,COLUMN($AW:$AW)-COLUMN($AH:$AH),FALSE),IF($X2145="Unknown",VLOOKUP($E2145,$AI$71:$AW$75,COLUMN($AW:$AW)-COLUMN($AH:$AH),FALSE),0))</f>
        <v>0</v>
      </c>
      <c r="Q2145" s="87" cm="1">
        <f t="array" ref="Q2145">IF($X2145="Non-local",VLOOKUP($E2145,$AI$40:$AW$44,COLUMN($AW:$AW)-COLUMN($AH:$AH),FALSE),IF($X2145="Unknown",VLOOKUP($E2145,$AI$47:$AW$51,COLUMN($AW:$AW)-COLUMN($AH:$AH),FALSE),0))</f>
        <v>0</v>
      </c>
      <c r="R2145" s="87" cm="1">
        <f t="array" ref="R2145">IF($X2145="Non-local",VLOOKUP($E2145,$AI$88:$AW$92,COLUMN($AW:$AW)-COLUMN($AH:$AH),FALSE),IF($X2145="Unknown",VLOOKUP($E2145,$AI$95:$AW$99,COLUMN($AW:$AW)-COLUMN($AH:$AH),FALSE),0))</f>
        <v>0</v>
      </c>
      <c r="S2145" s="87" cm="1">
        <f t="array" ref="S2145">VLOOKUP($E2145,$AI$111:$AW$115,COLUMN($AW:$AW)-COLUMN($AH:$AH),FALSE)</f>
        <v>431.69321999999994</v>
      </c>
      <c r="T2145" s="104">
        <f t="shared" si="487"/>
        <v>0</v>
      </c>
      <c r="U2145" s="104">
        <f t="shared" si="488"/>
        <v>431.69321999999994</v>
      </c>
      <c r="V2145" s="87" cm="1">
        <f t="array" ref="V2145">VLOOKUP($E2145,$AI$118:$AW$122,COLUMN($AW:$AW)-COLUMN($AH:$AH),FALSE)</f>
        <v>0</v>
      </c>
      <c r="W2145" s="87" t="str">
        <f t="shared" si="492"/>
        <v>Domestic</v>
      </c>
      <c r="X2145" s="87" t="str">
        <f t="shared" si="493"/>
        <v>Local</v>
      </c>
      <c r="Y2145" s="104"/>
      <c r="Z2145" s="87" t="str">
        <f t="shared" si="489"/>
        <v>USA</v>
      </c>
      <c r="AA2145" s="87" t="str">
        <f t="shared" si="490"/>
        <v>USA</v>
      </c>
      <c r="AB2145" s="82" cm="1">
        <f t="array" ref="AB2145">VLOOKUP(B2145,'GDP per Capita'!$T$2:$V$4235,COLUMN('GDP per Capita'!$V:$V)-COLUMN('GDP per Capita'!$S:$S),FALSE)</f>
        <v>63809.64</v>
      </c>
      <c r="AC2145" s="82">
        <f t="shared" si="494"/>
        <v>63809.64</v>
      </c>
      <c r="AD2145" s="82">
        <f t="shared" si="495"/>
        <v>63809.64</v>
      </c>
      <c r="AE2145" s="88">
        <f t="shared" si="491"/>
        <v>6.7653291885050593E-3</v>
      </c>
    </row>
    <row r="2146" spans="1:31">
      <c r="A2146" s="77" t="s">
        <v>899</v>
      </c>
      <c r="B2146" s="77">
        <v>2145</v>
      </c>
      <c r="C2146" s="77" t="s">
        <v>29</v>
      </c>
      <c r="D2146" s="77" t="s">
        <v>29</v>
      </c>
      <c r="E2146" s="77">
        <v>2019</v>
      </c>
      <c r="F2146" s="77">
        <v>34.725742400000001</v>
      </c>
      <c r="G2146" s="77">
        <v>-82.780499899999995</v>
      </c>
      <c r="H2146" s="77">
        <v>0</v>
      </c>
      <c r="I2146" s="77" t="s">
        <v>1479</v>
      </c>
      <c r="J2146" s="77">
        <v>38.626803899999999</v>
      </c>
      <c r="K2146" s="77">
        <v>-90.199409700000004</v>
      </c>
      <c r="L2146" s="77">
        <v>1581.4473683404999</v>
      </c>
      <c r="M2146" s="77">
        <v>0.370453563490033</v>
      </c>
      <c r="N2146" s="77">
        <v>0</v>
      </c>
      <c r="O2146" s="77">
        <v>303.63789472137603</v>
      </c>
      <c r="P2146" s="87" cm="1">
        <f t="array" ref="P2146">IF($X2146="Non-local",VLOOKUP($E2146,$AI$64:$AW$68,COLUMN($AW:$AW)-COLUMN($AH:$AH),FALSE),IF($X2146="Unknown",VLOOKUP($E2146,$AI$71:$AW$75,COLUMN($AW:$AW)-COLUMN($AH:$AH),FALSE),0))</f>
        <v>244</v>
      </c>
      <c r="Q2146" s="87" cm="1">
        <f t="array" ref="Q2146">IF($X2146="Non-local",VLOOKUP($E2146,$AI$40:$AW$44,COLUMN($AW:$AW)-COLUMN($AH:$AH),FALSE),IF($X2146="Unknown",VLOOKUP($E2146,$AI$47:$AW$51,COLUMN($AW:$AW)-COLUMN($AH:$AH),FALSE),0))</f>
        <v>485.37900000000008</v>
      </c>
      <c r="R2146" s="87" cm="1">
        <f t="array" ref="R2146">IF($X2146="Non-local",VLOOKUP($E2146,$AI$88:$AW$92,COLUMN($AW:$AW)-COLUMN($AH:$AH),FALSE),IF($X2146="Unknown",VLOOKUP($E2146,$AI$95:$AW$99,COLUMN($AW:$AW)-COLUMN($AH:$AH),FALSE),0))</f>
        <v>0.16197839056517743</v>
      </c>
      <c r="S2146" s="87" cm="1">
        <f t="array" ref="S2146">VLOOKUP($E2146,$AI$111:$AW$115,COLUMN($AW:$AW)-COLUMN($AH:$AH),FALSE)</f>
        <v>431.69321999999994</v>
      </c>
      <c r="T2146" s="104">
        <f t="shared" si="487"/>
        <v>0.53243195405521049</v>
      </c>
      <c r="U2146" s="104">
        <f t="shared" si="488"/>
        <v>1464.7101147213759</v>
      </c>
      <c r="V2146" s="87" cm="1">
        <f t="array" ref="V2146">VLOOKUP($E2146,$AI$118:$AW$122,COLUMN($AW:$AW)-COLUMN($AH:$AH),FALSE)</f>
        <v>0</v>
      </c>
      <c r="W2146" s="87" t="str">
        <f t="shared" si="492"/>
        <v>Domestic</v>
      </c>
      <c r="X2146" s="87" t="str">
        <f t="shared" si="493"/>
        <v>Non-local</v>
      </c>
      <c r="Y2146" s="104"/>
      <c r="Z2146" s="87" t="str">
        <f t="shared" si="489"/>
        <v>USA</v>
      </c>
      <c r="AA2146" s="87" t="str">
        <f t="shared" si="490"/>
        <v>USA</v>
      </c>
      <c r="AB2146" s="82" cm="1">
        <f t="array" ref="AB2146">VLOOKUP(B2146,'GDP per Capita'!$T$2:$V$4235,COLUMN('GDP per Capita'!$V:$V)-COLUMN('GDP per Capita'!$S:$S),FALSE)</f>
        <v>63809.64</v>
      </c>
      <c r="AC2146" s="82">
        <f t="shared" si="494"/>
        <v>63809.64</v>
      </c>
      <c r="AD2146" s="82">
        <f t="shared" si="495"/>
        <v>63809.64</v>
      </c>
      <c r="AE2146" s="88">
        <f t="shared" si="491"/>
        <v>2.2954370448123134E-2</v>
      </c>
    </row>
    <row r="2147" spans="1:31">
      <c r="A2147" s="77" t="s">
        <v>923</v>
      </c>
      <c r="B2147" s="77">
        <v>2146</v>
      </c>
      <c r="C2147" s="77" t="s">
        <v>29</v>
      </c>
      <c r="D2147" s="77" t="s">
        <v>29</v>
      </c>
      <c r="E2147" s="77">
        <v>2019</v>
      </c>
      <c r="F2147" s="77">
        <v>38.029305999999998</v>
      </c>
      <c r="G2147" s="77">
        <v>-78.476678100000001</v>
      </c>
      <c r="H2147" s="77">
        <v>0</v>
      </c>
      <c r="I2147" s="77" t="s">
        <v>1479</v>
      </c>
      <c r="J2147" s="77">
        <v>38.626803899999999</v>
      </c>
      <c r="K2147" s="77">
        <v>-90.199409700000004</v>
      </c>
      <c r="L2147" s="77">
        <v>2048.0497055639798</v>
      </c>
      <c r="M2147" s="77">
        <v>0.43206596429960598</v>
      </c>
      <c r="N2147" s="77">
        <v>0</v>
      </c>
      <c r="O2147" s="77">
        <v>393.22554346828503</v>
      </c>
      <c r="P2147" s="87" cm="1">
        <f t="array" ref="P2147">IF($X2147="Non-local",VLOOKUP($E2147,$AI$64:$AW$68,COLUMN($AW:$AW)-COLUMN($AH:$AH),FALSE),IF($X2147="Unknown",VLOOKUP($E2147,$AI$71:$AW$75,COLUMN($AW:$AW)-COLUMN($AH:$AH),FALSE),0))</f>
        <v>244</v>
      </c>
      <c r="Q2147" s="87" cm="1">
        <f t="array" ref="Q2147">IF($X2147="Non-local",VLOOKUP($E2147,$AI$40:$AW$44,COLUMN($AW:$AW)-COLUMN($AH:$AH),FALSE),IF($X2147="Unknown",VLOOKUP($E2147,$AI$47:$AW$51,COLUMN($AW:$AW)-COLUMN($AH:$AH),FALSE),0))</f>
        <v>485.37900000000008</v>
      </c>
      <c r="R2147" s="87" cm="1">
        <f t="array" ref="R2147">IF($X2147="Non-local",VLOOKUP($E2147,$AI$88:$AW$92,COLUMN($AW:$AW)-COLUMN($AH:$AH),FALSE),IF($X2147="Unknown",VLOOKUP($E2147,$AI$95:$AW$99,COLUMN($AW:$AW)-COLUMN($AH:$AH),FALSE),0))</f>
        <v>0.16197839056517743</v>
      </c>
      <c r="S2147" s="87" cm="1">
        <f t="array" ref="S2147">VLOOKUP($E2147,$AI$111:$AW$115,COLUMN($AW:$AW)-COLUMN($AH:$AH),FALSE)</f>
        <v>431.69321999999994</v>
      </c>
      <c r="T2147" s="104">
        <f t="shared" si="487"/>
        <v>0.59404435486478335</v>
      </c>
      <c r="U2147" s="104">
        <f t="shared" si="488"/>
        <v>1554.297763468285</v>
      </c>
      <c r="V2147" s="87" cm="1">
        <f t="array" ref="V2147">VLOOKUP($E2147,$AI$118:$AW$122,COLUMN($AW:$AW)-COLUMN($AH:$AH),FALSE)</f>
        <v>0</v>
      </c>
      <c r="W2147" s="87" t="str">
        <f t="shared" si="492"/>
        <v>Domestic</v>
      </c>
      <c r="X2147" s="87" t="str">
        <f t="shared" si="493"/>
        <v>Non-local</v>
      </c>
      <c r="Y2147" s="104"/>
      <c r="Z2147" s="87" t="str">
        <f t="shared" si="489"/>
        <v>USA</v>
      </c>
      <c r="AA2147" s="87" t="str">
        <f t="shared" si="490"/>
        <v>USA</v>
      </c>
      <c r="AB2147" s="82" cm="1">
        <f t="array" ref="AB2147">VLOOKUP(B2147,'GDP per Capita'!$T$2:$V$4235,COLUMN('GDP per Capita'!$V:$V)-COLUMN('GDP per Capita'!$S:$S),FALSE)</f>
        <v>63809.64</v>
      </c>
      <c r="AC2147" s="82">
        <f t="shared" si="494"/>
        <v>63809.64</v>
      </c>
      <c r="AD2147" s="82">
        <f t="shared" si="495"/>
        <v>63809.64</v>
      </c>
      <c r="AE2147" s="88">
        <f t="shared" si="491"/>
        <v>2.4358353431680309E-2</v>
      </c>
    </row>
    <row r="2148" spans="1:31">
      <c r="A2148" s="77" t="s">
        <v>1011</v>
      </c>
      <c r="B2148" s="77">
        <v>2147</v>
      </c>
      <c r="C2148" s="77" t="s">
        <v>29</v>
      </c>
      <c r="D2148" s="77" t="s">
        <v>29</v>
      </c>
      <c r="E2148" s="77">
        <v>2019</v>
      </c>
      <c r="F2148" s="77">
        <v>40.102554999999903</v>
      </c>
      <c r="G2148" s="77">
        <v>-105.36320790000001</v>
      </c>
      <c r="H2148" s="77">
        <v>0</v>
      </c>
      <c r="I2148" s="77" t="s">
        <v>1479</v>
      </c>
      <c r="J2148" s="77">
        <v>38.626803899999999</v>
      </c>
      <c r="K2148" s="77">
        <v>-90.199409700000004</v>
      </c>
      <c r="L2148" s="77">
        <v>2624.50307040498</v>
      </c>
      <c r="M2148" s="77">
        <v>0.50818361937598899</v>
      </c>
      <c r="N2148" s="77">
        <v>0</v>
      </c>
      <c r="O2148" s="77">
        <v>503.90458951775798</v>
      </c>
      <c r="P2148" s="87" cm="1">
        <f t="array" ref="P2148">IF($X2148="Non-local",VLOOKUP($E2148,$AI$64:$AW$68,COLUMN($AW:$AW)-COLUMN($AH:$AH),FALSE),IF($X2148="Unknown",VLOOKUP($E2148,$AI$71:$AW$75,COLUMN($AW:$AW)-COLUMN($AH:$AH),FALSE),0))</f>
        <v>244</v>
      </c>
      <c r="Q2148" s="87" cm="1">
        <f t="array" ref="Q2148">IF($X2148="Non-local",VLOOKUP($E2148,$AI$40:$AW$44,COLUMN($AW:$AW)-COLUMN($AH:$AH),FALSE),IF($X2148="Unknown",VLOOKUP($E2148,$AI$47:$AW$51,COLUMN($AW:$AW)-COLUMN($AH:$AH),FALSE),0))</f>
        <v>485.37900000000008</v>
      </c>
      <c r="R2148" s="87" cm="1">
        <f t="array" ref="R2148">IF($X2148="Non-local",VLOOKUP($E2148,$AI$88:$AW$92,COLUMN($AW:$AW)-COLUMN($AH:$AH),FALSE),IF($X2148="Unknown",VLOOKUP($E2148,$AI$95:$AW$99,COLUMN($AW:$AW)-COLUMN($AH:$AH),FALSE),0))</f>
        <v>0.16197839056517743</v>
      </c>
      <c r="S2148" s="87" cm="1">
        <f t="array" ref="S2148">VLOOKUP($E2148,$AI$111:$AW$115,COLUMN($AW:$AW)-COLUMN($AH:$AH),FALSE)</f>
        <v>431.69321999999994</v>
      </c>
      <c r="T2148" s="104">
        <f t="shared" si="487"/>
        <v>0.67016200994116648</v>
      </c>
      <c r="U2148" s="104">
        <f t="shared" si="488"/>
        <v>1664.9768095177581</v>
      </c>
      <c r="V2148" s="87" cm="1">
        <f t="array" ref="V2148">VLOOKUP($E2148,$AI$118:$AW$122,COLUMN($AW:$AW)-COLUMN($AH:$AH),FALSE)</f>
        <v>0</v>
      </c>
      <c r="W2148" s="87" t="str">
        <f t="shared" si="492"/>
        <v>Domestic</v>
      </c>
      <c r="X2148" s="87" t="str">
        <f t="shared" si="493"/>
        <v>Non-local</v>
      </c>
      <c r="Y2148" s="104"/>
      <c r="Z2148" s="87" t="str">
        <f t="shared" si="489"/>
        <v>USA</v>
      </c>
      <c r="AA2148" s="87" t="str">
        <f t="shared" si="490"/>
        <v>USA</v>
      </c>
      <c r="AB2148" s="82" cm="1">
        <f t="array" ref="AB2148">VLOOKUP(B2148,'GDP per Capita'!$T$2:$V$4235,COLUMN('GDP per Capita'!$V:$V)-COLUMN('GDP per Capita'!$S:$S),FALSE)</f>
        <v>63809.64</v>
      </c>
      <c r="AC2148" s="82">
        <f t="shared" si="494"/>
        <v>63809.64</v>
      </c>
      <c r="AD2148" s="82">
        <f t="shared" si="495"/>
        <v>63809.64</v>
      </c>
      <c r="AE2148" s="88">
        <f t="shared" si="491"/>
        <v>2.6092872636763943E-2</v>
      </c>
    </row>
    <row r="2149" spans="1:31">
      <c r="A2149" s="77" t="s">
        <v>1373</v>
      </c>
      <c r="B2149" s="77">
        <v>2148</v>
      </c>
      <c r="C2149" s="77" t="s">
        <v>29</v>
      </c>
      <c r="D2149" s="77" t="s">
        <v>29</v>
      </c>
      <c r="E2149" s="77">
        <v>2019</v>
      </c>
      <c r="F2149" s="77">
        <v>42.323343999999999</v>
      </c>
      <c r="G2149" s="77">
        <v>-72.671889500000006</v>
      </c>
      <c r="H2149" s="77">
        <v>0</v>
      </c>
      <c r="I2149" s="77" t="s">
        <v>1479</v>
      </c>
      <c r="J2149" s="77">
        <v>38.626803899999999</v>
      </c>
      <c r="K2149" s="77">
        <v>-90.199409700000004</v>
      </c>
      <c r="L2149" s="77">
        <v>3070.6747101002602</v>
      </c>
      <c r="M2149" s="77">
        <v>0.57417624475246398</v>
      </c>
      <c r="N2149" s="77">
        <v>0</v>
      </c>
      <c r="O2149" s="77">
        <v>589.56954433925102</v>
      </c>
      <c r="P2149" s="87" cm="1">
        <f t="array" ref="P2149">IF($X2149="Non-local",VLOOKUP($E2149,$AI$64:$AW$68,COLUMN($AW:$AW)-COLUMN($AH:$AH),FALSE),IF($X2149="Unknown",VLOOKUP($E2149,$AI$71:$AW$75,COLUMN($AW:$AW)-COLUMN($AH:$AH),FALSE),0))</f>
        <v>244</v>
      </c>
      <c r="Q2149" s="87" cm="1">
        <f t="array" ref="Q2149">IF($X2149="Non-local",VLOOKUP($E2149,$AI$40:$AW$44,COLUMN($AW:$AW)-COLUMN($AH:$AH),FALSE),IF($X2149="Unknown",VLOOKUP($E2149,$AI$47:$AW$51,COLUMN($AW:$AW)-COLUMN($AH:$AH),FALSE),0))</f>
        <v>485.37900000000008</v>
      </c>
      <c r="R2149" s="87" cm="1">
        <f t="array" ref="R2149">IF($X2149="Non-local",VLOOKUP($E2149,$AI$88:$AW$92,COLUMN($AW:$AW)-COLUMN($AH:$AH),FALSE),IF($X2149="Unknown",VLOOKUP($E2149,$AI$95:$AW$99,COLUMN($AW:$AW)-COLUMN($AH:$AH),FALSE),0))</f>
        <v>0.16197839056517743</v>
      </c>
      <c r="S2149" s="87" cm="1">
        <f t="array" ref="S2149">VLOOKUP($E2149,$AI$111:$AW$115,COLUMN($AW:$AW)-COLUMN($AH:$AH),FALSE)</f>
        <v>431.69321999999994</v>
      </c>
      <c r="T2149" s="104">
        <f t="shared" si="487"/>
        <v>0.73615463531764136</v>
      </c>
      <c r="U2149" s="104">
        <f t="shared" si="488"/>
        <v>1750.641764339251</v>
      </c>
      <c r="V2149" s="87" cm="1">
        <f t="array" ref="V2149">VLOOKUP($E2149,$AI$118:$AW$122,COLUMN($AW:$AW)-COLUMN($AH:$AH),FALSE)</f>
        <v>0</v>
      </c>
      <c r="W2149" s="87" t="str">
        <f t="shared" si="492"/>
        <v>Domestic</v>
      </c>
      <c r="X2149" s="87" t="str">
        <f t="shared" si="493"/>
        <v>Non-local</v>
      </c>
      <c r="Y2149" s="104"/>
      <c r="Z2149" s="87" t="str">
        <f t="shared" si="489"/>
        <v>USA</v>
      </c>
      <c r="AA2149" s="87" t="str">
        <f t="shared" si="490"/>
        <v>USA</v>
      </c>
      <c r="AB2149" s="82" cm="1">
        <f t="array" ref="AB2149">VLOOKUP(B2149,'GDP per Capita'!$T$2:$V$4235,COLUMN('GDP per Capita'!$V:$V)-COLUMN('GDP per Capita'!$S:$S),FALSE)</f>
        <v>63809.64</v>
      </c>
      <c r="AC2149" s="82">
        <f t="shared" si="494"/>
        <v>63809.64</v>
      </c>
      <c r="AD2149" s="82">
        <f t="shared" si="495"/>
        <v>63809.64</v>
      </c>
      <c r="AE2149" s="88">
        <f t="shared" si="491"/>
        <v>2.7435380678205536E-2</v>
      </c>
    </row>
    <row r="2150" spans="1:31">
      <c r="A2150" s="77" t="s">
        <v>882</v>
      </c>
      <c r="B2150" s="77">
        <v>2149</v>
      </c>
      <c r="C2150" s="77" t="s">
        <v>29</v>
      </c>
      <c r="D2150" s="77" t="s">
        <v>29</v>
      </c>
      <c r="E2150" s="77">
        <v>2019</v>
      </c>
      <c r="F2150" s="77">
        <v>39.004607</v>
      </c>
      <c r="G2150" s="77">
        <v>-76.875683800000004</v>
      </c>
      <c r="H2150" s="77">
        <v>0</v>
      </c>
      <c r="I2150" s="77" t="s">
        <v>1479</v>
      </c>
      <c r="J2150" s="77">
        <v>38.626803899999999</v>
      </c>
      <c r="K2150" s="77">
        <v>-90.199409700000004</v>
      </c>
      <c r="L2150" s="77">
        <v>2308.1878713614001</v>
      </c>
      <c r="M2150" s="77">
        <v>0.46641584996959801</v>
      </c>
      <c r="N2150" s="77">
        <v>0</v>
      </c>
      <c r="O2150" s="77">
        <v>443.172071301389</v>
      </c>
      <c r="P2150" s="87" cm="1">
        <f t="array" ref="P2150">IF($X2150="Non-local",VLOOKUP($E2150,$AI$64:$AW$68,COLUMN($AW:$AW)-COLUMN($AH:$AH),FALSE),IF($X2150="Unknown",VLOOKUP($E2150,$AI$71:$AW$75,COLUMN($AW:$AW)-COLUMN($AH:$AH),FALSE),0))</f>
        <v>244</v>
      </c>
      <c r="Q2150" s="87" cm="1">
        <f t="array" ref="Q2150">IF($X2150="Non-local",VLOOKUP($E2150,$AI$40:$AW$44,COLUMN($AW:$AW)-COLUMN($AH:$AH),FALSE),IF($X2150="Unknown",VLOOKUP($E2150,$AI$47:$AW$51,COLUMN($AW:$AW)-COLUMN($AH:$AH),FALSE),0))</f>
        <v>485.37900000000008</v>
      </c>
      <c r="R2150" s="87" cm="1">
        <f t="array" ref="R2150">IF($X2150="Non-local",VLOOKUP($E2150,$AI$88:$AW$92,COLUMN($AW:$AW)-COLUMN($AH:$AH),FALSE),IF($X2150="Unknown",VLOOKUP($E2150,$AI$95:$AW$99,COLUMN($AW:$AW)-COLUMN($AH:$AH),FALSE),0))</f>
        <v>0.16197839056517743</v>
      </c>
      <c r="S2150" s="87" cm="1">
        <f t="array" ref="S2150">VLOOKUP($E2150,$AI$111:$AW$115,COLUMN($AW:$AW)-COLUMN($AH:$AH),FALSE)</f>
        <v>431.69321999999994</v>
      </c>
      <c r="T2150" s="104">
        <f t="shared" si="487"/>
        <v>0.62839424053477544</v>
      </c>
      <c r="U2150" s="104">
        <f t="shared" si="488"/>
        <v>1604.244291301389</v>
      </c>
      <c r="V2150" s="87" cm="1">
        <f t="array" ref="V2150">VLOOKUP($E2150,$AI$118:$AW$122,COLUMN($AW:$AW)-COLUMN($AH:$AH),FALSE)</f>
        <v>0</v>
      </c>
      <c r="W2150" s="87" t="str">
        <f t="shared" si="492"/>
        <v>Domestic</v>
      </c>
      <c r="X2150" s="87" t="str">
        <f t="shared" si="493"/>
        <v>Non-local</v>
      </c>
      <c r="Y2150" s="104"/>
      <c r="Z2150" s="87" t="str">
        <f t="shared" si="489"/>
        <v>USA</v>
      </c>
      <c r="AA2150" s="87" t="str">
        <f t="shared" si="490"/>
        <v>USA</v>
      </c>
      <c r="AB2150" s="82" cm="1">
        <f t="array" ref="AB2150">VLOOKUP(B2150,'GDP per Capita'!$T$2:$V$4235,COLUMN('GDP per Capita'!$V:$V)-COLUMN('GDP per Capita'!$S:$S),FALSE)</f>
        <v>63809.64</v>
      </c>
      <c r="AC2150" s="82">
        <f t="shared" si="494"/>
        <v>63809.64</v>
      </c>
      <c r="AD2150" s="82">
        <f t="shared" si="495"/>
        <v>63809.64</v>
      </c>
      <c r="AE2150" s="88">
        <f t="shared" si="491"/>
        <v>2.5141096099294543E-2</v>
      </c>
    </row>
    <row r="2151" spans="1:31">
      <c r="A2151" s="77" t="s">
        <v>919</v>
      </c>
      <c r="B2151" s="77">
        <v>2150</v>
      </c>
      <c r="C2151" s="77" t="s">
        <v>29</v>
      </c>
      <c r="D2151" s="77" t="s">
        <v>29</v>
      </c>
      <c r="E2151" s="77">
        <v>2019</v>
      </c>
      <c r="F2151" s="77">
        <v>34.186316099999999</v>
      </c>
      <c r="G2151" s="77">
        <v>-118.13523290000001</v>
      </c>
      <c r="H2151" s="77">
        <v>0</v>
      </c>
      <c r="I2151" s="77" t="s">
        <v>1479</v>
      </c>
      <c r="J2151" s="77">
        <v>38.626803899999999</v>
      </c>
      <c r="K2151" s="77">
        <v>-90.199409700000004</v>
      </c>
      <c r="L2151" s="77">
        <v>5076.0755490533602</v>
      </c>
      <c r="M2151" s="77">
        <v>0.88689129675683498</v>
      </c>
      <c r="N2151" s="77">
        <v>0</v>
      </c>
      <c r="O2151" s="77">
        <v>609.12906588640305</v>
      </c>
      <c r="P2151" s="87" cm="1">
        <f t="array" ref="P2151">IF($X2151="Non-local",VLOOKUP($E2151,$AI$64:$AW$68,COLUMN($AW:$AW)-COLUMN($AH:$AH),FALSE),IF($X2151="Unknown",VLOOKUP($E2151,$AI$71:$AW$75,COLUMN($AW:$AW)-COLUMN($AH:$AH),FALSE),0))</f>
        <v>244</v>
      </c>
      <c r="Q2151" s="87" cm="1">
        <f t="array" ref="Q2151">IF($X2151="Non-local",VLOOKUP($E2151,$AI$40:$AW$44,COLUMN($AW:$AW)-COLUMN($AH:$AH),FALSE),IF($X2151="Unknown",VLOOKUP($E2151,$AI$47:$AW$51,COLUMN($AW:$AW)-COLUMN($AH:$AH),FALSE),0))</f>
        <v>485.37900000000008</v>
      </c>
      <c r="R2151" s="87" cm="1">
        <f t="array" ref="R2151">IF($X2151="Non-local",VLOOKUP($E2151,$AI$88:$AW$92,COLUMN($AW:$AW)-COLUMN($AH:$AH),FALSE),IF($X2151="Unknown",VLOOKUP($E2151,$AI$95:$AW$99,COLUMN($AW:$AW)-COLUMN($AH:$AH),FALSE),0))</f>
        <v>0.16197839056517743</v>
      </c>
      <c r="S2151" s="87" cm="1">
        <f t="array" ref="S2151">VLOOKUP($E2151,$AI$111:$AW$115,COLUMN($AW:$AW)-COLUMN($AH:$AH),FALSE)</f>
        <v>431.69321999999994</v>
      </c>
      <c r="T2151" s="104">
        <f t="shared" si="487"/>
        <v>1.0488696873220125</v>
      </c>
      <c r="U2151" s="104">
        <f t="shared" si="488"/>
        <v>1770.201285886403</v>
      </c>
      <c r="V2151" s="87" cm="1">
        <f t="array" ref="V2151">VLOOKUP($E2151,$AI$118:$AW$122,COLUMN($AW:$AW)-COLUMN($AH:$AH),FALSE)</f>
        <v>0</v>
      </c>
      <c r="W2151" s="87" t="str">
        <f t="shared" si="492"/>
        <v>Domestic</v>
      </c>
      <c r="X2151" s="87" t="str">
        <f t="shared" si="493"/>
        <v>Non-local</v>
      </c>
      <c r="Y2151" s="104"/>
      <c r="Z2151" s="87" t="str">
        <f t="shared" si="489"/>
        <v>USA</v>
      </c>
      <c r="AA2151" s="87" t="str">
        <f t="shared" si="490"/>
        <v>USA</v>
      </c>
      <c r="AB2151" s="82" cm="1">
        <f t="array" ref="AB2151">VLOOKUP(B2151,'GDP per Capita'!$T$2:$V$4235,COLUMN('GDP per Capita'!$V:$V)-COLUMN('GDP per Capita'!$S:$S),FALSE)</f>
        <v>63809.64</v>
      </c>
      <c r="AC2151" s="82">
        <f t="shared" si="494"/>
        <v>63809.64</v>
      </c>
      <c r="AD2151" s="82">
        <f t="shared" si="495"/>
        <v>63809.64</v>
      </c>
      <c r="AE2151" s="88">
        <f t="shared" si="491"/>
        <v>2.7741909935338972E-2</v>
      </c>
    </row>
    <row r="2152" spans="1:31">
      <c r="A2152" s="77" t="s">
        <v>1367</v>
      </c>
      <c r="B2152" s="77">
        <v>2151</v>
      </c>
      <c r="C2152" s="77" t="s">
        <v>29</v>
      </c>
      <c r="D2152" s="77" t="s">
        <v>29</v>
      </c>
      <c r="E2152" s="77">
        <v>2019</v>
      </c>
      <c r="F2152" s="77">
        <v>37.426540699999997</v>
      </c>
      <c r="G2152" s="77">
        <v>-122.170292584091</v>
      </c>
      <c r="H2152" s="77">
        <v>0</v>
      </c>
      <c r="I2152" s="77" t="s">
        <v>1479</v>
      </c>
      <c r="J2152" s="77">
        <v>38.626803899999999</v>
      </c>
      <c r="K2152" s="77">
        <v>-90.199409700000004</v>
      </c>
      <c r="L2152" s="77">
        <v>5578.7509810237098</v>
      </c>
      <c r="M2152" s="77">
        <v>0.95490191541424296</v>
      </c>
      <c r="N2152" s="77">
        <v>0</v>
      </c>
      <c r="O2152" s="77">
        <v>669.45011772284602</v>
      </c>
      <c r="P2152" s="87" cm="1">
        <f t="array" ref="P2152">IF($X2152="Non-local",VLOOKUP($E2152,$AI$64:$AW$68,COLUMN($AW:$AW)-COLUMN($AH:$AH),FALSE),IF($X2152="Unknown",VLOOKUP($E2152,$AI$71:$AW$75,COLUMN($AW:$AW)-COLUMN($AH:$AH),FALSE),0))</f>
        <v>244</v>
      </c>
      <c r="Q2152" s="87" cm="1">
        <f t="array" ref="Q2152">IF($X2152="Non-local",VLOOKUP($E2152,$AI$40:$AW$44,COLUMN($AW:$AW)-COLUMN($AH:$AH),FALSE),IF($X2152="Unknown",VLOOKUP($E2152,$AI$47:$AW$51,COLUMN($AW:$AW)-COLUMN($AH:$AH),FALSE),0))</f>
        <v>485.37900000000008</v>
      </c>
      <c r="R2152" s="87" cm="1">
        <f t="array" ref="R2152">IF($X2152="Non-local",VLOOKUP($E2152,$AI$88:$AW$92,COLUMN($AW:$AW)-COLUMN($AH:$AH),FALSE),IF($X2152="Unknown",VLOOKUP($E2152,$AI$95:$AW$99,COLUMN($AW:$AW)-COLUMN($AH:$AH),FALSE),0))</f>
        <v>0.16197839056517743</v>
      </c>
      <c r="S2152" s="87" cm="1">
        <f t="array" ref="S2152">VLOOKUP($E2152,$AI$111:$AW$115,COLUMN($AW:$AW)-COLUMN($AH:$AH),FALSE)</f>
        <v>431.69321999999994</v>
      </c>
      <c r="T2152" s="104">
        <f t="shared" si="487"/>
        <v>1.1168803059794203</v>
      </c>
      <c r="U2152" s="104">
        <f t="shared" si="488"/>
        <v>1830.522337722846</v>
      </c>
      <c r="V2152" s="87" cm="1">
        <f t="array" ref="V2152">VLOOKUP($E2152,$AI$118:$AW$122,COLUMN($AW:$AW)-COLUMN($AH:$AH),FALSE)</f>
        <v>0</v>
      </c>
      <c r="W2152" s="87" t="str">
        <f t="shared" si="492"/>
        <v>Domestic</v>
      </c>
      <c r="X2152" s="87" t="str">
        <f t="shared" si="493"/>
        <v>Non-local</v>
      </c>
      <c r="Y2152" s="104"/>
      <c r="Z2152" s="87" t="str">
        <f t="shared" si="489"/>
        <v>USA</v>
      </c>
      <c r="AA2152" s="87" t="str">
        <f t="shared" si="490"/>
        <v>USA</v>
      </c>
      <c r="AB2152" s="82" cm="1">
        <f t="array" ref="AB2152">VLOOKUP(B2152,'GDP per Capita'!$T$2:$V$4235,COLUMN('GDP per Capita'!$V:$V)-COLUMN('GDP per Capita'!$S:$S),FALSE)</f>
        <v>63809.64</v>
      </c>
      <c r="AC2152" s="82">
        <f t="shared" si="494"/>
        <v>63809.64</v>
      </c>
      <c r="AD2152" s="82">
        <f t="shared" si="495"/>
        <v>63809.64</v>
      </c>
      <c r="AE2152" s="88">
        <f t="shared" si="491"/>
        <v>2.8687238130834871E-2</v>
      </c>
    </row>
    <row r="2153" spans="1:31">
      <c r="A2153" s="77" t="s">
        <v>1625</v>
      </c>
      <c r="B2153" s="77">
        <v>2152</v>
      </c>
      <c r="C2153" s="77" t="s">
        <v>416</v>
      </c>
      <c r="D2153" s="77" t="s">
        <v>31</v>
      </c>
      <c r="E2153" s="77">
        <v>2019</v>
      </c>
      <c r="F2153" s="77">
        <v>54.666666999999997</v>
      </c>
      <c r="G2153" s="77">
        <v>-1.75</v>
      </c>
      <c r="H2153" s="77">
        <v>0</v>
      </c>
      <c r="I2153" s="77" t="s">
        <v>1479</v>
      </c>
      <c r="J2153" s="77">
        <v>38.626803899999999</v>
      </c>
      <c r="K2153" s="77">
        <v>-90.199409700000004</v>
      </c>
      <c r="L2153" s="77">
        <v>13024.954732262</v>
      </c>
      <c r="M2153" s="77">
        <v>2.0145074517622801</v>
      </c>
      <c r="N2153" s="77">
        <v>0</v>
      </c>
      <c r="O2153" s="77">
        <v>1367.6202468875099</v>
      </c>
      <c r="P2153" s="87" cm="1">
        <f t="array" ref="P2153">IF($X2153="Non-local",VLOOKUP($E2153,$AI$64:$AW$68,COLUMN($AW:$AW)-COLUMN($AH:$AH),FALSE),IF($X2153="Unknown",VLOOKUP($E2153,$AI$71:$AW$75,COLUMN($AW:$AW)-COLUMN($AH:$AH),FALSE),0))</f>
        <v>244</v>
      </c>
      <c r="Q2153" s="87" cm="1">
        <f t="array" ref="Q2153">IF($X2153="Non-local",VLOOKUP($E2153,$AI$40:$AW$44,COLUMN($AW:$AW)-COLUMN($AH:$AH),FALSE),IF($X2153="Unknown",VLOOKUP($E2153,$AI$47:$AW$51,COLUMN($AW:$AW)-COLUMN($AH:$AH),FALSE),0))</f>
        <v>485.37900000000008</v>
      </c>
      <c r="R2153" s="87" cm="1">
        <f t="array" ref="R2153">IF($X2153="Non-local",VLOOKUP($E2153,$AI$88:$AW$92,COLUMN($AW:$AW)-COLUMN($AH:$AH),FALSE),IF($X2153="Unknown",VLOOKUP($E2153,$AI$95:$AW$99,COLUMN($AW:$AW)-COLUMN($AH:$AH),FALSE),0))</f>
        <v>0.16197839056517743</v>
      </c>
      <c r="S2153" s="87" cm="1">
        <f t="array" ref="S2153">VLOOKUP($E2153,$AI$111:$AW$115,COLUMN($AW:$AW)-COLUMN($AH:$AH),FALSE)</f>
        <v>431.69321999999994</v>
      </c>
      <c r="T2153" s="104">
        <f t="shared" si="487"/>
        <v>2.1764858423274576</v>
      </c>
      <c r="U2153" s="104">
        <f t="shared" si="488"/>
        <v>2528.6924668875099</v>
      </c>
      <c r="V2153" s="87" cm="1">
        <f t="array" ref="V2153">VLOOKUP($E2153,$AI$118:$AW$122,COLUMN($AW:$AW)-COLUMN($AH:$AH),FALSE)</f>
        <v>0</v>
      </c>
      <c r="W2153" s="87" t="str">
        <f t="shared" si="492"/>
        <v>International</v>
      </c>
      <c r="X2153" s="87" t="str">
        <f t="shared" si="493"/>
        <v>Non-local</v>
      </c>
      <c r="Y2153" s="104"/>
      <c r="Z2153" s="87" t="str">
        <f t="shared" si="489"/>
        <v>United Kingdom</v>
      </c>
      <c r="AA2153" s="87" t="str">
        <f t="shared" si="490"/>
        <v>Europe</v>
      </c>
      <c r="AB2153" s="82" cm="1">
        <f t="array" ref="AB2153">VLOOKUP(B2153,'GDP per Capita'!$T$2:$V$4235,COLUMN('GDP per Capita'!$V:$V)-COLUMN('GDP per Capita'!$S:$S),FALSE)</f>
        <v>40800.480000000003</v>
      </c>
      <c r="AC2153" s="82">
        <f t="shared" si="494"/>
        <v>40800.480000000003</v>
      </c>
      <c r="AD2153" s="82">
        <f t="shared" si="495"/>
        <v>40800.480000000003</v>
      </c>
      <c r="AE2153" s="88">
        <f t="shared" si="491"/>
        <v>6.197702739986171E-2</v>
      </c>
    </row>
    <row r="2154" spans="1:31">
      <c r="A2154" s="77" t="s">
        <v>949</v>
      </c>
      <c r="B2154" s="77">
        <v>2153</v>
      </c>
      <c r="C2154" s="77" t="s">
        <v>29</v>
      </c>
      <c r="D2154" s="77" t="s">
        <v>29</v>
      </c>
      <c r="E2154" s="77">
        <v>2018</v>
      </c>
      <c r="F2154" s="77">
        <v>39.9527237</v>
      </c>
      <c r="G2154" s="77">
        <v>-75.163526199999893</v>
      </c>
      <c r="H2154" s="77">
        <v>0</v>
      </c>
      <c r="I2154" s="77" t="s">
        <v>1626</v>
      </c>
      <c r="J2154" s="77">
        <v>39.739236400000003</v>
      </c>
      <c r="K2154" s="77">
        <v>-104.9848623</v>
      </c>
      <c r="L2154" s="77">
        <v>5068.0974538681603</v>
      </c>
      <c r="M2154" s="77">
        <v>0.88581547202537902</v>
      </c>
      <c r="N2154" s="77">
        <v>0</v>
      </c>
      <c r="O2154" s="77">
        <v>608.17169446417904</v>
      </c>
      <c r="P2154" s="87" cm="1">
        <f t="array" ref="P2154">IF($X2154="Non-local",VLOOKUP($E2154,$AI$64:$AW$68,COLUMN($AW:$AW)-COLUMN($AH:$AH),FALSE),IF($X2154="Unknown",VLOOKUP($E2154,$AI$71:$AW$75,COLUMN($AW:$AW)-COLUMN($AH:$AH),FALSE),0))</f>
        <v>284</v>
      </c>
      <c r="Q2154" s="87" cm="1">
        <f t="array" ref="Q2154">IF($X2154="Non-local",VLOOKUP($E2154,$AI$40:$AW$44,COLUMN($AW:$AW)-COLUMN($AH:$AH),FALSE),IF($X2154="Unknown",VLOOKUP($E2154,$AI$47:$AW$51,COLUMN($AW:$AW)-COLUMN($AH:$AH),FALSE),0))</f>
        <v>701.10299999999995</v>
      </c>
      <c r="R2154" s="87" cm="1">
        <f t="array" ref="R2154">IF($X2154="Non-local",VLOOKUP($E2154,$AI$88:$AW$92,COLUMN($AW:$AW)-COLUMN($AH:$AH),FALSE),IF($X2154="Unknown",VLOOKUP($E2154,$AI$95:$AW$99,COLUMN($AW:$AW)-COLUMN($AH:$AH),FALSE),0))</f>
        <v>0.15773661179887363</v>
      </c>
      <c r="S2154" s="87" cm="1">
        <f t="array" ref="S2154">VLOOKUP($E2154,$AI$111:$AW$115,COLUMN($AW:$AW)-COLUMN($AH:$AH),FALSE)</f>
        <v>431.69321999999994</v>
      </c>
      <c r="T2154" s="104">
        <f t="shared" si="487"/>
        <v>1.0435520838242527</v>
      </c>
      <c r="U2154" s="104">
        <f t="shared" si="488"/>
        <v>2024.9679144641789</v>
      </c>
      <c r="V2154" s="87" cm="1">
        <f t="array" ref="V2154">VLOOKUP($E2154,$AI$118:$AW$122,COLUMN($AW:$AW)-COLUMN($AH:$AH),FALSE)</f>
        <v>0</v>
      </c>
      <c r="W2154" s="87" t="str">
        <f t="shared" si="492"/>
        <v>Domestic</v>
      </c>
      <c r="X2154" s="87" t="str">
        <f t="shared" si="493"/>
        <v>Non-local</v>
      </c>
      <c r="Y2154" s="104"/>
      <c r="Z2154" s="87" t="str">
        <f t="shared" si="489"/>
        <v>USA</v>
      </c>
      <c r="AA2154" s="87" t="str">
        <f t="shared" si="490"/>
        <v>USA</v>
      </c>
      <c r="AB2154" s="82" cm="1">
        <f t="array" ref="AB2154">VLOOKUP(B2154,'GDP per Capita'!$T$2:$V$4235,COLUMN('GDP per Capita'!$V:$V)-COLUMN('GDP per Capita'!$S:$S),FALSE)</f>
        <v>63809.64</v>
      </c>
      <c r="AC2154" s="82">
        <f t="shared" si="494"/>
        <v>63809.64</v>
      </c>
      <c r="AD2154" s="82">
        <f t="shared" si="495"/>
        <v>63809.64</v>
      </c>
      <c r="AE2154" s="88">
        <f t="shared" si="491"/>
        <v>3.1734514008607148E-2</v>
      </c>
    </row>
    <row r="2155" spans="1:31">
      <c r="A2155" s="77" t="s">
        <v>1165</v>
      </c>
      <c r="B2155" s="77">
        <v>2154</v>
      </c>
      <c r="C2155" s="77" t="s">
        <v>29</v>
      </c>
      <c r="D2155" s="77" t="s">
        <v>29</v>
      </c>
      <c r="E2155" s="77">
        <v>2018</v>
      </c>
      <c r="F2155" s="77">
        <v>29.997818500000001</v>
      </c>
      <c r="G2155" s="77">
        <v>-83.222152699999995</v>
      </c>
      <c r="H2155" s="77">
        <v>0</v>
      </c>
      <c r="I2155" s="77" t="s">
        <v>1626</v>
      </c>
      <c r="J2155" s="77">
        <v>39.739236400000003</v>
      </c>
      <c r="K2155" s="77">
        <v>-104.9848623</v>
      </c>
      <c r="L2155" s="77">
        <v>4506.1363906291899</v>
      </c>
      <c r="M2155" s="77">
        <v>0.80269795086344198</v>
      </c>
      <c r="N2155" s="77">
        <v>0</v>
      </c>
      <c r="O2155" s="77">
        <v>540.73636687550299</v>
      </c>
      <c r="P2155" s="87" cm="1">
        <f t="array" ref="P2155">IF($X2155="Non-local",VLOOKUP($E2155,$AI$64:$AW$68,COLUMN($AW:$AW)-COLUMN($AH:$AH),FALSE),IF($X2155="Unknown",VLOOKUP($E2155,$AI$71:$AW$75,COLUMN($AW:$AW)-COLUMN($AH:$AH),FALSE),0))</f>
        <v>284</v>
      </c>
      <c r="Q2155" s="87" cm="1">
        <f t="array" ref="Q2155">IF($X2155="Non-local",VLOOKUP($E2155,$AI$40:$AW$44,COLUMN($AW:$AW)-COLUMN($AH:$AH),FALSE),IF($X2155="Unknown",VLOOKUP($E2155,$AI$47:$AW$51,COLUMN($AW:$AW)-COLUMN($AH:$AH),FALSE),0))</f>
        <v>701.10299999999995</v>
      </c>
      <c r="R2155" s="87" cm="1">
        <f t="array" ref="R2155">IF($X2155="Non-local",VLOOKUP($E2155,$AI$88:$AW$92,COLUMN($AW:$AW)-COLUMN($AH:$AH),FALSE),IF($X2155="Unknown",VLOOKUP($E2155,$AI$95:$AW$99,COLUMN($AW:$AW)-COLUMN($AH:$AH),FALSE),0))</f>
        <v>0.15773661179887363</v>
      </c>
      <c r="S2155" s="87" cm="1">
        <f t="array" ref="S2155">VLOOKUP($E2155,$AI$111:$AW$115,COLUMN($AW:$AW)-COLUMN($AH:$AH),FALSE)</f>
        <v>431.69321999999994</v>
      </c>
      <c r="T2155" s="104">
        <f t="shared" si="487"/>
        <v>0.96043456266231564</v>
      </c>
      <c r="U2155" s="104">
        <f t="shared" si="488"/>
        <v>1957.5325868755028</v>
      </c>
      <c r="V2155" s="87" cm="1">
        <f t="array" ref="V2155">VLOOKUP($E2155,$AI$118:$AW$122,COLUMN($AW:$AW)-COLUMN($AH:$AH),FALSE)</f>
        <v>0</v>
      </c>
      <c r="W2155" s="87" t="str">
        <f t="shared" si="492"/>
        <v>Domestic</v>
      </c>
      <c r="X2155" s="87" t="str">
        <f t="shared" si="493"/>
        <v>Non-local</v>
      </c>
      <c r="Y2155" s="104"/>
      <c r="Z2155" s="87" t="str">
        <f t="shared" si="489"/>
        <v>USA</v>
      </c>
      <c r="AA2155" s="87" t="str">
        <f t="shared" si="490"/>
        <v>USA</v>
      </c>
      <c r="AB2155" s="82" cm="1">
        <f t="array" ref="AB2155">VLOOKUP(B2155,'GDP per Capita'!$T$2:$V$4235,COLUMN('GDP per Capita'!$V:$V)-COLUMN('GDP per Capita'!$S:$S),FALSE)</f>
        <v>63809.64</v>
      </c>
      <c r="AC2155" s="82">
        <f t="shared" si="494"/>
        <v>63809.64</v>
      </c>
      <c r="AD2155" s="82">
        <f t="shared" si="495"/>
        <v>63809.64</v>
      </c>
      <c r="AE2155" s="88">
        <f t="shared" si="491"/>
        <v>3.0677693634935142E-2</v>
      </c>
    </row>
    <row r="2156" spans="1:31">
      <c r="A2156" s="77" t="s">
        <v>1011</v>
      </c>
      <c r="B2156" s="77">
        <v>2155</v>
      </c>
      <c r="C2156" s="77" t="s">
        <v>29</v>
      </c>
      <c r="D2156" s="77" t="s">
        <v>29</v>
      </c>
      <c r="E2156" s="77">
        <v>2018</v>
      </c>
      <c r="F2156" s="77">
        <v>40.102554999999903</v>
      </c>
      <c r="G2156" s="77">
        <v>-105.36320790000001</v>
      </c>
      <c r="H2156" s="77">
        <v>1</v>
      </c>
      <c r="I2156" s="77" t="s">
        <v>1626</v>
      </c>
      <c r="J2156" s="77">
        <v>39.739236400000003</v>
      </c>
      <c r="K2156" s="77">
        <v>-104.9848623</v>
      </c>
      <c r="L2156" s="77">
        <v>103.404289622392</v>
      </c>
      <c r="M2156" s="77">
        <v>0</v>
      </c>
      <c r="N2156" s="77">
        <v>0</v>
      </c>
      <c r="O2156" s="77">
        <v>0</v>
      </c>
      <c r="P2156" s="87" cm="1">
        <f t="array" ref="P2156">IF($X2156="Non-local",VLOOKUP($E2156,$AI$64:$AW$68,COLUMN($AW:$AW)-COLUMN($AH:$AH),FALSE),IF($X2156="Unknown",VLOOKUP($E2156,$AI$71:$AW$75,COLUMN($AW:$AW)-COLUMN($AH:$AH),FALSE),0))</f>
        <v>0</v>
      </c>
      <c r="Q2156" s="87" cm="1">
        <f t="array" ref="Q2156">IF($X2156="Non-local",VLOOKUP($E2156,$AI$40:$AW$44,COLUMN($AW:$AW)-COLUMN($AH:$AH),FALSE),IF($X2156="Unknown",VLOOKUP($E2156,$AI$47:$AW$51,COLUMN($AW:$AW)-COLUMN($AH:$AH),FALSE),0))</f>
        <v>0</v>
      </c>
      <c r="R2156" s="87" cm="1">
        <f t="array" ref="R2156">IF($X2156="Non-local",VLOOKUP($E2156,$AI$88:$AW$92,COLUMN($AW:$AW)-COLUMN($AH:$AH),FALSE),IF($X2156="Unknown",VLOOKUP($E2156,$AI$95:$AW$99,COLUMN($AW:$AW)-COLUMN($AH:$AH),FALSE),0))</f>
        <v>0</v>
      </c>
      <c r="S2156" s="87" cm="1">
        <f t="array" ref="S2156">VLOOKUP($E2156,$AI$111:$AW$115,COLUMN($AW:$AW)-COLUMN($AH:$AH),FALSE)</f>
        <v>431.69321999999994</v>
      </c>
      <c r="T2156" s="104">
        <f t="shared" si="487"/>
        <v>0</v>
      </c>
      <c r="U2156" s="104">
        <f t="shared" si="488"/>
        <v>431.69321999999994</v>
      </c>
      <c r="V2156" s="87" cm="1">
        <f t="array" ref="V2156">VLOOKUP($E2156,$AI$118:$AW$122,COLUMN($AW:$AW)-COLUMN($AH:$AH),FALSE)</f>
        <v>0</v>
      </c>
      <c r="W2156" s="87" t="str">
        <f t="shared" si="492"/>
        <v>Domestic</v>
      </c>
      <c r="X2156" s="87" t="str">
        <f t="shared" si="493"/>
        <v>Local</v>
      </c>
      <c r="Y2156" s="104"/>
      <c r="Z2156" s="87" t="str">
        <f t="shared" si="489"/>
        <v>USA</v>
      </c>
      <c r="AA2156" s="87" t="str">
        <f t="shared" si="490"/>
        <v>USA</v>
      </c>
      <c r="AB2156" s="82" cm="1">
        <f t="array" ref="AB2156">VLOOKUP(B2156,'GDP per Capita'!$T$2:$V$4235,COLUMN('GDP per Capita'!$V:$V)-COLUMN('GDP per Capita'!$S:$S),FALSE)</f>
        <v>63809.64</v>
      </c>
      <c r="AC2156" s="82">
        <f t="shared" si="494"/>
        <v>63809.64</v>
      </c>
      <c r="AD2156" s="82">
        <f t="shared" si="495"/>
        <v>63809.64</v>
      </c>
      <c r="AE2156" s="88">
        <f t="shared" si="491"/>
        <v>6.7653291885050593E-3</v>
      </c>
    </row>
    <row r="2157" spans="1:31">
      <c r="A2157" s="77" t="s">
        <v>1011</v>
      </c>
      <c r="B2157" s="77">
        <v>2156</v>
      </c>
      <c r="C2157" s="77" t="s">
        <v>29</v>
      </c>
      <c r="D2157" s="77" t="s">
        <v>29</v>
      </c>
      <c r="E2157" s="77">
        <v>2018</v>
      </c>
      <c r="F2157" s="77">
        <v>40.102554999999903</v>
      </c>
      <c r="G2157" s="77">
        <v>-105.36320790000001</v>
      </c>
      <c r="H2157" s="77">
        <v>1</v>
      </c>
      <c r="I2157" s="77" t="s">
        <v>1626</v>
      </c>
      <c r="J2157" s="77">
        <v>39.739236400000003</v>
      </c>
      <c r="K2157" s="77">
        <v>-104.9848623</v>
      </c>
      <c r="L2157" s="77">
        <v>103.404289622392</v>
      </c>
      <c r="M2157" s="77">
        <v>0</v>
      </c>
      <c r="N2157" s="77">
        <v>0</v>
      </c>
      <c r="O2157" s="77">
        <v>0</v>
      </c>
      <c r="P2157" s="87" cm="1">
        <f t="array" ref="P2157">IF($X2157="Non-local",VLOOKUP($E2157,$AI$64:$AW$68,COLUMN($AW:$AW)-COLUMN($AH:$AH),FALSE),IF($X2157="Unknown",VLOOKUP($E2157,$AI$71:$AW$75,COLUMN($AW:$AW)-COLUMN($AH:$AH),FALSE),0))</f>
        <v>0</v>
      </c>
      <c r="Q2157" s="87" cm="1">
        <f t="array" ref="Q2157">IF($X2157="Non-local",VLOOKUP($E2157,$AI$40:$AW$44,COLUMN($AW:$AW)-COLUMN($AH:$AH),FALSE),IF($X2157="Unknown",VLOOKUP($E2157,$AI$47:$AW$51,COLUMN($AW:$AW)-COLUMN($AH:$AH),FALSE),0))</f>
        <v>0</v>
      </c>
      <c r="R2157" s="87" cm="1">
        <f t="array" ref="R2157">IF($X2157="Non-local",VLOOKUP($E2157,$AI$88:$AW$92,COLUMN($AW:$AW)-COLUMN($AH:$AH),FALSE),IF($X2157="Unknown",VLOOKUP($E2157,$AI$95:$AW$99,COLUMN($AW:$AW)-COLUMN($AH:$AH),FALSE),0))</f>
        <v>0</v>
      </c>
      <c r="S2157" s="87" cm="1">
        <f t="array" ref="S2157">VLOOKUP($E2157,$AI$111:$AW$115,COLUMN($AW:$AW)-COLUMN($AH:$AH),FALSE)</f>
        <v>431.69321999999994</v>
      </c>
      <c r="T2157" s="104">
        <f t="shared" si="487"/>
        <v>0</v>
      </c>
      <c r="U2157" s="104">
        <f t="shared" si="488"/>
        <v>431.69321999999994</v>
      </c>
      <c r="V2157" s="87" cm="1">
        <f t="array" ref="V2157">VLOOKUP($E2157,$AI$118:$AW$122,COLUMN($AW:$AW)-COLUMN($AH:$AH),FALSE)</f>
        <v>0</v>
      </c>
      <c r="W2157" s="87" t="str">
        <f t="shared" si="492"/>
        <v>Domestic</v>
      </c>
      <c r="X2157" s="87" t="str">
        <f t="shared" si="493"/>
        <v>Local</v>
      </c>
      <c r="Y2157" s="104"/>
      <c r="Z2157" s="87" t="str">
        <f t="shared" si="489"/>
        <v>USA</v>
      </c>
      <c r="AA2157" s="87" t="str">
        <f t="shared" si="490"/>
        <v>USA</v>
      </c>
      <c r="AB2157" s="82" cm="1">
        <f t="array" ref="AB2157">VLOOKUP(B2157,'GDP per Capita'!$T$2:$V$4235,COLUMN('GDP per Capita'!$V:$V)-COLUMN('GDP per Capita'!$S:$S),FALSE)</f>
        <v>63809.64</v>
      </c>
      <c r="AC2157" s="82">
        <f t="shared" si="494"/>
        <v>63809.64</v>
      </c>
      <c r="AD2157" s="82">
        <f t="shared" si="495"/>
        <v>63809.64</v>
      </c>
      <c r="AE2157" s="88">
        <f t="shared" si="491"/>
        <v>6.7653291885050593E-3</v>
      </c>
    </row>
    <row r="2158" spans="1:31">
      <c r="A2158" s="77" t="s">
        <v>1062</v>
      </c>
      <c r="B2158" s="77">
        <v>2157</v>
      </c>
      <c r="C2158" s="77" t="s">
        <v>29</v>
      </c>
      <c r="D2158" s="77" t="s">
        <v>29</v>
      </c>
      <c r="E2158" s="77">
        <v>2018</v>
      </c>
      <c r="F2158" s="77">
        <v>33.448436699999903</v>
      </c>
      <c r="G2158" s="77">
        <v>-112.0741417</v>
      </c>
      <c r="H2158" s="77">
        <v>0</v>
      </c>
      <c r="I2158" s="77" t="s">
        <v>1626</v>
      </c>
      <c r="J2158" s="77">
        <v>39.739236400000003</v>
      </c>
      <c r="K2158" s="77">
        <v>-104.9848623</v>
      </c>
      <c r="L2158" s="77">
        <v>1885.3413650867899</v>
      </c>
      <c r="M2158" s="77">
        <v>0.41058117802915101</v>
      </c>
      <c r="N2158" s="77">
        <v>0</v>
      </c>
      <c r="O2158" s="77">
        <v>361.98554209666298</v>
      </c>
      <c r="P2158" s="87" cm="1">
        <f t="array" ref="P2158">IF($X2158="Non-local",VLOOKUP($E2158,$AI$64:$AW$68,COLUMN($AW:$AW)-COLUMN($AH:$AH),FALSE),IF($X2158="Unknown",VLOOKUP($E2158,$AI$71:$AW$75,COLUMN($AW:$AW)-COLUMN($AH:$AH),FALSE),0))</f>
        <v>284</v>
      </c>
      <c r="Q2158" s="87" cm="1">
        <f t="array" ref="Q2158">IF($X2158="Non-local",VLOOKUP($E2158,$AI$40:$AW$44,COLUMN($AW:$AW)-COLUMN($AH:$AH),FALSE),IF($X2158="Unknown",VLOOKUP($E2158,$AI$47:$AW$51,COLUMN($AW:$AW)-COLUMN($AH:$AH),FALSE),0))</f>
        <v>701.10299999999995</v>
      </c>
      <c r="R2158" s="87" cm="1">
        <f t="array" ref="R2158">IF($X2158="Non-local",VLOOKUP($E2158,$AI$88:$AW$92,COLUMN($AW:$AW)-COLUMN($AH:$AH),FALSE),IF($X2158="Unknown",VLOOKUP($E2158,$AI$95:$AW$99,COLUMN($AW:$AW)-COLUMN($AH:$AH),FALSE),0))</f>
        <v>0.15773661179887363</v>
      </c>
      <c r="S2158" s="87" cm="1">
        <f t="array" ref="S2158">VLOOKUP($E2158,$AI$111:$AW$115,COLUMN($AW:$AW)-COLUMN($AH:$AH),FALSE)</f>
        <v>431.69321999999994</v>
      </c>
      <c r="T2158" s="104">
        <f t="shared" si="487"/>
        <v>0.56831778982802461</v>
      </c>
      <c r="U2158" s="104">
        <f t="shared" si="488"/>
        <v>1778.7817620966628</v>
      </c>
      <c r="V2158" s="87" cm="1">
        <f t="array" ref="V2158">VLOOKUP($E2158,$AI$118:$AW$122,COLUMN($AW:$AW)-COLUMN($AH:$AH),FALSE)</f>
        <v>0</v>
      </c>
      <c r="W2158" s="87" t="str">
        <f t="shared" si="492"/>
        <v>Domestic</v>
      </c>
      <c r="X2158" s="87" t="str">
        <f t="shared" si="493"/>
        <v>Non-local</v>
      </c>
      <c r="Y2158" s="104"/>
      <c r="Z2158" s="87" t="str">
        <f t="shared" si="489"/>
        <v>USA</v>
      </c>
      <c r="AA2158" s="87" t="str">
        <f t="shared" si="490"/>
        <v>USA</v>
      </c>
      <c r="AB2158" s="82" cm="1">
        <f t="array" ref="AB2158">VLOOKUP(B2158,'GDP per Capita'!$T$2:$V$4235,COLUMN('GDP per Capita'!$V:$V)-COLUMN('GDP per Capita'!$S:$S),FALSE)</f>
        <v>63809.64</v>
      </c>
      <c r="AC2158" s="82">
        <f t="shared" si="494"/>
        <v>63809.64</v>
      </c>
      <c r="AD2158" s="82">
        <f t="shared" si="495"/>
        <v>63809.64</v>
      </c>
      <c r="AE2158" s="88">
        <f t="shared" si="491"/>
        <v>2.7876379840047098E-2</v>
      </c>
    </row>
    <row r="2159" spans="1:31">
      <c r="A2159" s="77" t="s">
        <v>1011</v>
      </c>
      <c r="B2159" s="77">
        <v>2158</v>
      </c>
      <c r="C2159" s="77" t="s">
        <v>29</v>
      </c>
      <c r="D2159" s="77" t="s">
        <v>29</v>
      </c>
      <c r="E2159" s="77">
        <v>2018</v>
      </c>
      <c r="F2159" s="77">
        <v>40.102554999999903</v>
      </c>
      <c r="G2159" s="77">
        <v>-105.36320790000001</v>
      </c>
      <c r="H2159" s="77">
        <v>1</v>
      </c>
      <c r="I2159" s="77" t="s">
        <v>1626</v>
      </c>
      <c r="J2159" s="77">
        <v>39.739236400000003</v>
      </c>
      <c r="K2159" s="77">
        <v>-104.9848623</v>
      </c>
      <c r="L2159" s="77">
        <v>103.404289622392</v>
      </c>
      <c r="M2159" s="77">
        <v>0</v>
      </c>
      <c r="N2159" s="77">
        <v>0</v>
      </c>
      <c r="O2159" s="77">
        <v>0</v>
      </c>
      <c r="P2159" s="87" cm="1">
        <f t="array" ref="P2159">IF($X2159="Non-local",VLOOKUP($E2159,$AI$64:$AW$68,COLUMN($AW:$AW)-COLUMN($AH:$AH),FALSE),IF($X2159="Unknown",VLOOKUP($E2159,$AI$71:$AW$75,COLUMN($AW:$AW)-COLUMN($AH:$AH),FALSE),0))</f>
        <v>0</v>
      </c>
      <c r="Q2159" s="87" cm="1">
        <f t="array" ref="Q2159">IF($X2159="Non-local",VLOOKUP($E2159,$AI$40:$AW$44,COLUMN($AW:$AW)-COLUMN($AH:$AH),FALSE),IF($X2159="Unknown",VLOOKUP($E2159,$AI$47:$AW$51,COLUMN($AW:$AW)-COLUMN($AH:$AH),FALSE),0))</f>
        <v>0</v>
      </c>
      <c r="R2159" s="87" cm="1">
        <f t="array" ref="R2159">IF($X2159="Non-local",VLOOKUP($E2159,$AI$88:$AW$92,COLUMN($AW:$AW)-COLUMN($AH:$AH),FALSE),IF($X2159="Unknown",VLOOKUP($E2159,$AI$95:$AW$99,COLUMN($AW:$AW)-COLUMN($AH:$AH),FALSE),0))</f>
        <v>0</v>
      </c>
      <c r="S2159" s="87" cm="1">
        <f t="array" ref="S2159">VLOOKUP($E2159,$AI$111:$AW$115,COLUMN($AW:$AW)-COLUMN($AH:$AH),FALSE)</f>
        <v>431.69321999999994</v>
      </c>
      <c r="T2159" s="104">
        <f t="shared" si="487"/>
        <v>0</v>
      </c>
      <c r="U2159" s="104">
        <f t="shared" si="488"/>
        <v>431.69321999999994</v>
      </c>
      <c r="V2159" s="87" cm="1">
        <f t="array" ref="V2159">VLOOKUP($E2159,$AI$118:$AW$122,COLUMN($AW:$AW)-COLUMN($AH:$AH),FALSE)</f>
        <v>0</v>
      </c>
      <c r="W2159" s="87" t="str">
        <f t="shared" si="492"/>
        <v>Domestic</v>
      </c>
      <c r="X2159" s="87" t="str">
        <f t="shared" si="493"/>
        <v>Local</v>
      </c>
      <c r="Y2159" s="104"/>
      <c r="Z2159" s="87" t="str">
        <f t="shared" si="489"/>
        <v>USA</v>
      </c>
      <c r="AA2159" s="87" t="str">
        <f t="shared" si="490"/>
        <v>USA</v>
      </c>
      <c r="AB2159" s="82" cm="1">
        <f t="array" ref="AB2159">VLOOKUP(B2159,'GDP per Capita'!$T$2:$V$4235,COLUMN('GDP per Capita'!$V:$V)-COLUMN('GDP per Capita'!$S:$S),FALSE)</f>
        <v>63809.64</v>
      </c>
      <c r="AC2159" s="82">
        <f t="shared" si="494"/>
        <v>63809.64</v>
      </c>
      <c r="AD2159" s="82">
        <f t="shared" si="495"/>
        <v>63809.64</v>
      </c>
      <c r="AE2159" s="88">
        <f t="shared" si="491"/>
        <v>6.7653291885050593E-3</v>
      </c>
    </row>
    <row r="2160" spans="1:31">
      <c r="A2160" s="77" t="s">
        <v>34</v>
      </c>
      <c r="B2160" s="77">
        <v>2159</v>
      </c>
      <c r="C2160" s="77" t="s">
        <v>34</v>
      </c>
      <c r="D2160" s="77" t="s">
        <v>34</v>
      </c>
      <c r="E2160" s="77">
        <v>2018</v>
      </c>
      <c r="F2160" s="77">
        <v>0</v>
      </c>
      <c r="G2160" s="77">
        <v>0</v>
      </c>
      <c r="H2160" s="77">
        <v>0</v>
      </c>
      <c r="I2160" s="77" t="s">
        <v>1626</v>
      </c>
      <c r="J2160" s="77">
        <v>39.739236400000003</v>
      </c>
      <c r="K2160" s="77">
        <v>-104.9848623</v>
      </c>
      <c r="L2160" s="77">
        <v>3634.64963419997</v>
      </c>
      <c r="M2160" s="77">
        <v>0.63822810708617395</v>
      </c>
      <c r="N2160" s="77">
        <v>1</v>
      </c>
      <c r="O2160" s="77">
        <v>697.85272976639499</v>
      </c>
      <c r="P2160" s="87" cm="1">
        <f t="array" ref="P2160">IF($X2160="Non-local",VLOOKUP($E2160,$AI$64:$AW$68,COLUMN($AW:$AW)-COLUMN($AH:$AH),FALSE),IF($X2160="Unknown",VLOOKUP($E2160,$AI$71:$AW$75,COLUMN($AW:$AW)-COLUMN($AH:$AH),FALSE),0))</f>
        <v>224.79883381924199</v>
      </c>
      <c r="Q2160" s="87" cm="1">
        <f t="array" ref="Q2160">IF($X2160="Non-local",VLOOKUP($E2160,$AI$40:$AW$44,COLUMN($AW:$AW)-COLUMN($AH:$AH),FALSE),IF($X2160="Unknown",VLOOKUP($E2160,$AI$47:$AW$51,COLUMN($AW:$AW)-COLUMN($AH:$AH),FALSE),0))</f>
        <v>554.95470699708449</v>
      </c>
      <c r="R2160" s="87" cm="1">
        <f t="array" ref="R2160">IF($X2160="Non-local",VLOOKUP($E2160,$AI$88:$AW$92,COLUMN($AW:$AW)-COLUMN($AH:$AH),FALSE),IF($X2160="Unknown",VLOOKUP($E2160,$AI$95:$AW$99,COLUMN($AW:$AW)-COLUMN($AH:$AH),FALSE),0))</f>
        <v>0.12485565627811718</v>
      </c>
      <c r="S2160" s="87" cm="1">
        <f t="array" ref="S2160">VLOOKUP($E2160,$AI$111:$AW$115,COLUMN($AW:$AW)-COLUMN($AH:$AH),FALSE)</f>
        <v>431.69321999999994</v>
      </c>
      <c r="T2160" s="104">
        <f t="shared" si="487"/>
        <v>0.76308376336429107</v>
      </c>
      <c r="U2160" s="104">
        <f t="shared" si="488"/>
        <v>1909.2994905827213</v>
      </c>
      <c r="V2160" s="87" cm="1">
        <f t="array" ref="V2160">VLOOKUP($E2160,$AI$118:$AW$122,COLUMN($AW:$AW)-COLUMN($AH:$AH),FALSE)</f>
        <v>0</v>
      </c>
      <c r="W2160" s="87" t="str">
        <f t="shared" si="492"/>
        <v>Unknown</v>
      </c>
      <c r="X2160" s="87" t="str">
        <f t="shared" si="493"/>
        <v>Unknown</v>
      </c>
      <c r="Y2160" s="104"/>
      <c r="Z2160" s="87" t="str">
        <f t="shared" si="489"/>
        <v>Unknown</v>
      </c>
      <c r="AA2160" s="87" t="str">
        <f t="shared" si="490"/>
        <v>Unknown</v>
      </c>
      <c r="AB2160" s="82" t="e" cm="1">
        <f t="array" ref="AB2160">VLOOKUP(B2160,'GDP per Capita'!$T$2:$V$4235,COLUMN('GDP per Capita'!$V:$V)-COLUMN('GDP per Capita'!$S:$S),FALSE)</f>
        <v>#N/A</v>
      </c>
      <c r="AC2160" s="82" t="str">
        <f t="shared" si="494"/>
        <v/>
      </c>
      <c r="AD2160" s="82">
        <f t="shared" si="495"/>
        <v>61228.93767638311</v>
      </c>
      <c r="AE2160" s="88">
        <f t="shared" si="491"/>
        <v>3.1182959610928637E-2</v>
      </c>
    </row>
    <row r="2161" spans="1:31">
      <c r="A2161" s="77" t="s">
        <v>927</v>
      </c>
      <c r="B2161" s="77">
        <v>2160</v>
      </c>
      <c r="C2161" s="77" t="s">
        <v>29</v>
      </c>
      <c r="D2161" s="77" t="s">
        <v>29</v>
      </c>
      <c r="E2161" s="77">
        <v>2018</v>
      </c>
      <c r="F2161" s="77">
        <v>34.147645199999999</v>
      </c>
      <c r="G2161" s="77">
        <v>-118.1444779</v>
      </c>
      <c r="H2161" s="77">
        <v>0</v>
      </c>
      <c r="I2161" s="77" t="s">
        <v>1626</v>
      </c>
      <c r="J2161" s="77">
        <v>39.739236400000003</v>
      </c>
      <c r="K2161" s="77">
        <v>-104.9848623</v>
      </c>
      <c r="L2161" s="77">
        <v>2645.1496364796199</v>
      </c>
      <c r="M2161" s="77">
        <v>0.51090989055564195</v>
      </c>
      <c r="N2161" s="77">
        <v>0</v>
      </c>
      <c r="O2161" s="77">
        <v>507.868730204087</v>
      </c>
      <c r="P2161" s="87" cm="1">
        <f t="array" ref="P2161">IF($X2161="Non-local",VLOOKUP($E2161,$AI$64:$AW$68,COLUMN($AW:$AW)-COLUMN($AH:$AH),FALSE),IF($X2161="Unknown",VLOOKUP($E2161,$AI$71:$AW$75,COLUMN($AW:$AW)-COLUMN($AH:$AH),FALSE),0))</f>
        <v>284</v>
      </c>
      <c r="Q2161" s="87" cm="1">
        <f t="array" ref="Q2161">IF($X2161="Non-local",VLOOKUP($E2161,$AI$40:$AW$44,COLUMN($AW:$AW)-COLUMN($AH:$AH),FALSE),IF($X2161="Unknown",VLOOKUP($E2161,$AI$47:$AW$51,COLUMN($AW:$AW)-COLUMN($AH:$AH),FALSE),0))</f>
        <v>701.10299999999995</v>
      </c>
      <c r="R2161" s="87" cm="1">
        <f t="array" ref="R2161">IF($X2161="Non-local",VLOOKUP($E2161,$AI$88:$AW$92,COLUMN($AW:$AW)-COLUMN($AH:$AH),FALSE),IF($X2161="Unknown",VLOOKUP($E2161,$AI$95:$AW$99,COLUMN($AW:$AW)-COLUMN($AH:$AH),FALSE),0))</f>
        <v>0.15773661179887363</v>
      </c>
      <c r="S2161" s="87" cm="1">
        <f t="array" ref="S2161">VLOOKUP($E2161,$AI$111:$AW$115,COLUMN($AW:$AW)-COLUMN($AH:$AH),FALSE)</f>
        <v>431.69321999999994</v>
      </c>
      <c r="T2161" s="104">
        <f t="shared" si="487"/>
        <v>0.66864650235451561</v>
      </c>
      <c r="U2161" s="104">
        <f t="shared" si="488"/>
        <v>1924.6649502040868</v>
      </c>
      <c r="V2161" s="87" cm="1">
        <f t="array" ref="V2161">VLOOKUP($E2161,$AI$118:$AW$122,COLUMN($AW:$AW)-COLUMN($AH:$AH),FALSE)</f>
        <v>0</v>
      </c>
      <c r="W2161" s="87" t="str">
        <f t="shared" si="492"/>
        <v>Domestic</v>
      </c>
      <c r="X2161" s="87" t="str">
        <f t="shared" si="493"/>
        <v>Non-local</v>
      </c>
      <c r="Y2161" s="104"/>
      <c r="Z2161" s="87" t="str">
        <f t="shared" si="489"/>
        <v>USA</v>
      </c>
      <c r="AA2161" s="87" t="str">
        <f t="shared" si="490"/>
        <v>USA</v>
      </c>
      <c r="AB2161" s="82" cm="1">
        <f t="array" ref="AB2161">VLOOKUP(B2161,'GDP per Capita'!$T$2:$V$4235,COLUMN('GDP per Capita'!$V:$V)-COLUMN('GDP per Capita'!$S:$S),FALSE)</f>
        <v>63809.64</v>
      </c>
      <c r="AC2161" s="82">
        <f t="shared" si="494"/>
        <v>63809.64</v>
      </c>
      <c r="AD2161" s="82">
        <f t="shared" si="495"/>
        <v>63809.64</v>
      </c>
      <c r="AE2161" s="88">
        <f t="shared" si="491"/>
        <v>3.0162604744425559E-2</v>
      </c>
    </row>
    <row r="2162" spans="1:31">
      <c r="A2162" s="77" t="s">
        <v>928</v>
      </c>
      <c r="B2162" s="77">
        <v>2161</v>
      </c>
      <c r="C2162" s="77" t="s">
        <v>29</v>
      </c>
      <c r="D2162" s="77" t="s">
        <v>29</v>
      </c>
      <c r="E2162" s="77">
        <v>2018</v>
      </c>
      <c r="F2162" s="77">
        <v>42.268156899999902</v>
      </c>
      <c r="G2162" s="77">
        <v>-83.731229099999993</v>
      </c>
      <c r="H2162" s="77">
        <v>0</v>
      </c>
      <c r="I2162" s="77" t="s">
        <v>1626</v>
      </c>
      <c r="J2162" s="77">
        <v>39.739236400000003</v>
      </c>
      <c r="K2162" s="77">
        <v>-104.9848623</v>
      </c>
      <c r="L2162" s="77">
        <v>3601.37941655551</v>
      </c>
      <c r="M2162" s="77">
        <v>0.65866303155097505</v>
      </c>
      <c r="N2162" s="77">
        <v>0</v>
      </c>
      <c r="O2162" s="77">
        <v>691.46484797865901</v>
      </c>
      <c r="P2162" s="87" cm="1">
        <f t="array" ref="P2162">IF($X2162="Non-local",VLOOKUP($E2162,$AI$64:$AW$68,COLUMN($AW:$AW)-COLUMN($AH:$AH),FALSE),IF($X2162="Unknown",VLOOKUP($E2162,$AI$71:$AW$75,COLUMN($AW:$AW)-COLUMN($AH:$AH),FALSE),0))</f>
        <v>284</v>
      </c>
      <c r="Q2162" s="87" cm="1">
        <f t="array" ref="Q2162">IF($X2162="Non-local",VLOOKUP($E2162,$AI$40:$AW$44,COLUMN($AW:$AW)-COLUMN($AH:$AH),FALSE),IF($X2162="Unknown",VLOOKUP($E2162,$AI$47:$AW$51,COLUMN($AW:$AW)-COLUMN($AH:$AH),FALSE),0))</f>
        <v>701.10299999999995</v>
      </c>
      <c r="R2162" s="87" cm="1">
        <f t="array" ref="R2162">IF($X2162="Non-local",VLOOKUP($E2162,$AI$88:$AW$92,COLUMN($AW:$AW)-COLUMN($AH:$AH),FALSE),IF($X2162="Unknown",VLOOKUP($E2162,$AI$95:$AW$99,COLUMN($AW:$AW)-COLUMN($AH:$AH),FALSE),0))</f>
        <v>0.15773661179887363</v>
      </c>
      <c r="S2162" s="87" cm="1">
        <f t="array" ref="S2162">VLOOKUP($E2162,$AI$111:$AW$115,COLUMN($AW:$AW)-COLUMN($AH:$AH),FALSE)</f>
        <v>431.69321999999994</v>
      </c>
      <c r="T2162" s="104">
        <f t="shared" si="487"/>
        <v>0.81639964334984871</v>
      </c>
      <c r="U2162" s="104">
        <f t="shared" si="488"/>
        <v>2108.261067978659</v>
      </c>
      <c r="V2162" s="87" cm="1">
        <f t="array" ref="V2162">VLOOKUP($E2162,$AI$118:$AW$122,COLUMN($AW:$AW)-COLUMN($AH:$AH),FALSE)</f>
        <v>0</v>
      </c>
      <c r="W2162" s="87" t="str">
        <f t="shared" si="492"/>
        <v>Domestic</v>
      </c>
      <c r="X2162" s="87" t="str">
        <f t="shared" si="493"/>
        <v>Non-local</v>
      </c>
      <c r="Y2162" s="104"/>
      <c r="Z2162" s="87" t="str">
        <f t="shared" si="489"/>
        <v>USA</v>
      </c>
      <c r="AA2162" s="87" t="str">
        <f t="shared" si="490"/>
        <v>USA</v>
      </c>
      <c r="AB2162" s="82" cm="1">
        <f t="array" ref="AB2162">VLOOKUP(B2162,'GDP per Capita'!$T$2:$V$4235,COLUMN('GDP per Capita'!$V:$V)-COLUMN('GDP per Capita'!$S:$S),FALSE)</f>
        <v>63809.64</v>
      </c>
      <c r="AC2162" s="82">
        <f t="shared" si="494"/>
        <v>63809.64</v>
      </c>
      <c r="AD2162" s="82">
        <f t="shared" si="495"/>
        <v>63809.64</v>
      </c>
      <c r="AE2162" s="88">
        <f t="shared" si="491"/>
        <v>3.3039852097248301E-2</v>
      </c>
    </row>
    <row r="2163" spans="1:31">
      <c r="A2163" s="77" t="s">
        <v>1180</v>
      </c>
      <c r="B2163" s="77">
        <v>2162</v>
      </c>
      <c r="C2163" s="77" t="s">
        <v>29</v>
      </c>
      <c r="D2163" s="77" t="s">
        <v>29</v>
      </c>
      <c r="E2163" s="77">
        <v>2018</v>
      </c>
      <c r="F2163" s="77">
        <v>39.613320999999999</v>
      </c>
      <c r="G2163" s="77">
        <v>-105.0166498</v>
      </c>
      <c r="H2163" s="77">
        <v>1</v>
      </c>
      <c r="I2163" s="77" t="s">
        <v>1626</v>
      </c>
      <c r="J2163" s="77">
        <v>39.739236400000003</v>
      </c>
      <c r="K2163" s="77">
        <v>-104.9848623</v>
      </c>
      <c r="L2163" s="77">
        <v>28.5260426361077</v>
      </c>
      <c r="M2163" s="77">
        <v>0</v>
      </c>
      <c r="N2163" s="77">
        <v>0</v>
      </c>
      <c r="O2163" s="77">
        <v>0</v>
      </c>
      <c r="P2163" s="87" cm="1">
        <f t="array" ref="P2163">IF($X2163="Non-local",VLOOKUP($E2163,$AI$64:$AW$68,COLUMN($AW:$AW)-COLUMN($AH:$AH),FALSE),IF($X2163="Unknown",VLOOKUP($E2163,$AI$71:$AW$75,COLUMN($AW:$AW)-COLUMN($AH:$AH),FALSE),0))</f>
        <v>0</v>
      </c>
      <c r="Q2163" s="87" cm="1">
        <f t="array" ref="Q2163">IF($X2163="Non-local",VLOOKUP($E2163,$AI$40:$AW$44,COLUMN($AW:$AW)-COLUMN($AH:$AH),FALSE),IF($X2163="Unknown",VLOOKUP($E2163,$AI$47:$AW$51,COLUMN($AW:$AW)-COLUMN($AH:$AH),FALSE),0))</f>
        <v>0</v>
      </c>
      <c r="R2163" s="87" cm="1">
        <f t="array" ref="R2163">IF($X2163="Non-local",VLOOKUP($E2163,$AI$88:$AW$92,COLUMN($AW:$AW)-COLUMN($AH:$AH),FALSE),IF($X2163="Unknown",VLOOKUP($E2163,$AI$95:$AW$99,COLUMN($AW:$AW)-COLUMN($AH:$AH),FALSE),0))</f>
        <v>0</v>
      </c>
      <c r="S2163" s="87" cm="1">
        <f t="array" ref="S2163">VLOOKUP($E2163,$AI$111:$AW$115,COLUMN($AW:$AW)-COLUMN($AH:$AH),FALSE)</f>
        <v>431.69321999999994</v>
      </c>
      <c r="T2163" s="104">
        <f t="shared" si="487"/>
        <v>0</v>
      </c>
      <c r="U2163" s="104">
        <f t="shared" si="488"/>
        <v>431.69321999999994</v>
      </c>
      <c r="V2163" s="87" cm="1">
        <f t="array" ref="V2163">VLOOKUP($E2163,$AI$118:$AW$122,COLUMN($AW:$AW)-COLUMN($AH:$AH),FALSE)</f>
        <v>0</v>
      </c>
      <c r="W2163" s="87" t="str">
        <f t="shared" si="492"/>
        <v>Domestic</v>
      </c>
      <c r="X2163" s="87" t="str">
        <f t="shared" si="493"/>
        <v>Local</v>
      </c>
      <c r="Y2163" s="104"/>
      <c r="Z2163" s="87" t="str">
        <f t="shared" si="489"/>
        <v>USA</v>
      </c>
      <c r="AA2163" s="87" t="str">
        <f t="shared" si="490"/>
        <v>USA</v>
      </c>
      <c r="AB2163" s="82" cm="1">
        <f t="array" ref="AB2163">VLOOKUP(B2163,'GDP per Capita'!$T$2:$V$4235,COLUMN('GDP per Capita'!$V:$V)-COLUMN('GDP per Capita'!$S:$S),FALSE)</f>
        <v>63809.64</v>
      </c>
      <c r="AC2163" s="82">
        <f t="shared" si="494"/>
        <v>63809.64</v>
      </c>
      <c r="AD2163" s="82">
        <f t="shared" si="495"/>
        <v>63809.64</v>
      </c>
      <c r="AE2163" s="88">
        <f t="shared" si="491"/>
        <v>6.7653291885050593E-3</v>
      </c>
    </row>
    <row r="2164" spans="1:31">
      <c r="A2164" s="77" t="s">
        <v>1182</v>
      </c>
      <c r="B2164" s="77">
        <v>2163</v>
      </c>
      <c r="C2164" s="77" t="s">
        <v>29</v>
      </c>
      <c r="D2164" s="77" t="s">
        <v>29</v>
      </c>
      <c r="E2164" s="77">
        <v>2018</v>
      </c>
      <c r="F2164" s="77">
        <v>37.8708393</v>
      </c>
      <c r="G2164" s="77">
        <v>-122.272863899999</v>
      </c>
      <c r="H2164" s="77">
        <v>0</v>
      </c>
      <c r="I2164" s="77" t="s">
        <v>1626</v>
      </c>
      <c r="J2164" s="77">
        <v>39.739236400000003</v>
      </c>
      <c r="K2164" s="77">
        <v>-104.9848623</v>
      </c>
      <c r="L2164" s="77">
        <v>3019.9389937948799</v>
      </c>
      <c r="M2164" s="77">
        <v>0.56609925279361495</v>
      </c>
      <c r="N2164" s="77">
        <v>0</v>
      </c>
      <c r="O2164" s="77">
        <v>579.82828680861803</v>
      </c>
      <c r="P2164" s="87" cm="1">
        <f t="array" ref="P2164">IF($X2164="Non-local",VLOOKUP($E2164,$AI$64:$AW$68,COLUMN($AW:$AW)-COLUMN($AH:$AH),FALSE),IF($X2164="Unknown",VLOOKUP($E2164,$AI$71:$AW$75,COLUMN($AW:$AW)-COLUMN($AH:$AH),FALSE),0))</f>
        <v>284</v>
      </c>
      <c r="Q2164" s="87" cm="1">
        <f t="array" ref="Q2164">IF($X2164="Non-local",VLOOKUP($E2164,$AI$40:$AW$44,COLUMN($AW:$AW)-COLUMN($AH:$AH),FALSE),IF($X2164="Unknown",VLOOKUP($E2164,$AI$47:$AW$51,COLUMN($AW:$AW)-COLUMN($AH:$AH),FALSE),0))</f>
        <v>701.10299999999995</v>
      </c>
      <c r="R2164" s="87" cm="1">
        <f t="array" ref="R2164">IF($X2164="Non-local",VLOOKUP($E2164,$AI$88:$AW$92,COLUMN($AW:$AW)-COLUMN($AH:$AH),FALSE),IF($X2164="Unknown",VLOOKUP($E2164,$AI$95:$AW$99,COLUMN($AW:$AW)-COLUMN($AH:$AH),FALSE),0))</f>
        <v>0.15773661179887363</v>
      </c>
      <c r="S2164" s="87" cm="1">
        <f t="array" ref="S2164">VLOOKUP($E2164,$AI$111:$AW$115,COLUMN($AW:$AW)-COLUMN($AH:$AH),FALSE)</f>
        <v>431.69321999999994</v>
      </c>
      <c r="T2164" s="104">
        <f t="shared" si="487"/>
        <v>0.72383586459248861</v>
      </c>
      <c r="U2164" s="104">
        <f t="shared" si="488"/>
        <v>1996.624506808618</v>
      </c>
      <c r="V2164" s="87" cm="1">
        <f t="array" ref="V2164">VLOOKUP($E2164,$AI$118:$AW$122,COLUMN($AW:$AW)-COLUMN($AH:$AH),FALSE)</f>
        <v>0</v>
      </c>
      <c r="W2164" s="87" t="str">
        <f t="shared" si="492"/>
        <v>Domestic</v>
      </c>
      <c r="X2164" s="87" t="str">
        <f t="shared" si="493"/>
        <v>Non-local</v>
      </c>
      <c r="Y2164" s="104"/>
      <c r="Z2164" s="87" t="str">
        <f t="shared" si="489"/>
        <v>USA</v>
      </c>
      <c r="AA2164" s="87" t="str">
        <f t="shared" si="490"/>
        <v>USA</v>
      </c>
      <c r="AB2164" s="82" cm="1">
        <f t="array" ref="AB2164">VLOOKUP(B2164,'GDP per Capita'!$T$2:$V$4235,COLUMN('GDP per Capita'!$V:$V)-COLUMN('GDP per Capita'!$S:$S),FALSE)</f>
        <v>63809.64</v>
      </c>
      <c r="AC2164" s="82">
        <f t="shared" si="494"/>
        <v>63809.64</v>
      </c>
      <c r="AD2164" s="82">
        <f t="shared" si="495"/>
        <v>63809.64</v>
      </c>
      <c r="AE2164" s="88">
        <f t="shared" si="491"/>
        <v>3.129032708550962E-2</v>
      </c>
    </row>
    <row r="2165" spans="1:31">
      <c r="A2165" s="77" t="s">
        <v>884</v>
      </c>
      <c r="B2165" s="77">
        <v>2164</v>
      </c>
      <c r="C2165" s="77" t="s">
        <v>29</v>
      </c>
      <c r="D2165" s="77" t="s">
        <v>29</v>
      </c>
      <c r="E2165" s="77">
        <v>2018</v>
      </c>
      <c r="F2165" s="77">
        <v>38.894985499999997</v>
      </c>
      <c r="G2165" s="77">
        <v>-77.036570799999893</v>
      </c>
      <c r="H2165" s="77">
        <v>0</v>
      </c>
      <c r="I2165" s="77" t="s">
        <v>1626</v>
      </c>
      <c r="J2165" s="77">
        <v>39.739236400000003</v>
      </c>
      <c r="K2165" s="77">
        <v>-104.9848623</v>
      </c>
      <c r="L2165" s="77">
        <v>4792.7265655317697</v>
      </c>
      <c r="M2165" s="77">
        <v>0.84832234934912598</v>
      </c>
      <c r="N2165" s="77">
        <v>0</v>
      </c>
      <c r="O2165" s="77">
        <v>575.12718786381299</v>
      </c>
      <c r="P2165" s="87" cm="1">
        <f t="array" ref="P2165">IF($X2165="Non-local",VLOOKUP($E2165,$AI$64:$AW$68,COLUMN($AW:$AW)-COLUMN($AH:$AH),FALSE),IF($X2165="Unknown",VLOOKUP($E2165,$AI$71:$AW$75,COLUMN($AW:$AW)-COLUMN($AH:$AH),FALSE),0))</f>
        <v>284</v>
      </c>
      <c r="Q2165" s="87" cm="1">
        <f t="array" ref="Q2165">IF($X2165="Non-local",VLOOKUP($E2165,$AI$40:$AW$44,COLUMN($AW:$AW)-COLUMN($AH:$AH),FALSE),IF($X2165="Unknown",VLOOKUP($E2165,$AI$47:$AW$51,COLUMN($AW:$AW)-COLUMN($AH:$AH),FALSE),0))</f>
        <v>701.10299999999995</v>
      </c>
      <c r="R2165" s="87" cm="1">
        <f t="array" ref="R2165">IF($X2165="Non-local",VLOOKUP($E2165,$AI$88:$AW$92,COLUMN($AW:$AW)-COLUMN($AH:$AH),FALSE),IF($X2165="Unknown",VLOOKUP($E2165,$AI$95:$AW$99,COLUMN($AW:$AW)-COLUMN($AH:$AH),FALSE),0))</f>
        <v>0.15773661179887363</v>
      </c>
      <c r="S2165" s="87" cm="1">
        <f t="array" ref="S2165">VLOOKUP($E2165,$AI$111:$AW$115,COLUMN($AW:$AW)-COLUMN($AH:$AH),FALSE)</f>
        <v>431.69321999999994</v>
      </c>
      <c r="T2165" s="104">
        <f t="shared" si="487"/>
        <v>1.0060589611479995</v>
      </c>
      <c r="U2165" s="104">
        <f t="shared" si="488"/>
        <v>1991.9234078638128</v>
      </c>
      <c r="V2165" s="87" cm="1">
        <f t="array" ref="V2165">VLOOKUP($E2165,$AI$118:$AW$122,COLUMN($AW:$AW)-COLUMN($AH:$AH),FALSE)</f>
        <v>0</v>
      </c>
      <c r="W2165" s="87" t="str">
        <f t="shared" si="492"/>
        <v>Domestic</v>
      </c>
      <c r="X2165" s="87" t="str">
        <f t="shared" si="493"/>
        <v>Non-local</v>
      </c>
      <c r="Y2165" s="104"/>
      <c r="Z2165" s="87" t="str">
        <f t="shared" si="489"/>
        <v>USA</v>
      </c>
      <c r="AA2165" s="87" t="str">
        <f t="shared" si="490"/>
        <v>USA</v>
      </c>
      <c r="AB2165" s="82" cm="1">
        <f t="array" ref="AB2165">VLOOKUP(B2165,'GDP per Capita'!$T$2:$V$4235,COLUMN('GDP per Capita'!$V:$V)-COLUMN('GDP per Capita'!$S:$S),FALSE)</f>
        <v>63809.64</v>
      </c>
      <c r="AC2165" s="82">
        <f t="shared" si="494"/>
        <v>63809.64</v>
      </c>
      <c r="AD2165" s="82">
        <f t="shared" si="495"/>
        <v>63809.64</v>
      </c>
      <c r="AE2165" s="88">
        <f t="shared" si="491"/>
        <v>3.1216653280974675E-2</v>
      </c>
    </row>
    <row r="2166" spans="1:31">
      <c r="A2166" s="77" t="s">
        <v>1049</v>
      </c>
      <c r="B2166" s="77">
        <v>2165</v>
      </c>
      <c r="C2166" s="77" t="s">
        <v>29</v>
      </c>
      <c r="D2166" s="77" t="s">
        <v>29</v>
      </c>
      <c r="E2166" s="77">
        <v>2018</v>
      </c>
      <c r="F2166" s="77">
        <v>43.034993100000001</v>
      </c>
      <c r="G2166" s="77">
        <v>-87.922496999999893</v>
      </c>
      <c r="H2166" s="77">
        <v>0</v>
      </c>
      <c r="I2166" s="77" t="s">
        <v>1626</v>
      </c>
      <c r="J2166" s="77">
        <v>39.739236400000003</v>
      </c>
      <c r="K2166" s="77">
        <v>-104.9848623</v>
      </c>
      <c r="L2166" s="77">
        <v>2933.95865398664</v>
      </c>
      <c r="M2166" s="77">
        <v>0.55241140991247195</v>
      </c>
      <c r="N2166" s="77">
        <v>0</v>
      </c>
      <c r="O2166" s="77">
        <v>563.32006156543503</v>
      </c>
      <c r="P2166" s="87" cm="1">
        <f t="array" ref="P2166">IF($X2166="Non-local",VLOOKUP($E2166,$AI$64:$AW$68,COLUMN($AW:$AW)-COLUMN($AH:$AH),FALSE),IF($X2166="Unknown",VLOOKUP($E2166,$AI$71:$AW$75,COLUMN($AW:$AW)-COLUMN($AH:$AH),FALSE),0))</f>
        <v>284</v>
      </c>
      <c r="Q2166" s="87" cm="1">
        <f t="array" ref="Q2166">IF($X2166="Non-local",VLOOKUP($E2166,$AI$40:$AW$44,COLUMN($AW:$AW)-COLUMN($AH:$AH),FALSE),IF($X2166="Unknown",VLOOKUP($E2166,$AI$47:$AW$51,COLUMN($AW:$AW)-COLUMN($AH:$AH),FALSE),0))</f>
        <v>701.10299999999995</v>
      </c>
      <c r="R2166" s="87" cm="1">
        <f t="array" ref="R2166">IF($X2166="Non-local",VLOOKUP($E2166,$AI$88:$AW$92,COLUMN($AW:$AW)-COLUMN($AH:$AH),FALSE),IF($X2166="Unknown",VLOOKUP($E2166,$AI$95:$AW$99,COLUMN($AW:$AW)-COLUMN($AH:$AH),FALSE),0))</f>
        <v>0.15773661179887363</v>
      </c>
      <c r="S2166" s="87" cm="1">
        <f t="array" ref="S2166">VLOOKUP($E2166,$AI$111:$AW$115,COLUMN($AW:$AW)-COLUMN($AH:$AH),FALSE)</f>
        <v>431.69321999999994</v>
      </c>
      <c r="T2166" s="104">
        <f t="shared" si="487"/>
        <v>0.71014802171134561</v>
      </c>
      <c r="U2166" s="104">
        <f t="shared" si="488"/>
        <v>1980.116281565435</v>
      </c>
      <c r="V2166" s="87" cm="1">
        <f t="array" ref="V2166">VLOOKUP($E2166,$AI$118:$AW$122,COLUMN($AW:$AW)-COLUMN($AH:$AH),FALSE)</f>
        <v>0</v>
      </c>
      <c r="W2166" s="87" t="str">
        <f t="shared" si="492"/>
        <v>Domestic</v>
      </c>
      <c r="X2166" s="87" t="str">
        <f t="shared" si="493"/>
        <v>Non-local</v>
      </c>
      <c r="Y2166" s="104"/>
      <c r="Z2166" s="87" t="str">
        <f t="shared" si="489"/>
        <v>USA</v>
      </c>
      <c r="AA2166" s="87" t="str">
        <f t="shared" si="490"/>
        <v>USA</v>
      </c>
      <c r="AB2166" s="82" cm="1">
        <f t="array" ref="AB2166">VLOOKUP(B2166,'GDP per Capita'!$T$2:$V$4235,COLUMN('GDP per Capita'!$V:$V)-COLUMN('GDP per Capita'!$S:$S),FALSE)</f>
        <v>63809.64</v>
      </c>
      <c r="AC2166" s="82">
        <f t="shared" si="494"/>
        <v>63809.64</v>
      </c>
      <c r="AD2166" s="82">
        <f t="shared" si="495"/>
        <v>63809.64</v>
      </c>
      <c r="AE2166" s="88">
        <f t="shared" si="491"/>
        <v>3.1031616563977401E-2</v>
      </c>
    </row>
    <row r="2167" spans="1:31">
      <c r="A2167" s="77" t="s">
        <v>920</v>
      </c>
      <c r="B2167" s="77">
        <v>2166</v>
      </c>
      <c r="C2167" s="77" t="s">
        <v>29</v>
      </c>
      <c r="D2167" s="77" t="s">
        <v>29</v>
      </c>
      <c r="E2167" s="77">
        <v>2018</v>
      </c>
      <c r="F2167" s="77">
        <v>32.222876499999998</v>
      </c>
      <c r="G2167" s="77">
        <v>-110.9748477</v>
      </c>
      <c r="H2167" s="77">
        <v>0</v>
      </c>
      <c r="I2167" s="77" t="s">
        <v>1626</v>
      </c>
      <c r="J2167" s="77">
        <v>39.739236400000003</v>
      </c>
      <c r="K2167" s="77">
        <v>-104.9848623</v>
      </c>
      <c r="L2167" s="77">
        <v>1987.8272419453499</v>
      </c>
      <c r="M2167" s="77">
        <v>0.42411390261836801</v>
      </c>
      <c r="N2167" s="77">
        <v>0</v>
      </c>
      <c r="O2167" s="77">
        <v>381.66283045350701</v>
      </c>
      <c r="P2167" s="87" cm="1">
        <f t="array" ref="P2167">IF($X2167="Non-local",VLOOKUP($E2167,$AI$64:$AW$68,COLUMN($AW:$AW)-COLUMN($AH:$AH),FALSE),IF($X2167="Unknown",VLOOKUP($E2167,$AI$71:$AW$75,COLUMN($AW:$AW)-COLUMN($AH:$AH),FALSE),0))</f>
        <v>284</v>
      </c>
      <c r="Q2167" s="87" cm="1">
        <f t="array" ref="Q2167">IF($X2167="Non-local",VLOOKUP($E2167,$AI$40:$AW$44,COLUMN($AW:$AW)-COLUMN($AH:$AH),FALSE),IF($X2167="Unknown",VLOOKUP($E2167,$AI$47:$AW$51,COLUMN($AW:$AW)-COLUMN($AH:$AH),FALSE),0))</f>
        <v>701.10299999999995</v>
      </c>
      <c r="R2167" s="87" cm="1">
        <f t="array" ref="R2167">IF($X2167="Non-local",VLOOKUP($E2167,$AI$88:$AW$92,COLUMN($AW:$AW)-COLUMN($AH:$AH),FALSE),IF($X2167="Unknown",VLOOKUP($E2167,$AI$95:$AW$99,COLUMN($AW:$AW)-COLUMN($AH:$AH),FALSE),0))</f>
        <v>0.15773661179887363</v>
      </c>
      <c r="S2167" s="87" cm="1">
        <f t="array" ref="S2167">VLOOKUP($E2167,$AI$111:$AW$115,COLUMN($AW:$AW)-COLUMN($AH:$AH),FALSE)</f>
        <v>431.69321999999994</v>
      </c>
      <c r="T2167" s="104">
        <f t="shared" si="487"/>
        <v>0.58185051441724167</v>
      </c>
      <c r="U2167" s="104">
        <f t="shared" si="488"/>
        <v>1798.459050453507</v>
      </c>
      <c r="V2167" s="87" cm="1">
        <f t="array" ref="V2167">VLOOKUP($E2167,$AI$118:$AW$122,COLUMN($AW:$AW)-COLUMN($AH:$AH),FALSE)</f>
        <v>0</v>
      </c>
      <c r="W2167" s="87" t="str">
        <f t="shared" si="492"/>
        <v>Domestic</v>
      </c>
      <c r="X2167" s="87" t="str">
        <f t="shared" si="493"/>
        <v>Non-local</v>
      </c>
      <c r="Y2167" s="104"/>
      <c r="Z2167" s="87" t="str">
        <f t="shared" si="489"/>
        <v>USA</v>
      </c>
      <c r="AA2167" s="87" t="str">
        <f t="shared" si="490"/>
        <v>USA</v>
      </c>
      <c r="AB2167" s="82" cm="1">
        <f t="array" ref="AB2167">VLOOKUP(B2167,'GDP per Capita'!$T$2:$V$4235,COLUMN('GDP per Capita'!$V:$V)-COLUMN('GDP per Capita'!$S:$S),FALSE)</f>
        <v>63809.64</v>
      </c>
      <c r="AC2167" s="82">
        <f t="shared" si="494"/>
        <v>63809.64</v>
      </c>
      <c r="AD2167" s="82">
        <f t="shared" si="495"/>
        <v>63809.64</v>
      </c>
      <c r="AE2167" s="88">
        <f t="shared" si="491"/>
        <v>2.8184754693076266E-2</v>
      </c>
    </row>
    <row r="2168" spans="1:31">
      <c r="A2168" s="77" t="s">
        <v>1627</v>
      </c>
      <c r="B2168" s="77">
        <v>2167</v>
      </c>
      <c r="C2168" s="77" t="s">
        <v>29</v>
      </c>
      <c r="D2168" s="77" t="s">
        <v>29</v>
      </c>
      <c r="E2168" s="77">
        <v>2018</v>
      </c>
      <c r="F2168" s="77">
        <v>38.982247299999997</v>
      </c>
      <c r="G2168" s="77">
        <v>-77.088187300000001</v>
      </c>
      <c r="H2168" s="77">
        <v>0</v>
      </c>
      <c r="I2168" s="77" t="s">
        <v>1626</v>
      </c>
      <c r="J2168" s="77">
        <v>39.739236400000003</v>
      </c>
      <c r="K2168" s="77">
        <v>-104.9848623</v>
      </c>
      <c r="L2168" s="77">
        <v>4780.2479368816703</v>
      </c>
      <c r="M2168" s="77">
        <v>0.84633578464473203</v>
      </c>
      <c r="N2168" s="77">
        <v>0</v>
      </c>
      <c r="O2168" s="77">
        <v>573.62975242580001</v>
      </c>
      <c r="P2168" s="87" cm="1">
        <f t="array" ref="P2168">IF($X2168="Non-local",VLOOKUP($E2168,$AI$64:$AW$68,COLUMN($AW:$AW)-COLUMN($AH:$AH),FALSE),IF($X2168="Unknown",VLOOKUP($E2168,$AI$71:$AW$75,COLUMN($AW:$AW)-COLUMN($AH:$AH),FALSE),0))</f>
        <v>284</v>
      </c>
      <c r="Q2168" s="87" cm="1">
        <f t="array" ref="Q2168">IF($X2168="Non-local",VLOOKUP($E2168,$AI$40:$AW$44,COLUMN($AW:$AW)-COLUMN($AH:$AH),FALSE),IF($X2168="Unknown",VLOOKUP($E2168,$AI$47:$AW$51,COLUMN($AW:$AW)-COLUMN($AH:$AH),FALSE),0))</f>
        <v>701.10299999999995</v>
      </c>
      <c r="R2168" s="87" cm="1">
        <f t="array" ref="R2168">IF($X2168="Non-local",VLOOKUP($E2168,$AI$88:$AW$92,COLUMN($AW:$AW)-COLUMN($AH:$AH),FALSE),IF($X2168="Unknown",VLOOKUP($E2168,$AI$95:$AW$99,COLUMN($AW:$AW)-COLUMN($AH:$AH),FALSE),0))</f>
        <v>0.15773661179887363</v>
      </c>
      <c r="S2168" s="87" cm="1">
        <f t="array" ref="S2168">VLOOKUP($E2168,$AI$111:$AW$115,COLUMN($AW:$AW)-COLUMN($AH:$AH),FALSE)</f>
        <v>431.69321999999994</v>
      </c>
      <c r="T2168" s="104">
        <f t="shared" si="487"/>
        <v>1.0040723964436056</v>
      </c>
      <c r="U2168" s="104">
        <f t="shared" si="488"/>
        <v>1990.4259724257997</v>
      </c>
      <c r="V2168" s="87" cm="1">
        <f t="array" ref="V2168">VLOOKUP($E2168,$AI$118:$AW$122,COLUMN($AW:$AW)-COLUMN($AH:$AH),FALSE)</f>
        <v>0</v>
      </c>
      <c r="W2168" s="87" t="str">
        <f t="shared" si="492"/>
        <v>Domestic</v>
      </c>
      <c r="X2168" s="87" t="str">
        <f t="shared" si="493"/>
        <v>Non-local</v>
      </c>
      <c r="Y2168" s="104"/>
      <c r="Z2168" s="87" t="str">
        <f t="shared" si="489"/>
        <v>USA</v>
      </c>
      <c r="AA2168" s="87" t="str">
        <f t="shared" si="490"/>
        <v>USA</v>
      </c>
      <c r="AB2168" s="82" cm="1">
        <f t="array" ref="AB2168">VLOOKUP(B2168,'GDP per Capita'!$T$2:$V$4235,COLUMN('GDP per Capita'!$V:$V)-COLUMN('GDP per Capita'!$S:$S),FALSE)</f>
        <v>63809.64</v>
      </c>
      <c r="AC2168" s="82">
        <f t="shared" si="494"/>
        <v>63809.64</v>
      </c>
      <c r="AD2168" s="82">
        <f t="shared" si="495"/>
        <v>63809.64</v>
      </c>
      <c r="AE2168" s="88">
        <f t="shared" si="491"/>
        <v>3.1193186051916288E-2</v>
      </c>
    </row>
    <row r="2169" spans="1:31">
      <c r="A2169" s="77" t="s">
        <v>910</v>
      </c>
      <c r="B2169" s="77">
        <v>2168</v>
      </c>
      <c r="C2169" s="77" t="s">
        <v>29</v>
      </c>
      <c r="D2169" s="77" t="s">
        <v>29</v>
      </c>
      <c r="E2169" s="77">
        <v>2018</v>
      </c>
      <c r="F2169" s="77">
        <v>37.411403499999999</v>
      </c>
      <c r="G2169" s="77">
        <v>-122.0543534</v>
      </c>
      <c r="H2169" s="77">
        <v>0</v>
      </c>
      <c r="I2169" s="77" t="s">
        <v>1626</v>
      </c>
      <c r="J2169" s="77">
        <v>39.739236400000003</v>
      </c>
      <c r="K2169" s="77">
        <v>-104.9848623</v>
      </c>
      <c r="L2169" s="77">
        <v>3007.7427348403098</v>
      </c>
      <c r="M2169" s="77">
        <v>0.56415764059854501</v>
      </c>
      <c r="N2169" s="77">
        <v>0</v>
      </c>
      <c r="O2169" s="77">
        <v>577.48660508933995</v>
      </c>
      <c r="P2169" s="87" cm="1">
        <f t="array" ref="P2169">IF($X2169="Non-local",VLOOKUP($E2169,$AI$64:$AW$68,COLUMN($AW:$AW)-COLUMN($AH:$AH),FALSE),IF($X2169="Unknown",VLOOKUP($E2169,$AI$71:$AW$75,COLUMN($AW:$AW)-COLUMN($AH:$AH),FALSE),0))</f>
        <v>284</v>
      </c>
      <c r="Q2169" s="87" cm="1">
        <f t="array" ref="Q2169">IF($X2169="Non-local",VLOOKUP($E2169,$AI$40:$AW$44,COLUMN($AW:$AW)-COLUMN($AH:$AH),FALSE),IF($X2169="Unknown",VLOOKUP($E2169,$AI$47:$AW$51,COLUMN($AW:$AW)-COLUMN($AH:$AH),FALSE),0))</f>
        <v>701.10299999999995</v>
      </c>
      <c r="R2169" s="87" cm="1">
        <f t="array" ref="R2169">IF($X2169="Non-local",VLOOKUP($E2169,$AI$88:$AW$92,COLUMN($AW:$AW)-COLUMN($AH:$AH),FALSE),IF($X2169="Unknown",VLOOKUP($E2169,$AI$95:$AW$99,COLUMN($AW:$AW)-COLUMN($AH:$AH),FALSE),0))</f>
        <v>0.15773661179887363</v>
      </c>
      <c r="S2169" s="87" cm="1">
        <f t="array" ref="S2169">VLOOKUP($E2169,$AI$111:$AW$115,COLUMN($AW:$AW)-COLUMN($AH:$AH),FALSE)</f>
        <v>431.69321999999994</v>
      </c>
      <c r="T2169" s="104">
        <f t="shared" si="487"/>
        <v>0.72189425239741867</v>
      </c>
      <c r="U2169" s="104">
        <f t="shared" si="488"/>
        <v>1994.2828250893397</v>
      </c>
      <c r="V2169" s="87" cm="1">
        <f t="array" ref="V2169">VLOOKUP($E2169,$AI$118:$AW$122,COLUMN($AW:$AW)-COLUMN($AH:$AH),FALSE)</f>
        <v>0</v>
      </c>
      <c r="W2169" s="87" t="str">
        <f t="shared" si="492"/>
        <v>Domestic</v>
      </c>
      <c r="X2169" s="87" t="str">
        <f t="shared" si="493"/>
        <v>Non-local</v>
      </c>
      <c r="Y2169" s="104"/>
      <c r="Z2169" s="87" t="str">
        <f t="shared" si="489"/>
        <v>USA</v>
      </c>
      <c r="AA2169" s="87" t="str">
        <f t="shared" si="490"/>
        <v>USA</v>
      </c>
      <c r="AB2169" s="82" cm="1">
        <f t="array" ref="AB2169">VLOOKUP(B2169,'GDP per Capita'!$T$2:$V$4235,COLUMN('GDP per Capita'!$V:$V)-COLUMN('GDP per Capita'!$S:$S),FALSE)</f>
        <v>63809.64</v>
      </c>
      <c r="AC2169" s="82">
        <f t="shared" si="494"/>
        <v>63809.64</v>
      </c>
      <c r="AD2169" s="82">
        <f t="shared" si="495"/>
        <v>63809.64</v>
      </c>
      <c r="AE2169" s="88">
        <f t="shared" si="491"/>
        <v>3.1253629155239548E-2</v>
      </c>
    </row>
    <row r="2170" spans="1:31">
      <c r="A2170" s="77" t="s">
        <v>1627</v>
      </c>
      <c r="B2170" s="77">
        <v>2169</v>
      </c>
      <c r="C2170" s="77" t="s">
        <v>29</v>
      </c>
      <c r="D2170" s="77" t="s">
        <v>29</v>
      </c>
      <c r="E2170" s="77">
        <v>2018</v>
      </c>
      <c r="F2170" s="77">
        <v>38.982247299999997</v>
      </c>
      <c r="G2170" s="77">
        <v>-77.088187300000001</v>
      </c>
      <c r="H2170" s="77">
        <v>0</v>
      </c>
      <c r="I2170" s="77" t="s">
        <v>1626</v>
      </c>
      <c r="J2170" s="77">
        <v>39.739236400000003</v>
      </c>
      <c r="K2170" s="77">
        <v>-104.9848623</v>
      </c>
      <c r="L2170" s="77">
        <v>4780.2479368816703</v>
      </c>
      <c r="M2170" s="77">
        <v>0.84633578464473203</v>
      </c>
      <c r="N2170" s="77">
        <v>0</v>
      </c>
      <c r="O2170" s="77">
        <v>573.62975242580001</v>
      </c>
      <c r="P2170" s="87" cm="1">
        <f t="array" ref="P2170">IF($X2170="Non-local",VLOOKUP($E2170,$AI$64:$AW$68,COLUMN($AW:$AW)-COLUMN($AH:$AH),FALSE),IF($X2170="Unknown",VLOOKUP($E2170,$AI$71:$AW$75,COLUMN($AW:$AW)-COLUMN($AH:$AH),FALSE),0))</f>
        <v>284</v>
      </c>
      <c r="Q2170" s="87" cm="1">
        <f t="array" ref="Q2170">IF($X2170="Non-local",VLOOKUP($E2170,$AI$40:$AW$44,COLUMN($AW:$AW)-COLUMN($AH:$AH),FALSE),IF($X2170="Unknown",VLOOKUP($E2170,$AI$47:$AW$51,COLUMN($AW:$AW)-COLUMN($AH:$AH),FALSE),0))</f>
        <v>701.10299999999995</v>
      </c>
      <c r="R2170" s="87" cm="1">
        <f t="array" ref="R2170">IF($X2170="Non-local",VLOOKUP($E2170,$AI$88:$AW$92,COLUMN($AW:$AW)-COLUMN($AH:$AH),FALSE),IF($X2170="Unknown",VLOOKUP($E2170,$AI$95:$AW$99,COLUMN($AW:$AW)-COLUMN($AH:$AH),FALSE),0))</f>
        <v>0.15773661179887363</v>
      </c>
      <c r="S2170" s="87" cm="1">
        <f t="array" ref="S2170">VLOOKUP($E2170,$AI$111:$AW$115,COLUMN($AW:$AW)-COLUMN($AH:$AH),FALSE)</f>
        <v>431.69321999999994</v>
      </c>
      <c r="T2170" s="104">
        <f t="shared" si="487"/>
        <v>1.0040723964436056</v>
      </c>
      <c r="U2170" s="104">
        <f t="shared" si="488"/>
        <v>1990.4259724257997</v>
      </c>
      <c r="V2170" s="87" cm="1">
        <f t="array" ref="V2170">VLOOKUP($E2170,$AI$118:$AW$122,COLUMN($AW:$AW)-COLUMN($AH:$AH),FALSE)</f>
        <v>0</v>
      </c>
      <c r="W2170" s="87" t="str">
        <f t="shared" si="492"/>
        <v>Domestic</v>
      </c>
      <c r="X2170" s="87" t="str">
        <f t="shared" si="493"/>
        <v>Non-local</v>
      </c>
      <c r="Y2170" s="104"/>
      <c r="Z2170" s="87" t="str">
        <f t="shared" si="489"/>
        <v>USA</v>
      </c>
      <c r="AA2170" s="87" t="str">
        <f t="shared" si="490"/>
        <v>USA</v>
      </c>
      <c r="AB2170" s="82" cm="1">
        <f t="array" ref="AB2170">VLOOKUP(B2170,'GDP per Capita'!$T$2:$V$4235,COLUMN('GDP per Capita'!$V:$V)-COLUMN('GDP per Capita'!$S:$S),FALSE)</f>
        <v>63809.64</v>
      </c>
      <c r="AC2170" s="82">
        <f t="shared" si="494"/>
        <v>63809.64</v>
      </c>
      <c r="AD2170" s="82">
        <f t="shared" si="495"/>
        <v>63809.64</v>
      </c>
      <c r="AE2170" s="88">
        <f t="shared" si="491"/>
        <v>3.1193186051916288E-2</v>
      </c>
    </row>
    <row r="2171" spans="1:31">
      <c r="A2171" s="77" t="s">
        <v>910</v>
      </c>
      <c r="B2171" s="77">
        <v>2170</v>
      </c>
      <c r="C2171" s="77" t="s">
        <v>29</v>
      </c>
      <c r="D2171" s="77" t="s">
        <v>29</v>
      </c>
      <c r="E2171" s="77">
        <v>2018</v>
      </c>
      <c r="F2171" s="77">
        <v>37.411403499999999</v>
      </c>
      <c r="G2171" s="77">
        <v>-122.0543534</v>
      </c>
      <c r="H2171" s="77">
        <v>0</v>
      </c>
      <c r="I2171" s="77" t="s">
        <v>1626</v>
      </c>
      <c r="J2171" s="77">
        <v>39.739236400000003</v>
      </c>
      <c r="K2171" s="77">
        <v>-104.9848623</v>
      </c>
      <c r="L2171" s="77">
        <v>3007.7427348403098</v>
      </c>
      <c r="M2171" s="77">
        <v>0.56415764059854501</v>
      </c>
      <c r="N2171" s="77">
        <v>0</v>
      </c>
      <c r="O2171" s="77">
        <v>577.48660508933995</v>
      </c>
      <c r="P2171" s="87" cm="1">
        <f t="array" ref="P2171">IF($X2171="Non-local",VLOOKUP($E2171,$AI$64:$AW$68,COLUMN($AW:$AW)-COLUMN($AH:$AH),FALSE),IF($X2171="Unknown",VLOOKUP($E2171,$AI$71:$AW$75,COLUMN($AW:$AW)-COLUMN($AH:$AH),FALSE),0))</f>
        <v>284</v>
      </c>
      <c r="Q2171" s="87" cm="1">
        <f t="array" ref="Q2171">IF($X2171="Non-local",VLOOKUP($E2171,$AI$40:$AW$44,COLUMN($AW:$AW)-COLUMN($AH:$AH),FALSE),IF($X2171="Unknown",VLOOKUP($E2171,$AI$47:$AW$51,COLUMN($AW:$AW)-COLUMN($AH:$AH),FALSE),0))</f>
        <v>701.10299999999995</v>
      </c>
      <c r="R2171" s="87" cm="1">
        <f t="array" ref="R2171">IF($X2171="Non-local",VLOOKUP($E2171,$AI$88:$AW$92,COLUMN($AW:$AW)-COLUMN($AH:$AH),FALSE),IF($X2171="Unknown",VLOOKUP($E2171,$AI$95:$AW$99,COLUMN($AW:$AW)-COLUMN($AH:$AH),FALSE),0))</f>
        <v>0.15773661179887363</v>
      </c>
      <c r="S2171" s="87" cm="1">
        <f t="array" ref="S2171">VLOOKUP($E2171,$AI$111:$AW$115,COLUMN($AW:$AW)-COLUMN($AH:$AH),FALSE)</f>
        <v>431.69321999999994</v>
      </c>
      <c r="T2171" s="104">
        <f t="shared" si="487"/>
        <v>0.72189425239741867</v>
      </c>
      <c r="U2171" s="104">
        <f t="shared" si="488"/>
        <v>1994.2828250893397</v>
      </c>
      <c r="V2171" s="87" cm="1">
        <f t="array" ref="V2171">VLOOKUP($E2171,$AI$118:$AW$122,COLUMN($AW:$AW)-COLUMN($AH:$AH),FALSE)</f>
        <v>0</v>
      </c>
      <c r="W2171" s="87" t="str">
        <f t="shared" si="492"/>
        <v>Domestic</v>
      </c>
      <c r="X2171" s="87" t="str">
        <f t="shared" si="493"/>
        <v>Non-local</v>
      </c>
      <c r="Y2171" s="104"/>
      <c r="Z2171" s="87" t="str">
        <f t="shared" si="489"/>
        <v>USA</v>
      </c>
      <c r="AA2171" s="87" t="str">
        <f t="shared" si="490"/>
        <v>USA</v>
      </c>
      <c r="AB2171" s="82" cm="1">
        <f t="array" ref="AB2171">VLOOKUP(B2171,'GDP per Capita'!$T$2:$V$4235,COLUMN('GDP per Capita'!$V:$V)-COLUMN('GDP per Capita'!$S:$S),FALSE)</f>
        <v>63809.64</v>
      </c>
      <c r="AC2171" s="82">
        <f t="shared" si="494"/>
        <v>63809.64</v>
      </c>
      <c r="AD2171" s="82">
        <f t="shared" si="495"/>
        <v>63809.64</v>
      </c>
      <c r="AE2171" s="88">
        <f t="shared" si="491"/>
        <v>3.1253629155239548E-2</v>
      </c>
    </row>
    <row r="2172" spans="1:31">
      <c r="A2172" s="77" t="s">
        <v>1011</v>
      </c>
      <c r="B2172" s="77">
        <v>2171</v>
      </c>
      <c r="C2172" s="77" t="s">
        <v>29</v>
      </c>
      <c r="D2172" s="77" t="s">
        <v>29</v>
      </c>
      <c r="E2172" s="77">
        <v>2018</v>
      </c>
      <c r="F2172" s="77">
        <v>40.102554999999903</v>
      </c>
      <c r="G2172" s="77">
        <v>-105.36320790000001</v>
      </c>
      <c r="H2172" s="77">
        <v>1</v>
      </c>
      <c r="I2172" s="77" t="s">
        <v>1626</v>
      </c>
      <c r="J2172" s="77">
        <v>39.739236400000003</v>
      </c>
      <c r="K2172" s="77">
        <v>-104.9848623</v>
      </c>
      <c r="L2172" s="77">
        <v>103.404289622392</v>
      </c>
      <c r="M2172" s="77">
        <v>0</v>
      </c>
      <c r="N2172" s="77">
        <v>0</v>
      </c>
      <c r="O2172" s="77">
        <v>0</v>
      </c>
      <c r="P2172" s="87" cm="1">
        <f t="array" ref="P2172">IF($X2172="Non-local",VLOOKUP($E2172,$AI$64:$AW$68,COLUMN($AW:$AW)-COLUMN($AH:$AH),FALSE),IF($X2172="Unknown",VLOOKUP($E2172,$AI$71:$AW$75,COLUMN($AW:$AW)-COLUMN($AH:$AH),FALSE),0))</f>
        <v>0</v>
      </c>
      <c r="Q2172" s="87" cm="1">
        <f t="array" ref="Q2172">IF($X2172="Non-local",VLOOKUP($E2172,$AI$40:$AW$44,COLUMN($AW:$AW)-COLUMN($AH:$AH),FALSE),IF($X2172="Unknown",VLOOKUP($E2172,$AI$47:$AW$51,COLUMN($AW:$AW)-COLUMN($AH:$AH),FALSE),0))</f>
        <v>0</v>
      </c>
      <c r="R2172" s="87" cm="1">
        <f t="array" ref="R2172">IF($X2172="Non-local",VLOOKUP($E2172,$AI$88:$AW$92,COLUMN($AW:$AW)-COLUMN($AH:$AH),FALSE),IF($X2172="Unknown",VLOOKUP($E2172,$AI$95:$AW$99,COLUMN($AW:$AW)-COLUMN($AH:$AH),FALSE),0))</f>
        <v>0</v>
      </c>
      <c r="S2172" s="87" cm="1">
        <f t="array" ref="S2172">VLOOKUP($E2172,$AI$111:$AW$115,COLUMN($AW:$AW)-COLUMN($AH:$AH),FALSE)</f>
        <v>431.69321999999994</v>
      </c>
      <c r="T2172" s="104">
        <f t="shared" si="487"/>
        <v>0</v>
      </c>
      <c r="U2172" s="104">
        <f t="shared" si="488"/>
        <v>431.69321999999994</v>
      </c>
      <c r="V2172" s="87" cm="1">
        <f t="array" ref="V2172">VLOOKUP($E2172,$AI$118:$AW$122,COLUMN($AW:$AW)-COLUMN($AH:$AH),FALSE)</f>
        <v>0</v>
      </c>
      <c r="W2172" s="87" t="str">
        <f t="shared" si="492"/>
        <v>Domestic</v>
      </c>
      <c r="X2172" s="87" t="str">
        <f t="shared" si="493"/>
        <v>Local</v>
      </c>
      <c r="Y2172" s="104"/>
      <c r="Z2172" s="87" t="str">
        <f t="shared" si="489"/>
        <v>USA</v>
      </c>
      <c r="AA2172" s="87" t="str">
        <f t="shared" si="490"/>
        <v>USA</v>
      </c>
      <c r="AB2172" s="82" cm="1">
        <f t="array" ref="AB2172">VLOOKUP(B2172,'GDP per Capita'!$T$2:$V$4235,COLUMN('GDP per Capita'!$V:$V)-COLUMN('GDP per Capita'!$S:$S),FALSE)</f>
        <v>63809.64</v>
      </c>
      <c r="AC2172" s="82">
        <f t="shared" si="494"/>
        <v>63809.64</v>
      </c>
      <c r="AD2172" s="82">
        <f t="shared" si="495"/>
        <v>63809.64</v>
      </c>
      <c r="AE2172" s="88">
        <f t="shared" si="491"/>
        <v>6.7653291885050593E-3</v>
      </c>
    </row>
    <row r="2173" spans="1:31">
      <c r="A2173" s="77" t="s">
        <v>1628</v>
      </c>
      <c r="B2173" s="77">
        <v>2172</v>
      </c>
      <c r="C2173" s="77" t="s">
        <v>29</v>
      </c>
      <c r="D2173" s="77" t="s">
        <v>29</v>
      </c>
      <c r="E2173" s="77">
        <v>2018</v>
      </c>
      <c r="F2173" s="77">
        <v>37.885758199999998</v>
      </c>
      <c r="G2173" s="77">
        <v>-122.1180201</v>
      </c>
      <c r="H2173" s="77">
        <v>0</v>
      </c>
      <c r="I2173" s="77" t="s">
        <v>1626</v>
      </c>
      <c r="J2173" s="77">
        <v>39.739236400000003</v>
      </c>
      <c r="K2173" s="77">
        <v>-104.9848623</v>
      </c>
      <c r="L2173" s="77">
        <v>2992.7219086861701</v>
      </c>
      <c r="M2173" s="77">
        <v>0.56176636476965902</v>
      </c>
      <c r="N2173" s="77">
        <v>0</v>
      </c>
      <c r="O2173" s="77">
        <v>574.60260646774498</v>
      </c>
      <c r="P2173" s="87" cm="1">
        <f t="array" ref="P2173">IF($X2173="Non-local",VLOOKUP($E2173,$AI$64:$AW$68,COLUMN($AW:$AW)-COLUMN($AH:$AH),FALSE),IF($X2173="Unknown",VLOOKUP($E2173,$AI$71:$AW$75,COLUMN($AW:$AW)-COLUMN($AH:$AH),FALSE),0))</f>
        <v>284</v>
      </c>
      <c r="Q2173" s="87" cm="1">
        <f t="array" ref="Q2173">IF($X2173="Non-local",VLOOKUP($E2173,$AI$40:$AW$44,COLUMN($AW:$AW)-COLUMN($AH:$AH),FALSE),IF($X2173="Unknown",VLOOKUP($E2173,$AI$47:$AW$51,COLUMN($AW:$AW)-COLUMN($AH:$AH),FALSE),0))</f>
        <v>701.10299999999995</v>
      </c>
      <c r="R2173" s="87" cm="1">
        <f t="array" ref="R2173">IF($X2173="Non-local",VLOOKUP($E2173,$AI$88:$AW$92,COLUMN($AW:$AW)-COLUMN($AH:$AH),FALSE),IF($X2173="Unknown",VLOOKUP($E2173,$AI$95:$AW$99,COLUMN($AW:$AW)-COLUMN($AH:$AH),FALSE),0))</f>
        <v>0.15773661179887363</v>
      </c>
      <c r="S2173" s="87" cm="1">
        <f t="array" ref="S2173">VLOOKUP($E2173,$AI$111:$AW$115,COLUMN($AW:$AW)-COLUMN($AH:$AH),FALSE)</f>
        <v>431.69321999999994</v>
      </c>
      <c r="T2173" s="104">
        <f t="shared" si="487"/>
        <v>0.71950297656853268</v>
      </c>
      <c r="U2173" s="104">
        <f t="shared" si="488"/>
        <v>1991.3988264677448</v>
      </c>
      <c r="V2173" s="87" cm="1">
        <f t="array" ref="V2173">VLOOKUP($E2173,$AI$118:$AW$122,COLUMN($AW:$AW)-COLUMN($AH:$AH),FALSE)</f>
        <v>0</v>
      </c>
      <c r="W2173" s="87" t="str">
        <f t="shared" si="492"/>
        <v>Domestic</v>
      </c>
      <c r="X2173" s="87" t="str">
        <f t="shared" si="493"/>
        <v>Non-local</v>
      </c>
      <c r="Y2173" s="104"/>
      <c r="Z2173" s="87" t="str">
        <f t="shared" si="489"/>
        <v>USA</v>
      </c>
      <c r="AA2173" s="87" t="str">
        <f t="shared" si="490"/>
        <v>USA</v>
      </c>
      <c r="AB2173" s="82" cm="1">
        <f t="array" ref="AB2173">VLOOKUP(B2173,'GDP per Capita'!$T$2:$V$4235,COLUMN('GDP per Capita'!$V:$V)-COLUMN('GDP per Capita'!$S:$S),FALSE)</f>
        <v>63809.64</v>
      </c>
      <c r="AC2173" s="82">
        <f t="shared" si="494"/>
        <v>63809.64</v>
      </c>
      <c r="AD2173" s="82">
        <f t="shared" si="495"/>
        <v>63809.64</v>
      </c>
      <c r="AE2173" s="88">
        <f t="shared" si="491"/>
        <v>3.12084322442149E-2</v>
      </c>
    </row>
    <row r="2174" spans="1:31">
      <c r="A2174" s="77" t="s">
        <v>1406</v>
      </c>
      <c r="B2174" s="77">
        <v>2173</v>
      </c>
      <c r="C2174" s="77" t="s">
        <v>29</v>
      </c>
      <c r="D2174" s="77" t="s">
        <v>29</v>
      </c>
      <c r="E2174" s="77">
        <v>2018</v>
      </c>
      <c r="F2174" s="77">
        <v>42.910719</v>
      </c>
      <c r="G2174" s="77">
        <v>-76.796784799999998</v>
      </c>
      <c r="H2174" s="77">
        <v>0</v>
      </c>
      <c r="I2174" s="77" t="s">
        <v>1626</v>
      </c>
      <c r="J2174" s="77">
        <v>39.739236400000003</v>
      </c>
      <c r="K2174" s="77">
        <v>-104.9848623</v>
      </c>
      <c r="L2174" s="77">
        <v>4737.5170559745802</v>
      </c>
      <c r="M2174" s="77">
        <v>0.83953314132727797</v>
      </c>
      <c r="N2174" s="77">
        <v>0</v>
      </c>
      <c r="O2174" s="77">
        <v>568.50204671694996</v>
      </c>
      <c r="P2174" s="87" cm="1">
        <f t="array" ref="P2174">IF($X2174="Non-local",VLOOKUP($E2174,$AI$64:$AW$68,COLUMN($AW:$AW)-COLUMN($AH:$AH),FALSE),IF($X2174="Unknown",VLOOKUP($E2174,$AI$71:$AW$75,COLUMN($AW:$AW)-COLUMN($AH:$AH),FALSE),0))</f>
        <v>284</v>
      </c>
      <c r="Q2174" s="87" cm="1">
        <f t="array" ref="Q2174">IF($X2174="Non-local",VLOOKUP($E2174,$AI$40:$AW$44,COLUMN($AW:$AW)-COLUMN($AH:$AH),FALSE),IF($X2174="Unknown",VLOOKUP($E2174,$AI$47:$AW$51,COLUMN($AW:$AW)-COLUMN($AH:$AH),FALSE),0))</f>
        <v>701.10299999999995</v>
      </c>
      <c r="R2174" s="87" cm="1">
        <f t="array" ref="R2174">IF($X2174="Non-local",VLOOKUP($E2174,$AI$88:$AW$92,COLUMN($AW:$AW)-COLUMN($AH:$AH),FALSE),IF($X2174="Unknown",VLOOKUP($E2174,$AI$95:$AW$99,COLUMN($AW:$AW)-COLUMN($AH:$AH),FALSE),0))</f>
        <v>0.15773661179887363</v>
      </c>
      <c r="S2174" s="87" cm="1">
        <f t="array" ref="S2174">VLOOKUP($E2174,$AI$111:$AW$115,COLUMN($AW:$AW)-COLUMN($AH:$AH),FALSE)</f>
        <v>431.69321999999994</v>
      </c>
      <c r="T2174" s="104">
        <f t="shared" si="487"/>
        <v>0.99726975312615163</v>
      </c>
      <c r="U2174" s="104">
        <f t="shared" si="488"/>
        <v>1985.2982667169497</v>
      </c>
      <c r="V2174" s="87" cm="1">
        <f t="array" ref="V2174">VLOOKUP($E2174,$AI$118:$AW$122,COLUMN($AW:$AW)-COLUMN($AH:$AH),FALSE)</f>
        <v>0</v>
      </c>
      <c r="W2174" s="87" t="str">
        <f t="shared" si="492"/>
        <v>Domestic</v>
      </c>
      <c r="X2174" s="87" t="str">
        <f t="shared" si="493"/>
        <v>Non-local</v>
      </c>
      <c r="Y2174" s="104"/>
      <c r="Z2174" s="87" t="str">
        <f t="shared" si="489"/>
        <v>USA</v>
      </c>
      <c r="AA2174" s="87" t="str">
        <f t="shared" si="490"/>
        <v>USA</v>
      </c>
      <c r="AB2174" s="82" cm="1">
        <f t="array" ref="AB2174">VLOOKUP(B2174,'GDP per Capita'!$T$2:$V$4235,COLUMN('GDP per Capita'!$V:$V)-COLUMN('GDP per Capita'!$S:$S),FALSE)</f>
        <v>63809.64</v>
      </c>
      <c r="AC2174" s="82">
        <f t="shared" si="494"/>
        <v>63809.64</v>
      </c>
      <c r="AD2174" s="82">
        <f t="shared" si="495"/>
        <v>63809.64</v>
      </c>
      <c r="AE2174" s="88">
        <f t="shared" si="491"/>
        <v>3.1112826631163406E-2</v>
      </c>
    </row>
    <row r="2175" spans="1:31">
      <c r="A2175" s="77" t="s">
        <v>34</v>
      </c>
      <c r="B2175" s="77">
        <v>2174</v>
      </c>
      <c r="C2175" s="77" t="s">
        <v>34</v>
      </c>
      <c r="D2175" s="77" t="s">
        <v>34</v>
      </c>
      <c r="E2175" s="77">
        <v>2018</v>
      </c>
      <c r="F2175" s="77">
        <v>0</v>
      </c>
      <c r="G2175" s="77">
        <v>0</v>
      </c>
      <c r="H2175" s="77">
        <v>0</v>
      </c>
      <c r="I2175" s="77" t="s">
        <v>1626</v>
      </c>
      <c r="J2175" s="77">
        <v>39.739236400000003</v>
      </c>
      <c r="K2175" s="77">
        <v>-104.9848623</v>
      </c>
      <c r="L2175" s="77">
        <v>3634.64963419997</v>
      </c>
      <c r="M2175" s="77">
        <v>0.63822810708617395</v>
      </c>
      <c r="N2175" s="77">
        <v>1</v>
      </c>
      <c r="O2175" s="77">
        <v>697.85272976639499</v>
      </c>
      <c r="P2175" s="87" cm="1">
        <f t="array" ref="P2175">IF($X2175="Non-local",VLOOKUP($E2175,$AI$64:$AW$68,COLUMN($AW:$AW)-COLUMN($AH:$AH),FALSE),IF($X2175="Unknown",VLOOKUP($E2175,$AI$71:$AW$75,COLUMN($AW:$AW)-COLUMN($AH:$AH),FALSE),0))</f>
        <v>224.79883381924199</v>
      </c>
      <c r="Q2175" s="87" cm="1">
        <f t="array" ref="Q2175">IF($X2175="Non-local",VLOOKUP($E2175,$AI$40:$AW$44,COLUMN($AW:$AW)-COLUMN($AH:$AH),FALSE),IF($X2175="Unknown",VLOOKUP($E2175,$AI$47:$AW$51,COLUMN($AW:$AW)-COLUMN($AH:$AH),FALSE),0))</f>
        <v>554.95470699708449</v>
      </c>
      <c r="R2175" s="87" cm="1">
        <f t="array" ref="R2175">IF($X2175="Non-local",VLOOKUP($E2175,$AI$88:$AW$92,COLUMN($AW:$AW)-COLUMN($AH:$AH),FALSE),IF($X2175="Unknown",VLOOKUP($E2175,$AI$95:$AW$99,COLUMN($AW:$AW)-COLUMN($AH:$AH),FALSE),0))</f>
        <v>0.12485565627811718</v>
      </c>
      <c r="S2175" s="87" cm="1">
        <f t="array" ref="S2175">VLOOKUP($E2175,$AI$111:$AW$115,COLUMN($AW:$AW)-COLUMN($AH:$AH),FALSE)</f>
        <v>431.69321999999994</v>
      </c>
      <c r="T2175" s="104">
        <f t="shared" si="487"/>
        <v>0.76308376336429107</v>
      </c>
      <c r="U2175" s="104">
        <f t="shared" si="488"/>
        <v>1909.2994905827213</v>
      </c>
      <c r="V2175" s="87" cm="1">
        <f t="array" ref="V2175">VLOOKUP($E2175,$AI$118:$AW$122,COLUMN($AW:$AW)-COLUMN($AH:$AH),FALSE)</f>
        <v>0</v>
      </c>
      <c r="W2175" s="87" t="str">
        <f t="shared" si="492"/>
        <v>Unknown</v>
      </c>
      <c r="X2175" s="87" t="str">
        <f t="shared" si="493"/>
        <v>Unknown</v>
      </c>
      <c r="Y2175" s="104"/>
      <c r="Z2175" s="87" t="str">
        <f t="shared" si="489"/>
        <v>Unknown</v>
      </c>
      <c r="AA2175" s="87" t="str">
        <f t="shared" si="490"/>
        <v>Unknown</v>
      </c>
      <c r="AB2175" s="82" t="e" cm="1">
        <f t="array" ref="AB2175">VLOOKUP(B2175,'GDP per Capita'!$T$2:$V$4235,COLUMN('GDP per Capita'!$V:$V)-COLUMN('GDP per Capita'!$S:$S),FALSE)</f>
        <v>#N/A</v>
      </c>
      <c r="AC2175" s="82" t="str">
        <f t="shared" si="494"/>
        <v/>
      </c>
      <c r="AD2175" s="82">
        <f t="shared" si="495"/>
        <v>61228.93767638311</v>
      </c>
      <c r="AE2175" s="88">
        <f t="shared" si="491"/>
        <v>3.1182959610928637E-2</v>
      </c>
    </row>
    <row r="2176" spans="1:31">
      <c r="A2176" s="77" t="s">
        <v>954</v>
      </c>
      <c r="B2176" s="77">
        <v>2175</v>
      </c>
      <c r="C2176" s="77" t="s">
        <v>29</v>
      </c>
      <c r="D2176" s="77" t="s">
        <v>29</v>
      </c>
      <c r="E2176" s="77">
        <v>2018</v>
      </c>
      <c r="F2176" s="77">
        <v>39.734838099999997</v>
      </c>
      <c r="G2176" s="77">
        <v>-104.9653271</v>
      </c>
      <c r="H2176" s="77">
        <v>1</v>
      </c>
      <c r="I2176" s="77" t="s">
        <v>1626</v>
      </c>
      <c r="J2176" s="77">
        <v>39.739236400000003</v>
      </c>
      <c r="K2176" s="77">
        <v>-104.9848623</v>
      </c>
      <c r="L2176" s="77">
        <v>3.4810610096224801</v>
      </c>
      <c r="M2176" s="77">
        <v>0</v>
      </c>
      <c r="N2176" s="77">
        <v>0</v>
      </c>
      <c r="O2176" s="77">
        <v>0</v>
      </c>
      <c r="P2176" s="87" cm="1">
        <f t="array" ref="P2176">IF($X2176="Non-local",VLOOKUP($E2176,$AI$64:$AW$68,COLUMN($AW:$AW)-COLUMN($AH:$AH),FALSE),IF($X2176="Unknown",VLOOKUP($E2176,$AI$71:$AW$75,COLUMN($AW:$AW)-COLUMN($AH:$AH),FALSE),0))</f>
        <v>0</v>
      </c>
      <c r="Q2176" s="87" cm="1">
        <f t="array" ref="Q2176">IF($X2176="Non-local",VLOOKUP($E2176,$AI$40:$AW$44,COLUMN($AW:$AW)-COLUMN($AH:$AH),FALSE),IF($X2176="Unknown",VLOOKUP($E2176,$AI$47:$AW$51,COLUMN($AW:$AW)-COLUMN($AH:$AH),FALSE),0))</f>
        <v>0</v>
      </c>
      <c r="R2176" s="87" cm="1">
        <f t="array" ref="R2176">IF($X2176="Non-local",VLOOKUP($E2176,$AI$88:$AW$92,COLUMN($AW:$AW)-COLUMN($AH:$AH),FALSE),IF($X2176="Unknown",VLOOKUP($E2176,$AI$95:$AW$99,COLUMN($AW:$AW)-COLUMN($AH:$AH),FALSE),0))</f>
        <v>0</v>
      </c>
      <c r="S2176" s="87" cm="1">
        <f t="array" ref="S2176">VLOOKUP($E2176,$AI$111:$AW$115,COLUMN($AW:$AW)-COLUMN($AH:$AH),FALSE)</f>
        <v>431.69321999999994</v>
      </c>
      <c r="T2176" s="104">
        <f t="shared" si="487"/>
        <v>0</v>
      </c>
      <c r="U2176" s="104">
        <f t="shared" si="488"/>
        <v>431.69321999999994</v>
      </c>
      <c r="V2176" s="87" cm="1">
        <f t="array" ref="V2176">VLOOKUP($E2176,$AI$118:$AW$122,COLUMN($AW:$AW)-COLUMN($AH:$AH),FALSE)</f>
        <v>0</v>
      </c>
      <c r="W2176" s="87" t="str">
        <f t="shared" si="492"/>
        <v>Domestic</v>
      </c>
      <c r="X2176" s="87" t="str">
        <f t="shared" si="493"/>
        <v>Local</v>
      </c>
      <c r="Y2176" s="104"/>
      <c r="Z2176" s="87" t="str">
        <f t="shared" si="489"/>
        <v>USA</v>
      </c>
      <c r="AA2176" s="87" t="str">
        <f t="shared" si="490"/>
        <v>USA</v>
      </c>
      <c r="AB2176" s="82" cm="1">
        <f t="array" ref="AB2176">VLOOKUP(B2176,'GDP per Capita'!$T$2:$V$4235,COLUMN('GDP per Capita'!$V:$V)-COLUMN('GDP per Capita'!$S:$S),FALSE)</f>
        <v>63809.64</v>
      </c>
      <c r="AC2176" s="82">
        <f t="shared" si="494"/>
        <v>63809.64</v>
      </c>
      <c r="AD2176" s="82">
        <f t="shared" si="495"/>
        <v>63809.64</v>
      </c>
      <c r="AE2176" s="88">
        <f t="shared" si="491"/>
        <v>6.7653291885050593E-3</v>
      </c>
    </row>
    <row r="2177" spans="1:31">
      <c r="A2177" s="77" t="s">
        <v>1629</v>
      </c>
      <c r="B2177" s="77">
        <v>2176</v>
      </c>
      <c r="C2177" s="77" t="s">
        <v>29</v>
      </c>
      <c r="D2177" s="77" t="s">
        <v>29</v>
      </c>
      <c r="E2177" s="77">
        <v>2018</v>
      </c>
      <c r="F2177" s="77">
        <v>38.858577699999998</v>
      </c>
      <c r="G2177" s="77">
        <v>-104.91787309999999</v>
      </c>
      <c r="H2177" s="77">
        <v>1</v>
      </c>
      <c r="I2177" s="77" t="s">
        <v>1626</v>
      </c>
      <c r="J2177" s="77">
        <v>39.739236400000003</v>
      </c>
      <c r="K2177" s="77">
        <v>-104.9848623</v>
      </c>
      <c r="L2177" s="77">
        <v>196.188837732454</v>
      </c>
      <c r="M2177" s="77">
        <v>0</v>
      </c>
      <c r="N2177" s="77">
        <v>0</v>
      </c>
      <c r="O2177" s="77">
        <v>0</v>
      </c>
      <c r="P2177" s="87" cm="1">
        <f t="array" ref="P2177">IF($X2177="Non-local",VLOOKUP($E2177,$AI$64:$AW$68,COLUMN($AW:$AW)-COLUMN($AH:$AH),FALSE),IF($X2177="Unknown",VLOOKUP($E2177,$AI$71:$AW$75,COLUMN($AW:$AW)-COLUMN($AH:$AH),FALSE),0))</f>
        <v>0</v>
      </c>
      <c r="Q2177" s="87" cm="1">
        <f t="array" ref="Q2177">IF($X2177="Non-local",VLOOKUP($E2177,$AI$40:$AW$44,COLUMN($AW:$AW)-COLUMN($AH:$AH),FALSE),IF($X2177="Unknown",VLOOKUP($E2177,$AI$47:$AW$51,COLUMN($AW:$AW)-COLUMN($AH:$AH),FALSE),0))</f>
        <v>0</v>
      </c>
      <c r="R2177" s="87" cm="1">
        <f t="array" ref="R2177">IF($X2177="Non-local",VLOOKUP($E2177,$AI$88:$AW$92,COLUMN($AW:$AW)-COLUMN($AH:$AH),FALSE),IF($X2177="Unknown",VLOOKUP($E2177,$AI$95:$AW$99,COLUMN($AW:$AW)-COLUMN($AH:$AH),FALSE),0))</f>
        <v>0</v>
      </c>
      <c r="S2177" s="87" cm="1">
        <f t="array" ref="S2177">VLOOKUP($E2177,$AI$111:$AW$115,COLUMN($AW:$AW)-COLUMN($AH:$AH),FALSE)</f>
        <v>431.69321999999994</v>
      </c>
      <c r="T2177" s="104">
        <f t="shared" si="487"/>
        <v>0</v>
      </c>
      <c r="U2177" s="104">
        <f t="shared" si="488"/>
        <v>431.69321999999994</v>
      </c>
      <c r="V2177" s="87" cm="1">
        <f t="array" ref="V2177">VLOOKUP($E2177,$AI$118:$AW$122,COLUMN($AW:$AW)-COLUMN($AH:$AH),FALSE)</f>
        <v>0</v>
      </c>
      <c r="W2177" s="87" t="str">
        <f t="shared" si="492"/>
        <v>Domestic</v>
      </c>
      <c r="X2177" s="87" t="str">
        <f t="shared" si="493"/>
        <v>Local</v>
      </c>
      <c r="Y2177" s="104"/>
      <c r="Z2177" s="87" t="str">
        <f t="shared" si="489"/>
        <v>USA</v>
      </c>
      <c r="AA2177" s="87" t="str">
        <f t="shared" si="490"/>
        <v>USA</v>
      </c>
      <c r="AB2177" s="82" cm="1">
        <f t="array" ref="AB2177">VLOOKUP(B2177,'GDP per Capita'!$T$2:$V$4235,COLUMN('GDP per Capita'!$V:$V)-COLUMN('GDP per Capita'!$S:$S),FALSE)</f>
        <v>63809.64</v>
      </c>
      <c r="AC2177" s="82">
        <f t="shared" si="494"/>
        <v>63809.64</v>
      </c>
      <c r="AD2177" s="82">
        <f t="shared" si="495"/>
        <v>63809.64</v>
      </c>
      <c r="AE2177" s="88">
        <f t="shared" si="491"/>
        <v>6.7653291885050593E-3</v>
      </c>
    </row>
    <row r="2178" spans="1:31">
      <c r="A2178" s="77" t="s">
        <v>1091</v>
      </c>
      <c r="B2178" s="77">
        <v>2177</v>
      </c>
      <c r="C2178" s="77" t="s">
        <v>29</v>
      </c>
      <c r="D2178" s="77" t="s">
        <v>29</v>
      </c>
      <c r="E2178" s="77">
        <v>2018</v>
      </c>
      <c r="F2178" s="77">
        <v>38.896729000000001</v>
      </c>
      <c r="G2178" s="77">
        <v>-77.298664372195006</v>
      </c>
      <c r="H2178" s="77">
        <v>0</v>
      </c>
      <c r="I2178" s="77" t="s">
        <v>1626</v>
      </c>
      <c r="J2178" s="77">
        <v>39.739236400000003</v>
      </c>
      <c r="K2178" s="77">
        <v>-104.9848623</v>
      </c>
      <c r="L2178" s="77">
        <v>4748.1389965057297</v>
      </c>
      <c r="M2178" s="77">
        <v>0.84122412618971698</v>
      </c>
      <c r="N2178" s="77">
        <v>0</v>
      </c>
      <c r="O2178" s="77">
        <v>569.77667958068696</v>
      </c>
      <c r="P2178" s="87" cm="1">
        <f t="array" ref="P2178">IF($X2178="Non-local",VLOOKUP($E2178,$AI$64:$AW$68,COLUMN($AW:$AW)-COLUMN($AH:$AH),FALSE),IF($X2178="Unknown",VLOOKUP($E2178,$AI$71:$AW$75,COLUMN($AW:$AW)-COLUMN($AH:$AH),FALSE),0))</f>
        <v>284</v>
      </c>
      <c r="Q2178" s="87" cm="1">
        <f t="array" ref="Q2178">IF($X2178="Non-local",VLOOKUP($E2178,$AI$40:$AW$44,COLUMN($AW:$AW)-COLUMN($AH:$AH),FALSE),IF($X2178="Unknown",VLOOKUP($E2178,$AI$47:$AW$51,COLUMN($AW:$AW)-COLUMN($AH:$AH),FALSE),0))</f>
        <v>701.10299999999995</v>
      </c>
      <c r="R2178" s="87" cm="1">
        <f t="array" ref="R2178">IF($X2178="Non-local",VLOOKUP($E2178,$AI$88:$AW$92,COLUMN($AW:$AW)-COLUMN($AH:$AH),FALSE),IF($X2178="Unknown",VLOOKUP($E2178,$AI$95:$AW$99,COLUMN($AW:$AW)-COLUMN($AH:$AH),FALSE),0))</f>
        <v>0.15773661179887363</v>
      </c>
      <c r="S2178" s="87" cm="1">
        <f t="array" ref="S2178">VLOOKUP($E2178,$AI$111:$AW$115,COLUMN($AW:$AW)-COLUMN($AH:$AH),FALSE)</f>
        <v>431.69321999999994</v>
      </c>
      <c r="T2178" s="104">
        <f t="shared" ref="T2178:T2241" si="496">SUM(M2178,R2178)</f>
        <v>0.99896073798859064</v>
      </c>
      <c r="U2178" s="104">
        <f t="shared" ref="U2178:U2241" si="497">SUM(O2178,P2178,Q2178,S2178)</f>
        <v>1986.5728995806869</v>
      </c>
      <c r="V2178" s="87" cm="1">
        <f t="array" ref="V2178">VLOOKUP($E2178,$AI$118:$AW$122,COLUMN($AW:$AW)-COLUMN($AH:$AH),FALSE)</f>
        <v>0</v>
      </c>
      <c r="W2178" s="87" t="str">
        <f t="shared" si="492"/>
        <v>Domestic</v>
      </c>
      <c r="X2178" s="87" t="str">
        <f t="shared" si="493"/>
        <v>Non-local</v>
      </c>
      <c r="Y2178" s="104"/>
      <c r="Z2178" s="87" t="str">
        <f t="shared" ref="Z2178:Z2241" si="498">C2178</f>
        <v>USA</v>
      </c>
      <c r="AA2178" s="87" t="str">
        <f t="shared" ref="AA2178:AA2241" si="499">D2178</f>
        <v>USA</v>
      </c>
      <c r="AB2178" s="82" cm="1">
        <f t="array" ref="AB2178">VLOOKUP(B2178,'GDP per Capita'!$T$2:$V$4235,COLUMN('GDP per Capita'!$V:$V)-COLUMN('GDP per Capita'!$S:$S),FALSE)</f>
        <v>63809.64</v>
      </c>
      <c r="AC2178" s="82">
        <f t="shared" si="494"/>
        <v>63809.64</v>
      </c>
      <c r="AD2178" s="82">
        <f t="shared" si="495"/>
        <v>63809.64</v>
      </c>
      <c r="AE2178" s="88">
        <f t="shared" ref="AE2178:AE2241" si="500">U2178/AD2178</f>
        <v>3.1132802184445595E-2</v>
      </c>
    </row>
    <row r="2179" spans="1:31">
      <c r="A2179" s="77" t="s">
        <v>34</v>
      </c>
      <c r="B2179" s="77">
        <v>2178</v>
      </c>
      <c r="C2179" s="77" t="s">
        <v>34</v>
      </c>
      <c r="D2179" s="77" t="s">
        <v>34</v>
      </c>
      <c r="E2179" s="77">
        <v>2018</v>
      </c>
      <c r="F2179" s="77">
        <v>0</v>
      </c>
      <c r="G2179" s="77">
        <v>0</v>
      </c>
      <c r="H2179" s="77">
        <v>0</v>
      </c>
      <c r="I2179" s="77" t="s">
        <v>1626</v>
      </c>
      <c r="J2179" s="77">
        <v>39.739236400000003</v>
      </c>
      <c r="K2179" s="77">
        <v>-104.9848623</v>
      </c>
      <c r="L2179" s="77">
        <v>3634.64963419997</v>
      </c>
      <c r="M2179" s="77">
        <v>0.63822810708617395</v>
      </c>
      <c r="N2179" s="77">
        <v>1</v>
      </c>
      <c r="O2179" s="77">
        <v>697.85272976639499</v>
      </c>
      <c r="P2179" s="87" cm="1">
        <f t="array" ref="P2179">IF($X2179="Non-local",VLOOKUP($E2179,$AI$64:$AW$68,COLUMN($AW:$AW)-COLUMN($AH:$AH),FALSE),IF($X2179="Unknown",VLOOKUP($E2179,$AI$71:$AW$75,COLUMN($AW:$AW)-COLUMN($AH:$AH),FALSE),0))</f>
        <v>224.79883381924199</v>
      </c>
      <c r="Q2179" s="87" cm="1">
        <f t="array" ref="Q2179">IF($X2179="Non-local",VLOOKUP($E2179,$AI$40:$AW$44,COLUMN($AW:$AW)-COLUMN($AH:$AH),FALSE),IF($X2179="Unknown",VLOOKUP($E2179,$AI$47:$AW$51,COLUMN($AW:$AW)-COLUMN($AH:$AH),FALSE),0))</f>
        <v>554.95470699708449</v>
      </c>
      <c r="R2179" s="87" cm="1">
        <f t="array" ref="R2179">IF($X2179="Non-local",VLOOKUP($E2179,$AI$88:$AW$92,COLUMN($AW:$AW)-COLUMN($AH:$AH),FALSE),IF($X2179="Unknown",VLOOKUP($E2179,$AI$95:$AW$99,COLUMN($AW:$AW)-COLUMN($AH:$AH),FALSE),0))</f>
        <v>0.12485565627811718</v>
      </c>
      <c r="S2179" s="87" cm="1">
        <f t="array" ref="S2179">VLOOKUP($E2179,$AI$111:$AW$115,COLUMN($AW:$AW)-COLUMN($AH:$AH),FALSE)</f>
        <v>431.69321999999994</v>
      </c>
      <c r="T2179" s="104">
        <f t="shared" si="496"/>
        <v>0.76308376336429107</v>
      </c>
      <c r="U2179" s="104">
        <f t="shared" si="497"/>
        <v>1909.2994905827213</v>
      </c>
      <c r="V2179" s="87" cm="1">
        <f t="array" ref="V2179">VLOOKUP($E2179,$AI$118:$AW$122,COLUMN($AW:$AW)-COLUMN($AH:$AH),FALSE)</f>
        <v>0</v>
      </c>
      <c r="W2179" s="87" t="str">
        <f t="shared" ref="W2179:W2242" si="501">IF(Z2179&lt;&gt;"USA",IF(Z2179&lt;&gt;"Unknown","International","Unknown"),"Domestic")</f>
        <v>Unknown</v>
      </c>
      <c r="X2179" s="87" t="str">
        <f t="shared" ref="X2179:X2242" si="502">IF(A2179="Unknown","Unknown",IF(H2179=1,"Local","Non-local"))</f>
        <v>Unknown</v>
      </c>
      <c r="Y2179" s="104"/>
      <c r="Z2179" s="87" t="str">
        <f t="shared" si="498"/>
        <v>Unknown</v>
      </c>
      <c r="AA2179" s="87" t="str">
        <f t="shared" si="499"/>
        <v>Unknown</v>
      </c>
      <c r="AB2179" s="82" t="e" cm="1">
        <f t="array" ref="AB2179">VLOOKUP(B2179,'GDP per Capita'!$T$2:$V$4235,COLUMN('GDP per Capita'!$V:$V)-COLUMN('GDP per Capita'!$S:$S),FALSE)</f>
        <v>#N/A</v>
      </c>
      <c r="AC2179" s="82" t="str">
        <f t="shared" ref="AC2179:AC2242" si="503">IFERROR(AB2179,"")</f>
        <v/>
      </c>
      <c r="AD2179" s="82">
        <f t="shared" ref="AD2179:AD2242" si="504">IFERROR(AB2179,AVERAGE(AC$2:AC$2538))</f>
        <v>61228.93767638311</v>
      </c>
      <c r="AE2179" s="88">
        <f t="shared" si="500"/>
        <v>3.1182959610928637E-2</v>
      </c>
    </row>
    <row r="2180" spans="1:31">
      <c r="A2180" s="77" t="s">
        <v>34</v>
      </c>
      <c r="B2180" s="77">
        <v>2179</v>
      </c>
      <c r="C2180" s="77" t="s">
        <v>34</v>
      </c>
      <c r="D2180" s="77" t="s">
        <v>34</v>
      </c>
      <c r="E2180" s="77">
        <v>2018</v>
      </c>
      <c r="F2180" s="77">
        <v>0</v>
      </c>
      <c r="G2180" s="77">
        <v>0</v>
      </c>
      <c r="H2180" s="77">
        <v>0</v>
      </c>
      <c r="I2180" s="77" t="s">
        <v>1626</v>
      </c>
      <c r="J2180" s="77">
        <v>39.739236400000003</v>
      </c>
      <c r="K2180" s="77">
        <v>-104.9848623</v>
      </c>
      <c r="L2180" s="77">
        <v>3634.64963419997</v>
      </c>
      <c r="M2180" s="77">
        <v>0.63822810708617395</v>
      </c>
      <c r="N2180" s="77">
        <v>1</v>
      </c>
      <c r="O2180" s="77">
        <v>697.85272976639499</v>
      </c>
      <c r="P2180" s="87" cm="1">
        <f t="array" ref="P2180">IF($X2180="Non-local",VLOOKUP($E2180,$AI$64:$AW$68,COLUMN($AW:$AW)-COLUMN($AH:$AH),FALSE),IF($X2180="Unknown",VLOOKUP($E2180,$AI$71:$AW$75,COLUMN($AW:$AW)-COLUMN($AH:$AH),FALSE),0))</f>
        <v>224.79883381924199</v>
      </c>
      <c r="Q2180" s="87" cm="1">
        <f t="array" ref="Q2180">IF($X2180="Non-local",VLOOKUP($E2180,$AI$40:$AW$44,COLUMN($AW:$AW)-COLUMN($AH:$AH),FALSE),IF($X2180="Unknown",VLOOKUP($E2180,$AI$47:$AW$51,COLUMN($AW:$AW)-COLUMN($AH:$AH),FALSE),0))</f>
        <v>554.95470699708449</v>
      </c>
      <c r="R2180" s="87" cm="1">
        <f t="array" ref="R2180">IF($X2180="Non-local",VLOOKUP($E2180,$AI$88:$AW$92,COLUMN($AW:$AW)-COLUMN($AH:$AH),FALSE),IF($X2180="Unknown",VLOOKUP($E2180,$AI$95:$AW$99,COLUMN($AW:$AW)-COLUMN($AH:$AH),FALSE),0))</f>
        <v>0.12485565627811718</v>
      </c>
      <c r="S2180" s="87" cm="1">
        <f t="array" ref="S2180">VLOOKUP($E2180,$AI$111:$AW$115,COLUMN($AW:$AW)-COLUMN($AH:$AH),FALSE)</f>
        <v>431.69321999999994</v>
      </c>
      <c r="T2180" s="104">
        <f t="shared" si="496"/>
        <v>0.76308376336429107</v>
      </c>
      <c r="U2180" s="104">
        <f t="shared" si="497"/>
        <v>1909.2994905827213</v>
      </c>
      <c r="V2180" s="87" cm="1">
        <f t="array" ref="V2180">VLOOKUP($E2180,$AI$118:$AW$122,COLUMN($AW:$AW)-COLUMN($AH:$AH),FALSE)</f>
        <v>0</v>
      </c>
      <c r="W2180" s="87" t="str">
        <f t="shared" si="501"/>
        <v>Unknown</v>
      </c>
      <c r="X2180" s="87" t="str">
        <f t="shared" si="502"/>
        <v>Unknown</v>
      </c>
      <c r="Y2180" s="104"/>
      <c r="Z2180" s="87" t="str">
        <f t="shared" si="498"/>
        <v>Unknown</v>
      </c>
      <c r="AA2180" s="87" t="str">
        <f t="shared" si="499"/>
        <v>Unknown</v>
      </c>
      <c r="AB2180" s="82" t="e" cm="1">
        <f t="array" ref="AB2180">VLOOKUP(B2180,'GDP per Capita'!$T$2:$V$4235,COLUMN('GDP per Capita'!$V:$V)-COLUMN('GDP per Capita'!$S:$S),FALSE)</f>
        <v>#N/A</v>
      </c>
      <c r="AC2180" s="82" t="str">
        <f t="shared" si="503"/>
        <v/>
      </c>
      <c r="AD2180" s="82">
        <f t="shared" si="504"/>
        <v>61228.93767638311</v>
      </c>
      <c r="AE2180" s="88">
        <f t="shared" si="500"/>
        <v>3.1182959610928637E-2</v>
      </c>
    </row>
    <row r="2181" spans="1:31">
      <c r="A2181" s="77" t="s">
        <v>34</v>
      </c>
      <c r="B2181" s="77">
        <v>2180</v>
      </c>
      <c r="C2181" s="77" t="s">
        <v>34</v>
      </c>
      <c r="D2181" s="77" t="s">
        <v>34</v>
      </c>
      <c r="E2181" s="77">
        <v>2018</v>
      </c>
      <c r="F2181" s="77">
        <v>0</v>
      </c>
      <c r="G2181" s="77">
        <v>0</v>
      </c>
      <c r="H2181" s="77">
        <v>0</v>
      </c>
      <c r="I2181" s="77" t="s">
        <v>1626</v>
      </c>
      <c r="J2181" s="77">
        <v>39.739236400000003</v>
      </c>
      <c r="K2181" s="77">
        <v>-104.9848623</v>
      </c>
      <c r="L2181" s="77">
        <v>3634.64963419997</v>
      </c>
      <c r="M2181" s="77">
        <v>0.63822810708617395</v>
      </c>
      <c r="N2181" s="77">
        <v>1</v>
      </c>
      <c r="O2181" s="77">
        <v>697.85272976639499</v>
      </c>
      <c r="P2181" s="87" cm="1">
        <f t="array" ref="P2181">IF($X2181="Non-local",VLOOKUP($E2181,$AI$64:$AW$68,COLUMN($AW:$AW)-COLUMN($AH:$AH),FALSE),IF($X2181="Unknown",VLOOKUP($E2181,$AI$71:$AW$75,COLUMN($AW:$AW)-COLUMN($AH:$AH),FALSE),0))</f>
        <v>224.79883381924199</v>
      </c>
      <c r="Q2181" s="87" cm="1">
        <f t="array" ref="Q2181">IF($X2181="Non-local",VLOOKUP($E2181,$AI$40:$AW$44,COLUMN($AW:$AW)-COLUMN($AH:$AH),FALSE),IF($X2181="Unknown",VLOOKUP($E2181,$AI$47:$AW$51,COLUMN($AW:$AW)-COLUMN($AH:$AH),FALSE),0))</f>
        <v>554.95470699708449</v>
      </c>
      <c r="R2181" s="87" cm="1">
        <f t="array" ref="R2181">IF($X2181="Non-local",VLOOKUP($E2181,$AI$88:$AW$92,COLUMN($AW:$AW)-COLUMN($AH:$AH),FALSE),IF($X2181="Unknown",VLOOKUP($E2181,$AI$95:$AW$99,COLUMN($AW:$AW)-COLUMN($AH:$AH),FALSE),0))</f>
        <v>0.12485565627811718</v>
      </c>
      <c r="S2181" s="87" cm="1">
        <f t="array" ref="S2181">VLOOKUP($E2181,$AI$111:$AW$115,COLUMN($AW:$AW)-COLUMN($AH:$AH),FALSE)</f>
        <v>431.69321999999994</v>
      </c>
      <c r="T2181" s="104">
        <f t="shared" si="496"/>
        <v>0.76308376336429107</v>
      </c>
      <c r="U2181" s="104">
        <f t="shared" si="497"/>
        <v>1909.2994905827213</v>
      </c>
      <c r="V2181" s="87" cm="1">
        <f t="array" ref="V2181">VLOOKUP($E2181,$AI$118:$AW$122,COLUMN($AW:$AW)-COLUMN($AH:$AH),FALSE)</f>
        <v>0</v>
      </c>
      <c r="W2181" s="87" t="str">
        <f t="shared" si="501"/>
        <v>Unknown</v>
      </c>
      <c r="X2181" s="87" t="str">
        <f t="shared" si="502"/>
        <v>Unknown</v>
      </c>
      <c r="Y2181" s="104"/>
      <c r="Z2181" s="87" t="str">
        <f t="shared" si="498"/>
        <v>Unknown</v>
      </c>
      <c r="AA2181" s="87" t="str">
        <f t="shared" si="499"/>
        <v>Unknown</v>
      </c>
      <c r="AB2181" s="82" t="e" cm="1">
        <f t="array" ref="AB2181">VLOOKUP(B2181,'GDP per Capita'!$T$2:$V$4235,COLUMN('GDP per Capita'!$V:$V)-COLUMN('GDP per Capita'!$S:$S),FALSE)</f>
        <v>#N/A</v>
      </c>
      <c r="AC2181" s="82" t="str">
        <f t="shared" si="503"/>
        <v/>
      </c>
      <c r="AD2181" s="82">
        <f t="shared" si="504"/>
        <v>61228.93767638311</v>
      </c>
      <c r="AE2181" s="88">
        <f t="shared" si="500"/>
        <v>3.1182959610928637E-2</v>
      </c>
    </row>
    <row r="2182" spans="1:31">
      <c r="A2182" s="77" t="s">
        <v>921</v>
      </c>
      <c r="B2182" s="77">
        <v>2181</v>
      </c>
      <c r="C2182" s="77" t="s">
        <v>29</v>
      </c>
      <c r="D2182" s="77" t="s">
        <v>29</v>
      </c>
      <c r="E2182" s="77">
        <v>2018</v>
      </c>
      <c r="F2182" s="77">
        <v>19.707373399999899</v>
      </c>
      <c r="G2182" s="77">
        <v>-155.08158030000001</v>
      </c>
      <c r="H2182" s="77">
        <v>0</v>
      </c>
      <c r="I2182" s="77" t="s">
        <v>1626</v>
      </c>
      <c r="J2182" s="77">
        <v>39.739236400000003</v>
      </c>
      <c r="K2182" s="77">
        <v>-104.9848623</v>
      </c>
      <c r="L2182" s="77">
        <v>10487.601772004</v>
      </c>
      <c r="M2182" s="77">
        <v>1.6424633002144</v>
      </c>
      <c r="N2182" s="77">
        <v>0</v>
      </c>
      <c r="O2182" s="77">
        <v>1101.1981860604201</v>
      </c>
      <c r="P2182" s="87" cm="1">
        <f t="array" ref="P2182">IF($X2182="Non-local",VLOOKUP($E2182,$AI$64:$AW$68,COLUMN($AW:$AW)-COLUMN($AH:$AH),FALSE),IF($X2182="Unknown",VLOOKUP($E2182,$AI$71:$AW$75,COLUMN($AW:$AW)-COLUMN($AH:$AH),FALSE),0))</f>
        <v>284</v>
      </c>
      <c r="Q2182" s="87" cm="1">
        <f t="array" ref="Q2182">IF($X2182="Non-local",VLOOKUP($E2182,$AI$40:$AW$44,COLUMN($AW:$AW)-COLUMN($AH:$AH),FALSE),IF($X2182="Unknown",VLOOKUP($E2182,$AI$47:$AW$51,COLUMN($AW:$AW)-COLUMN($AH:$AH),FALSE),0))</f>
        <v>701.10299999999995</v>
      </c>
      <c r="R2182" s="87" cm="1">
        <f t="array" ref="R2182">IF($X2182="Non-local",VLOOKUP($E2182,$AI$88:$AW$92,COLUMN($AW:$AW)-COLUMN($AH:$AH),FALSE),IF($X2182="Unknown",VLOOKUP($E2182,$AI$95:$AW$99,COLUMN($AW:$AW)-COLUMN($AH:$AH),FALSE),0))</f>
        <v>0.15773661179887363</v>
      </c>
      <c r="S2182" s="87" cm="1">
        <f t="array" ref="S2182">VLOOKUP($E2182,$AI$111:$AW$115,COLUMN($AW:$AW)-COLUMN($AH:$AH),FALSE)</f>
        <v>431.69321999999994</v>
      </c>
      <c r="T2182" s="104">
        <f t="shared" si="496"/>
        <v>1.8001999120132737</v>
      </c>
      <c r="U2182" s="104">
        <f t="shared" si="497"/>
        <v>2517.9944060604203</v>
      </c>
      <c r="V2182" s="87" cm="1">
        <f t="array" ref="V2182">VLOOKUP($E2182,$AI$118:$AW$122,COLUMN($AW:$AW)-COLUMN($AH:$AH),FALSE)</f>
        <v>0</v>
      </c>
      <c r="W2182" s="87" t="str">
        <f t="shared" si="501"/>
        <v>Domestic</v>
      </c>
      <c r="X2182" s="87" t="str">
        <f t="shared" si="502"/>
        <v>Non-local</v>
      </c>
      <c r="Y2182" s="104"/>
      <c r="Z2182" s="87" t="str">
        <f t="shared" si="498"/>
        <v>USA</v>
      </c>
      <c r="AA2182" s="87" t="str">
        <f t="shared" si="499"/>
        <v>USA</v>
      </c>
      <c r="AB2182" s="82" cm="1">
        <f t="array" ref="AB2182">VLOOKUP(B2182,'GDP per Capita'!$T$2:$V$4235,COLUMN('GDP per Capita'!$V:$V)-COLUMN('GDP per Capita'!$S:$S),FALSE)</f>
        <v>63809.64</v>
      </c>
      <c r="AC2182" s="82">
        <f t="shared" si="503"/>
        <v>63809.64</v>
      </c>
      <c r="AD2182" s="82">
        <f t="shared" si="504"/>
        <v>63809.64</v>
      </c>
      <c r="AE2182" s="88">
        <f t="shared" si="500"/>
        <v>3.9461034509212407E-2</v>
      </c>
    </row>
    <row r="2183" spans="1:31">
      <c r="A2183" s="77" t="s">
        <v>1630</v>
      </c>
      <c r="B2183" s="77">
        <v>2182</v>
      </c>
      <c r="C2183" s="77" t="s">
        <v>29</v>
      </c>
      <c r="D2183" s="77" t="s">
        <v>29</v>
      </c>
      <c r="E2183" s="77">
        <v>2018</v>
      </c>
      <c r="F2183" s="77">
        <v>37.284009999999903</v>
      </c>
      <c r="G2183" s="77">
        <v>-109.5529121</v>
      </c>
      <c r="H2183" s="77">
        <v>0</v>
      </c>
      <c r="I2183" s="77" t="s">
        <v>1626</v>
      </c>
      <c r="J2183" s="77">
        <v>39.739236400000003</v>
      </c>
      <c r="K2183" s="77">
        <v>-104.9848623</v>
      </c>
      <c r="L2183" s="77">
        <v>964.16569493652901</v>
      </c>
      <c r="M2183" s="77">
        <v>0.28894474358038502</v>
      </c>
      <c r="N2183" s="77">
        <v>0</v>
      </c>
      <c r="O2183" s="77">
        <v>185.119813427813</v>
      </c>
      <c r="P2183" s="87" cm="1">
        <f t="array" ref="P2183">IF($X2183="Non-local",VLOOKUP($E2183,$AI$64:$AW$68,COLUMN($AW:$AW)-COLUMN($AH:$AH),FALSE),IF($X2183="Unknown",VLOOKUP($E2183,$AI$71:$AW$75,COLUMN($AW:$AW)-COLUMN($AH:$AH),FALSE),0))</f>
        <v>284</v>
      </c>
      <c r="Q2183" s="87" cm="1">
        <f t="array" ref="Q2183">IF($X2183="Non-local",VLOOKUP($E2183,$AI$40:$AW$44,COLUMN($AW:$AW)-COLUMN($AH:$AH),FALSE),IF($X2183="Unknown",VLOOKUP($E2183,$AI$47:$AW$51,COLUMN($AW:$AW)-COLUMN($AH:$AH),FALSE),0))</f>
        <v>701.10299999999995</v>
      </c>
      <c r="R2183" s="87" cm="1">
        <f t="array" ref="R2183">IF($X2183="Non-local",VLOOKUP($E2183,$AI$88:$AW$92,COLUMN($AW:$AW)-COLUMN($AH:$AH),FALSE),IF($X2183="Unknown",VLOOKUP($E2183,$AI$95:$AW$99,COLUMN($AW:$AW)-COLUMN($AH:$AH),FALSE),0))</f>
        <v>0.15773661179887363</v>
      </c>
      <c r="S2183" s="87" cm="1">
        <f t="array" ref="S2183">VLOOKUP($E2183,$AI$111:$AW$115,COLUMN($AW:$AW)-COLUMN($AH:$AH),FALSE)</f>
        <v>431.69321999999994</v>
      </c>
      <c r="T2183" s="104">
        <f t="shared" si="496"/>
        <v>0.44668135537925868</v>
      </c>
      <c r="U2183" s="104">
        <f t="shared" si="497"/>
        <v>1601.9160334278129</v>
      </c>
      <c r="V2183" s="87" cm="1">
        <f t="array" ref="V2183">VLOOKUP($E2183,$AI$118:$AW$122,COLUMN($AW:$AW)-COLUMN($AH:$AH),FALSE)</f>
        <v>0</v>
      </c>
      <c r="W2183" s="87" t="str">
        <f t="shared" si="501"/>
        <v>Domestic</v>
      </c>
      <c r="X2183" s="87" t="str">
        <f t="shared" si="502"/>
        <v>Non-local</v>
      </c>
      <c r="Y2183" s="104"/>
      <c r="Z2183" s="87" t="str">
        <f t="shared" si="498"/>
        <v>USA</v>
      </c>
      <c r="AA2183" s="87" t="str">
        <f t="shared" si="499"/>
        <v>USA</v>
      </c>
      <c r="AB2183" s="82" cm="1">
        <f t="array" ref="AB2183">VLOOKUP(B2183,'GDP per Capita'!$T$2:$V$4235,COLUMN('GDP per Capita'!$V:$V)-COLUMN('GDP per Capita'!$S:$S),FALSE)</f>
        <v>63809.64</v>
      </c>
      <c r="AC2183" s="82">
        <f t="shared" si="503"/>
        <v>63809.64</v>
      </c>
      <c r="AD2183" s="82">
        <f t="shared" si="504"/>
        <v>63809.64</v>
      </c>
      <c r="AE2183" s="88">
        <f t="shared" si="500"/>
        <v>2.5104608542342706E-2</v>
      </c>
    </row>
    <row r="2184" spans="1:31">
      <c r="A2184" s="77" t="s">
        <v>34</v>
      </c>
      <c r="B2184" s="77">
        <v>2183</v>
      </c>
      <c r="C2184" s="77" t="s">
        <v>34</v>
      </c>
      <c r="D2184" s="77" t="s">
        <v>34</v>
      </c>
      <c r="E2184" s="77">
        <v>2018</v>
      </c>
      <c r="F2184" s="77">
        <v>0</v>
      </c>
      <c r="G2184" s="77">
        <v>0</v>
      </c>
      <c r="H2184" s="77">
        <v>0</v>
      </c>
      <c r="I2184" s="77" t="s">
        <v>1626</v>
      </c>
      <c r="J2184" s="77">
        <v>39.739236400000003</v>
      </c>
      <c r="K2184" s="77">
        <v>-104.9848623</v>
      </c>
      <c r="L2184" s="77">
        <v>3634.64963419997</v>
      </c>
      <c r="M2184" s="77">
        <v>0.63822810708617395</v>
      </c>
      <c r="N2184" s="77">
        <v>1</v>
      </c>
      <c r="O2184" s="77">
        <v>697.85272976639499</v>
      </c>
      <c r="P2184" s="87" cm="1">
        <f t="array" ref="P2184">IF($X2184="Non-local",VLOOKUP($E2184,$AI$64:$AW$68,COLUMN($AW:$AW)-COLUMN($AH:$AH),FALSE),IF($X2184="Unknown",VLOOKUP($E2184,$AI$71:$AW$75,COLUMN($AW:$AW)-COLUMN($AH:$AH),FALSE),0))</f>
        <v>224.79883381924199</v>
      </c>
      <c r="Q2184" s="87" cm="1">
        <f t="array" ref="Q2184">IF($X2184="Non-local",VLOOKUP($E2184,$AI$40:$AW$44,COLUMN($AW:$AW)-COLUMN($AH:$AH),FALSE),IF($X2184="Unknown",VLOOKUP($E2184,$AI$47:$AW$51,COLUMN($AW:$AW)-COLUMN($AH:$AH),FALSE),0))</f>
        <v>554.95470699708449</v>
      </c>
      <c r="R2184" s="87" cm="1">
        <f t="array" ref="R2184">IF($X2184="Non-local",VLOOKUP($E2184,$AI$88:$AW$92,COLUMN($AW:$AW)-COLUMN($AH:$AH),FALSE),IF($X2184="Unknown",VLOOKUP($E2184,$AI$95:$AW$99,COLUMN($AW:$AW)-COLUMN($AH:$AH),FALSE),0))</f>
        <v>0.12485565627811718</v>
      </c>
      <c r="S2184" s="87" cm="1">
        <f t="array" ref="S2184">VLOOKUP($E2184,$AI$111:$AW$115,COLUMN($AW:$AW)-COLUMN($AH:$AH),FALSE)</f>
        <v>431.69321999999994</v>
      </c>
      <c r="T2184" s="104">
        <f t="shared" si="496"/>
        <v>0.76308376336429107</v>
      </c>
      <c r="U2184" s="104">
        <f t="shared" si="497"/>
        <v>1909.2994905827213</v>
      </c>
      <c r="V2184" s="87" cm="1">
        <f t="array" ref="V2184">VLOOKUP($E2184,$AI$118:$AW$122,COLUMN($AW:$AW)-COLUMN($AH:$AH),FALSE)</f>
        <v>0</v>
      </c>
      <c r="W2184" s="87" t="str">
        <f t="shared" si="501"/>
        <v>Unknown</v>
      </c>
      <c r="X2184" s="87" t="str">
        <f t="shared" si="502"/>
        <v>Unknown</v>
      </c>
      <c r="Y2184" s="104"/>
      <c r="Z2184" s="87" t="str">
        <f t="shared" si="498"/>
        <v>Unknown</v>
      </c>
      <c r="AA2184" s="87" t="str">
        <f t="shared" si="499"/>
        <v>Unknown</v>
      </c>
      <c r="AB2184" s="82" t="e" cm="1">
        <f t="array" ref="AB2184">VLOOKUP(B2184,'GDP per Capita'!$T$2:$V$4235,COLUMN('GDP per Capita'!$V:$V)-COLUMN('GDP per Capita'!$S:$S),FALSE)</f>
        <v>#N/A</v>
      </c>
      <c r="AC2184" s="82" t="str">
        <f t="shared" si="503"/>
        <v/>
      </c>
      <c r="AD2184" s="82">
        <f t="shared" si="504"/>
        <v>61228.93767638311</v>
      </c>
      <c r="AE2184" s="88">
        <f t="shared" si="500"/>
        <v>3.1182959610928637E-2</v>
      </c>
    </row>
    <row r="2185" spans="1:31">
      <c r="A2185" s="77" t="s">
        <v>971</v>
      </c>
      <c r="B2185" s="77">
        <v>2184</v>
      </c>
      <c r="C2185" s="77" t="s">
        <v>29</v>
      </c>
      <c r="D2185" s="77" t="s">
        <v>29</v>
      </c>
      <c r="E2185" s="77">
        <v>2018</v>
      </c>
      <c r="F2185" s="77">
        <v>40.7127281</v>
      </c>
      <c r="G2185" s="77">
        <v>-74.006015199999993</v>
      </c>
      <c r="H2185" s="77">
        <v>0</v>
      </c>
      <c r="I2185" s="77" t="s">
        <v>1626</v>
      </c>
      <c r="J2185" s="77">
        <v>39.739236400000003</v>
      </c>
      <c r="K2185" s="77">
        <v>-104.9848623</v>
      </c>
      <c r="L2185" s="77">
        <v>5237.2081050282304</v>
      </c>
      <c r="M2185" s="77">
        <v>0.90864360031791003</v>
      </c>
      <c r="N2185" s="77">
        <v>0</v>
      </c>
      <c r="O2185" s="77">
        <v>628.46497260338799</v>
      </c>
      <c r="P2185" s="87" cm="1">
        <f t="array" ref="P2185">IF($X2185="Non-local",VLOOKUP($E2185,$AI$64:$AW$68,COLUMN($AW:$AW)-COLUMN($AH:$AH),FALSE),IF($X2185="Unknown",VLOOKUP($E2185,$AI$71:$AW$75,COLUMN($AW:$AW)-COLUMN($AH:$AH),FALSE),0))</f>
        <v>284</v>
      </c>
      <c r="Q2185" s="87" cm="1">
        <f t="array" ref="Q2185">IF($X2185="Non-local",VLOOKUP($E2185,$AI$40:$AW$44,COLUMN($AW:$AW)-COLUMN($AH:$AH),FALSE),IF($X2185="Unknown",VLOOKUP($E2185,$AI$47:$AW$51,COLUMN($AW:$AW)-COLUMN($AH:$AH),FALSE),0))</f>
        <v>701.10299999999995</v>
      </c>
      <c r="R2185" s="87" cm="1">
        <f t="array" ref="R2185">IF($X2185="Non-local",VLOOKUP($E2185,$AI$88:$AW$92,COLUMN($AW:$AW)-COLUMN($AH:$AH),FALSE),IF($X2185="Unknown",VLOOKUP($E2185,$AI$95:$AW$99,COLUMN($AW:$AW)-COLUMN($AH:$AH),FALSE),0))</f>
        <v>0.15773661179887363</v>
      </c>
      <c r="S2185" s="87" cm="1">
        <f t="array" ref="S2185">VLOOKUP($E2185,$AI$111:$AW$115,COLUMN($AW:$AW)-COLUMN($AH:$AH),FALSE)</f>
        <v>431.69321999999994</v>
      </c>
      <c r="T2185" s="104">
        <f t="shared" si="496"/>
        <v>1.0663802121167836</v>
      </c>
      <c r="U2185" s="104">
        <f t="shared" si="497"/>
        <v>2045.2611926033878</v>
      </c>
      <c r="V2185" s="87" cm="1">
        <f t="array" ref="V2185">VLOOKUP($E2185,$AI$118:$AW$122,COLUMN($AW:$AW)-COLUMN($AH:$AH),FALSE)</f>
        <v>0</v>
      </c>
      <c r="W2185" s="87" t="str">
        <f t="shared" si="501"/>
        <v>Domestic</v>
      </c>
      <c r="X2185" s="87" t="str">
        <f t="shared" si="502"/>
        <v>Non-local</v>
      </c>
      <c r="Y2185" s="104"/>
      <c r="Z2185" s="87" t="str">
        <f t="shared" si="498"/>
        <v>USA</v>
      </c>
      <c r="AA2185" s="87" t="str">
        <f t="shared" si="499"/>
        <v>USA</v>
      </c>
      <c r="AB2185" s="82" cm="1">
        <f t="array" ref="AB2185">VLOOKUP(B2185,'GDP per Capita'!$T$2:$V$4235,COLUMN('GDP per Capita'!$V:$V)-COLUMN('GDP per Capita'!$S:$S),FALSE)</f>
        <v>63809.64</v>
      </c>
      <c r="AC2185" s="82">
        <f t="shared" si="503"/>
        <v>63809.64</v>
      </c>
      <c r="AD2185" s="82">
        <f t="shared" si="504"/>
        <v>63809.64</v>
      </c>
      <c r="AE2185" s="88">
        <f t="shared" si="500"/>
        <v>3.2052542415274367E-2</v>
      </c>
    </row>
    <row r="2186" spans="1:31">
      <c r="A2186" s="77" t="s">
        <v>1631</v>
      </c>
      <c r="B2186" s="77">
        <v>2185</v>
      </c>
      <c r="C2186" s="77" t="s">
        <v>29</v>
      </c>
      <c r="D2186" s="77" t="s">
        <v>29</v>
      </c>
      <c r="E2186" s="77">
        <v>2018</v>
      </c>
      <c r="F2186" s="77">
        <v>38.457035499999897</v>
      </c>
      <c r="G2186" s="77">
        <v>-101.8185007</v>
      </c>
      <c r="H2186" s="77">
        <v>0</v>
      </c>
      <c r="I2186" s="77" t="s">
        <v>1626</v>
      </c>
      <c r="J2186" s="77">
        <v>39.739236400000003</v>
      </c>
      <c r="K2186" s="77">
        <v>-104.9848623</v>
      </c>
      <c r="L2186" s="77">
        <v>616.34750617485497</v>
      </c>
      <c r="M2186" s="77">
        <v>0.24301716897293099</v>
      </c>
      <c r="N2186" s="77">
        <v>0</v>
      </c>
      <c r="O2186" s="77">
        <v>118.338721185572</v>
      </c>
      <c r="P2186" s="87" cm="1">
        <f t="array" ref="P2186">IF($X2186="Non-local",VLOOKUP($E2186,$AI$64:$AW$68,COLUMN($AW:$AW)-COLUMN($AH:$AH),FALSE),IF($X2186="Unknown",VLOOKUP($E2186,$AI$71:$AW$75,COLUMN($AW:$AW)-COLUMN($AH:$AH),FALSE),0))</f>
        <v>284</v>
      </c>
      <c r="Q2186" s="87" cm="1">
        <f t="array" ref="Q2186">IF($X2186="Non-local",VLOOKUP($E2186,$AI$40:$AW$44,COLUMN($AW:$AW)-COLUMN($AH:$AH),FALSE),IF($X2186="Unknown",VLOOKUP($E2186,$AI$47:$AW$51,COLUMN($AW:$AW)-COLUMN($AH:$AH),FALSE),0))</f>
        <v>701.10299999999995</v>
      </c>
      <c r="R2186" s="87" cm="1">
        <f t="array" ref="R2186">IF($X2186="Non-local",VLOOKUP($E2186,$AI$88:$AW$92,COLUMN($AW:$AW)-COLUMN($AH:$AH),FALSE),IF($X2186="Unknown",VLOOKUP($E2186,$AI$95:$AW$99,COLUMN($AW:$AW)-COLUMN($AH:$AH),FALSE),0))</f>
        <v>0.15773661179887363</v>
      </c>
      <c r="S2186" s="87" cm="1">
        <f t="array" ref="S2186">VLOOKUP($E2186,$AI$111:$AW$115,COLUMN($AW:$AW)-COLUMN($AH:$AH),FALSE)</f>
        <v>431.69321999999994</v>
      </c>
      <c r="T2186" s="104">
        <f t="shared" si="496"/>
        <v>0.40075378077180462</v>
      </c>
      <c r="U2186" s="104">
        <f t="shared" si="497"/>
        <v>1535.134941185572</v>
      </c>
      <c r="V2186" s="87" cm="1">
        <f t="array" ref="V2186">VLOOKUP($E2186,$AI$118:$AW$122,COLUMN($AW:$AW)-COLUMN($AH:$AH),FALSE)</f>
        <v>0</v>
      </c>
      <c r="W2186" s="87" t="str">
        <f t="shared" si="501"/>
        <v>Domestic</v>
      </c>
      <c r="X2186" s="87" t="str">
        <f t="shared" si="502"/>
        <v>Non-local</v>
      </c>
      <c r="Y2186" s="104"/>
      <c r="Z2186" s="87" t="str">
        <f t="shared" si="498"/>
        <v>USA</v>
      </c>
      <c r="AA2186" s="87" t="str">
        <f t="shared" si="499"/>
        <v>USA</v>
      </c>
      <c r="AB2186" s="82" cm="1">
        <f t="array" ref="AB2186">VLOOKUP(B2186,'GDP per Capita'!$T$2:$V$4235,COLUMN('GDP per Capita'!$V:$V)-COLUMN('GDP per Capita'!$S:$S),FALSE)</f>
        <v>63809.64</v>
      </c>
      <c r="AC2186" s="82">
        <f t="shared" si="503"/>
        <v>63809.64</v>
      </c>
      <c r="AD2186" s="82">
        <f t="shared" si="504"/>
        <v>63809.64</v>
      </c>
      <c r="AE2186" s="88">
        <f t="shared" si="500"/>
        <v>2.4058041091997572E-2</v>
      </c>
    </row>
    <row r="2187" spans="1:31">
      <c r="A2187" s="77" t="s">
        <v>34</v>
      </c>
      <c r="B2187" s="77">
        <v>2186</v>
      </c>
      <c r="C2187" s="77" t="s">
        <v>34</v>
      </c>
      <c r="D2187" s="77" t="s">
        <v>34</v>
      </c>
      <c r="E2187" s="77">
        <v>2018</v>
      </c>
      <c r="F2187" s="77">
        <v>0</v>
      </c>
      <c r="G2187" s="77">
        <v>0</v>
      </c>
      <c r="H2187" s="77">
        <v>0</v>
      </c>
      <c r="I2187" s="77" t="s">
        <v>1626</v>
      </c>
      <c r="J2187" s="77">
        <v>39.739236400000003</v>
      </c>
      <c r="K2187" s="77">
        <v>-104.9848623</v>
      </c>
      <c r="L2187" s="77">
        <v>3634.64963419997</v>
      </c>
      <c r="M2187" s="77">
        <v>0.63822810708617395</v>
      </c>
      <c r="N2187" s="77">
        <v>1</v>
      </c>
      <c r="O2187" s="77">
        <v>697.85272976639499</v>
      </c>
      <c r="P2187" s="87" cm="1">
        <f t="array" ref="P2187">IF($X2187="Non-local",VLOOKUP($E2187,$AI$64:$AW$68,COLUMN($AW:$AW)-COLUMN($AH:$AH),FALSE),IF($X2187="Unknown",VLOOKUP($E2187,$AI$71:$AW$75,COLUMN($AW:$AW)-COLUMN($AH:$AH),FALSE),0))</f>
        <v>224.79883381924199</v>
      </c>
      <c r="Q2187" s="87" cm="1">
        <f t="array" ref="Q2187">IF($X2187="Non-local",VLOOKUP($E2187,$AI$40:$AW$44,COLUMN($AW:$AW)-COLUMN($AH:$AH),FALSE),IF($X2187="Unknown",VLOOKUP($E2187,$AI$47:$AW$51,COLUMN($AW:$AW)-COLUMN($AH:$AH),FALSE),0))</f>
        <v>554.95470699708449</v>
      </c>
      <c r="R2187" s="87" cm="1">
        <f t="array" ref="R2187">IF($X2187="Non-local",VLOOKUP($E2187,$AI$88:$AW$92,COLUMN($AW:$AW)-COLUMN($AH:$AH),FALSE),IF($X2187="Unknown",VLOOKUP($E2187,$AI$95:$AW$99,COLUMN($AW:$AW)-COLUMN($AH:$AH),FALSE),0))</f>
        <v>0.12485565627811718</v>
      </c>
      <c r="S2187" s="87" cm="1">
        <f t="array" ref="S2187">VLOOKUP($E2187,$AI$111:$AW$115,COLUMN($AW:$AW)-COLUMN($AH:$AH),FALSE)</f>
        <v>431.69321999999994</v>
      </c>
      <c r="T2187" s="104">
        <f t="shared" si="496"/>
        <v>0.76308376336429107</v>
      </c>
      <c r="U2187" s="104">
        <f t="shared" si="497"/>
        <v>1909.2994905827213</v>
      </c>
      <c r="V2187" s="87" cm="1">
        <f t="array" ref="V2187">VLOOKUP($E2187,$AI$118:$AW$122,COLUMN($AW:$AW)-COLUMN($AH:$AH),FALSE)</f>
        <v>0</v>
      </c>
      <c r="W2187" s="87" t="str">
        <f t="shared" si="501"/>
        <v>Unknown</v>
      </c>
      <c r="X2187" s="87" t="str">
        <f t="shared" si="502"/>
        <v>Unknown</v>
      </c>
      <c r="Y2187" s="104"/>
      <c r="Z2187" s="87" t="str">
        <f t="shared" si="498"/>
        <v>Unknown</v>
      </c>
      <c r="AA2187" s="87" t="str">
        <f t="shared" si="499"/>
        <v>Unknown</v>
      </c>
      <c r="AB2187" s="82" t="e" cm="1">
        <f t="array" ref="AB2187">VLOOKUP(B2187,'GDP per Capita'!$T$2:$V$4235,COLUMN('GDP per Capita'!$V:$V)-COLUMN('GDP per Capita'!$S:$S),FALSE)</f>
        <v>#N/A</v>
      </c>
      <c r="AC2187" s="82" t="str">
        <f t="shared" si="503"/>
        <v/>
      </c>
      <c r="AD2187" s="82">
        <f t="shared" si="504"/>
        <v>61228.93767638311</v>
      </c>
      <c r="AE2187" s="88">
        <f t="shared" si="500"/>
        <v>3.1182959610928637E-2</v>
      </c>
    </row>
    <row r="2188" spans="1:31">
      <c r="A2188" s="77" t="s">
        <v>34</v>
      </c>
      <c r="B2188" s="77">
        <v>2187</v>
      </c>
      <c r="C2188" s="77" t="s">
        <v>34</v>
      </c>
      <c r="D2188" s="77" t="s">
        <v>34</v>
      </c>
      <c r="E2188" s="77">
        <v>2018</v>
      </c>
      <c r="F2188" s="77">
        <v>0</v>
      </c>
      <c r="G2188" s="77">
        <v>0</v>
      </c>
      <c r="H2188" s="77">
        <v>0</v>
      </c>
      <c r="I2188" s="77" t="s">
        <v>1626</v>
      </c>
      <c r="J2188" s="77">
        <v>39.739236400000003</v>
      </c>
      <c r="K2188" s="77">
        <v>-104.9848623</v>
      </c>
      <c r="L2188" s="77">
        <v>3634.64963419997</v>
      </c>
      <c r="M2188" s="77">
        <v>0.63822810708617395</v>
      </c>
      <c r="N2188" s="77">
        <v>1</v>
      </c>
      <c r="O2188" s="77">
        <v>697.85272976639499</v>
      </c>
      <c r="P2188" s="87" cm="1">
        <f t="array" ref="P2188">IF($X2188="Non-local",VLOOKUP($E2188,$AI$64:$AW$68,COLUMN($AW:$AW)-COLUMN($AH:$AH),FALSE),IF($X2188="Unknown",VLOOKUP($E2188,$AI$71:$AW$75,COLUMN($AW:$AW)-COLUMN($AH:$AH),FALSE),0))</f>
        <v>224.79883381924199</v>
      </c>
      <c r="Q2188" s="87" cm="1">
        <f t="array" ref="Q2188">IF($X2188="Non-local",VLOOKUP($E2188,$AI$40:$AW$44,COLUMN($AW:$AW)-COLUMN($AH:$AH),FALSE),IF($X2188="Unknown",VLOOKUP($E2188,$AI$47:$AW$51,COLUMN($AW:$AW)-COLUMN($AH:$AH),FALSE),0))</f>
        <v>554.95470699708449</v>
      </c>
      <c r="R2188" s="87" cm="1">
        <f t="array" ref="R2188">IF($X2188="Non-local",VLOOKUP($E2188,$AI$88:$AW$92,COLUMN($AW:$AW)-COLUMN($AH:$AH),FALSE),IF($X2188="Unknown",VLOOKUP($E2188,$AI$95:$AW$99,COLUMN($AW:$AW)-COLUMN($AH:$AH),FALSE),0))</f>
        <v>0.12485565627811718</v>
      </c>
      <c r="S2188" s="87" cm="1">
        <f t="array" ref="S2188">VLOOKUP($E2188,$AI$111:$AW$115,COLUMN($AW:$AW)-COLUMN($AH:$AH),FALSE)</f>
        <v>431.69321999999994</v>
      </c>
      <c r="T2188" s="104">
        <f t="shared" si="496"/>
        <v>0.76308376336429107</v>
      </c>
      <c r="U2188" s="104">
        <f t="shared" si="497"/>
        <v>1909.2994905827213</v>
      </c>
      <c r="V2188" s="87" cm="1">
        <f t="array" ref="V2188">VLOOKUP($E2188,$AI$118:$AW$122,COLUMN($AW:$AW)-COLUMN($AH:$AH),FALSE)</f>
        <v>0</v>
      </c>
      <c r="W2188" s="87" t="str">
        <f t="shared" si="501"/>
        <v>Unknown</v>
      </c>
      <c r="X2188" s="87" t="str">
        <f t="shared" si="502"/>
        <v>Unknown</v>
      </c>
      <c r="Y2188" s="104"/>
      <c r="Z2188" s="87" t="str">
        <f t="shared" si="498"/>
        <v>Unknown</v>
      </c>
      <c r="AA2188" s="87" t="str">
        <f t="shared" si="499"/>
        <v>Unknown</v>
      </c>
      <c r="AB2188" s="82" t="e" cm="1">
        <f t="array" ref="AB2188">VLOOKUP(B2188,'GDP per Capita'!$T$2:$V$4235,COLUMN('GDP per Capita'!$V:$V)-COLUMN('GDP per Capita'!$S:$S),FALSE)</f>
        <v>#N/A</v>
      </c>
      <c r="AC2188" s="82" t="str">
        <f t="shared" si="503"/>
        <v/>
      </c>
      <c r="AD2188" s="82">
        <f t="shared" si="504"/>
        <v>61228.93767638311</v>
      </c>
      <c r="AE2188" s="88">
        <f t="shared" si="500"/>
        <v>3.1182959610928637E-2</v>
      </c>
    </row>
    <row r="2189" spans="1:31">
      <c r="A2189" s="77" t="s">
        <v>34</v>
      </c>
      <c r="B2189" s="77">
        <v>2188</v>
      </c>
      <c r="C2189" s="77" t="s">
        <v>34</v>
      </c>
      <c r="D2189" s="77" t="s">
        <v>34</v>
      </c>
      <c r="E2189" s="77">
        <v>2018</v>
      </c>
      <c r="F2189" s="77">
        <v>0</v>
      </c>
      <c r="G2189" s="77">
        <v>0</v>
      </c>
      <c r="H2189" s="77">
        <v>0</v>
      </c>
      <c r="I2189" s="77" t="s">
        <v>1626</v>
      </c>
      <c r="J2189" s="77">
        <v>39.739236400000003</v>
      </c>
      <c r="K2189" s="77">
        <v>-104.9848623</v>
      </c>
      <c r="L2189" s="77">
        <v>3634.64963419997</v>
      </c>
      <c r="M2189" s="77">
        <v>0.63822810708617395</v>
      </c>
      <c r="N2189" s="77">
        <v>1</v>
      </c>
      <c r="O2189" s="77">
        <v>697.85272976639499</v>
      </c>
      <c r="P2189" s="87" cm="1">
        <f t="array" ref="P2189">IF($X2189="Non-local",VLOOKUP($E2189,$AI$64:$AW$68,COLUMN($AW:$AW)-COLUMN($AH:$AH),FALSE),IF($X2189="Unknown",VLOOKUP($E2189,$AI$71:$AW$75,COLUMN($AW:$AW)-COLUMN($AH:$AH),FALSE),0))</f>
        <v>224.79883381924199</v>
      </c>
      <c r="Q2189" s="87" cm="1">
        <f t="array" ref="Q2189">IF($X2189="Non-local",VLOOKUP($E2189,$AI$40:$AW$44,COLUMN($AW:$AW)-COLUMN($AH:$AH),FALSE),IF($X2189="Unknown",VLOOKUP($E2189,$AI$47:$AW$51,COLUMN($AW:$AW)-COLUMN($AH:$AH),FALSE),0))</f>
        <v>554.95470699708449</v>
      </c>
      <c r="R2189" s="87" cm="1">
        <f t="array" ref="R2189">IF($X2189="Non-local",VLOOKUP($E2189,$AI$88:$AW$92,COLUMN($AW:$AW)-COLUMN($AH:$AH),FALSE),IF($X2189="Unknown",VLOOKUP($E2189,$AI$95:$AW$99,COLUMN($AW:$AW)-COLUMN($AH:$AH),FALSE),0))</f>
        <v>0.12485565627811718</v>
      </c>
      <c r="S2189" s="87" cm="1">
        <f t="array" ref="S2189">VLOOKUP($E2189,$AI$111:$AW$115,COLUMN($AW:$AW)-COLUMN($AH:$AH),FALSE)</f>
        <v>431.69321999999994</v>
      </c>
      <c r="T2189" s="104">
        <f t="shared" si="496"/>
        <v>0.76308376336429107</v>
      </c>
      <c r="U2189" s="104">
        <f t="shared" si="497"/>
        <v>1909.2994905827213</v>
      </c>
      <c r="V2189" s="87" cm="1">
        <f t="array" ref="V2189">VLOOKUP($E2189,$AI$118:$AW$122,COLUMN($AW:$AW)-COLUMN($AH:$AH),FALSE)</f>
        <v>0</v>
      </c>
      <c r="W2189" s="87" t="str">
        <f t="shared" si="501"/>
        <v>Unknown</v>
      </c>
      <c r="X2189" s="87" t="str">
        <f t="shared" si="502"/>
        <v>Unknown</v>
      </c>
      <c r="Y2189" s="104"/>
      <c r="Z2189" s="87" t="str">
        <f t="shared" si="498"/>
        <v>Unknown</v>
      </c>
      <c r="AA2189" s="87" t="str">
        <f t="shared" si="499"/>
        <v>Unknown</v>
      </c>
      <c r="AB2189" s="82" t="e" cm="1">
        <f t="array" ref="AB2189">VLOOKUP(B2189,'GDP per Capita'!$T$2:$V$4235,COLUMN('GDP per Capita'!$V:$V)-COLUMN('GDP per Capita'!$S:$S),FALSE)</f>
        <v>#N/A</v>
      </c>
      <c r="AC2189" s="82" t="str">
        <f t="shared" si="503"/>
        <v/>
      </c>
      <c r="AD2189" s="82">
        <f t="shared" si="504"/>
        <v>61228.93767638311</v>
      </c>
      <c r="AE2189" s="88">
        <f t="shared" si="500"/>
        <v>3.1182959610928637E-2</v>
      </c>
    </row>
    <row r="2190" spans="1:31">
      <c r="A2190" s="77" t="s">
        <v>1188</v>
      </c>
      <c r="B2190" s="77">
        <v>2189</v>
      </c>
      <c r="C2190" s="77" t="s">
        <v>29</v>
      </c>
      <c r="D2190" s="77" t="s">
        <v>29</v>
      </c>
      <c r="E2190" s="77">
        <v>2018</v>
      </c>
      <c r="F2190" s="77">
        <v>34.685074899999996</v>
      </c>
      <c r="G2190" s="77">
        <v>-82.836411099999907</v>
      </c>
      <c r="H2190" s="77">
        <v>0</v>
      </c>
      <c r="I2190" s="77" t="s">
        <v>1626</v>
      </c>
      <c r="J2190" s="77">
        <v>39.739236400000003</v>
      </c>
      <c r="K2190" s="77">
        <v>-104.9848623</v>
      </c>
      <c r="L2190" s="77">
        <v>4068.5947787662799</v>
      </c>
      <c r="M2190" s="77">
        <v>0.733042482526163</v>
      </c>
      <c r="N2190" s="77">
        <v>0</v>
      </c>
      <c r="O2190" s="77">
        <v>488.23137345195403</v>
      </c>
      <c r="P2190" s="87" cm="1">
        <f t="array" ref="P2190">IF($X2190="Non-local",VLOOKUP($E2190,$AI$64:$AW$68,COLUMN($AW:$AW)-COLUMN($AH:$AH),FALSE),IF($X2190="Unknown",VLOOKUP($E2190,$AI$71:$AW$75,COLUMN($AW:$AW)-COLUMN($AH:$AH),FALSE),0))</f>
        <v>284</v>
      </c>
      <c r="Q2190" s="87" cm="1">
        <f t="array" ref="Q2190">IF($X2190="Non-local",VLOOKUP($E2190,$AI$40:$AW$44,COLUMN($AW:$AW)-COLUMN($AH:$AH),FALSE),IF($X2190="Unknown",VLOOKUP($E2190,$AI$47:$AW$51,COLUMN($AW:$AW)-COLUMN($AH:$AH),FALSE),0))</f>
        <v>701.10299999999995</v>
      </c>
      <c r="R2190" s="87" cm="1">
        <f t="array" ref="R2190">IF($X2190="Non-local",VLOOKUP($E2190,$AI$88:$AW$92,COLUMN($AW:$AW)-COLUMN($AH:$AH),FALSE),IF($X2190="Unknown",VLOOKUP($E2190,$AI$95:$AW$99,COLUMN($AW:$AW)-COLUMN($AH:$AH),FALSE),0))</f>
        <v>0.15773661179887363</v>
      </c>
      <c r="S2190" s="87" cm="1">
        <f t="array" ref="S2190">VLOOKUP($E2190,$AI$111:$AW$115,COLUMN($AW:$AW)-COLUMN($AH:$AH),FALSE)</f>
        <v>431.69321999999994</v>
      </c>
      <c r="T2190" s="104">
        <f t="shared" si="496"/>
        <v>0.89077909432503666</v>
      </c>
      <c r="U2190" s="104">
        <f t="shared" si="497"/>
        <v>1905.0275934519539</v>
      </c>
      <c r="V2190" s="87" cm="1">
        <f t="array" ref="V2190">VLOOKUP($E2190,$AI$118:$AW$122,COLUMN($AW:$AW)-COLUMN($AH:$AH),FALSE)</f>
        <v>0</v>
      </c>
      <c r="W2190" s="87" t="str">
        <f t="shared" si="501"/>
        <v>Domestic</v>
      </c>
      <c r="X2190" s="87" t="str">
        <f t="shared" si="502"/>
        <v>Non-local</v>
      </c>
      <c r="Y2190" s="104"/>
      <c r="Z2190" s="87" t="str">
        <f t="shared" si="498"/>
        <v>USA</v>
      </c>
      <c r="AA2190" s="87" t="str">
        <f t="shared" si="499"/>
        <v>USA</v>
      </c>
      <c r="AB2190" s="82" cm="1">
        <f t="array" ref="AB2190">VLOOKUP(B2190,'GDP per Capita'!$T$2:$V$4235,COLUMN('GDP per Capita'!$V:$V)-COLUMN('GDP per Capita'!$S:$S),FALSE)</f>
        <v>63809.64</v>
      </c>
      <c r="AC2190" s="82">
        <f t="shared" si="503"/>
        <v>63809.64</v>
      </c>
      <c r="AD2190" s="82">
        <f t="shared" si="504"/>
        <v>63809.64</v>
      </c>
      <c r="AE2190" s="88">
        <f t="shared" si="500"/>
        <v>2.985485568406206E-2</v>
      </c>
    </row>
    <row r="2191" spans="1:31">
      <c r="A2191" s="77" t="s">
        <v>1011</v>
      </c>
      <c r="B2191" s="77">
        <v>2190</v>
      </c>
      <c r="C2191" s="77" t="s">
        <v>29</v>
      </c>
      <c r="D2191" s="77" t="s">
        <v>29</v>
      </c>
      <c r="E2191" s="77">
        <v>2018</v>
      </c>
      <c r="F2191" s="77">
        <v>40.102554999999903</v>
      </c>
      <c r="G2191" s="77">
        <v>-105.36320790000001</v>
      </c>
      <c r="H2191" s="77">
        <v>1</v>
      </c>
      <c r="I2191" s="77" t="s">
        <v>1626</v>
      </c>
      <c r="J2191" s="77">
        <v>39.739236400000003</v>
      </c>
      <c r="K2191" s="77">
        <v>-104.9848623</v>
      </c>
      <c r="L2191" s="77">
        <v>103.404289622392</v>
      </c>
      <c r="M2191" s="77">
        <v>0</v>
      </c>
      <c r="N2191" s="77">
        <v>0</v>
      </c>
      <c r="O2191" s="77">
        <v>0</v>
      </c>
      <c r="P2191" s="87" cm="1">
        <f t="array" ref="P2191">IF($X2191="Non-local",VLOOKUP($E2191,$AI$64:$AW$68,COLUMN($AW:$AW)-COLUMN($AH:$AH),FALSE),IF($X2191="Unknown",VLOOKUP($E2191,$AI$71:$AW$75,COLUMN($AW:$AW)-COLUMN($AH:$AH),FALSE),0))</f>
        <v>0</v>
      </c>
      <c r="Q2191" s="87" cm="1">
        <f t="array" ref="Q2191">IF($X2191="Non-local",VLOOKUP($E2191,$AI$40:$AW$44,COLUMN($AW:$AW)-COLUMN($AH:$AH),FALSE),IF($X2191="Unknown",VLOOKUP($E2191,$AI$47:$AW$51,COLUMN($AW:$AW)-COLUMN($AH:$AH),FALSE),0))</f>
        <v>0</v>
      </c>
      <c r="R2191" s="87" cm="1">
        <f t="array" ref="R2191">IF($X2191="Non-local",VLOOKUP($E2191,$AI$88:$AW$92,COLUMN($AW:$AW)-COLUMN($AH:$AH),FALSE),IF($X2191="Unknown",VLOOKUP($E2191,$AI$95:$AW$99,COLUMN($AW:$AW)-COLUMN($AH:$AH),FALSE),0))</f>
        <v>0</v>
      </c>
      <c r="S2191" s="87" cm="1">
        <f t="array" ref="S2191">VLOOKUP($E2191,$AI$111:$AW$115,COLUMN($AW:$AW)-COLUMN($AH:$AH),FALSE)</f>
        <v>431.69321999999994</v>
      </c>
      <c r="T2191" s="104">
        <f t="shared" si="496"/>
        <v>0</v>
      </c>
      <c r="U2191" s="104">
        <f t="shared" si="497"/>
        <v>431.69321999999994</v>
      </c>
      <c r="V2191" s="87" cm="1">
        <f t="array" ref="V2191">VLOOKUP($E2191,$AI$118:$AW$122,COLUMN($AW:$AW)-COLUMN($AH:$AH),FALSE)</f>
        <v>0</v>
      </c>
      <c r="W2191" s="87" t="str">
        <f t="shared" si="501"/>
        <v>Domestic</v>
      </c>
      <c r="X2191" s="87" t="str">
        <f t="shared" si="502"/>
        <v>Local</v>
      </c>
      <c r="Y2191" s="104"/>
      <c r="Z2191" s="87" t="str">
        <f t="shared" si="498"/>
        <v>USA</v>
      </c>
      <c r="AA2191" s="87" t="str">
        <f t="shared" si="499"/>
        <v>USA</v>
      </c>
      <c r="AB2191" s="82" cm="1">
        <f t="array" ref="AB2191">VLOOKUP(B2191,'GDP per Capita'!$T$2:$V$4235,COLUMN('GDP per Capita'!$V:$V)-COLUMN('GDP per Capita'!$S:$S),FALSE)</f>
        <v>63809.64</v>
      </c>
      <c r="AC2191" s="82">
        <f t="shared" si="503"/>
        <v>63809.64</v>
      </c>
      <c r="AD2191" s="82">
        <f t="shared" si="504"/>
        <v>63809.64</v>
      </c>
      <c r="AE2191" s="88">
        <f t="shared" si="500"/>
        <v>6.7653291885050593E-3</v>
      </c>
    </row>
    <row r="2192" spans="1:31">
      <c r="A2192" s="77" t="s">
        <v>1632</v>
      </c>
      <c r="B2192" s="77">
        <v>2191</v>
      </c>
      <c r="C2192" s="77" t="s">
        <v>29</v>
      </c>
      <c r="D2192" s="77" t="s">
        <v>29</v>
      </c>
      <c r="E2192" s="77">
        <v>2018</v>
      </c>
      <c r="F2192" s="77">
        <v>38.77406895</v>
      </c>
      <c r="G2192" s="77">
        <v>-104.30153449109</v>
      </c>
      <c r="H2192" s="77">
        <v>0</v>
      </c>
      <c r="I2192" s="77" t="s">
        <v>1626</v>
      </c>
      <c r="J2192" s="77">
        <v>39.739236400000003</v>
      </c>
      <c r="K2192" s="77">
        <v>-104.9848623</v>
      </c>
      <c r="L2192" s="77">
        <v>244.77959831175301</v>
      </c>
      <c r="M2192" s="77">
        <v>0.19395356804143599</v>
      </c>
      <c r="N2192" s="77">
        <v>0</v>
      </c>
      <c r="O2192" s="77">
        <v>46.997682875856597</v>
      </c>
      <c r="P2192" s="87" cm="1">
        <f t="array" ref="P2192">IF($X2192="Non-local",VLOOKUP($E2192,$AI$64:$AW$68,COLUMN($AW:$AW)-COLUMN($AH:$AH),FALSE),IF($X2192="Unknown",VLOOKUP($E2192,$AI$71:$AW$75,COLUMN($AW:$AW)-COLUMN($AH:$AH),FALSE),0))</f>
        <v>284</v>
      </c>
      <c r="Q2192" s="87" cm="1">
        <f t="array" ref="Q2192">IF($X2192="Non-local",VLOOKUP($E2192,$AI$40:$AW$44,COLUMN($AW:$AW)-COLUMN($AH:$AH),FALSE),IF($X2192="Unknown",VLOOKUP($E2192,$AI$47:$AW$51,COLUMN($AW:$AW)-COLUMN($AH:$AH),FALSE),0))</f>
        <v>701.10299999999995</v>
      </c>
      <c r="R2192" s="87" cm="1">
        <f t="array" ref="R2192">IF($X2192="Non-local",VLOOKUP($E2192,$AI$88:$AW$92,COLUMN($AW:$AW)-COLUMN($AH:$AH),FALSE),IF($X2192="Unknown",VLOOKUP($E2192,$AI$95:$AW$99,COLUMN($AW:$AW)-COLUMN($AH:$AH),FALSE),0))</f>
        <v>0.15773661179887363</v>
      </c>
      <c r="S2192" s="87" cm="1">
        <f t="array" ref="S2192">VLOOKUP($E2192,$AI$111:$AW$115,COLUMN($AW:$AW)-COLUMN($AH:$AH),FALSE)</f>
        <v>431.69321999999994</v>
      </c>
      <c r="T2192" s="104">
        <f t="shared" si="496"/>
        <v>0.35169017984030959</v>
      </c>
      <c r="U2192" s="104">
        <f t="shared" si="497"/>
        <v>1463.7939028758565</v>
      </c>
      <c r="V2192" s="87" cm="1">
        <f t="array" ref="V2192">VLOOKUP($E2192,$AI$118:$AW$122,COLUMN($AW:$AW)-COLUMN($AH:$AH),FALSE)</f>
        <v>0</v>
      </c>
      <c r="W2192" s="87" t="str">
        <f t="shared" si="501"/>
        <v>Domestic</v>
      </c>
      <c r="X2192" s="87" t="str">
        <f t="shared" si="502"/>
        <v>Non-local</v>
      </c>
      <c r="Y2192" s="104"/>
      <c r="Z2192" s="87" t="str">
        <f t="shared" si="498"/>
        <v>USA</v>
      </c>
      <c r="AA2192" s="87" t="str">
        <f t="shared" si="499"/>
        <v>USA</v>
      </c>
      <c r="AB2192" s="82" cm="1">
        <f t="array" ref="AB2192">VLOOKUP(B2192,'GDP per Capita'!$T$2:$V$4235,COLUMN('GDP per Capita'!$V:$V)-COLUMN('GDP per Capita'!$S:$S),FALSE)</f>
        <v>63809.64</v>
      </c>
      <c r="AC2192" s="82">
        <f t="shared" si="503"/>
        <v>63809.64</v>
      </c>
      <c r="AD2192" s="82">
        <f t="shared" si="504"/>
        <v>63809.64</v>
      </c>
      <c r="AE2192" s="88">
        <f t="shared" si="500"/>
        <v>2.2940011930420803E-2</v>
      </c>
    </row>
    <row r="2193" spans="1:31">
      <c r="A2193" s="77" t="s">
        <v>1012</v>
      </c>
      <c r="B2193" s="77">
        <v>2192</v>
      </c>
      <c r="C2193" s="77" t="s">
        <v>29</v>
      </c>
      <c r="D2193" s="77" t="s">
        <v>29</v>
      </c>
      <c r="E2193" s="77">
        <v>2018</v>
      </c>
      <c r="F2193" s="77">
        <v>38.890396099999997</v>
      </c>
      <c r="G2193" s="77">
        <v>-77.084158500000001</v>
      </c>
      <c r="H2193" s="77">
        <v>0</v>
      </c>
      <c r="I2193" s="77" t="s">
        <v>1626</v>
      </c>
      <c r="J2193" s="77">
        <v>39.739236400000003</v>
      </c>
      <c r="K2193" s="77">
        <v>-104.9848623</v>
      </c>
      <c r="L2193" s="77">
        <v>4784.8424750323902</v>
      </c>
      <c r="M2193" s="77">
        <v>0.84706722297655102</v>
      </c>
      <c r="N2193" s="77">
        <v>0</v>
      </c>
      <c r="O2193" s="77">
        <v>574.18109700388698</v>
      </c>
      <c r="P2193" s="87" cm="1">
        <f t="array" ref="P2193">IF($X2193="Non-local",VLOOKUP($E2193,$AI$64:$AW$68,COLUMN($AW:$AW)-COLUMN($AH:$AH),FALSE),IF($X2193="Unknown",VLOOKUP($E2193,$AI$71:$AW$75,COLUMN($AW:$AW)-COLUMN($AH:$AH),FALSE),0))</f>
        <v>284</v>
      </c>
      <c r="Q2193" s="87" cm="1">
        <f t="array" ref="Q2193">IF($X2193="Non-local",VLOOKUP($E2193,$AI$40:$AW$44,COLUMN($AW:$AW)-COLUMN($AH:$AH),FALSE),IF($X2193="Unknown",VLOOKUP($E2193,$AI$47:$AW$51,COLUMN($AW:$AW)-COLUMN($AH:$AH),FALSE),0))</f>
        <v>701.10299999999995</v>
      </c>
      <c r="R2193" s="87" cm="1">
        <f t="array" ref="R2193">IF($X2193="Non-local",VLOOKUP($E2193,$AI$88:$AW$92,COLUMN($AW:$AW)-COLUMN($AH:$AH),FALSE),IF($X2193="Unknown",VLOOKUP($E2193,$AI$95:$AW$99,COLUMN($AW:$AW)-COLUMN($AH:$AH),FALSE),0))</f>
        <v>0.15773661179887363</v>
      </c>
      <c r="S2193" s="87" cm="1">
        <f t="array" ref="S2193">VLOOKUP($E2193,$AI$111:$AW$115,COLUMN($AW:$AW)-COLUMN($AH:$AH),FALSE)</f>
        <v>431.69321999999994</v>
      </c>
      <c r="T2193" s="104">
        <f t="shared" si="496"/>
        <v>1.0048038347754247</v>
      </c>
      <c r="U2193" s="104">
        <f t="shared" si="497"/>
        <v>1990.9773170038868</v>
      </c>
      <c r="V2193" s="87" cm="1">
        <f t="array" ref="V2193">VLOOKUP($E2193,$AI$118:$AW$122,COLUMN($AW:$AW)-COLUMN($AH:$AH),FALSE)</f>
        <v>0</v>
      </c>
      <c r="W2193" s="87" t="str">
        <f t="shared" si="501"/>
        <v>Domestic</v>
      </c>
      <c r="X2193" s="87" t="str">
        <f t="shared" si="502"/>
        <v>Non-local</v>
      </c>
      <c r="Y2193" s="104"/>
      <c r="Z2193" s="87" t="str">
        <f t="shared" si="498"/>
        <v>USA</v>
      </c>
      <c r="AA2193" s="87" t="str">
        <f t="shared" si="499"/>
        <v>USA</v>
      </c>
      <c r="AB2193" s="82" cm="1">
        <f t="array" ref="AB2193">VLOOKUP(B2193,'GDP per Capita'!$T$2:$V$4235,COLUMN('GDP per Capita'!$V:$V)-COLUMN('GDP per Capita'!$S:$S),FALSE)</f>
        <v>63809.64</v>
      </c>
      <c r="AC2193" s="82">
        <f t="shared" si="503"/>
        <v>63809.64</v>
      </c>
      <c r="AD2193" s="82">
        <f t="shared" si="504"/>
        <v>63809.64</v>
      </c>
      <c r="AE2193" s="88">
        <f t="shared" si="500"/>
        <v>3.1201826510914132E-2</v>
      </c>
    </row>
    <row r="2194" spans="1:31">
      <c r="A2194" s="77" t="s">
        <v>927</v>
      </c>
      <c r="B2194" s="77">
        <v>2193</v>
      </c>
      <c r="C2194" s="77" t="s">
        <v>29</v>
      </c>
      <c r="D2194" s="77" t="s">
        <v>29</v>
      </c>
      <c r="E2194" s="77">
        <v>2018</v>
      </c>
      <c r="F2194" s="77">
        <v>34.147645199999999</v>
      </c>
      <c r="G2194" s="77">
        <v>-118.1444779</v>
      </c>
      <c r="H2194" s="77">
        <v>0</v>
      </c>
      <c r="I2194" s="77" t="s">
        <v>1626</v>
      </c>
      <c r="J2194" s="77">
        <v>39.739236400000003</v>
      </c>
      <c r="K2194" s="77">
        <v>-104.9848623</v>
      </c>
      <c r="L2194" s="77">
        <v>2645.1496364796199</v>
      </c>
      <c r="M2194" s="77">
        <v>0.51090989055564195</v>
      </c>
      <c r="N2194" s="77">
        <v>0</v>
      </c>
      <c r="O2194" s="77">
        <v>507.868730204087</v>
      </c>
      <c r="P2194" s="87" cm="1">
        <f t="array" ref="P2194">IF($X2194="Non-local",VLOOKUP($E2194,$AI$64:$AW$68,COLUMN($AW:$AW)-COLUMN($AH:$AH),FALSE),IF($X2194="Unknown",VLOOKUP($E2194,$AI$71:$AW$75,COLUMN($AW:$AW)-COLUMN($AH:$AH),FALSE),0))</f>
        <v>284</v>
      </c>
      <c r="Q2194" s="87" cm="1">
        <f t="array" ref="Q2194">IF($X2194="Non-local",VLOOKUP($E2194,$AI$40:$AW$44,COLUMN($AW:$AW)-COLUMN($AH:$AH),FALSE),IF($X2194="Unknown",VLOOKUP($E2194,$AI$47:$AW$51,COLUMN($AW:$AW)-COLUMN($AH:$AH),FALSE),0))</f>
        <v>701.10299999999995</v>
      </c>
      <c r="R2194" s="87" cm="1">
        <f t="array" ref="R2194">IF($X2194="Non-local",VLOOKUP($E2194,$AI$88:$AW$92,COLUMN($AW:$AW)-COLUMN($AH:$AH),FALSE),IF($X2194="Unknown",VLOOKUP($E2194,$AI$95:$AW$99,COLUMN($AW:$AW)-COLUMN($AH:$AH),FALSE),0))</f>
        <v>0.15773661179887363</v>
      </c>
      <c r="S2194" s="87" cm="1">
        <f t="array" ref="S2194">VLOOKUP($E2194,$AI$111:$AW$115,COLUMN($AW:$AW)-COLUMN($AH:$AH),FALSE)</f>
        <v>431.69321999999994</v>
      </c>
      <c r="T2194" s="104">
        <f t="shared" si="496"/>
        <v>0.66864650235451561</v>
      </c>
      <c r="U2194" s="104">
        <f t="shared" si="497"/>
        <v>1924.6649502040868</v>
      </c>
      <c r="V2194" s="87" cm="1">
        <f t="array" ref="V2194">VLOOKUP($E2194,$AI$118:$AW$122,COLUMN($AW:$AW)-COLUMN($AH:$AH),FALSE)</f>
        <v>0</v>
      </c>
      <c r="W2194" s="87" t="str">
        <f t="shared" si="501"/>
        <v>Domestic</v>
      </c>
      <c r="X2194" s="87" t="str">
        <f t="shared" si="502"/>
        <v>Non-local</v>
      </c>
      <c r="Y2194" s="104"/>
      <c r="Z2194" s="87" t="str">
        <f t="shared" si="498"/>
        <v>USA</v>
      </c>
      <c r="AA2194" s="87" t="str">
        <f t="shared" si="499"/>
        <v>USA</v>
      </c>
      <c r="AB2194" s="82" cm="1">
        <f t="array" ref="AB2194">VLOOKUP(B2194,'GDP per Capita'!$T$2:$V$4235,COLUMN('GDP per Capita'!$V:$V)-COLUMN('GDP per Capita'!$S:$S),FALSE)</f>
        <v>63809.64</v>
      </c>
      <c r="AC2194" s="82">
        <f t="shared" si="503"/>
        <v>63809.64</v>
      </c>
      <c r="AD2194" s="82">
        <f t="shared" si="504"/>
        <v>63809.64</v>
      </c>
      <c r="AE2194" s="88">
        <f t="shared" si="500"/>
        <v>3.0162604744425559E-2</v>
      </c>
    </row>
    <row r="2195" spans="1:31">
      <c r="A2195" s="77" t="s">
        <v>1093</v>
      </c>
      <c r="B2195" s="77">
        <v>2194</v>
      </c>
      <c r="C2195" s="77" t="s">
        <v>29</v>
      </c>
      <c r="D2195" s="77" t="s">
        <v>29</v>
      </c>
      <c r="E2195" s="77">
        <v>2018</v>
      </c>
      <c r="F2195" s="77">
        <v>34.053690899999999</v>
      </c>
      <c r="G2195" s="77">
        <v>-118.2427666</v>
      </c>
      <c r="H2195" s="77">
        <v>0</v>
      </c>
      <c r="I2195" s="77" t="s">
        <v>1626</v>
      </c>
      <c r="J2195" s="77">
        <v>39.739236400000003</v>
      </c>
      <c r="K2195" s="77">
        <v>-104.9848623</v>
      </c>
      <c r="L2195" s="77">
        <v>2671.56710887088</v>
      </c>
      <c r="M2195" s="77">
        <v>0.51439817976360402</v>
      </c>
      <c r="N2195" s="77">
        <v>0</v>
      </c>
      <c r="O2195" s="77">
        <v>512.94088490320996</v>
      </c>
      <c r="P2195" s="87" cm="1">
        <f t="array" ref="P2195">IF($X2195="Non-local",VLOOKUP($E2195,$AI$64:$AW$68,COLUMN($AW:$AW)-COLUMN($AH:$AH),FALSE),IF($X2195="Unknown",VLOOKUP($E2195,$AI$71:$AW$75,COLUMN($AW:$AW)-COLUMN($AH:$AH),FALSE),0))</f>
        <v>284</v>
      </c>
      <c r="Q2195" s="87" cm="1">
        <f t="array" ref="Q2195">IF($X2195="Non-local",VLOOKUP($E2195,$AI$40:$AW$44,COLUMN($AW:$AW)-COLUMN($AH:$AH),FALSE),IF($X2195="Unknown",VLOOKUP($E2195,$AI$47:$AW$51,COLUMN($AW:$AW)-COLUMN($AH:$AH),FALSE),0))</f>
        <v>701.10299999999995</v>
      </c>
      <c r="R2195" s="87" cm="1">
        <f t="array" ref="R2195">IF($X2195="Non-local",VLOOKUP($E2195,$AI$88:$AW$92,COLUMN($AW:$AW)-COLUMN($AH:$AH),FALSE),IF($X2195="Unknown",VLOOKUP($E2195,$AI$95:$AW$99,COLUMN($AW:$AW)-COLUMN($AH:$AH),FALSE),0))</f>
        <v>0.15773661179887363</v>
      </c>
      <c r="S2195" s="87" cm="1">
        <f t="array" ref="S2195">VLOOKUP($E2195,$AI$111:$AW$115,COLUMN($AW:$AW)-COLUMN($AH:$AH),FALSE)</f>
        <v>431.69321999999994</v>
      </c>
      <c r="T2195" s="104">
        <f t="shared" si="496"/>
        <v>0.67213479156247768</v>
      </c>
      <c r="U2195" s="104">
        <f t="shared" si="497"/>
        <v>1929.7371049032097</v>
      </c>
      <c r="V2195" s="87" cm="1">
        <f t="array" ref="V2195">VLOOKUP($E2195,$AI$118:$AW$122,COLUMN($AW:$AW)-COLUMN($AH:$AH),FALSE)</f>
        <v>0</v>
      </c>
      <c r="W2195" s="87" t="str">
        <f t="shared" si="501"/>
        <v>Domestic</v>
      </c>
      <c r="X2195" s="87" t="str">
        <f t="shared" si="502"/>
        <v>Non-local</v>
      </c>
      <c r="Y2195" s="104"/>
      <c r="Z2195" s="87" t="str">
        <f t="shared" si="498"/>
        <v>USA</v>
      </c>
      <c r="AA2195" s="87" t="str">
        <f t="shared" si="499"/>
        <v>USA</v>
      </c>
      <c r="AB2195" s="82" cm="1">
        <f t="array" ref="AB2195">VLOOKUP(B2195,'GDP per Capita'!$T$2:$V$4235,COLUMN('GDP per Capita'!$V:$V)-COLUMN('GDP per Capita'!$S:$S),FALSE)</f>
        <v>63809.64</v>
      </c>
      <c r="AC2195" s="82">
        <f t="shared" si="503"/>
        <v>63809.64</v>
      </c>
      <c r="AD2195" s="82">
        <f t="shared" si="504"/>
        <v>63809.64</v>
      </c>
      <c r="AE2195" s="88">
        <f t="shared" si="500"/>
        <v>3.0242093591238091E-2</v>
      </c>
    </row>
    <row r="2196" spans="1:31">
      <c r="A2196" s="77" t="s">
        <v>920</v>
      </c>
      <c r="B2196" s="77">
        <v>2195</v>
      </c>
      <c r="C2196" s="77" t="s">
        <v>29</v>
      </c>
      <c r="D2196" s="77" t="s">
        <v>29</v>
      </c>
      <c r="E2196" s="77">
        <v>2018</v>
      </c>
      <c r="F2196" s="77">
        <v>32.222876499999998</v>
      </c>
      <c r="G2196" s="77">
        <v>-110.9748477</v>
      </c>
      <c r="H2196" s="77">
        <v>0</v>
      </c>
      <c r="I2196" s="77" t="s">
        <v>1626</v>
      </c>
      <c r="J2196" s="77">
        <v>39.739236400000003</v>
      </c>
      <c r="K2196" s="77">
        <v>-104.9848623</v>
      </c>
      <c r="L2196" s="77">
        <v>1987.8272419453499</v>
      </c>
      <c r="M2196" s="77">
        <v>0.42411390261836801</v>
      </c>
      <c r="N2196" s="77">
        <v>0</v>
      </c>
      <c r="O2196" s="77">
        <v>381.66283045350701</v>
      </c>
      <c r="P2196" s="87" cm="1">
        <f t="array" ref="P2196">IF($X2196="Non-local",VLOOKUP($E2196,$AI$64:$AW$68,COLUMN($AW:$AW)-COLUMN($AH:$AH),FALSE),IF($X2196="Unknown",VLOOKUP($E2196,$AI$71:$AW$75,COLUMN($AW:$AW)-COLUMN($AH:$AH),FALSE),0))</f>
        <v>284</v>
      </c>
      <c r="Q2196" s="87" cm="1">
        <f t="array" ref="Q2196">IF($X2196="Non-local",VLOOKUP($E2196,$AI$40:$AW$44,COLUMN($AW:$AW)-COLUMN($AH:$AH),FALSE),IF($X2196="Unknown",VLOOKUP($E2196,$AI$47:$AW$51,COLUMN($AW:$AW)-COLUMN($AH:$AH),FALSE),0))</f>
        <v>701.10299999999995</v>
      </c>
      <c r="R2196" s="87" cm="1">
        <f t="array" ref="R2196">IF($X2196="Non-local",VLOOKUP($E2196,$AI$88:$AW$92,COLUMN($AW:$AW)-COLUMN($AH:$AH),FALSE),IF($X2196="Unknown",VLOOKUP($E2196,$AI$95:$AW$99,COLUMN($AW:$AW)-COLUMN($AH:$AH),FALSE),0))</f>
        <v>0.15773661179887363</v>
      </c>
      <c r="S2196" s="87" cm="1">
        <f t="array" ref="S2196">VLOOKUP($E2196,$AI$111:$AW$115,COLUMN($AW:$AW)-COLUMN($AH:$AH),FALSE)</f>
        <v>431.69321999999994</v>
      </c>
      <c r="T2196" s="104">
        <f t="shared" si="496"/>
        <v>0.58185051441724167</v>
      </c>
      <c r="U2196" s="104">
        <f t="shared" si="497"/>
        <v>1798.459050453507</v>
      </c>
      <c r="V2196" s="87" cm="1">
        <f t="array" ref="V2196">VLOOKUP($E2196,$AI$118:$AW$122,COLUMN($AW:$AW)-COLUMN($AH:$AH),FALSE)</f>
        <v>0</v>
      </c>
      <c r="W2196" s="87" t="str">
        <f t="shared" si="501"/>
        <v>Domestic</v>
      </c>
      <c r="X2196" s="87" t="str">
        <f t="shared" si="502"/>
        <v>Non-local</v>
      </c>
      <c r="Y2196" s="104"/>
      <c r="Z2196" s="87" t="str">
        <f t="shared" si="498"/>
        <v>USA</v>
      </c>
      <c r="AA2196" s="87" t="str">
        <f t="shared" si="499"/>
        <v>USA</v>
      </c>
      <c r="AB2196" s="82" cm="1">
        <f t="array" ref="AB2196">VLOOKUP(B2196,'GDP per Capita'!$T$2:$V$4235,COLUMN('GDP per Capita'!$V:$V)-COLUMN('GDP per Capita'!$S:$S),FALSE)</f>
        <v>63809.64</v>
      </c>
      <c r="AC2196" s="82">
        <f t="shared" si="503"/>
        <v>63809.64</v>
      </c>
      <c r="AD2196" s="82">
        <f t="shared" si="504"/>
        <v>63809.64</v>
      </c>
      <c r="AE2196" s="88">
        <f t="shared" si="500"/>
        <v>2.8184754693076266E-2</v>
      </c>
    </row>
    <row r="2197" spans="1:31">
      <c r="A2197" s="77" t="s">
        <v>882</v>
      </c>
      <c r="B2197" s="77">
        <v>2196</v>
      </c>
      <c r="C2197" s="77" t="s">
        <v>29</v>
      </c>
      <c r="D2197" s="77" t="s">
        <v>29</v>
      </c>
      <c r="E2197" s="77">
        <v>2018</v>
      </c>
      <c r="F2197" s="77">
        <v>39.004607</v>
      </c>
      <c r="G2197" s="77">
        <v>-76.875683800000004</v>
      </c>
      <c r="H2197" s="77">
        <v>0</v>
      </c>
      <c r="I2197" s="77" t="s">
        <v>1626</v>
      </c>
      <c r="J2197" s="77">
        <v>39.739236400000003</v>
      </c>
      <c r="K2197" s="77">
        <v>-104.9848623</v>
      </c>
      <c r="L2197" s="77">
        <v>4815.3708899909698</v>
      </c>
      <c r="M2197" s="77">
        <v>0.85179402930986003</v>
      </c>
      <c r="N2197" s="77">
        <v>0</v>
      </c>
      <c r="O2197" s="77">
        <v>577.844506798917</v>
      </c>
      <c r="P2197" s="87" cm="1">
        <f t="array" ref="P2197">IF($X2197="Non-local",VLOOKUP($E2197,$AI$64:$AW$68,COLUMN($AW:$AW)-COLUMN($AH:$AH),FALSE),IF($X2197="Unknown",VLOOKUP($E2197,$AI$71:$AW$75,COLUMN($AW:$AW)-COLUMN($AH:$AH),FALSE),0))</f>
        <v>284</v>
      </c>
      <c r="Q2197" s="87" cm="1">
        <f t="array" ref="Q2197">IF($X2197="Non-local",VLOOKUP($E2197,$AI$40:$AW$44,COLUMN($AW:$AW)-COLUMN($AH:$AH),FALSE),IF($X2197="Unknown",VLOOKUP($E2197,$AI$47:$AW$51,COLUMN($AW:$AW)-COLUMN($AH:$AH),FALSE),0))</f>
        <v>701.10299999999995</v>
      </c>
      <c r="R2197" s="87" cm="1">
        <f t="array" ref="R2197">IF($X2197="Non-local",VLOOKUP($E2197,$AI$88:$AW$92,COLUMN($AW:$AW)-COLUMN($AH:$AH),FALSE),IF($X2197="Unknown",VLOOKUP($E2197,$AI$95:$AW$99,COLUMN($AW:$AW)-COLUMN($AH:$AH),FALSE),0))</f>
        <v>0.15773661179887363</v>
      </c>
      <c r="S2197" s="87" cm="1">
        <f t="array" ref="S2197">VLOOKUP($E2197,$AI$111:$AW$115,COLUMN($AW:$AW)-COLUMN($AH:$AH),FALSE)</f>
        <v>431.69321999999994</v>
      </c>
      <c r="T2197" s="104">
        <f t="shared" si="496"/>
        <v>1.0095306411087337</v>
      </c>
      <c r="U2197" s="104">
        <f t="shared" si="497"/>
        <v>1994.6407267989168</v>
      </c>
      <c r="V2197" s="87" cm="1">
        <f t="array" ref="V2197">VLOOKUP($E2197,$AI$118:$AW$122,COLUMN($AW:$AW)-COLUMN($AH:$AH),FALSE)</f>
        <v>0</v>
      </c>
      <c r="W2197" s="87" t="str">
        <f t="shared" si="501"/>
        <v>Domestic</v>
      </c>
      <c r="X2197" s="87" t="str">
        <f t="shared" si="502"/>
        <v>Non-local</v>
      </c>
      <c r="Y2197" s="104"/>
      <c r="Z2197" s="87" t="str">
        <f t="shared" si="498"/>
        <v>USA</v>
      </c>
      <c r="AA2197" s="87" t="str">
        <f t="shared" si="499"/>
        <v>USA</v>
      </c>
      <c r="AB2197" s="82" cm="1">
        <f t="array" ref="AB2197">VLOOKUP(B2197,'GDP per Capita'!$T$2:$V$4235,COLUMN('GDP per Capita'!$V:$V)-COLUMN('GDP per Capita'!$S:$S),FALSE)</f>
        <v>63809.64</v>
      </c>
      <c r="AC2197" s="82">
        <f t="shared" si="503"/>
        <v>63809.64</v>
      </c>
      <c r="AD2197" s="82">
        <f t="shared" si="504"/>
        <v>63809.64</v>
      </c>
      <c r="AE2197" s="88">
        <f t="shared" si="500"/>
        <v>3.1259238052415227E-2</v>
      </c>
    </row>
    <row r="2198" spans="1:31">
      <c r="A2198" s="77" t="s">
        <v>1000</v>
      </c>
      <c r="B2198" s="77">
        <v>2197</v>
      </c>
      <c r="C2198" s="77" t="s">
        <v>29</v>
      </c>
      <c r="D2198" s="77" t="s">
        <v>29</v>
      </c>
      <c r="E2198" s="77">
        <v>2018</v>
      </c>
      <c r="F2198" s="77">
        <v>37.3893889</v>
      </c>
      <c r="G2198" s="77">
        <v>-122.0832101</v>
      </c>
      <c r="H2198" s="77">
        <v>0</v>
      </c>
      <c r="I2198" s="77" t="s">
        <v>1626</v>
      </c>
      <c r="J2198" s="77">
        <v>39.739236400000003</v>
      </c>
      <c r="K2198" s="77">
        <v>-104.9848623</v>
      </c>
      <c r="L2198" s="77">
        <v>3013.9466919819001</v>
      </c>
      <c r="M2198" s="77">
        <v>0.56514529418057102</v>
      </c>
      <c r="N2198" s="77">
        <v>0</v>
      </c>
      <c r="O2198" s="77">
        <v>578.67776486052503</v>
      </c>
      <c r="P2198" s="87" cm="1">
        <f t="array" ref="P2198">IF($X2198="Non-local",VLOOKUP($E2198,$AI$64:$AW$68,COLUMN($AW:$AW)-COLUMN($AH:$AH),FALSE),IF($X2198="Unknown",VLOOKUP($E2198,$AI$71:$AW$75,COLUMN($AW:$AW)-COLUMN($AH:$AH),FALSE),0))</f>
        <v>284</v>
      </c>
      <c r="Q2198" s="87" cm="1">
        <f t="array" ref="Q2198">IF($X2198="Non-local",VLOOKUP($E2198,$AI$40:$AW$44,COLUMN($AW:$AW)-COLUMN($AH:$AH),FALSE),IF($X2198="Unknown",VLOOKUP($E2198,$AI$47:$AW$51,COLUMN($AW:$AW)-COLUMN($AH:$AH),FALSE),0))</f>
        <v>701.10299999999995</v>
      </c>
      <c r="R2198" s="87" cm="1">
        <f t="array" ref="R2198">IF($X2198="Non-local",VLOOKUP($E2198,$AI$88:$AW$92,COLUMN($AW:$AW)-COLUMN($AH:$AH),FALSE),IF($X2198="Unknown",VLOOKUP($E2198,$AI$95:$AW$99,COLUMN($AW:$AW)-COLUMN($AH:$AH),FALSE),0))</f>
        <v>0.15773661179887363</v>
      </c>
      <c r="S2198" s="87" cm="1">
        <f t="array" ref="S2198">VLOOKUP($E2198,$AI$111:$AW$115,COLUMN($AW:$AW)-COLUMN($AH:$AH),FALSE)</f>
        <v>431.69321999999994</v>
      </c>
      <c r="T2198" s="104">
        <f t="shared" si="496"/>
        <v>0.72288190597944468</v>
      </c>
      <c r="U2198" s="104">
        <f t="shared" si="497"/>
        <v>1995.4739848605248</v>
      </c>
      <c r="V2198" s="87" cm="1">
        <f t="array" ref="V2198">VLOOKUP($E2198,$AI$118:$AW$122,COLUMN($AW:$AW)-COLUMN($AH:$AH),FALSE)</f>
        <v>0</v>
      </c>
      <c r="W2198" s="87" t="str">
        <f t="shared" si="501"/>
        <v>Domestic</v>
      </c>
      <c r="X2198" s="87" t="str">
        <f t="shared" si="502"/>
        <v>Non-local</v>
      </c>
      <c r="Y2198" s="104"/>
      <c r="Z2198" s="87" t="str">
        <f t="shared" si="498"/>
        <v>USA</v>
      </c>
      <c r="AA2198" s="87" t="str">
        <f t="shared" si="499"/>
        <v>USA</v>
      </c>
      <c r="AB2198" s="82" cm="1">
        <f t="array" ref="AB2198">VLOOKUP(B2198,'GDP per Capita'!$T$2:$V$4235,COLUMN('GDP per Capita'!$V:$V)-COLUMN('GDP per Capita'!$S:$S),FALSE)</f>
        <v>63809.64</v>
      </c>
      <c r="AC2198" s="82">
        <f t="shared" si="503"/>
        <v>63809.64</v>
      </c>
      <c r="AD2198" s="82">
        <f t="shared" si="504"/>
        <v>63809.64</v>
      </c>
      <c r="AE2198" s="88">
        <f t="shared" si="500"/>
        <v>3.127229655049809E-2</v>
      </c>
    </row>
    <row r="2199" spans="1:31">
      <c r="A2199" s="77" t="s">
        <v>961</v>
      </c>
      <c r="B2199" s="77">
        <v>2198</v>
      </c>
      <c r="C2199" s="77" t="s">
        <v>29</v>
      </c>
      <c r="D2199" s="77" t="s">
        <v>29</v>
      </c>
      <c r="E2199" s="77">
        <v>2018</v>
      </c>
      <c r="F2199" s="77">
        <v>36.072635499999997</v>
      </c>
      <c r="G2199" s="77">
        <v>-79.791975399999998</v>
      </c>
      <c r="H2199" s="77">
        <v>0</v>
      </c>
      <c r="I2199" s="77" t="s">
        <v>1626</v>
      </c>
      <c r="J2199" s="77">
        <v>39.739236400000003</v>
      </c>
      <c r="K2199" s="77">
        <v>-104.9848623</v>
      </c>
      <c r="L2199" s="77">
        <v>4479.7154186677999</v>
      </c>
      <c r="M2199" s="77">
        <v>0.79849180194868696</v>
      </c>
      <c r="N2199" s="77">
        <v>0</v>
      </c>
      <c r="O2199" s="77">
        <v>537.565850240136</v>
      </c>
      <c r="P2199" s="87" cm="1">
        <f t="array" ref="P2199">IF($X2199="Non-local",VLOOKUP($E2199,$AI$64:$AW$68,COLUMN($AW:$AW)-COLUMN($AH:$AH),FALSE),IF($X2199="Unknown",VLOOKUP($E2199,$AI$71:$AW$75,COLUMN($AW:$AW)-COLUMN($AH:$AH),FALSE),0))</f>
        <v>284</v>
      </c>
      <c r="Q2199" s="87" cm="1">
        <f t="array" ref="Q2199">IF($X2199="Non-local",VLOOKUP($E2199,$AI$40:$AW$44,COLUMN($AW:$AW)-COLUMN($AH:$AH),FALSE),IF($X2199="Unknown",VLOOKUP($E2199,$AI$47:$AW$51,COLUMN($AW:$AW)-COLUMN($AH:$AH),FALSE),0))</f>
        <v>701.10299999999995</v>
      </c>
      <c r="R2199" s="87" cm="1">
        <f t="array" ref="R2199">IF($X2199="Non-local",VLOOKUP($E2199,$AI$88:$AW$92,COLUMN($AW:$AW)-COLUMN($AH:$AH),FALSE),IF($X2199="Unknown",VLOOKUP($E2199,$AI$95:$AW$99,COLUMN($AW:$AW)-COLUMN($AH:$AH),FALSE),0))</f>
        <v>0.15773661179887363</v>
      </c>
      <c r="S2199" s="87" cm="1">
        <f t="array" ref="S2199">VLOOKUP($E2199,$AI$111:$AW$115,COLUMN($AW:$AW)-COLUMN($AH:$AH),FALSE)</f>
        <v>431.69321999999994</v>
      </c>
      <c r="T2199" s="104">
        <f t="shared" si="496"/>
        <v>0.95622841374756062</v>
      </c>
      <c r="U2199" s="104">
        <f t="shared" si="497"/>
        <v>1954.3620702401358</v>
      </c>
      <c r="V2199" s="87" cm="1">
        <f t="array" ref="V2199">VLOOKUP($E2199,$AI$118:$AW$122,COLUMN($AW:$AW)-COLUMN($AH:$AH),FALSE)</f>
        <v>0</v>
      </c>
      <c r="W2199" s="87" t="str">
        <f t="shared" si="501"/>
        <v>Domestic</v>
      </c>
      <c r="X2199" s="87" t="str">
        <f t="shared" si="502"/>
        <v>Non-local</v>
      </c>
      <c r="Y2199" s="104"/>
      <c r="Z2199" s="87" t="str">
        <f t="shared" si="498"/>
        <v>USA</v>
      </c>
      <c r="AA2199" s="87" t="str">
        <f t="shared" si="499"/>
        <v>USA</v>
      </c>
      <c r="AB2199" s="82" cm="1">
        <f t="array" ref="AB2199">VLOOKUP(B2199,'GDP per Capita'!$T$2:$V$4235,COLUMN('GDP per Capita'!$V:$V)-COLUMN('GDP per Capita'!$S:$S),FALSE)</f>
        <v>63809.64</v>
      </c>
      <c r="AC2199" s="82">
        <f t="shared" si="503"/>
        <v>63809.64</v>
      </c>
      <c r="AD2199" s="82">
        <f t="shared" si="504"/>
        <v>63809.64</v>
      </c>
      <c r="AE2199" s="88">
        <f t="shared" si="500"/>
        <v>3.0628006524408159E-2</v>
      </c>
    </row>
    <row r="2200" spans="1:31">
      <c r="A2200" s="77" t="s">
        <v>954</v>
      </c>
      <c r="B2200" s="77">
        <v>2199</v>
      </c>
      <c r="C2200" s="77" t="s">
        <v>29</v>
      </c>
      <c r="D2200" s="77" t="s">
        <v>29</v>
      </c>
      <c r="E2200" s="77">
        <v>2018</v>
      </c>
      <c r="F2200" s="77">
        <v>39.734838099999997</v>
      </c>
      <c r="G2200" s="77">
        <v>-104.9653271</v>
      </c>
      <c r="H2200" s="77">
        <v>1</v>
      </c>
      <c r="I2200" s="77" t="s">
        <v>1626</v>
      </c>
      <c r="J2200" s="77">
        <v>39.739236400000003</v>
      </c>
      <c r="K2200" s="77">
        <v>-104.9848623</v>
      </c>
      <c r="L2200" s="77">
        <v>3.4810610096224801</v>
      </c>
      <c r="M2200" s="77">
        <v>0</v>
      </c>
      <c r="N2200" s="77">
        <v>0</v>
      </c>
      <c r="O2200" s="77">
        <v>0</v>
      </c>
      <c r="P2200" s="87" cm="1">
        <f t="array" ref="P2200">IF($X2200="Non-local",VLOOKUP($E2200,$AI$64:$AW$68,COLUMN($AW:$AW)-COLUMN($AH:$AH),FALSE),IF($X2200="Unknown",VLOOKUP($E2200,$AI$71:$AW$75,COLUMN($AW:$AW)-COLUMN($AH:$AH),FALSE),0))</f>
        <v>0</v>
      </c>
      <c r="Q2200" s="87" cm="1">
        <f t="array" ref="Q2200">IF($X2200="Non-local",VLOOKUP($E2200,$AI$40:$AW$44,COLUMN($AW:$AW)-COLUMN($AH:$AH),FALSE),IF($X2200="Unknown",VLOOKUP($E2200,$AI$47:$AW$51,COLUMN($AW:$AW)-COLUMN($AH:$AH),FALSE),0))</f>
        <v>0</v>
      </c>
      <c r="R2200" s="87" cm="1">
        <f t="array" ref="R2200">IF($X2200="Non-local",VLOOKUP($E2200,$AI$88:$AW$92,COLUMN($AW:$AW)-COLUMN($AH:$AH),FALSE),IF($X2200="Unknown",VLOOKUP($E2200,$AI$95:$AW$99,COLUMN($AW:$AW)-COLUMN($AH:$AH),FALSE),0))</f>
        <v>0</v>
      </c>
      <c r="S2200" s="87" cm="1">
        <f t="array" ref="S2200">VLOOKUP($E2200,$AI$111:$AW$115,COLUMN($AW:$AW)-COLUMN($AH:$AH),FALSE)</f>
        <v>431.69321999999994</v>
      </c>
      <c r="T2200" s="104">
        <f t="shared" si="496"/>
        <v>0</v>
      </c>
      <c r="U2200" s="104">
        <f t="shared" si="497"/>
        <v>431.69321999999994</v>
      </c>
      <c r="V2200" s="87" cm="1">
        <f t="array" ref="V2200">VLOOKUP($E2200,$AI$118:$AW$122,COLUMN($AW:$AW)-COLUMN($AH:$AH),FALSE)</f>
        <v>0</v>
      </c>
      <c r="W2200" s="87" t="str">
        <f t="shared" si="501"/>
        <v>Domestic</v>
      </c>
      <c r="X2200" s="87" t="str">
        <f t="shared" si="502"/>
        <v>Local</v>
      </c>
      <c r="Y2200" s="104"/>
      <c r="Z2200" s="87" t="str">
        <f t="shared" si="498"/>
        <v>USA</v>
      </c>
      <c r="AA2200" s="87" t="str">
        <f t="shared" si="499"/>
        <v>USA</v>
      </c>
      <c r="AB2200" s="82" cm="1">
        <f t="array" ref="AB2200">VLOOKUP(B2200,'GDP per Capita'!$T$2:$V$4235,COLUMN('GDP per Capita'!$V:$V)-COLUMN('GDP per Capita'!$S:$S),FALSE)</f>
        <v>63809.64</v>
      </c>
      <c r="AC2200" s="82">
        <f t="shared" si="503"/>
        <v>63809.64</v>
      </c>
      <c r="AD2200" s="82">
        <f t="shared" si="504"/>
        <v>63809.64</v>
      </c>
      <c r="AE2200" s="88">
        <f t="shared" si="500"/>
        <v>6.7653291885050593E-3</v>
      </c>
    </row>
    <row r="2201" spans="1:31">
      <c r="A2201" s="77" t="s">
        <v>1633</v>
      </c>
      <c r="B2201" s="77">
        <v>2200</v>
      </c>
      <c r="C2201" s="77" t="s">
        <v>29</v>
      </c>
      <c r="D2201" s="77" t="s">
        <v>29</v>
      </c>
      <c r="E2201" s="77">
        <v>2018</v>
      </c>
      <c r="F2201" s="77">
        <v>40.385548999999997</v>
      </c>
      <c r="G2201" s="77">
        <v>-105.04436132094899</v>
      </c>
      <c r="H2201" s="77">
        <v>1</v>
      </c>
      <c r="I2201" s="77" t="s">
        <v>1626</v>
      </c>
      <c r="J2201" s="77">
        <v>39.739236400000003</v>
      </c>
      <c r="K2201" s="77">
        <v>-104.9848623</v>
      </c>
      <c r="L2201" s="77">
        <v>144.08987374871899</v>
      </c>
      <c r="M2201" s="77">
        <v>0</v>
      </c>
      <c r="N2201" s="77">
        <v>0</v>
      </c>
      <c r="O2201" s="77">
        <v>0</v>
      </c>
      <c r="P2201" s="87" cm="1">
        <f t="array" ref="P2201">IF($X2201="Non-local",VLOOKUP($E2201,$AI$64:$AW$68,COLUMN($AW:$AW)-COLUMN($AH:$AH),FALSE),IF($X2201="Unknown",VLOOKUP($E2201,$AI$71:$AW$75,COLUMN($AW:$AW)-COLUMN($AH:$AH),FALSE),0))</f>
        <v>0</v>
      </c>
      <c r="Q2201" s="87" cm="1">
        <f t="array" ref="Q2201">IF($X2201="Non-local",VLOOKUP($E2201,$AI$40:$AW$44,COLUMN($AW:$AW)-COLUMN($AH:$AH),FALSE),IF($X2201="Unknown",VLOOKUP($E2201,$AI$47:$AW$51,COLUMN($AW:$AW)-COLUMN($AH:$AH),FALSE),0))</f>
        <v>0</v>
      </c>
      <c r="R2201" s="87" cm="1">
        <f t="array" ref="R2201">IF($X2201="Non-local",VLOOKUP($E2201,$AI$88:$AW$92,COLUMN($AW:$AW)-COLUMN($AH:$AH),FALSE),IF($X2201="Unknown",VLOOKUP($E2201,$AI$95:$AW$99,COLUMN($AW:$AW)-COLUMN($AH:$AH),FALSE),0))</f>
        <v>0</v>
      </c>
      <c r="S2201" s="87" cm="1">
        <f t="array" ref="S2201">VLOOKUP($E2201,$AI$111:$AW$115,COLUMN($AW:$AW)-COLUMN($AH:$AH),FALSE)</f>
        <v>431.69321999999994</v>
      </c>
      <c r="T2201" s="104">
        <f t="shared" si="496"/>
        <v>0</v>
      </c>
      <c r="U2201" s="104">
        <f t="shared" si="497"/>
        <v>431.69321999999994</v>
      </c>
      <c r="V2201" s="87" cm="1">
        <f t="array" ref="V2201">VLOOKUP($E2201,$AI$118:$AW$122,COLUMN($AW:$AW)-COLUMN($AH:$AH),FALSE)</f>
        <v>0</v>
      </c>
      <c r="W2201" s="87" t="str">
        <f t="shared" si="501"/>
        <v>Domestic</v>
      </c>
      <c r="X2201" s="87" t="str">
        <f t="shared" si="502"/>
        <v>Local</v>
      </c>
      <c r="Y2201" s="104"/>
      <c r="Z2201" s="87" t="str">
        <f t="shared" si="498"/>
        <v>USA</v>
      </c>
      <c r="AA2201" s="87" t="str">
        <f t="shared" si="499"/>
        <v>USA</v>
      </c>
      <c r="AB2201" s="82" cm="1">
        <f t="array" ref="AB2201">VLOOKUP(B2201,'GDP per Capita'!$T$2:$V$4235,COLUMN('GDP per Capita'!$V:$V)-COLUMN('GDP per Capita'!$S:$S),FALSE)</f>
        <v>63809.64</v>
      </c>
      <c r="AC2201" s="82">
        <f t="shared" si="503"/>
        <v>63809.64</v>
      </c>
      <c r="AD2201" s="82">
        <f t="shared" si="504"/>
        <v>63809.64</v>
      </c>
      <c r="AE2201" s="88">
        <f t="shared" si="500"/>
        <v>6.7653291885050593E-3</v>
      </c>
    </row>
    <row r="2202" spans="1:31">
      <c r="A2202" s="77" t="s">
        <v>910</v>
      </c>
      <c r="B2202" s="77">
        <v>2201</v>
      </c>
      <c r="C2202" s="77" t="s">
        <v>29</v>
      </c>
      <c r="D2202" s="77" t="s">
        <v>29</v>
      </c>
      <c r="E2202" s="77">
        <v>2018</v>
      </c>
      <c r="F2202" s="77">
        <v>37.411403499999999</v>
      </c>
      <c r="G2202" s="77">
        <v>-122.0543534</v>
      </c>
      <c r="H2202" s="77">
        <v>0</v>
      </c>
      <c r="I2202" s="77" t="s">
        <v>1626</v>
      </c>
      <c r="J2202" s="77">
        <v>39.739236400000003</v>
      </c>
      <c r="K2202" s="77">
        <v>-104.9848623</v>
      </c>
      <c r="L2202" s="77">
        <v>3007.7427348403098</v>
      </c>
      <c r="M2202" s="77">
        <v>0.56415764059854501</v>
      </c>
      <c r="N2202" s="77">
        <v>0</v>
      </c>
      <c r="O2202" s="77">
        <v>577.48660508933995</v>
      </c>
      <c r="P2202" s="87" cm="1">
        <f t="array" ref="P2202">IF($X2202="Non-local",VLOOKUP($E2202,$AI$64:$AW$68,COLUMN($AW:$AW)-COLUMN($AH:$AH),FALSE),IF($X2202="Unknown",VLOOKUP($E2202,$AI$71:$AW$75,COLUMN($AW:$AW)-COLUMN($AH:$AH),FALSE),0))</f>
        <v>284</v>
      </c>
      <c r="Q2202" s="87" cm="1">
        <f t="array" ref="Q2202">IF($X2202="Non-local",VLOOKUP($E2202,$AI$40:$AW$44,COLUMN($AW:$AW)-COLUMN($AH:$AH),FALSE),IF($X2202="Unknown",VLOOKUP($E2202,$AI$47:$AW$51,COLUMN($AW:$AW)-COLUMN($AH:$AH),FALSE),0))</f>
        <v>701.10299999999995</v>
      </c>
      <c r="R2202" s="87" cm="1">
        <f t="array" ref="R2202">IF($X2202="Non-local",VLOOKUP($E2202,$AI$88:$AW$92,COLUMN($AW:$AW)-COLUMN($AH:$AH),FALSE),IF($X2202="Unknown",VLOOKUP($E2202,$AI$95:$AW$99,COLUMN($AW:$AW)-COLUMN($AH:$AH),FALSE),0))</f>
        <v>0.15773661179887363</v>
      </c>
      <c r="S2202" s="87" cm="1">
        <f t="array" ref="S2202">VLOOKUP($E2202,$AI$111:$AW$115,COLUMN($AW:$AW)-COLUMN($AH:$AH),FALSE)</f>
        <v>431.69321999999994</v>
      </c>
      <c r="T2202" s="104">
        <f t="shared" si="496"/>
        <v>0.72189425239741867</v>
      </c>
      <c r="U2202" s="104">
        <f t="shared" si="497"/>
        <v>1994.2828250893397</v>
      </c>
      <c r="V2202" s="87" cm="1">
        <f t="array" ref="V2202">VLOOKUP($E2202,$AI$118:$AW$122,COLUMN($AW:$AW)-COLUMN($AH:$AH),FALSE)</f>
        <v>0</v>
      </c>
      <c r="W2202" s="87" t="str">
        <f t="shared" si="501"/>
        <v>Domestic</v>
      </c>
      <c r="X2202" s="87" t="str">
        <f t="shared" si="502"/>
        <v>Non-local</v>
      </c>
      <c r="Y2202" s="104"/>
      <c r="Z2202" s="87" t="str">
        <f t="shared" si="498"/>
        <v>USA</v>
      </c>
      <c r="AA2202" s="87" t="str">
        <f t="shared" si="499"/>
        <v>USA</v>
      </c>
      <c r="AB2202" s="82" cm="1">
        <f t="array" ref="AB2202">VLOOKUP(B2202,'GDP per Capita'!$T$2:$V$4235,COLUMN('GDP per Capita'!$V:$V)-COLUMN('GDP per Capita'!$S:$S),FALSE)</f>
        <v>63809.64</v>
      </c>
      <c r="AC2202" s="82">
        <f t="shared" si="503"/>
        <v>63809.64</v>
      </c>
      <c r="AD2202" s="82">
        <f t="shared" si="504"/>
        <v>63809.64</v>
      </c>
      <c r="AE2202" s="88">
        <f t="shared" si="500"/>
        <v>3.1253629155239548E-2</v>
      </c>
    </row>
    <row r="2203" spans="1:31">
      <c r="A2203" s="77" t="s">
        <v>1049</v>
      </c>
      <c r="B2203" s="77">
        <v>2202</v>
      </c>
      <c r="C2203" s="77" t="s">
        <v>29</v>
      </c>
      <c r="D2203" s="77" t="s">
        <v>29</v>
      </c>
      <c r="E2203" s="77">
        <v>2018</v>
      </c>
      <c r="F2203" s="77">
        <v>43.034993100000001</v>
      </c>
      <c r="G2203" s="77">
        <v>-87.922496999999893</v>
      </c>
      <c r="H2203" s="77">
        <v>0</v>
      </c>
      <c r="I2203" s="77" t="s">
        <v>1626</v>
      </c>
      <c r="J2203" s="77">
        <v>39.739236400000003</v>
      </c>
      <c r="K2203" s="77">
        <v>-104.9848623</v>
      </c>
      <c r="L2203" s="77">
        <v>2933.95865398664</v>
      </c>
      <c r="M2203" s="77">
        <v>0.55241140991247195</v>
      </c>
      <c r="N2203" s="77">
        <v>0</v>
      </c>
      <c r="O2203" s="77">
        <v>563.32006156543503</v>
      </c>
      <c r="P2203" s="87" cm="1">
        <f t="array" ref="P2203">IF($X2203="Non-local",VLOOKUP($E2203,$AI$64:$AW$68,COLUMN($AW:$AW)-COLUMN($AH:$AH),FALSE),IF($X2203="Unknown",VLOOKUP($E2203,$AI$71:$AW$75,COLUMN($AW:$AW)-COLUMN($AH:$AH),FALSE),0))</f>
        <v>284</v>
      </c>
      <c r="Q2203" s="87" cm="1">
        <f t="array" ref="Q2203">IF($X2203="Non-local",VLOOKUP($E2203,$AI$40:$AW$44,COLUMN($AW:$AW)-COLUMN($AH:$AH),FALSE),IF($X2203="Unknown",VLOOKUP($E2203,$AI$47:$AW$51,COLUMN($AW:$AW)-COLUMN($AH:$AH),FALSE),0))</f>
        <v>701.10299999999995</v>
      </c>
      <c r="R2203" s="87" cm="1">
        <f t="array" ref="R2203">IF($X2203="Non-local",VLOOKUP($E2203,$AI$88:$AW$92,COLUMN($AW:$AW)-COLUMN($AH:$AH),FALSE),IF($X2203="Unknown",VLOOKUP($E2203,$AI$95:$AW$99,COLUMN($AW:$AW)-COLUMN($AH:$AH),FALSE),0))</f>
        <v>0.15773661179887363</v>
      </c>
      <c r="S2203" s="87" cm="1">
        <f t="array" ref="S2203">VLOOKUP($E2203,$AI$111:$AW$115,COLUMN($AW:$AW)-COLUMN($AH:$AH),FALSE)</f>
        <v>431.69321999999994</v>
      </c>
      <c r="T2203" s="104">
        <f t="shared" si="496"/>
        <v>0.71014802171134561</v>
      </c>
      <c r="U2203" s="104">
        <f t="shared" si="497"/>
        <v>1980.116281565435</v>
      </c>
      <c r="V2203" s="87" cm="1">
        <f t="array" ref="V2203">VLOOKUP($E2203,$AI$118:$AW$122,COLUMN($AW:$AW)-COLUMN($AH:$AH),FALSE)</f>
        <v>0</v>
      </c>
      <c r="W2203" s="87" t="str">
        <f t="shared" si="501"/>
        <v>Domestic</v>
      </c>
      <c r="X2203" s="87" t="str">
        <f t="shared" si="502"/>
        <v>Non-local</v>
      </c>
      <c r="Y2203" s="104"/>
      <c r="Z2203" s="87" t="str">
        <f t="shared" si="498"/>
        <v>USA</v>
      </c>
      <c r="AA2203" s="87" t="str">
        <f t="shared" si="499"/>
        <v>USA</v>
      </c>
      <c r="AB2203" s="82" cm="1">
        <f t="array" ref="AB2203">VLOOKUP(B2203,'GDP per Capita'!$T$2:$V$4235,COLUMN('GDP per Capita'!$V:$V)-COLUMN('GDP per Capita'!$S:$S),FALSE)</f>
        <v>63809.64</v>
      </c>
      <c r="AC2203" s="82">
        <f t="shared" si="503"/>
        <v>63809.64</v>
      </c>
      <c r="AD2203" s="82">
        <f t="shared" si="504"/>
        <v>63809.64</v>
      </c>
      <c r="AE2203" s="88">
        <f t="shared" si="500"/>
        <v>3.1031616563977401E-2</v>
      </c>
    </row>
    <row r="2204" spans="1:31">
      <c r="A2204" s="77" t="s">
        <v>1011</v>
      </c>
      <c r="B2204" s="77">
        <v>2203</v>
      </c>
      <c r="C2204" s="77" t="s">
        <v>29</v>
      </c>
      <c r="D2204" s="77" t="s">
        <v>29</v>
      </c>
      <c r="E2204" s="77">
        <v>2018</v>
      </c>
      <c r="F2204" s="77">
        <v>40.102554999999903</v>
      </c>
      <c r="G2204" s="77">
        <v>-105.36320790000001</v>
      </c>
      <c r="H2204" s="77">
        <v>1</v>
      </c>
      <c r="I2204" s="77" t="s">
        <v>1626</v>
      </c>
      <c r="J2204" s="77">
        <v>39.739236400000003</v>
      </c>
      <c r="K2204" s="77">
        <v>-104.9848623</v>
      </c>
      <c r="L2204" s="77">
        <v>103.404289622392</v>
      </c>
      <c r="M2204" s="77">
        <v>0</v>
      </c>
      <c r="N2204" s="77">
        <v>0</v>
      </c>
      <c r="O2204" s="77">
        <v>0</v>
      </c>
      <c r="P2204" s="87" cm="1">
        <f t="array" ref="P2204">IF($X2204="Non-local",VLOOKUP($E2204,$AI$64:$AW$68,COLUMN($AW:$AW)-COLUMN($AH:$AH),FALSE),IF($X2204="Unknown",VLOOKUP($E2204,$AI$71:$AW$75,COLUMN($AW:$AW)-COLUMN($AH:$AH),FALSE),0))</f>
        <v>0</v>
      </c>
      <c r="Q2204" s="87" cm="1">
        <f t="array" ref="Q2204">IF($X2204="Non-local",VLOOKUP($E2204,$AI$40:$AW$44,COLUMN($AW:$AW)-COLUMN($AH:$AH),FALSE),IF($X2204="Unknown",VLOOKUP($E2204,$AI$47:$AW$51,COLUMN($AW:$AW)-COLUMN($AH:$AH),FALSE),0))</f>
        <v>0</v>
      </c>
      <c r="R2204" s="87" cm="1">
        <f t="array" ref="R2204">IF($X2204="Non-local",VLOOKUP($E2204,$AI$88:$AW$92,COLUMN($AW:$AW)-COLUMN($AH:$AH),FALSE),IF($X2204="Unknown",VLOOKUP($E2204,$AI$95:$AW$99,COLUMN($AW:$AW)-COLUMN($AH:$AH),FALSE),0))</f>
        <v>0</v>
      </c>
      <c r="S2204" s="87" cm="1">
        <f t="array" ref="S2204">VLOOKUP($E2204,$AI$111:$AW$115,COLUMN($AW:$AW)-COLUMN($AH:$AH),FALSE)</f>
        <v>431.69321999999994</v>
      </c>
      <c r="T2204" s="104">
        <f t="shared" si="496"/>
        <v>0</v>
      </c>
      <c r="U2204" s="104">
        <f t="shared" si="497"/>
        <v>431.69321999999994</v>
      </c>
      <c r="V2204" s="87" cm="1">
        <f t="array" ref="V2204">VLOOKUP($E2204,$AI$118:$AW$122,COLUMN($AW:$AW)-COLUMN($AH:$AH),FALSE)</f>
        <v>0</v>
      </c>
      <c r="W2204" s="87" t="str">
        <f t="shared" si="501"/>
        <v>Domestic</v>
      </c>
      <c r="X2204" s="87" t="str">
        <f t="shared" si="502"/>
        <v>Local</v>
      </c>
      <c r="Y2204" s="104"/>
      <c r="Z2204" s="87" t="str">
        <f t="shared" si="498"/>
        <v>USA</v>
      </c>
      <c r="AA2204" s="87" t="str">
        <f t="shared" si="499"/>
        <v>USA</v>
      </c>
      <c r="AB2204" s="82" cm="1">
        <f t="array" ref="AB2204">VLOOKUP(B2204,'GDP per Capita'!$T$2:$V$4235,COLUMN('GDP per Capita'!$V:$V)-COLUMN('GDP per Capita'!$S:$S),FALSE)</f>
        <v>63809.64</v>
      </c>
      <c r="AC2204" s="82">
        <f t="shared" si="503"/>
        <v>63809.64</v>
      </c>
      <c r="AD2204" s="82">
        <f t="shared" si="504"/>
        <v>63809.64</v>
      </c>
      <c r="AE2204" s="88">
        <f t="shared" si="500"/>
        <v>6.7653291885050593E-3</v>
      </c>
    </row>
    <row r="2205" spans="1:31">
      <c r="A2205" s="77" t="s">
        <v>1011</v>
      </c>
      <c r="B2205" s="77">
        <v>2204</v>
      </c>
      <c r="C2205" s="77" t="s">
        <v>29</v>
      </c>
      <c r="D2205" s="77" t="s">
        <v>29</v>
      </c>
      <c r="E2205" s="77">
        <v>2018</v>
      </c>
      <c r="F2205" s="77">
        <v>40.102554999999903</v>
      </c>
      <c r="G2205" s="77">
        <v>-105.36320790000001</v>
      </c>
      <c r="H2205" s="77">
        <v>1</v>
      </c>
      <c r="I2205" s="77" t="s">
        <v>1626</v>
      </c>
      <c r="J2205" s="77">
        <v>39.739236400000003</v>
      </c>
      <c r="K2205" s="77">
        <v>-104.9848623</v>
      </c>
      <c r="L2205" s="77">
        <v>103.404289622392</v>
      </c>
      <c r="M2205" s="77">
        <v>0</v>
      </c>
      <c r="N2205" s="77">
        <v>0</v>
      </c>
      <c r="O2205" s="77">
        <v>0</v>
      </c>
      <c r="P2205" s="87" cm="1">
        <f t="array" ref="P2205">IF($X2205="Non-local",VLOOKUP($E2205,$AI$64:$AW$68,COLUMN($AW:$AW)-COLUMN($AH:$AH),FALSE),IF($X2205="Unknown",VLOOKUP($E2205,$AI$71:$AW$75,COLUMN($AW:$AW)-COLUMN($AH:$AH),FALSE),0))</f>
        <v>0</v>
      </c>
      <c r="Q2205" s="87" cm="1">
        <f t="array" ref="Q2205">IF($X2205="Non-local",VLOOKUP($E2205,$AI$40:$AW$44,COLUMN($AW:$AW)-COLUMN($AH:$AH),FALSE),IF($X2205="Unknown",VLOOKUP($E2205,$AI$47:$AW$51,COLUMN($AW:$AW)-COLUMN($AH:$AH),FALSE),0))</f>
        <v>0</v>
      </c>
      <c r="R2205" s="87" cm="1">
        <f t="array" ref="R2205">IF($X2205="Non-local",VLOOKUP($E2205,$AI$88:$AW$92,COLUMN($AW:$AW)-COLUMN($AH:$AH),FALSE),IF($X2205="Unknown",VLOOKUP($E2205,$AI$95:$AW$99,COLUMN($AW:$AW)-COLUMN($AH:$AH),FALSE),0))</f>
        <v>0</v>
      </c>
      <c r="S2205" s="87" cm="1">
        <f t="array" ref="S2205">VLOOKUP($E2205,$AI$111:$AW$115,COLUMN($AW:$AW)-COLUMN($AH:$AH),FALSE)</f>
        <v>431.69321999999994</v>
      </c>
      <c r="T2205" s="104">
        <f t="shared" si="496"/>
        <v>0</v>
      </c>
      <c r="U2205" s="104">
        <f t="shared" si="497"/>
        <v>431.69321999999994</v>
      </c>
      <c r="V2205" s="87" cm="1">
        <f t="array" ref="V2205">VLOOKUP($E2205,$AI$118:$AW$122,COLUMN($AW:$AW)-COLUMN($AH:$AH),FALSE)</f>
        <v>0</v>
      </c>
      <c r="W2205" s="87" t="str">
        <f t="shared" si="501"/>
        <v>Domestic</v>
      </c>
      <c r="X2205" s="87" t="str">
        <f t="shared" si="502"/>
        <v>Local</v>
      </c>
      <c r="Y2205" s="104"/>
      <c r="Z2205" s="87" t="str">
        <f t="shared" si="498"/>
        <v>USA</v>
      </c>
      <c r="AA2205" s="87" t="str">
        <f t="shared" si="499"/>
        <v>USA</v>
      </c>
      <c r="AB2205" s="82" cm="1">
        <f t="array" ref="AB2205">VLOOKUP(B2205,'GDP per Capita'!$T$2:$V$4235,COLUMN('GDP per Capita'!$V:$V)-COLUMN('GDP per Capita'!$S:$S),FALSE)</f>
        <v>63809.64</v>
      </c>
      <c r="AC2205" s="82">
        <f t="shared" si="503"/>
        <v>63809.64</v>
      </c>
      <c r="AD2205" s="82">
        <f t="shared" si="504"/>
        <v>63809.64</v>
      </c>
      <c r="AE2205" s="88">
        <f t="shared" si="500"/>
        <v>6.7653291885050593E-3</v>
      </c>
    </row>
    <row r="2206" spans="1:31">
      <c r="A2206" s="77" t="s">
        <v>1379</v>
      </c>
      <c r="B2206" s="77">
        <v>2205</v>
      </c>
      <c r="C2206" s="77" t="s">
        <v>29</v>
      </c>
      <c r="D2206" s="77" t="s">
        <v>29</v>
      </c>
      <c r="E2206" s="77">
        <v>2018</v>
      </c>
      <c r="F2206" s="77">
        <v>38.951883000000002</v>
      </c>
      <c r="G2206" s="77">
        <v>-92.333736599999995</v>
      </c>
      <c r="H2206" s="77">
        <v>0</v>
      </c>
      <c r="I2206" s="77" t="s">
        <v>1626</v>
      </c>
      <c r="J2206" s="77">
        <v>39.739236400000003</v>
      </c>
      <c r="K2206" s="77">
        <v>-104.9848623</v>
      </c>
      <c r="L2206" s="77">
        <v>2180.9781432559898</v>
      </c>
      <c r="M2206" s="77">
        <v>0.44961846999601002</v>
      </c>
      <c r="N2206" s="77">
        <v>0</v>
      </c>
      <c r="O2206" s="77">
        <v>418.74780350515101</v>
      </c>
      <c r="P2206" s="87" cm="1">
        <f t="array" ref="P2206">IF($X2206="Non-local",VLOOKUP($E2206,$AI$64:$AW$68,COLUMN($AW:$AW)-COLUMN($AH:$AH),FALSE),IF($X2206="Unknown",VLOOKUP($E2206,$AI$71:$AW$75,COLUMN($AW:$AW)-COLUMN($AH:$AH),FALSE),0))</f>
        <v>284</v>
      </c>
      <c r="Q2206" s="87" cm="1">
        <f t="array" ref="Q2206">IF($X2206="Non-local",VLOOKUP($E2206,$AI$40:$AW$44,COLUMN($AW:$AW)-COLUMN($AH:$AH),FALSE),IF($X2206="Unknown",VLOOKUP($E2206,$AI$47:$AW$51,COLUMN($AW:$AW)-COLUMN($AH:$AH),FALSE),0))</f>
        <v>701.10299999999995</v>
      </c>
      <c r="R2206" s="87" cm="1">
        <f t="array" ref="R2206">IF($X2206="Non-local",VLOOKUP($E2206,$AI$88:$AW$92,COLUMN($AW:$AW)-COLUMN($AH:$AH),FALSE),IF($X2206="Unknown",VLOOKUP($E2206,$AI$95:$AW$99,COLUMN($AW:$AW)-COLUMN($AH:$AH),FALSE),0))</f>
        <v>0.15773661179887363</v>
      </c>
      <c r="S2206" s="87" cm="1">
        <f t="array" ref="S2206">VLOOKUP($E2206,$AI$111:$AW$115,COLUMN($AW:$AW)-COLUMN($AH:$AH),FALSE)</f>
        <v>431.69321999999994</v>
      </c>
      <c r="T2206" s="104">
        <f t="shared" si="496"/>
        <v>0.60735508179488362</v>
      </c>
      <c r="U2206" s="104">
        <f t="shared" si="497"/>
        <v>1835.5440235051508</v>
      </c>
      <c r="V2206" s="87" cm="1">
        <f t="array" ref="V2206">VLOOKUP($E2206,$AI$118:$AW$122,COLUMN($AW:$AW)-COLUMN($AH:$AH),FALSE)</f>
        <v>0</v>
      </c>
      <c r="W2206" s="87" t="str">
        <f t="shared" si="501"/>
        <v>Domestic</v>
      </c>
      <c r="X2206" s="87" t="str">
        <f t="shared" si="502"/>
        <v>Non-local</v>
      </c>
      <c r="Y2206" s="104"/>
      <c r="Z2206" s="87" t="str">
        <f t="shared" si="498"/>
        <v>USA</v>
      </c>
      <c r="AA2206" s="87" t="str">
        <f t="shared" si="499"/>
        <v>USA</v>
      </c>
      <c r="AB2206" s="82" cm="1">
        <f t="array" ref="AB2206">VLOOKUP(B2206,'GDP per Capita'!$T$2:$V$4235,COLUMN('GDP per Capita'!$V:$V)-COLUMN('GDP per Capita'!$S:$S),FALSE)</f>
        <v>63809.64</v>
      </c>
      <c r="AC2206" s="82">
        <f t="shared" si="503"/>
        <v>63809.64</v>
      </c>
      <c r="AD2206" s="82">
        <f t="shared" si="504"/>
        <v>63809.64</v>
      </c>
      <c r="AE2206" s="88">
        <f t="shared" si="500"/>
        <v>2.876593604830165E-2</v>
      </c>
    </row>
    <row r="2207" spans="1:31">
      <c r="A2207" s="77" t="s">
        <v>954</v>
      </c>
      <c r="B2207" s="77">
        <v>2206</v>
      </c>
      <c r="C2207" s="77" t="s">
        <v>29</v>
      </c>
      <c r="D2207" s="77" t="s">
        <v>29</v>
      </c>
      <c r="E2207" s="77">
        <v>2018</v>
      </c>
      <c r="F2207" s="77">
        <v>39.734838099999997</v>
      </c>
      <c r="G2207" s="77">
        <v>-104.9653271</v>
      </c>
      <c r="H2207" s="77">
        <v>1</v>
      </c>
      <c r="I2207" s="77" t="s">
        <v>1626</v>
      </c>
      <c r="J2207" s="77">
        <v>39.739236400000003</v>
      </c>
      <c r="K2207" s="77">
        <v>-104.9848623</v>
      </c>
      <c r="L2207" s="77">
        <v>3.4810610096224801</v>
      </c>
      <c r="M2207" s="77">
        <v>0</v>
      </c>
      <c r="N2207" s="77">
        <v>0</v>
      </c>
      <c r="O2207" s="77">
        <v>0</v>
      </c>
      <c r="P2207" s="87" cm="1">
        <f t="array" ref="P2207">IF($X2207="Non-local",VLOOKUP($E2207,$AI$64:$AW$68,COLUMN($AW:$AW)-COLUMN($AH:$AH),FALSE),IF($X2207="Unknown",VLOOKUP($E2207,$AI$71:$AW$75,COLUMN($AW:$AW)-COLUMN($AH:$AH),FALSE),0))</f>
        <v>0</v>
      </c>
      <c r="Q2207" s="87" cm="1">
        <f t="array" ref="Q2207">IF($X2207="Non-local",VLOOKUP($E2207,$AI$40:$AW$44,COLUMN($AW:$AW)-COLUMN($AH:$AH),FALSE),IF($X2207="Unknown",VLOOKUP($E2207,$AI$47:$AW$51,COLUMN($AW:$AW)-COLUMN($AH:$AH),FALSE),0))</f>
        <v>0</v>
      </c>
      <c r="R2207" s="87" cm="1">
        <f t="array" ref="R2207">IF($X2207="Non-local",VLOOKUP($E2207,$AI$88:$AW$92,COLUMN($AW:$AW)-COLUMN($AH:$AH),FALSE),IF($X2207="Unknown",VLOOKUP($E2207,$AI$95:$AW$99,COLUMN($AW:$AW)-COLUMN($AH:$AH),FALSE),0))</f>
        <v>0</v>
      </c>
      <c r="S2207" s="87" cm="1">
        <f t="array" ref="S2207">VLOOKUP($E2207,$AI$111:$AW$115,COLUMN($AW:$AW)-COLUMN($AH:$AH),FALSE)</f>
        <v>431.69321999999994</v>
      </c>
      <c r="T2207" s="104">
        <f t="shared" si="496"/>
        <v>0</v>
      </c>
      <c r="U2207" s="104">
        <f t="shared" si="497"/>
        <v>431.69321999999994</v>
      </c>
      <c r="V2207" s="87" cm="1">
        <f t="array" ref="V2207">VLOOKUP($E2207,$AI$118:$AW$122,COLUMN($AW:$AW)-COLUMN($AH:$AH),FALSE)</f>
        <v>0</v>
      </c>
      <c r="W2207" s="87" t="str">
        <f t="shared" si="501"/>
        <v>Domestic</v>
      </c>
      <c r="X2207" s="87" t="str">
        <f t="shared" si="502"/>
        <v>Local</v>
      </c>
      <c r="Y2207" s="104"/>
      <c r="Z2207" s="87" t="str">
        <f t="shared" si="498"/>
        <v>USA</v>
      </c>
      <c r="AA2207" s="87" t="str">
        <f t="shared" si="499"/>
        <v>USA</v>
      </c>
      <c r="AB2207" s="82" cm="1">
        <f t="array" ref="AB2207">VLOOKUP(B2207,'GDP per Capita'!$T$2:$V$4235,COLUMN('GDP per Capita'!$V:$V)-COLUMN('GDP per Capita'!$S:$S),FALSE)</f>
        <v>63809.64</v>
      </c>
      <c r="AC2207" s="82">
        <f t="shared" si="503"/>
        <v>63809.64</v>
      </c>
      <c r="AD2207" s="82">
        <f t="shared" si="504"/>
        <v>63809.64</v>
      </c>
      <c r="AE2207" s="88">
        <f t="shared" si="500"/>
        <v>6.7653291885050593E-3</v>
      </c>
    </row>
    <row r="2208" spans="1:31">
      <c r="A2208" s="77" t="s">
        <v>1452</v>
      </c>
      <c r="B2208" s="77">
        <v>2207</v>
      </c>
      <c r="C2208" s="77" t="s">
        <v>640</v>
      </c>
      <c r="D2208" s="77" t="s">
        <v>35</v>
      </c>
      <c r="E2208" s="77">
        <v>2018</v>
      </c>
      <c r="F2208" s="77">
        <v>9.0107934000000007</v>
      </c>
      <c r="G2208" s="77">
        <v>38.761252499999998</v>
      </c>
      <c r="H2208" s="77">
        <v>0</v>
      </c>
      <c r="I2208" s="77" t="s">
        <v>1626</v>
      </c>
      <c r="J2208" s="77">
        <v>39.739236400000003</v>
      </c>
      <c r="K2208" s="77">
        <v>-104.9848623</v>
      </c>
      <c r="L2208" s="77">
        <v>26868.770314937501</v>
      </c>
      <c r="M2208" s="77">
        <v>4.2442085059455401</v>
      </c>
      <c r="N2208" s="77">
        <v>0</v>
      </c>
      <c r="O2208" s="77">
        <v>2458.4924838167799</v>
      </c>
      <c r="P2208" s="87" cm="1">
        <f t="array" ref="P2208">IF($X2208="Non-local",VLOOKUP($E2208,$AI$64:$AW$68,COLUMN($AW:$AW)-COLUMN($AH:$AH),FALSE),IF($X2208="Unknown",VLOOKUP($E2208,$AI$71:$AW$75,COLUMN($AW:$AW)-COLUMN($AH:$AH),FALSE),0))</f>
        <v>284</v>
      </c>
      <c r="Q2208" s="87" cm="1">
        <f t="array" ref="Q2208">IF($X2208="Non-local",VLOOKUP($E2208,$AI$40:$AW$44,COLUMN($AW:$AW)-COLUMN($AH:$AH),FALSE),IF($X2208="Unknown",VLOOKUP($E2208,$AI$47:$AW$51,COLUMN($AW:$AW)-COLUMN($AH:$AH),FALSE),0))</f>
        <v>701.10299999999995</v>
      </c>
      <c r="R2208" s="87" cm="1">
        <f t="array" ref="R2208">IF($X2208="Non-local",VLOOKUP($E2208,$AI$88:$AW$92,COLUMN($AW:$AW)-COLUMN($AH:$AH),FALSE),IF($X2208="Unknown",VLOOKUP($E2208,$AI$95:$AW$99,COLUMN($AW:$AW)-COLUMN($AH:$AH),FALSE),0))</f>
        <v>0.15773661179887363</v>
      </c>
      <c r="S2208" s="87" cm="1">
        <f t="array" ref="S2208">VLOOKUP($E2208,$AI$111:$AW$115,COLUMN($AW:$AW)-COLUMN($AH:$AH),FALSE)</f>
        <v>431.69321999999994</v>
      </c>
      <c r="T2208" s="104">
        <f t="shared" si="496"/>
        <v>4.4019451177444138</v>
      </c>
      <c r="U2208" s="104">
        <f t="shared" si="497"/>
        <v>3875.2887038167801</v>
      </c>
      <c r="V2208" s="87" cm="1">
        <f t="array" ref="V2208">VLOOKUP($E2208,$AI$118:$AW$122,COLUMN($AW:$AW)-COLUMN($AH:$AH),FALSE)</f>
        <v>0</v>
      </c>
      <c r="W2208" s="87" t="str">
        <f t="shared" si="501"/>
        <v>International</v>
      </c>
      <c r="X2208" s="87" t="str">
        <f t="shared" si="502"/>
        <v>Non-local</v>
      </c>
      <c r="Y2208" s="104"/>
      <c r="Z2208" s="87" t="str">
        <f t="shared" si="498"/>
        <v>Ethiopia</v>
      </c>
      <c r="AA2208" s="87" t="str">
        <f t="shared" si="499"/>
        <v>Africa</v>
      </c>
      <c r="AB2208" s="82" cm="1">
        <f t="array" ref="AB2208">VLOOKUP(B2208,'GDP per Capita'!$T$2:$V$4235,COLUMN('GDP per Capita'!$V:$V)-COLUMN('GDP per Capita'!$S:$S),FALSE)</f>
        <v>993.625</v>
      </c>
      <c r="AC2208" s="82">
        <f t="shared" si="503"/>
        <v>993.625</v>
      </c>
      <c r="AD2208" s="82">
        <f t="shared" si="504"/>
        <v>993.625</v>
      </c>
      <c r="AE2208" s="88">
        <f t="shared" si="500"/>
        <v>3.9001521739255556</v>
      </c>
    </row>
    <row r="2209" spans="1:31">
      <c r="A2209" s="77" t="s">
        <v>971</v>
      </c>
      <c r="B2209" s="77">
        <v>2208</v>
      </c>
      <c r="C2209" s="77" t="s">
        <v>29</v>
      </c>
      <c r="D2209" s="77" t="s">
        <v>29</v>
      </c>
      <c r="E2209" s="77">
        <v>2018</v>
      </c>
      <c r="F2209" s="77">
        <v>40.7127281</v>
      </c>
      <c r="G2209" s="77">
        <v>-74.006015199999993</v>
      </c>
      <c r="H2209" s="77">
        <v>0</v>
      </c>
      <c r="I2209" s="77" t="s">
        <v>1626</v>
      </c>
      <c r="J2209" s="77">
        <v>39.739236400000003</v>
      </c>
      <c r="K2209" s="77">
        <v>-104.9848623</v>
      </c>
      <c r="L2209" s="77">
        <v>5237.2081050282304</v>
      </c>
      <c r="M2209" s="77">
        <v>0.90864360031791003</v>
      </c>
      <c r="N2209" s="77">
        <v>0</v>
      </c>
      <c r="O2209" s="77">
        <v>628.46497260338799</v>
      </c>
      <c r="P2209" s="87" cm="1">
        <f t="array" ref="P2209">IF($X2209="Non-local",VLOOKUP($E2209,$AI$64:$AW$68,COLUMN($AW:$AW)-COLUMN($AH:$AH),FALSE),IF($X2209="Unknown",VLOOKUP($E2209,$AI$71:$AW$75,COLUMN($AW:$AW)-COLUMN($AH:$AH),FALSE),0))</f>
        <v>284</v>
      </c>
      <c r="Q2209" s="87" cm="1">
        <f t="array" ref="Q2209">IF($X2209="Non-local",VLOOKUP($E2209,$AI$40:$AW$44,COLUMN($AW:$AW)-COLUMN($AH:$AH),FALSE),IF($X2209="Unknown",VLOOKUP($E2209,$AI$47:$AW$51,COLUMN($AW:$AW)-COLUMN($AH:$AH),FALSE),0))</f>
        <v>701.10299999999995</v>
      </c>
      <c r="R2209" s="87" cm="1">
        <f t="array" ref="R2209">IF($X2209="Non-local",VLOOKUP($E2209,$AI$88:$AW$92,COLUMN($AW:$AW)-COLUMN($AH:$AH),FALSE),IF($X2209="Unknown",VLOOKUP($E2209,$AI$95:$AW$99,COLUMN($AW:$AW)-COLUMN($AH:$AH),FALSE),0))</f>
        <v>0.15773661179887363</v>
      </c>
      <c r="S2209" s="87" cm="1">
        <f t="array" ref="S2209">VLOOKUP($E2209,$AI$111:$AW$115,COLUMN($AW:$AW)-COLUMN($AH:$AH),FALSE)</f>
        <v>431.69321999999994</v>
      </c>
      <c r="T2209" s="104">
        <f t="shared" si="496"/>
        <v>1.0663802121167836</v>
      </c>
      <c r="U2209" s="104">
        <f t="shared" si="497"/>
        <v>2045.2611926033878</v>
      </c>
      <c r="V2209" s="87" cm="1">
        <f t="array" ref="V2209">VLOOKUP($E2209,$AI$118:$AW$122,COLUMN($AW:$AW)-COLUMN($AH:$AH),FALSE)</f>
        <v>0</v>
      </c>
      <c r="W2209" s="87" t="str">
        <f t="shared" si="501"/>
        <v>Domestic</v>
      </c>
      <c r="X2209" s="87" t="str">
        <f t="shared" si="502"/>
        <v>Non-local</v>
      </c>
      <c r="Y2209" s="104"/>
      <c r="Z2209" s="87" t="str">
        <f t="shared" si="498"/>
        <v>USA</v>
      </c>
      <c r="AA2209" s="87" t="str">
        <f t="shared" si="499"/>
        <v>USA</v>
      </c>
      <c r="AB2209" s="82" cm="1">
        <f t="array" ref="AB2209">VLOOKUP(B2209,'GDP per Capita'!$T$2:$V$4235,COLUMN('GDP per Capita'!$V:$V)-COLUMN('GDP per Capita'!$S:$S),FALSE)</f>
        <v>63809.64</v>
      </c>
      <c r="AC2209" s="82">
        <f t="shared" si="503"/>
        <v>63809.64</v>
      </c>
      <c r="AD2209" s="82">
        <f t="shared" si="504"/>
        <v>63809.64</v>
      </c>
      <c r="AE2209" s="88">
        <f t="shared" si="500"/>
        <v>3.2052542415274367E-2</v>
      </c>
    </row>
    <row r="2210" spans="1:31">
      <c r="A2210" s="77" t="s">
        <v>1011</v>
      </c>
      <c r="B2210" s="77">
        <v>2209</v>
      </c>
      <c r="C2210" s="77" t="s">
        <v>29</v>
      </c>
      <c r="D2210" s="77" t="s">
        <v>29</v>
      </c>
      <c r="E2210" s="77">
        <v>2018</v>
      </c>
      <c r="F2210" s="77">
        <v>40.102554999999903</v>
      </c>
      <c r="G2210" s="77">
        <v>-105.36320790000001</v>
      </c>
      <c r="H2210" s="77">
        <v>1</v>
      </c>
      <c r="I2210" s="77" t="s">
        <v>1626</v>
      </c>
      <c r="J2210" s="77">
        <v>39.739236400000003</v>
      </c>
      <c r="K2210" s="77">
        <v>-104.9848623</v>
      </c>
      <c r="L2210" s="77">
        <v>103.404289622392</v>
      </c>
      <c r="M2210" s="77">
        <v>0</v>
      </c>
      <c r="N2210" s="77">
        <v>0</v>
      </c>
      <c r="O2210" s="77">
        <v>0</v>
      </c>
      <c r="P2210" s="87" cm="1">
        <f t="array" ref="P2210">IF($X2210="Non-local",VLOOKUP($E2210,$AI$64:$AW$68,COLUMN($AW:$AW)-COLUMN($AH:$AH),FALSE),IF($X2210="Unknown",VLOOKUP($E2210,$AI$71:$AW$75,COLUMN($AW:$AW)-COLUMN($AH:$AH),FALSE),0))</f>
        <v>0</v>
      </c>
      <c r="Q2210" s="87" cm="1">
        <f t="array" ref="Q2210">IF($X2210="Non-local",VLOOKUP($E2210,$AI$40:$AW$44,COLUMN($AW:$AW)-COLUMN($AH:$AH),FALSE),IF($X2210="Unknown",VLOOKUP($E2210,$AI$47:$AW$51,COLUMN($AW:$AW)-COLUMN($AH:$AH),FALSE),0))</f>
        <v>0</v>
      </c>
      <c r="R2210" s="87" cm="1">
        <f t="array" ref="R2210">IF($X2210="Non-local",VLOOKUP($E2210,$AI$88:$AW$92,COLUMN($AW:$AW)-COLUMN($AH:$AH),FALSE),IF($X2210="Unknown",VLOOKUP($E2210,$AI$95:$AW$99,COLUMN($AW:$AW)-COLUMN($AH:$AH),FALSE),0))</f>
        <v>0</v>
      </c>
      <c r="S2210" s="87" cm="1">
        <f t="array" ref="S2210">VLOOKUP($E2210,$AI$111:$AW$115,COLUMN($AW:$AW)-COLUMN($AH:$AH),FALSE)</f>
        <v>431.69321999999994</v>
      </c>
      <c r="T2210" s="104">
        <f t="shared" si="496"/>
        <v>0</v>
      </c>
      <c r="U2210" s="104">
        <f t="shared" si="497"/>
        <v>431.69321999999994</v>
      </c>
      <c r="V2210" s="87" cm="1">
        <f t="array" ref="V2210">VLOOKUP($E2210,$AI$118:$AW$122,COLUMN($AW:$AW)-COLUMN($AH:$AH),FALSE)</f>
        <v>0</v>
      </c>
      <c r="W2210" s="87" t="str">
        <f t="shared" si="501"/>
        <v>Domestic</v>
      </c>
      <c r="X2210" s="87" t="str">
        <f t="shared" si="502"/>
        <v>Local</v>
      </c>
      <c r="Y2210" s="104"/>
      <c r="Z2210" s="87" t="str">
        <f t="shared" si="498"/>
        <v>USA</v>
      </c>
      <c r="AA2210" s="87" t="str">
        <f t="shared" si="499"/>
        <v>USA</v>
      </c>
      <c r="AB2210" s="82" cm="1">
        <f t="array" ref="AB2210">VLOOKUP(B2210,'GDP per Capita'!$T$2:$V$4235,COLUMN('GDP per Capita'!$V:$V)-COLUMN('GDP per Capita'!$S:$S),FALSE)</f>
        <v>63809.64</v>
      </c>
      <c r="AC2210" s="82">
        <f t="shared" si="503"/>
        <v>63809.64</v>
      </c>
      <c r="AD2210" s="82">
        <f t="shared" si="504"/>
        <v>63809.64</v>
      </c>
      <c r="AE2210" s="88">
        <f t="shared" si="500"/>
        <v>6.7653291885050593E-3</v>
      </c>
    </row>
    <row r="2211" spans="1:31">
      <c r="A2211" s="77" t="s">
        <v>1093</v>
      </c>
      <c r="B2211" s="77">
        <v>2210</v>
      </c>
      <c r="C2211" s="77" t="s">
        <v>29</v>
      </c>
      <c r="D2211" s="77" t="s">
        <v>29</v>
      </c>
      <c r="E2211" s="77">
        <v>2018</v>
      </c>
      <c r="F2211" s="77">
        <v>34.053690899999999</v>
      </c>
      <c r="G2211" s="77">
        <v>-118.2427666</v>
      </c>
      <c r="H2211" s="77">
        <v>0</v>
      </c>
      <c r="I2211" s="77" t="s">
        <v>1626</v>
      </c>
      <c r="J2211" s="77">
        <v>39.739236400000003</v>
      </c>
      <c r="K2211" s="77">
        <v>-104.9848623</v>
      </c>
      <c r="L2211" s="77">
        <v>2671.56710887088</v>
      </c>
      <c r="M2211" s="77">
        <v>0.51439817976360402</v>
      </c>
      <c r="N2211" s="77">
        <v>0</v>
      </c>
      <c r="O2211" s="77">
        <v>512.94088490320996</v>
      </c>
      <c r="P2211" s="87" cm="1">
        <f t="array" ref="P2211">IF($X2211="Non-local",VLOOKUP($E2211,$AI$64:$AW$68,COLUMN($AW:$AW)-COLUMN($AH:$AH),FALSE),IF($X2211="Unknown",VLOOKUP($E2211,$AI$71:$AW$75,COLUMN($AW:$AW)-COLUMN($AH:$AH),FALSE),0))</f>
        <v>284</v>
      </c>
      <c r="Q2211" s="87" cm="1">
        <f t="array" ref="Q2211">IF($X2211="Non-local",VLOOKUP($E2211,$AI$40:$AW$44,COLUMN($AW:$AW)-COLUMN($AH:$AH),FALSE),IF($X2211="Unknown",VLOOKUP($E2211,$AI$47:$AW$51,COLUMN($AW:$AW)-COLUMN($AH:$AH),FALSE),0))</f>
        <v>701.10299999999995</v>
      </c>
      <c r="R2211" s="87" cm="1">
        <f t="array" ref="R2211">IF($X2211="Non-local",VLOOKUP($E2211,$AI$88:$AW$92,COLUMN($AW:$AW)-COLUMN($AH:$AH),FALSE),IF($X2211="Unknown",VLOOKUP($E2211,$AI$95:$AW$99,COLUMN($AW:$AW)-COLUMN($AH:$AH),FALSE),0))</f>
        <v>0.15773661179887363</v>
      </c>
      <c r="S2211" s="87" cm="1">
        <f t="array" ref="S2211">VLOOKUP($E2211,$AI$111:$AW$115,COLUMN($AW:$AW)-COLUMN($AH:$AH),FALSE)</f>
        <v>431.69321999999994</v>
      </c>
      <c r="T2211" s="104">
        <f t="shared" si="496"/>
        <v>0.67213479156247768</v>
      </c>
      <c r="U2211" s="104">
        <f t="shared" si="497"/>
        <v>1929.7371049032097</v>
      </c>
      <c r="V2211" s="87" cm="1">
        <f t="array" ref="V2211">VLOOKUP($E2211,$AI$118:$AW$122,COLUMN($AW:$AW)-COLUMN($AH:$AH),FALSE)</f>
        <v>0</v>
      </c>
      <c r="W2211" s="87" t="str">
        <f t="shared" si="501"/>
        <v>Domestic</v>
      </c>
      <c r="X2211" s="87" t="str">
        <f t="shared" si="502"/>
        <v>Non-local</v>
      </c>
      <c r="Y2211" s="104"/>
      <c r="Z2211" s="87" t="str">
        <f t="shared" si="498"/>
        <v>USA</v>
      </c>
      <c r="AA2211" s="87" t="str">
        <f t="shared" si="499"/>
        <v>USA</v>
      </c>
      <c r="AB2211" s="82" cm="1">
        <f t="array" ref="AB2211">VLOOKUP(B2211,'GDP per Capita'!$T$2:$V$4235,COLUMN('GDP per Capita'!$V:$V)-COLUMN('GDP per Capita'!$S:$S),FALSE)</f>
        <v>63809.64</v>
      </c>
      <c r="AC2211" s="82">
        <f t="shared" si="503"/>
        <v>63809.64</v>
      </c>
      <c r="AD2211" s="82">
        <f t="shared" si="504"/>
        <v>63809.64</v>
      </c>
      <c r="AE2211" s="88">
        <f t="shared" si="500"/>
        <v>3.0242093591238091E-2</v>
      </c>
    </row>
    <row r="2212" spans="1:31">
      <c r="A2212" s="77" t="s">
        <v>1136</v>
      </c>
      <c r="B2212" s="77">
        <v>2211</v>
      </c>
      <c r="C2212" s="77" t="s">
        <v>29</v>
      </c>
      <c r="D2212" s="77" t="s">
        <v>29</v>
      </c>
      <c r="E2212" s="77">
        <v>2018</v>
      </c>
      <c r="F2212" s="77">
        <v>39.708573600000001</v>
      </c>
      <c r="G2212" s="77">
        <v>-105.0846694</v>
      </c>
      <c r="H2212" s="77">
        <v>1</v>
      </c>
      <c r="I2212" s="77" t="s">
        <v>1626</v>
      </c>
      <c r="J2212" s="77">
        <v>39.739236400000003</v>
      </c>
      <c r="K2212" s="77">
        <v>-104.9848623</v>
      </c>
      <c r="L2212" s="77">
        <v>18.3832898099805</v>
      </c>
      <c r="M2212" s="77">
        <v>0</v>
      </c>
      <c r="N2212" s="77">
        <v>0</v>
      </c>
      <c r="O2212" s="77">
        <v>0</v>
      </c>
      <c r="P2212" s="87" cm="1">
        <f t="array" ref="P2212">IF($X2212="Non-local",VLOOKUP($E2212,$AI$64:$AW$68,COLUMN($AW:$AW)-COLUMN($AH:$AH),FALSE),IF($X2212="Unknown",VLOOKUP($E2212,$AI$71:$AW$75,COLUMN($AW:$AW)-COLUMN($AH:$AH),FALSE),0))</f>
        <v>0</v>
      </c>
      <c r="Q2212" s="87" cm="1">
        <f t="array" ref="Q2212">IF($X2212="Non-local",VLOOKUP($E2212,$AI$40:$AW$44,COLUMN($AW:$AW)-COLUMN($AH:$AH),FALSE),IF($X2212="Unknown",VLOOKUP($E2212,$AI$47:$AW$51,COLUMN($AW:$AW)-COLUMN($AH:$AH),FALSE),0))</f>
        <v>0</v>
      </c>
      <c r="R2212" s="87" cm="1">
        <f t="array" ref="R2212">IF($X2212="Non-local",VLOOKUP($E2212,$AI$88:$AW$92,COLUMN($AW:$AW)-COLUMN($AH:$AH),FALSE),IF($X2212="Unknown",VLOOKUP($E2212,$AI$95:$AW$99,COLUMN($AW:$AW)-COLUMN($AH:$AH),FALSE),0))</f>
        <v>0</v>
      </c>
      <c r="S2212" s="87" cm="1">
        <f t="array" ref="S2212">VLOOKUP($E2212,$AI$111:$AW$115,COLUMN($AW:$AW)-COLUMN($AH:$AH),FALSE)</f>
        <v>431.69321999999994</v>
      </c>
      <c r="T2212" s="104">
        <f t="shared" si="496"/>
        <v>0</v>
      </c>
      <c r="U2212" s="104">
        <f t="shared" si="497"/>
        <v>431.69321999999994</v>
      </c>
      <c r="V2212" s="87" cm="1">
        <f t="array" ref="V2212">VLOOKUP($E2212,$AI$118:$AW$122,COLUMN($AW:$AW)-COLUMN($AH:$AH),FALSE)</f>
        <v>0</v>
      </c>
      <c r="W2212" s="87" t="str">
        <f t="shared" si="501"/>
        <v>Domestic</v>
      </c>
      <c r="X2212" s="87" t="str">
        <f t="shared" si="502"/>
        <v>Local</v>
      </c>
      <c r="Y2212" s="104"/>
      <c r="Z2212" s="87" t="str">
        <f t="shared" si="498"/>
        <v>USA</v>
      </c>
      <c r="AA2212" s="87" t="str">
        <f t="shared" si="499"/>
        <v>USA</v>
      </c>
      <c r="AB2212" s="82" cm="1">
        <f t="array" ref="AB2212">VLOOKUP(B2212,'GDP per Capita'!$T$2:$V$4235,COLUMN('GDP per Capita'!$V:$V)-COLUMN('GDP per Capita'!$S:$S),FALSE)</f>
        <v>63809.64</v>
      </c>
      <c r="AC2212" s="82">
        <f t="shared" si="503"/>
        <v>63809.64</v>
      </c>
      <c r="AD2212" s="82">
        <f t="shared" si="504"/>
        <v>63809.64</v>
      </c>
      <c r="AE2212" s="88">
        <f t="shared" si="500"/>
        <v>6.7653291885050593E-3</v>
      </c>
    </row>
    <row r="2213" spans="1:31">
      <c r="A2213" s="77" t="s">
        <v>1011</v>
      </c>
      <c r="B2213" s="77">
        <v>2212</v>
      </c>
      <c r="C2213" s="77" t="s">
        <v>29</v>
      </c>
      <c r="D2213" s="77" t="s">
        <v>29</v>
      </c>
      <c r="E2213" s="77">
        <v>2018</v>
      </c>
      <c r="F2213" s="77">
        <v>40.102554999999903</v>
      </c>
      <c r="G2213" s="77">
        <v>-105.36320790000001</v>
      </c>
      <c r="H2213" s="77">
        <v>1</v>
      </c>
      <c r="I2213" s="77" t="s">
        <v>1626</v>
      </c>
      <c r="J2213" s="77">
        <v>39.739236400000003</v>
      </c>
      <c r="K2213" s="77">
        <v>-104.9848623</v>
      </c>
      <c r="L2213" s="77">
        <v>103.404289622392</v>
      </c>
      <c r="M2213" s="77">
        <v>0</v>
      </c>
      <c r="N2213" s="77">
        <v>0</v>
      </c>
      <c r="O2213" s="77">
        <v>0</v>
      </c>
      <c r="P2213" s="87" cm="1">
        <f t="array" ref="P2213">IF($X2213="Non-local",VLOOKUP($E2213,$AI$64:$AW$68,COLUMN($AW:$AW)-COLUMN($AH:$AH),FALSE),IF($X2213="Unknown",VLOOKUP($E2213,$AI$71:$AW$75,COLUMN($AW:$AW)-COLUMN($AH:$AH),FALSE),0))</f>
        <v>0</v>
      </c>
      <c r="Q2213" s="87" cm="1">
        <f t="array" ref="Q2213">IF($X2213="Non-local",VLOOKUP($E2213,$AI$40:$AW$44,COLUMN($AW:$AW)-COLUMN($AH:$AH),FALSE),IF($X2213="Unknown",VLOOKUP($E2213,$AI$47:$AW$51,COLUMN($AW:$AW)-COLUMN($AH:$AH),FALSE),0))</f>
        <v>0</v>
      </c>
      <c r="R2213" s="87" cm="1">
        <f t="array" ref="R2213">IF($X2213="Non-local",VLOOKUP($E2213,$AI$88:$AW$92,COLUMN($AW:$AW)-COLUMN($AH:$AH),FALSE),IF($X2213="Unknown",VLOOKUP($E2213,$AI$95:$AW$99,COLUMN($AW:$AW)-COLUMN($AH:$AH),FALSE),0))</f>
        <v>0</v>
      </c>
      <c r="S2213" s="87" cm="1">
        <f t="array" ref="S2213">VLOOKUP($E2213,$AI$111:$AW$115,COLUMN($AW:$AW)-COLUMN($AH:$AH),FALSE)</f>
        <v>431.69321999999994</v>
      </c>
      <c r="T2213" s="104">
        <f t="shared" si="496"/>
        <v>0</v>
      </c>
      <c r="U2213" s="104">
        <f t="shared" si="497"/>
        <v>431.69321999999994</v>
      </c>
      <c r="V2213" s="87" cm="1">
        <f t="array" ref="V2213">VLOOKUP($E2213,$AI$118:$AW$122,COLUMN($AW:$AW)-COLUMN($AH:$AH),FALSE)</f>
        <v>0</v>
      </c>
      <c r="W2213" s="87" t="str">
        <f t="shared" si="501"/>
        <v>Domestic</v>
      </c>
      <c r="X2213" s="87" t="str">
        <f t="shared" si="502"/>
        <v>Local</v>
      </c>
      <c r="Y2213" s="104"/>
      <c r="Z2213" s="87" t="str">
        <f t="shared" si="498"/>
        <v>USA</v>
      </c>
      <c r="AA2213" s="87" t="str">
        <f t="shared" si="499"/>
        <v>USA</v>
      </c>
      <c r="AB2213" s="82" cm="1">
        <f t="array" ref="AB2213">VLOOKUP(B2213,'GDP per Capita'!$T$2:$V$4235,COLUMN('GDP per Capita'!$V:$V)-COLUMN('GDP per Capita'!$S:$S),FALSE)</f>
        <v>63809.64</v>
      </c>
      <c r="AC2213" s="82">
        <f t="shared" si="503"/>
        <v>63809.64</v>
      </c>
      <c r="AD2213" s="82">
        <f t="shared" si="504"/>
        <v>63809.64</v>
      </c>
      <c r="AE2213" s="88">
        <f t="shared" si="500"/>
        <v>6.7653291885050593E-3</v>
      </c>
    </row>
    <row r="2214" spans="1:31">
      <c r="A2214" s="77" t="s">
        <v>1228</v>
      </c>
      <c r="B2214" s="77">
        <v>2213</v>
      </c>
      <c r="C2214" s="77" t="s">
        <v>29</v>
      </c>
      <c r="D2214" s="77" t="s">
        <v>29</v>
      </c>
      <c r="E2214" s="77">
        <v>2018</v>
      </c>
      <c r="F2214" s="77">
        <v>38.8339578</v>
      </c>
      <c r="G2214" s="77">
        <v>-104.8253485</v>
      </c>
      <c r="H2214" s="77">
        <v>0</v>
      </c>
      <c r="I2214" s="77" t="s">
        <v>1626</v>
      </c>
      <c r="J2214" s="77">
        <v>39.739236400000003</v>
      </c>
      <c r="K2214" s="77">
        <v>-104.9848623</v>
      </c>
      <c r="L2214" s="77">
        <v>203.188588064767</v>
      </c>
      <c r="M2214" s="77">
        <v>0.18846169243562499</v>
      </c>
      <c r="N2214" s="77">
        <v>0</v>
      </c>
      <c r="O2214" s="77">
        <v>39.012208908435298</v>
      </c>
      <c r="P2214" s="87" cm="1">
        <f t="array" ref="P2214">IF($X2214="Non-local",VLOOKUP($E2214,$AI$64:$AW$68,COLUMN($AW:$AW)-COLUMN($AH:$AH),FALSE),IF($X2214="Unknown",VLOOKUP($E2214,$AI$71:$AW$75,COLUMN($AW:$AW)-COLUMN($AH:$AH),FALSE),0))</f>
        <v>284</v>
      </c>
      <c r="Q2214" s="87" cm="1">
        <f t="array" ref="Q2214">IF($X2214="Non-local",VLOOKUP($E2214,$AI$40:$AW$44,COLUMN($AW:$AW)-COLUMN($AH:$AH),FALSE),IF($X2214="Unknown",VLOOKUP($E2214,$AI$47:$AW$51,COLUMN($AW:$AW)-COLUMN($AH:$AH),FALSE),0))</f>
        <v>701.10299999999995</v>
      </c>
      <c r="R2214" s="87" cm="1">
        <f t="array" ref="R2214">IF($X2214="Non-local",VLOOKUP($E2214,$AI$88:$AW$92,COLUMN($AW:$AW)-COLUMN($AH:$AH),FALSE),IF($X2214="Unknown",VLOOKUP($E2214,$AI$95:$AW$99,COLUMN($AW:$AW)-COLUMN($AH:$AH),FALSE),0))</f>
        <v>0.15773661179887363</v>
      </c>
      <c r="S2214" s="87" cm="1">
        <f t="array" ref="S2214">VLOOKUP($E2214,$AI$111:$AW$115,COLUMN($AW:$AW)-COLUMN($AH:$AH),FALSE)</f>
        <v>431.69321999999994</v>
      </c>
      <c r="T2214" s="104">
        <f t="shared" si="496"/>
        <v>0.3461983042344986</v>
      </c>
      <c r="U2214" s="104">
        <f t="shared" si="497"/>
        <v>1455.8084289084352</v>
      </c>
      <c r="V2214" s="87" cm="1">
        <f t="array" ref="V2214">VLOOKUP($E2214,$AI$118:$AW$122,COLUMN($AW:$AW)-COLUMN($AH:$AH),FALSE)</f>
        <v>0</v>
      </c>
      <c r="W2214" s="87" t="str">
        <f t="shared" si="501"/>
        <v>Domestic</v>
      </c>
      <c r="X2214" s="87" t="str">
        <f t="shared" si="502"/>
        <v>Non-local</v>
      </c>
      <c r="Y2214" s="104"/>
      <c r="Z2214" s="87" t="str">
        <f t="shared" si="498"/>
        <v>USA</v>
      </c>
      <c r="AA2214" s="87" t="str">
        <f t="shared" si="499"/>
        <v>USA</v>
      </c>
      <c r="AB2214" s="82" cm="1">
        <f t="array" ref="AB2214">VLOOKUP(B2214,'GDP per Capita'!$T$2:$V$4235,COLUMN('GDP per Capita'!$V:$V)-COLUMN('GDP per Capita'!$S:$S),FALSE)</f>
        <v>63809.64</v>
      </c>
      <c r="AC2214" s="82">
        <f t="shared" si="503"/>
        <v>63809.64</v>
      </c>
      <c r="AD2214" s="82">
        <f t="shared" si="504"/>
        <v>63809.64</v>
      </c>
      <c r="AE2214" s="88">
        <f t="shared" si="500"/>
        <v>2.2814866670748106E-2</v>
      </c>
    </row>
    <row r="2215" spans="1:31">
      <c r="A2215" s="77" t="s">
        <v>1011</v>
      </c>
      <c r="B2215" s="77">
        <v>2214</v>
      </c>
      <c r="C2215" s="77" t="s">
        <v>29</v>
      </c>
      <c r="D2215" s="77" t="s">
        <v>29</v>
      </c>
      <c r="E2215" s="77">
        <v>2018</v>
      </c>
      <c r="F2215" s="77">
        <v>40.102554999999903</v>
      </c>
      <c r="G2215" s="77">
        <v>-105.36320790000001</v>
      </c>
      <c r="H2215" s="77">
        <v>1</v>
      </c>
      <c r="I2215" s="77" t="s">
        <v>1626</v>
      </c>
      <c r="J2215" s="77">
        <v>39.739236400000003</v>
      </c>
      <c r="K2215" s="77">
        <v>-104.9848623</v>
      </c>
      <c r="L2215" s="77">
        <v>103.404289622392</v>
      </c>
      <c r="M2215" s="77">
        <v>0</v>
      </c>
      <c r="N2215" s="77">
        <v>0</v>
      </c>
      <c r="O2215" s="77">
        <v>0</v>
      </c>
      <c r="P2215" s="87" cm="1">
        <f t="array" ref="P2215">IF($X2215="Non-local",VLOOKUP($E2215,$AI$64:$AW$68,COLUMN($AW:$AW)-COLUMN($AH:$AH),FALSE),IF($X2215="Unknown",VLOOKUP($E2215,$AI$71:$AW$75,COLUMN($AW:$AW)-COLUMN($AH:$AH),FALSE),0))</f>
        <v>0</v>
      </c>
      <c r="Q2215" s="87" cm="1">
        <f t="array" ref="Q2215">IF($X2215="Non-local",VLOOKUP($E2215,$AI$40:$AW$44,COLUMN($AW:$AW)-COLUMN($AH:$AH),FALSE),IF($X2215="Unknown",VLOOKUP($E2215,$AI$47:$AW$51,COLUMN($AW:$AW)-COLUMN($AH:$AH),FALSE),0))</f>
        <v>0</v>
      </c>
      <c r="R2215" s="87" cm="1">
        <f t="array" ref="R2215">IF($X2215="Non-local",VLOOKUP($E2215,$AI$88:$AW$92,COLUMN($AW:$AW)-COLUMN($AH:$AH),FALSE),IF($X2215="Unknown",VLOOKUP($E2215,$AI$95:$AW$99,COLUMN($AW:$AW)-COLUMN($AH:$AH),FALSE),0))</f>
        <v>0</v>
      </c>
      <c r="S2215" s="87" cm="1">
        <f t="array" ref="S2215">VLOOKUP($E2215,$AI$111:$AW$115,COLUMN($AW:$AW)-COLUMN($AH:$AH),FALSE)</f>
        <v>431.69321999999994</v>
      </c>
      <c r="T2215" s="104">
        <f t="shared" si="496"/>
        <v>0</v>
      </c>
      <c r="U2215" s="104">
        <f t="shared" si="497"/>
        <v>431.69321999999994</v>
      </c>
      <c r="V2215" s="87" cm="1">
        <f t="array" ref="V2215">VLOOKUP($E2215,$AI$118:$AW$122,COLUMN($AW:$AW)-COLUMN($AH:$AH),FALSE)</f>
        <v>0</v>
      </c>
      <c r="W2215" s="87" t="str">
        <f t="shared" si="501"/>
        <v>Domestic</v>
      </c>
      <c r="X2215" s="87" t="str">
        <f t="shared" si="502"/>
        <v>Local</v>
      </c>
      <c r="Y2215" s="104"/>
      <c r="Z2215" s="87" t="str">
        <f t="shared" si="498"/>
        <v>USA</v>
      </c>
      <c r="AA2215" s="87" t="str">
        <f t="shared" si="499"/>
        <v>USA</v>
      </c>
      <c r="AB2215" s="82" cm="1">
        <f t="array" ref="AB2215">VLOOKUP(B2215,'GDP per Capita'!$T$2:$V$4235,COLUMN('GDP per Capita'!$V:$V)-COLUMN('GDP per Capita'!$S:$S),FALSE)</f>
        <v>63809.64</v>
      </c>
      <c r="AC2215" s="82">
        <f t="shared" si="503"/>
        <v>63809.64</v>
      </c>
      <c r="AD2215" s="82">
        <f t="shared" si="504"/>
        <v>63809.64</v>
      </c>
      <c r="AE2215" s="88">
        <f t="shared" si="500"/>
        <v>6.7653291885050593E-3</v>
      </c>
    </row>
    <row r="2216" spans="1:31">
      <c r="A2216" s="77" t="s">
        <v>910</v>
      </c>
      <c r="B2216" s="77">
        <v>2215</v>
      </c>
      <c r="C2216" s="77" t="s">
        <v>29</v>
      </c>
      <c r="D2216" s="77" t="s">
        <v>29</v>
      </c>
      <c r="E2216" s="77">
        <v>2018</v>
      </c>
      <c r="F2216" s="77">
        <v>37.411403499999999</v>
      </c>
      <c r="G2216" s="77">
        <v>-122.0543534</v>
      </c>
      <c r="H2216" s="77">
        <v>0</v>
      </c>
      <c r="I2216" s="77" t="s">
        <v>1626</v>
      </c>
      <c r="J2216" s="77">
        <v>39.739236400000003</v>
      </c>
      <c r="K2216" s="77">
        <v>-104.9848623</v>
      </c>
      <c r="L2216" s="77">
        <v>3007.7427348403098</v>
      </c>
      <c r="M2216" s="77">
        <v>0.56415764059854501</v>
      </c>
      <c r="N2216" s="77">
        <v>0</v>
      </c>
      <c r="O2216" s="77">
        <v>577.48660508933995</v>
      </c>
      <c r="P2216" s="87" cm="1">
        <f t="array" ref="P2216">IF($X2216="Non-local",VLOOKUP($E2216,$AI$64:$AW$68,COLUMN($AW:$AW)-COLUMN($AH:$AH),FALSE),IF($X2216="Unknown",VLOOKUP($E2216,$AI$71:$AW$75,COLUMN($AW:$AW)-COLUMN($AH:$AH),FALSE),0))</f>
        <v>284</v>
      </c>
      <c r="Q2216" s="87" cm="1">
        <f t="array" ref="Q2216">IF($X2216="Non-local",VLOOKUP($E2216,$AI$40:$AW$44,COLUMN($AW:$AW)-COLUMN($AH:$AH),FALSE),IF($X2216="Unknown",VLOOKUP($E2216,$AI$47:$AW$51,COLUMN($AW:$AW)-COLUMN($AH:$AH),FALSE),0))</f>
        <v>701.10299999999995</v>
      </c>
      <c r="R2216" s="87" cm="1">
        <f t="array" ref="R2216">IF($X2216="Non-local",VLOOKUP($E2216,$AI$88:$AW$92,COLUMN($AW:$AW)-COLUMN($AH:$AH),FALSE),IF($X2216="Unknown",VLOOKUP($E2216,$AI$95:$AW$99,COLUMN($AW:$AW)-COLUMN($AH:$AH),FALSE),0))</f>
        <v>0.15773661179887363</v>
      </c>
      <c r="S2216" s="87" cm="1">
        <f t="array" ref="S2216">VLOOKUP($E2216,$AI$111:$AW$115,COLUMN($AW:$AW)-COLUMN($AH:$AH),FALSE)</f>
        <v>431.69321999999994</v>
      </c>
      <c r="T2216" s="104">
        <f t="shared" si="496"/>
        <v>0.72189425239741867</v>
      </c>
      <c r="U2216" s="104">
        <f t="shared" si="497"/>
        <v>1994.2828250893397</v>
      </c>
      <c r="V2216" s="87" cm="1">
        <f t="array" ref="V2216">VLOOKUP($E2216,$AI$118:$AW$122,COLUMN($AW:$AW)-COLUMN($AH:$AH),FALSE)</f>
        <v>0</v>
      </c>
      <c r="W2216" s="87" t="str">
        <f t="shared" si="501"/>
        <v>Domestic</v>
      </c>
      <c r="X2216" s="87" t="str">
        <f t="shared" si="502"/>
        <v>Non-local</v>
      </c>
      <c r="Y2216" s="104"/>
      <c r="Z2216" s="87" t="str">
        <f t="shared" si="498"/>
        <v>USA</v>
      </c>
      <c r="AA2216" s="87" t="str">
        <f t="shared" si="499"/>
        <v>USA</v>
      </c>
      <c r="AB2216" s="82" cm="1">
        <f t="array" ref="AB2216">VLOOKUP(B2216,'GDP per Capita'!$T$2:$V$4235,COLUMN('GDP per Capita'!$V:$V)-COLUMN('GDP per Capita'!$S:$S),FALSE)</f>
        <v>63809.64</v>
      </c>
      <c r="AC2216" s="82">
        <f t="shared" si="503"/>
        <v>63809.64</v>
      </c>
      <c r="AD2216" s="82">
        <f t="shared" si="504"/>
        <v>63809.64</v>
      </c>
      <c r="AE2216" s="88">
        <f t="shared" si="500"/>
        <v>3.1253629155239548E-2</v>
      </c>
    </row>
    <row r="2217" spans="1:31">
      <c r="A2217" s="77" t="s">
        <v>888</v>
      </c>
      <c r="B2217" s="77">
        <v>2216</v>
      </c>
      <c r="C2217" s="77" t="s">
        <v>29</v>
      </c>
      <c r="D2217" s="77" t="s">
        <v>29</v>
      </c>
      <c r="E2217" s="77">
        <v>2018</v>
      </c>
      <c r="F2217" s="77">
        <v>33.749098699999998</v>
      </c>
      <c r="G2217" s="77">
        <v>-84.390184899999994</v>
      </c>
      <c r="H2217" s="77">
        <v>0</v>
      </c>
      <c r="I2217" s="77" t="s">
        <v>1626</v>
      </c>
      <c r="J2217" s="77">
        <v>39.739236400000003</v>
      </c>
      <c r="K2217" s="77">
        <v>-104.9848623</v>
      </c>
      <c r="L2217" s="77">
        <v>3893.4433150433301</v>
      </c>
      <c r="M2217" s="77">
        <v>0.70515883236626897</v>
      </c>
      <c r="N2217" s="77">
        <v>0</v>
      </c>
      <c r="O2217" s="77">
        <v>747.54111648832099</v>
      </c>
      <c r="P2217" s="87" cm="1">
        <f t="array" ref="P2217">IF($X2217="Non-local",VLOOKUP($E2217,$AI$64:$AW$68,COLUMN($AW:$AW)-COLUMN($AH:$AH),FALSE),IF($X2217="Unknown",VLOOKUP($E2217,$AI$71:$AW$75,COLUMN($AW:$AW)-COLUMN($AH:$AH),FALSE),0))</f>
        <v>284</v>
      </c>
      <c r="Q2217" s="87" cm="1">
        <f t="array" ref="Q2217">IF($X2217="Non-local",VLOOKUP($E2217,$AI$40:$AW$44,COLUMN($AW:$AW)-COLUMN($AH:$AH),FALSE),IF($X2217="Unknown",VLOOKUP($E2217,$AI$47:$AW$51,COLUMN($AW:$AW)-COLUMN($AH:$AH),FALSE),0))</f>
        <v>701.10299999999995</v>
      </c>
      <c r="R2217" s="87" cm="1">
        <f t="array" ref="R2217">IF($X2217="Non-local",VLOOKUP($E2217,$AI$88:$AW$92,COLUMN($AW:$AW)-COLUMN($AH:$AH),FALSE),IF($X2217="Unknown",VLOOKUP($E2217,$AI$95:$AW$99,COLUMN($AW:$AW)-COLUMN($AH:$AH),FALSE),0))</f>
        <v>0.15773661179887363</v>
      </c>
      <c r="S2217" s="87" cm="1">
        <f t="array" ref="S2217">VLOOKUP($E2217,$AI$111:$AW$115,COLUMN($AW:$AW)-COLUMN($AH:$AH),FALSE)</f>
        <v>431.69321999999994</v>
      </c>
      <c r="T2217" s="104">
        <f t="shared" si="496"/>
        <v>0.86289544416514263</v>
      </c>
      <c r="U2217" s="104">
        <f t="shared" si="497"/>
        <v>2164.3373364883209</v>
      </c>
      <c r="V2217" s="87" cm="1">
        <f t="array" ref="V2217">VLOOKUP($E2217,$AI$118:$AW$122,COLUMN($AW:$AW)-COLUMN($AH:$AH),FALSE)</f>
        <v>0</v>
      </c>
      <c r="W2217" s="87" t="str">
        <f t="shared" si="501"/>
        <v>Domestic</v>
      </c>
      <c r="X2217" s="87" t="str">
        <f t="shared" si="502"/>
        <v>Non-local</v>
      </c>
      <c r="Y2217" s="104"/>
      <c r="Z2217" s="87" t="str">
        <f t="shared" si="498"/>
        <v>USA</v>
      </c>
      <c r="AA2217" s="87" t="str">
        <f t="shared" si="499"/>
        <v>USA</v>
      </c>
      <c r="AB2217" s="82" cm="1">
        <f t="array" ref="AB2217">VLOOKUP(B2217,'GDP per Capita'!$T$2:$V$4235,COLUMN('GDP per Capita'!$V:$V)-COLUMN('GDP per Capita'!$S:$S),FALSE)</f>
        <v>63809.64</v>
      </c>
      <c r="AC2217" s="82">
        <f t="shared" si="503"/>
        <v>63809.64</v>
      </c>
      <c r="AD2217" s="82">
        <f t="shared" si="504"/>
        <v>63809.64</v>
      </c>
      <c r="AE2217" s="88">
        <f t="shared" si="500"/>
        <v>3.3918657690096998E-2</v>
      </c>
    </row>
    <row r="2218" spans="1:31">
      <c r="A2218" s="77" t="s">
        <v>1205</v>
      </c>
      <c r="B2218" s="77">
        <v>2217</v>
      </c>
      <c r="C2218" s="77" t="s">
        <v>29</v>
      </c>
      <c r="D2218" s="77" t="s">
        <v>29</v>
      </c>
      <c r="E2218" s="77">
        <v>2018</v>
      </c>
      <c r="F2218" s="77">
        <v>39.836652799999897</v>
      </c>
      <c r="G2218" s="77">
        <v>-105.037204599999</v>
      </c>
      <c r="H2218" s="77">
        <v>1</v>
      </c>
      <c r="I2218" s="77" t="s">
        <v>1626</v>
      </c>
      <c r="J2218" s="77">
        <v>39.739236400000003</v>
      </c>
      <c r="K2218" s="77">
        <v>-104.9848623</v>
      </c>
      <c r="L2218" s="77">
        <v>23.4383458888692</v>
      </c>
      <c r="M2218" s="77">
        <v>0</v>
      </c>
      <c r="N2218" s="77">
        <v>0</v>
      </c>
      <c r="O2218" s="77">
        <v>0</v>
      </c>
      <c r="P2218" s="87" cm="1">
        <f t="array" ref="P2218">IF($X2218="Non-local",VLOOKUP($E2218,$AI$64:$AW$68,COLUMN($AW:$AW)-COLUMN($AH:$AH),FALSE),IF($X2218="Unknown",VLOOKUP($E2218,$AI$71:$AW$75,COLUMN($AW:$AW)-COLUMN($AH:$AH),FALSE),0))</f>
        <v>0</v>
      </c>
      <c r="Q2218" s="87" cm="1">
        <f t="array" ref="Q2218">IF($X2218="Non-local",VLOOKUP($E2218,$AI$40:$AW$44,COLUMN($AW:$AW)-COLUMN($AH:$AH),FALSE),IF($X2218="Unknown",VLOOKUP($E2218,$AI$47:$AW$51,COLUMN($AW:$AW)-COLUMN($AH:$AH),FALSE),0))</f>
        <v>0</v>
      </c>
      <c r="R2218" s="87" cm="1">
        <f t="array" ref="R2218">IF($X2218="Non-local",VLOOKUP($E2218,$AI$88:$AW$92,COLUMN($AW:$AW)-COLUMN($AH:$AH),FALSE),IF($X2218="Unknown",VLOOKUP($E2218,$AI$95:$AW$99,COLUMN($AW:$AW)-COLUMN($AH:$AH),FALSE),0))</f>
        <v>0</v>
      </c>
      <c r="S2218" s="87" cm="1">
        <f t="array" ref="S2218">VLOOKUP($E2218,$AI$111:$AW$115,COLUMN($AW:$AW)-COLUMN($AH:$AH),FALSE)</f>
        <v>431.69321999999994</v>
      </c>
      <c r="T2218" s="104">
        <f t="shared" si="496"/>
        <v>0</v>
      </c>
      <c r="U2218" s="104">
        <f t="shared" si="497"/>
        <v>431.69321999999994</v>
      </c>
      <c r="V2218" s="87" cm="1">
        <f t="array" ref="V2218">VLOOKUP($E2218,$AI$118:$AW$122,COLUMN($AW:$AW)-COLUMN($AH:$AH),FALSE)</f>
        <v>0</v>
      </c>
      <c r="W2218" s="87" t="str">
        <f t="shared" si="501"/>
        <v>Domestic</v>
      </c>
      <c r="X2218" s="87" t="str">
        <f t="shared" si="502"/>
        <v>Local</v>
      </c>
      <c r="Y2218" s="104"/>
      <c r="Z2218" s="87" t="str">
        <f t="shared" si="498"/>
        <v>USA</v>
      </c>
      <c r="AA2218" s="87" t="str">
        <f t="shared" si="499"/>
        <v>USA</v>
      </c>
      <c r="AB2218" s="82" cm="1">
        <f t="array" ref="AB2218">VLOOKUP(B2218,'GDP per Capita'!$T$2:$V$4235,COLUMN('GDP per Capita'!$V:$V)-COLUMN('GDP per Capita'!$S:$S),FALSE)</f>
        <v>63809.64</v>
      </c>
      <c r="AC2218" s="82">
        <f t="shared" si="503"/>
        <v>63809.64</v>
      </c>
      <c r="AD2218" s="82">
        <f t="shared" si="504"/>
        <v>63809.64</v>
      </c>
      <c r="AE2218" s="88">
        <f t="shared" si="500"/>
        <v>6.7653291885050593E-3</v>
      </c>
    </row>
    <row r="2219" spans="1:31">
      <c r="A2219" s="77" t="s">
        <v>34</v>
      </c>
      <c r="B2219" s="77">
        <v>2218</v>
      </c>
      <c r="C2219" s="77" t="s">
        <v>34</v>
      </c>
      <c r="D2219" s="77" t="s">
        <v>34</v>
      </c>
      <c r="E2219" s="77">
        <v>2018</v>
      </c>
      <c r="F2219" s="77">
        <v>0</v>
      </c>
      <c r="G2219" s="77">
        <v>0</v>
      </c>
      <c r="H2219" s="77">
        <v>0</v>
      </c>
      <c r="I2219" s="77" t="s">
        <v>1626</v>
      </c>
      <c r="J2219" s="77">
        <v>39.739236400000003</v>
      </c>
      <c r="K2219" s="77">
        <v>-104.9848623</v>
      </c>
      <c r="L2219" s="77">
        <v>3634.64963419997</v>
      </c>
      <c r="M2219" s="77">
        <v>0.63822810708617395</v>
      </c>
      <c r="N2219" s="77">
        <v>1</v>
      </c>
      <c r="O2219" s="77">
        <v>697.85272976639499</v>
      </c>
      <c r="P2219" s="87" cm="1">
        <f t="array" ref="P2219">IF($X2219="Non-local",VLOOKUP($E2219,$AI$64:$AW$68,COLUMN($AW:$AW)-COLUMN($AH:$AH),FALSE),IF($X2219="Unknown",VLOOKUP($E2219,$AI$71:$AW$75,COLUMN($AW:$AW)-COLUMN($AH:$AH),FALSE),0))</f>
        <v>224.79883381924199</v>
      </c>
      <c r="Q2219" s="87" cm="1">
        <f t="array" ref="Q2219">IF($X2219="Non-local",VLOOKUP($E2219,$AI$40:$AW$44,COLUMN($AW:$AW)-COLUMN($AH:$AH),FALSE),IF($X2219="Unknown",VLOOKUP($E2219,$AI$47:$AW$51,COLUMN($AW:$AW)-COLUMN($AH:$AH),FALSE),0))</f>
        <v>554.95470699708449</v>
      </c>
      <c r="R2219" s="87" cm="1">
        <f t="array" ref="R2219">IF($X2219="Non-local",VLOOKUP($E2219,$AI$88:$AW$92,COLUMN($AW:$AW)-COLUMN($AH:$AH),FALSE),IF($X2219="Unknown",VLOOKUP($E2219,$AI$95:$AW$99,COLUMN($AW:$AW)-COLUMN($AH:$AH),FALSE),0))</f>
        <v>0.12485565627811718</v>
      </c>
      <c r="S2219" s="87" cm="1">
        <f t="array" ref="S2219">VLOOKUP($E2219,$AI$111:$AW$115,COLUMN($AW:$AW)-COLUMN($AH:$AH),FALSE)</f>
        <v>431.69321999999994</v>
      </c>
      <c r="T2219" s="104">
        <f t="shared" si="496"/>
        <v>0.76308376336429107</v>
      </c>
      <c r="U2219" s="104">
        <f t="shared" si="497"/>
        <v>1909.2994905827213</v>
      </c>
      <c r="V2219" s="87" cm="1">
        <f t="array" ref="V2219">VLOOKUP($E2219,$AI$118:$AW$122,COLUMN($AW:$AW)-COLUMN($AH:$AH),FALSE)</f>
        <v>0</v>
      </c>
      <c r="W2219" s="87" t="str">
        <f t="shared" si="501"/>
        <v>Unknown</v>
      </c>
      <c r="X2219" s="87" t="str">
        <f t="shared" si="502"/>
        <v>Unknown</v>
      </c>
      <c r="Y2219" s="104"/>
      <c r="Z2219" s="87" t="str">
        <f t="shared" si="498"/>
        <v>Unknown</v>
      </c>
      <c r="AA2219" s="87" t="str">
        <f t="shared" si="499"/>
        <v>Unknown</v>
      </c>
      <c r="AB2219" s="82" t="e" cm="1">
        <f t="array" ref="AB2219">VLOOKUP(B2219,'GDP per Capita'!$T$2:$V$4235,COLUMN('GDP per Capita'!$V:$V)-COLUMN('GDP per Capita'!$S:$S),FALSE)</f>
        <v>#N/A</v>
      </c>
      <c r="AC2219" s="82" t="str">
        <f t="shared" si="503"/>
        <v/>
      </c>
      <c r="AD2219" s="82">
        <f t="shared" si="504"/>
        <v>61228.93767638311</v>
      </c>
      <c r="AE2219" s="88">
        <f t="shared" si="500"/>
        <v>3.1182959610928637E-2</v>
      </c>
    </row>
    <row r="2220" spans="1:31">
      <c r="A2220" s="77" t="s">
        <v>34</v>
      </c>
      <c r="B2220" s="77">
        <v>2219</v>
      </c>
      <c r="C2220" s="77" t="s">
        <v>34</v>
      </c>
      <c r="D2220" s="77" t="s">
        <v>34</v>
      </c>
      <c r="E2220" s="77">
        <v>2018</v>
      </c>
      <c r="F2220" s="77">
        <v>0</v>
      </c>
      <c r="G2220" s="77">
        <v>0</v>
      </c>
      <c r="H2220" s="77">
        <v>0</v>
      </c>
      <c r="I2220" s="77" t="s">
        <v>1626</v>
      </c>
      <c r="J2220" s="77">
        <v>39.739236400000003</v>
      </c>
      <c r="K2220" s="77">
        <v>-104.9848623</v>
      </c>
      <c r="L2220" s="77">
        <v>3634.64963419997</v>
      </c>
      <c r="M2220" s="77">
        <v>0.63822810708617395</v>
      </c>
      <c r="N2220" s="77">
        <v>1</v>
      </c>
      <c r="O2220" s="77">
        <v>697.85272976639499</v>
      </c>
      <c r="P2220" s="87" cm="1">
        <f t="array" ref="P2220">IF($X2220="Non-local",VLOOKUP($E2220,$AI$64:$AW$68,COLUMN($AW:$AW)-COLUMN($AH:$AH),FALSE),IF($X2220="Unknown",VLOOKUP($E2220,$AI$71:$AW$75,COLUMN($AW:$AW)-COLUMN($AH:$AH),FALSE),0))</f>
        <v>224.79883381924199</v>
      </c>
      <c r="Q2220" s="87" cm="1">
        <f t="array" ref="Q2220">IF($X2220="Non-local",VLOOKUP($E2220,$AI$40:$AW$44,COLUMN($AW:$AW)-COLUMN($AH:$AH),FALSE),IF($X2220="Unknown",VLOOKUP($E2220,$AI$47:$AW$51,COLUMN($AW:$AW)-COLUMN($AH:$AH),FALSE),0))</f>
        <v>554.95470699708449</v>
      </c>
      <c r="R2220" s="87" cm="1">
        <f t="array" ref="R2220">IF($X2220="Non-local",VLOOKUP($E2220,$AI$88:$AW$92,COLUMN($AW:$AW)-COLUMN($AH:$AH),FALSE),IF($X2220="Unknown",VLOOKUP($E2220,$AI$95:$AW$99,COLUMN($AW:$AW)-COLUMN($AH:$AH),FALSE),0))</f>
        <v>0.12485565627811718</v>
      </c>
      <c r="S2220" s="87" cm="1">
        <f t="array" ref="S2220">VLOOKUP($E2220,$AI$111:$AW$115,COLUMN($AW:$AW)-COLUMN($AH:$AH),FALSE)</f>
        <v>431.69321999999994</v>
      </c>
      <c r="T2220" s="104">
        <f t="shared" si="496"/>
        <v>0.76308376336429107</v>
      </c>
      <c r="U2220" s="104">
        <f t="shared" si="497"/>
        <v>1909.2994905827213</v>
      </c>
      <c r="V2220" s="87" cm="1">
        <f t="array" ref="V2220">VLOOKUP($E2220,$AI$118:$AW$122,COLUMN($AW:$AW)-COLUMN($AH:$AH),FALSE)</f>
        <v>0</v>
      </c>
      <c r="W2220" s="87" t="str">
        <f t="shared" si="501"/>
        <v>Unknown</v>
      </c>
      <c r="X2220" s="87" t="str">
        <f t="shared" si="502"/>
        <v>Unknown</v>
      </c>
      <c r="Y2220" s="104"/>
      <c r="Z2220" s="87" t="str">
        <f t="shared" si="498"/>
        <v>Unknown</v>
      </c>
      <c r="AA2220" s="87" t="str">
        <f t="shared" si="499"/>
        <v>Unknown</v>
      </c>
      <c r="AB2220" s="82" t="e" cm="1">
        <f t="array" ref="AB2220">VLOOKUP(B2220,'GDP per Capita'!$T$2:$V$4235,COLUMN('GDP per Capita'!$V:$V)-COLUMN('GDP per Capita'!$S:$S),FALSE)</f>
        <v>#N/A</v>
      </c>
      <c r="AC2220" s="82" t="str">
        <f t="shared" si="503"/>
        <v/>
      </c>
      <c r="AD2220" s="82">
        <f t="shared" si="504"/>
        <v>61228.93767638311</v>
      </c>
      <c r="AE2220" s="88">
        <f t="shared" si="500"/>
        <v>3.1182959610928637E-2</v>
      </c>
    </row>
    <row r="2221" spans="1:31">
      <c r="A2221" s="77" t="s">
        <v>1011</v>
      </c>
      <c r="B2221" s="77">
        <v>2220</v>
      </c>
      <c r="C2221" s="77" t="s">
        <v>29</v>
      </c>
      <c r="D2221" s="77" t="s">
        <v>29</v>
      </c>
      <c r="E2221" s="77">
        <v>2018</v>
      </c>
      <c r="F2221" s="77">
        <v>40.102554999999903</v>
      </c>
      <c r="G2221" s="77">
        <v>-105.36320790000001</v>
      </c>
      <c r="H2221" s="77">
        <v>1</v>
      </c>
      <c r="I2221" s="77" t="s">
        <v>1626</v>
      </c>
      <c r="J2221" s="77">
        <v>39.739236400000003</v>
      </c>
      <c r="K2221" s="77">
        <v>-104.9848623</v>
      </c>
      <c r="L2221" s="77">
        <v>103.404289622392</v>
      </c>
      <c r="M2221" s="77">
        <v>0</v>
      </c>
      <c r="N2221" s="77">
        <v>0</v>
      </c>
      <c r="O2221" s="77">
        <v>0</v>
      </c>
      <c r="P2221" s="87" cm="1">
        <f t="array" ref="P2221">IF($X2221="Non-local",VLOOKUP($E2221,$AI$64:$AW$68,COLUMN($AW:$AW)-COLUMN($AH:$AH),FALSE),IF($X2221="Unknown",VLOOKUP($E2221,$AI$71:$AW$75,COLUMN($AW:$AW)-COLUMN($AH:$AH),FALSE),0))</f>
        <v>0</v>
      </c>
      <c r="Q2221" s="87" cm="1">
        <f t="array" ref="Q2221">IF($X2221="Non-local",VLOOKUP($E2221,$AI$40:$AW$44,COLUMN($AW:$AW)-COLUMN($AH:$AH),FALSE),IF($X2221="Unknown",VLOOKUP($E2221,$AI$47:$AW$51,COLUMN($AW:$AW)-COLUMN($AH:$AH),FALSE),0))</f>
        <v>0</v>
      </c>
      <c r="R2221" s="87" cm="1">
        <f t="array" ref="R2221">IF($X2221="Non-local",VLOOKUP($E2221,$AI$88:$AW$92,COLUMN($AW:$AW)-COLUMN($AH:$AH),FALSE),IF($X2221="Unknown",VLOOKUP($E2221,$AI$95:$AW$99,COLUMN($AW:$AW)-COLUMN($AH:$AH),FALSE),0))</f>
        <v>0</v>
      </c>
      <c r="S2221" s="87" cm="1">
        <f t="array" ref="S2221">VLOOKUP($E2221,$AI$111:$AW$115,COLUMN($AW:$AW)-COLUMN($AH:$AH),FALSE)</f>
        <v>431.69321999999994</v>
      </c>
      <c r="T2221" s="104">
        <f t="shared" si="496"/>
        <v>0</v>
      </c>
      <c r="U2221" s="104">
        <f t="shared" si="497"/>
        <v>431.69321999999994</v>
      </c>
      <c r="V2221" s="87" cm="1">
        <f t="array" ref="V2221">VLOOKUP($E2221,$AI$118:$AW$122,COLUMN($AW:$AW)-COLUMN($AH:$AH),FALSE)</f>
        <v>0</v>
      </c>
      <c r="W2221" s="87" t="str">
        <f t="shared" si="501"/>
        <v>Domestic</v>
      </c>
      <c r="X2221" s="87" t="str">
        <f t="shared" si="502"/>
        <v>Local</v>
      </c>
      <c r="Y2221" s="104"/>
      <c r="Z2221" s="87" t="str">
        <f t="shared" si="498"/>
        <v>USA</v>
      </c>
      <c r="AA2221" s="87" t="str">
        <f t="shared" si="499"/>
        <v>USA</v>
      </c>
      <c r="AB2221" s="82" cm="1">
        <f t="array" ref="AB2221">VLOOKUP(B2221,'GDP per Capita'!$T$2:$V$4235,COLUMN('GDP per Capita'!$V:$V)-COLUMN('GDP per Capita'!$S:$S),FALSE)</f>
        <v>63809.64</v>
      </c>
      <c r="AC2221" s="82">
        <f t="shared" si="503"/>
        <v>63809.64</v>
      </c>
      <c r="AD2221" s="82">
        <f t="shared" si="504"/>
        <v>63809.64</v>
      </c>
      <c r="AE2221" s="88">
        <f t="shared" si="500"/>
        <v>6.7653291885050593E-3</v>
      </c>
    </row>
    <row r="2222" spans="1:31">
      <c r="A2222" s="77" t="s">
        <v>34</v>
      </c>
      <c r="B2222" s="77">
        <v>2221</v>
      </c>
      <c r="C2222" s="77" t="s">
        <v>34</v>
      </c>
      <c r="D2222" s="77" t="s">
        <v>34</v>
      </c>
      <c r="E2222" s="77">
        <v>2018</v>
      </c>
      <c r="F2222" s="77">
        <v>0</v>
      </c>
      <c r="G2222" s="77">
        <v>0</v>
      </c>
      <c r="H2222" s="77">
        <v>0</v>
      </c>
      <c r="I2222" s="77" t="s">
        <v>1626</v>
      </c>
      <c r="J2222" s="77">
        <v>39.739236400000003</v>
      </c>
      <c r="K2222" s="77">
        <v>-104.9848623</v>
      </c>
      <c r="L2222" s="77">
        <v>3634.64963419997</v>
      </c>
      <c r="M2222" s="77">
        <v>0.63822810708617395</v>
      </c>
      <c r="N2222" s="77">
        <v>1</v>
      </c>
      <c r="O2222" s="77">
        <v>697.85272976639499</v>
      </c>
      <c r="P2222" s="87" cm="1">
        <f t="array" ref="P2222">IF($X2222="Non-local",VLOOKUP($E2222,$AI$64:$AW$68,COLUMN($AW:$AW)-COLUMN($AH:$AH),FALSE),IF($X2222="Unknown",VLOOKUP($E2222,$AI$71:$AW$75,COLUMN($AW:$AW)-COLUMN($AH:$AH),FALSE),0))</f>
        <v>224.79883381924199</v>
      </c>
      <c r="Q2222" s="87" cm="1">
        <f t="array" ref="Q2222">IF($X2222="Non-local",VLOOKUP($E2222,$AI$40:$AW$44,COLUMN($AW:$AW)-COLUMN($AH:$AH),FALSE),IF($X2222="Unknown",VLOOKUP($E2222,$AI$47:$AW$51,COLUMN($AW:$AW)-COLUMN($AH:$AH),FALSE),0))</f>
        <v>554.95470699708449</v>
      </c>
      <c r="R2222" s="87" cm="1">
        <f t="array" ref="R2222">IF($X2222="Non-local",VLOOKUP($E2222,$AI$88:$AW$92,COLUMN($AW:$AW)-COLUMN($AH:$AH),FALSE),IF($X2222="Unknown",VLOOKUP($E2222,$AI$95:$AW$99,COLUMN($AW:$AW)-COLUMN($AH:$AH),FALSE),0))</f>
        <v>0.12485565627811718</v>
      </c>
      <c r="S2222" s="87" cm="1">
        <f t="array" ref="S2222">VLOOKUP($E2222,$AI$111:$AW$115,COLUMN($AW:$AW)-COLUMN($AH:$AH),FALSE)</f>
        <v>431.69321999999994</v>
      </c>
      <c r="T2222" s="104">
        <f t="shared" si="496"/>
        <v>0.76308376336429107</v>
      </c>
      <c r="U2222" s="104">
        <f t="shared" si="497"/>
        <v>1909.2994905827213</v>
      </c>
      <c r="V2222" s="87" cm="1">
        <f t="array" ref="V2222">VLOOKUP($E2222,$AI$118:$AW$122,COLUMN($AW:$AW)-COLUMN($AH:$AH),FALSE)</f>
        <v>0</v>
      </c>
      <c r="W2222" s="87" t="str">
        <f t="shared" si="501"/>
        <v>Unknown</v>
      </c>
      <c r="X2222" s="87" t="str">
        <f t="shared" si="502"/>
        <v>Unknown</v>
      </c>
      <c r="Y2222" s="104"/>
      <c r="Z2222" s="87" t="str">
        <f t="shared" si="498"/>
        <v>Unknown</v>
      </c>
      <c r="AA2222" s="87" t="str">
        <f t="shared" si="499"/>
        <v>Unknown</v>
      </c>
      <c r="AB2222" s="82" t="e" cm="1">
        <f t="array" ref="AB2222">VLOOKUP(B2222,'GDP per Capita'!$T$2:$V$4235,COLUMN('GDP per Capita'!$V:$V)-COLUMN('GDP per Capita'!$S:$S),FALSE)</f>
        <v>#N/A</v>
      </c>
      <c r="AC2222" s="82" t="str">
        <f t="shared" si="503"/>
        <v/>
      </c>
      <c r="AD2222" s="82">
        <f t="shared" si="504"/>
        <v>61228.93767638311</v>
      </c>
      <c r="AE2222" s="88">
        <f t="shared" si="500"/>
        <v>3.1182959610928637E-2</v>
      </c>
    </row>
    <row r="2223" spans="1:31">
      <c r="A2223" s="77" t="s">
        <v>34</v>
      </c>
      <c r="B2223" s="77">
        <v>2222</v>
      </c>
      <c r="C2223" s="77" t="s">
        <v>34</v>
      </c>
      <c r="D2223" s="77" t="s">
        <v>34</v>
      </c>
      <c r="E2223" s="77">
        <v>2018</v>
      </c>
      <c r="F2223" s="77">
        <v>0</v>
      </c>
      <c r="G2223" s="77">
        <v>0</v>
      </c>
      <c r="H2223" s="77">
        <v>0</v>
      </c>
      <c r="I2223" s="77" t="s">
        <v>1626</v>
      </c>
      <c r="J2223" s="77">
        <v>39.739236400000003</v>
      </c>
      <c r="K2223" s="77">
        <v>-104.9848623</v>
      </c>
      <c r="L2223" s="77">
        <v>3634.64963419997</v>
      </c>
      <c r="M2223" s="77">
        <v>0.63822810708617395</v>
      </c>
      <c r="N2223" s="77">
        <v>1</v>
      </c>
      <c r="O2223" s="77">
        <v>697.85272976639499</v>
      </c>
      <c r="P2223" s="87" cm="1">
        <f t="array" ref="P2223">IF($X2223="Non-local",VLOOKUP($E2223,$AI$64:$AW$68,COLUMN($AW:$AW)-COLUMN($AH:$AH),FALSE),IF($X2223="Unknown",VLOOKUP($E2223,$AI$71:$AW$75,COLUMN($AW:$AW)-COLUMN($AH:$AH),FALSE),0))</f>
        <v>224.79883381924199</v>
      </c>
      <c r="Q2223" s="87" cm="1">
        <f t="array" ref="Q2223">IF($X2223="Non-local",VLOOKUP($E2223,$AI$40:$AW$44,COLUMN($AW:$AW)-COLUMN($AH:$AH),FALSE),IF($X2223="Unknown",VLOOKUP($E2223,$AI$47:$AW$51,COLUMN($AW:$AW)-COLUMN($AH:$AH),FALSE),0))</f>
        <v>554.95470699708449</v>
      </c>
      <c r="R2223" s="87" cm="1">
        <f t="array" ref="R2223">IF($X2223="Non-local",VLOOKUP($E2223,$AI$88:$AW$92,COLUMN($AW:$AW)-COLUMN($AH:$AH),FALSE),IF($X2223="Unknown",VLOOKUP($E2223,$AI$95:$AW$99,COLUMN($AW:$AW)-COLUMN($AH:$AH),FALSE),0))</f>
        <v>0.12485565627811718</v>
      </c>
      <c r="S2223" s="87" cm="1">
        <f t="array" ref="S2223">VLOOKUP($E2223,$AI$111:$AW$115,COLUMN($AW:$AW)-COLUMN($AH:$AH),FALSE)</f>
        <v>431.69321999999994</v>
      </c>
      <c r="T2223" s="104">
        <f t="shared" si="496"/>
        <v>0.76308376336429107</v>
      </c>
      <c r="U2223" s="104">
        <f t="shared" si="497"/>
        <v>1909.2994905827213</v>
      </c>
      <c r="V2223" s="87" cm="1">
        <f t="array" ref="V2223">VLOOKUP($E2223,$AI$118:$AW$122,COLUMN($AW:$AW)-COLUMN($AH:$AH),FALSE)</f>
        <v>0</v>
      </c>
      <c r="W2223" s="87" t="str">
        <f t="shared" si="501"/>
        <v>Unknown</v>
      </c>
      <c r="X2223" s="87" t="str">
        <f t="shared" si="502"/>
        <v>Unknown</v>
      </c>
      <c r="Y2223" s="104"/>
      <c r="Z2223" s="87" t="str">
        <f t="shared" si="498"/>
        <v>Unknown</v>
      </c>
      <c r="AA2223" s="87" t="str">
        <f t="shared" si="499"/>
        <v>Unknown</v>
      </c>
      <c r="AB2223" s="82" t="e" cm="1">
        <f t="array" ref="AB2223">VLOOKUP(B2223,'GDP per Capita'!$T$2:$V$4235,COLUMN('GDP per Capita'!$V:$V)-COLUMN('GDP per Capita'!$S:$S),FALSE)</f>
        <v>#N/A</v>
      </c>
      <c r="AC2223" s="82" t="str">
        <f t="shared" si="503"/>
        <v/>
      </c>
      <c r="AD2223" s="82">
        <f t="shared" si="504"/>
        <v>61228.93767638311</v>
      </c>
      <c r="AE2223" s="88">
        <f t="shared" si="500"/>
        <v>3.1182959610928637E-2</v>
      </c>
    </row>
    <row r="2224" spans="1:31">
      <c r="A2224" s="77" t="s">
        <v>34</v>
      </c>
      <c r="B2224" s="77">
        <v>2223</v>
      </c>
      <c r="C2224" s="77" t="s">
        <v>34</v>
      </c>
      <c r="D2224" s="77" t="s">
        <v>34</v>
      </c>
      <c r="E2224" s="77">
        <v>2018</v>
      </c>
      <c r="F2224" s="77">
        <v>0</v>
      </c>
      <c r="G2224" s="77">
        <v>0</v>
      </c>
      <c r="H2224" s="77">
        <v>0</v>
      </c>
      <c r="I2224" s="77" t="s">
        <v>1626</v>
      </c>
      <c r="J2224" s="77">
        <v>39.739236400000003</v>
      </c>
      <c r="K2224" s="77">
        <v>-104.9848623</v>
      </c>
      <c r="L2224" s="77">
        <v>3634.64963419997</v>
      </c>
      <c r="M2224" s="77">
        <v>0.63822810708617395</v>
      </c>
      <c r="N2224" s="77">
        <v>1</v>
      </c>
      <c r="O2224" s="77">
        <v>697.85272976639499</v>
      </c>
      <c r="P2224" s="87" cm="1">
        <f t="array" ref="P2224">IF($X2224="Non-local",VLOOKUP($E2224,$AI$64:$AW$68,COLUMN($AW:$AW)-COLUMN($AH:$AH),FALSE),IF($X2224="Unknown",VLOOKUP($E2224,$AI$71:$AW$75,COLUMN($AW:$AW)-COLUMN($AH:$AH),FALSE),0))</f>
        <v>224.79883381924199</v>
      </c>
      <c r="Q2224" s="87" cm="1">
        <f t="array" ref="Q2224">IF($X2224="Non-local",VLOOKUP($E2224,$AI$40:$AW$44,COLUMN($AW:$AW)-COLUMN($AH:$AH),FALSE),IF($X2224="Unknown",VLOOKUP($E2224,$AI$47:$AW$51,COLUMN($AW:$AW)-COLUMN($AH:$AH),FALSE),0))</f>
        <v>554.95470699708449</v>
      </c>
      <c r="R2224" s="87" cm="1">
        <f t="array" ref="R2224">IF($X2224="Non-local",VLOOKUP($E2224,$AI$88:$AW$92,COLUMN($AW:$AW)-COLUMN($AH:$AH),FALSE),IF($X2224="Unknown",VLOOKUP($E2224,$AI$95:$AW$99,COLUMN($AW:$AW)-COLUMN($AH:$AH),FALSE),0))</f>
        <v>0.12485565627811718</v>
      </c>
      <c r="S2224" s="87" cm="1">
        <f t="array" ref="S2224">VLOOKUP($E2224,$AI$111:$AW$115,COLUMN($AW:$AW)-COLUMN($AH:$AH),FALSE)</f>
        <v>431.69321999999994</v>
      </c>
      <c r="T2224" s="104">
        <f t="shared" si="496"/>
        <v>0.76308376336429107</v>
      </c>
      <c r="U2224" s="104">
        <f t="shared" si="497"/>
        <v>1909.2994905827213</v>
      </c>
      <c r="V2224" s="87" cm="1">
        <f t="array" ref="V2224">VLOOKUP($E2224,$AI$118:$AW$122,COLUMN($AW:$AW)-COLUMN($AH:$AH),FALSE)</f>
        <v>0</v>
      </c>
      <c r="W2224" s="87" t="str">
        <f t="shared" si="501"/>
        <v>Unknown</v>
      </c>
      <c r="X2224" s="87" t="str">
        <f t="shared" si="502"/>
        <v>Unknown</v>
      </c>
      <c r="Y2224" s="104"/>
      <c r="Z2224" s="87" t="str">
        <f t="shared" si="498"/>
        <v>Unknown</v>
      </c>
      <c r="AA2224" s="87" t="str">
        <f t="shared" si="499"/>
        <v>Unknown</v>
      </c>
      <c r="AB2224" s="82" t="e" cm="1">
        <f t="array" ref="AB2224">VLOOKUP(B2224,'GDP per Capita'!$T$2:$V$4235,COLUMN('GDP per Capita'!$V:$V)-COLUMN('GDP per Capita'!$S:$S),FALSE)</f>
        <v>#N/A</v>
      </c>
      <c r="AC2224" s="82" t="str">
        <f t="shared" si="503"/>
        <v/>
      </c>
      <c r="AD2224" s="82">
        <f t="shared" si="504"/>
        <v>61228.93767638311</v>
      </c>
      <c r="AE2224" s="88">
        <f t="shared" si="500"/>
        <v>3.1182959610928637E-2</v>
      </c>
    </row>
    <row r="2225" spans="1:31">
      <c r="A2225" s="77" t="s">
        <v>1020</v>
      </c>
      <c r="B2225" s="77">
        <v>2224</v>
      </c>
      <c r="C2225" s="77" t="s">
        <v>29</v>
      </c>
      <c r="D2225" s="77" t="s">
        <v>29</v>
      </c>
      <c r="E2225" s="77">
        <v>2018</v>
      </c>
      <c r="F2225" s="77">
        <v>39.755542999999903</v>
      </c>
      <c r="G2225" s="77">
        <v>-105.2210997</v>
      </c>
      <c r="H2225" s="77">
        <v>1</v>
      </c>
      <c r="I2225" s="77" t="s">
        <v>1626</v>
      </c>
      <c r="J2225" s="77">
        <v>39.739236400000003</v>
      </c>
      <c r="K2225" s="77">
        <v>-104.9848623</v>
      </c>
      <c r="L2225" s="77">
        <v>40.556522353126802</v>
      </c>
      <c r="M2225" s="77">
        <v>0</v>
      </c>
      <c r="N2225" s="77">
        <v>0</v>
      </c>
      <c r="O2225" s="77">
        <v>0</v>
      </c>
      <c r="P2225" s="87" cm="1">
        <f t="array" ref="P2225">IF($X2225="Non-local",VLOOKUP($E2225,$AI$64:$AW$68,COLUMN($AW:$AW)-COLUMN($AH:$AH),FALSE),IF($X2225="Unknown",VLOOKUP($E2225,$AI$71:$AW$75,COLUMN($AW:$AW)-COLUMN($AH:$AH),FALSE),0))</f>
        <v>0</v>
      </c>
      <c r="Q2225" s="87" cm="1">
        <f t="array" ref="Q2225">IF($X2225="Non-local",VLOOKUP($E2225,$AI$40:$AW$44,COLUMN($AW:$AW)-COLUMN($AH:$AH),FALSE),IF($X2225="Unknown",VLOOKUP($E2225,$AI$47:$AW$51,COLUMN($AW:$AW)-COLUMN($AH:$AH),FALSE),0))</f>
        <v>0</v>
      </c>
      <c r="R2225" s="87" cm="1">
        <f t="array" ref="R2225">IF($X2225="Non-local",VLOOKUP($E2225,$AI$88:$AW$92,COLUMN($AW:$AW)-COLUMN($AH:$AH),FALSE),IF($X2225="Unknown",VLOOKUP($E2225,$AI$95:$AW$99,COLUMN($AW:$AW)-COLUMN($AH:$AH),FALSE),0))</f>
        <v>0</v>
      </c>
      <c r="S2225" s="87" cm="1">
        <f t="array" ref="S2225">VLOOKUP($E2225,$AI$111:$AW$115,COLUMN($AW:$AW)-COLUMN($AH:$AH),FALSE)</f>
        <v>431.69321999999994</v>
      </c>
      <c r="T2225" s="104">
        <f t="shared" si="496"/>
        <v>0</v>
      </c>
      <c r="U2225" s="104">
        <f t="shared" si="497"/>
        <v>431.69321999999994</v>
      </c>
      <c r="V2225" s="87" cm="1">
        <f t="array" ref="V2225">VLOOKUP($E2225,$AI$118:$AW$122,COLUMN($AW:$AW)-COLUMN($AH:$AH),FALSE)</f>
        <v>0</v>
      </c>
      <c r="W2225" s="87" t="str">
        <f t="shared" si="501"/>
        <v>Domestic</v>
      </c>
      <c r="X2225" s="87" t="str">
        <f t="shared" si="502"/>
        <v>Local</v>
      </c>
      <c r="Y2225" s="104"/>
      <c r="Z2225" s="87" t="str">
        <f t="shared" si="498"/>
        <v>USA</v>
      </c>
      <c r="AA2225" s="87" t="str">
        <f t="shared" si="499"/>
        <v>USA</v>
      </c>
      <c r="AB2225" s="82" cm="1">
        <f t="array" ref="AB2225">VLOOKUP(B2225,'GDP per Capita'!$T$2:$V$4235,COLUMN('GDP per Capita'!$V:$V)-COLUMN('GDP per Capita'!$S:$S),FALSE)</f>
        <v>63809.64</v>
      </c>
      <c r="AC2225" s="82">
        <f t="shared" si="503"/>
        <v>63809.64</v>
      </c>
      <c r="AD2225" s="82">
        <f t="shared" si="504"/>
        <v>63809.64</v>
      </c>
      <c r="AE2225" s="88">
        <f t="shared" si="500"/>
        <v>6.7653291885050593E-3</v>
      </c>
    </row>
    <row r="2226" spans="1:31">
      <c r="A2226" s="77" t="s">
        <v>34</v>
      </c>
      <c r="B2226" s="77">
        <v>2225</v>
      </c>
      <c r="C2226" s="77" t="s">
        <v>34</v>
      </c>
      <c r="D2226" s="77" t="s">
        <v>34</v>
      </c>
      <c r="E2226" s="77">
        <v>2018</v>
      </c>
      <c r="F2226" s="77">
        <v>0</v>
      </c>
      <c r="G2226" s="77">
        <v>0</v>
      </c>
      <c r="H2226" s="77">
        <v>0</v>
      </c>
      <c r="I2226" s="77" t="s">
        <v>1626</v>
      </c>
      <c r="J2226" s="77">
        <v>39.739236400000003</v>
      </c>
      <c r="K2226" s="77">
        <v>-104.9848623</v>
      </c>
      <c r="L2226" s="77">
        <v>3634.64963419997</v>
      </c>
      <c r="M2226" s="77">
        <v>0.63822810708617395</v>
      </c>
      <c r="N2226" s="77">
        <v>1</v>
      </c>
      <c r="O2226" s="77">
        <v>697.85272976639499</v>
      </c>
      <c r="P2226" s="87" cm="1">
        <f t="array" ref="P2226">IF($X2226="Non-local",VLOOKUP($E2226,$AI$64:$AW$68,COLUMN($AW:$AW)-COLUMN($AH:$AH),FALSE),IF($X2226="Unknown",VLOOKUP($E2226,$AI$71:$AW$75,COLUMN($AW:$AW)-COLUMN($AH:$AH),FALSE),0))</f>
        <v>224.79883381924199</v>
      </c>
      <c r="Q2226" s="87" cm="1">
        <f t="array" ref="Q2226">IF($X2226="Non-local",VLOOKUP($E2226,$AI$40:$AW$44,COLUMN($AW:$AW)-COLUMN($AH:$AH),FALSE),IF($X2226="Unknown",VLOOKUP($E2226,$AI$47:$AW$51,COLUMN($AW:$AW)-COLUMN($AH:$AH),FALSE),0))</f>
        <v>554.95470699708449</v>
      </c>
      <c r="R2226" s="87" cm="1">
        <f t="array" ref="R2226">IF($X2226="Non-local",VLOOKUP($E2226,$AI$88:$AW$92,COLUMN($AW:$AW)-COLUMN($AH:$AH),FALSE),IF($X2226="Unknown",VLOOKUP($E2226,$AI$95:$AW$99,COLUMN($AW:$AW)-COLUMN($AH:$AH),FALSE),0))</f>
        <v>0.12485565627811718</v>
      </c>
      <c r="S2226" s="87" cm="1">
        <f t="array" ref="S2226">VLOOKUP($E2226,$AI$111:$AW$115,COLUMN($AW:$AW)-COLUMN($AH:$AH),FALSE)</f>
        <v>431.69321999999994</v>
      </c>
      <c r="T2226" s="104">
        <f t="shared" si="496"/>
        <v>0.76308376336429107</v>
      </c>
      <c r="U2226" s="104">
        <f t="shared" si="497"/>
        <v>1909.2994905827213</v>
      </c>
      <c r="V2226" s="87" cm="1">
        <f t="array" ref="V2226">VLOOKUP($E2226,$AI$118:$AW$122,COLUMN($AW:$AW)-COLUMN($AH:$AH),FALSE)</f>
        <v>0</v>
      </c>
      <c r="W2226" s="87" t="str">
        <f t="shared" si="501"/>
        <v>Unknown</v>
      </c>
      <c r="X2226" s="87" t="str">
        <f t="shared" si="502"/>
        <v>Unknown</v>
      </c>
      <c r="Y2226" s="104"/>
      <c r="Z2226" s="87" t="str">
        <f t="shared" si="498"/>
        <v>Unknown</v>
      </c>
      <c r="AA2226" s="87" t="str">
        <f t="shared" si="499"/>
        <v>Unknown</v>
      </c>
      <c r="AB2226" s="82" t="e" cm="1">
        <f t="array" ref="AB2226">VLOOKUP(B2226,'GDP per Capita'!$T$2:$V$4235,COLUMN('GDP per Capita'!$V:$V)-COLUMN('GDP per Capita'!$S:$S),FALSE)</f>
        <v>#N/A</v>
      </c>
      <c r="AC2226" s="82" t="str">
        <f t="shared" si="503"/>
        <v/>
      </c>
      <c r="AD2226" s="82">
        <f t="shared" si="504"/>
        <v>61228.93767638311</v>
      </c>
      <c r="AE2226" s="88">
        <f t="shared" si="500"/>
        <v>3.1182959610928637E-2</v>
      </c>
    </row>
    <row r="2227" spans="1:31">
      <c r="A2227" s="77" t="s">
        <v>34</v>
      </c>
      <c r="B2227" s="77">
        <v>2226</v>
      </c>
      <c r="C2227" s="77" t="s">
        <v>34</v>
      </c>
      <c r="D2227" s="77" t="s">
        <v>34</v>
      </c>
      <c r="E2227" s="77">
        <v>2018</v>
      </c>
      <c r="F2227" s="77">
        <v>0</v>
      </c>
      <c r="G2227" s="77">
        <v>0</v>
      </c>
      <c r="H2227" s="77">
        <v>0</v>
      </c>
      <c r="I2227" s="77" t="s">
        <v>1626</v>
      </c>
      <c r="J2227" s="77">
        <v>39.739236400000003</v>
      </c>
      <c r="K2227" s="77">
        <v>-104.9848623</v>
      </c>
      <c r="L2227" s="77">
        <v>3634.64963419997</v>
      </c>
      <c r="M2227" s="77">
        <v>0.63822810708617395</v>
      </c>
      <c r="N2227" s="77">
        <v>1</v>
      </c>
      <c r="O2227" s="77">
        <v>697.85272976639499</v>
      </c>
      <c r="P2227" s="87" cm="1">
        <f t="array" ref="P2227">IF($X2227="Non-local",VLOOKUP($E2227,$AI$64:$AW$68,COLUMN($AW:$AW)-COLUMN($AH:$AH),FALSE),IF($X2227="Unknown",VLOOKUP($E2227,$AI$71:$AW$75,COLUMN($AW:$AW)-COLUMN($AH:$AH),FALSE),0))</f>
        <v>224.79883381924199</v>
      </c>
      <c r="Q2227" s="87" cm="1">
        <f t="array" ref="Q2227">IF($X2227="Non-local",VLOOKUP($E2227,$AI$40:$AW$44,COLUMN($AW:$AW)-COLUMN($AH:$AH),FALSE),IF($X2227="Unknown",VLOOKUP($E2227,$AI$47:$AW$51,COLUMN($AW:$AW)-COLUMN($AH:$AH),FALSE),0))</f>
        <v>554.95470699708449</v>
      </c>
      <c r="R2227" s="87" cm="1">
        <f t="array" ref="R2227">IF($X2227="Non-local",VLOOKUP($E2227,$AI$88:$AW$92,COLUMN($AW:$AW)-COLUMN($AH:$AH),FALSE),IF($X2227="Unknown",VLOOKUP($E2227,$AI$95:$AW$99,COLUMN($AW:$AW)-COLUMN($AH:$AH),FALSE),0))</f>
        <v>0.12485565627811718</v>
      </c>
      <c r="S2227" s="87" cm="1">
        <f t="array" ref="S2227">VLOOKUP($E2227,$AI$111:$AW$115,COLUMN($AW:$AW)-COLUMN($AH:$AH),FALSE)</f>
        <v>431.69321999999994</v>
      </c>
      <c r="T2227" s="104">
        <f t="shared" si="496"/>
        <v>0.76308376336429107</v>
      </c>
      <c r="U2227" s="104">
        <f t="shared" si="497"/>
        <v>1909.2994905827213</v>
      </c>
      <c r="V2227" s="87" cm="1">
        <f t="array" ref="V2227">VLOOKUP($E2227,$AI$118:$AW$122,COLUMN($AW:$AW)-COLUMN($AH:$AH),FALSE)</f>
        <v>0</v>
      </c>
      <c r="W2227" s="87" t="str">
        <f t="shared" si="501"/>
        <v>Unknown</v>
      </c>
      <c r="X2227" s="87" t="str">
        <f t="shared" si="502"/>
        <v>Unknown</v>
      </c>
      <c r="Y2227" s="104"/>
      <c r="Z2227" s="87" t="str">
        <f t="shared" si="498"/>
        <v>Unknown</v>
      </c>
      <c r="AA2227" s="87" t="str">
        <f t="shared" si="499"/>
        <v>Unknown</v>
      </c>
      <c r="AB2227" s="82" t="e" cm="1">
        <f t="array" ref="AB2227">VLOOKUP(B2227,'GDP per Capita'!$T$2:$V$4235,COLUMN('GDP per Capita'!$V:$V)-COLUMN('GDP per Capita'!$S:$S),FALSE)</f>
        <v>#N/A</v>
      </c>
      <c r="AC2227" s="82" t="str">
        <f t="shared" si="503"/>
        <v/>
      </c>
      <c r="AD2227" s="82">
        <f t="shared" si="504"/>
        <v>61228.93767638311</v>
      </c>
      <c r="AE2227" s="88">
        <f t="shared" si="500"/>
        <v>3.1182959610928637E-2</v>
      </c>
    </row>
    <row r="2228" spans="1:31">
      <c r="A2228" s="77" t="s">
        <v>1011</v>
      </c>
      <c r="B2228" s="77">
        <v>2227</v>
      </c>
      <c r="C2228" s="77" t="s">
        <v>29</v>
      </c>
      <c r="D2228" s="77" t="s">
        <v>29</v>
      </c>
      <c r="E2228" s="77">
        <v>2018</v>
      </c>
      <c r="F2228" s="77">
        <v>40.102554999999903</v>
      </c>
      <c r="G2228" s="77">
        <v>-105.36320790000001</v>
      </c>
      <c r="H2228" s="77">
        <v>1</v>
      </c>
      <c r="I2228" s="77" t="s">
        <v>1626</v>
      </c>
      <c r="J2228" s="77">
        <v>39.739236400000003</v>
      </c>
      <c r="K2228" s="77">
        <v>-104.9848623</v>
      </c>
      <c r="L2228" s="77">
        <v>103.404289622392</v>
      </c>
      <c r="M2228" s="77">
        <v>0</v>
      </c>
      <c r="N2228" s="77">
        <v>0</v>
      </c>
      <c r="O2228" s="77">
        <v>0</v>
      </c>
      <c r="P2228" s="87" cm="1">
        <f t="array" ref="P2228">IF($X2228="Non-local",VLOOKUP($E2228,$AI$64:$AW$68,COLUMN($AW:$AW)-COLUMN($AH:$AH),FALSE),IF($X2228="Unknown",VLOOKUP($E2228,$AI$71:$AW$75,COLUMN($AW:$AW)-COLUMN($AH:$AH),FALSE),0))</f>
        <v>0</v>
      </c>
      <c r="Q2228" s="87" cm="1">
        <f t="array" ref="Q2228">IF($X2228="Non-local",VLOOKUP($E2228,$AI$40:$AW$44,COLUMN($AW:$AW)-COLUMN($AH:$AH),FALSE),IF($X2228="Unknown",VLOOKUP($E2228,$AI$47:$AW$51,COLUMN($AW:$AW)-COLUMN($AH:$AH),FALSE),0))</f>
        <v>0</v>
      </c>
      <c r="R2228" s="87" cm="1">
        <f t="array" ref="R2228">IF($X2228="Non-local",VLOOKUP($E2228,$AI$88:$AW$92,COLUMN($AW:$AW)-COLUMN($AH:$AH),FALSE),IF($X2228="Unknown",VLOOKUP($E2228,$AI$95:$AW$99,COLUMN($AW:$AW)-COLUMN($AH:$AH),FALSE),0))</f>
        <v>0</v>
      </c>
      <c r="S2228" s="87" cm="1">
        <f t="array" ref="S2228">VLOOKUP($E2228,$AI$111:$AW$115,COLUMN($AW:$AW)-COLUMN($AH:$AH),FALSE)</f>
        <v>431.69321999999994</v>
      </c>
      <c r="T2228" s="104">
        <f t="shared" si="496"/>
        <v>0</v>
      </c>
      <c r="U2228" s="104">
        <f t="shared" si="497"/>
        <v>431.69321999999994</v>
      </c>
      <c r="V2228" s="87" cm="1">
        <f t="array" ref="V2228">VLOOKUP($E2228,$AI$118:$AW$122,COLUMN($AW:$AW)-COLUMN($AH:$AH),FALSE)</f>
        <v>0</v>
      </c>
      <c r="W2228" s="87" t="str">
        <f t="shared" si="501"/>
        <v>Domestic</v>
      </c>
      <c r="X2228" s="87" t="str">
        <f t="shared" si="502"/>
        <v>Local</v>
      </c>
      <c r="Y2228" s="104"/>
      <c r="Z2228" s="87" t="str">
        <f t="shared" si="498"/>
        <v>USA</v>
      </c>
      <c r="AA2228" s="87" t="str">
        <f t="shared" si="499"/>
        <v>USA</v>
      </c>
      <c r="AB2228" s="82" cm="1">
        <f t="array" ref="AB2228">VLOOKUP(B2228,'GDP per Capita'!$T$2:$V$4235,COLUMN('GDP per Capita'!$V:$V)-COLUMN('GDP per Capita'!$S:$S),FALSE)</f>
        <v>63809.64</v>
      </c>
      <c r="AC2228" s="82">
        <f t="shared" si="503"/>
        <v>63809.64</v>
      </c>
      <c r="AD2228" s="82">
        <f t="shared" si="504"/>
        <v>63809.64</v>
      </c>
      <c r="AE2228" s="88">
        <f t="shared" si="500"/>
        <v>6.7653291885050593E-3</v>
      </c>
    </row>
    <row r="2229" spans="1:31">
      <c r="A2229" s="77" t="s">
        <v>34</v>
      </c>
      <c r="B2229" s="77">
        <v>2228</v>
      </c>
      <c r="C2229" s="77" t="s">
        <v>34</v>
      </c>
      <c r="D2229" s="77" t="s">
        <v>34</v>
      </c>
      <c r="E2229" s="77">
        <v>2018</v>
      </c>
      <c r="F2229" s="77">
        <v>0</v>
      </c>
      <c r="G2229" s="77">
        <v>0</v>
      </c>
      <c r="H2229" s="77">
        <v>0</v>
      </c>
      <c r="I2229" s="77" t="s">
        <v>1626</v>
      </c>
      <c r="J2229" s="77">
        <v>39.739236400000003</v>
      </c>
      <c r="K2229" s="77">
        <v>-104.9848623</v>
      </c>
      <c r="L2229" s="77">
        <v>3634.64963419997</v>
      </c>
      <c r="M2229" s="77">
        <v>0.63822810708617395</v>
      </c>
      <c r="N2229" s="77">
        <v>1</v>
      </c>
      <c r="O2229" s="77">
        <v>697.85272976639499</v>
      </c>
      <c r="P2229" s="87" cm="1">
        <f t="array" ref="P2229">IF($X2229="Non-local",VLOOKUP($E2229,$AI$64:$AW$68,COLUMN($AW:$AW)-COLUMN($AH:$AH),FALSE),IF($X2229="Unknown",VLOOKUP($E2229,$AI$71:$AW$75,COLUMN($AW:$AW)-COLUMN($AH:$AH),FALSE),0))</f>
        <v>224.79883381924199</v>
      </c>
      <c r="Q2229" s="87" cm="1">
        <f t="array" ref="Q2229">IF($X2229="Non-local",VLOOKUP($E2229,$AI$40:$AW$44,COLUMN($AW:$AW)-COLUMN($AH:$AH),FALSE),IF($X2229="Unknown",VLOOKUP($E2229,$AI$47:$AW$51,COLUMN($AW:$AW)-COLUMN($AH:$AH),FALSE),0))</f>
        <v>554.95470699708449</v>
      </c>
      <c r="R2229" s="87" cm="1">
        <f t="array" ref="R2229">IF($X2229="Non-local",VLOOKUP($E2229,$AI$88:$AW$92,COLUMN($AW:$AW)-COLUMN($AH:$AH),FALSE),IF($X2229="Unknown",VLOOKUP($E2229,$AI$95:$AW$99,COLUMN($AW:$AW)-COLUMN($AH:$AH),FALSE),0))</f>
        <v>0.12485565627811718</v>
      </c>
      <c r="S2229" s="87" cm="1">
        <f t="array" ref="S2229">VLOOKUP($E2229,$AI$111:$AW$115,COLUMN($AW:$AW)-COLUMN($AH:$AH),FALSE)</f>
        <v>431.69321999999994</v>
      </c>
      <c r="T2229" s="104">
        <f t="shared" si="496"/>
        <v>0.76308376336429107</v>
      </c>
      <c r="U2229" s="104">
        <f t="shared" si="497"/>
        <v>1909.2994905827213</v>
      </c>
      <c r="V2229" s="87" cm="1">
        <f t="array" ref="V2229">VLOOKUP($E2229,$AI$118:$AW$122,COLUMN($AW:$AW)-COLUMN($AH:$AH),FALSE)</f>
        <v>0</v>
      </c>
      <c r="W2229" s="87" t="str">
        <f t="shared" si="501"/>
        <v>Unknown</v>
      </c>
      <c r="X2229" s="87" t="str">
        <f t="shared" si="502"/>
        <v>Unknown</v>
      </c>
      <c r="Y2229" s="104"/>
      <c r="Z2229" s="87" t="str">
        <f t="shared" si="498"/>
        <v>Unknown</v>
      </c>
      <c r="AA2229" s="87" t="str">
        <f t="shared" si="499"/>
        <v>Unknown</v>
      </c>
      <c r="AB2229" s="82" t="e" cm="1">
        <f t="array" ref="AB2229">VLOOKUP(B2229,'GDP per Capita'!$T$2:$V$4235,COLUMN('GDP per Capita'!$V:$V)-COLUMN('GDP per Capita'!$S:$S),FALSE)</f>
        <v>#N/A</v>
      </c>
      <c r="AC2229" s="82" t="str">
        <f t="shared" si="503"/>
        <v/>
      </c>
      <c r="AD2229" s="82">
        <f t="shared" si="504"/>
        <v>61228.93767638311</v>
      </c>
      <c r="AE2229" s="88">
        <f t="shared" si="500"/>
        <v>3.1182959610928637E-2</v>
      </c>
    </row>
    <row r="2230" spans="1:31">
      <c r="A2230" s="77" t="s">
        <v>34</v>
      </c>
      <c r="B2230" s="77">
        <v>2229</v>
      </c>
      <c r="C2230" s="77" t="s">
        <v>34</v>
      </c>
      <c r="D2230" s="77" t="s">
        <v>34</v>
      </c>
      <c r="E2230" s="77">
        <v>2018</v>
      </c>
      <c r="F2230" s="77">
        <v>0</v>
      </c>
      <c r="G2230" s="77">
        <v>0</v>
      </c>
      <c r="H2230" s="77">
        <v>0</v>
      </c>
      <c r="I2230" s="77" t="s">
        <v>1626</v>
      </c>
      <c r="J2230" s="77">
        <v>39.739236400000003</v>
      </c>
      <c r="K2230" s="77">
        <v>-104.9848623</v>
      </c>
      <c r="L2230" s="77">
        <v>3634.64963419997</v>
      </c>
      <c r="M2230" s="77">
        <v>0.63822810708617395</v>
      </c>
      <c r="N2230" s="77">
        <v>1</v>
      </c>
      <c r="O2230" s="77">
        <v>697.85272976639499</v>
      </c>
      <c r="P2230" s="87" cm="1">
        <f t="array" ref="P2230">IF($X2230="Non-local",VLOOKUP($E2230,$AI$64:$AW$68,COLUMN($AW:$AW)-COLUMN($AH:$AH),FALSE),IF($X2230="Unknown",VLOOKUP($E2230,$AI$71:$AW$75,COLUMN($AW:$AW)-COLUMN($AH:$AH),FALSE),0))</f>
        <v>224.79883381924199</v>
      </c>
      <c r="Q2230" s="87" cm="1">
        <f t="array" ref="Q2230">IF($X2230="Non-local",VLOOKUP($E2230,$AI$40:$AW$44,COLUMN($AW:$AW)-COLUMN($AH:$AH),FALSE),IF($X2230="Unknown",VLOOKUP($E2230,$AI$47:$AW$51,COLUMN($AW:$AW)-COLUMN($AH:$AH),FALSE),0))</f>
        <v>554.95470699708449</v>
      </c>
      <c r="R2230" s="87" cm="1">
        <f t="array" ref="R2230">IF($X2230="Non-local",VLOOKUP($E2230,$AI$88:$AW$92,COLUMN($AW:$AW)-COLUMN($AH:$AH),FALSE),IF($X2230="Unknown",VLOOKUP($E2230,$AI$95:$AW$99,COLUMN($AW:$AW)-COLUMN($AH:$AH),FALSE),0))</f>
        <v>0.12485565627811718</v>
      </c>
      <c r="S2230" s="87" cm="1">
        <f t="array" ref="S2230">VLOOKUP($E2230,$AI$111:$AW$115,COLUMN($AW:$AW)-COLUMN($AH:$AH),FALSE)</f>
        <v>431.69321999999994</v>
      </c>
      <c r="T2230" s="104">
        <f t="shared" si="496"/>
        <v>0.76308376336429107</v>
      </c>
      <c r="U2230" s="104">
        <f t="shared" si="497"/>
        <v>1909.2994905827213</v>
      </c>
      <c r="V2230" s="87" cm="1">
        <f t="array" ref="V2230">VLOOKUP($E2230,$AI$118:$AW$122,COLUMN($AW:$AW)-COLUMN($AH:$AH),FALSE)</f>
        <v>0</v>
      </c>
      <c r="W2230" s="87" t="str">
        <f t="shared" si="501"/>
        <v>Unknown</v>
      </c>
      <c r="X2230" s="87" t="str">
        <f t="shared" si="502"/>
        <v>Unknown</v>
      </c>
      <c r="Y2230" s="104"/>
      <c r="Z2230" s="87" t="str">
        <f t="shared" si="498"/>
        <v>Unknown</v>
      </c>
      <c r="AA2230" s="87" t="str">
        <f t="shared" si="499"/>
        <v>Unknown</v>
      </c>
      <c r="AB2230" s="82" t="e" cm="1">
        <f t="array" ref="AB2230">VLOOKUP(B2230,'GDP per Capita'!$T$2:$V$4235,COLUMN('GDP per Capita'!$V:$V)-COLUMN('GDP per Capita'!$S:$S),FALSE)</f>
        <v>#N/A</v>
      </c>
      <c r="AC2230" s="82" t="str">
        <f t="shared" si="503"/>
        <v/>
      </c>
      <c r="AD2230" s="82">
        <f t="shared" si="504"/>
        <v>61228.93767638311</v>
      </c>
      <c r="AE2230" s="88">
        <f t="shared" si="500"/>
        <v>3.1182959610928637E-2</v>
      </c>
    </row>
    <row r="2231" spans="1:31">
      <c r="A2231" s="77" t="s">
        <v>34</v>
      </c>
      <c r="B2231" s="77">
        <v>2230</v>
      </c>
      <c r="C2231" s="77" t="s">
        <v>34</v>
      </c>
      <c r="D2231" s="77" t="s">
        <v>34</v>
      </c>
      <c r="E2231" s="77">
        <v>2018</v>
      </c>
      <c r="F2231" s="77">
        <v>0</v>
      </c>
      <c r="G2231" s="77">
        <v>0</v>
      </c>
      <c r="H2231" s="77">
        <v>0</v>
      </c>
      <c r="I2231" s="77" t="s">
        <v>1626</v>
      </c>
      <c r="J2231" s="77">
        <v>39.739236400000003</v>
      </c>
      <c r="K2231" s="77">
        <v>-104.9848623</v>
      </c>
      <c r="L2231" s="77">
        <v>3634.64963419997</v>
      </c>
      <c r="M2231" s="77">
        <v>0.63822810708617395</v>
      </c>
      <c r="N2231" s="77">
        <v>1</v>
      </c>
      <c r="O2231" s="77">
        <v>697.85272976639499</v>
      </c>
      <c r="P2231" s="87" cm="1">
        <f t="array" ref="P2231">IF($X2231="Non-local",VLOOKUP($E2231,$AI$64:$AW$68,COLUMN($AW:$AW)-COLUMN($AH:$AH),FALSE),IF($X2231="Unknown",VLOOKUP($E2231,$AI$71:$AW$75,COLUMN($AW:$AW)-COLUMN($AH:$AH),FALSE),0))</f>
        <v>224.79883381924199</v>
      </c>
      <c r="Q2231" s="87" cm="1">
        <f t="array" ref="Q2231">IF($X2231="Non-local",VLOOKUP($E2231,$AI$40:$AW$44,COLUMN($AW:$AW)-COLUMN($AH:$AH),FALSE),IF($X2231="Unknown",VLOOKUP($E2231,$AI$47:$AW$51,COLUMN($AW:$AW)-COLUMN($AH:$AH),FALSE),0))</f>
        <v>554.95470699708449</v>
      </c>
      <c r="R2231" s="87" cm="1">
        <f t="array" ref="R2231">IF($X2231="Non-local",VLOOKUP($E2231,$AI$88:$AW$92,COLUMN($AW:$AW)-COLUMN($AH:$AH),FALSE),IF($X2231="Unknown",VLOOKUP($E2231,$AI$95:$AW$99,COLUMN($AW:$AW)-COLUMN($AH:$AH),FALSE),0))</f>
        <v>0.12485565627811718</v>
      </c>
      <c r="S2231" s="87" cm="1">
        <f t="array" ref="S2231">VLOOKUP($E2231,$AI$111:$AW$115,COLUMN($AW:$AW)-COLUMN($AH:$AH),FALSE)</f>
        <v>431.69321999999994</v>
      </c>
      <c r="T2231" s="104">
        <f t="shared" si="496"/>
        <v>0.76308376336429107</v>
      </c>
      <c r="U2231" s="104">
        <f t="shared" si="497"/>
        <v>1909.2994905827213</v>
      </c>
      <c r="V2231" s="87" cm="1">
        <f t="array" ref="V2231">VLOOKUP($E2231,$AI$118:$AW$122,COLUMN($AW:$AW)-COLUMN($AH:$AH),FALSE)</f>
        <v>0</v>
      </c>
      <c r="W2231" s="87" t="str">
        <f t="shared" si="501"/>
        <v>Unknown</v>
      </c>
      <c r="X2231" s="87" t="str">
        <f t="shared" si="502"/>
        <v>Unknown</v>
      </c>
      <c r="Y2231" s="104"/>
      <c r="Z2231" s="87" t="str">
        <f t="shared" si="498"/>
        <v>Unknown</v>
      </c>
      <c r="AA2231" s="87" t="str">
        <f t="shared" si="499"/>
        <v>Unknown</v>
      </c>
      <c r="AB2231" s="82" t="e" cm="1">
        <f t="array" ref="AB2231">VLOOKUP(B2231,'GDP per Capita'!$T$2:$V$4235,COLUMN('GDP per Capita'!$V:$V)-COLUMN('GDP per Capita'!$S:$S),FALSE)</f>
        <v>#N/A</v>
      </c>
      <c r="AC2231" s="82" t="str">
        <f t="shared" si="503"/>
        <v/>
      </c>
      <c r="AD2231" s="82">
        <f t="shared" si="504"/>
        <v>61228.93767638311</v>
      </c>
      <c r="AE2231" s="88">
        <f t="shared" si="500"/>
        <v>3.1182959610928637E-2</v>
      </c>
    </row>
    <row r="2232" spans="1:31">
      <c r="A2232" s="77" t="s">
        <v>34</v>
      </c>
      <c r="B2232" s="77">
        <v>2231</v>
      </c>
      <c r="C2232" s="77" t="s">
        <v>34</v>
      </c>
      <c r="D2232" s="77" t="s">
        <v>34</v>
      </c>
      <c r="E2232" s="77">
        <v>2018</v>
      </c>
      <c r="F2232" s="77">
        <v>0</v>
      </c>
      <c r="G2232" s="77">
        <v>0</v>
      </c>
      <c r="H2232" s="77">
        <v>0</v>
      </c>
      <c r="I2232" s="77" t="s">
        <v>1626</v>
      </c>
      <c r="J2232" s="77">
        <v>39.739236400000003</v>
      </c>
      <c r="K2232" s="77">
        <v>-104.9848623</v>
      </c>
      <c r="L2232" s="77">
        <v>3634.64963419997</v>
      </c>
      <c r="M2232" s="77">
        <v>0.63822810708617395</v>
      </c>
      <c r="N2232" s="77">
        <v>1</v>
      </c>
      <c r="O2232" s="77">
        <v>697.85272976639499</v>
      </c>
      <c r="P2232" s="87" cm="1">
        <f t="array" ref="P2232">IF($X2232="Non-local",VLOOKUP($E2232,$AI$64:$AW$68,COLUMN($AW:$AW)-COLUMN($AH:$AH),FALSE),IF($X2232="Unknown",VLOOKUP($E2232,$AI$71:$AW$75,COLUMN($AW:$AW)-COLUMN($AH:$AH),FALSE),0))</f>
        <v>224.79883381924199</v>
      </c>
      <c r="Q2232" s="87" cm="1">
        <f t="array" ref="Q2232">IF($X2232="Non-local",VLOOKUP($E2232,$AI$40:$AW$44,COLUMN($AW:$AW)-COLUMN($AH:$AH),FALSE),IF($X2232="Unknown",VLOOKUP($E2232,$AI$47:$AW$51,COLUMN($AW:$AW)-COLUMN($AH:$AH),FALSE),0))</f>
        <v>554.95470699708449</v>
      </c>
      <c r="R2232" s="87" cm="1">
        <f t="array" ref="R2232">IF($X2232="Non-local",VLOOKUP($E2232,$AI$88:$AW$92,COLUMN($AW:$AW)-COLUMN($AH:$AH),FALSE),IF($X2232="Unknown",VLOOKUP($E2232,$AI$95:$AW$99,COLUMN($AW:$AW)-COLUMN($AH:$AH),FALSE),0))</f>
        <v>0.12485565627811718</v>
      </c>
      <c r="S2232" s="87" cm="1">
        <f t="array" ref="S2232">VLOOKUP($E2232,$AI$111:$AW$115,COLUMN($AW:$AW)-COLUMN($AH:$AH),FALSE)</f>
        <v>431.69321999999994</v>
      </c>
      <c r="T2232" s="104">
        <f t="shared" si="496"/>
        <v>0.76308376336429107</v>
      </c>
      <c r="U2232" s="104">
        <f t="shared" si="497"/>
        <v>1909.2994905827213</v>
      </c>
      <c r="V2232" s="87" cm="1">
        <f t="array" ref="V2232">VLOOKUP($E2232,$AI$118:$AW$122,COLUMN($AW:$AW)-COLUMN($AH:$AH),FALSE)</f>
        <v>0</v>
      </c>
      <c r="W2232" s="87" t="str">
        <f t="shared" si="501"/>
        <v>Unknown</v>
      </c>
      <c r="X2232" s="87" t="str">
        <f t="shared" si="502"/>
        <v>Unknown</v>
      </c>
      <c r="Y2232" s="104"/>
      <c r="Z2232" s="87" t="str">
        <f t="shared" si="498"/>
        <v>Unknown</v>
      </c>
      <c r="AA2232" s="87" t="str">
        <f t="shared" si="499"/>
        <v>Unknown</v>
      </c>
      <c r="AB2232" s="82" t="e" cm="1">
        <f t="array" ref="AB2232">VLOOKUP(B2232,'GDP per Capita'!$T$2:$V$4235,COLUMN('GDP per Capita'!$V:$V)-COLUMN('GDP per Capita'!$S:$S),FALSE)</f>
        <v>#N/A</v>
      </c>
      <c r="AC2232" s="82" t="str">
        <f t="shared" si="503"/>
        <v/>
      </c>
      <c r="AD2232" s="82">
        <f t="shared" si="504"/>
        <v>61228.93767638311</v>
      </c>
      <c r="AE2232" s="88">
        <f t="shared" si="500"/>
        <v>3.1182959610928637E-2</v>
      </c>
    </row>
    <row r="2233" spans="1:31">
      <c r="A2233" s="77" t="s">
        <v>900</v>
      </c>
      <c r="B2233" s="77">
        <v>2232</v>
      </c>
      <c r="C2233" s="77" t="s">
        <v>29</v>
      </c>
      <c r="D2233" s="77" t="s">
        <v>29</v>
      </c>
      <c r="E2233" s="77">
        <v>2018</v>
      </c>
      <c r="F2233" s="77">
        <v>44.977299500000001</v>
      </c>
      <c r="G2233" s="77">
        <v>-93.265469199999998</v>
      </c>
      <c r="H2233" s="77">
        <v>0</v>
      </c>
      <c r="I2233" s="77" t="s">
        <v>1626</v>
      </c>
      <c r="J2233" s="77">
        <v>39.739236400000003</v>
      </c>
      <c r="K2233" s="77">
        <v>-104.9848623</v>
      </c>
      <c r="L2233" s="77">
        <v>2247.4775149995999</v>
      </c>
      <c r="M2233" s="77">
        <v>0.45839936460067998</v>
      </c>
      <c r="N2233" s="77">
        <v>0</v>
      </c>
      <c r="O2233" s="77">
        <v>431.51568287992399</v>
      </c>
      <c r="P2233" s="87" cm="1">
        <f t="array" ref="P2233">IF($X2233="Non-local",VLOOKUP($E2233,$AI$64:$AW$68,COLUMN($AW:$AW)-COLUMN($AH:$AH),FALSE),IF($X2233="Unknown",VLOOKUP($E2233,$AI$71:$AW$75,COLUMN($AW:$AW)-COLUMN($AH:$AH),FALSE),0))</f>
        <v>284</v>
      </c>
      <c r="Q2233" s="87" cm="1">
        <f t="array" ref="Q2233">IF($X2233="Non-local",VLOOKUP($E2233,$AI$40:$AW$44,COLUMN($AW:$AW)-COLUMN($AH:$AH),FALSE),IF($X2233="Unknown",VLOOKUP($E2233,$AI$47:$AW$51,COLUMN($AW:$AW)-COLUMN($AH:$AH),FALSE),0))</f>
        <v>701.10299999999995</v>
      </c>
      <c r="R2233" s="87" cm="1">
        <f t="array" ref="R2233">IF($X2233="Non-local",VLOOKUP($E2233,$AI$88:$AW$92,COLUMN($AW:$AW)-COLUMN($AH:$AH),FALSE),IF($X2233="Unknown",VLOOKUP($E2233,$AI$95:$AW$99,COLUMN($AW:$AW)-COLUMN($AH:$AH),FALSE),0))</f>
        <v>0.15773661179887363</v>
      </c>
      <c r="S2233" s="87" cm="1">
        <f t="array" ref="S2233">VLOOKUP($E2233,$AI$111:$AW$115,COLUMN($AW:$AW)-COLUMN($AH:$AH),FALSE)</f>
        <v>431.69321999999994</v>
      </c>
      <c r="T2233" s="104">
        <f t="shared" si="496"/>
        <v>0.61613597639955364</v>
      </c>
      <c r="U2233" s="104">
        <f t="shared" si="497"/>
        <v>1848.311902879924</v>
      </c>
      <c r="V2233" s="87" cm="1">
        <f t="array" ref="V2233">VLOOKUP($E2233,$AI$118:$AW$122,COLUMN($AW:$AW)-COLUMN($AH:$AH),FALSE)</f>
        <v>0</v>
      </c>
      <c r="W2233" s="87" t="str">
        <f t="shared" si="501"/>
        <v>Domestic</v>
      </c>
      <c r="X2233" s="87" t="str">
        <f t="shared" si="502"/>
        <v>Non-local</v>
      </c>
      <c r="Y2233" s="104"/>
      <c r="Z2233" s="87" t="str">
        <f t="shared" si="498"/>
        <v>USA</v>
      </c>
      <c r="AA2233" s="87" t="str">
        <f t="shared" si="499"/>
        <v>USA</v>
      </c>
      <c r="AB2233" s="82" cm="1">
        <f t="array" ref="AB2233">VLOOKUP(B2233,'GDP per Capita'!$T$2:$V$4235,COLUMN('GDP per Capita'!$V:$V)-COLUMN('GDP per Capita'!$S:$S),FALSE)</f>
        <v>63809.64</v>
      </c>
      <c r="AC2233" s="82">
        <f t="shared" si="503"/>
        <v>63809.64</v>
      </c>
      <c r="AD2233" s="82">
        <f t="shared" si="504"/>
        <v>63809.64</v>
      </c>
      <c r="AE2233" s="88">
        <f t="shared" si="500"/>
        <v>2.8966029315945427E-2</v>
      </c>
    </row>
    <row r="2234" spans="1:31">
      <c r="A2234" s="77" t="s">
        <v>1165</v>
      </c>
      <c r="B2234" s="77">
        <v>2233</v>
      </c>
      <c r="C2234" s="77" t="s">
        <v>29</v>
      </c>
      <c r="D2234" s="77" t="s">
        <v>29</v>
      </c>
      <c r="E2234" s="77">
        <v>2018</v>
      </c>
      <c r="F2234" s="77">
        <v>29.997818500000001</v>
      </c>
      <c r="G2234" s="77">
        <v>-83.222152699999995</v>
      </c>
      <c r="H2234" s="77">
        <v>0</v>
      </c>
      <c r="I2234" s="77" t="s">
        <v>1626</v>
      </c>
      <c r="J2234" s="77">
        <v>39.739236400000003</v>
      </c>
      <c r="K2234" s="77">
        <v>-104.9848623</v>
      </c>
      <c r="L2234" s="77">
        <v>4506.1363906291899</v>
      </c>
      <c r="M2234" s="77">
        <v>0.80269795086344198</v>
      </c>
      <c r="N2234" s="77">
        <v>0</v>
      </c>
      <c r="O2234" s="77">
        <v>540.73636687550299</v>
      </c>
      <c r="P2234" s="87" cm="1">
        <f t="array" ref="P2234">IF($X2234="Non-local",VLOOKUP($E2234,$AI$64:$AW$68,COLUMN($AW:$AW)-COLUMN($AH:$AH),FALSE),IF($X2234="Unknown",VLOOKUP($E2234,$AI$71:$AW$75,COLUMN($AW:$AW)-COLUMN($AH:$AH),FALSE),0))</f>
        <v>284</v>
      </c>
      <c r="Q2234" s="87" cm="1">
        <f t="array" ref="Q2234">IF($X2234="Non-local",VLOOKUP($E2234,$AI$40:$AW$44,COLUMN($AW:$AW)-COLUMN($AH:$AH),FALSE),IF($X2234="Unknown",VLOOKUP($E2234,$AI$47:$AW$51,COLUMN($AW:$AW)-COLUMN($AH:$AH),FALSE),0))</f>
        <v>701.10299999999995</v>
      </c>
      <c r="R2234" s="87" cm="1">
        <f t="array" ref="R2234">IF($X2234="Non-local",VLOOKUP($E2234,$AI$88:$AW$92,COLUMN($AW:$AW)-COLUMN($AH:$AH),FALSE),IF($X2234="Unknown",VLOOKUP($E2234,$AI$95:$AW$99,COLUMN($AW:$AW)-COLUMN($AH:$AH),FALSE),0))</f>
        <v>0.15773661179887363</v>
      </c>
      <c r="S2234" s="87" cm="1">
        <f t="array" ref="S2234">VLOOKUP($E2234,$AI$111:$AW$115,COLUMN($AW:$AW)-COLUMN($AH:$AH),FALSE)</f>
        <v>431.69321999999994</v>
      </c>
      <c r="T2234" s="104">
        <f t="shared" si="496"/>
        <v>0.96043456266231564</v>
      </c>
      <c r="U2234" s="104">
        <f t="shared" si="497"/>
        <v>1957.5325868755028</v>
      </c>
      <c r="V2234" s="87" cm="1">
        <f t="array" ref="V2234">VLOOKUP($E2234,$AI$118:$AW$122,COLUMN($AW:$AW)-COLUMN($AH:$AH),FALSE)</f>
        <v>0</v>
      </c>
      <c r="W2234" s="87" t="str">
        <f t="shared" si="501"/>
        <v>Domestic</v>
      </c>
      <c r="X2234" s="87" t="str">
        <f t="shared" si="502"/>
        <v>Non-local</v>
      </c>
      <c r="Y2234" s="104"/>
      <c r="Z2234" s="87" t="str">
        <f t="shared" si="498"/>
        <v>USA</v>
      </c>
      <c r="AA2234" s="87" t="str">
        <f t="shared" si="499"/>
        <v>USA</v>
      </c>
      <c r="AB2234" s="82" cm="1">
        <f t="array" ref="AB2234">VLOOKUP(B2234,'GDP per Capita'!$T$2:$V$4235,COLUMN('GDP per Capita'!$V:$V)-COLUMN('GDP per Capita'!$S:$S),FALSE)</f>
        <v>63809.64</v>
      </c>
      <c r="AC2234" s="82">
        <f t="shared" si="503"/>
        <v>63809.64</v>
      </c>
      <c r="AD2234" s="82">
        <f t="shared" si="504"/>
        <v>63809.64</v>
      </c>
      <c r="AE2234" s="88">
        <f t="shared" si="500"/>
        <v>3.0677693634935142E-2</v>
      </c>
    </row>
    <row r="2235" spans="1:31">
      <c r="A2235" s="77" t="s">
        <v>933</v>
      </c>
      <c r="B2235" s="77">
        <v>2234</v>
      </c>
      <c r="C2235" s="77" t="s">
        <v>29</v>
      </c>
      <c r="D2235" s="77" t="s">
        <v>29</v>
      </c>
      <c r="E2235" s="77">
        <v>2018</v>
      </c>
      <c r="F2235" s="77">
        <v>33.554113000000001</v>
      </c>
      <c r="G2235" s="77">
        <v>-86.804218999999904</v>
      </c>
      <c r="H2235" s="77">
        <v>0</v>
      </c>
      <c r="I2235" s="77" t="s">
        <v>1626</v>
      </c>
      <c r="J2235" s="77">
        <v>39.739236400000003</v>
      </c>
      <c r="K2235" s="77">
        <v>-104.9848623</v>
      </c>
      <c r="L2235" s="77">
        <v>3515.1970198192598</v>
      </c>
      <c r="M2235" s="77">
        <v>0.64494302174086005</v>
      </c>
      <c r="N2235" s="77">
        <v>0</v>
      </c>
      <c r="O2235" s="77">
        <v>674.917827805299</v>
      </c>
      <c r="P2235" s="87" cm="1">
        <f t="array" ref="P2235">IF($X2235="Non-local",VLOOKUP($E2235,$AI$64:$AW$68,COLUMN($AW:$AW)-COLUMN($AH:$AH),FALSE),IF($X2235="Unknown",VLOOKUP($E2235,$AI$71:$AW$75,COLUMN($AW:$AW)-COLUMN($AH:$AH),FALSE),0))</f>
        <v>284</v>
      </c>
      <c r="Q2235" s="87" cm="1">
        <f t="array" ref="Q2235">IF($X2235="Non-local",VLOOKUP($E2235,$AI$40:$AW$44,COLUMN($AW:$AW)-COLUMN($AH:$AH),FALSE),IF($X2235="Unknown",VLOOKUP($E2235,$AI$47:$AW$51,COLUMN($AW:$AW)-COLUMN($AH:$AH),FALSE),0))</f>
        <v>701.10299999999995</v>
      </c>
      <c r="R2235" s="87" cm="1">
        <f t="array" ref="R2235">IF($X2235="Non-local",VLOOKUP($E2235,$AI$88:$AW$92,COLUMN($AW:$AW)-COLUMN($AH:$AH),FALSE),IF($X2235="Unknown",VLOOKUP($E2235,$AI$95:$AW$99,COLUMN($AW:$AW)-COLUMN($AH:$AH),FALSE),0))</f>
        <v>0.15773661179887363</v>
      </c>
      <c r="S2235" s="87" cm="1">
        <f t="array" ref="S2235">VLOOKUP($E2235,$AI$111:$AW$115,COLUMN($AW:$AW)-COLUMN($AH:$AH),FALSE)</f>
        <v>431.69321999999994</v>
      </c>
      <c r="T2235" s="104">
        <f t="shared" si="496"/>
        <v>0.80267963353973371</v>
      </c>
      <c r="U2235" s="104">
        <f t="shared" si="497"/>
        <v>2091.7140478052988</v>
      </c>
      <c r="V2235" s="87" cm="1">
        <f t="array" ref="V2235">VLOOKUP($E2235,$AI$118:$AW$122,COLUMN($AW:$AW)-COLUMN($AH:$AH),FALSE)</f>
        <v>0</v>
      </c>
      <c r="W2235" s="87" t="str">
        <f t="shared" si="501"/>
        <v>Domestic</v>
      </c>
      <c r="X2235" s="87" t="str">
        <f t="shared" si="502"/>
        <v>Non-local</v>
      </c>
      <c r="Y2235" s="104"/>
      <c r="Z2235" s="87" t="str">
        <f t="shared" si="498"/>
        <v>USA</v>
      </c>
      <c r="AA2235" s="87" t="str">
        <f t="shared" si="499"/>
        <v>USA</v>
      </c>
      <c r="AB2235" s="82" cm="1">
        <f t="array" ref="AB2235">VLOOKUP(B2235,'GDP per Capita'!$T$2:$V$4235,COLUMN('GDP per Capita'!$V:$V)-COLUMN('GDP per Capita'!$S:$S),FALSE)</f>
        <v>63809.64</v>
      </c>
      <c r="AC2235" s="82">
        <f t="shared" si="503"/>
        <v>63809.64</v>
      </c>
      <c r="AD2235" s="82">
        <f t="shared" si="504"/>
        <v>63809.64</v>
      </c>
      <c r="AE2235" s="88">
        <f t="shared" si="500"/>
        <v>3.2780533596574103E-2</v>
      </c>
    </row>
    <row r="2236" spans="1:31">
      <c r="A2236" s="77" t="s">
        <v>1634</v>
      </c>
      <c r="B2236" s="77">
        <v>2235</v>
      </c>
      <c r="C2236" s="77" t="s">
        <v>29</v>
      </c>
      <c r="D2236" s="77" t="s">
        <v>29</v>
      </c>
      <c r="E2236" s="77">
        <v>2018</v>
      </c>
      <c r="F2236" s="77">
        <v>34.588146100000003</v>
      </c>
      <c r="G2236" s="77">
        <v>-86.458876799999999</v>
      </c>
      <c r="H2236" s="77">
        <v>0</v>
      </c>
      <c r="I2236" s="77" t="s">
        <v>1626</v>
      </c>
      <c r="J2236" s="77">
        <v>39.739236400000003</v>
      </c>
      <c r="K2236" s="77">
        <v>-104.9848623</v>
      </c>
      <c r="L2236" s="77">
        <v>3469.5747574533302</v>
      </c>
      <c r="M2236" s="77">
        <v>0.63768007813607896</v>
      </c>
      <c r="N2236" s="77">
        <v>0</v>
      </c>
      <c r="O2236" s="77">
        <v>666.15835343104004</v>
      </c>
      <c r="P2236" s="87" cm="1">
        <f t="array" ref="P2236">IF($X2236="Non-local",VLOOKUP($E2236,$AI$64:$AW$68,COLUMN($AW:$AW)-COLUMN($AH:$AH),FALSE),IF($X2236="Unknown",VLOOKUP($E2236,$AI$71:$AW$75,COLUMN($AW:$AW)-COLUMN($AH:$AH),FALSE),0))</f>
        <v>284</v>
      </c>
      <c r="Q2236" s="87" cm="1">
        <f t="array" ref="Q2236">IF($X2236="Non-local",VLOOKUP($E2236,$AI$40:$AW$44,COLUMN($AW:$AW)-COLUMN($AH:$AH),FALSE),IF($X2236="Unknown",VLOOKUP($E2236,$AI$47:$AW$51,COLUMN($AW:$AW)-COLUMN($AH:$AH),FALSE),0))</f>
        <v>701.10299999999995</v>
      </c>
      <c r="R2236" s="87" cm="1">
        <f t="array" ref="R2236">IF($X2236="Non-local",VLOOKUP($E2236,$AI$88:$AW$92,COLUMN($AW:$AW)-COLUMN($AH:$AH),FALSE),IF($X2236="Unknown",VLOOKUP($E2236,$AI$95:$AW$99,COLUMN($AW:$AW)-COLUMN($AH:$AH),FALSE),0))</f>
        <v>0.15773661179887363</v>
      </c>
      <c r="S2236" s="87" cm="1">
        <f t="array" ref="S2236">VLOOKUP($E2236,$AI$111:$AW$115,COLUMN($AW:$AW)-COLUMN($AH:$AH),FALSE)</f>
        <v>431.69321999999994</v>
      </c>
      <c r="T2236" s="104">
        <f t="shared" si="496"/>
        <v>0.79541668993495263</v>
      </c>
      <c r="U2236" s="104">
        <f t="shared" si="497"/>
        <v>2082.95457343104</v>
      </c>
      <c r="V2236" s="87" cm="1">
        <f t="array" ref="V2236">VLOOKUP($E2236,$AI$118:$AW$122,COLUMN($AW:$AW)-COLUMN($AH:$AH),FALSE)</f>
        <v>0</v>
      </c>
      <c r="W2236" s="87" t="str">
        <f t="shared" si="501"/>
        <v>Domestic</v>
      </c>
      <c r="X2236" s="87" t="str">
        <f t="shared" si="502"/>
        <v>Non-local</v>
      </c>
      <c r="Y2236" s="104"/>
      <c r="Z2236" s="87" t="str">
        <f t="shared" si="498"/>
        <v>USA</v>
      </c>
      <c r="AA2236" s="87" t="str">
        <f t="shared" si="499"/>
        <v>USA</v>
      </c>
      <c r="AB2236" s="82" cm="1">
        <f t="array" ref="AB2236">VLOOKUP(B2236,'GDP per Capita'!$T$2:$V$4235,COLUMN('GDP per Capita'!$V:$V)-COLUMN('GDP per Capita'!$S:$S),FALSE)</f>
        <v>63809.64</v>
      </c>
      <c r="AC2236" s="82">
        <f t="shared" si="503"/>
        <v>63809.64</v>
      </c>
      <c r="AD2236" s="82">
        <f t="shared" si="504"/>
        <v>63809.64</v>
      </c>
      <c r="AE2236" s="88">
        <f t="shared" si="500"/>
        <v>3.2643258501866487E-2</v>
      </c>
    </row>
    <row r="2237" spans="1:31">
      <c r="A2237" s="77" t="s">
        <v>933</v>
      </c>
      <c r="B2237" s="77">
        <v>2236</v>
      </c>
      <c r="C2237" s="77" t="s">
        <v>29</v>
      </c>
      <c r="D2237" s="77" t="s">
        <v>29</v>
      </c>
      <c r="E2237" s="77">
        <v>2018</v>
      </c>
      <c r="F2237" s="77">
        <v>33.554113000000001</v>
      </c>
      <c r="G2237" s="77">
        <v>-86.804218999999904</v>
      </c>
      <c r="H2237" s="77">
        <v>0</v>
      </c>
      <c r="I2237" s="77" t="s">
        <v>1626</v>
      </c>
      <c r="J2237" s="77">
        <v>39.739236400000003</v>
      </c>
      <c r="K2237" s="77">
        <v>-104.9848623</v>
      </c>
      <c r="L2237" s="77">
        <v>3515.1970198192598</v>
      </c>
      <c r="M2237" s="77">
        <v>0.64494302174086005</v>
      </c>
      <c r="N2237" s="77">
        <v>0</v>
      </c>
      <c r="O2237" s="77">
        <v>674.917827805299</v>
      </c>
      <c r="P2237" s="87" cm="1">
        <f t="array" ref="P2237">IF($X2237="Non-local",VLOOKUP($E2237,$AI$64:$AW$68,COLUMN($AW:$AW)-COLUMN($AH:$AH),FALSE),IF($X2237="Unknown",VLOOKUP($E2237,$AI$71:$AW$75,COLUMN($AW:$AW)-COLUMN($AH:$AH),FALSE),0))</f>
        <v>284</v>
      </c>
      <c r="Q2237" s="87" cm="1">
        <f t="array" ref="Q2237">IF($X2237="Non-local",VLOOKUP($E2237,$AI$40:$AW$44,COLUMN($AW:$AW)-COLUMN($AH:$AH),FALSE),IF($X2237="Unknown",VLOOKUP($E2237,$AI$47:$AW$51,COLUMN($AW:$AW)-COLUMN($AH:$AH),FALSE),0))</f>
        <v>701.10299999999995</v>
      </c>
      <c r="R2237" s="87" cm="1">
        <f t="array" ref="R2237">IF($X2237="Non-local",VLOOKUP($E2237,$AI$88:$AW$92,COLUMN($AW:$AW)-COLUMN($AH:$AH),FALSE),IF($X2237="Unknown",VLOOKUP($E2237,$AI$95:$AW$99,COLUMN($AW:$AW)-COLUMN($AH:$AH),FALSE),0))</f>
        <v>0.15773661179887363</v>
      </c>
      <c r="S2237" s="87" cm="1">
        <f t="array" ref="S2237">VLOOKUP($E2237,$AI$111:$AW$115,COLUMN($AW:$AW)-COLUMN($AH:$AH),FALSE)</f>
        <v>431.69321999999994</v>
      </c>
      <c r="T2237" s="104">
        <f t="shared" si="496"/>
        <v>0.80267963353973371</v>
      </c>
      <c r="U2237" s="104">
        <f t="shared" si="497"/>
        <v>2091.7140478052988</v>
      </c>
      <c r="V2237" s="87" cm="1">
        <f t="array" ref="V2237">VLOOKUP($E2237,$AI$118:$AW$122,COLUMN($AW:$AW)-COLUMN($AH:$AH),FALSE)</f>
        <v>0</v>
      </c>
      <c r="W2237" s="87" t="str">
        <f t="shared" si="501"/>
        <v>Domestic</v>
      </c>
      <c r="X2237" s="87" t="str">
        <f t="shared" si="502"/>
        <v>Non-local</v>
      </c>
      <c r="Y2237" s="104"/>
      <c r="Z2237" s="87" t="str">
        <f t="shared" si="498"/>
        <v>USA</v>
      </c>
      <c r="AA2237" s="87" t="str">
        <f t="shared" si="499"/>
        <v>USA</v>
      </c>
      <c r="AB2237" s="82" cm="1">
        <f t="array" ref="AB2237">VLOOKUP(B2237,'GDP per Capita'!$T$2:$V$4235,COLUMN('GDP per Capita'!$V:$V)-COLUMN('GDP per Capita'!$S:$S),FALSE)</f>
        <v>63809.64</v>
      </c>
      <c r="AC2237" s="82">
        <f t="shared" si="503"/>
        <v>63809.64</v>
      </c>
      <c r="AD2237" s="82">
        <f t="shared" si="504"/>
        <v>63809.64</v>
      </c>
      <c r="AE2237" s="88">
        <f t="shared" si="500"/>
        <v>3.2780533596574103E-2</v>
      </c>
    </row>
    <row r="2238" spans="1:31">
      <c r="A2238" s="77" t="s">
        <v>1011</v>
      </c>
      <c r="B2238" s="77">
        <v>2237</v>
      </c>
      <c r="C2238" s="77" t="s">
        <v>29</v>
      </c>
      <c r="D2238" s="77" t="s">
        <v>29</v>
      </c>
      <c r="E2238" s="77">
        <v>2018</v>
      </c>
      <c r="F2238" s="77">
        <v>40.102554999999903</v>
      </c>
      <c r="G2238" s="77">
        <v>-105.36320790000001</v>
      </c>
      <c r="H2238" s="77">
        <v>1</v>
      </c>
      <c r="I2238" s="77" t="s">
        <v>1626</v>
      </c>
      <c r="J2238" s="77">
        <v>39.739236400000003</v>
      </c>
      <c r="K2238" s="77">
        <v>-104.9848623</v>
      </c>
      <c r="L2238" s="77">
        <v>103.404289622392</v>
      </c>
      <c r="M2238" s="77">
        <v>0</v>
      </c>
      <c r="N2238" s="77">
        <v>0</v>
      </c>
      <c r="O2238" s="77">
        <v>0</v>
      </c>
      <c r="P2238" s="87" cm="1">
        <f t="array" ref="P2238">IF($X2238="Non-local",VLOOKUP($E2238,$AI$64:$AW$68,COLUMN($AW:$AW)-COLUMN($AH:$AH),FALSE),IF($X2238="Unknown",VLOOKUP($E2238,$AI$71:$AW$75,COLUMN($AW:$AW)-COLUMN($AH:$AH),FALSE),0))</f>
        <v>0</v>
      </c>
      <c r="Q2238" s="87" cm="1">
        <f t="array" ref="Q2238">IF($X2238="Non-local",VLOOKUP($E2238,$AI$40:$AW$44,COLUMN($AW:$AW)-COLUMN($AH:$AH),FALSE),IF($X2238="Unknown",VLOOKUP($E2238,$AI$47:$AW$51,COLUMN($AW:$AW)-COLUMN($AH:$AH),FALSE),0))</f>
        <v>0</v>
      </c>
      <c r="R2238" s="87" cm="1">
        <f t="array" ref="R2238">IF($X2238="Non-local",VLOOKUP($E2238,$AI$88:$AW$92,COLUMN($AW:$AW)-COLUMN($AH:$AH),FALSE),IF($X2238="Unknown",VLOOKUP($E2238,$AI$95:$AW$99,COLUMN($AW:$AW)-COLUMN($AH:$AH),FALSE),0))</f>
        <v>0</v>
      </c>
      <c r="S2238" s="87" cm="1">
        <f t="array" ref="S2238">VLOOKUP($E2238,$AI$111:$AW$115,COLUMN($AW:$AW)-COLUMN($AH:$AH),FALSE)</f>
        <v>431.69321999999994</v>
      </c>
      <c r="T2238" s="104">
        <f t="shared" si="496"/>
        <v>0</v>
      </c>
      <c r="U2238" s="104">
        <f t="shared" si="497"/>
        <v>431.69321999999994</v>
      </c>
      <c r="V2238" s="87" cm="1">
        <f t="array" ref="V2238">VLOOKUP($E2238,$AI$118:$AW$122,COLUMN($AW:$AW)-COLUMN($AH:$AH),FALSE)</f>
        <v>0</v>
      </c>
      <c r="W2238" s="87" t="str">
        <f t="shared" si="501"/>
        <v>Domestic</v>
      </c>
      <c r="X2238" s="87" t="str">
        <f t="shared" si="502"/>
        <v>Local</v>
      </c>
      <c r="Y2238" s="104"/>
      <c r="Z2238" s="87" t="str">
        <f t="shared" si="498"/>
        <v>USA</v>
      </c>
      <c r="AA2238" s="87" t="str">
        <f t="shared" si="499"/>
        <v>USA</v>
      </c>
      <c r="AB2238" s="82" cm="1">
        <f t="array" ref="AB2238">VLOOKUP(B2238,'GDP per Capita'!$T$2:$V$4235,COLUMN('GDP per Capita'!$V:$V)-COLUMN('GDP per Capita'!$S:$S),FALSE)</f>
        <v>63809.64</v>
      </c>
      <c r="AC2238" s="82">
        <f t="shared" si="503"/>
        <v>63809.64</v>
      </c>
      <c r="AD2238" s="82">
        <f t="shared" si="504"/>
        <v>63809.64</v>
      </c>
      <c r="AE2238" s="88">
        <f t="shared" si="500"/>
        <v>6.7653291885050593E-3</v>
      </c>
    </row>
    <row r="2239" spans="1:31">
      <c r="A2239" s="77" t="s">
        <v>910</v>
      </c>
      <c r="B2239" s="77">
        <v>2238</v>
      </c>
      <c r="C2239" s="77" t="s">
        <v>29</v>
      </c>
      <c r="D2239" s="77" t="s">
        <v>29</v>
      </c>
      <c r="E2239" s="77">
        <v>2018</v>
      </c>
      <c r="F2239" s="77">
        <v>37.411403499999999</v>
      </c>
      <c r="G2239" s="77">
        <v>-122.0543534</v>
      </c>
      <c r="H2239" s="77">
        <v>0</v>
      </c>
      <c r="I2239" s="77" t="s">
        <v>1626</v>
      </c>
      <c r="J2239" s="77">
        <v>39.739236400000003</v>
      </c>
      <c r="K2239" s="77">
        <v>-104.9848623</v>
      </c>
      <c r="L2239" s="77">
        <v>3007.7427348403098</v>
      </c>
      <c r="M2239" s="77">
        <v>0.56415764059854501</v>
      </c>
      <c r="N2239" s="77">
        <v>0</v>
      </c>
      <c r="O2239" s="77">
        <v>577.48660508933995</v>
      </c>
      <c r="P2239" s="87" cm="1">
        <f t="array" ref="P2239">IF($X2239="Non-local",VLOOKUP($E2239,$AI$64:$AW$68,COLUMN($AW:$AW)-COLUMN($AH:$AH),FALSE),IF($X2239="Unknown",VLOOKUP($E2239,$AI$71:$AW$75,COLUMN($AW:$AW)-COLUMN($AH:$AH),FALSE),0))</f>
        <v>284</v>
      </c>
      <c r="Q2239" s="87" cm="1">
        <f t="array" ref="Q2239">IF($X2239="Non-local",VLOOKUP($E2239,$AI$40:$AW$44,COLUMN($AW:$AW)-COLUMN($AH:$AH),FALSE),IF($X2239="Unknown",VLOOKUP($E2239,$AI$47:$AW$51,COLUMN($AW:$AW)-COLUMN($AH:$AH),FALSE),0))</f>
        <v>701.10299999999995</v>
      </c>
      <c r="R2239" s="87" cm="1">
        <f t="array" ref="R2239">IF($X2239="Non-local",VLOOKUP($E2239,$AI$88:$AW$92,COLUMN($AW:$AW)-COLUMN($AH:$AH),FALSE),IF($X2239="Unknown",VLOOKUP($E2239,$AI$95:$AW$99,COLUMN($AW:$AW)-COLUMN($AH:$AH),FALSE),0))</f>
        <v>0.15773661179887363</v>
      </c>
      <c r="S2239" s="87" cm="1">
        <f t="array" ref="S2239">VLOOKUP($E2239,$AI$111:$AW$115,COLUMN($AW:$AW)-COLUMN($AH:$AH),FALSE)</f>
        <v>431.69321999999994</v>
      </c>
      <c r="T2239" s="104">
        <f t="shared" si="496"/>
        <v>0.72189425239741867</v>
      </c>
      <c r="U2239" s="104">
        <f t="shared" si="497"/>
        <v>1994.2828250893397</v>
      </c>
      <c r="V2239" s="87" cm="1">
        <f t="array" ref="V2239">VLOOKUP($E2239,$AI$118:$AW$122,COLUMN($AW:$AW)-COLUMN($AH:$AH),FALSE)</f>
        <v>0</v>
      </c>
      <c r="W2239" s="87" t="str">
        <f t="shared" si="501"/>
        <v>Domestic</v>
      </c>
      <c r="X2239" s="87" t="str">
        <f t="shared" si="502"/>
        <v>Non-local</v>
      </c>
      <c r="Y2239" s="104"/>
      <c r="Z2239" s="87" t="str">
        <f t="shared" si="498"/>
        <v>USA</v>
      </c>
      <c r="AA2239" s="87" t="str">
        <f t="shared" si="499"/>
        <v>USA</v>
      </c>
      <c r="AB2239" s="82" cm="1">
        <f t="array" ref="AB2239">VLOOKUP(B2239,'GDP per Capita'!$T$2:$V$4235,COLUMN('GDP per Capita'!$V:$V)-COLUMN('GDP per Capita'!$S:$S),FALSE)</f>
        <v>63809.64</v>
      </c>
      <c r="AC2239" s="82">
        <f t="shared" si="503"/>
        <v>63809.64</v>
      </c>
      <c r="AD2239" s="82">
        <f t="shared" si="504"/>
        <v>63809.64</v>
      </c>
      <c r="AE2239" s="88">
        <f t="shared" si="500"/>
        <v>3.1253629155239548E-2</v>
      </c>
    </row>
    <row r="2240" spans="1:31">
      <c r="A2240" s="77" t="s">
        <v>1251</v>
      </c>
      <c r="B2240" s="77">
        <v>2239</v>
      </c>
      <c r="C2240" s="77" t="s">
        <v>29</v>
      </c>
      <c r="D2240" s="77" t="s">
        <v>29</v>
      </c>
      <c r="E2240" s="77">
        <v>2018</v>
      </c>
      <c r="F2240" s="77">
        <v>29.673577649999999</v>
      </c>
      <c r="G2240" s="77">
        <v>-82.3233746019216</v>
      </c>
      <c r="H2240" s="77">
        <v>0</v>
      </c>
      <c r="I2240" s="77" t="s">
        <v>1626</v>
      </c>
      <c r="J2240" s="77">
        <v>39.739236400000003</v>
      </c>
      <c r="K2240" s="77">
        <v>-104.9848623</v>
      </c>
      <c r="L2240" s="77">
        <v>4689.8169871574901</v>
      </c>
      <c r="M2240" s="77">
        <v>0.83193941642639602</v>
      </c>
      <c r="N2240" s="77">
        <v>0</v>
      </c>
      <c r="O2240" s="77">
        <v>562.77803845889798</v>
      </c>
      <c r="P2240" s="87" cm="1">
        <f t="array" ref="P2240">IF($X2240="Non-local",VLOOKUP($E2240,$AI$64:$AW$68,COLUMN($AW:$AW)-COLUMN($AH:$AH),FALSE),IF($X2240="Unknown",VLOOKUP($E2240,$AI$71:$AW$75,COLUMN($AW:$AW)-COLUMN($AH:$AH),FALSE),0))</f>
        <v>284</v>
      </c>
      <c r="Q2240" s="87" cm="1">
        <f t="array" ref="Q2240">IF($X2240="Non-local",VLOOKUP($E2240,$AI$40:$AW$44,COLUMN($AW:$AW)-COLUMN($AH:$AH),FALSE),IF($X2240="Unknown",VLOOKUP($E2240,$AI$47:$AW$51,COLUMN($AW:$AW)-COLUMN($AH:$AH),FALSE),0))</f>
        <v>701.10299999999995</v>
      </c>
      <c r="R2240" s="87" cm="1">
        <f t="array" ref="R2240">IF($X2240="Non-local",VLOOKUP($E2240,$AI$88:$AW$92,COLUMN($AW:$AW)-COLUMN($AH:$AH),FALSE),IF($X2240="Unknown",VLOOKUP($E2240,$AI$95:$AW$99,COLUMN($AW:$AW)-COLUMN($AH:$AH),FALSE),0))</f>
        <v>0.15773661179887363</v>
      </c>
      <c r="S2240" s="87" cm="1">
        <f t="array" ref="S2240">VLOOKUP($E2240,$AI$111:$AW$115,COLUMN($AW:$AW)-COLUMN($AH:$AH),FALSE)</f>
        <v>431.69321999999994</v>
      </c>
      <c r="T2240" s="104">
        <f t="shared" si="496"/>
        <v>0.98967602822526968</v>
      </c>
      <c r="U2240" s="104">
        <f t="shared" si="497"/>
        <v>1979.5742584588977</v>
      </c>
      <c r="V2240" s="87" cm="1">
        <f t="array" ref="V2240">VLOOKUP($E2240,$AI$118:$AW$122,COLUMN($AW:$AW)-COLUMN($AH:$AH),FALSE)</f>
        <v>0</v>
      </c>
      <c r="W2240" s="87" t="str">
        <f t="shared" si="501"/>
        <v>Domestic</v>
      </c>
      <c r="X2240" s="87" t="str">
        <f t="shared" si="502"/>
        <v>Non-local</v>
      </c>
      <c r="Y2240" s="104"/>
      <c r="Z2240" s="87" t="str">
        <f t="shared" si="498"/>
        <v>USA</v>
      </c>
      <c r="AA2240" s="87" t="str">
        <f t="shared" si="499"/>
        <v>USA</v>
      </c>
      <c r="AB2240" s="82" cm="1">
        <f t="array" ref="AB2240">VLOOKUP(B2240,'GDP per Capita'!$T$2:$V$4235,COLUMN('GDP per Capita'!$V:$V)-COLUMN('GDP per Capita'!$S:$S),FALSE)</f>
        <v>63809.64</v>
      </c>
      <c r="AC2240" s="82">
        <f t="shared" si="503"/>
        <v>63809.64</v>
      </c>
      <c r="AD2240" s="82">
        <f t="shared" si="504"/>
        <v>63809.64</v>
      </c>
      <c r="AE2240" s="88">
        <f t="shared" si="500"/>
        <v>3.1023122187476652E-2</v>
      </c>
    </row>
    <row r="2241" spans="1:31">
      <c r="A2241" s="77" t="s">
        <v>1635</v>
      </c>
      <c r="B2241" s="77">
        <v>2240</v>
      </c>
      <c r="C2241" s="77" t="s">
        <v>29</v>
      </c>
      <c r="D2241" s="77" t="s">
        <v>29</v>
      </c>
      <c r="E2241" s="77">
        <v>2018</v>
      </c>
      <c r="F2241" s="77">
        <v>42.125089500000001</v>
      </c>
      <c r="G2241" s="77">
        <v>-87.9293036140852</v>
      </c>
      <c r="H2241" s="77">
        <v>0</v>
      </c>
      <c r="I2241" s="77" t="s">
        <v>1626</v>
      </c>
      <c r="J2241" s="77">
        <v>39.739236400000003</v>
      </c>
      <c r="K2241" s="77">
        <v>-104.9848623</v>
      </c>
      <c r="L2241" s="77">
        <v>2909.1077178652299</v>
      </c>
      <c r="M2241" s="77">
        <v>0.54845520655438196</v>
      </c>
      <c r="N2241" s="77">
        <v>0</v>
      </c>
      <c r="O2241" s="77">
        <v>558.54868183012502</v>
      </c>
      <c r="P2241" s="87" cm="1">
        <f t="array" ref="P2241">IF($X2241="Non-local",VLOOKUP($E2241,$AI$64:$AW$68,COLUMN($AW:$AW)-COLUMN($AH:$AH),FALSE),IF($X2241="Unknown",VLOOKUP($E2241,$AI$71:$AW$75,COLUMN($AW:$AW)-COLUMN($AH:$AH),FALSE),0))</f>
        <v>284</v>
      </c>
      <c r="Q2241" s="87" cm="1">
        <f t="array" ref="Q2241">IF($X2241="Non-local",VLOOKUP($E2241,$AI$40:$AW$44,COLUMN($AW:$AW)-COLUMN($AH:$AH),FALSE),IF($X2241="Unknown",VLOOKUP($E2241,$AI$47:$AW$51,COLUMN($AW:$AW)-COLUMN($AH:$AH),FALSE),0))</f>
        <v>701.10299999999995</v>
      </c>
      <c r="R2241" s="87" cm="1">
        <f t="array" ref="R2241">IF($X2241="Non-local",VLOOKUP($E2241,$AI$88:$AW$92,COLUMN($AW:$AW)-COLUMN($AH:$AH),FALSE),IF($X2241="Unknown",VLOOKUP($E2241,$AI$95:$AW$99,COLUMN($AW:$AW)-COLUMN($AH:$AH),FALSE),0))</f>
        <v>0.15773661179887363</v>
      </c>
      <c r="S2241" s="87" cm="1">
        <f t="array" ref="S2241">VLOOKUP($E2241,$AI$111:$AW$115,COLUMN($AW:$AW)-COLUMN($AH:$AH),FALSE)</f>
        <v>431.69321999999994</v>
      </c>
      <c r="T2241" s="104">
        <f t="shared" si="496"/>
        <v>0.70619181835325562</v>
      </c>
      <c r="U2241" s="104">
        <f t="shared" si="497"/>
        <v>1975.3449018301249</v>
      </c>
      <c r="V2241" s="87" cm="1">
        <f t="array" ref="V2241">VLOOKUP($E2241,$AI$118:$AW$122,COLUMN($AW:$AW)-COLUMN($AH:$AH),FALSE)</f>
        <v>0</v>
      </c>
      <c r="W2241" s="87" t="str">
        <f t="shared" si="501"/>
        <v>Domestic</v>
      </c>
      <c r="X2241" s="87" t="str">
        <f t="shared" si="502"/>
        <v>Non-local</v>
      </c>
      <c r="Y2241" s="104"/>
      <c r="Z2241" s="87" t="str">
        <f t="shared" si="498"/>
        <v>USA</v>
      </c>
      <c r="AA2241" s="87" t="str">
        <f t="shared" si="499"/>
        <v>USA</v>
      </c>
      <c r="AB2241" s="82" cm="1">
        <f t="array" ref="AB2241">VLOOKUP(B2241,'GDP per Capita'!$T$2:$V$4235,COLUMN('GDP per Capita'!$V:$V)-COLUMN('GDP per Capita'!$S:$S),FALSE)</f>
        <v>63809.64</v>
      </c>
      <c r="AC2241" s="82">
        <f t="shared" si="503"/>
        <v>63809.64</v>
      </c>
      <c r="AD2241" s="82">
        <f t="shared" si="504"/>
        <v>63809.64</v>
      </c>
      <c r="AE2241" s="88">
        <f t="shared" si="500"/>
        <v>3.0956841346074432E-2</v>
      </c>
    </row>
    <row r="2242" spans="1:31">
      <c r="A2242" s="77" t="s">
        <v>34</v>
      </c>
      <c r="B2242" s="77">
        <v>2241</v>
      </c>
      <c r="C2242" s="77" t="s">
        <v>34</v>
      </c>
      <c r="D2242" s="77" t="s">
        <v>34</v>
      </c>
      <c r="E2242" s="77">
        <v>2018</v>
      </c>
      <c r="F2242" s="77">
        <v>0</v>
      </c>
      <c r="G2242" s="77">
        <v>0</v>
      </c>
      <c r="H2242" s="77">
        <v>0</v>
      </c>
      <c r="I2242" s="77" t="s">
        <v>1626</v>
      </c>
      <c r="J2242" s="77">
        <v>39.739236400000003</v>
      </c>
      <c r="K2242" s="77">
        <v>-104.9848623</v>
      </c>
      <c r="L2242" s="77">
        <v>3634.64963419997</v>
      </c>
      <c r="M2242" s="77">
        <v>0.63822810708617395</v>
      </c>
      <c r="N2242" s="77">
        <v>1</v>
      </c>
      <c r="O2242" s="77">
        <v>697.85272976639499</v>
      </c>
      <c r="P2242" s="87" cm="1">
        <f t="array" ref="P2242">IF($X2242="Non-local",VLOOKUP($E2242,$AI$64:$AW$68,COLUMN($AW:$AW)-COLUMN($AH:$AH),FALSE),IF($X2242="Unknown",VLOOKUP($E2242,$AI$71:$AW$75,COLUMN($AW:$AW)-COLUMN($AH:$AH),FALSE),0))</f>
        <v>224.79883381924199</v>
      </c>
      <c r="Q2242" s="87" cm="1">
        <f t="array" ref="Q2242">IF($X2242="Non-local",VLOOKUP($E2242,$AI$40:$AW$44,COLUMN($AW:$AW)-COLUMN($AH:$AH),FALSE),IF($X2242="Unknown",VLOOKUP($E2242,$AI$47:$AW$51,COLUMN($AW:$AW)-COLUMN($AH:$AH),FALSE),0))</f>
        <v>554.95470699708449</v>
      </c>
      <c r="R2242" s="87" cm="1">
        <f t="array" ref="R2242">IF($X2242="Non-local",VLOOKUP($E2242,$AI$88:$AW$92,COLUMN($AW:$AW)-COLUMN($AH:$AH),FALSE),IF($X2242="Unknown",VLOOKUP($E2242,$AI$95:$AW$99,COLUMN($AW:$AW)-COLUMN($AH:$AH),FALSE),0))</f>
        <v>0.12485565627811718</v>
      </c>
      <c r="S2242" s="87" cm="1">
        <f t="array" ref="S2242">VLOOKUP($E2242,$AI$111:$AW$115,COLUMN($AW:$AW)-COLUMN($AH:$AH),FALSE)</f>
        <v>431.69321999999994</v>
      </c>
      <c r="T2242" s="104">
        <f t="shared" ref="T2242:T2305" si="505">SUM(M2242,R2242)</f>
        <v>0.76308376336429107</v>
      </c>
      <c r="U2242" s="104">
        <f t="shared" ref="U2242:U2305" si="506">SUM(O2242,P2242,Q2242,S2242)</f>
        <v>1909.2994905827213</v>
      </c>
      <c r="V2242" s="87" cm="1">
        <f t="array" ref="V2242">VLOOKUP($E2242,$AI$118:$AW$122,COLUMN($AW:$AW)-COLUMN($AH:$AH),FALSE)</f>
        <v>0</v>
      </c>
      <c r="W2242" s="87" t="str">
        <f t="shared" si="501"/>
        <v>Unknown</v>
      </c>
      <c r="X2242" s="87" t="str">
        <f t="shared" si="502"/>
        <v>Unknown</v>
      </c>
      <c r="Y2242" s="104"/>
      <c r="Z2242" s="87" t="str">
        <f t="shared" ref="Z2242:Z2305" si="507">C2242</f>
        <v>Unknown</v>
      </c>
      <c r="AA2242" s="87" t="str">
        <f t="shared" ref="AA2242:AA2305" si="508">D2242</f>
        <v>Unknown</v>
      </c>
      <c r="AB2242" s="82" t="e" cm="1">
        <f t="array" ref="AB2242">VLOOKUP(B2242,'GDP per Capita'!$T$2:$V$4235,COLUMN('GDP per Capita'!$V:$V)-COLUMN('GDP per Capita'!$S:$S),FALSE)</f>
        <v>#N/A</v>
      </c>
      <c r="AC2242" s="82" t="str">
        <f t="shared" si="503"/>
        <v/>
      </c>
      <c r="AD2242" s="82">
        <f t="shared" si="504"/>
        <v>61228.93767638311</v>
      </c>
      <c r="AE2242" s="88">
        <f t="shared" ref="AE2242:AE2305" si="509">U2242/AD2242</f>
        <v>3.1182959610928637E-2</v>
      </c>
    </row>
    <row r="2243" spans="1:31">
      <c r="A2243" s="77" t="s">
        <v>34</v>
      </c>
      <c r="B2243" s="77">
        <v>2242</v>
      </c>
      <c r="C2243" s="77" t="s">
        <v>34</v>
      </c>
      <c r="D2243" s="77" t="s">
        <v>34</v>
      </c>
      <c r="E2243" s="77">
        <v>2018</v>
      </c>
      <c r="F2243" s="77">
        <v>0</v>
      </c>
      <c r="G2243" s="77">
        <v>0</v>
      </c>
      <c r="H2243" s="77">
        <v>0</v>
      </c>
      <c r="I2243" s="77" t="s">
        <v>1626</v>
      </c>
      <c r="J2243" s="77">
        <v>39.739236400000003</v>
      </c>
      <c r="K2243" s="77">
        <v>-104.9848623</v>
      </c>
      <c r="L2243" s="77">
        <v>3634.64963419997</v>
      </c>
      <c r="M2243" s="77">
        <v>0.63822810708617395</v>
      </c>
      <c r="N2243" s="77">
        <v>1</v>
      </c>
      <c r="O2243" s="77">
        <v>697.85272976639499</v>
      </c>
      <c r="P2243" s="87" cm="1">
        <f t="array" ref="P2243">IF($X2243="Non-local",VLOOKUP($E2243,$AI$64:$AW$68,COLUMN($AW:$AW)-COLUMN($AH:$AH),FALSE),IF($X2243="Unknown",VLOOKUP($E2243,$AI$71:$AW$75,COLUMN($AW:$AW)-COLUMN($AH:$AH),FALSE),0))</f>
        <v>224.79883381924199</v>
      </c>
      <c r="Q2243" s="87" cm="1">
        <f t="array" ref="Q2243">IF($X2243="Non-local",VLOOKUP($E2243,$AI$40:$AW$44,COLUMN($AW:$AW)-COLUMN($AH:$AH),FALSE),IF($X2243="Unknown",VLOOKUP($E2243,$AI$47:$AW$51,COLUMN($AW:$AW)-COLUMN($AH:$AH),FALSE),0))</f>
        <v>554.95470699708449</v>
      </c>
      <c r="R2243" s="87" cm="1">
        <f t="array" ref="R2243">IF($X2243="Non-local",VLOOKUP($E2243,$AI$88:$AW$92,COLUMN($AW:$AW)-COLUMN($AH:$AH),FALSE),IF($X2243="Unknown",VLOOKUP($E2243,$AI$95:$AW$99,COLUMN($AW:$AW)-COLUMN($AH:$AH),FALSE),0))</f>
        <v>0.12485565627811718</v>
      </c>
      <c r="S2243" s="87" cm="1">
        <f t="array" ref="S2243">VLOOKUP($E2243,$AI$111:$AW$115,COLUMN($AW:$AW)-COLUMN($AH:$AH),FALSE)</f>
        <v>431.69321999999994</v>
      </c>
      <c r="T2243" s="104">
        <f t="shared" si="505"/>
        <v>0.76308376336429107</v>
      </c>
      <c r="U2243" s="104">
        <f t="shared" si="506"/>
        <v>1909.2994905827213</v>
      </c>
      <c r="V2243" s="87" cm="1">
        <f t="array" ref="V2243">VLOOKUP($E2243,$AI$118:$AW$122,COLUMN($AW:$AW)-COLUMN($AH:$AH),FALSE)</f>
        <v>0</v>
      </c>
      <c r="W2243" s="87" t="str">
        <f t="shared" ref="W2243:W2306" si="510">IF(Z2243&lt;&gt;"USA",IF(Z2243&lt;&gt;"Unknown","International","Unknown"),"Domestic")</f>
        <v>Unknown</v>
      </c>
      <c r="X2243" s="87" t="str">
        <f t="shared" ref="X2243:X2306" si="511">IF(A2243="Unknown","Unknown",IF(H2243=1,"Local","Non-local"))</f>
        <v>Unknown</v>
      </c>
      <c r="Y2243" s="104"/>
      <c r="Z2243" s="87" t="str">
        <f t="shared" si="507"/>
        <v>Unknown</v>
      </c>
      <c r="AA2243" s="87" t="str">
        <f t="shared" si="508"/>
        <v>Unknown</v>
      </c>
      <c r="AB2243" s="82" t="e" cm="1">
        <f t="array" ref="AB2243">VLOOKUP(B2243,'GDP per Capita'!$T$2:$V$4235,COLUMN('GDP per Capita'!$V:$V)-COLUMN('GDP per Capita'!$S:$S),FALSE)</f>
        <v>#N/A</v>
      </c>
      <c r="AC2243" s="82" t="str">
        <f t="shared" ref="AC2243:AC2306" si="512">IFERROR(AB2243,"")</f>
        <v/>
      </c>
      <c r="AD2243" s="82">
        <f t="shared" ref="AD2243:AD2306" si="513">IFERROR(AB2243,AVERAGE(AC$2:AC$2538))</f>
        <v>61228.93767638311</v>
      </c>
      <c r="AE2243" s="88">
        <f t="shared" si="509"/>
        <v>3.1182959610928637E-2</v>
      </c>
    </row>
    <row r="2244" spans="1:31">
      <c r="A2244" s="77" t="s">
        <v>34</v>
      </c>
      <c r="B2244" s="77">
        <v>2243</v>
      </c>
      <c r="C2244" s="77" t="s">
        <v>34</v>
      </c>
      <c r="D2244" s="77" t="s">
        <v>34</v>
      </c>
      <c r="E2244" s="77">
        <v>2018</v>
      </c>
      <c r="F2244" s="77">
        <v>0</v>
      </c>
      <c r="G2244" s="77">
        <v>0</v>
      </c>
      <c r="H2244" s="77">
        <v>0</v>
      </c>
      <c r="I2244" s="77" t="s">
        <v>1626</v>
      </c>
      <c r="J2244" s="77">
        <v>39.739236400000003</v>
      </c>
      <c r="K2244" s="77">
        <v>-104.9848623</v>
      </c>
      <c r="L2244" s="77">
        <v>3634.64963419997</v>
      </c>
      <c r="M2244" s="77">
        <v>0.63822810708617395</v>
      </c>
      <c r="N2244" s="77">
        <v>1</v>
      </c>
      <c r="O2244" s="77">
        <v>697.85272976639499</v>
      </c>
      <c r="P2244" s="87" cm="1">
        <f t="array" ref="P2244">IF($X2244="Non-local",VLOOKUP($E2244,$AI$64:$AW$68,COLUMN($AW:$AW)-COLUMN($AH:$AH),FALSE),IF($X2244="Unknown",VLOOKUP($E2244,$AI$71:$AW$75,COLUMN($AW:$AW)-COLUMN($AH:$AH),FALSE),0))</f>
        <v>224.79883381924199</v>
      </c>
      <c r="Q2244" s="87" cm="1">
        <f t="array" ref="Q2244">IF($X2244="Non-local",VLOOKUP($E2244,$AI$40:$AW$44,COLUMN($AW:$AW)-COLUMN($AH:$AH),FALSE),IF($X2244="Unknown",VLOOKUP($E2244,$AI$47:$AW$51,COLUMN($AW:$AW)-COLUMN($AH:$AH),FALSE),0))</f>
        <v>554.95470699708449</v>
      </c>
      <c r="R2244" s="87" cm="1">
        <f t="array" ref="R2244">IF($X2244="Non-local",VLOOKUP($E2244,$AI$88:$AW$92,COLUMN($AW:$AW)-COLUMN($AH:$AH),FALSE),IF($X2244="Unknown",VLOOKUP($E2244,$AI$95:$AW$99,COLUMN($AW:$AW)-COLUMN($AH:$AH),FALSE),0))</f>
        <v>0.12485565627811718</v>
      </c>
      <c r="S2244" s="87" cm="1">
        <f t="array" ref="S2244">VLOOKUP($E2244,$AI$111:$AW$115,COLUMN($AW:$AW)-COLUMN($AH:$AH),FALSE)</f>
        <v>431.69321999999994</v>
      </c>
      <c r="T2244" s="104">
        <f t="shared" si="505"/>
        <v>0.76308376336429107</v>
      </c>
      <c r="U2244" s="104">
        <f t="shared" si="506"/>
        <v>1909.2994905827213</v>
      </c>
      <c r="V2244" s="87" cm="1">
        <f t="array" ref="V2244">VLOOKUP($E2244,$AI$118:$AW$122,COLUMN($AW:$AW)-COLUMN($AH:$AH),FALSE)</f>
        <v>0</v>
      </c>
      <c r="W2244" s="87" t="str">
        <f t="shared" si="510"/>
        <v>Unknown</v>
      </c>
      <c r="X2244" s="87" t="str">
        <f t="shared" si="511"/>
        <v>Unknown</v>
      </c>
      <c r="Y2244" s="104"/>
      <c r="Z2244" s="87" t="str">
        <f t="shared" si="507"/>
        <v>Unknown</v>
      </c>
      <c r="AA2244" s="87" t="str">
        <f t="shared" si="508"/>
        <v>Unknown</v>
      </c>
      <c r="AB2244" s="82" t="e" cm="1">
        <f t="array" ref="AB2244">VLOOKUP(B2244,'GDP per Capita'!$T$2:$V$4235,COLUMN('GDP per Capita'!$V:$V)-COLUMN('GDP per Capita'!$S:$S),FALSE)</f>
        <v>#N/A</v>
      </c>
      <c r="AC2244" s="82" t="str">
        <f t="shared" si="512"/>
        <v/>
      </c>
      <c r="AD2244" s="82">
        <f t="shared" si="513"/>
        <v>61228.93767638311</v>
      </c>
      <c r="AE2244" s="88">
        <f t="shared" si="509"/>
        <v>3.1182959610928637E-2</v>
      </c>
    </row>
    <row r="2245" spans="1:31">
      <c r="A2245" s="77" t="s">
        <v>910</v>
      </c>
      <c r="B2245" s="77">
        <v>2244</v>
      </c>
      <c r="C2245" s="77" t="s">
        <v>29</v>
      </c>
      <c r="D2245" s="77" t="s">
        <v>29</v>
      </c>
      <c r="E2245" s="77">
        <v>2018</v>
      </c>
      <c r="F2245" s="77">
        <v>37.411403499999999</v>
      </c>
      <c r="G2245" s="77">
        <v>-122.0543534</v>
      </c>
      <c r="H2245" s="77">
        <v>0</v>
      </c>
      <c r="I2245" s="77" t="s">
        <v>1626</v>
      </c>
      <c r="J2245" s="77">
        <v>39.739236400000003</v>
      </c>
      <c r="K2245" s="77">
        <v>-104.9848623</v>
      </c>
      <c r="L2245" s="77">
        <v>3007.7427348403098</v>
      </c>
      <c r="M2245" s="77">
        <v>0.56415764059854501</v>
      </c>
      <c r="N2245" s="77">
        <v>0</v>
      </c>
      <c r="O2245" s="77">
        <v>577.48660508933995</v>
      </c>
      <c r="P2245" s="87" cm="1">
        <f t="array" ref="P2245">IF($X2245="Non-local",VLOOKUP($E2245,$AI$64:$AW$68,COLUMN($AW:$AW)-COLUMN($AH:$AH),FALSE),IF($X2245="Unknown",VLOOKUP($E2245,$AI$71:$AW$75,COLUMN($AW:$AW)-COLUMN($AH:$AH),FALSE),0))</f>
        <v>284</v>
      </c>
      <c r="Q2245" s="87" cm="1">
        <f t="array" ref="Q2245">IF($X2245="Non-local",VLOOKUP($E2245,$AI$40:$AW$44,COLUMN($AW:$AW)-COLUMN($AH:$AH),FALSE),IF($X2245="Unknown",VLOOKUP($E2245,$AI$47:$AW$51,COLUMN($AW:$AW)-COLUMN($AH:$AH),FALSE),0))</f>
        <v>701.10299999999995</v>
      </c>
      <c r="R2245" s="87" cm="1">
        <f t="array" ref="R2245">IF($X2245="Non-local",VLOOKUP($E2245,$AI$88:$AW$92,COLUMN($AW:$AW)-COLUMN($AH:$AH),FALSE),IF($X2245="Unknown",VLOOKUP($E2245,$AI$95:$AW$99,COLUMN($AW:$AW)-COLUMN($AH:$AH),FALSE),0))</f>
        <v>0.15773661179887363</v>
      </c>
      <c r="S2245" s="87" cm="1">
        <f t="array" ref="S2245">VLOOKUP($E2245,$AI$111:$AW$115,COLUMN($AW:$AW)-COLUMN($AH:$AH),FALSE)</f>
        <v>431.69321999999994</v>
      </c>
      <c r="T2245" s="104">
        <f t="shared" si="505"/>
        <v>0.72189425239741867</v>
      </c>
      <c r="U2245" s="104">
        <f t="shared" si="506"/>
        <v>1994.2828250893397</v>
      </c>
      <c r="V2245" s="87" cm="1">
        <f t="array" ref="V2245">VLOOKUP($E2245,$AI$118:$AW$122,COLUMN($AW:$AW)-COLUMN($AH:$AH),FALSE)</f>
        <v>0</v>
      </c>
      <c r="W2245" s="87" t="str">
        <f t="shared" si="510"/>
        <v>Domestic</v>
      </c>
      <c r="X2245" s="87" t="str">
        <f t="shared" si="511"/>
        <v>Non-local</v>
      </c>
      <c r="Y2245" s="104"/>
      <c r="Z2245" s="87" t="str">
        <f t="shared" si="507"/>
        <v>USA</v>
      </c>
      <c r="AA2245" s="87" t="str">
        <f t="shared" si="508"/>
        <v>USA</v>
      </c>
      <c r="AB2245" s="82" cm="1">
        <f t="array" ref="AB2245">VLOOKUP(B2245,'GDP per Capita'!$T$2:$V$4235,COLUMN('GDP per Capita'!$V:$V)-COLUMN('GDP per Capita'!$S:$S),FALSE)</f>
        <v>63809.64</v>
      </c>
      <c r="AC2245" s="82">
        <f t="shared" si="512"/>
        <v>63809.64</v>
      </c>
      <c r="AD2245" s="82">
        <f t="shared" si="513"/>
        <v>63809.64</v>
      </c>
      <c r="AE2245" s="88">
        <f t="shared" si="509"/>
        <v>3.1253629155239548E-2</v>
      </c>
    </row>
    <row r="2246" spans="1:31">
      <c r="A2246" s="77" t="s">
        <v>923</v>
      </c>
      <c r="B2246" s="77">
        <v>2245</v>
      </c>
      <c r="C2246" s="77" t="s">
        <v>29</v>
      </c>
      <c r="D2246" s="77" t="s">
        <v>29</v>
      </c>
      <c r="E2246" s="77">
        <v>2018</v>
      </c>
      <c r="F2246" s="77">
        <v>38.029305999999998</v>
      </c>
      <c r="G2246" s="77">
        <v>-78.476678100000001</v>
      </c>
      <c r="H2246" s="77">
        <v>0</v>
      </c>
      <c r="I2246" s="77" t="s">
        <v>1626</v>
      </c>
      <c r="J2246" s="77">
        <v>39.739236400000003</v>
      </c>
      <c r="K2246" s="77">
        <v>-104.9848623</v>
      </c>
      <c r="L2246" s="77">
        <v>4587.8438441366598</v>
      </c>
      <c r="M2246" s="77">
        <v>0.81570556153726403</v>
      </c>
      <c r="N2246" s="77">
        <v>0</v>
      </c>
      <c r="O2246" s="77">
        <v>550.54126129639997</v>
      </c>
      <c r="P2246" s="87" cm="1">
        <f t="array" ref="P2246">IF($X2246="Non-local",VLOOKUP($E2246,$AI$64:$AW$68,COLUMN($AW:$AW)-COLUMN($AH:$AH),FALSE),IF($X2246="Unknown",VLOOKUP($E2246,$AI$71:$AW$75,COLUMN($AW:$AW)-COLUMN($AH:$AH),FALSE),0))</f>
        <v>284</v>
      </c>
      <c r="Q2246" s="87" cm="1">
        <f t="array" ref="Q2246">IF($X2246="Non-local",VLOOKUP($E2246,$AI$40:$AW$44,COLUMN($AW:$AW)-COLUMN($AH:$AH),FALSE),IF($X2246="Unknown",VLOOKUP($E2246,$AI$47:$AW$51,COLUMN($AW:$AW)-COLUMN($AH:$AH),FALSE),0))</f>
        <v>701.10299999999995</v>
      </c>
      <c r="R2246" s="87" cm="1">
        <f t="array" ref="R2246">IF($X2246="Non-local",VLOOKUP($E2246,$AI$88:$AW$92,COLUMN($AW:$AW)-COLUMN($AH:$AH),FALSE),IF($X2246="Unknown",VLOOKUP($E2246,$AI$95:$AW$99,COLUMN($AW:$AW)-COLUMN($AH:$AH),FALSE),0))</f>
        <v>0.15773661179887363</v>
      </c>
      <c r="S2246" s="87" cm="1">
        <f t="array" ref="S2246">VLOOKUP($E2246,$AI$111:$AW$115,COLUMN($AW:$AW)-COLUMN($AH:$AH),FALSE)</f>
        <v>431.69321999999994</v>
      </c>
      <c r="T2246" s="104">
        <f t="shared" si="505"/>
        <v>0.97344217333613769</v>
      </c>
      <c r="U2246" s="104">
        <f t="shared" si="506"/>
        <v>1967.3374812963998</v>
      </c>
      <c r="V2246" s="87" cm="1">
        <f t="array" ref="V2246">VLOOKUP($E2246,$AI$118:$AW$122,COLUMN($AW:$AW)-COLUMN($AH:$AH),FALSE)</f>
        <v>0</v>
      </c>
      <c r="W2246" s="87" t="str">
        <f t="shared" si="510"/>
        <v>Domestic</v>
      </c>
      <c r="X2246" s="87" t="str">
        <f t="shared" si="511"/>
        <v>Non-local</v>
      </c>
      <c r="Y2246" s="104"/>
      <c r="Z2246" s="87" t="str">
        <f t="shared" si="507"/>
        <v>USA</v>
      </c>
      <c r="AA2246" s="87" t="str">
        <f t="shared" si="508"/>
        <v>USA</v>
      </c>
      <c r="AB2246" s="82" cm="1">
        <f t="array" ref="AB2246">VLOOKUP(B2246,'GDP per Capita'!$T$2:$V$4235,COLUMN('GDP per Capita'!$V:$V)-COLUMN('GDP per Capita'!$S:$S),FALSE)</f>
        <v>63809.64</v>
      </c>
      <c r="AC2246" s="82">
        <f t="shared" si="512"/>
        <v>63809.64</v>
      </c>
      <c r="AD2246" s="82">
        <f t="shared" si="513"/>
        <v>63809.64</v>
      </c>
      <c r="AE2246" s="88">
        <f t="shared" si="509"/>
        <v>3.0831352148302352E-2</v>
      </c>
    </row>
    <row r="2247" spans="1:31">
      <c r="A2247" s="77" t="s">
        <v>911</v>
      </c>
      <c r="B2247" s="77">
        <v>2246</v>
      </c>
      <c r="C2247" s="77" t="s">
        <v>29</v>
      </c>
      <c r="D2247" s="77" t="s">
        <v>29</v>
      </c>
      <c r="E2247" s="77">
        <v>2018</v>
      </c>
      <c r="F2247" s="77">
        <v>42.3750997</v>
      </c>
      <c r="G2247" s="77">
        <v>-71.105615700000001</v>
      </c>
      <c r="H2247" s="77">
        <v>0</v>
      </c>
      <c r="I2247" s="77" t="s">
        <v>1626</v>
      </c>
      <c r="J2247" s="77">
        <v>39.739236400000003</v>
      </c>
      <c r="K2247" s="77">
        <v>-104.9848623</v>
      </c>
      <c r="L2247" s="77">
        <v>5673.7124855905204</v>
      </c>
      <c r="M2247" s="77">
        <v>0.96779995620830905</v>
      </c>
      <c r="N2247" s="77">
        <v>0</v>
      </c>
      <c r="O2247" s="77">
        <v>680.845498270863</v>
      </c>
      <c r="P2247" s="87" cm="1">
        <f t="array" ref="P2247">IF($X2247="Non-local",VLOOKUP($E2247,$AI$64:$AW$68,COLUMN($AW:$AW)-COLUMN($AH:$AH),FALSE),IF($X2247="Unknown",VLOOKUP($E2247,$AI$71:$AW$75,COLUMN($AW:$AW)-COLUMN($AH:$AH),FALSE),0))</f>
        <v>284</v>
      </c>
      <c r="Q2247" s="87" cm="1">
        <f t="array" ref="Q2247">IF($X2247="Non-local",VLOOKUP($E2247,$AI$40:$AW$44,COLUMN($AW:$AW)-COLUMN($AH:$AH),FALSE),IF($X2247="Unknown",VLOOKUP($E2247,$AI$47:$AW$51,COLUMN($AW:$AW)-COLUMN($AH:$AH),FALSE),0))</f>
        <v>701.10299999999995</v>
      </c>
      <c r="R2247" s="87" cm="1">
        <f t="array" ref="R2247">IF($X2247="Non-local",VLOOKUP($E2247,$AI$88:$AW$92,COLUMN($AW:$AW)-COLUMN($AH:$AH),FALSE),IF($X2247="Unknown",VLOOKUP($E2247,$AI$95:$AW$99,COLUMN($AW:$AW)-COLUMN($AH:$AH),FALSE),0))</f>
        <v>0.15773661179887363</v>
      </c>
      <c r="S2247" s="87" cm="1">
        <f t="array" ref="S2247">VLOOKUP($E2247,$AI$111:$AW$115,COLUMN($AW:$AW)-COLUMN($AH:$AH),FALSE)</f>
        <v>431.69321999999994</v>
      </c>
      <c r="T2247" s="104">
        <f t="shared" si="505"/>
        <v>1.1255365680071827</v>
      </c>
      <c r="U2247" s="104">
        <f t="shared" si="506"/>
        <v>2097.6417182708628</v>
      </c>
      <c r="V2247" s="87" cm="1">
        <f t="array" ref="V2247">VLOOKUP($E2247,$AI$118:$AW$122,COLUMN($AW:$AW)-COLUMN($AH:$AH),FALSE)</f>
        <v>0</v>
      </c>
      <c r="W2247" s="87" t="str">
        <f t="shared" si="510"/>
        <v>Domestic</v>
      </c>
      <c r="X2247" s="87" t="str">
        <f t="shared" si="511"/>
        <v>Non-local</v>
      </c>
      <c r="Y2247" s="104"/>
      <c r="Z2247" s="87" t="str">
        <f t="shared" si="507"/>
        <v>USA</v>
      </c>
      <c r="AA2247" s="87" t="str">
        <f t="shared" si="508"/>
        <v>USA</v>
      </c>
      <c r="AB2247" s="82" cm="1">
        <f t="array" ref="AB2247">VLOOKUP(B2247,'GDP per Capita'!$T$2:$V$4235,COLUMN('GDP per Capita'!$V:$V)-COLUMN('GDP per Capita'!$S:$S),FALSE)</f>
        <v>63809.64</v>
      </c>
      <c r="AC2247" s="82">
        <f t="shared" si="512"/>
        <v>63809.64</v>
      </c>
      <c r="AD2247" s="82">
        <f t="shared" si="513"/>
        <v>63809.64</v>
      </c>
      <c r="AE2247" s="88">
        <f t="shared" si="509"/>
        <v>3.2873429755611576E-2</v>
      </c>
    </row>
    <row r="2248" spans="1:31">
      <c r="A2248" s="77" t="s">
        <v>911</v>
      </c>
      <c r="B2248" s="77">
        <v>2247</v>
      </c>
      <c r="C2248" s="77" t="s">
        <v>29</v>
      </c>
      <c r="D2248" s="77" t="s">
        <v>29</v>
      </c>
      <c r="E2248" s="77">
        <v>2018</v>
      </c>
      <c r="F2248" s="77">
        <v>42.3750997</v>
      </c>
      <c r="G2248" s="77">
        <v>-71.105615700000001</v>
      </c>
      <c r="H2248" s="77">
        <v>0</v>
      </c>
      <c r="I2248" s="77" t="s">
        <v>1626</v>
      </c>
      <c r="J2248" s="77">
        <v>39.739236400000003</v>
      </c>
      <c r="K2248" s="77">
        <v>-104.9848623</v>
      </c>
      <c r="L2248" s="77">
        <v>5673.7124855905204</v>
      </c>
      <c r="M2248" s="77">
        <v>0.96779995620830905</v>
      </c>
      <c r="N2248" s="77">
        <v>0</v>
      </c>
      <c r="O2248" s="77">
        <v>680.845498270863</v>
      </c>
      <c r="P2248" s="87" cm="1">
        <f t="array" ref="P2248">IF($X2248="Non-local",VLOOKUP($E2248,$AI$64:$AW$68,COLUMN($AW:$AW)-COLUMN($AH:$AH),FALSE),IF($X2248="Unknown",VLOOKUP($E2248,$AI$71:$AW$75,COLUMN($AW:$AW)-COLUMN($AH:$AH),FALSE),0))</f>
        <v>284</v>
      </c>
      <c r="Q2248" s="87" cm="1">
        <f t="array" ref="Q2248">IF($X2248="Non-local",VLOOKUP($E2248,$AI$40:$AW$44,COLUMN($AW:$AW)-COLUMN($AH:$AH),FALSE),IF($X2248="Unknown",VLOOKUP($E2248,$AI$47:$AW$51,COLUMN($AW:$AW)-COLUMN($AH:$AH),FALSE),0))</f>
        <v>701.10299999999995</v>
      </c>
      <c r="R2248" s="87" cm="1">
        <f t="array" ref="R2248">IF($X2248="Non-local",VLOOKUP($E2248,$AI$88:$AW$92,COLUMN($AW:$AW)-COLUMN($AH:$AH),FALSE),IF($X2248="Unknown",VLOOKUP($E2248,$AI$95:$AW$99,COLUMN($AW:$AW)-COLUMN($AH:$AH),FALSE),0))</f>
        <v>0.15773661179887363</v>
      </c>
      <c r="S2248" s="87" cm="1">
        <f t="array" ref="S2248">VLOOKUP($E2248,$AI$111:$AW$115,COLUMN($AW:$AW)-COLUMN($AH:$AH),FALSE)</f>
        <v>431.69321999999994</v>
      </c>
      <c r="T2248" s="104">
        <f t="shared" si="505"/>
        <v>1.1255365680071827</v>
      </c>
      <c r="U2248" s="104">
        <f t="shared" si="506"/>
        <v>2097.6417182708628</v>
      </c>
      <c r="V2248" s="87" cm="1">
        <f t="array" ref="V2248">VLOOKUP($E2248,$AI$118:$AW$122,COLUMN($AW:$AW)-COLUMN($AH:$AH),FALSE)</f>
        <v>0</v>
      </c>
      <c r="W2248" s="87" t="str">
        <f t="shared" si="510"/>
        <v>Domestic</v>
      </c>
      <c r="X2248" s="87" t="str">
        <f t="shared" si="511"/>
        <v>Non-local</v>
      </c>
      <c r="Y2248" s="104"/>
      <c r="Z2248" s="87" t="str">
        <f t="shared" si="507"/>
        <v>USA</v>
      </c>
      <c r="AA2248" s="87" t="str">
        <f t="shared" si="508"/>
        <v>USA</v>
      </c>
      <c r="AB2248" s="82" cm="1">
        <f t="array" ref="AB2248">VLOOKUP(B2248,'GDP per Capita'!$T$2:$V$4235,COLUMN('GDP per Capita'!$V:$V)-COLUMN('GDP per Capita'!$S:$S),FALSE)</f>
        <v>63809.64</v>
      </c>
      <c r="AC2248" s="82">
        <f t="shared" si="512"/>
        <v>63809.64</v>
      </c>
      <c r="AD2248" s="82">
        <f t="shared" si="513"/>
        <v>63809.64</v>
      </c>
      <c r="AE2248" s="88">
        <f t="shared" si="509"/>
        <v>3.2873429755611576E-2</v>
      </c>
    </row>
    <row r="2249" spans="1:31">
      <c r="A2249" s="77" t="s">
        <v>1002</v>
      </c>
      <c r="B2249" s="77">
        <v>2248</v>
      </c>
      <c r="C2249" s="77" t="s">
        <v>29</v>
      </c>
      <c r="D2249" s="77" t="s">
        <v>29</v>
      </c>
      <c r="E2249" s="77">
        <v>2018</v>
      </c>
      <c r="F2249" s="77">
        <v>35.881400899999903</v>
      </c>
      <c r="G2249" s="77">
        <v>-106.29899579999901</v>
      </c>
      <c r="H2249" s="77">
        <v>0</v>
      </c>
      <c r="I2249" s="77" t="s">
        <v>1626</v>
      </c>
      <c r="J2249" s="77">
        <v>39.739236400000003</v>
      </c>
      <c r="K2249" s="77">
        <v>-104.9848623</v>
      </c>
      <c r="L2249" s="77">
        <v>888.43808934849301</v>
      </c>
      <c r="M2249" s="77">
        <v>0.27894530891059199</v>
      </c>
      <c r="N2249" s="77">
        <v>0</v>
      </c>
      <c r="O2249" s="77">
        <v>170.58011315491001</v>
      </c>
      <c r="P2249" s="87" cm="1">
        <f t="array" ref="P2249">IF($X2249="Non-local",VLOOKUP($E2249,$AI$64:$AW$68,COLUMN($AW:$AW)-COLUMN($AH:$AH),FALSE),IF($X2249="Unknown",VLOOKUP($E2249,$AI$71:$AW$75,COLUMN($AW:$AW)-COLUMN($AH:$AH),FALSE),0))</f>
        <v>284</v>
      </c>
      <c r="Q2249" s="87" cm="1">
        <f t="array" ref="Q2249">IF($X2249="Non-local",VLOOKUP($E2249,$AI$40:$AW$44,COLUMN($AW:$AW)-COLUMN($AH:$AH),FALSE),IF($X2249="Unknown",VLOOKUP($E2249,$AI$47:$AW$51,COLUMN($AW:$AW)-COLUMN($AH:$AH),FALSE),0))</f>
        <v>701.10299999999995</v>
      </c>
      <c r="R2249" s="87" cm="1">
        <f t="array" ref="R2249">IF($X2249="Non-local",VLOOKUP($E2249,$AI$88:$AW$92,COLUMN($AW:$AW)-COLUMN($AH:$AH),FALSE),IF($X2249="Unknown",VLOOKUP($E2249,$AI$95:$AW$99,COLUMN($AW:$AW)-COLUMN($AH:$AH),FALSE),0))</f>
        <v>0.15773661179887363</v>
      </c>
      <c r="S2249" s="87" cm="1">
        <f t="array" ref="S2249">VLOOKUP($E2249,$AI$111:$AW$115,COLUMN($AW:$AW)-COLUMN($AH:$AH),FALSE)</f>
        <v>431.69321999999994</v>
      </c>
      <c r="T2249" s="104">
        <f t="shared" si="505"/>
        <v>0.43668192070946565</v>
      </c>
      <c r="U2249" s="104">
        <f t="shared" si="506"/>
        <v>1587.3763331549098</v>
      </c>
      <c r="V2249" s="87" cm="1">
        <f t="array" ref="V2249">VLOOKUP($E2249,$AI$118:$AW$122,COLUMN($AW:$AW)-COLUMN($AH:$AH),FALSE)</f>
        <v>0</v>
      </c>
      <c r="W2249" s="87" t="str">
        <f t="shared" si="510"/>
        <v>Domestic</v>
      </c>
      <c r="X2249" s="87" t="str">
        <f t="shared" si="511"/>
        <v>Non-local</v>
      </c>
      <c r="Y2249" s="104"/>
      <c r="Z2249" s="87" t="str">
        <f t="shared" si="507"/>
        <v>USA</v>
      </c>
      <c r="AA2249" s="87" t="str">
        <f t="shared" si="508"/>
        <v>USA</v>
      </c>
      <c r="AB2249" s="82" cm="1">
        <f t="array" ref="AB2249">VLOOKUP(B2249,'GDP per Capita'!$T$2:$V$4235,COLUMN('GDP per Capita'!$V:$V)-COLUMN('GDP per Capita'!$S:$S),FALSE)</f>
        <v>63809.64</v>
      </c>
      <c r="AC2249" s="82">
        <f t="shared" si="512"/>
        <v>63809.64</v>
      </c>
      <c r="AD2249" s="82">
        <f t="shared" si="513"/>
        <v>63809.64</v>
      </c>
      <c r="AE2249" s="88">
        <f t="shared" si="509"/>
        <v>2.4876747982826887E-2</v>
      </c>
    </row>
    <row r="2250" spans="1:31">
      <c r="A2250" s="77" t="s">
        <v>1400</v>
      </c>
      <c r="B2250" s="77">
        <v>2249</v>
      </c>
      <c r="C2250" s="77" t="s">
        <v>29</v>
      </c>
      <c r="D2250" s="77" t="s">
        <v>29</v>
      </c>
      <c r="E2250" s="77">
        <v>2018</v>
      </c>
      <c r="F2250" s="77">
        <v>40.157840299999997</v>
      </c>
      <c r="G2250" s="77">
        <v>-83.075186900000006</v>
      </c>
      <c r="H2250" s="77">
        <v>0</v>
      </c>
      <c r="I2250" s="77" t="s">
        <v>1626</v>
      </c>
      <c r="J2250" s="77">
        <v>39.739236400000003</v>
      </c>
      <c r="K2250" s="77">
        <v>-104.9848623</v>
      </c>
      <c r="L2250" s="77">
        <v>3727.0401101734301</v>
      </c>
      <c r="M2250" s="77">
        <v>0.67866788189715299</v>
      </c>
      <c r="N2250" s="77">
        <v>0</v>
      </c>
      <c r="O2250" s="77">
        <v>715.59170115329903</v>
      </c>
      <c r="P2250" s="87" cm="1">
        <f t="array" ref="P2250">IF($X2250="Non-local",VLOOKUP($E2250,$AI$64:$AW$68,COLUMN($AW:$AW)-COLUMN($AH:$AH),FALSE),IF($X2250="Unknown",VLOOKUP($E2250,$AI$71:$AW$75,COLUMN($AW:$AW)-COLUMN($AH:$AH),FALSE),0))</f>
        <v>284</v>
      </c>
      <c r="Q2250" s="87" cm="1">
        <f t="array" ref="Q2250">IF($X2250="Non-local",VLOOKUP($E2250,$AI$40:$AW$44,COLUMN($AW:$AW)-COLUMN($AH:$AH),FALSE),IF($X2250="Unknown",VLOOKUP($E2250,$AI$47:$AW$51,COLUMN($AW:$AW)-COLUMN($AH:$AH),FALSE),0))</f>
        <v>701.10299999999995</v>
      </c>
      <c r="R2250" s="87" cm="1">
        <f t="array" ref="R2250">IF($X2250="Non-local",VLOOKUP($E2250,$AI$88:$AW$92,COLUMN($AW:$AW)-COLUMN($AH:$AH),FALSE),IF($X2250="Unknown",VLOOKUP($E2250,$AI$95:$AW$99,COLUMN($AW:$AW)-COLUMN($AH:$AH),FALSE),0))</f>
        <v>0.15773661179887363</v>
      </c>
      <c r="S2250" s="87" cm="1">
        <f t="array" ref="S2250">VLOOKUP($E2250,$AI$111:$AW$115,COLUMN($AW:$AW)-COLUMN($AH:$AH),FALSE)</f>
        <v>431.69321999999994</v>
      </c>
      <c r="T2250" s="104">
        <f t="shared" si="505"/>
        <v>0.83640449369602665</v>
      </c>
      <c r="U2250" s="104">
        <f t="shared" si="506"/>
        <v>2132.387921153299</v>
      </c>
      <c r="V2250" s="87" cm="1">
        <f t="array" ref="V2250">VLOOKUP($E2250,$AI$118:$AW$122,COLUMN($AW:$AW)-COLUMN($AH:$AH),FALSE)</f>
        <v>0</v>
      </c>
      <c r="W2250" s="87" t="str">
        <f t="shared" si="510"/>
        <v>Domestic</v>
      </c>
      <c r="X2250" s="87" t="str">
        <f t="shared" si="511"/>
        <v>Non-local</v>
      </c>
      <c r="Y2250" s="104"/>
      <c r="Z2250" s="87" t="str">
        <f t="shared" si="507"/>
        <v>USA</v>
      </c>
      <c r="AA2250" s="87" t="str">
        <f t="shared" si="508"/>
        <v>USA</v>
      </c>
      <c r="AB2250" s="82" cm="1">
        <f t="array" ref="AB2250">VLOOKUP(B2250,'GDP per Capita'!$T$2:$V$4235,COLUMN('GDP per Capita'!$V:$V)-COLUMN('GDP per Capita'!$S:$S),FALSE)</f>
        <v>63809.64</v>
      </c>
      <c r="AC2250" s="82">
        <f t="shared" si="512"/>
        <v>63809.64</v>
      </c>
      <c r="AD2250" s="82">
        <f t="shared" si="513"/>
        <v>63809.64</v>
      </c>
      <c r="AE2250" s="88">
        <f t="shared" si="509"/>
        <v>3.3417958809253571E-2</v>
      </c>
    </row>
    <row r="2251" spans="1:31">
      <c r="A2251" s="77" t="s">
        <v>954</v>
      </c>
      <c r="B2251" s="77">
        <v>2250</v>
      </c>
      <c r="C2251" s="77" t="s">
        <v>29</v>
      </c>
      <c r="D2251" s="77" t="s">
        <v>29</v>
      </c>
      <c r="E2251" s="77">
        <v>2018</v>
      </c>
      <c r="F2251" s="77">
        <v>39.734838099999997</v>
      </c>
      <c r="G2251" s="77">
        <v>-104.9653271</v>
      </c>
      <c r="H2251" s="77">
        <v>1</v>
      </c>
      <c r="I2251" s="77" t="s">
        <v>1626</v>
      </c>
      <c r="J2251" s="77">
        <v>39.739236400000003</v>
      </c>
      <c r="K2251" s="77">
        <v>-104.9848623</v>
      </c>
      <c r="L2251" s="77">
        <v>3.4810610096224801</v>
      </c>
      <c r="M2251" s="77">
        <v>0</v>
      </c>
      <c r="N2251" s="77">
        <v>0</v>
      </c>
      <c r="O2251" s="77">
        <v>0</v>
      </c>
      <c r="P2251" s="87" cm="1">
        <f t="array" ref="P2251">IF($X2251="Non-local",VLOOKUP($E2251,$AI$64:$AW$68,COLUMN($AW:$AW)-COLUMN($AH:$AH),FALSE),IF($X2251="Unknown",VLOOKUP($E2251,$AI$71:$AW$75,COLUMN($AW:$AW)-COLUMN($AH:$AH),FALSE),0))</f>
        <v>0</v>
      </c>
      <c r="Q2251" s="87" cm="1">
        <f t="array" ref="Q2251">IF($X2251="Non-local",VLOOKUP($E2251,$AI$40:$AW$44,COLUMN($AW:$AW)-COLUMN($AH:$AH),FALSE),IF($X2251="Unknown",VLOOKUP($E2251,$AI$47:$AW$51,COLUMN($AW:$AW)-COLUMN($AH:$AH),FALSE),0))</f>
        <v>0</v>
      </c>
      <c r="R2251" s="87" cm="1">
        <f t="array" ref="R2251">IF($X2251="Non-local",VLOOKUP($E2251,$AI$88:$AW$92,COLUMN($AW:$AW)-COLUMN($AH:$AH),FALSE),IF($X2251="Unknown",VLOOKUP($E2251,$AI$95:$AW$99,COLUMN($AW:$AW)-COLUMN($AH:$AH),FALSE),0))</f>
        <v>0</v>
      </c>
      <c r="S2251" s="87" cm="1">
        <f t="array" ref="S2251">VLOOKUP($E2251,$AI$111:$AW$115,COLUMN($AW:$AW)-COLUMN($AH:$AH),FALSE)</f>
        <v>431.69321999999994</v>
      </c>
      <c r="T2251" s="104">
        <f t="shared" si="505"/>
        <v>0</v>
      </c>
      <c r="U2251" s="104">
        <f t="shared" si="506"/>
        <v>431.69321999999994</v>
      </c>
      <c r="V2251" s="87" cm="1">
        <f t="array" ref="V2251">VLOOKUP($E2251,$AI$118:$AW$122,COLUMN($AW:$AW)-COLUMN($AH:$AH),FALSE)</f>
        <v>0</v>
      </c>
      <c r="W2251" s="87" t="str">
        <f t="shared" si="510"/>
        <v>Domestic</v>
      </c>
      <c r="X2251" s="87" t="str">
        <f t="shared" si="511"/>
        <v>Local</v>
      </c>
      <c r="Y2251" s="104"/>
      <c r="Z2251" s="87" t="str">
        <f t="shared" si="507"/>
        <v>USA</v>
      </c>
      <c r="AA2251" s="87" t="str">
        <f t="shared" si="508"/>
        <v>USA</v>
      </c>
      <c r="AB2251" s="82" cm="1">
        <f t="array" ref="AB2251">VLOOKUP(B2251,'GDP per Capita'!$T$2:$V$4235,COLUMN('GDP per Capita'!$V:$V)-COLUMN('GDP per Capita'!$S:$S),FALSE)</f>
        <v>63809.64</v>
      </c>
      <c r="AC2251" s="82">
        <f t="shared" si="512"/>
        <v>63809.64</v>
      </c>
      <c r="AD2251" s="82">
        <f t="shared" si="513"/>
        <v>63809.64</v>
      </c>
      <c r="AE2251" s="88">
        <f t="shared" si="509"/>
        <v>6.7653291885050593E-3</v>
      </c>
    </row>
    <row r="2252" spans="1:31">
      <c r="A2252" s="77" t="s">
        <v>886</v>
      </c>
      <c r="B2252" s="77">
        <v>2251</v>
      </c>
      <c r="C2252" s="77" t="s">
        <v>29</v>
      </c>
      <c r="D2252" s="77" t="s">
        <v>29</v>
      </c>
      <c r="E2252" s="77">
        <v>2018</v>
      </c>
      <c r="F2252" s="77">
        <v>39.284749400000003</v>
      </c>
      <c r="G2252" s="77">
        <v>-76.620474639699793</v>
      </c>
      <c r="H2252" s="77">
        <v>0</v>
      </c>
      <c r="I2252" s="77" t="s">
        <v>1626</v>
      </c>
      <c r="J2252" s="77">
        <v>39.739236400000003</v>
      </c>
      <c r="K2252" s="77">
        <v>-104.9848623</v>
      </c>
      <c r="L2252" s="77">
        <v>4847.1652845491499</v>
      </c>
      <c r="M2252" s="77">
        <v>0.85606792474089199</v>
      </c>
      <c r="N2252" s="77">
        <v>0</v>
      </c>
      <c r="O2252" s="77">
        <v>581.659834145898</v>
      </c>
      <c r="P2252" s="87" cm="1">
        <f t="array" ref="P2252">IF($X2252="Non-local",VLOOKUP($E2252,$AI$64:$AW$68,COLUMN($AW:$AW)-COLUMN($AH:$AH),FALSE),IF($X2252="Unknown",VLOOKUP($E2252,$AI$71:$AW$75,COLUMN($AW:$AW)-COLUMN($AH:$AH),FALSE),0))</f>
        <v>284</v>
      </c>
      <c r="Q2252" s="87" cm="1">
        <f t="array" ref="Q2252">IF($X2252="Non-local",VLOOKUP($E2252,$AI$40:$AW$44,COLUMN($AW:$AW)-COLUMN($AH:$AH),FALSE),IF($X2252="Unknown",VLOOKUP($E2252,$AI$47:$AW$51,COLUMN($AW:$AW)-COLUMN($AH:$AH),FALSE),0))</f>
        <v>701.10299999999995</v>
      </c>
      <c r="R2252" s="87" cm="1">
        <f t="array" ref="R2252">IF($X2252="Non-local",VLOOKUP($E2252,$AI$88:$AW$92,COLUMN($AW:$AW)-COLUMN($AH:$AH),FALSE),IF($X2252="Unknown",VLOOKUP($E2252,$AI$95:$AW$99,COLUMN($AW:$AW)-COLUMN($AH:$AH),FALSE),0))</f>
        <v>0.15773661179887363</v>
      </c>
      <c r="S2252" s="87" cm="1">
        <f t="array" ref="S2252">VLOOKUP($E2252,$AI$111:$AW$115,COLUMN($AW:$AW)-COLUMN($AH:$AH),FALSE)</f>
        <v>431.69321999999994</v>
      </c>
      <c r="T2252" s="104">
        <f t="shared" si="505"/>
        <v>1.0138045365397657</v>
      </c>
      <c r="U2252" s="104">
        <f t="shared" si="506"/>
        <v>1998.456054145898</v>
      </c>
      <c r="V2252" s="87" cm="1">
        <f t="array" ref="V2252">VLOOKUP($E2252,$AI$118:$AW$122,COLUMN($AW:$AW)-COLUMN($AH:$AH),FALSE)</f>
        <v>0</v>
      </c>
      <c r="W2252" s="87" t="str">
        <f t="shared" si="510"/>
        <v>Domestic</v>
      </c>
      <c r="X2252" s="87" t="str">
        <f t="shared" si="511"/>
        <v>Non-local</v>
      </c>
      <c r="Y2252" s="104"/>
      <c r="Z2252" s="87" t="str">
        <f t="shared" si="507"/>
        <v>USA</v>
      </c>
      <c r="AA2252" s="87" t="str">
        <f t="shared" si="508"/>
        <v>USA</v>
      </c>
      <c r="AB2252" s="82" cm="1">
        <f t="array" ref="AB2252">VLOOKUP(B2252,'GDP per Capita'!$T$2:$V$4235,COLUMN('GDP per Capita'!$V:$V)-COLUMN('GDP per Capita'!$S:$S),FALSE)</f>
        <v>63809.64</v>
      </c>
      <c r="AC2252" s="82">
        <f t="shared" si="512"/>
        <v>63809.64</v>
      </c>
      <c r="AD2252" s="82">
        <f t="shared" si="513"/>
        <v>63809.64</v>
      </c>
      <c r="AE2252" s="88">
        <f t="shared" si="509"/>
        <v>3.1319030387037101E-2</v>
      </c>
    </row>
    <row r="2253" spans="1:31">
      <c r="A2253" s="77" t="s">
        <v>1636</v>
      </c>
      <c r="B2253" s="77">
        <v>2252</v>
      </c>
      <c r="C2253" s="77" t="s">
        <v>224</v>
      </c>
      <c r="D2253" s="77" t="s">
        <v>31</v>
      </c>
      <c r="E2253" s="77">
        <v>2018</v>
      </c>
      <c r="F2253" s="77">
        <v>49.362786200000002</v>
      </c>
      <c r="G2253" s="77">
        <v>8.6932302999999997</v>
      </c>
      <c r="H2253" s="77">
        <v>0</v>
      </c>
      <c r="I2253" s="77" t="s">
        <v>1626</v>
      </c>
      <c r="J2253" s="77">
        <v>39.739236400000003</v>
      </c>
      <c r="K2253" s="77">
        <v>-104.9848623</v>
      </c>
      <c r="L2253" s="77">
        <v>16345.7787484165</v>
      </c>
      <c r="M2253" s="77">
        <v>2.5185714099173802</v>
      </c>
      <c r="N2253" s="77">
        <v>0</v>
      </c>
      <c r="O2253" s="77">
        <v>1716.30676858373</v>
      </c>
      <c r="P2253" s="87" cm="1">
        <f t="array" ref="P2253">IF($X2253="Non-local",VLOOKUP($E2253,$AI$64:$AW$68,COLUMN($AW:$AW)-COLUMN($AH:$AH),FALSE),IF($X2253="Unknown",VLOOKUP($E2253,$AI$71:$AW$75,COLUMN($AW:$AW)-COLUMN($AH:$AH),FALSE),0))</f>
        <v>284</v>
      </c>
      <c r="Q2253" s="87" cm="1">
        <f t="array" ref="Q2253">IF($X2253="Non-local",VLOOKUP($E2253,$AI$40:$AW$44,COLUMN($AW:$AW)-COLUMN($AH:$AH),FALSE),IF($X2253="Unknown",VLOOKUP($E2253,$AI$47:$AW$51,COLUMN($AW:$AW)-COLUMN($AH:$AH),FALSE),0))</f>
        <v>701.10299999999995</v>
      </c>
      <c r="R2253" s="87" cm="1">
        <f t="array" ref="R2253">IF($X2253="Non-local",VLOOKUP($E2253,$AI$88:$AW$92,COLUMN($AW:$AW)-COLUMN($AH:$AH),FALSE),IF($X2253="Unknown",VLOOKUP($E2253,$AI$95:$AW$99,COLUMN($AW:$AW)-COLUMN($AH:$AH),FALSE),0))</f>
        <v>0.15773661179887363</v>
      </c>
      <c r="S2253" s="87" cm="1">
        <f t="array" ref="S2253">VLOOKUP($E2253,$AI$111:$AW$115,COLUMN($AW:$AW)-COLUMN($AH:$AH),FALSE)</f>
        <v>431.69321999999994</v>
      </c>
      <c r="T2253" s="104">
        <f t="shared" si="505"/>
        <v>2.6763080217162538</v>
      </c>
      <c r="U2253" s="104">
        <f t="shared" si="506"/>
        <v>3133.1029885837302</v>
      </c>
      <c r="V2253" s="87" cm="1">
        <f t="array" ref="V2253">VLOOKUP($E2253,$AI$118:$AW$122,COLUMN($AW:$AW)-COLUMN($AH:$AH),FALSE)</f>
        <v>0</v>
      </c>
      <c r="W2253" s="87" t="str">
        <f t="shared" si="510"/>
        <v>International</v>
      </c>
      <c r="X2253" s="87" t="str">
        <f t="shared" si="511"/>
        <v>Non-local</v>
      </c>
      <c r="Y2253" s="104"/>
      <c r="Z2253" s="87" t="str">
        <f t="shared" si="507"/>
        <v>Germany</v>
      </c>
      <c r="AA2253" s="87" t="str">
        <f t="shared" si="508"/>
        <v>Europe</v>
      </c>
      <c r="AB2253" s="82" cm="1">
        <f t="array" ref="AB2253">VLOOKUP(B2253,'GDP per Capita'!$T$2:$V$4235,COLUMN('GDP per Capita'!$V:$V)-COLUMN('GDP per Capita'!$S:$S),FALSE)</f>
        <v>49180.54</v>
      </c>
      <c r="AC2253" s="82">
        <f t="shared" si="512"/>
        <v>49180.54</v>
      </c>
      <c r="AD2253" s="82">
        <f t="shared" si="513"/>
        <v>49180.54</v>
      </c>
      <c r="AE2253" s="88">
        <f t="shared" si="509"/>
        <v>6.3706152648664083E-2</v>
      </c>
    </row>
    <row r="2254" spans="1:31">
      <c r="A2254" s="77" t="s">
        <v>1637</v>
      </c>
      <c r="B2254" s="77">
        <v>2253</v>
      </c>
      <c r="C2254" s="77" t="s">
        <v>416</v>
      </c>
      <c r="D2254" s="77" t="s">
        <v>31</v>
      </c>
      <c r="E2254" s="77">
        <v>2018</v>
      </c>
      <c r="F2254" s="77">
        <v>50.902534899999999</v>
      </c>
      <c r="G2254" s="77">
        <v>-1.4041889999999999</v>
      </c>
      <c r="H2254" s="77">
        <v>0</v>
      </c>
      <c r="I2254" s="77" t="s">
        <v>1626</v>
      </c>
      <c r="J2254" s="77">
        <v>39.739236400000003</v>
      </c>
      <c r="K2254" s="77">
        <v>-104.9848623</v>
      </c>
      <c r="L2254" s="77">
        <v>15017.045668464199</v>
      </c>
      <c r="M2254" s="77">
        <v>2.3145522150163602</v>
      </c>
      <c r="N2254" s="77">
        <v>0</v>
      </c>
      <c r="O2254" s="77">
        <v>1576.7897951887401</v>
      </c>
      <c r="P2254" s="87" cm="1">
        <f t="array" ref="P2254">IF($X2254="Non-local",VLOOKUP($E2254,$AI$64:$AW$68,COLUMN($AW:$AW)-COLUMN($AH:$AH),FALSE),IF($X2254="Unknown",VLOOKUP($E2254,$AI$71:$AW$75,COLUMN($AW:$AW)-COLUMN($AH:$AH),FALSE),0))</f>
        <v>284</v>
      </c>
      <c r="Q2254" s="87" cm="1">
        <f t="array" ref="Q2254">IF($X2254="Non-local",VLOOKUP($E2254,$AI$40:$AW$44,COLUMN($AW:$AW)-COLUMN($AH:$AH),FALSE),IF($X2254="Unknown",VLOOKUP($E2254,$AI$47:$AW$51,COLUMN($AW:$AW)-COLUMN($AH:$AH),FALSE),0))</f>
        <v>701.10299999999995</v>
      </c>
      <c r="R2254" s="87" cm="1">
        <f t="array" ref="R2254">IF($X2254="Non-local",VLOOKUP($E2254,$AI$88:$AW$92,COLUMN($AW:$AW)-COLUMN($AH:$AH),FALSE),IF($X2254="Unknown",VLOOKUP($E2254,$AI$95:$AW$99,COLUMN($AW:$AW)-COLUMN($AH:$AH),FALSE),0))</f>
        <v>0.15773661179887363</v>
      </c>
      <c r="S2254" s="87" cm="1">
        <f t="array" ref="S2254">VLOOKUP($E2254,$AI$111:$AW$115,COLUMN($AW:$AW)-COLUMN($AH:$AH),FALSE)</f>
        <v>431.69321999999994</v>
      </c>
      <c r="T2254" s="104">
        <f t="shared" si="505"/>
        <v>2.4722888268152339</v>
      </c>
      <c r="U2254" s="104">
        <f t="shared" si="506"/>
        <v>2993.58601518874</v>
      </c>
      <c r="V2254" s="87" cm="1">
        <f t="array" ref="V2254">VLOOKUP($E2254,$AI$118:$AW$122,COLUMN($AW:$AW)-COLUMN($AH:$AH),FALSE)</f>
        <v>0</v>
      </c>
      <c r="W2254" s="87" t="str">
        <f t="shared" si="510"/>
        <v>International</v>
      </c>
      <c r="X2254" s="87" t="str">
        <f t="shared" si="511"/>
        <v>Non-local</v>
      </c>
      <c r="Y2254" s="104"/>
      <c r="Z2254" s="87" t="str">
        <f t="shared" si="507"/>
        <v>United Kingdom</v>
      </c>
      <c r="AA2254" s="87" t="str">
        <f t="shared" si="508"/>
        <v>Europe</v>
      </c>
      <c r="AB2254" s="82" cm="1">
        <f t="array" ref="AB2254">VLOOKUP(B2254,'GDP per Capita'!$T$2:$V$4235,COLUMN('GDP per Capita'!$V:$V)-COLUMN('GDP per Capita'!$S:$S),FALSE)</f>
        <v>40800.480000000003</v>
      </c>
      <c r="AC2254" s="82">
        <f t="shared" si="512"/>
        <v>40800.480000000003</v>
      </c>
      <c r="AD2254" s="82">
        <f t="shared" si="513"/>
        <v>40800.480000000003</v>
      </c>
      <c r="AE2254" s="88">
        <f t="shared" si="509"/>
        <v>7.3371343062354655E-2</v>
      </c>
    </row>
    <row r="2255" spans="1:31">
      <c r="A2255" s="77" t="s">
        <v>933</v>
      </c>
      <c r="B2255" s="77">
        <v>2254</v>
      </c>
      <c r="C2255" s="77" t="s">
        <v>29</v>
      </c>
      <c r="D2255" s="77" t="s">
        <v>29</v>
      </c>
      <c r="E2255" s="77">
        <v>2018</v>
      </c>
      <c r="F2255" s="77">
        <v>33.554113000000001</v>
      </c>
      <c r="G2255" s="77">
        <v>-86.804218999999904</v>
      </c>
      <c r="H2255" s="77">
        <v>0</v>
      </c>
      <c r="I2255" s="77" t="s">
        <v>1626</v>
      </c>
      <c r="J2255" s="77">
        <v>39.739236400000003</v>
      </c>
      <c r="K2255" s="77">
        <v>-104.9848623</v>
      </c>
      <c r="L2255" s="77">
        <v>3515.1970198192598</v>
      </c>
      <c r="M2255" s="77">
        <v>0.64494302174086005</v>
      </c>
      <c r="N2255" s="77">
        <v>0</v>
      </c>
      <c r="O2255" s="77">
        <v>674.917827805299</v>
      </c>
      <c r="P2255" s="87" cm="1">
        <f t="array" ref="P2255">IF($X2255="Non-local",VLOOKUP($E2255,$AI$64:$AW$68,COLUMN($AW:$AW)-COLUMN($AH:$AH),FALSE),IF($X2255="Unknown",VLOOKUP($E2255,$AI$71:$AW$75,COLUMN($AW:$AW)-COLUMN($AH:$AH),FALSE),0))</f>
        <v>284</v>
      </c>
      <c r="Q2255" s="87" cm="1">
        <f t="array" ref="Q2255">IF($X2255="Non-local",VLOOKUP($E2255,$AI$40:$AW$44,COLUMN($AW:$AW)-COLUMN($AH:$AH),FALSE),IF($X2255="Unknown",VLOOKUP($E2255,$AI$47:$AW$51,COLUMN($AW:$AW)-COLUMN($AH:$AH),FALSE),0))</f>
        <v>701.10299999999995</v>
      </c>
      <c r="R2255" s="87" cm="1">
        <f t="array" ref="R2255">IF($X2255="Non-local",VLOOKUP($E2255,$AI$88:$AW$92,COLUMN($AW:$AW)-COLUMN($AH:$AH),FALSE),IF($X2255="Unknown",VLOOKUP($E2255,$AI$95:$AW$99,COLUMN($AW:$AW)-COLUMN($AH:$AH),FALSE),0))</f>
        <v>0.15773661179887363</v>
      </c>
      <c r="S2255" s="87" cm="1">
        <f t="array" ref="S2255">VLOOKUP($E2255,$AI$111:$AW$115,COLUMN($AW:$AW)-COLUMN($AH:$AH),FALSE)</f>
        <v>431.69321999999994</v>
      </c>
      <c r="T2255" s="104">
        <f t="shared" si="505"/>
        <v>0.80267963353973371</v>
      </c>
      <c r="U2255" s="104">
        <f t="shared" si="506"/>
        <v>2091.7140478052988</v>
      </c>
      <c r="V2255" s="87" cm="1">
        <f t="array" ref="V2255">VLOOKUP($E2255,$AI$118:$AW$122,COLUMN($AW:$AW)-COLUMN($AH:$AH),FALSE)</f>
        <v>0</v>
      </c>
      <c r="W2255" s="87" t="str">
        <f t="shared" si="510"/>
        <v>Domestic</v>
      </c>
      <c r="X2255" s="87" t="str">
        <f t="shared" si="511"/>
        <v>Non-local</v>
      </c>
      <c r="Y2255" s="104"/>
      <c r="Z2255" s="87" t="str">
        <f t="shared" si="507"/>
        <v>USA</v>
      </c>
      <c r="AA2255" s="87" t="str">
        <f t="shared" si="508"/>
        <v>USA</v>
      </c>
      <c r="AB2255" s="82" cm="1">
        <f t="array" ref="AB2255">VLOOKUP(B2255,'GDP per Capita'!$T$2:$V$4235,COLUMN('GDP per Capita'!$V:$V)-COLUMN('GDP per Capita'!$S:$S),FALSE)</f>
        <v>63809.64</v>
      </c>
      <c r="AC2255" s="82">
        <f t="shared" si="512"/>
        <v>63809.64</v>
      </c>
      <c r="AD2255" s="82">
        <f t="shared" si="513"/>
        <v>63809.64</v>
      </c>
      <c r="AE2255" s="88">
        <f t="shared" si="509"/>
        <v>3.2780533596574103E-2</v>
      </c>
    </row>
    <row r="2256" spans="1:31">
      <c r="A2256" s="77" t="s">
        <v>1081</v>
      </c>
      <c r="B2256" s="77">
        <v>2255</v>
      </c>
      <c r="C2256" s="77" t="s">
        <v>29</v>
      </c>
      <c r="D2256" s="77" t="s">
        <v>29</v>
      </c>
      <c r="E2256" s="77">
        <v>2018</v>
      </c>
      <c r="F2256" s="77">
        <v>44.038964899999897</v>
      </c>
      <c r="G2256" s="77">
        <v>-123.10339879999999</v>
      </c>
      <c r="H2256" s="77">
        <v>0</v>
      </c>
      <c r="I2256" s="77" t="s">
        <v>1626</v>
      </c>
      <c r="J2256" s="77">
        <v>39.739236400000003</v>
      </c>
      <c r="K2256" s="77">
        <v>-104.9848623</v>
      </c>
      <c r="L2256" s="77">
        <v>3140.7240569846399</v>
      </c>
      <c r="M2256" s="77">
        <v>0.58532791566023801</v>
      </c>
      <c r="N2256" s="77">
        <v>0</v>
      </c>
      <c r="O2256" s="77">
        <v>603.01901894105197</v>
      </c>
      <c r="P2256" s="87" cm="1">
        <f t="array" ref="P2256">IF($X2256="Non-local",VLOOKUP($E2256,$AI$64:$AW$68,COLUMN($AW:$AW)-COLUMN($AH:$AH),FALSE),IF($X2256="Unknown",VLOOKUP($E2256,$AI$71:$AW$75,COLUMN($AW:$AW)-COLUMN($AH:$AH),FALSE),0))</f>
        <v>284</v>
      </c>
      <c r="Q2256" s="87" cm="1">
        <f t="array" ref="Q2256">IF($X2256="Non-local",VLOOKUP($E2256,$AI$40:$AW$44,COLUMN($AW:$AW)-COLUMN($AH:$AH),FALSE),IF($X2256="Unknown",VLOOKUP($E2256,$AI$47:$AW$51,COLUMN($AW:$AW)-COLUMN($AH:$AH),FALSE),0))</f>
        <v>701.10299999999995</v>
      </c>
      <c r="R2256" s="87" cm="1">
        <f t="array" ref="R2256">IF($X2256="Non-local",VLOOKUP($E2256,$AI$88:$AW$92,COLUMN($AW:$AW)-COLUMN($AH:$AH),FALSE),IF($X2256="Unknown",VLOOKUP($E2256,$AI$95:$AW$99,COLUMN($AW:$AW)-COLUMN($AH:$AH),FALSE),0))</f>
        <v>0.15773661179887363</v>
      </c>
      <c r="S2256" s="87" cm="1">
        <f t="array" ref="S2256">VLOOKUP($E2256,$AI$111:$AW$115,COLUMN($AW:$AW)-COLUMN($AH:$AH),FALSE)</f>
        <v>431.69321999999994</v>
      </c>
      <c r="T2256" s="104">
        <f t="shared" si="505"/>
        <v>0.74306452745911167</v>
      </c>
      <c r="U2256" s="104">
        <f t="shared" si="506"/>
        <v>2019.8152389410518</v>
      </c>
      <c r="V2256" s="87" cm="1">
        <f t="array" ref="V2256">VLOOKUP($E2256,$AI$118:$AW$122,COLUMN($AW:$AW)-COLUMN($AH:$AH),FALSE)</f>
        <v>0</v>
      </c>
      <c r="W2256" s="87" t="str">
        <f t="shared" si="510"/>
        <v>Domestic</v>
      </c>
      <c r="X2256" s="87" t="str">
        <f t="shared" si="511"/>
        <v>Non-local</v>
      </c>
      <c r="Y2256" s="104"/>
      <c r="Z2256" s="87" t="str">
        <f t="shared" si="507"/>
        <v>USA</v>
      </c>
      <c r="AA2256" s="87" t="str">
        <f t="shared" si="508"/>
        <v>USA</v>
      </c>
      <c r="AB2256" s="82" cm="1">
        <f t="array" ref="AB2256">VLOOKUP(B2256,'GDP per Capita'!$T$2:$V$4235,COLUMN('GDP per Capita'!$V:$V)-COLUMN('GDP per Capita'!$S:$S),FALSE)</f>
        <v>63809.64</v>
      </c>
      <c r="AC2256" s="82">
        <f t="shared" si="512"/>
        <v>63809.64</v>
      </c>
      <c r="AD2256" s="82">
        <f t="shared" si="513"/>
        <v>63809.64</v>
      </c>
      <c r="AE2256" s="88">
        <f t="shared" si="509"/>
        <v>3.1653763270581871E-2</v>
      </c>
    </row>
    <row r="2257" spans="1:31">
      <c r="A2257" s="77" t="s">
        <v>1564</v>
      </c>
      <c r="B2257" s="77">
        <v>2256</v>
      </c>
      <c r="C2257" s="77" t="s">
        <v>29</v>
      </c>
      <c r="D2257" s="77" t="s">
        <v>29</v>
      </c>
      <c r="E2257" s="77">
        <v>2018</v>
      </c>
      <c r="F2257" s="77">
        <v>40.419756999999997</v>
      </c>
      <c r="G2257" s="77">
        <v>-77.187146400000003</v>
      </c>
      <c r="H2257" s="77">
        <v>0</v>
      </c>
      <c r="I2257" s="77" t="s">
        <v>1626</v>
      </c>
      <c r="J2257" s="77">
        <v>39.739236400000003</v>
      </c>
      <c r="K2257" s="77">
        <v>-104.9848623</v>
      </c>
      <c r="L2257" s="77">
        <v>4712.9904719251999</v>
      </c>
      <c r="M2257" s="77">
        <v>0.83562857396190304</v>
      </c>
      <c r="N2257" s="77">
        <v>0</v>
      </c>
      <c r="O2257" s="77">
        <v>565.55885663102401</v>
      </c>
      <c r="P2257" s="87" cm="1">
        <f t="array" ref="P2257">IF($X2257="Non-local",VLOOKUP($E2257,$AI$64:$AW$68,COLUMN($AW:$AW)-COLUMN($AH:$AH),FALSE),IF($X2257="Unknown",VLOOKUP($E2257,$AI$71:$AW$75,COLUMN($AW:$AW)-COLUMN($AH:$AH),FALSE),0))</f>
        <v>284</v>
      </c>
      <c r="Q2257" s="87" cm="1">
        <f t="array" ref="Q2257">IF($X2257="Non-local",VLOOKUP($E2257,$AI$40:$AW$44,COLUMN($AW:$AW)-COLUMN($AH:$AH),FALSE),IF($X2257="Unknown",VLOOKUP($E2257,$AI$47:$AW$51,COLUMN($AW:$AW)-COLUMN($AH:$AH),FALSE),0))</f>
        <v>701.10299999999995</v>
      </c>
      <c r="R2257" s="87" cm="1">
        <f t="array" ref="R2257">IF($X2257="Non-local",VLOOKUP($E2257,$AI$88:$AW$92,COLUMN($AW:$AW)-COLUMN($AH:$AH),FALSE),IF($X2257="Unknown",VLOOKUP($E2257,$AI$95:$AW$99,COLUMN($AW:$AW)-COLUMN($AH:$AH),FALSE),0))</f>
        <v>0.15773661179887363</v>
      </c>
      <c r="S2257" s="87" cm="1">
        <f t="array" ref="S2257">VLOOKUP($E2257,$AI$111:$AW$115,COLUMN($AW:$AW)-COLUMN($AH:$AH),FALSE)</f>
        <v>431.69321999999994</v>
      </c>
      <c r="T2257" s="104">
        <f t="shared" si="505"/>
        <v>0.9933651857607767</v>
      </c>
      <c r="U2257" s="104">
        <f t="shared" si="506"/>
        <v>1982.3550766310238</v>
      </c>
      <c r="V2257" s="87" cm="1">
        <f t="array" ref="V2257">VLOOKUP($E2257,$AI$118:$AW$122,COLUMN($AW:$AW)-COLUMN($AH:$AH),FALSE)</f>
        <v>0</v>
      </c>
      <c r="W2257" s="87" t="str">
        <f t="shared" si="510"/>
        <v>Domestic</v>
      </c>
      <c r="X2257" s="87" t="str">
        <f t="shared" si="511"/>
        <v>Non-local</v>
      </c>
      <c r="Y2257" s="104"/>
      <c r="Z2257" s="87" t="str">
        <f t="shared" si="507"/>
        <v>USA</v>
      </c>
      <c r="AA2257" s="87" t="str">
        <f t="shared" si="508"/>
        <v>USA</v>
      </c>
      <c r="AB2257" s="82" cm="1">
        <f t="array" ref="AB2257">VLOOKUP(B2257,'GDP per Capita'!$T$2:$V$4235,COLUMN('GDP per Capita'!$V:$V)-COLUMN('GDP per Capita'!$S:$S),FALSE)</f>
        <v>63809.64</v>
      </c>
      <c r="AC2257" s="82">
        <f t="shared" si="512"/>
        <v>63809.64</v>
      </c>
      <c r="AD2257" s="82">
        <f t="shared" si="513"/>
        <v>63809.64</v>
      </c>
      <c r="AE2257" s="88">
        <f t="shared" si="509"/>
        <v>3.1066702094401783E-2</v>
      </c>
    </row>
    <row r="2258" spans="1:31">
      <c r="A2258" s="77" t="s">
        <v>886</v>
      </c>
      <c r="B2258" s="77">
        <v>2257</v>
      </c>
      <c r="C2258" s="77" t="s">
        <v>29</v>
      </c>
      <c r="D2258" s="77" t="s">
        <v>29</v>
      </c>
      <c r="E2258" s="77">
        <v>2018</v>
      </c>
      <c r="F2258" s="77">
        <v>39.284749400000003</v>
      </c>
      <c r="G2258" s="77">
        <v>-76.620474639699793</v>
      </c>
      <c r="H2258" s="77">
        <v>0</v>
      </c>
      <c r="I2258" s="77" t="s">
        <v>1626</v>
      </c>
      <c r="J2258" s="77">
        <v>39.739236400000003</v>
      </c>
      <c r="K2258" s="77">
        <v>-104.9848623</v>
      </c>
      <c r="L2258" s="77">
        <v>4847.1652845491499</v>
      </c>
      <c r="M2258" s="77">
        <v>0.85606792474089199</v>
      </c>
      <c r="N2258" s="77">
        <v>0</v>
      </c>
      <c r="O2258" s="77">
        <v>581.659834145898</v>
      </c>
      <c r="P2258" s="87" cm="1">
        <f t="array" ref="P2258">IF($X2258="Non-local",VLOOKUP($E2258,$AI$64:$AW$68,COLUMN($AW:$AW)-COLUMN($AH:$AH),FALSE),IF($X2258="Unknown",VLOOKUP($E2258,$AI$71:$AW$75,COLUMN($AW:$AW)-COLUMN($AH:$AH),FALSE),0))</f>
        <v>284</v>
      </c>
      <c r="Q2258" s="87" cm="1">
        <f t="array" ref="Q2258">IF($X2258="Non-local",VLOOKUP($E2258,$AI$40:$AW$44,COLUMN($AW:$AW)-COLUMN($AH:$AH),FALSE),IF($X2258="Unknown",VLOOKUP($E2258,$AI$47:$AW$51,COLUMN($AW:$AW)-COLUMN($AH:$AH),FALSE),0))</f>
        <v>701.10299999999995</v>
      </c>
      <c r="R2258" s="87" cm="1">
        <f t="array" ref="R2258">IF($X2258="Non-local",VLOOKUP($E2258,$AI$88:$AW$92,COLUMN($AW:$AW)-COLUMN($AH:$AH),FALSE),IF($X2258="Unknown",VLOOKUP($E2258,$AI$95:$AW$99,COLUMN($AW:$AW)-COLUMN($AH:$AH),FALSE),0))</f>
        <v>0.15773661179887363</v>
      </c>
      <c r="S2258" s="87" cm="1">
        <f t="array" ref="S2258">VLOOKUP($E2258,$AI$111:$AW$115,COLUMN($AW:$AW)-COLUMN($AH:$AH),FALSE)</f>
        <v>431.69321999999994</v>
      </c>
      <c r="T2258" s="104">
        <f t="shared" si="505"/>
        <v>1.0138045365397657</v>
      </c>
      <c r="U2258" s="104">
        <f t="shared" si="506"/>
        <v>1998.456054145898</v>
      </c>
      <c r="V2258" s="87" cm="1">
        <f t="array" ref="V2258">VLOOKUP($E2258,$AI$118:$AW$122,COLUMN($AW:$AW)-COLUMN($AH:$AH),FALSE)</f>
        <v>0</v>
      </c>
      <c r="W2258" s="87" t="str">
        <f t="shared" si="510"/>
        <v>Domestic</v>
      </c>
      <c r="X2258" s="87" t="str">
        <f t="shared" si="511"/>
        <v>Non-local</v>
      </c>
      <c r="Y2258" s="104"/>
      <c r="Z2258" s="87" t="str">
        <f t="shared" si="507"/>
        <v>USA</v>
      </c>
      <c r="AA2258" s="87" t="str">
        <f t="shared" si="508"/>
        <v>USA</v>
      </c>
      <c r="AB2258" s="82" cm="1">
        <f t="array" ref="AB2258">VLOOKUP(B2258,'GDP per Capita'!$T$2:$V$4235,COLUMN('GDP per Capita'!$V:$V)-COLUMN('GDP per Capita'!$S:$S),FALSE)</f>
        <v>63809.64</v>
      </c>
      <c r="AC2258" s="82">
        <f t="shared" si="512"/>
        <v>63809.64</v>
      </c>
      <c r="AD2258" s="82">
        <f t="shared" si="513"/>
        <v>63809.64</v>
      </c>
      <c r="AE2258" s="88">
        <f t="shared" si="509"/>
        <v>3.1319030387037101E-2</v>
      </c>
    </row>
    <row r="2259" spans="1:31">
      <c r="A2259" s="77" t="s">
        <v>920</v>
      </c>
      <c r="B2259" s="77">
        <v>2258</v>
      </c>
      <c r="C2259" s="77" t="s">
        <v>29</v>
      </c>
      <c r="D2259" s="77" t="s">
        <v>29</v>
      </c>
      <c r="E2259" s="77">
        <v>2018</v>
      </c>
      <c r="F2259" s="77">
        <v>32.222876499999998</v>
      </c>
      <c r="G2259" s="77">
        <v>-110.9748477</v>
      </c>
      <c r="H2259" s="77">
        <v>0</v>
      </c>
      <c r="I2259" s="77" t="s">
        <v>1626</v>
      </c>
      <c r="J2259" s="77">
        <v>39.739236400000003</v>
      </c>
      <c r="K2259" s="77">
        <v>-104.9848623</v>
      </c>
      <c r="L2259" s="77">
        <v>1987.8272419453499</v>
      </c>
      <c r="M2259" s="77">
        <v>0.42411390261836801</v>
      </c>
      <c r="N2259" s="77">
        <v>0</v>
      </c>
      <c r="O2259" s="77">
        <v>381.66283045350701</v>
      </c>
      <c r="P2259" s="87" cm="1">
        <f t="array" ref="P2259">IF($X2259="Non-local",VLOOKUP($E2259,$AI$64:$AW$68,COLUMN($AW:$AW)-COLUMN($AH:$AH),FALSE),IF($X2259="Unknown",VLOOKUP($E2259,$AI$71:$AW$75,COLUMN($AW:$AW)-COLUMN($AH:$AH),FALSE),0))</f>
        <v>284</v>
      </c>
      <c r="Q2259" s="87" cm="1">
        <f t="array" ref="Q2259">IF($X2259="Non-local",VLOOKUP($E2259,$AI$40:$AW$44,COLUMN($AW:$AW)-COLUMN($AH:$AH),FALSE),IF($X2259="Unknown",VLOOKUP($E2259,$AI$47:$AW$51,COLUMN($AW:$AW)-COLUMN($AH:$AH),FALSE),0))</f>
        <v>701.10299999999995</v>
      </c>
      <c r="R2259" s="87" cm="1">
        <f t="array" ref="R2259">IF($X2259="Non-local",VLOOKUP($E2259,$AI$88:$AW$92,COLUMN($AW:$AW)-COLUMN($AH:$AH),FALSE),IF($X2259="Unknown",VLOOKUP($E2259,$AI$95:$AW$99,COLUMN($AW:$AW)-COLUMN($AH:$AH),FALSE),0))</f>
        <v>0.15773661179887363</v>
      </c>
      <c r="S2259" s="87" cm="1">
        <f t="array" ref="S2259">VLOOKUP($E2259,$AI$111:$AW$115,COLUMN($AW:$AW)-COLUMN($AH:$AH),FALSE)</f>
        <v>431.69321999999994</v>
      </c>
      <c r="T2259" s="104">
        <f t="shared" si="505"/>
        <v>0.58185051441724167</v>
      </c>
      <c r="U2259" s="104">
        <f t="shared" si="506"/>
        <v>1798.459050453507</v>
      </c>
      <c r="V2259" s="87" cm="1">
        <f t="array" ref="V2259">VLOOKUP($E2259,$AI$118:$AW$122,COLUMN($AW:$AW)-COLUMN($AH:$AH),FALSE)</f>
        <v>0</v>
      </c>
      <c r="W2259" s="87" t="str">
        <f t="shared" si="510"/>
        <v>Domestic</v>
      </c>
      <c r="X2259" s="87" t="str">
        <f t="shared" si="511"/>
        <v>Non-local</v>
      </c>
      <c r="Y2259" s="104"/>
      <c r="Z2259" s="87" t="str">
        <f t="shared" si="507"/>
        <v>USA</v>
      </c>
      <c r="AA2259" s="87" t="str">
        <f t="shared" si="508"/>
        <v>USA</v>
      </c>
      <c r="AB2259" s="82" cm="1">
        <f t="array" ref="AB2259">VLOOKUP(B2259,'GDP per Capita'!$T$2:$V$4235,COLUMN('GDP per Capita'!$V:$V)-COLUMN('GDP per Capita'!$S:$S),FALSE)</f>
        <v>63809.64</v>
      </c>
      <c r="AC2259" s="82">
        <f t="shared" si="512"/>
        <v>63809.64</v>
      </c>
      <c r="AD2259" s="82">
        <f t="shared" si="513"/>
        <v>63809.64</v>
      </c>
      <c r="AE2259" s="88">
        <f t="shared" si="509"/>
        <v>2.8184754693076266E-2</v>
      </c>
    </row>
    <row r="2260" spans="1:31">
      <c r="A2260" s="77" t="s">
        <v>927</v>
      </c>
      <c r="B2260" s="77">
        <v>2259</v>
      </c>
      <c r="C2260" s="77" t="s">
        <v>29</v>
      </c>
      <c r="D2260" s="77" t="s">
        <v>29</v>
      </c>
      <c r="E2260" s="77">
        <v>2018</v>
      </c>
      <c r="F2260" s="77">
        <v>34.147645199999999</v>
      </c>
      <c r="G2260" s="77">
        <v>-118.1444779</v>
      </c>
      <c r="H2260" s="77">
        <v>0</v>
      </c>
      <c r="I2260" s="77" t="s">
        <v>1626</v>
      </c>
      <c r="J2260" s="77">
        <v>39.739236400000003</v>
      </c>
      <c r="K2260" s="77">
        <v>-104.9848623</v>
      </c>
      <c r="L2260" s="77">
        <v>2645.1496364796199</v>
      </c>
      <c r="M2260" s="77">
        <v>0.51090989055564195</v>
      </c>
      <c r="N2260" s="77">
        <v>0</v>
      </c>
      <c r="O2260" s="77">
        <v>507.868730204087</v>
      </c>
      <c r="P2260" s="87" cm="1">
        <f t="array" ref="P2260">IF($X2260="Non-local",VLOOKUP($E2260,$AI$64:$AW$68,COLUMN($AW:$AW)-COLUMN($AH:$AH),FALSE),IF($X2260="Unknown",VLOOKUP($E2260,$AI$71:$AW$75,COLUMN($AW:$AW)-COLUMN($AH:$AH),FALSE),0))</f>
        <v>284</v>
      </c>
      <c r="Q2260" s="87" cm="1">
        <f t="array" ref="Q2260">IF($X2260="Non-local",VLOOKUP($E2260,$AI$40:$AW$44,COLUMN($AW:$AW)-COLUMN($AH:$AH),FALSE),IF($X2260="Unknown",VLOOKUP($E2260,$AI$47:$AW$51,COLUMN($AW:$AW)-COLUMN($AH:$AH),FALSE),0))</f>
        <v>701.10299999999995</v>
      </c>
      <c r="R2260" s="87" cm="1">
        <f t="array" ref="R2260">IF($X2260="Non-local",VLOOKUP($E2260,$AI$88:$AW$92,COLUMN($AW:$AW)-COLUMN($AH:$AH),FALSE),IF($X2260="Unknown",VLOOKUP($E2260,$AI$95:$AW$99,COLUMN($AW:$AW)-COLUMN($AH:$AH),FALSE),0))</f>
        <v>0.15773661179887363</v>
      </c>
      <c r="S2260" s="87" cm="1">
        <f t="array" ref="S2260">VLOOKUP($E2260,$AI$111:$AW$115,COLUMN($AW:$AW)-COLUMN($AH:$AH),FALSE)</f>
        <v>431.69321999999994</v>
      </c>
      <c r="T2260" s="104">
        <f t="shared" si="505"/>
        <v>0.66864650235451561</v>
      </c>
      <c r="U2260" s="104">
        <f t="shared" si="506"/>
        <v>1924.6649502040868</v>
      </c>
      <c r="V2260" s="87" cm="1">
        <f t="array" ref="V2260">VLOOKUP($E2260,$AI$118:$AW$122,COLUMN($AW:$AW)-COLUMN($AH:$AH),FALSE)</f>
        <v>0</v>
      </c>
      <c r="W2260" s="87" t="str">
        <f t="shared" si="510"/>
        <v>Domestic</v>
      </c>
      <c r="X2260" s="87" t="str">
        <f t="shared" si="511"/>
        <v>Non-local</v>
      </c>
      <c r="Y2260" s="104"/>
      <c r="Z2260" s="87" t="str">
        <f t="shared" si="507"/>
        <v>USA</v>
      </c>
      <c r="AA2260" s="87" t="str">
        <f t="shared" si="508"/>
        <v>USA</v>
      </c>
      <c r="AB2260" s="82" cm="1">
        <f t="array" ref="AB2260">VLOOKUP(B2260,'GDP per Capita'!$T$2:$V$4235,COLUMN('GDP per Capita'!$V:$V)-COLUMN('GDP per Capita'!$S:$S),FALSE)</f>
        <v>63809.64</v>
      </c>
      <c r="AC2260" s="82">
        <f t="shared" si="512"/>
        <v>63809.64</v>
      </c>
      <c r="AD2260" s="82">
        <f t="shared" si="513"/>
        <v>63809.64</v>
      </c>
      <c r="AE2260" s="88">
        <f t="shared" si="509"/>
        <v>3.0162604744425559E-2</v>
      </c>
    </row>
    <row r="2261" spans="1:31">
      <c r="A2261" s="77" t="s">
        <v>884</v>
      </c>
      <c r="B2261" s="77">
        <v>2260</v>
      </c>
      <c r="C2261" s="77" t="s">
        <v>29</v>
      </c>
      <c r="D2261" s="77" t="s">
        <v>29</v>
      </c>
      <c r="E2261" s="77">
        <v>2018</v>
      </c>
      <c r="F2261" s="77">
        <v>38.894985499999997</v>
      </c>
      <c r="G2261" s="77">
        <v>-77.036570799999893</v>
      </c>
      <c r="H2261" s="77">
        <v>0</v>
      </c>
      <c r="I2261" s="77" t="s">
        <v>1626</v>
      </c>
      <c r="J2261" s="77">
        <v>39.739236400000003</v>
      </c>
      <c r="K2261" s="77">
        <v>-104.9848623</v>
      </c>
      <c r="L2261" s="77">
        <v>4792.7265655317697</v>
      </c>
      <c r="M2261" s="77">
        <v>0.84832234934912598</v>
      </c>
      <c r="N2261" s="77">
        <v>0</v>
      </c>
      <c r="O2261" s="77">
        <v>575.12718786381299</v>
      </c>
      <c r="P2261" s="87" cm="1">
        <f t="array" ref="P2261">IF($X2261="Non-local",VLOOKUP($E2261,$AI$64:$AW$68,COLUMN($AW:$AW)-COLUMN($AH:$AH),FALSE),IF($X2261="Unknown",VLOOKUP($E2261,$AI$71:$AW$75,COLUMN($AW:$AW)-COLUMN($AH:$AH),FALSE),0))</f>
        <v>284</v>
      </c>
      <c r="Q2261" s="87" cm="1">
        <f t="array" ref="Q2261">IF($X2261="Non-local",VLOOKUP($E2261,$AI$40:$AW$44,COLUMN($AW:$AW)-COLUMN($AH:$AH),FALSE),IF($X2261="Unknown",VLOOKUP($E2261,$AI$47:$AW$51,COLUMN($AW:$AW)-COLUMN($AH:$AH),FALSE),0))</f>
        <v>701.10299999999995</v>
      </c>
      <c r="R2261" s="87" cm="1">
        <f t="array" ref="R2261">IF($X2261="Non-local",VLOOKUP($E2261,$AI$88:$AW$92,COLUMN($AW:$AW)-COLUMN($AH:$AH),FALSE),IF($X2261="Unknown",VLOOKUP($E2261,$AI$95:$AW$99,COLUMN($AW:$AW)-COLUMN($AH:$AH),FALSE),0))</f>
        <v>0.15773661179887363</v>
      </c>
      <c r="S2261" s="87" cm="1">
        <f t="array" ref="S2261">VLOOKUP($E2261,$AI$111:$AW$115,COLUMN($AW:$AW)-COLUMN($AH:$AH),FALSE)</f>
        <v>431.69321999999994</v>
      </c>
      <c r="T2261" s="104">
        <f t="shared" si="505"/>
        <v>1.0060589611479995</v>
      </c>
      <c r="U2261" s="104">
        <f t="shared" si="506"/>
        <v>1991.9234078638128</v>
      </c>
      <c r="V2261" s="87" cm="1">
        <f t="array" ref="V2261">VLOOKUP($E2261,$AI$118:$AW$122,COLUMN($AW:$AW)-COLUMN($AH:$AH),FALSE)</f>
        <v>0</v>
      </c>
      <c r="W2261" s="87" t="str">
        <f t="shared" si="510"/>
        <v>Domestic</v>
      </c>
      <c r="X2261" s="87" t="str">
        <f t="shared" si="511"/>
        <v>Non-local</v>
      </c>
      <c r="Y2261" s="104"/>
      <c r="Z2261" s="87" t="str">
        <f t="shared" si="507"/>
        <v>USA</v>
      </c>
      <c r="AA2261" s="87" t="str">
        <f t="shared" si="508"/>
        <v>USA</v>
      </c>
      <c r="AB2261" s="82" cm="1">
        <f t="array" ref="AB2261">VLOOKUP(B2261,'GDP per Capita'!$T$2:$V$4235,COLUMN('GDP per Capita'!$V:$V)-COLUMN('GDP per Capita'!$S:$S),FALSE)</f>
        <v>63809.64</v>
      </c>
      <c r="AC2261" s="82">
        <f t="shared" si="512"/>
        <v>63809.64</v>
      </c>
      <c r="AD2261" s="82">
        <f t="shared" si="513"/>
        <v>63809.64</v>
      </c>
      <c r="AE2261" s="88">
        <f t="shared" si="509"/>
        <v>3.1216653280974675E-2</v>
      </c>
    </row>
    <row r="2262" spans="1:31">
      <c r="A2262" s="77" t="s">
        <v>1006</v>
      </c>
      <c r="B2262" s="77">
        <v>2261</v>
      </c>
      <c r="C2262" s="77" t="s">
        <v>29</v>
      </c>
      <c r="D2262" s="77" t="s">
        <v>29</v>
      </c>
      <c r="E2262" s="77">
        <v>2018</v>
      </c>
      <c r="F2262" s="77">
        <v>38.995946099999998</v>
      </c>
      <c r="G2262" s="77">
        <v>-77.0276230999999</v>
      </c>
      <c r="H2262" s="77">
        <v>0</v>
      </c>
      <c r="I2262" s="77" t="s">
        <v>1626</v>
      </c>
      <c r="J2262" s="77">
        <v>39.739236400000003</v>
      </c>
      <c r="K2262" s="77">
        <v>-104.9848623</v>
      </c>
      <c r="L2262" s="77">
        <v>4789.9507988833302</v>
      </c>
      <c r="M2262" s="77">
        <v>0.84788045463408501</v>
      </c>
      <c r="N2262" s="77">
        <v>0</v>
      </c>
      <c r="O2262" s="77">
        <v>574.794095865999</v>
      </c>
      <c r="P2262" s="87" cm="1">
        <f t="array" ref="P2262">IF($X2262="Non-local",VLOOKUP($E2262,$AI$64:$AW$68,COLUMN($AW:$AW)-COLUMN($AH:$AH),FALSE),IF($X2262="Unknown",VLOOKUP($E2262,$AI$71:$AW$75,COLUMN($AW:$AW)-COLUMN($AH:$AH),FALSE),0))</f>
        <v>284</v>
      </c>
      <c r="Q2262" s="87" cm="1">
        <f t="array" ref="Q2262">IF($X2262="Non-local",VLOOKUP($E2262,$AI$40:$AW$44,COLUMN($AW:$AW)-COLUMN($AH:$AH),FALSE),IF($X2262="Unknown",VLOOKUP($E2262,$AI$47:$AW$51,COLUMN($AW:$AW)-COLUMN($AH:$AH),FALSE),0))</f>
        <v>701.10299999999995</v>
      </c>
      <c r="R2262" s="87" cm="1">
        <f t="array" ref="R2262">IF($X2262="Non-local",VLOOKUP($E2262,$AI$88:$AW$92,COLUMN($AW:$AW)-COLUMN($AH:$AH),FALSE),IF($X2262="Unknown",VLOOKUP($E2262,$AI$95:$AW$99,COLUMN($AW:$AW)-COLUMN($AH:$AH),FALSE),0))</f>
        <v>0.15773661179887363</v>
      </c>
      <c r="S2262" s="87" cm="1">
        <f t="array" ref="S2262">VLOOKUP($E2262,$AI$111:$AW$115,COLUMN($AW:$AW)-COLUMN($AH:$AH),FALSE)</f>
        <v>431.69321999999994</v>
      </c>
      <c r="T2262" s="104">
        <f t="shared" si="505"/>
        <v>1.0056170664329587</v>
      </c>
      <c r="U2262" s="104">
        <f t="shared" si="506"/>
        <v>1991.5903158659987</v>
      </c>
      <c r="V2262" s="87" cm="1">
        <f t="array" ref="V2262">VLOOKUP($E2262,$AI$118:$AW$122,COLUMN($AW:$AW)-COLUMN($AH:$AH),FALSE)</f>
        <v>0</v>
      </c>
      <c r="W2262" s="87" t="str">
        <f t="shared" si="510"/>
        <v>Domestic</v>
      </c>
      <c r="X2262" s="87" t="str">
        <f t="shared" si="511"/>
        <v>Non-local</v>
      </c>
      <c r="Y2262" s="104"/>
      <c r="Z2262" s="87" t="str">
        <f t="shared" si="507"/>
        <v>USA</v>
      </c>
      <c r="AA2262" s="87" t="str">
        <f t="shared" si="508"/>
        <v>USA</v>
      </c>
      <c r="AB2262" s="82" cm="1">
        <f t="array" ref="AB2262">VLOOKUP(B2262,'GDP per Capita'!$T$2:$V$4235,COLUMN('GDP per Capita'!$V:$V)-COLUMN('GDP per Capita'!$S:$S),FALSE)</f>
        <v>63809.64</v>
      </c>
      <c r="AC2262" s="82">
        <f t="shared" si="512"/>
        <v>63809.64</v>
      </c>
      <c r="AD2262" s="82">
        <f t="shared" si="513"/>
        <v>63809.64</v>
      </c>
      <c r="AE2262" s="88">
        <f t="shared" si="509"/>
        <v>3.1211433192006706E-2</v>
      </c>
    </row>
    <row r="2263" spans="1:31">
      <c r="A2263" s="77" t="s">
        <v>34</v>
      </c>
      <c r="B2263" s="77">
        <v>2262</v>
      </c>
      <c r="C2263" s="77" t="s">
        <v>34</v>
      </c>
      <c r="D2263" s="77" t="s">
        <v>34</v>
      </c>
      <c r="E2263" s="77">
        <v>2018</v>
      </c>
      <c r="F2263" s="77">
        <v>0</v>
      </c>
      <c r="G2263" s="77">
        <v>0</v>
      </c>
      <c r="H2263" s="77">
        <v>0</v>
      </c>
      <c r="I2263" s="77" t="s">
        <v>1626</v>
      </c>
      <c r="J2263" s="77">
        <v>39.739236400000003</v>
      </c>
      <c r="K2263" s="77">
        <v>-104.9848623</v>
      </c>
      <c r="L2263" s="77">
        <v>3634.64963419997</v>
      </c>
      <c r="M2263" s="77">
        <v>0.63822810708617395</v>
      </c>
      <c r="N2263" s="77">
        <v>1</v>
      </c>
      <c r="O2263" s="77">
        <v>697.85272976639499</v>
      </c>
      <c r="P2263" s="87" cm="1">
        <f t="array" ref="P2263">IF($X2263="Non-local",VLOOKUP($E2263,$AI$64:$AW$68,COLUMN($AW:$AW)-COLUMN($AH:$AH),FALSE),IF($X2263="Unknown",VLOOKUP($E2263,$AI$71:$AW$75,COLUMN($AW:$AW)-COLUMN($AH:$AH),FALSE),0))</f>
        <v>224.79883381924199</v>
      </c>
      <c r="Q2263" s="87" cm="1">
        <f t="array" ref="Q2263">IF($X2263="Non-local",VLOOKUP($E2263,$AI$40:$AW$44,COLUMN($AW:$AW)-COLUMN($AH:$AH),FALSE),IF($X2263="Unknown",VLOOKUP($E2263,$AI$47:$AW$51,COLUMN($AW:$AW)-COLUMN($AH:$AH),FALSE),0))</f>
        <v>554.95470699708449</v>
      </c>
      <c r="R2263" s="87" cm="1">
        <f t="array" ref="R2263">IF($X2263="Non-local",VLOOKUP($E2263,$AI$88:$AW$92,COLUMN($AW:$AW)-COLUMN($AH:$AH),FALSE),IF($X2263="Unknown",VLOOKUP($E2263,$AI$95:$AW$99,COLUMN($AW:$AW)-COLUMN($AH:$AH),FALSE),0))</f>
        <v>0.12485565627811718</v>
      </c>
      <c r="S2263" s="87" cm="1">
        <f t="array" ref="S2263">VLOOKUP($E2263,$AI$111:$AW$115,COLUMN($AW:$AW)-COLUMN($AH:$AH),FALSE)</f>
        <v>431.69321999999994</v>
      </c>
      <c r="T2263" s="104">
        <f t="shared" si="505"/>
        <v>0.76308376336429107</v>
      </c>
      <c r="U2263" s="104">
        <f t="shared" si="506"/>
        <v>1909.2994905827213</v>
      </c>
      <c r="V2263" s="87" cm="1">
        <f t="array" ref="V2263">VLOOKUP($E2263,$AI$118:$AW$122,COLUMN($AW:$AW)-COLUMN($AH:$AH),FALSE)</f>
        <v>0</v>
      </c>
      <c r="W2263" s="87" t="str">
        <f t="shared" si="510"/>
        <v>Unknown</v>
      </c>
      <c r="X2263" s="87" t="str">
        <f t="shared" si="511"/>
        <v>Unknown</v>
      </c>
      <c r="Y2263" s="104"/>
      <c r="Z2263" s="87" t="str">
        <f t="shared" si="507"/>
        <v>Unknown</v>
      </c>
      <c r="AA2263" s="87" t="str">
        <f t="shared" si="508"/>
        <v>Unknown</v>
      </c>
      <c r="AB2263" s="82" t="e" cm="1">
        <f t="array" ref="AB2263">VLOOKUP(B2263,'GDP per Capita'!$T$2:$V$4235,COLUMN('GDP per Capita'!$V:$V)-COLUMN('GDP per Capita'!$S:$S),FALSE)</f>
        <v>#N/A</v>
      </c>
      <c r="AC2263" s="82" t="str">
        <f t="shared" si="512"/>
        <v/>
      </c>
      <c r="AD2263" s="82">
        <f t="shared" si="513"/>
        <v>61228.93767638311</v>
      </c>
      <c r="AE2263" s="88">
        <f t="shared" si="509"/>
        <v>3.1182959610928637E-2</v>
      </c>
    </row>
    <row r="2264" spans="1:31">
      <c r="A2264" s="77" t="s">
        <v>884</v>
      </c>
      <c r="B2264" s="77">
        <v>2263</v>
      </c>
      <c r="C2264" s="77" t="s">
        <v>29</v>
      </c>
      <c r="D2264" s="77" t="s">
        <v>29</v>
      </c>
      <c r="E2264" s="77">
        <v>2018</v>
      </c>
      <c r="F2264" s="77">
        <v>38.894985499999997</v>
      </c>
      <c r="G2264" s="77">
        <v>-77.036570799999893</v>
      </c>
      <c r="H2264" s="77">
        <v>0</v>
      </c>
      <c r="I2264" s="77" t="s">
        <v>1626</v>
      </c>
      <c r="J2264" s="77">
        <v>39.739236400000003</v>
      </c>
      <c r="K2264" s="77">
        <v>-104.9848623</v>
      </c>
      <c r="L2264" s="77">
        <v>4792.7265655317697</v>
      </c>
      <c r="M2264" s="77">
        <v>0.84832234934912598</v>
      </c>
      <c r="N2264" s="77">
        <v>0</v>
      </c>
      <c r="O2264" s="77">
        <v>575.12718786381299</v>
      </c>
      <c r="P2264" s="87" cm="1">
        <f t="array" ref="P2264">IF($X2264="Non-local",VLOOKUP($E2264,$AI$64:$AW$68,COLUMN($AW:$AW)-COLUMN($AH:$AH),FALSE),IF($X2264="Unknown",VLOOKUP($E2264,$AI$71:$AW$75,COLUMN($AW:$AW)-COLUMN($AH:$AH),FALSE),0))</f>
        <v>284</v>
      </c>
      <c r="Q2264" s="87" cm="1">
        <f t="array" ref="Q2264">IF($X2264="Non-local",VLOOKUP($E2264,$AI$40:$AW$44,COLUMN($AW:$AW)-COLUMN($AH:$AH),FALSE),IF($X2264="Unknown",VLOOKUP($E2264,$AI$47:$AW$51,COLUMN($AW:$AW)-COLUMN($AH:$AH),FALSE),0))</f>
        <v>701.10299999999995</v>
      </c>
      <c r="R2264" s="87" cm="1">
        <f t="array" ref="R2264">IF($X2264="Non-local",VLOOKUP($E2264,$AI$88:$AW$92,COLUMN($AW:$AW)-COLUMN($AH:$AH),FALSE),IF($X2264="Unknown",VLOOKUP($E2264,$AI$95:$AW$99,COLUMN($AW:$AW)-COLUMN($AH:$AH),FALSE),0))</f>
        <v>0.15773661179887363</v>
      </c>
      <c r="S2264" s="87" cm="1">
        <f t="array" ref="S2264">VLOOKUP($E2264,$AI$111:$AW$115,COLUMN($AW:$AW)-COLUMN($AH:$AH),FALSE)</f>
        <v>431.69321999999994</v>
      </c>
      <c r="T2264" s="104">
        <f t="shared" si="505"/>
        <v>1.0060589611479995</v>
      </c>
      <c r="U2264" s="104">
        <f t="shared" si="506"/>
        <v>1991.9234078638128</v>
      </c>
      <c r="V2264" s="87" cm="1">
        <f t="array" ref="V2264">VLOOKUP($E2264,$AI$118:$AW$122,COLUMN($AW:$AW)-COLUMN($AH:$AH),FALSE)</f>
        <v>0</v>
      </c>
      <c r="W2264" s="87" t="str">
        <f t="shared" si="510"/>
        <v>Domestic</v>
      </c>
      <c r="X2264" s="87" t="str">
        <f t="shared" si="511"/>
        <v>Non-local</v>
      </c>
      <c r="Y2264" s="104"/>
      <c r="Z2264" s="87" t="str">
        <f t="shared" si="507"/>
        <v>USA</v>
      </c>
      <c r="AA2264" s="87" t="str">
        <f t="shared" si="508"/>
        <v>USA</v>
      </c>
      <c r="AB2264" s="82" cm="1">
        <f t="array" ref="AB2264">VLOOKUP(B2264,'GDP per Capita'!$T$2:$V$4235,COLUMN('GDP per Capita'!$V:$V)-COLUMN('GDP per Capita'!$S:$S),FALSE)</f>
        <v>63809.64</v>
      </c>
      <c r="AC2264" s="82">
        <f t="shared" si="512"/>
        <v>63809.64</v>
      </c>
      <c r="AD2264" s="82">
        <f t="shared" si="513"/>
        <v>63809.64</v>
      </c>
      <c r="AE2264" s="88">
        <f t="shared" si="509"/>
        <v>3.1216653280974675E-2</v>
      </c>
    </row>
    <row r="2265" spans="1:31">
      <c r="A2265" s="77" t="s">
        <v>1210</v>
      </c>
      <c r="B2265" s="77">
        <v>2264</v>
      </c>
      <c r="C2265" s="77" t="s">
        <v>29</v>
      </c>
      <c r="D2265" s="77" t="s">
        <v>29</v>
      </c>
      <c r="E2265" s="77">
        <v>2018</v>
      </c>
      <c r="F2265" s="77">
        <v>32.759947499999903</v>
      </c>
      <c r="G2265" s="77">
        <v>-97.793576700000003</v>
      </c>
      <c r="H2265" s="77">
        <v>0</v>
      </c>
      <c r="I2265" s="77" t="s">
        <v>1626</v>
      </c>
      <c r="J2265" s="77">
        <v>39.739236400000003</v>
      </c>
      <c r="K2265" s="77">
        <v>-104.9848623</v>
      </c>
      <c r="L2265" s="77">
        <v>2016.52017033891</v>
      </c>
      <c r="M2265" s="77">
        <v>0.427902653903036</v>
      </c>
      <c r="N2265" s="77">
        <v>0</v>
      </c>
      <c r="O2265" s="77">
        <v>387.17187270507202</v>
      </c>
      <c r="P2265" s="87" cm="1">
        <f t="array" ref="P2265">IF($X2265="Non-local",VLOOKUP($E2265,$AI$64:$AW$68,COLUMN($AW:$AW)-COLUMN($AH:$AH),FALSE),IF($X2265="Unknown",VLOOKUP($E2265,$AI$71:$AW$75,COLUMN($AW:$AW)-COLUMN($AH:$AH),FALSE),0))</f>
        <v>284</v>
      </c>
      <c r="Q2265" s="87" cm="1">
        <f t="array" ref="Q2265">IF($X2265="Non-local",VLOOKUP($E2265,$AI$40:$AW$44,COLUMN($AW:$AW)-COLUMN($AH:$AH),FALSE),IF($X2265="Unknown",VLOOKUP($E2265,$AI$47:$AW$51,COLUMN($AW:$AW)-COLUMN($AH:$AH),FALSE),0))</f>
        <v>701.10299999999995</v>
      </c>
      <c r="R2265" s="87" cm="1">
        <f t="array" ref="R2265">IF($X2265="Non-local",VLOOKUP($E2265,$AI$88:$AW$92,COLUMN($AW:$AW)-COLUMN($AH:$AH),FALSE),IF($X2265="Unknown",VLOOKUP($E2265,$AI$95:$AW$99,COLUMN($AW:$AW)-COLUMN($AH:$AH),FALSE),0))</f>
        <v>0.15773661179887363</v>
      </c>
      <c r="S2265" s="87" cm="1">
        <f t="array" ref="S2265">VLOOKUP($E2265,$AI$111:$AW$115,COLUMN($AW:$AW)-COLUMN($AH:$AH),FALSE)</f>
        <v>431.69321999999994</v>
      </c>
      <c r="T2265" s="104">
        <f t="shared" si="505"/>
        <v>0.58563926570190961</v>
      </c>
      <c r="U2265" s="104">
        <f t="shared" si="506"/>
        <v>1803.968092705072</v>
      </c>
      <c r="V2265" s="87" cm="1">
        <f t="array" ref="V2265">VLOOKUP($E2265,$AI$118:$AW$122,COLUMN($AW:$AW)-COLUMN($AH:$AH),FALSE)</f>
        <v>0</v>
      </c>
      <c r="W2265" s="87" t="str">
        <f t="shared" si="510"/>
        <v>Domestic</v>
      </c>
      <c r="X2265" s="87" t="str">
        <f t="shared" si="511"/>
        <v>Non-local</v>
      </c>
      <c r="Y2265" s="104"/>
      <c r="Z2265" s="87" t="str">
        <f t="shared" si="507"/>
        <v>USA</v>
      </c>
      <c r="AA2265" s="87" t="str">
        <f t="shared" si="508"/>
        <v>USA</v>
      </c>
      <c r="AB2265" s="82" cm="1">
        <f t="array" ref="AB2265">VLOOKUP(B2265,'GDP per Capita'!$T$2:$V$4235,COLUMN('GDP per Capita'!$V:$V)-COLUMN('GDP per Capita'!$S:$S),FALSE)</f>
        <v>63809.64</v>
      </c>
      <c r="AC2265" s="82">
        <f t="shared" si="512"/>
        <v>63809.64</v>
      </c>
      <c r="AD2265" s="82">
        <f t="shared" si="513"/>
        <v>63809.64</v>
      </c>
      <c r="AE2265" s="88">
        <f t="shared" si="509"/>
        <v>2.8271090272646453E-2</v>
      </c>
    </row>
    <row r="2266" spans="1:31">
      <c r="A2266" s="77" t="s">
        <v>884</v>
      </c>
      <c r="B2266" s="77">
        <v>2265</v>
      </c>
      <c r="C2266" s="77" t="s">
        <v>29</v>
      </c>
      <c r="D2266" s="77" t="s">
        <v>29</v>
      </c>
      <c r="E2266" s="77">
        <v>2018</v>
      </c>
      <c r="F2266" s="77">
        <v>38.894985499999997</v>
      </c>
      <c r="G2266" s="77">
        <v>-77.036570799999893</v>
      </c>
      <c r="H2266" s="77">
        <v>0</v>
      </c>
      <c r="I2266" s="77" t="s">
        <v>1626</v>
      </c>
      <c r="J2266" s="77">
        <v>39.739236400000003</v>
      </c>
      <c r="K2266" s="77">
        <v>-104.9848623</v>
      </c>
      <c r="L2266" s="77">
        <v>4792.7265655317697</v>
      </c>
      <c r="M2266" s="77">
        <v>0.84832234934912598</v>
      </c>
      <c r="N2266" s="77">
        <v>0</v>
      </c>
      <c r="O2266" s="77">
        <v>575.12718786381299</v>
      </c>
      <c r="P2266" s="87" cm="1">
        <f t="array" ref="P2266">IF($X2266="Non-local",VLOOKUP($E2266,$AI$64:$AW$68,COLUMN($AW:$AW)-COLUMN($AH:$AH),FALSE),IF($X2266="Unknown",VLOOKUP($E2266,$AI$71:$AW$75,COLUMN($AW:$AW)-COLUMN($AH:$AH),FALSE),0))</f>
        <v>284</v>
      </c>
      <c r="Q2266" s="87" cm="1">
        <f t="array" ref="Q2266">IF($X2266="Non-local",VLOOKUP($E2266,$AI$40:$AW$44,COLUMN($AW:$AW)-COLUMN($AH:$AH),FALSE),IF($X2266="Unknown",VLOOKUP($E2266,$AI$47:$AW$51,COLUMN($AW:$AW)-COLUMN($AH:$AH),FALSE),0))</f>
        <v>701.10299999999995</v>
      </c>
      <c r="R2266" s="87" cm="1">
        <f t="array" ref="R2266">IF($X2266="Non-local",VLOOKUP($E2266,$AI$88:$AW$92,COLUMN($AW:$AW)-COLUMN($AH:$AH),FALSE),IF($X2266="Unknown",VLOOKUP($E2266,$AI$95:$AW$99,COLUMN($AW:$AW)-COLUMN($AH:$AH),FALSE),0))</f>
        <v>0.15773661179887363</v>
      </c>
      <c r="S2266" s="87" cm="1">
        <f t="array" ref="S2266">VLOOKUP($E2266,$AI$111:$AW$115,COLUMN($AW:$AW)-COLUMN($AH:$AH),FALSE)</f>
        <v>431.69321999999994</v>
      </c>
      <c r="T2266" s="104">
        <f t="shared" si="505"/>
        <v>1.0060589611479995</v>
      </c>
      <c r="U2266" s="104">
        <f t="shared" si="506"/>
        <v>1991.9234078638128</v>
      </c>
      <c r="V2266" s="87" cm="1">
        <f t="array" ref="V2266">VLOOKUP($E2266,$AI$118:$AW$122,COLUMN($AW:$AW)-COLUMN($AH:$AH),FALSE)</f>
        <v>0</v>
      </c>
      <c r="W2266" s="87" t="str">
        <f t="shared" si="510"/>
        <v>Domestic</v>
      </c>
      <c r="X2266" s="87" t="str">
        <f t="shared" si="511"/>
        <v>Non-local</v>
      </c>
      <c r="Y2266" s="104"/>
      <c r="Z2266" s="87" t="str">
        <f t="shared" si="507"/>
        <v>USA</v>
      </c>
      <c r="AA2266" s="87" t="str">
        <f t="shared" si="508"/>
        <v>USA</v>
      </c>
      <c r="AB2266" s="82" cm="1">
        <f t="array" ref="AB2266">VLOOKUP(B2266,'GDP per Capita'!$T$2:$V$4235,COLUMN('GDP per Capita'!$V:$V)-COLUMN('GDP per Capita'!$S:$S),FALSE)</f>
        <v>63809.64</v>
      </c>
      <c r="AC2266" s="82">
        <f t="shared" si="512"/>
        <v>63809.64</v>
      </c>
      <c r="AD2266" s="82">
        <f t="shared" si="513"/>
        <v>63809.64</v>
      </c>
      <c r="AE2266" s="88">
        <f t="shared" si="509"/>
        <v>3.1216653280974675E-2</v>
      </c>
    </row>
    <row r="2267" spans="1:31">
      <c r="A2267" s="77" t="s">
        <v>1096</v>
      </c>
      <c r="B2267" s="77">
        <v>2266</v>
      </c>
      <c r="C2267" s="77" t="s">
        <v>416</v>
      </c>
      <c r="D2267" s="77" t="s">
        <v>31</v>
      </c>
      <c r="E2267" s="77">
        <v>2018</v>
      </c>
      <c r="F2267" s="77">
        <v>51.752013099999999</v>
      </c>
      <c r="G2267" s="77">
        <v>-1.2578499000000001</v>
      </c>
      <c r="H2267" s="77">
        <v>0</v>
      </c>
      <c r="I2267" s="77" t="s">
        <v>1626</v>
      </c>
      <c r="J2267" s="77">
        <v>39.739236400000003</v>
      </c>
      <c r="K2267" s="77">
        <v>-104.9848623</v>
      </c>
      <c r="L2267" s="77">
        <v>14922.702627500001</v>
      </c>
      <c r="M2267" s="77">
        <v>2.3001846937074202</v>
      </c>
      <c r="N2267" s="77">
        <v>0</v>
      </c>
      <c r="O2267" s="77">
        <v>1566.8837758875</v>
      </c>
      <c r="P2267" s="87" cm="1">
        <f t="array" ref="P2267">IF($X2267="Non-local",VLOOKUP($E2267,$AI$64:$AW$68,COLUMN($AW:$AW)-COLUMN($AH:$AH),FALSE),IF($X2267="Unknown",VLOOKUP($E2267,$AI$71:$AW$75,COLUMN($AW:$AW)-COLUMN($AH:$AH),FALSE),0))</f>
        <v>284</v>
      </c>
      <c r="Q2267" s="87" cm="1">
        <f t="array" ref="Q2267">IF($X2267="Non-local",VLOOKUP($E2267,$AI$40:$AW$44,COLUMN($AW:$AW)-COLUMN($AH:$AH),FALSE),IF($X2267="Unknown",VLOOKUP($E2267,$AI$47:$AW$51,COLUMN($AW:$AW)-COLUMN($AH:$AH),FALSE),0))</f>
        <v>701.10299999999995</v>
      </c>
      <c r="R2267" s="87" cm="1">
        <f t="array" ref="R2267">IF($X2267="Non-local",VLOOKUP($E2267,$AI$88:$AW$92,COLUMN($AW:$AW)-COLUMN($AH:$AH),FALSE),IF($X2267="Unknown",VLOOKUP($E2267,$AI$95:$AW$99,COLUMN($AW:$AW)-COLUMN($AH:$AH),FALSE),0))</f>
        <v>0.15773661179887363</v>
      </c>
      <c r="S2267" s="87" cm="1">
        <f t="array" ref="S2267">VLOOKUP($E2267,$AI$111:$AW$115,COLUMN($AW:$AW)-COLUMN($AH:$AH),FALSE)</f>
        <v>431.69321999999994</v>
      </c>
      <c r="T2267" s="104">
        <f t="shared" si="505"/>
        <v>2.4579213055062938</v>
      </c>
      <c r="U2267" s="104">
        <f t="shared" si="506"/>
        <v>2983.6799958874999</v>
      </c>
      <c r="V2267" s="87" cm="1">
        <f t="array" ref="V2267">VLOOKUP($E2267,$AI$118:$AW$122,COLUMN($AW:$AW)-COLUMN($AH:$AH),FALSE)</f>
        <v>0</v>
      </c>
      <c r="W2267" s="87" t="str">
        <f t="shared" si="510"/>
        <v>International</v>
      </c>
      <c r="X2267" s="87" t="str">
        <f t="shared" si="511"/>
        <v>Non-local</v>
      </c>
      <c r="Y2267" s="104"/>
      <c r="Z2267" s="87" t="str">
        <f t="shared" si="507"/>
        <v>United Kingdom</v>
      </c>
      <c r="AA2267" s="87" t="str">
        <f t="shared" si="508"/>
        <v>Europe</v>
      </c>
      <c r="AB2267" s="82" cm="1">
        <f t="array" ref="AB2267">VLOOKUP(B2267,'GDP per Capita'!$T$2:$V$4235,COLUMN('GDP per Capita'!$V:$V)-COLUMN('GDP per Capita'!$S:$S),FALSE)</f>
        <v>40800.480000000003</v>
      </c>
      <c r="AC2267" s="82">
        <f t="shared" si="512"/>
        <v>40800.480000000003</v>
      </c>
      <c r="AD2267" s="82">
        <f t="shared" si="513"/>
        <v>40800.480000000003</v>
      </c>
      <c r="AE2267" s="88">
        <f t="shared" si="509"/>
        <v>7.3128551328011326E-2</v>
      </c>
    </row>
    <row r="2268" spans="1:31">
      <c r="A2268" s="77" t="s">
        <v>1132</v>
      </c>
      <c r="B2268" s="77">
        <v>2267</v>
      </c>
      <c r="C2268" s="77" t="s">
        <v>29</v>
      </c>
      <c r="D2268" s="77" t="s">
        <v>29</v>
      </c>
      <c r="E2268" s="77">
        <v>2018</v>
      </c>
      <c r="F2268" s="77">
        <v>39.777452500000003</v>
      </c>
      <c r="G2268" s="77">
        <v>-75.192379200000005</v>
      </c>
      <c r="H2268" s="77">
        <v>0</v>
      </c>
      <c r="I2268" s="77" t="s">
        <v>1626</v>
      </c>
      <c r="J2268" s="77">
        <v>39.739236400000003</v>
      </c>
      <c r="K2268" s="77">
        <v>-104.9848623</v>
      </c>
      <c r="L2268" s="77">
        <v>5069.5778560020899</v>
      </c>
      <c r="M2268" s="77">
        <v>0.88601509180543203</v>
      </c>
      <c r="N2268" s="77">
        <v>0</v>
      </c>
      <c r="O2268" s="77">
        <v>608.349342720251</v>
      </c>
      <c r="P2268" s="87" cm="1">
        <f t="array" ref="P2268">IF($X2268="Non-local",VLOOKUP($E2268,$AI$64:$AW$68,COLUMN($AW:$AW)-COLUMN($AH:$AH),FALSE),IF($X2268="Unknown",VLOOKUP($E2268,$AI$71:$AW$75,COLUMN($AW:$AW)-COLUMN($AH:$AH),FALSE),0))</f>
        <v>284</v>
      </c>
      <c r="Q2268" s="87" cm="1">
        <f t="array" ref="Q2268">IF($X2268="Non-local",VLOOKUP($E2268,$AI$40:$AW$44,COLUMN($AW:$AW)-COLUMN($AH:$AH),FALSE),IF($X2268="Unknown",VLOOKUP($E2268,$AI$47:$AW$51,COLUMN($AW:$AW)-COLUMN($AH:$AH),FALSE),0))</f>
        <v>701.10299999999995</v>
      </c>
      <c r="R2268" s="87" cm="1">
        <f t="array" ref="R2268">IF($X2268="Non-local",VLOOKUP($E2268,$AI$88:$AW$92,COLUMN($AW:$AW)-COLUMN($AH:$AH),FALSE),IF($X2268="Unknown",VLOOKUP($E2268,$AI$95:$AW$99,COLUMN($AW:$AW)-COLUMN($AH:$AH),FALSE),0))</f>
        <v>0.15773661179887363</v>
      </c>
      <c r="S2268" s="87" cm="1">
        <f t="array" ref="S2268">VLOOKUP($E2268,$AI$111:$AW$115,COLUMN($AW:$AW)-COLUMN($AH:$AH),FALSE)</f>
        <v>431.69321999999994</v>
      </c>
      <c r="T2268" s="104">
        <f t="shared" si="505"/>
        <v>1.0437517036043056</v>
      </c>
      <c r="U2268" s="104">
        <f t="shared" si="506"/>
        <v>2025.1455627202508</v>
      </c>
      <c r="V2268" s="87" cm="1">
        <f t="array" ref="V2268">VLOOKUP($E2268,$AI$118:$AW$122,COLUMN($AW:$AW)-COLUMN($AH:$AH),FALSE)</f>
        <v>0</v>
      </c>
      <c r="W2268" s="87" t="str">
        <f t="shared" si="510"/>
        <v>Domestic</v>
      </c>
      <c r="X2268" s="87" t="str">
        <f t="shared" si="511"/>
        <v>Non-local</v>
      </c>
      <c r="Y2268" s="104"/>
      <c r="Z2268" s="87" t="str">
        <f t="shared" si="507"/>
        <v>USA</v>
      </c>
      <c r="AA2268" s="87" t="str">
        <f t="shared" si="508"/>
        <v>USA</v>
      </c>
      <c r="AB2268" s="82" cm="1">
        <f t="array" ref="AB2268">VLOOKUP(B2268,'GDP per Capita'!$T$2:$V$4235,COLUMN('GDP per Capita'!$V:$V)-COLUMN('GDP per Capita'!$S:$S),FALSE)</f>
        <v>63809.64</v>
      </c>
      <c r="AC2268" s="82">
        <f t="shared" si="512"/>
        <v>63809.64</v>
      </c>
      <c r="AD2268" s="82">
        <f t="shared" si="513"/>
        <v>63809.64</v>
      </c>
      <c r="AE2268" s="88">
        <f t="shared" si="509"/>
        <v>3.1737298043371671E-2</v>
      </c>
    </row>
    <row r="2269" spans="1:31">
      <c r="A2269" s="77" t="s">
        <v>34</v>
      </c>
      <c r="B2269" s="77">
        <v>2268</v>
      </c>
      <c r="C2269" s="77" t="s">
        <v>34</v>
      </c>
      <c r="D2269" s="77" t="s">
        <v>34</v>
      </c>
      <c r="E2269" s="77">
        <v>2018</v>
      </c>
      <c r="F2269" s="77">
        <v>0</v>
      </c>
      <c r="G2269" s="77">
        <v>0</v>
      </c>
      <c r="H2269" s="77">
        <v>0</v>
      </c>
      <c r="I2269" s="77" t="s">
        <v>1626</v>
      </c>
      <c r="J2269" s="77">
        <v>39.739236400000003</v>
      </c>
      <c r="K2269" s="77">
        <v>-104.9848623</v>
      </c>
      <c r="L2269" s="77">
        <v>3634.64963419997</v>
      </c>
      <c r="M2269" s="77">
        <v>0.63822810708617395</v>
      </c>
      <c r="N2269" s="77">
        <v>1</v>
      </c>
      <c r="O2269" s="77">
        <v>697.85272976639499</v>
      </c>
      <c r="P2269" s="87" cm="1">
        <f t="array" ref="P2269">IF($X2269="Non-local",VLOOKUP($E2269,$AI$64:$AW$68,COLUMN($AW:$AW)-COLUMN($AH:$AH),FALSE),IF($X2269="Unknown",VLOOKUP($E2269,$AI$71:$AW$75,COLUMN($AW:$AW)-COLUMN($AH:$AH),FALSE),0))</f>
        <v>224.79883381924199</v>
      </c>
      <c r="Q2269" s="87" cm="1">
        <f t="array" ref="Q2269">IF($X2269="Non-local",VLOOKUP($E2269,$AI$40:$AW$44,COLUMN($AW:$AW)-COLUMN($AH:$AH),FALSE),IF($X2269="Unknown",VLOOKUP($E2269,$AI$47:$AW$51,COLUMN($AW:$AW)-COLUMN($AH:$AH),FALSE),0))</f>
        <v>554.95470699708449</v>
      </c>
      <c r="R2269" s="87" cm="1">
        <f t="array" ref="R2269">IF($X2269="Non-local",VLOOKUP($E2269,$AI$88:$AW$92,COLUMN($AW:$AW)-COLUMN($AH:$AH),FALSE),IF($X2269="Unknown",VLOOKUP($E2269,$AI$95:$AW$99,COLUMN($AW:$AW)-COLUMN($AH:$AH),FALSE),0))</f>
        <v>0.12485565627811718</v>
      </c>
      <c r="S2269" s="87" cm="1">
        <f t="array" ref="S2269">VLOOKUP($E2269,$AI$111:$AW$115,COLUMN($AW:$AW)-COLUMN($AH:$AH),FALSE)</f>
        <v>431.69321999999994</v>
      </c>
      <c r="T2269" s="104">
        <f t="shared" si="505"/>
        <v>0.76308376336429107</v>
      </c>
      <c r="U2269" s="104">
        <f t="shared" si="506"/>
        <v>1909.2994905827213</v>
      </c>
      <c r="V2269" s="87" cm="1">
        <f t="array" ref="V2269">VLOOKUP($E2269,$AI$118:$AW$122,COLUMN($AW:$AW)-COLUMN($AH:$AH),FALSE)</f>
        <v>0</v>
      </c>
      <c r="W2269" s="87" t="str">
        <f t="shared" si="510"/>
        <v>Unknown</v>
      </c>
      <c r="X2269" s="87" t="str">
        <f t="shared" si="511"/>
        <v>Unknown</v>
      </c>
      <c r="Y2269" s="104"/>
      <c r="Z2269" s="87" t="str">
        <f t="shared" si="507"/>
        <v>Unknown</v>
      </c>
      <c r="AA2269" s="87" t="str">
        <f t="shared" si="508"/>
        <v>Unknown</v>
      </c>
      <c r="AB2269" s="82" t="e" cm="1">
        <f t="array" ref="AB2269">VLOOKUP(B2269,'GDP per Capita'!$T$2:$V$4235,COLUMN('GDP per Capita'!$V:$V)-COLUMN('GDP per Capita'!$S:$S),FALSE)</f>
        <v>#N/A</v>
      </c>
      <c r="AC2269" s="82" t="str">
        <f t="shared" si="512"/>
        <v/>
      </c>
      <c r="AD2269" s="82">
        <f t="shared" si="513"/>
        <v>61228.93767638311</v>
      </c>
      <c r="AE2269" s="88">
        <f t="shared" si="509"/>
        <v>3.1182959610928637E-2</v>
      </c>
    </row>
    <row r="2270" spans="1:31">
      <c r="A2270" s="77" t="s">
        <v>34</v>
      </c>
      <c r="B2270" s="77">
        <v>2269</v>
      </c>
      <c r="C2270" s="77" t="s">
        <v>34</v>
      </c>
      <c r="D2270" s="77" t="s">
        <v>34</v>
      </c>
      <c r="E2270" s="77">
        <v>2018</v>
      </c>
      <c r="F2270" s="77">
        <v>0</v>
      </c>
      <c r="G2270" s="77">
        <v>0</v>
      </c>
      <c r="H2270" s="77">
        <v>0</v>
      </c>
      <c r="I2270" s="77" t="s">
        <v>1626</v>
      </c>
      <c r="J2270" s="77">
        <v>39.739236400000003</v>
      </c>
      <c r="K2270" s="77">
        <v>-104.9848623</v>
      </c>
      <c r="L2270" s="77">
        <v>3634.64963419997</v>
      </c>
      <c r="M2270" s="77">
        <v>0.63822810708617395</v>
      </c>
      <c r="N2270" s="77">
        <v>1</v>
      </c>
      <c r="O2270" s="77">
        <v>697.85272976639499</v>
      </c>
      <c r="P2270" s="87" cm="1">
        <f t="array" ref="P2270">IF($X2270="Non-local",VLOOKUP($E2270,$AI$64:$AW$68,COLUMN($AW:$AW)-COLUMN($AH:$AH),FALSE),IF($X2270="Unknown",VLOOKUP($E2270,$AI$71:$AW$75,COLUMN($AW:$AW)-COLUMN($AH:$AH),FALSE),0))</f>
        <v>224.79883381924199</v>
      </c>
      <c r="Q2270" s="87" cm="1">
        <f t="array" ref="Q2270">IF($X2270="Non-local",VLOOKUP($E2270,$AI$40:$AW$44,COLUMN($AW:$AW)-COLUMN($AH:$AH),FALSE),IF($X2270="Unknown",VLOOKUP($E2270,$AI$47:$AW$51,COLUMN($AW:$AW)-COLUMN($AH:$AH),FALSE),0))</f>
        <v>554.95470699708449</v>
      </c>
      <c r="R2270" s="87" cm="1">
        <f t="array" ref="R2270">IF($X2270="Non-local",VLOOKUP($E2270,$AI$88:$AW$92,COLUMN($AW:$AW)-COLUMN($AH:$AH),FALSE),IF($X2270="Unknown",VLOOKUP($E2270,$AI$95:$AW$99,COLUMN($AW:$AW)-COLUMN($AH:$AH),FALSE),0))</f>
        <v>0.12485565627811718</v>
      </c>
      <c r="S2270" s="87" cm="1">
        <f t="array" ref="S2270">VLOOKUP($E2270,$AI$111:$AW$115,COLUMN($AW:$AW)-COLUMN($AH:$AH),FALSE)</f>
        <v>431.69321999999994</v>
      </c>
      <c r="T2270" s="104">
        <f t="shared" si="505"/>
        <v>0.76308376336429107</v>
      </c>
      <c r="U2270" s="104">
        <f t="shared" si="506"/>
        <v>1909.2994905827213</v>
      </c>
      <c r="V2270" s="87" cm="1">
        <f t="array" ref="V2270">VLOOKUP($E2270,$AI$118:$AW$122,COLUMN($AW:$AW)-COLUMN($AH:$AH),FALSE)</f>
        <v>0</v>
      </c>
      <c r="W2270" s="87" t="str">
        <f t="shared" si="510"/>
        <v>Unknown</v>
      </c>
      <c r="X2270" s="87" t="str">
        <f t="shared" si="511"/>
        <v>Unknown</v>
      </c>
      <c r="Y2270" s="104"/>
      <c r="Z2270" s="87" t="str">
        <f t="shared" si="507"/>
        <v>Unknown</v>
      </c>
      <c r="AA2270" s="87" t="str">
        <f t="shared" si="508"/>
        <v>Unknown</v>
      </c>
      <c r="AB2270" s="82" t="e" cm="1">
        <f t="array" ref="AB2270">VLOOKUP(B2270,'GDP per Capita'!$T$2:$V$4235,COLUMN('GDP per Capita'!$V:$V)-COLUMN('GDP per Capita'!$S:$S),FALSE)</f>
        <v>#N/A</v>
      </c>
      <c r="AC2270" s="82" t="str">
        <f t="shared" si="512"/>
        <v/>
      </c>
      <c r="AD2270" s="82">
        <f t="shared" si="513"/>
        <v>61228.93767638311</v>
      </c>
      <c r="AE2270" s="88">
        <f t="shared" si="509"/>
        <v>3.1182959610928637E-2</v>
      </c>
    </row>
    <row r="2271" spans="1:31">
      <c r="A2271" s="77" t="s">
        <v>34</v>
      </c>
      <c r="B2271" s="77">
        <v>2270</v>
      </c>
      <c r="C2271" s="77" t="s">
        <v>34</v>
      </c>
      <c r="D2271" s="77" t="s">
        <v>34</v>
      </c>
      <c r="E2271" s="77">
        <v>2018</v>
      </c>
      <c r="F2271" s="77">
        <v>0</v>
      </c>
      <c r="G2271" s="77">
        <v>0</v>
      </c>
      <c r="H2271" s="77">
        <v>0</v>
      </c>
      <c r="I2271" s="77" t="s">
        <v>1626</v>
      </c>
      <c r="J2271" s="77">
        <v>39.739236400000003</v>
      </c>
      <c r="K2271" s="77">
        <v>-104.9848623</v>
      </c>
      <c r="L2271" s="77">
        <v>3634.64963419997</v>
      </c>
      <c r="M2271" s="77">
        <v>0.63822810708617395</v>
      </c>
      <c r="N2271" s="77">
        <v>1</v>
      </c>
      <c r="O2271" s="77">
        <v>697.85272976639499</v>
      </c>
      <c r="P2271" s="87" cm="1">
        <f t="array" ref="P2271">IF($X2271="Non-local",VLOOKUP($E2271,$AI$64:$AW$68,COLUMN($AW:$AW)-COLUMN($AH:$AH),FALSE),IF($X2271="Unknown",VLOOKUP($E2271,$AI$71:$AW$75,COLUMN($AW:$AW)-COLUMN($AH:$AH),FALSE),0))</f>
        <v>224.79883381924199</v>
      </c>
      <c r="Q2271" s="87" cm="1">
        <f t="array" ref="Q2271">IF($X2271="Non-local",VLOOKUP($E2271,$AI$40:$AW$44,COLUMN($AW:$AW)-COLUMN($AH:$AH),FALSE),IF($X2271="Unknown",VLOOKUP($E2271,$AI$47:$AW$51,COLUMN($AW:$AW)-COLUMN($AH:$AH),FALSE),0))</f>
        <v>554.95470699708449</v>
      </c>
      <c r="R2271" s="87" cm="1">
        <f t="array" ref="R2271">IF($X2271="Non-local",VLOOKUP($E2271,$AI$88:$AW$92,COLUMN($AW:$AW)-COLUMN($AH:$AH),FALSE),IF($X2271="Unknown",VLOOKUP($E2271,$AI$95:$AW$99,COLUMN($AW:$AW)-COLUMN($AH:$AH),FALSE),0))</f>
        <v>0.12485565627811718</v>
      </c>
      <c r="S2271" s="87" cm="1">
        <f t="array" ref="S2271">VLOOKUP($E2271,$AI$111:$AW$115,COLUMN($AW:$AW)-COLUMN($AH:$AH),FALSE)</f>
        <v>431.69321999999994</v>
      </c>
      <c r="T2271" s="104">
        <f t="shared" si="505"/>
        <v>0.76308376336429107</v>
      </c>
      <c r="U2271" s="104">
        <f t="shared" si="506"/>
        <v>1909.2994905827213</v>
      </c>
      <c r="V2271" s="87" cm="1">
        <f t="array" ref="V2271">VLOOKUP($E2271,$AI$118:$AW$122,COLUMN($AW:$AW)-COLUMN($AH:$AH),FALSE)</f>
        <v>0</v>
      </c>
      <c r="W2271" s="87" t="str">
        <f t="shared" si="510"/>
        <v>Unknown</v>
      </c>
      <c r="X2271" s="87" t="str">
        <f t="shared" si="511"/>
        <v>Unknown</v>
      </c>
      <c r="Y2271" s="104"/>
      <c r="Z2271" s="87" t="str">
        <f t="shared" si="507"/>
        <v>Unknown</v>
      </c>
      <c r="AA2271" s="87" t="str">
        <f t="shared" si="508"/>
        <v>Unknown</v>
      </c>
      <c r="AB2271" s="82" t="e" cm="1">
        <f t="array" ref="AB2271">VLOOKUP(B2271,'GDP per Capita'!$T$2:$V$4235,COLUMN('GDP per Capita'!$V:$V)-COLUMN('GDP per Capita'!$S:$S),FALSE)</f>
        <v>#N/A</v>
      </c>
      <c r="AC2271" s="82" t="str">
        <f t="shared" si="512"/>
        <v/>
      </c>
      <c r="AD2271" s="82">
        <f t="shared" si="513"/>
        <v>61228.93767638311</v>
      </c>
      <c r="AE2271" s="88">
        <f t="shared" si="509"/>
        <v>3.1182959610928637E-2</v>
      </c>
    </row>
    <row r="2272" spans="1:31">
      <c r="A2272" s="77" t="s">
        <v>34</v>
      </c>
      <c r="B2272" s="77">
        <v>2271</v>
      </c>
      <c r="C2272" s="77" t="s">
        <v>34</v>
      </c>
      <c r="D2272" s="77" t="s">
        <v>34</v>
      </c>
      <c r="E2272" s="77">
        <v>2018</v>
      </c>
      <c r="F2272" s="77">
        <v>0</v>
      </c>
      <c r="G2272" s="77">
        <v>0</v>
      </c>
      <c r="H2272" s="77">
        <v>0</v>
      </c>
      <c r="I2272" s="77" t="s">
        <v>1626</v>
      </c>
      <c r="J2272" s="77">
        <v>39.739236400000003</v>
      </c>
      <c r="K2272" s="77">
        <v>-104.9848623</v>
      </c>
      <c r="L2272" s="77">
        <v>3634.64963419997</v>
      </c>
      <c r="M2272" s="77">
        <v>0.63822810708617395</v>
      </c>
      <c r="N2272" s="77">
        <v>1</v>
      </c>
      <c r="O2272" s="77">
        <v>697.85272976639499</v>
      </c>
      <c r="P2272" s="87" cm="1">
        <f t="array" ref="P2272">IF($X2272="Non-local",VLOOKUP($E2272,$AI$64:$AW$68,COLUMN($AW:$AW)-COLUMN($AH:$AH),FALSE),IF($X2272="Unknown",VLOOKUP($E2272,$AI$71:$AW$75,COLUMN($AW:$AW)-COLUMN($AH:$AH),FALSE),0))</f>
        <v>224.79883381924199</v>
      </c>
      <c r="Q2272" s="87" cm="1">
        <f t="array" ref="Q2272">IF($X2272="Non-local",VLOOKUP($E2272,$AI$40:$AW$44,COLUMN($AW:$AW)-COLUMN($AH:$AH),FALSE),IF($X2272="Unknown",VLOOKUP($E2272,$AI$47:$AW$51,COLUMN($AW:$AW)-COLUMN($AH:$AH),FALSE),0))</f>
        <v>554.95470699708449</v>
      </c>
      <c r="R2272" s="87" cm="1">
        <f t="array" ref="R2272">IF($X2272="Non-local",VLOOKUP($E2272,$AI$88:$AW$92,COLUMN($AW:$AW)-COLUMN($AH:$AH),FALSE),IF($X2272="Unknown",VLOOKUP($E2272,$AI$95:$AW$99,COLUMN($AW:$AW)-COLUMN($AH:$AH),FALSE),0))</f>
        <v>0.12485565627811718</v>
      </c>
      <c r="S2272" s="87" cm="1">
        <f t="array" ref="S2272">VLOOKUP($E2272,$AI$111:$AW$115,COLUMN($AW:$AW)-COLUMN($AH:$AH),FALSE)</f>
        <v>431.69321999999994</v>
      </c>
      <c r="T2272" s="104">
        <f t="shared" si="505"/>
        <v>0.76308376336429107</v>
      </c>
      <c r="U2272" s="104">
        <f t="shared" si="506"/>
        <v>1909.2994905827213</v>
      </c>
      <c r="V2272" s="87" cm="1">
        <f t="array" ref="V2272">VLOOKUP($E2272,$AI$118:$AW$122,COLUMN($AW:$AW)-COLUMN($AH:$AH),FALSE)</f>
        <v>0</v>
      </c>
      <c r="W2272" s="87" t="str">
        <f t="shared" si="510"/>
        <v>Unknown</v>
      </c>
      <c r="X2272" s="87" t="str">
        <f t="shared" si="511"/>
        <v>Unknown</v>
      </c>
      <c r="Y2272" s="104"/>
      <c r="Z2272" s="87" t="str">
        <f t="shared" si="507"/>
        <v>Unknown</v>
      </c>
      <c r="AA2272" s="87" t="str">
        <f t="shared" si="508"/>
        <v>Unknown</v>
      </c>
      <c r="AB2272" s="82" t="e" cm="1">
        <f t="array" ref="AB2272">VLOOKUP(B2272,'GDP per Capita'!$T$2:$V$4235,COLUMN('GDP per Capita'!$V:$V)-COLUMN('GDP per Capita'!$S:$S),FALSE)</f>
        <v>#N/A</v>
      </c>
      <c r="AC2272" s="82" t="str">
        <f t="shared" si="512"/>
        <v/>
      </c>
      <c r="AD2272" s="82">
        <f t="shared" si="513"/>
        <v>61228.93767638311</v>
      </c>
      <c r="AE2272" s="88">
        <f t="shared" si="509"/>
        <v>3.1182959610928637E-2</v>
      </c>
    </row>
    <row r="2273" spans="1:31">
      <c r="A2273" s="77" t="s">
        <v>34</v>
      </c>
      <c r="B2273" s="77">
        <v>2272</v>
      </c>
      <c r="C2273" s="77" t="s">
        <v>34</v>
      </c>
      <c r="D2273" s="77" t="s">
        <v>34</v>
      </c>
      <c r="E2273" s="77">
        <v>2018</v>
      </c>
      <c r="F2273" s="77">
        <v>0</v>
      </c>
      <c r="G2273" s="77">
        <v>0</v>
      </c>
      <c r="H2273" s="77">
        <v>0</v>
      </c>
      <c r="I2273" s="77" t="s">
        <v>1626</v>
      </c>
      <c r="J2273" s="77">
        <v>39.739236400000003</v>
      </c>
      <c r="K2273" s="77">
        <v>-104.9848623</v>
      </c>
      <c r="L2273" s="77">
        <v>3634.64963419997</v>
      </c>
      <c r="M2273" s="77">
        <v>0.63822810708617395</v>
      </c>
      <c r="N2273" s="77">
        <v>1</v>
      </c>
      <c r="O2273" s="77">
        <v>697.85272976639499</v>
      </c>
      <c r="P2273" s="87" cm="1">
        <f t="array" ref="P2273">IF($X2273="Non-local",VLOOKUP($E2273,$AI$64:$AW$68,COLUMN($AW:$AW)-COLUMN($AH:$AH),FALSE),IF($X2273="Unknown",VLOOKUP($E2273,$AI$71:$AW$75,COLUMN($AW:$AW)-COLUMN($AH:$AH),FALSE),0))</f>
        <v>224.79883381924199</v>
      </c>
      <c r="Q2273" s="87" cm="1">
        <f t="array" ref="Q2273">IF($X2273="Non-local",VLOOKUP($E2273,$AI$40:$AW$44,COLUMN($AW:$AW)-COLUMN($AH:$AH),FALSE),IF($X2273="Unknown",VLOOKUP($E2273,$AI$47:$AW$51,COLUMN($AW:$AW)-COLUMN($AH:$AH),FALSE),0))</f>
        <v>554.95470699708449</v>
      </c>
      <c r="R2273" s="87" cm="1">
        <f t="array" ref="R2273">IF($X2273="Non-local",VLOOKUP($E2273,$AI$88:$AW$92,COLUMN($AW:$AW)-COLUMN($AH:$AH),FALSE),IF($X2273="Unknown",VLOOKUP($E2273,$AI$95:$AW$99,COLUMN($AW:$AW)-COLUMN($AH:$AH),FALSE),0))</f>
        <v>0.12485565627811718</v>
      </c>
      <c r="S2273" s="87" cm="1">
        <f t="array" ref="S2273">VLOOKUP($E2273,$AI$111:$AW$115,COLUMN($AW:$AW)-COLUMN($AH:$AH),FALSE)</f>
        <v>431.69321999999994</v>
      </c>
      <c r="T2273" s="104">
        <f t="shared" si="505"/>
        <v>0.76308376336429107</v>
      </c>
      <c r="U2273" s="104">
        <f t="shared" si="506"/>
        <v>1909.2994905827213</v>
      </c>
      <c r="V2273" s="87" cm="1">
        <f t="array" ref="V2273">VLOOKUP($E2273,$AI$118:$AW$122,COLUMN($AW:$AW)-COLUMN($AH:$AH),FALSE)</f>
        <v>0</v>
      </c>
      <c r="W2273" s="87" t="str">
        <f t="shared" si="510"/>
        <v>Unknown</v>
      </c>
      <c r="X2273" s="87" t="str">
        <f t="shared" si="511"/>
        <v>Unknown</v>
      </c>
      <c r="Y2273" s="104"/>
      <c r="Z2273" s="87" t="str">
        <f t="shared" si="507"/>
        <v>Unknown</v>
      </c>
      <c r="AA2273" s="87" t="str">
        <f t="shared" si="508"/>
        <v>Unknown</v>
      </c>
      <c r="AB2273" s="82" t="e" cm="1">
        <f t="array" ref="AB2273">VLOOKUP(B2273,'GDP per Capita'!$T$2:$V$4235,COLUMN('GDP per Capita'!$V:$V)-COLUMN('GDP per Capita'!$S:$S),FALSE)</f>
        <v>#N/A</v>
      </c>
      <c r="AC2273" s="82" t="str">
        <f t="shared" si="512"/>
        <v/>
      </c>
      <c r="AD2273" s="82">
        <f t="shared" si="513"/>
        <v>61228.93767638311</v>
      </c>
      <c r="AE2273" s="88">
        <f t="shared" si="509"/>
        <v>3.1182959610928637E-2</v>
      </c>
    </row>
    <row r="2274" spans="1:31">
      <c r="A2274" s="77" t="s">
        <v>34</v>
      </c>
      <c r="B2274" s="77">
        <v>2273</v>
      </c>
      <c r="C2274" s="77" t="s">
        <v>34</v>
      </c>
      <c r="D2274" s="77" t="s">
        <v>34</v>
      </c>
      <c r="E2274" s="77">
        <v>2018</v>
      </c>
      <c r="F2274" s="77">
        <v>0</v>
      </c>
      <c r="G2274" s="77">
        <v>0</v>
      </c>
      <c r="H2274" s="77">
        <v>0</v>
      </c>
      <c r="I2274" s="77" t="s">
        <v>1626</v>
      </c>
      <c r="J2274" s="77">
        <v>39.739236400000003</v>
      </c>
      <c r="K2274" s="77">
        <v>-104.9848623</v>
      </c>
      <c r="L2274" s="77">
        <v>3634.64963419997</v>
      </c>
      <c r="M2274" s="77">
        <v>0.63822810708617395</v>
      </c>
      <c r="N2274" s="77">
        <v>1</v>
      </c>
      <c r="O2274" s="77">
        <v>697.85272976639499</v>
      </c>
      <c r="P2274" s="87" cm="1">
        <f t="array" ref="P2274">IF($X2274="Non-local",VLOOKUP($E2274,$AI$64:$AW$68,COLUMN($AW:$AW)-COLUMN($AH:$AH),FALSE),IF($X2274="Unknown",VLOOKUP($E2274,$AI$71:$AW$75,COLUMN($AW:$AW)-COLUMN($AH:$AH),FALSE),0))</f>
        <v>224.79883381924199</v>
      </c>
      <c r="Q2274" s="87" cm="1">
        <f t="array" ref="Q2274">IF($X2274="Non-local",VLOOKUP($E2274,$AI$40:$AW$44,COLUMN($AW:$AW)-COLUMN($AH:$AH),FALSE),IF($X2274="Unknown",VLOOKUP($E2274,$AI$47:$AW$51,COLUMN($AW:$AW)-COLUMN($AH:$AH),FALSE),0))</f>
        <v>554.95470699708449</v>
      </c>
      <c r="R2274" s="87" cm="1">
        <f t="array" ref="R2274">IF($X2274="Non-local",VLOOKUP($E2274,$AI$88:$AW$92,COLUMN($AW:$AW)-COLUMN($AH:$AH),FALSE),IF($X2274="Unknown",VLOOKUP($E2274,$AI$95:$AW$99,COLUMN($AW:$AW)-COLUMN($AH:$AH),FALSE),0))</f>
        <v>0.12485565627811718</v>
      </c>
      <c r="S2274" s="87" cm="1">
        <f t="array" ref="S2274">VLOOKUP($E2274,$AI$111:$AW$115,COLUMN($AW:$AW)-COLUMN($AH:$AH),FALSE)</f>
        <v>431.69321999999994</v>
      </c>
      <c r="T2274" s="104">
        <f t="shared" si="505"/>
        <v>0.76308376336429107</v>
      </c>
      <c r="U2274" s="104">
        <f t="shared" si="506"/>
        <v>1909.2994905827213</v>
      </c>
      <c r="V2274" s="87" cm="1">
        <f t="array" ref="V2274">VLOOKUP($E2274,$AI$118:$AW$122,COLUMN($AW:$AW)-COLUMN($AH:$AH),FALSE)</f>
        <v>0</v>
      </c>
      <c r="W2274" s="87" t="str">
        <f t="shared" si="510"/>
        <v>Unknown</v>
      </c>
      <c r="X2274" s="87" t="str">
        <f t="shared" si="511"/>
        <v>Unknown</v>
      </c>
      <c r="Y2274" s="104"/>
      <c r="Z2274" s="87" t="str">
        <f t="shared" si="507"/>
        <v>Unknown</v>
      </c>
      <c r="AA2274" s="87" t="str">
        <f t="shared" si="508"/>
        <v>Unknown</v>
      </c>
      <c r="AB2274" s="82" t="e" cm="1">
        <f t="array" ref="AB2274">VLOOKUP(B2274,'GDP per Capita'!$T$2:$V$4235,COLUMN('GDP per Capita'!$V:$V)-COLUMN('GDP per Capita'!$S:$S),FALSE)</f>
        <v>#N/A</v>
      </c>
      <c r="AC2274" s="82" t="str">
        <f t="shared" si="512"/>
        <v/>
      </c>
      <c r="AD2274" s="82">
        <f t="shared" si="513"/>
        <v>61228.93767638311</v>
      </c>
      <c r="AE2274" s="88">
        <f t="shared" si="509"/>
        <v>3.1182959610928637E-2</v>
      </c>
    </row>
    <row r="2275" spans="1:31">
      <c r="A2275" s="77" t="s">
        <v>34</v>
      </c>
      <c r="B2275" s="77">
        <v>2274</v>
      </c>
      <c r="C2275" s="77" t="s">
        <v>34</v>
      </c>
      <c r="D2275" s="77" t="s">
        <v>34</v>
      </c>
      <c r="E2275" s="77">
        <v>2018</v>
      </c>
      <c r="F2275" s="77">
        <v>0</v>
      </c>
      <c r="G2275" s="77">
        <v>0</v>
      </c>
      <c r="H2275" s="77">
        <v>0</v>
      </c>
      <c r="I2275" s="77" t="s">
        <v>1626</v>
      </c>
      <c r="J2275" s="77">
        <v>39.739236400000003</v>
      </c>
      <c r="K2275" s="77">
        <v>-104.9848623</v>
      </c>
      <c r="L2275" s="77">
        <v>3634.64963419997</v>
      </c>
      <c r="M2275" s="77">
        <v>0.63822810708617395</v>
      </c>
      <c r="N2275" s="77">
        <v>1</v>
      </c>
      <c r="O2275" s="77">
        <v>697.85272976639499</v>
      </c>
      <c r="P2275" s="87" cm="1">
        <f t="array" ref="P2275">IF($X2275="Non-local",VLOOKUP($E2275,$AI$64:$AW$68,COLUMN($AW:$AW)-COLUMN($AH:$AH),FALSE),IF($X2275="Unknown",VLOOKUP($E2275,$AI$71:$AW$75,COLUMN($AW:$AW)-COLUMN($AH:$AH),FALSE),0))</f>
        <v>224.79883381924199</v>
      </c>
      <c r="Q2275" s="87" cm="1">
        <f t="array" ref="Q2275">IF($X2275="Non-local",VLOOKUP($E2275,$AI$40:$AW$44,COLUMN($AW:$AW)-COLUMN($AH:$AH),FALSE),IF($X2275="Unknown",VLOOKUP($E2275,$AI$47:$AW$51,COLUMN($AW:$AW)-COLUMN($AH:$AH),FALSE),0))</f>
        <v>554.95470699708449</v>
      </c>
      <c r="R2275" s="87" cm="1">
        <f t="array" ref="R2275">IF($X2275="Non-local",VLOOKUP($E2275,$AI$88:$AW$92,COLUMN($AW:$AW)-COLUMN($AH:$AH),FALSE),IF($X2275="Unknown",VLOOKUP($E2275,$AI$95:$AW$99,COLUMN($AW:$AW)-COLUMN($AH:$AH),FALSE),0))</f>
        <v>0.12485565627811718</v>
      </c>
      <c r="S2275" s="87" cm="1">
        <f t="array" ref="S2275">VLOOKUP($E2275,$AI$111:$AW$115,COLUMN($AW:$AW)-COLUMN($AH:$AH),FALSE)</f>
        <v>431.69321999999994</v>
      </c>
      <c r="T2275" s="104">
        <f t="shared" si="505"/>
        <v>0.76308376336429107</v>
      </c>
      <c r="U2275" s="104">
        <f t="shared" si="506"/>
        <v>1909.2994905827213</v>
      </c>
      <c r="V2275" s="87" cm="1">
        <f t="array" ref="V2275">VLOOKUP($E2275,$AI$118:$AW$122,COLUMN($AW:$AW)-COLUMN($AH:$AH),FALSE)</f>
        <v>0</v>
      </c>
      <c r="W2275" s="87" t="str">
        <f t="shared" si="510"/>
        <v>Unknown</v>
      </c>
      <c r="X2275" s="87" t="str">
        <f t="shared" si="511"/>
        <v>Unknown</v>
      </c>
      <c r="Y2275" s="104"/>
      <c r="Z2275" s="87" t="str">
        <f t="shared" si="507"/>
        <v>Unknown</v>
      </c>
      <c r="AA2275" s="87" t="str">
        <f t="shared" si="508"/>
        <v>Unknown</v>
      </c>
      <c r="AB2275" s="82" t="e" cm="1">
        <f t="array" ref="AB2275">VLOOKUP(B2275,'GDP per Capita'!$T$2:$V$4235,COLUMN('GDP per Capita'!$V:$V)-COLUMN('GDP per Capita'!$S:$S),FALSE)</f>
        <v>#N/A</v>
      </c>
      <c r="AC2275" s="82" t="str">
        <f t="shared" si="512"/>
        <v/>
      </c>
      <c r="AD2275" s="82">
        <f t="shared" si="513"/>
        <v>61228.93767638311</v>
      </c>
      <c r="AE2275" s="88">
        <f t="shared" si="509"/>
        <v>3.1182959610928637E-2</v>
      </c>
    </row>
    <row r="2276" spans="1:31">
      <c r="A2276" s="77" t="s">
        <v>34</v>
      </c>
      <c r="B2276" s="77">
        <v>2275</v>
      </c>
      <c r="C2276" s="77" t="s">
        <v>34</v>
      </c>
      <c r="D2276" s="77" t="s">
        <v>34</v>
      </c>
      <c r="E2276" s="77">
        <v>2018</v>
      </c>
      <c r="F2276" s="77">
        <v>0</v>
      </c>
      <c r="G2276" s="77">
        <v>0</v>
      </c>
      <c r="H2276" s="77">
        <v>0</v>
      </c>
      <c r="I2276" s="77" t="s">
        <v>1626</v>
      </c>
      <c r="J2276" s="77">
        <v>39.739236400000003</v>
      </c>
      <c r="K2276" s="77">
        <v>-104.9848623</v>
      </c>
      <c r="L2276" s="77">
        <v>3634.64963419997</v>
      </c>
      <c r="M2276" s="77">
        <v>0.63822810708617395</v>
      </c>
      <c r="N2276" s="77">
        <v>1</v>
      </c>
      <c r="O2276" s="77">
        <v>697.85272976639499</v>
      </c>
      <c r="P2276" s="87" cm="1">
        <f t="array" ref="P2276">IF($X2276="Non-local",VLOOKUP($E2276,$AI$64:$AW$68,COLUMN($AW:$AW)-COLUMN($AH:$AH),FALSE),IF($X2276="Unknown",VLOOKUP($E2276,$AI$71:$AW$75,COLUMN($AW:$AW)-COLUMN($AH:$AH),FALSE),0))</f>
        <v>224.79883381924199</v>
      </c>
      <c r="Q2276" s="87" cm="1">
        <f t="array" ref="Q2276">IF($X2276="Non-local",VLOOKUP($E2276,$AI$40:$AW$44,COLUMN($AW:$AW)-COLUMN($AH:$AH),FALSE),IF($X2276="Unknown",VLOOKUP($E2276,$AI$47:$AW$51,COLUMN($AW:$AW)-COLUMN($AH:$AH),FALSE),0))</f>
        <v>554.95470699708449</v>
      </c>
      <c r="R2276" s="87" cm="1">
        <f t="array" ref="R2276">IF($X2276="Non-local",VLOOKUP($E2276,$AI$88:$AW$92,COLUMN($AW:$AW)-COLUMN($AH:$AH),FALSE),IF($X2276="Unknown",VLOOKUP($E2276,$AI$95:$AW$99,COLUMN($AW:$AW)-COLUMN($AH:$AH),FALSE),0))</f>
        <v>0.12485565627811718</v>
      </c>
      <c r="S2276" s="87" cm="1">
        <f t="array" ref="S2276">VLOOKUP($E2276,$AI$111:$AW$115,COLUMN($AW:$AW)-COLUMN($AH:$AH),FALSE)</f>
        <v>431.69321999999994</v>
      </c>
      <c r="T2276" s="104">
        <f t="shared" si="505"/>
        <v>0.76308376336429107</v>
      </c>
      <c r="U2276" s="104">
        <f t="shared" si="506"/>
        <v>1909.2994905827213</v>
      </c>
      <c r="V2276" s="87" cm="1">
        <f t="array" ref="V2276">VLOOKUP($E2276,$AI$118:$AW$122,COLUMN($AW:$AW)-COLUMN($AH:$AH),FALSE)</f>
        <v>0</v>
      </c>
      <c r="W2276" s="87" t="str">
        <f t="shared" si="510"/>
        <v>Unknown</v>
      </c>
      <c r="X2276" s="87" t="str">
        <f t="shared" si="511"/>
        <v>Unknown</v>
      </c>
      <c r="Y2276" s="104"/>
      <c r="Z2276" s="87" t="str">
        <f t="shared" si="507"/>
        <v>Unknown</v>
      </c>
      <c r="AA2276" s="87" t="str">
        <f t="shared" si="508"/>
        <v>Unknown</v>
      </c>
      <c r="AB2276" s="82" t="e" cm="1">
        <f t="array" ref="AB2276">VLOOKUP(B2276,'GDP per Capita'!$T$2:$V$4235,COLUMN('GDP per Capita'!$V:$V)-COLUMN('GDP per Capita'!$S:$S),FALSE)</f>
        <v>#N/A</v>
      </c>
      <c r="AC2276" s="82" t="str">
        <f t="shared" si="512"/>
        <v/>
      </c>
      <c r="AD2276" s="82">
        <f t="shared" si="513"/>
        <v>61228.93767638311</v>
      </c>
      <c r="AE2276" s="88">
        <f t="shared" si="509"/>
        <v>3.1182959610928637E-2</v>
      </c>
    </row>
    <row r="2277" spans="1:31">
      <c r="A2277" s="77" t="s">
        <v>34</v>
      </c>
      <c r="B2277" s="77">
        <v>2276</v>
      </c>
      <c r="C2277" s="77" t="s">
        <v>34</v>
      </c>
      <c r="D2277" s="77" t="s">
        <v>34</v>
      </c>
      <c r="E2277" s="77">
        <v>2018</v>
      </c>
      <c r="F2277" s="77">
        <v>0</v>
      </c>
      <c r="G2277" s="77">
        <v>0</v>
      </c>
      <c r="H2277" s="77">
        <v>0</v>
      </c>
      <c r="I2277" s="77" t="s">
        <v>1626</v>
      </c>
      <c r="J2277" s="77">
        <v>39.739236400000003</v>
      </c>
      <c r="K2277" s="77">
        <v>-104.9848623</v>
      </c>
      <c r="L2277" s="77">
        <v>3634.64963419997</v>
      </c>
      <c r="M2277" s="77">
        <v>0.63822810708617395</v>
      </c>
      <c r="N2277" s="77">
        <v>1</v>
      </c>
      <c r="O2277" s="77">
        <v>697.85272976639499</v>
      </c>
      <c r="P2277" s="87" cm="1">
        <f t="array" ref="P2277">IF($X2277="Non-local",VLOOKUP($E2277,$AI$64:$AW$68,COLUMN($AW:$AW)-COLUMN($AH:$AH),FALSE),IF($X2277="Unknown",VLOOKUP($E2277,$AI$71:$AW$75,COLUMN($AW:$AW)-COLUMN($AH:$AH),FALSE),0))</f>
        <v>224.79883381924199</v>
      </c>
      <c r="Q2277" s="87" cm="1">
        <f t="array" ref="Q2277">IF($X2277="Non-local",VLOOKUP($E2277,$AI$40:$AW$44,COLUMN($AW:$AW)-COLUMN($AH:$AH),FALSE),IF($X2277="Unknown",VLOOKUP($E2277,$AI$47:$AW$51,COLUMN($AW:$AW)-COLUMN($AH:$AH),FALSE),0))</f>
        <v>554.95470699708449</v>
      </c>
      <c r="R2277" s="87" cm="1">
        <f t="array" ref="R2277">IF($X2277="Non-local",VLOOKUP($E2277,$AI$88:$AW$92,COLUMN($AW:$AW)-COLUMN($AH:$AH),FALSE),IF($X2277="Unknown",VLOOKUP($E2277,$AI$95:$AW$99,COLUMN($AW:$AW)-COLUMN($AH:$AH),FALSE),0))</f>
        <v>0.12485565627811718</v>
      </c>
      <c r="S2277" s="87" cm="1">
        <f t="array" ref="S2277">VLOOKUP($E2277,$AI$111:$AW$115,COLUMN($AW:$AW)-COLUMN($AH:$AH),FALSE)</f>
        <v>431.69321999999994</v>
      </c>
      <c r="T2277" s="104">
        <f t="shared" si="505"/>
        <v>0.76308376336429107</v>
      </c>
      <c r="U2277" s="104">
        <f t="shared" si="506"/>
        <v>1909.2994905827213</v>
      </c>
      <c r="V2277" s="87" cm="1">
        <f t="array" ref="V2277">VLOOKUP($E2277,$AI$118:$AW$122,COLUMN($AW:$AW)-COLUMN($AH:$AH),FALSE)</f>
        <v>0</v>
      </c>
      <c r="W2277" s="87" t="str">
        <f t="shared" si="510"/>
        <v>Unknown</v>
      </c>
      <c r="X2277" s="87" t="str">
        <f t="shared" si="511"/>
        <v>Unknown</v>
      </c>
      <c r="Y2277" s="104"/>
      <c r="Z2277" s="87" t="str">
        <f t="shared" si="507"/>
        <v>Unknown</v>
      </c>
      <c r="AA2277" s="87" t="str">
        <f t="shared" si="508"/>
        <v>Unknown</v>
      </c>
      <c r="AB2277" s="82" t="e" cm="1">
        <f t="array" ref="AB2277">VLOOKUP(B2277,'GDP per Capita'!$T$2:$V$4235,COLUMN('GDP per Capita'!$V:$V)-COLUMN('GDP per Capita'!$S:$S),FALSE)</f>
        <v>#N/A</v>
      </c>
      <c r="AC2277" s="82" t="str">
        <f t="shared" si="512"/>
        <v/>
      </c>
      <c r="AD2277" s="82">
        <f t="shared" si="513"/>
        <v>61228.93767638311</v>
      </c>
      <c r="AE2277" s="88">
        <f t="shared" si="509"/>
        <v>3.1182959610928637E-2</v>
      </c>
    </row>
    <row r="2278" spans="1:31">
      <c r="A2278" s="77" t="s">
        <v>34</v>
      </c>
      <c r="B2278" s="77">
        <v>2277</v>
      </c>
      <c r="C2278" s="77" t="s">
        <v>34</v>
      </c>
      <c r="D2278" s="77" t="s">
        <v>34</v>
      </c>
      <c r="E2278" s="77">
        <v>2018</v>
      </c>
      <c r="F2278" s="77">
        <v>0</v>
      </c>
      <c r="G2278" s="77">
        <v>0</v>
      </c>
      <c r="H2278" s="77">
        <v>0</v>
      </c>
      <c r="I2278" s="77" t="s">
        <v>1626</v>
      </c>
      <c r="J2278" s="77">
        <v>39.739236400000003</v>
      </c>
      <c r="K2278" s="77">
        <v>-104.9848623</v>
      </c>
      <c r="L2278" s="77">
        <v>3634.64963419997</v>
      </c>
      <c r="M2278" s="77">
        <v>0.63822810708617395</v>
      </c>
      <c r="N2278" s="77">
        <v>1</v>
      </c>
      <c r="O2278" s="77">
        <v>697.85272976639499</v>
      </c>
      <c r="P2278" s="87" cm="1">
        <f t="array" ref="P2278">IF($X2278="Non-local",VLOOKUP($E2278,$AI$64:$AW$68,COLUMN($AW:$AW)-COLUMN($AH:$AH),FALSE),IF($X2278="Unknown",VLOOKUP($E2278,$AI$71:$AW$75,COLUMN($AW:$AW)-COLUMN($AH:$AH),FALSE),0))</f>
        <v>224.79883381924199</v>
      </c>
      <c r="Q2278" s="87" cm="1">
        <f t="array" ref="Q2278">IF($X2278="Non-local",VLOOKUP($E2278,$AI$40:$AW$44,COLUMN($AW:$AW)-COLUMN($AH:$AH),FALSE),IF($X2278="Unknown",VLOOKUP($E2278,$AI$47:$AW$51,COLUMN($AW:$AW)-COLUMN($AH:$AH),FALSE),0))</f>
        <v>554.95470699708449</v>
      </c>
      <c r="R2278" s="87" cm="1">
        <f t="array" ref="R2278">IF($X2278="Non-local",VLOOKUP($E2278,$AI$88:$AW$92,COLUMN($AW:$AW)-COLUMN($AH:$AH),FALSE),IF($X2278="Unknown",VLOOKUP($E2278,$AI$95:$AW$99,COLUMN($AW:$AW)-COLUMN($AH:$AH),FALSE),0))</f>
        <v>0.12485565627811718</v>
      </c>
      <c r="S2278" s="87" cm="1">
        <f t="array" ref="S2278">VLOOKUP($E2278,$AI$111:$AW$115,COLUMN($AW:$AW)-COLUMN($AH:$AH),FALSE)</f>
        <v>431.69321999999994</v>
      </c>
      <c r="T2278" s="104">
        <f t="shared" si="505"/>
        <v>0.76308376336429107</v>
      </c>
      <c r="U2278" s="104">
        <f t="shared" si="506"/>
        <v>1909.2994905827213</v>
      </c>
      <c r="V2278" s="87" cm="1">
        <f t="array" ref="V2278">VLOOKUP($E2278,$AI$118:$AW$122,COLUMN($AW:$AW)-COLUMN($AH:$AH),FALSE)</f>
        <v>0</v>
      </c>
      <c r="W2278" s="87" t="str">
        <f t="shared" si="510"/>
        <v>Unknown</v>
      </c>
      <c r="X2278" s="87" t="str">
        <f t="shared" si="511"/>
        <v>Unknown</v>
      </c>
      <c r="Y2278" s="104"/>
      <c r="Z2278" s="87" t="str">
        <f t="shared" si="507"/>
        <v>Unknown</v>
      </c>
      <c r="AA2278" s="87" t="str">
        <f t="shared" si="508"/>
        <v>Unknown</v>
      </c>
      <c r="AB2278" s="82" t="e" cm="1">
        <f t="array" ref="AB2278">VLOOKUP(B2278,'GDP per Capita'!$T$2:$V$4235,COLUMN('GDP per Capita'!$V:$V)-COLUMN('GDP per Capita'!$S:$S),FALSE)</f>
        <v>#N/A</v>
      </c>
      <c r="AC2278" s="82" t="str">
        <f t="shared" si="512"/>
        <v/>
      </c>
      <c r="AD2278" s="82">
        <f t="shared" si="513"/>
        <v>61228.93767638311</v>
      </c>
      <c r="AE2278" s="88">
        <f t="shared" si="509"/>
        <v>3.1182959610928637E-2</v>
      </c>
    </row>
    <row r="2279" spans="1:31">
      <c r="A2279" s="77" t="s">
        <v>1132</v>
      </c>
      <c r="B2279" s="77">
        <v>2278</v>
      </c>
      <c r="C2279" s="77" t="s">
        <v>29</v>
      </c>
      <c r="D2279" s="77" t="s">
        <v>29</v>
      </c>
      <c r="E2279" s="77">
        <v>2018</v>
      </c>
      <c r="F2279" s="77">
        <v>39.777452500000003</v>
      </c>
      <c r="G2279" s="77">
        <v>-75.192379200000005</v>
      </c>
      <c r="H2279" s="77">
        <v>0</v>
      </c>
      <c r="I2279" s="77" t="s">
        <v>1626</v>
      </c>
      <c r="J2279" s="77">
        <v>39.739236400000003</v>
      </c>
      <c r="K2279" s="77">
        <v>-104.9848623</v>
      </c>
      <c r="L2279" s="77">
        <v>5069.5778560020899</v>
      </c>
      <c r="M2279" s="77">
        <v>0.88601509180543203</v>
      </c>
      <c r="N2279" s="77">
        <v>0</v>
      </c>
      <c r="O2279" s="77">
        <v>608.349342720251</v>
      </c>
      <c r="P2279" s="87" cm="1">
        <f t="array" ref="P2279">IF($X2279="Non-local",VLOOKUP($E2279,$AI$64:$AW$68,COLUMN($AW:$AW)-COLUMN($AH:$AH),FALSE),IF($X2279="Unknown",VLOOKUP($E2279,$AI$71:$AW$75,COLUMN($AW:$AW)-COLUMN($AH:$AH),FALSE),0))</f>
        <v>284</v>
      </c>
      <c r="Q2279" s="87" cm="1">
        <f t="array" ref="Q2279">IF($X2279="Non-local",VLOOKUP($E2279,$AI$40:$AW$44,COLUMN($AW:$AW)-COLUMN($AH:$AH),FALSE),IF($X2279="Unknown",VLOOKUP($E2279,$AI$47:$AW$51,COLUMN($AW:$AW)-COLUMN($AH:$AH),FALSE),0))</f>
        <v>701.10299999999995</v>
      </c>
      <c r="R2279" s="87" cm="1">
        <f t="array" ref="R2279">IF($X2279="Non-local",VLOOKUP($E2279,$AI$88:$AW$92,COLUMN($AW:$AW)-COLUMN($AH:$AH),FALSE),IF($X2279="Unknown",VLOOKUP($E2279,$AI$95:$AW$99,COLUMN($AW:$AW)-COLUMN($AH:$AH),FALSE),0))</f>
        <v>0.15773661179887363</v>
      </c>
      <c r="S2279" s="87" cm="1">
        <f t="array" ref="S2279">VLOOKUP($E2279,$AI$111:$AW$115,COLUMN($AW:$AW)-COLUMN($AH:$AH),FALSE)</f>
        <v>431.69321999999994</v>
      </c>
      <c r="T2279" s="104">
        <f t="shared" si="505"/>
        <v>1.0437517036043056</v>
      </c>
      <c r="U2279" s="104">
        <f t="shared" si="506"/>
        <v>2025.1455627202508</v>
      </c>
      <c r="V2279" s="87" cm="1">
        <f t="array" ref="V2279">VLOOKUP($E2279,$AI$118:$AW$122,COLUMN($AW:$AW)-COLUMN($AH:$AH),FALSE)</f>
        <v>0</v>
      </c>
      <c r="W2279" s="87" t="str">
        <f t="shared" si="510"/>
        <v>Domestic</v>
      </c>
      <c r="X2279" s="87" t="str">
        <f t="shared" si="511"/>
        <v>Non-local</v>
      </c>
      <c r="Y2279" s="104"/>
      <c r="Z2279" s="87" t="str">
        <f t="shared" si="507"/>
        <v>USA</v>
      </c>
      <c r="AA2279" s="87" t="str">
        <f t="shared" si="508"/>
        <v>USA</v>
      </c>
      <c r="AB2279" s="82" cm="1">
        <f t="array" ref="AB2279">VLOOKUP(B2279,'GDP per Capita'!$T$2:$V$4235,COLUMN('GDP per Capita'!$V:$V)-COLUMN('GDP per Capita'!$S:$S),FALSE)</f>
        <v>63809.64</v>
      </c>
      <c r="AC2279" s="82">
        <f t="shared" si="512"/>
        <v>63809.64</v>
      </c>
      <c r="AD2279" s="82">
        <f t="shared" si="513"/>
        <v>63809.64</v>
      </c>
      <c r="AE2279" s="88">
        <f t="shared" si="509"/>
        <v>3.1737298043371671E-2</v>
      </c>
    </row>
    <row r="2280" spans="1:31">
      <c r="A2280" s="77" t="s">
        <v>34</v>
      </c>
      <c r="B2280" s="77">
        <v>2279</v>
      </c>
      <c r="C2280" s="77" t="s">
        <v>34</v>
      </c>
      <c r="D2280" s="77" t="s">
        <v>34</v>
      </c>
      <c r="E2280" s="77">
        <v>2018</v>
      </c>
      <c r="F2280" s="77">
        <v>0</v>
      </c>
      <c r="G2280" s="77">
        <v>0</v>
      </c>
      <c r="H2280" s="77">
        <v>0</v>
      </c>
      <c r="I2280" s="77" t="s">
        <v>1626</v>
      </c>
      <c r="J2280" s="77">
        <v>39.739236400000003</v>
      </c>
      <c r="K2280" s="77">
        <v>-104.9848623</v>
      </c>
      <c r="L2280" s="77">
        <v>3634.64963419997</v>
      </c>
      <c r="M2280" s="77">
        <v>0.63822810708617395</v>
      </c>
      <c r="N2280" s="77">
        <v>1</v>
      </c>
      <c r="O2280" s="77">
        <v>697.85272976639499</v>
      </c>
      <c r="P2280" s="87" cm="1">
        <f t="array" ref="P2280">IF($X2280="Non-local",VLOOKUP($E2280,$AI$64:$AW$68,COLUMN($AW:$AW)-COLUMN($AH:$AH),FALSE),IF($X2280="Unknown",VLOOKUP($E2280,$AI$71:$AW$75,COLUMN($AW:$AW)-COLUMN($AH:$AH),FALSE),0))</f>
        <v>224.79883381924199</v>
      </c>
      <c r="Q2280" s="87" cm="1">
        <f t="array" ref="Q2280">IF($X2280="Non-local",VLOOKUP($E2280,$AI$40:$AW$44,COLUMN($AW:$AW)-COLUMN($AH:$AH),FALSE),IF($X2280="Unknown",VLOOKUP($E2280,$AI$47:$AW$51,COLUMN($AW:$AW)-COLUMN($AH:$AH),FALSE),0))</f>
        <v>554.95470699708449</v>
      </c>
      <c r="R2280" s="87" cm="1">
        <f t="array" ref="R2280">IF($X2280="Non-local",VLOOKUP($E2280,$AI$88:$AW$92,COLUMN($AW:$AW)-COLUMN($AH:$AH),FALSE),IF($X2280="Unknown",VLOOKUP($E2280,$AI$95:$AW$99,COLUMN($AW:$AW)-COLUMN($AH:$AH),FALSE),0))</f>
        <v>0.12485565627811718</v>
      </c>
      <c r="S2280" s="87" cm="1">
        <f t="array" ref="S2280">VLOOKUP($E2280,$AI$111:$AW$115,COLUMN($AW:$AW)-COLUMN($AH:$AH),FALSE)</f>
        <v>431.69321999999994</v>
      </c>
      <c r="T2280" s="104">
        <f t="shared" si="505"/>
        <v>0.76308376336429107</v>
      </c>
      <c r="U2280" s="104">
        <f t="shared" si="506"/>
        <v>1909.2994905827213</v>
      </c>
      <c r="V2280" s="87" cm="1">
        <f t="array" ref="V2280">VLOOKUP($E2280,$AI$118:$AW$122,COLUMN($AW:$AW)-COLUMN($AH:$AH),FALSE)</f>
        <v>0</v>
      </c>
      <c r="W2280" s="87" t="str">
        <f t="shared" si="510"/>
        <v>Unknown</v>
      </c>
      <c r="X2280" s="87" t="str">
        <f t="shared" si="511"/>
        <v>Unknown</v>
      </c>
      <c r="Y2280" s="104"/>
      <c r="Z2280" s="87" t="str">
        <f t="shared" si="507"/>
        <v>Unknown</v>
      </c>
      <c r="AA2280" s="87" t="str">
        <f t="shared" si="508"/>
        <v>Unknown</v>
      </c>
      <c r="AB2280" s="82" t="e" cm="1">
        <f t="array" ref="AB2280">VLOOKUP(B2280,'GDP per Capita'!$T$2:$V$4235,COLUMN('GDP per Capita'!$V:$V)-COLUMN('GDP per Capita'!$S:$S),FALSE)</f>
        <v>#N/A</v>
      </c>
      <c r="AC2280" s="82" t="str">
        <f t="shared" si="512"/>
        <v/>
      </c>
      <c r="AD2280" s="82">
        <f t="shared" si="513"/>
        <v>61228.93767638311</v>
      </c>
      <c r="AE2280" s="88">
        <f t="shared" si="509"/>
        <v>3.1182959610928637E-2</v>
      </c>
    </row>
    <row r="2281" spans="1:31">
      <c r="A2281" s="77" t="s">
        <v>884</v>
      </c>
      <c r="B2281" s="77">
        <v>2280</v>
      </c>
      <c r="C2281" s="77" t="s">
        <v>29</v>
      </c>
      <c r="D2281" s="77" t="s">
        <v>29</v>
      </c>
      <c r="E2281" s="77">
        <v>2018</v>
      </c>
      <c r="F2281" s="77">
        <v>38.894985499999997</v>
      </c>
      <c r="G2281" s="77">
        <v>-77.036570799999893</v>
      </c>
      <c r="H2281" s="77">
        <v>0</v>
      </c>
      <c r="I2281" s="77" t="s">
        <v>1626</v>
      </c>
      <c r="J2281" s="77">
        <v>39.739236400000003</v>
      </c>
      <c r="K2281" s="77">
        <v>-104.9848623</v>
      </c>
      <c r="L2281" s="77">
        <v>4792.7265655317697</v>
      </c>
      <c r="M2281" s="77">
        <v>0.84832234934912598</v>
      </c>
      <c r="N2281" s="77">
        <v>0</v>
      </c>
      <c r="O2281" s="77">
        <v>575.12718786381299</v>
      </c>
      <c r="P2281" s="87" cm="1">
        <f t="array" ref="P2281">IF($X2281="Non-local",VLOOKUP($E2281,$AI$64:$AW$68,COLUMN($AW:$AW)-COLUMN($AH:$AH),FALSE),IF($X2281="Unknown",VLOOKUP($E2281,$AI$71:$AW$75,COLUMN($AW:$AW)-COLUMN($AH:$AH),FALSE),0))</f>
        <v>284</v>
      </c>
      <c r="Q2281" s="87" cm="1">
        <f t="array" ref="Q2281">IF($X2281="Non-local",VLOOKUP($E2281,$AI$40:$AW$44,COLUMN($AW:$AW)-COLUMN($AH:$AH),FALSE),IF($X2281="Unknown",VLOOKUP($E2281,$AI$47:$AW$51,COLUMN($AW:$AW)-COLUMN($AH:$AH),FALSE),0))</f>
        <v>701.10299999999995</v>
      </c>
      <c r="R2281" s="87" cm="1">
        <f t="array" ref="R2281">IF($X2281="Non-local",VLOOKUP($E2281,$AI$88:$AW$92,COLUMN($AW:$AW)-COLUMN($AH:$AH),FALSE),IF($X2281="Unknown",VLOOKUP($E2281,$AI$95:$AW$99,COLUMN($AW:$AW)-COLUMN($AH:$AH),FALSE),0))</f>
        <v>0.15773661179887363</v>
      </c>
      <c r="S2281" s="87" cm="1">
        <f t="array" ref="S2281">VLOOKUP($E2281,$AI$111:$AW$115,COLUMN($AW:$AW)-COLUMN($AH:$AH),FALSE)</f>
        <v>431.69321999999994</v>
      </c>
      <c r="T2281" s="104">
        <f t="shared" si="505"/>
        <v>1.0060589611479995</v>
      </c>
      <c r="U2281" s="104">
        <f t="shared" si="506"/>
        <v>1991.9234078638128</v>
      </c>
      <c r="V2281" s="87" cm="1">
        <f t="array" ref="V2281">VLOOKUP($E2281,$AI$118:$AW$122,COLUMN($AW:$AW)-COLUMN($AH:$AH),FALSE)</f>
        <v>0</v>
      </c>
      <c r="W2281" s="87" t="str">
        <f t="shared" si="510"/>
        <v>Domestic</v>
      </c>
      <c r="X2281" s="87" t="str">
        <f t="shared" si="511"/>
        <v>Non-local</v>
      </c>
      <c r="Y2281" s="104"/>
      <c r="Z2281" s="87" t="str">
        <f t="shared" si="507"/>
        <v>USA</v>
      </c>
      <c r="AA2281" s="87" t="str">
        <f t="shared" si="508"/>
        <v>USA</v>
      </c>
      <c r="AB2281" s="82" cm="1">
        <f t="array" ref="AB2281">VLOOKUP(B2281,'GDP per Capita'!$T$2:$V$4235,COLUMN('GDP per Capita'!$V:$V)-COLUMN('GDP per Capita'!$S:$S),FALSE)</f>
        <v>63809.64</v>
      </c>
      <c r="AC2281" s="82">
        <f t="shared" si="512"/>
        <v>63809.64</v>
      </c>
      <c r="AD2281" s="82">
        <f t="shared" si="513"/>
        <v>63809.64</v>
      </c>
      <c r="AE2281" s="88">
        <f t="shared" si="509"/>
        <v>3.1216653280974675E-2</v>
      </c>
    </row>
    <row r="2282" spans="1:31">
      <c r="A2282" s="77" t="s">
        <v>884</v>
      </c>
      <c r="B2282" s="77">
        <v>2281</v>
      </c>
      <c r="C2282" s="77" t="s">
        <v>29</v>
      </c>
      <c r="D2282" s="77" t="s">
        <v>29</v>
      </c>
      <c r="E2282" s="77">
        <v>2018</v>
      </c>
      <c r="F2282" s="77">
        <v>38.894985499999997</v>
      </c>
      <c r="G2282" s="77">
        <v>-77.036570799999893</v>
      </c>
      <c r="H2282" s="77">
        <v>0</v>
      </c>
      <c r="I2282" s="77" t="s">
        <v>1626</v>
      </c>
      <c r="J2282" s="77">
        <v>39.739236400000003</v>
      </c>
      <c r="K2282" s="77">
        <v>-104.9848623</v>
      </c>
      <c r="L2282" s="77">
        <v>4792.7265655317697</v>
      </c>
      <c r="M2282" s="77">
        <v>0.84832234934912598</v>
      </c>
      <c r="N2282" s="77">
        <v>0</v>
      </c>
      <c r="O2282" s="77">
        <v>575.12718786381299</v>
      </c>
      <c r="P2282" s="87" cm="1">
        <f t="array" ref="P2282">IF($X2282="Non-local",VLOOKUP($E2282,$AI$64:$AW$68,COLUMN($AW:$AW)-COLUMN($AH:$AH),FALSE),IF($X2282="Unknown",VLOOKUP($E2282,$AI$71:$AW$75,COLUMN($AW:$AW)-COLUMN($AH:$AH),FALSE),0))</f>
        <v>284</v>
      </c>
      <c r="Q2282" s="87" cm="1">
        <f t="array" ref="Q2282">IF($X2282="Non-local",VLOOKUP($E2282,$AI$40:$AW$44,COLUMN($AW:$AW)-COLUMN($AH:$AH),FALSE),IF($X2282="Unknown",VLOOKUP($E2282,$AI$47:$AW$51,COLUMN($AW:$AW)-COLUMN($AH:$AH),FALSE),0))</f>
        <v>701.10299999999995</v>
      </c>
      <c r="R2282" s="87" cm="1">
        <f t="array" ref="R2282">IF($X2282="Non-local",VLOOKUP($E2282,$AI$88:$AW$92,COLUMN($AW:$AW)-COLUMN($AH:$AH),FALSE),IF($X2282="Unknown",VLOOKUP($E2282,$AI$95:$AW$99,COLUMN($AW:$AW)-COLUMN($AH:$AH),FALSE),0))</f>
        <v>0.15773661179887363</v>
      </c>
      <c r="S2282" s="87" cm="1">
        <f t="array" ref="S2282">VLOOKUP($E2282,$AI$111:$AW$115,COLUMN($AW:$AW)-COLUMN($AH:$AH),FALSE)</f>
        <v>431.69321999999994</v>
      </c>
      <c r="T2282" s="104">
        <f t="shared" si="505"/>
        <v>1.0060589611479995</v>
      </c>
      <c r="U2282" s="104">
        <f t="shared" si="506"/>
        <v>1991.9234078638128</v>
      </c>
      <c r="V2282" s="87" cm="1">
        <f t="array" ref="V2282">VLOOKUP($E2282,$AI$118:$AW$122,COLUMN($AW:$AW)-COLUMN($AH:$AH),FALSE)</f>
        <v>0</v>
      </c>
      <c r="W2282" s="87" t="str">
        <f t="shared" si="510"/>
        <v>Domestic</v>
      </c>
      <c r="X2282" s="87" t="str">
        <f t="shared" si="511"/>
        <v>Non-local</v>
      </c>
      <c r="Y2282" s="104"/>
      <c r="Z2282" s="87" t="str">
        <f t="shared" si="507"/>
        <v>USA</v>
      </c>
      <c r="AA2282" s="87" t="str">
        <f t="shared" si="508"/>
        <v>USA</v>
      </c>
      <c r="AB2282" s="82" cm="1">
        <f t="array" ref="AB2282">VLOOKUP(B2282,'GDP per Capita'!$T$2:$V$4235,COLUMN('GDP per Capita'!$V:$V)-COLUMN('GDP per Capita'!$S:$S),FALSE)</f>
        <v>63809.64</v>
      </c>
      <c r="AC2282" s="82">
        <f t="shared" si="512"/>
        <v>63809.64</v>
      </c>
      <c r="AD2282" s="82">
        <f t="shared" si="513"/>
        <v>63809.64</v>
      </c>
      <c r="AE2282" s="88">
        <f t="shared" si="509"/>
        <v>3.1216653280974675E-2</v>
      </c>
    </row>
    <row r="2283" spans="1:31">
      <c r="A2283" s="77" t="s">
        <v>884</v>
      </c>
      <c r="B2283" s="77">
        <v>2282</v>
      </c>
      <c r="C2283" s="77" t="s">
        <v>29</v>
      </c>
      <c r="D2283" s="77" t="s">
        <v>29</v>
      </c>
      <c r="E2283" s="77">
        <v>2018</v>
      </c>
      <c r="F2283" s="77">
        <v>38.894985499999997</v>
      </c>
      <c r="G2283" s="77">
        <v>-77.036570799999893</v>
      </c>
      <c r="H2283" s="77">
        <v>0</v>
      </c>
      <c r="I2283" s="77" t="s">
        <v>1626</v>
      </c>
      <c r="J2283" s="77">
        <v>39.739236400000003</v>
      </c>
      <c r="K2283" s="77">
        <v>-104.9848623</v>
      </c>
      <c r="L2283" s="77">
        <v>4792.7265655317697</v>
      </c>
      <c r="M2283" s="77">
        <v>0.84832234934912598</v>
      </c>
      <c r="N2283" s="77">
        <v>0</v>
      </c>
      <c r="O2283" s="77">
        <v>575.12718786381299</v>
      </c>
      <c r="P2283" s="87" cm="1">
        <f t="array" ref="P2283">IF($X2283="Non-local",VLOOKUP($E2283,$AI$64:$AW$68,COLUMN($AW:$AW)-COLUMN($AH:$AH),FALSE),IF($X2283="Unknown",VLOOKUP($E2283,$AI$71:$AW$75,COLUMN($AW:$AW)-COLUMN($AH:$AH),FALSE),0))</f>
        <v>284</v>
      </c>
      <c r="Q2283" s="87" cm="1">
        <f t="array" ref="Q2283">IF($X2283="Non-local",VLOOKUP($E2283,$AI$40:$AW$44,COLUMN($AW:$AW)-COLUMN($AH:$AH),FALSE),IF($X2283="Unknown",VLOOKUP($E2283,$AI$47:$AW$51,COLUMN($AW:$AW)-COLUMN($AH:$AH),FALSE),0))</f>
        <v>701.10299999999995</v>
      </c>
      <c r="R2283" s="87" cm="1">
        <f t="array" ref="R2283">IF($X2283="Non-local",VLOOKUP($E2283,$AI$88:$AW$92,COLUMN($AW:$AW)-COLUMN($AH:$AH),FALSE),IF($X2283="Unknown",VLOOKUP($E2283,$AI$95:$AW$99,COLUMN($AW:$AW)-COLUMN($AH:$AH),FALSE),0))</f>
        <v>0.15773661179887363</v>
      </c>
      <c r="S2283" s="87" cm="1">
        <f t="array" ref="S2283">VLOOKUP($E2283,$AI$111:$AW$115,COLUMN($AW:$AW)-COLUMN($AH:$AH),FALSE)</f>
        <v>431.69321999999994</v>
      </c>
      <c r="T2283" s="104">
        <f t="shared" si="505"/>
        <v>1.0060589611479995</v>
      </c>
      <c r="U2283" s="104">
        <f t="shared" si="506"/>
        <v>1991.9234078638128</v>
      </c>
      <c r="V2283" s="87" cm="1">
        <f t="array" ref="V2283">VLOOKUP($E2283,$AI$118:$AW$122,COLUMN($AW:$AW)-COLUMN($AH:$AH),FALSE)</f>
        <v>0</v>
      </c>
      <c r="W2283" s="87" t="str">
        <f t="shared" si="510"/>
        <v>Domestic</v>
      </c>
      <c r="X2283" s="87" t="str">
        <f t="shared" si="511"/>
        <v>Non-local</v>
      </c>
      <c r="Y2283" s="104"/>
      <c r="Z2283" s="87" t="str">
        <f t="shared" si="507"/>
        <v>USA</v>
      </c>
      <c r="AA2283" s="87" t="str">
        <f t="shared" si="508"/>
        <v>USA</v>
      </c>
      <c r="AB2283" s="82" cm="1">
        <f t="array" ref="AB2283">VLOOKUP(B2283,'GDP per Capita'!$T$2:$V$4235,COLUMN('GDP per Capita'!$V:$V)-COLUMN('GDP per Capita'!$S:$S),FALSE)</f>
        <v>63809.64</v>
      </c>
      <c r="AC2283" s="82">
        <f t="shared" si="512"/>
        <v>63809.64</v>
      </c>
      <c r="AD2283" s="82">
        <f t="shared" si="513"/>
        <v>63809.64</v>
      </c>
      <c r="AE2283" s="88">
        <f t="shared" si="509"/>
        <v>3.1216653280974675E-2</v>
      </c>
    </row>
    <row r="2284" spans="1:31">
      <c r="A2284" s="77" t="s">
        <v>884</v>
      </c>
      <c r="B2284" s="77">
        <v>2283</v>
      </c>
      <c r="C2284" s="77" t="s">
        <v>29</v>
      </c>
      <c r="D2284" s="77" t="s">
        <v>29</v>
      </c>
      <c r="E2284" s="77">
        <v>2018</v>
      </c>
      <c r="F2284" s="77">
        <v>38.894985499999997</v>
      </c>
      <c r="G2284" s="77">
        <v>-77.036570799999893</v>
      </c>
      <c r="H2284" s="77">
        <v>0</v>
      </c>
      <c r="I2284" s="77" t="s">
        <v>1626</v>
      </c>
      <c r="J2284" s="77">
        <v>39.739236400000003</v>
      </c>
      <c r="K2284" s="77">
        <v>-104.9848623</v>
      </c>
      <c r="L2284" s="77">
        <v>4792.7265655317697</v>
      </c>
      <c r="M2284" s="77">
        <v>0.84832234934912598</v>
      </c>
      <c r="N2284" s="77">
        <v>0</v>
      </c>
      <c r="O2284" s="77">
        <v>575.12718786381299</v>
      </c>
      <c r="P2284" s="87" cm="1">
        <f t="array" ref="P2284">IF($X2284="Non-local",VLOOKUP($E2284,$AI$64:$AW$68,COLUMN($AW:$AW)-COLUMN($AH:$AH),FALSE),IF($X2284="Unknown",VLOOKUP($E2284,$AI$71:$AW$75,COLUMN($AW:$AW)-COLUMN($AH:$AH),FALSE),0))</f>
        <v>284</v>
      </c>
      <c r="Q2284" s="87" cm="1">
        <f t="array" ref="Q2284">IF($X2284="Non-local",VLOOKUP($E2284,$AI$40:$AW$44,COLUMN($AW:$AW)-COLUMN($AH:$AH),FALSE),IF($X2284="Unknown",VLOOKUP($E2284,$AI$47:$AW$51,COLUMN($AW:$AW)-COLUMN($AH:$AH),FALSE),0))</f>
        <v>701.10299999999995</v>
      </c>
      <c r="R2284" s="87" cm="1">
        <f t="array" ref="R2284">IF($X2284="Non-local",VLOOKUP($E2284,$AI$88:$AW$92,COLUMN($AW:$AW)-COLUMN($AH:$AH),FALSE),IF($X2284="Unknown",VLOOKUP($E2284,$AI$95:$AW$99,COLUMN($AW:$AW)-COLUMN($AH:$AH),FALSE),0))</f>
        <v>0.15773661179887363</v>
      </c>
      <c r="S2284" s="87" cm="1">
        <f t="array" ref="S2284">VLOOKUP($E2284,$AI$111:$AW$115,COLUMN($AW:$AW)-COLUMN($AH:$AH),FALSE)</f>
        <v>431.69321999999994</v>
      </c>
      <c r="T2284" s="104">
        <f t="shared" si="505"/>
        <v>1.0060589611479995</v>
      </c>
      <c r="U2284" s="104">
        <f t="shared" si="506"/>
        <v>1991.9234078638128</v>
      </c>
      <c r="V2284" s="87" cm="1">
        <f t="array" ref="V2284">VLOOKUP($E2284,$AI$118:$AW$122,COLUMN($AW:$AW)-COLUMN($AH:$AH),FALSE)</f>
        <v>0</v>
      </c>
      <c r="W2284" s="87" t="str">
        <f t="shared" si="510"/>
        <v>Domestic</v>
      </c>
      <c r="X2284" s="87" t="str">
        <f t="shared" si="511"/>
        <v>Non-local</v>
      </c>
      <c r="Y2284" s="104"/>
      <c r="Z2284" s="87" t="str">
        <f t="shared" si="507"/>
        <v>USA</v>
      </c>
      <c r="AA2284" s="87" t="str">
        <f t="shared" si="508"/>
        <v>USA</v>
      </c>
      <c r="AB2284" s="82" cm="1">
        <f t="array" ref="AB2284">VLOOKUP(B2284,'GDP per Capita'!$T$2:$V$4235,COLUMN('GDP per Capita'!$V:$V)-COLUMN('GDP per Capita'!$S:$S),FALSE)</f>
        <v>63809.64</v>
      </c>
      <c r="AC2284" s="82">
        <f t="shared" si="512"/>
        <v>63809.64</v>
      </c>
      <c r="AD2284" s="82">
        <f t="shared" si="513"/>
        <v>63809.64</v>
      </c>
      <c r="AE2284" s="88">
        <f t="shared" si="509"/>
        <v>3.1216653280974675E-2</v>
      </c>
    </row>
    <row r="2285" spans="1:31">
      <c r="A2285" s="77" t="s">
        <v>884</v>
      </c>
      <c r="B2285" s="77">
        <v>2284</v>
      </c>
      <c r="C2285" s="77" t="s">
        <v>29</v>
      </c>
      <c r="D2285" s="77" t="s">
        <v>29</v>
      </c>
      <c r="E2285" s="77">
        <v>2018</v>
      </c>
      <c r="F2285" s="77">
        <v>38.894985499999997</v>
      </c>
      <c r="G2285" s="77">
        <v>-77.036570799999893</v>
      </c>
      <c r="H2285" s="77">
        <v>0</v>
      </c>
      <c r="I2285" s="77" t="s">
        <v>1626</v>
      </c>
      <c r="J2285" s="77">
        <v>39.739236400000003</v>
      </c>
      <c r="K2285" s="77">
        <v>-104.9848623</v>
      </c>
      <c r="L2285" s="77">
        <v>4792.7265655317697</v>
      </c>
      <c r="M2285" s="77">
        <v>0.84832234934912598</v>
      </c>
      <c r="N2285" s="77">
        <v>0</v>
      </c>
      <c r="O2285" s="77">
        <v>575.12718786381299</v>
      </c>
      <c r="P2285" s="87" cm="1">
        <f t="array" ref="P2285">IF($X2285="Non-local",VLOOKUP($E2285,$AI$64:$AW$68,COLUMN($AW:$AW)-COLUMN($AH:$AH),FALSE),IF($X2285="Unknown",VLOOKUP($E2285,$AI$71:$AW$75,COLUMN($AW:$AW)-COLUMN($AH:$AH),FALSE),0))</f>
        <v>284</v>
      </c>
      <c r="Q2285" s="87" cm="1">
        <f t="array" ref="Q2285">IF($X2285="Non-local",VLOOKUP($E2285,$AI$40:$AW$44,COLUMN($AW:$AW)-COLUMN($AH:$AH),FALSE),IF($X2285="Unknown",VLOOKUP($E2285,$AI$47:$AW$51,COLUMN($AW:$AW)-COLUMN($AH:$AH),FALSE),0))</f>
        <v>701.10299999999995</v>
      </c>
      <c r="R2285" s="87" cm="1">
        <f t="array" ref="R2285">IF($X2285="Non-local",VLOOKUP($E2285,$AI$88:$AW$92,COLUMN($AW:$AW)-COLUMN($AH:$AH),FALSE),IF($X2285="Unknown",VLOOKUP($E2285,$AI$95:$AW$99,COLUMN($AW:$AW)-COLUMN($AH:$AH),FALSE),0))</f>
        <v>0.15773661179887363</v>
      </c>
      <c r="S2285" s="87" cm="1">
        <f t="array" ref="S2285">VLOOKUP($E2285,$AI$111:$AW$115,COLUMN($AW:$AW)-COLUMN($AH:$AH),FALSE)</f>
        <v>431.69321999999994</v>
      </c>
      <c r="T2285" s="104">
        <f t="shared" si="505"/>
        <v>1.0060589611479995</v>
      </c>
      <c r="U2285" s="104">
        <f t="shared" si="506"/>
        <v>1991.9234078638128</v>
      </c>
      <c r="V2285" s="87" cm="1">
        <f t="array" ref="V2285">VLOOKUP($E2285,$AI$118:$AW$122,COLUMN($AW:$AW)-COLUMN($AH:$AH),FALSE)</f>
        <v>0</v>
      </c>
      <c r="W2285" s="87" t="str">
        <f t="shared" si="510"/>
        <v>Domestic</v>
      </c>
      <c r="X2285" s="87" t="str">
        <f t="shared" si="511"/>
        <v>Non-local</v>
      </c>
      <c r="Y2285" s="104"/>
      <c r="Z2285" s="87" t="str">
        <f t="shared" si="507"/>
        <v>USA</v>
      </c>
      <c r="AA2285" s="87" t="str">
        <f t="shared" si="508"/>
        <v>USA</v>
      </c>
      <c r="AB2285" s="82" cm="1">
        <f t="array" ref="AB2285">VLOOKUP(B2285,'GDP per Capita'!$T$2:$V$4235,COLUMN('GDP per Capita'!$V:$V)-COLUMN('GDP per Capita'!$S:$S),FALSE)</f>
        <v>63809.64</v>
      </c>
      <c r="AC2285" s="82">
        <f t="shared" si="512"/>
        <v>63809.64</v>
      </c>
      <c r="AD2285" s="82">
        <f t="shared" si="513"/>
        <v>63809.64</v>
      </c>
      <c r="AE2285" s="88">
        <f t="shared" si="509"/>
        <v>3.1216653280974675E-2</v>
      </c>
    </row>
    <row r="2286" spans="1:31">
      <c r="A2286" s="77" t="s">
        <v>884</v>
      </c>
      <c r="B2286" s="77">
        <v>2285</v>
      </c>
      <c r="C2286" s="77" t="s">
        <v>29</v>
      </c>
      <c r="D2286" s="77" t="s">
        <v>29</v>
      </c>
      <c r="E2286" s="77">
        <v>2018</v>
      </c>
      <c r="F2286" s="77">
        <v>38.894985499999997</v>
      </c>
      <c r="G2286" s="77">
        <v>-77.036570799999893</v>
      </c>
      <c r="H2286" s="77">
        <v>0</v>
      </c>
      <c r="I2286" s="77" t="s">
        <v>1626</v>
      </c>
      <c r="J2286" s="77">
        <v>39.739236400000003</v>
      </c>
      <c r="K2286" s="77">
        <v>-104.9848623</v>
      </c>
      <c r="L2286" s="77">
        <v>4792.7265655317697</v>
      </c>
      <c r="M2286" s="77">
        <v>0.84832234934912598</v>
      </c>
      <c r="N2286" s="77">
        <v>0</v>
      </c>
      <c r="O2286" s="77">
        <v>575.12718786381299</v>
      </c>
      <c r="P2286" s="87" cm="1">
        <f t="array" ref="P2286">IF($X2286="Non-local",VLOOKUP($E2286,$AI$64:$AW$68,COLUMN($AW:$AW)-COLUMN($AH:$AH),FALSE),IF($X2286="Unknown",VLOOKUP($E2286,$AI$71:$AW$75,COLUMN($AW:$AW)-COLUMN($AH:$AH),FALSE),0))</f>
        <v>284</v>
      </c>
      <c r="Q2286" s="87" cm="1">
        <f t="array" ref="Q2286">IF($X2286="Non-local",VLOOKUP($E2286,$AI$40:$AW$44,COLUMN($AW:$AW)-COLUMN($AH:$AH),FALSE),IF($X2286="Unknown",VLOOKUP($E2286,$AI$47:$AW$51,COLUMN($AW:$AW)-COLUMN($AH:$AH),FALSE),0))</f>
        <v>701.10299999999995</v>
      </c>
      <c r="R2286" s="87" cm="1">
        <f t="array" ref="R2286">IF($X2286="Non-local",VLOOKUP($E2286,$AI$88:$AW$92,COLUMN($AW:$AW)-COLUMN($AH:$AH),FALSE),IF($X2286="Unknown",VLOOKUP($E2286,$AI$95:$AW$99,COLUMN($AW:$AW)-COLUMN($AH:$AH),FALSE),0))</f>
        <v>0.15773661179887363</v>
      </c>
      <c r="S2286" s="87" cm="1">
        <f t="array" ref="S2286">VLOOKUP($E2286,$AI$111:$AW$115,COLUMN($AW:$AW)-COLUMN($AH:$AH),FALSE)</f>
        <v>431.69321999999994</v>
      </c>
      <c r="T2286" s="104">
        <f t="shared" si="505"/>
        <v>1.0060589611479995</v>
      </c>
      <c r="U2286" s="104">
        <f t="shared" si="506"/>
        <v>1991.9234078638128</v>
      </c>
      <c r="V2286" s="87" cm="1">
        <f t="array" ref="V2286">VLOOKUP($E2286,$AI$118:$AW$122,COLUMN($AW:$AW)-COLUMN($AH:$AH),FALSE)</f>
        <v>0</v>
      </c>
      <c r="W2286" s="87" t="str">
        <f t="shared" si="510"/>
        <v>Domestic</v>
      </c>
      <c r="X2286" s="87" t="str">
        <f t="shared" si="511"/>
        <v>Non-local</v>
      </c>
      <c r="Y2286" s="104"/>
      <c r="Z2286" s="87" t="str">
        <f t="shared" si="507"/>
        <v>USA</v>
      </c>
      <c r="AA2286" s="87" t="str">
        <f t="shared" si="508"/>
        <v>USA</v>
      </c>
      <c r="AB2286" s="82" cm="1">
        <f t="array" ref="AB2286">VLOOKUP(B2286,'GDP per Capita'!$T$2:$V$4235,COLUMN('GDP per Capita'!$V:$V)-COLUMN('GDP per Capita'!$S:$S),FALSE)</f>
        <v>63809.64</v>
      </c>
      <c r="AC2286" s="82">
        <f t="shared" si="512"/>
        <v>63809.64</v>
      </c>
      <c r="AD2286" s="82">
        <f t="shared" si="513"/>
        <v>63809.64</v>
      </c>
      <c r="AE2286" s="88">
        <f t="shared" si="509"/>
        <v>3.1216653280974675E-2</v>
      </c>
    </row>
    <row r="2287" spans="1:31">
      <c r="A2287" s="77" t="s">
        <v>920</v>
      </c>
      <c r="B2287" s="77">
        <v>2286</v>
      </c>
      <c r="C2287" s="77" t="s">
        <v>29</v>
      </c>
      <c r="D2287" s="77" t="s">
        <v>29</v>
      </c>
      <c r="E2287" s="77">
        <v>2018</v>
      </c>
      <c r="F2287" s="77">
        <v>32.222876499999998</v>
      </c>
      <c r="G2287" s="77">
        <v>-110.9748477</v>
      </c>
      <c r="H2287" s="77">
        <v>0</v>
      </c>
      <c r="I2287" s="77" t="s">
        <v>1626</v>
      </c>
      <c r="J2287" s="77">
        <v>39.739236400000003</v>
      </c>
      <c r="K2287" s="77">
        <v>-104.9848623</v>
      </c>
      <c r="L2287" s="77">
        <v>1987.8272419453499</v>
      </c>
      <c r="M2287" s="77">
        <v>0.42411390261836801</v>
      </c>
      <c r="N2287" s="77">
        <v>0</v>
      </c>
      <c r="O2287" s="77">
        <v>381.66283045350701</v>
      </c>
      <c r="P2287" s="87" cm="1">
        <f t="array" ref="P2287">IF($X2287="Non-local",VLOOKUP($E2287,$AI$64:$AW$68,COLUMN($AW:$AW)-COLUMN($AH:$AH),FALSE),IF($X2287="Unknown",VLOOKUP($E2287,$AI$71:$AW$75,COLUMN($AW:$AW)-COLUMN($AH:$AH),FALSE),0))</f>
        <v>284</v>
      </c>
      <c r="Q2287" s="87" cm="1">
        <f t="array" ref="Q2287">IF($X2287="Non-local",VLOOKUP($E2287,$AI$40:$AW$44,COLUMN($AW:$AW)-COLUMN($AH:$AH),FALSE),IF($X2287="Unknown",VLOOKUP($E2287,$AI$47:$AW$51,COLUMN($AW:$AW)-COLUMN($AH:$AH),FALSE),0))</f>
        <v>701.10299999999995</v>
      </c>
      <c r="R2287" s="87" cm="1">
        <f t="array" ref="R2287">IF($X2287="Non-local",VLOOKUP($E2287,$AI$88:$AW$92,COLUMN($AW:$AW)-COLUMN($AH:$AH),FALSE),IF($X2287="Unknown",VLOOKUP($E2287,$AI$95:$AW$99,COLUMN($AW:$AW)-COLUMN($AH:$AH),FALSE),0))</f>
        <v>0.15773661179887363</v>
      </c>
      <c r="S2287" s="87" cm="1">
        <f t="array" ref="S2287">VLOOKUP($E2287,$AI$111:$AW$115,COLUMN($AW:$AW)-COLUMN($AH:$AH),FALSE)</f>
        <v>431.69321999999994</v>
      </c>
      <c r="T2287" s="104">
        <f t="shared" si="505"/>
        <v>0.58185051441724167</v>
      </c>
      <c r="U2287" s="104">
        <f t="shared" si="506"/>
        <v>1798.459050453507</v>
      </c>
      <c r="V2287" s="87" cm="1">
        <f t="array" ref="V2287">VLOOKUP($E2287,$AI$118:$AW$122,COLUMN($AW:$AW)-COLUMN($AH:$AH),FALSE)</f>
        <v>0</v>
      </c>
      <c r="W2287" s="87" t="str">
        <f t="shared" si="510"/>
        <v>Domestic</v>
      </c>
      <c r="X2287" s="87" t="str">
        <f t="shared" si="511"/>
        <v>Non-local</v>
      </c>
      <c r="Y2287" s="104"/>
      <c r="Z2287" s="87" t="str">
        <f t="shared" si="507"/>
        <v>USA</v>
      </c>
      <c r="AA2287" s="87" t="str">
        <f t="shared" si="508"/>
        <v>USA</v>
      </c>
      <c r="AB2287" s="82" cm="1">
        <f t="array" ref="AB2287">VLOOKUP(B2287,'GDP per Capita'!$T$2:$V$4235,COLUMN('GDP per Capita'!$V:$V)-COLUMN('GDP per Capita'!$S:$S),FALSE)</f>
        <v>63809.64</v>
      </c>
      <c r="AC2287" s="82">
        <f t="shared" si="512"/>
        <v>63809.64</v>
      </c>
      <c r="AD2287" s="82">
        <f t="shared" si="513"/>
        <v>63809.64</v>
      </c>
      <c r="AE2287" s="88">
        <f t="shared" si="509"/>
        <v>2.8184754693076266E-2</v>
      </c>
    </row>
    <row r="2288" spans="1:31">
      <c r="A2288" s="77" t="s">
        <v>34</v>
      </c>
      <c r="B2288" s="77">
        <v>2287</v>
      </c>
      <c r="C2288" s="77" t="s">
        <v>34</v>
      </c>
      <c r="D2288" s="77" t="s">
        <v>34</v>
      </c>
      <c r="E2288" s="77">
        <v>2018</v>
      </c>
      <c r="F2288" s="77">
        <v>0</v>
      </c>
      <c r="G2288" s="77">
        <v>0</v>
      </c>
      <c r="H2288" s="77">
        <v>0</v>
      </c>
      <c r="I2288" s="77" t="s">
        <v>1626</v>
      </c>
      <c r="J2288" s="77">
        <v>39.739236400000003</v>
      </c>
      <c r="K2288" s="77">
        <v>-104.9848623</v>
      </c>
      <c r="L2288" s="77">
        <v>3634.64963419997</v>
      </c>
      <c r="M2288" s="77">
        <v>0.63822810708617395</v>
      </c>
      <c r="N2288" s="77">
        <v>1</v>
      </c>
      <c r="O2288" s="77">
        <v>697.85272976639499</v>
      </c>
      <c r="P2288" s="87" cm="1">
        <f t="array" ref="P2288">IF($X2288="Non-local",VLOOKUP($E2288,$AI$64:$AW$68,COLUMN($AW:$AW)-COLUMN($AH:$AH),FALSE),IF($X2288="Unknown",VLOOKUP($E2288,$AI$71:$AW$75,COLUMN($AW:$AW)-COLUMN($AH:$AH),FALSE),0))</f>
        <v>224.79883381924199</v>
      </c>
      <c r="Q2288" s="87" cm="1">
        <f t="array" ref="Q2288">IF($X2288="Non-local",VLOOKUP($E2288,$AI$40:$AW$44,COLUMN($AW:$AW)-COLUMN($AH:$AH),FALSE),IF($X2288="Unknown",VLOOKUP($E2288,$AI$47:$AW$51,COLUMN($AW:$AW)-COLUMN($AH:$AH),FALSE),0))</f>
        <v>554.95470699708449</v>
      </c>
      <c r="R2288" s="87" cm="1">
        <f t="array" ref="R2288">IF($X2288="Non-local",VLOOKUP($E2288,$AI$88:$AW$92,COLUMN($AW:$AW)-COLUMN($AH:$AH),FALSE),IF($X2288="Unknown",VLOOKUP($E2288,$AI$95:$AW$99,COLUMN($AW:$AW)-COLUMN($AH:$AH),FALSE),0))</f>
        <v>0.12485565627811718</v>
      </c>
      <c r="S2288" s="87" cm="1">
        <f t="array" ref="S2288">VLOOKUP($E2288,$AI$111:$AW$115,COLUMN($AW:$AW)-COLUMN($AH:$AH),FALSE)</f>
        <v>431.69321999999994</v>
      </c>
      <c r="T2288" s="104">
        <f t="shared" si="505"/>
        <v>0.76308376336429107</v>
      </c>
      <c r="U2288" s="104">
        <f t="shared" si="506"/>
        <v>1909.2994905827213</v>
      </c>
      <c r="V2288" s="87" cm="1">
        <f t="array" ref="V2288">VLOOKUP($E2288,$AI$118:$AW$122,COLUMN($AW:$AW)-COLUMN($AH:$AH),FALSE)</f>
        <v>0</v>
      </c>
      <c r="W2288" s="87" t="str">
        <f t="shared" si="510"/>
        <v>Unknown</v>
      </c>
      <c r="X2288" s="87" t="str">
        <f t="shared" si="511"/>
        <v>Unknown</v>
      </c>
      <c r="Y2288" s="104"/>
      <c r="Z2288" s="87" t="str">
        <f t="shared" si="507"/>
        <v>Unknown</v>
      </c>
      <c r="AA2288" s="87" t="str">
        <f t="shared" si="508"/>
        <v>Unknown</v>
      </c>
      <c r="AB2288" s="82" t="e" cm="1">
        <f t="array" ref="AB2288">VLOOKUP(B2288,'GDP per Capita'!$T$2:$V$4235,COLUMN('GDP per Capita'!$V:$V)-COLUMN('GDP per Capita'!$S:$S),FALSE)</f>
        <v>#N/A</v>
      </c>
      <c r="AC2288" s="82" t="str">
        <f t="shared" si="512"/>
        <v/>
      </c>
      <c r="AD2288" s="82">
        <f t="shared" si="513"/>
        <v>61228.93767638311</v>
      </c>
      <c r="AE2288" s="88">
        <f t="shared" si="509"/>
        <v>3.1182959610928637E-2</v>
      </c>
    </row>
    <row r="2289" spans="1:31">
      <c r="A2289" s="77" t="s">
        <v>34</v>
      </c>
      <c r="B2289" s="77">
        <v>2288</v>
      </c>
      <c r="C2289" s="77" t="s">
        <v>34</v>
      </c>
      <c r="D2289" s="77" t="s">
        <v>34</v>
      </c>
      <c r="E2289" s="77">
        <v>2018</v>
      </c>
      <c r="F2289" s="77">
        <v>0</v>
      </c>
      <c r="G2289" s="77">
        <v>0</v>
      </c>
      <c r="H2289" s="77">
        <v>0</v>
      </c>
      <c r="I2289" s="77" t="s">
        <v>1626</v>
      </c>
      <c r="J2289" s="77">
        <v>39.739236400000003</v>
      </c>
      <c r="K2289" s="77">
        <v>-104.9848623</v>
      </c>
      <c r="L2289" s="77">
        <v>3634.64963419997</v>
      </c>
      <c r="M2289" s="77">
        <v>0.63822810708617395</v>
      </c>
      <c r="N2289" s="77">
        <v>1</v>
      </c>
      <c r="O2289" s="77">
        <v>697.85272976639499</v>
      </c>
      <c r="P2289" s="87" cm="1">
        <f t="array" ref="P2289">IF($X2289="Non-local",VLOOKUP($E2289,$AI$64:$AW$68,COLUMN($AW:$AW)-COLUMN($AH:$AH),FALSE),IF($X2289="Unknown",VLOOKUP($E2289,$AI$71:$AW$75,COLUMN($AW:$AW)-COLUMN($AH:$AH),FALSE),0))</f>
        <v>224.79883381924199</v>
      </c>
      <c r="Q2289" s="87" cm="1">
        <f t="array" ref="Q2289">IF($X2289="Non-local",VLOOKUP($E2289,$AI$40:$AW$44,COLUMN($AW:$AW)-COLUMN($AH:$AH),FALSE),IF($X2289="Unknown",VLOOKUP($E2289,$AI$47:$AW$51,COLUMN($AW:$AW)-COLUMN($AH:$AH),FALSE),0))</f>
        <v>554.95470699708449</v>
      </c>
      <c r="R2289" s="87" cm="1">
        <f t="array" ref="R2289">IF($X2289="Non-local",VLOOKUP($E2289,$AI$88:$AW$92,COLUMN($AW:$AW)-COLUMN($AH:$AH),FALSE),IF($X2289="Unknown",VLOOKUP($E2289,$AI$95:$AW$99,COLUMN($AW:$AW)-COLUMN($AH:$AH),FALSE),0))</f>
        <v>0.12485565627811718</v>
      </c>
      <c r="S2289" s="87" cm="1">
        <f t="array" ref="S2289">VLOOKUP($E2289,$AI$111:$AW$115,COLUMN($AW:$AW)-COLUMN($AH:$AH),FALSE)</f>
        <v>431.69321999999994</v>
      </c>
      <c r="T2289" s="104">
        <f t="shared" si="505"/>
        <v>0.76308376336429107</v>
      </c>
      <c r="U2289" s="104">
        <f t="shared" si="506"/>
        <v>1909.2994905827213</v>
      </c>
      <c r="V2289" s="87" cm="1">
        <f t="array" ref="V2289">VLOOKUP($E2289,$AI$118:$AW$122,COLUMN($AW:$AW)-COLUMN($AH:$AH),FALSE)</f>
        <v>0</v>
      </c>
      <c r="W2289" s="87" t="str">
        <f t="shared" si="510"/>
        <v>Unknown</v>
      </c>
      <c r="X2289" s="87" t="str">
        <f t="shared" si="511"/>
        <v>Unknown</v>
      </c>
      <c r="Y2289" s="104"/>
      <c r="Z2289" s="87" t="str">
        <f t="shared" si="507"/>
        <v>Unknown</v>
      </c>
      <c r="AA2289" s="87" t="str">
        <f t="shared" si="508"/>
        <v>Unknown</v>
      </c>
      <c r="AB2289" s="82" t="e" cm="1">
        <f t="array" ref="AB2289">VLOOKUP(B2289,'GDP per Capita'!$T$2:$V$4235,COLUMN('GDP per Capita'!$V:$V)-COLUMN('GDP per Capita'!$S:$S),FALSE)</f>
        <v>#N/A</v>
      </c>
      <c r="AC2289" s="82" t="str">
        <f t="shared" si="512"/>
        <v/>
      </c>
      <c r="AD2289" s="82">
        <f t="shared" si="513"/>
        <v>61228.93767638311</v>
      </c>
      <c r="AE2289" s="88">
        <f t="shared" si="509"/>
        <v>3.1182959610928637E-2</v>
      </c>
    </row>
    <row r="2290" spans="1:31">
      <c r="A2290" s="77" t="s">
        <v>1638</v>
      </c>
      <c r="B2290" s="77">
        <v>2289</v>
      </c>
      <c r="C2290" s="77" t="s">
        <v>29</v>
      </c>
      <c r="D2290" s="77" t="s">
        <v>29</v>
      </c>
      <c r="E2290" s="77">
        <v>2018</v>
      </c>
      <c r="F2290" s="77">
        <v>42.633424699999999</v>
      </c>
      <c r="G2290" s="77">
        <v>-71.316171800000006</v>
      </c>
      <c r="H2290" s="77">
        <v>0</v>
      </c>
      <c r="I2290" s="77" t="s">
        <v>1626</v>
      </c>
      <c r="J2290" s="77">
        <v>39.739236400000003</v>
      </c>
      <c r="K2290" s="77">
        <v>-104.9848623</v>
      </c>
      <c r="L2290" s="77">
        <v>5634.0600876418102</v>
      </c>
      <c r="M2290" s="77">
        <v>0.96241228085008801</v>
      </c>
      <c r="N2290" s="77">
        <v>0</v>
      </c>
      <c r="O2290" s="77">
        <v>676.08721051701696</v>
      </c>
      <c r="P2290" s="87" cm="1">
        <f t="array" ref="P2290">IF($X2290="Non-local",VLOOKUP($E2290,$AI$64:$AW$68,COLUMN($AW:$AW)-COLUMN($AH:$AH),FALSE),IF($X2290="Unknown",VLOOKUP($E2290,$AI$71:$AW$75,COLUMN($AW:$AW)-COLUMN($AH:$AH),FALSE),0))</f>
        <v>284</v>
      </c>
      <c r="Q2290" s="87" cm="1">
        <f t="array" ref="Q2290">IF($X2290="Non-local",VLOOKUP($E2290,$AI$40:$AW$44,COLUMN($AW:$AW)-COLUMN($AH:$AH),FALSE),IF($X2290="Unknown",VLOOKUP($E2290,$AI$47:$AW$51,COLUMN($AW:$AW)-COLUMN($AH:$AH),FALSE),0))</f>
        <v>701.10299999999995</v>
      </c>
      <c r="R2290" s="87" cm="1">
        <f t="array" ref="R2290">IF($X2290="Non-local",VLOOKUP($E2290,$AI$88:$AW$92,COLUMN($AW:$AW)-COLUMN($AH:$AH),FALSE),IF($X2290="Unknown",VLOOKUP($E2290,$AI$95:$AW$99,COLUMN($AW:$AW)-COLUMN($AH:$AH),FALSE),0))</f>
        <v>0.15773661179887363</v>
      </c>
      <c r="S2290" s="87" cm="1">
        <f t="array" ref="S2290">VLOOKUP($E2290,$AI$111:$AW$115,COLUMN($AW:$AW)-COLUMN($AH:$AH),FALSE)</f>
        <v>431.69321999999994</v>
      </c>
      <c r="T2290" s="104">
        <f t="shared" si="505"/>
        <v>1.1201488926489616</v>
      </c>
      <c r="U2290" s="104">
        <f t="shared" si="506"/>
        <v>2092.8834305170171</v>
      </c>
      <c r="V2290" s="87" cm="1">
        <f t="array" ref="V2290">VLOOKUP($E2290,$AI$118:$AW$122,COLUMN($AW:$AW)-COLUMN($AH:$AH),FALSE)</f>
        <v>0</v>
      </c>
      <c r="W2290" s="87" t="str">
        <f t="shared" si="510"/>
        <v>Domestic</v>
      </c>
      <c r="X2290" s="87" t="str">
        <f t="shared" si="511"/>
        <v>Non-local</v>
      </c>
      <c r="Y2290" s="104"/>
      <c r="Z2290" s="87" t="str">
        <f t="shared" si="507"/>
        <v>USA</v>
      </c>
      <c r="AA2290" s="87" t="str">
        <f t="shared" si="508"/>
        <v>USA</v>
      </c>
      <c r="AB2290" s="82" cm="1">
        <f t="array" ref="AB2290">VLOOKUP(B2290,'GDP per Capita'!$T$2:$V$4235,COLUMN('GDP per Capita'!$V:$V)-COLUMN('GDP per Capita'!$S:$S),FALSE)</f>
        <v>63809.64</v>
      </c>
      <c r="AC2290" s="82">
        <f t="shared" si="512"/>
        <v>63809.64</v>
      </c>
      <c r="AD2290" s="82">
        <f t="shared" si="513"/>
        <v>63809.64</v>
      </c>
      <c r="AE2290" s="88">
        <f t="shared" si="509"/>
        <v>3.2798859710178853E-2</v>
      </c>
    </row>
    <row r="2291" spans="1:31">
      <c r="A2291" s="77" t="s">
        <v>884</v>
      </c>
      <c r="B2291" s="77">
        <v>2290</v>
      </c>
      <c r="C2291" s="77" t="s">
        <v>29</v>
      </c>
      <c r="D2291" s="77" t="s">
        <v>29</v>
      </c>
      <c r="E2291" s="77">
        <v>2018</v>
      </c>
      <c r="F2291" s="77">
        <v>38.894985499999997</v>
      </c>
      <c r="G2291" s="77">
        <v>-77.036570799999893</v>
      </c>
      <c r="H2291" s="77">
        <v>0</v>
      </c>
      <c r="I2291" s="77" t="s">
        <v>1626</v>
      </c>
      <c r="J2291" s="77">
        <v>39.739236400000003</v>
      </c>
      <c r="K2291" s="77">
        <v>-104.9848623</v>
      </c>
      <c r="L2291" s="77">
        <v>4792.7265655317697</v>
      </c>
      <c r="M2291" s="77">
        <v>0.84832234934912598</v>
      </c>
      <c r="N2291" s="77">
        <v>0</v>
      </c>
      <c r="O2291" s="77">
        <v>575.12718786381299</v>
      </c>
      <c r="P2291" s="87" cm="1">
        <f t="array" ref="P2291">IF($X2291="Non-local",VLOOKUP($E2291,$AI$64:$AW$68,COLUMN($AW:$AW)-COLUMN($AH:$AH),FALSE),IF($X2291="Unknown",VLOOKUP($E2291,$AI$71:$AW$75,COLUMN($AW:$AW)-COLUMN($AH:$AH),FALSE),0))</f>
        <v>284</v>
      </c>
      <c r="Q2291" s="87" cm="1">
        <f t="array" ref="Q2291">IF($X2291="Non-local",VLOOKUP($E2291,$AI$40:$AW$44,COLUMN($AW:$AW)-COLUMN($AH:$AH),FALSE),IF($X2291="Unknown",VLOOKUP($E2291,$AI$47:$AW$51,COLUMN($AW:$AW)-COLUMN($AH:$AH),FALSE),0))</f>
        <v>701.10299999999995</v>
      </c>
      <c r="R2291" s="87" cm="1">
        <f t="array" ref="R2291">IF($X2291="Non-local",VLOOKUP($E2291,$AI$88:$AW$92,COLUMN($AW:$AW)-COLUMN($AH:$AH),FALSE),IF($X2291="Unknown",VLOOKUP($E2291,$AI$95:$AW$99,COLUMN($AW:$AW)-COLUMN($AH:$AH),FALSE),0))</f>
        <v>0.15773661179887363</v>
      </c>
      <c r="S2291" s="87" cm="1">
        <f t="array" ref="S2291">VLOOKUP($E2291,$AI$111:$AW$115,COLUMN($AW:$AW)-COLUMN($AH:$AH),FALSE)</f>
        <v>431.69321999999994</v>
      </c>
      <c r="T2291" s="104">
        <f t="shared" si="505"/>
        <v>1.0060589611479995</v>
      </c>
      <c r="U2291" s="104">
        <f t="shared" si="506"/>
        <v>1991.9234078638128</v>
      </c>
      <c r="V2291" s="87" cm="1">
        <f t="array" ref="V2291">VLOOKUP($E2291,$AI$118:$AW$122,COLUMN($AW:$AW)-COLUMN($AH:$AH),FALSE)</f>
        <v>0</v>
      </c>
      <c r="W2291" s="87" t="str">
        <f t="shared" si="510"/>
        <v>Domestic</v>
      </c>
      <c r="X2291" s="87" t="str">
        <f t="shared" si="511"/>
        <v>Non-local</v>
      </c>
      <c r="Y2291" s="104"/>
      <c r="Z2291" s="87" t="str">
        <f t="shared" si="507"/>
        <v>USA</v>
      </c>
      <c r="AA2291" s="87" t="str">
        <f t="shared" si="508"/>
        <v>USA</v>
      </c>
      <c r="AB2291" s="82" cm="1">
        <f t="array" ref="AB2291">VLOOKUP(B2291,'GDP per Capita'!$T$2:$V$4235,COLUMN('GDP per Capita'!$V:$V)-COLUMN('GDP per Capita'!$S:$S),FALSE)</f>
        <v>63809.64</v>
      </c>
      <c r="AC2291" s="82">
        <f t="shared" si="512"/>
        <v>63809.64</v>
      </c>
      <c r="AD2291" s="82">
        <f t="shared" si="513"/>
        <v>63809.64</v>
      </c>
      <c r="AE2291" s="88">
        <f t="shared" si="509"/>
        <v>3.1216653280974675E-2</v>
      </c>
    </row>
    <row r="2292" spans="1:31">
      <c r="A2292" s="77" t="s">
        <v>1639</v>
      </c>
      <c r="B2292" s="77">
        <v>2291</v>
      </c>
      <c r="C2292" s="77" t="s">
        <v>29</v>
      </c>
      <c r="D2292" s="77" t="s">
        <v>29</v>
      </c>
      <c r="E2292" s="77">
        <v>2018</v>
      </c>
      <c r="F2292" s="77">
        <v>40.116420499999997</v>
      </c>
      <c r="G2292" s="77">
        <v>-88.2433829</v>
      </c>
      <c r="H2292" s="77">
        <v>0</v>
      </c>
      <c r="I2292" s="77" t="s">
        <v>1626</v>
      </c>
      <c r="J2292" s="77">
        <v>39.739236400000003</v>
      </c>
      <c r="K2292" s="77">
        <v>-104.9848623</v>
      </c>
      <c r="L2292" s="77">
        <v>2852.11790939094</v>
      </c>
      <c r="M2292" s="77">
        <v>0.53938257964964598</v>
      </c>
      <c r="N2292" s="77">
        <v>0</v>
      </c>
      <c r="O2292" s="77">
        <v>547.60663860306101</v>
      </c>
      <c r="P2292" s="87" cm="1">
        <f t="array" ref="P2292">IF($X2292="Non-local",VLOOKUP($E2292,$AI$64:$AW$68,COLUMN($AW:$AW)-COLUMN($AH:$AH),FALSE),IF($X2292="Unknown",VLOOKUP($E2292,$AI$71:$AW$75,COLUMN($AW:$AW)-COLUMN($AH:$AH),FALSE),0))</f>
        <v>284</v>
      </c>
      <c r="Q2292" s="87" cm="1">
        <f t="array" ref="Q2292">IF($X2292="Non-local",VLOOKUP($E2292,$AI$40:$AW$44,COLUMN($AW:$AW)-COLUMN($AH:$AH),FALSE),IF($X2292="Unknown",VLOOKUP($E2292,$AI$47:$AW$51,COLUMN($AW:$AW)-COLUMN($AH:$AH),FALSE),0))</f>
        <v>701.10299999999995</v>
      </c>
      <c r="R2292" s="87" cm="1">
        <f t="array" ref="R2292">IF($X2292="Non-local",VLOOKUP($E2292,$AI$88:$AW$92,COLUMN($AW:$AW)-COLUMN($AH:$AH),FALSE),IF($X2292="Unknown",VLOOKUP($E2292,$AI$95:$AW$99,COLUMN($AW:$AW)-COLUMN($AH:$AH),FALSE),0))</f>
        <v>0.15773661179887363</v>
      </c>
      <c r="S2292" s="87" cm="1">
        <f t="array" ref="S2292">VLOOKUP($E2292,$AI$111:$AW$115,COLUMN($AW:$AW)-COLUMN($AH:$AH),FALSE)</f>
        <v>431.69321999999994</v>
      </c>
      <c r="T2292" s="104">
        <f t="shared" si="505"/>
        <v>0.69711919144851964</v>
      </c>
      <c r="U2292" s="104">
        <f t="shared" si="506"/>
        <v>1964.4028586030608</v>
      </c>
      <c r="V2292" s="87" cm="1">
        <f t="array" ref="V2292">VLOOKUP($E2292,$AI$118:$AW$122,COLUMN($AW:$AW)-COLUMN($AH:$AH),FALSE)</f>
        <v>0</v>
      </c>
      <c r="W2292" s="87" t="str">
        <f t="shared" si="510"/>
        <v>Domestic</v>
      </c>
      <c r="X2292" s="87" t="str">
        <f t="shared" si="511"/>
        <v>Non-local</v>
      </c>
      <c r="Y2292" s="104"/>
      <c r="Z2292" s="87" t="str">
        <f t="shared" si="507"/>
        <v>USA</v>
      </c>
      <c r="AA2292" s="87" t="str">
        <f t="shared" si="508"/>
        <v>USA</v>
      </c>
      <c r="AB2292" s="82" cm="1">
        <f t="array" ref="AB2292">VLOOKUP(B2292,'GDP per Capita'!$T$2:$V$4235,COLUMN('GDP per Capita'!$V:$V)-COLUMN('GDP per Capita'!$S:$S),FALSE)</f>
        <v>63809.64</v>
      </c>
      <c r="AC2292" s="82">
        <f t="shared" si="512"/>
        <v>63809.64</v>
      </c>
      <c r="AD2292" s="82">
        <f t="shared" si="513"/>
        <v>63809.64</v>
      </c>
      <c r="AE2292" s="88">
        <f t="shared" si="509"/>
        <v>3.0785361876403954E-2</v>
      </c>
    </row>
    <row r="2293" spans="1:31">
      <c r="A2293" s="77" t="s">
        <v>920</v>
      </c>
      <c r="B2293" s="77">
        <v>2292</v>
      </c>
      <c r="C2293" s="77" t="s">
        <v>29</v>
      </c>
      <c r="D2293" s="77" t="s">
        <v>29</v>
      </c>
      <c r="E2293" s="77">
        <v>2018</v>
      </c>
      <c r="F2293" s="77">
        <v>32.222876499999998</v>
      </c>
      <c r="G2293" s="77">
        <v>-110.9748477</v>
      </c>
      <c r="H2293" s="77">
        <v>0</v>
      </c>
      <c r="I2293" s="77" t="s">
        <v>1626</v>
      </c>
      <c r="J2293" s="77">
        <v>39.739236400000003</v>
      </c>
      <c r="K2293" s="77">
        <v>-104.9848623</v>
      </c>
      <c r="L2293" s="77">
        <v>1987.8272419453499</v>
      </c>
      <c r="M2293" s="77">
        <v>0.42411390261836801</v>
      </c>
      <c r="N2293" s="77">
        <v>0</v>
      </c>
      <c r="O2293" s="77">
        <v>381.66283045350701</v>
      </c>
      <c r="P2293" s="87" cm="1">
        <f t="array" ref="P2293">IF($X2293="Non-local",VLOOKUP($E2293,$AI$64:$AW$68,COLUMN($AW:$AW)-COLUMN($AH:$AH),FALSE),IF($X2293="Unknown",VLOOKUP($E2293,$AI$71:$AW$75,COLUMN($AW:$AW)-COLUMN($AH:$AH),FALSE),0))</f>
        <v>284</v>
      </c>
      <c r="Q2293" s="87" cm="1">
        <f t="array" ref="Q2293">IF($X2293="Non-local",VLOOKUP($E2293,$AI$40:$AW$44,COLUMN($AW:$AW)-COLUMN($AH:$AH),FALSE),IF($X2293="Unknown",VLOOKUP($E2293,$AI$47:$AW$51,COLUMN($AW:$AW)-COLUMN($AH:$AH),FALSE),0))</f>
        <v>701.10299999999995</v>
      </c>
      <c r="R2293" s="87" cm="1">
        <f t="array" ref="R2293">IF($X2293="Non-local",VLOOKUP($E2293,$AI$88:$AW$92,COLUMN($AW:$AW)-COLUMN($AH:$AH),FALSE),IF($X2293="Unknown",VLOOKUP($E2293,$AI$95:$AW$99,COLUMN($AW:$AW)-COLUMN($AH:$AH),FALSE),0))</f>
        <v>0.15773661179887363</v>
      </c>
      <c r="S2293" s="87" cm="1">
        <f t="array" ref="S2293">VLOOKUP($E2293,$AI$111:$AW$115,COLUMN($AW:$AW)-COLUMN($AH:$AH),FALSE)</f>
        <v>431.69321999999994</v>
      </c>
      <c r="T2293" s="104">
        <f t="shared" si="505"/>
        <v>0.58185051441724167</v>
      </c>
      <c r="U2293" s="104">
        <f t="shared" si="506"/>
        <v>1798.459050453507</v>
      </c>
      <c r="V2293" s="87" cm="1">
        <f t="array" ref="V2293">VLOOKUP($E2293,$AI$118:$AW$122,COLUMN($AW:$AW)-COLUMN($AH:$AH),FALSE)</f>
        <v>0</v>
      </c>
      <c r="W2293" s="87" t="str">
        <f t="shared" si="510"/>
        <v>Domestic</v>
      </c>
      <c r="X2293" s="87" t="str">
        <f t="shared" si="511"/>
        <v>Non-local</v>
      </c>
      <c r="Y2293" s="104"/>
      <c r="Z2293" s="87" t="str">
        <f t="shared" si="507"/>
        <v>USA</v>
      </c>
      <c r="AA2293" s="87" t="str">
        <f t="shared" si="508"/>
        <v>USA</v>
      </c>
      <c r="AB2293" s="82" cm="1">
        <f t="array" ref="AB2293">VLOOKUP(B2293,'GDP per Capita'!$T$2:$V$4235,COLUMN('GDP per Capita'!$V:$V)-COLUMN('GDP per Capita'!$S:$S),FALSE)</f>
        <v>63809.64</v>
      </c>
      <c r="AC2293" s="82">
        <f t="shared" si="512"/>
        <v>63809.64</v>
      </c>
      <c r="AD2293" s="82">
        <f t="shared" si="513"/>
        <v>63809.64</v>
      </c>
      <c r="AE2293" s="88">
        <f t="shared" si="509"/>
        <v>2.8184754693076266E-2</v>
      </c>
    </row>
    <row r="2294" spans="1:31">
      <c r="A2294" s="77" t="s">
        <v>910</v>
      </c>
      <c r="B2294" s="77">
        <v>2293</v>
      </c>
      <c r="C2294" s="77" t="s">
        <v>29</v>
      </c>
      <c r="D2294" s="77" t="s">
        <v>29</v>
      </c>
      <c r="E2294" s="77">
        <v>2018</v>
      </c>
      <c r="F2294" s="77">
        <v>37.411403499999999</v>
      </c>
      <c r="G2294" s="77">
        <v>-122.0543534</v>
      </c>
      <c r="H2294" s="77">
        <v>0</v>
      </c>
      <c r="I2294" s="77" t="s">
        <v>1626</v>
      </c>
      <c r="J2294" s="77">
        <v>39.739236400000003</v>
      </c>
      <c r="K2294" s="77">
        <v>-104.9848623</v>
      </c>
      <c r="L2294" s="77">
        <v>3007.7427348403098</v>
      </c>
      <c r="M2294" s="77">
        <v>0.56415764059854501</v>
      </c>
      <c r="N2294" s="77">
        <v>0</v>
      </c>
      <c r="O2294" s="77">
        <v>577.48660508933995</v>
      </c>
      <c r="P2294" s="87" cm="1">
        <f t="array" ref="P2294">IF($X2294="Non-local",VLOOKUP($E2294,$AI$64:$AW$68,COLUMN($AW:$AW)-COLUMN($AH:$AH),FALSE),IF($X2294="Unknown",VLOOKUP($E2294,$AI$71:$AW$75,COLUMN($AW:$AW)-COLUMN($AH:$AH),FALSE),0))</f>
        <v>284</v>
      </c>
      <c r="Q2294" s="87" cm="1">
        <f t="array" ref="Q2294">IF($X2294="Non-local",VLOOKUP($E2294,$AI$40:$AW$44,COLUMN($AW:$AW)-COLUMN($AH:$AH),FALSE),IF($X2294="Unknown",VLOOKUP($E2294,$AI$47:$AW$51,COLUMN($AW:$AW)-COLUMN($AH:$AH),FALSE),0))</f>
        <v>701.10299999999995</v>
      </c>
      <c r="R2294" s="87" cm="1">
        <f t="array" ref="R2294">IF($X2294="Non-local",VLOOKUP($E2294,$AI$88:$AW$92,COLUMN($AW:$AW)-COLUMN($AH:$AH),FALSE),IF($X2294="Unknown",VLOOKUP($E2294,$AI$95:$AW$99,COLUMN($AW:$AW)-COLUMN($AH:$AH),FALSE),0))</f>
        <v>0.15773661179887363</v>
      </c>
      <c r="S2294" s="87" cm="1">
        <f t="array" ref="S2294">VLOOKUP($E2294,$AI$111:$AW$115,COLUMN($AW:$AW)-COLUMN($AH:$AH),FALSE)</f>
        <v>431.69321999999994</v>
      </c>
      <c r="T2294" s="104">
        <f t="shared" si="505"/>
        <v>0.72189425239741867</v>
      </c>
      <c r="U2294" s="104">
        <f t="shared" si="506"/>
        <v>1994.2828250893397</v>
      </c>
      <c r="V2294" s="87" cm="1">
        <f t="array" ref="V2294">VLOOKUP($E2294,$AI$118:$AW$122,COLUMN($AW:$AW)-COLUMN($AH:$AH),FALSE)</f>
        <v>0</v>
      </c>
      <c r="W2294" s="87" t="str">
        <f t="shared" si="510"/>
        <v>Domestic</v>
      </c>
      <c r="X2294" s="87" t="str">
        <f t="shared" si="511"/>
        <v>Non-local</v>
      </c>
      <c r="Y2294" s="104"/>
      <c r="Z2294" s="87" t="str">
        <f t="shared" si="507"/>
        <v>USA</v>
      </c>
      <c r="AA2294" s="87" t="str">
        <f t="shared" si="508"/>
        <v>USA</v>
      </c>
      <c r="AB2294" s="82" cm="1">
        <f t="array" ref="AB2294">VLOOKUP(B2294,'GDP per Capita'!$T$2:$V$4235,COLUMN('GDP per Capita'!$V:$V)-COLUMN('GDP per Capita'!$S:$S),FALSE)</f>
        <v>63809.64</v>
      </c>
      <c r="AC2294" s="82">
        <f t="shared" si="512"/>
        <v>63809.64</v>
      </c>
      <c r="AD2294" s="82">
        <f t="shared" si="513"/>
        <v>63809.64</v>
      </c>
      <c r="AE2294" s="88">
        <f t="shared" si="509"/>
        <v>3.1253629155239548E-2</v>
      </c>
    </row>
    <row r="2295" spans="1:31">
      <c r="A2295" s="77" t="s">
        <v>923</v>
      </c>
      <c r="B2295" s="77">
        <v>2294</v>
      </c>
      <c r="C2295" s="77" t="s">
        <v>29</v>
      </c>
      <c r="D2295" s="77" t="s">
        <v>29</v>
      </c>
      <c r="E2295" s="77">
        <v>2018</v>
      </c>
      <c r="F2295" s="77">
        <v>38.029305999999998</v>
      </c>
      <c r="G2295" s="77">
        <v>-78.476678100000001</v>
      </c>
      <c r="H2295" s="77">
        <v>0</v>
      </c>
      <c r="I2295" s="77" t="s">
        <v>1626</v>
      </c>
      <c r="J2295" s="77">
        <v>39.739236400000003</v>
      </c>
      <c r="K2295" s="77">
        <v>-104.9848623</v>
      </c>
      <c r="L2295" s="77">
        <v>4587.8438441366598</v>
      </c>
      <c r="M2295" s="77">
        <v>0.81570556153726403</v>
      </c>
      <c r="N2295" s="77">
        <v>0</v>
      </c>
      <c r="O2295" s="77">
        <v>550.54126129639997</v>
      </c>
      <c r="P2295" s="87" cm="1">
        <f t="array" ref="P2295">IF($X2295="Non-local",VLOOKUP($E2295,$AI$64:$AW$68,COLUMN($AW:$AW)-COLUMN($AH:$AH),FALSE),IF($X2295="Unknown",VLOOKUP($E2295,$AI$71:$AW$75,COLUMN($AW:$AW)-COLUMN($AH:$AH),FALSE),0))</f>
        <v>284</v>
      </c>
      <c r="Q2295" s="87" cm="1">
        <f t="array" ref="Q2295">IF($X2295="Non-local",VLOOKUP($E2295,$AI$40:$AW$44,COLUMN($AW:$AW)-COLUMN($AH:$AH),FALSE),IF($X2295="Unknown",VLOOKUP($E2295,$AI$47:$AW$51,COLUMN($AW:$AW)-COLUMN($AH:$AH),FALSE),0))</f>
        <v>701.10299999999995</v>
      </c>
      <c r="R2295" s="87" cm="1">
        <f t="array" ref="R2295">IF($X2295="Non-local",VLOOKUP($E2295,$AI$88:$AW$92,COLUMN($AW:$AW)-COLUMN($AH:$AH),FALSE),IF($X2295="Unknown",VLOOKUP($E2295,$AI$95:$AW$99,COLUMN($AW:$AW)-COLUMN($AH:$AH),FALSE),0))</f>
        <v>0.15773661179887363</v>
      </c>
      <c r="S2295" s="87" cm="1">
        <f t="array" ref="S2295">VLOOKUP($E2295,$AI$111:$AW$115,COLUMN($AW:$AW)-COLUMN($AH:$AH),FALSE)</f>
        <v>431.69321999999994</v>
      </c>
      <c r="T2295" s="104">
        <f t="shared" si="505"/>
        <v>0.97344217333613769</v>
      </c>
      <c r="U2295" s="104">
        <f t="shared" si="506"/>
        <v>1967.3374812963998</v>
      </c>
      <c r="V2295" s="87" cm="1">
        <f t="array" ref="V2295">VLOOKUP($E2295,$AI$118:$AW$122,COLUMN($AW:$AW)-COLUMN($AH:$AH),FALSE)</f>
        <v>0</v>
      </c>
      <c r="W2295" s="87" t="str">
        <f t="shared" si="510"/>
        <v>Domestic</v>
      </c>
      <c r="X2295" s="87" t="str">
        <f t="shared" si="511"/>
        <v>Non-local</v>
      </c>
      <c r="Y2295" s="104"/>
      <c r="Z2295" s="87" t="str">
        <f t="shared" si="507"/>
        <v>USA</v>
      </c>
      <c r="AA2295" s="87" t="str">
        <f t="shared" si="508"/>
        <v>USA</v>
      </c>
      <c r="AB2295" s="82" cm="1">
        <f t="array" ref="AB2295">VLOOKUP(B2295,'GDP per Capita'!$T$2:$V$4235,COLUMN('GDP per Capita'!$V:$V)-COLUMN('GDP per Capita'!$S:$S),FALSE)</f>
        <v>63809.64</v>
      </c>
      <c r="AC2295" s="82">
        <f t="shared" si="512"/>
        <v>63809.64</v>
      </c>
      <c r="AD2295" s="82">
        <f t="shared" si="513"/>
        <v>63809.64</v>
      </c>
      <c r="AE2295" s="88">
        <f t="shared" si="509"/>
        <v>3.0831352148302352E-2</v>
      </c>
    </row>
    <row r="2296" spans="1:31">
      <c r="A2296" s="77" t="s">
        <v>1640</v>
      </c>
      <c r="B2296" s="77">
        <v>2295</v>
      </c>
      <c r="C2296" s="77" t="s">
        <v>29</v>
      </c>
      <c r="D2296" s="77" t="s">
        <v>29</v>
      </c>
      <c r="E2296" s="77">
        <v>2018</v>
      </c>
      <c r="F2296" s="77">
        <v>40.167211700000003</v>
      </c>
      <c r="G2296" s="77">
        <v>-105.1019287</v>
      </c>
      <c r="H2296" s="77">
        <v>1</v>
      </c>
      <c r="I2296" s="77" t="s">
        <v>1626</v>
      </c>
      <c r="J2296" s="77">
        <v>39.739236400000003</v>
      </c>
      <c r="K2296" s="77">
        <v>-104.9848623</v>
      </c>
      <c r="L2296" s="77">
        <v>97.247309909782402</v>
      </c>
      <c r="M2296" s="77">
        <v>0</v>
      </c>
      <c r="N2296" s="77">
        <v>0</v>
      </c>
      <c r="O2296" s="77">
        <v>0</v>
      </c>
      <c r="P2296" s="87" cm="1">
        <f t="array" ref="P2296">IF($X2296="Non-local",VLOOKUP($E2296,$AI$64:$AW$68,COLUMN($AW:$AW)-COLUMN($AH:$AH),FALSE),IF($X2296="Unknown",VLOOKUP($E2296,$AI$71:$AW$75,COLUMN($AW:$AW)-COLUMN($AH:$AH),FALSE),0))</f>
        <v>0</v>
      </c>
      <c r="Q2296" s="87" cm="1">
        <f t="array" ref="Q2296">IF($X2296="Non-local",VLOOKUP($E2296,$AI$40:$AW$44,COLUMN($AW:$AW)-COLUMN($AH:$AH),FALSE),IF($X2296="Unknown",VLOOKUP($E2296,$AI$47:$AW$51,COLUMN($AW:$AW)-COLUMN($AH:$AH),FALSE),0))</f>
        <v>0</v>
      </c>
      <c r="R2296" s="87" cm="1">
        <f t="array" ref="R2296">IF($X2296="Non-local",VLOOKUP($E2296,$AI$88:$AW$92,COLUMN($AW:$AW)-COLUMN($AH:$AH),FALSE),IF($X2296="Unknown",VLOOKUP($E2296,$AI$95:$AW$99,COLUMN($AW:$AW)-COLUMN($AH:$AH),FALSE),0))</f>
        <v>0</v>
      </c>
      <c r="S2296" s="87" cm="1">
        <f t="array" ref="S2296">VLOOKUP($E2296,$AI$111:$AW$115,COLUMN($AW:$AW)-COLUMN($AH:$AH),FALSE)</f>
        <v>431.69321999999994</v>
      </c>
      <c r="T2296" s="104">
        <f t="shared" si="505"/>
        <v>0</v>
      </c>
      <c r="U2296" s="104">
        <f t="shared" si="506"/>
        <v>431.69321999999994</v>
      </c>
      <c r="V2296" s="87" cm="1">
        <f t="array" ref="V2296">VLOOKUP($E2296,$AI$118:$AW$122,COLUMN($AW:$AW)-COLUMN($AH:$AH),FALSE)</f>
        <v>0</v>
      </c>
      <c r="W2296" s="87" t="str">
        <f t="shared" si="510"/>
        <v>Domestic</v>
      </c>
      <c r="X2296" s="87" t="str">
        <f t="shared" si="511"/>
        <v>Local</v>
      </c>
      <c r="Y2296" s="104"/>
      <c r="Z2296" s="87" t="str">
        <f t="shared" si="507"/>
        <v>USA</v>
      </c>
      <c r="AA2296" s="87" t="str">
        <f t="shared" si="508"/>
        <v>USA</v>
      </c>
      <c r="AB2296" s="82" cm="1">
        <f t="array" ref="AB2296">VLOOKUP(B2296,'GDP per Capita'!$T$2:$V$4235,COLUMN('GDP per Capita'!$V:$V)-COLUMN('GDP per Capita'!$S:$S),FALSE)</f>
        <v>63809.64</v>
      </c>
      <c r="AC2296" s="82">
        <f t="shared" si="512"/>
        <v>63809.64</v>
      </c>
      <c r="AD2296" s="82">
        <f t="shared" si="513"/>
        <v>63809.64</v>
      </c>
      <c r="AE2296" s="88">
        <f t="shared" si="509"/>
        <v>6.7653291885050593E-3</v>
      </c>
    </row>
    <row r="2297" spans="1:31">
      <c r="A2297" s="77" t="s">
        <v>919</v>
      </c>
      <c r="B2297" s="77">
        <v>2296</v>
      </c>
      <c r="C2297" s="77" t="s">
        <v>29</v>
      </c>
      <c r="D2297" s="77" t="s">
        <v>29</v>
      </c>
      <c r="E2297" s="77">
        <v>2018</v>
      </c>
      <c r="F2297" s="77">
        <v>34.186316099999999</v>
      </c>
      <c r="G2297" s="77">
        <v>-118.13523290000001</v>
      </c>
      <c r="H2297" s="77">
        <v>0</v>
      </c>
      <c r="I2297" s="77" t="s">
        <v>1626</v>
      </c>
      <c r="J2297" s="77">
        <v>39.739236400000003</v>
      </c>
      <c r="K2297" s="77">
        <v>-104.9848623</v>
      </c>
      <c r="L2297" s="77">
        <v>2639.1739785872501</v>
      </c>
      <c r="M2297" s="77">
        <v>0.51012083615150805</v>
      </c>
      <c r="N2297" s="77">
        <v>0</v>
      </c>
      <c r="O2297" s="77">
        <v>506.721403888753</v>
      </c>
      <c r="P2297" s="87" cm="1">
        <f t="array" ref="P2297">IF($X2297="Non-local",VLOOKUP($E2297,$AI$64:$AW$68,COLUMN($AW:$AW)-COLUMN($AH:$AH),FALSE),IF($X2297="Unknown",VLOOKUP($E2297,$AI$71:$AW$75,COLUMN($AW:$AW)-COLUMN($AH:$AH),FALSE),0))</f>
        <v>284</v>
      </c>
      <c r="Q2297" s="87" cm="1">
        <f t="array" ref="Q2297">IF($X2297="Non-local",VLOOKUP($E2297,$AI$40:$AW$44,COLUMN($AW:$AW)-COLUMN($AH:$AH),FALSE),IF($X2297="Unknown",VLOOKUP($E2297,$AI$47:$AW$51,COLUMN($AW:$AW)-COLUMN($AH:$AH),FALSE),0))</f>
        <v>701.10299999999995</v>
      </c>
      <c r="R2297" s="87" cm="1">
        <f t="array" ref="R2297">IF($X2297="Non-local",VLOOKUP($E2297,$AI$88:$AW$92,COLUMN($AW:$AW)-COLUMN($AH:$AH),FALSE),IF($X2297="Unknown",VLOOKUP($E2297,$AI$95:$AW$99,COLUMN($AW:$AW)-COLUMN($AH:$AH),FALSE),0))</f>
        <v>0.15773661179887363</v>
      </c>
      <c r="S2297" s="87" cm="1">
        <f t="array" ref="S2297">VLOOKUP($E2297,$AI$111:$AW$115,COLUMN($AW:$AW)-COLUMN($AH:$AH),FALSE)</f>
        <v>431.69321999999994</v>
      </c>
      <c r="T2297" s="104">
        <f t="shared" si="505"/>
        <v>0.66785744795038171</v>
      </c>
      <c r="U2297" s="104">
        <f t="shared" si="506"/>
        <v>1923.5176238887527</v>
      </c>
      <c r="V2297" s="87" cm="1">
        <f t="array" ref="V2297">VLOOKUP($E2297,$AI$118:$AW$122,COLUMN($AW:$AW)-COLUMN($AH:$AH),FALSE)</f>
        <v>0</v>
      </c>
      <c r="W2297" s="87" t="str">
        <f t="shared" si="510"/>
        <v>Domestic</v>
      </c>
      <c r="X2297" s="87" t="str">
        <f t="shared" si="511"/>
        <v>Non-local</v>
      </c>
      <c r="Y2297" s="104"/>
      <c r="Z2297" s="87" t="str">
        <f t="shared" si="507"/>
        <v>USA</v>
      </c>
      <c r="AA2297" s="87" t="str">
        <f t="shared" si="508"/>
        <v>USA</v>
      </c>
      <c r="AB2297" s="82" cm="1">
        <f t="array" ref="AB2297">VLOOKUP(B2297,'GDP per Capita'!$T$2:$V$4235,COLUMN('GDP per Capita'!$V:$V)-COLUMN('GDP per Capita'!$S:$S),FALSE)</f>
        <v>63809.64</v>
      </c>
      <c r="AC2297" s="82">
        <f t="shared" si="512"/>
        <v>63809.64</v>
      </c>
      <c r="AD2297" s="82">
        <f t="shared" si="513"/>
        <v>63809.64</v>
      </c>
      <c r="AE2297" s="88">
        <f t="shared" si="509"/>
        <v>3.0144624290134731E-2</v>
      </c>
    </row>
    <row r="2298" spans="1:31">
      <c r="A2298" s="77" t="s">
        <v>1148</v>
      </c>
      <c r="B2298" s="77">
        <v>2297</v>
      </c>
      <c r="C2298" s="77" t="s">
        <v>29</v>
      </c>
      <c r="D2298" s="77" t="s">
        <v>29</v>
      </c>
      <c r="E2298" s="77">
        <v>2018</v>
      </c>
      <c r="F2298" s="77">
        <v>29.424600199999901</v>
      </c>
      <c r="G2298" s="77">
        <v>-98.495140500000005</v>
      </c>
      <c r="H2298" s="77">
        <v>0</v>
      </c>
      <c r="I2298" s="77" t="s">
        <v>1626</v>
      </c>
      <c r="J2298" s="77">
        <v>39.739236400000003</v>
      </c>
      <c r="K2298" s="77">
        <v>-104.9848623</v>
      </c>
      <c r="L2298" s="77">
        <v>2581.48031188198</v>
      </c>
      <c r="M2298" s="77">
        <v>0.50250268889067196</v>
      </c>
      <c r="N2298" s="77">
        <v>0</v>
      </c>
      <c r="O2298" s="77">
        <v>495.64421988134097</v>
      </c>
      <c r="P2298" s="87" cm="1">
        <f t="array" ref="P2298">IF($X2298="Non-local",VLOOKUP($E2298,$AI$64:$AW$68,COLUMN($AW:$AW)-COLUMN($AH:$AH),FALSE),IF($X2298="Unknown",VLOOKUP($E2298,$AI$71:$AW$75,COLUMN($AW:$AW)-COLUMN($AH:$AH),FALSE),0))</f>
        <v>284</v>
      </c>
      <c r="Q2298" s="87" cm="1">
        <f t="array" ref="Q2298">IF($X2298="Non-local",VLOOKUP($E2298,$AI$40:$AW$44,COLUMN($AW:$AW)-COLUMN($AH:$AH),FALSE),IF($X2298="Unknown",VLOOKUP($E2298,$AI$47:$AW$51,COLUMN($AW:$AW)-COLUMN($AH:$AH),FALSE),0))</f>
        <v>701.10299999999995</v>
      </c>
      <c r="R2298" s="87" cm="1">
        <f t="array" ref="R2298">IF($X2298="Non-local",VLOOKUP($E2298,$AI$88:$AW$92,COLUMN($AW:$AW)-COLUMN($AH:$AH),FALSE),IF($X2298="Unknown",VLOOKUP($E2298,$AI$95:$AW$99,COLUMN($AW:$AW)-COLUMN($AH:$AH),FALSE),0))</f>
        <v>0.15773661179887363</v>
      </c>
      <c r="S2298" s="87" cm="1">
        <f t="array" ref="S2298">VLOOKUP($E2298,$AI$111:$AW$115,COLUMN($AW:$AW)-COLUMN($AH:$AH),FALSE)</f>
        <v>431.69321999999994</v>
      </c>
      <c r="T2298" s="104">
        <f t="shared" si="505"/>
        <v>0.66023930068954562</v>
      </c>
      <c r="U2298" s="104">
        <f t="shared" si="506"/>
        <v>1912.4404398813408</v>
      </c>
      <c r="V2298" s="87" cm="1">
        <f t="array" ref="V2298">VLOOKUP($E2298,$AI$118:$AW$122,COLUMN($AW:$AW)-COLUMN($AH:$AH),FALSE)</f>
        <v>0</v>
      </c>
      <c r="W2298" s="87" t="str">
        <f t="shared" si="510"/>
        <v>Domestic</v>
      </c>
      <c r="X2298" s="87" t="str">
        <f t="shared" si="511"/>
        <v>Non-local</v>
      </c>
      <c r="Y2298" s="104"/>
      <c r="Z2298" s="87" t="str">
        <f t="shared" si="507"/>
        <v>USA</v>
      </c>
      <c r="AA2298" s="87" t="str">
        <f t="shared" si="508"/>
        <v>USA</v>
      </c>
      <c r="AB2298" s="82" cm="1">
        <f t="array" ref="AB2298">VLOOKUP(B2298,'GDP per Capita'!$T$2:$V$4235,COLUMN('GDP per Capita'!$V:$V)-COLUMN('GDP per Capita'!$S:$S),FALSE)</f>
        <v>63809.64</v>
      </c>
      <c r="AC2298" s="82">
        <f t="shared" si="512"/>
        <v>63809.64</v>
      </c>
      <c r="AD2298" s="82">
        <f t="shared" si="513"/>
        <v>63809.64</v>
      </c>
      <c r="AE2298" s="88">
        <f t="shared" si="509"/>
        <v>2.9971026946419708E-2</v>
      </c>
    </row>
    <row r="2299" spans="1:31">
      <c r="A2299" s="77" t="s">
        <v>920</v>
      </c>
      <c r="B2299" s="77">
        <v>2298</v>
      </c>
      <c r="C2299" s="77" t="s">
        <v>29</v>
      </c>
      <c r="D2299" s="77" t="s">
        <v>29</v>
      </c>
      <c r="E2299" s="77">
        <v>2018</v>
      </c>
      <c r="F2299" s="77">
        <v>32.222876499999998</v>
      </c>
      <c r="G2299" s="77">
        <v>-110.9748477</v>
      </c>
      <c r="H2299" s="77">
        <v>0</v>
      </c>
      <c r="I2299" s="77" t="s">
        <v>1626</v>
      </c>
      <c r="J2299" s="77">
        <v>39.739236400000003</v>
      </c>
      <c r="K2299" s="77">
        <v>-104.9848623</v>
      </c>
      <c r="L2299" s="77">
        <v>1987.8272419453499</v>
      </c>
      <c r="M2299" s="77">
        <v>0.42411390261836801</v>
      </c>
      <c r="N2299" s="77">
        <v>0</v>
      </c>
      <c r="O2299" s="77">
        <v>381.66283045350701</v>
      </c>
      <c r="P2299" s="87" cm="1">
        <f t="array" ref="P2299">IF($X2299="Non-local",VLOOKUP($E2299,$AI$64:$AW$68,COLUMN($AW:$AW)-COLUMN($AH:$AH),FALSE),IF($X2299="Unknown",VLOOKUP($E2299,$AI$71:$AW$75,COLUMN($AW:$AW)-COLUMN($AH:$AH),FALSE),0))</f>
        <v>284</v>
      </c>
      <c r="Q2299" s="87" cm="1">
        <f t="array" ref="Q2299">IF($X2299="Non-local",VLOOKUP($E2299,$AI$40:$AW$44,COLUMN($AW:$AW)-COLUMN($AH:$AH),FALSE),IF($X2299="Unknown",VLOOKUP($E2299,$AI$47:$AW$51,COLUMN($AW:$AW)-COLUMN($AH:$AH),FALSE),0))</f>
        <v>701.10299999999995</v>
      </c>
      <c r="R2299" s="87" cm="1">
        <f t="array" ref="R2299">IF($X2299="Non-local",VLOOKUP($E2299,$AI$88:$AW$92,COLUMN($AW:$AW)-COLUMN($AH:$AH),FALSE),IF($X2299="Unknown",VLOOKUP($E2299,$AI$95:$AW$99,COLUMN($AW:$AW)-COLUMN($AH:$AH),FALSE),0))</f>
        <v>0.15773661179887363</v>
      </c>
      <c r="S2299" s="87" cm="1">
        <f t="array" ref="S2299">VLOOKUP($E2299,$AI$111:$AW$115,COLUMN($AW:$AW)-COLUMN($AH:$AH),FALSE)</f>
        <v>431.69321999999994</v>
      </c>
      <c r="T2299" s="104">
        <f t="shared" si="505"/>
        <v>0.58185051441724167</v>
      </c>
      <c r="U2299" s="104">
        <f t="shared" si="506"/>
        <v>1798.459050453507</v>
      </c>
      <c r="V2299" s="87" cm="1">
        <f t="array" ref="V2299">VLOOKUP($E2299,$AI$118:$AW$122,COLUMN($AW:$AW)-COLUMN($AH:$AH),FALSE)</f>
        <v>0</v>
      </c>
      <c r="W2299" s="87" t="str">
        <f t="shared" si="510"/>
        <v>Domestic</v>
      </c>
      <c r="X2299" s="87" t="str">
        <f t="shared" si="511"/>
        <v>Non-local</v>
      </c>
      <c r="Y2299" s="104"/>
      <c r="Z2299" s="87" t="str">
        <f t="shared" si="507"/>
        <v>USA</v>
      </c>
      <c r="AA2299" s="87" t="str">
        <f t="shared" si="508"/>
        <v>USA</v>
      </c>
      <c r="AB2299" s="82" cm="1">
        <f t="array" ref="AB2299">VLOOKUP(B2299,'GDP per Capita'!$T$2:$V$4235,COLUMN('GDP per Capita'!$V:$V)-COLUMN('GDP per Capita'!$S:$S),FALSE)</f>
        <v>63809.64</v>
      </c>
      <c r="AC2299" s="82">
        <f t="shared" si="512"/>
        <v>63809.64</v>
      </c>
      <c r="AD2299" s="82">
        <f t="shared" si="513"/>
        <v>63809.64</v>
      </c>
      <c r="AE2299" s="88">
        <f t="shared" si="509"/>
        <v>2.8184754693076266E-2</v>
      </c>
    </row>
    <row r="2300" spans="1:31">
      <c r="A2300" s="77" t="s">
        <v>911</v>
      </c>
      <c r="B2300" s="77">
        <v>2299</v>
      </c>
      <c r="C2300" s="77" t="s">
        <v>29</v>
      </c>
      <c r="D2300" s="77" t="s">
        <v>29</v>
      </c>
      <c r="E2300" s="77">
        <v>2018</v>
      </c>
      <c r="F2300" s="77">
        <v>42.3750997</v>
      </c>
      <c r="G2300" s="77">
        <v>-71.105615700000001</v>
      </c>
      <c r="H2300" s="77">
        <v>0</v>
      </c>
      <c r="I2300" s="77" t="s">
        <v>1626</v>
      </c>
      <c r="J2300" s="77">
        <v>39.739236400000003</v>
      </c>
      <c r="K2300" s="77">
        <v>-104.9848623</v>
      </c>
      <c r="L2300" s="77">
        <v>5673.7124855905204</v>
      </c>
      <c r="M2300" s="77">
        <v>0.96779995620830905</v>
      </c>
      <c r="N2300" s="77">
        <v>0</v>
      </c>
      <c r="O2300" s="77">
        <v>680.845498270863</v>
      </c>
      <c r="P2300" s="87" cm="1">
        <f t="array" ref="P2300">IF($X2300="Non-local",VLOOKUP($E2300,$AI$64:$AW$68,COLUMN($AW:$AW)-COLUMN($AH:$AH),FALSE),IF($X2300="Unknown",VLOOKUP($E2300,$AI$71:$AW$75,COLUMN($AW:$AW)-COLUMN($AH:$AH),FALSE),0))</f>
        <v>284</v>
      </c>
      <c r="Q2300" s="87" cm="1">
        <f t="array" ref="Q2300">IF($X2300="Non-local",VLOOKUP($E2300,$AI$40:$AW$44,COLUMN($AW:$AW)-COLUMN($AH:$AH),FALSE),IF($X2300="Unknown",VLOOKUP($E2300,$AI$47:$AW$51,COLUMN($AW:$AW)-COLUMN($AH:$AH),FALSE),0))</f>
        <v>701.10299999999995</v>
      </c>
      <c r="R2300" s="87" cm="1">
        <f t="array" ref="R2300">IF($X2300="Non-local",VLOOKUP($E2300,$AI$88:$AW$92,COLUMN($AW:$AW)-COLUMN($AH:$AH),FALSE),IF($X2300="Unknown",VLOOKUP($E2300,$AI$95:$AW$99,COLUMN($AW:$AW)-COLUMN($AH:$AH),FALSE),0))</f>
        <v>0.15773661179887363</v>
      </c>
      <c r="S2300" s="87" cm="1">
        <f t="array" ref="S2300">VLOOKUP($E2300,$AI$111:$AW$115,COLUMN($AW:$AW)-COLUMN($AH:$AH),FALSE)</f>
        <v>431.69321999999994</v>
      </c>
      <c r="T2300" s="104">
        <f t="shared" si="505"/>
        <v>1.1255365680071827</v>
      </c>
      <c r="U2300" s="104">
        <f t="shared" si="506"/>
        <v>2097.6417182708628</v>
      </c>
      <c r="V2300" s="87" cm="1">
        <f t="array" ref="V2300">VLOOKUP($E2300,$AI$118:$AW$122,COLUMN($AW:$AW)-COLUMN($AH:$AH),FALSE)</f>
        <v>0</v>
      </c>
      <c r="W2300" s="87" t="str">
        <f t="shared" si="510"/>
        <v>Domestic</v>
      </c>
      <c r="X2300" s="87" t="str">
        <f t="shared" si="511"/>
        <v>Non-local</v>
      </c>
      <c r="Y2300" s="104"/>
      <c r="Z2300" s="87" t="str">
        <f t="shared" si="507"/>
        <v>USA</v>
      </c>
      <c r="AA2300" s="87" t="str">
        <f t="shared" si="508"/>
        <v>USA</v>
      </c>
      <c r="AB2300" s="82" cm="1">
        <f t="array" ref="AB2300">VLOOKUP(B2300,'GDP per Capita'!$T$2:$V$4235,COLUMN('GDP per Capita'!$V:$V)-COLUMN('GDP per Capita'!$S:$S),FALSE)</f>
        <v>63809.64</v>
      </c>
      <c r="AC2300" s="82">
        <f t="shared" si="512"/>
        <v>63809.64</v>
      </c>
      <c r="AD2300" s="82">
        <f t="shared" si="513"/>
        <v>63809.64</v>
      </c>
      <c r="AE2300" s="88">
        <f t="shared" si="509"/>
        <v>3.2873429755611576E-2</v>
      </c>
    </row>
    <row r="2301" spans="1:31">
      <c r="A2301" s="77" t="s">
        <v>1205</v>
      </c>
      <c r="B2301" s="77">
        <v>2300</v>
      </c>
      <c r="C2301" s="77" t="s">
        <v>29</v>
      </c>
      <c r="D2301" s="77" t="s">
        <v>29</v>
      </c>
      <c r="E2301" s="77">
        <v>2018</v>
      </c>
      <c r="F2301" s="77">
        <v>39.836652799999897</v>
      </c>
      <c r="G2301" s="77">
        <v>-105.037204599999</v>
      </c>
      <c r="H2301" s="77">
        <v>1</v>
      </c>
      <c r="I2301" s="77" t="s">
        <v>1626</v>
      </c>
      <c r="J2301" s="77">
        <v>39.739236400000003</v>
      </c>
      <c r="K2301" s="77">
        <v>-104.9848623</v>
      </c>
      <c r="L2301" s="77">
        <v>23.4383458888692</v>
      </c>
      <c r="M2301" s="77">
        <v>0</v>
      </c>
      <c r="N2301" s="77">
        <v>0</v>
      </c>
      <c r="O2301" s="77">
        <v>0</v>
      </c>
      <c r="P2301" s="87" cm="1">
        <f t="array" ref="P2301">IF($X2301="Non-local",VLOOKUP($E2301,$AI$64:$AW$68,COLUMN($AW:$AW)-COLUMN($AH:$AH),FALSE),IF($X2301="Unknown",VLOOKUP($E2301,$AI$71:$AW$75,COLUMN($AW:$AW)-COLUMN($AH:$AH),FALSE),0))</f>
        <v>0</v>
      </c>
      <c r="Q2301" s="87" cm="1">
        <f t="array" ref="Q2301">IF($X2301="Non-local",VLOOKUP($E2301,$AI$40:$AW$44,COLUMN($AW:$AW)-COLUMN($AH:$AH),FALSE),IF($X2301="Unknown",VLOOKUP($E2301,$AI$47:$AW$51,COLUMN($AW:$AW)-COLUMN($AH:$AH),FALSE),0))</f>
        <v>0</v>
      </c>
      <c r="R2301" s="87" cm="1">
        <f t="array" ref="R2301">IF($X2301="Non-local",VLOOKUP($E2301,$AI$88:$AW$92,COLUMN($AW:$AW)-COLUMN($AH:$AH),FALSE),IF($X2301="Unknown",VLOOKUP($E2301,$AI$95:$AW$99,COLUMN($AW:$AW)-COLUMN($AH:$AH),FALSE),0))</f>
        <v>0</v>
      </c>
      <c r="S2301" s="87" cm="1">
        <f t="array" ref="S2301">VLOOKUP($E2301,$AI$111:$AW$115,COLUMN($AW:$AW)-COLUMN($AH:$AH),FALSE)</f>
        <v>431.69321999999994</v>
      </c>
      <c r="T2301" s="104">
        <f t="shared" si="505"/>
        <v>0</v>
      </c>
      <c r="U2301" s="104">
        <f t="shared" si="506"/>
        <v>431.69321999999994</v>
      </c>
      <c r="V2301" s="87" cm="1">
        <f t="array" ref="V2301">VLOOKUP($E2301,$AI$118:$AW$122,COLUMN($AW:$AW)-COLUMN($AH:$AH),FALSE)</f>
        <v>0</v>
      </c>
      <c r="W2301" s="87" t="str">
        <f t="shared" si="510"/>
        <v>Domestic</v>
      </c>
      <c r="X2301" s="87" t="str">
        <f t="shared" si="511"/>
        <v>Local</v>
      </c>
      <c r="Y2301" s="104"/>
      <c r="Z2301" s="87" t="str">
        <f t="shared" si="507"/>
        <v>USA</v>
      </c>
      <c r="AA2301" s="87" t="str">
        <f t="shared" si="508"/>
        <v>USA</v>
      </c>
      <c r="AB2301" s="82" cm="1">
        <f t="array" ref="AB2301">VLOOKUP(B2301,'GDP per Capita'!$T$2:$V$4235,COLUMN('GDP per Capita'!$V:$V)-COLUMN('GDP per Capita'!$S:$S),FALSE)</f>
        <v>63809.64</v>
      </c>
      <c r="AC2301" s="82">
        <f t="shared" si="512"/>
        <v>63809.64</v>
      </c>
      <c r="AD2301" s="82">
        <f t="shared" si="513"/>
        <v>63809.64</v>
      </c>
      <c r="AE2301" s="88">
        <f t="shared" si="509"/>
        <v>6.7653291885050593E-3</v>
      </c>
    </row>
    <row r="2302" spans="1:31">
      <c r="A2302" s="77" t="s">
        <v>886</v>
      </c>
      <c r="B2302" s="77">
        <v>2301</v>
      </c>
      <c r="C2302" s="77" t="s">
        <v>29</v>
      </c>
      <c r="D2302" s="77" t="s">
        <v>29</v>
      </c>
      <c r="E2302" s="77">
        <v>2018</v>
      </c>
      <c r="F2302" s="77">
        <v>39.284749400000003</v>
      </c>
      <c r="G2302" s="77">
        <v>-76.620474639699793</v>
      </c>
      <c r="H2302" s="77">
        <v>0</v>
      </c>
      <c r="I2302" s="77" t="s">
        <v>1626</v>
      </c>
      <c r="J2302" s="77">
        <v>39.739236400000003</v>
      </c>
      <c r="K2302" s="77">
        <v>-104.9848623</v>
      </c>
      <c r="L2302" s="77">
        <v>4847.1652845491499</v>
      </c>
      <c r="M2302" s="77">
        <v>0.85606792474089199</v>
      </c>
      <c r="N2302" s="77">
        <v>0</v>
      </c>
      <c r="O2302" s="77">
        <v>581.659834145898</v>
      </c>
      <c r="P2302" s="87" cm="1">
        <f t="array" ref="P2302">IF($X2302="Non-local",VLOOKUP($E2302,$AI$64:$AW$68,COLUMN($AW:$AW)-COLUMN($AH:$AH),FALSE),IF($X2302="Unknown",VLOOKUP($E2302,$AI$71:$AW$75,COLUMN($AW:$AW)-COLUMN($AH:$AH),FALSE),0))</f>
        <v>284</v>
      </c>
      <c r="Q2302" s="87" cm="1">
        <f t="array" ref="Q2302">IF($X2302="Non-local",VLOOKUP($E2302,$AI$40:$AW$44,COLUMN($AW:$AW)-COLUMN($AH:$AH),FALSE),IF($X2302="Unknown",VLOOKUP($E2302,$AI$47:$AW$51,COLUMN($AW:$AW)-COLUMN($AH:$AH),FALSE),0))</f>
        <v>701.10299999999995</v>
      </c>
      <c r="R2302" s="87" cm="1">
        <f t="array" ref="R2302">IF($X2302="Non-local",VLOOKUP($E2302,$AI$88:$AW$92,COLUMN($AW:$AW)-COLUMN($AH:$AH),FALSE),IF($X2302="Unknown",VLOOKUP($E2302,$AI$95:$AW$99,COLUMN($AW:$AW)-COLUMN($AH:$AH),FALSE),0))</f>
        <v>0.15773661179887363</v>
      </c>
      <c r="S2302" s="87" cm="1">
        <f t="array" ref="S2302">VLOOKUP($E2302,$AI$111:$AW$115,COLUMN($AW:$AW)-COLUMN($AH:$AH),FALSE)</f>
        <v>431.69321999999994</v>
      </c>
      <c r="T2302" s="104">
        <f t="shared" si="505"/>
        <v>1.0138045365397657</v>
      </c>
      <c r="U2302" s="104">
        <f t="shared" si="506"/>
        <v>1998.456054145898</v>
      </c>
      <c r="V2302" s="87" cm="1">
        <f t="array" ref="V2302">VLOOKUP($E2302,$AI$118:$AW$122,COLUMN($AW:$AW)-COLUMN($AH:$AH),FALSE)</f>
        <v>0</v>
      </c>
      <c r="W2302" s="87" t="str">
        <f t="shared" si="510"/>
        <v>Domestic</v>
      </c>
      <c r="X2302" s="87" t="str">
        <f t="shared" si="511"/>
        <v>Non-local</v>
      </c>
      <c r="Y2302" s="104"/>
      <c r="Z2302" s="87" t="str">
        <f t="shared" si="507"/>
        <v>USA</v>
      </c>
      <c r="AA2302" s="87" t="str">
        <f t="shared" si="508"/>
        <v>USA</v>
      </c>
      <c r="AB2302" s="82" cm="1">
        <f t="array" ref="AB2302">VLOOKUP(B2302,'GDP per Capita'!$T$2:$V$4235,COLUMN('GDP per Capita'!$V:$V)-COLUMN('GDP per Capita'!$S:$S),FALSE)</f>
        <v>63809.64</v>
      </c>
      <c r="AC2302" s="82">
        <f t="shared" si="512"/>
        <v>63809.64</v>
      </c>
      <c r="AD2302" s="82">
        <f t="shared" si="513"/>
        <v>63809.64</v>
      </c>
      <c r="AE2302" s="88">
        <f t="shared" si="509"/>
        <v>3.1319030387037101E-2</v>
      </c>
    </row>
    <row r="2303" spans="1:31">
      <c r="A2303" s="77" t="s">
        <v>1641</v>
      </c>
      <c r="B2303" s="77">
        <v>2302</v>
      </c>
      <c r="C2303" s="77" t="s">
        <v>29</v>
      </c>
      <c r="D2303" s="77" t="s">
        <v>29</v>
      </c>
      <c r="E2303" s="77">
        <v>2018</v>
      </c>
      <c r="F2303" s="77">
        <v>39.616112399999999</v>
      </c>
      <c r="G2303" s="77">
        <v>-106.7172844</v>
      </c>
      <c r="H2303" s="77">
        <v>0</v>
      </c>
      <c r="I2303" s="77" t="s">
        <v>1626</v>
      </c>
      <c r="J2303" s="77">
        <v>39.739236400000003</v>
      </c>
      <c r="K2303" s="77">
        <v>-104.9848623</v>
      </c>
      <c r="L2303" s="77">
        <v>297.78202334018403</v>
      </c>
      <c r="M2303" s="77">
        <v>0.20095226134881</v>
      </c>
      <c r="N2303" s="77">
        <v>0</v>
      </c>
      <c r="O2303" s="77">
        <v>57.174148481315299</v>
      </c>
      <c r="P2303" s="87" cm="1">
        <f t="array" ref="P2303">IF($X2303="Non-local",VLOOKUP($E2303,$AI$64:$AW$68,COLUMN($AW:$AW)-COLUMN($AH:$AH),FALSE),IF($X2303="Unknown",VLOOKUP($E2303,$AI$71:$AW$75,COLUMN($AW:$AW)-COLUMN($AH:$AH),FALSE),0))</f>
        <v>284</v>
      </c>
      <c r="Q2303" s="87" cm="1">
        <f t="array" ref="Q2303">IF($X2303="Non-local",VLOOKUP($E2303,$AI$40:$AW$44,COLUMN($AW:$AW)-COLUMN($AH:$AH),FALSE),IF($X2303="Unknown",VLOOKUP($E2303,$AI$47:$AW$51,COLUMN($AW:$AW)-COLUMN($AH:$AH),FALSE),0))</f>
        <v>701.10299999999995</v>
      </c>
      <c r="R2303" s="87" cm="1">
        <f t="array" ref="R2303">IF($X2303="Non-local",VLOOKUP($E2303,$AI$88:$AW$92,COLUMN($AW:$AW)-COLUMN($AH:$AH),FALSE),IF($X2303="Unknown",VLOOKUP($E2303,$AI$95:$AW$99,COLUMN($AW:$AW)-COLUMN($AH:$AH),FALSE),0))</f>
        <v>0.15773661179887363</v>
      </c>
      <c r="S2303" s="87" cm="1">
        <f t="array" ref="S2303">VLOOKUP($E2303,$AI$111:$AW$115,COLUMN($AW:$AW)-COLUMN($AH:$AH),FALSE)</f>
        <v>431.69321999999994</v>
      </c>
      <c r="T2303" s="104">
        <f t="shared" si="505"/>
        <v>0.35868887314768361</v>
      </c>
      <c r="U2303" s="104">
        <f t="shared" si="506"/>
        <v>1473.9703684813151</v>
      </c>
      <c r="V2303" s="87" cm="1">
        <f t="array" ref="V2303">VLOOKUP($E2303,$AI$118:$AW$122,COLUMN($AW:$AW)-COLUMN($AH:$AH),FALSE)</f>
        <v>0</v>
      </c>
      <c r="W2303" s="87" t="str">
        <f t="shared" si="510"/>
        <v>Domestic</v>
      </c>
      <c r="X2303" s="87" t="str">
        <f t="shared" si="511"/>
        <v>Non-local</v>
      </c>
      <c r="Y2303" s="104"/>
      <c r="Z2303" s="87" t="str">
        <f t="shared" si="507"/>
        <v>USA</v>
      </c>
      <c r="AA2303" s="87" t="str">
        <f t="shared" si="508"/>
        <v>USA</v>
      </c>
      <c r="AB2303" s="82" cm="1">
        <f t="array" ref="AB2303">VLOOKUP(B2303,'GDP per Capita'!$T$2:$V$4235,COLUMN('GDP per Capita'!$V:$V)-COLUMN('GDP per Capita'!$S:$S),FALSE)</f>
        <v>63809.64</v>
      </c>
      <c r="AC2303" s="82">
        <f t="shared" si="512"/>
        <v>63809.64</v>
      </c>
      <c r="AD2303" s="82">
        <f t="shared" si="513"/>
        <v>63809.64</v>
      </c>
      <c r="AE2303" s="88">
        <f t="shared" si="509"/>
        <v>2.3099493563689046E-2</v>
      </c>
    </row>
    <row r="2304" spans="1:31">
      <c r="A2304" s="77" t="s">
        <v>1641</v>
      </c>
      <c r="B2304" s="77">
        <v>2303</v>
      </c>
      <c r="C2304" s="77" t="s">
        <v>29</v>
      </c>
      <c r="D2304" s="77" t="s">
        <v>29</v>
      </c>
      <c r="E2304" s="77">
        <v>2018</v>
      </c>
      <c r="F2304" s="77">
        <v>39.616112399999999</v>
      </c>
      <c r="G2304" s="77">
        <v>-106.7172844</v>
      </c>
      <c r="H2304" s="77">
        <v>0</v>
      </c>
      <c r="I2304" s="77" t="s">
        <v>1626</v>
      </c>
      <c r="J2304" s="77">
        <v>39.739236400000003</v>
      </c>
      <c r="K2304" s="77">
        <v>-104.9848623</v>
      </c>
      <c r="L2304" s="77">
        <v>297.78202334018403</v>
      </c>
      <c r="M2304" s="77">
        <v>0.20095226134881</v>
      </c>
      <c r="N2304" s="77">
        <v>0</v>
      </c>
      <c r="O2304" s="77">
        <v>57.174148481315299</v>
      </c>
      <c r="P2304" s="87" cm="1">
        <f t="array" ref="P2304">IF($X2304="Non-local",VLOOKUP($E2304,$AI$64:$AW$68,COLUMN($AW:$AW)-COLUMN($AH:$AH),FALSE),IF($X2304="Unknown",VLOOKUP($E2304,$AI$71:$AW$75,COLUMN($AW:$AW)-COLUMN($AH:$AH),FALSE),0))</f>
        <v>284</v>
      </c>
      <c r="Q2304" s="87" cm="1">
        <f t="array" ref="Q2304">IF($X2304="Non-local",VLOOKUP($E2304,$AI$40:$AW$44,COLUMN($AW:$AW)-COLUMN($AH:$AH),FALSE),IF($X2304="Unknown",VLOOKUP($E2304,$AI$47:$AW$51,COLUMN($AW:$AW)-COLUMN($AH:$AH),FALSE),0))</f>
        <v>701.10299999999995</v>
      </c>
      <c r="R2304" s="87" cm="1">
        <f t="array" ref="R2304">IF($X2304="Non-local",VLOOKUP($E2304,$AI$88:$AW$92,COLUMN($AW:$AW)-COLUMN($AH:$AH),FALSE),IF($X2304="Unknown",VLOOKUP($E2304,$AI$95:$AW$99,COLUMN($AW:$AW)-COLUMN($AH:$AH),FALSE),0))</f>
        <v>0.15773661179887363</v>
      </c>
      <c r="S2304" s="87" cm="1">
        <f t="array" ref="S2304">VLOOKUP($E2304,$AI$111:$AW$115,COLUMN($AW:$AW)-COLUMN($AH:$AH),FALSE)</f>
        <v>431.69321999999994</v>
      </c>
      <c r="T2304" s="104">
        <f t="shared" si="505"/>
        <v>0.35868887314768361</v>
      </c>
      <c r="U2304" s="104">
        <f t="shared" si="506"/>
        <v>1473.9703684813151</v>
      </c>
      <c r="V2304" s="87" cm="1">
        <f t="array" ref="V2304">VLOOKUP($E2304,$AI$118:$AW$122,COLUMN($AW:$AW)-COLUMN($AH:$AH),FALSE)</f>
        <v>0</v>
      </c>
      <c r="W2304" s="87" t="str">
        <f t="shared" si="510"/>
        <v>Domestic</v>
      </c>
      <c r="X2304" s="87" t="str">
        <f t="shared" si="511"/>
        <v>Non-local</v>
      </c>
      <c r="Y2304" s="104"/>
      <c r="Z2304" s="87" t="str">
        <f t="shared" si="507"/>
        <v>USA</v>
      </c>
      <c r="AA2304" s="87" t="str">
        <f t="shared" si="508"/>
        <v>USA</v>
      </c>
      <c r="AB2304" s="82" cm="1">
        <f t="array" ref="AB2304">VLOOKUP(B2304,'GDP per Capita'!$T$2:$V$4235,COLUMN('GDP per Capita'!$V:$V)-COLUMN('GDP per Capita'!$S:$S),FALSE)</f>
        <v>63809.64</v>
      </c>
      <c r="AC2304" s="82">
        <f t="shared" si="512"/>
        <v>63809.64</v>
      </c>
      <c r="AD2304" s="82">
        <f t="shared" si="513"/>
        <v>63809.64</v>
      </c>
      <c r="AE2304" s="88">
        <f t="shared" si="509"/>
        <v>2.3099493563689046E-2</v>
      </c>
    </row>
    <row r="2305" spans="1:31">
      <c r="A2305" s="77" t="s">
        <v>1641</v>
      </c>
      <c r="B2305" s="77">
        <v>2304</v>
      </c>
      <c r="C2305" s="77" t="s">
        <v>29</v>
      </c>
      <c r="D2305" s="77" t="s">
        <v>29</v>
      </c>
      <c r="E2305" s="77">
        <v>2018</v>
      </c>
      <c r="F2305" s="77">
        <v>39.616112399999999</v>
      </c>
      <c r="G2305" s="77">
        <v>-106.7172844</v>
      </c>
      <c r="H2305" s="77">
        <v>0</v>
      </c>
      <c r="I2305" s="77" t="s">
        <v>1626</v>
      </c>
      <c r="J2305" s="77">
        <v>39.739236400000003</v>
      </c>
      <c r="K2305" s="77">
        <v>-104.9848623</v>
      </c>
      <c r="L2305" s="77">
        <v>297.78202334018403</v>
      </c>
      <c r="M2305" s="77">
        <v>0.20095226134881</v>
      </c>
      <c r="N2305" s="77">
        <v>0</v>
      </c>
      <c r="O2305" s="77">
        <v>57.174148481315299</v>
      </c>
      <c r="P2305" s="87" cm="1">
        <f t="array" ref="P2305">IF($X2305="Non-local",VLOOKUP($E2305,$AI$64:$AW$68,COLUMN($AW:$AW)-COLUMN($AH:$AH),FALSE),IF($X2305="Unknown",VLOOKUP($E2305,$AI$71:$AW$75,COLUMN($AW:$AW)-COLUMN($AH:$AH),FALSE),0))</f>
        <v>284</v>
      </c>
      <c r="Q2305" s="87" cm="1">
        <f t="array" ref="Q2305">IF($X2305="Non-local",VLOOKUP($E2305,$AI$40:$AW$44,COLUMN($AW:$AW)-COLUMN($AH:$AH),FALSE),IF($X2305="Unknown",VLOOKUP($E2305,$AI$47:$AW$51,COLUMN($AW:$AW)-COLUMN($AH:$AH),FALSE),0))</f>
        <v>701.10299999999995</v>
      </c>
      <c r="R2305" s="87" cm="1">
        <f t="array" ref="R2305">IF($X2305="Non-local",VLOOKUP($E2305,$AI$88:$AW$92,COLUMN($AW:$AW)-COLUMN($AH:$AH),FALSE),IF($X2305="Unknown",VLOOKUP($E2305,$AI$95:$AW$99,COLUMN($AW:$AW)-COLUMN($AH:$AH),FALSE),0))</f>
        <v>0.15773661179887363</v>
      </c>
      <c r="S2305" s="87" cm="1">
        <f t="array" ref="S2305">VLOOKUP($E2305,$AI$111:$AW$115,COLUMN($AW:$AW)-COLUMN($AH:$AH),FALSE)</f>
        <v>431.69321999999994</v>
      </c>
      <c r="T2305" s="104">
        <f t="shared" si="505"/>
        <v>0.35868887314768361</v>
      </c>
      <c r="U2305" s="104">
        <f t="shared" si="506"/>
        <v>1473.9703684813151</v>
      </c>
      <c r="V2305" s="87" cm="1">
        <f t="array" ref="V2305">VLOOKUP($E2305,$AI$118:$AW$122,COLUMN($AW:$AW)-COLUMN($AH:$AH),FALSE)</f>
        <v>0</v>
      </c>
      <c r="W2305" s="87" t="str">
        <f t="shared" si="510"/>
        <v>Domestic</v>
      </c>
      <c r="X2305" s="87" t="str">
        <f t="shared" si="511"/>
        <v>Non-local</v>
      </c>
      <c r="Y2305" s="104"/>
      <c r="Z2305" s="87" t="str">
        <f t="shared" si="507"/>
        <v>USA</v>
      </c>
      <c r="AA2305" s="87" t="str">
        <f t="shared" si="508"/>
        <v>USA</v>
      </c>
      <c r="AB2305" s="82" cm="1">
        <f t="array" ref="AB2305">VLOOKUP(B2305,'GDP per Capita'!$T$2:$V$4235,COLUMN('GDP per Capita'!$V:$V)-COLUMN('GDP per Capita'!$S:$S),FALSE)</f>
        <v>63809.64</v>
      </c>
      <c r="AC2305" s="82">
        <f t="shared" si="512"/>
        <v>63809.64</v>
      </c>
      <c r="AD2305" s="82">
        <f t="shared" si="513"/>
        <v>63809.64</v>
      </c>
      <c r="AE2305" s="88">
        <f t="shared" si="509"/>
        <v>2.3099493563689046E-2</v>
      </c>
    </row>
    <row r="2306" spans="1:31">
      <c r="A2306" s="77" t="s">
        <v>1641</v>
      </c>
      <c r="B2306" s="77">
        <v>2305</v>
      </c>
      <c r="C2306" s="77" t="s">
        <v>29</v>
      </c>
      <c r="D2306" s="77" t="s">
        <v>29</v>
      </c>
      <c r="E2306" s="77">
        <v>2018</v>
      </c>
      <c r="F2306" s="77">
        <v>39.616112399999999</v>
      </c>
      <c r="G2306" s="77">
        <v>-106.7172844</v>
      </c>
      <c r="H2306" s="77">
        <v>0</v>
      </c>
      <c r="I2306" s="77" t="s">
        <v>1626</v>
      </c>
      <c r="J2306" s="77">
        <v>39.739236400000003</v>
      </c>
      <c r="K2306" s="77">
        <v>-104.9848623</v>
      </c>
      <c r="L2306" s="77">
        <v>297.78202334018403</v>
      </c>
      <c r="M2306" s="77">
        <v>0.20095226134881</v>
      </c>
      <c r="N2306" s="77">
        <v>0</v>
      </c>
      <c r="O2306" s="77">
        <v>57.174148481315299</v>
      </c>
      <c r="P2306" s="87" cm="1">
        <f t="array" ref="P2306">IF($X2306="Non-local",VLOOKUP($E2306,$AI$64:$AW$68,COLUMN($AW:$AW)-COLUMN($AH:$AH),FALSE),IF($X2306="Unknown",VLOOKUP($E2306,$AI$71:$AW$75,COLUMN($AW:$AW)-COLUMN($AH:$AH),FALSE),0))</f>
        <v>284</v>
      </c>
      <c r="Q2306" s="87" cm="1">
        <f t="array" ref="Q2306">IF($X2306="Non-local",VLOOKUP($E2306,$AI$40:$AW$44,COLUMN($AW:$AW)-COLUMN($AH:$AH),FALSE),IF($X2306="Unknown",VLOOKUP($E2306,$AI$47:$AW$51,COLUMN($AW:$AW)-COLUMN($AH:$AH),FALSE),0))</f>
        <v>701.10299999999995</v>
      </c>
      <c r="R2306" s="87" cm="1">
        <f t="array" ref="R2306">IF($X2306="Non-local",VLOOKUP($E2306,$AI$88:$AW$92,COLUMN($AW:$AW)-COLUMN($AH:$AH),FALSE),IF($X2306="Unknown",VLOOKUP($E2306,$AI$95:$AW$99,COLUMN($AW:$AW)-COLUMN($AH:$AH),FALSE),0))</f>
        <v>0.15773661179887363</v>
      </c>
      <c r="S2306" s="87" cm="1">
        <f t="array" ref="S2306">VLOOKUP($E2306,$AI$111:$AW$115,COLUMN($AW:$AW)-COLUMN($AH:$AH),FALSE)</f>
        <v>431.69321999999994</v>
      </c>
      <c r="T2306" s="104">
        <f t="shared" ref="T2306:T2369" si="514">SUM(M2306,R2306)</f>
        <v>0.35868887314768361</v>
      </c>
      <c r="U2306" s="104">
        <f t="shared" ref="U2306:U2369" si="515">SUM(O2306,P2306,Q2306,S2306)</f>
        <v>1473.9703684813151</v>
      </c>
      <c r="V2306" s="87" cm="1">
        <f t="array" ref="V2306">VLOOKUP($E2306,$AI$118:$AW$122,COLUMN($AW:$AW)-COLUMN($AH:$AH),FALSE)</f>
        <v>0</v>
      </c>
      <c r="W2306" s="87" t="str">
        <f t="shared" si="510"/>
        <v>Domestic</v>
      </c>
      <c r="X2306" s="87" t="str">
        <f t="shared" si="511"/>
        <v>Non-local</v>
      </c>
      <c r="Y2306" s="104"/>
      <c r="Z2306" s="87" t="str">
        <f t="shared" ref="Z2306:Z2369" si="516">C2306</f>
        <v>USA</v>
      </c>
      <c r="AA2306" s="87" t="str">
        <f t="shared" ref="AA2306:AA2369" si="517">D2306</f>
        <v>USA</v>
      </c>
      <c r="AB2306" s="82" cm="1">
        <f t="array" ref="AB2306">VLOOKUP(B2306,'GDP per Capita'!$T$2:$V$4235,COLUMN('GDP per Capita'!$V:$V)-COLUMN('GDP per Capita'!$S:$S),FALSE)</f>
        <v>63809.64</v>
      </c>
      <c r="AC2306" s="82">
        <f t="shared" si="512"/>
        <v>63809.64</v>
      </c>
      <c r="AD2306" s="82">
        <f t="shared" si="513"/>
        <v>63809.64</v>
      </c>
      <c r="AE2306" s="88">
        <f t="shared" ref="AE2306:AE2369" si="518">U2306/AD2306</f>
        <v>2.3099493563689046E-2</v>
      </c>
    </row>
    <row r="2307" spans="1:31">
      <c r="A2307" s="77" t="s">
        <v>954</v>
      </c>
      <c r="B2307" s="77">
        <v>2306</v>
      </c>
      <c r="C2307" s="77" t="s">
        <v>29</v>
      </c>
      <c r="D2307" s="77" t="s">
        <v>29</v>
      </c>
      <c r="E2307" s="77">
        <v>2018</v>
      </c>
      <c r="F2307" s="77">
        <v>39.734838099999997</v>
      </c>
      <c r="G2307" s="77">
        <v>-104.9653271</v>
      </c>
      <c r="H2307" s="77">
        <v>1</v>
      </c>
      <c r="I2307" s="77" t="s">
        <v>1626</v>
      </c>
      <c r="J2307" s="77">
        <v>39.739236400000003</v>
      </c>
      <c r="K2307" s="77">
        <v>-104.9848623</v>
      </c>
      <c r="L2307" s="77">
        <v>3.4810610096224801</v>
      </c>
      <c r="M2307" s="77">
        <v>0</v>
      </c>
      <c r="N2307" s="77">
        <v>0</v>
      </c>
      <c r="O2307" s="77">
        <v>0</v>
      </c>
      <c r="P2307" s="87" cm="1">
        <f t="array" ref="P2307">IF($X2307="Non-local",VLOOKUP($E2307,$AI$64:$AW$68,COLUMN($AW:$AW)-COLUMN($AH:$AH),FALSE),IF($X2307="Unknown",VLOOKUP($E2307,$AI$71:$AW$75,COLUMN($AW:$AW)-COLUMN($AH:$AH),FALSE),0))</f>
        <v>0</v>
      </c>
      <c r="Q2307" s="87" cm="1">
        <f t="array" ref="Q2307">IF($X2307="Non-local",VLOOKUP($E2307,$AI$40:$AW$44,COLUMN($AW:$AW)-COLUMN($AH:$AH),FALSE),IF($X2307="Unknown",VLOOKUP($E2307,$AI$47:$AW$51,COLUMN($AW:$AW)-COLUMN($AH:$AH),FALSE),0))</f>
        <v>0</v>
      </c>
      <c r="R2307" s="87" cm="1">
        <f t="array" ref="R2307">IF($X2307="Non-local",VLOOKUP($E2307,$AI$88:$AW$92,COLUMN($AW:$AW)-COLUMN($AH:$AH),FALSE),IF($X2307="Unknown",VLOOKUP($E2307,$AI$95:$AW$99,COLUMN($AW:$AW)-COLUMN($AH:$AH),FALSE),0))</f>
        <v>0</v>
      </c>
      <c r="S2307" s="87" cm="1">
        <f t="array" ref="S2307">VLOOKUP($E2307,$AI$111:$AW$115,COLUMN($AW:$AW)-COLUMN($AH:$AH),FALSE)</f>
        <v>431.69321999999994</v>
      </c>
      <c r="T2307" s="104">
        <f t="shared" si="514"/>
        <v>0</v>
      </c>
      <c r="U2307" s="104">
        <f t="shared" si="515"/>
        <v>431.69321999999994</v>
      </c>
      <c r="V2307" s="87" cm="1">
        <f t="array" ref="V2307">VLOOKUP($E2307,$AI$118:$AW$122,COLUMN($AW:$AW)-COLUMN($AH:$AH),FALSE)</f>
        <v>0</v>
      </c>
      <c r="W2307" s="87" t="str">
        <f t="shared" ref="W2307:W2370" si="519">IF(Z2307&lt;&gt;"USA",IF(Z2307&lt;&gt;"Unknown","International","Unknown"),"Domestic")</f>
        <v>Domestic</v>
      </c>
      <c r="X2307" s="87" t="str">
        <f t="shared" ref="X2307:X2370" si="520">IF(A2307="Unknown","Unknown",IF(H2307=1,"Local","Non-local"))</f>
        <v>Local</v>
      </c>
      <c r="Y2307" s="104"/>
      <c r="Z2307" s="87" t="str">
        <f t="shared" si="516"/>
        <v>USA</v>
      </c>
      <c r="AA2307" s="87" t="str">
        <f t="shared" si="517"/>
        <v>USA</v>
      </c>
      <c r="AB2307" s="82" cm="1">
        <f t="array" ref="AB2307">VLOOKUP(B2307,'GDP per Capita'!$T$2:$V$4235,COLUMN('GDP per Capita'!$V:$V)-COLUMN('GDP per Capita'!$S:$S),FALSE)</f>
        <v>63809.64</v>
      </c>
      <c r="AC2307" s="82">
        <f t="shared" ref="AC2307:AC2370" si="521">IFERROR(AB2307,"")</f>
        <v>63809.64</v>
      </c>
      <c r="AD2307" s="82">
        <f t="shared" ref="AD2307:AD2370" si="522">IFERROR(AB2307,AVERAGE(AC$2:AC$2538))</f>
        <v>63809.64</v>
      </c>
      <c r="AE2307" s="88">
        <f t="shared" si="518"/>
        <v>6.7653291885050593E-3</v>
      </c>
    </row>
    <row r="2308" spans="1:31">
      <c r="A2308" s="77" t="s">
        <v>1642</v>
      </c>
      <c r="B2308" s="77">
        <v>2307</v>
      </c>
      <c r="C2308" s="77" t="s">
        <v>29</v>
      </c>
      <c r="D2308" s="77" t="s">
        <v>29</v>
      </c>
      <c r="E2308" s="77">
        <v>2018</v>
      </c>
      <c r="F2308" s="77">
        <v>39.092585</v>
      </c>
      <c r="G2308" s="77">
        <v>-84.853228999999999</v>
      </c>
      <c r="H2308" s="77">
        <v>0</v>
      </c>
      <c r="I2308" s="77" t="s">
        <v>1626</v>
      </c>
      <c r="J2308" s="77">
        <v>39.739236400000003</v>
      </c>
      <c r="K2308" s="77">
        <v>-104.9848623</v>
      </c>
      <c r="L2308" s="77">
        <v>3454.5160219562399</v>
      </c>
      <c r="M2308" s="77">
        <v>0.63528276723997601</v>
      </c>
      <c r="N2308" s="77">
        <v>0</v>
      </c>
      <c r="O2308" s="77">
        <v>663.26707621559797</v>
      </c>
      <c r="P2308" s="87" cm="1">
        <f t="array" ref="P2308">IF($X2308="Non-local",VLOOKUP($E2308,$AI$64:$AW$68,COLUMN($AW:$AW)-COLUMN($AH:$AH),FALSE),IF($X2308="Unknown",VLOOKUP($E2308,$AI$71:$AW$75,COLUMN($AW:$AW)-COLUMN($AH:$AH),FALSE),0))</f>
        <v>284</v>
      </c>
      <c r="Q2308" s="87" cm="1">
        <f t="array" ref="Q2308">IF($X2308="Non-local",VLOOKUP($E2308,$AI$40:$AW$44,COLUMN($AW:$AW)-COLUMN($AH:$AH),FALSE),IF($X2308="Unknown",VLOOKUP($E2308,$AI$47:$AW$51,COLUMN($AW:$AW)-COLUMN($AH:$AH),FALSE),0))</f>
        <v>701.10299999999995</v>
      </c>
      <c r="R2308" s="87" cm="1">
        <f t="array" ref="R2308">IF($X2308="Non-local",VLOOKUP($E2308,$AI$88:$AW$92,COLUMN($AW:$AW)-COLUMN($AH:$AH),FALSE),IF($X2308="Unknown",VLOOKUP($E2308,$AI$95:$AW$99,COLUMN($AW:$AW)-COLUMN($AH:$AH),FALSE),0))</f>
        <v>0.15773661179887363</v>
      </c>
      <c r="S2308" s="87" cm="1">
        <f t="array" ref="S2308">VLOOKUP($E2308,$AI$111:$AW$115,COLUMN($AW:$AW)-COLUMN($AH:$AH),FALSE)</f>
        <v>431.69321999999994</v>
      </c>
      <c r="T2308" s="104">
        <f t="shared" si="514"/>
        <v>0.79301937903884967</v>
      </c>
      <c r="U2308" s="104">
        <f t="shared" si="515"/>
        <v>2080.0632962155978</v>
      </c>
      <c r="V2308" s="87" cm="1">
        <f t="array" ref="V2308">VLOOKUP($E2308,$AI$118:$AW$122,COLUMN($AW:$AW)-COLUMN($AH:$AH),FALSE)</f>
        <v>0</v>
      </c>
      <c r="W2308" s="87" t="str">
        <f t="shared" si="519"/>
        <v>Domestic</v>
      </c>
      <c r="X2308" s="87" t="str">
        <f t="shared" si="520"/>
        <v>Non-local</v>
      </c>
      <c r="Y2308" s="104"/>
      <c r="Z2308" s="87" t="str">
        <f t="shared" si="516"/>
        <v>USA</v>
      </c>
      <c r="AA2308" s="87" t="str">
        <f t="shared" si="517"/>
        <v>USA</v>
      </c>
      <c r="AB2308" s="82" cm="1">
        <f t="array" ref="AB2308">VLOOKUP(B2308,'GDP per Capita'!$T$2:$V$4235,COLUMN('GDP per Capita'!$V:$V)-COLUMN('GDP per Capita'!$S:$S),FALSE)</f>
        <v>63809.64</v>
      </c>
      <c r="AC2308" s="82">
        <f t="shared" si="521"/>
        <v>63809.64</v>
      </c>
      <c r="AD2308" s="82">
        <f t="shared" si="522"/>
        <v>63809.64</v>
      </c>
      <c r="AE2308" s="88">
        <f t="shared" si="518"/>
        <v>3.2597947523534031E-2</v>
      </c>
    </row>
    <row r="2309" spans="1:31">
      <c r="A2309" s="77" t="s">
        <v>1643</v>
      </c>
      <c r="B2309" s="77">
        <v>2308</v>
      </c>
      <c r="C2309" s="77" t="s">
        <v>638</v>
      </c>
      <c r="D2309" s="77" t="s">
        <v>35</v>
      </c>
      <c r="E2309" s="77">
        <v>2018</v>
      </c>
      <c r="F2309" s="77">
        <v>5.5600140999999903</v>
      </c>
      <c r="G2309" s="77">
        <v>-0.2057437</v>
      </c>
      <c r="H2309" s="77">
        <v>0</v>
      </c>
      <c r="I2309" s="77" t="s">
        <v>1626</v>
      </c>
      <c r="J2309" s="77">
        <v>39.739236400000003</v>
      </c>
      <c r="K2309" s="77">
        <v>-104.9848623</v>
      </c>
      <c r="L2309" s="77">
        <v>21718.620448916299</v>
      </c>
      <c r="M2309" s="77">
        <v>3.37526699958475</v>
      </c>
      <c r="N2309" s="77">
        <v>0</v>
      </c>
      <c r="O2309" s="77">
        <v>1987.2537710758399</v>
      </c>
      <c r="P2309" s="87" cm="1">
        <f t="array" ref="P2309">IF($X2309="Non-local",VLOOKUP($E2309,$AI$64:$AW$68,COLUMN($AW:$AW)-COLUMN($AH:$AH),FALSE),IF($X2309="Unknown",VLOOKUP($E2309,$AI$71:$AW$75,COLUMN($AW:$AW)-COLUMN($AH:$AH),FALSE),0))</f>
        <v>284</v>
      </c>
      <c r="Q2309" s="87" cm="1">
        <f t="array" ref="Q2309">IF($X2309="Non-local",VLOOKUP($E2309,$AI$40:$AW$44,COLUMN($AW:$AW)-COLUMN($AH:$AH),FALSE),IF($X2309="Unknown",VLOOKUP($E2309,$AI$47:$AW$51,COLUMN($AW:$AW)-COLUMN($AH:$AH),FALSE),0))</f>
        <v>701.10299999999995</v>
      </c>
      <c r="R2309" s="87" cm="1">
        <f t="array" ref="R2309">IF($X2309="Non-local",VLOOKUP($E2309,$AI$88:$AW$92,COLUMN($AW:$AW)-COLUMN($AH:$AH),FALSE),IF($X2309="Unknown",VLOOKUP($E2309,$AI$95:$AW$99,COLUMN($AW:$AW)-COLUMN($AH:$AH),FALSE),0))</f>
        <v>0.15773661179887363</v>
      </c>
      <c r="S2309" s="87" cm="1">
        <f t="array" ref="S2309">VLOOKUP($E2309,$AI$111:$AW$115,COLUMN($AW:$AW)-COLUMN($AH:$AH),FALSE)</f>
        <v>431.69321999999994</v>
      </c>
      <c r="T2309" s="104">
        <f t="shared" si="514"/>
        <v>3.5330036113836236</v>
      </c>
      <c r="U2309" s="104">
        <f t="shared" si="515"/>
        <v>3404.0499910758399</v>
      </c>
      <c r="V2309" s="87" cm="1">
        <f t="array" ref="V2309">VLOOKUP($E2309,$AI$118:$AW$122,COLUMN($AW:$AW)-COLUMN($AH:$AH),FALSE)</f>
        <v>0</v>
      </c>
      <c r="W2309" s="87" t="str">
        <f t="shared" si="519"/>
        <v>International</v>
      </c>
      <c r="X2309" s="87" t="str">
        <f t="shared" si="520"/>
        <v>Non-local</v>
      </c>
      <c r="Y2309" s="104"/>
      <c r="Z2309" s="87" t="str">
        <f t="shared" si="516"/>
        <v>Ghana</v>
      </c>
      <c r="AA2309" s="87" t="str">
        <f t="shared" si="517"/>
        <v>Africa</v>
      </c>
      <c r="AB2309" s="82" cm="1">
        <f t="array" ref="AB2309">VLOOKUP(B2309,'GDP per Capita'!$T$2:$V$4235,COLUMN('GDP per Capita'!$V:$V)-COLUMN('GDP per Capita'!$S:$S),FALSE)</f>
        <v>1777.37</v>
      </c>
      <c r="AC2309" s="82">
        <f t="shared" si="521"/>
        <v>1777.37</v>
      </c>
      <c r="AD2309" s="82">
        <f t="shared" si="522"/>
        <v>1777.37</v>
      </c>
      <c r="AE2309" s="88">
        <f t="shared" si="518"/>
        <v>1.9152174229765553</v>
      </c>
    </row>
    <row r="2310" spans="1:31">
      <c r="A2310" s="77" t="s">
        <v>927</v>
      </c>
      <c r="B2310" s="77">
        <v>2309</v>
      </c>
      <c r="C2310" s="77" t="s">
        <v>29</v>
      </c>
      <c r="D2310" s="77" t="s">
        <v>29</v>
      </c>
      <c r="E2310" s="77">
        <v>2018</v>
      </c>
      <c r="F2310" s="77">
        <v>34.147645199999999</v>
      </c>
      <c r="G2310" s="77">
        <v>-118.1444779</v>
      </c>
      <c r="H2310" s="77">
        <v>0</v>
      </c>
      <c r="I2310" s="77" t="s">
        <v>1626</v>
      </c>
      <c r="J2310" s="77">
        <v>39.739236400000003</v>
      </c>
      <c r="K2310" s="77">
        <v>-104.9848623</v>
      </c>
      <c r="L2310" s="77">
        <v>2645.1496364796199</v>
      </c>
      <c r="M2310" s="77">
        <v>0.51090989055564195</v>
      </c>
      <c r="N2310" s="77">
        <v>0</v>
      </c>
      <c r="O2310" s="77">
        <v>507.868730204087</v>
      </c>
      <c r="P2310" s="87" cm="1">
        <f t="array" ref="P2310">IF($X2310="Non-local",VLOOKUP($E2310,$AI$64:$AW$68,COLUMN($AW:$AW)-COLUMN($AH:$AH),FALSE),IF($X2310="Unknown",VLOOKUP($E2310,$AI$71:$AW$75,COLUMN($AW:$AW)-COLUMN($AH:$AH),FALSE),0))</f>
        <v>284</v>
      </c>
      <c r="Q2310" s="87" cm="1">
        <f t="array" ref="Q2310">IF($X2310="Non-local",VLOOKUP($E2310,$AI$40:$AW$44,COLUMN($AW:$AW)-COLUMN($AH:$AH),FALSE),IF($X2310="Unknown",VLOOKUP($E2310,$AI$47:$AW$51,COLUMN($AW:$AW)-COLUMN($AH:$AH),FALSE),0))</f>
        <v>701.10299999999995</v>
      </c>
      <c r="R2310" s="87" cm="1">
        <f t="array" ref="R2310">IF($X2310="Non-local",VLOOKUP($E2310,$AI$88:$AW$92,COLUMN($AW:$AW)-COLUMN($AH:$AH),FALSE),IF($X2310="Unknown",VLOOKUP($E2310,$AI$95:$AW$99,COLUMN($AW:$AW)-COLUMN($AH:$AH),FALSE),0))</f>
        <v>0.15773661179887363</v>
      </c>
      <c r="S2310" s="87" cm="1">
        <f t="array" ref="S2310">VLOOKUP($E2310,$AI$111:$AW$115,COLUMN($AW:$AW)-COLUMN($AH:$AH),FALSE)</f>
        <v>431.69321999999994</v>
      </c>
      <c r="T2310" s="104">
        <f t="shared" si="514"/>
        <v>0.66864650235451561</v>
      </c>
      <c r="U2310" s="104">
        <f t="shared" si="515"/>
        <v>1924.6649502040868</v>
      </c>
      <c r="V2310" s="87" cm="1">
        <f t="array" ref="V2310">VLOOKUP($E2310,$AI$118:$AW$122,COLUMN($AW:$AW)-COLUMN($AH:$AH),FALSE)</f>
        <v>0</v>
      </c>
      <c r="W2310" s="87" t="str">
        <f t="shared" si="519"/>
        <v>Domestic</v>
      </c>
      <c r="X2310" s="87" t="str">
        <f t="shared" si="520"/>
        <v>Non-local</v>
      </c>
      <c r="Y2310" s="104"/>
      <c r="Z2310" s="87" t="str">
        <f t="shared" si="516"/>
        <v>USA</v>
      </c>
      <c r="AA2310" s="87" t="str">
        <f t="shared" si="517"/>
        <v>USA</v>
      </c>
      <c r="AB2310" s="82" cm="1">
        <f t="array" ref="AB2310">VLOOKUP(B2310,'GDP per Capita'!$T$2:$V$4235,COLUMN('GDP per Capita'!$V:$V)-COLUMN('GDP per Capita'!$S:$S),FALSE)</f>
        <v>63809.64</v>
      </c>
      <c r="AC2310" s="82">
        <f t="shared" si="521"/>
        <v>63809.64</v>
      </c>
      <c r="AD2310" s="82">
        <f t="shared" si="522"/>
        <v>63809.64</v>
      </c>
      <c r="AE2310" s="88">
        <f t="shared" si="518"/>
        <v>3.0162604744425559E-2</v>
      </c>
    </row>
    <row r="2311" spans="1:31">
      <c r="A2311" s="77" t="s">
        <v>34</v>
      </c>
      <c r="B2311" s="77">
        <v>2310</v>
      </c>
      <c r="C2311" s="77" t="s">
        <v>34</v>
      </c>
      <c r="D2311" s="77" t="s">
        <v>34</v>
      </c>
      <c r="E2311" s="77">
        <v>2018</v>
      </c>
      <c r="F2311" s="77">
        <v>0</v>
      </c>
      <c r="G2311" s="77">
        <v>0</v>
      </c>
      <c r="H2311" s="77">
        <v>0</v>
      </c>
      <c r="I2311" s="77" t="s">
        <v>1626</v>
      </c>
      <c r="J2311" s="77">
        <v>39.739236400000003</v>
      </c>
      <c r="K2311" s="77">
        <v>-104.9848623</v>
      </c>
      <c r="L2311" s="77">
        <v>3634.64963419997</v>
      </c>
      <c r="M2311" s="77">
        <v>0.63822810708617395</v>
      </c>
      <c r="N2311" s="77">
        <v>1</v>
      </c>
      <c r="O2311" s="77">
        <v>697.85272976639499</v>
      </c>
      <c r="P2311" s="87" cm="1">
        <f t="array" ref="P2311">IF($X2311="Non-local",VLOOKUP($E2311,$AI$64:$AW$68,COLUMN($AW:$AW)-COLUMN($AH:$AH),FALSE),IF($X2311="Unknown",VLOOKUP($E2311,$AI$71:$AW$75,COLUMN($AW:$AW)-COLUMN($AH:$AH),FALSE),0))</f>
        <v>224.79883381924199</v>
      </c>
      <c r="Q2311" s="87" cm="1">
        <f t="array" ref="Q2311">IF($X2311="Non-local",VLOOKUP($E2311,$AI$40:$AW$44,COLUMN($AW:$AW)-COLUMN($AH:$AH),FALSE),IF($X2311="Unknown",VLOOKUP($E2311,$AI$47:$AW$51,COLUMN($AW:$AW)-COLUMN($AH:$AH),FALSE),0))</f>
        <v>554.95470699708449</v>
      </c>
      <c r="R2311" s="87" cm="1">
        <f t="array" ref="R2311">IF($X2311="Non-local",VLOOKUP($E2311,$AI$88:$AW$92,COLUMN($AW:$AW)-COLUMN($AH:$AH),FALSE),IF($X2311="Unknown",VLOOKUP($E2311,$AI$95:$AW$99,COLUMN($AW:$AW)-COLUMN($AH:$AH),FALSE),0))</f>
        <v>0.12485565627811718</v>
      </c>
      <c r="S2311" s="87" cm="1">
        <f t="array" ref="S2311">VLOOKUP($E2311,$AI$111:$AW$115,COLUMN($AW:$AW)-COLUMN($AH:$AH),FALSE)</f>
        <v>431.69321999999994</v>
      </c>
      <c r="T2311" s="104">
        <f t="shared" si="514"/>
        <v>0.76308376336429107</v>
      </c>
      <c r="U2311" s="104">
        <f t="shared" si="515"/>
        <v>1909.2994905827213</v>
      </c>
      <c r="V2311" s="87" cm="1">
        <f t="array" ref="V2311">VLOOKUP($E2311,$AI$118:$AW$122,COLUMN($AW:$AW)-COLUMN($AH:$AH),FALSE)</f>
        <v>0</v>
      </c>
      <c r="W2311" s="87" t="str">
        <f t="shared" si="519"/>
        <v>Unknown</v>
      </c>
      <c r="X2311" s="87" t="str">
        <f t="shared" si="520"/>
        <v>Unknown</v>
      </c>
      <c r="Y2311" s="104"/>
      <c r="Z2311" s="87" t="str">
        <f t="shared" si="516"/>
        <v>Unknown</v>
      </c>
      <c r="AA2311" s="87" t="str">
        <f t="shared" si="517"/>
        <v>Unknown</v>
      </c>
      <c r="AB2311" s="82" t="e" cm="1">
        <f t="array" ref="AB2311">VLOOKUP(B2311,'GDP per Capita'!$T$2:$V$4235,COLUMN('GDP per Capita'!$V:$V)-COLUMN('GDP per Capita'!$S:$S),FALSE)</f>
        <v>#N/A</v>
      </c>
      <c r="AC2311" s="82" t="str">
        <f t="shared" si="521"/>
        <v/>
      </c>
      <c r="AD2311" s="82">
        <f t="shared" si="522"/>
        <v>61228.93767638311</v>
      </c>
      <c r="AE2311" s="88">
        <f t="shared" si="518"/>
        <v>3.1182959610928637E-2</v>
      </c>
    </row>
    <row r="2312" spans="1:31">
      <c r="A2312" s="77" t="s">
        <v>34</v>
      </c>
      <c r="B2312" s="77">
        <v>2311</v>
      </c>
      <c r="C2312" s="77" t="s">
        <v>34</v>
      </c>
      <c r="D2312" s="77" t="s">
        <v>34</v>
      </c>
      <c r="E2312" s="77">
        <v>2018</v>
      </c>
      <c r="F2312" s="77">
        <v>0</v>
      </c>
      <c r="G2312" s="77">
        <v>0</v>
      </c>
      <c r="H2312" s="77">
        <v>0</v>
      </c>
      <c r="I2312" s="77" t="s">
        <v>1626</v>
      </c>
      <c r="J2312" s="77">
        <v>39.739236400000003</v>
      </c>
      <c r="K2312" s="77">
        <v>-104.9848623</v>
      </c>
      <c r="L2312" s="77">
        <v>3634.64963419997</v>
      </c>
      <c r="M2312" s="77">
        <v>0.63822810708617395</v>
      </c>
      <c r="N2312" s="77">
        <v>1</v>
      </c>
      <c r="O2312" s="77">
        <v>697.85272976639499</v>
      </c>
      <c r="P2312" s="87" cm="1">
        <f t="array" ref="P2312">IF($X2312="Non-local",VLOOKUP($E2312,$AI$64:$AW$68,COLUMN($AW:$AW)-COLUMN($AH:$AH),FALSE),IF($X2312="Unknown",VLOOKUP($E2312,$AI$71:$AW$75,COLUMN($AW:$AW)-COLUMN($AH:$AH),FALSE),0))</f>
        <v>224.79883381924199</v>
      </c>
      <c r="Q2312" s="87" cm="1">
        <f t="array" ref="Q2312">IF($X2312="Non-local",VLOOKUP($E2312,$AI$40:$AW$44,COLUMN($AW:$AW)-COLUMN($AH:$AH),FALSE),IF($X2312="Unknown",VLOOKUP($E2312,$AI$47:$AW$51,COLUMN($AW:$AW)-COLUMN($AH:$AH),FALSE),0))</f>
        <v>554.95470699708449</v>
      </c>
      <c r="R2312" s="87" cm="1">
        <f t="array" ref="R2312">IF($X2312="Non-local",VLOOKUP($E2312,$AI$88:$AW$92,COLUMN($AW:$AW)-COLUMN($AH:$AH),FALSE),IF($X2312="Unknown",VLOOKUP($E2312,$AI$95:$AW$99,COLUMN($AW:$AW)-COLUMN($AH:$AH),FALSE),0))</f>
        <v>0.12485565627811718</v>
      </c>
      <c r="S2312" s="87" cm="1">
        <f t="array" ref="S2312">VLOOKUP($E2312,$AI$111:$AW$115,COLUMN($AW:$AW)-COLUMN($AH:$AH),FALSE)</f>
        <v>431.69321999999994</v>
      </c>
      <c r="T2312" s="104">
        <f t="shared" si="514"/>
        <v>0.76308376336429107</v>
      </c>
      <c r="U2312" s="104">
        <f t="shared" si="515"/>
        <v>1909.2994905827213</v>
      </c>
      <c r="V2312" s="87" cm="1">
        <f t="array" ref="V2312">VLOOKUP($E2312,$AI$118:$AW$122,COLUMN($AW:$AW)-COLUMN($AH:$AH),FALSE)</f>
        <v>0</v>
      </c>
      <c r="W2312" s="87" t="str">
        <f t="shared" si="519"/>
        <v>Unknown</v>
      </c>
      <c r="X2312" s="87" t="str">
        <f t="shared" si="520"/>
        <v>Unknown</v>
      </c>
      <c r="Y2312" s="104"/>
      <c r="Z2312" s="87" t="str">
        <f t="shared" si="516"/>
        <v>Unknown</v>
      </c>
      <c r="AA2312" s="87" t="str">
        <f t="shared" si="517"/>
        <v>Unknown</v>
      </c>
      <c r="AB2312" s="82" t="e" cm="1">
        <f t="array" ref="AB2312">VLOOKUP(B2312,'GDP per Capita'!$T$2:$V$4235,COLUMN('GDP per Capita'!$V:$V)-COLUMN('GDP per Capita'!$S:$S),FALSE)</f>
        <v>#N/A</v>
      </c>
      <c r="AC2312" s="82" t="str">
        <f t="shared" si="521"/>
        <v/>
      </c>
      <c r="AD2312" s="82">
        <f t="shared" si="522"/>
        <v>61228.93767638311</v>
      </c>
      <c r="AE2312" s="88">
        <f t="shared" si="518"/>
        <v>3.1182959610928637E-2</v>
      </c>
    </row>
    <row r="2313" spans="1:31">
      <c r="A2313" s="77" t="s">
        <v>34</v>
      </c>
      <c r="B2313" s="77">
        <v>2312</v>
      </c>
      <c r="C2313" s="77" t="s">
        <v>34</v>
      </c>
      <c r="D2313" s="77" t="s">
        <v>34</v>
      </c>
      <c r="E2313" s="77">
        <v>2018</v>
      </c>
      <c r="F2313" s="77">
        <v>0</v>
      </c>
      <c r="G2313" s="77">
        <v>0</v>
      </c>
      <c r="H2313" s="77">
        <v>0</v>
      </c>
      <c r="I2313" s="77" t="s">
        <v>1626</v>
      </c>
      <c r="J2313" s="77">
        <v>39.739236400000003</v>
      </c>
      <c r="K2313" s="77">
        <v>-104.9848623</v>
      </c>
      <c r="L2313" s="77">
        <v>3634.64963419997</v>
      </c>
      <c r="M2313" s="77">
        <v>0.63822810708617395</v>
      </c>
      <c r="N2313" s="77">
        <v>1</v>
      </c>
      <c r="O2313" s="77">
        <v>697.85272976639499</v>
      </c>
      <c r="P2313" s="87" cm="1">
        <f t="array" ref="P2313">IF($X2313="Non-local",VLOOKUP($E2313,$AI$64:$AW$68,COLUMN($AW:$AW)-COLUMN($AH:$AH),FALSE),IF($X2313="Unknown",VLOOKUP($E2313,$AI$71:$AW$75,COLUMN($AW:$AW)-COLUMN($AH:$AH),FALSE),0))</f>
        <v>224.79883381924199</v>
      </c>
      <c r="Q2313" s="87" cm="1">
        <f t="array" ref="Q2313">IF($X2313="Non-local",VLOOKUP($E2313,$AI$40:$AW$44,COLUMN($AW:$AW)-COLUMN($AH:$AH),FALSE),IF($X2313="Unknown",VLOOKUP($E2313,$AI$47:$AW$51,COLUMN($AW:$AW)-COLUMN($AH:$AH),FALSE),0))</f>
        <v>554.95470699708449</v>
      </c>
      <c r="R2313" s="87" cm="1">
        <f t="array" ref="R2313">IF($X2313="Non-local",VLOOKUP($E2313,$AI$88:$AW$92,COLUMN($AW:$AW)-COLUMN($AH:$AH),FALSE),IF($X2313="Unknown",VLOOKUP($E2313,$AI$95:$AW$99,COLUMN($AW:$AW)-COLUMN($AH:$AH),FALSE),0))</f>
        <v>0.12485565627811718</v>
      </c>
      <c r="S2313" s="87" cm="1">
        <f t="array" ref="S2313">VLOOKUP($E2313,$AI$111:$AW$115,COLUMN($AW:$AW)-COLUMN($AH:$AH),FALSE)</f>
        <v>431.69321999999994</v>
      </c>
      <c r="T2313" s="104">
        <f t="shared" si="514"/>
        <v>0.76308376336429107</v>
      </c>
      <c r="U2313" s="104">
        <f t="shared" si="515"/>
        <v>1909.2994905827213</v>
      </c>
      <c r="V2313" s="87" cm="1">
        <f t="array" ref="V2313">VLOOKUP($E2313,$AI$118:$AW$122,COLUMN($AW:$AW)-COLUMN($AH:$AH),FALSE)</f>
        <v>0</v>
      </c>
      <c r="W2313" s="87" t="str">
        <f t="shared" si="519"/>
        <v>Unknown</v>
      </c>
      <c r="X2313" s="87" t="str">
        <f t="shared" si="520"/>
        <v>Unknown</v>
      </c>
      <c r="Y2313" s="104"/>
      <c r="Z2313" s="87" t="str">
        <f t="shared" si="516"/>
        <v>Unknown</v>
      </c>
      <c r="AA2313" s="87" t="str">
        <f t="shared" si="517"/>
        <v>Unknown</v>
      </c>
      <c r="AB2313" s="82" t="e" cm="1">
        <f t="array" ref="AB2313">VLOOKUP(B2313,'GDP per Capita'!$T$2:$V$4235,COLUMN('GDP per Capita'!$V:$V)-COLUMN('GDP per Capita'!$S:$S),FALSE)</f>
        <v>#N/A</v>
      </c>
      <c r="AC2313" s="82" t="str">
        <f t="shared" si="521"/>
        <v/>
      </c>
      <c r="AD2313" s="82">
        <f t="shared" si="522"/>
        <v>61228.93767638311</v>
      </c>
      <c r="AE2313" s="88">
        <f t="shared" si="518"/>
        <v>3.1182959610928637E-2</v>
      </c>
    </row>
    <row r="2314" spans="1:31">
      <c r="A2314" s="77" t="s">
        <v>34</v>
      </c>
      <c r="B2314" s="77">
        <v>2313</v>
      </c>
      <c r="C2314" s="77" t="s">
        <v>34</v>
      </c>
      <c r="D2314" s="77" t="s">
        <v>34</v>
      </c>
      <c r="E2314" s="77">
        <v>2018</v>
      </c>
      <c r="F2314" s="77">
        <v>0</v>
      </c>
      <c r="G2314" s="77">
        <v>0</v>
      </c>
      <c r="H2314" s="77">
        <v>0</v>
      </c>
      <c r="I2314" s="77" t="s">
        <v>1626</v>
      </c>
      <c r="J2314" s="77">
        <v>39.739236400000003</v>
      </c>
      <c r="K2314" s="77">
        <v>-104.9848623</v>
      </c>
      <c r="L2314" s="77">
        <v>3634.64963419997</v>
      </c>
      <c r="M2314" s="77">
        <v>0.63822810708617395</v>
      </c>
      <c r="N2314" s="77">
        <v>1</v>
      </c>
      <c r="O2314" s="77">
        <v>697.85272976639499</v>
      </c>
      <c r="P2314" s="87" cm="1">
        <f t="array" ref="P2314">IF($X2314="Non-local",VLOOKUP($E2314,$AI$64:$AW$68,COLUMN($AW:$AW)-COLUMN($AH:$AH),FALSE),IF($X2314="Unknown",VLOOKUP($E2314,$AI$71:$AW$75,COLUMN($AW:$AW)-COLUMN($AH:$AH),FALSE),0))</f>
        <v>224.79883381924199</v>
      </c>
      <c r="Q2314" s="87" cm="1">
        <f t="array" ref="Q2314">IF($X2314="Non-local",VLOOKUP($E2314,$AI$40:$AW$44,COLUMN($AW:$AW)-COLUMN($AH:$AH),FALSE),IF($X2314="Unknown",VLOOKUP($E2314,$AI$47:$AW$51,COLUMN($AW:$AW)-COLUMN($AH:$AH),FALSE),0))</f>
        <v>554.95470699708449</v>
      </c>
      <c r="R2314" s="87" cm="1">
        <f t="array" ref="R2314">IF($X2314="Non-local",VLOOKUP($E2314,$AI$88:$AW$92,COLUMN($AW:$AW)-COLUMN($AH:$AH),FALSE),IF($X2314="Unknown",VLOOKUP($E2314,$AI$95:$AW$99,COLUMN($AW:$AW)-COLUMN($AH:$AH),FALSE),0))</f>
        <v>0.12485565627811718</v>
      </c>
      <c r="S2314" s="87" cm="1">
        <f t="array" ref="S2314">VLOOKUP($E2314,$AI$111:$AW$115,COLUMN($AW:$AW)-COLUMN($AH:$AH),FALSE)</f>
        <v>431.69321999999994</v>
      </c>
      <c r="T2314" s="104">
        <f t="shared" si="514"/>
        <v>0.76308376336429107</v>
      </c>
      <c r="U2314" s="104">
        <f t="shared" si="515"/>
        <v>1909.2994905827213</v>
      </c>
      <c r="V2314" s="87" cm="1">
        <f t="array" ref="V2314">VLOOKUP($E2314,$AI$118:$AW$122,COLUMN($AW:$AW)-COLUMN($AH:$AH),FALSE)</f>
        <v>0</v>
      </c>
      <c r="W2314" s="87" t="str">
        <f t="shared" si="519"/>
        <v>Unknown</v>
      </c>
      <c r="X2314" s="87" t="str">
        <f t="shared" si="520"/>
        <v>Unknown</v>
      </c>
      <c r="Y2314" s="104"/>
      <c r="Z2314" s="87" t="str">
        <f t="shared" si="516"/>
        <v>Unknown</v>
      </c>
      <c r="AA2314" s="87" t="str">
        <f t="shared" si="517"/>
        <v>Unknown</v>
      </c>
      <c r="AB2314" s="82" t="e" cm="1">
        <f t="array" ref="AB2314">VLOOKUP(B2314,'GDP per Capita'!$T$2:$V$4235,COLUMN('GDP per Capita'!$V:$V)-COLUMN('GDP per Capita'!$S:$S),FALSE)</f>
        <v>#N/A</v>
      </c>
      <c r="AC2314" s="82" t="str">
        <f t="shared" si="521"/>
        <v/>
      </c>
      <c r="AD2314" s="82">
        <f t="shared" si="522"/>
        <v>61228.93767638311</v>
      </c>
      <c r="AE2314" s="88">
        <f t="shared" si="518"/>
        <v>3.1182959610928637E-2</v>
      </c>
    </row>
    <row r="2315" spans="1:31">
      <c r="A2315" s="77" t="s">
        <v>1011</v>
      </c>
      <c r="B2315" s="77">
        <v>2314</v>
      </c>
      <c r="C2315" s="77" t="s">
        <v>29</v>
      </c>
      <c r="D2315" s="77" t="s">
        <v>29</v>
      </c>
      <c r="E2315" s="77">
        <v>2018</v>
      </c>
      <c r="F2315" s="77">
        <v>40.102554999999903</v>
      </c>
      <c r="G2315" s="77">
        <v>-105.36320790000001</v>
      </c>
      <c r="H2315" s="77">
        <v>1</v>
      </c>
      <c r="I2315" s="77" t="s">
        <v>1626</v>
      </c>
      <c r="J2315" s="77">
        <v>39.739236400000003</v>
      </c>
      <c r="K2315" s="77">
        <v>-104.9848623</v>
      </c>
      <c r="L2315" s="77">
        <v>103.404289622392</v>
      </c>
      <c r="M2315" s="77">
        <v>0</v>
      </c>
      <c r="N2315" s="77">
        <v>0</v>
      </c>
      <c r="O2315" s="77">
        <v>0</v>
      </c>
      <c r="P2315" s="87" cm="1">
        <f t="array" ref="P2315">IF($X2315="Non-local",VLOOKUP($E2315,$AI$64:$AW$68,COLUMN($AW:$AW)-COLUMN($AH:$AH),FALSE),IF($X2315="Unknown",VLOOKUP($E2315,$AI$71:$AW$75,COLUMN($AW:$AW)-COLUMN($AH:$AH),FALSE),0))</f>
        <v>0</v>
      </c>
      <c r="Q2315" s="87" cm="1">
        <f t="array" ref="Q2315">IF($X2315="Non-local",VLOOKUP($E2315,$AI$40:$AW$44,COLUMN($AW:$AW)-COLUMN($AH:$AH),FALSE),IF($X2315="Unknown",VLOOKUP($E2315,$AI$47:$AW$51,COLUMN($AW:$AW)-COLUMN($AH:$AH),FALSE),0))</f>
        <v>0</v>
      </c>
      <c r="R2315" s="87" cm="1">
        <f t="array" ref="R2315">IF($X2315="Non-local",VLOOKUP($E2315,$AI$88:$AW$92,COLUMN($AW:$AW)-COLUMN($AH:$AH),FALSE),IF($X2315="Unknown",VLOOKUP($E2315,$AI$95:$AW$99,COLUMN($AW:$AW)-COLUMN($AH:$AH),FALSE),0))</f>
        <v>0</v>
      </c>
      <c r="S2315" s="87" cm="1">
        <f t="array" ref="S2315">VLOOKUP($E2315,$AI$111:$AW$115,COLUMN($AW:$AW)-COLUMN($AH:$AH),FALSE)</f>
        <v>431.69321999999994</v>
      </c>
      <c r="T2315" s="104">
        <f t="shared" si="514"/>
        <v>0</v>
      </c>
      <c r="U2315" s="104">
        <f t="shared" si="515"/>
        <v>431.69321999999994</v>
      </c>
      <c r="V2315" s="87" cm="1">
        <f t="array" ref="V2315">VLOOKUP($E2315,$AI$118:$AW$122,COLUMN($AW:$AW)-COLUMN($AH:$AH),FALSE)</f>
        <v>0</v>
      </c>
      <c r="W2315" s="87" t="str">
        <f t="shared" si="519"/>
        <v>Domestic</v>
      </c>
      <c r="X2315" s="87" t="str">
        <f t="shared" si="520"/>
        <v>Local</v>
      </c>
      <c r="Y2315" s="104"/>
      <c r="Z2315" s="87" t="str">
        <f t="shared" si="516"/>
        <v>USA</v>
      </c>
      <c r="AA2315" s="87" t="str">
        <f t="shared" si="517"/>
        <v>USA</v>
      </c>
      <c r="AB2315" s="82" cm="1">
        <f t="array" ref="AB2315">VLOOKUP(B2315,'GDP per Capita'!$T$2:$V$4235,COLUMN('GDP per Capita'!$V:$V)-COLUMN('GDP per Capita'!$S:$S),FALSE)</f>
        <v>63809.64</v>
      </c>
      <c r="AC2315" s="82">
        <f t="shared" si="521"/>
        <v>63809.64</v>
      </c>
      <c r="AD2315" s="82">
        <f t="shared" si="522"/>
        <v>63809.64</v>
      </c>
      <c r="AE2315" s="88">
        <f t="shared" si="518"/>
        <v>6.7653291885050593E-3</v>
      </c>
    </row>
    <row r="2316" spans="1:31">
      <c r="A2316" s="77" t="s">
        <v>34</v>
      </c>
      <c r="B2316" s="77">
        <v>2315</v>
      </c>
      <c r="C2316" s="77" t="s">
        <v>34</v>
      </c>
      <c r="D2316" s="77" t="s">
        <v>34</v>
      </c>
      <c r="E2316" s="77">
        <v>2018</v>
      </c>
      <c r="F2316" s="77">
        <v>0</v>
      </c>
      <c r="G2316" s="77">
        <v>0</v>
      </c>
      <c r="H2316" s="77">
        <v>0</v>
      </c>
      <c r="I2316" s="77" t="s">
        <v>1626</v>
      </c>
      <c r="J2316" s="77">
        <v>39.739236400000003</v>
      </c>
      <c r="K2316" s="77">
        <v>-104.9848623</v>
      </c>
      <c r="L2316" s="77">
        <v>3634.64963419997</v>
      </c>
      <c r="M2316" s="77">
        <v>0.63822810708617395</v>
      </c>
      <c r="N2316" s="77">
        <v>1</v>
      </c>
      <c r="O2316" s="77">
        <v>697.85272976639499</v>
      </c>
      <c r="P2316" s="87" cm="1">
        <f t="array" ref="P2316">IF($X2316="Non-local",VLOOKUP($E2316,$AI$64:$AW$68,COLUMN($AW:$AW)-COLUMN($AH:$AH),FALSE),IF($X2316="Unknown",VLOOKUP($E2316,$AI$71:$AW$75,COLUMN($AW:$AW)-COLUMN($AH:$AH),FALSE),0))</f>
        <v>224.79883381924199</v>
      </c>
      <c r="Q2316" s="87" cm="1">
        <f t="array" ref="Q2316">IF($X2316="Non-local",VLOOKUP($E2316,$AI$40:$AW$44,COLUMN($AW:$AW)-COLUMN($AH:$AH),FALSE),IF($X2316="Unknown",VLOOKUP($E2316,$AI$47:$AW$51,COLUMN($AW:$AW)-COLUMN($AH:$AH),FALSE),0))</f>
        <v>554.95470699708449</v>
      </c>
      <c r="R2316" s="87" cm="1">
        <f t="array" ref="R2316">IF($X2316="Non-local",VLOOKUP($E2316,$AI$88:$AW$92,COLUMN($AW:$AW)-COLUMN($AH:$AH),FALSE),IF($X2316="Unknown",VLOOKUP($E2316,$AI$95:$AW$99,COLUMN($AW:$AW)-COLUMN($AH:$AH),FALSE),0))</f>
        <v>0.12485565627811718</v>
      </c>
      <c r="S2316" s="87" cm="1">
        <f t="array" ref="S2316">VLOOKUP($E2316,$AI$111:$AW$115,COLUMN($AW:$AW)-COLUMN($AH:$AH),FALSE)</f>
        <v>431.69321999999994</v>
      </c>
      <c r="T2316" s="104">
        <f t="shared" si="514"/>
        <v>0.76308376336429107</v>
      </c>
      <c r="U2316" s="104">
        <f t="shared" si="515"/>
        <v>1909.2994905827213</v>
      </c>
      <c r="V2316" s="87" cm="1">
        <f t="array" ref="V2316">VLOOKUP($E2316,$AI$118:$AW$122,COLUMN($AW:$AW)-COLUMN($AH:$AH),FALSE)</f>
        <v>0</v>
      </c>
      <c r="W2316" s="87" t="str">
        <f t="shared" si="519"/>
        <v>Unknown</v>
      </c>
      <c r="X2316" s="87" t="str">
        <f t="shared" si="520"/>
        <v>Unknown</v>
      </c>
      <c r="Y2316" s="104"/>
      <c r="Z2316" s="87" t="str">
        <f t="shared" si="516"/>
        <v>Unknown</v>
      </c>
      <c r="AA2316" s="87" t="str">
        <f t="shared" si="517"/>
        <v>Unknown</v>
      </c>
      <c r="AB2316" s="82" t="e" cm="1">
        <f t="array" ref="AB2316">VLOOKUP(B2316,'GDP per Capita'!$T$2:$V$4235,COLUMN('GDP per Capita'!$V:$V)-COLUMN('GDP per Capita'!$S:$S),FALSE)</f>
        <v>#N/A</v>
      </c>
      <c r="AC2316" s="82" t="str">
        <f t="shared" si="521"/>
        <v/>
      </c>
      <c r="AD2316" s="82">
        <f t="shared" si="522"/>
        <v>61228.93767638311</v>
      </c>
      <c r="AE2316" s="88">
        <f t="shared" si="518"/>
        <v>3.1182959610928637E-2</v>
      </c>
    </row>
    <row r="2317" spans="1:31">
      <c r="A2317" s="77" t="s">
        <v>886</v>
      </c>
      <c r="B2317" s="77">
        <v>2316</v>
      </c>
      <c r="C2317" s="77" t="s">
        <v>29</v>
      </c>
      <c r="D2317" s="77" t="s">
        <v>29</v>
      </c>
      <c r="E2317" s="77">
        <v>2018</v>
      </c>
      <c r="F2317" s="77">
        <v>39.284749400000003</v>
      </c>
      <c r="G2317" s="77">
        <v>-76.620474639699793</v>
      </c>
      <c r="H2317" s="77">
        <v>0</v>
      </c>
      <c r="I2317" s="77" t="s">
        <v>1626</v>
      </c>
      <c r="J2317" s="77">
        <v>39.739236400000003</v>
      </c>
      <c r="K2317" s="77">
        <v>-104.9848623</v>
      </c>
      <c r="L2317" s="77">
        <v>4847.1652845491499</v>
      </c>
      <c r="M2317" s="77">
        <v>0.85606792474089199</v>
      </c>
      <c r="N2317" s="77">
        <v>0</v>
      </c>
      <c r="O2317" s="77">
        <v>581.659834145898</v>
      </c>
      <c r="P2317" s="87" cm="1">
        <f t="array" ref="P2317">IF($X2317="Non-local",VLOOKUP($E2317,$AI$64:$AW$68,COLUMN($AW:$AW)-COLUMN($AH:$AH),FALSE),IF($X2317="Unknown",VLOOKUP($E2317,$AI$71:$AW$75,COLUMN($AW:$AW)-COLUMN($AH:$AH),FALSE),0))</f>
        <v>284</v>
      </c>
      <c r="Q2317" s="87" cm="1">
        <f t="array" ref="Q2317">IF($X2317="Non-local",VLOOKUP($E2317,$AI$40:$AW$44,COLUMN($AW:$AW)-COLUMN($AH:$AH),FALSE),IF($X2317="Unknown",VLOOKUP($E2317,$AI$47:$AW$51,COLUMN($AW:$AW)-COLUMN($AH:$AH),FALSE),0))</f>
        <v>701.10299999999995</v>
      </c>
      <c r="R2317" s="87" cm="1">
        <f t="array" ref="R2317">IF($X2317="Non-local",VLOOKUP($E2317,$AI$88:$AW$92,COLUMN($AW:$AW)-COLUMN($AH:$AH),FALSE),IF($X2317="Unknown",VLOOKUP($E2317,$AI$95:$AW$99,COLUMN($AW:$AW)-COLUMN($AH:$AH),FALSE),0))</f>
        <v>0.15773661179887363</v>
      </c>
      <c r="S2317" s="87" cm="1">
        <f t="array" ref="S2317">VLOOKUP($E2317,$AI$111:$AW$115,COLUMN($AW:$AW)-COLUMN($AH:$AH),FALSE)</f>
        <v>431.69321999999994</v>
      </c>
      <c r="T2317" s="104">
        <f t="shared" si="514"/>
        <v>1.0138045365397657</v>
      </c>
      <c r="U2317" s="104">
        <f t="shared" si="515"/>
        <v>1998.456054145898</v>
      </c>
      <c r="V2317" s="87" cm="1">
        <f t="array" ref="V2317">VLOOKUP($E2317,$AI$118:$AW$122,COLUMN($AW:$AW)-COLUMN($AH:$AH),FALSE)</f>
        <v>0</v>
      </c>
      <c r="W2317" s="87" t="str">
        <f t="shared" si="519"/>
        <v>Domestic</v>
      </c>
      <c r="X2317" s="87" t="str">
        <f t="shared" si="520"/>
        <v>Non-local</v>
      </c>
      <c r="Y2317" s="104"/>
      <c r="Z2317" s="87" t="str">
        <f t="shared" si="516"/>
        <v>USA</v>
      </c>
      <c r="AA2317" s="87" t="str">
        <f t="shared" si="517"/>
        <v>USA</v>
      </c>
      <c r="AB2317" s="82" cm="1">
        <f t="array" ref="AB2317">VLOOKUP(B2317,'GDP per Capita'!$T$2:$V$4235,COLUMN('GDP per Capita'!$V:$V)-COLUMN('GDP per Capita'!$S:$S),FALSE)</f>
        <v>63809.64</v>
      </c>
      <c r="AC2317" s="82">
        <f t="shared" si="521"/>
        <v>63809.64</v>
      </c>
      <c r="AD2317" s="82">
        <f t="shared" si="522"/>
        <v>63809.64</v>
      </c>
      <c r="AE2317" s="88">
        <f t="shared" si="518"/>
        <v>3.1319030387037101E-2</v>
      </c>
    </row>
    <row r="2318" spans="1:31">
      <c r="A2318" s="77" t="s">
        <v>938</v>
      </c>
      <c r="B2318" s="77">
        <v>2317</v>
      </c>
      <c r="C2318" s="77" t="s">
        <v>29</v>
      </c>
      <c r="D2318" s="77" t="s">
        <v>29</v>
      </c>
      <c r="E2318" s="77">
        <v>2018</v>
      </c>
      <c r="F2318" s="77">
        <v>43.074760999999903</v>
      </c>
      <c r="G2318" s="77">
        <v>-89.383761300000003</v>
      </c>
      <c r="H2318" s="77">
        <v>0</v>
      </c>
      <c r="I2318" s="77" t="s">
        <v>1626</v>
      </c>
      <c r="J2318" s="77">
        <v>39.739236400000003</v>
      </c>
      <c r="K2318" s="77">
        <v>-104.9848623</v>
      </c>
      <c r="L2318" s="77">
        <v>2701.34022285831</v>
      </c>
      <c r="M2318" s="77">
        <v>0.51832956391238005</v>
      </c>
      <c r="N2318" s="77">
        <v>0</v>
      </c>
      <c r="O2318" s="77">
        <v>518.657322788795</v>
      </c>
      <c r="P2318" s="87" cm="1">
        <f t="array" ref="P2318">IF($X2318="Non-local",VLOOKUP($E2318,$AI$64:$AW$68,COLUMN($AW:$AW)-COLUMN($AH:$AH),FALSE),IF($X2318="Unknown",VLOOKUP($E2318,$AI$71:$AW$75,COLUMN($AW:$AW)-COLUMN($AH:$AH),FALSE),0))</f>
        <v>284</v>
      </c>
      <c r="Q2318" s="87" cm="1">
        <f t="array" ref="Q2318">IF($X2318="Non-local",VLOOKUP($E2318,$AI$40:$AW$44,COLUMN($AW:$AW)-COLUMN($AH:$AH),FALSE),IF($X2318="Unknown",VLOOKUP($E2318,$AI$47:$AW$51,COLUMN($AW:$AW)-COLUMN($AH:$AH),FALSE),0))</f>
        <v>701.10299999999995</v>
      </c>
      <c r="R2318" s="87" cm="1">
        <f t="array" ref="R2318">IF($X2318="Non-local",VLOOKUP($E2318,$AI$88:$AW$92,COLUMN($AW:$AW)-COLUMN($AH:$AH),FALSE),IF($X2318="Unknown",VLOOKUP($E2318,$AI$95:$AW$99,COLUMN($AW:$AW)-COLUMN($AH:$AH),FALSE),0))</f>
        <v>0.15773661179887363</v>
      </c>
      <c r="S2318" s="87" cm="1">
        <f t="array" ref="S2318">VLOOKUP($E2318,$AI$111:$AW$115,COLUMN($AW:$AW)-COLUMN($AH:$AH),FALSE)</f>
        <v>431.69321999999994</v>
      </c>
      <c r="T2318" s="104">
        <f t="shared" si="514"/>
        <v>0.67606617571125371</v>
      </c>
      <c r="U2318" s="104">
        <f t="shared" si="515"/>
        <v>1935.4535427887947</v>
      </c>
      <c r="V2318" s="87" cm="1">
        <f t="array" ref="V2318">VLOOKUP($E2318,$AI$118:$AW$122,COLUMN($AW:$AW)-COLUMN($AH:$AH),FALSE)</f>
        <v>0</v>
      </c>
      <c r="W2318" s="87" t="str">
        <f t="shared" si="519"/>
        <v>Domestic</v>
      </c>
      <c r="X2318" s="87" t="str">
        <f t="shared" si="520"/>
        <v>Non-local</v>
      </c>
      <c r="Y2318" s="104"/>
      <c r="Z2318" s="87" t="str">
        <f t="shared" si="516"/>
        <v>USA</v>
      </c>
      <c r="AA2318" s="87" t="str">
        <f t="shared" si="517"/>
        <v>USA</v>
      </c>
      <c r="AB2318" s="82" cm="1">
        <f t="array" ref="AB2318">VLOOKUP(B2318,'GDP per Capita'!$T$2:$V$4235,COLUMN('GDP per Capita'!$V:$V)-COLUMN('GDP per Capita'!$S:$S),FALSE)</f>
        <v>63809.64</v>
      </c>
      <c r="AC2318" s="82">
        <f t="shared" si="521"/>
        <v>63809.64</v>
      </c>
      <c r="AD2318" s="82">
        <f t="shared" si="522"/>
        <v>63809.64</v>
      </c>
      <c r="AE2318" s="88">
        <f t="shared" si="518"/>
        <v>3.0331679394975348E-2</v>
      </c>
    </row>
    <row r="2319" spans="1:31">
      <c r="A2319" s="77" t="s">
        <v>1020</v>
      </c>
      <c r="B2319" s="77">
        <v>2318</v>
      </c>
      <c r="C2319" s="77" t="s">
        <v>29</v>
      </c>
      <c r="D2319" s="77" t="s">
        <v>29</v>
      </c>
      <c r="E2319" s="77">
        <v>2018</v>
      </c>
      <c r="F2319" s="77">
        <v>39.755542999999903</v>
      </c>
      <c r="G2319" s="77">
        <v>-105.2210997</v>
      </c>
      <c r="H2319" s="77">
        <v>1</v>
      </c>
      <c r="I2319" s="77" t="s">
        <v>1626</v>
      </c>
      <c r="J2319" s="77">
        <v>39.739236400000003</v>
      </c>
      <c r="K2319" s="77">
        <v>-104.9848623</v>
      </c>
      <c r="L2319" s="77">
        <v>40.556522353126802</v>
      </c>
      <c r="M2319" s="77">
        <v>0</v>
      </c>
      <c r="N2319" s="77">
        <v>0</v>
      </c>
      <c r="O2319" s="77">
        <v>0</v>
      </c>
      <c r="P2319" s="87" cm="1">
        <f t="array" ref="P2319">IF($X2319="Non-local",VLOOKUP($E2319,$AI$64:$AW$68,COLUMN($AW:$AW)-COLUMN($AH:$AH),FALSE),IF($X2319="Unknown",VLOOKUP($E2319,$AI$71:$AW$75,COLUMN($AW:$AW)-COLUMN($AH:$AH),FALSE),0))</f>
        <v>0</v>
      </c>
      <c r="Q2319" s="87" cm="1">
        <f t="array" ref="Q2319">IF($X2319="Non-local",VLOOKUP($E2319,$AI$40:$AW$44,COLUMN($AW:$AW)-COLUMN($AH:$AH),FALSE),IF($X2319="Unknown",VLOOKUP($E2319,$AI$47:$AW$51,COLUMN($AW:$AW)-COLUMN($AH:$AH),FALSE),0))</f>
        <v>0</v>
      </c>
      <c r="R2319" s="87" cm="1">
        <f t="array" ref="R2319">IF($X2319="Non-local",VLOOKUP($E2319,$AI$88:$AW$92,COLUMN($AW:$AW)-COLUMN($AH:$AH),FALSE),IF($X2319="Unknown",VLOOKUP($E2319,$AI$95:$AW$99,COLUMN($AW:$AW)-COLUMN($AH:$AH),FALSE),0))</f>
        <v>0</v>
      </c>
      <c r="S2319" s="87" cm="1">
        <f t="array" ref="S2319">VLOOKUP($E2319,$AI$111:$AW$115,COLUMN($AW:$AW)-COLUMN($AH:$AH),FALSE)</f>
        <v>431.69321999999994</v>
      </c>
      <c r="T2319" s="104">
        <f t="shared" si="514"/>
        <v>0</v>
      </c>
      <c r="U2319" s="104">
        <f t="shared" si="515"/>
        <v>431.69321999999994</v>
      </c>
      <c r="V2319" s="87" cm="1">
        <f t="array" ref="V2319">VLOOKUP($E2319,$AI$118:$AW$122,COLUMN($AW:$AW)-COLUMN($AH:$AH),FALSE)</f>
        <v>0</v>
      </c>
      <c r="W2319" s="87" t="str">
        <f t="shared" si="519"/>
        <v>Domestic</v>
      </c>
      <c r="X2319" s="87" t="str">
        <f t="shared" si="520"/>
        <v>Local</v>
      </c>
      <c r="Y2319" s="104"/>
      <c r="Z2319" s="87" t="str">
        <f t="shared" si="516"/>
        <v>USA</v>
      </c>
      <c r="AA2319" s="87" t="str">
        <f t="shared" si="517"/>
        <v>USA</v>
      </c>
      <c r="AB2319" s="82" cm="1">
        <f t="array" ref="AB2319">VLOOKUP(B2319,'GDP per Capita'!$T$2:$V$4235,COLUMN('GDP per Capita'!$V:$V)-COLUMN('GDP per Capita'!$S:$S),FALSE)</f>
        <v>63809.64</v>
      </c>
      <c r="AC2319" s="82">
        <f t="shared" si="521"/>
        <v>63809.64</v>
      </c>
      <c r="AD2319" s="82">
        <f t="shared" si="522"/>
        <v>63809.64</v>
      </c>
      <c r="AE2319" s="88">
        <f t="shared" si="518"/>
        <v>6.7653291885050593E-3</v>
      </c>
    </row>
    <row r="2320" spans="1:31">
      <c r="A2320" s="77" t="s">
        <v>34</v>
      </c>
      <c r="B2320" s="77">
        <v>2319</v>
      </c>
      <c r="C2320" s="77" t="s">
        <v>34</v>
      </c>
      <c r="D2320" s="77" t="s">
        <v>34</v>
      </c>
      <c r="E2320" s="77">
        <v>2018</v>
      </c>
      <c r="F2320" s="77">
        <v>0</v>
      </c>
      <c r="G2320" s="77">
        <v>0</v>
      </c>
      <c r="H2320" s="77">
        <v>0</v>
      </c>
      <c r="I2320" s="77" t="s">
        <v>1626</v>
      </c>
      <c r="J2320" s="77">
        <v>39.739236400000003</v>
      </c>
      <c r="K2320" s="77">
        <v>-104.9848623</v>
      </c>
      <c r="L2320" s="77">
        <v>3634.64963419997</v>
      </c>
      <c r="M2320" s="77">
        <v>0.63822810708617395</v>
      </c>
      <c r="N2320" s="77">
        <v>1</v>
      </c>
      <c r="O2320" s="77">
        <v>697.85272976639499</v>
      </c>
      <c r="P2320" s="87" cm="1">
        <f t="array" ref="P2320">IF($X2320="Non-local",VLOOKUP($E2320,$AI$64:$AW$68,COLUMN($AW:$AW)-COLUMN($AH:$AH),FALSE),IF($X2320="Unknown",VLOOKUP($E2320,$AI$71:$AW$75,COLUMN($AW:$AW)-COLUMN($AH:$AH),FALSE),0))</f>
        <v>224.79883381924199</v>
      </c>
      <c r="Q2320" s="87" cm="1">
        <f t="array" ref="Q2320">IF($X2320="Non-local",VLOOKUP($E2320,$AI$40:$AW$44,COLUMN($AW:$AW)-COLUMN($AH:$AH),FALSE),IF($X2320="Unknown",VLOOKUP($E2320,$AI$47:$AW$51,COLUMN($AW:$AW)-COLUMN($AH:$AH),FALSE),0))</f>
        <v>554.95470699708449</v>
      </c>
      <c r="R2320" s="87" cm="1">
        <f t="array" ref="R2320">IF($X2320="Non-local",VLOOKUP($E2320,$AI$88:$AW$92,COLUMN($AW:$AW)-COLUMN($AH:$AH),FALSE),IF($X2320="Unknown",VLOOKUP($E2320,$AI$95:$AW$99,COLUMN($AW:$AW)-COLUMN($AH:$AH),FALSE),0))</f>
        <v>0.12485565627811718</v>
      </c>
      <c r="S2320" s="87" cm="1">
        <f t="array" ref="S2320">VLOOKUP($E2320,$AI$111:$AW$115,COLUMN($AW:$AW)-COLUMN($AH:$AH),FALSE)</f>
        <v>431.69321999999994</v>
      </c>
      <c r="T2320" s="104">
        <f t="shared" si="514"/>
        <v>0.76308376336429107</v>
      </c>
      <c r="U2320" s="104">
        <f t="shared" si="515"/>
        <v>1909.2994905827213</v>
      </c>
      <c r="V2320" s="87" cm="1">
        <f t="array" ref="V2320">VLOOKUP($E2320,$AI$118:$AW$122,COLUMN($AW:$AW)-COLUMN($AH:$AH),FALSE)</f>
        <v>0</v>
      </c>
      <c r="W2320" s="87" t="str">
        <f t="shared" si="519"/>
        <v>Unknown</v>
      </c>
      <c r="X2320" s="87" t="str">
        <f t="shared" si="520"/>
        <v>Unknown</v>
      </c>
      <c r="Y2320" s="104"/>
      <c r="Z2320" s="87" t="str">
        <f t="shared" si="516"/>
        <v>Unknown</v>
      </c>
      <c r="AA2320" s="87" t="str">
        <f t="shared" si="517"/>
        <v>Unknown</v>
      </c>
      <c r="AB2320" s="82" t="e" cm="1">
        <f t="array" ref="AB2320">VLOOKUP(B2320,'GDP per Capita'!$T$2:$V$4235,COLUMN('GDP per Capita'!$V:$V)-COLUMN('GDP per Capita'!$S:$S),FALSE)</f>
        <v>#N/A</v>
      </c>
      <c r="AC2320" s="82" t="str">
        <f t="shared" si="521"/>
        <v/>
      </c>
      <c r="AD2320" s="82">
        <f t="shared" si="522"/>
        <v>61228.93767638311</v>
      </c>
      <c r="AE2320" s="88">
        <f t="shared" si="518"/>
        <v>3.1182959610928637E-2</v>
      </c>
    </row>
    <row r="2321" spans="1:31">
      <c r="A2321" s="77" t="s">
        <v>910</v>
      </c>
      <c r="B2321" s="77">
        <v>2320</v>
      </c>
      <c r="C2321" s="77" t="s">
        <v>29</v>
      </c>
      <c r="D2321" s="77" t="s">
        <v>29</v>
      </c>
      <c r="E2321" s="77">
        <v>2018</v>
      </c>
      <c r="F2321" s="77">
        <v>37.411403499999999</v>
      </c>
      <c r="G2321" s="77">
        <v>-122.0543534</v>
      </c>
      <c r="H2321" s="77">
        <v>0</v>
      </c>
      <c r="I2321" s="77" t="s">
        <v>1626</v>
      </c>
      <c r="J2321" s="77">
        <v>39.739236400000003</v>
      </c>
      <c r="K2321" s="77">
        <v>-104.9848623</v>
      </c>
      <c r="L2321" s="77">
        <v>3007.7427348403098</v>
      </c>
      <c r="M2321" s="77">
        <v>0.56415764059854501</v>
      </c>
      <c r="N2321" s="77">
        <v>0</v>
      </c>
      <c r="O2321" s="77">
        <v>577.48660508933995</v>
      </c>
      <c r="P2321" s="87" cm="1">
        <f t="array" ref="P2321">IF($X2321="Non-local",VLOOKUP($E2321,$AI$64:$AW$68,COLUMN($AW:$AW)-COLUMN($AH:$AH),FALSE),IF($X2321="Unknown",VLOOKUP($E2321,$AI$71:$AW$75,COLUMN($AW:$AW)-COLUMN($AH:$AH),FALSE),0))</f>
        <v>284</v>
      </c>
      <c r="Q2321" s="87" cm="1">
        <f t="array" ref="Q2321">IF($X2321="Non-local",VLOOKUP($E2321,$AI$40:$AW$44,COLUMN($AW:$AW)-COLUMN($AH:$AH),FALSE),IF($X2321="Unknown",VLOOKUP($E2321,$AI$47:$AW$51,COLUMN($AW:$AW)-COLUMN($AH:$AH),FALSE),0))</f>
        <v>701.10299999999995</v>
      </c>
      <c r="R2321" s="87" cm="1">
        <f t="array" ref="R2321">IF($X2321="Non-local",VLOOKUP($E2321,$AI$88:$AW$92,COLUMN($AW:$AW)-COLUMN($AH:$AH),FALSE),IF($X2321="Unknown",VLOOKUP($E2321,$AI$95:$AW$99,COLUMN($AW:$AW)-COLUMN($AH:$AH),FALSE),0))</f>
        <v>0.15773661179887363</v>
      </c>
      <c r="S2321" s="87" cm="1">
        <f t="array" ref="S2321">VLOOKUP($E2321,$AI$111:$AW$115,COLUMN($AW:$AW)-COLUMN($AH:$AH),FALSE)</f>
        <v>431.69321999999994</v>
      </c>
      <c r="T2321" s="104">
        <f t="shared" si="514"/>
        <v>0.72189425239741867</v>
      </c>
      <c r="U2321" s="104">
        <f t="shared" si="515"/>
        <v>1994.2828250893397</v>
      </c>
      <c r="V2321" s="87" cm="1">
        <f t="array" ref="V2321">VLOOKUP($E2321,$AI$118:$AW$122,COLUMN($AW:$AW)-COLUMN($AH:$AH),FALSE)</f>
        <v>0</v>
      </c>
      <c r="W2321" s="87" t="str">
        <f t="shared" si="519"/>
        <v>Domestic</v>
      </c>
      <c r="X2321" s="87" t="str">
        <f t="shared" si="520"/>
        <v>Non-local</v>
      </c>
      <c r="Y2321" s="104"/>
      <c r="Z2321" s="87" t="str">
        <f t="shared" si="516"/>
        <v>USA</v>
      </c>
      <c r="AA2321" s="87" t="str">
        <f t="shared" si="517"/>
        <v>USA</v>
      </c>
      <c r="AB2321" s="82" cm="1">
        <f t="array" ref="AB2321">VLOOKUP(B2321,'GDP per Capita'!$T$2:$V$4235,COLUMN('GDP per Capita'!$V:$V)-COLUMN('GDP per Capita'!$S:$S),FALSE)</f>
        <v>63809.64</v>
      </c>
      <c r="AC2321" s="82">
        <f t="shared" si="521"/>
        <v>63809.64</v>
      </c>
      <c r="AD2321" s="82">
        <f t="shared" si="522"/>
        <v>63809.64</v>
      </c>
      <c r="AE2321" s="88">
        <f t="shared" si="518"/>
        <v>3.1253629155239548E-2</v>
      </c>
    </row>
    <row r="2322" spans="1:31">
      <c r="A2322" s="77" t="s">
        <v>971</v>
      </c>
      <c r="B2322" s="77">
        <v>2321</v>
      </c>
      <c r="C2322" s="77" t="s">
        <v>29</v>
      </c>
      <c r="D2322" s="77" t="s">
        <v>29</v>
      </c>
      <c r="E2322" s="77">
        <v>2018</v>
      </c>
      <c r="F2322" s="77">
        <v>40.7127281</v>
      </c>
      <c r="G2322" s="77">
        <v>-74.006015199999993</v>
      </c>
      <c r="H2322" s="77">
        <v>0</v>
      </c>
      <c r="I2322" s="77" t="s">
        <v>1626</v>
      </c>
      <c r="J2322" s="77">
        <v>39.739236400000003</v>
      </c>
      <c r="K2322" s="77">
        <v>-104.9848623</v>
      </c>
      <c r="L2322" s="77">
        <v>5237.2081050282304</v>
      </c>
      <c r="M2322" s="77">
        <v>0.90864360031791003</v>
      </c>
      <c r="N2322" s="77">
        <v>0</v>
      </c>
      <c r="O2322" s="77">
        <v>628.46497260338799</v>
      </c>
      <c r="P2322" s="87" cm="1">
        <f t="array" ref="P2322">IF($X2322="Non-local",VLOOKUP($E2322,$AI$64:$AW$68,COLUMN($AW:$AW)-COLUMN($AH:$AH),FALSE),IF($X2322="Unknown",VLOOKUP($E2322,$AI$71:$AW$75,COLUMN($AW:$AW)-COLUMN($AH:$AH),FALSE),0))</f>
        <v>284</v>
      </c>
      <c r="Q2322" s="87" cm="1">
        <f t="array" ref="Q2322">IF($X2322="Non-local",VLOOKUP($E2322,$AI$40:$AW$44,COLUMN($AW:$AW)-COLUMN($AH:$AH),FALSE),IF($X2322="Unknown",VLOOKUP($E2322,$AI$47:$AW$51,COLUMN($AW:$AW)-COLUMN($AH:$AH),FALSE),0))</f>
        <v>701.10299999999995</v>
      </c>
      <c r="R2322" s="87" cm="1">
        <f t="array" ref="R2322">IF($X2322="Non-local",VLOOKUP($E2322,$AI$88:$AW$92,COLUMN($AW:$AW)-COLUMN($AH:$AH),FALSE),IF($X2322="Unknown",VLOOKUP($E2322,$AI$95:$AW$99,COLUMN($AW:$AW)-COLUMN($AH:$AH),FALSE),0))</f>
        <v>0.15773661179887363</v>
      </c>
      <c r="S2322" s="87" cm="1">
        <f t="array" ref="S2322">VLOOKUP($E2322,$AI$111:$AW$115,COLUMN($AW:$AW)-COLUMN($AH:$AH),FALSE)</f>
        <v>431.69321999999994</v>
      </c>
      <c r="T2322" s="104">
        <f t="shared" si="514"/>
        <v>1.0663802121167836</v>
      </c>
      <c r="U2322" s="104">
        <f t="shared" si="515"/>
        <v>2045.2611926033878</v>
      </c>
      <c r="V2322" s="87" cm="1">
        <f t="array" ref="V2322">VLOOKUP($E2322,$AI$118:$AW$122,COLUMN($AW:$AW)-COLUMN($AH:$AH),FALSE)</f>
        <v>0</v>
      </c>
      <c r="W2322" s="87" t="str">
        <f t="shared" si="519"/>
        <v>Domestic</v>
      </c>
      <c r="X2322" s="87" t="str">
        <f t="shared" si="520"/>
        <v>Non-local</v>
      </c>
      <c r="Y2322" s="104"/>
      <c r="Z2322" s="87" t="str">
        <f t="shared" si="516"/>
        <v>USA</v>
      </c>
      <c r="AA2322" s="87" t="str">
        <f t="shared" si="517"/>
        <v>USA</v>
      </c>
      <c r="AB2322" s="82" cm="1">
        <f t="array" ref="AB2322">VLOOKUP(B2322,'GDP per Capita'!$T$2:$V$4235,COLUMN('GDP per Capita'!$V:$V)-COLUMN('GDP per Capita'!$S:$S),FALSE)</f>
        <v>63809.64</v>
      </c>
      <c r="AC2322" s="82">
        <f t="shared" si="521"/>
        <v>63809.64</v>
      </c>
      <c r="AD2322" s="82">
        <f t="shared" si="522"/>
        <v>63809.64</v>
      </c>
      <c r="AE2322" s="88">
        <f t="shared" si="518"/>
        <v>3.2052542415274367E-2</v>
      </c>
    </row>
    <row r="2323" spans="1:31">
      <c r="A2323" s="77" t="s">
        <v>1644</v>
      </c>
      <c r="B2323" s="77">
        <v>2322</v>
      </c>
      <c r="C2323" s="77" t="s">
        <v>29</v>
      </c>
      <c r="D2323" s="77" t="s">
        <v>29</v>
      </c>
      <c r="E2323" s="77">
        <v>2018</v>
      </c>
      <c r="F2323" s="77">
        <v>34.207319599999998</v>
      </c>
      <c r="G2323" s="77">
        <v>-84.140192599999907</v>
      </c>
      <c r="H2323" s="77">
        <v>0</v>
      </c>
      <c r="I2323" s="77" t="s">
        <v>1626</v>
      </c>
      <c r="J2323" s="77">
        <v>39.739236400000003</v>
      </c>
      <c r="K2323" s="77">
        <v>-104.9848623</v>
      </c>
      <c r="L2323" s="77">
        <v>3891.7171826090598</v>
      </c>
      <c r="M2323" s="77">
        <v>0.70488403664430399</v>
      </c>
      <c r="N2323" s="77">
        <v>0</v>
      </c>
      <c r="O2323" s="77">
        <v>747.20969906094001</v>
      </c>
      <c r="P2323" s="87" cm="1">
        <f t="array" ref="P2323">IF($X2323="Non-local",VLOOKUP($E2323,$AI$64:$AW$68,COLUMN($AW:$AW)-COLUMN($AH:$AH),FALSE),IF($X2323="Unknown",VLOOKUP($E2323,$AI$71:$AW$75,COLUMN($AW:$AW)-COLUMN($AH:$AH),FALSE),0))</f>
        <v>284</v>
      </c>
      <c r="Q2323" s="87" cm="1">
        <f t="array" ref="Q2323">IF($X2323="Non-local",VLOOKUP($E2323,$AI$40:$AW$44,COLUMN($AW:$AW)-COLUMN($AH:$AH),FALSE),IF($X2323="Unknown",VLOOKUP($E2323,$AI$47:$AW$51,COLUMN($AW:$AW)-COLUMN($AH:$AH),FALSE),0))</f>
        <v>701.10299999999995</v>
      </c>
      <c r="R2323" s="87" cm="1">
        <f t="array" ref="R2323">IF($X2323="Non-local",VLOOKUP($E2323,$AI$88:$AW$92,COLUMN($AW:$AW)-COLUMN($AH:$AH),FALSE),IF($X2323="Unknown",VLOOKUP($E2323,$AI$95:$AW$99,COLUMN($AW:$AW)-COLUMN($AH:$AH),FALSE),0))</f>
        <v>0.15773661179887363</v>
      </c>
      <c r="S2323" s="87" cm="1">
        <f t="array" ref="S2323">VLOOKUP($E2323,$AI$111:$AW$115,COLUMN($AW:$AW)-COLUMN($AH:$AH),FALSE)</f>
        <v>431.69321999999994</v>
      </c>
      <c r="T2323" s="104">
        <f t="shared" si="514"/>
        <v>0.86262064844317765</v>
      </c>
      <c r="U2323" s="104">
        <f t="shared" si="515"/>
        <v>2164.00591906094</v>
      </c>
      <c r="V2323" s="87" cm="1">
        <f t="array" ref="V2323">VLOOKUP($E2323,$AI$118:$AW$122,COLUMN($AW:$AW)-COLUMN($AH:$AH),FALSE)</f>
        <v>0</v>
      </c>
      <c r="W2323" s="87" t="str">
        <f t="shared" si="519"/>
        <v>Domestic</v>
      </c>
      <c r="X2323" s="87" t="str">
        <f t="shared" si="520"/>
        <v>Non-local</v>
      </c>
      <c r="Y2323" s="104"/>
      <c r="Z2323" s="87" t="str">
        <f t="shared" si="516"/>
        <v>USA</v>
      </c>
      <c r="AA2323" s="87" t="str">
        <f t="shared" si="517"/>
        <v>USA</v>
      </c>
      <c r="AB2323" s="82" cm="1">
        <f t="array" ref="AB2323">VLOOKUP(B2323,'GDP per Capita'!$T$2:$V$4235,COLUMN('GDP per Capita'!$V:$V)-COLUMN('GDP per Capita'!$S:$S),FALSE)</f>
        <v>63809.64</v>
      </c>
      <c r="AC2323" s="82">
        <f t="shared" si="521"/>
        <v>63809.64</v>
      </c>
      <c r="AD2323" s="82">
        <f t="shared" si="522"/>
        <v>63809.64</v>
      </c>
      <c r="AE2323" s="88">
        <f t="shared" si="518"/>
        <v>3.391346384434922E-2</v>
      </c>
    </row>
    <row r="2324" spans="1:31">
      <c r="A2324" s="77" t="s">
        <v>898</v>
      </c>
      <c r="B2324" s="77">
        <v>2323</v>
      </c>
      <c r="C2324" s="77" t="s">
        <v>29</v>
      </c>
      <c r="D2324" s="77" t="s">
        <v>29</v>
      </c>
      <c r="E2324" s="77">
        <v>2018</v>
      </c>
      <c r="F2324" s="77">
        <v>41.875561599999997</v>
      </c>
      <c r="G2324" s="77">
        <v>-87.6244212</v>
      </c>
      <c r="H2324" s="77">
        <v>0</v>
      </c>
      <c r="I2324" s="77" t="s">
        <v>1626</v>
      </c>
      <c r="J2324" s="77">
        <v>39.739236400000003</v>
      </c>
      <c r="K2324" s="77">
        <v>-104.9848623</v>
      </c>
      <c r="L2324" s="77">
        <v>2955.36605604231</v>
      </c>
      <c r="M2324" s="77">
        <v>0.55581941174736904</v>
      </c>
      <c r="N2324" s="77">
        <v>0</v>
      </c>
      <c r="O2324" s="77">
        <v>567.43028276012399</v>
      </c>
      <c r="P2324" s="87" cm="1">
        <f t="array" ref="P2324">IF($X2324="Non-local",VLOOKUP($E2324,$AI$64:$AW$68,COLUMN($AW:$AW)-COLUMN($AH:$AH),FALSE),IF($X2324="Unknown",VLOOKUP($E2324,$AI$71:$AW$75,COLUMN($AW:$AW)-COLUMN($AH:$AH),FALSE),0))</f>
        <v>284</v>
      </c>
      <c r="Q2324" s="87" cm="1">
        <f t="array" ref="Q2324">IF($X2324="Non-local",VLOOKUP($E2324,$AI$40:$AW$44,COLUMN($AW:$AW)-COLUMN($AH:$AH),FALSE),IF($X2324="Unknown",VLOOKUP($E2324,$AI$47:$AW$51,COLUMN($AW:$AW)-COLUMN($AH:$AH),FALSE),0))</f>
        <v>701.10299999999995</v>
      </c>
      <c r="R2324" s="87" cm="1">
        <f t="array" ref="R2324">IF($X2324="Non-local",VLOOKUP($E2324,$AI$88:$AW$92,COLUMN($AW:$AW)-COLUMN($AH:$AH),FALSE),IF($X2324="Unknown",VLOOKUP($E2324,$AI$95:$AW$99,COLUMN($AW:$AW)-COLUMN($AH:$AH),FALSE),0))</f>
        <v>0.15773661179887363</v>
      </c>
      <c r="S2324" s="87" cm="1">
        <f t="array" ref="S2324">VLOOKUP($E2324,$AI$111:$AW$115,COLUMN($AW:$AW)-COLUMN($AH:$AH),FALSE)</f>
        <v>431.69321999999994</v>
      </c>
      <c r="T2324" s="104">
        <f t="shared" si="514"/>
        <v>0.7135560235462427</v>
      </c>
      <c r="U2324" s="104">
        <f t="shared" si="515"/>
        <v>1984.2265027601238</v>
      </c>
      <c r="V2324" s="87" cm="1">
        <f t="array" ref="V2324">VLOOKUP($E2324,$AI$118:$AW$122,COLUMN($AW:$AW)-COLUMN($AH:$AH),FALSE)</f>
        <v>0</v>
      </c>
      <c r="W2324" s="87" t="str">
        <f t="shared" si="519"/>
        <v>Domestic</v>
      </c>
      <c r="X2324" s="87" t="str">
        <f t="shared" si="520"/>
        <v>Non-local</v>
      </c>
      <c r="Y2324" s="104"/>
      <c r="Z2324" s="87" t="str">
        <f t="shared" si="516"/>
        <v>USA</v>
      </c>
      <c r="AA2324" s="87" t="str">
        <f t="shared" si="517"/>
        <v>USA</v>
      </c>
      <c r="AB2324" s="82" cm="1">
        <f t="array" ref="AB2324">VLOOKUP(B2324,'GDP per Capita'!$T$2:$V$4235,COLUMN('GDP per Capita'!$V:$V)-COLUMN('GDP per Capita'!$S:$S),FALSE)</f>
        <v>63809.64</v>
      </c>
      <c r="AC2324" s="82">
        <f t="shared" si="521"/>
        <v>63809.64</v>
      </c>
      <c r="AD2324" s="82">
        <f t="shared" si="522"/>
        <v>63809.64</v>
      </c>
      <c r="AE2324" s="88">
        <f t="shared" si="518"/>
        <v>3.1096030360931733E-2</v>
      </c>
    </row>
    <row r="2325" spans="1:31">
      <c r="A2325" s="77" t="s">
        <v>1011</v>
      </c>
      <c r="B2325" s="77">
        <v>2324</v>
      </c>
      <c r="C2325" s="77" t="s">
        <v>29</v>
      </c>
      <c r="D2325" s="77" t="s">
        <v>29</v>
      </c>
      <c r="E2325" s="77">
        <v>2018</v>
      </c>
      <c r="F2325" s="77">
        <v>40.102554999999903</v>
      </c>
      <c r="G2325" s="77">
        <v>-105.36320790000001</v>
      </c>
      <c r="H2325" s="77">
        <v>1</v>
      </c>
      <c r="I2325" s="77" t="s">
        <v>1626</v>
      </c>
      <c r="J2325" s="77">
        <v>39.739236400000003</v>
      </c>
      <c r="K2325" s="77">
        <v>-104.9848623</v>
      </c>
      <c r="L2325" s="77">
        <v>103.404289622392</v>
      </c>
      <c r="M2325" s="77">
        <v>0</v>
      </c>
      <c r="N2325" s="77">
        <v>0</v>
      </c>
      <c r="O2325" s="77">
        <v>0</v>
      </c>
      <c r="P2325" s="87" cm="1">
        <f t="array" ref="P2325">IF($X2325="Non-local",VLOOKUP($E2325,$AI$64:$AW$68,COLUMN($AW:$AW)-COLUMN($AH:$AH),FALSE),IF($X2325="Unknown",VLOOKUP($E2325,$AI$71:$AW$75,COLUMN($AW:$AW)-COLUMN($AH:$AH),FALSE),0))</f>
        <v>0</v>
      </c>
      <c r="Q2325" s="87" cm="1">
        <f t="array" ref="Q2325">IF($X2325="Non-local",VLOOKUP($E2325,$AI$40:$AW$44,COLUMN($AW:$AW)-COLUMN($AH:$AH),FALSE),IF($X2325="Unknown",VLOOKUP($E2325,$AI$47:$AW$51,COLUMN($AW:$AW)-COLUMN($AH:$AH),FALSE),0))</f>
        <v>0</v>
      </c>
      <c r="R2325" s="87" cm="1">
        <f t="array" ref="R2325">IF($X2325="Non-local",VLOOKUP($E2325,$AI$88:$AW$92,COLUMN($AW:$AW)-COLUMN($AH:$AH),FALSE),IF($X2325="Unknown",VLOOKUP($E2325,$AI$95:$AW$99,COLUMN($AW:$AW)-COLUMN($AH:$AH),FALSE),0))</f>
        <v>0</v>
      </c>
      <c r="S2325" s="87" cm="1">
        <f t="array" ref="S2325">VLOOKUP($E2325,$AI$111:$AW$115,COLUMN($AW:$AW)-COLUMN($AH:$AH),FALSE)</f>
        <v>431.69321999999994</v>
      </c>
      <c r="T2325" s="104">
        <f t="shared" si="514"/>
        <v>0</v>
      </c>
      <c r="U2325" s="104">
        <f t="shared" si="515"/>
        <v>431.69321999999994</v>
      </c>
      <c r="V2325" s="87" cm="1">
        <f t="array" ref="V2325">VLOOKUP($E2325,$AI$118:$AW$122,COLUMN($AW:$AW)-COLUMN($AH:$AH),FALSE)</f>
        <v>0</v>
      </c>
      <c r="W2325" s="87" t="str">
        <f t="shared" si="519"/>
        <v>Domestic</v>
      </c>
      <c r="X2325" s="87" t="str">
        <f t="shared" si="520"/>
        <v>Local</v>
      </c>
      <c r="Y2325" s="104"/>
      <c r="Z2325" s="87" t="str">
        <f t="shared" si="516"/>
        <v>USA</v>
      </c>
      <c r="AA2325" s="87" t="str">
        <f t="shared" si="517"/>
        <v>USA</v>
      </c>
      <c r="AB2325" s="82" cm="1">
        <f t="array" ref="AB2325">VLOOKUP(B2325,'GDP per Capita'!$T$2:$V$4235,COLUMN('GDP per Capita'!$V:$V)-COLUMN('GDP per Capita'!$S:$S),FALSE)</f>
        <v>63809.64</v>
      </c>
      <c r="AC2325" s="82">
        <f t="shared" si="521"/>
        <v>63809.64</v>
      </c>
      <c r="AD2325" s="82">
        <f t="shared" si="522"/>
        <v>63809.64</v>
      </c>
      <c r="AE2325" s="88">
        <f t="shared" si="518"/>
        <v>6.7653291885050593E-3</v>
      </c>
    </row>
    <row r="2326" spans="1:31">
      <c r="A2326" s="77" t="s">
        <v>34</v>
      </c>
      <c r="B2326" s="77">
        <v>2325</v>
      </c>
      <c r="C2326" s="77" t="s">
        <v>34</v>
      </c>
      <c r="D2326" s="77" t="s">
        <v>34</v>
      </c>
      <c r="E2326" s="77">
        <v>2018</v>
      </c>
      <c r="F2326" s="77">
        <v>0</v>
      </c>
      <c r="G2326" s="77">
        <v>0</v>
      </c>
      <c r="H2326" s="77">
        <v>0</v>
      </c>
      <c r="I2326" s="77" t="s">
        <v>1626</v>
      </c>
      <c r="J2326" s="77">
        <v>39.739236400000003</v>
      </c>
      <c r="K2326" s="77">
        <v>-104.9848623</v>
      </c>
      <c r="L2326" s="77">
        <v>3634.64963419997</v>
      </c>
      <c r="M2326" s="77">
        <v>0.63822810708617395</v>
      </c>
      <c r="N2326" s="77">
        <v>1</v>
      </c>
      <c r="O2326" s="77">
        <v>697.85272976639499</v>
      </c>
      <c r="P2326" s="87" cm="1">
        <f t="array" ref="P2326">IF($X2326="Non-local",VLOOKUP($E2326,$AI$64:$AW$68,COLUMN($AW:$AW)-COLUMN($AH:$AH),FALSE),IF($X2326="Unknown",VLOOKUP($E2326,$AI$71:$AW$75,COLUMN($AW:$AW)-COLUMN($AH:$AH),FALSE),0))</f>
        <v>224.79883381924199</v>
      </c>
      <c r="Q2326" s="87" cm="1">
        <f t="array" ref="Q2326">IF($X2326="Non-local",VLOOKUP($E2326,$AI$40:$AW$44,COLUMN($AW:$AW)-COLUMN($AH:$AH),FALSE),IF($X2326="Unknown",VLOOKUP($E2326,$AI$47:$AW$51,COLUMN($AW:$AW)-COLUMN($AH:$AH),FALSE),0))</f>
        <v>554.95470699708449</v>
      </c>
      <c r="R2326" s="87" cm="1">
        <f t="array" ref="R2326">IF($X2326="Non-local",VLOOKUP($E2326,$AI$88:$AW$92,COLUMN($AW:$AW)-COLUMN($AH:$AH),FALSE),IF($X2326="Unknown",VLOOKUP($E2326,$AI$95:$AW$99,COLUMN($AW:$AW)-COLUMN($AH:$AH),FALSE),0))</f>
        <v>0.12485565627811718</v>
      </c>
      <c r="S2326" s="87" cm="1">
        <f t="array" ref="S2326">VLOOKUP($E2326,$AI$111:$AW$115,COLUMN($AW:$AW)-COLUMN($AH:$AH),FALSE)</f>
        <v>431.69321999999994</v>
      </c>
      <c r="T2326" s="104">
        <f t="shared" si="514"/>
        <v>0.76308376336429107</v>
      </c>
      <c r="U2326" s="104">
        <f t="shared" si="515"/>
        <v>1909.2994905827213</v>
      </c>
      <c r="V2326" s="87" cm="1">
        <f t="array" ref="V2326">VLOOKUP($E2326,$AI$118:$AW$122,COLUMN($AW:$AW)-COLUMN($AH:$AH),FALSE)</f>
        <v>0</v>
      </c>
      <c r="W2326" s="87" t="str">
        <f t="shared" si="519"/>
        <v>Unknown</v>
      </c>
      <c r="X2326" s="87" t="str">
        <f t="shared" si="520"/>
        <v>Unknown</v>
      </c>
      <c r="Y2326" s="104"/>
      <c r="Z2326" s="87" t="str">
        <f t="shared" si="516"/>
        <v>Unknown</v>
      </c>
      <c r="AA2326" s="87" t="str">
        <f t="shared" si="517"/>
        <v>Unknown</v>
      </c>
      <c r="AB2326" s="82" t="e" cm="1">
        <f t="array" ref="AB2326">VLOOKUP(B2326,'GDP per Capita'!$T$2:$V$4235,COLUMN('GDP per Capita'!$V:$V)-COLUMN('GDP per Capita'!$S:$S),FALSE)</f>
        <v>#N/A</v>
      </c>
      <c r="AC2326" s="82" t="str">
        <f t="shared" si="521"/>
        <v/>
      </c>
      <c r="AD2326" s="82">
        <f t="shared" si="522"/>
        <v>61228.93767638311</v>
      </c>
      <c r="AE2326" s="88">
        <f t="shared" si="518"/>
        <v>3.1182959610928637E-2</v>
      </c>
    </row>
    <row r="2327" spans="1:31">
      <c r="A2327" s="77" t="s">
        <v>886</v>
      </c>
      <c r="B2327" s="77">
        <v>2326</v>
      </c>
      <c r="C2327" s="77" t="s">
        <v>29</v>
      </c>
      <c r="D2327" s="77" t="s">
        <v>29</v>
      </c>
      <c r="E2327" s="77">
        <v>2018</v>
      </c>
      <c r="F2327" s="77">
        <v>39.284749400000003</v>
      </c>
      <c r="G2327" s="77">
        <v>-76.620474639699793</v>
      </c>
      <c r="H2327" s="77">
        <v>0</v>
      </c>
      <c r="I2327" s="77" t="s">
        <v>1626</v>
      </c>
      <c r="J2327" s="77">
        <v>39.739236400000003</v>
      </c>
      <c r="K2327" s="77">
        <v>-104.9848623</v>
      </c>
      <c r="L2327" s="77">
        <v>4847.1652845491499</v>
      </c>
      <c r="M2327" s="77">
        <v>0.85606792474089199</v>
      </c>
      <c r="N2327" s="77">
        <v>0</v>
      </c>
      <c r="O2327" s="77">
        <v>581.659834145898</v>
      </c>
      <c r="P2327" s="87" cm="1">
        <f t="array" ref="P2327">IF($X2327="Non-local",VLOOKUP($E2327,$AI$64:$AW$68,COLUMN($AW:$AW)-COLUMN($AH:$AH),FALSE),IF($X2327="Unknown",VLOOKUP($E2327,$AI$71:$AW$75,COLUMN($AW:$AW)-COLUMN($AH:$AH),FALSE),0))</f>
        <v>284</v>
      </c>
      <c r="Q2327" s="87" cm="1">
        <f t="array" ref="Q2327">IF($X2327="Non-local",VLOOKUP($E2327,$AI$40:$AW$44,COLUMN($AW:$AW)-COLUMN($AH:$AH),FALSE),IF($X2327="Unknown",VLOOKUP($E2327,$AI$47:$AW$51,COLUMN($AW:$AW)-COLUMN($AH:$AH),FALSE),0))</f>
        <v>701.10299999999995</v>
      </c>
      <c r="R2327" s="87" cm="1">
        <f t="array" ref="R2327">IF($X2327="Non-local",VLOOKUP($E2327,$AI$88:$AW$92,COLUMN($AW:$AW)-COLUMN($AH:$AH),FALSE),IF($X2327="Unknown",VLOOKUP($E2327,$AI$95:$AW$99,COLUMN($AW:$AW)-COLUMN($AH:$AH),FALSE),0))</f>
        <v>0.15773661179887363</v>
      </c>
      <c r="S2327" s="87" cm="1">
        <f t="array" ref="S2327">VLOOKUP($E2327,$AI$111:$AW$115,COLUMN($AW:$AW)-COLUMN($AH:$AH),FALSE)</f>
        <v>431.69321999999994</v>
      </c>
      <c r="T2327" s="104">
        <f t="shared" si="514"/>
        <v>1.0138045365397657</v>
      </c>
      <c r="U2327" s="104">
        <f t="shared" si="515"/>
        <v>1998.456054145898</v>
      </c>
      <c r="V2327" s="87" cm="1">
        <f t="array" ref="V2327">VLOOKUP($E2327,$AI$118:$AW$122,COLUMN($AW:$AW)-COLUMN($AH:$AH),FALSE)</f>
        <v>0</v>
      </c>
      <c r="W2327" s="87" t="str">
        <f t="shared" si="519"/>
        <v>Domestic</v>
      </c>
      <c r="X2327" s="87" t="str">
        <f t="shared" si="520"/>
        <v>Non-local</v>
      </c>
      <c r="Y2327" s="104"/>
      <c r="Z2327" s="87" t="str">
        <f t="shared" si="516"/>
        <v>USA</v>
      </c>
      <c r="AA2327" s="87" t="str">
        <f t="shared" si="517"/>
        <v>USA</v>
      </c>
      <c r="AB2327" s="82" cm="1">
        <f t="array" ref="AB2327">VLOOKUP(B2327,'GDP per Capita'!$T$2:$V$4235,COLUMN('GDP per Capita'!$V:$V)-COLUMN('GDP per Capita'!$S:$S),FALSE)</f>
        <v>63809.64</v>
      </c>
      <c r="AC2327" s="82">
        <f t="shared" si="521"/>
        <v>63809.64</v>
      </c>
      <c r="AD2327" s="82">
        <f t="shared" si="522"/>
        <v>63809.64</v>
      </c>
      <c r="AE2327" s="88">
        <f t="shared" si="518"/>
        <v>3.1319030387037101E-2</v>
      </c>
    </row>
    <row r="2328" spans="1:31">
      <c r="A2328" s="77" t="s">
        <v>1164</v>
      </c>
      <c r="B2328" s="77">
        <v>2327</v>
      </c>
      <c r="C2328" s="77" t="s">
        <v>29</v>
      </c>
      <c r="D2328" s="77" t="s">
        <v>29</v>
      </c>
      <c r="E2328" s="77">
        <v>2018</v>
      </c>
      <c r="F2328" s="77">
        <v>38.419268700000003</v>
      </c>
      <c r="G2328" s="77">
        <v>-79.831700400000003</v>
      </c>
      <c r="H2328" s="77">
        <v>0</v>
      </c>
      <c r="I2328" s="77" t="s">
        <v>1626</v>
      </c>
      <c r="J2328" s="77">
        <v>39.739236400000003</v>
      </c>
      <c r="K2328" s="77">
        <v>-104.9848623</v>
      </c>
      <c r="L2328" s="77">
        <v>4337.9882280087804</v>
      </c>
      <c r="M2328" s="77">
        <v>0.77592920773176499</v>
      </c>
      <c r="N2328" s="77">
        <v>0</v>
      </c>
      <c r="O2328" s="77">
        <v>520.55858736105301</v>
      </c>
      <c r="P2328" s="87" cm="1">
        <f t="array" ref="P2328">IF($X2328="Non-local",VLOOKUP($E2328,$AI$64:$AW$68,COLUMN($AW:$AW)-COLUMN($AH:$AH),FALSE),IF($X2328="Unknown",VLOOKUP($E2328,$AI$71:$AW$75,COLUMN($AW:$AW)-COLUMN($AH:$AH),FALSE),0))</f>
        <v>284</v>
      </c>
      <c r="Q2328" s="87" cm="1">
        <f t="array" ref="Q2328">IF($X2328="Non-local",VLOOKUP($E2328,$AI$40:$AW$44,COLUMN($AW:$AW)-COLUMN($AH:$AH),FALSE),IF($X2328="Unknown",VLOOKUP($E2328,$AI$47:$AW$51,COLUMN($AW:$AW)-COLUMN($AH:$AH),FALSE),0))</f>
        <v>701.10299999999995</v>
      </c>
      <c r="R2328" s="87" cm="1">
        <f t="array" ref="R2328">IF($X2328="Non-local",VLOOKUP($E2328,$AI$88:$AW$92,COLUMN($AW:$AW)-COLUMN($AH:$AH),FALSE),IF($X2328="Unknown",VLOOKUP($E2328,$AI$95:$AW$99,COLUMN($AW:$AW)-COLUMN($AH:$AH),FALSE),0))</f>
        <v>0.15773661179887363</v>
      </c>
      <c r="S2328" s="87" cm="1">
        <f t="array" ref="S2328">VLOOKUP($E2328,$AI$111:$AW$115,COLUMN($AW:$AW)-COLUMN($AH:$AH),FALSE)</f>
        <v>431.69321999999994</v>
      </c>
      <c r="T2328" s="104">
        <f t="shared" si="514"/>
        <v>0.93366581953063865</v>
      </c>
      <c r="U2328" s="104">
        <f t="shared" si="515"/>
        <v>1937.354807361053</v>
      </c>
      <c r="V2328" s="87" cm="1">
        <f t="array" ref="V2328">VLOOKUP($E2328,$AI$118:$AW$122,COLUMN($AW:$AW)-COLUMN($AH:$AH),FALSE)</f>
        <v>0</v>
      </c>
      <c r="W2328" s="87" t="str">
        <f t="shared" si="519"/>
        <v>Domestic</v>
      </c>
      <c r="X2328" s="87" t="str">
        <f t="shared" si="520"/>
        <v>Non-local</v>
      </c>
      <c r="Y2328" s="104"/>
      <c r="Z2328" s="87" t="str">
        <f t="shared" si="516"/>
        <v>USA</v>
      </c>
      <c r="AA2328" s="87" t="str">
        <f t="shared" si="517"/>
        <v>USA</v>
      </c>
      <c r="AB2328" s="82" cm="1">
        <f t="array" ref="AB2328">VLOOKUP(B2328,'GDP per Capita'!$T$2:$V$4235,COLUMN('GDP per Capita'!$V:$V)-COLUMN('GDP per Capita'!$S:$S),FALSE)</f>
        <v>63809.64</v>
      </c>
      <c r="AC2328" s="82">
        <f t="shared" si="521"/>
        <v>63809.64</v>
      </c>
      <c r="AD2328" s="82">
        <f t="shared" si="522"/>
        <v>63809.64</v>
      </c>
      <c r="AE2328" s="88">
        <f t="shared" si="518"/>
        <v>3.0361475278046592E-2</v>
      </c>
    </row>
    <row r="2329" spans="1:31">
      <c r="A2329" s="77" t="s">
        <v>1413</v>
      </c>
      <c r="B2329" s="77">
        <v>2328</v>
      </c>
      <c r="C2329" s="77" t="s">
        <v>29</v>
      </c>
      <c r="D2329" s="77" t="s">
        <v>29</v>
      </c>
      <c r="E2329" s="77">
        <v>2018</v>
      </c>
      <c r="F2329" s="77">
        <v>39.206544700000002</v>
      </c>
      <c r="G2329" s="77">
        <v>-76.942918199999994</v>
      </c>
      <c r="H2329" s="77">
        <v>0</v>
      </c>
      <c r="I2329" s="77" t="s">
        <v>1626</v>
      </c>
      <c r="J2329" s="77">
        <v>39.739236400000003</v>
      </c>
      <c r="K2329" s="77">
        <v>-104.9848623</v>
      </c>
      <c r="L2329" s="77">
        <v>4795.6598769078901</v>
      </c>
      <c r="M2329" s="77">
        <v>0.84878932476847502</v>
      </c>
      <c r="N2329" s="77">
        <v>0</v>
      </c>
      <c r="O2329" s="77">
        <v>575.47918522894702</v>
      </c>
      <c r="P2329" s="87" cm="1">
        <f t="array" ref="P2329">IF($X2329="Non-local",VLOOKUP($E2329,$AI$64:$AW$68,COLUMN($AW:$AW)-COLUMN($AH:$AH),FALSE),IF($X2329="Unknown",VLOOKUP($E2329,$AI$71:$AW$75,COLUMN($AW:$AW)-COLUMN($AH:$AH),FALSE),0))</f>
        <v>284</v>
      </c>
      <c r="Q2329" s="87" cm="1">
        <f t="array" ref="Q2329">IF($X2329="Non-local",VLOOKUP($E2329,$AI$40:$AW$44,COLUMN($AW:$AW)-COLUMN($AH:$AH),FALSE),IF($X2329="Unknown",VLOOKUP($E2329,$AI$47:$AW$51,COLUMN($AW:$AW)-COLUMN($AH:$AH),FALSE),0))</f>
        <v>701.10299999999995</v>
      </c>
      <c r="R2329" s="87" cm="1">
        <f t="array" ref="R2329">IF($X2329="Non-local",VLOOKUP($E2329,$AI$88:$AW$92,COLUMN($AW:$AW)-COLUMN($AH:$AH),FALSE),IF($X2329="Unknown",VLOOKUP($E2329,$AI$95:$AW$99,COLUMN($AW:$AW)-COLUMN($AH:$AH),FALSE),0))</f>
        <v>0.15773661179887363</v>
      </c>
      <c r="S2329" s="87" cm="1">
        <f t="array" ref="S2329">VLOOKUP($E2329,$AI$111:$AW$115,COLUMN($AW:$AW)-COLUMN($AH:$AH),FALSE)</f>
        <v>431.69321999999994</v>
      </c>
      <c r="T2329" s="104">
        <f t="shared" si="514"/>
        <v>1.0065259365673487</v>
      </c>
      <c r="U2329" s="104">
        <f t="shared" si="515"/>
        <v>1992.2754052289467</v>
      </c>
      <c r="V2329" s="87" cm="1">
        <f t="array" ref="V2329">VLOOKUP($E2329,$AI$118:$AW$122,COLUMN($AW:$AW)-COLUMN($AH:$AH),FALSE)</f>
        <v>0</v>
      </c>
      <c r="W2329" s="87" t="str">
        <f t="shared" si="519"/>
        <v>Domestic</v>
      </c>
      <c r="X2329" s="87" t="str">
        <f t="shared" si="520"/>
        <v>Non-local</v>
      </c>
      <c r="Y2329" s="104"/>
      <c r="Z2329" s="87" t="str">
        <f t="shared" si="516"/>
        <v>USA</v>
      </c>
      <c r="AA2329" s="87" t="str">
        <f t="shared" si="517"/>
        <v>USA</v>
      </c>
      <c r="AB2329" s="82" cm="1">
        <f t="array" ref="AB2329">VLOOKUP(B2329,'GDP per Capita'!$T$2:$V$4235,COLUMN('GDP per Capita'!$V:$V)-COLUMN('GDP per Capita'!$S:$S),FALSE)</f>
        <v>63809.64</v>
      </c>
      <c r="AC2329" s="82">
        <f t="shared" si="521"/>
        <v>63809.64</v>
      </c>
      <c r="AD2329" s="82">
        <f t="shared" si="522"/>
        <v>63809.64</v>
      </c>
      <c r="AE2329" s="88">
        <f t="shared" si="518"/>
        <v>3.1222169647547718E-2</v>
      </c>
    </row>
    <row r="2330" spans="1:31">
      <c r="A2330" s="77" t="s">
        <v>1640</v>
      </c>
      <c r="B2330" s="77">
        <v>2329</v>
      </c>
      <c r="C2330" s="77" t="s">
        <v>29</v>
      </c>
      <c r="D2330" s="77" t="s">
        <v>29</v>
      </c>
      <c r="E2330" s="77">
        <v>2018</v>
      </c>
      <c r="F2330" s="77">
        <v>40.167211700000003</v>
      </c>
      <c r="G2330" s="77">
        <v>-105.1019287</v>
      </c>
      <c r="H2330" s="77">
        <v>1</v>
      </c>
      <c r="I2330" s="77" t="s">
        <v>1626</v>
      </c>
      <c r="J2330" s="77">
        <v>39.739236400000003</v>
      </c>
      <c r="K2330" s="77">
        <v>-104.9848623</v>
      </c>
      <c r="L2330" s="77">
        <v>97.247309909782402</v>
      </c>
      <c r="M2330" s="77">
        <v>0</v>
      </c>
      <c r="N2330" s="77">
        <v>0</v>
      </c>
      <c r="O2330" s="77">
        <v>0</v>
      </c>
      <c r="P2330" s="87" cm="1">
        <f t="array" ref="P2330">IF($X2330="Non-local",VLOOKUP($E2330,$AI$64:$AW$68,COLUMN($AW:$AW)-COLUMN($AH:$AH),FALSE),IF($X2330="Unknown",VLOOKUP($E2330,$AI$71:$AW$75,COLUMN($AW:$AW)-COLUMN($AH:$AH),FALSE),0))</f>
        <v>0</v>
      </c>
      <c r="Q2330" s="87" cm="1">
        <f t="array" ref="Q2330">IF($X2330="Non-local",VLOOKUP($E2330,$AI$40:$AW$44,COLUMN($AW:$AW)-COLUMN($AH:$AH),FALSE),IF($X2330="Unknown",VLOOKUP($E2330,$AI$47:$AW$51,COLUMN($AW:$AW)-COLUMN($AH:$AH),FALSE),0))</f>
        <v>0</v>
      </c>
      <c r="R2330" s="87" cm="1">
        <f t="array" ref="R2330">IF($X2330="Non-local",VLOOKUP($E2330,$AI$88:$AW$92,COLUMN($AW:$AW)-COLUMN($AH:$AH),FALSE),IF($X2330="Unknown",VLOOKUP($E2330,$AI$95:$AW$99,COLUMN($AW:$AW)-COLUMN($AH:$AH),FALSE),0))</f>
        <v>0</v>
      </c>
      <c r="S2330" s="87" cm="1">
        <f t="array" ref="S2330">VLOOKUP($E2330,$AI$111:$AW$115,COLUMN($AW:$AW)-COLUMN($AH:$AH),FALSE)</f>
        <v>431.69321999999994</v>
      </c>
      <c r="T2330" s="104">
        <f t="shared" si="514"/>
        <v>0</v>
      </c>
      <c r="U2330" s="104">
        <f t="shared" si="515"/>
        <v>431.69321999999994</v>
      </c>
      <c r="V2330" s="87" cm="1">
        <f t="array" ref="V2330">VLOOKUP($E2330,$AI$118:$AW$122,COLUMN($AW:$AW)-COLUMN($AH:$AH),FALSE)</f>
        <v>0</v>
      </c>
      <c r="W2330" s="87" t="str">
        <f t="shared" si="519"/>
        <v>Domestic</v>
      </c>
      <c r="X2330" s="87" t="str">
        <f t="shared" si="520"/>
        <v>Local</v>
      </c>
      <c r="Y2330" s="104"/>
      <c r="Z2330" s="87" t="str">
        <f t="shared" si="516"/>
        <v>USA</v>
      </c>
      <c r="AA2330" s="87" t="str">
        <f t="shared" si="517"/>
        <v>USA</v>
      </c>
      <c r="AB2330" s="82" cm="1">
        <f t="array" ref="AB2330">VLOOKUP(B2330,'GDP per Capita'!$T$2:$V$4235,COLUMN('GDP per Capita'!$V:$V)-COLUMN('GDP per Capita'!$S:$S),FALSE)</f>
        <v>63809.64</v>
      </c>
      <c r="AC2330" s="82">
        <f t="shared" si="521"/>
        <v>63809.64</v>
      </c>
      <c r="AD2330" s="82">
        <f t="shared" si="522"/>
        <v>63809.64</v>
      </c>
      <c r="AE2330" s="88">
        <f t="shared" si="518"/>
        <v>6.7653291885050593E-3</v>
      </c>
    </row>
    <row r="2331" spans="1:31">
      <c r="A2331" s="77" t="s">
        <v>1640</v>
      </c>
      <c r="B2331" s="77">
        <v>2330</v>
      </c>
      <c r="C2331" s="77" t="s">
        <v>29</v>
      </c>
      <c r="D2331" s="77" t="s">
        <v>29</v>
      </c>
      <c r="E2331" s="77">
        <v>2018</v>
      </c>
      <c r="F2331" s="77">
        <v>40.167211700000003</v>
      </c>
      <c r="G2331" s="77">
        <v>-105.1019287</v>
      </c>
      <c r="H2331" s="77">
        <v>1</v>
      </c>
      <c r="I2331" s="77" t="s">
        <v>1626</v>
      </c>
      <c r="J2331" s="77">
        <v>39.739236400000003</v>
      </c>
      <c r="K2331" s="77">
        <v>-104.9848623</v>
      </c>
      <c r="L2331" s="77">
        <v>97.247309909782402</v>
      </c>
      <c r="M2331" s="77">
        <v>0</v>
      </c>
      <c r="N2331" s="77">
        <v>0</v>
      </c>
      <c r="O2331" s="77">
        <v>0</v>
      </c>
      <c r="P2331" s="87" cm="1">
        <f t="array" ref="P2331">IF($X2331="Non-local",VLOOKUP($E2331,$AI$64:$AW$68,COLUMN($AW:$AW)-COLUMN($AH:$AH),FALSE),IF($X2331="Unknown",VLOOKUP($E2331,$AI$71:$AW$75,COLUMN($AW:$AW)-COLUMN($AH:$AH),FALSE),0))</f>
        <v>0</v>
      </c>
      <c r="Q2331" s="87" cm="1">
        <f t="array" ref="Q2331">IF($X2331="Non-local",VLOOKUP($E2331,$AI$40:$AW$44,COLUMN($AW:$AW)-COLUMN($AH:$AH),FALSE),IF($X2331="Unknown",VLOOKUP($E2331,$AI$47:$AW$51,COLUMN($AW:$AW)-COLUMN($AH:$AH),FALSE),0))</f>
        <v>0</v>
      </c>
      <c r="R2331" s="87" cm="1">
        <f t="array" ref="R2331">IF($X2331="Non-local",VLOOKUP($E2331,$AI$88:$AW$92,COLUMN($AW:$AW)-COLUMN($AH:$AH),FALSE),IF($X2331="Unknown",VLOOKUP($E2331,$AI$95:$AW$99,COLUMN($AW:$AW)-COLUMN($AH:$AH),FALSE),0))</f>
        <v>0</v>
      </c>
      <c r="S2331" s="87" cm="1">
        <f t="array" ref="S2331">VLOOKUP($E2331,$AI$111:$AW$115,COLUMN($AW:$AW)-COLUMN($AH:$AH),FALSE)</f>
        <v>431.69321999999994</v>
      </c>
      <c r="T2331" s="104">
        <f t="shared" si="514"/>
        <v>0</v>
      </c>
      <c r="U2331" s="104">
        <f t="shared" si="515"/>
        <v>431.69321999999994</v>
      </c>
      <c r="V2331" s="87" cm="1">
        <f t="array" ref="V2331">VLOOKUP($E2331,$AI$118:$AW$122,COLUMN($AW:$AW)-COLUMN($AH:$AH),FALSE)</f>
        <v>0</v>
      </c>
      <c r="W2331" s="87" t="str">
        <f t="shared" si="519"/>
        <v>Domestic</v>
      </c>
      <c r="X2331" s="87" t="str">
        <f t="shared" si="520"/>
        <v>Local</v>
      </c>
      <c r="Y2331" s="104"/>
      <c r="Z2331" s="87" t="str">
        <f t="shared" si="516"/>
        <v>USA</v>
      </c>
      <c r="AA2331" s="87" t="str">
        <f t="shared" si="517"/>
        <v>USA</v>
      </c>
      <c r="AB2331" s="82" cm="1">
        <f t="array" ref="AB2331">VLOOKUP(B2331,'GDP per Capita'!$T$2:$V$4235,COLUMN('GDP per Capita'!$V:$V)-COLUMN('GDP per Capita'!$S:$S),FALSE)</f>
        <v>63809.64</v>
      </c>
      <c r="AC2331" s="82">
        <f t="shared" si="521"/>
        <v>63809.64</v>
      </c>
      <c r="AD2331" s="82">
        <f t="shared" si="522"/>
        <v>63809.64</v>
      </c>
      <c r="AE2331" s="88">
        <f t="shared" si="518"/>
        <v>6.7653291885050593E-3</v>
      </c>
    </row>
    <row r="2332" spans="1:31">
      <c r="A2332" s="77" t="s">
        <v>1028</v>
      </c>
      <c r="B2332" s="77">
        <v>2331</v>
      </c>
      <c r="C2332" s="77" t="s">
        <v>29</v>
      </c>
      <c r="D2332" s="77" t="s">
        <v>29</v>
      </c>
      <c r="E2332" s="77">
        <v>2018</v>
      </c>
      <c r="F2332" s="77">
        <v>38.980665999999999</v>
      </c>
      <c r="G2332" s="77">
        <v>-76.936918899999995</v>
      </c>
      <c r="H2332" s="77">
        <v>0</v>
      </c>
      <c r="I2332" s="77" t="s">
        <v>1626</v>
      </c>
      <c r="J2332" s="77">
        <v>39.739236400000003</v>
      </c>
      <c r="K2332" s="77">
        <v>-104.9848623</v>
      </c>
      <c r="L2332" s="77">
        <v>4805.9896831828901</v>
      </c>
      <c r="M2332" s="77">
        <v>0.85043380262934498</v>
      </c>
      <c r="N2332" s="77">
        <v>0</v>
      </c>
      <c r="O2332" s="77">
        <v>576.71876198194695</v>
      </c>
      <c r="P2332" s="87" cm="1">
        <f t="array" ref="P2332">IF($X2332="Non-local",VLOOKUP($E2332,$AI$64:$AW$68,COLUMN($AW:$AW)-COLUMN($AH:$AH),FALSE),IF($X2332="Unknown",VLOOKUP($E2332,$AI$71:$AW$75,COLUMN($AW:$AW)-COLUMN($AH:$AH),FALSE),0))</f>
        <v>284</v>
      </c>
      <c r="Q2332" s="87" cm="1">
        <f t="array" ref="Q2332">IF($X2332="Non-local",VLOOKUP($E2332,$AI$40:$AW$44,COLUMN($AW:$AW)-COLUMN($AH:$AH),FALSE),IF($X2332="Unknown",VLOOKUP($E2332,$AI$47:$AW$51,COLUMN($AW:$AW)-COLUMN($AH:$AH),FALSE),0))</f>
        <v>701.10299999999995</v>
      </c>
      <c r="R2332" s="87" cm="1">
        <f t="array" ref="R2332">IF($X2332="Non-local",VLOOKUP($E2332,$AI$88:$AW$92,COLUMN($AW:$AW)-COLUMN($AH:$AH),FALSE),IF($X2332="Unknown",VLOOKUP($E2332,$AI$95:$AW$99,COLUMN($AW:$AW)-COLUMN($AH:$AH),FALSE),0))</f>
        <v>0.15773661179887363</v>
      </c>
      <c r="S2332" s="87" cm="1">
        <f t="array" ref="S2332">VLOOKUP($E2332,$AI$111:$AW$115,COLUMN($AW:$AW)-COLUMN($AH:$AH),FALSE)</f>
        <v>431.69321999999994</v>
      </c>
      <c r="T2332" s="104">
        <f t="shared" si="514"/>
        <v>1.0081704144282186</v>
      </c>
      <c r="U2332" s="104">
        <f t="shared" si="515"/>
        <v>1993.5149819819469</v>
      </c>
      <c r="V2332" s="87" cm="1">
        <f t="array" ref="V2332">VLOOKUP($E2332,$AI$118:$AW$122,COLUMN($AW:$AW)-COLUMN($AH:$AH),FALSE)</f>
        <v>0</v>
      </c>
      <c r="W2332" s="87" t="str">
        <f t="shared" si="519"/>
        <v>Domestic</v>
      </c>
      <c r="X2332" s="87" t="str">
        <f t="shared" si="520"/>
        <v>Non-local</v>
      </c>
      <c r="Y2332" s="104"/>
      <c r="Z2332" s="87" t="str">
        <f t="shared" si="516"/>
        <v>USA</v>
      </c>
      <c r="AA2332" s="87" t="str">
        <f t="shared" si="517"/>
        <v>USA</v>
      </c>
      <c r="AB2332" s="82" cm="1">
        <f t="array" ref="AB2332">VLOOKUP(B2332,'GDP per Capita'!$T$2:$V$4235,COLUMN('GDP per Capita'!$V:$V)-COLUMN('GDP per Capita'!$S:$S),FALSE)</f>
        <v>63809.64</v>
      </c>
      <c r="AC2332" s="82">
        <f t="shared" si="521"/>
        <v>63809.64</v>
      </c>
      <c r="AD2332" s="82">
        <f t="shared" si="522"/>
        <v>63809.64</v>
      </c>
      <c r="AE2332" s="88">
        <f t="shared" si="518"/>
        <v>3.1241595815020222E-2</v>
      </c>
    </row>
    <row r="2333" spans="1:31">
      <c r="A2333" s="77" t="s">
        <v>1139</v>
      </c>
      <c r="B2333" s="77">
        <v>2332</v>
      </c>
      <c r="C2333" s="77" t="s">
        <v>29</v>
      </c>
      <c r="D2333" s="77" t="s">
        <v>29</v>
      </c>
      <c r="E2333" s="77">
        <v>2018</v>
      </c>
      <c r="F2333" s="77">
        <v>40.101675399999998</v>
      </c>
      <c r="G2333" s="77">
        <v>-105.15349018696099</v>
      </c>
      <c r="H2333" s="77">
        <v>1</v>
      </c>
      <c r="I2333" s="77" t="s">
        <v>1626</v>
      </c>
      <c r="J2333" s="77">
        <v>39.739236400000003</v>
      </c>
      <c r="K2333" s="77">
        <v>-104.9848623</v>
      </c>
      <c r="L2333" s="77">
        <v>85.580427779833897</v>
      </c>
      <c r="M2333" s="77">
        <v>0</v>
      </c>
      <c r="N2333" s="77">
        <v>0</v>
      </c>
      <c r="O2333" s="77">
        <v>0</v>
      </c>
      <c r="P2333" s="87" cm="1">
        <f t="array" ref="P2333">IF($X2333="Non-local",VLOOKUP($E2333,$AI$64:$AW$68,COLUMN($AW:$AW)-COLUMN($AH:$AH),FALSE),IF($X2333="Unknown",VLOOKUP($E2333,$AI$71:$AW$75,COLUMN($AW:$AW)-COLUMN($AH:$AH),FALSE),0))</f>
        <v>0</v>
      </c>
      <c r="Q2333" s="87" cm="1">
        <f t="array" ref="Q2333">IF($X2333="Non-local",VLOOKUP($E2333,$AI$40:$AW$44,COLUMN($AW:$AW)-COLUMN($AH:$AH),FALSE),IF($X2333="Unknown",VLOOKUP($E2333,$AI$47:$AW$51,COLUMN($AW:$AW)-COLUMN($AH:$AH),FALSE),0))</f>
        <v>0</v>
      </c>
      <c r="R2333" s="87" cm="1">
        <f t="array" ref="R2333">IF($X2333="Non-local",VLOOKUP($E2333,$AI$88:$AW$92,COLUMN($AW:$AW)-COLUMN($AH:$AH),FALSE),IF($X2333="Unknown",VLOOKUP($E2333,$AI$95:$AW$99,COLUMN($AW:$AW)-COLUMN($AH:$AH),FALSE),0))</f>
        <v>0</v>
      </c>
      <c r="S2333" s="87" cm="1">
        <f t="array" ref="S2333">VLOOKUP($E2333,$AI$111:$AW$115,COLUMN($AW:$AW)-COLUMN($AH:$AH),FALSE)</f>
        <v>431.69321999999994</v>
      </c>
      <c r="T2333" s="104">
        <f t="shared" si="514"/>
        <v>0</v>
      </c>
      <c r="U2333" s="104">
        <f t="shared" si="515"/>
        <v>431.69321999999994</v>
      </c>
      <c r="V2333" s="87" cm="1">
        <f t="array" ref="V2333">VLOOKUP($E2333,$AI$118:$AW$122,COLUMN($AW:$AW)-COLUMN($AH:$AH),FALSE)</f>
        <v>0</v>
      </c>
      <c r="W2333" s="87" t="str">
        <f t="shared" si="519"/>
        <v>Domestic</v>
      </c>
      <c r="X2333" s="87" t="str">
        <f t="shared" si="520"/>
        <v>Local</v>
      </c>
      <c r="Y2333" s="104"/>
      <c r="Z2333" s="87" t="str">
        <f t="shared" si="516"/>
        <v>USA</v>
      </c>
      <c r="AA2333" s="87" t="str">
        <f t="shared" si="517"/>
        <v>USA</v>
      </c>
      <c r="AB2333" s="82" cm="1">
        <f t="array" ref="AB2333">VLOOKUP(B2333,'GDP per Capita'!$T$2:$V$4235,COLUMN('GDP per Capita'!$V:$V)-COLUMN('GDP per Capita'!$S:$S),FALSE)</f>
        <v>63809.64</v>
      </c>
      <c r="AC2333" s="82">
        <f t="shared" si="521"/>
        <v>63809.64</v>
      </c>
      <c r="AD2333" s="82">
        <f t="shared" si="522"/>
        <v>63809.64</v>
      </c>
      <c r="AE2333" s="88">
        <f t="shared" si="518"/>
        <v>6.7653291885050593E-3</v>
      </c>
    </row>
    <row r="2334" spans="1:31">
      <c r="A2334" s="77" t="s">
        <v>927</v>
      </c>
      <c r="B2334" s="77">
        <v>2333</v>
      </c>
      <c r="C2334" s="77" t="s">
        <v>29</v>
      </c>
      <c r="D2334" s="77" t="s">
        <v>29</v>
      </c>
      <c r="E2334" s="77">
        <v>2018</v>
      </c>
      <c r="F2334" s="77">
        <v>34.147645199999999</v>
      </c>
      <c r="G2334" s="77">
        <v>-118.1444779</v>
      </c>
      <c r="H2334" s="77">
        <v>0</v>
      </c>
      <c r="I2334" s="77" t="s">
        <v>1626</v>
      </c>
      <c r="J2334" s="77">
        <v>39.739236400000003</v>
      </c>
      <c r="K2334" s="77">
        <v>-104.9848623</v>
      </c>
      <c r="L2334" s="77">
        <v>2645.1496364796199</v>
      </c>
      <c r="M2334" s="77">
        <v>0.51090989055564195</v>
      </c>
      <c r="N2334" s="77">
        <v>0</v>
      </c>
      <c r="O2334" s="77">
        <v>507.868730204087</v>
      </c>
      <c r="P2334" s="87" cm="1">
        <f t="array" ref="P2334">IF($X2334="Non-local",VLOOKUP($E2334,$AI$64:$AW$68,COLUMN($AW:$AW)-COLUMN($AH:$AH),FALSE),IF($X2334="Unknown",VLOOKUP($E2334,$AI$71:$AW$75,COLUMN($AW:$AW)-COLUMN($AH:$AH),FALSE),0))</f>
        <v>284</v>
      </c>
      <c r="Q2334" s="87" cm="1">
        <f t="array" ref="Q2334">IF($X2334="Non-local",VLOOKUP($E2334,$AI$40:$AW$44,COLUMN($AW:$AW)-COLUMN($AH:$AH),FALSE),IF($X2334="Unknown",VLOOKUP($E2334,$AI$47:$AW$51,COLUMN($AW:$AW)-COLUMN($AH:$AH),FALSE),0))</f>
        <v>701.10299999999995</v>
      </c>
      <c r="R2334" s="87" cm="1">
        <f t="array" ref="R2334">IF($X2334="Non-local",VLOOKUP($E2334,$AI$88:$AW$92,COLUMN($AW:$AW)-COLUMN($AH:$AH),FALSE),IF($X2334="Unknown",VLOOKUP($E2334,$AI$95:$AW$99,COLUMN($AW:$AW)-COLUMN($AH:$AH),FALSE),0))</f>
        <v>0.15773661179887363</v>
      </c>
      <c r="S2334" s="87" cm="1">
        <f t="array" ref="S2334">VLOOKUP($E2334,$AI$111:$AW$115,COLUMN($AW:$AW)-COLUMN($AH:$AH),FALSE)</f>
        <v>431.69321999999994</v>
      </c>
      <c r="T2334" s="104">
        <f t="shared" si="514"/>
        <v>0.66864650235451561</v>
      </c>
      <c r="U2334" s="104">
        <f t="shared" si="515"/>
        <v>1924.6649502040868</v>
      </c>
      <c r="V2334" s="87" cm="1">
        <f t="array" ref="V2334">VLOOKUP($E2334,$AI$118:$AW$122,COLUMN($AW:$AW)-COLUMN($AH:$AH),FALSE)</f>
        <v>0</v>
      </c>
      <c r="W2334" s="87" t="str">
        <f t="shared" si="519"/>
        <v>Domestic</v>
      </c>
      <c r="X2334" s="87" t="str">
        <f t="shared" si="520"/>
        <v>Non-local</v>
      </c>
      <c r="Y2334" s="104"/>
      <c r="Z2334" s="87" t="str">
        <f t="shared" si="516"/>
        <v>USA</v>
      </c>
      <c r="AA2334" s="87" t="str">
        <f t="shared" si="517"/>
        <v>USA</v>
      </c>
      <c r="AB2334" s="82" cm="1">
        <f t="array" ref="AB2334">VLOOKUP(B2334,'GDP per Capita'!$T$2:$V$4235,COLUMN('GDP per Capita'!$V:$V)-COLUMN('GDP per Capita'!$S:$S),FALSE)</f>
        <v>63809.64</v>
      </c>
      <c r="AC2334" s="82">
        <f t="shared" si="521"/>
        <v>63809.64</v>
      </c>
      <c r="AD2334" s="82">
        <f t="shared" si="522"/>
        <v>63809.64</v>
      </c>
      <c r="AE2334" s="88">
        <f t="shared" si="518"/>
        <v>3.0162604744425559E-2</v>
      </c>
    </row>
    <row r="2335" spans="1:31">
      <c r="A2335" s="77" t="s">
        <v>1511</v>
      </c>
      <c r="B2335" s="77">
        <v>2334</v>
      </c>
      <c r="C2335" s="77" t="s">
        <v>320</v>
      </c>
      <c r="D2335" s="77" t="s">
        <v>28</v>
      </c>
      <c r="E2335" s="77">
        <v>2018</v>
      </c>
      <c r="F2335" s="77">
        <v>45.421106000000002</v>
      </c>
      <c r="G2335" s="77">
        <v>-75.690308000000002</v>
      </c>
      <c r="H2335" s="77">
        <v>0</v>
      </c>
      <c r="I2335" s="77" t="s">
        <v>1626</v>
      </c>
      <c r="J2335" s="77">
        <v>39.739236400000003</v>
      </c>
      <c r="K2335" s="77">
        <v>-104.9848623</v>
      </c>
      <c r="L2335" s="77">
        <v>4930.5231765440603</v>
      </c>
      <c r="M2335" s="77">
        <v>0.86728159422200002</v>
      </c>
      <c r="N2335" s="77">
        <v>0</v>
      </c>
      <c r="O2335" s="77">
        <v>591.66278118528703</v>
      </c>
      <c r="P2335" s="87" cm="1">
        <f t="array" ref="P2335">IF($X2335="Non-local",VLOOKUP($E2335,$AI$64:$AW$68,COLUMN($AW:$AW)-COLUMN($AH:$AH),FALSE),IF($X2335="Unknown",VLOOKUP($E2335,$AI$71:$AW$75,COLUMN($AW:$AW)-COLUMN($AH:$AH),FALSE),0))</f>
        <v>284</v>
      </c>
      <c r="Q2335" s="87" cm="1">
        <f t="array" ref="Q2335">IF($X2335="Non-local",VLOOKUP($E2335,$AI$40:$AW$44,COLUMN($AW:$AW)-COLUMN($AH:$AH),FALSE),IF($X2335="Unknown",VLOOKUP($E2335,$AI$47:$AW$51,COLUMN($AW:$AW)-COLUMN($AH:$AH),FALSE),0))</f>
        <v>701.10299999999995</v>
      </c>
      <c r="R2335" s="87" cm="1">
        <f t="array" ref="R2335">IF($X2335="Non-local",VLOOKUP($E2335,$AI$88:$AW$92,COLUMN($AW:$AW)-COLUMN($AH:$AH),FALSE),IF($X2335="Unknown",VLOOKUP($E2335,$AI$95:$AW$99,COLUMN($AW:$AW)-COLUMN($AH:$AH),FALSE),0))</f>
        <v>0.15773661179887363</v>
      </c>
      <c r="S2335" s="87" cm="1">
        <f t="array" ref="S2335">VLOOKUP($E2335,$AI$111:$AW$115,COLUMN($AW:$AW)-COLUMN($AH:$AH),FALSE)</f>
        <v>431.69321999999994</v>
      </c>
      <c r="T2335" s="104">
        <f t="shared" si="514"/>
        <v>1.0250182060208737</v>
      </c>
      <c r="U2335" s="104">
        <f t="shared" si="515"/>
        <v>2008.4590011852868</v>
      </c>
      <c r="V2335" s="87" cm="1">
        <f t="array" ref="V2335">VLOOKUP($E2335,$AI$118:$AW$122,COLUMN($AW:$AW)-COLUMN($AH:$AH),FALSE)</f>
        <v>0</v>
      </c>
      <c r="W2335" s="87" t="str">
        <f t="shared" si="519"/>
        <v>International</v>
      </c>
      <c r="X2335" s="87" t="str">
        <f t="shared" si="520"/>
        <v>Non-local</v>
      </c>
      <c r="Y2335" s="104"/>
      <c r="Z2335" s="87" t="str">
        <f t="shared" si="516"/>
        <v>Canada</v>
      </c>
      <c r="AA2335" s="87" t="str">
        <f t="shared" si="517"/>
        <v>Other Americas</v>
      </c>
      <c r="AB2335" s="82" cm="1">
        <f t="array" ref="AB2335">VLOOKUP(B2335,'GDP per Capita'!$T$2:$V$4235,COLUMN('GDP per Capita'!$V:$V)-COLUMN('GDP per Capita'!$S:$S),FALSE)</f>
        <v>49196.49</v>
      </c>
      <c r="AC2335" s="82">
        <f t="shared" si="521"/>
        <v>49196.49</v>
      </c>
      <c r="AD2335" s="82">
        <f t="shared" si="522"/>
        <v>49196.49</v>
      </c>
      <c r="AE2335" s="88">
        <f t="shared" si="518"/>
        <v>4.0825249955541279E-2</v>
      </c>
    </row>
    <row r="2336" spans="1:31">
      <c r="A2336" s="77" t="s">
        <v>1145</v>
      </c>
      <c r="B2336" s="77">
        <v>2335</v>
      </c>
      <c r="C2336" s="77" t="s">
        <v>29</v>
      </c>
      <c r="D2336" s="77" t="s">
        <v>29</v>
      </c>
      <c r="E2336" s="77">
        <v>2018</v>
      </c>
      <c r="F2336" s="77">
        <v>39.961375899999901</v>
      </c>
      <c r="G2336" s="77">
        <v>-105.5108312</v>
      </c>
      <c r="H2336" s="77">
        <v>1</v>
      </c>
      <c r="I2336" s="77" t="s">
        <v>1626</v>
      </c>
      <c r="J2336" s="77">
        <v>39.739236400000003</v>
      </c>
      <c r="K2336" s="77">
        <v>-104.9848623</v>
      </c>
      <c r="L2336" s="77">
        <v>102.492016173506</v>
      </c>
      <c r="M2336" s="77">
        <v>0</v>
      </c>
      <c r="N2336" s="77">
        <v>0</v>
      </c>
      <c r="O2336" s="77">
        <v>0</v>
      </c>
      <c r="P2336" s="87" cm="1">
        <f t="array" ref="P2336">IF($X2336="Non-local",VLOOKUP($E2336,$AI$64:$AW$68,COLUMN($AW:$AW)-COLUMN($AH:$AH),FALSE),IF($X2336="Unknown",VLOOKUP($E2336,$AI$71:$AW$75,COLUMN($AW:$AW)-COLUMN($AH:$AH),FALSE),0))</f>
        <v>0</v>
      </c>
      <c r="Q2336" s="87" cm="1">
        <f t="array" ref="Q2336">IF($X2336="Non-local",VLOOKUP($E2336,$AI$40:$AW$44,COLUMN($AW:$AW)-COLUMN($AH:$AH),FALSE),IF($X2336="Unknown",VLOOKUP($E2336,$AI$47:$AW$51,COLUMN($AW:$AW)-COLUMN($AH:$AH),FALSE),0))</f>
        <v>0</v>
      </c>
      <c r="R2336" s="87" cm="1">
        <f t="array" ref="R2336">IF($X2336="Non-local",VLOOKUP($E2336,$AI$88:$AW$92,COLUMN($AW:$AW)-COLUMN($AH:$AH),FALSE),IF($X2336="Unknown",VLOOKUP($E2336,$AI$95:$AW$99,COLUMN($AW:$AW)-COLUMN($AH:$AH),FALSE),0))</f>
        <v>0</v>
      </c>
      <c r="S2336" s="87" cm="1">
        <f t="array" ref="S2336">VLOOKUP($E2336,$AI$111:$AW$115,COLUMN($AW:$AW)-COLUMN($AH:$AH),FALSE)</f>
        <v>431.69321999999994</v>
      </c>
      <c r="T2336" s="104">
        <f t="shared" si="514"/>
        <v>0</v>
      </c>
      <c r="U2336" s="104">
        <f t="shared" si="515"/>
        <v>431.69321999999994</v>
      </c>
      <c r="V2336" s="87" cm="1">
        <f t="array" ref="V2336">VLOOKUP($E2336,$AI$118:$AW$122,COLUMN($AW:$AW)-COLUMN($AH:$AH),FALSE)</f>
        <v>0</v>
      </c>
      <c r="W2336" s="87" t="str">
        <f t="shared" si="519"/>
        <v>Domestic</v>
      </c>
      <c r="X2336" s="87" t="str">
        <f t="shared" si="520"/>
        <v>Local</v>
      </c>
      <c r="Y2336" s="104"/>
      <c r="Z2336" s="87" t="str">
        <f t="shared" si="516"/>
        <v>USA</v>
      </c>
      <c r="AA2336" s="87" t="str">
        <f t="shared" si="517"/>
        <v>USA</v>
      </c>
      <c r="AB2336" s="82" cm="1">
        <f t="array" ref="AB2336">VLOOKUP(B2336,'GDP per Capita'!$T$2:$V$4235,COLUMN('GDP per Capita'!$V:$V)-COLUMN('GDP per Capita'!$S:$S),FALSE)</f>
        <v>63809.64</v>
      </c>
      <c r="AC2336" s="82">
        <f t="shared" si="521"/>
        <v>63809.64</v>
      </c>
      <c r="AD2336" s="82">
        <f t="shared" si="522"/>
        <v>63809.64</v>
      </c>
      <c r="AE2336" s="88">
        <f t="shared" si="518"/>
        <v>6.7653291885050593E-3</v>
      </c>
    </row>
    <row r="2337" spans="1:31">
      <c r="A2337" s="77" t="s">
        <v>910</v>
      </c>
      <c r="B2337" s="77">
        <v>2336</v>
      </c>
      <c r="C2337" s="77" t="s">
        <v>29</v>
      </c>
      <c r="D2337" s="77" t="s">
        <v>29</v>
      </c>
      <c r="E2337" s="77">
        <v>2018</v>
      </c>
      <c r="F2337" s="77">
        <v>37.411403499999999</v>
      </c>
      <c r="G2337" s="77">
        <v>-122.0543534</v>
      </c>
      <c r="H2337" s="77">
        <v>0</v>
      </c>
      <c r="I2337" s="77" t="s">
        <v>1626</v>
      </c>
      <c r="J2337" s="77">
        <v>39.739236400000003</v>
      </c>
      <c r="K2337" s="77">
        <v>-104.9848623</v>
      </c>
      <c r="L2337" s="77">
        <v>3007.7427348403098</v>
      </c>
      <c r="M2337" s="77">
        <v>0.56415764059854501</v>
      </c>
      <c r="N2337" s="77">
        <v>0</v>
      </c>
      <c r="O2337" s="77">
        <v>577.48660508933995</v>
      </c>
      <c r="P2337" s="87" cm="1">
        <f t="array" ref="P2337">IF($X2337="Non-local",VLOOKUP($E2337,$AI$64:$AW$68,COLUMN($AW:$AW)-COLUMN($AH:$AH),FALSE),IF($X2337="Unknown",VLOOKUP($E2337,$AI$71:$AW$75,COLUMN($AW:$AW)-COLUMN($AH:$AH),FALSE),0))</f>
        <v>284</v>
      </c>
      <c r="Q2337" s="87" cm="1">
        <f t="array" ref="Q2337">IF($X2337="Non-local",VLOOKUP($E2337,$AI$40:$AW$44,COLUMN($AW:$AW)-COLUMN($AH:$AH),FALSE),IF($X2337="Unknown",VLOOKUP($E2337,$AI$47:$AW$51,COLUMN($AW:$AW)-COLUMN($AH:$AH),FALSE),0))</f>
        <v>701.10299999999995</v>
      </c>
      <c r="R2337" s="87" cm="1">
        <f t="array" ref="R2337">IF($X2337="Non-local",VLOOKUP($E2337,$AI$88:$AW$92,COLUMN($AW:$AW)-COLUMN($AH:$AH),FALSE),IF($X2337="Unknown",VLOOKUP($E2337,$AI$95:$AW$99,COLUMN($AW:$AW)-COLUMN($AH:$AH),FALSE),0))</f>
        <v>0.15773661179887363</v>
      </c>
      <c r="S2337" s="87" cm="1">
        <f t="array" ref="S2337">VLOOKUP($E2337,$AI$111:$AW$115,COLUMN($AW:$AW)-COLUMN($AH:$AH),FALSE)</f>
        <v>431.69321999999994</v>
      </c>
      <c r="T2337" s="104">
        <f t="shared" si="514"/>
        <v>0.72189425239741867</v>
      </c>
      <c r="U2337" s="104">
        <f t="shared" si="515"/>
        <v>1994.2828250893397</v>
      </c>
      <c r="V2337" s="87" cm="1">
        <f t="array" ref="V2337">VLOOKUP($E2337,$AI$118:$AW$122,COLUMN($AW:$AW)-COLUMN($AH:$AH),FALSE)</f>
        <v>0</v>
      </c>
      <c r="W2337" s="87" t="str">
        <f t="shared" si="519"/>
        <v>Domestic</v>
      </c>
      <c r="X2337" s="87" t="str">
        <f t="shared" si="520"/>
        <v>Non-local</v>
      </c>
      <c r="Y2337" s="104"/>
      <c r="Z2337" s="87" t="str">
        <f t="shared" si="516"/>
        <v>USA</v>
      </c>
      <c r="AA2337" s="87" t="str">
        <f t="shared" si="517"/>
        <v>USA</v>
      </c>
      <c r="AB2337" s="82" cm="1">
        <f t="array" ref="AB2337">VLOOKUP(B2337,'GDP per Capita'!$T$2:$V$4235,COLUMN('GDP per Capita'!$V:$V)-COLUMN('GDP per Capita'!$S:$S),FALSE)</f>
        <v>63809.64</v>
      </c>
      <c r="AC2337" s="82">
        <f t="shared" si="521"/>
        <v>63809.64</v>
      </c>
      <c r="AD2337" s="82">
        <f t="shared" si="522"/>
        <v>63809.64</v>
      </c>
      <c r="AE2337" s="88">
        <f t="shared" si="518"/>
        <v>3.1253629155239548E-2</v>
      </c>
    </row>
    <row r="2338" spans="1:31">
      <c r="A2338" s="77" t="s">
        <v>886</v>
      </c>
      <c r="B2338" s="77">
        <v>2337</v>
      </c>
      <c r="C2338" s="77" t="s">
        <v>29</v>
      </c>
      <c r="D2338" s="77" t="s">
        <v>29</v>
      </c>
      <c r="E2338" s="77">
        <v>2018</v>
      </c>
      <c r="F2338" s="77">
        <v>39.284749400000003</v>
      </c>
      <c r="G2338" s="77">
        <v>-76.620474639699793</v>
      </c>
      <c r="H2338" s="77">
        <v>0</v>
      </c>
      <c r="I2338" s="77" t="s">
        <v>1626</v>
      </c>
      <c r="J2338" s="77">
        <v>39.739236400000003</v>
      </c>
      <c r="K2338" s="77">
        <v>-104.9848623</v>
      </c>
      <c r="L2338" s="77">
        <v>4847.1652845491499</v>
      </c>
      <c r="M2338" s="77">
        <v>0.85606792474089199</v>
      </c>
      <c r="N2338" s="77">
        <v>0</v>
      </c>
      <c r="O2338" s="77">
        <v>581.659834145898</v>
      </c>
      <c r="P2338" s="87" cm="1">
        <f t="array" ref="P2338">IF($X2338="Non-local",VLOOKUP($E2338,$AI$64:$AW$68,COLUMN($AW:$AW)-COLUMN($AH:$AH),FALSE),IF($X2338="Unknown",VLOOKUP($E2338,$AI$71:$AW$75,COLUMN($AW:$AW)-COLUMN($AH:$AH),FALSE),0))</f>
        <v>284</v>
      </c>
      <c r="Q2338" s="87" cm="1">
        <f t="array" ref="Q2338">IF($X2338="Non-local",VLOOKUP($E2338,$AI$40:$AW$44,COLUMN($AW:$AW)-COLUMN($AH:$AH),FALSE),IF($X2338="Unknown",VLOOKUP($E2338,$AI$47:$AW$51,COLUMN($AW:$AW)-COLUMN($AH:$AH),FALSE),0))</f>
        <v>701.10299999999995</v>
      </c>
      <c r="R2338" s="87" cm="1">
        <f t="array" ref="R2338">IF($X2338="Non-local",VLOOKUP($E2338,$AI$88:$AW$92,COLUMN($AW:$AW)-COLUMN($AH:$AH),FALSE),IF($X2338="Unknown",VLOOKUP($E2338,$AI$95:$AW$99,COLUMN($AW:$AW)-COLUMN($AH:$AH),FALSE),0))</f>
        <v>0.15773661179887363</v>
      </c>
      <c r="S2338" s="87" cm="1">
        <f t="array" ref="S2338">VLOOKUP($E2338,$AI$111:$AW$115,COLUMN($AW:$AW)-COLUMN($AH:$AH),FALSE)</f>
        <v>431.69321999999994</v>
      </c>
      <c r="T2338" s="104">
        <f t="shared" si="514"/>
        <v>1.0138045365397657</v>
      </c>
      <c r="U2338" s="104">
        <f t="shared" si="515"/>
        <v>1998.456054145898</v>
      </c>
      <c r="V2338" s="87" cm="1">
        <f t="array" ref="V2338">VLOOKUP($E2338,$AI$118:$AW$122,COLUMN($AW:$AW)-COLUMN($AH:$AH),FALSE)</f>
        <v>0</v>
      </c>
      <c r="W2338" s="87" t="str">
        <f t="shared" si="519"/>
        <v>Domestic</v>
      </c>
      <c r="X2338" s="87" t="str">
        <f t="shared" si="520"/>
        <v>Non-local</v>
      </c>
      <c r="Y2338" s="104"/>
      <c r="Z2338" s="87" t="str">
        <f t="shared" si="516"/>
        <v>USA</v>
      </c>
      <c r="AA2338" s="87" t="str">
        <f t="shared" si="517"/>
        <v>USA</v>
      </c>
      <c r="AB2338" s="82" cm="1">
        <f t="array" ref="AB2338">VLOOKUP(B2338,'GDP per Capita'!$T$2:$V$4235,COLUMN('GDP per Capita'!$V:$V)-COLUMN('GDP per Capita'!$S:$S),FALSE)</f>
        <v>63809.64</v>
      </c>
      <c r="AC2338" s="82">
        <f t="shared" si="521"/>
        <v>63809.64</v>
      </c>
      <c r="AD2338" s="82">
        <f t="shared" si="522"/>
        <v>63809.64</v>
      </c>
      <c r="AE2338" s="88">
        <f t="shared" si="518"/>
        <v>3.1319030387037101E-2</v>
      </c>
    </row>
    <row r="2339" spans="1:31">
      <c r="A2339" s="77" t="s">
        <v>927</v>
      </c>
      <c r="B2339" s="77">
        <v>2338</v>
      </c>
      <c r="C2339" s="77" t="s">
        <v>29</v>
      </c>
      <c r="D2339" s="77" t="s">
        <v>29</v>
      </c>
      <c r="E2339" s="77">
        <v>2018</v>
      </c>
      <c r="F2339" s="77">
        <v>34.147645199999999</v>
      </c>
      <c r="G2339" s="77">
        <v>-118.1444779</v>
      </c>
      <c r="H2339" s="77">
        <v>0</v>
      </c>
      <c r="I2339" s="77" t="s">
        <v>1626</v>
      </c>
      <c r="J2339" s="77">
        <v>39.739236400000003</v>
      </c>
      <c r="K2339" s="77">
        <v>-104.9848623</v>
      </c>
      <c r="L2339" s="77">
        <v>2645.1496364796199</v>
      </c>
      <c r="M2339" s="77">
        <v>0.51090989055564195</v>
      </c>
      <c r="N2339" s="77">
        <v>0</v>
      </c>
      <c r="O2339" s="77">
        <v>507.868730204087</v>
      </c>
      <c r="P2339" s="87" cm="1">
        <f t="array" ref="P2339">IF($X2339="Non-local",VLOOKUP($E2339,$AI$64:$AW$68,COLUMN($AW:$AW)-COLUMN($AH:$AH),FALSE),IF($X2339="Unknown",VLOOKUP($E2339,$AI$71:$AW$75,COLUMN($AW:$AW)-COLUMN($AH:$AH),FALSE),0))</f>
        <v>284</v>
      </c>
      <c r="Q2339" s="87" cm="1">
        <f t="array" ref="Q2339">IF($X2339="Non-local",VLOOKUP($E2339,$AI$40:$AW$44,COLUMN($AW:$AW)-COLUMN($AH:$AH),FALSE),IF($X2339="Unknown",VLOOKUP($E2339,$AI$47:$AW$51,COLUMN($AW:$AW)-COLUMN($AH:$AH),FALSE),0))</f>
        <v>701.10299999999995</v>
      </c>
      <c r="R2339" s="87" cm="1">
        <f t="array" ref="R2339">IF($X2339="Non-local",VLOOKUP($E2339,$AI$88:$AW$92,COLUMN($AW:$AW)-COLUMN($AH:$AH),FALSE),IF($X2339="Unknown",VLOOKUP($E2339,$AI$95:$AW$99,COLUMN($AW:$AW)-COLUMN($AH:$AH),FALSE),0))</f>
        <v>0.15773661179887363</v>
      </c>
      <c r="S2339" s="87" cm="1">
        <f t="array" ref="S2339">VLOOKUP($E2339,$AI$111:$AW$115,COLUMN($AW:$AW)-COLUMN($AH:$AH),FALSE)</f>
        <v>431.69321999999994</v>
      </c>
      <c r="T2339" s="104">
        <f t="shared" si="514"/>
        <v>0.66864650235451561</v>
      </c>
      <c r="U2339" s="104">
        <f t="shared" si="515"/>
        <v>1924.6649502040868</v>
      </c>
      <c r="V2339" s="87" cm="1">
        <f t="array" ref="V2339">VLOOKUP($E2339,$AI$118:$AW$122,COLUMN($AW:$AW)-COLUMN($AH:$AH),FALSE)</f>
        <v>0</v>
      </c>
      <c r="W2339" s="87" t="str">
        <f t="shared" si="519"/>
        <v>Domestic</v>
      </c>
      <c r="X2339" s="87" t="str">
        <f t="shared" si="520"/>
        <v>Non-local</v>
      </c>
      <c r="Y2339" s="104"/>
      <c r="Z2339" s="87" t="str">
        <f t="shared" si="516"/>
        <v>USA</v>
      </c>
      <c r="AA2339" s="87" t="str">
        <f t="shared" si="517"/>
        <v>USA</v>
      </c>
      <c r="AB2339" s="82" cm="1">
        <f t="array" ref="AB2339">VLOOKUP(B2339,'GDP per Capita'!$T$2:$V$4235,COLUMN('GDP per Capita'!$V:$V)-COLUMN('GDP per Capita'!$S:$S),FALSE)</f>
        <v>63809.64</v>
      </c>
      <c r="AC2339" s="82">
        <f t="shared" si="521"/>
        <v>63809.64</v>
      </c>
      <c r="AD2339" s="82">
        <f t="shared" si="522"/>
        <v>63809.64</v>
      </c>
      <c r="AE2339" s="88">
        <f t="shared" si="518"/>
        <v>3.0162604744425559E-2</v>
      </c>
    </row>
    <row r="2340" spans="1:31">
      <c r="A2340" s="77" t="s">
        <v>1345</v>
      </c>
      <c r="B2340" s="77">
        <v>2339</v>
      </c>
      <c r="C2340" s="77" t="s">
        <v>29</v>
      </c>
      <c r="D2340" s="77" t="s">
        <v>29</v>
      </c>
      <c r="E2340" s="77">
        <v>2018</v>
      </c>
      <c r="F2340" s="77">
        <v>39.920382699999998</v>
      </c>
      <c r="G2340" s="77">
        <v>-105.06914639999999</v>
      </c>
      <c r="H2340" s="77">
        <v>1</v>
      </c>
      <c r="I2340" s="77" t="s">
        <v>1626</v>
      </c>
      <c r="J2340" s="77">
        <v>39.739236400000003</v>
      </c>
      <c r="K2340" s="77">
        <v>-104.9848623</v>
      </c>
      <c r="L2340" s="77">
        <v>42.779583801813999</v>
      </c>
      <c r="M2340" s="77">
        <v>0</v>
      </c>
      <c r="N2340" s="77">
        <v>0</v>
      </c>
      <c r="O2340" s="77">
        <v>0</v>
      </c>
      <c r="P2340" s="87" cm="1">
        <f t="array" ref="P2340">IF($X2340="Non-local",VLOOKUP($E2340,$AI$64:$AW$68,COLUMN($AW:$AW)-COLUMN($AH:$AH),FALSE),IF($X2340="Unknown",VLOOKUP($E2340,$AI$71:$AW$75,COLUMN($AW:$AW)-COLUMN($AH:$AH),FALSE),0))</f>
        <v>0</v>
      </c>
      <c r="Q2340" s="87" cm="1">
        <f t="array" ref="Q2340">IF($X2340="Non-local",VLOOKUP($E2340,$AI$40:$AW$44,COLUMN($AW:$AW)-COLUMN($AH:$AH),FALSE),IF($X2340="Unknown",VLOOKUP($E2340,$AI$47:$AW$51,COLUMN($AW:$AW)-COLUMN($AH:$AH),FALSE),0))</f>
        <v>0</v>
      </c>
      <c r="R2340" s="87" cm="1">
        <f t="array" ref="R2340">IF($X2340="Non-local",VLOOKUP($E2340,$AI$88:$AW$92,COLUMN($AW:$AW)-COLUMN($AH:$AH),FALSE),IF($X2340="Unknown",VLOOKUP($E2340,$AI$95:$AW$99,COLUMN($AW:$AW)-COLUMN($AH:$AH),FALSE),0))</f>
        <v>0</v>
      </c>
      <c r="S2340" s="87" cm="1">
        <f t="array" ref="S2340">VLOOKUP($E2340,$AI$111:$AW$115,COLUMN($AW:$AW)-COLUMN($AH:$AH),FALSE)</f>
        <v>431.69321999999994</v>
      </c>
      <c r="T2340" s="104">
        <f t="shared" si="514"/>
        <v>0</v>
      </c>
      <c r="U2340" s="104">
        <f t="shared" si="515"/>
        <v>431.69321999999994</v>
      </c>
      <c r="V2340" s="87" cm="1">
        <f t="array" ref="V2340">VLOOKUP($E2340,$AI$118:$AW$122,COLUMN($AW:$AW)-COLUMN($AH:$AH),FALSE)</f>
        <v>0</v>
      </c>
      <c r="W2340" s="87" t="str">
        <f t="shared" si="519"/>
        <v>Domestic</v>
      </c>
      <c r="X2340" s="87" t="str">
        <f t="shared" si="520"/>
        <v>Local</v>
      </c>
      <c r="Y2340" s="104"/>
      <c r="Z2340" s="87" t="str">
        <f t="shared" si="516"/>
        <v>USA</v>
      </c>
      <c r="AA2340" s="87" t="str">
        <f t="shared" si="517"/>
        <v>USA</v>
      </c>
      <c r="AB2340" s="82" cm="1">
        <f t="array" ref="AB2340">VLOOKUP(B2340,'GDP per Capita'!$T$2:$V$4235,COLUMN('GDP per Capita'!$V:$V)-COLUMN('GDP per Capita'!$S:$S),FALSE)</f>
        <v>63809.64</v>
      </c>
      <c r="AC2340" s="82">
        <f t="shared" si="521"/>
        <v>63809.64</v>
      </c>
      <c r="AD2340" s="82">
        <f t="shared" si="522"/>
        <v>63809.64</v>
      </c>
      <c r="AE2340" s="88">
        <f t="shared" si="518"/>
        <v>6.7653291885050593E-3</v>
      </c>
    </row>
    <row r="2341" spans="1:31">
      <c r="A2341" s="77" t="s">
        <v>886</v>
      </c>
      <c r="B2341" s="77">
        <v>2340</v>
      </c>
      <c r="C2341" s="77" t="s">
        <v>29</v>
      </c>
      <c r="D2341" s="77" t="s">
        <v>29</v>
      </c>
      <c r="E2341" s="77">
        <v>2018</v>
      </c>
      <c r="F2341" s="77">
        <v>39.284749400000003</v>
      </c>
      <c r="G2341" s="77">
        <v>-76.620474639699793</v>
      </c>
      <c r="H2341" s="77">
        <v>0</v>
      </c>
      <c r="I2341" s="77" t="s">
        <v>1626</v>
      </c>
      <c r="J2341" s="77">
        <v>39.739236400000003</v>
      </c>
      <c r="K2341" s="77">
        <v>-104.9848623</v>
      </c>
      <c r="L2341" s="77">
        <v>4847.1652845491499</v>
      </c>
      <c r="M2341" s="77">
        <v>0.85606792474089199</v>
      </c>
      <c r="N2341" s="77">
        <v>0</v>
      </c>
      <c r="O2341" s="77">
        <v>581.659834145898</v>
      </c>
      <c r="P2341" s="87" cm="1">
        <f t="array" ref="P2341">IF($X2341="Non-local",VLOOKUP($E2341,$AI$64:$AW$68,COLUMN($AW:$AW)-COLUMN($AH:$AH),FALSE),IF($X2341="Unknown",VLOOKUP($E2341,$AI$71:$AW$75,COLUMN($AW:$AW)-COLUMN($AH:$AH),FALSE),0))</f>
        <v>284</v>
      </c>
      <c r="Q2341" s="87" cm="1">
        <f t="array" ref="Q2341">IF($X2341="Non-local",VLOOKUP($E2341,$AI$40:$AW$44,COLUMN($AW:$AW)-COLUMN($AH:$AH),FALSE),IF($X2341="Unknown",VLOOKUP($E2341,$AI$47:$AW$51,COLUMN($AW:$AW)-COLUMN($AH:$AH),FALSE),0))</f>
        <v>701.10299999999995</v>
      </c>
      <c r="R2341" s="87" cm="1">
        <f t="array" ref="R2341">IF($X2341="Non-local",VLOOKUP($E2341,$AI$88:$AW$92,COLUMN($AW:$AW)-COLUMN($AH:$AH),FALSE),IF($X2341="Unknown",VLOOKUP($E2341,$AI$95:$AW$99,COLUMN($AW:$AW)-COLUMN($AH:$AH),FALSE),0))</f>
        <v>0.15773661179887363</v>
      </c>
      <c r="S2341" s="87" cm="1">
        <f t="array" ref="S2341">VLOOKUP($E2341,$AI$111:$AW$115,COLUMN($AW:$AW)-COLUMN($AH:$AH),FALSE)</f>
        <v>431.69321999999994</v>
      </c>
      <c r="T2341" s="104">
        <f t="shared" si="514"/>
        <v>1.0138045365397657</v>
      </c>
      <c r="U2341" s="104">
        <f t="shared" si="515"/>
        <v>1998.456054145898</v>
      </c>
      <c r="V2341" s="87" cm="1">
        <f t="array" ref="V2341">VLOOKUP($E2341,$AI$118:$AW$122,COLUMN($AW:$AW)-COLUMN($AH:$AH),FALSE)</f>
        <v>0</v>
      </c>
      <c r="W2341" s="87" t="str">
        <f t="shared" si="519"/>
        <v>Domestic</v>
      </c>
      <c r="X2341" s="87" t="str">
        <f t="shared" si="520"/>
        <v>Non-local</v>
      </c>
      <c r="Y2341" s="104"/>
      <c r="Z2341" s="87" t="str">
        <f t="shared" si="516"/>
        <v>USA</v>
      </c>
      <c r="AA2341" s="87" t="str">
        <f t="shared" si="517"/>
        <v>USA</v>
      </c>
      <c r="AB2341" s="82" cm="1">
        <f t="array" ref="AB2341">VLOOKUP(B2341,'GDP per Capita'!$T$2:$V$4235,COLUMN('GDP per Capita'!$V:$V)-COLUMN('GDP per Capita'!$S:$S),FALSE)</f>
        <v>63809.64</v>
      </c>
      <c r="AC2341" s="82">
        <f t="shared" si="521"/>
        <v>63809.64</v>
      </c>
      <c r="AD2341" s="82">
        <f t="shared" si="522"/>
        <v>63809.64</v>
      </c>
      <c r="AE2341" s="88">
        <f t="shared" si="518"/>
        <v>3.1319030387037101E-2</v>
      </c>
    </row>
    <row r="2342" spans="1:31">
      <c r="A2342" s="77" t="s">
        <v>1645</v>
      </c>
      <c r="B2342" s="77">
        <v>2341</v>
      </c>
      <c r="C2342" s="77" t="s">
        <v>29</v>
      </c>
      <c r="D2342" s="77" t="s">
        <v>29</v>
      </c>
      <c r="E2342" s="77">
        <v>2018</v>
      </c>
      <c r="F2342" s="77">
        <v>43.648281099999998</v>
      </c>
      <c r="G2342" s="77">
        <v>-72.310279399999999</v>
      </c>
      <c r="H2342" s="77">
        <v>0</v>
      </c>
      <c r="I2342" s="77" t="s">
        <v>1626</v>
      </c>
      <c r="J2342" s="77">
        <v>39.739236400000003</v>
      </c>
      <c r="K2342" s="77">
        <v>-104.9848623</v>
      </c>
      <c r="L2342" s="77">
        <v>5458.9962885547702</v>
      </c>
      <c r="M2342" s="77">
        <v>0.93865902470969298</v>
      </c>
      <c r="N2342" s="77">
        <v>0</v>
      </c>
      <c r="O2342" s="77">
        <v>655.07955462657196</v>
      </c>
      <c r="P2342" s="87" cm="1">
        <f t="array" ref="P2342">IF($X2342="Non-local",VLOOKUP($E2342,$AI$64:$AW$68,COLUMN($AW:$AW)-COLUMN($AH:$AH),FALSE),IF($X2342="Unknown",VLOOKUP($E2342,$AI$71:$AW$75,COLUMN($AW:$AW)-COLUMN($AH:$AH),FALSE),0))</f>
        <v>284</v>
      </c>
      <c r="Q2342" s="87" cm="1">
        <f t="array" ref="Q2342">IF($X2342="Non-local",VLOOKUP($E2342,$AI$40:$AW$44,COLUMN($AW:$AW)-COLUMN($AH:$AH),FALSE),IF($X2342="Unknown",VLOOKUP($E2342,$AI$47:$AW$51,COLUMN($AW:$AW)-COLUMN($AH:$AH),FALSE),0))</f>
        <v>701.10299999999995</v>
      </c>
      <c r="R2342" s="87" cm="1">
        <f t="array" ref="R2342">IF($X2342="Non-local",VLOOKUP($E2342,$AI$88:$AW$92,COLUMN($AW:$AW)-COLUMN($AH:$AH),FALSE),IF($X2342="Unknown",VLOOKUP($E2342,$AI$95:$AW$99,COLUMN($AW:$AW)-COLUMN($AH:$AH),FALSE),0))</f>
        <v>0.15773661179887363</v>
      </c>
      <c r="S2342" s="87" cm="1">
        <f t="array" ref="S2342">VLOOKUP($E2342,$AI$111:$AW$115,COLUMN($AW:$AW)-COLUMN($AH:$AH),FALSE)</f>
        <v>431.69321999999994</v>
      </c>
      <c r="T2342" s="104">
        <f t="shared" si="514"/>
        <v>1.0963956365085665</v>
      </c>
      <c r="U2342" s="104">
        <f t="shared" si="515"/>
        <v>2071.8757746265719</v>
      </c>
      <c r="V2342" s="87" cm="1">
        <f t="array" ref="V2342">VLOOKUP($E2342,$AI$118:$AW$122,COLUMN($AW:$AW)-COLUMN($AH:$AH),FALSE)</f>
        <v>0</v>
      </c>
      <c r="W2342" s="87" t="str">
        <f t="shared" si="519"/>
        <v>Domestic</v>
      </c>
      <c r="X2342" s="87" t="str">
        <f t="shared" si="520"/>
        <v>Non-local</v>
      </c>
      <c r="Y2342" s="104"/>
      <c r="Z2342" s="87" t="str">
        <f t="shared" si="516"/>
        <v>USA</v>
      </c>
      <c r="AA2342" s="87" t="str">
        <f t="shared" si="517"/>
        <v>USA</v>
      </c>
      <c r="AB2342" s="82" cm="1">
        <f t="array" ref="AB2342">VLOOKUP(B2342,'GDP per Capita'!$T$2:$V$4235,COLUMN('GDP per Capita'!$V:$V)-COLUMN('GDP per Capita'!$S:$S),FALSE)</f>
        <v>63809.64</v>
      </c>
      <c r="AC2342" s="82">
        <f t="shared" si="521"/>
        <v>63809.64</v>
      </c>
      <c r="AD2342" s="82">
        <f t="shared" si="522"/>
        <v>63809.64</v>
      </c>
      <c r="AE2342" s="88">
        <f t="shared" si="518"/>
        <v>3.2469635851676518E-2</v>
      </c>
    </row>
    <row r="2343" spans="1:31">
      <c r="A2343" s="77" t="s">
        <v>34</v>
      </c>
      <c r="B2343" s="77">
        <v>2342</v>
      </c>
      <c r="C2343" s="77" t="s">
        <v>34</v>
      </c>
      <c r="D2343" s="77" t="s">
        <v>34</v>
      </c>
      <c r="E2343" s="77">
        <v>2018</v>
      </c>
      <c r="F2343" s="77">
        <v>0</v>
      </c>
      <c r="G2343" s="77">
        <v>0</v>
      </c>
      <c r="H2343" s="77">
        <v>0</v>
      </c>
      <c r="I2343" s="77" t="s">
        <v>1626</v>
      </c>
      <c r="J2343" s="77">
        <v>39.739236400000003</v>
      </c>
      <c r="K2343" s="77">
        <v>-104.9848623</v>
      </c>
      <c r="L2343" s="77">
        <v>3634.64963419997</v>
      </c>
      <c r="M2343" s="77">
        <v>0.63822810708617395</v>
      </c>
      <c r="N2343" s="77">
        <v>1</v>
      </c>
      <c r="O2343" s="77">
        <v>697.85272976639499</v>
      </c>
      <c r="P2343" s="87" cm="1">
        <f t="array" ref="P2343">IF($X2343="Non-local",VLOOKUP($E2343,$AI$64:$AW$68,COLUMN($AW:$AW)-COLUMN($AH:$AH),FALSE),IF($X2343="Unknown",VLOOKUP($E2343,$AI$71:$AW$75,COLUMN($AW:$AW)-COLUMN($AH:$AH),FALSE),0))</f>
        <v>224.79883381924199</v>
      </c>
      <c r="Q2343" s="87" cm="1">
        <f t="array" ref="Q2343">IF($X2343="Non-local",VLOOKUP($E2343,$AI$40:$AW$44,COLUMN($AW:$AW)-COLUMN($AH:$AH),FALSE),IF($X2343="Unknown",VLOOKUP($E2343,$AI$47:$AW$51,COLUMN($AW:$AW)-COLUMN($AH:$AH),FALSE),0))</f>
        <v>554.95470699708449</v>
      </c>
      <c r="R2343" s="87" cm="1">
        <f t="array" ref="R2343">IF($X2343="Non-local",VLOOKUP($E2343,$AI$88:$AW$92,COLUMN($AW:$AW)-COLUMN($AH:$AH),FALSE),IF($X2343="Unknown",VLOOKUP($E2343,$AI$95:$AW$99,COLUMN($AW:$AW)-COLUMN($AH:$AH),FALSE),0))</f>
        <v>0.12485565627811718</v>
      </c>
      <c r="S2343" s="87" cm="1">
        <f t="array" ref="S2343">VLOOKUP($E2343,$AI$111:$AW$115,COLUMN($AW:$AW)-COLUMN($AH:$AH),FALSE)</f>
        <v>431.69321999999994</v>
      </c>
      <c r="T2343" s="104">
        <f t="shared" si="514"/>
        <v>0.76308376336429107</v>
      </c>
      <c r="U2343" s="104">
        <f t="shared" si="515"/>
        <v>1909.2994905827213</v>
      </c>
      <c r="V2343" s="87" cm="1">
        <f t="array" ref="V2343">VLOOKUP($E2343,$AI$118:$AW$122,COLUMN($AW:$AW)-COLUMN($AH:$AH),FALSE)</f>
        <v>0</v>
      </c>
      <c r="W2343" s="87" t="str">
        <f t="shared" si="519"/>
        <v>Unknown</v>
      </c>
      <c r="X2343" s="87" t="str">
        <f t="shared" si="520"/>
        <v>Unknown</v>
      </c>
      <c r="Y2343" s="104"/>
      <c r="Z2343" s="87" t="str">
        <f t="shared" si="516"/>
        <v>Unknown</v>
      </c>
      <c r="AA2343" s="87" t="str">
        <f t="shared" si="517"/>
        <v>Unknown</v>
      </c>
      <c r="AB2343" s="82" t="e" cm="1">
        <f t="array" ref="AB2343">VLOOKUP(B2343,'GDP per Capita'!$T$2:$V$4235,COLUMN('GDP per Capita'!$V:$V)-COLUMN('GDP per Capita'!$S:$S),FALSE)</f>
        <v>#N/A</v>
      </c>
      <c r="AC2343" s="82" t="str">
        <f t="shared" si="521"/>
        <v/>
      </c>
      <c r="AD2343" s="82">
        <f t="shared" si="522"/>
        <v>61228.93767638311</v>
      </c>
      <c r="AE2343" s="88">
        <f t="shared" si="518"/>
        <v>3.1182959610928637E-2</v>
      </c>
    </row>
    <row r="2344" spans="1:31">
      <c r="A2344" s="77" t="s">
        <v>1511</v>
      </c>
      <c r="B2344" s="77">
        <v>2343</v>
      </c>
      <c r="C2344" s="77" t="s">
        <v>320</v>
      </c>
      <c r="D2344" s="77" t="s">
        <v>28</v>
      </c>
      <c r="E2344" s="77">
        <v>2018</v>
      </c>
      <c r="F2344" s="77">
        <v>45.421106000000002</v>
      </c>
      <c r="G2344" s="77">
        <v>-75.690308000000002</v>
      </c>
      <c r="H2344" s="77">
        <v>0</v>
      </c>
      <c r="I2344" s="77" t="s">
        <v>1626</v>
      </c>
      <c r="J2344" s="77">
        <v>39.739236400000003</v>
      </c>
      <c r="K2344" s="77">
        <v>-104.9848623</v>
      </c>
      <c r="L2344" s="77">
        <v>4930.5231765440603</v>
      </c>
      <c r="M2344" s="77">
        <v>0.86728159422200002</v>
      </c>
      <c r="N2344" s="77">
        <v>0</v>
      </c>
      <c r="O2344" s="77">
        <v>591.66278118528703</v>
      </c>
      <c r="P2344" s="87" cm="1">
        <f t="array" ref="P2344">IF($X2344="Non-local",VLOOKUP($E2344,$AI$64:$AW$68,COLUMN($AW:$AW)-COLUMN($AH:$AH),FALSE),IF($X2344="Unknown",VLOOKUP($E2344,$AI$71:$AW$75,COLUMN($AW:$AW)-COLUMN($AH:$AH),FALSE),0))</f>
        <v>284</v>
      </c>
      <c r="Q2344" s="87" cm="1">
        <f t="array" ref="Q2344">IF($X2344="Non-local",VLOOKUP($E2344,$AI$40:$AW$44,COLUMN($AW:$AW)-COLUMN($AH:$AH),FALSE),IF($X2344="Unknown",VLOOKUP($E2344,$AI$47:$AW$51,COLUMN($AW:$AW)-COLUMN($AH:$AH),FALSE),0))</f>
        <v>701.10299999999995</v>
      </c>
      <c r="R2344" s="87" cm="1">
        <f t="array" ref="R2344">IF($X2344="Non-local",VLOOKUP($E2344,$AI$88:$AW$92,COLUMN($AW:$AW)-COLUMN($AH:$AH),FALSE),IF($X2344="Unknown",VLOOKUP($E2344,$AI$95:$AW$99,COLUMN($AW:$AW)-COLUMN($AH:$AH),FALSE),0))</f>
        <v>0.15773661179887363</v>
      </c>
      <c r="S2344" s="87" cm="1">
        <f t="array" ref="S2344">VLOOKUP($E2344,$AI$111:$AW$115,COLUMN($AW:$AW)-COLUMN($AH:$AH),FALSE)</f>
        <v>431.69321999999994</v>
      </c>
      <c r="T2344" s="104">
        <f t="shared" si="514"/>
        <v>1.0250182060208737</v>
      </c>
      <c r="U2344" s="104">
        <f t="shared" si="515"/>
        <v>2008.4590011852868</v>
      </c>
      <c r="V2344" s="87" cm="1">
        <f t="array" ref="V2344">VLOOKUP($E2344,$AI$118:$AW$122,COLUMN($AW:$AW)-COLUMN($AH:$AH),FALSE)</f>
        <v>0</v>
      </c>
      <c r="W2344" s="87" t="str">
        <f t="shared" si="519"/>
        <v>International</v>
      </c>
      <c r="X2344" s="87" t="str">
        <f t="shared" si="520"/>
        <v>Non-local</v>
      </c>
      <c r="Y2344" s="104"/>
      <c r="Z2344" s="87" t="str">
        <f t="shared" si="516"/>
        <v>Canada</v>
      </c>
      <c r="AA2344" s="87" t="str">
        <f t="shared" si="517"/>
        <v>Other Americas</v>
      </c>
      <c r="AB2344" s="82" cm="1">
        <f t="array" ref="AB2344">VLOOKUP(B2344,'GDP per Capita'!$T$2:$V$4235,COLUMN('GDP per Capita'!$V:$V)-COLUMN('GDP per Capita'!$S:$S),FALSE)</f>
        <v>49196.49</v>
      </c>
      <c r="AC2344" s="82">
        <f t="shared" si="521"/>
        <v>49196.49</v>
      </c>
      <c r="AD2344" s="82">
        <f t="shared" si="522"/>
        <v>49196.49</v>
      </c>
      <c r="AE2344" s="88">
        <f t="shared" si="518"/>
        <v>4.0825249955541279E-2</v>
      </c>
    </row>
    <row r="2345" spans="1:31">
      <c r="A2345" s="77" t="s">
        <v>886</v>
      </c>
      <c r="B2345" s="77">
        <v>2344</v>
      </c>
      <c r="C2345" s="77" t="s">
        <v>29</v>
      </c>
      <c r="D2345" s="77" t="s">
        <v>29</v>
      </c>
      <c r="E2345" s="77">
        <v>2018</v>
      </c>
      <c r="F2345" s="77">
        <v>39.284749400000003</v>
      </c>
      <c r="G2345" s="77">
        <v>-76.620474639699793</v>
      </c>
      <c r="H2345" s="77">
        <v>0</v>
      </c>
      <c r="I2345" s="77" t="s">
        <v>1626</v>
      </c>
      <c r="J2345" s="77">
        <v>39.739236400000003</v>
      </c>
      <c r="K2345" s="77">
        <v>-104.9848623</v>
      </c>
      <c r="L2345" s="77">
        <v>4847.1652845491499</v>
      </c>
      <c r="M2345" s="77">
        <v>0.85606792474089199</v>
      </c>
      <c r="N2345" s="77">
        <v>0</v>
      </c>
      <c r="O2345" s="77">
        <v>581.659834145898</v>
      </c>
      <c r="P2345" s="87" cm="1">
        <f t="array" ref="P2345">IF($X2345="Non-local",VLOOKUP($E2345,$AI$64:$AW$68,COLUMN($AW:$AW)-COLUMN($AH:$AH),FALSE),IF($X2345="Unknown",VLOOKUP($E2345,$AI$71:$AW$75,COLUMN($AW:$AW)-COLUMN($AH:$AH),FALSE),0))</f>
        <v>284</v>
      </c>
      <c r="Q2345" s="87" cm="1">
        <f t="array" ref="Q2345">IF($X2345="Non-local",VLOOKUP($E2345,$AI$40:$AW$44,COLUMN($AW:$AW)-COLUMN($AH:$AH),FALSE),IF($X2345="Unknown",VLOOKUP($E2345,$AI$47:$AW$51,COLUMN($AW:$AW)-COLUMN($AH:$AH),FALSE),0))</f>
        <v>701.10299999999995</v>
      </c>
      <c r="R2345" s="87" cm="1">
        <f t="array" ref="R2345">IF($X2345="Non-local",VLOOKUP($E2345,$AI$88:$AW$92,COLUMN($AW:$AW)-COLUMN($AH:$AH),FALSE),IF($X2345="Unknown",VLOOKUP($E2345,$AI$95:$AW$99,COLUMN($AW:$AW)-COLUMN($AH:$AH),FALSE),0))</f>
        <v>0.15773661179887363</v>
      </c>
      <c r="S2345" s="87" cm="1">
        <f t="array" ref="S2345">VLOOKUP($E2345,$AI$111:$AW$115,COLUMN($AW:$AW)-COLUMN($AH:$AH),FALSE)</f>
        <v>431.69321999999994</v>
      </c>
      <c r="T2345" s="104">
        <f t="shared" si="514"/>
        <v>1.0138045365397657</v>
      </c>
      <c r="U2345" s="104">
        <f t="shared" si="515"/>
        <v>1998.456054145898</v>
      </c>
      <c r="V2345" s="87" cm="1">
        <f t="array" ref="V2345">VLOOKUP($E2345,$AI$118:$AW$122,COLUMN($AW:$AW)-COLUMN($AH:$AH),FALSE)</f>
        <v>0</v>
      </c>
      <c r="W2345" s="87" t="str">
        <f t="shared" si="519"/>
        <v>Domestic</v>
      </c>
      <c r="X2345" s="87" t="str">
        <f t="shared" si="520"/>
        <v>Non-local</v>
      </c>
      <c r="Y2345" s="104"/>
      <c r="Z2345" s="87" t="str">
        <f t="shared" si="516"/>
        <v>USA</v>
      </c>
      <c r="AA2345" s="87" t="str">
        <f t="shared" si="517"/>
        <v>USA</v>
      </c>
      <c r="AB2345" s="82" cm="1">
        <f t="array" ref="AB2345">VLOOKUP(B2345,'GDP per Capita'!$T$2:$V$4235,COLUMN('GDP per Capita'!$V:$V)-COLUMN('GDP per Capita'!$S:$S),FALSE)</f>
        <v>63809.64</v>
      </c>
      <c r="AC2345" s="82">
        <f t="shared" si="521"/>
        <v>63809.64</v>
      </c>
      <c r="AD2345" s="82">
        <f t="shared" si="522"/>
        <v>63809.64</v>
      </c>
      <c r="AE2345" s="88">
        <f t="shared" si="518"/>
        <v>3.1319030387037101E-2</v>
      </c>
    </row>
    <row r="2346" spans="1:31">
      <c r="A2346" s="77" t="s">
        <v>927</v>
      </c>
      <c r="B2346" s="77">
        <v>2345</v>
      </c>
      <c r="C2346" s="77" t="s">
        <v>29</v>
      </c>
      <c r="D2346" s="77" t="s">
        <v>29</v>
      </c>
      <c r="E2346" s="77">
        <v>2018</v>
      </c>
      <c r="F2346" s="77">
        <v>34.147645199999999</v>
      </c>
      <c r="G2346" s="77">
        <v>-118.1444779</v>
      </c>
      <c r="H2346" s="77">
        <v>0</v>
      </c>
      <c r="I2346" s="77" t="s">
        <v>1626</v>
      </c>
      <c r="J2346" s="77">
        <v>39.739236400000003</v>
      </c>
      <c r="K2346" s="77">
        <v>-104.9848623</v>
      </c>
      <c r="L2346" s="77">
        <v>2645.1496364796199</v>
      </c>
      <c r="M2346" s="77">
        <v>0.51090989055564195</v>
      </c>
      <c r="N2346" s="77">
        <v>0</v>
      </c>
      <c r="O2346" s="77">
        <v>507.868730204087</v>
      </c>
      <c r="P2346" s="87" cm="1">
        <f t="array" ref="P2346">IF($X2346="Non-local",VLOOKUP($E2346,$AI$64:$AW$68,COLUMN($AW:$AW)-COLUMN($AH:$AH),FALSE),IF($X2346="Unknown",VLOOKUP($E2346,$AI$71:$AW$75,COLUMN($AW:$AW)-COLUMN($AH:$AH),FALSE),0))</f>
        <v>284</v>
      </c>
      <c r="Q2346" s="87" cm="1">
        <f t="array" ref="Q2346">IF($X2346="Non-local",VLOOKUP($E2346,$AI$40:$AW$44,COLUMN($AW:$AW)-COLUMN($AH:$AH),FALSE),IF($X2346="Unknown",VLOOKUP($E2346,$AI$47:$AW$51,COLUMN($AW:$AW)-COLUMN($AH:$AH),FALSE),0))</f>
        <v>701.10299999999995</v>
      </c>
      <c r="R2346" s="87" cm="1">
        <f t="array" ref="R2346">IF($X2346="Non-local",VLOOKUP($E2346,$AI$88:$AW$92,COLUMN($AW:$AW)-COLUMN($AH:$AH),FALSE),IF($X2346="Unknown",VLOOKUP($E2346,$AI$95:$AW$99,COLUMN($AW:$AW)-COLUMN($AH:$AH),FALSE),0))</f>
        <v>0.15773661179887363</v>
      </c>
      <c r="S2346" s="87" cm="1">
        <f t="array" ref="S2346">VLOOKUP($E2346,$AI$111:$AW$115,COLUMN($AW:$AW)-COLUMN($AH:$AH),FALSE)</f>
        <v>431.69321999999994</v>
      </c>
      <c r="T2346" s="104">
        <f t="shared" si="514"/>
        <v>0.66864650235451561</v>
      </c>
      <c r="U2346" s="104">
        <f t="shared" si="515"/>
        <v>1924.6649502040868</v>
      </c>
      <c r="V2346" s="87" cm="1">
        <f t="array" ref="V2346">VLOOKUP($E2346,$AI$118:$AW$122,COLUMN($AW:$AW)-COLUMN($AH:$AH),FALSE)</f>
        <v>0</v>
      </c>
      <c r="W2346" s="87" t="str">
        <f t="shared" si="519"/>
        <v>Domestic</v>
      </c>
      <c r="X2346" s="87" t="str">
        <f t="shared" si="520"/>
        <v>Non-local</v>
      </c>
      <c r="Y2346" s="104"/>
      <c r="Z2346" s="87" t="str">
        <f t="shared" si="516"/>
        <v>USA</v>
      </c>
      <c r="AA2346" s="87" t="str">
        <f t="shared" si="517"/>
        <v>USA</v>
      </c>
      <c r="AB2346" s="82" cm="1">
        <f t="array" ref="AB2346">VLOOKUP(B2346,'GDP per Capita'!$T$2:$V$4235,COLUMN('GDP per Capita'!$V:$V)-COLUMN('GDP per Capita'!$S:$S),FALSE)</f>
        <v>63809.64</v>
      </c>
      <c r="AC2346" s="82">
        <f t="shared" si="521"/>
        <v>63809.64</v>
      </c>
      <c r="AD2346" s="82">
        <f t="shared" si="522"/>
        <v>63809.64</v>
      </c>
      <c r="AE2346" s="88">
        <f t="shared" si="518"/>
        <v>3.0162604744425559E-2</v>
      </c>
    </row>
    <row r="2347" spans="1:31">
      <c r="A2347" s="77" t="s">
        <v>1011</v>
      </c>
      <c r="B2347" s="77">
        <v>2346</v>
      </c>
      <c r="C2347" s="77" t="s">
        <v>29</v>
      </c>
      <c r="D2347" s="77" t="s">
        <v>29</v>
      </c>
      <c r="E2347" s="77">
        <v>2018</v>
      </c>
      <c r="F2347" s="77">
        <v>40.102554999999903</v>
      </c>
      <c r="G2347" s="77">
        <v>-105.36320790000001</v>
      </c>
      <c r="H2347" s="77">
        <v>1</v>
      </c>
      <c r="I2347" s="77" t="s">
        <v>1626</v>
      </c>
      <c r="J2347" s="77">
        <v>39.739236400000003</v>
      </c>
      <c r="K2347" s="77">
        <v>-104.9848623</v>
      </c>
      <c r="L2347" s="77">
        <v>103.404289622392</v>
      </c>
      <c r="M2347" s="77">
        <v>0</v>
      </c>
      <c r="N2347" s="77">
        <v>0</v>
      </c>
      <c r="O2347" s="77">
        <v>0</v>
      </c>
      <c r="P2347" s="87" cm="1">
        <f t="array" ref="P2347">IF($X2347="Non-local",VLOOKUP($E2347,$AI$64:$AW$68,COLUMN($AW:$AW)-COLUMN($AH:$AH),FALSE),IF($X2347="Unknown",VLOOKUP($E2347,$AI$71:$AW$75,COLUMN($AW:$AW)-COLUMN($AH:$AH),FALSE),0))</f>
        <v>0</v>
      </c>
      <c r="Q2347" s="87" cm="1">
        <f t="array" ref="Q2347">IF($X2347="Non-local",VLOOKUP($E2347,$AI$40:$AW$44,COLUMN($AW:$AW)-COLUMN($AH:$AH),FALSE),IF($X2347="Unknown",VLOOKUP($E2347,$AI$47:$AW$51,COLUMN($AW:$AW)-COLUMN($AH:$AH),FALSE),0))</f>
        <v>0</v>
      </c>
      <c r="R2347" s="87" cm="1">
        <f t="array" ref="R2347">IF($X2347="Non-local",VLOOKUP($E2347,$AI$88:$AW$92,COLUMN($AW:$AW)-COLUMN($AH:$AH),FALSE),IF($X2347="Unknown",VLOOKUP($E2347,$AI$95:$AW$99,COLUMN($AW:$AW)-COLUMN($AH:$AH),FALSE),0))</f>
        <v>0</v>
      </c>
      <c r="S2347" s="87" cm="1">
        <f t="array" ref="S2347">VLOOKUP($E2347,$AI$111:$AW$115,COLUMN($AW:$AW)-COLUMN($AH:$AH),FALSE)</f>
        <v>431.69321999999994</v>
      </c>
      <c r="T2347" s="104">
        <f t="shared" si="514"/>
        <v>0</v>
      </c>
      <c r="U2347" s="104">
        <f t="shared" si="515"/>
        <v>431.69321999999994</v>
      </c>
      <c r="V2347" s="87" cm="1">
        <f t="array" ref="V2347">VLOOKUP($E2347,$AI$118:$AW$122,COLUMN($AW:$AW)-COLUMN($AH:$AH),FALSE)</f>
        <v>0</v>
      </c>
      <c r="W2347" s="87" t="str">
        <f t="shared" si="519"/>
        <v>Domestic</v>
      </c>
      <c r="X2347" s="87" t="str">
        <f t="shared" si="520"/>
        <v>Local</v>
      </c>
      <c r="Y2347" s="104"/>
      <c r="Z2347" s="87" t="str">
        <f t="shared" si="516"/>
        <v>USA</v>
      </c>
      <c r="AA2347" s="87" t="str">
        <f t="shared" si="517"/>
        <v>USA</v>
      </c>
      <c r="AB2347" s="82" cm="1">
        <f t="array" ref="AB2347">VLOOKUP(B2347,'GDP per Capita'!$T$2:$V$4235,COLUMN('GDP per Capita'!$V:$V)-COLUMN('GDP per Capita'!$S:$S),FALSE)</f>
        <v>63809.64</v>
      </c>
      <c r="AC2347" s="82">
        <f t="shared" si="521"/>
        <v>63809.64</v>
      </c>
      <c r="AD2347" s="82">
        <f t="shared" si="522"/>
        <v>63809.64</v>
      </c>
      <c r="AE2347" s="88">
        <f t="shared" si="518"/>
        <v>6.7653291885050593E-3</v>
      </c>
    </row>
    <row r="2348" spans="1:31">
      <c r="A2348" s="77" t="s">
        <v>1011</v>
      </c>
      <c r="B2348" s="77">
        <v>2347</v>
      </c>
      <c r="C2348" s="77" t="s">
        <v>29</v>
      </c>
      <c r="D2348" s="77" t="s">
        <v>29</v>
      </c>
      <c r="E2348" s="77">
        <v>2018</v>
      </c>
      <c r="F2348" s="77">
        <v>40.102554999999903</v>
      </c>
      <c r="G2348" s="77">
        <v>-105.36320790000001</v>
      </c>
      <c r="H2348" s="77">
        <v>1</v>
      </c>
      <c r="I2348" s="77" t="s">
        <v>1626</v>
      </c>
      <c r="J2348" s="77">
        <v>39.739236400000003</v>
      </c>
      <c r="K2348" s="77">
        <v>-104.9848623</v>
      </c>
      <c r="L2348" s="77">
        <v>103.404289622392</v>
      </c>
      <c r="M2348" s="77">
        <v>0</v>
      </c>
      <c r="N2348" s="77">
        <v>0</v>
      </c>
      <c r="O2348" s="77">
        <v>0</v>
      </c>
      <c r="P2348" s="87" cm="1">
        <f t="array" ref="P2348">IF($X2348="Non-local",VLOOKUP($E2348,$AI$64:$AW$68,COLUMN($AW:$AW)-COLUMN($AH:$AH),FALSE),IF($X2348="Unknown",VLOOKUP($E2348,$AI$71:$AW$75,COLUMN($AW:$AW)-COLUMN($AH:$AH),FALSE),0))</f>
        <v>0</v>
      </c>
      <c r="Q2348" s="87" cm="1">
        <f t="array" ref="Q2348">IF($X2348="Non-local",VLOOKUP($E2348,$AI$40:$AW$44,COLUMN($AW:$AW)-COLUMN($AH:$AH),FALSE),IF($X2348="Unknown",VLOOKUP($E2348,$AI$47:$AW$51,COLUMN($AW:$AW)-COLUMN($AH:$AH),FALSE),0))</f>
        <v>0</v>
      </c>
      <c r="R2348" s="87" cm="1">
        <f t="array" ref="R2348">IF($X2348="Non-local",VLOOKUP($E2348,$AI$88:$AW$92,COLUMN($AW:$AW)-COLUMN($AH:$AH),FALSE),IF($X2348="Unknown",VLOOKUP($E2348,$AI$95:$AW$99,COLUMN($AW:$AW)-COLUMN($AH:$AH),FALSE),0))</f>
        <v>0</v>
      </c>
      <c r="S2348" s="87" cm="1">
        <f t="array" ref="S2348">VLOOKUP($E2348,$AI$111:$AW$115,COLUMN($AW:$AW)-COLUMN($AH:$AH),FALSE)</f>
        <v>431.69321999999994</v>
      </c>
      <c r="T2348" s="104">
        <f t="shared" si="514"/>
        <v>0</v>
      </c>
      <c r="U2348" s="104">
        <f t="shared" si="515"/>
        <v>431.69321999999994</v>
      </c>
      <c r="V2348" s="87" cm="1">
        <f t="array" ref="V2348">VLOOKUP($E2348,$AI$118:$AW$122,COLUMN($AW:$AW)-COLUMN($AH:$AH),FALSE)</f>
        <v>0</v>
      </c>
      <c r="W2348" s="87" t="str">
        <f t="shared" si="519"/>
        <v>Domestic</v>
      </c>
      <c r="X2348" s="87" t="str">
        <f t="shared" si="520"/>
        <v>Local</v>
      </c>
      <c r="Y2348" s="104"/>
      <c r="Z2348" s="87" t="str">
        <f t="shared" si="516"/>
        <v>USA</v>
      </c>
      <c r="AA2348" s="87" t="str">
        <f t="shared" si="517"/>
        <v>USA</v>
      </c>
      <c r="AB2348" s="82" cm="1">
        <f t="array" ref="AB2348">VLOOKUP(B2348,'GDP per Capita'!$T$2:$V$4235,COLUMN('GDP per Capita'!$V:$V)-COLUMN('GDP per Capita'!$S:$S),FALSE)</f>
        <v>63809.64</v>
      </c>
      <c r="AC2348" s="82">
        <f t="shared" si="521"/>
        <v>63809.64</v>
      </c>
      <c r="AD2348" s="82">
        <f t="shared" si="522"/>
        <v>63809.64</v>
      </c>
      <c r="AE2348" s="88">
        <f t="shared" si="518"/>
        <v>6.7653291885050593E-3</v>
      </c>
    </row>
    <row r="2349" spans="1:31">
      <c r="A2349" s="77" t="s">
        <v>964</v>
      </c>
      <c r="B2349" s="77">
        <v>2348</v>
      </c>
      <c r="C2349" s="77" t="s">
        <v>29</v>
      </c>
      <c r="D2349" s="77" t="s">
        <v>29</v>
      </c>
      <c r="E2349" s="77">
        <v>2018</v>
      </c>
      <c r="F2349" s="77">
        <v>30.271128600000001</v>
      </c>
      <c r="G2349" s="77">
        <v>-97.743699500000005</v>
      </c>
      <c r="H2349" s="77">
        <v>0</v>
      </c>
      <c r="I2349" s="77" t="s">
        <v>1626</v>
      </c>
      <c r="J2349" s="77">
        <v>39.739236400000003</v>
      </c>
      <c r="K2349" s="77">
        <v>-104.9848623</v>
      </c>
      <c r="L2349" s="77">
        <v>2482.5261333786498</v>
      </c>
      <c r="M2349" s="77">
        <v>0.489436306617475</v>
      </c>
      <c r="N2349" s="77">
        <v>0</v>
      </c>
      <c r="O2349" s="77">
        <v>476.64501760870098</v>
      </c>
      <c r="P2349" s="87" cm="1">
        <f t="array" ref="P2349">IF($X2349="Non-local",VLOOKUP($E2349,$AI$64:$AW$68,COLUMN($AW:$AW)-COLUMN($AH:$AH),FALSE),IF($X2349="Unknown",VLOOKUP($E2349,$AI$71:$AW$75,COLUMN($AW:$AW)-COLUMN($AH:$AH),FALSE),0))</f>
        <v>284</v>
      </c>
      <c r="Q2349" s="87" cm="1">
        <f t="array" ref="Q2349">IF($X2349="Non-local",VLOOKUP($E2349,$AI$40:$AW$44,COLUMN($AW:$AW)-COLUMN($AH:$AH),FALSE),IF($X2349="Unknown",VLOOKUP($E2349,$AI$47:$AW$51,COLUMN($AW:$AW)-COLUMN($AH:$AH),FALSE),0))</f>
        <v>701.10299999999995</v>
      </c>
      <c r="R2349" s="87" cm="1">
        <f t="array" ref="R2349">IF($X2349="Non-local",VLOOKUP($E2349,$AI$88:$AW$92,COLUMN($AW:$AW)-COLUMN($AH:$AH),FALSE),IF($X2349="Unknown",VLOOKUP($E2349,$AI$95:$AW$99,COLUMN($AW:$AW)-COLUMN($AH:$AH),FALSE),0))</f>
        <v>0.15773661179887363</v>
      </c>
      <c r="S2349" s="87" cm="1">
        <f t="array" ref="S2349">VLOOKUP($E2349,$AI$111:$AW$115,COLUMN($AW:$AW)-COLUMN($AH:$AH),FALSE)</f>
        <v>431.69321999999994</v>
      </c>
      <c r="T2349" s="104">
        <f t="shared" si="514"/>
        <v>0.64717291841634861</v>
      </c>
      <c r="U2349" s="104">
        <f t="shared" si="515"/>
        <v>1893.4412376087009</v>
      </c>
      <c r="V2349" s="87" cm="1">
        <f t="array" ref="V2349">VLOOKUP($E2349,$AI$118:$AW$122,COLUMN($AW:$AW)-COLUMN($AH:$AH),FALSE)</f>
        <v>0</v>
      </c>
      <c r="W2349" s="87" t="str">
        <f t="shared" si="519"/>
        <v>Domestic</v>
      </c>
      <c r="X2349" s="87" t="str">
        <f t="shared" si="520"/>
        <v>Non-local</v>
      </c>
      <c r="Y2349" s="104"/>
      <c r="Z2349" s="87" t="str">
        <f t="shared" si="516"/>
        <v>USA</v>
      </c>
      <c r="AA2349" s="87" t="str">
        <f t="shared" si="517"/>
        <v>USA</v>
      </c>
      <c r="AB2349" s="82" cm="1">
        <f t="array" ref="AB2349">VLOOKUP(B2349,'GDP per Capita'!$T$2:$V$4235,COLUMN('GDP per Capita'!$V:$V)-COLUMN('GDP per Capita'!$S:$S),FALSE)</f>
        <v>63809.64</v>
      </c>
      <c r="AC2349" s="82">
        <f t="shared" si="521"/>
        <v>63809.64</v>
      </c>
      <c r="AD2349" s="82">
        <f t="shared" si="522"/>
        <v>63809.64</v>
      </c>
      <c r="AE2349" s="88">
        <f t="shared" si="518"/>
        <v>2.9673278796255566E-2</v>
      </c>
    </row>
    <row r="2350" spans="1:31">
      <c r="A2350" s="77" t="s">
        <v>911</v>
      </c>
      <c r="B2350" s="77">
        <v>2349</v>
      </c>
      <c r="C2350" s="77" t="s">
        <v>29</v>
      </c>
      <c r="D2350" s="77" t="s">
        <v>29</v>
      </c>
      <c r="E2350" s="77">
        <v>2018</v>
      </c>
      <c r="F2350" s="77">
        <v>42.3750997</v>
      </c>
      <c r="G2350" s="77">
        <v>-71.105615700000001</v>
      </c>
      <c r="H2350" s="77">
        <v>0</v>
      </c>
      <c r="I2350" s="77" t="s">
        <v>1626</v>
      </c>
      <c r="J2350" s="77">
        <v>39.739236400000003</v>
      </c>
      <c r="K2350" s="77">
        <v>-104.9848623</v>
      </c>
      <c r="L2350" s="77">
        <v>5673.7124855905204</v>
      </c>
      <c r="M2350" s="77">
        <v>0.96779995620830905</v>
      </c>
      <c r="N2350" s="77">
        <v>0</v>
      </c>
      <c r="O2350" s="77">
        <v>680.845498270863</v>
      </c>
      <c r="P2350" s="87" cm="1">
        <f t="array" ref="P2350">IF($X2350="Non-local",VLOOKUP($E2350,$AI$64:$AW$68,COLUMN($AW:$AW)-COLUMN($AH:$AH),FALSE),IF($X2350="Unknown",VLOOKUP($E2350,$AI$71:$AW$75,COLUMN($AW:$AW)-COLUMN($AH:$AH),FALSE),0))</f>
        <v>284</v>
      </c>
      <c r="Q2350" s="87" cm="1">
        <f t="array" ref="Q2350">IF($X2350="Non-local",VLOOKUP($E2350,$AI$40:$AW$44,COLUMN($AW:$AW)-COLUMN($AH:$AH),FALSE),IF($X2350="Unknown",VLOOKUP($E2350,$AI$47:$AW$51,COLUMN($AW:$AW)-COLUMN($AH:$AH),FALSE),0))</f>
        <v>701.10299999999995</v>
      </c>
      <c r="R2350" s="87" cm="1">
        <f t="array" ref="R2350">IF($X2350="Non-local",VLOOKUP($E2350,$AI$88:$AW$92,COLUMN($AW:$AW)-COLUMN($AH:$AH),FALSE),IF($X2350="Unknown",VLOOKUP($E2350,$AI$95:$AW$99,COLUMN($AW:$AW)-COLUMN($AH:$AH),FALSE),0))</f>
        <v>0.15773661179887363</v>
      </c>
      <c r="S2350" s="87" cm="1">
        <f t="array" ref="S2350">VLOOKUP($E2350,$AI$111:$AW$115,COLUMN($AW:$AW)-COLUMN($AH:$AH),FALSE)</f>
        <v>431.69321999999994</v>
      </c>
      <c r="T2350" s="104">
        <f t="shared" si="514"/>
        <v>1.1255365680071827</v>
      </c>
      <c r="U2350" s="104">
        <f t="shared" si="515"/>
        <v>2097.6417182708628</v>
      </c>
      <c r="V2350" s="87" cm="1">
        <f t="array" ref="V2350">VLOOKUP($E2350,$AI$118:$AW$122,COLUMN($AW:$AW)-COLUMN($AH:$AH),FALSE)</f>
        <v>0</v>
      </c>
      <c r="W2350" s="87" t="str">
        <f t="shared" si="519"/>
        <v>Domestic</v>
      </c>
      <c r="X2350" s="87" t="str">
        <f t="shared" si="520"/>
        <v>Non-local</v>
      </c>
      <c r="Y2350" s="104"/>
      <c r="Z2350" s="87" t="str">
        <f t="shared" si="516"/>
        <v>USA</v>
      </c>
      <c r="AA2350" s="87" t="str">
        <f t="shared" si="517"/>
        <v>USA</v>
      </c>
      <c r="AB2350" s="82" cm="1">
        <f t="array" ref="AB2350">VLOOKUP(B2350,'GDP per Capita'!$T$2:$V$4235,COLUMN('GDP per Capita'!$V:$V)-COLUMN('GDP per Capita'!$S:$S),FALSE)</f>
        <v>63809.64</v>
      </c>
      <c r="AC2350" s="82">
        <f t="shared" si="521"/>
        <v>63809.64</v>
      </c>
      <c r="AD2350" s="82">
        <f t="shared" si="522"/>
        <v>63809.64</v>
      </c>
      <c r="AE2350" s="88">
        <f t="shared" si="518"/>
        <v>3.2873429755611576E-2</v>
      </c>
    </row>
    <row r="2351" spans="1:31">
      <c r="A2351" s="77" t="s">
        <v>1646</v>
      </c>
      <c r="B2351" s="77">
        <v>2350</v>
      </c>
      <c r="C2351" s="77" t="s">
        <v>29</v>
      </c>
      <c r="D2351" s="77" t="s">
        <v>29</v>
      </c>
      <c r="E2351" s="77">
        <v>2018</v>
      </c>
      <c r="F2351" s="77">
        <v>43.112157000000003</v>
      </c>
      <c r="G2351" s="77">
        <v>-77.483559</v>
      </c>
      <c r="H2351" s="77">
        <v>0</v>
      </c>
      <c r="I2351" s="77" t="s">
        <v>1626</v>
      </c>
      <c r="J2351" s="77">
        <v>39.739236400000003</v>
      </c>
      <c r="K2351" s="77">
        <v>-104.9848623</v>
      </c>
      <c r="L2351" s="77">
        <v>4625.3895831138798</v>
      </c>
      <c r="M2351" s="77">
        <v>0.82168274396202101</v>
      </c>
      <c r="N2351" s="77">
        <v>0</v>
      </c>
      <c r="O2351" s="77">
        <v>555.04674997366601</v>
      </c>
      <c r="P2351" s="87" cm="1">
        <f t="array" ref="P2351">IF($X2351="Non-local",VLOOKUP($E2351,$AI$64:$AW$68,COLUMN($AW:$AW)-COLUMN($AH:$AH),FALSE),IF($X2351="Unknown",VLOOKUP($E2351,$AI$71:$AW$75,COLUMN($AW:$AW)-COLUMN($AH:$AH),FALSE),0))</f>
        <v>284</v>
      </c>
      <c r="Q2351" s="87" cm="1">
        <f t="array" ref="Q2351">IF($X2351="Non-local",VLOOKUP($E2351,$AI$40:$AW$44,COLUMN($AW:$AW)-COLUMN($AH:$AH),FALSE),IF($X2351="Unknown",VLOOKUP($E2351,$AI$47:$AW$51,COLUMN($AW:$AW)-COLUMN($AH:$AH),FALSE),0))</f>
        <v>701.10299999999995</v>
      </c>
      <c r="R2351" s="87" cm="1">
        <f t="array" ref="R2351">IF($X2351="Non-local",VLOOKUP($E2351,$AI$88:$AW$92,COLUMN($AW:$AW)-COLUMN($AH:$AH),FALSE),IF($X2351="Unknown",VLOOKUP($E2351,$AI$95:$AW$99,COLUMN($AW:$AW)-COLUMN($AH:$AH),FALSE),0))</f>
        <v>0.15773661179887363</v>
      </c>
      <c r="S2351" s="87" cm="1">
        <f t="array" ref="S2351">VLOOKUP($E2351,$AI$111:$AW$115,COLUMN($AW:$AW)-COLUMN($AH:$AH),FALSE)</f>
        <v>431.69321999999994</v>
      </c>
      <c r="T2351" s="104">
        <f t="shared" si="514"/>
        <v>0.97941935576089467</v>
      </c>
      <c r="U2351" s="104">
        <f t="shared" si="515"/>
        <v>1971.842969973666</v>
      </c>
      <c r="V2351" s="87" cm="1">
        <f t="array" ref="V2351">VLOOKUP($E2351,$AI$118:$AW$122,COLUMN($AW:$AW)-COLUMN($AH:$AH),FALSE)</f>
        <v>0</v>
      </c>
      <c r="W2351" s="87" t="str">
        <f t="shared" si="519"/>
        <v>Domestic</v>
      </c>
      <c r="X2351" s="87" t="str">
        <f t="shared" si="520"/>
        <v>Non-local</v>
      </c>
      <c r="Y2351" s="104"/>
      <c r="Z2351" s="87" t="str">
        <f t="shared" si="516"/>
        <v>USA</v>
      </c>
      <c r="AA2351" s="87" t="str">
        <f t="shared" si="517"/>
        <v>USA</v>
      </c>
      <c r="AB2351" s="82" cm="1">
        <f t="array" ref="AB2351">VLOOKUP(B2351,'GDP per Capita'!$T$2:$V$4235,COLUMN('GDP per Capita'!$V:$V)-COLUMN('GDP per Capita'!$S:$S),FALSE)</f>
        <v>63809.64</v>
      </c>
      <c r="AC2351" s="82">
        <f t="shared" si="521"/>
        <v>63809.64</v>
      </c>
      <c r="AD2351" s="82">
        <f t="shared" si="522"/>
        <v>63809.64</v>
      </c>
      <c r="AE2351" s="88">
        <f t="shared" si="518"/>
        <v>3.0901960424375784E-2</v>
      </c>
    </row>
    <row r="2352" spans="1:31">
      <c r="A2352" s="77" t="s">
        <v>886</v>
      </c>
      <c r="B2352" s="77">
        <v>2351</v>
      </c>
      <c r="C2352" s="77" t="s">
        <v>29</v>
      </c>
      <c r="D2352" s="77" t="s">
        <v>29</v>
      </c>
      <c r="E2352" s="77">
        <v>2018</v>
      </c>
      <c r="F2352" s="77">
        <v>39.284749400000003</v>
      </c>
      <c r="G2352" s="77">
        <v>-76.620474639699793</v>
      </c>
      <c r="H2352" s="77">
        <v>0</v>
      </c>
      <c r="I2352" s="77" t="s">
        <v>1626</v>
      </c>
      <c r="J2352" s="77">
        <v>39.739236400000003</v>
      </c>
      <c r="K2352" s="77">
        <v>-104.9848623</v>
      </c>
      <c r="L2352" s="77">
        <v>4847.1652845491499</v>
      </c>
      <c r="M2352" s="77">
        <v>0.85606792474089199</v>
      </c>
      <c r="N2352" s="77">
        <v>0</v>
      </c>
      <c r="O2352" s="77">
        <v>581.659834145898</v>
      </c>
      <c r="P2352" s="87" cm="1">
        <f t="array" ref="P2352">IF($X2352="Non-local",VLOOKUP($E2352,$AI$64:$AW$68,COLUMN($AW:$AW)-COLUMN($AH:$AH),FALSE),IF($X2352="Unknown",VLOOKUP($E2352,$AI$71:$AW$75,COLUMN($AW:$AW)-COLUMN($AH:$AH),FALSE),0))</f>
        <v>284</v>
      </c>
      <c r="Q2352" s="87" cm="1">
        <f t="array" ref="Q2352">IF($X2352="Non-local",VLOOKUP($E2352,$AI$40:$AW$44,COLUMN($AW:$AW)-COLUMN($AH:$AH),FALSE),IF($X2352="Unknown",VLOOKUP($E2352,$AI$47:$AW$51,COLUMN($AW:$AW)-COLUMN($AH:$AH),FALSE),0))</f>
        <v>701.10299999999995</v>
      </c>
      <c r="R2352" s="87" cm="1">
        <f t="array" ref="R2352">IF($X2352="Non-local",VLOOKUP($E2352,$AI$88:$AW$92,COLUMN($AW:$AW)-COLUMN($AH:$AH),FALSE),IF($X2352="Unknown",VLOOKUP($E2352,$AI$95:$AW$99,COLUMN($AW:$AW)-COLUMN($AH:$AH),FALSE),0))</f>
        <v>0.15773661179887363</v>
      </c>
      <c r="S2352" s="87" cm="1">
        <f t="array" ref="S2352">VLOOKUP($E2352,$AI$111:$AW$115,COLUMN($AW:$AW)-COLUMN($AH:$AH),FALSE)</f>
        <v>431.69321999999994</v>
      </c>
      <c r="T2352" s="104">
        <f t="shared" si="514"/>
        <v>1.0138045365397657</v>
      </c>
      <c r="U2352" s="104">
        <f t="shared" si="515"/>
        <v>1998.456054145898</v>
      </c>
      <c r="V2352" s="87" cm="1">
        <f t="array" ref="V2352">VLOOKUP($E2352,$AI$118:$AW$122,COLUMN($AW:$AW)-COLUMN($AH:$AH),FALSE)</f>
        <v>0</v>
      </c>
      <c r="W2352" s="87" t="str">
        <f t="shared" si="519"/>
        <v>Domestic</v>
      </c>
      <c r="X2352" s="87" t="str">
        <f t="shared" si="520"/>
        <v>Non-local</v>
      </c>
      <c r="Y2352" s="104"/>
      <c r="Z2352" s="87" t="str">
        <f t="shared" si="516"/>
        <v>USA</v>
      </c>
      <c r="AA2352" s="87" t="str">
        <f t="shared" si="517"/>
        <v>USA</v>
      </c>
      <c r="AB2352" s="82" cm="1">
        <f t="array" ref="AB2352">VLOOKUP(B2352,'GDP per Capita'!$T$2:$V$4235,COLUMN('GDP per Capita'!$V:$V)-COLUMN('GDP per Capita'!$S:$S),FALSE)</f>
        <v>63809.64</v>
      </c>
      <c r="AC2352" s="82">
        <f t="shared" si="521"/>
        <v>63809.64</v>
      </c>
      <c r="AD2352" s="82">
        <f t="shared" si="522"/>
        <v>63809.64</v>
      </c>
      <c r="AE2352" s="88">
        <f t="shared" si="518"/>
        <v>3.1319030387037101E-2</v>
      </c>
    </row>
    <row r="2353" spans="1:31">
      <c r="A2353" s="77" t="s">
        <v>886</v>
      </c>
      <c r="B2353" s="77">
        <v>2352</v>
      </c>
      <c r="C2353" s="77" t="s">
        <v>29</v>
      </c>
      <c r="D2353" s="77" t="s">
        <v>29</v>
      </c>
      <c r="E2353" s="77">
        <v>2018</v>
      </c>
      <c r="F2353" s="77">
        <v>39.284749400000003</v>
      </c>
      <c r="G2353" s="77">
        <v>-76.620474639699793</v>
      </c>
      <c r="H2353" s="77">
        <v>0</v>
      </c>
      <c r="I2353" s="77" t="s">
        <v>1626</v>
      </c>
      <c r="J2353" s="77">
        <v>39.739236400000003</v>
      </c>
      <c r="K2353" s="77">
        <v>-104.9848623</v>
      </c>
      <c r="L2353" s="77">
        <v>4847.1652845491499</v>
      </c>
      <c r="M2353" s="77">
        <v>0.85606792474089199</v>
      </c>
      <c r="N2353" s="77">
        <v>0</v>
      </c>
      <c r="O2353" s="77">
        <v>581.659834145898</v>
      </c>
      <c r="P2353" s="87" cm="1">
        <f t="array" ref="P2353">IF($X2353="Non-local",VLOOKUP($E2353,$AI$64:$AW$68,COLUMN($AW:$AW)-COLUMN($AH:$AH),FALSE),IF($X2353="Unknown",VLOOKUP($E2353,$AI$71:$AW$75,COLUMN($AW:$AW)-COLUMN($AH:$AH),FALSE),0))</f>
        <v>284</v>
      </c>
      <c r="Q2353" s="87" cm="1">
        <f t="array" ref="Q2353">IF($X2353="Non-local",VLOOKUP($E2353,$AI$40:$AW$44,COLUMN($AW:$AW)-COLUMN($AH:$AH),FALSE),IF($X2353="Unknown",VLOOKUP($E2353,$AI$47:$AW$51,COLUMN($AW:$AW)-COLUMN($AH:$AH),FALSE),0))</f>
        <v>701.10299999999995</v>
      </c>
      <c r="R2353" s="87" cm="1">
        <f t="array" ref="R2353">IF($X2353="Non-local",VLOOKUP($E2353,$AI$88:$AW$92,COLUMN($AW:$AW)-COLUMN($AH:$AH),FALSE),IF($X2353="Unknown",VLOOKUP($E2353,$AI$95:$AW$99,COLUMN($AW:$AW)-COLUMN($AH:$AH),FALSE),0))</f>
        <v>0.15773661179887363</v>
      </c>
      <c r="S2353" s="87" cm="1">
        <f t="array" ref="S2353">VLOOKUP($E2353,$AI$111:$AW$115,COLUMN($AW:$AW)-COLUMN($AH:$AH),FALSE)</f>
        <v>431.69321999999994</v>
      </c>
      <c r="T2353" s="104">
        <f t="shared" si="514"/>
        <v>1.0138045365397657</v>
      </c>
      <c r="U2353" s="104">
        <f t="shared" si="515"/>
        <v>1998.456054145898</v>
      </c>
      <c r="V2353" s="87" cm="1">
        <f t="array" ref="V2353">VLOOKUP($E2353,$AI$118:$AW$122,COLUMN($AW:$AW)-COLUMN($AH:$AH),FALSE)</f>
        <v>0</v>
      </c>
      <c r="W2353" s="87" t="str">
        <f t="shared" si="519"/>
        <v>Domestic</v>
      </c>
      <c r="X2353" s="87" t="str">
        <f t="shared" si="520"/>
        <v>Non-local</v>
      </c>
      <c r="Y2353" s="104"/>
      <c r="Z2353" s="87" t="str">
        <f t="shared" si="516"/>
        <v>USA</v>
      </c>
      <c r="AA2353" s="87" t="str">
        <f t="shared" si="517"/>
        <v>USA</v>
      </c>
      <c r="AB2353" s="82" cm="1">
        <f t="array" ref="AB2353">VLOOKUP(B2353,'GDP per Capita'!$T$2:$V$4235,COLUMN('GDP per Capita'!$V:$V)-COLUMN('GDP per Capita'!$S:$S),FALSE)</f>
        <v>63809.64</v>
      </c>
      <c r="AC2353" s="82">
        <f t="shared" si="521"/>
        <v>63809.64</v>
      </c>
      <c r="AD2353" s="82">
        <f t="shared" si="522"/>
        <v>63809.64</v>
      </c>
      <c r="AE2353" s="88">
        <f t="shared" si="518"/>
        <v>3.1319030387037101E-2</v>
      </c>
    </row>
    <row r="2354" spans="1:31">
      <c r="A2354" s="77" t="s">
        <v>882</v>
      </c>
      <c r="B2354" s="77">
        <v>2353</v>
      </c>
      <c r="C2354" s="77" t="s">
        <v>29</v>
      </c>
      <c r="D2354" s="77" t="s">
        <v>29</v>
      </c>
      <c r="E2354" s="77">
        <v>2018</v>
      </c>
      <c r="F2354" s="77">
        <v>39.004607</v>
      </c>
      <c r="G2354" s="77">
        <v>-76.875683800000004</v>
      </c>
      <c r="H2354" s="77">
        <v>0</v>
      </c>
      <c r="I2354" s="77" t="s">
        <v>1626</v>
      </c>
      <c r="J2354" s="77">
        <v>39.739236400000003</v>
      </c>
      <c r="K2354" s="77">
        <v>-104.9848623</v>
      </c>
      <c r="L2354" s="77">
        <v>4815.3708899909698</v>
      </c>
      <c r="M2354" s="77">
        <v>0.85179402930986003</v>
      </c>
      <c r="N2354" s="77">
        <v>0</v>
      </c>
      <c r="O2354" s="77">
        <v>577.844506798917</v>
      </c>
      <c r="P2354" s="87" cm="1">
        <f t="array" ref="P2354">IF($X2354="Non-local",VLOOKUP($E2354,$AI$64:$AW$68,COLUMN($AW:$AW)-COLUMN($AH:$AH),FALSE),IF($X2354="Unknown",VLOOKUP($E2354,$AI$71:$AW$75,COLUMN($AW:$AW)-COLUMN($AH:$AH),FALSE),0))</f>
        <v>284</v>
      </c>
      <c r="Q2354" s="87" cm="1">
        <f t="array" ref="Q2354">IF($X2354="Non-local",VLOOKUP($E2354,$AI$40:$AW$44,COLUMN($AW:$AW)-COLUMN($AH:$AH),FALSE),IF($X2354="Unknown",VLOOKUP($E2354,$AI$47:$AW$51,COLUMN($AW:$AW)-COLUMN($AH:$AH),FALSE),0))</f>
        <v>701.10299999999995</v>
      </c>
      <c r="R2354" s="87" cm="1">
        <f t="array" ref="R2354">IF($X2354="Non-local",VLOOKUP($E2354,$AI$88:$AW$92,COLUMN($AW:$AW)-COLUMN($AH:$AH),FALSE),IF($X2354="Unknown",VLOOKUP($E2354,$AI$95:$AW$99,COLUMN($AW:$AW)-COLUMN($AH:$AH),FALSE),0))</f>
        <v>0.15773661179887363</v>
      </c>
      <c r="S2354" s="87" cm="1">
        <f t="array" ref="S2354">VLOOKUP($E2354,$AI$111:$AW$115,COLUMN($AW:$AW)-COLUMN($AH:$AH),FALSE)</f>
        <v>431.69321999999994</v>
      </c>
      <c r="T2354" s="104">
        <f t="shared" si="514"/>
        <v>1.0095306411087337</v>
      </c>
      <c r="U2354" s="104">
        <f t="shared" si="515"/>
        <v>1994.6407267989168</v>
      </c>
      <c r="V2354" s="87" cm="1">
        <f t="array" ref="V2354">VLOOKUP($E2354,$AI$118:$AW$122,COLUMN($AW:$AW)-COLUMN($AH:$AH),FALSE)</f>
        <v>0</v>
      </c>
      <c r="W2354" s="87" t="str">
        <f t="shared" si="519"/>
        <v>Domestic</v>
      </c>
      <c r="X2354" s="87" t="str">
        <f t="shared" si="520"/>
        <v>Non-local</v>
      </c>
      <c r="Y2354" s="104"/>
      <c r="Z2354" s="87" t="str">
        <f t="shared" si="516"/>
        <v>USA</v>
      </c>
      <c r="AA2354" s="87" t="str">
        <f t="shared" si="517"/>
        <v>USA</v>
      </c>
      <c r="AB2354" s="82" cm="1">
        <f t="array" ref="AB2354">VLOOKUP(B2354,'GDP per Capita'!$T$2:$V$4235,COLUMN('GDP per Capita'!$V:$V)-COLUMN('GDP per Capita'!$S:$S),FALSE)</f>
        <v>63809.64</v>
      </c>
      <c r="AC2354" s="82">
        <f t="shared" si="521"/>
        <v>63809.64</v>
      </c>
      <c r="AD2354" s="82">
        <f t="shared" si="522"/>
        <v>63809.64</v>
      </c>
      <c r="AE2354" s="88">
        <f t="shared" si="518"/>
        <v>3.1259238052415227E-2</v>
      </c>
    </row>
    <row r="2355" spans="1:31">
      <c r="A2355" s="77" t="s">
        <v>328</v>
      </c>
      <c r="B2355" s="77">
        <v>2354</v>
      </c>
      <c r="C2355" s="77" t="s">
        <v>328</v>
      </c>
      <c r="D2355" s="77" t="s">
        <v>31</v>
      </c>
      <c r="E2355" s="77">
        <v>2018</v>
      </c>
      <c r="F2355" s="77">
        <v>52.500169799999902</v>
      </c>
      <c r="G2355" s="77">
        <v>5.7480820999999898</v>
      </c>
      <c r="H2355" s="77">
        <v>0</v>
      </c>
      <c r="I2355" s="77" t="s">
        <v>1626</v>
      </c>
      <c r="J2355" s="77">
        <v>39.739236400000003</v>
      </c>
      <c r="K2355" s="77">
        <v>-104.9848623</v>
      </c>
      <c r="L2355" s="77">
        <v>15574.7727339131</v>
      </c>
      <c r="M2355" s="77">
        <v>2.39980904016145</v>
      </c>
      <c r="N2355" s="77">
        <v>0</v>
      </c>
      <c r="O2355" s="77">
        <v>1635.3511370608701</v>
      </c>
      <c r="P2355" s="87" cm="1">
        <f t="array" ref="P2355">IF($X2355="Non-local",VLOOKUP($E2355,$AI$64:$AW$68,COLUMN($AW:$AW)-COLUMN($AH:$AH),FALSE),IF($X2355="Unknown",VLOOKUP($E2355,$AI$71:$AW$75,COLUMN($AW:$AW)-COLUMN($AH:$AH),FALSE),0))</f>
        <v>284</v>
      </c>
      <c r="Q2355" s="87" cm="1">
        <f t="array" ref="Q2355">IF($X2355="Non-local",VLOOKUP($E2355,$AI$40:$AW$44,COLUMN($AW:$AW)-COLUMN($AH:$AH),FALSE),IF($X2355="Unknown",VLOOKUP($E2355,$AI$47:$AW$51,COLUMN($AW:$AW)-COLUMN($AH:$AH),FALSE),0))</f>
        <v>701.10299999999995</v>
      </c>
      <c r="R2355" s="87" cm="1">
        <f t="array" ref="R2355">IF($X2355="Non-local",VLOOKUP($E2355,$AI$88:$AW$92,COLUMN($AW:$AW)-COLUMN($AH:$AH),FALSE),IF($X2355="Unknown",VLOOKUP($E2355,$AI$95:$AW$99,COLUMN($AW:$AW)-COLUMN($AH:$AH),FALSE),0))</f>
        <v>0.15773661179887363</v>
      </c>
      <c r="S2355" s="87" cm="1">
        <f t="array" ref="S2355">VLOOKUP($E2355,$AI$111:$AW$115,COLUMN($AW:$AW)-COLUMN($AH:$AH),FALSE)</f>
        <v>431.69321999999994</v>
      </c>
      <c r="T2355" s="104">
        <f t="shared" si="514"/>
        <v>2.5575456519603237</v>
      </c>
      <c r="U2355" s="104">
        <f t="shared" si="515"/>
        <v>3052.14735706087</v>
      </c>
      <c r="V2355" s="87" cm="1">
        <f t="array" ref="V2355">VLOOKUP($E2355,$AI$118:$AW$122,COLUMN($AW:$AW)-COLUMN($AH:$AH),FALSE)</f>
        <v>0</v>
      </c>
      <c r="W2355" s="87" t="str">
        <f t="shared" si="519"/>
        <v>International</v>
      </c>
      <c r="X2355" s="87" t="str">
        <f t="shared" si="520"/>
        <v>Non-local</v>
      </c>
      <c r="Y2355" s="104"/>
      <c r="Z2355" s="87" t="str">
        <f t="shared" si="516"/>
        <v>Netherlands</v>
      </c>
      <c r="AA2355" s="87" t="str">
        <f t="shared" si="517"/>
        <v>Europe</v>
      </c>
      <c r="AB2355" s="82" cm="1">
        <f t="array" ref="AB2355">VLOOKUP(B2355,'GDP per Capita'!$T$2:$V$4235,COLUMN('GDP per Capita'!$V:$V)-COLUMN('GDP per Capita'!$S:$S),FALSE)</f>
        <v>53666.48</v>
      </c>
      <c r="AC2355" s="82">
        <f t="shared" si="521"/>
        <v>53666.48</v>
      </c>
      <c r="AD2355" s="82">
        <f t="shared" si="522"/>
        <v>53666.48</v>
      </c>
      <c r="AE2355" s="88">
        <f t="shared" si="518"/>
        <v>5.6872508818556197E-2</v>
      </c>
    </row>
    <row r="2356" spans="1:31">
      <c r="A2356" s="77" t="s">
        <v>954</v>
      </c>
      <c r="B2356" s="77">
        <v>2355</v>
      </c>
      <c r="C2356" s="77" t="s">
        <v>29</v>
      </c>
      <c r="D2356" s="77" t="s">
        <v>29</v>
      </c>
      <c r="E2356" s="77">
        <v>2018</v>
      </c>
      <c r="F2356" s="77">
        <v>39.734838099999997</v>
      </c>
      <c r="G2356" s="77">
        <v>-104.9653271</v>
      </c>
      <c r="H2356" s="77">
        <v>1</v>
      </c>
      <c r="I2356" s="77" t="s">
        <v>1626</v>
      </c>
      <c r="J2356" s="77">
        <v>39.739236400000003</v>
      </c>
      <c r="K2356" s="77">
        <v>-104.9848623</v>
      </c>
      <c r="L2356" s="77">
        <v>3.4810610096224801</v>
      </c>
      <c r="M2356" s="77">
        <v>0</v>
      </c>
      <c r="N2356" s="77">
        <v>0</v>
      </c>
      <c r="O2356" s="77">
        <v>0</v>
      </c>
      <c r="P2356" s="87" cm="1">
        <f t="array" ref="P2356">IF($X2356="Non-local",VLOOKUP($E2356,$AI$64:$AW$68,COLUMN($AW:$AW)-COLUMN($AH:$AH),FALSE),IF($X2356="Unknown",VLOOKUP($E2356,$AI$71:$AW$75,COLUMN($AW:$AW)-COLUMN($AH:$AH),FALSE),0))</f>
        <v>0</v>
      </c>
      <c r="Q2356" s="87" cm="1">
        <f t="array" ref="Q2356">IF($X2356="Non-local",VLOOKUP($E2356,$AI$40:$AW$44,COLUMN($AW:$AW)-COLUMN($AH:$AH),FALSE),IF($X2356="Unknown",VLOOKUP($E2356,$AI$47:$AW$51,COLUMN($AW:$AW)-COLUMN($AH:$AH),FALSE),0))</f>
        <v>0</v>
      </c>
      <c r="R2356" s="87" cm="1">
        <f t="array" ref="R2356">IF($X2356="Non-local",VLOOKUP($E2356,$AI$88:$AW$92,COLUMN($AW:$AW)-COLUMN($AH:$AH),FALSE),IF($X2356="Unknown",VLOOKUP($E2356,$AI$95:$AW$99,COLUMN($AW:$AW)-COLUMN($AH:$AH),FALSE),0))</f>
        <v>0</v>
      </c>
      <c r="S2356" s="87" cm="1">
        <f t="array" ref="S2356">VLOOKUP($E2356,$AI$111:$AW$115,COLUMN($AW:$AW)-COLUMN($AH:$AH),FALSE)</f>
        <v>431.69321999999994</v>
      </c>
      <c r="T2356" s="104">
        <f t="shared" si="514"/>
        <v>0</v>
      </c>
      <c r="U2356" s="104">
        <f t="shared" si="515"/>
        <v>431.69321999999994</v>
      </c>
      <c r="V2356" s="87" cm="1">
        <f t="array" ref="V2356">VLOOKUP($E2356,$AI$118:$AW$122,COLUMN($AW:$AW)-COLUMN($AH:$AH),FALSE)</f>
        <v>0</v>
      </c>
      <c r="W2356" s="87" t="str">
        <f t="shared" si="519"/>
        <v>Domestic</v>
      </c>
      <c r="X2356" s="87" t="str">
        <f t="shared" si="520"/>
        <v>Local</v>
      </c>
      <c r="Y2356" s="104"/>
      <c r="Z2356" s="87" t="str">
        <f t="shared" si="516"/>
        <v>USA</v>
      </c>
      <c r="AA2356" s="87" t="str">
        <f t="shared" si="517"/>
        <v>USA</v>
      </c>
      <c r="AB2356" s="82" cm="1">
        <f t="array" ref="AB2356">VLOOKUP(B2356,'GDP per Capita'!$T$2:$V$4235,COLUMN('GDP per Capita'!$V:$V)-COLUMN('GDP per Capita'!$S:$S),FALSE)</f>
        <v>63809.64</v>
      </c>
      <c r="AC2356" s="82">
        <f t="shared" si="521"/>
        <v>63809.64</v>
      </c>
      <c r="AD2356" s="82">
        <f t="shared" si="522"/>
        <v>63809.64</v>
      </c>
      <c r="AE2356" s="88">
        <f t="shared" si="518"/>
        <v>6.7653291885050593E-3</v>
      </c>
    </row>
    <row r="2357" spans="1:31">
      <c r="A2357" s="77" t="s">
        <v>927</v>
      </c>
      <c r="B2357" s="77">
        <v>2356</v>
      </c>
      <c r="C2357" s="77" t="s">
        <v>29</v>
      </c>
      <c r="D2357" s="77" t="s">
        <v>29</v>
      </c>
      <c r="E2357" s="77">
        <v>2018</v>
      </c>
      <c r="F2357" s="77">
        <v>34.147645199999999</v>
      </c>
      <c r="G2357" s="77">
        <v>-118.1444779</v>
      </c>
      <c r="H2357" s="77">
        <v>0</v>
      </c>
      <c r="I2357" s="77" t="s">
        <v>1626</v>
      </c>
      <c r="J2357" s="77">
        <v>39.739236400000003</v>
      </c>
      <c r="K2357" s="77">
        <v>-104.9848623</v>
      </c>
      <c r="L2357" s="77">
        <v>2645.1496364796199</v>
      </c>
      <c r="M2357" s="77">
        <v>0.51090989055564195</v>
      </c>
      <c r="N2357" s="77">
        <v>0</v>
      </c>
      <c r="O2357" s="77">
        <v>507.868730204087</v>
      </c>
      <c r="P2357" s="87" cm="1">
        <f t="array" ref="P2357">IF($X2357="Non-local",VLOOKUP($E2357,$AI$64:$AW$68,COLUMN($AW:$AW)-COLUMN($AH:$AH),FALSE),IF($X2357="Unknown",VLOOKUP($E2357,$AI$71:$AW$75,COLUMN($AW:$AW)-COLUMN($AH:$AH),FALSE),0))</f>
        <v>284</v>
      </c>
      <c r="Q2357" s="87" cm="1">
        <f t="array" ref="Q2357">IF($X2357="Non-local",VLOOKUP($E2357,$AI$40:$AW$44,COLUMN($AW:$AW)-COLUMN($AH:$AH),FALSE),IF($X2357="Unknown",VLOOKUP($E2357,$AI$47:$AW$51,COLUMN($AW:$AW)-COLUMN($AH:$AH),FALSE),0))</f>
        <v>701.10299999999995</v>
      </c>
      <c r="R2357" s="87" cm="1">
        <f t="array" ref="R2357">IF($X2357="Non-local",VLOOKUP($E2357,$AI$88:$AW$92,COLUMN($AW:$AW)-COLUMN($AH:$AH),FALSE),IF($X2357="Unknown",VLOOKUP($E2357,$AI$95:$AW$99,COLUMN($AW:$AW)-COLUMN($AH:$AH),FALSE),0))</f>
        <v>0.15773661179887363</v>
      </c>
      <c r="S2357" s="87" cm="1">
        <f t="array" ref="S2357">VLOOKUP($E2357,$AI$111:$AW$115,COLUMN($AW:$AW)-COLUMN($AH:$AH),FALSE)</f>
        <v>431.69321999999994</v>
      </c>
      <c r="T2357" s="104">
        <f t="shared" si="514"/>
        <v>0.66864650235451561</v>
      </c>
      <c r="U2357" s="104">
        <f t="shared" si="515"/>
        <v>1924.6649502040868</v>
      </c>
      <c r="V2357" s="87" cm="1">
        <f t="array" ref="V2357">VLOOKUP($E2357,$AI$118:$AW$122,COLUMN($AW:$AW)-COLUMN($AH:$AH),FALSE)</f>
        <v>0</v>
      </c>
      <c r="W2357" s="87" t="str">
        <f t="shared" si="519"/>
        <v>Domestic</v>
      </c>
      <c r="X2357" s="87" t="str">
        <f t="shared" si="520"/>
        <v>Non-local</v>
      </c>
      <c r="Y2357" s="104"/>
      <c r="Z2357" s="87" t="str">
        <f t="shared" si="516"/>
        <v>USA</v>
      </c>
      <c r="AA2357" s="87" t="str">
        <f t="shared" si="517"/>
        <v>USA</v>
      </c>
      <c r="AB2357" s="82" cm="1">
        <f t="array" ref="AB2357">VLOOKUP(B2357,'GDP per Capita'!$T$2:$V$4235,COLUMN('GDP per Capita'!$V:$V)-COLUMN('GDP per Capita'!$S:$S),FALSE)</f>
        <v>63809.64</v>
      </c>
      <c r="AC2357" s="82">
        <f t="shared" si="521"/>
        <v>63809.64</v>
      </c>
      <c r="AD2357" s="82">
        <f t="shared" si="522"/>
        <v>63809.64</v>
      </c>
      <c r="AE2357" s="88">
        <f t="shared" si="518"/>
        <v>3.0162604744425559E-2</v>
      </c>
    </row>
    <row r="2358" spans="1:31">
      <c r="A2358" s="77" t="s">
        <v>1647</v>
      </c>
      <c r="B2358" s="77">
        <v>2357</v>
      </c>
      <c r="C2358" s="77" t="s">
        <v>29</v>
      </c>
      <c r="D2358" s="77" t="s">
        <v>29</v>
      </c>
      <c r="E2358" s="77">
        <v>2018</v>
      </c>
      <c r="F2358" s="77">
        <v>41.683381299999901</v>
      </c>
      <c r="G2358" s="77">
        <v>-86.250006600000006</v>
      </c>
      <c r="H2358" s="77">
        <v>0</v>
      </c>
      <c r="I2358" s="77" t="s">
        <v>1626</v>
      </c>
      <c r="J2358" s="77">
        <v>39.739236400000003</v>
      </c>
      <c r="K2358" s="77">
        <v>-104.9848623</v>
      </c>
      <c r="L2358" s="77">
        <v>3181.20057216847</v>
      </c>
      <c r="M2358" s="77">
        <v>0.59177166991205798</v>
      </c>
      <c r="N2358" s="77">
        <v>0</v>
      </c>
      <c r="O2358" s="77">
        <v>610.79050985634603</v>
      </c>
      <c r="P2358" s="87" cm="1">
        <f t="array" ref="P2358">IF($X2358="Non-local",VLOOKUP($E2358,$AI$64:$AW$68,COLUMN($AW:$AW)-COLUMN($AH:$AH),FALSE),IF($X2358="Unknown",VLOOKUP($E2358,$AI$71:$AW$75,COLUMN($AW:$AW)-COLUMN($AH:$AH),FALSE),0))</f>
        <v>284</v>
      </c>
      <c r="Q2358" s="87" cm="1">
        <f t="array" ref="Q2358">IF($X2358="Non-local",VLOOKUP($E2358,$AI$40:$AW$44,COLUMN($AW:$AW)-COLUMN($AH:$AH),FALSE),IF($X2358="Unknown",VLOOKUP($E2358,$AI$47:$AW$51,COLUMN($AW:$AW)-COLUMN($AH:$AH),FALSE),0))</f>
        <v>701.10299999999995</v>
      </c>
      <c r="R2358" s="87" cm="1">
        <f t="array" ref="R2358">IF($X2358="Non-local",VLOOKUP($E2358,$AI$88:$AW$92,COLUMN($AW:$AW)-COLUMN($AH:$AH),FALSE),IF($X2358="Unknown",VLOOKUP($E2358,$AI$95:$AW$99,COLUMN($AW:$AW)-COLUMN($AH:$AH),FALSE),0))</f>
        <v>0.15773661179887363</v>
      </c>
      <c r="S2358" s="87" cm="1">
        <f t="array" ref="S2358">VLOOKUP($E2358,$AI$111:$AW$115,COLUMN($AW:$AW)-COLUMN($AH:$AH),FALSE)</f>
        <v>431.69321999999994</v>
      </c>
      <c r="T2358" s="104">
        <f t="shared" si="514"/>
        <v>0.74950828171093165</v>
      </c>
      <c r="U2358" s="104">
        <f t="shared" si="515"/>
        <v>2027.586729856346</v>
      </c>
      <c r="V2358" s="87" cm="1">
        <f t="array" ref="V2358">VLOOKUP($E2358,$AI$118:$AW$122,COLUMN($AW:$AW)-COLUMN($AH:$AH),FALSE)</f>
        <v>0</v>
      </c>
      <c r="W2358" s="87" t="str">
        <f t="shared" si="519"/>
        <v>Domestic</v>
      </c>
      <c r="X2358" s="87" t="str">
        <f t="shared" si="520"/>
        <v>Non-local</v>
      </c>
      <c r="Y2358" s="104"/>
      <c r="Z2358" s="87" t="str">
        <f t="shared" si="516"/>
        <v>USA</v>
      </c>
      <c r="AA2358" s="87" t="str">
        <f t="shared" si="517"/>
        <v>USA</v>
      </c>
      <c r="AB2358" s="82" cm="1">
        <f t="array" ref="AB2358">VLOOKUP(B2358,'GDP per Capita'!$T$2:$V$4235,COLUMN('GDP per Capita'!$V:$V)-COLUMN('GDP per Capita'!$S:$S),FALSE)</f>
        <v>63809.64</v>
      </c>
      <c r="AC2358" s="82">
        <f t="shared" si="521"/>
        <v>63809.64</v>
      </c>
      <c r="AD2358" s="82">
        <f t="shared" si="522"/>
        <v>63809.64</v>
      </c>
      <c r="AE2358" s="88">
        <f t="shared" si="518"/>
        <v>3.1775555070618577E-2</v>
      </c>
    </row>
    <row r="2359" spans="1:31">
      <c r="A2359" s="77" t="s">
        <v>884</v>
      </c>
      <c r="B2359" s="77">
        <v>2358</v>
      </c>
      <c r="C2359" s="77" t="s">
        <v>29</v>
      </c>
      <c r="D2359" s="77" t="s">
        <v>29</v>
      </c>
      <c r="E2359" s="77">
        <v>2018</v>
      </c>
      <c r="F2359" s="77">
        <v>38.894985499999997</v>
      </c>
      <c r="G2359" s="77">
        <v>-77.036570799999893</v>
      </c>
      <c r="H2359" s="77">
        <v>0</v>
      </c>
      <c r="I2359" s="77" t="s">
        <v>1626</v>
      </c>
      <c r="J2359" s="77">
        <v>39.739236400000003</v>
      </c>
      <c r="K2359" s="77">
        <v>-104.9848623</v>
      </c>
      <c r="L2359" s="77">
        <v>4792.7265655317697</v>
      </c>
      <c r="M2359" s="77">
        <v>0.84832234934912598</v>
      </c>
      <c r="N2359" s="77">
        <v>0</v>
      </c>
      <c r="O2359" s="77">
        <v>575.12718786381299</v>
      </c>
      <c r="P2359" s="87" cm="1">
        <f t="array" ref="P2359">IF($X2359="Non-local",VLOOKUP($E2359,$AI$64:$AW$68,COLUMN($AW:$AW)-COLUMN($AH:$AH),FALSE),IF($X2359="Unknown",VLOOKUP($E2359,$AI$71:$AW$75,COLUMN($AW:$AW)-COLUMN($AH:$AH),FALSE),0))</f>
        <v>284</v>
      </c>
      <c r="Q2359" s="87" cm="1">
        <f t="array" ref="Q2359">IF($X2359="Non-local",VLOOKUP($E2359,$AI$40:$AW$44,COLUMN($AW:$AW)-COLUMN($AH:$AH),FALSE),IF($X2359="Unknown",VLOOKUP($E2359,$AI$47:$AW$51,COLUMN($AW:$AW)-COLUMN($AH:$AH),FALSE),0))</f>
        <v>701.10299999999995</v>
      </c>
      <c r="R2359" s="87" cm="1">
        <f t="array" ref="R2359">IF($X2359="Non-local",VLOOKUP($E2359,$AI$88:$AW$92,COLUMN($AW:$AW)-COLUMN($AH:$AH),FALSE),IF($X2359="Unknown",VLOOKUP($E2359,$AI$95:$AW$99,COLUMN($AW:$AW)-COLUMN($AH:$AH),FALSE),0))</f>
        <v>0.15773661179887363</v>
      </c>
      <c r="S2359" s="87" cm="1">
        <f t="array" ref="S2359">VLOOKUP($E2359,$AI$111:$AW$115,COLUMN($AW:$AW)-COLUMN($AH:$AH),FALSE)</f>
        <v>431.69321999999994</v>
      </c>
      <c r="T2359" s="104">
        <f t="shared" si="514"/>
        <v>1.0060589611479995</v>
      </c>
      <c r="U2359" s="104">
        <f t="shared" si="515"/>
        <v>1991.9234078638128</v>
      </c>
      <c r="V2359" s="87" cm="1">
        <f t="array" ref="V2359">VLOOKUP($E2359,$AI$118:$AW$122,COLUMN($AW:$AW)-COLUMN($AH:$AH),FALSE)</f>
        <v>0</v>
      </c>
      <c r="W2359" s="87" t="str">
        <f t="shared" si="519"/>
        <v>Domestic</v>
      </c>
      <c r="X2359" s="87" t="str">
        <f t="shared" si="520"/>
        <v>Non-local</v>
      </c>
      <c r="Y2359" s="104"/>
      <c r="Z2359" s="87" t="str">
        <f t="shared" si="516"/>
        <v>USA</v>
      </c>
      <c r="AA2359" s="87" t="str">
        <f t="shared" si="517"/>
        <v>USA</v>
      </c>
      <c r="AB2359" s="82" cm="1">
        <f t="array" ref="AB2359">VLOOKUP(B2359,'GDP per Capita'!$T$2:$V$4235,COLUMN('GDP per Capita'!$V:$V)-COLUMN('GDP per Capita'!$S:$S),FALSE)</f>
        <v>63809.64</v>
      </c>
      <c r="AC2359" s="82">
        <f t="shared" si="521"/>
        <v>63809.64</v>
      </c>
      <c r="AD2359" s="82">
        <f t="shared" si="522"/>
        <v>63809.64</v>
      </c>
      <c r="AE2359" s="88">
        <f t="shared" si="518"/>
        <v>3.1216653280974675E-2</v>
      </c>
    </row>
    <row r="2360" spans="1:31">
      <c r="A2360" s="77" t="s">
        <v>882</v>
      </c>
      <c r="B2360" s="77">
        <v>2359</v>
      </c>
      <c r="C2360" s="77" t="s">
        <v>29</v>
      </c>
      <c r="D2360" s="77" t="s">
        <v>29</v>
      </c>
      <c r="E2360" s="77">
        <v>2018</v>
      </c>
      <c r="F2360" s="77">
        <v>39.004607</v>
      </c>
      <c r="G2360" s="77">
        <v>-76.875683800000004</v>
      </c>
      <c r="H2360" s="77">
        <v>0</v>
      </c>
      <c r="I2360" s="77" t="s">
        <v>1626</v>
      </c>
      <c r="J2360" s="77">
        <v>39.739236400000003</v>
      </c>
      <c r="K2360" s="77">
        <v>-104.9848623</v>
      </c>
      <c r="L2360" s="77">
        <v>4815.3708899909698</v>
      </c>
      <c r="M2360" s="77">
        <v>0.85179402930986003</v>
      </c>
      <c r="N2360" s="77">
        <v>0</v>
      </c>
      <c r="O2360" s="77">
        <v>577.844506798917</v>
      </c>
      <c r="P2360" s="87" cm="1">
        <f t="array" ref="P2360">IF($X2360="Non-local",VLOOKUP($E2360,$AI$64:$AW$68,COLUMN($AW:$AW)-COLUMN($AH:$AH),FALSE),IF($X2360="Unknown",VLOOKUP($E2360,$AI$71:$AW$75,COLUMN($AW:$AW)-COLUMN($AH:$AH),FALSE),0))</f>
        <v>284</v>
      </c>
      <c r="Q2360" s="87" cm="1">
        <f t="array" ref="Q2360">IF($X2360="Non-local",VLOOKUP($E2360,$AI$40:$AW$44,COLUMN($AW:$AW)-COLUMN($AH:$AH),FALSE),IF($X2360="Unknown",VLOOKUP($E2360,$AI$47:$AW$51,COLUMN($AW:$AW)-COLUMN($AH:$AH),FALSE),0))</f>
        <v>701.10299999999995</v>
      </c>
      <c r="R2360" s="87" cm="1">
        <f t="array" ref="R2360">IF($X2360="Non-local",VLOOKUP($E2360,$AI$88:$AW$92,COLUMN($AW:$AW)-COLUMN($AH:$AH),FALSE),IF($X2360="Unknown",VLOOKUP($E2360,$AI$95:$AW$99,COLUMN($AW:$AW)-COLUMN($AH:$AH),FALSE),0))</f>
        <v>0.15773661179887363</v>
      </c>
      <c r="S2360" s="87" cm="1">
        <f t="array" ref="S2360">VLOOKUP($E2360,$AI$111:$AW$115,COLUMN($AW:$AW)-COLUMN($AH:$AH),FALSE)</f>
        <v>431.69321999999994</v>
      </c>
      <c r="T2360" s="104">
        <f t="shared" si="514"/>
        <v>1.0095306411087337</v>
      </c>
      <c r="U2360" s="104">
        <f t="shared" si="515"/>
        <v>1994.6407267989168</v>
      </c>
      <c r="V2360" s="87" cm="1">
        <f t="array" ref="V2360">VLOOKUP($E2360,$AI$118:$AW$122,COLUMN($AW:$AW)-COLUMN($AH:$AH),FALSE)</f>
        <v>0</v>
      </c>
      <c r="W2360" s="87" t="str">
        <f t="shared" si="519"/>
        <v>Domestic</v>
      </c>
      <c r="X2360" s="87" t="str">
        <f t="shared" si="520"/>
        <v>Non-local</v>
      </c>
      <c r="Y2360" s="104"/>
      <c r="Z2360" s="87" t="str">
        <f t="shared" si="516"/>
        <v>USA</v>
      </c>
      <c r="AA2360" s="87" t="str">
        <f t="shared" si="517"/>
        <v>USA</v>
      </c>
      <c r="AB2360" s="82" cm="1">
        <f t="array" ref="AB2360">VLOOKUP(B2360,'GDP per Capita'!$T$2:$V$4235,COLUMN('GDP per Capita'!$V:$V)-COLUMN('GDP per Capita'!$S:$S),FALSE)</f>
        <v>63809.64</v>
      </c>
      <c r="AC2360" s="82">
        <f t="shared" si="521"/>
        <v>63809.64</v>
      </c>
      <c r="AD2360" s="82">
        <f t="shared" si="522"/>
        <v>63809.64</v>
      </c>
      <c r="AE2360" s="88">
        <f t="shared" si="518"/>
        <v>3.1259238052415227E-2</v>
      </c>
    </row>
    <row r="2361" spans="1:31">
      <c r="A2361" s="77" t="s">
        <v>1011</v>
      </c>
      <c r="B2361" s="77">
        <v>2360</v>
      </c>
      <c r="C2361" s="77" t="s">
        <v>29</v>
      </c>
      <c r="D2361" s="77" t="s">
        <v>29</v>
      </c>
      <c r="E2361" s="77">
        <v>2018</v>
      </c>
      <c r="F2361" s="77">
        <v>40.102554999999903</v>
      </c>
      <c r="G2361" s="77">
        <v>-105.36320790000001</v>
      </c>
      <c r="H2361" s="77">
        <v>1</v>
      </c>
      <c r="I2361" s="77" t="s">
        <v>1626</v>
      </c>
      <c r="J2361" s="77">
        <v>39.739236400000003</v>
      </c>
      <c r="K2361" s="77">
        <v>-104.9848623</v>
      </c>
      <c r="L2361" s="77">
        <v>103.404289622392</v>
      </c>
      <c r="M2361" s="77">
        <v>0</v>
      </c>
      <c r="N2361" s="77">
        <v>0</v>
      </c>
      <c r="O2361" s="77">
        <v>0</v>
      </c>
      <c r="P2361" s="87" cm="1">
        <f t="array" ref="P2361">IF($X2361="Non-local",VLOOKUP($E2361,$AI$64:$AW$68,COLUMN($AW:$AW)-COLUMN($AH:$AH),FALSE),IF($X2361="Unknown",VLOOKUP($E2361,$AI$71:$AW$75,COLUMN($AW:$AW)-COLUMN($AH:$AH),FALSE),0))</f>
        <v>0</v>
      </c>
      <c r="Q2361" s="87" cm="1">
        <f t="array" ref="Q2361">IF($X2361="Non-local",VLOOKUP($E2361,$AI$40:$AW$44,COLUMN($AW:$AW)-COLUMN($AH:$AH),FALSE),IF($X2361="Unknown",VLOOKUP($E2361,$AI$47:$AW$51,COLUMN($AW:$AW)-COLUMN($AH:$AH),FALSE),0))</f>
        <v>0</v>
      </c>
      <c r="R2361" s="87" cm="1">
        <f t="array" ref="R2361">IF($X2361="Non-local",VLOOKUP($E2361,$AI$88:$AW$92,COLUMN($AW:$AW)-COLUMN($AH:$AH),FALSE),IF($X2361="Unknown",VLOOKUP($E2361,$AI$95:$AW$99,COLUMN($AW:$AW)-COLUMN($AH:$AH),FALSE),0))</f>
        <v>0</v>
      </c>
      <c r="S2361" s="87" cm="1">
        <f t="array" ref="S2361">VLOOKUP($E2361,$AI$111:$AW$115,COLUMN($AW:$AW)-COLUMN($AH:$AH),FALSE)</f>
        <v>431.69321999999994</v>
      </c>
      <c r="T2361" s="104">
        <f t="shared" si="514"/>
        <v>0</v>
      </c>
      <c r="U2361" s="104">
        <f t="shared" si="515"/>
        <v>431.69321999999994</v>
      </c>
      <c r="V2361" s="87" cm="1">
        <f t="array" ref="V2361">VLOOKUP($E2361,$AI$118:$AW$122,COLUMN($AW:$AW)-COLUMN($AH:$AH),FALSE)</f>
        <v>0</v>
      </c>
      <c r="W2361" s="87" t="str">
        <f t="shared" si="519"/>
        <v>Domestic</v>
      </c>
      <c r="X2361" s="87" t="str">
        <f t="shared" si="520"/>
        <v>Local</v>
      </c>
      <c r="Y2361" s="104"/>
      <c r="Z2361" s="87" t="str">
        <f t="shared" si="516"/>
        <v>USA</v>
      </c>
      <c r="AA2361" s="87" t="str">
        <f t="shared" si="517"/>
        <v>USA</v>
      </c>
      <c r="AB2361" s="82" cm="1">
        <f t="array" ref="AB2361">VLOOKUP(B2361,'GDP per Capita'!$T$2:$V$4235,COLUMN('GDP per Capita'!$V:$V)-COLUMN('GDP per Capita'!$S:$S),FALSE)</f>
        <v>63809.64</v>
      </c>
      <c r="AC2361" s="82">
        <f t="shared" si="521"/>
        <v>63809.64</v>
      </c>
      <c r="AD2361" s="82">
        <f t="shared" si="522"/>
        <v>63809.64</v>
      </c>
      <c r="AE2361" s="88">
        <f t="shared" si="518"/>
        <v>6.7653291885050593E-3</v>
      </c>
    </row>
    <row r="2362" spans="1:31">
      <c r="A2362" s="77" t="s">
        <v>1049</v>
      </c>
      <c r="B2362" s="77">
        <v>2361</v>
      </c>
      <c r="C2362" s="77" t="s">
        <v>29</v>
      </c>
      <c r="D2362" s="77" t="s">
        <v>29</v>
      </c>
      <c r="E2362" s="77">
        <v>2018</v>
      </c>
      <c r="F2362" s="77">
        <v>43.034993100000001</v>
      </c>
      <c r="G2362" s="77">
        <v>-87.922496999999893</v>
      </c>
      <c r="H2362" s="77">
        <v>0</v>
      </c>
      <c r="I2362" s="77" t="s">
        <v>1626</v>
      </c>
      <c r="J2362" s="77">
        <v>39.739236400000003</v>
      </c>
      <c r="K2362" s="77">
        <v>-104.9848623</v>
      </c>
      <c r="L2362" s="77">
        <v>2933.95865398664</v>
      </c>
      <c r="M2362" s="77">
        <v>0.55241140991247195</v>
      </c>
      <c r="N2362" s="77">
        <v>0</v>
      </c>
      <c r="O2362" s="77">
        <v>563.32006156543503</v>
      </c>
      <c r="P2362" s="87" cm="1">
        <f t="array" ref="P2362">IF($X2362="Non-local",VLOOKUP($E2362,$AI$64:$AW$68,COLUMN($AW:$AW)-COLUMN($AH:$AH),FALSE),IF($X2362="Unknown",VLOOKUP($E2362,$AI$71:$AW$75,COLUMN($AW:$AW)-COLUMN($AH:$AH),FALSE),0))</f>
        <v>284</v>
      </c>
      <c r="Q2362" s="87" cm="1">
        <f t="array" ref="Q2362">IF($X2362="Non-local",VLOOKUP($E2362,$AI$40:$AW$44,COLUMN($AW:$AW)-COLUMN($AH:$AH),FALSE),IF($X2362="Unknown",VLOOKUP($E2362,$AI$47:$AW$51,COLUMN($AW:$AW)-COLUMN($AH:$AH),FALSE),0))</f>
        <v>701.10299999999995</v>
      </c>
      <c r="R2362" s="87" cm="1">
        <f t="array" ref="R2362">IF($X2362="Non-local",VLOOKUP($E2362,$AI$88:$AW$92,COLUMN($AW:$AW)-COLUMN($AH:$AH),FALSE),IF($X2362="Unknown",VLOOKUP($E2362,$AI$95:$AW$99,COLUMN($AW:$AW)-COLUMN($AH:$AH),FALSE),0))</f>
        <v>0.15773661179887363</v>
      </c>
      <c r="S2362" s="87" cm="1">
        <f t="array" ref="S2362">VLOOKUP($E2362,$AI$111:$AW$115,COLUMN($AW:$AW)-COLUMN($AH:$AH),FALSE)</f>
        <v>431.69321999999994</v>
      </c>
      <c r="T2362" s="104">
        <f t="shared" si="514"/>
        <v>0.71014802171134561</v>
      </c>
      <c r="U2362" s="104">
        <f t="shared" si="515"/>
        <v>1980.116281565435</v>
      </c>
      <c r="V2362" s="87" cm="1">
        <f t="array" ref="V2362">VLOOKUP($E2362,$AI$118:$AW$122,COLUMN($AW:$AW)-COLUMN($AH:$AH),FALSE)</f>
        <v>0</v>
      </c>
      <c r="W2362" s="87" t="str">
        <f t="shared" si="519"/>
        <v>Domestic</v>
      </c>
      <c r="X2362" s="87" t="str">
        <f t="shared" si="520"/>
        <v>Non-local</v>
      </c>
      <c r="Y2362" s="104"/>
      <c r="Z2362" s="87" t="str">
        <f t="shared" si="516"/>
        <v>USA</v>
      </c>
      <c r="AA2362" s="87" t="str">
        <f t="shared" si="517"/>
        <v>USA</v>
      </c>
      <c r="AB2362" s="82" cm="1">
        <f t="array" ref="AB2362">VLOOKUP(B2362,'GDP per Capita'!$T$2:$V$4235,COLUMN('GDP per Capita'!$V:$V)-COLUMN('GDP per Capita'!$S:$S),FALSE)</f>
        <v>63809.64</v>
      </c>
      <c r="AC2362" s="82">
        <f t="shared" si="521"/>
        <v>63809.64</v>
      </c>
      <c r="AD2362" s="82">
        <f t="shared" si="522"/>
        <v>63809.64</v>
      </c>
      <c r="AE2362" s="88">
        <f t="shared" si="518"/>
        <v>3.1031616563977401E-2</v>
      </c>
    </row>
    <row r="2363" spans="1:31">
      <c r="A2363" s="77" t="s">
        <v>1648</v>
      </c>
      <c r="B2363" s="77">
        <v>2362</v>
      </c>
      <c r="C2363" s="77" t="s">
        <v>29</v>
      </c>
      <c r="D2363" s="77" t="s">
        <v>29</v>
      </c>
      <c r="E2363" s="77">
        <v>2018</v>
      </c>
      <c r="F2363" s="77">
        <v>38.545378999999997</v>
      </c>
      <c r="G2363" s="77">
        <v>-121.744583499999</v>
      </c>
      <c r="H2363" s="77">
        <v>0</v>
      </c>
      <c r="I2363" s="77" t="s">
        <v>1626</v>
      </c>
      <c r="J2363" s="77">
        <v>39.739236400000003</v>
      </c>
      <c r="K2363" s="77">
        <v>-104.9848623</v>
      </c>
      <c r="L2363" s="77">
        <v>2898.6438596959301</v>
      </c>
      <c r="M2363" s="77">
        <v>0.54678938798619103</v>
      </c>
      <c r="N2363" s="77">
        <v>0</v>
      </c>
      <c r="O2363" s="77">
        <v>556.53962106161998</v>
      </c>
      <c r="P2363" s="87" cm="1">
        <f t="array" ref="P2363">IF($X2363="Non-local",VLOOKUP($E2363,$AI$64:$AW$68,COLUMN($AW:$AW)-COLUMN($AH:$AH),FALSE),IF($X2363="Unknown",VLOOKUP($E2363,$AI$71:$AW$75,COLUMN($AW:$AW)-COLUMN($AH:$AH),FALSE),0))</f>
        <v>284</v>
      </c>
      <c r="Q2363" s="87" cm="1">
        <f t="array" ref="Q2363">IF($X2363="Non-local",VLOOKUP($E2363,$AI$40:$AW$44,COLUMN($AW:$AW)-COLUMN($AH:$AH),FALSE),IF($X2363="Unknown",VLOOKUP($E2363,$AI$47:$AW$51,COLUMN($AW:$AW)-COLUMN($AH:$AH),FALSE),0))</f>
        <v>701.10299999999995</v>
      </c>
      <c r="R2363" s="87" cm="1">
        <f t="array" ref="R2363">IF($X2363="Non-local",VLOOKUP($E2363,$AI$88:$AW$92,COLUMN($AW:$AW)-COLUMN($AH:$AH),FALSE),IF($X2363="Unknown",VLOOKUP($E2363,$AI$95:$AW$99,COLUMN($AW:$AW)-COLUMN($AH:$AH),FALSE),0))</f>
        <v>0.15773661179887363</v>
      </c>
      <c r="S2363" s="87" cm="1">
        <f t="array" ref="S2363">VLOOKUP($E2363,$AI$111:$AW$115,COLUMN($AW:$AW)-COLUMN($AH:$AH),FALSE)</f>
        <v>431.69321999999994</v>
      </c>
      <c r="T2363" s="104">
        <f t="shared" si="514"/>
        <v>0.70452599978506469</v>
      </c>
      <c r="U2363" s="104">
        <f t="shared" si="515"/>
        <v>1973.3358410616199</v>
      </c>
      <c r="V2363" s="87" cm="1">
        <f t="array" ref="V2363">VLOOKUP($E2363,$AI$118:$AW$122,COLUMN($AW:$AW)-COLUMN($AH:$AH),FALSE)</f>
        <v>0</v>
      </c>
      <c r="W2363" s="87" t="str">
        <f t="shared" si="519"/>
        <v>Domestic</v>
      </c>
      <c r="X2363" s="87" t="str">
        <f t="shared" si="520"/>
        <v>Non-local</v>
      </c>
      <c r="Y2363" s="104"/>
      <c r="Z2363" s="87" t="str">
        <f t="shared" si="516"/>
        <v>USA</v>
      </c>
      <c r="AA2363" s="87" t="str">
        <f t="shared" si="517"/>
        <v>USA</v>
      </c>
      <c r="AB2363" s="82" cm="1">
        <f t="array" ref="AB2363">VLOOKUP(B2363,'GDP per Capita'!$T$2:$V$4235,COLUMN('GDP per Capita'!$V:$V)-COLUMN('GDP per Capita'!$S:$S),FALSE)</f>
        <v>63809.64</v>
      </c>
      <c r="AC2363" s="82">
        <f t="shared" si="521"/>
        <v>63809.64</v>
      </c>
      <c r="AD2363" s="82">
        <f t="shared" si="522"/>
        <v>63809.64</v>
      </c>
      <c r="AE2363" s="88">
        <f t="shared" si="518"/>
        <v>3.0925356122705285E-2</v>
      </c>
    </row>
    <row r="2364" spans="1:31">
      <c r="A2364" s="77" t="s">
        <v>1011</v>
      </c>
      <c r="B2364" s="77">
        <v>2363</v>
      </c>
      <c r="C2364" s="77" t="s">
        <v>29</v>
      </c>
      <c r="D2364" s="77" t="s">
        <v>29</v>
      </c>
      <c r="E2364" s="77">
        <v>2018</v>
      </c>
      <c r="F2364" s="77">
        <v>40.102554999999903</v>
      </c>
      <c r="G2364" s="77">
        <v>-105.36320790000001</v>
      </c>
      <c r="H2364" s="77">
        <v>1</v>
      </c>
      <c r="I2364" s="77" t="s">
        <v>1626</v>
      </c>
      <c r="J2364" s="77">
        <v>39.739236400000003</v>
      </c>
      <c r="K2364" s="77">
        <v>-104.9848623</v>
      </c>
      <c r="L2364" s="77">
        <v>103.404289622392</v>
      </c>
      <c r="M2364" s="77">
        <v>0</v>
      </c>
      <c r="N2364" s="77">
        <v>0</v>
      </c>
      <c r="O2364" s="77">
        <v>0</v>
      </c>
      <c r="P2364" s="87" cm="1">
        <f t="array" ref="P2364">IF($X2364="Non-local",VLOOKUP($E2364,$AI$64:$AW$68,COLUMN($AW:$AW)-COLUMN($AH:$AH),FALSE),IF($X2364="Unknown",VLOOKUP($E2364,$AI$71:$AW$75,COLUMN($AW:$AW)-COLUMN($AH:$AH),FALSE),0))</f>
        <v>0</v>
      </c>
      <c r="Q2364" s="87" cm="1">
        <f t="array" ref="Q2364">IF($X2364="Non-local",VLOOKUP($E2364,$AI$40:$AW$44,COLUMN($AW:$AW)-COLUMN($AH:$AH),FALSE),IF($X2364="Unknown",VLOOKUP($E2364,$AI$47:$AW$51,COLUMN($AW:$AW)-COLUMN($AH:$AH),FALSE),0))</f>
        <v>0</v>
      </c>
      <c r="R2364" s="87" cm="1">
        <f t="array" ref="R2364">IF($X2364="Non-local",VLOOKUP($E2364,$AI$88:$AW$92,COLUMN($AW:$AW)-COLUMN($AH:$AH),FALSE),IF($X2364="Unknown",VLOOKUP($E2364,$AI$95:$AW$99,COLUMN($AW:$AW)-COLUMN($AH:$AH),FALSE),0))</f>
        <v>0</v>
      </c>
      <c r="S2364" s="87" cm="1">
        <f t="array" ref="S2364">VLOOKUP($E2364,$AI$111:$AW$115,COLUMN($AW:$AW)-COLUMN($AH:$AH),FALSE)</f>
        <v>431.69321999999994</v>
      </c>
      <c r="T2364" s="104">
        <f t="shared" si="514"/>
        <v>0</v>
      </c>
      <c r="U2364" s="104">
        <f t="shared" si="515"/>
        <v>431.69321999999994</v>
      </c>
      <c r="V2364" s="87" cm="1">
        <f t="array" ref="V2364">VLOOKUP($E2364,$AI$118:$AW$122,COLUMN($AW:$AW)-COLUMN($AH:$AH),FALSE)</f>
        <v>0</v>
      </c>
      <c r="W2364" s="87" t="str">
        <f t="shared" si="519"/>
        <v>Domestic</v>
      </c>
      <c r="X2364" s="87" t="str">
        <f t="shared" si="520"/>
        <v>Local</v>
      </c>
      <c r="Y2364" s="104"/>
      <c r="Z2364" s="87" t="str">
        <f t="shared" si="516"/>
        <v>USA</v>
      </c>
      <c r="AA2364" s="87" t="str">
        <f t="shared" si="517"/>
        <v>USA</v>
      </c>
      <c r="AB2364" s="82" cm="1">
        <f t="array" ref="AB2364">VLOOKUP(B2364,'GDP per Capita'!$T$2:$V$4235,COLUMN('GDP per Capita'!$V:$V)-COLUMN('GDP per Capita'!$S:$S),FALSE)</f>
        <v>63809.64</v>
      </c>
      <c r="AC2364" s="82">
        <f t="shared" si="521"/>
        <v>63809.64</v>
      </c>
      <c r="AD2364" s="82">
        <f t="shared" si="522"/>
        <v>63809.64</v>
      </c>
      <c r="AE2364" s="88">
        <f t="shared" si="518"/>
        <v>6.7653291885050593E-3</v>
      </c>
    </row>
    <row r="2365" spans="1:31">
      <c r="A2365" s="77" t="s">
        <v>1076</v>
      </c>
      <c r="B2365" s="77">
        <v>2364</v>
      </c>
      <c r="C2365" s="77" t="s">
        <v>29</v>
      </c>
      <c r="D2365" s="77" t="s">
        <v>29</v>
      </c>
      <c r="E2365" s="77">
        <v>2018</v>
      </c>
      <c r="F2365" s="77">
        <v>45.520247099999999</v>
      </c>
      <c r="G2365" s="77">
        <v>-122.6741949</v>
      </c>
      <c r="H2365" s="77">
        <v>0</v>
      </c>
      <c r="I2365" s="77" t="s">
        <v>1626</v>
      </c>
      <c r="J2365" s="77">
        <v>39.739236400000003</v>
      </c>
      <c r="K2365" s="77">
        <v>-104.9848623</v>
      </c>
      <c r="L2365" s="77">
        <v>3158.2364346084901</v>
      </c>
      <c r="M2365" s="77">
        <v>0.58811583989879102</v>
      </c>
      <c r="N2365" s="77">
        <v>0</v>
      </c>
      <c r="O2365" s="77">
        <v>606.38139544483101</v>
      </c>
      <c r="P2365" s="87" cm="1">
        <f t="array" ref="P2365">IF($X2365="Non-local",VLOOKUP($E2365,$AI$64:$AW$68,COLUMN($AW:$AW)-COLUMN($AH:$AH),FALSE),IF($X2365="Unknown",VLOOKUP($E2365,$AI$71:$AW$75,COLUMN($AW:$AW)-COLUMN($AH:$AH),FALSE),0))</f>
        <v>284</v>
      </c>
      <c r="Q2365" s="87" cm="1">
        <f t="array" ref="Q2365">IF($X2365="Non-local",VLOOKUP($E2365,$AI$40:$AW$44,COLUMN($AW:$AW)-COLUMN($AH:$AH),FALSE),IF($X2365="Unknown",VLOOKUP($E2365,$AI$47:$AW$51,COLUMN($AW:$AW)-COLUMN($AH:$AH),FALSE),0))</f>
        <v>701.10299999999995</v>
      </c>
      <c r="R2365" s="87" cm="1">
        <f t="array" ref="R2365">IF($X2365="Non-local",VLOOKUP($E2365,$AI$88:$AW$92,COLUMN($AW:$AW)-COLUMN($AH:$AH),FALSE),IF($X2365="Unknown",VLOOKUP($E2365,$AI$95:$AW$99,COLUMN($AW:$AW)-COLUMN($AH:$AH),FALSE),0))</f>
        <v>0.15773661179887363</v>
      </c>
      <c r="S2365" s="87" cm="1">
        <f t="array" ref="S2365">VLOOKUP($E2365,$AI$111:$AW$115,COLUMN($AW:$AW)-COLUMN($AH:$AH),FALSE)</f>
        <v>431.69321999999994</v>
      </c>
      <c r="T2365" s="104">
        <f t="shared" si="514"/>
        <v>0.74585245169766468</v>
      </c>
      <c r="U2365" s="104">
        <f t="shared" si="515"/>
        <v>2023.177615444831</v>
      </c>
      <c r="V2365" s="87" cm="1">
        <f t="array" ref="V2365">VLOOKUP($E2365,$AI$118:$AW$122,COLUMN($AW:$AW)-COLUMN($AH:$AH),FALSE)</f>
        <v>0</v>
      </c>
      <c r="W2365" s="87" t="str">
        <f t="shared" si="519"/>
        <v>Domestic</v>
      </c>
      <c r="X2365" s="87" t="str">
        <f t="shared" si="520"/>
        <v>Non-local</v>
      </c>
      <c r="Y2365" s="104"/>
      <c r="Z2365" s="87" t="str">
        <f t="shared" si="516"/>
        <v>USA</v>
      </c>
      <c r="AA2365" s="87" t="str">
        <f t="shared" si="517"/>
        <v>USA</v>
      </c>
      <c r="AB2365" s="82" cm="1">
        <f t="array" ref="AB2365">VLOOKUP(B2365,'GDP per Capita'!$T$2:$V$4235,COLUMN('GDP per Capita'!$V:$V)-COLUMN('GDP per Capita'!$S:$S),FALSE)</f>
        <v>63809.64</v>
      </c>
      <c r="AC2365" s="82">
        <f t="shared" si="521"/>
        <v>63809.64</v>
      </c>
      <c r="AD2365" s="82">
        <f t="shared" si="522"/>
        <v>63809.64</v>
      </c>
      <c r="AE2365" s="88">
        <f t="shared" si="518"/>
        <v>3.1706457134765706E-2</v>
      </c>
    </row>
    <row r="2366" spans="1:31">
      <c r="A2366" s="77" t="s">
        <v>1035</v>
      </c>
      <c r="B2366" s="77">
        <v>2365</v>
      </c>
      <c r="C2366" s="77" t="s">
        <v>29</v>
      </c>
      <c r="D2366" s="77" t="s">
        <v>29</v>
      </c>
      <c r="E2366" s="77">
        <v>2018</v>
      </c>
      <c r="F2366" s="77">
        <v>37.216677900000001</v>
      </c>
      <c r="G2366" s="77">
        <v>-93.292037300000004</v>
      </c>
      <c r="H2366" s="77">
        <v>0</v>
      </c>
      <c r="I2366" s="77" t="s">
        <v>1626</v>
      </c>
      <c r="J2366" s="77">
        <v>39.739236400000003</v>
      </c>
      <c r="K2366" s="77">
        <v>-104.9848623</v>
      </c>
      <c r="L2366" s="77">
        <v>2109.7961078533499</v>
      </c>
      <c r="M2366" s="77">
        <v>0.44021925412031199</v>
      </c>
      <c r="N2366" s="77">
        <v>0</v>
      </c>
      <c r="O2366" s="77">
        <v>405.08085270784301</v>
      </c>
      <c r="P2366" s="87" cm="1">
        <f t="array" ref="P2366">IF($X2366="Non-local",VLOOKUP($E2366,$AI$64:$AW$68,COLUMN($AW:$AW)-COLUMN($AH:$AH),FALSE),IF($X2366="Unknown",VLOOKUP($E2366,$AI$71:$AW$75,COLUMN($AW:$AW)-COLUMN($AH:$AH),FALSE),0))</f>
        <v>284</v>
      </c>
      <c r="Q2366" s="87" cm="1">
        <f t="array" ref="Q2366">IF($X2366="Non-local",VLOOKUP($E2366,$AI$40:$AW$44,COLUMN($AW:$AW)-COLUMN($AH:$AH),FALSE),IF($X2366="Unknown",VLOOKUP($E2366,$AI$47:$AW$51,COLUMN($AW:$AW)-COLUMN($AH:$AH),FALSE),0))</f>
        <v>701.10299999999995</v>
      </c>
      <c r="R2366" s="87" cm="1">
        <f t="array" ref="R2366">IF($X2366="Non-local",VLOOKUP($E2366,$AI$88:$AW$92,COLUMN($AW:$AW)-COLUMN($AH:$AH),FALSE),IF($X2366="Unknown",VLOOKUP($E2366,$AI$95:$AW$99,COLUMN($AW:$AW)-COLUMN($AH:$AH),FALSE),0))</f>
        <v>0.15773661179887363</v>
      </c>
      <c r="S2366" s="87" cm="1">
        <f t="array" ref="S2366">VLOOKUP($E2366,$AI$111:$AW$115,COLUMN($AW:$AW)-COLUMN($AH:$AH),FALSE)</f>
        <v>431.69321999999994</v>
      </c>
      <c r="T2366" s="104">
        <f t="shared" si="514"/>
        <v>0.59795586591918559</v>
      </c>
      <c r="U2366" s="104">
        <f t="shared" si="515"/>
        <v>1821.8770727078429</v>
      </c>
      <c r="V2366" s="87" cm="1">
        <f t="array" ref="V2366">VLOOKUP($E2366,$AI$118:$AW$122,COLUMN($AW:$AW)-COLUMN($AH:$AH),FALSE)</f>
        <v>0</v>
      </c>
      <c r="W2366" s="87" t="str">
        <f t="shared" si="519"/>
        <v>Domestic</v>
      </c>
      <c r="X2366" s="87" t="str">
        <f t="shared" si="520"/>
        <v>Non-local</v>
      </c>
      <c r="Y2366" s="104"/>
      <c r="Z2366" s="87" t="str">
        <f t="shared" si="516"/>
        <v>USA</v>
      </c>
      <c r="AA2366" s="87" t="str">
        <f t="shared" si="517"/>
        <v>USA</v>
      </c>
      <c r="AB2366" s="82" cm="1">
        <f t="array" ref="AB2366">VLOOKUP(B2366,'GDP per Capita'!$T$2:$V$4235,COLUMN('GDP per Capita'!$V:$V)-COLUMN('GDP per Capita'!$S:$S),FALSE)</f>
        <v>63809.64</v>
      </c>
      <c r="AC2366" s="82">
        <f t="shared" si="521"/>
        <v>63809.64</v>
      </c>
      <c r="AD2366" s="82">
        <f t="shared" si="522"/>
        <v>63809.64</v>
      </c>
      <c r="AE2366" s="88">
        <f t="shared" si="518"/>
        <v>2.8551752881035574E-2</v>
      </c>
    </row>
    <row r="2367" spans="1:31">
      <c r="A2367" s="77" t="s">
        <v>1011</v>
      </c>
      <c r="B2367" s="77">
        <v>2366</v>
      </c>
      <c r="C2367" s="77" t="s">
        <v>29</v>
      </c>
      <c r="D2367" s="77" t="s">
        <v>29</v>
      </c>
      <c r="E2367" s="77">
        <v>2018</v>
      </c>
      <c r="F2367" s="77">
        <v>40.102554999999903</v>
      </c>
      <c r="G2367" s="77">
        <v>-105.36320790000001</v>
      </c>
      <c r="H2367" s="77">
        <v>1</v>
      </c>
      <c r="I2367" s="77" t="s">
        <v>1626</v>
      </c>
      <c r="J2367" s="77">
        <v>39.739236400000003</v>
      </c>
      <c r="K2367" s="77">
        <v>-104.9848623</v>
      </c>
      <c r="L2367" s="77">
        <v>103.404289622392</v>
      </c>
      <c r="M2367" s="77">
        <v>0</v>
      </c>
      <c r="N2367" s="77">
        <v>0</v>
      </c>
      <c r="O2367" s="77">
        <v>0</v>
      </c>
      <c r="P2367" s="87" cm="1">
        <f t="array" ref="P2367">IF($X2367="Non-local",VLOOKUP($E2367,$AI$64:$AW$68,COLUMN($AW:$AW)-COLUMN($AH:$AH),FALSE),IF($X2367="Unknown",VLOOKUP($E2367,$AI$71:$AW$75,COLUMN($AW:$AW)-COLUMN($AH:$AH),FALSE),0))</f>
        <v>0</v>
      </c>
      <c r="Q2367" s="87" cm="1">
        <f t="array" ref="Q2367">IF($X2367="Non-local",VLOOKUP($E2367,$AI$40:$AW$44,COLUMN($AW:$AW)-COLUMN($AH:$AH),FALSE),IF($X2367="Unknown",VLOOKUP($E2367,$AI$47:$AW$51,COLUMN($AW:$AW)-COLUMN($AH:$AH),FALSE),0))</f>
        <v>0</v>
      </c>
      <c r="R2367" s="87" cm="1">
        <f t="array" ref="R2367">IF($X2367="Non-local",VLOOKUP($E2367,$AI$88:$AW$92,COLUMN($AW:$AW)-COLUMN($AH:$AH),FALSE),IF($X2367="Unknown",VLOOKUP($E2367,$AI$95:$AW$99,COLUMN($AW:$AW)-COLUMN($AH:$AH),FALSE),0))</f>
        <v>0</v>
      </c>
      <c r="S2367" s="87" cm="1">
        <f t="array" ref="S2367">VLOOKUP($E2367,$AI$111:$AW$115,COLUMN($AW:$AW)-COLUMN($AH:$AH),FALSE)</f>
        <v>431.69321999999994</v>
      </c>
      <c r="T2367" s="104">
        <f t="shared" si="514"/>
        <v>0</v>
      </c>
      <c r="U2367" s="104">
        <f t="shared" si="515"/>
        <v>431.69321999999994</v>
      </c>
      <c r="V2367" s="87" cm="1">
        <f t="array" ref="V2367">VLOOKUP($E2367,$AI$118:$AW$122,COLUMN($AW:$AW)-COLUMN($AH:$AH),FALSE)</f>
        <v>0</v>
      </c>
      <c r="W2367" s="87" t="str">
        <f t="shared" si="519"/>
        <v>Domestic</v>
      </c>
      <c r="X2367" s="87" t="str">
        <f t="shared" si="520"/>
        <v>Local</v>
      </c>
      <c r="Y2367" s="104"/>
      <c r="Z2367" s="87" t="str">
        <f t="shared" si="516"/>
        <v>USA</v>
      </c>
      <c r="AA2367" s="87" t="str">
        <f t="shared" si="517"/>
        <v>USA</v>
      </c>
      <c r="AB2367" s="82" cm="1">
        <f t="array" ref="AB2367">VLOOKUP(B2367,'GDP per Capita'!$T$2:$V$4235,COLUMN('GDP per Capita'!$V:$V)-COLUMN('GDP per Capita'!$S:$S),FALSE)</f>
        <v>63809.64</v>
      </c>
      <c r="AC2367" s="82">
        <f t="shared" si="521"/>
        <v>63809.64</v>
      </c>
      <c r="AD2367" s="82">
        <f t="shared" si="522"/>
        <v>63809.64</v>
      </c>
      <c r="AE2367" s="88">
        <f t="shared" si="518"/>
        <v>6.7653291885050593E-3</v>
      </c>
    </row>
    <row r="2368" spans="1:31">
      <c r="A2368" s="77" t="s">
        <v>1345</v>
      </c>
      <c r="B2368" s="77">
        <v>2367</v>
      </c>
      <c r="C2368" s="77" t="s">
        <v>29</v>
      </c>
      <c r="D2368" s="77" t="s">
        <v>29</v>
      </c>
      <c r="E2368" s="77">
        <v>2018</v>
      </c>
      <c r="F2368" s="77">
        <v>39.920382699999998</v>
      </c>
      <c r="G2368" s="77">
        <v>-105.06914639999999</v>
      </c>
      <c r="H2368" s="77">
        <v>1</v>
      </c>
      <c r="I2368" s="77" t="s">
        <v>1626</v>
      </c>
      <c r="J2368" s="77">
        <v>39.739236400000003</v>
      </c>
      <c r="K2368" s="77">
        <v>-104.9848623</v>
      </c>
      <c r="L2368" s="77">
        <v>42.779583801813999</v>
      </c>
      <c r="M2368" s="77">
        <v>0</v>
      </c>
      <c r="N2368" s="77">
        <v>0</v>
      </c>
      <c r="O2368" s="77">
        <v>0</v>
      </c>
      <c r="P2368" s="87" cm="1">
        <f t="array" ref="P2368">IF($X2368="Non-local",VLOOKUP($E2368,$AI$64:$AW$68,COLUMN($AW:$AW)-COLUMN($AH:$AH),FALSE),IF($X2368="Unknown",VLOOKUP($E2368,$AI$71:$AW$75,COLUMN($AW:$AW)-COLUMN($AH:$AH),FALSE),0))</f>
        <v>0</v>
      </c>
      <c r="Q2368" s="87" cm="1">
        <f t="array" ref="Q2368">IF($X2368="Non-local",VLOOKUP($E2368,$AI$40:$AW$44,COLUMN($AW:$AW)-COLUMN($AH:$AH),FALSE),IF($X2368="Unknown",VLOOKUP($E2368,$AI$47:$AW$51,COLUMN($AW:$AW)-COLUMN($AH:$AH),FALSE),0))</f>
        <v>0</v>
      </c>
      <c r="R2368" s="87" cm="1">
        <f t="array" ref="R2368">IF($X2368="Non-local",VLOOKUP($E2368,$AI$88:$AW$92,COLUMN($AW:$AW)-COLUMN($AH:$AH),FALSE),IF($X2368="Unknown",VLOOKUP($E2368,$AI$95:$AW$99,COLUMN($AW:$AW)-COLUMN($AH:$AH),FALSE),0))</f>
        <v>0</v>
      </c>
      <c r="S2368" s="87" cm="1">
        <f t="array" ref="S2368">VLOOKUP($E2368,$AI$111:$AW$115,COLUMN($AW:$AW)-COLUMN($AH:$AH),FALSE)</f>
        <v>431.69321999999994</v>
      </c>
      <c r="T2368" s="104">
        <f t="shared" si="514"/>
        <v>0</v>
      </c>
      <c r="U2368" s="104">
        <f t="shared" si="515"/>
        <v>431.69321999999994</v>
      </c>
      <c r="V2368" s="87" cm="1">
        <f t="array" ref="V2368">VLOOKUP($E2368,$AI$118:$AW$122,COLUMN($AW:$AW)-COLUMN($AH:$AH),FALSE)</f>
        <v>0</v>
      </c>
      <c r="W2368" s="87" t="str">
        <f t="shared" si="519"/>
        <v>Domestic</v>
      </c>
      <c r="X2368" s="87" t="str">
        <f t="shared" si="520"/>
        <v>Local</v>
      </c>
      <c r="Y2368" s="104"/>
      <c r="Z2368" s="87" t="str">
        <f t="shared" si="516"/>
        <v>USA</v>
      </c>
      <c r="AA2368" s="87" t="str">
        <f t="shared" si="517"/>
        <v>USA</v>
      </c>
      <c r="AB2368" s="82" cm="1">
        <f t="array" ref="AB2368">VLOOKUP(B2368,'GDP per Capita'!$T$2:$V$4235,COLUMN('GDP per Capita'!$V:$V)-COLUMN('GDP per Capita'!$S:$S),FALSE)</f>
        <v>63809.64</v>
      </c>
      <c r="AC2368" s="82">
        <f t="shared" si="521"/>
        <v>63809.64</v>
      </c>
      <c r="AD2368" s="82">
        <f t="shared" si="522"/>
        <v>63809.64</v>
      </c>
      <c r="AE2368" s="88">
        <f t="shared" si="518"/>
        <v>6.7653291885050593E-3</v>
      </c>
    </row>
    <row r="2369" spans="1:31">
      <c r="A2369" s="77" t="s">
        <v>1649</v>
      </c>
      <c r="B2369" s="77">
        <v>2368</v>
      </c>
      <c r="C2369" s="77" t="s">
        <v>317</v>
      </c>
      <c r="D2369" s="77" t="s">
        <v>30</v>
      </c>
      <c r="E2369" s="77">
        <v>2018</v>
      </c>
      <c r="F2369" s="77">
        <v>36.642116899999998</v>
      </c>
      <c r="G2369" s="77">
        <v>127.48917419999999</v>
      </c>
      <c r="H2369" s="77">
        <v>0</v>
      </c>
      <c r="I2369" s="77" t="s">
        <v>1626</v>
      </c>
      <c r="J2369" s="77">
        <v>39.739236400000003</v>
      </c>
      <c r="K2369" s="77">
        <v>-104.9848623</v>
      </c>
      <c r="L2369" s="77">
        <v>19942.312246595298</v>
      </c>
      <c r="M2369" s="77">
        <v>3.08640670676284</v>
      </c>
      <c r="N2369" s="77">
        <v>0</v>
      </c>
      <c r="O2369" s="77">
        <v>1824.7215705634701</v>
      </c>
      <c r="P2369" s="87" cm="1">
        <f t="array" ref="P2369">IF($X2369="Non-local",VLOOKUP($E2369,$AI$64:$AW$68,COLUMN($AW:$AW)-COLUMN($AH:$AH),FALSE),IF($X2369="Unknown",VLOOKUP($E2369,$AI$71:$AW$75,COLUMN($AW:$AW)-COLUMN($AH:$AH),FALSE),0))</f>
        <v>284</v>
      </c>
      <c r="Q2369" s="87" cm="1">
        <f t="array" ref="Q2369">IF($X2369="Non-local",VLOOKUP($E2369,$AI$40:$AW$44,COLUMN($AW:$AW)-COLUMN($AH:$AH),FALSE),IF($X2369="Unknown",VLOOKUP($E2369,$AI$47:$AW$51,COLUMN($AW:$AW)-COLUMN($AH:$AH),FALSE),0))</f>
        <v>701.10299999999995</v>
      </c>
      <c r="R2369" s="87" cm="1">
        <f t="array" ref="R2369">IF($X2369="Non-local",VLOOKUP($E2369,$AI$88:$AW$92,COLUMN($AW:$AW)-COLUMN($AH:$AH),FALSE),IF($X2369="Unknown",VLOOKUP($E2369,$AI$95:$AW$99,COLUMN($AW:$AW)-COLUMN($AH:$AH),FALSE),0))</f>
        <v>0.15773661179887363</v>
      </c>
      <c r="S2369" s="87" cm="1">
        <f t="array" ref="S2369">VLOOKUP($E2369,$AI$111:$AW$115,COLUMN($AW:$AW)-COLUMN($AH:$AH),FALSE)</f>
        <v>431.69321999999994</v>
      </c>
      <c r="T2369" s="104">
        <f t="shared" si="514"/>
        <v>3.2441433185617137</v>
      </c>
      <c r="U2369" s="104">
        <f t="shared" si="515"/>
        <v>3241.51779056347</v>
      </c>
      <c r="V2369" s="87" cm="1">
        <f t="array" ref="V2369">VLOOKUP($E2369,$AI$118:$AW$122,COLUMN($AW:$AW)-COLUMN($AH:$AH),FALSE)</f>
        <v>0</v>
      </c>
      <c r="W2369" s="87" t="str">
        <f t="shared" si="519"/>
        <v>International</v>
      </c>
      <c r="X2369" s="87" t="str">
        <f t="shared" si="520"/>
        <v>Non-local</v>
      </c>
      <c r="Y2369" s="104"/>
      <c r="Z2369" s="87" t="str">
        <f t="shared" si="516"/>
        <v>South Korea</v>
      </c>
      <c r="AA2369" s="87" t="str">
        <f t="shared" si="517"/>
        <v>Asia</v>
      </c>
      <c r="AB2369" s="82" cm="1">
        <f t="array" ref="AB2369">VLOOKUP(B2369,'GDP per Capita'!$T$2:$V$4235,COLUMN('GDP per Capita'!$V:$V)-COLUMN('GDP per Capita'!$S:$S),FALSE)</f>
        <v>32154.02</v>
      </c>
      <c r="AC2369" s="82">
        <f t="shared" si="521"/>
        <v>32154.02</v>
      </c>
      <c r="AD2369" s="82">
        <f t="shared" si="522"/>
        <v>32154.02</v>
      </c>
      <c r="AE2369" s="88">
        <f t="shared" si="518"/>
        <v>0.10081220919074722</v>
      </c>
    </row>
    <row r="2370" spans="1:31">
      <c r="A2370" s="77" t="s">
        <v>1011</v>
      </c>
      <c r="B2370" s="77">
        <v>2369</v>
      </c>
      <c r="C2370" s="77" t="s">
        <v>29</v>
      </c>
      <c r="D2370" s="77" t="s">
        <v>29</v>
      </c>
      <c r="E2370" s="77">
        <v>2018</v>
      </c>
      <c r="F2370" s="77">
        <v>40.102554999999903</v>
      </c>
      <c r="G2370" s="77">
        <v>-105.36320790000001</v>
      </c>
      <c r="H2370" s="77">
        <v>1</v>
      </c>
      <c r="I2370" s="77" t="s">
        <v>1626</v>
      </c>
      <c r="J2370" s="77">
        <v>39.739236400000003</v>
      </c>
      <c r="K2370" s="77">
        <v>-104.9848623</v>
      </c>
      <c r="L2370" s="77">
        <v>103.404289622392</v>
      </c>
      <c r="M2370" s="77">
        <v>0</v>
      </c>
      <c r="N2370" s="77">
        <v>0</v>
      </c>
      <c r="O2370" s="77">
        <v>0</v>
      </c>
      <c r="P2370" s="87" cm="1">
        <f t="array" ref="P2370">IF($X2370="Non-local",VLOOKUP($E2370,$AI$64:$AW$68,COLUMN($AW:$AW)-COLUMN($AH:$AH),FALSE),IF($X2370="Unknown",VLOOKUP($E2370,$AI$71:$AW$75,COLUMN($AW:$AW)-COLUMN($AH:$AH),FALSE),0))</f>
        <v>0</v>
      </c>
      <c r="Q2370" s="87" cm="1">
        <f t="array" ref="Q2370">IF($X2370="Non-local",VLOOKUP($E2370,$AI$40:$AW$44,COLUMN($AW:$AW)-COLUMN($AH:$AH),FALSE),IF($X2370="Unknown",VLOOKUP($E2370,$AI$47:$AW$51,COLUMN($AW:$AW)-COLUMN($AH:$AH),FALSE),0))</f>
        <v>0</v>
      </c>
      <c r="R2370" s="87" cm="1">
        <f t="array" ref="R2370">IF($X2370="Non-local",VLOOKUP($E2370,$AI$88:$AW$92,COLUMN($AW:$AW)-COLUMN($AH:$AH),FALSE),IF($X2370="Unknown",VLOOKUP($E2370,$AI$95:$AW$99,COLUMN($AW:$AW)-COLUMN($AH:$AH),FALSE),0))</f>
        <v>0</v>
      </c>
      <c r="S2370" s="87" cm="1">
        <f t="array" ref="S2370">VLOOKUP($E2370,$AI$111:$AW$115,COLUMN($AW:$AW)-COLUMN($AH:$AH),FALSE)</f>
        <v>431.69321999999994</v>
      </c>
      <c r="T2370" s="104">
        <f t="shared" ref="T2370:T2433" si="523">SUM(M2370,R2370)</f>
        <v>0</v>
      </c>
      <c r="U2370" s="104">
        <f t="shared" ref="U2370:U2433" si="524">SUM(O2370,P2370,Q2370,S2370)</f>
        <v>431.69321999999994</v>
      </c>
      <c r="V2370" s="87" cm="1">
        <f t="array" ref="V2370">VLOOKUP($E2370,$AI$118:$AW$122,COLUMN($AW:$AW)-COLUMN($AH:$AH),FALSE)</f>
        <v>0</v>
      </c>
      <c r="W2370" s="87" t="str">
        <f t="shared" si="519"/>
        <v>Domestic</v>
      </c>
      <c r="X2370" s="87" t="str">
        <f t="shared" si="520"/>
        <v>Local</v>
      </c>
      <c r="Y2370" s="104"/>
      <c r="Z2370" s="87" t="str">
        <f t="shared" ref="Z2370:Z2433" si="525">C2370</f>
        <v>USA</v>
      </c>
      <c r="AA2370" s="87" t="str">
        <f t="shared" ref="AA2370:AA2433" si="526">D2370</f>
        <v>USA</v>
      </c>
      <c r="AB2370" s="82" cm="1">
        <f t="array" ref="AB2370">VLOOKUP(B2370,'GDP per Capita'!$T$2:$V$4235,COLUMN('GDP per Capita'!$V:$V)-COLUMN('GDP per Capita'!$S:$S),FALSE)</f>
        <v>63809.64</v>
      </c>
      <c r="AC2370" s="82">
        <f t="shared" si="521"/>
        <v>63809.64</v>
      </c>
      <c r="AD2370" s="82">
        <f t="shared" si="522"/>
        <v>63809.64</v>
      </c>
      <c r="AE2370" s="88">
        <f t="shared" ref="AE2370:AE2433" si="527">U2370/AD2370</f>
        <v>6.7653291885050593E-3</v>
      </c>
    </row>
    <row r="2371" spans="1:31">
      <c r="A2371" s="77" t="s">
        <v>1650</v>
      </c>
      <c r="B2371" s="77">
        <v>2370</v>
      </c>
      <c r="C2371" s="77" t="s">
        <v>29</v>
      </c>
      <c r="D2371" s="77" t="s">
        <v>29</v>
      </c>
      <c r="E2371" s="77">
        <v>2018</v>
      </c>
      <c r="F2371" s="77">
        <v>32.591963</v>
      </c>
      <c r="G2371" s="77">
        <v>-85.495986066916203</v>
      </c>
      <c r="H2371" s="77">
        <v>0</v>
      </c>
      <c r="I2371" s="77" t="s">
        <v>1626</v>
      </c>
      <c r="J2371" s="77">
        <v>39.739236400000003</v>
      </c>
      <c r="K2371" s="77">
        <v>-104.9848623</v>
      </c>
      <c r="L2371" s="77">
        <v>3832.3319796856899</v>
      </c>
      <c r="M2371" s="77">
        <v>0.69543006927347495</v>
      </c>
      <c r="N2371" s="77">
        <v>0</v>
      </c>
      <c r="O2371" s="77">
        <v>735.80774009965205</v>
      </c>
      <c r="P2371" s="87" cm="1">
        <f t="array" ref="P2371">IF($X2371="Non-local",VLOOKUP($E2371,$AI$64:$AW$68,COLUMN($AW:$AW)-COLUMN($AH:$AH),FALSE),IF($X2371="Unknown",VLOOKUP($E2371,$AI$71:$AW$75,COLUMN($AW:$AW)-COLUMN($AH:$AH),FALSE),0))</f>
        <v>284</v>
      </c>
      <c r="Q2371" s="87" cm="1">
        <f t="array" ref="Q2371">IF($X2371="Non-local",VLOOKUP($E2371,$AI$40:$AW$44,COLUMN($AW:$AW)-COLUMN($AH:$AH),FALSE),IF($X2371="Unknown",VLOOKUP($E2371,$AI$47:$AW$51,COLUMN($AW:$AW)-COLUMN($AH:$AH),FALSE),0))</f>
        <v>701.10299999999995</v>
      </c>
      <c r="R2371" s="87" cm="1">
        <f t="array" ref="R2371">IF($X2371="Non-local",VLOOKUP($E2371,$AI$88:$AW$92,COLUMN($AW:$AW)-COLUMN($AH:$AH),FALSE),IF($X2371="Unknown",VLOOKUP($E2371,$AI$95:$AW$99,COLUMN($AW:$AW)-COLUMN($AH:$AH),FALSE),0))</f>
        <v>0.15773661179887363</v>
      </c>
      <c r="S2371" s="87" cm="1">
        <f t="array" ref="S2371">VLOOKUP($E2371,$AI$111:$AW$115,COLUMN($AW:$AW)-COLUMN($AH:$AH),FALSE)</f>
        <v>431.69321999999994</v>
      </c>
      <c r="T2371" s="104">
        <f t="shared" si="523"/>
        <v>0.85316668107234861</v>
      </c>
      <c r="U2371" s="104">
        <f t="shared" si="524"/>
        <v>2152.6039600996519</v>
      </c>
      <c r="V2371" s="87" cm="1">
        <f t="array" ref="V2371">VLOOKUP($E2371,$AI$118:$AW$122,COLUMN($AW:$AW)-COLUMN($AH:$AH),FALSE)</f>
        <v>0</v>
      </c>
      <c r="W2371" s="87" t="str">
        <f t="shared" ref="W2371:W2434" si="528">IF(Z2371&lt;&gt;"USA",IF(Z2371&lt;&gt;"Unknown","International","Unknown"),"Domestic")</f>
        <v>Domestic</v>
      </c>
      <c r="X2371" s="87" t="str">
        <f t="shared" ref="X2371:X2434" si="529">IF(A2371="Unknown","Unknown",IF(H2371=1,"Local","Non-local"))</f>
        <v>Non-local</v>
      </c>
      <c r="Y2371" s="104"/>
      <c r="Z2371" s="87" t="str">
        <f t="shared" si="525"/>
        <v>USA</v>
      </c>
      <c r="AA2371" s="87" t="str">
        <f t="shared" si="526"/>
        <v>USA</v>
      </c>
      <c r="AB2371" s="82" cm="1">
        <f t="array" ref="AB2371">VLOOKUP(B2371,'GDP per Capita'!$T$2:$V$4235,COLUMN('GDP per Capita'!$V:$V)-COLUMN('GDP per Capita'!$S:$S),FALSE)</f>
        <v>63809.64</v>
      </c>
      <c r="AC2371" s="82">
        <f t="shared" ref="AC2371:AC2434" si="530">IFERROR(AB2371,"")</f>
        <v>63809.64</v>
      </c>
      <c r="AD2371" s="82">
        <f t="shared" ref="AD2371:AD2434" si="531">IFERROR(AB2371,AVERAGE(AC$2:AC$2538))</f>
        <v>63809.64</v>
      </c>
      <c r="AE2371" s="88">
        <f t="shared" si="527"/>
        <v>3.3734776753162249E-2</v>
      </c>
    </row>
    <row r="2372" spans="1:31">
      <c r="A2372" s="77" t="s">
        <v>937</v>
      </c>
      <c r="B2372" s="77">
        <v>2371</v>
      </c>
      <c r="C2372" s="77" t="s">
        <v>29</v>
      </c>
      <c r="D2372" s="77" t="s">
        <v>29</v>
      </c>
      <c r="E2372" s="77">
        <v>2018</v>
      </c>
      <c r="F2372" s="77">
        <v>39.084005400000002</v>
      </c>
      <c r="G2372" s="77">
        <v>-77.152757299999905</v>
      </c>
      <c r="H2372" s="77">
        <v>0</v>
      </c>
      <c r="I2372" s="77" t="s">
        <v>1626</v>
      </c>
      <c r="J2372" s="77">
        <v>39.739236400000003</v>
      </c>
      <c r="K2372" s="77">
        <v>-104.9848623</v>
      </c>
      <c r="L2372" s="77">
        <v>4765.0554497780804</v>
      </c>
      <c r="M2372" s="77">
        <v>0.84391718084633505</v>
      </c>
      <c r="N2372" s="77">
        <v>0</v>
      </c>
      <c r="O2372" s="77">
        <v>571.80665397336998</v>
      </c>
      <c r="P2372" s="87" cm="1">
        <f t="array" ref="P2372">IF($X2372="Non-local",VLOOKUP($E2372,$AI$64:$AW$68,COLUMN($AW:$AW)-COLUMN($AH:$AH),FALSE),IF($X2372="Unknown",VLOOKUP($E2372,$AI$71:$AW$75,COLUMN($AW:$AW)-COLUMN($AH:$AH),FALSE),0))</f>
        <v>284</v>
      </c>
      <c r="Q2372" s="87" cm="1">
        <f t="array" ref="Q2372">IF($X2372="Non-local",VLOOKUP($E2372,$AI$40:$AW$44,COLUMN($AW:$AW)-COLUMN($AH:$AH),FALSE),IF($X2372="Unknown",VLOOKUP($E2372,$AI$47:$AW$51,COLUMN($AW:$AW)-COLUMN($AH:$AH),FALSE),0))</f>
        <v>701.10299999999995</v>
      </c>
      <c r="R2372" s="87" cm="1">
        <f t="array" ref="R2372">IF($X2372="Non-local",VLOOKUP($E2372,$AI$88:$AW$92,COLUMN($AW:$AW)-COLUMN($AH:$AH),FALSE),IF($X2372="Unknown",VLOOKUP($E2372,$AI$95:$AW$99,COLUMN($AW:$AW)-COLUMN($AH:$AH),FALSE),0))</f>
        <v>0.15773661179887363</v>
      </c>
      <c r="S2372" s="87" cm="1">
        <f t="array" ref="S2372">VLOOKUP($E2372,$AI$111:$AW$115,COLUMN($AW:$AW)-COLUMN($AH:$AH),FALSE)</f>
        <v>431.69321999999994</v>
      </c>
      <c r="T2372" s="104">
        <f t="shared" si="523"/>
        <v>1.0016537926452087</v>
      </c>
      <c r="U2372" s="104">
        <f t="shared" si="524"/>
        <v>1988.6028739733699</v>
      </c>
      <c r="V2372" s="87" cm="1">
        <f t="array" ref="V2372">VLOOKUP($E2372,$AI$118:$AW$122,COLUMN($AW:$AW)-COLUMN($AH:$AH),FALSE)</f>
        <v>0</v>
      </c>
      <c r="W2372" s="87" t="str">
        <f t="shared" si="528"/>
        <v>Domestic</v>
      </c>
      <c r="X2372" s="87" t="str">
        <f t="shared" si="529"/>
        <v>Non-local</v>
      </c>
      <c r="Y2372" s="104"/>
      <c r="Z2372" s="87" t="str">
        <f t="shared" si="525"/>
        <v>USA</v>
      </c>
      <c r="AA2372" s="87" t="str">
        <f t="shared" si="526"/>
        <v>USA</v>
      </c>
      <c r="AB2372" s="82" cm="1">
        <f t="array" ref="AB2372">VLOOKUP(B2372,'GDP per Capita'!$T$2:$V$4235,COLUMN('GDP per Capita'!$V:$V)-COLUMN('GDP per Capita'!$S:$S),FALSE)</f>
        <v>63809.64</v>
      </c>
      <c r="AC2372" s="82">
        <f t="shared" si="530"/>
        <v>63809.64</v>
      </c>
      <c r="AD2372" s="82">
        <f t="shared" si="531"/>
        <v>63809.64</v>
      </c>
      <c r="AE2372" s="88">
        <f t="shared" si="527"/>
        <v>3.1164615158044615E-2</v>
      </c>
    </row>
    <row r="2373" spans="1:31">
      <c r="A2373" s="77" t="s">
        <v>882</v>
      </c>
      <c r="B2373" s="77">
        <v>2372</v>
      </c>
      <c r="C2373" s="77" t="s">
        <v>29</v>
      </c>
      <c r="D2373" s="77" t="s">
        <v>29</v>
      </c>
      <c r="E2373" s="77">
        <v>2018</v>
      </c>
      <c r="F2373" s="77">
        <v>39.004607</v>
      </c>
      <c r="G2373" s="77">
        <v>-76.875683800000004</v>
      </c>
      <c r="H2373" s="77">
        <v>0</v>
      </c>
      <c r="I2373" s="77" t="s">
        <v>1626</v>
      </c>
      <c r="J2373" s="77">
        <v>39.739236400000003</v>
      </c>
      <c r="K2373" s="77">
        <v>-104.9848623</v>
      </c>
      <c r="L2373" s="77">
        <v>4815.3708899909698</v>
      </c>
      <c r="M2373" s="77">
        <v>0.85179402930986003</v>
      </c>
      <c r="N2373" s="77">
        <v>0</v>
      </c>
      <c r="O2373" s="77">
        <v>577.844506798917</v>
      </c>
      <c r="P2373" s="87" cm="1">
        <f t="array" ref="P2373">IF($X2373="Non-local",VLOOKUP($E2373,$AI$64:$AW$68,COLUMN($AW:$AW)-COLUMN($AH:$AH),FALSE),IF($X2373="Unknown",VLOOKUP($E2373,$AI$71:$AW$75,COLUMN($AW:$AW)-COLUMN($AH:$AH),FALSE),0))</f>
        <v>284</v>
      </c>
      <c r="Q2373" s="87" cm="1">
        <f t="array" ref="Q2373">IF($X2373="Non-local",VLOOKUP($E2373,$AI$40:$AW$44,COLUMN($AW:$AW)-COLUMN($AH:$AH),FALSE),IF($X2373="Unknown",VLOOKUP($E2373,$AI$47:$AW$51,COLUMN($AW:$AW)-COLUMN($AH:$AH),FALSE),0))</f>
        <v>701.10299999999995</v>
      </c>
      <c r="R2373" s="87" cm="1">
        <f t="array" ref="R2373">IF($X2373="Non-local",VLOOKUP($E2373,$AI$88:$AW$92,COLUMN($AW:$AW)-COLUMN($AH:$AH),FALSE),IF($X2373="Unknown",VLOOKUP($E2373,$AI$95:$AW$99,COLUMN($AW:$AW)-COLUMN($AH:$AH),FALSE),0))</f>
        <v>0.15773661179887363</v>
      </c>
      <c r="S2373" s="87" cm="1">
        <f t="array" ref="S2373">VLOOKUP($E2373,$AI$111:$AW$115,COLUMN($AW:$AW)-COLUMN($AH:$AH),FALSE)</f>
        <v>431.69321999999994</v>
      </c>
      <c r="T2373" s="104">
        <f t="shared" si="523"/>
        <v>1.0095306411087337</v>
      </c>
      <c r="U2373" s="104">
        <f t="shared" si="524"/>
        <v>1994.6407267989168</v>
      </c>
      <c r="V2373" s="87" cm="1">
        <f t="array" ref="V2373">VLOOKUP($E2373,$AI$118:$AW$122,COLUMN($AW:$AW)-COLUMN($AH:$AH),FALSE)</f>
        <v>0</v>
      </c>
      <c r="W2373" s="87" t="str">
        <f t="shared" si="528"/>
        <v>Domestic</v>
      </c>
      <c r="X2373" s="87" t="str">
        <f t="shared" si="529"/>
        <v>Non-local</v>
      </c>
      <c r="Y2373" s="104"/>
      <c r="Z2373" s="87" t="str">
        <f t="shared" si="525"/>
        <v>USA</v>
      </c>
      <c r="AA2373" s="87" t="str">
        <f t="shared" si="526"/>
        <v>USA</v>
      </c>
      <c r="AB2373" s="82" cm="1">
        <f t="array" ref="AB2373">VLOOKUP(B2373,'GDP per Capita'!$T$2:$V$4235,COLUMN('GDP per Capita'!$V:$V)-COLUMN('GDP per Capita'!$S:$S),FALSE)</f>
        <v>63809.64</v>
      </c>
      <c r="AC2373" s="82">
        <f t="shared" si="530"/>
        <v>63809.64</v>
      </c>
      <c r="AD2373" s="82">
        <f t="shared" si="531"/>
        <v>63809.64</v>
      </c>
      <c r="AE2373" s="88">
        <f t="shared" si="527"/>
        <v>3.1259238052415227E-2</v>
      </c>
    </row>
    <row r="2374" spans="1:31">
      <c r="A2374" s="77" t="s">
        <v>1133</v>
      </c>
      <c r="B2374" s="77">
        <v>2373</v>
      </c>
      <c r="C2374" s="77" t="s">
        <v>29</v>
      </c>
      <c r="D2374" s="77" t="s">
        <v>29</v>
      </c>
      <c r="E2374" s="77">
        <v>2018</v>
      </c>
      <c r="F2374" s="77">
        <v>38.254237599999897</v>
      </c>
      <c r="G2374" s="77">
        <v>-85.759406999999996</v>
      </c>
      <c r="H2374" s="77">
        <v>0</v>
      </c>
      <c r="I2374" s="77" t="s">
        <v>1626</v>
      </c>
      <c r="J2374" s="77">
        <v>39.739236400000003</v>
      </c>
      <c r="K2374" s="77">
        <v>-104.9848623</v>
      </c>
      <c r="L2374" s="77">
        <v>3332.7957930177799</v>
      </c>
      <c r="M2374" s="77">
        <v>0.61590522845748097</v>
      </c>
      <c r="N2374" s="77">
        <v>0</v>
      </c>
      <c r="O2374" s="77">
        <v>639.89679225941404</v>
      </c>
      <c r="P2374" s="87" cm="1">
        <f t="array" ref="P2374">IF($X2374="Non-local",VLOOKUP($E2374,$AI$64:$AW$68,COLUMN($AW:$AW)-COLUMN($AH:$AH),FALSE),IF($X2374="Unknown",VLOOKUP($E2374,$AI$71:$AW$75,COLUMN($AW:$AW)-COLUMN($AH:$AH),FALSE),0))</f>
        <v>284</v>
      </c>
      <c r="Q2374" s="87" cm="1">
        <f t="array" ref="Q2374">IF($X2374="Non-local",VLOOKUP($E2374,$AI$40:$AW$44,COLUMN($AW:$AW)-COLUMN($AH:$AH),FALSE),IF($X2374="Unknown",VLOOKUP($E2374,$AI$47:$AW$51,COLUMN($AW:$AW)-COLUMN($AH:$AH),FALSE),0))</f>
        <v>701.10299999999995</v>
      </c>
      <c r="R2374" s="87" cm="1">
        <f t="array" ref="R2374">IF($X2374="Non-local",VLOOKUP($E2374,$AI$88:$AW$92,COLUMN($AW:$AW)-COLUMN($AH:$AH),FALSE),IF($X2374="Unknown",VLOOKUP($E2374,$AI$95:$AW$99,COLUMN($AW:$AW)-COLUMN($AH:$AH),FALSE),0))</f>
        <v>0.15773661179887363</v>
      </c>
      <c r="S2374" s="87" cm="1">
        <f t="array" ref="S2374">VLOOKUP($E2374,$AI$111:$AW$115,COLUMN($AW:$AW)-COLUMN($AH:$AH),FALSE)</f>
        <v>431.69321999999994</v>
      </c>
      <c r="T2374" s="104">
        <f t="shared" si="523"/>
        <v>0.77364184025635463</v>
      </c>
      <c r="U2374" s="104">
        <f t="shared" si="524"/>
        <v>2056.693012259414</v>
      </c>
      <c r="V2374" s="87" cm="1">
        <f t="array" ref="V2374">VLOOKUP($E2374,$AI$118:$AW$122,COLUMN($AW:$AW)-COLUMN($AH:$AH),FALSE)</f>
        <v>0</v>
      </c>
      <c r="W2374" s="87" t="str">
        <f t="shared" si="528"/>
        <v>Domestic</v>
      </c>
      <c r="X2374" s="87" t="str">
        <f t="shared" si="529"/>
        <v>Non-local</v>
      </c>
      <c r="Y2374" s="104"/>
      <c r="Z2374" s="87" t="str">
        <f t="shared" si="525"/>
        <v>USA</v>
      </c>
      <c r="AA2374" s="87" t="str">
        <f t="shared" si="526"/>
        <v>USA</v>
      </c>
      <c r="AB2374" s="82" cm="1">
        <f t="array" ref="AB2374">VLOOKUP(B2374,'GDP per Capita'!$T$2:$V$4235,COLUMN('GDP per Capita'!$V:$V)-COLUMN('GDP per Capita'!$S:$S),FALSE)</f>
        <v>63809.64</v>
      </c>
      <c r="AC2374" s="82">
        <f t="shared" si="530"/>
        <v>63809.64</v>
      </c>
      <c r="AD2374" s="82">
        <f t="shared" si="531"/>
        <v>63809.64</v>
      </c>
      <c r="AE2374" s="88">
        <f t="shared" si="527"/>
        <v>3.2231697471720791E-2</v>
      </c>
    </row>
    <row r="2375" spans="1:31">
      <c r="A2375" s="77" t="s">
        <v>1202</v>
      </c>
      <c r="B2375" s="77">
        <v>2374</v>
      </c>
      <c r="C2375" s="77" t="s">
        <v>29</v>
      </c>
      <c r="D2375" s="77" t="s">
        <v>29</v>
      </c>
      <c r="E2375" s="77">
        <v>2018</v>
      </c>
      <c r="F2375" s="77">
        <v>30.357380199999898</v>
      </c>
      <c r="G2375" s="77">
        <v>-103.66093669999999</v>
      </c>
      <c r="H2375" s="77">
        <v>0</v>
      </c>
      <c r="I2375" s="77" t="s">
        <v>1626</v>
      </c>
      <c r="J2375" s="77">
        <v>39.739236400000003</v>
      </c>
      <c r="K2375" s="77">
        <v>-104.9848623</v>
      </c>
      <c r="L2375" s="77">
        <v>2100.23280133558</v>
      </c>
      <c r="M2375" s="77">
        <v>0.438956469459301</v>
      </c>
      <c r="N2375" s="77">
        <v>0</v>
      </c>
      <c r="O2375" s="77">
        <v>403.24469785643299</v>
      </c>
      <c r="P2375" s="87" cm="1">
        <f t="array" ref="P2375">IF($X2375="Non-local",VLOOKUP($E2375,$AI$64:$AW$68,COLUMN($AW:$AW)-COLUMN($AH:$AH),FALSE),IF($X2375="Unknown",VLOOKUP($E2375,$AI$71:$AW$75,COLUMN($AW:$AW)-COLUMN($AH:$AH),FALSE),0))</f>
        <v>284</v>
      </c>
      <c r="Q2375" s="87" cm="1">
        <f t="array" ref="Q2375">IF($X2375="Non-local",VLOOKUP($E2375,$AI$40:$AW$44,COLUMN($AW:$AW)-COLUMN($AH:$AH),FALSE),IF($X2375="Unknown",VLOOKUP($E2375,$AI$47:$AW$51,COLUMN($AW:$AW)-COLUMN($AH:$AH),FALSE),0))</f>
        <v>701.10299999999995</v>
      </c>
      <c r="R2375" s="87" cm="1">
        <f t="array" ref="R2375">IF($X2375="Non-local",VLOOKUP($E2375,$AI$88:$AW$92,COLUMN($AW:$AW)-COLUMN($AH:$AH),FALSE),IF($X2375="Unknown",VLOOKUP($E2375,$AI$95:$AW$99,COLUMN($AW:$AW)-COLUMN($AH:$AH),FALSE),0))</f>
        <v>0.15773661179887363</v>
      </c>
      <c r="S2375" s="87" cm="1">
        <f t="array" ref="S2375">VLOOKUP($E2375,$AI$111:$AW$115,COLUMN($AW:$AW)-COLUMN($AH:$AH),FALSE)</f>
        <v>431.69321999999994</v>
      </c>
      <c r="T2375" s="104">
        <f t="shared" si="523"/>
        <v>0.59669308125817466</v>
      </c>
      <c r="U2375" s="104">
        <f t="shared" si="524"/>
        <v>1820.040917856433</v>
      </c>
      <c r="V2375" s="87" cm="1">
        <f t="array" ref="V2375">VLOOKUP($E2375,$AI$118:$AW$122,COLUMN($AW:$AW)-COLUMN($AH:$AH),FALSE)</f>
        <v>0</v>
      </c>
      <c r="W2375" s="87" t="str">
        <f t="shared" si="528"/>
        <v>Domestic</v>
      </c>
      <c r="X2375" s="87" t="str">
        <f t="shared" si="529"/>
        <v>Non-local</v>
      </c>
      <c r="Y2375" s="104"/>
      <c r="Z2375" s="87" t="str">
        <f t="shared" si="525"/>
        <v>USA</v>
      </c>
      <c r="AA2375" s="87" t="str">
        <f t="shared" si="526"/>
        <v>USA</v>
      </c>
      <c r="AB2375" s="82" cm="1">
        <f t="array" ref="AB2375">VLOOKUP(B2375,'GDP per Capita'!$T$2:$V$4235,COLUMN('GDP per Capita'!$V:$V)-COLUMN('GDP per Capita'!$S:$S),FALSE)</f>
        <v>63809.64</v>
      </c>
      <c r="AC2375" s="82">
        <f t="shared" si="530"/>
        <v>63809.64</v>
      </c>
      <c r="AD2375" s="82">
        <f t="shared" si="531"/>
        <v>63809.64</v>
      </c>
      <c r="AE2375" s="88">
        <f t="shared" si="527"/>
        <v>2.8522977372328586E-2</v>
      </c>
    </row>
    <row r="2376" spans="1:31">
      <c r="A2376" s="77" t="s">
        <v>1093</v>
      </c>
      <c r="B2376" s="77">
        <v>2375</v>
      </c>
      <c r="C2376" s="77" t="s">
        <v>29</v>
      </c>
      <c r="D2376" s="77" t="s">
        <v>29</v>
      </c>
      <c r="E2376" s="77">
        <v>2018</v>
      </c>
      <c r="F2376" s="77">
        <v>34.053690899999999</v>
      </c>
      <c r="G2376" s="77">
        <v>-118.2427666</v>
      </c>
      <c r="H2376" s="77">
        <v>0</v>
      </c>
      <c r="I2376" s="77" t="s">
        <v>1626</v>
      </c>
      <c r="J2376" s="77">
        <v>39.739236400000003</v>
      </c>
      <c r="K2376" s="77">
        <v>-104.9848623</v>
      </c>
      <c r="L2376" s="77">
        <v>2671.56710887088</v>
      </c>
      <c r="M2376" s="77">
        <v>0.51439817976360402</v>
      </c>
      <c r="N2376" s="77">
        <v>0</v>
      </c>
      <c r="O2376" s="77">
        <v>512.94088490320996</v>
      </c>
      <c r="P2376" s="87" cm="1">
        <f t="array" ref="P2376">IF($X2376="Non-local",VLOOKUP($E2376,$AI$64:$AW$68,COLUMN($AW:$AW)-COLUMN($AH:$AH),FALSE),IF($X2376="Unknown",VLOOKUP($E2376,$AI$71:$AW$75,COLUMN($AW:$AW)-COLUMN($AH:$AH),FALSE),0))</f>
        <v>284</v>
      </c>
      <c r="Q2376" s="87" cm="1">
        <f t="array" ref="Q2376">IF($X2376="Non-local",VLOOKUP($E2376,$AI$40:$AW$44,COLUMN($AW:$AW)-COLUMN($AH:$AH),FALSE),IF($X2376="Unknown",VLOOKUP($E2376,$AI$47:$AW$51,COLUMN($AW:$AW)-COLUMN($AH:$AH),FALSE),0))</f>
        <v>701.10299999999995</v>
      </c>
      <c r="R2376" s="87" cm="1">
        <f t="array" ref="R2376">IF($X2376="Non-local",VLOOKUP($E2376,$AI$88:$AW$92,COLUMN($AW:$AW)-COLUMN($AH:$AH),FALSE),IF($X2376="Unknown",VLOOKUP($E2376,$AI$95:$AW$99,COLUMN($AW:$AW)-COLUMN($AH:$AH),FALSE),0))</f>
        <v>0.15773661179887363</v>
      </c>
      <c r="S2376" s="87" cm="1">
        <f t="array" ref="S2376">VLOOKUP($E2376,$AI$111:$AW$115,COLUMN($AW:$AW)-COLUMN($AH:$AH),FALSE)</f>
        <v>431.69321999999994</v>
      </c>
      <c r="T2376" s="104">
        <f t="shared" si="523"/>
        <v>0.67213479156247768</v>
      </c>
      <c r="U2376" s="104">
        <f t="shared" si="524"/>
        <v>1929.7371049032097</v>
      </c>
      <c r="V2376" s="87" cm="1">
        <f t="array" ref="V2376">VLOOKUP($E2376,$AI$118:$AW$122,COLUMN($AW:$AW)-COLUMN($AH:$AH),FALSE)</f>
        <v>0</v>
      </c>
      <c r="W2376" s="87" t="str">
        <f t="shared" si="528"/>
        <v>Domestic</v>
      </c>
      <c r="X2376" s="87" t="str">
        <f t="shared" si="529"/>
        <v>Non-local</v>
      </c>
      <c r="Y2376" s="104"/>
      <c r="Z2376" s="87" t="str">
        <f t="shared" si="525"/>
        <v>USA</v>
      </c>
      <c r="AA2376" s="87" t="str">
        <f t="shared" si="526"/>
        <v>USA</v>
      </c>
      <c r="AB2376" s="82" cm="1">
        <f t="array" ref="AB2376">VLOOKUP(B2376,'GDP per Capita'!$T$2:$V$4235,COLUMN('GDP per Capita'!$V:$V)-COLUMN('GDP per Capita'!$S:$S),FALSE)</f>
        <v>63809.64</v>
      </c>
      <c r="AC2376" s="82">
        <f t="shared" si="530"/>
        <v>63809.64</v>
      </c>
      <c r="AD2376" s="82">
        <f t="shared" si="531"/>
        <v>63809.64</v>
      </c>
      <c r="AE2376" s="88">
        <f t="shared" si="527"/>
        <v>3.0242093591238091E-2</v>
      </c>
    </row>
    <row r="2377" spans="1:31">
      <c r="A2377" s="77" t="s">
        <v>1651</v>
      </c>
      <c r="B2377" s="77">
        <v>2376</v>
      </c>
      <c r="C2377" s="77" t="s">
        <v>29</v>
      </c>
      <c r="D2377" s="77" t="s">
        <v>29</v>
      </c>
      <c r="E2377" s="77">
        <v>2018</v>
      </c>
      <c r="F2377" s="77">
        <v>42.041582299999902</v>
      </c>
      <c r="G2377" s="77">
        <v>-87.887391600000001</v>
      </c>
      <c r="H2377" s="77">
        <v>0</v>
      </c>
      <c r="I2377" s="77" t="s">
        <v>1626</v>
      </c>
      <c r="J2377" s="77">
        <v>39.739236400000003</v>
      </c>
      <c r="K2377" s="77">
        <v>-104.9848623</v>
      </c>
      <c r="L2377" s="77">
        <v>2914.5126228939598</v>
      </c>
      <c r="M2377" s="77">
        <v>0.54931565315165898</v>
      </c>
      <c r="N2377" s="77">
        <v>0</v>
      </c>
      <c r="O2377" s="77">
        <v>559.58642359564101</v>
      </c>
      <c r="P2377" s="87" cm="1">
        <f t="array" ref="P2377">IF($X2377="Non-local",VLOOKUP($E2377,$AI$64:$AW$68,COLUMN($AW:$AW)-COLUMN($AH:$AH),FALSE),IF($X2377="Unknown",VLOOKUP($E2377,$AI$71:$AW$75,COLUMN($AW:$AW)-COLUMN($AH:$AH),FALSE),0))</f>
        <v>284</v>
      </c>
      <c r="Q2377" s="87" cm="1">
        <f t="array" ref="Q2377">IF($X2377="Non-local",VLOOKUP($E2377,$AI$40:$AW$44,COLUMN($AW:$AW)-COLUMN($AH:$AH),FALSE),IF($X2377="Unknown",VLOOKUP($E2377,$AI$47:$AW$51,COLUMN($AW:$AW)-COLUMN($AH:$AH),FALSE),0))</f>
        <v>701.10299999999995</v>
      </c>
      <c r="R2377" s="87" cm="1">
        <f t="array" ref="R2377">IF($X2377="Non-local",VLOOKUP($E2377,$AI$88:$AW$92,COLUMN($AW:$AW)-COLUMN($AH:$AH),FALSE),IF($X2377="Unknown",VLOOKUP($E2377,$AI$95:$AW$99,COLUMN($AW:$AW)-COLUMN($AH:$AH),FALSE),0))</f>
        <v>0.15773661179887363</v>
      </c>
      <c r="S2377" s="87" cm="1">
        <f t="array" ref="S2377">VLOOKUP($E2377,$AI$111:$AW$115,COLUMN($AW:$AW)-COLUMN($AH:$AH),FALSE)</f>
        <v>431.69321999999994</v>
      </c>
      <c r="T2377" s="104">
        <f t="shared" si="523"/>
        <v>0.70705226495053264</v>
      </c>
      <c r="U2377" s="104">
        <f t="shared" si="524"/>
        <v>1976.382643595641</v>
      </c>
      <c r="V2377" s="87" cm="1">
        <f t="array" ref="V2377">VLOOKUP($E2377,$AI$118:$AW$122,COLUMN($AW:$AW)-COLUMN($AH:$AH),FALSE)</f>
        <v>0</v>
      </c>
      <c r="W2377" s="87" t="str">
        <f t="shared" si="528"/>
        <v>Domestic</v>
      </c>
      <c r="X2377" s="87" t="str">
        <f t="shared" si="529"/>
        <v>Non-local</v>
      </c>
      <c r="Y2377" s="104"/>
      <c r="Z2377" s="87" t="str">
        <f t="shared" si="525"/>
        <v>USA</v>
      </c>
      <c r="AA2377" s="87" t="str">
        <f t="shared" si="526"/>
        <v>USA</v>
      </c>
      <c r="AB2377" s="82" cm="1">
        <f t="array" ref="AB2377">VLOOKUP(B2377,'GDP per Capita'!$T$2:$V$4235,COLUMN('GDP per Capita'!$V:$V)-COLUMN('GDP per Capita'!$S:$S),FALSE)</f>
        <v>63809.64</v>
      </c>
      <c r="AC2377" s="82">
        <f t="shared" si="530"/>
        <v>63809.64</v>
      </c>
      <c r="AD2377" s="82">
        <f t="shared" si="531"/>
        <v>63809.64</v>
      </c>
      <c r="AE2377" s="88">
        <f t="shared" si="527"/>
        <v>3.0973104433681821E-2</v>
      </c>
    </row>
    <row r="2378" spans="1:31">
      <c r="A2378" s="77" t="s">
        <v>1448</v>
      </c>
      <c r="B2378" s="77">
        <v>2377</v>
      </c>
      <c r="C2378" s="77" t="s">
        <v>29</v>
      </c>
      <c r="D2378" s="77" t="s">
        <v>29</v>
      </c>
      <c r="E2378" s="77">
        <v>2018</v>
      </c>
      <c r="F2378" s="77">
        <v>61.216312899999998</v>
      </c>
      <c r="G2378" s="77">
        <v>-149.8948523</v>
      </c>
      <c r="H2378" s="77">
        <v>0</v>
      </c>
      <c r="I2378" s="77" t="s">
        <v>1626</v>
      </c>
      <c r="J2378" s="77">
        <v>39.739236400000003</v>
      </c>
      <c r="K2378" s="77">
        <v>-104.9848623</v>
      </c>
      <c r="L2378" s="77">
        <v>7708.3195946197602</v>
      </c>
      <c r="M2378" s="77">
        <v>1.2479660872356999</v>
      </c>
      <c r="N2378" s="77">
        <v>0</v>
      </c>
      <c r="O2378" s="77">
        <v>924.99835135437104</v>
      </c>
      <c r="P2378" s="87" cm="1">
        <f t="array" ref="P2378">IF($X2378="Non-local",VLOOKUP($E2378,$AI$64:$AW$68,COLUMN($AW:$AW)-COLUMN($AH:$AH),FALSE),IF($X2378="Unknown",VLOOKUP($E2378,$AI$71:$AW$75,COLUMN($AW:$AW)-COLUMN($AH:$AH),FALSE),0))</f>
        <v>284</v>
      </c>
      <c r="Q2378" s="87" cm="1">
        <f t="array" ref="Q2378">IF($X2378="Non-local",VLOOKUP($E2378,$AI$40:$AW$44,COLUMN($AW:$AW)-COLUMN($AH:$AH),FALSE),IF($X2378="Unknown",VLOOKUP($E2378,$AI$47:$AW$51,COLUMN($AW:$AW)-COLUMN($AH:$AH),FALSE),0))</f>
        <v>701.10299999999995</v>
      </c>
      <c r="R2378" s="87" cm="1">
        <f t="array" ref="R2378">IF($X2378="Non-local",VLOOKUP($E2378,$AI$88:$AW$92,COLUMN($AW:$AW)-COLUMN($AH:$AH),FALSE),IF($X2378="Unknown",VLOOKUP($E2378,$AI$95:$AW$99,COLUMN($AW:$AW)-COLUMN($AH:$AH),FALSE),0))</f>
        <v>0.15773661179887363</v>
      </c>
      <c r="S2378" s="87" cm="1">
        <f t="array" ref="S2378">VLOOKUP($E2378,$AI$111:$AW$115,COLUMN($AW:$AW)-COLUMN($AH:$AH),FALSE)</f>
        <v>431.69321999999994</v>
      </c>
      <c r="T2378" s="104">
        <f t="shared" si="523"/>
        <v>1.4057026990345736</v>
      </c>
      <c r="U2378" s="104">
        <f t="shared" si="524"/>
        <v>2341.7945713543713</v>
      </c>
      <c r="V2378" s="87" cm="1">
        <f t="array" ref="V2378">VLOOKUP($E2378,$AI$118:$AW$122,COLUMN($AW:$AW)-COLUMN($AH:$AH),FALSE)</f>
        <v>0</v>
      </c>
      <c r="W2378" s="87" t="str">
        <f t="shared" si="528"/>
        <v>Domestic</v>
      </c>
      <c r="X2378" s="87" t="str">
        <f t="shared" si="529"/>
        <v>Non-local</v>
      </c>
      <c r="Y2378" s="104"/>
      <c r="Z2378" s="87" t="str">
        <f t="shared" si="525"/>
        <v>USA</v>
      </c>
      <c r="AA2378" s="87" t="str">
        <f t="shared" si="526"/>
        <v>USA</v>
      </c>
      <c r="AB2378" s="82" cm="1">
        <f t="array" ref="AB2378">VLOOKUP(B2378,'GDP per Capita'!$T$2:$V$4235,COLUMN('GDP per Capita'!$V:$V)-COLUMN('GDP per Capita'!$S:$S),FALSE)</f>
        <v>63809.64</v>
      </c>
      <c r="AC2378" s="82">
        <f t="shared" si="530"/>
        <v>63809.64</v>
      </c>
      <c r="AD2378" s="82">
        <f t="shared" si="531"/>
        <v>63809.64</v>
      </c>
      <c r="AE2378" s="88">
        <f t="shared" si="527"/>
        <v>3.6699698844161653E-2</v>
      </c>
    </row>
    <row r="2379" spans="1:31">
      <c r="A2379" s="77" t="s">
        <v>1652</v>
      </c>
      <c r="B2379" s="77">
        <v>2378</v>
      </c>
      <c r="C2379" s="77" t="s">
        <v>29</v>
      </c>
      <c r="D2379" s="77" t="s">
        <v>29</v>
      </c>
      <c r="E2379" s="77">
        <v>2018</v>
      </c>
      <c r="F2379" s="77">
        <v>33.857328000000003</v>
      </c>
      <c r="G2379" s="77">
        <v>-84.019910800000005</v>
      </c>
      <c r="H2379" s="77">
        <v>0</v>
      </c>
      <c r="I2379" s="77" t="s">
        <v>1626</v>
      </c>
      <c r="J2379" s="77">
        <v>39.739236400000003</v>
      </c>
      <c r="K2379" s="77">
        <v>-104.9848623</v>
      </c>
      <c r="L2379" s="77">
        <v>3944.66833727623</v>
      </c>
      <c r="M2379" s="77">
        <v>0.71331372053571196</v>
      </c>
      <c r="N2379" s="77">
        <v>0</v>
      </c>
      <c r="O2379" s="77">
        <v>757.376320757038</v>
      </c>
      <c r="P2379" s="87" cm="1">
        <f t="array" ref="P2379">IF($X2379="Non-local",VLOOKUP($E2379,$AI$64:$AW$68,COLUMN($AW:$AW)-COLUMN($AH:$AH),FALSE),IF($X2379="Unknown",VLOOKUP($E2379,$AI$71:$AW$75,COLUMN($AW:$AW)-COLUMN($AH:$AH),FALSE),0))</f>
        <v>284</v>
      </c>
      <c r="Q2379" s="87" cm="1">
        <f t="array" ref="Q2379">IF($X2379="Non-local",VLOOKUP($E2379,$AI$40:$AW$44,COLUMN($AW:$AW)-COLUMN($AH:$AH),FALSE),IF($X2379="Unknown",VLOOKUP($E2379,$AI$47:$AW$51,COLUMN($AW:$AW)-COLUMN($AH:$AH),FALSE),0))</f>
        <v>701.10299999999995</v>
      </c>
      <c r="R2379" s="87" cm="1">
        <f t="array" ref="R2379">IF($X2379="Non-local",VLOOKUP($E2379,$AI$88:$AW$92,COLUMN($AW:$AW)-COLUMN($AH:$AH),FALSE),IF($X2379="Unknown",VLOOKUP($E2379,$AI$95:$AW$99,COLUMN($AW:$AW)-COLUMN($AH:$AH),FALSE),0))</f>
        <v>0.15773661179887363</v>
      </c>
      <c r="S2379" s="87" cm="1">
        <f t="array" ref="S2379">VLOOKUP($E2379,$AI$111:$AW$115,COLUMN($AW:$AW)-COLUMN($AH:$AH),FALSE)</f>
        <v>431.69321999999994</v>
      </c>
      <c r="T2379" s="104">
        <f t="shared" si="523"/>
        <v>0.87105033233458562</v>
      </c>
      <c r="U2379" s="104">
        <f t="shared" si="524"/>
        <v>2174.172540757038</v>
      </c>
      <c r="V2379" s="87" cm="1">
        <f t="array" ref="V2379">VLOOKUP($E2379,$AI$118:$AW$122,COLUMN($AW:$AW)-COLUMN($AH:$AH),FALSE)</f>
        <v>0</v>
      </c>
      <c r="W2379" s="87" t="str">
        <f t="shared" si="528"/>
        <v>Domestic</v>
      </c>
      <c r="X2379" s="87" t="str">
        <f t="shared" si="529"/>
        <v>Non-local</v>
      </c>
      <c r="Y2379" s="104"/>
      <c r="Z2379" s="87" t="str">
        <f t="shared" si="525"/>
        <v>USA</v>
      </c>
      <c r="AA2379" s="87" t="str">
        <f t="shared" si="526"/>
        <v>USA</v>
      </c>
      <c r="AB2379" s="82" cm="1">
        <f t="array" ref="AB2379">VLOOKUP(B2379,'GDP per Capita'!$T$2:$V$4235,COLUMN('GDP per Capita'!$V:$V)-COLUMN('GDP per Capita'!$S:$S),FALSE)</f>
        <v>63809.64</v>
      </c>
      <c r="AC2379" s="82">
        <f t="shared" si="530"/>
        <v>63809.64</v>
      </c>
      <c r="AD2379" s="82">
        <f t="shared" si="531"/>
        <v>63809.64</v>
      </c>
      <c r="AE2379" s="88">
        <f t="shared" si="527"/>
        <v>3.4072791207677054E-2</v>
      </c>
    </row>
    <row r="2380" spans="1:31">
      <c r="A2380" s="77" t="s">
        <v>1653</v>
      </c>
      <c r="B2380" s="77">
        <v>2379</v>
      </c>
      <c r="C2380" s="77" t="s">
        <v>224</v>
      </c>
      <c r="D2380" s="77" t="s">
        <v>31</v>
      </c>
      <c r="E2380" s="77">
        <v>2018</v>
      </c>
      <c r="F2380" s="77">
        <v>50.735850999999997</v>
      </c>
      <c r="G2380" s="77">
        <v>7.1006600000000004</v>
      </c>
      <c r="H2380" s="77">
        <v>0</v>
      </c>
      <c r="I2380" s="77" t="s">
        <v>1626</v>
      </c>
      <c r="J2380" s="77">
        <v>39.739236400000003</v>
      </c>
      <c r="K2380" s="77">
        <v>-104.9848623</v>
      </c>
      <c r="L2380" s="77">
        <v>15972.3646047816</v>
      </c>
      <c r="M2380" s="77">
        <v>2.46092151899364</v>
      </c>
      <c r="N2380" s="77">
        <v>0</v>
      </c>
      <c r="O2380" s="77">
        <v>1677.09828350207</v>
      </c>
      <c r="P2380" s="87" cm="1">
        <f t="array" ref="P2380">IF($X2380="Non-local",VLOOKUP($E2380,$AI$64:$AW$68,COLUMN($AW:$AW)-COLUMN($AH:$AH),FALSE),IF($X2380="Unknown",VLOOKUP($E2380,$AI$71:$AW$75,COLUMN($AW:$AW)-COLUMN($AH:$AH),FALSE),0))</f>
        <v>284</v>
      </c>
      <c r="Q2380" s="87" cm="1">
        <f t="array" ref="Q2380">IF($X2380="Non-local",VLOOKUP($E2380,$AI$40:$AW$44,COLUMN($AW:$AW)-COLUMN($AH:$AH),FALSE),IF($X2380="Unknown",VLOOKUP($E2380,$AI$47:$AW$51,COLUMN($AW:$AW)-COLUMN($AH:$AH),FALSE),0))</f>
        <v>701.10299999999995</v>
      </c>
      <c r="R2380" s="87" cm="1">
        <f t="array" ref="R2380">IF($X2380="Non-local",VLOOKUP($E2380,$AI$88:$AW$92,COLUMN($AW:$AW)-COLUMN($AH:$AH),FALSE),IF($X2380="Unknown",VLOOKUP($E2380,$AI$95:$AW$99,COLUMN($AW:$AW)-COLUMN($AH:$AH),FALSE),0))</f>
        <v>0.15773661179887363</v>
      </c>
      <c r="S2380" s="87" cm="1">
        <f t="array" ref="S2380">VLOOKUP($E2380,$AI$111:$AW$115,COLUMN($AW:$AW)-COLUMN($AH:$AH),FALSE)</f>
        <v>431.69321999999994</v>
      </c>
      <c r="T2380" s="104">
        <f t="shared" si="523"/>
        <v>2.6186581307925136</v>
      </c>
      <c r="U2380" s="104">
        <f t="shared" si="524"/>
        <v>3093.8945035020702</v>
      </c>
      <c r="V2380" s="87" cm="1">
        <f t="array" ref="V2380">VLOOKUP($E2380,$AI$118:$AW$122,COLUMN($AW:$AW)-COLUMN($AH:$AH),FALSE)</f>
        <v>0</v>
      </c>
      <c r="W2380" s="87" t="str">
        <f t="shared" si="528"/>
        <v>International</v>
      </c>
      <c r="X2380" s="87" t="str">
        <f t="shared" si="529"/>
        <v>Non-local</v>
      </c>
      <c r="Y2380" s="104"/>
      <c r="Z2380" s="87" t="str">
        <f t="shared" si="525"/>
        <v>Germany</v>
      </c>
      <c r="AA2380" s="87" t="str">
        <f t="shared" si="526"/>
        <v>Europe</v>
      </c>
      <c r="AB2380" s="82" cm="1">
        <f t="array" ref="AB2380">VLOOKUP(B2380,'GDP per Capita'!$T$2:$V$4235,COLUMN('GDP per Capita'!$V:$V)-COLUMN('GDP per Capita'!$S:$S),FALSE)</f>
        <v>49180.54</v>
      </c>
      <c r="AC2380" s="82">
        <f t="shared" si="530"/>
        <v>49180.54</v>
      </c>
      <c r="AD2380" s="82">
        <f t="shared" si="531"/>
        <v>49180.54</v>
      </c>
      <c r="AE2380" s="88">
        <f t="shared" si="527"/>
        <v>6.2908916890747235E-2</v>
      </c>
    </row>
    <row r="2381" spans="1:31">
      <c r="A2381" s="77" t="s">
        <v>1228</v>
      </c>
      <c r="B2381" s="77">
        <v>2380</v>
      </c>
      <c r="C2381" s="77" t="s">
        <v>29</v>
      </c>
      <c r="D2381" s="77" t="s">
        <v>29</v>
      </c>
      <c r="E2381" s="77">
        <v>2018</v>
      </c>
      <c r="F2381" s="77">
        <v>38.8339578</v>
      </c>
      <c r="G2381" s="77">
        <v>-104.8253485</v>
      </c>
      <c r="H2381" s="77">
        <v>0</v>
      </c>
      <c r="I2381" s="77" t="s">
        <v>1626</v>
      </c>
      <c r="J2381" s="77">
        <v>39.739236400000003</v>
      </c>
      <c r="K2381" s="77">
        <v>-104.9848623</v>
      </c>
      <c r="L2381" s="77">
        <v>203.188588064767</v>
      </c>
      <c r="M2381" s="77">
        <v>0.18846169243562499</v>
      </c>
      <c r="N2381" s="77">
        <v>0</v>
      </c>
      <c r="O2381" s="77">
        <v>39.012208908435298</v>
      </c>
      <c r="P2381" s="87" cm="1">
        <f t="array" ref="P2381">IF($X2381="Non-local",VLOOKUP($E2381,$AI$64:$AW$68,COLUMN($AW:$AW)-COLUMN($AH:$AH),FALSE),IF($X2381="Unknown",VLOOKUP($E2381,$AI$71:$AW$75,COLUMN($AW:$AW)-COLUMN($AH:$AH),FALSE),0))</f>
        <v>284</v>
      </c>
      <c r="Q2381" s="87" cm="1">
        <f t="array" ref="Q2381">IF($X2381="Non-local",VLOOKUP($E2381,$AI$40:$AW$44,COLUMN($AW:$AW)-COLUMN($AH:$AH),FALSE),IF($X2381="Unknown",VLOOKUP($E2381,$AI$47:$AW$51,COLUMN($AW:$AW)-COLUMN($AH:$AH),FALSE),0))</f>
        <v>701.10299999999995</v>
      </c>
      <c r="R2381" s="87" cm="1">
        <f t="array" ref="R2381">IF($X2381="Non-local",VLOOKUP($E2381,$AI$88:$AW$92,COLUMN($AW:$AW)-COLUMN($AH:$AH),FALSE),IF($X2381="Unknown",VLOOKUP($E2381,$AI$95:$AW$99,COLUMN($AW:$AW)-COLUMN($AH:$AH),FALSE),0))</f>
        <v>0.15773661179887363</v>
      </c>
      <c r="S2381" s="87" cm="1">
        <f t="array" ref="S2381">VLOOKUP($E2381,$AI$111:$AW$115,COLUMN($AW:$AW)-COLUMN($AH:$AH),FALSE)</f>
        <v>431.69321999999994</v>
      </c>
      <c r="T2381" s="104">
        <f t="shared" si="523"/>
        <v>0.3461983042344986</v>
      </c>
      <c r="U2381" s="104">
        <f t="shared" si="524"/>
        <v>1455.8084289084352</v>
      </c>
      <c r="V2381" s="87" cm="1">
        <f t="array" ref="V2381">VLOOKUP($E2381,$AI$118:$AW$122,COLUMN($AW:$AW)-COLUMN($AH:$AH),FALSE)</f>
        <v>0</v>
      </c>
      <c r="W2381" s="87" t="str">
        <f t="shared" si="528"/>
        <v>Domestic</v>
      </c>
      <c r="X2381" s="87" t="str">
        <f t="shared" si="529"/>
        <v>Non-local</v>
      </c>
      <c r="Y2381" s="104"/>
      <c r="Z2381" s="87" t="str">
        <f t="shared" si="525"/>
        <v>USA</v>
      </c>
      <c r="AA2381" s="87" t="str">
        <f t="shared" si="526"/>
        <v>USA</v>
      </c>
      <c r="AB2381" s="82" cm="1">
        <f t="array" ref="AB2381">VLOOKUP(B2381,'GDP per Capita'!$T$2:$V$4235,COLUMN('GDP per Capita'!$V:$V)-COLUMN('GDP per Capita'!$S:$S),FALSE)</f>
        <v>63809.64</v>
      </c>
      <c r="AC2381" s="82">
        <f t="shared" si="530"/>
        <v>63809.64</v>
      </c>
      <c r="AD2381" s="82">
        <f t="shared" si="531"/>
        <v>63809.64</v>
      </c>
      <c r="AE2381" s="88">
        <f t="shared" si="527"/>
        <v>2.2814866670748106E-2</v>
      </c>
    </row>
    <row r="2382" spans="1:31">
      <c r="A2382" s="77" t="s">
        <v>1654</v>
      </c>
      <c r="B2382" s="77">
        <v>2381</v>
      </c>
      <c r="C2382" s="77" t="s">
        <v>29</v>
      </c>
      <c r="D2382" s="77" t="s">
        <v>29</v>
      </c>
      <c r="E2382" s="77">
        <v>2018</v>
      </c>
      <c r="F2382" s="77">
        <v>33.592054400000002</v>
      </c>
      <c r="G2382" s="77">
        <v>-84.269921800000006</v>
      </c>
      <c r="H2382" s="77">
        <v>0</v>
      </c>
      <c r="I2382" s="77" t="s">
        <v>1626</v>
      </c>
      <c r="J2382" s="77">
        <v>39.739236400000003</v>
      </c>
      <c r="K2382" s="77">
        <v>-104.9848623</v>
      </c>
      <c r="L2382" s="77">
        <v>3928.8124133881101</v>
      </c>
      <c r="M2382" s="77">
        <v>0.71078949935445102</v>
      </c>
      <c r="N2382" s="77">
        <v>0</v>
      </c>
      <c r="O2382" s="77">
        <v>754.33198337051795</v>
      </c>
      <c r="P2382" s="87" cm="1">
        <f t="array" ref="P2382">IF($X2382="Non-local",VLOOKUP($E2382,$AI$64:$AW$68,COLUMN($AW:$AW)-COLUMN($AH:$AH),FALSE),IF($X2382="Unknown",VLOOKUP($E2382,$AI$71:$AW$75,COLUMN($AW:$AW)-COLUMN($AH:$AH),FALSE),0))</f>
        <v>284</v>
      </c>
      <c r="Q2382" s="87" cm="1">
        <f t="array" ref="Q2382">IF($X2382="Non-local",VLOOKUP($E2382,$AI$40:$AW$44,COLUMN($AW:$AW)-COLUMN($AH:$AH),FALSE),IF($X2382="Unknown",VLOOKUP($E2382,$AI$47:$AW$51,COLUMN($AW:$AW)-COLUMN($AH:$AH),FALSE),0))</f>
        <v>701.10299999999995</v>
      </c>
      <c r="R2382" s="87" cm="1">
        <f t="array" ref="R2382">IF($X2382="Non-local",VLOOKUP($E2382,$AI$88:$AW$92,COLUMN($AW:$AW)-COLUMN($AH:$AH),FALSE),IF($X2382="Unknown",VLOOKUP($E2382,$AI$95:$AW$99,COLUMN($AW:$AW)-COLUMN($AH:$AH),FALSE),0))</f>
        <v>0.15773661179887363</v>
      </c>
      <c r="S2382" s="87" cm="1">
        <f t="array" ref="S2382">VLOOKUP($E2382,$AI$111:$AW$115,COLUMN($AW:$AW)-COLUMN($AH:$AH),FALSE)</f>
        <v>431.69321999999994</v>
      </c>
      <c r="T2382" s="104">
        <f t="shared" si="523"/>
        <v>0.86852611115332468</v>
      </c>
      <c r="U2382" s="104">
        <f t="shared" si="524"/>
        <v>2171.1282033705179</v>
      </c>
      <c r="V2382" s="87" cm="1">
        <f t="array" ref="V2382">VLOOKUP($E2382,$AI$118:$AW$122,COLUMN($AW:$AW)-COLUMN($AH:$AH),FALSE)</f>
        <v>0</v>
      </c>
      <c r="W2382" s="87" t="str">
        <f t="shared" si="528"/>
        <v>Domestic</v>
      </c>
      <c r="X2382" s="87" t="str">
        <f t="shared" si="529"/>
        <v>Non-local</v>
      </c>
      <c r="Y2382" s="104"/>
      <c r="Z2382" s="87" t="str">
        <f t="shared" si="525"/>
        <v>USA</v>
      </c>
      <c r="AA2382" s="87" t="str">
        <f t="shared" si="526"/>
        <v>USA</v>
      </c>
      <c r="AB2382" s="82" cm="1">
        <f t="array" ref="AB2382">VLOOKUP(B2382,'GDP per Capita'!$T$2:$V$4235,COLUMN('GDP per Capita'!$V:$V)-COLUMN('GDP per Capita'!$S:$S),FALSE)</f>
        <v>63809.64</v>
      </c>
      <c r="AC2382" s="82">
        <f t="shared" si="530"/>
        <v>63809.64</v>
      </c>
      <c r="AD2382" s="82">
        <f t="shared" si="531"/>
        <v>63809.64</v>
      </c>
      <c r="AE2382" s="88">
        <f t="shared" si="527"/>
        <v>3.4025081529538766E-2</v>
      </c>
    </row>
    <row r="2383" spans="1:31">
      <c r="A2383" s="77" t="s">
        <v>1655</v>
      </c>
      <c r="B2383" s="77">
        <v>2382</v>
      </c>
      <c r="C2383" s="77" t="s">
        <v>29</v>
      </c>
      <c r="D2383" s="77" t="s">
        <v>29</v>
      </c>
      <c r="E2383" s="77">
        <v>2018</v>
      </c>
      <c r="F2383" s="77">
        <v>33.834751599999997</v>
      </c>
      <c r="G2383" s="77">
        <v>-117.911732</v>
      </c>
      <c r="H2383" s="77">
        <v>0</v>
      </c>
      <c r="I2383" s="77" t="s">
        <v>1626</v>
      </c>
      <c r="J2383" s="77">
        <v>39.739236400000003</v>
      </c>
      <c r="K2383" s="77">
        <v>-104.9848623</v>
      </c>
      <c r="L2383" s="77">
        <v>2646.5720894317601</v>
      </c>
      <c r="M2383" s="77">
        <v>0.51109771803619497</v>
      </c>
      <c r="N2383" s="77">
        <v>0</v>
      </c>
      <c r="O2383" s="77">
        <v>508.141841170899</v>
      </c>
      <c r="P2383" s="87" cm="1">
        <f t="array" ref="P2383">IF($X2383="Non-local",VLOOKUP($E2383,$AI$64:$AW$68,COLUMN($AW:$AW)-COLUMN($AH:$AH),FALSE),IF($X2383="Unknown",VLOOKUP($E2383,$AI$71:$AW$75,COLUMN($AW:$AW)-COLUMN($AH:$AH),FALSE),0))</f>
        <v>284</v>
      </c>
      <c r="Q2383" s="87" cm="1">
        <f t="array" ref="Q2383">IF($X2383="Non-local",VLOOKUP($E2383,$AI$40:$AW$44,COLUMN($AW:$AW)-COLUMN($AH:$AH),FALSE),IF($X2383="Unknown",VLOOKUP($E2383,$AI$47:$AW$51,COLUMN($AW:$AW)-COLUMN($AH:$AH),FALSE),0))</f>
        <v>701.10299999999995</v>
      </c>
      <c r="R2383" s="87" cm="1">
        <f t="array" ref="R2383">IF($X2383="Non-local",VLOOKUP($E2383,$AI$88:$AW$92,COLUMN($AW:$AW)-COLUMN($AH:$AH),FALSE),IF($X2383="Unknown",VLOOKUP($E2383,$AI$95:$AW$99,COLUMN($AW:$AW)-COLUMN($AH:$AH),FALSE),0))</f>
        <v>0.15773661179887363</v>
      </c>
      <c r="S2383" s="87" cm="1">
        <f t="array" ref="S2383">VLOOKUP($E2383,$AI$111:$AW$115,COLUMN($AW:$AW)-COLUMN($AH:$AH),FALSE)</f>
        <v>431.69321999999994</v>
      </c>
      <c r="T2383" s="104">
        <f t="shared" si="523"/>
        <v>0.66883432983506863</v>
      </c>
      <c r="U2383" s="104">
        <f t="shared" si="524"/>
        <v>1924.9380611708987</v>
      </c>
      <c r="V2383" s="87" cm="1">
        <f t="array" ref="V2383">VLOOKUP($E2383,$AI$118:$AW$122,COLUMN($AW:$AW)-COLUMN($AH:$AH),FALSE)</f>
        <v>0</v>
      </c>
      <c r="W2383" s="87" t="str">
        <f t="shared" si="528"/>
        <v>Domestic</v>
      </c>
      <c r="X2383" s="87" t="str">
        <f t="shared" si="529"/>
        <v>Non-local</v>
      </c>
      <c r="Y2383" s="104"/>
      <c r="Z2383" s="87" t="str">
        <f t="shared" si="525"/>
        <v>USA</v>
      </c>
      <c r="AA2383" s="87" t="str">
        <f t="shared" si="526"/>
        <v>USA</v>
      </c>
      <c r="AB2383" s="82" cm="1">
        <f t="array" ref="AB2383">VLOOKUP(B2383,'GDP per Capita'!$T$2:$V$4235,COLUMN('GDP per Capita'!$V:$V)-COLUMN('GDP per Capita'!$S:$S),FALSE)</f>
        <v>63809.64</v>
      </c>
      <c r="AC2383" s="82">
        <f t="shared" si="530"/>
        <v>63809.64</v>
      </c>
      <c r="AD2383" s="82">
        <f t="shared" si="531"/>
        <v>63809.64</v>
      </c>
      <c r="AE2383" s="88">
        <f t="shared" si="527"/>
        <v>3.0166884833873042E-2</v>
      </c>
    </row>
    <row r="2384" spans="1:31">
      <c r="A2384" s="77" t="s">
        <v>1093</v>
      </c>
      <c r="B2384" s="77">
        <v>2383</v>
      </c>
      <c r="C2384" s="77" t="s">
        <v>29</v>
      </c>
      <c r="D2384" s="77" t="s">
        <v>29</v>
      </c>
      <c r="E2384" s="77">
        <v>2018</v>
      </c>
      <c r="F2384" s="77">
        <v>34.053690899999999</v>
      </c>
      <c r="G2384" s="77">
        <v>-118.2427666</v>
      </c>
      <c r="H2384" s="77">
        <v>0</v>
      </c>
      <c r="I2384" s="77" t="s">
        <v>1626</v>
      </c>
      <c r="J2384" s="77">
        <v>39.739236400000003</v>
      </c>
      <c r="K2384" s="77">
        <v>-104.9848623</v>
      </c>
      <c r="L2384" s="77">
        <v>2671.56710887088</v>
      </c>
      <c r="M2384" s="77">
        <v>0.51439817976360402</v>
      </c>
      <c r="N2384" s="77">
        <v>0</v>
      </c>
      <c r="O2384" s="77">
        <v>512.94088490320996</v>
      </c>
      <c r="P2384" s="87" cm="1">
        <f t="array" ref="P2384">IF($X2384="Non-local",VLOOKUP($E2384,$AI$64:$AW$68,COLUMN($AW:$AW)-COLUMN($AH:$AH),FALSE),IF($X2384="Unknown",VLOOKUP($E2384,$AI$71:$AW$75,COLUMN($AW:$AW)-COLUMN($AH:$AH),FALSE),0))</f>
        <v>284</v>
      </c>
      <c r="Q2384" s="87" cm="1">
        <f t="array" ref="Q2384">IF($X2384="Non-local",VLOOKUP($E2384,$AI$40:$AW$44,COLUMN($AW:$AW)-COLUMN($AH:$AH),FALSE),IF($X2384="Unknown",VLOOKUP($E2384,$AI$47:$AW$51,COLUMN($AW:$AW)-COLUMN($AH:$AH),FALSE),0))</f>
        <v>701.10299999999995</v>
      </c>
      <c r="R2384" s="87" cm="1">
        <f t="array" ref="R2384">IF($X2384="Non-local",VLOOKUP($E2384,$AI$88:$AW$92,COLUMN($AW:$AW)-COLUMN($AH:$AH),FALSE),IF($X2384="Unknown",VLOOKUP($E2384,$AI$95:$AW$99,COLUMN($AW:$AW)-COLUMN($AH:$AH),FALSE),0))</f>
        <v>0.15773661179887363</v>
      </c>
      <c r="S2384" s="87" cm="1">
        <f t="array" ref="S2384">VLOOKUP($E2384,$AI$111:$AW$115,COLUMN($AW:$AW)-COLUMN($AH:$AH),FALSE)</f>
        <v>431.69321999999994</v>
      </c>
      <c r="T2384" s="104">
        <f t="shared" si="523"/>
        <v>0.67213479156247768</v>
      </c>
      <c r="U2384" s="104">
        <f t="shared" si="524"/>
        <v>1929.7371049032097</v>
      </c>
      <c r="V2384" s="87" cm="1">
        <f t="array" ref="V2384">VLOOKUP($E2384,$AI$118:$AW$122,COLUMN($AW:$AW)-COLUMN($AH:$AH),FALSE)</f>
        <v>0</v>
      </c>
      <c r="W2384" s="87" t="str">
        <f t="shared" si="528"/>
        <v>Domestic</v>
      </c>
      <c r="X2384" s="87" t="str">
        <f t="shared" si="529"/>
        <v>Non-local</v>
      </c>
      <c r="Y2384" s="104"/>
      <c r="Z2384" s="87" t="str">
        <f t="shared" si="525"/>
        <v>USA</v>
      </c>
      <c r="AA2384" s="87" t="str">
        <f t="shared" si="526"/>
        <v>USA</v>
      </c>
      <c r="AB2384" s="82" cm="1">
        <f t="array" ref="AB2384">VLOOKUP(B2384,'GDP per Capita'!$T$2:$V$4235,COLUMN('GDP per Capita'!$V:$V)-COLUMN('GDP per Capita'!$S:$S),FALSE)</f>
        <v>63809.64</v>
      </c>
      <c r="AC2384" s="82">
        <f t="shared" si="530"/>
        <v>63809.64</v>
      </c>
      <c r="AD2384" s="82">
        <f t="shared" si="531"/>
        <v>63809.64</v>
      </c>
      <c r="AE2384" s="88">
        <f t="shared" si="527"/>
        <v>3.0242093591238091E-2</v>
      </c>
    </row>
    <row r="2385" spans="1:31">
      <c r="A2385" s="77" t="s">
        <v>927</v>
      </c>
      <c r="B2385" s="77">
        <v>2384</v>
      </c>
      <c r="C2385" s="77" t="s">
        <v>29</v>
      </c>
      <c r="D2385" s="77" t="s">
        <v>29</v>
      </c>
      <c r="E2385" s="77">
        <v>2018</v>
      </c>
      <c r="F2385" s="77">
        <v>34.147645199999999</v>
      </c>
      <c r="G2385" s="77">
        <v>-118.1444779</v>
      </c>
      <c r="H2385" s="77">
        <v>0</v>
      </c>
      <c r="I2385" s="77" t="s">
        <v>1626</v>
      </c>
      <c r="J2385" s="77">
        <v>39.739236400000003</v>
      </c>
      <c r="K2385" s="77">
        <v>-104.9848623</v>
      </c>
      <c r="L2385" s="77">
        <v>2645.1496364796199</v>
      </c>
      <c r="M2385" s="77">
        <v>0.51090989055564195</v>
      </c>
      <c r="N2385" s="77">
        <v>0</v>
      </c>
      <c r="O2385" s="77">
        <v>507.868730204087</v>
      </c>
      <c r="P2385" s="87" cm="1">
        <f t="array" ref="P2385">IF($X2385="Non-local",VLOOKUP($E2385,$AI$64:$AW$68,COLUMN($AW:$AW)-COLUMN($AH:$AH),FALSE),IF($X2385="Unknown",VLOOKUP($E2385,$AI$71:$AW$75,COLUMN($AW:$AW)-COLUMN($AH:$AH),FALSE),0))</f>
        <v>284</v>
      </c>
      <c r="Q2385" s="87" cm="1">
        <f t="array" ref="Q2385">IF($X2385="Non-local",VLOOKUP($E2385,$AI$40:$AW$44,COLUMN($AW:$AW)-COLUMN($AH:$AH),FALSE),IF($X2385="Unknown",VLOOKUP($E2385,$AI$47:$AW$51,COLUMN($AW:$AW)-COLUMN($AH:$AH),FALSE),0))</f>
        <v>701.10299999999995</v>
      </c>
      <c r="R2385" s="87" cm="1">
        <f t="array" ref="R2385">IF($X2385="Non-local",VLOOKUP($E2385,$AI$88:$AW$92,COLUMN($AW:$AW)-COLUMN($AH:$AH),FALSE),IF($X2385="Unknown",VLOOKUP($E2385,$AI$95:$AW$99,COLUMN($AW:$AW)-COLUMN($AH:$AH),FALSE),0))</f>
        <v>0.15773661179887363</v>
      </c>
      <c r="S2385" s="87" cm="1">
        <f t="array" ref="S2385">VLOOKUP($E2385,$AI$111:$AW$115,COLUMN($AW:$AW)-COLUMN($AH:$AH),FALSE)</f>
        <v>431.69321999999994</v>
      </c>
      <c r="T2385" s="104">
        <f t="shared" si="523"/>
        <v>0.66864650235451561</v>
      </c>
      <c r="U2385" s="104">
        <f t="shared" si="524"/>
        <v>1924.6649502040868</v>
      </c>
      <c r="V2385" s="87" cm="1">
        <f t="array" ref="V2385">VLOOKUP($E2385,$AI$118:$AW$122,COLUMN($AW:$AW)-COLUMN($AH:$AH),FALSE)</f>
        <v>0</v>
      </c>
      <c r="W2385" s="87" t="str">
        <f t="shared" si="528"/>
        <v>Domestic</v>
      </c>
      <c r="X2385" s="87" t="str">
        <f t="shared" si="529"/>
        <v>Non-local</v>
      </c>
      <c r="Y2385" s="104"/>
      <c r="Z2385" s="87" t="str">
        <f t="shared" si="525"/>
        <v>USA</v>
      </c>
      <c r="AA2385" s="87" t="str">
        <f t="shared" si="526"/>
        <v>USA</v>
      </c>
      <c r="AB2385" s="82" cm="1">
        <f t="array" ref="AB2385">VLOOKUP(B2385,'GDP per Capita'!$T$2:$V$4235,COLUMN('GDP per Capita'!$V:$V)-COLUMN('GDP per Capita'!$S:$S),FALSE)</f>
        <v>63809.64</v>
      </c>
      <c r="AC2385" s="82">
        <f t="shared" si="530"/>
        <v>63809.64</v>
      </c>
      <c r="AD2385" s="82">
        <f t="shared" si="531"/>
        <v>63809.64</v>
      </c>
      <c r="AE2385" s="88">
        <f t="shared" si="527"/>
        <v>3.0162604744425559E-2</v>
      </c>
    </row>
    <row r="2386" spans="1:31">
      <c r="A2386" s="77" t="s">
        <v>923</v>
      </c>
      <c r="B2386" s="77">
        <v>2385</v>
      </c>
      <c r="C2386" s="77" t="s">
        <v>29</v>
      </c>
      <c r="D2386" s="77" t="s">
        <v>29</v>
      </c>
      <c r="E2386" s="77">
        <v>2018</v>
      </c>
      <c r="F2386" s="77">
        <v>38.029305999999998</v>
      </c>
      <c r="G2386" s="77">
        <v>-78.476678100000001</v>
      </c>
      <c r="H2386" s="77">
        <v>0</v>
      </c>
      <c r="I2386" s="77" t="s">
        <v>1626</v>
      </c>
      <c r="J2386" s="77">
        <v>39.739236400000003</v>
      </c>
      <c r="K2386" s="77">
        <v>-104.9848623</v>
      </c>
      <c r="L2386" s="77">
        <v>4587.8438441366598</v>
      </c>
      <c r="M2386" s="77">
        <v>0.81570556153726403</v>
      </c>
      <c r="N2386" s="77">
        <v>0</v>
      </c>
      <c r="O2386" s="77">
        <v>550.54126129639997</v>
      </c>
      <c r="P2386" s="87" cm="1">
        <f t="array" ref="P2386">IF($X2386="Non-local",VLOOKUP($E2386,$AI$64:$AW$68,COLUMN($AW:$AW)-COLUMN($AH:$AH),FALSE),IF($X2386="Unknown",VLOOKUP($E2386,$AI$71:$AW$75,COLUMN($AW:$AW)-COLUMN($AH:$AH),FALSE),0))</f>
        <v>284</v>
      </c>
      <c r="Q2386" s="87" cm="1">
        <f t="array" ref="Q2386">IF($X2386="Non-local",VLOOKUP($E2386,$AI$40:$AW$44,COLUMN($AW:$AW)-COLUMN($AH:$AH),FALSE),IF($X2386="Unknown",VLOOKUP($E2386,$AI$47:$AW$51,COLUMN($AW:$AW)-COLUMN($AH:$AH),FALSE),0))</f>
        <v>701.10299999999995</v>
      </c>
      <c r="R2386" s="87" cm="1">
        <f t="array" ref="R2386">IF($X2386="Non-local",VLOOKUP($E2386,$AI$88:$AW$92,COLUMN($AW:$AW)-COLUMN($AH:$AH),FALSE),IF($X2386="Unknown",VLOOKUP($E2386,$AI$95:$AW$99,COLUMN($AW:$AW)-COLUMN($AH:$AH),FALSE),0))</f>
        <v>0.15773661179887363</v>
      </c>
      <c r="S2386" s="87" cm="1">
        <f t="array" ref="S2386">VLOOKUP($E2386,$AI$111:$AW$115,COLUMN($AW:$AW)-COLUMN($AH:$AH),FALSE)</f>
        <v>431.69321999999994</v>
      </c>
      <c r="T2386" s="104">
        <f t="shared" si="523"/>
        <v>0.97344217333613769</v>
      </c>
      <c r="U2386" s="104">
        <f t="shared" si="524"/>
        <v>1967.3374812963998</v>
      </c>
      <c r="V2386" s="87" cm="1">
        <f t="array" ref="V2386">VLOOKUP($E2386,$AI$118:$AW$122,COLUMN($AW:$AW)-COLUMN($AH:$AH),FALSE)</f>
        <v>0</v>
      </c>
      <c r="W2386" s="87" t="str">
        <f t="shared" si="528"/>
        <v>Domestic</v>
      </c>
      <c r="X2386" s="87" t="str">
        <f t="shared" si="529"/>
        <v>Non-local</v>
      </c>
      <c r="Y2386" s="104"/>
      <c r="Z2386" s="87" t="str">
        <f t="shared" si="525"/>
        <v>USA</v>
      </c>
      <c r="AA2386" s="87" t="str">
        <f t="shared" si="526"/>
        <v>USA</v>
      </c>
      <c r="AB2386" s="82" cm="1">
        <f t="array" ref="AB2386">VLOOKUP(B2386,'GDP per Capita'!$T$2:$V$4235,COLUMN('GDP per Capita'!$V:$V)-COLUMN('GDP per Capita'!$S:$S),FALSE)</f>
        <v>63809.64</v>
      </c>
      <c r="AC2386" s="82">
        <f t="shared" si="530"/>
        <v>63809.64</v>
      </c>
      <c r="AD2386" s="82">
        <f t="shared" si="531"/>
        <v>63809.64</v>
      </c>
      <c r="AE2386" s="88">
        <f t="shared" si="527"/>
        <v>3.0831352148302352E-2</v>
      </c>
    </row>
    <row r="2387" spans="1:31">
      <c r="A2387" s="77" t="s">
        <v>920</v>
      </c>
      <c r="B2387" s="77">
        <v>2386</v>
      </c>
      <c r="C2387" s="77" t="s">
        <v>29</v>
      </c>
      <c r="D2387" s="77" t="s">
        <v>29</v>
      </c>
      <c r="E2387" s="77">
        <v>2018</v>
      </c>
      <c r="F2387" s="77">
        <v>32.222876499999998</v>
      </c>
      <c r="G2387" s="77">
        <v>-110.9748477</v>
      </c>
      <c r="H2387" s="77">
        <v>0</v>
      </c>
      <c r="I2387" s="77" t="s">
        <v>1626</v>
      </c>
      <c r="J2387" s="77">
        <v>39.739236400000003</v>
      </c>
      <c r="K2387" s="77">
        <v>-104.9848623</v>
      </c>
      <c r="L2387" s="77">
        <v>1987.8272419453499</v>
      </c>
      <c r="M2387" s="77">
        <v>0.42411390261836801</v>
      </c>
      <c r="N2387" s="77">
        <v>0</v>
      </c>
      <c r="O2387" s="77">
        <v>381.66283045350701</v>
      </c>
      <c r="P2387" s="87" cm="1">
        <f t="array" ref="P2387">IF($X2387="Non-local",VLOOKUP($E2387,$AI$64:$AW$68,COLUMN($AW:$AW)-COLUMN($AH:$AH),FALSE),IF($X2387="Unknown",VLOOKUP($E2387,$AI$71:$AW$75,COLUMN($AW:$AW)-COLUMN($AH:$AH),FALSE),0))</f>
        <v>284</v>
      </c>
      <c r="Q2387" s="87" cm="1">
        <f t="array" ref="Q2387">IF($X2387="Non-local",VLOOKUP($E2387,$AI$40:$AW$44,COLUMN($AW:$AW)-COLUMN($AH:$AH),FALSE),IF($X2387="Unknown",VLOOKUP($E2387,$AI$47:$AW$51,COLUMN($AW:$AW)-COLUMN($AH:$AH),FALSE),0))</f>
        <v>701.10299999999995</v>
      </c>
      <c r="R2387" s="87" cm="1">
        <f t="array" ref="R2387">IF($X2387="Non-local",VLOOKUP($E2387,$AI$88:$AW$92,COLUMN($AW:$AW)-COLUMN($AH:$AH),FALSE),IF($X2387="Unknown",VLOOKUP($E2387,$AI$95:$AW$99,COLUMN($AW:$AW)-COLUMN($AH:$AH),FALSE),0))</f>
        <v>0.15773661179887363</v>
      </c>
      <c r="S2387" s="87" cm="1">
        <f t="array" ref="S2387">VLOOKUP($E2387,$AI$111:$AW$115,COLUMN($AW:$AW)-COLUMN($AH:$AH),FALSE)</f>
        <v>431.69321999999994</v>
      </c>
      <c r="T2387" s="104">
        <f t="shared" si="523"/>
        <v>0.58185051441724167</v>
      </c>
      <c r="U2387" s="104">
        <f t="shared" si="524"/>
        <v>1798.459050453507</v>
      </c>
      <c r="V2387" s="87" cm="1">
        <f t="array" ref="V2387">VLOOKUP($E2387,$AI$118:$AW$122,COLUMN($AW:$AW)-COLUMN($AH:$AH),FALSE)</f>
        <v>0</v>
      </c>
      <c r="W2387" s="87" t="str">
        <f t="shared" si="528"/>
        <v>Domestic</v>
      </c>
      <c r="X2387" s="87" t="str">
        <f t="shared" si="529"/>
        <v>Non-local</v>
      </c>
      <c r="Y2387" s="104"/>
      <c r="Z2387" s="87" t="str">
        <f t="shared" si="525"/>
        <v>USA</v>
      </c>
      <c r="AA2387" s="87" t="str">
        <f t="shared" si="526"/>
        <v>USA</v>
      </c>
      <c r="AB2387" s="82" cm="1">
        <f t="array" ref="AB2387">VLOOKUP(B2387,'GDP per Capita'!$T$2:$V$4235,COLUMN('GDP per Capita'!$V:$V)-COLUMN('GDP per Capita'!$S:$S),FALSE)</f>
        <v>63809.64</v>
      </c>
      <c r="AC2387" s="82">
        <f t="shared" si="530"/>
        <v>63809.64</v>
      </c>
      <c r="AD2387" s="82">
        <f t="shared" si="531"/>
        <v>63809.64</v>
      </c>
      <c r="AE2387" s="88">
        <f t="shared" si="527"/>
        <v>2.8184754693076266E-2</v>
      </c>
    </row>
    <row r="2388" spans="1:31">
      <c r="A2388" s="77" t="s">
        <v>1192</v>
      </c>
      <c r="B2388" s="77">
        <v>2387</v>
      </c>
      <c r="C2388" s="77" t="s">
        <v>29</v>
      </c>
      <c r="D2388" s="77" t="s">
        <v>29</v>
      </c>
      <c r="E2388" s="77">
        <v>2018</v>
      </c>
      <c r="F2388" s="77">
        <v>40.719234999999998</v>
      </c>
      <c r="G2388" s="77">
        <v>-73.688816299999999</v>
      </c>
      <c r="H2388" s="77">
        <v>0</v>
      </c>
      <c r="I2388" s="77" t="s">
        <v>1626</v>
      </c>
      <c r="J2388" s="77">
        <v>39.739236400000003</v>
      </c>
      <c r="K2388" s="77">
        <v>-104.9848623</v>
      </c>
      <c r="L2388" s="77">
        <v>5289.9682217527297</v>
      </c>
      <c r="M2388" s="77">
        <v>0.91577596619150203</v>
      </c>
      <c r="N2388" s="77">
        <v>0</v>
      </c>
      <c r="O2388" s="77">
        <v>634.79618661032805</v>
      </c>
      <c r="P2388" s="87" cm="1">
        <f t="array" ref="P2388">IF($X2388="Non-local",VLOOKUP($E2388,$AI$64:$AW$68,COLUMN($AW:$AW)-COLUMN($AH:$AH),FALSE),IF($X2388="Unknown",VLOOKUP($E2388,$AI$71:$AW$75,COLUMN($AW:$AW)-COLUMN($AH:$AH),FALSE),0))</f>
        <v>284</v>
      </c>
      <c r="Q2388" s="87" cm="1">
        <f t="array" ref="Q2388">IF($X2388="Non-local",VLOOKUP($E2388,$AI$40:$AW$44,COLUMN($AW:$AW)-COLUMN($AH:$AH),FALSE),IF($X2388="Unknown",VLOOKUP($E2388,$AI$47:$AW$51,COLUMN($AW:$AW)-COLUMN($AH:$AH),FALSE),0))</f>
        <v>701.10299999999995</v>
      </c>
      <c r="R2388" s="87" cm="1">
        <f t="array" ref="R2388">IF($X2388="Non-local",VLOOKUP($E2388,$AI$88:$AW$92,COLUMN($AW:$AW)-COLUMN($AH:$AH),FALSE),IF($X2388="Unknown",VLOOKUP($E2388,$AI$95:$AW$99,COLUMN($AW:$AW)-COLUMN($AH:$AH),FALSE),0))</f>
        <v>0.15773661179887363</v>
      </c>
      <c r="S2388" s="87" cm="1">
        <f t="array" ref="S2388">VLOOKUP($E2388,$AI$111:$AW$115,COLUMN($AW:$AW)-COLUMN($AH:$AH),FALSE)</f>
        <v>431.69321999999994</v>
      </c>
      <c r="T2388" s="104">
        <f t="shared" si="523"/>
        <v>1.0735125779903756</v>
      </c>
      <c r="U2388" s="104">
        <f t="shared" si="524"/>
        <v>2051.592406610328</v>
      </c>
      <c r="V2388" s="87" cm="1">
        <f t="array" ref="V2388">VLOOKUP($E2388,$AI$118:$AW$122,COLUMN($AW:$AW)-COLUMN($AH:$AH),FALSE)</f>
        <v>0</v>
      </c>
      <c r="W2388" s="87" t="str">
        <f t="shared" si="528"/>
        <v>Domestic</v>
      </c>
      <c r="X2388" s="87" t="str">
        <f t="shared" si="529"/>
        <v>Non-local</v>
      </c>
      <c r="Y2388" s="104"/>
      <c r="Z2388" s="87" t="str">
        <f t="shared" si="525"/>
        <v>USA</v>
      </c>
      <c r="AA2388" s="87" t="str">
        <f t="shared" si="526"/>
        <v>USA</v>
      </c>
      <c r="AB2388" s="82" cm="1">
        <f t="array" ref="AB2388">VLOOKUP(B2388,'GDP per Capita'!$T$2:$V$4235,COLUMN('GDP per Capita'!$V:$V)-COLUMN('GDP per Capita'!$S:$S),FALSE)</f>
        <v>63809.64</v>
      </c>
      <c r="AC2388" s="82">
        <f t="shared" si="530"/>
        <v>63809.64</v>
      </c>
      <c r="AD2388" s="82">
        <f t="shared" si="531"/>
        <v>63809.64</v>
      </c>
      <c r="AE2388" s="88">
        <f t="shared" si="527"/>
        <v>3.2151762752623714E-2</v>
      </c>
    </row>
    <row r="2389" spans="1:31">
      <c r="A2389" s="77" t="s">
        <v>993</v>
      </c>
      <c r="B2389" s="77">
        <v>2388</v>
      </c>
      <c r="C2389" s="77" t="s">
        <v>29</v>
      </c>
      <c r="D2389" s="77" t="s">
        <v>29</v>
      </c>
      <c r="E2389" s="77">
        <v>2018</v>
      </c>
      <c r="F2389" s="77">
        <v>37.682058300000001</v>
      </c>
      <c r="G2389" s="77">
        <v>-121.76805309999899</v>
      </c>
      <c r="H2389" s="77">
        <v>0</v>
      </c>
      <c r="I2389" s="77" t="s">
        <v>1626</v>
      </c>
      <c r="J2389" s="77">
        <v>39.739236400000003</v>
      </c>
      <c r="K2389" s="77">
        <v>-104.9848623</v>
      </c>
      <c r="L2389" s="77">
        <v>2943.6754587666101</v>
      </c>
      <c r="M2389" s="77">
        <v>0.55395829955528497</v>
      </c>
      <c r="N2389" s="77">
        <v>0</v>
      </c>
      <c r="O2389" s="77">
        <v>565.18568808318901</v>
      </c>
      <c r="P2389" s="87" cm="1">
        <f t="array" ref="P2389">IF($X2389="Non-local",VLOOKUP($E2389,$AI$64:$AW$68,COLUMN($AW:$AW)-COLUMN($AH:$AH),FALSE),IF($X2389="Unknown",VLOOKUP($E2389,$AI$71:$AW$75,COLUMN($AW:$AW)-COLUMN($AH:$AH),FALSE),0))</f>
        <v>284</v>
      </c>
      <c r="Q2389" s="87" cm="1">
        <f t="array" ref="Q2389">IF($X2389="Non-local",VLOOKUP($E2389,$AI$40:$AW$44,COLUMN($AW:$AW)-COLUMN($AH:$AH),FALSE),IF($X2389="Unknown",VLOOKUP($E2389,$AI$47:$AW$51,COLUMN($AW:$AW)-COLUMN($AH:$AH),FALSE),0))</f>
        <v>701.10299999999995</v>
      </c>
      <c r="R2389" s="87" cm="1">
        <f t="array" ref="R2389">IF($X2389="Non-local",VLOOKUP($E2389,$AI$88:$AW$92,COLUMN($AW:$AW)-COLUMN($AH:$AH),FALSE),IF($X2389="Unknown",VLOOKUP($E2389,$AI$95:$AW$99,COLUMN($AW:$AW)-COLUMN($AH:$AH),FALSE),0))</f>
        <v>0.15773661179887363</v>
      </c>
      <c r="S2389" s="87" cm="1">
        <f t="array" ref="S2389">VLOOKUP($E2389,$AI$111:$AW$115,COLUMN($AW:$AW)-COLUMN($AH:$AH),FALSE)</f>
        <v>431.69321999999994</v>
      </c>
      <c r="T2389" s="104">
        <f t="shared" si="523"/>
        <v>0.71169491135415863</v>
      </c>
      <c r="U2389" s="104">
        <f t="shared" si="524"/>
        <v>1981.9819080831887</v>
      </c>
      <c r="V2389" s="87" cm="1">
        <f t="array" ref="V2389">VLOOKUP($E2389,$AI$118:$AW$122,COLUMN($AW:$AW)-COLUMN($AH:$AH),FALSE)</f>
        <v>0</v>
      </c>
      <c r="W2389" s="87" t="str">
        <f t="shared" si="528"/>
        <v>Domestic</v>
      </c>
      <c r="X2389" s="87" t="str">
        <f t="shared" si="529"/>
        <v>Non-local</v>
      </c>
      <c r="Y2389" s="104"/>
      <c r="Z2389" s="87" t="str">
        <f t="shared" si="525"/>
        <v>USA</v>
      </c>
      <c r="AA2389" s="87" t="str">
        <f t="shared" si="526"/>
        <v>USA</v>
      </c>
      <c r="AB2389" s="82" cm="1">
        <f t="array" ref="AB2389">VLOOKUP(B2389,'GDP per Capita'!$T$2:$V$4235,COLUMN('GDP per Capita'!$V:$V)-COLUMN('GDP per Capita'!$S:$S),FALSE)</f>
        <v>63809.64</v>
      </c>
      <c r="AC2389" s="82">
        <f t="shared" si="530"/>
        <v>63809.64</v>
      </c>
      <c r="AD2389" s="82">
        <f t="shared" si="531"/>
        <v>63809.64</v>
      </c>
      <c r="AE2389" s="88">
        <f t="shared" si="527"/>
        <v>3.1060853941241303E-2</v>
      </c>
    </row>
    <row r="2390" spans="1:31">
      <c r="A2390" s="77" t="s">
        <v>923</v>
      </c>
      <c r="B2390" s="77">
        <v>2389</v>
      </c>
      <c r="C2390" s="77" t="s">
        <v>29</v>
      </c>
      <c r="D2390" s="77" t="s">
        <v>29</v>
      </c>
      <c r="E2390" s="77">
        <v>2018</v>
      </c>
      <c r="F2390" s="77">
        <v>38.029305999999998</v>
      </c>
      <c r="G2390" s="77">
        <v>-78.476678100000001</v>
      </c>
      <c r="H2390" s="77">
        <v>0</v>
      </c>
      <c r="I2390" s="77" t="s">
        <v>1626</v>
      </c>
      <c r="J2390" s="77">
        <v>39.739236400000003</v>
      </c>
      <c r="K2390" s="77">
        <v>-104.9848623</v>
      </c>
      <c r="L2390" s="77">
        <v>4587.8438441366598</v>
      </c>
      <c r="M2390" s="77">
        <v>0.81570556153726403</v>
      </c>
      <c r="N2390" s="77">
        <v>0</v>
      </c>
      <c r="O2390" s="77">
        <v>550.54126129639997</v>
      </c>
      <c r="P2390" s="87" cm="1">
        <f t="array" ref="P2390">IF($X2390="Non-local",VLOOKUP($E2390,$AI$64:$AW$68,COLUMN($AW:$AW)-COLUMN($AH:$AH),FALSE),IF($X2390="Unknown",VLOOKUP($E2390,$AI$71:$AW$75,COLUMN($AW:$AW)-COLUMN($AH:$AH),FALSE),0))</f>
        <v>284</v>
      </c>
      <c r="Q2390" s="87" cm="1">
        <f t="array" ref="Q2390">IF($X2390="Non-local",VLOOKUP($E2390,$AI$40:$AW$44,COLUMN($AW:$AW)-COLUMN($AH:$AH),FALSE),IF($X2390="Unknown",VLOOKUP($E2390,$AI$47:$AW$51,COLUMN($AW:$AW)-COLUMN($AH:$AH),FALSE),0))</f>
        <v>701.10299999999995</v>
      </c>
      <c r="R2390" s="87" cm="1">
        <f t="array" ref="R2390">IF($X2390="Non-local",VLOOKUP($E2390,$AI$88:$AW$92,COLUMN($AW:$AW)-COLUMN($AH:$AH),FALSE),IF($X2390="Unknown",VLOOKUP($E2390,$AI$95:$AW$99,COLUMN($AW:$AW)-COLUMN($AH:$AH),FALSE),0))</f>
        <v>0.15773661179887363</v>
      </c>
      <c r="S2390" s="87" cm="1">
        <f t="array" ref="S2390">VLOOKUP($E2390,$AI$111:$AW$115,COLUMN($AW:$AW)-COLUMN($AH:$AH),FALSE)</f>
        <v>431.69321999999994</v>
      </c>
      <c r="T2390" s="104">
        <f t="shared" si="523"/>
        <v>0.97344217333613769</v>
      </c>
      <c r="U2390" s="104">
        <f t="shared" si="524"/>
        <v>1967.3374812963998</v>
      </c>
      <c r="V2390" s="87" cm="1">
        <f t="array" ref="V2390">VLOOKUP($E2390,$AI$118:$AW$122,COLUMN($AW:$AW)-COLUMN($AH:$AH),FALSE)</f>
        <v>0</v>
      </c>
      <c r="W2390" s="87" t="str">
        <f t="shared" si="528"/>
        <v>Domestic</v>
      </c>
      <c r="X2390" s="87" t="str">
        <f t="shared" si="529"/>
        <v>Non-local</v>
      </c>
      <c r="Y2390" s="104"/>
      <c r="Z2390" s="87" t="str">
        <f t="shared" si="525"/>
        <v>USA</v>
      </c>
      <c r="AA2390" s="87" t="str">
        <f t="shared" si="526"/>
        <v>USA</v>
      </c>
      <c r="AB2390" s="82" cm="1">
        <f t="array" ref="AB2390">VLOOKUP(B2390,'GDP per Capita'!$T$2:$V$4235,COLUMN('GDP per Capita'!$V:$V)-COLUMN('GDP per Capita'!$S:$S),FALSE)</f>
        <v>63809.64</v>
      </c>
      <c r="AC2390" s="82">
        <f t="shared" si="530"/>
        <v>63809.64</v>
      </c>
      <c r="AD2390" s="82">
        <f t="shared" si="531"/>
        <v>63809.64</v>
      </c>
      <c r="AE2390" s="88">
        <f t="shared" si="527"/>
        <v>3.0831352148302352E-2</v>
      </c>
    </row>
    <row r="2391" spans="1:31">
      <c r="A2391" s="77" t="s">
        <v>1656</v>
      </c>
      <c r="B2391" s="77">
        <v>2390</v>
      </c>
      <c r="C2391" s="77" t="s">
        <v>29</v>
      </c>
      <c r="D2391" s="77" t="s">
        <v>29</v>
      </c>
      <c r="E2391" s="77">
        <v>2018</v>
      </c>
      <c r="F2391" s="77">
        <v>40.5508527</v>
      </c>
      <c r="G2391" s="77">
        <v>-105.06680849999999</v>
      </c>
      <c r="H2391" s="77">
        <v>1</v>
      </c>
      <c r="I2391" s="77" t="s">
        <v>1626</v>
      </c>
      <c r="J2391" s="77">
        <v>39.739236400000003</v>
      </c>
      <c r="K2391" s="77">
        <v>-104.9848623</v>
      </c>
      <c r="L2391" s="77">
        <v>181.03224781361999</v>
      </c>
      <c r="M2391" s="77">
        <v>0</v>
      </c>
      <c r="N2391" s="77">
        <v>0</v>
      </c>
      <c r="O2391" s="77">
        <v>0</v>
      </c>
      <c r="P2391" s="87" cm="1">
        <f t="array" ref="P2391">IF($X2391="Non-local",VLOOKUP($E2391,$AI$64:$AW$68,COLUMN($AW:$AW)-COLUMN($AH:$AH),FALSE),IF($X2391="Unknown",VLOOKUP($E2391,$AI$71:$AW$75,COLUMN($AW:$AW)-COLUMN($AH:$AH),FALSE),0))</f>
        <v>0</v>
      </c>
      <c r="Q2391" s="87" cm="1">
        <f t="array" ref="Q2391">IF($X2391="Non-local",VLOOKUP($E2391,$AI$40:$AW$44,COLUMN($AW:$AW)-COLUMN($AH:$AH),FALSE),IF($X2391="Unknown",VLOOKUP($E2391,$AI$47:$AW$51,COLUMN($AW:$AW)-COLUMN($AH:$AH),FALSE),0))</f>
        <v>0</v>
      </c>
      <c r="R2391" s="87" cm="1">
        <f t="array" ref="R2391">IF($X2391="Non-local",VLOOKUP($E2391,$AI$88:$AW$92,COLUMN($AW:$AW)-COLUMN($AH:$AH),FALSE),IF($X2391="Unknown",VLOOKUP($E2391,$AI$95:$AW$99,COLUMN($AW:$AW)-COLUMN($AH:$AH),FALSE),0))</f>
        <v>0</v>
      </c>
      <c r="S2391" s="87" cm="1">
        <f t="array" ref="S2391">VLOOKUP($E2391,$AI$111:$AW$115,COLUMN($AW:$AW)-COLUMN($AH:$AH),FALSE)</f>
        <v>431.69321999999994</v>
      </c>
      <c r="T2391" s="104">
        <f t="shared" si="523"/>
        <v>0</v>
      </c>
      <c r="U2391" s="104">
        <f t="shared" si="524"/>
        <v>431.69321999999994</v>
      </c>
      <c r="V2391" s="87" cm="1">
        <f t="array" ref="V2391">VLOOKUP($E2391,$AI$118:$AW$122,COLUMN($AW:$AW)-COLUMN($AH:$AH),FALSE)</f>
        <v>0</v>
      </c>
      <c r="W2391" s="87" t="str">
        <f t="shared" si="528"/>
        <v>Domestic</v>
      </c>
      <c r="X2391" s="87" t="str">
        <f t="shared" si="529"/>
        <v>Local</v>
      </c>
      <c r="Y2391" s="104"/>
      <c r="Z2391" s="87" t="str">
        <f t="shared" si="525"/>
        <v>USA</v>
      </c>
      <c r="AA2391" s="87" t="str">
        <f t="shared" si="526"/>
        <v>USA</v>
      </c>
      <c r="AB2391" s="82" cm="1">
        <f t="array" ref="AB2391">VLOOKUP(B2391,'GDP per Capita'!$T$2:$V$4235,COLUMN('GDP per Capita'!$V:$V)-COLUMN('GDP per Capita'!$S:$S),FALSE)</f>
        <v>63809.64</v>
      </c>
      <c r="AC2391" s="82">
        <f t="shared" si="530"/>
        <v>63809.64</v>
      </c>
      <c r="AD2391" s="82">
        <f t="shared" si="531"/>
        <v>63809.64</v>
      </c>
      <c r="AE2391" s="88">
        <f t="shared" si="527"/>
        <v>6.7653291885050593E-3</v>
      </c>
    </row>
    <row r="2392" spans="1:31">
      <c r="A2392" s="77" t="s">
        <v>911</v>
      </c>
      <c r="B2392" s="77">
        <v>2391</v>
      </c>
      <c r="C2392" s="77" t="s">
        <v>29</v>
      </c>
      <c r="D2392" s="77" t="s">
        <v>29</v>
      </c>
      <c r="E2392" s="77">
        <v>2018</v>
      </c>
      <c r="F2392" s="77">
        <v>42.3750997</v>
      </c>
      <c r="G2392" s="77">
        <v>-71.105615700000001</v>
      </c>
      <c r="H2392" s="77">
        <v>0</v>
      </c>
      <c r="I2392" s="77" t="s">
        <v>1626</v>
      </c>
      <c r="J2392" s="77">
        <v>39.739236400000003</v>
      </c>
      <c r="K2392" s="77">
        <v>-104.9848623</v>
      </c>
      <c r="L2392" s="77">
        <v>5673.7124855905204</v>
      </c>
      <c r="M2392" s="77">
        <v>0.96779995620830905</v>
      </c>
      <c r="N2392" s="77">
        <v>0</v>
      </c>
      <c r="O2392" s="77">
        <v>680.845498270863</v>
      </c>
      <c r="P2392" s="87" cm="1">
        <f t="array" ref="P2392">IF($X2392="Non-local",VLOOKUP($E2392,$AI$64:$AW$68,COLUMN($AW:$AW)-COLUMN($AH:$AH),FALSE),IF($X2392="Unknown",VLOOKUP($E2392,$AI$71:$AW$75,COLUMN($AW:$AW)-COLUMN($AH:$AH),FALSE),0))</f>
        <v>284</v>
      </c>
      <c r="Q2392" s="87" cm="1">
        <f t="array" ref="Q2392">IF($X2392="Non-local",VLOOKUP($E2392,$AI$40:$AW$44,COLUMN($AW:$AW)-COLUMN($AH:$AH),FALSE),IF($X2392="Unknown",VLOOKUP($E2392,$AI$47:$AW$51,COLUMN($AW:$AW)-COLUMN($AH:$AH),FALSE),0))</f>
        <v>701.10299999999995</v>
      </c>
      <c r="R2392" s="87" cm="1">
        <f t="array" ref="R2392">IF($X2392="Non-local",VLOOKUP($E2392,$AI$88:$AW$92,COLUMN($AW:$AW)-COLUMN($AH:$AH),FALSE),IF($X2392="Unknown",VLOOKUP($E2392,$AI$95:$AW$99,COLUMN($AW:$AW)-COLUMN($AH:$AH),FALSE),0))</f>
        <v>0.15773661179887363</v>
      </c>
      <c r="S2392" s="87" cm="1">
        <f t="array" ref="S2392">VLOOKUP($E2392,$AI$111:$AW$115,COLUMN($AW:$AW)-COLUMN($AH:$AH),FALSE)</f>
        <v>431.69321999999994</v>
      </c>
      <c r="T2392" s="104">
        <f t="shared" si="523"/>
        <v>1.1255365680071827</v>
      </c>
      <c r="U2392" s="104">
        <f t="shared" si="524"/>
        <v>2097.6417182708628</v>
      </c>
      <c r="V2392" s="87" cm="1">
        <f t="array" ref="V2392">VLOOKUP($E2392,$AI$118:$AW$122,COLUMN($AW:$AW)-COLUMN($AH:$AH),FALSE)</f>
        <v>0</v>
      </c>
      <c r="W2392" s="87" t="str">
        <f t="shared" si="528"/>
        <v>Domestic</v>
      </c>
      <c r="X2392" s="87" t="str">
        <f t="shared" si="529"/>
        <v>Non-local</v>
      </c>
      <c r="Y2392" s="104"/>
      <c r="Z2392" s="87" t="str">
        <f t="shared" si="525"/>
        <v>USA</v>
      </c>
      <c r="AA2392" s="87" t="str">
        <f t="shared" si="526"/>
        <v>USA</v>
      </c>
      <c r="AB2392" s="82" cm="1">
        <f t="array" ref="AB2392">VLOOKUP(B2392,'GDP per Capita'!$T$2:$V$4235,COLUMN('GDP per Capita'!$V:$V)-COLUMN('GDP per Capita'!$S:$S),FALSE)</f>
        <v>63809.64</v>
      </c>
      <c r="AC2392" s="82">
        <f t="shared" si="530"/>
        <v>63809.64</v>
      </c>
      <c r="AD2392" s="82">
        <f t="shared" si="531"/>
        <v>63809.64</v>
      </c>
      <c r="AE2392" s="88">
        <f t="shared" si="527"/>
        <v>3.2873429755611576E-2</v>
      </c>
    </row>
    <row r="2393" spans="1:31">
      <c r="A2393" s="77" t="s">
        <v>886</v>
      </c>
      <c r="B2393" s="77">
        <v>2392</v>
      </c>
      <c r="C2393" s="77" t="s">
        <v>29</v>
      </c>
      <c r="D2393" s="77" t="s">
        <v>29</v>
      </c>
      <c r="E2393" s="77">
        <v>2018</v>
      </c>
      <c r="F2393" s="77">
        <v>39.284749400000003</v>
      </c>
      <c r="G2393" s="77">
        <v>-76.620474639699793</v>
      </c>
      <c r="H2393" s="77">
        <v>0</v>
      </c>
      <c r="I2393" s="77" t="s">
        <v>1626</v>
      </c>
      <c r="J2393" s="77">
        <v>39.739236400000003</v>
      </c>
      <c r="K2393" s="77">
        <v>-104.9848623</v>
      </c>
      <c r="L2393" s="77">
        <v>4847.1652845491499</v>
      </c>
      <c r="M2393" s="77">
        <v>0.85606792474089199</v>
      </c>
      <c r="N2393" s="77">
        <v>0</v>
      </c>
      <c r="O2393" s="77">
        <v>581.659834145898</v>
      </c>
      <c r="P2393" s="87" cm="1">
        <f t="array" ref="P2393">IF($X2393="Non-local",VLOOKUP($E2393,$AI$64:$AW$68,COLUMN($AW:$AW)-COLUMN($AH:$AH),FALSE),IF($X2393="Unknown",VLOOKUP($E2393,$AI$71:$AW$75,COLUMN($AW:$AW)-COLUMN($AH:$AH),FALSE),0))</f>
        <v>284</v>
      </c>
      <c r="Q2393" s="87" cm="1">
        <f t="array" ref="Q2393">IF($X2393="Non-local",VLOOKUP($E2393,$AI$40:$AW$44,COLUMN($AW:$AW)-COLUMN($AH:$AH),FALSE),IF($X2393="Unknown",VLOOKUP($E2393,$AI$47:$AW$51,COLUMN($AW:$AW)-COLUMN($AH:$AH),FALSE),0))</f>
        <v>701.10299999999995</v>
      </c>
      <c r="R2393" s="87" cm="1">
        <f t="array" ref="R2393">IF($X2393="Non-local",VLOOKUP($E2393,$AI$88:$AW$92,COLUMN($AW:$AW)-COLUMN($AH:$AH),FALSE),IF($X2393="Unknown",VLOOKUP($E2393,$AI$95:$AW$99,COLUMN($AW:$AW)-COLUMN($AH:$AH),FALSE),0))</f>
        <v>0.15773661179887363</v>
      </c>
      <c r="S2393" s="87" cm="1">
        <f t="array" ref="S2393">VLOOKUP($E2393,$AI$111:$AW$115,COLUMN($AW:$AW)-COLUMN($AH:$AH),FALSE)</f>
        <v>431.69321999999994</v>
      </c>
      <c r="T2393" s="104">
        <f t="shared" si="523"/>
        <v>1.0138045365397657</v>
      </c>
      <c r="U2393" s="104">
        <f t="shared" si="524"/>
        <v>1998.456054145898</v>
      </c>
      <c r="V2393" s="87" cm="1">
        <f t="array" ref="V2393">VLOOKUP($E2393,$AI$118:$AW$122,COLUMN($AW:$AW)-COLUMN($AH:$AH),FALSE)</f>
        <v>0</v>
      </c>
      <c r="W2393" s="87" t="str">
        <f t="shared" si="528"/>
        <v>Domestic</v>
      </c>
      <c r="X2393" s="87" t="str">
        <f t="shared" si="529"/>
        <v>Non-local</v>
      </c>
      <c r="Y2393" s="104"/>
      <c r="Z2393" s="87" t="str">
        <f t="shared" si="525"/>
        <v>USA</v>
      </c>
      <c r="AA2393" s="87" t="str">
        <f t="shared" si="526"/>
        <v>USA</v>
      </c>
      <c r="AB2393" s="82" cm="1">
        <f t="array" ref="AB2393">VLOOKUP(B2393,'GDP per Capita'!$T$2:$V$4235,COLUMN('GDP per Capita'!$V:$V)-COLUMN('GDP per Capita'!$S:$S),FALSE)</f>
        <v>63809.64</v>
      </c>
      <c r="AC2393" s="82">
        <f t="shared" si="530"/>
        <v>63809.64</v>
      </c>
      <c r="AD2393" s="82">
        <f t="shared" si="531"/>
        <v>63809.64</v>
      </c>
      <c r="AE2393" s="88">
        <f t="shared" si="527"/>
        <v>3.1319030387037101E-2</v>
      </c>
    </row>
    <row r="2394" spans="1:31">
      <c r="A2394" s="77" t="s">
        <v>1657</v>
      </c>
      <c r="B2394" s="77">
        <v>2393</v>
      </c>
      <c r="C2394" s="77" t="s">
        <v>29</v>
      </c>
      <c r="D2394" s="77" t="s">
        <v>29</v>
      </c>
      <c r="E2394" s="77">
        <v>2018</v>
      </c>
      <c r="F2394" s="77">
        <v>42.3750997</v>
      </c>
      <c r="G2394" s="77">
        <v>-71.105615700000001</v>
      </c>
      <c r="H2394" s="77">
        <v>0</v>
      </c>
      <c r="I2394" s="77" t="s">
        <v>1626</v>
      </c>
      <c r="J2394" s="77">
        <v>39.739236400000003</v>
      </c>
      <c r="K2394" s="77">
        <v>-104.9848623</v>
      </c>
      <c r="L2394" s="77">
        <v>5673.7124855905204</v>
      </c>
      <c r="M2394" s="77">
        <v>0.96779995620830905</v>
      </c>
      <c r="N2394" s="77">
        <v>0</v>
      </c>
      <c r="O2394" s="77">
        <v>680.845498270863</v>
      </c>
      <c r="P2394" s="87" cm="1">
        <f t="array" ref="P2394">IF($X2394="Non-local",VLOOKUP($E2394,$AI$64:$AW$68,COLUMN($AW:$AW)-COLUMN($AH:$AH),FALSE),IF($X2394="Unknown",VLOOKUP($E2394,$AI$71:$AW$75,COLUMN($AW:$AW)-COLUMN($AH:$AH),FALSE),0))</f>
        <v>284</v>
      </c>
      <c r="Q2394" s="87" cm="1">
        <f t="array" ref="Q2394">IF($X2394="Non-local",VLOOKUP($E2394,$AI$40:$AW$44,COLUMN($AW:$AW)-COLUMN($AH:$AH),FALSE),IF($X2394="Unknown",VLOOKUP($E2394,$AI$47:$AW$51,COLUMN($AW:$AW)-COLUMN($AH:$AH),FALSE),0))</f>
        <v>701.10299999999995</v>
      </c>
      <c r="R2394" s="87" cm="1">
        <f t="array" ref="R2394">IF($X2394="Non-local",VLOOKUP($E2394,$AI$88:$AW$92,COLUMN($AW:$AW)-COLUMN($AH:$AH),FALSE),IF($X2394="Unknown",VLOOKUP($E2394,$AI$95:$AW$99,COLUMN($AW:$AW)-COLUMN($AH:$AH),FALSE),0))</f>
        <v>0.15773661179887363</v>
      </c>
      <c r="S2394" s="87" cm="1">
        <f t="array" ref="S2394">VLOOKUP($E2394,$AI$111:$AW$115,COLUMN($AW:$AW)-COLUMN($AH:$AH),FALSE)</f>
        <v>431.69321999999994</v>
      </c>
      <c r="T2394" s="104">
        <f t="shared" si="523"/>
        <v>1.1255365680071827</v>
      </c>
      <c r="U2394" s="104">
        <f t="shared" si="524"/>
        <v>2097.6417182708628</v>
      </c>
      <c r="V2394" s="87" cm="1">
        <f t="array" ref="V2394">VLOOKUP($E2394,$AI$118:$AW$122,COLUMN($AW:$AW)-COLUMN($AH:$AH),FALSE)</f>
        <v>0</v>
      </c>
      <c r="W2394" s="87" t="str">
        <f t="shared" si="528"/>
        <v>Domestic</v>
      </c>
      <c r="X2394" s="87" t="str">
        <f t="shared" si="529"/>
        <v>Non-local</v>
      </c>
      <c r="Y2394" s="104"/>
      <c r="Z2394" s="87" t="str">
        <f t="shared" si="525"/>
        <v>USA</v>
      </c>
      <c r="AA2394" s="87" t="str">
        <f t="shared" si="526"/>
        <v>USA</v>
      </c>
      <c r="AB2394" s="82" cm="1">
        <f t="array" ref="AB2394">VLOOKUP(B2394,'GDP per Capita'!$T$2:$V$4235,COLUMN('GDP per Capita'!$V:$V)-COLUMN('GDP per Capita'!$S:$S),FALSE)</f>
        <v>63809.64</v>
      </c>
      <c r="AC2394" s="82">
        <f t="shared" si="530"/>
        <v>63809.64</v>
      </c>
      <c r="AD2394" s="82">
        <f t="shared" si="531"/>
        <v>63809.64</v>
      </c>
      <c r="AE2394" s="88">
        <f t="shared" si="527"/>
        <v>3.2873429755611576E-2</v>
      </c>
    </row>
    <row r="2395" spans="1:31">
      <c r="A2395" s="77" t="s">
        <v>1552</v>
      </c>
      <c r="B2395" s="77">
        <v>2394</v>
      </c>
      <c r="C2395" s="77" t="s">
        <v>29</v>
      </c>
      <c r="D2395" s="77" t="s">
        <v>29</v>
      </c>
      <c r="E2395" s="77">
        <v>2018</v>
      </c>
      <c r="F2395" s="77">
        <v>33.992680299999897</v>
      </c>
      <c r="G2395" s="77">
        <v>-117.76005600000001</v>
      </c>
      <c r="H2395" s="77">
        <v>0</v>
      </c>
      <c r="I2395" s="77" t="s">
        <v>1626</v>
      </c>
      <c r="J2395" s="77">
        <v>39.739236400000003</v>
      </c>
      <c r="K2395" s="77">
        <v>-104.9848623</v>
      </c>
      <c r="L2395" s="77">
        <v>2603.8987261716402</v>
      </c>
      <c r="M2395" s="77">
        <v>0.50546292336988397</v>
      </c>
      <c r="N2395" s="77">
        <v>0</v>
      </c>
      <c r="O2395" s="77">
        <v>499.948555424956</v>
      </c>
      <c r="P2395" s="87" cm="1">
        <f t="array" ref="P2395">IF($X2395="Non-local",VLOOKUP($E2395,$AI$64:$AW$68,COLUMN($AW:$AW)-COLUMN($AH:$AH),FALSE),IF($X2395="Unknown",VLOOKUP($E2395,$AI$71:$AW$75,COLUMN($AW:$AW)-COLUMN($AH:$AH),FALSE),0))</f>
        <v>284</v>
      </c>
      <c r="Q2395" s="87" cm="1">
        <f t="array" ref="Q2395">IF($X2395="Non-local",VLOOKUP($E2395,$AI$40:$AW$44,COLUMN($AW:$AW)-COLUMN($AH:$AH),FALSE),IF($X2395="Unknown",VLOOKUP($E2395,$AI$47:$AW$51,COLUMN($AW:$AW)-COLUMN($AH:$AH),FALSE),0))</f>
        <v>701.10299999999995</v>
      </c>
      <c r="R2395" s="87" cm="1">
        <f t="array" ref="R2395">IF($X2395="Non-local",VLOOKUP($E2395,$AI$88:$AW$92,COLUMN($AW:$AW)-COLUMN($AH:$AH),FALSE),IF($X2395="Unknown",VLOOKUP($E2395,$AI$95:$AW$99,COLUMN($AW:$AW)-COLUMN($AH:$AH),FALSE),0))</f>
        <v>0.15773661179887363</v>
      </c>
      <c r="S2395" s="87" cm="1">
        <f t="array" ref="S2395">VLOOKUP($E2395,$AI$111:$AW$115,COLUMN($AW:$AW)-COLUMN($AH:$AH),FALSE)</f>
        <v>431.69321999999994</v>
      </c>
      <c r="T2395" s="104">
        <f t="shared" si="523"/>
        <v>0.66319953516875763</v>
      </c>
      <c r="U2395" s="104">
        <f t="shared" si="524"/>
        <v>1916.7447754249558</v>
      </c>
      <c r="V2395" s="87" cm="1">
        <f t="array" ref="V2395">VLOOKUP($E2395,$AI$118:$AW$122,COLUMN($AW:$AW)-COLUMN($AH:$AH),FALSE)</f>
        <v>0</v>
      </c>
      <c r="W2395" s="87" t="str">
        <f t="shared" si="528"/>
        <v>Domestic</v>
      </c>
      <c r="X2395" s="87" t="str">
        <f t="shared" si="529"/>
        <v>Non-local</v>
      </c>
      <c r="Y2395" s="104"/>
      <c r="Z2395" s="87" t="str">
        <f t="shared" si="525"/>
        <v>USA</v>
      </c>
      <c r="AA2395" s="87" t="str">
        <f t="shared" si="526"/>
        <v>USA</v>
      </c>
      <c r="AB2395" s="82" cm="1">
        <f t="array" ref="AB2395">VLOOKUP(B2395,'GDP per Capita'!$T$2:$V$4235,COLUMN('GDP per Capita'!$V:$V)-COLUMN('GDP per Capita'!$S:$S),FALSE)</f>
        <v>63809.64</v>
      </c>
      <c r="AC2395" s="82">
        <f t="shared" si="530"/>
        <v>63809.64</v>
      </c>
      <c r="AD2395" s="82">
        <f t="shared" si="531"/>
        <v>63809.64</v>
      </c>
      <c r="AE2395" s="88">
        <f t="shared" si="527"/>
        <v>3.0038482828377591E-2</v>
      </c>
    </row>
    <row r="2396" spans="1:31">
      <c r="A2396" s="77" t="s">
        <v>923</v>
      </c>
      <c r="B2396" s="77">
        <v>2395</v>
      </c>
      <c r="C2396" s="77" t="s">
        <v>29</v>
      </c>
      <c r="D2396" s="77" t="s">
        <v>29</v>
      </c>
      <c r="E2396" s="77">
        <v>2018</v>
      </c>
      <c r="F2396" s="77">
        <v>38.029305999999998</v>
      </c>
      <c r="G2396" s="77">
        <v>-78.476678100000001</v>
      </c>
      <c r="H2396" s="77">
        <v>0</v>
      </c>
      <c r="I2396" s="77" t="s">
        <v>1626</v>
      </c>
      <c r="J2396" s="77">
        <v>39.739236400000003</v>
      </c>
      <c r="K2396" s="77">
        <v>-104.9848623</v>
      </c>
      <c r="L2396" s="77">
        <v>4587.8438441366598</v>
      </c>
      <c r="M2396" s="77">
        <v>0.81570556153726403</v>
      </c>
      <c r="N2396" s="77">
        <v>0</v>
      </c>
      <c r="O2396" s="77">
        <v>550.54126129639997</v>
      </c>
      <c r="P2396" s="87" cm="1">
        <f t="array" ref="P2396">IF($X2396="Non-local",VLOOKUP($E2396,$AI$64:$AW$68,COLUMN($AW:$AW)-COLUMN($AH:$AH),FALSE),IF($X2396="Unknown",VLOOKUP($E2396,$AI$71:$AW$75,COLUMN($AW:$AW)-COLUMN($AH:$AH),FALSE),0))</f>
        <v>284</v>
      </c>
      <c r="Q2396" s="87" cm="1">
        <f t="array" ref="Q2396">IF($X2396="Non-local",VLOOKUP($E2396,$AI$40:$AW$44,COLUMN($AW:$AW)-COLUMN($AH:$AH),FALSE),IF($X2396="Unknown",VLOOKUP($E2396,$AI$47:$AW$51,COLUMN($AW:$AW)-COLUMN($AH:$AH),FALSE),0))</f>
        <v>701.10299999999995</v>
      </c>
      <c r="R2396" s="87" cm="1">
        <f t="array" ref="R2396">IF($X2396="Non-local",VLOOKUP($E2396,$AI$88:$AW$92,COLUMN($AW:$AW)-COLUMN($AH:$AH),FALSE),IF($X2396="Unknown",VLOOKUP($E2396,$AI$95:$AW$99,COLUMN($AW:$AW)-COLUMN($AH:$AH),FALSE),0))</f>
        <v>0.15773661179887363</v>
      </c>
      <c r="S2396" s="87" cm="1">
        <f t="array" ref="S2396">VLOOKUP($E2396,$AI$111:$AW$115,COLUMN($AW:$AW)-COLUMN($AH:$AH),FALSE)</f>
        <v>431.69321999999994</v>
      </c>
      <c r="T2396" s="104">
        <f t="shared" si="523"/>
        <v>0.97344217333613769</v>
      </c>
      <c r="U2396" s="104">
        <f t="shared" si="524"/>
        <v>1967.3374812963998</v>
      </c>
      <c r="V2396" s="87" cm="1">
        <f t="array" ref="V2396">VLOOKUP($E2396,$AI$118:$AW$122,COLUMN($AW:$AW)-COLUMN($AH:$AH),FALSE)</f>
        <v>0</v>
      </c>
      <c r="W2396" s="87" t="str">
        <f t="shared" si="528"/>
        <v>Domestic</v>
      </c>
      <c r="X2396" s="87" t="str">
        <f t="shared" si="529"/>
        <v>Non-local</v>
      </c>
      <c r="Y2396" s="104"/>
      <c r="Z2396" s="87" t="str">
        <f t="shared" si="525"/>
        <v>USA</v>
      </c>
      <c r="AA2396" s="87" t="str">
        <f t="shared" si="526"/>
        <v>USA</v>
      </c>
      <c r="AB2396" s="82" cm="1">
        <f t="array" ref="AB2396">VLOOKUP(B2396,'GDP per Capita'!$T$2:$V$4235,COLUMN('GDP per Capita'!$V:$V)-COLUMN('GDP per Capita'!$S:$S),FALSE)</f>
        <v>63809.64</v>
      </c>
      <c r="AC2396" s="82">
        <f t="shared" si="530"/>
        <v>63809.64</v>
      </c>
      <c r="AD2396" s="82">
        <f t="shared" si="531"/>
        <v>63809.64</v>
      </c>
      <c r="AE2396" s="88">
        <f t="shared" si="527"/>
        <v>3.0831352148302352E-2</v>
      </c>
    </row>
    <row r="2397" spans="1:31">
      <c r="A2397" s="77" t="s">
        <v>920</v>
      </c>
      <c r="B2397" s="77">
        <v>2396</v>
      </c>
      <c r="C2397" s="77" t="s">
        <v>29</v>
      </c>
      <c r="D2397" s="77" t="s">
        <v>29</v>
      </c>
      <c r="E2397" s="77">
        <v>2018</v>
      </c>
      <c r="F2397" s="77">
        <v>32.222876499999998</v>
      </c>
      <c r="G2397" s="77">
        <v>-110.9748477</v>
      </c>
      <c r="H2397" s="77">
        <v>0</v>
      </c>
      <c r="I2397" s="77" t="s">
        <v>1626</v>
      </c>
      <c r="J2397" s="77">
        <v>39.739236400000003</v>
      </c>
      <c r="K2397" s="77">
        <v>-104.9848623</v>
      </c>
      <c r="L2397" s="77">
        <v>1987.8272419453499</v>
      </c>
      <c r="M2397" s="77">
        <v>0.42411390261836801</v>
      </c>
      <c r="N2397" s="77">
        <v>0</v>
      </c>
      <c r="O2397" s="77">
        <v>381.66283045350701</v>
      </c>
      <c r="P2397" s="87" cm="1">
        <f t="array" ref="P2397">IF($X2397="Non-local",VLOOKUP($E2397,$AI$64:$AW$68,COLUMN($AW:$AW)-COLUMN($AH:$AH),FALSE),IF($X2397="Unknown",VLOOKUP($E2397,$AI$71:$AW$75,COLUMN($AW:$AW)-COLUMN($AH:$AH),FALSE),0))</f>
        <v>284</v>
      </c>
      <c r="Q2397" s="87" cm="1">
        <f t="array" ref="Q2397">IF($X2397="Non-local",VLOOKUP($E2397,$AI$40:$AW$44,COLUMN($AW:$AW)-COLUMN($AH:$AH),FALSE),IF($X2397="Unknown",VLOOKUP($E2397,$AI$47:$AW$51,COLUMN($AW:$AW)-COLUMN($AH:$AH),FALSE),0))</f>
        <v>701.10299999999995</v>
      </c>
      <c r="R2397" s="87" cm="1">
        <f t="array" ref="R2397">IF($X2397="Non-local",VLOOKUP($E2397,$AI$88:$AW$92,COLUMN($AW:$AW)-COLUMN($AH:$AH),FALSE),IF($X2397="Unknown",VLOOKUP($E2397,$AI$95:$AW$99,COLUMN($AW:$AW)-COLUMN($AH:$AH),FALSE),0))</f>
        <v>0.15773661179887363</v>
      </c>
      <c r="S2397" s="87" cm="1">
        <f t="array" ref="S2397">VLOOKUP($E2397,$AI$111:$AW$115,COLUMN($AW:$AW)-COLUMN($AH:$AH),FALSE)</f>
        <v>431.69321999999994</v>
      </c>
      <c r="T2397" s="104">
        <f t="shared" si="523"/>
        <v>0.58185051441724167</v>
      </c>
      <c r="U2397" s="104">
        <f t="shared" si="524"/>
        <v>1798.459050453507</v>
      </c>
      <c r="V2397" s="87" cm="1">
        <f t="array" ref="V2397">VLOOKUP($E2397,$AI$118:$AW$122,COLUMN($AW:$AW)-COLUMN($AH:$AH),FALSE)</f>
        <v>0</v>
      </c>
      <c r="W2397" s="87" t="str">
        <f t="shared" si="528"/>
        <v>Domestic</v>
      </c>
      <c r="X2397" s="87" t="str">
        <f t="shared" si="529"/>
        <v>Non-local</v>
      </c>
      <c r="Y2397" s="104"/>
      <c r="Z2397" s="87" t="str">
        <f t="shared" si="525"/>
        <v>USA</v>
      </c>
      <c r="AA2397" s="87" t="str">
        <f t="shared" si="526"/>
        <v>USA</v>
      </c>
      <c r="AB2397" s="82" cm="1">
        <f t="array" ref="AB2397">VLOOKUP(B2397,'GDP per Capita'!$T$2:$V$4235,COLUMN('GDP per Capita'!$V:$V)-COLUMN('GDP per Capita'!$S:$S),FALSE)</f>
        <v>63809.64</v>
      </c>
      <c r="AC2397" s="82">
        <f t="shared" si="530"/>
        <v>63809.64</v>
      </c>
      <c r="AD2397" s="82">
        <f t="shared" si="531"/>
        <v>63809.64</v>
      </c>
      <c r="AE2397" s="88">
        <f t="shared" si="527"/>
        <v>2.8184754693076266E-2</v>
      </c>
    </row>
    <row r="2398" spans="1:31">
      <c r="A2398" s="77" t="s">
        <v>898</v>
      </c>
      <c r="B2398" s="77">
        <v>2397</v>
      </c>
      <c r="C2398" s="77" t="s">
        <v>29</v>
      </c>
      <c r="D2398" s="77" t="s">
        <v>29</v>
      </c>
      <c r="E2398" s="77">
        <v>2018</v>
      </c>
      <c r="F2398" s="77">
        <v>41.875561599999997</v>
      </c>
      <c r="G2398" s="77">
        <v>-87.6244212</v>
      </c>
      <c r="H2398" s="77">
        <v>0</v>
      </c>
      <c r="I2398" s="77" t="s">
        <v>1626</v>
      </c>
      <c r="J2398" s="77">
        <v>39.739236400000003</v>
      </c>
      <c r="K2398" s="77">
        <v>-104.9848623</v>
      </c>
      <c r="L2398" s="77">
        <v>2955.36605604231</v>
      </c>
      <c r="M2398" s="77">
        <v>0.55581941174736904</v>
      </c>
      <c r="N2398" s="77">
        <v>0</v>
      </c>
      <c r="O2398" s="77">
        <v>567.43028276012399</v>
      </c>
      <c r="P2398" s="87" cm="1">
        <f t="array" ref="P2398">IF($X2398="Non-local",VLOOKUP($E2398,$AI$64:$AW$68,COLUMN($AW:$AW)-COLUMN($AH:$AH),FALSE),IF($X2398="Unknown",VLOOKUP($E2398,$AI$71:$AW$75,COLUMN($AW:$AW)-COLUMN($AH:$AH),FALSE),0))</f>
        <v>284</v>
      </c>
      <c r="Q2398" s="87" cm="1">
        <f t="array" ref="Q2398">IF($X2398="Non-local",VLOOKUP($E2398,$AI$40:$AW$44,COLUMN($AW:$AW)-COLUMN($AH:$AH),FALSE),IF($X2398="Unknown",VLOOKUP($E2398,$AI$47:$AW$51,COLUMN($AW:$AW)-COLUMN($AH:$AH),FALSE),0))</f>
        <v>701.10299999999995</v>
      </c>
      <c r="R2398" s="87" cm="1">
        <f t="array" ref="R2398">IF($X2398="Non-local",VLOOKUP($E2398,$AI$88:$AW$92,COLUMN($AW:$AW)-COLUMN($AH:$AH),FALSE),IF($X2398="Unknown",VLOOKUP($E2398,$AI$95:$AW$99,COLUMN($AW:$AW)-COLUMN($AH:$AH),FALSE),0))</f>
        <v>0.15773661179887363</v>
      </c>
      <c r="S2398" s="87" cm="1">
        <f t="array" ref="S2398">VLOOKUP($E2398,$AI$111:$AW$115,COLUMN($AW:$AW)-COLUMN($AH:$AH),FALSE)</f>
        <v>431.69321999999994</v>
      </c>
      <c r="T2398" s="104">
        <f t="shared" si="523"/>
        <v>0.7135560235462427</v>
      </c>
      <c r="U2398" s="104">
        <f t="shared" si="524"/>
        <v>1984.2265027601238</v>
      </c>
      <c r="V2398" s="87" cm="1">
        <f t="array" ref="V2398">VLOOKUP($E2398,$AI$118:$AW$122,COLUMN($AW:$AW)-COLUMN($AH:$AH),FALSE)</f>
        <v>0</v>
      </c>
      <c r="W2398" s="87" t="str">
        <f t="shared" si="528"/>
        <v>Domestic</v>
      </c>
      <c r="X2398" s="87" t="str">
        <f t="shared" si="529"/>
        <v>Non-local</v>
      </c>
      <c r="Y2398" s="104"/>
      <c r="Z2398" s="87" t="str">
        <f t="shared" si="525"/>
        <v>USA</v>
      </c>
      <c r="AA2398" s="87" t="str">
        <f t="shared" si="526"/>
        <v>USA</v>
      </c>
      <c r="AB2398" s="82" cm="1">
        <f t="array" ref="AB2398">VLOOKUP(B2398,'GDP per Capita'!$T$2:$V$4235,COLUMN('GDP per Capita'!$V:$V)-COLUMN('GDP per Capita'!$S:$S),FALSE)</f>
        <v>63809.64</v>
      </c>
      <c r="AC2398" s="82">
        <f t="shared" si="530"/>
        <v>63809.64</v>
      </c>
      <c r="AD2398" s="82">
        <f t="shared" si="531"/>
        <v>63809.64</v>
      </c>
      <c r="AE2398" s="88">
        <f t="shared" si="527"/>
        <v>3.1096030360931733E-2</v>
      </c>
    </row>
    <row r="2399" spans="1:31">
      <c r="A2399" s="77" t="s">
        <v>911</v>
      </c>
      <c r="B2399" s="77">
        <v>2398</v>
      </c>
      <c r="C2399" s="77" t="s">
        <v>29</v>
      </c>
      <c r="D2399" s="77" t="s">
        <v>29</v>
      </c>
      <c r="E2399" s="77">
        <v>2018</v>
      </c>
      <c r="F2399" s="77">
        <v>42.3750997</v>
      </c>
      <c r="G2399" s="77">
        <v>-71.105615700000001</v>
      </c>
      <c r="H2399" s="77">
        <v>0</v>
      </c>
      <c r="I2399" s="77" t="s">
        <v>1626</v>
      </c>
      <c r="J2399" s="77">
        <v>39.739236400000003</v>
      </c>
      <c r="K2399" s="77">
        <v>-104.9848623</v>
      </c>
      <c r="L2399" s="77">
        <v>5673.7124855905204</v>
      </c>
      <c r="M2399" s="77">
        <v>0.96779995620830905</v>
      </c>
      <c r="N2399" s="77">
        <v>0</v>
      </c>
      <c r="O2399" s="77">
        <v>680.845498270863</v>
      </c>
      <c r="P2399" s="87" cm="1">
        <f t="array" ref="P2399">IF($X2399="Non-local",VLOOKUP($E2399,$AI$64:$AW$68,COLUMN($AW:$AW)-COLUMN($AH:$AH),FALSE),IF($X2399="Unknown",VLOOKUP($E2399,$AI$71:$AW$75,COLUMN($AW:$AW)-COLUMN($AH:$AH),FALSE),0))</f>
        <v>284</v>
      </c>
      <c r="Q2399" s="87" cm="1">
        <f t="array" ref="Q2399">IF($X2399="Non-local",VLOOKUP($E2399,$AI$40:$AW$44,COLUMN($AW:$AW)-COLUMN($AH:$AH),FALSE),IF($X2399="Unknown",VLOOKUP($E2399,$AI$47:$AW$51,COLUMN($AW:$AW)-COLUMN($AH:$AH),FALSE),0))</f>
        <v>701.10299999999995</v>
      </c>
      <c r="R2399" s="87" cm="1">
        <f t="array" ref="R2399">IF($X2399="Non-local",VLOOKUP($E2399,$AI$88:$AW$92,COLUMN($AW:$AW)-COLUMN($AH:$AH),FALSE),IF($X2399="Unknown",VLOOKUP($E2399,$AI$95:$AW$99,COLUMN($AW:$AW)-COLUMN($AH:$AH),FALSE),0))</f>
        <v>0.15773661179887363</v>
      </c>
      <c r="S2399" s="87" cm="1">
        <f t="array" ref="S2399">VLOOKUP($E2399,$AI$111:$AW$115,COLUMN($AW:$AW)-COLUMN($AH:$AH),FALSE)</f>
        <v>431.69321999999994</v>
      </c>
      <c r="T2399" s="104">
        <f t="shared" si="523"/>
        <v>1.1255365680071827</v>
      </c>
      <c r="U2399" s="104">
        <f t="shared" si="524"/>
        <v>2097.6417182708628</v>
      </c>
      <c r="V2399" s="87" cm="1">
        <f t="array" ref="V2399">VLOOKUP($E2399,$AI$118:$AW$122,COLUMN($AW:$AW)-COLUMN($AH:$AH),FALSE)</f>
        <v>0</v>
      </c>
      <c r="W2399" s="87" t="str">
        <f t="shared" si="528"/>
        <v>Domestic</v>
      </c>
      <c r="X2399" s="87" t="str">
        <f t="shared" si="529"/>
        <v>Non-local</v>
      </c>
      <c r="Y2399" s="104"/>
      <c r="Z2399" s="87" t="str">
        <f t="shared" si="525"/>
        <v>USA</v>
      </c>
      <c r="AA2399" s="87" t="str">
        <f t="shared" si="526"/>
        <v>USA</v>
      </c>
      <c r="AB2399" s="82" cm="1">
        <f t="array" ref="AB2399">VLOOKUP(B2399,'GDP per Capita'!$T$2:$V$4235,COLUMN('GDP per Capita'!$V:$V)-COLUMN('GDP per Capita'!$S:$S),FALSE)</f>
        <v>63809.64</v>
      </c>
      <c r="AC2399" s="82">
        <f t="shared" si="530"/>
        <v>63809.64</v>
      </c>
      <c r="AD2399" s="82">
        <f t="shared" si="531"/>
        <v>63809.64</v>
      </c>
      <c r="AE2399" s="88">
        <f t="shared" si="527"/>
        <v>3.2873429755611576E-2</v>
      </c>
    </row>
    <row r="2400" spans="1:31">
      <c r="A2400" s="77" t="s">
        <v>882</v>
      </c>
      <c r="B2400" s="77">
        <v>2399</v>
      </c>
      <c r="C2400" s="77" t="s">
        <v>29</v>
      </c>
      <c r="D2400" s="77" t="s">
        <v>29</v>
      </c>
      <c r="E2400" s="77">
        <v>2018</v>
      </c>
      <c r="F2400" s="77">
        <v>39.004607</v>
      </c>
      <c r="G2400" s="77">
        <v>-76.875683800000004</v>
      </c>
      <c r="H2400" s="77">
        <v>0</v>
      </c>
      <c r="I2400" s="77" t="s">
        <v>1626</v>
      </c>
      <c r="J2400" s="77">
        <v>39.739236400000003</v>
      </c>
      <c r="K2400" s="77">
        <v>-104.9848623</v>
      </c>
      <c r="L2400" s="77">
        <v>4815.3708899909698</v>
      </c>
      <c r="M2400" s="77">
        <v>0.85179402930986003</v>
      </c>
      <c r="N2400" s="77">
        <v>0</v>
      </c>
      <c r="O2400" s="77">
        <v>577.844506798917</v>
      </c>
      <c r="P2400" s="87" cm="1">
        <f t="array" ref="P2400">IF($X2400="Non-local",VLOOKUP($E2400,$AI$64:$AW$68,COLUMN($AW:$AW)-COLUMN($AH:$AH),FALSE),IF($X2400="Unknown",VLOOKUP($E2400,$AI$71:$AW$75,COLUMN($AW:$AW)-COLUMN($AH:$AH),FALSE),0))</f>
        <v>284</v>
      </c>
      <c r="Q2400" s="87" cm="1">
        <f t="array" ref="Q2400">IF($X2400="Non-local",VLOOKUP($E2400,$AI$40:$AW$44,COLUMN($AW:$AW)-COLUMN($AH:$AH),FALSE),IF($X2400="Unknown",VLOOKUP($E2400,$AI$47:$AW$51,COLUMN($AW:$AW)-COLUMN($AH:$AH),FALSE),0))</f>
        <v>701.10299999999995</v>
      </c>
      <c r="R2400" s="87" cm="1">
        <f t="array" ref="R2400">IF($X2400="Non-local",VLOOKUP($E2400,$AI$88:$AW$92,COLUMN($AW:$AW)-COLUMN($AH:$AH),FALSE),IF($X2400="Unknown",VLOOKUP($E2400,$AI$95:$AW$99,COLUMN($AW:$AW)-COLUMN($AH:$AH),FALSE),0))</f>
        <v>0.15773661179887363</v>
      </c>
      <c r="S2400" s="87" cm="1">
        <f t="array" ref="S2400">VLOOKUP($E2400,$AI$111:$AW$115,COLUMN($AW:$AW)-COLUMN($AH:$AH),FALSE)</f>
        <v>431.69321999999994</v>
      </c>
      <c r="T2400" s="104">
        <f t="shared" si="523"/>
        <v>1.0095306411087337</v>
      </c>
      <c r="U2400" s="104">
        <f t="shared" si="524"/>
        <v>1994.6407267989168</v>
      </c>
      <c r="V2400" s="87" cm="1">
        <f t="array" ref="V2400">VLOOKUP($E2400,$AI$118:$AW$122,COLUMN($AW:$AW)-COLUMN($AH:$AH),FALSE)</f>
        <v>0</v>
      </c>
      <c r="W2400" s="87" t="str">
        <f t="shared" si="528"/>
        <v>Domestic</v>
      </c>
      <c r="X2400" s="87" t="str">
        <f t="shared" si="529"/>
        <v>Non-local</v>
      </c>
      <c r="Y2400" s="104"/>
      <c r="Z2400" s="87" t="str">
        <f t="shared" si="525"/>
        <v>USA</v>
      </c>
      <c r="AA2400" s="87" t="str">
        <f t="shared" si="526"/>
        <v>USA</v>
      </c>
      <c r="AB2400" s="82" cm="1">
        <f t="array" ref="AB2400">VLOOKUP(B2400,'GDP per Capita'!$T$2:$V$4235,COLUMN('GDP per Capita'!$V:$V)-COLUMN('GDP per Capita'!$S:$S),FALSE)</f>
        <v>63809.64</v>
      </c>
      <c r="AC2400" s="82">
        <f t="shared" si="530"/>
        <v>63809.64</v>
      </c>
      <c r="AD2400" s="82">
        <f t="shared" si="531"/>
        <v>63809.64</v>
      </c>
      <c r="AE2400" s="88">
        <f t="shared" si="527"/>
        <v>3.1259238052415227E-2</v>
      </c>
    </row>
    <row r="2401" spans="1:31">
      <c r="A2401" s="77" t="s">
        <v>1228</v>
      </c>
      <c r="B2401" s="77">
        <v>2400</v>
      </c>
      <c r="C2401" s="77" t="s">
        <v>29</v>
      </c>
      <c r="D2401" s="77" t="s">
        <v>29</v>
      </c>
      <c r="E2401" s="77">
        <v>2018</v>
      </c>
      <c r="F2401" s="77">
        <v>38.8339578</v>
      </c>
      <c r="G2401" s="77">
        <v>-104.8253485</v>
      </c>
      <c r="H2401" s="77">
        <v>0</v>
      </c>
      <c r="I2401" s="77" t="s">
        <v>1626</v>
      </c>
      <c r="J2401" s="77">
        <v>39.739236400000003</v>
      </c>
      <c r="K2401" s="77">
        <v>-104.9848623</v>
      </c>
      <c r="L2401" s="77">
        <v>203.188588064767</v>
      </c>
      <c r="M2401" s="77">
        <v>0.18846169243562499</v>
      </c>
      <c r="N2401" s="77">
        <v>0</v>
      </c>
      <c r="O2401" s="77">
        <v>39.012208908435298</v>
      </c>
      <c r="P2401" s="87" cm="1">
        <f t="array" ref="P2401">IF($X2401="Non-local",VLOOKUP($E2401,$AI$64:$AW$68,COLUMN($AW:$AW)-COLUMN($AH:$AH),FALSE),IF($X2401="Unknown",VLOOKUP($E2401,$AI$71:$AW$75,COLUMN($AW:$AW)-COLUMN($AH:$AH),FALSE),0))</f>
        <v>284</v>
      </c>
      <c r="Q2401" s="87" cm="1">
        <f t="array" ref="Q2401">IF($X2401="Non-local",VLOOKUP($E2401,$AI$40:$AW$44,COLUMN($AW:$AW)-COLUMN($AH:$AH),FALSE),IF($X2401="Unknown",VLOOKUP($E2401,$AI$47:$AW$51,COLUMN($AW:$AW)-COLUMN($AH:$AH),FALSE),0))</f>
        <v>701.10299999999995</v>
      </c>
      <c r="R2401" s="87" cm="1">
        <f t="array" ref="R2401">IF($X2401="Non-local",VLOOKUP($E2401,$AI$88:$AW$92,COLUMN($AW:$AW)-COLUMN($AH:$AH),FALSE),IF($X2401="Unknown",VLOOKUP($E2401,$AI$95:$AW$99,COLUMN($AW:$AW)-COLUMN($AH:$AH),FALSE),0))</f>
        <v>0.15773661179887363</v>
      </c>
      <c r="S2401" s="87" cm="1">
        <f t="array" ref="S2401">VLOOKUP($E2401,$AI$111:$AW$115,COLUMN($AW:$AW)-COLUMN($AH:$AH),FALSE)</f>
        <v>431.69321999999994</v>
      </c>
      <c r="T2401" s="104">
        <f t="shared" si="523"/>
        <v>0.3461983042344986</v>
      </c>
      <c r="U2401" s="104">
        <f t="shared" si="524"/>
        <v>1455.8084289084352</v>
      </c>
      <c r="V2401" s="87" cm="1">
        <f t="array" ref="V2401">VLOOKUP($E2401,$AI$118:$AW$122,COLUMN($AW:$AW)-COLUMN($AH:$AH),FALSE)</f>
        <v>0</v>
      </c>
      <c r="W2401" s="87" t="str">
        <f t="shared" si="528"/>
        <v>Domestic</v>
      </c>
      <c r="X2401" s="87" t="str">
        <f t="shared" si="529"/>
        <v>Non-local</v>
      </c>
      <c r="Y2401" s="104"/>
      <c r="Z2401" s="87" t="str">
        <f t="shared" si="525"/>
        <v>USA</v>
      </c>
      <c r="AA2401" s="87" t="str">
        <f t="shared" si="526"/>
        <v>USA</v>
      </c>
      <c r="AB2401" s="82" cm="1">
        <f t="array" ref="AB2401">VLOOKUP(B2401,'GDP per Capita'!$T$2:$V$4235,COLUMN('GDP per Capita'!$V:$V)-COLUMN('GDP per Capita'!$S:$S),FALSE)</f>
        <v>63809.64</v>
      </c>
      <c r="AC2401" s="82">
        <f t="shared" si="530"/>
        <v>63809.64</v>
      </c>
      <c r="AD2401" s="82">
        <f t="shared" si="531"/>
        <v>63809.64</v>
      </c>
      <c r="AE2401" s="88">
        <f t="shared" si="527"/>
        <v>2.2814866670748106E-2</v>
      </c>
    </row>
    <row r="2402" spans="1:31">
      <c r="A2402" s="77" t="s">
        <v>1658</v>
      </c>
      <c r="B2402" s="77">
        <v>2401</v>
      </c>
      <c r="C2402" s="77" t="s">
        <v>29</v>
      </c>
      <c r="D2402" s="77" t="s">
        <v>29</v>
      </c>
      <c r="E2402" s="77">
        <v>2018</v>
      </c>
      <c r="F2402" s="77">
        <v>26.7615383999999</v>
      </c>
      <c r="G2402" s="77">
        <v>-81.438582799999907</v>
      </c>
      <c r="H2402" s="77">
        <v>0</v>
      </c>
      <c r="I2402" s="77" t="s">
        <v>1626</v>
      </c>
      <c r="J2402" s="77">
        <v>39.739236400000003</v>
      </c>
      <c r="K2402" s="77">
        <v>-104.9848623</v>
      </c>
      <c r="L2402" s="77">
        <v>5218.8202153321599</v>
      </c>
      <c r="M2402" s="77">
        <v>0.90615898988689703</v>
      </c>
      <c r="N2402" s="77">
        <v>0</v>
      </c>
      <c r="O2402" s="77">
        <v>626.25842583986002</v>
      </c>
      <c r="P2402" s="87" cm="1">
        <f t="array" ref="P2402">IF($X2402="Non-local",VLOOKUP($E2402,$AI$64:$AW$68,COLUMN($AW:$AW)-COLUMN($AH:$AH),FALSE),IF($X2402="Unknown",VLOOKUP($E2402,$AI$71:$AW$75,COLUMN($AW:$AW)-COLUMN($AH:$AH),FALSE),0))</f>
        <v>284</v>
      </c>
      <c r="Q2402" s="87" cm="1">
        <f t="array" ref="Q2402">IF($X2402="Non-local",VLOOKUP($E2402,$AI$40:$AW$44,COLUMN($AW:$AW)-COLUMN($AH:$AH),FALSE),IF($X2402="Unknown",VLOOKUP($E2402,$AI$47:$AW$51,COLUMN($AW:$AW)-COLUMN($AH:$AH),FALSE),0))</f>
        <v>701.10299999999995</v>
      </c>
      <c r="R2402" s="87" cm="1">
        <f t="array" ref="R2402">IF($X2402="Non-local",VLOOKUP($E2402,$AI$88:$AW$92,COLUMN($AW:$AW)-COLUMN($AH:$AH),FALSE),IF($X2402="Unknown",VLOOKUP($E2402,$AI$95:$AW$99,COLUMN($AW:$AW)-COLUMN($AH:$AH),FALSE),0))</f>
        <v>0.15773661179887363</v>
      </c>
      <c r="S2402" s="87" cm="1">
        <f t="array" ref="S2402">VLOOKUP($E2402,$AI$111:$AW$115,COLUMN($AW:$AW)-COLUMN($AH:$AH),FALSE)</f>
        <v>431.69321999999994</v>
      </c>
      <c r="T2402" s="104">
        <f t="shared" si="523"/>
        <v>1.0638956016857706</v>
      </c>
      <c r="U2402" s="104">
        <f t="shared" si="524"/>
        <v>2043.0546458398599</v>
      </c>
      <c r="V2402" s="87" cm="1">
        <f t="array" ref="V2402">VLOOKUP($E2402,$AI$118:$AW$122,COLUMN($AW:$AW)-COLUMN($AH:$AH),FALSE)</f>
        <v>0</v>
      </c>
      <c r="W2402" s="87" t="str">
        <f t="shared" si="528"/>
        <v>Domestic</v>
      </c>
      <c r="X2402" s="87" t="str">
        <f t="shared" si="529"/>
        <v>Non-local</v>
      </c>
      <c r="Y2402" s="104"/>
      <c r="Z2402" s="87" t="str">
        <f t="shared" si="525"/>
        <v>USA</v>
      </c>
      <c r="AA2402" s="87" t="str">
        <f t="shared" si="526"/>
        <v>USA</v>
      </c>
      <c r="AB2402" s="82" cm="1">
        <f t="array" ref="AB2402">VLOOKUP(B2402,'GDP per Capita'!$T$2:$V$4235,COLUMN('GDP per Capita'!$V:$V)-COLUMN('GDP per Capita'!$S:$S),FALSE)</f>
        <v>63809.64</v>
      </c>
      <c r="AC2402" s="82">
        <f t="shared" si="530"/>
        <v>63809.64</v>
      </c>
      <c r="AD2402" s="82">
        <f t="shared" si="531"/>
        <v>63809.64</v>
      </c>
      <c r="AE2402" s="88">
        <f t="shared" si="527"/>
        <v>3.2017962267768006E-2</v>
      </c>
    </row>
    <row r="2403" spans="1:31">
      <c r="A2403" s="77" t="s">
        <v>1228</v>
      </c>
      <c r="B2403" s="77">
        <v>2402</v>
      </c>
      <c r="C2403" s="77" t="s">
        <v>29</v>
      </c>
      <c r="D2403" s="77" t="s">
        <v>29</v>
      </c>
      <c r="E2403" s="77">
        <v>2018</v>
      </c>
      <c r="F2403" s="77">
        <v>38.8339578</v>
      </c>
      <c r="G2403" s="77">
        <v>-104.8253485</v>
      </c>
      <c r="H2403" s="77">
        <v>0</v>
      </c>
      <c r="I2403" s="77" t="s">
        <v>1626</v>
      </c>
      <c r="J2403" s="77">
        <v>39.739236400000003</v>
      </c>
      <c r="K2403" s="77">
        <v>-104.9848623</v>
      </c>
      <c r="L2403" s="77">
        <v>203.188588064767</v>
      </c>
      <c r="M2403" s="77">
        <v>0.18846169243562499</v>
      </c>
      <c r="N2403" s="77">
        <v>0</v>
      </c>
      <c r="O2403" s="77">
        <v>39.012208908435298</v>
      </c>
      <c r="P2403" s="87" cm="1">
        <f t="array" ref="P2403">IF($X2403="Non-local",VLOOKUP($E2403,$AI$64:$AW$68,COLUMN($AW:$AW)-COLUMN($AH:$AH),FALSE),IF($X2403="Unknown",VLOOKUP($E2403,$AI$71:$AW$75,COLUMN($AW:$AW)-COLUMN($AH:$AH),FALSE),0))</f>
        <v>284</v>
      </c>
      <c r="Q2403" s="87" cm="1">
        <f t="array" ref="Q2403">IF($X2403="Non-local",VLOOKUP($E2403,$AI$40:$AW$44,COLUMN($AW:$AW)-COLUMN($AH:$AH),FALSE),IF($X2403="Unknown",VLOOKUP($E2403,$AI$47:$AW$51,COLUMN($AW:$AW)-COLUMN($AH:$AH),FALSE),0))</f>
        <v>701.10299999999995</v>
      </c>
      <c r="R2403" s="87" cm="1">
        <f t="array" ref="R2403">IF($X2403="Non-local",VLOOKUP($E2403,$AI$88:$AW$92,COLUMN($AW:$AW)-COLUMN($AH:$AH),FALSE),IF($X2403="Unknown",VLOOKUP($E2403,$AI$95:$AW$99,COLUMN($AW:$AW)-COLUMN($AH:$AH),FALSE),0))</f>
        <v>0.15773661179887363</v>
      </c>
      <c r="S2403" s="87" cm="1">
        <f t="array" ref="S2403">VLOOKUP($E2403,$AI$111:$AW$115,COLUMN($AW:$AW)-COLUMN($AH:$AH),FALSE)</f>
        <v>431.69321999999994</v>
      </c>
      <c r="T2403" s="104">
        <f t="shared" si="523"/>
        <v>0.3461983042344986</v>
      </c>
      <c r="U2403" s="104">
        <f t="shared" si="524"/>
        <v>1455.8084289084352</v>
      </c>
      <c r="V2403" s="87" cm="1">
        <f t="array" ref="V2403">VLOOKUP($E2403,$AI$118:$AW$122,COLUMN($AW:$AW)-COLUMN($AH:$AH),FALSE)</f>
        <v>0</v>
      </c>
      <c r="W2403" s="87" t="str">
        <f t="shared" si="528"/>
        <v>Domestic</v>
      </c>
      <c r="X2403" s="87" t="str">
        <f t="shared" si="529"/>
        <v>Non-local</v>
      </c>
      <c r="Y2403" s="104"/>
      <c r="Z2403" s="87" t="str">
        <f t="shared" si="525"/>
        <v>USA</v>
      </c>
      <c r="AA2403" s="87" t="str">
        <f t="shared" si="526"/>
        <v>USA</v>
      </c>
      <c r="AB2403" s="82" cm="1">
        <f t="array" ref="AB2403">VLOOKUP(B2403,'GDP per Capita'!$T$2:$V$4235,COLUMN('GDP per Capita'!$V:$V)-COLUMN('GDP per Capita'!$S:$S),FALSE)</f>
        <v>63809.64</v>
      </c>
      <c r="AC2403" s="82">
        <f t="shared" si="530"/>
        <v>63809.64</v>
      </c>
      <c r="AD2403" s="82">
        <f t="shared" si="531"/>
        <v>63809.64</v>
      </c>
      <c r="AE2403" s="88">
        <f t="shared" si="527"/>
        <v>2.2814866670748106E-2</v>
      </c>
    </row>
    <row r="2404" spans="1:31">
      <c r="A2404" s="77" t="s">
        <v>911</v>
      </c>
      <c r="B2404" s="77">
        <v>2403</v>
      </c>
      <c r="C2404" s="77" t="s">
        <v>29</v>
      </c>
      <c r="D2404" s="77" t="s">
        <v>29</v>
      </c>
      <c r="E2404" s="77">
        <v>2018</v>
      </c>
      <c r="F2404" s="77">
        <v>42.3750997</v>
      </c>
      <c r="G2404" s="77">
        <v>-71.105615700000001</v>
      </c>
      <c r="H2404" s="77">
        <v>0</v>
      </c>
      <c r="I2404" s="77" t="s">
        <v>1626</v>
      </c>
      <c r="J2404" s="77">
        <v>39.739236400000003</v>
      </c>
      <c r="K2404" s="77">
        <v>-104.9848623</v>
      </c>
      <c r="L2404" s="77">
        <v>5673.7124855905204</v>
      </c>
      <c r="M2404" s="77">
        <v>0.96779995620830905</v>
      </c>
      <c r="N2404" s="77">
        <v>0</v>
      </c>
      <c r="O2404" s="77">
        <v>680.845498270863</v>
      </c>
      <c r="P2404" s="87" cm="1">
        <f t="array" ref="P2404">IF($X2404="Non-local",VLOOKUP($E2404,$AI$64:$AW$68,COLUMN($AW:$AW)-COLUMN($AH:$AH),FALSE),IF($X2404="Unknown",VLOOKUP($E2404,$AI$71:$AW$75,COLUMN($AW:$AW)-COLUMN($AH:$AH),FALSE),0))</f>
        <v>284</v>
      </c>
      <c r="Q2404" s="87" cm="1">
        <f t="array" ref="Q2404">IF($X2404="Non-local",VLOOKUP($E2404,$AI$40:$AW$44,COLUMN($AW:$AW)-COLUMN($AH:$AH),FALSE),IF($X2404="Unknown",VLOOKUP($E2404,$AI$47:$AW$51,COLUMN($AW:$AW)-COLUMN($AH:$AH),FALSE),0))</f>
        <v>701.10299999999995</v>
      </c>
      <c r="R2404" s="87" cm="1">
        <f t="array" ref="R2404">IF($X2404="Non-local",VLOOKUP($E2404,$AI$88:$AW$92,COLUMN($AW:$AW)-COLUMN($AH:$AH),FALSE),IF($X2404="Unknown",VLOOKUP($E2404,$AI$95:$AW$99,COLUMN($AW:$AW)-COLUMN($AH:$AH),FALSE),0))</f>
        <v>0.15773661179887363</v>
      </c>
      <c r="S2404" s="87" cm="1">
        <f t="array" ref="S2404">VLOOKUP($E2404,$AI$111:$AW$115,COLUMN($AW:$AW)-COLUMN($AH:$AH),FALSE)</f>
        <v>431.69321999999994</v>
      </c>
      <c r="T2404" s="104">
        <f t="shared" si="523"/>
        <v>1.1255365680071827</v>
      </c>
      <c r="U2404" s="104">
        <f t="shared" si="524"/>
        <v>2097.6417182708628</v>
      </c>
      <c r="V2404" s="87" cm="1">
        <f t="array" ref="V2404">VLOOKUP($E2404,$AI$118:$AW$122,COLUMN($AW:$AW)-COLUMN($AH:$AH),FALSE)</f>
        <v>0</v>
      </c>
      <c r="W2404" s="87" t="str">
        <f t="shared" si="528"/>
        <v>Domestic</v>
      </c>
      <c r="X2404" s="87" t="str">
        <f t="shared" si="529"/>
        <v>Non-local</v>
      </c>
      <c r="Y2404" s="104"/>
      <c r="Z2404" s="87" t="str">
        <f t="shared" si="525"/>
        <v>USA</v>
      </c>
      <c r="AA2404" s="87" t="str">
        <f t="shared" si="526"/>
        <v>USA</v>
      </c>
      <c r="AB2404" s="82" cm="1">
        <f t="array" ref="AB2404">VLOOKUP(B2404,'GDP per Capita'!$T$2:$V$4235,COLUMN('GDP per Capita'!$V:$V)-COLUMN('GDP per Capita'!$S:$S),FALSE)</f>
        <v>63809.64</v>
      </c>
      <c r="AC2404" s="82">
        <f t="shared" si="530"/>
        <v>63809.64</v>
      </c>
      <c r="AD2404" s="82">
        <f t="shared" si="531"/>
        <v>63809.64</v>
      </c>
      <c r="AE2404" s="88">
        <f t="shared" si="527"/>
        <v>3.2873429755611576E-2</v>
      </c>
    </row>
    <row r="2405" spans="1:31">
      <c r="A2405" s="77" t="s">
        <v>1659</v>
      </c>
      <c r="B2405" s="77">
        <v>2404</v>
      </c>
      <c r="C2405" s="77" t="s">
        <v>29</v>
      </c>
      <c r="D2405" s="77" t="s">
        <v>29</v>
      </c>
      <c r="E2405" s="77">
        <v>2018</v>
      </c>
      <c r="F2405" s="77">
        <v>38.511080299999897</v>
      </c>
      <c r="G2405" s="77">
        <v>-122.8473388</v>
      </c>
      <c r="H2405" s="77">
        <v>0</v>
      </c>
      <c r="I2405" s="77" t="s">
        <v>1626</v>
      </c>
      <c r="J2405" s="77">
        <v>39.739236400000003</v>
      </c>
      <c r="K2405" s="77">
        <v>-104.9848623</v>
      </c>
      <c r="L2405" s="77">
        <v>3088.62445611778</v>
      </c>
      <c r="M2405" s="77">
        <v>0.577033796883476</v>
      </c>
      <c r="N2405" s="77">
        <v>0</v>
      </c>
      <c r="O2405" s="77">
        <v>593.01589557461398</v>
      </c>
      <c r="P2405" s="87" cm="1">
        <f t="array" ref="P2405">IF($X2405="Non-local",VLOOKUP($E2405,$AI$64:$AW$68,COLUMN($AW:$AW)-COLUMN($AH:$AH),FALSE),IF($X2405="Unknown",VLOOKUP($E2405,$AI$71:$AW$75,COLUMN($AW:$AW)-COLUMN($AH:$AH),FALSE),0))</f>
        <v>284</v>
      </c>
      <c r="Q2405" s="87" cm="1">
        <f t="array" ref="Q2405">IF($X2405="Non-local",VLOOKUP($E2405,$AI$40:$AW$44,COLUMN($AW:$AW)-COLUMN($AH:$AH),FALSE),IF($X2405="Unknown",VLOOKUP($E2405,$AI$47:$AW$51,COLUMN($AW:$AW)-COLUMN($AH:$AH),FALSE),0))</f>
        <v>701.10299999999995</v>
      </c>
      <c r="R2405" s="87" cm="1">
        <f t="array" ref="R2405">IF($X2405="Non-local",VLOOKUP($E2405,$AI$88:$AW$92,COLUMN($AW:$AW)-COLUMN($AH:$AH),FALSE),IF($X2405="Unknown",VLOOKUP($E2405,$AI$95:$AW$99,COLUMN($AW:$AW)-COLUMN($AH:$AH),FALSE),0))</f>
        <v>0.15773661179887363</v>
      </c>
      <c r="S2405" s="87" cm="1">
        <f t="array" ref="S2405">VLOOKUP($E2405,$AI$111:$AW$115,COLUMN($AW:$AW)-COLUMN($AH:$AH),FALSE)</f>
        <v>431.69321999999994</v>
      </c>
      <c r="T2405" s="104">
        <f t="shared" si="523"/>
        <v>0.73477040868234966</v>
      </c>
      <c r="U2405" s="104">
        <f t="shared" si="524"/>
        <v>2009.8121155746137</v>
      </c>
      <c r="V2405" s="87" cm="1">
        <f t="array" ref="V2405">VLOOKUP($E2405,$AI$118:$AW$122,COLUMN($AW:$AW)-COLUMN($AH:$AH),FALSE)</f>
        <v>0</v>
      </c>
      <c r="W2405" s="87" t="str">
        <f t="shared" si="528"/>
        <v>Domestic</v>
      </c>
      <c r="X2405" s="87" t="str">
        <f t="shared" si="529"/>
        <v>Non-local</v>
      </c>
      <c r="Y2405" s="104"/>
      <c r="Z2405" s="87" t="str">
        <f t="shared" si="525"/>
        <v>USA</v>
      </c>
      <c r="AA2405" s="87" t="str">
        <f t="shared" si="526"/>
        <v>USA</v>
      </c>
      <c r="AB2405" s="82" cm="1">
        <f t="array" ref="AB2405">VLOOKUP(B2405,'GDP per Capita'!$T$2:$V$4235,COLUMN('GDP per Capita'!$V:$V)-COLUMN('GDP per Capita'!$S:$S),FALSE)</f>
        <v>63809.64</v>
      </c>
      <c r="AC2405" s="82">
        <f t="shared" si="530"/>
        <v>63809.64</v>
      </c>
      <c r="AD2405" s="82">
        <f t="shared" si="531"/>
        <v>63809.64</v>
      </c>
      <c r="AE2405" s="88">
        <f t="shared" si="527"/>
        <v>3.1496998189844257E-2</v>
      </c>
    </row>
    <row r="2406" spans="1:31">
      <c r="A2406" s="77" t="s">
        <v>1660</v>
      </c>
      <c r="B2406" s="77">
        <v>2405</v>
      </c>
      <c r="C2406" s="77" t="s">
        <v>29</v>
      </c>
      <c r="D2406" s="77" t="s">
        <v>29</v>
      </c>
      <c r="E2406" s="77">
        <v>2018</v>
      </c>
      <c r="F2406" s="77">
        <v>42.242530000000002</v>
      </c>
      <c r="G2406" s="77">
        <v>-83.617142694070594</v>
      </c>
      <c r="H2406" s="77">
        <v>0</v>
      </c>
      <c r="I2406" s="77" t="s">
        <v>1626</v>
      </c>
      <c r="J2406" s="77">
        <v>39.739236400000003</v>
      </c>
      <c r="K2406" s="77">
        <v>-104.9848623</v>
      </c>
      <c r="L2406" s="77">
        <v>3619.9754623376198</v>
      </c>
      <c r="M2406" s="77">
        <v>0.66162347289656298</v>
      </c>
      <c r="N2406" s="77">
        <v>0</v>
      </c>
      <c r="O2406" s="77">
        <v>695.03528876882399</v>
      </c>
      <c r="P2406" s="87" cm="1">
        <f t="array" ref="P2406">IF($X2406="Non-local",VLOOKUP($E2406,$AI$64:$AW$68,COLUMN($AW:$AW)-COLUMN($AH:$AH),FALSE),IF($X2406="Unknown",VLOOKUP($E2406,$AI$71:$AW$75,COLUMN($AW:$AW)-COLUMN($AH:$AH),FALSE),0))</f>
        <v>284</v>
      </c>
      <c r="Q2406" s="87" cm="1">
        <f t="array" ref="Q2406">IF($X2406="Non-local",VLOOKUP($E2406,$AI$40:$AW$44,COLUMN($AW:$AW)-COLUMN($AH:$AH),FALSE),IF($X2406="Unknown",VLOOKUP($E2406,$AI$47:$AW$51,COLUMN($AW:$AW)-COLUMN($AH:$AH),FALSE),0))</f>
        <v>701.10299999999995</v>
      </c>
      <c r="R2406" s="87" cm="1">
        <f t="array" ref="R2406">IF($X2406="Non-local",VLOOKUP($E2406,$AI$88:$AW$92,COLUMN($AW:$AW)-COLUMN($AH:$AH),FALSE),IF($X2406="Unknown",VLOOKUP($E2406,$AI$95:$AW$99,COLUMN($AW:$AW)-COLUMN($AH:$AH),FALSE),0))</f>
        <v>0.15773661179887363</v>
      </c>
      <c r="S2406" s="87" cm="1">
        <f t="array" ref="S2406">VLOOKUP($E2406,$AI$111:$AW$115,COLUMN($AW:$AW)-COLUMN($AH:$AH),FALSE)</f>
        <v>431.69321999999994</v>
      </c>
      <c r="T2406" s="104">
        <f t="shared" si="523"/>
        <v>0.81936008469543664</v>
      </c>
      <c r="U2406" s="104">
        <f t="shared" si="524"/>
        <v>2111.8315087688238</v>
      </c>
      <c r="V2406" s="87" cm="1">
        <f t="array" ref="V2406">VLOOKUP($E2406,$AI$118:$AW$122,COLUMN($AW:$AW)-COLUMN($AH:$AH),FALSE)</f>
        <v>0</v>
      </c>
      <c r="W2406" s="87" t="str">
        <f t="shared" si="528"/>
        <v>Domestic</v>
      </c>
      <c r="X2406" s="87" t="str">
        <f t="shared" si="529"/>
        <v>Non-local</v>
      </c>
      <c r="Y2406" s="104"/>
      <c r="Z2406" s="87" t="str">
        <f t="shared" si="525"/>
        <v>USA</v>
      </c>
      <c r="AA2406" s="87" t="str">
        <f t="shared" si="526"/>
        <v>USA</v>
      </c>
      <c r="AB2406" s="82" cm="1">
        <f t="array" ref="AB2406">VLOOKUP(B2406,'GDP per Capita'!$T$2:$V$4235,COLUMN('GDP per Capita'!$V:$V)-COLUMN('GDP per Capita'!$S:$S),FALSE)</f>
        <v>63809.64</v>
      </c>
      <c r="AC2406" s="82">
        <f t="shared" si="530"/>
        <v>63809.64</v>
      </c>
      <c r="AD2406" s="82">
        <f t="shared" si="531"/>
        <v>63809.64</v>
      </c>
      <c r="AE2406" s="88">
        <f t="shared" si="527"/>
        <v>3.3095806664460478E-2</v>
      </c>
    </row>
    <row r="2407" spans="1:31">
      <c r="A2407" s="77" t="s">
        <v>894</v>
      </c>
      <c r="B2407" s="77">
        <v>2406</v>
      </c>
      <c r="C2407" s="77" t="s">
        <v>29</v>
      </c>
      <c r="D2407" s="77" t="s">
        <v>29</v>
      </c>
      <c r="E2407" s="77">
        <v>2018</v>
      </c>
      <c r="F2407" s="77">
        <v>33.425505600000001</v>
      </c>
      <c r="G2407" s="77">
        <v>-111.94001249999999</v>
      </c>
      <c r="H2407" s="77">
        <v>0</v>
      </c>
      <c r="I2407" s="77" t="s">
        <v>1626</v>
      </c>
      <c r="J2407" s="77">
        <v>39.739236400000003</v>
      </c>
      <c r="K2407" s="77">
        <v>-104.9848623</v>
      </c>
      <c r="L2407" s="77">
        <v>1873.3374875668801</v>
      </c>
      <c r="M2407" s="77">
        <v>0.40899612871836899</v>
      </c>
      <c r="N2407" s="77">
        <v>0</v>
      </c>
      <c r="O2407" s="77">
        <v>359.68079761284099</v>
      </c>
      <c r="P2407" s="87" cm="1">
        <f t="array" ref="P2407">IF($X2407="Non-local",VLOOKUP($E2407,$AI$64:$AW$68,COLUMN($AW:$AW)-COLUMN($AH:$AH),FALSE),IF($X2407="Unknown",VLOOKUP($E2407,$AI$71:$AW$75,COLUMN($AW:$AW)-COLUMN($AH:$AH),FALSE),0))</f>
        <v>284</v>
      </c>
      <c r="Q2407" s="87" cm="1">
        <f t="array" ref="Q2407">IF($X2407="Non-local",VLOOKUP($E2407,$AI$40:$AW$44,COLUMN($AW:$AW)-COLUMN($AH:$AH),FALSE),IF($X2407="Unknown",VLOOKUP($E2407,$AI$47:$AW$51,COLUMN($AW:$AW)-COLUMN($AH:$AH),FALSE),0))</f>
        <v>701.10299999999995</v>
      </c>
      <c r="R2407" s="87" cm="1">
        <f t="array" ref="R2407">IF($X2407="Non-local",VLOOKUP($E2407,$AI$88:$AW$92,COLUMN($AW:$AW)-COLUMN($AH:$AH),FALSE),IF($X2407="Unknown",VLOOKUP($E2407,$AI$95:$AW$99,COLUMN($AW:$AW)-COLUMN($AH:$AH),FALSE),0))</f>
        <v>0.15773661179887363</v>
      </c>
      <c r="S2407" s="87" cm="1">
        <f t="array" ref="S2407">VLOOKUP($E2407,$AI$111:$AW$115,COLUMN($AW:$AW)-COLUMN($AH:$AH),FALSE)</f>
        <v>431.69321999999994</v>
      </c>
      <c r="T2407" s="104">
        <f t="shared" si="523"/>
        <v>0.56673274051724265</v>
      </c>
      <c r="U2407" s="104">
        <f t="shared" si="524"/>
        <v>1776.4770176128407</v>
      </c>
      <c r="V2407" s="87" cm="1">
        <f t="array" ref="V2407">VLOOKUP($E2407,$AI$118:$AW$122,COLUMN($AW:$AW)-COLUMN($AH:$AH),FALSE)</f>
        <v>0</v>
      </c>
      <c r="W2407" s="87" t="str">
        <f t="shared" si="528"/>
        <v>Domestic</v>
      </c>
      <c r="X2407" s="87" t="str">
        <f t="shared" si="529"/>
        <v>Non-local</v>
      </c>
      <c r="Y2407" s="104"/>
      <c r="Z2407" s="87" t="str">
        <f t="shared" si="525"/>
        <v>USA</v>
      </c>
      <c r="AA2407" s="87" t="str">
        <f t="shared" si="526"/>
        <v>USA</v>
      </c>
      <c r="AB2407" s="82" cm="1">
        <f t="array" ref="AB2407">VLOOKUP(B2407,'GDP per Capita'!$T$2:$V$4235,COLUMN('GDP per Capita'!$V:$V)-COLUMN('GDP per Capita'!$S:$S),FALSE)</f>
        <v>63809.64</v>
      </c>
      <c r="AC2407" s="82">
        <f t="shared" si="530"/>
        <v>63809.64</v>
      </c>
      <c r="AD2407" s="82">
        <f t="shared" si="531"/>
        <v>63809.64</v>
      </c>
      <c r="AE2407" s="88">
        <f t="shared" si="527"/>
        <v>2.7840260775845792E-2</v>
      </c>
    </row>
    <row r="2408" spans="1:31">
      <c r="A2408" s="77" t="s">
        <v>954</v>
      </c>
      <c r="B2408" s="77">
        <v>2407</v>
      </c>
      <c r="C2408" s="77" t="s">
        <v>29</v>
      </c>
      <c r="D2408" s="77" t="s">
        <v>29</v>
      </c>
      <c r="E2408" s="77">
        <v>2018</v>
      </c>
      <c r="F2408" s="77">
        <v>39.734838099999997</v>
      </c>
      <c r="G2408" s="77">
        <v>-104.9653271</v>
      </c>
      <c r="H2408" s="77">
        <v>1</v>
      </c>
      <c r="I2408" s="77" t="s">
        <v>1626</v>
      </c>
      <c r="J2408" s="77">
        <v>39.739236400000003</v>
      </c>
      <c r="K2408" s="77">
        <v>-104.9848623</v>
      </c>
      <c r="L2408" s="77">
        <v>3.4810610096224801</v>
      </c>
      <c r="M2408" s="77">
        <v>0</v>
      </c>
      <c r="N2408" s="77">
        <v>0</v>
      </c>
      <c r="O2408" s="77">
        <v>0</v>
      </c>
      <c r="P2408" s="87" cm="1">
        <f t="array" ref="P2408">IF($X2408="Non-local",VLOOKUP($E2408,$AI$64:$AW$68,COLUMN($AW:$AW)-COLUMN($AH:$AH),FALSE),IF($X2408="Unknown",VLOOKUP($E2408,$AI$71:$AW$75,COLUMN($AW:$AW)-COLUMN($AH:$AH),FALSE),0))</f>
        <v>0</v>
      </c>
      <c r="Q2408" s="87" cm="1">
        <f t="array" ref="Q2408">IF($X2408="Non-local",VLOOKUP($E2408,$AI$40:$AW$44,COLUMN($AW:$AW)-COLUMN($AH:$AH),FALSE),IF($X2408="Unknown",VLOOKUP($E2408,$AI$47:$AW$51,COLUMN($AW:$AW)-COLUMN($AH:$AH),FALSE),0))</f>
        <v>0</v>
      </c>
      <c r="R2408" s="87" cm="1">
        <f t="array" ref="R2408">IF($X2408="Non-local",VLOOKUP($E2408,$AI$88:$AW$92,COLUMN($AW:$AW)-COLUMN($AH:$AH),FALSE),IF($X2408="Unknown",VLOOKUP($E2408,$AI$95:$AW$99,COLUMN($AW:$AW)-COLUMN($AH:$AH),FALSE),0))</f>
        <v>0</v>
      </c>
      <c r="S2408" s="87" cm="1">
        <f t="array" ref="S2408">VLOOKUP($E2408,$AI$111:$AW$115,COLUMN($AW:$AW)-COLUMN($AH:$AH),FALSE)</f>
        <v>431.69321999999994</v>
      </c>
      <c r="T2408" s="104">
        <f t="shared" si="523"/>
        <v>0</v>
      </c>
      <c r="U2408" s="104">
        <f t="shared" si="524"/>
        <v>431.69321999999994</v>
      </c>
      <c r="V2408" s="87" cm="1">
        <f t="array" ref="V2408">VLOOKUP($E2408,$AI$118:$AW$122,COLUMN($AW:$AW)-COLUMN($AH:$AH),FALSE)</f>
        <v>0</v>
      </c>
      <c r="W2408" s="87" t="str">
        <f t="shared" si="528"/>
        <v>Domestic</v>
      </c>
      <c r="X2408" s="87" t="str">
        <f t="shared" si="529"/>
        <v>Local</v>
      </c>
      <c r="Y2408" s="104"/>
      <c r="Z2408" s="87" t="str">
        <f t="shared" si="525"/>
        <v>USA</v>
      </c>
      <c r="AA2408" s="87" t="str">
        <f t="shared" si="526"/>
        <v>USA</v>
      </c>
      <c r="AB2408" s="82" cm="1">
        <f t="array" ref="AB2408">VLOOKUP(B2408,'GDP per Capita'!$T$2:$V$4235,COLUMN('GDP per Capita'!$V:$V)-COLUMN('GDP per Capita'!$S:$S),FALSE)</f>
        <v>63809.64</v>
      </c>
      <c r="AC2408" s="82">
        <f t="shared" si="530"/>
        <v>63809.64</v>
      </c>
      <c r="AD2408" s="82">
        <f t="shared" si="531"/>
        <v>63809.64</v>
      </c>
      <c r="AE2408" s="88">
        <f t="shared" si="527"/>
        <v>6.7653291885050593E-3</v>
      </c>
    </row>
    <row r="2409" spans="1:31">
      <c r="A2409" s="77" t="s">
        <v>880</v>
      </c>
      <c r="B2409" s="77">
        <v>2408</v>
      </c>
      <c r="C2409" s="77" t="s">
        <v>29</v>
      </c>
      <c r="D2409" s="77" t="s">
        <v>29</v>
      </c>
      <c r="E2409" s="77">
        <v>2018</v>
      </c>
      <c r="F2409" s="77">
        <v>37.779026199999997</v>
      </c>
      <c r="G2409" s="77">
        <v>-122.41990610000001</v>
      </c>
      <c r="H2409" s="77">
        <v>0</v>
      </c>
      <c r="I2409" s="77" t="s">
        <v>1626</v>
      </c>
      <c r="J2409" s="77">
        <v>39.739236400000003</v>
      </c>
      <c r="K2409" s="77">
        <v>-104.9848623</v>
      </c>
      <c r="L2409" s="77">
        <v>3049.81032866546</v>
      </c>
      <c r="M2409" s="77">
        <v>0.57085469036539505</v>
      </c>
      <c r="N2409" s="77">
        <v>0</v>
      </c>
      <c r="O2409" s="77">
        <v>585.56358310377004</v>
      </c>
      <c r="P2409" s="87" cm="1">
        <f t="array" ref="P2409">IF($X2409="Non-local",VLOOKUP($E2409,$AI$64:$AW$68,COLUMN($AW:$AW)-COLUMN($AH:$AH),FALSE),IF($X2409="Unknown",VLOOKUP($E2409,$AI$71:$AW$75,COLUMN($AW:$AW)-COLUMN($AH:$AH),FALSE),0))</f>
        <v>284</v>
      </c>
      <c r="Q2409" s="87" cm="1">
        <f t="array" ref="Q2409">IF($X2409="Non-local",VLOOKUP($E2409,$AI$40:$AW$44,COLUMN($AW:$AW)-COLUMN($AH:$AH),FALSE),IF($X2409="Unknown",VLOOKUP($E2409,$AI$47:$AW$51,COLUMN($AW:$AW)-COLUMN($AH:$AH),FALSE),0))</f>
        <v>701.10299999999995</v>
      </c>
      <c r="R2409" s="87" cm="1">
        <f t="array" ref="R2409">IF($X2409="Non-local",VLOOKUP($E2409,$AI$88:$AW$92,COLUMN($AW:$AW)-COLUMN($AH:$AH),FALSE),IF($X2409="Unknown",VLOOKUP($E2409,$AI$95:$AW$99,COLUMN($AW:$AW)-COLUMN($AH:$AH),FALSE),0))</f>
        <v>0.15773661179887363</v>
      </c>
      <c r="S2409" s="87" cm="1">
        <f t="array" ref="S2409">VLOOKUP($E2409,$AI$111:$AW$115,COLUMN($AW:$AW)-COLUMN($AH:$AH),FALSE)</f>
        <v>431.69321999999994</v>
      </c>
      <c r="T2409" s="104">
        <f t="shared" si="523"/>
        <v>0.72859130216426871</v>
      </c>
      <c r="U2409" s="104">
        <f t="shared" si="524"/>
        <v>2002.3598031037698</v>
      </c>
      <c r="V2409" s="87" cm="1">
        <f t="array" ref="V2409">VLOOKUP($E2409,$AI$118:$AW$122,COLUMN($AW:$AW)-COLUMN($AH:$AH),FALSE)</f>
        <v>0</v>
      </c>
      <c r="W2409" s="87" t="str">
        <f t="shared" si="528"/>
        <v>Domestic</v>
      </c>
      <c r="X2409" s="87" t="str">
        <f t="shared" si="529"/>
        <v>Non-local</v>
      </c>
      <c r="Y2409" s="104"/>
      <c r="Z2409" s="87" t="str">
        <f t="shared" si="525"/>
        <v>USA</v>
      </c>
      <c r="AA2409" s="87" t="str">
        <f t="shared" si="526"/>
        <v>USA</v>
      </c>
      <c r="AB2409" s="82" cm="1">
        <f t="array" ref="AB2409">VLOOKUP(B2409,'GDP per Capita'!$T$2:$V$4235,COLUMN('GDP per Capita'!$V:$V)-COLUMN('GDP per Capita'!$S:$S),FALSE)</f>
        <v>63809.64</v>
      </c>
      <c r="AC2409" s="82">
        <f t="shared" si="530"/>
        <v>63809.64</v>
      </c>
      <c r="AD2409" s="82">
        <f t="shared" si="531"/>
        <v>63809.64</v>
      </c>
      <c r="AE2409" s="88">
        <f t="shared" si="527"/>
        <v>3.1380208430948207E-2</v>
      </c>
    </row>
    <row r="2410" spans="1:31">
      <c r="A2410" s="77" t="s">
        <v>1000</v>
      </c>
      <c r="B2410" s="77">
        <v>2409</v>
      </c>
      <c r="C2410" s="77" t="s">
        <v>29</v>
      </c>
      <c r="D2410" s="77" t="s">
        <v>29</v>
      </c>
      <c r="E2410" s="77">
        <v>2018</v>
      </c>
      <c r="F2410" s="77">
        <v>37.3893889</v>
      </c>
      <c r="G2410" s="77">
        <v>-122.0832101</v>
      </c>
      <c r="H2410" s="77">
        <v>0</v>
      </c>
      <c r="I2410" s="77" t="s">
        <v>1626</v>
      </c>
      <c r="J2410" s="77">
        <v>39.739236400000003</v>
      </c>
      <c r="K2410" s="77">
        <v>-104.9848623</v>
      </c>
      <c r="L2410" s="77">
        <v>3013.9466919819001</v>
      </c>
      <c r="M2410" s="77">
        <v>0.56514529418057102</v>
      </c>
      <c r="N2410" s="77">
        <v>0</v>
      </c>
      <c r="O2410" s="77">
        <v>578.67776486052503</v>
      </c>
      <c r="P2410" s="87" cm="1">
        <f t="array" ref="P2410">IF($X2410="Non-local",VLOOKUP($E2410,$AI$64:$AW$68,COLUMN($AW:$AW)-COLUMN($AH:$AH),FALSE),IF($X2410="Unknown",VLOOKUP($E2410,$AI$71:$AW$75,COLUMN($AW:$AW)-COLUMN($AH:$AH),FALSE),0))</f>
        <v>284</v>
      </c>
      <c r="Q2410" s="87" cm="1">
        <f t="array" ref="Q2410">IF($X2410="Non-local",VLOOKUP($E2410,$AI$40:$AW$44,COLUMN($AW:$AW)-COLUMN($AH:$AH),FALSE),IF($X2410="Unknown",VLOOKUP($E2410,$AI$47:$AW$51,COLUMN($AW:$AW)-COLUMN($AH:$AH),FALSE),0))</f>
        <v>701.10299999999995</v>
      </c>
      <c r="R2410" s="87" cm="1">
        <f t="array" ref="R2410">IF($X2410="Non-local",VLOOKUP($E2410,$AI$88:$AW$92,COLUMN($AW:$AW)-COLUMN($AH:$AH),FALSE),IF($X2410="Unknown",VLOOKUP($E2410,$AI$95:$AW$99,COLUMN($AW:$AW)-COLUMN($AH:$AH),FALSE),0))</f>
        <v>0.15773661179887363</v>
      </c>
      <c r="S2410" s="87" cm="1">
        <f t="array" ref="S2410">VLOOKUP($E2410,$AI$111:$AW$115,COLUMN($AW:$AW)-COLUMN($AH:$AH),FALSE)</f>
        <v>431.69321999999994</v>
      </c>
      <c r="T2410" s="104">
        <f t="shared" si="523"/>
        <v>0.72288190597944468</v>
      </c>
      <c r="U2410" s="104">
        <f t="shared" si="524"/>
        <v>1995.4739848605248</v>
      </c>
      <c r="V2410" s="87" cm="1">
        <f t="array" ref="V2410">VLOOKUP($E2410,$AI$118:$AW$122,COLUMN($AW:$AW)-COLUMN($AH:$AH),FALSE)</f>
        <v>0</v>
      </c>
      <c r="W2410" s="87" t="str">
        <f t="shared" si="528"/>
        <v>Domestic</v>
      </c>
      <c r="X2410" s="87" t="str">
        <f t="shared" si="529"/>
        <v>Non-local</v>
      </c>
      <c r="Y2410" s="104"/>
      <c r="Z2410" s="87" t="str">
        <f t="shared" si="525"/>
        <v>USA</v>
      </c>
      <c r="AA2410" s="87" t="str">
        <f t="shared" si="526"/>
        <v>USA</v>
      </c>
      <c r="AB2410" s="82" cm="1">
        <f t="array" ref="AB2410">VLOOKUP(B2410,'GDP per Capita'!$T$2:$V$4235,COLUMN('GDP per Capita'!$V:$V)-COLUMN('GDP per Capita'!$S:$S),FALSE)</f>
        <v>63809.64</v>
      </c>
      <c r="AC2410" s="82">
        <f t="shared" si="530"/>
        <v>63809.64</v>
      </c>
      <c r="AD2410" s="82">
        <f t="shared" si="531"/>
        <v>63809.64</v>
      </c>
      <c r="AE2410" s="88">
        <f t="shared" si="527"/>
        <v>3.127229655049809E-2</v>
      </c>
    </row>
    <row r="2411" spans="1:31">
      <c r="A2411" s="77" t="s">
        <v>1332</v>
      </c>
      <c r="B2411" s="77">
        <v>2410</v>
      </c>
      <c r="C2411" s="77" t="s">
        <v>29</v>
      </c>
      <c r="D2411" s="77" t="s">
        <v>29</v>
      </c>
      <c r="E2411" s="77">
        <v>2018</v>
      </c>
      <c r="F2411" s="77">
        <v>42.4850931</v>
      </c>
      <c r="G2411" s="77">
        <v>-71.432839999999999</v>
      </c>
      <c r="H2411" s="77">
        <v>0</v>
      </c>
      <c r="I2411" s="77" t="s">
        <v>1626</v>
      </c>
      <c r="J2411" s="77">
        <v>39.739236400000003</v>
      </c>
      <c r="K2411" s="77">
        <v>-104.9848623</v>
      </c>
      <c r="L2411" s="77">
        <v>5617.9377805609302</v>
      </c>
      <c r="M2411" s="77">
        <v>0.96022249302752805</v>
      </c>
      <c r="N2411" s="77">
        <v>0</v>
      </c>
      <c r="O2411" s="77">
        <v>674.15253366731201</v>
      </c>
      <c r="P2411" s="87" cm="1">
        <f t="array" ref="P2411">IF($X2411="Non-local",VLOOKUP($E2411,$AI$64:$AW$68,COLUMN($AW:$AW)-COLUMN($AH:$AH),FALSE),IF($X2411="Unknown",VLOOKUP($E2411,$AI$71:$AW$75,COLUMN($AW:$AW)-COLUMN($AH:$AH),FALSE),0))</f>
        <v>284</v>
      </c>
      <c r="Q2411" s="87" cm="1">
        <f t="array" ref="Q2411">IF($X2411="Non-local",VLOOKUP($E2411,$AI$40:$AW$44,COLUMN($AW:$AW)-COLUMN($AH:$AH),FALSE),IF($X2411="Unknown",VLOOKUP($E2411,$AI$47:$AW$51,COLUMN($AW:$AW)-COLUMN($AH:$AH),FALSE),0))</f>
        <v>701.10299999999995</v>
      </c>
      <c r="R2411" s="87" cm="1">
        <f t="array" ref="R2411">IF($X2411="Non-local",VLOOKUP($E2411,$AI$88:$AW$92,COLUMN($AW:$AW)-COLUMN($AH:$AH),FALSE),IF($X2411="Unknown",VLOOKUP($E2411,$AI$95:$AW$99,COLUMN($AW:$AW)-COLUMN($AH:$AH),FALSE),0))</f>
        <v>0.15773661179887363</v>
      </c>
      <c r="S2411" s="87" cm="1">
        <f t="array" ref="S2411">VLOOKUP($E2411,$AI$111:$AW$115,COLUMN($AW:$AW)-COLUMN($AH:$AH),FALSE)</f>
        <v>431.69321999999994</v>
      </c>
      <c r="T2411" s="104">
        <f t="shared" si="523"/>
        <v>1.1179591048264017</v>
      </c>
      <c r="U2411" s="104">
        <f t="shared" si="524"/>
        <v>2090.9487536673118</v>
      </c>
      <c r="V2411" s="87" cm="1">
        <f t="array" ref="V2411">VLOOKUP($E2411,$AI$118:$AW$122,COLUMN($AW:$AW)-COLUMN($AH:$AH),FALSE)</f>
        <v>0</v>
      </c>
      <c r="W2411" s="87" t="str">
        <f t="shared" si="528"/>
        <v>Domestic</v>
      </c>
      <c r="X2411" s="87" t="str">
        <f t="shared" si="529"/>
        <v>Non-local</v>
      </c>
      <c r="Y2411" s="104"/>
      <c r="Z2411" s="87" t="str">
        <f t="shared" si="525"/>
        <v>USA</v>
      </c>
      <c r="AA2411" s="87" t="str">
        <f t="shared" si="526"/>
        <v>USA</v>
      </c>
      <c r="AB2411" s="82" cm="1">
        <f t="array" ref="AB2411">VLOOKUP(B2411,'GDP per Capita'!$T$2:$V$4235,COLUMN('GDP per Capita'!$V:$V)-COLUMN('GDP per Capita'!$S:$S),FALSE)</f>
        <v>63809.64</v>
      </c>
      <c r="AC2411" s="82">
        <f t="shared" si="530"/>
        <v>63809.64</v>
      </c>
      <c r="AD2411" s="82">
        <f t="shared" si="531"/>
        <v>63809.64</v>
      </c>
      <c r="AE2411" s="88">
        <f t="shared" si="527"/>
        <v>3.2768540202817505E-2</v>
      </c>
    </row>
    <row r="2412" spans="1:31">
      <c r="A2412" s="77" t="s">
        <v>1640</v>
      </c>
      <c r="B2412" s="77">
        <v>2411</v>
      </c>
      <c r="C2412" s="77" t="s">
        <v>29</v>
      </c>
      <c r="D2412" s="77" t="s">
        <v>29</v>
      </c>
      <c r="E2412" s="77">
        <v>2018</v>
      </c>
      <c r="F2412" s="77">
        <v>40.167211700000003</v>
      </c>
      <c r="G2412" s="77">
        <v>-105.1019287</v>
      </c>
      <c r="H2412" s="77">
        <v>1</v>
      </c>
      <c r="I2412" s="77" t="s">
        <v>1626</v>
      </c>
      <c r="J2412" s="77">
        <v>39.739236400000003</v>
      </c>
      <c r="K2412" s="77">
        <v>-104.9848623</v>
      </c>
      <c r="L2412" s="77">
        <v>97.247309909782402</v>
      </c>
      <c r="M2412" s="77">
        <v>0</v>
      </c>
      <c r="N2412" s="77">
        <v>0</v>
      </c>
      <c r="O2412" s="77">
        <v>0</v>
      </c>
      <c r="P2412" s="87" cm="1">
        <f t="array" ref="P2412">IF($X2412="Non-local",VLOOKUP($E2412,$AI$64:$AW$68,COLUMN($AW:$AW)-COLUMN($AH:$AH),FALSE),IF($X2412="Unknown",VLOOKUP($E2412,$AI$71:$AW$75,COLUMN($AW:$AW)-COLUMN($AH:$AH),FALSE),0))</f>
        <v>0</v>
      </c>
      <c r="Q2412" s="87" cm="1">
        <f t="array" ref="Q2412">IF($X2412="Non-local",VLOOKUP($E2412,$AI$40:$AW$44,COLUMN($AW:$AW)-COLUMN($AH:$AH),FALSE),IF($X2412="Unknown",VLOOKUP($E2412,$AI$47:$AW$51,COLUMN($AW:$AW)-COLUMN($AH:$AH),FALSE),0))</f>
        <v>0</v>
      </c>
      <c r="R2412" s="87" cm="1">
        <f t="array" ref="R2412">IF($X2412="Non-local",VLOOKUP($E2412,$AI$88:$AW$92,COLUMN($AW:$AW)-COLUMN($AH:$AH),FALSE),IF($X2412="Unknown",VLOOKUP($E2412,$AI$95:$AW$99,COLUMN($AW:$AW)-COLUMN($AH:$AH),FALSE),0))</f>
        <v>0</v>
      </c>
      <c r="S2412" s="87" cm="1">
        <f t="array" ref="S2412">VLOOKUP($E2412,$AI$111:$AW$115,COLUMN($AW:$AW)-COLUMN($AH:$AH),FALSE)</f>
        <v>431.69321999999994</v>
      </c>
      <c r="T2412" s="104">
        <f t="shared" si="523"/>
        <v>0</v>
      </c>
      <c r="U2412" s="104">
        <f t="shared" si="524"/>
        <v>431.69321999999994</v>
      </c>
      <c r="V2412" s="87" cm="1">
        <f t="array" ref="V2412">VLOOKUP($E2412,$AI$118:$AW$122,COLUMN($AW:$AW)-COLUMN($AH:$AH),FALSE)</f>
        <v>0</v>
      </c>
      <c r="W2412" s="87" t="str">
        <f t="shared" si="528"/>
        <v>Domestic</v>
      </c>
      <c r="X2412" s="87" t="str">
        <f t="shared" si="529"/>
        <v>Local</v>
      </c>
      <c r="Y2412" s="104"/>
      <c r="Z2412" s="87" t="str">
        <f t="shared" si="525"/>
        <v>USA</v>
      </c>
      <c r="AA2412" s="87" t="str">
        <f t="shared" si="526"/>
        <v>USA</v>
      </c>
      <c r="AB2412" s="82" cm="1">
        <f t="array" ref="AB2412">VLOOKUP(B2412,'GDP per Capita'!$T$2:$V$4235,COLUMN('GDP per Capita'!$V:$V)-COLUMN('GDP per Capita'!$S:$S),FALSE)</f>
        <v>63809.64</v>
      </c>
      <c r="AC2412" s="82">
        <f t="shared" si="530"/>
        <v>63809.64</v>
      </c>
      <c r="AD2412" s="82">
        <f t="shared" si="531"/>
        <v>63809.64</v>
      </c>
      <c r="AE2412" s="88">
        <f t="shared" si="527"/>
        <v>6.7653291885050593E-3</v>
      </c>
    </row>
    <row r="2413" spans="1:31">
      <c r="A2413" s="77" t="s">
        <v>1011</v>
      </c>
      <c r="B2413" s="77">
        <v>2412</v>
      </c>
      <c r="C2413" s="77" t="s">
        <v>29</v>
      </c>
      <c r="D2413" s="77" t="s">
        <v>29</v>
      </c>
      <c r="E2413" s="77">
        <v>2018</v>
      </c>
      <c r="F2413" s="77">
        <v>40.102554999999903</v>
      </c>
      <c r="G2413" s="77">
        <v>-105.36320790000001</v>
      </c>
      <c r="H2413" s="77">
        <v>1</v>
      </c>
      <c r="I2413" s="77" t="s">
        <v>1626</v>
      </c>
      <c r="J2413" s="77">
        <v>39.739236400000003</v>
      </c>
      <c r="K2413" s="77">
        <v>-104.9848623</v>
      </c>
      <c r="L2413" s="77">
        <v>103.404289622392</v>
      </c>
      <c r="M2413" s="77">
        <v>0</v>
      </c>
      <c r="N2413" s="77">
        <v>0</v>
      </c>
      <c r="O2413" s="77">
        <v>0</v>
      </c>
      <c r="P2413" s="87" cm="1">
        <f t="array" ref="P2413">IF($X2413="Non-local",VLOOKUP($E2413,$AI$64:$AW$68,COLUMN($AW:$AW)-COLUMN($AH:$AH),FALSE),IF($X2413="Unknown",VLOOKUP($E2413,$AI$71:$AW$75,COLUMN($AW:$AW)-COLUMN($AH:$AH),FALSE),0))</f>
        <v>0</v>
      </c>
      <c r="Q2413" s="87" cm="1">
        <f t="array" ref="Q2413">IF($X2413="Non-local",VLOOKUP($E2413,$AI$40:$AW$44,COLUMN($AW:$AW)-COLUMN($AH:$AH),FALSE),IF($X2413="Unknown",VLOOKUP($E2413,$AI$47:$AW$51,COLUMN($AW:$AW)-COLUMN($AH:$AH),FALSE),0))</f>
        <v>0</v>
      </c>
      <c r="R2413" s="87" cm="1">
        <f t="array" ref="R2413">IF($X2413="Non-local",VLOOKUP($E2413,$AI$88:$AW$92,COLUMN($AW:$AW)-COLUMN($AH:$AH),FALSE),IF($X2413="Unknown",VLOOKUP($E2413,$AI$95:$AW$99,COLUMN($AW:$AW)-COLUMN($AH:$AH),FALSE),0))</f>
        <v>0</v>
      </c>
      <c r="S2413" s="87" cm="1">
        <f t="array" ref="S2413">VLOOKUP($E2413,$AI$111:$AW$115,COLUMN($AW:$AW)-COLUMN($AH:$AH),FALSE)</f>
        <v>431.69321999999994</v>
      </c>
      <c r="T2413" s="104">
        <f t="shared" si="523"/>
        <v>0</v>
      </c>
      <c r="U2413" s="104">
        <f t="shared" si="524"/>
        <v>431.69321999999994</v>
      </c>
      <c r="V2413" s="87" cm="1">
        <f t="array" ref="V2413">VLOOKUP($E2413,$AI$118:$AW$122,COLUMN($AW:$AW)-COLUMN($AH:$AH),FALSE)</f>
        <v>0</v>
      </c>
      <c r="W2413" s="87" t="str">
        <f t="shared" si="528"/>
        <v>Domestic</v>
      </c>
      <c r="X2413" s="87" t="str">
        <f t="shared" si="529"/>
        <v>Local</v>
      </c>
      <c r="Y2413" s="104"/>
      <c r="Z2413" s="87" t="str">
        <f t="shared" si="525"/>
        <v>USA</v>
      </c>
      <c r="AA2413" s="87" t="str">
        <f t="shared" si="526"/>
        <v>USA</v>
      </c>
      <c r="AB2413" s="82" cm="1">
        <f t="array" ref="AB2413">VLOOKUP(B2413,'GDP per Capita'!$T$2:$V$4235,COLUMN('GDP per Capita'!$V:$V)-COLUMN('GDP per Capita'!$S:$S),FALSE)</f>
        <v>63809.64</v>
      </c>
      <c r="AC2413" s="82">
        <f t="shared" si="530"/>
        <v>63809.64</v>
      </c>
      <c r="AD2413" s="82">
        <f t="shared" si="531"/>
        <v>63809.64</v>
      </c>
      <c r="AE2413" s="88">
        <f t="shared" si="527"/>
        <v>6.7653291885050593E-3</v>
      </c>
    </row>
    <row r="2414" spans="1:31">
      <c r="A2414" s="77" t="s">
        <v>1011</v>
      </c>
      <c r="B2414" s="77">
        <v>2413</v>
      </c>
      <c r="C2414" s="77" t="s">
        <v>29</v>
      </c>
      <c r="D2414" s="77" t="s">
        <v>29</v>
      </c>
      <c r="E2414" s="77">
        <v>2018</v>
      </c>
      <c r="F2414" s="77">
        <v>40.102554999999903</v>
      </c>
      <c r="G2414" s="77">
        <v>-105.36320790000001</v>
      </c>
      <c r="H2414" s="77">
        <v>1</v>
      </c>
      <c r="I2414" s="77" t="s">
        <v>1626</v>
      </c>
      <c r="J2414" s="77">
        <v>39.739236400000003</v>
      </c>
      <c r="K2414" s="77">
        <v>-104.9848623</v>
      </c>
      <c r="L2414" s="77">
        <v>103.404289622392</v>
      </c>
      <c r="M2414" s="77">
        <v>0</v>
      </c>
      <c r="N2414" s="77">
        <v>0</v>
      </c>
      <c r="O2414" s="77">
        <v>0</v>
      </c>
      <c r="P2414" s="87" cm="1">
        <f t="array" ref="P2414">IF($X2414="Non-local",VLOOKUP($E2414,$AI$64:$AW$68,COLUMN($AW:$AW)-COLUMN($AH:$AH),FALSE),IF($X2414="Unknown",VLOOKUP($E2414,$AI$71:$AW$75,COLUMN($AW:$AW)-COLUMN($AH:$AH),FALSE),0))</f>
        <v>0</v>
      </c>
      <c r="Q2414" s="87" cm="1">
        <f t="array" ref="Q2414">IF($X2414="Non-local",VLOOKUP($E2414,$AI$40:$AW$44,COLUMN($AW:$AW)-COLUMN($AH:$AH),FALSE),IF($X2414="Unknown",VLOOKUP($E2414,$AI$47:$AW$51,COLUMN($AW:$AW)-COLUMN($AH:$AH),FALSE),0))</f>
        <v>0</v>
      </c>
      <c r="R2414" s="87" cm="1">
        <f t="array" ref="R2414">IF($X2414="Non-local",VLOOKUP($E2414,$AI$88:$AW$92,COLUMN($AW:$AW)-COLUMN($AH:$AH),FALSE),IF($X2414="Unknown",VLOOKUP($E2414,$AI$95:$AW$99,COLUMN($AW:$AW)-COLUMN($AH:$AH),FALSE),0))</f>
        <v>0</v>
      </c>
      <c r="S2414" s="87" cm="1">
        <f t="array" ref="S2414">VLOOKUP($E2414,$AI$111:$AW$115,COLUMN($AW:$AW)-COLUMN($AH:$AH),FALSE)</f>
        <v>431.69321999999994</v>
      </c>
      <c r="T2414" s="104">
        <f t="shared" si="523"/>
        <v>0</v>
      </c>
      <c r="U2414" s="104">
        <f t="shared" si="524"/>
        <v>431.69321999999994</v>
      </c>
      <c r="V2414" s="87" cm="1">
        <f t="array" ref="V2414">VLOOKUP($E2414,$AI$118:$AW$122,COLUMN($AW:$AW)-COLUMN($AH:$AH),FALSE)</f>
        <v>0</v>
      </c>
      <c r="W2414" s="87" t="str">
        <f t="shared" si="528"/>
        <v>Domestic</v>
      </c>
      <c r="X2414" s="87" t="str">
        <f t="shared" si="529"/>
        <v>Local</v>
      </c>
      <c r="Y2414" s="104"/>
      <c r="Z2414" s="87" t="str">
        <f t="shared" si="525"/>
        <v>USA</v>
      </c>
      <c r="AA2414" s="87" t="str">
        <f t="shared" si="526"/>
        <v>USA</v>
      </c>
      <c r="AB2414" s="82" cm="1">
        <f t="array" ref="AB2414">VLOOKUP(B2414,'GDP per Capita'!$T$2:$V$4235,COLUMN('GDP per Capita'!$V:$V)-COLUMN('GDP per Capita'!$S:$S),FALSE)</f>
        <v>63809.64</v>
      </c>
      <c r="AC2414" s="82">
        <f t="shared" si="530"/>
        <v>63809.64</v>
      </c>
      <c r="AD2414" s="82">
        <f t="shared" si="531"/>
        <v>63809.64</v>
      </c>
      <c r="AE2414" s="88">
        <f t="shared" si="527"/>
        <v>6.7653291885050593E-3</v>
      </c>
    </row>
    <row r="2415" spans="1:31">
      <c r="A2415" s="77" t="s">
        <v>1631</v>
      </c>
      <c r="B2415" s="77">
        <v>2414</v>
      </c>
      <c r="C2415" s="77" t="s">
        <v>29</v>
      </c>
      <c r="D2415" s="77" t="s">
        <v>29</v>
      </c>
      <c r="E2415" s="77">
        <v>2018</v>
      </c>
      <c r="F2415" s="77">
        <v>38.457035499999897</v>
      </c>
      <c r="G2415" s="77">
        <v>-101.8185007</v>
      </c>
      <c r="H2415" s="77">
        <v>0</v>
      </c>
      <c r="I2415" s="77" t="s">
        <v>1626</v>
      </c>
      <c r="J2415" s="77">
        <v>39.739236400000003</v>
      </c>
      <c r="K2415" s="77">
        <v>-104.9848623</v>
      </c>
      <c r="L2415" s="77">
        <v>616.34750617485497</v>
      </c>
      <c r="M2415" s="77">
        <v>0.24301716897293099</v>
      </c>
      <c r="N2415" s="77">
        <v>0</v>
      </c>
      <c r="O2415" s="77">
        <v>118.338721185572</v>
      </c>
      <c r="P2415" s="87" cm="1">
        <f t="array" ref="P2415">IF($X2415="Non-local",VLOOKUP($E2415,$AI$64:$AW$68,COLUMN($AW:$AW)-COLUMN($AH:$AH),FALSE),IF($X2415="Unknown",VLOOKUP($E2415,$AI$71:$AW$75,COLUMN($AW:$AW)-COLUMN($AH:$AH),FALSE),0))</f>
        <v>284</v>
      </c>
      <c r="Q2415" s="87" cm="1">
        <f t="array" ref="Q2415">IF($X2415="Non-local",VLOOKUP($E2415,$AI$40:$AW$44,COLUMN($AW:$AW)-COLUMN($AH:$AH),FALSE),IF($X2415="Unknown",VLOOKUP($E2415,$AI$47:$AW$51,COLUMN($AW:$AW)-COLUMN($AH:$AH),FALSE),0))</f>
        <v>701.10299999999995</v>
      </c>
      <c r="R2415" s="87" cm="1">
        <f t="array" ref="R2415">IF($X2415="Non-local",VLOOKUP($E2415,$AI$88:$AW$92,COLUMN($AW:$AW)-COLUMN($AH:$AH),FALSE),IF($X2415="Unknown",VLOOKUP($E2415,$AI$95:$AW$99,COLUMN($AW:$AW)-COLUMN($AH:$AH),FALSE),0))</f>
        <v>0.15773661179887363</v>
      </c>
      <c r="S2415" s="87" cm="1">
        <f t="array" ref="S2415">VLOOKUP($E2415,$AI$111:$AW$115,COLUMN($AW:$AW)-COLUMN($AH:$AH),FALSE)</f>
        <v>431.69321999999994</v>
      </c>
      <c r="T2415" s="104">
        <f t="shared" si="523"/>
        <v>0.40075378077180462</v>
      </c>
      <c r="U2415" s="104">
        <f t="shared" si="524"/>
        <v>1535.134941185572</v>
      </c>
      <c r="V2415" s="87" cm="1">
        <f t="array" ref="V2415">VLOOKUP($E2415,$AI$118:$AW$122,COLUMN($AW:$AW)-COLUMN($AH:$AH),FALSE)</f>
        <v>0</v>
      </c>
      <c r="W2415" s="87" t="str">
        <f t="shared" si="528"/>
        <v>Domestic</v>
      </c>
      <c r="X2415" s="87" t="str">
        <f t="shared" si="529"/>
        <v>Non-local</v>
      </c>
      <c r="Y2415" s="104"/>
      <c r="Z2415" s="87" t="str">
        <f t="shared" si="525"/>
        <v>USA</v>
      </c>
      <c r="AA2415" s="87" t="str">
        <f t="shared" si="526"/>
        <v>USA</v>
      </c>
      <c r="AB2415" s="82" cm="1">
        <f t="array" ref="AB2415">VLOOKUP(B2415,'GDP per Capita'!$T$2:$V$4235,COLUMN('GDP per Capita'!$V:$V)-COLUMN('GDP per Capita'!$S:$S),FALSE)</f>
        <v>63809.64</v>
      </c>
      <c r="AC2415" s="82">
        <f t="shared" si="530"/>
        <v>63809.64</v>
      </c>
      <c r="AD2415" s="82">
        <f t="shared" si="531"/>
        <v>63809.64</v>
      </c>
      <c r="AE2415" s="88">
        <f t="shared" si="527"/>
        <v>2.4058041091997572E-2</v>
      </c>
    </row>
    <row r="2416" spans="1:31">
      <c r="A2416" s="77" t="s">
        <v>1661</v>
      </c>
      <c r="B2416" s="77">
        <v>2415</v>
      </c>
      <c r="C2416" s="77" t="s">
        <v>29</v>
      </c>
      <c r="D2416" s="77" t="s">
        <v>29</v>
      </c>
      <c r="E2416" s="77">
        <v>2018</v>
      </c>
      <c r="F2416" s="77">
        <v>43.914524399999998</v>
      </c>
      <c r="G2416" s="77">
        <v>-69.965327799999997</v>
      </c>
      <c r="H2416" s="77">
        <v>0</v>
      </c>
      <c r="I2416" s="77" t="s">
        <v>1626</v>
      </c>
      <c r="J2416" s="77">
        <v>39.739236400000003</v>
      </c>
      <c r="K2416" s="77">
        <v>-104.9848623</v>
      </c>
      <c r="L2416" s="77">
        <v>5832.3884501103203</v>
      </c>
      <c r="M2416" s="77">
        <v>0.989387405649786</v>
      </c>
      <c r="N2416" s="77">
        <v>0</v>
      </c>
      <c r="O2416" s="77">
        <v>699.88661401323895</v>
      </c>
      <c r="P2416" s="87" cm="1">
        <f t="array" ref="P2416">IF($X2416="Non-local",VLOOKUP($E2416,$AI$64:$AW$68,COLUMN($AW:$AW)-COLUMN($AH:$AH),FALSE),IF($X2416="Unknown",VLOOKUP($E2416,$AI$71:$AW$75,COLUMN($AW:$AW)-COLUMN($AH:$AH),FALSE),0))</f>
        <v>284</v>
      </c>
      <c r="Q2416" s="87" cm="1">
        <f t="array" ref="Q2416">IF($X2416="Non-local",VLOOKUP($E2416,$AI$40:$AW$44,COLUMN($AW:$AW)-COLUMN($AH:$AH),FALSE),IF($X2416="Unknown",VLOOKUP($E2416,$AI$47:$AW$51,COLUMN($AW:$AW)-COLUMN($AH:$AH),FALSE),0))</f>
        <v>701.10299999999995</v>
      </c>
      <c r="R2416" s="87" cm="1">
        <f t="array" ref="R2416">IF($X2416="Non-local",VLOOKUP($E2416,$AI$88:$AW$92,COLUMN($AW:$AW)-COLUMN($AH:$AH),FALSE),IF($X2416="Unknown",VLOOKUP($E2416,$AI$95:$AW$99,COLUMN($AW:$AW)-COLUMN($AH:$AH),FALSE),0))</f>
        <v>0.15773661179887363</v>
      </c>
      <c r="S2416" s="87" cm="1">
        <f t="array" ref="S2416">VLOOKUP($E2416,$AI$111:$AW$115,COLUMN($AW:$AW)-COLUMN($AH:$AH),FALSE)</f>
        <v>431.69321999999994</v>
      </c>
      <c r="T2416" s="104">
        <f t="shared" si="523"/>
        <v>1.1471240174486597</v>
      </c>
      <c r="U2416" s="104">
        <f t="shared" si="524"/>
        <v>2116.6828340132388</v>
      </c>
      <c r="V2416" s="87" cm="1">
        <f t="array" ref="V2416">VLOOKUP($E2416,$AI$118:$AW$122,COLUMN($AW:$AW)-COLUMN($AH:$AH),FALSE)</f>
        <v>0</v>
      </c>
      <c r="W2416" s="87" t="str">
        <f t="shared" si="528"/>
        <v>Domestic</v>
      </c>
      <c r="X2416" s="87" t="str">
        <f t="shared" si="529"/>
        <v>Non-local</v>
      </c>
      <c r="Y2416" s="104"/>
      <c r="Z2416" s="87" t="str">
        <f t="shared" si="525"/>
        <v>USA</v>
      </c>
      <c r="AA2416" s="87" t="str">
        <f t="shared" si="526"/>
        <v>USA</v>
      </c>
      <c r="AB2416" s="82" cm="1">
        <f t="array" ref="AB2416">VLOOKUP(B2416,'GDP per Capita'!$T$2:$V$4235,COLUMN('GDP per Capita'!$V:$V)-COLUMN('GDP per Capita'!$S:$S),FALSE)</f>
        <v>63809.64</v>
      </c>
      <c r="AC2416" s="82">
        <f t="shared" si="530"/>
        <v>63809.64</v>
      </c>
      <c r="AD2416" s="82">
        <f t="shared" si="531"/>
        <v>63809.64</v>
      </c>
      <c r="AE2416" s="88">
        <f t="shared" si="527"/>
        <v>3.3171834757463589E-2</v>
      </c>
    </row>
    <row r="2417" spans="1:31">
      <c r="A2417" s="77" t="s">
        <v>1011</v>
      </c>
      <c r="B2417" s="77">
        <v>2416</v>
      </c>
      <c r="C2417" s="77" t="s">
        <v>29</v>
      </c>
      <c r="D2417" s="77" t="s">
        <v>29</v>
      </c>
      <c r="E2417" s="77">
        <v>2018</v>
      </c>
      <c r="F2417" s="77">
        <v>40.102554999999903</v>
      </c>
      <c r="G2417" s="77">
        <v>-105.36320790000001</v>
      </c>
      <c r="H2417" s="77">
        <v>1</v>
      </c>
      <c r="I2417" s="77" t="s">
        <v>1626</v>
      </c>
      <c r="J2417" s="77">
        <v>39.739236400000003</v>
      </c>
      <c r="K2417" s="77">
        <v>-104.9848623</v>
      </c>
      <c r="L2417" s="77">
        <v>103.404289622392</v>
      </c>
      <c r="M2417" s="77">
        <v>0</v>
      </c>
      <c r="N2417" s="77">
        <v>0</v>
      </c>
      <c r="O2417" s="77">
        <v>0</v>
      </c>
      <c r="P2417" s="87" cm="1">
        <f t="array" ref="P2417">IF($X2417="Non-local",VLOOKUP($E2417,$AI$64:$AW$68,COLUMN($AW:$AW)-COLUMN($AH:$AH),FALSE),IF($X2417="Unknown",VLOOKUP($E2417,$AI$71:$AW$75,COLUMN($AW:$AW)-COLUMN($AH:$AH),FALSE),0))</f>
        <v>0</v>
      </c>
      <c r="Q2417" s="87" cm="1">
        <f t="array" ref="Q2417">IF($X2417="Non-local",VLOOKUP($E2417,$AI$40:$AW$44,COLUMN($AW:$AW)-COLUMN($AH:$AH),FALSE),IF($X2417="Unknown",VLOOKUP($E2417,$AI$47:$AW$51,COLUMN($AW:$AW)-COLUMN($AH:$AH),FALSE),0))</f>
        <v>0</v>
      </c>
      <c r="R2417" s="87" cm="1">
        <f t="array" ref="R2417">IF($X2417="Non-local",VLOOKUP($E2417,$AI$88:$AW$92,COLUMN($AW:$AW)-COLUMN($AH:$AH),FALSE),IF($X2417="Unknown",VLOOKUP($E2417,$AI$95:$AW$99,COLUMN($AW:$AW)-COLUMN($AH:$AH),FALSE),0))</f>
        <v>0</v>
      </c>
      <c r="S2417" s="87" cm="1">
        <f t="array" ref="S2417">VLOOKUP($E2417,$AI$111:$AW$115,COLUMN($AW:$AW)-COLUMN($AH:$AH),FALSE)</f>
        <v>431.69321999999994</v>
      </c>
      <c r="T2417" s="104">
        <f t="shared" si="523"/>
        <v>0</v>
      </c>
      <c r="U2417" s="104">
        <f t="shared" si="524"/>
        <v>431.69321999999994</v>
      </c>
      <c r="V2417" s="87" cm="1">
        <f t="array" ref="V2417">VLOOKUP($E2417,$AI$118:$AW$122,COLUMN($AW:$AW)-COLUMN($AH:$AH),FALSE)</f>
        <v>0</v>
      </c>
      <c r="W2417" s="87" t="str">
        <f t="shared" si="528"/>
        <v>Domestic</v>
      </c>
      <c r="X2417" s="87" t="str">
        <f t="shared" si="529"/>
        <v>Local</v>
      </c>
      <c r="Y2417" s="104"/>
      <c r="Z2417" s="87" t="str">
        <f t="shared" si="525"/>
        <v>USA</v>
      </c>
      <c r="AA2417" s="87" t="str">
        <f t="shared" si="526"/>
        <v>USA</v>
      </c>
      <c r="AB2417" s="82" cm="1">
        <f t="array" ref="AB2417">VLOOKUP(B2417,'GDP per Capita'!$T$2:$V$4235,COLUMN('GDP per Capita'!$V:$V)-COLUMN('GDP per Capita'!$S:$S),FALSE)</f>
        <v>63809.64</v>
      </c>
      <c r="AC2417" s="82">
        <f t="shared" si="530"/>
        <v>63809.64</v>
      </c>
      <c r="AD2417" s="82">
        <f t="shared" si="531"/>
        <v>63809.64</v>
      </c>
      <c r="AE2417" s="88">
        <f t="shared" si="527"/>
        <v>6.7653291885050593E-3</v>
      </c>
    </row>
    <row r="2418" spans="1:31">
      <c r="A2418" s="77" t="s">
        <v>1662</v>
      </c>
      <c r="B2418" s="77">
        <v>2417</v>
      </c>
      <c r="C2418" s="77" t="s">
        <v>29</v>
      </c>
      <c r="D2418" s="77" t="s">
        <v>29</v>
      </c>
      <c r="E2418" s="77">
        <v>2018</v>
      </c>
      <c r="F2418" s="77">
        <v>40.3294268</v>
      </c>
      <c r="G2418" s="77">
        <v>-104.85525</v>
      </c>
      <c r="H2418" s="77">
        <v>1</v>
      </c>
      <c r="I2418" s="77" t="s">
        <v>1626</v>
      </c>
      <c r="J2418" s="77">
        <v>39.739236400000003</v>
      </c>
      <c r="K2418" s="77">
        <v>-104.9848623</v>
      </c>
      <c r="L2418" s="77">
        <v>133.09504044917</v>
      </c>
      <c r="M2418" s="77">
        <v>0</v>
      </c>
      <c r="N2418" s="77">
        <v>0</v>
      </c>
      <c r="O2418" s="77">
        <v>0</v>
      </c>
      <c r="P2418" s="87" cm="1">
        <f t="array" ref="P2418">IF($X2418="Non-local",VLOOKUP($E2418,$AI$64:$AW$68,COLUMN($AW:$AW)-COLUMN($AH:$AH),FALSE),IF($X2418="Unknown",VLOOKUP($E2418,$AI$71:$AW$75,COLUMN($AW:$AW)-COLUMN($AH:$AH),FALSE),0))</f>
        <v>0</v>
      </c>
      <c r="Q2418" s="87" cm="1">
        <f t="array" ref="Q2418">IF($X2418="Non-local",VLOOKUP($E2418,$AI$40:$AW$44,COLUMN($AW:$AW)-COLUMN($AH:$AH),FALSE),IF($X2418="Unknown",VLOOKUP($E2418,$AI$47:$AW$51,COLUMN($AW:$AW)-COLUMN($AH:$AH),FALSE),0))</f>
        <v>0</v>
      </c>
      <c r="R2418" s="87" cm="1">
        <f t="array" ref="R2418">IF($X2418="Non-local",VLOOKUP($E2418,$AI$88:$AW$92,COLUMN($AW:$AW)-COLUMN($AH:$AH),FALSE),IF($X2418="Unknown",VLOOKUP($E2418,$AI$95:$AW$99,COLUMN($AW:$AW)-COLUMN($AH:$AH),FALSE),0))</f>
        <v>0</v>
      </c>
      <c r="S2418" s="87" cm="1">
        <f t="array" ref="S2418">VLOOKUP($E2418,$AI$111:$AW$115,COLUMN($AW:$AW)-COLUMN($AH:$AH),FALSE)</f>
        <v>431.69321999999994</v>
      </c>
      <c r="T2418" s="104">
        <f t="shared" si="523"/>
        <v>0</v>
      </c>
      <c r="U2418" s="104">
        <f t="shared" si="524"/>
        <v>431.69321999999994</v>
      </c>
      <c r="V2418" s="87" cm="1">
        <f t="array" ref="V2418">VLOOKUP($E2418,$AI$118:$AW$122,COLUMN($AW:$AW)-COLUMN($AH:$AH),FALSE)</f>
        <v>0</v>
      </c>
      <c r="W2418" s="87" t="str">
        <f t="shared" si="528"/>
        <v>Domestic</v>
      </c>
      <c r="X2418" s="87" t="str">
        <f t="shared" si="529"/>
        <v>Local</v>
      </c>
      <c r="Y2418" s="104"/>
      <c r="Z2418" s="87" t="str">
        <f t="shared" si="525"/>
        <v>USA</v>
      </c>
      <c r="AA2418" s="87" t="str">
        <f t="shared" si="526"/>
        <v>USA</v>
      </c>
      <c r="AB2418" s="82" cm="1">
        <f t="array" ref="AB2418">VLOOKUP(B2418,'GDP per Capita'!$T$2:$V$4235,COLUMN('GDP per Capita'!$V:$V)-COLUMN('GDP per Capita'!$S:$S),FALSE)</f>
        <v>63809.64</v>
      </c>
      <c r="AC2418" s="82">
        <f t="shared" si="530"/>
        <v>63809.64</v>
      </c>
      <c r="AD2418" s="82">
        <f t="shared" si="531"/>
        <v>63809.64</v>
      </c>
      <c r="AE2418" s="88">
        <f t="shared" si="527"/>
        <v>6.7653291885050593E-3</v>
      </c>
    </row>
    <row r="2419" spans="1:31">
      <c r="A2419" s="77" t="s">
        <v>1640</v>
      </c>
      <c r="B2419" s="77">
        <v>2418</v>
      </c>
      <c r="C2419" s="77" t="s">
        <v>29</v>
      </c>
      <c r="D2419" s="77" t="s">
        <v>29</v>
      </c>
      <c r="E2419" s="77">
        <v>2018</v>
      </c>
      <c r="F2419" s="77">
        <v>40.167211700000003</v>
      </c>
      <c r="G2419" s="77">
        <v>-105.1019287</v>
      </c>
      <c r="H2419" s="77">
        <v>1</v>
      </c>
      <c r="I2419" s="77" t="s">
        <v>1626</v>
      </c>
      <c r="J2419" s="77">
        <v>39.739236400000003</v>
      </c>
      <c r="K2419" s="77">
        <v>-104.9848623</v>
      </c>
      <c r="L2419" s="77">
        <v>97.247309909782402</v>
      </c>
      <c r="M2419" s="77">
        <v>0</v>
      </c>
      <c r="N2419" s="77">
        <v>0</v>
      </c>
      <c r="O2419" s="77">
        <v>0</v>
      </c>
      <c r="P2419" s="87" cm="1">
        <f t="array" ref="P2419">IF($X2419="Non-local",VLOOKUP($E2419,$AI$64:$AW$68,COLUMN($AW:$AW)-COLUMN($AH:$AH),FALSE),IF($X2419="Unknown",VLOOKUP($E2419,$AI$71:$AW$75,COLUMN($AW:$AW)-COLUMN($AH:$AH),FALSE),0))</f>
        <v>0</v>
      </c>
      <c r="Q2419" s="87" cm="1">
        <f t="array" ref="Q2419">IF($X2419="Non-local",VLOOKUP($E2419,$AI$40:$AW$44,COLUMN($AW:$AW)-COLUMN($AH:$AH),FALSE),IF($X2419="Unknown",VLOOKUP($E2419,$AI$47:$AW$51,COLUMN($AW:$AW)-COLUMN($AH:$AH),FALSE),0))</f>
        <v>0</v>
      </c>
      <c r="R2419" s="87" cm="1">
        <f t="array" ref="R2419">IF($X2419="Non-local",VLOOKUP($E2419,$AI$88:$AW$92,COLUMN($AW:$AW)-COLUMN($AH:$AH),FALSE),IF($X2419="Unknown",VLOOKUP($E2419,$AI$95:$AW$99,COLUMN($AW:$AW)-COLUMN($AH:$AH),FALSE),0))</f>
        <v>0</v>
      </c>
      <c r="S2419" s="87" cm="1">
        <f t="array" ref="S2419">VLOOKUP($E2419,$AI$111:$AW$115,COLUMN($AW:$AW)-COLUMN($AH:$AH),FALSE)</f>
        <v>431.69321999999994</v>
      </c>
      <c r="T2419" s="104">
        <f t="shared" si="523"/>
        <v>0</v>
      </c>
      <c r="U2419" s="104">
        <f t="shared" si="524"/>
        <v>431.69321999999994</v>
      </c>
      <c r="V2419" s="87" cm="1">
        <f t="array" ref="V2419">VLOOKUP($E2419,$AI$118:$AW$122,COLUMN($AW:$AW)-COLUMN($AH:$AH),FALSE)</f>
        <v>0</v>
      </c>
      <c r="W2419" s="87" t="str">
        <f t="shared" si="528"/>
        <v>Domestic</v>
      </c>
      <c r="X2419" s="87" t="str">
        <f t="shared" si="529"/>
        <v>Local</v>
      </c>
      <c r="Y2419" s="104"/>
      <c r="Z2419" s="87" t="str">
        <f t="shared" si="525"/>
        <v>USA</v>
      </c>
      <c r="AA2419" s="87" t="str">
        <f t="shared" si="526"/>
        <v>USA</v>
      </c>
      <c r="AB2419" s="82" cm="1">
        <f t="array" ref="AB2419">VLOOKUP(B2419,'GDP per Capita'!$T$2:$V$4235,COLUMN('GDP per Capita'!$V:$V)-COLUMN('GDP per Capita'!$S:$S),FALSE)</f>
        <v>63809.64</v>
      </c>
      <c r="AC2419" s="82">
        <f t="shared" si="530"/>
        <v>63809.64</v>
      </c>
      <c r="AD2419" s="82">
        <f t="shared" si="531"/>
        <v>63809.64</v>
      </c>
      <c r="AE2419" s="88">
        <f t="shared" si="527"/>
        <v>6.7653291885050593E-3</v>
      </c>
    </row>
    <row r="2420" spans="1:31">
      <c r="A2420" s="77" t="s">
        <v>1663</v>
      </c>
      <c r="B2420" s="77">
        <v>2419</v>
      </c>
      <c r="C2420" s="77" t="s">
        <v>29</v>
      </c>
      <c r="D2420" s="77" t="s">
        <v>29</v>
      </c>
      <c r="E2420" s="77">
        <v>2018</v>
      </c>
      <c r="F2420" s="77">
        <v>39.360286299999999</v>
      </c>
      <c r="G2420" s="77">
        <v>-104.59687</v>
      </c>
      <c r="H2420" s="77">
        <v>1</v>
      </c>
      <c r="I2420" s="77" t="s">
        <v>1626</v>
      </c>
      <c r="J2420" s="77">
        <v>39.739236400000003</v>
      </c>
      <c r="K2420" s="77">
        <v>-104.9848623</v>
      </c>
      <c r="L2420" s="77">
        <v>107.37201368620801</v>
      </c>
      <c r="M2420" s="77">
        <v>0</v>
      </c>
      <c r="N2420" s="77">
        <v>0</v>
      </c>
      <c r="O2420" s="77">
        <v>0</v>
      </c>
      <c r="P2420" s="87" cm="1">
        <f t="array" ref="P2420">IF($X2420="Non-local",VLOOKUP($E2420,$AI$64:$AW$68,COLUMN($AW:$AW)-COLUMN($AH:$AH),FALSE),IF($X2420="Unknown",VLOOKUP($E2420,$AI$71:$AW$75,COLUMN($AW:$AW)-COLUMN($AH:$AH),FALSE),0))</f>
        <v>0</v>
      </c>
      <c r="Q2420" s="87" cm="1">
        <f t="array" ref="Q2420">IF($X2420="Non-local",VLOOKUP($E2420,$AI$40:$AW$44,COLUMN($AW:$AW)-COLUMN($AH:$AH),FALSE),IF($X2420="Unknown",VLOOKUP($E2420,$AI$47:$AW$51,COLUMN($AW:$AW)-COLUMN($AH:$AH),FALSE),0))</f>
        <v>0</v>
      </c>
      <c r="R2420" s="87" cm="1">
        <f t="array" ref="R2420">IF($X2420="Non-local",VLOOKUP($E2420,$AI$88:$AW$92,COLUMN($AW:$AW)-COLUMN($AH:$AH),FALSE),IF($X2420="Unknown",VLOOKUP($E2420,$AI$95:$AW$99,COLUMN($AW:$AW)-COLUMN($AH:$AH),FALSE),0))</f>
        <v>0</v>
      </c>
      <c r="S2420" s="87" cm="1">
        <f t="array" ref="S2420">VLOOKUP($E2420,$AI$111:$AW$115,COLUMN($AW:$AW)-COLUMN($AH:$AH),FALSE)</f>
        <v>431.69321999999994</v>
      </c>
      <c r="T2420" s="104">
        <f t="shared" si="523"/>
        <v>0</v>
      </c>
      <c r="U2420" s="104">
        <f t="shared" si="524"/>
        <v>431.69321999999994</v>
      </c>
      <c r="V2420" s="87" cm="1">
        <f t="array" ref="V2420">VLOOKUP($E2420,$AI$118:$AW$122,COLUMN($AW:$AW)-COLUMN($AH:$AH),FALSE)</f>
        <v>0</v>
      </c>
      <c r="W2420" s="87" t="str">
        <f t="shared" si="528"/>
        <v>Domestic</v>
      </c>
      <c r="X2420" s="87" t="str">
        <f t="shared" si="529"/>
        <v>Local</v>
      </c>
      <c r="Y2420" s="104"/>
      <c r="Z2420" s="87" t="str">
        <f t="shared" si="525"/>
        <v>USA</v>
      </c>
      <c r="AA2420" s="87" t="str">
        <f t="shared" si="526"/>
        <v>USA</v>
      </c>
      <c r="AB2420" s="82" cm="1">
        <f t="array" ref="AB2420">VLOOKUP(B2420,'GDP per Capita'!$T$2:$V$4235,COLUMN('GDP per Capita'!$V:$V)-COLUMN('GDP per Capita'!$S:$S),FALSE)</f>
        <v>63809.64</v>
      </c>
      <c r="AC2420" s="82">
        <f t="shared" si="530"/>
        <v>63809.64</v>
      </c>
      <c r="AD2420" s="82">
        <f t="shared" si="531"/>
        <v>63809.64</v>
      </c>
      <c r="AE2420" s="88">
        <f t="shared" si="527"/>
        <v>6.7653291885050593E-3</v>
      </c>
    </row>
    <row r="2421" spans="1:31">
      <c r="A2421" s="77" t="s">
        <v>1664</v>
      </c>
      <c r="B2421" s="77">
        <v>2420</v>
      </c>
      <c r="C2421" s="77" t="s">
        <v>29</v>
      </c>
      <c r="D2421" s="77" t="s">
        <v>29</v>
      </c>
      <c r="E2421" s="77">
        <v>2018</v>
      </c>
      <c r="F2421" s="77">
        <v>26.3525758</v>
      </c>
      <c r="G2421" s="77">
        <v>-81.821112200000002</v>
      </c>
      <c r="H2421" s="77">
        <v>0</v>
      </c>
      <c r="I2421" s="77" t="s">
        <v>1626</v>
      </c>
      <c r="J2421" s="77">
        <v>39.739236400000003</v>
      </c>
      <c r="K2421" s="77">
        <v>-104.9848623</v>
      </c>
      <c r="L2421" s="77">
        <v>5219.0874361653296</v>
      </c>
      <c r="M2421" s="77">
        <v>0.90619509306264601</v>
      </c>
      <c r="N2421" s="77">
        <v>0</v>
      </c>
      <c r="O2421" s="77">
        <v>626.29049233983903</v>
      </c>
      <c r="P2421" s="87" cm="1">
        <f t="array" ref="P2421">IF($X2421="Non-local",VLOOKUP($E2421,$AI$64:$AW$68,COLUMN($AW:$AW)-COLUMN($AH:$AH),FALSE),IF($X2421="Unknown",VLOOKUP($E2421,$AI$71:$AW$75,COLUMN($AW:$AW)-COLUMN($AH:$AH),FALSE),0))</f>
        <v>284</v>
      </c>
      <c r="Q2421" s="87" cm="1">
        <f t="array" ref="Q2421">IF($X2421="Non-local",VLOOKUP($E2421,$AI$40:$AW$44,COLUMN($AW:$AW)-COLUMN($AH:$AH),FALSE),IF($X2421="Unknown",VLOOKUP($E2421,$AI$47:$AW$51,COLUMN($AW:$AW)-COLUMN($AH:$AH),FALSE),0))</f>
        <v>701.10299999999995</v>
      </c>
      <c r="R2421" s="87" cm="1">
        <f t="array" ref="R2421">IF($X2421="Non-local",VLOOKUP($E2421,$AI$88:$AW$92,COLUMN($AW:$AW)-COLUMN($AH:$AH),FALSE),IF($X2421="Unknown",VLOOKUP($E2421,$AI$95:$AW$99,COLUMN($AW:$AW)-COLUMN($AH:$AH),FALSE),0))</f>
        <v>0.15773661179887363</v>
      </c>
      <c r="S2421" s="87" cm="1">
        <f t="array" ref="S2421">VLOOKUP($E2421,$AI$111:$AW$115,COLUMN($AW:$AW)-COLUMN($AH:$AH),FALSE)</f>
        <v>431.69321999999994</v>
      </c>
      <c r="T2421" s="104">
        <f t="shared" si="523"/>
        <v>1.0639317048615196</v>
      </c>
      <c r="U2421" s="104">
        <f t="shared" si="524"/>
        <v>2043.0867123398389</v>
      </c>
      <c r="V2421" s="87" cm="1">
        <f t="array" ref="V2421">VLOOKUP($E2421,$AI$118:$AW$122,COLUMN($AW:$AW)-COLUMN($AH:$AH),FALSE)</f>
        <v>0</v>
      </c>
      <c r="W2421" s="87" t="str">
        <f t="shared" si="528"/>
        <v>Domestic</v>
      </c>
      <c r="X2421" s="87" t="str">
        <f t="shared" si="529"/>
        <v>Non-local</v>
      </c>
      <c r="Y2421" s="104"/>
      <c r="Z2421" s="87" t="str">
        <f t="shared" si="525"/>
        <v>USA</v>
      </c>
      <c r="AA2421" s="87" t="str">
        <f t="shared" si="526"/>
        <v>USA</v>
      </c>
      <c r="AB2421" s="82" cm="1">
        <f t="array" ref="AB2421">VLOOKUP(B2421,'GDP per Capita'!$T$2:$V$4235,COLUMN('GDP per Capita'!$V:$V)-COLUMN('GDP per Capita'!$S:$S),FALSE)</f>
        <v>63809.64</v>
      </c>
      <c r="AC2421" s="82">
        <f t="shared" si="530"/>
        <v>63809.64</v>
      </c>
      <c r="AD2421" s="82">
        <f t="shared" si="531"/>
        <v>63809.64</v>
      </c>
      <c r="AE2421" s="88">
        <f t="shared" si="527"/>
        <v>3.2018464801554104E-2</v>
      </c>
    </row>
    <row r="2422" spans="1:31">
      <c r="A2422" s="77" t="s">
        <v>938</v>
      </c>
      <c r="B2422" s="77">
        <v>2421</v>
      </c>
      <c r="C2422" s="77" t="s">
        <v>29</v>
      </c>
      <c r="D2422" s="77" t="s">
        <v>29</v>
      </c>
      <c r="E2422" s="77">
        <v>2018</v>
      </c>
      <c r="F2422" s="77">
        <v>43.074760999999903</v>
      </c>
      <c r="G2422" s="77">
        <v>-89.383761300000003</v>
      </c>
      <c r="H2422" s="77">
        <v>0</v>
      </c>
      <c r="I2422" s="77" t="s">
        <v>1626</v>
      </c>
      <c r="J2422" s="77">
        <v>39.739236400000003</v>
      </c>
      <c r="K2422" s="77">
        <v>-104.9848623</v>
      </c>
      <c r="L2422" s="77">
        <v>2701.34022285831</v>
      </c>
      <c r="M2422" s="77">
        <v>0.51832956391238005</v>
      </c>
      <c r="N2422" s="77">
        <v>0</v>
      </c>
      <c r="O2422" s="77">
        <v>518.657322788795</v>
      </c>
      <c r="P2422" s="87" cm="1">
        <f t="array" ref="P2422">IF($X2422="Non-local",VLOOKUP($E2422,$AI$64:$AW$68,COLUMN($AW:$AW)-COLUMN($AH:$AH),FALSE),IF($X2422="Unknown",VLOOKUP($E2422,$AI$71:$AW$75,COLUMN($AW:$AW)-COLUMN($AH:$AH),FALSE),0))</f>
        <v>284</v>
      </c>
      <c r="Q2422" s="87" cm="1">
        <f t="array" ref="Q2422">IF($X2422="Non-local",VLOOKUP($E2422,$AI$40:$AW$44,COLUMN($AW:$AW)-COLUMN($AH:$AH),FALSE),IF($X2422="Unknown",VLOOKUP($E2422,$AI$47:$AW$51,COLUMN($AW:$AW)-COLUMN($AH:$AH),FALSE),0))</f>
        <v>701.10299999999995</v>
      </c>
      <c r="R2422" s="87" cm="1">
        <f t="array" ref="R2422">IF($X2422="Non-local",VLOOKUP($E2422,$AI$88:$AW$92,COLUMN($AW:$AW)-COLUMN($AH:$AH),FALSE),IF($X2422="Unknown",VLOOKUP($E2422,$AI$95:$AW$99,COLUMN($AW:$AW)-COLUMN($AH:$AH),FALSE),0))</f>
        <v>0.15773661179887363</v>
      </c>
      <c r="S2422" s="87" cm="1">
        <f t="array" ref="S2422">VLOOKUP($E2422,$AI$111:$AW$115,COLUMN($AW:$AW)-COLUMN($AH:$AH),FALSE)</f>
        <v>431.69321999999994</v>
      </c>
      <c r="T2422" s="104">
        <f t="shared" si="523"/>
        <v>0.67606617571125371</v>
      </c>
      <c r="U2422" s="104">
        <f t="shared" si="524"/>
        <v>1935.4535427887947</v>
      </c>
      <c r="V2422" s="87" cm="1">
        <f t="array" ref="V2422">VLOOKUP($E2422,$AI$118:$AW$122,COLUMN($AW:$AW)-COLUMN($AH:$AH),FALSE)</f>
        <v>0</v>
      </c>
      <c r="W2422" s="87" t="str">
        <f t="shared" si="528"/>
        <v>Domestic</v>
      </c>
      <c r="X2422" s="87" t="str">
        <f t="shared" si="529"/>
        <v>Non-local</v>
      </c>
      <c r="Y2422" s="104"/>
      <c r="Z2422" s="87" t="str">
        <f t="shared" si="525"/>
        <v>USA</v>
      </c>
      <c r="AA2422" s="87" t="str">
        <f t="shared" si="526"/>
        <v>USA</v>
      </c>
      <c r="AB2422" s="82" cm="1">
        <f t="array" ref="AB2422">VLOOKUP(B2422,'GDP per Capita'!$T$2:$V$4235,COLUMN('GDP per Capita'!$V:$V)-COLUMN('GDP per Capita'!$S:$S),FALSE)</f>
        <v>63809.64</v>
      </c>
      <c r="AC2422" s="82">
        <f t="shared" si="530"/>
        <v>63809.64</v>
      </c>
      <c r="AD2422" s="82">
        <f t="shared" si="531"/>
        <v>63809.64</v>
      </c>
      <c r="AE2422" s="88">
        <f t="shared" si="527"/>
        <v>3.0331679394975348E-2</v>
      </c>
    </row>
    <row r="2423" spans="1:31">
      <c r="A2423" s="77" t="s">
        <v>1051</v>
      </c>
      <c r="B2423" s="77">
        <v>2422</v>
      </c>
      <c r="C2423" s="77" t="s">
        <v>29</v>
      </c>
      <c r="D2423" s="77" t="s">
        <v>29</v>
      </c>
      <c r="E2423" s="77">
        <v>2018</v>
      </c>
      <c r="F2423" s="77">
        <v>37.050096000000003</v>
      </c>
      <c r="G2423" s="77">
        <v>-121.99059080000001</v>
      </c>
      <c r="H2423" s="77">
        <v>0</v>
      </c>
      <c r="I2423" s="77" t="s">
        <v>1626</v>
      </c>
      <c r="J2423" s="77">
        <v>39.739236400000003</v>
      </c>
      <c r="K2423" s="77">
        <v>-104.9848623</v>
      </c>
      <c r="L2423" s="77">
        <v>3018.89833623901</v>
      </c>
      <c r="M2423" s="77">
        <v>0.56593358286081796</v>
      </c>
      <c r="N2423" s="77">
        <v>0</v>
      </c>
      <c r="O2423" s="77">
        <v>579.62848055789004</v>
      </c>
      <c r="P2423" s="87" cm="1">
        <f t="array" ref="P2423">IF($X2423="Non-local",VLOOKUP($E2423,$AI$64:$AW$68,COLUMN($AW:$AW)-COLUMN($AH:$AH),FALSE),IF($X2423="Unknown",VLOOKUP($E2423,$AI$71:$AW$75,COLUMN($AW:$AW)-COLUMN($AH:$AH),FALSE),0))</f>
        <v>284</v>
      </c>
      <c r="Q2423" s="87" cm="1">
        <f t="array" ref="Q2423">IF($X2423="Non-local",VLOOKUP($E2423,$AI$40:$AW$44,COLUMN($AW:$AW)-COLUMN($AH:$AH),FALSE),IF($X2423="Unknown",VLOOKUP($E2423,$AI$47:$AW$51,COLUMN($AW:$AW)-COLUMN($AH:$AH),FALSE),0))</f>
        <v>701.10299999999995</v>
      </c>
      <c r="R2423" s="87" cm="1">
        <f t="array" ref="R2423">IF($X2423="Non-local",VLOOKUP($E2423,$AI$88:$AW$92,COLUMN($AW:$AW)-COLUMN($AH:$AH),FALSE),IF($X2423="Unknown",VLOOKUP($E2423,$AI$95:$AW$99,COLUMN($AW:$AW)-COLUMN($AH:$AH),FALSE),0))</f>
        <v>0.15773661179887363</v>
      </c>
      <c r="S2423" s="87" cm="1">
        <f t="array" ref="S2423">VLOOKUP($E2423,$AI$111:$AW$115,COLUMN($AW:$AW)-COLUMN($AH:$AH),FALSE)</f>
        <v>431.69321999999994</v>
      </c>
      <c r="T2423" s="104">
        <f t="shared" si="523"/>
        <v>0.72367019465969162</v>
      </c>
      <c r="U2423" s="104">
        <f t="shared" si="524"/>
        <v>1996.4247005578898</v>
      </c>
      <c r="V2423" s="87" cm="1">
        <f t="array" ref="V2423">VLOOKUP($E2423,$AI$118:$AW$122,COLUMN($AW:$AW)-COLUMN($AH:$AH),FALSE)</f>
        <v>0</v>
      </c>
      <c r="W2423" s="87" t="str">
        <f t="shared" si="528"/>
        <v>Domestic</v>
      </c>
      <c r="X2423" s="87" t="str">
        <f t="shared" si="529"/>
        <v>Non-local</v>
      </c>
      <c r="Y2423" s="104"/>
      <c r="Z2423" s="87" t="str">
        <f t="shared" si="525"/>
        <v>USA</v>
      </c>
      <c r="AA2423" s="87" t="str">
        <f t="shared" si="526"/>
        <v>USA</v>
      </c>
      <c r="AB2423" s="82" cm="1">
        <f t="array" ref="AB2423">VLOOKUP(B2423,'GDP per Capita'!$T$2:$V$4235,COLUMN('GDP per Capita'!$V:$V)-COLUMN('GDP per Capita'!$S:$S),FALSE)</f>
        <v>63809.64</v>
      </c>
      <c r="AC2423" s="82">
        <f t="shared" si="530"/>
        <v>63809.64</v>
      </c>
      <c r="AD2423" s="82">
        <f t="shared" si="531"/>
        <v>63809.64</v>
      </c>
      <c r="AE2423" s="88">
        <f t="shared" si="527"/>
        <v>3.1287195799222338E-2</v>
      </c>
    </row>
    <row r="2424" spans="1:31">
      <c r="A2424" s="77" t="s">
        <v>920</v>
      </c>
      <c r="B2424" s="77">
        <v>2423</v>
      </c>
      <c r="C2424" s="77" t="s">
        <v>29</v>
      </c>
      <c r="D2424" s="77" t="s">
        <v>29</v>
      </c>
      <c r="E2424" s="77">
        <v>2018</v>
      </c>
      <c r="F2424" s="77">
        <v>32.222876499999998</v>
      </c>
      <c r="G2424" s="77">
        <v>-110.9748477</v>
      </c>
      <c r="H2424" s="77">
        <v>0</v>
      </c>
      <c r="I2424" s="77" t="s">
        <v>1626</v>
      </c>
      <c r="J2424" s="77">
        <v>39.739236400000003</v>
      </c>
      <c r="K2424" s="77">
        <v>-104.9848623</v>
      </c>
      <c r="L2424" s="77">
        <v>1987.8272419453499</v>
      </c>
      <c r="M2424" s="77">
        <v>0.42411390261836801</v>
      </c>
      <c r="N2424" s="77">
        <v>0</v>
      </c>
      <c r="O2424" s="77">
        <v>381.66283045350701</v>
      </c>
      <c r="P2424" s="87" cm="1">
        <f t="array" ref="P2424">IF($X2424="Non-local",VLOOKUP($E2424,$AI$64:$AW$68,COLUMN($AW:$AW)-COLUMN($AH:$AH),FALSE),IF($X2424="Unknown",VLOOKUP($E2424,$AI$71:$AW$75,COLUMN($AW:$AW)-COLUMN($AH:$AH),FALSE),0))</f>
        <v>284</v>
      </c>
      <c r="Q2424" s="87" cm="1">
        <f t="array" ref="Q2424">IF($X2424="Non-local",VLOOKUP($E2424,$AI$40:$AW$44,COLUMN($AW:$AW)-COLUMN($AH:$AH),FALSE),IF($X2424="Unknown",VLOOKUP($E2424,$AI$47:$AW$51,COLUMN($AW:$AW)-COLUMN($AH:$AH),FALSE),0))</f>
        <v>701.10299999999995</v>
      </c>
      <c r="R2424" s="87" cm="1">
        <f t="array" ref="R2424">IF($X2424="Non-local",VLOOKUP($E2424,$AI$88:$AW$92,COLUMN($AW:$AW)-COLUMN($AH:$AH),FALSE),IF($X2424="Unknown",VLOOKUP($E2424,$AI$95:$AW$99,COLUMN($AW:$AW)-COLUMN($AH:$AH),FALSE),0))</f>
        <v>0.15773661179887363</v>
      </c>
      <c r="S2424" s="87" cm="1">
        <f t="array" ref="S2424">VLOOKUP($E2424,$AI$111:$AW$115,COLUMN($AW:$AW)-COLUMN($AH:$AH),FALSE)</f>
        <v>431.69321999999994</v>
      </c>
      <c r="T2424" s="104">
        <f t="shared" si="523"/>
        <v>0.58185051441724167</v>
      </c>
      <c r="U2424" s="104">
        <f t="shared" si="524"/>
        <v>1798.459050453507</v>
      </c>
      <c r="V2424" s="87" cm="1">
        <f t="array" ref="V2424">VLOOKUP($E2424,$AI$118:$AW$122,COLUMN($AW:$AW)-COLUMN($AH:$AH),FALSE)</f>
        <v>0</v>
      </c>
      <c r="W2424" s="87" t="str">
        <f t="shared" si="528"/>
        <v>Domestic</v>
      </c>
      <c r="X2424" s="87" t="str">
        <f t="shared" si="529"/>
        <v>Non-local</v>
      </c>
      <c r="Y2424" s="104"/>
      <c r="Z2424" s="87" t="str">
        <f t="shared" si="525"/>
        <v>USA</v>
      </c>
      <c r="AA2424" s="87" t="str">
        <f t="shared" si="526"/>
        <v>USA</v>
      </c>
      <c r="AB2424" s="82" cm="1">
        <f t="array" ref="AB2424">VLOOKUP(B2424,'GDP per Capita'!$T$2:$V$4235,COLUMN('GDP per Capita'!$V:$V)-COLUMN('GDP per Capita'!$S:$S),FALSE)</f>
        <v>63809.64</v>
      </c>
      <c r="AC2424" s="82">
        <f t="shared" si="530"/>
        <v>63809.64</v>
      </c>
      <c r="AD2424" s="82">
        <f t="shared" si="531"/>
        <v>63809.64</v>
      </c>
      <c r="AE2424" s="88">
        <f t="shared" si="527"/>
        <v>2.8184754693076266E-2</v>
      </c>
    </row>
    <row r="2425" spans="1:31">
      <c r="A2425" s="77" t="s">
        <v>1011</v>
      </c>
      <c r="B2425" s="77">
        <v>2424</v>
      </c>
      <c r="C2425" s="77" t="s">
        <v>29</v>
      </c>
      <c r="D2425" s="77" t="s">
        <v>29</v>
      </c>
      <c r="E2425" s="77">
        <v>2018</v>
      </c>
      <c r="F2425" s="77">
        <v>40.102554999999903</v>
      </c>
      <c r="G2425" s="77">
        <v>-105.36320790000001</v>
      </c>
      <c r="H2425" s="77">
        <v>1</v>
      </c>
      <c r="I2425" s="77" t="s">
        <v>1626</v>
      </c>
      <c r="J2425" s="77">
        <v>39.739236400000003</v>
      </c>
      <c r="K2425" s="77">
        <v>-104.9848623</v>
      </c>
      <c r="L2425" s="77">
        <v>103.404289622392</v>
      </c>
      <c r="M2425" s="77">
        <v>0</v>
      </c>
      <c r="N2425" s="77">
        <v>0</v>
      </c>
      <c r="O2425" s="77">
        <v>0</v>
      </c>
      <c r="P2425" s="87" cm="1">
        <f t="array" ref="P2425">IF($X2425="Non-local",VLOOKUP($E2425,$AI$64:$AW$68,COLUMN($AW:$AW)-COLUMN($AH:$AH),FALSE),IF($X2425="Unknown",VLOOKUP($E2425,$AI$71:$AW$75,COLUMN($AW:$AW)-COLUMN($AH:$AH),FALSE),0))</f>
        <v>0</v>
      </c>
      <c r="Q2425" s="87" cm="1">
        <f t="array" ref="Q2425">IF($X2425="Non-local",VLOOKUP($E2425,$AI$40:$AW$44,COLUMN($AW:$AW)-COLUMN($AH:$AH),FALSE),IF($X2425="Unknown",VLOOKUP($E2425,$AI$47:$AW$51,COLUMN($AW:$AW)-COLUMN($AH:$AH),FALSE),0))</f>
        <v>0</v>
      </c>
      <c r="R2425" s="87" cm="1">
        <f t="array" ref="R2425">IF($X2425="Non-local",VLOOKUP($E2425,$AI$88:$AW$92,COLUMN($AW:$AW)-COLUMN($AH:$AH),FALSE),IF($X2425="Unknown",VLOOKUP($E2425,$AI$95:$AW$99,COLUMN($AW:$AW)-COLUMN($AH:$AH),FALSE),0))</f>
        <v>0</v>
      </c>
      <c r="S2425" s="87" cm="1">
        <f t="array" ref="S2425">VLOOKUP($E2425,$AI$111:$AW$115,COLUMN($AW:$AW)-COLUMN($AH:$AH),FALSE)</f>
        <v>431.69321999999994</v>
      </c>
      <c r="T2425" s="104">
        <f t="shared" si="523"/>
        <v>0</v>
      </c>
      <c r="U2425" s="104">
        <f t="shared" si="524"/>
        <v>431.69321999999994</v>
      </c>
      <c r="V2425" s="87" cm="1">
        <f t="array" ref="V2425">VLOOKUP($E2425,$AI$118:$AW$122,COLUMN($AW:$AW)-COLUMN($AH:$AH),FALSE)</f>
        <v>0</v>
      </c>
      <c r="W2425" s="87" t="str">
        <f t="shared" si="528"/>
        <v>Domestic</v>
      </c>
      <c r="X2425" s="87" t="str">
        <f t="shared" si="529"/>
        <v>Local</v>
      </c>
      <c r="Y2425" s="104"/>
      <c r="Z2425" s="87" t="str">
        <f t="shared" si="525"/>
        <v>USA</v>
      </c>
      <c r="AA2425" s="87" t="str">
        <f t="shared" si="526"/>
        <v>USA</v>
      </c>
      <c r="AB2425" s="82" cm="1">
        <f t="array" ref="AB2425">VLOOKUP(B2425,'GDP per Capita'!$T$2:$V$4235,COLUMN('GDP per Capita'!$V:$V)-COLUMN('GDP per Capita'!$S:$S),FALSE)</f>
        <v>63809.64</v>
      </c>
      <c r="AC2425" s="82">
        <f t="shared" si="530"/>
        <v>63809.64</v>
      </c>
      <c r="AD2425" s="82">
        <f t="shared" si="531"/>
        <v>63809.64</v>
      </c>
      <c r="AE2425" s="88">
        <f t="shared" si="527"/>
        <v>6.7653291885050593E-3</v>
      </c>
    </row>
    <row r="2426" spans="1:31">
      <c r="A2426" s="77" t="s">
        <v>920</v>
      </c>
      <c r="B2426" s="77">
        <v>2425</v>
      </c>
      <c r="C2426" s="77" t="s">
        <v>29</v>
      </c>
      <c r="D2426" s="77" t="s">
        <v>29</v>
      </c>
      <c r="E2426" s="77">
        <v>2018</v>
      </c>
      <c r="F2426" s="77">
        <v>32.222876499999998</v>
      </c>
      <c r="G2426" s="77">
        <v>-110.9748477</v>
      </c>
      <c r="H2426" s="77">
        <v>0</v>
      </c>
      <c r="I2426" s="77" t="s">
        <v>1626</v>
      </c>
      <c r="J2426" s="77">
        <v>39.739236400000003</v>
      </c>
      <c r="K2426" s="77">
        <v>-104.9848623</v>
      </c>
      <c r="L2426" s="77">
        <v>1987.8272419453499</v>
      </c>
      <c r="M2426" s="77">
        <v>0.42411390261836801</v>
      </c>
      <c r="N2426" s="77">
        <v>0</v>
      </c>
      <c r="O2426" s="77">
        <v>381.66283045350701</v>
      </c>
      <c r="P2426" s="87" cm="1">
        <f t="array" ref="P2426">IF($X2426="Non-local",VLOOKUP($E2426,$AI$64:$AW$68,COLUMN($AW:$AW)-COLUMN($AH:$AH),FALSE),IF($X2426="Unknown",VLOOKUP($E2426,$AI$71:$AW$75,COLUMN($AW:$AW)-COLUMN($AH:$AH),FALSE),0))</f>
        <v>284</v>
      </c>
      <c r="Q2426" s="87" cm="1">
        <f t="array" ref="Q2426">IF($X2426="Non-local",VLOOKUP($E2426,$AI$40:$AW$44,COLUMN($AW:$AW)-COLUMN($AH:$AH),FALSE),IF($X2426="Unknown",VLOOKUP($E2426,$AI$47:$AW$51,COLUMN($AW:$AW)-COLUMN($AH:$AH),FALSE),0))</f>
        <v>701.10299999999995</v>
      </c>
      <c r="R2426" s="87" cm="1">
        <f t="array" ref="R2426">IF($X2426="Non-local",VLOOKUP($E2426,$AI$88:$AW$92,COLUMN($AW:$AW)-COLUMN($AH:$AH),FALSE),IF($X2426="Unknown",VLOOKUP($E2426,$AI$95:$AW$99,COLUMN($AW:$AW)-COLUMN($AH:$AH),FALSE),0))</f>
        <v>0.15773661179887363</v>
      </c>
      <c r="S2426" s="87" cm="1">
        <f t="array" ref="S2426">VLOOKUP($E2426,$AI$111:$AW$115,COLUMN($AW:$AW)-COLUMN($AH:$AH),FALSE)</f>
        <v>431.69321999999994</v>
      </c>
      <c r="T2426" s="104">
        <f t="shared" si="523"/>
        <v>0.58185051441724167</v>
      </c>
      <c r="U2426" s="104">
        <f t="shared" si="524"/>
        <v>1798.459050453507</v>
      </c>
      <c r="V2426" s="87" cm="1">
        <f t="array" ref="V2426">VLOOKUP($E2426,$AI$118:$AW$122,COLUMN($AW:$AW)-COLUMN($AH:$AH),FALSE)</f>
        <v>0</v>
      </c>
      <c r="W2426" s="87" t="str">
        <f t="shared" si="528"/>
        <v>Domestic</v>
      </c>
      <c r="X2426" s="87" t="str">
        <f t="shared" si="529"/>
        <v>Non-local</v>
      </c>
      <c r="Y2426" s="104"/>
      <c r="Z2426" s="87" t="str">
        <f t="shared" si="525"/>
        <v>USA</v>
      </c>
      <c r="AA2426" s="87" t="str">
        <f t="shared" si="526"/>
        <v>USA</v>
      </c>
      <c r="AB2426" s="82" cm="1">
        <f t="array" ref="AB2426">VLOOKUP(B2426,'GDP per Capita'!$T$2:$V$4235,COLUMN('GDP per Capita'!$V:$V)-COLUMN('GDP per Capita'!$S:$S),FALSE)</f>
        <v>63809.64</v>
      </c>
      <c r="AC2426" s="82">
        <f t="shared" si="530"/>
        <v>63809.64</v>
      </c>
      <c r="AD2426" s="82">
        <f t="shared" si="531"/>
        <v>63809.64</v>
      </c>
      <c r="AE2426" s="88">
        <f t="shared" si="527"/>
        <v>2.8184754693076266E-2</v>
      </c>
    </row>
    <row r="2427" spans="1:31">
      <c r="A2427" s="77" t="s">
        <v>1631</v>
      </c>
      <c r="B2427" s="77">
        <v>2426</v>
      </c>
      <c r="C2427" s="77" t="s">
        <v>29</v>
      </c>
      <c r="D2427" s="77" t="s">
        <v>29</v>
      </c>
      <c r="E2427" s="77">
        <v>2018</v>
      </c>
      <c r="F2427" s="77">
        <v>38.457035499999897</v>
      </c>
      <c r="G2427" s="77">
        <v>-101.8185007</v>
      </c>
      <c r="H2427" s="77">
        <v>0</v>
      </c>
      <c r="I2427" s="77" t="s">
        <v>1626</v>
      </c>
      <c r="J2427" s="77">
        <v>39.739236400000003</v>
      </c>
      <c r="K2427" s="77">
        <v>-104.9848623</v>
      </c>
      <c r="L2427" s="77">
        <v>616.34750617485497</v>
      </c>
      <c r="M2427" s="77">
        <v>0.24301716897293099</v>
      </c>
      <c r="N2427" s="77">
        <v>0</v>
      </c>
      <c r="O2427" s="77">
        <v>118.338721185572</v>
      </c>
      <c r="P2427" s="87" cm="1">
        <f t="array" ref="P2427">IF($X2427="Non-local",VLOOKUP($E2427,$AI$64:$AW$68,COLUMN($AW:$AW)-COLUMN($AH:$AH),FALSE),IF($X2427="Unknown",VLOOKUP($E2427,$AI$71:$AW$75,COLUMN($AW:$AW)-COLUMN($AH:$AH),FALSE),0))</f>
        <v>284</v>
      </c>
      <c r="Q2427" s="87" cm="1">
        <f t="array" ref="Q2427">IF($X2427="Non-local",VLOOKUP($E2427,$AI$40:$AW$44,COLUMN($AW:$AW)-COLUMN($AH:$AH),FALSE),IF($X2427="Unknown",VLOOKUP($E2427,$AI$47:$AW$51,COLUMN($AW:$AW)-COLUMN($AH:$AH),FALSE),0))</f>
        <v>701.10299999999995</v>
      </c>
      <c r="R2427" s="87" cm="1">
        <f t="array" ref="R2427">IF($X2427="Non-local",VLOOKUP($E2427,$AI$88:$AW$92,COLUMN($AW:$AW)-COLUMN($AH:$AH),FALSE),IF($X2427="Unknown",VLOOKUP($E2427,$AI$95:$AW$99,COLUMN($AW:$AW)-COLUMN($AH:$AH),FALSE),0))</f>
        <v>0.15773661179887363</v>
      </c>
      <c r="S2427" s="87" cm="1">
        <f t="array" ref="S2427">VLOOKUP($E2427,$AI$111:$AW$115,COLUMN($AW:$AW)-COLUMN($AH:$AH),FALSE)</f>
        <v>431.69321999999994</v>
      </c>
      <c r="T2427" s="104">
        <f t="shared" si="523"/>
        <v>0.40075378077180462</v>
      </c>
      <c r="U2427" s="104">
        <f t="shared" si="524"/>
        <v>1535.134941185572</v>
      </c>
      <c r="V2427" s="87" cm="1">
        <f t="array" ref="V2427">VLOOKUP($E2427,$AI$118:$AW$122,COLUMN($AW:$AW)-COLUMN($AH:$AH),FALSE)</f>
        <v>0</v>
      </c>
      <c r="W2427" s="87" t="str">
        <f t="shared" si="528"/>
        <v>Domestic</v>
      </c>
      <c r="X2427" s="87" t="str">
        <f t="shared" si="529"/>
        <v>Non-local</v>
      </c>
      <c r="Y2427" s="104"/>
      <c r="Z2427" s="87" t="str">
        <f t="shared" si="525"/>
        <v>USA</v>
      </c>
      <c r="AA2427" s="87" t="str">
        <f t="shared" si="526"/>
        <v>USA</v>
      </c>
      <c r="AB2427" s="82" cm="1">
        <f t="array" ref="AB2427">VLOOKUP(B2427,'GDP per Capita'!$T$2:$V$4235,COLUMN('GDP per Capita'!$V:$V)-COLUMN('GDP per Capita'!$S:$S),FALSE)</f>
        <v>63809.64</v>
      </c>
      <c r="AC2427" s="82">
        <f t="shared" si="530"/>
        <v>63809.64</v>
      </c>
      <c r="AD2427" s="82">
        <f t="shared" si="531"/>
        <v>63809.64</v>
      </c>
      <c r="AE2427" s="88">
        <f t="shared" si="527"/>
        <v>2.4058041091997572E-2</v>
      </c>
    </row>
    <row r="2428" spans="1:31">
      <c r="A2428" s="77" t="s">
        <v>1665</v>
      </c>
      <c r="B2428" s="77">
        <v>2427</v>
      </c>
      <c r="C2428" s="77" t="s">
        <v>29</v>
      </c>
      <c r="D2428" s="77" t="s">
        <v>29</v>
      </c>
      <c r="E2428" s="77">
        <v>2018</v>
      </c>
      <c r="F2428" s="77">
        <v>39.977763000000003</v>
      </c>
      <c r="G2428" s="77">
        <v>-105.131929599999</v>
      </c>
      <c r="H2428" s="77">
        <v>1</v>
      </c>
      <c r="I2428" s="77" t="s">
        <v>1626</v>
      </c>
      <c r="J2428" s="77">
        <v>39.739236400000003</v>
      </c>
      <c r="K2428" s="77">
        <v>-104.9848623</v>
      </c>
      <c r="L2428" s="77">
        <v>58.687309558320301</v>
      </c>
      <c r="M2428" s="77">
        <v>0</v>
      </c>
      <c r="N2428" s="77">
        <v>0</v>
      </c>
      <c r="O2428" s="77">
        <v>0</v>
      </c>
      <c r="P2428" s="87" cm="1">
        <f t="array" ref="P2428">IF($X2428="Non-local",VLOOKUP($E2428,$AI$64:$AW$68,COLUMN($AW:$AW)-COLUMN($AH:$AH),FALSE),IF($X2428="Unknown",VLOOKUP($E2428,$AI$71:$AW$75,COLUMN($AW:$AW)-COLUMN($AH:$AH),FALSE),0))</f>
        <v>0</v>
      </c>
      <c r="Q2428" s="87" cm="1">
        <f t="array" ref="Q2428">IF($X2428="Non-local",VLOOKUP($E2428,$AI$40:$AW$44,COLUMN($AW:$AW)-COLUMN($AH:$AH),FALSE),IF($X2428="Unknown",VLOOKUP($E2428,$AI$47:$AW$51,COLUMN($AW:$AW)-COLUMN($AH:$AH),FALSE),0))</f>
        <v>0</v>
      </c>
      <c r="R2428" s="87" cm="1">
        <f t="array" ref="R2428">IF($X2428="Non-local",VLOOKUP($E2428,$AI$88:$AW$92,COLUMN($AW:$AW)-COLUMN($AH:$AH),FALSE),IF($X2428="Unknown",VLOOKUP($E2428,$AI$95:$AW$99,COLUMN($AW:$AW)-COLUMN($AH:$AH),FALSE),0))</f>
        <v>0</v>
      </c>
      <c r="S2428" s="87" cm="1">
        <f t="array" ref="S2428">VLOOKUP($E2428,$AI$111:$AW$115,COLUMN($AW:$AW)-COLUMN($AH:$AH),FALSE)</f>
        <v>431.69321999999994</v>
      </c>
      <c r="T2428" s="104">
        <f t="shared" si="523"/>
        <v>0</v>
      </c>
      <c r="U2428" s="104">
        <f t="shared" si="524"/>
        <v>431.69321999999994</v>
      </c>
      <c r="V2428" s="87" cm="1">
        <f t="array" ref="V2428">VLOOKUP($E2428,$AI$118:$AW$122,COLUMN($AW:$AW)-COLUMN($AH:$AH),FALSE)</f>
        <v>0</v>
      </c>
      <c r="W2428" s="87" t="str">
        <f t="shared" si="528"/>
        <v>Domestic</v>
      </c>
      <c r="X2428" s="87" t="str">
        <f t="shared" si="529"/>
        <v>Local</v>
      </c>
      <c r="Y2428" s="104"/>
      <c r="Z2428" s="87" t="str">
        <f t="shared" si="525"/>
        <v>USA</v>
      </c>
      <c r="AA2428" s="87" t="str">
        <f t="shared" si="526"/>
        <v>USA</v>
      </c>
      <c r="AB2428" s="82" cm="1">
        <f t="array" ref="AB2428">VLOOKUP(B2428,'GDP per Capita'!$T$2:$V$4235,COLUMN('GDP per Capita'!$V:$V)-COLUMN('GDP per Capita'!$S:$S),FALSE)</f>
        <v>63809.64</v>
      </c>
      <c r="AC2428" s="82">
        <f t="shared" si="530"/>
        <v>63809.64</v>
      </c>
      <c r="AD2428" s="82">
        <f t="shared" si="531"/>
        <v>63809.64</v>
      </c>
      <c r="AE2428" s="88">
        <f t="shared" si="527"/>
        <v>6.7653291885050593E-3</v>
      </c>
    </row>
    <row r="2429" spans="1:31">
      <c r="A2429" s="77" t="s">
        <v>927</v>
      </c>
      <c r="B2429" s="77">
        <v>2428</v>
      </c>
      <c r="C2429" s="77" t="s">
        <v>29</v>
      </c>
      <c r="D2429" s="77" t="s">
        <v>29</v>
      </c>
      <c r="E2429" s="77">
        <v>2018</v>
      </c>
      <c r="F2429" s="77">
        <v>34.147645199999999</v>
      </c>
      <c r="G2429" s="77">
        <v>-118.1444779</v>
      </c>
      <c r="H2429" s="77">
        <v>0</v>
      </c>
      <c r="I2429" s="77" t="s">
        <v>1626</v>
      </c>
      <c r="J2429" s="77">
        <v>39.739236400000003</v>
      </c>
      <c r="K2429" s="77">
        <v>-104.9848623</v>
      </c>
      <c r="L2429" s="77">
        <v>2645.1496364796199</v>
      </c>
      <c r="M2429" s="77">
        <v>0.51090989055564195</v>
      </c>
      <c r="N2429" s="77">
        <v>0</v>
      </c>
      <c r="O2429" s="77">
        <v>507.868730204087</v>
      </c>
      <c r="P2429" s="87" cm="1">
        <f t="array" ref="P2429">IF($X2429="Non-local",VLOOKUP($E2429,$AI$64:$AW$68,COLUMN($AW:$AW)-COLUMN($AH:$AH),FALSE),IF($X2429="Unknown",VLOOKUP($E2429,$AI$71:$AW$75,COLUMN($AW:$AW)-COLUMN($AH:$AH),FALSE),0))</f>
        <v>284</v>
      </c>
      <c r="Q2429" s="87" cm="1">
        <f t="array" ref="Q2429">IF($X2429="Non-local",VLOOKUP($E2429,$AI$40:$AW$44,COLUMN($AW:$AW)-COLUMN($AH:$AH),FALSE),IF($X2429="Unknown",VLOOKUP($E2429,$AI$47:$AW$51,COLUMN($AW:$AW)-COLUMN($AH:$AH),FALSE),0))</f>
        <v>701.10299999999995</v>
      </c>
      <c r="R2429" s="87" cm="1">
        <f t="array" ref="R2429">IF($X2429="Non-local",VLOOKUP($E2429,$AI$88:$AW$92,COLUMN($AW:$AW)-COLUMN($AH:$AH),FALSE),IF($X2429="Unknown",VLOOKUP($E2429,$AI$95:$AW$99,COLUMN($AW:$AW)-COLUMN($AH:$AH),FALSE),0))</f>
        <v>0.15773661179887363</v>
      </c>
      <c r="S2429" s="87" cm="1">
        <f t="array" ref="S2429">VLOOKUP($E2429,$AI$111:$AW$115,COLUMN($AW:$AW)-COLUMN($AH:$AH),FALSE)</f>
        <v>431.69321999999994</v>
      </c>
      <c r="T2429" s="104">
        <f t="shared" si="523"/>
        <v>0.66864650235451561</v>
      </c>
      <c r="U2429" s="104">
        <f t="shared" si="524"/>
        <v>1924.6649502040868</v>
      </c>
      <c r="V2429" s="87" cm="1">
        <f t="array" ref="V2429">VLOOKUP($E2429,$AI$118:$AW$122,COLUMN($AW:$AW)-COLUMN($AH:$AH),FALSE)</f>
        <v>0</v>
      </c>
      <c r="W2429" s="87" t="str">
        <f t="shared" si="528"/>
        <v>Domestic</v>
      </c>
      <c r="X2429" s="87" t="str">
        <f t="shared" si="529"/>
        <v>Non-local</v>
      </c>
      <c r="Y2429" s="104"/>
      <c r="Z2429" s="87" t="str">
        <f t="shared" si="525"/>
        <v>USA</v>
      </c>
      <c r="AA2429" s="87" t="str">
        <f t="shared" si="526"/>
        <v>USA</v>
      </c>
      <c r="AB2429" s="82" cm="1">
        <f t="array" ref="AB2429">VLOOKUP(B2429,'GDP per Capita'!$T$2:$V$4235,COLUMN('GDP per Capita'!$V:$V)-COLUMN('GDP per Capita'!$S:$S),FALSE)</f>
        <v>63809.64</v>
      </c>
      <c r="AC2429" s="82">
        <f t="shared" si="530"/>
        <v>63809.64</v>
      </c>
      <c r="AD2429" s="82">
        <f t="shared" si="531"/>
        <v>63809.64</v>
      </c>
      <c r="AE2429" s="88">
        <f t="shared" si="527"/>
        <v>3.0162604744425559E-2</v>
      </c>
    </row>
    <row r="2430" spans="1:31">
      <c r="A2430" s="77" t="s">
        <v>1165</v>
      </c>
      <c r="B2430" s="77">
        <v>2429</v>
      </c>
      <c r="C2430" s="77" t="s">
        <v>29</v>
      </c>
      <c r="D2430" s="77" t="s">
        <v>29</v>
      </c>
      <c r="E2430" s="77">
        <v>2018</v>
      </c>
      <c r="F2430" s="77">
        <v>29.997818500000001</v>
      </c>
      <c r="G2430" s="77">
        <v>-83.222152699999995</v>
      </c>
      <c r="H2430" s="77">
        <v>0</v>
      </c>
      <c r="I2430" s="77" t="s">
        <v>1626</v>
      </c>
      <c r="J2430" s="77">
        <v>39.739236400000003</v>
      </c>
      <c r="K2430" s="77">
        <v>-104.9848623</v>
      </c>
      <c r="L2430" s="77">
        <v>4506.1363906291899</v>
      </c>
      <c r="M2430" s="77">
        <v>0.80269795086344198</v>
      </c>
      <c r="N2430" s="77">
        <v>0</v>
      </c>
      <c r="O2430" s="77">
        <v>540.73636687550299</v>
      </c>
      <c r="P2430" s="87" cm="1">
        <f t="array" ref="P2430">IF($X2430="Non-local",VLOOKUP($E2430,$AI$64:$AW$68,COLUMN($AW:$AW)-COLUMN($AH:$AH),FALSE),IF($X2430="Unknown",VLOOKUP($E2430,$AI$71:$AW$75,COLUMN($AW:$AW)-COLUMN($AH:$AH),FALSE),0))</f>
        <v>284</v>
      </c>
      <c r="Q2430" s="87" cm="1">
        <f t="array" ref="Q2430">IF($X2430="Non-local",VLOOKUP($E2430,$AI$40:$AW$44,COLUMN($AW:$AW)-COLUMN($AH:$AH),FALSE),IF($X2430="Unknown",VLOOKUP($E2430,$AI$47:$AW$51,COLUMN($AW:$AW)-COLUMN($AH:$AH),FALSE),0))</f>
        <v>701.10299999999995</v>
      </c>
      <c r="R2430" s="87" cm="1">
        <f t="array" ref="R2430">IF($X2430="Non-local",VLOOKUP($E2430,$AI$88:$AW$92,COLUMN($AW:$AW)-COLUMN($AH:$AH),FALSE),IF($X2430="Unknown",VLOOKUP($E2430,$AI$95:$AW$99,COLUMN($AW:$AW)-COLUMN($AH:$AH),FALSE),0))</f>
        <v>0.15773661179887363</v>
      </c>
      <c r="S2430" s="87" cm="1">
        <f t="array" ref="S2430">VLOOKUP($E2430,$AI$111:$AW$115,COLUMN($AW:$AW)-COLUMN($AH:$AH),FALSE)</f>
        <v>431.69321999999994</v>
      </c>
      <c r="T2430" s="104">
        <f t="shared" si="523"/>
        <v>0.96043456266231564</v>
      </c>
      <c r="U2430" s="104">
        <f t="shared" si="524"/>
        <v>1957.5325868755028</v>
      </c>
      <c r="V2430" s="87" cm="1">
        <f t="array" ref="V2430">VLOOKUP($E2430,$AI$118:$AW$122,COLUMN($AW:$AW)-COLUMN($AH:$AH),FALSE)</f>
        <v>0</v>
      </c>
      <c r="W2430" s="87" t="str">
        <f t="shared" si="528"/>
        <v>Domestic</v>
      </c>
      <c r="X2430" s="87" t="str">
        <f t="shared" si="529"/>
        <v>Non-local</v>
      </c>
      <c r="Y2430" s="104"/>
      <c r="Z2430" s="87" t="str">
        <f t="shared" si="525"/>
        <v>USA</v>
      </c>
      <c r="AA2430" s="87" t="str">
        <f t="shared" si="526"/>
        <v>USA</v>
      </c>
      <c r="AB2430" s="82" cm="1">
        <f t="array" ref="AB2430">VLOOKUP(B2430,'GDP per Capita'!$T$2:$V$4235,COLUMN('GDP per Capita'!$V:$V)-COLUMN('GDP per Capita'!$S:$S),FALSE)</f>
        <v>63809.64</v>
      </c>
      <c r="AC2430" s="82">
        <f t="shared" si="530"/>
        <v>63809.64</v>
      </c>
      <c r="AD2430" s="82">
        <f t="shared" si="531"/>
        <v>63809.64</v>
      </c>
      <c r="AE2430" s="88">
        <f t="shared" si="527"/>
        <v>3.0677693634935142E-2</v>
      </c>
    </row>
    <row r="2431" spans="1:31">
      <c r="A2431" s="77" t="s">
        <v>886</v>
      </c>
      <c r="B2431" s="77">
        <v>2430</v>
      </c>
      <c r="C2431" s="77" t="s">
        <v>29</v>
      </c>
      <c r="D2431" s="77" t="s">
        <v>29</v>
      </c>
      <c r="E2431" s="77">
        <v>2018</v>
      </c>
      <c r="F2431" s="77">
        <v>39.284749400000003</v>
      </c>
      <c r="G2431" s="77">
        <v>-76.620474639699793</v>
      </c>
      <c r="H2431" s="77">
        <v>0</v>
      </c>
      <c r="I2431" s="77" t="s">
        <v>1626</v>
      </c>
      <c r="J2431" s="77">
        <v>39.739236400000003</v>
      </c>
      <c r="K2431" s="77">
        <v>-104.9848623</v>
      </c>
      <c r="L2431" s="77">
        <v>4847.1652845491499</v>
      </c>
      <c r="M2431" s="77">
        <v>0.85606792474089199</v>
      </c>
      <c r="N2431" s="77">
        <v>0</v>
      </c>
      <c r="O2431" s="77">
        <v>581.659834145898</v>
      </c>
      <c r="P2431" s="87" cm="1">
        <f t="array" ref="P2431">IF($X2431="Non-local",VLOOKUP($E2431,$AI$64:$AW$68,COLUMN($AW:$AW)-COLUMN($AH:$AH),FALSE),IF($X2431="Unknown",VLOOKUP($E2431,$AI$71:$AW$75,COLUMN($AW:$AW)-COLUMN($AH:$AH),FALSE),0))</f>
        <v>284</v>
      </c>
      <c r="Q2431" s="87" cm="1">
        <f t="array" ref="Q2431">IF($X2431="Non-local",VLOOKUP($E2431,$AI$40:$AW$44,COLUMN($AW:$AW)-COLUMN($AH:$AH),FALSE),IF($X2431="Unknown",VLOOKUP($E2431,$AI$47:$AW$51,COLUMN($AW:$AW)-COLUMN($AH:$AH),FALSE),0))</f>
        <v>701.10299999999995</v>
      </c>
      <c r="R2431" s="87" cm="1">
        <f t="array" ref="R2431">IF($X2431="Non-local",VLOOKUP($E2431,$AI$88:$AW$92,COLUMN($AW:$AW)-COLUMN($AH:$AH),FALSE),IF($X2431="Unknown",VLOOKUP($E2431,$AI$95:$AW$99,COLUMN($AW:$AW)-COLUMN($AH:$AH),FALSE),0))</f>
        <v>0.15773661179887363</v>
      </c>
      <c r="S2431" s="87" cm="1">
        <f t="array" ref="S2431">VLOOKUP($E2431,$AI$111:$AW$115,COLUMN($AW:$AW)-COLUMN($AH:$AH),FALSE)</f>
        <v>431.69321999999994</v>
      </c>
      <c r="T2431" s="104">
        <f t="shared" si="523"/>
        <v>1.0138045365397657</v>
      </c>
      <c r="U2431" s="104">
        <f t="shared" si="524"/>
        <v>1998.456054145898</v>
      </c>
      <c r="V2431" s="87" cm="1">
        <f t="array" ref="V2431">VLOOKUP($E2431,$AI$118:$AW$122,COLUMN($AW:$AW)-COLUMN($AH:$AH),FALSE)</f>
        <v>0</v>
      </c>
      <c r="W2431" s="87" t="str">
        <f t="shared" si="528"/>
        <v>Domestic</v>
      </c>
      <c r="X2431" s="87" t="str">
        <f t="shared" si="529"/>
        <v>Non-local</v>
      </c>
      <c r="Y2431" s="104"/>
      <c r="Z2431" s="87" t="str">
        <f t="shared" si="525"/>
        <v>USA</v>
      </c>
      <c r="AA2431" s="87" t="str">
        <f t="shared" si="526"/>
        <v>USA</v>
      </c>
      <c r="AB2431" s="82" cm="1">
        <f t="array" ref="AB2431">VLOOKUP(B2431,'GDP per Capita'!$T$2:$V$4235,COLUMN('GDP per Capita'!$V:$V)-COLUMN('GDP per Capita'!$S:$S),FALSE)</f>
        <v>63809.64</v>
      </c>
      <c r="AC2431" s="82">
        <f t="shared" si="530"/>
        <v>63809.64</v>
      </c>
      <c r="AD2431" s="82">
        <f t="shared" si="531"/>
        <v>63809.64</v>
      </c>
      <c r="AE2431" s="88">
        <f t="shared" si="527"/>
        <v>3.1319030387037101E-2</v>
      </c>
    </row>
    <row r="2432" spans="1:31">
      <c r="A2432" s="77" t="s">
        <v>998</v>
      </c>
      <c r="B2432" s="77">
        <v>2431</v>
      </c>
      <c r="C2432" s="77" t="s">
        <v>29</v>
      </c>
      <c r="D2432" s="77" t="s">
        <v>29</v>
      </c>
      <c r="E2432" s="77">
        <v>2018</v>
      </c>
      <c r="F2432" s="77">
        <v>37.368830099999997</v>
      </c>
      <c r="G2432" s="77">
        <v>-122.03634959999999</v>
      </c>
      <c r="H2432" s="77">
        <v>0</v>
      </c>
      <c r="I2432" s="77" t="s">
        <v>1626</v>
      </c>
      <c r="J2432" s="77">
        <v>39.739236400000003</v>
      </c>
      <c r="K2432" s="77">
        <v>-104.9848623</v>
      </c>
      <c r="L2432" s="77">
        <v>3007.1652174444498</v>
      </c>
      <c r="M2432" s="77">
        <v>0.56406570135530298</v>
      </c>
      <c r="N2432" s="77">
        <v>0</v>
      </c>
      <c r="O2432" s="77">
        <v>577.37572174933405</v>
      </c>
      <c r="P2432" s="87" cm="1">
        <f t="array" ref="P2432">IF($X2432="Non-local",VLOOKUP($E2432,$AI$64:$AW$68,COLUMN($AW:$AW)-COLUMN($AH:$AH),FALSE),IF($X2432="Unknown",VLOOKUP($E2432,$AI$71:$AW$75,COLUMN($AW:$AW)-COLUMN($AH:$AH),FALSE),0))</f>
        <v>284</v>
      </c>
      <c r="Q2432" s="87" cm="1">
        <f t="array" ref="Q2432">IF($X2432="Non-local",VLOOKUP($E2432,$AI$40:$AW$44,COLUMN($AW:$AW)-COLUMN($AH:$AH),FALSE),IF($X2432="Unknown",VLOOKUP($E2432,$AI$47:$AW$51,COLUMN($AW:$AW)-COLUMN($AH:$AH),FALSE),0))</f>
        <v>701.10299999999995</v>
      </c>
      <c r="R2432" s="87" cm="1">
        <f t="array" ref="R2432">IF($X2432="Non-local",VLOOKUP($E2432,$AI$88:$AW$92,COLUMN($AW:$AW)-COLUMN($AH:$AH),FALSE),IF($X2432="Unknown",VLOOKUP($E2432,$AI$95:$AW$99,COLUMN($AW:$AW)-COLUMN($AH:$AH),FALSE),0))</f>
        <v>0.15773661179887363</v>
      </c>
      <c r="S2432" s="87" cm="1">
        <f t="array" ref="S2432">VLOOKUP($E2432,$AI$111:$AW$115,COLUMN($AW:$AW)-COLUMN($AH:$AH),FALSE)</f>
        <v>431.69321999999994</v>
      </c>
      <c r="T2432" s="104">
        <f t="shared" si="523"/>
        <v>0.72180231315417664</v>
      </c>
      <c r="U2432" s="104">
        <f t="shared" si="524"/>
        <v>1994.1719417493339</v>
      </c>
      <c r="V2432" s="87" cm="1">
        <f t="array" ref="V2432">VLOOKUP($E2432,$AI$118:$AW$122,COLUMN($AW:$AW)-COLUMN($AH:$AH),FALSE)</f>
        <v>0</v>
      </c>
      <c r="W2432" s="87" t="str">
        <f t="shared" si="528"/>
        <v>Domestic</v>
      </c>
      <c r="X2432" s="87" t="str">
        <f t="shared" si="529"/>
        <v>Non-local</v>
      </c>
      <c r="Y2432" s="104"/>
      <c r="Z2432" s="87" t="str">
        <f t="shared" si="525"/>
        <v>USA</v>
      </c>
      <c r="AA2432" s="87" t="str">
        <f t="shared" si="526"/>
        <v>USA</v>
      </c>
      <c r="AB2432" s="82" cm="1">
        <f t="array" ref="AB2432">VLOOKUP(B2432,'GDP per Capita'!$T$2:$V$4235,COLUMN('GDP per Capita'!$V:$V)-COLUMN('GDP per Capita'!$S:$S),FALSE)</f>
        <v>63809.64</v>
      </c>
      <c r="AC2432" s="82">
        <f t="shared" si="530"/>
        <v>63809.64</v>
      </c>
      <c r="AD2432" s="82">
        <f t="shared" si="531"/>
        <v>63809.64</v>
      </c>
      <c r="AE2432" s="88">
        <f t="shared" si="527"/>
        <v>3.1251891434418588E-2</v>
      </c>
    </row>
    <row r="2433" spans="1:31">
      <c r="A2433" s="77" t="s">
        <v>1011</v>
      </c>
      <c r="B2433" s="77">
        <v>2432</v>
      </c>
      <c r="C2433" s="77" t="s">
        <v>29</v>
      </c>
      <c r="D2433" s="77" t="s">
        <v>29</v>
      </c>
      <c r="E2433" s="77">
        <v>2018</v>
      </c>
      <c r="F2433" s="77">
        <v>40.102554999999903</v>
      </c>
      <c r="G2433" s="77">
        <v>-105.36320790000001</v>
      </c>
      <c r="H2433" s="77">
        <v>1</v>
      </c>
      <c r="I2433" s="77" t="s">
        <v>1626</v>
      </c>
      <c r="J2433" s="77">
        <v>39.739236400000003</v>
      </c>
      <c r="K2433" s="77">
        <v>-104.9848623</v>
      </c>
      <c r="L2433" s="77">
        <v>103.404289622392</v>
      </c>
      <c r="M2433" s="77">
        <v>0</v>
      </c>
      <c r="N2433" s="77">
        <v>0</v>
      </c>
      <c r="O2433" s="77">
        <v>0</v>
      </c>
      <c r="P2433" s="87" cm="1">
        <f t="array" ref="P2433">IF($X2433="Non-local",VLOOKUP($E2433,$AI$64:$AW$68,COLUMN($AW:$AW)-COLUMN($AH:$AH),FALSE),IF($X2433="Unknown",VLOOKUP($E2433,$AI$71:$AW$75,COLUMN($AW:$AW)-COLUMN($AH:$AH),FALSE),0))</f>
        <v>0</v>
      </c>
      <c r="Q2433" s="87" cm="1">
        <f t="array" ref="Q2433">IF($X2433="Non-local",VLOOKUP($E2433,$AI$40:$AW$44,COLUMN($AW:$AW)-COLUMN($AH:$AH),FALSE),IF($X2433="Unknown",VLOOKUP($E2433,$AI$47:$AW$51,COLUMN($AW:$AW)-COLUMN($AH:$AH),FALSE),0))</f>
        <v>0</v>
      </c>
      <c r="R2433" s="87" cm="1">
        <f t="array" ref="R2433">IF($X2433="Non-local",VLOOKUP($E2433,$AI$88:$AW$92,COLUMN($AW:$AW)-COLUMN($AH:$AH),FALSE),IF($X2433="Unknown",VLOOKUP($E2433,$AI$95:$AW$99,COLUMN($AW:$AW)-COLUMN($AH:$AH),FALSE),0))</f>
        <v>0</v>
      </c>
      <c r="S2433" s="87" cm="1">
        <f t="array" ref="S2433">VLOOKUP($E2433,$AI$111:$AW$115,COLUMN($AW:$AW)-COLUMN($AH:$AH),FALSE)</f>
        <v>431.69321999999994</v>
      </c>
      <c r="T2433" s="104">
        <f t="shared" si="523"/>
        <v>0</v>
      </c>
      <c r="U2433" s="104">
        <f t="shared" si="524"/>
        <v>431.69321999999994</v>
      </c>
      <c r="V2433" s="87" cm="1">
        <f t="array" ref="V2433">VLOOKUP($E2433,$AI$118:$AW$122,COLUMN($AW:$AW)-COLUMN($AH:$AH),FALSE)</f>
        <v>0</v>
      </c>
      <c r="W2433" s="87" t="str">
        <f t="shared" si="528"/>
        <v>Domestic</v>
      </c>
      <c r="X2433" s="87" t="str">
        <f t="shared" si="529"/>
        <v>Local</v>
      </c>
      <c r="Y2433" s="104"/>
      <c r="Z2433" s="87" t="str">
        <f t="shared" si="525"/>
        <v>USA</v>
      </c>
      <c r="AA2433" s="87" t="str">
        <f t="shared" si="526"/>
        <v>USA</v>
      </c>
      <c r="AB2433" s="82" cm="1">
        <f t="array" ref="AB2433">VLOOKUP(B2433,'GDP per Capita'!$T$2:$V$4235,COLUMN('GDP per Capita'!$V:$V)-COLUMN('GDP per Capita'!$S:$S),FALSE)</f>
        <v>63809.64</v>
      </c>
      <c r="AC2433" s="82">
        <f t="shared" si="530"/>
        <v>63809.64</v>
      </c>
      <c r="AD2433" s="82">
        <f t="shared" si="531"/>
        <v>63809.64</v>
      </c>
      <c r="AE2433" s="88">
        <f t="shared" si="527"/>
        <v>6.7653291885050593E-3</v>
      </c>
    </row>
    <row r="2434" spans="1:31">
      <c r="A2434" s="77" t="s">
        <v>1666</v>
      </c>
      <c r="B2434" s="77">
        <v>2433</v>
      </c>
      <c r="C2434" s="77" t="s">
        <v>29</v>
      </c>
      <c r="D2434" s="77" t="s">
        <v>29</v>
      </c>
      <c r="E2434" s="77">
        <v>2018</v>
      </c>
      <c r="F2434" s="77">
        <v>26.640628</v>
      </c>
      <c r="G2434" s="77">
        <v>-81.872308399999994</v>
      </c>
      <c r="H2434" s="77">
        <v>0</v>
      </c>
      <c r="I2434" s="77" t="s">
        <v>1626</v>
      </c>
      <c r="J2434" s="77">
        <v>39.739236400000003</v>
      </c>
      <c r="K2434" s="77">
        <v>-104.9848623</v>
      </c>
      <c r="L2434" s="77">
        <v>5169.8492252355099</v>
      </c>
      <c r="M2434" s="77">
        <v>0.89954483302992605</v>
      </c>
      <c r="N2434" s="77">
        <v>0</v>
      </c>
      <c r="O2434" s="77">
        <v>620.38190702826103</v>
      </c>
      <c r="P2434" s="87" cm="1">
        <f t="array" ref="P2434">IF($X2434="Non-local",VLOOKUP($E2434,$AI$64:$AW$68,COLUMN($AW:$AW)-COLUMN($AH:$AH),FALSE),IF($X2434="Unknown",VLOOKUP($E2434,$AI$71:$AW$75,COLUMN($AW:$AW)-COLUMN($AH:$AH),FALSE),0))</f>
        <v>284</v>
      </c>
      <c r="Q2434" s="87" cm="1">
        <f t="array" ref="Q2434">IF($X2434="Non-local",VLOOKUP($E2434,$AI$40:$AW$44,COLUMN($AW:$AW)-COLUMN($AH:$AH),FALSE),IF($X2434="Unknown",VLOOKUP($E2434,$AI$47:$AW$51,COLUMN($AW:$AW)-COLUMN($AH:$AH),FALSE),0))</f>
        <v>701.10299999999995</v>
      </c>
      <c r="R2434" s="87" cm="1">
        <f t="array" ref="R2434">IF($X2434="Non-local",VLOOKUP($E2434,$AI$88:$AW$92,COLUMN($AW:$AW)-COLUMN($AH:$AH),FALSE),IF($X2434="Unknown",VLOOKUP($E2434,$AI$95:$AW$99,COLUMN($AW:$AW)-COLUMN($AH:$AH),FALSE),0))</f>
        <v>0.15773661179887363</v>
      </c>
      <c r="S2434" s="87" cm="1">
        <f t="array" ref="S2434">VLOOKUP($E2434,$AI$111:$AW$115,COLUMN($AW:$AW)-COLUMN($AH:$AH),FALSE)</f>
        <v>431.69321999999994</v>
      </c>
      <c r="T2434" s="104">
        <f t="shared" ref="T2434:T2497" si="532">SUM(M2434,R2434)</f>
        <v>1.0572814448287997</v>
      </c>
      <c r="U2434" s="104">
        <f t="shared" ref="U2434:U2497" si="533">SUM(O2434,P2434,Q2434,S2434)</f>
        <v>2037.1781270282609</v>
      </c>
      <c r="V2434" s="87" cm="1">
        <f t="array" ref="V2434">VLOOKUP($E2434,$AI$118:$AW$122,COLUMN($AW:$AW)-COLUMN($AH:$AH),FALSE)</f>
        <v>0</v>
      </c>
      <c r="W2434" s="87" t="str">
        <f t="shared" si="528"/>
        <v>Domestic</v>
      </c>
      <c r="X2434" s="87" t="str">
        <f t="shared" si="529"/>
        <v>Non-local</v>
      </c>
      <c r="Y2434" s="104"/>
      <c r="Z2434" s="87" t="str">
        <f t="shared" ref="Z2434:Z2497" si="534">C2434</f>
        <v>USA</v>
      </c>
      <c r="AA2434" s="87" t="str">
        <f t="shared" ref="AA2434:AA2497" si="535">D2434</f>
        <v>USA</v>
      </c>
      <c r="AB2434" s="82" cm="1">
        <f t="array" ref="AB2434">VLOOKUP(B2434,'GDP per Capita'!$T$2:$V$4235,COLUMN('GDP per Capita'!$V:$V)-COLUMN('GDP per Capita'!$S:$S),FALSE)</f>
        <v>63809.64</v>
      </c>
      <c r="AC2434" s="82">
        <f t="shared" si="530"/>
        <v>63809.64</v>
      </c>
      <c r="AD2434" s="82">
        <f t="shared" si="531"/>
        <v>63809.64</v>
      </c>
      <c r="AE2434" s="88">
        <f t="shared" ref="AE2434:AE2497" si="536">U2434/AD2434</f>
        <v>3.1925867737668805E-2</v>
      </c>
    </row>
    <row r="2435" spans="1:31">
      <c r="A2435" s="77" t="s">
        <v>1667</v>
      </c>
      <c r="B2435" s="77">
        <v>2434</v>
      </c>
      <c r="C2435" s="77" t="s">
        <v>320</v>
      </c>
      <c r="D2435" s="77" t="s">
        <v>28</v>
      </c>
      <c r="E2435" s="77">
        <v>2018</v>
      </c>
      <c r="F2435" s="77">
        <v>48.4283182</v>
      </c>
      <c r="G2435" s="77">
        <v>-123.3649533</v>
      </c>
      <c r="H2435" s="77">
        <v>0</v>
      </c>
      <c r="I2435" s="77" t="s">
        <v>1626</v>
      </c>
      <c r="J2435" s="77">
        <v>39.739236400000003</v>
      </c>
      <c r="K2435" s="77">
        <v>-104.9848623</v>
      </c>
      <c r="L2435" s="77">
        <v>3500.8894921996998</v>
      </c>
      <c r="M2435" s="77">
        <v>0.64266530115367704</v>
      </c>
      <c r="N2435" s="77">
        <v>0</v>
      </c>
      <c r="O2435" s="77">
        <v>672.17078250234295</v>
      </c>
      <c r="P2435" s="87" cm="1">
        <f t="array" ref="P2435">IF($X2435="Non-local",VLOOKUP($E2435,$AI$64:$AW$68,COLUMN($AW:$AW)-COLUMN($AH:$AH),FALSE),IF($X2435="Unknown",VLOOKUP($E2435,$AI$71:$AW$75,COLUMN($AW:$AW)-COLUMN($AH:$AH),FALSE),0))</f>
        <v>284</v>
      </c>
      <c r="Q2435" s="87" cm="1">
        <f t="array" ref="Q2435">IF($X2435="Non-local",VLOOKUP($E2435,$AI$40:$AW$44,COLUMN($AW:$AW)-COLUMN($AH:$AH),FALSE),IF($X2435="Unknown",VLOOKUP($E2435,$AI$47:$AW$51,COLUMN($AW:$AW)-COLUMN($AH:$AH),FALSE),0))</f>
        <v>701.10299999999995</v>
      </c>
      <c r="R2435" s="87" cm="1">
        <f t="array" ref="R2435">IF($X2435="Non-local",VLOOKUP($E2435,$AI$88:$AW$92,COLUMN($AW:$AW)-COLUMN($AH:$AH),FALSE),IF($X2435="Unknown",VLOOKUP($E2435,$AI$95:$AW$99,COLUMN($AW:$AW)-COLUMN($AH:$AH),FALSE),0))</f>
        <v>0.15773661179887363</v>
      </c>
      <c r="S2435" s="87" cm="1">
        <f t="array" ref="S2435">VLOOKUP($E2435,$AI$111:$AW$115,COLUMN($AW:$AW)-COLUMN($AH:$AH),FALSE)</f>
        <v>431.69321999999994</v>
      </c>
      <c r="T2435" s="104">
        <f t="shared" si="532"/>
        <v>0.8004019129525507</v>
      </c>
      <c r="U2435" s="104">
        <f t="shared" si="533"/>
        <v>2088.9670025023429</v>
      </c>
      <c r="V2435" s="87" cm="1">
        <f t="array" ref="V2435">VLOOKUP($E2435,$AI$118:$AW$122,COLUMN($AW:$AW)-COLUMN($AH:$AH),FALSE)</f>
        <v>0</v>
      </c>
      <c r="W2435" s="87" t="str">
        <f t="shared" ref="W2435:W2498" si="537">IF(Z2435&lt;&gt;"USA",IF(Z2435&lt;&gt;"Unknown","International","Unknown"),"Domestic")</f>
        <v>International</v>
      </c>
      <c r="X2435" s="87" t="str">
        <f t="shared" ref="X2435:X2498" si="538">IF(A2435="Unknown","Unknown",IF(H2435=1,"Local","Non-local"))</f>
        <v>Non-local</v>
      </c>
      <c r="Y2435" s="104"/>
      <c r="Z2435" s="87" t="str">
        <f t="shared" si="534"/>
        <v>Canada</v>
      </c>
      <c r="AA2435" s="87" t="str">
        <f t="shared" si="535"/>
        <v>Other Americas</v>
      </c>
      <c r="AB2435" s="82" cm="1">
        <f t="array" ref="AB2435">VLOOKUP(B2435,'GDP per Capita'!$T$2:$V$4235,COLUMN('GDP per Capita'!$V:$V)-COLUMN('GDP per Capita'!$S:$S),FALSE)</f>
        <v>49196.49</v>
      </c>
      <c r="AC2435" s="82">
        <f t="shared" ref="AC2435:AC2498" si="539">IFERROR(AB2435,"")</f>
        <v>49196.49</v>
      </c>
      <c r="AD2435" s="82">
        <f t="shared" ref="AD2435:AD2498" si="540">IFERROR(AB2435,AVERAGE(AC$2:AC$2538))</f>
        <v>49196.49</v>
      </c>
      <c r="AE2435" s="88">
        <f t="shared" si="536"/>
        <v>4.2461708193050826E-2</v>
      </c>
    </row>
    <row r="2436" spans="1:31">
      <c r="A2436" s="77" t="s">
        <v>1011</v>
      </c>
      <c r="B2436" s="77">
        <v>2435</v>
      </c>
      <c r="C2436" s="77" t="s">
        <v>29</v>
      </c>
      <c r="D2436" s="77" t="s">
        <v>29</v>
      </c>
      <c r="E2436" s="77">
        <v>2018</v>
      </c>
      <c r="F2436" s="77">
        <v>40.102554999999903</v>
      </c>
      <c r="G2436" s="77">
        <v>-105.36320790000001</v>
      </c>
      <c r="H2436" s="77">
        <v>1</v>
      </c>
      <c r="I2436" s="77" t="s">
        <v>1626</v>
      </c>
      <c r="J2436" s="77">
        <v>39.739236400000003</v>
      </c>
      <c r="K2436" s="77">
        <v>-104.9848623</v>
      </c>
      <c r="L2436" s="77">
        <v>103.404289622392</v>
      </c>
      <c r="M2436" s="77">
        <v>0</v>
      </c>
      <c r="N2436" s="77">
        <v>0</v>
      </c>
      <c r="O2436" s="77">
        <v>0</v>
      </c>
      <c r="P2436" s="87" cm="1">
        <f t="array" ref="P2436">IF($X2436="Non-local",VLOOKUP($E2436,$AI$64:$AW$68,COLUMN($AW:$AW)-COLUMN($AH:$AH),FALSE),IF($X2436="Unknown",VLOOKUP($E2436,$AI$71:$AW$75,COLUMN($AW:$AW)-COLUMN($AH:$AH),FALSE),0))</f>
        <v>0</v>
      </c>
      <c r="Q2436" s="87" cm="1">
        <f t="array" ref="Q2436">IF($X2436="Non-local",VLOOKUP($E2436,$AI$40:$AW$44,COLUMN($AW:$AW)-COLUMN($AH:$AH),FALSE),IF($X2436="Unknown",VLOOKUP($E2436,$AI$47:$AW$51,COLUMN($AW:$AW)-COLUMN($AH:$AH),FALSE),0))</f>
        <v>0</v>
      </c>
      <c r="R2436" s="87" cm="1">
        <f t="array" ref="R2436">IF($X2436="Non-local",VLOOKUP($E2436,$AI$88:$AW$92,COLUMN($AW:$AW)-COLUMN($AH:$AH),FALSE),IF($X2436="Unknown",VLOOKUP($E2436,$AI$95:$AW$99,COLUMN($AW:$AW)-COLUMN($AH:$AH),FALSE),0))</f>
        <v>0</v>
      </c>
      <c r="S2436" s="87" cm="1">
        <f t="array" ref="S2436">VLOOKUP($E2436,$AI$111:$AW$115,COLUMN($AW:$AW)-COLUMN($AH:$AH),FALSE)</f>
        <v>431.69321999999994</v>
      </c>
      <c r="T2436" s="104">
        <f t="shared" si="532"/>
        <v>0</v>
      </c>
      <c r="U2436" s="104">
        <f t="shared" si="533"/>
        <v>431.69321999999994</v>
      </c>
      <c r="V2436" s="87" cm="1">
        <f t="array" ref="V2436">VLOOKUP($E2436,$AI$118:$AW$122,COLUMN($AW:$AW)-COLUMN($AH:$AH),FALSE)</f>
        <v>0</v>
      </c>
      <c r="W2436" s="87" t="str">
        <f t="shared" si="537"/>
        <v>Domestic</v>
      </c>
      <c r="X2436" s="87" t="str">
        <f t="shared" si="538"/>
        <v>Local</v>
      </c>
      <c r="Y2436" s="104"/>
      <c r="Z2436" s="87" t="str">
        <f t="shared" si="534"/>
        <v>USA</v>
      </c>
      <c r="AA2436" s="87" t="str">
        <f t="shared" si="535"/>
        <v>USA</v>
      </c>
      <c r="AB2436" s="82" cm="1">
        <f t="array" ref="AB2436">VLOOKUP(B2436,'GDP per Capita'!$T$2:$V$4235,COLUMN('GDP per Capita'!$V:$V)-COLUMN('GDP per Capita'!$S:$S),FALSE)</f>
        <v>63809.64</v>
      </c>
      <c r="AC2436" s="82">
        <f t="shared" si="539"/>
        <v>63809.64</v>
      </c>
      <c r="AD2436" s="82">
        <f t="shared" si="540"/>
        <v>63809.64</v>
      </c>
      <c r="AE2436" s="88">
        <f t="shared" si="536"/>
        <v>6.7653291885050593E-3</v>
      </c>
    </row>
    <row r="2437" spans="1:31">
      <c r="A2437" s="77" t="s">
        <v>1233</v>
      </c>
      <c r="B2437" s="77">
        <v>2436</v>
      </c>
      <c r="C2437" s="77" t="s">
        <v>224</v>
      </c>
      <c r="D2437" s="77" t="s">
        <v>31</v>
      </c>
      <c r="E2437" s="77">
        <v>2018</v>
      </c>
      <c r="F2437" s="77">
        <v>49.4093582</v>
      </c>
      <c r="G2437" s="77">
        <v>8.6947240000000008</v>
      </c>
      <c r="H2437" s="77">
        <v>0</v>
      </c>
      <c r="I2437" s="77" t="s">
        <v>1626</v>
      </c>
      <c r="J2437" s="77">
        <v>39.739236400000003</v>
      </c>
      <c r="K2437" s="77">
        <v>-104.9848623</v>
      </c>
      <c r="L2437" s="77">
        <v>16338.9094216753</v>
      </c>
      <c r="M2437" s="77">
        <v>2.51750866383576</v>
      </c>
      <c r="N2437" s="77">
        <v>0</v>
      </c>
      <c r="O2437" s="77">
        <v>1715.5854892759</v>
      </c>
      <c r="P2437" s="87" cm="1">
        <f t="array" ref="P2437">IF($X2437="Non-local",VLOOKUP($E2437,$AI$64:$AW$68,COLUMN($AW:$AW)-COLUMN($AH:$AH),FALSE),IF($X2437="Unknown",VLOOKUP($E2437,$AI$71:$AW$75,COLUMN($AW:$AW)-COLUMN($AH:$AH),FALSE),0))</f>
        <v>284</v>
      </c>
      <c r="Q2437" s="87" cm="1">
        <f t="array" ref="Q2437">IF($X2437="Non-local",VLOOKUP($E2437,$AI$40:$AW$44,COLUMN($AW:$AW)-COLUMN($AH:$AH),FALSE),IF($X2437="Unknown",VLOOKUP($E2437,$AI$47:$AW$51,COLUMN($AW:$AW)-COLUMN($AH:$AH),FALSE),0))</f>
        <v>701.10299999999995</v>
      </c>
      <c r="R2437" s="87" cm="1">
        <f t="array" ref="R2437">IF($X2437="Non-local",VLOOKUP($E2437,$AI$88:$AW$92,COLUMN($AW:$AW)-COLUMN($AH:$AH),FALSE),IF($X2437="Unknown",VLOOKUP($E2437,$AI$95:$AW$99,COLUMN($AW:$AW)-COLUMN($AH:$AH),FALSE),0))</f>
        <v>0.15773661179887363</v>
      </c>
      <c r="S2437" s="87" cm="1">
        <f t="array" ref="S2437">VLOOKUP($E2437,$AI$111:$AW$115,COLUMN($AW:$AW)-COLUMN($AH:$AH),FALSE)</f>
        <v>431.69321999999994</v>
      </c>
      <c r="T2437" s="104">
        <f t="shared" si="532"/>
        <v>2.6752452756346337</v>
      </c>
      <c r="U2437" s="104">
        <f t="shared" si="533"/>
        <v>3132.3817092759</v>
      </c>
      <c r="V2437" s="87" cm="1">
        <f t="array" ref="V2437">VLOOKUP($E2437,$AI$118:$AW$122,COLUMN($AW:$AW)-COLUMN($AH:$AH),FALSE)</f>
        <v>0</v>
      </c>
      <c r="W2437" s="87" t="str">
        <f t="shared" si="537"/>
        <v>International</v>
      </c>
      <c r="X2437" s="87" t="str">
        <f t="shared" si="538"/>
        <v>Non-local</v>
      </c>
      <c r="Y2437" s="104"/>
      <c r="Z2437" s="87" t="str">
        <f t="shared" si="534"/>
        <v>Germany</v>
      </c>
      <c r="AA2437" s="87" t="str">
        <f t="shared" si="535"/>
        <v>Europe</v>
      </c>
      <c r="AB2437" s="82" cm="1">
        <f t="array" ref="AB2437">VLOOKUP(B2437,'GDP per Capita'!$T$2:$V$4235,COLUMN('GDP per Capita'!$V:$V)-COLUMN('GDP per Capita'!$S:$S),FALSE)</f>
        <v>49180.54</v>
      </c>
      <c r="AC2437" s="82">
        <f t="shared" si="539"/>
        <v>49180.54</v>
      </c>
      <c r="AD2437" s="82">
        <f t="shared" si="540"/>
        <v>49180.54</v>
      </c>
      <c r="AE2437" s="88">
        <f t="shared" si="536"/>
        <v>6.3691486699330668E-2</v>
      </c>
    </row>
    <row r="2438" spans="1:31">
      <c r="A2438" s="77" t="s">
        <v>911</v>
      </c>
      <c r="B2438" s="77">
        <v>2437</v>
      </c>
      <c r="C2438" s="77" t="s">
        <v>29</v>
      </c>
      <c r="D2438" s="77" t="s">
        <v>29</v>
      </c>
      <c r="E2438" s="77">
        <v>2018</v>
      </c>
      <c r="F2438" s="77">
        <v>42.3750997</v>
      </c>
      <c r="G2438" s="77">
        <v>-71.105615700000001</v>
      </c>
      <c r="H2438" s="77">
        <v>0</v>
      </c>
      <c r="I2438" s="77" t="s">
        <v>1626</v>
      </c>
      <c r="J2438" s="77">
        <v>39.739236400000003</v>
      </c>
      <c r="K2438" s="77">
        <v>-104.9848623</v>
      </c>
      <c r="L2438" s="77">
        <v>5673.7124855905204</v>
      </c>
      <c r="M2438" s="77">
        <v>0.96779995620830905</v>
      </c>
      <c r="N2438" s="77">
        <v>0</v>
      </c>
      <c r="O2438" s="77">
        <v>680.845498270863</v>
      </c>
      <c r="P2438" s="87" cm="1">
        <f t="array" ref="P2438">IF($X2438="Non-local",VLOOKUP($E2438,$AI$64:$AW$68,COLUMN($AW:$AW)-COLUMN($AH:$AH),FALSE),IF($X2438="Unknown",VLOOKUP($E2438,$AI$71:$AW$75,COLUMN($AW:$AW)-COLUMN($AH:$AH),FALSE),0))</f>
        <v>284</v>
      </c>
      <c r="Q2438" s="87" cm="1">
        <f t="array" ref="Q2438">IF($X2438="Non-local",VLOOKUP($E2438,$AI$40:$AW$44,COLUMN($AW:$AW)-COLUMN($AH:$AH),FALSE),IF($X2438="Unknown",VLOOKUP($E2438,$AI$47:$AW$51,COLUMN($AW:$AW)-COLUMN($AH:$AH),FALSE),0))</f>
        <v>701.10299999999995</v>
      </c>
      <c r="R2438" s="87" cm="1">
        <f t="array" ref="R2438">IF($X2438="Non-local",VLOOKUP($E2438,$AI$88:$AW$92,COLUMN($AW:$AW)-COLUMN($AH:$AH),FALSE),IF($X2438="Unknown",VLOOKUP($E2438,$AI$95:$AW$99,COLUMN($AW:$AW)-COLUMN($AH:$AH),FALSE),0))</f>
        <v>0.15773661179887363</v>
      </c>
      <c r="S2438" s="87" cm="1">
        <f t="array" ref="S2438">VLOOKUP($E2438,$AI$111:$AW$115,COLUMN($AW:$AW)-COLUMN($AH:$AH),FALSE)</f>
        <v>431.69321999999994</v>
      </c>
      <c r="T2438" s="104">
        <f t="shared" si="532"/>
        <v>1.1255365680071827</v>
      </c>
      <c r="U2438" s="104">
        <f t="shared" si="533"/>
        <v>2097.6417182708628</v>
      </c>
      <c r="V2438" s="87" cm="1">
        <f t="array" ref="V2438">VLOOKUP($E2438,$AI$118:$AW$122,COLUMN($AW:$AW)-COLUMN($AH:$AH),FALSE)</f>
        <v>0</v>
      </c>
      <c r="W2438" s="87" t="str">
        <f t="shared" si="537"/>
        <v>Domestic</v>
      </c>
      <c r="X2438" s="87" t="str">
        <f t="shared" si="538"/>
        <v>Non-local</v>
      </c>
      <c r="Y2438" s="104"/>
      <c r="Z2438" s="87" t="str">
        <f t="shared" si="534"/>
        <v>USA</v>
      </c>
      <c r="AA2438" s="87" t="str">
        <f t="shared" si="535"/>
        <v>USA</v>
      </c>
      <c r="AB2438" s="82" cm="1">
        <f t="array" ref="AB2438">VLOOKUP(B2438,'GDP per Capita'!$T$2:$V$4235,COLUMN('GDP per Capita'!$V:$V)-COLUMN('GDP per Capita'!$S:$S),FALSE)</f>
        <v>63809.64</v>
      </c>
      <c r="AC2438" s="82">
        <f t="shared" si="539"/>
        <v>63809.64</v>
      </c>
      <c r="AD2438" s="82">
        <f t="shared" si="540"/>
        <v>63809.64</v>
      </c>
      <c r="AE2438" s="88">
        <f t="shared" si="536"/>
        <v>3.2873429755611576E-2</v>
      </c>
    </row>
    <row r="2439" spans="1:31">
      <c r="A2439" s="77" t="s">
        <v>1668</v>
      </c>
      <c r="B2439" s="77">
        <v>2438</v>
      </c>
      <c r="C2439" s="77" t="s">
        <v>585</v>
      </c>
      <c r="D2439" s="77" t="s">
        <v>30</v>
      </c>
      <c r="E2439" s="77">
        <v>2018</v>
      </c>
      <c r="F2439" s="77">
        <v>35.444990999999902</v>
      </c>
      <c r="G2439" s="77">
        <v>139.63676799999999</v>
      </c>
      <c r="H2439" s="77">
        <v>0</v>
      </c>
      <c r="I2439" s="77" t="s">
        <v>1626</v>
      </c>
      <c r="J2439" s="77">
        <v>39.739236400000003</v>
      </c>
      <c r="K2439" s="77">
        <v>-104.9848623</v>
      </c>
      <c r="L2439" s="77">
        <v>18710.005696501899</v>
      </c>
      <c r="M2439" s="77">
        <v>2.8892779587816499</v>
      </c>
      <c r="N2439" s="77">
        <v>0</v>
      </c>
      <c r="O2439" s="77">
        <v>1964.5505981327001</v>
      </c>
      <c r="P2439" s="87" cm="1">
        <f t="array" ref="P2439">IF($X2439="Non-local",VLOOKUP($E2439,$AI$64:$AW$68,COLUMN($AW:$AW)-COLUMN($AH:$AH),FALSE),IF($X2439="Unknown",VLOOKUP($E2439,$AI$71:$AW$75,COLUMN($AW:$AW)-COLUMN($AH:$AH),FALSE),0))</f>
        <v>284</v>
      </c>
      <c r="Q2439" s="87" cm="1">
        <f t="array" ref="Q2439">IF($X2439="Non-local",VLOOKUP($E2439,$AI$40:$AW$44,COLUMN($AW:$AW)-COLUMN($AH:$AH),FALSE),IF($X2439="Unknown",VLOOKUP($E2439,$AI$47:$AW$51,COLUMN($AW:$AW)-COLUMN($AH:$AH),FALSE),0))</f>
        <v>701.10299999999995</v>
      </c>
      <c r="R2439" s="87" cm="1">
        <f t="array" ref="R2439">IF($X2439="Non-local",VLOOKUP($E2439,$AI$88:$AW$92,COLUMN($AW:$AW)-COLUMN($AH:$AH),FALSE),IF($X2439="Unknown",VLOOKUP($E2439,$AI$95:$AW$99,COLUMN($AW:$AW)-COLUMN($AH:$AH),FALSE),0))</f>
        <v>0.15773661179887363</v>
      </c>
      <c r="S2439" s="87" cm="1">
        <f t="array" ref="S2439">VLOOKUP($E2439,$AI$111:$AW$115,COLUMN($AW:$AW)-COLUMN($AH:$AH),FALSE)</f>
        <v>431.69321999999994</v>
      </c>
      <c r="T2439" s="104">
        <f t="shared" si="532"/>
        <v>3.0470145705805236</v>
      </c>
      <c r="U2439" s="104">
        <f t="shared" si="533"/>
        <v>3381.3468181327003</v>
      </c>
      <c r="V2439" s="87" cm="1">
        <f t="array" ref="V2439">VLOOKUP($E2439,$AI$118:$AW$122,COLUMN($AW:$AW)-COLUMN($AH:$AH),FALSE)</f>
        <v>0</v>
      </c>
      <c r="W2439" s="87" t="str">
        <f t="shared" si="537"/>
        <v>International</v>
      </c>
      <c r="X2439" s="87" t="str">
        <f t="shared" si="538"/>
        <v>Non-local</v>
      </c>
      <c r="Y2439" s="104"/>
      <c r="Z2439" s="87" t="str">
        <f t="shared" si="534"/>
        <v>Japan</v>
      </c>
      <c r="AA2439" s="87" t="str">
        <f t="shared" si="535"/>
        <v>Asia</v>
      </c>
      <c r="AB2439" s="82" cm="1">
        <f t="array" ref="AB2439">VLOOKUP(B2439,'GDP per Capita'!$T$2:$V$4235,COLUMN('GDP per Capita'!$V:$V)-COLUMN('GDP per Capita'!$S:$S),FALSE)</f>
        <v>41314.410000000003</v>
      </c>
      <c r="AC2439" s="82">
        <f t="shared" si="539"/>
        <v>41314.410000000003</v>
      </c>
      <c r="AD2439" s="82">
        <f t="shared" si="540"/>
        <v>41314.410000000003</v>
      </c>
      <c r="AE2439" s="88">
        <f t="shared" si="536"/>
        <v>8.1844248002880829E-2</v>
      </c>
    </row>
    <row r="2440" spans="1:31">
      <c r="A2440" s="77" t="s">
        <v>894</v>
      </c>
      <c r="B2440" s="77">
        <v>2439</v>
      </c>
      <c r="C2440" s="77" t="s">
        <v>29</v>
      </c>
      <c r="D2440" s="77" t="s">
        <v>29</v>
      </c>
      <c r="E2440" s="77">
        <v>2018</v>
      </c>
      <c r="F2440" s="77">
        <v>33.425505600000001</v>
      </c>
      <c r="G2440" s="77">
        <v>-111.94001249999999</v>
      </c>
      <c r="H2440" s="77">
        <v>0</v>
      </c>
      <c r="I2440" s="77" t="s">
        <v>1626</v>
      </c>
      <c r="J2440" s="77">
        <v>39.739236400000003</v>
      </c>
      <c r="K2440" s="77">
        <v>-104.9848623</v>
      </c>
      <c r="L2440" s="77">
        <v>1873.3374875668801</v>
      </c>
      <c r="M2440" s="77">
        <v>0.40899612871836899</v>
      </c>
      <c r="N2440" s="77">
        <v>0</v>
      </c>
      <c r="O2440" s="77">
        <v>359.68079761284099</v>
      </c>
      <c r="P2440" s="87" cm="1">
        <f t="array" ref="P2440">IF($X2440="Non-local",VLOOKUP($E2440,$AI$64:$AW$68,COLUMN($AW:$AW)-COLUMN($AH:$AH),FALSE),IF($X2440="Unknown",VLOOKUP($E2440,$AI$71:$AW$75,COLUMN($AW:$AW)-COLUMN($AH:$AH),FALSE),0))</f>
        <v>284</v>
      </c>
      <c r="Q2440" s="87" cm="1">
        <f t="array" ref="Q2440">IF($X2440="Non-local",VLOOKUP($E2440,$AI$40:$AW$44,COLUMN($AW:$AW)-COLUMN($AH:$AH),FALSE),IF($X2440="Unknown",VLOOKUP($E2440,$AI$47:$AW$51,COLUMN($AW:$AW)-COLUMN($AH:$AH),FALSE),0))</f>
        <v>701.10299999999995</v>
      </c>
      <c r="R2440" s="87" cm="1">
        <f t="array" ref="R2440">IF($X2440="Non-local",VLOOKUP($E2440,$AI$88:$AW$92,COLUMN($AW:$AW)-COLUMN($AH:$AH),FALSE),IF($X2440="Unknown",VLOOKUP($E2440,$AI$95:$AW$99,COLUMN($AW:$AW)-COLUMN($AH:$AH),FALSE),0))</f>
        <v>0.15773661179887363</v>
      </c>
      <c r="S2440" s="87" cm="1">
        <f t="array" ref="S2440">VLOOKUP($E2440,$AI$111:$AW$115,COLUMN($AW:$AW)-COLUMN($AH:$AH),FALSE)</f>
        <v>431.69321999999994</v>
      </c>
      <c r="T2440" s="104">
        <f t="shared" si="532"/>
        <v>0.56673274051724265</v>
      </c>
      <c r="U2440" s="104">
        <f t="shared" si="533"/>
        <v>1776.4770176128407</v>
      </c>
      <c r="V2440" s="87" cm="1">
        <f t="array" ref="V2440">VLOOKUP($E2440,$AI$118:$AW$122,COLUMN($AW:$AW)-COLUMN($AH:$AH),FALSE)</f>
        <v>0</v>
      </c>
      <c r="W2440" s="87" t="str">
        <f t="shared" si="537"/>
        <v>Domestic</v>
      </c>
      <c r="X2440" s="87" t="str">
        <f t="shared" si="538"/>
        <v>Non-local</v>
      </c>
      <c r="Y2440" s="104"/>
      <c r="Z2440" s="87" t="str">
        <f t="shared" si="534"/>
        <v>USA</v>
      </c>
      <c r="AA2440" s="87" t="str">
        <f t="shared" si="535"/>
        <v>USA</v>
      </c>
      <c r="AB2440" s="82" cm="1">
        <f t="array" ref="AB2440">VLOOKUP(B2440,'GDP per Capita'!$T$2:$V$4235,COLUMN('GDP per Capita'!$V:$V)-COLUMN('GDP per Capita'!$S:$S),FALSE)</f>
        <v>63809.64</v>
      </c>
      <c r="AC2440" s="82">
        <f t="shared" si="539"/>
        <v>63809.64</v>
      </c>
      <c r="AD2440" s="82">
        <f t="shared" si="540"/>
        <v>63809.64</v>
      </c>
      <c r="AE2440" s="88">
        <f t="shared" si="536"/>
        <v>2.7840260775845792E-2</v>
      </c>
    </row>
    <row r="2441" spans="1:31">
      <c r="A2441" s="77" t="s">
        <v>1006</v>
      </c>
      <c r="B2441" s="77">
        <v>2440</v>
      </c>
      <c r="C2441" s="77" t="s">
        <v>29</v>
      </c>
      <c r="D2441" s="77" t="s">
        <v>29</v>
      </c>
      <c r="E2441" s="77">
        <v>2018</v>
      </c>
      <c r="F2441" s="77">
        <v>38.995946099999998</v>
      </c>
      <c r="G2441" s="77">
        <v>-77.0276230999999</v>
      </c>
      <c r="H2441" s="77">
        <v>0</v>
      </c>
      <c r="I2441" s="77" t="s">
        <v>1626</v>
      </c>
      <c r="J2441" s="77">
        <v>39.739236400000003</v>
      </c>
      <c r="K2441" s="77">
        <v>-104.9848623</v>
      </c>
      <c r="L2441" s="77">
        <v>4789.9507988833302</v>
      </c>
      <c r="M2441" s="77">
        <v>0.84788045463408501</v>
      </c>
      <c r="N2441" s="77">
        <v>0</v>
      </c>
      <c r="O2441" s="77">
        <v>574.794095865999</v>
      </c>
      <c r="P2441" s="87" cm="1">
        <f t="array" ref="P2441">IF($X2441="Non-local",VLOOKUP($E2441,$AI$64:$AW$68,COLUMN($AW:$AW)-COLUMN($AH:$AH),FALSE),IF($X2441="Unknown",VLOOKUP($E2441,$AI$71:$AW$75,COLUMN($AW:$AW)-COLUMN($AH:$AH),FALSE),0))</f>
        <v>284</v>
      </c>
      <c r="Q2441" s="87" cm="1">
        <f t="array" ref="Q2441">IF($X2441="Non-local",VLOOKUP($E2441,$AI$40:$AW$44,COLUMN($AW:$AW)-COLUMN($AH:$AH),FALSE),IF($X2441="Unknown",VLOOKUP($E2441,$AI$47:$AW$51,COLUMN($AW:$AW)-COLUMN($AH:$AH),FALSE),0))</f>
        <v>701.10299999999995</v>
      </c>
      <c r="R2441" s="87" cm="1">
        <f t="array" ref="R2441">IF($X2441="Non-local",VLOOKUP($E2441,$AI$88:$AW$92,COLUMN($AW:$AW)-COLUMN($AH:$AH),FALSE),IF($X2441="Unknown",VLOOKUP($E2441,$AI$95:$AW$99,COLUMN($AW:$AW)-COLUMN($AH:$AH),FALSE),0))</f>
        <v>0.15773661179887363</v>
      </c>
      <c r="S2441" s="87" cm="1">
        <f t="array" ref="S2441">VLOOKUP($E2441,$AI$111:$AW$115,COLUMN($AW:$AW)-COLUMN($AH:$AH),FALSE)</f>
        <v>431.69321999999994</v>
      </c>
      <c r="T2441" s="104">
        <f t="shared" si="532"/>
        <v>1.0056170664329587</v>
      </c>
      <c r="U2441" s="104">
        <f t="shared" si="533"/>
        <v>1991.5903158659987</v>
      </c>
      <c r="V2441" s="87" cm="1">
        <f t="array" ref="V2441">VLOOKUP($E2441,$AI$118:$AW$122,COLUMN($AW:$AW)-COLUMN($AH:$AH),FALSE)</f>
        <v>0</v>
      </c>
      <c r="W2441" s="87" t="str">
        <f t="shared" si="537"/>
        <v>Domestic</v>
      </c>
      <c r="X2441" s="87" t="str">
        <f t="shared" si="538"/>
        <v>Non-local</v>
      </c>
      <c r="Y2441" s="104"/>
      <c r="Z2441" s="87" t="str">
        <f t="shared" si="534"/>
        <v>USA</v>
      </c>
      <c r="AA2441" s="87" t="str">
        <f t="shared" si="535"/>
        <v>USA</v>
      </c>
      <c r="AB2441" s="82" cm="1">
        <f t="array" ref="AB2441">VLOOKUP(B2441,'GDP per Capita'!$T$2:$V$4235,COLUMN('GDP per Capita'!$V:$V)-COLUMN('GDP per Capita'!$S:$S),FALSE)</f>
        <v>63809.64</v>
      </c>
      <c r="AC2441" s="82">
        <f t="shared" si="539"/>
        <v>63809.64</v>
      </c>
      <c r="AD2441" s="82">
        <f t="shared" si="540"/>
        <v>63809.64</v>
      </c>
      <c r="AE2441" s="88">
        <f t="shared" si="536"/>
        <v>3.1211433192006706E-2</v>
      </c>
    </row>
    <row r="2442" spans="1:31">
      <c r="A2442" s="77" t="s">
        <v>1669</v>
      </c>
      <c r="B2442" s="77">
        <v>2441</v>
      </c>
      <c r="C2442" s="77" t="s">
        <v>29</v>
      </c>
      <c r="D2442" s="77" t="s">
        <v>29</v>
      </c>
      <c r="E2442" s="77">
        <v>2018</v>
      </c>
      <c r="F2442" s="77">
        <v>25.91162125</v>
      </c>
      <c r="G2442" s="77">
        <v>-80.321274799966403</v>
      </c>
      <c r="H2442" s="77">
        <v>0</v>
      </c>
      <c r="I2442" s="77" t="s">
        <v>1626</v>
      </c>
      <c r="J2442" s="77">
        <v>39.739236400000003</v>
      </c>
      <c r="K2442" s="77">
        <v>-104.9848623</v>
      </c>
      <c r="L2442" s="77">
        <v>5510.8921618159202</v>
      </c>
      <c r="M2442" s="77">
        <v>0.94569480238693804</v>
      </c>
      <c r="N2442" s="77">
        <v>0</v>
      </c>
      <c r="O2442" s="77">
        <v>661.30705941791098</v>
      </c>
      <c r="P2442" s="87" cm="1">
        <f t="array" ref="P2442">IF($X2442="Non-local",VLOOKUP($E2442,$AI$64:$AW$68,COLUMN($AW:$AW)-COLUMN($AH:$AH),FALSE),IF($X2442="Unknown",VLOOKUP($E2442,$AI$71:$AW$75,COLUMN($AW:$AW)-COLUMN($AH:$AH),FALSE),0))</f>
        <v>284</v>
      </c>
      <c r="Q2442" s="87" cm="1">
        <f t="array" ref="Q2442">IF($X2442="Non-local",VLOOKUP($E2442,$AI$40:$AW$44,COLUMN($AW:$AW)-COLUMN($AH:$AH),FALSE),IF($X2442="Unknown",VLOOKUP($E2442,$AI$47:$AW$51,COLUMN($AW:$AW)-COLUMN($AH:$AH),FALSE),0))</f>
        <v>701.10299999999995</v>
      </c>
      <c r="R2442" s="87" cm="1">
        <f t="array" ref="R2442">IF($X2442="Non-local",VLOOKUP($E2442,$AI$88:$AW$92,COLUMN($AW:$AW)-COLUMN($AH:$AH),FALSE),IF($X2442="Unknown",VLOOKUP($E2442,$AI$95:$AW$99,COLUMN($AW:$AW)-COLUMN($AH:$AH),FALSE),0))</f>
        <v>0.15773661179887363</v>
      </c>
      <c r="S2442" s="87" cm="1">
        <f t="array" ref="S2442">VLOOKUP($E2442,$AI$111:$AW$115,COLUMN($AW:$AW)-COLUMN($AH:$AH),FALSE)</f>
        <v>431.69321999999994</v>
      </c>
      <c r="T2442" s="104">
        <f t="shared" si="532"/>
        <v>1.1034314141858117</v>
      </c>
      <c r="U2442" s="104">
        <f t="shared" si="533"/>
        <v>2078.1032794179109</v>
      </c>
      <c r="V2442" s="87" cm="1">
        <f t="array" ref="V2442">VLOOKUP($E2442,$AI$118:$AW$122,COLUMN($AW:$AW)-COLUMN($AH:$AH),FALSE)</f>
        <v>0</v>
      </c>
      <c r="W2442" s="87" t="str">
        <f t="shared" si="537"/>
        <v>Domestic</v>
      </c>
      <c r="X2442" s="87" t="str">
        <f t="shared" si="538"/>
        <v>Non-local</v>
      </c>
      <c r="Y2442" s="104"/>
      <c r="Z2442" s="87" t="str">
        <f t="shared" si="534"/>
        <v>USA</v>
      </c>
      <c r="AA2442" s="87" t="str">
        <f t="shared" si="535"/>
        <v>USA</v>
      </c>
      <c r="AB2442" s="82" cm="1">
        <f t="array" ref="AB2442">VLOOKUP(B2442,'GDP per Capita'!$T$2:$V$4235,COLUMN('GDP per Capita'!$V:$V)-COLUMN('GDP per Capita'!$S:$S),FALSE)</f>
        <v>63809.64</v>
      </c>
      <c r="AC2442" s="82">
        <f t="shared" si="539"/>
        <v>63809.64</v>
      </c>
      <c r="AD2442" s="82">
        <f t="shared" si="540"/>
        <v>63809.64</v>
      </c>
      <c r="AE2442" s="88">
        <f t="shared" si="536"/>
        <v>3.2567230898308014E-2</v>
      </c>
    </row>
    <row r="2443" spans="1:31">
      <c r="A2443" s="77" t="s">
        <v>1107</v>
      </c>
      <c r="B2443" s="77">
        <v>2442</v>
      </c>
      <c r="C2443" s="77" t="s">
        <v>29</v>
      </c>
      <c r="D2443" s="77" t="s">
        <v>29</v>
      </c>
      <c r="E2443" s="77">
        <v>2018</v>
      </c>
      <c r="F2443" s="77">
        <v>45.185778200000001</v>
      </c>
      <c r="G2443" s="77">
        <v>-109.2468193</v>
      </c>
      <c r="H2443" s="77">
        <v>0</v>
      </c>
      <c r="I2443" s="77" t="s">
        <v>1626</v>
      </c>
      <c r="J2443" s="77">
        <v>39.739236400000003</v>
      </c>
      <c r="K2443" s="77">
        <v>-104.9848623</v>
      </c>
      <c r="L2443" s="77">
        <v>1398.09179036368</v>
      </c>
      <c r="M2443" s="77">
        <v>0.34624241738176098</v>
      </c>
      <c r="N2443" s="77">
        <v>0</v>
      </c>
      <c r="O2443" s="77">
        <v>268.43362374982701</v>
      </c>
      <c r="P2443" s="87" cm="1">
        <f t="array" ref="P2443">IF($X2443="Non-local",VLOOKUP($E2443,$AI$64:$AW$68,COLUMN($AW:$AW)-COLUMN($AH:$AH),FALSE),IF($X2443="Unknown",VLOOKUP($E2443,$AI$71:$AW$75,COLUMN($AW:$AW)-COLUMN($AH:$AH),FALSE),0))</f>
        <v>284</v>
      </c>
      <c r="Q2443" s="87" cm="1">
        <f t="array" ref="Q2443">IF($X2443="Non-local",VLOOKUP($E2443,$AI$40:$AW$44,COLUMN($AW:$AW)-COLUMN($AH:$AH),FALSE),IF($X2443="Unknown",VLOOKUP($E2443,$AI$47:$AW$51,COLUMN($AW:$AW)-COLUMN($AH:$AH),FALSE),0))</f>
        <v>701.10299999999995</v>
      </c>
      <c r="R2443" s="87" cm="1">
        <f t="array" ref="R2443">IF($X2443="Non-local",VLOOKUP($E2443,$AI$88:$AW$92,COLUMN($AW:$AW)-COLUMN($AH:$AH),FALSE),IF($X2443="Unknown",VLOOKUP($E2443,$AI$95:$AW$99,COLUMN($AW:$AW)-COLUMN($AH:$AH),FALSE),0))</f>
        <v>0.15773661179887363</v>
      </c>
      <c r="S2443" s="87" cm="1">
        <f t="array" ref="S2443">VLOOKUP($E2443,$AI$111:$AW$115,COLUMN($AW:$AW)-COLUMN($AH:$AH),FALSE)</f>
        <v>431.69321999999994</v>
      </c>
      <c r="T2443" s="104">
        <f t="shared" si="532"/>
        <v>0.50397902918063464</v>
      </c>
      <c r="U2443" s="104">
        <f t="shared" si="533"/>
        <v>1685.2298437498268</v>
      </c>
      <c r="V2443" s="87" cm="1">
        <f t="array" ref="V2443">VLOOKUP($E2443,$AI$118:$AW$122,COLUMN($AW:$AW)-COLUMN($AH:$AH),FALSE)</f>
        <v>0</v>
      </c>
      <c r="W2443" s="87" t="str">
        <f t="shared" si="537"/>
        <v>Domestic</v>
      </c>
      <c r="X2443" s="87" t="str">
        <f t="shared" si="538"/>
        <v>Non-local</v>
      </c>
      <c r="Y2443" s="104"/>
      <c r="Z2443" s="87" t="str">
        <f t="shared" si="534"/>
        <v>USA</v>
      </c>
      <c r="AA2443" s="87" t="str">
        <f t="shared" si="535"/>
        <v>USA</v>
      </c>
      <c r="AB2443" s="82" cm="1">
        <f t="array" ref="AB2443">VLOOKUP(B2443,'GDP per Capita'!$T$2:$V$4235,COLUMN('GDP per Capita'!$V:$V)-COLUMN('GDP per Capita'!$S:$S),FALSE)</f>
        <v>63809.64</v>
      </c>
      <c r="AC2443" s="82">
        <f t="shared" si="539"/>
        <v>63809.64</v>
      </c>
      <c r="AD2443" s="82">
        <f t="shared" si="540"/>
        <v>63809.64</v>
      </c>
      <c r="AE2443" s="88">
        <f t="shared" si="536"/>
        <v>2.6410270356482607E-2</v>
      </c>
    </row>
    <row r="2444" spans="1:31">
      <c r="A2444" s="77" t="s">
        <v>886</v>
      </c>
      <c r="B2444" s="77">
        <v>2443</v>
      </c>
      <c r="C2444" s="77" t="s">
        <v>29</v>
      </c>
      <c r="D2444" s="77" t="s">
        <v>29</v>
      </c>
      <c r="E2444" s="77">
        <v>2018</v>
      </c>
      <c r="F2444" s="77">
        <v>39.284749400000003</v>
      </c>
      <c r="G2444" s="77">
        <v>-76.620474639699793</v>
      </c>
      <c r="H2444" s="77">
        <v>0</v>
      </c>
      <c r="I2444" s="77" t="s">
        <v>1626</v>
      </c>
      <c r="J2444" s="77">
        <v>39.739236400000003</v>
      </c>
      <c r="K2444" s="77">
        <v>-104.9848623</v>
      </c>
      <c r="L2444" s="77">
        <v>4847.1652845491499</v>
      </c>
      <c r="M2444" s="77">
        <v>0.85606792474089199</v>
      </c>
      <c r="N2444" s="77">
        <v>0</v>
      </c>
      <c r="O2444" s="77">
        <v>581.659834145898</v>
      </c>
      <c r="P2444" s="87" cm="1">
        <f t="array" ref="P2444">IF($X2444="Non-local",VLOOKUP($E2444,$AI$64:$AW$68,COLUMN($AW:$AW)-COLUMN($AH:$AH),FALSE),IF($X2444="Unknown",VLOOKUP($E2444,$AI$71:$AW$75,COLUMN($AW:$AW)-COLUMN($AH:$AH),FALSE),0))</f>
        <v>284</v>
      </c>
      <c r="Q2444" s="87" cm="1">
        <f t="array" ref="Q2444">IF($X2444="Non-local",VLOOKUP($E2444,$AI$40:$AW$44,COLUMN($AW:$AW)-COLUMN($AH:$AH),FALSE),IF($X2444="Unknown",VLOOKUP($E2444,$AI$47:$AW$51,COLUMN($AW:$AW)-COLUMN($AH:$AH),FALSE),0))</f>
        <v>701.10299999999995</v>
      </c>
      <c r="R2444" s="87" cm="1">
        <f t="array" ref="R2444">IF($X2444="Non-local",VLOOKUP($E2444,$AI$88:$AW$92,COLUMN($AW:$AW)-COLUMN($AH:$AH),FALSE),IF($X2444="Unknown",VLOOKUP($E2444,$AI$95:$AW$99,COLUMN($AW:$AW)-COLUMN($AH:$AH),FALSE),0))</f>
        <v>0.15773661179887363</v>
      </c>
      <c r="S2444" s="87" cm="1">
        <f t="array" ref="S2444">VLOOKUP($E2444,$AI$111:$AW$115,COLUMN($AW:$AW)-COLUMN($AH:$AH),FALSE)</f>
        <v>431.69321999999994</v>
      </c>
      <c r="T2444" s="104">
        <f t="shared" si="532"/>
        <v>1.0138045365397657</v>
      </c>
      <c r="U2444" s="104">
        <f t="shared" si="533"/>
        <v>1998.456054145898</v>
      </c>
      <c r="V2444" s="87" cm="1">
        <f t="array" ref="V2444">VLOOKUP($E2444,$AI$118:$AW$122,COLUMN($AW:$AW)-COLUMN($AH:$AH),FALSE)</f>
        <v>0</v>
      </c>
      <c r="W2444" s="87" t="str">
        <f t="shared" si="537"/>
        <v>Domestic</v>
      </c>
      <c r="X2444" s="87" t="str">
        <f t="shared" si="538"/>
        <v>Non-local</v>
      </c>
      <c r="Y2444" s="104"/>
      <c r="Z2444" s="87" t="str">
        <f t="shared" si="534"/>
        <v>USA</v>
      </c>
      <c r="AA2444" s="87" t="str">
        <f t="shared" si="535"/>
        <v>USA</v>
      </c>
      <c r="AB2444" s="82" cm="1">
        <f t="array" ref="AB2444">VLOOKUP(B2444,'GDP per Capita'!$T$2:$V$4235,COLUMN('GDP per Capita'!$V:$V)-COLUMN('GDP per Capita'!$S:$S),FALSE)</f>
        <v>63809.64</v>
      </c>
      <c r="AC2444" s="82">
        <f t="shared" si="539"/>
        <v>63809.64</v>
      </c>
      <c r="AD2444" s="82">
        <f t="shared" si="540"/>
        <v>63809.64</v>
      </c>
      <c r="AE2444" s="88">
        <f t="shared" si="536"/>
        <v>3.1319030387037101E-2</v>
      </c>
    </row>
    <row r="2445" spans="1:31">
      <c r="A2445" s="77" t="s">
        <v>1011</v>
      </c>
      <c r="B2445" s="77">
        <v>2444</v>
      </c>
      <c r="C2445" s="77" t="s">
        <v>29</v>
      </c>
      <c r="D2445" s="77" t="s">
        <v>29</v>
      </c>
      <c r="E2445" s="77">
        <v>2018</v>
      </c>
      <c r="F2445" s="77">
        <v>40.102554999999903</v>
      </c>
      <c r="G2445" s="77">
        <v>-105.36320790000001</v>
      </c>
      <c r="H2445" s="77">
        <v>1</v>
      </c>
      <c r="I2445" s="77" t="s">
        <v>1626</v>
      </c>
      <c r="J2445" s="77">
        <v>39.739236400000003</v>
      </c>
      <c r="K2445" s="77">
        <v>-104.9848623</v>
      </c>
      <c r="L2445" s="77">
        <v>103.404289622392</v>
      </c>
      <c r="M2445" s="77">
        <v>0</v>
      </c>
      <c r="N2445" s="77">
        <v>0</v>
      </c>
      <c r="O2445" s="77">
        <v>0</v>
      </c>
      <c r="P2445" s="87" cm="1">
        <f t="array" ref="P2445">IF($X2445="Non-local",VLOOKUP($E2445,$AI$64:$AW$68,COLUMN($AW:$AW)-COLUMN($AH:$AH),FALSE),IF($X2445="Unknown",VLOOKUP($E2445,$AI$71:$AW$75,COLUMN($AW:$AW)-COLUMN($AH:$AH),FALSE),0))</f>
        <v>0</v>
      </c>
      <c r="Q2445" s="87" cm="1">
        <f t="array" ref="Q2445">IF($X2445="Non-local",VLOOKUP($E2445,$AI$40:$AW$44,COLUMN($AW:$AW)-COLUMN($AH:$AH),FALSE),IF($X2445="Unknown",VLOOKUP($E2445,$AI$47:$AW$51,COLUMN($AW:$AW)-COLUMN($AH:$AH),FALSE),0))</f>
        <v>0</v>
      </c>
      <c r="R2445" s="87" cm="1">
        <f t="array" ref="R2445">IF($X2445="Non-local",VLOOKUP($E2445,$AI$88:$AW$92,COLUMN($AW:$AW)-COLUMN($AH:$AH),FALSE),IF($X2445="Unknown",VLOOKUP($E2445,$AI$95:$AW$99,COLUMN($AW:$AW)-COLUMN($AH:$AH),FALSE),0))</f>
        <v>0</v>
      </c>
      <c r="S2445" s="87" cm="1">
        <f t="array" ref="S2445">VLOOKUP($E2445,$AI$111:$AW$115,COLUMN($AW:$AW)-COLUMN($AH:$AH),FALSE)</f>
        <v>431.69321999999994</v>
      </c>
      <c r="T2445" s="104">
        <f t="shared" si="532"/>
        <v>0</v>
      </c>
      <c r="U2445" s="104">
        <f t="shared" si="533"/>
        <v>431.69321999999994</v>
      </c>
      <c r="V2445" s="87" cm="1">
        <f t="array" ref="V2445">VLOOKUP($E2445,$AI$118:$AW$122,COLUMN($AW:$AW)-COLUMN($AH:$AH),FALSE)</f>
        <v>0</v>
      </c>
      <c r="W2445" s="87" t="str">
        <f t="shared" si="537"/>
        <v>Domestic</v>
      </c>
      <c r="X2445" s="87" t="str">
        <f t="shared" si="538"/>
        <v>Local</v>
      </c>
      <c r="Y2445" s="104"/>
      <c r="Z2445" s="87" t="str">
        <f t="shared" si="534"/>
        <v>USA</v>
      </c>
      <c r="AA2445" s="87" t="str">
        <f t="shared" si="535"/>
        <v>USA</v>
      </c>
      <c r="AB2445" s="82" cm="1">
        <f t="array" ref="AB2445">VLOOKUP(B2445,'GDP per Capita'!$T$2:$V$4235,COLUMN('GDP per Capita'!$V:$V)-COLUMN('GDP per Capita'!$S:$S),FALSE)</f>
        <v>63809.64</v>
      </c>
      <c r="AC2445" s="82">
        <f t="shared" si="539"/>
        <v>63809.64</v>
      </c>
      <c r="AD2445" s="82">
        <f t="shared" si="540"/>
        <v>63809.64</v>
      </c>
      <c r="AE2445" s="88">
        <f t="shared" si="536"/>
        <v>6.7653291885050593E-3</v>
      </c>
    </row>
    <row r="2446" spans="1:31">
      <c r="A2446" s="77" t="s">
        <v>1631</v>
      </c>
      <c r="B2446" s="77">
        <v>2445</v>
      </c>
      <c r="C2446" s="77" t="s">
        <v>29</v>
      </c>
      <c r="D2446" s="77" t="s">
        <v>29</v>
      </c>
      <c r="E2446" s="77">
        <v>2018</v>
      </c>
      <c r="F2446" s="77">
        <v>38.457035499999897</v>
      </c>
      <c r="G2446" s="77">
        <v>-101.8185007</v>
      </c>
      <c r="H2446" s="77">
        <v>0</v>
      </c>
      <c r="I2446" s="77" t="s">
        <v>1626</v>
      </c>
      <c r="J2446" s="77">
        <v>39.739236400000003</v>
      </c>
      <c r="K2446" s="77">
        <v>-104.9848623</v>
      </c>
      <c r="L2446" s="77">
        <v>616.34750617485497</v>
      </c>
      <c r="M2446" s="77">
        <v>0.24301716897293099</v>
      </c>
      <c r="N2446" s="77">
        <v>0</v>
      </c>
      <c r="O2446" s="77">
        <v>118.338721185572</v>
      </c>
      <c r="P2446" s="87" cm="1">
        <f t="array" ref="P2446">IF($X2446="Non-local",VLOOKUP($E2446,$AI$64:$AW$68,COLUMN($AW:$AW)-COLUMN($AH:$AH),FALSE),IF($X2446="Unknown",VLOOKUP($E2446,$AI$71:$AW$75,COLUMN($AW:$AW)-COLUMN($AH:$AH),FALSE),0))</f>
        <v>284</v>
      </c>
      <c r="Q2446" s="87" cm="1">
        <f t="array" ref="Q2446">IF($X2446="Non-local",VLOOKUP($E2446,$AI$40:$AW$44,COLUMN($AW:$AW)-COLUMN($AH:$AH),FALSE),IF($X2446="Unknown",VLOOKUP($E2446,$AI$47:$AW$51,COLUMN($AW:$AW)-COLUMN($AH:$AH),FALSE),0))</f>
        <v>701.10299999999995</v>
      </c>
      <c r="R2446" s="87" cm="1">
        <f t="array" ref="R2446">IF($X2446="Non-local",VLOOKUP($E2446,$AI$88:$AW$92,COLUMN($AW:$AW)-COLUMN($AH:$AH),FALSE),IF($X2446="Unknown",VLOOKUP($E2446,$AI$95:$AW$99,COLUMN($AW:$AW)-COLUMN($AH:$AH),FALSE),0))</f>
        <v>0.15773661179887363</v>
      </c>
      <c r="S2446" s="87" cm="1">
        <f t="array" ref="S2446">VLOOKUP($E2446,$AI$111:$AW$115,COLUMN($AW:$AW)-COLUMN($AH:$AH),FALSE)</f>
        <v>431.69321999999994</v>
      </c>
      <c r="T2446" s="104">
        <f t="shared" si="532"/>
        <v>0.40075378077180462</v>
      </c>
      <c r="U2446" s="104">
        <f t="shared" si="533"/>
        <v>1535.134941185572</v>
      </c>
      <c r="V2446" s="87" cm="1">
        <f t="array" ref="V2446">VLOOKUP($E2446,$AI$118:$AW$122,COLUMN($AW:$AW)-COLUMN($AH:$AH),FALSE)</f>
        <v>0</v>
      </c>
      <c r="W2446" s="87" t="str">
        <f t="shared" si="537"/>
        <v>Domestic</v>
      </c>
      <c r="X2446" s="87" t="str">
        <f t="shared" si="538"/>
        <v>Non-local</v>
      </c>
      <c r="Y2446" s="104"/>
      <c r="Z2446" s="87" t="str">
        <f t="shared" si="534"/>
        <v>USA</v>
      </c>
      <c r="AA2446" s="87" t="str">
        <f t="shared" si="535"/>
        <v>USA</v>
      </c>
      <c r="AB2446" s="82" cm="1">
        <f t="array" ref="AB2446">VLOOKUP(B2446,'GDP per Capita'!$T$2:$V$4235,COLUMN('GDP per Capita'!$V:$V)-COLUMN('GDP per Capita'!$S:$S),FALSE)</f>
        <v>63809.64</v>
      </c>
      <c r="AC2446" s="82">
        <f t="shared" si="539"/>
        <v>63809.64</v>
      </c>
      <c r="AD2446" s="82">
        <f t="shared" si="540"/>
        <v>63809.64</v>
      </c>
      <c r="AE2446" s="88">
        <f t="shared" si="536"/>
        <v>2.4058041091997572E-2</v>
      </c>
    </row>
    <row r="2447" spans="1:31">
      <c r="A2447" s="77" t="s">
        <v>1316</v>
      </c>
      <c r="B2447" s="77">
        <v>2446</v>
      </c>
      <c r="C2447" s="77" t="s">
        <v>29</v>
      </c>
      <c r="D2447" s="77" t="s">
        <v>29</v>
      </c>
      <c r="E2447" s="77">
        <v>2018</v>
      </c>
      <c r="F2447" s="77">
        <v>41.704567750000002</v>
      </c>
      <c r="G2447" s="77">
        <v>-86.238220260172596</v>
      </c>
      <c r="H2447" s="77">
        <v>0</v>
      </c>
      <c r="I2447" s="77" t="s">
        <v>1626</v>
      </c>
      <c r="J2447" s="77">
        <v>39.739236400000003</v>
      </c>
      <c r="K2447" s="77">
        <v>-104.9848623</v>
      </c>
      <c r="L2447" s="77">
        <v>3183.2903366241499</v>
      </c>
      <c r="M2447" s="77">
        <v>0.59210435489087698</v>
      </c>
      <c r="N2447" s="77">
        <v>0</v>
      </c>
      <c r="O2447" s="77">
        <v>611.19174463183595</v>
      </c>
      <c r="P2447" s="87" cm="1">
        <f t="array" ref="P2447">IF($X2447="Non-local",VLOOKUP($E2447,$AI$64:$AW$68,COLUMN($AW:$AW)-COLUMN($AH:$AH),FALSE),IF($X2447="Unknown",VLOOKUP($E2447,$AI$71:$AW$75,COLUMN($AW:$AW)-COLUMN($AH:$AH),FALSE),0))</f>
        <v>284</v>
      </c>
      <c r="Q2447" s="87" cm="1">
        <f t="array" ref="Q2447">IF($X2447="Non-local",VLOOKUP($E2447,$AI$40:$AW$44,COLUMN($AW:$AW)-COLUMN($AH:$AH),FALSE),IF($X2447="Unknown",VLOOKUP($E2447,$AI$47:$AW$51,COLUMN($AW:$AW)-COLUMN($AH:$AH),FALSE),0))</f>
        <v>701.10299999999995</v>
      </c>
      <c r="R2447" s="87" cm="1">
        <f t="array" ref="R2447">IF($X2447="Non-local",VLOOKUP($E2447,$AI$88:$AW$92,COLUMN($AW:$AW)-COLUMN($AH:$AH),FALSE),IF($X2447="Unknown",VLOOKUP($E2447,$AI$95:$AW$99,COLUMN($AW:$AW)-COLUMN($AH:$AH),FALSE),0))</f>
        <v>0.15773661179887363</v>
      </c>
      <c r="S2447" s="87" cm="1">
        <f t="array" ref="S2447">VLOOKUP($E2447,$AI$111:$AW$115,COLUMN($AW:$AW)-COLUMN($AH:$AH),FALSE)</f>
        <v>431.69321999999994</v>
      </c>
      <c r="T2447" s="104">
        <f t="shared" si="532"/>
        <v>0.74984096668975064</v>
      </c>
      <c r="U2447" s="104">
        <f t="shared" si="533"/>
        <v>2027.9879646318357</v>
      </c>
      <c r="V2447" s="87" cm="1">
        <f t="array" ref="V2447">VLOOKUP($E2447,$AI$118:$AW$122,COLUMN($AW:$AW)-COLUMN($AH:$AH),FALSE)</f>
        <v>0</v>
      </c>
      <c r="W2447" s="87" t="str">
        <f t="shared" si="537"/>
        <v>Domestic</v>
      </c>
      <c r="X2447" s="87" t="str">
        <f t="shared" si="538"/>
        <v>Non-local</v>
      </c>
      <c r="Y2447" s="104"/>
      <c r="Z2447" s="87" t="str">
        <f t="shared" si="534"/>
        <v>USA</v>
      </c>
      <c r="AA2447" s="87" t="str">
        <f t="shared" si="535"/>
        <v>USA</v>
      </c>
      <c r="AB2447" s="82" cm="1">
        <f t="array" ref="AB2447">VLOOKUP(B2447,'GDP per Capita'!$T$2:$V$4235,COLUMN('GDP per Capita'!$V:$V)-COLUMN('GDP per Capita'!$S:$S),FALSE)</f>
        <v>63809.64</v>
      </c>
      <c r="AC2447" s="82">
        <f t="shared" si="539"/>
        <v>63809.64</v>
      </c>
      <c r="AD2447" s="82">
        <f t="shared" si="540"/>
        <v>63809.64</v>
      </c>
      <c r="AE2447" s="88">
        <f t="shared" si="536"/>
        <v>3.1781843066844374E-2</v>
      </c>
    </row>
    <row r="2448" spans="1:31">
      <c r="A2448" s="77" t="s">
        <v>898</v>
      </c>
      <c r="B2448" s="77">
        <v>2447</v>
      </c>
      <c r="C2448" s="77" t="s">
        <v>29</v>
      </c>
      <c r="D2448" s="77" t="s">
        <v>29</v>
      </c>
      <c r="E2448" s="77">
        <v>2018</v>
      </c>
      <c r="F2448" s="77">
        <v>41.875561599999997</v>
      </c>
      <c r="G2448" s="77">
        <v>-87.6244212</v>
      </c>
      <c r="H2448" s="77">
        <v>0</v>
      </c>
      <c r="I2448" s="77" t="s">
        <v>1626</v>
      </c>
      <c r="J2448" s="77">
        <v>39.739236400000003</v>
      </c>
      <c r="K2448" s="77">
        <v>-104.9848623</v>
      </c>
      <c r="L2448" s="77">
        <v>2955.36605604231</v>
      </c>
      <c r="M2448" s="77">
        <v>0.55581941174736904</v>
      </c>
      <c r="N2448" s="77">
        <v>0</v>
      </c>
      <c r="O2448" s="77">
        <v>567.43028276012399</v>
      </c>
      <c r="P2448" s="87" cm="1">
        <f t="array" ref="P2448">IF($X2448="Non-local",VLOOKUP($E2448,$AI$64:$AW$68,COLUMN($AW:$AW)-COLUMN($AH:$AH),FALSE),IF($X2448="Unknown",VLOOKUP($E2448,$AI$71:$AW$75,COLUMN($AW:$AW)-COLUMN($AH:$AH),FALSE),0))</f>
        <v>284</v>
      </c>
      <c r="Q2448" s="87" cm="1">
        <f t="array" ref="Q2448">IF($X2448="Non-local",VLOOKUP($E2448,$AI$40:$AW$44,COLUMN($AW:$AW)-COLUMN($AH:$AH),FALSE),IF($X2448="Unknown",VLOOKUP($E2448,$AI$47:$AW$51,COLUMN($AW:$AW)-COLUMN($AH:$AH),FALSE),0))</f>
        <v>701.10299999999995</v>
      </c>
      <c r="R2448" s="87" cm="1">
        <f t="array" ref="R2448">IF($X2448="Non-local",VLOOKUP($E2448,$AI$88:$AW$92,COLUMN($AW:$AW)-COLUMN($AH:$AH),FALSE),IF($X2448="Unknown",VLOOKUP($E2448,$AI$95:$AW$99,COLUMN($AW:$AW)-COLUMN($AH:$AH),FALSE),0))</f>
        <v>0.15773661179887363</v>
      </c>
      <c r="S2448" s="87" cm="1">
        <f t="array" ref="S2448">VLOOKUP($E2448,$AI$111:$AW$115,COLUMN($AW:$AW)-COLUMN($AH:$AH),FALSE)</f>
        <v>431.69321999999994</v>
      </c>
      <c r="T2448" s="104">
        <f t="shared" si="532"/>
        <v>0.7135560235462427</v>
      </c>
      <c r="U2448" s="104">
        <f t="shared" si="533"/>
        <v>1984.2265027601238</v>
      </c>
      <c r="V2448" s="87" cm="1">
        <f t="array" ref="V2448">VLOOKUP($E2448,$AI$118:$AW$122,COLUMN($AW:$AW)-COLUMN($AH:$AH),FALSE)</f>
        <v>0</v>
      </c>
      <c r="W2448" s="87" t="str">
        <f t="shared" si="537"/>
        <v>Domestic</v>
      </c>
      <c r="X2448" s="87" t="str">
        <f t="shared" si="538"/>
        <v>Non-local</v>
      </c>
      <c r="Y2448" s="104"/>
      <c r="Z2448" s="87" t="str">
        <f t="shared" si="534"/>
        <v>USA</v>
      </c>
      <c r="AA2448" s="87" t="str">
        <f t="shared" si="535"/>
        <v>USA</v>
      </c>
      <c r="AB2448" s="82" cm="1">
        <f t="array" ref="AB2448">VLOOKUP(B2448,'GDP per Capita'!$T$2:$V$4235,COLUMN('GDP per Capita'!$V:$V)-COLUMN('GDP per Capita'!$S:$S),FALSE)</f>
        <v>63809.64</v>
      </c>
      <c r="AC2448" s="82">
        <f t="shared" si="539"/>
        <v>63809.64</v>
      </c>
      <c r="AD2448" s="82">
        <f t="shared" si="540"/>
        <v>63809.64</v>
      </c>
      <c r="AE2448" s="88">
        <f t="shared" si="536"/>
        <v>3.1096030360931733E-2</v>
      </c>
    </row>
    <row r="2449" spans="1:31">
      <c r="A2449" s="77" t="s">
        <v>1597</v>
      </c>
      <c r="B2449" s="77">
        <v>2448</v>
      </c>
      <c r="C2449" s="77" t="s">
        <v>317</v>
      </c>
      <c r="D2449" s="77" t="s">
        <v>30</v>
      </c>
      <c r="E2449" s="77">
        <v>2018</v>
      </c>
      <c r="F2449" s="77">
        <v>36.349600000000002</v>
      </c>
      <c r="G2449" s="77">
        <v>127.3848</v>
      </c>
      <c r="H2449" s="77">
        <v>0</v>
      </c>
      <c r="I2449" s="77" t="s">
        <v>1626</v>
      </c>
      <c r="J2449" s="77">
        <v>39.739236400000003</v>
      </c>
      <c r="K2449" s="77">
        <v>-104.9848623</v>
      </c>
      <c r="L2449" s="77">
        <v>20005.260896633401</v>
      </c>
      <c r="M2449" s="77">
        <v>3.0965482764269701</v>
      </c>
      <c r="N2449" s="77">
        <v>0</v>
      </c>
      <c r="O2449" s="77">
        <v>1830.48137204195</v>
      </c>
      <c r="P2449" s="87" cm="1">
        <f t="array" ref="P2449">IF($X2449="Non-local",VLOOKUP($E2449,$AI$64:$AW$68,COLUMN($AW:$AW)-COLUMN($AH:$AH),FALSE),IF($X2449="Unknown",VLOOKUP($E2449,$AI$71:$AW$75,COLUMN($AW:$AW)-COLUMN($AH:$AH),FALSE),0))</f>
        <v>284</v>
      </c>
      <c r="Q2449" s="87" cm="1">
        <f t="array" ref="Q2449">IF($X2449="Non-local",VLOOKUP($E2449,$AI$40:$AW$44,COLUMN($AW:$AW)-COLUMN($AH:$AH),FALSE),IF($X2449="Unknown",VLOOKUP($E2449,$AI$47:$AW$51,COLUMN($AW:$AW)-COLUMN($AH:$AH),FALSE),0))</f>
        <v>701.10299999999995</v>
      </c>
      <c r="R2449" s="87" cm="1">
        <f t="array" ref="R2449">IF($X2449="Non-local",VLOOKUP($E2449,$AI$88:$AW$92,COLUMN($AW:$AW)-COLUMN($AH:$AH),FALSE),IF($X2449="Unknown",VLOOKUP($E2449,$AI$95:$AW$99,COLUMN($AW:$AW)-COLUMN($AH:$AH),FALSE),0))</f>
        <v>0.15773661179887363</v>
      </c>
      <c r="S2449" s="87" cm="1">
        <f t="array" ref="S2449">VLOOKUP($E2449,$AI$111:$AW$115,COLUMN($AW:$AW)-COLUMN($AH:$AH),FALSE)</f>
        <v>431.69321999999994</v>
      </c>
      <c r="T2449" s="104">
        <f t="shared" si="532"/>
        <v>3.2542848882258437</v>
      </c>
      <c r="U2449" s="104">
        <f t="shared" si="533"/>
        <v>3247.2775920419499</v>
      </c>
      <c r="V2449" s="87" cm="1">
        <f t="array" ref="V2449">VLOOKUP($E2449,$AI$118:$AW$122,COLUMN($AW:$AW)-COLUMN($AH:$AH),FALSE)</f>
        <v>0</v>
      </c>
      <c r="W2449" s="87" t="str">
        <f t="shared" si="537"/>
        <v>International</v>
      </c>
      <c r="X2449" s="87" t="str">
        <f t="shared" si="538"/>
        <v>Non-local</v>
      </c>
      <c r="Y2449" s="104"/>
      <c r="Z2449" s="87" t="str">
        <f t="shared" si="534"/>
        <v>South Korea</v>
      </c>
      <c r="AA2449" s="87" t="str">
        <f t="shared" si="535"/>
        <v>Asia</v>
      </c>
      <c r="AB2449" s="82" cm="1">
        <f t="array" ref="AB2449">VLOOKUP(B2449,'GDP per Capita'!$T$2:$V$4235,COLUMN('GDP per Capita'!$V:$V)-COLUMN('GDP per Capita'!$S:$S),FALSE)</f>
        <v>32154.02</v>
      </c>
      <c r="AC2449" s="82">
        <f t="shared" si="539"/>
        <v>32154.02</v>
      </c>
      <c r="AD2449" s="82">
        <f t="shared" si="540"/>
        <v>32154.02</v>
      </c>
      <c r="AE2449" s="88">
        <f t="shared" si="536"/>
        <v>0.10099134080410319</v>
      </c>
    </row>
    <row r="2450" spans="1:31">
      <c r="A2450" s="77" t="s">
        <v>882</v>
      </c>
      <c r="B2450" s="77">
        <v>2449</v>
      </c>
      <c r="C2450" s="77" t="s">
        <v>29</v>
      </c>
      <c r="D2450" s="77" t="s">
        <v>29</v>
      </c>
      <c r="E2450" s="77">
        <v>2018</v>
      </c>
      <c r="F2450" s="77">
        <v>39.004607</v>
      </c>
      <c r="G2450" s="77">
        <v>-76.875683800000004</v>
      </c>
      <c r="H2450" s="77">
        <v>0</v>
      </c>
      <c r="I2450" s="77" t="s">
        <v>1626</v>
      </c>
      <c r="J2450" s="77">
        <v>39.739236400000003</v>
      </c>
      <c r="K2450" s="77">
        <v>-104.9848623</v>
      </c>
      <c r="L2450" s="77">
        <v>4815.3708899909698</v>
      </c>
      <c r="M2450" s="77">
        <v>0.85179402930986003</v>
      </c>
      <c r="N2450" s="77">
        <v>0</v>
      </c>
      <c r="O2450" s="77">
        <v>577.844506798917</v>
      </c>
      <c r="P2450" s="87" cm="1">
        <f t="array" ref="P2450">IF($X2450="Non-local",VLOOKUP($E2450,$AI$64:$AW$68,COLUMN($AW:$AW)-COLUMN($AH:$AH),FALSE),IF($X2450="Unknown",VLOOKUP($E2450,$AI$71:$AW$75,COLUMN($AW:$AW)-COLUMN($AH:$AH),FALSE),0))</f>
        <v>284</v>
      </c>
      <c r="Q2450" s="87" cm="1">
        <f t="array" ref="Q2450">IF($X2450="Non-local",VLOOKUP($E2450,$AI$40:$AW$44,COLUMN($AW:$AW)-COLUMN($AH:$AH),FALSE),IF($X2450="Unknown",VLOOKUP($E2450,$AI$47:$AW$51,COLUMN($AW:$AW)-COLUMN($AH:$AH),FALSE),0))</f>
        <v>701.10299999999995</v>
      </c>
      <c r="R2450" s="87" cm="1">
        <f t="array" ref="R2450">IF($X2450="Non-local",VLOOKUP($E2450,$AI$88:$AW$92,COLUMN($AW:$AW)-COLUMN($AH:$AH),FALSE),IF($X2450="Unknown",VLOOKUP($E2450,$AI$95:$AW$99,COLUMN($AW:$AW)-COLUMN($AH:$AH),FALSE),0))</f>
        <v>0.15773661179887363</v>
      </c>
      <c r="S2450" s="87" cm="1">
        <f t="array" ref="S2450">VLOOKUP($E2450,$AI$111:$AW$115,COLUMN($AW:$AW)-COLUMN($AH:$AH),FALSE)</f>
        <v>431.69321999999994</v>
      </c>
      <c r="T2450" s="104">
        <f t="shared" si="532"/>
        <v>1.0095306411087337</v>
      </c>
      <c r="U2450" s="104">
        <f t="shared" si="533"/>
        <v>1994.6407267989168</v>
      </c>
      <c r="V2450" s="87" cm="1">
        <f t="array" ref="V2450">VLOOKUP($E2450,$AI$118:$AW$122,COLUMN($AW:$AW)-COLUMN($AH:$AH),FALSE)</f>
        <v>0</v>
      </c>
      <c r="W2450" s="87" t="str">
        <f t="shared" si="537"/>
        <v>Domestic</v>
      </c>
      <c r="X2450" s="87" t="str">
        <f t="shared" si="538"/>
        <v>Non-local</v>
      </c>
      <c r="Y2450" s="104"/>
      <c r="Z2450" s="87" t="str">
        <f t="shared" si="534"/>
        <v>USA</v>
      </c>
      <c r="AA2450" s="87" t="str">
        <f t="shared" si="535"/>
        <v>USA</v>
      </c>
      <c r="AB2450" s="82" cm="1">
        <f t="array" ref="AB2450">VLOOKUP(B2450,'GDP per Capita'!$T$2:$V$4235,COLUMN('GDP per Capita'!$V:$V)-COLUMN('GDP per Capita'!$S:$S),FALSE)</f>
        <v>63809.64</v>
      </c>
      <c r="AC2450" s="82">
        <f t="shared" si="539"/>
        <v>63809.64</v>
      </c>
      <c r="AD2450" s="82">
        <f t="shared" si="540"/>
        <v>63809.64</v>
      </c>
      <c r="AE2450" s="88">
        <f t="shared" si="536"/>
        <v>3.1259238052415227E-2</v>
      </c>
    </row>
    <row r="2451" spans="1:31">
      <c r="A2451" s="77" t="s">
        <v>894</v>
      </c>
      <c r="B2451" s="77">
        <v>2450</v>
      </c>
      <c r="C2451" s="77" t="s">
        <v>29</v>
      </c>
      <c r="D2451" s="77" t="s">
        <v>29</v>
      </c>
      <c r="E2451" s="77">
        <v>2018</v>
      </c>
      <c r="F2451" s="77">
        <v>33.425505600000001</v>
      </c>
      <c r="G2451" s="77">
        <v>-111.94001249999999</v>
      </c>
      <c r="H2451" s="77">
        <v>0</v>
      </c>
      <c r="I2451" s="77" t="s">
        <v>1626</v>
      </c>
      <c r="J2451" s="77">
        <v>39.739236400000003</v>
      </c>
      <c r="K2451" s="77">
        <v>-104.9848623</v>
      </c>
      <c r="L2451" s="77">
        <v>1873.3374875668801</v>
      </c>
      <c r="M2451" s="77">
        <v>0.40899612871836899</v>
      </c>
      <c r="N2451" s="77">
        <v>0</v>
      </c>
      <c r="O2451" s="77">
        <v>359.68079761284099</v>
      </c>
      <c r="P2451" s="87" cm="1">
        <f t="array" ref="P2451">IF($X2451="Non-local",VLOOKUP($E2451,$AI$64:$AW$68,COLUMN($AW:$AW)-COLUMN($AH:$AH),FALSE),IF($X2451="Unknown",VLOOKUP($E2451,$AI$71:$AW$75,COLUMN($AW:$AW)-COLUMN($AH:$AH),FALSE),0))</f>
        <v>284</v>
      </c>
      <c r="Q2451" s="87" cm="1">
        <f t="array" ref="Q2451">IF($X2451="Non-local",VLOOKUP($E2451,$AI$40:$AW$44,COLUMN($AW:$AW)-COLUMN($AH:$AH),FALSE),IF($X2451="Unknown",VLOOKUP($E2451,$AI$47:$AW$51,COLUMN($AW:$AW)-COLUMN($AH:$AH),FALSE),0))</f>
        <v>701.10299999999995</v>
      </c>
      <c r="R2451" s="87" cm="1">
        <f t="array" ref="R2451">IF($X2451="Non-local",VLOOKUP($E2451,$AI$88:$AW$92,COLUMN($AW:$AW)-COLUMN($AH:$AH),FALSE),IF($X2451="Unknown",VLOOKUP($E2451,$AI$95:$AW$99,COLUMN($AW:$AW)-COLUMN($AH:$AH),FALSE),0))</f>
        <v>0.15773661179887363</v>
      </c>
      <c r="S2451" s="87" cm="1">
        <f t="array" ref="S2451">VLOOKUP($E2451,$AI$111:$AW$115,COLUMN($AW:$AW)-COLUMN($AH:$AH),FALSE)</f>
        <v>431.69321999999994</v>
      </c>
      <c r="T2451" s="104">
        <f t="shared" si="532"/>
        <v>0.56673274051724265</v>
      </c>
      <c r="U2451" s="104">
        <f t="shared" si="533"/>
        <v>1776.4770176128407</v>
      </c>
      <c r="V2451" s="87" cm="1">
        <f t="array" ref="V2451">VLOOKUP($E2451,$AI$118:$AW$122,COLUMN($AW:$AW)-COLUMN($AH:$AH),FALSE)</f>
        <v>0</v>
      </c>
      <c r="W2451" s="87" t="str">
        <f t="shared" si="537"/>
        <v>Domestic</v>
      </c>
      <c r="X2451" s="87" t="str">
        <f t="shared" si="538"/>
        <v>Non-local</v>
      </c>
      <c r="Y2451" s="104"/>
      <c r="Z2451" s="87" t="str">
        <f t="shared" si="534"/>
        <v>USA</v>
      </c>
      <c r="AA2451" s="87" t="str">
        <f t="shared" si="535"/>
        <v>USA</v>
      </c>
      <c r="AB2451" s="82" cm="1">
        <f t="array" ref="AB2451">VLOOKUP(B2451,'GDP per Capita'!$T$2:$V$4235,COLUMN('GDP per Capita'!$V:$V)-COLUMN('GDP per Capita'!$S:$S),FALSE)</f>
        <v>63809.64</v>
      </c>
      <c r="AC2451" s="82">
        <f t="shared" si="539"/>
        <v>63809.64</v>
      </c>
      <c r="AD2451" s="82">
        <f t="shared" si="540"/>
        <v>63809.64</v>
      </c>
      <c r="AE2451" s="88">
        <f t="shared" si="536"/>
        <v>2.7840260775845792E-2</v>
      </c>
    </row>
    <row r="2452" spans="1:31">
      <c r="A2452" s="77" t="s">
        <v>1648</v>
      </c>
      <c r="B2452" s="77">
        <v>2451</v>
      </c>
      <c r="C2452" s="77" t="s">
        <v>29</v>
      </c>
      <c r="D2452" s="77" t="s">
        <v>29</v>
      </c>
      <c r="E2452" s="77">
        <v>2018</v>
      </c>
      <c r="F2452" s="77">
        <v>38.545378999999997</v>
      </c>
      <c r="G2452" s="77">
        <v>-121.744583499999</v>
      </c>
      <c r="H2452" s="77">
        <v>0</v>
      </c>
      <c r="I2452" s="77" t="s">
        <v>1626</v>
      </c>
      <c r="J2452" s="77">
        <v>39.739236400000003</v>
      </c>
      <c r="K2452" s="77">
        <v>-104.9848623</v>
      </c>
      <c r="L2452" s="77">
        <v>2898.6438596959301</v>
      </c>
      <c r="M2452" s="77">
        <v>0.54678938798619103</v>
      </c>
      <c r="N2452" s="77">
        <v>0</v>
      </c>
      <c r="O2452" s="77">
        <v>556.53962106161998</v>
      </c>
      <c r="P2452" s="87" cm="1">
        <f t="array" ref="P2452">IF($X2452="Non-local",VLOOKUP($E2452,$AI$64:$AW$68,COLUMN($AW:$AW)-COLUMN($AH:$AH),FALSE),IF($X2452="Unknown",VLOOKUP($E2452,$AI$71:$AW$75,COLUMN($AW:$AW)-COLUMN($AH:$AH),FALSE),0))</f>
        <v>284</v>
      </c>
      <c r="Q2452" s="87" cm="1">
        <f t="array" ref="Q2452">IF($X2452="Non-local",VLOOKUP($E2452,$AI$40:$AW$44,COLUMN($AW:$AW)-COLUMN($AH:$AH),FALSE),IF($X2452="Unknown",VLOOKUP($E2452,$AI$47:$AW$51,COLUMN($AW:$AW)-COLUMN($AH:$AH),FALSE),0))</f>
        <v>701.10299999999995</v>
      </c>
      <c r="R2452" s="87" cm="1">
        <f t="array" ref="R2452">IF($X2452="Non-local",VLOOKUP($E2452,$AI$88:$AW$92,COLUMN($AW:$AW)-COLUMN($AH:$AH),FALSE),IF($X2452="Unknown",VLOOKUP($E2452,$AI$95:$AW$99,COLUMN($AW:$AW)-COLUMN($AH:$AH),FALSE),0))</f>
        <v>0.15773661179887363</v>
      </c>
      <c r="S2452" s="87" cm="1">
        <f t="array" ref="S2452">VLOOKUP($E2452,$AI$111:$AW$115,COLUMN($AW:$AW)-COLUMN($AH:$AH),FALSE)</f>
        <v>431.69321999999994</v>
      </c>
      <c r="T2452" s="104">
        <f t="shared" si="532"/>
        <v>0.70452599978506469</v>
      </c>
      <c r="U2452" s="104">
        <f t="shared" si="533"/>
        <v>1973.3358410616199</v>
      </c>
      <c r="V2452" s="87" cm="1">
        <f t="array" ref="V2452">VLOOKUP($E2452,$AI$118:$AW$122,COLUMN($AW:$AW)-COLUMN($AH:$AH),FALSE)</f>
        <v>0</v>
      </c>
      <c r="W2452" s="87" t="str">
        <f t="shared" si="537"/>
        <v>Domestic</v>
      </c>
      <c r="X2452" s="87" t="str">
        <f t="shared" si="538"/>
        <v>Non-local</v>
      </c>
      <c r="Y2452" s="104"/>
      <c r="Z2452" s="87" t="str">
        <f t="shared" si="534"/>
        <v>USA</v>
      </c>
      <c r="AA2452" s="87" t="str">
        <f t="shared" si="535"/>
        <v>USA</v>
      </c>
      <c r="AB2452" s="82" cm="1">
        <f t="array" ref="AB2452">VLOOKUP(B2452,'GDP per Capita'!$T$2:$V$4235,COLUMN('GDP per Capita'!$V:$V)-COLUMN('GDP per Capita'!$S:$S),FALSE)</f>
        <v>63809.64</v>
      </c>
      <c r="AC2452" s="82">
        <f t="shared" si="539"/>
        <v>63809.64</v>
      </c>
      <c r="AD2452" s="82">
        <f t="shared" si="540"/>
        <v>63809.64</v>
      </c>
      <c r="AE2452" s="88">
        <f t="shared" si="536"/>
        <v>3.0925356122705285E-2</v>
      </c>
    </row>
    <row r="2453" spans="1:31">
      <c r="A2453" s="77" t="s">
        <v>1011</v>
      </c>
      <c r="B2453" s="77">
        <v>2452</v>
      </c>
      <c r="C2453" s="77" t="s">
        <v>29</v>
      </c>
      <c r="D2453" s="77" t="s">
        <v>29</v>
      </c>
      <c r="E2453" s="77">
        <v>2018</v>
      </c>
      <c r="F2453" s="77">
        <v>40.102554999999903</v>
      </c>
      <c r="G2453" s="77">
        <v>-105.36320790000001</v>
      </c>
      <c r="H2453" s="77">
        <v>1</v>
      </c>
      <c r="I2453" s="77" t="s">
        <v>1626</v>
      </c>
      <c r="J2453" s="77">
        <v>39.739236400000003</v>
      </c>
      <c r="K2453" s="77">
        <v>-104.9848623</v>
      </c>
      <c r="L2453" s="77">
        <v>103.404289622392</v>
      </c>
      <c r="M2453" s="77">
        <v>0</v>
      </c>
      <c r="N2453" s="77">
        <v>0</v>
      </c>
      <c r="O2453" s="77">
        <v>0</v>
      </c>
      <c r="P2453" s="87" cm="1">
        <f t="array" ref="P2453">IF($X2453="Non-local",VLOOKUP($E2453,$AI$64:$AW$68,COLUMN($AW:$AW)-COLUMN($AH:$AH),FALSE),IF($X2453="Unknown",VLOOKUP($E2453,$AI$71:$AW$75,COLUMN($AW:$AW)-COLUMN($AH:$AH),FALSE),0))</f>
        <v>0</v>
      </c>
      <c r="Q2453" s="87" cm="1">
        <f t="array" ref="Q2453">IF($X2453="Non-local",VLOOKUP($E2453,$AI$40:$AW$44,COLUMN($AW:$AW)-COLUMN($AH:$AH),FALSE),IF($X2453="Unknown",VLOOKUP($E2453,$AI$47:$AW$51,COLUMN($AW:$AW)-COLUMN($AH:$AH),FALSE),0))</f>
        <v>0</v>
      </c>
      <c r="R2453" s="87" cm="1">
        <f t="array" ref="R2453">IF($X2453="Non-local",VLOOKUP($E2453,$AI$88:$AW$92,COLUMN($AW:$AW)-COLUMN($AH:$AH),FALSE),IF($X2453="Unknown",VLOOKUP($E2453,$AI$95:$AW$99,COLUMN($AW:$AW)-COLUMN($AH:$AH),FALSE),0))</f>
        <v>0</v>
      </c>
      <c r="S2453" s="87" cm="1">
        <f t="array" ref="S2453">VLOOKUP($E2453,$AI$111:$AW$115,COLUMN($AW:$AW)-COLUMN($AH:$AH),FALSE)</f>
        <v>431.69321999999994</v>
      </c>
      <c r="T2453" s="104">
        <f t="shared" si="532"/>
        <v>0</v>
      </c>
      <c r="U2453" s="104">
        <f t="shared" si="533"/>
        <v>431.69321999999994</v>
      </c>
      <c r="V2453" s="87" cm="1">
        <f t="array" ref="V2453">VLOOKUP($E2453,$AI$118:$AW$122,COLUMN($AW:$AW)-COLUMN($AH:$AH),FALSE)</f>
        <v>0</v>
      </c>
      <c r="W2453" s="87" t="str">
        <f t="shared" si="537"/>
        <v>Domestic</v>
      </c>
      <c r="X2453" s="87" t="str">
        <f t="shared" si="538"/>
        <v>Local</v>
      </c>
      <c r="Y2453" s="104"/>
      <c r="Z2453" s="87" t="str">
        <f t="shared" si="534"/>
        <v>USA</v>
      </c>
      <c r="AA2453" s="87" t="str">
        <f t="shared" si="535"/>
        <v>USA</v>
      </c>
      <c r="AB2453" s="82" cm="1">
        <f t="array" ref="AB2453">VLOOKUP(B2453,'GDP per Capita'!$T$2:$V$4235,COLUMN('GDP per Capita'!$V:$V)-COLUMN('GDP per Capita'!$S:$S),FALSE)</f>
        <v>63809.64</v>
      </c>
      <c r="AC2453" s="82">
        <f t="shared" si="539"/>
        <v>63809.64</v>
      </c>
      <c r="AD2453" s="82">
        <f t="shared" si="540"/>
        <v>63809.64</v>
      </c>
      <c r="AE2453" s="88">
        <f t="shared" si="536"/>
        <v>6.7653291885050593E-3</v>
      </c>
    </row>
    <row r="2454" spans="1:31">
      <c r="A2454" s="77" t="s">
        <v>1182</v>
      </c>
      <c r="B2454" s="77">
        <v>2453</v>
      </c>
      <c r="C2454" s="77" t="s">
        <v>29</v>
      </c>
      <c r="D2454" s="77" t="s">
        <v>29</v>
      </c>
      <c r="E2454" s="77">
        <v>2018</v>
      </c>
      <c r="F2454" s="77">
        <v>37.8708393</v>
      </c>
      <c r="G2454" s="77">
        <v>-122.272863899999</v>
      </c>
      <c r="H2454" s="77">
        <v>0</v>
      </c>
      <c r="I2454" s="77" t="s">
        <v>1626</v>
      </c>
      <c r="J2454" s="77">
        <v>39.739236400000003</v>
      </c>
      <c r="K2454" s="77">
        <v>-104.9848623</v>
      </c>
      <c r="L2454" s="77">
        <v>3019.9389937948799</v>
      </c>
      <c r="M2454" s="77">
        <v>0.56609925279361495</v>
      </c>
      <c r="N2454" s="77">
        <v>0</v>
      </c>
      <c r="O2454" s="77">
        <v>579.82828680861803</v>
      </c>
      <c r="P2454" s="87" cm="1">
        <f t="array" ref="P2454">IF($X2454="Non-local",VLOOKUP($E2454,$AI$64:$AW$68,COLUMN($AW:$AW)-COLUMN($AH:$AH),FALSE),IF($X2454="Unknown",VLOOKUP($E2454,$AI$71:$AW$75,COLUMN($AW:$AW)-COLUMN($AH:$AH),FALSE),0))</f>
        <v>284</v>
      </c>
      <c r="Q2454" s="87" cm="1">
        <f t="array" ref="Q2454">IF($X2454="Non-local",VLOOKUP($E2454,$AI$40:$AW$44,COLUMN($AW:$AW)-COLUMN($AH:$AH),FALSE),IF($X2454="Unknown",VLOOKUP($E2454,$AI$47:$AW$51,COLUMN($AW:$AW)-COLUMN($AH:$AH),FALSE),0))</f>
        <v>701.10299999999995</v>
      </c>
      <c r="R2454" s="87" cm="1">
        <f t="array" ref="R2454">IF($X2454="Non-local",VLOOKUP($E2454,$AI$88:$AW$92,COLUMN($AW:$AW)-COLUMN($AH:$AH),FALSE),IF($X2454="Unknown",VLOOKUP($E2454,$AI$95:$AW$99,COLUMN($AW:$AW)-COLUMN($AH:$AH),FALSE),0))</f>
        <v>0.15773661179887363</v>
      </c>
      <c r="S2454" s="87" cm="1">
        <f t="array" ref="S2454">VLOOKUP($E2454,$AI$111:$AW$115,COLUMN($AW:$AW)-COLUMN($AH:$AH),FALSE)</f>
        <v>431.69321999999994</v>
      </c>
      <c r="T2454" s="104">
        <f t="shared" si="532"/>
        <v>0.72383586459248861</v>
      </c>
      <c r="U2454" s="104">
        <f t="shared" si="533"/>
        <v>1996.624506808618</v>
      </c>
      <c r="V2454" s="87" cm="1">
        <f t="array" ref="V2454">VLOOKUP($E2454,$AI$118:$AW$122,COLUMN($AW:$AW)-COLUMN($AH:$AH),FALSE)</f>
        <v>0</v>
      </c>
      <c r="W2454" s="87" t="str">
        <f t="shared" si="537"/>
        <v>Domestic</v>
      </c>
      <c r="X2454" s="87" t="str">
        <f t="shared" si="538"/>
        <v>Non-local</v>
      </c>
      <c r="Y2454" s="104"/>
      <c r="Z2454" s="87" t="str">
        <f t="shared" si="534"/>
        <v>USA</v>
      </c>
      <c r="AA2454" s="87" t="str">
        <f t="shared" si="535"/>
        <v>USA</v>
      </c>
      <c r="AB2454" s="82" cm="1">
        <f t="array" ref="AB2454">VLOOKUP(B2454,'GDP per Capita'!$T$2:$V$4235,COLUMN('GDP per Capita'!$V:$V)-COLUMN('GDP per Capita'!$S:$S),FALSE)</f>
        <v>63809.64</v>
      </c>
      <c r="AC2454" s="82">
        <f t="shared" si="539"/>
        <v>63809.64</v>
      </c>
      <c r="AD2454" s="82">
        <f t="shared" si="540"/>
        <v>63809.64</v>
      </c>
      <c r="AE2454" s="88">
        <f t="shared" si="536"/>
        <v>3.129032708550962E-2</v>
      </c>
    </row>
    <row r="2455" spans="1:31">
      <c r="A2455" s="77" t="s">
        <v>1670</v>
      </c>
      <c r="B2455" s="77">
        <v>2454</v>
      </c>
      <c r="C2455" s="77" t="s">
        <v>29</v>
      </c>
      <c r="D2455" s="77" t="s">
        <v>29</v>
      </c>
      <c r="E2455" s="77">
        <v>2018</v>
      </c>
      <c r="F2455" s="77">
        <v>40.759619799999903</v>
      </c>
      <c r="G2455" s="77">
        <v>-111.8867975</v>
      </c>
      <c r="H2455" s="77">
        <v>0</v>
      </c>
      <c r="I2455" s="77" t="s">
        <v>1626</v>
      </c>
      <c r="J2455" s="77">
        <v>39.739236400000003</v>
      </c>
      <c r="K2455" s="77">
        <v>-104.9848623</v>
      </c>
      <c r="L2455" s="77">
        <v>1192.94945427128</v>
      </c>
      <c r="M2455" s="77">
        <v>0.31915444369190099</v>
      </c>
      <c r="N2455" s="77">
        <v>0</v>
      </c>
      <c r="O2455" s="77">
        <v>229.04629522008599</v>
      </c>
      <c r="P2455" s="87" cm="1">
        <f t="array" ref="P2455">IF($X2455="Non-local",VLOOKUP($E2455,$AI$64:$AW$68,COLUMN($AW:$AW)-COLUMN($AH:$AH),FALSE),IF($X2455="Unknown",VLOOKUP($E2455,$AI$71:$AW$75,COLUMN($AW:$AW)-COLUMN($AH:$AH),FALSE),0))</f>
        <v>284</v>
      </c>
      <c r="Q2455" s="87" cm="1">
        <f t="array" ref="Q2455">IF($X2455="Non-local",VLOOKUP($E2455,$AI$40:$AW$44,COLUMN($AW:$AW)-COLUMN($AH:$AH),FALSE),IF($X2455="Unknown",VLOOKUP($E2455,$AI$47:$AW$51,COLUMN($AW:$AW)-COLUMN($AH:$AH),FALSE),0))</f>
        <v>701.10299999999995</v>
      </c>
      <c r="R2455" s="87" cm="1">
        <f t="array" ref="R2455">IF($X2455="Non-local",VLOOKUP($E2455,$AI$88:$AW$92,COLUMN($AW:$AW)-COLUMN($AH:$AH),FALSE),IF($X2455="Unknown",VLOOKUP($E2455,$AI$95:$AW$99,COLUMN($AW:$AW)-COLUMN($AH:$AH),FALSE),0))</f>
        <v>0.15773661179887363</v>
      </c>
      <c r="S2455" s="87" cm="1">
        <f t="array" ref="S2455">VLOOKUP($E2455,$AI$111:$AW$115,COLUMN($AW:$AW)-COLUMN($AH:$AH),FALSE)</f>
        <v>431.69321999999994</v>
      </c>
      <c r="T2455" s="104">
        <f t="shared" si="532"/>
        <v>0.4768910554907746</v>
      </c>
      <c r="U2455" s="104">
        <f t="shared" si="533"/>
        <v>1645.8425152200859</v>
      </c>
      <c r="V2455" s="87" cm="1">
        <f t="array" ref="V2455">VLOOKUP($E2455,$AI$118:$AW$122,COLUMN($AW:$AW)-COLUMN($AH:$AH),FALSE)</f>
        <v>0</v>
      </c>
      <c r="W2455" s="87" t="str">
        <f t="shared" si="537"/>
        <v>Domestic</v>
      </c>
      <c r="X2455" s="87" t="str">
        <f t="shared" si="538"/>
        <v>Non-local</v>
      </c>
      <c r="Y2455" s="104"/>
      <c r="Z2455" s="87" t="str">
        <f t="shared" si="534"/>
        <v>USA</v>
      </c>
      <c r="AA2455" s="87" t="str">
        <f t="shared" si="535"/>
        <v>USA</v>
      </c>
      <c r="AB2455" s="82" cm="1">
        <f t="array" ref="AB2455">VLOOKUP(B2455,'GDP per Capita'!$T$2:$V$4235,COLUMN('GDP per Capita'!$V:$V)-COLUMN('GDP per Capita'!$S:$S),FALSE)</f>
        <v>63809.64</v>
      </c>
      <c r="AC2455" s="82">
        <f t="shared" si="539"/>
        <v>63809.64</v>
      </c>
      <c r="AD2455" s="82">
        <f t="shared" si="540"/>
        <v>63809.64</v>
      </c>
      <c r="AE2455" s="88">
        <f t="shared" si="536"/>
        <v>2.5793007376629706E-2</v>
      </c>
    </row>
    <row r="2456" spans="1:31">
      <c r="A2456" s="77" t="s">
        <v>1282</v>
      </c>
      <c r="B2456" s="77">
        <v>2455</v>
      </c>
      <c r="C2456" s="77" t="s">
        <v>328</v>
      </c>
      <c r="D2456" s="77" t="s">
        <v>31</v>
      </c>
      <c r="E2456" s="77">
        <v>2018</v>
      </c>
      <c r="F2456" s="77">
        <v>52.269893599999897</v>
      </c>
      <c r="G2456" s="77">
        <v>4.4526856524901399</v>
      </c>
      <c r="H2456" s="77">
        <v>0</v>
      </c>
      <c r="I2456" s="77" t="s">
        <v>1626</v>
      </c>
      <c r="J2456" s="77">
        <v>39.739236400000003</v>
      </c>
      <c r="K2456" s="77">
        <v>-104.9848623</v>
      </c>
      <c r="L2456" s="77">
        <v>15472.175477057701</v>
      </c>
      <c r="M2456" s="77">
        <v>2.38408438765964</v>
      </c>
      <c r="N2456" s="77">
        <v>0</v>
      </c>
      <c r="O2456" s="77">
        <v>1624.5784250910599</v>
      </c>
      <c r="P2456" s="87" cm="1">
        <f t="array" ref="P2456">IF($X2456="Non-local",VLOOKUP($E2456,$AI$64:$AW$68,COLUMN($AW:$AW)-COLUMN($AH:$AH),FALSE),IF($X2456="Unknown",VLOOKUP($E2456,$AI$71:$AW$75,COLUMN($AW:$AW)-COLUMN($AH:$AH),FALSE),0))</f>
        <v>284</v>
      </c>
      <c r="Q2456" s="87" cm="1">
        <f t="array" ref="Q2456">IF($X2456="Non-local",VLOOKUP($E2456,$AI$40:$AW$44,COLUMN($AW:$AW)-COLUMN($AH:$AH),FALSE),IF($X2456="Unknown",VLOOKUP($E2456,$AI$47:$AW$51,COLUMN($AW:$AW)-COLUMN($AH:$AH),FALSE),0))</f>
        <v>701.10299999999995</v>
      </c>
      <c r="R2456" s="87" cm="1">
        <f t="array" ref="R2456">IF($X2456="Non-local",VLOOKUP($E2456,$AI$88:$AW$92,COLUMN($AW:$AW)-COLUMN($AH:$AH),FALSE),IF($X2456="Unknown",VLOOKUP($E2456,$AI$95:$AW$99,COLUMN($AW:$AW)-COLUMN($AH:$AH),FALSE),0))</f>
        <v>0.15773661179887363</v>
      </c>
      <c r="S2456" s="87" cm="1">
        <f t="array" ref="S2456">VLOOKUP($E2456,$AI$111:$AW$115,COLUMN($AW:$AW)-COLUMN($AH:$AH),FALSE)</f>
        <v>431.69321999999994</v>
      </c>
      <c r="T2456" s="104">
        <f t="shared" si="532"/>
        <v>2.5418209994585137</v>
      </c>
      <c r="U2456" s="104">
        <f t="shared" si="533"/>
        <v>3041.3746450910598</v>
      </c>
      <c r="V2456" s="87" cm="1">
        <f t="array" ref="V2456">VLOOKUP($E2456,$AI$118:$AW$122,COLUMN($AW:$AW)-COLUMN($AH:$AH),FALSE)</f>
        <v>0</v>
      </c>
      <c r="W2456" s="87" t="str">
        <f t="shared" si="537"/>
        <v>International</v>
      </c>
      <c r="X2456" s="87" t="str">
        <f t="shared" si="538"/>
        <v>Non-local</v>
      </c>
      <c r="Y2456" s="104"/>
      <c r="Z2456" s="87" t="str">
        <f t="shared" si="534"/>
        <v>Netherlands</v>
      </c>
      <c r="AA2456" s="87" t="str">
        <f t="shared" si="535"/>
        <v>Europe</v>
      </c>
      <c r="AB2456" s="82" cm="1">
        <f t="array" ref="AB2456">VLOOKUP(B2456,'GDP per Capita'!$T$2:$V$4235,COLUMN('GDP per Capita'!$V:$V)-COLUMN('GDP per Capita'!$S:$S),FALSE)</f>
        <v>53666.48</v>
      </c>
      <c r="AC2456" s="82">
        <f t="shared" si="539"/>
        <v>53666.48</v>
      </c>
      <c r="AD2456" s="82">
        <f t="shared" si="540"/>
        <v>53666.48</v>
      </c>
      <c r="AE2456" s="88">
        <f t="shared" si="536"/>
        <v>5.6671774356936766E-2</v>
      </c>
    </row>
    <row r="2457" spans="1:31">
      <c r="A2457" s="77" t="s">
        <v>1310</v>
      </c>
      <c r="B2457" s="77">
        <v>2456</v>
      </c>
      <c r="C2457" s="77" t="s">
        <v>29</v>
      </c>
      <c r="D2457" s="77" t="s">
        <v>29</v>
      </c>
      <c r="E2457" s="77">
        <v>2018</v>
      </c>
      <c r="F2457" s="77">
        <v>32.314035400000002</v>
      </c>
      <c r="G2457" s="77">
        <v>-106.7798078</v>
      </c>
      <c r="H2457" s="77">
        <v>0</v>
      </c>
      <c r="I2457" s="77" t="s">
        <v>1626</v>
      </c>
      <c r="J2457" s="77">
        <v>39.739236400000003</v>
      </c>
      <c r="K2457" s="77">
        <v>-104.9848623</v>
      </c>
      <c r="L2457" s="77">
        <v>1682.4401011039899</v>
      </c>
      <c r="M2457" s="77">
        <v>0.38378912620261002</v>
      </c>
      <c r="N2457" s="77">
        <v>0</v>
      </c>
      <c r="O2457" s="77">
        <v>323.028499411967</v>
      </c>
      <c r="P2457" s="87" cm="1">
        <f t="array" ref="P2457">IF($X2457="Non-local",VLOOKUP($E2457,$AI$64:$AW$68,COLUMN($AW:$AW)-COLUMN($AH:$AH),FALSE),IF($X2457="Unknown",VLOOKUP($E2457,$AI$71:$AW$75,COLUMN($AW:$AW)-COLUMN($AH:$AH),FALSE),0))</f>
        <v>284</v>
      </c>
      <c r="Q2457" s="87" cm="1">
        <f t="array" ref="Q2457">IF($X2457="Non-local",VLOOKUP($E2457,$AI$40:$AW$44,COLUMN($AW:$AW)-COLUMN($AH:$AH),FALSE),IF($X2457="Unknown",VLOOKUP($E2457,$AI$47:$AW$51,COLUMN($AW:$AW)-COLUMN($AH:$AH),FALSE),0))</f>
        <v>701.10299999999995</v>
      </c>
      <c r="R2457" s="87" cm="1">
        <f t="array" ref="R2457">IF($X2457="Non-local",VLOOKUP($E2457,$AI$88:$AW$92,COLUMN($AW:$AW)-COLUMN($AH:$AH),FALSE),IF($X2457="Unknown",VLOOKUP($E2457,$AI$95:$AW$99,COLUMN($AW:$AW)-COLUMN($AH:$AH),FALSE),0))</f>
        <v>0.15773661179887363</v>
      </c>
      <c r="S2457" s="87" cm="1">
        <f t="array" ref="S2457">VLOOKUP($E2457,$AI$111:$AW$115,COLUMN($AW:$AW)-COLUMN($AH:$AH),FALSE)</f>
        <v>431.69321999999994</v>
      </c>
      <c r="T2457" s="104">
        <f t="shared" si="532"/>
        <v>0.54152573800148363</v>
      </c>
      <c r="U2457" s="104">
        <f t="shared" si="533"/>
        <v>1739.824719411967</v>
      </c>
      <c r="V2457" s="87" cm="1">
        <f t="array" ref="V2457">VLOOKUP($E2457,$AI$118:$AW$122,COLUMN($AW:$AW)-COLUMN($AH:$AH),FALSE)</f>
        <v>0</v>
      </c>
      <c r="W2457" s="87" t="str">
        <f t="shared" si="537"/>
        <v>Domestic</v>
      </c>
      <c r="X2457" s="87" t="str">
        <f t="shared" si="538"/>
        <v>Non-local</v>
      </c>
      <c r="Y2457" s="104"/>
      <c r="Z2457" s="87" t="str">
        <f t="shared" si="534"/>
        <v>USA</v>
      </c>
      <c r="AA2457" s="87" t="str">
        <f t="shared" si="535"/>
        <v>USA</v>
      </c>
      <c r="AB2457" s="82" cm="1">
        <f t="array" ref="AB2457">VLOOKUP(B2457,'GDP per Capita'!$T$2:$V$4235,COLUMN('GDP per Capita'!$V:$V)-COLUMN('GDP per Capita'!$S:$S),FALSE)</f>
        <v>63809.64</v>
      </c>
      <c r="AC2457" s="82">
        <f t="shared" si="539"/>
        <v>63809.64</v>
      </c>
      <c r="AD2457" s="82">
        <f t="shared" si="540"/>
        <v>63809.64</v>
      </c>
      <c r="AE2457" s="88">
        <f t="shared" si="536"/>
        <v>2.7265860133546701E-2</v>
      </c>
    </row>
    <row r="2458" spans="1:31">
      <c r="A2458" s="77" t="s">
        <v>1132</v>
      </c>
      <c r="B2458" s="77">
        <v>2457</v>
      </c>
      <c r="C2458" s="77" t="s">
        <v>29</v>
      </c>
      <c r="D2458" s="77" t="s">
        <v>29</v>
      </c>
      <c r="E2458" s="77">
        <v>2018</v>
      </c>
      <c r="F2458" s="77">
        <v>39.777452500000003</v>
      </c>
      <c r="G2458" s="77">
        <v>-75.192379200000005</v>
      </c>
      <c r="H2458" s="77">
        <v>0</v>
      </c>
      <c r="I2458" s="77" t="s">
        <v>1626</v>
      </c>
      <c r="J2458" s="77">
        <v>39.739236400000003</v>
      </c>
      <c r="K2458" s="77">
        <v>-104.9848623</v>
      </c>
      <c r="L2458" s="77">
        <v>5069.5778560020899</v>
      </c>
      <c r="M2458" s="77">
        <v>0.88601509180543203</v>
      </c>
      <c r="N2458" s="77">
        <v>0</v>
      </c>
      <c r="O2458" s="77">
        <v>608.349342720251</v>
      </c>
      <c r="P2458" s="87" cm="1">
        <f t="array" ref="P2458">IF($X2458="Non-local",VLOOKUP($E2458,$AI$64:$AW$68,COLUMN($AW:$AW)-COLUMN($AH:$AH),FALSE),IF($X2458="Unknown",VLOOKUP($E2458,$AI$71:$AW$75,COLUMN($AW:$AW)-COLUMN($AH:$AH),FALSE),0))</f>
        <v>284</v>
      </c>
      <c r="Q2458" s="87" cm="1">
        <f t="array" ref="Q2458">IF($X2458="Non-local",VLOOKUP($E2458,$AI$40:$AW$44,COLUMN($AW:$AW)-COLUMN($AH:$AH),FALSE),IF($X2458="Unknown",VLOOKUP($E2458,$AI$47:$AW$51,COLUMN($AW:$AW)-COLUMN($AH:$AH),FALSE),0))</f>
        <v>701.10299999999995</v>
      </c>
      <c r="R2458" s="87" cm="1">
        <f t="array" ref="R2458">IF($X2458="Non-local",VLOOKUP($E2458,$AI$88:$AW$92,COLUMN($AW:$AW)-COLUMN($AH:$AH),FALSE),IF($X2458="Unknown",VLOOKUP($E2458,$AI$95:$AW$99,COLUMN($AW:$AW)-COLUMN($AH:$AH),FALSE),0))</f>
        <v>0.15773661179887363</v>
      </c>
      <c r="S2458" s="87" cm="1">
        <f t="array" ref="S2458">VLOOKUP($E2458,$AI$111:$AW$115,COLUMN($AW:$AW)-COLUMN($AH:$AH),FALSE)</f>
        <v>431.69321999999994</v>
      </c>
      <c r="T2458" s="104">
        <f t="shared" si="532"/>
        <v>1.0437517036043056</v>
      </c>
      <c r="U2458" s="104">
        <f t="shared" si="533"/>
        <v>2025.1455627202508</v>
      </c>
      <c r="V2458" s="87" cm="1">
        <f t="array" ref="V2458">VLOOKUP($E2458,$AI$118:$AW$122,COLUMN($AW:$AW)-COLUMN($AH:$AH),FALSE)</f>
        <v>0</v>
      </c>
      <c r="W2458" s="87" t="str">
        <f t="shared" si="537"/>
        <v>Domestic</v>
      </c>
      <c r="X2458" s="87" t="str">
        <f t="shared" si="538"/>
        <v>Non-local</v>
      </c>
      <c r="Y2458" s="104"/>
      <c r="Z2458" s="87" t="str">
        <f t="shared" si="534"/>
        <v>USA</v>
      </c>
      <c r="AA2458" s="87" t="str">
        <f t="shared" si="535"/>
        <v>USA</v>
      </c>
      <c r="AB2458" s="82" cm="1">
        <f t="array" ref="AB2458">VLOOKUP(B2458,'GDP per Capita'!$T$2:$V$4235,COLUMN('GDP per Capita'!$V:$V)-COLUMN('GDP per Capita'!$S:$S),FALSE)</f>
        <v>63809.64</v>
      </c>
      <c r="AC2458" s="82">
        <f t="shared" si="539"/>
        <v>63809.64</v>
      </c>
      <c r="AD2458" s="82">
        <f t="shared" si="540"/>
        <v>63809.64</v>
      </c>
      <c r="AE2458" s="88">
        <f t="shared" si="536"/>
        <v>3.1737298043371671E-2</v>
      </c>
    </row>
    <row r="2459" spans="1:31">
      <c r="A2459" s="77" t="s">
        <v>886</v>
      </c>
      <c r="B2459" s="77">
        <v>2458</v>
      </c>
      <c r="C2459" s="77" t="s">
        <v>29</v>
      </c>
      <c r="D2459" s="77" t="s">
        <v>29</v>
      </c>
      <c r="E2459" s="77">
        <v>2018</v>
      </c>
      <c r="F2459" s="77">
        <v>39.284749400000003</v>
      </c>
      <c r="G2459" s="77">
        <v>-76.620474639699793</v>
      </c>
      <c r="H2459" s="77">
        <v>0</v>
      </c>
      <c r="I2459" s="77" t="s">
        <v>1626</v>
      </c>
      <c r="J2459" s="77">
        <v>39.739236400000003</v>
      </c>
      <c r="K2459" s="77">
        <v>-104.9848623</v>
      </c>
      <c r="L2459" s="77">
        <v>4847.1652845491499</v>
      </c>
      <c r="M2459" s="77">
        <v>0.85606792474089199</v>
      </c>
      <c r="N2459" s="77">
        <v>0</v>
      </c>
      <c r="O2459" s="77">
        <v>581.659834145898</v>
      </c>
      <c r="P2459" s="87" cm="1">
        <f t="array" ref="P2459">IF($X2459="Non-local",VLOOKUP($E2459,$AI$64:$AW$68,COLUMN($AW:$AW)-COLUMN($AH:$AH),FALSE),IF($X2459="Unknown",VLOOKUP($E2459,$AI$71:$AW$75,COLUMN($AW:$AW)-COLUMN($AH:$AH),FALSE),0))</f>
        <v>284</v>
      </c>
      <c r="Q2459" s="87" cm="1">
        <f t="array" ref="Q2459">IF($X2459="Non-local",VLOOKUP($E2459,$AI$40:$AW$44,COLUMN($AW:$AW)-COLUMN($AH:$AH),FALSE),IF($X2459="Unknown",VLOOKUP($E2459,$AI$47:$AW$51,COLUMN($AW:$AW)-COLUMN($AH:$AH),FALSE),0))</f>
        <v>701.10299999999995</v>
      </c>
      <c r="R2459" s="87" cm="1">
        <f t="array" ref="R2459">IF($X2459="Non-local",VLOOKUP($E2459,$AI$88:$AW$92,COLUMN($AW:$AW)-COLUMN($AH:$AH),FALSE),IF($X2459="Unknown",VLOOKUP($E2459,$AI$95:$AW$99,COLUMN($AW:$AW)-COLUMN($AH:$AH),FALSE),0))</f>
        <v>0.15773661179887363</v>
      </c>
      <c r="S2459" s="87" cm="1">
        <f t="array" ref="S2459">VLOOKUP($E2459,$AI$111:$AW$115,COLUMN($AW:$AW)-COLUMN($AH:$AH),FALSE)</f>
        <v>431.69321999999994</v>
      </c>
      <c r="T2459" s="104">
        <f t="shared" si="532"/>
        <v>1.0138045365397657</v>
      </c>
      <c r="U2459" s="104">
        <f t="shared" si="533"/>
        <v>1998.456054145898</v>
      </c>
      <c r="V2459" s="87" cm="1">
        <f t="array" ref="V2459">VLOOKUP($E2459,$AI$118:$AW$122,COLUMN($AW:$AW)-COLUMN($AH:$AH),FALSE)</f>
        <v>0</v>
      </c>
      <c r="W2459" s="87" t="str">
        <f t="shared" si="537"/>
        <v>Domestic</v>
      </c>
      <c r="X2459" s="87" t="str">
        <f t="shared" si="538"/>
        <v>Non-local</v>
      </c>
      <c r="Y2459" s="104"/>
      <c r="Z2459" s="87" t="str">
        <f t="shared" si="534"/>
        <v>USA</v>
      </c>
      <c r="AA2459" s="87" t="str">
        <f t="shared" si="535"/>
        <v>USA</v>
      </c>
      <c r="AB2459" s="82" cm="1">
        <f t="array" ref="AB2459">VLOOKUP(B2459,'GDP per Capita'!$T$2:$V$4235,COLUMN('GDP per Capita'!$V:$V)-COLUMN('GDP per Capita'!$S:$S),FALSE)</f>
        <v>63809.64</v>
      </c>
      <c r="AC2459" s="82">
        <f t="shared" si="539"/>
        <v>63809.64</v>
      </c>
      <c r="AD2459" s="82">
        <f t="shared" si="540"/>
        <v>63809.64</v>
      </c>
      <c r="AE2459" s="88">
        <f t="shared" si="536"/>
        <v>3.1319030387037101E-2</v>
      </c>
    </row>
    <row r="2460" spans="1:31">
      <c r="A2460" s="77" t="s">
        <v>959</v>
      </c>
      <c r="B2460" s="77">
        <v>2459</v>
      </c>
      <c r="C2460" s="77" t="s">
        <v>29</v>
      </c>
      <c r="D2460" s="77" t="s">
        <v>29</v>
      </c>
      <c r="E2460" s="77">
        <v>2018</v>
      </c>
      <c r="F2460" s="77">
        <v>34.057285799999903</v>
      </c>
      <c r="G2460" s="77">
        <v>-106.8930799</v>
      </c>
      <c r="H2460" s="77">
        <v>0</v>
      </c>
      <c r="I2460" s="77" t="s">
        <v>1626</v>
      </c>
      <c r="J2460" s="77">
        <v>39.739236400000003</v>
      </c>
      <c r="K2460" s="77">
        <v>-104.9848623</v>
      </c>
      <c r="L2460" s="77">
        <v>1308.2902645192901</v>
      </c>
      <c r="M2460" s="77">
        <v>0.33438459507302898</v>
      </c>
      <c r="N2460" s="77">
        <v>0</v>
      </c>
      <c r="O2460" s="77">
        <v>251.19173078770501</v>
      </c>
      <c r="P2460" s="87" cm="1">
        <f t="array" ref="P2460">IF($X2460="Non-local",VLOOKUP($E2460,$AI$64:$AW$68,COLUMN($AW:$AW)-COLUMN($AH:$AH),FALSE),IF($X2460="Unknown",VLOOKUP($E2460,$AI$71:$AW$75,COLUMN($AW:$AW)-COLUMN($AH:$AH),FALSE),0))</f>
        <v>284</v>
      </c>
      <c r="Q2460" s="87" cm="1">
        <f t="array" ref="Q2460">IF($X2460="Non-local",VLOOKUP($E2460,$AI$40:$AW$44,COLUMN($AW:$AW)-COLUMN($AH:$AH),FALSE),IF($X2460="Unknown",VLOOKUP($E2460,$AI$47:$AW$51,COLUMN($AW:$AW)-COLUMN($AH:$AH),FALSE),0))</f>
        <v>701.10299999999995</v>
      </c>
      <c r="R2460" s="87" cm="1">
        <f t="array" ref="R2460">IF($X2460="Non-local",VLOOKUP($E2460,$AI$88:$AW$92,COLUMN($AW:$AW)-COLUMN($AH:$AH),FALSE),IF($X2460="Unknown",VLOOKUP($E2460,$AI$95:$AW$99,COLUMN($AW:$AW)-COLUMN($AH:$AH),FALSE),0))</f>
        <v>0.15773661179887363</v>
      </c>
      <c r="S2460" s="87" cm="1">
        <f t="array" ref="S2460">VLOOKUP($E2460,$AI$111:$AW$115,COLUMN($AW:$AW)-COLUMN($AH:$AH),FALSE)</f>
        <v>431.69321999999994</v>
      </c>
      <c r="T2460" s="104">
        <f t="shared" si="532"/>
        <v>0.49212120687190264</v>
      </c>
      <c r="U2460" s="104">
        <f t="shared" si="533"/>
        <v>1667.9879507877047</v>
      </c>
      <c r="V2460" s="87" cm="1">
        <f t="array" ref="V2460">VLOOKUP($E2460,$AI$118:$AW$122,COLUMN($AW:$AW)-COLUMN($AH:$AH),FALSE)</f>
        <v>0</v>
      </c>
      <c r="W2460" s="87" t="str">
        <f t="shared" si="537"/>
        <v>Domestic</v>
      </c>
      <c r="X2460" s="87" t="str">
        <f t="shared" si="538"/>
        <v>Non-local</v>
      </c>
      <c r="Y2460" s="104"/>
      <c r="Z2460" s="87" t="str">
        <f t="shared" si="534"/>
        <v>USA</v>
      </c>
      <c r="AA2460" s="87" t="str">
        <f t="shared" si="535"/>
        <v>USA</v>
      </c>
      <c r="AB2460" s="82" cm="1">
        <f t="array" ref="AB2460">VLOOKUP(B2460,'GDP per Capita'!$T$2:$V$4235,COLUMN('GDP per Capita'!$V:$V)-COLUMN('GDP per Capita'!$S:$S),FALSE)</f>
        <v>63809.64</v>
      </c>
      <c r="AC2460" s="82">
        <f t="shared" si="539"/>
        <v>63809.64</v>
      </c>
      <c r="AD2460" s="82">
        <f t="shared" si="540"/>
        <v>63809.64</v>
      </c>
      <c r="AE2460" s="88">
        <f t="shared" si="536"/>
        <v>2.6140062078201735E-2</v>
      </c>
    </row>
    <row r="2461" spans="1:31">
      <c r="A2461" s="77" t="s">
        <v>1671</v>
      </c>
      <c r="B2461" s="77">
        <v>2460</v>
      </c>
      <c r="C2461" s="77" t="s">
        <v>29</v>
      </c>
      <c r="D2461" s="77" t="s">
        <v>29</v>
      </c>
      <c r="E2461" s="77">
        <v>2018</v>
      </c>
      <c r="F2461" s="77">
        <v>35.389973400000002</v>
      </c>
      <c r="G2461" s="77">
        <v>-120.60905700000001</v>
      </c>
      <c r="H2461" s="77">
        <v>0</v>
      </c>
      <c r="I2461" s="77" t="s">
        <v>1626</v>
      </c>
      <c r="J2461" s="77">
        <v>39.739236400000003</v>
      </c>
      <c r="K2461" s="77">
        <v>-104.9848623</v>
      </c>
      <c r="L2461" s="77">
        <v>2914.4110776694702</v>
      </c>
      <c r="M2461" s="77">
        <v>0.54929948742026902</v>
      </c>
      <c r="N2461" s="77">
        <v>0</v>
      </c>
      <c r="O2461" s="77">
        <v>559.56692691253897</v>
      </c>
      <c r="P2461" s="87" cm="1">
        <f t="array" ref="P2461">IF($X2461="Non-local",VLOOKUP($E2461,$AI$64:$AW$68,COLUMN($AW:$AW)-COLUMN($AH:$AH),FALSE),IF($X2461="Unknown",VLOOKUP($E2461,$AI$71:$AW$75,COLUMN($AW:$AW)-COLUMN($AH:$AH),FALSE),0))</f>
        <v>284</v>
      </c>
      <c r="Q2461" s="87" cm="1">
        <f t="array" ref="Q2461">IF($X2461="Non-local",VLOOKUP($E2461,$AI$40:$AW$44,COLUMN($AW:$AW)-COLUMN($AH:$AH),FALSE),IF($X2461="Unknown",VLOOKUP($E2461,$AI$47:$AW$51,COLUMN($AW:$AW)-COLUMN($AH:$AH),FALSE),0))</f>
        <v>701.10299999999995</v>
      </c>
      <c r="R2461" s="87" cm="1">
        <f t="array" ref="R2461">IF($X2461="Non-local",VLOOKUP($E2461,$AI$88:$AW$92,COLUMN($AW:$AW)-COLUMN($AH:$AH),FALSE),IF($X2461="Unknown",VLOOKUP($E2461,$AI$95:$AW$99,COLUMN($AW:$AW)-COLUMN($AH:$AH),FALSE),0))</f>
        <v>0.15773661179887363</v>
      </c>
      <c r="S2461" s="87" cm="1">
        <f t="array" ref="S2461">VLOOKUP($E2461,$AI$111:$AW$115,COLUMN($AW:$AW)-COLUMN($AH:$AH),FALSE)</f>
        <v>431.69321999999994</v>
      </c>
      <c r="T2461" s="104">
        <f t="shared" si="532"/>
        <v>0.70703609921914268</v>
      </c>
      <c r="U2461" s="104">
        <f t="shared" si="533"/>
        <v>1976.3631469125387</v>
      </c>
      <c r="V2461" s="87" cm="1">
        <f t="array" ref="V2461">VLOOKUP($E2461,$AI$118:$AW$122,COLUMN($AW:$AW)-COLUMN($AH:$AH),FALSE)</f>
        <v>0</v>
      </c>
      <c r="W2461" s="87" t="str">
        <f t="shared" si="537"/>
        <v>Domestic</v>
      </c>
      <c r="X2461" s="87" t="str">
        <f t="shared" si="538"/>
        <v>Non-local</v>
      </c>
      <c r="Y2461" s="104"/>
      <c r="Z2461" s="87" t="str">
        <f t="shared" si="534"/>
        <v>USA</v>
      </c>
      <c r="AA2461" s="87" t="str">
        <f t="shared" si="535"/>
        <v>USA</v>
      </c>
      <c r="AB2461" s="82" cm="1">
        <f t="array" ref="AB2461">VLOOKUP(B2461,'GDP per Capita'!$T$2:$V$4235,COLUMN('GDP per Capita'!$V:$V)-COLUMN('GDP per Capita'!$S:$S),FALSE)</f>
        <v>63809.64</v>
      </c>
      <c r="AC2461" s="82">
        <f t="shared" si="539"/>
        <v>63809.64</v>
      </c>
      <c r="AD2461" s="82">
        <f t="shared" si="540"/>
        <v>63809.64</v>
      </c>
      <c r="AE2461" s="88">
        <f t="shared" si="536"/>
        <v>3.0972798889204494E-2</v>
      </c>
    </row>
    <row r="2462" spans="1:31">
      <c r="A2462" s="77" t="s">
        <v>1640</v>
      </c>
      <c r="B2462" s="77">
        <v>2461</v>
      </c>
      <c r="C2462" s="77" t="s">
        <v>29</v>
      </c>
      <c r="D2462" s="77" t="s">
        <v>29</v>
      </c>
      <c r="E2462" s="77">
        <v>2018</v>
      </c>
      <c r="F2462" s="77">
        <v>40.167211700000003</v>
      </c>
      <c r="G2462" s="77">
        <v>-105.1019287</v>
      </c>
      <c r="H2462" s="77">
        <v>1</v>
      </c>
      <c r="I2462" s="77" t="s">
        <v>1626</v>
      </c>
      <c r="J2462" s="77">
        <v>39.739236400000003</v>
      </c>
      <c r="K2462" s="77">
        <v>-104.9848623</v>
      </c>
      <c r="L2462" s="77">
        <v>97.247309909782402</v>
      </c>
      <c r="M2462" s="77">
        <v>0</v>
      </c>
      <c r="N2462" s="77">
        <v>0</v>
      </c>
      <c r="O2462" s="77">
        <v>0</v>
      </c>
      <c r="P2462" s="87" cm="1">
        <f t="array" ref="P2462">IF($X2462="Non-local",VLOOKUP($E2462,$AI$64:$AW$68,COLUMN($AW:$AW)-COLUMN($AH:$AH),FALSE),IF($X2462="Unknown",VLOOKUP($E2462,$AI$71:$AW$75,COLUMN($AW:$AW)-COLUMN($AH:$AH),FALSE),0))</f>
        <v>0</v>
      </c>
      <c r="Q2462" s="87" cm="1">
        <f t="array" ref="Q2462">IF($X2462="Non-local",VLOOKUP($E2462,$AI$40:$AW$44,COLUMN($AW:$AW)-COLUMN($AH:$AH),FALSE),IF($X2462="Unknown",VLOOKUP($E2462,$AI$47:$AW$51,COLUMN($AW:$AW)-COLUMN($AH:$AH),FALSE),0))</f>
        <v>0</v>
      </c>
      <c r="R2462" s="87" cm="1">
        <f t="array" ref="R2462">IF($X2462="Non-local",VLOOKUP($E2462,$AI$88:$AW$92,COLUMN($AW:$AW)-COLUMN($AH:$AH),FALSE),IF($X2462="Unknown",VLOOKUP($E2462,$AI$95:$AW$99,COLUMN($AW:$AW)-COLUMN($AH:$AH),FALSE),0))</f>
        <v>0</v>
      </c>
      <c r="S2462" s="87" cm="1">
        <f t="array" ref="S2462">VLOOKUP($E2462,$AI$111:$AW$115,COLUMN($AW:$AW)-COLUMN($AH:$AH),FALSE)</f>
        <v>431.69321999999994</v>
      </c>
      <c r="T2462" s="104">
        <f t="shared" si="532"/>
        <v>0</v>
      </c>
      <c r="U2462" s="104">
        <f t="shared" si="533"/>
        <v>431.69321999999994</v>
      </c>
      <c r="V2462" s="87" cm="1">
        <f t="array" ref="V2462">VLOOKUP($E2462,$AI$118:$AW$122,COLUMN($AW:$AW)-COLUMN($AH:$AH),FALSE)</f>
        <v>0</v>
      </c>
      <c r="W2462" s="87" t="str">
        <f t="shared" si="537"/>
        <v>Domestic</v>
      </c>
      <c r="X2462" s="87" t="str">
        <f t="shared" si="538"/>
        <v>Local</v>
      </c>
      <c r="Y2462" s="104"/>
      <c r="Z2462" s="87" t="str">
        <f t="shared" si="534"/>
        <v>USA</v>
      </c>
      <c r="AA2462" s="87" t="str">
        <f t="shared" si="535"/>
        <v>USA</v>
      </c>
      <c r="AB2462" s="82" cm="1">
        <f t="array" ref="AB2462">VLOOKUP(B2462,'GDP per Capita'!$T$2:$V$4235,COLUMN('GDP per Capita'!$V:$V)-COLUMN('GDP per Capita'!$S:$S),FALSE)</f>
        <v>63809.64</v>
      </c>
      <c r="AC2462" s="82">
        <f t="shared" si="539"/>
        <v>63809.64</v>
      </c>
      <c r="AD2462" s="82">
        <f t="shared" si="540"/>
        <v>63809.64</v>
      </c>
      <c r="AE2462" s="88">
        <f t="shared" si="536"/>
        <v>6.7653291885050593E-3</v>
      </c>
    </row>
    <row r="2463" spans="1:31">
      <c r="A2463" s="77" t="s">
        <v>1437</v>
      </c>
      <c r="B2463" s="77">
        <v>2462</v>
      </c>
      <c r="C2463" s="77" t="s">
        <v>29</v>
      </c>
      <c r="D2463" s="77" t="s">
        <v>29</v>
      </c>
      <c r="E2463" s="77">
        <v>2018</v>
      </c>
      <c r="F2463" s="77">
        <v>43.970245299999902</v>
      </c>
      <c r="G2463" s="77">
        <v>-71.874262599999994</v>
      </c>
      <c r="H2463" s="77">
        <v>0</v>
      </c>
      <c r="I2463" s="77" t="s">
        <v>1626</v>
      </c>
      <c r="J2463" s="77">
        <v>39.739236400000003</v>
      </c>
      <c r="K2463" s="77">
        <v>-104.9848623</v>
      </c>
      <c r="L2463" s="77">
        <v>5526.4681741231097</v>
      </c>
      <c r="M2463" s="77">
        <v>0.947807444692086</v>
      </c>
      <c r="N2463" s="77">
        <v>0</v>
      </c>
      <c r="O2463" s="77">
        <v>663.17618089477401</v>
      </c>
      <c r="P2463" s="87" cm="1">
        <f t="array" ref="P2463">IF($X2463="Non-local",VLOOKUP($E2463,$AI$64:$AW$68,COLUMN($AW:$AW)-COLUMN($AH:$AH),FALSE),IF($X2463="Unknown",VLOOKUP($E2463,$AI$71:$AW$75,COLUMN($AW:$AW)-COLUMN($AH:$AH),FALSE),0))</f>
        <v>284</v>
      </c>
      <c r="Q2463" s="87" cm="1">
        <f t="array" ref="Q2463">IF($X2463="Non-local",VLOOKUP($E2463,$AI$40:$AW$44,COLUMN($AW:$AW)-COLUMN($AH:$AH),FALSE),IF($X2463="Unknown",VLOOKUP($E2463,$AI$47:$AW$51,COLUMN($AW:$AW)-COLUMN($AH:$AH),FALSE),0))</f>
        <v>701.10299999999995</v>
      </c>
      <c r="R2463" s="87" cm="1">
        <f t="array" ref="R2463">IF($X2463="Non-local",VLOOKUP($E2463,$AI$88:$AW$92,COLUMN($AW:$AW)-COLUMN($AH:$AH),FALSE),IF($X2463="Unknown",VLOOKUP($E2463,$AI$95:$AW$99,COLUMN($AW:$AW)-COLUMN($AH:$AH),FALSE),0))</f>
        <v>0.15773661179887363</v>
      </c>
      <c r="S2463" s="87" cm="1">
        <f t="array" ref="S2463">VLOOKUP($E2463,$AI$111:$AW$115,COLUMN($AW:$AW)-COLUMN($AH:$AH),FALSE)</f>
        <v>431.69321999999994</v>
      </c>
      <c r="T2463" s="104">
        <f t="shared" si="532"/>
        <v>1.1055440564909595</v>
      </c>
      <c r="U2463" s="104">
        <f t="shared" si="533"/>
        <v>2079.9724008947742</v>
      </c>
      <c r="V2463" s="87" cm="1">
        <f t="array" ref="V2463">VLOOKUP($E2463,$AI$118:$AW$122,COLUMN($AW:$AW)-COLUMN($AH:$AH),FALSE)</f>
        <v>0</v>
      </c>
      <c r="W2463" s="87" t="str">
        <f t="shared" si="537"/>
        <v>Domestic</v>
      </c>
      <c r="X2463" s="87" t="str">
        <f t="shared" si="538"/>
        <v>Non-local</v>
      </c>
      <c r="Y2463" s="104"/>
      <c r="Z2463" s="87" t="str">
        <f t="shared" si="534"/>
        <v>USA</v>
      </c>
      <c r="AA2463" s="87" t="str">
        <f t="shared" si="535"/>
        <v>USA</v>
      </c>
      <c r="AB2463" s="82" cm="1">
        <f t="array" ref="AB2463">VLOOKUP(B2463,'GDP per Capita'!$T$2:$V$4235,COLUMN('GDP per Capita'!$V:$V)-COLUMN('GDP per Capita'!$S:$S),FALSE)</f>
        <v>63809.64</v>
      </c>
      <c r="AC2463" s="82">
        <f t="shared" si="539"/>
        <v>63809.64</v>
      </c>
      <c r="AD2463" s="82">
        <f t="shared" si="540"/>
        <v>63809.64</v>
      </c>
      <c r="AE2463" s="88">
        <f t="shared" si="536"/>
        <v>3.2596523047219418E-2</v>
      </c>
    </row>
    <row r="2464" spans="1:31">
      <c r="A2464" s="77" t="s">
        <v>911</v>
      </c>
      <c r="B2464" s="77">
        <v>2463</v>
      </c>
      <c r="C2464" s="77" t="s">
        <v>29</v>
      </c>
      <c r="D2464" s="77" t="s">
        <v>29</v>
      </c>
      <c r="E2464" s="77">
        <v>2018</v>
      </c>
      <c r="F2464" s="77">
        <v>42.3750997</v>
      </c>
      <c r="G2464" s="77">
        <v>-71.105615700000001</v>
      </c>
      <c r="H2464" s="77">
        <v>0</v>
      </c>
      <c r="I2464" s="77" t="s">
        <v>1626</v>
      </c>
      <c r="J2464" s="77">
        <v>39.739236400000003</v>
      </c>
      <c r="K2464" s="77">
        <v>-104.9848623</v>
      </c>
      <c r="L2464" s="77">
        <v>5673.7124855905204</v>
      </c>
      <c r="M2464" s="77">
        <v>0.96779995620830905</v>
      </c>
      <c r="N2464" s="77">
        <v>0</v>
      </c>
      <c r="O2464" s="77">
        <v>680.845498270863</v>
      </c>
      <c r="P2464" s="87" cm="1">
        <f t="array" ref="P2464">IF($X2464="Non-local",VLOOKUP($E2464,$AI$64:$AW$68,COLUMN($AW:$AW)-COLUMN($AH:$AH),FALSE),IF($X2464="Unknown",VLOOKUP($E2464,$AI$71:$AW$75,COLUMN($AW:$AW)-COLUMN($AH:$AH),FALSE),0))</f>
        <v>284</v>
      </c>
      <c r="Q2464" s="87" cm="1">
        <f t="array" ref="Q2464">IF($X2464="Non-local",VLOOKUP($E2464,$AI$40:$AW$44,COLUMN($AW:$AW)-COLUMN($AH:$AH),FALSE),IF($X2464="Unknown",VLOOKUP($E2464,$AI$47:$AW$51,COLUMN($AW:$AW)-COLUMN($AH:$AH),FALSE),0))</f>
        <v>701.10299999999995</v>
      </c>
      <c r="R2464" s="87" cm="1">
        <f t="array" ref="R2464">IF($X2464="Non-local",VLOOKUP($E2464,$AI$88:$AW$92,COLUMN($AW:$AW)-COLUMN($AH:$AH),FALSE),IF($X2464="Unknown",VLOOKUP($E2464,$AI$95:$AW$99,COLUMN($AW:$AW)-COLUMN($AH:$AH),FALSE),0))</f>
        <v>0.15773661179887363</v>
      </c>
      <c r="S2464" s="87" cm="1">
        <f t="array" ref="S2464">VLOOKUP($E2464,$AI$111:$AW$115,COLUMN($AW:$AW)-COLUMN($AH:$AH),FALSE)</f>
        <v>431.69321999999994</v>
      </c>
      <c r="T2464" s="104">
        <f t="shared" si="532"/>
        <v>1.1255365680071827</v>
      </c>
      <c r="U2464" s="104">
        <f t="shared" si="533"/>
        <v>2097.6417182708628</v>
      </c>
      <c r="V2464" s="87" cm="1">
        <f t="array" ref="V2464">VLOOKUP($E2464,$AI$118:$AW$122,COLUMN($AW:$AW)-COLUMN($AH:$AH),FALSE)</f>
        <v>0</v>
      </c>
      <c r="W2464" s="87" t="str">
        <f t="shared" si="537"/>
        <v>Domestic</v>
      </c>
      <c r="X2464" s="87" t="str">
        <f t="shared" si="538"/>
        <v>Non-local</v>
      </c>
      <c r="Y2464" s="104"/>
      <c r="Z2464" s="87" t="str">
        <f t="shared" si="534"/>
        <v>USA</v>
      </c>
      <c r="AA2464" s="87" t="str">
        <f t="shared" si="535"/>
        <v>USA</v>
      </c>
      <c r="AB2464" s="82" cm="1">
        <f t="array" ref="AB2464">VLOOKUP(B2464,'GDP per Capita'!$T$2:$V$4235,COLUMN('GDP per Capita'!$V:$V)-COLUMN('GDP per Capita'!$S:$S),FALSE)</f>
        <v>63809.64</v>
      </c>
      <c r="AC2464" s="82">
        <f t="shared" si="539"/>
        <v>63809.64</v>
      </c>
      <c r="AD2464" s="82">
        <f t="shared" si="540"/>
        <v>63809.64</v>
      </c>
      <c r="AE2464" s="88">
        <f t="shared" si="536"/>
        <v>3.2873429755611576E-2</v>
      </c>
    </row>
    <row r="2465" spans="1:31">
      <c r="A2465" s="77" t="s">
        <v>1011</v>
      </c>
      <c r="B2465" s="77">
        <v>2464</v>
      </c>
      <c r="C2465" s="77" t="s">
        <v>29</v>
      </c>
      <c r="D2465" s="77" t="s">
        <v>29</v>
      </c>
      <c r="E2465" s="77">
        <v>2018</v>
      </c>
      <c r="F2465" s="77">
        <v>40.102554999999903</v>
      </c>
      <c r="G2465" s="77">
        <v>-105.36320790000001</v>
      </c>
      <c r="H2465" s="77">
        <v>1</v>
      </c>
      <c r="I2465" s="77" t="s">
        <v>1626</v>
      </c>
      <c r="J2465" s="77">
        <v>39.739236400000003</v>
      </c>
      <c r="K2465" s="77">
        <v>-104.9848623</v>
      </c>
      <c r="L2465" s="77">
        <v>103.404289622392</v>
      </c>
      <c r="M2465" s="77">
        <v>0</v>
      </c>
      <c r="N2465" s="77">
        <v>0</v>
      </c>
      <c r="O2465" s="77">
        <v>0</v>
      </c>
      <c r="P2465" s="87" cm="1">
        <f t="array" ref="P2465">IF($X2465="Non-local",VLOOKUP($E2465,$AI$64:$AW$68,COLUMN($AW:$AW)-COLUMN($AH:$AH),FALSE),IF($X2465="Unknown",VLOOKUP($E2465,$AI$71:$AW$75,COLUMN($AW:$AW)-COLUMN($AH:$AH),FALSE),0))</f>
        <v>0</v>
      </c>
      <c r="Q2465" s="87" cm="1">
        <f t="array" ref="Q2465">IF($X2465="Non-local",VLOOKUP($E2465,$AI$40:$AW$44,COLUMN($AW:$AW)-COLUMN($AH:$AH),FALSE),IF($X2465="Unknown",VLOOKUP($E2465,$AI$47:$AW$51,COLUMN($AW:$AW)-COLUMN($AH:$AH),FALSE),0))</f>
        <v>0</v>
      </c>
      <c r="R2465" s="87" cm="1">
        <f t="array" ref="R2465">IF($X2465="Non-local",VLOOKUP($E2465,$AI$88:$AW$92,COLUMN($AW:$AW)-COLUMN($AH:$AH),FALSE),IF($X2465="Unknown",VLOOKUP($E2465,$AI$95:$AW$99,COLUMN($AW:$AW)-COLUMN($AH:$AH),FALSE),0))</f>
        <v>0</v>
      </c>
      <c r="S2465" s="87" cm="1">
        <f t="array" ref="S2465">VLOOKUP($E2465,$AI$111:$AW$115,COLUMN($AW:$AW)-COLUMN($AH:$AH),FALSE)</f>
        <v>431.69321999999994</v>
      </c>
      <c r="T2465" s="104">
        <f t="shared" si="532"/>
        <v>0</v>
      </c>
      <c r="U2465" s="104">
        <f t="shared" si="533"/>
        <v>431.69321999999994</v>
      </c>
      <c r="V2465" s="87" cm="1">
        <f t="array" ref="V2465">VLOOKUP($E2465,$AI$118:$AW$122,COLUMN($AW:$AW)-COLUMN($AH:$AH),FALSE)</f>
        <v>0</v>
      </c>
      <c r="W2465" s="87" t="str">
        <f t="shared" si="537"/>
        <v>Domestic</v>
      </c>
      <c r="X2465" s="87" t="str">
        <f t="shared" si="538"/>
        <v>Local</v>
      </c>
      <c r="Y2465" s="104"/>
      <c r="Z2465" s="87" t="str">
        <f t="shared" si="534"/>
        <v>USA</v>
      </c>
      <c r="AA2465" s="87" t="str">
        <f t="shared" si="535"/>
        <v>USA</v>
      </c>
      <c r="AB2465" s="82" cm="1">
        <f t="array" ref="AB2465">VLOOKUP(B2465,'GDP per Capita'!$T$2:$V$4235,COLUMN('GDP per Capita'!$V:$V)-COLUMN('GDP per Capita'!$S:$S),FALSE)</f>
        <v>63809.64</v>
      </c>
      <c r="AC2465" s="82">
        <f t="shared" si="539"/>
        <v>63809.64</v>
      </c>
      <c r="AD2465" s="82">
        <f t="shared" si="540"/>
        <v>63809.64</v>
      </c>
      <c r="AE2465" s="88">
        <f t="shared" si="536"/>
        <v>6.7653291885050593E-3</v>
      </c>
    </row>
    <row r="2466" spans="1:31">
      <c r="A2466" s="77" t="s">
        <v>886</v>
      </c>
      <c r="B2466" s="77">
        <v>2465</v>
      </c>
      <c r="C2466" s="77" t="s">
        <v>29</v>
      </c>
      <c r="D2466" s="77" t="s">
        <v>29</v>
      </c>
      <c r="E2466" s="77">
        <v>2018</v>
      </c>
      <c r="F2466" s="77">
        <v>39.284749400000003</v>
      </c>
      <c r="G2466" s="77">
        <v>-76.620474639699793</v>
      </c>
      <c r="H2466" s="77">
        <v>0</v>
      </c>
      <c r="I2466" s="77" t="s">
        <v>1626</v>
      </c>
      <c r="J2466" s="77">
        <v>39.739236400000003</v>
      </c>
      <c r="K2466" s="77">
        <v>-104.9848623</v>
      </c>
      <c r="L2466" s="77">
        <v>4847.1652845491499</v>
      </c>
      <c r="M2466" s="77">
        <v>0.85606792474089199</v>
      </c>
      <c r="N2466" s="77">
        <v>0</v>
      </c>
      <c r="O2466" s="77">
        <v>581.659834145898</v>
      </c>
      <c r="P2466" s="87" cm="1">
        <f t="array" ref="P2466">IF($X2466="Non-local",VLOOKUP($E2466,$AI$64:$AW$68,COLUMN($AW:$AW)-COLUMN($AH:$AH),FALSE),IF($X2466="Unknown",VLOOKUP($E2466,$AI$71:$AW$75,COLUMN($AW:$AW)-COLUMN($AH:$AH),FALSE),0))</f>
        <v>284</v>
      </c>
      <c r="Q2466" s="87" cm="1">
        <f t="array" ref="Q2466">IF($X2466="Non-local",VLOOKUP($E2466,$AI$40:$AW$44,COLUMN($AW:$AW)-COLUMN($AH:$AH),FALSE),IF($X2466="Unknown",VLOOKUP($E2466,$AI$47:$AW$51,COLUMN($AW:$AW)-COLUMN($AH:$AH),FALSE),0))</f>
        <v>701.10299999999995</v>
      </c>
      <c r="R2466" s="87" cm="1">
        <f t="array" ref="R2466">IF($X2466="Non-local",VLOOKUP($E2466,$AI$88:$AW$92,COLUMN($AW:$AW)-COLUMN($AH:$AH),FALSE),IF($X2466="Unknown",VLOOKUP($E2466,$AI$95:$AW$99,COLUMN($AW:$AW)-COLUMN($AH:$AH),FALSE),0))</f>
        <v>0.15773661179887363</v>
      </c>
      <c r="S2466" s="87" cm="1">
        <f t="array" ref="S2466">VLOOKUP($E2466,$AI$111:$AW$115,COLUMN($AW:$AW)-COLUMN($AH:$AH),FALSE)</f>
        <v>431.69321999999994</v>
      </c>
      <c r="T2466" s="104">
        <f t="shared" si="532"/>
        <v>1.0138045365397657</v>
      </c>
      <c r="U2466" s="104">
        <f t="shared" si="533"/>
        <v>1998.456054145898</v>
      </c>
      <c r="V2466" s="87" cm="1">
        <f t="array" ref="V2466">VLOOKUP($E2466,$AI$118:$AW$122,COLUMN($AW:$AW)-COLUMN($AH:$AH),FALSE)</f>
        <v>0</v>
      </c>
      <c r="W2466" s="87" t="str">
        <f t="shared" si="537"/>
        <v>Domestic</v>
      </c>
      <c r="X2466" s="87" t="str">
        <f t="shared" si="538"/>
        <v>Non-local</v>
      </c>
      <c r="Y2466" s="104"/>
      <c r="Z2466" s="87" t="str">
        <f t="shared" si="534"/>
        <v>USA</v>
      </c>
      <c r="AA2466" s="87" t="str">
        <f t="shared" si="535"/>
        <v>USA</v>
      </c>
      <c r="AB2466" s="82" cm="1">
        <f t="array" ref="AB2466">VLOOKUP(B2466,'GDP per Capita'!$T$2:$V$4235,COLUMN('GDP per Capita'!$V:$V)-COLUMN('GDP per Capita'!$S:$S),FALSE)</f>
        <v>63809.64</v>
      </c>
      <c r="AC2466" s="82">
        <f t="shared" si="539"/>
        <v>63809.64</v>
      </c>
      <c r="AD2466" s="82">
        <f t="shared" si="540"/>
        <v>63809.64</v>
      </c>
      <c r="AE2466" s="88">
        <f t="shared" si="536"/>
        <v>3.1319030387037101E-2</v>
      </c>
    </row>
    <row r="2467" spans="1:31">
      <c r="A2467" s="77" t="s">
        <v>886</v>
      </c>
      <c r="B2467" s="77">
        <v>2466</v>
      </c>
      <c r="C2467" s="77" t="s">
        <v>29</v>
      </c>
      <c r="D2467" s="77" t="s">
        <v>29</v>
      </c>
      <c r="E2467" s="77">
        <v>2018</v>
      </c>
      <c r="F2467" s="77">
        <v>39.284749400000003</v>
      </c>
      <c r="G2467" s="77">
        <v>-76.620474639699793</v>
      </c>
      <c r="H2467" s="77">
        <v>0</v>
      </c>
      <c r="I2467" s="77" t="s">
        <v>1626</v>
      </c>
      <c r="J2467" s="77">
        <v>39.739236400000003</v>
      </c>
      <c r="K2467" s="77">
        <v>-104.9848623</v>
      </c>
      <c r="L2467" s="77">
        <v>4847.1652845491499</v>
      </c>
      <c r="M2467" s="77">
        <v>0.85606792474089199</v>
      </c>
      <c r="N2467" s="77">
        <v>0</v>
      </c>
      <c r="O2467" s="77">
        <v>581.659834145898</v>
      </c>
      <c r="P2467" s="87" cm="1">
        <f t="array" ref="P2467">IF($X2467="Non-local",VLOOKUP($E2467,$AI$64:$AW$68,COLUMN($AW:$AW)-COLUMN($AH:$AH),FALSE),IF($X2467="Unknown",VLOOKUP($E2467,$AI$71:$AW$75,COLUMN($AW:$AW)-COLUMN($AH:$AH),FALSE),0))</f>
        <v>284</v>
      </c>
      <c r="Q2467" s="87" cm="1">
        <f t="array" ref="Q2467">IF($X2467="Non-local",VLOOKUP($E2467,$AI$40:$AW$44,COLUMN($AW:$AW)-COLUMN($AH:$AH),FALSE),IF($X2467="Unknown",VLOOKUP($E2467,$AI$47:$AW$51,COLUMN($AW:$AW)-COLUMN($AH:$AH),FALSE),0))</f>
        <v>701.10299999999995</v>
      </c>
      <c r="R2467" s="87" cm="1">
        <f t="array" ref="R2467">IF($X2467="Non-local",VLOOKUP($E2467,$AI$88:$AW$92,COLUMN($AW:$AW)-COLUMN($AH:$AH),FALSE),IF($X2467="Unknown",VLOOKUP($E2467,$AI$95:$AW$99,COLUMN($AW:$AW)-COLUMN($AH:$AH),FALSE),0))</f>
        <v>0.15773661179887363</v>
      </c>
      <c r="S2467" s="87" cm="1">
        <f t="array" ref="S2467">VLOOKUP($E2467,$AI$111:$AW$115,COLUMN($AW:$AW)-COLUMN($AH:$AH),FALSE)</f>
        <v>431.69321999999994</v>
      </c>
      <c r="T2467" s="104">
        <f t="shared" si="532"/>
        <v>1.0138045365397657</v>
      </c>
      <c r="U2467" s="104">
        <f t="shared" si="533"/>
        <v>1998.456054145898</v>
      </c>
      <c r="V2467" s="87" cm="1">
        <f t="array" ref="V2467">VLOOKUP($E2467,$AI$118:$AW$122,COLUMN($AW:$AW)-COLUMN($AH:$AH),FALSE)</f>
        <v>0</v>
      </c>
      <c r="W2467" s="87" t="str">
        <f t="shared" si="537"/>
        <v>Domestic</v>
      </c>
      <c r="X2467" s="87" t="str">
        <f t="shared" si="538"/>
        <v>Non-local</v>
      </c>
      <c r="Y2467" s="104"/>
      <c r="Z2467" s="87" t="str">
        <f t="shared" si="534"/>
        <v>USA</v>
      </c>
      <c r="AA2467" s="87" t="str">
        <f t="shared" si="535"/>
        <v>USA</v>
      </c>
      <c r="AB2467" s="82" cm="1">
        <f t="array" ref="AB2467">VLOOKUP(B2467,'GDP per Capita'!$T$2:$V$4235,COLUMN('GDP per Capita'!$V:$V)-COLUMN('GDP per Capita'!$S:$S),FALSE)</f>
        <v>63809.64</v>
      </c>
      <c r="AC2467" s="82">
        <f t="shared" si="539"/>
        <v>63809.64</v>
      </c>
      <c r="AD2467" s="82">
        <f t="shared" si="540"/>
        <v>63809.64</v>
      </c>
      <c r="AE2467" s="88">
        <f t="shared" si="536"/>
        <v>3.1319030387037101E-2</v>
      </c>
    </row>
    <row r="2468" spans="1:31">
      <c r="A2468" s="77" t="s">
        <v>1011</v>
      </c>
      <c r="B2468" s="77">
        <v>2467</v>
      </c>
      <c r="C2468" s="77" t="s">
        <v>29</v>
      </c>
      <c r="D2468" s="77" t="s">
        <v>29</v>
      </c>
      <c r="E2468" s="77">
        <v>2018</v>
      </c>
      <c r="F2468" s="77">
        <v>40.102554999999903</v>
      </c>
      <c r="G2468" s="77">
        <v>-105.36320790000001</v>
      </c>
      <c r="H2468" s="77">
        <v>1</v>
      </c>
      <c r="I2468" s="77" t="s">
        <v>1626</v>
      </c>
      <c r="J2468" s="77">
        <v>39.739236400000003</v>
      </c>
      <c r="K2468" s="77">
        <v>-104.9848623</v>
      </c>
      <c r="L2468" s="77">
        <v>103.404289622392</v>
      </c>
      <c r="M2468" s="77">
        <v>0</v>
      </c>
      <c r="N2468" s="77">
        <v>0</v>
      </c>
      <c r="O2468" s="77">
        <v>0</v>
      </c>
      <c r="P2468" s="87" cm="1">
        <f t="array" ref="P2468">IF($X2468="Non-local",VLOOKUP($E2468,$AI$64:$AW$68,COLUMN($AW:$AW)-COLUMN($AH:$AH),FALSE),IF($X2468="Unknown",VLOOKUP($E2468,$AI$71:$AW$75,COLUMN($AW:$AW)-COLUMN($AH:$AH),FALSE),0))</f>
        <v>0</v>
      </c>
      <c r="Q2468" s="87" cm="1">
        <f t="array" ref="Q2468">IF($X2468="Non-local",VLOOKUP($E2468,$AI$40:$AW$44,COLUMN($AW:$AW)-COLUMN($AH:$AH),FALSE),IF($X2468="Unknown",VLOOKUP($E2468,$AI$47:$AW$51,COLUMN($AW:$AW)-COLUMN($AH:$AH),FALSE),0))</f>
        <v>0</v>
      </c>
      <c r="R2468" s="87" cm="1">
        <f t="array" ref="R2468">IF($X2468="Non-local",VLOOKUP($E2468,$AI$88:$AW$92,COLUMN($AW:$AW)-COLUMN($AH:$AH),FALSE),IF($X2468="Unknown",VLOOKUP($E2468,$AI$95:$AW$99,COLUMN($AW:$AW)-COLUMN($AH:$AH),FALSE),0))</f>
        <v>0</v>
      </c>
      <c r="S2468" s="87" cm="1">
        <f t="array" ref="S2468">VLOOKUP($E2468,$AI$111:$AW$115,COLUMN($AW:$AW)-COLUMN($AH:$AH),FALSE)</f>
        <v>431.69321999999994</v>
      </c>
      <c r="T2468" s="104">
        <f t="shared" si="532"/>
        <v>0</v>
      </c>
      <c r="U2468" s="104">
        <f t="shared" si="533"/>
        <v>431.69321999999994</v>
      </c>
      <c r="V2468" s="87" cm="1">
        <f t="array" ref="V2468">VLOOKUP($E2468,$AI$118:$AW$122,COLUMN($AW:$AW)-COLUMN($AH:$AH),FALSE)</f>
        <v>0</v>
      </c>
      <c r="W2468" s="87" t="str">
        <f t="shared" si="537"/>
        <v>Domestic</v>
      </c>
      <c r="X2468" s="87" t="str">
        <f t="shared" si="538"/>
        <v>Local</v>
      </c>
      <c r="Y2468" s="104"/>
      <c r="Z2468" s="87" t="str">
        <f t="shared" si="534"/>
        <v>USA</v>
      </c>
      <c r="AA2468" s="87" t="str">
        <f t="shared" si="535"/>
        <v>USA</v>
      </c>
      <c r="AB2468" s="82" cm="1">
        <f t="array" ref="AB2468">VLOOKUP(B2468,'GDP per Capita'!$T$2:$V$4235,COLUMN('GDP per Capita'!$V:$V)-COLUMN('GDP per Capita'!$S:$S),FALSE)</f>
        <v>63809.64</v>
      </c>
      <c r="AC2468" s="82">
        <f t="shared" si="539"/>
        <v>63809.64</v>
      </c>
      <c r="AD2468" s="82">
        <f t="shared" si="540"/>
        <v>63809.64</v>
      </c>
      <c r="AE2468" s="88">
        <f t="shared" si="536"/>
        <v>6.7653291885050593E-3</v>
      </c>
    </row>
    <row r="2469" spans="1:31">
      <c r="A2469" s="77" t="s">
        <v>1672</v>
      </c>
      <c r="B2469" s="77">
        <v>2468</v>
      </c>
      <c r="C2469" s="77" t="s">
        <v>575</v>
      </c>
      <c r="D2469" s="77" t="s">
        <v>31</v>
      </c>
      <c r="E2469" s="77">
        <v>2018</v>
      </c>
      <c r="F2469" s="77">
        <v>0</v>
      </c>
      <c r="G2469" s="77">
        <v>0</v>
      </c>
      <c r="H2469" s="77">
        <v>0</v>
      </c>
      <c r="I2469" s="77" t="s">
        <v>1626</v>
      </c>
      <c r="J2469" s="77">
        <v>39.739236400000003</v>
      </c>
      <c r="K2469" s="77">
        <v>-104.9848623</v>
      </c>
      <c r="L2469" s="77">
        <v>3634.64963419997</v>
      </c>
      <c r="M2469" s="77">
        <v>0.63822810708617395</v>
      </c>
      <c r="N2469" s="77">
        <v>1</v>
      </c>
      <c r="O2469" s="77">
        <v>697.85272976639499</v>
      </c>
      <c r="P2469" s="87" cm="1">
        <f t="array" ref="P2469">IF($X2469="Non-local",VLOOKUP($E2469,$AI$64:$AW$68,COLUMN($AW:$AW)-COLUMN($AH:$AH),FALSE),IF($X2469="Unknown",VLOOKUP($E2469,$AI$71:$AW$75,COLUMN($AW:$AW)-COLUMN($AH:$AH),FALSE),0))</f>
        <v>284</v>
      </c>
      <c r="Q2469" s="87" cm="1">
        <f t="array" ref="Q2469">IF($X2469="Non-local",VLOOKUP($E2469,$AI$40:$AW$44,COLUMN($AW:$AW)-COLUMN($AH:$AH),FALSE),IF($X2469="Unknown",VLOOKUP($E2469,$AI$47:$AW$51,COLUMN($AW:$AW)-COLUMN($AH:$AH),FALSE),0))</f>
        <v>701.10299999999995</v>
      </c>
      <c r="R2469" s="87" cm="1">
        <f t="array" ref="R2469">IF($X2469="Non-local",VLOOKUP($E2469,$AI$88:$AW$92,COLUMN($AW:$AW)-COLUMN($AH:$AH),FALSE),IF($X2469="Unknown",VLOOKUP($E2469,$AI$95:$AW$99,COLUMN($AW:$AW)-COLUMN($AH:$AH),FALSE),0))</f>
        <v>0.15773661179887363</v>
      </c>
      <c r="S2469" s="87" cm="1">
        <f t="array" ref="S2469">VLOOKUP($E2469,$AI$111:$AW$115,COLUMN($AW:$AW)-COLUMN($AH:$AH),FALSE)</f>
        <v>431.69321999999994</v>
      </c>
      <c r="T2469" s="104">
        <f t="shared" si="532"/>
        <v>0.79596471888504761</v>
      </c>
      <c r="U2469" s="104">
        <f t="shared" si="533"/>
        <v>2114.6489497663952</v>
      </c>
      <c r="V2469" s="87" cm="1">
        <f t="array" ref="V2469">VLOOKUP($E2469,$AI$118:$AW$122,COLUMN($AW:$AW)-COLUMN($AH:$AH),FALSE)</f>
        <v>0</v>
      </c>
      <c r="W2469" s="87" t="str">
        <f t="shared" si="537"/>
        <v>International</v>
      </c>
      <c r="X2469" s="87" t="str">
        <f t="shared" si="538"/>
        <v>Non-local</v>
      </c>
      <c r="Y2469" s="104"/>
      <c r="Z2469" s="87" t="str">
        <f t="shared" si="534"/>
        <v>Switzerland</v>
      </c>
      <c r="AA2469" s="87" t="str">
        <f t="shared" si="535"/>
        <v>Europe</v>
      </c>
      <c r="AB2469" s="82" cm="1">
        <f t="array" ref="AB2469">VLOOKUP(B2469,'GDP per Capita'!$T$2:$V$4235,COLUMN('GDP per Capita'!$V:$V)-COLUMN('GDP per Capita'!$S:$S),FALSE)</f>
        <v>84665.279999999999</v>
      </c>
      <c r="AC2469" s="82">
        <f t="shared" si="539"/>
        <v>84665.279999999999</v>
      </c>
      <c r="AD2469" s="82">
        <f t="shared" si="540"/>
        <v>84665.279999999999</v>
      </c>
      <c r="AE2469" s="88">
        <f t="shared" si="536"/>
        <v>2.4976577763238899E-2</v>
      </c>
    </row>
    <row r="2470" spans="1:31">
      <c r="A2470" s="77" t="s">
        <v>1673</v>
      </c>
      <c r="B2470" s="77">
        <v>2469</v>
      </c>
      <c r="C2470" s="77" t="s">
        <v>224</v>
      </c>
      <c r="D2470" s="77" t="s">
        <v>31</v>
      </c>
      <c r="E2470" s="77">
        <v>2018</v>
      </c>
      <c r="F2470" s="77">
        <v>0</v>
      </c>
      <c r="G2470" s="77">
        <v>0</v>
      </c>
      <c r="H2470" s="77">
        <v>0</v>
      </c>
      <c r="I2470" s="77" t="s">
        <v>1626</v>
      </c>
      <c r="J2470" s="77">
        <v>39.739236400000003</v>
      </c>
      <c r="K2470" s="77">
        <v>-104.9848623</v>
      </c>
      <c r="L2470" s="77">
        <v>3634.64963419997</v>
      </c>
      <c r="M2470" s="77">
        <v>0.63822810708617395</v>
      </c>
      <c r="N2470" s="77">
        <v>1</v>
      </c>
      <c r="O2470" s="77">
        <v>697.85272976639499</v>
      </c>
      <c r="P2470" s="87" cm="1">
        <f t="array" ref="P2470">IF($X2470="Non-local",VLOOKUP($E2470,$AI$64:$AW$68,COLUMN($AW:$AW)-COLUMN($AH:$AH),FALSE),IF($X2470="Unknown",VLOOKUP($E2470,$AI$71:$AW$75,COLUMN($AW:$AW)-COLUMN($AH:$AH),FALSE),0))</f>
        <v>284</v>
      </c>
      <c r="Q2470" s="87" cm="1">
        <f t="array" ref="Q2470">IF($X2470="Non-local",VLOOKUP($E2470,$AI$40:$AW$44,COLUMN($AW:$AW)-COLUMN($AH:$AH),FALSE),IF($X2470="Unknown",VLOOKUP($E2470,$AI$47:$AW$51,COLUMN($AW:$AW)-COLUMN($AH:$AH),FALSE),0))</f>
        <v>701.10299999999995</v>
      </c>
      <c r="R2470" s="87" cm="1">
        <f t="array" ref="R2470">IF($X2470="Non-local",VLOOKUP($E2470,$AI$88:$AW$92,COLUMN($AW:$AW)-COLUMN($AH:$AH),FALSE),IF($X2470="Unknown",VLOOKUP($E2470,$AI$95:$AW$99,COLUMN($AW:$AW)-COLUMN($AH:$AH),FALSE),0))</f>
        <v>0.15773661179887363</v>
      </c>
      <c r="S2470" s="87" cm="1">
        <f t="array" ref="S2470">VLOOKUP($E2470,$AI$111:$AW$115,COLUMN($AW:$AW)-COLUMN($AH:$AH),FALSE)</f>
        <v>431.69321999999994</v>
      </c>
      <c r="T2470" s="104">
        <f t="shared" si="532"/>
        <v>0.79596471888504761</v>
      </c>
      <c r="U2470" s="104">
        <f t="shared" si="533"/>
        <v>2114.6489497663952</v>
      </c>
      <c r="V2470" s="87" cm="1">
        <f t="array" ref="V2470">VLOOKUP($E2470,$AI$118:$AW$122,COLUMN($AW:$AW)-COLUMN($AH:$AH),FALSE)</f>
        <v>0</v>
      </c>
      <c r="W2470" s="87" t="str">
        <f t="shared" si="537"/>
        <v>International</v>
      </c>
      <c r="X2470" s="87" t="str">
        <f t="shared" si="538"/>
        <v>Non-local</v>
      </c>
      <c r="Y2470" s="104"/>
      <c r="Z2470" s="87" t="str">
        <f t="shared" si="534"/>
        <v>Germany</v>
      </c>
      <c r="AA2470" s="87" t="str">
        <f t="shared" si="535"/>
        <v>Europe</v>
      </c>
      <c r="AB2470" s="82" cm="1">
        <f t="array" ref="AB2470">VLOOKUP(B2470,'GDP per Capita'!$T$2:$V$4235,COLUMN('GDP per Capita'!$V:$V)-COLUMN('GDP per Capita'!$S:$S),FALSE)</f>
        <v>49180.54</v>
      </c>
      <c r="AC2470" s="82">
        <f t="shared" si="539"/>
        <v>49180.54</v>
      </c>
      <c r="AD2470" s="82">
        <f t="shared" si="540"/>
        <v>49180.54</v>
      </c>
      <c r="AE2470" s="88">
        <f t="shared" si="536"/>
        <v>4.2997676515271997E-2</v>
      </c>
    </row>
    <row r="2471" spans="1:31">
      <c r="A2471" s="77" t="s">
        <v>1011</v>
      </c>
      <c r="B2471" s="77">
        <v>2470</v>
      </c>
      <c r="C2471" s="77" t="s">
        <v>29</v>
      </c>
      <c r="D2471" s="77" t="s">
        <v>29</v>
      </c>
      <c r="E2471" s="77">
        <v>2018</v>
      </c>
      <c r="F2471" s="77">
        <v>40.102554999999903</v>
      </c>
      <c r="G2471" s="77">
        <v>-105.36320790000001</v>
      </c>
      <c r="H2471" s="77">
        <v>1</v>
      </c>
      <c r="I2471" s="77" t="s">
        <v>1626</v>
      </c>
      <c r="J2471" s="77">
        <v>39.739236400000003</v>
      </c>
      <c r="K2471" s="77">
        <v>-104.9848623</v>
      </c>
      <c r="L2471" s="77">
        <v>103.404289622392</v>
      </c>
      <c r="M2471" s="77">
        <v>0</v>
      </c>
      <c r="N2471" s="77">
        <v>0</v>
      </c>
      <c r="O2471" s="77">
        <v>0</v>
      </c>
      <c r="P2471" s="87" cm="1">
        <f t="array" ref="P2471">IF($X2471="Non-local",VLOOKUP($E2471,$AI$64:$AW$68,COLUMN($AW:$AW)-COLUMN($AH:$AH),FALSE),IF($X2471="Unknown",VLOOKUP($E2471,$AI$71:$AW$75,COLUMN($AW:$AW)-COLUMN($AH:$AH),FALSE),0))</f>
        <v>0</v>
      </c>
      <c r="Q2471" s="87" cm="1">
        <f t="array" ref="Q2471">IF($X2471="Non-local",VLOOKUP($E2471,$AI$40:$AW$44,COLUMN($AW:$AW)-COLUMN($AH:$AH),FALSE),IF($X2471="Unknown",VLOOKUP($E2471,$AI$47:$AW$51,COLUMN($AW:$AW)-COLUMN($AH:$AH),FALSE),0))</f>
        <v>0</v>
      </c>
      <c r="R2471" s="87" cm="1">
        <f t="array" ref="R2471">IF($X2471="Non-local",VLOOKUP($E2471,$AI$88:$AW$92,COLUMN($AW:$AW)-COLUMN($AH:$AH),FALSE),IF($X2471="Unknown",VLOOKUP($E2471,$AI$95:$AW$99,COLUMN($AW:$AW)-COLUMN($AH:$AH),FALSE),0))</f>
        <v>0</v>
      </c>
      <c r="S2471" s="87" cm="1">
        <f t="array" ref="S2471">VLOOKUP($E2471,$AI$111:$AW$115,COLUMN($AW:$AW)-COLUMN($AH:$AH),FALSE)</f>
        <v>431.69321999999994</v>
      </c>
      <c r="T2471" s="104">
        <f t="shared" si="532"/>
        <v>0</v>
      </c>
      <c r="U2471" s="104">
        <f t="shared" si="533"/>
        <v>431.69321999999994</v>
      </c>
      <c r="V2471" s="87" cm="1">
        <f t="array" ref="V2471">VLOOKUP($E2471,$AI$118:$AW$122,COLUMN($AW:$AW)-COLUMN($AH:$AH),FALSE)</f>
        <v>0</v>
      </c>
      <c r="W2471" s="87" t="str">
        <f t="shared" si="537"/>
        <v>Domestic</v>
      </c>
      <c r="X2471" s="87" t="str">
        <f t="shared" si="538"/>
        <v>Local</v>
      </c>
      <c r="Y2471" s="104"/>
      <c r="Z2471" s="87" t="str">
        <f t="shared" si="534"/>
        <v>USA</v>
      </c>
      <c r="AA2471" s="87" t="str">
        <f t="shared" si="535"/>
        <v>USA</v>
      </c>
      <c r="AB2471" s="82" cm="1">
        <f t="array" ref="AB2471">VLOOKUP(B2471,'GDP per Capita'!$T$2:$V$4235,COLUMN('GDP per Capita'!$V:$V)-COLUMN('GDP per Capita'!$S:$S),FALSE)</f>
        <v>63809.64</v>
      </c>
      <c r="AC2471" s="82">
        <f t="shared" si="539"/>
        <v>63809.64</v>
      </c>
      <c r="AD2471" s="82">
        <f t="shared" si="540"/>
        <v>63809.64</v>
      </c>
      <c r="AE2471" s="88">
        <f t="shared" si="536"/>
        <v>6.7653291885050593E-3</v>
      </c>
    </row>
    <row r="2472" spans="1:31">
      <c r="A2472" s="77" t="s">
        <v>1011</v>
      </c>
      <c r="B2472" s="77">
        <v>2471</v>
      </c>
      <c r="C2472" s="77" t="s">
        <v>29</v>
      </c>
      <c r="D2472" s="77" t="s">
        <v>29</v>
      </c>
      <c r="E2472" s="77">
        <v>2018</v>
      </c>
      <c r="F2472" s="77">
        <v>40.102554999999903</v>
      </c>
      <c r="G2472" s="77">
        <v>-105.36320790000001</v>
      </c>
      <c r="H2472" s="77">
        <v>1</v>
      </c>
      <c r="I2472" s="77" t="s">
        <v>1626</v>
      </c>
      <c r="J2472" s="77">
        <v>39.739236400000003</v>
      </c>
      <c r="K2472" s="77">
        <v>-104.9848623</v>
      </c>
      <c r="L2472" s="77">
        <v>103.404289622392</v>
      </c>
      <c r="M2472" s="77">
        <v>0</v>
      </c>
      <c r="N2472" s="77">
        <v>0</v>
      </c>
      <c r="O2472" s="77">
        <v>0</v>
      </c>
      <c r="P2472" s="87" cm="1">
        <f t="array" ref="P2472">IF($X2472="Non-local",VLOOKUP($E2472,$AI$64:$AW$68,COLUMN($AW:$AW)-COLUMN($AH:$AH),FALSE),IF($X2472="Unknown",VLOOKUP($E2472,$AI$71:$AW$75,COLUMN($AW:$AW)-COLUMN($AH:$AH),FALSE),0))</f>
        <v>0</v>
      </c>
      <c r="Q2472" s="87" cm="1">
        <f t="array" ref="Q2472">IF($X2472="Non-local",VLOOKUP($E2472,$AI$40:$AW$44,COLUMN($AW:$AW)-COLUMN($AH:$AH),FALSE),IF($X2472="Unknown",VLOOKUP($E2472,$AI$47:$AW$51,COLUMN($AW:$AW)-COLUMN($AH:$AH),FALSE),0))</f>
        <v>0</v>
      </c>
      <c r="R2472" s="87" cm="1">
        <f t="array" ref="R2472">IF($X2472="Non-local",VLOOKUP($E2472,$AI$88:$AW$92,COLUMN($AW:$AW)-COLUMN($AH:$AH),FALSE),IF($X2472="Unknown",VLOOKUP($E2472,$AI$95:$AW$99,COLUMN($AW:$AW)-COLUMN($AH:$AH),FALSE),0))</f>
        <v>0</v>
      </c>
      <c r="S2472" s="87" cm="1">
        <f t="array" ref="S2472">VLOOKUP($E2472,$AI$111:$AW$115,COLUMN($AW:$AW)-COLUMN($AH:$AH),FALSE)</f>
        <v>431.69321999999994</v>
      </c>
      <c r="T2472" s="104">
        <f t="shared" si="532"/>
        <v>0</v>
      </c>
      <c r="U2472" s="104">
        <f t="shared" si="533"/>
        <v>431.69321999999994</v>
      </c>
      <c r="V2472" s="87" cm="1">
        <f t="array" ref="V2472">VLOOKUP($E2472,$AI$118:$AW$122,COLUMN($AW:$AW)-COLUMN($AH:$AH),FALSE)</f>
        <v>0</v>
      </c>
      <c r="W2472" s="87" t="str">
        <f t="shared" si="537"/>
        <v>Domestic</v>
      </c>
      <c r="X2472" s="87" t="str">
        <f t="shared" si="538"/>
        <v>Local</v>
      </c>
      <c r="Y2472" s="104"/>
      <c r="Z2472" s="87" t="str">
        <f t="shared" si="534"/>
        <v>USA</v>
      </c>
      <c r="AA2472" s="87" t="str">
        <f t="shared" si="535"/>
        <v>USA</v>
      </c>
      <c r="AB2472" s="82" cm="1">
        <f t="array" ref="AB2472">VLOOKUP(B2472,'GDP per Capita'!$T$2:$V$4235,COLUMN('GDP per Capita'!$V:$V)-COLUMN('GDP per Capita'!$S:$S),FALSE)</f>
        <v>63809.64</v>
      </c>
      <c r="AC2472" s="82">
        <f t="shared" si="539"/>
        <v>63809.64</v>
      </c>
      <c r="AD2472" s="82">
        <f t="shared" si="540"/>
        <v>63809.64</v>
      </c>
      <c r="AE2472" s="88">
        <f t="shared" si="536"/>
        <v>6.7653291885050593E-3</v>
      </c>
    </row>
    <row r="2473" spans="1:31">
      <c r="A2473" s="77" t="s">
        <v>1674</v>
      </c>
      <c r="B2473" s="77">
        <v>2472</v>
      </c>
      <c r="C2473" s="77" t="s">
        <v>29</v>
      </c>
      <c r="D2473" s="77" t="s">
        <v>29</v>
      </c>
      <c r="E2473" s="77">
        <v>2018</v>
      </c>
      <c r="F2473" s="77">
        <v>36.407237700000003</v>
      </c>
      <c r="G2473" s="77">
        <v>-105.5732847</v>
      </c>
      <c r="H2473" s="77">
        <v>0</v>
      </c>
      <c r="I2473" s="77" t="s">
        <v>1626</v>
      </c>
      <c r="J2473" s="77">
        <v>39.739236400000003</v>
      </c>
      <c r="K2473" s="77">
        <v>-104.9848623</v>
      </c>
      <c r="L2473" s="77">
        <v>748.12446716353895</v>
      </c>
      <c r="M2473" s="77">
        <v>0.26041762818669101</v>
      </c>
      <c r="N2473" s="77">
        <v>0</v>
      </c>
      <c r="O2473" s="77">
        <v>143.63989769539899</v>
      </c>
      <c r="P2473" s="87" cm="1">
        <f t="array" ref="P2473">IF($X2473="Non-local",VLOOKUP($E2473,$AI$64:$AW$68,COLUMN($AW:$AW)-COLUMN($AH:$AH),FALSE),IF($X2473="Unknown",VLOOKUP($E2473,$AI$71:$AW$75,COLUMN($AW:$AW)-COLUMN($AH:$AH),FALSE),0))</f>
        <v>284</v>
      </c>
      <c r="Q2473" s="87" cm="1">
        <f t="array" ref="Q2473">IF($X2473="Non-local",VLOOKUP($E2473,$AI$40:$AW$44,COLUMN($AW:$AW)-COLUMN($AH:$AH),FALSE),IF($X2473="Unknown",VLOOKUP($E2473,$AI$47:$AW$51,COLUMN($AW:$AW)-COLUMN($AH:$AH),FALSE),0))</f>
        <v>701.10299999999995</v>
      </c>
      <c r="R2473" s="87" cm="1">
        <f t="array" ref="R2473">IF($X2473="Non-local",VLOOKUP($E2473,$AI$88:$AW$92,COLUMN($AW:$AW)-COLUMN($AH:$AH),FALSE),IF($X2473="Unknown",VLOOKUP($E2473,$AI$95:$AW$99,COLUMN($AW:$AW)-COLUMN($AH:$AH),FALSE),0))</f>
        <v>0.15773661179887363</v>
      </c>
      <c r="S2473" s="87" cm="1">
        <f t="array" ref="S2473">VLOOKUP($E2473,$AI$111:$AW$115,COLUMN($AW:$AW)-COLUMN($AH:$AH),FALSE)</f>
        <v>431.69321999999994</v>
      </c>
      <c r="T2473" s="104">
        <f t="shared" si="532"/>
        <v>0.41815423998556467</v>
      </c>
      <c r="U2473" s="104">
        <f t="shared" si="533"/>
        <v>1560.4361176953987</v>
      </c>
      <c r="V2473" s="87" cm="1">
        <f t="array" ref="V2473">VLOOKUP($E2473,$AI$118:$AW$122,COLUMN($AW:$AW)-COLUMN($AH:$AH),FALSE)</f>
        <v>0</v>
      </c>
      <c r="W2473" s="87" t="str">
        <f t="shared" si="537"/>
        <v>Domestic</v>
      </c>
      <c r="X2473" s="87" t="str">
        <f t="shared" si="538"/>
        <v>Non-local</v>
      </c>
      <c r="Y2473" s="104"/>
      <c r="Z2473" s="87" t="str">
        <f t="shared" si="534"/>
        <v>USA</v>
      </c>
      <c r="AA2473" s="87" t="str">
        <f t="shared" si="535"/>
        <v>USA</v>
      </c>
      <c r="AB2473" s="82" cm="1">
        <f t="array" ref="AB2473">VLOOKUP(B2473,'GDP per Capita'!$T$2:$V$4235,COLUMN('GDP per Capita'!$V:$V)-COLUMN('GDP per Capita'!$S:$S),FALSE)</f>
        <v>63809.64</v>
      </c>
      <c r="AC2473" s="82">
        <f t="shared" si="539"/>
        <v>63809.64</v>
      </c>
      <c r="AD2473" s="82">
        <f t="shared" si="540"/>
        <v>63809.64</v>
      </c>
      <c r="AE2473" s="88">
        <f t="shared" si="536"/>
        <v>2.4454551345147828E-2</v>
      </c>
    </row>
    <row r="2474" spans="1:31">
      <c r="A2474" s="77" t="s">
        <v>1665</v>
      </c>
      <c r="B2474" s="77">
        <v>2473</v>
      </c>
      <c r="C2474" s="77" t="s">
        <v>29</v>
      </c>
      <c r="D2474" s="77" t="s">
        <v>29</v>
      </c>
      <c r="E2474" s="77">
        <v>2018</v>
      </c>
      <c r="F2474" s="77">
        <v>39.977763000000003</v>
      </c>
      <c r="G2474" s="77">
        <v>-105.131929599999</v>
      </c>
      <c r="H2474" s="77">
        <v>1</v>
      </c>
      <c r="I2474" s="77" t="s">
        <v>1626</v>
      </c>
      <c r="J2474" s="77">
        <v>39.739236400000003</v>
      </c>
      <c r="K2474" s="77">
        <v>-104.9848623</v>
      </c>
      <c r="L2474" s="77">
        <v>58.687309558320301</v>
      </c>
      <c r="M2474" s="77">
        <v>0</v>
      </c>
      <c r="N2474" s="77">
        <v>0</v>
      </c>
      <c r="O2474" s="77">
        <v>0</v>
      </c>
      <c r="P2474" s="87" cm="1">
        <f t="array" ref="P2474">IF($X2474="Non-local",VLOOKUP($E2474,$AI$64:$AW$68,COLUMN($AW:$AW)-COLUMN($AH:$AH),FALSE),IF($X2474="Unknown",VLOOKUP($E2474,$AI$71:$AW$75,COLUMN($AW:$AW)-COLUMN($AH:$AH),FALSE),0))</f>
        <v>0</v>
      </c>
      <c r="Q2474" s="87" cm="1">
        <f t="array" ref="Q2474">IF($X2474="Non-local",VLOOKUP($E2474,$AI$40:$AW$44,COLUMN($AW:$AW)-COLUMN($AH:$AH),FALSE),IF($X2474="Unknown",VLOOKUP($E2474,$AI$47:$AW$51,COLUMN($AW:$AW)-COLUMN($AH:$AH),FALSE),0))</f>
        <v>0</v>
      </c>
      <c r="R2474" s="87" cm="1">
        <f t="array" ref="R2474">IF($X2474="Non-local",VLOOKUP($E2474,$AI$88:$AW$92,COLUMN($AW:$AW)-COLUMN($AH:$AH),FALSE),IF($X2474="Unknown",VLOOKUP($E2474,$AI$95:$AW$99,COLUMN($AW:$AW)-COLUMN($AH:$AH),FALSE),0))</f>
        <v>0</v>
      </c>
      <c r="S2474" s="87" cm="1">
        <f t="array" ref="S2474">VLOOKUP($E2474,$AI$111:$AW$115,COLUMN($AW:$AW)-COLUMN($AH:$AH),FALSE)</f>
        <v>431.69321999999994</v>
      </c>
      <c r="T2474" s="104">
        <f t="shared" si="532"/>
        <v>0</v>
      </c>
      <c r="U2474" s="104">
        <f t="shared" si="533"/>
        <v>431.69321999999994</v>
      </c>
      <c r="V2474" s="87" cm="1">
        <f t="array" ref="V2474">VLOOKUP($E2474,$AI$118:$AW$122,COLUMN($AW:$AW)-COLUMN($AH:$AH),FALSE)</f>
        <v>0</v>
      </c>
      <c r="W2474" s="87" t="str">
        <f t="shared" si="537"/>
        <v>Domestic</v>
      </c>
      <c r="X2474" s="87" t="str">
        <f t="shared" si="538"/>
        <v>Local</v>
      </c>
      <c r="Y2474" s="104"/>
      <c r="Z2474" s="87" t="str">
        <f t="shared" si="534"/>
        <v>USA</v>
      </c>
      <c r="AA2474" s="87" t="str">
        <f t="shared" si="535"/>
        <v>USA</v>
      </c>
      <c r="AB2474" s="82" cm="1">
        <f t="array" ref="AB2474">VLOOKUP(B2474,'GDP per Capita'!$T$2:$V$4235,COLUMN('GDP per Capita'!$V:$V)-COLUMN('GDP per Capita'!$S:$S),FALSE)</f>
        <v>63809.64</v>
      </c>
      <c r="AC2474" s="82">
        <f t="shared" si="539"/>
        <v>63809.64</v>
      </c>
      <c r="AD2474" s="82">
        <f t="shared" si="540"/>
        <v>63809.64</v>
      </c>
      <c r="AE2474" s="88">
        <f t="shared" si="536"/>
        <v>6.7653291885050593E-3</v>
      </c>
    </row>
    <row r="2475" spans="1:31">
      <c r="A2475" s="77" t="s">
        <v>34</v>
      </c>
      <c r="B2475" s="77">
        <v>2474</v>
      </c>
      <c r="C2475" s="77" t="s">
        <v>34</v>
      </c>
      <c r="D2475" s="77" t="s">
        <v>34</v>
      </c>
      <c r="E2475" s="77">
        <v>2018</v>
      </c>
      <c r="F2475" s="77">
        <v>0</v>
      </c>
      <c r="G2475" s="77">
        <v>0</v>
      </c>
      <c r="H2475" s="77">
        <v>0</v>
      </c>
      <c r="I2475" s="77" t="s">
        <v>1626</v>
      </c>
      <c r="J2475" s="77">
        <v>39.739236400000003</v>
      </c>
      <c r="K2475" s="77">
        <v>-104.9848623</v>
      </c>
      <c r="L2475" s="77">
        <v>3634.64963419997</v>
      </c>
      <c r="M2475" s="77">
        <v>0.63822810708617395</v>
      </c>
      <c r="N2475" s="77">
        <v>1</v>
      </c>
      <c r="O2475" s="77">
        <v>697.85272976639499</v>
      </c>
      <c r="P2475" s="87" cm="1">
        <f t="array" ref="P2475">IF($X2475="Non-local",VLOOKUP($E2475,$AI$64:$AW$68,COLUMN($AW:$AW)-COLUMN($AH:$AH),FALSE),IF($X2475="Unknown",VLOOKUP($E2475,$AI$71:$AW$75,COLUMN($AW:$AW)-COLUMN($AH:$AH),FALSE),0))</f>
        <v>224.79883381924199</v>
      </c>
      <c r="Q2475" s="87" cm="1">
        <f t="array" ref="Q2475">IF($X2475="Non-local",VLOOKUP($E2475,$AI$40:$AW$44,COLUMN($AW:$AW)-COLUMN($AH:$AH),FALSE),IF($X2475="Unknown",VLOOKUP($E2475,$AI$47:$AW$51,COLUMN($AW:$AW)-COLUMN($AH:$AH),FALSE),0))</f>
        <v>554.95470699708449</v>
      </c>
      <c r="R2475" s="87" cm="1">
        <f t="array" ref="R2475">IF($X2475="Non-local",VLOOKUP($E2475,$AI$88:$AW$92,COLUMN($AW:$AW)-COLUMN($AH:$AH),FALSE),IF($X2475="Unknown",VLOOKUP($E2475,$AI$95:$AW$99,COLUMN($AW:$AW)-COLUMN($AH:$AH),FALSE),0))</f>
        <v>0.12485565627811718</v>
      </c>
      <c r="S2475" s="87" cm="1">
        <f t="array" ref="S2475">VLOOKUP($E2475,$AI$111:$AW$115,COLUMN($AW:$AW)-COLUMN($AH:$AH),FALSE)</f>
        <v>431.69321999999994</v>
      </c>
      <c r="T2475" s="104">
        <f t="shared" si="532"/>
        <v>0.76308376336429107</v>
      </c>
      <c r="U2475" s="104">
        <f t="shared" si="533"/>
        <v>1909.2994905827213</v>
      </c>
      <c r="V2475" s="87" cm="1">
        <f t="array" ref="V2475">VLOOKUP($E2475,$AI$118:$AW$122,COLUMN($AW:$AW)-COLUMN($AH:$AH),FALSE)</f>
        <v>0</v>
      </c>
      <c r="W2475" s="87" t="str">
        <f t="shared" si="537"/>
        <v>Unknown</v>
      </c>
      <c r="X2475" s="87" t="str">
        <f t="shared" si="538"/>
        <v>Unknown</v>
      </c>
      <c r="Y2475" s="104"/>
      <c r="Z2475" s="87" t="str">
        <f t="shared" si="534"/>
        <v>Unknown</v>
      </c>
      <c r="AA2475" s="87" t="str">
        <f t="shared" si="535"/>
        <v>Unknown</v>
      </c>
      <c r="AB2475" s="82" t="e" cm="1">
        <f t="array" ref="AB2475">VLOOKUP(B2475,'GDP per Capita'!$T$2:$V$4235,COLUMN('GDP per Capita'!$V:$V)-COLUMN('GDP per Capita'!$S:$S),FALSE)</f>
        <v>#N/A</v>
      </c>
      <c r="AC2475" s="82" t="str">
        <f t="shared" si="539"/>
        <v/>
      </c>
      <c r="AD2475" s="82">
        <f t="shared" si="540"/>
        <v>61228.93767638311</v>
      </c>
      <c r="AE2475" s="88">
        <f t="shared" si="536"/>
        <v>3.1182959610928637E-2</v>
      </c>
    </row>
    <row r="2476" spans="1:31">
      <c r="A2476" s="77" t="s">
        <v>971</v>
      </c>
      <c r="B2476" s="77">
        <v>2475</v>
      </c>
      <c r="C2476" s="77" t="s">
        <v>29</v>
      </c>
      <c r="D2476" s="77" t="s">
        <v>29</v>
      </c>
      <c r="E2476" s="77">
        <v>2018</v>
      </c>
      <c r="F2476" s="77">
        <v>40.7127281</v>
      </c>
      <c r="G2476" s="77">
        <v>-74.006015199999993</v>
      </c>
      <c r="H2476" s="77">
        <v>0</v>
      </c>
      <c r="I2476" s="77" t="s">
        <v>1626</v>
      </c>
      <c r="J2476" s="77">
        <v>39.739236400000003</v>
      </c>
      <c r="K2476" s="77">
        <v>-104.9848623</v>
      </c>
      <c r="L2476" s="77">
        <v>5237.2081050282304</v>
      </c>
      <c r="M2476" s="77">
        <v>0.90864360031791003</v>
      </c>
      <c r="N2476" s="77">
        <v>0</v>
      </c>
      <c r="O2476" s="77">
        <v>628.46497260338799</v>
      </c>
      <c r="P2476" s="87" cm="1">
        <f t="array" ref="P2476">IF($X2476="Non-local",VLOOKUP($E2476,$AI$64:$AW$68,COLUMN($AW:$AW)-COLUMN($AH:$AH),FALSE),IF($X2476="Unknown",VLOOKUP($E2476,$AI$71:$AW$75,COLUMN($AW:$AW)-COLUMN($AH:$AH),FALSE),0))</f>
        <v>284</v>
      </c>
      <c r="Q2476" s="87" cm="1">
        <f t="array" ref="Q2476">IF($X2476="Non-local",VLOOKUP($E2476,$AI$40:$AW$44,COLUMN($AW:$AW)-COLUMN($AH:$AH),FALSE),IF($X2476="Unknown",VLOOKUP($E2476,$AI$47:$AW$51,COLUMN($AW:$AW)-COLUMN($AH:$AH),FALSE),0))</f>
        <v>701.10299999999995</v>
      </c>
      <c r="R2476" s="87" cm="1">
        <f t="array" ref="R2476">IF($X2476="Non-local",VLOOKUP($E2476,$AI$88:$AW$92,COLUMN($AW:$AW)-COLUMN($AH:$AH),FALSE),IF($X2476="Unknown",VLOOKUP($E2476,$AI$95:$AW$99,COLUMN($AW:$AW)-COLUMN($AH:$AH),FALSE),0))</f>
        <v>0.15773661179887363</v>
      </c>
      <c r="S2476" s="87" cm="1">
        <f t="array" ref="S2476">VLOOKUP($E2476,$AI$111:$AW$115,COLUMN($AW:$AW)-COLUMN($AH:$AH),FALSE)</f>
        <v>431.69321999999994</v>
      </c>
      <c r="T2476" s="104">
        <f t="shared" si="532"/>
        <v>1.0663802121167836</v>
      </c>
      <c r="U2476" s="104">
        <f t="shared" si="533"/>
        <v>2045.2611926033878</v>
      </c>
      <c r="V2476" s="87" cm="1">
        <f t="array" ref="V2476">VLOOKUP($E2476,$AI$118:$AW$122,COLUMN($AW:$AW)-COLUMN($AH:$AH),FALSE)</f>
        <v>0</v>
      </c>
      <c r="W2476" s="87" t="str">
        <f t="shared" si="537"/>
        <v>Domestic</v>
      </c>
      <c r="X2476" s="87" t="str">
        <f t="shared" si="538"/>
        <v>Non-local</v>
      </c>
      <c r="Y2476" s="104"/>
      <c r="Z2476" s="87" t="str">
        <f t="shared" si="534"/>
        <v>USA</v>
      </c>
      <c r="AA2476" s="87" t="str">
        <f t="shared" si="535"/>
        <v>USA</v>
      </c>
      <c r="AB2476" s="82" cm="1">
        <f t="array" ref="AB2476">VLOOKUP(B2476,'GDP per Capita'!$T$2:$V$4235,COLUMN('GDP per Capita'!$V:$V)-COLUMN('GDP per Capita'!$S:$S),FALSE)</f>
        <v>63809.64</v>
      </c>
      <c r="AC2476" s="82">
        <f t="shared" si="539"/>
        <v>63809.64</v>
      </c>
      <c r="AD2476" s="82">
        <f t="shared" si="540"/>
        <v>63809.64</v>
      </c>
      <c r="AE2476" s="88">
        <f t="shared" si="536"/>
        <v>3.2052542415274367E-2</v>
      </c>
    </row>
    <row r="2477" spans="1:31">
      <c r="A2477" s="77" t="s">
        <v>1644</v>
      </c>
      <c r="B2477" s="77">
        <v>2476</v>
      </c>
      <c r="C2477" s="77" t="s">
        <v>29</v>
      </c>
      <c r="D2477" s="77" t="s">
        <v>29</v>
      </c>
      <c r="E2477" s="77">
        <v>2018</v>
      </c>
      <c r="F2477" s="77">
        <v>34.207319599999998</v>
      </c>
      <c r="G2477" s="77">
        <v>-84.140192599999907</v>
      </c>
      <c r="H2477" s="77">
        <v>0</v>
      </c>
      <c r="I2477" s="77" t="s">
        <v>1626</v>
      </c>
      <c r="J2477" s="77">
        <v>39.739236400000003</v>
      </c>
      <c r="K2477" s="77">
        <v>-104.9848623</v>
      </c>
      <c r="L2477" s="77">
        <v>3891.7171826090598</v>
      </c>
      <c r="M2477" s="77">
        <v>0.70488403664430399</v>
      </c>
      <c r="N2477" s="77">
        <v>0</v>
      </c>
      <c r="O2477" s="77">
        <v>747.20969906094001</v>
      </c>
      <c r="P2477" s="87" cm="1">
        <f t="array" ref="P2477">IF($X2477="Non-local",VLOOKUP($E2477,$AI$64:$AW$68,COLUMN($AW:$AW)-COLUMN($AH:$AH),FALSE),IF($X2477="Unknown",VLOOKUP($E2477,$AI$71:$AW$75,COLUMN($AW:$AW)-COLUMN($AH:$AH),FALSE),0))</f>
        <v>284</v>
      </c>
      <c r="Q2477" s="87" cm="1">
        <f t="array" ref="Q2477">IF($X2477="Non-local",VLOOKUP($E2477,$AI$40:$AW$44,COLUMN($AW:$AW)-COLUMN($AH:$AH),FALSE),IF($X2477="Unknown",VLOOKUP($E2477,$AI$47:$AW$51,COLUMN($AW:$AW)-COLUMN($AH:$AH),FALSE),0))</f>
        <v>701.10299999999995</v>
      </c>
      <c r="R2477" s="87" cm="1">
        <f t="array" ref="R2477">IF($X2477="Non-local",VLOOKUP($E2477,$AI$88:$AW$92,COLUMN($AW:$AW)-COLUMN($AH:$AH),FALSE),IF($X2477="Unknown",VLOOKUP($E2477,$AI$95:$AW$99,COLUMN($AW:$AW)-COLUMN($AH:$AH),FALSE),0))</f>
        <v>0.15773661179887363</v>
      </c>
      <c r="S2477" s="87" cm="1">
        <f t="array" ref="S2477">VLOOKUP($E2477,$AI$111:$AW$115,COLUMN($AW:$AW)-COLUMN($AH:$AH),FALSE)</f>
        <v>431.69321999999994</v>
      </c>
      <c r="T2477" s="104">
        <f t="shared" si="532"/>
        <v>0.86262064844317765</v>
      </c>
      <c r="U2477" s="104">
        <f t="shared" si="533"/>
        <v>2164.00591906094</v>
      </c>
      <c r="V2477" s="87" cm="1">
        <f t="array" ref="V2477">VLOOKUP($E2477,$AI$118:$AW$122,COLUMN($AW:$AW)-COLUMN($AH:$AH),FALSE)</f>
        <v>0</v>
      </c>
      <c r="W2477" s="87" t="str">
        <f t="shared" si="537"/>
        <v>Domestic</v>
      </c>
      <c r="X2477" s="87" t="str">
        <f t="shared" si="538"/>
        <v>Non-local</v>
      </c>
      <c r="Y2477" s="104"/>
      <c r="Z2477" s="87" t="str">
        <f t="shared" si="534"/>
        <v>USA</v>
      </c>
      <c r="AA2477" s="87" t="str">
        <f t="shared" si="535"/>
        <v>USA</v>
      </c>
      <c r="AB2477" s="82" cm="1">
        <f t="array" ref="AB2477">VLOOKUP(B2477,'GDP per Capita'!$T$2:$V$4235,COLUMN('GDP per Capita'!$V:$V)-COLUMN('GDP per Capita'!$S:$S),FALSE)</f>
        <v>63809.64</v>
      </c>
      <c r="AC2477" s="82">
        <f t="shared" si="539"/>
        <v>63809.64</v>
      </c>
      <c r="AD2477" s="82">
        <f t="shared" si="540"/>
        <v>63809.64</v>
      </c>
      <c r="AE2477" s="88">
        <f t="shared" si="536"/>
        <v>3.391346384434922E-2</v>
      </c>
    </row>
    <row r="2478" spans="1:31">
      <c r="A2478" s="77" t="s">
        <v>1157</v>
      </c>
      <c r="B2478" s="77">
        <v>2477</v>
      </c>
      <c r="C2478" s="77" t="s">
        <v>29</v>
      </c>
      <c r="D2478" s="77" t="s">
        <v>29</v>
      </c>
      <c r="E2478" s="77">
        <v>2018</v>
      </c>
      <c r="F2478" s="77">
        <v>42.360253399999998</v>
      </c>
      <c r="G2478" s="77">
        <v>-71.058291199999999</v>
      </c>
      <c r="H2478" s="77">
        <v>0</v>
      </c>
      <c r="I2478" s="77" t="s">
        <v>1626</v>
      </c>
      <c r="J2478" s="77">
        <v>39.739236400000003</v>
      </c>
      <c r="K2478" s="77">
        <v>-104.9848623</v>
      </c>
      <c r="L2478" s="77">
        <v>5681.7745261372602</v>
      </c>
      <c r="M2478" s="77">
        <v>0.96889570576980399</v>
      </c>
      <c r="N2478" s="77">
        <v>0</v>
      </c>
      <c r="O2478" s="77">
        <v>681.81294313647095</v>
      </c>
      <c r="P2478" s="87" cm="1">
        <f t="array" ref="P2478">IF($X2478="Non-local",VLOOKUP($E2478,$AI$64:$AW$68,COLUMN($AW:$AW)-COLUMN($AH:$AH),FALSE),IF($X2478="Unknown",VLOOKUP($E2478,$AI$71:$AW$75,COLUMN($AW:$AW)-COLUMN($AH:$AH),FALSE),0))</f>
        <v>284</v>
      </c>
      <c r="Q2478" s="87" cm="1">
        <f t="array" ref="Q2478">IF($X2478="Non-local",VLOOKUP($E2478,$AI$40:$AW$44,COLUMN($AW:$AW)-COLUMN($AH:$AH),FALSE),IF($X2478="Unknown",VLOOKUP($E2478,$AI$47:$AW$51,COLUMN($AW:$AW)-COLUMN($AH:$AH),FALSE),0))</f>
        <v>701.10299999999995</v>
      </c>
      <c r="R2478" s="87" cm="1">
        <f t="array" ref="R2478">IF($X2478="Non-local",VLOOKUP($E2478,$AI$88:$AW$92,COLUMN($AW:$AW)-COLUMN($AH:$AH),FALSE),IF($X2478="Unknown",VLOOKUP($E2478,$AI$95:$AW$99,COLUMN($AW:$AW)-COLUMN($AH:$AH),FALSE),0))</f>
        <v>0.15773661179887363</v>
      </c>
      <c r="S2478" s="87" cm="1">
        <f t="array" ref="S2478">VLOOKUP($E2478,$AI$111:$AW$115,COLUMN($AW:$AW)-COLUMN($AH:$AH),FALSE)</f>
        <v>431.69321999999994</v>
      </c>
      <c r="T2478" s="104">
        <f t="shared" si="532"/>
        <v>1.1266323175686777</v>
      </c>
      <c r="U2478" s="104">
        <f t="shared" si="533"/>
        <v>2098.6091631364711</v>
      </c>
      <c r="V2478" s="87" cm="1">
        <f t="array" ref="V2478">VLOOKUP($E2478,$AI$118:$AW$122,COLUMN($AW:$AW)-COLUMN($AH:$AH),FALSE)</f>
        <v>0</v>
      </c>
      <c r="W2478" s="87" t="str">
        <f t="shared" si="537"/>
        <v>Domestic</v>
      </c>
      <c r="X2478" s="87" t="str">
        <f t="shared" si="538"/>
        <v>Non-local</v>
      </c>
      <c r="Y2478" s="104"/>
      <c r="Z2478" s="87" t="str">
        <f t="shared" si="534"/>
        <v>USA</v>
      </c>
      <c r="AA2478" s="87" t="str">
        <f t="shared" si="535"/>
        <v>USA</v>
      </c>
      <c r="AB2478" s="82" cm="1">
        <f t="array" ref="AB2478">VLOOKUP(B2478,'GDP per Capita'!$T$2:$V$4235,COLUMN('GDP per Capita'!$V:$V)-COLUMN('GDP per Capita'!$S:$S),FALSE)</f>
        <v>63809.64</v>
      </c>
      <c r="AC2478" s="82">
        <f t="shared" si="539"/>
        <v>63809.64</v>
      </c>
      <c r="AD2478" s="82">
        <f t="shared" si="540"/>
        <v>63809.64</v>
      </c>
      <c r="AE2478" s="88">
        <f t="shared" si="536"/>
        <v>3.2888591177390611E-2</v>
      </c>
    </row>
    <row r="2479" spans="1:31">
      <c r="A2479" s="77" t="s">
        <v>886</v>
      </c>
      <c r="B2479" s="77">
        <v>2478</v>
      </c>
      <c r="C2479" s="77" t="s">
        <v>29</v>
      </c>
      <c r="D2479" s="77" t="s">
        <v>29</v>
      </c>
      <c r="E2479" s="77">
        <v>2018</v>
      </c>
      <c r="F2479" s="77">
        <v>39.284749400000003</v>
      </c>
      <c r="G2479" s="77">
        <v>-76.620474639699793</v>
      </c>
      <c r="H2479" s="77">
        <v>0</v>
      </c>
      <c r="I2479" s="77" t="s">
        <v>1626</v>
      </c>
      <c r="J2479" s="77">
        <v>39.739236400000003</v>
      </c>
      <c r="K2479" s="77">
        <v>-104.9848623</v>
      </c>
      <c r="L2479" s="77">
        <v>4847.1652845491499</v>
      </c>
      <c r="M2479" s="77">
        <v>0.85606792474089199</v>
      </c>
      <c r="N2479" s="77">
        <v>0</v>
      </c>
      <c r="O2479" s="77">
        <v>581.659834145898</v>
      </c>
      <c r="P2479" s="87" cm="1">
        <f t="array" ref="P2479">IF($X2479="Non-local",VLOOKUP($E2479,$AI$64:$AW$68,COLUMN($AW:$AW)-COLUMN($AH:$AH),FALSE),IF($X2479="Unknown",VLOOKUP($E2479,$AI$71:$AW$75,COLUMN($AW:$AW)-COLUMN($AH:$AH),FALSE),0))</f>
        <v>284</v>
      </c>
      <c r="Q2479" s="87" cm="1">
        <f t="array" ref="Q2479">IF($X2479="Non-local",VLOOKUP($E2479,$AI$40:$AW$44,COLUMN($AW:$AW)-COLUMN($AH:$AH),FALSE),IF($X2479="Unknown",VLOOKUP($E2479,$AI$47:$AW$51,COLUMN($AW:$AW)-COLUMN($AH:$AH),FALSE),0))</f>
        <v>701.10299999999995</v>
      </c>
      <c r="R2479" s="87" cm="1">
        <f t="array" ref="R2479">IF($X2479="Non-local",VLOOKUP($E2479,$AI$88:$AW$92,COLUMN($AW:$AW)-COLUMN($AH:$AH),FALSE),IF($X2479="Unknown",VLOOKUP($E2479,$AI$95:$AW$99,COLUMN($AW:$AW)-COLUMN($AH:$AH),FALSE),0))</f>
        <v>0.15773661179887363</v>
      </c>
      <c r="S2479" s="87" cm="1">
        <f t="array" ref="S2479">VLOOKUP($E2479,$AI$111:$AW$115,COLUMN($AW:$AW)-COLUMN($AH:$AH),FALSE)</f>
        <v>431.69321999999994</v>
      </c>
      <c r="T2479" s="104">
        <f t="shared" si="532"/>
        <v>1.0138045365397657</v>
      </c>
      <c r="U2479" s="104">
        <f t="shared" si="533"/>
        <v>1998.456054145898</v>
      </c>
      <c r="V2479" s="87" cm="1">
        <f t="array" ref="V2479">VLOOKUP($E2479,$AI$118:$AW$122,COLUMN($AW:$AW)-COLUMN($AH:$AH),FALSE)</f>
        <v>0</v>
      </c>
      <c r="W2479" s="87" t="str">
        <f t="shared" si="537"/>
        <v>Domestic</v>
      </c>
      <c r="X2479" s="87" t="str">
        <f t="shared" si="538"/>
        <v>Non-local</v>
      </c>
      <c r="Y2479" s="104"/>
      <c r="Z2479" s="87" t="str">
        <f t="shared" si="534"/>
        <v>USA</v>
      </c>
      <c r="AA2479" s="87" t="str">
        <f t="shared" si="535"/>
        <v>USA</v>
      </c>
      <c r="AB2479" s="82" cm="1">
        <f t="array" ref="AB2479">VLOOKUP(B2479,'GDP per Capita'!$T$2:$V$4235,COLUMN('GDP per Capita'!$V:$V)-COLUMN('GDP per Capita'!$S:$S),FALSE)</f>
        <v>63809.64</v>
      </c>
      <c r="AC2479" s="82">
        <f t="shared" si="539"/>
        <v>63809.64</v>
      </c>
      <c r="AD2479" s="82">
        <f t="shared" si="540"/>
        <v>63809.64</v>
      </c>
      <c r="AE2479" s="88">
        <f t="shared" si="536"/>
        <v>3.1319030387037101E-2</v>
      </c>
    </row>
    <row r="2480" spans="1:31">
      <c r="A2480" s="77" t="s">
        <v>1675</v>
      </c>
      <c r="B2480" s="77">
        <v>2479</v>
      </c>
      <c r="C2480" s="77" t="s">
        <v>29</v>
      </c>
      <c r="D2480" s="77" t="s">
        <v>29</v>
      </c>
      <c r="E2480" s="77">
        <v>2018</v>
      </c>
      <c r="F2480" s="77">
        <v>39.536099700000001</v>
      </c>
      <c r="G2480" s="77">
        <v>-104.8963682</v>
      </c>
      <c r="H2480" s="77">
        <v>1</v>
      </c>
      <c r="I2480" s="77" t="s">
        <v>1626</v>
      </c>
      <c r="J2480" s="77">
        <v>39.739236400000003</v>
      </c>
      <c r="K2480" s="77">
        <v>-104.9848623</v>
      </c>
      <c r="L2480" s="77">
        <v>47.650049952907501</v>
      </c>
      <c r="M2480" s="77">
        <v>0</v>
      </c>
      <c r="N2480" s="77">
        <v>0</v>
      </c>
      <c r="O2480" s="77">
        <v>0</v>
      </c>
      <c r="P2480" s="87" cm="1">
        <f t="array" ref="P2480">IF($X2480="Non-local",VLOOKUP($E2480,$AI$64:$AW$68,COLUMN($AW:$AW)-COLUMN($AH:$AH),FALSE),IF($X2480="Unknown",VLOOKUP($E2480,$AI$71:$AW$75,COLUMN($AW:$AW)-COLUMN($AH:$AH),FALSE),0))</f>
        <v>0</v>
      </c>
      <c r="Q2480" s="87" cm="1">
        <f t="array" ref="Q2480">IF($X2480="Non-local",VLOOKUP($E2480,$AI$40:$AW$44,COLUMN($AW:$AW)-COLUMN($AH:$AH),FALSE),IF($X2480="Unknown",VLOOKUP($E2480,$AI$47:$AW$51,COLUMN($AW:$AW)-COLUMN($AH:$AH),FALSE),0))</f>
        <v>0</v>
      </c>
      <c r="R2480" s="87" cm="1">
        <f t="array" ref="R2480">IF($X2480="Non-local",VLOOKUP($E2480,$AI$88:$AW$92,COLUMN($AW:$AW)-COLUMN($AH:$AH),FALSE),IF($X2480="Unknown",VLOOKUP($E2480,$AI$95:$AW$99,COLUMN($AW:$AW)-COLUMN($AH:$AH),FALSE),0))</f>
        <v>0</v>
      </c>
      <c r="S2480" s="87" cm="1">
        <f t="array" ref="S2480">VLOOKUP($E2480,$AI$111:$AW$115,COLUMN($AW:$AW)-COLUMN($AH:$AH),FALSE)</f>
        <v>431.69321999999994</v>
      </c>
      <c r="T2480" s="104">
        <f t="shared" si="532"/>
        <v>0</v>
      </c>
      <c r="U2480" s="104">
        <f t="shared" si="533"/>
        <v>431.69321999999994</v>
      </c>
      <c r="V2480" s="87" cm="1">
        <f t="array" ref="V2480">VLOOKUP($E2480,$AI$118:$AW$122,COLUMN($AW:$AW)-COLUMN($AH:$AH),FALSE)</f>
        <v>0</v>
      </c>
      <c r="W2480" s="87" t="str">
        <f t="shared" si="537"/>
        <v>Domestic</v>
      </c>
      <c r="X2480" s="87" t="str">
        <f t="shared" si="538"/>
        <v>Local</v>
      </c>
      <c r="Y2480" s="104"/>
      <c r="Z2480" s="87" t="str">
        <f t="shared" si="534"/>
        <v>USA</v>
      </c>
      <c r="AA2480" s="87" t="str">
        <f t="shared" si="535"/>
        <v>USA</v>
      </c>
      <c r="AB2480" s="82" cm="1">
        <f t="array" ref="AB2480">VLOOKUP(B2480,'GDP per Capita'!$T$2:$V$4235,COLUMN('GDP per Capita'!$V:$V)-COLUMN('GDP per Capita'!$S:$S),FALSE)</f>
        <v>63809.64</v>
      </c>
      <c r="AC2480" s="82">
        <f t="shared" si="539"/>
        <v>63809.64</v>
      </c>
      <c r="AD2480" s="82">
        <f t="shared" si="540"/>
        <v>63809.64</v>
      </c>
      <c r="AE2480" s="88">
        <f t="shared" si="536"/>
        <v>6.7653291885050593E-3</v>
      </c>
    </row>
    <row r="2481" spans="1:31">
      <c r="A2481" s="77" t="s">
        <v>1051</v>
      </c>
      <c r="B2481" s="77">
        <v>2480</v>
      </c>
      <c r="C2481" s="77" t="s">
        <v>29</v>
      </c>
      <c r="D2481" s="77" t="s">
        <v>29</v>
      </c>
      <c r="E2481" s="77">
        <v>2018</v>
      </c>
      <c r="F2481" s="77">
        <v>37.050096000000003</v>
      </c>
      <c r="G2481" s="77">
        <v>-121.99059080000001</v>
      </c>
      <c r="H2481" s="77">
        <v>0</v>
      </c>
      <c r="I2481" s="77" t="s">
        <v>1626</v>
      </c>
      <c r="J2481" s="77">
        <v>39.739236400000003</v>
      </c>
      <c r="K2481" s="77">
        <v>-104.9848623</v>
      </c>
      <c r="L2481" s="77">
        <v>3018.89833623901</v>
      </c>
      <c r="M2481" s="77">
        <v>0.56593358286081796</v>
      </c>
      <c r="N2481" s="77">
        <v>0</v>
      </c>
      <c r="O2481" s="77">
        <v>579.62848055789004</v>
      </c>
      <c r="P2481" s="87" cm="1">
        <f t="array" ref="P2481">IF($X2481="Non-local",VLOOKUP($E2481,$AI$64:$AW$68,COLUMN($AW:$AW)-COLUMN($AH:$AH),FALSE),IF($X2481="Unknown",VLOOKUP($E2481,$AI$71:$AW$75,COLUMN($AW:$AW)-COLUMN($AH:$AH),FALSE),0))</f>
        <v>284</v>
      </c>
      <c r="Q2481" s="87" cm="1">
        <f t="array" ref="Q2481">IF($X2481="Non-local",VLOOKUP($E2481,$AI$40:$AW$44,COLUMN($AW:$AW)-COLUMN($AH:$AH),FALSE),IF($X2481="Unknown",VLOOKUP($E2481,$AI$47:$AW$51,COLUMN($AW:$AW)-COLUMN($AH:$AH),FALSE),0))</f>
        <v>701.10299999999995</v>
      </c>
      <c r="R2481" s="87" cm="1">
        <f t="array" ref="R2481">IF($X2481="Non-local",VLOOKUP($E2481,$AI$88:$AW$92,COLUMN($AW:$AW)-COLUMN($AH:$AH),FALSE),IF($X2481="Unknown",VLOOKUP($E2481,$AI$95:$AW$99,COLUMN($AW:$AW)-COLUMN($AH:$AH),FALSE),0))</f>
        <v>0.15773661179887363</v>
      </c>
      <c r="S2481" s="87" cm="1">
        <f t="array" ref="S2481">VLOOKUP($E2481,$AI$111:$AW$115,COLUMN($AW:$AW)-COLUMN($AH:$AH),FALSE)</f>
        <v>431.69321999999994</v>
      </c>
      <c r="T2481" s="104">
        <f t="shared" si="532"/>
        <v>0.72367019465969162</v>
      </c>
      <c r="U2481" s="104">
        <f t="shared" si="533"/>
        <v>1996.4247005578898</v>
      </c>
      <c r="V2481" s="87" cm="1">
        <f t="array" ref="V2481">VLOOKUP($E2481,$AI$118:$AW$122,COLUMN($AW:$AW)-COLUMN($AH:$AH),FALSE)</f>
        <v>0</v>
      </c>
      <c r="W2481" s="87" t="str">
        <f t="shared" si="537"/>
        <v>Domestic</v>
      </c>
      <c r="X2481" s="87" t="str">
        <f t="shared" si="538"/>
        <v>Non-local</v>
      </c>
      <c r="Y2481" s="104"/>
      <c r="Z2481" s="87" t="str">
        <f t="shared" si="534"/>
        <v>USA</v>
      </c>
      <c r="AA2481" s="87" t="str">
        <f t="shared" si="535"/>
        <v>USA</v>
      </c>
      <c r="AB2481" s="82" cm="1">
        <f t="array" ref="AB2481">VLOOKUP(B2481,'GDP per Capita'!$T$2:$V$4235,COLUMN('GDP per Capita'!$V:$V)-COLUMN('GDP per Capita'!$S:$S),FALSE)</f>
        <v>63809.64</v>
      </c>
      <c r="AC2481" s="82">
        <f t="shared" si="539"/>
        <v>63809.64</v>
      </c>
      <c r="AD2481" s="82">
        <f t="shared" si="540"/>
        <v>63809.64</v>
      </c>
      <c r="AE2481" s="88">
        <f t="shared" si="536"/>
        <v>3.1287195799222338E-2</v>
      </c>
    </row>
    <row r="2482" spans="1:31">
      <c r="A2482" s="77" t="s">
        <v>1676</v>
      </c>
      <c r="B2482" s="77">
        <v>2481</v>
      </c>
      <c r="C2482" s="77" t="s">
        <v>29</v>
      </c>
      <c r="D2482" s="77" t="s">
        <v>29</v>
      </c>
      <c r="E2482" s="77">
        <v>2018</v>
      </c>
      <c r="F2482" s="77">
        <v>39.659009999999903</v>
      </c>
      <c r="G2482" s="77">
        <v>-105.30173684591399</v>
      </c>
      <c r="H2482" s="77">
        <v>1</v>
      </c>
      <c r="I2482" s="77" t="s">
        <v>1626</v>
      </c>
      <c r="J2482" s="77">
        <v>39.739236400000003</v>
      </c>
      <c r="K2482" s="77">
        <v>-104.9848623</v>
      </c>
      <c r="L2482" s="77">
        <v>57.080093015128597</v>
      </c>
      <c r="M2482" s="77">
        <v>0</v>
      </c>
      <c r="N2482" s="77">
        <v>0</v>
      </c>
      <c r="O2482" s="77">
        <v>0</v>
      </c>
      <c r="P2482" s="87" cm="1">
        <f t="array" ref="P2482">IF($X2482="Non-local",VLOOKUP($E2482,$AI$64:$AW$68,COLUMN($AW:$AW)-COLUMN($AH:$AH),FALSE),IF($X2482="Unknown",VLOOKUP($E2482,$AI$71:$AW$75,COLUMN($AW:$AW)-COLUMN($AH:$AH),FALSE),0))</f>
        <v>0</v>
      </c>
      <c r="Q2482" s="87" cm="1">
        <f t="array" ref="Q2482">IF($X2482="Non-local",VLOOKUP($E2482,$AI$40:$AW$44,COLUMN($AW:$AW)-COLUMN($AH:$AH),FALSE),IF($X2482="Unknown",VLOOKUP($E2482,$AI$47:$AW$51,COLUMN($AW:$AW)-COLUMN($AH:$AH),FALSE),0))</f>
        <v>0</v>
      </c>
      <c r="R2482" s="87" cm="1">
        <f t="array" ref="R2482">IF($X2482="Non-local",VLOOKUP($E2482,$AI$88:$AW$92,COLUMN($AW:$AW)-COLUMN($AH:$AH),FALSE),IF($X2482="Unknown",VLOOKUP($E2482,$AI$95:$AW$99,COLUMN($AW:$AW)-COLUMN($AH:$AH),FALSE),0))</f>
        <v>0</v>
      </c>
      <c r="S2482" s="87" cm="1">
        <f t="array" ref="S2482">VLOOKUP($E2482,$AI$111:$AW$115,COLUMN($AW:$AW)-COLUMN($AH:$AH),FALSE)</f>
        <v>431.69321999999994</v>
      </c>
      <c r="T2482" s="104">
        <f t="shared" si="532"/>
        <v>0</v>
      </c>
      <c r="U2482" s="104">
        <f t="shared" si="533"/>
        <v>431.69321999999994</v>
      </c>
      <c r="V2482" s="87" cm="1">
        <f t="array" ref="V2482">VLOOKUP($E2482,$AI$118:$AW$122,COLUMN($AW:$AW)-COLUMN($AH:$AH),FALSE)</f>
        <v>0</v>
      </c>
      <c r="W2482" s="87" t="str">
        <f t="shared" si="537"/>
        <v>Domestic</v>
      </c>
      <c r="X2482" s="87" t="str">
        <f t="shared" si="538"/>
        <v>Local</v>
      </c>
      <c r="Y2482" s="104"/>
      <c r="Z2482" s="87" t="str">
        <f t="shared" si="534"/>
        <v>USA</v>
      </c>
      <c r="AA2482" s="87" t="str">
        <f t="shared" si="535"/>
        <v>USA</v>
      </c>
      <c r="AB2482" s="82" cm="1">
        <f t="array" ref="AB2482">VLOOKUP(B2482,'GDP per Capita'!$T$2:$V$4235,COLUMN('GDP per Capita'!$V:$V)-COLUMN('GDP per Capita'!$S:$S),FALSE)</f>
        <v>63809.64</v>
      </c>
      <c r="AC2482" s="82">
        <f t="shared" si="539"/>
        <v>63809.64</v>
      </c>
      <c r="AD2482" s="82">
        <f t="shared" si="540"/>
        <v>63809.64</v>
      </c>
      <c r="AE2482" s="88">
        <f t="shared" si="536"/>
        <v>6.7653291885050593E-3</v>
      </c>
    </row>
    <row r="2483" spans="1:31">
      <c r="A2483" s="77" t="s">
        <v>993</v>
      </c>
      <c r="B2483" s="77">
        <v>2482</v>
      </c>
      <c r="C2483" s="77" t="s">
        <v>29</v>
      </c>
      <c r="D2483" s="77" t="s">
        <v>29</v>
      </c>
      <c r="E2483" s="77">
        <v>2018</v>
      </c>
      <c r="F2483" s="77">
        <v>37.682058300000001</v>
      </c>
      <c r="G2483" s="77">
        <v>-121.76805309999899</v>
      </c>
      <c r="H2483" s="77">
        <v>0</v>
      </c>
      <c r="I2483" s="77" t="s">
        <v>1626</v>
      </c>
      <c r="J2483" s="77">
        <v>39.739236400000003</v>
      </c>
      <c r="K2483" s="77">
        <v>-104.9848623</v>
      </c>
      <c r="L2483" s="77">
        <v>2943.6754587666101</v>
      </c>
      <c r="M2483" s="77">
        <v>0.55395829955528497</v>
      </c>
      <c r="N2483" s="77">
        <v>0</v>
      </c>
      <c r="O2483" s="77">
        <v>565.18568808318901</v>
      </c>
      <c r="P2483" s="87" cm="1">
        <f t="array" ref="P2483">IF($X2483="Non-local",VLOOKUP($E2483,$AI$64:$AW$68,COLUMN($AW:$AW)-COLUMN($AH:$AH),FALSE),IF($X2483="Unknown",VLOOKUP($E2483,$AI$71:$AW$75,COLUMN($AW:$AW)-COLUMN($AH:$AH),FALSE),0))</f>
        <v>284</v>
      </c>
      <c r="Q2483" s="87" cm="1">
        <f t="array" ref="Q2483">IF($X2483="Non-local",VLOOKUP($E2483,$AI$40:$AW$44,COLUMN($AW:$AW)-COLUMN($AH:$AH),FALSE),IF($X2483="Unknown",VLOOKUP($E2483,$AI$47:$AW$51,COLUMN($AW:$AW)-COLUMN($AH:$AH),FALSE),0))</f>
        <v>701.10299999999995</v>
      </c>
      <c r="R2483" s="87" cm="1">
        <f t="array" ref="R2483">IF($X2483="Non-local",VLOOKUP($E2483,$AI$88:$AW$92,COLUMN($AW:$AW)-COLUMN($AH:$AH),FALSE),IF($X2483="Unknown",VLOOKUP($E2483,$AI$95:$AW$99,COLUMN($AW:$AW)-COLUMN($AH:$AH),FALSE),0))</f>
        <v>0.15773661179887363</v>
      </c>
      <c r="S2483" s="87" cm="1">
        <f t="array" ref="S2483">VLOOKUP($E2483,$AI$111:$AW$115,COLUMN($AW:$AW)-COLUMN($AH:$AH),FALSE)</f>
        <v>431.69321999999994</v>
      </c>
      <c r="T2483" s="104">
        <f t="shared" si="532"/>
        <v>0.71169491135415863</v>
      </c>
      <c r="U2483" s="104">
        <f t="shared" si="533"/>
        <v>1981.9819080831887</v>
      </c>
      <c r="V2483" s="87" cm="1">
        <f t="array" ref="V2483">VLOOKUP($E2483,$AI$118:$AW$122,COLUMN($AW:$AW)-COLUMN($AH:$AH),FALSE)</f>
        <v>0</v>
      </c>
      <c r="W2483" s="87" t="str">
        <f t="shared" si="537"/>
        <v>Domestic</v>
      </c>
      <c r="X2483" s="87" t="str">
        <f t="shared" si="538"/>
        <v>Non-local</v>
      </c>
      <c r="Y2483" s="104"/>
      <c r="Z2483" s="87" t="str">
        <f t="shared" si="534"/>
        <v>USA</v>
      </c>
      <c r="AA2483" s="87" t="str">
        <f t="shared" si="535"/>
        <v>USA</v>
      </c>
      <c r="AB2483" s="82" cm="1">
        <f t="array" ref="AB2483">VLOOKUP(B2483,'GDP per Capita'!$T$2:$V$4235,COLUMN('GDP per Capita'!$V:$V)-COLUMN('GDP per Capita'!$S:$S),FALSE)</f>
        <v>63809.64</v>
      </c>
      <c r="AC2483" s="82">
        <f t="shared" si="539"/>
        <v>63809.64</v>
      </c>
      <c r="AD2483" s="82">
        <f t="shared" si="540"/>
        <v>63809.64</v>
      </c>
      <c r="AE2483" s="88">
        <f t="shared" si="536"/>
        <v>3.1060853941241303E-2</v>
      </c>
    </row>
    <row r="2484" spans="1:31">
      <c r="A2484" s="77" t="s">
        <v>882</v>
      </c>
      <c r="B2484" s="77">
        <v>2483</v>
      </c>
      <c r="C2484" s="77" t="s">
        <v>29</v>
      </c>
      <c r="D2484" s="77" t="s">
        <v>29</v>
      </c>
      <c r="E2484" s="77">
        <v>2018</v>
      </c>
      <c r="F2484" s="77">
        <v>39.004607</v>
      </c>
      <c r="G2484" s="77">
        <v>-76.875683800000004</v>
      </c>
      <c r="H2484" s="77">
        <v>0</v>
      </c>
      <c r="I2484" s="77" t="s">
        <v>1626</v>
      </c>
      <c r="J2484" s="77">
        <v>39.739236400000003</v>
      </c>
      <c r="K2484" s="77">
        <v>-104.9848623</v>
      </c>
      <c r="L2484" s="77">
        <v>4815.3708899909698</v>
      </c>
      <c r="M2484" s="77">
        <v>0.85179402930986003</v>
      </c>
      <c r="N2484" s="77">
        <v>0</v>
      </c>
      <c r="O2484" s="77">
        <v>577.844506798917</v>
      </c>
      <c r="P2484" s="87" cm="1">
        <f t="array" ref="P2484">IF($X2484="Non-local",VLOOKUP($E2484,$AI$64:$AW$68,COLUMN($AW:$AW)-COLUMN($AH:$AH),FALSE),IF($X2484="Unknown",VLOOKUP($E2484,$AI$71:$AW$75,COLUMN($AW:$AW)-COLUMN($AH:$AH),FALSE),0))</f>
        <v>284</v>
      </c>
      <c r="Q2484" s="87" cm="1">
        <f t="array" ref="Q2484">IF($X2484="Non-local",VLOOKUP($E2484,$AI$40:$AW$44,COLUMN($AW:$AW)-COLUMN($AH:$AH),FALSE),IF($X2484="Unknown",VLOOKUP($E2484,$AI$47:$AW$51,COLUMN($AW:$AW)-COLUMN($AH:$AH),FALSE),0))</f>
        <v>701.10299999999995</v>
      </c>
      <c r="R2484" s="87" cm="1">
        <f t="array" ref="R2484">IF($X2484="Non-local",VLOOKUP($E2484,$AI$88:$AW$92,COLUMN($AW:$AW)-COLUMN($AH:$AH),FALSE),IF($X2484="Unknown",VLOOKUP($E2484,$AI$95:$AW$99,COLUMN($AW:$AW)-COLUMN($AH:$AH),FALSE),0))</f>
        <v>0.15773661179887363</v>
      </c>
      <c r="S2484" s="87" cm="1">
        <f t="array" ref="S2484">VLOOKUP($E2484,$AI$111:$AW$115,COLUMN($AW:$AW)-COLUMN($AH:$AH),FALSE)</f>
        <v>431.69321999999994</v>
      </c>
      <c r="T2484" s="104">
        <f t="shared" si="532"/>
        <v>1.0095306411087337</v>
      </c>
      <c r="U2484" s="104">
        <f t="shared" si="533"/>
        <v>1994.6407267989168</v>
      </c>
      <c r="V2484" s="87" cm="1">
        <f t="array" ref="V2484">VLOOKUP($E2484,$AI$118:$AW$122,COLUMN($AW:$AW)-COLUMN($AH:$AH),FALSE)</f>
        <v>0</v>
      </c>
      <c r="W2484" s="87" t="str">
        <f t="shared" si="537"/>
        <v>Domestic</v>
      </c>
      <c r="X2484" s="87" t="str">
        <f t="shared" si="538"/>
        <v>Non-local</v>
      </c>
      <c r="Y2484" s="104"/>
      <c r="Z2484" s="87" t="str">
        <f t="shared" si="534"/>
        <v>USA</v>
      </c>
      <c r="AA2484" s="87" t="str">
        <f t="shared" si="535"/>
        <v>USA</v>
      </c>
      <c r="AB2484" s="82" cm="1">
        <f t="array" ref="AB2484">VLOOKUP(B2484,'GDP per Capita'!$T$2:$V$4235,COLUMN('GDP per Capita'!$V:$V)-COLUMN('GDP per Capita'!$S:$S),FALSE)</f>
        <v>63809.64</v>
      </c>
      <c r="AC2484" s="82">
        <f t="shared" si="539"/>
        <v>63809.64</v>
      </c>
      <c r="AD2484" s="82">
        <f t="shared" si="540"/>
        <v>63809.64</v>
      </c>
      <c r="AE2484" s="88">
        <f t="shared" si="536"/>
        <v>3.1259238052415227E-2</v>
      </c>
    </row>
    <row r="2485" spans="1:31">
      <c r="A2485" s="77" t="s">
        <v>1677</v>
      </c>
      <c r="B2485" s="77">
        <v>2484</v>
      </c>
      <c r="C2485" s="77" t="s">
        <v>29</v>
      </c>
      <c r="D2485" s="77" t="s">
        <v>29</v>
      </c>
      <c r="E2485" s="77">
        <v>2018</v>
      </c>
      <c r="F2485" s="77">
        <v>42.2964859</v>
      </c>
      <c r="G2485" s="77">
        <v>-71.292557099999996</v>
      </c>
      <c r="H2485" s="77">
        <v>0</v>
      </c>
      <c r="I2485" s="77" t="s">
        <v>1626</v>
      </c>
      <c r="J2485" s="77">
        <v>39.739236400000003</v>
      </c>
      <c r="K2485" s="77">
        <v>-104.9848623</v>
      </c>
      <c r="L2485" s="77">
        <v>5644.8440641488096</v>
      </c>
      <c r="M2485" s="77">
        <v>0.96387725371879795</v>
      </c>
      <c r="N2485" s="77">
        <v>0</v>
      </c>
      <c r="O2485" s="77">
        <v>677.38128769785703</v>
      </c>
      <c r="P2485" s="87" cm="1">
        <f t="array" ref="P2485">IF($X2485="Non-local",VLOOKUP($E2485,$AI$64:$AW$68,COLUMN($AW:$AW)-COLUMN($AH:$AH),FALSE),IF($X2485="Unknown",VLOOKUP($E2485,$AI$71:$AW$75,COLUMN($AW:$AW)-COLUMN($AH:$AH),FALSE),0))</f>
        <v>284</v>
      </c>
      <c r="Q2485" s="87" cm="1">
        <f t="array" ref="Q2485">IF($X2485="Non-local",VLOOKUP($E2485,$AI$40:$AW$44,COLUMN($AW:$AW)-COLUMN($AH:$AH),FALSE),IF($X2485="Unknown",VLOOKUP($E2485,$AI$47:$AW$51,COLUMN($AW:$AW)-COLUMN($AH:$AH),FALSE),0))</f>
        <v>701.10299999999995</v>
      </c>
      <c r="R2485" s="87" cm="1">
        <f t="array" ref="R2485">IF($X2485="Non-local",VLOOKUP($E2485,$AI$88:$AW$92,COLUMN($AW:$AW)-COLUMN($AH:$AH),FALSE),IF($X2485="Unknown",VLOOKUP($E2485,$AI$95:$AW$99,COLUMN($AW:$AW)-COLUMN($AH:$AH),FALSE),0))</f>
        <v>0.15773661179887363</v>
      </c>
      <c r="S2485" s="87" cm="1">
        <f t="array" ref="S2485">VLOOKUP($E2485,$AI$111:$AW$115,COLUMN($AW:$AW)-COLUMN($AH:$AH),FALSE)</f>
        <v>431.69321999999994</v>
      </c>
      <c r="T2485" s="104">
        <f t="shared" si="532"/>
        <v>1.1216138655176715</v>
      </c>
      <c r="U2485" s="104">
        <f t="shared" si="533"/>
        <v>2094.177507697857</v>
      </c>
      <c r="V2485" s="87" cm="1">
        <f t="array" ref="V2485">VLOOKUP($E2485,$AI$118:$AW$122,COLUMN($AW:$AW)-COLUMN($AH:$AH),FALSE)</f>
        <v>0</v>
      </c>
      <c r="W2485" s="87" t="str">
        <f t="shared" si="537"/>
        <v>Domestic</v>
      </c>
      <c r="X2485" s="87" t="str">
        <f t="shared" si="538"/>
        <v>Non-local</v>
      </c>
      <c r="Y2485" s="104"/>
      <c r="Z2485" s="87" t="str">
        <f t="shared" si="534"/>
        <v>USA</v>
      </c>
      <c r="AA2485" s="87" t="str">
        <f t="shared" si="535"/>
        <v>USA</v>
      </c>
      <c r="AB2485" s="82" cm="1">
        <f t="array" ref="AB2485">VLOOKUP(B2485,'GDP per Capita'!$T$2:$V$4235,COLUMN('GDP per Capita'!$V:$V)-COLUMN('GDP per Capita'!$S:$S),FALSE)</f>
        <v>63809.64</v>
      </c>
      <c r="AC2485" s="82">
        <f t="shared" si="539"/>
        <v>63809.64</v>
      </c>
      <c r="AD2485" s="82">
        <f t="shared" si="540"/>
        <v>63809.64</v>
      </c>
      <c r="AE2485" s="88">
        <f t="shared" si="536"/>
        <v>3.281913998727868E-2</v>
      </c>
    </row>
    <row r="2486" spans="1:31">
      <c r="A2486" s="77" t="s">
        <v>910</v>
      </c>
      <c r="B2486" s="77">
        <v>2485</v>
      </c>
      <c r="C2486" s="77" t="s">
        <v>29</v>
      </c>
      <c r="D2486" s="77" t="s">
        <v>29</v>
      </c>
      <c r="E2486" s="77">
        <v>2018</v>
      </c>
      <c r="F2486" s="77">
        <v>37.411403499999999</v>
      </c>
      <c r="G2486" s="77">
        <v>-122.0543534</v>
      </c>
      <c r="H2486" s="77">
        <v>0</v>
      </c>
      <c r="I2486" s="77" t="s">
        <v>1626</v>
      </c>
      <c r="J2486" s="77">
        <v>39.739236400000003</v>
      </c>
      <c r="K2486" s="77">
        <v>-104.9848623</v>
      </c>
      <c r="L2486" s="77">
        <v>3007.7427348403098</v>
      </c>
      <c r="M2486" s="77">
        <v>0.56415764059854501</v>
      </c>
      <c r="N2486" s="77">
        <v>0</v>
      </c>
      <c r="O2486" s="77">
        <v>577.48660508933995</v>
      </c>
      <c r="P2486" s="87" cm="1">
        <f t="array" ref="P2486">IF($X2486="Non-local",VLOOKUP($E2486,$AI$64:$AW$68,COLUMN($AW:$AW)-COLUMN($AH:$AH),FALSE),IF($X2486="Unknown",VLOOKUP($E2486,$AI$71:$AW$75,COLUMN($AW:$AW)-COLUMN($AH:$AH),FALSE),0))</f>
        <v>284</v>
      </c>
      <c r="Q2486" s="87" cm="1">
        <f t="array" ref="Q2486">IF($X2486="Non-local",VLOOKUP($E2486,$AI$40:$AW$44,COLUMN($AW:$AW)-COLUMN($AH:$AH),FALSE),IF($X2486="Unknown",VLOOKUP($E2486,$AI$47:$AW$51,COLUMN($AW:$AW)-COLUMN($AH:$AH),FALSE),0))</f>
        <v>701.10299999999995</v>
      </c>
      <c r="R2486" s="87" cm="1">
        <f t="array" ref="R2486">IF($X2486="Non-local",VLOOKUP($E2486,$AI$88:$AW$92,COLUMN($AW:$AW)-COLUMN($AH:$AH),FALSE),IF($X2486="Unknown",VLOOKUP($E2486,$AI$95:$AW$99,COLUMN($AW:$AW)-COLUMN($AH:$AH),FALSE),0))</f>
        <v>0.15773661179887363</v>
      </c>
      <c r="S2486" s="87" cm="1">
        <f t="array" ref="S2486">VLOOKUP($E2486,$AI$111:$AW$115,COLUMN($AW:$AW)-COLUMN($AH:$AH),FALSE)</f>
        <v>431.69321999999994</v>
      </c>
      <c r="T2486" s="104">
        <f t="shared" si="532"/>
        <v>0.72189425239741867</v>
      </c>
      <c r="U2486" s="104">
        <f t="shared" si="533"/>
        <v>1994.2828250893397</v>
      </c>
      <c r="V2486" s="87" cm="1">
        <f t="array" ref="V2486">VLOOKUP($E2486,$AI$118:$AW$122,COLUMN($AW:$AW)-COLUMN($AH:$AH),FALSE)</f>
        <v>0</v>
      </c>
      <c r="W2486" s="87" t="str">
        <f t="shared" si="537"/>
        <v>Domestic</v>
      </c>
      <c r="X2486" s="87" t="str">
        <f t="shared" si="538"/>
        <v>Non-local</v>
      </c>
      <c r="Y2486" s="104"/>
      <c r="Z2486" s="87" t="str">
        <f t="shared" si="534"/>
        <v>USA</v>
      </c>
      <c r="AA2486" s="87" t="str">
        <f t="shared" si="535"/>
        <v>USA</v>
      </c>
      <c r="AB2486" s="82" cm="1">
        <f t="array" ref="AB2486">VLOOKUP(B2486,'GDP per Capita'!$T$2:$V$4235,COLUMN('GDP per Capita'!$V:$V)-COLUMN('GDP per Capita'!$S:$S),FALSE)</f>
        <v>63809.64</v>
      </c>
      <c r="AC2486" s="82">
        <f t="shared" si="539"/>
        <v>63809.64</v>
      </c>
      <c r="AD2486" s="82">
        <f t="shared" si="540"/>
        <v>63809.64</v>
      </c>
      <c r="AE2486" s="88">
        <f t="shared" si="536"/>
        <v>3.1253629155239548E-2</v>
      </c>
    </row>
    <row r="2487" spans="1:31">
      <c r="A2487" s="77" t="s">
        <v>1228</v>
      </c>
      <c r="B2487" s="77">
        <v>2486</v>
      </c>
      <c r="C2487" s="77" t="s">
        <v>29</v>
      </c>
      <c r="D2487" s="77" t="s">
        <v>29</v>
      </c>
      <c r="E2487" s="77">
        <v>2018</v>
      </c>
      <c r="F2487" s="77">
        <v>38.8339578</v>
      </c>
      <c r="G2487" s="77">
        <v>-104.8253485</v>
      </c>
      <c r="H2487" s="77">
        <v>0</v>
      </c>
      <c r="I2487" s="77" t="s">
        <v>1626</v>
      </c>
      <c r="J2487" s="77">
        <v>39.739236400000003</v>
      </c>
      <c r="K2487" s="77">
        <v>-104.9848623</v>
      </c>
      <c r="L2487" s="77">
        <v>203.188588064767</v>
      </c>
      <c r="M2487" s="77">
        <v>0.18846169243562499</v>
      </c>
      <c r="N2487" s="77">
        <v>0</v>
      </c>
      <c r="O2487" s="77">
        <v>39.012208908435298</v>
      </c>
      <c r="P2487" s="87" cm="1">
        <f t="array" ref="P2487">IF($X2487="Non-local",VLOOKUP($E2487,$AI$64:$AW$68,COLUMN($AW:$AW)-COLUMN($AH:$AH),FALSE),IF($X2487="Unknown",VLOOKUP($E2487,$AI$71:$AW$75,COLUMN($AW:$AW)-COLUMN($AH:$AH),FALSE),0))</f>
        <v>284</v>
      </c>
      <c r="Q2487" s="87" cm="1">
        <f t="array" ref="Q2487">IF($X2487="Non-local",VLOOKUP($E2487,$AI$40:$AW$44,COLUMN($AW:$AW)-COLUMN($AH:$AH),FALSE),IF($X2487="Unknown",VLOOKUP($E2487,$AI$47:$AW$51,COLUMN($AW:$AW)-COLUMN($AH:$AH),FALSE),0))</f>
        <v>701.10299999999995</v>
      </c>
      <c r="R2487" s="87" cm="1">
        <f t="array" ref="R2487">IF($X2487="Non-local",VLOOKUP($E2487,$AI$88:$AW$92,COLUMN($AW:$AW)-COLUMN($AH:$AH),FALSE),IF($X2487="Unknown",VLOOKUP($E2487,$AI$95:$AW$99,COLUMN($AW:$AW)-COLUMN($AH:$AH),FALSE),0))</f>
        <v>0.15773661179887363</v>
      </c>
      <c r="S2487" s="87" cm="1">
        <f t="array" ref="S2487">VLOOKUP($E2487,$AI$111:$AW$115,COLUMN($AW:$AW)-COLUMN($AH:$AH),FALSE)</f>
        <v>431.69321999999994</v>
      </c>
      <c r="T2487" s="104">
        <f t="shared" si="532"/>
        <v>0.3461983042344986</v>
      </c>
      <c r="U2487" s="104">
        <f t="shared" si="533"/>
        <v>1455.8084289084352</v>
      </c>
      <c r="V2487" s="87" cm="1">
        <f t="array" ref="V2487">VLOOKUP($E2487,$AI$118:$AW$122,COLUMN($AW:$AW)-COLUMN($AH:$AH),FALSE)</f>
        <v>0</v>
      </c>
      <c r="W2487" s="87" t="str">
        <f t="shared" si="537"/>
        <v>Domestic</v>
      </c>
      <c r="X2487" s="87" t="str">
        <f t="shared" si="538"/>
        <v>Non-local</v>
      </c>
      <c r="Y2487" s="104"/>
      <c r="Z2487" s="87" t="str">
        <f t="shared" si="534"/>
        <v>USA</v>
      </c>
      <c r="AA2487" s="87" t="str">
        <f t="shared" si="535"/>
        <v>USA</v>
      </c>
      <c r="AB2487" s="82" cm="1">
        <f t="array" ref="AB2487">VLOOKUP(B2487,'GDP per Capita'!$T$2:$V$4235,COLUMN('GDP per Capita'!$V:$V)-COLUMN('GDP per Capita'!$S:$S),FALSE)</f>
        <v>63809.64</v>
      </c>
      <c r="AC2487" s="82">
        <f t="shared" si="539"/>
        <v>63809.64</v>
      </c>
      <c r="AD2487" s="82">
        <f t="shared" si="540"/>
        <v>63809.64</v>
      </c>
      <c r="AE2487" s="88">
        <f t="shared" si="536"/>
        <v>2.2814866670748106E-2</v>
      </c>
    </row>
    <row r="2488" spans="1:31">
      <c r="A2488" s="77" t="s">
        <v>1678</v>
      </c>
      <c r="B2488" s="77">
        <v>2487</v>
      </c>
      <c r="C2488" s="77" t="s">
        <v>29</v>
      </c>
      <c r="D2488" s="77" t="s">
        <v>29</v>
      </c>
      <c r="E2488" s="77">
        <v>2018</v>
      </c>
      <c r="F2488" s="77">
        <v>37.813681000000003</v>
      </c>
      <c r="G2488" s="77">
        <v>-107.3304179</v>
      </c>
      <c r="H2488" s="77">
        <v>0</v>
      </c>
      <c r="I2488" s="77" t="s">
        <v>1626</v>
      </c>
      <c r="J2488" s="77">
        <v>39.739236400000003</v>
      </c>
      <c r="K2488" s="77">
        <v>-104.9848623</v>
      </c>
      <c r="L2488" s="77">
        <v>590.50250197239097</v>
      </c>
      <c r="M2488" s="77">
        <v>0.239604471198371</v>
      </c>
      <c r="N2488" s="77">
        <v>0</v>
      </c>
      <c r="O2488" s="77">
        <v>113.376480378699</v>
      </c>
      <c r="P2488" s="87" cm="1">
        <f t="array" ref="P2488">IF($X2488="Non-local",VLOOKUP($E2488,$AI$64:$AW$68,COLUMN($AW:$AW)-COLUMN($AH:$AH),FALSE),IF($X2488="Unknown",VLOOKUP($E2488,$AI$71:$AW$75,COLUMN($AW:$AW)-COLUMN($AH:$AH),FALSE),0))</f>
        <v>284</v>
      </c>
      <c r="Q2488" s="87" cm="1">
        <f t="array" ref="Q2488">IF($X2488="Non-local",VLOOKUP($E2488,$AI$40:$AW$44,COLUMN($AW:$AW)-COLUMN($AH:$AH),FALSE),IF($X2488="Unknown",VLOOKUP($E2488,$AI$47:$AW$51,COLUMN($AW:$AW)-COLUMN($AH:$AH),FALSE),0))</f>
        <v>701.10299999999995</v>
      </c>
      <c r="R2488" s="87" cm="1">
        <f t="array" ref="R2488">IF($X2488="Non-local",VLOOKUP($E2488,$AI$88:$AW$92,COLUMN($AW:$AW)-COLUMN($AH:$AH),FALSE),IF($X2488="Unknown",VLOOKUP($E2488,$AI$95:$AW$99,COLUMN($AW:$AW)-COLUMN($AH:$AH),FALSE),0))</f>
        <v>0.15773661179887363</v>
      </c>
      <c r="S2488" s="87" cm="1">
        <f t="array" ref="S2488">VLOOKUP($E2488,$AI$111:$AW$115,COLUMN($AW:$AW)-COLUMN($AH:$AH),FALSE)</f>
        <v>431.69321999999994</v>
      </c>
      <c r="T2488" s="104">
        <f t="shared" si="532"/>
        <v>0.39734108299724463</v>
      </c>
      <c r="U2488" s="104">
        <f t="shared" si="533"/>
        <v>1530.1727003786989</v>
      </c>
      <c r="V2488" s="87" cm="1">
        <f t="array" ref="V2488">VLOOKUP($E2488,$AI$118:$AW$122,COLUMN($AW:$AW)-COLUMN($AH:$AH),FALSE)</f>
        <v>0</v>
      </c>
      <c r="W2488" s="87" t="str">
        <f t="shared" si="537"/>
        <v>Domestic</v>
      </c>
      <c r="X2488" s="87" t="str">
        <f t="shared" si="538"/>
        <v>Non-local</v>
      </c>
      <c r="Y2488" s="104"/>
      <c r="Z2488" s="87" t="str">
        <f t="shared" si="534"/>
        <v>USA</v>
      </c>
      <c r="AA2488" s="87" t="str">
        <f t="shared" si="535"/>
        <v>USA</v>
      </c>
      <c r="AB2488" s="82" cm="1">
        <f t="array" ref="AB2488">VLOOKUP(B2488,'GDP per Capita'!$T$2:$V$4235,COLUMN('GDP per Capita'!$V:$V)-COLUMN('GDP per Capita'!$S:$S),FALSE)</f>
        <v>63809.64</v>
      </c>
      <c r="AC2488" s="82">
        <f t="shared" si="539"/>
        <v>63809.64</v>
      </c>
      <c r="AD2488" s="82">
        <f t="shared" si="540"/>
        <v>63809.64</v>
      </c>
      <c r="AE2488" s="88">
        <f t="shared" si="536"/>
        <v>2.3980274773195694E-2</v>
      </c>
    </row>
    <row r="2489" spans="1:31">
      <c r="A2489" s="77" t="s">
        <v>1133</v>
      </c>
      <c r="B2489" s="77">
        <v>2488</v>
      </c>
      <c r="C2489" s="77" t="s">
        <v>29</v>
      </c>
      <c r="D2489" s="77" t="s">
        <v>29</v>
      </c>
      <c r="E2489" s="77">
        <v>2018</v>
      </c>
      <c r="F2489" s="77">
        <v>38.254237599999897</v>
      </c>
      <c r="G2489" s="77">
        <v>-85.759406999999996</v>
      </c>
      <c r="H2489" s="77">
        <v>0</v>
      </c>
      <c r="I2489" s="77" t="s">
        <v>1626</v>
      </c>
      <c r="J2489" s="77">
        <v>39.739236400000003</v>
      </c>
      <c r="K2489" s="77">
        <v>-104.9848623</v>
      </c>
      <c r="L2489" s="77">
        <v>3332.7957930177799</v>
      </c>
      <c r="M2489" s="77">
        <v>0.61590522845748097</v>
      </c>
      <c r="N2489" s="77">
        <v>0</v>
      </c>
      <c r="O2489" s="77">
        <v>639.89679225941404</v>
      </c>
      <c r="P2489" s="87" cm="1">
        <f t="array" ref="P2489">IF($X2489="Non-local",VLOOKUP($E2489,$AI$64:$AW$68,COLUMN($AW:$AW)-COLUMN($AH:$AH),FALSE),IF($X2489="Unknown",VLOOKUP($E2489,$AI$71:$AW$75,COLUMN($AW:$AW)-COLUMN($AH:$AH),FALSE),0))</f>
        <v>284</v>
      </c>
      <c r="Q2489" s="87" cm="1">
        <f t="array" ref="Q2489">IF($X2489="Non-local",VLOOKUP($E2489,$AI$40:$AW$44,COLUMN($AW:$AW)-COLUMN($AH:$AH),FALSE),IF($X2489="Unknown",VLOOKUP($E2489,$AI$47:$AW$51,COLUMN($AW:$AW)-COLUMN($AH:$AH),FALSE),0))</f>
        <v>701.10299999999995</v>
      </c>
      <c r="R2489" s="87" cm="1">
        <f t="array" ref="R2489">IF($X2489="Non-local",VLOOKUP($E2489,$AI$88:$AW$92,COLUMN($AW:$AW)-COLUMN($AH:$AH),FALSE),IF($X2489="Unknown",VLOOKUP($E2489,$AI$95:$AW$99,COLUMN($AW:$AW)-COLUMN($AH:$AH),FALSE),0))</f>
        <v>0.15773661179887363</v>
      </c>
      <c r="S2489" s="87" cm="1">
        <f t="array" ref="S2489">VLOOKUP($E2489,$AI$111:$AW$115,COLUMN($AW:$AW)-COLUMN($AH:$AH),FALSE)</f>
        <v>431.69321999999994</v>
      </c>
      <c r="T2489" s="104">
        <f t="shared" si="532"/>
        <v>0.77364184025635463</v>
      </c>
      <c r="U2489" s="104">
        <f t="shared" si="533"/>
        <v>2056.693012259414</v>
      </c>
      <c r="V2489" s="87" cm="1">
        <f t="array" ref="V2489">VLOOKUP($E2489,$AI$118:$AW$122,COLUMN($AW:$AW)-COLUMN($AH:$AH),FALSE)</f>
        <v>0</v>
      </c>
      <c r="W2489" s="87" t="str">
        <f t="shared" si="537"/>
        <v>Domestic</v>
      </c>
      <c r="X2489" s="87" t="str">
        <f t="shared" si="538"/>
        <v>Non-local</v>
      </c>
      <c r="Y2489" s="104"/>
      <c r="Z2489" s="87" t="str">
        <f t="shared" si="534"/>
        <v>USA</v>
      </c>
      <c r="AA2489" s="87" t="str">
        <f t="shared" si="535"/>
        <v>USA</v>
      </c>
      <c r="AB2489" s="82" cm="1">
        <f t="array" ref="AB2489">VLOOKUP(B2489,'GDP per Capita'!$T$2:$V$4235,COLUMN('GDP per Capita'!$V:$V)-COLUMN('GDP per Capita'!$S:$S),FALSE)</f>
        <v>63809.64</v>
      </c>
      <c r="AC2489" s="82">
        <f t="shared" si="539"/>
        <v>63809.64</v>
      </c>
      <c r="AD2489" s="82">
        <f t="shared" si="540"/>
        <v>63809.64</v>
      </c>
      <c r="AE2489" s="88">
        <f t="shared" si="536"/>
        <v>3.2231697471720791E-2</v>
      </c>
    </row>
    <row r="2490" spans="1:31">
      <c r="A2490" s="77" t="s">
        <v>884</v>
      </c>
      <c r="B2490" s="77">
        <v>2489</v>
      </c>
      <c r="C2490" s="77" t="s">
        <v>29</v>
      </c>
      <c r="D2490" s="77" t="s">
        <v>29</v>
      </c>
      <c r="E2490" s="77">
        <v>2018</v>
      </c>
      <c r="F2490" s="77">
        <v>38.894985499999997</v>
      </c>
      <c r="G2490" s="77">
        <v>-77.036570799999893</v>
      </c>
      <c r="H2490" s="77">
        <v>0</v>
      </c>
      <c r="I2490" s="77" t="s">
        <v>1626</v>
      </c>
      <c r="J2490" s="77">
        <v>39.739236400000003</v>
      </c>
      <c r="K2490" s="77">
        <v>-104.9848623</v>
      </c>
      <c r="L2490" s="77">
        <v>4792.7265655317697</v>
      </c>
      <c r="M2490" s="77">
        <v>0.84832234934912598</v>
      </c>
      <c r="N2490" s="77">
        <v>0</v>
      </c>
      <c r="O2490" s="77">
        <v>575.12718786381299</v>
      </c>
      <c r="P2490" s="87" cm="1">
        <f t="array" ref="P2490">IF($X2490="Non-local",VLOOKUP($E2490,$AI$64:$AW$68,COLUMN($AW:$AW)-COLUMN($AH:$AH),FALSE),IF($X2490="Unknown",VLOOKUP($E2490,$AI$71:$AW$75,COLUMN($AW:$AW)-COLUMN($AH:$AH),FALSE),0))</f>
        <v>284</v>
      </c>
      <c r="Q2490" s="87" cm="1">
        <f t="array" ref="Q2490">IF($X2490="Non-local",VLOOKUP($E2490,$AI$40:$AW$44,COLUMN($AW:$AW)-COLUMN($AH:$AH),FALSE),IF($X2490="Unknown",VLOOKUP($E2490,$AI$47:$AW$51,COLUMN($AW:$AW)-COLUMN($AH:$AH),FALSE),0))</f>
        <v>701.10299999999995</v>
      </c>
      <c r="R2490" s="87" cm="1">
        <f t="array" ref="R2490">IF($X2490="Non-local",VLOOKUP($E2490,$AI$88:$AW$92,COLUMN($AW:$AW)-COLUMN($AH:$AH),FALSE),IF($X2490="Unknown",VLOOKUP($E2490,$AI$95:$AW$99,COLUMN($AW:$AW)-COLUMN($AH:$AH),FALSE),0))</f>
        <v>0.15773661179887363</v>
      </c>
      <c r="S2490" s="87" cm="1">
        <f t="array" ref="S2490">VLOOKUP($E2490,$AI$111:$AW$115,COLUMN($AW:$AW)-COLUMN($AH:$AH),FALSE)</f>
        <v>431.69321999999994</v>
      </c>
      <c r="T2490" s="104">
        <f t="shared" si="532"/>
        <v>1.0060589611479995</v>
      </c>
      <c r="U2490" s="104">
        <f t="shared" si="533"/>
        <v>1991.9234078638128</v>
      </c>
      <c r="V2490" s="87" cm="1">
        <f t="array" ref="V2490">VLOOKUP($E2490,$AI$118:$AW$122,COLUMN($AW:$AW)-COLUMN($AH:$AH),FALSE)</f>
        <v>0</v>
      </c>
      <c r="W2490" s="87" t="str">
        <f t="shared" si="537"/>
        <v>Domestic</v>
      </c>
      <c r="X2490" s="87" t="str">
        <f t="shared" si="538"/>
        <v>Non-local</v>
      </c>
      <c r="Y2490" s="104"/>
      <c r="Z2490" s="87" t="str">
        <f t="shared" si="534"/>
        <v>USA</v>
      </c>
      <c r="AA2490" s="87" t="str">
        <f t="shared" si="535"/>
        <v>USA</v>
      </c>
      <c r="AB2490" s="82" cm="1">
        <f t="array" ref="AB2490">VLOOKUP(B2490,'GDP per Capita'!$T$2:$V$4235,COLUMN('GDP per Capita'!$V:$V)-COLUMN('GDP per Capita'!$S:$S),FALSE)</f>
        <v>63809.64</v>
      </c>
      <c r="AC2490" s="82">
        <f t="shared" si="539"/>
        <v>63809.64</v>
      </c>
      <c r="AD2490" s="82">
        <f t="shared" si="540"/>
        <v>63809.64</v>
      </c>
      <c r="AE2490" s="88">
        <f t="shared" si="536"/>
        <v>3.1216653280974675E-2</v>
      </c>
    </row>
    <row r="2491" spans="1:31">
      <c r="A2491" s="77" t="s">
        <v>34</v>
      </c>
      <c r="B2491" s="77">
        <v>2490</v>
      </c>
      <c r="C2491" s="77" t="s">
        <v>34</v>
      </c>
      <c r="D2491" s="77" t="s">
        <v>34</v>
      </c>
      <c r="E2491" s="77">
        <v>2018</v>
      </c>
      <c r="F2491" s="77">
        <v>0</v>
      </c>
      <c r="G2491" s="77">
        <v>0</v>
      </c>
      <c r="H2491" s="77">
        <v>0</v>
      </c>
      <c r="I2491" s="77" t="s">
        <v>1626</v>
      </c>
      <c r="J2491" s="77">
        <v>39.739236400000003</v>
      </c>
      <c r="K2491" s="77">
        <v>-104.9848623</v>
      </c>
      <c r="L2491" s="77">
        <v>3634.64963419997</v>
      </c>
      <c r="M2491" s="77">
        <v>0.63822810708617395</v>
      </c>
      <c r="N2491" s="77">
        <v>1</v>
      </c>
      <c r="O2491" s="77">
        <v>697.85272976639499</v>
      </c>
      <c r="P2491" s="87" cm="1">
        <f t="array" ref="P2491">IF($X2491="Non-local",VLOOKUP($E2491,$AI$64:$AW$68,COLUMN($AW:$AW)-COLUMN($AH:$AH),FALSE),IF($X2491="Unknown",VLOOKUP($E2491,$AI$71:$AW$75,COLUMN($AW:$AW)-COLUMN($AH:$AH),FALSE),0))</f>
        <v>224.79883381924199</v>
      </c>
      <c r="Q2491" s="87" cm="1">
        <f t="array" ref="Q2491">IF($X2491="Non-local",VLOOKUP($E2491,$AI$40:$AW$44,COLUMN($AW:$AW)-COLUMN($AH:$AH),FALSE),IF($X2491="Unknown",VLOOKUP($E2491,$AI$47:$AW$51,COLUMN($AW:$AW)-COLUMN($AH:$AH),FALSE),0))</f>
        <v>554.95470699708449</v>
      </c>
      <c r="R2491" s="87" cm="1">
        <f t="array" ref="R2491">IF($X2491="Non-local",VLOOKUP($E2491,$AI$88:$AW$92,COLUMN($AW:$AW)-COLUMN($AH:$AH),FALSE),IF($X2491="Unknown",VLOOKUP($E2491,$AI$95:$AW$99,COLUMN($AW:$AW)-COLUMN($AH:$AH),FALSE),0))</f>
        <v>0.12485565627811718</v>
      </c>
      <c r="S2491" s="87" cm="1">
        <f t="array" ref="S2491">VLOOKUP($E2491,$AI$111:$AW$115,COLUMN($AW:$AW)-COLUMN($AH:$AH),FALSE)</f>
        <v>431.69321999999994</v>
      </c>
      <c r="T2491" s="104">
        <f t="shared" si="532"/>
        <v>0.76308376336429107</v>
      </c>
      <c r="U2491" s="104">
        <f t="shared" si="533"/>
        <v>1909.2994905827213</v>
      </c>
      <c r="V2491" s="87" cm="1">
        <f t="array" ref="V2491">VLOOKUP($E2491,$AI$118:$AW$122,COLUMN($AW:$AW)-COLUMN($AH:$AH),FALSE)</f>
        <v>0</v>
      </c>
      <c r="W2491" s="87" t="str">
        <f t="shared" si="537"/>
        <v>Unknown</v>
      </c>
      <c r="X2491" s="87" t="str">
        <f t="shared" si="538"/>
        <v>Unknown</v>
      </c>
      <c r="Y2491" s="104"/>
      <c r="Z2491" s="87" t="str">
        <f t="shared" si="534"/>
        <v>Unknown</v>
      </c>
      <c r="AA2491" s="87" t="str">
        <f t="shared" si="535"/>
        <v>Unknown</v>
      </c>
      <c r="AB2491" s="82" t="e" cm="1">
        <f t="array" ref="AB2491">VLOOKUP(B2491,'GDP per Capita'!$T$2:$V$4235,COLUMN('GDP per Capita'!$V:$V)-COLUMN('GDP per Capita'!$S:$S),FALSE)</f>
        <v>#N/A</v>
      </c>
      <c r="AC2491" s="82" t="str">
        <f t="shared" si="539"/>
        <v/>
      </c>
      <c r="AD2491" s="82">
        <f t="shared" si="540"/>
        <v>61228.93767638311</v>
      </c>
      <c r="AE2491" s="88">
        <f t="shared" si="536"/>
        <v>3.1182959610928637E-2</v>
      </c>
    </row>
    <row r="2492" spans="1:31">
      <c r="A2492" s="77" t="s">
        <v>34</v>
      </c>
      <c r="B2492" s="77">
        <v>2491</v>
      </c>
      <c r="C2492" s="77" t="s">
        <v>34</v>
      </c>
      <c r="D2492" s="77" t="s">
        <v>34</v>
      </c>
      <c r="E2492" s="77">
        <v>2018</v>
      </c>
      <c r="F2492" s="77">
        <v>0</v>
      </c>
      <c r="G2492" s="77">
        <v>0</v>
      </c>
      <c r="H2492" s="77">
        <v>0</v>
      </c>
      <c r="I2492" s="77" t="s">
        <v>1626</v>
      </c>
      <c r="J2492" s="77">
        <v>39.739236400000003</v>
      </c>
      <c r="K2492" s="77">
        <v>-104.9848623</v>
      </c>
      <c r="L2492" s="77">
        <v>3634.64963419997</v>
      </c>
      <c r="M2492" s="77">
        <v>0.63822810708617395</v>
      </c>
      <c r="N2492" s="77">
        <v>1</v>
      </c>
      <c r="O2492" s="77">
        <v>697.85272976639499</v>
      </c>
      <c r="P2492" s="87" cm="1">
        <f t="array" ref="P2492">IF($X2492="Non-local",VLOOKUP($E2492,$AI$64:$AW$68,COLUMN($AW:$AW)-COLUMN($AH:$AH),FALSE),IF($X2492="Unknown",VLOOKUP($E2492,$AI$71:$AW$75,COLUMN($AW:$AW)-COLUMN($AH:$AH),FALSE),0))</f>
        <v>224.79883381924199</v>
      </c>
      <c r="Q2492" s="87" cm="1">
        <f t="array" ref="Q2492">IF($X2492="Non-local",VLOOKUP($E2492,$AI$40:$AW$44,COLUMN($AW:$AW)-COLUMN($AH:$AH),FALSE),IF($X2492="Unknown",VLOOKUP($E2492,$AI$47:$AW$51,COLUMN($AW:$AW)-COLUMN($AH:$AH),FALSE),0))</f>
        <v>554.95470699708449</v>
      </c>
      <c r="R2492" s="87" cm="1">
        <f t="array" ref="R2492">IF($X2492="Non-local",VLOOKUP($E2492,$AI$88:$AW$92,COLUMN($AW:$AW)-COLUMN($AH:$AH),FALSE),IF($X2492="Unknown",VLOOKUP($E2492,$AI$95:$AW$99,COLUMN($AW:$AW)-COLUMN($AH:$AH),FALSE),0))</f>
        <v>0.12485565627811718</v>
      </c>
      <c r="S2492" s="87" cm="1">
        <f t="array" ref="S2492">VLOOKUP($E2492,$AI$111:$AW$115,COLUMN($AW:$AW)-COLUMN($AH:$AH),FALSE)</f>
        <v>431.69321999999994</v>
      </c>
      <c r="T2492" s="104">
        <f t="shared" si="532"/>
        <v>0.76308376336429107</v>
      </c>
      <c r="U2492" s="104">
        <f t="shared" si="533"/>
        <v>1909.2994905827213</v>
      </c>
      <c r="V2492" s="87" cm="1">
        <f t="array" ref="V2492">VLOOKUP($E2492,$AI$118:$AW$122,COLUMN($AW:$AW)-COLUMN($AH:$AH),FALSE)</f>
        <v>0</v>
      </c>
      <c r="W2492" s="87" t="str">
        <f t="shared" si="537"/>
        <v>Unknown</v>
      </c>
      <c r="X2492" s="87" t="str">
        <f t="shared" si="538"/>
        <v>Unknown</v>
      </c>
      <c r="Y2492" s="104"/>
      <c r="Z2492" s="87" t="str">
        <f t="shared" si="534"/>
        <v>Unknown</v>
      </c>
      <c r="AA2492" s="87" t="str">
        <f t="shared" si="535"/>
        <v>Unknown</v>
      </c>
      <c r="AB2492" s="82" t="e" cm="1">
        <f t="array" ref="AB2492">VLOOKUP(B2492,'GDP per Capita'!$T$2:$V$4235,COLUMN('GDP per Capita'!$V:$V)-COLUMN('GDP per Capita'!$S:$S),FALSE)</f>
        <v>#N/A</v>
      </c>
      <c r="AC2492" s="82" t="str">
        <f t="shared" si="539"/>
        <v/>
      </c>
      <c r="AD2492" s="82">
        <f t="shared" si="540"/>
        <v>61228.93767638311</v>
      </c>
      <c r="AE2492" s="88">
        <f t="shared" si="536"/>
        <v>3.1182959610928637E-2</v>
      </c>
    </row>
    <row r="2493" spans="1:31">
      <c r="A2493" s="77" t="s">
        <v>34</v>
      </c>
      <c r="B2493" s="77">
        <v>2492</v>
      </c>
      <c r="C2493" s="77" t="s">
        <v>34</v>
      </c>
      <c r="D2493" s="77" t="s">
        <v>34</v>
      </c>
      <c r="E2493" s="77">
        <v>2018</v>
      </c>
      <c r="F2493" s="77">
        <v>0</v>
      </c>
      <c r="G2493" s="77">
        <v>0</v>
      </c>
      <c r="H2493" s="77">
        <v>0</v>
      </c>
      <c r="I2493" s="77" t="s">
        <v>1626</v>
      </c>
      <c r="J2493" s="77">
        <v>39.739236400000003</v>
      </c>
      <c r="K2493" s="77">
        <v>-104.9848623</v>
      </c>
      <c r="L2493" s="77">
        <v>3634.64963419997</v>
      </c>
      <c r="M2493" s="77">
        <v>0.63822810708617395</v>
      </c>
      <c r="N2493" s="77">
        <v>1</v>
      </c>
      <c r="O2493" s="77">
        <v>697.85272976639499</v>
      </c>
      <c r="P2493" s="87" cm="1">
        <f t="array" ref="P2493">IF($X2493="Non-local",VLOOKUP($E2493,$AI$64:$AW$68,COLUMN($AW:$AW)-COLUMN($AH:$AH),FALSE),IF($X2493="Unknown",VLOOKUP($E2493,$AI$71:$AW$75,COLUMN($AW:$AW)-COLUMN($AH:$AH),FALSE),0))</f>
        <v>224.79883381924199</v>
      </c>
      <c r="Q2493" s="87" cm="1">
        <f t="array" ref="Q2493">IF($X2493="Non-local",VLOOKUP($E2493,$AI$40:$AW$44,COLUMN($AW:$AW)-COLUMN($AH:$AH),FALSE),IF($X2493="Unknown",VLOOKUP($E2493,$AI$47:$AW$51,COLUMN($AW:$AW)-COLUMN($AH:$AH),FALSE),0))</f>
        <v>554.95470699708449</v>
      </c>
      <c r="R2493" s="87" cm="1">
        <f t="array" ref="R2493">IF($X2493="Non-local",VLOOKUP($E2493,$AI$88:$AW$92,COLUMN($AW:$AW)-COLUMN($AH:$AH),FALSE),IF($X2493="Unknown",VLOOKUP($E2493,$AI$95:$AW$99,COLUMN($AW:$AW)-COLUMN($AH:$AH),FALSE),0))</f>
        <v>0.12485565627811718</v>
      </c>
      <c r="S2493" s="87" cm="1">
        <f t="array" ref="S2493">VLOOKUP($E2493,$AI$111:$AW$115,COLUMN($AW:$AW)-COLUMN($AH:$AH),FALSE)</f>
        <v>431.69321999999994</v>
      </c>
      <c r="T2493" s="104">
        <f t="shared" si="532"/>
        <v>0.76308376336429107</v>
      </c>
      <c r="U2493" s="104">
        <f t="shared" si="533"/>
        <v>1909.2994905827213</v>
      </c>
      <c r="V2493" s="87" cm="1">
        <f t="array" ref="V2493">VLOOKUP($E2493,$AI$118:$AW$122,COLUMN($AW:$AW)-COLUMN($AH:$AH),FALSE)</f>
        <v>0</v>
      </c>
      <c r="W2493" s="87" t="str">
        <f t="shared" si="537"/>
        <v>Unknown</v>
      </c>
      <c r="X2493" s="87" t="str">
        <f t="shared" si="538"/>
        <v>Unknown</v>
      </c>
      <c r="Y2493" s="104"/>
      <c r="Z2493" s="87" t="str">
        <f t="shared" si="534"/>
        <v>Unknown</v>
      </c>
      <c r="AA2493" s="87" t="str">
        <f t="shared" si="535"/>
        <v>Unknown</v>
      </c>
      <c r="AB2493" s="82" t="e" cm="1">
        <f t="array" ref="AB2493">VLOOKUP(B2493,'GDP per Capita'!$T$2:$V$4235,COLUMN('GDP per Capita'!$V:$V)-COLUMN('GDP per Capita'!$S:$S),FALSE)</f>
        <v>#N/A</v>
      </c>
      <c r="AC2493" s="82" t="str">
        <f t="shared" si="539"/>
        <v/>
      </c>
      <c r="AD2493" s="82">
        <f t="shared" si="540"/>
        <v>61228.93767638311</v>
      </c>
      <c r="AE2493" s="88">
        <f t="shared" si="536"/>
        <v>3.1182959610928637E-2</v>
      </c>
    </row>
    <row r="2494" spans="1:31">
      <c r="A2494" s="77" t="s">
        <v>884</v>
      </c>
      <c r="B2494" s="77">
        <v>2493</v>
      </c>
      <c r="C2494" s="77" t="s">
        <v>29</v>
      </c>
      <c r="D2494" s="77" t="s">
        <v>29</v>
      </c>
      <c r="E2494" s="77">
        <v>2018</v>
      </c>
      <c r="F2494" s="77">
        <v>38.894985499999997</v>
      </c>
      <c r="G2494" s="77">
        <v>-77.036570799999893</v>
      </c>
      <c r="H2494" s="77">
        <v>0</v>
      </c>
      <c r="I2494" s="77" t="s">
        <v>1626</v>
      </c>
      <c r="J2494" s="77">
        <v>39.739236400000003</v>
      </c>
      <c r="K2494" s="77">
        <v>-104.9848623</v>
      </c>
      <c r="L2494" s="77">
        <v>4792.7265655317697</v>
      </c>
      <c r="M2494" s="77">
        <v>0.84832234934912598</v>
      </c>
      <c r="N2494" s="77">
        <v>0</v>
      </c>
      <c r="O2494" s="77">
        <v>575.12718786381299</v>
      </c>
      <c r="P2494" s="87" cm="1">
        <f t="array" ref="P2494">IF($X2494="Non-local",VLOOKUP($E2494,$AI$64:$AW$68,COLUMN($AW:$AW)-COLUMN($AH:$AH),FALSE),IF($X2494="Unknown",VLOOKUP($E2494,$AI$71:$AW$75,COLUMN($AW:$AW)-COLUMN($AH:$AH),FALSE),0))</f>
        <v>284</v>
      </c>
      <c r="Q2494" s="87" cm="1">
        <f t="array" ref="Q2494">IF($X2494="Non-local",VLOOKUP($E2494,$AI$40:$AW$44,COLUMN($AW:$AW)-COLUMN($AH:$AH),FALSE),IF($X2494="Unknown",VLOOKUP($E2494,$AI$47:$AW$51,COLUMN($AW:$AW)-COLUMN($AH:$AH),FALSE),0))</f>
        <v>701.10299999999995</v>
      </c>
      <c r="R2494" s="87" cm="1">
        <f t="array" ref="R2494">IF($X2494="Non-local",VLOOKUP($E2494,$AI$88:$AW$92,COLUMN($AW:$AW)-COLUMN($AH:$AH),FALSE),IF($X2494="Unknown",VLOOKUP($E2494,$AI$95:$AW$99,COLUMN($AW:$AW)-COLUMN($AH:$AH),FALSE),0))</f>
        <v>0.15773661179887363</v>
      </c>
      <c r="S2494" s="87" cm="1">
        <f t="array" ref="S2494">VLOOKUP($E2494,$AI$111:$AW$115,COLUMN($AW:$AW)-COLUMN($AH:$AH),FALSE)</f>
        <v>431.69321999999994</v>
      </c>
      <c r="T2494" s="104">
        <f t="shared" si="532"/>
        <v>1.0060589611479995</v>
      </c>
      <c r="U2494" s="104">
        <f t="shared" si="533"/>
        <v>1991.9234078638128</v>
      </c>
      <c r="V2494" s="87" cm="1">
        <f t="array" ref="V2494">VLOOKUP($E2494,$AI$118:$AW$122,COLUMN($AW:$AW)-COLUMN($AH:$AH),FALSE)</f>
        <v>0</v>
      </c>
      <c r="W2494" s="87" t="str">
        <f t="shared" si="537"/>
        <v>Domestic</v>
      </c>
      <c r="X2494" s="87" t="str">
        <f t="shared" si="538"/>
        <v>Non-local</v>
      </c>
      <c r="Y2494" s="104"/>
      <c r="Z2494" s="87" t="str">
        <f t="shared" si="534"/>
        <v>USA</v>
      </c>
      <c r="AA2494" s="87" t="str">
        <f t="shared" si="535"/>
        <v>USA</v>
      </c>
      <c r="AB2494" s="82" cm="1">
        <f t="array" ref="AB2494">VLOOKUP(B2494,'GDP per Capita'!$T$2:$V$4235,COLUMN('GDP per Capita'!$V:$V)-COLUMN('GDP per Capita'!$S:$S),FALSE)</f>
        <v>63809.64</v>
      </c>
      <c r="AC2494" s="82">
        <f t="shared" si="539"/>
        <v>63809.64</v>
      </c>
      <c r="AD2494" s="82">
        <f t="shared" si="540"/>
        <v>63809.64</v>
      </c>
      <c r="AE2494" s="88">
        <f t="shared" si="536"/>
        <v>3.1216653280974675E-2</v>
      </c>
    </row>
    <row r="2495" spans="1:31">
      <c r="A2495" s="77" t="s">
        <v>1132</v>
      </c>
      <c r="B2495" s="77">
        <v>2494</v>
      </c>
      <c r="C2495" s="77" t="s">
        <v>29</v>
      </c>
      <c r="D2495" s="77" t="s">
        <v>29</v>
      </c>
      <c r="E2495" s="77">
        <v>2018</v>
      </c>
      <c r="F2495" s="77">
        <v>39.777452500000003</v>
      </c>
      <c r="G2495" s="77">
        <v>-75.192379200000005</v>
      </c>
      <c r="H2495" s="77">
        <v>0</v>
      </c>
      <c r="I2495" s="77" t="s">
        <v>1626</v>
      </c>
      <c r="J2495" s="77">
        <v>39.739236400000003</v>
      </c>
      <c r="K2495" s="77">
        <v>-104.9848623</v>
      </c>
      <c r="L2495" s="77">
        <v>5069.5778560020899</v>
      </c>
      <c r="M2495" s="77">
        <v>0.88601509180543203</v>
      </c>
      <c r="N2495" s="77">
        <v>0</v>
      </c>
      <c r="O2495" s="77">
        <v>608.349342720251</v>
      </c>
      <c r="P2495" s="87" cm="1">
        <f t="array" ref="P2495">IF($X2495="Non-local",VLOOKUP($E2495,$AI$64:$AW$68,COLUMN($AW:$AW)-COLUMN($AH:$AH),FALSE),IF($X2495="Unknown",VLOOKUP($E2495,$AI$71:$AW$75,COLUMN($AW:$AW)-COLUMN($AH:$AH),FALSE),0))</f>
        <v>284</v>
      </c>
      <c r="Q2495" s="87" cm="1">
        <f t="array" ref="Q2495">IF($X2495="Non-local",VLOOKUP($E2495,$AI$40:$AW$44,COLUMN($AW:$AW)-COLUMN($AH:$AH),FALSE),IF($X2495="Unknown",VLOOKUP($E2495,$AI$47:$AW$51,COLUMN($AW:$AW)-COLUMN($AH:$AH),FALSE),0))</f>
        <v>701.10299999999995</v>
      </c>
      <c r="R2495" s="87" cm="1">
        <f t="array" ref="R2495">IF($X2495="Non-local",VLOOKUP($E2495,$AI$88:$AW$92,COLUMN($AW:$AW)-COLUMN($AH:$AH),FALSE),IF($X2495="Unknown",VLOOKUP($E2495,$AI$95:$AW$99,COLUMN($AW:$AW)-COLUMN($AH:$AH),FALSE),0))</f>
        <v>0.15773661179887363</v>
      </c>
      <c r="S2495" s="87" cm="1">
        <f t="array" ref="S2495">VLOOKUP($E2495,$AI$111:$AW$115,COLUMN($AW:$AW)-COLUMN($AH:$AH),FALSE)</f>
        <v>431.69321999999994</v>
      </c>
      <c r="T2495" s="104">
        <f t="shared" si="532"/>
        <v>1.0437517036043056</v>
      </c>
      <c r="U2495" s="104">
        <f t="shared" si="533"/>
        <v>2025.1455627202508</v>
      </c>
      <c r="V2495" s="87" cm="1">
        <f t="array" ref="V2495">VLOOKUP($E2495,$AI$118:$AW$122,COLUMN($AW:$AW)-COLUMN($AH:$AH),FALSE)</f>
        <v>0</v>
      </c>
      <c r="W2495" s="87" t="str">
        <f t="shared" si="537"/>
        <v>Domestic</v>
      </c>
      <c r="X2495" s="87" t="str">
        <f t="shared" si="538"/>
        <v>Non-local</v>
      </c>
      <c r="Y2495" s="104"/>
      <c r="Z2495" s="87" t="str">
        <f t="shared" si="534"/>
        <v>USA</v>
      </c>
      <c r="AA2495" s="87" t="str">
        <f t="shared" si="535"/>
        <v>USA</v>
      </c>
      <c r="AB2495" s="82" cm="1">
        <f t="array" ref="AB2495">VLOOKUP(B2495,'GDP per Capita'!$T$2:$V$4235,COLUMN('GDP per Capita'!$V:$V)-COLUMN('GDP per Capita'!$S:$S),FALSE)</f>
        <v>63809.64</v>
      </c>
      <c r="AC2495" s="82">
        <f t="shared" si="539"/>
        <v>63809.64</v>
      </c>
      <c r="AD2495" s="82">
        <f t="shared" si="540"/>
        <v>63809.64</v>
      </c>
      <c r="AE2495" s="88">
        <f t="shared" si="536"/>
        <v>3.1737298043371671E-2</v>
      </c>
    </row>
    <row r="2496" spans="1:31">
      <c r="A2496" s="77" t="s">
        <v>34</v>
      </c>
      <c r="B2496" s="77">
        <v>2495</v>
      </c>
      <c r="C2496" s="77" t="s">
        <v>34</v>
      </c>
      <c r="D2496" s="77" t="s">
        <v>34</v>
      </c>
      <c r="E2496" s="77">
        <v>2018</v>
      </c>
      <c r="F2496" s="77">
        <v>0</v>
      </c>
      <c r="G2496" s="77">
        <v>0</v>
      </c>
      <c r="H2496" s="77">
        <v>0</v>
      </c>
      <c r="I2496" s="77" t="s">
        <v>1626</v>
      </c>
      <c r="J2496" s="77">
        <v>39.739236400000003</v>
      </c>
      <c r="K2496" s="77">
        <v>-104.9848623</v>
      </c>
      <c r="L2496" s="77">
        <v>3634.64963419997</v>
      </c>
      <c r="M2496" s="77">
        <v>0.63822810708617395</v>
      </c>
      <c r="N2496" s="77">
        <v>1</v>
      </c>
      <c r="O2496" s="77">
        <v>697.85272976639499</v>
      </c>
      <c r="P2496" s="87" cm="1">
        <f t="array" ref="P2496">IF($X2496="Non-local",VLOOKUP($E2496,$AI$64:$AW$68,COLUMN($AW:$AW)-COLUMN($AH:$AH),FALSE),IF($X2496="Unknown",VLOOKUP($E2496,$AI$71:$AW$75,COLUMN($AW:$AW)-COLUMN($AH:$AH),FALSE),0))</f>
        <v>224.79883381924199</v>
      </c>
      <c r="Q2496" s="87" cm="1">
        <f t="array" ref="Q2496">IF($X2496="Non-local",VLOOKUP($E2496,$AI$40:$AW$44,COLUMN($AW:$AW)-COLUMN($AH:$AH),FALSE),IF($X2496="Unknown",VLOOKUP($E2496,$AI$47:$AW$51,COLUMN($AW:$AW)-COLUMN($AH:$AH),FALSE),0))</f>
        <v>554.95470699708449</v>
      </c>
      <c r="R2496" s="87" cm="1">
        <f t="array" ref="R2496">IF($X2496="Non-local",VLOOKUP($E2496,$AI$88:$AW$92,COLUMN($AW:$AW)-COLUMN($AH:$AH),FALSE),IF($X2496="Unknown",VLOOKUP($E2496,$AI$95:$AW$99,COLUMN($AW:$AW)-COLUMN($AH:$AH),FALSE),0))</f>
        <v>0.12485565627811718</v>
      </c>
      <c r="S2496" s="87" cm="1">
        <f t="array" ref="S2496">VLOOKUP($E2496,$AI$111:$AW$115,COLUMN($AW:$AW)-COLUMN($AH:$AH),FALSE)</f>
        <v>431.69321999999994</v>
      </c>
      <c r="T2496" s="104">
        <f t="shared" si="532"/>
        <v>0.76308376336429107</v>
      </c>
      <c r="U2496" s="104">
        <f t="shared" si="533"/>
        <v>1909.2994905827213</v>
      </c>
      <c r="V2496" s="87" cm="1">
        <f t="array" ref="V2496">VLOOKUP($E2496,$AI$118:$AW$122,COLUMN($AW:$AW)-COLUMN($AH:$AH),FALSE)</f>
        <v>0</v>
      </c>
      <c r="W2496" s="87" t="str">
        <f t="shared" si="537"/>
        <v>Unknown</v>
      </c>
      <c r="X2496" s="87" t="str">
        <f t="shared" si="538"/>
        <v>Unknown</v>
      </c>
      <c r="Y2496" s="104"/>
      <c r="Z2496" s="87" t="str">
        <f t="shared" si="534"/>
        <v>Unknown</v>
      </c>
      <c r="AA2496" s="87" t="str">
        <f t="shared" si="535"/>
        <v>Unknown</v>
      </c>
      <c r="AB2496" s="82" t="e" cm="1">
        <f t="array" ref="AB2496">VLOOKUP(B2496,'GDP per Capita'!$T$2:$V$4235,COLUMN('GDP per Capita'!$V:$V)-COLUMN('GDP per Capita'!$S:$S),FALSE)</f>
        <v>#N/A</v>
      </c>
      <c r="AC2496" s="82" t="str">
        <f t="shared" si="539"/>
        <v/>
      </c>
      <c r="AD2496" s="82">
        <f t="shared" si="540"/>
        <v>61228.93767638311</v>
      </c>
      <c r="AE2496" s="88">
        <f t="shared" si="536"/>
        <v>3.1182959610928637E-2</v>
      </c>
    </row>
    <row r="2497" spans="1:31">
      <c r="A2497" s="77" t="s">
        <v>34</v>
      </c>
      <c r="B2497" s="77">
        <v>2496</v>
      </c>
      <c r="C2497" s="77" t="s">
        <v>34</v>
      </c>
      <c r="D2497" s="77" t="s">
        <v>34</v>
      </c>
      <c r="E2497" s="77">
        <v>2018</v>
      </c>
      <c r="F2497" s="77">
        <v>0</v>
      </c>
      <c r="G2497" s="77">
        <v>0</v>
      </c>
      <c r="H2497" s="77">
        <v>0</v>
      </c>
      <c r="I2497" s="77" t="s">
        <v>1626</v>
      </c>
      <c r="J2497" s="77">
        <v>39.739236400000003</v>
      </c>
      <c r="K2497" s="77">
        <v>-104.9848623</v>
      </c>
      <c r="L2497" s="77">
        <v>3634.64963419997</v>
      </c>
      <c r="M2497" s="77">
        <v>0.63822810708617395</v>
      </c>
      <c r="N2497" s="77">
        <v>1</v>
      </c>
      <c r="O2497" s="77">
        <v>697.85272976639499</v>
      </c>
      <c r="P2497" s="87" cm="1">
        <f t="array" ref="P2497">IF($X2497="Non-local",VLOOKUP($E2497,$AI$64:$AW$68,COLUMN($AW:$AW)-COLUMN($AH:$AH),FALSE),IF($X2497="Unknown",VLOOKUP($E2497,$AI$71:$AW$75,COLUMN($AW:$AW)-COLUMN($AH:$AH),FALSE),0))</f>
        <v>224.79883381924199</v>
      </c>
      <c r="Q2497" s="87" cm="1">
        <f t="array" ref="Q2497">IF($X2497="Non-local",VLOOKUP($E2497,$AI$40:$AW$44,COLUMN($AW:$AW)-COLUMN($AH:$AH),FALSE),IF($X2497="Unknown",VLOOKUP($E2497,$AI$47:$AW$51,COLUMN($AW:$AW)-COLUMN($AH:$AH),FALSE),0))</f>
        <v>554.95470699708449</v>
      </c>
      <c r="R2497" s="87" cm="1">
        <f t="array" ref="R2497">IF($X2497="Non-local",VLOOKUP($E2497,$AI$88:$AW$92,COLUMN($AW:$AW)-COLUMN($AH:$AH),FALSE),IF($X2497="Unknown",VLOOKUP($E2497,$AI$95:$AW$99,COLUMN($AW:$AW)-COLUMN($AH:$AH),FALSE),0))</f>
        <v>0.12485565627811718</v>
      </c>
      <c r="S2497" s="87" cm="1">
        <f t="array" ref="S2497">VLOOKUP($E2497,$AI$111:$AW$115,COLUMN($AW:$AW)-COLUMN($AH:$AH),FALSE)</f>
        <v>431.69321999999994</v>
      </c>
      <c r="T2497" s="104">
        <f t="shared" si="532"/>
        <v>0.76308376336429107</v>
      </c>
      <c r="U2497" s="104">
        <f t="shared" si="533"/>
        <v>1909.2994905827213</v>
      </c>
      <c r="V2497" s="87" cm="1">
        <f t="array" ref="V2497">VLOOKUP($E2497,$AI$118:$AW$122,COLUMN($AW:$AW)-COLUMN($AH:$AH),FALSE)</f>
        <v>0</v>
      </c>
      <c r="W2497" s="87" t="str">
        <f t="shared" si="537"/>
        <v>Unknown</v>
      </c>
      <c r="X2497" s="87" t="str">
        <f t="shared" si="538"/>
        <v>Unknown</v>
      </c>
      <c r="Y2497" s="104"/>
      <c r="Z2497" s="87" t="str">
        <f t="shared" si="534"/>
        <v>Unknown</v>
      </c>
      <c r="AA2497" s="87" t="str">
        <f t="shared" si="535"/>
        <v>Unknown</v>
      </c>
      <c r="AB2497" s="82" t="e" cm="1">
        <f t="array" ref="AB2497">VLOOKUP(B2497,'GDP per Capita'!$T$2:$V$4235,COLUMN('GDP per Capita'!$V:$V)-COLUMN('GDP per Capita'!$S:$S),FALSE)</f>
        <v>#N/A</v>
      </c>
      <c r="AC2497" s="82" t="str">
        <f t="shared" si="539"/>
        <v/>
      </c>
      <c r="AD2497" s="82">
        <f t="shared" si="540"/>
        <v>61228.93767638311</v>
      </c>
      <c r="AE2497" s="88">
        <f t="shared" si="536"/>
        <v>3.1182959610928637E-2</v>
      </c>
    </row>
    <row r="2498" spans="1:31">
      <c r="A2498" s="77" t="s">
        <v>971</v>
      </c>
      <c r="B2498" s="77">
        <v>2497</v>
      </c>
      <c r="C2498" s="77" t="s">
        <v>29</v>
      </c>
      <c r="D2498" s="77" t="s">
        <v>29</v>
      </c>
      <c r="E2498" s="77">
        <v>2018</v>
      </c>
      <c r="F2498" s="77">
        <v>40.7127281</v>
      </c>
      <c r="G2498" s="77">
        <v>-74.006015199999993</v>
      </c>
      <c r="H2498" s="77">
        <v>0</v>
      </c>
      <c r="I2498" s="77" t="s">
        <v>1626</v>
      </c>
      <c r="J2498" s="77">
        <v>39.739236400000003</v>
      </c>
      <c r="K2498" s="77">
        <v>-104.9848623</v>
      </c>
      <c r="L2498" s="77">
        <v>5237.2081050282304</v>
      </c>
      <c r="M2498" s="77">
        <v>0.90864360031791003</v>
      </c>
      <c r="N2498" s="77">
        <v>0</v>
      </c>
      <c r="O2498" s="77">
        <v>628.46497260338799</v>
      </c>
      <c r="P2498" s="87" cm="1">
        <f t="array" ref="P2498">IF($X2498="Non-local",VLOOKUP($E2498,$AI$64:$AW$68,COLUMN($AW:$AW)-COLUMN($AH:$AH),FALSE),IF($X2498="Unknown",VLOOKUP($E2498,$AI$71:$AW$75,COLUMN($AW:$AW)-COLUMN($AH:$AH),FALSE),0))</f>
        <v>284</v>
      </c>
      <c r="Q2498" s="87" cm="1">
        <f t="array" ref="Q2498">IF($X2498="Non-local",VLOOKUP($E2498,$AI$40:$AW$44,COLUMN($AW:$AW)-COLUMN($AH:$AH),FALSE),IF($X2498="Unknown",VLOOKUP($E2498,$AI$47:$AW$51,COLUMN($AW:$AW)-COLUMN($AH:$AH),FALSE),0))</f>
        <v>701.10299999999995</v>
      </c>
      <c r="R2498" s="87" cm="1">
        <f t="array" ref="R2498">IF($X2498="Non-local",VLOOKUP($E2498,$AI$88:$AW$92,COLUMN($AW:$AW)-COLUMN($AH:$AH),FALSE),IF($X2498="Unknown",VLOOKUP($E2498,$AI$95:$AW$99,COLUMN($AW:$AW)-COLUMN($AH:$AH),FALSE),0))</f>
        <v>0.15773661179887363</v>
      </c>
      <c r="S2498" s="87" cm="1">
        <f t="array" ref="S2498">VLOOKUP($E2498,$AI$111:$AW$115,COLUMN($AW:$AW)-COLUMN($AH:$AH),FALSE)</f>
        <v>431.69321999999994</v>
      </c>
      <c r="T2498" s="104">
        <f t="shared" ref="T2498:T2561" si="541">SUM(M2498,R2498)</f>
        <v>1.0663802121167836</v>
      </c>
      <c r="U2498" s="104">
        <f t="shared" ref="U2498:U2561" si="542">SUM(O2498,P2498,Q2498,S2498)</f>
        <v>2045.2611926033878</v>
      </c>
      <c r="V2498" s="87" cm="1">
        <f t="array" ref="V2498">VLOOKUP($E2498,$AI$118:$AW$122,COLUMN($AW:$AW)-COLUMN($AH:$AH),FALSE)</f>
        <v>0</v>
      </c>
      <c r="W2498" s="87" t="str">
        <f t="shared" si="537"/>
        <v>Domestic</v>
      </c>
      <c r="X2498" s="87" t="str">
        <f t="shared" si="538"/>
        <v>Non-local</v>
      </c>
      <c r="Y2498" s="104"/>
      <c r="Z2498" s="87" t="str">
        <f t="shared" ref="Z2498:Z2561" si="543">C2498</f>
        <v>USA</v>
      </c>
      <c r="AA2498" s="87" t="str">
        <f t="shared" ref="AA2498:AA2561" si="544">D2498</f>
        <v>USA</v>
      </c>
      <c r="AB2498" s="82" cm="1">
        <f t="array" ref="AB2498">VLOOKUP(B2498,'GDP per Capita'!$T$2:$V$4235,COLUMN('GDP per Capita'!$V:$V)-COLUMN('GDP per Capita'!$S:$S),FALSE)</f>
        <v>63809.64</v>
      </c>
      <c r="AC2498" s="82">
        <f t="shared" si="539"/>
        <v>63809.64</v>
      </c>
      <c r="AD2498" s="82">
        <f t="shared" si="540"/>
        <v>63809.64</v>
      </c>
      <c r="AE2498" s="88">
        <f t="shared" ref="AE2498:AE2561" si="545">U2498/AD2498</f>
        <v>3.2052542415274367E-2</v>
      </c>
    </row>
    <row r="2499" spans="1:31">
      <c r="A2499" s="77" t="s">
        <v>1665</v>
      </c>
      <c r="B2499" s="77">
        <v>2498</v>
      </c>
      <c r="C2499" s="77" t="s">
        <v>29</v>
      </c>
      <c r="D2499" s="77" t="s">
        <v>29</v>
      </c>
      <c r="E2499" s="77">
        <v>2018</v>
      </c>
      <c r="F2499" s="77">
        <v>39.977763000000003</v>
      </c>
      <c r="G2499" s="77">
        <v>-105.131929599999</v>
      </c>
      <c r="H2499" s="77">
        <v>1</v>
      </c>
      <c r="I2499" s="77" t="s">
        <v>1626</v>
      </c>
      <c r="J2499" s="77">
        <v>39.739236400000003</v>
      </c>
      <c r="K2499" s="77">
        <v>-104.9848623</v>
      </c>
      <c r="L2499" s="77">
        <v>58.687309558320301</v>
      </c>
      <c r="M2499" s="77">
        <v>0</v>
      </c>
      <c r="N2499" s="77">
        <v>0</v>
      </c>
      <c r="O2499" s="77">
        <v>0</v>
      </c>
      <c r="P2499" s="87" cm="1">
        <f t="array" ref="P2499">IF($X2499="Non-local",VLOOKUP($E2499,$AI$64:$AW$68,COLUMN($AW:$AW)-COLUMN($AH:$AH),FALSE),IF($X2499="Unknown",VLOOKUP($E2499,$AI$71:$AW$75,COLUMN($AW:$AW)-COLUMN($AH:$AH),FALSE),0))</f>
        <v>0</v>
      </c>
      <c r="Q2499" s="87" cm="1">
        <f t="array" ref="Q2499">IF($X2499="Non-local",VLOOKUP($E2499,$AI$40:$AW$44,COLUMN($AW:$AW)-COLUMN($AH:$AH),FALSE),IF($X2499="Unknown",VLOOKUP($E2499,$AI$47:$AW$51,COLUMN($AW:$AW)-COLUMN($AH:$AH),FALSE),0))</f>
        <v>0</v>
      </c>
      <c r="R2499" s="87" cm="1">
        <f t="array" ref="R2499">IF($X2499="Non-local",VLOOKUP($E2499,$AI$88:$AW$92,COLUMN($AW:$AW)-COLUMN($AH:$AH),FALSE),IF($X2499="Unknown",VLOOKUP($E2499,$AI$95:$AW$99,COLUMN($AW:$AW)-COLUMN($AH:$AH),FALSE),0))</f>
        <v>0</v>
      </c>
      <c r="S2499" s="87" cm="1">
        <f t="array" ref="S2499">VLOOKUP($E2499,$AI$111:$AW$115,COLUMN($AW:$AW)-COLUMN($AH:$AH),FALSE)</f>
        <v>431.69321999999994</v>
      </c>
      <c r="T2499" s="104">
        <f t="shared" si="541"/>
        <v>0</v>
      </c>
      <c r="U2499" s="104">
        <f t="shared" si="542"/>
        <v>431.69321999999994</v>
      </c>
      <c r="V2499" s="87" cm="1">
        <f t="array" ref="V2499">VLOOKUP($E2499,$AI$118:$AW$122,COLUMN($AW:$AW)-COLUMN($AH:$AH),FALSE)</f>
        <v>0</v>
      </c>
      <c r="W2499" s="87" t="str">
        <f t="shared" ref="W2499:W2562" si="546">IF(Z2499&lt;&gt;"USA",IF(Z2499&lt;&gt;"Unknown","International","Unknown"),"Domestic")</f>
        <v>Domestic</v>
      </c>
      <c r="X2499" s="87" t="str">
        <f t="shared" ref="X2499:X2562" si="547">IF(A2499="Unknown","Unknown",IF(H2499=1,"Local","Non-local"))</f>
        <v>Local</v>
      </c>
      <c r="Y2499" s="104"/>
      <c r="Z2499" s="87" t="str">
        <f t="shared" si="543"/>
        <v>USA</v>
      </c>
      <c r="AA2499" s="87" t="str">
        <f t="shared" si="544"/>
        <v>USA</v>
      </c>
      <c r="AB2499" s="82" cm="1">
        <f t="array" ref="AB2499">VLOOKUP(B2499,'GDP per Capita'!$T$2:$V$4235,COLUMN('GDP per Capita'!$V:$V)-COLUMN('GDP per Capita'!$S:$S),FALSE)</f>
        <v>63809.64</v>
      </c>
      <c r="AC2499" s="82">
        <f t="shared" ref="AC2499:AC2538" si="548">IFERROR(AB2499,"")</f>
        <v>63809.64</v>
      </c>
      <c r="AD2499" s="82">
        <f t="shared" ref="AD2499:AD2538" si="549">IFERROR(AB2499,AVERAGE(AC$2:AC$2538))</f>
        <v>63809.64</v>
      </c>
      <c r="AE2499" s="88">
        <f t="shared" si="545"/>
        <v>6.7653291885050593E-3</v>
      </c>
    </row>
    <row r="2500" spans="1:31">
      <c r="A2500" s="77" t="s">
        <v>1043</v>
      </c>
      <c r="B2500" s="77">
        <v>2499</v>
      </c>
      <c r="C2500" s="77" t="s">
        <v>29</v>
      </c>
      <c r="D2500" s="77" t="s">
        <v>29</v>
      </c>
      <c r="E2500" s="77">
        <v>2018</v>
      </c>
      <c r="F2500" s="77">
        <v>34.365355450000003</v>
      </c>
      <c r="G2500" s="77">
        <v>-89.534908295442406</v>
      </c>
      <c r="H2500" s="77">
        <v>0</v>
      </c>
      <c r="I2500" s="77" t="s">
        <v>1626</v>
      </c>
      <c r="J2500" s="77">
        <v>39.739236400000003</v>
      </c>
      <c r="K2500" s="77">
        <v>-104.9848623</v>
      </c>
      <c r="L2500" s="77">
        <v>2985.98890792565</v>
      </c>
      <c r="M2500" s="77">
        <v>0.56069448884157902</v>
      </c>
      <c r="N2500" s="77">
        <v>0</v>
      </c>
      <c r="O2500" s="77">
        <v>573.30987032172504</v>
      </c>
      <c r="P2500" s="87" cm="1">
        <f t="array" ref="P2500">IF($X2500="Non-local",VLOOKUP($E2500,$AI$64:$AW$68,COLUMN($AW:$AW)-COLUMN($AH:$AH),FALSE),IF($X2500="Unknown",VLOOKUP($E2500,$AI$71:$AW$75,COLUMN($AW:$AW)-COLUMN($AH:$AH),FALSE),0))</f>
        <v>284</v>
      </c>
      <c r="Q2500" s="87" cm="1">
        <f t="array" ref="Q2500">IF($X2500="Non-local",VLOOKUP($E2500,$AI$40:$AW$44,COLUMN($AW:$AW)-COLUMN($AH:$AH),FALSE),IF($X2500="Unknown",VLOOKUP($E2500,$AI$47:$AW$51,COLUMN($AW:$AW)-COLUMN($AH:$AH),FALSE),0))</f>
        <v>701.10299999999995</v>
      </c>
      <c r="R2500" s="87" cm="1">
        <f t="array" ref="R2500">IF($X2500="Non-local",VLOOKUP($E2500,$AI$88:$AW$92,COLUMN($AW:$AW)-COLUMN($AH:$AH),FALSE),IF($X2500="Unknown",VLOOKUP($E2500,$AI$95:$AW$99,COLUMN($AW:$AW)-COLUMN($AH:$AH),FALSE),0))</f>
        <v>0.15773661179887363</v>
      </c>
      <c r="S2500" s="87" cm="1">
        <f t="array" ref="S2500">VLOOKUP($E2500,$AI$111:$AW$115,COLUMN($AW:$AW)-COLUMN($AH:$AH),FALSE)</f>
        <v>431.69321999999994</v>
      </c>
      <c r="T2500" s="104">
        <f t="shared" si="541"/>
        <v>0.71843110064045268</v>
      </c>
      <c r="U2500" s="104">
        <f t="shared" si="542"/>
        <v>1990.1060903217249</v>
      </c>
      <c r="V2500" s="87" cm="1">
        <f t="array" ref="V2500">VLOOKUP($E2500,$AI$118:$AW$122,COLUMN($AW:$AW)-COLUMN($AH:$AH),FALSE)</f>
        <v>0</v>
      </c>
      <c r="W2500" s="87" t="str">
        <f t="shared" si="546"/>
        <v>Domestic</v>
      </c>
      <c r="X2500" s="87" t="str">
        <f t="shared" si="547"/>
        <v>Non-local</v>
      </c>
      <c r="Y2500" s="104"/>
      <c r="Z2500" s="87" t="str">
        <f t="shared" si="543"/>
        <v>USA</v>
      </c>
      <c r="AA2500" s="87" t="str">
        <f t="shared" si="544"/>
        <v>USA</v>
      </c>
      <c r="AB2500" s="82" cm="1">
        <f t="array" ref="AB2500">VLOOKUP(B2500,'GDP per Capita'!$T$2:$V$4235,COLUMN('GDP per Capita'!$V:$V)-COLUMN('GDP per Capita'!$S:$S),FALSE)</f>
        <v>63809.64</v>
      </c>
      <c r="AC2500" s="82">
        <f t="shared" si="548"/>
        <v>63809.64</v>
      </c>
      <c r="AD2500" s="82">
        <f t="shared" si="549"/>
        <v>63809.64</v>
      </c>
      <c r="AE2500" s="88">
        <f t="shared" si="545"/>
        <v>3.1188172983294137E-2</v>
      </c>
    </row>
    <row r="2501" spans="1:31">
      <c r="A2501" s="77" t="s">
        <v>971</v>
      </c>
      <c r="B2501" s="77">
        <v>2500</v>
      </c>
      <c r="C2501" s="77" t="s">
        <v>29</v>
      </c>
      <c r="D2501" s="77" t="s">
        <v>29</v>
      </c>
      <c r="E2501" s="77">
        <v>2018</v>
      </c>
      <c r="F2501" s="77">
        <v>40.7127281</v>
      </c>
      <c r="G2501" s="77">
        <v>-74.006015199999993</v>
      </c>
      <c r="H2501" s="77">
        <v>0</v>
      </c>
      <c r="I2501" s="77" t="s">
        <v>1626</v>
      </c>
      <c r="J2501" s="77">
        <v>39.739236400000003</v>
      </c>
      <c r="K2501" s="77">
        <v>-104.9848623</v>
      </c>
      <c r="L2501" s="77">
        <v>5237.2081050282304</v>
      </c>
      <c r="M2501" s="77">
        <v>0.90864360031791003</v>
      </c>
      <c r="N2501" s="77">
        <v>0</v>
      </c>
      <c r="O2501" s="77">
        <v>628.46497260338799</v>
      </c>
      <c r="P2501" s="87" cm="1">
        <f t="array" ref="P2501">IF($X2501="Non-local",VLOOKUP($E2501,$AI$64:$AW$68,COLUMN($AW:$AW)-COLUMN($AH:$AH),FALSE),IF($X2501="Unknown",VLOOKUP($E2501,$AI$71:$AW$75,COLUMN($AW:$AW)-COLUMN($AH:$AH),FALSE),0))</f>
        <v>284</v>
      </c>
      <c r="Q2501" s="87" cm="1">
        <f t="array" ref="Q2501">IF($X2501="Non-local",VLOOKUP($E2501,$AI$40:$AW$44,COLUMN($AW:$AW)-COLUMN($AH:$AH),FALSE),IF($X2501="Unknown",VLOOKUP($E2501,$AI$47:$AW$51,COLUMN($AW:$AW)-COLUMN($AH:$AH),FALSE),0))</f>
        <v>701.10299999999995</v>
      </c>
      <c r="R2501" s="87" cm="1">
        <f t="array" ref="R2501">IF($X2501="Non-local",VLOOKUP($E2501,$AI$88:$AW$92,COLUMN($AW:$AW)-COLUMN($AH:$AH),FALSE),IF($X2501="Unknown",VLOOKUP($E2501,$AI$95:$AW$99,COLUMN($AW:$AW)-COLUMN($AH:$AH),FALSE),0))</f>
        <v>0.15773661179887363</v>
      </c>
      <c r="S2501" s="87" cm="1">
        <f t="array" ref="S2501">VLOOKUP($E2501,$AI$111:$AW$115,COLUMN($AW:$AW)-COLUMN($AH:$AH),FALSE)</f>
        <v>431.69321999999994</v>
      </c>
      <c r="T2501" s="104">
        <f t="shared" si="541"/>
        <v>1.0663802121167836</v>
      </c>
      <c r="U2501" s="104">
        <f t="shared" si="542"/>
        <v>2045.2611926033878</v>
      </c>
      <c r="V2501" s="87" cm="1">
        <f t="array" ref="V2501">VLOOKUP($E2501,$AI$118:$AW$122,COLUMN($AW:$AW)-COLUMN($AH:$AH),FALSE)</f>
        <v>0</v>
      </c>
      <c r="W2501" s="87" t="str">
        <f t="shared" si="546"/>
        <v>Domestic</v>
      </c>
      <c r="X2501" s="87" t="str">
        <f t="shared" si="547"/>
        <v>Non-local</v>
      </c>
      <c r="Y2501" s="104"/>
      <c r="Z2501" s="87" t="str">
        <f t="shared" si="543"/>
        <v>USA</v>
      </c>
      <c r="AA2501" s="87" t="str">
        <f t="shared" si="544"/>
        <v>USA</v>
      </c>
      <c r="AB2501" s="82" cm="1">
        <f t="array" ref="AB2501">VLOOKUP(B2501,'GDP per Capita'!$T$2:$V$4235,COLUMN('GDP per Capita'!$V:$V)-COLUMN('GDP per Capita'!$S:$S),FALSE)</f>
        <v>63809.64</v>
      </c>
      <c r="AC2501" s="82">
        <f t="shared" si="548"/>
        <v>63809.64</v>
      </c>
      <c r="AD2501" s="82">
        <f t="shared" si="549"/>
        <v>63809.64</v>
      </c>
      <c r="AE2501" s="88">
        <f t="shared" si="545"/>
        <v>3.2052542415274367E-2</v>
      </c>
    </row>
    <row r="2502" spans="1:31">
      <c r="A2502" s="77" t="s">
        <v>923</v>
      </c>
      <c r="B2502" s="77">
        <v>2501</v>
      </c>
      <c r="C2502" s="77" t="s">
        <v>29</v>
      </c>
      <c r="D2502" s="77" t="s">
        <v>29</v>
      </c>
      <c r="E2502" s="77">
        <v>2018</v>
      </c>
      <c r="F2502" s="77">
        <v>38.029305999999998</v>
      </c>
      <c r="G2502" s="77">
        <v>-78.476678100000001</v>
      </c>
      <c r="H2502" s="77">
        <v>0</v>
      </c>
      <c r="I2502" s="77" t="s">
        <v>1626</v>
      </c>
      <c r="J2502" s="77">
        <v>39.739236400000003</v>
      </c>
      <c r="K2502" s="77">
        <v>-104.9848623</v>
      </c>
      <c r="L2502" s="77">
        <v>4587.8438441366598</v>
      </c>
      <c r="M2502" s="77">
        <v>0.81570556153726403</v>
      </c>
      <c r="N2502" s="77">
        <v>0</v>
      </c>
      <c r="O2502" s="77">
        <v>550.54126129639997</v>
      </c>
      <c r="P2502" s="87" cm="1">
        <f t="array" ref="P2502">IF($X2502="Non-local",VLOOKUP($E2502,$AI$64:$AW$68,COLUMN($AW:$AW)-COLUMN($AH:$AH),FALSE),IF($X2502="Unknown",VLOOKUP($E2502,$AI$71:$AW$75,COLUMN($AW:$AW)-COLUMN($AH:$AH),FALSE),0))</f>
        <v>284</v>
      </c>
      <c r="Q2502" s="87" cm="1">
        <f t="array" ref="Q2502">IF($X2502="Non-local",VLOOKUP($E2502,$AI$40:$AW$44,COLUMN($AW:$AW)-COLUMN($AH:$AH),FALSE),IF($X2502="Unknown",VLOOKUP($E2502,$AI$47:$AW$51,COLUMN($AW:$AW)-COLUMN($AH:$AH),FALSE),0))</f>
        <v>701.10299999999995</v>
      </c>
      <c r="R2502" s="87" cm="1">
        <f t="array" ref="R2502">IF($X2502="Non-local",VLOOKUP($E2502,$AI$88:$AW$92,COLUMN($AW:$AW)-COLUMN($AH:$AH),FALSE),IF($X2502="Unknown",VLOOKUP($E2502,$AI$95:$AW$99,COLUMN($AW:$AW)-COLUMN($AH:$AH),FALSE),0))</f>
        <v>0.15773661179887363</v>
      </c>
      <c r="S2502" s="87" cm="1">
        <f t="array" ref="S2502">VLOOKUP($E2502,$AI$111:$AW$115,COLUMN($AW:$AW)-COLUMN($AH:$AH),FALSE)</f>
        <v>431.69321999999994</v>
      </c>
      <c r="T2502" s="104">
        <f t="shared" si="541"/>
        <v>0.97344217333613769</v>
      </c>
      <c r="U2502" s="104">
        <f t="shared" si="542"/>
        <v>1967.3374812963998</v>
      </c>
      <c r="V2502" s="87" cm="1">
        <f t="array" ref="V2502">VLOOKUP($E2502,$AI$118:$AW$122,COLUMN($AW:$AW)-COLUMN($AH:$AH),FALSE)</f>
        <v>0</v>
      </c>
      <c r="W2502" s="87" t="str">
        <f t="shared" si="546"/>
        <v>Domestic</v>
      </c>
      <c r="X2502" s="87" t="str">
        <f t="shared" si="547"/>
        <v>Non-local</v>
      </c>
      <c r="Y2502" s="104"/>
      <c r="Z2502" s="87" t="str">
        <f t="shared" si="543"/>
        <v>USA</v>
      </c>
      <c r="AA2502" s="87" t="str">
        <f t="shared" si="544"/>
        <v>USA</v>
      </c>
      <c r="AB2502" s="82" cm="1">
        <f t="array" ref="AB2502">VLOOKUP(B2502,'GDP per Capita'!$T$2:$V$4235,COLUMN('GDP per Capita'!$V:$V)-COLUMN('GDP per Capita'!$S:$S),FALSE)</f>
        <v>63809.64</v>
      </c>
      <c r="AC2502" s="82">
        <f t="shared" si="548"/>
        <v>63809.64</v>
      </c>
      <c r="AD2502" s="82">
        <f t="shared" si="549"/>
        <v>63809.64</v>
      </c>
      <c r="AE2502" s="88">
        <f t="shared" si="545"/>
        <v>3.0831352148302352E-2</v>
      </c>
    </row>
    <row r="2503" spans="1:31">
      <c r="A2503" s="77" t="s">
        <v>1043</v>
      </c>
      <c r="B2503" s="77">
        <v>2502</v>
      </c>
      <c r="C2503" s="77" t="s">
        <v>29</v>
      </c>
      <c r="D2503" s="77" t="s">
        <v>29</v>
      </c>
      <c r="E2503" s="77">
        <v>2018</v>
      </c>
      <c r="F2503" s="77">
        <v>34.365355450000003</v>
      </c>
      <c r="G2503" s="77">
        <v>-89.534908295442406</v>
      </c>
      <c r="H2503" s="77">
        <v>0</v>
      </c>
      <c r="I2503" s="77" t="s">
        <v>1626</v>
      </c>
      <c r="J2503" s="77">
        <v>39.739236400000003</v>
      </c>
      <c r="K2503" s="77">
        <v>-104.9848623</v>
      </c>
      <c r="L2503" s="77">
        <v>2985.98890792565</v>
      </c>
      <c r="M2503" s="77">
        <v>0.56069448884157902</v>
      </c>
      <c r="N2503" s="77">
        <v>0</v>
      </c>
      <c r="O2503" s="77">
        <v>573.30987032172504</v>
      </c>
      <c r="P2503" s="87" cm="1">
        <f t="array" ref="P2503">IF($X2503="Non-local",VLOOKUP($E2503,$AI$64:$AW$68,COLUMN($AW:$AW)-COLUMN($AH:$AH),FALSE),IF($X2503="Unknown",VLOOKUP($E2503,$AI$71:$AW$75,COLUMN($AW:$AW)-COLUMN($AH:$AH),FALSE),0))</f>
        <v>284</v>
      </c>
      <c r="Q2503" s="87" cm="1">
        <f t="array" ref="Q2503">IF($X2503="Non-local",VLOOKUP($E2503,$AI$40:$AW$44,COLUMN($AW:$AW)-COLUMN($AH:$AH),FALSE),IF($X2503="Unknown",VLOOKUP($E2503,$AI$47:$AW$51,COLUMN($AW:$AW)-COLUMN($AH:$AH),FALSE),0))</f>
        <v>701.10299999999995</v>
      </c>
      <c r="R2503" s="87" cm="1">
        <f t="array" ref="R2503">IF($X2503="Non-local",VLOOKUP($E2503,$AI$88:$AW$92,COLUMN($AW:$AW)-COLUMN($AH:$AH),FALSE),IF($X2503="Unknown",VLOOKUP($E2503,$AI$95:$AW$99,COLUMN($AW:$AW)-COLUMN($AH:$AH),FALSE),0))</f>
        <v>0.15773661179887363</v>
      </c>
      <c r="S2503" s="87" cm="1">
        <f t="array" ref="S2503">VLOOKUP($E2503,$AI$111:$AW$115,COLUMN($AW:$AW)-COLUMN($AH:$AH),FALSE)</f>
        <v>431.69321999999994</v>
      </c>
      <c r="T2503" s="104">
        <f t="shared" si="541"/>
        <v>0.71843110064045268</v>
      </c>
      <c r="U2503" s="104">
        <f t="shared" si="542"/>
        <v>1990.1060903217249</v>
      </c>
      <c r="V2503" s="87" cm="1">
        <f t="array" ref="V2503">VLOOKUP($E2503,$AI$118:$AW$122,COLUMN($AW:$AW)-COLUMN($AH:$AH),FALSE)</f>
        <v>0</v>
      </c>
      <c r="W2503" s="87" t="str">
        <f t="shared" si="546"/>
        <v>Domestic</v>
      </c>
      <c r="X2503" s="87" t="str">
        <f t="shared" si="547"/>
        <v>Non-local</v>
      </c>
      <c r="Y2503" s="104"/>
      <c r="Z2503" s="87" t="str">
        <f t="shared" si="543"/>
        <v>USA</v>
      </c>
      <c r="AA2503" s="87" t="str">
        <f t="shared" si="544"/>
        <v>USA</v>
      </c>
      <c r="AB2503" s="82" cm="1">
        <f t="array" ref="AB2503">VLOOKUP(B2503,'GDP per Capita'!$T$2:$V$4235,COLUMN('GDP per Capita'!$V:$V)-COLUMN('GDP per Capita'!$S:$S),FALSE)</f>
        <v>63809.64</v>
      </c>
      <c r="AC2503" s="82">
        <f t="shared" si="548"/>
        <v>63809.64</v>
      </c>
      <c r="AD2503" s="82">
        <f t="shared" si="549"/>
        <v>63809.64</v>
      </c>
      <c r="AE2503" s="88">
        <f t="shared" si="545"/>
        <v>3.1188172983294137E-2</v>
      </c>
    </row>
    <row r="2504" spans="1:31">
      <c r="A2504" s="77" t="s">
        <v>1603</v>
      </c>
      <c r="B2504" s="77">
        <v>2503</v>
      </c>
      <c r="C2504" s="77" t="s">
        <v>328</v>
      </c>
      <c r="D2504" s="77" t="s">
        <v>31</v>
      </c>
      <c r="E2504" s="77">
        <v>2018</v>
      </c>
      <c r="F2504" s="77">
        <v>52.1518157</v>
      </c>
      <c r="G2504" s="77">
        <v>4.4811088666204197</v>
      </c>
      <c r="H2504" s="77">
        <v>0</v>
      </c>
      <c r="I2504" s="77" t="s">
        <v>1626</v>
      </c>
      <c r="J2504" s="77">
        <v>39.739236400000003</v>
      </c>
      <c r="K2504" s="77">
        <v>-104.9848623</v>
      </c>
      <c r="L2504" s="77">
        <v>15491.8143280729</v>
      </c>
      <c r="M2504" s="77">
        <v>2.3870929166480401</v>
      </c>
      <c r="N2504" s="77">
        <v>0</v>
      </c>
      <c r="O2504" s="77">
        <v>1626.6405044476501</v>
      </c>
      <c r="P2504" s="87" cm="1">
        <f t="array" ref="P2504">IF($X2504="Non-local",VLOOKUP($E2504,$AI$64:$AW$68,COLUMN($AW:$AW)-COLUMN($AH:$AH),FALSE),IF($X2504="Unknown",VLOOKUP($E2504,$AI$71:$AW$75,COLUMN($AW:$AW)-COLUMN($AH:$AH),FALSE),0))</f>
        <v>284</v>
      </c>
      <c r="Q2504" s="87" cm="1">
        <f t="array" ref="Q2504">IF($X2504="Non-local",VLOOKUP($E2504,$AI$40:$AW$44,COLUMN($AW:$AW)-COLUMN($AH:$AH),FALSE),IF($X2504="Unknown",VLOOKUP($E2504,$AI$47:$AW$51,COLUMN($AW:$AW)-COLUMN($AH:$AH),FALSE),0))</f>
        <v>701.10299999999995</v>
      </c>
      <c r="R2504" s="87" cm="1">
        <f t="array" ref="R2504">IF($X2504="Non-local",VLOOKUP($E2504,$AI$88:$AW$92,COLUMN($AW:$AW)-COLUMN($AH:$AH),FALSE),IF($X2504="Unknown",VLOOKUP($E2504,$AI$95:$AW$99,COLUMN($AW:$AW)-COLUMN($AH:$AH),FALSE),0))</f>
        <v>0.15773661179887363</v>
      </c>
      <c r="S2504" s="87" cm="1">
        <f t="array" ref="S2504">VLOOKUP($E2504,$AI$111:$AW$115,COLUMN($AW:$AW)-COLUMN($AH:$AH),FALSE)</f>
        <v>431.69321999999994</v>
      </c>
      <c r="T2504" s="104">
        <f t="shared" si="541"/>
        <v>2.5448295284469138</v>
      </c>
      <c r="U2504" s="104">
        <f t="shared" si="542"/>
        <v>3043.4367244476502</v>
      </c>
      <c r="V2504" s="87" cm="1">
        <f t="array" ref="V2504">VLOOKUP($E2504,$AI$118:$AW$122,COLUMN($AW:$AW)-COLUMN($AH:$AH),FALSE)</f>
        <v>0</v>
      </c>
      <c r="W2504" s="87" t="str">
        <f t="shared" si="546"/>
        <v>International</v>
      </c>
      <c r="X2504" s="87" t="str">
        <f t="shared" si="547"/>
        <v>Non-local</v>
      </c>
      <c r="Y2504" s="104"/>
      <c r="Z2504" s="87" t="str">
        <f t="shared" si="543"/>
        <v>Netherlands</v>
      </c>
      <c r="AA2504" s="87" t="str">
        <f t="shared" si="544"/>
        <v>Europe</v>
      </c>
      <c r="AB2504" s="82" cm="1">
        <f t="array" ref="AB2504">VLOOKUP(B2504,'GDP per Capita'!$T$2:$V$4235,COLUMN('GDP per Capita'!$V:$V)-COLUMN('GDP per Capita'!$S:$S),FALSE)</f>
        <v>53666.48</v>
      </c>
      <c r="AC2504" s="82">
        <f t="shared" si="548"/>
        <v>53666.48</v>
      </c>
      <c r="AD2504" s="82">
        <f t="shared" si="549"/>
        <v>53666.48</v>
      </c>
      <c r="AE2504" s="88">
        <f t="shared" si="545"/>
        <v>5.671019832952804E-2</v>
      </c>
    </row>
    <row r="2505" spans="1:31">
      <c r="A2505" s="77" t="s">
        <v>882</v>
      </c>
      <c r="B2505" s="77">
        <v>2504</v>
      </c>
      <c r="C2505" s="77" t="s">
        <v>29</v>
      </c>
      <c r="D2505" s="77" t="s">
        <v>29</v>
      </c>
      <c r="E2505" s="77">
        <v>2018</v>
      </c>
      <c r="F2505" s="77">
        <v>39.004607</v>
      </c>
      <c r="G2505" s="77">
        <v>-76.875683800000004</v>
      </c>
      <c r="H2505" s="77">
        <v>0</v>
      </c>
      <c r="I2505" s="77" t="s">
        <v>1626</v>
      </c>
      <c r="J2505" s="77">
        <v>39.739236400000003</v>
      </c>
      <c r="K2505" s="77">
        <v>-104.9848623</v>
      </c>
      <c r="L2505" s="77">
        <v>4815.3708899909698</v>
      </c>
      <c r="M2505" s="77">
        <v>0.85179402930986003</v>
      </c>
      <c r="N2505" s="77">
        <v>0</v>
      </c>
      <c r="O2505" s="77">
        <v>577.844506798917</v>
      </c>
      <c r="P2505" s="87" cm="1">
        <f t="array" ref="P2505">IF($X2505="Non-local",VLOOKUP($E2505,$AI$64:$AW$68,COLUMN($AW:$AW)-COLUMN($AH:$AH),FALSE),IF($X2505="Unknown",VLOOKUP($E2505,$AI$71:$AW$75,COLUMN($AW:$AW)-COLUMN($AH:$AH),FALSE),0))</f>
        <v>284</v>
      </c>
      <c r="Q2505" s="87" cm="1">
        <f t="array" ref="Q2505">IF($X2505="Non-local",VLOOKUP($E2505,$AI$40:$AW$44,COLUMN($AW:$AW)-COLUMN($AH:$AH),FALSE),IF($X2505="Unknown",VLOOKUP($E2505,$AI$47:$AW$51,COLUMN($AW:$AW)-COLUMN($AH:$AH),FALSE),0))</f>
        <v>701.10299999999995</v>
      </c>
      <c r="R2505" s="87" cm="1">
        <f t="array" ref="R2505">IF($X2505="Non-local",VLOOKUP($E2505,$AI$88:$AW$92,COLUMN($AW:$AW)-COLUMN($AH:$AH),FALSE),IF($X2505="Unknown",VLOOKUP($E2505,$AI$95:$AW$99,COLUMN($AW:$AW)-COLUMN($AH:$AH),FALSE),0))</f>
        <v>0.15773661179887363</v>
      </c>
      <c r="S2505" s="87" cm="1">
        <f t="array" ref="S2505">VLOOKUP($E2505,$AI$111:$AW$115,COLUMN($AW:$AW)-COLUMN($AH:$AH),FALSE)</f>
        <v>431.69321999999994</v>
      </c>
      <c r="T2505" s="104">
        <f t="shared" si="541"/>
        <v>1.0095306411087337</v>
      </c>
      <c r="U2505" s="104">
        <f t="shared" si="542"/>
        <v>1994.6407267989168</v>
      </c>
      <c r="V2505" s="87" cm="1">
        <f t="array" ref="V2505">VLOOKUP($E2505,$AI$118:$AW$122,COLUMN($AW:$AW)-COLUMN($AH:$AH),FALSE)</f>
        <v>0</v>
      </c>
      <c r="W2505" s="87" t="str">
        <f t="shared" si="546"/>
        <v>Domestic</v>
      </c>
      <c r="X2505" s="87" t="str">
        <f t="shared" si="547"/>
        <v>Non-local</v>
      </c>
      <c r="Y2505" s="104"/>
      <c r="Z2505" s="87" t="str">
        <f t="shared" si="543"/>
        <v>USA</v>
      </c>
      <c r="AA2505" s="87" t="str">
        <f t="shared" si="544"/>
        <v>USA</v>
      </c>
      <c r="AB2505" s="82" cm="1">
        <f t="array" ref="AB2505">VLOOKUP(B2505,'GDP per Capita'!$T$2:$V$4235,COLUMN('GDP per Capita'!$V:$V)-COLUMN('GDP per Capita'!$S:$S),FALSE)</f>
        <v>63809.64</v>
      </c>
      <c r="AC2505" s="82">
        <f t="shared" si="548"/>
        <v>63809.64</v>
      </c>
      <c r="AD2505" s="82">
        <f t="shared" si="549"/>
        <v>63809.64</v>
      </c>
      <c r="AE2505" s="88">
        <f t="shared" si="545"/>
        <v>3.1259238052415227E-2</v>
      </c>
    </row>
    <row r="2506" spans="1:31">
      <c r="A2506" s="77" t="s">
        <v>886</v>
      </c>
      <c r="B2506" s="77">
        <v>2505</v>
      </c>
      <c r="C2506" s="77" t="s">
        <v>29</v>
      </c>
      <c r="D2506" s="77" t="s">
        <v>29</v>
      </c>
      <c r="E2506" s="77">
        <v>2018</v>
      </c>
      <c r="F2506" s="77">
        <v>39.284749400000003</v>
      </c>
      <c r="G2506" s="77">
        <v>-76.620474639699793</v>
      </c>
      <c r="H2506" s="77">
        <v>0</v>
      </c>
      <c r="I2506" s="77" t="s">
        <v>1626</v>
      </c>
      <c r="J2506" s="77">
        <v>39.739236400000003</v>
      </c>
      <c r="K2506" s="77">
        <v>-104.9848623</v>
      </c>
      <c r="L2506" s="77">
        <v>4847.1652845491499</v>
      </c>
      <c r="M2506" s="77">
        <v>0.85606792474089199</v>
      </c>
      <c r="N2506" s="77">
        <v>0</v>
      </c>
      <c r="O2506" s="77">
        <v>581.659834145898</v>
      </c>
      <c r="P2506" s="87" cm="1">
        <f t="array" ref="P2506">IF($X2506="Non-local",VLOOKUP($E2506,$AI$64:$AW$68,COLUMN($AW:$AW)-COLUMN($AH:$AH),FALSE),IF($X2506="Unknown",VLOOKUP($E2506,$AI$71:$AW$75,COLUMN($AW:$AW)-COLUMN($AH:$AH),FALSE),0))</f>
        <v>284</v>
      </c>
      <c r="Q2506" s="87" cm="1">
        <f t="array" ref="Q2506">IF($X2506="Non-local",VLOOKUP($E2506,$AI$40:$AW$44,COLUMN($AW:$AW)-COLUMN($AH:$AH),FALSE),IF($X2506="Unknown",VLOOKUP($E2506,$AI$47:$AW$51,COLUMN($AW:$AW)-COLUMN($AH:$AH),FALSE),0))</f>
        <v>701.10299999999995</v>
      </c>
      <c r="R2506" s="87" cm="1">
        <f t="array" ref="R2506">IF($X2506="Non-local",VLOOKUP($E2506,$AI$88:$AW$92,COLUMN($AW:$AW)-COLUMN($AH:$AH),FALSE),IF($X2506="Unknown",VLOOKUP($E2506,$AI$95:$AW$99,COLUMN($AW:$AW)-COLUMN($AH:$AH),FALSE),0))</f>
        <v>0.15773661179887363</v>
      </c>
      <c r="S2506" s="87" cm="1">
        <f t="array" ref="S2506">VLOOKUP($E2506,$AI$111:$AW$115,COLUMN($AW:$AW)-COLUMN($AH:$AH),FALSE)</f>
        <v>431.69321999999994</v>
      </c>
      <c r="T2506" s="104">
        <f t="shared" si="541"/>
        <v>1.0138045365397657</v>
      </c>
      <c r="U2506" s="104">
        <f t="shared" si="542"/>
        <v>1998.456054145898</v>
      </c>
      <c r="V2506" s="87" cm="1">
        <f t="array" ref="V2506">VLOOKUP($E2506,$AI$118:$AW$122,COLUMN($AW:$AW)-COLUMN($AH:$AH),FALSE)</f>
        <v>0</v>
      </c>
      <c r="W2506" s="87" t="str">
        <f t="shared" si="546"/>
        <v>Domestic</v>
      </c>
      <c r="X2506" s="87" t="str">
        <f t="shared" si="547"/>
        <v>Non-local</v>
      </c>
      <c r="Y2506" s="104"/>
      <c r="Z2506" s="87" t="str">
        <f t="shared" si="543"/>
        <v>USA</v>
      </c>
      <c r="AA2506" s="87" t="str">
        <f t="shared" si="544"/>
        <v>USA</v>
      </c>
      <c r="AB2506" s="82" cm="1">
        <f t="array" ref="AB2506">VLOOKUP(B2506,'GDP per Capita'!$T$2:$V$4235,COLUMN('GDP per Capita'!$V:$V)-COLUMN('GDP per Capita'!$S:$S),FALSE)</f>
        <v>63809.64</v>
      </c>
      <c r="AC2506" s="82">
        <f t="shared" si="548"/>
        <v>63809.64</v>
      </c>
      <c r="AD2506" s="82">
        <f t="shared" si="549"/>
        <v>63809.64</v>
      </c>
      <c r="AE2506" s="88">
        <f t="shared" si="545"/>
        <v>3.1319030387037101E-2</v>
      </c>
    </row>
    <row r="2507" spans="1:31">
      <c r="A2507" s="77" t="s">
        <v>1011</v>
      </c>
      <c r="B2507" s="77">
        <v>2506</v>
      </c>
      <c r="C2507" s="77" t="s">
        <v>29</v>
      </c>
      <c r="D2507" s="77" t="s">
        <v>29</v>
      </c>
      <c r="E2507" s="77">
        <v>2018</v>
      </c>
      <c r="F2507" s="77">
        <v>40.102554999999903</v>
      </c>
      <c r="G2507" s="77">
        <v>-105.36320790000001</v>
      </c>
      <c r="H2507" s="77">
        <v>1</v>
      </c>
      <c r="I2507" s="77" t="s">
        <v>1626</v>
      </c>
      <c r="J2507" s="77">
        <v>39.739236400000003</v>
      </c>
      <c r="K2507" s="77">
        <v>-104.9848623</v>
      </c>
      <c r="L2507" s="77">
        <v>103.404289622392</v>
      </c>
      <c r="M2507" s="77">
        <v>0</v>
      </c>
      <c r="N2507" s="77">
        <v>0</v>
      </c>
      <c r="O2507" s="77">
        <v>0</v>
      </c>
      <c r="P2507" s="87" cm="1">
        <f t="array" ref="P2507">IF($X2507="Non-local",VLOOKUP($E2507,$AI$64:$AW$68,COLUMN($AW:$AW)-COLUMN($AH:$AH),FALSE),IF($X2507="Unknown",VLOOKUP($E2507,$AI$71:$AW$75,COLUMN($AW:$AW)-COLUMN($AH:$AH),FALSE),0))</f>
        <v>0</v>
      </c>
      <c r="Q2507" s="87" cm="1">
        <f t="array" ref="Q2507">IF($X2507="Non-local",VLOOKUP($E2507,$AI$40:$AW$44,COLUMN($AW:$AW)-COLUMN($AH:$AH),FALSE),IF($X2507="Unknown",VLOOKUP($E2507,$AI$47:$AW$51,COLUMN($AW:$AW)-COLUMN($AH:$AH),FALSE),0))</f>
        <v>0</v>
      </c>
      <c r="R2507" s="87" cm="1">
        <f t="array" ref="R2507">IF($X2507="Non-local",VLOOKUP($E2507,$AI$88:$AW$92,COLUMN($AW:$AW)-COLUMN($AH:$AH),FALSE),IF($X2507="Unknown",VLOOKUP($E2507,$AI$95:$AW$99,COLUMN($AW:$AW)-COLUMN($AH:$AH),FALSE),0))</f>
        <v>0</v>
      </c>
      <c r="S2507" s="87" cm="1">
        <f t="array" ref="S2507">VLOOKUP($E2507,$AI$111:$AW$115,COLUMN($AW:$AW)-COLUMN($AH:$AH),FALSE)</f>
        <v>431.69321999999994</v>
      </c>
      <c r="T2507" s="104">
        <f t="shared" si="541"/>
        <v>0</v>
      </c>
      <c r="U2507" s="104">
        <f t="shared" si="542"/>
        <v>431.69321999999994</v>
      </c>
      <c r="V2507" s="87" cm="1">
        <f t="array" ref="V2507">VLOOKUP($E2507,$AI$118:$AW$122,COLUMN($AW:$AW)-COLUMN($AH:$AH),FALSE)</f>
        <v>0</v>
      </c>
      <c r="W2507" s="87" t="str">
        <f t="shared" si="546"/>
        <v>Domestic</v>
      </c>
      <c r="X2507" s="87" t="str">
        <f t="shared" si="547"/>
        <v>Local</v>
      </c>
      <c r="Y2507" s="104"/>
      <c r="Z2507" s="87" t="str">
        <f t="shared" si="543"/>
        <v>USA</v>
      </c>
      <c r="AA2507" s="87" t="str">
        <f t="shared" si="544"/>
        <v>USA</v>
      </c>
      <c r="AB2507" s="82" cm="1">
        <f t="array" ref="AB2507">VLOOKUP(B2507,'GDP per Capita'!$T$2:$V$4235,COLUMN('GDP per Capita'!$V:$V)-COLUMN('GDP per Capita'!$S:$S),FALSE)</f>
        <v>63809.64</v>
      </c>
      <c r="AC2507" s="82">
        <f t="shared" si="548"/>
        <v>63809.64</v>
      </c>
      <c r="AD2507" s="82">
        <f t="shared" si="549"/>
        <v>63809.64</v>
      </c>
      <c r="AE2507" s="88">
        <f t="shared" si="545"/>
        <v>6.7653291885050593E-3</v>
      </c>
    </row>
    <row r="2508" spans="1:31">
      <c r="A2508" s="77" t="s">
        <v>920</v>
      </c>
      <c r="B2508" s="77">
        <v>2507</v>
      </c>
      <c r="C2508" s="77" t="s">
        <v>29</v>
      </c>
      <c r="D2508" s="77" t="s">
        <v>29</v>
      </c>
      <c r="E2508" s="77">
        <v>2018</v>
      </c>
      <c r="F2508" s="77">
        <v>32.222876499999998</v>
      </c>
      <c r="G2508" s="77">
        <v>-110.9748477</v>
      </c>
      <c r="H2508" s="77">
        <v>0</v>
      </c>
      <c r="I2508" s="77" t="s">
        <v>1626</v>
      </c>
      <c r="J2508" s="77">
        <v>39.739236400000003</v>
      </c>
      <c r="K2508" s="77">
        <v>-104.9848623</v>
      </c>
      <c r="L2508" s="77">
        <v>1987.8272419453499</v>
      </c>
      <c r="M2508" s="77">
        <v>0.42411390261836801</v>
      </c>
      <c r="N2508" s="77">
        <v>0</v>
      </c>
      <c r="O2508" s="77">
        <v>381.66283045350701</v>
      </c>
      <c r="P2508" s="87" cm="1">
        <f t="array" ref="P2508">IF($X2508="Non-local",VLOOKUP($E2508,$AI$64:$AW$68,COLUMN($AW:$AW)-COLUMN($AH:$AH),FALSE),IF($X2508="Unknown",VLOOKUP($E2508,$AI$71:$AW$75,COLUMN($AW:$AW)-COLUMN($AH:$AH),FALSE),0))</f>
        <v>284</v>
      </c>
      <c r="Q2508" s="87" cm="1">
        <f t="array" ref="Q2508">IF($X2508="Non-local",VLOOKUP($E2508,$AI$40:$AW$44,COLUMN($AW:$AW)-COLUMN($AH:$AH),FALSE),IF($X2508="Unknown",VLOOKUP($E2508,$AI$47:$AW$51,COLUMN($AW:$AW)-COLUMN($AH:$AH),FALSE),0))</f>
        <v>701.10299999999995</v>
      </c>
      <c r="R2508" s="87" cm="1">
        <f t="array" ref="R2508">IF($X2508="Non-local",VLOOKUP($E2508,$AI$88:$AW$92,COLUMN($AW:$AW)-COLUMN($AH:$AH),FALSE),IF($X2508="Unknown",VLOOKUP($E2508,$AI$95:$AW$99,COLUMN($AW:$AW)-COLUMN($AH:$AH),FALSE),0))</f>
        <v>0.15773661179887363</v>
      </c>
      <c r="S2508" s="87" cm="1">
        <f t="array" ref="S2508">VLOOKUP($E2508,$AI$111:$AW$115,COLUMN($AW:$AW)-COLUMN($AH:$AH),FALSE)</f>
        <v>431.69321999999994</v>
      </c>
      <c r="T2508" s="104">
        <f t="shared" si="541"/>
        <v>0.58185051441724167</v>
      </c>
      <c r="U2508" s="104">
        <f t="shared" si="542"/>
        <v>1798.459050453507</v>
      </c>
      <c r="V2508" s="87" cm="1">
        <f t="array" ref="V2508">VLOOKUP($E2508,$AI$118:$AW$122,COLUMN($AW:$AW)-COLUMN($AH:$AH),FALSE)</f>
        <v>0</v>
      </c>
      <c r="W2508" s="87" t="str">
        <f t="shared" si="546"/>
        <v>Domestic</v>
      </c>
      <c r="X2508" s="87" t="str">
        <f t="shared" si="547"/>
        <v>Non-local</v>
      </c>
      <c r="Y2508" s="104"/>
      <c r="Z2508" s="87" t="str">
        <f t="shared" si="543"/>
        <v>USA</v>
      </c>
      <c r="AA2508" s="87" t="str">
        <f t="shared" si="544"/>
        <v>USA</v>
      </c>
      <c r="AB2508" s="82" cm="1">
        <f t="array" ref="AB2508">VLOOKUP(B2508,'GDP per Capita'!$T$2:$V$4235,COLUMN('GDP per Capita'!$V:$V)-COLUMN('GDP per Capita'!$S:$S),FALSE)</f>
        <v>63809.64</v>
      </c>
      <c r="AC2508" s="82">
        <f t="shared" si="548"/>
        <v>63809.64</v>
      </c>
      <c r="AD2508" s="82">
        <f t="shared" si="549"/>
        <v>63809.64</v>
      </c>
      <c r="AE2508" s="88">
        <f t="shared" si="545"/>
        <v>2.8184754693076266E-2</v>
      </c>
    </row>
    <row r="2509" spans="1:31">
      <c r="A2509" s="77" t="s">
        <v>1679</v>
      </c>
      <c r="B2509" s="77">
        <v>2508</v>
      </c>
      <c r="C2509" s="77" t="s">
        <v>578</v>
      </c>
      <c r="D2509" s="77" t="s">
        <v>35</v>
      </c>
      <c r="E2509" s="77">
        <v>2018</v>
      </c>
      <c r="F2509" s="77">
        <v>-26.204999999999998</v>
      </c>
      <c r="G2509" s="77">
        <v>28.0497219999999</v>
      </c>
      <c r="H2509" s="77">
        <v>0</v>
      </c>
      <c r="I2509" s="77" t="s">
        <v>1626</v>
      </c>
      <c r="J2509" s="77">
        <v>39.739236400000003</v>
      </c>
      <c r="K2509" s="77">
        <v>-104.9848623</v>
      </c>
      <c r="L2509" s="77">
        <v>30881.723428435998</v>
      </c>
      <c r="M2509" s="77">
        <v>4.9536812542076802</v>
      </c>
      <c r="N2509" s="77">
        <v>0</v>
      </c>
      <c r="O2509" s="77">
        <v>2825.6776937018899</v>
      </c>
      <c r="P2509" s="87" cm="1">
        <f t="array" ref="P2509">IF($X2509="Non-local",VLOOKUP($E2509,$AI$64:$AW$68,COLUMN($AW:$AW)-COLUMN($AH:$AH),FALSE),IF($X2509="Unknown",VLOOKUP($E2509,$AI$71:$AW$75,COLUMN($AW:$AW)-COLUMN($AH:$AH),FALSE),0))</f>
        <v>284</v>
      </c>
      <c r="Q2509" s="87" cm="1">
        <f t="array" ref="Q2509">IF($X2509="Non-local",VLOOKUP($E2509,$AI$40:$AW$44,COLUMN($AW:$AW)-COLUMN($AH:$AH),FALSE),IF($X2509="Unknown",VLOOKUP($E2509,$AI$47:$AW$51,COLUMN($AW:$AW)-COLUMN($AH:$AH),FALSE),0))</f>
        <v>701.10299999999995</v>
      </c>
      <c r="R2509" s="87" cm="1">
        <f t="array" ref="R2509">IF($X2509="Non-local",VLOOKUP($E2509,$AI$88:$AW$92,COLUMN($AW:$AW)-COLUMN($AH:$AH),FALSE),IF($X2509="Unknown",VLOOKUP($E2509,$AI$95:$AW$99,COLUMN($AW:$AW)-COLUMN($AH:$AH),FALSE),0))</f>
        <v>0.15773661179887363</v>
      </c>
      <c r="S2509" s="87" cm="1">
        <f t="array" ref="S2509">VLOOKUP($E2509,$AI$111:$AW$115,COLUMN($AW:$AW)-COLUMN($AH:$AH),FALSE)</f>
        <v>431.69321999999994</v>
      </c>
      <c r="T2509" s="104">
        <f t="shared" si="541"/>
        <v>5.1114178660065539</v>
      </c>
      <c r="U2509" s="104">
        <f t="shared" si="542"/>
        <v>4242.4739137018896</v>
      </c>
      <c r="V2509" s="87" cm="1">
        <f t="array" ref="V2509">VLOOKUP($E2509,$AI$118:$AW$122,COLUMN($AW:$AW)-COLUMN($AH:$AH),FALSE)</f>
        <v>0</v>
      </c>
      <c r="W2509" s="87" t="str">
        <f t="shared" si="546"/>
        <v>International</v>
      </c>
      <c r="X2509" s="87" t="str">
        <f t="shared" si="547"/>
        <v>Non-local</v>
      </c>
      <c r="Y2509" s="104"/>
      <c r="Z2509" s="87" t="str">
        <f t="shared" si="543"/>
        <v>South Africa</v>
      </c>
      <c r="AA2509" s="87" t="str">
        <f t="shared" si="544"/>
        <v>Africa</v>
      </c>
      <c r="AB2509" s="82" cm="1">
        <f t="array" ref="AB2509">VLOOKUP(B2509,'GDP per Capita'!$T$2:$V$4235,COLUMN('GDP per Capita'!$V:$V)-COLUMN('GDP per Capita'!$S:$S),FALSE)</f>
        <v>6417.94</v>
      </c>
      <c r="AC2509" s="82">
        <f t="shared" si="548"/>
        <v>6417.94</v>
      </c>
      <c r="AD2509" s="82">
        <f t="shared" si="549"/>
        <v>6417.94</v>
      </c>
      <c r="AE2509" s="88">
        <f t="shared" si="545"/>
        <v>0.6610335892360929</v>
      </c>
    </row>
    <row r="2510" spans="1:31">
      <c r="A2510" s="77" t="s">
        <v>1680</v>
      </c>
      <c r="B2510" s="77">
        <v>2509</v>
      </c>
      <c r="C2510" s="77" t="s">
        <v>29</v>
      </c>
      <c r="D2510" s="77" t="s">
        <v>29</v>
      </c>
      <c r="E2510" s="77">
        <v>2018</v>
      </c>
      <c r="F2510" s="77">
        <v>33.306222300000002</v>
      </c>
      <c r="G2510" s="77">
        <v>-111.8413317</v>
      </c>
      <c r="H2510" s="77">
        <v>0</v>
      </c>
      <c r="I2510" s="77" t="s">
        <v>1626</v>
      </c>
      <c r="J2510" s="77">
        <v>39.739236400000003</v>
      </c>
      <c r="K2510" s="77">
        <v>-104.9848623</v>
      </c>
      <c r="L2510" s="77">
        <v>1882.40507071914</v>
      </c>
      <c r="M2510" s="77">
        <v>0.41019345569893101</v>
      </c>
      <c r="N2510" s="77">
        <v>0</v>
      </c>
      <c r="O2510" s="77">
        <v>361.42177357807498</v>
      </c>
      <c r="P2510" s="87" cm="1">
        <f t="array" ref="P2510">IF($X2510="Non-local",VLOOKUP($E2510,$AI$64:$AW$68,COLUMN($AW:$AW)-COLUMN($AH:$AH),FALSE),IF($X2510="Unknown",VLOOKUP($E2510,$AI$71:$AW$75,COLUMN($AW:$AW)-COLUMN($AH:$AH),FALSE),0))</f>
        <v>284</v>
      </c>
      <c r="Q2510" s="87" cm="1">
        <f t="array" ref="Q2510">IF($X2510="Non-local",VLOOKUP($E2510,$AI$40:$AW$44,COLUMN($AW:$AW)-COLUMN($AH:$AH),FALSE),IF($X2510="Unknown",VLOOKUP($E2510,$AI$47:$AW$51,COLUMN($AW:$AW)-COLUMN($AH:$AH),FALSE),0))</f>
        <v>701.10299999999995</v>
      </c>
      <c r="R2510" s="87" cm="1">
        <f t="array" ref="R2510">IF($X2510="Non-local",VLOOKUP($E2510,$AI$88:$AW$92,COLUMN($AW:$AW)-COLUMN($AH:$AH),FALSE),IF($X2510="Unknown",VLOOKUP($E2510,$AI$95:$AW$99,COLUMN($AW:$AW)-COLUMN($AH:$AH),FALSE),0))</f>
        <v>0.15773661179887363</v>
      </c>
      <c r="S2510" s="87" cm="1">
        <f t="array" ref="S2510">VLOOKUP($E2510,$AI$111:$AW$115,COLUMN($AW:$AW)-COLUMN($AH:$AH),FALSE)</f>
        <v>431.69321999999994</v>
      </c>
      <c r="T2510" s="104">
        <f t="shared" si="541"/>
        <v>0.56793006749780461</v>
      </c>
      <c r="U2510" s="104">
        <f t="shared" si="542"/>
        <v>1778.2179935780748</v>
      </c>
      <c r="V2510" s="87" cm="1">
        <f t="array" ref="V2510">VLOOKUP($E2510,$AI$118:$AW$122,COLUMN($AW:$AW)-COLUMN($AH:$AH),FALSE)</f>
        <v>0</v>
      </c>
      <c r="W2510" s="87" t="str">
        <f t="shared" si="546"/>
        <v>Domestic</v>
      </c>
      <c r="X2510" s="87" t="str">
        <f t="shared" si="547"/>
        <v>Non-local</v>
      </c>
      <c r="Y2510" s="104"/>
      <c r="Z2510" s="87" t="str">
        <f t="shared" si="543"/>
        <v>USA</v>
      </c>
      <c r="AA2510" s="87" t="str">
        <f t="shared" si="544"/>
        <v>USA</v>
      </c>
      <c r="AB2510" s="82" cm="1">
        <f t="array" ref="AB2510">VLOOKUP(B2510,'GDP per Capita'!$T$2:$V$4235,COLUMN('GDP per Capita'!$V:$V)-COLUMN('GDP per Capita'!$S:$S),FALSE)</f>
        <v>63809.64</v>
      </c>
      <c r="AC2510" s="82">
        <f t="shared" si="548"/>
        <v>63809.64</v>
      </c>
      <c r="AD2510" s="82">
        <f t="shared" si="549"/>
        <v>63809.64</v>
      </c>
      <c r="AE2510" s="88">
        <f t="shared" si="545"/>
        <v>2.7867544677858624E-2</v>
      </c>
    </row>
    <row r="2511" spans="1:31">
      <c r="A2511" s="77" t="s">
        <v>1028</v>
      </c>
      <c r="B2511" s="77">
        <v>2510</v>
      </c>
      <c r="C2511" s="77" t="s">
        <v>29</v>
      </c>
      <c r="D2511" s="77" t="s">
        <v>29</v>
      </c>
      <c r="E2511" s="77">
        <v>2018</v>
      </c>
      <c r="F2511" s="77">
        <v>38.980665999999999</v>
      </c>
      <c r="G2511" s="77">
        <v>-76.936918899999995</v>
      </c>
      <c r="H2511" s="77">
        <v>0</v>
      </c>
      <c r="I2511" s="77" t="s">
        <v>1626</v>
      </c>
      <c r="J2511" s="77">
        <v>39.739236400000003</v>
      </c>
      <c r="K2511" s="77">
        <v>-104.9848623</v>
      </c>
      <c r="L2511" s="77">
        <v>4805.9896831828901</v>
      </c>
      <c r="M2511" s="77">
        <v>0.85043380262934498</v>
      </c>
      <c r="N2511" s="77">
        <v>0</v>
      </c>
      <c r="O2511" s="77">
        <v>576.71876198194695</v>
      </c>
      <c r="P2511" s="87" cm="1">
        <f t="array" ref="P2511">IF($X2511="Non-local",VLOOKUP($E2511,$AI$64:$AW$68,COLUMN($AW:$AW)-COLUMN($AH:$AH),FALSE),IF($X2511="Unknown",VLOOKUP($E2511,$AI$71:$AW$75,COLUMN($AW:$AW)-COLUMN($AH:$AH),FALSE),0))</f>
        <v>284</v>
      </c>
      <c r="Q2511" s="87" cm="1">
        <f t="array" ref="Q2511">IF($X2511="Non-local",VLOOKUP($E2511,$AI$40:$AW$44,COLUMN($AW:$AW)-COLUMN($AH:$AH),FALSE),IF($X2511="Unknown",VLOOKUP($E2511,$AI$47:$AW$51,COLUMN($AW:$AW)-COLUMN($AH:$AH),FALSE),0))</f>
        <v>701.10299999999995</v>
      </c>
      <c r="R2511" s="87" cm="1">
        <f t="array" ref="R2511">IF($X2511="Non-local",VLOOKUP($E2511,$AI$88:$AW$92,COLUMN($AW:$AW)-COLUMN($AH:$AH),FALSE),IF($X2511="Unknown",VLOOKUP($E2511,$AI$95:$AW$99,COLUMN($AW:$AW)-COLUMN($AH:$AH),FALSE),0))</f>
        <v>0.15773661179887363</v>
      </c>
      <c r="S2511" s="87" cm="1">
        <f t="array" ref="S2511">VLOOKUP($E2511,$AI$111:$AW$115,COLUMN($AW:$AW)-COLUMN($AH:$AH),FALSE)</f>
        <v>431.69321999999994</v>
      </c>
      <c r="T2511" s="104">
        <f t="shared" si="541"/>
        <v>1.0081704144282186</v>
      </c>
      <c r="U2511" s="104">
        <f t="shared" si="542"/>
        <v>1993.5149819819469</v>
      </c>
      <c r="V2511" s="87" cm="1">
        <f t="array" ref="V2511">VLOOKUP($E2511,$AI$118:$AW$122,COLUMN($AW:$AW)-COLUMN($AH:$AH),FALSE)</f>
        <v>0</v>
      </c>
      <c r="W2511" s="87" t="str">
        <f t="shared" si="546"/>
        <v>Domestic</v>
      </c>
      <c r="X2511" s="87" t="str">
        <f t="shared" si="547"/>
        <v>Non-local</v>
      </c>
      <c r="Y2511" s="104"/>
      <c r="Z2511" s="87" t="str">
        <f t="shared" si="543"/>
        <v>USA</v>
      </c>
      <c r="AA2511" s="87" t="str">
        <f t="shared" si="544"/>
        <v>USA</v>
      </c>
      <c r="AB2511" s="82" cm="1">
        <f t="array" ref="AB2511">VLOOKUP(B2511,'GDP per Capita'!$T$2:$V$4235,COLUMN('GDP per Capita'!$V:$V)-COLUMN('GDP per Capita'!$S:$S),FALSE)</f>
        <v>63809.64</v>
      </c>
      <c r="AC2511" s="82">
        <f t="shared" si="548"/>
        <v>63809.64</v>
      </c>
      <c r="AD2511" s="82">
        <f t="shared" si="549"/>
        <v>63809.64</v>
      </c>
      <c r="AE2511" s="88">
        <f t="shared" si="545"/>
        <v>3.1241595815020222E-2</v>
      </c>
    </row>
    <row r="2512" spans="1:31">
      <c r="A2512" s="77" t="s">
        <v>886</v>
      </c>
      <c r="B2512" s="77">
        <v>2511</v>
      </c>
      <c r="C2512" s="77" t="s">
        <v>29</v>
      </c>
      <c r="D2512" s="77" t="s">
        <v>29</v>
      </c>
      <c r="E2512" s="77">
        <v>2018</v>
      </c>
      <c r="F2512" s="77">
        <v>39.284749400000003</v>
      </c>
      <c r="G2512" s="77">
        <v>-76.620474639699793</v>
      </c>
      <c r="H2512" s="77">
        <v>0</v>
      </c>
      <c r="I2512" s="77" t="s">
        <v>1626</v>
      </c>
      <c r="J2512" s="77">
        <v>39.739236400000003</v>
      </c>
      <c r="K2512" s="77">
        <v>-104.9848623</v>
      </c>
      <c r="L2512" s="77">
        <v>4847.1652845491499</v>
      </c>
      <c r="M2512" s="77">
        <v>0.85606792474089199</v>
      </c>
      <c r="N2512" s="77">
        <v>0</v>
      </c>
      <c r="O2512" s="77">
        <v>581.659834145898</v>
      </c>
      <c r="P2512" s="87" cm="1">
        <f t="array" ref="P2512">IF($X2512="Non-local",VLOOKUP($E2512,$AI$64:$AW$68,COLUMN($AW:$AW)-COLUMN($AH:$AH),FALSE),IF($X2512="Unknown",VLOOKUP($E2512,$AI$71:$AW$75,COLUMN($AW:$AW)-COLUMN($AH:$AH),FALSE),0))</f>
        <v>284</v>
      </c>
      <c r="Q2512" s="87" cm="1">
        <f t="array" ref="Q2512">IF($X2512="Non-local",VLOOKUP($E2512,$AI$40:$AW$44,COLUMN($AW:$AW)-COLUMN($AH:$AH),FALSE),IF($X2512="Unknown",VLOOKUP($E2512,$AI$47:$AW$51,COLUMN($AW:$AW)-COLUMN($AH:$AH),FALSE),0))</f>
        <v>701.10299999999995</v>
      </c>
      <c r="R2512" s="87" cm="1">
        <f t="array" ref="R2512">IF($X2512="Non-local",VLOOKUP($E2512,$AI$88:$AW$92,COLUMN($AW:$AW)-COLUMN($AH:$AH),FALSE),IF($X2512="Unknown",VLOOKUP($E2512,$AI$95:$AW$99,COLUMN($AW:$AW)-COLUMN($AH:$AH),FALSE),0))</f>
        <v>0.15773661179887363</v>
      </c>
      <c r="S2512" s="87" cm="1">
        <f t="array" ref="S2512">VLOOKUP($E2512,$AI$111:$AW$115,COLUMN($AW:$AW)-COLUMN($AH:$AH),FALSE)</f>
        <v>431.69321999999994</v>
      </c>
      <c r="T2512" s="104">
        <f t="shared" si="541"/>
        <v>1.0138045365397657</v>
      </c>
      <c r="U2512" s="104">
        <f t="shared" si="542"/>
        <v>1998.456054145898</v>
      </c>
      <c r="V2512" s="87" cm="1">
        <f t="array" ref="V2512">VLOOKUP($E2512,$AI$118:$AW$122,COLUMN($AW:$AW)-COLUMN($AH:$AH),FALSE)</f>
        <v>0</v>
      </c>
      <c r="W2512" s="87" t="str">
        <f t="shared" si="546"/>
        <v>Domestic</v>
      </c>
      <c r="X2512" s="87" t="str">
        <f t="shared" si="547"/>
        <v>Non-local</v>
      </c>
      <c r="Y2512" s="104"/>
      <c r="Z2512" s="87" t="str">
        <f t="shared" si="543"/>
        <v>USA</v>
      </c>
      <c r="AA2512" s="87" t="str">
        <f t="shared" si="544"/>
        <v>USA</v>
      </c>
      <c r="AB2512" s="82" cm="1">
        <f t="array" ref="AB2512">VLOOKUP(B2512,'GDP per Capita'!$T$2:$V$4235,COLUMN('GDP per Capita'!$V:$V)-COLUMN('GDP per Capita'!$S:$S),FALSE)</f>
        <v>63809.64</v>
      </c>
      <c r="AC2512" s="82">
        <f t="shared" si="548"/>
        <v>63809.64</v>
      </c>
      <c r="AD2512" s="82">
        <f t="shared" si="549"/>
        <v>63809.64</v>
      </c>
      <c r="AE2512" s="88">
        <f t="shared" si="545"/>
        <v>3.1319030387037101E-2</v>
      </c>
    </row>
    <row r="2513" spans="1:31">
      <c r="A2513" s="77" t="s">
        <v>886</v>
      </c>
      <c r="B2513" s="77">
        <v>2512</v>
      </c>
      <c r="C2513" s="77" t="s">
        <v>29</v>
      </c>
      <c r="D2513" s="77" t="s">
        <v>29</v>
      </c>
      <c r="E2513" s="77">
        <v>2018</v>
      </c>
      <c r="F2513" s="77">
        <v>39.284749400000003</v>
      </c>
      <c r="G2513" s="77">
        <v>-76.620474639699793</v>
      </c>
      <c r="H2513" s="77">
        <v>0</v>
      </c>
      <c r="I2513" s="77" t="s">
        <v>1626</v>
      </c>
      <c r="J2513" s="77">
        <v>39.739236400000003</v>
      </c>
      <c r="K2513" s="77">
        <v>-104.9848623</v>
      </c>
      <c r="L2513" s="77">
        <v>4847.1652845491499</v>
      </c>
      <c r="M2513" s="77">
        <v>0.85606792474089199</v>
      </c>
      <c r="N2513" s="77">
        <v>0</v>
      </c>
      <c r="O2513" s="77">
        <v>581.659834145898</v>
      </c>
      <c r="P2513" s="87" cm="1">
        <f t="array" ref="P2513">IF($X2513="Non-local",VLOOKUP($E2513,$AI$64:$AW$68,COLUMN($AW:$AW)-COLUMN($AH:$AH),FALSE),IF($X2513="Unknown",VLOOKUP($E2513,$AI$71:$AW$75,COLUMN($AW:$AW)-COLUMN($AH:$AH),FALSE),0))</f>
        <v>284</v>
      </c>
      <c r="Q2513" s="87" cm="1">
        <f t="array" ref="Q2513">IF($X2513="Non-local",VLOOKUP($E2513,$AI$40:$AW$44,COLUMN($AW:$AW)-COLUMN($AH:$AH),FALSE),IF($X2513="Unknown",VLOOKUP($E2513,$AI$47:$AW$51,COLUMN($AW:$AW)-COLUMN($AH:$AH),FALSE),0))</f>
        <v>701.10299999999995</v>
      </c>
      <c r="R2513" s="87" cm="1">
        <f t="array" ref="R2513">IF($X2513="Non-local",VLOOKUP($E2513,$AI$88:$AW$92,COLUMN($AW:$AW)-COLUMN($AH:$AH),FALSE),IF($X2513="Unknown",VLOOKUP($E2513,$AI$95:$AW$99,COLUMN($AW:$AW)-COLUMN($AH:$AH),FALSE),0))</f>
        <v>0.15773661179887363</v>
      </c>
      <c r="S2513" s="87" cm="1">
        <f t="array" ref="S2513">VLOOKUP($E2513,$AI$111:$AW$115,COLUMN($AW:$AW)-COLUMN($AH:$AH),FALSE)</f>
        <v>431.69321999999994</v>
      </c>
      <c r="T2513" s="104">
        <f t="shared" si="541"/>
        <v>1.0138045365397657</v>
      </c>
      <c r="U2513" s="104">
        <f t="shared" si="542"/>
        <v>1998.456054145898</v>
      </c>
      <c r="V2513" s="87" cm="1">
        <f t="array" ref="V2513">VLOOKUP($E2513,$AI$118:$AW$122,COLUMN($AW:$AW)-COLUMN($AH:$AH),FALSE)</f>
        <v>0</v>
      </c>
      <c r="W2513" s="87" t="str">
        <f t="shared" si="546"/>
        <v>Domestic</v>
      </c>
      <c r="X2513" s="87" t="str">
        <f t="shared" si="547"/>
        <v>Non-local</v>
      </c>
      <c r="Y2513" s="104"/>
      <c r="Z2513" s="87" t="str">
        <f t="shared" si="543"/>
        <v>USA</v>
      </c>
      <c r="AA2513" s="87" t="str">
        <f t="shared" si="544"/>
        <v>USA</v>
      </c>
      <c r="AB2513" s="82" cm="1">
        <f t="array" ref="AB2513">VLOOKUP(B2513,'GDP per Capita'!$T$2:$V$4235,COLUMN('GDP per Capita'!$V:$V)-COLUMN('GDP per Capita'!$S:$S),FALSE)</f>
        <v>63809.64</v>
      </c>
      <c r="AC2513" s="82">
        <f t="shared" si="548"/>
        <v>63809.64</v>
      </c>
      <c r="AD2513" s="82">
        <f t="shared" si="549"/>
        <v>63809.64</v>
      </c>
      <c r="AE2513" s="88">
        <f t="shared" si="545"/>
        <v>3.1319030387037101E-2</v>
      </c>
    </row>
    <row r="2514" spans="1:31">
      <c r="A2514" s="77" t="s">
        <v>971</v>
      </c>
      <c r="B2514" s="77">
        <v>2513</v>
      </c>
      <c r="C2514" s="77" t="s">
        <v>29</v>
      </c>
      <c r="D2514" s="77" t="s">
        <v>29</v>
      </c>
      <c r="E2514" s="77">
        <v>2018</v>
      </c>
      <c r="F2514" s="77">
        <v>40.7127281</v>
      </c>
      <c r="G2514" s="77">
        <v>-74.006015199999993</v>
      </c>
      <c r="H2514" s="77">
        <v>0</v>
      </c>
      <c r="I2514" s="77" t="s">
        <v>1626</v>
      </c>
      <c r="J2514" s="77">
        <v>39.739236400000003</v>
      </c>
      <c r="K2514" s="77">
        <v>-104.9848623</v>
      </c>
      <c r="L2514" s="77">
        <v>5237.2081050282304</v>
      </c>
      <c r="M2514" s="77">
        <v>0.90864360031791003</v>
      </c>
      <c r="N2514" s="77">
        <v>0</v>
      </c>
      <c r="O2514" s="77">
        <v>628.46497260338799</v>
      </c>
      <c r="P2514" s="87" cm="1">
        <f t="array" ref="P2514">IF($X2514="Non-local",VLOOKUP($E2514,$AI$64:$AW$68,COLUMN($AW:$AW)-COLUMN($AH:$AH),FALSE),IF($X2514="Unknown",VLOOKUP($E2514,$AI$71:$AW$75,COLUMN($AW:$AW)-COLUMN($AH:$AH),FALSE),0))</f>
        <v>284</v>
      </c>
      <c r="Q2514" s="87" cm="1">
        <f t="array" ref="Q2514">IF($X2514="Non-local",VLOOKUP($E2514,$AI$40:$AW$44,COLUMN($AW:$AW)-COLUMN($AH:$AH),FALSE),IF($X2514="Unknown",VLOOKUP($E2514,$AI$47:$AW$51,COLUMN($AW:$AW)-COLUMN($AH:$AH),FALSE),0))</f>
        <v>701.10299999999995</v>
      </c>
      <c r="R2514" s="87" cm="1">
        <f t="array" ref="R2514">IF($X2514="Non-local",VLOOKUP($E2514,$AI$88:$AW$92,COLUMN($AW:$AW)-COLUMN($AH:$AH),FALSE),IF($X2514="Unknown",VLOOKUP($E2514,$AI$95:$AW$99,COLUMN($AW:$AW)-COLUMN($AH:$AH),FALSE),0))</f>
        <v>0.15773661179887363</v>
      </c>
      <c r="S2514" s="87" cm="1">
        <f t="array" ref="S2514">VLOOKUP($E2514,$AI$111:$AW$115,COLUMN($AW:$AW)-COLUMN($AH:$AH),FALSE)</f>
        <v>431.69321999999994</v>
      </c>
      <c r="T2514" s="104">
        <f t="shared" si="541"/>
        <v>1.0663802121167836</v>
      </c>
      <c r="U2514" s="104">
        <f t="shared" si="542"/>
        <v>2045.2611926033878</v>
      </c>
      <c r="V2514" s="87" cm="1">
        <f t="array" ref="V2514">VLOOKUP($E2514,$AI$118:$AW$122,COLUMN($AW:$AW)-COLUMN($AH:$AH),FALSE)</f>
        <v>0</v>
      </c>
      <c r="W2514" s="87" t="str">
        <f t="shared" si="546"/>
        <v>Domestic</v>
      </c>
      <c r="X2514" s="87" t="str">
        <f t="shared" si="547"/>
        <v>Non-local</v>
      </c>
      <c r="Y2514" s="104"/>
      <c r="Z2514" s="87" t="str">
        <f t="shared" si="543"/>
        <v>USA</v>
      </c>
      <c r="AA2514" s="87" t="str">
        <f t="shared" si="544"/>
        <v>USA</v>
      </c>
      <c r="AB2514" s="82" cm="1">
        <f t="array" ref="AB2514">VLOOKUP(B2514,'GDP per Capita'!$T$2:$V$4235,COLUMN('GDP per Capita'!$V:$V)-COLUMN('GDP per Capita'!$S:$S),FALSE)</f>
        <v>63809.64</v>
      </c>
      <c r="AC2514" s="82">
        <f t="shared" si="548"/>
        <v>63809.64</v>
      </c>
      <c r="AD2514" s="82">
        <f t="shared" si="549"/>
        <v>63809.64</v>
      </c>
      <c r="AE2514" s="88">
        <f t="shared" si="545"/>
        <v>3.2052542415274367E-2</v>
      </c>
    </row>
    <row r="2515" spans="1:31">
      <c r="A2515" s="77" t="s">
        <v>1038</v>
      </c>
      <c r="B2515" s="77">
        <v>2514</v>
      </c>
      <c r="C2515" s="77" t="s">
        <v>29</v>
      </c>
      <c r="D2515" s="77" t="s">
        <v>29</v>
      </c>
      <c r="E2515" s="77">
        <v>2018</v>
      </c>
      <c r="F2515" s="77">
        <v>33.723761699999997</v>
      </c>
      <c r="G2515" s="77">
        <v>-116.267323699999</v>
      </c>
      <c r="H2515" s="77">
        <v>0</v>
      </c>
      <c r="I2515" s="77" t="s">
        <v>1626</v>
      </c>
      <c r="J2515" s="77">
        <v>39.739236400000003</v>
      </c>
      <c r="K2515" s="77">
        <v>-104.9848623</v>
      </c>
      <c r="L2515" s="77">
        <v>2412.2267877016802</v>
      </c>
      <c r="M2515" s="77">
        <v>0.48015364530833199</v>
      </c>
      <c r="N2515" s="77">
        <v>0</v>
      </c>
      <c r="O2515" s="77">
        <v>463.14754323872302</v>
      </c>
      <c r="P2515" s="87" cm="1">
        <f t="array" ref="P2515">IF($X2515="Non-local",VLOOKUP($E2515,$AI$64:$AW$68,COLUMN($AW:$AW)-COLUMN($AH:$AH),FALSE),IF($X2515="Unknown",VLOOKUP($E2515,$AI$71:$AW$75,COLUMN($AW:$AW)-COLUMN($AH:$AH),FALSE),0))</f>
        <v>284</v>
      </c>
      <c r="Q2515" s="87" cm="1">
        <f t="array" ref="Q2515">IF($X2515="Non-local",VLOOKUP($E2515,$AI$40:$AW$44,COLUMN($AW:$AW)-COLUMN($AH:$AH),FALSE),IF($X2515="Unknown",VLOOKUP($E2515,$AI$47:$AW$51,COLUMN($AW:$AW)-COLUMN($AH:$AH),FALSE),0))</f>
        <v>701.10299999999995</v>
      </c>
      <c r="R2515" s="87" cm="1">
        <f t="array" ref="R2515">IF($X2515="Non-local",VLOOKUP($E2515,$AI$88:$AW$92,COLUMN($AW:$AW)-COLUMN($AH:$AH),FALSE),IF($X2515="Unknown",VLOOKUP($E2515,$AI$95:$AW$99,COLUMN($AW:$AW)-COLUMN($AH:$AH),FALSE),0))</f>
        <v>0.15773661179887363</v>
      </c>
      <c r="S2515" s="87" cm="1">
        <f t="array" ref="S2515">VLOOKUP($E2515,$AI$111:$AW$115,COLUMN($AW:$AW)-COLUMN($AH:$AH),FALSE)</f>
        <v>431.69321999999994</v>
      </c>
      <c r="T2515" s="104">
        <f t="shared" si="541"/>
        <v>0.63789025710720559</v>
      </c>
      <c r="U2515" s="104">
        <f t="shared" si="542"/>
        <v>1879.9437632387228</v>
      </c>
      <c r="V2515" s="87" cm="1">
        <f t="array" ref="V2515">VLOOKUP($E2515,$AI$118:$AW$122,COLUMN($AW:$AW)-COLUMN($AH:$AH),FALSE)</f>
        <v>0</v>
      </c>
      <c r="W2515" s="87" t="str">
        <f t="shared" si="546"/>
        <v>Domestic</v>
      </c>
      <c r="X2515" s="87" t="str">
        <f t="shared" si="547"/>
        <v>Non-local</v>
      </c>
      <c r="Y2515" s="104"/>
      <c r="Z2515" s="87" t="str">
        <f t="shared" si="543"/>
        <v>USA</v>
      </c>
      <c r="AA2515" s="87" t="str">
        <f t="shared" si="544"/>
        <v>USA</v>
      </c>
      <c r="AB2515" s="82" cm="1">
        <f t="array" ref="AB2515">VLOOKUP(B2515,'GDP per Capita'!$T$2:$V$4235,COLUMN('GDP per Capita'!$V:$V)-COLUMN('GDP per Capita'!$S:$S),FALSE)</f>
        <v>63809.64</v>
      </c>
      <c r="AC2515" s="82">
        <f t="shared" si="548"/>
        <v>63809.64</v>
      </c>
      <c r="AD2515" s="82">
        <f t="shared" si="549"/>
        <v>63809.64</v>
      </c>
      <c r="AE2515" s="88">
        <f t="shared" si="545"/>
        <v>2.9461751598014389E-2</v>
      </c>
    </row>
    <row r="2516" spans="1:31">
      <c r="A2516" s="77" t="s">
        <v>1091</v>
      </c>
      <c r="B2516" s="77">
        <v>2515</v>
      </c>
      <c r="C2516" s="77" t="s">
        <v>29</v>
      </c>
      <c r="D2516" s="77" t="s">
        <v>29</v>
      </c>
      <c r="E2516" s="77">
        <v>2018</v>
      </c>
      <c r="F2516" s="77">
        <v>38.896729000000001</v>
      </c>
      <c r="G2516" s="77">
        <v>-77.298664372195006</v>
      </c>
      <c r="H2516" s="77">
        <v>0</v>
      </c>
      <c r="I2516" s="77" t="s">
        <v>1626</v>
      </c>
      <c r="J2516" s="77">
        <v>39.739236400000003</v>
      </c>
      <c r="K2516" s="77">
        <v>-104.9848623</v>
      </c>
      <c r="L2516" s="77">
        <v>4748.1389965057297</v>
      </c>
      <c r="M2516" s="77">
        <v>0.84122412618971698</v>
      </c>
      <c r="N2516" s="77">
        <v>0</v>
      </c>
      <c r="O2516" s="77">
        <v>569.77667958068696</v>
      </c>
      <c r="P2516" s="87" cm="1">
        <f t="array" ref="P2516">IF($X2516="Non-local",VLOOKUP($E2516,$AI$64:$AW$68,COLUMN($AW:$AW)-COLUMN($AH:$AH),FALSE),IF($X2516="Unknown",VLOOKUP($E2516,$AI$71:$AW$75,COLUMN($AW:$AW)-COLUMN($AH:$AH),FALSE),0))</f>
        <v>284</v>
      </c>
      <c r="Q2516" s="87" cm="1">
        <f t="array" ref="Q2516">IF($X2516="Non-local",VLOOKUP($E2516,$AI$40:$AW$44,COLUMN($AW:$AW)-COLUMN($AH:$AH),FALSE),IF($X2516="Unknown",VLOOKUP($E2516,$AI$47:$AW$51,COLUMN($AW:$AW)-COLUMN($AH:$AH),FALSE),0))</f>
        <v>701.10299999999995</v>
      </c>
      <c r="R2516" s="87" cm="1">
        <f t="array" ref="R2516">IF($X2516="Non-local",VLOOKUP($E2516,$AI$88:$AW$92,COLUMN($AW:$AW)-COLUMN($AH:$AH),FALSE),IF($X2516="Unknown",VLOOKUP($E2516,$AI$95:$AW$99,COLUMN($AW:$AW)-COLUMN($AH:$AH),FALSE),0))</f>
        <v>0.15773661179887363</v>
      </c>
      <c r="S2516" s="87" cm="1">
        <f t="array" ref="S2516">VLOOKUP($E2516,$AI$111:$AW$115,COLUMN($AW:$AW)-COLUMN($AH:$AH),FALSE)</f>
        <v>431.69321999999994</v>
      </c>
      <c r="T2516" s="104">
        <f t="shared" si="541"/>
        <v>0.99896073798859064</v>
      </c>
      <c r="U2516" s="104">
        <f t="shared" si="542"/>
        <v>1986.5728995806869</v>
      </c>
      <c r="V2516" s="87" cm="1">
        <f t="array" ref="V2516">VLOOKUP($E2516,$AI$118:$AW$122,COLUMN($AW:$AW)-COLUMN($AH:$AH),FALSE)</f>
        <v>0</v>
      </c>
      <c r="W2516" s="87" t="str">
        <f t="shared" si="546"/>
        <v>Domestic</v>
      </c>
      <c r="X2516" s="87" t="str">
        <f t="shared" si="547"/>
        <v>Non-local</v>
      </c>
      <c r="Y2516" s="104"/>
      <c r="Z2516" s="87" t="str">
        <f t="shared" si="543"/>
        <v>USA</v>
      </c>
      <c r="AA2516" s="87" t="str">
        <f t="shared" si="544"/>
        <v>USA</v>
      </c>
      <c r="AB2516" s="82" cm="1">
        <f t="array" ref="AB2516">VLOOKUP(B2516,'GDP per Capita'!$T$2:$V$4235,COLUMN('GDP per Capita'!$V:$V)-COLUMN('GDP per Capita'!$S:$S),FALSE)</f>
        <v>63809.64</v>
      </c>
      <c r="AC2516" s="82">
        <f t="shared" si="548"/>
        <v>63809.64</v>
      </c>
      <c r="AD2516" s="82">
        <f t="shared" si="549"/>
        <v>63809.64</v>
      </c>
      <c r="AE2516" s="88">
        <f t="shared" si="545"/>
        <v>3.1132802184445595E-2</v>
      </c>
    </row>
    <row r="2517" spans="1:31">
      <c r="A2517" s="77" t="s">
        <v>1186</v>
      </c>
      <c r="B2517" s="77">
        <v>2516</v>
      </c>
      <c r="C2517" s="77" t="s">
        <v>33</v>
      </c>
      <c r="D2517" s="77" t="s">
        <v>816</v>
      </c>
      <c r="E2517" s="77">
        <v>2018</v>
      </c>
      <c r="F2517" s="77">
        <v>-35.297590599999999</v>
      </c>
      <c r="G2517" s="77">
        <v>149.1012676</v>
      </c>
      <c r="H2517" s="77">
        <v>0</v>
      </c>
      <c r="I2517" s="77" t="s">
        <v>1626</v>
      </c>
      <c r="J2517" s="77">
        <v>39.739236400000003</v>
      </c>
      <c r="K2517" s="77">
        <v>-104.9848623</v>
      </c>
      <c r="L2517" s="77">
        <v>27306.076273487499</v>
      </c>
      <c r="M2517" s="77">
        <v>4.32014449406811</v>
      </c>
      <c r="N2517" s="77">
        <v>0</v>
      </c>
      <c r="O2517" s="77">
        <v>2498.5059790240998</v>
      </c>
      <c r="P2517" s="87" cm="1">
        <f t="array" ref="P2517">IF($X2517="Non-local",VLOOKUP($E2517,$AI$64:$AW$68,COLUMN($AW:$AW)-COLUMN($AH:$AH),FALSE),IF($X2517="Unknown",VLOOKUP($E2517,$AI$71:$AW$75,COLUMN($AW:$AW)-COLUMN($AH:$AH),FALSE),0))</f>
        <v>284</v>
      </c>
      <c r="Q2517" s="87" cm="1">
        <f t="array" ref="Q2517">IF($X2517="Non-local",VLOOKUP($E2517,$AI$40:$AW$44,COLUMN($AW:$AW)-COLUMN($AH:$AH),FALSE),IF($X2517="Unknown",VLOOKUP($E2517,$AI$47:$AW$51,COLUMN($AW:$AW)-COLUMN($AH:$AH),FALSE),0))</f>
        <v>701.10299999999995</v>
      </c>
      <c r="R2517" s="87" cm="1">
        <f t="array" ref="R2517">IF($X2517="Non-local",VLOOKUP($E2517,$AI$88:$AW$92,COLUMN($AW:$AW)-COLUMN($AH:$AH),FALSE),IF($X2517="Unknown",VLOOKUP($E2517,$AI$95:$AW$99,COLUMN($AW:$AW)-COLUMN($AH:$AH),FALSE),0))</f>
        <v>0.15773661179887363</v>
      </c>
      <c r="S2517" s="87" cm="1">
        <f t="array" ref="S2517">VLOOKUP($E2517,$AI$111:$AW$115,COLUMN($AW:$AW)-COLUMN($AH:$AH),FALSE)</f>
        <v>431.69321999999994</v>
      </c>
      <c r="T2517" s="104">
        <f t="shared" si="541"/>
        <v>4.4778811058669836</v>
      </c>
      <c r="U2517" s="104">
        <f t="shared" si="542"/>
        <v>3915.3021990241</v>
      </c>
      <c r="V2517" s="87" cm="1">
        <f t="array" ref="V2517">VLOOKUP($E2517,$AI$118:$AW$122,COLUMN($AW:$AW)-COLUMN($AH:$AH),FALSE)</f>
        <v>0</v>
      </c>
      <c r="W2517" s="87" t="str">
        <f t="shared" si="546"/>
        <v>International</v>
      </c>
      <c r="X2517" s="87" t="str">
        <f t="shared" si="547"/>
        <v>Non-local</v>
      </c>
      <c r="Y2517" s="104"/>
      <c r="Z2517" s="87" t="str">
        <f t="shared" si="543"/>
        <v>Australia</v>
      </c>
      <c r="AA2517" s="87" t="str">
        <f t="shared" si="544"/>
        <v>Oceania</v>
      </c>
      <c r="AB2517" s="82" cm="1">
        <f t="array" ref="AB2517">VLOOKUP(B2517,'GDP per Capita'!$T$2:$V$4235,COLUMN('GDP per Capita'!$V:$V)-COLUMN('GDP per Capita'!$S:$S),FALSE)</f>
        <v>61250.7</v>
      </c>
      <c r="AC2517" s="82">
        <f t="shared" si="548"/>
        <v>61250.7</v>
      </c>
      <c r="AD2517" s="82">
        <f t="shared" si="549"/>
        <v>61250.7</v>
      </c>
      <c r="AE2517" s="88">
        <f t="shared" si="545"/>
        <v>6.3922570664892001E-2</v>
      </c>
    </row>
    <row r="2518" spans="1:31">
      <c r="A2518" s="77" t="s">
        <v>886</v>
      </c>
      <c r="B2518" s="77">
        <v>2517</v>
      </c>
      <c r="C2518" s="77" t="s">
        <v>29</v>
      </c>
      <c r="D2518" s="77" t="s">
        <v>29</v>
      </c>
      <c r="E2518" s="77">
        <v>2018</v>
      </c>
      <c r="F2518" s="77">
        <v>39.284749400000003</v>
      </c>
      <c r="G2518" s="77">
        <v>-76.620474639699793</v>
      </c>
      <c r="H2518" s="77">
        <v>0</v>
      </c>
      <c r="I2518" s="77" t="s">
        <v>1626</v>
      </c>
      <c r="J2518" s="77">
        <v>39.739236400000003</v>
      </c>
      <c r="K2518" s="77">
        <v>-104.9848623</v>
      </c>
      <c r="L2518" s="77">
        <v>4847.1652845491499</v>
      </c>
      <c r="M2518" s="77">
        <v>0.85606792474089199</v>
      </c>
      <c r="N2518" s="77">
        <v>0</v>
      </c>
      <c r="O2518" s="77">
        <v>581.659834145898</v>
      </c>
      <c r="P2518" s="87" cm="1">
        <f t="array" ref="P2518">IF($X2518="Non-local",VLOOKUP($E2518,$AI$64:$AW$68,COLUMN($AW:$AW)-COLUMN($AH:$AH),FALSE),IF($X2518="Unknown",VLOOKUP($E2518,$AI$71:$AW$75,COLUMN($AW:$AW)-COLUMN($AH:$AH),FALSE),0))</f>
        <v>284</v>
      </c>
      <c r="Q2518" s="87" cm="1">
        <f t="array" ref="Q2518">IF($X2518="Non-local",VLOOKUP($E2518,$AI$40:$AW$44,COLUMN($AW:$AW)-COLUMN($AH:$AH),FALSE),IF($X2518="Unknown",VLOOKUP($E2518,$AI$47:$AW$51,COLUMN($AW:$AW)-COLUMN($AH:$AH),FALSE),0))</f>
        <v>701.10299999999995</v>
      </c>
      <c r="R2518" s="87" cm="1">
        <f t="array" ref="R2518">IF($X2518="Non-local",VLOOKUP($E2518,$AI$88:$AW$92,COLUMN($AW:$AW)-COLUMN($AH:$AH),FALSE),IF($X2518="Unknown",VLOOKUP($E2518,$AI$95:$AW$99,COLUMN($AW:$AW)-COLUMN($AH:$AH),FALSE),0))</f>
        <v>0.15773661179887363</v>
      </c>
      <c r="S2518" s="87" cm="1">
        <f t="array" ref="S2518">VLOOKUP($E2518,$AI$111:$AW$115,COLUMN($AW:$AW)-COLUMN($AH:$AH),FALSE)</f>
        <v>431.69321999999994</v>
      </c>
      <c r="T2518" s="104">
        <f t="shared" si="541"/>
        <v>1.0138045365397657</v>
      </c>
      <c r="U2518" s="104">
        <f t="shared" si="542"/>
        <v>1998.456054145898</v>
      </c>
      <c r="V2518" s="87" cm="1">
        <f t="array" ref="V2518">VLOOKUP($E2518,$AI$118:$AW$122,COLUMN($AW:$AW)-COLUMN($AH:$AH),FALSE)</f>
        <v>0</v>
      </c>
      <c r="W2518" s="87" t="str">
        <f t="shared" si="546"/>
        <v>Domestic</v>
      </c>
      <c r="X2518" s="87" t="str">
        <f t="shared" si="547"/>
        <v>Non-local</v>
      </c>
      <c r="Y2518" s="104"/>
      <c r="Z2518" s="87" t="str">
        <f t="shared" si="543"/>
        <v>USA</v>
      </c>
      <c r="AA2518" s="87" t="str">
        <f t="shared" si="544"/>
        <v>USA</v>
      </c>
      <c r="AB2518" s="82" cm="1">
        <f t="array" ref="AB2518">VLOOKUP(B2518,'GDP per Capita'!$T$2:$V$4235,COLUMN('GDP per Capita'!$V:$V)-COLUMN('GDP per Capita'!$S:$S),FALSE)</f>
        <v>63809.64</v>
      </c>
      <c r="AC2518" s="82">
        <f t="shared" si="548"/>
        <v>63809.64</v>
      </c>
      <c r="AD2518" s="82">
        <f t="shared" si="549"/>
        <v>63809.64</v>
      </c>
      <c r="AE2518" s="88">
        <f t="shared" si="545"/>
        <v>3.1319030387037101E-2</v>
      </c>
    </row>
    <row r="2519" spans="1:31">
      <c r="A2519" s="77" t="s">
        <v>886</v>
      </c>
      <c r="B2519" s="77">
        <v>2518</v>
      </c>
      <c r="C2519" s="77" t="s">
        <v>29</v>
      </c>
      <c r="D2519" s="77" t="s">
        <v>29</v>
      </c>
      <c r="E2519" s="77">
        <v>2018</v>
      </c>
      <c r="F2519" s="77">
        <v>39.284749400000003</v>
      </c>
      <c r="G2519" s="77">
        <v>-76.620474639699793</v>
      </c>
      <c r="H2519" s="77">
        <v>0</v>
      </c>
      <c r="I2519" s="77" t="s">
        <v>1626</v>
      </c>
      <c r="J2519" s="77">
        <v>39.739236400000003</v>
      </c>
      <c r="K2519" s="77">
        <v>-104.9848623</v>
      </c>
      <c r="L2519" s="77">
        <v>4847.1652845491499</v>
      </c>
      <c r="M2519" s="77">
        <v>0.85606792474089199</v>
      </c>
      <c r="N2519" s="77">
        <v>0</v>
      </c>
      <c r="O2519" s="77">
        <v>581.659834145898</v>
      </c>
      <c r="P2519" s="87" cm="1">
        <f t="array" ref="P2519">IF($X2519="Non-local",VLOOKUP($E2519,$AI$64:$AW$68,COLUMN($AW:$AW)-COLUMN($AH:$AH),FALSE),IF($X2519="Unknown",VLOOKUP($E2519,$AI$71:$AW$75,COLUMN($AW:$AW)-COLUMN($AH:$AH),FALSE),0))</f>
        <v>284</v>
      </c>
      <c r="Q2519" s="87" cm="1">
        <f t="array" ref="Q2519">IF($X2519="Non-local",VLOOKUP($E2519,$AI$40:$AW$44,COLUMN($AW:$AW)-COLUMN($AH:$AH),FALSE),IF($X2519="Unknown",VLOOKUP($E2519,$AI$47:$AW$51,COLUMN($AW:$AW)-COLUMN($AH:$AH),FALSE),0))</f>
        <v>701.10299999999995</v>
      </c>
      <c r="R2519" s="87" cm="1">
        <f t="array" ref="R2519">IF($X2519="Non-local",VLOOKUP($E2519,$AI$88:$AW$92,COLUMN($AW:$AW)-COLUMN($AH:$AH),FALSE),IF($X2519="Unknown",VLOOKUP($E2519,$AI$95:$AW$99,COLUMN($AW:$AW)-COLUMN($AH:$AH),FALSE),0))</f>
        <v>0.15773661179887363</v>
      </c>
      <c r="S2519" s="87" cm="1">
        <f t="array" ref="S2519">VLOOKUP($E2519,$AI$111:$AW$115,COLUMN($AW:$AW)-COLUMN($AH:$AH),FALSE)</f>
        <v>431.69321999999994</v>
      </c>
      <c r="T2519" s="104">
        <f t="shared" si="541"/>
        <v>1.0138045365397657</v>
      </c>
      <c r="U2519" s="104">
        <f t="shared" si="542"/>
        <v>1998.456054145898</v>
      </c>
      <c r="V2519" s="87" cm="1">
        <f t="array" ref="V2519">VLOOKUP($E2519,$AI$118:$AW$122,COLUMN($AW:$AW)-COLUMN($AH:$AH),FALSE)</f>
        <v>0</v>
      </c>
      <c r="W2519" s="87" t="str">
        <f t="shared" si="546"/>
        <v>Domestic</v>
      </c>
      <c r="X2519" s="87" t="str">
        <f t="shared" si="547"/>
        <v>Non-local</v>
      </c>
      <c r="Y2519" s="104"/>
      <c r="Z2519" s="87" t="str">
        <f t="shared" si="543"/>
        <v>USA</v>
      </c>
      <c r="AA2519" s="87" t="str">
        <f t="shared" si="544"/>
        <v>USA</v>
      </c>
      <c r="AB2519" s="82" cm="1">
        <f t="array" ref="AB2519">VLOOKUP(B2519,'GDP per Capita'!$T$2:$V$4235,COLUMN('GDP per Capita'!$V:$V)-COLUMN('GDP per Capita'!$S:$S),FALSE)</f>
        <v>63809.64</v>
      </c>
      <c r="AC2519" s="82">
        <f t="shared" si="548"/>
        <v>63809.64</v>
      </c>
      <c r="AD2519" s="82">
        <f t="shared" si="549"/>
        <v>63809.64</v>
      </c>
      <c r="AE2519" s="88">
        <f t="shared" si="545"/>
        <v>3.1319030387037101E-2</v>
      </c>
    </row>
    <row r="2520" spans="1:31">
      <c r="A2520" s="77" t="s">
        <v>1681</v>
      </c>
      <c r="B2520" s="77">
        <v>2519</v>
      </c>
      <c r="C2520" s="77" t="s">
        <v>29</v>
      </c>
      <c r="D2520" s="77" t="s">
        <v>29</v>
      </c>
      <c r="E2520" s="77">
        <v>2018</v>
      </c>
      <c r="F2520" s="77">
        <v>41.706553899999903</v>
      </c>
      <c r="G2520" s="77">
        <v>-73.928367199999997</v>
      </c>
      <c r="H2520" s="77">
        <v>0</v>
      </c>
      <c r="I2520" s="77" t="s">
        <v>1626</v>
      </c>
      <c r="J2520" s="77">
        <v>39.739236400000003</v>
      </c>
      <c r="K2520" s="77">
        <v>-104.9848623</v>
      </c>
      <c r="L2520" s="77">
        <v>5224.1991392766604</v>
      </c>
      <c r="M2520" s="77">
        <v>0.90688573977516096</v>
      </c>
      <c r="N2520" s="77">
        <v>0</v>
      </c>
      <c r="O2520" s="77">
        <v>626.90389671319895</v>
      </c>
      <c r="P2520" s="87" cm="1">
        <f t="array" ref="P2520">IF($X2520="Non-local",VLOOKUP($E2520,$AI$64:$AW$68,COLUMN($AW:$AW)-COLUMN($AH:$AH),FALSE),IF($X2520="Unknown",VLOOKUP($E2520,$AI$71:$AW$75,COLUMN($AW:$AW)-COLUMN($AH:$AH),FALSE),0))</f>
        <v>284</v>
      </c>
      <c r="Q2520" s="87" cm="1">
        <f t="array" ref="Q2520">IF($X2520="Non-local",VLOOKUP($E2520,$AI$40:$AW$44,COLUMN($AW:$AW)-COLUMN($AH:$AH),FALSE),IF($X2520="Unknown",VLOOKUP($E2520,$AI$47:$AW$51,COLUMN($AW:$AW)-COLUMN($AH:$AH),FALSE),0))</f>
        <v>701.10299999999995</v>
      </c>
      <c r="R2520" s="87" cm="1">
        <f t="array" ref="R2520">IF($X2520="Non-local",VLOOKUP($E2520,$AI$88:$AW$92,COLUMN($AW:$AW)-COLUMN($AH:$AH),FALSE),IF($X2520="Unknown",VLOOKUP($E2520,$AI$95:$AW$99,COLUMN($AW:$AW)-COLUMN($AH:$AH),FALSE),0))</f>
        <v>0.15773661179887363</v>
      </c>
      <c r="S2520" s="87" cm="1">
        <f t="array" ref="S2520">VLOOKUP($E2520,$AI$111:$AW$115,COLUMN($AW:$AW)-COLUMN($AH:$AH),FALSE)</f>
        <v>431.69321999999994</v>
      </c>
      <c r="T2520" s="104">
        <f t="shared" si="541"/>
        <v>1.0646223515740345</v>
      </c>
      <c r="U2520" s="104">
        <f t="shared" si="542"/>
        <v>2043.7001167131987</v>
      </c>
      <c r="V2520" s="87" cm="1">
        <f t="array" ref="V2520">VLOOKUP($E2520,$AI$118:$AW$122,COLUMN($AW:$AW)-COLUMN($AH:$AH),FALSE)</f>
        <v>0</v>
      </c>
      <c r="W2520" s="87" t="str">
        <f t="shared" si="546"/>
        <v>Domestic</v>
      </c>
      <c r="X2520" s="87" t="str">
        <f t="shared" si="547"/>
        <v>Non-local</v>
      </c>
      <c r="Y2520" s="104"/>
      <c r="Z2520" s="87" t="str">
        <f t="shared" si="543"/>
        <v>USA</v>
      </c>
      <c r="AA2520" s="87" t="str">
        <f t="shared" si="544"/>
        <v>USA</v>
      </c>
      <c r="AB2520" s="82" cm="1">
        <f t="array" ref="AB2520">VLOOKUP(B2520,'GDP per Capita'!$T$2:$V$4235,COLUMN('GDP per Capita'!$V:$V)-COLUMN('GDP per Capita'!$S:$S),FALSE)</f>
        <v>63809.64</v>
      </c>
      <c r="AC2520" s="82">
        <f t="shared" si="548"/>
        <v>63809.64</v>
      </c>
      <c r="AD2520" s="82">
        <f t="shared" si="549"/>
        <v>63809.64</v>
      </c>
      <c r="AE2520" s="88">
        <f t="shared" si="545"/>
        <v>3.2028077837662129E-2</v>
      </c>
    </row>
    <row r="2521" spans="1:31">
      <c r="A2521" s="77" t="s">
        <v>1631</v>
      </c>
      <c r="B2521" s="77">
        <v>2520</v>
      </c>
      <c r="C2521" s="77" t="s">
        <v>29</v>
      </c>
      <c r="D2521" s="77" t="s">
        <v>29</v>
      </c>
      <c r="E2521" s="77">
        <v>2018</v>
      </c>
      <c r="F2521" s="77">
        <v>38.457035499999897</v>
      </c>
      <c r="G2521" s="77">
        <v>-101.8185007</v>
      </c>
      <c r="H2521" s="77">
        <v>0</v>
      </c>
      <c r="I2521" s="77" t="s">
        <v>1626</v>
      </c>
      <c r="J2521" s="77">
        <v>39.739236400000003</v>
      </c>
      <c r="K2521" s="77">
        <v>-104.9848623</v>
      </c>
      <c r="L2521" s="77">
        <v>616.34750617485497</v>
      </c>
      <c r="M2521" s="77">
        <v>0.24301716897293099</v>
      </c>
      <c r="N2521" s="77">
        <v>0</v>
      </c>
      <c r="O2521" s="77">
        <v>118.338721185572</v>
      </c>
      <c r="P2521" s="87" cm="1">
        <f t="array" ref="P2521">IF($X2521="Non-local",VLOOKUP($E2521,$AI$64:$AW$68,COLUMN($AW:$AW)-COLUMN($AH:$AH),FALSE),IF($X2521="Unknown",VLOOKUP($E2521,$AI$71:$AW$75,COLUMN($AW:$AW)-COLUMN($AH:$AH),FALSE),0))</f>
        <v>284</v>
      </c>
      <c r="Q2521" s="87" cm="1">
        <f t="array" ref="Q2521">IF($X2521="Non-local",VLOOKUP($E2521,$AI$40:$AW$44,COLUMN($AW:$AW)-COLUMN($AH:$AH),FALSE),IF($X2521="Unknown",VLOOKUP($E2521,$AI$47:$AW$51,COLUMN($AW:$AW)-COLUMN($AH:$AH),FALSE),0))</f>
        <v>701.10299999999995</v>
      </c>
      <c r="R2521" s="87" cm="1">
        <f t="array" ref="R2521">IF($X2521="Non-local",VLOOKUP($E2521,$AI$88:$AW$92,COLUMN($AW:$AW)-COLUMN($AH:$AH),FALSE),IF($X2521="Unknown",VLOOKUP($E2521,$AI$95:$AW$99,COLUMN($AW:$AW)-COLUMN($AH:$AH),FALSE),0))</f>
        <v>0.15773661179887363</v>
      </c>
      <c r="S2521" s="87" cm="1">
        <f t="array" ref="S2521">VLOOKUP($E2521,$AI$111:$AW$115,COLUMN($AW:$AW)-COLUMN($AH:$AH),FALSE)</f>
        <v>431.69321999999994</v>
      </c>
      <c r="T2521" s="104">
        <f t="shared" si="541"/>
        <v>0.40075378077180462</v>
      </c>
      <c r="U2521" s="104">
        <f t="shared" si="542"/>
        <v>1535.134941185572</v>
      </c>
      <c r="V2521" s="87" cm="1">
        <f t="array" ref="V2521">VLOOKUP($E2521,$AI$118:$AW$122,COLUMN($AW:$AW)-COLUMN($AH:$AH),FALSE)</f>
        <v>0</v>
      </c>
      <c r="W2521" s="87" t="str">
        <f t="shared" si="546"/>
        <v>Domestic</v>
      </c>
      <c r="X2521" s="87" t="str">
        <f t="shared" si="547"/>
        <v>Non-local</v>
      </c>
      <c r="Y2521" s="104"/>
      <c r="Z2521" s="87" t="str">
        <f t="shared" si="543"/>
        <v>USA</v>
      </c>
      <c r="AA2521" s="87" t="str">
        <f t="shared" si="544"/>
        <v>USA</v>
      </c>
      <c r="AB2521" s="82" cm="1">
        <f t="array" ref="AB2521">VLOOKUP(B2521,'GDP per Capita'!$T$2:$V$4235,COLUMN('GDP per Capita'!$V:$V)-COLUMN('GDP per Capita'!$S:$S),FALSE)</f>
        <v>63809.64</v>
      </c>
      <c r="AC2521" s="82">
        <f t="shared" si="548"/>
        <v>63809.64</v>
      </c>
      <c r="AD2521" s="82">
        <f t="shared" si="549"/>
        <v>63809.64</v>
      </c>
      <c r="AE2521" s="88">
        <f t="shared" si="545"/>
        <v>2.4058041091997572E-2</v>
      </c>
    </row>
    <row r="2522" spans="1:31">
      <c r="A2522" s="77" t="s">
        <v>886</v>
      </c>
      <c r="B2522" s="77">
        <v>2521</v>
      </c>
      <c r="C2522" s="77" t="s">
        <v>29</v>
      </c>
      <c r="D2522" s="77" t="s">
        <v>29</v>
      </c>
      <c r="E2522" s="77">
        <v>2018</v>
      </c>
      <c r="F2522" s="77">
        <v>39.284749400000003</v>
      </c>
      <c r="G2522" s="77">
        <v>-76.620474639699793</v>
      </c>
      <c r="H2522" s="77">
        <v>0</v>
      </c>
      <c r="I2522" s="77" t="s">
        <v>1626</v>
      </c>
      <c r="J2522" s="77">
        <v>39.739236400000003</v>
      </c>
      <c r="K2522" s="77">
        <v>-104.9848623</v>
      </c>
      <c r="L2522" s="77">
        <v>4847.1652845491499</v>
      </c>
      <c r="M2522" s="77">
        <v>0.85606792474089199</v>
      </c>
      <c r="N2522" s="77">
        <v>0</v>
      </c>
      <c r="O2522" s="77">
        <v>581.659834145898</v>
      </c>
      <c r="P2522" s="87" cm="1">
        <f t="array" ref="P2522">IF($X2522="Non-local",VLOOKUP($E2522,$AI$64:$AW$68,COLUMN($AW:$AW)-COLUMN($AH:$AH),FALSE),IF($X2522="Unknown",VLOOKUP($E2522,$AI$71:$AW$75,COLUMN($AW:$AW)-COLUMN($AH:$AH),FALSE),0))</f>
        <v>284</v>
      </c>
      <c r="Q2522" s="87" cm="1">
        <f t="array" ref="Q2522">IF($X2522="Non-local",VLOOKUP($E2522,$AI$40:$AW$44,COLUMN($AW:$AW)-COLUMN($AH:$AH),FALSE),IF($X2522="Unknown",VLOOKUP($E2522,$AI$47:$AW$51,COLUMN($AW:$AW)-COLUMN($AH:$AH),FALSE),0))</f>
        <v>701.10299999999995</v>
      </c>
      <c r="R2522" s="87" cm="1">
        <f t="array" ref="R2522">IF($X2522="Non-local",VLOOKUP($E2522,$AI$88:$AW$92,COLUMN($AW:$AW)-COLUMN($AH:$AH),FALSE),IF($X2522="Unknown",VLOOKUP($E2522,$AI$95:$AW$99,COLUMN($AW:$AW)-COLUMN($AH:$AH),FALSE),0))</f>
        <v>0.15773661179887363</v>
      </c>
      <c r="S2522" s="87" cm="1">
        <f t="array" ref="S2522">VLOOKUP($E2522,$AI$111:$AW$115,COLUMN($AW:$AW)-COLUMN($AH:$AH),FALSE)</f>
        <v>431.69321999999994</v>
      </c>
      <c r="T2522" s="104">
        <f t="shared" si="541"/>
        <v>1.0138045365397657</v>
      </c>
      <c r="U2522" s="104">
        <f t="shared" si="542"/>
        <v>1998.456054145898</v>
      </c>
      <c r="V2522" s="87" cm="1">
        <f t="array" ref="V2522">VLOOKUP($E2522,$AI$118:$AW$122,COLUMN($AW:$AW)-COLUMN($AH:$AH),FALSE)</f>
        <v>0</v>
      </c>
      <c r="W2522" s="87" t="str">
        <f t="shared" si="546"/>
        <v>Domestic</v>
      </c>
      <c r="X2522" s="87" t="str">
        <f t="shared" si="547"/>
        <v>Non-local</v>
      </c>
      <c r="Y2522" s="104"/>
      <c r="Z2522" s="87" t="str">
        <f t="shared" si="543"/>
        <v>USA</v>
      </c>
      <c r="AA2522" s="87" t="str">
        <f t="shared" si="544"/>
        <v>USA</v>
      </c>
      <c r="AB2522" s="82" cm="1">
        <f t="array" ref="AB2522">VLOOKUP(B2522,'GDP per Capita'!$T$2:$V$4235,COLUMN('GDP per Capita'!$V:$V)-COLUMN('GDP per Capita'!$S:$S),FALSE)</f>
        <v>63809.64</v>
      </c>
      <c r="AC2522" s="82">
        <f t="shared" si="548"/>
        <v>63809.64</v>
      </c>
      <c r="AD2522" s="82">
        <f t="shared" si="549"/>
        <v>63809.64</v>
      </c>
      <c r="AE2522" s="88">
        <f t="shared" si="545"/>
        <v>3.1319030387037101E-2</v>
      </c>
    </row>
    <row r="2523" spans="1:31">
      <c r="A2523" s="77" t="s">
        <v>894</v>
      </c>
      <c r="B2523" s="77">
        <v>2522</v>
      </c>
      <c r="C2523" s="77" t="s">
        <v>29</v>
      </c>
      <c r="D2523" s="77" t="s">
        <v>29</v>
      </c>
      <c r="E2523" s="77">
        <v>2018</v>
      </c>
      <c r="F2523" s="77">
        <v>33.425505600000001</v>
      </c>
      <c r="G2523" s="77">
        <v>-111.94001249999999</v>
      </c>
      <c r="H2523" s="77">
        <v>0</v>
      </c>
      <c r="I2523" s="77" t="s">
        <v>1626</v>
      </c>
      <c r="J2523" s="77">
        <v>39.739236400000003</v>
      </c>
      <c r="K2523" s="77">
        <v>-104.9848623</v>
      </c>
      <c r="L2523" s="77">
        <v>1873.3374875668801</v>
      </c>
      <c r="M2523" s="77">
        <v>0.40899612871836899</v>
      </c>
      <c r="N2523" s="77">
        <v>0</v>
      </c>
      <c r="O2523" s="77">
        <v>359.68079761284099</v>
      </c>
      <c r="P2523" s="87" cm="1">
        <f t="array" ref="P2523">IF($X2523="Non-local",VLOOKUP($E2523,$AI$64:$AW$68,COLUMN($AW:$AW)-COLUMN($AH:$AH),FALSE),IF($X2523="Unknown",VLOOKUP($E2523,$AI$71:$AW$75,COLUMN($AW:$AW)-COLUMN($AH:$AH),FALSE),0))</f>
        <v>284</v>
      </c>
      <c r="Q2523" s="87" cm="1">
        <f t="array" ref="Q2523">IF($X2523="Non-local",VLOOKUP($E2523,$AI$40:$AW$44,COLUMN($AW:$AW)-COLUMN($AH:$AH),FALSE),IF($X2523="Unknown",VLOOKUP($E2523,$AI$47:$AW$51,COLUMN($AW:$AW)-COLUMN($AH:$AH),FALSE),0))</f>
        <v>701.10299999999995</v>
      </c>
      <c r="R2523" s="87" cm="1">
        <f t="array" ref="R2523">IF($X2523="Non-local",VLOOKUP($E2523,$AI$88:$AW$92,COLUMN($AW:$AW)-COLUMN($AH:$AH),FALSE),IF($X2523="Unknown",VLOOKUP($E2523,$AI$95:$AW$99,COLUMN($AW:$AW)-COLUMN($AH:$AH),FALSE),0))</f>
        <v>0.15773661179887363</v>
      </c>
      <c r="S2523" s="87" cm="1">
        <f t="array" ref="S2523">VLOOKUP($E2523,$AI$111:$AW$115,COLUMN($AW:$AW)-COLUMN($AH:$AH),FALSE)</f>
        <v>431.69321999999994</v>
      </c>
      <c r="T2523" s="104">
        <f t="shared" si="541"/>
        <v>0.56673274051724265</v>
      </c>
      <c r="U2523" s="104">
        <f t="shared" si="542"/>
        <v>1776.4770176128407</v>
      </c>
      <c r="V2523" s="87" cm="1">
        <f t="array" ref="V2523">VLOOKUP($E2523,$AI$118:$AW$122,COLUMN($AW:$AW)-COLUMN($AH:$AH),FALSE)</f>
        <v>0</v>
      </c>
      <c r="W2523" s="87" t="str">
        <f t="shared" si="546"/>
        <v>Domestic</v>
      </c>
      <c r="X2523" s="87" t="str">
        <f t="shared" si="547"/>
        <v>Non-local</v>
      </c>
      <c r="Y2523" s="104"/>
      <c r="Z2523" s="87" t="str">
        <f t="shared" si="543"/>
        <v>USA</v>
      </c>
      <c r="AA2523" s="87" t="str">
        <f t="shared" si="544"/>
        <v>USA</v>
      </c>
      <c r="AB2523" s="82" cm="1">
        <f t="array" ref="AB2523">VLOOKUP(B2523,'GDP per Capita'!$T$2:$V$4235,COLUMN('GDP per Capita'!$V:$V)-COLUMN('GDP per Capita'!$S:$S),FALSE)</f>
        <v>63809.64</v>
      </c>
      <c r="AC2523" s="82">
        <f t="shared" si="548"/>
        <v>63809.64</v>
      </c>
      <c r="AD2523" s="82">
        <f t="shared" si="549"/>
        <v>63809.64</v>
      </c>
      <c r="AE2523" s="88">
        <f t="shared" si="545"/>
        <v>2.7840260775845792E-2</v>
      </c>
    </row>
    <row r="2524" spans="1:31">
      <c r="A2524" s="77" t="s">
        <v>923</v>
      </c>
      <c r="B2524" s="77">
        <v>2523</v>
      </c>
      <c r="C2524" s="77" t="s">
        <v>29</v>
      </c>
      <c r="D2524" s="77" t="s">
        <v>29</v>
      </c>
      <c r="E2524" s="77">
        <v>2018</v>
      </c>
      <c r="F2524" s="77">
        <v>38.029305999999998</v>
      </c>
      <c r="G2524" s="77">
        <v>-78.476678100000001</v>
      </c>
      <c r="H2524" s="77">
        <v>0</v>
      </c>
      <c r="I2524" s="77" t="s">
        <v>1626</v>
      </c>
      <c r="J2524" s="77">
        <v>39.739236400000003</v>
      </c>
      <c r="K2524" s="77">
        <v>-104.9848623</v>
      </c>
      <c r="L2524" s="77">
        <v>4587.8438441366598</v>
      </c>
      <c r="M2524" s="77">
        <v>0.81570556153726403</v>
      </c>
      <c r="N2524" s="77">
        <v>0</v>
      </c>
      <c r="O2524" s="77">
        <v>550.54126129639997</v>
      </c>
      <c r="P2524" s="87" cm="1">
        <f t="array" ref="P2524">IF($X2524="Non-local",VLOOKUP($E2524,$AI$64:$AW$68,COLUMN($AW:$AW)-COLUMN($AH:$AH),FALSE),IF($X2524="Unknown",VLOOKUP($E2524,$AI$71:$AW$75,COLUMN($AW:$AW)-COLUMN($AH:$AH),FALSE),0))</f>
        <v>284</v>
      </c>
      <c r="Q2524" s="87" cm="1">
        <f t="array" ref="Q2524">IF($X2524="Non-local",VLOOKUP($E2524,$AI$40:$AW$44,COLUMN($AW:$AW)-COLUMN($AH:$AH),FALSE),IF($X2524="Unknown",VLOOKUP($E2524,$AI$47:$AW$51,COLUMN($AW:$AW)-COLUMN($AH:$AH),FALSE),0))</f>
        <v>701.10299999999995</v>
      </c>
      <c r="R2524" s="87" cm="1">
        <f t="array" ref="R2524">IF($X2524="Non-local",VLOOKUP($E2524,$AI$88:$AW$92,COLUMN($AW:$AW)-COLUMN($AH:$AH),FALSE),IF($X2524="Unknown",VLOOKUP($E2524,$AI$95:$AW$99,COLUMN($AW:$AW)-COLUMN($AH:$AH),FALSE),0))</f>
        <v>0.15773661179887363</v>
      </c>
      <c r="S2524" s="87" cm="1">
        <f t="array" ref="S2524">VLOOKUP($E2524,$AI$111:$AW$115,COLUMN($AW:$AW)-COLUMN($AH:$AH),FALSE)</f>
        <v>431.69321999999994</v>
      </c>
      <c r="T2524" s="104">
        <f t="shared" si="541"/>
        <v>0.97344217333613769</v>
      </c>
      <c r="U2524" s="104">
        <f t="shared" si="542"/>
        <v>1967.3374812963998</v>
      </c>
      <c r="V2524" s="87" cm="1">
        <f t="array" ref="V2524">VLOOKUP($E2524,$AI$118:$AW$122,COLUMN($AW:$AW)-COLUMN($AH:$AH),FALSE)</f>
        <v>0</v>
      </c>
      <c r="W2524" s="87" t="str">
        <f t="shared" si="546"/>
        <v>Domestic</v>
      </c>
      <c r="X2524" s="87" t="str">
        <f t="shared" si="547"/>
        <v>Non-local</v>
      </c>
      <c r="Y2524" s="104"/>
      <c r="Z2524" s="87" t="str">
        <f t="shared" si="543"/>
        <v>USA</v>
      </c>
      <c r="AA2524" s="87" t="str">
        <f t="shared" si="544"/>
        <v>USA</v>
      </c>
      <c r="AB2524" s="82" cm="1">
        <f t="array" ref="AB2524">VLOOKUP(B2524,'GDP per Capita'!$T$2:$V$4235,COLUMN('GDP per Capita'!$V:$V)-COLUMN('GDP per Capita'!$S:$S),FALSE)</f>
        <v>63809.64</v>
      </c>
      <c r="AC2524" s="82">
        <f t="shared" si="548"/>
        <v>63809.64</v>
      </c>
      <c r="AD2524" s="82">
        <f t="shared" si="549"/>
        <v>63809.64</v>
      </c>
      <c r="AE2524" s="88">
        <f t="shared" si="545"/>
        <v>3.0831352148302352E-2</v>
      </c>
    </row>
    <row r="2525" spans="1:31">
      <c r="A2525" s="77" t="s">
        <v>930</v>
      </c>
      <c r="B2525" s="77">
        <v>2524</v>
      </c>
      <c r="C2525" s="77" t="s">
        <v>29</v>
      </c>
      <c r="D2525" s="77" t="s">
        <v>29</v>
      </c>
      <c r="E2525" s="77">
        <v>2018</v>
      </c>
      <c r="F2525" s="77">
        <v>39.028443799999998</v>
      </c>
      <c r="G2525" s="77">
        <v>-76.601353599999996</v>
      </c>
      <c r="H2525" s="77">
        <v>0</v>
      </c>
      <c r="I2525" s="77" t="s">
        <v>1626</v>
      </c>
      <c r="J2525" s="77">
        <v>39.739236400000003</v>
      </c>
      <c r="K2525" s="77">
        <v>-104.9848623</v>
      </c>
      <c r="L2525" s="77">
        <v>4860.9078765765398</v>
      </c>
      <c r="M2525" s="77">
        <v>0.85791579554291597</v>
      </c>
      <c r="N2525" s="77">
        <v>0</v>
      </c>
      <c r="O2525" s="77">
        <v>583.30894518918501</v>
      </c>
      <c r="P2525" s="87" cm="1">
        <f t="array" ref="P2525">IF($X2525="Non-local",VLOOKUP($E2525,$AI$64:$AW$68,COLUMN($AW:$AW)-COLUMN($AH:$AH),FALSE),IF($X2525="Unknown",VLOOKUP($E2525,$AI$71:$AW$75,COLUMN($AW:$AW)-COLUMN($AH:$AH),FALSE),0))</f>
        <v>284</v>
      </c>
      <c r="Q2525" s="87" cm="1">
        <f t="array" ref="Q2525">IF($X2525="Non-local",VLOOKUP($E2525,$AI$40:$AW$44,COLUMN($AW:$AW)-COLUMN($AH:$AH),FALSE),IF($X2525="Unknown",VLOOKUP($E2525,$AI$47:$AW$51,COLUMN($AW:$AW)-COLUMN($AH:$AH),FALSE),0))</f>
        <v>701.10299999999995</v>
      </c>
      <c r="R2525" s="87" cm="1">
        <f t="array" ref="R2525">IF($X2525="Non-local",VLOOKUP($E2525,$AI$88:$AW$92,COLUMN($AW:$AW)-COLUMN($AH:$AH),FALSE),IF($X2525="Unknown",VLOOKUP($E2525,$AI$95:$AW$99,COLUMN($AW:$AW)-COLUMN($AH:$AH),FALSE),0))</f>
        <v>0.15773661179887363</v>
      </c>
      <c r="S2525" s="87" cm="1">
        <f t="array" ref="S2525">VLOOKUP($E2525,$AI$111:$AW$115,COLUMN($AW:$AW)-COLUMN($AH:$AH),FALSE)</f>
        <v>431.69321999999994</v>
      </c>
      <c r="T2525" s="104">
        <f t="shared" si="541"/>
        <v>1.0156524073417896</v>
      </c>
      <c r="U2525" s="104">
        <f t="shared" si="542"/>
        <v>2000.1051651891848</v>
      </c>
      <c r="V2525" s="87" cm="1">
        <f t="array" ref="V2525">VLOOKUP($E2525,$AI$118:$AW$122,COLUMN($AW:$AW)-COLUMN($AH:$AH),FALSE)</f>
        <v>0</v>
      </c>
      <c r="W2525" s="87" t="str">
        <f t="shared" si="546"/>
        <v>Domestic</v>
      </c>
      <c r="X2525" s="87" t="str">
        <f t="shared" si="547"/>
        <v>Non-local</v>
      </c>
      <c r="Y2525" s="104"/>
      <c r="Z2525" s="87" t="str">
        <f t="shared" si="543"/>
        <v>USA</v>
      </c>
      <c r="AA2525" s="87" t="str">
        <f t="shared" si="544"/>
        <v>USA</v>
      </c>
      <c r="AB2525" s="82" cm="1">
        <f t="array" ref="AB2525">VLOOKUP(B2525,'GDP per Capita'!$T$2:$V$4235,COLUMN('GDP per Capita'!$V:$V)-COLUMN('GDP per Capita'!$S:$S),FALSE)</f>
        <v>63809.64</v>
      </c>
      <c r="AC2525" s="82">
        <f t="shared" si="548"/>
        <v>63809.64</v>
      </c>
      <c r="AD2525" s="82">
        <f t="shared" si="549"/>
        <v>63809.64</v>
      </c>
      <c r="AE2525" s="88">
        <f t="shared" si="545"/>
        <v>3.1344874617521501E-2</v>
      </c>
    </row>
    <row r="2526" spans="1:31">
      <c r="A2526" s="77" t="s">
        <v>928</v>
      </c>
      <c r="B2526" s="77">
        <v>2525</v>
      </c>
      <c r="C2526" s="77" t="s">
        <v>29</v>
      </c>
      <c r="D2526" s="77" t="s">
        <v>29</v>
      </c>
      <c r="E2526" s="77">
        <v>2018</v>
      </c>
      <c r="F2526" s="77">
        <v>42.268156899999902</v>
      </c>
      <c r="G2526" s="77">
        <v>-83.731229099999993</v>
      </c>
      <c r="H2526" s="77">
        <v>0</v>
      </c>
      <c r="I2526" s="77" t="s">
        <v>1626</v>
      </c>
      <c r="J2526" s="77">
        <v>39.739236400000003</v>
      </c>
      <c r="K2526" s="77">
        <v>-104.9848623</v>
      </c>
      <c r="L2526" s="77">
        <v>3601.37941655551</v>
      </c>
      <c r="M2526" s="77">
        <v>0.65866303155097505</v>
      </c>
      <c r="N2526" s="77">
        <v>0</v>
      </c>
      <c r="O2526" s="77">
        <v>691.46484797865901</v>
      </c>
      <c r="P2526" s="87" cm="1">
        <f t="array" ref="P2526">IF($X2526="Non-local",VLOOKUP($E2526,$AI$64:$AW$68,COLUMN($AW:$AW)-COLUMN($AH:$AH),FALSE),IF($X2526="Unknown",VLOOKUP($E2526,$AI$71:$AW$75,COLUMN($AW:$AW)-COLUMN($AH:$AH),FALSE),0))</f>
        <v>284</v>
      </c>
      <c r="Q2526" s="87" cm="1">
        <f t="array" ref="Q2526">IF($X2526="Non-local",VLOOKUP($E2526,$AI$40:$AW$44,COLUMN($AW:$AW)-COLUMN($AH:$AH),FALSE),IF($X2526="Unknown",VLOOKUP($E2526,$AI$47:$AW$51,COLUMN($AW:$AW)-COLUMN($AH:$AH),FALSE),0))</f>
        <v>701.10299999999995</v>
      </c>
      <c r="R2526" s="87" cm="1">
        <f t="array" ref="R2526">IF($X2526="Non-local",VLOOKUP($E2526,$AI$88:$AW$92,COLUMN($AW:$AW)-COLUMN($AH:$AH),FALSE),IF($X2526="Unknown",VLOOKUP($E2526,$AI$95:$AW$99,COLUMN($AW:$AW)-COLUMN($AH:$AH),FALSE),0))</f>
        <v>0.15773661179887363</v>
      </c>
      <c r="S2526" s="87" cm="1">
        <f t="array" ref="S2526">VLOOKUP($E2526,$AI$111:$AW$115,COLUMN($AW:$AW)-COLUMN($AH:$AH),FALSE)</f>
        <v>431.69321999999994</v>
      </c>
      <c r="T2526" s="104">
        <f t="shared" si="541"/>
        <v>0.81639964334984871</v>
      </c>
      <c r="U2526" s="104">
        <f t="shared" si="542"/>
        <v>2108.261067978659</v>
      </c>
      <c r="V2526" s="87" cm="1">
        <f t="array" ref="V2526">VLOOKUP($E2526,$AI$118:$AW$122,COLUMN($AW:$AW)-COLUMN($AH:$AH),FALSE)</f>
        <v>0</v>
      </c>
      <c r="W2526" s="87" t="str">
        <f t="shared" si="546"/>
        <v>Domestic</v>
      </c>
      <c r="X2526" s="87" t="str">
        <f t="shared" si="547"/>
        <v>Non-local</v>
      </c>
      <c r="Y2526" s="104"/>
      <c r="Z2526" s="87" t="str">
        <f t="shared" si="543"/>
        <v>USA</v>
      </c>
      <c r="AA2526" s="87" t="str">
        <f t="shared" si="544"/>
        <v>USA</v>
      </c>
      <c r="AB2526" s="82" cm="1">
        <f t="array" ref="AB2526">VLOOKUP(B2526,'GDP per Capita'!$T$2:$V$4235,COLUMN('GDP per Capita'!$V:$V)-COLUMN('GDP per Capita'!$S:$S),FALSE)</f>
        <v>63809.64</v>
      </c>
      <c r="AC2526" s="82">
        <f t="shared" si="548"/>
        <v>63809.64</v>
      </c>
      <c r="AD2526" s="82">
        <f t="shared" si="549"/>
        <v>63809.64</v>
      </c>
      <c r="AE2526" s="88">
        <f t="shared" si="545"/>
        <v>3.3039852097248301E-2</v>
      </c>
    </row>
    <row r="2527" spans="1:31">
      <c r="A2527" s="77" t="s">
        <v>886</v>
      </c>
      <c r="B2527" s="77">
        <v>2526</v>
      </c>
      <c r="C2527" s="77" t="s">
        <v>29</v>
      </c>
      <c r="D2527" s="77" t="s">
        <v>29</v>
      </c>
      <c r="E2527" s="77">
        <v>2018</v>
      </c>
      <c r="F2527" s="77">
        <v>39.284749400000003</v>
      </c>
      <c r="G2527" s="77">
        <v>-76.620474639699793</v>
      </c>
      <c r="H2527" s="77">
        <v>0</v>
      </c>
      <c r="I2527" s="77" t="s">
        <v>1626</v>
      </c>
      <c r="J2527" s="77">
        <v>39.739236400000003</v>
      </c>
      <c r="K2527" s="77">
        <v>-104.9848623</v>
      </c>
      <c r="L2527" s="77">
        <v>4847.1652845491499</v>
      </c>
      <c r="M2527" s="77">
        <v>0.85606792474089199</v>
      </c>
      <c r="N2527" s="77">
        <v>0</v>
      </c>
      <c r="O2527" s="77">
        <v>581.659834145898</v>
      </c>
      <c r="P2527" s="87" cm="1">
        <f t="array" ref="P2527">IF($X2527="Non-local",VLOOKUP($E2527,$AI$64:$AW$68,COLUMN($AW:$AW)-COLUMN($AH:$AH),FALSE),IF($X2527="Unknown",VLOOKUP($E2527,$AI$71:$AW$75,COLUMN($AW:$AW)-COLUMN($AH:$AH),FALSE),0))</f>
        <v>284</v>
      </c>
      <c r="Q2527" s="87" cm="1">
        <f t="array" ref="Q2527">IF($X2527="Non-local",VLOOKUP($E2527,$AI$40:$AW$44,COLUMN($AW:$AW)-COLUMN($AH:$AH),FALSE),IF($X2527="Unknown",VLOOKUP($E2527,$AI$47:$AW$51,COLUMN($AW:$AW)-COLUMN($AH:$AH),FALSE),0))</f>
        <v>701.10299999999995</v>
      </c>
      <c r="R2527" s="87" cm="1">
        <f t="array" ref="R2527">IF($X2527="Non-local",VLOOKUP($E2527,$AI$88:$AW$92,COLUMN($AW:$AW)-COLUMN($AH:$AH),FALSE),IF($X2527="Unknown",VLOOKUP($E2527,$AI$95:$AW$99,COLUMN($AW:$AW)-COLUMN($AH:$AH),FALSE),0))</f>
        <v>0.15773661179887363</v>
      </c>
      <c r="S2527" s="87" cm="1">
        <f t="array" ref="S2527">VLOOKUP($E2527,$AI$111:$AW$115,COLUMN($AW:$AW)-COLUMN($AH:$AH),FALSE)</f>
        <v>431.69321999999994</v>
      </c>
      <c r="T2527" s="104">
        <f t="shared" si="541"/>
        <v>1.0138045365397657</v>
      </c>
      <c r="U2527" s="104">
        <f t="shared" si="542"/>
        <v>1998.456054145898</v>
      </c>
      <c r="V2527" s="87" cm="1">
        <f t="array" ref="V2527">VLOOKUP($E2527,$AI$118:$AW$122,COLUMN($AW:$AW)-COLUMN($AH:$AH),FALSE)</f>
        <v>0</v>
      </c>
      <c r="W2527" s="87" t="str">
        <f t="shared" si="546"/>
        <v>Domestic</v>
      </c>
      <c r="X2527" s="87" t="str">
        <f t="shared" si="547"/>
        <v>Non-local</v>
      </c>
      <c r="Y2527" s="104"/>
      <c r="Z2527" s="87" t="str">
        <f t="shared" si="543"/>
        <v>USA</v>
      </c>
      <c r="AA2527" s="87" t="str">
        <f t="shared" si="544"/>
        <v>USA</v>
      </c>
      <c r="AB2527" s="82" cm="1">
        <f t="array" ref="AB2527">VLOOKUP(B2527,'GDP per Capita'!$T$2:$V$4235,COLUMN('GDP per Capita'!$V:$V)-COLUMN('GDP per Capita'!$S:$S),FALSE)</f>
        <v>63809.64</v>
      </c>
      <c r="AC2527" s="82">
        <f t="shared" si="548"/>
        <v>63809.64</v>
      </c>
      <c r="AD2527" s="82">
        <f t="shared" si="549"/>
        <v>63809.64</v>
      </c>
      <c r="AE2527" s="88">
        <f t="shared" si="545"/>
        <v>3.1319030387037101E-2</v>
      </c>
    </row>
    <row r="2528" spans="1:31">
      <c r="A2528" s="77" t="s">
        <v>886</v>
      </c>
      <c r="B2528" s="77">
        <v>2527</v>
      </c>
      <c r="C2528" s="77" t="s">
        <v>29</v>
      </c>
      <c r="D2528" s="77" t="s">
        <v>29</v>
      </c>
      <c r="E2528" s="77">
        <v>2018</v>
      </c>
      <c r="F2528" s="77">
        <v>39.284749400000003</v>
      </c>
      <c r="G2528" s="77">
        <v>-76.620474639699793</v>
      </c>
      <c r="H2528" s="77">
        <v>0</v>
      </c>
      <c r="I2528" s="77" t="s">
        <v>1626</v>
      </c>
      <c r="J2528" s="77">
        <v>39.739236400000003</v>
      </c>
      <c r="K2528" s="77">
        <v>-104.9848623</v>
      </c>
      <c r="L2528" s="77">
        <v>4847.1652845491499</v>
      </c>
      <c r="M2528" s="77">
        <v>0.85606792474089199</v>
      </c>
      <c r="N2528" s="77">
        <v>0</v>
      </c>
      <c r="O2528" s="77">
        <v>581.659834145898</v>
      </c>
      <c r="P2528" s="87" cm="1">
        <f t="array" ref="P2528">IF($X2528="Non-local",VLOOKUP($E2528,$AI$64:$AW$68,COLUMN($AW:$AW)-COLUMN($AH:$AH),FALSE),IF($X2528="Unknown",VLOOKUP($E2528,$AI$71:$AW$75,COLUMN($AW:$AW)-COLUMN($AH:$AH),FALSE),0))</f>
        <v>284</v>
      </c>
      <c r="Q2528" s="87" cm="1">
        <f t="array" ref="Q2528">IF($X2528="Non-local",VLOOKUP($E2528,$AI$40:$AW$44,COLUMN($AW:$AW)-COLUMN($AH:$AH),FALSE),IF($X2528="Unknown",VLOOKUP($E2528,$AI$47:$AW$51,COLUMN($AW:$AW)-COLUMN($AH:$AH),FALSE),0))</f>
        <v>701.10299999999995</v>
      </c>
      <c r="R2528" s="87" cm="1">
        <f t="array" ref="R2528">IF($X2528="Non-local",VLOOKUP($E2528,$AI$88:$AW$92,COLUMN($AW:$AW)-COLUMN($AH:$AH),FALSE),IF($X2528="Unknown",VLOOKUP($E2528,$AI$95:$AW$99,COLUMN($AW:$AW)-COLUMN($AH:$AH),FALSE),0))</f>
        <v>0.15773661179887363</v>
      </c>
      <c r="S2528" s="87" cm="1">
        <f t="array" ref="S2528">VLOOKUP($E2528,$AI$111:$AW$115,COLUMN($AW:$AW)-COLUMN($AH:$AH),FALSE)</f>
        <v>431.69321999999994</v>
      </c>
      <c r="T2528" s="104">
        <f t="shared" si="541"/>
        <v>1.0138045365397657</v>
      </c>
      <c r="U2528" s="104">
        <f t="shared" si="542"/>
        <v>1998.456054145898</v>
      </c>
      <c r="V2528" s="87" cm="1">
        <f t="array" ref="V2528">VLOOKUP($E2528,$AI$118:$AW$122,COLUMN($AW:$AW)-COLUMN($AH:$AH),FALSE)</f>
        <v>0</v>
      </c>
      <c r="W2528" s="87" t="str">
        <f t="shared" si="546"/>
        <v>Domestic</v>
      </c>
      <c r="X2528" s="87" t="str">
        <f t="shared" si="547"/>
        <v>Non-local</v>
      </c>
      <c r="Y2528" s="104"/>
      <c r="Z2528" s="87" t="str">
        <f t="shared" si="543"/>
        <v>USA</v>
      </c>
      <c r="AA2528" s="87" t="str">
        <f t="shared" si="544"/>
        <v>USA</v>
      </c>
      <c r="AB2528" s="82" cm="1">
        <f t="array" ref="AB2528">VLOOKUP(B2528,'GDP per Capita'!$T$2:$V$4235,COLUMN('GDP per Capita'!$V:$V)-COLUMN('GDP per Capita'!$S:$S),FALSE)</f>
        <v>63809.64</v>
      </c>
      <c r="AC2528" s="82">
        <f t="shared" si="548"/>
        <v>63809.64</v>
      </c>
      <c r="AD2528" s="82">
        <f t="shared" si="549"/>
        <v>63809.64</v>
      </c>
      <c r="AE2528" s="88">
        <f t="shared" si="545"/>
        <v>3.1319030387037101E-2</v>
      </c>
    </row>
    <row r="2529" spans="1:31">
      <c r="A2529" s="77" t="s">
        <v>1682</v>
      </c>
      <c r="B2529" s="77">
        <v>2528</v>
      </c>
      <c r="C2529" s="77" t="s">
        <v>29</v>
      </c>
      <c r="D2529" s="77" t="s">
        <v>29</v>
      </c>
      <c r="E2529" s="77">
        <v>2018</v>
      </c>
      <c r="F2529" s="77">
        <v>42.480095399999897</v>
      </c>
      <c r="G2529" s="77">
        <v>-71.099497599999907</v>
      </c>
      <c r="H2529" s="77">
        <v>0</v>
      </c>
      <c r="I2529" s="77" t="s">
        <v>1626</v>
      </c>
      <c r="J2529" s="77">
        <v>39.739236400000003</v>
      </c>
      <c r="K2529" s="77">
        <v>-104.9848623</v>
      </c>
      <c r="L2529" s="77">
        <v>5672.4786730687701</v>
      </c>
      <c r="M2529" s="77">
        <v>0.967632273095692</v>
      </c>
      <c r="N2529" s="77">
        <v>0</v>
      </c>
      <c r="O2529" s="77">
        <v>680.69744076825202</v>
      </c>
      <c r="P2529" s="87" cm="1">
        <f t="array" ref="P2529">IF($X2529="Non-local",VLOOKUP($E2529,$AI$64:$AW$68,COLUMN($AW:$AW)-COLUMN($AH:$AH),FALSE),IF($X2529="Unknown",VLOOKUP($E2529,$AI$71:$AW$75,COLUMN($AW:$AW)-COLUMN($AH:$AH),FALSE),0))</f>
        <v>284</v>
      </c>
      <c r="Q2529" s="87" cm="1">
        <f t="array" ref="Q2529">IF($X2529="Non-local",VLOOKUP($E2529,$AI$40:$AW$44,COLUMN($AW:$AW)-COLUMN($AH:$AH),FALSE),IF($X2529="Unknown",VLOOKUP($E2529,$AI$47:$AW$51,COLUMN($AW:$AW)-COLUMN($AH:$AH),FALSE),0))</f>
        <v>701.10299999999995</v>
      </c>
      <c r="R2529" s="87" cm="1">
        <f t="array" ref="R2529">IF($X2529="Non-local",VLOOKUP($E2529,$AI$88:$AW$92,COLUMN($AW:$AW)-COLUMN($AH:$AH),FALSE),IF($X2529="Unknown",VLOOKUP($E2529,$AI$95:$AW$99,COLUMN($AW:$AW)-COLUMN($AH:$AH),FALSE),0))</f>
        <v>0.15773661179887363</v>
      </c>
      <c r="S2529" s="87" cm="1">
        <f t="array" ref="S2529">VLOOKUP($E2529,$AI$111:$AW$115,COLUMN($AW:$AW)-COLUMN($AH:$AH),FALSE)</f>
        <v>431.69321999999994</v>
      </c>
      <c r="T2529" s="104">
        <f t="shared" si="541"/>
        <v>1.1253688848945655</v>
      </c>
      <c r="U2529" s="104">
        <f t="shared" si="542"/>
        <v>2097.4936607682521</v>
      </c>
      <c r="V2529" s="87" cm="1">
        <f t="array" ref="V2529">VLOOKUP($E2529,$AI$118:$AW$122,COLUMN($AW:$AW)-COLUMN($AH:$AH),FALSE)</f>
        <v>0</v>
      </c>
      <c r="W2529" s="87" t="str">
        <f t="shared" si="546"/>
        <v>Domestic</v>
      </c>
      <c r="X2529" s="87" t="str">
        <f t="shared" si="547"/>
        <v>Non-local</v>
      </c>
      <c r="Y2529" s="104"/>
      <c r="Z2529" s="87" t="str">
        <f t="shared" si="543"/>
        <v>USA</v>
      </c>
      <c r="AA2529" s="87" t="str">
        <f t="shared" si="544"/>
        <v>USA</v>
      </c>
      <c r="AB2529" s="82" cm="1">
        <f t="array" ref="AB2529">VLOOKUP(B2529,'GDP per Capita'!$T$2:$V$4235,COLUMN('GDP per Capita'!$V:$V)-COLUMN('GDP per Capita'!$S:$S),FALSE)</f>
        <v>63809.64</v>
      </c>
      <c r="AC2529" s="82">
        <f t="shared" si="548"/>
        <v>63809.64</v>
      </c>
      <c r="AD2529" s="82">
        <f t="shared" si="549"/>
        <v>63809.64</v>
      </c>
      <c r="AE2529" s="88">
        <f t="shared" si="545"/>
        <v>3.287110945569121E-2</v>
      </c>
    </row>
    <row r="2530" spans="1:31">
      <c r="A2530" s="77" t="s">
        <v>959</v>
      </c>
      <c r="B2530" s="77">
        <v>2529</v>
      </c>
      <c r="C2530" s="77" t="s">
        <v>29</v>
      </c>
      <c r="D2530" s="77" t="s">
        <v>29</v>
      </c>
      <c r="E2530" s="77">
        <v>2018</v>
      </c>
      <c r="F2530" s="77">
        <v>34.057285799999903</v>
      </c>
      <c r="G2530" s="77">
        <v>-106.8930799</v>
      </c>
      <c r="H2530" s="77">
        <v>0</v>
      </c>
      <c r="I2530" s="77" t="s">
        <v>1626</v>
      </c>
      <c r="J2530" s="77">
        <v>39.739236400000003</v>
      </c>
      <c r="K2530" s="77">
        <v>-104.9848623</v>
      </c>
      <c r="L2530" s="77">
        <v>1308.2902645192901</v>
      </c>
      <c r="M2530" s="77">
        <v>0.33438459507302898</v>
      </c>
      <c r="N2530" s="77">
        <v>0</v>
      </c>
      <c r="O2530" s="77">
        <v>251.19173078770501</v>
      </c>
      <c r="P2530" s="87" cm="1">
        <f t="array" ref="P2530">IF($X2530="Non-local",VLOOKUP($E2530,$AI$64:$AW$68,COLUMN($AW:$AW)-COLUMN($AH:$AH),FALSE),IF($X2530="Unknown",VLOOKUP($E2530,$AI$71:$AW$75,COLUMN($AW:$AW)-COLUMN($AH:$AH),FALSE),0))</f>
        <v>284</v>
      </c>
      <c r="Q2530" s="87" cm="1">
        <f t="array" ref="Q2530">IF($X2530="Non-local",VLOOKUP($E2530,$AI$40:$AW$44,COLUMN($AW:$AW)-COLUMN($AH:$AH),FALSE),IF($X2530="Unknown",VLOOKUP($E2530,$AI$47:$AW$51,COLUMN($AW:$AW)-COLUMN($AH:$AH),FALSE),0))</f>
        <v>701.10299999999995</v>
      </c>
      <c r="R2530" s="87" cm="1">
        <f t="array" ref="R2530">IF($X2530="Non-local",VLOOKUP($E2530,$AI$88:$AW$92,COLUMN($AW:$AW)-COLUMN($AH:$AH),FALSE),IF($X2530="Unknown",VLOOKUP($E2530,$AI$95:$AW$99,COLUMN($AW:$AW)-COLUMN($AH:$AH),FALSE),0))</f>
        <v>0.15773661179887363</v>
      </c>
      <c r="S2530" s="87" cm="1">
        <f t="array" ref="S2530">VLOOKUP($E2530,$AI$111:$AW$115,COLUMN($AW:$AW)-COLUMN($AH:$AH),FALSE)</f>
        <v>431.69321999999994</v>
      </c>
      <c r="T2530" s="104">
        <f t="shared" si="541"/>
        <v>0.49212120687190264</v>
      </c>
      <c r="U2530" s="104">
        <f t="shared" si="542"/>
        <v>1667.9879507877047</v>
      </c>
      <c r="V2530" s="87" cm="1">
        <f t="array" ref="V2530">VLOOKUP($E2530,$AI$118:$AW$122,COLUMN($AW:$AW)-COLUMN($AH:$AH),FALSE)</f>
        <v>0</v>
      </c>
      <c r="W2530" s="87" t="str">
        <f t="shared" si="546"/>
        <v>Domestic</v>
      </c>
      <c r="X2530" s="87" t="str">
        <f t="shared" si="547"/>
        <v>Non-local</v>
      </c>
      <c r="Y2530" s="104"/>
      <c r="Z2530" s="87" t="str">
        <f t="shared" si="543"/>
        <v>USA</v>
      </c>
      <c r="AA2530" s="87" t="str">
        <f t="shared" si="544"/>
        <v>USA</v>
      </c>
      <c r="AB2530" s="82" cm="1">
        <f t="array" ref="AB2530">VLOOKUP(B2530,'GDP per Capita'!$T$2:$V$4235,COLUMN('GDP per Capita'!$V:$V)-COLUMN('GDP per Capita'!$S:$S),FALSE)</f>
        <v>63809.64</v>
      </c>
      <c r="AC2530" s="82">
        <f t="shared" si="548"/>
        <v>63809.64</v>
      </c>
      <c r="AD2530" s="82">
        <f t="shared" si="549"/>
        <v>63809.64</v>
      </c>
      <c r="AE2530" s="88">
        <f t="shared" si="545"/>
        <v>2.6140062078201735E-2</v>
      </c>
    </row>
    <row r="2531" spans="1:31">
      <c r="A2531" s="77" t="s">
        <v>1000</v>
      </c>
      <c r="B2531" s="77">
        <v>2530</v>
      </c>
      <c r="C2531" s="77" t="s">
        <v>29</v>
      </c>
      <c r="D2531" s="77" t="s">
        <v>29</v>
      </c>
      <c r="E2531" s="77">
        <v>2018</v>
      </c>
      <c r="F2531" s="77">
        <v>37.3893889</v>
      </c>
      <c r="G2531" s="77">
        <v>-122.0832101</v>
      </c>
      <c r="H2531" s="77">
        <v>0</v>
      </c>
      <c r="I2531" s="77" t="s">
        <v>1626</v>
      </c>
      <c r="J2531" s="77">
        <v>39.739236400000003</v>
      </c>
      <c r="K2531" s="77">
        <v>-104.9848623</v>
      </c>
      <c r="L2531" s="77">
        <v>3013.9466919819001</v>
      </c>
      <c r="M2531" s="77">
        <v>0.56514529418057102</v>
      </c>
      <c r="N2531" s="77">
        <v>0</v>
      </c>
      <c r="O2531" s="77">
        <v>578.67776486052503</v>
      </c>
      <c r="P2531" s="87" cm="1">
        <f t="array" ref="P2531">IF($X2531="Non-local",VLOOKUP($E2531,$AI$64:$AW$68,COLUMN($AW:$AW)-COLUMN($AH:$AH),FALSE),IF($X2531="Unknown",VLOOKUP($E2531,$AI$71:$AW$75,COLUMN($AW:$AW)-COLUMN($AH:$AH),FALSE),0))</f>
        <v>284</v>
      </c>
      <c r="Q2531" s="87" cm="1">
        <f t="array" ref="Q2531">IF($X2531="Non-local",VLOOKUP($E2531,$AI$40:$AW$44,COLUMN($AW:$AW)-COLUMN($AH:$AH),FALSE),IF($X2531="Unknown",VLOOKUP($E2531,$AI$47:$AW$51,COLUMN($AW:$AW)-COLUMN($AH:$AH),FALSE),0))</f>
        <v>701.10299999999995</v>
      </c>
      <c r="R2531" s="87" cm="1">
        <f t="array" ref="R2531">IF($X2531="Non-local",VLOOKUP($E2531,$AI$88:$AW$92,COLUMN($AW:$AW)-COLUMN($AH:$AH),FALSE),IF($X2531="Unknown",VLOOKUP($E2531,$AI$95:$AW$99,COLUMN($AW:$AW)-COLUMN($AH:$AH),FALSE),0))</f>
        <v>0.15773661179887363</v>
      </c>
      <c r="S2531" s="87" cm="1">
        <f t="array" ref="S2531">VLOOKUP($E2531,$AI$111:$AW$115,COLUMN($AW:$AW)-COLUMN($AH:$AH),FALSE)</f>
        <v>431.69321999999994</v>
      </c>
      <c r="T2531" s="104">
        <f t="shared" si="541"/>
        <v>0.72288190597944468</v>
      </c>
      <c r="U2531" s="104">
        <f t="shared" si="542"/>
        <v>1995.4739848605248</v>
      </c>
      <c r="V2531" s="87" cm="1">
        <f t="array" ref="V2531">VLOOKUP($E2531,$AI$118:$AW$122,COLUMN($AW:$AW)-COLUMN($AH:$AH),FALSE)</f>
        <v>0</v>
      </c>
      <c r="W2531" s="87" t="str">
        <f t="shared" si="546"/>
        <v>Domestic</v>
      </c>
      <c r="X2531" s="87" t="str">
        <f t="shared" si="547"/>
        <v>Non-local</v>
      </c>
      <c r="Y2531" s="104"/>
      <c r="Z2531" s="87" t="str">
        <f t="shared" si="543"/>
        <v>USA</v>
      </c>
      <c r="AA2531" s="87" t="str">
        <f t="shared" si="544"/>
        <v>USA</v>
      </c>
      <c r="AB2531" s="82" cm="1">
        <f t="array" ref="AB2531">VLOOKUP(B2531,'GDP per Capita'!$T$2:$V$4235,COLUMN('GDP per Capita'!$V:$V)-COLUMN('GDP per Capita'!$S:$S),FALSE)</f>
        <v>63809.64</v>
      </c>
      <c r="AC2531" s="82">
        <f t="shared" si="548"/>
        <v>63809.64</v>
      </c>
      <c r="AD2531" s="82">
        <f t="shared" si="549"/>
        <v>63809.64</v>
      </c>
      <c r="AE2531" s="88">
        <f t="shared" si="545"/>
        <v>3.127229655049809E-2</v>
      </c>
    </row>
    <row r="2532" spans="1:31">
      <c r="A2532" s="77" t="s">
        <v>1123</v>
      </c>
      <c r="B2532" s="77">
        <v>2531</v>
      </c>
      <c r="C2532" s="77" t="s">
        <v>29</v>
      </c>
      <c r="D2532" s="77" t="s">
        <v>29</v>
      </c>
      <c r="E2532" s="77">
        <v>2018</v>
      </c>
      <c r="F2532" s="77">
        <v>39.453440200000003</v>
      </c>
      <c r="G2532" s="77">
        <v>-76.494408899999996</v>
      </c>
      <c r="H2532" s="77">
        <v>0</v>
      </c>
      <c r="I2532" s="77" t="s">
        <v>1626</v>
      </c>
      <c r="J2532" s="77">
        <v>39.739236400000003</v>
      </c>
      <c r="K2532" s="77">
        <v>-104.9848623</v>
      </c>
      <c r="L2532" s="77">
        <v>4861.9167238856398</v>
      </c>
      <c r="M2532" s="77">
        <v>0.85805146133961696</v>
      </c>
      <c r="N2532" s="77">
        <v>0</v>
      </c>
      <c r="O2532" s="77">
        <v>583.43000686627602</v>
      </c>
      <c r="P2532" s="87" cm="1">
        <f t="array" ref="P2532">IF($X2532="Non-local",VLOOKUP($E2532,$AI$64:$AW$68,COLUMN($AW:$AW)-COLUMN($AH:$AH),FALSE),IF($X2532="Unknown",VLOOKUP($E2532,$AI$71:$AW$75,COLUMN($AW:$AW)-COLUMN($AH:$AH),FALSE),0))</f>
        <v>284</v>
      </c>
      <c r="Q2532" s="87" cm="1">
        <f t="array" ref="Q2532">IF($X2532="Non-local",VLOOKUP($E2532,$AI$40:$AW$44,COLUMN($AW:$AW)-COLUMN($AH:$AH),FALSE),IF($X2532="Unknown",VLOOKUP($E2532,$AI$47:$AW$51,COLUMN($AW:$AW)-COLUMN($AH:$AH),FALSE),0))</f>
        <v>701.10299999999995</v>
      </c>
      <c r="R2532" s="87" cm="1">
        <f t="array" ref="R2532">IF($X2532="Non-local",VLOOKUP($E2532,$AI$88:$AW$92,COLUMN($AW:$AW)-COLUMN($AH:$AH),FALSE),IF($X2532="Unknown",VLOOKUP($E2532,$AI$95:$AW$99,COLUMN($AW:$AW)-COLUMN($AH:$AH),FALSE),0))</f>
        <v>0.15773661179887363</v>
      </c>
      <c r="S2532" s="87" cm="1">
        <f t="array" ref="S2532">VLOOKUP($E2532,$AI$111:$AW$115,COLUMN($AW:$AW)-COLUMN($AH:$AH),FALSE)</f>
        <v>431.69321999999994</v>
      </c>
      <c r="T2532" s="104">
        <f t="shared" si="541"/>
        <v>1.0157880731384905</v>
      </c>
      <c r="U2532" s="104">
        <f t="shared" si="542"/>
        <v>2000.226226866276</v>
      </c>
      <c r="V2532" s="87" cm="1">
        <f t="array" ref="V2532">VLOOKUP($E2532,$AI$118:$AW$122,COLUMN($AW:$AW)-COLUMN($AH:$AH),FALSE)</f>
        <v>0</v>
      </c>
      <c r="W2532" s="87" t="str">
        <f t="shared" si="546"/>
        <v>Domestic</v>
      </c>
      <c r="X2532" s="87" t="str">
        <f t="shared" si="547"/>
        <v>Non-local</v>
      </c>
      <c r="Y2532" s="104"/>
      <c r="Z2532" s="87" t="str">
        <f t="shared" si="543"/>
        <v>USA</v>
      </c>
      <c r="AA2532" s="87" t="str">
        <f t="shared" si="544"/>
        <v>USA</v>
      </c>
      <c r="AB2532" s="82" cm="1">
        <f t="array" ref="AB2532">VLOOKUP(B2532,'GDP per Capita'!$T$2:$V$4235,COLUMN('GDP per Capita'!$V:$V)-COLUMN('GDP per Capita'!$S:$S),FALSE)</f>
        <v>63809.64</v>
      </c>
      <c r="AC2532" s="82">
        <f t="shared" si="548"/>
        <v>63809.64</v>
      </c>
      <c r="AD2532" s="82">
        <f t="shared" si="549"/>
        <v>63809.64</v>
      </c>
      <c r="AE2532" s="88">
        <f t="shared" si="545"/>
        <v>3.1346771849304837E-2</v>
      </c>
    </row>
    <row r="2533" spans="1:31">
      <c r="A2533" s="77" t="s">
        <v>886</v>
      </c>
      <c r="B2533" s="77">
        <v>2532</v>
      </c>
      <c r="C2533" s="77" t="s">
        <v>29</v>
      </c>
      <c r="D2533" s="77" t="s">
        <v>29</v>
      </c>
      <c r="E2533" s="77">
        <v>2018</v>
      </c>
      <c r="F2533" s="77">
        <v>39.284749400000003</v>
      </c>
      <c r="G2533" s="77">
        <v>-76.620474639699793</v>
      </c>
      <c r="H2533" s="77">
        <v>0</v>
      </c>
      <c r="I2533" s="77" t="s">
        <v>1626</v>
      </c>
      <c r="J2533" s="77">
        <v>39.739236400000003</v>
      </c>
      <c r="K2533" s="77">
        <v>-104.9848623</v>
      </c>
      <c r="L2533" s="77">
        <v>4847.1652845491499</v>
      </c>
      <c r="M2533" s="77">
        <v>0.85606792474089199</v>
      </c>
      <c r="N2533" s="77">
        <v>0</v>
      </c>
      <c r="O2533" s="77">
        <v>581.659834145898</v>
      </c>
      <c r="P2533" s="87" cm="1">
        <f t="array" ref="P2533">IF($X2533="Non-local",VLOOKUP($E2533,$AI$64:$AW$68,COLUMN($AW:$AW)-COLUMN($AH:$AH),FALSE),IF($X2533="Unknown",VLOOKUP($E2533,$AI$71:$AW$75,COLUMN($AW:$AW)-COLUMN($AH:$AH),FALSE),0))</f>
        <v>284</v>
      </c>
      <c r="Q2533" s="87" cm="1">
        <f t="array" ref="Q2533">IF($X2533="Non-local",VLOOKUP($E2533,$AI$40:$AW$44,COLUMN($AW:$AW)-COLUMN($AH:$AH),FALSE),IF($X2533="Unknown",VLOOKUP($E2533,$AI$47:$AW$51,COLUMN($AW:$AW)-COLUMN($AH:$AH),FALSE),0))</f>
        <v>701.10299999999995</v>
      </c>
      <c r="R2533" s="87" cm="1">
        <f t="array" ref="R2533">IF($X2533="Non-local",VLOOKUP($E2533,$AI$88:$AW$92,COLUMN($AW:$AW)-COLUMN($AH:$AH),FALSE),IF($X2533="Unknown",VLOOKUP($E2533,$AI$95:$AW$99,COLUMN($AW:$AW)-COLUMN($AH:$AH),FALSE),0))</f>
        <v>0.15773661179887363</v>
      </c>
      <c r="S2533" s="87" cm="1">
        <f t="array" ref="S2533">VLOOKUP($E2533,$AI$111:$AW$115,COLUMN($AW:$AW)-COLUMN($AH:$AH),FALSE)</f>
        <v>431.69321999999994</v>
      </c>
      <c r="T2533" s="104">
        <f t="shared" si="541"/>
        <v>1.0138045365397657</v>
      </c>
      <c r="U2533" s="104">
        <f t="shared" si="542"/>
        <v>1998.456054145898</v>
      </c>
      <c r="V2533" s="87" cm="1">
        <f t="array" ref="V2533">VLOOKUP($E2533,$AI$118:$AW$122,COLUMN($AW:$AW)-COLUMN($AH:$AH),FALSE)</f>
        <v>0</v>
      </c>
      <c r="W2533" s="87" t="str">
        <f t="shared" si="546"/>
        <v>Domestic</v>
      </c>
      <c r="X2533" s="87" t="str">
        <f t="shared" si="547"/>
        <v>Non-local</v>
      </c>
      <c r="Y2533" s="104"/>
      <c r="Z2533" s="87" t="str">
        <f t="shared" si="543"/>
        <v>USA</v>
      </c>
      <c r="AA2533" s="87" t="str">
        <f t="shared" si="544"/>
        <v>USA</v>
      </c>
      <c r="AB2533" s="82" cm="1">
        <f t="array" ref="AB2533">VLOOKUP(B2533,'GDP per Capita'!$T$2:$V$4235,COLUMN('GDP per Capita'!$V:$V)-COLUMN('GDP per Capita'!$S:$S),FALSE)</f>
        <v>63809.64</v>
      </c>
      <c r="AC2533" s="82">
        <f t="shared" si="548"/>
        <v>63809.64</v>
      </c>
      <c r="AD2533" s="82">
        <f t="shared" si="549"/>
        <v>63809.64</v>
      </c>
      <c r="AE2533" s="88">
        <f t="shared" si="545"/>
        <v>3.1319030387037101E-2</v>
      </c>
    </row>
    <row r="2534" spans="1:31">
      <c r="A2534" s="77" t="s">
        <v>910</v>
      </c>
      <c r="B2534" s="77">
        <v>2533</v>
      </c>
      <c r="C2534" s="77" t="s">
        <v>29</v>
      </c>
      <c r="D2534" s="77" t="s">
        <v>29</v>
      </c>
      <c r="E2534" s="77">
        <v>2018</v>
      </c>
      <c r="F2534" s="77">
        <v>37.411403499999999</v>
      </c>
      <c r="G2534" s="77">
        <v>-122.0543534</v>
      </c>
      <c r="H2534" s="77">
        <v>0</v>
      </c>
      <c r="I2534" s="77" t="s">
        <v>1626</v>
      </c>
      <c r="J2534" s="77">
        <v>39.739236400000003</v>
      </c>
      <c r="K2534" s="77">
        <v>-104.9848623</v>
      </c>
      <c r="L2534" s="77">
        <v>3007.7427348403098</v>
      </c>
      <c r="M2534" s="77">
        <v>0.56415764059854501</v>
      </c>
      <c r="N2534" s="77">
        <v>0</v>
      </c>
      <c r="O2534" s="77">
        <v>577.48660508933995</v>
      </c>
      <c r="P2534" s="87" cm="1">
        <f t="array" ref="P2534">IF($X2534="Non-local",VLOOKUP($E2534,$AI$64:$AW$68,COLUMN($AW:$AW)-COLUMN($AH:$AH),FALSE),IF($X2534="Unknown",VLOOKUP($E2534,$AI$71:$AW$75,COLUMN($AW:$AW)-COLUMN($AH:$AH),FALSE),0))</f>
        <v>284</v>
      </c>
      <c r="Q2534" s="87" cm="1">
        <f t="array" ref="Q2534">IF($X2534="Non-local",VLOOKUP($E2534,$AI$40:$AW$44,COLUMN($AW:$AW)-COLUMN($AH:$AH),FALSE),IF($X2534="Unknown",VLOOKUP($E2534,$AI$47:$AW$51,COLUMN($AW:$AW)-COLUMN($AH:$AH),FALSE),0))</f>
        <v>701.10299999999995</v>
      </c>
      <c r="R2534" s="87" cm="1">
        <f t="array" ref="R2534">IF($X2534="Non-local",VLOOKUP($E2534,$AI$88:$AW$92,COLUMN($AW:$AW)-COLUMN($AH:$AH),FALSE),IF($X2534="Unknown",VLOOKUP($E2534,$AI$95:$AW$99,COLUMN($AW:$AW)-COLUMN($AH:$AH),FALSE),0))</f>
        <v>0.15773661179887363</v>
      </c>
      <c r="S2534" s="87" cm="1">
        <f t="array" ref="S2534">VLOOKUP($E2534,$AI$111:$AW$115,COLUMN($AW:$AW)-COLUMN($AH:$AH),FALSE)</f>
        <v>431.69321999999994</v>
      </c>
      <c r="T2534" s="104">
        <f t="shared" si="541"/>
        <v>0.72189425239741867</v>
      </c>
      <c r="U2534" s="104">
        <f t="shared" si="542"/>
        <v>1994.2828250893397</v>
      </c>
      <c r="V2534" s="87" cm="1">
        <f t="array" ref="V2534">VLOOKUP($E2534,$AI$118:$AW$122,COLUMN($AW:$AW)-COLUMN($AH:$AH),FALSE)</f>
        <v>0</v>
      </c>
      <c r="W2534" s="87" t="str">
        <f t="shared" si="546"/>
        <v>Domestic</v>
      </c>
      <c r="X2534" s="87" t="str">
        <f t="shared" si="547"/>
        <v>Non-local</v>
      </c>
      <c r="Y2534" s="104"/>
      <c r="Z2534" s="87" t="str">
        <f t="shared" si="543"/>
        <v>USA</v>
      </c>
      <c r="AA2534" s="87" t="str">
        <f t="shared" si="544"/>
        <v>USA</v>
      </c>
      <c r="AB2534" s="82" cm="1">
        <f t="array" ref="AB2534">VLOOKUP(B2534,'GDP per Capita'!$T$2:$V$4235,COLUMN('GDP per Capita'!$V:$V)-COLUMN('GDP per Capita'!$S:$S),FALSE)</f>
        <v>63809.64</v>
      </c>
      <c r="AC2534" s="82">
        <f t="shared" si="548"/>
        <v>63809.64</v>
      </c>
      <c r="AD2534" s="82">
        <f t="shared" si="549"/>
        <v>63809.64</v>
      </c>
      <c r="AE2534" s="88">
        <f t="shared" si="545"/>
        <v>3.1253629155239548E-2</v>
      </c>
    </row>
    <row r="2535" spans="1:31">
      <c r="A2535" s="77" t="s">
        <v>886</v>
      </c>
      <c r="B2535" s="77">
        <v>2534</v>
      </c>
      <c r="C2535" s="77" t="s">
        <v>29</v>
      </c>
      <c r="D2535" s="77" t="s">
        <v>29</v>
      </c>
      <c r="E2535" s="77">
        <v>2018</v>
      </c>
      <c r="F2535" s="77">
        <v>39.284749400000003</v>
      </c>
      <c r="G2535" s="77">
        <v>-76.620474639699793</v>
      </c>
      <c r="H2535" s="77">
        <v>0</v>
      </c>
      <c r="I2535" s="77" t="s">
        <v>1626</v>
      </c>
      <c r="J2535" s="77">
        <v>39.739236400000003</v>
      </c>
      <c r="K2535" s="77">
        <v>-104.9848623</v>
      </c>
      <c r="L2535" s="77">
        <v>4847.1652845491499</v>
      </c>
      <c r="M2535" s="77">
        <v>0.85606792474089199</v>
      </c>
      <c r="N2535" s="77">
        <v>0</v>
      </c>
      <c r="O2535" s="77">
        <v>581.659834145898</v>
      </c>
      <c r="P2535" s="87" cm="1">
        <f t="array" ref="P2535">IF($X2535="Non-local",VLOOKUP($E2535,$AI$64:$AW$68,COLUMN($AW:$AW)-COLUMN($AH:$AH),FALSE),IF($X2535="Unknown",VLOOKUP($E2535,$AI$71:$AW$75,COLUMN($AW:$AW)-COLUMN($AH:$AH),FALSE),0))</f>
        <v>284</v>
      </c>
      <c r="Q2535" s="87" cm="1">
        <f t="array" ref="Q2535">IF($X2535="Non-local",VLOOKUP($E2535,$AI$40:$AW$44,COLUMN($AW:$AW)-COLUMN($AH:$AH),FALSE),IF($X2535="Unknown",VLOOKUP($E2535,$AI$47:$AW$51,COLUMN($AW:$AW)-COLUMN($AH:$AH),FALSE),0))</f>
        <v>701.10299999999995</v>
      </c>
      <c r="R2535" s="87" cm="1">
        <f t="array" ref="R2535">IF($X2535="Non-local",VLOOKUP($E2535,$AI$88:$AW$92,COLUMN($AW:$AW)-COLUMN($AH:$AH),FALSE),IF($X2535="Unknown",VLOOKUP($E2535,$AI$95:$AW$99,COLUMN($AW:$AW)-COLUMN($AH:$AH),FALSE),0))</f>
        <v>0.15773661179887363</v>
      </c>
      <c r="S2535" s="87" cm="1">
        <f t="array" ref="S2535">VLOOKUP($E2535,$AI$111:$AW$115,COLUMN($AW:$AW)-COLUMN($AH:$AH),FALSE)</f>
        <v>431.69321999999994</v>
      </c>
      <c r="T2535" s="104">
        <f t="shared" si="541"/>
        <v>1.0138045365397657</v>
      </c>
      <c r="U2535" s="104">
        <f t="shared" si="542"/>
        <v>1998.456054145898</v>
      </c>
      <c r="V2535" s="87" cm="1">
        <f t="array" ref="V2535">VLOOKUP($E2535,$AI$118:$AW$122,COLUMN($AW:$AW)-COLUMN($AH:$AH),FALSE)</f>
        <v>0</v>
      </c>
      <c r="W2535" s="87" t="str">
        <f t="shared" si="546"/>
        <v>Domestic</v>
      </c>
      <c r="X2535" s="87" t="str">
        <f t="shared" si="547"/>
        <v>Non-local</v>
      </c>
      <c r="Y2535" s="104"/>
      <c r="Z2535" s="87" t="str">
        <f t="shared" si="543"/>
        <v>USA</v>
      </c>
      <c r="AA2535" s="87" t="str">
        <f t="shared" si="544"/>
        <v>USA</v>
      </c>
      <c r="AB2535" s="82" cm="1">
        <f t="array" ref="AB2535">VLOOKUP(B2535,'GDP per Capita'!$T$2:$V$4235,COLUMN('GDP per Capita'!$V:$V)-COLUMN('GDP per Capita'!$S:$S),FALSE)</f>
        <v>63809.64</v>
      </c>
      <c r="AC2535" s="82">
        <f t="shared" si="548"/>
        <v>63809.64</v>
      </c>
      <c r="AD2535" s="82">
        <f t="shared" si="549"/>
        <v>63809.64</v>
      </c>
      <c r="AE2535" s="88">
        <f t="shared" si="545"/>
        <v>3.1319030387037101E-2</v>
      </c>
    </row>
    <row r="2536" spans="1:31">
      <c r="A2536" s="77" t="s">
        <v>886</v>
      </c>
      <c r="B2536" s="77">
        <v>2535</v>
      </c>
      <c r="C2536" s="77" t="s">
        <v>29</v>
      </c>
      <c r="D2536" s="77" t="s">
        <v>29</v>
      </c>
      <c r="E2536" s="77">
        <v>2018</v>
      </c>
      <c r="F2536" s="77">
        <v>39.284749400000003</v>
      </c>
      <c r="G2536" s="77">
        <v>-76.620474639699793</v>
      </c>
      <c r="H2536" s="77">
        <v>0</v>
      </c>
      <c r="I2536" s="77" t="s">
        <v>1626</v>
      </c>
      <c r="J2536" s="77">
        <v>39.739236400000003</v>
      </c>
      <c r="K2536" s="77">
        <v>-104.9848623</v>
      </c>
      <c r="L2536" s="77">
        <v>4847.1652845491499</v>
      </c>
      <c r="M2536" s="77">
        <v>0.85606792474089199</v>
      </c>
      <c r="N2536" s="77">
        <v>0</v>
      </c>
      <c r="O2536" s="77">
        <v>581.659834145898</v>
      </c>
      <c r="P2536" s="87" cm="1">
        <f t="array" ref="P2536">IF($X2536="Non-local",VLOOKUP($E2536,$AI$64:$AW$68,COLUMN($AW:$AW)-COLUMN($AH:$AH),FALSE),IF($X2536="Unknown",VLOOKUP($E2536,$AI$71:$AW$75,COLUMN($AW:$AW)-COLUMN($AH:$AH),FALSE),0))</f>
        <v>284</v>
      </c>
      <c r="Q2536" s="87" cm="1">
        <f t="array" ref="Q2536">IF($X2536="Non-local",VLOOKUP($E2536,$AI$40:$AW$44,COLUMN($AW:$AW)-COLUMN($AH:$AH),FALSE),IF($X2536="Unknown",VLOOKUP($E2536,$AI$47:$AW$51,COLUMN($AW:$AW)-COLUMN($AH:$AH),FALSE),0))</f>
        <v>701.10299999999995</v>
      </c>
      <c r="R2536" s="87" cm="1">
        <f t="array" ref="R2536">IF($X2536="Non-local",VLOOKUP($E2536,$AI$88:$AW$92,COLUMN($AW:$AW)-COLUMN($AH:$AH),FALSE),IF($X2536="Unknown",VLOOKUP($E2536,$AI$95:$AW$99,COLUMN($AW:$AW)-COLUMN($AH:$AH),FALSE),0))</f>
        <v>0.15773661179887363</v>
      </c>
      <c r="S2536" s="87" cm="1">
        <f t="array" ref="S2536">VLOOKUP($E2536,$AI$111:$AW$115,COLUMN($AW:$AW)-COLUMN($AH:$AH),FALSE)</f>
        <v>431.69321999999994</v>
      </c>
      <c r="T2536" s="104">
        <f t="shared" si="541"/>
        <v>1.0138045365397657</v>
      </c>
      <c r="U2536" s="104">
        <f t="shared" si="542"/>
        <v>1998.456054145898</v>
      </c>
      <c r="V2536" s="87" cm="1">
        <f t="array" ref="V2536">VLOOKUP($E2536,$AI$118:$AW$122,COLUMN($AW:$AW)-COLUMN($AH:$AH),FALSE)</f>
        <v>0</v>
      </c>
      <c r="W2536" s="87" t="str">
        <f t="shared" si="546"/>
        <v>Domestic</v>
      </c>
      <c r="X2536" s="87" t="str">
        <f t="shared" si="547"/>
        <v>Non-local</v>
      </c>
      <c r="Y2536" s="104"/>
      <c r="Z2536" s="87" t="str">
        <f t="shared" si="543"/>
        <v>USA</v>
      </c>
      <c r="AA2536" s="87" t="str">
        <f t="shared" si="544"/>
        <v>USA</v>
      </c>
      <c r="AB2536" s="82" cm="1">
        <f t="array" ref="AB2536">VLOOKUP(B2536,'GDP per Capita'!$T$2:$V$4235,COLUMN('GDP per Capita'!$V:$V)-COLUMN('GDP per Capita'!$S:$S),FALSE)</f>
        <v>63809.64</v>
      </c>
      <c r="AC2536" s="82">
        <f t="shared" si="548"/>
        <v>63809.64</v>
      </c>
      <c r="AD2536" s="82">
        <f t="shared" si="549"/>
        <v>63809.64</v>
      </c>
      <c r="AE2536" s="88">
        <f t="shared" si="545"/>
        <v>3.1319030387037101E-2</v>
      </c>
    </row>
    <row r="2537" spans="1:31">
      <c r="A2537" s="77" t="s">
        <v>921</v>
      </c>
      <c r="B2537" s="77">
        <v>2536</v>
      </c>
      <c r="C2537" s="77" t="s">
        <v>29</v>
      </c>
      <c r="D2537" s="77" t="s">
        <v>29</v>
      </c>
      <c r="E2537" s="77">
        <v>2018</v>
      </c>
      <c r="F2537" s="77">
        <v>19.707373399999899</v>
      </c>
      <c r="G2537" s="77">
        <v>-155.08158030000001</v>
      </c>
      <c r="H2537" s="77">
        <v>0</v>
      </c>
      <c r="I2537" s="77" t="s">
        <v>1626</v>
      </c>
      <c r="J2537" s="77">
        <v>39.739236400000003</v>
      </c>
      <c r="K2537" s="77">
        <v>-104.9848623</v>
      </c>
      <c r="L2537" s="77">
        <v>10487.601772004</v>
      </c>
      <c r="M2537" s="77">
        <v>1.6424633002144</v>
      </c>
      <c r="N2537" s="77">
        <v>0</v>
      </c>
      <c r="O2537" s="77">
        <v>1101.1981860604201</v>
      </c>
      <c r="P2537" s="87" cm="1">
        <f t="array" ref="P2537">IF($X2537="Non-local",VLOOKUP($E2537,$AI$64:$AW$68,COLUMN($AW:$AW)-COLUMN($AH:$AH),FALSE),IF($X2537="Unknown",VLOOKUP($E2537,$AI$71:$AW$75,COLUMN($AW:$AW)-COLUMN($AH:$AH),FALSE),0))</f>
        <v>284</v>
      </c>
      <c r="Q2537" s="87" cm="1">
        <f t="array" ref="Q2537">IF($X2537="Non-local",VLOOKUP($E2537,$AI$40:$AW$44,COLUMN($AW:$AW)-COLUMN($AH:$AH),FALSE),IF($X2537="Unknown",VLOOKUP($E2537,$AI$47:$AW$51,COLUMN($AW:$AW)-COLUMN($AH:$AH),FALSE),0))</f>
        <v>701.10299999999995</v>
      </c>
      <c r="R2537" s="87" cm="1">
        <f t="array" ref="R2537">IF($X2537="Non-local",VLOOKUP($E2537,$AI$88:$AW$92,COLUMN($AW:$AW)-COLUMN($AH:$AH),FALSE),IF($X2537="Unknown",VLOOKUP($E2537,$AI$95:$AW$99,COLUMN($AW:$AW)-COLUMN($AH:$AH),FALSE),0))</f>
        <v>0.15773661179887363</v>
      </c>
      <c r="S2537" s="87" cm="1">
        <f t="array" ref="S2537">VLOOKUP($E2537,$AI$111:$AW$115,COLUMN($AW:$AW)-COLUMN($AH:$AH),FALSE)</f>
        <v>431.69321999999994</v>
      </c>
      <c r="T2537" s="104">
        <f t="shared" si="541"/>
        <v>1.8001999120132737</v>
      </c>
      <c r="U2537" s="104">
        <f t="shared" si="542"/>
        <v>2517.9944060604203</v>
      </c>
      <c r="V2537" s="87" cm="1">
        <f t="array" ref="V2537">VLOOKUP($E2537,$AI$118:$AW$122,COLUMN($AW:$AW)-COLUMN($AH:$AH),FALSE)</f>
        <v>0</v>
      </c>
      <c r="W2537" s="87" t="str">
        <f t="shared" si="546"/>
        <v>Domestic</v>
      </c>
      <c r="X2537" s="87" t="str">
        <f t="shared" si="547"/>
        <v>Non-local</v>
      </c>
      <c r="Y2537" s="104"/>
      <c r="Z2537" s="87" t="str">
        <f t="shared" si="543"/>
        <v>USA</v>
      </c>
      <c r="AA2537" s="87" t="str">
        <f t="shared" si="544"/>
        <v>USA</v>
      </c>
      <c r="AB2537" s="82" cm="1">
        <f t="array" ref="AB2537">VLOOKUP(B2537,'GDP per Capita'!$T$2:$V$4235,COLUMN('GDP per Capita'!$V:$V)-COLUMN('GDP per Capita'!$S:$S),FALSE)</f>
        <v>63809.64</v>
      </c>
      <c r="AC2537" s="82">
        <f t="shared" si="548"/>
        <v>63809.64</v>
      </c>
      <c r="AD2537" s="82">
        <f t="shared" si="549"/>
        <v>63809.64</v>
      </c>
      <c r="AE2537" s="88">
        <f t="shared" si="545"/>
        <v>3.9461034509212407E-2</v>
      </c>
    </row>
    <row r="2538" spans="1:31">
      <c r="A2538" s="77" t="s">
        <v>886</v>
      </c>
      <c r="B2538" s="77">
        <v>2537</v>
      </c>
      <c r="C2538" s="77" t="s">
        <v>29</v>
      </c>
      <c r="D2538" s="77" t="s">
        <v>29</v>
      </c>
      <c r="E2538" s="77">
        <v>2018</v>
      </c>
      <c r="F2538" s="77">
        <v>39.284749400000003</v>
      </c>
      <c r="G2538" s="77">
        <v>-76.620474639699793</v>
      </c>
      <c r="H2538" s="77">
        <v>0</v>
      </c>
      <c r="I2538" s="77" t="s">
        <v>1626</v>
      </c>
      <c r="J2538" s="77">
        <v>39.739236400000003</v>
      </c>
      <c r="K2538" s="77">
        <v>-104.9848623</v>
      </c>
      <c r="L2538" s="77">
        <v>4847.1652845491499</v>
      </c>
      <c r="M2538" s="77">
        <v>0.85606792474089199</v>
      </c>
      <c r="N2538" s="77">
        <v>0</v>
      </c>
      <c r="O2538" s="77">
        <v>581.659834145898</v>
      </c>
      <c r="P2538" s="87" cm="1">
        <f t="array" ref="P2538">IF($X2538="Non-local",VLOOKUP($E2538,$AI$64:$AW$68,COLUMN($AW:$AW)-COLUMN($AH:$AH),FALSE),IF($X2538="Unknown",VLOOKUP($E2538,$AI$71:$AW$75,COLUMN($AW:$AW)-COLUMN($AH:$AH),FALSE),0))</f>
        <v>284</v>
      </c>
      <c r="Q2538" s="87" cm="1">
        <f t="array" ref="Q2538">IF($X2538="Non-local",VLOOKUP($E2538,$AI$40:$AW$44,COLUMN($AW:$AW)-COLUMN($AH:$AH),FALSE),IF($X2538="Unknown",VLOOKUP($E2538,$AI$47:$AW$51,COLUMN($AW:$AW)-COLUMN($AH:$AH),FALSE),0))</f>
        <v>701.10299999999995</v>
      </c>
      <c r="R2538" s="87" cm="1">
        <f t="array" ref="R2538">IF($X2538="Non-local",VLOOKUP($E2538,$AI$88:$AW$92,COLUMN($AW:$AW)-COLUMN($AH:$AH),FALSE),IF($X2538="Unknown",VLOOKUP($E2538,$AI$95:$AW$99,COLUMN($AW:$AW)-COLUMN($AH:$AH),FALSE),0))</f>
        <v>0.15773661179887363</v>
      </c>
      <c r="S2538" s="87" cm="1">
        <f t="array" ref="S2538">VLOOKUP($E2538,$AI$111:$AW$115,COLUMN($AW:$AW)-COLUMN($AH:$AH),FALSE)</f>
        <v>431.69321999999994</v>
      </c>
      <c r="T2538" s="104">
        <f t="shared" si="541"/>
        <v>1.0138045365397657</v>
      </c>
      <c r="U2538" s="104">
        <f t="shared" si="542"/>
        <v>1998.456054145898</v>
      </c>
      <c r="V2538" s="87" cm="1">
        <f t="array" ref="V2538">VLOOKUP($E2538,$AI$118:$AW$122,COLUMN($AW:$AW)-COLUMN($AH:$AH),FALSE)</f>
        <v>0</v>
      </c>
      <c r="W2538" s="87" t="str">
        <f t="shared" si="546"/>
        <v>Domestic</v>
      </c>
      <c r="X2538" s="87" t="str">
        <f t="shared" si="547"/>
        <v>Non-local</v>
      </c>
      <c r="Y2538" s="104"/>
      <c r="Z2538" s="87" t="str">
        <f t="shared" si="543"/>
        <v>USA</v>
      </c>
      <c r="AA2538" s="87" t="str">
        <f t="shared" si="544"/>
        <v>USA</v>
      </c>
      <c r="AB2538" s="82" cm="1">
        <f t="array" ref="AB2538">VLOOKUP(B2538,'GDP per Capita'!$T$2:$V$4235,COLUMN('GDP per Capita'!$V:$V)-COLUMN('GDP per Capita'!$S:$S),FALSE)</f>
        <v>63809.64</v>
      </c>
      <c r="AC2538" s="82">
        <f t="shared" si="548"/>
        <v>63809.64</v>
      </c>
      <c r="AD2538" s="82">
        <f t="shared" si="549"/>
        <v>63809.64</v>
      </c>
      <c r="AE2538" s="88">
        <f t="shared" si="545"/>
        <v>3.1319030387037101E-2</v>
      </c>
    </row>
    <row r="2539" spans="1:31">
      <c r="A2539" s="77" t="s">
        <v>886</v>
      </c>
      <c r="B2539" s="77">
        <v>2538</v>
      </c>
      <c r="C2539" s="77" t="s">
        <v>29</v>
      </c>
      <c r="D2539" s="77" t="s">
        <v>29</v>
      </c>
      <c r="E2539" s="77">
        <v>2018</v>
      </c>
      <c r="F2539" s="77">
        <v>39.284749400000003</v>
      </c>
      <c r="G2539" s="77">
        <v>-76.620474639699793</v>
      </c>
      <c r="H2539" s="77">
        <v>0</v>
      </c>
      <c r="I2539" s="77" t="s">
        <v>1626</v>
      </c>
      <c r="J2539" s="77">
        <v>39.739236400000003</v>
      </c>
      <c r="K2539" s="77">
        <v>-104.9848623</v>
      </c>
      <c r="L2539" s="77">
        <v>4847.1652845491499</v>
      </c>
      <c r="M2539" s="77">
        <v>0.85606792474089199</v>
      </c>
      <c r="N2539" s="77">
        <v>0</v>
      </c>
      <c r="O2539" s="77">
        <v>581.659834145898</v>
      </c>
      <c r="P2539" s="87" cm="1">
        <f t="array" ref="P2539">IF($X2539="Non-local",VLOOKUP($E2539,$AI$64:$AW$68,COLUMN($AW:$AW)-COLUMN($AH:$AH),FALSE),IF($X2539="Unknown",VLOOKUP($E2539,$AI$71:$AW$75,COLUMN($AW:$AW)-COLUMN($AH:$AH),FALSE),0))</f>
        <v>284</v>
      </c>
      <c r="Q2539" s="87" cm="1">
        <f t="array" ref="Q2539">IF($X2539="Non-local",VLOOKUP($E2539,$AI$40:$AW$44,COLUMN($AW:$AW)-COLUMN($AH:$AH),FALSE),IF($X2539="Unknown",VLOOKUP($E2539,$AI$47:$AW$51,COLUMN($AW:$AW)-COLUMN($AH:$AH),FALSE),0))</f>
        <v>701.10299999999995</v>
      </c>
      <c r="R2539" s="87" cm="1">
        <f t="array" ref="R2539">IF($X2539="Non-local",VLOOKUP($E2539,$AI$88:$AW$92,COLUMN($AW:$AW)-COLUMN($AH:$AH),FALSE),IF($X2539="Unknown",VLOOKUP($E2539,$AI$95:$AW$99,COLUMN($AW:$AW)-COLUMN($AH:$AH),FALSE),0))</f>
        <v>0.15773661179887363</v>
      </c>
      <c r="S2539" s="87" cm="1">
        <f t="array" ref="S2539">VLOOKUP($E2539,$AI$111:$AW$115,COLUMN($AW:$AW)-COLUMN($AH:$AH),FALSE)</f>
        <v>431.69321999999994</v>
      </c>
      <c r="T2539" s="104">
        <f t="shared" si="541"/>
        <v>1.0138045365397657</v>
      </c>
      <c r="U2539" s="104">
        <f t="shared" si="542"/>
        <v>1998.456054145898</v>
      </c>
      <c r="V2539" s="87" cm="1">
        <f t="array" ref="V2539">VLOOKUP($E2539,$AI$118:$AW$122,COLUMN($AW:$AW)-COLUMN($AH:$AH),FALSE)</f>
        <v>0</v>
      </c>
      <c r="W2539" s="87" t="str">
        <f t="shared" si="546"/>
        <v>Domestic</v>
      </c>
      <c r="X2539" s="87" t="str">
        <f t="shared" si="547"/>
        <v>Non-local</v>
      </c>
      <c r="Y2539" s="104"/>
      <c r="Z2539" s="87" t="str">
        <f t="shared" si="543"/>
        <v>USA</v>
      </c>
      <c r="AA2539" s="87" t="str">
        <f t="shared" si="544"/>
        <v>USA</v>
      </c>
      <c r="AB2539" s="82" cm="1">
        <f t="array" ref="AB2539">VLOOKUP(B2539,'GDP per Capita'!$T$2:$V$4235,COLUMN('GDP per Capita'!$V:$V)-COLUMN('GDP per Capita'!$S:$S),FALSE)</f>
        <v>63809.64</v>
      </c>
      <c r="AC2539" s="82">
        <f t="shared" ref="AC2539:AC2602" si="550">IFERROR(AB2539,"")</f>
        <v>63809.64</v>
      </c>
      <c r="AD2539" s="82">
        <f t="shared" ref="AD2539:AD2602" si="551">IFERROR(AB2539,AVERAGE(AC$2:AC$2538))</f>
        <v>63809.64</v>
      </c>
      <c r="AE2539" s="88">
        <f t="shared" si="545"/>
        <v>3.1319030387037101E-2</v>
      </c>
    </row>
    <row r="2540" spans="1:31">
      <c r="A2540" s="77" t="s">
        <v>886</v>
      </c>
      <c r="B2540" s="77">
        <v>2539</v>
      </c>
      <c r="C2540" s="77" t="s">
        <v>29</v>
      </c>
      <c r="D2540" s="77" t="s">
        <v>29</v>
      </c>
      <c r="E2540" s="77">
        <v>2018</v>
      </c>
      <c r="F2540" s="77">
        <v>39.284749400000003</v>
      </c>
      <c r="G2540" s="77">
        <v>-76.620474639699793</v>
      </c>
      <c r="H2540" s="77">
        <v>0</v>
      </c>
      <c r="I2540" s="77" t="s">
        <v>1626</v>
      </c>
      <c r="J2540" s="77">
        <v>39.739236400000003</v>
      </c>
      <c r="K2540" s="77">
        <v>-104.9848623</v>
      </c>
      <c r="L2540" s="77">
        <v>4847.1652845491499</v>
      </c>
      <c r="M2540" s="77">
        <v>0.85606792474089199</v>
      </c>
      <c r="N2540" s="77">
        <v>0</v>
      </c>
      <c r="O2540" s="77">
        <v>581.659834145898</v>
      </c>
      <c r="P2540" s="87" cm="1">
        <f t="array" ref="P2540">IF($X2540="Non-local",VLOOKUP($E2540,$AI$64:$AW$68,COLUMN($AW:$AW)-COLUMN($AH:$AH),FALSE),IF($X2540="Unknown",VLOOKUP($E2540,$AI$71:$AW$75,COLUMN($AW:$AW)-COLUMN($AH:$AH),FALSE),0))</f>
        <v>284</v>
      </c>
      <c r="Q2540" s="87" cm="1">
        <f t="array" ref="Q2540">IF($X2540="Non-local",VLOOKUP($E2540,$AI$40:$AW$44,COLUMN($AW:$AW)-COLUMN($AH:$AH),FALSE),IF($X2540="Unknown",VLOOKUP($E2540,$AI$47:$AW$51,COLUMN($AW:$AW)-COLUMN($AH:$AH),FALSE),0))</f>
        <v>701.10299999999995</v>
      </c>
      <c r="R2540" s="87" cm="1">
        <f t="array" ref="R2540">IF($X2540="Non-local",VLOOKUP($E2540,$AI$88:$AW$92,COLUMN($AW:$AW)-COLUMN($AH:$AH),FALSE),IF($X2540="Unknown",VLOOKUP($E2540,$AI$95:$AW$99,COLUMN($AW:$AW)-COLUMN($AH:$AH),FALSE),0))</f>
        <v>0.15773661179887363</v>
      </c>
      <c r="S2540" s="87" cm="1">
        <f t="array" ref="S2540">VLOOKUP($E2540,$AI$111:$AW$115,COLUMN($AW:$AW)-COLUMN($AH:$AH),FALSE)</f>
        <v>431.69321999999994</v>
      </c>
      <c r="T2540" s="104">
        <f t="shared" si="541"/>
        <v>1.0138045365397657</v>
      </c>
      <c r="U2540" s="104">
        <f t="shared" si="542"/>
        <v>1998.456054145898</v>
      </c>
      <c r="V2540" s="87" cm="1">
        <f t="array" ref="V2540">VLOOKUP($E2540,$AI$118:$AW$122,COLUMN($AW:$AW)-COLUMN($AH:$AH),FALSE)</f>
        <v>0</v>
      </c>
      <c r="W2540" s="87" t="str">
        <f t="shared" si="546"/>
        <v>Domestic</v>
      </c>
      <c r="X2540" s="87" t="str">
        <f t="shared" si="547"/>
        <v>Non-local</v>
      </c>
      <c r="Y2540" s="104"/>
      <c r="Z2540" s="87" t="str">
        <f t="shared" si="543"/>
        <v>USA</v>
      </c>
      <c r="AA2540" s="87" t="str">
        <f t="shared" si="544"/>
        <v>USA</v>
      </c>
      <c r="AB2540" s="82" cm="1">
        <f t="array" ref="AB2540">VLOOKUP(B2540,'GDP per Capita'!$T$2:$V$4235,COLUMN('GDP per Capita'!$V:$V)-COLUMN('GDP per Capita'!$S:$S),FALSE)</f>
        <v>63809.64</v>
      </c>
      <c r="AC2540" s="82">
        <f t="shared" si="550"/>
        <v>63809.64</v>
      </c>
      <c r="AD2540" s="82">
        <f t="shared" si="551"/>
        <v>63809.64</v>
      </c>
      <c r="AE2540" s="88">
        <f t="shared" si="545"/>
        <v>3.1319030387037101E-2</v>
      </c>
    </row>
    <row r="2541" spans="1:31">
      <c r="A2541" s="77" t="s">
        <v>886</v>
      </c>
      <c r="B2541" s="77">
        <v>2540</v>
      </c>
      <c r="C2541" s="77" t="s">
        <v>29</v>
      </c>
      <c r="D2541" s="77" t="s">
        <v>29</v>
      </c>
      <c r="E2541" s="77">
        <v>2018</v>
      </c>
      <c r="F2541" s="77">
        <v>39.284749400000003</v>
      </c>
      <c r="G2541" s="77">
        <v>-76.620474639699793</v>
      </c>
      <c r="H2541" s="77">
        <v>0</v>
      </c>
      <c r="I2541" s="77" t="s">
        <v>1626</v>
      </c>
      <c r="J2541" s="77">
        <v>39.739236400000003</v>
      </c>
      <c r="K2541" s="77">
        <v>-104.9848623</v>
      </c>
      <c r="L2541" s="77">
        <v>4847.1652845491499</v>
      </c>
      <c r="M2541" s="77">
        <v>0.85606792474089199</v>
      </c>
      <c r="N2541" s="77">
        <v>0</v>
      </c>
      <c r="O2541" s="77">
        <v>581.659834145898</v>
      </c>
      <c r="P2541" s="87" cm="1">
        <f t="array" ref="P2541">IF($X2541="Non-local",VLOOKUP($E2541,$AI$64:$AW$68,COLUMN($AW:$AW)-COLUMN($AH:$AH),FALSE),IF($X2541="Unknown",VLOOKUP($E2541,$AI$71:$AW$75,COLUMN($AW:$AW)-COLUMN($AH:$AH),FALSE),0))</f>
        <v>284</v>
      </c>
      <c r="Q2541" s="87" cm="1">
        <f t="array" ref="Q2541">IF($X2541="Non-local",VLOOKUP($E2541,$AI$40:$AW$44,COLUMN($AW:$AW)-COLUMN($AH:$AH),FALSE),IF($X2541="Unknown",VLOOKUP($E2541,$AI$47:$AW$51,COLUMN($AW:$AW)-COLUMN($AH:$AH),FALSE),0))</f>
        <v>701.10299999999995</v>
      </c>
      <c r="R2541" s="87" cm="1">
        <f t="array" ref="R2541">IF($X2541="Non-local",VLOOKUP($E2541,$AI$88:$AW$92,COLUMN($AW:$AW)-COLUMN($AH:$AH),FALSE),IF($X2541="Unknown",VLOOKUP($E2541,$AI$95:$AW$99,COLUMN($AW:$AW)-COLUMN($AH:$AH),FALSE),0))</f>
        <v>0.15773661179887363</v>
      </c>
      <c r="S2541" s="87" cm="1">
        <f t="array" ref="S2541">VLOOKUP($E2541,$AI$111:$AW$115,COLUMN($AW:$AW)-COLUMN($AH:$AH),FALSE)</f>
        <v>431.69321999999994</v>
      </c>
      <c r="T2541" s="104">
        <f t="shared" si="541"/>
        <v>1.0138045365397657</v>
      </c>
      <c r="U2541" s="104">
        <f t="shared" si="542"/>
        <v>1998.456054145898</v>
      </c>
      <c r="V2541" s="87" cm="1">
        <f t="array" ref="V2541">VLOOKUP($E2541,$AI$118:$AW$122,COLUMN($AW:$AW)-COLUMN($AH:$AH),FALSE)</f>
        <v>0</v>
      </c>
      <c r="W2541" s="87" t="str">
        <f t="shared" si="546"/>
        <v>Domestic</v>
      </c>
      <c r="X2541" s="87" t="str">
        <f t="shared" si="547"/>
        <v>Non-local</v>
      </c>
      <c r="Y2541" s="104"/>
      <c r="Z2541" s="87" t="str">
        <f t="shared" si="543"/>
        <v>USA</v>
      </c>
      <c r="AA2541" s="87" t="str">
        <f t="shared" si="544"/>
        <v>USA</v>
      </c>
      <c r="AB2541" s="82" cm="1">
        <f t="array" ref="AB2541">VLOOKUP(B2541,'GDP per Capita'!$T$2:$V$4235,COLUMN('GDP per Capita'!$V:$V)-COLUMN('GDP per Capita'!$S:$S),FALSE)</f>
        <v>63809.64</v>
      </c>
      <c r="AC2541" s="82">
        <f t="shared" si="550"/>
        <v>63809.64</v>
      </c>
      <c r="AD2541" s="82">
        <f t="shared" si="551"/>
        <v>63809.64</v>
      </c>
      <c r="AE2541" s="88">
        <f t="shared" si="545"/>
        <v>3.1319030387037101E-2</v>
      </c>
    </row>
    <row r="2542" spans="1:31">
      <c r="A2542" s="77" t="s">
        <v>1182</v>
      </c>
      <c r="B2542" s="77">
        <v>2541</v>
      </c>
      <c r="C2542" s="77" t="s">
        <v>29</v>
      </c>
      <c r="D2542" s="77" t="s">
        <v>29</v>
      </c>
      <c r="E2542" s="77">
        <v>2018</v>
      </c>
      <c r="F2542" s="77">
        <v>37.8708393</v>
      </c>
      <c r="G2542" s="77">
        <v>-122.272863899999</v>
      </c>
      <c r="H2542" s="77">
        <v>0</v>
      </c>
      <c r="I2542" s="77" t="s">
        <v>1626</v>
      </c>
      <c r="J2542" s="77">
        <v>39.739236400000003</v>
      </c>
      <c r="K2542" s="77">
        <v>-104.9848623</v>
      </c>
      <c r="L2542" s="77">
        <v>3019.9389937948799</v>
      </c>
      <c r="M2542" s="77">
        <v>0.56609925279361495</v>
      </c>
      <c r="N2542" s="77">
        <v>0</v>
      </c>
      <c r="O2542" s="77">
        <v>579.82828680861803</v>
      </c>
      <c r="P2542" s="87" cm="1">
        <f t="array" ref="P2542">IF($X2542="Non-local",VLOOKUP($E2542,$AI$64:$AW$68,COLUMN($AW:$AW)-COLUMN($AH:$AH),FALSE),IF($X2542="Unknown",VLOOKUP($E2542,$AI$71:$AW$75,COLUMN($AW:$AW)-COLUMN($AH:$AH),FALSE),0))</f>
        <v>284</v>
      </c>
      <c r="Q2542" s="87" cm="1">
        <f t="array" ref="Q2542">IF($X2542="Non-local",VLOOKUP($E2542,$AI$40:$AW$44,COLUMN($AW:$AW)-COLUMN($AH:$AH),FALSE),IF($X2542="Unknown",VLOOKUP($E2542,$AI$47:$AW$51,COLUMN($AW:$AW)-COLUMN($AH:$AH),FALSE),0))</f>
        <v>701.10299999999995</v>
      </c>
      <c r="R2542" s="87" cm="1">
        <f t="array" ref="R2542">IF($X2542="Non-local",VLOOKUP($E2542,$AI$88:$AW$92,COLUMN($AW:$AW)-COLUMN($AH:$AH),FALSE),IF($X2542="Unknown",VLOOKUP($E2542,$AI$95:$AW$99,COLUMN($AW:$AW)-COLUMN($AH:$AH),FALSE),0))</f>
        <v>0.15773661179887363</v>
      </c>
      <c r="S2542" s="87" cm="1">
        <f t="array" ref="S2542">VLOOKUP($E2542,$AI$111:$AW$115,COLUMN($AW:$AW)-COLUMN($AH:$AH),FALSE)</f>
        <v>431.69321999999994</v>
      </c>
      <c r="T2542" s="104">
        <f t="shared" si="541"/>
        <v>0.72383586459248861</v>
      </c>
      <c r="U2542" s="104">
        <f t="shared" si="542"/>
        <v>1996.624506808618</v>
      </c>
      <c r="V2542" s="87" cm="1">
        <f t="array" ref="V2542">VLOOKUP($E2542,$AI$118:$AW$122,COLUMN($AW:$AW)-COLUMN($AH:$AH),FALSE)</f>
        <v>0</v>
      </c>
      <c r="W2542" s="87" t="str">
        <f t="shared" si="546"/>
        <v>Domestic</v>
      </c>
      <c r="X2542" s="87" t="str">
        <f t="shared" si="547"/>
        <v>Non-local</v>
      </c>
      <c r="Y2542" s="104"/>
      <c r="Z2542" s="87" t="str">
        <f t="shared" si="543"/>
        <v>USA</v>
      </c>
      <c r="AA2542" s="87" t="str">
        <f t="shared" si="544"/>
        <v>USA</v>
      </c>
      <c r="AB2542" s="82" cm="1">
        <f t="array" ref="AB2542">VLOOKUP(B2542,'GDP per Capita'!$T$2:$V$4235,COLUMN('GDP per Capita'!$V:$V)-COLUMN('GDP per Capita'!$S:$S),FALSE)</f>
        <v>63809.64</v>
      </c>
      <c r="AC2542" s="82">
        <f t="shared" si="550"/>
        <v>63809.64</v>
      </c>
      <c r="AD2542" s="82">
        <f t="shared" si="551"/>
        <v>63809.64</v>
      </c>
      <c r="AE2542" s="88">
        <f t="shared" si="545"/>
        <v>3.129032708550962E-2</v>
      </c>
    </row>
    <row r="2543" spans="1:31">
      <c r="A2543" s="77" t="s">
        <v>886</v>
      </c>
      <c r="B2543" s="77">
        <v>2542</v>
      </c>
      <c r="C2543" s="77" t="s">
        <v>29</v>
      </c>
      <c r="D2543" s="77" t="s">
        <v>29</v>
      </c>
      <c r="E2543" s="77">
        <v>2018</v>
      </c>
      <c r="F2543" s="77">
        <v>39.284749400000003</v>
      </c>
      <c r="G2543" s="77">
        <v>-76.620474639699793</v>
      </c>
      <c r="H2543" s="77">
        <v>0</v>
      </c>
      <c r="I2543" s="77" t="s">
        <v>1626</v>
      </c>
      <c r="J2543" s="77">
        <v>39.739236400000003</v>
      </c>
      <c r="K2543" s="77">
        <v>-104.9848623</v>
      </c>
      <c r="L2543" s="77">
        <v>4847.1652845491499</v>
      </c>
      <c r="M2543" s="77">
        <v>0.85606792474089199</v>
      </c>
      <c r="N2543" s="77">
        <v>0</v>
      </c>
      <c r="O2543" s="77">
        <v>581.659834145898</v>
      </c>
      <c r="P2543" s="87" cm="1">
        <f t="array" ref="P2543">IF($X2543="Non-local",VLOOKUP($E2543,$AI$64:$AW$68,COLUMN($AW:$AW)-COLUMN($AH:$AH),FALSE),IF($X2543="Unknown",VLOOKUP($E2543,$AI$71:$AW$75,COLUMN($AW:$AW)-COLUMN($AH:$AH),FALSE),0))</f>
        <v>284</v>
      </c>
      <c r="Q2543" s="87" cm="1">
        <f t="array" ref="Q2543">IF($X2543="Non-local",VLOOKUP($E2543,$AI$40:$AW$44,COLUMN($AW:$AW)-COLUMN($AH:$AH),FALSE),IF($X2543="Unknown",VLOOKUP($E2543,$AI$47:$AW$51,COLUMN($AW:$AW)-COLUMN($AH:$AH),FALSE),0))</f>
        <v>701.10299999999995</v>
      </c>
      <c r="R2543" s="87" cm="1">
        <f t="array" ref="R2543">IF($X2543="Non-local",VLOOKUP($E2543,$AI$88:$AW$92,COLUMN($AW:$AW)-COLUMN($AH:$AH),FALSE),IF($X2543="Unknown",VLOOKUP($E2543,$AI$95:$AW$99,COLUMN($AW:$AW)-COLUMN($AH:$AH),FALSE),0))</f>
        <v>0.15773661179887363</v>
      </c>
      <c r="S2543" s="87" cm="1">
        <f t="array" ref="S2543">VLOOKUP($E2543,$AI$111:$AW$115,COLUMN($AW:$AW)-COLUMN($AH:$AH),FALSE)</f>
        <v>431.69321999999994</v>
      </c>
      <c r="T2543" s="104">
        <f t="shared" si="541"/>
        <v>1.0138045365397657</v>
      </c>
      <c r="U2543" s="104">
        <f t="shared" si="542"/>
        <v>1998.456054145898</v>
      </c>
      <c r="V2543" s="87" cm="1">
        <f t="array" ref="V2543">VLOOKUP($E2543,$AI$118:$AW$122,COLUMN($AW:$AW)-COLUMN($AH:$AH),FALSE)</f>
        <v>0</v>
      </c>
      <c r="W2543" s="87" t="str">
        <f t="shared" si="546"/>
        <v>Domestic</v>
      </c>
      <c r="X2543" s="87" t="str">
        <f t="shared" si="547"/>
        <v>Non-local</v>
      </c>
      <c r="Y2543" s="104"/>
      <c r="Z2543" s="87" t="str">
        <f t="shared" si="543"/>
        <v>USA</v>
      </c>
      <c r="AA2543" s="87" t="str">
        <f t="shared" si="544"/>
        <v>USA</v>
      </c>
      <c r="AB2543" s="82" cm="1">
        <f t="array" ref="AB2543">VLOOKUP(B2543,'GDP per Capita'!$T$2:$V$4235,COLUMN('GDP per Capita'!$V:$V)-COLUMN('GDP per Capita'!$S:$S),FALSE)</f>
        <v>63809.64</v>
      </c>
      <c r="AC2543" s="82">
        <f t="shared" si="550"/>
        <v>63809.64</v>
      </c>
      <c r="AD2543" s="82">
        <f t="shared" si="551"/>
        <v>63809.64</v>
      </c>
      <c r="AE2543" s="88">
        <f t="shared" si="545"/>
        <v>3.1319030387037101E-2</v>
      </c>
    </row>
    <row r="2544" spans="1:31">
      <c r="A2544" s="77" t="s">
        <v>886</v>
      </c>
      <c r="B2544" s="77">
        <v>2543</v>
      </c>
      <c r="C2544" s="77" t="s">
        <v>29</v>
      </c>
      <c r="D2544" s="77" t="s">
        <v>29</v>
      </c>
      <c r="E2544" s="77">
        <v>2018</v>
      </c>
      <c r="F2544" s="77">
        <v>39.284749400000003</v>
      </c>
      <c r="G2544" s="77">
        <v>-76.620474639699793</v>
      </c>
      <c r="H2544" s="77">
        <v>0</v>
      </c>
      <c r="I2544" s="77" t="s">
        <v>1626</v>
      </c>
      <c r="J2544" s="77">
        <v>39.739236400000003</v>
      </c>
      <c r="K2544" s="77">
        <v>-104.9848623</v>
      </c>
      <c r="L2544" s="77">
        <v>4847.1652845491499</v>
      </c>
      <c r="M2544" s="77">
        <v>0.85606792474089199</v>
      </c>
      <c r="N2544" s="77">
        <v>0</v>
      </c>
      <c r="O2544" s="77">
        <v>581.659834145898</v>
      </c>
      <c r="P2544" s="87" cm="1">
        <f t="array" ref="P2544">IF($X2544="Non-local",VLOOKUP($E2544,$AI$64:$AW$68,COLUMN($AW:$AW)-COLUMN($AH:$AH),FALSE),IF($X2544="Unknown",VLOOKUP($E2544,$AI$71:$AW$75,COLUMN($AW:$AW)-COLUMN($AH:$AH),FALSE),0))</f>
        <v>284</v>
      </c>
      <c r="Q2544" s="87" cm="1">
        <f t="array" ref="Q2544">IF($X2544="Non-local",VLOOKUP($E2544,$AI$40:$AW$44,COLUMN($AW:$AW)-COLUMN($AH:$AH),FALSE),IF($X2544="Unknown",VLOOKUP($E2544,$AI$47:$AW$51,COLUMN($AW:$AW)-COLUMN($AH:$AH),FALSE),0))</f>
        <v>701.10299999999995</v>
      </c>
      <c r="R2544" s="87" cm="1">
        <f t="array" ref="R2544">IF($X2544="Non-local",VLOOKUP($E2544,$AI$88:$AW$92,COLUMN($AW:$AW)-COLUMN($AH:$AH),FALSE),IF($X2544="Unknown",VLOOKUP($E2544,$AI$95:$AW$99,COLUMN($AW:$AW)-COLUMN($AH:$AH),FALSE),0))</f>
        <v>0.15773661179887363</v>
      </c>
      <c r="S2544" s="87" cm="1">
        <f t="array" ref="S2544">VLOOKUP($E2544,$AI$111:$AW$115,COLUMN($AW:$AW)-COLUMN($AH:$AH),FALSE)</f>
        <v>431.69321999999994</v>
      </c>
      <c r="T2544" s="104">
        <f t="shared" si="541"/>
        <v>1.0138045365397657</v>
      </c>
      <c r="U2544" s="104">
        <f t="shared" si="542"/>
        <v>1998.456054145898</v>
      </c>
      <c r="V2544" s="87" cm="1">
        <f t="array" ref="V2544">VLOOKUP($E2544,$AI$118:$AW$122,COLUMN($AW:$AW)-COLUMN($AH:$AH),FALSE)</f>
        <v>0</v>
      </c>
      <c r="W2544" s="87" t="str">
        <f t="shared" si="546"/>
        <v>Domestic</v>
      </c>
      <c r="X2544" s="87" t="str">
        <f t="shared" si="547"/>
        <v>Non-local</v>
      </c>
      <c r="Y2544" s="104"/>
      <c r="Z2544" s="87" t="str">
        <f t="shared" si="543"/>
        <v>USA</v>
      </c>
      <c r="AA2544" s="87" t="str">
        <f t="shared" si="544"/>
        <v>USA</v>
      </c>
      <c r="AB2544" s="82" cm="1">
        <f t="array" ref="AB2544">VLOOKUP(B2544,'GDP per Capita'!$T$2:$V$4235,COLUMN('GDP per Capita'!$V:$V)-COLUMN('GDP per Capita'!$S:$S),FALSE)</f>
        <v>63809.64</v>
      </c>
      <c r="AC2544" s="82">
        <f t="shared" si="550"/>
        <v>63809.64</v>
      </c>
      <c r="AD2544" s="82">
        <f t="shared" si="551"/>
        <v>63809.64</v>
      </c>
      <c r="AE2544" s="88">
        <f t="shared" si="545"/>
        <v>3.1319030387037101E-2</v>
      </c>
    </row>
    <row r="2545" spans="1:31">
      <c r="A2545" s="77" t="s">
        <v>1683</v>
      </c>
      <c r="B2545" s="77">
        <v>2544</v>
      </c>
      <c r="C2545" s="77" t="s">
        <v>29</v>
      </c>
      <c r="D2545" s="77" t="s">
        <v>29</v>
      </c>
      <c r="E2545" s="77">
        <v>2018</v>
      </c>
      <c r="F2545" s="77">
        <v>32.4609764</v>
      </c>
      <c r="G2545" s="77">
        <v>-84.9877094</v>
      </c>
      <c r="H2545" s="77">
        <v>0</v>
      </c>
      <c r="I2545" s="77" t="s">
        <v>1626</v>
      </c>
      <c r="J2545" s="77">
        <v>39.739236400000003</v>
      </c>
      <c r="K2545" s="77">
        <v>-104.9848623</v>
      </c>
      <c r="L2545" s="77">
        <v>3929.44095962232</v>
      </c>
      <c r="M2545" s="77">
        <v>0.71088956225390598</v>
      </c>
      <c r="N2545" s="77">
        <v>0</v>
      </c>
      <c r="O2545" s="77">
        <v>754.45266424748502</v>
      </c>
      <c r="P2545" s="87" cm="1">
        <f t="array" ref="P2545">IF($X2545="Non-local",VLOOKUP($E2545,$AI$64:$AW$68,COLUMN($AW:$AW)-COLUMN($AH:$AH),FALSE),IF($X2545="Unknown",VLOOKUP($E2545,$AI$71:$AW$75,COLUMN($AW:$AW)-COLUMN($AH:$AH),FALSE),0))</f>
        <v>284</v>
      </c>
      <c r="Q2545" s="87" cm="1">
        <f t="array" ref="Q2545">IF($X2545="Non-local",VLOOKUP($E2545,$AI$40:$AW$44,COLUMN($AW:$AW)-COLUMN($AH:$AH),FALSE),IF($X2545="Unknown",VLOOKUP($E2545,$AI$47:$AW$51,COLUMN($AW:$AW)-COLUMN($AH:$AH),FALSE),0))</f>
        <v>701.10299999999995</v>
      </c>
      <c r="R2545" s="87" cm="1">
        <f t="array" ref="R2545">IF($X2545="Non-local",VLOOKUP($E2545,$AI$88:$AW$92,COLUMN($AW:$AW)-COLUMN($AH:$AH),FALSE),IF($X2545="Unknown",VLOOKUP($E2545,$AI$95:$AW$99,COLUMN($AW:$AW)-COLUMN($AH:$AH),FALSE),0))</f>
        <v>0.15773661179887363</v>
      </c>
      <c r="S2545" s="87" cm="1">
        <f t="array" ref="S2545">VLOOKUP($E2545,$AI$111:$AW$115,COLUMN($AW:$AW)-COLUMN($AH:$AH),FALSE)</f>
        <v>431.69321999999994</v>
      </c>
      <c r="T2545" s="104">
        <f t="shared" si="541"/>
        <v>0.86862617405277964</v>
      </c>
      <c r="U2545" s="104">
        <f t="shared" si="542"/>
        <v>2171.248884247485</v>
      </c>
      <c r="V2545" s="87" cm="1">
        <f t="array" ref="V2545">VLOOKUP($E2545,$AI$118:$AW$122,COLUMN($AW:$AW)-COLUMN($AH:$AH),FALSE)</f>
        <v>0</v>
      </c>
      <c r="W2545" s="87" t="str">
        <f t="shared" si="546"/>
        <v>Domestic</v>
      </c>
      <c r="X2545" s="87" t="str">
        <f t="shared" si="547"/>
        <v>Non-local</v>
      </c>
      <c r="Y2545" s="104"/>
      <c r="Z2545" s="87" t="str">
        <f t="shared" si="543"/>
        <v>USA</v>
      </c>
      <c r="AA2545" s="87" t="str">
        <f t="shared" si="544"/>
        <v>USA</v>
      </c>
      <c r="AB2545" s="82" cm="1">
        <f t="array" ref="AB2545">VLOOKUP(B2545,'GDP per Capita'!$T$2:$V$4235,COLUMN('GDP per Capita'!$V:$V)-COLUMN('GDP per Capita'!$S:$S),FALSE)</f>
        <v>63809.64</v>
      </c>
      <c r="AC2545" s="82">
        <f t="shared" si="550"/>
        <v>63809.64</v>
      </c>
      <c r="AD2545" s="82">
        <f t="shared" si="551"/>
        <v>63809.64</v>
      </c>
      <c r="AE2545" s="88">
        <f t="shared" si="545"/>
        <v>3.402697279356983E-2</v>
      </c>
    </row>
    <row r="2546" spans="1:31">
      <c r="A2546" s="77" t="s">
        <v>1011</v>
      </c>
      <c r="B2546" s="77">
        <v>2545</v>
      </c>
      <c r="C2546" s="77" t="s">
        <v>29</v>
      </c>
      <c r="D2546" s="77" t="s">
        <v>29</v>
      </c>
      <c r="E2546" s="77">
        <v>2018</v>
      </c>
      <c r="F2546" s="77">
        <v>40.102554999999903</v>
      </c>
      <c r="G2546" s="77">
        <v>-105.36320790000001</v>
      </c>
      <c r="H2546" s="77">
        <v>1</v>
      </c>
      <c r="I2546" s="77" t="s">
        <v>1626</v>
      </c>
      <c r="J2546" s="77">
        <v>39.739236400000003</v>
      </c>
      <c r="K2546" s="77">
        <v>-104.9848623</v>
      </c>
      <c r="L2546" s="77">
        <v>103.404289622392</v>
      </c>
      <c r="M2546" s="77">
        <v>0</v>
      </c>
      <c r="N2546" s="77">
        <v>0</v>
      </c>
      <c r="O2546" s="77">
        <v>0</v>
      </c>
      <c r="P2546" s="87" cm="1">
        <f t="array" ref="P2546">IF($X2546="Non-local",VLOOKUP($E2546,$AI$64:$AW$68,COLUMN($AW:$AW)-COLUMN($AH:$AH),FALSE),IF($X2546="Unknown",VLOOKUP($E2546,$AI$71:$AW$75,COLUMN($AW:$AW)-COLUMN($AH:$AH),FALSE),0))</f>
        <v>0</v>
      </c>
      <c r="Q2546" s="87" cm="1">
        <f t="array" ref="Q2546">IF($X2546="Non-local",VLOOKUP($E2546,$AI$40:$AW$44,COLUMN($AW:$AW)-COLUMN($AH:$AH),FALSE),IF($X2546="Unknown",VLOOKUP($E2546,$AI$47:$AW$51,COLUMN($AW:$AW)-COLUMN($AH:$AH),FALSE),0))</f>
        <v>0</v>
      </c>
      <c r="R2546" s="87" cm="1">
        <f t="array" ref="R2546">IF($X2546="Non-local",VLOOKUP($E2546,$AI$88:$AW$92,COLUMN($AW:$AW)-COLUMN($AH:$AH),FALSE),IF($X2546="Unknown",VLOOKUP($E2546,$AI$95:$AW$99,COLUMN($AW:$AW)-COLUMN($AH:$AH),FALSE),0))</f>
        <v>0</v>
      </c>
      <c r="S2546" s="87" cm="1">
        <f t="array" ref="S2546">VLOOKUP($E2546,$AI$111:$AW$115,COLUMN($AW:$AW)-COLUMN($AH:$AH),FALSE)</f>
        <v>431.69321999999994</v>
      </c>
      <c r="T2546" s="104">
        <f t="shared" si="541"/>
        <v>0</v>
      </c>
      <c r="U2546" s="104">
        <f t="shared" si="542"/>
        <v>431.69321999999994</v>
      </c>
      <c r="V2546" s="87" cm="1">
        <f t="array" ref="V2546">VLOOKUP($E2546,$AI$118:$AW$122,COLUMN($AW:$AW)-COLUMN($AH:$AH),FALSE)</f>
        <v>0</v>
      </c>
      <c r="W2546" s="87" t="str">
        <f t="shared" si="546"/>
        <v>Domestic</v>
      </c>
      <c r="X2546" s="87" t="str">
        <f t="shared" si="547"/>
        <v>Local</v>
      </c>
      <c r="Y2546" s="104"/>
      <c r="Z2546" s="87" t="str">
        <f t="shared" si="543"/>
        <v>USA</v>
      </c>
      <c r="AA2546" s="87" t="str">
        <f t="shared" si="544"/>
        <v>USA</v>
      </c>
      <c r="AB2546" s="82" cm="1">
        <f t="array" ref="AB2546">VLOOKUP(B2546,'GDP per Capita'!$T$2:$V$4235,COLUMN('GDP per Capita'!$V:$V)-COLUMN('GDP per Capita'!$S:$S),FALSE)</f>
        <v>63809.64</v>
      </c>
      <c r="AC2546" s="82">
        <f t="shared" si="550"/>
        <v>63809.64</v>
      </c>
      <c r="AD2546" s="82">
        <f t="shared" si="551"/>
        <v>63809.64</v>
      </c>
      <c r="AE2546" s="88">
        <f t="shared" si="545"/>
        <v>6.7653291885050593E-3</v>
      </c>
    </row>
    <row r="2547" spans="1:31">
      <c r="A2547" s="77" t="s">
        <v>1684</v>
      </c>
      <c r="B2547" s="77">
        <v>2546</v>
      </c>
      <c r="C2547" s="77" t="s">
        <v>29</v>
      </c>
      <c r="D2547" s="77" t="s">
        <v>29</v>
      </c>
      <c r="E2547" s="77">
        <v>2018</v>
      </c>
      <c r="F2547" s="77">
        <v>37.9374939</v>
      </c>
      <c r="G2547" s="77">
        <v>-107.812285199999</v>
      </c>
      <c r="H2547" s="77">
        <v>0</v>
      </c>
      <c r="I2547" s="77" t="s">
        <v>1626</v>
      </c>
      <c r="J2547" s="77">
        <v>39.739236400000003</v>
      </c>
      <c r="K2547" s="77">
        <v>-104.9848623</v>
      </c>
      <c r="L2547" s="77">
        <v>632.737139176901</v>
      </c>
      <c r="M2547" s="77">
        <v>0.245181334381216</v>
      </c>
      <c r="N2547" s="77">
        <v>0</v>
      </c>
      <c r="O2547" s="77">
        <v>121.48553072196501</v>
      </c>
      <c r="P2547" s="87" cm="1">
        <f t="array" ref="P2547">IF($X2547="Non-local",VLOOKUP($E2547,$AI$64:$AW$68,COLUMN($AW:$AW)-COLUMN($AH:$AH),FALSE),IF($X2547="Unknown",VLOOKUP($E2547,$AI$71:$AW$75,COLUMN($AW:$AW)-COLUMN($AH:$AH),FALSE),0))</f>
        <v>284</v>
      </c>
      <c r="Q2547" s="87" cm="1">
        <f t="array" ref="Q2547">IF($X2547="Non-local",VLOOKUP($E2547,$AI$40:$AW$44,COLUMN($AW:$AW)-COLUMN($AH:$AH),FALSE),IF($X2547="Unknown",VLOOKUP($E2547,$AI$47:$AW$51,COLUMN($AW:$AW)-COLUMN($AH:$AH),FALSE),0))</f>
        <v>701.10299999999995</v>
      </c>
      <c r="R2547" s="87" cm="1">
        <f t="array" ref="R2547">IF($X2547="Non-local",VLOOKUP($E2547,$AI$88:$AW$92,COLUMN($AW:$AW)-COLUMN($AH:$AH),FALSE),IF($X2547="Unknown",VLOOKUP($E2547,$AI$95:$AW$99,COLUMN($AW:$AW)-COLUMN($AH:$AH),FALSE),0))</f>
        <v>0.15773661179887363</v>
      </c>
      <c r="S2547" s="87" cm="1">
        <f t="array" ref="S2547">VLOOKUP($E2547,$AI$111:$AW$115,COLUMN($AW:$AW)-COLUMN($AH:$AH),FALSE)</f>
        <v>431.69321999999994</v>
      </c>
      <c r="T2547" s="104">
        <f t="shared" si="541"/>
        <v>0.40291794618008964</v>
      </c>
      <c r="U2547" s="104">
        <f t="shared" si="542"/>
        <v>1538.281750721965</v>
      </c>
      <c r="V2547" s="87" cm="1">
        <f t="array" ref="V2547">VLOOKUP($E2547,$AI$118:$AW$122,COLUMN($AW:$AW)-COLUMN($AH:$AH),FALSE)</f>
        <v>0</v>
      </c>
      <c r="W2547" s="87" t="str">
        <f t="shared" si="546"/>
        <v>Domestic</v>
      </c>
      <c r="X2547" s="87" t="str">
        <f t="shared" si="547"/>
        <v>Non-local</v>
      </c>
      <c r="Y2547" s="104"/>
      <c r="Z2547" s="87" t="str">
        <f t="shared" si="543"/>
        <v>USA</v>
      </c>
      <c r="AA2547" s="87" t="str">
        <f t="shared" si="544"/>
        <v>USA</v>
      </c>
      <c r="AB2547" s="82" cm="1">
        <f t="array" ref="AB2547">VLOOKUP(B2547,'GDP per Capita'!$T$2:$V$4235,COLUMN('GDP per Capita'!$V:$V)-COLUMN('GDP per Capita'!$S:$S),FALSE)</f>
        <v>63809.64</v>
      </c>
      <c r="AC2547" s="82">
        <f t="shared" si="550"/>
        <v>63809.64</v>
      </c>
      <c r="AD2547" s="82">
        <f t="shared" si="551"/>
        <v>63809.64</v>
      </c>
      <c r="AE2547" s="88">
        <f t="shared" si="545"/>
        <v>2.4107356674038044E-2</v>
      </c>
    </row>
    <row r="2548" spans="1:31">
      <c r="A2548" s="77" t="s">
        <v>884</v>
      </c>
      <c r="B2548" s="77">
        <v>2547</v>
      </c>
      <c r="C2548" s="77" t="s">
        <v>29</v>
      </c>
      <c r="D2548" s="77" t="s">
        <v>29</v>
      </c>
      <c r="E2548" s="77">
        <v>2018</v>
      </c>
      <c r="F2548" s="77">
        <v>38.894985499999997</v>
      </c>
      <c r="G2548" s="77">
        <v>-77.036570799999893</v>
      </c>
      <c r="H2548" s="77">
        <v>0</v>
      </c>
      <c r="I2548" s="77" t="s">
        <v>1626</v>
      </c>
      <c r="J2548" s="77">
        <v>39.739236400000003</v>
      </c>
      <c r="K2548" s="77">
        <v>-104.9848623</v>
      </c>
      <c r="L2548" s="77">
        <v>4792.7265655317697</v>
      </c>
      <c r="M2548" s="77">
        <v>0.84832234934912598</v>
      </c>
      <c r="N2548" s="77">
        <v>0</v>
      </c>
      <c r="O2548" s="77">
        <v>575.12718786381299</v>
      </c>
      <c r="P2548" s="87" cm="1">
        <f t="array" ref="P2548">IF($X2548="Non-local",VLOOKUP($E2548,$AI$64:$AW$68,COLUMN($AW:$AW)-COLUMN($AH:$AH),FALSE),IF($X2548="Unknown",VLOOKUP($E2548,$AI$71:$AW$75,COLUMN($AW:$AW)-COLUMN($AH:$AH),FALSE),0))</f>
        <v>284</v>
      </c>
      <c r="Q2548" s="87" cm="1">
        <f t="array" ref="Q2548">IF($X2548="Non-local",VLOOKUP($E2548,$AI$40:$AW$44,COLUMN($AW:$AW)-COLUMN($AH:$AH),FALSE),IF($X2548="Unknown",VLOOKUP($E2548,$AI$47:$AW$51,COLUMN($AW:$AW)-COLUMN($AH:$AH),FALSE),0))</f>
        <v>701.10299999999995</v>
      </c>
      <c r="R2548" s="87" cm="1">
        <f t="array" ref="R2548">IF($X2548="Non-local",VLOOKUP($E2548,$AI$88:$AW$92,COLUMN($AW:$AW)-COLUMN($AH:$AH),FALSE),IF($X2548="Unknown",VLOOKUP($E2548,$AI$95:$AW$99,COLUMN($AW:$AW)-COLUMN($AH:$AH),FALSE),0))</f>
        <v>0.15773661179887363</v>
      </c>
      <c r="S2548" s="87" cm="1">
        <f t="array" ref="S2548">VLOOKUP($E2548,$AI$111:$AW$115,COLUMN($AW:$AW)-COLUMN($AH:$AH),FALSE)</f>
        <v>431.69321999999994</v>
      </c>
      <c r="T2548" s="104">
        <f t="shared" si="541"/>
        <v>1.0060589611479995</v>
      </c>
      <c r="U2548" s="104">
        <f t="shared" si="542"/>
        <v>1991.9234078638128</v>
      </c>
      <c r="V2548" s="87" cm="1">
        <f t="array" ref="V2548">VLOOKUP($E2548,$AI$118:$AW$122,COLUMN($AW:$AW)-COLUMN($AH:$AH),FALSE)</f>
        <v>0</v>
      </c>
      <c r="W2548" s="87" t="str">
        <f t="shared" si="546"/>
        <v>Domestic</v>
      </c>
      <c r="X2548" s="87" t="str">
        <f t="shared" si="547"/>
        <v>Non-local</v>
      </c>
      <c r="Y2548" s="104"/>
      <c r="Z2548" s="87" t="str">
        <f t="shared" si="543"/>
        <v>USA</v>
      </c>
      <c r="AA2548" s="87" t="str">
        <f t="shared" si="544"/>
        <v>USA</v>
      </c>
      <c r="AB2548" s="82" cm="1">
        <f t="array" ref="AB2548">VLOOKUP(B2548,'GDP per Capita'!$T$2:$V$4235,COLUMN('GDP per Capita'!$V:$V)-COLUMN('GDP per Capita'!$S:$S),FALSE)</f>
        <v>63809.64</v>
      </c>
      <c r="AC2548" s="82">
        <f t="shared" si="550"/>
        <v>63809.64</v>
      </c>
      <c r="AD2548" s="82">
        <f t="shared" si="551"/>
        <v>63809.64</v>
      </c>
      <c r="AE2548" s="88">
        <f t="shared" si="545"/>
        <v>3.1216653280974675E-2</v>
      </c>
    </row>
    <row r="2549" spans="1:31">
      <c r="A2549" s="77" t="s">
        <v>1143</v>
      </c>
      <c r="B2549" s="77">
        <v>2548</v>
      </c>
      <c r="C2549" s="77" t="s">
        <v>29</v>
      </c>
      <c r="D2549" s="77" t="s">
        <v>29</v>
      </c>
      <c r="E2549" s="77">
        <v>2018</v>
      </c>
      <c r="F2549" s="77">
        <v>38.984826499999997</v>
      </c>
      <c r="G2549" s="77">
        <v>-77.094645900000003</v>
      </c>
      <c r="H2549" s="77">
        <v>0</v>
      </c>
      <c r="I2549" s="77" t="s">
        <v>1626</v>
      </c>
      <c r="J2549" s="77">
        <v>39.739236400000003</v>
      </c>
      <c r="K2549" s="77">
        <v>-104.9848623</v>
      </c>
      <c r="L2549" s="77">
        <v>4779.0430101848397</v>
      </c>
      <c r="M2549" s="77">
        <v>0.84614396349880205</v>
      </c>
      <c r="N2549" s="77">
        <v>0</v>
      </c>
      <c r="O2549" s="77">
        <v>573.48516122218098</v>
      </c>
      <c r="P2549" s="87" cm="1">
        <f t="array" ref="P2549">IF($X2549="Non-local",VLOOKUP($E2549,$AI$64:$AW$68,COLUMN($AW:$AW)-COLUMN($AH:$AH),FALSE),IF($X2549="Unknown",VLOOKUP($E2549,$AI$71:$AW$75,COLUMN($AW:$AW)-COLUMN($AH:$AH),FALSE),0))</f>
        <v>284</v>
      </c>
      <c r="Q2549" s="87" cm="1">
        <f t="array" ref="Q2549">IF($X2549="Non-local",VLOOKUP($E2549,$AI$40:$AW$44,COLUMN($AW:$AW)-COLUMN($AH:$AH),FALSE),IF($X2549="Unknown",VLOOKUP($E2549,$AI$47:$AW$51,COLUMN($AW:$AW)-COLUMN($AH:$AH),FALSE),0))</f>
        <v>701.10299999999995</v>
      </c>
      <c r="R2549" s="87" cm="1">
        <f t="array" ref="R2549">IF($X2549="Non-local",VLOOKUP($E2549,$AI$88:$AW$92,COLUMN($AW:$AW)-COLUMN($AH:$AH),FALSE),IF($X2549="Unknown",VLOOKUP($E2549,$AI$95:$AW$99,COLUMN($AW:$AW)-COLUMN($AH:$AH),FALSE),0))</f>
        <v>0.15773661179887363</v>
      </c>
      <c r="S2549" s="87" cm="1">
        <f t="array" ref="S2549">VLOOKUP($E2549,$AI$111:$AW$115,COLUMN($AW:$AW)-COLUMN($AH:$AH),FALSE)</f>
        <v>431.69321999999994</v>
      </c>
      <c r="T2549" s="104">
        <f t="shared" si="541"/>
        <v>1.0038805752976756</v>
      </c>
      <c r="U2549" s="104">
        <f t="shared" si="542"/>
        <v>1990.2813812221809</v>
      </c>
      <c r="V2549" s="87" cm="1">
        <f t="array" ref="V2549">VLOOKUP($E2549,$AI$118:$AW$122,COLUMN($AW:$AW)-COLUMN($AH:$AH),FALSE)</f>
        <v>0</v>
      </c>
      <c r="W2549" s="87" t="str">
        <f t="shared" si="546"/>
        <v>Domestic</v>
      </c>
      <c r="X2549" s="87" t="str">
        <f t="shared" si="547"/>
        <v>Non-local</v>
      </c>
      <c r="Y2549" s="104"/>
      <c r="Z2549" s="87" t="str">
        <f t="shared" si="543"/>
        <v>USA</v>
      </c>
      <c r="AA2549" s="87" t="str">
        <f t="shared" si="544"/>
        <v>USA</v>
      </c>
      <c r="AB2549" s="82" cm="1">
        <f t="array" ref="AB2549">VLOOKUP(B2549,'GDP per Capita'!$T$2:$V$4235,COLUMN('GDP per Capita'!$V:$V)-COLUMN('GDP per Capita'!$S:$S),FALSE)</f>
        <v>63809.64</v>
      </c>
      <c r="AC2549" s="82">
        <f t="shared" si="550"/>
        <v>63809.64</v>
      </c>
      <c r="AD2549" s="82">
        <f t="shared" si="551"/>
        <v>63809.64</v>
      </c>
      <c r="AE2549" s="88">
        <f t="shared" si="545"/>
        <v>3.1190920074493148E-2</v>
      </c>
    </row>
    <row r="2550" spans="1:31">
      <c r="A2550" s="77" t="s">
        <v>1685</v>
      </c>
      <c r="B2550" s="77">
        <v>2549</v>
      </c>
      <c r="C2550" s="77" t="s">
        <v>29</v>
      </c>
      <c r="D2550" s="77" t="s">
        <v>29</v>
      </c>
      <c r="E2550" s="77">
        <v>2018</v>
      </c>
      <c r="F2550" s="77">
        <v>28.035296399999901</v>
      </c>
      <c r="G2550" s="77">
        <v>-82.389259599999903</v>
      </c>
      <c r="H2550" s="77">
        <v>0</v>
      </c>
      <c r="I2550" s="77" t="s">
        <v>1626</v>
      </c>
      <c r="J2550" s="77">
        <v>39.739236400000003</v>
      </c>
      <c r="K2550" s="77">
        <v>-104.9848623</v>
      </c>
      <c r="L2550" s="77">
        <v>4895.1187724461497</v>
      </c>
      <c r="M2550" s="77">
        <v>0.86251734240914402</v>
      </c>
      <c r="N2550" s="77">
        <v>0</v>
      </c>
      <c r="O2550" s="77">
        <v>587.41425269353795</v>
      </c>
      <c r="P2550" s="87" cm="1">
        <f t="array" ref="P2550">IF($X2550="Non-local",VLOOKUP($E2550,$AI$64:$AW$68,COLUMN($AW:$AW)-COLUMN($AH:$AH),FALSE),IF($X2550="Unknown",VLOOKUP($E2550,$AI$71:$AW$75,COLUMN($AW:$AW)-COLUMN($AH:$AH),FALSE),0))</f>
        <v>284</v>
      </c>
      <c r="Q2550" s="87" cm="1">
        <f t="array" ref="Q2550">IF($X2550="Non-local",VLOOKUP($E2550,$AI$40:$AW$44,COLUMN($AW:$AW)-COLUMN($AH:$AH),FALSE),IF($X2550="Unknown",VLOOKUP($E2550,$AI$47:$AW$51,COLUMN($AW:$AW)-COLUMN($AH:$AH),FALSE),0))</f>
        <v>701.10299999999995</v>
      </c>
      <c r="R2550" s="87" cm="1">
        <f t="array" ref="R2550">IF($X2550="Non-local",VLOOKUP($E2550,$AI$88:$AW$92,COLUMN($AW:$AW)-COLUMN($AH:$AH),FALSE),IF($X2550="Unknown",VLOOKUP($E2550,$AI$95:$AW$99,COLUMN($AW:$AW)-COLUMN($AH:$AH),FALSE),0))</f>
        <v>0.15773661179887363</v>
      </c>
      <c r="S2550" s="87" cm="1">
        <f t="array" ref="S2550">VLOOKUP($E2550,$AI$111:$AW$115,COLUMN($AW:$AW)-COLUMN($AH:$AH),FALSE)</f>
        <v>431.69321999999994</v>
      </c>
      <c r="T2550" s="104">
        <f t="shared" si="541"/>
        <v>1.0202539542080176</v>
      </c>
      <c r="U2550" s="104">
        <f t="shared" si="542"/>
        <v>2004.2104726935379</v>
      </c>
      <c r="V2550" s="87" cm="1">
        <f t="array" ref="V2550">VLOOKUP($E2550,$AI$118:$AW$122,COLUMN($AW:$AW)-COLUMN($AH:$AH),FALSE)</f>
        <v>0</v>
      </c>
      <c r="W2550" s="87" t="str">
        <f t="shared" si="546"/>
        <v>Domestic</v>
      </c>
      <c r="X2550" s="87" t="str">
        <f t="shared" si="547"/>
        <v>Non-local</v>
      </c>
      <c r="Y2550" s="104"/>
      <c r="Z2550" s="87" t="str">
        <f t="shared" si="543"/>
        <v>USA</v>
      </c>
      <c r="AA2550" s="87" t="str">
        <f t="shared" si="544"/>
        <v>USA</v>
      </c>
      <c r="AB2550" s="82" cm="1">
        <f t="array" ref="AB2550">VLOOKUP(B2550,'GDP per Capita'!$T$2:$V$4235,COLUMN('GDP per Capita'!$V:$V)-COLUMN('GDP per Capita'!$S:$S),FALSE)</f>
        <v>63809.64</v>
      </c>
      <c r="AC2550" s="82">
        <f t="shared" si="550"/>
        <v>63809.64</v>
      </c>
      <c r="AD2550" s="82">
        <f t="shared" si="551"/>
        <v>63809.64</v>
      </c>
      <c r="AE2550" s="88">
        <f t="shared" si="545"/>
        <v>3.140921140902124E-2</v>
      </c>
    </row>
    <row r="2551" spans="1:31">
      <c r="A2551" s="77" t="s">
        <v>886</v>
      </c>
      <c r="B2551" s="77">
        <v>2550</v>
      </c>
      <c r="C2551" s="77" t="s">
        <v>29</v>
      </c>
      <c r="D2551" s="77" t="s">
        <v>29</v>
      </c>
      <c r="E2551" s="77">
        <v>2018</v>
      </c>
      <c r="F2551" s="77">
        <v>39.284749400000003</v>
      </c>
      <c r="G2551" s="77">
        <v>-76.620474639699793</v>
      </c>
      <c r="H2551" s="77">
        <v>0</v>
      </c>
      <c r="I2551" s="77" t="s">
        <v>1626</v>
      </c>
      <c r="J2551" s="77">
        <v>39.739236400000003</v>
      </c>
      <c r="K2551" s="77">
        <v>-104.9848623</v>
      </c>
      <c r="L2551" s="77">
        <v>4847.1652845491499</v>
      </c>
      <c r="M2551" s="77">
        <v>0.85606792474089199</v>
      </c>
      <c r="N2551" s="77">
        <v>0</v>
      </c>
      <c r="O2551" s="77">
        <v>581.659834145898</v>
      </c>
      <c r="P2551" s="87" cm="1">
        <f t="array" ref="P2551">IF($X2551="Non-local",VLOOKUP($E2551,$AI$64:$AW$68,COLUMN($AW:$AW)-COLUMN($AH:$AH),FALSE),IF($X2551="Unknown",VLOOKUP($E2551,$AI$71:$AW$75,COLUMN($AW:$AW)-COLUMN($AH:$AH),FALSE),0))</f>
        <v>284</v>
      </c>
      <c r="Q2551" s="87" cm="1">
        <f t="array" ref="Q2551">IF($X2551="Non-local",VLOOKUP($E2551,$AI$40:$AW$44,COLUMN($AW:$AW)-COLUMN($AH:$AH),FALSE),IF($X2551="Unknown",VLOOKUP($E2551,$AI$47:$AW$51,COLUMN($AW:$AW)-COLUMN($AH:$AH),FALSE),0))</f>
        <v>701.10299999999995</v>
      </c>
      <c r="R2551" s="87" cm="1">
        <f t="array" ref="R2551">IF($X2551="Non-local",VLOOKUP($E2551,$AI$88:$AW$92,COLUMN($AW:$AW)-COLUMN($AH:$AH),FALSE),IF($X2551="Unknown",VLOOKUP($E2551,$AI$95:$AW$99,COLUMN($AW:$AW)-COLUMN($AH:$AH),FALSE),0))</f>
        <v>0.15773661179887363</v>
      </c>
      <c r="S2551" s="87" cm="1">
        <f t="array" ref="S2551">VLOOKUP($E2551,$AI$111:$AW$115,COLUMN($AW:$AW)-COLUMN($AH:$AH),FALSE)</f>
        <v>431.69321999999994</v>
      </c>
      <c r="T2551" s="104">
        <f t="shared" si="541"/>
        <v>1.0138045365397657</v>
      </c>
      <c r="U2551" s="104">
        <f t="shared" si="542"/>
        <v>1998.456054145898</v>
      </c>
      <c r="V2551" s="87" cm="1">
        <f t="array" ref="V2551">VLOOKUP($E2551,$AI$118:$AW$122,COLUMN($AW:$AW)-COLUMN($AH:$AH),FALSE)</f>
        <v>0</v>
      </c>
      <c r="W2551" s="87" t="str">
        <f t="shared" si="546"/>
        <v>Domestic</v>
      </c>
      <c r="X2551" s="87" t="str">
        <f t="shared" si="547"/>
        <v>Non-local</v>
      </c>
      <c r="Y2551" s="104"/>
      <c r="Z2551" s="87" t="str">
        <f t="shared" si="543"/>
        <v>USA</v>
      </c>
      <c r="AA2551" s="87" t="str">
        <f t="shared" si="544"/>
        <v>USA</v>
      </c>
      <c r="AB2551" s="82" cm="1">
        <f t="array" ref="AB2551">VLOOKUP(B2551,'GDP per Capita'!$T$2:$V$4235,COLUMN('GDP per Capita'!$V:$V)-COLUMN('GDP per Capita'!$S:$S),FALSE)</f>
        <v>63809.64</v>
      </c>
      <c r="AC2551" s="82">
        <f t="shared" si="550"/>
        <v>63809.64</v>
      </c>
      <c r="AD2551" s="82">
        <f t="shared" si="551"/>
        <v>63809.64</v>
      </c>
      <c r="AE2551" s="88">
        <f t="shared" si="545"/>
        <v>3.1319030387037101E-2</v>
      </c>
    </row>
    <row r="2552" spans="1:31">
      <c r="A2552" s="77" t="s">
        <v>1667</v>
      </c>
      <c r="B2552" s="77">
        <v>2551</v>
      </c>
      <c r="C2552" s="77" t="s">
        <v>320</v>
      </c>
      <c r="D2552" s="77" t="s">
        <v>28</v>
      </c>
      <c r="E2552" s="77">
        <v>2018</v>
      </c>
      <c r="F2552" s="77">
        <v>48.4283182</v>
      </c>
      <c r="G2552" s="77">
        <v>-123.3649533</v>
      </c>
      <c r="H2552" s="77">
        <v>0</v>
      </c>
      <c r="I2552" s="77" t="s">
        <v>1626</v>
      </c>
      <c r="J2552" s="77">
        <v>39.739236400000003</v>
      </c>
      <c r="K2552" s="77">
        <v>-104.9848623</v>
      </c>
      <c r="L2552" s="77">
        <v>3500.8894921996998</v>
      </c>
      <c r="M2552" s="77">
        <v>0.64266530115367704</v>
      </c>
      <c r="N2552" s="77">
        <v>0</v>
      </c>
      <c r="O2552" s="77">
        <v>672.17078250234295</v>
      </c>
      <c r="P2552" s="87" cm="1">
        <f t="array" ref="P2552">IF($X2552="Non-local",VLOOKUP($E2552,$AI$64:$AW$68,COLUMN($AW:$AW)-COLUMN($AH:$AH),FALSE),IF($X2552="Unknown",VLOOKUP($E2552,$AI$71:$AW$75,COLUMN($AW:$AW)-COLUMN($AH:$AH),FALSE),0))</f>
        <v>284</v>
      </c>
      <c r="Q2552" s="87" cm="1">
        <f t="array" ref="Q2552">IF($X2552="Non-local",VLOOKUP($E2552,$AI$40:$AW$44,COLUMN($AW:$AW)-COLUMN($AH:$AH),FALSE),IF($X2552="Unknown",VLOOKUP($E2552,$AI$47:$AW$51,COLUMN($AW:$AW)-COLUMN($AH:$AH),FALSE),0))</f>
        <v>701.10299999999995</v>
      </c>
      <c r="R2552" s="87" cm="1">
        <f t="array" ref="R2552">IF($X2552="Non-local",VLOOKUP($E2552,$AI$88:$AW$92,COLUMN($AW:$AW)-COLUMN($AH:$AH),FALSE),IF($X2552="Unknown",VLOOKUP($E2552,$AI$95:$AW$99,COLUMN($AW:$AW)-COLUMN($AH:$AH),FALSE),0))</f>
        <v>0.15773661179887363</v>
      </c>
      <c r="S2552" s="87" cm="1">
        <f t="array" ref="S2552">VLOOKUP($E2552,$AI$111:$AW$115,COLUMN($AW:$AW)-COLUMN($AH:$AH),FALSE)</f>
        <v>431.69321999999994</v>
      </c>
      <c r="T2552" s="104">
        <f t="shared" si="541"/>
        <v>0.8004019129525507</v>
      </c>
      <c r="U2552" s="104">
        <f t="shared" si="542"/>
        <v>2088.9670025023429</v>
      </c>
      <c r="V2552" s="87" cm="1">
        <f t="array" ref="V2552">VLOOKUP($E2552,$AI$118:$AW$122,COLUMN($AW:$AW)-COLUMN($AH:$AH),FALSE)</f>
        <v>0</v>
      </c>
      <c r="W2552" s="87" t="str">
        <f t="shared" si="546"/>
        <v>International</v>
      </c>
      <c r="X2552" s="87" t="str">
        <f t="shared" si="547"/>
        <v>Non-local</v>
      </c>
      <c r="Y2552" s="104"/>
      <c r="Z2552" s="87" t="str">
        <f t="shared" si="543"/>
        <v>Canada</v>
      </c>
      <c r="AA2552" s="87" t="str">
        <f t="shared" si="544"/>
        <v>Other Americas</v>
      </c>
      <c r="AB2552" s="82" cm="1">
        <f t="array" ref="AB2552">VLOOKUP(B2552,'GDP per Capita'!$T$2:$V$4235,COLUMN('GDP per Capita'!$V:$V)-COLUMN('GDP per Capita'!$S:$S),FALSE)</f>
        <v>49196.49</v>
      </c>
      <c r="AC2552" s="82">
        <f t="shared" si="550"/>
        <v>49196.49</v>
      </c>
      <c r="AD2552" s="82">
        <f t="shared" si="551"/>
        <v>49196.49</v>
      </c>
      <c r="AE2552" s="88">
        <f t="shared" si="545"/>
        <v>4.2461708193050826E-2</v>
      </c>
    </row>
    <row r="2553" spans="1:31">
      <c r="A2553" s="77" t="s">
        <v>1686</v>
      </c>
      <c r="B2553" s="77">
        <v>2552</v>
      </c>
      <c r="C2553" s="77" t="s">
        <v>29</v>
      </c>
      <c r="D2553" s="77" t="s">
        <v>29</v>
      </c>
      <c r="E2553" s="77">
        <v>2018</v>
      </c>
      <c r="F2553" s="77">
        <v>47.0263876</v>
      </c>
      <c r="G2553" s="77">
        <v>-122.8072257</v>
      </c>
      <c r="H2553" s="77">
        <v>0</v>
      </c>
      <c r="I2553" s="77" t="s">
        <v>1626</v>
      </c>
      <c r="J2553" s="77">
        <v>39.739236400000003</v>
      </c>
      <c r="K2553" s="77">
        <v>-104.9848623</v>
      </c>
      <c r="L2553" s="77">
        <v>3294.14055645197</v>
      </c>
      <c r="M2553" s="77">
        <v>0.60975141694863699</v>
      </c>
      <c r="N2553" s="77">
        <v>0</v>
      </c>
      <c r="O2553" s="77">
        <v>632.47498683877802</v>
      </c>
      <c r="P2553" s="87" cm="1">
        <f t="array" ref="P2553">IF($X2553="Non-local",VLOOKUP($E2553,$AI$64:$AW$68,COLUMN($AW:$AW)-COLUMN($AH:$AH),FALSE),IF($X2553="Unknown",VLOOKUP($E2553,$AI$71:$AW$75,COLUMN($AW:$AW)-COLUMN($AH:$AH),FALSE),0))</f>
        <v>284</v>
      </c>
      <c r="Q2553" s="87" cm="1">
        <f t="array" ref="Q2553">IF($X2553="Non-local",VLOOKUP($E2553,$AI$40:$AW$44,COLUMN($AW:$AW)-COLUMN($AH:$AH),FALSE),IF($X2553="Unknown",VLOOKUP($E2553,$AI$47:$AW$51,COLUMN($AW:$AW)-COLUMN($AH:$AH),FALSE),0))</f>
        <v>701.10299999999995</v>
      </c>
      <c r="R2553" s="87" cm="1">
        <f t="array" ref="R2553">IF($X2553="Non-local",VLOOKUP($E2553,$AI$88:$AW$92,COLUMN($AW:$AW)-COLUMN($AH:$AH),FALSE),IF($X2553="Unknown",VLOOKUP($E2553,$AI$95:$AW$99,COLUMN($AW:$AW)-COLUMN($AH:$AH),FALSE),0))</f>
        <v>0.15773661179887363</v>
      </c>
      <c r="S2553" s="87" cm="1">
        <f t="array" ref="S2553">VLOOKUP($E2553,$AI$111:$AW$115,COLUMN($AW:$AW)-COLUMN($AH:$AH),FALSE)</f>
        <v>431.69321999999994</v>
      </c>
      <c r="T2553" s="104">
        <f t="shared" si="541"/>
        <v>0.76748802874751065</v>
      </c>
      <c r="U2553" s="104">
        <f t="shared" si="542"/>
        <v>2049.2712068387782</v>
      </c>
      <c r="V2553" s="87" cm="1">
        <f t="array" ref="V2553">VLOOKUP($E2553,$AI$118:$AW$122,COLUMN($AW:$AW)-COLUMN($AH:$AH),FALSE)</f>
        <v>0</v>
      </c>
      <c r="W2553" s="87" t="str">
        <f t="shared" si="546"/>
        <v>Domestic</v>
      </c>
      <c r="X2553" s="87" t="str">
        <f t="shared" si="547"/>
        <v>Non-local</v>
      </c>
      <c r="Y2553" s="104"/>
      <c r="Z2553" s="87" t="str">
        <f t="shared" si="543"/>
        <v>USA</v>
      </c>
      <c r="AA2553" s="87" t="str">
        <f t="shared" si="544"/>
        <v>USA</v>
      </c>
      <c r="AB2553" s="82" cm="1">
        <f t="array" ref="AB2553">VLOOKUP(B2553,'GDP per Capita'!$T$2:$V$4235,COLUMN('GDP per Capita'!$V:$V)-COLUMN('GDP per Capita'!$S:$S),FALSE)</f>
        <v>63809.64</v>
      </c>
      <c r="AC2553" s="82">
        <f t="shared" si="550"/>
        <v>63809.64</v>
      </c>
      <c r="AD2553" s="82">
        <f t="shared" si="551"/>
        <v>63809.64</v>
      </c>
      <c r="AE2553" s="88">
        <f t="shared" si="545"/>
        <v>3.2115385807517147E-2</v>
      </c>
    </row>
    <row r="2554" spans="1:31">
      <c r="A2554" s="77" t="s">
        <v>882</v>
      </c>
      <c r="B2554" s="77">
        <v>2553</v>
      </c>
      <c r="C2554" s="77" t="s">
        <v>29</v>
      </c>
      <c r="D2554" s="77" t="s">
        <v>29</v>
      </c>
      <c r="E2554" s="77">
        <v>2018</v>
      </c>
      <c r="F2554" s="77">
        <v>39.004607</v>
      </c>
      <c r="G2554" s="77">
        <v>-76.875683800000004</v>
      </c>
      <c r="H2554" s="77">
        <v>0</v>
      </c>
      <c r="I2554" s="77" t="s">
        <v>1626</v>
      </c>
      <c r="J2554" s="77">
        <v>39.739236400000003</v>
      </c>
      <c r="K2554" s="77">
        <v>-104.9848623</v>
      </c>
      <c r="L2554" s="77">
        <v>4815.3708899909698</v>
      </c>
      <c r="M2554" s="77">
        <v>0.85179402930986003</v>
      </c>
      <c r="N2554" s="77">
        <v>0</v>
      </c>
      <c r="O2554" s="77">
        <v>577.844506798917</v>
      </c>
      <c r="P2554" s="87" cm="1">
        <f t="array" ref="P2554">IF($X2554="Non-local",VLOOKUP($E2554,$AI$64:$AW$68,COLUMN($AW:$AW)-COLUMN($AH:$AH),FALSE),IF($X2554="Unknown",VLOOKUP($E2554,$AI$71:$AW$75,COLUMN($AW:$AW)-COLUMN($AH:$AH),FALSE),0))</f>
        <v>284</v>
      </c>
      <c r="Q2554" s="87" cm="1">
        <f t="array" ref="Q2554">IF($X2554="Non-local",VLOOKUP($E2554,$AI$40:$AW$44,COLUMN($AW:$AW)-COLUMN($AH:$AH),FALSE),IF($X2554="Unknown",VLOOKUP($E2554,$AI$47:$AW$51,COLUMN($AW:$AW)-COLUMN($AH:$AH),FALSE),0))</f>
        <v>701.10299999999995</v>
      </c>
      <c r="R2554" s="87" cm="1">
        <f t="array" ref="R2554">IF($X2554="Non-local",VLOOKUP($E2554,$AI$88:$AW$92,COLUMN($AW:$AW)-COLUMN($AH:$AH),FALSE),IF($X2554="Unknown",VLOOKUP($E2554,$AI$95:$AW$99,COLUMN($AW:$AW)-COLUMN($AH:$AH),FALSE),0))</f>
        <v>0.15773661179887363</v>
      </c>
      <c r="S2554" s="87" cm="1">
        <f t="array" ref="S2554">VLOOKUP($E2554,$AI$111:$AW$115,COLUMN($AW:$AW)-COLUMN($AH:$AH),FALSE)</f>
        <v>431.69321999999994</v>
      </c>
      <c r="T2554" s="104">
        <f t="shared" si="541"/>
        <v>1.0095306411087337</v>
      </c>
      <c r="U2554" s="104">
        <f t="shared" si="542"/>
        <v>1994.6407267989168</v>
      </c>
      <c r="V2554" s="87" cm="1">
        <f t="array" ref="V2554">VLOOKUP($E2554,$AI$118:$AW$122,COLUMN($AW:$AW)-COLUMN($AH:$AH),FALSE)</f>
        <v>0</v>
      </c>
      <c r="W2554" s="87" t="str">
        <f t="shared" si="546"/>
        <v>Domestic</v>
      </c>
      <c r="X2554" s="87" t="str">
        <f t="shared" si="547"/>
        <v>Non-local</v>
      </c>
      <c r="Y2554" s="104"/>
      <c r="Z2554" s="87" t="str">
        <f t="shared" si="543"/>
        <v>USA</v>
      </c>
      <c r="AA2554" s="87" t="str">
        <f t="shared" si="544"/>
        <v>USA</v>
      </c>
      <c r="AB2554" s="82" cm="1">
        <f t="array" ref="AB2554">VLOOKUP(B2554,'GDP per Capita'!$T$2:$V$4235,COLUMN('GDP per Capita'!$V:$V)-COLUMN('GDP per Capita'!$S:$S),FALSE)</f>
        <v>63809.64</v>
      </c>
      <c r="AC2554" s="82">
        <f t="shared" si="550"/>
        <v>63809.64</v>
      </c>
      <c r="AD2554" s="82">
        <f t="shared" si="551"/>
        <v>63809.64</v>
      </c>
      <c r="AE2554" s="88">
        <f t="shared" si="545"/>
        <v>3.1259238052415227E-2</v>
      </c>
    </row>
    <row r="2555" spans="1:31">
      <c r="A2555" s="77" t="s">
        <v>1011</v>
      </c>
      <c r="B2555" s="77">
        <v>2554</v>
      </c>
      <c r="C2555" s="77" t="s">
        <v>29</v>
      </c>
      <c r="D2555" s="77" t="s">
        <v>29</v>
      </c>
      <c r="E2555" s="77">
        <v>2018</v>
      </c>
      <c r="F2555" s="77">
        <v>40.102554999999903</v>
      </c>
      <c r="G2555" s="77">
        <v>-105.36320790000001</v>
      </c>
      <c r="H2555" s="77">
        <v>1</v>
      </c>
      <c r="I2555" s="77" t="s">
        <v>1626</v>
      </c>
      <c r="J2555" s="77">
        <v>39.739236400000003</v>
      </c>
      <c r="K2555" s="77">
        <v>-104.9848623</v>
      </c>
      <c r="L2555" s="77">
        <v>103.404289622392</v>
      </c>
      <c r="M2555" s="77">
        <v>0</v>
      </c>
      <c r="N2555" s="77">
        <v>0</v>
      </c>
      <c r="O2555" s="77">
        <v>0</v>
      </c>
      <c r="P2555" s="87" cm="1">
        <f t="array" ref="P2555">IF($X2555="Non-local",VLOOKUP($E2555,$AI$64:$AW$68,COLUMN($AW:$AW)-COLUMN($AH:$AH),FALSE),IF($X2555="Unknown",VLOOKUP($E2555,$AI$71:$AW$75,COLUMN($AW:$AW)-COLUMN($AH:$AH),FALSE),0))</f>
        <v>0</v>
      </c>
      <c r="Q2555" s="87" cm="1">
        <f t="array" ref="Q2555">IF($X2555="Non-local",VLOOKUP($E2555,$AI$40:$AW$44,COLUMN($AW:$AW)-COLUMN($AH:$AH),FALSE),IF($X2555="Unknown",VLOOKUP($E2555,$AI$47:$AW$51,COLUMN($AW:$AW)-COLUMN($AH:$AH),FALSE),0))</f>
        <v>0</v>
      </c>
      <c r="R2555" s="87" cm="1">
        <f t="array" ref="R2555">IF($X2555="Non-local",VLOOKUP($E2555,$AI$88:$AW$92,COLUMN($AW:$AW)-COLUMN($AH:$AH),FALSE),IF($X2555="Unknown",VLOOKUP($E2555,$AI$95:$AW$99,COLUMN($AW:$AW)-COLUMN($AH:$AH),FALSE),0))</f>
        <v>0</v>
      </c>
      <c r="S2555" s="87" cm="1">
        <f t="array" ref="S2555">VLOOKUP($E2555,$AI$111:$AW$115,COLUMN($AW:$AW)-COLUMN($AH:$AH),FALSE)</f>
        <v>431.69321999999994</v>
      </c>
      <c r="T2555" s="104">
        <f t="shared" si="541"/>
        <v>0</v>
      </c>
      <c r="U2555" s="104">
        <f t="shared" si="542"/>
        <v>431.69321999999994</v>
      </c>
      <c r="V2555" s="87" cm="1">
        <f t="array" ref="V2555">VLOOKUP($E2555,$AI$118:$AW$122,COLUMN($AW:$AW)-COLUMN($AH:$AH),FALSE)</f>
        <v>0</v>
      </c>
      <c r="W2555" s="87" t="str">
        <f t="shared" si="546"/>
        <v>Domestic</v>
      </c>
      <c r="X2555" s="87" t="str">
        <f t="shared" si="547"/>
        <v>Local</v>
      </c>
      <c r="Y2555" s="104"/>
      <c r="Z2555" s="87" t="str">
        <f t="shared" si="543"/>
        <v>USA</v>
      </c>
      <c r="AA2555" s="87" t="str">
        <f t="shared" si="544"/>
        <v>USA</v>
      </c>
      <c r="AB2555" s="82" cm="1">
        <f t="array" ref="AB2555">VLOOKUP(B2555,'GDP per Capita'!$T$2:$V$4235,COLUMN('GDP per Capita'!$V:$V)-COLUMN('GDP per Capita'!$S:$S),FALSE)</f>
        <v>63809.64</v>
      </c>
      <c r="AC2555" s="82">
        <f t="shared" si="550"/>
        <v>63809.64</v>
      </c>
      <c r="AD2555" s="82">
        <f t="shared" si="551"/>
        <v>63809.64</v>
      </c>
      <c r="AE2555" s="88">
        <f t="shared" si="545"/>
        <v>6.7653291885050593E-3</v>
      </c>
    </row>
    <row r="2556" spans="1:31">
      <c r="A2556" s="77" t="s">
        <v>886</v>
      </c>
      <c r="B2556" s="77">
        <v>2555</v>
      </c>
      <c r="C2556" s="77" t="s">
        <v>29</v>
      </c>
      <c r="D2556" s="77" t="s">
        <v>29</v>
      </c>
      <c r="E2556" s="77">
        <v>2018</v>
      </c>
      <c r="F2556" s="77">
        <v>39.284749400000003</v>
      </c>
      <c r="G2556" s="77">
        <v>-76.620474639699793</v>
      </c>
      <c r="H2556" s="77">
        <v>0</v>
      </c>
      <c r="I2556" s="77" t="s">
        <v>1626</v>
      </c>
      <c r="J2556" s="77">
        <v>39.739236400000003</v>
      </c>
      <c r="K2556" s="77">
        <v>-104.9848623</v>
      </c>
      <c r="L2556" s="77">
        <v>4847.1652845491499</v>
      </c>
      <c r="M2556" s="77">
        <v>0.85606792474089199</v>
      </c>
      <c r="N2556" s="77">
        <v>0</v>
      </c>
      <c r="O2556" s="77">
        <v>581.659834145898</v>
      </c>
      <c r="P2556" s="87" cm="1">
        <f t="array" ref="P2556">IF($X2556="Non-local",VLOOKUP($E2556,$AI$64:$AW$68,COLUMN($AW:$AW)-COLUMN($AH:$AH),FALSE),IF($X2556="Unknown",VLOOKUP($E2556,$AI$71:$AW$75,COLUMN($AW:$AW)-COLUMN($AH:$AH),FALSE),0))</f>
        <v>284</v>
      </c>
      <c r="Q2556" s="87" cm="1">
        <f t="array" ref="Q2556">IF($X2556="Non-local",VLOOKUP($E2556,$AI$40:$AW$44,COLUMN($AW:$AW)-COLUMN($AH:$AH),FALSE),IF($X2556="Unknown",VLOOKUP($E2556,$AI$47:$AW$51,COLUMN($AW:$AW)-COLUMN($AH:$AH),FALSE),0))</f>
        <v>701.10299999999995</v>
      </c>
      <c r="R2556" s="87" cm="1">
        <f t="array" ref="R2556">IF($X2556="Non-local",VLOOKUP($E2556,$AI$88:$AW$92,COLUMN($AW:$AW)-COLUMN($AH:$AH),FALSE),IF($X2556="Unknown",VLOOKUP($E2556,$AI$95:$AW$99,COLUMN($AW:$AW)-COLUMN($AH:$AH),FALSE),0))</f>
        <v>0.15773661179887363</v>
      </c>
      <c r="S2556" s="87" cm="1">
        <f t="array" ref="S2556">VLOOKUP($E2556,$AI$111:$AW$115,COLUMN($AW:$AW)-COLUMN($AH:$AH),FALSE)</f>
        <v>431.69321999999994</v>
      </c>
      <c r="T2556" s="104">
        <f t="shared" si="541"/>
        <v>1.0138045365397657</v>
      </c>
      <c r="U2556" s="104">
        <f t="shared" si="542"/>
        <v>1998.456054145898</v>
      </c>
      <c r="V2556" s="87" cm="1">
        <f t="array" ref="V2556">VLOOKUP($E2556,$AI$118:$AW$122,COLUMN($AW:$AW)-COLUMN($AH:$AH),FALSE)</f>
        <v>0</v>
      </c>
      <c r="W2556" s="87" t="str">
        <f t="shared" si="546"/>
        <v>Domestic</v>
      </c>
      <c r="X2556" s="87" t="str">
        <f t="shared" si="547"/>
        <v>Non-local</v>
      </c>
      <c r="Y2556" s="104"/>
      <c r="Z2556" s="87" t="str">
        <f t="shared" si="543"/>
        <v>USA</v>
      </c>
      <c r="AA2556" s="87" t="str">
        <f t="shared" si="544"/>
        <v>USA</v>
      </c>
      <c r="AB2556" s="82" cm="1">
        <f t="array" ref="AB2556">VLOOKUP(B2556,'GDP per Capita'!$T$2:$V$4235,COLUMN('GDP per Capita'!$V:$V)-COLUMN('GDP per Capita'!$S:$S),FALSE)</f>
        <v>63809.64</v>
      </c>
      <c r="AC2556" s="82">
        <f t="shared" si="550"/>
        <v>63809.64</v>
      </c>
      <c r="AD2556" s="82">
        <f t="shared" si="551"/>
        <v>63809.64</v>
      </c>
      <c r="AE2556" s="88">
        <f t="shared" si="545"/>
        <v>3.1319030387037101E-2</v>
      </c>
    </row>
    <row r="2557" spans="1:31">
      <c r="A2557" s="77" t="s">
        <v>1305</v>
      </c>
      <c r="B2557" s="77">
        <v>2556</v>
      </c>
      <c r="C2557" s="77" t="s">
        <v>29</v>
      </c>
      <c r="D2557" s="77" t="s">
        <v>29</v>
      </c>
      <c r="E2557" s="77">
        <v>2018</v>
      </c>
      <c r="F2557" s="77">
        <v>38.9786401</v>
      </c>
      <c r="G2557" s="77">
        <v>-76.492785999999995</v>
      </c>
      <c r="H2557" s="77">
        <v>0</v>
      </c>
      <c r="I2557" s="77" t="s">
        <v>1626</v>
      </c>
      <c r="J2557" s="77">
        <v>39.739236400000003</v>
      </c>
      <c r="K2557" s="77">
        <v>-104.9848623</v>
      </c>
      <c r="L2557" s="77">
        <v>4881.4403900198204</v>
      </c>
      <c r="M2557" s="77">
        <v>0.86067727998314003</v>
      </c>
      <c r="N2557" s="77">
        <v>0</v>
      </c>
      <c r="O2557" s="77">
        <v>585.77284680237904</v>
      </c>
      <c r="P2557" s="87" cm="1">
        <f t="array" ref="P2557">IF($X2557="Non-local",VLOOKUP($E2557,$AI$64:$AW$68,COLUMN($AW:$AW)-COLUMN($AH:$AH),FALSE),IF($X2557="Unknown",VLOOKUP($E2557,$AI$71:$AW$75,COLUMN($AW:$AW)-COLUMN($AH:$AH),FALSE),0))</f>
        <v>284</v>
      </c>
      <c r="Q2557" s="87" cm="1">
        <f t="array" ref="Q2557">IF($X2557="Non-local",VLOOKUP($E2557,$AI$40:$AW$44,COLUMN($AW:$AW)-COLUMN($AH:$AH),FALSE),IF($X2557="Unknown",VLOOKUP($E2557,$AI$47:$AW$51,COLUMN($AW:$AW)-COLUMN($AH:$AH),FALSE),0))</f>
        <v>701.10299999999995</v>
      </c>
      <c r="R2557" s="87" cm="1">
        <f t="array" ref="R2557">IF($X2557="Non-local",VLOOKUP($E2557,$AI$88:$AW$92,COLUMN($AW:$AW)-COLUMN($AH:$AH),FALSE),IF($X2557="Unknown",VLOOKUP($E2557,$AI$95:$AW$99,COLUMN($AW:$AW)-COLUMN($AH:$AH),FALSE),0))</f>
        <v>0.15773661179887363</v>
      </c>
      <c r="S2557" s="87" cm="1">
        <f t="array" ref="S2557">VLOOKUP($E2557,$AI$111:$AW$115,COLUMN($AW:$AW)-COLUMN($AH:$AH),FALSE)</f>
        <v>431.69321999999994</v>
      </c>
      <c r="T2557" s="104">
        <f t="shared" si="541"/>
        <v>1.0184138917820136</v>
      </c>
      <c r="U2557" s="104">
        <f t="shared" si="542"/>
        <v>2002.5690668023788</v>
      </c>
      <c r="V2557" s="87" cm="1">
        <f t="array" ref="V2557">VLOOKUP($E2557,$AI$118:$AW$122,COLUMN($AW:$AW)-COLUMN($AH:$AH),FALSE)</f>
        <v>0</v>
      </c>
      <c r="W2557" s="87" t="str">
        <f t="shared" si="546"/>
        <v>Domestic</v>
      </c>
      <c r="X2557" s="87" t="str">
        <f t="shared" si="547"/>
        <v>Non-local</v>
      </c>
      <c r="Y2557" s="104"/>
      <c r="Z2557" s="87" t="str">
        <f t="shared" si="543"/>
        <v>USA</v>
      </c>
      <c r="AA2557" s="87" t="str">
        <f t="shared" si="544"/>
        <v>USA</v>
      </c>
      <c r="AB2557" s="82" cm="1">
        <f t="array" ref="AB2557">VLOOKUP(B2557,'GDP per Capita'!$T$2:$V$4235,COLUMN('GDP per Capita'!$V:$V)-COLUMN('GDP per Capita'!$S:$S),FALSE)</f>
        <v>63809.64</v>
      </c>
      <c r="AC2557" s="82">
        <f t="shared" si="550"/>
        <v>63809.64</v>
      </c>
      <c r="AD2557" s="82">
        <f t="shared" si="551"/>
        <v>63809.64</v>
      </c>
      <c r="AE2557" s="88">
        <f t="shared" si="545"/>
        <v>3.1383487930701046E-2</v>
      </c>
    </row>
    <row r="2558" spans="1:31">
      <c r="A2558" s="77" t="s">
        <v>1132</v>
      </c>
      <c r="B2558" s="77">
        <v>2557</v>
      </c>
      <c r="C2558" s="77" t="s">
        <v>29</v>
      </c>
      <c r="D2558" s="77" t="s">
        <v>29</v>
      </c>
      <c r="E2558" s="77">
        <v>2018</v>
      </c>
      <c r="F2558" s="77">
        <v>39.777452500000003</v>
      </c>
      <c r="G2558" s="77">
        <v>-75.192379200000005</v>
      </c>
      <c r="H2558" s="77">
        <v>0</v>
      </c>
      <c r="I2558" s="77" t="s">
        <v>1626</v>
      </c>
      <c r="J2558" s="77">
        <v>39.739236400000003</v>
      </c>
      <c r="K2558" s="77">
        <v>-104.9848623</v>
      </c>
      <c r="L2558" s="77">
        <v>5069.5778560020899</v>
      </c>
      <c r="M2558" s="77">
        <v>0.88601509180543203</v>
      </c>
      <c r="N2558" s="77">
        <v>0</v>
      </c>
      <c r="O2558" s="77">
        <v>608.349342720251</v>
      </c>
      <c r="P2558" s="87" cm="1">
        <f t="array" ref="P2558">IF($X2558="Non-local",VLOOKUP($E2558,$AI$64:$AW$68,COLUMN($AW:$AW)-COLUMN($AH:$AH),FALSE),IF($X2558="Unknown",VLOOKUP($E2558,$AI$71:$AW$75,COLUMN($AW:$AW)-COLUMN($AH:$AH),FALSE),0))</f>
        <v>284</v>
      </c>
      <c r="Q2558" s="87" cm="1">
        <f t="array" ref="Q2558">IF($X2558="Non-local",VLOOKUP($E2558,$AI$40:$AW$44,COLUMN($AW:$AW)-COLUMN($AH:$AH),FALSE),IF($X2558="Unknown",VLOOKUP($E2558,$AI$47:$AW$51,COLUMN($AW:$AW)-COLUMN($AH:$AH),FALSE),0))</f>
        <v>701.10299999999995</v>
      </c>
      <c r="R2558" s="87" cm="1">
        <f t="array" ref="R2558">IF($X2558="Non-local",VLOOKUP($E2558,$AI$88:$AW$92,COLUMN($AW:$AW)-COLUMN($AH:$AH),FALSE),IF($X2558="Unknown",VLOOKUP($E2558,$AI$95:$AW$99,COLUMN($AW:$AW)-COLUMN($AH:$AH),FALSE),0))</f>
        <v>0.15773661179887363</v>
      </c>
      <c r="S2558" s="87" cm="1">
        <f t="array" ref="S2558">VLOOKUP($E2558,$AI$111:$AW$115,COLUMN($AW:$AW)-COLUMN($AH:$AH),FALSE)</f>
        <v>431.69321999999994</v>
      </c>
      <c r="T2558" s="104">
        <f t="shared" si="541"/>
        <v>1.0437517036043056</v>
      </c>
      <c r="U2558" s="104">
        <f t="shared" si="542"/>
        <v>2025.1455627202508</v>
      </c>
      <c r="V2558" s="87" cm="1">
        <f t="array" ref="V2558">VLOOKUP($E2558,$AI$118:$AW$122,COLUMN($AW:$AW)-COLUMN($AH:$AH),FALSE)</f>
        <v>0</v>
      </c>
      <c r="W2558" s="87" t="str">
        <f t="shared" si="546"/>
        <v>Domestic</v>
      </c>
      <c r="X2558" s="87" t="str">
        <f t="shared" si="547"/>
        <v>Non-local</v>
      </c>
      <c r="Y2558" s="104"/>
      <c r="Z2558" s="87" t="str">
        <f t="shared" si="543"/>
        <v>USA</v>
      </c>
      <c r="AA2558" s="87" t="str">
        <f t="shared" si="544"/>
        <v>USA</v>
      </c>
      <c r="AB2558" s="82" cm="1">
        <f t="array" ref="AB2558">VLOOKUP(B2558,'GDP per Capita'!$T$2:$V$4235,COLUMN('GDP per Capita'!$V:$V)-COLUMN('GDP per Capita'!$S:$S),FALSE)</f>
        <v>63809.64</v>
      </c>
      <c r="AC2558" s="82">
        <f t="shared" si="550"/>
        <v>63809.64</v>
      </c>
      <c r="AD2558" s="82">
        <f t="shared" si="551"/>
        <v>63809.64</v>
      </c>
      <c r="AE2558" s="88">
        <f t="shared" si="545"/>
        <v>3.1737298043371671E-2</v>
      </c>
    </row>
    <row r="2559" spans="1:31">
      <c r="A2559" s="77" t="s">
        <v>1537</v>
      </c>
      <c r="B2559" s="77">
        <v>2558</v>
      </c>
      <c r="C2559" s="77" t="s">
        <v>29</v>
      </c>
      <c r="D2559" s="77" t="s">
        <v>29</v>
      </c>
      <c r="E2559" s="77">
        <v>2018</v>
      </c>
      <c r="F2559" s="77">
        <v>32.844017000000001</v>
      </c>
      <c r="G2559" s="77">
        <v>-97.143067099999996</v>
      </c>
      <c r="H2559" s="77">
        <v>0</v>
      </c>
      <c r="I2559" s="77" t="s">
        <v>1626</v>
      </c>
      <c r="J2559" s="77">
        <v>39.739236400000003</v>
      </c>
      <c r="K2559" s="77">
        <v>-104.9848623</v>
      </c>
      <c r="L2559" s="77">
        <v>2078.4363982065502</v>
      </c>
      <c r="M2559" s="77">
        <v>0.43607836830407798</v>
      </c>
      <c r="N2559" s="77">
        <v>0</v>
      </c>
      <c r="O2559" s="77">
        <v>399.05978845565897</v>
      </c>
      <c r="P2559" s="87" cm="1">
        <f t="array" ref="P2559">IF($X2559="Non-local",VLOOKUP($E2559,$AI$64:$AW$68,COLUMN($AW:$AW)-COLUMN($AH:$AH),FALSE),IF($X2559="Unknown",VLOOKUP($E2559,$AI$71:$AW$75,COLUMN($AW:$AW)-COLUMN($AH:$AH),FALSE),0))</f>
        <v>284</v>
      </c>
      <c r="Q2559" s="87" cm="1">
        <f t="array" ref="Q2559">IF($X2559="Non-local",VLOOKUP($E2559,$AI$40:$AW$44,COLUMN($AW:$AW)-COLUMN($AH:$AH),FALSE),IF($X2559="Unknown",VLOOKUP($E2559,$AI$47:$AW$51,COLUMN($AW:$AW)-COLUMN($AH:$AH),FALSE),0))</f>
        <v>701.10299999999995</v>
      </c>
      <c r="R2559" s="87" cm="1">
        <f t="array" ref="R2559">IF($X2559="Non-local",VLOOKUP($E2559,$AI$88:$AW$92,COLUMN($AW:$AW)-COLUMN($AH:$AH),FALSE),IF($X2559="Unknown",VLOOKUP($E2559,$AI$95:$AW$99,COLUMN($AW:$AW)-COLUMN($AH:$AH),FALSE),0))</f>
        <v>0.15773661179887363</v>
      </c>
      <c r="S2559" s="87" cm="1">
        <f t="array" ref="S2559">VLOOKUP($E2559,$AI$111:$AW$115,COLUMN($AW:$AW)-COLUMN($AH:$AH),FALSE)</f>
        <v>431.69321999999994</v>
      </c>
      <c r="T2559" s="104">
        <f t="shared" si="541"/>
        <v>0.59381498010295164</v>
      </c>
      <c r="U2559" s="104">
        <f t="shared" si="542"/>
        <v>1815.8560084556586</v>
      </c>
      <c r="V2559" s="87" cm="1">
        <f t="array" ref="V2559">VLOOKUP($E2559,$AI$118:$AW$122,COLUMN($AW:$AW)-COLUMN($AH:$AH),FALSE)</f>
        <v>0</v>
      </c>
      <c r="W2559" s="87" t="str">
        <f t="shared" si="546"/>
        <v>Domestic</v>
      </c>
      <c r="X2559" s="87" t="str">
        <f t="shared" si="547"/>
        <v>Non-local</v>
      </c>
      <c r="Y2559" s="104"/>
      <c r="Z2559" s="87" t="str">
        <f t="shared" si="543"/>
        <v>USA</v>
      </c>
      <c r="AA2559" s="87" t="str">
        <f t="shared" si="544"/>
        <v>USA</v>
      </c>
      <c r="AB2559" s="82" cm="1">
        <f t="array" ref="AB2559">VLOOKUP(B2559,'GDP per Capita'!$T$2:$V$4235,COLUMN('GDP per Capita'!$V:$V)-COLUMN('GDP per Capita'!$S:$S),FALSE)</f>
        <v>63809.64</v>
      </c>
      <c r="AC2559" s="82">
        <f t="shared" si="550"/>
        <v>63809.64</v>
      </c>
      <c r="AD2559" s="82">
        <f t="shared" si="551"/>
        <v>63809.64</v>
      </c>
      <c r="AE2559" s="88">
        <f t="shared" si="545"/>
        <v>2.8457393090693797E-2</v>
      </c>
    </row>
    <row r="2560" spans="1:31">
      <c r="A2560" s="77" t="s">
        <v>882</v>
      </c>
      <c r="B2560" s="77">
        <v>2559</v>
      </c>
      <c r="C2560" s="77" t="s">
        <v>29</v>
      </c>
      <c r="D2560" s="77" t="s">
        <v>29</v>
      </c>
      <c r="E2560" s="77">
        <v>2018</v>
      </c>
      <c r="F2560" s="77">
        <v>39.004607</v>
      </c>
      <c r="G2560" s="77">
        <v>-76.875683800000004</v>
      </c>
      <c r="H2560" s="77">
        <v>0</v>
      </c>
      <c r="I2560" s="77" t="s">
        <v>1626</v>
      </c>
      <c r="J2560" s="77">
        <v>39.739236400000003</v>
      </c>
      <c r="K2560" s="77">
        <v>-104.9848623</v>
      </c>
      <c r="L2560" s="77">
        <v>4815.3708899909698</v>
      </c>
      <c r="M2560" s="77">
        <v>0.85179402930986003</v>
      </c>
      <c r="N2560" s="77">
        <v>0</v>
      </c>
      <c r="O2560" s="77">
        <v>577.844506798917</v>
      </c>
      <c r="P2560" s="87" cm="1">
        <f t="array" ref="P2560">IF($X2560="Non-local",VLOOKUP($E2560,$AI$64:$AW$68,COLUMN($AW:$AW)-COLUMN($AH:$AH),FALSE),IF($X2560="Unknown",VLOOKUP($E2560,$AI$71:$AW$75,COLUMN($AW:$AW)-COLUMN($AH:$AH),FALSE),0))</f>
        <v>284</v>
      </c>
      <c r="Q2560" s="87" cm="1">
        <f t="array" ref="Q2560">IF($X2560="Non-local",VLOOKUP($E2560,$AI$40:$AW$44,COLUMN($AW:$AW)-COLUMN($AH:$AH),FALSE),IF($X2560="Unknown",VLOOKUP($E2560,$AI$47:$AW$51,COLUMN($AW:$AW)-COLUMN($AH:$AH),FALSE),0))</f>
        <v>701.10299999999995</v>
      </c>
      <c r="R2560" s="87" cm="1">
        <f t="array" ref="R2560">IF($X2560="Non-local",VLOOKUP($E2560,$AI$88:$AW$92,COLUMN($AW:$AW)-COLUMN($AH:$AH),FALSE),IF($X2560="Unknown",VLOOKUP($E2560,$AI$95:$AW$99,COLUMN($AW:$AW)-COLUMN($AH:$AH),FALSE),0))</f>
        <v>0.15773661179887363</v>
      </c>
      <c r="S2560" s="87" cm="1">
        <f t="array" ref="S2560">VLOOKUP($E2560,$AI$111:$AW$115,COLUMN($AW:$AW)-COLUMN($AH:$AH),FALSE)</f>
        <v>431.69321999999994</v>
      </c>
      <c r="T2560" s="104">
        <f t="shared" si="541"/>
        <v>1.0095306411087337</v>
      </c>
      <c r="U2560" s="104">
        <f t="shared" si="542"/>
        <v>1994.6407267989168</v>
      </c>
      <c r="V2560" s="87" cm="1">
        <f t="array" ref="V2560">VLOOKUP($E2560,$AI$118:$AW$122,COLUMN($AW:$AW)-COLUMN($AH:$AH),FALSE)</f>
        <v>0</v>
      </c>
      <c r="W2560" s="87" t="str">
        <f t="shared" si="546"/>
        <v>Domestic</v>
      </c>
      <c r="X2560" s="87" t="str">
        <f t="shared" si="547"/>
        <v>Non-local</v>
      </c>
      <c r="Y2560" s="104"/>
      <c r="Z2560" s="87" t="str">
        <f t="shared" si="543"/>
        <v>USA</v>
      </c>
      <c r="AA2560" s="87" t="str">
        <f t="shared" si="544"/>
        <v>USA</v>
      </c>
      <c r="AB2560" s="82" cm="1">
        <f t="array" ref="AB2560">VLOOKUP(B2560,'GDP per Capita'!$T$2:$V$4235,COLUMN('GDP per Capita'!$V:$V)-COLUMN('GDP per Capita'!$S:$S),FALSE)</f>
        <v>63809.64</v>
      </c>
      <c r="AC2560" s="82">
        <f t="shared" si="550"/>
        <v>63809.64</v>
      </c>
      <c r="AD2560" s="82">
        <f t="shared" si="551"/>
        <v>63809.64</v>
      </c>
      <c r="AE2560" s="88">
        <f t="shared" si="545"/>
        <v>3.1259238052415227E-2</v>
      </c>
    </row>
    <row r="2561" spans="1:31">
      <c r="A2561" s="77" t="s">
        <v>1120</v>
      </c>
      <c r="B2561" s="77">
        <v>2560</v>
      </c>
      <c r="C2561" s="77" t="s">
        <v>29</v>
      </c>
      <c r="D2561" s="77" t="s">
        <v>29</v>
      </c>
      <c r="E2561" s="77">
        <v>2018</v>
      </c>
      <c r="F2561" s="77">
        <v>45.679429299999903</v>
      </c>
      <c r="G2561" s="77">
        <v>-111.0440474</v>
      </c>
      <c r="H2561" s="77">
        <v>0</v>
      </c>
      <c r="I2561" s="77" t="s">
        <v>1626</v>
      </c>
      <c r="J2561" s="77">
        <v>39.739236400000003</v>
      </c>
      <c r="K2561" s="77">
        <v>-104.9848623</v>
      </c>
      <c r="L2561" s="77">
        <v>1649.84885774803</v>
      </c>
      <c r="M2561" s="77">
        <v>0.37948562279437897</v>
      </c>
      <c r="N2561" s="77">
        <v>0</v>
      </c>
      <c r="O2561" s="77">
        <v>316.770980687622</v>
      </c>
      <c r="P2561" s="87" cm="1">
        <f t="array" ref="P2561">IF($X2561="Non-local",VLOOKUP($E2561,$AI$64:$AW$68,COLUMN($AW:$AW)-COLUMN($AH:$AH),FALSE),IF($X2561="Unknown",VLOOKUP($E2561,$AI$71:$AW$75,COLUMN($AW:$AW)-COLUMN($AH:$AH),FALSE),0))</f>
        <v>284</v>
      </c>
      <c r="Q2561" s="87" cm="1">
        <f t="array" ref="Q2561">IF($X2561="Non-local",VLOOKUP($E2561,$AI$40:$AW$44,COLUMN($AW:$AW)-COLUMN($AH:$AH),FALSE),IF($X2561="Unknown",VLOOKUP($E2561,$AI$47:$AW$51,COLUMN($AW:$AW)-COLUMN($AH:$AH),FALSE),0))</f>
        <v>701.10299999999995</v>
      </c>
      <c r="R2561" s="87" cm="1">
        <f t="array" ref="R2561">IF($X2561="Non-local",VLOOKUP($E2561,$AI$88:$AW$92,COLUMN($AW:$AW)-COLUMN($AH:$AH),FALSE),IF($X2561="Unknown",VLOOKUP($E2561,$AI$95:$AW$99,COLUMN($AW:$AW)-COLUMN($AH:$AH),FALSE),0))</f>
        <v>0.15773661179887363</v>
      </c>
      <c r="S2561" s="87" cm="1">
        <f t="array" ref="S2561">VLOOKUP($E2561,$AI$111:$AW$115,COLUMN($AW:$AW)-COLUMN($AH:$AH),FALSE)</f>
        <v>431.69321999999994</v>
      </c>
      <c r="T2561" s="104">
        <f t="shared" si="541"/>
        <v>0.53722223459325258</v>
      </c>
      <c r="U2561" s="104">
        <f t="shared" si="542"/>
        <v>1733.5672006876218</v>
      </c>
      <c r="V2561" s="87" cm="1">
        <f t="array" ref="V2561">VLOOKUP($E2561,$AI$118:$AW$122,COLUMN($AW:$AW)-COLUMN($AH:$AH),FALSE)</f>
        <v>0</v>
      </c>
      <c r="W2561" s="87" t="str">
        <f t="shared" si="546"/>
        <v>Domestic</v>
      </c>
      <c r="X2561" s="87" t="str">
        <f t="shared" si="547"/>
        <v>Non-local</v>
      </c>
      <c r="Y2561" s="104"/>
      <c r="Z2561" s="87" t="str">
        <f t="shared" si="543"/>
        <v>USA</v>
      </c>
      <c r="AA2561" s="87" t="str">
        <f t="shared" si="544"/>
        <v>USA</v>
      </c>
      <c r="AB2561" s="82" cm="1">
        <f t="array" ref="AB2561">VLOOKUP(B2561,'GDP per Capita'!$T$2:$V$4235,COLUMN('GDP per Capita'!$V:$V)-COLUMN('GDP per Capita'!$S:$S),FALSE)</f>
        <v>63809.64</v>
      </c>
      <c r="AC2561" s="82">
        <f t="shared" si="550"/>
        <v>63809.64</v>
      </c>
      <c r="AD2561" s="82">
        <f t="shared" si="551"/>
        <v>63809.64</v>
      </c>
      <c r="AE2561" s="88">
        <f t="shared" si="545"/>
        <v>2.7167794720164881E-2</v>
      </c>
    </row>
    <row r="2562" spans="1:31">
      <c r="A2562" s="77" t="s">
        <v>1225</v>
      </c>
      <c r="B2562" s="77">
        <v>2561</v>
      </c>
      <c r="C2562" s="77" t="s">
        <v>586</v>
      </c>
      <c r="D2562" s="77" t="s">
        <v>31</v>
      </c>
      <c r="E2562" s="77">
        <v>2018</v>
      </c>
      <c r="F2562" s="77">
        <v>55.750446099999998</v>
      </c>
      <c r="G2562" s="77">
        <v>37.617494299999997</v>
      </c>
      <c r="H2562" s="77">
        <v>0</v>
      </c>
      <c r="I2562" s="77" t="s">
        <v>1626</v>
      </c>
      <c r="J2562" s="77">
        <v>39.739236400000003</v>
      </c>
      <c r="K2562" s="77">
        <v>-104.9848623</v>
      </c>
      <c r="L2562" s="77">
        <v>17649.020038588798</v>
      </c>
      <c r="M2562" s="77">
        <v>2.7216989234949098</v>
      </c>
      <c r="N2562" s="77">
        <v>0</v>
      </c>
      <c r="O2562" s="77">
        <v>1853.14710405182</v>
      </c>
      <c r="P2562" s="87" cm="1">
        <f t="array" ref="P2562">IF($X2562="Non-local",VLOOKUP($E2562,$AI$64:$AW$68,COLUMN($AW:$AW)-COLUMN($AH:$AH),FALSE),IF($X2562="Unknown",VLOOKUP($E2562,$AI$71:$AW$75,COLUMN($AW:$AW)-COLUMN($AH:$AH),FALSE),0))</f>
        <v>284</v>
      </c>
      <c r="Q2562" s="87" cm="1">
        <f t="array" ref="Q2562">IF($X2562="Non-local",VLOOKUP($E2562,$AI$40:$AW$44,COLUMN($AW:$AW)-COLUMN($AH:$AH),FALSE),IF($X2562="Unknown",VLOOKUP($E2562,$AI$47:$AW$51,COLUMN($AW:$AW)-COLUMN($AH:$AH),FALSE),0))</f>
        <v>701.10299999999995</v>
      </c>
      <c r="R2562" s="87" cm="1">
        <f t="array" ref="R2562">IF($X2562="Non-local",VLOOKUP($E2562,$AI$88:$AW$92,COLUMN($AW:$AW)-COLUMN($AH:$AH),FALSE),IF($X2562="Unknown",VLOOKUP($E2562,$AI$95:$AW$99,COLUMN($AW:$AW)-COLUMN($AH:$AH),FALSE),0))</f>
        <v>0.15773661179887363</v>
      </c>
      <c r="S2562" s="87" cm="1">
        <f t="array" ref="S2562">VLOOKUP($E2562,$AI$111:$AW$115,COLUMN($AW:$AW)-COLUMN($AH:$AH),FALSE)</f>
        <v>431.69321999999994</v>
      </c>
      <c r="T2562" s="104">
        <f t="shared" ref="T2562:T2625" si="552">SUM(M2562,R2562)</f>
        <v>2.8794355352937835</v>
      </c>
      <c r="U2562" s="104">
        <f t="shared" ref="U2562:U2625" si="553">SUM(O2562,P2562,Q2562,S2562)</f>
        <v>3269.9433240518201</v>
      </c>
      <c r="V2562" s="87" cm="1">
        <f t="array" ref="V2562">VLOOKUP($E2562,$AI$118:$AW$122,COLUMN($AW:$AW)-COLUMN($AH:$AH),FALSE)</f>
        <v>0</v>
      </c>
      <c r="W2562" s="87" t="str">
        <f t="shared" si="546"/>
        <v>International</v>
      </c>
      <c r="X2562" s="87" t="str">
        <f t="shared" si="547"/>
        <v>Non-local</v>
      </c>
      <c r="Y2562" s="104"/>
      <c r="Z2562" s="87" t="str">
        <f t="shared" ref="Z2562:Z2625" si="554">C2562</f>
        <v>Russia</v>
      </c>
      <c r="AA2562" s="87" t="str">
        <f t="shared" ref="AA2562:AA2625" si="555">D2562</f>
        <v>Europe</v>
      </c>
      <c r="AB2562" s="82" cm="1">
        <f t="array" ref="AB2562">VLOOKUP(B2562,'GDP per Capita'!$T$2:$V$4235,COLUMN('GDP per Capita'!$V:$V)-COLUMN('GDP per Capita'!$S:$S),FALSE)</f>
        <v>11082.17</v>
      </c>
      <c r="AC2562" s="82">
        <f t="shared" si="550"/>
        <v>11082.17</v>
      </c>
      <c r="AD2562" s="82">
        <f t="shared" si="551"/>
        <v>11082.17</v>
      </c>
      <c r="AE2562" s="88">
        <f t="shared" ref="AE2562:AE2625" si="556">U2562/AD2562</f>
        <v>0.295063450935315</v>
      </c>
    </row>
    <row r="2563" spans="1:31">
      <c r="A2563" s="77" t="s">
        <v>1687</v>
      </c>
      <c r="B2563" s="77">
        <v>2562</v>
      </c>
      <c r="C2563" s="77" t="s">
        <v>29</v>
      </c>
      <c r="D2563" s="77" t="s">
        <v>29</v>
      </c>
      <c r="E2563" s="77">
        <v>2018</v>
      </c>
      <c r="F2563" s="77">
        <v>34.448049499999897</v>
      </c>
      <c r="G2563" s="77">
        <v>-119.242888999999</v>
      </c>
      <c r="H2563" s="77">
        <v>0</v>
      </c>
      <c r="I2563" s="77" t="s">
        <v>1626</v>
      </c>
      <c r="J2563" s="77">
        <v>39.739236400000003</v>
      </c>
      <c r="K2563" s="77">
        <v>-104.9848623</v>
      </c>
      <c r="L2563" s="77">
        <v>2785.1803979378201</v>
      </c>
      <c r="M2563" s="77">
        <v>0.52940022099841499</v>
      </c>
      <c r="N2563" s="77">
        <v>0</v>
      </c>
      <c r="O2563" s="77">
        <v>534.75463640406099</v>
      </c>
      <c r="P2563" s="87" cm="1">
        <f t="array" ref="P2563">IF($X2563="Non-local",VLOOKUP($E2563,$AI$64:$AW$68,COLUMN($AW:$AW)-COLUMN($AH:$AH),FALSE),IF($X2563="Unknown",VLOOKUP($E2563,$AI$71:$AW$75,COLUMN($AW:$AW)-COLUMN($AH:$AH),FALSE),0))</f>
        <v>284</v>
      </c>
      <c r="Q2563" s="87" cm="1">
        <f t="array" ref="Q2563">IF($X2563="Non-local",VLOOKUP($E2563,$AI$40:$AW$44,COLUMN($AW:$AW)-COLUMN($AH:$AH),FALSE),IF($X2563="Unknown",VLOOKUP($E2563,$AI$47:$AW$51,COLUMN($AW:$AW)-COLUMN($AH:$AH),FALSE),0))</f>
        <v>701.10299999999995</v>
      </c>
      <c r="R2563" s="87" cm="1">
        <f t="array" ref="R2563">IF($X2563="Non-local",VLOOKUP($E2563,$AI$88:$AW$92,COLUMN($AW:$AW)-COLUMN($AH:$AH),FALSE),IF($X2563="Unknown",VLOOKUP($E2563,$AI$95:$AW$99,COLUMN($AW:$AW)-COLUMN($AH:$AH),FALSE),0))</f>
        <v>0.15773661179887363</v>
      </c>
      <c r="S2563" s="87" cm="1">
        <f t="array" ref="S2563">VLOOKUP($E2563,$AI$111:$AW$115,COLUMN($AW:$AW)-COLUMN($AH:$AH),FALSE)</f>
        <v>431.69321999999994</v>
      </c>
      <c r="T2563" s="104">
        <f t="shared" si="552"/>
        <v>0.68713683279728865</v>
      </c>
      <c r="U2563" s="104">
        <f t="shared" si="553"/>
        <v>1951.5508564040608</v>
      </c>
      <c r="V2563" s="87" cm="1">
        <f t="array" ref="V2563">VLOOKUP($E2563,$AI$118:$AW$122,COLUMN($AW:$AW)-COLUMN($AH:$AH),FALSE)</f>
        <v>0</v>
      </c>
      <c r="W2563" s="87" t="str">
        <f t="shared" ref="W2563:W2626" si="557">IF(Z2563&lt;&gt;"USA",IF(Z2563&lt;&gt;"Unknown","International","Unknown"),"Domestic")</f>
        <v>Domestic</v>
      </c>
      <c r="X2563" s="87" t="str">
        <f t="shared" ref="X2563:X2626" si="558">IF(A2563="Unknown","Unknown",IF(H2563=1,"Local","Non-local"))</f>
        <v>Non-local</v>
      </c>
      <c r="Y2563" s="104"/>
      <c r="Z2563" s="87" t="str">
        <f t="shared" si="554"/>
        <v>USA</v>
      </c>
      <c r="AA2563" s="87" t="str">
        <f t="shared" si="555"/>
        <v>USA</v>
      </c>
      <c r="AB2563" s="82" cm="1">
        <f t="array" ref="AB2563">VLOOKUP(B2563,'GDP per Capita'!$T$2:$V$4235,COLUMN('GDP per Capita'!$V:$V)-COLUMN('GDP per Capita'!$S:$S),FALSE)</f>
        <v>63809.64</v>
      </c>
      <c r="AC2563" s="82">
        <f t="shared" si="550"/>
        <v>63809.64</v>
      </c>
      <c r="AD2563" s="82">
        <f t="shared" si="551"/>
        <v>63809.64</v>
      </c>
      <c r="AE2563" s="88">
        <f t="shared" si="556"/>
        <v>3.0583950268393001E-2</v>
      </c>
    </row>
    <row r="2564" spans="1:31">
      <c r="A2564" s="77" t="s">
        <v>998</v>
      </c>
      <c r="B2564" s="77">
        <v>2563</v>
      </c>
      <c r="C2564" s="77" t="s">
        <v>29</v>
      </c>
      <c r="D2564" s="77" t="s">
        <v>29</v>
      </c>
      <c r="E2564" s="77">
        <v>2018</v>
      </c>
      <c r="F2564" s="77">
        <v>37.368830099999997</v>
      </c>
      <c r="G2564" s="77">
        <v>-122.03634959999999</v>
      </c>
      <c r="H2564" s="77">
        <v>0</v>
      </c>
      <c r="I2564" s="77" t="s">
        <v>1626</v>
      </c>
      <c r="J2564" s="77">
        <v>39.739236400000003</v>
      </c>
      <c r="K2564" s="77">
        <v>-104.9848623</v>
      </c>
      <c r="L2564" s="77">
        <v>3007.1652174444498</v>
      </c>
      <c r="M2564" s="77">
        <v>0.56406570135530298</v>
      </c>
      <c r="N2564" s="77">
        <v>0</v>
      </c>
      <c r="O2564" s="77">
        <v>577.37572174933405</v>
      </c>
      <c r="P2564" s="87" cm="1">
        <f t="array" ref="P2564">IF($X2564="Non-local",VLOOKUP($E2564,$AI$64:$AW$68,COLUMN($AW:$AW)-COLUMN($AH:$AH),FALSE),IF($X2564="Unknown",VLOOKUP($E2564,$AI$71:$AW$75,COLUMN($AW:$AW)-COLUMN($AH:$AH),FALSE),0))</f>
        <v>284</v>
      </c>
      <c r="Q2564" s="87" cm="1">
        <f t="array" ref="Q2564">IF($X2564="Non-local",VLOOKUP($E2564,$AI$40:$AW$44,COLUMN($AW:$AW)-COLUMN($AH:$AH),FALSE),IF($X2564="Unknown",VLOOKUP($E2564,$AI$47:$AW$51,COLUMN($AW:$AW)-COLUMN($AH:$AH),FALSE),0))</f>
        <v>701.10299999999995</v>
      </c>
      <c r="R2564" s="87" cm="1">
        <f t="array" ref="R2564">IF($X2564="Non-local",VLOOKUP($E2564,$AI$88:$AW$92,COLUMN($AW:$AW)-COLUMN($AH:$AH),FALSE),IF($X2564="Unknown",VLOOKUP($E2564,$AI$95:$AW$99,COLUMN($AW:$AW)-COLUMN($AH:$AH),FALSE),0))</f>
        <v>0.15773661179887363</v>
      </c>
      <c r="S2564" s="87" cm="1">
        <f t="array" ref="S2564">VLOOKUP($E2564,$AI$111:$AW$115,COLUMN($AW:$AW)-COLUMN($AH:$AH),FALSE)</f>
        <v>431.69321999999994</v>
      </c>
      <c r="T2564" s="104">
        <f t="shared" si="552"/>
        <v>0.72180231315417664</v>
      </c>
      <c r="U2564" s="104">
        <f t="shared" si="553"/>
        <v>1994.1719417493339</v>
      </c>
      <c r="V2564" s="87" cm="1">
        <f t="array" ref="V2564">VLOOKUP($E2564,$AI$118:$AW$122,COLUMN($AW:$AW)-COLUMN($AH:$AH),FALSE)</f>
        <v>0</v>
      </c>
      <c r="W2564" s="87" t="str">
        <f t="shared" si="557"/>
        <v>Domestic</v>
      </c>
      <c r="X2564" s="87" t="str">
        <f t="shared" si="558"/>
        <v>Non-local</v>
      </c>
      <c r="Y2564" s="104"/>
      <c r="Z2564" s="87" t="str">
        <f t="shared" si="554"/>
        <v>USA</v>
      </c>
      <c r="AA2564" s="87" t="str">
        <f t="shared" si="555"/>
        <v>USA</v>
      </c>
      <c r="AB2564" s="82" cm="1">
        <f t="array" ref="AB2564">VLOOKUP(B2564,'GDP per Capita'!$T$2:$V$4235,COLUMN('GDP per Capita'!$V:$V)-COLUMN('GDP per Capita'!$S:$S),FALSE)</f>
        <v>63809.64</v>
      </c>
      <c r="AC2564" s="82">
        <f t="shared" si="550"/>
        <v>63809.64</v>
      </c>
      <c r="AD2564" s="82">
        <f t="shared" si="551"/>
        <v>63809.64</v>
      </c>
      <c r="AE2564" s="88">
        <f t="shared" si="556"/>
        <v>3.1251891434418588E-2</v>
      </c>
    </row>
    <row r="2565" spans="1:31">
      <c r="A2565" s="77" t="s">
        <v>886</v>
      </c>
      <c r="B2565" s="77">
        <v>2564</v>
      </c>
      <c r="C2565" s="77" t="s">
        <v>29</v>
      </c>
      <c r="D2565" s="77" t="s">
        <v>29</v>
      </c>
      <c r="E2565" s="77">
        <v>2018</v>
      </c>
      <c r="F2565" s="77">
        <v>39.284749400000003</v>
      </c>
      <c r="G2565" s="77">
        <v>-76.620474639699793</v>
      </c>
      <c r="H2565" s="77">
        <v>0</v>
      </c>
      <c r="I2565" s="77" t="s">
        <v>1626</v>
      </c>
      <c r="J2565" s="77">
        <v>39.739236400000003</v>
      </c>
      <c r="K2565" s="77">
        <v>-104.9848623</v>
      </c>
      <c r="L2565" s="77">
        <v>4847.1652845491499</v>
      </c>
      <c r="M2565" s="77">
        <v>0.85606792474089199</v>
      </c>
      <c r="N2565" s="77">
        <v>0</v>
      </c>
      <c r="O2565" s="77">
        <v>581.659834145898</v>
      </c>
      <c r="P2565" s="87" cm="1">
        <f t="array" ref="P2565">IF($X2565="Non-local",VLOOKUP($E2565,$AI$64:$AW$68,COLUMN($AW:$AW)-COLUMN($AH:$AH),FALSE),IF($X2565="Unknown",VLOOKUP($E2565,$AI$71:$AW$75,COLUMN($AW:$AW)-COLUMN($AH:$AH),FALSE),0))</f>
        <v>284</v>
      </c>
      <c r="Q2565" s="87" cm="1">
        <f t="array" ref="Q2565">IF($X2565="Non-local",VLOOKUP($E2565,$AI$40:$AW$44,COLUMN($AW:$AW)-COLUMN($AH:$AH),FALSE),IF($X2565="Unknown",VLOOKUP($E2565,$AI$47:$AW$51,COLUMN($AW:$AW)-COLUMN($AH:$AH),FALSE),0))</f>
        <v>701.10299999999995</v>
      </c>
      <c r="R2565" s="87" cm="1">
        <f t="array" ref="R2565">IF($X2565="Non-local",VLOOKUP($E2565,$AI$88:$AW$92,COLUMN($AW:$AW)-COLUMN($AH:$AH),FALSE),IF($X2565="Unknown",VLOOKUP($E2565,$AI$95:$AW$99,COLUMN($AW:$AW)-COLUMN($AH:$AH),FALSE),0))</f>
        <v>0.15773661179887363</v>
      </c>
      <c r="S2565" s="87" cm="1">
        <f t="array" ref="S2565">VLOOKUP($E2565,$AI$111:$AW$115,COLUMN($AW:$AW)-COLUMN($AH:$AH),FALSE)</f>
        <v>431.69321999999994</v>
      </c>
      <c r="T2565" s="104">
        <f t="shared" si="552"/>
        <v>1.0138045365397657</v>
      </c>
      <c r="U2565" s="104">
        <f t="shared" si="553"/>
        <v>1998.456054145898</v>
      </c>
      <c r="V2565" s="87" cm="1">
        <f t="array" ref="V2565">VLOOKUP($E2565,$AI$118:$AW$122,COLUMN($AW:$AW)-COLUMN($AH:$AH),FALSE)</f>
        <v>0</v>
      </c>
      <c r="W2565" s="87" t="str">
        <f t="shared" si="557"/>
        <v>Domestic</v>
      </c>
      <c r="X2565" s="87" t="str">
        <f t="shared" si="558"/>
        <v>Non-local</v>
      </c>
      <c r="Y2565" s="104"/>
      <c r="Z2565" s="87" t="str">
        <f t="shared" si="554"/>
        <v>USA</v>
      </c>
      <c r="AA2565" s="87" t="str">
        <f t="shared" si="555"/>
        <v>USA</v>
      </c>
      <c r="AB2565" s="82" cm="1">
        <f t="array" ref="AB2565">VLOOKUP(B2565,'GDP per Capita'!$T$2:$V$4235,COLUMN('GDP per Capita'!$V:$V)-COLUMN('GDP per Capita'!$S:$S),FALSE)</f>
        <v>63809.64</v>
      </c>
      <c r="AC2565" s="82">
        <f t="shared" si="550"/>
        <v>63809.64</v>
      </c>
      <c r="AD2565" s="82">
        <f t="shared" si="551"/>
        <v>63809.64</v>
      </c>
      <c r="AE2565" s="88">
        <f t="shared" si="556"/>
        <v>3.1319030387037101E-2</v>
      </c>
    </row>
    <row r="2566" spans="1:31">
      <c r="A2566" s="77" t="s">
        <v>953</v>
      </c>
      <c r="B2566" s="77">
        <v>2565</v>
      </c>
      <c r="C2566" s="77" t="s">
        <v>29</v>
      </c>
      <c r="D2566" s="77" t="s">
        <v>29</v>
      </c>
      <c r="E2566" s="77">
        <v>2018</v>
      </c>
      <c r="F2566" s="77">
        <v>39.100104999999999</v>
      </c>
      <c r="G2566" s="77">
        <v>-94.578141599999995</v>
      </c>
      <c r="H2566" s="77">
        <v>0</v>
      </c>
      <c r="I2566" s="77" t="s">
        <v>1626</v>
      </c>
      <c r="J2566" s="77">
        <v>39.739236400000003</v>
      </c>
      <c r="K2566" s="77">
        <v>-104.9848623</v>
      </c>
      <c r="L2566" s="77">
        <v>1792.49678557838</v>
      </c>
      <c r="M2566" s="77">
        <v>0.39832153638288798</v>
      </c>
      <c r="N2566" s="77">
        <v>0</v>
      </c>
      <c r="O2566" s="77">
        <v>344.15938283104902</v>
      </c>
      <c r="P2566" s="87" cm="1">
        <f t="array" ref="P2566">IF($X2566="Non-local",VLOOKUP($E2566,$AI$64:$AW$68,COLUMN($AW:$AW)-COLUMN($AH:$AH),FALSE),IF($X2566="Unknown",VLOOKUP($E2566,$AI$71:$AW$75,COLUMN($AW:$AW)-COLUMN($AH:$AH),FALSE),0))</f>
        <v>284</v>
      </c>
      <c r="Q2566" s="87" cm="1">
        <f t="array" ref="Q2566">IF($X2566="Non-local",VLOOKUP($E2566,$AI$40:$AW$44,COLUMN($AW:$AW)-COLUMN($AH:$AH),FALSE),IF($X2566="Unknown",VLOOKUP($E2566,$AI$47:$AW$51,COLUMN($AW:$AW)-COLUMN($AH:$AH),FALSE),0))</f>
        <v>701.10299999999995</v>
      </c>
      <c r="R2566" s="87" cm="1">
        <f t="array" ref="R2566">IF($X2566="Non-local",VLOOKUP($E2566,$AI$88:$AW$92,COLUMN($AW:$AW)-COLUMN($AH:$AH),FALSE),IF($X2566="Unknown",VLOOKUP($E2566,$AI$95:$AW$99,COLUMN($AW:$AW)-COLUMN($AH:$AH),FALSE),0))</f>
        <v>0.15773661179887363</v>
      </c>
      <c r="S2566" s="87" cm="1">
        <f t="array" ref="S2566">VLOOKUP($E2566,$AI$111:$AW$115,COLUMN($AW:$AW)-COLUMN($AH:$AH),FALSE)</f>
        <v>431.69321999999994</v>
      </c>
      <c r="T2566" s="104">
        <f t="shared" si="552"/>
        <v>0.55605814818176158</v>
      </c>
      <c r="U2566" s="104">
        <f t="shared" si="553"/>
        <v>1760.9556028310487</v>
      </c>
      <c r="V2566" s="87" cm="1">
        <f t="array" ref="V2566">VLOOKUP($E2566,$AI$118:$AW$122,COLUMN($AW:$AW)-COLUMN($AH:$AH),FALSE)</f>
        <v>0</v>
      </c>
      <c r="W2566" s="87" t="str">
        <f t="shared" si="557"/>
        <v>Domestic</v>
      </c>
      <c r="X2566" s="87" t="str">
        <f t="shared" si="558"/>
        <v>Non-local</v>
      </c>
      <c r="Y2566" s="104"/>
      <c r="Z2566" s="87" t="str">
        <f t="shared" si="554"/>
        <v>USA</v>
      </c>
      <c r="AA2566" s="87" t="str">
        <f t="shared" si="555"/>
        <v>USA</v>
      </c>
      <c r="AB2566" s="82" cm="1">
        <f t="array" ref="AB2566">VLOOKUP(B2566,'GDP per Capita'!$T$2:$V$4235,COLUMN('GDP per Capita'!$V:$V)-COLUMN('GDP per Capita'!$S:$S),FALSE)</f>
        <v>63809.64</v>
      </c>
      <c r="AC2566" s="82">
        <f t="shared" si="550"/>
        <v>63809.64</v>
      </c>
      <c r="AD2566" s="82">
        <f t="shared" si="551"/>
        <v>63809.64</v>
      </c>
      <c r="AE2566" s="88">
        <f t="shared" si="556"/>
        <v>2.7597015166220162E-2</v>
      </c>
    </row>
    <row r="2567" spans="1:31">
      <c r="A2567" s="77" t="s">
        <v>1688</v>
      </c>
      <c r="B2567" s="77">
        <v>2566</v>
      </c>
      <c r="C2567" s="77" t="s">
        <v>29</v>
      </c>
      <c r="D2567" s="77" t="s">
        <v>29</v>
      </c>
      <c r="E2567" s="77">
        <v>2018</v>
      </c>
      <c r="F2567" s="77">
        <v>41.3170249</v>
      </c>
      <c r="G2567" s="77">
        <v>-76.022423500000002</v>
      </c>
      <c r="H2567" s="77">
        <v>0</v>
      </c>
      <c r="I2567" s="77" t="s">
        <v>1626</v>
      </c>
      <c r="J2567" s="77">
        <v>39.739236400000003</v>
      </c>
      <c r="K2567" s="77">
        <v>-104.9848623</v>
      </c>
      <c r="L2567" s="77">
        <v>4885.5043054489897</v>
      </c>
      <c r="M2567" s="77">
        <v>0.86122393725021595</v>
      </c>
      <c r="N2567" s="77">
        <v>0</v>
      </c>
      <c r="O2567" s="77">
        <v>586.26051665387899</v>
      </c>
      <c r="P2567" s="87" cm="1">
        <f t="array" ref="P2567">IF($X2567="Non-local",VLOOKUP($E2567,$AI$64:$AW$68,COLUMN($AW:$AW)-COLUMN($AH:$AH),FALSE),IF($X2567="Unknown",VLOOKUP($E2567,$AI$71:$AW$75,COLUMN($AW:$AW)-COLUMN($AH:$AH),FALSE),0))</f>
        <v>284</v>
      </c>
      <c r="Q2567" s="87" cm="1">
        <f t="array" ref="Q2567">IF($X2567="Non-local",VLOOKUP($E2567,$AI$40:$AW$44,COLUMN($AW:$AW)-COLUMN($AH:$AH),FALSE),IF($X2567="Unknown",VLOOKUP($E2567,$AI$47:$AW$51,COLUMN($AW:$AW)-COLUMN($AH:$AH),FALSE),0))</f>
        <v>701.10299999999995</v>
      </c>
      <c r="R2567" s="87" cm="1">
        <f t="array" ref="R2567">IF($X2567="Non-local",VLOOKUP($E2567,$AI$88:$AW$92,COLUMN($AW:$AW)-COLUMN($AH:$AH),FALSE),IF($X2567="Unknown",VLOOKUP($E2567,$AI$95:$AW$99,COLUMN($AW:$AW)-COLUMN($AH:$AH),FALSE),0))</f>
        <v>0.15773661179887363</v>
      </c>
      <c r="S2567" s="87" cm="1">
        <f t="array" ref="S2567">VLOOKUP($E2567,$AI$111:$AW$115,COLUMN($AW:$AW)-COLUMN($AH:$AH),FALSE)</f>
        <v>431.69321999999994</v>
      </c>
      <c r="T2567" s="104">
        <f t="shared" si="552"/>
        <v>1.0189605490490896</v>
      </c>
      <c r="U2567" s="104">
        <f t="shared" si="553"/>
        <v>2003.0567366538787</v>
      </c>
      <c r="V2567" s="87" cm="1">
        <f t="array" ref="V2567">VLOOKUP($E2567,$AI$118:$AW$122,COLUMN($AW:$AW)-COLUMN($AH:$AH),FALSE)</f>
        <v>0</v>
      </c>
      <c r="W2567" s="87" t="str">
        <f t="shared" si="557"/>
        <v>Domestic</v>
      </c>
      <c r="X2567" s="87" t="str">
        <f t="shared" si="558"/>
        <v>Non-local</v>
      </c>
      <c r="Y2567" s="104"/>
      <c r="Z2567" s="87" t="str">
        <f t="shared" si="554"/>
        <v>USA</v>
      </c>
      <c r="AA2567" s="87" t="str">
        <f t="shared" si="555"/>
        <v>USA</v>
      </c>
      <c r="AB2567" s="82" cm="1">
        <f t="array" ref="AB2567">VLOOKUP(B2567,'GDP per Capita'!$T$2:$V$4235,COLUMN('GDP per Capita'!$V:$V)-COLUMN('GDP per Capita'!$S:$S),FALSE)</f>
        <v>63809.64</v>
      </c>
      <c r="AC2567" s="82">
        <f t="shared" si="550"/>
        <v>63809.64</v>
      </c>
      <c r="AD2567" s="82">
        <f t="shared" si="551"/>
        <v>63809.64</v>
      </c>
      <c r="AE2567" s="88">
        <f t="shared" si="556"/>
        <v>3.1391130504009719E-2</v>
      </c>
    </row>
    <row r="2568" spans="1:31">
      <c r="A2568" s="77" t="s">
        <v>1689</v>
      </c>
      <c r="B2568" s="77">
        <v>2567</v>
      </c>
      <c r="C2568" s="77" t="s">
        <v>29</v>
      </c>
      <c r="D2568" s="77" t="s">
        <v>29</v>
      </c>
      <c r="E2568" s="77">
        <v>2018</v>
      </c>
      <c r="F2568" s="77">
        <v>43.958227200000003</v>
      </c>
      <c r="G2568" s="77">
        <v>-91.780778400000003</v>
      </c>
      <c r="H2568" s="77">
        <v>0</v>
      </c>
      <c r="I2568" s="77" t="s">
        <v>1626</v>
      </c>
      <c r="J2568" s="77">
        <v>39.739236400000003</v>
      </c>
      <c r="K2568" s="77">
        <v>-104.9848623</v>
      </c>
      <c r="L2568" s="77">
        <v>2376.5973255396002</v>
      </c>
      <c r="M2568" s="77">
        <v>0.47544896098029699</v>
      </c>
      <c r="N2568" s="77">
        <v>0</v>
      </c>
      <c r="O2568" s="77">
        <v>456.30668650360298</v>
      </c>
      <c r="P2568" s="87" cm="1">
        <f t="array" ref="P2568">IF($X2568="Non-local",VLOOKUP($E2568,$AI$64:$AW$68,COLUMN($AW:$AW)-COLUMN($AH:$AH),FALSE),IF($X2568="Unknown",VLOOKUP($E2568,$AI$71:$AW$75,COLUMN($AW:$AW)-COLUMN($AH:$AH),FALSE),0))</f>
        <v>284</v>
      </c>
      <c r="Q2568" s="87" cm="1">
        <f t="array" ref="Q2568">IF($X2568="Non-local",VLOOKUP($E2568,$AI$40:$AW$44,COLUMN($AW:$AW)-COLUMN($AH:$AH),FALSE),IF($X2568="Unknown",VLOOKUP($E2568,$AI$47:$AW$51,COLUMN($AW:$AW)-COLUMN($AH:$AH),FALSE),0))</f>
        <v>701.10299999999995</v>
      </c>
      <c r="R2568" s="87" cm="1">
        <f t="array" ref="R2568">IF($X2568="Non-local",VLOOKUP($E2568,$AI$88:$AW$92,COLUMN($AW:$AW)-COLUMN($AH:$AH),FALSE),IF($X2568="Unknown",VLOOKUP($E2568,$AI$95:$AW$99,COLUMN($AW:$AW)-COLUMN($AH:$AH),FALSE),0))</f>
        <v>0.15773661179887363</v>
      </c>
      <c r="S2568" s="87" cm="1">
        <f t="array" ref="S2568">VLOOKUP($E2568,$AI$111:$AW$115,COLUMN($AW:$AW)-COLUMN($AH:$AH),FALSE)</f>
        <v>431.69321999999994</v>
      </c>
      <c r="T2568" s="104">
        <f t="shared" si="552"/>
        <v>0.63318557277917065</v>
      </c>
      <c r="U2568" s="104">
        <f t="shared" si="553"/>
        <v>1873.102906503603</v>
      </c>
      <c r="V2568" s="87" cm="1">
        <f t="array" ref="V2568">VLOOKUP($E2568,$AI$118:$AW$122,COLUMN($AW:$AW)-COLUMN($AH:$AH),FALSE)</f>
        <v>0</v>
      </c>
      <c r="W2568" s="87" t="str">
        <f t="shared" si="557"/>
        <v>Domestic</v>
      </c>
      <c r="X2568" s="87" t="str">
        <f t="shared" si="558"/>
        <v>Non-local</v>
      </c>
      <c r="Y2568" s="104"/>
      <c r="Z2568" s="87" t="str">
        <f t="shared" si="554"/>
        <v>USA</v>
      </c>
      <c r="AA2568" s="87" t="str">
        <f t="shared" si="555"/>
        <v>USA</v>
      </c>
      <c r="AB2568" s="82" cm="1">
        <f t="array" ref="AB2568">VLOOKUP(B2568,'GDP per Capita'!$T$2:$V$4235,COLUMN('GDP per Capita'!$V:$V)-COLUMN('GDP per Capita'!$S:$S),FALSE)</f>
        <v>63809.64</v>
      </c>
      <c r="AC2568" s="82">
        <f t="shared" si="550"/>
        <v>63809.64</v>
      </c>
      <c r="AD2568" s="82">
        <f t="shared" si="551"/>
        <v>63809.64</v>
      </c>
      <c r="AE2568" s="88">
        <f t="shared" si="556"/>
        <v>2.9354544336930955E-2</v>
      </c>
    </row>
    <row r="2569" spans="1:31">
      <c r="A2569" s="77" t="s">
        <v>910</v>
      </c>
      <c r="B2569" s="77">
        <v>2568</v>
      </c>
      <c r="C2569" s="77" t="s">
        <v>29</v>
      </c>
      <c r="D2569" s="77" t="s">
        <v>29</v>
      </c>
      <c r="E2569" s="77">
        <v>2018</v>
      </c>
      <c r="F2569" s="77">
        <v>37.411403499999999</v>
      </c>
      <c r="G2569" s="77">
        <v>-122.0543534</v>
      </c>
      <c r="H2569" s="77">
        <v>0</v>
      </c>
      <c r="I2569" s="77" t="s">
        <v>1626</v>
      </c>
      <c r="J2569" s="77">
        <v>39.739236400000003</v>
      </c>
      <c r="K2569" s="77">
        <v>-104.9848623</v>
      </c>
      <c r="L2569" s="77">
        <v>3007.7427348403098</v>
      </c>
      <c r="M2569" s="77">
        <v>0.56415764059854501</v>
      </c>
      <c r="N2569" s="77">
        <v>0</v>
      </c>
      <c r="O2569" s="77">
        <v>577.48660508933995</v>
      </c>
      <c r="P2569" s="87" cm="1">
        <f t="array" ref="P2569">IF($X2569="Non-local",VLOOKUP($E2569,$AI$64:$AW$68,COLUMN($AW:$AW)-COLUMN($AH:$AH),FALSE),IF($X2569="Unknown",VLOOKUP($E2569,$AI$71:$AW$75,COLUMN($AW:$AW)-COLUMN($AH:$AH),FALSE),0))</f>
        <v>284</v>
      </c>
      <c r="Q2569" s="87" cm="1">
        <f t="array" ref="Q2569">IF($X2569="Non-local",VLOOKUP($E2569,$AI$40:$AW$44,COLUMN($AW:$AW)-COLUMN($AH:$AH),FALSE),IF($X2569="Unknown",VLOOKUP($E2569,$AI$47:$AW$51,COLUMN($AW:$AW)-COLUMN($AH:$AH),FALSE),0))</f>
        <v>701.10299999999995</v>
      </c>
      <c r="R2569" s="87" cm="1">
        <f t="array" ref="R2569">IF($X2569="Non-local",VLOOKUP($E2569,$AI$88:$AW$92,COLUMN($AW:$AW)-COLUMN($AH:$AH),FALSE),IF($X2569="Unknown",VLOOKUP($E2569,$AI$95:$AW$99,COLUMN($AW:$AW)-COLUMN($AH:$AH),FALSE),0))</f>
        <v>0.15773661179887363</v>
      </c>
      <c r="S2569" s="87" cm="1">
        <f t="array" ref="S2569">VLOOKUP($E2569,$AI$111:$AW$115,COLUMN($AW:$AW)-COLUMN($AH:$AH),FALSE)</f>
        <v>431.69321999999994</v>
      </c>
      <c r="T2569" s="104">
        <f t="shared" si="552"/>
        <v>0.72189425239741867</v>
      </c>
      <c r="U2569" s="104">
        <f t="shared" si="553"/>
        <v>1994.2828250893397</v>
      </c>
      <c r="V2569" s="87" cm="1">
        <f t="array" ref="V2569">VLOOKUP($E2569,$AI$118:$AW$122,COLUMN($AW:$AW)-COLUMN($AH:$AH),FALSE)</f>
        <v>0</v>
      </c>
      <c r="W2569" s="87" t="str">
        <f t="shared" si="557"/>
        <v>Domestic</v>
      </c>
      <c r="X2569" s="87" t="str">
        <f t="shared" si="558"/>
        <v>Non-local</v>
      </c>
      <c r="Y2569" s="104"/>
      <c r="Z2569" s="87" t="str">
        <f t="shared" si="554"/>
        <v>USA</v>
      </c>
      <c r="AA2569" s="87" t="str">
        <f t="shared" si="555"/>
        <v>USA</v>
      </c>
      <c r="AB2569" s="82" cm="1">
        <f t="array" ref="AB2569">VLOOKUP(B2569,'GDP per Capita'!$T$2:$V$4235,COLUMN('GDP per Capita'!$V:$V)-COLUMN('GDP per Capita'!$S:$S),FALSE)</f>
        <v>63809.64</v>
      </c>
      <c r="AC2569" s="82">
        <f t="shared" si="550"/>
        <v>63809.64</v>
      </c>
      <c r="AD2569" s="82">
        <f t="shared" si="551"/>
        <v>63809.64</v>
      </c>
      <c r="AE2569" s="88">
        <f t="shared" si="556"/>
        <v>3.1253629155239548E-2</v>
      </c>
    </row>
    <row r="2570" spans="1:31">
      <c r="A2570" s="77" t="s">
        <v>1690</v>
      </c>
      <c r="B2570" s="77">
        <v>2569</v>
      </c>
      <c r="C2570" s="77" t="s">
        <v>29</v>
      </c>
      <c r="D2570" s="77" t="s">
        <v>29</v>
      </c>
      <c r="E2570" s="77">
        <v>2018</v>
      </c>
      <c r="F2570" s="77">
        <v>45.487172299999997</v>
      </c>
      <c r="G2570" s="77">
        <v>-122.80378039999999</v>
      </c>
      <c r="H2570" s="77">
        <v>0</v>
      </c>
      <c r="I2570" s="77" t="s">
        <v>1626</v>
      </c>
      <c r="J2570" s="77">
        <v>39.739236400000003</v>
      </c>
      <c r="K2570" s="77">
        <v>-104.9848623</v>
      </c>
      <c r="L2570" s="77">
        <v>3175.2680286585701</v>
      </c>
      <c r="M2570" s="77">
        <v>0.59082722466294602</v>
      </c>
      <c r="N2570" s="77">
        <v>0</v>
      </c>
      <c r="O2570" s="77">
        <v>609.65146150244595</v>
      </c>
      <c r="P2570" s="87" cm="1">
        <f t="array" ref="P2570">IF($X2570="Non-local",VLOOKUP($E2570,$AI$64:$AW$68,COLUMN($AW:$AW)-COLUMN($AH:$AH),FALSE),IF($X2570="Unknown",VLOOKUP($E2570,$AI$71:$AW$75,COLUMN($AW:$AW)-COLUMN($AH:$AH),FALSE),0))</f>
        <v>284</v>
      </c>
      <c r="Q2570" s="87" cm="1">
        <f t="array" ref="Q2570">IF($X2570="Non-local",VLOOKUP($E2570,$AI$40:$AW$44,COLUMN($AW:$AW)-COLUMN($AH:$AH),FALSE),IF($X2570="Unknown",VLOOKUP($E2570,$AI$47:$AW$51,COLUMN($AW:$AW)-COLUMN($AH:$AH),FALSE),0))</f>
        <v>701.10299999999995</v>
      </c>
      <c r="R2570" s="87" cm="1">
        <f t="array" ref="R2570">IF($X2570="Non-local",VLOOKUP($E2570,$AI$88:$AW$92,COLUMN($AW:$AW)-COLUMN($AH:$AH),FALSE),IF($X2570="Unknown",VLOOKUP($E2570,$AI$95:$AW$99,COLUMN($AW:$AW)-COLUMN($AH:$AH),FALSE),0))</f>
        <v>0.15773661179887363</v>
      </c>
      <c r="S2570" s="87" cm="1">
        <f t="array" ref="S2570">VLOOKUP($E2570,$AI$111:$AW$115,COLUMN($AW:$AW)-COLUMN($AH:$AH),FALSE)</f>
        <v>431.69321999999994</v>
      </c>
      <c r="T2570" s="104">
        <f t="shared" si="552"/>
        <v>0.74856383646181968</v>
      </c>
      <c r="U2570" s="104">
        <f t="shared" si="553"/>
        <v>2026.4476815024457</v>
      </c>
      <c r="V2570" s="87" cm="1">
        <f t="array" ref="V2570">VLOOKUP($E2570,$AI$118:$AW$122,COLUMN($AW:$AW)-COLUMN($AH:$AH),FALSE)</f>
        <v>0</v>
      </c>
      <c r="W2570" s="87" t="str">
        <f t="shared" si="557"/>
        <v>Domestic</v>
      </c>
      <c r="X2570" s="87" t="str">
        <f t="shared" si="558"/>
        <v>Non-local</v>
      </c>
      <c r="Y2570" s="104"/>
      <c r="Z2570" s="87" t="str">
        <f t="shared" si="554"/>
        <v>USA</v>
      </c>
      <c r="AA2570" s="87" t="str">
        <f t="shared" si="555"/>
        <v>USA</v>
      </c>
      <c r="AB2570" s="82" cm="1">
        <f t="array" ref="AB2570">VLOOKUP(B2570,'GDP per Capita'!$T$2:$V$4235,COLUMN('GDP per Capita'!$V:$V)-COLUMN('GDP per Capita'!$S:$S),FALSE)</f>
        <v>63809.64</v>
      </c>
      <c r="AC2570" s="82">
        <f t="shared" si="550"/>
        <v>63809.64</v>
      </c>
      <c r="AD2570" s="82">
        <f t="shared" si="551"/>
        <v>63809.64</v>
      </c>
      <c r="AE2570" s="88">
        <f t="shared" si="556"/>
        <v>3.1757704345337881E-2</v>
      </c>
    </row>
    <row r="2571" spans="1:31">
      <c r="A2571" s="77" t="s">
        <v>1148</v>
      </c>
      <c r="B2571" s="77">
        <v>2570</v>
      </c>
      <c r="C2571" s="77" t="s">
        <v>29</v>
      </c>
      <c r="D2571" s="77" t="s">
        <v>29</v>
      </c>
      <c r="E2571" s="77">
        <v>2018</v>
      </c>
      <c r="F2571" s="77">
        <v>29.424600199999901</v>
      </c>
      <c r="G2571" s="77">
        <v>-98.495140500000005</v>
      </c>
      <c r="H2571" s="77">
        <v>0</v>
      </c>
      <c r="I2571" s="77" t="s">
        <v>1626</v>
      </c>
      <c r="J2571" s="77">
        <v>39.739236400000003</v>
      </c>
      <c r="K2571" s="77">
        <v>-104.9848623</v>
      </c>
      <c r="L2571" s="77">
        <v>2581.48031188198</v>
      </c>
      <c r="M2571" s="77">
        <v>0.50250268889067196</v>
      </c>
      <c r="N2571" s="77">
        <v>0</v>
      </c>
      <c r="O2571" s="77">
        <v>495.64421988134097</v>
      </c>
      <c r="P2571" s="87" cm="1">
        <f t="array" ref="P2571">IF($X2571="Non-local",VLOOKUP($E2571,$AI$64:$AW$68,COLUMN($AW:$AW)-COLUMN($AH:$AH),FALSE),IF($X2571="Unknown",VLOOKUP($E2571,$AI$71:$AW$75,COLUMN($AW:$AW)-COLUMN($AH:$AH),FALSE),0))</f>
        <v>284</v>
      </c>
      <c r="Q2571" s="87" cm="1">
        <f t="array" ref="Q2571">IF($X2571="Non-local",VLOOKUP($E2571,$AI$40:$AW$44,COLUMN($AW:$AW)-COLUMN($AH:$AH),FALSE),IF($X2571="Unknown",VLOOKUP($E2571,$AI$47:$AW$51,COLUMN($AW:$AW)-COLUMN($AH:$AH),FALSE),0))</f>
        <v>701.10299999999995</v>
      </c>
      <c r="R2571" s="87" cm="1">
        <f t="array" ref="R2571">IF($X2571="Non-local",VLOOKUP($E2571,$AI$88:$AW$92,COLUMN($AW:$AW)-COLUMN($AH:$AH),FALSE),IF($X2571="Unknown",VLOOKUP($E2571,$AI$95:$AW$99,COLUMN($AW:$AW)-COLUMN($AH:$AH),FALSE),0))</f>
        <v>0.15773661179887363</v>
      </c>
      <c r="S2571" s="87" cm="1">
        <f t="array" ref="S2571">VLOOKUP($E2571,$AI$111:$AW$115,COLUMN($AW:$AW)-COLUMN($AH:$AH),FALSE)</f>
        <v>431.69321999999994</v>
      </c>
      <c r="T2571" s="104">
        <f t="shared" si="552"/>
        <v>0.66023930068954562</v>
      </c>
      <c r="U2571" s="104">
        <f t="shared" si="553"/>
        <v>1912.4404398813408</v>
      </c>
      <c r="V2571" s="87" cm="1">
        <f t="array" ref="V2571">VLOOKUP($E2571,$AI$118:$AW$122,COLUMN($AW:$AW)-COLUMN($AH:$AH),FALSE)</f>
        <v>0</v>
      </c>
      <c r="W2571" s="87" t="str">
        <f t="shared" si="557"/>
        <v>Domestic</v>
      </c>
      <c r="X2571" s="87" t="str">
        <f t="shared" si="558"/>
        <v>Non-local</v>
      </c>
      <c r="Y2571" s="104"/>
      <c r="Z2571" s="87" t="str">
        <f t="shared" si="554"/>
        <v>USA</v>
      </c>
      <c r="AA2571" s="87" t="str">
        <f t="shared" si="555"/>
        <v>USA</v>
      </c>
      <c r="AB2571" s="82" cm="1">
        <f t="array" ref="AB2571">VLOOKUP(B2571,'GDP per Capita'!$T$2:$V$4235,COLUMN('GDP per Capita'!$V:$V)-COLUMN('GDP per Capita'!$S:$S),FALSE)</f>
        <v>63809.64</v>
      </c>
      <c r="AC2571" s="82">
        <f t="shared" si="550"/>
        <v>63809.64</v>
      </c>
      <c r="AD2571" s="82">
        <f t="shared" si="551"/>
        <v>63809.64</v>
      </c>
      <c r="AE2571" s="88">
        <f t="shared" si="556"/>
        <v>2.9971026946419708E-2</v>
      </c>
    </row>
    <row r="2572" spans="1:31">
      <c r="A2572" s="77" t="s">
        <v>1000</v>
      </c>
      <c r="B2572" s="77">
        <v>2571</v>
      </c>
      <c r="C2572" s="77" t="s">
        <v>29</v>
      </c>
      <c r="D2572" s="77" t="s">
        <v>29</v>
      </c>
      <c r="E2572" s="77">
        <v>2018</v>
      </c>
      <c r="F2572" s="77">
        <v>37.3893889</v>
      </c>
      <c r="G2572" s="77">
        <v>-122.0832101</v>
      </c>
      <c r="H2572" s="77">
        <v>0</v>
      </c>
      <c r="I2572" s="77" t="s">
        <v>1626</v>
      </c>
      <c r="J2572" s="77">
        <v>39.739236400000003</v>
      </c>
      <c r="K2572" s="77">
        <v>-104.9848623</v>
      </c>
      <c r="L2572" s="77">
        <v>3013.9466919819001</v>
      </c>
      <c r="M2572" s="77">
        <v>0.56514529418057102</v>
      </c>
      <c r="N2572" s="77">
        <v>0</v>
      </c>
      <c r="O2572" s="77">
        <v>578.67776486052503</v>
      </c>
      <c r="P2572" s="87" cm="1">
        <f t="array" ref="P2572">IF($X2572="Non-local",VLOOKUP($E2572,$AI$64:$AW$68,COLUMN($AW:$AW)-COLUMN($AH:$AH),FALSE),IF($X2572="Unknown",VLOOKUP($E2572,$AI$71:$AW$75,COLUMN($AW:$AW)-COLUMN($AH:$AH),FALSE),0))</f>
        <v>284</v>
      </c>
      <c r="Q2572" s="87" cm="1">
        <f t="array" ref="Q2572">IF($X2572="Non-local",VLOOKUP($E2572,$AI$40:$AW$44,COLUMN($AW:$AW)-COLUMN($AH:$AH),FALSE),IF($X2572="Unknown",VLOOKUP($E2572,$AI$47:$AW$51,COLUMN($AW:$AW)-COLUMN($AH:$AH),FALSE),0))</f>
        <v>701.10299999999995</v>
      </c>
      <c r="R2572" s="87" cm="1">
        <f t="array" ref="R2572">IF($X2572="Non-local",VLOOKUP($E2572,$AI$88:$AW$92,COLUMN($AW:$AW)-COLUMN($AH:$AH),FALSE),IF($X2572="Unknown",VLOOKUP($E2572,$AI$95:$AW$99,COLUMN($AW:$AW)-COLUMN($AH:$AH),FALSE),0))</f>
        <v>0.15773661179887363</v>
      </c>
      <c r="S2572" s="87" cm="1">
        <f t="array" ref="S2572">VLOOKUP($E2572,$AI$111:$AW$115,COLUMN($AW:$AW)-COLUMN($AH:$AH),FALSE)</f>
        <v>431.69321999999994</v>
      </c>
      <c r="T2572" s="104">
        <f t="shared" si="552"/>
        <v>0.72288190597944468</v>
      </c>
      <c r="U2572" s="104">
        <f t="shared" si="553"/>
        <v>1995.4739848605248</v>
      </c>
      <c r="V2572" s="87" cm="1">
        <f t="array" ref="V2572">VLOOKUP($E2572,$AI$118:$AW$122,COLUMN($AW:$AW)-COLUMN($AH:$AH),FALSE)</f>
        <v>0</v>
      </c>
      <c r="W2572" s="87" t="str">
        <f t="shared" si="557"/>
        <v>Domestic</v>
      </c>
      <c r="X2572" s="87" t="str">
        <f t="shared" si="558"/>
        <v>Non-local</v>
      </c>
      <c r="Y2572" s="104"/>
      <c r="Z2572" s="87" t="str">
        <f t="shared" si="554"/>
        <v>USA</v>
      </c>
      <c r="AA2572" s="87" t="str">
        <f t="shared" si="555"/>
        <v>USA</v>
      </c>
      <c r="AB2572" s="82" cm="1">
        <f t="array" ref="AB2572">VLOOKUP(B2572,'GDP per Capita'!$T$2:$V$4235,COLUMN('GDP per Capita'!$V:$V)-COLUMN('GDP per Capita'!$S:$S),FALSE)</f>
        <v>63809.64</v>
      </c>
      <c r="AC2572" s="82">
        <f t="shared" si="550"/>
        <v>63809.64</v>
      </c>
      <c r="AD2572" s="82">
        <f t="shared" si="551"/>
        <v>63809.64</v>
      </c>
      <c r="AE2572" s="88">
        <f t="shared" si="556"/>
        <v>3.127229655049809E-2</v>
      </c>
    </row>
    <row r="2573" spans="1:31">
      <c r="A2573" s="77" t="s">
        <v>1448</v>
      </c>
      <c r="B2573" s="77">
        <v>2572</v>
      </c>
      <c r="C2573" s="77" t="s">
        <v>29</v>
      </c>
      <c r="D2573" s="77" t="s">
        <v>29</v>
      </c>
      <c r="E2573" s="77">
        <v>2018</v>
      </c>
      <c r="F2573" s="77">
        <v>61.216312899999998</v>
      </c>
      <c r="G2573" s="77">
        <v>-149.8948523</v>
      </c>
      <c r="H2573" s="77">
        <v>0</v>
      </c>
      <c r="I2573" s="77" t="s">
        <v>1626</v>
      </c>
      <c r="J2573" s="77">
        <v>39.739236400000003</v>
      </c>
      <c r="K2573" s="77">
        <v>-104.9848623</v>
      </c>
      <c r="L2573" s="77">
        <v>7708.3195946197602</v>
      </c>
      <c r="M2573" s="77">
        <v>1.2479660872356999</v>
      </c>
      <c r="N2573" s="77">
        <v>0</v>
      </c>
      <c r="O2573" s="77">
        <v>924.99835135437104</v>
      </c>
      <c r="P2573" s="87" cm="1">
        <f t="array" ref="P2573">IF($X2573="Non-local",VLOOKUP($E2573,$AI$64:$AW$68,COLUMN($AW:$AW)-COLUMN($AH:$AH),FALSE),IF($X2573="Unknown",VLOOKUP($E2573,$AI$71:$AW$75,COLUMN($AW:$AW)-COLUMN($AH:$AH),FALSE),0))</f>
        <v>284</v>
      </c>
      <c r="Q2573" s="87" cm="1">
        <f t="array" ref="Q2573">IF($X2573="Non-local",VLOOKUP($E2573,$AI$40:$AW$44,COLUMN($AW:$AW)-COLUMN($AH:$AH),FALSE),IF($X2573="Unknown",VLOOKUP($E2573,$AI$47:$AW$51,COLUMN($AW:$AW)-COLUMN($AH:$AH),FALSE),0))</f>
        <v>701.10299999999995</v>
      </c>
      <c r="R2573" s="87" cm="1">
        <f t="array" ref="R2573">IF($X2573="Non-local",VLOOKUP($E2573,$AI$88:$AW$92,COLUMN($AW:$AW)-COLUMN($AH:$AH),FALSE),IF($X2573="Unknown",VLOOKUP($E2573,$AI$95:$AW$99,COLUMN($AW:$AW)-COLUMN($AH:$AH),FALSE),0))</f>
        <v>0.15773661179887363</v>
      </c>
      <c r="S2573" s="87" cm="1">
        <f t="array" ref="S2573">VLOOKUP($E2573,$AI$111:$AW$115,COLUMN($AW:$AW)-COLUMN($AH:$AH),FALSE)</f>
        <v>431.69321999999994</v>
      </c>
      <c r="T2573" s="104">
        <f t="shared" si="552"/>
        <v>1.4057026990345736</v>
      </c>
      <c r="U2573" s="104">
        <f t="shared" si="553"/>
        <v>2341.7945713543713</v>
      </c>
      <c r="V2573" s="87" cm="1">
        <f t="array" ref="V2573">VLOOKUP($E2573,$AI$118:$AW$122,COLUMN($AW:$AW)-COLUMN($AH:$AH),FALSE)</f>
        <v>0</v>
      </c>
      <c r="W2573" s="87" t="str">
        <f t="shared" si="557"/>
        <v>Domestic</v>
      </c>
      <c r="X2573" s="87" t="str">
        <f t="shared" si="558"/>
        <v>Non-local</v>
      </c>
      <c r="Y2573" s="104"/>
      <c r="Z2573" s="87" t="str">
        <f t="shared" si="554"/>
        <v>USA</v>
      </c>
      <c r="AA2573" s="87" t="str">
        <f t="shared" si="555"/>
        <v>USA</v>
      </c>
      <c r="AB2573" s="82" cm="1">
        <f t="array" ref="AB2573">VLOOKUP(B2573,'GDP per Capita'!$T$2:$V$4235,COLUMN('GDP per Capita'!$V:$V)-COLUMN('GDP per Capita'!$S:$S),FALSE)</f>
        <v>63809.64</v>
      </c>
      <c r="AC2573" s="82">
        <f t="shared" si="550"/>
        <v>63809.64</v>
      </c>
      <c r="AD2573" s="82">
        <f t="shared" si="551"/>
        <v>63809.64</v>
      </c>
      <c r="AE2573" s="88">
        <f t="shared" si="556"/>
        <v>3.6699698844161653E-2</v>
      </c>
    </row>
    <row r="2574" spans="1:31">
      <c r="A2574" s="77" t="s">
        <v>910</v>
      </c>
      <c r="B2574" s="77">
        <v>2573</v>
      </c>
      <c r="C2574" s="77" t="s">
        <v>29</v>
      </c>
      <c r="D2574" s="77" t="s">
        <v>29</v>
      </c>
      <c r="E2574" s="77">
        <v>2018</v>
      </c>
      <c r="F2574" s="77">
        <v>37.411403499999999</v>
      </c>
      <c r="G2574" s="77">
        <v>-122.0543534</v>
      </c>
      <c r="H2574" s="77">
        <v>0</v>
      </c>
      <c r="I2574" s="77" t="s">
        <v>1626</v>
      </c>
      <c r="J2574" s="77">
        <v>39.739236400000003</v>
      </c>
      <c r="K2574" s="77">
        <v>-104.9848623</v>
      </c>
      <c r="L2574" s="77">
        <v>3007.7427348403098</v>
      </c>
      <c r="M2574" s="77">
        <v>0.56415764059854501</v>
      </c>
      <c r="N2574" s="77">
        <v>0</v>
      </c>
      <c r="O2574" s="77">
        <v>577.48660508933995</v>
      </c>
      <c r="P2574" s="87" cm="1">
        <f t="array" ref="P2574">IF($X2574="Non-local",VLOOKUP($E2574,$AI$64:$AW$68,COLUMN($AW:$AW)-COLUMN($AH:$AH),FALSE),IF($X2574="Unknown",VLOOKUP($E2574,$AI$71:$AW$75,COLUMN($AW:$AW)-COLUMN($AH:$AH),FALSE),0))</f>
        <v>284</v>
      </c>
      <c r="Q2574" s="87" cm="1">
        <f t="array" ref="Q2574">IF($X2574="Non-local",VLOOKUP($E2574,$AI$40:$AW$44,COLUMN($AW:$AW)-COLUMN($AH:$AH),FALSE),IF($X2574="Unknown",VLOOKUP($E2574,$AI$47:$AW$51,COLUMN($AW:$AW)-COLUMN($AH:$AH),FALSE),0))</f>
        <v>701.10299999999995</v>
      </c>
      <c r="R2574" s="87" cm="1">
        <f t="array" ref="R2574">IF($X2574="Non-local",VLOOKUP($E2574,$AI$88:$AW$92,COLUMN($AW:$AW)-COLUMN($AH:$AH),FALSE),IF($X2574="Unknown",VLOOKUP($E2574,$AI$95:$AW$99,COLUMN($AW:$AW)-COLUMN($AH:$AH),FALSE),0))</f>
        <v>0.15773661179887363</v>
      </c>
      <c r="S2574" s="87" cm="1">
        <f t="array" ref="S2574">VLOOKUP($E2574,$AI$111:$AW$115,COLUMN($AW:$AW)-COLUMN($AH:$AH),FALSE)</f>
        <v>431.69321999999994</v>
      </c>
      <c r="T2574" s="104">
        <f t="shared" si="552"/>
        <v>0.72189425239741867</v>
      </c>
      <c r="U2574" s="104">
        <f t="shared" si="553"/>
        <v>1994.2828250893397</v>
      </c>
      <c r="V2574" s="87" cm="1">
        <f t="array" ref="V2574">VLOOKUP($E2574,$AI$118:$AW$122,COLUMN($AW:$AW)-COLUMN($AH:$AH),FALSE)</f>
        <v>0</v>
      </c>
      <c r="W2574" s="87" t="str">
        <f t="shared" si="557"/>
        <v>Domestic</v>
      </c>
      <c r="X2574" s="87" t="str">
        <f t="shared" si="558"/>
        <v>Non-local</v>
      </c>
      <c r="Y2574" s="104"/>
      <c r="Z2574" s="87" t="str">
        <f t="shared" si="554"/>
        <v>USA</v>
      </c>
      <c r="AA2574" s="87" t="str">
        <f t="shared" si="555"/>
        <v>USA</v>
      </c>
      <c r="AB2574" s="82" cm="1">
        <f t="array" ref="AB2574">VLOOKUP(B2574,'GDP per Capita'!$T$2:$V$4235,COLUMN('GDP per Capita'!$V:$V)-COLUMN('GDP per Capita'!$S:$S),FALSE)</f>
        <v>63809.64</v>
      </c>
      <c r="AC2574" s="82">
        <f t="shared" si="550"/>
        <v>63809.64</v>
      </c>
      <c r="AD2574" s="82">
        <f t="shared" si="551"/>
        <v>63809.64</v>
      </c>
      <c r="AE2574" s="88">
        <f t="shared" si="556"/>
        <v>3.1253629155239548E-2</v>
      </c>
    </row>
    <row r="2575" spans="1:31">
      <c r="A2575" s="77" t="s">
        <v>954</v>
      </c>
      <c r="B2575" s="77">
        <v>2574</v>
      </c>
      <c r="C2575" s="77" t="s">
        <v>29</v>
      </c>
      <c r="D2575" s="77" t="s">
        <v>29</v>
      </c>
      <c r="E2575" s="77">
        <v>2018</v>
      </c>
      <c r="F2575" s="77">
        <v>39.734838099999997</v>
      </c>
      <c r="G2575" s="77">
        <v>-104.9653271</v>
      </c>
      <c r="H2575" s="77">
        <v>1</v>
      </c>
      <c r="I2575" s="77" t="s">
        <v>1626</v>
      </c>
      <c r="J2575" s="77">
        <v>39.739236400000003</v>
      </c>
      <c r="K2575" s="77">
        <v>-104.9848623</v>
      </c>
      <c r="L2575" s="77">
        <v>3.4810610096224801</v>
      </c>
      <c r="M2575" s="77">
        <v>0</v>
      </c>
      <c r="N2575" s="77">
        <v>0</v>
      </c>
      <c r="O2575" s="77">
        <v>0</v>
      </c>
      <c r="P2575" s="87" cm="1">
        <f t="array" ref="P2575">IF($X2575="Non-local",VLOOKUP($E2575,$AI$64:$AW$68,COLUMN($AW:$AW)-COLUMN($AH:$AH),FALSE),IF($X2575="Unknown",VLOOKUP($E2575,$AI$71:$AW$75,COLUMN($AW:$AW)-COLUMN($AH:$AH),FALSE),0))</f>
        <v>0</v>
      </c>
      <c r="Q2575" s="87" cm="1">
        <f t="array" ref="Q2575">IF($X2575="Non-local",VLOOKUP($E2575,$AI$40:$AW$44,COLUMN($AW:$AW)-COLUMN($AH:$AH),FALSE),IF($X2575="Unknown",VLOOKUP($E2575,$AI$47:$AW$51,COLUMN($AW:$AW)-COLUMN($AH:$AH),FALSE),0))</f>
        <v>0</v>
      </c>
      <c r="R2575" s="87" cm="1">
        <f t="array" ref="R2575">IF($X2575="Non-local",VLOOKUP($E2575,$AI$88:$AW$92,COLUMN($AW:$AW)-COLUMN($AH:$AH),FALSE),IF($X2575="Unknown",VLOOKUP($E2575,$AI$95:$AW$99,COLUMN($AW:$AW)-COLUMN($AH:$AH),FALSE),0))</f>
        <v>0</v>
      </c>
      <c r="S2575" s="87" cm="1">
        <f t="array" ref="S2575">VLOOKUP($E2575,$AI$111:$AW$115,COLUMN($AW:$AW)-COLUMN($AH:$AH),FALSE)</f>
        <v>431.69321999999994</v>
      </c>
      <c r="T2575" s="104">
        <f t="shared" si="552"/>
        <v>0</v>
      </c>
      <c r="U2575" s="104">
        <f t="shared" si="553"/>
        <v>431.69321999999994</v>
      </c>
      <c r="V2575" s="87" cm="1">
        <f t="array" ref="V2575">VLOOKUP($E2575,$AI$118:$AW$122,COLUMN($AW:$AW)-COLUMN($AH:$AH),FALSE)</f>
        <v>0</v>
      </c>
      <c r="W2575" s="87" t="str">
        <f t="shared" si="557"/>
        <v>Domestic</v>
      </c>
      <c r="X2575" s="87" t="str">
        <f t="shared" si="558"/>
        <v>Local</v>
      </c>
      <c r="Y2575" s="104"/>
      <c r="Z2575" s="87" t="str">
        <f t="shared" si="554"/>
        <v>USA</v>
      </c>
      <c r="AA2575" s="87" t="str">
        <f t="shared" si="555"/>
        <v>USA</v>
      </c>
      <c r="AB2575" s="82" cm="1">
        <f t="array" ref="AB2575">VLOOKUP(B2575,'GDP per Capita'!$T$2:$V$4235,COLUMN('GDP per Capita'!$V:$V)-COLUMN('GDP per Capita'!$S:$S),FALSE)</f>
        <v>63809.64</v>
      </c>
      <c r="AC2575" s="82">
        <f t="shared" si="550"/>
        <v>63809.64</v>
      </c>
      <c r="AD2575" s="82">
        <f t="shared" si="551"/>
        <v>63809.64</v>
      </c>
      <c r="AE2575" s="88">
        <f t="shared" si="556"/>
        <v>6.7653291885050593E-3</v>
      </c>
    </row>
    <row r="2576" spans="1:31">
      <c r="A2576" s="77" t="s">
        <v>1368</v>
      </c>
      <c r="B2576" s="77">
        <v>2575</v>
      </c>
      <c r="C2576" s="77" t="s">
        <v>29</v>
      </c>
      <c r="D2576" s="77" t="s">
        <v>29</v>
      </c>
      <c r="E2576" s="77">
        <v>2018</v>
      </c>
      <c r="F2576" s="77">
        <v>42.5464828</v>
      </c>
      <c r="G2576" s="77">
        <v>-71.173666900000001</v>
      </c>
      <c r="H2576" s="77">
        <v>0</v>
      </c>
      <c r="I2576" s="77" t="s">
        <v>1626</v>
      </c>
      <c r="J2576" s="77">
        <v>39.739236400000003</v>
      </c>
      <c r="K2576" s="77">
        <v>-104.9848623</v>
      </c>
      <c r="L2576" s="77">
        <v>5659.0103619994798</v>
      </c>
      <c r="M2576" s="77">
        <v>0.96580201687165601</v>
      </c>
      <c r="N2576" s="77">
        <v>0</v>
      </c>
      <c r="O2576" s="77">
        <v>679.081243439937</v>
      </c>
      <c r="P2576" s="87" cm="1">
        <f t="array" ref="P2576">IF($X2576="Non-local",VLOOKUP($E2576,$AI$64:$AW$68,COLUMN($AW:$AW)-COLUMN($AH:$AH),FALSE),IF($X2576="Unknown",VLOOKUP($E2576,$AI$71:$AW$75,COLUMN($AW:$AW)-COLUMN($AH:$AH),FALSE),0))</f>
        <v>284</v>
      </c>
      <c r="Q2576" s="87" cm="1">
        <f t="array" ref="Q2576">IF($X2576="Non-local",VLOOKUP($E2576,$AI$40:$AW$44,COLUMN($AW:$AW)-COLUMN($AH:$AH),FALSE),IF($X2576="Unknown",VLOOKUP($E2576,$AI$47:$AW$51,COLUMN($AW:$AW)-COLUMN($AH:$AH),FALSE),0))</f>
        <v>701.10299999999995</v>
      </c>
      <c r="R2576" s="87" cm="1">
        <f t="array" ref="R2576">IF($X2576="Non-local",VLOOKUP($E2576,$AI$88:$AW$92,COLUMN($AW:$AW)-COLUMN($AH:$AH),FALSE),IF($X2576="Unknown",VLOOKUP($E2576,$AI$95:$AW$99,COLUMN($AW:$AW)-COLUMN($AH:$AH),FALSE),0))</f>
        <v>0.15773661179887363</v>
      </c>
      <c r="S2576" s="87" cm="1">
        <f t="array" ref="S2576">VLOOKUP($E2576,$AI$111:$AW$115,COLUMN($AW:$AW)-COLUMN($AH:$AH),FALSE)</f>
        <v>431.69321999999994</v>
      </c>
      <c r="T2576" s="104">
        <f t="shared" si="552"/>
        <v>1.1235386286705296</v>
      </c>
      <c r="U2576" s="104">
        <f t="shared" si="553"/>
        <v>2095.8774634399369</v>
      </c>
      <c r="V2576" s="87" cm="1">
        <f t="array" ref="V2576">VLOOKUP($E2576,$AI$118:$AW$122,COLUMN($AW:$AW)-COLUMN($AH:$AH),FALSE)</f>
        <v>0</v>
      </c>
      <c r="W2576" s="87" t="str">
        <f t="shared" si="557"/>
        <v>Domestic</v>
      </c>
      <c r="X2576" s="87" t="str">
        <f t="shared" si="558"/>
        <v>Non-local</v>
      </c>
      <c r="Y2576" s="104"/>
      <c r="Z2576" s="87" t="str">
        <f t="shared" si="554"/>
        <v>USA</v>
      </c>
      <c r="AA2576" s="87" t="str">
        <f t="shared" si="555"/>
        <v>USA</v>
      </c>
      <c r="AB2576" s="82" cm="1">
        <f t="array" ref="AB2576">VLOOKUP(B2576,'GDP per Capita'!$T$2:$V$4235,COLUMN('GDP per Capita'!$V:$V)-COLUMN('GDP per Capita'!$S:$S),FALSE)</f>
        <v>63809.64</v>
      </c>
      <c r="AC2576" s="82">
        <f t="shared" si="550"/>
        <v>63809.64</v>
      </c>
      <c r="AD2576" s="82">
        <f t="shared" si="551"/>
        <v>63809.64</v>
      </c>
      <c r="AE2576" s="88">
        <f t="shared" si="556"/>
        <v>3.2845781036218616E-2</v>
      </c>
    </row>
    <row r="2577" spans="1:31">
      <c r="A2577" s="77" t="s">
        <v>927</v>
      </c>
      <c r="B2577" s="77">
        <v>2576</v>
      </c>
      <c r="C2577" s="77" t="s">
        <v>29</v>
      </c>
      <c r="D2577" s="77" t="s">
        <v>29</v>
      </c>
      <c r="E2577" s="77">
        <v>2018</v>
      </c>
      <c r="F2577" s="77">
        <v>34.147645199999999</v>
      </c>
      <c r="G2577" s="77">
        <v>-118.1444779</v>
      </c>
      <c r="H2577" s="77">
        <v>0</v>
      </c>
      <c r="I2577" s="77" t="s">
        <v>1626</v>
      </c>
      <c r="J2577" s="77">
        <v>39.739236400000003</v>
      </c>
      <c r="K2577" s="77">
        <v>-104.9848623</v>
      </c>
      <c r="L2577" s="77">
        <v>2645.1496364796199</v>
      </c>
      <c r="M2577" s="77">
        <v>0.51090989055564195</v>
      </c>
      <c r="N2577" s="77">
        <v>0</v>
      </c>
      <c r="O2577" s="77">
        <v>507.868730204087</v>
      </c>
      <c r="P2577" s="87" cm="1">
        <f t="array" ref="P2577">IF($X2577="Non-local",VLOOKUP($E2577,$AI$64:$AW$68,COLUMN($AW:$AW)-COLUMN($AH:$AH),FALSE),IF($X2577="Unknown",VLOOKUP($E2577,$AI$71:$AW$75,COLUMN($AW:$AW)-COLUMN($AH:$AH),FALSE),0))</f>
        <v>284</v>
      </c>
      <c r="Q2577" s="87" cm="1">
        <f t="array" ref="Q2577">IF($X2577="Non-local",VLOOKUP($E2577,$AI$40:$AW$44,COLUMN($AW:$AW)-COLUMN($AH:$AH),FALSE),IF($X2577="Unknown",VLOOKUP($E2577,$AI$47:$AW$51,COLUMN($AW:$AW)-COLUMN($AH:$AH),FALSE),0))</f>
        <v>701.10299999999995</v>
      </c>
      <c r="R2577" s="87" cm="1">
        <f t="array" ref="R2577">IF($X2577="Non-local",VLOOKUP($E2577,$AI$88:$AW$92,COLUMN($AW:$AW)-COLUMN($AH:$AH),FALSE),IF($X2577="Unknown",VLOOKUP($E2577,$AI$95:$AW$99,COLUMN($AW:$AW)-COLUMN($AH:$AH),FALSE),0))</f>
        <v>0.15773661179887363</v>
      </c>
      <c r="S2577" s="87" cm="1">
        <f t="array" ref="S2577">VLOOKUP($E2577,$AI$111:$AW$115,COLUMN($AW:$AW)-COLUMN($AH:$AH),FALSE)</f>
        <v>431.69321999999994</v>
      </c>
      <c r="T2577" s="104">
        <f t="shared" si="552"/>
        <v>0.66864650235451561</v>
      </c>
      <c r="U2577" s="104">
        <f t="shared" si="553"/>
        <v>1924.6649502040868</v>
      </c>
      <c r="V2577" s="87" cm="1">
        <f t="array" ref="V2577">VLOOKUP($E2577,$AI$118:$AW$122,COLUMN($AW:$AW)-COLUMN($AH:$AH),FALSE)</f>
        <v>0</v>
      </c>
      <c r="W2577" s="87" t="str">
        <f t="shared" si="557"/>
        <v>Domestic</v>
      </c>
      <c r="X2577" s="87" t="str">
        <f t="shared" si="558"/>
        <v>Non-local</v>
      </c>
      <c r="Y2577" s="104"/>
      <c r="Z2577" s="87" t="str">
        <f t="shared" si="554"/>
        <v>USA</v>
      </c>
      <c r="AA2577" s="87" t="str">
        <f t="shared" si="555"/>
        <v>USA</v>
      </c>
      <c r="AB2577" s="82" cm="1">
        <f t="array" ref="AB2577">VLOOKUP(B2577,'GDP per Capita'!$T$2:$V$4235,COLUMN('GDP per Capita'!$V:$V)-COLUMN('GDP per Capita'!$S:$S),FALSE)</f>
        <v>63809.64</v>
      </c>
      <c r="AC2577" s="82">
        <f t="shared" si="550"/>
        <v>63809.64</v>
      </c>
      <c r="AD2577" s="82">
        <f t="shared" si="551"/>
        <v>63809.64</v>
      </c>
      <c r="AE2577" s="88">
        <f t="shared" si="556"/>
        <v>3.0162604744425559E-2</v>
      </c>
    </row>
    <row r="2578" spans="1:31">
      <c r="A2578" s="77" t="s">
        <v>1410</v>
      </c>
      <c r="B2578" s="77">
        <v>2577</v>
      </c>
      <c r="C2578" s="77" t="s">
        <v>29</v>
      </c>
      <c r="D2578" s="77" t="s">
        <v>29</v>
      </c>
      <c r="E2578" s="77">
        <v>2018</v>
      </c>
      <c r="F2578" s="77">
        <v>42.368565799999999</v>
      </c>
      <c r="G2578" s="77">
        <v>-72.505713999999998</v>
      </c>
      <c r="H2578" s="77">
        <v>0</v>
      </c>
      <c r="I2578" s="77" t="s">
        <v>1626</v>
      </c>
      <c r="J2578" s="77">
        <v>39.739236400000003</v>
      </c>
      <c r="K2578" s="77">
        <v>-104.9848623</v>
      </c>
      <c r="L2578" s="77">
        <v>5444.7713535623398</v>
      </c>
      <c r="M2578" s="77">
        <v>0.93673130939092397</v>
      </c>
      <c r="N2578" s="77">
        <v>0</v>
      </c>
      <c r="O2578" s="77">
        <v>653.37256242748094</v>
      </c>
      <c r="P2578" s="87" cm="1">
        <f t="array" ref="P2578">IF($X2578="Non-local",VLOOKUP($E2578,$AI$64:$AW$68,COLUMN($AW:$AW)-COLUMN($AH:$AH),FALSE),IF($X2578="Unknown",VLOOKUP($E2578,$AI$71:$AW$75,COLUMN($AW:$AW)-COLUMN($AH:$AH),FALSE),0))</f>
        <v>284</v>
      </c>
      <c r="Q2578" s="87" cm="1">
        <f t="array" ref="Q2578">IF($X2578="Non-local",VLOOKUP($E2578,$AI$40:$AW$44,COLUMN($AW:$AW)-COLUMN($AH:$AH),FALSE),IF($X2578="Unknown",VLOOKUP($E2578,$AI$47:$AW$51,COLUMN($AW:$AW)-COLUMN($AH:$AH),FALSE),0))</f>
        <v>701.10299999999995</v>
      </c>
      <c r="R2578" s="87" cm="1">
        <f t="array" ref="R2578">IF($X2578="Non-local",VLOOKUP($E2578,$AI$88:$AW$92,COLUMN($AW:$AW)-COLUMN($AH:$AH),FALSE),IF($X2578="Unknown",VLOOKUP($E2578,$AI$95:$AW$99,COLUMN($AW:$AW)-COLUMN($AH:$AH),FALSE),0))</f>
        <v>0.15773661179887363</v>
      </c>
      <c r="S2578" s="87" cm="1">
        <f t="array" ref="S2578">VLOOKUP($E2578,$AI$111:$AW$115,COLUMN($AW:$AW)-COLUMN($AH:$AH),FALSE)</f>
        <v>431.69321999999994</v>
      </c>
      <c r="T2578" s="104">
        <f t="shared" si="552"/>
        <v>1.0944679211897976</v>
      </c>
      <c r="U2578" s="104">
        <f t="shared" si="553"/>
        <v>2070.1687824274809</v>
      </c>
      <c r="V2578" s="87" cm="1">
        <f t="array" ref="V2578">VLOOKUP($E2578,$AI$118:$AW$122,COLUMN($AW:$AW)-COLUMN($AH:$AH),FALSE)</f>
        <v>0</v>
      </c>
      <c r="W2578" s="87" t="str">
        <f t="shared" si="557"/>
        <v>Domestic</v>
      </c>
      <c r="X2578" s="87" t="str">
        <f t="shared" si="558"/>
        <v>Non-local</v>
      </c>
      <c r="Y2578" s="104"/>
      <c r="Z2578" s="87" t="str">
        <f t="shared" si="554"/>
        <v>USA</v>
      </c>
      <c r="AA2578" s="87" t="str">
        <f t="shared" si="555"/>
        <v>USA</v>
      </c>
      <c r="AB2578" s="82" cm="1">
        <f t="array" ref="AB2578">VLOOKUP(B2578,'GDP per Capita'!$T$2:$V$4235,COLUMN('GDP per Capita'!$V:$V)-COLUMN('GDP per Capita'!$S:$S),FALSE)</f>
        <v>63809.64</v>
      </c>
      <c r="AC2578" s="82">
        <f t="shared" si="550"/>
        <v>63809.64</v>
      </c>
      <c r="AD2578" s="82">
        <f t="shared" si="551"/>
        <v>63809.64</v>
      </c>
      <c r="AE2578" s="88">
        <f t="shared" si="556"/>
        <v>3.2442884530103619E-2</v>
      </c>
    </row>
    <row r="2579" spans="1:31">
      <c r="A2579" s="77" t="s">
        <v>985</v>
      </c>
      <c r="B2579" s="77">
        <v>2578</v>
      </c>
      <c r="C2579" s="77" t="s">
        <v>29</v>
      </c>
      <c r="D2579" s="77" t="s">
        <v>29</v>
      </c>
      <c r="E2579" s="77">
        <v>2018</v>
      </c>
      <c r="F2579" s="77">
        <v>40.908701499999999</v>
      </c>
      <c r="G2579" s="77">
        <v>-73.1396036005643</v>
      </c>
      <c r="H2579" s="77">
        <v>0</v>
      </c>
      <c r="I2579" s="77" t="s">
        <v>1626</v>
      </c>
      <c r="J2579" s="77">
        <v>39.739236400000003</v>
      </c>
      <c r="K2579" s="77">
        <v>-104.9848623</v>
      </c>
      <c r="L2579" s="77">
        <v>5375.7694831747303</v>
      </c>
      <c r="M2579" s="77">
        <v>0.92738546840758895</v>
      </c>
      <c r="N2579" s="77">
        <v>0</v>
      </c>
      <c r="O2579" s="77">
        <v>645.09233798096795</v>
      </c>
      <c r="P2579" s="87" cm="1">
        <f t="array" ref="P2579">IF($X2579="Non-local",VLOOKUP($E2579,$AI$64:$AW$68,COLUMN($AW:$AW)-COLUMN($AH:$AH),FALSE),IF($X2579="Unknown",VLOOKUP($E2579,$AI$71:$AW$75,COLUMN($AW:$AW)-COLUMN($AH:$AH),FALSE),0))</f>
        <v>284</v>
      </c>
      <c r="Q2579" s="87" cm="1">
        <f t="array" ref="Q2579">IF($X2579="Non-local",VLOOKUP($E2579,$AI$40:$AW$44,COLUMN($AW:$AW)-COLUMN($AH:$AH),FALSE),IF($X2579="Unknown",VLOOKUP($E2579,$AI$47:$AW$51,COLUMN($AW:$AW)-COLUMN($AH:$AH),FALSE),0))</f>
        <v>701.10299999999995</v>
      </c>
      <c r="R2579" s="87" cm="1">
        <f t="array" ref="R2579">IF($X2579="Non-local",VLOOKUP($E2579,$AI$88:$AW$92,COLUMN($AW:$AW)-COLUMN($AH:$AH),FALSE),IF($X2579="Unknown",VLOOKUP($E2579,$AI$95:$AW$99,COLUMN($AW:$AW)-COLUMN($AH:$AH),FALSE),0))</f>
        <v>0.15773661179887363</v>
      </c>
      <c r="S2579" s="87" cm="1">
        <f t="array" ref="S2579">VLOOKUP($E2579,$AI$111:$AW$115,COLUMN($AW:$AW)-COLUMN($AH:$AH),FALSE)</f>
        <v>431.69321999999994</v>
      </c>
      <c r="T2579" s="104">
        <f t="shared" si="552"/>
        <v>1.0851220802064625</v>
      </c>
      <c r="U2579" s="104">
        <f t="shared" si="553"/>
        <v>2061.888557980968</v>
      </c>
      <c r="V2579" s="87" cm="1">
        <f t="array" ref="V2579">VLOOKUP($E2579,$AI$118:$AW$122,COLUMN($AW:$AW)-COLUMN($AH:$AH),FALSE)</f>
        <v>0</v>
      </c>
      <c r="W2579" s="87" t="str">
        <f t="shared" si="557"/>
        <v>Domestic</v>
      </c>
      <c r="X2579" s="87" t="str">
        <f t="shared" si="558"/>
        <v>Non-local</v>
      </c>
      <c r="Y2579" s="104"/>
      <c r="Z2579" s="87" t="str">
        <f t="shared" si="554"/>
        <v>USA</v>
      </c>
      <c r="AA2579" s="87" t="str">
        <f t="shared" si="555"/>
        <v>USA</v>
      </c>
      <c r="AB2579" s="82" cm="1">
        <f t="array" ref="AB2579">VLOOKUP(B2579,'GDP per Capita'!$T$2:$V$4235,COLUMN('GDP per Capita'!$V:$V)-COLUMN('GDP per Capita'!$S:$S),FALSE)</f>
        <v>63809.64</v>
      </c>
      <c r="AC2579" s="82">
        <f t="shared" si="550"/>
        <v>63809.64</v>
      </c>
      <c r="AD2579" s="82">
        <f t="shared" si="551"/>
        <v>63809.64</v>
      </c>
      <c r="AE2579" s="88">
        <f t="shared" si="556"/>
        <v>3.2313120054915968E-2</v>
      </c>
    </row>
    <row r="2580" spans="1:31">
      <c r="A2580" s="77" t="s">
        <v>886</v>
      </c>
      <c r="B2580" s="77">
        <v>2579</v>
      </c>
      <c r="C2580" s="77" t="s">
        <v>29</v>
      </c>
      <c r="D2580" s="77" t="s">
        <v>29</v>
      </c>
      <c r="E2580" s="77">
        <v>2018</v>
      </c>
      <c r="F2580" s="77">
        <v>39.284749400000003</v>
      </c>
      <c r="G2580" s="77">
        <v>-76.620474639699793</v>
      </c>
      <c r="H2580" s="77">
        <v>0</v>
      </c>
      <c r="I2580" s="77" t="s">
        <v>1626</v>
      </c>
      <c r="J2580" s="77">
        <v>39.739236400000003</v>
      </c>
      <c r="K2580" s="77">
        <v>-104.9848623</v>
      </c>
      <c r="L2580" s="77">
        <v>4847.1652845491499</v>
      </c>
      <c r="M2580" s="77">
        <v>0.85606792474089199</v>
      </c>
      <c r="N2580" s="77">
        <v>0</v>
      </c>
      <c r="O2580" s="77">
        <v>581.659834145898</v>
      </c>
      <c r="P2580" s="87" cm="1">
        <f t="array" ref="P2580">IF($X2580="Non-local",VLOOKUP($E2580,$AI$64:$AW$68,COLUMN($AW:$AW)-COLUMN($AH:$AH),FALSE),IF($X2580="Unknown",VLOOKUP($E2580,$AI$71:$AW$75,COLUMN($AW:$AW)-COLUMN($AH:$AH),FALSE),0))</f>
        <v>284</v>
      </c>
      <c r="Q2580" s="87" cm="1">
        <f t="array" ref="Q2580">IF($X2580="Non-local",VLOOKUP($E2580,$AI$40:$AW$44,COLUMN($AW:$AW)-COLUMN($AH:$AH),FALSE),IF($X2580="Unknown",VLOOKUP($E2580,$AI$47:$AW$51,COLUMN($AW:$AW)-COLUMN($AH:$AH),FALSE),0))</f>
        <v>701.10299999999995</v>
      </c>
      <c r="R2580" s="87" cm="1">
        <f t="array" ref="R2580">IF($X2580="Non-local",VLOOKUP($E2580,$AI$88:$AW$92,COLUMN($AW:$AW)-COLUMN($AH:$AH),FALSE),IF($X2580="Unknown",VLOOKUP($E2580,$AI$95:$AW$99,COLUMN($AW:$AW)-COLUMN($AH:$AH),FALSE),0))</f>
        <v>0.15773661179887363</v>
      </c>
      <c r="S2580" s="87" cm="1">
        <f t="array" ref="S2580">VLOOKUP($E2580,$AI$111:$AW$115,COLUMN($AW:$AW)-COLUMN($AH:$AH),FALSE)</f>
        <v>431.69321999999994</v>
      </c>
      <c r="T2580" s="104">
        <f t="shared" si="552"/>
        <v>1.0138045365397657</v>
      </c>
      <c r="U2580" s="104">
        <f t="shared" si="553"/>
        <v>1998.456054145898</v>
      </c>
      <c r="V2580" s="87" cm="1">
        <f t="array" ref="V2580">VLOOKUP($E2580,$AI$118:$AW$122,COLUMN($AW:$AW)-COLUMN($AH:$AH),FALSE)</f>
        <v>0</v>
      </c>
      <c r="W2580" s="87" t="str">
        <f t="shared" si="557"/>
        <v>Domestic</v>
      </c>
      <c r="X2580" s="87" t="str">
        <f t="shared" si="558"/>
        <v>Non-local</v>
      </c>
      <c r="Y2580" s="104"/>
      <c r="Z2580" s="87" t="str">
        <f t="shared" si="554"/>
        <v>USA</v>
      </c>
      <c r="AA2580" s="87" t="str">
        <f t="shared" si="555"/>
        <v>USA</v>
      </c>
      <c r="AB2580" s="82" cm="1">
        <f t="array" ref="AB2580">VLOOKUP(B2580,'GDP per Capita'!$T$2:$V$4235,COLUMN('GDP per Capita'!$V:$V)-COLUMN('GDP per Capita'!$S:$S),FALSE)</f>
        <v>63809.64</v>
      </c>
      <c r="AC2580" s="82">
        <f t="shared" si="550"/>
        <v>63809.64</v>
      </c>
      <c r="AD2580" s="82">
        <f t="shared" si="551"/>
        <v>63809.64</v>
      </c>
      <c r="AE2580" s="88">
        <f t="shared" si="556"/>
        <v>3.1319030387037101E-2</v>
      </c>
    </row>
    <row r="2581" spans="1:31">
      <c r="A2581" s="77" t="s">
        <v>1691</v>
      </c>
      <c r="B2581" s="77">
        <v>2580</v>
      </c>
      <c r="C2581" s="77" t="s">
        <v>557</v>
      </c>
      <c r="D2581" s="77" t="s">
        <v>31</v>
      </c>
      <c r="E2581" s="77">
        <v>2018</v>
      </c>
      <c r="F2581" s="77">
        <v>45.650033499999999</v>
      </c>
      <c r="G2581" s="77">
        <v>13.7706559</v>
      </c>
      <c r="H2581" s="77">
        <v>0</v>
      </c>
      <c r="I2581" s="77" t="s">
        <v>1626</v>
      </c>
      <c r="J2581" s="77">
        <v>39.739236400000003</v>
      </c>
      <c r="K2581" s="77">
        <v>-104.9848623</v>
      </c>
      <c r="L2581" s="77">
        <v>17468.1918252531</v>
      </c>
      <c r="M2581" s="77">
        <v>2.6933355960223802</v>
      </c>
      <c r="N2581" s="77">
        <v>0</v>
      </c>
      <c r="O2581" s="77">
        <v>1834.16014165158</v>
      </c>
      <c r="P2581" s="87" cm="1">
        <f t="array" ref="P2581">IF($X2581="Non-local",VLOOKUP($E2581,$AI$64:$AW$68,COLUMN($AW:$AW)-COLUMN($AH:$AH),FALSE),IF($X2581="Unknown",VLOOKUP($E2581,$AI$71:$AW$75,COLUMN($AW:$AW)-COLUMN($AH:$AH),FALSE),0))</f>
        <v>284</v>
      </c>
      <c r="Q2581" s="87" cm="1">
        <f t="array" ref="Q2581">IF($X2581="Non-local",VLOOKUP($E2581,$AI$40:$AW$44,COLUMN($AW:$AW)-COLUMN($AH:$AH),FALSE),IF($X2581="Unknown",VLOOKUP($E2581,$AI$47:$AW$51,COLUMN($AW:$AW)-COLUMN($AH:$AH),FALSE),0))</f>
        <v>701.10299999999995</v>
      </c>
      <c r="R2581" s="87" cm="1">
        <f t="array" ref="R2581">IF($X2581="Non-local",VLOOKUP($E2581,$AI$88:$AW$92,COLUMN($AW:$AW)-COLUMN($AH:$AH),FALSE),IF($X2581="Unknown",VLOOKUP($E2581,$AI$95:$AW$99,COLUMN($AW:$AW)-COLUMN($AH:$AH),FALSE),0))</f>
        <v>0.15773661179887363</v>
      </c>
      <c r="S2581" s="87" cm="1">
        <f t="array" ref="S2581">VLOOKUP($E2581,$AI$111:$AW$115,COLUMN($AW:$AW)-COLUMN($AH:$AH),FALSE)</f>
        <v>431.69321999999994</v>
      </c>
      <c r="T2581" s="104">
        <f t="shared" si="552"/>
        <v>2.8510722078212538</v>
      </c>
      <c r="U2581" s="104">
        <f t="shared" si="553"/>
        <v>3250.9563616515802</v>
      </c>
      <c r="V2581" s="87" cm="1">
        <f t="array" ref="V2581">VLOOKUP($E2581,$AI$118:$AW$122,COLUMN($AW:$AW)-COLUMN($AH:$AH),FALSE)</f>
        <v>0</v>
      </c>
      <c r="W2581" s="87" t="str">
        <f t="shared" si="557"/>
        <v>International</v>
      </c>
      <c r="X2581" s="87" t="str">
        <f t="shared" si="558"/>
        <v>Non-local</v>
      </c>
      <c r="Y2581" s="104"/>
      <c r="Z2581" s="87" t="str">
        <f t="shared" si="554"/>
        <v>Italy</v>
      </c>
      <c r="AA2581" s="87" t="str">
        <f t="shared" si="555"/>
        <v>Europe</v>
      </c>
      <c r="AB2581" s="82" cm="1">
        <f t="array" ref="AB2581">VLOOKUP(B2581,'GDP per Capita'!$T$2:$V$4235,COLUMN('GDP per Capita'!$V:$V)-COLUMN('GDP per Capita'!$S:$S),FALSE)</f>
        <v>34671.17</v>
      </c>
      <c r="AC2581" s="82">
        <f t="shared" si="550"/>
        <v>34671.17</v>
      </c>
      <c r="AD2581" s="82">
        <f t="shared" si="551"/>
        <v>34671.17</v>
      </c>
      <c r="AE2581" s="88">
        <f t="shared" si="556"/>
        <v>9.3765406868345669E-2</v>
      </c>
    </row>
    <row r="2582" spans="1:31">
      <c r="A2582" s="77" t="s">
        <v>1120</v>
      </c>
      <c r="B2582" s="77">
        <v>2581</v>
      </c>
      <c r="C2582" s="77" t="s">
        <v>29</v>
      </c>
      <c r="D2582" s="77" t="s">
        <v>29</v>
      </c>
      <c r="E2582" s="77">
        <v>2018</v>
      </c>
      <c r="F2582" s="77">
        <v>45.679429299999903</v>
      </c>
      <c r="G2582" s="77">
        <v>-111.0440474</v>
      </c>
      <c r="H2582" s="77">
        <v>0</v>
      </c>
      <c r="I2582" s="77" t="s">
        <v>1626</v>
      </c>
      <c r="J2582" s="77">
        <v>39.739236400000003</v>
      </c>
      <c r="K2582" s="77">
        <v>-104.9848623</v>
      </c>
      <c r="L2582" s="77">
        <v>1649.84885774803</v>
      </c>
      <c r="M2582" s="77">
        <v>0.37948562279437897</v>
      </c>
      <c r="N2582" s="77">
        <v>0</v>
      </c>
      <c r="O2582" s="77">
        <v>316.770980687622</v>
      </c>
      <c r="P2582" s="87" cm="1">
        <f t="array" ref="P2582">IF($X2582="Non-local",VLOOKUP($E2582,$AI$64:$AW$68,COLUMN($AW:$AW)-COLUMN($AH:$AH),FALSE),IF($X2582="Unknown",VLOOKUP($E2582,$AI$71:$AW$75,COLUMN($AW:$AW)-COLUMN($AH:$AH),FALSE),0))</f>
        <v>284</v>
      </c>
      <c r="Q2582" s="87" cm="1">
        <f t="array" ref="Q2582">IF($X2582="Non-local",VLOOKUP($E2582,$AI$40:$AW$44,COLUMN($AW:$AW)-COLUMN($AH:$AH),FALSE),IF($X2582="Unknown",VLOOKUP($E2582,$AI$47:$AW$51,COLUMN($AW:$AW)-COLUMN($AH:$AH),FALSE),0))</f>
        <v>701.10299999999995</v>
      </c>
      <c r="R2582" s="87" cm="1">
        <f t="array" ref="R2582">IF($X2582="Non-local",VLOOKUP($E2582,$AI$88:$AW$92,COLUMN($AW:$AW)-COLUMN($AH:$AH),FALSE),IF($X2582="Unknown",VLOOKUP($E2582,$AI$95:$AW$99,COLUMN($AW:$AW)-COLUMN($AH:$AH),FALSE),0))</f>
        <v>0.15773661179887363</v>
      </c>
      <c r="S2582" s="87" cm="1">
        <f t="array" ref="S2582">VLOOKUP($E2582,$AI$111:$AW$115,COLUMN($AW:$AW)-COLUMN($AH:$AH),FALSE)</f>
        <v>431.69321999999994</v>
      </c>
      <c r="T2582" s="104">
        <f t="shared" si="552"/>
        <v>0.53722223459325258</v>
      </c>
      <c r="U2582" s="104">
        <f t="shared" si="553"/>
        <v>1733.5672006876218</v>
      </c>
      <c r="V2582" s="87" cm="1">
        <f t="array" ref="V2582">VLOOKUP($E2582,$AI$118:$AW$122,COLUMN($AW:$AW)-COLUMN($AH:$AH),FALSE)</f>
        <v>0</v>
      </c>
      <c r="W2582" s="87" t="str">
        <f t="shared" si="557"/>
        <v>Domestic</v>
      </c>
      <c r="X2582" s="87" t="str">
        <f t="shared" si="558"/>
        <v>Non-local</v>
      </c>
      <c r="Y2582" s="104"/>
      <c r="Z2582" s="87" t="str">
        <f t="shared" si="554"/>
        <v>USA</v>
      </c>
      <c r="AA2582" s="87" t="str">
        <f t="shared" si="555"/>
        <v>USA</v>
      </c>
      <c r="AB2582" s="82" cm="1">
        <f t="array" ref="AB2582">VLOOKUP(B2582,'GDP per Capita'!$T$2:$V$4235,COLUMN('GDP per Capita'!$V:$V)-COLUMN('GDP per Capita'!$S:$S),FALSE)</f>
        <v>63809.64</v>
      </c>
      <c r="AC2582" s="82">
        <f t="shared" si="550"/>
        <v>63809.64</v>
      </c>
      <c r="AD2582" s="82">
        <f t="shared" si="551"/>
        <v>63809.64</v>
      </c>
      <c r="AE2582" s="88">
        <f t="shared" si="556"/>
        <v>2.7167794720164881E-2</v>
      </c>
    </row>
    <row r="2583" spans="1:31">
      <c r="A2583" s="77" t="s">
        <v>1410</v>
      </c>
      <c r="B2583" s="77">
        <v>2582</v>
      </c>
      <c r="C2583" s="77" t="s">
        <v>29</v>
      </c>
      <c r="D2583" s="77" t="s">
        <v>29</v>
      </c>
      <c r="E2583" s="77">
        <v>2018</v>
      </c>
      <c r="F2583" s="77">
        <v>42.368565799999999</v>
      </c>
      <c r="G2583" s="77">
        <v>-72.505713999999998</v>
      </c>
      <c r="H2583" s="77">
        <v>0</v>
      </c>
      <c r="I2583" s="77" t="s">
        <v>1626</v>
      </c>
      <c r="J2583" s="77">
        <v>39.739236400000003</v>
      </c>
      <c r="K2583" s="77">
        <v>-104.9848623</v>
      </c>
      <c r="L2583" s="77">
        <v>5444.7713535623398</v>
      </c>
      <c r="M2583" s="77">
        <v>0.93673130939092397</v>
      </c>
      <c r="N2583" s="77">
        <v>0</v>
      </c>
      <c r="O2583" s="77">
        <v>653.37256242748094</v>
      </c>
      <c r="P2583" s="87" cm="1">
        <f t="array" ref="P2583">IF($X2583="Non-local",VLOOKUP($E2583,$AI$64:$AW$68,COLUMN($AW:$AW)-COLUMN($AH:$AH),FALSE),IF($X2583="Unknown",VLOOKUP($E2583,$AI$71:$AW$75,COLUMN($AW:$AW)-COLUMN($AH:$AH),FALSE),0))</f>
        <v>284</v>
      </c>
      <c r="Q2583" s="87" cm="1">
        <f t="array" ref="Q2583">IF($X2583="Non-local",VLOOKUP($E2583,$AI$40:$AW$44,COLUMN($AW:$AW)-COLUMN($AH:$AH),FALSE),IF($X2583="Unknown",VLOOKUP($E2583,$AI$47:$AW$51,COLUMN($AW:$AW)-COLUMN($AH:$AH),FALSE),0))</f>
        <v>701.10299999999995</v>
      </c>
      <c r="R2583" s="87" cm="1">
        <f t="array" ref="R2583">IF($X2583="Non-local",VLOOKUP($E2583,$AI$88:$AW$92,COLUMN($AW:$AW)-COLUMN($AH:$AH),FALSE),IF($X2583="Unknown",VLOOKUP($E2583,$AI$95:$AW$99,COLUMN($AW:$AW)-COLUMN($AH:$AH),FALSE),0))</f>
        <v>0.15773661179887363</v>
      </c>
      <c r="S2583" s="87" cm="1">
        <f t="array" ref="S2583">VLOOKUP($E2583,$AI$111:$AW$115,COLUMN($AW:$AW)-COLUMN($AH:$AH),FALSE)</f>
        <v>431.69321999999994</v>
      </c>
      <c r="T2583" s="104">
        <f t="shared" si="552"/>
        <v>1.0944679211897976</v>
      </c>
      <c r="U2583" s="104">
        <f t="shared" si="553"/>
        <v>2070.1687824274809</v>
      </c>
      <c r="V2583" s="87" cm="1">
        <f t="array" ref="V2583">VLOOKUP($E2583,$AI$118:$AW$122,COLUMN($AW:$AW)-COLUMN($AH:$AH),FALSE)</f>
        <v>0</v>
      </c>
      <c r="W2583" s="87" t="str">
        <f t="shared" si="557"/>
        <v>Domestic</v>
      </c>
      <c r="X2583" s="87" t="str">
        <f t="shared" si="558"/>
        <v>Non-local</v>
      </c>
      <c r="Y2583" s="104"/>
      <c r="Z2583" s="87" t="str">
        <f t="shared" si="554"/>
        <v>USA</v>
      </c>
      <c r="AA2583" s="87" t="str">
        <f t="shared" si="555"/>
        <v>USA</v>
      </c>
      <c r="AB2583" s="82" cm="1">
        <f t="array" ref="AB2583">VLOOKUP(B2583,'GDP per Capita'!$T$2:$V$4235,COLUMN('GDP per Capita'!$V:$V)-COLUMN('GDP per Capita'!$S:$S),FALSE)</f>
        <v>63809.64</v>
      </c>
      <c r="AC2583" s="82">
        <f t="shared" si="550"/>
        <v>63809.64</v>
      </c>
      <c r="AD2583" s="82">
        <f t="shared" si="551"/>
        <v>63809.64</v>
      </c>
      <c r="AE2583" s="88">
        <f t="shared" si="556"/>
        <v>3.2442884530103619E-2</v>
      </c>
    </row>
    <row r="2584" spans="1:31">
      <c r="A2584" s="77" t="s">
        <v>1692</v>
      </c>
      <c r="B2584" s="77">
        <v>2583</v>
      </c>
      <c r="C2584" s="77" t="s">
        <v>224</v>
      </c>
      <c r="D2584" s="77" t="s">
        <v>31</v>
      </c>
      <c r="E2584" s="77">
        <v>2018</v>
      </c>
      <c r="F2584" s="77">
        <v>50.659511899999998</v>
      </c>
      <c r="G2584" s="77">
        <v>10.9376345999999</v>
      </c>
      <c r="H2584" s="77">
        <v>0</v>
      </c>
      <c r="I2584" s="77" t="s">
        <v>1626</v>
      </c>
      <c r="J2584" s="77">
        <v>39.739236400000003</v>
      </c>
      <c r="K2584" s="77">
        <v>-104.9848623</v>
      </c>
      <c r="L2584" s="77">
        <v>16381.3843733871</v>
      </c>
      <c r="M2584" s="77">
        <v>2.52408125010319</v>
      </c>
      <c r="N2584" s="77">
        <v>0</v>
      </c>
      <c r="O2584" s="77">
        <v>1720.0453592056499</v>
      </c>
      <c r="P2584" s="87" cm="1">
        <f t="array" ref="P2584">IF($X2584="Non-local",VLOOKUP($E2584,$AI$64:$AW$68,COLUMN($AW:$AW)-COLUMN($AH:$AH),FALSE),IF($X2584="Unknown",VLOOKUP($E2584,$AI$71:$AW$75,COLUMN($AW:$AW)-COLUMN($AH:$AH),FALSE),0))</f>
        <v>284</v>
      </c>
      <c r="Q2584" s="87" cm="1">
        <f t="array" ref="Q2584">IF($X2584="Non-local",VLOOKUP($E2584,$AI$40:$AW$44,COLUMN($AW:$AW)-COLUMN($AH:$AH),FALSE),IF($X2584="Unknown",VLOOKUP($E2584,$AI$47:$AW$51,COLUMN($AW:$AW)-COLUMN($AH:$AH),FALSE),0))</f>
        <v>701.10299999999995</v>
      </c>
      <c r="R2584" s="87" cm="1">
        <f t="array" ref="R2584">IF($X2584="Non-local",VLOOKUP($E2584,$AI$88:$AW$92,COLUMN($AW:$AW)-COLUMN($AH:$AH),FALSE),IF($X2584="Unknown",VLOOKUP($E2584,$AI$95:$AW$99,COLUMN($AW:$AW)-COLUMN($AH:$AH),FALSE),0))</f>
        <v>0.15773661179887363</v>
      </c>
      <c r="S2584" s="87" cm="1">
        <f t="array" ref="S2584">VLOOKUP($E2584,$AI$111:$AW$115,COLUMN($AW:$AW)-COLUMN($AH:$AH),FALSE)</f>
        <v>431.69321999999994</v>
      </c>
      <c r="T2584" s="104">
        <f t="shared" si="552"/>
        <v>2.6818178619020636</v>
      </c>
      <c r="U2584" s="104">
        <f t="shared" si="553"/>
        <v>3136.8415792056499</v>
      </c>
      <c r="V2584" s="87" cm="1">
        <f t="array" ref="V2584">VLOOKUP($E2584,$AI$118:$AW$122,COLUMN($AW:$AW)-COLUMN($AH:$AH),FALSE)</f>
        <v>0</v>
      </c>
      <c r="W2584" s="87" t="str">
        <f t="shared" si="557"/>
        <v>International</v>
      </c>
      <c r="X2584" s="87" t="str">
        <f t="shared" si="558"/>
        <v>Non-local</v>
      </c>
      <c r="Y2584" s="104"/>
      <c r="Z2584" s="87" t="str">
        <f t="shared" si="554"/>
        <v>Germany</v>
      </c>
      <c r="AA2584" s="87" t="str">
        <f t="shared" si="555"/>
        <v>Europe</v>
      </c>
      <c r="AB2584" s="82" cm="1">
        <f t="array" ref="AB2584">VLOOKUP(B2584,'GDP per Capita'!$T$2:$V$4235,COLUMN('GDP per Capita'!$V:$V)-COLUMN('GDP per Capita'!$S:$S),FALSE)</f>
        <v>49180.54</v>
      </c>
      <c r="AC2584" s="82">
        <f t="shared" si="550"/>
        <v>49180.54</v>
      </c>
      <c r="AD2584" s="82">
        <f t="shared" si="551"/>
        <v>49180.54</v>
      </c>
      <c r="AE2584" s="88">
        <f t="shared" si="556"/>
        <v>6.378217033008686E-2</v>
      </c>
    </row>
    <row r="2585" spans="1:31">
      <c r="A2585" s="77" t="s">
        <v>1410</v>
      </c>
      <c r="B2585" s="77">
        <v>2584</v>
      </c>
      <c r="C2585" s="77" t="s">
        <v>29</v>
      </c>
      <c r="D2585" s="77" t="s">
        <v>29</v>
      </c>
      <c r="E2585" s="77">
        <v>2018</v>
      </c>
      <c r="F2585" s="77">
        <v>42.368565799999999</v>
      </c>
      <c r="G2585" s="77">
        <v>-72.505713999999998</v>
      </c>
      <c r="H2585" s="77">
        <v>0</v>
      </c>
      <c r="I2585" s="77" t="s">
        <v>1626</v>
      </c>
      <c r="J2585" s="77">
        <v>39.739236400000003</v>
      </c>
      <c r="K2585" s="77">
        <v>-104.9848623</v>
      </c>
      <c r="L2585" s="77">
        <v>5444.7713535623398</v>
      </c>
      <c r="M2585" s="77">
        <v>0.93673130939092397</v>
      </c>
      <c r="N2585" s="77">
        <v>0</v>
      </c>
      <c r="O2585" s="77">
        <v>653.37256242748094</v>
      </c>
      <c r="P2585" s="87" cm="1">
        <f t="array" ref="P2585">IF($X2585="Non-local",VLOOKUP($E2585,$AI$64:$AW$68,COLUMN($AW:$AW)-COLUMN($AH:$AH),FALSE),IF($X2585="Unknown",VLOOKUP($E2585,$AI$71:$AW$75,COLUMN($AW:$AW)-COLUMN($AH:$AH),FALSE),0))</f>
        <v>284</v>
      </c>
      <c r="Q2585" s="87" cm="1">
        <f t="array" ref="Q2585">IF($X2585="Non-local",VLOOKUP($E2585,$AI$40:$AW$44,COLUMN($AW:$AW)-COLUMN($AH:$AH),FALSE),IF($X2585="Unknown",VLOOKUP($E2585,$AI$47:$AW$51,COLUMN($AW:$AW)-COLUMN($AH:$AH),FALSE),0))</f>
        <v>701.10299999999995</v>
      </c>
      <c r="R2585" s="87" cm="1">
        <f t="array" ref="R2585">IF($X2585="Non-local",VLOOKUP($E2585,$AI$88:$AW$92,COLUMN($AW:$AW)-COLUMN($AH:$AH),FALSE),IF($X2585="Unknown",VLOOKUP($E2585,$AI$95:$AW$99,COLUMN($AW:$AW)-COLUMN($AH:$AH),FALSE),0))</f>
        <v>0.15773661179887363</v>
      </c>
      <c r="S2585" s="87" cm="1">
        <f t="array" ref="S2585">VLOOKUP($E2585,$AI$111:$AW$115,COLUMN($AW:$AW)-COLUMN($AH:$AH),FALSE)</f>
        <v>431.69321999999994</v>
      </c>
      <c r="T2585" s="104">
        <f t="shared" si="552"/>
        <v>1.0944679211897976</v>
      </c>
      <c r="U2585" s="104">
        <f t="shared" si="553"/>
        <v>2070.1687824274809</v>
      </c>
      <c r="V2585" s="87" cm="1">
        <f t="array" ref="V2585">VLOOKUP($E2585,$AI$118:$AW$122,COLUMN($AW:$AW)-COLUMN($AH:$AH),FALSE)</f>
        <v>0</v>
      </c>
      <c r="W2585" s="87" t="str">
        <f t="shared" si="557"/>
        <v>Domestic</v>
      </c>
      <c r="X2585" s="87" t="str">
        <f t="shared" si="558"/>
        <v>Non-local</v>
      </c>
      <c r="Y2585" s="104"/>
      <c r="Z2585" s="87" t="str">
        <f t="shared" si="554"/>
        <v>USA</v>
      </c>
      <c r="AA2585" s="87" t="str">
        <f t="shared" si="555"/>
        <v>USA</v>
      </c>
      <c r="AB2585" s="82" cm="1">
        <f t="array" ref="AB2585">VLOOKUP(B2585,'GDP per Capita'!$T$2:$V$4235,COLUMN('GDP per Capita'!$V:$V)-COLUMN('GDP per Capita'!$S:$S),FALSE)</f>
        <v>63809.64</v>
      </c>
      <c r="AC2585" s="82">
        <f t="shared" si="550"/>
        <v>63809.64</v>
      </c>
      <c r="AD2585" s="82">
        <f t="shared" si="551"/>
        <v>63809.64</v>
      </c>
      <c r="AE2585" s="88">
        <f t="shared" si="556"/>
        <v>3.2442884530103619E-2</v>
      </c>
    </row>
    <row r="2586" spans="1:31">
      <c r="A2586" s="77" t="s">
        <v>1693</v>
      </c>
      <c r="B2586" s="77">
        <v>2585</v>
      </c>
      <c r="C2586" s="77" t="s">
        <v>224</v>
      </c>
      <c r="D2586" s="77" t="s">
        <v>31</v>
      </c>
      <c r="E2586" s="77">
        <v>2018</v>
      </c>
      <c r="F2586" s="77">
        <v>52.383193900000002</v>
      </c>
      <c r="G2586" s="77">
        <v>13.115981</v>
      </c>
      <c r="H2586" s="77">
        <v>0</v>
      </c>
      <c r="I2586" s="77" t="s">
        <v>1626</v>
      </c>
      <c r="J2586" s="77">
        <v>39.739236400000003</v>
      </c>
      <c r="K2586" s="77">
        <v>-104.9848623</v>
      </c>
      <c r="L2586" s="77">
        <v>16328.4268449315</v>
      </c>
      <c r="M2586" s="77">
        <v>2.5158870760443302</v>
      </c>
      <c r="N2586" s="77">
        <v>0</v>
      </c>
      <c r="O2586" s="77">
        <v>1714.48481871781</v>
      </c>
      <c r="P2586" s="87" cm="1">
        <f t="array" ref="P2586">IF($X2586="Non-local",VLOOKUP($E2586,$AI$64:$AW$68,COLUMN($AW:$AW)-COLUMN($AH:$AH),FALSE),IF($X2586="Unknown",VLOOKUP($E2586,$AI$71:$AW$75,COLUMN($AW:$AW)-COLUMN($AH:$AH),FALSE),0))</f>
        <v>284</v>
      </c>
      <c r="Q2586" s="87" cm="1">
        <f t="array" ref="Q2586">IF($X2586="Non-local",VLOOKUP($E2586,$AI$40:$AW$44,COLUMN($AW:$AW)-COLUMN($AH:$AH),FALSE),IF($X2586="Unknown",VLOOKUP($E2586,$AI$47:$AW$51,COLUMN($AW:$AW)-COLUMN($AH:$AH),FALSE),0))</f>
        <v>701.10299999999995</v>
      </c>
      <c r="R2586" s="87" cm="1">
        <f t="array" ref="R2586">IF($X2586="Non-local",VLOOKUP($E2586,$AI$88:$AW$92,COLUMN($AW:$AW)-COLUMN($AH:$AH),FALSE),IF($X2586="Unknown",VLOOKUP($E2586,$AI$95:$AW$99,COLUMN($AW:$AW)-COLUMN($AH:$AH),FALSE),0))</f>
        <v>0.15773661179887363</v>
      </c>
      <c r="S2586" s="87" cm="1">
        <f t="array" ref="S2586">VLOOKUP($E2586,$AI$111:$AW$115,COLUMN($AW:$AW)-COLUMN($AH:$AH),FALSE)</f>
        <v>431.69321999999994</v>
      </c>
      <c r="T2586" s="104">
        <f t="shared" si="552"/>
        <v>2.6736236878432038</v>
      </c>
      <c r="U2586" s="104">
        <f t="shared" si="553"/>
        <v>3131.2810387178101</v>
      </c>
      <c r="V2586" s="87" cm="1">
        <f t="array" ref="V2586">VLOOKUP($E2586,$AI$118:$AW$122,COLUMN($AW:$AW)-COLUMN($AH:$AH),FALSE)</f>
        <v>0</v>
      </c>
      <c r="W2586" s="87" t="str">
        <f t="shared" si="557"/>
        <v>International</v>
      </c>
      <c r="X2586" s="87" t="str">
        <f t="shared" si="558"/>
        <v>Non-local</v>
      </c>
      <c r="Y2586" s="104"/>
      <c r="Z2586" s="87" t="str">
        <f t="shared" si="554"/>
        <v>Germany</v>
      </c>
      <c r="AA2586" s="87" t="str">
        <f t="shared" si="555"/>
        <v>Europe</v>
      </c>
      <c r="AB2586" s="82" cm="1">
        <f t="array" ref="AB2586">VLOOKUP(B2586,'GDP per Capita'!$T$2:$V$4235,COLUMN('GDP per Capita'!$V:$V)-COLUMN('GDP per Capita'!$S:$S),FALSE)</f>
        <v>49180.54</v>
      </c>
      <c r="AC2586" s="82">
        <f t="shared" si="550"/>
        <v>49180.54</v>
      </c>
      <c r="AD2586" s="82">
        <f t="shared" si="551"/>
        <v>49180.54</v>
      </c>
      <c r="AE2586" s="88">
        <f t="shared" si="556"/>
        <v>6.3669106494516126E-2</v>
      </c>
    </row>
    <row r="2587" spans="1:31">
      <c r="A2587" s="77" t="s">
        <v>1694</v>
      </c>
      <c r="B2587" s="77">
        <v>2586</v>
      </c>
      <c r="C2587" s="77" t="s">
        <v>29</v>
      </c>
      <c r="D2587" s="77" t="s">
        <v>29</v>
      </c>
      <c r="E2587" s="77">
        <v>2018</v>
      </c>
      <c r="F2587" s="77">
        <v>44.0234387</v>
      </c>
      <c r="G2587" s="77">
        <v>-92.463018199999993</v>
      </c>
      <c r="H2587" s="77">
        <v>0</v>
      </c>
      <c r="I2587" s="77" t="s">
        <v>1626</v>
      </c>
      <c r="J2587" s="77">
        <v>39.739236400000003</v>
      </c>
      <c r="K2587" s="77">
        <v>-104.9848623</v>
      </c>
      <c r="L2587" s="77">
        <v>2278.5793814530002</v>
      </c>
      <c r="M2587" s="77">
        <v>0.46250620357035799</v>
      </c>
      <c r="N2587" s="77">
        <v>0</v>
      </c>
      <c r="O2587" s="77">
        <v>437.48724123897603</v>
      </c>
      <c r="P2587" s="87" cm="1">
        <f t="array" ref="P2587">IF($X2587="Non-local",VLOOKUP($E2587,$AI$64:$AW$68,COLUMN($AW:$AW)-COLUMN($AH:$AH),FALSE),IF($X2587="Unknown",VLOOKUP($E2587,$AI$71:$AW$75,COLUMN($AW:$AW)-COLUMN($AH:$AH),FALSE),0))</f>
        <v>284</v>
      </c>
      <c r="Q2587" s="87" cm="1">
        <f t="array" ref="Q2587">IF($X2587="Non-local",VLOOKUP($E2587,$AI$40:$AW$44,COLUMN($AW:$AW)-COLUMN($AH:$AH),FALSE),IF($X2587="Unknown",VLOOKUP($E2587,$AI$47:$AW$51,COLUMN($AW:$AW)-COLUMN($AH:$AH),FALSE),0))</f>
        <v>701.10299999999995</v>
      </c>
      <c r="R2587" s="87" cm="1">
        <f t="array" ref="R2587">IF($X2587="Non-local",VLOOKUP($E2587,$AI$88:$AW$92,COLUMN($AW:$AW)-COLUMN($AH:$AH),FALSE),IF($X2587="Unknown",VLOOKUP($E2587,$AI$95:$AW$99,COLUMN($AW:$AW)-COLUMN($AH:$AH),FALSE),0))</f>
        <v>0.15773661179887363</v>
      </c>
      <c r="S2587" s="87" cm="1">
        <f t="array" ref="S2587">VLOOKUP($E2587,$AI$111:$AW$115,COLUMN($AW:$AW)-COLUMN($AH:$AH),FALSE)</f>
        <v>431.69321999999994</v>
      </c>
      <c r="T2587" s="104">
        <f t="shared" si="552"/>
        <v>0.62024281536923165</v>
      </c>
      <c r="U2587" s="104">
        <f t="shared" si="553"/>
        <v>1854.2834612389759</v>
      </c>
      <c r="V2587" s="87" cm="1">
        <f t="array" ref="V2587">VLOOKUP($E2587,$AI$118:$AW$122,COLUMN($AW:$AW)-COLUMN($AH:$AH),FALSE)</f>
        <v>0</v>
      </c>
      <c r="W2587" s="87" t="str">
        <f t="shared" si="557"/>
        <v>Domestic</v>
      </c>
      <c r="X2587" s="87" t="str">
        <f t="shared" si="558"/>
        <v>Non-local</v>
      </c>
      <c r="Y2587" s="104"/>
      <c r="Z2587" s="87" t="str">
        <f t="shared" si="554"/>
        <v>USA</v>
      </c>
      <c r="AA2587" s="87" t="str">
        <f t="shared" si="555"/>
        <v>USA</v>
      </c>
      <c r="AB2587" s="82" cm="1">
        <f t="array" ref="AB2587">VLOOKUP(B2587,'GDP per Capita'!$T$2:$V$4235,COLUMN('GDP per Capita'!$V:$V)-COLUMN('GDP per Capita'!$S:$S),FALSE)</f>
        <v>63809.64</v>
      </c>
      <c r="AC2587" s="82">
        <f t="shared" si="550"/>
        <v>63809.64</v>
      </c>
      <c r="AD2587" s="82">
        <f t="shared" si="551"/>
        <v>63809.64</v>
      </c>
      <c r="AE2587" s="88">
        <f t="shared" si="556"/>
        <v>2.9059613269076207E-2</v>
      </c>
    </row>
    <row r="2588" spans="1:31">
      <c r="A2588" s="77" t="s">
        <v>1379</v>
      </c>
      <c r="B2588" s="77">
        <v>2587</v>
      </c>
      <c r="C2588" s="77" t="s">
        <v>29</v>
      </c>
      <c r="D2588" s="77" t="s">
        <v>29</v>
      </c>
      <c r="E2588" s="77">
        <v>2018</v>
      </c>
      <c r="F2588" s="77">
        <v>38.951883000000002</v>
      </c>
      <c r="G2588" s="77">
        <v>-92.333736599999995</v>
      </c>
      <c r="H2588" s="77">
        <v>0</v>
      </c>
      <c r="I2588" s="77" t="s">
        <v>1626</v>
      </c>
      <c r="J2588" s="77">
        <v>39.739236400000003</v>
      </c>
      <c r="K2588" s="77">
        <v>-104.9848623</v>
      </c>
      <c r="L2588" s="77">
        <v>2180.9781432559898</v>
      </c>
      <c r="M2588" s="77">
        <v>0.44961846999601002</v>
      </c>
      <c r="N2588" s="77">
        <v>0</v>
      </c>
      <c r="O2588" s="77">
        <v>418.74780350515101</v>
      </c>
      <c r="P2588" s="87" cm="1">
        <f t="array" ref="P2588">IF($X2588="Non-local",VLOOKUP($E2588,$AI$64:$AW$68,COLUMN($AW:$AW)-COLUMN($AH:$AH),FALSE),IF($X2588="Unknown",VLOOKUP($E2588,$AI$71:$AW$75,COLUMN($AW:$AW)-COLUMN($AH:$AH),FALSE),0))</f>
        <v>284</v>
      </c>
      <c r="Q2588" s="87" cm="1">
        <f t="array" ref="Q2588">IF($X2588="Non-local",VLOOKUP($E2588,$AI$40:$AW$44,COLUMN($AW:$AW)-COLUMN($AH:$AH),FALSE),IF($X2588="Unknown",VLOOKUP($E2588,$AI$47:$AW$51,COLUMN($AW:$AW)-COLUMN($AH:$AH),FALSE),0))</f>
        <v>701.10299999999995</v>
      </c>
      <c r="R2588" s="87" cm="1">
        <f t="array" ref="R2588">IF($X2588="Non-local",VLOOKUP($E2588,$AI$88:$AW$92,COLUMN($AW:$AW)-COLUMN($AH:$AH),FALSE),IF($X2588="Unknown",VLOOKUP($E2588,$AI$95:$AW$99,COLUMN($AW:$AW)-COLUMN($AH:$AH),FALSE),0))</f>
        <v>0.15773661179887363</v>
      </c>
      <c r="S2588" s="87" cm="1">
        <f t="array" ref="S2588">VLOOKUP($E2588,$AI$111:$AW$115,COLUMN($AW:$AW)-COLUMN($AH:$AH),FALSE)</f>
        <v>431.69321999999994</v>
      </c>
      <c r="T2588" s="104">
        <f t="shared" si="552"/>
        <v>0.60735508179488362</v>
      </c>
      <c r="U2588" s="104">
        <f t="shared" si="553"/>
        <v>1835.5440235051508</v>
      </c>
      <c r="V2588" s="87" cm="1">
        <f t="array" ref="V2588">VLOOKUP($E2588,$AI$118:$AW$122,COLUMN($AW:$AW)-COLUMN($AH:$AH),FALSE)</f>
        <v>0</v>
      </c>
      <c r="W2588" s="87" t="str">
        <f t="shared" si="557"/>
        <v>Domestic</v>
      </c>
      <c r="X2588" s="87" t="str">
        <f t="shared" si="558"/>
        <v>Non-local</v>
      </c>
      <c r="Y2588" s="104"/>
      <c r="Z2588" s="87" t="str">
        <f t="shared" si="554"/>
        <v>USA</v>
      </c>
      <c r="AA2588" s="87" t="str">
        <f t="shared" si="555"/>
        <v>USA</v>
      </c>
      <c r="AB2588" s="82" cm="1">
        <f t="array" ref="AB2588">VLOOKUP(B2588,'GDP per Capita'!$T$2:$V$4235,COLUMN('GDP per Capita'!$V:$V)-COLUMN('GDP per Capita'!$S:$S),FALSE)</f>
        <v>63809.64</v>
      </c>
      <c r="AC2588" s="82">
        <f t="shared" si="550"/>
        <v>63809.64</v>
      </c>
      <c r="AD2588" s="82">
        <f t="shared" si="551"/>
        <v>63809.64</v>
      </c>
      <c r="AE2588" s="88">
        <f t="shared" si="556"/>
        <v>2.876593604830165E-2</v>
      </c>
    </row>
    <row r="2589" spans="1:31">
      <c r="A2589" s="77" t="s">
        <v>911</v>
      </c>
      <c r="B2589" s="77">
        <v>2588</v>
      </c>
      <c r="C2589" s="77" t="s">
        <v>29</v>
      </c>
      <c r="D2589" s="77" t="s">
        <v>29</v>
      </c>
      <c r="E2589" s="77">
        <v>2018</v>
      </c>
      <c r="F2589" s="77">
        <v>42.3750997</v>
      </c>
      <c r="G2589" s="77">
        <v>-71.105615700000001</v>
      </c>
      <c r="H2589" s="77">
        <v>0</v>
      </c>
      <c r="I2589" s="77" t="s">
        <v>1626</v>
      </c>
      <c r="J2589" s="77">
        <v>39.739236400000003</v>
      </c>
      <c r="K2589" s="77">
        <v>-104.9848623</v>
      </c>
      <c r="L2589" s="77">
        <v>5673.7124855905204</v>
      </c>
      <c r="M2589" s="77">
        <v>0.96779995620830905</v>
      </c>
      <c r="N2589" s="77">
        <v>0</v>
      </c>
      <c r="O2589" s="77">
        <v>680.845498270863</v>
      </c>
      <c r="P2589" s="87" cm="1">
        <f t="array" ref="P2589">IF($X2589="Non-local",VLOOKUP($E2589,$AI$64:$AW$68,COLUMN($AW:$AW)-COLUMN($AH:$AH),FALSE),IF($X2589="Unknown",VLOOKUP($E2589,$AI$71:$AW$75,COLUMN($AW:$AW)-COLUMN($AH:$AH),FALSE),0))</f>
        <v>284</v>
      </c>
      <c r="Q2589" s="87" cm="1">
        <f t="array" ref="Q2589">IF($X2589="Non-local",VLOOKUP($E2589,$AI$40:$AW$44,COLUMN($AW:$AW)-COLUMN($AH:$AH),FALSE),IF($X2589="Unknown",VLOOKUP($E2589,$AI$47:$AW$51,COLUMN($AW:$AW)-COLUMN($AH:$AH),FALSE),0))</f>
        <v>701.10299999999995</v>
      </c>
      <c r="R2589" s="87" cm="1">
        <f t="array" ref="R2589">IF($X2589="Non-local",VLOOKUP($E2589,$AI$88:$AW$92,COLUMN($AW:$AW)-COLUMN($AH:$AH),FALSE),IF($X2589="Unknown",VLOOKUP($E2589,$AI$95:$AW$99,COLUMN($AW:$AW)-COLUMN($AH:$AH),FALSE),0))</f>
        <v>0.15773661179887363</v>
      </c>
      <c r="S2589" s="87" cm="1">
        <f t="array" ref="S2589">VLOOKUP($E2589,$AI$111:$AW$115,COLUMN($AW:$AW)-COLUMN($AH:$AH),FALSE)</f>
        <v>431.69321999999994</v>
      </c>
      <c r="T2589" s="104">
        <f t="shared" si="552"/>
        <v>1.1255365680071827</v>
      </c>
      <c r="U2589" s="104">
        <f t="shared" si="553"/>
        <v>2097.6417182708628</v>
      </c>
      <c r="V2589" s="87" cm="1">
        <f t="array" ref="V2589">VLOOKUP($E2589,$AI$118:$AW$122,COLUMN($AW:$AW)-COLUMN($AH:$AH),FALSE)</f>
        <v>0</v>
      </c>
      <c r="W2589" s="87" t="str">
        <f t="shared" si="557"/>
        <v>Domestic</v>
      </c>
      <c r="X2589" s="87" t="str">
        <f t="shared" si="558"/>
        <v>Non-local</v>
      </c>
      <c r="Y2589" s="104"/>
      <c r="Z2589" s="87" t="str">
        <f t="shared" si="554"/>
        <v>USA</v>
      </c>
      <c r="AA2589" s="87" t="str">
        <f t="shared" si="555"/>
        <v>USA</v>
      </c>
      <c r="AB2589" s="82" cm="1">
        <f t="array" ref="AB2589">VLOOKUP(B2589,'GDP per Capita'!$T$2:$V$4235,COLUMN('GDP per Capita'!$V:$V)-COLUMN('GDP per Capita'!$S:$S),FALSE)</f>
        <v>63809.64</v>
      </c>
      <c r="AC2589" s="82">
        <f t="shared" si="550"/>
        <v>63809.64</v>
      </c>
      <c r="AD2589" s="82">
        <f t="shared" si="551"/>
        <v>63809.64</v>
      </c>
      <c r="AE2589" s="88">
        <f t="shared" si="556"/>
        <v>3.2873429755611576E-2</v>
      </c>
    </row>
    <row r="2590" spans="1:31">
      <c r="A2590" s="77" t="s">
        <v>1381</v>
      </c>
      <c r="B2590" s="77">
        <v>2589</v>
      </c>
      <c r="C2590" s="77" t="s">
        <v>317</v>
      </c>
      <c r="D2590" s="77" t="s">
        <v>30</v>
      </c>
      <c r="E2590" s="77">
        <v>2018</v>
      </c>
      <c r="F2590" s="77">
        <v>37.566679100000002</v>
      </c>
      <c r="G2590" s="77">
        <v>126.9782914</v>
      </c>
      <c r="H2590" s="77">
        <v>0</v>
      </c>
      <c r="I2590" s="77" t="s">
        <v>1626</v>
      </c>
      <c r="J2590" s="77">
        <v>39.739236400000003</v>
      </c>
      <c r="K2590" s="77">
        <v>-104.9848623</v>
      </c>
      <c r="L2590" s="77">
        <v>19834.106423663899</v>
      </c>
      <c r="M2590" s="77">
        <v>3.06899013560724</v>
      </c>
      <c r="N2590" s="77">
        <v>0</v>
      </c>
      <c r="O2590" s="77">
        <v>1814.82073776525</v>
      </c>
      <c r="P2590" s="87" cm="1">
        <f t="array" ref="P2590">IF($X2590="Non-local",VLOOKUP($E2590,$AI$64:$AW$68,COLUMN($AW:$AW)-COLUMN($AH:$AH),FALSE),IF($X2590="Unknown",VLOOKUP($E2590,$AI$71:$AW$75,COLUMN($AW:$AW)-COLUMN($AH:$AH),FALSE),0))</f>
        <v>284</v>
      </c>
      <c r="Q2590" s="87" cm="1">
        <f t="array" ref="Q2590">IF($X2590="Non-local",VLOOKUP($E2590,$AI$40:$AW$44,COLUMN($AW:$AW)-COLUMN($AH:$AH),FALSE),IF($X2590="Unknown",VLOOKUP($E2590,$AI$47:$AW$51,COLUMN($AW:$AW)-COLUMN($AH:$AH),FALSE),0))</f>
        <v>701.10299999999995</v>
      </c>
      <c r="R2590" s="87" cm="1">
        <f t="array" ref="R2590">IF($X2590="Non-local",VLOOKUP($E2590,$AI$88:$AW$92,COLUMN($AW:$AW)-COLUMN($AH:$AH),FALSE),IF($X2590="Unknown",VLOOKUP($E2590,$AI$95:$AW$99,COLUMN($AW:$AW)-COLUMN($AH:$AH),FALSE),0))</f>
        <v>0.15773661179887363</v>
      </c>
      <c r="S2590" s="87" cm="1">
        <f t="array" ref="S2590">VLOOKUP($E2590,$AI$111:$AW$115,COLUMN($AW:$AW)-COLUMN($AH:$AH),FALSE)</f>
        <v>431.69321999999994</v>
      </c>
      <c r="T2590" s="104">
        <f t="shared" si="552"/>
        <v>3.2267267474061136</v>
      </c>
      <c r="U2590" s="104">
        <f t="shared" si="553"/>
        <v>3231.6169577652499</v>
      </c>
      <c r="V2590" s="87" cm="1">
        <f t="array" ref="V2590">VLOOKUP($E2590,$AI$118:$AW$122,COLUMN($AW:$AW)-COLUMN($AH:$AH),FALSE)</f>
        <v>0</v>
      </c>
      <c r="W2590" s="87" t="str">
        <f t="shared" si="557"/>
        <v>International</v>
      </c>
      <c r="X2590" s="87" t="str">
        <f t="shared" si="558"/>
        <v>Non-local</v>
      </c>
      <c r="Y2590" s="104"/>
      <c r="Z2590" s="87" t="str">
        <f t="shared" si="554"/>
        <v>South Korea</v>
      </c>
      <c r="AA2590" s="87" t="str">
        <f t="shared" si="555"/>
        <v>Asia</v>
      </c>
      <c r="AB2590" s="82" cm="1">
        <f t="array" ref="AB2590">VLOOKUP(B2590,'GDP per Capita'!$T$2:$V$4235,COLUMN('GDP per Capita'!$V:$V)-COLUMN('GDP per Capita'!$S:$S),FALSE)</f>
        <v>32154.02</v>
      </c>
      <c r="AC2590" s="82">
        <f t="shared" si="550"/>
        <v>32154.02</v>
      </c>
      <c r="AD2590" s="82">
        <f t="shared" si="551"/>
        <v>32154.02</v>
      </c>
      <c r="AE2590" s="88">
        <f t="shared" si="556"/>
        <v>0.10050429021830706</v>
      </c>
    </row>
    <row r="2591" spans="1:31">
      <c r="A2591" s="77" t="s">
        <v>1689</v>
      </c>
      <c r="B2591" s="77">
        <v>2590</v>
      </c>
      <c r="C2591" s="77" t="s">
        <v>29</v>
      </c>
      <c r="D2591" s="77" t="s">
        <v>29</v>
      </c>
      <c r="E2591" s="77">
        <v>2018</v>
      </c>
      <c r="F2591" s="77">
        <v>43.958227200000003</v>
      </c>
      <c r="G2591" s="77">
        <v>-91.780778400000003</v>
      </c>
      <c r="H2591" s="77">
        <v>0</v>
      </c>
      <c r="I2591" s="77" t="s">
        <v>1626</v>
      </c>
      <c r="J2591" s="77">
        <v>39.739236400000003</v>
      </c>
      <c r="K2591" s="77">
        <v>-104.9848623</v>
      </c>
      <c r="L2591" s="77">
        <v>2376.5973255396002</v>
      </c>
      <c r="M2591" s="77">
        <v>0.47544896098029699</v>
      </c>
      <c r="N2591" s="77">
        <v>0</v>
      </c>
      <c r="O2591" s="77">
        <v>456.30668650360298</v>
      </c>
      <c r="P2591" s="87" cm="1">
        <f t="array" ref="P2591">IF($X2591="Non-local",VLOOKUP($E2591,$AI$64:$AW$68,COLUMN($AW:$AW)-COLUMN($AH:$AH),FALSE),IF($X2591="Unknown",VLOOKUP($E2591,$AI$71:$AW$75,COLUMN($AW:$AW)-COLUMN($AH:$AH),FALSE),0))</f>
        <v>284</v>
      </c>
      <c r="Q2591" s="87" cm="1">
        <f t="array" ref="Q2591">IF($X2591="Non-local",VLOOKUP($E2591,$AI$40:$AW$44,COLUMN($AW:$AW)-COLUMN($AH:$AH),FALSE),IF($X2591="Unknown",VLOOKUP($E2591,$AI$47:$AW$51,COLUMN($AW:$AW)-COLUMN($AH:$AH),FALSE),0))</f>
        <v>701.10299999999995</v>
      </c>
      <c r="R2591" s="87" cm="1">
        <f t="array" ref="R2591">IF($X2591="Non-local",VLOOKUP($E2591,$AI$88:$AW$92,COLUMN($AW:$AW)-COLUMN($AH:$AH),FALSE),IF($X2591="Unknown",VLOOKUP($E2591,$AI$95:$AW$99,COLUMN($AW:$AW)-COLUMN($AH:$AH),FALSE),0))</f>
        <v>0.15773661179887363</v>
      </c>
      <c r="S2591" s="87" cm="1">
        <f t="array" ref="S2591">VLOOKUP($E2591,$AI$111:$AW$115,COLUMN($AW:$AW)-COLUMN($AH:$AH),FALSE)</f>
        <v>431.69321999999994</v>
      </c>
      <c r="T2591" s="104">
        <f t="shared" si="552"/>
        <v>0.63318557277917065</v>
      </c>
      <c r="U2591" s="104">
        <f t="shared" si="553"/>
        <v>1873.102906503603</v>
      </c>
      <c r="V2591" s="87" cm="1">
        <f t="array" ref="V2591">VLOOKUP($E2591,$AI$118:$AW$122,COLUMN($AW:$AW)-COLUMN($AH:$AH),FALSE)</f>
        <v>0</v>
      </c>
      <c r="W2591" s="87" t="str">
        <f t="shared" si="557"/>
        <v>Domestic</v>
      </c>
      <c r="X2591" s="87" t="str">
        <f t="shared" si="558"/>
        <v>Non-local</v>
      </c>
      <c r="Y2591" s="104"/>
      <c r="Z2591" s="87" t="str">
        <f t="shared" si="554"/>
        <v>USA</v>
      </c>
      <c r="AA2591" s="87" t="str">
        <f t="shared" si="555"/>
        <v>USA</v>
      </c>
      <c r="AB2591" s="82" cm="1">
        <f t="array" ref="AB2591">VLOOKUP(B2591,'GDP per Capita'!$T$2:$V$4235,COLUMN('GDP per Capita'!$V:$V)-COLUMN('GDP per Capita'!$S:$S),FALSE)</f>
        <v>63809.64</v>
      </c>
      <c r="AC2591" s="82">
        <f t="shared" si="550"/>
        <v>63809.64</v>
      </c>
      <c r="AD2591" s="82">
        <f t="shared" si="551"/>
        <v>63809.64</v>
      </c>
      <c r="AE2591" s="88">
        <f t="shared" si="556"/>
        <v>2.9354544336930955E-2</v>
      </c>
    </row>
    <row r="2592" spans="1:31">
      <c r="A2592" s="77" t="s">
        <v>1695</v>
      </c>
      <c r="B2592" s="77">
        <v>2591</v>
      </c>
      <c r="C2592" s="77" t="s">
        <v>29</v>
      </c>
      <c r="D2592" s="77" t="s">
        <v>29</v>
      </c>
      <c r="E2592" s="77">
        <v>2018</v>
      </c>
      <c r="F2592" s="77">
        <v>60.491739500000001</v>
      </c>
      <c r="G2592" s="77">
        <v>-149.41401559515501</v>
      </c>
      <c r="H2592" s="77">
        <v>0</v>
      </c>
      <c r="I2592" s="77" t="s">
        <v>1626</v>
      </c>
      <c r="J2592" s="77">
        <v>39.739236400000003</v>
      </c>
      <c r="K2592" s="77">
        <v>-104.9848623</v>
      </c>
      <c r="L2592" s="77">
        <v>7611.17371955212</v>
      </c>
      <c r="M2592" s="77">
        <v>1.23442321824595</v>
      </c>
      <c r="N2592" s="77">
        <v>0</v>
      </c>
      <c r="O2592" s="77">
        <v>913.34084634625503</v>
      </c>
      <c r="P2592" s="87" cm="1">
        <f t="array" ref="P2592">IF($X2592="Non-local",VLOOKUP($E2592,$AI$64:$AW$68,COLUMN($AW:$AW)-COLUMN($AH:$AH),FALSE),IF($X2592="Unknown",VLOOKUP($E2592,$AI$71:$AW$75,COLUMN($AW:$AW)-COLUMN($AH:$AH),FALSE),0))</f>
        <v>284</v>
      </c>
      <c r="Q2592" s="87" cm="1">
        <f t="array" ref="Q2592">IF($X2592="Non-local",VLOOKUP($E2592,$AI$40:$AW$44,COLUMN($AW:$AW)-COLUMN($AH:$AH),FALSE),IF($X2592="Unknown",VLOOKUP($E2592,$AI$47:$AW$51,COLUMN($AW:$AW)-COLUMN($AH:$AH),FALSE),0))</f>
        <v>701.10299999999995</v>
      </c>
      <c r="R2592" s="87" cm="1">
        <f t="array" ref="R2592">IF($X2592="Non-local",VLOOKUP($E2592,$AI$88:$AW$92,COLUMN($AW:$AW)-COLUMN($AH:$AH),FALSE),IF($X2592="Unknown",VLOOKUP($E2592,$AI$95:$AW$99,COLUMN($AW:$AW)-COLUMN($AH:$AH),FALSE),0))</f>
        <v>0.15773661179887363</v>
      </c>
      <c r="S2592" s="87" cm="1">
        <f t="array" ref="S2592">VLOOKUP($E2592,$AI$111:$AW$115,COLUMN($AW:$AW)-COLUMN($AH:$AH),FALSE)</f>
        <v>431.69321999999994</v>
      </c>
      <c r="T2592" s="104">
        <f t="shared" si="552"/>
        <v>1.3921598300448237</v>
      </c>
      <c r="U2592" s="104">
        <f t="shared" si="553"/>
        <v>2330.1370663462553</v>
      </c>
      <c r="V2592" s="87" cm="1">
        <f t="array" ref="V2592">VLOOKUP($E2592,$AI$118:$AW$122,COLUMN($AW:$AW)-COLUMN($AH:$AH),FALSE)</f>
        <v>0</v>
      </c>
      <c r="W2592" s="87" t="str">
        <f t="shared" si="557"/>
        <v>Domestic</v>
      </c>
      <c r="X2592" s="87" t="str">
        <f t="shared" si="558"/>
        <v>Non-local</v>
      </c>
      <c r="Y2592" s="104"/>
      <c r="Z2592" s="87" t="str">
        <f t="shared" si="554"/>
        <v>USA</v>
      </c>
      <c r="AA2592" s="87" t="str">
        <f t="shared" si="555"/>
        <v>USA</v>
      </c>
      <c r="AB2592" s="82" cm="1">
        <f t="array" ref="AB2592">VLOOKUP(B2592,'GDP per Capita'!$T$2:$V$4235,COLUMN('GDP per Capita'!$V:$V)-COLUMN('GDP per Capita'!$S:$S),FALSE)</f>
        <v>63809.64</v>
      </c>
      <c r="AC2592" s="82">
        <f t="shared" si="550"/>
        <v>63809.64</v>
      </c>
      <c r="AD2592" s="82">
        <f t="shared" si="551"/>
        <v>63809.64</v>
      </c>
      <c r="AE2592" s="88">
        <f t="shared" si="556"/>
        <v>3.6517006934160032E-2</v>
      </c>
    </row>
    <row r="2593" spans="1:31">
      <c r="A2593" s="77" t="s">
        <v>911</v>
      </c>
      <c r="B2593" s="77">
        <v>2592</v>
      </c>
      <c r="C2593" s="77" t="s">
        <v>29</v>
      </c>
      <c r="D2593" s="77" t="s">
        <v>29</v>
      </c>
      <c r="E2593" s="77">
        <v>2018</v>
      </c>
      <c r="F2593" s="77">
        <v>42.3750997</v>
      </c>
      <c r="G2593" s="77">
        <v>-71.105615700000001</v>
      </c>
      <c r="H2593" s="77">
        <v>0</v>
      </c>
      <c r="I2593" s="77" t="s">
        <v>1626</v>
      </c>
      <c r="J2593" s="77">
        <v>39.739236400000003</v>
      </c>
      <c r="K2593" s="77">
        <v>-104.9848623</v>
      </c>
      <c r="L2593" s="77">
        <v>5673.7124855905204</v>
      </c>
      <c r="M2593" s="77">
        <v>0.96779995620830905</v>
      </c>
      <c r="N2593" s="77">
        <v>0</v>
      </c>
      <c r="O2593" s="77">
        <v>680.845498270863</v>
      </c>
      <c r="P2593" s="87" cm="1">
        <f t="array" ref="P2593">IF($X2593="Non-local",VLOOKUP($E2593,$AI$64:$AW$68,COLUMN($AW:$AW)-COLUMN($AH:$AH),FALSE),IF($X2593="Unknown",VLOOKUP($E2593,$AI$71:$AW$75,COLUMN($AW:$AW)-COLUMN($AH:$AH),FALSE),0))</f>
        <v>284</v>
      </c>
      <c r="Q2593" s="87" cm="1">
        <f t="array" ref="Q2593">IF($X2593="Non-local",VLOOKUP($E2593,$AI$40:$AW$44,COLUMN($AW:$AW)-COLUMN($AH:$AH),FALSE),IF($X2593="Unknown",VLOOKUP($E2593,$AI$47:$AW$51,COLUMN($AW:$AW)-COLUMN($AH:$AH),FALSE),0))</f>
        <v>701.10299999999995</v>
      </c>
      <c r="R2593" s="87" cm="1">
        <f t="array" ref="R2593">IF($X2593="Non-local",VLOOKUP($E2593,$AI$88:$AW$92,COLUMN($AW:$AW)-COLUMN($AH:$AH),FALSE),IF($X2593="Unknown",VLOOKUP($E2593,$AI$95:$AW$99,COLUMN($AW:$AW)-COLUMN($AH:$AH),FALSE),0))</f>
        <v>0.15773661179887363</v>
      </c>
      <c r="S2593" s="87" cm="1">
        <f t="array" ref="S2593">VLOOKUP($E2593,$AI$111:$AW$115,COLUMN($AW:$AW)-COLUMN($AH:$AH),FALSE)</f>
        <v>431.69321999999994</v>
      </c>
      <c r="T2593" s="104">
        <f t="shared" si="552"/>
        <v>1.1255365680071827</v>
      </c>
      <c r="U2593" s="104">
        <f t="shared" si="553"/>
        <v>2097.6417182708628</v>
      </c>
      <c r="V2593" s="87" cm="1">
        <f t="array" ref="V2593">VLOOKUP($E2593,$AI$118:$AW$122,COLUMN($AW:$AW)-COLUMN($AH:$AH),FALSE)</f>
        <v>0</v>
      </c>
      <c r="W2593" s="87" t="str">
        <f t="shared" si="557"/>
        <v>Domestic</v>
      </c>
      <c r="X2593" s="87" t="str">
        <f t="shared" si="558"/>
        <v>Non-local</v>
      </c>
      <c r="Y2593" s="104"/>
      <c r="Z2593" s="87" t="str">
        <f t="shared" si="554"/>
        <v>USA</v>
      </c>
      <c r="AA2593" s="87" t="str">
        <f t="shared" si="555"/>
        <v>USA</v>
      </c>
      <c r="AB2593" s="82" cm="1">
        <f t="array" ref="AB2593">VLOOKUP(B2593,'GDP per Capita'!$T$2:$V$4235,COLUMN('GDP per Capita'!$V:$V)-COLUMN('GDP per Capita'!$S:$S),FALSE)</f>
        <v>63809.64</v>
      </c>
      <c r="AC2593" s="82">
        <f t="shared" si="550"/>
        <v>63809.64</v>
      </c>
      <c r="AD2593" s="82">
        <f t="shared" si="551"/>
        <v>63809.64</v>
      </c>
      <c r="AE2593" s="88">
        <f t="shared" si="556"/>
        <v>3.2873429755611576E-2</v>
      </c>
    </row>
    <row r="2594" spans="1:31">
      <c r="A2594" s="77" t="s">
        <v>886</v>
      </c>
      <c r="B2594" s="77">
        <v>2593</v>
      </c>
      <c r="C2594" s="77" t="s">
        <v>29</v>
      </c>
      <c r="D2594" s="77" t="s">
        <v>29</v>
      </c>
      <c r="E2594" s="77">
        <v>2018</v>
      </c>
      <c r="F2594" s="77">
        <v>39.284749400000003</v>
      </c>
      <c r="G2594" s="77">
        <v>-76.620474639699793</v>
      </c>
      <c r="H2594" s="77">
        <v>0</v>
      </c>
      <c r="I2594" s="77" t="s">
        <v>1626</v>
      </c>
      <c r="J2594" s="77">
        <v>39.739236400000003</v>
      </c>
      <c r="K2594" s="77">
        <v>-104.9848623</v>
      </c>
      <c r="L2594" s="77">
        <v>4847.1652845491499</v>
      </c>
      <c r="M2594" s="77">
        <v>0.85606792474089199</v>
      </c>
      <c r="N2594" s="77">
        <v>0</v>
      </c>
      <c r="O2594" s="77">
        <v>581.659834145898</v>
      </c>
      <c r="P2594" s="87" cm="1">
        <f t="array" ref="P2594">IF($X2594="Non-local",VLOOKUP($E2594,$AI$64:$AW$68,COLUMN($AW:$AW)-COLUMN($AH:$AH),FALSE),IF($X2594="Unknown",VLOOKUP($E2594,$AI$71:$AW$75,COLUMN($AW:$AW)-COLUMN($AH:$AH),FALSE),0))</f>
        <v>284</v>
      </c>
      <c r="Q2594" s="87" cm="1">
        <f t="array" ref="Q2594">IF($X2594="Non-local",VLOOKUP($E2594,$AI$40:$AW$44,COLUMN($AW:$AW)-COLUMN($AH:$AH),FALSE),IF($X2594="Unknown",VLOOKUP($E2594,$AI$47:$AW$51,COLUMN($AW:$AW)-COLUMN($AH:$AH),FALSE),0))</f>
        <v>701.10299999999995</v>
      </c>
      <c r="R2594" s="87" cm="1">
        <f t="array" ref="R2594">IF($X2594="Non-local",VLOOKUP($E2594,$AI$88:$AW$92,COLUMN($AW:$AW)-COLUMN($AH:$AH),FALSE),IF($X2594="Unknown",VLOOKUP($E2594,$AI$95:$AW$99,COLUMN($AW:$AW)-COLUMN($AH:$AH),FALSE),0))</f>
        <v>0.15773661179887363</v>
      </c>
      <c r="S2594" s="87" cm="1">
        <f t="array" ref="S2594">VLOOKUP($E2594,$AI$111:$AW$115,COLUMN($AW:$AW)-COLUMN($AH:$AH),FALSE)</f>
        <v>431.69321999999994</v>
      </c>
      <c r="T2594" s="104">
        <f t="shared" si="552"/>
        <v>1.0138045365397657</v>
      </c>
      <c r="U2594" s="104">
        <f t="shared" si="553"/>
        <v>1998.456054145898</v>
      </c>
      <c r="V2594" s="87" cm="1">
        <f t="array" ref="V2594">VLOOKUP($E2594,$AI$118:$AW$122,COLUMN($AW:$AW)-COLUMN($AH:$AH),FALSE)</f>
        <v>0</v>
      </c>
      <c r="W2594" s="87" t="str">
        <f t="shared" si="557"/>
        <v>Domestic</v>
      </c>
      <c r="X2594" s="87" t="str">
        <f t="shared" si="558"/>
        <v>Non-local</v>
      </c>
      <c r="Y2594" s="104"/>
      <c r="Z2594" s="87" t="str">
        <f t="shared" si="554"/>
        <v>USA</v>
      </c>
      <c r="AA2594" s="87" t="str">
        <f t="shared" si="555"/>
        <v>USA</v>
      </c>
      <c r="AB2594" s="82" cm="1">
        <f t="array" ref="AB2594">VLOOKUP(B2594,'GDP per Capita'!$T$2:$V$4235,COLUMN('GDP per Capita'!$V:$V)-COLUMN('GDP per Capita'!$S:$S),FALSE)</f>
        <v>63809.64</v>
      </c>
      <c r="AC2594" s="82">
        <f t="shared" si="550"/>
        <v>63809.64</v>
      </c>
      <c r="AD2594" s="82">
        <f t="shared" si="551"/>
        <v>63809.64</v>
      </c>
      <c r="AE2594" s="88">
        <f t="shared" si="556"/>
        <v>3.1319030387037101E-2</v>
      </c>
    </row>
    <row r="2595" spans="1:31">
      <c r="A2595" s="77" t="s">
        <v>1118</v>
      </c>
      <c r="B2595" s="77">
        <v>2594</v>
      </c>
      <c r="C2595" s="77" t="s">
        <v>29</v>
      </c>
      <c r="D2595" s="77" t="s">
        <v>29</v>
      </c>
      <c r="E2595" s="77">
        <v>2018</v>
      </c>
      <c r="F2595" s="77">
        <v>39.215621300000002</v>
      </c>
      <c r="G2595" s="77">
        <v>-76.858204900000004</v>
      </c>
      <c r="H2595" s="77">
        <v>0</v>
      </c>
      <c r="I2595" s="77" t="s">
        <v>1626</v>
      </c>
      <c r="J2595" s="77">
        <v>39.739236400000003</v>
      </c>
      <c r="K2595" s="77">
        <v>-104.9848623</v>
      </c>
      <c r="L2595" s="77">
        <v>4809.6526761960104</v>
      </c>
      <c r="M2595" s="77">
        <v>0.85101694143701001</v>
      </c>
      <c r="N2595" s="77">
        <v>0</v>
      </c>
      <c r="O2595" s="77">
        <v>577.15832114352202</v>
      </c>
      <c r="P2595" s="87" cm="1">
        <f t="array" ref="P2595">IF($X2595="Non-local",VLOOKUP($E2595,$AI$64:$AW$68,COLUMN($AW:$AW)-COLUMN($AH:$AH),FALSE),IF($X2595="Unknown",VLOOKUP($E2595,$AI$71:$AW$75,COLUMN($AW:$AW)-COLUMN($AH:$AH),FALSE),0))</f>
        <v>284</v>
      </c>
      <c r="Q2595" s="87" cm="1">
        <f t="array" ref="Q2595">IF($X2595="Non-local",VLOOKUP($E2595,$AI$40:$AW$44,COLUMN($AW:$AW)-COLUMN($AH:$AH),FALSE),IF($X2595="Unknown",VLOOKUP($E2595,$AI$47:$AW$51,COLUMN($AW:$AW)-COLUMN($AH:$AH),FALSE),0))</f>
        <v>701.10299999999995</v>
      </c>
      <c r="R2595" s="87" cm="1">
        <f t="array" ref="R2595">IF($X2595="Non-local",VLOOKUP($E2595,$AI$88:$AW$92,COLUMN($AW:$AW)-COLUMN($AH:$AH),FALSE),IF($X2595="Unknown",VLOOKUP($E2595,$AI$95:$AW$99,COLUMN($AW:$AW)-COLUMN($AH:$AH),FALSE),0))</f>
        <v>0.15773661179887363</v>
      </c>
      <c r="S2595" s="87" cm="1">
        <f t="array" ref="S2595">VLOOKUP($E2595,$AI$111:$AW$115,COLUMN($AW:$AW)-COLUMN($AH:$AH),FALSE)</f>
        <v>431.69321999999994</v>
      </c>
      <c r="T2595" s="104">
        <f t="shared" si="552"/>
        <v>1.0087535532358836</v>
      </c>
      <c r="U2595" s="104">
        <f t="shared" si="553"/>
        <v>1993.9545411435217</v>
      </c>
      <c r="V2595" s="87" cm="1">
        <f t="array" ref="V2595">VLOOKUP($E2595,$AI$118:$AW$122,COLUMN($AW:$AW)-COLUMN($AH:$AH),FALSE)</f>
        <v>0</v>
      </c>
      <c r="W2595" s="87" t="str">
        <f t="shared" si="557"/>
        <v>Domestic</v>
      </c>
      <c r="X2595" s="87" t="str">
        <f t="shared" si="558"/>
        <v>Non-local</v>
      </c>
      <c r="Y2595" s="104"/>
      <c r="Z2595" s="87" t="str">
        <f t="shared" si="554"/>
        <v>USA</v>
      </c>
      <c r="AA2595" s="87" t="str">
        <f t="shared" si="555"/>
        <v>USA</v>
      </c>
      <c r="AB2595" s="82" cm="1">
        <f t="array" ref="AB2595">VLOOKUP(B2595,'GDP per Capita'!$T$2:$V$4235,COLUMN('GDP per Capita'!$V:$V)-COLUMN('GDP per Capita'!$S:$S),FALSE)</f>
        <v>63809.64</v>
      </c>
      <c r="AC2595" s="82">
        <f t="shared" si="550"/>
        <v>63809.64</v>
      </c>
      <c r="AD2595" s="82">
        <f t="shared" si="551"/>
        <v>63809.64</v>
      </c>
      <c r="AE2595" s="88">
        <f t="shared" si="556"/>
        <v>3.1248484416202971E-2</v>
      </c>
    </row>
    <row r="2596" spans="1:31">
      <c r="A2596" s="77" t="s">
        <v>886</v>
      </c>
      <c r="B2596" s="77">
        <v>2595</v>
      </c>
      <c r="C2596" s="77" t="s">
        <v>29</v>
      </c>
      <c r="D2596" s="77" t="s">
        <v>29</v>
      </c>
      <c r="E2596" s="77">
        <v>2018</v>
      </c>
      <c r="F2596" s="77">
        <v>39.284749400000003</v>
      </c>
      <c r="G2596" s="77">
        <v>-76.620474639699793</v>
      </c>
      <c r="H2596" s="77">
        <v>0</v>
      </c>
      <c r="I2596" s="77" t="s">
        <v>1626</v>
      </c>
      <c r="J2596" s="77">
        <v>39.739236400000003</v>
      </c>
      <c r="K2596" s="77">
        <v>-104.9848623</v>
      </c>
      <c r="L2596" s="77">
        <v>4847.1652845491499</v>
      </c>
      <c r="M2596" s="77">
        <v>0.85606792474089199</v>
      </c>
      <c r="N2596" s="77">
        <v>0</v>
      </c>
      <c r="O2596" s="77">
        <v>581.659834145898</v>
      </c>
      <c r="P2596" s="87" cm="1">
        <f t="array" ref="P2596">IF($X2596="Non-local",VLOOKUP($E2596,$AI$64:$AW$68,COLUMN($AW:$AW)-COLUMN($AH:$AH),FALSE),IF($X2596="Unknown",VLOOKUP($E2596,$AI$71:$AW$75,COLUMN($AW:$AW)-COLUMN($AH:$AH),FALSE),0))</f>
        <v>284</v>
      </c>
      <c r="Q2596" s="87" cm="1">
        <f t="array" ref="Q2596">IF($X2596="Non-local",VLOOKUP($E2596,$AI$40:$AW$44,COLUMN($AW:$AW)-COLUMN($AH:$AH),FALSE),IF($X2596="Unknown",VLOOKUP($E2596,$AI$47:$AW$51,COLUMN($AW:$AW)-COLUMN($AH:$AH),FALSE),0))</f>
        <v>701.10299999999995</v>
      </c>
      <c r="R2596" s="87" cm="1">
        <f t="array" ref="R2596">IF($X2596="Non-local",VLOOKUP($E2596,$AI$88:$AW$92,COLUMN($AW:$AW)-COLUMN($AH:$AH),FALSE),IF($X2596="Unknown",VLOOKUP($E2596,$AI$95:$AW$99,COLUMN($AW:$AW)-COLUMN($AH:$AH),FALSE),0))</f>
        <v>0.15773661179887363</v>
      </c>
      <c r="S2596" s="87" cm="1">
        <f t="array" ref="S2596">VLOOKUP($E2596,$AI$111:$AW$115,COLUMN($AW:$AW)-COLUMN($AH:$AH),FALSE)</f>
        <v>431.69321999999994</v>
      </c>
      <c r="T2596" s="104">
        <f t="shared" si="552"/>
        <v>1.0138045365397657</v>
      </c>
      <c r="U2596" s="104">
        <f t="shared" si="553"/>
        <v>1998.456054145898</v>
      </c>
      <c r="V2596" s="87" cm="1">
        <f t="array" ref="V2596">VLOOKUP($E2596,$AI$118:$AW$122,COLUMN($AW:$AW)-COLUMN($AH:$AH),FALSE)</f>
        <v>0</v>
      </c>
      <c r="W2596" s="87" t="str">
        <f t="shared" si="557"/>
        <v>Domestic</v>
      </c>
      <c r="X2596" s="87" t="str">
        <f t="shared" si="558"/>
        <v>Non-local</v>
      </c>
      <c r="Y2596" s="104"/>
      <c r="Z2596" s="87" t="str">
        <f t="shared" si="554"/>
        <v>USA</v>
      </c>
      <c r="AA2596" s="87" t="str">
        <f t="shared" si="555"/>
        <v>USA</v>
      </c>
      <c r="AB2596" s="82" cm="1">
        <f t="array" ref="AB2596">VLOOKUP(B2596,'GDP per Capita'!$T$2:$V$4235,COLUMN('GDP per Capita'!$V:$V)-COLUMN('GDP per Capita'!$S:$S),FALSE)</f>
        <v>63809.64</v>
      </c>
      <c r="AC2596" s="82">
        <f t="shared" si="550"/>
        <v>63809.64</v>
      </c>
      <c r="AD2596" s="82">
        <f t="shared" si="551"/>
        <v>63809.64</v>
      </c>
      <c r="AE2596" s="88">
        <f t="shared" si="556"/>
        <v>3.1319030387037101E-2</v>
      </c>
    </row>
    <row r="2597" spans="1:31">
      <c r="A2597" s="77" t="s">
        <v>954</v>
      </c>
      <c r="B2597" s="77">
        <v>2596</v>
      </c>
      <c r="C2597" s="77" t="s">
        <v>29</v>
      </c>
      <c r="D2597" s="77" t="s">
        <v>29</v>
      </c>
      <c r="E2597" s="77">
        <v>2018</v>
      </c>
      <c r="F2597" s="77">
        <v>39.734838099999997</v>
      </c>
      <c r="G2597" s="77">
        <v>-104.9653271</v>
      </c>
      <c r="H2597" s="77">
        <v>1</v>
      </c>
      <c r="I2597" s="77" t="s">
        <v>1626</v>
      </c>
      <c r="J2597" s="77">
        <v>39.739236400000003</v>
      </c>
      <c r="K2597" s="77">
        <v>-104.9848623</v>
      </c>
      <c r="L2597" s="77">
        <v>3.4810610096224801</v>
      </c>
      <c r="M2597" s="77">
        <v>0</v>
      </c>
      <c r="N2597" s="77">
        <v>0</v>
      </c>
      <c r="O2597" s="77">
        <v>0</v>
      </c>
      <c r="P2597" s="87" cm="1">
        <f t="array" ref="P2597">IF($X2597="Non-local",VLOOKUP($E2597,$AI$64:$AW$68,COLUMN($AW:$AW)-COLUMN($AH:$AH),FALSE),IF($X2597="Unknown",VLOOKUP($E2597,$AI$71:$AW$75,COLUMN($AW:$AW)-COLUMN($AH:$AH),FALSE),0))</f>
        <v>0</v>
      </c>
      <c r="Q2597" s="87" cm="1">
        <f t="array" ref="Q2597">IF($X2597="Non-local",VLOOKUP($E2597,$AI$40:$AW$44,COLUMN($AW:$AW)-COLUMN($AH:$AH),FALSE),IF($X2597="Unknown",VLOOKUP($E2597,$AI$47:$AW$51,COLUMN($AW:$AW)-COLUMN($AH:$AH),FALSE),0))</f>
        <v>0</v>
      </c>
      <c r="R2597" s="87" cm="1">
        <f t="array" ref="R2597">IF($X2597="Non-local",VLOOKUP($E2597,$AI$88:$AW$92,COLUMN($AW:$AW)-COLUMN($AH:$AH),FALSE),IF($X2597="Unknown",VLOOKUP($E2597,$AI$95:$AW$99,COLUMN($AW:$AW)-COLUMN($AH:$AH),FALSE),0))</f>
        <v>0</v>
      </c>
      <c r="S2597" s="87" cm="1">
        <f t="array" ref="S2597">VLOOKUP($E2597,$AI$111:$AW$115,COLUMN($AW:$AW)-COLUMN($AH:$AH),FALSE)</f>
        <v>431.69321999999994</v>
      </c>
      <c r="T2597" s="104">
        <f t="shared" si="552"/>
        <v>0</v>
      </c>
      <c r="U2597" s="104">
        <f t="shared" si="553"/>
        <v>431.69321999999994</v>
      </c>
      <c r="V2597" s="87" cm="1">
        <f t="array" ref="V2597">VLOOKUP($E2597,$AI$118:$AW$122,COLUMN($AW:$AW)-COLUMN($AH:$AH),FALSE)</f>
        <v>0</v>
      </c>
      <c r="W2597" s="87" t="str">
        <f t="shared" si="557"/>
        <v>Domestic</v>
      </c>
      <c r="X2597" s="87" t="str">
        <f t="shared" si="558"/>
        <v>Local</v>
      </c>
      <c r="Y2597" s="104"/>
      <c r="Z2597" s="87" t="str">
        <f t="shared" si="554"/>
        <v>USA</v>
      </c>
      <c r="AA2597" s="87" t="str">
        <f t="shared" si="555"/>
        <v>USA</v>
      </c>
      <c r="AB2597" s="82" cm="1">
        <f t="array" ref="AB2597">VLOOKUP(B2597,'GDP per Capita'!$T$2:$V$4235,COLUMN('GDP per Capita'!$V:$V)-COLUMN('GDP per Capita'!$S:$S),FALSE)</f>
        <v>63809.64</v>
      </c>
      <c r="AC2597" s="82">
        <f t="shared" si="550"/>
        <v>63809.64</v>
      </c>
      <c r="AD2597" s="82">
        <f t="shared" si="551"/>
        <v>63809.64</v>
      </c>
      <c r="AE2597" s="88">
        <f t="shared" si="556"/>
        <v>6.7653291885050593E-3</v>
      </c>
    </row>
    <row r="2598" spans="1:31">
      <c r="A2598" s="77" t="s">
        <v>1074</v>
      </c>
      <c r="B2598" s="77">
        <v>2597</v>
      </c>
      <c r="C2598" s="77" t="s">
        <v>29</v>
      </c>
      <c r="D2598" s="77" t="s">
        <v>29</v>
      </c>
      <c r="E2598" s="77">
        <v>2018</v>
      </c>
      <c r="F2598" s="77">
        <v>42.439603900000002</v>
      </c>
      <c r="G2598" s="77">
        <v>-76.496801899999994</v>
      </c>
      <c r="H2598" s="77">
        <v>0</v>
      </c>
      <c r="I2598" s="77" t="s">
        <v>1626</v>
      </c>
      <c r="J2598" s="77">
        <v>39.739236400000003</v>
      </c>
      <c r="K2598" s="77">
        <v>-104.9848623</v>
      </c>
      <c r="L2598" s="77">
        <v>4789.7642763855101</v>
      </c>
      <c r="M2598" s="77">
        <v>0.84785076074534604</v>
      </c>
      <c r="N2598" s="77">
        <v>0</v>
      </c>
      <c r="O2598" s="77">
        <v>574.77171316626095</v>
      </c>
      <c r="P2598" s="87" cm="1">
        <f t="array" ref="P2598">IF($X2598="Non-local",VLOOKUP($E2598,$AI$64:$AW$68,COLUMN($AW:$AW)-COLUMN($AH:$AH),FALSE),IF($X2598="Unknown",VLOOKUP($E2598,$AI$71:$AW$75,COLUMN($AW:$AW)-COLUMN($AH:$AH),FALSE),0))</f>
        <v>284</v>
      </c>
      <c r="Q2598" s="87" cm="1">
        <f t="array" ref="Q2598">IF($X2598="Non-local",VLOOKUP($E2598,$AI$40:$AW$44,COLUMN($AW:$AW)-COLUMN($AH:$AH),FALSE),IF($X2598="Unknown",VLOOKUP($E2598,$AI$47:$AW$51,COLUMN($AW:$AW)-COLUMN($AH:$AH),FALSE),0))</f>
        <v>701.10299999999995</v>
      </c>
      <c r="R2598" s="87" cm="1">
        <f t="array" ref="R2598">IF($X2598="Non-local",VLOOKUP($E2598,$AI$88:$AW$92,COLUMN($AW:$AW)-COLUMN($AH:$AH),FALSE),IF($X2598="Unknown",VLOOKUP($E2598,$AI$95:$AW$99,COLUMN($AW:$AW)-COLUMN($AH:$AH),FALSE),0))</f>
        <v>0.15773661179887363</v>
      </c>
      <c r="S2598" s="87" cm="1">
        <f t="array" ref="S2598">VLOOKUP($E2598,$AI$111:$AW$115,COLUMN($AW:$AW)-COLUMN($AH:$AH),FALSE)</f>
        <v>431.69321999999994</v>
      </c>
      <c r="T2598" s="104">
        <f t="shared" si="552"/>
        <v>1.0055873725442197</v>
      </c>
      <c r="U2598" s="104">
        <f t="shared" si="553"/>
        <v>1991.5679331662607</v>
      </c>
      <c r="V2598" s="87" cm="1">
        <f t="array" ref="V2598">VLOOKUP($E2598,$AI$118:$AW$122,COLUMN($AW:$AW)-COLUMN($AH:$AH),FALSE)</f>
        <v>0</v>
      </c>
      <c r="W2598" s="87" t="str">
        <f t="shared" si="557"/>
        <v>Domestic</v>
      </c>
      <c r="X2598" s="87" t="str">
        <f t="shared" si="558"/>
        <v>Non-local</v>
      </c>
      <c r="Y2598" s="104"/>
      <c r="Z2598" s="87" t="str">
        <f t="shared" si="554"/>
        <v>USA</v>
      </c>
      <c r="AA2598" s="87" t="str">
        <f t="shared" si="555"/>
        <v>USA</v>
      </c>
      <c r="AB2598" s="82" cm="1">
        <f t="array" ref="AB2598">VLOOKUP(B2598,'GDP per Capita'!$T$2:$V$4235,COLUMN('GDP per Capita'!$V:$V)-COLUMN('GDP per Capita'!$S:$S),FALSE)</f>
        <v>63809.64</v>
      </c>
      <c r="AC2598" s="82">
        <f t="shared" si="550"/>
        <v>63809.64</v>
      </c>
      <c r="AD2598" s="82">
        <f t="shared" si="551"/>
        <v>63809.64</v>
      </c>
      <c r="AE2598" s="88">
        <f t="shared" si="556"/>
        <v>3.1211082418992814E-2</v>
      </c>
    </row>
    <row r="2599" spans="1:31">
      <c r="A2599" s="77" t="s">
        <v>888</v>
      </c>
      <c r="B2599" s="77">
        <v>2598</v>
      </c>
      <c r="C2599" s="77" t="s">
        <v>29</v>
      </c>
      <c r="D2599" s="77" t="s">
        <v>29</v>
      </c>
      <c r="E2599" s="77">
        <v>2018</v>
      </c>
      <c r="F2599" s="77">
        <v>33.749098699999998</v>
      </c>
      <c r="G2599" s="77">
        <v>-84.390184899999994</v>
      </c>
      <c r="H2599" s="77">
        <v>0</v>
      </c>
      <c r="I2599" s="77" t="s">
        <v>1626</v>
      </c>
      <c r="J2599" s="77">
        <v>39.739236400000003</v>
      </c>
      <c r="K2599" s="77">
        <v>-104.9848623</v>
      </c>
      <c r="L2599" s="77">
        <v>3893.4433150433301</v>
      </c>
      <c r="M2599" s="77">
        <v>0.70515883236626897</v>
      </c>
      <c r="N2599" s="77">
        <v>0</v>
      </c>
      <c r="O2599" s="77">
        <v>747.54111648832099</v>
      </c>
      <c r="P2599" s="87" cm="1">
        <f t="array" ref="P2599">IF($X2599="Non-local",VLOOKUP($E2599,$AI$64:$AW$68,COLUMN($AW:$AW)-COLUMN($AH:$AH),FALSE),IF($X2599="Unknown",VLOOKUP($E2599,$AI$71:$AW$75,COLUMN($AW:$AW)-COLUMN($AH:$AH),FALSE),0))</f>
        <v>284</v>
      </c>
      <c r="Q2599" s="87" cm="1">
        <f t="array" ref="Q2599">IF($X2599="Non-local",VLOOKUP($E2599,$AI$40:$AW$44,COLUMN($AW:$AW)-COLUMN($AH:$AH),FALSE),IF($X2599="Unknown",VLOOKUP($E2599,$AI$47:$AW$51,COLUMN($AW:$AW)-COLUMN($AH:$AH),FALSE),0))</f>
        <v>701.10299999999995</v>
      </c>
      <c r="R2599" s="87" cm="1">
        <f t="array" ref="R2599">IF($X2599="Non-local",VLOOKUP($E2599,$AI$88:$AW$92,COLUMN($AW:$AW)-COLUMN($AH:$AH),FALSE),IF($X2599="Unknown",VLOOKUP($E2599,$AI$95:$AW$99,COLUMN($AW:$AW)-COLUMN($AH:$AH),FALSE),0))</f>
        <v>0.15773661179887363</v>
      </c>
      <c r="S2599" s="87" cm="1">
        <f t="array" ref="S2599">VLOOKUP($E2599,$AI$111:$AW$115,COLUMN($AW:$AW)-COLUMN($AH:$AH),FALSE)</f>
        <v>431.69321999999994</v>
      </c>
      <c r="T2599" s="104">
        <f t="shared" si="552"/>
        <v>0.86289544416514263</v>
      </c>
      <c r="U2599" s="104">
        <f t="shared" si="553"/>
        <v>2164.3373364883209</v>
      </c>
      <c r="V2599" s="87" cm="1">
        <f t="array" ref="V2599">VLOOKUP($E2599,$AI$118:$AW$122,COLUMN($AW:$AW)-COLUMN($AH:$AH),FALSE)</f>
        <v>0</v>
      </c>
      <c r="W2599" s="87" t="str">
        <f t="shared" si="557"/>
        <v>Domestic</v>
      </c>
      <c r="X2599" s="87" t="str">
        <f t="shared" si="558"/>
        <v>Non-local</v>
      </c>
      <c r="Y2599" s="104"/>
      <c r="Z2599" s="87" t="str">
        <f t="shared" si="554"/>
        <v>USA</v>
      </c>
      <c r="AA2599" s="87" t="str">
        <f t="shared" si="555"/>
        <v>USA</v>
      </c>
      <c r="AB2599" s="82" cm="1">
        <f t="array" ref="AB2599">VLOOKUP(B2599,'GDP per Capita'!$T$2:$V$4235,COLUMN('GDP per Capita'!$V:$V)-COLUMN('GDP per Capita'!$S:$S),FALSE)</f>
        <v>63809.64</v>
      </c>
      <c r="AC2599" s="82">
        <f t="shared" si="550"/>
        <v>63809.64</v>
      </c>
      <c r="AD2599" s="82">
        <f t="shared" si="551"/>
        <v>63809.64</v>
      </c>
      <c r="AE2599" s="88">
        <f t="shared" si="556"/>
        <v>3.3918657690096998E-2</v>
      </c>
    </row>
    <row r="2600" spans="1:31">
      <c r="A2600" s="77" t="s">
        <v>1395</v>
      </c>
      <c r="B2600" s="77">
        <v>2599</v>
      </c>
      <c r="C2600" s="77" t="s">
        <v>29</v>
      </c>
      <c r="D2600" s="77" t="s">
        <v>29</v>
      </c>
      <c r="E2600" s="77">
        <v>2018</v>
      </c>
      <c r="F2600" s="77">
        <v>42.044738799999998</v>
      </c>
      <c r="G2600" s="77">
        <v>-87.693045900000001</v>
      </c>
      <c r="H2600" s="77">
        <v>0</v>
      </c>
      <c r="I2600" s="77" t="s">
        <v>1626</v>
      </c>
      <c r="J2600" s="77">
        <v>39.739236400000003</v>
      </c>
      <c r="K2600" s="77">
        <v>-104.9848623</v>
      </c>
      <c r="L2600" s="77">
        <v>2946.5715532624299</v>
      </c>
      <c r="M2600" s="77">
        <v>0.55441935014564403</v>
      </c>
      <c r="N2600" s="77">
        <v>0</v>
      </c>
      <c r="O2600" s="77">
        <v>565.74173822638704</v>
      </c>
      <c r="P2600" s="87" cm="1">
        <f t="array" ref="P2600">IF($X2600="Non-local",VLOOKUP($E2600,$AI$64:$AW$68,COLUMN($AW:$AW)-COLUMN($AH:$AH),FALSE),IF($X2600="Unknown",VLOOKUP($E2600,$AI$71:$AW$75,COLUMN($AW:$AW)-COLUMN($AH:$AH),FALSE),0))</f>
        <v>284</v>
      </c>
      <c r="Q2600" s="87" cm="1">
        <f t="array" ref="Q2600">IF($X2600="Non-local",VLOOKUP($E2600,$AI$40:$AW$44,COLUMN($AW:$AW)-COLUMN($AH:$AH),FALSE),IF($X2600="Unknown",VLOOKUP($E2600,$AI$47:$AW$51,COLUMN($AW:$AW)-COLUMN($AH:$AH),FALSE),0))</f>
        <v>701.10299999999995</v>
      </c>
      <c r="R2600" s="87" cm="1">
        <f t="array" ref="R2600">IF($X2600="Non-local",VLOOKUP($E2600,$AI$88:$AW$92,COLUMN($AW:$AW)-COLUMN($AH:$AH),FALSE),IF($X2600="Unknown",VLOOKUP($E2600,$AI$95:$AW$99,COLUMN($AW:$AW)-COLUMN($AH:$AH),FALSE),0))</f>
        <v>0.15773661179887363</v>
      </c>
      <c r="S2600" s="87" cm="1">
        <f t="array" ref="S2600">VLOOKUP($E2600,$AI$111:$AW$115,COLUMN($AW:$AW)-COLUMN($AH:$AH),FALSE)</f>
        <v>431.69321999999994</v>
      </c>
      <c r="T2600" s="104">
        <f t="shared" si="552"/>
        <v>0.71215596194451769</v>
      </c>
      <c r="U2600" s="104">
        <f t="shared" si="553"/>
        <v>1982.537958226387</v>
      </c>
      <c r="V2600" s="87" cm="1">
        <f t="array" ref="V2600">VLOOKUP($E2600,$AI$118:$AW$122,COLUMN($AW:$AW)-COLUMN($AH:$AH),FALSE)</f>
        <v>0</v>
      </c>
      <c r="W2600" s="87" t="str">
        <f t="shared" si="557"/>
        <v>Domestic</v>
      </c>
      <c r="X2600" s="87" t="str">
        <f t="shared" si="558"/>
        <v>Non-local</v>
      </c>
      <c r="Y2600" s="104"/>
      <c r="Z2600" s="87" t="str">
        <f t="shared" si="554"/>
        <v>USA</v>
      </c>
      <c r="AA2600" s="87" t="str">
        <f t="shared" si="555"/>
        <v>USA</v>
      </c>
      <c r="AB2600" s="82" cm="1">
        <f t="array" ref="AB2600">VLOOKUP(B2600,'GDP per Capita'!$T$2:$V$4235,COLUMN('GDP per Capita'!$V:$V)-COLUMN('GDP per Capita'!$S:$S),FALSE)</f>
        <v>63809.64</v>
      </c>
      <c r="AC2600" s="82">
        <f t="shared" si="550"/>
        <v>63809.64</v>
      </c>
      <c r="AD2600" s="82">
        <f t="shared" si="551"/>
        <v>63809.64</v>
      </c>
      <c r="AE2600" s="88">
        <f t="shared" si="556"/>
        <v>3.1069568144035713E-2</v>
      </c>
    </row>
    <row r="2601" spans="1:31">
      <c r="A2601" s="77" t="s">
        <v>1696</v>
      </c>
      <c r="B2601" s="77">
        <v>2600</v>
      </c>
      <c r="C2601" s="77" t="s">
        <v>29</v>
      </c>
      <c r="D2601" s="77" t="s">
        <v>29</v>
      </c>
      <c r="E2601" s="77">
        <v>2018</v>
      </c>
      <c r="F2601" s="77">
        <v>34.101411200000001</v>
      </c>
      <c r="G2601" s="77">
        <v>-84.519219199999995</v>
      </c>
      <c r="H2601" s="77">
        <v>0</v>
      </c>
      <c r="I2601" s="77" t="s">
        <v>1626</v>
      </c>
      <c r="J2601" s="77">
        <v>39.739236400000003</v>
      </c>
      <c r="K2601" s="77">
        <v>-104.9848623</v>
      </c>
      <c r="L2601" s="77">
        <v>3838.2361013848899</v>
      </c>
      <c r="M2601" s="77">
        <v>0.69636998984543397</v>
      </c>
      <c r="N2601" s="77">
        <v>0</v>
      </c>
      <c r="O2601" s="77">
        <v>736.941331465899</v>
      </c>
      <c r="P2601" s="87" cm="1">
        <f t="array" ref="P2601">IF($X2601="Non-local",VLOOKUP($E2601,$AI$64:$AW$68,COLUMN($AW:$AW)-COLUMN($AH:$AH),FALSE),IF($X2601="Unknown",VLOOKUP($E2601,$AI$71:$AW$75,COLUMN($AW:$AW)-COLUMN($AH:$AH),FALSE),0))</f>
        <v>284</v>
      </c>
      <c r="Q2601" s="87" cm="1">
        <f t="array" ref="Q2601">IF($X2601="Non-local",VLOOKUP($E2601,$AI$40:$AW$44,COLUMN($AW:$AW)-COLUMN($AH:$AH),FALSE),IF($X2601="Unknown",VLOOKUP($E2601,$AI$47:$AW$51,COLUMN($AW:$AW)-COLUMN($AH:$AH),FALSE),0))</f>
        <v>701.10299999999995</v>
      </c>
      <c r="R2601" s="87" cm="1">
        <f t="array" ref="R2601">IF($X2601="Non-local",VLOOKUP($E2601,$AI$88:$AW$92,COLUMN($AW:$AW)-COLUMN($AH:$AH),FALSE),IF($X2601="Unknown",VLOOKUP($E2601,$AI$95:$AW$99,COLUMN($AW:$AW)-COLUMN($AH:$AH),FALSE),0))</f>
        <v>0.15773661179887363</v>
      </c>
      <c r="S2601" s="87" cm="1">
        <f t="array" ref="S2601">VLOOKUP($E2601,$AI$111:$AW$115,COLUMN($AW:$AW)-COLUMN($AH:$AH),FALSE)</f>
        <v>431.69321999999994</v>
      </c>
      <c r="T2601" s="104">
        <f t="shared" si="552"/>
        <v>0.85410660164430763</v>
      </c>
      <c r="U2601" s="104">
        <f t="shared" si="553"/>
        <v>2153.7375514658988</v>
      </c>
      <c r="V2601" s="87" cm="1">
        <f t="array" ref="V2601">VLOOKUP($E2601,$AI$118:$AW$122,COLUMN($AW:$AW)-COLUMN($AH:$AH),FALSE)</f>
        <v>0</v>
      </c>
      <c r="W2601" s="87" t="str">
        <f t="shared" si="557"/>
        <v>Domestic</v>
      </c>
      <c r="X2601" s="87" t="str">
        <f t="shared" si="558"/>
        <v>Non-local</v>
      </c>
      <c r="Y2601" s="104"/>
      <c r="Z2601" s="87" t="str">
        <f t="shared" si="554"/>
        <v>USA</v>
      </c>
      <c r="AA2601" s="87" t="str">
        <f t="shared" si="555"/>
        <v>USA</v>
      </c>
      <c r="AB2601" s="82" cm="1">
        <f t="array" ref="AB2601">VLOOKUP(B2601,'GDP per Capita'!$T$2:$V$4235,COLUMN('GDP per Capita'!$V:$V)-COLUMN('GDP per Capita'!$S:$S),FALSE)</f>
        <v>63809.64</v>
      </c>
      <c r="AC2601" s="82">
        <f t="shared" si="550"/>
        <v>63809.64</v>
      </c>
      <c r="AD2601" s="82">
        <f t="shared" si="551"/>
        <v>63809.64</v>
      </c>
      <c r="AE2601" s="88">
        <f t="shared" si="556"/>
        <v>3.3752541958642905E-2</v>
      </c>
    </row>
    <row r="2602" spans="1:31">
      <c r="A2602" s="77" t="s">
        <v>1087</v>
      </c>
      <c r="B2602" s="77">
        <v>2601</v>
      </c>
      <c r="C2602" s="77" t="s">
        <v>29</v>
      </c>
      <c r="D2602" s="77" t="s">
        <v>29</v>
      </c>
      <c r="E2602" s="77">
        <v>2018</v>
      </c>
      <c r="F2602" s="77">
        <v>33.9597677</v>
      </c>
      <c r="G2602" s="77">
        <v>-83.376397999999995</v>
      </c>
      <c r="H2602" s="77">
        <v>0</v>
      </c>
      <c r="I2602" s="77" t="s">
        <v>1626</v>
      </c>
      <c r="J2602" s="77">
        <v>39.739236400000003</v>
      </c>
      <c r="K2602" s="77">
        <v>-104.9848623</v>
      </c>
      <c r="L2602" s="77">
        <v>4042.5394439500601</v>
      </c>
      <c r="M2602" s="77">
        <v>0.728894542078667</v>
      </c>
      <c r="N2602" s="77">
        <v>0</v>
      </c>
      <c r="O2602" s="77">
        <v>485.104733274007</v>
      </c>
      <c r="P2602" s="87" cm="1">
        <f t="array" ref="P2602">IF($X2602="Non-local",VLOOKUP($E2602,$AI$64:$AW$68,COLUMN($AW:$AW)-COLUMN($AH:$AH),FALSE),IF($X2602="Unknown",VLOOKUP($E2602,$AI$71:$AW$75,COLUMN($AW:$AW)-COLUMN($AH:$AH),FALSE),0))</f>
        <v>284</v>
      </c>
      <c r="Q2602" s="87" cm="1">
        <f t="array" ref="Q2602">IF($X2602="Non-local",VLOOKUP($E2602,$AI$40:$AW$44,COLUMN($AW:$AW)-COLUMN($AH:$AH),FALSE),IF($X2602="Unknown",VLOOKUP($E2602,$AI$47:$AW$51,COLUMN($AW:$AW)-COLUMN($AH:$AH),FALSE),0))</f>
        <v>701.10299999999995</v>
      </c>
      <c r="R2602" s="87" cm="1">
        <f t="array" ref="R2602">IF($X2602="Non-local",VLOOKUP($E2602,$AI$88:$AW$92,COLUMN($AW:$AW)-COLUMN($AH:$AH),FALSE),IF($X2602="Unknown",VLOOKUP($E2602,$AI$95:$AW$99,COLUMN($AW:$AW)-COLUMN($AH:$AH),FALSE),0))</f>
        <v>0.15773661179887363</v>
      </c>
      <c r="S2602" s="87" cm="1">
        <f t="array" ref="S2602">VLOOKUP($E2602,$AI$111:$AW$115,COLUMN($AW:$AW)-COLUMN($AH:$AH),FALSE)</f>
        <v>431.69321999999994</v>
      </c>
      <c r="T2602" s="104">
        <f t="shared" si="552"/>
        <v>0.88663115387754066</v>
      </c>
      <c r="U2602" s="104">
        <f t="shared" si="553"/>
        <v>1901.9009532740067</v>
      </c>
      <c r="V2602" s="87" cm="1">
        <f t="array" ref="V2602">VLOOKUP($E2602,$AI$118:$AW$122,COLUMN($AW:$AW)-COLUMN($AH:$AH),FALSE)</f>
        <v>0</v>
      </c>
      <c r="W2602" s="87" t="str">
        <f t="shared" si="557"/>
        <v>Domestic</v>
      </c>
      <c r="X2602" s="87" t="str">
        <f t="shared" si="558"/>
        <v>Non-local</v>
      </c>
      <c r="Y2602" s="104"/>
      <c r="Z2602" s="87" t="str">
        <f t="shared" si="554"/>
        <v>USA</v>
      </c>
      <c r="AA2602" s="87" t="str">
        <f t="shared" si="555"/>
        <v>USA</v>
      </c>
      <c r="AB2602" s="82" cm="1">
        <f t="array" ref="AB2602">VLOOKUP(B2602,'GDP per Capita'!$T$2:$V$4235,COLUMN('GDP per Capita'!$V:$V)-COLUMN('GDP per Capita'!$S:$S),FALSE)</f>
        <v>63809.64</v>
      </c>
      <c r="AC2602" s="82">
        <f t="shared" si="550"/>
        <v>63809.64</v>
      </c>
      <c r="AD2602" s="82">
        <f t="shared" si="551"/>
        <v>63809.64</v>
      </c>
      <c r="AE2602" s="88">
        <f t="shared" si="556"/>
        <v>2.9805856188406747E-2</v>
      </c>
    </row>
    <row r="2603" spans="1:31">
      <c r="A2603" s="77" t="s">
        <v>1011</v>
      </c>
      <c r="B2603" s="77">
        <v>2602</v>
      </c>
      <c r="C2603" s="77" t="s">
        <v>29</v>
      </c>
      <c r="D2603" s="77" t="s">
        <v>29</v>
      </c>
      <c r="E2603" s="77">
        <v>2018</v>
      </c>
      <c r="F2603" s="77">
        <v>40.102554999999903</v>
      </c>
      <c r="G2603" s="77">
        <v>-105.36320790000001</v>
      </c>
      <c r="H2603" s="77">
        <v>1</v>
      </c>
      <c r="I2603" s="77" t="s">
        <v>1626</v>
      </c>
      <c r="J2603" s="77">
        <v>39.739236400000003</v>
      </c>
      <c r="K2603" s="77">
        <v>-104.9848623</v>
      </c>
      <c r="L2603" s="77">
        <v>103.404289622392</v>
      </c>
      <c r="M2603" s="77">
        <v>0</v>
      </c>
      <c r="N2603" s="77">
        <v>0</v>
      </c>
      <c r="O2603" s="77">
        <v>0</v>
      </c>
      <c r="P2603" s="87" cm="1">
        <f t="array" ref="P2603">IF($X2603="Non-local",VLOOKUP($E2603,$AI$64:$AW$68,COLUMN($AW:$AW)-COLUMN($AH:$AH),FALSE),IF($X2603="Unknown",VLOOKUP($E2603,$AI$71:$AW$75,COLUMN($AW:$AW)-COLUMN($AH:$AH),FALSE),0))</f>
        <v>0</v>
      </c>
      <c r="Q2603" s="87" cm="1">
        <f t="array" ref="Q2603">IF($X2603="Non-local",VLOOKUP($E2603,$AI$40:$AW$44,COLUMN($AW:$AW)-COLUMN($AH:$AH),FALSE),IF($X2603="Unknown",VLOOKUP($E2603,$AI$47:$AW$51,COLUMN($AW:$AW)-COLUMN($AH:$AH),FALSE),0))</f>
        <v>0</v>
      </c>
      <c r="R2603" s="87" cm="1">
        <f t="array" ref="R2603">IF($X2603="Non-local",VLOOKUP($E2603,$AI$88:$AW$92,COLUMN($AW:$AW)-COLUMN($AH:$AH),FALSE),IF($X2603="Unknown",VLOOKUP($E2603,$AI$95:$AW$99,COLUMN($AW:$AW)-COLUMN($AH:$AH),FALSE),0))</f>
        <v>0</v>
      </c>
      <c r="S2603" s="87" cm="1">
        <f t="array" ref="S2603">VLOOKUP($E2603,$AI$111:$AW$115,COLUMN($AW:$AW)-COLUMN($AH:$AH),FALSE)</f>
        <v>431.69321999999994</v>
      </c>
      <c r="T2603" s="104">
        <f t="shared" si="552"/>
        <v>0</v>
      </c>
      <c r="U2603" s="104">
        <f t="shared" si="553"/>
        <v>431.69321999999994</v>
      </c>
      <c r="V2603" s="87" cm="1">
        <f t="array" ref="V2603">VLOOKUP($E2603,$AI$118:$AW$122,COLUMN($AW:$AW)-COLUMN($AH:$AH),FALSE)</f>
        <v>0</v>
      </c>
      <c r="W2603" s="87" t="str">
        <f t="shared" si="557"/>
        <v>Domestic</v>
      </c>
      <c r="X2603" s="87" t="str">
        <f t="shared" si="558"/>
        <v>Local</v>
      </c>
      <c r="Y2603" s="104"/>
      <c r="Z2603" s="87" t="str">
        <f t="shared" si="554"/>
        <v>USA</v>
      </c>
      <c r="AA2603" s="87" t="str">
        <f t="shared" si="555"/>
        <v>USA</v>
      </c>
      <c r="AB2603" s="82" cm="1">
        <f t="array" ref="AB2603">VLOOKUP(B2603,'GDP per Capita'!$T$2:$V$4235,COLUMN('GDP per Capita'!$V:$V)-COLUMN('GDP per Capita'!$S:$S),FALSE)</f>
        <v>63809.64</v>
      </c>
      <c r="AC2603" s="82">
        <f t="shared" ref="AC2603:AC2666" si="559">IFERROR(AB2603,"")</f>
        <v>63809.64</v>
      </c>
      <c r="AD2603" s="82">
        <f t="shared" ref="AD2603:AD2666" si="560">IFERROR(AB2603,AVERAGE(AC$2:AC$2538))</f>
        <v>63809.64</v>
      </c>
      <c r="AE2603" s="88">
        <f t="shared" si="556"/>
        <v>6.7653291885050593E-3</v>
      </c>
    </row>
    <row r="2604" spans="1:31">
      <c r="A2604" s="77" t="s">
        <v>1296</v>
      </c>
      <c r="B2604" s="77">
        <v>2603</v>
      </c>
      <c r="C2604" s="77" t="s">
        <v>33</v>
      </c>
      <c r="D2604" s="77" t="s">
        <v>816</v>
      </c>
      <c r="E2604" s="77">
        <v>2018</v>
      </c>
      <c r="F2604" s="77">
        <v>-35.343396999999896</v>
      </c>
      <c r="G2604" s="77">
        <v>149.04779640000001</v>
      </c>
      <c r="H2604" s="77">
        <v>0</v>
      </c>
      <c r="I2604" s="77" t="s">
        <v>1626</v>
      </c>
      <c r="J2604" s="77">
        <v>39.739236400000003</v>
      </c>
      <c r="K2604" s="77">
        <v>-104.9848623</v>
      </c>
      <c r="L2604" s="77">
        <v>27319.455085097201</v>
      </c>
      <c r="M2604" s="77">
        <v>4.3224729706670297</v>
      </c>
      <c r="N2604" s="77">
        <v>0</v>
      </c>
      <c r="O2604" s="77">
        <v>2499.73014028639</v>
      </c>
      <c r="P2604" s="87" cm="1">
        <f t="array" ref="P2604">IF($X2604="Non-local",VLOOKUP($E2604,$AI$64:$AW$68,COLUMN($AW:$AW)-COLUMN($AH:$AH),FALSE),IF($X2604="Unknown",VLOOKUP($E2604,$AI$71:$AW$75,COLUMN($AW:$AW)-COLUMN($AH:$AH),FALSE),0))</f>
        <v>284</v>
      </c>
      <c r="Q2604" s="87" cm="1">
        <f t="array" ref="Q2604">IF($X2604="Non-local",VLOOKUP($E2604,$AI$40:$AW$44,COLUMN($AW:$AW)-COLUMN($AH:$AH),FALSE),IF($X2604="Unknown",VLOOKUP($E2604,$AI$47:$AW$51,COLUMN($AW:$AW)-COLUMN($AH:$AH),FALSE),0))</f>
        <v>701.10299999999995</v>
      </c>
      <c r="R2604" s="87" cm="1">
        <f t="array" ref="R2604">IF($X2604="Non-local",VLOOKUP($E2604,$AI$88:$AW$92,COLUMN($AW:$AW)-COLUMN($AH:$AH),FALSE),IF($X2604="Unknown",VLOOKUP($E2604,$AI$95:$AW$99,COLUMN($AW:$AW)-COLUMN($AH:$AH),FALSE),0))</f>
        <v>0.15773661179887363</v>
      </c>
      <c r="S2604" s="87" cm="1">
        <f t="array" ref="S2604">VLOOKUP($E2604,$AI$111:$AW$115,COLUMN($AW:$AW)-COLUMN($AH:$AH),FALSE)</f>
        <v>431.69321999999994</v>
      </c>
      <c r="T2604" s="104">
        <f t="shared" si="552"/>
        <v>4.4802095824659034</v>
      </c>
      <c r="U2604" s="104">
        <f t="shared" si="553"/>
        <v>3916.5263602863902</v>
      </c>
      <c r="V2604" s="87" cm="1">
        <f t="array" ref="V2604">VLOOKUP($E2604,$AI$118:$AW$122,COLUMN($AW:$AW)-COLUMN($AH:$AH),FALSE)</f>
        <v>0</v>
      </c>
      <c r="W2604" s="87" t="str">
        <f t="shared" si="557"/>
        <v>International</v>
      </c>
      <c r="X2604" s="87" t="str">
        <f t="shared" si="558"/>
        <v>Non-local</v>
      </c>
      <c r="Y2604" s="104"/>
      <c r="Z2604" s="87" t="str">
        <f t="shared" si="554"/>
        <v>Australia</v>
      </c>
      <c r="AA2604" s="87" t="str">
        <f t="shared" si="555"/>
        <v>Oceania</v>
      </c>
      <c r="AB2604" s="82" cm="1">
        <f t="array" ref="AB2604">VLOOKUP(B2604,'GDP per Capita'!$T$2:$V$4235,COLUMN('GDP per Capita'!$V:$V)-COLUMN('GDP per Capita'!$S:$S),FALSE)</f>
        <v>61250.7</v>
      </c>
      <c r="AC2604" s="82">
        <f t="shared" si="559"/>
        <v>61250.7</v>
      </c>
      <c r="AD2604" s="82">
        <f t="shared" si="560"/>
        <v>61250.7</v>
      </c>
      <c r="AE2604" s="88">
        <f t="shared" si="556"/>
        <v>6.3942556742802775E-2</v>
      </c>
    </row>
    <row r="2605" spans="1:31">
      <c r="A2605" s="77" t="s">
        <v>964</v>
      </c>
      <c r="B2605" s="77">
        <v>2604</v>
      </c>
      <c r="C2605" s="77" t="s">
        <v>29</v>
      </c>
      <c r="D2605" s="77" t="s">
        <v>29</v>
      </c>
      <c r="E2605" s="77">
        <v>2018</v>
      </c>
      <c r="F2605" s="77">
        <v>30.271128600000001</v>
      </c>
      <c r="G2605" s="77">
        <v>-97.743699500000005</v>
      </c>
      <c r="H2605" s="77">
        <v>0</v>
      </c>
      <c r="I2605" s="77" t="s">
        <v>1626</v>
      </c>
      <c r="J2605" s="77">
        <v>39.739236400000003</v>
      </c>
      <c r="K2605" s="77">
        <v>-104.9848623</v>
      </c>
      <c r="L2605" s="77">
        <v>2482.5261333786498</v>
      </c>
      <c r="M2605" s="77">
        <v>0.489436306617475</v>
      </c>
      <c r="N2605" s="77">
        <v>0</v>
      </c>
      <c r="O2605" s="77">
        <v>476.64501760870098</v>
      </c>
      <c r="P2605" s="87" cm="1">
        <f t="array" ref="P2605">IF($X2605="Non-local",VLOOKUP($E2605,$AI$64:$AW$68,COLUMN($AW:$AW)-COLUMN($AH:$AH),FALSE),IF($X2605="Unknown",VLOOKUP($E2605,$AI$71:$AW$75,COLUMN($AW:$AW)-COLUMN($AH:$AH),FALSE),0))</f>
        <v>284</v>
      </c>
      <c r="Q2605" s="87" cm="1">
        <f t="array" ref="Q2605">IF($X2605="Non-local",VLOOKUP($E2605,$AI$40:$AW$44,COLUMN($AW:$AW)-COLUMN($AH:$AH),FALSE),IF($X2605="Unknown",VLOOKUP($E2605,$AI$47:$AW$51,COLUMN($AW:$AW)-COLUMN($AH:$AH),FALSE),0))</f>
        <v>701.10299999999995</v>
      </c>
      <c r="R2605" s="87" cm="1">
        <f t="array" ref="R2605">IF($X2605="Non-local",VLOOKUP($E2605,$AI$88:$AW$92,COLUMN($AW:$AW)-COLUMN($AH:$AH),FALSE),IF($X2605="Unknown",VLOOKUP($E2605,$AI$95:$AW$99,COLUMN($AW:$AW)-COLUMN($AH:$AH),FALSE),0))</f>
        <v>0.15773661179887363</v>
      </c>
      <c r="S2605" s="87" cm="1">
        <f t="array" ref="S2605">VLOOKUP($E2605,$AI$111:$AW$115,COLUMN($AW:$AW)-COLUMN($AH:$AH),FALSE)</f>
        <v>431.69321999999994</v>
      </c>
      <c r="T2605" s="104">
        <f t="shared" si="552"/>
        <v>0.64717291841634861</v>
      </c>
      <c r="U2605" s="104">
        <f t="shared" si="553"/>
        <v>1893.4412376087009</v>
      </c>
      <c r="V2605" s="87" cm="1">
        <f t="array" ref="V2605">VLOOKUP($E2605,$AI$118:$AW$122,COLUMN($AW:$AW)-COLUMN($AH:$AH),FALSE)</f>
        <v>0</v>
      </c>
      <c r="W2605" s="87" t="str">
        <f t="shared" si="557"/>
        <v>Domestic</v>
      </c>
      <c r="X2605" s="87" t="str">
        <f t="shared" si="558"/>
        <v>Non-local</v>
      </c>
      <c r="Y2605" s="104"/>
      <c r="Z2605" s="87" t="str">
        <f t="shared" si="554"/>
        <v>USA</v>
      </c>
      <c r="AA2605" s="87" t="str">
        <f t="shared" si="555"/>
        <v>USA</v>
      </c>
      <c r="AB2605" s="82" cm="1">
        <f t="array" ref="AB2605">VLOOKUP(B2605,'GDP per Capita'!$T$2:$V$4235,COLUMN('GDP per Capita'!$V:$V)-COLUMN('GDP per Capita'!$S:$S),FALSE)</f>
        <v>63809.64</v>
      </c>
      <c r="AC2605" s="82">
        <f t="shared" si="559"/>
        <v>63809.64</v>
      </c>
      <c r="AD2605" s="82">
        <f t="shared" si="560"/>
        <v>63809.64</v>
      </c>
      <c r="AE2605" s="88">
        <f t="shared" si="556"/>
        <v>2.9673278796255566E-2</v>
      </c>
    </row>
    <row r="2606" spans="1:31">
      <c r="A2606" s="77" t="s">
        <v>900</v>
      </c>
      <c r="B2606" s="77">
        <v>2605</v>
      </c>
      <c r="C2606" s="77" t="s">
        <v>29</v>
      </c>
      <c r="D2606" s="77" t="s">
        <v>29</v>
      </c>
      <c r="E2606" s="77">
        <v>2018</v>
      </c>
      <c r="F2606" s="77">
        <v>44.977299500000001</v>
      </c>
      <c r="G2606" s="77">
        <v>-93.265469199999998</v>
      </c>
      <c r="H2606" s="77">
        <v>0</v>
      </c>
      <c r="I2606" s="77" t="s">
        <v>1626</v>
      </c>
      <c r="J2606" s="77">
        <v>39.739236400000003</v>
      </c>
      <c r="K2606" s="77">
        <v>-104.9848623</v>
      </c>
      <c r="L2606" s="77">
        <v>2247.4775149995999</v>
      </c>
      <c r="M2606" s="77">
        <v>0.45839936460067998</v>
      </c>
      <c r="N2606" s="77">
        <v>0</v>
      </c>
      <c r="O2606" s="77">
        <v>431.51568287992399</v>
      </c>
      <c r="P2606" s="87" cm="1">
        <f t="array" ref="P2606">IF($X2606="Non-local",VLOOKUP($E2606,$AI$64:$AW$68,COLUMN($AW:$AW)-COLUMN($AH:$AH),FALSE),IF($X2606="Unknown",VLOOKUP($E2606,$AI$71:$AW$75,COLUMN($AW:$AW)-COLUMN($AH:$AH),FALSE),0))</f>
        <v>284</v>
      </c>
      <c r="Q2606" s="87" cm="1">
        <f t="array" ref="Q2606">IF($X2606="Non-local",VLOOKUP($E2606,$AI$40:$AW$44,COLUMN($AW:$AW)-COLUMN($AH:$AH),FALSE),IF($X2606="Unknown",VLOOKUP($E2606,$AI$47:$AW$51,COLUMN($AW:$AW)-COLUMN($AH:$AH),FALSE),0))</f>
        <v>701.10299999999995</v>
      </c>
      <c r="R2606" s="87" cm="1">
        <f t="array" ref="R2606">IF($X2606="Non-local",VLOOKUP($E2606,$AI$88:$AW$92,COLUMN($AW:$AW)-COLUMN($AH:$AH),FALSE),IF($X2606="Unknown",VLOOKUP($E2606,$AI$95:$AW$99,COLUMN($AW:$AW)-COLUMN($AH:$AH),FALSE),0))</f>
        <v>0.15773661179887363</v>
      </c>
      <c r="S2606" s="87" cm="1">
        <f t="array" ref="S2606">VLOOKUP($E2606,$AI$111:$AW$115,COLUMN($AW:$AW)-COLUMN($AH:$AH),FALSE)</f>
        <v>431.69321999999994</v>
      </c>
      <c r="T2606" s="104">
        <f t="shared" si="552"/>
        <v>0.61613597639955364</v>
      </c>
      <c r="U2606" s="104">
        <f t="shared" si="553"/>
        <v>1848.311902879924</v>
      </c>
      <c r="V2606" s="87" cm="1">
        <f t="array" ref="V2606">VLOOKUP($E2606,$AI$118:$AW$122,COLUMN($AW:$AW)-COLUMN($AH:$AH),FALSE)</f>
        <v>0</v>
      </c>
      <c r="W2606" s="87" t="str">
        <f t="shared" si="557"/>
        <v>Domestic</v>
      </c>
      <c r="X2606" s="87" t="str">
        <f t="shared" si="558"/>
        <v>Non-local</v>
      </c>
      <c r="Y2606" s="104"/>
      <c r="Z2606" s="87" t="str">
        <f t="shared" si="554"/>
        <v>USA</v>
      </c>
      <c r="AA2606" s="87" t="str">
        <f t="shared" si="555"/>
        <v>USA</v>
      </c>
      <c r="AB2606" s="82" cm="1">
        <f t="array" ref="AB2606">VLOOKUP(B2606,'GDP per Capita'!$T$2:$V$4235,COLUMN('GDP per Capita'!$V:$V)-COLUMN('GDP per Capita'!$S:$S),FALSE)</f>
        <v>63809.64</v>
      </c>
      <c r="AC2606" s="82">
        <f t="shared" si="559"/>
        <v>63809.64</v>
      </c>
      <c r="AD2606" s="82">
        <f t="shared" si="560"/>
        <v>63809.64</v>
      </c>
      <c r="AE2606" s="88">
        <f t="shared" si="556"/>
        <v>2.8966029315945427E-2</v>
      </c>
    </row>
    <row r="2607" spans="1:31">
      <c r="A2607" s="77" t="s">
        <v>1697</v>
      </c>
      <c r="B2607" s="77">
        <v>2606</v>
      </c>
      <c r="C2607" s="77" t="s">
        <v>29</v>
      </c>
      <c r="D2607" s="77" t="s">
        <v>29</v>
      </c>
      <c r="E2607" s="77">
        <v>2018</v>
      </c>
      <c r="F2607" s="77">
        <v>47.3826903</v>
      </c>
      <c r="G2607" s="77">
        <v>-122.22702719999999</v>
      </c>
      <c r="H2607" s="77">
        <v>0</v>
      </c>
      <c r="I2607" s="77" t="s">
        <v>1626</v>
      </c>
      <c r="J2607" s="77">
        <v>39.739236400000003</v>
      </c>
      <c r="K2607" s="77">
        <v>-104.9848623</v>
      </c>
      <c r="L2607" s="77">
        <v>3246.52007326887</v>
      </c>
      <c r="M2607" s="77">
        <v>0.60217036187036999</v>
      </c>
      <c r="N2607" s="77">
        <v>0</v>
      </c>
      <c r="O2607" s="77">
        <v>623.331854067623</v>
      </c>
      <c r="P2607" s="87" cm="1">
        <f t="array" ref="P2607">IF($X2607="Non-local",VLOOKUP($E2607,$AI$64:$AW$68,COLUMN($AW:$AW)-COLUMN($AH:$AH),FALSE),IF($X2607="Unknown",VLOOKUP($E2607,$AI$71:$AW$75,COLUMN($AW:$AW)-COLUMN($AH:$AH),FALSE),0))</f>
        <v>284</v>
      </c>
      <c r="Q2607" s="87" cm="1">
        <f t="array" ref="Q2607">IF($X2607="Non-local",VLOOKUP($E2607,$AI$40:$AW$44,COLUMN($AW:$AW)-COLUMN($AH:$AH),FALSE),IF($X2607="Unknown",VLOOKUP($E2607,$AI$47:$AW$51,COLUMN($AW:$AW)-COLUMN($AH:$AH),FALSE),0))</f>
        <v>701.10299999999995</v>
      </c>
      <c r="R2607" s="87" cm="1">
        <f t="array" ref="R2607">IF($X2607="Non-local",VLOOKUP($E2607,$AI$88:$AW$92,COLUMN($AW:$AW)-COLUMN($AH:$AH),FALSE),IF($X2607="Unknown",VLOOKUP($E2607,$AI$95:$AW$99,COLUMN($AW:$AW)-COLUMN($AH:$AH),FALSE),0))</f>
        <v>0.15773661179887363</v>
      </c>
      <c r="S2607" s="87" cm="1">
        <f t="array" ref="S2607">VLOOKUP($E2607,$AI$111:$AW$115,COLUMN($AW:$AW)-COLUMN($AH:$AH),FALSE)</f>
        <v>431.69321999999994</v>
      </c>
      <c r="T2607" s="104">
        <f t="shared" si="552"/>
        <v>0.75990697366924365</v>
      </c>
      <c r="U2607" s="104">
        <f t="shared" si="553"/>
        <v>2040.1280740676227</v>
      </c>
      <c r="V2607" s="87" cm="1">
        <f t="array" ref="V2607">VLOOKUP($E2607,$AI$118:$AW$122,COLUMN($AW:$AW)-COLUMN($AH:$AH),FALSE)</f>
        <v>0</v>
      </c>
      <c r="W2607" s="87" t="str">
        <f t="shared" si="557"/>
        <v>Domestic</v>
      </c>
      <c r="X2607" s="87" t="str">
        <f t="shared" si="558"/>
        <v>Non-local</v>
      </c>
      <c r="Y2607" s="104"/>
      <c r="Z2607" s="87" t="str">
        <f t="shared" si="554"/>
        <v>USA</v>
      </c>
      <c r="AA2607" s="87" t="str">
        <f t="shared" si="555"/>
        <v>USA</v>
      </c>
      <c r="AB2607" s="82" cm="1">
        <f t="array" ref="AB2607">VLOOKUP(B2607,'GDP per Capita'!$T$2:$V$4235,COLUMN('GDP per Capita'!$V:$V)-COLUMN('GDP per Capita'!$S:$S),FALSE)</f>
        <v>63809.64</v>
      </c>
      <c r="AC2607" s="82">
        <f t="shared" si="559"/>
        <v>63809.64</v>
      </c>
      <c r="AD2607" s="82">
        <f t="shared" si="560"/>
        <v>63809.64</v>
      </c>
      <c r="AE2607" s="88">
        <f t="shared" si="556"/>
        <v>3.1972098166791453E-2</v>
      </c>
    </row>
    <row r="2608" spans="1:31">
      <c r="A2608" s="77" t="s">
        <v>911</v>
      </c>
      <c r="B2608" s="77">
        <v>2607</v>
      </c>
      <c r="C2608" s="77" t="s">
        <v>29</v>
      </c>
      <c r="D2608" s="77" t="s">
        <v>29</v>
      </c>
      <c r="E2608" s="77">
        <v>2018</v>
      </c>
      <c r="F2608" s="77">
        <v>42.3750997</v>
      </c>
      <c r="G2608" s="77">
        <v>-71.105615700000001</v>
      </c>
      <c r="H2608" s="77">
        <v>0</v>
      </c>
      <c r="I2608" s="77" t="s">
        <v>1626</v>
      </c>
      <c r="J2608" s="77">
        <v>39.739236400000003</v>
      </c>
      <c r="K2608" s="77">
        <v>-104.9848623</v>
      </c>
      <c r="L2608" s="77">
        <v>5673.7124855905204</v>
      </c>
      <c r="M2608" s="77">
        <v>0.96779995620830905</v>
      </c>
      <c r="N2608" s="77">
        <v>0</v>
      </c>
      <c r="O2608" s="77">
        <v>680.845498270863</v>
      </c>
      <c r="P2608" s="87" cm="1">
        <f t="array" ref="P2608">IF($X2608="Non-local",VLOOKUP($E2608,$AI$64:$AW$68,COLUMN($AW:$AW)-COLUMN($AH:$AH),FALSE),IF($X2608="Unknown",VLOOKUP($E2608,$AI$71:$AW$75,COLUMN($AW:$AW)-COLUMN($AH:$AH),FALSE),0))</f>
        <v>284</v>
      </c>
      <c r="Q2608" s="87" cm="1">
        <f t="array" ref="Q2608">IF($X2608="Non-local",VLOOKUP($E2608,$AI$40:$AW$44,COLUMN($AW:$AW)-COLUMN($AH:$AH),FALSE),IF($X2608="Unknown",VLOOKUP($E2608,$AI$47:$AW$51,COLUMN($AW:$AW)-COLUMN($AH:$AH),FALSE),0))</f>
        <v>701.10299999999995</v>
      </c>
      <c r="R2608" s="87" cm="1">
        <f t="array" ref="R2608">IF($X2608="Non-local",VLOOKUP($E2608,$AI$88:$AW$92,COLUMN($AW:$AW)-COLUMN($AH:$AH),FALSE),IF($X2608="Unknown",VLOOKUP($E2608,$AI$95:$AW$99,COLUMN($AW:$AW)-COLUMN($AH:$AH),FALSE),0))</f>
        <v>0.15773661179887363</v>
      </c>
      <c r="S2608" s="87" cm="1">
        <f t="array" ref="S2608">VLOOKUP($E2608,$AI$111:$AW$115,COLUMN($AW:$AW)-COLUMN($AH:$AH),FALSE)</f>
        <v>431.69321999999994</v>
      </c>
      <c r="T2608" s="104">
        <f t="shared" si="552"/>
        <v>1.1255365680071827</v>
      </c>
      <c r="U2608" s="104">
        <f t="shared" si="553"/>
        <v>2097.6417182708628</v>
      </c>
      <c r="V2608" s="87" cm="1">
        <f t="array" ref="V2608">VLOOKUP($E2608,$AI$118:$AW$122,COLUMN($AW:$AW)-COLUMN($AH:$AH),FALSE)</f>
        <v>0</v>
      </c>
      <c r="W2608" s="87" t="str">
        <f t="shared" si="557"/>
        <v>Domestic</v>
      </c>
      <c r="X2608" s="87" t="str">
        <f t="shared" si="558"/>
        <v>Non-local</v>
      </c>
      <c r="Y2608" s="104"/>
      <c r="Z2608" s="87" t="str">
        <f t="shared" si="554"/>
        <v>USA</v>
      </c>
      <c r="AA2608" s="87" t="str">
        <f t="shared" si="555"/>
        <v>USA</v>
      </c>
      <c r="AB2608" s="82" cm="1">
        <f t="array" ref="AB2608">VLOOKUP(B2608,'GDP per Capita'!$T$2:$V$4235,COLUMN('GDP per Capita'!$V:$V)-COLUMN('GDP per Capita'!$S:$S),FALSE)</f>
        <v>63809.64</v>
      </c>
      <c r="AC2608" s="82">
        <f t="shared" si="559"/>
        <v>63809.64</v>
      </c>
      <c r="AD2608" s="82">
        <f t="shared" si="560"/>
        <v>63809.64</v>
      </c>
      <c r="AE2608" s="88">
        <f t="shared" si="556"/>
        <v>3.2873429755611576E-2</v>
      </c>
    </row>
    <row r="2609" spans="1:31">
      <c r="A2609" s="77" t="s">
        <v>880</v>
      </c>
      <c r="B2609" s="77">
        <v>2608</v>
      </c>
      <c r="C2609" s="77" t="s">
        <v>29</v>
      </c>
      <c r="D2609" s="77" t="s">
        <v>29</v>
      </c>
      <c r="E2609" s="77">
        <v>2018</v>
      </c>
      <c r="F2609" s="77">
        <v>37.779026199999997</v>
      </c>
      <c r="G2609" s="77">
        <v>-122.41990610000001</v>
      </c>
      <c r="H2609" s="77">
        <v>0</v>
      </c>
      <c r="I2609" s="77" t="s">
        <v>1626</v>
      </c>
      <c r="J2609" s="77">
        <v>39.739236400000003</v>
      </c>
      <c r="K2609" s="77">
        <v>-104.9848623</v>
      </c>
      <c r="L2609" s="77">
        <v>3049.81032866546</v>
      </c>
      <c r="M2609" s="77">
        <v>0.57085469036539505</v>
      </c>
      <c r="N2609" s="77">
        <v>0</v>
      </c>
      <c r="O2609" s="77">
        <v>585.56358310377004</v>
      </c>
      <c r="P2609" s="87" cm="1">
        <f t="array" ref="P2609">IF($X2609="Non-local",VLOOKUP($E2609,$AI$64:$AW$68,COLUMN($AW:$AW)-COLUMN($AH:$AH),FALSE),IF($X2609="Unknown",VLOOKUP($E2609,$AI$71:$AW$75,COLUMN($AW:$AW)-COLUMN($AH:$AH),FALSE),0))</f>
        <v>284</v>
      </c>
      <c r="Q2609" s="87" cm="1">
        <f t="array" ref="Q2609">IF($X2609="Non-local",VLOOKUP($E2609,$AI$40:$AW$44,COLUMN($AW:$AW)-COLUMN($AH:$AH),FALSE),IF($X2609="Unknown",VLOOKUP($E2609,$AI$47:$AW$51,COLUMN($AW:$AW)-COLUMN($AH:$AH),FALSE),0))</f>
        <v>701.10299999999995</v>
      </c>
      <c r="R2609" s="87" cm="1">
        <f t="array" ref="R2609">IF($X2609="Non-local",VLOOKUP($E2609,$AI$88:$AW$92,COLUMN($AW:$AW)-COLUMN($AH:$AH),FALSE),IF($X2609="Unknown",VLOOKUP($E2609,$AI$95:$AW$99,COLUMN($AW:$AW)-COLUMN($AH:$AH),FALSE),0))</f>
        <v>0.15773661179887363</v>
      </c>
      <c r="S2609" s="87" cm="1">
        <f t="array" ref="S2609">VLOOKUP($E2609,$AI$111:$AW$115,COLUMN($AW:$AW)-COLUMN($AH:$AH),FALSE)</f>
        <v>431.69321999999994</v>
      </c>
      <c r="T2609" s="104">
        <f t="shared" si="552"/>
        <v>0.72859130216426871</v>
      </c>
      <c r="U2609" s="104">
        <f t="shared" si="553"/>
        <v>2002.3598031037698</v>
      </c>
      <c r="V2609" s="87" cm="1">
        <f t="array" ref="V2609">VLOOKUP($E2609,$AI$118:$AW$122,COLUMN($AW:$AW)-COLUMN($AH:$AH),FALSE)</f>
        <v>0</v>
      </c>
      <c r="W2609" s="87" t="str">
        <f t="shared" si="557"/>
        <v>Domestic</v>
      </c>
      <c r="X2609" s="87" t="str">
        <f t="shared" si="558"/>
        <v>Non-local</v>
      </c>
      <c r="Y2609" s="104"/>
      <c r="Z2609" s="87" t="str">
        <f t="shared" si="554"/>
        <v>USA</v>
      </c>
      <c r="AA2609" s="87" t="str">
        <f t="shared" si="555"/>
        <v>USA</v>
      </c>
      <c r="AB2609" s="82" cm="1">
        <f t="array" ref="AB2609">VLOOKUP(B2609,'GDP per Capita'!$T$2:$V$4235,COLUMN('GDP per Capita'!$V:$V)-COLUMN('GDP per Capita'!$S:$S),FALSE)</f>
        <v>63809.64</v>
      </c>
      <c r="AC2609" s="82">
        <f t="shared" si="559"/>
        <v>63809.64</v>
      </c>
      <c r="AD2609" s="82">
        <f t="shared" si="560"/>
        <v>63809.64</v>
      </c>
      <c r="AE2609" s="88">
        <f t="shared" si="556"/>
        <v>3.1380208430948207E-2</v>
      </c>
    </row>
    <row r="2610" spans="1:31">
      <c r="A2610" s="77" t="s">
        <v>1011</v>
      </c>
      <c r="B2610" s="77">
        <v>2609</v>
      </c>
      <c r="C2610" s="77" t="s">
        <v>29</v>
      </c>
      <c r="D2610" s="77" t="s">
        <v>29</v>
      </c>
      <c r="E2610" s="77">
        <v>2018</v>
      </c>
      <c r="F2610" s="77">
        <v>40.102554999999903</v>
      </c>
      <c r="G2610" s="77">
        <v>-105.36320790000001</v>
      </c>
      <c r="H2610" s="77">
        <v>1</v>
      </c>
      <c r="I2610" s="77" t="s">
        <v>1626</v>
      </c>
      <c r="J2610" s="77">
        <v>39.739236400000003</v>
      </c>
      <c r="K2610" s="77">
        <v>-104.9848623</v>
      </c>
      <c r="L2610" s="77">
        <v>103.404289622392</v>
      </c>
      <c r="M2610" s="77">
        <v>0</v>
      </c>
      <c r="N2610" s="77">
        <v>0</v>
      </c>
      <c r="O2610" s="77">
        <v>0</v>
      </c>
      <c r="P2610" s="87" cm="1">
        <f t="array" ref="P2610">IF($X2610="Non-local",VLOOKUP($E2610,$AI$64:$AW$68,COLUMN($AW:$AW)-COLUMN($AH:$AH),FALSE),IF($X2610="Unknown",VLOOKUP($E2610,$AI$71:$AW$75,COLUMN($AW:$AW)-COLUMN($AH:$AH),FALSE),0))</f>
        <v>0</v>
      </c>
      <c r="Q2610" s="87" cm="1">
        <f t="array" ref="Q2610">IF($X2610="Non-local",VLOOKUP($E2610,$AI$40:$AW$44,COLUMN($AW:$AW)-COLUMN($AH:$AH),FALSE),IF($X2610="Unknown",VLOOKUP($E2610,$AI$47:$AW$51,COLUMN($AW:$AW)-COLUMN($AH:$AH),FALSE),0))</f>
        <v>0</v>
      </c>
      <c r="R2610" s="87" cm="1">
        <f t="array" ref="R2610">IF($X2610="Non-local",VLOOKUP($E2610,$AI$88:$AW$92,COLUMN($AW:$AW)-COLUMN($AH:$AH),FALSE),IF($X2610="Unknown",VLOOKUP($E2610,$AI$95:$AW$99,COLUMN($AW:$AW)-COLUMN($AH:$AH),FALSE),0))</f>
        <v>0</v>
      </c>
      <c r="S2610" s="87" cm="1">
        <f t="array" ref="S2610">VLOOKUP($E2610,$AI$111:$AW$115,COLUMN($AW:$AW)-COLUMN($AH:$AH),FALSE)</f>
        <v>431.69321999999994</v>
      </c>
      <c r="T2610" s="104">
        <f t="shared" si="552"/>
        <v>0</v>
      </c>
      <c r="U2610" s="104">
        <f t="shared" si="553"/>
        <v>431.69321999999994</v>
      </c>
      <c r="V2610" s="87" cm="1">
        <f t="array" ref="V2610">VLOOKUP($E2610,$AI$118:$AW$122,COLUMN($AW:$AW)-COLUMN($AH:$AH),FALSE)</f>
        <v>0</v>
      </c>
      <c r="W2610" s="87" t="str">
        <f t="shared" si="557"/>
        <v>Domestic</v>
      </c>
      <c r="X2610" s="87" t="str">
        <f t="shared" si="558"/>
        <v>Local</v>
      </c>
      <c r="Y2610" s="104"/>
      <c r="Z2610" s="87" t="str">
        <f t="shared" si="554"/>
        <v>USA</v>
      </c>
      <c r="AA2610" s="87" t="str">
        <f t="shared" si="555"/>
        <v>USA</v>
      </c>
      <c r="AB2610" s="82" cm="1">
        <f t="array" ref="AB2610">VLOOKUP(B2610,'GDP per Capita'!$T$2:$V$4235,COLUMN('GDP per Capita'!$V:$V)-COLUMN('GDP per Capita'!$S:$S),FALSE)</f>
        <v>63809.64</v>
      </c>
      <c r="AC2610" s="82">
        <f t="shared" si="559"/>
        <v>63809.64</v>
      </c>
      <c r="AD2610" s="82">
        <f t="shared" si="560"/>
        <v>63809.64</v>
      </c>
      <c r="AE2610" s="88">
        <f t="shared" si="556"/>
        <v>6.7653291885050593E-3</v>
      </c>
    </row>
    <row r="2611" spans="1:31">
      <c r="A2611" s="77" t="s">
        <v>954</v>
      </c>
      <c r="B2611" s="77">
        <v>2610</v>
      </c>
      <c r="C2611" s="77" t="s">
        <v>29</v>
      </c>
      <c r="D2611" s="77" t="s">
        <v>29</v>
      </c>
      <c r="E2611" s="77">
        <v>2018</v>
      </c>
      <c r="F2611" s="77">
        <v>39.734838099999997</v>
      </c>
      <c r="G2611" s="77">
        <v>-104.9653271</v>
      </c>
      <c r="H2611" s="77">
        <v>1</v>
      </c>
      <c r="I2611" s="77" t="s">
        <v>1626</v>
      </c>
      <c r="J2611" s="77">
        <v>39.739236400000003</v>
      </c>
      <c r="K2611" s="77">
        <v>-104.9848623</v>
      </c>
      <c r="L2611" s="77">
        <v>3.4810610096224801</v>
      </c>
      <c r="M2611" s="77">
        <v>0</v>
      </c>
      <c r="N2611" s="77">
        <v>0</v>
      </c>
      <c r="O2611" s="77">
        <v>0</v>
      </c>
      <c r="P2611" s="87" cm="1">
        <f t="array" ref="P2611">IF($X2611="Non-local",VLOOKUP($E2611,$AI$64:$AW$68,COLUMN($AW:$AW)-COLUMN($AH:$AH),FALSE),IF($X2611="Unknown",VLOOKUP($E2611,$AI$71:$AW$75,COLUMN($AW:$AW)-COLUMN($AH:$AH),FALSE),0))</f>
        <v>0</v>
      </c>
      <c r="Q2611" s="87" cm="1">
        <f t="array" ref="Q2611">IF($X2611="Non-local",VLOOKUP($E2611,$AI$40:$AW$44,COLUMN($AW:$AW)-COLUMN($AH:$AH),FALSE),IF($X2611="Unknown",VLOOKUP($E2611,$AI$47:$AW$51,COLUMN($AW:$AW)-COLUMN($AH:$AH),FALSE),0))</f>
        <v>0</v>
      </c>
      <c r="R2611" s="87" cm="1">
        <f t="array" ref="R2611">IF($X2611="Non-local",VLOOKUP($E2611,$AI$88:$AW$92,COLUMN($AW:$AW)-COLUMN($AH:$AH),FALSE),IF($X2611="Unknown",VLOOKUP($E2611,$AI$95:$AW$99,COLUMN($AW:$AW)-COLUMN($AH:$AH),FALSE),0))</f>
        <v>0</v>
      </c>
      <c r="S2611" s="87" cm="1">
        <f t="array" ref="S2611">VLOOKUP($E2611,$AI$111:$AW$115,COLUMN($AW:$AW)-COLUMN($AH:$AH),FALSE)</f>
        <v>431.69321999999994</v>
      </c>
      <c r="T2611" s="104">
        <f t="shared" si="552"/>
        <v>0</v>
      </c>
      <c r="U2611" s="104">
        <f t="shared" si="553"/>
        <v>431.69321999999994</v>
      </c>
      <c r="V2611" s="87" cm="1">
        <f t="array" ref="V2611">VLOOKUP($E2611,$AI$118:$AW$122,COLUMN($AW:$AW)-COLUMN($AH:$AH),FALSE)</f>
        <v>0</v>
      </c>
      <c r="W2611" s="87" t="str">
        <f t="shared" si="557"/>
        <v>Domestic</v>
      </c>
      <c r="X2611" s="87" t="str">
        <f t="shared" si="558"/>
        <v>Local</v>
      </c>
      <c r="Y2611" s="104"/>
      <c r="Z2611" s="87" t="str">
        <f t="shared" si="554"/>
        <v>USA</v>
      </c>
      <c r="AA2611" s="87" t="str">
        <f t="shared" si="555"/>
        <v>USA</v>
      </c>
      <c r="AB2611" s="82" cm="1">
        <f t="array" ref="AB2611">VLOOKUP(B2611,'GDP per Capita'!$T$2:$V$4235,COLUMN('GDP per Capita'!$V:$V)-COLUMN('GDP per Capita'!$S:$S),FALSE)</f>
        <v>63809.64</v>
      </c>
      <c r="AC2611" s="82">
        <f t="shared" si="559"/>
        <v>63809.64</v>
      </c>
      <c r="AD2611" s="82">
        <f t="shared" si="560"/>
        <v>63809.64</v>
      </c>
      <c r="AE2611" s="88">
        <f t="shared" si="556"/>
        <v>6.7653291885050593E-3</v>
      </c>
    </row>
    <row r="2612" spans="1:31">
      <c r="A2612" s="77" t="s">
        <v>920</v>
      </c>
      <c r="B2612" s="77">
        <v>2611</v>
      </c>
      <c r="C2612" s="77" t="s">
        <v>29</v>
      </c>
      <c r="D2612" s="77" t="s">
        <v>29</v>
      </c>
      <c r="E2612" s="77">
        <v>2018</v>
      </c>
      <c r="F2612" s="77">
        <v>32.222876499999998</v>
      </c>
      <c r="G2612" s="77">
        <v>-110.9748477</v>
      </c>
      <c r="H2612" s="77">
        <v>0</v>
      </c>
      <c r="I2612" s="77" t="s">
        <v>1626</v>
      </c>
      <c r="J2612" s="77">
        <v>39.739236400000003</v>
      </c>
      <c r="K2612" s="77">
        <v>-104.9848623</v>
      </c>
      <c r="L2612" s="77">
        <v>1987.8272419453499</v>
      </c>
      <c r="M2612" s="77">
        <v>0.42411390261836801</v>
      </c>
      <c r="N2612" s="77">
        <v>0</v>
      </c>
      <c r="O2612" s="77">
        <v>381.66283045350701</v>
      </c>
      <c r="P2612" s="87" cm="1">
        <f t="array" ref="P2612">IF($X2612="Non-local",VLOOKUP($E2612,$AI$64:$AW$68,COLUMN($AW:$AW)-COLUMN($AH:$AH),FALSE),IF($X2612="Unknown",VLOOKUP($E2612,$AI$71:$AW$75,COLUMN($AW:$AW)-COLUMN($AH:$AH),FALSE),0))</f>
        <v>284</v>
      </c>
      <c r="Q2612" s="87" cm="1">
        <f t="array" ref="Q2612">IF($X2612="Non-local",VLOOKUP($E2612,$AI$40:$AW$44,COLUMN($AW:$AW)-COLUMN($AH:$AH),FALSE),IF($X2612="Unknown",VLOOKUP($E2612,$AI$47:$AW$51,COLUMN($AW:$AW)-COLUMN($AH:$AH),FALSE),0))</f>
        <v>701.10299999999995</v>
      </c>
      <c r="R2612" s="87" cm="1">
        <f t="array" ref="R2612">IF($X2612="Non-local",VLOOKUP($E2612,$AI$88:$AW$92,COLUMN($AW:$AW)-COLUMN($AH:$AH),FALSE),IF($X2612="Unknown",VLOOKUP($E2612,$AI$95:$AW$99,COLUMN($AW:$AW)-COLUMN($AH:$AH),FALSE),0))</f>
        <v>0.15773661179887363</v>
      </c>
      <c r="S2612" s="87" cm="1">
        <f t="array" ref="S2612">VLOOKUP($E2612,$AI$111:$AW$115,COLUMN($AW:$AW)-COLUMN($AH:$AH),FALSE)</f>
        <v>431.69321999999994</v>
      </c>
      <c r="T2612" s="104">
        <f t="shared" si="552"/>
        <v>0.58185051441724167</v>
      </c>
      <c r="U2612" s="104">
        <f t="shared" si="553"/>
        <v>1798.459050453507</v>
      </c>
      <c r="V2612" s="87" cm="1">
        <f t="array" ref="V2612">VLOOKUP($E2612,$AI$118:$AW$122,COLUMN($AW:$AW)-COLUMN($AH:$AH),FALSE)</f>
        <v>0</v>
      </c>
      <c r="W2612" s="87" t="str">
        <f t="shared" si="557"/>
        <v>Domestic</v>
      </c>
      <c r="X2612" s="87" t="str">
        <f t="shared" si="558"/>
        <v>Non-local</v>
      </c>
      <c r="Y2612" s="104"/>
      <c r="Z2612" s="87" t="str">
        <f t="shared" si="554"/>
        <v>USA</v>
      </c>
      <c r="AA2612" s="87" t="str">
        <f t="shared" si="555"/>
        <v>USA</v>
      </c>
      <c r="AB2612" s="82" cm="1">
        <f t="array" ref="AB2612">VLOOKUP(B2612,'GDP per Capita'!$T$2:$V$4235,COLUMN('GDP per Capita'!$V:$V)-COLUMN('GDP per Capita'!$S:$S),FALSE)</f>
        <v>63809.64</v>
      </c>
      <c r="AC2612" s="82">
        <f t="shared" si="559"/>
        <v>63809.64</v>
      </c>
      <c r="AD2612" s="82">
        <f t="shared" si="560"/>
        <v>63809.64</v>
      </c>
      <c r="AE2612" s="88">
        <f t="shared" si="556"/>
        <v>2.8184754693076266E-2</v>
      </c>
    </row>
    <row r="2613" spans="1:31">
      <c r="A2613" s="77" t="s">
        <v>1361</v>
      </c>
      <c r="B2613" s="77">
        <v>2612</v>
      </c>
      <c r="C2613" s="77" t="s">
        <v>29</v>
      </c>
      <c r="D2613" s="77" t="s">
        <v>29</v>
      </c>
      <c r="E2613" s="77">
        <v>2018</v>
      </c>
      <c r="F2613" s="77">
        <v>37.233325299999997</v>
      </c>
      <c r="G2613" s="77">
        <v>-121.68463490000001</v>
      </c>
      <c r="H2613" s="77">
        <v>0</v>
      </c>
      <c r="I2613" s="77" t="s">
        <v>1626</v>
      </c>
      <c r="J2613" s="77">
        <v>39.739236400000003</v>
      </c>
      <c r="K2613" s="77">
        <v>-104.9848623</v>
      </c>
      <c r="L2613" s="77">
        <v>2955.3966767983902</v>
      </c>
      <c r="M2613" s="77">
        <v>0.55582428649081606</v>
      </c>
      <c r="N2613" s="77">
        <v>0</v>
      </c>
      <c r="O2613" s="77">
        <v>567.43616194529102</v>
      </c>
      <c r="P2613" s="87" cm="1">
        <f t="array" ref="P2613">IF($X2613="Non-local",VLOOKUP($E2613,$AI$64:$AW$68,COLUMN($AW:$AW)-COLUMN($AH:$AH),FALSE),IF($X2613="Unknown",VLOOKUP($E2613,$AI$71:$AW$75,COLUMN($AW:$AW)-COLUMN($AH:$AH),FALSE),0))</f>
        <v>284</v>
      </c>
      <c r="Q2613" s="87" cm="1">
        <f t="array" ref="Q2613">IF($X2613="Non-local",VLOOKUP($E2613,$AI$40:$AW$44,COLUMN($AW:$AW)-COLUMN($AH:$AH),FALSE),IF($X2613="Unknown",VLOOKUP($E2613,$AI$47:$AW$51,COLUMN($AW:$AW)-COLUMN($AH:$AH),FALSE),0))</f>
        <v>701.10299999999995</v>
      </c>
      <c r="R2613" s="87" cm="1">
        <f t="array" ref="R2613">IF($X2613="Non-local",VLOOKUP($E2613,$AI$88:$AW$92,COLUMN($AW:$AW)-COLUMN($AH:$AH),FALSE),IF($X2613="Unknown",VLOOKUP($E2613,$AI$95:$AW$99,COLUMN($AW:$AW)-COLUMN($AH:$AH),FALSE),0))</f>
        <v>0.15773661179887363</v>
      </c>
      <c r="S2613" s="87" cm="1">
        <f t="array" ref="S2613">VLOOKUP($E2613,$AI$111:$AW$115,COLUMN($AW:$AW)-COLUMN($AH:$AH),FALSE)</f>
        <v>431.69321999999994</v>
      </c>
      <c r="T2613" s="104">
        <f t="shared" si="552"/>
        <v>0.71356089828968972</v>
      </c>
      <c r="U2613" s="104">
        <f t="shared" si="553"/>
        <v>1984.2323819452909</v>
      </c>
      <c r="V2613" s="87" cm="1">
        <f t="array" ref="V2613">VLOOKUP($E2613,$AI$118:$AW$122,COLUMN($AW:$AW)-COLUMN($AH:$AH),FALSE)</f>
        <v>0</v>
      </c>
      <c r="W2613" s="87" t="str">
        <f t="shared" si="557"/>
        <v>Domestic</v>
      </c>
      <c r="X2613" s="87" t="str">
        <f t="shared" si="558"/>
        <v>Non-local</v>
      </c>
      <c r="Y2613" s="104"/>
      <c r="Z2613" s="87" t="str">
        <f t="shared" si="554"/>
        <v>USA</v>
      </c>
      <c r="AA2613" s="87" t="str">
        <f t="shared" si="555"/>
        <v>USA</v>
      </c>
      <c r="AB2613" s="82" cm="1">
        <f t="array" ref="AB2613">VLOOKUP(B2613,'GDP per Capita'!$T$2:$V$4235,COLUMN('GDP per Capita'!$V:$V)-COLUMN('GDP per Capita'!$S:$S),FALSE)</f>
        <v>63809.64</v>
      </c>
      <c r="AC2613" s="82">
        <f t="shared" si="559"/>
        <v>63809.64</v>
      </c>
      <c r="AD2613" s="82">
        <f t="shared" si="560"/>
        <v>63809.64</v>
      </c>
      <c r="AE2613" s="88">
        <f t="shared" si="556"/>
        <v>3.109612249724792E-2</v>
      </c>
    </row>
    <row r="2614" spans="1:31">
      <c r="A2614" s="77" t="s">
        <v>911</v>
      </c>
      <c r="B2614" s="77">
        <v>2613</v>
      </c>
      <c r="C2614" s="77" t="s">
        <v>29</v>
      </c>
      <c r="D2614" s="77" t="s">
        <v>29</v>
      </c>
      <c r="E2614" s="77">
        <v>2018</v>
      </c>
      <c r="F2614" s="77">
        <v>42.3750997</v>
      </c>
      <c r="G2614" s="77">
        <v>-71.105615700000001</v>
      </c>
      <c r="H2614" s="77">
        <v>0</v>
      </c>
      <c r="I2614" s="77" t="s">
        <v>1626</v>
      </c>
      <c r="J2614" s="77">
        <v>39.739236400000003</v>
      </c>
      <c r="K2614" s="77">
        <v>-104.9848623</v>
      </c>
      <c r="L2614" s="77">
        <v>5673.7124855905204</v>
      </c>
      <c r="M2614" s="77">
        <v>0.96779995620830905</v>
      </c>
      <c r="N2614" s="77">
        <v>0</v>
      </c>
      <c r="O2614" s="77">
        <v>680.845498270863</v>
      </c>
      <c r="P2614" s="87" cm="1">
        <f t="array" ref="P2614">IF($X2614="Non-local",VLOOKUP($E2614,$AI$64:$AW$68,COLUMN($AW:$AW)-COLUMN($AH:$AH),FALSE),IF($X2614="Unknown",VLOOKUP($E2614,$AI$71:$AW$75,COLUMN($AW:$AW)-COLUMN($AH:$AH),FALSE),0))</f>
        <v>284</v>
      </c>
      <c r="Q2614" s="87" cm="1">
        <f t="array" ref="Q2614">IF($X2614="Non-local",VLOOKUP($E2614,$AI$40:$AW$44,COLUMN($AW:$AW)-COLUMN($AH:$AH),FALSE),IF($X2614="Unknown",VLOOKUP($E2614,$AI$47:$AW$51,COLUMN($AW:$AW)-COLUMN($AH:$AH),FALSE),0))</f>
        <v>701.10299999999995</v>
      </c>
      <c r="R2614" s="87" cm="1">
        <f t="array" ref="R2614">IF($X2614="Non-local",VLOOKUP($E2614,$AI$88:$AW$92,COLUMN($AW:$AW)-COLUMN($AH:$AH),FALSE),IF($X2614="Unknown",VLOOKUP($E2614,$AI$95:$AW$99,COLUMN($AW:$AW)-COLUMN($AH:$AH),FALSE),0))</f>
        <v>0.15773661179887363</v>
      </c>
      <c r="S2614" s="87" cm="1">
        <f t="array" ref="S2614">VLOOKUP($E2614,$AI$111:$AW$115,COLUMN($AW:$AW)-COLUMN($AH:$AH),FALSE)</f>
        <v>431.69321999999994</v>
      </c>
      <c r="T2614" s="104">
        <f t="shared" si="552"/>
        <v>1.1255365680071827</v>
      </c>
      <c r="U2614" s="104">
        <f t="shared" si="553"/>
        <v>2097.6417182708628</v>
      </c>
      <c r="V2614" s="87" cm="1">
        <f t="array" ref="V2614">VLOOKUP($E2614,$AI$118:$AW$122,COLUMN($AW:$AW)-COLUMN($AH:$AH),FALSE)</f>
        <v>0</v>
      </c>
      <c r="W2614" s="87" t="str">
        <f t="shared" si="557"/>
        <v>Domestic</v>
      </c>
      <c r="X2614" s="87" t="str">
        <f t="shared" si="558"/>
        <v>Non-local</v>
      </c>
      <c r="Y2614" s="104"/>
      <c r="Z2614" s="87" t="str">
        <f t="shared" si="554"/>
        <v>USA</v>
      </c>
      <c r="AA2614" s="87" t="str">
        <f t="shared" si="555"/>
        <v>USA</v>
      </c>
      <c r="AB2614" s="82" cm="1">
        <f t="array" ref="AB2614">VLOOKUP(B2614,'GDP per Capita'!$T$2:$V$4235,COLUMN('GDP per Capita'!$V:$V)-COLUMN('GDP per Capita'!$S:$S),FALSE)</f>
        <v>63809.64</v>
      </c>
      <c r="AC2614" s="82">
        <f t="shared" si="559"/>
        <v>63809.64</v>
      </c>
      <c r="AD2614" s="82">
        <f t="shared" si="560"/>
        <v>63809.64</v>
      </c>
      <c r="AE2614" s="88">
        <f t="shared" si="556"/>
        <v>3.2873429755611576E-2</v>
      </c>
    </row>
    <row r="2615" spans="1:31">
      <c r="A2615" s="77" t="s">
        <v>1000</v>
      </c>
      <c r="B2615" s="77">
        <v>2614</v>
      </c>
      <c r="C2615" s="77" t="s">
        <v>29</v>
      </c>
      <c r="D2615" s="77" t="s">
        <v>29</v>
      </c>
      <c r="E2615" s="77">
        <v>2018</v>
      </c>
      <c r="F2615" s="77">
        <v>37.3893889</v>
      </c>
      <c r="G2615" s="77">
        <v>-122.0832101</v>
      </c>
      <c r="H2615" s="77">
        <v>0</v>
      </c>
      <c r="I2615" s="77" t="s">
        <v>1626</v>
      </c>
      <c r="J2615" s="77">
        <v>39.739236400000003</v>
      </c>
      <c r="K2615" s="77">
        <v>-104.9848623</v>
      </c>
      <c r="L2615" s="77">
        <v>3013.9466919819001</v>
      </c>
      <c r="M2615" s="77">
        <v>0.56514529418057102</v>
      </c>
      <c r="N2615" s="77">
        <v>0</v>
      </c>
      <c r="O2615" s="77">
        <v>578.67776486052503</v>
      </c>
      <c r="P2615" s="87" cm="1">
        <f t="array" ref="P2615">IF($X2615="Non-local",VLOOKUP($E2615,$AI$64:$AW$68,COLUMN($AW:$AW)-COLUMN($AH:$AH),FALSE),IF($X2615="Unknown",VLOOKUP($E2615,$AI$71:$AW$75,COLUMN($AW:$AW)-COLUMN($AH:$AH),FALSE),0))</f>
        <v>284</v>
      </c>
      <c r="Q2615" s="87" cm="1">
        <f t="array" ref="Q2615">IF($X2615="Non-local",VLOOKUP($E2615,$AI$40:$AW$44,COLUMN($AW:$AW)-COLUMN($AH:$AH),FALSE),IF($X2615="Unknown",VLOOKUP($E2615,$AI$47:$AW$51,COLUMN($AW:$AW)-COLUMN($AH:$AH),FALSE),0))</f>
        <v>701.10299999999995</v>
      </c>
      <c r="R2615" s="87" cm="1">
        <f t="array" ref="R2615">IF($X2615="Non-local",VLOOKUP($E2615,$AI$88:$AW$92,COLUMN($AW:$AW)-COLUMN($AH:$AH),FALSE),IF($X2615="Unknown",VLOOKUP($E2615,$AI$95:$AW$99,COLUMN($AW:$AW)-COLUMN($AH:$AH),FALSE),0))</f>
        <v>0.15773661179887363</v>
      </c>
      <c r="S2615" s="87" cm="1">
        <f t="array" ref="S2615">VLOOKUP($E2615,$AI$111:$AW$115,COLUMN($AW:$AW)-COLUMN($AH:$AH),FALSE)</f>
        <v>431.69321999999994</v>
      </c>
      <c r="T2615" s="104">
        <f t="shared" si="552"/>
        <v>0.72288190597944468</v>
      </c>
      <c r="U2615" s="104">
        <f t="shared" si="553"/>
        <v>1995.4739848605248</v>
      </c>
      <c r="V2615" s="87" cm="1">
        <f t="array" ref="V2615">VLOOKUP($E2615,$AI$118:$AW$122,COLUMN($AW:$AW)-COLUMN($AH:$AH),FALSE)</f>
        <v>0</v>
      </c>
      <c r="W2615" s="87" t="str">
        <f t="shared" si="557"/>
        <v>Domestic</v>
      </c>
      <c r="X2615" s="87" t="str">
        <f t="shared" si="558"/>
        <v>Non-local</v>
      </c>
      <c r="Y2615" s="104"/>
      <c r="Z2615" s="87" t="str">
        <f t="shared" si="554"/>
        <v>USA</v>
      </c>
      <c r="AA2615" s="87" t="str">
        <f t="shared" si="555"/>
        <v>USA</v>
      </c>
      <c r="AB2615" s="82" cm="1">
        <f t="array" ref="AB2615">VLOOKUP(B2615,'GDP per Capita'!$T$2:$V$4235,COLUMN('GDP per Capita'!$V:$V)-COLUMN('GDP per Capita'!$S:$S),FALSE)</f>
        <v>63809.64</v>
      </c>
      <c r="AC2615" s="82">
        <f t="shared" si="559"/>
        <v>63809.64</v>
      </c>
      <c r="AD2615" s="82">
        <f t="shared" si="560"/>
        <v>63809.64</v>
      </c>
      <c r="AE2615" s="88">
        <f t="shared" si="556"/>
        <v>3.127229655049809E-2</v>
      </c>
    </row>
    <row r="2616" spans="1:31">
      <c r="A2616" s="77" t="s">
        <v>1448</v>
      </c>
      <c r="B2616" s="77">
        <v>2615</v>
      </c>
      <c r="C2616" s="77" t="s">
        <v>29</v>
      </c>
      <c r="D2616" s="77" t="s">
        <v>29</v>
      </c>
      <c r="E2616" s="77">
        <v>2018</v>
      </c>
      <c r="F2616" s="77">
        <v>61.216312899999998</v>
      </c>
      <c r="G2616" s="77">
        <v>-149.8948523</v>
      </c>
      <c r="H2616" s="77">
        <v>0</v>
      </c>
      <c r="I2616" s="77" t="s">
        <v>1626</v>
      </c>
      <c r="J2616" s="77">
        <v>39.739236400000003</v>
      </c>
      <c r="K2616" s="77">
        <v>-104.9848623</v>
      </c>
      <c r="L2616" s="77">
        <v>7708.3195946197602</v>
      </c>
      <c r="M2616" s="77">
        <v>1.2479660872356999</v>
      </c>
      <c r="N2616" s="77">
        <v>0</v>
      </c>
      <c r="O2616" s="77">
        <v>924.99835135437104</v>
      </c>
      <c r="P2616" s="87" cm="1">
        <f t="array" ref="P2616">IF($X2616="Non-local",VLOOKUP($E2616,$AI$64:$AW$68,COLUMN($AW:$AW)-COLUMN($AH:$AH),FALSE),IF($X2616="Unknown",VLOOKUP($E2616,$AI$71:$AW$75,COLUMN($AW:$AW)-COLUMN($AH:$AH),FALSE),0))</f>
        <v>284</v>
      </c>
      <c r="Q2616" s="87" cm="1">
        <f t="array" ref="Q2616">IF($X2616="Non-local",VLOOKUP($E2616,$AI$40:$AW$44,COLUMN($AW:$AW)-COLUMN($AH:$AH),FALSE),IF($X2616="Unknown",VLOOKUP($E2616,$AI$47:$AW$51,COLUMN($AW:$AW)-COLUMN($AH:$AH),FALSE),0))</f>
        <v>701.10299999999995</v>
      </c>
      <c r="R2616" s="87" cm="1">
        <f t="array" ref="R2616">IF($X2616="Non-local",VLOOKUP($E2616,$AI$88:$AW$92,COLUMN($AW:$AW)-COLUMN($AH:$AH),FALSE),IF($X2616="Unknown",VLOOKUP($E2616,$AI$95:$AW$99,COLUMN($AW:$AW)-COLUMN($AH:$AH),FALSE),0))</f>
        <v>0.15773661179887363</v>
      </c>
      <c r="S2616" s="87" cm="1">
        <f t="array" ref="S2616">VLOOKUP($E2616,$AI$111:$AW$115,COLUMN($AW:$AW)-COLUMN($AH:$AH),FALSE)</f>
        <v>431.69321999999994</v>
      </c>
      <c r="T2616" s="104">
        <f t="shared" si="552"/>
        <v>1.4057026990345736</v>
      </c>
      <c r="U2616" s="104">
        <f t="shared" si="553"/>
        <v>2341.7945713543713</v>
      </c>
      <c r="V2616" s="87" cm="1">
        <f t="array" ref="V2616">VLOOKUP($E2616,$AI$118:$AW$122,COLUMN($AW:$AW)-COLUMN($AH:$AH),FALSE)</f>
        <v>0</v>
      </c>
      <c r="W2616" s="87" t="str">
        <f t="shared" si="557"/>
        <v>Domestic</v>
      </c>
      <c r="X2616" s="87" t="str">
        <f t="shared" si="558"/>
        <v>Non-local</v>
      </c>
      <c r="Y2616" s="104"/>
      <c r="Z2616" s="87" t="str">
        <f t="shared" si="554"/>
        <v>USA</v>
      </c>
      <c r="AA2616" s="87" t="str">
        <f t="shared" si="555"/>
        <v>USA</v>
      </c>
      <c r="AB2616" s="82" cm="1">
        <f t="array" ref="AB2616">VLOOKUP(B2616,'GDP per Capita'!$T$2:$V$4235,COLUMN('GDP per Capita'!$V:$V)-COLUMN('GDP per Capita'!$S:$S),FALSE)</f>
        <v>63809.64</v>
      </c>
      <c r="AC2616" s="82">
        <f t="shared" si="559"/>
        <v>63809.64</v>
      </c>
      <c r="AD2616" s="82">
        <f t="shared" si="560"/>
        <v>63809.64</v>
      </c>
      <c r="AE2616" s="88">
        <f t="shared" si="556"/>
        <v>3.6699698844161653E-2</v>
      </c>
    </row>
    <row r="2617" spans="1:31">
      <c r="A2617" s="77" t="s">
        <v>1011</v>
      </c>
      <c r="B2617" s="77">
        <v>2616</v>
      </c>
      <c r="C2617" s="77" t="s">
        <v>29</v>
      </c>
      <c r="D2617" s="77" t="s">
        <v>29</v>
      </c>
      <c r="E2617" s="77">
        <v>2018</v>
      </c>
      <c r="F2617" s="77">
        <v>40.102554999999903</v>
      </c>
      <c r="G2617" s="77">
        <v>-105.36320790000001</v>
      </c>
      <c r="H2617" s="77">
        <v>1</v>
      </c>
      <c r="I2617" s="77" t="s">
        <v>1626</v>
      </c>
      <c r="J2617" s="77">
        <v>39.739236400000003</v>
      </c>
      <c r="K2617" s="77">
        <v>-104.9848623</v>
      </c>
      <c r="L2617" s="77">
        <v>103.404289622392</v>
      </c>
      <c r="M2617" s="77">
        <v>0</v>
      </c>
      <c r="N2617" s="77">
        <v>0</v>
      </c>
      <c r="O2617" s="77">
        <v>0</v>
      </c>
      <c r="P2617" s="87" cm="1">
        <f t="array" ref="P2617">IF($X2617="Non-local",VLOOKUP($E2617,$AI$64:$AW$68,COLUMN($AW:$AW)-COLUMN($AH:$AH),FALSE),IF($X2617="Unknown",VLOOKUP($E2617,$AI$71:$AW$75,COLUMN($AW:$AW)-COLUMN($AH:$AH),FALSE),0))</f>
        <v>0</v>
      </c>
      <c r="Q2617" s="87" cm="1">
        <f t="array" ref="Q2617">IF($X2617="Non-local",VLOOKUP($E2617,$AI$40:$AW$44,COLUMN($AW:$AW)-COLUMN($AH:$AH),FALSE),IF($X2617="Unknown",VLOOKUP($E2617,$AI$47:$AW$51,COLUMN($AW:$AW)-COLUMN($AH:$AH),FALSE),0))</f>
        <v>0</v>
      </c>
      <c r="R2617" s="87" cm="1">
        <f t="array" ref="R2617">IF($X2617="Non-local",VLOOKUP($E2617,$AI$88:$AW$92,COLUMN($AW:$AW)-COLUMN($AH:$AH),FALSE),IF($X2617="Unknown",VLOOKUP($E2617,$AI$95:$AW$99,COLUMN($AW:$AW)-COLUMN($AH:$AH),FALSE),0))</f>
        <v>0</v>
      </c>
      <c r="S2617" s="87" cm="1">
        <f t="array" ref="S2617">VLOOKUP($E2617,$AI$111:$AW$115,COLUMN($AW:$AW)-COLUMN($AH:$AH),FALSE)</f>
        <v>431.69321999999994</v>
      </c>
      <c r="T2617" s="104">
        <f t="shared" si="552"/>
        <v>0</v>
      </c>
      <c r="U2617" s="104">
        <f t="shared" si="553"/>
        <v>431.69321999999994</v>
      </c>
      <c r="V2617" s="87" cm="1">
        <f t="array" ref="V2617">VLOOKUP($E2617,$AI$118:$AW$122,COLUMN($AW:$AW)-COLUMN($AH:$AH),FALSE)</f>
        <v>0</v>
      </c>
      <c r="W2617" s="87" t="str">
        <f t="shared" si="557"/>
        <v>Domestic</v>
      </c>
      <c r="X2617" s="87" t="str">
        <f t="shared" si="558"/>
        <v>Local</v>
      </c>
      <c r="Y2617" s="104"/>
      <c r="Z2617" s="87" t="str">
        <f t="shared" si="554"/>
        <v>USA</v>
      </c>
      <c r="AA2617" s="87" t="str">
        <f t="shared" si="555"/>
        <v>USA</v>
      </c>
      <c r="AB2617" s="82" cm="1">
        <f t="array" ref="AB2617">VLOOKUP(B2617,'GDP per Capita'!$T$2:$V$4235,COLUMN('GDP per Capita'!$V:$V)-COLUMN('GDP per Capita'!$S:$S),FALSE)</f>
        <v>63809.64</v>
      </c>
      <c r="AC2617" s="82">
        <f t="shared" si="559"/>
        <v>63809.64</v>
      </c>
      <c r="AD2617" s="82">
        <f t="shared" si="560"/>
        <v>63809.64</v>
      </c>
      <c r="AE2617" s="88">
        <f t="shared" si="556"/>
        <v>6.7653291885050593E-3</v>
      </c>
    </row>
    <row r="2618" spans="1:31">
      <c r="A2618" s="77" t="s">
        <v>1448</v>
      </c>
      <c r="B2618" s="77">
        <v>2617</v>
      </c>
      <c r="C2618" s="77" t="s">
        <v>29</v>
      </c>
      <c r="D2618" s="77" t="s">
        <v>29</v>
      </c>
      <c r="E2618" s="77">
        <v>2018</v>
      </c>
      <c r="F2618" s="77">
        <v>61.216312899999998</v>
      </c>
      <c r="G2618" s="77">
        <v>-149.8948523</v>
      </c>
      <c r="H2618" s="77">
        <v>0</v>
      </c>
      <c r="I2618" s="77" t="s">
        <v>1626</v>
      </c>
      <c r="J2618" s="77">
        <v>39.739236400000003</v>
      </c>
      <c r="K2618" s="77">
        <v>-104.9848623</v>
      </c>
      <c r="L2618" s="77">
        <v>7708.3195946197602</v>
      </c>
      <c r="M2618" s="77">
        <v>1.2479660872356999</v>
      </c>
      <c r="N2618" s="77">
        <v>0</v>
      </c>
      <c r="O2618" s="77">
        <v>924.99835135437104</v>
      </c>
      <c r="P2618" s="87" cm="1">
        <f t="array" ref="P2618">IF($X2618="Non-local",VLOOKUP($E2618,$AI$64:$AW$68,COLUMN($AW:$AW)-COLUMN($AH:$AH),FALSE),IF($X2618="Unknown",VLOOKUP($E2618,$AI$71:$AW$75,COLUMN($AW:$AW)-COLUMN($AH:$AH),FALSE),0))</f>
        <v>284</v>
      </c>
      <c r="Q2618" s="87" cm="1">
        <f t="array" ref="Q2618">IF($X2618="Non-local",VLOOKUP($E2618,$AI$40:$AW$44,COLUMN($AW:$AW)-COLUMN($AH:$AH),FALSE),IF($X2618="Unknown",VLOOKUP($E2618,$AI$47:$AW$51,COLUMN($AW:$AW)-COLUMN($AH:$AH),FALSE),0))</f>
        <v>701.10299999999995</v>
      </c>
      <c r="R2618" s="87" cm="1">
        <f t="array" ref="R2618">IF($X2618="Non-local",VLOOKUP($E2618,$AI$88:$AW$92,COLUMN($AW:$AW)-COLUMN($AH:$AH),FALSE),IF($X2618="Unknown",VLOOKUP($E2618,$AI$95:$AW$99,COLUMN($AW:$AW)-COLUMN($AH:$AH),FALSE),0))</f>
        <v>0.15773661179887363</v>
      </c>
      <c r="S2618" s="87" cm="1">
        <f t="array" ref="S2618">VLOOKUP($E2618,$AI$111:$AW$115,COLUMN($AW:$AW)-COLUMN($AH:$AH),FALSE)</f>
        <v>431.69321999999994</v>
      </c>
      <c r="T2618" s="104">
        <f t="shared" si="552"/>
        <v>1.4057026990345736</v>
      </c>
      <c r="U2618" s="104">
        <f t="shared" si="553"/>
        <v>2341.7945713543713</v>
      </c>
      <c r="V2618" s="87" cm="1">
        <f t="array" ref="V2618">VLOOKUP($E2618,$AI$118:$AW$122,COLUMN($AW:$AW)-COLUMN($AH:$AH),FALSE)</f>
        <v>0</v>
      </c>
      <c r="W2618" s="87" t="str">
        <f t="shared" si="557"/>
        <v>Domestic</v>
      </c>
      <c r="X2618" s="87" t="str">
        <f t="shared" si="558"/>
        <v>Non-local</v>
      </c>
      <c r="Y2618" s="104"/>
      <c r="Z2618" s="87" t="str">
        <f t="shared" si="554"/>
        <v>USA</v>
      </c>
      <c r="AA2618" s="87" t="str">
        <f t="shared" si="555"/>
        <v>USA</v>
      </c>
      <c r="AB2618" s="82" cm="1">
        <f t="array" ref="AB2618">VLOOKUP(B2618,'GDP per Capita'!$T$2:$V$4235,COLUMN('GDP per Capita'!$V:$V)-COLUMN('GDP per Capita'!$S:$S),FALSE)</f>
        <v>63809.64</v>
      </c>
      <c r="AC2618" s="82">
        <f t="shared" si="559"/>
        <v>63809.64</v>
      </c>
      <c r="AD2618" s="82">
        <f t="shared" si="560"/>
        <v>63809.64</v>
      </c>
      <c r="AE2618" s="88">
        <f t="shared" si="556"/>
        <v>3.6699698844161653E-2</v>
      </c>
    </row>
    <row r="2619" spans="1:31">
      <c r="A2619" s="77" t="s">
        <v>1011</v>
      </c>
      <c r="B2619" s="77">
        <v>2618</v>
      </c>
      <c r="C2619" s="77" t="s">
        <v>29</v>
      </c>
      <c r="D2619" s="77" t="s">
        <v>29</v>
      </c>
      <c r="E2619" s="77">
        <v>2018</v>
      </c>
      <c r="F2619" s="77">
        <v>40.102554999999903</v>
      </c>
      <c r="G2619" s="77">
        <v>-105.36320790000001</v>
      </c>
      <c r="H2619" s="77">
        <v>1</v>
      </c>
      <c r="I2619" s="77" t="s">
        <v>1626</v>
      </c>
      <c r="J2619" s="77">
        <v>39.739236400000003</v>
      </c>
      <c r="K2619" s="77">
        <v>-104.9848623</v>
      </c>
      <c r="L2619" s="77">
        <v>103.404289622392</v>
      </c>
      <c r="M2619" s="77">
        <v>0</v>
      </c>
      <c r="N2619" s="77">
        <v>0</v>
      </c>
      <c r="O2619" s="77">
        <v>0</v>
      </c>
      <c r="P2619" s="87" cm="1">
        <f t="array" ref="P2619">IF($X2619="Non-local",VLOOKUP($E2619,$AI$64:$AW$68,COLUMN($AW:$AW)-COLUMN($AH:$AH),FALSE),IF($X2619="Unknown",VLOOKUP($E2619,$AI$71:$AW$75,COLUMN($AW:$AW)-COLUMN($AH:$AH),FALSE),0))</f>
        <v>0</v>
      </c>
      <c r="Q2619" s="87" cm="1">
        <f t="array" ref="Q2619">IF($X2619="Non-local",VLOOKUP($E2619,$AI$40:$AW$44,COLUMN($AW:$AW)-COLUMN($AH:$AH),FALSE),IF($X2619="Unknown",VLOOKUP($E2619,$AI$47:$AW$51,COLUMN($AW:$AW)-COLUMN($AH:$AH),FALSE),0))</f>
        <v>0</v>
      </c>
      <c r="R2619" s="87" cm="1">
        <f t="array" ref="R2619">IF($X2619="Non-local",VLOOKUP($E2619,$AI$88:$AW$92,COLUMN($AW:$AW)-COLUMN($AH:$AH),FALSE),IF($X2619="Unknown",VLOOKUP($E2619,$AI$95:$AW$99,COLUMN($AW:$AW)-COLUMN($AH:$AH),FALSE),0))</f>
        <v>0</v>
      </c>
      <c r="S2619" s="87" cm="1">
        <f t="array" ref="S2619">VLOOKUP($E2619,$AI$111:$AW$115,COLUMN($AW:$AW)-COLUMN($AH:$AH),FALSE)</f>
        <v>431.69321999999994</v>
      </c>
      <c r="T2619" s="104">
        <f t="shared" si="552"/>
        <v>0</v>
      </c>
      <c r="U2619" s="104">
        <f t="shared" si="553"/>
        <v>431.69321999999994</v>
      </c>
      <c r="V2619" s="87" cm="1">
        <f t="array" ref="V2619">VLOOKUP($E2619,$AI$118:$AW$122,COLUMN($AW:$AW)-COLUMN($AH:$AH),FALSE)</f>
        <v>0</v>
      </c>
      <c r="W2619" s="87" t="str">
        <f t="shared" si="557"/>
        <v>Domestic</v>
      </c>
      <c r="X2619" s="87" t="str">
        <f t="shared" si="558"/>
        <v>Local</v>
      </c>
      <c r="Y2619" s="104"/>
      <c r="Z2619" s="87" t="str">
        <f t="shared" si="554"/>
        <v>USA</v>
      </c>
      <c r="AA2619" s="87" t="str">
        <f t="shared" si="555"/>
        <v>USA</v>
      </c>
      <c r="AB2619" s="82" cm="1">
        <f t="array" ref="AB2619">VLOOKUP(B2619,'GDP per Capita'!$T$2:$V$4235,COLUMN('GDP per Capita'!$V:$V)-COLUMN('GDP per Capita'!$S:$S),FALSE)</f>
        <v>63809.64</v>
      </c>
      <c r="AC2619" s="82">
        <f t="shared" si="559"/>
        <v>63809.64</v>
      </c>
      <c r="AD2619" s="82">
        <f t="shared" si="560"/>
        <v>63809.64</v>
      </c>
      <c r="AE2619" s="88">
        <f t="shared" si="556"/>
        <v>6.7653291885050593E-3</v>
      </c>
    </row>
    <row r="2620" spans="1:31">
      <c r="A2620" s="77" t="s">
        <v>1687</v>
      </c>
      <c r="B2620" s="77">
        <v>2619</v>
      </c>
      <c r="C2620" s="77" t="s">
        <v>29</v>
      </c>
      <c r="D2620" s="77" t="s">
        <v>29</v>
      </c>
      <c r="E2620" s="77">
        <v>2018</v>
      </c>
      <c r="F2620" s="77">
        <v>34.448049499999897</v>
      </c>
      <c r="G2620" s="77">
        <v>-119.242888999999</v>
      </c>
      <c r="H2620" s="77">
        <v>0</v>
      </c>
      <c r="I2620" s="77" t="s">
        <v>1626</v>
      </c>
      <c r="J2620" s="77">
        <v>39.739236400000003</v>
      </c>
      <c r="K2620" s="77">
        <v>-104.9848623</v>
      </c>
      <c r="L2620" s="77">
        <v>2785.1803979378201</v>
      </c>
      <c r="M2620" s="77">
        <v>0.52940022099841499</v>
      </c>
      <c r="N2620" s="77">
        <v>0</v>
      </c>
      <c r="O2620" s="77">
        <v>534.75463640406099</v>
      </c>
      <c r="P2620" s="87" cm="1">
        <f t="array" ref="P2620">IF($X2620="Non-local",VLOOKUP($E2620,$AI$64:$AW$68,COLUMN($AW:$AW)-COLUMN($AH:$AH),FALSE),IF($X2620="Unknown",VLOOKUP($E2620,$AI$71:$AW$75,COLUMN($AW:$AW)-COLUMN($AH:$AH),FALSE),0))</f>
        <v>284</v>
      </c>
      <c r="Q2620" s="87" cm="1">
        <f t="array" ref="Q2620">IF($X2620="Non-local",VLOOKUP($E2620,$AI$40:$AW$44,COLUMN($AW:$AW)-COLUMN($AH:$AH),FALSE),IF($X2620="Unknown",VLOOKUP($E2620,$AI$47:$AW$51,COLUMN($AW:$AW)-COLUMN($AH:$AH),FALSE),0))</f>
        <v>701.10299999999995</v>
      </c>
      <c r="R2620" s="87" cm="1">
        <f t="array" ref="R2620">IF($X2620="Non-local",VLOOKUP($E2620,$AI$88:$AW$92,COLUMN($AW:$AW)-COLUMN($AH:$AH),FALSE),IF($X2620="Unknown",VLOOKUP($E2620,$AI$95:$AW$99,COLUMN($AW:$AW)-COLUMN($AH:$AH),FALSE),0))</f>
        <v>0.15773661179887363</v>
      </c>
      <c r="S2620" s="87" cm="1">
        <f t="array" ref="S2620">VLOOKUP($E2620,$AI$111:$AW$115,COLUMN($AW:$AW)-COLUMN($AH:$AH),FALSE)</f>
        <v>431.69321999999994</v>
      </c>
      <c r="T2620" s="104">
        <f t="shared" si="552"/>
        <v>0.68713683279728865</v>
      </c>
      <c r="U2620" s="104">
        <f t="shared" si="553"/>
        <v>1951.5508564040608</v>
      </c>
      <c r="V2620" s="87" cm="1">
        <f t="array" ref="V2620">VLOOKUP($E2620,$AI$118:$AW$122,COLUMN($AW:$AW)-COLUMN($AH:$AH),FALSE)</f>
        <v>0</v>
      </c>
      <c r="W2620" s="87" t="str">
        <f t="shared" si="557"/>
        <v>Domestic</v>
      </c>
      <c r="X2620" s="87" t="str">
        <f t="shared" si="558"/>
        <v>Non-local</v>
      </c>
      <c r="Y2620" s="104"/>
      <c r="Z2620" s="87" t="str">
        <f t="shared" si="554"/>
        <v>USA</v>
      </c>
      <c r="AA2620" s="87" t="str">
        <f t="shared" si="555"/>
        <v>USA</v>
      </c>
      <c r="AB2620" s="82" cm="1">
        <f t="array" ref="AB2620">VLOOKUP(B2620,'GDP per Capita'!$T$2:$V$4235,COLUMN('GDP per Capita'!$V:$V)-COLUMN('GDP per Capita'!$S:$S),FALSE)</f>
        <v>63809.64</v>
      </c>
      <c r="AC2620" s="82">
        <f t="shared" si="559"/>
        <v>63809.64</v>
      </c>
      <c r="AD2620" s="82">
        <f t="shared" si="560"/>
        <v>63809.64</v>
      </c>
      <c r="AE2620" s="88">
        <f t="shared" si="556"/>
        <v>3.0583950268393001E-2</v>
      </c>
    </row>
    <row r="2621" spans="1:31">
      <c r="A2621" s="77" t="s">
        <v>34</v>
      </c>
      <c r="B2621" s="77">
        <v>2620</v>
      </c>
      <c r="C2621" s="77" t="s">
        <v>34</v>
      </c>
      <c r="D2621" s="77" t="s">
        <v>34</v>
      </c>
      <c r="E2621" s="77">
        <v>2018</v>
      </c>
      <c r="F2621" s="77">
        <v>0</v>
      </c>
      <c r="G2621" s="77">
        <v>0</v>
      </c>
      <c r="H2621" s="77">
        <v>0</v>
      </c>
      <c r="I2621" s="77" t="s">
        <v>1626</v>
      </c>
      <c r="J2621" s="77">
        <v>39.739236400000003</v>
      </c>
      <c r="K2621" s="77">
        <v>-104.9848623</v>
      </c>
      <c r="L2621" s="77">
        <v>3634.64963419997</v>
      </c>
      <c r="M2621" s="77">
        <v>0.63822810708617395</v>
      </c>
      <c r="N2621" s="77">
        <v>1</v>
      </c>
      <c r="O2621" s="77">
        <v>697.85272976639499</v>
      </c>
      <c r="P2621" s="87" cm="1">
        <f t="array" ref="P2621">IF($X2621="Non-local",VLOOKUP($E2621,$AI$64:$AW$68,COLUMN($AW:$AW)-COLUMN($AH:$AH),FALSE),IF($X2621="Unknown",VLOOKUP($E2621,$AI$71:$AW$75,COLUMN($AW:$AW)-COLUMN($AH:$AH),FALSE),0))</f>
        <v>224.79883381924199</v>
      </c>
      <c r="Q2621" s="87" cm="1">
        <f t="array" ref="Q2621">IF($X2621="Non-local",VLOOKUP($E2621,$AI$40:$AW$44,COLUMN($AW:$AW)-COLUMN($AH:$AH),FALSE),IF($X2621="Unknown",VLOOKUP($E2621,$AI$47:$AW$51,COLUMN($AW:$AW)-COLUMN($AH:$AH),FALSE),0))</f>
        <v>554.95470699708449</v>
      </c>
      <c r="R2621" s="87" cm="1">
        <f t="array" ref="R2621">IF($X2621="Non-local",VLOOKUP($E2621,$AI$88:$AW$92,COLUMN($AW:$AW)-COLUMN($AH:$AH),FALSE),IF($X2621="Unknown",VLOOKUP($E2621,$AI$95:$AW$99,COLUMN($AW:$AW)-COLUMN($AH:$AH),FALSE),0))</f>
        <v>0.12485565627811718</v>
      </c>
      <c r="S2621" s="87" cm="1">
        <f t="array" ref="S2621">VLOOKUP($E2621,$AI$111:$AW$115,COLUMN($AW:$AW)-COLUMN($AH:$AH),FALSE)</f>
        <v>431.69321999999994</v>
      </c>
      <c r="T2621" s="104">
        <f t="shared" si="552"/>
        <v>0.76308376336429107</v>
      </c>
      <c r="U2621" s="104">
        <f t="shared" si="553"/>
        <v>1909.2994905827213</v>
      </c>
      <c r="V2621" s="87" cm="1">
        <f t="array" ref="V2621">VLOOKUP($E2621,$AI$118:$AW$122,COLUMN($AW:$AW)-COLUMN($AH:$AH),FALSE)</f>
        <v>0</v>
      </c>
      <c r="W2621" s="87" t="str">
        <f t="shared" si="557"/>
        <v>Unknown</v>
      </c>
      <c r="X2621" s="87" t="str">
        <f t="shared" si="558"/>
        <v>Unknown</v>
      </c>
      <c r="Y2621" s="104"/>
      <c r="Z2621" s="87" t="str">
        <f t="shared" si="554"/>
        <v>Unknown</v>
      </c>
      <c r="AA2621" s="87" t="str">
        <f t="shared" si="555"/>
        <v>Unknown</v>
      </c>
      <c r="AB2621" s="82" t="e" cm="1">
        <f t="array" ref="AB2621">VLOOKUP(B2621,'GDP per Capita'!$T$2:$V$4235,COLUMN('GDP per Capita'!$V:$V)-COLUMN('GDP per Capita'!$S:$S),FALSE)</f>
        <v>#N/A</v>
      </c>
      <c r="AC2621" s="82" t="str">
        <f t="shared" si="559"/>
        <v/>
      </c>
      <c r="AD2621" s="82">
        <f t="shared" si="560"/>
        <v>61228.93767638311</v>
      </c>
      <c r="AE2621" s="88">
        <f t="shared" si="556"/>
        <v>3.1182959610928637E-2</v>
      </c>
    </row>
    <row r="2622" spans="1:31">
      <c r="A2622" s="77" t="s">
        <v>1011</v>
      </c>
      <c r="B2622" s="77">
        <v>2621</v>
      </c>
      <c r="C2622" s="77" t="s">
        <v>29</v>
      </c>
      <c r="D2622" s="77" t="s">
        <v>29</v>
      </c>
      <c r="E2622" s="77">
        <v>2018</v>
      </c>
      <c r="F2622" s="77">
        <v>40.102554999999903</v>
      </c>
      <c r="G2622" s="77">
        <v>-105.36320790000001</v>
      </c>
      <c r="H2622" s="77">
        <v>1</v>
      </c>
      <c r="I2622" s="77" t="s">
        <v>1626</v>
      </c>
      <c r="J2622" s="77">
        <v>39.739236400000003</v>
      </c>
      <c r="K2622" s="77">
        <v>-104.9848623</v>
      </c>
      <c r="L2622" s="77">
        <v>103.404289622392</v>
      </c>
      <c r="M2622" s="77">
        <v>0</v>
      </c>
      <c r="N2622" s="77">
        <v>0</v>
      </c>
      <c r="O2622" s="77">
        <v>0</v>
      </c>
      <c r="P2622" s="87" cm="1">
        <f t="array" ref="P2622">IF($X2622="Non-local",VLOOKUP($E2622,$AI$64:$AW$68,COLUMN($AW:$AW)-COLUMN($AH:$AH),FALSE),IF($X2622="Unknown",VLOOKUP($E2622,$AI$71:$AW$75,COLUMN($AW:$AW)-COLUMN($AH:$AH),FALSE),0))</f>
        <v>0</v>
      </c>
      <c r="Q2622" s="87" cm="1">
        <f t="array" ref="Q2622">IF($X2622="Non-local",VLOOKUP($E2622,$AI$40:$AW$44,COLUMN($AW:$AW)-COLUMN($AH:$AH),FALSE),IF($X2622="Unknown",VLOOKUP($E2622,$AI$47:$AW$51,COLUMN($AW:$AW)-COLUMN($AH:$AH),FALSE),0))</f>
        <v>0</v>
      </c>
      <c r="R2622" s="87" cm="1">
        <f t="array" ref="R2622">IF($X2622="Non-local",VLOOKUP($E2622,$AI$88:$AW$92,COLUMN($AW:$AW)-COLUMN($AH:$AH),FALSE),IF($X2622="Unknown",VLOOKUP($E2622,$AI$95:$AW$99,COLUMN($AW:$AW)-COLUMN($AH:$AH),FALSE),0))</f>
        <v>0</v>
      </c>
      <c r="S2622" s="87" cm="1">
        <f t="array" ref="S2622">VLOOKUP($E2622,$AI$111:$AW$115,COLUMN($AW:$AW)-COLUMN($AH:$AH),FALSE)</f>
        <v>431.69321999999994</v>
      </c>
      <c r="T2622" s="104">
        <f t="shared" si="552"/>
        <v>0</v>
      </c>
      <c r="U2622" s="104">
        <f t="shared" si="553"/>
        <v>431.69321999999994</v>
      </c>
      <c r="V2622" s="87" cm="1">
        <f t="array" ref="V2622">VLOOKUP($E2622,$AI$118:$AW$122,COLUMN($AW:$AW)-COLUMN($AH:$AH),FALSE)</f>
        <v>0</v>
      </c>
      <c r="W2622" s="87" t="str">
        <f t="shared" si="557"/>
        <v>Domestic</v>
      </c>
      <c r="X2622" s="87" t="str">
        <f t="shared" si="558"/>
        <v>Local</v>
      </c>
      <c r="Y2622" s="104"/>
      <c r="Z2622" s="87" t="str">
        <f t="shared" si="554"/>
        <v>USA</v>
      </c>
      <c r="AA2622" s="87" t="str">
        <f t="shared" si="555"/>
        <v>USA</v>
      </c>
      <c r="AB2622" s="82" cm="1">
        <f t="array" ref="AB2622">VLOOKUP(B2622,'GDP per Capita'!$T$2:$V$4235,COLUMN('GDP per Capita'!$V:$V)-COLUMN('GDP per Capita'!$S:$S),FALSE)</f>
        <v>63809.64</v>
      </c>
      <c r="AC2622" s="82">
        <f t="shared" si="559"/>
        <v>63809.64</v>
      </c>
      <c r="AD2622" s="82">
        <f t="shared" si="560"/>
        <v>63809.64</v>
      </c>
      <c r="AE2622" s="88">
        <f t="shared" si="556"/>
        <v>6.7653291885050593E-3</v>
      </c>
    </row>
    <row r="2623" spans="1:31">
      <c r="A2623" s="77" t="s">
        <v>1323</v>
      </c>
      <c r="B2623" s="77">
        <v>2622</v>
      </c>
      <c r="C2623" s="77" t="s">
        <v>29</v>
      </c>
      <c r="D2623" s="77" t="s">
        <v>29</v>
      </c>
      <c r="E2623" s="77">
        <v>2018</v>
      </c>
      <c r="F2623" s="77">
        <v>41.678675399999896</v>
      </c>
      <c r="G2623" s="77">
        <v>-83.512728299999907</v>
      </c>
      <c r="H2623" s="77">
        <v>0</v>
      </c>
      <c r="I2623" s="77" t="s">
        <v>1626</v>
      </c>
      <c r="J2623" s="77">
        <v>39.739236400000003</v>
      </c>
      <c r="K2623" s="77">
        <v>-104.9848623</v>
      </c>
      <c r="L2623" s="77">
        <v>3635.78861467366</v>
      </c>
      <c r="M2623" s="77">
        <v>0.66414088495976298</v>
      </c>
      <c r="N2623" s="77">
        <v>0</v>
      </c>
      <c r="O2623" s="77">
        <v>698.07141401734395</v>
      </c>
      <c r="P2623" s="87" cm="1">
        <f t="array" ref="P2623">IF($X2623="Non-local",VLOOKUP($E2623,$AI$64:$AW$68,COLUMN($AW:$AW)-COLUMN($AH:$AH),FALSE),IF($X2623="Unknown",VLOOKUP($E2623,$AI$71:$AW$75,COLUMN($AW:$AW)-COLUMN($AH:$AH),FALSE),0))</f>
        <v>284</v>
      </c>
      <c r="Q2623" s="87" cm="1">
        <f t="array" ref="Q2623">IF($X2623="Non-local",VLOOKUP($E2623,$AI$40:$AW$44,COLUMN($AW:$AW)-COLUMN($AH:$AH),FALSE),IF($X2623="Unknown",VLOOKUP($E2623,$AI$47:$AW$51,COLUMN($AW:$AW)-COLUMN($AH:$AH),FALSE),0))</f>
        <v>701.10299999999995</v>
      </c>
      <c r="R2623" s="87" cm="1">
        <f t="array" ref="R2623">IF($X2623="Non-local",VLOOKUP($E2623,$AI$88:$AW$92,COLUMN($AW:$AW)-COLUMN($AH:$AH),FALSE),IF($X2623="Unknown",VLOOKUP($E2623,$AI$95:$AW$99,COLUMN($AW:$AW)-COLUMN($AH:$AH),FALSE),0))</f>
        <v>0.15773661179887363</v>
      </c>
      <c r="S2623" s="87" cm="1">
        <f t="array" ref="S2623">VLOOKUP($E2623,$AI$111:$AW$115,COLUMN($AW:$AW)-COLUMN($AH:$AH),FALSE)</f>
        <v>431.69321999999994</v>
      </c>
      <c r="T2623" s="104">
        <f t="shared" si="552"/>
        <v>0.82187749675863664</v>
      </c>
      <c r="U2623" s="104">
        <f t="shared" si="553"/>
        <v>2114.8676340173438</v>
      </c>
      <c r="V2623" s="87" cm="1">
        <f t="array" ref="V2623">VLOOKUP($E2623,$AI$118:$AW$122,COLUMN($AW:$AW)-COLUMN($AH:$AH),FALSE)</f>
        <v>0</v>
      </c>
      <c r="W2623" s="87" t="str">
        <f t="shared" si="557"/>
        <v>Domestic</v>
      </c>
      <c r="X2623" s="87" t="str">
        <f t="shared" si="558"/>
        <v>Non-local</v>
      </c>
      <c r="Y2623" s="104"/>
      <c r="Z2623" s="87" t="str">
        <f t="shared" si="554"/>
        <v>USA</v>
      </c>
      <c r="AA2623" s="87" t="str">
        <f t="shared" si="555"/>
        <v>USA</v>
      </c>
      <c r="AB2623" s="82" cm="1">
        <f t="array" ref="AB2623">VLOOKUP(B2623,'GDP per Capita'!$T$2:$V$4235,COLUMN('GDP per Capita'!$V:$V)-COLUMN('GDP per Capita'!$S:$S),FALSE)</f>
        <v>63809.64</v>
      </c>
      <c r="AC2623" s="82">
        <f t="shared" si="559"/>
        <v>63809.64</v>
      </c>
      <c r="AD2623" s="82">
        <f t="shared" si="560"/>
        <v>63809.64</v>
      </c>
      <c r="AE2623" s="88">
        <f t="shared" si="556"/>
        <v>3.3143387645148036E-2</v>
      </c>
    </row>
    <row r="2624" spans="1:31">
      <c r="A2624" s="77" t="s">
        <v>1124</v>
      </c>
      <c r="B2624" s="77">
        <v>2623</v>
      </c>
      <c r="C2624" s="77" t="s">
        <v>29</v>
      </c>
      <c r="D2624" s="77" t="s">
        <v>29</v>
      </c>
      <c r="E2624" s="77">
        <v>2018</v>
      </c>
      <c r="F2624" s="77">
        <v>39.421217499999997</v>
      </c>
      <c r="G2624" s="77">
        <v>-76.6260805</v>
      </c>
      <c r="H2624" s="77">
        <v>0</v>
      </c>
      <c r="I2624" s="77" t="s">
        <v>1626</v>
      </c>
      <c r="J2624" s="77">
        <v>39.739236400000003</v>
      </c>
      <c r="K2624" s="77">
        <v>-104.9848623</v>
      </c>
      <c r="L2624" s="77">
        <v>4840.8780964508296</v>
      </c>
      <c r="M2624" s="77">
        <v>0.85522264123436398</v>
      </c>
      <c r="N2624" s="77">
        <v>0</v>
      </c>
      <c r="O2624" s="77">
        <v>580.90537157409995</v>
      </c>
      <c r="P2624" s="87" cm="1">
        <f t="array" ref="P2624">IF($X2624="Non-local",VLOOKUP($E2624,$AI$64:$AW$68,COLUMN($AW:$AW)-COLUMN($AH:$AH),FALSE),IF($X2624="Unknown",VLOOKUP($E2624,$AI$71:$AW$75,COLUMN($AW:$AW)-COLUMN($AH:$AH),FALSE),0))</f>
        <v>284</v>
      </c>
      <c r="Q2624" s="87" cm="1">
        <f t="array" ref="Q2624">IF($X2624="Non-local",VLOOKUP($E2624,$AI$40:$AW$44,COLUMN($AW:$AW)-COLUMN($AH:$AH),FALSE),IF($X2624="Unknown",VLOOKUP($E2624,$AI$47:$AW$51,COLUMN($AW:$AW)-COLUMN($AH:$AH),FALSE),0))</f>
        <v>701.10299999999995</v>
      </c>
      <c r="R2624" s="87" cm="1">
        <f t="array" ref="R2624">IF($X2624="Non-local",VLOOKUP($E2624,$AI$88:$AW$92,COLUMN($AW:$AW)-COLUMN($AH:$AH),FALSE),IF($X2624="Unknown",VLOOKUP($E2624,$AI$95:$AW$99,COLUMN($AW:$AW)-COLUMN($AH:$AH),FALSE),0))</f>
        <v>0.15773661179887363</v>
      </c>
      <c r="S2624" s="87" cm="1">
        <f t="array" ref="S2624">VLOOKUP($E2624,$AI$111:$AW$115,COLUMN($AW:$AW)-COLUMN($AH:$AH),FALSE)</f>
        <v>431.69321999999994</v>
      </c>
      <c r="T2624" s="104">
        <f t="shared" si="552"/>
        <v>1.0129592530332376</v>
      </c>
      <c r="U2624" s="104">
        <f t="shared" si="553"/>
        <v>1997.7015915740997</v>
      </c>
      <c r="V2624" s="87" cm="1">
        <f t="array" ref="V2624">VLOOKUP($E2624,$AI$118:$AW$122,COLUMN($AW:$AW)-COLUMN($AH:$AH),FALSE)</f>
        <v>0</v>
      </c>
      <c r="W2624" s="87" t="str">
        <f t="shared" si="557"/>
        <v>Domestic</v>
      </c>
      <c r="X2624" s="87" t="str">
        <f t="shared" si="558"/>
        <v>Non-local</v>
      </c>
      <c r="Y2624" s="104"/>
      <c r="Z2624" s="87" t="str">
        <f t="shared" si="554"/>
        <v>USA</v>
      </c>
      <c r="AA2624" s="87" t="str">
        <f t="shared" si="555"/>
        <v>USA</v>
      </c>
      <c r="AB2624" s="82" cm="1">
        <f t="array" ref="AB2624">VLOOKUP(B2624,'GDP per Capita'!$T$2:$V$4235,COLUMN('GDP per Capita'!$V:$V)-COLUMN('GDP per Capita'!$S:$S),FALSE)</f>
        <v>63809.64</v>
      </c>
      <c r="AC2624" s="82">
        <f t="shared" si="559"/>
        <v>63809.64</v>
      </c>
      <c r="AD2624" s="82">
        <f t="shared" si="560"/>
        <v>63809.64</v>
      </c>
      <c r="AE2624" s="88">
        <f t="shared" si="556"/>
        <v>3.1307206741396747E-2</v>
      </c>
    </row>
    <row r="2625" spans="1:31">
      <c r="A2625" s="77" t="s">
        <v>1687</v>
      </c>
      <c r="B2625" s="77">
        <v>2624</v>
      </c>
      <c r="C2625" s="77" t="s">
        <v>29</v>
      </c>
      <c r="D2625" s="77" t="s">
        <v>29</v>
      </c>
      <c r="E2625" s="77">
        <v>2018</v>
      </c>
      <c r="F2625" s="77">
        <v>34.448049499999897</v>
      </c>
      <c r="G2625" s="77">
        <v>-119.242888999999</v>
      </c>
      <c r="H2625" s="77">
        <v>0</v>
      </c>
      <c r="I2625" s="77" t="s">
        <v>1626</v>
      </c>
      <c r="J2625" s="77">
        <v>39.739236400000003</v>
      </c>
      <c r="K2625" s="77">
        <v>-104.9848623</v>
      </c>
      <c r="L2625" s="77">
        <v>2785.1803979378201</v>
      </c>
      <c r="M2625" s="77">
        <v>0.52940022099841499</v>
      </c>
      <c r="N2625" s="77">
        <v>0</v>
      </c>
      <c r="O2625" s="77">
        <v>534.75463640406099</v>
      </c>
      <c r="P2625" s="87" cm="1">
        <f t="array" ref="P2625">IF($X2625="Non-local",VLOOKUP($E2625,$AI$64:$AW$68,COLUMN($AW:$AW)-COLUMN($AH:$AH),FALSE),IF($X2625="Unknown",VLOOKUP($E2625,$AI$71:$AW$75,COLUMN($AW:$AW)-COLUMN($AH:$AH),FALSE),0))</f>
        <v>284</v>
      </c>
      <c r="Q2625" s="87" cm="1">
        <f t="array" ref="Q2625">IF($X2625="Non-local",VLOOKUP($E2625,$AI$40:$AW$44,COLUMN($AW:$AW)-COLUMN($AH:$AH),FALSE),IF($X2625="Unknown",VLOOKUP($E2625,$AI$47:$AW$51,COLUMN($AW:$AW)-COLUMN($AH:$AH),FALSE),0))</f>
        <v>701.10299999999995</v>
      </c>
      <c r="R2625" s="87" cm="1">
        <f t="array" ref="R2625">IF($X2625="Non-local",VLOOKUP($E2625,$AI$88:$AW$92,COLUMN($AW:$AW)-COLUMN($AH:$AH),FALSE),IF($X2625="Unknown",VLOOKUP($E2625,$AI$95:$AW$99,COLUMN($AW:$AW)-COLUMN($AH:$AH),FALSE),0))</f>
        <v>0.15773661179887363</v>
      </c>
      <c r="S2625" s="87" cm="1">
        <f t="array" ref="S2625">VLOOKUP($E2625,$AI$111:$AW$115,COLUMN($AW:$AW)-COLUMN($AH:$AH),FALSE)</f>
        <v>431.69321999999994</v>
      </c>
      <c r="T2625" s="104">
        <f t="shared" si="552"/>
        <v>0.68713683279728865</v>
      </c>
      <c r="U2625" s="104">
        <f t="shared" si="553"/>
        <v>1951.5508564040608</v>
      </c>
      <c r="V2625" s="87" cm="1">
        <f t="array" ref="V2625">VLOOKUP($E2625,$AI$118:$AW$122,COLUMN($AW:$AW)-COLUMN($AH:$AH),FALSE)</f>
        <v>0</v>
      </c>
      <c r="W2625" s="87" t="str">
        <f t="shared" si="557"/>
        <v>Domestic</v>
      </c>
      <c r="X2625" s="87" t="str">
        <f t="shared" si="558"/>
        <v>Non-local</v>
      </c>
      <c r="Y2625" s="104"/>
      <c r="Z2625" s="87" t="str">
        <f t="shared" si="554"/>
        <v>USA</v>
      </c>
      <c r="AA2625" s="87" t="str">
        <f t="shared" si="555"/>
        <v>USA</v>
      </c>
      <c r="AB2625" s="82" cm="1">
        <f t="array" ref="AB2625">VLOOKUP(B2625,'GDP per Capita'!$T$2:$V$4235,COLUMN('GDP per Capita'!$V:$V)-COLUMN('GDP per Capita'!$S:$S),FALSE)</f>
        <v>63809.64</v>
      </c>
      <c r="AC2625" s="82">
        <f t="shared" si="559"/>
        <v>63809.64</v>
      </c>
      <c r="AD2625" s="82">
        <f t="shared" si="560"/>
        <v>63809.64</v>
      </c>
      <c r="AE2625" s="88">
        <f t="shared" si="556"/>
        <v>3.0583950268393001E-2</v>
      </c>
    </row>
    <row r="2626" spans="1:31">
      <c r="A2626" s="77" t="s">
        <v>954</v>
      </c>
      <c r="B2626" s="77">
        <v>2625</v>
      </c>
      <c r="C2626" s="77" t="s">
        <v>29</v>
      </c>
      <c r="D2626" s="77" t="s">
        <v>29</v>
      </c>
      <c r="E2626" s="77">
        <v>2018</v>
      </c>
      <c r="F2626" s="77">
        <v>39.734838099999997</v>
      </c>
      <c r="G2626" s="77">
        <v>-104.9653271</v>
      </c>
      <c r="H2626" s="77">
        <v>1</v>
      </c>
      <c r="I2626" s="77" t="s">
        <v>1626</v>
      </c>
      <c r="J2626" s="77">
        <v>39.739236400000003</v>
      </c>
      <c r="K2626" s="77">
        <v>-104.9848623</v>
      </c>
      <c r="L2626" s="77">
        <v>3.4810610096224801</v>
      </c>
      <c r="M2626" s="77">
        <v>0</v>
      </c>
      <c r="N2626" s="77">
        <v>0</v>
      </c>
      <c r="O2626" s="77">
        <v>0</v>
      </c>
      <c r="P2626" s="87" cm="1">
        <f t="array" ref="P2626">IF($X2626="Non-local",VLOOKUP($E2626,$AI$64:$AW$68,COLUMN($AW:$AW)-COLUMN($AH:$AH),FALSE),IF($X2626="Unknown",VLOOKUP($E2626,$AI$71:$AW$75,COLUMN($AW:$AW)-COLUMN($AH:$AH),FALSE),0))</f>
        <v>0</v>
      </c>
      <c r="Q2626" s="87" cm="1">
        <f t="array" ref="Q2626">IF($X2626="Non-local",VLOOKUP($E2626,$AI$40:$AW$44,COLUMN($AW:$AW)-COLUMN($AH:$AH),FALSE),IF($X2626="Unknown",VLOOKUP($E2626,$AI$47:$AW$51,COLUMN($AW:$AW)-COLUMN($AH:$AH),FALSE),0))</f>
        <v>0</v>
      </c>
      <c r="R2626" s="87" cm="1">
        <f t="array" ref="R2626">IF($X2626="Non-local",VLOOKUP($E2626,$AI$88:$AW$92,COLUMN($AW:$AW)-COLUMN($AH:$AH),FALSE),IF($X2626="Unknown",VLOOKUP($E2626,$AI$95:$AW$99,COLUMN($AW:$AW)-COLUMN($AH:$AH),FALSE),0))</f>
        <v>0</v>
      </c>
      <c r="S2626" s="87" cm="1">
        <f t="array" ref="S2626">VLOOKUP($E2626,$AI$111:$AW$115,COLUMN($AW:$AW)-COLUMN($AH:$AH),FALSE)</f>
        <v>431.69321999999994</v>
      </c>
      <c r="T2626" s="104">
        <f t="shared" ref="T2626:T2689" si="561">SUM(M2626,R2626)</f>
        <v>0</v>
      </c>
      <c r="U2626" s="104">
        <f t="shared" ref="U2626:U2689" si="562">SUM(O2626,P2626,Q2626,S2626)</f>
        <v>431.69321999999994</v>
      </c>
      <c r="V2626" s="87" cm="1">
        <f t="array" ref="V2626">VLOOKUP($E2626,$AI$118:$AW$122,COLUMN($AW:$AW)-COLUMN($AH:$AH),FALSE)</f>
        <v>0</v>
      </c>
      <c r="W2626" s="87" t="str">
        <f t="shared" si="557"/>
        <v>Domestic</v>
      </c>
      <c r="X2626" s="87" t="str">
        <f t="shared" si="558"/>
        <v>Local</v>
      </c>
      <c r="Y2626" s="104"/>
      <c r="Z2626" s="87" t="str">
        <f t="shared" ref="Z2626:Z2689" si="563">C2626</f>
        <v>USA</v>
      </c>
      <c r="AA2626" s="87" t="str">
        <f t="shared" ref="AA2626:AA2689" si="564">D2626</f>
        <v>USA</v>
      </c>
      <c r="AB2626" s="82" cm="1">
        <f t="array" ref="AB2626">VLOOKUP(B2626,'GDP per Capita'!$T$2:$V$4235,COLUMN('GDP per Capita'!$V:$V)-COLUMN('GDP per Capita'!$S:$S),FALSE)</f>
        <v>63809.64</v>
      </c>
      <c r="AC2626" s="82">
        <f t="shared" si="559"/>
        <v>63809.64</v>
      </c>
      <c r="AD2626" s="82">
        <f t="shared" si="560"/>
        <v>63809.64</v>
      </c>
      <c r="AE2626" s="88">
        <f t="shared" ref="AE2626:AE2689" si="565">U2626/AD2626</f>
        <v>6.7653291885050593E-3</v>
      </c>
    </row>
    <row r="2627" spans="1:31">
      <c r="A2627" s="77" t="s">
        <v>1687</v>
      </c>
      <c r="B2627" s="77">
        <v>2626</v>
      </c>
      <c r="C2627" s="77" t="s">
        <v>29</v>
      </c>
      <c r="D2627" s="77" t="s">
        <v>29</v>
      </c>
      <c r="E2627" s="77">
        <v>2018</v>
      </c>
      <c r="F2627" s="77">
        <v>34.448049499999897</v>
      </c>
      <c r="G2627" s="77">
        <v>-119.242888999999</v>
      </c>
      <c r="H2627" s="77">
        <v>0</v>
      </c>
      <c r="I2627" s="77" t="s">
        <v>1626</v>
      </c>
      <c r="J2627" s="77">
        <v>39.739236400000003</v>
      </c>
      <c r="K2627" s="77">
        <v>-104.9848623</v>
      </c>
      <c r="L2627" s="77">
        <v>2785.1803979378201</v>
      </c>
      <c r="M2627" s="77">
        <v>0.52940022099841499</v>
      </c>
      <c r="N2627" s="77">
        <v>0</v>
      </c>
      <c r="O2627" s="77">
        <v>534.75463640406099</v>
      </c>
      <c r="P2627" s="87" cm="1">
        <f t="array" ref="P2627">IF($X2627="Non-local",VLOOKUP($E2627,$AI$64:$AW$68,COLUMN($AW:$AW)-COLUMN($AH:$AH),FALSE),IF($X2627="Unknown",VLOOKUP($E2627,$AI$71:$AW$75,COLUMN($AW:$AW)-COLUMN($AH:$AH),FALSE),0))</f>
        <v>284</v>
      </c>
      <c r="Q2627" s="87" cm="1">
        <f t="array" ref="Q2627">IF($X2627="Non-local",VLOOKUP($E2627,$AI$40:$AW$44,COLUMN($AW:$AW)-COLUMN($AH:$AH),FALSE),IF($X2627="Unknown",VLOOKUP($E2627,$AI$47:$AW$51,COLUMN($AW:$AW)-COLUMN($AH:$AH),FALSE),0))</f>
        <v>701.10299999999995</v>
      </c>
      <c r="R2627" s="87" cm="1">
        <f t="array" ref="R2627">IF($X2627="Non-local",VLOOKUP($E2627,$AI$88:$AW$92,COLUMN($AW:$AW)-COLUMN($AH:$AH),FALSE),IF($X2627="Unknown",VLOOKUP($E2627,$AI$95:$AW$99,COLUMN($AW:$AW)-COLUMN($AH:$AH),FALSE),0))</f>
        <v>0.15773661179887363</v>
      </c>
      <c r="S2627" s="87" cm="1">
        <f t="array" ref="S2627">VLOOKUP($E2627,$AI$111:$AW$115,COLUMN($AW:$AW)-COLUMN($AH:$AH),FALSE)</f>
        <v>431.69321999999994</v>
      </c>
      <c r="T2627" s="104">
        <f t="shared" si="561"/>
        <v>0.68713683279728865</v>
      </c>
      <c r="U2627" s="104">
        <f t="shared" si="562"/>
        <v>1951.5508564040608</v>
      </c>
      <c r="V2627" s="87" cm="1">
        <f t="array" ref="V2627">VLOOKUP($E2627,$AI$118:$AW$122,COLUMN($AW:$AW)-COLUMN($AH:$AH),FALSE)</f>
        <v>0</v>
      </c>
      <c r="W2627" s="87" t="str">
        <f t="shared" ref="W2627:W2690" si="566">IF(Z2627&lt;&gt;"USA",IF(Z2627&lt;&gt;"Unknown","International","Unknown"),"Domestic")</f>
        <v>Domestic</v>
      </c>
      <c r="X2627" s="87" t="str">
        <f t="shared" ref="X2627:X2690" si="567">IF(A2627="Unknown","Unknown",IF(H2627=1,"Local","Non-local"))</f>
        <v>Non-local</v>
      </c>
      <c r="Y2627" s="104"/>
      <c r="Z2627" s="87" t="str">
        <f t="shared" si="563"/>
        <v>USA</v>
      </c>
      <c r="AA2627" s="87" t="str">
        <f t="shared" si="564"/>
        <v>USA</v>
      </c>
      <c r="AB2627" s="82" cm="1">
        <f t="array" ref="AB2627">VLOOKUP(B2627,'GDP per Capita'!$T$2:$V$4235,COLUMN('GDP per Capita'!$V:$V)-COLUMN('GDP per Capita'!$S:$S),FALSE)</f>
        <v>63809.64</v>
      </c>
      <c r="AC2627" s="82">
        <f t="shared" si="559"/>
        <v>63809.64</v>
      </c>
      <c r="AD2627" s="82">
        <f t="shared" si="560"/>
        <v>63809.64</v>
      </c>
      <c r="AE2627" s="88">
        <f t="shared" si="565"/>
        <v>3.0583950268393001E-2</v>
      </c>
    </row>
    <row r="2628" spans="1:31">
      <c r="A2628" s="77" t="s">
        <v>1687</v>
      </c>
      <c r="B2628" s="77">
        <v>2627</v>
      </c>
      <c r="C2628" s="77" t="s">
        <v>29</v>
      </c>
      <c r="D2628" s="77" t="s">
        <v>29</v>
      </c>
      <c r="E2628" s="77">
        <v>2018</v>
      </c>
      <c r="F2628" s="77">
        <v>34.448049499999897</v>
      </c>
      <c r="G2628" s="77">
        <v>-119.242888999999</v>
      </c>
      <c r="H2628" s="77">
        <v>0</v>
      </c>
      <c r="I2628" s="77" t="s">
        <v>1626</v>
      </c>
      <c r="J2628" s="77">
        <v>39.739236400000003</v>
      </c>
      <c r="K2628" s="77">
        <v>-104.9848623</v>
      </c>
      <c r="L2628" s="77">
        <v>2785.1803979378201</v>
      </c>
      <c r="M2628" s="77">
        <v>0.52940022099841499</v>
      </c>
      <c r="N2628" s="77">
        <v>0</v>
      </c>
      <c r="O2628" s="77">
        <v>534.75463640406099</v>
      </c>
      <c r="P2628" s="87" cm="1">
        <f t="array" ref="P2628">IF($X2628="Non-local",VLOOKUP($E2628,$AI$64:$AW$68,COLUMN($AW:$AW)-COLUMN($AH:$AH),FALSE),IF($X2628="Unknown",VLOOKUP($E2628,$AI$71:$AW$75,COLUMN($AW:$AW)-COLUMN($AH:$AH),FALSE),0))</f>
        <v>284</v>
      </c>
      <c r="Q2628" s="87" cm="1">
        <f t="array" ref="Q2628">IF($X2628="Non-local",VLOOKUP($E2628,$AI$40:$AW$44,COLUMN($AW:$AW)-COLUMN($AH:$AH),FALSE),IF($X2628="Unknown",VLOOKUP($E2628,$AI$47:$AW$51,COLUMN($AW:$AW)-COLUMN($AH:$AH),FALSE),0))</f>
        <v>701.10299999999995</v>
      </c>
      <c r="R2628" s="87" cm="1">
        <f t="array" ref="R2628">IF($X2628="Non-local",VLOOKUP($E2628,$AI$88:$AW$92,COLUMN($AW:$AW)-COLUMN($AH:$AH),FALSE),IF($X2628="Unknown",VLOOKUP($E2628,$AI$95:$AW$99,COLUMN($AW:$AW)-COLUMN($AH:$AH),FALSE),0))</f>
        <v>0.15773661179887363</v>
      </c>
      <c r="S2628" s="87" cm="1">
        <f t="array" ref="S2628">VLOOKUP($E2628,$AI$111:$AW$115,COLUMN($AW:$AW)-COLUMN($AH:$AH),FALSE)</f>
        <v>431.69321999999994</v>
      </c>
      <c r="T2628" s="104">
        <f t="shared" si="561"/>
        <v>0.68713683279728865</v>
      </c>
      <c r="U2628" s="104">
        <f t="shared" si="562"/>
        <v>1951.5508564040608</v>
      </c>
      <c r="V2628" s="87" cm="1">
        <f t="array" ref="V2628">VLOOKUP($E2628,$AI$118:$AW$122,COLUMN($AW:$AW)-COLUMN($AH:$AH),FALSE)</f>
        <v>0</v>
      </c>
      <c r="W2628" s="87" t="str">
        <f t="shared" si="566"/>
        <v>Domestic</v>
      </c>
      <c r="X2628" s="87" t="str">
        <f t="shared" si="567"/>
        <v>Non-local</v>
      </c>
      <c r="Y2628" s="104"/>
      <c r="Z2628" s="87" t="str">
        <f t="shared" si="563"/>
        <v>USA</v>
      </c>
      <c r="AA2628" s="87" t="str">
        <f t="shared" si="564"/>
        <v>USA</v>
      </c>
      <c r="AB2628" s="82" cm="1">
        <f t="array" ref="AB2628">VLOOKUP(B2628,'GDP per Capita'!$T$2:$V$4235,COLUMN('GDP per Capita'!$V:$V)-COLUMN('GDP per Capita'!$S:$S),FALSE)</f>
        <v>63809.64</v>
      </c>
      <c r="AC2628" s="82">
        <f t="shared" si="559"/>
        <v>63809.64</v>
      </c>
      <c r="AD2628" s="82">
        <f t="shared" si="560"/>
        <v>63809.64</v>
      </c>
      <c r="AE2628" s="88">
        <f t="shared" si="565"/>
        <v>3.0583950268393001E-2</v>
      </c>
    </row>
    <row r="2629" spans="1:31">
      <c r="A2629" s="77" t="s">
        <v>1687</v>
      </c>
      <c r="B2629" s="77">
        <v>2628</v>
      </c>
      <c r="C2629" s="77" t="s">
        <v>29</v>
      </c>
      <c r="D2629" s="77" t="s">
        <v>29</v>
      </c>
      <c r="E2629" s="77">
        <v>2018</v>
      </c>
      <c r="F2629" s="77">
        <v>34.448049499999897</v>
      </c>
      <c r="G2629" s="77">
        <v>-119.242888999999</v>
      </c>
      <c r="H2629" s="77">
        <v>0</v>
      </c>
      <c r="I2629" s="77" t="s">
        <v>1626</v>
      </c>
      <c r="J2629" s="77">
        <v>39.739236400000003</v>
      </c>
      <c r="K2629" s="77">
        <v>-104.9848623</v>
      </c>
      <c r="L2629" s="77">
        <v>2785.1803979378201</v>
      </c>
      <c r="M2629" s="77">
        <v>0.52940022099841499</v>
      </c>
      <c r="N2629" s="77">
        <v>0</v>
      </c>
      <c r="O2629" s="77">
        <v>534.75463640406099</v>
      </c>
      <c r="P2629" s="87" cm="1">
        <f t="array" ref="P2629">IF($X2629="Non-local",VLOOKUP($E2629,$AI$64:$AW$68,COLUMN($AW:$AW)-COLUMN($AH:$AH),FALSE),IF($X2629="Unknown",VLOOKUP($E2629,$AI$71:$AW$75,COLUMN($AW:$AW)-COLUMN($AH:$AH),FALSE),0))</f>
        <v>284</v>
      </c>
      <c r="Q2629" s="87" cm="1">
        <f t="array" ref="Q2629">IF($X2629="Non-local",VLOOKUP($E2629,$AI$40:$AW$44,COLUMN($AW:$AW)-COLUMN($AH:$AH),FALSE),IF($X2629="Unknown",VLOOKUP($E2629,$AI$47:$AW$51,COLUMN($AW:$AW)-COLUMN($AH:$AH),FALSE),0))</f>
        <v>701.10299999999995</v>
      </c>
      <c r="R2629" s="87" cm="1">
        <f t="array" ref="R2629">IF($X2629="Non-local",VLOOKUP($E2629,$AI$88:$AW$92,COLUMN($AW:$AW)-COLUMN($AH:$AH),FALSE),IF($X2629="Unknown",VLOOKUP($E2629,$AI$95:$AW$99,COLUMN($AW:$AW)-COLUMN($AH:$AH),FALSE),0))</f>
        <v>0.15773661179887363</v>
      </c>
      <c r="S2629" s="87" cm="1">
        <f t="array" ref="S2629">VLOOKUP($E2629,$AI$111:$AW$115,COLUMN($AW:$AW)-COLUMN($AH:$AH),FALSE)</f>
        <v>431.69321999999994</v>
      </c>
      <c r="T2629" s="104">
        <f t="shared" si="561"/>
        <v>0.68713683279728865</v>
      </c>
      <c r="U2629" s="104">
        <f t="shared" si="562"/>
        <v>1951.5508564040608</v>
      </c>
      <c r="V2629" s="87" cm="1">
        <f t="array" ref="V2629">VLOOKUP($E2629,$AI$118:$AW$122,COLUMN($AW:$AW)-COLUMN($AH:$AH),FALSE)</f>
        <v>0</v>
      </c>
      <c r="W2629" s="87" t="str">
        <f t="shared" si="566"/>
        <v>Domestic</v>
      </c>
      <c r="X2629" s="87" t="str">
        <f t="shared" si="567"/>
        <v>Non-local</v>
      </c>
      <c r="Y2629" s="104"/>
      <c r="Z2629" s="87" t="str">
        <f t="shared" si="563"/>
        <v>USA</v>
      </c>
      <c r="AA2629" s="87" t="str">
        <f t="shared" si="564"/>
        <v>USA</v>
      </c>
      <c r="AB2629" s="82" cm="1">
        <f t="array" ref="AB2629">VLOOKUP(B2629,'GDP per Capita'!$T$2:$V$4235,COLUMN('GDP per Capita'!$V:$V)-COLUMN('GDP per Capita'!$S:$S),FALSE)</f>
        <v>63809.64</v>
      </c>
      <c r="AC2629" s="82">
        <f t="shared" si="559"/>
        <v>63809.64</v>
      </c>
      <c r="AD2629" s="82">
        <f t="shared" si="560"/>
        <v>63809.64</v>
      </c>
      <c r="AE2629" s="88">
        <f t="shared" si="565"/>
        <v>3.0583950268393001E-2</v>
      </c>
    </row>
    <row r="2630" spans="1:31">
      <c r="A2630" s="77" t="s">
        <v>1698</v>
      </c>
      <c r="B2630" s="77">
        <v>2629</v>
      </c>
      <c r="C2630" s="77" t="s">
        <v>29</v>
      </c>
      <c r="D2630" s="77" t="s">
        <v>29</v>
      </c>
      <c r="E2630" s="77">
        <v>2018</v>
      </c>
      <c r="F2630" s="77">
        <v>41.743055400000003</v>
      </c>
      <c r="G2630" s="77">
        <v>-92.722420599999893</v>
      </c>
      <c r="H2630" s="77">
        <v>0</v>
      </c>
      <c r="I2630" s="77" t="s">
        <v>1626</v>
      </c>
      <c r="J2630" s="77">
        <v>39.739236400000003</v>
      </c>
      <c r="K2630" s="77">
        <v>-104.9848623</v>
      </c>
      <c r="L2630" s="77">
        <v>2111.72162005777</v>
      </c>
      <c r="M2630" s="77">
        <v>0.44047350794683199</v>
      </c>
      <c r="N2630" s="77">
        <v>0</v>
      </c>
      <c r="O2630" s="77">
        <v>405.45055105109202</v>
      </c>
      <c r="P2630" s="87" cm="1">
        <f t="array" ref="P2630">IF($X2630="Non-local",VLOOKUP($E2630,$AI$64:$AW$68,COLUMN($AW:$AW)-COLUMN($AH:$AH),FALSE),IF($X2630="Unknown",VLOOKUP($E2630,$AI$71:$AW$75,COLUMN($AW:$AW)-COLUMN($AH:$AH),FALSE),0))</f>
        <v>284</v>
      </c>
      <c r="Q2630" s="87" cm="1">
        <f t="array" ref="Q2630">IF($X2630="Non-local",VLOOKUP($E2630,$AI$40:$AW$44,COLUMN($AW:$AW)-COLUMN($AH:$AH),FALSE),IF($X2630="Unknown",VLOOKUP($E2630,$AI$47:$AW$51,COLUMN($AW:$AW)-COLUMN($AH:$AH),FALSE),0))</f>
        <v>701.10299999999995</v>
      </c>
      <c r="R2630" s="87" cm="1">
        <f t="array" ref="R2630">IF($X2630="Non-local",VLOOKUP($E2630,$AI$88:$AW$92,COLUMN($AW:$AW)-COLUMN($AH:$AH),FALSE),IF($X2630="Unknown",VLOOKUP($E2630,$AI$95:$AW$99,COLUMN($AW:$AW)-COLUMN($AH:$AH),FALSE),0))</f>
        <v>0.15773661179887363</v>
      </c>
      <c r="S2630" s="87" cm="1">
        <f t="array" ref="S2630">VLOOKUP($E2630,$AI$111:$AW$115,COLUMN($AW:$AW)-COLUMN($AH:$AH),FALSE)</f>
        <v>431.69321999999994</v>
      </c>
      <c r="T2630" s="104">
        <f t="shared" si="561"/>
        <v>0.59821011974570559</v>
      </c>
      <c r="U2630" s="104">
        <f t="shared" si="562"/>
        <v>1822.2467710510919</v>
      </c>
      <c r="V2630" s="87" cm="1">
        <f t="array" ref="V2630">VLOOKUP($E2630,$AI$118:$AW$122,COLUMN($AW:$AW)-COLUMN($AH:$AH),FALSE)</f>
        <v>0</v>
      </c>
      <c r="W2630" s="87" t="str">
        <f t="shared" si="566"/>
        <v>Domestic</v>
      </c>
      <c r="X2630" s="87" t="str">
        <f t="shared" si="567"/>
        <v>Non-local</v>
      </c>
      <c r="Y2630" s="104"/>
      <c r="Z2630" s="87" t="str">
        <f t="shared" si="563"/>
        <v>USA</v>
      </c>
      <c r="AA2630" s="87" t="str">
        <f t="shared" si="564"/>
        <v>USA</v>
      </c>
      <c r="AB2630" s="82" cm="1">
        <f t="array" ref="AB2630">VLOOKUP(B2630,'GDP per Capita'!$T$2:$V$4235,COLUMN('GDP per Capita'!$V:$V)-COLUMN('GDP per Capita'!$S:$S),FALSE)</f>
        <v>63809.64</v>
      </c>
      <c r="AC2630" s="82">
        <f t="shared" si="559"/>
        <v>63809.64</v>
      </c>
      <c r="AD2630" s="82">
        <f t="shared" si="560"/>
        <v>63809.64</v>
      </c>
      <c r="AE2630" s="88">
        <f t="shared" si="565"/>
        <v>2.8557546650491868E-2</v>
      </c>
    </row>
    <row r="2631" spans="1:31">
      <c r="A2631" s="77" t="s">
        <v>1002</v>
      </c>
      <c r="B2631" s="77">
        <v>2630</v>
      </c>
      <c r="C2631" s="77" t="s">
        <v>29</v>
      </c>
      <c r="D2631" s="77" t="s">
        <v>29</v>
      </c>
      <c r="E2631" s="77">
        <v>2018</v>
      </c>
      <c r="F2631" s="77">
        <v>35.881400899999903</v>
      </c>
      <c r="G2631" s="77">
        <v>-106.29899579999901</v>
      </c>
      <c r="H2631" s="77">
        <v>0</v>
      </c>
      <c r="I2631" s="77" t="s">
        <v>1626</v>
      </c>
      <c r="J2631" s="77">
        <v>39.739236400000003</v>
      </c>
      <c r="K2631" s="77">
        <v>-104.9848623</v>
      </c>
      <c r="L2631" s="77">
        <v>888.43808934849301</v>
      </c>
      <c r="M2631" s="77">
        <v>0.27894530891059199</v>
      </c>
      <c r="N2631" s="77">
        <v>0</v>
      </c>
      <c r="O2631" s="77">
        <v>170.58011315491001</v>
      </c>
      <c r="P2631" s="87" cm="1">
        <f t="array" ref="P2631">IF($X2631="Non-local",VLOOKUP($E2631,$AI$64:$AW$68,COLUMN($AW:$AW)-COLUMN($AH:$AH),FALSE),IF($X2631="Unknown",VLOOKUP($E2631,$AI$71:$AW$75,COLUMN($AW:$AW)-COLUMN($AH:$AH),FALSE),0))</f>
        <v>284</v>
      </c>
      <c r="Q2631" s="87" cm="1">
        <f t="array" ref="Q2631">IF($X2631="Non-local",VLOOKUP($E2631,$AI$40:$AW$44,COLUMN($AW:$AW)-COLUMN($AH:$AH),FALSE),IF($X2631="Unknown",VLOOKUP($E2631,$AI$47:$AW$51,COLUMN($AW:$AW)-COLUMN($AH:$AH),FALSE),0))</f>
        <v>701.10299999999995</v>
      </c>
      <c r="R2631" s="87" cm="1">
        <f t="array" ref="R2631">IF($X2631="Non-local",VLOOKUP($E2631,$AI$88:$AW$92,COLUMN($AW:$AW)-COLUMN($AH:$AH),FALSE),IF($X2631="Unknown",VLOOKUP($E2631,$AI$95:$AW$99,COLUMN($AW:$AW)-COLUMN($AH:$AH),FALSE),0))</f>
        <v>0.15773661179887363</v>
      </c>
      <c r="S2631" s="87" cm="1">
        <f t="array" ref="S2631">VLOOKUP($E2631,$AI$111:$AW$115,COLUMN($AW:$AW)-COLUMN($AH:$AH),FALSE)</f>
        <v>431.69321999999994</v>
      </c>
      <c r="T2631" s="104">
        <f t="shared" si="561"/>
        <v>0.43668192070946565</v>
      </c>
      <c r="U2631" s="104">
        <f t="shared" si="562"/>
        <v>1587.3763331549098</v>
      </c>
      <c r="V2631" s="87" cm="1">
        <f t="array" ref="V2631">VLOOKUP($E2631,$AI$118:$AW$122,COLUMN($AW:$AW)-COLUMN($AH:$AH),FALSE)</f>
        <v>0</v>
      </c>
      <c r="W2631" s="87" t="str">
        <f t="shared" si="566"/>
        <v>Domestic</v>
      </c>
      <c r="X2631" s="87" t="str">
        <f t="shared" si="567"/>
        <v>Non-local</v>
      </c>
      <c r="Y2631" s="104"/>
      <c r="Z2631" s="87" t="str">
        <f t="shared" si="563"/>
        <v>USA</v>
      </c>
      <c r="AA2631" s="87" t="str">
        <f t="shared" si="564"/>
        <v>USA</v>
      </c>
      <c r="AB2631" s="82" cm="1">
        <f t="array" ref="AB2631">VLOOKUP(B2631,'GDP per Capita'!$T$2:$V$4235,COLUMN('GDP per Capita'!$V:$V)-COLUMN('GDP per Capita'!$S:$S),FALSE)</f>
        <v>63809.64</v>
      </c>
      <c r="AC2631" s="82">
        <f t="shared" si="559"/>
        <v>63809.64</v>
      </c>
      <c r="AD2631" s="82">
        <f t="shared" si="560"/>
        <v>63809.64</v>
      </c>
      <c r="AE2631" s="88">
        <f t="shared" si="565"/>
        <v>2.4876747982826887E-2</v>
      </c>
    </row>
    <row r="2632" spans="1:31">
      <c r="A2632" s="77" t="s">
        <v>1027</v>
      </c>
      <c r="B2632" s="77">
        <v>2631</v>
      </c>
      <c r="C2632" s="77" t="s">
        <v>29</v>
      </c>
      <c r="D2632" s="77" t="s">
        <v>29</v>
      </c>
      <c r="E2632" s="77">
        <v>2018</v>
      </c>
      <c r="F2632" s="77">
        <v>20.020451999999999</v>
      </c>
      <c r="G2632" s="77">
        <v>-155.66390999999999</v>
      </c>
      <c r="H2632" s="77">
        <v>0</v>
      </c>
      <c r="I2632" s="77" t="s">
        <v>1626</v>
      </c>
      <c r="J2632" s="77">
        <v>39.739236400000003</v>
      </c>
      <c r="K2632" s="77">
        <v>-104.9848623</v>
      </c>
      <c r="L2632" s="77">
        <v>10544.6113333705</v>
      </c>
      <c r="M2632" s="77">
        <v>1.6506978367596099</v>
      </c>
      <c r="N2632" s="77">
        <v>0</v>
      </c>
      <c r="O2632" s="77">
        <v>1107.1841900039001</v>
      </c>
      <c r="P2632" s="87" cm="1">
        <f t="array" ref="P2632">IF($X2632="Non-local",VLOOKUP($E2632,$AI$64:$AW$68,COLUMN($AW:$AW)-COLUMN($AH:$AH),FALSE),IF($X2632="Unknown",VLOOKUP($E2632,$AI$71:$AW$75,COLUMN($AW:$AW)-COLUMN($AH:$AH),FALSE),0))</f>
        <v>284</v>
      </c>
      <c r="Q2632" s="87" cm="1">
        <f t="array" ref="Q2632">IF($X2632="Non-local",VLOOKUP($E2632,$AI$40:$AW$44,COLUMN($AW:$AW)-COLUMN($AH:$AH),FALSE),IF($X2632="Unknown",VLOOKUP($E2632,$AI$47:$AW$51,COLUMN($AW:$AW)-COLUMN($AH:$AH),FALSE),0))</f>
        <v>701.10299999999995</v>
      </c>
      <c r="R2632" s="87" cm="1">
        <f t="array" ref="R2632">IF($X2632="Non-local",VLOOKUP($E2632,$AI$88:$AW$92,COLUMN($AW:$AW)-COLUMN($AH:$AH),FALSE),IF($X2632="Unknown",VLOOKUP($E2632,$AI$95:$AW$99,COLUMN($AW:$AW)-COLUMN($AH:$AH),FALSE),0))</f>
        <v>0.15773661179887363</v>
      </c>
      <c r="S2632" s="87" cm="1">
        <f t="array" ref="S2632">VLOOKUP($E2632,$AI$111:$AW$115,COLUMN($AW:$AW)-COLUMN($AH:$AH),FALSE)</f>
        <v>431.69321999999994</v>
      </c>
      <c r="T2632" s="104">
        <f t="shared" si="561"/>
        <v>1.8084344485584836</v>
      </c>
      <c r="U2632" s="104">
        <f t="shared" si="562"/>
        <v>2523.9804100039</v>
      </c>
      <c r="V2632" s="87" cm="1">
        <f t="array" ref="V2632">VLOOKUP($E2632,$AI$118:$AW$122,COLUMN($AW:$AW)-COLUMN($AH:$AH),FALSE)</f>
        <v>0</v>
      </c>
      <c r="W2632" s="87" t="str">
        <f t="shared" si="566"/>
        <v>Domestic</v>
      </c>
      <c r="X2632" s="87" t="str">
        <f t="shared" si="567"/>
        <v>Non-local</v>
      </c>
      <c r="Y2632" s="104"/>
      <c r="Z2632" s="87" t="str">
        <f t="shared" si="563"/>
        <v>USA</v>
      </c>
      <c r="AA2632" s="87" t="str">
        <f t="shared" si="564"/>
        <v>USA</v>
      </c>
      <c r="AB2632" s="82" cm="1">
        <f t="array" ref="AB2632">VLOOKUP(B2632,'GDP per Capita'!$T$2:$V$4235,COLUMN('GDP per Capita'!$V:$V)-COLUMN('GDP per Capita'!$S:$S),FALSE)</f>
        <v>63809.64</v>
      </c>
      <c r="AC2632" s="82">
        <f t="shared" si="559"/>
        <v>63809.64</v>
      </c>
      <c r="AD2632" s="82">
        <f t="shared" si="560"/>
        <v>63809.64</v>
      </c>
      <c r="AE2632" s="88">
        <f t="shared" si="565"/>
        <v>3.9554844847955579E-2</v>
      </c>
    </row>
    <row r="2633" spans="1:31">
      <c r="A2633" s="77" t="s">
        <v>884</v>
      </c>
      <c r="B2633" s="77">
        <v>2632</v>
      </c>
      <c r="C2633" s="77" t="s">
        <v>29</v>
      </c>
      <c r="D2633" s="77" t="s">
        <v>29</v>
      </c>
      <c r="E2633" s="77">
        <v>2018</v>
      </c>
      <c r="F2633" s="77">
        <v>38.894985499999997</v>
      </c>
      <c r="G2633" s="77">
        <v>-77.036570799999893</v>
      </c>
      <c r="H2633" s="77">
        <v>0</v>
      </c>
      <c r="I2633" s="77" t="s">
        <v>1626</v>
      </c>
      <c r="J2633" s="77">
        <v>39.739236400000003</v>
      </c>
      <c r="K2633" s="77">
        <v>-104.9848623</v>
      </c>
      <c r="L2633" s="77">
        <v>4792.7265655317697</v>
      </c>
      <c r="M2633" s="77">
        <v>0.84832234934912598</v>
      </c>
      <c r="N2633" s="77">
        <v>0</v>
      </c>
      <c r="O2633" s="77">
        <v>575.12718786381299</v>
      </c>
      <c r="P2633" s="87" cm="1">
        <f t="array" ref="P2633">IF($X2633="Non-local",VLOOKUP($E2633,$AI$64:$AW$68,COLUMN($AW:$AW)-COLUMN($AH:$AH),FALSE),IF($X2633="Unknown",VLOOKUP($E2633,$AI$71:$AW$75,COLUMN($AW:$AW)-COLUMN($AH:$AH),FALSE),0))</f>
        <v>284</v>
      </c>
      <c r="Q2633" s="87" cm="1">
        <f t="array" ref="Q2633">IF($X2633="Non-local",VLOOKUP($E2633,$AI$40:$AW$44,COLUMN($AW:$AW)-COLUMN($AH:$AH),FALSE),IF($X2633="Unknown",VLOOKUP($E2633,$AI$47:$AW$51,COLUMN($AW:$AW)-COLUMN($AH:$AH),FALSE),0))</f>
        <v>701.10299999999995</v>
      </c>
      <c r="R2633" s="87" cm="1">
        <f t="array" ref="R2633">IF($X2633="Non-local",VLOOKUP($E2633,$AI$88:$AW$92,COLUMN($AW:$AW)-COLUMN($AH:$AH),FALSE),IF($X2633="Unknown",VLOOKUP($E2633,$AI$95:$AW$99,COLUMN($AW:$AW)-COLUMN($AH:$AH),FALSE),0))</f>
        <v>0.15773661179887363</v>
      </c>
      <c r="S2633" s="87" cm="1">
        <f t="array" ref="S2633">VLOOKUP($E2633,$AI$111:$AW$115,COLUMN($AW:$AW)-COLUMN($AH:$AH),FALSE)</f>
        <v>431.69321999999994</v>
      </c>
      <c r="T2633" s="104">
        <f t="shared" si="561"/>
        <v>1.0060589611479995</v>
      </c>
      <c r="U2633" s="104">
        <f t="shared" si="562"/>
        <v>1991.9234078638128</v>
      </c>
      <c r="V2633" s="87" cm="1">
        <f t="array" ref="V2633">VLOOKUP($E2633,$AI$118:$AW$122,COLUMN($AW:$AW)-COLUMN($AH:$AH),FALSE)</f>
        <v>0</v>
      </c>
      <c r="W2633" s="87" t="str">
        <f t="shared" si="566"/>
        <v>Domestic</v>
      </c>
      <c r="X2633" s="87" t="str">
        <f t="shared" si="567"/>
        <v>Non-local</v>
      </c>
      <c r="Y2633" s="104"/>
      <c r="Z2633" s="87" t="str">
        <f t="shared" si="563"/>
        <v>USA</v>
      </c>
      <c r="AA2633" s="87" t="str">
        <f t="shared" si="564"/>
        <v>USA</v>
      </c>
      <c r="AB2633" s="82" cm="1">
        <f t="array" ref="AB2633">VLOOKUP(B2633,'GDP per Capita'!$T$2:$V$4235,COLUMN('GDP per Capita'!$V:$V)-COLUMN('GDP per Capita'!$S:$S),FALSE)</f>
        <v>63809.64</v>
      </c>
      <c r="AC2633" s="82">
        <f t="shared" si="559"/>
        <v>63809.64</v>
      </c>
      <c r="AD2633" s="82">
        <f t="shared" si="560"/>
        <v>63809.64</v>
      </c>
      <c r="AE2633" s="88">
        <f t="shared" si="565"/>
        <v>3.1216653280974675E-2</v>
      </c>
    </row>
    <row r="2634" spans="1:31">
      <c r="A2634" s="77" t="s">
        <v>954</v>
      </c>
      <c r="B2634" s="77">
        <v>2633</v>
      </c>
      <c r="C2634" s="77" t="s">
        <v>29</v>
      </c>
      <c r="D2634" s="77" t="s">
        <v>29</v>
      </c>
      <c r="E2634" s="77">
        <v>2018</v>
      </c>
      <c r="F2634" s="77">
        <v>39.734838099999997</v>
      </c>
      <c r="G2634" s="77">
        <v>-104.9653271</v>
      </c>
      <c r="H2634" s="77">
        <v>1</v>
      </c>
      <c r="I2634" s="77" t="s">
        <v>1626</v>
      </c>
      <c r="J2634" s="77">
        <v>39.739236400000003</v>
      </c>
      <c r="K2634" s="77">
        <v>-104.9848623</v>
      </c>
      <c r="L2634" s="77">
        <v>3.4810610096224801</v>
      </c>
      <c r="M2634" s="77">
        <v>0</v>
      </c>
      <c r="N2634" s="77">
        <v>0</v>
      </c>
      <c r="O2634" s="77">
        <v>0</v>
      </c>
      <c r="P2634" s="87" cm="1">
        <f t="array" ref="P2634">IF($X2634="Non-local",VLOOKUP($E2634,$AI$64:$AW$68,COLUMN($AW:$AW)-COLUMN($AH:$AH),FALSE),IF($X2634="Unknown",VLOOKUP($E2634,$AI$71:$AW$75,COLUMN($AW:$AW)-COLUMN($AH:$AH),FALSE),0))</f>
        <v>0</v>
      </c>
      <c r="Q2634" s="87" cm="1">
        <f t="array" ref="Q2634">IF($X2634="Non-local",VLOOKUP($E2634,$AI$40:$AW$44,COLUMN($AW:$AW)-COLUMN($AH:$AH),FALSE),IF($X2634="Unknown",VLOOKUP($E2634,$AI$47:$AW$51,COLUMN($AW:$AW)-COLUMN($AH:$AH),FALSE),0))</f>
        <v>0</v>
      </c>
      <c r="R2634" s="87" cm="1">
        <f t="array" ref="R2634">IF($X2634="Non-local",VLOOKUP($E2634,$AI$88:$AW$92,COLUMN($AW:$AW)-COLUMN($AH:$AH),FALSE),IF($X2634="Unknown",VLOOKUP($E2634,$AI$95:$AW$99,COLUMN($AW:$AW)-COLUMN($AH:$AH),FALSE),0))</f>
        <v>0</v>
      </c>
      <c r="S2634" s="87" cm="1">
        <f t="array" ref="S2634">VLOOKUP($E2634,$AI$111:$AW$115,COLUMN($AW:$AW)-COLUMN($AH:$AH),FALSE)</f>
        <v>431.69321999999994</v>
      </c>
      <c r="T2634" s="104">
        <f t="shared" si="561"/>
        <v>0</v>
      </c>
      <c r="U2634" s="104">
        <f t="shared" si="562"/>
        <v>431.69321999999994</v>
      </c>
      <c r="V2634" s="87" cm="1">
        <f t="array" ref="V2634">VLOOKUP($E2634,$AI$118:$AW$122,COLUMN($AW:$AW)-COLUMN($AH:$AH),FALSE)</f>
        <v>0</v>
      </c>
      <c r="W2634" s="87" t="str">
        <f t="shared" si="566"/>
        <v>Domestic</v>
      </c>
      <c r="X2634" s="87" t="str">
        <f t="shared" si="567"/>
        <v>Local</v>
      </c>
      <c r="Y2634" s="104"/>
      <c r="Z2634" s="87" t="str">
        <f t="shared" si="563"/>
        <v>USA</v>
      </c>
      <c r="AA2634" s="87" t="str">
        <f t="shared" si="564"/>
        <v>USA</v>
      </c>
      <c r="AB2634" s="82" cm="1">
        <f t="array" ref="AB2634">VLOOKUP(B2634,'GDP per Capita'!$T$2:$V$4235,COLUMN('GDP per Capita'!$V:$V)-COLUMN('GDP per Capita'!$S:$S),FALSE)</f>
        <v>63809.64</v>
      </c>
      <c r="AC2634" s="82">
        <f t="shared" si="559"/>
        <v>63809.64</v>
      </c>
      <c r="AD2634" s="82">
        <f t="shared" si="560"/>
        <v>63809.64</v>
      </c>
      <c r="AE2634" s="88">
        <f t="shared" si="565"/>
        <v>6.7653291885050593E-3</v>
      </c>
    </row>
    <row r="2635" spans="1:31">
      <c r="A2635" s="77" t="s">
        <v>927</v>
      </c>
      <c r="B2635" s="77">
        <v>2634</v>
      </c>
      <c r="C2635" s="77" t="s">
        <v>29</v>
      </c>
      <c r="D2635" s="77" t="s">
        <v>29</v>
      </c>
      <c r="E2635" s="77">
        <v>2018</v>
      </c>
      <c r="F2635" s="77">
        <v>34.147645199999999</v>
      </c>
      <c r="G2635" s="77">
        <v>-118.1444779</v>
      </c>
      <c r="H2635" s="77">
        <v>0</v>
      </c>
      <c r="I2635" s="77" t="s">
        <v>1626</v>
      </c>
      <c r="J2635" s="77">
        <v>39.739236400000003</v>
      </c>
      <c r="K2635" s="77">
        <v>-104.9848623</v>
      </c>
      <c r="L2635" s="77">
        <v>2645.1496364796199</v>
      </c>
      <c r="M2635" s="77">
        <v>0.51090989055564195</v>
      </c>
      <c r="N2635" s="77">
        <v>0</v>
      </c>
      <c r="O2635" s="77">
        <v>507.868730204087</v>
      </c>
      <c r="P2635" s="87" cm="1">
        <f t="array" ref="P2635">IF($X2635="Non-local",VLOOKUP($E2635,$AI$64:$AW$68,COLUMN($AW:$AW)-COLUMN($AH:$AH),FALSE),IF($X2635="Unknown",VLOOKUP($E2635,$AI$71:$AW$75,COLUMN($AW:$AW)-COLUMN($AH:$AH),FALSE),0))</f>
        <v>284</v>
      </c>
      <c r="Q2635" s="87" cm="1">
        <f t="array" ref="Q2635">IF($X2635="Non-local",VLOOKUP($E2635,$AI$40:$AW$44,COLUMN($AW:$AW)-COLUMN($AH:$AH),FALSE),IF($X2635="Unknown",VLOOKUP($E2635,$AI$47:$AW$51,COLUMN($AW:$AW)-COLUMN($AH:$AH),FALSE),0))</f>
        <v>701.10299999999995</v>
      </c>
      <c r="R2635" s="87" cm="1">
        <f t="array" ref="R2635">IF($X2635="Non-local",VLOOKUP($E2635,$AI$88:$AW$92,COLUMN($AW:$AW)-COLUMN($AH:$AH),FALSE),IF($X2635="Unknown",VLOOKUP($E2635,$AI$95:$AW$99,COLUMN($AW:$AW)-COLUMN($AH:$AH),FALSE),0))</f>
        <v>0.15773661179887363</v>
      </c>
      <c r="S2635" s="87" cm="1">
        <f t="array" ref="S2635">VLOOKUP($E2635,$AI$111:$AW$115,COLUMN($AW:$AW)-COLUMN($AH:$AH),FALSE)</f>
        <v>431.69321999999994</v>
      </c>
      <c r="T2635" s="104">
        <f t="shared" si="561"/>
        <v>0.66864650235451561</v>
      </c>
      <c r="U2635" s="104">
        <f t="shared" si="562"/>
        <v>1924.6649502040868</v>
      </c>
      <c r="V2635" s="87" cm="1">
        <f t="array" ref="V2635">VLOOKUP($E2635,$AI$118:$AW$122,COLUMN($AW:$AW)-COLUMN($AH:$AH),FALSE)</f>
        <v>0</v>
      </c>
      <c r="W2635" s="87" t="str">
        <f t="shared" si="566"/>
        <v>Domestic</v>
      </c>
      <c r="X2635" s="87" t="str">
        <f t="shared" si="567"/>
        <v>Non-local</v>
      </c>
      <c r="Y2635" s="104"/>
      <c r="Z2635" s="87" t="str">
        <f t="shared" si="563"/>
        <v>USA</v>
      </c>
      <c r="AA2635" s="87" t="str">
        <f t="shared" si="564"/>
        <v>USA</v>
      </c>
      <c r="AB2635" s="82" cm="1">
        <f t="array" ref="AB2635">VLOOKUP(B2635,'GDP per Capita'!$T$2:$V$4235,COLUMN('GDP per Capita'!$V:$V)-COLUMN('GDP per Capita'!$S:$S),FALSE)</f>
        <v>63809.64</v>
      </c>
      <c r="AC2635" s="82">
        <f t="shared" si="559"/>
        <v>63809.64</v>
      </c>
      <c r="AD2635" s="82">
        <f t="shared" si="560"/>
        <v>63809.64</v>
      </c>
      <c r="AE2635" s="88">
        <f t="shared" si="565"/>
        <v>3.0162604744425559E-2</v>
      </c>
    </row>
    <row r="2636" spans="1:31">
      <c r="A2636" s="77" t="s">
        <v>1416</v>
      </c>
      <c r="B2636" s="77">
        <v>2635</v>
      </c>
      <c r="C2636" s="77" t="s">
        <v>644</v>
      </c>
      <c r="D2636" s="77" t="s">
        <v>28</v>
      </c>
      <c r="E2636" s="77">
        <v>2018</v>
      </c>
      <c r="F2636" s="77">
        <v>-33.437796800000001</v>
      </c>
      <c r="G2636" s="77">
        <v>-70.650445099999899</v>
      </c>
      <c r="H2636" s="77">
        <v>0</v>
      </c>
      <c r="I2636" s="77" t="s">
        <v>1626</v>
      </c>
      <c r="J2636" s="77">
        <v>39.739236400000003</v>
      </c>
      <c r="K2636" s="77">
        <v>-104.9848623</v>
      </c>
      <c r="L2636" s="77">
        <v>17739.963663074799</v>
      </c>
      <c r="M2636" s="77">
        <v>2.7359854217909798</v>
      </c>
      <c r="N2636" s="77">
        <v>0</v>
      </c>
      <c r="O2636" s="77">
        <v>1862.6961846228601</v>
      </c>
      <c r="P2636" s="87" cm="1">
        <f t="array" ref="P2636">IF($X2636="Non-local",VLOOKUP($E2636,$AI$64:$AW$68,COLUMN($AW:$AW)-COLUMN($AH:$AH),FALSE),IF($X2636="Unknown",VLOOKUP($E2636,$AI$71:$AW$75,COLUMN($AW:$AW)-COLUMN($AH:$AH),FALSE),0))</f>
        <v>284</v>
      </c>
      <c r="Q2636" s="87" cm="1">
        <f t="array" ref="Q2636">IF($X2636="Non-local",VLOOKUP($E2636,$AI$40:$AW$44,COLUMN($AW:$AW)-COLUMN($AH:$AH),FALSE),IF($X2636="Unknown",VLOOKUP($E2636,$AI$47:$AW$51,COLUMN($AW:$AW)-COLUMN($AH:$AH),FALSE),0))</f>
        <v>701.10299999999995</v>
      </c>
      <c r="R2636" s="87" cm="1">
        <f t="array" ref="R2636">IF($X2636="Non-local",VLOOKUP($E2636,$AI$88:$AW$92,COLUMN($AW:$AW)-COLUMN($AH:$AH),FALSE),IF($X2636="Unknown",VLOOKUP($E2636,$AI$95:$AW$99,COLUMN($AW:$AW)-COLUMN($AH:$AH),FALSE),0))</f>
        <v>0.15773661179887363</v>
      </c>
      <c r="S2636" s="87" cm="1">
        <f t="array" ref="S2636">VLOOKUP($E2636,$AI$111:$AW$115,COLUMN($AW:$AW)-COLUMN($AH:$AH),FALSE)</f>
        <v>431.69321999999994</v>
      </c>
      <c r="T2636" s="104">
        <f t="shared" si="561"/>
        <v>2.8937220335898535</v>
      </c>
      <c r="U2636" s="104">
        <f t="shared" si="562"/>
        <v>3279.4924046228602</v>
      </c>
      <c r="V2636" s="87" cm="1">
        <f t="array" ref="V2636">VLOOKUP($E2636,$AI$118:$AW$122,COLUMN($AW:$AW)-COLUMN($AH:$AH),FALSE)</f>
        <v>0</v>
      </c>
      <c r="W2636" s="87" t="str">
        <f t="shared" si="566"/>
        <v>International</v>
      </c>
      <c r="X2636" s="87" t="str">
        <f t="shared" si="567"/>
        <v>Non-local</v>
      </c>
      <c r="Y2636" s="104"/>
      <c r="Z2636" s="87" t="str">
        <f t="shared" si="563"/>
        <v>Chile</v>
      </c>
      <c r="AA2636" s="87" t="str">
        <f t="shared" si="564"/>
        <v>Other Americas</v>
      </c>
      <c r="AB2636" s="82" cm="1">
        <f t="array" ref="AB2636">VLOOKUP(B2636,'GDP per Capita'!$T$2:$V$4235,COLUMN('GDP per Capita'!$V:$V)-COLUMN('GDP per Capita'!$S:$S),FALSE)</f>
        <v>14757.2</v>
      </c>
      <c r="AC2636" s="82">
        <f t="shared" si="559"/>
        <v>14757.2</v>
      </c>
      <c r="AD2636" s="82">
        <f t="shared" si="560"/>
        <v>14757.2</v>
      </c>
      <c r="AE2636" s="88">
        <f t="shared" si="565"/>
        <v>0.22222998974215027</v>
      </c>
    </row>
    <row r="2637" spans="1:31">
      <c r="A2637" s="77" t="s">
        <v>1127</v>
      </c>
      <c r="B2637" s="77">
        <v>2636</v>
      </c>
      <c r="C2637" s="77" t="s">
        <v>29</v>
      </c>
      <c r="D2637" s="77" t="s">
        <v>29</v>
      </c>
      <c r="E2637" s="77">
        <v>2018</v>
      </c>
      <c r="F2637" s="77">
        <v>21.304546999999999</v>
      </c>
      <c r="G2637" s="77">
        <v>-157.85567639999999</v>
      </c>
      <c r="H2637" s="77">
        <v>0</v>
      </c>
      <c r="I2637" s="77" t="s">
        <v>1626</v>
      </c>
      <c r="J2637" s="77">
        <v>39.739236400000003</v>
      </c>
      <c r="K2637" s="77">
        <v>-104.9848623</v>
      </c>
      <c r="L2637" s="77">
        <v>10750.3428946611</v>
      </c>
      <c r="M2637" s="77">
        <v>1.6804616057958699</v>
      </c>
      <c r="N2637" s="77">
        <v>0</v>
      </c>
      <c r="O2637" s="77">
        <v>1128.78600393942</v>
      </c>
      <c r="P2637" s="87" cm="1">
        <f t="array" ref="P2637">IF($X2637="Non-local",VLOOKUP($E2637,$AI$64:$AW$68,COLUMN($AW:$AW)-COLUMN($AH:$AH),FALSE),IF($X2637="Unknown",VLOOKUP($E2637,$AI$71:$AW$75,COLUMN($AW:$AW)-COLUMN($AH:$AH),FALSE),0))</f>
        <v>284</v>
      </c>
      <c r="Q2637" s="87" cm="1">
        <f t="array" ref="Q2637">IF($X2637="Non-local",VLOOKUP($E2637,$AI$40:$AW$44,COLUMN($AW:$AW)-COLUMN($AH:$AH),FALSE),IF($X2637="Unknown",VLOOKUP($E2637,$AI$47:$AW$51,COLUMN($AW:$AW)-COLUMN($AH:$AH),FALSE),0))</f>
        <v>701.10299999999995</v>
      </c>
      <c r="R2637" s="87" cm="1">
        <f t="array" ref="R2637">IF($X2637="Non-local",VLOOKUP($E2637,$AI$88:$AW$92,COLUMN($AW:$AW)-COLUMN($AH:$AH),FALSE),IF($X2637="Unknown",VLOOKUP($E2637,$AI$95:$AW$99,COLUMN($AW:$AW)-COLUMN($AH:$AH),FALSE),0))</f>
        <v>0.15773661179887363</v>
      </c>
      <c r="S2637" s="87" cm="1">
        <f t="array" ref="S2637">VLOOKUP($E2637,$AI$111:$AW$115,COLUMN($AW:$AW)-COLUMN($AH:$AH),FALSE)</f>
        <v>431.69321999999994</v>
      </c>
      <c r="T2637" s="104">
        <f t="shared" si="561"/>
        <v>1.8381982175947436</v>
      </c>
      <c r="U2637" s="104">
        <f t="shared" si="562"/>
        <v>2545.5822239394201</v>
      </c>
      <c r="V2637" s="87" cm="1">
        <f t="array" ref="V2637">VLOOKUP($E2637,$AI$118:$AW$122,COLUMN($AW:$AW)-COLUMN($AH:$AH),FALSE)</f>
        <v>0</v>
      </c>
      <c r="W2637" s="87" t="str">
        <f t="shared" si="566"/>
        <v>Domestic</v>
      </c>
      <c r="X2637" s="87" t="str">
        <f t="shared" si="567"/>
        <v>Non-local</v>
      </c>
      <c r="Y2637" s="104"/>
      <c r="Z2637" s="87" t="str">
        <f t="shared" si="563"/>
        <v>USA</v>
      </c>
      <c r="AA2637" s="87" t="str">
        <f t="shared" si="564"/>
        <v>USA</v>
      </c>
      <c r="AB2637" s="82" cm="1">
        <f t="array" ref="AB2637">VLOOKUP(B2637,'GDP per Capita'!$T$2:$V$4235,COLUMN('GDP per Capita'!$V:$V)-COLUMN('GDP per Capita'!$S:$S),FALSE)</f>
        <v>63809.64</v>
      </c>
      <c r="AC2637" s="82">
        <f t="shared" si="559"/>
        <v>63809.64</v>
      </c>
      <c r="AD2637" s="82">
        <f t="shared" si="560"/>
        <v>63809.64</v>
      </c>
      <c r="AE2637" s="88">
        <f t="shared" si="565"/>
        <v>3.9893380121552482E-2</v>
      </c>
    </row>
    <row r="2638" spans="1:31">
      <c r="A2638" s="77" t="s">
        <v>1476</v>
      </c>
      <c r="B2638" s="77">
        <v>2637</v>
      </c>
      <c r="C2638" s="77" t="s">
        <v>29</v>
      </c>
      <c r="D2638" s="77" t="s">
        <v>29</v>
      </c>
      <c r="E2638" s="77">
        <v>2018</v>
      </c>
      <c r="F2638" s="77">
        <v>33.596568499999997</v>
      </c>
      <c r="G2638" s="77">
        <v>-117.65940500000001</v>
      </c>
      <c r="H2638" s="77">
        <v>0</v>
      </c>
      <c r="I2638" s="77" t="s">
        <v>1626</v>
      </c>
      <c r="J2638" s="77">
        <v>39.739236400000003</v>
      </c>
      <c r="K2638" s="77">
        <v>-104.9848623</v>
      </c>
      <c r="L2638" s="77">
        <v>2637.6739289605198</v>
      </c>
      <c r="M2638" s="77">
        <v>0.50992276243549095</v>
      </c>
      <c r="N2638" s="77">
        <v>0</v>
      </c>
      <c r="O2638" s="77">
        <v>506.433394360421</v>
      </c>
      <c r="P2638" s="87" cm="1">
        <f t="array" ref="P2638">IF($X2638="Non-local",VLOOKUP($E2638,$AI$64:$AW$68,COLUMN($AW:$AW)-COLUMN($AH:$AH),FALSE),IF($X2638="Unknown",VLOOKUP($E2638,$AI$71:$AW$75,COLUMN($AW:$AW)-COLUMN($AH:$AH),FALSE),0))</f>
        <v>284</v>
      </c>
      <c r="Q2638" s="87" cm="1">
        <f t="array" ref="Q2638">IF($X2638="Non-local",VLOOKUP($E2638,$AI$40:$AW$44,COLUMN($AW:$AW)-COLUMN($AH:$AH),FALSE),IF($X2638="Unknown",VLOOKUP($E2638,$AI$47:$AW$51,COLUMN($AW:$AW)-COLUMN($AH:$AH),FALSE),0))</f>
        <v>701.10299999999995</v>
      </c>
      <c r="R2638" s="87" cm="1">
        <f t="array" ref="R2638">IF($X2638="Non-local",VLOOKUP($E2638,$AI$88:$AW$92,COLUMN($AW:$AW)-COLUMN($AH:$AH),FALSE),IF($X2638="Unknown",VLOOKUP($E2638,$AI$95:$AW$99,COLUMN($AW:$AW)-COLUMN($AH:$AH),FALSE),0))</f>
        <v>0.15773661179887363</v>
      </c>
      <c r="S2638" s="87" cm="1">
        <f t="array" ref="S2638">VLOOKUP($E2638,$AI$111:$AW$115,COLUMN($AW:$AW)-COLUMN($AH:$AH),FALSE)</f>
        <v>431.69321999999994</v>
      </c>
      <c r="T2638" s="104">
        <f t="shared" si="561"/>
        <v>0.66765937423436461</v>
      </c>
      <c r="U2638" s="104">
        <f t="shared" si="562"/>
        <v>1923.229614360421</v>
      </c>
      <c r="V2638" s="87" cm="1">
        <f t="array" ref="V2638">VLOOKUP($E2638,$AI$118:$AW$122,COLUMN($AW:$AW)-COLUMN($AH:$AH),FALSE)</f>
        <v>0</v>
      </c>
      <c r="W2638" s="87" t="str">
        <f t="shared" si="566"/>
        <v>Domestic</v>
      </c>
      <c r="X2638" s="87" t="str">
        <f t="shared" si="567"/>
        <v>Non-local</v>
      </c>
      <c r="Y2638" s="104"/>
      <c r="Z2638" s="87" t="str">
        <f t="shared" si="563"/>
        <v>USA</v>
      </c>
      <c r="AA2638" s="87" t="str">
        <f t="shared" si="564"/>
        <v>USA</v>
      </c>
      <c r="AB2638" s="82" cm="1">
        <f t="array" ref="AB2638">VLOOKUP(B2638,'GDP per Capita'!$T$2:$V$4235,COLUMN('GDP per Capita'!$V:$V)-COLUMN('GDP per Capita'!$S:$S),FALSE)</f>
        <v>63809.64</v>
      </c>
      <c r="AC2638" s="82">
        <f t="shared" si="559"/>
        <v>63809.64</v>
      </c>
      <c r="AD2638" s="82">
        <f t="shared" si="560"/>
        <v>63809.64</v>
      </c>
      <c r="AE2638" s="88">
        <f t="shared" si="565"/>
        <v>3.0140110716193054E-2</v>
      </c>
    </row>
    <row r="2639" spans="1:31">
      <c r="A2639" s="77" t="s">
        <v>999</v>
      </c>
      <c r="B2639" s="77">
        <v>2638</v>
      </c>
      <c r="C2639" s="77" t="s">
        <v>29</v>
      </c>
      <c r="D2639" s="77" t="s">
        <v>29</v>
      </c>
      <c r="E2639" s="77">
        <v>2018</v>
      </c>
      <c r="F2639" s="77">
        <v>47.603832099999998</v>
      </c>
      <c r="G2639" s="77">
        <v>-122.3300624</v>
      </c>
      <c r="H2639" s="77">
        <v>0</v>
      </c>
      <c r="I2639" s="77" t="s">
        <v>1626</v>
      </c>
      <c r="J2639" s="77">
        <v>39.739236400000003</v>
      </c>
      <c r="K2639" s="77">
        <v>-104.9848623</v>
      </c>
      <c r="L2639" s="77">
        <v>3281.7015522363499</v>
      </c>
      <c r="M2639" s="77">
        <v>0.60777116034950096</v>
      </c>
      <c r="N2639" s="77">
        <v>0</v>
      </c>
      <c r="O2639" s="77">
        <v>630.08669802937902</v>
      </c>
      <c r="P2639" s="87" cm="1">
        <f t="array" ref="P2639">IF($X2639="Non-local",VLOOKUP($E2639,$AI$64:$AW$68,COLUMN($AW:$AW)-COLUMN($AH:$AH),FALSE),IF($X2639="Unknown",VLOOKUP($E2639,$AI$71:$AW$75,COLUMN($AW:$AW)-COLUMN($AH:$AH),FALSE),0))</f>
        <v>284</v>
      </c>
      <c r="Q2639" s="87" cm="1">
        <f t="array" ref="Q2639">IF($X2639="Non-local",VLOOKUP($E2639,$AI$40:$AW$44,COLUMN($AW:$AW)-COLUMN($AH:$AH),FALSE),IF($X2639="Unknown",VLOOKUP($E2639,$AI$47:$AW$51,COLUMN($AW:$AW)-COLUMN($AH:$AH),FALSE),0))</f>
        <v>701.10299999999995</v>
      </c>
      <c r="R2639" s="87" cm="1">
        <f t="array" ref="R2639">IF($X2639="Non-local",VLOOKUP($E2639,$AI$88:$AW$92,COLUMN($AW:$AW)-COLUMN($AH:$AH),FALSE),IF($X2639="Unknown",VLOOKUP($E2639,$AI$95:$AW$99,COLUMN($AW:$AW)-COLUMN($AH:$AH),FALSE),0))</f>
        <v>0.15773661179887363</v>
      </c>
      <c r="S2639" s="87" cm="1">
        <f t="array" ref="S2639">VLOOKUP($E2639,$AI$111:$AW$115,COLUMN($AW:$AW)-COLUMN($AH:$AH),FALSE)</f>
        <v>431.69321999999994</v>
      </c>
      <c r="T2639" s="104">
        <f t="shared" si="561"/>
        <v>0.76550777214837462</v>
      </c>
      <c r="U2639" s="104">
        <f t="shared" si="562"/>
        <v>2046.882918029379</v>
      </c>
      <c r="V2639" s="87" cm="1">
        <f t="array" ref="V2639">VLOOKUP($E2639,$AI$118:$AW$122,COLUMN($AW:$AW)-COLUMN($AH:$AH),FALSE)</f>
        <v>0</v>
      </c>
      <c r="W2639" s="87" t="str">
        <f t="shared" si="566"/>
        <v>Domestic</v>
      </c>
      <c r="X2639" s="87" t="str">
        <f t="shared" si="567"/>
        <v>Non-local</v>
      </c>
      <c r="Y2639" s="104"/>
      <c r="Z2639" s="87" t="str">
        <f t="shared" si="563"/>
        <v>USA</v>
      </c>
      <c r="AA2639" s="87" t="str">
        <f t="shared" si="564"/>
        <v>USA</v>
      </c>
      <c r="AB2639" s="82" cm="1">
        <f t="array" ref="AB2639">VLOOKUP(B2639,'GDP per Capita'!$T$2:$V$4235,COLUMN('GDP per Capita'!$V:$V)-COLUMN('GDP per Capita'!$S:$S),FALSE)</f>
        <v>63809.64</v>
      </c>
      <c r="AC2639" s="82">
        <f t="shared" si="559"/>
        <v>63809.64</v>
      </c>
      <c r="AD2639" s="82">
        <f t="shared" si="560"/>
        <v>63809.64</v>
      </c>
      <c r="AE2639" s="88">
        <f t="shared" si="565"/>
        <v>3.2077957468955774E-2</v>
      </c>
    </row>
    <row r="2640" spans="1:31">
      <c r="A2640" s="77" t="s">
        <v>1174</v>
      </c>
      <c r="B2640" s="77">
        <v>2639</v>
      </c>
      <c r="C2640" s="77" t="s">
        <v>29</v>
      </c>
      <c r="D2640" s="77" t="s">
        <v>29</v>
      </c>
      <c r="E2640" s="77">
        <v>2018</v>
      </c>
      <c r="F2640" s="77">
        <v>30.6326942</v>
      </c>
      <c r="G2640" s="77">
        <v>-97.6772311</v>
      </c>
      <c r="H2640" s="77">
        <v>0</v>
      </c>
      <c r="I2640" s="77" t="s">
        <v>1626</v>
      </c>
      <c r="J2640" s="77">
        <v>39.739236400000003</v>
      </c>
      <c r="K2640" s="77">
        <v>-104.9848623</v>
      </c>
      <c r="L2640" s="77">
        <v>2419.8209920059398</v>
      </c>
      <c r="M2640" s="77">
        <v>0.481156420309863</v>
      </c>
      <c r="N2640" s="77">
        <v>0</v>
      </c>
      <c r="O2640" s="77">
        <v>464.60563046514</v>
      </c>
      <c r="P2640" s="87" cm="1">
        <f t="array" ref="P2640">IF($X2640="Non-local",VLOOKUP($E2640,$AI$64:$AW$68,COLUMN($AW:$AW)-COLUMN($AH:$AH),FALSE),IF($X2640="Unknown",VLOOKUP($E2640,$AI$71:$AW$75,COLUMN($AW:$AW)-COLUMN($AH:$AH),FALSE),0))</f>
        <v>284</v>
      </c>
      <c r="Q2640" s="87" cm="1">
        <f t="array" ref="Q2640">IF($X2640="Non-local",VLOOKUP($E2640,$AI$40:$AW$44,COLUMN($AW:$AW)-COLUMN($AH:$AH),FALSE),IF($X2640="Unknown",VLOOKUP($E2640,$AI$47:$AW$51,COLUMN($AW:$AW)-COLUMN($AH:$AH),FALSE),0))</f>
        <v>701.10299999999995</v>
      </c>
      <c r="R2640" s="87" cm="1">
        <f t="array" ref="R2640">IF($X2640="Non-local",VLOOKUP($E2640,$AI$88:$AW$92,COLUMN($AW:$AW)-COLUMN($AH:$AH),FALSE),IF($X2640="Unknown",VLOOKUP($E2640,$AI$95:$AW$99,COLUMN($AW:$AW)-COLUMN($AH:$AH),FALSE),0))</f>
        <v>0.15773661179887363</v>
      </c>
      <c r="S2640" s="87" cm="1">
        <f t="array" ref="S2640">VLOOKUP($E2640,$AI$111:$AW$115,COLUMN($AW:$AW)-COLUMN($AH:$AH),FALSE)</f>
        <v>431.69321999999994</v>
      </c>
      <c r="T2640" s="104">
        <f t="shared" si="561"/>
        <v>0.6388930321087366</v>
      </c>
      <c r="U2640" s="104">
        <f t="shared" si="562"/>
        <v>1881.4018504651397</v>
      </c>
      <c r="V2640" s="87" cm="1">
        <f t="array" ref="V2640">VLOOKUP($E2640,$AI$118:$AW$122,COLUMN($AW:$AW)-COLUMN($AH:$AH),FALSE)</f>
        <v>0</v>
      </c>
      <c r="W2640" s="87" t="str">
        <f t="shared" si="566"/>
        <v>Domestic</v>
      </c>
      <c r="X2640" s="87" t="str">
        <f t="shared" si="567"/>
        <v>Non-local</v>
      </c>
      <c r="Y2640" s="104"/>
      <c r="Z2640" s="87" t="str">
        <f t="shared" si="563"/>
        <v>USA</v>
      </c>
      <c r="AA2640" s="87" t="str">
        <f t="shared" si="564"/>
        <v>USA</v>
      </c>
      <c r="AB2640" s="82" cm="1">
        <f t="array" ref="AB2640">VLOOKUP(B2640,'GDP per Capita'!$T$2:$V$4235,COLUMN('GDP per Capita'!$V:$V)-COLUMN('GDP per Capita'!$S:$S),FALSE)</f>
        <v>63809.64</v>
      </c>
      <c r="AC2640" s="82">
        <f t="shared" si="559"/>
        <v>63809.64</v>
      </c>
      <c r="AD2640" s="82">
        <f t="shared" si="560"/>
        <v>63809.64</v>
      </c>
      <c r="AE2640" s="88">
        <f t="shared" si="565"/>
        <v>2.9484602177118374E-2</v>
      </c>
    </row>
    <row r="2641" spans="1:31">
      <c r="A2641" s="77" t="s">
        <v>886</v>
      </c>
      <c r="B2641" s="77">
        <v>2640</v>
      </c>
      <c r="C2641" s="77" t="s">
        <v>29</v>
      </c>
      <c r="D2641" s="77" t="s">
        <v>29</v>
      </c>
      <c r="E2641" s="77">
        <v>2018</v>
      </c>
      <c r="F2641" s="77">
        <v>39.284749400000003</v>
      </c>
      <c r="G2641" s="77">
        <v>-76.620474639699793</v>
      </c>
      <c r="H2641" s="77">
        <v>0</v>
      </c>
      <c r="I2641" s="77" t="s">
        <v>1626</v>
      </c>
      <c r="J2641" s="77">
        <v>39.739236400000003</v>
      </c>
      <c r="K2641" s="77">
        <v>-104.9848623</v>
      </c>
      <c r="L2641" s="77">
        <v>4847.1652845491499</v>
      </c>
      <c r="M2641" s="77">
        <v>0.85606792474089199</v>
      </c>
      <c r="N2641" s="77">
        <v>0</v>
      </c>
      <c r="O2641" s="77">
        <v>581.659834145898</v>
      </c>
      <c r="P2641" s="87" cm="1">
        <f t="array" ref="P2641">IF($X2641="Non-local",VLOOKUP($E2641,$AI$64:$AW$68,COLUMN($AW:$AW)-COLUMN($AH:$AH),FALSE),IF($X2641="Unknown",VLOOKUP($E2641,$AI$71:$AW$75,COLUMN($AW:$AW)-COLUMN($AH:$AH),FALSE),0))</f>
        <v>284</v>
      </c>
      <c r="Q2641" s="87" cm="1">
        <f t="array" ref="Q2641">IF($X2641="Non-local",VLOOKUP($E2641,$AI$40:$AW$44,COLUMN($AW:$AW)-COLUMN($AH:$AH),FALSE),IF($X2641="Unknown",VLOOKUP($E2641,$AI$47:$AW$51,COLUMN($AW:$AW)-COLUMN($AH:$AH),FALSE),0))</f>
        <v>701.10299999999995</v>
      </c>
      <c r="R2641" s="87" cm="1">
        <f t="array" ref="R2641">IF($X2641="Non-local",VLOOKUP($E2641,$AI$88:$AW$92,COLUMN($AW:$AW)-COLUMN($AH:$AH),FALSE),IF($X2641="Unknown",VLOOKUP($E2641,$AI$95:$AW$99,COLUMN($AW:$AW)-COLUMN($AH:$AH),FALSE),0))</f>
        <v>0.15773661179887363</v>
      </c>
      <c r="S2641" s="87" cm="1">
        <f t="array" ref="S2641">VLOOKUP($E2641,$AI$111:$AW$115,COLUMN($AW:$AW)-COLUMN($AH:$AH),FALSE)</f>
        <v>431.69321999999994</v>
      </c>
      <c r="T2641" s="104">
        <f t="shared" si="561"/>
        <v>1.0138045365397657</v>
      </c>
      <c r="U2641" s="104">
        <f t="shared" si="562"/>
        <v>1998.456054145898</v>
      </c>
      <c r="V2641" s="87" cm="1">
        <f t="array" ref="V2641">VLOOKUP($E2641,$AI$118:$AW$122,COLUMN($AW:$AW)-COLUMN($AH:$AH),FALSE)</f>
        <v>0</v>
      </c>
      <c r="W2641" s="87" t="str">
        <f t="shared" si="566"/>
        <v>Domestic</v>
      </c>
      <c r="X2641" s="87" t="str">
        <f t="shared" si="567"/>
        <v>Non-local</v>
      </c>
      <c r="Y2641" s="104"/>
      <c r="Z2641" s="87" t="str">
        <f t="shared" si="563"/>
        <v>USA</v>
      </c>
      <c r="AA2641" s="87" t="str">
        <f t="shared" si="564"/>
        <v>USA</v>
      </c>
      <c r="AB2641" s="82" cm="1">
        <f t="array" ref="AB2641">VLOOKUP(B2641,'GDP per Capita'!$T$2:$V$4235,COLUMN('GDP per Capita'!$V:$V)-COLUMN('GDP per Capita'!$S:$S),FALSE)</f>
        <v>63809.64</v>
      </c>
      <c r="AC2641" s="82">
        <f t="shared" si="559"/>
        <v>63809.64</v>
      </c>
      <c r="AD2641" s="82">
        <f t="shared" si="560"/>
        <v>63809.64</v>
      </c>
      <c r="AE2641" s="88">
        <f t="shared" si="565"/>
        <v>3.1319030387037101E-2</v>
      </c>
    </row>
    <row r="2642" spans="1:31">
      <c r="A2642" s="77" t="s">
        <v>999</v>
      </c>
      <c r="B2642" s="77">
        <v>2641</v>
      </c>
      <c r="C2642" s="77" t="s">
        <v>29</v>
      </c>
      <c r="D2642" s="77" t="s">
        <v>29</v>
      </c>
      <c r="E2642" s="77">
        <v>2018</v>
      </c>
      <c r="F2642" s="77">
        <v>47.603832099999998</v>
      </c>
      <c r="G2642" s="77">
        <v>-122.3300624</v>
      </c>
      <c r="H2642" s="77">
        <v>0</v>
      </c>
      <c r="I2642" s="77" t="s">
        <v>1626</v>
      </c>
      <c r="J2642" s="77">
        <v>39.739236400000003</v>
      </c>
      <c r="K2642" s="77">
        <v>-104.9848623</v>
      </c>
      <c r="L2642" s="77">
        <v>3281.7015522363499</v>
      </c>
      <c r="M2642" s="77">
        <v>0.60777116034950096</v>
      </c>
      <c r="N2642" s="77">
        <v>0</v>
      </c>
      <c r="O2642" s="77">
        <v>630.08669802937902</v>
      </c>
      <c r="P2642" s="87" cm="1">
        <f t="array" ref="P2642">IF($X2642="Non-local",VLOOKUP($E2642,$AI$64:$AW$68,COLUMN($AW:$AW)-COLUMN($AH:$AH),FALSE),IF($X2642="Unknown",VLOOKUP($E2642,$AI$71:$AW$75,COLUMN($AW:$AW)-COLUMN($AH:$AH),FALSE),0))</f>
        <v>284</v>
      </c>
      <c r="Q2642" s="87" cm="1">
        <f t="array" ref="Q2642">IF($X2642="Non-local",VLOOKUP($E2642,$AI$40:$AW$44,COLUMN($AW:$AW)-COLUMN($AH:$AH),FALSE),IF($X2642="Unknown",VLOOKUP($E2642,$AI$47:$AW$51,COLUMN($AW:$AW)-COLUMN($AH:$AH),FALSE),0))</f>
        <v>701.10299999999995</v>
      </c>
      <c r="R2642" s="87" cm="1">
        <f t="array" ref="R2642">IF($X2642="Non-local",VLOOKUP($E2642,$AI$88:$AW$92,COLUMN($AW:$AW)-COLUMN($AH:$AH),FALSE),IF($X2642="Unknown",VLOOKUP($E2642,$AI$95:$AW$99,COLUMN($AW:$AW)-COLUMN($AH:$AH),FALSE),0))</f>
        <v>0.15773661179887363</v>
      </c>
      <c r="S2642" s="87" cm="1">
        <f t="array" ref="S2642">VLOOKUP($E2642,$AI$111:$AW$115,COLUMN($AW:$AW)-COLUMN($AH:$AH),FALSE)</f>
        <v>431.69321999999994</v>
      </c>
      <c r="T2642" s="104">
        <f t="shared" si="561"/>
        <v>0.76550777214837462</v>
      </c>
      <c r="U2642" s="104">
        <f t="shared" si="562"/>
        <v>2046.882918029379</v>
      </c>
      <c r="V2642" s="87" cm="1">
        <f t="array" ref="V2642">VLOOKUP($E2642,$AI$118:$AW$122,COLUMN($AW:$AW)-COLUMN($AH:$AH),FALSE)</f>
        <v>0</v>
      </c>
      <c r="W2642" s="87" t="str">
        <f t="shared" si="566"/>
        <v>Domestic</v>
      </c>
      <c r="X2642" s="87" t="str">
        <f t="shared" si="567"/>
        <v>Non-local</v>
      </c>
      <c r="Y2642" s="104"/>
      <c r="Z2642" s="87" t="str">
        <f t="shared" si="563"/>
        <v>USA</v>
      </c>
      <c r="AA2642" s="87" t="str">
        <f t="shared" si="564"/>
        <v>USA</v>
      </c>
      <c r="AB2642" s="82" cm="1">
        <f t="array" ref="AB2642">VLOOKUP(B2642,'GDP per Capita'!$T$2:$V$4235,COLUMN('GDP per Capita'!$V:$V)-COLUMN('GDP per Capita'!$S:$S),FALSE)</f>
        <v>63809.64</v>
      </c>
      <c r="AC2642" s="82">
        <f t="shared" si="559"/>
        <v>63809.64</v>
      </c>
      <c r="AD2642" s="82">
        <f t="shared" si="560"/>
        <v>63809.64</v>
      </c>
      <c r="AE2642" s="88">
        <f t="shared" si="565"/>
        <v>3.2077957468955774E-2</v>
      </c>
    </row>
    <row r="2643" spans="1:31">
      <c r="A2643" s="77" t="s">
        <v>882</v>
      </c>
      <c r="B2643" s="77">
        <v>2642</v>
      </c>
      <c r="C2643" s="77" t="s">
        <v>29</v>
      </c>
      <c r="D2643" s="77" t="s">
        <v>29</v>
      </c>
      <c r="E2643" s="77">
        <v>2018</v>
      </c>
      <c r="F2643" s="77">
        <v>39.004607</v>
      </c>
      <c r="G2643" s="77">
        <v>-76.875683800000004</v>
      </c>
      <c r="H2643" s="77">
        <v>0</v>
      </c>
      <c r="I2643" s="77" t="s">
        <v>1626</v>
      </c>
      <c r="J2643" s="77">
        <v>39.739236400000003</v>
      </c>
      <c r="K2643" s="77">
        <v>-104.9848623</v>
      </c>
      <c r="L2643" s="77">
        <v>4815.3708899909698</v>
      </c>
      <c r="M2643" s="77">
        <v>0.85179402930986003</v>
      </c>
      <c r="N2643" s="77">
        <v>0</v>
      </c>
      <c r="O2643" s="77">
        <v>577.844506798917</v>
      </c>
      <c r="P2643" s="87" cm="1">
        <f t="array" ref="P2643">IF($X2643="Non-local",VLOOKUP($E2643,$AI$64:$AW$68,COLUMN($AW:$AW)-COLUMN($AH:$AH),FALSE),IF($X2643="Unknown",VLOOKUP($E2643,$AI$71:$AW$75,COLUMN($AW:$AW)-COLUMN($AH:$AH),FALSE),0))</f>
        <v>284</v>
      </c>
      <c r="Q2643" s="87" cm="1">
        <f t="array" ref="Q2643">IF($X2643="Non-local",VLOOKUP($E2643,$AI$40:$AW$44,COLUMN($AW:$AW)-COLUMN($AH:$AH),FALSE),IF($X2643="Unknown",VLOOKUP($E2643,$AI$47:$AW$51,COLUMN($AW:$AW)-COLUMN($AH:$AH),FALSE),0))</f>
        <v>701.10299999999995</v>
      </c>
      <c r="R2643" s="87" cm="1">
        <f t="array" ref="R2643">IF($X2643="Non-local",VLOOKUP($E2643,$AI$88:$AW$92,COLUMN($AW:$AW)-COLUMN($AH:$AH),FALSE),IF($X2643="Unknown",VLOOKUP($E2643,$AI$95:$AW$99,COLUMN($AW:$AW)-COLUMN($AH:$AH),FALSE),0))</f>
        <v>0.15773661179887363</v>
      </c>
      <c r="S2643" s="87" cm="1">
        <f t="array" ref="S2643">VLOOKUP($E2643,$AI$111:$AW$115,COLUMN($AW:$AW)-COLUMN($AH:$AH),FALSE)</f>
        <v>431.69321999999994</v>
      </c>
      <c r="T2643" s="104">
        <f t="shared" si="561"/>
        <v>1.0095306411087337</v>
      </c>
      <c r="U2643" s="104">
        <f t="shared" si="562"/>
        <v>1994.6407267989168</v>
      </c>
      <c r="V2643" s="87" cm="1">
        <f t="array" ref="V2643">VLOOKUP($E2643,$AI$118:$AW$122,COLUMN($AW:$AW)-COLUMN($AH:$AH),FALSE)</f>
        <v>0</v>
      </c>
      <c r="W2643" s="87" t="str">
        <f t="shared" si="566"/>
        <v>Domestic</v>
      </c>
      <c r="X2643" s="87" t="str">
        <f t="shared" si="567"/>
        <v>Non-local</v>
      </c>
      <c r="Y2643" s="104"/>
      <c r="Z2643" s="87" t="str">
        <f t="shared" si="563"/>
        <v>USA</v>
      </c>
      <c r="AA2643" s="87" t="str">
        <f t="shared" si="564"/>
        <v>USA</v>
      </c>
      <c r="AB2643" s="82" cm="1">
        <f t="array" ref="AB2643">VLOOKUP(B2643,'GDP per Capita'!$T$2:$V$4235,COLUMN('GDP per Capita'!$V:$V)-COLUMN('GDP per Capita'!$S:$S),FALSE)</f>
        <v>63809.64</v>
      </c>
      <c r="AC2643" s="82">
        <f t="shared" si="559"/>
        <v>63809.64</v>
      </c>
      <c r="AD2643" s="82">
        <f t="shared" si="560"/>
        <v>63809.64</v>
      </c>
      <c r="AE2643" s="88">
        <f t="shared" si="565"/>
        <v>3.1259238052415227E-2</v>
      </c>
    </row>
    <row r="2644" spans="1:31">
      <c r="A2644" s="77" t="s">
        <v>1667</v>
      </c>
      <c r="B2644" s="77">
        <v>2643</v>
      </c>
      <c r="C2644" s="77" t="s">
        <v>320</v>
      </c>
      <c r="D2644" s="77" t="s">
        <v>28</v>
      </c>
      <c r="E2644" s="77">
        <v>2018</v>
      </c>
      <c r="F2644" s="77">
        <v>48.4283182</v>
      </c>
      <c r="G2644" s="77">
        <v>-123.3649533</v>
      </c>
      <c r="H2644" s="77">
        <v>0</v>
      </c>
      <c r="I2644" s="77" t="s">
        <v>1626</v>
      </c>
      <c r="J2644" s="77">
        <v>39.739236400000003</v>
      </c>
      <c r="K2644" s="77">
        <v>-104.9848623</v>
      </c>
      <c r="L2644" s="77">
        <v>3500.8894921996998</v>
      </c>
      <c r="M2644" s="77">
        <v>0.64266530115367704</v>
      </c>
      <c r="N2644" s="77">
        <v>0</v>
      </c>
      <c r="O2644" s="77">
        <v>672.17078250234295</v>
      </c>
      <c r="P2644" s="87" cm="1">
        <f t="array" ref="P2644">IF($X2644="Non-local",VLOOKUP($E2644,$AI$64:$AW$68,COLUMN($AW:$AW)-COLUMN($AH:$AH),FALSE),IF($X2644="Unknown",VLOOKUP($E2644,$AI$71:$AW$75,COLUMN($AW:$AW)-COLUMN($AH:$AH),FALSE),0))</f>
        <v>284</v>
      </c>
      <c r="Q2644" s="87" cm="1">
        <f t="array" ref="Q2644">IF($X2644="Non-local",VLOOKUP($E2644,$AI$40:$AW$44,COLUMN($AW:$AW)-COLUMN($AH:$AH),FALSE),IF($X2644="Unknown",VLOOKUP($E2644,$AI$47:$AW$51,COLUMN($AW:$AW)-COLUMN($AH:$AH),FALSE),0))</f>
        <v>701.10299999999995</v>
      </c>
      <c r="R2644" s="87" cm="1">
        <f t="array" ref="R2644">IF($X2644="Non-local",VLOOKUP($E2644,$AI$88:$AW$92,COLUMN($AW:$AW)-COLUMN($AH:$AH),FALSE),IF($X2644="Unknown",VLOOKUP($E2644,$AI$95:$AW$99,COLUMN($AW:$AW)-COLUMN($AH:$AH),FALSE),0))</f>
        <v>0.15773661179887363</v>
      </c>
      <c r="S2644" s="87" cm="1">
        <f t="array" ref="S2644">VLOOKUP($E2644,$AI$111:$AW$115,COLUMN($AW:$AW)-COLUMN($AH:$AH),FALSE)</f>
        <v>431.69321999999994</v>
      </c>
      <c r="T2644" s="104">
        <f t="shared" si="561"/>
        <v>0.8004019129525507</v>
      </c>
      <c r="U2644" s="104">
        <f t="shared" si="562"/>
        <v>2088.9670025023429</v>
      </c>
      <c r="V2644" s="87" cm="1">
        <f t="array" ref="V2644">VLOOKUP($E2644,$AI$118:$AW$122,COLUMN($AW:$AW)-COLUMN($AH:$AH),FALSE)</f>
        <v>0</v>
      </c>
      <c r="W2644" s="87" t="str">
        <f t="shared" si="566"/>
        <v>International</v>
      </c>
      <c r="X2644" s="87" t="str">
        <f t="shared" si="567"/>
        <v>Non-local</v>
      </c>
      <c r="Y2644" s="104"/>
      <c r="Z2644" s="87" t="str">
        <f t="shared" si="563"/>
        <v>Canada</v>
      </c>
      <c r="AA2644" s="87" t="str">
        <f t="shared" si="564"/>
        <v>Other Americas</v>
      </c>
      <c r="AB2644" s="82" cm="1">
        <f t="array" ref="AB2644">VLOOKUP(B2644,'GDP per Capita'!$T$2:$V$4235,COLUMN('GDP per Capita'!$V:$V)-COLUMN('GDP per Capita'!$S:$S),FALSE)</f>
        <v>49196.49</v>
      </c>
      <c r="AC2644" s="82">
        <f t="shared" si="559"/>
        <v>49196.49</v>
      </c>
      <c r="AD2644" s="82">
        <f t="shared" si="560"/>
        <v>49196.49</v>
      </c>
      <c r="AE2644" s="88">
        <f t="shared" si="565"/>
        <v>4.2461708193050826E-2</v>
      </c>
    </row>
    <row r="2645" spans="1:31">
      <c r="A2645" s="77" t="s">
        <v>920</v>
      </c>
      <c r="B2645" s="77">
        <v>2644</v>
      </c>
      <c r="C2645" s="77" t="s">
        <v>29</v>
      </c>
      <c r="D2645" s="77" t="s">
        <v>29</v>
      </c>
      <c r="E2645" s="77">
        <v>2018</v>
      </c>
      <c r="F2645" s="77">
        <v>32.222876499999998</v>
      </c>
      <c r="G2645" s="77">
        <v>-110.9748477</v>
      </c>
      <c r="H2645" s="77">
        <v>0</v>
      </c>
      <c r="I2645" s="77" t="s">
        <v>1626</v>
      </c>
      <c r="J2645" s="77">
        <v>39.739236400000003</v>
      </c>
      <c r="K2645" s="77">
        <v>-104.9848623</v>
      </c>
      <c r="L2645" s="77">
        <v>1987.8272419453499</v>
      </c>
      <c r="M2645" s="77">
        <v>0.42411390261836801</v>
      </c>
      <c r="N2645" s="77">
        <v>0</v>
      </c>
      <c r="O2645" s="77">
        <v>381.66283045350701</v>
      </c>
      <c r="P2645" s="87" cm="1">
        <f t="array" ref="P2645">IF($X2645="Non-local",VLOOKUP($E2645,$AI$64:$AW$68,COLUMN($AW:$AW)-COLUMN($AH:$AH),FALSE),IF($X2645="Unknown",VLOOKUP($E2645,$AI$71:$AW$75,COLUMN($AW:$AW)-COLUMN($AH:$AH),FALSE),0))</f>
        <v>284</v>
      </c>
      <c r="Q2645" s="87" cm="1">
        <f t="array" ref="Q2645">IF($X2645="Non-local",VLOOKUP($E2645,$AI$40:$AW$44,COLUMN($AW:$AW)-COLUMN($AH:$AH),FALSE),IF($X2645="Unknown",VLOOKUP($E2645,$AI$47:$AW$51,COLUMN($AW:$AW)-COLUMN($AH:$AH),FALSE),0))</f>
        <v>701.10299999999995</v>
      </c>
      <c r="R2645" s="87" cm="1">
        <f t="array" ref="R2645">IF($X2645="Non-local",VLOOKUP($E2645,$AI$88:$AW$92,COLUMN($AW:$AW)-COLUMN($AH:$AH),FALSE),IF($X2645="Unknown",VLOOKUP($E2645,$AI$95:$AW$99,COLUMN($AW:$AW)-COLUMN($AH:$AH),FALSE),0))</f>
        <v>0.15773661179887363</v>
      </c>
      <c r="S2645" s="87" cm="1">
        <f t="array" ref="S2645">VLOOKUP($E2645,$AI$111:$AW$115,COLUMN($AW:$AW)-COLUMN($AH:$AH),FALSE)</f>
        <v>431.69321999999994</v>
      </c>
      <c r="T2645" s="104">
        <f t="shared" si="561"/>
        <v>0.58185051441724167</v>
      </c>
      <c r="U2645" s="104">
        <f t="shared" si="562"/>
        <v>1798.459050453507</v>
      </c>
      <c r="V2645" s="87" cm="1">
        <f t="array" ref="V2645">VLOOKUP($E2645,$AI$118:$AW$122,COLUMN($AW:$AW)-COLUMN($AH:$AH),FALSE)</f>
        <v>0</v>
      </c>
      <c r="W2645" s="87" t="str">
        <f t="shared" si="566"/>
        <v>Domestic</v>
      </c>
      <c r="X2645" s="87" t="str">
        <f t="shared" si="567"/>
        <v>Non-local</v>
      </c>
      <c r="Y2645" s="104"/>
      <c r="Z2645" s="87" t="str">
        <f t="shared" si="563"/>
        <v>USA</v>
      </c>
      <c r="AA2645" s="87" t="str">
        <f t="shared" si="564"/>
        <v>USA</v>
      </c>
      <c r="AB2645" s="82" cm="1">
        <f t="array" ref="AB2645">VLOOKUP(B2645,'GDP per Capita'!$T$2:$V$4235,COLUMN('GDP per Capita'!$V:$V)-COLUMN('GDP per Capita'!$S:$S),FALSE)</f>
        <v>63809.64</v>
      </c>
      <c r="AC2645" s="82">
        <f t="shared" si="559"/>
        <v>63809.64</v>
      </c>
      <c r="AD2645" s="82">
        <f t="shared" si="560"/>
        <v>63809.64</v>
      </c>
      <c r="AE2645" s="88">
        <f t="shared" si="565"/>
        <v>2.8184754693076266E-2</v>
      </c>
    </row>
    <row r="2646" spans="1:31">
      <c r="A2646" s="77" t="s">
        <v>920</v>
      </c>
      <c r="B2646" s="77">
        <v>2645</v>
      </c>
      <c r="C2646" s="77" t="s">
        <v>29</v>
      </c>
      <c r="D2646" s="77" t="s">
        <v>29</v>
      </c>
      <c r="E2646" s="77">
        <v>2018</v>
      </c>
      <c r="F2646" s="77">
        <v>32.222876499999998</v>
      </c>
      <c r="G2646" s="77">
        <v>-110.9748477</v>
      </c>
      <c r="H2646" s="77">
        <v>0</v>
      </c>
      <c r="I2646" s="77" t="s">
        <v>1626</v>
      </c>
      <c r="J2646" s="77">
        <v>39.739236400000003</v>
      </c>
      <c r="K2646" s="77">
        <v>-104.9848623</v>
      </c>
      <c r="L2646" s="77">
        <v>1987.8272419453499</v>
      </c>
      <c r="M2646" s="77">
        <v>0.42411390261836801</v>
      </c>
      <c r="N2646" s="77">
        <v>0</v>
      </c>
      <c r="O2646" s="77">
        <v>381.66283045350701</v>
      </c>
      <c r="P2646" s="87" cm="1">
        <f t="array" ref="P2646">IF($X2646="Non-local",VLOOKUP($E2646,$AI$64:$AW$68,COLUMN($AW:$AW)-COLUMN($AH:$AH),FALSE),IF($X2646="Unknown",VLOOKUP($E2646,$AI$71:$AW$75,COLUMN($AW:$AW)-COLUMN($AH:$AH),FALSE),0))</f>
        <v>284</v>
      </c>
      <c r="Q2646" s="87" cm="1">
        <f t="array" ref="Q2646">IF($X2646="Non-local",VLOOKUP($E2646,$AI$40:$AW$44,COLUMN($AW:$AW)-COLUMN($AH:$AH),FALSE),IF($X2646="Unknown",VLOOKUP($E2646,$AI$47:$AW$51,COLUMN($AW:$AW)-COLUMN($AH:$AH),FALSE),0))</f>
        <v>701.10299999999995</v>
      </c>
      <c r="R2646" s="87" cm="1">
        <f t="array" ref="R2646">IF($X2646="Non-local",VLOOKUP($E2646,$AI$88:$AW$92,COLUMN($AW:$AW)-COLUMN($AH:$AH),FALSE),IF($X2646="Unknown",VLOOKUP($E2646,$AI$95:$AW$99,COLUMN($AW:$AW)-COLUMN($AH:$AH),FALSE),0))</f>
        <v>0.15773661179887363</v>
      </c>
      <c r="S2646" s="87" cm="1">
        <f t="array" ref="S2646">VLOOKUP($E2646,$AI$111:$AW$115,COLUMN($AW:$AW)-COLUMN($AH:$AH),FALSE)</f>
        <v>431.69321999999994</v>
      </c>
      <c r="T2646" s="104">
        <f t="shared" si="561"/>
        <v>0.58185051441724167</v>
      </c>
      <c r="U2646" s="104">
        <f t="shared" si="562"/>
        <v>1798.459050453507</v>
      </c>
      <c r="V2646" s="87" cm="1">
        <f t="array" ref="V2646">VLOOKUP($E2646,$AI$118:$AW$122,COLUMN($AW:$AW)-COLUMN($AH:$AH),FALSE)</f>
        <v>0</v>
      </c>
      <c r="W2646" s="87" t="str">
        <f t="shared" si="566"/>
        <v>Domestic</v>
      </c>
      <c r="X2646" s="87" t="str">
        <f t="shared" si="567"/>
        <v>Non-local</v>
      </c>
      <c r="Y2646" s="104"/>
      <c r="Z2646" s="87" t="str">
        <f t="shared" si="563"/>
        <v>USA</v>
      </c>
      <c r="AA2646" s="87" t="str">
        <f t="shared" si="564"/>
        <v>USA</v>
      </c>
      <c r="AB2646" s="82" cm="1">
        <f t="array" ref="AB2646">VLOOKUP(B2646,'GDP per Capita'!$T$2:$V$4235,COLUMN('GDP per Capita'!$V:$V)-COLUMN('GDP per Capita'!$S:$S),FALSE)</f>
        <v>63809.64</v>
      </c>
      <c r="AC2646" s="82">
        <f t="shared" si="559"/>
        <v>63809.64</v>
      </c>
      <c r="AD2646" s="82">
        <f t="shared" si="560"/>
        <v>63809.64</v>
      </c>
      <c r="AE2646" s="88">
        <f t="shared" si="565"/>
        <v>2.8184754693076266E-2</v>
      </c>
    </row>
    <row r="2647" spans="1:31">
      <c r="A2647" s="77" t="s">
        <v>1699</v>
      </c>
      <c r="B2647" s="77">
        <v>2646</v>
      </c>
      <c r="C2647" s="77" t="s">
        <v>29</v>
      </c>
      <c r="D2647" s="77" t="s">
        <v>29</v>
      </c>
      <c r="E2647" s="77">
        <v>2018</v>
      </c>
      <c r="F2647" s="77">
        <v>40.297182499999998</v>
      </c>
      <c r="G2647" s="77">
        <v>-111.69494299999999</v>
      </c>
      <c r="H2647" s="77">
        <v>0</v>
      </c>
      <c r="I2647" s="77" t="s">
        <v>1626</v>
      </c>
      <c r="J2647" s="77">
        <v>39.739236400000003</v>
      </c>
      <c r="K2647" s="77">
        <v>-104.9848623</v>
      </c>
      <c r="L2647" s="77">
        <v>1149.26312832192</v>
      </c>
      <c r="M2647" s="77">
        <v>0.31338589259482302</v>
      </c>
      <c r="N2647" s="77">
        <v>0</v>
      </c>
      <c r="O2647" s="77">
        <v>220.65852063780801</v>
      </c>
      <c r="P2647" s="87" cm="1">
        <f t="array" ref="P2647">IF($X2647="Non-local",VLOOKUP($E2647,$AI$64:$AW$68,COLUMN($AW:$AW)-COLUMN($AH:$AH),FALSE),IF($X2647="Unknown",VLOOKUP($E2647,$AI$71:$AW$75,COLUMN($AW:$AW)-COLUMN($AH:$AH),FALSE),0))</f>
        <v>284</v>
      </c>
      <c r="Q2647" s="87" cm="1">
        <f t="array" ref="Q2647">IF($X2647="Non-local",VLOOKUP($E2647,$AI$40:$AW$44,COLUMN($AW:$AW)-COLUMN($AH:$AH),FALSE),IF($X2647="Unknown",VLOOKUP($E2647,$AI$47:$AW$51,COLUMN($AW:$AW)-COLUMN($AH:$AH),FALSE),0))</f>
        <v>701.10299999999995</v>
      </c>
      <c r="R2647" s="87" cm="1">
        <f t="array" ref="R2647">IF($X2647="Non-local",VLOOKUP($E2647,$AI$88:$AW$92,COLUMN($AW:$AW)-COLUMN($AH:$AH),FALSE),IF($X2647="Unknown",VLOOKUP($E2647,$AI$95:$AW$99,COLUMN($AW:$AW)-COLUMN($AH:$AH),FALSE),0))</f>
        <v>0.15773661179887363</v>
      </c>
      <c r="S2647" s="87" cm="1">
        <f t="array" ref="S2647">VLOOKUP($E2647,$AI$111:$AW$115,COLUMN($AW:$AW)-COLUMN($AH:$AH),FALSE)</f>
        <v>431.69321999999994</v>
      </c>
      <c r="T2647" s="104">
        <f t="shared" si="561"/>
        <v>0.47112250439369663</v>
      </c>
      <c r="U2647" s="104">
        <f t="shared" si="562"/>
        <v>1637.4547406378078</v>
      </c>
      <c r="V2647" s="87" cm="1">
        <f t="array" ref="V2647">VLOOKUP($E2647,$AI$118:$AW$122,COLUMN($AW:$AW)-COLUMN($AH:$AH),FALSE)</f>
        <v>0</v>
      </c>
      <c r="W2647" s="87" t="str">
        <f t="shared" si="566"/>
        <v>Domestic</v>
      </c>
      <c r="X2647" s="87" t="str">
        <f t="shared" si="567"/>
        <v>Non-local</v>
      </c>
      <c r="Y2647" s="104"/>
      <c r="Z2647" s="87" t="str">
        <f t="shared" si="563"/>
        <v>USA</v>
      </c>
      <c r="AA2647" s="87" t="str">
        <f t="shared" si="564"/>
        <v>USA</v>
      </c>
      <c r="AB2647" s="82" cm="1">
        <f t="array" ref="AB2647">VLOOKUP(B2647,'GDP per Capita'!$T$2:$V$4235,COLUMN('GDP per Capita'!$V:$V)-COLUMN('GDP per Capita'!$S:$S),FALSE)</f>
        <v>63809.64</v>
      </c>
      <c r="AC2647" s="82">
        <f t="shared" si="559"/>
        <v>63809.64</v>
      </c>
      <c r="AD2647" s="82">
        <f t="shared" si="560"/>
        <v>63809.64</v>
      </c>
      <c r="AE2647" s="88">
        <f t="shared" si="565"/>
        <v>2.5661557417308856E-2</v>
      </c>
    </row>
    <row r="2648" spans="1:31">
      <c r="A2648" s="77" t="s">
        <v>1011</v>
      </c>
      <c r="B2648" s="77">
        <v>2647</v>
      </c>
      <c r="C2648" s="77" t="s">
        <v>29</v>
      </c>
      <c r="D2648" s="77" t="s">
        <v>29</v>
      </c>
      <c r="E2648" s="77">
        <v>2018</v>
      </c>
      <c r="F2648" s="77">
        <v>40.102554999999903</v>
      </c>
      <c r="G2648" s="77">
        <v>-105.36320790000001</v>
      </c>
      <c r="H2648" s="77">
        <v>1</v>
      </c>
      <c r="I2648" s="77" t="s">
        <v>1626</v>
      </c>
      <c r="J2648" s="77">
        <v>39.739236400000003</v>
      </c>
      <c r="K2648" s="77">
        <v>-104.9848623</v>
      </c>
      <c r="L2648" s="77">
        <v>103.404289622392</v>
      </c>
      <c r="M2648" s="77">
        <v>0</v>
      </c>
      <c r="N2648" s="77">
        <v>0</v>
      </c>
      <c r="O2648" s="77">
        <v>0</v>
      </c>
      <c r="P2648" s="87" cm="1">
        <f t="array" ref="P2648">IF($X2648="Non-local",VLOOKUP($E2648,$AI$64:$AW$68,COLUMN($AW:$AW)-COLUMN($AH:$AH),FALSE),IF($X2648="Unknown",VLOOKUP($E2648,$AI$71:$AW$75,COLUMN($AW:$AW)-COLUMN($AH:$AH),FALSE),0))</f>
        <v>0</v>
      </c>
      <c r="Q2648" s="87" cm="1">
        <f t="array" ref="Q2648">IF($X2648="Non-local",VLOOKUP($E2648,$AI$40:$AW$44,COLUMN($AW:$AW)-COLUMN($AH:$AH),FALSE),IF($X2648="Unknown",VLOOKUP($E2648,$AI$47:$AW$51,COLUMN($AW:$AW)-COLUMN($AH:$AH),FALSE),0))</f>
        <v>0</v>
      </c>
      <c r="R2648" s="87" cm="1">
        <f t="array" ref="R2648">IF($X2648="Non-local",VLOOKUP($E2648,$AI$88:$AW$92,COLUMN($AW:$AW)-COLUMN($AH:$AH),FALSE),IF($X2648="Unknown",VLOOKUP($E2648,$AI$95:$AW$99,COLUMN($AW:$AW)-COLUMN($AH:$AH),FALSE),0))</f>
        <v>0</v>
      </c>
      <c r="S2648" s="87" cm="1">
        <f t="array" ref="S2648">VLOOKUP($E2648,$AI$111:$AW$115,COLUMN($AW:$AW)-COLUMN($AH:$AH),FALSE)</f>
        <v>431.69321999999994</v>
      </c>
      <c r="T2648" s="104">
        <f t="shared" si="561"/>
        <v>0</v>
      </c>
      <c r="U2648" s="104">
        <f t="shared" si="562"/>
        <v>431.69321999999994</v>
      </c>
      <c r="V2648" s="87" cm="1">
        <f t="array" ref="V2648">VLOOKUP($E2648,$AI$118:$AW$122,COLUMN($AW:$AW)-COLUMN($AH:$AH),FALSE)</f>
        <v>0</v>
      </c>
      <c r="W2648" s="87" t="str">
        <f t="shared" si="566"/>
        <v>Domestic</v>
      </c>
      <c r="X2648" s="87" t="str">
        <f t="shared" si="567"/>
        <v>Local</v>
      </c>
      <c r="Y2648" s="104"/>
      <c r="Z2648" s="87" t="str">
        <f t="shared" si="563"/>
        <v>USA</v>
      </c>
      <c r="AA2648" s="87" t="str">
        <f t="shared" si="564"/>
        <v>USA</v>
      </c>
      <c r="AB2648" s="82" cm="1">
        <f t="array" ref="AB2648">VLOOKUP(B2648,'GDP per Capita'!$T$2:$V$4235,COLUMN('GDP per Capita'!$V:$V)-COLUMN('GDP per Capita'!$S:$S),FALSE)</f>
        <v>63809.64</v>
      </c>
      <c r="AC2648" s="82">
        <f t="shared" si="559"/>
        <v>63809.64</v>
      </c>
      <c r="AD2648" s="82">
        <f t="shared" si="560"/>
        <v>63809.64</v>
      </c>
      <c r="AE2648" s="88">
        <f t="shared" si="565"/>
        <v>6.7653291885050593E-3</v>
      </c>
    </row>
    <row r="2649" spans="1:31">
      <c r="A2649" s="77" t="s">
        <v>1700</v>
      </c>
      <c r="B2649" s="77">
        <v>2648</v>
      </c>
      <c r="C2649" s="77" t="s">
        <v>585</v>
      </c>
      <c r="D2649" s="77" t="s">
        <v>30</v>
      </c>
      <c r="E2649" s="77">
        <v>2018</v>
      </c>
      <c r="F2649" s="77">
        <v>35.685226999999998</v>
      </c>
      <c r="G2649" s="77">
        <v>139.57291599999999</v>
      </c>
      <c r="H2649" s="77">
        <v>0</v>
      </c>
      <c r="I2649" s="77" t="s">
        <v>1626</v>
      </c>
      <c r="J2649" s="77">
        <v>39.739236400000003</v>
      </c>
      <c r="K2649" s="77">
        <v>-104.9848623</v>
      </c>
      <c r="L2649" s="77">
        <v>18679.830159760699</v>
      </c>
      <c r="M2649" s="77">
        <v>2.8844844281250999</v>
      </c>
      <c r="N2649" s="77">
        <v>0</v>
      </c>
      <c r="O2649" s="77">
        <v>1961.38216677488</v>
      </c>
      <c r="P2649" s="87" cm="1">
        <f t="array" ref="P2649">IF($X2649="Non-local",VLOOKUP($E2649,$AI$64:$AW$68,COLUMN($AW:$AW)-COLUMN($AH:$AH),FALSE),IF($X2649="Unknown",VLOOKUP($E2649,$AI$71:$AW$75,COLUMN($AW:$AW)-COLUMN($AH:$AH),FALSE),0))</f>
        <v>284</v>
      </c>
      <c r="Q2649" s="87" cm="1">
        <f t="array" ref="Q2649">IF($X2649="Non-local",VLOOKUP($E2649,$AI$40:$AW$44,COLUMN($AW:$AW)-COLUMN($AH:$AH),FALSE),IF($X2649="Unknown",VLOOKUP($E2649,$AI$47:$AW$51,COLUMN($AW:$AW)-COLUMN($AH:$AH),FALSE),0))</f>
        <v>701.10299999999995</v>
      </c>
      <c r="R2649" s="87" cm="1">
        <f t="array" ref="R2649">IF($X2649="Non-local",VLOOKUP($E2649,$AI$88:$AW$92,COLUMN($AW:$AW)-COLUMN($AH:$AH),FALSE),IF($X2649="Unknown",VLOOKUP($E2649,$AI$95:$AW$99,COLUMN($AW:$AW)-COLUMN($AH:$AH),FALSE),0))</f>
        <v>0.15773661179887363</v>
      </c>
      <c r="S2649" s="87" cm="1">
        <f t="array" ref="S2649">VLOOKUP($E2649,$AI$111:$AW$115,COLUMN($AW:$AW)-COLUMN($AH:$AH),FALSE)</f>
        <v>431.69321999999994</v>
      </c>
      <c r="T2649" s="104">
        <f t="shared" si="561"/>
        <v>3.0422210399239735</v>
      </c>
      <c r="U2649" s="104">
        <f t="shared" si="562"/>
        <v>3378.17838677488</v>
      </c>
      <c r="V2649" s="87" cm="1">
        <f t="array" ref="V2649">VLOOKUP($E2649,$AI$118:$AW$122,COLUMN($AW:$AW)-COLUMN($AH:$AH),FALSE)</f>
        <v>0</v>
      </c>
      <c r="W2649" s="87" t="str">
        <f t="shared" si="566"/>
        <v>International</v>
      </c>
      <c r="X2649" s="87" t="str">
        <f t="shared" si="567"/>
        <v>Non-local</v>
      </c>
      <c r="Y2649" s="104"/>
      <c r="Z2649" s="87" t="str">
        <f t="shared" si="563"/>
        <v>Japan</v>
      </c>
      <c r="AA2649" s="87" t="str">
        <f t="shared" si="564"/>
        <v>Asia</v>
      </c>
      <c r="AB2649" s="82" cm="1">
        <f t="array" ref="AB2649">VLOOKUP(B2649,'GDP per Capita'!$T$2:$V$4235,COLUMN('GDP per Capita'!$V:$V)-COLUMN('GDP per Capita'!$S:$S),FALSE)</f>
        <v>41314.410000000003</v>
      </c>
      <c r="AC2649" s="82">
        <f t="shared" si="559"/>
        <v>41314.410000000003</v>
      </c>
      <c r="AD2649" s="82">
        <f t="shared" si="560"/>
        <v>41314.410000000003</v>
      </c>
      <c r="AE2649" s="88">
        <f t="shared" si="565"/>
        <v>8.1767557294776319E-2</v>
      </c>
    </row>
    <row r="2650" spans="1:31">
      <c r="A2650" s="77" t="s">
        <v>1004</v>
      </c>
      <c r="B2650" s="77">
        <v>2649</v>
      </c>
      <c r="C2650" s="77" t="s">
        <v>29</v>
      </c>
      <c r="D2650" s="77" t="s">
        <v>29</v>
      </c>
      <c r="E2650" s="77">
        <v>2018</v>
      </c>
      <c r="F2650" s="77">
        <v>39.267328399999997</v>
      </c>
      <c r="G2650" s="77">
        <v>-76.798306699999998</v>
      </c>
      <c r="H2650" s="77">
        <v>0</v>
      </c>
      <c r="I2650" s="77" t="s">
        <v>1626</v>
      </c>
      <c r="J2650" s="77">
        <v>39.739236400000003</v>
      </c>
      <c r="K2650" s="77">
        <v>-104.9848623</v>
      </c>
      <c r="L2650" s="77">
        <v>4817.7362505728097</v>
      </c>
      <c r="M2650" s="77">
        <v>0.85211192665452995</v>
      </c>
      <c r="N2650" s="77">
        <v>0</v>
      </c>
      <c r="O2650" s="77">
        <v>578.12835006873695</v>
      </c>
      <c r="P2650" s="87" cm="1">
        <f t="array" ref="P2650">IF($X2650="Non-local",VLOOKUP($E2650,$AI$64:$AW$68,COLUMN($AW:$AW)-COLUMN($AH:$AH),FALSE),IF($X2650="Unknown",VLOOKUP($E2650,$AI$71:$AW$75,COLUMN($AW:$AW)-COLUMN($AH:$AH),FALSE),0))</f>
        <v>284</v>
      </c>
      <c r="Q2650" s="87" cm="1">
        <f t="array" ref="Q2650">IF($X2650="Non-local",VLOOKUP($E2650,$AI$40:$AW$44,COLUMN($AW:$AW)-COLUMN($AH:$AH),FALSE),IF($X2650="Unknown",VLOOKUP($E2650,$AI$47:$AW$51,COLUMN($AW:$AW)-COLUMN($AH:$AH),FALSE),0))</f>
        <v>701.10299999999995</v>
      </c>
      <c r="R2650" s="87" cm="1">
        <f t="array" ref="R2650">IF($X2650="Non-local",VLOOKUP($E2650,$AI$88:$AW$92,COLUMN($AW:$AW)-COLUMN($AH:$AH),FALSE),IF($X2650="Unknown",VLOOKUP($E2650,$AI$95:$AW$99,COLUMN($AW:$AW)-COLUMN($AH:$AH),FALSE),0))</f>
        <v>0.15773661179887363</v>
      </c>
      <c r="S2650" s="87" cm="1">
        <f t="array" ref="S2650">VLOOKUP($E2650,$AI$111:$AW$115,COLUMN($AW:$AW)-COLUMN($AH:$AH),FALSE)</f>
        <v>431.69321999999994</v>
      </c>
      <c r="T2650" s="104">
        <f t="shared" si="561"/>
        <v>1.0098485384534035</v>
      </c>
      <c r="U2650" s="104">
        <f t="shared" si="562"/>
        <v>1994.9245700687368</v>
      </c>
      <c r="V2650" s="87" cm="1">
        <f t="array" ref="V2650">VLOOKUP($E2650,$AI$118:$AW$122,COLUMN($AW:$AW)-COLUMN($AH:$AH),FALSE)</f>
        <v>0</v>
      </c>
      <c r="W2650" s="87" t="str">
        <f t="shared" si="566"/>
        <v>Domestic</v>
      </c>
      <c r="X2650" s="87" t="str">
        <f t="shared" si="567"/>
        <v>Non-local</v>
      </c>
      <c r="Y2650" s="104"/>
      <c r="Z2650" s="87" t="str">
        <f t="shared" si="563"/>
        <v>USA</v>
      </c>
      <c r="AA2650" s="87" t="str">
        <f t="shared" si="564"/>
        <v>USA</v>
      </c>
      <c r="AB2650" s="82" cm="1">
        <f t="array" ref="AB2650">VLOOKUP(B2650,'GDP per Capita'!$T$2:$V$4235,COLUMN('GDP per Capita'!$V:$V)-COLUMN('GDP per Capita'!$S:$S),FALSE)</f>
        <v>63809.64</v>
      </c>
      <c r="AC2650" s="82">
        <f t="shared" si="559"/>
        <v>63809.64</v>
      </c>
      <c r="AD2650" s="82">
        <f t="shared" si="560"/>
        <v>63809.64</v>
      </c>
      <c r="AE2650" s="88">
        <f t="shared" si="565"/>
        <v>3.1263686334364792E-2</v>
      </c>
    </row>
    <row r="2651" spans="1:31">
      <c r="A2651" s="77" t="s">
        <v>1029</v>
      </c>
      <c r="B2651" s="77">
        <v>2650</v>
      </c>
      <c r="C2651" s="77" t="s">
        <v>29</v>
      </c>
      <c r="D2651" s="77" t="s">
        <v>29</v>
      </c>
      <c r="E2651" s="77">
        <v>2018</v>
      </c>
      <c r="F2651" s="77">
        <v>42.387596799999997</v>
      </c>
      <c r="G2651" s="77">
        <v>-71.099496799999997</v>
      </c>
      <c r="H2651" s="77">
        <v>0</v>
      </c>
      <c r="I2651" s="77" t="s">
        <v>1626</v>
      </c>
      <c r="J2651" s="77">
        <v>39.739236400000003</v>
      </c>
      <c r="K2651" s="77">
        <v>-104.9848623</v>
      </c>
      <c r="L2651" s="77">
        <v>5674.4423886630002</v>
      </c>
      <c r="M2651" s="77">
        <v>0.96789915602612298</v>
      </c>
      <c r="N2651" s="77">
        <v>0</v>
      </c>
      <c r="O2651" s="77">
        <v>680.93308663955997</v>
      </c>
      <c r="P2651" s="87" cm="1">
        <f t="array" ref="P2651">IF($X2651="Non-local",VLOOKUP($E2651,$AI$64:$AW$68,COLUMN($AW:$AW)-COLUMN($AH:$AH),FALSE),IF($X2651="Unknown",VLOOKUP($E2651,$AI$71:$AW$75,COLUMN($AW:$AW)-COLUMN($AH:$AH),FALSE),0))</f>
        <v>284</v>
      </c>
      <c r="Q2651" s="87" cm="1">
        <f t="array" ref="Q2651">IF($X2651="Non-local",VLOOKUP($E2651,$AI$40:$AW$44,COLUMN($AW:$AW)-COLUMN($AH:$AH),FALSE),IF($X2651="Unknown",VLOOKUP($E2651,$AI$47:$AW$51,COLUMN($AW:$AW)-COLUMN($AH:$AH),FALSE),0))</f>
        <v>701.10299999999995</v>
      </c>
      <c r="R2651" s="87" cm="1">
        <f t="array" ref="R2651">IF($X2651="Non-local",VLOOKUP($E2651,$AI$88:$AW$92,COLUMN($AW:$AW)-COLUMN($AH:$AH),FALSE),IF($X2651="Unknown",VLOOKUP($E2651,$AI$95:$AW$99,COLUMN($AW:$AW)-COLUMN($AH:$AH),FALSE),0))</f>
        <v>0.15773661179887363</v>
      </c>
      <c r="S2651" s="87" cm="1">
        <f t="array" ref="S2651">VLOOKUP($E2651,$AI$111:$AW$115,COLUMN($AW:$AW)-COLUMN($AH:$AH),FALSE)</f>
        <v>431.69321999999994</v>
      </c>
      <c r="T2651" s="104">
        <f t="shared" si="561"/>
        <v>1.1256357678249966</v>
      </c>
      <c r="U2651" s="104">
        <f t="shared" si="562"/>
        <v>2097.72930663956</v>
      </c>
      <c r="V2651" s="87" cm="1">
        <f t="array" ref="V2651">VLOOKUP($E2651,$AI$118:$AW$122,COLUMN($AW:$AW)-COLUMN($AH:$AH),FALSE)</f>
        <v>0</v>
      </c>
      <c r="W2651" s="87" t="str">
        <f t="shared" si="566"/>
        <v>Domestic</v>
      </c>
      <c r="X2651" s="87" t="str">
        <f t="shared" si="567"/>
        <v>Non-local</v>
      </c>
      <c r="Y2651" s="104"/>
      <c r="Z2651" s="87" t="str">
        <f t="shared" si="563"/>
        <v>USA</v>
      </c>
      <c r="AA2651" s="87" t="str">
        <f t="shared" si="564"/>
        <v>USA</v>
      </c>
      <c r="AB2651" s="82" cm="1">
        <f t="array" ref="AB2651">VLOOKUP(B2651,'GDP per Capita'!$T$2:$V$4235,COLUMN('GDP per Capita'!$V:$V)-COLUMN('GDP per Capita'!$S:$S),FALSE)</f>
        <v>63809.64</v>
      </c>
      <c r="AC2651" s="82">
        <f t="shared" si="559"/>
        <v>63809.64</v>
      </c>
      <c r="AD2651" s="82">
        <f t="shared" si="560"/>
        <v>63809.64</v>
      </c>
      <c r="AE2651" s="88">
        <f t="shared" si="565"/>
        <v>3.2874802406651409E-2</v>
      </c>
    </row>
    <row r="2652" spans="1:31">
      <c r="A2652" s="77" t="s">
        <v>959</v>
      </c>
      <c r="B2652" s="77">
        <v>2651</v>
      </c>
      <c r="C2652" s="77" t="s">
        <v>29</v>
      </c>
      <c r="D2652" s="77" t="s">
        <v>29</v>
      </c>
      <c r="E2652" s="77">
        <v>2018</v>
      </c>
      <c r="F2652" s="77">
        <v>34.057285799999903</v>
      </c>
      <c r="G2652" s="77">
        <v>-106.8930799</v>
      </c>
      <c r="H2652" s="77">
        <v>0</v>
      </c>
      <c r="I2652" s="77" t="s">
        <v>1626</v>
      </c>
      <c r="J2652" s="77">
        <v>39.739236400000003</v>
      </c>
      <c r="K2652" s="77">
        <v>-104.9848623</v>
      </c>
      <c r="L2652" s="77">
        <v>1308.2902645192901</v>
      </c>
      <c r="M2652" s="77">
        <v>0.33438459507302898</v>
      </c>
      <c r="N2652" s="77">
        <v>0</v>
      </c>
      <c r="O2652" s="77">
        <v>251.19173078770501</v>
      </c>
      <c r="P2652" s="87" cm="1">
        <f t="array" ref="P2652">IF($X2652="Non-local",VLOOKUP($E2652,$AI$64:$AW$68,COLUMN($AW:$AW)-COLUMN($AH:$AH),FALSE),IF($X2652="Unknown",VLOOKUP($E2652,$AI$71:$AW$75,COLUMN($AW:$AW)-COLUMN($AH:$AH),FALSE),0))</f>
        <v>284</v>
      </c>
      <c r="Q2652" s="87" cm="1">
        <f t="array" ref="Q2652">IF($X2652="Non-local",VLOOKUP($E2652,$AI$40:$AW$44,COLUMN($AW:$AW)-COLUMN($AH:$AH),FALSE),IF($X2652="Unknown",VLOOKUP($E2652,$AI$47:$AW$51,COLUMN($AW:$AW)-COLUMN($AH:$AH),FALSE),0))</f>
        <v>701.10299999999995</v>
      </c>
      <c r="R2652" s="87" cm="1">
        <f t="array" ref="R2652">IF($X2652="Non-local",VLOOKUP($E2652,$AI$88:$AW$92,COLUMN($AW:$AW)-COLUMN($AH:$AH),FALSE),IF($X2652="Unknown",VLOOKUP($E2652,$AI$95:$AW$99,COLUMN($AW:$AW)-COLUMN($AH:$AH),FALSE),0))</f>
        <v>0.15773661179887363</v>
      </c>
      <c r="S2652" s="87" cm="1">
        <f t="array" ref="S2652">VLOOKUP($E2652,$AI$111:$AW$115,COLUMN($AW:$AW)-COLUMN($AH:$AH),FALSE)</f>
        <v>431.69321999999994</v>
      </c>
      <c r="T2652" s="104">
        <f t="shared" si="561"/>
        <v>0.49212120687190264</v>
      </c>
      <c r="U2652" s="104">
        <f t="shared" si="562"/>
        <v>1667.9879507877047</v>
      </c>
      <c r="V2652" s="87" cm="1">
        <f t="array" ref="V2652">VLOOKUP($E2652,$AI$118:$AW$122,COLUMN($AW:$AW)-COLUMN($AH:$AH),FALSE)</f>
        <v>0</v>
      </c>
      <c r="W2652" s="87" t="str">
        <f t="shared" si="566"/>
        <v>Domestic</v>
      </c>
      <c r="X2652" s="87" t="str">
        <f t="shared" si="567"/>
        <v>Non-local</v>
      </c>
      <c r="Y2652" s="104"/>
      <c r="Z2652" s="87" t="str">
        <f t="shared" si="563"/>
        <v>USA</v>
      </c>
      <c r="AA2652" s="87" t="str">
        <f t="shared" si="564"/>
        <v>USA</v>
      </c>
      <c r="AB2652" s="82" cm="1">
        <f t="array" ref="AB2652">VLOOKUP(B2652,'GDP per Capita'!$T$2:$V$4235,COLUMN('GDP per Capita'!$V:$V)-COLUMN('GDP per Capita'!$S:$S),FALSE)</f>
        <v>63809.64</v>
      </c>
      <c r="AC2652" s="82">
        <f t="shared" si="559"/>
        <v>63809.64</v>
      </c>
      <c r="AD2652" s="82">
        <f t="shared" si="560"/>
        <v>63809.64</v>
      </c>
      <c r="AE2652" s="88">
        <f t="shared" si="565"/>
        <v>2.6140062078201735E-2</v>
      </c>
    </row>
    <row r="2653" spans="1:31">
      <c r="A2653" s="77" t="s">
        <v>1351</v>
      </c>
      <c r="B2653" s="77">
        <v>2652</v>
      </c>
      <c r="C2653" s="77" t="s">
        <v>29</v>
      </c>
      <c r="D2653" s="77" t="s">
        <v>29</v>
      </c>
      <c r="E2653" s="77">
        <v>2018</v>
      </c>
      <c r="F2653" s="77">
        <v>38.777132100000003</v>
      </c>
      <c r="G2653" s="77">
        <v>-77.275469099999995</v>
      </c>
      <c r="H2653" s="77">
        <v>0</v>
      </c>
      <c r="I2653" s="77" t="s">
        <v>1626</v>
      </c>
      <c r="J2653" s="77">
        <v>39.739236400000003</v>
      </c>
      <c r="K2653" s="77">
        <v>-104.9848623</v>
      </c>
      <c r="L2653" s="77">
        <v>4757.2624839784403</v>
      </c>
      <c r="M2653" s="77">
        <v>0.84267656128514901</v>
      </c>
      <c r="N2653" s="77">
        <v>0</v>
      </c>
      <c r="O2653" s="77">
        <v>570.87149807741298</v>
      </c>
      <c r="P2653" s="87" cm="1">
        <f t="array" ref="P2653">IF($X2653="Non-local",VLOOKUP($E2653,$AI$64:$AW$68,COLUMN($AW:$AW)-COLUMN($AH:$AH),FALSE),IF($X2653="Unknown",VLOOKUP($E2653,$AI$71:$AW$75,COLUMN($AW:$AW)-COLUMN($AH:$AH),FALSE),0))</f>
        <v>284</v>
      </c>
      <c r="Q2653" s="87" cm="1">
        <f t="array" ref="Q2653">IF($X2653="Non-local",VLOOKUP($E2653,$AI$40:$AW$44,COLUMN($AW:$AW)-COLUMN($AH:$AH),FALSE),IF($X2653="Unknown",VLOOKUP($E2653,$AI$47:$AW$51,COLUMN($AW:$AW)-COLUMN($AH:$AH),FALSE),0))</f>
        <v>701.10299999999995</v>
      </c>
      <c r="R2653" s="87" cm="1">
        <f t="array" ref="R2653">IF($X2653="Non-local",VLOOKUP($E2653,$AI$88:$AW$92,COLUMN($AW:$AW)-COLUMN($AH:$AH),FALSE),IF($X2653="Unknown",VLOOKUP($E2653,$AI$95:$AW$99,COLUMN($AW:$AW)-COLUMN($AH:$AH),FALSE),0))</f>
        <v>0.15773661179887363</v>
      </c>
      <c r="S2653" s="87" cm="1">
        <f t="array" ref="S2653">VLOOKUP($E2653,$AI$111:$AW$115,COLUMN($AW:$AW)-COLUMN($AH:$AH),FALSE)</f>
        <v>431.69321999999994</v>
      </c>
      <c r="T2653" s="104">
        <f t="shared" si="561"/>
        <v>1.0004131730840227</v>
      </c>
      <c r="U2653" s="104">
        <f t="shared" si="562"/>
        <v>1987.6677180774129</v>
      </c>
      <c r="V2653" s="87" cm="1">
        <f t="array" ref="V2653">VLOOKUP($E2653,$AI$118:$AW$122,COLUMN($AW:$AW)-COLUMN($AH:$AH),FALSE)</f>
        <v>0</v>
      </c>
      <c r="W2653" s="87" t="str">
        <f t="shared" si="566"/>
        <v>Domestic</v>
      </c>
      <c r="X2653" s="87" t="str">
        <f t="shared" si="567"/>
        <v>Non-local</v>
      </c>
      <c r="Y2653" s="104"/>
      <c r="Z2653" s="87" t="str">
        <f t="shared" si="563"/>
        <v>USA</v>
      </c>
      <c r="AA2653" s="87" t="str">
        <f t="shared" si="564"/>
        <v>USA</v>
      </c>
      <c r="AB2653" s="82" cm="1">
        <f t="array" ref="AB2653">VLOOKUP(B2653,'GDP per Capita'!$T$2:$V$4235,COLUMN('GDP per Capita'!$V:$V)-COLUMN('GDP per Capita'!$S:$S),FALSE)</f>
        <v>63809.64</v>
      </c>
      <c r="AC2653" s="82">
        <f t="shared" si="559"/>
        <v>63809.64</v>
      </c>
      <c r="AD2653" s="82">
        <f t="shared" si="560"/>
        <v>63809.64</v>
      </c>
      <c r="AE2653" s="88">
        <f t="shared" si="565"/>
        <v>3.1149959756510349E-2</v>
      </c>
    </row>
    <row r="2654" spans="1:31">
      <c r="A2654" s="77" t="s">
        <v>1011</v>
      </c>
      <c r="B2654" s="77">
        <v>2653</v>
      </c>
      <c r="C2654" s="77" t="s">
        <v>29</v>
      </c>
      <c r="D2654" s="77" t="s">
        <v>29</v>
      </c>
      <c r="E2654" s="77">
        <v>2018</v>
      </c>
      <c r="F2654" s="77">
        <v>40.102554999999903</v>
      </c>
      <c r="G2654" s="77">
        <v>-105.36320790000001</v>
      </c>
      <c r="H2654" s="77">
        <v>1</v>
      </c>
      <c r="I2654" s="77" t="s">
        <v>1626</v>
      </c>
      <c r="J2654" s="77">
        <v>39.739236400000003</v>
      </c>
      <c r="K2654" s="77">
        <v>-104.9848623</v>
      </c>
      <c r="L2654" s="77">
        <v>103.404289622392</v>
      </c>
      <c r="M2654" s="77">
        <v>0</v>
      </c>
      <c r="N2654" s="77">
        <v>0</v>
      </c>
      <c r="O2654" s="77">
        <v>0</v>
      </c>
      <c r="P2654" s="87" cm="1">
        <f t="array" ref="P2654">IF($X2654="Non-local",VLOOKUP($E2654,$AI$64:$AW$68,COLUMN($AW:$AW)-COLUMN($AH:$AH),FALSE),IF($X2654="Unknown",VLOOKUP($E2654,$AI$71:$AW$75,COLUMN($AW:$AW)-COLUMN($AH:$AH),FALSE),0))</f>
        <v>0</v>
      </c>
      <c r="Q2654" s="87" cm="1">
        <f t="array" ref="Q2654">IF($X2654="Non-local",VLOOKUP($E2654,$AI$40:$AW$44,COLUMN($AW:$AW)-COLUMN($AH:$AH),FALSE),IF($X2654="Unknown",VLOOKUP($E2654,$AI$47:$AW$51,COLUMN($AW:$AW)-COLUMN($AH:$AH),FALSE),0))</f>
        <v>0</v>
      </c>
      <c r="R2654" s="87" cm="1">
        <f t="array" ref="R2654">IF($X2654="Non-local",VLOOKUP($E2654,$AI$88:$AW$92,COLUMN($AW:$AW)-COLUMN($AH:$AH),FALSE),IF($X2654="Unknown",VLOOKUP($E2654,$AI$95:$AW$99,COLUMN($AW:$AW)-COLUMN($AH:$AH),FALSE),0))</f>
        <v>0</v>
      </c>
      <c r="S2654" s="87" cm="1">
        <f t="array" ref="S2654">VLOOKUP($E2654,$AI$111:$AW$115,COLUMN($AW:$AW)-COLUMN($AH:$AH),FALSE)</f>
        <v>431.69321999999994</v>
      </c>
      <c r="T2654" s="104">
        <f t="shared" si="561"/>
        <v>0</v>
      </c>
      <c r="U2654" s="104">
        <f t="shared" si="562"/>
        <v>431.69321999999994</v>
      </c>
      <c r="V2654" s="87" cm="1">
        <f t="array" ref="V2654">VLOOKUP($E2654,$AI$118:$AW$122,COLUMN($AW:$AW)-COLUMN($AH:$AH),FALSE)</f>
        <v>0</v>
      </c>
      <c r="W2654" s="87" t="str">
        <f t="shared" si="566"/>
        <v>Domestic</v>
      </c>
      <c r="X2654" s="87" t="str">
        <f t="shared" si="567"/>
        <v>Local</v>
      </c>
      <c r="Y2654" s="104"/>
      <c r="Z2654" s="87" t="str">
        <f t="shared" si="563"/>
        <v>USA</v>
      </c>
      <c r="AA2654" s="87" t="str">
        <f t="shared" si="564"/>
        <v>USA</v>
      </c>
      <c r="AB2654" s="82" cm="1">
        <f t="array" ref="AB2654">VLOOKUP(B2654,'GDP per Capita'!$T$2:$V$4235,COLUMN('GDP per Capita'!$V:$V)-COLUMN('GDP per Capita'!$S:$S),FALSE)</f>
        <v>63809.64</v>
      </c>
      <c r="AC2654" s="82">
        <f t="shared" si="559"/>
        <v>63809.64</v>
      </c>
      <c r="AD2654" s="82">
        <f t="shared" si="560"/>
        <v>63809.64</v>
      </c>
      <c r="AE2654" s="88">
        <f t="shared" si="565"/>
        <v>6.7653291885050593E-3</v>
      </c>
    </row>
    <row r="2655" spans="1:31">
      <c r="A2655" s="77" t="s">
        <v>1701</v>
      </c>
      <c r="B2655" s="77">
        <v>2654</v>
      </c>
      <c r="C2655" s="77" t="s">
        <v>581</v>
      </c>
      <c r="D2655" s="77" t="s">
        <v>31</v>
      </c>
      <c r="E2655" s="77">
        <v>2018</v>
      </c>
      <c r="F2655" s="77">
        <v>47.498381500000001</v>
      </c>
      <c r="G2655" s="77">
        <v>19.0404707</v>
      </c>
      <c r="H2655" s="77">
        <v>0</v>
      </c>
      <c r="I2655" s="77" t="s">
        <v>1626</v>
      </c>
      <c r="J2655" s="77">
        <v>39.739236400000003</v>
      </c>
      <c r="K2655" s="77">
        <v>-104.9848623</v>
      </c>
      <c r="L2655" s="77">
        <v>17700.907382768899</v>
      </c>
      <c r="M2655" s="77">
        <v>2.7298482144711702</v>
      </c>
      <c r="N2655" s="77">
        <v>0</v>
      </c>
      <c r="O2655" s="77">
        <v>1858.59527519073</v>
      </c>
      <c r="P2655" s="87" cm="1">
        <f t="array" ref="P2655">IF($X2655="Non-local",VLOOKUP($E2655,$AI$64:$AW$68,COLUMN($AW:$AW)-COLUMN($AH:$AH),FALSE),IF($X2655="Unknown",VLOOKUP($E2655,$AI$71:$AW$75,COLUMN($AW:$AW)-COLUMN($AH:$AH),FALSE),0))</f>
        <v>284</v>
      </c>
      <c r="Q2655" s="87" cm="1">
        <f t="array" ref="Q2655">IF($X2655="Non-local",VLOOKUP($E2655,$AI$40:$AW$44,COLUMN($AW:$AW)-COLUMN($AH:$AH),FALSE),IF($X2655="Unknown",VLOOKUP($E2655,$AI$47:$AW$51,COLUMN($AW:$AW)-COLUMN($AH:$AH),FALSE),0))</f>
        <v>701.10299999999995</v>
      </c>
      <c r="R2655" s="87" cm="1">
        <f t="array" ref="R2655">IF($X2655="Non-local",VLOOKUP($E2655,$AI$88:$AW$92,COLUMN($AW:$AW)-COLUMN($AH:$AH),FALSE),IF($X2655="Unknown",VLOOKUP($E2655,$AI$95:$AW$99,COLUMN($AW:$AW)-COLUMN($AH:$AH),FALSE),0))</f>
        <v>0.15773661179887363</v>
      </c>
      <c r="S2655" s="87" cm="1">
        <f t="array" ref="S2655">VLOOKUP($E2655,$AI$111:$AW$115,COLUMN($AW:$AW)-COLUMN($AH:$AH),FALSE)</f>
        <v>431.69321999999994</v>
      </c>
      <c r="T2655" s="104">
        <f t="shared" si="561"/>
        <v>2.8875848262700439</v>
      </c>
      <c r="U2655" s="104">
        <f t="shared" si="562"/>
        <v>3275.39149519073</v>
      </c>
      <c r="V2655" s="87" cm="1">
        <f t="array" ref="V2655">VLOOKUP($E2655,$AI$118:$AW$122,COLUMN($AW:$AW)-COLUMN($AH:$AH),FALSE)</f>
        <v>0</v>
      </c>
      <c r="W2655" s="87" t="str">
        <f t="shared" si="566"/>
        <v>International</v>
      </c>
      <c r="X2655" s="87" t="str">
        <f t="shared" si="567"/>
        <v>Non-local</v>
      </c>
      <c r="Y2655" s="104"/>
      <c r="Z2655" s="87" t="str">
        <f t="shared" si="563"/>
        <v>Hungary</v>
      </c>
      <c r="AA2655" s="87" t="str">
        <f t="shared" si="564"/>
        <v>Europe</v>
      </c>
      <c r="AB2655" s="82" cm="1">
        <f t="array" ref="AB2655">VLOOKUP(B2655,'GDP per Capita'!$T$2:$V$4235,COLUMN('GDP per Capita'!$V:$V)-COLUMN('GDP per Capita'!$S:$S),FALSE)</f>
        <v>15459.9</v>
      </c>
      <c r="AC2655" s="82">
        <f t="shared" si="559"/>
        <v>15459.9</v>
      </c>
      <c r="AD2655" s="82">
        <f t="shared" si="560"/>
        <v>15459.9</v>
      </c>
      <c r="AE2655" s="88">
        <f t="shared" si="565"/>
        <v>0.21186369220956994</v>
      </c>
    </row>
    <row r="2656" spans="1:31">
      <c r="A2656" s="77" t="s">
        <v>1313</v>
      </c>
      <c r="B2656" s="77">
        <v>2655</v>
      </c>
      <c r="C2656" s="77" t="s">
        <v>29</v>
      </c>
      <c r="D2656" s="77" t="s">
        <v>29</v>
      </c>
      <c r="E2656" s="77">
        <v>2018</v>
      </c>
      <c r="F2656" s="77">
        <v>30.438083200000001</v>
      </c>
      <c r="G2656" s="77">
        <v>-84.280933200000007</v>
      </c>
      <c r="H2656" s="77">
        <v>0</v>
      </c>
      <c r="I2656" s="77" t="s">
        <v>1626</v>
      </c>
      <c r="J2656" s="77">
        <v>39.739236400000003</v>
      </c>
      <c r="K2656" s="77">
        <v>-104.9848623</v>
      </c>
      <c r="L2656" s="77">
        <v>4283.0213662737397</v>
      </c>
      <c r="M2656" s="77">
        <v>0.76717862860196995</v>
      </c>
      <c r="N2656" s="77">
        <v>0</v>
      </c>
      <c r="O2656" s="77">
        <v>513.962563952849</v>
      </c>
      <c r="P2656" s="87" cm="1">
        <f t="array" ref="P2656">IF($X2656="Non-local",VLOOKUP($E2656,$AI$64:$AW$68,COLUMN($AW:$AW)-COLUMN($AH:$AH),FALSE),IF($X2656="Unknown",VLOOKUP($E2656,$AI$71:$AW$75,COLUMN($AW:$AW)-COLUMN($AH:$AH),FALSE),0))</f>
        <v>284</v>
      </c>
      <c r="Q2656" s="87" cm="1">
        <f t="array" ref="Q2656">IF($X2656="Non-local",VLOOKUP($E2656,$AI$40:$AW$44,COLUMN($AW:$AW)-COLUMN($AH:$AH),FALSE),IF($X2656="Unknown",VLOOKUP($E2656,$AI$47:$AW$51,COLUMN($AW:$AW)-COLUMN($AH:$AH),FALSE),0))</f>
        <v>701.10299999999995</v>
      </c>
      <c r="R2656" s="87" cm="1">
        <f t="array" ref="R2656">IF($X2656="Non-local",VLOOKUP($E2656,$AI$88:$AW$92,COLUMN($AW:$AW)-COLUMN($AH:$AH),FALSE),IF($X2656="Unknown",VLOOKUP($E2656,$AI$95:$AW$99,COLUMN($AW:$AW)-COLUMN($AH:$AH),FALSE),0))</f>
        <v>0.15773661179887363</v>
      </c>
      <c r="S2656" s="87" cm="1">
        <f t="array" ref="S2656">VLOOKUP($E2656,$AI$111:$AW$115,COLUMN($AW:$AW)-COLUMN($AH:$AH),FALSE)</f>
        <v>431.69321999999994</v>
      </c>
      <c r="T2656" s="104">
        <f t="shared" si="561"/>
        <v>0.92491524040084361</v>
      </c>
      <c r="U2656" s="104">
        <f t="shared" si="562"/>
        <v>1930.7587839528489</v>
      </c>
      <c r="V2656" s="87" cm="1">
        <f t="array" ref="V2656">VLOOKUP($E2656,$AI$118:$AW$122,COLUMN($AW:$AW)-COLUMN($AH:$AH),FALSE)</f>
        <v>0</v>
      </c>
      <c r="W2656" s="87" t="str">
        <f t="shared" si="566"/>
        <v>Domestic</v>
      </c>
      <c r="X2656" s="87" t="str">
        <f t="shared" si="567"/>
        <v>Non-local</v>
      </c>
      <c r="Y2656" s="104"/>
      <c r="Z2656" s="87" t="str">
        <f t="shared" si="563"/>
        <v>USA</v>
      </c>
      <c r="AA2656" s="87" t="str">
        <f t="shared" si="564"/>
        <v>USA</v>
      </c>
      <c r="AB2656" s="82" cm="1">
        <f t="array" ref="AB2656">VLOOKUP(B2656,'GDP per Capita'!$T$2:$V$4235,COLUMN('GDP per Capita'!$V:$V)-COLUMN('GDP per Capita'!$S:$S),FALSE)</f>
        <v>63809.64</v>
      </c>
      <c r="AC2656" s="82">
        <f t="shared" si="559"/>
        <v>63809.64</v>
      </c>
      <c r="AD2656" s="82">
        <f t="shared" si="560"/>
        <v>63809.64</v>
      </c>
      <c r="AE2656" s="88">
        <f t="shared" si="565"/>
        <v>3.025810495017444E-2</v>
      </c>
    </row>
    <row r="2657" spans="1:31">
      <c r="A2657" s="77" t="s">
        <v>1180</v>
      </c>
      <c r="B2657" s="77">
        <v>2656</v>
      </c>
      <c r="C2657" s="77" t="s">
        <v>29</v>
      </c>
      <c r="D2657" s="77" t="s">
        <v>29</v>
      </c>
      <c r="E2657" s="77">
        <v>2018</v>
      </c>
      <c r="F2657" s="77">
        <v>39.613320999999999</v>
      </c>
      <c r="G2657" s="77">
        <v>-105.0166498</v>
      </c>
      <c r="H2657" s="77">
        <v>1</v>
      </c>
      <c r="I2657" s="77" t="s">
        <v>1626</v>
      </c>
      <c r="J2657" s="77">
        <v>39.739236400000003</v>
      </c>
      <c r="K2657" s="77">
        <v>-104.9848623</v>
      </c>
      <c r="L2657" s="77">
        <v>28.5260426361077</v>
      </c>
      <c r="M2657" s="77">
        <v>0</v>
      </c>
      <c r="N2657" s="77">
        <v>0</v>
      </c>
      <c r="O2657" s="77">
        <v>0</v>
      </c>
      <c r="P2657" s="87" cm="1">
        <f t="array" ref="P2657">IF($X2657="Non-local",VLOOKUP($E2657,$AI$64:$AW$68,COLUMN($AW:$AW)-COLUMN($AH:$AH),FALSE),IF($X2657="Unknown",VLOOKUP($E2657,$AI$71:$AW$75,COLUMN($AW:$AW)-COLUMN($AH:$AH),FALSE),0))</f>
        <v>0</v>
      </c>
      <c r="Q2657" s="87" cm="1">
        <f t="array" ref="Q2657">IF($X2657="Non-local",VLOOKUP($E2657,$AI$40:$AW$44,COLUMN($AW:$AW)-COLUMN($AH:$AH),FALSE),IF($X2657="Unknown",VLOOKUP($E2657,$AI$47:$AW$51,COLUMN($AW:$AW)-COLUMN($AH:$AH),FALSE),0))</f>
        <v>0</v>
      </c>
      <c r="R2657" s="87" cm="1">
        <f t="array" ref="R2657">IF($X2657="Non-local",VLOOKUP($E2657,$AI$88:$AW$92,COLUMN($AW:$AW)-COLUMN($AH:$AH),FALSE),IF($X2657="Unknown",VLOOKUP($E2657,$AI$95:$AW$99,COLUMN($AW:$AW)-COLUMN($AH:$AH),FALSE),0))</f>
        <v>0</v>
      </c>
      <c r="S2657" s="87" cm="1">
        <f t="array" ref="S2657">VLOOKUP($E2657,$AI$111:$AW$115,COLUMN($AW:$AW)-COLUMN($AH:$AH),FALSE)</f>
        <v>431.69321999999994</v>
      </c>
      <c r="T2657" s="104">
        <f t="shared" si="561"/>
        <v>0</v>
      </c>
      <c r="U2657" s="104">
        <f t="shared" si="562"/>
        <v>431.69321999999994</v>
      </c>
      <c r="V2657" s="87" cm="1">
        <f t="array" ref="V2657">VLOOKUP($E2657,$AI$118:$AW$122,COLUMN($AW:$AW)-COLUMN($AH:$AH),FALSE)</f>
        <v>0</v>
      </c>
      <c r="W2657" s="87" t="str">
        <f t="shared" si="566"/>
        <v>Domestic</v>
      </c>
      <c r="X2657" s="87" t="str">
        <f t="shared" si="567"/>
        <v>Local</v>
      </c>
      <c r="Y2657" s="104"/>
      <c r="Z2657" s="87" t="str">
        <f t="shared" si="563"/>
        <v>USA</v>
      </c>
      <c r="AA2657" s="87" t="str">
        <f t="shared" si="564"/>
        <v>USA</v>
      </c>
      <c r="AB2657" s="82" cm="1">
        <f t="array" ref="AB2657">VLOOKUP(B2657,'GDP per Capita'!$T$2:$V$4235,COLUMN('GDP per Capita'!$V:$V)-COLUMN('GDP per Capita'!$S:$S),FALSE)</f>
        <v>63809.64</v>
      </c>
      <c r="AC2657" s="82">
        <f t="shared" si="559"/>
        <v>63809.64</v>
      </c>
      <c r="AD2657" s="82">
        <f t="shared" si="560"/>
        <v>63809.64</v>
      </c>
      <c r="AE2657" s="88">
        <f t="shared" si="565"/>
        <v>6.7653291885050593E-3</v>
      </c>
    </row>
    <row r="2658" spans="1:31">
      <c r="A2658" s="77" t="s">
        <v>1536</v>
      </c>
      <c r="B2658" s="77">
        <v>2657</v>
      </c>
      <c r="C2658" s="77" t="s">
        <v>29</v>
      </c>
      <c r="D2658" s="77" t="s">
        <v>29</v>
      </c>
      <c r="E2658" s="77">
        <v>2018</v>
      </c>
      <c r="F2658" s="77">
        <v>30.595528899999898</v>
      </c>
      <c r="G2658" s="77">
        <v>-96.307104199999998</v>
      </c>
      <c r="H2658" s="77">
        <v>0</v>
      </c>
      <c r="I2658" s="77" t="s">
        <v>1626</v>
      </c>
      <c r="J2658" s="77">
        <v>39.739236400000003</v>
      </c>
      <c r="K2658" s="77">
        <v>-104.9848623</v>
      </c>
      <c r="L2658" s="77">
        <v>2570.8109771658601</v>
      </c>
      <c r="M2658" s="77">
        <v>0.50109385898464798</v>
      </c>
      <c r="N2658" s="77">
        <v>0</v>
      </c>
      <c r="O2658" s="77">
        <v>493.59570761584598</v>
      </c>
      <c r="P2658" s="87" cm="1">
        <f t="array" ref="P2658">IF($X2658="Non-local",VLOOKUP($E2658,$AI$64:$AW$68,COLUMN($AW:$AW)-COLUMN($AH:$AH),FALSE),IF($X2658="Unknown",VLOOKUP($E2658,$AI$71:$AW$75,COLUMN($AW:$AW)-COLUMN($AH:$AH),FALSE),0))</f>
        <v>284</v>
      </c>
      <c r="Q2658" s="87" cm="1">
        <f t="array" ref="Q2658">IF($X2658="Non-local",VLOOKUP($E2658,$AI$40:$AW$44,COLUMN($AW:$AW)-COLUMN($AH:$AH),FALSE),IF($X2658="Unknown",VLOOKUP($E2658,$AI$47:$AW$51,COLUMN($AW:$AW)-COLUMN($AH:$AH),FALSE),0))</f>
        <v>701.10299999999995</v>
      </c>
      <c r="R2658" s="87" cm="1">
        <f t="array" ref="R2658">IF($X2658="Non-local",VLOOKUP($E2658,$AI$88:$AW$92,COLUMN($AW:$AW)-COLUMN($AH:$AH),FALSE),IF($X2658="Unknown",VLOOKUP($E2658,$AI$95:$AW$99,COLUMN($AW:$AW)-COLUMN($AH:$AH),FALSE),0))</f>
        <v>0.15773661179887363</v>
      </c>
      <c r="S2658" s="87" cm="1">
        <f t="array" ref="S2658">VLOOKUP($E2658,$AI$111:$AW$115,COLUMN($AW:$AW)-COLUMN($AH:$AH),FALSE)</f>
        <v>431.69321999999994</v>
      </c>
      <c r="T2658" s="104">
        <f t="shared" si="561"/>
        <v>0.65883047078352164</v>
      </c>
      <c r="U2658" s="104">
        <f t="shared" si="562"/>
        <v>1910.3919276158458</v>
      </c>
      <c r="V2658" s="87" cm="1">
        <f t="array" ref="V2658">VLOOKUP($E2658,$AI$118:$AW$122,COLUMN($AW:$AW)-COLUMN($AH:$AH),FALSE)</f>
        <v>0</v>
      </c>
      <c r="W2658" s="87" t="str">
        <f t="shared" si="566"/>
        <v>Domestic</v>
      </c>
      <c r="X2658" s="87" t="str">
        <f t="shared" si="567"/>
        <v>Non-local</v>
      </c>
      <c r="Y2658" s="104"/>
      <c r="Z2658" s="87" t="str">
        <f t="shared" si="563"/>
        <v>USA</v>
      </c>
      <c r="AA2658" s="87" t="str">
        <f t="shared" si="564"/>
        <v>USA</v>
      </c>
      <c r="AB2658" s="82" cm="1">
        <f t="array" ref="AB2658">VLOOKUP(B2658,'GDP per Capita'!$T$2:$V$4235,COLUMN('GDP per Capita'!$V:$V)-COLUMN('GDP per Capita'!$S:$S),FALSE)</f>
        <v>63809.64</v>
      </c>
      <c r="AC2658" s="82">
        <f t="shared" si="559"/>
        <v>63809.64</v>
      </c>
      <c r="AD2658" s="82">
        <f t="shared" si="560"/>
        <v>63809.64</v>
      </c>
      <c r="AE2658" s="88">
        <f t="shared" si="565"/>
        <v>2.9938923454447413E-2</v>
      </c>
    </row>
    <row r="2659" spans="1:31">
      <c r="A2659" s="77" t="s">
        <v>1011</v>
      </c>
      <c r="B2659" s="77">
        <v>2658</v>
      </c>
      <c r="C2659" s="77" t="s">
        <v>29</v>
      </c>
      <c r="D2659" s="77" t="s">
        <v>29</v>
      </c>
      <c r="E2659" s="77">
        <v>2018</v>
      </c>
      <c r="F2659" s="77">
        <v>40.102554999999903</v>
      </c>
      <c r="G2659" s="77">
        <v>-105.36320790000001</v>
      </c>
      <c r="H2659" s="77">
        <v>1</v>
      </c>
      <c r="I2659" s="77" t="s">
        <v>1626</v>
      </c>
      <c r="J2659" s="77">
        <v>39.739236400000003</v>
      </c>
      <c r="K2659" s="77">
        <v>-104.9848623</v>
      </c>
      <c r="L2659" s="77">
        <v>103.404289622392</v>
      </c>
      <c r="M2659" s="77">
        <v>0</v>
      </c>
      <c r="N2659" s="77">
        <v>0</v>
      </c>
      <c r="O2659" s="77">
        <v>0</v>
      </c>
      <c r="P2659" s="87" cm="1">
        <f t="array" ref="P2659">IF($X2659="Non-local",VLOOKUP($E2659,$AI$64:$AW$68,COLUMN($AW:$AW)-COLUMN($AH:$AH),FALSE),IF($X2659="Unknown",VLOOKUP($E2659,$AI$71:$AW$75,COLUMN($AW:$AW)-COLUMN($AH:$AH),FALSE),0))</f>
        <v>0</v>
      </c>
      <c r="Q2659" s="87" cm="1">
        <f t="array" ref="Q2659">IF($X2659="Non-local",VLOOKUP($E2659,$AI$40:$AW$44,COLUMN($AW:$AW)-COLUMN($AH:$AH),FALSE),IF($X2659="Unknown",VLOOKUP($E2659,$AI$47:$AW$51,COLUMN($AW:$AW)-COLUMN($AH:$AH),FALSE),0))</f>
        <v>0</v>
      </c>
      <c r="R2659" s="87" cm="1">
        <f t="array" ref="R2659">IF($X2659="Non-local",VLOOKUP($E2659,$AI$88:$AW$92,COLUMN($AW:$AW)-COLUMN($AH:$AH),FALSE),IF($X2659="Unknown",VLOOKUP($E2659,$AI$95:$AW$99,COLUMN($AW:$AW)-COLUMN($AH:$AH),FALSE),0))</f>
        <v>0</v>
      </c>
      <c r="S2659" s="87" cm="1">
        <f t="array" ref="S2659">VLOOKUP($E2659,$AI$111:$AW$115,COLUMN($AW:$AW)-COLUMN($AH:$AH),FALSE)</f>
        <v>431.69321999999994</v>
      </c>
      <c r="T2659" s="104">
        <f t="shared" si="561"/>
        <v>0</v>
      </c>
      <c r="U2659" s="104">
        <f t="shared" si="562"/>
        <v>431.69321999999994</v>
      </c>
      <c r="V2659" s="87" cm="1">
        <f t="array" ref="V2659">VLOOKUP($E2659,$AI$118:$AW$122,COLUMN($AW:$AW)-COLUMN($AH:$AH),FALSE)</f>
        <v>0</v>
      </c>
      <c r="W2659" s="87" t="str">
        <f t="shared" si="566"/>
        <v>Domestic</v>
      </c>
      <c r="X2659" s="87" t="str">
        <f t="shared" si="567"/>
        <v>Local</v>
      </c>
      <c r="Y2659" s="104"/>
      <c r="Z2659" s="87" t="str">
        <f t="shared" si="563"/>
        <v>USA</v>
      </c>
      <c r="AA2659" s="87" t="str">
        <f t="shared" si="564"/>
        <v>USA</v>
      </c>
      <c r="AB2659" s="82" cm="1">
        <f t="array" ref="AB2659">VLOOKUP(B2659,'GDP per Capita'!$T$2:$V$4235,COLUMN('GDP per Capita'!$V:$V)-COLUMN('GDP per Capita'!$S:$S),FALSE)</f>
        <v>63809.64</v>
      </c>
      <c r="AC2659" s="82">
        <f t="shared" si="559"/>
        <v>63809.64</v>
      </c>
      <c r="AD2659" s="82">
        <f t="shared" si="560"/>
        <v>63809.64</v>
      </c>
      <c r="AE2659" s="88">
        <f t="shared" si="565"/>
        <v>6.7653291885050593E-3</v>
      </c>
    </row>
    <row r="2660" spans="1:31">
      <c r="A2660" s="77" t="s">
        <v>1225</v>
      </c>
      <c r="B2660" s="77">
        <v>2659</v>
      </c>
      <c r="C2660" s="77" t="s">
        <v>586</v>
      </c>
      <c r="D2660" s="77" t="s">
        <v>31</v>
      </c>
      <c r="E2660" s="77">
        <v>2018</v>
      </c>
      <c r="F2660" s="77">
        <v>55.750446099999998</v>
      </c>
      <c r="G2660" s="77">
        <v>37.617494299999997</v>
      </c>
      <c r="H2660" s="77">
        <v>0</v>
      </c>
      <c r="I2660" s="77" t="s">
        <v>1626</v>
      </c>
      <c r="J2660" s="77">
        <v>39.739236400000003</v>
      </c>
      <c r="K2660" s="77">
        <v>-104.9848623</v>
      </c>
      <c r="L2660" s="77">
        <v>17649.020038588798</v>
      </c>
      <c r="M2660" s="77">
        <v>2.7216989234949098</v>
      </c>
      <c r="N2660" s="77">
        <v>0</v>
      </c>
      <c r="O2660" s="77">
        <v>1853.14710405182</v>
      </c>
      <c r="P2660" s="87" cm="1">
        <f t="array" ref="P2660">IF($X2660="Non-local",VLOOKUP($E2660,$AI$64:$AW$68,COLUMN($AW:$AW)-COLUMN($AH:$AH),FALSE),IF($X2660="Unknown",VLOOKUP($E2660,$AI$71:$AW$75,COLUMN($AW:$AW)-COLUMN($AH:$AH),FALSE),0))</f>
        <v>284</v>
      </c>
      <c r="Q2660" s="87" cm="1">
        <f t="array" ref="Q2660">IF($X2660="Non-local",VLOOKUP($E2660,$AI$40:$AW$44,COLUMN($AW:$AW)-COLUMN($AH:$AH),FALSE),IF($X2660="Unknown",VLOOKUP($E2660,$AI$47:$AW$51,COLUMN($AW:$AW)-COLUMN($AH:$AH),FALSE),0))</f>
        <v>701.10299999999995</v>
      </c>
      <c r="R2660" s="87" cm="1">
        <f t="array" ref="R2660">IF($X2660="Non-local",VLOOKUP($E2660,$AI$88:$AW$92,COLUMN($AW:$AW)-COLUMN($AH:$AH),FALSE),IF($X2660="Unknown",VLOOKUP($E2660,$AI$95:$AW$99,COLUMN($AW:$AW)-COLUMN($AH:$AH),FALSE),0))</f>
        <v>0.15773661179887363</v>
      </c>
      <c r="S2660" s="87" cm="1">
        <f t="array" ref="S2660">VLOOKUP($E2660,$AI$111:$AW$115,COLUMN($AW:$AW)-COLUMN($AH:$AH),FALSE)</f>
        <v>431.69321999999994</v>
      </c>
      <c r="T2660" s="104">
        <f t="shared" si="561"/>
        <v>2.8794355352937835</v>
      </c>
      <c r="U2660" s="104">
        <f t="shared" si="562"/>
        <v>3269.9433240518201</v>
      </c>
      <c r="V2660" s="87" cm="1">
        <f t="array" ref="V2660">VLOOKUP($E2660,$AI$118:$AW$122,COLUMN($AW:$AW)-COLUMN($AH:$AH),FALSE)</f>
        <v>0</v>
      </c>
      <c r="W2660" s="87" t="str">
        <f t="shared" si="566"/>
        <v>International</v>
      </c>
      <c r="X2660" s="87" t="str">
        <f t="shared" si="567"/>
        <v>Non-local</v>
      </c>
      <c r="Y2660" s="104"/>
      <c r="Z2660" s="87" t="str">
        <f t="shared" si="563"/>
        <v>Russia</v>
      </c>
      <c r="AA2660" s="87" t="str">
        <f t="shared" si="564"/>
        <v>Europe</v>
      </c>
      <c r="AB2660" s="82" cm="1">
        <f t="array" ref="AB2660">VLOOKUP(B2660,'GDP per Capita'!$T$2:$V$4235,COLUMN('GDP per Capita'!$V:$V)-COLUMN('GDP per Capita'!$S:$S),FALSE)</f>
        <v>11082.17</v>
      </c>
      <c r="AC2660" s="82">
        <f t="shared" si="559"/>
        <v>11082.17</v>
      </c>
      <c r="AD2660" s="82">
        <f t="shared" si="560"/>
        <v>11082.17</v>
      </c>
      <c r="AE2660" s="88">
        <f t="shared" si="565"/>
        <v>0.295063450935315</v>
      </c>
    </row>
    <row r="2661" spans="1:31">
      <c r="A2661" s="77" t="s">
        <v>1087</v>
      </c>
      <c r="B2661" s="77">
        <v>2660</v>
      </c>
      <c r="C2661" s="77" t="s">
        <v>29</v>
      </c>
      <c r="D2661" s="77" t="s">
        <v>29</v>
      </c>
      <c r="E2661" s="77">
        <v>2018</v>
      </c>
      <c r="F2661" s="77">
        <v>33.9597677</v>
      </c>
      <c r="G2661" s="77">
        <v>-83.376397999999995</v>
      </c>
      <c r="H2661" s="77">
        <v>0</v>
      </c>
      <c r="I2661" s="77" t="s">
        <v>1626</v>
      </c>
      <c r="J2661" s="77">
        <v>39.739236400000003</v>
      </c>
      <c r="K2661" s="77">
        <v>-104.9848623</v>
      </c>
      <c r="L2661" s="77">
        <v>4042.5394439500601</v>
      </c>
      <c r="M2661" s="77">
        <v>0.728894542078667</v>
      </c>
      <c r="N2661" s="77">
        <v>0</v>
      </c>
      <c r="O2661" s="77">
        <v>485.104733274007</v>
      </c>
      <c r="P2661" s="87" cm="1">
        <f t="array" ref="P2661">IF($X2661="Non-local",VLOOKUP($E2661,$AI$64:$AW$68,COLUMN($AW:$AW)-COLUMN($AH:$AH),FALSE),IF($X2661="Unknown",VLOOKUP($E2661,$AI$71:$AW$75,COLUMN($AW:$AW)-COLUMN($AH:$AH),FALSE),0))</f>
        <v>284</v>
      </c>
      <c r="Q2661" s="87" cm="1">
        <f t="array" ref="Q2661">IF($X2661="Non-local",VLOOKUP($E2661,$AI$40:$AW$44,COLUMN($AW:$AW)-COLUMN($AH:$AH),FALSE),IF($X2661="Unknown",VLOOKUP($E2661,$AI$47:$AW$51,COLUMN($AW:$AW)-COLUMN($AH:$AH),FALSE),0))</f>
        <v>701.10299999999995</v>
      </c>
      <c r="R2661" s="87" cm="1">
        <f t="array" ref="R2661">IF($X2661="Non-local",VLOOKUP($E2661,$AI$88:$AW$92,COLUMN($AW:$AW)-COLUMN($AH:$AH),FALSE),IF($X2661="Unknown",VLOOKUP($E2661,$AI$95:$AW$99,COLUMN($AW:$AW)-COLUMN($AH:$AH),FALSE),0))</f>
        <v>0.15773661179887363</v>
      </c>
      <c r="S2661" s="87" cm="1">
        <f t="array" ref="S2661">VLOOKUP($E2661,$AI$111:$AW$115,COLUMN($AW:$AW)-COLUMN($AH:$AH),FALSE)</f>
        <v>431.69321999999994</v>
      </c>
      <c r="T2661" s="104">
        <f t="shared" si="561"/>
        <v>0.88663115387754066</v>
      </c>
      <c r="U2661" s="104">
        <f t="shared" si="562"/>
        <v>1901.9009532740067</v>
      </c>
      <c r="V2661" s="87" cm="1">
        <f t="array" ref="V2661">VLOOKUP($E2661,$AI$118:$AW$122,COLUMN($AW:$AW)-COLUMN($AH:$AH),FALSE)</f>
        <v>0</v>
      </c>
      <c r="W2661" s="87" t="str">
        <f t="shared" si="566"/>
        <v>Domestic</v>
      </c>
      <c r="X2661" s="87" t="str">
        <f t="shared" si="567"/>
        <v>Non-local</v>
      </c>
      <c r="Y2661" s="104"/>
      <c r="Z2661" s="87" t="str">
        <f t="shared" si="563"/>
        <v>USA</v>
      </c>
      <c r="AA2661" s="87" t="str">
        <f t="shared" si="564"/>
        <v>USA</v>
      </c>
      <c r="AB2661" s="82" cm="1">
        <f t="array" ref="AB2661">VLOOKUP(B2661,'GDP per Capita'!$T$2:$V$4235,COLUMN('GDP per Capita'!$V:$V)-COLUMN('GDP per Capita'!$S:$S),FALSE)</f>
        <v>63809.64</v>
      </c>
      <c r="AC2661" s="82">
        <f t="shared" si="559"/>
        <v>63809.64</v>
      </c>
      <c r="AD2661" s="82">
        <f t="shared" si="560"/>
        <v>63809.64</v>
      </c>
      <c r="AE2661" s="88">
        <f t="shared" si="565"/>
        <v>2.9805856188406747E-2</v>
      </c>
    </row>
    <row r="2662" spans="1:31">
      <c r="A2662" s="77" t="s">
        <v>1702</v>
      </c>
      <c r="B2662" s="77">
        <v>2661</v>
      </c>
      <c r="C2662" s="77" t="s">
        <v>29</v>
      </c>
      <c r="D2662" s="77" t="s">
        <v>29</v>
      </c>
      <c r="E2662" s="77">
        <v>2018</v>
      </c>
      <c r="F2662" s="77">
        <v>40.364118400000002</v>
      </c>
      <c r="G2662" s="77">
        <v>-111.73853999999901</v>
      </c>
      <c r="H2662" s="77">
        <v>0</v>
      </c>
      <c r="I2662" s="77" t="s">
        <v>1626</v>
      </c>
      <c r="J2662" s="77">
        <v>39.739236400000003</v>
      </c>
      <c r="K2662" s="77">
        <v>-104.9848623</v>
      </c>
      <c r="L2662" s="77">
        <v>1157.7672427703999</v>
      </c>
      <c r="M2662" s="77">
        <v>0.31450881647696299</v>
      </c>
      <c r="N2662" s="77">
        <v>0</v>
      </c>
      <c r="O2662" s="77">
        <v>222.29131061191799</v>
      </c>
      <c r="P2662" s="87" cm="1">
        <f t="array" ref="P2662">IF($X2662="Non-local",VLOOKUP($E2662,$AI$64:$AW$68,COLUMN($AW:$AW)-COLUMN($AH:$AH),FALSE),IF($X2662="Unknown",VLOOKUP($E2662,$AI$71:$AW$75,COLUMN($AW:$AW)-COLUMN($AH:$AH),FALSE),0))</f>
        <v>284</v>
      </c>
      <c r="Q2662" s="87" cm="1">
        <f t="array" ref="Q2662">IF($X2662="Non-local",VLOOKUP($E2662,$AI$40:$AW$44,COLUMN($AW:$AW)-COLUMN($AH:$AH),FALSE),IF($X2662="Unknown",VLOOKUP($E2662,$AI$47:$AW$51,COLUMN($AW:$AW)-COLUMN($AH:$AH),FALSE),0))</f>
        <v>701.10299999999995</v>
      </c>
      <c r="R2662" s="87" cm="1">
        <f t="array" ref="R2662">IF($X2662="Non-local",VLOOKUP($E2662,$AI$88:$AW$92,COLUMN($AW:$AW)-COLUMN($AH:$AH),FALSE),IF($X2662="Unknown",VLOOKUP($E2662,$AI$95:$AW$99,COLUMN($AW:$AW)-COLUMN($AH:$AH),FALSE),0))</f>
        <v>0.15773661179887363</v>
      </c>
      <c r="S2662" s="87" cm="1">
        <f t="array" ref="S2662">VLOOKUP($E2662,$AI$111:$AW$115,COLUMN($AW:$AW)-COLUMN($AH:$AH),FALSE)</f>
        <v>431.69321999999994</v>
      </c>
      <c r="T2662" s="104">
        <f t="shared" si="561"/>
        <v>0.4722454282758366</v>
      </c>
      <c r="U2662" s="104">
        <f t="shared" si="562"/>
        <v>1639.0875306119178</v>
      </c>
      <c r="V2662" s="87" cm="1">
        <f t="array" ref="V2662">VLOOKUP($E2662,$AI$118:$AW$122,COLUMN($AW:$AW)-COLUMN($AH:$AH),FALSE)</f>
        <v>0</v>
      </c>
      <c r="W2662" s="87" t="str">
        <f t="shared" si="566"/>
        <v>Domestic</v>
      </c>
      <c r="X2662" s="87" t="str">
        <f t="shared" si="567"/>
        <v>Non-local</v>
      </c>
      <c r="Y2662" s="104"/>
      <c r="Z2662" s="87" t="str">
        <f t="shared" si="563"/>
        <v>USA</v>
      </c>
      <c r="AA2662" s="87" t="str">
        <f t="shared" si="564"/>
        <v>USA</v>
      </c>
      <c r="AB2662" s="82" cm="1">
        <f t="array" ref="AB2662">VLOOKUP(B2662,'GDP per Capita'!$T$2:$V$4235,COLUMN('GDP per Capita'!$V:$V)-COLUMN('GDP per Capita'!$S:$S),FALSE)</f>
        <v>63809.64</v>
      </c>
      <c r="AC2662" s="82">
        <f t="shared" si="559"/>
        <v>63809.64</v>
      </c>
      <c r="AD2662" s="82">
        <f t="shared" si="560"/>
        <v>63809.64</v>
      </c>
      <c r="AE2662" s="88">
        <f t="shared" si="565"/>
        <v>2.5687145870309219E-2</v>
      </c>
    </row>
    <row r="2663" spans="1:31">
      <c r="A2663" s="77" t="s">
        <v>959</v>
      </c>
      <c r="B2663" s="77">
        <v>2662</v>
      </c>
      <c r="C2663" s="77" t="s">
        <v>29</v>
      </c>
      <c r="D2663" s="77" t="s">
        <v>29</v>
      </c>
      <c r="E2663" s="77">
        <v>2018</v>
      </c>
      <c r="F2663" s="77">
        <v>34.057285799999903</v>
      </c>
      <c r="G2663" s="77">
        <v>-106.8930799</v>
      </c>
      <c r="H2663" s="77">
        <v>0</v>
      </c>
      <c r="I2663" s="77" t="s">
        <v>1626</v>
      </c>
      <c r="J2663" s="77">
        <v>39.739236400000003</v>
      </c>
      <c r="K2663" s="77">
        <v>-104.9848623</v>
      </c>
      <c r="L2663" s="77">
        <v>1308.2902645192901</v>
      </c>
      <c r="M2663" s="77">
        <v>0.33438459507302898</v>
      </c>
      <c r="N2663" s="77">
        <v>0</v>
      </c>
      <c r="O2663" s="77">
        <v>251.19173078770501</v>
      </c>
      <c r="P2663" s="87" cm="1">
        <f t="array" ref="P2663">IF($X2663="Non-local",VLOOKUP($E2663,$AI$64:$AW$68,COLUMN($AW:$AW)-COLUMN($AH:$AH),FALSE),IF($X2663="Unknown",VLOOKUP($E2663,$AI$71:$AW$75,COLUMN($AW:$AW)-COLUMN($AH:$AH),FALSE),0))</f>
        <v>284</v>
      </c>
      <c r="Q2663" s="87" cm="1">
        <f t="array" ref="Q2663">IF($X2663="Non-local",VLOOKUP($E2663,$AI$40:$AW$44,COLUMN($AW:$AW)-COLUMN($AH:$AH),FALSE),IF($X2663="Unknown",VLOOKUP($E2663,$AI$47:$AW$51,COLUMN($AW:$AW)-COLUMN($AH:$AH),FALSE),0))</f>
        <v>701.10299999999995</v>
      </c>
      <c r="R2663" s="87" cm="1">
        <f t="array" ref="R2663">IF($X2663="Non-local",VLOOKUP($E2663,$AI$88:$AW$92,COLUMN($AW:$AW)-COLUMN($AH:$AH),FALSE),IF($X2663="Unknown",VLOOKUP($E2663,$AI$95:$AW$99,COLUMN($AW:$AW)-COLUMN($AH:$AH),FALSE),0))</f>
        <v>0.15773661179887363</v>
      </c>
      <c r="S2663" s="87" cm="1">
        <f t="array" ref="S2663">VLOOKUP($E2663,$AI$111:$AW$115,COLUMN($AW:$AW)-COLUMN($AH:$AH),FALSE)</f>
        <v>431.69321999999994</v>
      </c>
      <c r="T2663" s="104">
        <f t="shared" si="561"/>
        <v>0.49212120687190264</v>
      </c>
      <c r="U2663" s="104">
        <f t="shared" si="562"/>
        <v>1667.9879507877047</v>
      </c>
      <c r="V2663" s="87" cm="1">
        <f t="array" ref="V2663">VLOOKUP($E2663,$AI$118:$AW$122,COLUMN($AW:$AW)-COLUMN($AH:$AH),FALSE)</f>
        <v>0</v>
      </c>
      <c r="W2663" s="87" t="str">
        <f t="shared" si="566"/>
        <v>Domestic</v>
      </c>
      <c r="X2663" s="87" t="str">
        <f t="shared" si="567"/>
        <v>Non-local</v>
      </c>
      <c r="Y2663" s="104"/>
      <c r="Z2663" s="87" t="str">
        <f t="shared" si="563"/>
        <v>USA</v>
      </c>
      <c r="AA2663" s="87" t="str">
        <f t="shared" si="564"/>
        <v>USA</v>
      </c>
      <c r="AB2663" s="82" cm="1">
        <f t="array" ref="AB2663">VLOOKUP(B2663,'GDP per Capita'!$T$2:$V$4235,COLUMN('GDP per Capita'!$V:$V)-COLUMN('GDP per Capita'!$S:$S),FALSE)</f>
        <v>63809.64</v>
      </c>
      <c r="AC2663" s="82">
        <f t="shared" si="559"/>
        <v>63809.64</v>
      </c>
      <c r="AD2663" s="82">
        <f t="shared" si="560"/>
        <v>63809.64</v>
      </c>
      <c r="AE2663" s="88">
        <f t="shared" si="565"/>
        <v>2.6140062078201735E-2</v>
      </c>
    </row>
    <row r="2664" spans="1:31">
      <c r="A2664" s="77" t="s">
        <v>911</v>
      </c>
      <c r="B2664" s="77">
        <v>2663</v>
      </c>
      <c r="C2664" s="77" t="s">
        <v>29</v>
      </c>
      <c r="D2664" s="77" t="s">
        <v>29</v>
      </c>
      <c r="E2664" s="77">
        <v>2018</v>
      </c>
      <c r="F2664" s="77">
        <v>42.3750997</v>
      </c>
      <c r="G2664" s="77">
        <v>-71.105615700000001</v>
      </c>
      <c r="H2664" s="77">
        <v>0</v>
      </c>
      <c r="I2664" s="77" t="s">
        <v>1626</v>
      </c>
      <c r="J2664" s="77">
        <v>39.739236400000003</v>
      </c>
      <c r="K2664" s="77">
        <v>-104.9848623</v>
      </c>
      <c r="L2664" s="77">
        <v>5673.7124855905204</v>
      </c>
      <c r="M2664" s="77">
        <v>0.96779995620830905</v>
      </c>
      <c r="N2664" s="77">
        <v>0</v>
      </c>
      <c r="O2664" s="77">
        <v>680.845498270863</v>
      </c>
      <c r="P2664" s="87" cm="1">
        <f t="array" ref="P2664">IF($X2664="Non-local",VLOOKUP($E2664,$AI$64:$AW$68,COLUMN($AW:$AW)-COLUMN($AH:$AH),FALSE),IF($X2664="Unknown",VLOOKUP($E2664,$AI$71:$AW$75,COLUMN($AW:$AW)-COLUMN($AH:$AH),FALSE),0))</f>
        <v>284</v>
      </c>
      <c r="Q2664" s="87" cm="1">
        <f t="array" ref="Q2664">IF($X2664="Non-local",VLOOKUP($E2664,$AI$40:$AW$44,COLUMN($AW:$AW)-COLUMN($AH:$AH),FALSE),IF($X2664="Unknown",VLOOKUP($E2664,$AI$47:$AW$51,COLUMN($AW:$AW)-COLUMN($AH:$AH),FALSE),0))</f>
        <v>701.10299999999995</v>
      </c>
      <c r="R2664" s="87" cm="1">
        <f t="array" ref="R2664">IF($X2664="Non-local",VLOOKUP($E2664,$AI$88:$AW$92,COLUMN($AW:$AW)-COLUMN($AH:$AH),FALSE),IF($X2664="Unknown",VLOOKUP($E2664,$AI$95:$AW$99,COLUMN($AW:$AW)-COLUMN($AH:$AH),FALSE),0))</f>
        <v>0.15773661179887363</v>
      </c>
      <c r="S2664" s="87" cm="1">
        <f t="array" ref="S2664">VLOOKUP($E2664,$AI$111:$AW$115,COLUMN($AW:$AW)-COLUMN($AH:$AH),FALSE)</f>
        <v>431.69321999999994</v>
      </c>
      <c r="T2664" s="104">
        <f t="shared" si="561"/>
        <v>1.1255365680071827</v>
      </c>
      <c r="U2664" s="104">
        <f t="shared" si="562"/>
        <v>2097.6417182708628</v>
      </c>
      <c r="V2664" s="87" cm="1">
        <f t="array" ref="V2664">VLOOKUP($E2664,$AI$118:$AW$122,COLUMN($AW:$AW)-COLUMN($AH:$AH),FALSE)</f>
        <v>0</v>
      </c>
      <c r="W2664" s="87" t="str">
        <f t="shared" si="566"/>
        <v>Domestic</v>
      </c>
      <c r="X2664" s="87" t="str">
        <f t="shared" si="567"/>
        <v>Non-local</v>
      </c>
      <c r="Y2664" s="104"/>
      <c r="Z2664" s="87" t="str">
        <f t="shared" si="563"/>
        <v>USA</v>
      </c>
      <c r="AA2664" s="87" t="str">
        <f t="shared" si="564"/>
        <v>USA</v>
      </c>
      <c r="AB2664" s="82" cm="1">
        <f t="array" ref="AB2664">VLOOKUP(B2664,'GDP per Capita'!$T$2:$V$4235,COLUMN('GDP per Capita'!$V:$V)-COLUMN('GDP per Capita'!$S:$S),FALSE)</f>
        <v>63809.64</v>
      </c>
      <c r="AC2664" s="82">
        <f t="shared" si="559"/>
        <v>63809.64</v>
      </c>
      <c r="AD2664" s="82">
        <f t="shared" si="560"/>
        <v>63809.64</v>
      </c>
      <c r="AE2664" s="88">
        <f t="shared" si="565"/>
        <v>3.2873429755611576E-2</v>
      </c>
    </row>
    <row r="2665" spans="1:31">
      <c r="A2665" s="77" t="s">
        <v>1703</v>
      </c>
      <c r="B2665" s="77">
        <v>2664</v>
      </c>
      <c r="C2665" s="77" t="s">
        <v>29</v>
      </c>
      <c r="D2665" s="77" t="s">
        <v>29</v>
      </c>
      <c r="E2665" s="77">
        <v>2018</v>
      </c>
      <c r="F2665" s="77">
        <v>33.576352999999997</v>
      </c>
      <c r="G2665" s="77">
        <v>-86.767638000000005</v>
      </c>
      <c r="H2665" s="77">
        <v>0</v>
      </c>
      <c r="I2665" s="77" t="s">
        <v>1626</v>
      </c>
      <c r="J2665" s="77">
        <v>39.739236400000003</v>
      </c>
      <c r="K2665" s="77">
        <v>-104.9848623</v>
      </c>
      <c r="L2665" s="77">
        <v>3518.8329069383099</v>
      </c>
      <c r="M2665" s="77">
        <v>0.645521845361818</v>
      </c>
      <c r="N2665" s="77">
        <v>0</v>
      </c>
      <c r="O2665" s="77">
        <v>675.615918132155</v>
      </c>
      <c r="P2665" s="87" cm="1">
        <f t="array" ref="P2665">IF($X2665="Non-local",VLOOKUP($E2665,$AI$64:$AW$68,COLUMN($AW:$AW)-COLUMN($AH:$AH),FALSE),IF($X2665="Unknown",VLOOKUP($E2665,$AI$71:$AW$75,COLUMN($AW:$AW)-COLUMN($AH:$AH),FALSE),0))</f>
        <v>284</v>
      </c>
      <c r="Q2665" s="87" cm="1">
        <f t="array" ref="Q2665">IF($X2665="Non-local",VLOOKUP($E2665,$AI$40:$AW$44,COLUMN($AW:$AW)-COLUMN($AH:$AH),FALSE),IF($X2665="Unknown",VLOOKUP($E2665,$AI$47:$AW$51,COLUMN($AW:$AW)-COLUMN($AH:$AH),FALSE),0))</f>
        <v>701.10299999999995</v>
      </c>
      <c r="R2665" s="87" cm="1">
        <f t="array" ref="R2665">IF($X2665="Non-local",VLOOKUP($E2665,$AI$88:$AW$92,COLUMN($AW:$AW)-COLUMN($AH:$AH),FALSE),IF($X2665="Unknown",VLOOKUP($E2665,$AI$95:$AW$99,COLUMN($AW:$AW)-COLUMN($AH:$AH),FALSE),0))</f>
        <v>0.15773661179887363</v>
      </c>
      <c r="S2665" s="87" cm="1">
        <f t="array" ref="S2665">VLOOKUP($E2665,$AI$111:$AW$115,COLUMN($AW:$AW)-COLUMN($AH:$AH),FALSE)</f>
        <v>431.69321999999994</v>
      </c>
      <c r="T2665" s="104">
        <f t="shared" si="561"/>
        <v>0.80325845716069166</v>
      </c>
      <c r="U2665" s="104">
        <f t="shared" si="562"/>
        <v>2092.4121381321552</v>
      </c>
      <c r="V2665" s="87" cm="1">
        <f t="array" ref="V2665">VLOOKUP($E2665,$AI$118:$AW$122,COLUMN($AW:$AW)-COLUMN($AH:$AH),FALSE)</f>
        <v>0</v>
      </c>
      <c r="W2665" s="87" t="str">
        <f t="shared" si="566"/>
        <v>Domestic</v>
      </c>
      <c r="X2665" s="87" t="str">
        <f t="shared" si="567"/>
        <v>Non-local</v>
      </c>
      <c r="Y2665" s="104"/>
      <c r="Z2665" s="87" t="str">
        <f t="shared" si="563"/>
        <v>USA</v>
      </c>
      <c r="AA2665" s="87" t="str">
        <f t="shared" si="564"/>
        <v>USA</v>
      </c>
      <c r="AB2665" s="82" cm="1">
        <f t="array" ref="AB2665">VLOOKUP(B2665,'GDP per Capita'!$T$2:$V$4235,COLUMN('GDP per Capita'!$V:$V)-COLUMN('GDP per Capita'!$S:$S),FALSE)</f>
        <v>63809.64</v>
      </c>
      <c r="AC2665" s="82">
        <f t="shared" si="559"/>
        <v>63809.64</v>
      </c>
      <c r="AD2665" s="82">
        <f t="shared" si="560"/>
        <v>63809.64</v>
      </c>
      <c r="AE2665" s="88">
        <f t="shared" si="565"/>
        <v>3.279147379819343E-2</v>
      </c>
    </row>
    <row r="2666" spans="1:31">
      <c r="A2666" s="77" t="s">
        <v>1011</v>
      </c>
      <c r="B2666" s="77">
        <v>2665</v>
      </c>
      <c r="C2666" s="77" t="s">
        <v>29</v>
      </c>
      <c r="D2666" s="77" t="s">
        <v>29</v>
      </c>
      <c r="E2666" s="77">
        <v>2018</v>
      </c>
      <c r="F2666" s="77">
        <v>40.102554999999903</v>
      </c>
      <c r="G2666" s="77">
        <v>-105.36320790000001</v>
      </c>
      <c r="H2666" s="77">
        <v>1</v>
      </c>
      <c r="I2666" s="77" t="s">
        <v>1626</v>
      </c>
      <c r="J2666" s="77">
        <v>39.739236400000003</v>
      </c>
      <c r="K2666" s="77">
        <v>-104.9848623</v>
      </c>
      <c r="L2666" s="77">
        <v>103.404289622392</v>
      </c>
      <c r="M2666" s="77">
        <v>0</v>
      </c>
      <c r="N2666" s="77">
        <v>0</v>
      </c>
      <c r="O2666" s="77">
        <v>0</v>
      </c>
      <c r="P2666" s="87" cm="1">
        <f t="array" ref="P2666">IF($X2666="Non-local",VLOOKUP($E2666,$AI$64:$AW$68,COLUMN($AW:$AW)-COLUMN($AH:$AH),FALSE),IF($X2666="Unknown",VLOOKUP($E2666,$AI$71:$AW$75,COLUMN($AW:$AW)-COLUMN($AH:$AH),FALSE),0))</f>
        <v>0</v>
      </c>
      <c r="Q2666" s="87" cm="1">
        <f t="array" ref="Q2666">IF($X2666="Non-local",VLOOKUP($E2666,$AI$40:$AW$44,COLUMN($AW:$AW)-COLUMN($AH:$AH),FALSE),IF($X2666="Unknown",VLOOKUP($E2666,$AI$47:$AW$51,COLUMN($AW:$AW)-COLUMN($AH:$AH),FALSE),0))</f>
        <v>0</v>
      </c>
      <c r="R2666" s="87" cm="1">
        <f t="array" ref="R2666">IF($X2666="Non-local",VLOOKUP($E2666,$AI$88:$AW$92,COLUMN($AW:$AW)-COLUMN($AH:$AH),FALSE),IF($X2666="Unknown",VLOOKUP($E2666,$AI$95:$AW$99,COLUMN($AW:$AW)-COLUMN($AH:$AH),FALSE),0))</f>
        <v>0</v>
      </c>
      <c r="S2666" s="87" cm="1">
        <f t="array" ref="S2666">VLOOKUP($E2666,$AI$111:$AW$115,COLUMN($AW:$AW)-COLUMN($AH:$AH),FALSE)</f>
        <v>431.69321999999994</v>
      </c>
      <c r="T2666" s="104">
        <f t="shared" si="561"/>
        <v>0</v>
      </c>
      <c r="U2666" s="104">
        <f t="shared" si="562"/>
        <v>431.69321999999994</v>
      </c>
      <c r="V2666" s="87" cm="1">
        <f t="array" ref="V2666">VLOOKUP($E2666,$AI$118:$AW$122,COLUMN($AW:$AW)-COLUMN($AH:$AH),FALSE)</f>
        <v>0</v>
      </c>
      <c r="W2666" s="87" t="str">
        <f t="shared" si="566"/>
        <v>Domestic</v>
      </c>
      <c r="X2666" s="87" t="str">
        <f t="shared" si="567"/>
        <v>Local</v>
      </c>
      <c r="Y2666" s="104"/>
      <c r="Z2666" s="87" t="str">
        <f t="shared" si="563"/>
        <v>USA</v>
      </c>
      <c r="AA2666" s="87" t="str">
        <f t="shared" si="564"/>
        <v>USA</v>
      </c>
      <c r="AB2666" s="82" cm="1">
        <f t="array" ref="AB2666">VLOOKUP(B2666,'GDP per Capita'!$T$2:$V$4235,COLUMN('GDP per Capita'!$V:$V)-COLUMN('GDP per Capita'!$S:$S),FALSE)</f>
        <v>63809.64</v>
      </c>
      <c r="AC2666" s="82">
        <f t="shared" si="559"/>
        <v>63809.64</v>
      </c>
      <c r="AD2666" s="82">
        <f t="shared" si="560"/>
        <v>63809.64</v>
      </c>
      <c r="AE2666" s="88">
        <f t="shared" si="565"/>
        <v>6.7653291885050593E-3</v>
      </c>
    </row>
    <row r="2667" spans="1:31">
      <c r="A2667" s="77" t="s">
        <v>954</v>
      </c>
      <c r="B2667" s="77">
        <v>2666</v>
      </c>
      <c r="C2667" s="77" t="s">
        <v>29</v>
      </c>
      <c r="D2667" s="77" t="s">
        <v>29</v>
      </c>
      <c r="E2667" s="77">
        <v>2018</v>
      </c>
      <c r="F2667" s="77">
        <v>39.734838099999997</v>
      </c>
      <c r="G2667" s="77">
        <v>-104.9653271</v>
      </c>
      <c r="H2667" s="77">
        <v>1</v>
      </c>
      <c r="I2667" s="77" t="s">
        <v>1626</v>
      </c>
      <c r="J2667" s="77">
        <v>39.739236400000003</v>
      </c>
      <c r="K2667" s="77">
        <v>-104.9848623</v>
      </c>
      <c r="L2667" s="77">
        <v>3.4810610096224801</v>
      </c>
      <c r="M2667" s="77">
        <v>0</v>
      </c>
      <c r="N2667" s="77">
        <v>0</v>
      </c>
      <c r="O2667" s="77">
        <v>0</v>
      </c>
      <c r="P2667" s="87" cm="1">
        <f t="array" ref="P2667">IF($X2667="Non-local",VLOOKUP($E2667,$AI$64:$AW$68,COLUMN($AW:$AW)-COLUMN($AH:$AH),FALSE),IF($X2667="Unknown",VLOOKUP($E2667,$AI$71:$AW$75,COLUMN($AW:$AW)-COLUMN($AH:$AH),FALSE),0))</f>
        <v>0</v>
      </c>
      <c r="Q2667" s="87" cm="1">
        <f t="array" ref="Q2667">IF($X2667="Non-local",VLOOKUP($E2667,$AI$40:$AW$44,COLUMN($AW:$AW)-COLUMN($AH:$AH),FALSE),IF($X2667="Unknown",VLOOKUP($E2667,$AI$47:$AW$51,COLUMN($AW:$AW)-COLUMN($AH:$AH),FALSE),0))</f>
        <v>0</v>
      </c>
      <c r="R2667" s="87" cm="1">
        <f t="array" ref="R2667">IF($X2667="Non-local",VLOOKUP($E2667,$AI$88:$AW$92,COLUMN($AW:$AW)-COLUMN($AH:$AH),FALSE),IF($X2667="Unknown",VLOOKUP($E2667,$AI$95:$AW$99,COLUMN($AW:$AW)-COLUMN($AH:$AH),FALSE),0))</f>
        <v>0</v>
      </c>
      <c r="S2667" s="87" cm="1">
        <f t="array" ref="S2667">VLOOKUP($E2667,$AI$111:$AW$115,COLUMN($AW:$AW)-COLUMN($AH:$AH),FALSE)</f>
        <v>431.69321999999994</v>
      </c>
      <c r="T2667" s="104">
        <f t="shared" si="561"/>
        <v>0</v>
      </c>
      <c r="U2667" s="104">
        <f t="shared" si="562"/>
        <v>431.69321999999994</v>
      </c>
      <c r="V2667" s="87" cm="1">
        <f t="array" ref="V2667">VLOOKUP($E2667,$AI$118:$AW$122,COLUMN($AW:$AW)-COLUMN($AH:$AH),FALSE)</f>
        <v>0</v>
      </c>
      <c r="W2667" s="87" t="str">
        <f t="shared" si="566"/>
        <v>Domestic</v>
      </c>
      <c r="X2667" s="87" t="str">
        <f t="shared" si="567"/>
        <v>Local</v>
      </c>
      <c r="Y2667" s="104"/>
      <c r="Z2667" s="87" t="str">
        <f t="shared" si="563"/>
        <v>USA</v>
      </c>
      <c r="AA2667" s="87" t="str">
        <f t="shared" si="564"/>
        <v>USA</v>
      </c>
      <c r="AB2667" s="82" cm="1">
        <f t="array" ref="AB2667">VLOOKUP(B2667,'GDP per Capita'!$T$2:$V$4235,COLUMN('GDP per Capita'!$V:$V)-COLUMN('GDP per Capita'!$S:$S),FALSE)</f>
        <v>63809.64</v>
      </c>
      <c r="AC2667" s="82">
        <f t="shared" ref="AC2667:AC2730" si="568">IFERROR(AB2667,"")</f>
        <v>63809.64</v>
      </c>
      <c r="AD2667" s="82">
        <f t="shared" ref="AD2667:AD2730" si="569">IFERROR(AB2667,AVERAGE(AC$2:AC$2538))</f>
        <v>63809.64</v>
      </c>
      <c r="AE2667" s="88">
        <f t="shared" si="565"/>
        <v>6.7653291885050593E-3</v>
      </c>
    </row>
    <row r="2668" spans="1:31">
      <c r="A2668" s="77" t="s">
        <v>1087</v>
      </c>
      <c r="B2668" s="77">
        <v>2667</v>
      </c>
      <c r="C2668" s="77" t="s">
        <v>29</v>
      </c>
      <c r="D2668" s="77" t="s">
        <v>29</v>
      </c>
      <c r="E2668" s="77">
        <v>2018</v>
      </c>
      <c r="F2668" s="77">
        <v>33.9597677</v>
      </c>
      <c r="G2668" s="77">
        <v>-83.376397999999995</v>
      </c>
      <c r="H2668" s="77">
        <v>0</v>
      </c>
      <c r="I2668" s="77" t="s">
        <v>1626</v>
      </c>
      <c r="J2668" s="77">
        <v>39.739236400000003</v>
      </c>
      <c r="K2668" s="77">
        <v>-104.9848623</v>
      </c>
      <c r="L2668" s="77">
        <v>4042.5394439500601</v>
      </c>
      <c r="M2668" s="77">
        <v>0.728894542078667</v>
      </c>
      <c r="N2668" s="77">
        <v>0</v>
      </c>
      <c r="O2668" s="77">
        <v>485.104733274007</v>
      </c>
      <c r="P2668" s="87" cm="1">
        <f t="array" ref="P2668">IF($X2668="Non-local",VLOOKUP($E2668,$AI$64:$AW$68,COLUMN($AW:$AW)-COLUMN($AH:$AH),FALSE),IF($X2668="Unknown",VLOOKUP($E2668,$AI$71:$AW$75,COLUMN($AW:$AW)-COLUMN($AH:$AH),FALSE),0))</f>
        <v>284</v>
      </c>
      <c r="Q2668" s="87" cm="1">
        <f t="array" ref="Q2668">IF($X2668="Non-local",VLOOKUP($E2668,$AI$40:$AW$44,COLUMN($AW:$AW)-COLUMN($AH:$AH),FALSE),IF($X2668="Unknown",VLOOKUP($E2668,$AI$47:$AW$51,COLUMN($AW:$AW)-COLUMN($AH:$AH),FALSE),0))</f>
        <v>701.10299999999995</v>
      </c>
      <c r="R2668" s="87" cm="1">
        <f t="array" ref="R2668">IF($X2668="Non-local",VLOOKUP($E2668,$AI$88:$AW$92,COLUMN($AW:$AW)-COLUMN($AH:$AH),FALSE),IF($X2668="Unknown",VLOOKUP($E2668,$AI$95:$AW$99,COLUMN($AW:$AW)-COLUMN($AH:$AH),FALSE),0))</f>
        <v>0.15773661179887363</v>
      </c>
      <c r="S2668" s="87" cm="1">
        <f t="array" ref="S2668">VLOOKUP($E2668,$AI$111:$AW$115,COLUMN($AW:$AW)-COLUMN($AH:$AH),FALSE)</f>
        <v>431.69321999999994</v>
      </c>
      <c r="T2668" s="104">
        <f t="shared" si="561"/>
        <v>0.88663115387754066</v>
      </c>
      <c r="U2668" s="104">
        <f t="shared" si="562"/>
        <v>1901.9009532740067</v>
      </c>
      <c r="V2668" s="87" cm="1">
        <f t="array" ref="V2668">VLOOKUP($E2668,$AI$118:$AW$122,COLUMN($AW:$AW)-COLUMN($AH:$AH),FALSE)</f>
        <v>0</v>
      </c>
      <c r="W2668" s="87" t="str">
        <f t="shared" si="566"/>
        <v>Domestic</v>
      </c>
      <c r="X2668" s="87" t="str">
        <f t="shared" si="567"/>
        <v>Non-local</v>
      </c>
      <c r="Y2668" s="104"/>
      <c r="Z2668" s="87" t="str">
        <f t="shared" si="563"/>
        <v>USA</v>
      </c>
      <c r="AA2668" s="87" t="str">
        <f t="shared" si="564"/>
        <v>USA</v>
      </c>
      <c r="AB2668" s="82" cm="1">
        <f t="array" ref="AB2668">VLOOKUP(B2668,'GDP per Capita'!$T$2:$V$4235,COLUMN('GDP per Capita'!$V:$V)-COLUMN('GDP per Capita'!$S:$S),FALSE)</f>
        <v>63809.64</v>
      </c>
      <c r="AC2668" s="82">
        <f t="shared" si="568"/>
        <v>63809.64</v>
      </c>
      <c r="AD2668" s="82">
        <f t="shared" si="569"/>
        <v>63809.64</v>
      </c>
      <c r="AE2668" s="88">
        <f t="shared" si="565"/>
        <v>2.9805856188406747E-2</v>
      </c>
    </row>
    <row r="2669" spans="1:31">
      <c r="A2669" s="77" t="s">
        <v>911</v>
      </c>
      <c r="B2669" s="77">
        <v>2668</v>
      </c>
      <c r="C2669" s="77" t="s">
        <v>29</v>
      </c>
      <c r="D2669" s="77" t="s">
        <v>29</v>
      </c>
      <c r="E2669" s="77">
        <v>2018</v>
      </c>
      <c r="F2669" s="77">
        <v>42.3750997</v>
      </c>
      <c r="G2669" s="77">
        <v>-71.105615700000001</v>
      </c>
      <c r="H2669" s="77">
        <v>0</v>
      </c>
      <c r="I2669" s="77" t="s">
        <v>1626</v>
      </c>
      <c r="J2669" s="77">
        <v>39.739236400000003</v>
      </c>
      <c r="K2669" s="77">
        <v>-104.9848623</v>
      </c>
      <c r="L2669" s="77">
        <v>5673.7124855905204</v>
      </c>
      <c r="M2669" s="77">
        <v>0.96779995620830905</v>
      </c>
      <c r="N2669" s="77">
        <v>0</v>
      </c>
      <c r="O2669" s="77">
        <v>680.845498270863</v>
      </c>
      <c r="P2669" s="87" cm="1">
        <f t="array" ref="P2669">IF($X2669="Non-local",VLOOKUP($E2669,$AI$64:$AW$68,COLUMN($AW:$AW)-COLUMN($AH:$AH),FALSE),IF($X2669="Unknown",VLOOKUP($E2669,$AI$71:$AW$75,COLUMN($AW:$AW)-COLUMN($AH:$AH),FALSE),0))</f>
        <v>284</v>
      </c>
      <c r="Q2669" s="87" cm="1">
        <f t="array" ref="Q2669">IF($X2669="Non-local",VLOOKUP($E2669,$AI$40:$AW$44,COLUMN($AW:$AW)-COLUMN($AH:$AH),FALSE),IF($X2669="Unknown",VLOOKUP($E2669,$AI$47:$AW$51,COLUMN($AW:$AW)-COLUMN($AH:$AH),FALSE),0))</f>
        <v>701.10299999999995</v>
      </c>
      <c r="R2669" s="87" cm="1">
        <f t="array" ref="R2669">IF($X2669="Non-local",VLOOKUP($E2669,$AI$88:$AW$92,COLUMN($AW:$AW)-COLUMN($AH:$AH),FALSE),IF($X2669="Unknown",VLOOKUP($E2669,$AI$95:$AW$99,COLUMN($AW:$AW)-COLUMN($AH:$AH),FALSE),0))</f>
        <v>0.15773661179887363</v>
      </c>
      <c r="S2669" s="87" cm="1">
        <f t="array" ref="S2669">VLOOKUP($E2669,$AI$111:$AW$115,COLUMN($AW:$AW)-COLUMN($AH:$AH),FALSE)</f>
        <v>431.69321999999994</v>
      </c>
      <c r="T2669" s="104">
        <f t="shared" si="561"/>
        <v>1.1255365680071827</v>
      </c>
      <c r="U2669" s="104">
        <f t="shared" si="562"/>
        <v>2097.6417182708628</v>
      </c>
      <c r="V2669" s="87" cm="1">
        <f t="array" ref="V2669">VLOOKUP($E2669,$AI$118:$AW$122,COLUMN($AW:$AW)-COLUMN($AH:$AH),FALSE)</f>
        <v>0</v>
      </c>
      <c r="W2669" s="87" t="str">
        <f t="shared" si="566"/>
        <v>Domestic</v>
      </c>
      <c r="X2669" s="87" t="str">
        <f t="shared" si="567"/>
        <v>Non-local</v>
      </c>
      <c r="Y2669" s="104"/>
      <c r="Z2669" s="87" t="str">
        <f t="shared" si="563"/>
        <v>USA</v>
      </c>
      <c r="AA2669" s="87" t="str">
        <f t="shared" si="564"/>
        <v>USA</v>
      </c>
      <c r="AB2669" s="82" cm="1">
        <f t="array" ref="AB2669">VLOOKUP(B2669,'GDP per Capita'!$T$2:$V$4235,COLUMN('GDP per Capita'!$V:$V)-COLUMN('GDP per Capita'!$S:$S),FALSE)</f>
        <v>63809.64</v>
      </c>
      <c r="AC2669" s="82">
        <f t="shared" si="568"/>
        <v>63809.64</v>
      </c>
      <c r="AD2669" s="82">
        <f t="shared" si="569"/>
        <v>63809.64</v>
      </c>
      <c r="AE2669" s="88">
        <f t="shared" si="565"/>
        <v>3.2873429755611576E-2</v>
      </c>
    </row>
    <row r="2670" spans="1:31">
      <c r="A2670" s="77" t="s">
        <v>927</v>
      </c>
      <c r="B2670" s="77">
        <v>2669</v>
      </c>
      <c r="C2670" s="77" t="s">
        <v>29</v>
      </c>
      <c r="D2670" s="77" t="s">
        <v>29</v>
      </c>
      <c r="E2670" s="77">
        <v>2018</v>
      </c>
      <c r="F2670" s="77">
        <v>34.147645199999999</v>
      </c>
      <c r="G2670" s="77">
        <v>-118.1444779</v>
      </c>
      <c r="H2670" s="77">
        <v>0</v>
      </c>
      <c r="I2670" s="77" t="s">
        <v>1626</v>
      </c>
      <c r="J2670" s="77">
        <v>39.739236400000003</v>
      </c>
      <c r="K2670" s="77">
        <v>-104.9848623</v>
      </c>
      <c r="L2670" s="77">
        <v>2645.1496364796199</v>
      </c>
      <c r="M2670" s="77">
        <v>0.51090989055564195</v>
      </c>
      <c r="N2670" s="77">
        <v>0</v>
      </c>
      <c r="O2670" s="77">
        <v>507.868730204087</v>
      </c>
      <c r="P2670" s="87" cm="1">
        <f t="array" ref="P2670">IF($X2670="Non-local",VLOOKUP($E2670,$AI$64:$AW$68,COLUMN($AW:$AW)-COLUMN($AH:$AH),FALSE),IF($X2670="Unknown",VLOOKUP($E2670,$AI$71:$AW$75,COLUMN($AW:$AW)-COLUMN($AH:$AH),FALSE),0))</f>
        <v>284</v>
      </c>
      <c r="Q2670" s="87" cm="1">
        <f t="array" ref="Q2670">IF($X2670="Non-local",VLOOKUP($E2670,$AI$40:$AW$44,COLUMN($AW:$AW)-COLUMN($AH:$AH),FALSE),IF($X2670="Unknown",VLOOKUP($E2670,$AI$47:$AW$51,COLUMN($AW:$AW)-COLUMN($AH:$AH),FALSE),0))</f>
        <v>701.10299999999995</v>
      </c>
      <c r="R2670" s="87" cm="1">
        <f t="array" ref="R2670">IF($X2670="Non-local",VLOOKUP($E2670,$AI$88:$AW$92,COLUMN($AW:$AW)-COLUMN($AH:$AH),FALSE),IF($X2670="Unknown",VLOOKUP($E2670,$AI$95:$AW$99,COLUMN($AW:$AW)-COLUMN($AH:$AH),FALSE),0))</f>
        <v>0.15773661179887363</v>
      </c>
      <c r="S2670" s="87" cm="1">
        <f t="array" ref="S2670">VLOOKUP($E2670,$AI$111:$AW$115,COLUMN($AW:$AW)-COLUMN($AH:$AH),FALSE)</f>
        <v>431.69321999999994</v>
      </c>
      <c r="T2670" s="104">
        <f t="shared" si="561"/>
        <v>0.66864650235451561</v>
      </c>
      <c r="U2670" s="104">
        <f t="shared" si="562"/>
        <v>1924.6649502040868</v>
      </c>
      <c r="V2670" s="87" cm="1">
        <f t="array" ref="V2670">VLOOKUP($E2670,$AI$118:$AW$122,COLUMN($AW:$AW)-COLUMN($AH:$AH),FALSE)</f>
        <v>0</v>
      </c>
      <c r="W2670" s="87" t="str">
        <f t="shared" si="566"/>
        <v>Domestic</v>
      </c>
      <c r="X2670" s="87" t="str">
        <f t="shared" si="567"/>
        <v>Non-local</v>
      </c>
      <c r="Y2670" s="104"/>
      <c r="Z2670" s="87" t="str">
        <f t="shared" si="563"/>
        <v>USA</v>
      </c>
      <c r="AA2670" s="87" t="str">
        <f t="shared" si="564"/>
        <v>USA</v>
      </c>
      <c r="AB2670" s="82" cm="1">
        <f t="array" ref="AB2670">VLOOKUP(B2670,'GDP per Capita'!$T$2:$V$4235,COLUMN('GDP per Capita'!$V:$V)-COLUMN('GDP per Capita'!$S:$S),FALSE)</f>
        <v>63809.64</v>
      </c>
      <c r="AC2670" s="82">
        <f t="shared" si="568"/>
        <v>63809.64</v>
      </c>
      <c r="AD2670" s="82">
        <f t="shared" si="569"/>
        <v>63809.64</v>
      </c>
      <c r="AE2670" s="88">
        <f t="shared" si="565"/>
        <v>3.0162604744425559E-2</v>
      </c>
    </row>
    <row r="2671" spans="1:31">
      <c r="A2671" s="77" t="s">
        <v>923</v>
      </c>
      <c r="B2671" s="77">
        <v>2670</v>
      </c>
      <c r="C2671" s="77" t="s">
        <v>29</v>
      </c>
      <c r="D2671" s="77" t="s">
        <v>29</v>
      </c>
      <c r="E2671" s="77">
        <v>2018</v>
      </c>
      <c r="F2671" s="77">
        <v>38.029305999999998</v>
      </c>
      <c r="G2671" s="77">
        <v>-78.476678100000001</v>
      </c>
      <c r="H2671" s="77">
        <v>0</v>
      </c>
      <c r="I2671" s="77" t="s">
        <v>1626</v>
      </c>
      <c r="J2671" s="77">
        <v>39.739236400000003</v>
      </c>
      <c r="K2671" s="77">
        <v>-104.9848623</v>
      </c>
      <c r="L2671" s="77">
        <v>4587.8438441366598</v>
      </c>
      <c r="M2671" s="77">
        <v>0.81570556153726403</v>
      </c>
      <c r="N2671" s="77">
        <v>0</v>
      </c>
      <c r="O2671" s="77">
        <v>550.54126129639997</v>
      </c>
      <c r="P2671" s="87" cm="1">
        <f t="array" ref="P2671">IF($X2671="Non-local",VLOOKUP($E2671,$AI$64:$AW$68,COLUMN($AW:$AW)-COLUMN($AH:$AH),FALSE),IF($X2671="Unknown",VLOOKUP($E2671,$AI$71:$AW$75,COLUMN($AW:$AW)-COLUMN($AH:$AH),FALSE),0))</f>
        <v>284</v>
      </c>
      <c r="Q2671" s="87" cm="1">
        <f t="array" ref="Q2671">IF($X2671="Non-local",VLOOKUP($E2671,$AI$40:$AW$44,COLUMN($AW:$AW)-COLUMN($AH:$AH),FALSE),IF($X2671="Unknown",VLOOKUP($E2671,$AI$47:$AW$51,COLUMN($AW:$AW)-COLUMN($AH:$AH),FALSE),0))</f>
        <v>701.10299999999995</v>
      </c>
      <c r="R2671" s="87" cm="1">
        <f t="array" ref="R2671">IF($X2671="Non-local",VLOOKUP($E2671,$AI$88:$AW$92,COLUMN($AW:$AW)-COLUMN($AH:$AH),FALSE),IF($X2671="Unknown",VLOOKUP($E2671,$AI$95:$AW$99,COLUMN($AW:$AW)-COLUMN($AH:$AH),FALSE),0))</f>
        <v>0.15773661179887363</v>
      </c>
      <c r="S2671" s="87" cm="1">
        <f t="array" ref="S2671">VLOOKUP($E2671,$AI$111:$AW$115,COLUMN($AW:$AW)-COLUMN($AH:$AH),FALSE)</f>
        <v>431.69321999999994</v>
      </c>
      <c r="T2671" s="104">
        <f t="shared" si="561"/>
        <v>0.97344217333613769</v>
      </c>
      <c r="U2671" s="104">
        <f t="shared" si="562"/>
        <v>1967.3374812963998</v>
      </c>
      <c r="V2671" s="87" cm="1">
        <f t="array" ref="V2671">VLOOKUP($E2671,$AI$118:$AW$122,COLUMN($AW:$AW)-COLUMN($AH:$AH),FALSE)</f>
        <v>0</v>
      </c>
      <c r="W2671" s="87" t="str">
        <f t="shared" si="566"/>
        <v>Domestic</v>
      </c>
      <c r="X2671" s="87" t="str">
        <f t="shared" si="567"/>
        <v>Non-local</v>
      </c>
      <c r="Y2671" s="104"/>
      <c r="Z2671" s="87" t="str">
        <f t="shared" si="563"/>
        <v>USA</v>
      </c>
      <c r="AA2671" s="87" t="str">
        <f t="shared" si="564"/>
        <v>USA</v>
      </c>
      <c r="AB2671" s="82" cm="1">
        <f t="array" ref="AB2671">VLOOKUP(B2671,'GDP per Capita'!$T$2:$V$4235,COLUMN('GDP per Capita'!$V:$V)-COLUMN('GDP per Capita'!$S:$S),FALSE)</f>
        <v>63809.64</v>
      </c>
      <c r="AC2671" s="82">
        <f t="shared" si="568"/>
        <v>63809.64</v>
      </c>
      <c r="AD2671" s="82">
        <f t="shared" si="569"/>
        <v>63809.64</v>
      </c>
      <c r="AE2671" s="88">
        <f t="shared" si="565"/>
        <v>3.0831352148302352E-2</v>
      </c>
    </row>
    <row r="2672" spans="1:31">
      <c r="A2672" s="77" t="s">
        <v>911</v>
      </c>
      <c r="B2672" s="77">
        <v>2671</v>
      </c>
      <c r="C2672" s="77" t="s">
        <v>29</v>
      </c>
      <c r="D2672" s="77" t="s">
        <v>29</v>
      </c>
      <c r="E2672" s="77">
        <v>2018</v>
      </c>
      <c r="F2672" s="77">
        <v>42.3750997</v>
      </c>
      <c r="G2672" s="77">
        <v>-71.105615700000001</v>
      </c>
      <c r="H2672" s="77">
        <v>0</v>
      </c>
      <c r="I2672" s="77" t="s">
        <v>1626</v>
      </c>
      <c r="J2672" s="77">
        <v>39.739236400000003</v>
      </c>
      <c r="K2672" s="77">
        <v>-104.9848623</v>
      </c>
      <c r="L2672" s="77">
        <v>5673.7124855905204</v>
      </c>
      <c r="M2672" s="77">
        <v>0.96779995620830905</v>
      </c>
      <c r="N2672" s="77">
        <v>0</v>
      </c>
      <c r="O2672" s="77">
        <v>680.845498270863</v>
      </c>
      <c r="P2672" s="87" cm="1">
        <f t="array" ref="P2672">IF($X2672="Non-local",VLOOKUP($E2672,$AI$64:$AW$68,COLUMN($AW:$AW)-COLUMN($AH:$AH),FALSE),IF($X2672="Unknown",VLOOKUP($E2672,$AI$71:$AW$75,COLUMN($AW:$AW)-COLUMN($AH:$AH),FALSE),0))</f>
        <v>284</v>
      </c>
      <c r="Q2672" s="87" cm="1">
        <f t="array" ref="Q2672">IF($X2672="Non-local",VLOOKUP($E2672,$AI$40:$AW$44,COLUMN($AW:$AW)-COLUMN($AH:$AH),FALSE),IF($X2672="Unknown",VLOOKUP($E2672,$AI$47:$AW$51,COLUMN($AW:$AW)-COLUMN($AH:$AH),FALSE),0))</f>
        <v>701.10299999999995</v>
      </c>
      <c r="R2672" s="87" cm="1">
        <f t="array" ref="R2672">IF($X2672="Non-local",VLOOKUP($E2672,$AI$88:$AW$92,COLUMN($AW:$AW)-COLUMN($AH:$AH),FALSE),IF($X2672="Unknown",VLOOKUP($E2672,$AI$95:$AW$99,COLUMN($AW:$AW)-COLUMN($AH:$AH),FALSE),0))</f>
        <v>0.15773661179887363</v>
      </c>
      <c r="S2672" s="87" cm="1">
        <f t="array" ref="S2672">VLOOKUP($E2672,$AI$111:$AW$115,COLUMN($AW:$AW)-COLUMN($AH:$AH),FALSE)</f>
        <v>431.69321999999994</v>
      </c>
      <c r="T2672" s="104">
        <f t="shared" si="561"/>
        <v>1.1255365680071827</v>
      </c>
      <c r="U2672" s="104">
        <f t="shared" si="562"/>
        <v>2097.6417182708628</v>
      </c>
      <c r="V2672" s="87" cm="1">
        <f t="array" ref="V2672">VLOOKUP($E2672,$AI$118:$AW$122,COLUMN($AW:$AW)-COLUMN($AH:$AH),FALSE)</f>
        <v>0</v>
      </c>
      <c r="W2672" s="87" t="str">
        <f t="shared" si="566"/>
        <v>Domestic</v>
      </c>
      <c r="X2672" s="87" t="str">
        <f t="shared" si="567"/>
        <v>Non-local</v>
      </c>
      <c r="Y2672" s="104"/>
      <c r="Z2672" s="87" t="str">
        <f t="shared" si="563"/>
        <v>USA</v>
      </c>
      <c r="AA2672" s="87" t="str">
        <f t="shared" si="564"/>
        <v>USA</v>
      </c>
      <c r="AB2672" s="82" cm="1">
        <f t="array" ref="AB2672">VLOOKUP(B2672,'GDP per Capita'!$T$2:$V$4235,COLUMN('GDP per Capita'!$V:$V)-COLUMN('GDP per Capita'!$S:$S),FALSE)</f>
        <v>63809.64</v>
      </c>
      <c r="AC2672" s="82">
        <f t="shared" si="568"/>
        <v>63809.64</v>
      </c>
      <c r="AD2672" s="82">
        <f t="shared" si="569"/>
        <v>63809.64</v>
      </c>
      <c r="AE2672" s="88">
        <f t="shared" si="565"/>
        <v>3.2873429755611576E-2</v>
      </c>
    </row>
    <row r="2673" spans="1:31">
      <c r="A2673" s="77" t="s">
        <v>1087</v>
      </c>
      <c r="B2673" s="77">
        <v>2672</v>
      </c>
      <c r="C2673" s="77" t="s">
        <v>29</v>
      </c>
      <c r="D2673" s="77" t="s">
        <v>29</v>
      </c>
      <c r="E2673" s="77">
        <v>2018</v>
      </c>
      <c r="F2673" s="77">
        <v>33.9597677</v>
      </c>
      <c r="G2673" s="77">
        <v>-83.376397999999995</v>
      </c>
      <c r="H2673" s="77">
        <v>0</v>
      </c>
      <c r="I2673" s="77" t="s">
        <v>1626</v>
      </c>
      <c r="J2673" s="77">
        <v>39.739236400000003</v>
      </c>
      <c r="K2673" s="77">
        <v>-104.9848623</v>
      </c>
      <c r="L2673" s="77">
        <v>4042.5394439500601</v>
      </c>
      <c r="M2673" s="77">
        <v>0.728894542078667</v>
      </c>
      <c r="N2673" s="77">
        <v>0</v>
      </c>
      <c r="O2673" s="77">
        <v>485.104733274007</v>
      </c>
      <c r="P2673" s="87" cm="1">
        <f t="array" ref="P2673">IF($X2673="Non-local",VLOOKUP($E2673,$AI$64:$AW$68,COLUMN($AW:$AW)-COLUMN($AH:$AH),FALSE),IF($X2673="Unknown",VLOOKUP($E2673,$AI$71:$AW$75,COLUMN($AW:$AW)-COLUMN($AH:$AH),FALSE),0))</f>
        <v>284</v>
      </c>
      <c r="Q2673" s="87" cm="1">
        <f t="array" ref="Q2673">IF($X2673="Non-local",VLOOKUP($E2673,$AI$40:$AW$44,COLUMN($AW:$AW)-COLUMN($AH:$AH),FALSE),IF($X2673="Unknown",VLOOKUP($E2673,$AI$47:$AW$51,COLUMN($AW:$AW)-COLUMN($AH:$AH),FALSE),0))</f>
        <v>701.10299999999995</v>
      </c>
      <c r="R2673" s="87" cm="1">
        <f t="array" ref="R2673">IF($X2673="Non-local",VLOOKUP($E2673,$AI$88:$AW$92,COLUMN($AW:$AW)-COLUMN($AH:$AH),FALSE),IF($X2673="Unknown",VLOOKUP($E2673,$AI$95:$AW$99,COLUMN($AW:$AW)-COLUMN($AH:$AH),FALSE),0))</f>
        <v>0.15773661179887363</v>
      </c>
      <c r="S2673" s="87" cm="1">
        <f t="array" ref="S2673">VLOOKUP($E2673,$AI$111:$AW$115,COLUMN($AW:$AW)-COLUMN($AH:$AH),FALSE)</f>
        <v>431.69321999999994</v>
      </c>
      <c r="T2673" s="104">
        <f t="shared" si="561"/>
        <v>0.88663115387754066</v>
      </c>
      <c r="U2673" s="104">
        <f t="shared" si="562"/>
        <v>1901.9009532740067</v>
      </c>
      <c r="V2673" s="87" cm="1">
        <f t="array" ref="V2673">VLOOKUP($E2673,$AI$118:$AW$122,COLUMN($AW:$AW)-COLUMN($AH:$AH),FALSE)</f>
        <v>0</v>
      </c>
      <c r="W2673" s="87" t="str">
        <f t="shared" si="566"/>
        <v>Domestic</v>
      </c>
      <c r="X2673" s="87" t="str">
        <f t="shared" si="567"/>
        <v>Non-local</v>
      </c>
      <c r="Y2673" s="104"/>
      <c r="Z2673" s="87" t="str">
        <f t="shared" si="563"/>
        <v>USA</v>
      </c>
      <c r="AA2673" s="87" t="str">
        <f t="shared" si="564"/>
        <v>USA</v>
      </c>
      <c r="AB2673" s="82" cm="1">
        <f t="array" ref="AB2673">VLOOKUP(B2673,'GDP per Capita'!$T$2:$V$4235,COLUMN('GDP per Capita'!$V:$V)-COLUMN('GDP per Capita'!$S:$S),FALSE)</f>
        <v>63809.64</v>
      </c>
      <c r="AC2673" s="82">
        <f t="shared" si="568"/>
        <v>63809.64</v>
      </c>
      <c r="AD2673" s="82">
        <f t="shared" si="569"/>
        <v>63809.64</v>
      </c>
      <c r="AE2673" s="88">
        <f t="shared" si="565"/>
        <v>2.9805856188406747E-2</v>
      </c>
    </row>
    <row r="2674" spans="1:31">
      <c r="A2674" s="77" t="s">
        <v>880</v>
      </c>
      <c r="B2674" s="77">
        <v>2673</v>
      </c>
      <c r="C2674" s="77" t="s">
        <v>29</v>
      </c>
      <c r="D2674" s="77" t="s">
        <v>29</v>
      </c>
      <c r="E2674" s="77">
        <v>2018</v>
      </c>
      <c r="F2674" s="77">
        <v>37.779026199999997</v>
      </c>
      <c r="G2674" s="77">
        <v>-122.41990610000001</v>
      </c>
      <c r="H2674" s="77">
        <v>0</v>
      </c>
      <c r="I2674" s="77" t="s">
        <v>1626</v>
      </c>
      <c r="J2674" s="77">
        <v>39.739236400000003</v>
      </c>
      <c r="K2674" s="77">
        <v>-104.9848623</v>
      </c>
      <c r="L2674" s="77">
        <v>3049.81032866546</v>
      </c>
      <c r="M2674" s="77">
        <v>0.57085469036539505</v>
      </c>
      <c r="N2674" s="77">
        <v>0</v>
      </c>
      <c r="O2674" s="77">
        <v>585.56358310377004</v>
      </c>
      <c r="P2674" s="87" cm="1">
        <f t="array" ref="P2674">IF($X2674="Non-local",VLOOKUP($E2674,$AI$64:$AW$68,COLUMN($AW:$AW)-COLUMN($AH:$AH),FALSE),IF($X2674="Unknown",VLOOKUP($E2674,$AI$71:$AW$75,COLUMN($AW:$AW)-COLUMN($AH:$AH),FALSE),0))</f>
        <v>284</v>
      </c>
      <c r="Q2674" s="87" cm="1">
        <f t="array" ref="Q2674">IF($X2674="Non-local",VLOOKUP($E2674,$AI$40:$AW$44,COLUMN($AW:$AW)-COLUMN($AH:$AH),FALSE),IF($X2674="Unknown",VLOOKUP($E2674,$AI$47:$AW$51,COLUMN($AW:$AW)-COLUMN($AH:$AH),FALSE),0))</f>
        <v>701.10299999999995</v>
      </c>
      <c r="R2674" s="87" cm="1">
        <f t="array" ref="R2674">IF($X2674="Non-local",VLOOKUP($E2674,$AI$88:$AW$92,COLUMN($AW:$AW)-COLUMN($AH:$AH),FALSE),IF($X2674="Unknown",VLOOKUP($E2674,$AI$95:$AW$99,COLUMN($AW:$AW)-COLUMN($AH:$AH),FALSE),0))</f>
        <v>0.15773661179887363</v>
      </c>
      <c r="S2674" s="87" cm="1">
        <f t="array" ref="S2674">VLOOKUP($E2674,$AI$111:$AW$115,COLUMN($AW:$AW)-COLUMN($AH:$AH),FALSE)</f>
        <v>431.69321999999994</v>
      </c>
      <c r="T2674" s="104">
        <f t="shared" si="561"/>
        <v>0.72859130216426871</v>
      </c>
      <c r="U2674" s="104">
        <f t="shared" si="562"/>
        <v>2002.3598031037698</v>
      </c>
      <c r="V2674" s="87" cm="1">
        <f t="array" ref="V2674">VLOOKUP($E2674,$AI$118:$AW$122,COLUMN($AW:$AW)-COLUMN($AH:$AH),FALSE)</f>
        <v>0</v>
      </c>
      <c r="W2674" s="87" t="str">
        <f t="shared" si="566"/>
        <v>Domestic</v>
      </c>
      <c r="X2674" s="87" t="str">
        <f t="shared" si="567"/>
        <v>Non-local</v>
      </c>
      <c r="Y2674" s="104"/>
      <c r="Z2674" s="87" t="str">
        <f t="shared" si="563"/>
        <v>USA</v>
      </c>
      <c r="AA2674" s="87" t="str">
        <f t="shared" si="564"/>
        <v>USA</v>
      </c>
      <c r="AB2674" s="82" cm="1">
        <f t="array" ref="AB2674">VLOOKUP(B2674,'GDP per Capita'!$T$2:$V$4235,COLUMN('GDP per Capita'!$V:$V)-COLUMN('GDP per Capita'!$S:$S),FALSE)</f>
        <v>63809.64</v>
      </c>
      <c r="AC2674" s="82">
        <f t="shared" si="568"/>
        <v>63809.64</v>
      </c>
      <c r="AD2674" s="82">
        <f t="shared" si="569"/>
        <v>63809.64</v>
      </c>
      <c r="AE2674" s="88">
        <f t="shared" si="565"/>
        <v>3.1380208430948207E-2</v>
      </c>
    </row>
    <row r="2675" spans="1:31">
      <c r="A2675" s="77" t="s">
        <v>911</v>
      </c>
      <c r="B2675" s="77">
        <v>2674</v>
      </c>
      <c r="C2675" s="77" t="s">
        <v>29</v>
      </c>
      <c r="D2675" s="77" t="s">
        <v>29</v>
      </c>
      <c r="E2675" s="77">
        <v>2018</v>
      </c>
      <c r="F2675" s="77">
        <v>42.3750997</v>
      </c>
      <c r="G2675" s="77">
        <v>-71.105615700000001</v>
      </c>
      <c r="H2675" s="77">
        <v>0</v>
      </c>
      <c r="I2675" s="77" t="s">
        <v>1626</v>
      </c>
      <c r="J2675" s="77">
        <v>39.739236400000003</v>
      </c>
      <c r="K2675" s="77">
        <v>-104.9848623</v>
      </c>
      <c r="L2675" s="77">
        <v>5673.7124855905204</v>
      </c>
      <c r="M2675" s="77">
        <v>0.96779995620830905</v>
      </c>
      <c r="N2675" s="77">
        <v>0</v>
      </c>
      <c r="O2675" s="77">
        <v>680.845498270863</v>
      </c>
      <c r="P2675" s="87" cm="1">
        <f t="array" ref="P2675">IF($X2675="Non-local",VLOOKUP($E2675,$AI$64:$AW$68,COLUMN($AW:$AW)-COLUMN($AH:$AH),FALSE),IF($X2675="Unknown",VLOOKUP($E2675,$AI$71:$AW$75,COLUMN($AW:$AW)-COLUMN($AH:$AH),FALSE),0))</f>
        <v>284</v>
      </c>
      <c r="Q2675" s="87" cm="1">
        <f t="array" ref="Q2675">IF($X2675="Non-local",VLOOKUP($E2675,$AI$40:$AW$44,COLUMN($AW:$AW)-COLUMN($AH:$AH),FALSE),IF($X2675="Unknown",VLOOKUP($E2675,$AI$47:$AW$51,COLUMN($AW:$AW)-COLUMN($AH:$AH),FALSE),0))</f>
        <v>701.10299999999995</v>
      </c>
      <c r="R2675" s="87" cm="1">
        <f t="array" ref="R2675">IF($X2675="Non-local",VLOOKUP($E2675,$AI$88:$AW$92,COLUMN($AW:$AW)-COLUMN($AH:$AH),FALSE),IF($X2675="Unknown",VLOOKUP($E2675,$AI$95:$AW$99,COLUMN($AW:$AW)-COLUMN($AH:$AH),FALSE),0))</f>
        <v>0.15773661179887363</v>
      </c>
      <c r="S2675" s="87" cm="1">
        <f t="array" ref="S2675">VLOOKUP($E2675,$AI$111:$AW$115,COLUMN($AW:$AW)-COLUMN($AH:$AH),FALSE)</f>
        <v>431.69321999999994</v>
      </c>
      <c r="T2675" s="104">
        <f t="shared" si="561"/>
        <v>1.1255365680071827</v>
      </c>
      <c r="U2675" s="104">
        <f t="shared" si="562"/>
        <v>2097.6417182708628</v>
      </c>
      <c r="V2675" s="87" cm="1">
        <f t="array" ref="V2675">VLOOKUP($E2675,$AI$118:$AW$122,COLUMN($AW:$AW)-COLUMN($AH:$AH),FALSE)</f>
        <v>0</v>
      </c>
      <c r="W2675" s="87" t="str">
        <f t="shared" si="566"/>
        <v>Domestic</v>
      </c>
      <c r="X2675" s="87" t="str">
        <f t="shared" si="567"/>
        <v>Non-local</v>
      </c>
      <c r="Y2675" s="104"/>
      <c r="Z2675" s="87" t="str">
        <f t="shared" si="563"/>
        <v>USA</v>
      </c>
      <c r="AA2675" s="87" t="str">
        <f t="shared" si="564"/>
        <v>USA</v>
      </c>
      <c r="AB2675" s="82" cm="1">
        <f t="array" ref="AB2675">VLOOKUP(B2675,'GDP per Capita'!$T$2:$V$4235,COLUMN('GDP per Capita'!$V:$V)-COLUMN('GDP per Capita'!$S:$S),FALSE)</f>
        <v>63809.64</v>
      </c>
      <c r="AC2675" s="82">
        <f t="shared" si="568"/>
        <v>63809.64</v>
      </c>
      <c r="AD2675" s="82">
        <f t="shared" si="569"/>
        <v>63809.64</v>
      </c>
      <c r="AE2675" s="88">
        <f t="shared" si="565"/>
        <v>3.2873429755611576E-2</v>
      </c>
    </row>
    <row r="2676" spans="1:31">
      <c r="A2676" s="77" t="s">
        <v>954</v>
      </c>
      <c r="B2676" s="77">
        <v>2675</v>
      </c>
      <c r="C2676" s="77" t="s">
        <v>29</v>
      </c>
      <c r="D2676" s="77" t="s">
        <v>29</v>
      </c>
      <c r="E2676" s="77">
        <v>2018</v>
      </c>
      <c r="F2676" s="77">
        <v>39.734838099999997</v>
      </c>
      <c r="G2676" s="77">
        <v>-104.9653271</v>
      </c>
      <c r="H2676" s="77">
        <v>1</v>
      </c>
      <c r="I2676" s="77" t="s">
        <v>1626</v>
      </c>
      <c r="J2676" s="77">
        <v>39.739236400000003</v>
      </c>
      <c r="K2676" s="77">
        <v>-104.9848623</v>
      </c>
      <c r="L2676" s="77">
        <v>3.4810610096224801</v>
      </c>
      <c r="M2676" s="77">
        <v>0</v>
      </c>
      <c r="N2676" s="77">
        <v>0</v>
      </c>
      <c r="O2676" s="77">
        <v>0</v>
      </c>
      <c r="P2676" s="87" cm="1">
        <f t="array" ref="P2676">IF($X2676="Non-local",VLOOKUP($E2676,$AI$64:$AW$68,COLUMN($AW:$AW)-COLUMN($AH:$AH),FALSE),IF($X2676="Unknown",VLOOKUP($E2676,$AI$71:$AW$75,COLUMN($AW:$AW)-COLUMN($AH:$AH),FALSE),0))</f>
        <v>0</v>
      </c>
      <c r="Q2676" s="87" cm="1">
        <f t="array" ref="Q2676">IF($X2676="Non-local",VLOOKUP($E2676,$AI$40:$AW$44,COLUMN($AW:$AW)-COLUMN($AH:$AH),FALSE),IF($X2676="Unknown",VLOOKUP($E2676,$AI$47:$AW$51,COLUMN($AW:$AW)-COLUMN($AH:$AH),FALSE),0))</f>
        <v>0</v>
      </c>
      <c r="R2676" s="87" cm="1">
        <f t="array" ref="R2676">IF($X2676="Non-local",VLOOKUP($E2676,$AI$88:$AW$92,COLUMN($AW:$AW)-COLUMN($AH:$AH),FALSE),IF($X2676="Unknown",VLOOKUP($E2676,$AI$95:$AW$99,COLUMN($AW:$AW)-COLUMN($AH:$AH),FALSE),0))</f>
        <v>0</v>
      </c>
      <c r="S2676" s="87" cm="1">
        <f t="array" ref="S2676">VLOOKUP($E2676,$AI$111:$AW$115,COLUMN($AW:$AW)-COLUMN($AH:$AH),FALSE)</f>
        <v>431.69321999999994</v>
      </c>
      <c r="T2676" s="104">
        <f t="shared" si="561"/>
        <v>0</v>
      </c>
      <c r="U2676" s="104">
        <f t="shared" si="562"/>
        <v>431.69321999999994</v>
      </c>
      <c r="V2676" s="87" cm="1">
        <f t="array" ref="V2676">VLOOKUP($E2676,$AI$118:$AW$122,COLUMN($AW:$AW)-COLUMN($AH:$AH),FALSE)</f>
        <v>0</v>
      </c>
      <c r="W2676" s="87" t="str">
        <f t="shared" si="566"/>
        <v>Domestic</v>
      </c>
      <c r="X2676" s="87" t="str">
        <f t="shared" si="567"/>
        <v>Local</v>
      </c>
      <c r="Y2676" s="104"/>
      <c r="Z2676" s="87" t="str">
        <f t="shared" si="563"/>
        <v>USA</v>
      </c>
      <c r="AA2676" s="87" t="str">
        <f t="shared" si="564"/>
        <v>USA</v>
      </c>
      <c r="AB2676" s="82" cm="1">
        <f t="array" ref="AB2676">VLOOKUP(B2676,'GDP per Capita'!$T$2:$V$4235,COLUMN('GDP per Capita'!$V:$V)-COLUMN('GDP per Capita'!$S:$S),FALSE)</f>
        <v>63809.64</v>
      </c>
      <c r="AC2676" s="82">
        <f t="shared" si="568"/>
        <v>63809.64</v>
      </c>
      <c r="AD2676" s="82">
        <f t="shared" si="569"/>
        <v>63809.64</v>
      </c>
      <c r="AE2676" s="88">
        <f t="shared" si="565"/>
        <v>6.7653291885050593E-3</v>
      </c>
    </row>
    <row r="2677" spans="1:31">
      <c r="A2677" s="77" t="s">
        <v>884</v>
      </c>
      <c r="B2677" s="77">
        <v>2676</v>
      </c>
      <c r="C2677" s="77" t="s">
        <v>29</v>
      </c>
      <c r="D2677" s="77" t="s">
        <v>29</v>
      </c>
      <c r="E2677" s="77">
        <v>2018</v>
      </c>
      <c r="F2677" s="77">
        <v>38.894985499999997</v>
      </c>
      <c r="G2677" s="77">
        <v>-77.036570799999893</v>
      </c>
      <c r="H2677" s="77">
        <v>0</v>
      </c>
      <c r="I2677" s="77" t="s">
        <v>1626</v>
      </c>
      <c r="J2677" s="77">
        <v>39.739236400000003</v>
      </c>
      <c r="K2677" s="77">
        <v>-104.9848623</v>
      </c>
      <c r="L2677" s="77">
        <v>4792.7265655317697</v>
      </c>
      <c r="M2677" s="77">
        <v>0.84832234934912598</v>
      </c>
      <c r="N2677" s="77">
        <v>0</v>
      </c>
      <c r="O2677" s="77">
        <v>575.12718786381299</v>
      </c>
      <c r="P2677" s="87" cm="1">
        <f t="array" ref="P2677">IF($X2677="Non-local",VLOOKUP($E2677,$AI$64:$AW$68,COLUMN($AW:$AW)-COLUMN($AH:$AH),FALSE),IF($X2677="Unknown",VLOOKUP($E2677,$AI$71:$AW$75,COLUMN($AW:$AW)-COLUMN($AH:$AH),FALSE),0))</f>
        <v>284</v>
      </c>
      <c r="Q2677" s="87" cm="1">
        <f t="array" ref="Q2677">IF($X2677="Non-local",VLOOKUP($E2677,$AI$40:$AW$44,COLUMN($AW:$AW)-COLUMN($AH:$AH),FALSE),IF($X2677="Unknown",VLOOKUP($E2677,$AI$47:$AW$51,COLUMN($AW:$AW)-COLUMN($AH:$AH),FALSE),0))</f>
        <v>701.10299999999995</v>
      </c>
      <c r="R2677" s="87" cm="1">
        <f t="array" ref="R2677">IF($X2677="Non-local",VLOOKUP($E2677,$AI$88:$AW$92,COLUMN($AW:$AW)-COLUMN($AH:$AH),FALSE),IF($X2677="Unknown",VLOOKUP($E2677,$AI$95:$AW$99,COLUMN($AW:$AW)-COLUMN($AH:$AH),FALSE),0))</f>
        <v>0.15773661179887363</v>
      </c>
      <c r="S2677" s="87" cm="1">
        <f t="array" ref="S2677">VLOOKUP($E2677,$AI$111:$AW$115,COLUMN($AW:$AW)-COLUMN($AH:$AH),FALSE)</f>
        <v>431.69321999999994</v>
      </c>
      <c r="T2677" s="104">
        <f t="shared" si="561"/>
        <v>1.0060589611479995</v>
      </c>
      <c r="U2677" s="104">
        <f t="shared" si="562"/>
        <v>1991.9234078638128</v>
      </c>
      <c r="V2677" s="87" cm="1">
        <f t="array" ref="V2677">VLOOKUP($E2677,$AI$118:$AW$122,COLUMN($AW:$AW)-COLUMN($AH:$AH),FALSE)</f>
        <v>0</v>
      </c>
      <c r="W2677" s="87" t="str">
        <f t="shared" si="566"/>
        <v>Domestic</v>
      </c>
      <c r="X2677" s="87" t="str">
        <f t="shared" si="567"/>
        <v>Non-local</v>
      </c>
      <c r="Y2677" s="104"/>
      <c r="Z2677" s="87" t="str">
        <f t="shared" si="563"/>
        <v>USA</v>
      </c>
      <c r="AA2677" s="87" t="str">
        <f t="shared" si="564"/>
        <v>USA</v>
      </c>
      <c r="AB2677" s="82" cm="1">
        <f t="array" ref="AB2677">VLOOKUP(B2677,'GDP per Capita'!$T$2:$V$4235,COLUMN('GDP per Capita'!$V:$V)-COLUMN('GDP per Capita'!$S:$S),FALSE)</f>
        <v>63809.64</v>
      </c>
      <c r="AC2677" s="82">
        <f t="shared" si="568"/>
        <v>63809.64</v>
      </c>
      <c r="AD2677" s="82">
        <f t="shared" si="569"/>
        <v>63809.64</v>
      </c>
      <c r="AE2677" s="88">
        <f t="shared" si="565"/>
        <v>3.1216653280974675E-2</v>
      </c>
    </row>
    <row r="2678" spans="1:31">
      <c r="A2678" s="77" t="s">
        <v>884</v>
      </c>
      <c r="B2678" s="77">
        <v>2677</v>
      </c>
      <c r="C2678" s="77" t="s">
        <v>29</v>
      </c>
      <c r="D2678" s="77" t="s">
        <v>29</v>
      </c>
      <c r="E2678" s="77">
        <v>2018</v>
      </c>
      <c r="F2678" s="77">
        <v>38.894985499999997</v>
      </c>
      <c r="G2678" s="77">
        <v>-77.036570799999893</v>
      </c>
      <c r="H2678" s="77">
        <v>0</v>
      </c>
      <c r="I2678" s="77" t="s">
        <v>1626</v>
      </c>
      <c r="J2678" s="77">
        <v>39.739236400000003</v>
      </c>
      <c r="K2678" s="77">
        <v>-104.9848623</v>
      </c>
      <c r="L2678" s="77">
        <v>4792.7265655317697</v>
      </c>
      <c r="M2678" s="77">
        <v>0.84832234934912598</v>
      </c>
      <c r="N2678" s="77">
        <v>0</v>
      </c>
      <c r="O2678" s="77">
        <v>575.12718786381299</v>
      </c>
      <c r="P2678" s="87" cm="1">
        <f t="array" ref="P2678">IF($X2678="Non-local",VLOOKUP($E2678,$AI$64:$AW$68,COLUMN($AW:$AW)-COLUMN($AH:$AH),FALSE),IF($X2678="Unknown",VLOOKUP($E2678,$AI$71:$AW$75,COLUMN($AW:$AW)-COLUMN($AH:$AH),FALSE),0))</f>
        <v>284</v>
      </c>
      <c r="Q2678" s="87" cm="1">
        <f t="array" ref="Q2678">IF($X2678="Non-local",VLOOKUP($E2678,$AI$40:$AW$44,COLUMN($AW:$AW)-COLUMN($AH:$AH),FALSE),IF($X2678="Unknown",VLOOKUP($E2678,$AI$47:$AW$51,COLUMN($AW:$AW)-COLUMN($AH:$AH),FALSE),0))</f>
        <v>701.10299999999995</v>
      </c>
      <c r="R2678" s="87" cm="1">
        <f t="array" ref="R2678">IF($X2678="Non-local",VLOOKUP($E2678,$AI$88:$AW$92,COLUMN($AW:$AW)-COLUMN($AH:$AH),FALSE),IF($X2678="Unknown",VLOOKUP($E2678,$AI$95:$AW$99,COLUMN($AW:$AW)-COLUMN($AH:$AH),FALSE),0))</f>
        <v>0.15773661179887363</v>
      </c>
      <c r="S2678" s="87" cm="1">
        <f t="array" ref="S2678">VLOOKUP($E2678,$AI$111:$AW$115,COLUMN($AW:$AW)-COLUMN($AH:$AH),FALSE)</f>
        <v>431.69321999999994</v>
      </c>
      <c r="T2678" s="104">
        <f t="shared" si="561"/>
        <v>1.0060589611479995</v>
      </c>
      <c r="U2678" s="104">
        <f t="shared" si="562"/>
        <v>1991.9234078638128</v>
      </c>
      <c r="V2678" s="87" cm="1">
        <f t="array" ref="V2678">VLOOKUP($E2678,$AI$118:$AW$122,COLUMN($AW:$AW)-COLUMN($AH:$AH),FALSE)</f>
        <v>0</v>
      </c>
      <c r="W2678" s="87" t="str">
        <f t="shared" si="566"/>
        <v>Domestic</v>
      </c>
      <c r="X2678" s="87" t="str">
        <f t="shared" si="567"/>
        <v>Non-local</v>
      </c>
      <c r="Y2678" s="104"/>
      <c r="Z2678" s="87" t="str">
        <f t="shared" si="563"/>
        <v>USA</v>
      </c>
      <c r="AA2678" s="87" t="str">
        <f t="shared" si="564"/>
        <v>USA</v>
      </c>
      <c r="AB2678" s="82" cm="1">
        <f t="array" ref="AB2678">VLOOKUP(B2678,'GDP per Capita'!$T$2:$V$4235,COLUMN('GDP per Capita'!$V:$V)-COLUMN('GDP per Capita'!$S:$S),FALSE)</f>
        <v>63809.64</v>
      </c>
      <c r="AC2678" s="82">
        <f t="shared" si="568"/>
        <v>63809.64</v>
      </c>
      <c r="AD2678" s="82">
        <f t="shared" si="569"/>
        <v>63809.64</v>
      </c>
      <c r="AE2678" s="88">
        <f t="shared" si="565"/>
        <v>3.1216653280974675E-2</v>
      </c>
    </row>
    <row r="2679" spans="1:31">
      <c r="A2679" s="77" t="s">
        <v>575</v>
      </c>
      <c r="B2679" s="77">
        <v>2678</v>
      </c>
      <c r="C2679" s="77" t="s">
        <v>575</v>
      </c>
      <c r="D2679" s="77" t="s">
        <v>31</v>
      </c>
      <c r="E2679" s="77">
        <v>2018</v>
      </c>
      <c r="F2679" s="77">
        <v>46.798562400000002</v>
      </c>
      <c r="G2679" s="77">
        <v>8.2319735999999892</v>
      </c>
      <c r="H2679" s="77">
        <v>0</v>
      </c>
      <c r="I2679" s="77" t="s">
        <v>1626</v>
      </c>
      <c r="J2679" s="77">
        <v>39.739236400000003</v>
      </c>
      <c r="K2679" s="77">
        <v>-104.9848623</v>
      </c>
      <c r="L2679" s="77">
        <v>16683.4757529489</v>
      </c>
      <c r="M2679" s="77">
        <v>2.57091867668955</v>
      </c>
      <c r="N2679" s="77">
        <v>0</v>
      </c>
      <c r="O2679" s="77">
        <v>1751.7649540596301</v>
      </c>
      <c r="P2679" s="87" cm="1">
        <f t="array" ref="P2679">IF($X2679="Non-local",VLOOKUP($E2679,$AI$64:$AW$68,COLUMN($AW:$AW)-COLUMN($AH:$AH),FALSE),IF($X2679="Unknown",VLOOKUP($E2679,$AI$71:$AW$75,COLUMN($AW:$AW)-COLUMN($AH:$AH),FALSE),0))</f>
        <v>284</v>
      </c>
      <c r="Q2679" s="87" cm="1">
        <f t="array" ref="Q2679">IF($X2679="Non-local",VLOOKUP($E2679,$AI$40:$AW$44,COLUMN($AW:$AW)-COLUMN($AH:$AH),FALSE),IF($X2679="Unknown",VLOOKUP($E2679,$AI$47:$AW$51,COLUMN($AW:$AW)-COLUMN($AH:$AH),FALSE),0))</f>
        <v>701.10299999999995</v>
      </c>
      <c r="R2679" s="87" cm="1">
        <f t="array" ref="R2679">IF($X2679="Non-local",VLOOKUP($E2679,$AI$88:$AW$92,COLUMN($AW:$AW)-COLUMN($AH:$AH),FALSE),IF($X2679="Unknown",VLOOKUP($E2679,$AI$95:$AW$99,COLUMN($AW:$AW)-COLUMN($AH:$AH),FALSE),0))</f>
        <v>0.15773661179887363</v>
      </c>
      <c r="S2679" s="87" cm="1">
        <f t="array" ref="S2679">VLOOKUP($E2679,$AI$111:$AW$115,COLUMN($AW:$AW)-COLUMN($AH:$AH),FALSE)</f>
        <v>431.69321999999994</v>
      </c>
      <c r="T2679" s="104">
        <f t="shared" si="561"/>
        <v>2.7286552884884236</v>
      </c>
      <c r="U2679" s="104">
        <f t="shared" si="562"/>
        <v>3168.56117405963</v>
      </c>
      <c r="V2679" s="87" cm="1">
        <f t="array" ref="V2679">VLOOKUP($E2679,$AI$118:$AW$122,COLUMN($AW:$AW)-COLUMN($AH:$AH),FALSE)</f>
        <v>0</v>
      </c>
      <c r="W2679" s="87" t="str">
        <f t="shared" si="566"/>
        <v>International</v>
      </c>
      <c r="X2679" s="87" t="str">
        <f t="shared" si="567"/>
        <v>Non-local</v>
      </c>
      <c r="Y2679" s="104"/>
      <c r="Z2679" s="87" t="str">
        <f t="shared" si="563"/>
        <v>Switzerland</v>
      </c>
      <c r="AA2679" s="87" t="str">
        <f t="shared" si="564"/>
        <v>Europe</v>
      </c>
      <c r="AB2679" s="82" cm="1">
        <f t="array" ref="AB2679">VLOOKUP(B2679,'GDP per Capita'!$T$2:$V$4235,COLUMN('GDP per Capita'!$V:$V)-COLUMN('GDP per Capita'!$S:$S),FALSE)</f>
        <v>84665.279999999999</v>
      </c>
      <c r="AC2679" s="82">
        <f t="shared" si="568"/>
        <v>84665.279999999999</v>
      </c>
      <c r="AD2679" s="82">
        <f t="shared" si="569"/>
        <v>84665.279999999999</v>
      </c>
      <c r="AE2679" s="88">
        <f t="shared" si="565"/>
        <v>3.7424563812458074E-2</v>
      </c>
    </row>
    <row r="2680" spans="1:31">
      <c r="A2680" s="77" t="s">
        <v>954</v>
      </c>
      <c r="B2680" s="77">
        <v>2679</v>
      </c>
      <c r="C2680" s="77" t="s">
        <v>29</v>
      </c>
      <c r="D2680" s="77" t="s">
        <v>29</v>
      </c>
      <c r="E2680" s="77">
        <v>2018</v>
      </c>
      <c r="F2680" s="77">
        <v>39.734838099999997</v>
      </c>
      <c r="G2680" s="77">
        <v>-104.9653271</v>
      </c>
      <c r="H2680" s="77">
        <v>1</v>
      </c>
      <c r="I2680" s="77" t="s">
        <v>1626</v>
      </c>
      <c r="J2680" s="77">
        <v>39.739236400000003</v>
      </c>
      <c r="K2680" s="77">
        <v>-104.9848623</v>
      </c>
      <c r="L2680" s="77">
        <v>3.4810610096224801</v>
      </c>
      <c r="M2680" s="77">
        <v>0</v>
      </c>
      <c r="N2680" s="77">
        <v>0</v>
      </c>
      <c r="O2680" s="77">
        <v>0</v>
      </c>
      <c r="P2680" s="87" cm="1">
        <f t="array" ref="P2680">IF($X2680="Non-local",VLOOKUP($E2680,$AI$64:$AW$68,COLUMN($AW:$AW)-COLUMN($AH:$AH),FALSE),IF($X2680="Unknown",VLOOKUP($E2680,$AI$71:$AW$75,COLUMN($AW:$AW)-COLUMN($AH:$AH),FALSE),0))</f>
        <v>0</v>
      </c>
      <c r="Q2680" s="87" cm="1">
        <f t="array" ref="Q2680">IF($X2680="Non-local",VLOOKUP($E2680,$AI$40:$AW$44,COLUMN($AW:$AW)-COLUMN($AH:$AH),FALSE),IF($X2680="Unknown",VLOOKUP($E2680,$AI$47:$AW$51,COLUMN($AW:$AW)-COLUMN($AH:$AH),FALSE),0))</f>
        <v>0</v>
      </c>
      <c r="R2680" s="87" cm="1">
        <f t="array" ref="R2680">IF($X2680="Non-local",VLOOKUP($E2680,$AI$88:$AW$92,COLUMN($AW:$AW)-COLUMN($AH:$AH),FALSE),IF($X2680="Unknown",VLOOKUP($E2680,$AI$95:$AW$99,COLUMN($AW:$AW)-COLUMN($AH:$AH),FALSE),0))</f>
        <v>0</v>
      </c>
      <c r="S2680" s="87" cm="1">
        <f t="array" ref="S2680">VLOOKUP($E2680,$AI$111:$AW$115,COLUMN($AW:$AW)-COLUMN($AH:$AH),FALSE)</f>
        <v>431.69321999999994</v>
      </c>
      <c r="T2680" s="104">
        <f t="shared" si="561"/>
        <v>0</v>
      </c>
      <c r="U2680" s="104">
        <f t="shared" si="562"/>
        <v>431.69321999999994</v>
      </c>
      <c r="V2680" s="87" cm="1">
        <f t="array" ref="V2680">VLOOKUP($E2680,$AI$118:$AW$122,COLUMN($AW:$AW)-COLUMN($AH:$AH),FALSE)</f>
        <v>0</v>
      </c>
      <c r="W2680" s="87" t="str">
        <f t="shared" si="566"/>
        <v>Domestic</v>
      </c>
      <c r="X2680" s="87" t="str">
        <f t="shared" si="567"/>
        <v>Local</v>
      </c>
      <c r="Y2680" s="104"/>
      <c r="Z2680" s="87" t="str">
        <f t="shared" si="563"/>
        <v>USA</v>
      </c>
      <c r="AA2680" s="87" t="str">
        <f t="shared" si="564"/>
        <v>USA</v>
      </c>
      <c r="AB2680" s="82" cm="1">
        <f t="array" ref="AB2680">VLOOKUP(B2680,'GDP per Capita'!$T$2:$V$4235,COLUMN('GDP per Capita'!$V:$V)-COLUMN('GDP per Capita'!$S:$S),FALSE)</f>
        <v>63809.64</v>
      </c>
      <c r="AC2680" s="82">
        <f t="shared" si="568"/>
        <v>63809.64</v>
      </c>
      <c r="AD2680" s="82">
        <f t="shared" si="569"/>
        <v>63809.64</v>
      </c>
      <c r="AE2680" s="88">
        <f t="shared" si="565"/>
        <v>6.7653291885050593E-3</v>
      </c>
    </row>
    <row r="2681" spans="1:31">
      <c r="A2681" s="77" t="s">
        <v>1588</v>
      </c>
      <c r="B2681" s="77">
        <v>2680</v>
      </c>
      <c r="C2681" s="77" t="s">
        <v>29</v>
      </c>
      <c r="D2681" s="77" t="s">
        <v>29</v>
      </c>
      <c r="E2681" s="77">
        <v>2018</v>
      </c>
      <c r="F2681" s="77">
        <v>34.055381299999901</v>
      </c>
      <c r="G2681" s="77">
        <v>-117.7517496</v>
      </c>
      <c r="H2681" s="77">
        <v>0</v>
      </c>
      <c r="I2681" s="77" t="s">
        <v>1626</v>
      </c>
      <c r="J2681" s="77">
        <v>39.739236400000003</v>
      </c>
      <c r="K2681" s="77">
        <v>-104.9848623</v>
      </c>
      <c r="L2681" s="77">
        <v>2595.0274481077499</v>
      </c>
      <c r="M2681" s="77">
        <v>0.50429151745061995</v>
      </c>
      <c r="N2681" s="77">
        <v>0</v>
      </c>
      <c r="O2681" s="77">
        <v>498.245270036688</v>
      </c>
      <c r="P2681" s="87" cm="1">
        <f t="array" ref="P2681">IF($X2681="Non-local",VLOOKUP($E2681,$AI$64:$AW$68,COLUMN($AW:$AW)-COLUMN($AH:$AH),FALSE),IF($X2681="Unknown",VLOOKUP($E2681,$AI$71:$AW$75,COLUMN($AW:$AW)-COLUMN($AH:$AH),FALSE),0))</f>
        <v>284</v>
      </c>
      <c r="Q2681" s="87" cm="1">
        <f t="array" ref="Q2681">IF($X2681="Non-local",VLOOKUP($E2681,$AI$40:$AW$44,COLUMN($AW:$AW)-COLUMN($AH:$AH),FALSE),IF($X2681="Unknown",VLOOKUP($E2681,$AI$47:$AW$51,COLUMN($AW:$AW)-COLUMN($AH:$AH),FALSE),0))</f>
        <v>701.10299999999995</v>
      </c>
      <c r="R2681" s="87" cm="1">
        <f t="array" ref="R2681">IF($X2681="Non-local",VLOOKUP($E2681,$AI$88:$AW$92,COLUMN($AW:$AW)-COLUMN($AH:$AH),FALSE),IF($X2681="Unknown",VLOOKUP($E2681,$AI$95:$AW$99,COLUMN($AW:$AW)-COLUMN($AH:$AH),FALSE),0))</f>
        <v>0.15773661179887363</v>
      </c>
      <c r="S2681" s="87" cm="1">
        <f t="array" ref="S2681">VLOOKUP($E2681,$AI$111:$AW$115,COLUMN($AW:$AW)-COLUMN($AH:$AH),FALSE)</f>
        <v>431.69321999999994</v>
      </c>
      <c r="T2681" s="104">
        <f t="shared" si="561"/>
        <v>0.66202812924949361</v>
      </c>
      <c r="U2681" s="104">
        <f t="shared" si="562"/>
        <v>1915.0414900366879</v>
      </c>
      <c r="V2681" s="87" cm="1">
        <f t="array" ref="V2681">VLOOKUP($E2681,$AI$118:$AW$122,COLUMN($AW:$AW)-COLUMN($AH:$AH),FALSE)</f>
        <v>0</v>
      </c>
      <c r="W2681" s="87" t="str">
        <f t="shared" si="566"/>
        <v>Domestic</v>
      </c>
      <c r="X2681" s="87" t="str">
        <f t="shared" si="567"/>
        <v>Non-local</v>
      </c>
      <c r="Y2681" s="104"/>
      <c r="Z2681" s="87" t="str">
        <f t="shared" si="563"/>
        <v>USA</v>
      </c>
      <c r="AA2681" s="87" t="str">
        <f t="shared" si="564"/>
        <v>USA</v>
      </c>
      <c r="AB2681" s="82" cm="1">
        <f t="array" ref="AB2681">VLOOKUP(B2681,'GDP per Capita'!$T$2:$V$4235,COLUMN('GDP per Capita'!$V:$V)-COLUMN('GDP per Capita'!$S:$S),FALSE)</f>
        <v>63809.64</v>
      </c>
      <c r="AC2681" s="82">
        <f t="shared" si="568"/>
        <v>63809.64</v>
      </c>
      <c r="AD2681" s="82">
        <f t="shared" si="569"/>
        <v>63809.64</v>
      </c>
      <c r="AE2681" s="88">
        <f t="shared" si="565"/>
        <v>3.0011789598510318E-2</v>
      </c>
    </row>
    <row r="2682" spans="1:31">
      <c r="A2682" s="77" t="s">
        <v>910</v>
      </c>
      <c r="B2682" s="77">
        <v>2681</v>
      </c>
      <c r="C2682" s="77" t="s">
        <v>29</v>
      </c>
      <c r="D2682" s="77" t="s">
        <v>29</v>
      </c>
      <c r="E2682" s="77">
        <v>2018</v>
      </c>
      <c r="F2682" s="77">
        <v>37.411403499999999</v>
      </c>
      <c r="G2682" s="77">
        <v>-122.0543534</v>
      </c>
      <c r="H2682" s="77">
        <v>0</v>
      </c>
      <c r="I2682" s="77" t="s">
        <v>1626</v>
      </c>
      <c r="J2682" s="77">
        <v>39.739236400000003</v>
      </c>
      <c r="K2682" s="77">
        <v>-104.9848623</v>
      </c>
      <c r="L2682" s="77">
        <v>3007.7427348403098</v>
      </c>
      <c r="M2682" s="77">
        <v>0.56415764059854501</v>
      </c>
      <c r="N2682" s="77">
        <v>0</v>
      </c>
      <c r="O2682" s="77">
        <v>577.48660508933995</v>
      </c>
      <c r="P2682" s="87" cm="1">
        <f t="array" ref="P2682">IF($X2682="Non-local",VLOOKUP($E2682,$AI$64:$AW$68,COLUMN($AW:$AW)-COLUMN($AH:$AH),FALSE),IF($X2682="Unknown",VLOOKUP($E2682,$AI$71:$AW$75,COLUMN($AW:$AW)-COLUMN($AH:$AH),FALSE),0))</f>
        <v>284</v>
      </c>
      <c r="Q2682" s="87" cm="1">
        <f t="array" ref="Q2682">IF($X2682="Non-local",VLOOKUP($E2682,$AI$40:$AW$44,COLUMN($AW:$AW)-COLUMN($AH:$AH),FALSE),IF($X2682="Unknown",VLOOKUP($E2682,$AI$47:$AW$51,COLUMN($AW:$AW)-COLUMN($AH:$AH),FALSE),0))</f>
        <v>701.10299999999995</v>
      </c>
      <c r="R2682" s="87" cm="1">
        <f t="array" ref="R2682">IF($X2682="Non-local",VLOOKUP($E2682,$AI$88:$AW$92,COLUMN($AW:$AW)-COLUMN($AH:$AH),FALSE),IF($X2682="Unknown",VLOOKUP($E2682,$AI$95:$AW$99,COLUMN($AW:$AW)-COLUMN($AH:$AH),FALSE),0))</f>
        <v>0.15773661179887363</v>
      </c>
      <c r="S2682" s="87" cm="1">
        <f t="array" ref="S2682">VLOOKUP($E2682,$AI$111:$AW$115,COLUMN($AW:$AW)-COLUMN($AH:$AH),FALSE)</f>
        <v>431.69321999999994</v>
      </c>
      <c r="T2682" s="104">
        <f t="shared" si="561"/>
        <v>0.72189425239741867</v>
      </c>
      <c r="U2682" s="104">
        <f t="shared" si="562"/>
        <v>1994.2828250893397</v>
      </c>
      <c r="V2682" s="87" cm="1">
        <f t="array" ref="V2682">VLOOKUP($E2682,$AI$118:$AW$122,COLUMN($AW:$AW)-COLUMN($AH:$AH),FALSE)</f>
        <v>0</v>
      </c>
      <c r="W2682" s="87" t="str">
        <f t="shared" si="566"/>
        <v>Domestic</v>
      </c>
      <c r="X2682" s="87" t="str">
        <f t="shared" si="567"/>
        <v>Non-local</v>
      </c>
      <c r="Y2682" s="104"/>
      <c r="Z2682" s="87" t="str">
        <f t="shared" si="563"/>
        <v>USA</v>
      </c>
      <c r="AA2682" s="87" t="str">
        <f t="shared" si="564"/>
        <v>USA</v>
      </c>
      <c r="AB2682" s="82" cm="1">
        <f t="array" ref="AB2682">VLOOKUP(B2682,'GDP per Capita'!$T$2:$V$4235,COLUMN('GDP per Capita'!$V:$V)-COLUMN('GDP per Capita'!$S:$S),FALSE)</f>
        <v>63809.64</v>
      </c>
      <c r="AC2682" s="82">
        <f t="shared" si="568"/>
        <v>63809.64</v>
      </c>
      <c r="AD2682" s="82">
        <f t="shared" si="569"/>
        <v>63809.64</v>
      </c>
      <c r="AE2682" s="88">
        <f t="shared" si="565"/>
        <v>3.1253629155239548E-2</v>
      </c>
    </row>
    <row r="2683" spans="1:31">
      <c r="A2683" s="77" t="s">
        <v>1132</v>
      </c>
      <c r="B2683" s="77">
        <v>2682</v>
      </c>
      <c r="C2683" s="77" t="s">
        <v>29</v>
      </c>
      <c r="D2683" s="77" t="s">
        <v>29</v>
      </c>
      <c r="E2683" s="77">
        <v>2018</v>
      </c>
      <c r="F2683" s="77">
        <v>39.777452500000003</v>
      </c>
      <c r="G2683" s="77">
        <v>-75.192379200000005</v>
      </c>
      <c r="H2683" s="77">
        <v>0</v>
      </c>
      <c r="I2683" s="77" t="s">
        <v>1626</v>
      </c>
      <c r="J2683" s="77">
        <v>39.739236400000003</v>
      </c>
      <c r="K2683" s="77">
        <v>-104.9848623</v>
      </c>
      <c r="L2683" s="77">
        <v>5069.5778560020899</v>
      </c>
      <c r="M2683" s="77">
        <v>0.88601509180543203</v>
      </c>
      <c r="N2683" s="77">
        <v>0</v>
      </c>
      <c r="O2683" s="77">
        <v>608.349342720251</v>
      </c>
      <c r="P2683" s="87" cm="1">
        <f t="array" ref="P2683">IF($X2683="Non-local",VLOOKUP($E2683,$AI$64:$AW$68,COLUMN($AW:$AW)-COLUMN($AH:$AH),FALSE),IF($X2683="Unknown",VLOOKUP($E2683,$AI$71:$AW$75,COLUMN($AW:$AW)-COLUMN($AH:$AH),FALSE),0))</f>
        <v>284</v>
      </c>
      <c r="Q2683" s="87" cm="1">
        <f t="array" ref="Q2683">IF($X2683="Non-local",VLOOKUP($E2683,$AI$40:$AW$44,COLUMN($AW:$AW)-COLUMN($AH:$AH),FALSE),IF($X2683="Unknown",VLOOKUP($E2683,$AI$47:$AW$51,COLUMN($AW:$AW)-COLUMN($AH:$AH),FALSE),0))</f>
        <v>701.10299999999995</v>
      </c>
      <c r="R2683" s="87" cm="1">
        <f t="array" ref="R2683">IF($X2683="Non-local",VLOOKUP($E2683,$AI$88:$AW$92,COLUMN($AW:$AW)-COLUMN($AH:$AH),FALSE),IF($X2683="Unknown",VLOOKUP($E2683,$AI$95:$AW$99,COLUMN($AW:$AW)-COLUMN($AH:$AH),FALSE),0))</f>
        <v>0.15773661179887363</v>
      </c>
      <c r="S2683" s="87" cm="1">
        <f t="array" ref="S2683">VLOOKUP($E2683,$AI$111:$AW$115,COLUMN($AW:$AW)-COLUMN($AH:$AH),FALSE)</f>
        <v>431.69321999999994</v>
      </c>
      <c r="T2683" s="104">
        <f t="shared" si="561"/>
        <v>1.0437517036043056</v>
      </c>
      <c r="U2683" s="104">
        <f t="shared" si="562"/>
        <v>2025.1455627202508</v>
      </c>
      <c r="V2683" s="87" cm="1">
        <f t="array" ref="V2683">VLOOKUP($E2683,$AI$118:$AW$122,COLUMN($AW:$AW)-COLUMN($AH:$AH),FALSE)</f>
        <v>0</v>
      </c>
      <c r="W2683" s="87" t="str">
        <f t="shared" si="566"/>
        <v>Domestic</v>
      </c>
      <c r="X2683" s="87" t="str">
        <f t="shared" si="567"/>
        <v>Non-local</v>
      </c>
      <c r="Y2683" s="104"/>
      <c r="Z2683" s="87" t="str">
        <f t="shared" si="563"/>
        <v>USA</v>
      </c>
      <c r="AA2683" s="87" t="str">
        <f t="shared" si="564"/>
        <v>USA</v>
      </c>
      <c r="AB2683" s="82" cm="1">
        <f t="array" ref="AB2683">VLOOKUP(B2683,'GDP per Capita'!$T$2:$V$4235,COLUMN('GDP per Capita'!$V:$V)-COLUMN('GDP per Capita'!$S:$S),FALSE)</f>
        <v>63809.64</v>
      </c>
      <c r="AC2683" s="82">
        <f t="shared" si="568"/>
        <v>63809.64</v>
      </c>
      <c r="AD2683" s="82">
        <f t="shared" si="569"/>
        <v>63809.64</v>
      </c>
      <c r="AE2683" s="88">
        <f t="shared" si="565"/>
        <v>3.1737298043371671E-2</v>
      </c>
    </row>
    <row r="2684" spans="1:31">
      <c r="A2684" s="77" t="s">
        <v>927</v>
      </c>
      <c r="B2684" s="77">
        <v>2683</v>
      </c>
      <c r="C2684" s="77" t="s">
        <v>29</v>
      </c>
      <c r="D2684" s="77" t="s">
        <v>29</v>
      </c>
      <c r="E2684" s="77">
        <v>2018</v>
      </c>
      <c r="F2684" s="77">
        <v>34.147645199999999</v>
      </c>
      <c r="G2684" s="77">
        <v>-118.1444779</v>
      </c>
      <c r="H2684" s="77">
        <v>0</v>
      </c>
      <c r="I2684" s="77" t="s">
        <v>1626</v>
      </c>
      <c r="J2684" s="77">
        <v>39.739236400000003</v>
      </c>
      <c r="K2684" s="77">
        <v>-104.9848623</v>
      </c>
      <c r="L2684" s="77">
        <v>2645.1496364796199</v>
      </c>
      <c r="M2684" s="77">
        <v>0.51090989055564195</v>
      </c>
      <c r="N2684" s="77">
        <v>0</v>
      </c>
      <c r="O2684" s="77">
        <v>507.868730204087</v>
      </c>
      <c r="P2684" s="87" cm="1">
        <f t="array" ref="P2684">IF($X2684="Non-local",VLOOKUP($E2684,$AI$64:$AW$68,COLUMN($AW:$AW)-COLUMN($AH:$AH),FALSE),IF($X2684="Unknown",VLOOKUP($E2684,$AI$71:$AW$75,COLUMN($AW:$AW)-COLUMN($AH:$AH),FALSE),0))</f>
        <v>284</v>
      </c>
      <c r="Q2684" s="87" cm="1">
        <f t="array" ref="Q2684">IF($X2684="Non-local",VLOOKUP($E2684,$AI$40:$AW$44,COLUMN($AW:$AW)-COLUMN($AH:$AH),FALSE),IF($X2684="Unknown",VLOOKUP($E2684,$AI$47:$AW$51,COLUMN($AW:$AW)-COLUMN($AH:$AH),FALSE),0))</f>
        <v>701.10299999999995</v>
      </c>
      <c r="R2684" s="87" cm="1">
        <f t="array" ref="R2684">IF($X2684="Non-local",VLOOKUP($E2684,$AI$88:$AW$92,COLUMN($AW:$AW)-COLUMN($AH:$AH),FALSE),IF($X2684="Unknown",VLOOKUP($E2684,$AI$95:$AW$99,COLUMN($AW:$AW)-COLUMN($AH:$AH),FALSE),0))</f>
        <v>0.15773661179887363</v>
      </c>
      <c r="S2684" s="87" cm="1">
        <f t="array" ref="S2684">VLOOKUP($E2684,$AI$111:$AW$115,COLUMN($AW:$AW)-COLUMN($AH:$AH),FALSE)</f>
        <v>431.69321999999994</v>
      </c>
      <c r="T2684" s="104">
        <f t="shared" si="561"/>
        <v>0.66864650235451561</v>
      </c>
      <c r="U2684" s="104">
        <f t="shared" si="562"/>
        <v>1924.6649502040868</v>
      </c>
      <c r="V2684" s="87" cm="1">
        <f t="array" ref="V2684">VLOOKUP($E2684,$AI$118:$AW$122,COLUMN($AW:$AW)-COLUMN($AH:$AH),FALSE)</f>
        <v>0</v>
      </c>
      <c r="W2684" s="87" t="str">
        <f t="shared" si="566"/>
        <v>Domestic</v>
      </c>
      <c r="X2684" s="87" t="str">
        <f t="shared" si="567"/>
        <v>Non-local</v>
      </c>
      <c r="Y2684" s="104"/>
      <c r="Z2684" s="87" t="str">
        <f t="shared" si="563"/>
        <v>USA</v>
      </c>
      <c r="AA2684" s="87" t="str">
        <f t="shared" si="564"/>
        <v>USA</v>
      </c>
      <c r="AB2684" s="82" cm="1">
        <f t="array" ref="AB2684">VLOOKUP(B2684,'GDP per Capita'!$T$2:$V$4235,COLUMN('GDP per Capita'!$V:$V)-COLUMN('GDP per Capita'!$S:$S),FALSE)</f>
        <v>63809.64</v>
      </c>
      <c r="AC2684" s="82">
        <f t="shared" si="568"/>
        <v>63809.64</v>
      </c>
      <c r="AD2684" s="82">
        <f t="shared" si="569"/>
        <v>63809.64</v>
      </c>
      <c r="AE2684" s="88">
        <f t="shared" si="565"/>
        <v>3.0162604744425559E-2</v>
      </c>
    </row>
    <row r="2685" spans="1:31">
      <c r="A2685" s="77" t="s">
        <v>1028</v>
      </c>
      <c r="B2685" s="77">
        <v>2684</v>
      </c>
      <c r="C2685" s="77" t="s">
        <v>29</v>
      </c>
      <c r="D2685" s="77" t="s">
        <v>29</v>
      </c>
      <c r="E2685" s="77">
        <v>2018</v>
      </c>
      <c r="F2685" s="77">
        <v>38.980665999999999</v>
      </c>
      <c r="G2685" s="77">
        <v>-76.936918899999995</v>
      </c>
      <c r="H2685" s="77">
        <v>0</v>
      </c>
      <c r="I2685" s="77" t="s">
        <v>1626</v>
      </c>
      <c r="J2685" s="77">
        <v>39.739236400000003</v>
      </c>
      <c r="K2685" s="77">
        <v>-104.9848623</v>
      </c>
      <c r="L2685" s="77">
        <v>4805.9896831828901</v>
      </c>
      <c r="M2685" s="77">
        <v>0.85043380262934498</v>
      </c>
      <c r="N2685" s="77">
        <v>0</v>
      </c>
      <c r="O2685" s="77">
        <v>576.71876198194695</v>
      </c>
      <c r="P2685" s="87" cm="1">
        <f t="array" ref="P2685">IF($X2685="Non-local",VLOOKUP($E2685,$AI$64:$AW$68,COLUMN($AW:$AW)-COLUMN($AH:$AH),FALSE),IF($X2685="Unknown",VLOOKUP($E2685,$AI$71:$AW$75,COLUMN($AW:$AW)-COLUMN($AH:$AH),FALSE),0))</f>
        <v>284</v>
      </c>
      <c r="Q2685" s="87" cm="1">
        <f t="array" ref="Q2685">IF($X2685="Non-local",VLOOKUP($E2685,$AI$40:$AW$44,COLUMN($AW:$AW)-COLUMN($AH:$AH),FALSE),IF($X2685="Unknown",VLOOKUP($E2685,$AI$47:$AW$51,COLUMN($AW:$AW)-COLUMN($AH:$AH),FALSE),0))</f>
        <v>701.10299999999995</v>
      </c>
      <c r="R2685" s="87" cm="1">
        <f t="array" ref="R2685">IF($X2685="Non-local",VLOOKUP($E2685,$AI$88:$AW$92,COLUMN($AW:$AW)-COLUMN($AH:$AH),FALSE),IF($X2685="Unknown",VLOOKUP($E2685,$AI$95:$AW$99,COLUMN($AW:$AW)-COLUMN($AH:$AH),FALSE),0))</f>
        <v>0.15773661179887363</v>
      </c>
      <c r="S2685" s="87" cm="1">
        <f t="array" ref="S2685">VLOOKUP($E2685,$AI$111:$AW$115,COLUMN($AW:$AW)-COLUMN($AH:$AH),FALSE)</f>
        <v>431.69321999999994</v>
      </c>
      <c r="T2685" s="104">
        <f t="shared" si="561"/>
        <v>1.0081704144282186</v>
      </c>
      <c r="U2685" s="104">
        <f t="shared" si="562"/>
        <v>1993.5149819819469</v>
      </c>
      <c r="V2685" s="87" cm="1">
        <f t="array" ref="V2685">VLOOKUP($E2685,$AI$118:$AW$122,COLUMN($AW:$AW)-COLUMN($AH:$AH),FALSE)</f>
        <v>0</v>
      </c>
      <c r="W2685" s="87" t="str">
        <f t="shared" si="566"/>
        <v>Domestic</v>
      </c>
      <c r="X2685" s="87" t="str">
        <f t="shared" si="567"/>
        <v>Non-local</v>
      </c>
      <c r="Y2685" s="104"/>
      <c r="Z2685" s="87" t="str">
        <f t="shared" si="563"/>
        <v>USA</v>
      </c>
      <c r="AA2685" s="87" t="str">
        <f t="shared" si="564"/>
        <v>USA</v>
      </c>
      <c r="AB2685" s="82" cm="1">
        <f t="array" ref="AB2685">VLOOKUP(B2685,'GDP per Capita'!$T$2:$V$4235,COLUMN('GDP per Capita'!$V:$V)-COLUMN('GDP per Capita'!$S:$S),FALSE)</f>
        <v>63809.64</v>
      </c>
      <c r="AC2685" s="82">
        <f t="shared" si="568"/>
        <v>63809.64</v>
      </c>
      <c r="AD2685" s="82">
        <f t="shared" si="569"/>
        <v>63809.64</v>
      </c>
      <c r="AE2685" s="88">
        <f t="shared" si="565"/>
        <v>3.1241595815020222E-2</v>
      </c>
    </row>
    <row r="2686" spans="1:31">
      <c r="A2686" s="77" t="s">
        <v>954</v>
      </c>
      <c r="B2686" s="77">
        <v>2685</v>
      </c>
      <c r="C2686" s="77" t="s">
        <v>29</v>
      </c>
      <c r="D2686" s="77" t="s">
        <v>29</v>
      </c>
      <c r="E2686" s="77">
        <v>2018</v>
      </c>
      <c r="F2686" s="77">
        <v>39.734838099999997</v>
      </c>
      <c r="G2686" s="77">
        <v>-104.9653271</v>
      </c>
      <c r="H2686" s="77">
        <v>1</v>
      </c>
      <c r="I2686" s="77" t="s">
        <v>1626</v>
      </c>
      <c r="J2686" s="77">
        <v>39.739236400000003</v>
      </c>
      <c r="K2686" s="77">
        <v>-104.9848623</v>
      </c>
      <c r="L2686" s="77">
        <v>3.4810610096224801</v>
      </c>
      <c r="M2686" s="77">
        <v>0</v>
      </c>
      <c r="N2686" s="77">
        <v>0</v>
      </c>
      <c r="O2686" s="77">
        <v>0</v>
      </c>
      <c r="P2686" s="87" cm="1">
        <f t="array" ref="P2686">IF($X2686="Non-local",VLOOKUP($E2686,$AI$64:$AW$68,COLUMN($AW:$AW)-COLUMN($AH:$AH),FALSE),IF($X2686="Unknown",VLOOKUP($E2686,$AI$71:$AW$75,COLUMN($AW:$AW)-COLUMN($AH:$AH),FALSE),0))</f>
        <v>0</v>
      </c>
      <c r="Q2686" s="87" cm="1">
        <f t="array" ref="Q2686">IF($X2686="Non-local",VLOOKUP($E2686,$AI$40:$AW$44,COLUMN($AW:$AW)-COLUMN($AH:$AH),FALSE),IF($X2686="Unknown",VLOOKUP($E2686,$AI$47:$AW$51,COLUMN($AW:$AW)-COLUMN($AH:$AH),FALSE),0))</f>
        <v>0</v>
      </c>
      <c r="R2686" s="87" cm="1">
        <f t="array" ref="R2686">IF($X2686="Non-local",VLOOKUP($E2686,$AI$88:$AW$92,COLUMN($AW:$AW)-COLUMN($AH:$AH),FALSE),IF($X2686="Unknown",VLOOKUP($E2686,$AI$95:$AW$99,COLUMN($AW:$AW)-COLUMN($AH:$AH),FALSE),0))</f>
        <v>0</v>
      </c>
      <c r="S2686" s="87" cm="1">
        <f t="array" ref="S2686">VLOOKUP($E2686,$AI$111:$AW$115,COLUMN($AW:$AW)-COLUMN($AH:$AH),FALSE)</f>
        <v>431.69321999999994</v>
      </c>
      <c r="T2686" s="104">
        <f t="shared" si="561"/>
        <v>0</v>
      </c>
      <c r="U2686" s="104">
        <f t="shared" si="562"/>
        <v>431.69321999999994</v>
      </c>
      <c r="V2686" s="87" cm="1">
        <f t="array" ref="V2686">VLOOKUP($E2686,$AI$118:$AW$122,COLUMN($AW:$AW)-COLUMN($AH:$AH),FALSE)</f>
        <v>0</v>
      </c>
      <c r="W2686" s="87" t="str">
        <f t="shared" si="566"/>
        <v>Domestic</v>
      </c>
      <c r="X2686" s="87" t="str">
        <f t="shared" si="567"/>
        <v>Local</v>
      </c>
      <c r="Y2686" s="104"/>
      <c r="Z2686" s="87" t="str">
        <f t="shared" si="563"/>
        <v>USA</v>
      </c>
      <c r="AA2686" s="87" t="str">
        <f t="shared" si="564"/>
        <v>USA</v>
      </c>
      <c r="AB2686" s="82" cm="1">
        <f t="array" ref="AB2686">VLOOKUP(B2686,'GDP per Capita'!$T$2:$V$4235,COLUMN('GDP per Capita'!$V:$V)-COLUMN('GDP per Capita'!$S:$S),FALSE)</f>
        <v>63809.64</v>
      </c>
      <c r="AC2686" s="82">
        <f t="shared" si="568"/>
        <v>63809.64</v>
      </c>
      <c r="AD2686" s="82">
        <f t="shared" si="569"/>
        <v>63809.64</v>
      </c>
      <c r="AE2686" s="88">
        <f t="shared" si="565"/>
        <v>6.7653291885050593E-3</v>
      </c>
    </row>
    <row r="2687" spans="1:31">
      <c r="A2687" s="77" t="s">
        <v>894</v>
      </c>
      <c r="B2687" s="77">
        <v>2686</v>
      </c>
      <c r="C2687" s="77" t="s">
        <v>29</v>
      </c>
      <c r="D2687" s="77" t="s">
        <v>29</v>
      </c>
      <c r="E2687" s="77">
        <v>2018</v>
      </c>
      <c r="F2687" s="77">
        <v>33.425505600000001</v>
      </c>
      <c r="G2687" s="77">
        <v>-111.94001249999999</v>
      </c>
      <c r="H2687" s="77">
        <v>0</v>
      </c>
      <c r="I2687" s="77" t="s">
        <v>1626</v>
      </c>
      <c r="J2687" s="77">
        <v>39.739236400000003</v>
      </c>
      <c r="K2687" s="77">
        <v>-104.9848623</v>
      </c>
      <c r="L2687" s="77">
        <v>1873.3374875668801</v>
      </c>
      <c r="M2687" s="77">
        <v>0.40899612871836899</v>
      </c>
      <c r="N2687" s="77">
        <v>0</v>
      </c>
      <c r="O2687" s="77">
        <v>359.68079761284099</v>
      </c>
      <c r="P2687" s="87" cm="1">
        <f t="array" ref="P2687">IF($X2687="Non-local",VLOOKUP($E2687,$AI$64:$AW$68,COLUMN($AW:$AW)-COLUMN($AH:$AH),FALSE),IF($X2687="Unknown",VLOOKUP($E2687,$AI$71:$AW$75,COLUMN($AW:$AW)-COLUMN($AH:$AH),FALSE),0))</f>
        <v>284</v>
      </c>
      <c r="Q2687" s="87" cm="1">
        <f t="array" ref="Q2687">IF($X2687="Non-local",VLOOKUP($E2687,$AI$40:$AW$44,COLUMN($AW:$AW)-COLUMN($AH:$AH),FALSE),IF($X2687="Unknown",VLOOKUP($E2687,$AI$47:$AW$51,COLUMN($AW:$AW)-COLUMN($AH:$AH),FALSE),0))</f>
        <v>701.10299999999995</v>
      </c>
      <c r="R2687" s="87" cm="1">
        <f t="array" ref="R2687">IF($X2687="Non-local",VLOOKUP($E2687,$AI$88:$AW$92,COLUMN($AW:$AW)-COLUMN($AH:$AH),FALSE),IF($X2687="Unknown",VLOOKUP($E2687,$AI$95:$AW$99,COLUMN($AW:$AW)-COLUMN($AH:$AH),FALSE),0))</f>
        <v>0.15773661179887363</v>
      </c>
      <c r="S2687" s="87" cm="1">
        <f t="array" ref="S2687">VLOOKUP($E2687,$AI$111:$AW$115,COLUMN($AW:$AW)-COLUMN($AH:$AH),FALSE)</f>
        <v>431.69321999999994</v>
      </c>
      <c r="T2687" s="104">
        <f t="shared" si="561"/>
        <v>0.56673274051724265</v>
      </c>
      <c r="U2687" s="104">
        <f t="shared" si="562"/>
        <v>1776.4770176128407</v>
      </c>
      <c r="V2687" s="87" cm="1">
        <f t="array" ref="V2687">VLOOKUP($E2687,$AI$118:$AW$122,COLUMN($AW:$AW)-COLUMN($AH:$AH),FALSE)</f>
        <v>0</v>
      </c>
      <c r="W2687" s="87" t="str">
        <f t="shared" si="566"/>
        <v>Domestic</v>
      </c>
      <c r="X2687" s="87" t="str">
        <f t="shared" si="567"/>
        <v>Non-local</v>
      </c>
      <c r="Y2687" s="104"/>
      <c r="Z2687" s="87" t="str">
        <f t="shared" si="563"/>
        <v>USA</v>
      </c>
      <c r="AA2687" s="87" t="str">
        <f t="shared" si="564"/>
        <v>USA</v>
      </c>
      <c r="AB2687" s="82" cm="1">
        <f t="array" ref="AB2687">VLOOKUP(B2687,'GDP per Capita'!$T$2:$V$4235,COLUMN('GDP per Capita'!$V:$V)-COLUMN('GDP per Capita'!$S:$S),FALSE)</f>
        <v>63809.64</v>
      </c>
      <c r="AC2687" s="82">
        <f t="shared" si="568"/>
        <v>63809.64</v>
      </c>
      <c r="AD2687" s="82">
        <f t="shared" si="569"/>
        <v>63809.64</v>
      </c>
      <c r="AE2687" s="88">
        <f t="shared" si="565"/>
        <v>2.7840260775845792E-2</v>
      </c>
    </row>
    <row r="2688" spans="1:31">
      <c r="A2688" s="77" t="s">
        <v>917</v>
      </c>
      <c r="B2688" s="77">
        <v>2687</v>
      </c>
      <c r="C2688" s="77" t="s">
        <v>29</v>
      </c>
      <c r="D2688" s="77" t="s">
        <v>29</v>
      </c>
      <c r="E2688" s="77">
        <v>2018</v>
      </c>
      <c r="F2688" s="77">
        <v>35.780397700000002</v>
      </c>
      <c r="G2688" s="77">
        <v>-78.639098899999993</v>
      </c>
      <c r="H2688" s="77">
        <v>0</v>
      </c>
      <c r="I2688" s="77" t="s">
        <v>1626</v>
      </c>
      <c r="J2688" s="77">
        <v>39.739236400000003</v>
      </c>
      <c r="K2688" s="77">
        <v>-104.9848623</v>
      </c>
      <c r="L2688" s="77">
        <v>4697.2281634204001</v>
      </c>
      <c r="M2688" s="77">
        <v>0.833119256102274</v>
      </c>
      <c r="N2688" s="77">
        <v>0</v>
      </c>
      <c r="O2688" s="77">
        <v>563.66737961044805</v>
      </c>
      <c r="P2688" s="87" cm="1">
        <f t="array" ref="P2688">IF($X2688="Non-local",VLOOKUP($E2688,$AI$64:$AW$68,COLUMN($AW:$AW)-COLUMN($AH:$AH),FALSE),IF($X2688="Unknown",VLOOKUP($E2688,$AI$71:$AW$75,COLUMN($AW:$AW)-COLUMN($AH:$AH),FALSE),0))</f>
        <v>284</v>
      </c>
      <c r="Q2688" s="87" cm="1">
        <f t="array" ref="Q2688">IF($X2688="Non-local",VLOOKUP($E2688,$AI$40:$AW$44,COLUMN($AW:$AW)-COLUMN($AH:$AH),FALSE),IF($X2688="Unknown",VLOOKUP($E2688,$AI$47:$AW$51,COLUMN($AW:$AW)-COLUMN($AH:$AH),FALSE),0))</f>
        <v>701.10299999999995</v>
      </c>
      <c r="R2688" s="87" cm="1">
        <f t="array" ref="R2688">IF($X2688="Non-local",VLOOKUP($E2688,$AI$88:$AW$92,COLUMN($AW:$AW)-COLUMN($AH:$AH),FALSE),IF($X2688="Unknown",VLOOKUP($E2688,$AI$95:$AW$99,COLUMN($AW:$AW)-COLUMN($AH:$AH),FALSE),0))</f>
        <v>0.15773661179887363</v>
      </c>
      <c r="S2688" s="87" cm="1">
        <f t="array" ref="S2688">VLOOKUP($E2688,$AI$111:$AW$115,COLUMN($AW:$AW)-COLUMN($AH:$AH),FALSE)</f>
        <v>431.69321999999994</v>
      </c>
      <c r="T2688" s="104">
        <f t="shared" si="561"/>
        <v>0.99085586790114766</v>
      </c>
      <c r="U2688" s="104">
        <f t="shared" si="562"/>
        <v>1980.4635996104478</v>
      </c>
      <c r="V2688" s="87" cm="1">
        <f t="array" ref="V2688">VLOOKUP($E2688,$AI$118:$AW$122,COLUMN($AW:$AW)-COLUMN($AH:$AH),FALSE)</f>
        <v>0</v>
      </c>
      <c r="W2688" s="87" t="str">
        <f t="shared" si="566"/>
        <v>Domestic</v>
      </c>
      <c r="X2688" s="87" t="str">
        <f t="shared" si="567"/>
        <v>Non-local</v>
      </c>
      <c r="Y2688" s="104"/>
      <c r="Z2688" s="87" t="str">
        <f t="shared" si="563"/>
        <v>USA</v>
      </c>
      <c r="AA2688" s="87" t="str">
        <f t="shared" si="564"/>
        <v>USA</v>
      </c>
      <c r="AB2688" s="82" cm="1">
        <f t="array" ref="AB2688">VLOOKUP(B2688,'GDP per Capita'!$T$2:$V$4235,COLUMN('GDP per Capita'!$V:$V)-COLUMN('GDP per Capita'!$S:$S),FALSE)</f>
        <v>63809.64</v>
      </c>
      <c r="AC2688" s="82">
        <f t="shared" si="568"/>
        <v>63809.64</v>
      </c>
      <c r="AD2688" s="82">
        <f t="shared" si="569"/>
        <v>63809.64</v>
      </c>
      <c r="AE2688" s="88">
        <f t="shared" si="565"/>
        <v>3.1037059598055212E-2</v>
      </c>
    </row>
    <row r="2689" spans="1:31">
      <c r="A2689" s="77" t="s">
        <v>1345</v>
      </c>
      <c r="B2689" s="77">
        <v>2688</v>
      </c>
      <c r="C2689" s="77" t="s">
        <v>29</v>
      </c>
      <c r="D2689" s="77" t="s">
        <v>29</v>
      </c>
      <c r="E2689" s="77">
        <v>2018</v>
      </c>
      <c r="F2689" s="77">
        <v>39.920382699999998</v>
      </c>
      <c r="G2689" s="77">
        <v>-105.06914639999999</v>
      </c>
      <c r="H2689" s="77">
        <v>1</v>
      </c>
      <c r="I2689" s="77" t="s">
        <v>1626</v>
      </c>
      <c r="J2689" s="77">
        <v>39.739236400000003</v>
      </c>
      <c r="K2689" s="77">
        <v>-104.9848623</v>
      </c>
      <c r="L2689" s="77">
        <v>42.779583801813999</v>
      </c>
      <c r="M2689" s="77">
        <v>0</v>
      </c>
      <c r="N2689" s="77">
        <v>0</v>
      </c>
      <c r="O2689" s="77">
        <v>0</v>
      </c>
      <c r="P2689" s="87" cm="1">
        <f t="array" ref="P2689">IF($X2689="Non-local",VLOOKUP($E2689,$AI$64:$AW$68,COLUMN($AW:$AW)-COLUMN($AH:$AH),FALSE),IF($X2689="Unknown",VLOOKUP($E2689,$AI$71:$AW$75,COLUMN($AW:$AW)-COLUMN($AH:$AH),FALSE),0))</f>
        <v>0</v>
      </c>
      <c r="Q2689" s="87" cm="1">
        <f t="array" ref="Q2689">IF($X2689="Non-local",VLOOKUP($E2689,$AI$40:$AW$44,COLUMN($AW:$AW)-COLUMN($AH:$AH),FALSE),IF($X2689="Unknown",VLOOKUP($E2689,$AI$47:$AW$51,COLUMN($AW:$AW)-COLUMN($AH:$AH),FALSE),0))</f>
        <v>0</v>
      </c>
      <c r="R2689" s="87" cm="1">
        <f t="array" ref="R2689">IF($X2689="Non-local",VLOOKUP($E2689,$AI$88:$AW$92,COLUMN($AW:$AW)-COLUMN($AH:$AH),FALSE),IF($X2689="Unknown",VLOOKUP($E2689,$AI$95:$AW$99,COLUMN($AW:$AW)-COLUMN($AH:$AH),FALSE),0))</f>
        <v>0</v>
      </c>
      <c r="S2689" s="87" cm="1">
        <f t="array" ref="S2689">VLOOKUP($E2689,$AI$111:$AW$115,COLUMN($AW:$AW)-COLUMN($AH:$AH),FALSE)</f>
        <v>431.69321999999994</v>
      </c>
      <c r="T2689" s="104">
        <f t="shared" si="561"/>
        <v>0</v>
      </c>
      <c r="U2689" s="104">
        <f t="shared" si="562"/>
        <v>431.69321999999994</v>
      </c>
      <c r="V2689" s="87" cm="1">
        <f t="array" ref="V2689">VLOOKUP($E2689,$AI$118:$AW$122,COLUMN($AW:$AW)-COLUMN($AH:$AH),FALSE)</f>
        <v>0</v>
      </c>
      <c r="W2689" s="87" t="str">
        <f t="shared" si="566"/>
        <v>Domestic</v>
      </c>
      <c r="X2689" s="87" t="str">
        <f t="shared" si="567"/>
        <v>Local</v>
      </c>
      <c r="Y2689" s="104"/>
      <c r="Z2689" s="87" t="str">
        <f t="shared" si="563"/>
        <v>USA</v>
      </c>
      <c r="AA2689" s="87" t="str">
        <f t="shared" si="564"/>
        <v>USA</v>
      </c>
      <c r="AB2689" s="82" cm="1">
        <f t="array" ref="AB2689">VLOOKUP(B2689,'GDP per Capita'!$T$2:$V$4235,COLUMN('GDP per Capita'!$V:$V)-COLUMN('GDP per Capita'!$S:$S),FALSE)</f>
        <v>63809.64</v>
      </c>
      <c r="AC2689" s="82">
        <f t="shared" si="568"/>
        <v>63809.64</v>
      </c>
      <c r="AD2689" s="82">
        <f t="shared" si="569"/>
        <v>63809.64</v>
      </c>
      <c r="AE2689" s="88">
        <f t="shared" si="565"/>
        <v>6.7653291885050593E-3</v>
      </c>
    </row>
    <row r="2690" spans="1:31">
      <c r="A2690" s="77" t="s">
        <v>1011</v>
      </c>
      <c r="B2690" s="77">
        <v>2689</v>
      </c>
      <c r="C2690" s="77" t="s">
        <v>29</v>
      </c>
      <c r="D2690" s="77" t="s">
        <v>29</v>
      </c>
      <c r="E2690" s="77">
        <v>2018</v>
      </c>
      <c r="F2690" s="77">
        <v>40.102554999999903</v>
      </c>
      <c r="G2690" s="77">
        <v>-105.36320790000001</v>
      </c>
      <c r="H2690" s="77">
        <v>1</v>
      </c>
      <c r="I2690" s="77" t="s">
        <v>1626</v>
      </c>
      <c r="J2690" s="77">
        <v>39.739236400000003</v>
      </c>
      <c r="K2690" s="77">
        <v>-104.9848623</v>
      </c>
      <c r="L2690" s="77">
        <v>103.404289622392</v>
      </c>
      <c r="M2690" s="77">
        <v>0</v>
      </c>
      <c r="N2690" s="77">
        <v>0</v>
      </c>
      <c r="O2690" s="77">
        <v>0</v>
      </c>
      <c r="P2690" s="87" cm="1">
        <f t="array" ref="P2690">IF($X2690="Non-local",VLOOKUP($E2690,$AI$64:$AW$68,COLUMN($AW:$AW)-COLUMN($AH:$AH),FALSE),IF($X2690="Unknown",VLOOKUP($E2690,$AI$71:$AW$75,COLUMN($AW:$AW)-COLUMN($AH:$AH),FALSE),0))</f>
        <v>0</v>
      </c>
      <c r="Q2690" s="87" cm="1">
        <f t="array" ref="Q2690">IF($X2690="Non-local",VLOOKUP($E2690,$AI$40:$AW$44,COLUMN($AW:$AW)-COLUMN($AH:$AH),FALSE),IF($X2690="Unknown",VLOOKUP($E2690,$AI$47:$AW$51,COLUMN($AW:$AW)-COLUMN($AH:$AH),FALSE),0))</f>
        <v>0</v>
      </c>
      <c r="R2690" s="87" cm="1">
        <f t="array" ref="R2690">IF($X2690="Non-local",VLOOKUP($E2690,$AI$88:$AW$92,COLUMN($AW:$AW)-COLUMN($AH:$AH),FALSE),IF($X2690="Unknown",VLOOKUP($E2690,$AI$95:$AW$99,COLUMN($AW:$AW)-COLUMN($AH:$AH),FALSE),0))</f>
        <v>0</v>
      </c>
      <c r="S2690" s="87" cm="1">
        <f t="array" ref="S2690">VLOOKUP($E2690,$AI$111:$AW$115,COLUMN($AW:$AW)-COLUMN($AH:$AH),FALSE)</f>
        <v>431.69321999999994</v>
      </c>
      <c r="T2690" s="104">
        <f t="shared" ref="T2690:T2753" si="570">SUM(M2690,R2690)</f>
        <v>0</v>
      </c>
      <c r="U2690" s="104">
        <f t="shared" ref="U2690:U2753" si="571">SUM(O2690,P2690,Q2690,S2690)</f>
        <v>431.69321999999994</v>
      </c>
      <c r="V2690" s="87" cm="1">
        <f t="array" ref="V2690">VLOOKUP($E2690,$AI$118:$AW$122,COLUMN($AW:$AW)-COLUMN($AH:$AH),FALSE)</f>
        <v>0</v>
      </c>
      <c r="W2690" s="87" t="str">
        <f t="shared" si="566"/>
        <v>Domestic</v>
      </c>
      <c r="X2690" s="87" t="str">
        <f t="shared" si="567"/>
        <v>Local</v>
      </c>
      <c r="Y2690" s="104"/>
      <c r="Z2690" s="87" t="str">
        <f t="shared" ref="Z2690:Z2753" si="572">C2690</f>
        <v>USA</v>
      </c>
      <c r="AA2690" s="87" t="str">
        <f t="shared" ref="AA2690:AA2753" si="573">D2690</f>
        <v>USA</v>
      </c>
      <c r="AB2690" s="82" cm="1">
        <f t="array" ref="AB2690">VLOOKUP(B2690,'GDP per Capita'!$T$2:$V$4235,COLUMN('GDP per Capita'!$V:$V)-COLUMN('GDP per Capita'!$S:$S),FALSE)</f>
        <v>63809.64</v>
      </c>
      <c r="AC2690" s="82">
        <f t="shared" si="568"/>
        <v>63809.64</v>
      </c>
      <c r="AD2690" s="82">
        <f t="shared" si="569"/>
        <v>63809.64</v>
      </c>
      <c r="AE2690" s="88">
        <f t="shared" ref="AE2690:AE2753" si="574">U2690/AD2690</f>
        <v>6.7653291885050593E-3</v>
      </c>
    </row>
    <row r="2691" spans="1:31">
      <c r="A2691" s="77" t="s">
        <v>954</v>
      </c>
      <c r="B2691" s="77">
        <v>2690</v>
      </c>
      <c r="C2691" s="77" t="s">
        <v>29</v>
      </c>
      <c r="D2691" s="77" t="s">
        <v>29</v>
      </c>
      <c r="E2691" s="77">
        <v>2018</v>
      </c>
      <c r="F2691" s="77">
        <v>39.734838099999997</v>
      </c>
      <c r="G2691" s="77">
        <v>-104.9653271</v>
      </c>
      <c r="H2691" s="77">
        <v>1</v>
      </c>
      <c r="I2691" s="77" t="s">
        <v>1626</v>
      </c>
      <c r="J2691" s="77">
        <v>39.739236400000003</v>
      </c>
      <c r="K2691" s="77">
        <v>-104.9848623</v>
      </c>
      <c r="L2691" s="77">
        <v>3.4810610096224801</v>
      </c>
      <c r="M2691" s="77">
        <v>0</v>
      </c>
      <c r="N2691" s="77">
        <v>0</v>
      </c>
      <c r="O2691" s="77">
        <v>0</v>
      </c>
      <c r="P2691" s="87" cm="1">
        <f t="array" ref="P2691">IF($X2691="Non-local",VLOOKUP($E2691,$AI$64:$AW$68,COLUMN($AW:$AW)-COLUMN($AH:$AH),FALSE),IF($X2691="Unknown",VLOOKUP($E2691,$AI$71:$AW$75,COLUMN($AW:$AW)-COLUMN($AH:$AH),FALSE),0))</f>
        <v>0</v>
      </c>
      <c r="Q2691" s="87" cm="1">
        <f t="array" ref="Q2691">IF($X2691="Non-local",VLOOKUP($E2691,$AI$40:$AW$44,COLUMN($AW:$AW)-COLUMN($AH:$AH),FALSE),IF($X2691="Unknown",VLOOKUP($E2691,$AI$47:$AW$51,COLUMN($AW:$AW)-COLUMN($AH:$AH),FALSE),0))</f>
        <v>0</v>
      </c>
      <c r="R2691" s="87" cm="1">
        <f t="array" ref="R2691">IF($X2691="Non-local",VLOOKUP($E2691,$AI$88:$AW$92,COLUMN($AW:$AW)-COLUMN($AH:$AH),FALSE),IF($X2691="Unknown",VLOOKUP($E2691,$AI$95:$AW$99,COLUMN($AW:$AW)-COLUMN($AH:$AH),FALSE),0))</f>
        <v>0</v>
      </c>
      <c r="S2691" s="87" cm="1">
        <f t="array" ref="S2691">VLOOKUP($E2691,$AI$111:$AW$115,COLUMN($AW:$AW)-COLUMN($AH:$AH),FALSE)</f>
        <v>431.69321999999994</v>
      </c>
      <c r="T2691" s="104">
        <f t="shared" si="570"/>
        <v>0</v>
      </c>
      <c r="U2691" s="104">
        <f t="shared" si="571"/>
        <v>431.69321999999994</v>
      </c>
      <c r="V2691" s="87" cm="1">
        <f t="array" ref="V2691">VLOOKUP($E2691,$AI$118:$AW$122,COLUMN($AW:$AW)-COLUMN($AH:$AH),FALSE)</f>
        <v>0</v>
      </c>
      <c r="W2691" s="87" t="str">
        <f t="shared" ref="W2691:W2754" si="575">IF(Z2691&lt;&gt;"USA",IF(Z2691&lt;&gt;"Unknown","International","Unknown"),"Domestic")</f>
        <v>Domestic</v>
      </c>
      <c r="X2691" s="87" t="str">
        <f t="shared" ref="X2691:X2754" si="576">IF(A2691="Unknown","Unknown",IF(H2691=1,"Local","Non-local"))</f>
        <v>Local</v>
      </c>
      <c r="Y2691" s="104"/>
      <c r="Z2691" s="87" t="str">
        <f t="shared" si="572"/>
        <v>USA</v>
      </c>
      <c r="AA2691" s="87" t="str">
        <f t="shared" si="573"/>
        <v>USA</v>
      </c>
      <c r="AB2691" s="82" cm="1">
        <f t="array" ref="AB2691">VLOOKUP(B2691,'GDP per Capita'!$T$2:$V$4235,COLUMN('GDP per Capita'!$V:$V)-COLUMN('GDP per Capita'!$S:$S),FALSE)</f>
        <v>63809.64</v>
      </c>
      <c r="AC2691" s="82">
        <f t="shared" si="568"/>
        <v>63809.64</v>
      </c>
      <c r="AD2691" s="82">
        <f t="shared" si="569"/>
        <v>63809.64</v>
      </c>
      <c r="AE2691" s="88">
        <f t="shared" si="574"/>
        <v>6.7653291885050593E-3</v>
      </c>
    </row>
    <row r="2692" spans="1:31">
      <c r="A2692" s="77" t="s">
        <v>1011</v>
      </c>
      <c r="B2692" s="77">
        <v>2691</v>
      </c>
      <c r="C2692" s="77" t="s">
        <v>29</v>
      </c>
      <c r="D2692" s="77" t="s">
        <v>29</v>
      </c>
      <c r="E2692" s="77">
        <v>2018</v>
      </c>
      <c r="F2692" s="77">
        <v>40.102554999999903</v>
      </c>
      <c r="G2692" s="77">
        <v>-105.36320790000001</v>
      </c>
      <c r="H2692" s="77">
        <v>1</v>
      </c>
      <c r="I2692" s="77" t="s">
        <v>1626</v>
      </c>
      <c r="J2692" s="77">
        <v>39.739236400000003</v>
      </c>
      <c r="K2692" s="77">
        <v>-104.9848623</v>
      </c>
      <c r="L2692" s="77">
        <v>103.404289622392</v>
      </c>
      <c r="M2692" s="77">
        <v>0</v>
      </c>
      <c r="N2692" s="77">
        <v>0</v>
      </c>
      <c r="O2692" s="77">
        <v>0</v>
      </c>
      <c r="P2692" s="87" cm="1">
        <f t="array" ref="P2692">IF($X2692="Non-local",VLOOKUP($E2692,$AI$64:$AW$68,COLUMN($AW:$AW)-COLUMN($AH:$AH),FALSE),IF($X2692="Unknown",VLOOKUP($E2692,$AI$71:$AW$75,COLUMN($AW:$AW)-COLUMN($AH:$AH),FALSE),0))</f>
        <v>0</v>
      </c>
      <c r="Q2692" s="87" cm="1">
        <f t="array" ref="Q2692">IF($X2692="Non-local",VLOOKUP($E2692,$AI$40:$AW$44,COLUMN($AW:$AW)-COLUMN($AH:$AH),FALSE),IF($X2692="Unknown",VLOOKUP($E2692,$AI$47:$AW$51,COLUMN($AW:$AW)-COLUMN($AH:$AH),FALSE),0))</f>
        <v>0</v>
      </c>
      <c r="R2692" s="87" cm="1">
        <f t="array" ref="R2692">IF($X2692="Non-local",VLOOKUP($E2692,$AI$88:$AW$92,COLUMN($AW:$AW)-COLUMN($AH:$AH),FALSE),IF($X2692="Unknown",VLOOKUP($E2692,$AI$95:$AW$99,COLUMN($AW:$AW)-COLUMN($AH:$AH),FALSE),0))</f>
        <v>0</v>
      </c>
      <c r="S2692" s="87" cm="1">
        <f t="array" ref="S2692">VLOOKUP($E2692,$AI$111:$AW$115,COLUMN($AW:$AW)-COLUMN($AH:$AH),FALSE)</f>
        <v>431.69321999999994</v>
      </c>
      <c r="T2692" s="104">
        <f t="shared" si="570"/>
        <v>0</v>
      </c>
      <c r="U2692" s="104">
        <f t="shared" si="571"/>
        <v>431.69321999999994</v>
      </c>
      <c r="V2692" s="87" cm="1">
        <f t="array" ref="V2692">VLOOKUP($E2692,$AI$118:$AW$122,COLUMN($AW:$AW)-COLUMN($AH:$AH),FALSE)</f>
        <v>0</v>
      </c>
      <c r="W2692" s="87" t="str">
        <f t="shared" si="575"/>
        <v>Domestic</v>
      </c>
      <c r="X2692" s="87" t="str">
        <f t="shared" si="576"/>
        <v>Local</v>
      </c>
      <c r="Y2692" s="104"/>
      <c r="Z2692" s="87" t="str">
        <f t="shared" si="572"/>
        <v>USA</v>
      </c>
      <c r="AA2692" s="87" t="str">
        <f t="shared" si="573"/>
        <v>USA</v>
      </c>
      <c r="AB2692" s="82" cm="1">
        <f t="array" ref="AB2692">VLOOKUP(B2692,'GDP per Capita'!$T$2:$V$4235,COLUMN('GDP per Capita'!$V:$V)-COLUMN('GDP per Capita'!$S:$S),FALSE)</f>
        <v>63809.64</v>
      </c>
      <c r="AC2692" s="82">
        <f t="shared" si="568"/>
        <v>63809.64</v>
      </c>
      <c r="AD2692" s="82">
        <f t="shared" si="569"/>
        <v>63809.64</v>
      </c>
      <c r="AE2692" s="88">
        <f t="shared" si="574"/>
        <v>6.7653291885050593E-3</v>
      </c>
    </row>
    <row r="2693" spans="1:31">
      <c r="A2693" s="77" t="s">
        <v>1011</v>
      </c>
      <c r="B2693" s="77">
        <v>2692</v>
      </c>
      <c r="C2693" s="77" t="s">
        <v>29</v>
      </c>
      <c r="D2693" s="77" t="s">
        <v>29</v>
      </c>
      <c r="E2693" s="77">
        <v>2018</v>
      </c>
      <c r="F2693" s="77">
        <v>40.102554999999903</v>
      </c>
      <c r="G2693" s="77">
        <v>-105.36320790000001</v>
      </c>
      <c r="H2693" s="77">
        <v>1</v>
      </c>
      <c r="I2693" s="77" t="s">
        <v>1626</v>
      </c>
      <c r="J2693" s="77">
        <v>39.739236400000003</v>
      </c>
      <c r="K2693" s="77">
        <v>-104.9848623</v>
      </c>
      <c r="L2693" s="77">
        <v>103.404289622392</v>
      </c>
      <c r="M2693" s="77">
        <v>0</v>
      </c>
      <c r="N2693" s="77">
        <v>0</v>
      </c>
      <c r="O2693" s="77">
        <v>0</v>
      </c>
      <c r="P2693" s="87" cm="1">
        <f t="array" ref="P2693">IF($X2693="Non-local",VLOOKUP($E2693,$AI$64:$AW$68,COLUMN($AW:$AW)-COLUMN($AH:$AH),FALSE),IF($X2693="Unknown",VLOOKUP($E2693,$AI$71:$AW$75,COLUMN($AW:$AW)-COLUMN($AH:$AH),FALSE),0))</f>
        <v>0</v>
      </c>
      <c r="Q2693" s="87" cm="1">
        <f t="array" ref="Q2693">IF($X2693="Non-local",VLOOKUP($E2693,$AI$40:$AW$44,COLUMN($AW:$AW)-COLUMN($AH:$AH),FALSE),IF($X2693="Unknown",VLOOKUP($E2693,$AI$47:$AW$51,COLUMN($AW:$AW)-COLUMN($AH:$AH),FALSE),0))</f>
        <v>0</v>
      </c>
      <c r="R2693" s="87" cm="1">
        <f t="array" ref="R2693">IF($X2693="Non-local",VLOOKUP($E2693,$AI$88:$AW$92,COLUMN($AW:$AW)-COLUMN($AH:$AH),FALSE),IF($X2693="Unknown",VLOOKUP($E2693,$AI$95:$AW$99,COLUMN($AW:$AW)-COLUMN($AH:$AH),FALSE),0))</f>
        <v>0</v>
      </c>
      <c r="S2693" s="87" cm="1">
        <f t="array" ref="S2693">VLOOKUP($E2693,$AI$111:$AW$115,COLUMN($AW:$AW)-COLUMN($AH:$AH),FALSE)</f>
        <v>431.69321999999994</v>
      </c>
      <c r="T2693" s="104">
        <f t="shared" si="570"/>
        <v>0</v>
      </c>
      <c r="U2693" s="104">
        <f t="shared" si="571"/>
        <v>431.69321999999994</v>
      </c>
      <c r="V2693" s="87" cm="1">
        <f t="array" ref="V2693">VLOOKUP($E2693,$AI$118:$AW$122,COLUMN($AW:$AW)-COLUMN($AH:$AH),FALSE)</f>
        <v>0</v>
      </c>
      <c r="W2693" s="87" t="str">
        <f t="shared" si="575"/>
        <v>Domestic</v>
      </c>
      <c r="X2693" s="87" t="str">
        <f t="shared" si="576"/>
        <v>Local</v>
      </c>
      <c r="Y2693" s="104"/>
      <c r="Z2693" s="87" t="str">
        <f t="shared" si="572"/>
        <v>USA</v>
      </c>
      <c r="AA2693" s="87" t="str">
        <f t="shared" si="573"/>
        <v>USA</v>
      </c>
      <c r="AB2693" s="82" cm="1">
        <f t="array" ref="AB2693">VLOOKUP(B2693,'GDP per Capita'!$T$2:$V$4235,COLUMN('GDP per Capita'!$V:$V)-COLUMN('GDP per Capita'!$S:$S),FALSE)</f>
        <v>63809.64</v>
      </c>
      <c r="AC2693" s="82">
        <f t="shared" si="568"/>
        <v>63809.64</v>
      </c>
      <c r="AD2693" s="82">
        <f t="shared" si="569"/>
        <v>63809.64</v>
      </c>
      <c r="AE2693" s="88">
        <f t="shared" si="574"/>
        <v>6.7653291885050593E-3</v>
      </c>
    </row>
    <row r="2694" spans="1:31">
      <c r="A2694" s="77" t="s">
        <v>1002</v>
      </c>
      <c r="B2694" s="77">
        <v>2693</v>
      </c>
      <c r="C2694" s="77" t="s">
        <v>29</v>
      </c>
      <c r="D2694" s="77" t="s">
        <v>29</v>
      </c>
      <c r="E2694" s="77">
        <v>2018</v>
      </c>
      <c r="F2694" s="77">
        <v>35.881400899999903</v>
      </c>
      <c r="G2694" s="77">
        <v>-106.29899579999901</v>
      </c>
      <c r="H2694" s="77">
        <v>0</v>
      </c>
      <c r="I2694" s="77" t="s">
        <v>1626</v>
      </c>
      <c r="J2694" s="77">
        <v>39.739236400000003</v>
      </c>
      <c r="K2694" s="77">
        <v>-104.9848623</v>
      </c>
      <c r="L2694" s="77">
        <v>888.43808934849301</v>
      </c>
      <c r="M2694" s="77">
        <v>0.27894530891059199</v>
      </c>
      <c r="N2694" s="77">
        <v>0</v>
      </c>
      <c r="O2694" s="77">
        <v>170.58011315491001</v>
      </c>
      <c r="P2694" s="87" cm="1">
        <f t="array" ref="P2694">IF($X2694="Non-local",VLOOKUP($E2694,$AI$64:$AW$68,COLUMN($AW:$AW)-COLUMN($AH:$AH),FALSE),IF($X2694="Unknown",VLOOKUP($E2694,$AI$71:$AW$75,COLUMN($AW:$AW)-COLUMN($AH:$AH),FALSE),0))</f>
        <v>284</v>
      </c>
      <c r="Q2694" s="87" cm="1">
        <f t="array" ref="Q2694">IF($X2694="Non-local",VLOOKUP($E2694,$AI$40:$AW$44,COLUMN($AW:$AW)-COLUMN($AH:$AH),FALSE),IF($X2694="Unknown",VLOOKUP($E2694,$AI$47:$AW$51,COLUMN($AW:$AW)-COLUMN($AH:$AH),FALSE),0))</f>
        <v>701.10299999999995</v>
      </c>
      <c r="R2694" s="87" cm="1">
        <f t="array" ref="R2694">IF($X2694="Non-local",VLOOKUP($E2694,$AI$88:$AW$92,COLUMN($AW:$AW)-COLUMN($AH:$AH),FALSE),IF($X2694="Unknown",VLOOKUP($E2694,$AI$95:$AW$99,COLUMN($AW:$AW)-COLUMN($AH:$AH),FALSE),0))</f>
        <v>0.15773661179887363</v>
      </c>
      <c r="S2694" s="87" cm="1">
        <f t="array" ref="S2694">VLOOKUP($E2694,$AI$111:$AW$115,COLUMN($AW:$AW)-COLUMN($AH:$AH),FALSE)</f>
        <v>431.69321999999994</v>
      </c>
      <c r="T2694" s="104">
        <f t="shared" si="570"/>
        <v>0.43668192070946565</v>
      </c>
      <c r="U2694" s="104">
        <f t="shared" si="571"/>
        <v>1587.3763331549098</v>
      </c>
      <c r="V2694" s="87" cm="1">
        <f t="array" ref="V2694">VLOOKUP($E2694,$AI$118:$AW$122,COLUMN($AW:$AW)-COLUMN($AH:$AH),FALSE)</f>
        <v>0</v>
      </c>
      <c r="W2694" s="87" t="str">
        <f t="shared" si="575"/>
        <v>Domestic</v>
      </c>
      <c r="X2694" s="87" t="str">
        <f t="shared" si="576"/>
        <v>Non-local</v>
      </c>
      <c r="Y2694" s="104"/>
      <c r="Z2694" s="87" t="str">
        <f t="shared" si="572"/>
        <v>USA</v>
      </c>
      <c r="AA2694" s="87" t="str">
        <f t="shared" si="573"/>
        <v>USA</v>
      </c>
      <c r="AB2694" s="82" cm="1">
        <f t="array" ref="AB2694">VLOOKUP(B2694,'GDP per Capita'!$T$2:$V$4235,COLUMN('GDP per Capita'!$V:$V)-COLUMN('GDP per Capita'!$S:$S),FALSE)</f>
        <v>63809.64</v>
      </c>
      <c r="AC2694" s="82">
        <f t="shared" si="568"/>
        <v>63809.64</v>
      </c>
      <c r="AD2694" s="82">
        <f t="shared" si="569"/>
        <v>63809.64</v>
      </c>
      <c r="AE2694" s="88">
        <f t="shared" si="574"/>
        <v>2.4876747982826887E-2</v>
      </c>
    </row>
    <row r="2695" spans="1:31">
      <c r="A2695" s="77" t="s">
        <v>1011</v>
      </c>
      <c r="B2695" s="77">
        <v>2694</v>
      </c>
      <c r="C2695" s="77" t="s">
        <v>29</v>
      </c>
      <c r="D2695" s="77" t="s">
        <v>29</v>
      </c>
      <c r="E2695" s="77">
        <v>2018</v>
      </c>
      <c r="F2695" s="77">
        <v>40.102554999999903</v>
      </c>
      <c r="G2695" s="77">
        <v>-105.36320790000001</v>
      </c>
      <c r="H2695" s="77">
        <v>1</v>
      </c>
      <c r="I2695" s="77" t="s">
        <v>1626</v>
      </c>
      <c r="J2695" s="77">
        <v>39.739236400000003</v>
      </c>
      <c r="K2695" s="77">
        <v>-104.9848623</v>
      </c>
      <c r="L2695" s="77">
        <v>103.404289622392</v>
      </c>
      <c r="M2695" s="77">
        <v>0</v>
      </c>
      <c r="N2695" s="77">
        <v>0</v>
      </c>
      <c r="O2695" s="77">
        <v>0</v>
      </c>
      <c r="P2695" s="87" cm="1">
        <f t="array" ref="P2695">IF($X2695="Non-local",VLOOKUP($E2695,$AI$64:$AW$68,COLUMN($AW:$AW)-COLUMN($AH:$AH),FALSE),IF($X2695="Unknown",VLOOKUP($E2695,$AI$71:$AW$75,COLUMN($AW:$AW)-COLUMN($AH:$AH),FALSE),0))</f>
        <v>0</v>
      </c>
      <c r="Q2695" s="87" cm="1">
        <f t="array" ref="Q2695">IF($X2695="Non-local",VLOOKUP($E2695,$AI$40:$AW$44,COLUMN($AW:$AW)-COLUMN($AH:$AH),FALSE),IF($X2695="Unknown",VLOOKUP($E2695,$AI$47:$AW$51,COLUMN($AW:$AW)-COLUMN($AH:$AH),FALSE),0))</f>
        <v>0</v>
      </c>
      <c r="R2695" s="87" cm="1">
        <f t="array" ref="R2695">IF($X2695="Non-local",VLOOKUP($E2695,$AI$88:$AW$92,COLUMN($AW:$AW)-COLUMN($AH:$AH),FALSE),IF($X2695="Unknown",VLOOKUP($E2695,$AI$95:$AW$99,COLUMN($AW:$AW)-COLUMN($AH:$AH),FALSE),0))</f>
        <v>0</v>
      </c>
      <c r="S2695" s="87" cm="1">
        <f t="array" ref="S2695">VLOOKUP($E2695,$AI$111:$AW$115,COLUMN($AW:$AW)-COLUMN($AH:$AH),FALSE)</f>
        <v>431.69321999999994</v>
      </c>
      <c r="T2695" s="104">
        <f t="shared" si="570"/>
        <v>0</v>
      </c>
      <c r="U2695" s="104">
        <f t="shared" si="571"/>
        <v>431.69321999999994</v>
      </c>
      <c r="V2695" s="87" cm="1">
        <f t="array" ref="V2695">VLOOKUP($E2695,$AI$118:$AW$122,COLUMN($AW:$AW)-COLUMN($AH:$AH),FALSE)</f>
        <v>0</v>
      </c>
      <c r="W2695" s="87" t="str">
        <f t="shared" si="575"/>
        <v>Domestic</v>
      </c>
      <c r="X2695" s="87" t="str">
        <f t="shared" si="576"/>
        <v>Local</v>
      </c>
      <c r="Y2695" s="104"/>
      <c r="Z2695" s="87" t="str">
        <f t="shared" si="572"/>
        <v>USA</v>
      </c>
      <c r="AA2695" s="87" t="str">
        <f t="shared" si="573"/>
        <v>USA</v>
      </c>
      <c r="AB2695" s="82" cm="1">
        <f t="array" ref="AB2695">VLOOKUP(B2695,'GDP per Capita'!$T$2:$V$4235,COLUMN('GDP per Capita'!$V:$V)-COLUMN('GDP per Capita'!$S:$S),FALSE)</f>
        <v>63809.64</v>
      </c>
      <c r="AC2695" s="82">
        <f t="shared" si="568"/>
        <v>63809.64</v>
      </c>
      <c r="AD2695" s="82">
        <f t="shared" si="569"/>
        <v>63809.64</v>
      </c>
      <c r="AE2695" s="88">
        <f t="shared" si="574"/>
        <v>6.7653291885050593E-3</v>
      </c>
    </row>
    <row r="2696" spans="1:31">
      <c r="A2696" s="77" t="s">
        <v>1011</v>
      </c>
      <c r="B2696" s="77">
        <v>2695</v>
      </c>
      <c r="C2696" s="77" t="s">
        <v>29</v>
      </c>
      <c r="D2696" s="77" t="s">
        <v>29</v>
      </c>
      <c r="E2696" s="77">
        <v>2018</v>
      </c>
      <c r="F2696" s="77">
        <v>40.102554999999903</v>
      </c>
      <c r="G2696" s="77">
        <v>-105.36320790000001</v>
      </c>
      <c r="H2696" s="77">
        <v>1</v>
      </c>
      <c r="I2696" s="77" t="s">
        <v>1626</v>
      </c>
      <c r="J2696" s="77">
        <v>39.739236400000003</v>
      </c>
      <c r="K2696" s="77">
        <v>-104.9848623</v>
      </c>
      <c r="L2696" s="77">
        <v>103.404289622392</v>
      </c>
      <c r="M2696" s="77">
        <v>0</v>
      </c>
      <c r="N2696" s="77">
        <v>0</v>
      </c>
      <c r="O2696" s="77">
        <v>0</v>
      </c>
      <c r="P2696" s="87" cm="1">
        <f t="array" ref="P2696">IF($X2696="Non-local",VLOOKUP($E2696,$AI$64:$AW$68,COLUMN($AW:$AW)-COLUMN($AH:$AH),FALSE),IF($X2696="Unknown",VLOOKUP($E2696,$AI$71:$AW$75,COLUMN($AW:$AW)-COLUMN($AH:$AH),FALSE),0))</f>
        <v>0</v>
      </c>
      <c r="Q2696" s="87" cm="1">
        <f t="array" ref="Q2696">IF($X2696="Non-local",VLOOKUP($E2696,$AI$40:$AW$44,COLUMN($AW:$AW)-COLUMN($AH:$AH),FALSE),IF($X2696="Unknown",VLOOKUP($E2696,$AI$47:$AW$51,COLUMN($AW:$AW)-COLUMN($AH:$AH),FALSE),0))</f>
        <v>0</v>
      </c>
      <c r="R2696" s="87" cm="1">
        <f t="array" ref="R2696">IF($X2696="Non-local",VLOOKUP($E2696,$AI$88:$AW$92,COLUMN($AW:$AW)-COLUMN($AH:$AH),FALSE),IF($X2696="Unknown",VLOOKUP($E2696,$AI$95:$AW$99,COLUMN($AW:$AW)-COLUMN($AH:$AH),FALSE),0))</f>
        <v>0</v>
      </c>
      <c r="S2696" s="87" cm="1">
        <f t="array" ref="S2696">VLOOKUP($E2696,$AI$111:$AW$115,COLUMN($AW:$AW)-COLUMN($AH:$AH),FALSE)</f>
        <v>431.69321999999994</v>
      </c>
      <c r="T2696" s="104">
        <f t="shared" si="570"/>
        <v>0</v>
      </c>
      <c r="U2696" s="104">
        <f t="shared" si="571"/>
        <v>431.69321999999994</v>
      </c>
      <c r="V2696" s="87" cm="1">
        <f t="array" ref="V2696">VLOOKUP($E2696,$AI$118:$AW$122,COLUMN($AW:$AW)-COLUMN($AH:$AH),FALSE)</f>
        <v>0</v>
      </c>
      <c r="W2696" s="87" t="str">
        <f t="shared" si="575"/>
        <v>Domestic</v>
      </c>
      <c r="X2696" s="87" t="str">
        <f t="shared" si="576"/>
        <v>Local</v>
      </c>
      <c r="Y2696" s="104"/>
      <c r="Z2696" s="87" t="str">
        <f t="shared" si="572"/>
        <v>USA</v>
      </c>
      <c r="AA2696" s="87" t="str">
        <f t="shared" si="573"/>
        <v>USA</v>
      </c>
      <c r="AB2696" s="82" cm="1">
        <f t="array" ref="AB2696">VLOOKUP(B2696,'GDP per Capita'!$T$2:$V$4235,COLUMN('GDP per Capita'!$V:$V)-COLUMN('GDP per Capita'!$S:$S),FALSE)</f>
        <v>63809.64</v>
      </c>
      <c r="AC2696" s="82">
        <f t="shared" si="568"/>
        <v>63809.64</v>
      </c>
      <c r="AD2696" s="82">
        <f t="shared" si="569"/>
        <v>63809.64</v>
      </c>
      <c r="AE2696" s="88">
        <f t="shared" si="574"/>
        <v>6.7653291885050593E-3</v>
      </c>
    </row>
    <row r="2697" spans="1:31">
      <c r="A2697" s="77" t="s">
        <v>1349</v>
      </c>
      <c r="B2697" s="77">
        <v>2696</v>
      </c>
      <c r="C2697" s="77" t="s">
        <v>29</v>
      </c>
      <c r="D2697" s="77" t="s">
        <v>29</v>
      </c>
      <c r="E2697" s="77">
        <v>2018</v>
      </c>
      <c r="F2697" s="77">
        <v>33.494923</v>
      </c>
      <c r="G2697" s="77">
        <v>-86.849487999999994</v>
      </c>
      <c r="H2697" s="77">
        <v>0</v>
      </c>
      <c r="I2697" s="77" t="s">
        <v>1626</v>
      </c>
      <c r="J2697" s="77">
        <v>39.739236400000003</v>
      </c>
      <c r="K2697" s="77">
        <v>-104.9848623</v>
      </c>
      <c r="L2697" s="77">
        <v>3514.0667610973301</v>
      </c>
      <c r="M2697" s="77">
        <v>0.64476308753921097</v>
      </c>
      <c r="N2697" s="77">
        <v>0</v>
      </c>
      <c r="O2697" s="77">
        <v>674.70081813068805</v>
      </c>
      <c r="P2697" s="87" cm="1">
        <f t="array" ref="P2697">IF($X2697="Non-local",VLOOKUP($E2697,$AI$64:$AW$68,COLUMN($AW:$AW)-COLUMN($AH:$AH),FALSE),IF($X2697="Unknown",VLOOKUP($E2697,$AI$71:$AW$75,COLUMN($AW:$AW)-COLUMN($AH:$AH),FALSE),0))</f>
        <v>284</v>
      </c>
      <c r="Q2697" s="87" cm="1">
        <f t="array" ref="Q2697">IF($X2697="Non-local",VLOOKUP($E2697,$AI$40:$AW$44,COLUMN($AW:$AW)-COLUMN($AH:$AH),FALSE),IF($X2697="Unknown",VLOOKUP($E2697,$AI$47:$AW$51,COLUMN($AW:$AW)-COLUMN($AH:$AH),FALSE),0))</f>
        <v>701.10299999999995</v>
      </c>
      <c r="R2697" s="87" cm="1">
        <f t="array" ref="R2697">IF($X2697="Non-local",VLOOKUP($E2697,$AI$88:$AW$92,COLUMN($AW:$AW)-COLUMN($AH:$AH),FALSE),IF($X2697="Unknown",VLOOKUP($E2697,$AI$95:$AW$99,COLUMN($AW:$AW)-COLUMN($AH:$AH),FALSE),0))</f>
        <v>0.15773661179887363</v>
      </c>
      <c r="S2697" s="87" cm="1">
        <f t="array" ref="S2697">VLOOKUP($E2697,$AI$111:$AW$115,COLUMN($AW:$AW)-COLUMN($AH:$AH),FALSE)</f>
        <v>431.69321999999994</v>
      </c>
      <c r="T2697" s="104">
        <f t="shared" si="570"/>
        <v>0.80249969933808463</v>
      </c>
      <c r="U2697" s="104">
        <f t="shared" si="571"/>
        <v>2091.497038130688</v>
      </c>
      <c r="V2697" s="87" cm="1">
        <f t="array" ref="V2697">VLOOKUP($E2697,$AI$118:$AW$122,COLUMN($AW:$AW)-COLUMN($AH:$AH),FALSE)</f>
        <v>0</v>
      </c>
      <c r="W2697" s="87" t="str">
        <f t="shared" si="575"/>
        <v>Domestic</v>
      </c>
      <c r="X2697" s="87" t="str">
        <f t="shared" si="576"/>
        <v>Non-local</v>
      </c>
      <c r="Y2697" s="104"/>
      <c r="Z2697" s="87" t="str">
        <f t="shared" si="572"/>
        <v>USA</v>
      </c>
      <c r="AA2697" s="87" t="str">
        <f t="shared" si="573"/>
        <v>USA</v>
      </c>
      <c r="AB2697" s="82" cm="1">
        <f t="array" ref="AB2697">VLOOKUP(B2697,'GDP per Capita'!$T$2:$V$4235,COLUMN('GDP per Capita'!$V:$V)-COLUMN('GDP per Capita'!$S:$S),FALSE)</f>
        <v>63809.64</v>
      </c>
      <c r="AC2697" s="82">
        <f t="shared" si="568"/>
        <v>63809.64</v>
      </c>
      <c r="AD2697" s="82">
        <f t="shared" si="569"/>
        <v>63809.64</v>
      </c>
      <c r="AE2697" s="88">
        <f t="shared" si="574"/>
        <v>3.2777132704881078E-2</v>
      </c>
    </row>
    <row r="2698" spans="1:31">
      <c r="A2698" s="77" t="s">
        <v>1372</v>
      </c>
      <c r="B2698" s="77">
        <v>2697</v>
      </c>
      <c r="C2698" s="77" t="s">
        <v>29</v>
      </c>
      <c r="D2698" s="77" t="s">
        <v>29</v>
      </c>
      <c r="E2698" s="77">
        <v>2018</v>
      </c>
      <c r="F2698" s="77">
        <v>38.971938399999999</v>
      </c>
      <c r="G2698" s="77">
        <v>-95.235949599999998</v>
      </c>
      <c r="H2698" s="77">
        <v>0</v>
      </c>
      <c r="I2698" s="77" t="s">
        <v>1626</v>
      </c>
      <c r="J2698" s="77">
        <v>39.739236400000003</v>
      </c>
      <c r="K2698" s="77">
        <v>-104.9848623</v>
      </c>
      <c r="L2698" s="77">
        <v>1684.2150822153201</v>
      </c>
      <c r="M2698" s="77">
        <v>0.38402350318475498</v>
      </c>
      <c r="N2698" s="77">
        <v>0</v>
      </c>
      <c r="O2698" s="77">
        <v>323.36929578534102</v>
      </c>
      <c r="P2698" s="87" cm="1">
        <f t="array" ref="P2698">IF($X2698="Non-local",VLOOKUP($E2698,$AI$64:$AW$68,COLUMN($AW:$AW)-COLUMN($AH:$AH),FALSE),IF($X2698="Unknown",VLOOKUP($E2698,$AI$71:$AW$75,COLUMN($AW:$AW)-COLUMN($AH:$AH),FALSE),0))</f>
        <v>284</v>
      </c>
      <c r="Q2698" s="87" cm="1">
        <f t="array" ref="Q2698">IF($X2698="Non-local",VLOOKUP($E2698,$AI$40:$AW$44,COLUMN($AW:$AW)-COLUMN($AH:$AH),FALSE),IF($X2698="Unknown",VLOOKUP($E2698,$AI$47:$AW$51,COLUMN($AW:$AW)-COLUMN($AH:$AH),FALSE),0))</f>
        <v>701.10299999999995</v>
      </c>
      <c r="R2698" s="87" cm="1">
        <f t="array" ref="R2698">IF($X2698="Non-local",VLOOKUP($E2698,$AI$88:$AW$92,COLUMN($AW:$AW)-COLUMN($AH:$AH),FALSE),IF($X2698="Unknown",VLOOKUP($E2698,$AI$95:$AW$99,COLUMN($AW:$AW)-COLUMN($AH:$AH),FALSE),0))</f>
        <v>0.15773661179887363</v>
      </c>
      <c r="S2698" s="87" cm="1">
        <f t="array" ref="S2698">VLOOKUP($E2698,$AI$111:$AW$115,COLUMN($AW:$AW)-COLUMN($AH:$AH),FALSE)</f>
        <v>431.69321999999994</v>
      </c>
      <c r="T2698" s="104">
        <f t="shared" si="570"/>
        <v>0.54176011498362864</v>
      </c>
      <c r="U2698" s="104">
        <f t="shared" si="571"/>
        <v>1740.1655157853409</v>
      </c>
      <c r="V2698" s="87" cm="1">
        <f t="array" ref="V2698">VLOOKUP($E2698,$AI$118:$AW$122,COLUMN($AW:$AW)-COLUMN($AH:$AH),FALSE)</f>
        <v>0</v>
      </c>
      <c r="W2698" s="87" t="str">
        <f t="shared" si="575"/>
        <v>Domestic</v>
      </c>
      <c r="X2698" s="87" t="str">
        <f t="shared" si="576"/>
        <v>Non-local</v>
      </c>
      <c r="Y2698" s="104"/>
      <c r="Z2698" s="87" t="str">
        <f t="shared" si="572"/>
        <v>USA</v>
      </c>
      <c r="AA2698" s="87" t="str">
        <f t="shared" si="573"/>
        <v>USA</v>
      </c>
      <c r="AB2698" s="82" cm="1">
        <f t="array" ref="AB2698">VLOOKUP(B2698,'GDP per Capita'!$T$2:$V$4235,COLUMN('GDP per Capita'!$V:$V)-COLUMN('GDP per Capita'!$S:$S),FALSE)</f>
        <v>63809.64</v>
      </c>
      <c r="AC2698" s="82">
        <f t="shared" si="568"/>
        <v>63809.64</v>
      </c>
      <c r="AD2698" s="82">
        <f t="shared" si="569"/>
        <v>63809.64</v>
      </c>
      <c r="AE2698" s="88">
        <f t="shared" si="574"/>
        <v>2.7271200962508815E-2</v>
      </c>
    </row>
    <row r="2699" spans="1:31">
      <c r="A2699" s="77" t="s">
        <v>911</v>
      </c>
      <c r="B2699" s="77">
        <v>2698</v>
      </c>
      <c r="C2699" s="77" t="s">
        <v>29</v>
      </c>
      <c r="D2699" s="77" t="s">
        <v>29</v>
      </c>
      <c r="E2699" s="77">
        <v>2018</v>
      </c>
      <c r="F2699" s="77">
        <v>42.3750997</v>
      </c>
      <c r="G2699" s="77">
        <v>-71.105615700000001</v>
      </c>
      <c r="H2699" s="77">
        <v>0</v>
      </c>
      <c r="I2699" s="77" t="s">
        <v>1626</v>
      </c>
      <c r="J2699" s="77">
        <v>39.739236400000003</v>
      </c>
      <c r="K2699" s="77">
        <v>-104.9848623</v>
      </c>
      <c r="L2699" s="77">
        <v>5673.7124855905204</v>
      </c>
      <c r="M2699" s="77">
        <v>0.96779995620830905</v>
      </c>
      <c r="N2699" s="77">
        <v>0</v>
      </c>
      <c r="O2699" s="77">
        <v>680.845498270863</v>
      </c>
      <c r="P2699" s="87" cm="1">
        <f t="array" ref="P2699">IF($X2699="Non-local",VLOOKUP($E2699,$AI$64:$AW$68,COLUMN($AW:$AW)-COLUMN($AH:$AH),FALSE),IF($X2699="Unknown",VLOOKUP($E2699,$AI$71:$AW$75,COLUMN($AW:$AW)-COLUMN($AH:$AH),FALSE),0))</f>
        <v>284</v>
      </c>
      <c r="Q2699" s="87" cm="1">
        <f t="array" ref="Q2699">IF($X2699="Non-local",VLOOKUP($E2699,$AI$40:$AW$44,COLUMN($AW:$AW)-COLUMN($AH:$AH),FALSE),IF($X2699="Unknown",VLOOKUP($E2699,$AI$47:$AW$51,COLUMN($AW:$AW)-COLUMN($AH:$AH),FALSE),0))</f>
        <v>701.10299999999995</v>
      </c>
      <c r="R2699" s="87" cm="1">
        <f t="array" ref="R2699">IF($X2699="Non-local",VLOOKUP($E2699,$AI$88:$AW$92,COLUMN($AW:$AW)-COLUMN($AH:$AH),FALSE),IF($X2699="Unknown",VLOOKUP($E2699,$AI$95:$AW$99,COLUMN($AW:$AW)-COLUMN($AH:$AH),FALSE),0))</f>
        <v>0.15773661179887363</v>
      </c>
      <c r="S2699" s="87" cm="1">
        <f t="array" ref="S2699">VLOOKUP($E2699,$AI$111:$AW$115,COLUMN($AW:$AW)-COLUMN($AH:$AH),FALSE)</f>
        <v>431.69321999999994</v>
      </c>
      <c r="T2699" s="104">
        <f t="shared" si="570"/>
        <v>1.1255365680071827</v>
      </c>
      <c r="U2699" s="104">
        <f t="shared" si="571"/>
        <v>2097.6417182708628</v>
      </c>
      <c r="V2699" s="87" cm="1">
        <f t="array" ref="V2699">VLOOKUP($E2699,$AI$118:$AW$122,COLUMN($AW:$AW)-COLUMN($AH:$AH),FALSE)</f>
        <v>0</v>
      </c>
      <c r="W2699" s="87" t="str">
        <f t="shared" si="575"/>
        <v>Domestic</v>
      </c>
      <c r="X2699" s="87" t="str">
        <f t="shared" si="576"/>
        <v>Non-local</v>
      </c>
      <c r="Y2699" s="104"/>
      <c r="Z2699" s="87" t="str">
        <f t="shared" si="572"/>
        <v>USA</v>
      </c>
      <c r="AA2699" s="87" t="str">
        <f t="shared" si="573"/>
        <v>USA</v>
      </c>
      <c r="AB2699" s="82" cm="1">
        <f t="array" ref="AB2699">VLOOKUP(B2699,'GDP per Capita'!$T$2:$V$4235,COLUMN('GDP per Capita'!$V:$V)-COLUMN('GDP per Capita'!$S:$S),FALSE)</f>
        <v>63809.64</v>
      </c>
      <c r="AC2699" s="82">
        <f t="shared" si="568"/>
        <v>63809.64</v>
      </c>
      <c r="AD2699" s="82">
        <f t="shared" si="569"/>
        <v>63809.64</v>
      </c>
      <c r="AE2699" s="88">
        <f t="shared" si="574"/>
        <v>3.2873429755611576E-2</v>
      </c>
    </row>
    <row r="2700" spans="1:31">
      <c r="A2700" s="77" t="s">
        <v>1120</v>
      </c>
      <c r="B2700" s="77">
        <v>2699</v>
      </c>
      <c r="C2700" s="77" t="s">
        <v>29</v>
      </c>
      <c r="D2700" s="77" t="s">
        <v>29</v>
      </c>
      <c r="E2700" s="77">
        <v>2018</v>
      </c>
      <c r="F2700" s="77">
        <v>45.679429299999903</v>
      </c>
      <c r="G2700" s="77">
        <v>-111.0440474</v>
      </c>
      <c r="H2700" s="77">
        <v>0</v>
      </c>
      <c r="I2700" s="77" t="s">
        <v>1626</v>
      </c>
      <c r="J2700" s="77">
        <v>39.739236400000003</v>
      </c>
      <c r="K2700" s="77">
        <v>-104.9848623</v>
      </c>
      <c r="L2700" s="77">
        <v>1649.84885774803</v>
      </c>
      <c r="M2700" s="77">
        <v>0.37948562279437897</v>
      </c>
      <c r="N2700" s="77">
        <v>0</v>
      </c>
      <c r="O2700" s="77">
        <v>316.770980687622</v>
      </c>
      <c r="P2700" s="87" cm="1">
        <f t="array" ref="P2700">IF($X2700="Non-local",VLOOKUP($E2700,$AI$64:$AW$68,COLUMN($AW:$AW)-COLUMN($AH:$AH),FALSE),IF($X2700="Unknown",VLOOKUP($E2700,$AI$71:$AW$75,COLUMN($AW:$AW)-COLUMN($AH:$AH),FALSE),0))</f>
        <v>284</v>
      </c>
      <c r="Q2700" s="87" cm="1">
        <f t="array" ref="Q2700">IF($X2700="Non-local",VLOOKUP($E2700,$AI$40:$AW$44,COLUMN($AW:$AW)-COLUMN($AH:$AH),FALSE),IF($X2700="Unknown",VLOOKUP($E2700,$AI$47:$AW$51,COLUMN($AW:$AW)-COLUMN($AH:$AH),FALSE),0))</f>
        <v>701.10299999999995</v>
      </c>
      <c r="R2700" s="87" cm="1">
        <f t="array" ref="R2700">IF($X2700="Non-local",VLOOKUP($E2700,$AI$88:$AW$92,COLUMN($AW:$AW)-COLUMN($AH:$AH),FALSE),IF($X2700="Unknown",VLOOKUP($E2700,$AI$95:$AW$99,COLUMN($AW:$AW)-COLUMN($AH:$AH),FALSE),0))</f>
        <v>0.15773661179887363</v>
      </c>
      <c r="S2700" s="87" cm="1">
        <f t="array" ref="S2700">VLOOKUP($E2700,$AI$111:$AW$115,COLUMN($AW:$AW)-COLUMN($AH:$AH),FALSE)</f>
        <v>431.69321999999994</v>
      </c>
      <c r="T2700" s="104">
        <f t="shared" si="570"/>
        <v>0.53722223459325258</v>
      </c>
      <c r="U2700" s="104">
        <f t="shared" si="571"/>
        <v>1733.5672006876218</v>
      </c>
      <c r="V2700" s="87" cm="1">
        <f t="array" ref="V2700">VLOOKUP($E2700,$AI$118:$AW$122,COLUMN($AW:$AW)-COLUMN($AH:$AH),FALSE)</f>
        <v>0</v>
      </c>
      <c r="W2700" s="87" t="str">
        <f t="shared" si="575"/>
        <v>Domestic</v>
      </c>
      <c r="X2700" s="87" t="str">
        <f t="shared" si="576"/>
        <v>Non-local</v>
      </c>
      <c r="Y2700" s="104"/>
      <c r="Z2700" s="87" t="str">
        <f t="shared" si="572"/>
        <v>USA</v>
      </c>
      <c r="AA2700" s="87" t="str">
        <f t="shared" si="573"/>
        <v>USA</v>
      </c>
      <c r="AB2700" s="82" cm="1">
        <f t="array" ref="AB2700">VLOOKUP(B2700,'GDP per Capita'!$T$2:$V$4235,COLUMN('GDP per Capita'!$V:$V)-COLUMN('GDP per Capita'!$S:$S),FALSE)</f>
        <v>63809.64</v>
      </c>
      <c r="AC2700" s="82">
        <f t="shared" si="568"/>
        <v>63809.64</v>
      </c>
      <c r="AD2700" s="82">
        <f t="shared" si="569"/>
        <v>63809.64</v>
      </c>
      <c r="AE2700" s="88">
        <f t="shared" si="574"/>
        <v>2.7167794720164881E-2</v>
      </c>
    </row>
    <row r="2701" spans="1:31">
      <c r="A2701" s="77" t="s">
        <v>1704</v>
      </c>
      <c r="B2701" s="77">
        <v>2700</v>
      </c>
      <c r="C2701" s="77" t="s">
        <v>29</v>
      </c>
      <c r="D2701" s="77" t="s">
        <v>29</v>
      </c>
      <c r="E2701" s="77">
        <v>2018</v>
      </c>
      <c r="F2701" s="77">
        <v>46.873908100000001</v>
      </c>
      <c r="G2701" s="77">
        <v>-96.753867400000004</v>
      </c>
      <c r="H2701" s="77">
        <v>0</v>
      </c>
      <c r="I2701" s="77" t="s">
        <v>1626</v>
      </c>
      <c r="J2701" s="77">
        <v>39.739236400000003</v>
      </c>
      <c r="K2701" s="77">
        <v>-104.9848623</v>
      </c>
      <c r="L2701" s="77">
        <v>2069.3077380014502</v>
      </c>
      <c r="M2701" s="77">
        <v>0.43487297641779299</v>
      </c>
      <c r="N2701" s="77">
        <v>0</v>
      </c>
      <c r="O2701" s="77">
        <v>397.30708569627899</v>
      </c>
      <c r="P2701" s="87" cm="1">
        <f t="array" ref="P2701">IF($X2701="Non-local",VLOOKUP($E2701,$AI$64:$AW$68,COLUMN($AW:$AW)-COLUMN($AH:$AH),FALSE),IF($X2701="Unknown",VLOOKUP($E2701,$AI$71:$AW$75,COLUMN($AW:$AW)-COLUMN($AH:$AH),FALSE),0))</f>
        <v>284</v>
      </c>
      <c r="Q2701" s="87" cm="1">
        <f t="array" ref="Q2701">IF($X2701="Non-local",VLOOKUP($E2701,$AI$40:$AW$44,COLUMN($AW:$AW)-COLUMN($AH:$AH),FALSE),IF($X2701="Unknown",VLOOKUP($E2701,$AI$47:$AW$51,COLUMN($AW:$AW)-COLUMN($AH:$AH),FALSE),0))</f>
        <v>701.10299999999995</v>
      </c>
      <c r="R2701" s="87" cm="1">
        <f t="array" ref="R2701">IF($X2701="Non-local",VLOOKUP($E2701,$AI$88:$AW$92,COLUMN($AW:$AW)-COLUMN($AH:$AH),FALSE),IF($X2701="Unknown",VLOOKUP($E2701,$AI$95:$AW$99,COLUMN($AW:$AW)-COLUMN($AH:$AH),FALSE),0))</f>
        <v>0.15773661179887363</v>
      </c>
      <c r="S2701" s="87" cm="1">
        <f t="array" ref="S2701">VLOOKUP($E2701,$AI$111:$AW$115,COLUMN($AW:$AW)-COLUMN($AH:$AH),FALSE)</f>
        <v>431.69321999999994</v>
      </c>
      <c r="T2701" s="104">
        <f t="shared" si="570"/>
        <v>0.59260958821666665</v>
      </c>
      <c r="U2701" s="104">
        <f t="shared" si="571"/>
        <v>1814.103305696279</v>
      </c>
      <c r="V2701" s="87" cm="1">
        <f t="array" ref="V2701">VLOOKUP($E2701,$AI$118:$AW$122,COLUMN($AW:$AW)-COLUMN($AH:$AH),FALSE)</f>
        <v>0</v>
      </c>
      <c r="W2701" s="87" t="str">
        <f t="shared" si="575"/>
        <v>Domestic</v>
      </c>
      <c r="X2701" s="87" t="str">
        <f t="shared" si="576"/>
        <v>Non-local</v>
      </c>
      <c r="Y2701" s="104"/>
      <c r="Z2701" s="87" t="str">
        <f t="shared" si="572"/>
        <v>USA</v>
      </c>
      <c r="AA2701" s="87" t="str">
        <f t="shared" si="573"/>
        <v>USA</v>
      </c>
      <c r="AB2701" s="82" cm="1">
        <f t="array" ref="AB2701">VLOOKUP(B2701,'GDP per Capita'!$T$2:$V$4235,COLUMN('GDP per Capita'!$V:$V)-COLUMN('GDP per Capita'!$S:$S),FALSE)</f>
        <v>63809.64</v>
      </c>
      <c r="AC2701" s="82">
        <f t="shared" si="568"/>
        <v>63809.64</v>
      </c>
      <c r="AD2701" s="82">
        <f t="shared" si="569"/>
        <v>63809.64</v>
      </c>
      <c r="AE2701" s="88">
        <f t="shared" si="574"/>
        <v>2.84299254108984E-2</v>
      </c>
    </row>
    <row r="2702" spans="1:31">
      <c r="A2702" s="77" t="s">
        <v>1181</v>
      </c>
      <c r="B2702" s="77">
        <v>2701</v>
      </c>
      <c r="C2702" s="77" t="s">
        <v>29</v>
      </c>
      <c r="D2702" s="77" t="s">
        <v>29</v>
      </c>
      <c r="E2702" s="77">
        <v>2018</v>
      </c>
      <c r="F2702" s="77">
        <v>39.099275200000001</v>
      </c>
      <c r="G2702" s="77">
        <v>-76.848306100000002</v>
      </c>
      <c r="H2702" s="77">
        <v>0</v>
      </c>
      <c r="I2702" s="77" t="s">
        <v>1626</v>
      </c>
      <c r="J2702" s="77">
        <v>39.739236400000003</v>
      </c>
      <c r="K2702" s="77">
        <v>-104.9848623</v>
      </c>
      <c r="L2702" s="77">
        <v>4816.0675542749996</v>
      </c>
      <c r="M2702" s="77">
        <v>0.85188765786896603</v>
      </c>
      <c r="N2702" s="77">
        <v>0</v>
      </c>
      <c r="O2702" s="77">
        <v>577.92810651299999</v>
      </c>
      <c r="P2702" s="87" cm="1">
        <f t="array" ref="P2702">IF($X2702="Non-local",VLOOKUP($E2702,$AI$64:$AW$68,COLUMN($AW:$AW)-COLUMN($AH:$AH),FALSE),IF($X2702="Unknown",VLOOKUP($E2702,$AI$71:$AW$75,COLUMN($AW:$AW)-COLUMN($AH:$AH),FALSE),0))</f>
        <v>284</v>
      </c>
      <c r="Q2702" s="87" cm="1">
        <f t="array" ref="Q2702">IF($X2702="Non-local",VLOOKUP($E2702,$AI$40:$AW$44,COLUMN($AW:$AW)-COLUMN($AH:$AH),FALSE),IF($X2702="Unknown",VLOOKUP($E2702,$AI$47:$AW$51,COLUMN($AW:$AW)-COLUMN($AH:$AH),FALSE),0))</f>
        <v>701.10299999999995</v>
      </c>
      <c r="R2702" s="87" cm="1">
        <f t="array" ref="R2702">IF($X2702="Non-local",VLOOKUP($E2702,$AI$88:$AW$92,COLUMN($AW:$AW)-COLUMN($AH:$AH),FALSE),IF($X2702="Unknown",VLOOKUP($E2702,$AI$95:$AW$99,COLUMN($AW:$AW)-COLUMN($AH:$AH),FALSE),0))</f>
        <v>0.15773661179887363</v>
      </c>
      <c r="S2702" s="87" cm="1">
        <f t="array" ref="S2702">VLOOKUP($E2702,$AI$111:$AW$115,COLUMN($AW:$AW)-COLUMN($AH:$AH),FALSE)</f>
        <v>431.69321999999994</v>
      </c>
      <c r="T2702" s="104">
        <f t="shared" si="570"/>
        <v>1.0096242696678397</v>
      </c>
      <c r="U2702" s="104">
        <f t="shared" si="571"/>
        <v>1994.7243265129998</v>
      </c>
      <c r="V2702" s="87" cm="1">
        <f t="array" ref="V2702">VLOOKUP($E2702,$AI$118:$AW$122,COLUMN($AW:$AW)-COLUMN($AH:$AH),FALSE)</f>
        <v>0</v>
      </c>
      <c r="W2702" s="87" t="str">
        <f t="shared" si="575"/>
        <v>Domestic</v>
      </c>
      <c r="X2702" s="87" t="str">
        <f t="shared" si="576"/>
        <v>Non-local</v>
      </c>
      <c r="Y2702" s="104"/>
      <c r="Z2702" s="87" t="str">
        <f t="shared" si="572"/>
        <v>USA</v>
      </c>
      <c r="AA2702" s="87" t="str">
        <f t="shared" si="573"/>
        <v>USA</v>
      </c>
      <c r="AB2702" s="82" cm="1">
        <f t="array" ref="AB2702">VLOOKUP(B2702,'GDP per Capita'!$T$2:$V$4235,COLUMN('GDP per Capita'!$V:$V)-COLUMN('GDP per Capita'!$S:$S),FALSE)</f>
        <v>63809.64</v>
      </c>
      <c r="AC2702" s="82">
        <f t="shared" si="568"/>
        <v>63809.64</v>
      </c>
      <c r="AD2702" s="82">
        <f t="shared" si="569"/>
        <v>63809.64</v>
      </c>
      <c r="AE2702" s="88">
        <f t="shared" si="574"/>
        <v>3.1260548194802541E-2</v>
      </c>
    </row>
    <row r="2703" spans="1:31">
      <c r="A2703" s="77" t="s">
        <v>1011</v>
      </c>
      <c r="B2703" s="77">
        <v>2702</v>
      </c>
      <c r="C2703" s="77" t="s">
        <v>29</v>
      </c>
      <c r="D2703" s="77" t="s">
        <v>29</v>
      </c>
      <c r="E2703" s="77">
        <v>2018</v>
      </c>
      <c r="F2703" s="77">
        <v>40.102554999999903</v>
      </c>
      <c r="G2703" s="77">
        <v>-105.36320790000001</v>
      </c>
      <c r="H2703" s="77">
        <v>1</v>
      </c>
      <c r="I2703" s="77" t="s">
        <v>1626</v>
      </c>
      <c r="J2703" s="77">
        <v>39.739236400000003</v>
      </c>
      <c r="K2703" s="77">
        <v>-104.9848623</v>
      </c>
      <c r="L2703" s="77">
        <v>103.404289622392</v>
      </c>
      <c r="M2703" s="77">
        <v>0</v>
      </c>
      <c r="N2703" s="77">
        <v>0</v>
      </c>
      <c r="O2703" s="77">
        <v>0</v>
      </c>
      <c r="P2703" s="87" cm="1">
        <f t="array" ref="P2703">IF($X2703="Non-local",VLOOKUP($E2703,$AI$64:$AW$68,COLUMN($AW:$AW)-COLUMN($AH:$AH),FALSE),IF($X2703="Unknown",VLOOKUP($E2703,$AI$71:$AW$75,COLUMN($AW:$AW)-COLUMN($AH:$AH),FALSE),0))</f>
        <v>0</v>
      </c>
      <c r="Q2703" s="87" cm="1">
        <f t="array" ref="Q2703">IF($X2703="Non-local",VLOOKUP($E2703,$AI$40:$AW$44,COLUMN($AW:$AW)-COLUMN($AH:$AH),FALSE),IF($X2703="Unknown",VLOOKUP($E2703,$AI$47:$AW$51,COLUMN($AW:$AW)-COLUMN($AH:$AH),FALSE),0))</f>
        <v>0</v>
      </c>
      <c r="R2703" s="87" cm="1">
        <f t="array" ref="R2703">IF($X2703="Non-local",VLOOKUP($E2703,$AI$88:$AW$92,COLUMN($AW:$AW)-COLUMN($AH:$AH),FALSE),IF($X2703="Unknown",VLOOKUP($E2703,$AI$95:$AW$99,COLUMN($AW:$AW)-COLUMN($AH:$AH),FALSE),0))</f>
        <v>0</v>
      </c>
      <c r="S2703" s="87" cm="1">
        <f t="array" ref="S2703">VLOOKUP($E2703,$AI$111:$AW$115,COLUMN($AW:$AW)-COLUMN($AH:$AH),FALSE)</f>
        <v>431.69321999999994</v>
      </c>
      <c r="T2703" s="104">
        <f t="shared" si="570"/>
        <v>0</v>
      </c>
      <c r="U2703" s="104">
        <f t="shared" si="571"/>
        <v>431.69321999999994</v>
      </c>
      <c r="V2703" s="87" cm="1">
        <f t="array" ref="V2703">VLOOKUP($E2703,$AI$118:$AW$122,COLUMN($AW:$AW)-COLUMN($AH:$AH),FALSE)</f>
        <v>0</v>
      </c>
      <c r="W2703" s="87" t="str">
        <f t="shared" si="575"/>
        <v>Domestic</v>
      </c>
      <c r="X2703" s="87" t="str">
        <f t="shared" si="576"/>
        <v>Local</v>
      </c>
      <c r="Y2703" s="104"/>
      <c r="Z2703" s="87" t="str">
        <f t="shared" si="572"/>
        <v>USA</v>
      </c>
      <c r="AA2703" s="87" t="str">
        <f t="shared" si="573"/>
        <v>USA</v>
      </c>
      <c r="AB2703" s="82" cm="1">
        <f t="array" ref="AB2703">VLOOKUP(B2703,'GDP per Capita'!$T$2:$V$4235,COLUMN('GDP per Capita'!$V:$V)-COLUMN('GDP per Capita'!$S:$S),FALSE)</f>
        <v>63809.64</v>
      </c>
      <c r="AC2703" s="82">
        <f t="shared" si="568"/>
        <v>63809.64</v>
      </c>
      <c r="AD2703" s="82">
        <f t="shared" si="569"/>
        <v>63809.64</v>
      </c>
      <c r="AE2703" s="88">
        <f t="shared" si="574"/>
        <v>6.7653291885050593E-3</v>
      </c>
    </row>
    <row r="2704" spans="1:31">
      <c r="A2704" s="77" t="s">
        <v>1011</v>
      </c>
      <c r="B2704" s="77">
        <v>2703</v>
      </c>
      <c r="C2704" s="77" t="s">
        <v>29</v>
      </c>
      <c r="D2704" s="77" t="s">
        <v>29</v>
      </c>
      <c r="E2704" s="77">
        <v>2018</v>
      </c>
      <c r="F2704" s="77">
        <v>40.102554999999903</v>
      </c>
      <c r="G2704" s="77">
        <v>-105.36320790000001</v>
      </c>
      <c r="H2704" s="77">
        <v>1</v>
      </c>
      <c r="I2704" s="77" t="s">
        <v>1626</v>
      </c>
      <c r="J2704" s="77">
        <v>39.739236400000003</v>
      </c>
      <c r="K2704" s="77">
        <v>-104.9848623</v>
      </c>
      <c r="L2704" s="77">
        <v>103.404289622392</v>
      </c>
      <c r="M2704" s="77">
        <v>0</v>
      </c>
      <c r="N2704" s="77">
        <v>0</v>
      </c>
      <c r="O2704" s="77">
        <v>0</v>
      </c>
      <c r="P2704" s="87" cm="1">
        <f t="array" ref="P2704">IF($X2704="Non-local",VLOOKUP($E2704,$AI$64:$AW$68,COLUMN($AW:$AW)-COLUMN($AH:$AH),FALSE),IF($X2704="Unknown",VLOOKUP($E2704,$AI$71:$AW$75,COLUMN($AW:$AW)-COLUMN($AH:$AH),FALSE),0))</f>
        <v>0</v>
      </c>
      <c r="Q2704" s="87" cm="1">
        <f t="array" ref="Q2704">IF($X2704="Non-local",VLOOKUP($E2704,$AI$40:$AW$44,COLUMN($AW:$AW)-COLUMN($AH:$AH),FALSE),IF($X2704="Unknown",VLOOKUP($E2704,$AI$47:$AW$51,COLUMN($AW:$AW)-COLUMN($AH:$AH),FALSE),0))</f>
        <v>0</v>
      </c>
      <c r="R2704" s="87" cm="1">
        <f t="array" ref="R2704">IF($X2704="Non-local",VLOOKUP($E2704,$AI$88:$AW$92,COLUMN($AW:$AW)-COLUMN($AH:$AH),FALSE),IF($X2704="Unknown",VLOOKUP($E2704,$AI$95:$AW$99,COLUMN($AW:$AW)-COLUMN($AH:$AH),FALSE),0))</f>
        <v>0</v>
      </c>
      <c r="S2704" s="87" cm="1">
        <f t="array" ref="S2704">VLOOKUP($E2704,$AI$111:$AW$115,COLUMN($AW:$AW)-COLUMN($AH:$AH),FALSE)</f>
        <v>431.69321999999994</v>
      </c>
      <c r="T2704" s="104">
        <f t="shared" si="570"/>
        <v>0</v>
      </c>
      <c r="U2704" s="104">
        <f t="shared" si="571"/>
        <v>431.69321999999994</v>
      </c>
      <c r="V2704" s="87" cm="1">
        <f t="array" ref="V2704">VLOOKUP($E2704,$AI$118:$AW$122,COLUMN($AW:$AW)-COLUMN($AH:$AH),FALSE)</f>
        <v>0</v>
      </c>
      <c r="W2704" s="87" t="str">
        <f t="shared" si="575"/>
        <v>Domestic</v>
      </c>
      <c r="X2704" s="87" t="str">
        <f t="shared" si="576"/>
        <v>Local</v>
      </c>
      <c r="Y2704" s="104"/>
      <c r="Z2704" s="87" t="str">
        <f t="shared" si="572"/>
        <v>USA</v>
      </c>
      <c r="AA2704" s="87" t="str">
        <f t="shared" si="573"/>
        <v>USA</v>
      </c>
      <c r="AB2704" s="82" cm="1">
        <f t="array" ref="AB2704">VLOOKUP(B2704,'GDP per Capita'!$T$2:$V$4235,COLUMN('GDP per Capita'!$V:$V)-COLUMN('GDP per Capita'!$S:$S),FALSE)</f>
        <v>63809.64</v>
      </c>
      <c r="AC2704" s="82">
        <f t="shared" si="568"/>
        <v>63809.64</v>
      </c>
      <c r="AD2704" s="82">
        <f t="shared" si="569"/>
        <v>63809.64</v>
      </c>
      <c r="AE2704" s="88">
        <f t="shared" si="574"/>
        <v>6.7653291885050593E-3</v>
      </c>
    </row>
    <row r="2705" spans="1:31">
      <c r="A2705" s="77" t="s">
        <v>920</v>
      </c>
      <c r="B2705" s="77">
        <v>2704</v>
      </c>
      <c r="C2705" s="77" t="s">
        <v>29</v>
      </c>
      <c r="D2705" s="77" t="s">
        <v>29</v>
      </c>
      <c r="E2705" s="77">
        <v>2018</v>
      </c>
      <c r="F2705" s="77">
        <v>32.222876499999998</v>
      </c>
      <c r="G2705" s="77">
        <v>-110.9748477</v>
      </c>
      <c r="H2705" s="77">
        <v>0</v>
      </c>
      <c r="I2705" s="77" t="s">
        <v>1626</v>
      </c>
      <c r="J2705" s="77">
        <v>39.739236400000003</v>
      </c>
      <c r="K2705" s="77">
        <v>-104.9848623</v>
      </c>
      <c r="L2705" s="77">
        <v>1987.8272419453499</v>
      </c>
      <c r="M2705" s="77">
        <v>0.42411390261836801</v>
      </c>
      <c r="N2705" s="77">
        <v>0</v>
      </c>
      <c r="O2705" s="77">
        <v>381.66283045350701</v>
      </c>
      <c r="P2705" s="87" cm="1">
        <f t="array" ref="P2705">IF($X2705="Non-local",VLOOKUP($E2705,$AI$64:$AW$68,COLUMN($AW:$AW)-COLUMN($AH:$AH),FALSE),IF($X2705="Unknown",VLOOKUP($E2705,$AI$71:$AW$75,COLUMN($AW:$AW)-COLUMN($AH:$AH),FALSE),0))</f>
        <v>284</v>
      </c>
      <c r="Q2705" s="87" cm="1">
        <f t="array" ref="Q2705">IF($X2705="Non-local",VLOOKUP($E2705,$AI$40:$AW$44,COLUMN($AW:$AW)-COLUMN($AH:$AH),FALSE),IF($X2705="Unknown",VLOOKUP($E2705,$AI$47:$AW$51,COLUMN($AW:$AW)-COLUMN($AH:$AH),FALSE),0))</f>
        <v>701.10299999999995</v>
      </c>
      <c r="R2705" s="87" cm="1">
        <f t="array" ref="R2705">IF($X2705="Non-local",VLOOKUP($E2705,$AI$88:$AW$92,COLUMN($AW:$AW)-COLUMN($AH:$AH),FALSE),IF($X2705="Unknown",VLOOKUP($E2705,$AI$95:$AW$99,COLUMN($AW:$AW)-COLUMN($AH:$AH),FALSE),0))</f>
        <v>0.15773661179887363</v>
      </c>
      <c r="S2705" s="87" cm="1">
        <f t="array" ref="S2705">VLOOKUP($E2705,$AI$111:$AW$115,COLUMN($AW:$AW)-COLUMN($AH:$AH),FALSE)</f>
        <v>431.69321999999994</v>
      </c>
      <c r="T2705" s="104">
        <f t="shared" si="570"/>
        <v>0.58185051441724167</v>
      </c>
      <c r="U2705" s="104">
        <f t="shared" si="571"/>
        <v>1798.459050453507</v>
      </c>
      <c r="V2705" s="87" cm="1">
        <f t="array" ref="V2705">VLOOKUP($E2705,$AI$118:$AW$122,COLUMN($AW:$AW)-COLUMN($AH:$AH),FALSE)</f>
        <v>0</v>
      </c>
      <c r="W2705" s="87" t="str">
        <f t="shared" si="575"/>
        <v>Domestic</v>
      </c>
      <c r="X2705" s="87" t="str">
        <f t="shared" si="576"/>
        <v>Non-local</v>
      </c>
      <c r="Y2705" s="104"/>
      <c r="Z2705" s="87" t="str">
        <f t="shared" si="572"/>
        <v>USA</v>
      </c>
      <c r="AA2705" s="87" t="str">
        <f t="shared" si="573"/>
        <v>USA</v>
      </c>
      <c r="AB2705" s="82" cm="1">
        <f t="array" ref="AB2705">VLOOKUP(B2705,'GDP per Capita'!$T$2:$V$4235,COLUMN('GDP per Capita'!$V:$V)-COLUMN('GDP per Capita'!$S:$S),FALSE)</f>
        <v>63809.64</v>
      </c>
      <c r="AC2705" s="82">
        <f t="shared" si="568"/>
        <v>63809.64</v>
      </c>
      <c r="AD2705" s="82">
        <f t="shared" si="569"/>
        <v>63809.64</v>
      </c>
      <c r="AE2705" s="88">
        <f t="shared" si="574"/>
        <v>2.8184754693076266E-2</v>
      </c>
    </row>
    <row r="2706" spans="1:31">
      <c r="A2706" s="77" t="s">
        <v>1076</v>
      </c>
      <c r="B2706" s="77">
        <v>2705</v>
      </c>
      <c r="C2706" s="77" t="s">
        <v>29</v>
      </c>
      <c r="D2706" s="77" t="s">
        <v>29</v>
      </c>
      <c r="E2706" s="77">
        <v>2018</v>
      </c>
      <c r="F2706" s="77">
        <v>45.520247099999999</v>
      </c>
      <c r="G2706" s="77">
        <v>-122.6741949</v>
      </c>
      <c r="H2706" s="77">
        <v>0</v>
      </c>
      <c r="I2706" s="77" t="s">
        <v>1626</v>
      </c>
      <c r="J2706" s="77">
        <v>39.739236400000003</v>
      </c>
      <c r="K2706" s="77">
        <v>-104.9848623</v>
      </c>
      <c r="L2706" s="77">
        <v>3158.2364346084901</v>
      </c>
      <c r="M2706" s="77">
        <v>0.58811583989879102</v>
      </c>
      <c r="N2706" s="77">
        <v>0</v>
      </c>
      <c r="O2706" s="77">
        <v>606.38139544483101</v>
      </c>
      <c r="P2706" s="87" cm="1">
        <f t="array" ref="P2706">IF($X2706="Non-local",VLOOKUP($E2706,$AI$64:$AW$68,COLUMN($AW:$AW)-COLUMN($AH:$AH),FALSE),IF($X2706="Unknown",VLOOKUP($E2706,$AI$71:$AW$75,COLUMN($AW:$AW)-COLUMN($AH:$AH),FALSE),0))</f>
        <v>284</v>
      </c>
      <c r="Q2706" s="87" cm="1">
        <f t="array" ref="Q2706">IF($X2706="Non-local",VLOOKUP($E2706,$AI$40:$AW$44,COLUMN($AW:$AW)-COLUMN($AH:$AH),FALSE),IF($X2706="Unknown",VLOOKUP($E2706,$AI$47:$AW$51,COLUMN($AW:$AW)-COLUMN($AH:$AH),FALSE),0))</f>
        <v>701.10299999999995</v>
      </c>
      <c r="R2706" s="87" cm="1">
        <f t="array" ref="R2706">IF($X2706="Non-local",VLOOKUP($E2706,$AI$88:$AW$92,COLUMN($AW:$AW)-COLUMN($AH:$AH),FALSE),IF($X2706="Unknown",VLOOKUP($E2706,$AI$95:$AW$99,COLUMN($AW:$AW)-COLUMN($AH:$AH),FALSE),0))</f>
        <v>0.15773661179887363</v>
      </c>
      <c r="S2706" s="87" cm="1">
        <f t="array" ref="S2706">VLOOKUP($E2706,$AI$111:$AW$115,COLUMN($AW:$AW)-COLUMN($AH:$AH),FALSE)</f>
        <v>431.69321999999994</v>
      </c>
      <c r="T2706" s="104">
        <f t="shared" si="570"/>
        <v>0.74585245169766468</v>
      </c>
      <c r="U2706" s="104">
        <f t="shared" si="571"/>
        <v>2023.177615444831</v>
      </c>
      <c r="V2706" s="87" cm="1">
        <f t="array" ref="V2706">VLOOKUP($E2706,$AI$118:$AW$122,COLUMN($AW:$AW)-COLUMN($AH:$AH),FALSE)</f>
        <v>0</v>
      </c>
      <c r="W2706" s="87" t="str">
        <f t="shared" si="575"/>
        <v>Domestic</v>
      </c>
      <c r="X2706" s="87" t="str">
        <f t="shared" si="576"/>
        <v>Non-local</v>
      </c>
      <c r="Y2706" s="104"/>
      <c r="Z2706" s="87" t="str">
        <f t="shared" si="572"/>
        <v>USA</v>
      </c>
      <c r="AA2706" s="87" t="str">
        <f t="shared" si="573"/>
        <v>USA</v>
      </c>
      <c r="AB2706" s="82" cm="1">
        <f t="array" ref="AB2706">VLOOKUP(B2706,'GDP per Capita'!$T$2:$V$4235,COLUMN('GDP per Capita'!$V:$V)-COLUMN('GDP per Capita'!$S:$S),FALSE)</f>
        <v>63809.64</v>
      </c>
      <c r="AC2706" s="82">
        <f t="shared" si="568"/>
        <v>63809.64</v>
      </c>
      <c r="AD2706" s="82">
        <f t="shared" si="569"/>
        <v>63809.64</v>
      </c>
      <c r="AE2706" s="88">
        <f t="shared" si="574"/>
        <v>3.1706457134765706E-2</v>
      </c>
    </row>
    <row r="2707" spans="1:31">
      <c r="A2707" s="77" t="s">
        <v>1002</v>
      </c>
      <c r="B2707" s="77">
        <v>2706</v>
      </c>
      <c r="C2707" s="77" t="s">
        <v>29</v>
      </c>
      <c r="D2707" s="77" t="s">
        <v>29</v>
      </c>
      <c r="E2707" s="77">
        <v>2018</v>
      </c>
      <c r="F2707" s="77">
        <v>35.881400899999903</v>
      </c>
      <c r="G2707" s="77">
        <v>-106.29899579999901</v>
      </c>
      <c r="H2707" s="77">
        <v>0</v>
      </c>
      <c r="I2707" s="77" t="s">
        <v>1626</v>
      </c>
      <c r="J2707" s="77">
        <v>39.739236400000003</v>
      </c>
      <c r="K2707" s="77">
        <v>-104.9848623</v>
      </c>
      <c r="L2707" s="77">
        <v>888.43808934849301</v>
      </c>
      <c r="M2707" s="77">
        <v>0.27894530891059199</v>
      </c>
      <c r="N2707" s="77">
        <v>0</v>
      </c>
      <c r="O2707" s="77">
        <v>170.58011315491001</v>
      </c>
      <c r="P2707" s="87" cm="1">
        <f t="array" ref="P2707">IF($X2707="Non-local",VLOOKUP($E2707,$AI$64:$AW$68,COLUMN($AW:$AW)-COLUMN($AH:$AH),FALSE),IF($X2707="Unknown",VLOOKUP($E2707,$AI$71:$AW$75,COLUMN($AW:$AW)-COLUMN($AH:$AH),FALSE),0))</f>
        <v>284</v>
      </c>
      <c r="Q2707" s="87" cm="1">
        <f t="array" ref="Q2707">IF($X2707="Non-local",VLOOKUP($E2707,$AI$40:$AW$44,COLUMN($AW:$AW)-COLUMN($AH:$AH),FALSE),IF($X2707="Unknown",VLOOKUP($E2707,$AI$47:$AW$51,COLUMN($AW:$AW)-COLUMN($AH:$AH),FALSE),0))</f>
        <v>701.10299999999995</v>
      </c>
      <c r="R2707" s="87" cm="1">
        <f t="array" ref="R2707">IF($X2707="Non-local",VLOOKUP($E2707,$AI$88:$AW$92,COLUMN($AW:$AW)-COLUMN($AH:$AH),FALSE),IF($X2707="Unknown",VLOOKUP($E2707,$AI$95:$AW$99,COLUMN($AW:$AW)-COLUMN($AH:$AH),FALSE),0))</f>
        <v>0.15773661179887363</v>
      </c>
      <c r="S2707" s="87" cm="1">
        <f t="array" ref="S2707">VLOOKUP($E2707,$AI$111:$AW$115,COLUMN($AW:$AW)-COLUMN($AH:$AH),FALSE)</f>
        <v>431.69321999999994</v>
      </c>
      <c r="T2707" s="104">
        <f t="shared" si="570"/>
        <v>0.43668192070946565</v>
      </c>
      <c r="U2707" s="104">
        <f t="shared" si="571"/>
        <v>1587.3763331549098</v>
      </c>
      <c r="V2707" s="87" cm="1">
        <f t="array" ref="V2707">VLOOKUP($E2707,$AI$118:$AW$122,COLUMN($AW:$AW)-COLUMN($AH:$AH),FALSE)</f>
        <v>0</v>
      </c>
      <c r="W2707" s="87" t="str">
        <f t="shared" si="575"/>
        <v>Domestic</v>
      </c>
      <c r="X2707" s="87" t="str">
        <f t="shared" si="576"/>
        <v>Non-local</v>
      </c>
      <c r="Y2707" s="104"/>
      <c r="Z2707" s="87" t="str">
        <f t="shared" si="572"/>
        <v>USA</v>
      </c>
      <c r="AA2707" s="87" t="str">
        <f t="shared" si="573"/>
        <v>USA</v>
      </c>
      <c r="AB2707" s="82" cm="1">
        <f t="array" ref="AB2707">VLOOKUP(B2707,'GDP per Capita'!$T$2:$V$4235,COLUMN('GDP per Capita'!$V:$V)-COLUMN('GDP per Capita'!$S:$S),FALSE)</f>
        <v>63809.64</v>
      </c>
      <c r="AC2707" s="82">
        <f t="shared" si="568"/>
        <v>63809.64</v>
      </c>
      <c r="AD2707" s="82">
        <f t="shared" si="569"/>
        <v>63809.64</v>
      </c>
      <c r="AE2707" s="88">
        <f t="shared" si="574"/>
        <v>2.4876747982826887E-2</v>
      </c>
    </row>
    <row r="2708" spans="1:31">
      <c r="A2708" s="77" t="s">
        <v>1228</v>
      </c>
      <c r="B2708" s="77">
        <v>2707</v>
      </c>
      <c r="C2708" s="77" t="s">
        <v>29</v>
      </c>
      <c r="D2708" s="77" t="s">
        <v>29</v>
      </c>
      <c r="E2708" s="77">
        <v>2018</v>
      </c>
      <c r="F2708" s="77">
        <v>38.8339578</v>
      </c>
      <c r="G2708" s="77">
        <v>-104.8253485</v>
      </c>
      <c r="H2708" s="77">
        <v>0</v>
      </c>
      <c r="I2708" s="77" t="s">
        <v>1626</v>
      </c>
      <c r="J2708" s="77">
        <v>39.739236400000003</v>
      </c>
      <c r="K2708" s="77">
        <v>-104.9848623</v>
      </c>
      <c r="L2708" s="77">
        <v>203.188588064767</v>
      </c>
      <c r="M2708" s="77">
        <v>0.18846169243562499</v>
      </c>
      <c r="N2708" s="77">
        <v>0</v>
      </c>
      <c r="O2708" s="77">
        <v>39.012208908435298</v>
      </c>
      <c r="P2708" s="87" cm="1">
        <f t="array" ref="P2708">IF($X2708="Non-local",VLOOKUP($E2708,$AI$64:$AW$68,COLUMN($AW:$AW)-COLUMN($AH:$AH),FALSE),IF($X2708="Unknown",VLOOKUP($E2708,$AI$71:$AW$75,COLUMN($AW:$AW)-COLUMN($AH:$AH),FALSE),0))</f>
        <v>284</v>
      </c>
      <c r="Q2708" s="87" cm="1">
        <f t="array" ref="Q2708">IF($X2708="Non-local",VLOOKUP($E2708,$AI$40:$AW$44,COLUMN($AW:$AW)-COLUMN($AH:$AH),FALSE),IF($X2708="Unknown",VLOOKUP($E2708,$AI$47:$AW$51,COLUMN($AW:$AW)-COLUMN($AH:$AH),FALSE),0))</f>
        <v>701.10299999999995</v>
      </c>
      <c r="R2708" s="87" cm="1">
        <f t="array" ref="R2708">IF($X2708="Non-local",VLOOKUP($E2708,$AI$88:$AW$92,COLUMN($AW:$AW)-COLUMN($AH:$AH),FALSE),IF($X2708="Unknown",VLOOKUP($E2708,$AI$95:$AW$99,COLUMN($AW:$AW)-COLUMN($AH:$AH),FALSE),0))</f>
        <v>0.15773661179887363</v>
      </c>
      <c r="S2708" s="87" cm="1">
        <f t="array" ref="S2708">VLOOKUP($E2708,$AI$111:$AW$115,COLUMN($AW:$AW)-COLUMN($AH:$AH),FALSE)</f>
        <v>431.69321999999994</v>
      </c>
      <c r="T2708" s="104">
        <f t="shared" si="570"/>
        <v>0.3461983042344986</v>
      </c>
      <c r="U2708" s="104">
        <f t="shared" si="571"/>
        <v>1455.8084289084352</v>
      </c>
      <c r="V2708" s="87" cm="1">
        <f t="array" ref="V2708">VLOOKUP($E2708,$AI$118:$AW$122,COLUMN($AW:$AW)-COLUMN($AH:$AH),FALSE)</f>
        <v>0</v>
      </c>
      <c r="W2708" s="87" t="str">
        <f t="shared" si="575"/>
        <v>Domestic</v>
      </c>
      <c r="X2708" s="87" t="str">
        <f t="shared" si="576"/>
        <v>Non-local</v>
      </c>
      <c r="Y2708" s="104"/>
      <c r="Z2708" s="87" t="str">
        <f t="shared" si="572"/>
        <v>USA</v>
      </c>
      <c r="AA2708" s="87" t="str">
        <f t="shared" si="573"/>
        <v>USA</v>
      </c>
      <c r="AB2708" s="82" cm="1">
        <f t="array" ref="AB2708">VLOOKUP(B2708,'GDP per Capita'!$T$2:$V$4235,COLUMN('GDP per Capita'!$V:$V)-COLUMN('GDP per Capita'!$S:$S),FALSE)</f>
        <v>63809.64</v>
      </c>
      <c r="AC2708" s="82">
        <f t="shared" si="568"/>
        <v>63809.64</v>
      </c>
      <c r="AD2708" s="82">
        <f t="shared" si="569"/>
        <v>63809.64</v>
      </c>
      <c r="AE2708" s="88">
        <f t="shared" si="574"/>
        <v>2.2814866670748106E-2</v>
      </c>
    </row>
    <row r="2709" spans="1:31">
      <c r="A2709" s="77" t="s">
        <v>920</v>
      </c>
      <c r="B2709" s="77">
        <v>2708</v>
      </c>
      <c r="C2709" s="77" t="s">
        <v>29</v>
      </c>
      <c r="D2709" s="77" t="s">
        <v>29</v>
      </c>
      <c r="E2709" s="77">
        <v>2018</v>
      </c>
      <c r="F2709" s="77">
        <v>32.222876499999998</v>
      </c>
      <c r="G2709" s="77">
        <v>-110.9748477</v>
      </c>
      <c r="H2709" s="77">
        <v>0</v>
      </c>
      <c r="I2709" s="77" t="s">
        <v>1626</v>
      </c>
      <c r="J2709" s="77">
        <v>39.739236400000003</v>
      </c>
      <c r="K2709" s="77">
        <v>-104.9848623</v>
      </c>
      <c r="L2709" s="77">
        <v>1987.8272419453499</v>
      </c>
      <c r="M2709" s="77">
        <v>0.42411390261836801</v>
      </c>
      <c r="N2709" s="77">
        <v>0</v>
      </c>
      <c r="O2709" s="77">
        <v>381.66283045350701</v>
      </c>
      <c r="P2709" s="87" cm="1">
        <f t="array" ref="P2709">IF($X2709="Non-local",VLOOKUP($E2709,$AI$64:$AW$68,COLUMN($AW:$AW)-COLUMN($AH:$AH),FALSE),IF($X2709="Unknown",VLOOKUP($E2709,$AI$71:$AW$75,COLUMN($AW:$AW)-COLUMN($AH:$AH),FALSE),0))</f>
        <v>284</v>
      </c>
      <c r="Q2709" s="87" cm="1">
        <f t="array" ref="Q2709">IF($X2709="Non-local",VLOOKUP($E2709,$AI$40:$AW$44,COLUMN($AW:$AW)-COLUMN($AH:$AH),FALSE),IF($X2709="Unknown",VLOOKUP($E2709,$AI$47:$AW$51,COLUMN($AW:$AW)-COLUMN($AH:$AH),FALSE),0))</f>
        <v>701.10299999999995</v>
      </c>
      <c r="R2709" s="87" cm="1">
        <f t="array" ref="R2709">IF($X2709="Non-local",VLOOKUP($E2709,$AI$88:$AW$92,COLUMN($AW:$AW)-COLUMN($AH:$AH),FALSE),IF($X2709="Unknown",VLOOKUP($E2709,$AI$95:$AW$99,COLUMN($AW:$AW)-COLUMN($AH:$AH),FALSE),0))</f>
        <v>0.15773661179887363</v>
      </c>
      <c r="S2709" s="87" cm="1">
        <f t="array" ref="S2709">VLOOKUP($E2709,$AI$111:$AW$115,COLUMN($AW:$AW)-COLUMN($AH:$AH),FALSE)</f>
        <v>431.69321999999994</v>
      </c>
      <c r="T2709" s="104">
        <f t="shared" si="570"/>
        <v>0.58185051441724167</v>
      </c>
      <c r="U2709" s="104">
        <f t="shared" si="571"/>
        <v>1798.459050453507</v>
      </c>
      <c r="V2709" s="87" cm="1">
        <f t="array" ref="V2709">VLOOKUP($E2709,$AI$118:$AW$122,COLUMN($AW:$AW)-COLUMN($AH:$AH),FALSE)</f>
        <v>0</v>
      </c>
      <c r="W2709" s="87" t="str">
        <f t="shared" si="575"/>
        <v>Domestic</v>
      </c>
      <c r="X2709" s="87" t="str">
        <f t="shared" si="576"/>
        <v>Non-local</v>
      </c>
      <c r="Y2709" s="104"/>
      <c r="Z2709" s="87" t="str">
        <f t="shared" si="572"/>
        <v>USA</v>
      </c>
      <c r="AA2709" s="87" t="str">
        <f t="shared" si="573"/>
        <v>USA</v>
      </c>
      <c r="AB2709" s="82" cm="1">
        <f t="array" ref="AB2709">VLOOKUP(B2709,'GDP per Capita'!$T$2:$V$4235,COLUMN('GDP per Capita'!$V:$V)-COLUMN('GDP per Capita'!$S:$S),FALSE)</f>
        <v>63809.64</v>
      </c>
      <c r="AC2709" s="82">
        <f t="shared" si="568"/>
        <v>63809.64</v>
      </c>
      <c r="AD2709" s="82">
        <f t="shared" si="569"/>
        <v>63809.64</v>
      </c>
      <c r="AE2709" s="88">
        <f t="shared" si="574"/>
        <v>2.8184754693076266E-2</v>
      </c>
    </row>
    <row r="2710" spans="1:31">
      <c r="A2710" s="77" t="s">
        <v>1656</v>
      </c>
      <c r="B2710" s="77">
        <v>2709</v>
      </c>
      <c r="C2710" s="77" t="s">
        <v>29</v>
      </c>
      <c r="D2710" s="77" t="s">
        <v>29</v>
      </c>
      <c r="E2710" s="77">
        <v>2018</v>
      </c>
      <c r="F2710" s="77">
        <v>40.5508527</v>
      </c>
      <c r="G2710" s="77">
        <v>-105.06680849999999</v>
      </c>
      <c r="H2710" s="77">
        <v>1</v>
      </c>
      <c r="I2710" s="77" t="s">
        <v>1626</v>
      </c>
      <c r="J2710" s="77">
        <v>39.739236400000003</v>
      </c>
      <c r="K2710" s="77">
        <v>-104.9848623</v>
      </c>
      <c r="L2710" s="77">
        <v>181.03224781361999</v>
      </c>
      <c r="M2710" s="77">
        <v>0</v>
      </c>
      <c r="N2710" s="77">
        <v>0</v>
      </c>
      <c r="O2710" s="77">
        <v>0</v>
      </c>
      <c r="P2710" s="87" cm="1">
        <f t="array" ref="P2710">IF($X2710="Non-local",VLOOKUP($E2710,$AI$64:$AW$68,COLUMN($AW:$AW)-COLUMN($AH:$AH),FALSE),IF($X2710="Unknown",VLOOKUP($E2710,$AI$71:$AW$75,COLUMN($AW:$AW)-COLUMN($AH:$AH),FALSE),0))</f>
        <v>0</v>
      </c>
      <c r="Q2710" s="87" cm="1">
        <f t="array" ref="Q2710">IF($X2710="Non-local",VLOOKUP($E2710,$AI$40:$AW$44,COLUMN($AW:$AW)-COLUMN($AH:$AH),FALSE),IF($X2710="Unknown",VLOOKUP($E2710,$AI$47:$AW$51,COLUMN($AW:$AW)-COLUMN($AH:$AH),FALSE),0))</f>
        <v>0</v>
      </c>
      <c r="R2710" s="87" cm="1">
        <f t="array" ref="R2710">IF($X2710="Non-local",VLOOKUP($E2710,$AI$88:$AW$92,COLUMN($AW:$AW)-COLUMN($AH:$AH),FALSE),IF($X2710="Unknown",VLOOKUP($E2710,$AI$95:$AW$99,COLUMN($AW:$AW)-COLUMN($AH:$AH),FALSE),0))</f>
        <v>0</v>
      </c>
      <c r="S2710" s="87" cm="1">
        <f t="array" ref="S2710">VLOOKUP($E2710,$AI$111:$AW$115,COLUMN($AW:$AW)-COLUMN($AH:$AH),FALSE)</f>
        <v>431.69321999999994</v>
      </c>
      <c r="T2710" s="104">
        <f t="shared" si="570"/>
        <v>0</v>
      </c>
      <c r="U2710" s="104">
        <f t="shared" si="571"/>
        <v>431.69321999999994</v>
      </c>
      <c r="V2710" s="87" cm="1">
        <f t="array" ref="V2710">VLOOKUP($E2710,$AI$118:$AW$122,COLUMN($AW:$AW)-COLUMN($AH:$AH),FALSE)</f>
        <v>0</v>
      </c>
      <c r="W2710" s="87" t="str">
        <f t="shared" si="575"/>
        <v>Domestic</v>
      </c>
      <c r="X2710" s="87" t="str">
        <f t="shared" si="576"/>
        <v>Local</v>
      </c>
      <c r="Y2710" s="104"/>
      <c r="Z2710" s="87" t="str">
        <f t="shared" si="572"/>
        <v>USA</v>
      </c>
      <c r="AA2710" s="87" t="str">
        <f t="shared" si="573"/>
        <v>USA</v>
      </c>
      <c r="AB2710" s="82" cm="1">
        <f t="array" ref="AB2710">VLOOKUP(B2710,'GDP per Capita'!$T$2:$V$4235,COLUMN('GDP per Capita'!$V:$V)-COLUMN('GDP per Capita'!$S:$S),FALSE)</f>
        <v>63809.64</v>
      </c>
      <c r="AC2710" s="82">
        <f t="shared" si="568"/>
        <v>63809.64</v>
      </c>
      <c r="AD2710" s="82">
        <f t="shared" si="569"/>
        <v>63809.64</v>
      </c>
      <c r="AE2710" s="88">
        <f t="shared" si="574"/>
        <v>6.7653291885050593E-3</v>
      </c>
    </row>
    <row r="2711" spans="1:31">
      <c r="A2711" s="77" t="s">
        <v>1000</v>
      </c>
      <c r="B2711" s="77">
        <v>2710</v>
      </c>
      <c r="C2711" s="77" t="s">
        <v>29</v>
      </c>
      <c r="D2711" s="77" t="s">
        <v>29</v>
      </c>
      <c r="E2711" s="77">
        <v>2018</v>
      </c>
      <c r="F2711" s="77">
        <v>37.3893889</v>
      </c>
      <c r="G2711" s="77">
        <v>-122.0832101</v>
      </c>
      <c r="H2711" s="77">
        <v>0</v>
      </c>
      <c r="I2711" s="77" t="s">
        <v>1626</v>
      </c>
      <c r="J2711" s="77">
        <v>39.739236400000003</v>
      </c>
      <c r="K2711" s="77">
        <v>-104.9848623</v>
      </c>
      <c r="L2711" s="77">
        <v>3013.9466919819001</v>
      </c>
      <c r="M2711" s="77">
        <v>0.56514529418057102</v>
      </c>
      <c r="N2711" s="77">
        <v>0</v>
      </c>
      <c r="O2711" s="77">
        <v>578.67776486052503</v>
      </c>
      <c r="P2711" s="87" cm="1">
        <f t="array" ref="P2711">IF($X2711="Non-local",VLOOKUP($E2711,$AI$64:$AW$68,COLUMN($AW:$AW)-COLUMN($AH:$AH),FALSE),IF($X2711="Unknown",VLOOKUP($E2711,$AI$71:$AW$75,COLUMN($AW:$AW)-COLUMN($AH:$AH),FALSE),0))</f>
        <v>284</v>
      </c>
      <c r="Q2711" s="87" cm="1">
        <f t="array" ref="Q2711">IF($X2711="Non-local",VLOOKUP($E2711,$AI$40:$AW$44,COLUMN($AW:$AW)-COLUMN($AH:$AH),FALSE),IF($X2711="Unknown",VLOOKUP($E2711,$AI$47:$AW$51,COLUMN($AW:$AW)-COLUMN($AH:$AH),FALSE),0))</f>
        <v>701.10299999999995</v>
      </c>
      <c r="R2711" s="87" cm="1">
        <f t="array" ref="R2711">IF($X2711="Non-local",VLOOKUP($E2711,$AI$88:$AW$92,COLUMN($AW:$AW)-COLUMN($AH:$AH),FALSE),IF($X2711="Unknown",VLOOKUP($E2711,$AI$95:$AW$99,COLUMN($AW:$AW)-COLUMN($AH:$AH),FALSE),0))</f>
        <v>0.15773661179887363</v>
      </c>
      <c r="S2711" s="87" cm="1">
        <f t="array" ref="S2711">VLOOKUP($E2711,$AI$111:$AW$115,COLUMN($AW:$AW)-COLUMN($AH:$AH),FALSE)</f>
        <v>431.69321999999994</v>
      </c>
      <c r="T2711" s="104">
        <f t="shared" si="570"/>
        <v>0.72288190597944468</v>
      </c>
      <c r="U2711" s="104">
        <f t="shared" si="571"/>
        <v>1995.4739848605248</v>
      </c>
      <c r="V2711" s="87" cm="1">
        <f t="array" ref="V2711">VLOOKUP($E2711,$AI$118:$AW$122,COLUMN($AW:$AW)-COLUMN($AH:$AH),FALSE)</f>
        <v>0</v>
      </c>
      <c r="W2711" s="87" t="str">
        <f t="shared" si="575"/>
        <v>Domestic</v>
      </c>
      <c r="X2711" s="87" t="str">
        <f t="shared" si="576"/>
        <v>Non-local</v>
      </c>
      <c r="Y2711" s="104"/>
      <c r="Z2711" s="87" t="str">
        <f t="shared" si="572"/>
        <v>USA</v>
      </c>
      <c r="AA2711" s="87" t="str">
        <f t="shared" si="573"/>
        <v>USA</v>
      </c>
      <c r="AB2711" s="82" cm="1">
        <f t="array" ref="AB2711">VLOOKUP(B2711,'GDP per Capita'!$T$2:$V$4235,COLUMN('GDP per Capita'!$V:$V)-COLUMN('GDP per Capita'!$S:$S),FALSE)</f>
        <v>63809.64</v>
      </c>
      <c r="AC2711" s="82">
        <f t="shared" si="568"/>
        <v>63809.64</v>
      </c>
      <c r="AD2711" s="82">
        <f t="shared" si="569"/>
        <v>63809.64</v>
      </c>
      <c r="AE2711" s="88">
        <f t="shared" si="574"/>
        <v>3.127229655049809E-2</v>
      </c>
    </row>
    <row r="2712" spans="1:31">
      <c r="A2712" s="77" t="s">
        <v>889</v>
      </c>
      <c r="B2712" s="77">
        <v>2711</v>
      </c>
      <c r="C2712" s="77" t="s">
        <v>29</v>
      </c>
      <c r="D2712" s="77" t="s">
        <v>29</v>
      </c>
      <c r="E2712" s="77">
        <v>2018</v>
      </c>
      <c r="F2712" s="77">
        <v>42.735541599999998</v>
      </c>
      <c r="G2712" s="77">
        <v>-84.485246900000007</v>
      </c>
      <c r="H2712" s="77">
        <v>0</v>
      </c>
      <c r="I2712" s="77" t="s">
        <v>1626</v>
      </c>
      <c r="J2712" s="77">
        <v>39.739236400000003</v>
      </c>
      <c r="K2712" s="77">
        <v>-104.9848623</v>
      </c>
      <c r="L2712" s="77">
        <v>3483.2718199303499</v>
      </c>
      <c r="M2712" s="77">
        <v>0.63986061428581797</v>
      </c>
      <c r="N2712" s="77">
        <v>0</v>
      </c>
      <c r="O2712" s="77">
        <v>668.78818942662804</v>
      </c>
      <c r="P2712" s="87" cm="1">
        <f t="array" ref="P2712">IF($X2712="Non-local",VLOOKUP($E2712,$AI$64:$AW$68,COLUMN($AW:$AW)-COLUMN($AH:$AH),FALSE),IF($X2712="Unknown",VLOOKUP($E2712,$AI$71:$AW$75,COLUMN($AW:$AW)-COLUMN($AH:$AH),FALSE),0))</f>
        <v>284</v>
      </c>
      <c r="Q2712" s="87" cm="1">
        <f t="array" ref="Q2712">IF($X2712="Non-local",VLOOKUP($E2712,$AI$40:$AW$44,COLUMN($AW:$AW)-COLUMN($AH:$AH),FALSE),IF($X2712="Unknown",VLOOKUP($E2712,$AI$47:$AW$51,COLUMN($AW:$AW)-COLUMN($AH:$AH),FALSE),0))</f>
        <v>701.10299999999995</v>
      </c>
      <c r="R2712" s="87" cm="1">
        <f t="array" ref="R2712">IF($X2712="Non-local",VLOOKUP($E2712,$AI$88:$AW$92,COLUMN($AW:$AW)-COLUMN($AH:$AH),FALSE),IF($X2712="Unknown",VLOOKUP($E2712,$AI$95:$AW$99,COLUMN($AW:$AW)-COLUMN($AH:$AH),FALSE),0))</f>
        <v>0.15773661179887363</v>
      </c>
      <c r="S2712" s="87" cm="1">
        <f t="array" ref="S2712">VLOOKUP($E2712,$AI$111:$AW$115,COLUMN($AW:$AW)-COLUMN($AH:$AH),FALSE)</f>
        <v>431.69321999999994</v>
      </c>
      <c r="T2712" s="104">
        <f t="shared" si="570"/>
        <v>0.79759722608469164</v>
      </c>
      <c r="U2712" s="104">
        <f t="shared" si="571"/>
        <v>2085.5844094266281</v>
      </c>
      <c r="V2712" s="87" cm="1">
        <f t="array" ref="V2712">VLOOKUP($E2712,$AI$118:$AW$122,COLUMN($AW:$AW)-COLUMN($AH:$AH),FALSE)</f>
        <v>0</v>
      </c>
      <c r="W2712" s="87" t="str">
        <f t="shared" si="575"/>
        <v>Domestic</v>
      </c>
      <c r="X2712" s="87" t="str">
        <f t="shared" si="576"/>
        <v>Non-local</v>
      </c>
      <c r="Y2712" s="104"/>
      <c r="Z2712" s="87" t="str">
        <f t="shared" si="572"/>
        <v>USA</v>
      </c>
      <c r="AA2712" s="87" t="str">
        <f t="shared" si="573"/>
        <v>USA</v>
      </c>
      <c r="AB2712" s="82" cm="1">
        <f t="array" ref="AB2712">VLOOKUP(B2712,'GDP per Capita'!$T$2:$V$4235,COLUMN('GDP per Capita'!$V:$V)-COLUMN('GDP per Capita'!$S:$S),FALSE)</f>
        <v>63809.64</v>
      </c>
      <c r="AC2712" s="82">
        <f t="shared" si="568"/>
        <v>63809.64</v>
      </c>
      <c r="AD2712" s="82">
        <f t="shared" si="569"/>
        <v>63809.64</v>
      </c>
      <c r="AE2712" s="88">
        <f t="shared" si="574"/>
        <v>3.2684472274512565E-2</v>
      </c>
    </row>
    <row r="2713" spans="1:31">
      <c r="A2713" s="77" t="s">
        <v>1534</v>
      </c>
      <c r="B2713" s="77">
        <v>2712</v>
      </c>
      <c r="C2713" s="77" t="s">
        <v>29</v>
      </c>
      <c r="D2713" s="77" t="s">
        <v>29</v>
      </c>
      <c r="E2713" s="77">
        <v>2018</v>
      </c>
      <c r="F2713" s="77">
        <v>39.526120599999999</v>
      </c>
      <c r="G2713" s="77">
        <v>-119.81265809999999</v>
      </c>
      <c r="H2713" s="77">
        <v>0</v>
      </c>
      <c r="I2713" s="77" t="s">
        <v>1626</v>
      </c>
      <c r="J2713" s="77">
        <v>39.739236400000003</v>
      </c>
      <c r="K2713" s="77">
        <v>-104.9848623</v>
      </c>
      <c r="L2713" s="77">
        <v>2537.1555478076498</v>
      </c>
      <c r="M2713" s="77">
        <v>0.49664983537479002</v>
      </c>
      <c r="N2713" s="77">
        <v>0</v>
      </c>
      <c r="O2713" s="77">
        <v>487.13386517906901</v>
      </c>
      <c r="P2713" s="87" cm="1">
        <f t="array" ref="P2713">IF($X2713="Non-local",VLOOKUP($E2713,$AI$64:$AW$68,COLUMN($AW:$AW)-COLUMN($AH:$AH),FALSE),IF($X2713="Unknown",VLOOKUP($E2713,$AI$71:$AW$75,COLUMN($AW:$AW)-COLUMN($AH:$AH),FALSE),0))</f>
        <v>284</v>
      </c>
      <c r="Q2713" s="87" cm="1">
        <f t="array" ref="Q2713">IF($X2713="Non-local",VLOOKUP($E2713,$AI$40:$AW$44,COLUMN($AW:$AW)-COLUMN($AH:$AH),FALSE),IF($X2713="Unknown",VLOOKUP($E2713,$AI$47:$AW$51,COLUMN($AW:$AW)-COLUMN($AH:$AH),FALSE),0))</f>
        <v>701.10299999999995</v>
      </c>
      <c r="R2713" s="87" cm="1">
        <f t="array" ref="R2713">IF($X2713="Non-local",VLOOKUP($E2713,$AI$88:$AW$92,COLUMN($AW:$AW)-COLUMN($AH:$AH),FALSE),IF($X2713="Unknown",VLOOKUP($E2713,$AI$95:$AW$99,COLUMN($AW:$AW)-COLUMN($AH:$AH),FALSE),0))</f>
        <v>0.15773661179887363</v>
      </c>
      <c r="S2713" s="87" cm="1">
        <f t="array" ref="S2713">VLOOKUP($E2713,$AI$111:$AW$115,COLUMN($AW:$AW)-COLUMN($AH:$AH),FALSE)</f>
        <v>431.69321999999994</v>
      </c>
      <c r="T2713" s="104">
        <f t="shared" si="570"/>
        <v>0.65438644717366368</v>
      </c>
      <c r="U2713" s="104">
        <f t="shared" si="571"/>
        <v>1903.9300851790688</v>
      </c>
      <c r="V2713" s="87" cm="1">
        <f t="array" ref="V2713">VLOOKUP($E2713,$AI$118:$AW$122,COLUMN($AW:$AW)-COLUMN($AH:$AH),FALSE)</f>
        <v>0</v>
      </c>
      <c r="W2713" s="87" t="str">
        <f t="shared" si="575"/>
        <v>Domestic</v>
      </c>
      <c r="X2713" s="87" t="str">
        <f t="shared" si="576"/>
        <v>Non-local</v>
      </c>
      <c r="Y2713" s="104"/>
      <c r="Z2713" s="87" t="str">
        <f t="shared" si="572"/>
        <v>USA</v>
      </c>
      <c r="AA2713" s="87" t="str">
        <f t="shared" si="573"/>
        <v>USA</v>
      </c>
      <c r="AB2713" s="82" cm="1">
        <f t="array" ref="AB2713">VLOOKUP(B2713,'GDP per Capita'!$T$2:$V$4235,COLUMN('GDP per Capita'!$V:$V)-COLUMN('GDP per Capita'!$S:$S),FALSE)</f>
        <v>63809.64</v>
      </c>
      <c r="AC2713" s="82">
        <f t="shared" si="568"/>
        <v>63809.64</v>
      </c>
      <c r="AD2713" s="82">
        <f t="shared" si="569"/>
        <v>63809.64</v>
      </c>
      <c r="AE2713" s="88">
        <f t="shared" si="574"/>
        <v>2.9837655958865599E-2</v>
      </c>
    </row>
    <row r="2714" spans="1:31">
      <c r="A2714" s="77" t="s">
        <v>1074</v>
      </c>
      <c r="B2714" s="77">
        <v>2713</v>
      </c>
      <c r="C2714" s="77" t="s">
        <v>29</v>
      </c>
      <c r="D2714" s="77" t="s">
        <v>29</v>
      </c>
      <c r="E2714" s="77">
        <v>2018</v>
      </c>
      <c r="F2714" s="77">
        <v>42.439603900000002</v>
      </c>
      <c r="G2714" s="77">
        <v>-76.496801899999994</v>
      </c>
      <c r="H2714" s="77">
        <v>0</v>
      </c>
      <c r="I2714" s="77" t="s">
        <v>1626</v>
      </c>
      <c r="J2714" s="77">
        <v>39.739236400000003</v>
      </c>
      <c r="K2714" s="77">
        <v>-104.9848623</v>
      </c>
      <c r="L2714" s="77">
        <v>4789.7642763855101</v>
      </c>
      <c r="M2714" s="77">
        <v>0.84785076074534604</v>
      </c>
      <c r="N2714" s="77">
        <v>0</v>
      </c>
      <c r="O2714" s="77">
        <v>574.77171316626095</v>
      </c>
      <c r="P2714" s="87" cm="1">
        <f t="array" ref="P2714">IF($X2714="Non-local",VLOOKUP($E2714,$AI$64:$AW$68,COLUMN($AW:$AW)-COLUMN($AH:$AH),FALSE),IF($X2714="Unknown",VLOOKUP($E2714,$AI$71:$AW$75,COLUMN($AW:$AW)-COLUMN($AH:$AH),FALSE),0))</f>
        <v>284</v>
      </c>
      <c r="Q2714" s="87" cm="1">
        <f t="array" ref="Q2714">IF($X2714="Non-local",VLOOKUP($E2714,$AI$40:$AW$44,COLUMN($AW:$AW)-COLUMN($AH:$AH),FALSE),IF($X2714="Unknown",VLOOKUP($E2714,$AI$47:$AW$51,COLUMN($AW:$AW)-COLUMN($AH:$AH),FALSE),0))</f>
        <v>701.10299999999995</v>
      </c>
      <c r="R2714" s="87" cm="1">
        <f t="array" ref="R2714">IF($X2714="Non-local",VLOOKUP($E2714,$AI$88:$AW$92,COLUMN($AW:$AW)-COLUMN($AH:$AH),FALSE),IF($X2714="Unknown",VLOOKUP($E2714,$AI$95:$AW$99,COLUMN($AW:$AW)-COLUMN($AH:$AH),FALSE),0))</f>
        <v>0.15773661179887363</v>
      </c>
      <c r="S2714" s="87" cm="1">
        <f t="array" ref="S2714">VLOOKUP($E2714,$AI$111:$AW$115,COLUMN($AW:$AW)-COLUMN($AH:$AH),FALSE)</f>
        <v>431.69321999999994</v>
      </c>
      <c r="T2714" s="104">
        <f t="shared" si="570"/>
        <v>1.0055873725442197</v>
      </c>
      <c r="U2714" s="104">
        <f t="shared" si="571"/>
        <v>1991.5679331662607</v>
      </c>
      <c r="V2714" s="87" cm="1">
        <f t="array" ref="V2714">VLOOKUP($E2714,$AI$118:$AW$122,COLUMN($AW:$AW)-COLUMN($AH:$AH),FALSE)</f>
        <v>0</v>
      </c>
      <c r="W2714" s="87" t="str">
        <f t="shared" si="575"/>
        <v>Domestic</v>
      </c>
      <c r="X2714" s="87" t="str">
        <f t="shared" si="576"/>
        <v>Non-local</v>
      </c>
      <c r="Y2714" s="104"/>
      <c r="Z2714" s="87" t="str">
        <f t="shared" si="572"/>
        <v>USA</v>
      </c>
      <c r="AA2714" s="87" t="str">
        <f t="shared" si="573"/>
        <v>USA</v>
      </c>
      <c r="AB2714" s="82" cm="1">
        <f t="array" ref="AB2714">VLOOKUP(B2714,'GDP per Capita'!$T$2:$V$4235,COLUMN('GDP per Capita'!$V:$V)-COLUMN('GDP per Capita'!$S:$S),FALSE)</f>
        <v>63809.64</v>
      </c>
      <c r="AC2714" s="82">
        <f t="shared" si="568"/>
        <v>63809.64</v>
      </c>
      <c r="AD2714" s="82">
        <f t="shared" si="569"/>
        <v>63809.64</v>
      </c>
      <c r="AE2714" s="88">
        <f t="shared" si="574"/>
        <v>3.1211082418992814E-2</v>
      </c>
    </row>
    <row r="2715" spans="1:31">
      <c r="A2715" s="77" t="s">
        <v>1705</v>
      </c>
      <c r="B2715" s="77">
        <v>2714</v>
      </c>
      <c r="C2715" s="77" t="s">
        <v>29</v>
      </c>
      <c r="D2715" s="77" t="s">
        <v>29</v>
      </c>
      <c r="E2715" s="77">
        <v>2018</v>
      </c>
      <c r="F2715" s="77">
        <v>37.584102600000001</v>
      </c>
      <c r="G2715" s="77">
        <v>-122.366082499999</v>
      </c>
      <c r="H2715" s="77">
        <v>0</v>
      </c>
      <c r="I2715" s="77" t="s">
        <v>1626</v>
      </c>
      <c r="J2715" s="77">
        <v>39.739236400000003</v>
      </c>
      <c r="K2715" s="77">
        <v>-104.9848623</v>
      </c>
      <c r="L2715" s="77">
        <v>3051.1192998941601</v>
      </c>
      <c r="M2715" s="77">
        <v>0.57106307512584498</v>
      </c>
      <c r="N2715" s="77">
        <v>0</v>
      </c>
      <c r="O2715" s="77">
        <v>585.81490557968004</v>
      </c>
      <c r="P2715" s="87" cm="1">
        <f t="array" ref="P2715">IF($X2715="Non-local",VLOOKUP($E2715,$AI$64:$AW$68,COLUMN($AW:$AW)-COLUMN($AH:$AH),FALSE),IF($X2715="Unknown",VLOOKUP($E2715,$AI$71:$AW$75,COLUMN($AW:$AW)-COLUMN($AH:$AH),FALSE),0))</f>
        <v>284</v>
      </c>
      <c r="Q2715" s="87" cm="1">
        <f t="array" ref="Q2715">IF($X2715="Non-local",VLOOKUP($E2715,$AI$40:$AW$44,COLUMN($AW:$AW)-COLUMN($AH:$AH),FALSE),IF($X2715="Unknown",VLOOKUP($E2715,$AI$47:$AW$51,COLUMN($AW:$AW)-COLUMN($AH:$AH),FALSE),0))</f>
        <v>701.10299999999995</v>
      </c>
      <c r="R2715" s="87" cm="1">
        <f t="array" ref="R2715">IF($X2715="Non-local",VLOOKUP($E2715,$AI$88:$AW$92,COLUMN($AW:$AW)-COLUMN($AH:$AH),FALSE),IF($X2715="Unknown",VLOOKUP($E2715,$AI$95:$AW$99,COLUMN($AW:$AW)-COLUMN($AH:$AH),FALSE),0))</f>
        <v>0.15773661179887363</v>
      </c>
      <c r="S2715" s="87" cm="1">
        <f t="array" ref="S2715">VLOOKUP($E2715,$AI$111:$AW$115,COLUMN($AW:$AW)-COLUMN($AH:$AH),FALSE)</f>
        <v>431.69321999999994</v>
      </c>
      <c r="T2715" s="104">
        <f t="shared" si="570"/>
        <v>0.72879968692471864</v>
      </c>
      <c r="U2715" s="104">
        <f t="shared" si="571"/>
        <v>2002.6111255796798</v>
      </c>
      <c r="V2715" s="87" cm="1">
        <f t="array" ref="V2715">VLOOKUP($E2715,$AI$118:$AW$122,COLUMN($AW:$AW)-COLUMN($AH:$AH),FALSE)</f>
        <v>0</v>
      </c>
      <c r="W2715" s="87" t="str">
        <f t="shared" si="575"/>
        <v>Domestic</v>
      </c>
      <c r="X2715" s="87" t="str">
        <f t="shared" si="576"/>
        <v>Non-local</v>
      </c>
      <c r="Y2715" s="104"/>
      <c r="Z2715" s="87" t="str">
        <f t="shared" si="572"/>
        <v>USA</v>
      </c>
      <c r="AA2715" s="87" t="str">
        <f t="shared" si="573"/>
        <v>USA</v>
      </c>
      <c r="AB2715" s="82" cm="1">
        <f t="array" ref="AB2715">VLOOKUP(B2715,'GDP per Capita'!$T$2:$V$4235,COLUMN('GDP per Capita'!$V:$V)-COLUMN('GDP per Capita'!$S:$S),FALSE)</f>
        <v>63809.64</v>
      </c>
      <c r="AC2715" s="82">
        <f t="shared" si="568"/>
        <v>63809.64</v>
      </c>
      <c r="AD2715" s="82">
        <f t="shared" si="569"/>
        <v>63809.64</v>
      </c>
      <c r="AE2715" s="88">
        <f t="shared" si="574"/>
        <v>3.1384147059592873E-2</v>
      </c>
    </row>
    <row r="2716" spans="1:31">
      <c r="A2716" s="77" t="s">
        <v>1011</v>
      </c>
      <c r="B2716" s="77">
        <v>2715</v>
      </c>
      <c r="C2716" s="77" t="s">
        <v>29</v>
      </c>
      <c r="D2716" s="77" t="s">
        <v>29</v>
      </c>
      <c r="E2716" s="77">
        <v>2018</v>
      </c>
      <c r="F2716" s="77">
        <v>40.102554999999903</v>
      </c>
      <c r="G2716" s="77">
        <v>-105.36320790000001</v>
      </c>
      <c r="H2716" s="77">
        <v>1</v>
      </c>
      <c r="I2716" s="77" t="s">
        <v>1626</v>
      </c>
      <c r="J2716" s="77">
        <v>39.739236400000003</v>
      </c>
      <c r="K2716" s="77">
        <v>-104.9848623</v>
      </c>
      <c r="L2716" s="77">
        <v>103.404289622392</v>
      </c>
      <c r="M2716" s="77">
        <v>0</v>
      </c>
      <c r="N2716" s="77">
        <v>0</v>
      </c>
      <c r="O2716" s="77">
        <v>0</v>
      </c>
      <c r="P2716" s="87" cm="1">
        <f t="array" ref="P2716">IF($X2716="Non-local",VLOOKUP($E2716,$AI$64:$AW$68,COLUMN($AW:$AW)-COLUMN($AH:$AH),FALSE),IF($X2716="Unknown",VLOOKUP($E2716,$AI$71:$AW$75,COLUMN($AW:$AW)-COLUMN($AH:$AH),FALSE),0))</f>
        <v>0</v>
      </c>
      <c r="Q2716" s="87" cm="1">
        <f t="array" ref="Q2716">IF($X2716="Non-local",VLOOKUP($E2716,$AI$40:$AW$44,COLUMN($AW:$AW)-COLUMN($AH:$AH),FALSE),IF($X2716="Unknown",VLOOKUP($E2716,$AI$47:$AW$51,COLUMN($AW:$AW)-COLUMN($AH:$AH),FALSE),0))</f>
        <v>0</v>
      </c>
      <c r="R2716" s="87" cm="1">
        <f t="array" ref="R2716">IF($X2716="Non-local",VLOOKUP($E2716,$AI$88:$AW$92,COLUMN($AW:$AW)-COLUMN($AH:$AH),FALSE),IF($X2716="Unknown",VLOOKUP($E2716,$AI$95:$AW$99,COLUMN($AW:$AW)-COLUMN($AH:$AH),FALSE),0))</f>
        <v>0</v>
      </c>
      <c r="S2716" s="87" cm="1">
        <f t="array" ref="S2716">VLOOKUP($E2716,$AI$111:$AW$115,COLUMN($AW:$AW)-COLUMN($AH:$AH),FALSE)</f>
        <v>431.69321999999994</v>
      </c>
      <c r="T2716" s="104">
        <f t="shared" si="570"/>
        <v>0</v>
      </c>
      <c r="U2716" s="104">
        <f t="shared" si="571"/>
        <v>431.69321999999994</v>
      </c>
      <c r="V2716" s="87" cm="1">
        <f t="array" ref="V2716">VLOOKUP($E2716,$AI$118:$AW$122,COLUMN($AW:$AW)-COLUMN($AH:$AH),FALSE)</f>
        <v>0</v>
      </c>
      <c r="W2716" s="87" t="str">
        <f t="shared" si="575"/>
        <v>Domestic</v>
      </c>
      <c r="X2716" s="87" t="str">
        <f t="shared" si="576"/>
        <v>Local</v>
      </c>
      <c r="Y2716" s="104"/>
      <c r="Z2716" s="87" t="str">
        <f t="shared" si="572"/>
        <v>USA</v>
      </c>
      <c r="AA2716" s="87" t="str">
        <f t="shared" si="573"/>
        <v>USA</v>
      </c>
      <c r="AB2716" s="82" cm="1">
        <f t="array" ref="AB2716">VLOOKUP(B2716,'GDP per Capita'!$T$2:$V$4235,COLUMN('GDP per Capita'!$V:$V)-COLUMN('GDP per Capita'!$S:$S),FALSE)</f>
        <v>63809.64</v>
      </c>
      <c r="AC2716" s="82">
        <f t="shared" si="568"/>
        <v>63809.64</v>
      </c>
      <c r="AD2716" s="82">
        <f t="shared" si="569"/>
        <v>63809.64</v>
      </c>
      <c r="AE2716" s="88">
        <f t="shared" si="574"/>
        <v>6.7653291885050593E-3</v>
      </c>
    </row>
    <row r="2717" spans="1:31">
      <c r="A2717" s="77" t="s">
        <v>938</v>
      </c>
      <c r="B2717" s="77">
        <v>2716</v>
      </c>
      <c r="C2717" s="77" t="s">
        <v>29</v>
      </c>
      <c r="D2717" s="77" t="s">
        <v>29</v>
      </c>
      <c r="E2717" s="77">
        <v>2018</v>
      </c>
      <c r="F2717" s="77">
        <v>43.074760999999903</v>
      </c>
      <c r="G2717" s="77">
        <v>-89.383761300000003</v>
      </c>
      <c r="H2717" s="77">
        <v>0</v>
      </c>
      <c r="I2717" s="77" t="s">
        <v>1626</v>
      </c>
      <c r="J2717" s="77">
        <v>39.739236400000003</v>
      </c>
      <c r="K2717" s="77">
        <v>-104.9848623</v>
      </c>
      <c r="L2717" s="77">
        <v>2701.34022285831</v>
      </c>
      <c r="M2717" s="77">
        <v>0.51832956391238005</v>
      </c>
      <c r="N2717" s="77">
        <v>0</v>
      </c>
      <c r="O2717" s="77">
        <v>518.657322788795</v>
      </c>
      <c r="P2717" s="87" cm="1">
        <f t="array" ref="P2717">IF($X2717="Non-local",VLOOKUP($E2717,$AI$64:$AW$68,COLUMN($AW:$AW)-COLUMN($AH:$AH),FALSE),IF($X2717="Unknown",VLOOKUP($E2717,$AI$71:$AW$75,COLUMN($AW:$AW)-COLUMN($AH:$AH),FALSE),0))</f>
        <v>284</v>
      </c>
      <c r="Q2717" s="87" cm="1">
        <f t="array" ref="Q2717">IF($X2717="Non-local",VLOOKUP($E2717,$AI$40:$AW$44,COLUMN($AW:$AW)-COLUMN($AH:$AH),FALSE),IF($X2717="Unknown",VLOOKUP($E2717,$AI$47:$AW$51,COLUMN($AW:$AW)-COLUMN($AH:$AH),FALSE),0))</f>
        <v>701.10299999999995</v>
      </c>
      <c r="R2717" s="87" cm="1">
        <f t="array" ref="R2717">IF($X2717="Non-local",VLOOKUP($E2717,$AI$88:$AW$92,COLUMN($AW:$AW)-COLUMN($AH:$AH),FALSE),IF($X2717="Unknown",VLOOKUP($E2717,$AI$95:$AW$99,COLUMN($AW:$AW)-COLUMN($AH:$AH),FALSE),0))</f>
        <v>0.15773661179887363</v>
      </c>
      <c r="S2717" s="87" cm="1">
        <f t="array" ref="S2717">VLOOKUP($E2717,$AI$111:$AW$115,COLUMN($AW:$AW)-COLUMN($AH:$AH),FALSE)</f>
        <v>431.69321999999994</v>
      </c>
      <c r="T2717" s="104">
        <f t="shared" si="570"/>
        <v>0.67606617571125371</v>
      </c>
      <c r="U2717" s="104">
        <f t="shared" si="571"/>
        <v>1935.4535427887947</v>
      </c>
      <c r="V2717" s="87" cm="1">
        <f t="array" ref="V2717">VLOOKUP($E2717,$AI$118:$AW$122,COLUMN($AW:$AW)-COLUMN($AH:$AH),FALSE)</f>
        <v>0</v>
      </c>
      <c r="W2717" s="87" t="str">
        <f t="shared" si="575"/>
        <v>Domestic</v>
      </c>
      <c r="X2717" s="87" t="str">
        <f t="shared" si="576"/>
        <v>Non-local</v>
      </c>
      <c r="Y2717" s="104"/>
      <c r="Z2717" s="87" t="str">
        <f t="shared" si="572"/>
        <v>USA</v>
      </c>
      <c r="AA2717" s="87" t="str">
        <f t="shared" si="573"/>
        <v>USA</v>
      </c>
      <c r="AB2717" s="82" cm="1">
        <f t="array" ref="AB2717">VLOOKUP(B2717,'GDP per Capita'!$T$2:$V$4235,COLUMN('GDP per Capita'!$V:$V)-COLUMN('GDP per Capita'!$S:$S),FALSE)</f>
        <v>63809.64</v>
      </c>
      <c r="AC2717" s="82">
        <f t="shared" si="568"/>
        <v>63809.64</v>
      </c>
      <c r="AD2717" s="82">
        <f t="shared" si="569"/>
        <v>63809.64</v>
      </c>
      <c r="AE2717" s="88">
        <f t="shared" si="574"/>
        <v>3.0331679394975348E-2</v>
      </c>
    </row>
    <row r="2718" spans="1:31">
      <c r="A2718" s="77" t="s">
        <v>912</v>
      </c>
      <c r="B2718" s="77">
        <v>2717</v>
      </c>
      <c r="C2718" s="77" t="s">
        <v>29</v>
      </c>
      <c r="D2718" s="77" t="s">
        <v>29</v>
      </c>
      <c r="E2718" s="77">
        <v>2018</v>
      </c>
      <c r="F2718" s="77">
        <v>42.688915600000001</v>
      </c>
      <c r="G2718" s="77">
        <v>-73.224605699999998</v>
      </c>
      <c r="H2718" s="77">
        <v>0</v>
      </c>
      <c r="I2718" s="77" t="s">
        <v>1626</v>
      </c>
      <c r="J2718" s="77">
        <v>39.739236400000003</v>
      </c>
      <c r="K2718" s="77">
        <v>-104.9848623</v>
      </c>
      <c r="L2718" s="77">
        <v>5321.92498887286</v>
      </c>
      <c r="M2718" s="77">
        <v>0.92009842091170801</v>
      </c>
      <c r="N2718" s="77">
        <v>0</v>
      </c>
      <c r="O2718" s="77">
        <v>638.63099866474295</v>
      </c>
      <c r="P2718" s="87" cm="1">
        <f t="array" ref="P2718">IF($X2718="Non-local",VLOOKUP($E2718,$AI$64:$AW$68,COLUMN($AW:$AW)-COLUMN($AH:$AH),FALSE),IF($X2718="Unknown",VLOOKUP($E2718,$AI$71:$AW$75,COLUMN($AW:$AW)-COLUMN($AH:$AH),FALSE),0))</f>
        <v>284</v>
      </c>
      <c r="Q2718" s="87" cm="1">
        <f t="array" ref="Q2718">IF($X2718="Non-local",VLOOKUP($E2718,$AI$40:$AW$44,COLUMN($AW:$AW)-COLUMN($AH:$AH),FALSE),IF($X2718="Unknown",VLOOKUP($E2718,$AI$47:$AW$51,COLUMN($AW:$AW)-COLUMN($AH:$AH),FALSE),0))</f>
        <v>701.10299999999995</v>
      </c>
      <c r="R2718" s="87" cm="1">
        <f t="array" ref="R2718">IF($X2718="Non-local",VLOOKUP($E2718,$AI$88:$AW$92,COLUMN($AW:$AW)-COLUMN($AH:$AH),FALSE),IF($X2718="Unknown",VLOOKUP($E2718,$AI$95:$AW$99,COLUMN($AW:$AW)-COLUMN($AH:$AH),FALSE),0))</f>
        <v>0.15773661179887363</v>
      </c>
      <c r="S2718" s="87" cm="1">
        <f t="array" ref="S2718">VLOOKUP($E2718,$AI$111:$AW$115,COLUMN($AW:$AW)-COLUMN($AH:$AH),FALSE)</f>
        <v>431.69321999999994</v>
      </c>
      <c r="T2718" s="104">
        <f t="shared" si="570"/>
        <v>1.0778350327105817</v>
      </c>
      <c r="U2718" s="104">
        <f t="shared" si="571"/>
        <v>2055.4272186647431</v>
      </c>
      <c r="V2718" s="87" cm="1">
        <f t="array" ref="V2718">VLOOKUP($E2718,$AI$118:$AW$122,COLUMN($AW:$AW)-COLUMN($AH:$AH),FALSE)</f>
        <v>0</v>
      </c>
      <c r="W2718" s="87" t="str">
        <f t="shared" si="575"/>
        <v>Domestic</v>
      </c>
      <c r="X2718" s="87" t="str">
        <f t="shared" si="576"/>
        <v>Non-local</v>
      </c>
      <c r="Y2718" s="104"/>
      <c r="Z2718" s="87" t="str">
        <f t="shared" si="572"/>
        <v>USA</v>
      </c>
      <c r="AA2718" s="87" t="str">
        <f t="shared" si="573"/>
        <v>USA</v>
      </c>
      <c r="AB2718" s="82" cm="1">
        <f t="array" ref="AB2718">VLOOKUP(B2718,'GDP per Capita'!$T$2:$V$4235,COLUMN('GDP per Capita'!$V:$V)-COLUMN('GDP per Capita'!$S:$S),FALSE)</f>
        <v>63809.64</v>
      </c>
      <c r="AC2718" s="82">
        <f t="shared" si="568"/>
        <v>63809.64</v>
      </c>
      <c r="AD2718" s="82">
        <f t="shared" si="569"/>
        <v>63809.64</v>
      </c>
      <c r="AE2718" s="88">
        <f t="shared" si="574"/>
        <v>3.2211860444044865E-2</v>
      </c>
    </row>
    <row r="2719" spans="1:31">
      <c r="A2719" s="77" t="s">
        <v>936</v>
      </c>
      <c r="B2719" s="77">
        <v>2718</v>
      </c>
      <c r="C2719" s="77" t="s">
        <v>29</v>
      </c>
      <c r="D2719" s="77" t="s">
        <v>29</v>
      </c>
      <c r="E2719" s="77">
        <v>2018</v>
      </c>
      <c r="F2719" s="77">
        <v>43.727951449999999</v>
      </c>
      <c r="G2719" s="77">
        <v>-71.504693169496406</v>
      </c>
      <c r="H2719" s="77">
        <v>0</v>
      </c>
      <c r="I2719" s="77" t="s">
        <v>1626</v>
      </c>
      <c r="J2719" s="77">
        <v>39.739236400000003</v>
      </c>
      <c r="K2719" s="77">
        <v>-104.9848623</v>
      </c>
      <c r="L2719" s="77">
        <v>5587.7095784901003</v>
      </c>
      <c r="M2719" s="77">
        <v>0.95611802805994595</v>
      </c>
      <c r="N2719" s="77">
        <v>0</v>
      </c>
      <c r="O2719" s="77">
        <v>670.52514941881202</v>
      </c>
      <c r="P2719" s="87" cm="1">
        <f t="array" ref="P2719">IF($X2719="Non-local",VLOOKUP($E2719,$AI$64:$AW$68,COLUMN($AW:$AW)-COLUMN($AH:$AH),FALSE),IF($X2719="Unknown",VLOOKUP($E2719,$AI$71:$AW$75,COLUMN($AW:$AW)-COLUMN($AH:$AH),FALSE),0))</f>
        <v>284</v>
      </c>
      <c r="Q2719" s="87" cm="1">
        <f t="array" ref="Q2719">IF($X2719="Non-local",VLOOKUP($E2719,$AI$40:$AW$44,COLUMN($AW:$AW)-COLUMN($AH:$AH),FALSE),IF($X2719="Unknown",VLOOKUP($E2719,$AI$47:$AW$51,COLUMN($AW:$AW)-COLUMN($AH:$AH),FALSE),0))</f>
        <v>701.10299999999995</v>
      </c>
      <c r="R2719" s="87" cm="1">
        <f t="array" ref="R2719">IF($X2719="Non-local",VLOOKUP($E2719,$AI$88:$AW$92,COLUMN($AW:$AW)-COLUMN($AH:$AH),FALSE),IF($X2719="Unknown",VLOOKUP($E2719,$AI$95:$AW$99,COLUMN($AW:$AW)-COLUMN($AH:$AH),FALSE),0))</f>
        <v>0.15773661179887363</v>
      </c>
      <c r="S2719" s="87" cm="1">
        <f t="array" ref="S2719">VLOOKUP($E2719,$AI$111:$AW$115,COLUMN($AW:$AW)-COLUMN($AH:$AH),FALSE)</f>
        <v>431.69321999999994</v>
      </c>
      <c r="T2719" s="104">
        <f t="shared" si="570"/>
        <v>1.1138546398588196</v>
      </c>
      <c r="U2719" s="104">
        <f t="shared" si="571"/>
        <v>2087.3213694188121</v>
      </c>
      <c r="V2719" s="87" cm="1">
        <f t="array" ref="V2719">VLOOKUP($E2719,$AI$118:$AW$122,COLUMN($AW:$AW)-COLUMN($AH:$AH),FALSE)</f>
        <v>0</v>
      </c>
      <c r="W2719" s="87" t="str">
        <f t="shared" si="575"/>
        <v>Domestic</v>
      </c>
      <c r="X2719" s="87" t="str">
        <f t="shared" si="576"/>
        <v>Non-local</v>
      </c>
      <c r="Y2719" s="104"/>
      <c r="Z2719" s="87" t="str">
        <f t="shared" si="572"/>
        <v>USA</v>
      </c>
      <c r="AA2719" s="87" t="str">
        <f t="shared" si="573"/>
        <v>USA</v>
      </c>
      <c r="AB2719" s="82" cm="1">
        <f t="array" ref="AB2719">VLOOKUP(B2719,'GDP per Capita'!$T$2:$V$4235,COLUMN('GDP per Capita'!$V:$V)-COLUMN('GDP per Capita'!$S:$S),FALSE)</f>
        <v>63809.64</v>
      </c>
      <c r="AC2719" s="82">
        <f t="shared" si="568"/>
        <v>63809.64</v>
      </c>
      <c r="AD2719" s="82">
        <f t="shared" si="569"/>
        <v>63809.64</v>
      </c>
      <c r="AE2719" s="88">
        <f t="shared" si="574"/>
        <v>3.2711693239748915E-2</v>
      </c>
    </row>
    <row r="2720" spans="1:31">
      <c r="A2720" s="77" t="s">
        <v>1572</v>
      </c>
      <c r="B2720" s="77">
        <v>2719</v>
      </c>
      <c r="C2720" s="77" t="s">
        <v>29</v>
      </c>
      <c r="D2720" s="77" t="s">
        <v>29</v>
      </c>
      <c r="E2720" s="77">
        <v>2018</v>
      </c>
      <c r="F2720" s="77">
        <v>43.215151499999997</v>
      </c>
      <c r="G2720" s="77">
        <v>-87.955344156716393</v>
      </c>
      <c r="H2720" s="77">
        <v>0</v>
      </c>
      <c r="I2720" s="77" t="s">
        <v>1626</v>
      </c>
      <c r="J2720" s="77">
        <v>39.739236400000003</v>
      </c>
      <c r="K2720" s="77">
        <v>-104.9848623</v>
      </c>
      <c r="L2720" s="77">
        <v>2935.00677217367</v>
      </c>
      <c r="M2720" s="77">
        <v>0.55257826755803297</v>
      </c>
      <c r="N2720" s="77">
        <v>0</v>
      </c>
      <c r="O2720" s="77">
        <v>563.52130025734402</v>
      </c>
      <c r="P2720" s="87" cm="1">
        <f t="array" ref="P2720">IF($X2720="Non-local",VLOOKUP($E2720,$AI$64:$AW$68,COLUMN($AW:$AW)-COLUMN($AH:$AH),FALSE),IF($X2720="Unknown",VLOOKUP($E2720,$AI$71:$AW$75,COLUMN($AW:$AW)-COLUMN($AH:$AH),FALSE),0))</f>
        <v>284</v>
      </c>
      <c r="Q2720" s="87" cm="1">
        <f t="array" ref="Q2720">IF($X2720="Non-local",VLOOKUP($E2720,$AI$40:$AW$44,COLUMN($AW:$AW)-COLUMN($AH:$AH),FALSE),IF($X2720="Unknown",VLOOKUP($E2720,$AI$47:$AW$51,COLUMN($AW:$AW)-COLUMN($AH:$AH),FALSE),0))</f>
        <v>701.10299999999995</v>
      </c>
      <c r="R2720" s="87" cm="1">
        <f t="array" ref="R2720">IF($X2720="Non-local",VLOOKUP($E2720,$AI$88:$AW$92,COLUMN($AW:$AW)-COLUMN($AH:$AH),FALSE),IF($X2720="Unknown",VLOOKUP($E2720,$AI$95:$AW$99,COLUMN($AW:$AW)-COLUMN($AH:$AH),FALSE),0))</f>
        <v>0.15773661179887363</v>
      </c>
      <c r="S2720" s="87" cm="1">
        <f t="array" ref="S2720">VLOOKUP($E2720,$AI$111:$AW$115,COLUMN($AW:$AW)-COLUMN($AH:$AH),FALSE)</f>
        <v>431.69321999999994</v>
      </c>
      <c r="T2720" s="104">
        <f t="shared" si="570"/>
        <v>0.71031487935690663</v>
      </c>
      <c r="U2720" s="104">
        <f t="shared" si="571"/>
        <v>1980.3175202573439</v>
      </c>
      <c r="V2720" s="87" cm="1">
        <f t="array" ref="V2720">VLOOKUP($E2720,$AI$118:$AW$122,COLUMN($AW:$AW)-COLUMN($AH:$AH),FALSE)</f>
        <v>0</v>
      </c>
      <c r="W2720" s="87" t="str">
        <f t="shared" si="575"/>
        <v>Domestic</v>
      </c>
      <c r="X2720" s="87" t="str">
        <f t="shared" si="576"/>
        <v>Non-local</v>
      </c>
      <c r="Y2720" s="104"/>
      <c r="Z2720" s="87" t="str">
        <f t="shared" si="572"/>
        <v>USA</v>
      </c>
      <c r="AA2720" s="87" t="str">
        <f t="shared" si="573"/>
        <v>USA</v>
      </c>
      <c r="AB2720" s="82" cm="1">
        <f t="array" ref="AB2720">VLOOKUP(B2720,'GDP per Capita'!$T$2:$V$4235,COLUMN('GDP per Capita'!$V:$V)-COLUMN('GDP per Capita'!$S:$S),FALSE)</f>
        <v>63809.64</v>
      </c>
      <c r="AC2720" s="82">
        <f t="shared" si="568"/>
        <v>63809.64</v>
      </c>
      <c r="AD2720" s="82">
        <f t="shared" si="569"/>
        <v>63809.64</v>
      </c>
      <c r="AE2720" s="88">
        <f t="shared" si="574"/>
        <v>3.1034770298928874E-2</v>
      </c>
    </row>
    <row r="2721" spans="1:31">
      <c r="A2721" s="77" t="s">
        <v>1364</v>
      </c>
      <c r="B2721" s="77">
        <v>2720</v>
      </c>
      <c r="C2721" s="77" t="s">
        <v>29</v>
      </c>
      <c r="D2721" s="77" t="s">
        <v>29</v>
      </c>
      <c r="E2721" s="77">
        <v>2018</v>
      </c>
      <c r="F2721" s="77">
        <v>41.223004799999998</v>
      </c>
      <c r="G2721" s="77">
        <v>-111.97384289999999</v>
      </c>
      <c r="H2721" s="77">
        <v>0</v>
      </c>
      <c r="I2721" s="77" t="s">
        <v>1626</v>
      </c>
      <c r="J2721" s="77">
        <v>39.739236400000003</v>
      </c>
      <c r="K2721" s="77">
        <v>-104.9848623</v>
      </c>
      <c r="L2721" s="77">
        <v>1227.00473797056</v>
      </c>
      <c r="M2721" s="77">
        <v>0.32365126597840999</v>
      </c>
      <c r="N2721" s="77">
        <v>0</v>
      </c>
      <c r="O2721" s="77">
        <v>235.58490969034801</v>
      </c>
      <c r="P2721" s="87" cm="1">
        <f t="array" ref="P2721">IF($X2721="Non-local",VLOOKUP($E2721,$AI$64:$AW$68,COLUMN($AW:$AW)-COLUMN($AH:$AH),FALSE),IF($X2721="Unknown",VLOOKUP($E2721,$AI$71:$AW$75,COLUMN($AW:$AW)-COLUMN($AH:$AH),FALSE),0))</f>
        <v>284</v>
      </c>
      <c r="Q2721" s="87" cm="1">
        <f t="array" ref="Q2721">IF($X2721="Non-local",VLOOKUP($E2721,$AI$40:$AW$44,COLUMN($AW:$AW)-COLUMN($AH:$AH),FALSE),IF($X2721="Unknown",VLOOKUP($E2721,$AI$47:$AW$51,COLUMN($AW:$AW)-COLUMN($AH:$AH),FALSE),0))</f>
        <v>701.10299999999995</v>
      </c>
      <c r="R2721" s="87" cm="1">
        <f t="array" ref="R2721">IF($X2721="Non-local",VLOOKUP($E2721,$AI$88:$AW$92,COLUMN($AW:$AW)-COLUMN($AH:$AH),FALSE),IF($X2721="Unknown",VLOOKUP($E2721,$AI$95:$AW$99,COLUMN($AW:$AW)-COLUMN($AH:$AH),FALSE),0))</f>
        <v>0.15773661179887363</v>
      </c>
      <c r="S2721" s="87" cm="1">
        <f t="array" ref="S2721">VLOOKUP($E2721,$AI$111:$AW$115,COLUMN($AW:$AW)-COLUMN($AH:$AH),FALSE)</f>
        <v>431.69321999999994</v>
      </c>
      <c r="T2721" s="104">
        <f t="shared" si="570"/>
        <v>0.48138787777728365</v>
      </c>
      <c r="U2721" s="104">
        <f t="shared" si="571"/>
        <v>1652.381129690348</v>
      </c>
      <c r="V2721" s="87" cm="1">
        <f t="array" ref="V2721">VLOOKUP($E2721,$AI$118:$AW$122,COLUMN($AW:$AW)-COLUMN($AH:$AH),FALSE)</f>
        <v>0</v>
      </c>
      <c r="W2721" s="87" t="str">
        <f t="shared" si="575"/>
        <v>Domestic</v>
      </c>
      <c r="X2721" s="87" t="str">
        <f t="shared" si="576"/>
        <v>Non-local</v>
      </c>
      <c r="Y2721" s="104"/>
      <c r="Z2721" s="87" t="str">
        <f t="shared" si="572"/>
        <v>USA</v>
      </c>
      <c r="AA2721" s="87" t="str">
        <f t="shared" si="573"/>
        <v>USA</v>
      </c>
      <c r="AB2721" s="82" cm="1">
        <f t="array" ref="AB2721">VLOOKUP(B2721,'GDP per Capita'!$T$2:$V$4235,COLUMN('GDP per Capita'!$V:$V)-COLUMN('GDP per Capita'!$S:$S),FALSE)</f>
        <v>63809.64</v>
      </c>
      <c r="AC2721" s="82">
        <f t="shared" si="568"/>
        <v>63809.64</v>
      </c>
      <c r="AD2721" s="82">
        <f t="shared" si="569"/>
        <v>63809.64</v>
      </c>
      <c r="AE2721" s="88">
        <f t="shared" si="574"/>
        <v>2.5895478013829069E-2</v>
      </c>
    </row>
    <row r="2722" spans="1:31">
      <c r="A2722" s="77" t="s">
        <v>1011</v>
      </c>
      <c r="B2722" s="77">
        <v>2721</v>
      </c>
      <c r="C2722" s="77" t="s">
        <v>29</v>
      </c>
      <c r="D2722" s="77" t="s">
        <v>29</v>
      </c>
      <c r="E2722" s="77">
        <v>2018</v>
      </c>
      <c r="F2722" s="77">
        <v>40.102554999999903</v>
      </c>
      <c r="G2722" s="77">
        <v>-105.36320790000001</v>
      </c>
      <c r="H2722" s="77">
        <v>1</v>
      </c>
      <c r="I2722" s="77" t="s">
        <v>1626</v>
      </c>
      <c r="J2722" s="77">
        <v>39.739236400000003</v>
      </c>
      <c r="K2722" s="77">
        <v>-104.9848623</v>
      </c>
      <c r="L2722" s="77">
        <v>103.404289622392</v>
      </c>
      <c r="M2722" s="77">
        <v>0</v>
      </c>
      <c r="N2722" s="77">
        <v>0</v>
      </c>
      <c r="O2722" s="77">
        <v>0</v>
      </c>
      <c r="P2722" s="87" cm="1">
        <f t="array" ref="P2722">IF($X2722="Non-local",VLOOKUP($E2722,$AI$64:$AW$68,COLUMN($AW:$AW)-COLUMN($AH:$AH),FALSE),IF($X2722="Unknown",VLOOKUP($E2722,$AI$71:$AW$75,COLUMN($AW:$AW)-COLUMN($AH:$AH),FALSE),0))</f>
        <v>0</v>
      </c>
      <c r="Q2722" s="87" cm="1">
        <f t="array" ref="Q2722">IF($X2722="Non-local",VLOOKUP($E2722,$AI$40:$AW$44,COLUMN($AW:$AW)-COLUMN($AH:$AH),FALSE),IF($X2722="Unknown",VLOOKUP($E2722,$AI$47:$AW$51,COLUMN($AW:$AW)-COLUMN($AH:$AH),FALSE),0))</f>
        <v>0</v>
      </c>
      <c r="R2722" s="87" cm="1">
        <f t="array" ref="R2722">IF($X2722="Non-local",VLOOKUP($E2722,$AI$88:$AW$92,COLUMN($AW:$AW)-COLUMN($AH:$AH),FALSE),IF($X2722="Unknown",VLOOKUP($E2722,$AI$95:$AW$99,COLUMN($AW:$AW)-COLUMN($AH:$AH),FALSE),0))</f>
        <v>0</v>
      </c>
      <c r="S2722" s="87" cm="1">
        <f t="array" ref="S2722">VLOOKUP($E2722,$AI$111:$AW$115,COLUMN($AW:$AW)-COLUMN($AH:$AH),FALSE)</f>
        <v>431.69321999999994</v>
      </c>
      <c r="T2722" s="104">
        <f t="shared" si="570"/>
        <v>0</v>
      </c>
      <c r="U2722" s="104">
        <f t="shared" si="571"/>
        <v>431.69321999999994</v>
      </c>
      <c r="V2722" s="87" cm="1">
        <f t="array" ref="V2722">VLOOKUP($E2722,$AI$118:$AW$122,COLUMN($AW:$AW)-COLUMN($AH:$AH),FALSE)</f>
        <v>0</v>
      </c>
      <c r="W2722" s="87" t="str">
        <f t="shared" si="575"/>
        <v>Domestic</v>
      </c>
      <c r="X2722" s="87" t="str">
        <f t="shared" si="576"/>
        <v>Local</v>
      </c>
      <c r="Y2722" s="104"/>
      <c r="Z2722" s="87" t="str">
        <f t="shared" si="572"/>
        <v>USA</v>
      </c>
      <c r="AA2722" s="87" t="str">
        <f t="shared" si="573"/>
        <v>USA</v>
      </c>
      <c r="AB2722" s="82" cm="1">
        <f t="array" ref="AB2722">VLOOKUP(B2722,'GDP per Capita'!$T$2:$V$4235,COLUMN('GDP per Capita'!$V:$V)-COLUMN('GDP per Capita'!$S:$S),FALSE)</f>
        <v>63809.64</v>
      </c>
      <c r="AC2722" s="82">
        <f t="shared" si="568"/>
        <v>63809.64</v>
      </c>
      <c r="AD2722" s="82">
        <f t="shared" si="569"/>
        <v>63809.64</v>
      </c>
      <c r="AE2722" s="88">
        <f t="shared" si="574"/>
        <v>6.7653291885050593E-3</v>
      </c>
    </row>
    <row r="2723" spans="1:31">
      <c r="A2723" s="77" t="s">
        <v>894</v>
      </c>
      <c r="B2723" s="77">
        <v>2722</v>
      </c>
      <c r="C2723" s="77" t="s">
        <v>29</v>
      </c>
      <c r="D2723" s="77" t="s">
        <v>29</v>
      </c>
      <c r="E2723" s="77">
        <v>2018</v>
      </c>
      <c r="F2723" s="77">
        <v>33.425505600000001</v>
      </c>
      <c r="G2723" s="77">
        <v>-111.94001249999999</v>
      </c>
      <c r="H2723" s="77">
        <v>0</v>
      </c>
      <c r="I2723" s="77" t="s">
        <v>1626</v>
      </c>
      <c r="J2723" s="77">
        <v>39.739236400000003</v>
      </c>
      <c r="K2723" s="77">
        <v>-104.9848623</v>
      </c>
      <c r="L2723" s="77">
        <v>1873.3374875668801</v>
      </c>
      <c r="M2723" s="77">
        <v>0.40899612871836899</v>
      </c>
      <c r="N2723" s="77">
        <v>0</v>
      </c>
      <c r="O2723" s="77">
        <v>359.68079761284099</v>
      </c>
      <c r="P2723" s="87" cm="1">
        <f t="array" ref="P2723">IF($X2723="Non-local",VLOOKUP($E2723,$AI$64:$AW$68,COLUMN($AW:$AW)-COLUMN($AH:$AH),FALSE),IF($X2723="Unknown",VLOOKUP($E2723,$AI$71:$AW$75,COLUMN($AW:$AW)-COLUMN($AH:$AH),FALSE),0))</f>
        <v>284</v>
      </c>
      <c r="Q2723" s="87" cm="1">
        <f t="array" ref="Q2723">IF($X2723="Non-local",VLOOKUP($E2723,$AI$40:$AW$44,COLUMN($AW:$AW)-COLUMN($AH:$AH),FALSE),IF($X2723="Unknown",VLOOKUP($E2723,$AI$47:$AW$51,COLUMN($AW:$AW)-COLUMN($AH:$AH),FALSE),0))</f>
        <v>701.10299999999995</v>
      </c>
      <c r="R2723" s="87" cm="1">
        <f t="array" ref="R2723">IF($X2723="Non-local",VLOOKUP($E2723,$AI$88:$AW$92,COLUMN($AW:$AW)-COLUMN($AH:$AH),FALSE),IF($X2723="Unknown",VLOOKUP($E2723,$AI$95:$AW$99,COLUMN($AW:$AW)-COLUMN($AH:$AH),FALSE),0))</f>
        <v>0.15773661179887363</v>
      </c>
      <c r="S2723" s="87" cm="1">
        <f t="array" ref="S2723">VLOOKUP($E2723,$AI$111:$AW$115,COLUMN($AW:$AW)-COLUMN($AH:$AH),FALSE)</f>
        <v>431.69321999999994</v>
      </c>
      <c r="T2723" s="104">
        <f t="shared" si="570"/>
        <v>0.56673274051724265</v>
      </c>
      <c r="U2723" s="104">
        <f t="shared" si="571"/>
        <v>1776.4770176128407</v>
      </c>
      <c r="V2723" s="87" cm="1">
        <f t="array" ref="V2723">VLOOKUP($E2723,$AI$118:$AW$122,COLUMN($AW:$AW)-COLUMN($AH:$AH),FALSE)</f>
        <v>0</v>
      </c>
      <c r="W2723" s="87" t="str">
        <f t="shared" si="575"/>
        <v>Domestic</v>
      </c>
      <c r="X2723" s="87" t="str">
        <f t="shared" si="576"/>
        <v>Non-local</v>
      </c>
      <c r="Y2723" s="104"/>
      <c r="Z2723" s="87" t="str">
        <f t="shared" si="572"/>
        <v>USA</v>
      </c>
      <c r="AA2723" s="87" t="str">
        <f t="shared" si="573"/>
        <v>USA</v>
      </c>
      <c r="AB2723" s="82" cm="1">
        <f t="array" ref="AB2723">VLOOKUP(B2723,'GDP per Capita'!$T$2:$V$4235,COLUMN('GDP per Capita'!$V:$V)-COLUMN('GDP per Capita'!$S:$S),FALSE)</f>
        <v>63809.64</v>
      </c>
      <c r="AC2723" s="82">
        <f t="shared" si="568"/>
        <v>63809.64</v>
      </c>
      <c r="AD2723" s="82">
        <f t="shared" si="569"/>
        <v>63809.64</v>
      </c>
      <c r="AE2723" s="88">
        <f t="shared" si="574"/>
        <v>2.7840260775845792E-2</v>
      </c>
    </row>
    <row r="2724" spans="1:31">
      <c r="A2724" s="77" t="s">
        <v>1011</v>
      </c>
      <c r="B2724" s="77">
        <v>2723</v>
      </c>
      <c r="C2724" s="77" t="s">
        <v>29</v>
      </c>
      <c r="D2724" s="77" t="s">
        <v>29</v>
      </c>
      <c r="E2724" s="77">
        <v>2018</v>
      </c>
      <c r="F2724" s="77">
        <v>40.102554999999903</v>
      </c>
      <c r="G2724" s="77">
        <v>-105.36320790000001</v>
      </c>
      <c r="H2724" s="77">
        <v>1</v>
      </c>
      <c r="I2724" s="77" t="s">
        <v>1626</v>
      </c>
      <c r="J2724" s="77">
        <v>39.739236400000003</v>
      </c>
      <c r="K2724" s="77">
        <v>-104.9848623</v>
      </c>
      <c r="L2724" s="77">
        <v>103.404289622392</v>
      </c>
      <c r="M2724" s="77">
        <v>0</v>
      </c>
      <c r="N2724" s="77">
        <v>0</v>
      </c>
      <c r="O2724" s="77">
        <v>0</v>
      </c>
      <c r="P2724" s="87" cm="1">
        <f t="array" ref="P2724">IF($X2724="Non-local",VLOOKUP($E2724,$AI$64:$AW$68,COLUMN($AW:$AW)-COLUMN($AH:$AH),FALSE),IF($X2724="Unknown",VLOOKUP($E2724,$AI$71:$AW$75,COLUMN($AW:$AW)-COLUMN($AH:$AH),FALSE),0))</f>
        <v>0</v>
      </c>
      <c r="Q2724" s="87" cm="1">
        <f t="array" ref="Q2724">IF($X2724="Non-local",VLOOKUP($E2724,$AI$40:$AW$44,COLUMN($AW:$AW)-COLUMN($AH:$AH),FALSE),IF($X2724="Unknown",VLOOKUP($E2724,$AI$47:$AW$51,COLUMN($AW:$AW)-COLUMN($AH:$AH),FALSE),0))</f>
        <v>0</v>
      </c>
      <c r="R2724" s="87" cm="1">
        <f t="array" ref="R2724">IF($X2724="Non-local",VLOOKUP($E2724,$AI$88:$AW$92,COLUMN($AW:$AW)-COLUMN($AH:$AH),FALSE),IF($X2724="Unknown",VLOOKUP($E2724,$AI$95:$AW$99,COLUMN($AW:$AW)-COLUMN($AH:$AH),FALSE),0))</f>
        <v>0</v>
      </c>
      <c r="S2724" s="87" cm="1">
        <f t="array" ref="S2724">VLOOKUP($E2724,$AI$111:$AW$115,COLUMN($AW:$AW)-COLUMN($AH:$AH),FALSE)</f>
        <v>431.69321999999994</v>
      </c>
      <c r="T2724" s="104">
        <f t="shared" si="570"/>
        <v>0</v>
      </c>
      <c r="U2724" s="104">
        <f t="shared" si="571"/>
        <v>431.69321999999994</v>
      </c>
      <c r="V2724" s="87" cm="1">
        <f t="array" ref="V2724">VLOOKUP($E2724,$AI$118:$AW$122,COLUMN($AW:$AW)-COLUMN($AH:$AH),FALSE)</f>
        <v>0</v>
      </c>
      <c r="W2724" s="87" t="str">
        <f t="shared" si="575"/>
        <v>Domestic</v>
      </c>
      <c r="X2724" s="87" t="str">
        <f t="shared" si="576"/>
        <v>Local</v>
      </c>
      <c r="Y2724" s="104"/>
      <c r="Z2724" s="87" t="str">
        <f t="shared" si="572"/>
        <v>USA</v>
      </c>
      <c r="AA2724" s="87" t="str">
        <f t="shared" si="573"/>
        <v>USA</v>
      </c>
      <c r="AB2724" s="82" cm="1">
        <f t="array" ref="AB2724">VLOOKUP(B2724,'GDP per Capita'!$T$2:$V$4235,COLUMN('GDP per Capita'!$V:$V)-COLUMN('GDP per Capita'!$S:$S),FALSE)</f>
        <v>63809.64</v>
      </c>
      <c r="AC2724" s="82">
        <f t="shared" si="568"/>
        <v>63809.64</v>
      </c>
      <c r="AD2724" s="82">
        <f t="shared" si="569"/>
        <v>63809.64</v>
      </c>
      <c r="AE2724" s="88">
        <f t="shared" si="574"/>
        <v>6.7653291885050593E-3</v>
      </c>
    </row>
    <row r="2725" spans="1:31">
      <c r="A2725" s="77" t="s">
        <v>1011</v>
      </c>
      <c r="B2725" s="77">
        <v>2724</v>
      </c>
      <c r="C2725" s="77" t="s">
        <v>29</v>
      </c>
      <c r="D2725" s="77" t="s">
        <v>29</v>
      </c>
      <c r="E2725" s="77">
        <v>2018</v>
      </c>
      <c r="F2725" s="77">
        <v>40.102554999999903</v>
      </c>
      <c r="G2725" s="77">
        <v>-105.36320790000001</v>
      </c>
      <c r="H2725" s="77">
        <v>1</v>
      </c>
      <c r="I2725" s="77" t="s">
        <v>1626</v>
      </c>
      <c r="J2725" s="77">
        <v>39.739236400000003</v>
      </c>
      <c r="K2725" s="77">
        <v>-104.9848623</v>
      </c>
      <c r="L2725" s="77">
        <v>103.404289622392</v>
      </c>
      <c r="M2725" s="77">
        <v>0</v>
      </c>
      <c r="N2725" s="77">
        <v>0</v>
      </c>
      <c r="O2725" s="77">
        <v>0</v>
      </c>
      <c r="P2725" s="87" cm="1">
        <f t="array" ref="P2725">IF($X2725="Non-local",VLOOKUP($E2725,$AI$64:$AW$68,COLUMN($AW:$AW)-COLUMN($AH:$AH),FALSE),IF($X2725="Unknown",VLOOKUP($E2725,$AI$71:$AW$75,COLUMN($AW:$AW)-COLUMN($AH:$AH),FALSE),0))</f>
        <v>0</v>
      </c>
      <c r="Q2725" s="87" cm="1">
        <f t="array" ref="Q2725">IF($X2725="Non-local",VLOOKUP($E2725,$AI$40:$AW$44,COLUMN($AW:$AW)-COLUMN($AH:$AH),FALSE),IF($X2725="Unknown",VLOOKUP($E2725,$AI$47:$AW$51,COLUMN($AW:$AW)-COLUMN($AH:$AH),FALSE),0))</f>
        <v>0</v>
      </c>
      <c r="R2725" s="87" cm="1">
        <f t="array" ref="R2725">IF($X2725="Non-local",VLOOKUP($E2725,$AI$88:$AW$92,COLUMN($AW:$AW)-COLUMN($AH:$AH),FALSE),IF($X2725="Unknown",VLOOKUP($E2725,$AI$95:$AW$99,COLUMN($AW:$AW)-COLUMN($AH:$AH),FALSE),0))</f>
        <v>0</v>
      </c>
      <c r="S2725" s="87" cm="1">
        <f t="array" ref="S2725">VLOOKUP($E2725,$AI$111:$AW$115,COLUMN($AW:$AW)-COLUMN($AH:$AH),FALSE)</f>
        <v>431.69321999999994</v>
      </c>
      <c r="T2725" s="104">
        <f t="shared" si="570"/>
        <v>0</v>
      </c>
      <c r="U2725" s="104">
        <f t="shared" si="571"/>
        <v>431.69321999999994</v>
      </c>
      <c r="V2725" s="87" cm="1">
        <f t="array" ref="V2725">VLOOKUP($E2725,$AI$118:$AW$122,COLUMN($AW:$AW)-COLUMN($AH:$AH),FALSE)</f>
        <v>0</v>
      </c>
      <c r="W2725" s="87" t="str">
        <f t="shared" si="575"/>
        <v>Domestic</v>
      </c>
      <c r="X2725" s="87" t="str">
        <f t="shared" si="576"/>
        <v>Local</v>
      </c>
      <c r="Y2725" s="104"/>
      <c r="Z2725" s="87" t="str">
        <f t="shared" si="572"/>
        <v>USA</v>
      </c>
      <c r="AA2725" s="87" t="str">
        <f t="shared" si="573"/>
        <v>USA</v>
      </c>
      <c r="AB2725" s="82" cm="1">
        <f t="array" ref="AB2725">VLOOKUP(B2725,'GDP per Capita'!$T$2:$V$4235,COLUMN('GDP per Capita'!$V:$V)-COLUMN('GDP per Capita'!$S:$S),FALSE)</f>
        <v>63809.64</v>
      </c>
      <c r="AC2725" s="82">
        <f t="shared" si="568"/>
        <v>63809.64</v>
      </c>
      <c r="AD2725" s="82">
        <f t="shared" si="569"/>
        <v>63809.64</v>
      </c>
      <c r="AE2725" s="88">
        <f t="shared" si="574"/>
        <v>6.7653291885050593E-3</v>
      </c>
    </row>
    <row r="2726" spans="1:31">
      <c r="A2726" s="77" t="s">
        <v>1448</v>
      </c>
      <c r="B2726" s="77">
        <v>2725</v>
      </c>
      <c r="C2726" s="77" t="s">
        <v>29</v>
      </c>
      <c r="D2726" s="77" t="s">
        <v>29</v>
      </c>
      <c r="E2726" s="77">
        <v>2018</v>
      </c>
      <c r="F2726" s="77">
        <v>61.216312899999998</v>
      </c>
      <c r="G2726" s="77">
        <v>-149.8948523</v>
      </c>
      <c r="H2726" s="77">
        <v>0</v>
      </c>
      <c r="I2726" s="77" t="s">
        <v>1626</v>
      </c>
      <c r="J2726" s="77">
        <v>39.739236400000003</v>
      </c>
      <c r="K2726" s="77">
        <v>-104.9848623</v>
      </c>
      <c r="L2726" s="77">
        <v>7708.3195946197602</v>
      </c>
      <c r="M2726" s="77">
        <v>1.2479660872356999</v>
      </c>
      <c r="N2726" s="77">
        <v>0</v>
      </c>
      <c r="O2726" s="77">
        <v>924.99835135437104</v>
      </c>
      <c r="P2726" s="87" cm="1">
        <f t="array" ref="P2726">IF($X2726="Non-local",VLOOKUP($E2726,$AI$64:$AW$68,COLUMN($AW:$AW)-COLUMN($AH:$AH),FALSE),IF($X2726="Unknown",VLOOKUP($E2726,$AI$71:$AW$75,COLUMN($AW:$AW)-COLUMN($AH:$AH),FALSE),0))</f>
        <v>284</v>
      </c>
      <c r="Q2726" s="87" cm="1">
        <f t="array" ref="Q2726">IF($X2726="Non-local",VLOOKUP($E2726,$AI$40:$AW$44,COLUMN($AW:$AW)-COLUMN($AH:$AH),FALSE),IF($X2726="Unknown",VLOOKUP($E2726,$AI$47:$AW$51,COLUMN($AW:$AW)-COLUMN($AH:$AH),FALSE),0))</f>
        <v>701.10299999999995</v>
      </c>
      <c r="R2726" s="87" cm="1">
        <f t="array" ref="R2726">IF($X2726="Non-local",VLOOKUP($E2726,$AI$88:$AW$92,COLUMN($AW:$AW)-COLUMN($AH:$AH),FALSE),IF($X2726="Unknown",VLOOKUP($E2726,$AI$95:$AW$99,COLUMN($AW:$AW)-COLUMN($AH:$AH),FALSE),0))</f>
        <v>0.15773661179887363</v>
      </c>
      <c r="S2726" s="87" cm="1">
        <f t="array" ref="S2726">VLOOKUP($E2726,$AI$111:$AW$115,COLUMN($AW:$AW)-COLUMN($AH:$AH),FALSE)</f>
        <v>431.69321999999994</v>
      </c>
      <c r="T2726" s="104">
        <f t="shared" si="570"/>
        <v>1.4057026990345736</v>
      </c>
      <c r="U2726" s="104">
        <f t="shared" si="571"/>
        <v>2341.7945713543713</v>
      </c>
      <c r="V2726" s="87" cm="1">
        <f t="array" ref="V2726">VLOOKUP($E2726,$AI$118:$AW$122,COLUMN($AW:$AW)-COLUMN($AH:$AH),FALSE)</f>
        <v>0</v>
      </c>
      <c r="W2726" s="87" t="str">
        <f t="shared" si="575"/>
        <v>Domestic</v>
      </c>
      <c r="X2726" s="87" t="str">
        <f t="shared" si="576"/>
        <v>Non-local</v>
      </c>
      <c r="Y2726" s="104"/>
      <c r="Z2726" s="87" t="str">
        <f t="shared" si="572"/>
        <v>USA</v>
      </c>
      <c r="AA2726" s="87" t="str">
        <f t="shared" si="573"/>
        <v>USA</v>
      </c>
      <c r="AB2726" s="82" cm="1">
        <f t="array" ref="AB2726">VLOOKUP(B2726,'GDP per Capita'!$T$2:$V$4235,COLUMN('GDP per Capita'!$V:$V)-COLUMN('GDP per Capita'!$S:$S),FALSE)</f>
        <v>63809.64</v>
      </c>
      <c r="AC2726" s="82">
        <f t="shared" si="568"/>
        <v>63809.64</v>
      </c>
      <c r="AD2726" s="82">
        <f t="shared" si="569"/>
        <v>63809.64</v>
      </c>
      <c r="AE2726" s="88">
        <f t="shared" si="574"/>
        <v>3.6699698844161653E-2</v>
      </c>
    </row>
    <row r="2727" spans="1:31">
      <c r="A2727" s="77" t="s">
        <v>1011</v>
      </c>
      <c r="B2727" s="77">
        <v>2726</v>
      </c>
      <c r="C2727" s="77" t="s">
        <v>29</v>
      </c>
      <c r="D2727" s="77" t="s">
        <v>29</v>
      </c>
      <c r="E2727" s="77">
        <v>2018</v>
      </c>
      <c r="F2727" s="77">
        <v>40.102554999999903</v>
      </c>
      <c r="G2727" s="77">
        <v>-105.36320790000001</v>
      </c>
      <c r="H2727" s="77">
        <v>1</v>
      </c>
      <c r="I2727" s="77" t="s">
        <v>1626</v>
      </c>
      <c r="J2727" s="77">
        <v>39.739236400000003</v>
      </c>
      <c r="K2727" s="77">
        <v>-104.9848623</v>
      </c>
      <c r="L2727" s="77">
        <v>103.404289622392</v>
      </c>
      <c r="M2727" s="77">
        <v>0</v>
      </c>
      <c r="N2727" s="77">
        <v>0</v>
      </c>
      <c r="O2727" s="77">
        <v>0</v>
      </c>
      <c r="P2727" s="87" cm="1">
        <f t="array" ref="P2727">IF($X2727="Non-local",VLOOKUP($E2727,$AI$64:$AW$68,COLUMN($AW:$AW)-COLUMN($AH:$AH),FALSE),IF($X2727="Unknown",VLOOKUP($E2727,$AI$71:$AW$75,COLUMN($AW:$AW)-COLUMN($AH:$AH),FALSE),0))</f>
        <v>0</v>
      </c>
      <c r="Q2727" s="87" cm="1">
        <f t="array" ref="Q2727">IF($X2727="Non-local",VLOOKUP($E2727,$AI$40:$AW$44,COLUMN($AW:$AW)-COLUMN($AH:$AH),FALSE),IF($X2727="Unknown",VLOOKUP($E2727,$AI$47:$AW$51,COLUMN($AW:$AW)-COLUMN($AH:$AH),FALSE),0))</f>
        <v>0</v>
      </c>
      <c r="R2727" s="87" cm="1">
        <f t="array" ref="R2727">IF($X2727="Non-local",VLOOKUP($E2727,$AI$88:$AW$92,COLUMN($AW:$AW)-COLUMN($AH:$AH),FALSE),IF($X2727="Unknown",VLOOKUP($E2727,$AI$95:$AW$99,COLUMN($AW:$AW)-COLUMN($AH:$AH),FALSE),0))</f>
        <v>0</v>
      </c>
      <c r="S2727" s="87" cm="1">
        <f t="array" ref="S2727">VLOOKUP($E2727,$AI$111:$AW$115,COLUMN($AW:$AW)-COLUMN($AH:$AH),FALSE)</f>
        <v>431.69321999999994</v>
      </c>
      <c r="T2727" s="104">
        <f t="shared" si="570"/>
        <v>0</v>
      </c>
      <c r="U2727" s="104">
        <f t="shared" si="571"/>
        <v>431.69321999999994</v>
      </c>
      <c r="V2727" s="87" cm="1">
        <f t="array" ref="V2727">VLOOKUP($E2727,$AI$118:$AW$122,COLUMN($AW:$AW)-COLUMN($AH:$AH),FALSE)</f>
        <v>0</v>
      </c>
      <c r="W2727" s="87" t="str">
        <f t="shared" si="575"/>
        <v>Domestic</v>
      </c>
      <c r="X2727" s="87" t="str">
        <f t="shared" si="576"/>
        <v>Local</v>
      </c>
      <c r="Y2727" s="104"/>
      <c r="Z2727" s="87" t="str">
        <f t="shared" si="572"/>
        <v>USA</v>
      </c>
      <c r="AA2727" s="87" t="str">
        <f t="shared" si="573"/>
        <v>USA</v>
      </c>
      <c r="AB2727" s="82" cm="1">
        <f t="array" ref="AB2727">VLOOKUP(B2727,'GDP per Capita'!$T$2:$V$4235,COLUMN('GDP per Capita'!$V:$V)-COLUMN('GDP per Capita'!$S:$S),FALSE)</f>
        <v>63809.64</v>
      </c>
      <c r="AC2727" s="82">
        <f t="shared" si="568"/>
        <v>63809.64</v>
      </c>
      <c r="AD2727" s="82">
        <f t="shared" si="569"/>
        <v>63809.64</v>
      </c>
      <c r="AE2727" s="88">
        <f t="shared" si="574"/>
        <v>6.7653291885050593E-3</v>
      </c>
    </row>
    <row r="2728" spans="1:31">
      <c r="A2728" s="77" t="s">
        <v>920</v>
      </c>
      <c r="B2728" s="77">
        <v>2727</v>
      </c>
      <c r="C2728" s="77" t="s">
        <v>29</v>
      </c>
      <c r="D2728" s="77" t="s">
        <v>29</v>
      </c>
      <c r="E2728" s="77">
        <v>2018</v>
      </c>
      <c r="F2728" s="77">
        <v>32.222876499999998</v>
      </c>
      <c r="G2728" s="77">
        <v>-110.9748477</v>
      </c>
      <c r="H2728" s="77">
        <v>0</v>
      </c>
      <c r="I2728" s="77" t="s">
        <v>1626</v>
      </c>
      <c r="J2728" s="77">
        <v>39.739236400000003</v>
      </c>
      <c r="K2728" s="77">
        <v>-104.9848623</v>
      </c>
      <c r="L2728" s="77">
        <v>1987.8272419453499</v>
      </c>
      <c r="M2728" s="77">
        <v>0.42411390261836801</v>
      </c>
      <c r="N2728" s="77">
        <v>0</v>
      </c>
      <c r="O2728" s="77">
        <v>381.66283045350701</v>
      </c>
      <c r="P2728" s="87" cm="1">
        <f t="array" ref="P2728">IF($X2728="Non-local",VLOOKUP($E2728,$AI$64:$AW$68,COLUMN($AW:$AW)-COLUMN($AH:$AH),FALSE),IF($X2728="Unknown",VLOOKUP($E2728,$AI$71:$AW$75,COLUMN($AW:$AW)-COLUMN($AH:$AH),FALSE),0))</f>
        <v>284</v>
      </c>
      <c r="Q2728" s="87" cm="1">
        <f t="array" ref="Q2728">IF($X2728="Non-local",VLOOKUP($E2728,$AI$40:$AW$44,COLUMN($AW:$AW)-COLUMN($AH:$AH),FALSE),IF($X2728="Unknown",VLOOKUP($E2728,$AI$47:$AW$51,COLUMN($AW:$AW)-COLUMN($AH:$AH),FALSE),0))</f>
        <v>701.10299999999995</v>
      </c>
      <c r="R2728" s="87" cm="1">
        <f t="array" ref="R2728">IF($X2728="Non-local",VLOOKUP($E2728,$AI$88:$AW$92,COLUMN($AW:$AW)-COLUMN($AH:$AH),FALSE),IF($X2728="Unknown",VLOOKUP($E2728,$AI$95:$AW$99,COLUMN($AW:$AW)-COLUMN($AH:$AH),FALSE),0))</f>
        <v>0.15773661179887363</v>
      </c>
      <c r="S2728" s="87" cm="1">
        <f t="array" ref="S2728">VLOOKUP($E2728,$AI$111:$AW$115,COLUMN($AW:$AW)-COLUMN($AH:$AH),FALSE)</f>
        <v>431.69321999999994</v>
      </c>
      <c r="T2728" s="104">
        <f t="shared" si="570"/>
        <v>0.58185051441724167</v>
      </c>
      <c r="U2728" s="104">
        <f t="shared" si="571"/>
        <v>1798.459050453507</v>
      </c>
      <c r="V2728" s="87" cm="1">
        <f t="array" ref="V2728">VLOOKUP($E2728,$AI$118:$AW$122,COLUMN($AW:$AW)-COLUMN($AH:$AH),FALSE)</f>
        <v>0</v>
      </c>
      <c r="W2728" s="87" t="str">
        <f t="shared" si="575"/>
        <v>Domestic</v>
      </c>
      <c r="X2728" s="87" t="str">
        <f t="shared" si="576"/>
        <v>Non-local</v>
      </c>
      <c r="Y2728" s="104"/>
      <c r="Z2728" s="87" t="str">
        <f t="shared" si="572"/>
        <v>USA</v>
      </c>
      <c r="AA2728" s="87" t="str">
        <f t="shared" si="573"/>
        <v>USA</v>
      </c>
      <c r="AB2728" s="82" cm="1">
        <f t="array" ref="AB2728">VLOOKUP(B2728,'GDP per Capita'!$T$2:$V$4235,COLUMN('GDP per Capita'!$V:$V)-COLUMN('GDP per Capita'!$S:$S),FALSE)</f>
        <v>63809.64</v>
      </c>
      <c r="AC2728" s="82">
        <f t="shared" si="568"/>
        <v>63809.64</v>
      </c>
      <c r="AD2728" s="82">
        <f t="shared" si="569"/>
        <v>63809.64</v>
      </c>
      <c r="AE2728" s="88">
        <f t="shared" si="574"/>
        <v>2.8184754693076266E-2</v>
      </c>
    </row>
    <row r="2729" spans="1:31">
      <c r="A2729" s="77" t="s">
        <v>1706</v>
      </c>
      <c r="B2729" s="77">
        <v>2728</v>
      </c>
      <c r="C2729" s="77" t="s">
        <v>29</v>
      </c>
      <c r="D2729" s="77" t="s">
        <v>29</v>
      </c>
      <c r="E2729" s="77">
        <v>2018</v>
      </c>
      <c r="F2729" s="77">
        <v>39.065892799999901</v>
      </c>
      <c r="G2729" s="77">
        <v>-84.701057599999899</v>
      </c>
      <c r="H2729" s="77">
        <v>0</v>
      </c>
      <c r="I2729" s="77" t="s">
        <v>1626</v>
      </c>
      <c r="J2729" s="77">
        <v>39.739236400000003</v>
      </c>
      <c r="K2729" s="77">
        <v>-104.9848623</v>
      </c>
      <c r="L2729" s="77">
        <v>3481.3867536176599</v>
      </c>
      <c r="M2729" s="77">
        <v>0.63956051671041603</v>
      </c>
      <c r="N2729" s="77">
        <v>0</v>
      </c>
      <c r="O2729" s="77">
        <v>668.42625669459198</v>
      </c>
      <c r="P2729" s="87" cm="1">
        <f t="array" ref="P2729">IF($X2729="Non-local",VLOOKUP($E2729,$AI$64:$AW$68,COLUMN($AW:$AW)-COLUMN($AH:$AH),FALSE),IF($X2729="Unknown",VLOOKUP($E2729,$AI$71:$AW$75,COLUMN($AW:$AW)-COLUMN($AH:$AH),FALSE),0))</f>
        <v>284</v>
      </c>
      <c r="Q2729" s="87" cm="1">
        <f t="array" ref="Q2729">IF($X2729="Non-local",VLOOKUP($E2729,$AI$40:$AW$44,COLUMN($AW:$AW)-COLUMN($AH:$AH),FALSE),IF($X2729="Unknown",VLOOKUP($E2729,$AI$47:$AW$51,COLUMN($AW:$AW)-COLUMN($AH:$AH),FALSE),0))</f>
        <v>701.10299999999995</v>
      </c>
      <c r="R2729" s="87" cm="1">
        <f t="array" ref="R2729">IF($X2729="Non-local",VLOOKUP($E2729,$AI$88:$AW$92,COLUMN($AW:$AW)-COLUMN($AH:$AH),FALSE),IF($X2729="Unknown",VLOOKUP($E2729,$AI$95:$AW$99,COLUMN($AW:$AW)-COLUMN($AH:$AH),FALSE),0))</f>
        <v>0.15773661179887363</v>
      </c>
      <c r="S2729" s="87" cm="1">
        <f t="array" ref="S2729">VLOOKUP($E2729,$AI$111:$AW$115,COLUMN($AW:$AW)-COLUMN($AH:$AH),FALSE)</f>
        <v>431.69321999999994</v>
      </c>
      <c r="T2729" s="104">
        <f t="shared" si="570"/>
        <v>0.79729712850928969</v>
      </c>
      <c r="U2729" s="104">
        <f t="shared" si="571"/>
        <v>2085.2224766945919</v>
      </c>
      <c r="V2729" s="87" cm="1">
        <f t="array" ref="V2729">VLOOKUP($E2729,$AI$118:$AW$122,COLUMN($AW:$AW)-COLUMN($AH:$AH),FALSE)</f>
        <v>0</v>
      </c>
      <c r="W2729" s="87" t="str">
        <f t="shared" si="575"/>
        <v>Domestic</v>
      </c>
      <c r="X2729" s="87" t="str">
        <f t="shared" si="576"/>
        <v>Non-local</v>
      </c>
      <c r="Y2729" s="104"/>
      <c r="Z2729" s="87" t="str">
        <f t="shared" si="572"/>
        <v>USA</v>
      </c>
      <c r="AA2729" s="87" t="str">
        <f t="shared" si="573"/>
        <v>USA</v>
      </c>
      <c r="AB2729" s="82" cm="1">
        <f t="array" ref="AB2729">VLOOKUP(B2729,'GDP per Capita'!$T$2:$V$4235,COLUMN('GDP per Capita'!$V:$V)-COLUMN('GDP per Capita'!$S:$S),FALSE)</f>
        <v>63809.64</v>
      </c>
      <c r="AC2729" s="82">
        <f t="shared" si="568"/>
        <v>63809.64</v>
      </c>
      <c r="AD2729" s="82">
        <f t="shared" si="569"/>
        <v>63809.64</v>
      </c>
      <c r="AE2729" s="88">
        <f t="shared" si="574"/>
        <v>3.2678800204711887E-2</v>
      </c>
    </row>
    <row r="2730" spans="1:31">
      <c r="A2730" s="77" t="s">
        <v>1093</v>
      </c>
      <c r="B2730" s="77">
        <v>2729</v>
      </c>
      <c r="C2730" s="77" t="s">
        <v>29</v>
      </c>
      <c r="D2730" s="77" t="s">
        <v>29</v>
      </c>
      <c r="E2730" s="77">
        <v>2018</v>
      </c>
      <c r="F2730" s="77">
        <v>34.053690899999999</v>
      </c>
      <c r="G2730" s="77">
        <v>-118.2427666</v>
      </c>
      <c r="H2730" s="77">
        <v>0</v>
      </c>
      <c r="I2730" s="77" t="s">
        <v>1626</v>
      </c>
      <c r="J2730" s="77">
        <v>39.739236400000003</v>
      </c>
      <c r="K2730" s="77">
        <v>-104.9848623</v>
      </c>
      <c r="L2730" s="77">
        <v>2671.56710887088</v>
      </c>
      <c r="M2730" s="77">
        <v>0.51439817976360402</v>
      </c>
      <c r="N2730" s="77">
        <v>0</v>
      </c>
      <c r="O2730" s="77">
        <v>512.94088490320996</v>
      </c>
      <c r="P2730" s="87" cm="1">
        <f t="array" ref="P2730">IF($X2730="Non-local",VLOOKUP($E2730,$AI$64:$AW$68,COLUMN($AW:$AW)-COLUMN($AH:$AH),FALSE),IF($X2730="Unknown",VLOOKUP($E2730,$AI$71:$AW$75,COLUMN($AW:$AW)-COLUMN($AH:$AH),FALSE),0))</f>
        <v>284</v>
      </c>
      <c r="Q2730" s="87" cm="1">
        <f t="array" ref="Q2730">IF($X2730="Non-local",VLOOKUP($E2730,$AI$40:$AW$44,COLUMN($AW:$AW)-COLUMN($AH:$AH),FALSE),IF($X2730="Unknown",VLOOKUP($E2730,$AI$47:$AW$51,COLUMN($AW:$AW)-COLUMN($AH:$AH),FALSE),0))</f>
        <v>701.10299999999995</v>
      </c>
      <c r="R2730" s="87" cm="1">
        <f t="array" ref="R2730">IF($X2730="Non-local",VLOOKUP($E2730,$AI$88:$AW$92,COLUMN($AW:$AW)-COLUMN($AH:$AH),FALSE),IF($X2730="Unknown",VLOOKUP($E2730,$AI$95:$AW$99,COLUMN($AW:$AW)-COLUMN($AH:$AH),FALSE),0))</f>
        <v>0.15773661179887363</v>
      </c>
      <c r="S2730" s="87" cm="1">
        <f t="array" ref="S2730">VLOOKUP($E2730,$AI$111:$AW$115,COLUMN($AW:$AW)-COLUMN($AH:$AH),FALSE)</f>
        <v>431.69321999999994</v>
      </c>
      <c r="T2730" s="104">
        <f t="shared" si="570"/>
        <v>0.67213479156247768</v>
      </c>
      <c r="U2730" s="104">
        <f t="shared" si="571"/>
        <v>1929.7371049032097</v>
      </c>
      <c r="V2730" s="87" cm="1">
        <f t="array" ref="V2730">VLOOKUP($E2730,$AI$118:$AW$122,COLUMN($AW:$AW)-COLUMN($AH:$AH),FALSE)</f>
        <v>0</v>
      </c>
      <c r="W2730" s="87" t="str">
        <f t="shared" si="575"/>
        <v>Domestic</v>
      </c>
      <c r="X2730" s="87" t="str">
        <f t="shared" si="576"/>
        <v>Non-local</v>
      </c>
      <c r="Y2730" s="104"/>
      <c r="Z2730" s="87" t="str">
        <f t="shared" si="572"/>
        <v>USA</v>
      </c>
      <c r="AA2730" s="87" t="str">
        <f t="shared" si="573"/>
        <v>USA</v>
      </c>
      <c r="AB2730" s="82" cm="1">
        <f t="array" ref="AB2730">VLOOKUP(B2730,'GDP per Capita'!$T$2:$V$4235,COLUMN('GDP per Capita'!$V:$V)-COLUMN('GDP per Capita'!$S:$S),FALSE)</f>
        <v>63809.64</v>
      </c>
      <c r="AC2730" s="82">
        <f t="shared" si="568"/>
        <v>63809.64</v>
      </c>
      <c r="AD2730" s="82">
        <f t="shared" si="569"/>
        <v>63809.64</v>
      </c>
      <c r="AE2730" s="88">
        <f t="shared" si="574"/>
        <v>3.0242093591238091E-2</v>
      </c>
    </row>
    <row r="2731" spans="1:31">
      <c r="A2731" s="77" t="s">
        <v>928</v>
      </c>
      <c r="B2731" s="77">
        <v>2730</v>
      </c>
      <c r="C2731" s="77" t="s">
        <v>29</v>
      </c>
      <c r="D2731" s="77" t="s">
        <v>29</v>
      </c>
      <c r="E2731" s="77">
        <v>2018</v>
      </c>
      <c r="F2731" s="77">
        <v>42.268156899999902</v>
      </c>
      <c r="G2731" s="77">
        <v>-83.731229099999993</v>
      </c>
      <c r="H2731" s="77">
        <v>0</v>
      </c>
      <c r="I2731" s="77" t="s">
        <v>1626</v>
      </c>
      <c r="J2731" s="77">
        <v>39.739236400000003</v>
      </c>
      <c r="K2731" s="77">
        <v>-104.9848623</v>
      </c>
      <c r="L2731" s="77">
        <v>3601.37941655551</v>
      </c>
      <c r="M2731" s="77">
        <v>0.65866303155097505</v>
      </c>
      <c r="N2731" s="77">
        <v>0</v>
      </c>
      <c r="O2731" s="77">
        <v>691.46484797865901</v>
      </c>
      <c r="P2731" s="87" cm="1">
        <f t="array" ref="P2731">IF($X2731="Non-local",VLOOKUP($E2731,$AI$64:$AW$68,COLUMN($AW:$AW)-COLUMN($AH:$AH),FALSE),IF($X2731="Unknown",VLOOKUP($E2731,$AI$71:$AW$75,COLUMN($AW:$AW)-COLUMN($AH:$AH),FALSE),0))</f>
        <v>284</v>
      </c>
      <c r="Q2731" s="87" cm="1">
        <f t="array" ref="Q2731">IF($X2731="Non-local",VLOOKUP($E2731,$AI$40:$AW$44,COLUMN($AW:$AW)-COLUMN($AH:$AH),FALSE),IF($X2731="Unknown",VLOOKUP($E2731,$AI$47:$AW$51,COLUMN($AW:$AW)-COLUMN($AH:$AH),FALSE),0))</f>
        <v>701.10299999999995</v>
      </c>
      <c r="R2731" s="87" cm="1">
        <f t="array" ref="R2731">IF($X2731="Non-local",VLOOKUP($E2731,$AI$88:$AW$92,COLUMN($AW:$AW)-COLUMN($AH:$AH),FALSE),IF($X2731="Unknown",VLOOKUP($E2731,$AI$95:$AW$99,COLUMN($AW:$AW)-COLUMN($AH:$AH),FALSE),0))</f>
        <v>0.15773661179887363</v>
      </c>
      <c r="S2731" s="87" cm="1">
        <f t="array" ref="S2731">VLOOKUP($E2731,$AI$111:$AW$115,COLUMN($AW:$AW)-COLUMN($AH:$AH),FALSE)</f>
        <v>431.69321999999994</v>
      </c>
      <c r="T2731" s="104">
        <f t="shared" si="570"/>
        <v>0.81639964334984871</v>
      </c>
      <c r="U2731" s="104">
        <f t="shared" si="571"/>
        <v>2108.261067978659</v>
      </c>
      <c r="V2731" s="87" cm="1">
        <f t="array" ref="V2731">VLOOKUP($E2731,$AI$118:$AW$122,COLUMN($AW:$AW)-COLUMN($AH:$AH),FALSE)</f>
        <v>0</v>
      </c>
      <c r="W2731" s="87" t="str">
        <f t="shared" si="575"/>
        <v>Domestic</v>
      </c>
      <c r="X2731" s="87" t="str">
        <f t="shared" si="576"/>
        <v>Non-local</v>
      </c>
      <c r="Y2731" s="104"/>
      <c r="Z2731" s="87" t="str">
        <f t="shared" si="572"/>
        <v>USA</v>
      </c>
      <c r="AA2731" s="87" t="str">
        <f t="shared" si="573"/>
        <v>USA</v>
      </c>
      <c r="AB2731" s="82" cm="1">
        <f t="array" ref="AB2731">VLOOKUP(B2731,'GDP per Capita'!$T$2:$V$4235,COLUMN('GDP per Capita'!$V:$V)-COLUMN('GDP per Capita'!$S:$S),FALSE)</f>
        <v>63809.64</v>
      </c>
      <c r="AC2731" s="82">
        <f t="shared" ref="AC2731:AC2794" si="577">IFERROR(AB2731,"")</f>
        <v>63809.64</v>
      </c>
      <c r="AD2731" s="82">
        <f t="shared" ref="AD2731:AD2794" si="578">IFERROR(AB2731,AVERAGE(AC$2:AC$2538))</f>
        <v>63809.64</v>
      </c>
      <c r="AE2731" s="88">
        <f t="shared" si="574"/>
        <v>3.3039852097248301E-2</v>
      </c>
    </row>
    <row r="2732" spans="1:31">
      <c r="A2732" s="77" t="s">
        <v>1093</v>
      </c>
      <c r="B2732" s="77">
        <v>2731</v>
      </c>
      <c r="C2732" s="77" t="s">
        <v>29</v>
      </c>
      <c r="D2732" s="77" t="s">
        <v>29</v>
      </c>
      <c r="E2732" s="77">
        <v>2018</v>
      </c>
      <c r="F2732" s="77">
        <v>34.053690899999999</v>
      </c>
      <c r="G2732" s="77">
        <v>-118.2427666</v>
      </c>
      <c r="H2732" s="77">
        <v>0</v>
      </c>
      <c r="I2732" s="77" t="s">
        <v>1626</v>
      </c>
      <c r="J2732" s="77">
        <v>39.739236400000003</v>
      </c>
      <c r="K2732" s="77">
        <v>-104.9848623</v>
      </c>
      <c r="L2732" s="77">
        <v>2671.56710887088</v>
      </c>
      <c r="M2732" s="77">
        <v>0.51439817976360402</v>
      </c>
      <c r="N2732" s="77">
        <v>0</v>
      </c>
      <c r="O2732" s="77">
        <v>512.94088490320996</v>
      </c>
      <c r="P2732" s="87" cm="1">
        <f t="array" ref="P2732">IF($X2732="Non-local",VLOOKUP($E2732,$AI$64:$AW$68,COLUMN($AW:$AW)-COLUMN($AH:$AH),FALSE),IF($X2732="Unknown",VLOOKUP($E2732,$AI$71:$AW$75,COLUMN($AW:$AW)-COLUMN($AH:$AH),FALSE),0))</f>
        <v>284</v>
      </c>
      <c r="Q2732" s="87" cm="1">
        <f t="array" ref="Q2732">IF($X2732="Non-local",VLOOKUP($E2732,$AI$40:$AW$44,COLUMN($AW:$AW)-COLUMN($AH:$AH),FALSE),IF($X2732="Unknown",VLOOKUP($E2732,$AI$47:$AW$51,COLUMN($AW:$AW)-COLUMN($AH:$AH),FALSE),0))</f>
        <v>701.10299999999995</v>
      </c>
      <c r="R2732" s="87" cm="1">
        <f t="array" ref="R2732">IF($X2732="Non-local",VLOOKUP($E2732,$AI$88:$AW$92,COLUMN($AW:$AW)-COLUMN($AH:$AH),FALSE),IF($X2732="Unknown",VLOOKUP($E2732,$AI$95:$AW$99,COLUMN($AW:$AW)-COLUMN($AH:$AH),FALSE),0))</f>
        <v>0.15773661179887363</v>
      </c>
      <c r="S2732" s="87" cm="1">
        <f t="array" ref="S2732">VLOOKUP($E2732,$AI$111:$AW$115,COLUMN($AW:$AW)-COLUMN($AH:$AH),FALSE)</f>
        <v>431.69321999999994</v>
      </c>
      <c r="T2732" s="104">
        <f t="shared" si="570"/>
        <v>0.67213479156247768</v>
      </c>
      <c r="U2732" s="104">
        <f t="shared" si="571"/>
        <v>1929.7371049032097</v>
      </c>
      <c r="V2732" s="87" cm="1">
        <f t="array" ref="V2732">VLOOKUP($E2732,$AI$118:$AW$122,COLUMN($AW:$AW)-COLUMN($AH:$AH),FALSE)</f>
        <v>0</v>
      </c>
      <c r="W2732" s="87" t="str">
        <f t="shared" si="575"/>
        <v>Domestic</v>
      </c>
      <c r="X2732" s="87" t="str">
        <f t="shared" si="576"/>
        <v>Non-local</v>
      </c>
      <c r="Y2732" s="104"/>
      <c r="Z2732" s="87" t="str">
        <f t="shared" si="572"/>
        <v>USA</v>
      </c>
      <c r="AA2732" s="87" t="str">
        <f t="shared" si="573"/>
        <v>USA</v>
      </c>
      <c r="AB2732" s="82" cm="1">
        <f t="array" ref="AB2732">VLOOKUP(B2732,'GDP per Capita'!$T$2:$V$4235,COLUMN('GDP per Capita'!$V:$V)-COLUMN('GDP per Capita'!$S:$S),FALSE)</f>
        <v>63809.64</v>
      </c>
      <c r="AC2732" s="82">
        <f t="shared" si="577"/>
        <v>63809.64</v>
      </c>
      <c r="AD2732" s="82">
        <f t="shared" si="578"/>
        <v>63809.64</v>
      </c>
      <c r="AE2732" s="88">
        <f t="shared" si="574"/>
        <v>3.0242093591238091E-2</v>
      </c>
    </row>
    <row r="2733" spans="1:31">
      <c r="A2733" s="77" t="s">
        <v>927</v>
      </c>
      <c r="B2733" s="77">
        <v>2732</v>
      </c>
      <c r="C2733" s="77" t="s">
        <v>29</v>
      </c>
      <c r="D2733" s="77" t="s">
        <v>29</v>
      </c>
      <c r="E2733" s="77">
        <v>2018</v>
      </c>
      <c r="F2733" s="77">
        <v>34.147645199999999</v>
      </c>
      <c r="G2733" s="77">
        <v>-118.1444779</v>
      </c>
      <c r="H2733" s="77">
        <v>0</v>
      </c>
      <c r="I2733" s="77" t="s">
        <v>1626</v>
      </c>
      <c r="J2733" s="77">
        <v>39.739236400000003</v>
      </c>
      <c r="K2733" s="77">
        <v>-104.9848623</v>
      </c>
      <c r="L2733" s="77">
        <v>2645.1496364796199</v>
      </c>
      <c r="M2733" s="77">
        <v>0.51090989055564195</v>
      </c>
      <c r="N2733" s="77">
        <v>0</v>
      </c>
      <c r="O2733" s="77">
        <v>507.868730204087</v>
      </c>
      <c r="P2733" s="87" cm="1">
        <f t="array" ref="P2733">IF($X2733="Non-local",VLOOKUP($E2733,$AI$64:$AW$68,COLUMN($AW:$AW)-COLUMN($AH:$AH),FALSE),IF($X2733="Unknown",VLOOKUP($E2733,$AI$71:$AW$75,COLUMN($AW:$AW)-COLUMN($AH:$AH),FALSE),0))</f>
        <v>284</v>
      </c>
      <c r="Q2733" s="87" cm="1">
        <f t="array" ref="Q2733">IF($X2733="Non-local",VLOOKUP($E2733,$AI$40:$AW$44,COLUMN($AW:$AW)-COLUMN($AH:$AH),FALSE),IF($X2733="Unknown",VLOOKUP($E2733,$AI$47:$AW$51,COLUMN($AW:$AW)-COLUMN($AH:$AH),FALSE),0))</f>
        <v>701.10299999999995</v>
      </c>
      <c r="R2733" s="87" cm="1">
        <f t="array" ref="R2733">IF($X2733="Non-local",VLOOKUP($E2733,$AI$88:$AW$92,COLUMN($AW:$AW)-COLUMN($AH:$AH),FALSE),IF($X2733="Unknown",VLOOKUP($E2733,$AI$95:$AW$99,COLUMN($AW:$AW)-COLUMN($AH:$AH),FALSE),0))</f>
        <v>0.15773661179887363</v>
      </c>
      <c r="S2733" s="87" cm="1">
        <f t="array" ref="S2733">VLOOKUP($E2733,$AI$111:$AW$115,COLUMN($AW:$AW)-COLUMN($AH:$AH),FALSE)</f>
        <v>431.69321999999994</v>
      </c>
      <c r="T2733" s="104">
        <f t="shared" si="570"/>
        <v>0.66864650235451561</v>
      </c>
      <c r="U2733" s="104">
        <f t="shared" si="571"/>
        <v>1924.6649502040868</v>
      </c>
      <c r="V2733" s="87" cm="1">
        <f t="array" ref="V2733">VLOOKUP($E2733,$AI$118:$AW$122,COLUMN($AW:$AW)-COLUMN($AH:$AH),FALSE)</f>
        <v>0</v>
      </c>
      <c r="W2733" s="87" t="str">
        <f t="shared" si="575"/>
        <v>Domestic</v>
      </c>
      <c r="X2733" s="87" t="str">
        <f t="shared" si="576"/>
        <v>Non-local</v>
      </c>
      <c r="Y2733" s="104"/>
      <c r="Z2733" s="87" t="str">
        <f t="shared" si="572"/>
        <v>USA</v>
      </c>
      <c r="AA2733" s="87" t="str">
        <f t="shared" si="573"/>
        <v>USA</v>
      </c>
      <c r="AB2733" s="82" cm="1">
        <f t="array" ref="AB2733">VLOOKUP(B2733,'GDP per Capita'!$T$2:$V$4235,COLUMN('GDP per Capita'!$V:$V)-COLUMN('GDP per Capita'!$S:$S),FALSE)</f>
        <v>63809.64</v>
      </c>
      <c r="AC2733" s="82">
        <f t="shared" si="577"/>
        <v>63809.64</v>
      </c>
      <c r="AD2733" s="82">
        <f t="shared" si="578"/>
        <v>63809.64</v>
      </c>
      <c r="AE2733" s="88">
        <f t="shared" si="574"/>
        <v>3.0162604744425559E-2</v>
      </c>
    </row>
    <row r="2734" spans="1:31">
      <c r="A2734" s="77" t="s">
        <v>1067</v>
      </c>
      <c r="B2734" s="77">
        <v>2733</v>
      </c>
      <c r="C2734" s="77" t="s">
        <v>29</v>
      </c>
      <c r="D2734" s="77" t="s">
        <v>29</v>
      </c>
      <c r="E2734" s="77">
        <v>2018</v>
      </c>
      <c r="F2734" s="77">
        <v>42.415373899999999</v>
      </c>
      <c r="G2734" s="77">
        <v>-71.156442799999994</v>
      </c>
      <c r="H2734" s="77">
        <v>0</v>
      </c>
      <c r="I2734" s="77" t="s">
        <v>1626</v>
      </c>
      <c r="J2734" s="77">
        <v>39.739236400000003</v>
      </c>
      <c r="K2734" s="77">
        <v>-104.9848623</v>
      </c>
      <c r="L2734" s="77">
        <v>5664.5388690153404</v>
      </c>
      <c r="M2734" s="77">
        <v>0.96655326648203899</v>
      </c>
      <c r="N2734" s="77">
        <v>0</v>
      </c>
      <c r="O2734" s="77">
        <v>679.74466428184201</v>
      </c>
      <c r="P2734" s="87" cm="1">
        <f t="array" ref="P2734">IF($X2734="Non-local",VLOOKUP($E2734,$AI$64:$AW$68,COLUMN($AW:$AW)-COLUMN($AH:$AH),FALSE),IF($X2734="Unknown",VLOOKUP($E2734,$AI$71:$AW$75,COLUMN($AW:$AW)-COLUMN($AH:$AH),FALSE),0))</f>
        <v>284</v>
      </c>
      <c r="Q2734" s="87" cm="1">
        <f t="array" ref="Q2734">IF($X2734="Non-local",VLOOKUP($E2734,$AI$40:$AW$44,COLUMN($AW:$AW)-COLUMN($AH:$AH),FALSE),IF($X2734="Unknown",VLOOKUP($E2734,$AI$47:$AW$51,COLUMN($AW:$AW)-COLUMN($AH:$AH),FALSE),0))</f>
        <v>701.10299999999995</v>
      </c>
      <c r="R2734" s="87" cm="1">
        <f t="array" ref="R2734">IF($X2734="Non-local",VLOOKUP($E2734,$AI$88:$AW$92,COLUMN($AW:$AW)-COLUMN($AH:$AH),FALSE),IF($X2734="Unknown",VLOOKUP($E2734,$AI$95:$AW$99,COLUMN($AW:$AW)-COLUMN($AH:$AH),FALSE),0))</f>
        <v>0.15773661179887363</v>
      </c>
      <c r="S2734" s="87" cm="1">
        <f t="array" ref="S2734">VLOOKUP($E2734,$AI$111:$AW$115,COLUMN($AW:$AW)-COLUMN($AH:$AH),FALSE)</f>
        <v>431.69321999999994</v>
      </c>
      <c r="T2734" s="104">
        <f t="shared" si="570"/>
        <v>1.1242898782809125</v>
      </c>
      <c r="U2734" s="104">
        <f t="shared" si="571"/>
        <v>2096.540884281842</v>
      </c>
      <c r="V2734" s="87" cm="1">
        <f t="array" ref="V2734">VLOOKUP($E2734,$AI$118:$AW$122,COLUMN($AW:$AW)-COLUMN($AH:$AH),FALSE)</f>
        <v>0</v>
      </c>
      <c r="W2734" s="87" t="str">
        <f t="shared" si="575"/>
        <v>Domestic</v>
      </c>
      <c r="X2734" s="87" t="str">
        <f t="shared" si="576"/>
        <v>Non-local</v>
      </c>
      <c r="Y2734" s="104"/>
      <c r="Z2734" s="87" t="str">
        <f t="shared" si="572"/>
        <v>USA</v>
      </c>
      <c r="AA2734" s="87" t="str">
        <f t="shared" si="573"/>
        <v>USA</v>
      </c>
      <c r="AB2734" s="82" cm="1">
        <f t="array" ref="AB2734">VLOOKUP(B2734,'GDP per Capita'!$T$2:$V$4235,COLUMN('GDP per Capita'!$V:$V)-COLUMN('GDP per Capita'!$S:$S),FALSE)</f>
        <v>63809.64</v>
      </c>
      <c r="AC2734" s="82">
        <f t="shared" si="577"/>
        <v>63809.64</v>
      </c>
      <c r="AD2734" s="82">
        <f t="shared" si="578"/>
        <v>63809.64</v>
      </c>
      <c r="AE2734" s="88">
        <f t="shared" si="574"/>
        <v>3.2856177911078047E-2</v>
      </c>
    </row>
    <row r="2735" spans="1:31">
      <c r="A2735" s="77" t="s">
        <v>907</v>
      </c>
      <c r="B2735" s="77">
        <v>2734</v>
      </c>
      <c r="C2735" s="77" t="s">
        <v>29</v>
      </c>
      <c r="D2735" s="77" t="s">
        <v>29</v>
      </c>
      <c r="E2735" s="77">
        <v>2018</v>
      </c>
      <c r="F2735" s="77">
        <v>44.458204100000003</v>
      </c>
      <c r="G2735" s="77">
        <v>-93.161158999999998</v>
      </c>
      <c r="H2735" s="77">
        <v>0</v>
      </c>
      <c r="I2735" s="77" t="s">
        <v>1626</v>
      </c>
      <c r="J2735" s="77">
        <v>39.739236400000003</v>
      </c>
      <c r="K2735" s="77">
        <v>-104.9848623</v>
      </c>
      <c r="L2735" s="77">
        <v>2212.33498880769</v>
      </c>
      <c r="M2735" s="77">
        <v>0.45375897762344902</v>
      </c>
      <c r="N2735" s="77">
        <v>0</v>
      </c>
      <c r="O2735" s="77">
        <v>424.76831785107697</v>
      </c>
      <c r="P2735" s="87" cm="1">
        <f t="array" ref="P2735">IF($X2735="Non-local",VLOOKUP($E2735,$AI$64:$AW$68,COLUMN($AW:$AW)-COLUMN($AH:$AH),FALSE),IF($X2735="Unknown",VLOOKUP($E2735,$AI$71:$AW$75,COLUMN($AW:$AW)-COLUMN($AH:$AH),FALSE),0))</f>
        <v>284</v>
      </c>
      <c r="Q2735" s="87" cm="1">
        <f t="array" ref="Q2735">IF($X2735="Non-local",VLOOKUP($E2735,$AI$40:$AW$44,COLUMN($AW:$AW)-COLUMN($AH:$AH),FALSE),IF($X2735="Unknown",VLOOKUP($E2735,$AI$47:$AW$51,COLUMN($AW:$AW)-COLUMN($AH:$AH),FALSE),0))</f>
        <v>701.10299999999995</v>
      </c>
      <c r="R2735" s="87" cm="1">
        <f t="array" ref="R2735">IF($X2735="Non-local",VLOOKUP($E2735,$AI$88:$AW$92,COLUMN($AW:$AW)-COLUMN($AH:$AH),FALSE),IF($X2735="Unknown",VLOOKUP($E2735,$AI$95:$AW$99,COLUMN($AW:$AW)-COLUMN($AH:$AH),FALSE),0))</f>
        <v>0.15773661179887363</v>
      </c>
      <c r="S2735" s="87" cm="1">
        <f t="array" ref="S2735">VLOOKUP($E2735,$AI$111:$AW$115,COLUMN($AW:$AW)-COLUMN($AH:$AH),FALSE)</f>
        <v>431.69321999999994</v>
      </c>
      <c r="T2735" s="104">
        <f t="shared" si="570"/>
        <v>0.61149558942232263</v>
      </c>
      <c r="U2735" s="104">
        <f t="shared" si="571"/>
        <v>1841.5645378510769</v>
      </c>
      <c r="V2735" s="87" cm="1">
        <f t="array" ref="V2735">VLOOKUP($E2735,$AI$118:$AW$122,COLUMN($AW:$AW)-COLUMN($AH:$AH),FALSE)</f>
        <v>0</v>
      </c>
      <c r="W2735" s="87" t="str">
        <f t="shared" si="575"/>
        <v>Domestic</v>
      </c>
      <c r="X2735" s="87" t="str">
        <f t="shared" si="576"/>
        <v>Non-local</v>
      </c>
      <c r="Y2735" s="104"/>
      <c r="Z2735" s="87" t="str">
        <f t="shared" si="572"/>
        <v>USA</v>
      </c>
      <c r="AA2735" s="87" t="str">
        <f t="shared" si="573"/>
        <v>USA</v>
      </c>
      <c r="AB2735" s="82" cm="1">
        <f t="array" ref="AB2735">VLOOKUP(B2735,'GDP per Capita'!$T$2:$V$4235,COLUMN('GDP per Capita'!$V:$V)-COLUMN('GDP per Capita'!$S:$S),FALSE)</f>
        <v>63809.64</v>
      </c>
      <c r="AC2735" s="82">
        <f t="shared" si="577"/>
        <v>63809.64</v>
      </c>
      <c r="AD2735" s="82">
        <f t="shared" si="578"/>
        <v>63809.64</v>
      </c>
      <c r="AE2735" s="88">
        <f t="shared" si="574"/>
        <v>2.8860287220725221E-2</v>
      </c>
    </row>
    <row r="2736" spans="1:31">
      <c r="A2736" s="77" t="s">
        <v>1157</v>
      </c>
      <c r="B2736" s="77">
        <v>2735</v>
      </c>
      <c r="C2736" s="77" t="s">
        <v>29</v>
      </c>
      <c r="D2736" s="77" t="s">
        <v>29</v>
      </c>
      <c r="E2736" s="77">
        <v>2018</v>
      </c>
      <c r="F2736" s="77">
        <v>42.360253399999998</v>
      </c>
      <c r="G2736" s="77">
        <v>-71.058291199999999</v>
      </c>
      <c r="H2736" s="77">
        <v>0</v>
      </c>
      <c r="I2736" s="77" t="s">
        <v>1626</v>
      </c>
      <c r="J2736" s="77">
        <v>39.739236400000003</v>
      </c>
      <c r="K2736" s="77">
        <v>-104.9848623</v>
      </c>
      <c r="L2736" s="77">
        <v>5681.7745261372602</v>
      </c>
      <c r="M2736" s="77">
        <v>0.96889570576980399</v>
      </c>
      <c r="N2736" s="77">
        <v>0</v>
      </c>
      <c r="O2736" s="77">
        <v>681.81294313647095</v>
      </c>
      <c r="P2736" s="87" cm="1">
        <f t="array" ref="P2736">IF($X2736="Non-local",VLOOKUP($E2736,$AI$64:$AW$68,COLUMN($AW:$AW)-COLUMN($AH:$AH),FALSE),IF($X2736="Unknown",VLOOKUP($E2736,$AI$71:$AW$75,COLUMN($AW:$AW)-COLUMN($AH:$AH),FALSE),0))</f>
        <v>284</v>
      </c>
      <c r="Q2736" s="87" cm="1">
        <f t="array" ref="Q2736">IF($X2736="Non-local",VLOOKUP($E2736,$AI$40:$AW$44,COLUMN($AW:$AW)-COLUMN($AH:$AH),FALSE),IF($X2736="Unknown",VLOOKUP($E2736,$AI$47:$AW$51,COLUMN($AW:$AW)-COLUMN($AH:$AH),FALSE),0))</f>
        <v>701.10299999999995</v>
      </c>
      <c r="R2736" s="87" cm="1">
        <f t="array" ref="R2736">IF($X2736="Non-local",VLOOKUP($E2736,$AI$88:$AW$92,COLUMN($AW:$AW)-COLUMN($AH:$AH),FALSE),IF($X2736="Unknown",VLOOKUP($E2736,$AI$95:$AW$99,COLUMN($AW:$AW)-COLUMN($AH:$AH),FALSE),0))</f>
        <v>0.15773661179887363</v>
      </c>
      <c r="S2736" s="87" cm="1">
        <f t="array" ref="S2736">VLOOKUP($E2736,$AI$111:$AW$115,COLUMN($AW:$AW)-COLUMN($AH:$AH),FALSE)</f>
        <v>431.69321999999994</v>
      </c>
      <c r="T2736" s="104">
        <f t="shared" si="570"/>
        <v>1.1266323175686777</v>
      </c>
      <c r="U2736" s="104">
        <f t="shared" si="571"/>
        <v>2098.6091631364711</v>
      </c>
      <c r="V2736" s="87" cm="1">
        <f t="array" ref="V2736">VLOOKUP($E2736,$AI$118:$AW$122,COLUMN($AW:$AW)-COLUMN($AH:$AH),FALSE)</f>
        <v>0</v>
      </c>
      <c r="W2736" s="87" t="str">
        <f t="shared" si="575"/>
        <v>Domestic</v>
      </c>
      <c r="X2736" s="87" t="str">
        <f t="shared" si="576"/>
        <v>Non-local</v>
      </c>
      <c r="Y2736" s="104"/>
      <c r="Z2736" s="87" t="str">
        <f t="shared" si="572"/>
        <v>USA</v>
      </c>
      <c r="AA2736" s="87" t="str">
        <f t="shared" si="573"/>
        <v>USA</v>
      </c>
      <c r="AB2736" s="82" cm="1">
        <f t="array" ref="AB2736">VLOOKUP(B2736,'GDP per Capita'!$T$2:$V$4235,COLUMN('GDP per Capita'!$V:$V)-COLUMN('GDP per Capita'!$S:$S),FALSE)</f>
        <v>63809.64</v>
      </c>
      <c r="AC2736" s="82">
        <f t="shared" si="577"/>
        <v>63809.64</v>
      </c>
      <c r="AD2736" s="82">
        <f t="shared" si="578"/>
        <v>63809.64</v>
      </c>
      <c r="AE2736" s="88">
        <f t="shared" si="574"/>
        <v>3.2888591177390611E-2</v>
      </c>
    </row>
    <row r="2737" spans="1:31">
      <c r="A2737" s="77" t="s">
        <v>1458</v>
      </c>
      <c r="B2737" s="77">
        <v>2736</v>
      </c>
      <c r="C2737" s="77" t="s">
        <v>29</v>
      </c>
      <c r="D2737" s="77" t="s">
        <v>29</v>
      </c>
      <c r="E2737" s="77">
        <v>2018</v>
      </c>
      <c r="F2737" s="77">
        <v>34.3528825</v>
      </c>
      <c r="G2737" s="77">
        <v>-82.932086999999996</v>
      </c>
      <c r="H2737" s="77">
        <v>0</v>
      </c>
      <c r="I2737" s="77" t="s">
        <v>1626</v>
      </c>
      <c r="J2737" s="77">
        <v>39.739236400000003</v>
      </c>
      <c r="K2737" s="77">
        <v>-104.9848623</v>
      </c>
      <c r="L2737" s="77">
        <v>4081.3657914655701</v>
      </c>
      <c r="M2737" s="77">
        <v>0.73507559399851696</v>
      </c>
      <c r="N2737" s="77">
        <v>0</v>
      </c>
      <c r="O2737" s="77">
        <v>489.76389497586899</v>
      </c>
      <c r="P2737" s="87" cm="1">
        <f t="array" ref="P2737">IF($X2737="Non-local",VLOOKUP($E2737,$AI$64:$AW$68,COLUMN($AW:$AW)-COLUMN($AH:$AH),FALSE),IF($X2737="Unknown",VLOOKUP($E2737,$AI$71:$AW$75,COLUMN($AW:$AW)-COLUMN($AH:$AH),FALSE),0))</f>
        <v>284</v>
      </c>
      <c r="Q2737" s="87" cm="1">
        <f t="array" ref="Q2737">IF($X2737="Non-local",VLOOKUP($E2737,$AI$40:$AW$44,COLUMN($AW:$AW)-COLUMN($AH:$AH),FALSE),IF($X2737="Unknown",VLOOKUP($E2737,$AI$47:$AW$51,COLUMN($AW:$AW)-COLUMN($AH:$AH),FALSE),0))</f>
        <v>701.10299999999995</v>
      </c>
      <c r="R2737" s="87" cm="1">
        <f t="array" ref="R2737">IF($X2737="Non-local",VLOOKUP($E2737,$AI$88:$AW$92,COLUMN($AW:$AW)-COLUMN($AH:$AH),FALSE),IF($X2737="Unknown",VLOOKUP($E2737,$AI$95:$AW$99,COLUMN($AW:$AW)-COLUMN($AH:$AH),FALSE),0))</f>
        <v>0.15773661179887363</v>
      </c>
      <c r="S2737" s="87" cm="1">
        <f t="array" ref="S2737">VLOOKUP($E2737,$AI$111:$AW$115,COLUMN($AW:$AW)-COLUMN($AH:$AH),FALSE)</f>
        <v>431.69321999999994</v>
      </c>
      <c r="T2737" s="104">
        <f t="shared" si="570"/>
        <v>0.89281220579739062</v>
      </c>
      <c r="U2737" s="104">
        <f t="shared" si="571"/>
        <v>1906.5601149758688</v>
      </c>
      <c r="V2737" s="87" cm="1">
        <f t="array" ref="V2737">VLOOKUP($E2737,$AI$118:$AW$122,COLUMN($AW:$AW)-COLUMN($AH:$AH),FALSE)</f>
        <v>0</v>
      </c>
      <c r="W2737" s="87" t="str">
        <f t="shared" si="575"/>
        <v>Domestic</v>
      </c>
      <c r="X2737" s="87" t="str">
        <f t="shared" si="576"/>
        <v>Non-local</v>
      </c>
      <c r="Y2737" s="104"/>
      <c r="Z2737" s="87" t="str">
        <f t="shared" si="572"/>
        <v>USA</v>
      </c>
      <c r="AA2737" s="87" t="str">
        <f t="shared" si="573"/>
        <v>USA</v>
      </c>
      <c r="AB2737" s="82" cm="1">
        <f t="array" ref="AB2737">VLOOKUP(B2737,'GDP per Capita'!$T$2:$V$4235,COLUMN('GDP per Capita'!$V:$V)-COLUMN('GDP per Capita'!$S:$S),FALSE)</f>
        <v>63809.64</v>
      </c>
      <c r="AC2737" s="82">
        <f t="shared" si="577"/>
        <v>63809.64</v>
      </c>
      <c r="AD2737" s="82">
        <f t="shared" si="578"/>
        <v>63809.64</v>
      </c>
      <c r="AE2737" s="88">
        <f t="shared" si="574"/>
        <v>2.9878872768689321E-2</v>
      </c>
    </row>
    <row r="2738" spans="1:31">
      <c r="A2738" s="77" t="s">
        <v>971</v>
      </c>
      <c r="B2738" s="77">
        <v>2737</v>
      </c>
      <c r="C2738" s="77" t="s">
        <v>29</v>
      </c>
      <c r="D2738" s="77" t="s">
        <v>29</v>
      </c>
      <c r="E2738" s="77">
        <v>2018</v>
      </c>
      <c r="F2738" s="77">
        <v>40.7127281</v>
      </c>
      <c r="G2738" s="77">
        <v>-74.006015199999993</v>
      </c>
      <c r="H2738" s="77">
        <v>0</v>
      </c>
      <c r="I2738" s="77" t="s">
        <v>1626</v>
      </c>
      <c r="J2738" s="77">
        <v>39.739236400000003</v>
      </c>
      <c r="K2738" s="77">
        <v>-104.9848623</v>
      </c>
      <c r="L2738" s="77">
        <v>5237.2081050282304</v>
      </c>
      <c r="M2738" s="77">
        <v>0.90864360031791003</v>
      </c>
      <c r="N2738" s="77">
        <v>0</v>
      </c>
      <c r="O2738" s="77">
        <v>628.46497260338799</v>
      </c>
      <c r="P2738" s="87" cm="1">
        <f t="array" ref="P2738">IF($X2738="Non-local",VLOOKUP($E2738,$AI$64:$AW$68,COLUMN($AW:$AW)-COLUMN($AH:$AH),FALSE),IF($X2738="Unknown",VLOOKUP($E2738,$AI$71:$AW$75,COLUMN($AW:$AW)-COLUMN($AH:$AH),FALSE),0))</f>
        <v>284</v>
      </c>
      <c r="Q2738" s="87" cm="1">
        <f t="array" ref="Q2738">IF($X2738="Non-local",VLOOKUP($E2738,$AI$40:$AW$44,COLUMN($AW:$AW)-COLUMN($AH:$AH),FALSE),IF($X2738="Unknown",VLOOKUP($E2738,$AI$47:$AW$51,COLUMN($AW:$AW)-COLUMN($AH:$AH),FALSE),0))</f>
        <v>701.10299999999995</v>
      </c>
      <c r="R2738" s="87" cm="1">
        <f t="array" ref="R2738">IF($X2738="Non-local",VLOOKUP($E2738,$AI$88:$AW$92,COLUMN($AW:$AW)-COLUMN($AH:$AH),FALSE),IF($X2738="Unknown",VLOOKUP($E2738,$AI$95:$AW$99,COLUMN($AW:$AW)-COLUMN($AH:$AH),FALSE),0))</f>
        <v>0.15773661179887363</v>
      </c>
      <c r="S2738" s="87" cm="1">
        <f t="array" ref="S2738">VLOOKUP($E2738,$AI$111:$AW$115,COLUMN($AW:$AW)-COLUMN($AH:$AH),FALSE)</f>
        <v>431.69321999999994</v>
      </c>
      <c r="T2738" s="104">
        <f t="shared" si="570"/>
        <v>1.0663802121167836</v>
      </c>
      <c r="U2738" s="104">
        <f t="shared" si="571"/>
        <v>2045.2611926033878</v>
      </c>
      <c r="V2738" s="87" cm="1">
        <f t="array" ref="V2738">VLOOKUP($E2738,$AI$118:$AW$122,COLUMN($AW:$AW)-COLUMN($AH:$AH),FALSE)</f>
        <v>0</v>
      </c>
      <c r="W2738" s="87" t="str">
        <f t="shared" si="575"/>
        <v>Domestic</v>
      </c>
      <c r="X2738" s="87" t="str">
        <f t="shared" si="576"/>
        <v>Non-local</v>
      </c>
      <c r="Y2738" s="104"/>
      <c r="Z2738" s="87" t="str">
        <f t="shared" si="572"/>
        <v>USA</v>
      </c>
      <c r="AA2738" s="87" t="str">
        <f t="shared" si="573"/>
        <v>USA</v>
      </c>
      <c r="AB2738" s="82" cm="1">
        <f t="array" ref="AB2738">VLOOKUP(B2738,'GDP per Capita'!$T$2:$V$4235,COLUMN('GDP per Capita'!$V:$V)-COLUMN('GDP per Capita'!$S:$S),FALSE)</f>
        <v>63809.64</v>
      </c>
      <c r="AC2738" s="82">
        <f t="shared" si="577"/>
        <v>63809.64</v>
      </c>
      <c r="AD2738" s="82">
        <f t="shared" si="578"/>
        <v>63809.64</v>
      </c>
      <c r="AE2738" s="88">
        <f t="shared" si="574"/>
        <v>3.2052542415274367E-2</v>
      </c>
    </row>
    <row r="2739" spans="1:31">
      <c r="A2739" s="77" t="s">
        <v>1006</v>
      </c>
      <c r="B2739" s="77">
        <v>2738</v>
      </c>
      <c r="C2739" s="77" t="s">
        <v>29</v>
      </c>
      <c r="D2739" s="77" t="s">
        <v>29</v>
      </c>
      <c r="E2739" s="77">
        <v>2018</v>
      </c>
      <c r="F2739" s="77">
        <v>38.995946099999998</v>
      </c>
      <c r="G2739" s="77">
        <v>-77.0276230999999</v>
      </c>
      <c r="H2739" s="77">
        <v>0</v>
      </c>
      <c r="I2739" s="77" t="s">
        <v>1626</v>
      </c>
      <c r="J2739" s="77">
        <v>39.739236400000003</v>
      </c>
      <c r="K2739" s="77">
        <v>-104.9848623</v>
      </c>
      <c r="L2739" s="77">
        <v>4789.9507988833302</v>
      </c>
      <c r="M2739" s="77">
        <v>0.84788045463408501</v>
      </c>
      <c r="N2739" s="77">
        <v>0</v>
      </c>
      <c r="O2739" s="77">
        <v>574.794095865999</v>
      </c>
      <c r="P2739" s="87" cm="1">
        <f t="array" ref="P2739">IF($X2739="Non-local",VLOOKUP($E2739,$AI$64:$AW$68,COLUMN($AW:$AW)-COLUMN($AH:$AH),FALSE),IF($X2739="Unknown",VLOOKUP($E2739,$AI$71:$AW$75,COLUMN($AW:$AW)-COLUMN($AH:$AH),FALSE),0))</f>
        <v>284</v>
      </c>
      <c r="Q2739" s="87" cm="1">
        <f t="array" ref="Q2739">IF($X2739="Non-local",VLOOKUP($E2739,$AI$40:$AW$44,COLUMN($AW:$AW)-COLUMN($AH:$AH),FALSE),IF($X2739="Unknown",VLOOKUP($E2739,$AI$47:$AW$51,COLUMN($AW:$AW)-COLUMN($AH:$AH),FALSE),0))</f>
        <v>701.10299999999995</v>
      </c>
      <c r="R2739" s="87" cm="1">
        <f t="array" ref="R2739">IF($X2739="Non-local",VLOOKUP($E2739,$AI$88:$AW$92,COLUMN($AW:$AW)-COLUMN($AH:$AH),FALSE),IF($X2739="Unknown",VLOOKUP($E2739,$AI$95:$AW$99,COLUMN($AW:$AW)-COLUMN($AH:$AH),FALSE),0))</f>
        <v>0.15773661179887363</v>
      </c>
      <c r="S2739" s="87" cm="1">
        <f t="array" ref="S2739">VLOOKUP($E2739,$AI$111:$AW$115,COLUMN($AW:$AW)-COLUMN($AH:$AH),FALSE)</f>
        <v>431.69321999999994</v>
      </c>
      <c r="T2739" s="104">
        <f t="shared" si="570"/>
        <v>1.0056170664329587</v>
      </c>
      <c r="U2739" s="104">
        <f t="shared" si="571"/>
        <v>1991.5903158659987</v>
      </c>
      <c r="V2739" s="87" cm="1">
        <f t="array" ref="V2739">VLOOKUP($E2739,$AI$118:$AW$122,COLUMN($AW:$AW)-COLUMN($AH:$AH),FALSE)</f>
        <v>0</v>
      </c>
      <c r="W2739" s="87" t="str">
        <f t="shared" si="575"/>
        <v>Domestic</v>
      </c>
      <c r="X2739" s="87" t="str">
        <f t="shared" si="576"/>
        <v>Non-local</v>
      </c>
      <c r="Y2739" s="104"/>
      <c r="Z2739" s="87" t="str">
        <f t="shared" si="572"/>
        <v>USA</v>
      </c>
      <c r="AA2739" s="87" t="str">
        <f t="shared" si="573"/>
        <v>USA</v>
      </c>
      <c r="AB2739" s="82" cm="1">
        <f t="array" ref="AB2739">VLOOKUP(B2739,'GDP per Capita'!$T$2:$V$4235,COLUMN('GDP per Capita'!$V:$V)-COLUMN('GDP per Capita'!$S:$S),FALSE)</f>
        <v>63809.64</v>
      </c>
      <c r="AC2739" s="82">
        <f t="shared" si="577"/>
        <v>63809.64</v>
      </c>
      <c r="AD2739" s="82">
        <f t="shared" si="578"/>
        <v>63809.64</v>
      </c>
      <c r="AE2739" s="88">
        <f t="shared" si="574"/>
        <v>3.1211433192006706E-2</v>
      </c>
    </row>
    <row r="2740" spans="1:31">
      <c r="A2740" s="77" t="s">
        <v>1002</v>
      </c>
      <c r="B2740" s="77">
        <v>2739</v>
      </c>
      <c r="C2740" s="77" t="s">
        <v>29</v>
      </c>
      <c r="D2740" s="77" t="s">
        <v>29</v>
      </c>
      <c r="E2740" s="77">
        <v>2018</v>
      </c>
      <c r="F2740" s="77">
        <v>35.881400899999903</v>
      </c>
      <c r="G2740" s="77">
        <v>-106.29899579999901</v>
      </c>
      <c r="H2740" s="77">
        <v>0</v>
      </c>
      <c r="I2740" s="77" t="s">
        <v>1626</v>
      </c>
      <c r="J2740" s="77">
        <v>39.739236400000003</v>
      </c>
      <c r="K2740" s="77">
        <v>-104.9848623</v>
      </c>
      <c r="L2740" s="77">
        <v>888.43808934849301</v>
      </c>
      <c r="M2740" s="77">
        <v>0.27894530891059199</v>
      </c>
      <c r="N2740" s="77">
        <v>0</v>
      </c>
      <c r="O2740" s="77">
        <v>170.58011315491001</v>
      </c>
      <c r="P2740" s="87" cm="1">
        <f t="array" ref="P2740">IF($X2740="Non-local",VLOOKUP($E2740,$AI$64:$AW$68,COLUMN($AW:$AW)-COLUMN($AH:$AH),FALSE),IF($X2740="Unknown",VLOOKUP($E2740,$AI$71:$AW$75,COLUMN($AW:$AW)-COLUMN($AH:$AH),FALSE),0))</f>
        <v>284</v>
      </c>
      <c r="Q2740" s="87" cm="1">
        <f t="array" ref="Q2740">IF($X2740="Non-local",VLOOKUP($E2740,$AI$40:$AW$44,COLUMN($AW:$AW)-COLUMN($AH:$AH),FALSE),IF($X2740="Unknown",VLOOKUP($E2740,$AI$47:$AW$51,COLUMN($AW:$AW)-COLUMN($AH:$AH),FALSE),0))</f>
        <v>701.10299999999995</v>
      </c>
      <c r="R2740" s="87" cm="1">
        <f t="array" ref="R2740">IF($X2740="Non-local",VLOOKUP($E2740,$AI$88:$AW$92,COLUMN($AW:$AW)-COLUMN($AH:$AH),FALSE),IF($X2740="Unknown",VLOOKUP($E2740,$AI$95:$AW$99,COLUMN($AW:$AW)-COLUMN($AH:$AH),FALSE),0))</f>
        <v>0.15773661179887363</v>
      </c>
      <c r="S2740" s="87" cm="1">
        <f t="array" ref="S2740">VLOOKUP($E2740,$AI$111:$AW$115,COLUMN($AW:$AW)-COLUMN($AH:$AH),FALSE)</f>
        <v>431.69321999999994</v>
      </c>
      <c r="T2740" s="104">
        <f t="shared" si="570"/>
        <v>0.43668192070946565</v>
      </c>
      <c r="U2740" s="104">
        <f t="shared" si="571"/>
        <v>1587.3763331549098</v>
      </c>
      <c r="V2740" s="87" cm="1">
        <f t="array" ref="V2740">VLOOKUP($E2740,$AI$118:$AW$122,COLUMN($AW:$AW)-COLUMN($AH:$AH),FALSE)</f>
        <v>0</v>
      </c>
      <c r="W2740" s="87" t="str">
        <f t="shared" si="575"/>
        <v>Domestic</v>
      </c>
      <c r="X2740" s="87" t="str">
        <f t="shared" si="576"/>
        <v>Non-local</v>
      </c>
      <c r="Y2740" s="104"/>
      <c r="Z2740" s="87" t="str">
        <f t="shared" si="572"/>
        <v>USA</v>
      </c>
      <c r="AA2740" s="87" t="str">
        <f t="shared" si="573"/>
        <v>USA</v>
      </c>
      <c r="AB2740" s="82" cm="1">
        <f t="array" ref="AB2740">VLOOKUP(B2740,'GDP per Capita'!$T$2:$V$4235,COLUMN('GDP per Capita'!$V:$V)-COLUMN('GDP per Capita'!$S:$S),FALSE)</f>
        <v>63809.64</v>
      </c>
      <c r="AC2740" s="82">
        <f t="shared" si="577"/>
        <v>63809.64</v>
      </c>
      <c r="AD2740" s="82">
        <f t="shared" si="578"/>
        <v>63809.64</v>
      </c>
      <c r="AE2740" s="88">
        <f t="shared" si="574"/>
        <v>2.4876747982826887E-2</v>
      </c>
    </row>
    <row r="2741" spans="1:31">
      <c r="A2741" s="77" t="s">
        <v>911</v>
      </c>
      <c r="B2741" s="77">
        <v>2740</v>
      </c>
      <c r="C2741" s="77" t="s">
        <v>29</v>
      </c>
      <c r="D2741" s="77" t="s">
        <v>29</v>
      </c>
      <c r="E2741" s="77">
        <v>2018</v>
      </c>
      <c r="F2741" s="77">
        <v>42.3750997</v>
      </c>
      <c r="G2741" s="77">
        <v>-71.105615700000001</v>
      </c>
      <c r="H2741" s="77">
        <v>0</v>
      </c>
      <c r="I2741" s="77" t="s">
        <v>1626</v>
      </c>
      <c r="J2741" s="77">
        <v>39.739236400000003</v>
      </c>
      <c r="K2741" s="77">
        <v>-104.9848623</v>
      </c>
      <c r="L2741" s="77">
        <v>5673.7124855905204</v>
      </c>
      <c r="M2741" s="77">
        <v>0.96779995620830905</v>
      </c>
      <c r="N2741" s="77">
        <v>0</v>
      </c>
      <c r="O2741" s="77">
        <v>680.845498270863</v>
      </c>
      <c r="P2741" s="87" cm="1">
        <f t="array" ref="P2741">IF($X2741="Non-local",VLOOKUP($E2741,$AI$64:$AW$68,COLUMN($AW:$AW)-COLUMN($AH:$AH),FALSE),IF($X2741="Unknown",VLOOKUP($E2741,$AI$71:$AW$75,COLUMN($AW:$AW)-COLUMN($AH:$AH),FALSE),0))</f>
        <v>284</v>
      </c>
      <c r="Q2741" s="87" cm="1">
        <f t="array" ref="Q2741">IF($X2741="Non-local",VLOOKUP($E2741,$AI$40:$AW$44,COLUMN($AW:$AW)-COLUMN($AH:$AH),FALSE),IF($X2741="Unknown",VLOOKUP($E2741,$AI$47:$AW$51,COLUMN($AW:$AW)-COLUMN($AH:$AH),FALSE),0))</f>
        <v>701.10299999999995</v>
      </c>
      <c r="R2741" s="87" cm="1">
        <f t="array" ref="R2741">IF($X2741="Non-local",VLOOKUP($E2741,$AI$88:$AW$92,COLUMN($AW:$AW)-COLUMN($AH:$AH),FALSE),IF($X2741="Unknown",VLOOKUP($E2741,$AI$95:$AW$99,COLUMN($AW:$AW)-COLUMN($AH:$AH),FALSE),0))</f>
        <v>0.15773661179887363</v>
      </c>
      <c r="S2741" s="87" cm="1">
        <f t="array" ref="S2741">VLOOKUP($E2741,$AI$111:$AW$115,COLUMN($AW:$AW)-COLUMN($AH:$AH),FALSE)</f>
        <v>431.69321999999994</v>
      </c>
      <c r="T2741" s="104">
        <f t="shared" si="570"/>
        <v>1.1255365680071827</v>
      </c>
      <c r="U2741" s="104">
        <f t="shared" si="571"/>
        <v>2097.6417182708628</v>
      </c>
      <c r="V2741" s="87" cm="1">
        <f t="array" ref="V2741">VLOOKUP($E2741,$AI$118:$AW$122,COLUMN($AW:$AW)-COLUMN($AH:$AH),FALSE)</f>
        <v>0</v>
      </c>
      <c r="W2741" s="87" t="str">
        <f t="shared" si="575"/>
        <v>Domestic</v>
      </c>
      <c r="X2741" s="87" t="str">
        <f t="shared" si="576"/>
        <v>Non-local</v>
      </c>
      <c r="Y2741" s="104"/>
      <c r="Z2741" s="87" t="str">
        <f t="shared" si="572"/>
        <v>USA</v>
      </c>
      <c r="AA2741" s="87" t="str">
        <f t="shared" si="573"/>
        <v>USA</v>
      </c>
      <c r="AB2741" s="82" cm="1">
        <f t="array" ref="AB2741">VLOOKUP(B2741,'GDP per Capita'!$T$2:$V$4235,COLUMN('GDP per Capita'!$V:$V)-COLUMN('GDP per Capita'!$S:$S),FALSE)</f>
        <v>63809.64</v>
      </c>
      <c r="AC2741" s="82">
        <f t="shared" si="577"/>
        <v>63809.64</v>
      </c>
      <c r="AD2741" s="82">
        <f t="shared" si="578"/>
        <v>63809.64</v>
      </c>
      <c r="AE2741" s="88">
        <f t="shared" si="574"/>
        <v>3.2873429755611576E-2</v>
      </c>
    </row>
    <row r="2742" spans="1:31">
      <c r="A2742" s="77" t="s">
        <v>1228</v>
      </c>
      <c r="B2742" s="77">
        <v>2741</v>
      </c>
      <c r="C2742" s="77" t="s">
        <v>29</v>
      </c>
      <c r="D2742" s="77" t="s">
        <v>29</v>
      </c>
      <c r="E2742" s="77">
        <v>2018</v>
      </c>
      <c r="F2742" s="77">
        <v>38.8339578</v>
      </c>
      <c r="G2742" s="77">
        <v>-104.8253485</v>
      </c>
      <c r="H2742" s="77">
        <v>0</v>
      </c>
      <c r="I2742" s="77" t="s">
        <v>1626</v>
      </c>
      <c r="J2742" s="77">
        <v>39.739236400000003</v>
      </c>
      <c r="K2742" s="77">
        <v>-104.9848623</v>
      </c>
      <c r="L2742" s="77">
        <v>203.188588064767</v>
      </c>
      <c r="M2742" s="77">
        <v>0.18846169243562499</v>
      </c>
      <c r="N2742" s="77">
        <v>0</v>
      </c>
      <c r="O2742" s="77">
        <v>39.012208908435298</v>
      </c>
      <c r="P2742" s="87" cm="1">
        <f t="array" ref="P2742">IF($X2742="Non-local",VLOOKUP($E2742,$AI$64:$AW$68,COLUMN($AW:$AW)-COLUMN($AH:$AH),FALSE),IF($X2742="Unknown",VLOOKUP($E2742,$AI$71:$AW$75,COLUMN($AW:$AW)-COLUMN($AH:$AH),FALSE),0))</f>
        <v>284</v>
      </c>
      <c r="Q2742" s="87" cm="1">
        <f t="array" ref="Q2742">IF($X2742="Non-local",VLOOKUP($E2742,$AI$40:$AW$44,COLUMN($AW:$AW)-COLUMN($AH:$AH),FALSE),IF($X2742="Unknown",VLOOKUP($E2742,$AI$47:$AW$51,COLUMN($AW:$AW)-COLUMN($AH:$AH),FALSE),0))</f>
        <v>701.10299999999995</v>
      </c>
      <c r="R2742" s="87" cm="1">
        <f t="array" ref="R2742">IF($X2742="Non-local",VLOOKUP($E2742,$AI$88:$AW$92,COLUMN($AW:$AW)-COLUMN($AH:$AH),FALSE),IF($X2742="Unknown",VLOOKUP($E2742,$AI$95:$AW$99,COLUMN($AW:$AW)-COLUMN($AH:$AH),FALSE),0))</f>
        <v>0.15773661179887363</v>
      </c>
      <c r="S2742" s="87" cm="1">
        <f t="array" ref="S2742">VLOOKUP($E2742,$AI$111:$AW$115,COLUMN($AW:$AW)-COLUMN($AH:$AH),FALSE)</f>
        <v>431.69321999999994</v>
      </c>
      <c r="T2742" s="104">
        <f t="shared" si="570"/>
        <v>0.3461983042344986</v>
      </c>
      <c r="U2742" s="104">
        <f t="shared" si="571"/>
        <v>1455.8084289084352</v>
      </c>
      <c r="V2742" s="87" cm="1">
        <f t="array" ref="V2742">VLOOKUP($E2742,$AI$118:$AW$122,COLUMN($AW:$AW)-COLUMN($AH:$AH),FALSE)</f>
        <v>0</v>
      </c>
      <c r="W2742" s="87" t="str">
        <f t="shared" si="575"/>
        <v>Domestic</v>
      </c>
      <c r="X2742" s="87" t="str">
        <f t="shared" si="576"/>
        <v>Non-local</v>
      </c>
      <c r="Y2742" s="104"/>
      <c r="Z2742" s="87" t="str">
        <f t="shared" si="572"/>
        <v>USA</v>
      </c>
      <c r="AA2742" s="87" t="str">
        <f t="shared" si="573"/>
        <v>USA</v>
      </c>
      <c r="AB2742" s="82" cm="1">
        <f t="array" ref="AB2742">VLOOKUP(B2742,'GDP per Capita'!$T$2:$V$4235,COLUMN('GDP per Capita'!$V:$V)-COLUMN('GDP per Capita'!$S:$S),FALSE)</f>
        <v>63809.64</v>
      </c>
      <c r="AC2742" s="82">
        <f t="shared" si="577"/>
        <v>63809.64</v>
      </c>
      <c r="AD2742" s="82">
        <f t="shared" si="578"/>
        <v>63809.64</v>
      </c>
      <c r="AE2742" s="88">
        <f t="shared" si="574"/>
        <v>2.2814866670748106E-2</v>
      </c>
    </row>
    <row r="2743" spans="1:31">
      <c r="A2743" s="77" t="s">
        <v>1072</v>
      </c>
      <c r="B2743" s="77">
        <v>2742</v>
      </c>
      <c r="C2743" s="77" t="s">
        <v>29</v>
      </c>
      <c r="D2743" s="77" t="s">
        <v>29</v>
      </c>
      <c r="E2743" s="77">
        <v>2018</v>
      </c>
      <c r="F2743" s="77">
        <v>40.349274399999999</v>
      </c>
      <c r="G2743" s="77">
        <v>-74.659295799999995</v>
      </c>
      <c r="H2743" s="77">
        <v>0</v>
      </c>
      <c r="I2743" s="77" t="s">
        <v>1626</v>
      </c>
      <c r="J2743" s="77">
        <v>39.739236400000003</v>
      </c>
      <c r="K2743" s="77">
        <v>-104.9848623</v>
      </c>
      <c r="L2743" s="77">
        <v>5139.3282760838401</v>
      </c>
      <c r="M2743" s="77">
        <v>0.89542472736175704</v>
      </c>
      <c r="N2743" s="77">
        <v>0</v>
      </c>
      <c r="O2743" s="77">
        <v>616.71939313006101</v>
      </c>
      <c r="P2743" s="87" cm="1">
        <f t="array" ref="P2743">IF($X2743="Non-local",VLOOKUP($E2743,$AI$64:$AW$68,COLUMN($AW:$AW)-COLUMN($AH:$AH),FALSE),IF($X2743="Unknown",VLOOKUP($E2743,$AI$71:$AW$75,COLUMN($AW:$AW)-COLUMN($AH:$AH),FALSE),0))</f>
        <v>284</v>
      </c>
      <c r="Q2743" s="87" cm="1">
        <f t="array" ref="Q2743">IF($X2743="Non-local",VLOOKUP($E2743,$AI$40:$AW$44,COLUMN($AW:$AW)-COLUMN($AH:$AH),FALSE),IF($X2743="Unknown",VLOOKUP($E2743,$AI$47:$AW$51,COLUMN($AW:$AW)-COLUMN($AH:$AH),FALSE),0))</f>
        <v>701.10299999999995</v>
      </c>
      <c r="R2743" s="87" cm="1">
        <f t="array" ref="R2743">IF($X2743="Non-local",VLOOKUP($E2743,$AI$88:$AW$92,COLUMN($AW:$AW)-COLUMN($AH:$AH),FALSE),IF($X2743="Unknown",VLOOKUP($E2743,$AI$95:$AW$99,COLUMN($AW:$AW)-COLUMN($AH:$AH),FALSE),0))</f>
        <v>0.15773661179887363</v>
      </c>
      <c r="S2743" s="87" cm="1">
        <f t="array" ref="S2743">VLOOKUP($E2743,$AI$111:$AW$115,COLUMN($AW:$AW)-COLUMN($AH:$AH),FALSE)</f>
        <v>431.69321999999994</v>
      </c>
      <c r="T2743" s="104">
        <f t="shared" si="570"/>
        <v>1.0531613391606307</v>
      </c>
      <c r="U2743" s="104">
        <f t="shared" si="571"/>
        <v>2033.5156131300607</v>
      </c>
      <c r="V2743" s="87" cm="1">
        <f t="array" ref="V2743">VLOOKUP($E2743,$AI$118:$AW$122,COLUMN($AW:$AW)-COLUMN($AH:$AH),FALSE)</f>
        <v>0</v>
      </c>
      <c r="W2743" s="87" t="str">
        <f t="shared" si="575"/>
        <v>Domestic</v>
      </c>
      <c r="X2743" s="87" t="str">
        <f t="shared" si="576"/>
        <v>Non-local</v>
      </c>
      <c r="Y2743" s="104"/>
      <c r="Z2743" s="87" t="str">
        <f t="shared" si="572"/>
        <v>USA</v>
      </c>
      <c r="AA2743" s="87" t="str">
        <f t="shared" si="573"/>
        <v>USA</v>
      </c>
      <c r="AB2743" s="82" cm="1">
        <f t="array" ref="AB2743">VLOOKUP(B2743,'GDP per Capita'!$T$2:$V$4235,COLUMN('GDP per Capita'!$V:$V)-COLUMN('GDP per Capita'!$S:$S),FALSE)</f>
        <v>63809.64</v>
      </c>
      <c r="AC2743" s="82">
        <f t="shared" si="577"/>
        <v>63809.64</v>
      </c>
      <c r="AD2743" s="82">
        <f t="shared" si="578"/>
        <v>63809.64</v>
      </c>
      <c r="AE2743" s="88">
        <f t="shared" si="574"/>
        <v>3.1868470236316344E-2</v>
      </c>
    </row>
    <row r="2744" spans="1:31">
      <c r="A2744" s="77" t="s">
        <v>1707</v>
      </c>
      <c r="B2744" s="77">
        <v>2743</v>
      </c>
      <c r="C2744" s="77" t="s">
        <v>29</v>
      </c>
      <c r="D2744" s="77" t="s">
        <v>29</v>
      </c>
      <c r="E2744" s="77">
        <v>2018</v>
      </c>
      <c r="F2744" s="77">
        <v>38.547132699999999</v>
      </c>
      <c r="G2744" s="77">
        <v>-122.8163802</v>
      </c>
      <c r="H2744" s="77">
        <v>0</v>
      </c>
      <c r="I2744" s="77" t="s">
        <v>1626</v>
      </c>
      <c r="J2744" s="77">
        <v>39.739236400000003</v>
      </c>
      <c r="K2744" s="77">
        <v>-104.9848623</v>
      </c>
      <c r="L2744" s="77">
        <v>3081.85367464707</v>
      </c>
      <c r="M2744" s="77">
        <v>0.575955906366175</v>
      </c>
      <c r="N2744" s="77">
        <v>0</v>
      </c>
      <c r="O2744" s="77">
        <v>591.715905532237</v>
      </c>
      <c r="P2744" s="87" cm="1">
        <f t="array" ref="P2744">IF($X2744="Non-local",VLOOKUP($E2744,$AI$64:$AW$68,COLUMN($AW:$AW)-COLUMN($AH:$AH),FALSE),IF($X2744="Unknown",VLOOKUP($E2744,$AI$71:$AW$75,COLUMN($AW:$AW)-COLUMN($AH:$AH),FALSE),0))</f>
        <v>284</v>
      </c>
      <c r="Q2744" s="87" cm="1">
        <f t="array" ref="Q2744">IF($X2744="Non-local",VLOOKUP($E2744,$AI$40:$AW$44,COLUMN($AW:$AW)-COLUMN($AH:$AH),FALSE),IF($X2744="Unknown",VLOOKUP($E2744,$AI$47:$AW$51,COLUMN($AW:$AW)-COLUMN($AH:$AH),FALSE),0))</f>
        <v>701.10299999999995</v>
      </c>
      <c r="R2744" s="87" cm="1">
        <f t="array" ref="R2744">IF($X2744="Non-local",VLOOKUP($E2744,$AI$88:$AW$92,COLUMN($AW:$AW)-COLUMN($AH:$AH),FALSE),IF($X2744="Unknown",VLOOKUP($E2744,$AI$95:$AW$99,COLUMN($AW:$AW)-COLUMN($AH:$AH),FALSE),0))</f>
        <v>0.15773661179887363</v>
      </c>
      <c r="S2744" s="87" cm="1">
        <f t="array" ref="S2744">VLOOKUP($E2744,$AI$111:$AW$115,COLUMN($AW:$AW)-COLUMN($AH:$AH),FALSE)</f>
        <v>431.69321999999994</v>
      </c>
      <c r="T2744" s="104">
        <f t="shared" si="570"/>
        <v>0.73369251816504866</v>
      </c>
      <c r="U2744" s="104">
        <f t="shared" si="571"/>
        <v>2008.5121255322367</v>
      </c>
      <c r="V2744" s="87" cm="1">
        <f t="array" ref="V2744">VLOOKUP($E2744,$AI$118:$AW$122,COLUMN($AW:$AW)-COLUMN($AH:$AH),FALSE)</f>
        <v>0</v>
      </c>
      <c r="W2744" s="87" t="str">
        <f t="shared" si="575"/>
        <v>Domestic</v>
      </c>
      <c r="X2744" s="87" t="str">
        <f t="shared" si="576"/>
        <v>Non-local</v>
      </c>
      <c r="Y2744" s="104"/>
      <c r="Z2744" s="87" t="str">
        <f t="shared" si="572"/>
        <v>USA</v>
      </c>
      <c r="AA2744" s="87" t="str">
        <f t="shared" si="573"/>
        <v>USA</v>
      </c>
      <c r="AB2744" s="82" cm="1">
        <f t="array" ref="AB2744">VLOOKUP(B2744,'GDP per Capita'!$T$2:$V$4235,COLUMN('GDP per Capita'!$V:$V)-COLUMN('GDP per Capita'!$S:$S),FALSE)</f>
        <v>63809.64</v>
      </c>
      <c r="AC2744" s="82">
        <f t="shared" si="577"/>
        <v>63809.64</v>
      </c>
      <c r="AD2744" s="82">
        <f t="shared" si="578"/>
        <v>63809.64</v>
      </c>
      <c r="AE2744" s="88">
        <f t="shared" si="574"/>
        <v>3.1476625248665201E-2</v>
      </c>
    </row>
    <row r="2745" spans="1:31">
      <c r="A2745" s="77" t="s">
        <v>1708</v>
      </c>
      <c r="B2745" s="77">
        <v>2744</v>
      </c>
      <c r="C2745" s="77" t="s">
        <v>29</v>
      </c>
      <c r="D2745" s="77" t="s">
        <v>29</v>
      </c>
      <c r="E2745" s="77">
        <v>2018</v>
      </c>
      <c r="F2745" s="77">
        <v>42.129471199999998</v>
      </c>
      <c r="G2745" s="77">
        <v>-80.085269499999995</v>
      </c>
      <c r="H2745" s="77">
        <v>0</v>
      </c>
      <c r="I2745" s="77" t="s">
        <v>1626</v>
      </c>
      <c r="J2745" s="77">
        <v>39.739236400000003</v>
      </c>
      <c r="K2745" s="77">
        <v>-104.9848623</v>
      </c>
      <c r="L2745" s="77">
        <v>4201.8046580445098</v>
      </c>
      <c r="M2745" s="77">
        <v>0.75424914327957304</v>
      </c>
      <c r="N2745" s="77">
        <v>0</v>
      </c>
      <c r="O2745" s="77">
        <v>504.21655896534099</v>
      </c>
      <c r="P2745" s="87" cm="1">
        <f t="array" ref="P2745">IF($X2745="Non-local",VLOOKUP($E2745,$AI$64:$AW$68,COLUMN($AW:$AW)-COLUMN($AH:$AH),FALSE),IF($X2745="Unknown",VLOOKUP($E2745,$AI$71:$AW$75,COLUMN($AW:$AW)-COLUMN($AH:$AH),FALSE),0))</f>
        <v>284</v>
      </c>
      <c r="Q2745" s="87" cm="1">
        <f t="array" ref="Q2745">IF($X2745="Non-local",VLOOKUP($E2745,$AI$40:$AW$44,COLUMN($AW:$AW)-COLUMN($AH:$AH),FALSE),IF($X2745="Unknown",VLOOKUP($E2745,$AI$47:$AW$51,COLUMN($AW:$AW)-COLUMN($AH:$AH),FALSE),0))</f>
        <v>701.10299999999995</v>
      </c>
      <c r="R2745" s="87" cm="1">
        <f t="array" ref="R2745">IF($X2745="Non-local",VLOOKUP($E2745,$AI$88:$AW$92,COLUMN($AW:$AW)-COLUMN($AH:$AH),FALSE),IF($X2745="Unknown",VLOOKUP($E2745,$AI$95:$AW$99,COLUMN($AW:$AW)-COLUMN($AH:$AH),FALSE),0))</f>
        <v>0.15773661179887363</v>
      </c>
      <c r="S2745" s="87" cm="1">
        <f t="array" ref="S2745">VLOOKUP($E2745,$AI$111:$AW$115,COLUMN($AW:$AW)-COLUMN($AH:$AH),FALSE)</f>
        <v>431.69321999999994</v>
      </c>
      <c r="T2745" s="104">
        <f t="shared" si="570"/>
        <v>0.9119857550784467</v>
      </c>
      <c r="U2745" s="104">
        <f t="shared" si="571"/>
        <v>1921.0127789653409</v>
      </c>
      <c r="V2745" s="87" cm="1">
        <f t="array" ref="V2745">VLOOKUP($E2745,$AI$118:$AW$122,COLUMN($AW:$AW)-COLUMN($AH:$AH),FALSE)</f>
        <v>0</v>
      </c>
      <c r="W2745" s="87" t="str">
        <f t="shared" si="575"/>
        <v>Domestic</v>
      </c>
      <c r="X2745" s="87" t="str">
        <f t="shared" si="576"/>
        <v>Non-local</v>
      </c>
      <c r="Y2745" s="104"/>
      <c r="Z2745" s="87" t="str">
        <f t="shared" si="572"/>
        <v>USA</v>
      </c>
      <c r="AA2745" s="87" t="str">
        <f t="shared" si="573"/>
        <v>USA</v>
      </c>
      <c r="AB2745" s="82" cm="1">
        <f t="array" ref="AB2745">VLOOKUP(B2745,'GDP per Capita'!$T$2:$V$4235,COLUMN('GDP per Capita'!$V:$V)-COLUMN('GDP per Capita'!$S:$S),FALSE)</f>
        <v>63809.64</v>
      </c>
      <c r="AC2745" s="82">
        <f t="shared" si="577"/>
        <v>63809.64</v>
      </c>
      <c r="AD2745" s="82">
        <f t="shared" si="578"/>
        <v>63809.64</v>
      </c>
      <c r="AE2745" s="88">
        <f t="shared" si="574"/>
        <v>3.0105369329232086E-2</v>
      </c>
    </row>
    <row r="2746" spans="1:31">
      <c r="A2746" s="77" t="s">
        <v>1262</v>
      </c>
      <c r="B2746" s="77">
        <v>2745</v>
      </c>
      <c r="C2746" s="77" t="s">
        <v>29</v>
      </c>
      <c r="D2746" s="77" t="s">
        <v>29</v>
      </c>
      <c r="E2746" s="77">
        <v>2018</v>
      </c>
      <c r="F2746" s="77">
        <v>42.291707000000002</v>
      </c>
      <c r="G2746" s="77">
        <v>-85.587228600000003</v>
      </c>
      <c r="H2746" s="77">
        <v>0</v>
      </c>
      <c r="I2746" s="77" t="s">
        <v>1626</v>
      </c>
      <c r="J2746" s="77">
        <v>39.739236400000003</v>
      </c>
      <c r="K2746" s="77">
        <v>-104.9848623</v>
      </c>
      <c r="L2746" s="77">
        <v>3296.5577089855701</v>
      </c>
      <c r="M2746" s="77">
        <v>0.61013622124428801</v>
      </c>
      <c r="N2746" s="77">
        <v>0</v>
      </c>
      <c r="O2746" s="77">
        <v>632.93908012523002</v>
      </c>
      <c r="P2746" s="87" cm="1">
        <f t="array" ref="P2746">IF($X2746="Non-local",VLOOKUP($E2746,$AI$64:$AW$68,COLUMN($AW:$AW)-COLUMN($AH:$AH),FALSE),IF($X2746="Unknown",VLOOKUP($E2746,$AI$71:$AW$75,COLUMN($AW:$AW)-COLUMN($AH:$AH),FALSE),0))</f>
        <v>284</v>
      </c>
      <c r="Q2746" s="87" cm="1">
        <f t="array" ref="Q2746">IF($X2746="Non-local",VLOOKUP($E2746,$AI$40:$AW$44,COLUMN($AW:$AW)-COLUMN($AH:$AH),FALSE),IF($X2746="Unknown",VLOOKUP($E2746,$AI$47:$AW$51,COLUMN($AW:$AW)-COLUMN($AH:$AH),FALSE),0))</f>
        <v>701.10299999999995</v>
      </c>
      <c r="R2746" s="87" cm="1">
        <f t="array" ref="R2746">IF($X2746="Non-local",VLOOKUP($E2746,$AI$88:$AW$92,COLUMN($AW:$AW)-COLUMN($AH:$AH),FALSE),IF($X2746="Unknown",VLOOKUP($E2746,$AI$95:$AW$99,COLUMN($AW:$AW)-COLUMN($AH:$AH),FALSE),0))</f>
        <v>0.15773661179887363</v>
      </c>
      <c r="S2746" s="87" cm="1">
        <f t="array" ref="S2746">VLOOKUP($E2746,$AI$111:$AW$115,COLUMN($AW:$AW)-COLUMN($AH:$AH),FALSE)</f>
        <v>431.69321999999994</v>
      </c>
      <c r="T2746" s="104">
        <f t="shared" si="570"/>
        <v>0.76787283304316167</v>
      </c>
      <c r="U2746" s="104">
        <f t="shared" si="571"/>
        <v>2049.73530012523</v>
      </c>
      <c r="V2746" s="87" cm="1">
        <f t="array" ref="V2746">VLOOKUP($E2746,$AI$118:$AW$122,COLUMN($AW:$AW)-COLUMN($AH:$AH),FALSE)</f>
        <v>0</v>
      </c>
      <c r="W2746" s="87" t="str">
        <f t="shared" si="575"/>
        <v>Domestic</v>
      </c>
      <c r="X2746" s="87" t="str">
        <f t="shared" si="576"/>
        <v>Non-local</v>
      </c>
      <c r="Y2746" s="104"/>
      <c r="Z2746" s="87" t="str">
        <f t="shared" si="572"/>
        <v>USA</v>
      </c>
      <c r="AA2746" s="87" t="str">
        <f t="shared" si="573"/>
        <v>USA</v>
      </c>
      <c r="AB2746" s="82" cm="1">
        <f t="array" ref="AB2746">VLOOKUP(B2746,'GDP per Capita'!$T$2:$V$4235,COLUMN('GDP per Capita'!$V:$V)-COLUMN('GDP per Capita'!$S:$S),FALSE)</f>
        <v>63809.64</v>
      </c>
      <c r="AC2746" s="82">
        <f t="shared" si="577"/>
        <v>63809.64</v>
      </c>
      <c r="AD2746" s="82">
        <f t="shared" si="578"/>
        <v>63809.64</v>
      </c>
      <c r="AE2746" s="88">
        <f t="shared" si="574"/>
        <v>3.2122658898016507E-2</v>
      </c>
    </row>
    <row r="2747" spans="1:31">
      <c r="A2747" s="77" t="s">
        <v>1310</v>
      </c>
      <c r="B2747" s="77">
        <v>2746</v>
      </c>
      <c r="C2747" s="77" t="s">
        <v>29</v>
      </c>
      <c r="D2747" s="77" t="s">
        <v>29</v>
      </c>
      <c r="E2747" s="77">
        <v>2018</v>
      </c>
      <c r="F2747" s="77">
        <v>32.314035400000002</v>
      </c>
      <c r="G2747" s="77">
        <v>-106.7798078</v>
      </c>
      <c r="H2747" s="77">
        <v>0</v>
      </c>
      <c r="I2747" s="77" t="s">
        <v>1626</v>
      </c>
      <c r="J2747" s="77">
        <v>39.739236400000003</v>
      </c>
      <c r="K2747" s="77">
        <v>-104.9848623</v>
      </c>
      <c r="L2747" s="77">
        <v>1682.4401011039899</v>
      </c>
      <c r="M2747" s="77">
        <v>0.38378912620261002</v>
      </c>
      <c r="N2747" s="77">
        <v>0</v>
      </c>
      <c r="O2747" s="77">
        <v>323.028499411967</v>
      </c>
      <c r="P2747" s="87" cm="1">
        <f t="array" ref="P2747">IF($X2747="Non-local",VLOOKUP($E2747,$AI$64:$AW$68,COLUMN($AW:$AW)-COLUMN($AH:$AH),FALSE),IF($X2747="Unknown",VLOOKUP($E2747,$AI$71:$AW$75,COLUMN($AW:$AW)-COLUMN($AH:$AH),FALSE),0))</f>
        <v>284</v>
      </c>
      <c r="Q2747" s="87" cm="1">
        <f t="array" ref="Q2747">IF($X2747="Non-local",VLOOKUP($E2747,$AI$40:$AW$44,COLUMN($AW:$AW)-COLUMN($AH:$AH),FALSE),IF($X2747="Unknown",VLOOKUP($E2747,$AI$47:$AW$51,COLUMN($AW:$AW)-COLUMN($AH:$AH),FALSE),0))</f>
        <v>701.10299999999995</v>
      </c>
      <c r="R2747" s="87" cm="1">
        <f t="array" ref="R2747">IF($X2747="Non-local",VLOOKUP($E2747,$AI$88:$AW$92,COLUMN($AW:$AW)-COLUMN($AH:$AH),FALSE),IF($X2747="Unknown",VLOOKUP($E2747,$AI$95:$AW$99,COLUMN($AW:$AW)-COLUMN($AH:$AH),FALSE),0))</f>
        <v>0.15773661179887363</v>
      </c>
      <c r="S2747" s="87" cm="1">
        <f t="array" ref="S2747">VLOOKUP($E2747,$AI$111:$AW$115,COLUMN($AW:$AW)-COLUMN($AH:$AH),FALSE)</f>
        <v>431.69321999999994</v>
      </c>
      <c r="T2747" s="104">
        <f t="shared" si="570"/>
        <v>0.54152573800148363</v>
      </c>
      <c r="U2747" s="104">
        <f t="shared" si="571"/>
        <v>1739.824719411967</v>
      </c>
      <c r="V2747" s="87" cm="1">
        <f t="array" ref="V2747">VLOOKUP($E2747,$AI$118:$AW$122,COLUMN($AW:$AW)-COLUMN($AH:$AH),FALSE)</f>
        <v>0</v>
      </c>
      <c r="W2747" s="87" t="str">
        <f t="shared" si="575"/>
        <v>Domestic</v>
      </c>
      <c r="X2747" s="87" t="str">
        <f t="shared" si="576"/>
        <v>Non-local</v>
      </c>
      <c r="Y2747" s="104"/>
      <c r="Z2747" s="87" t="str">
        <f t="shared" si="572"/>
        <v>USA</v>
      </c>
      <c r="AA2747" s="87" t="str">
        <f t="shared" si="573"/>
        <v>USA</v>
      </c>
      <c r="AB2747" s="82" cm="1">
        <f t="array" ref="AB2747">VLOOKUP(B2747,'GDP per Capita'!$T$2:$V$4235,COLUMN('GDP per Capita'!$V:$V)-COLUMN('GDP per Capita'!$S:$S),FALSE)</f>
        <v>63809.64</v>
      </c>
      <c r="AC2747" s="82">
        <f t="shared" si="577"/>
        <v>63809.64</v>
      </c>
      <c r="AD2747" s="82">
        <f t="shared" si="578"/>
        <v>63809.64</v>
      </c>
      <c r="AE2747" s="88">
        <f t="shared" si="574"/>
        <v>2.7265860133546701E-2</v>
      </c>
    </row>
    <row r="2748" spans="1:31">
      <c r="A2748" s="77" t="s">
        <v>889</v>
      </c>
      <c r="B2748" s="77">
        <v>2747</v>
      </c>
      <c r="C2748" s="77" t="s">
        <v>29</v>
      </c>
      <c r="D2748" s="77" t="s">
        <v>29</v>
      </c>
      <c r="E2748" s="77">
        <v>2018</v>
      </c>
      <c r="F2748" s="77">
        <v>42.735541599999998</v>
      </c>
      <c r="G2748" s="77">
        <v>-84.485246900000007</v>
      </c>
      <c r="H2748" s="77">
        <v>0</v>
      </c>
      <c r="I2748" s="77" t="s">
        <v>1626</v>
      </c>
      <c r="J2748" s="77">
        <v>39.739236400000003</v>
      </c>
      <c r="K2748" s="77">
        <v>-104.9848623</v>
      </c>
      <c r="L2748" s="77">
        <v>3483.2718199303499</v>
      </c>
      <c r="M2748" s="77">
        <v>0.63986061428581797</v>
      </c>
      <c r="N2748" s="77">
        <v>0</v>
      </c>
      <c r="O2748" s="77">
        <v>668.78818942662804</v>
      </c>
      <c r="P2748" s="87" cm="1">
        <f t="array" ref="P2748">IF($X2748="Non-local",VLOOKUP($E2748,$AI$64:$AW$68,COLUMN($AW:$AW)-COLUMN($AH:$AH),FALSE),IF($X2748="Unknown",VLOOKUP($E2748,$AI$71:$AW$75,COLUMN($AW:$AW)-COLUMN($AH:$AH),FALSE),0))</f>
        <v>284</v>
      </c>
      <c r="Q2748" s="87" cm="1">
        <f t="array" ref="Q2748">IF($X2748="Non-local",VLOOKUP($E2748,$AI$40:$AW$44,COLUMN($AW:$AW)-COLUMN($AH:$AH),FALSE),IF($X2748="Unknown",VLOOKUP($E2748,$AI$47:$AW$51,COLUMN($AW:$AW)-COLUMN($AH:$AH),FALSE),0))</f>
        <v>701.10299999999995</v>
      </c>
      <c r="R2748" s="87" cm="1">
        <f t="array" ref="R2748">IF($X2748="Non-local",VLOOKUP($E2748,$AI$88:$AW$92,COLUMN($AW:$AW)-COLUMN($AH:$AH),FALSE),IF($X2748="Unknown",VLOOKUP($E2748,$AI$95:$AW$99,COLUMN($AW:$AW)-COLUMN($AH:$AH),FALSE),0))</f>
        <v>0.15773661179887363</v>
      </c>
      <c r="S2748" s="87" cm="1">
        <f t="array" ref="S2748">VLOOKUP($E2748,$AI$111:$AW$115,COLUMN($AW:$AW)-COLUMN($AH:$AH),FALSE)</f>
        <v>431.69321999999994</v>
      </c>
      <c r="T2748" s="104">
        <f t="shared" si="570"/>
        <v>0.79759722608469164</v>
      </c>
      <c r="U2748" s="104">
        <f t="shared" si="571"/>
        <v>2085.5844094266281</v>
      </c>
      <c r="V2748" s="87" cm="1">
        <f t="array" ref="V2748">VLOOKUP($E2748,$AI$118:$AW$122,COLUMN($AW:$AW)-COLUMN($AH:$AH),FALSE)</f>
        <v>0</v>
      </c>
      <c r="W2748" s="87" t="str">
        <f t="shared" si="575"/>
        <v>Domestic</v>
      </c>
      <c r="X2748" s="87" t="str">
        <f t="shared" si="576"/>
        <v>Non-local</v>
      </c>
      <c r="Y2748" s="104"/>
      <c r="Z2748" s="87" t="str">
        <f t="shared" si="572"/>
        <v>USA</v>
      </c>
      <c r="AA2748" s="87" t="str">
        <f t="shared" si="573"/>
        <v>USA</v>
      </c>
      <c r="AB2748" s="82" cm="1">
        <f t="array" ref="AB2748">VLOOKUP(B2748,'GDP per Capita'!$T$2:$V$4235,COLUMN('GDP per Capita'!$V:$V)-COLUMN('GDP per Capita'!$S:$S),FALSE)</f>
        <v>63809.64</v>
      </c>
      <c r="AC2748" s="82">
        <f t="shared" si="577"/>
        <v>63809.64</v>
      </c>
      <c r="AD2748" s="82">
        <f t="shared" si="578"/>
        <v>63809.64</v>
      </c>
      <c r="AE2748" s="88">
        <f t="shared" si="574"/>
        <v>3.2684472274512565E-2</v>
      </c>
    </row>
    <row r="2749" spans="1:31">
      <c r="A2749" s="77" t="s">
        <v>911</v>
      </c>
      <c r="B2749" s="77">
        <v>2748</v>
      </c>
      <c r="C2749" s="77" t="s">
        <v>29</v>
      </c>
      <c r="D2749" s="77" t="s">
        <v>29</v>
      </c>
      <c r="E2749" s="77">
        <v>2018</v>
      </c>
      <c r="F2749" s="77">
        <v>42.3750997</v>
      </c>
      <c r="G2749" s="77">
        <v>-71.105615700000001</v>
      </c>
      <c r="H2749" s="77">
        <v>0</v>
      </c>
      <c r="I2749" s="77" t="s">
        <v>1626</v>
      </c>
      <c r="J2749" s="77">
        <v>39.739236400000003</v>
      </c>
      <c r="K2749" s="77">
        <v>-104.9848623</v>
      </c>
      <c r="L2749" s="77">
        <v>5673.7124855905204</v>
      </c>
      <c r="M2749" s="77">
        <v>0.96779995620830905</v>
      </c>
      <c r="N2749" s="77">
        <v>0</v>
      </c>
      <c r="O2749" s="77">
        <v>680.845498270863</v>
      </c>
      <c r="P2749" s="87" cm="1">
        <f t="array" ref="P2749">IF($X2749="Non-local",VLOOKUP($E2749,$AI$64:$AW$68,COLUMN($AW:$AW)-COLUMN($AH:$AH),FALSE),IF($X2749="Unknown",VLOOKUP($E2749,$AI$71:$AW$75,COLUMN($AW:$AW)-COLUMN($AH:$AH),FALSE),0))</f>
        <v>284</v>
      </c>
      <c r="Q2749" s="87" cm="1">
        <f t="array" ref="Q2749">IF($X2749="Non-local",VLOOKUP($E2749,$AI$40:$AW$44,COLUMN($AW:$AW)-COLUMN($AH:$AH),FALSE),IF($X2749="Unknown",VLOOKUP($E2749,$AI$47:$AW$51,COLUMN($AW:$AW)-COLUMN($AH:$AH),FALSE),0))</f>
        <v>701.10299999999995</v>
      </c>
      <c r="R2749" s="87" cm="1">
        <f t="array" ref="R2749">IF($X2749="Non-local",VLOOKUP($E2749,$AI$88:$AW$92,COLUMN($AW:$AW)-COLUMN($AH:$AH),FALSE),IF($X2749="Unknown",VLOOKUP($E2749,$AI$95:$AW$99,COLUMN($AW:$AW)-COLUMN($AH:$AH),FALSE),0))</f>
        <v>0.15773661179887363</v>
      </c>
      <c r="S2749" s="87" cm="1">
        <f t="array" ref="S2749">VLOOKUP($E2749,$AI$111:$AW$115,COLUMN($AW:$AW)-COLUMN($AH:$AH),FALSE)</f>
        <v>431.69321999999994</v>
      </c>
      <c r="T2749" s="104">
        <f t="shared" si="570"/>
        <v>1.1255365680071827</v>
      </c>
      <c r="U2749" s="104">
        <f t="shared" si="571"/>
        <v>2097.6417182708628</v>
      </c>
      <c r="V2749" s="87" cm="1">
        <f t="array" ref="V2749">VLOOKUP($E2749,$AI$118:$AW$122,COLUMN($AW:$AW)-COLUMN($AH:$AH),FALSE)</f>
        <v>0</v>
      </c>
      <c r="W2749" s="87" t="str">
        <f t="shared" si="575"/>
        <v>Domestic</v>
      </c>
      <c r="X2749" s="87" t="str">
        <f t="shared" si="576"/>
        <v>Non-local</v>
      </c>
      <c r="Y2749" s="104"/>
      <c r="Z2749" s="87" t="str">
        <f t="shared" si="572"/>
        <v>USA</v>
      </c>
      <c r="AA2749" s="87" t="str">
        <f t="shared" si="573"/>
        <v>USA</v>
      </c>
      <c r="AB2749" s="82" cm="1">
        <f t="array" ref="AB2749">VLOOKUP(B2749,'GDP per Capita'!$T$2:$V$4235,COLUMN('GDP per Capita'!$V:$V)-COLUMN('GDP per Capita'!$S:$S),FALSE)</f>
        <v>63809.64</v>
      </c>
      <c r="AC2749" s="82">
        <f t="shared" si="577"/>
        <v>63809.64</v>
      </c>
      <c r="AD2749" s="82">
        <f t="shared" si="578"/>
        <v>63809.64</v>
      </c>
      <c r="AE2749" s="88">
        <f t="shared" si="574"/>
        <v>3.2873429755611576E-2</v>
      </c>
    </row>
    <row r="2750" spans="1:31">
      <c r="A2750" s="77" t="s">
        <v>1011</v>
      </c>
      <c r="B2750" s="77">
        <v>2749</v>
      </c>
      <c r="C2750" s="77" t="s">
        <v>29</v>
      </c>
      <c r="D2750" s="77" t="s">
        <v>29</v>
      </c>
      <c r="E2750" s="77">
        <v>2018</v>
      </c>
      <c r="F2750" s="77">
        <v>40.102554999999903</v>
      </c>
      <c r="G2750" s="77">
        <v>-105.36320790000001</v>
      </c>
      <c r="H2750" s="77">
        <v>1</v>
      </c>
      <c r="I2750" s="77" t="s">
        <v>1626</v>
      </c>
      <c r="J2750" s="77">
        <v>39.739236400000003</v>
      </c>
      <c r="K2750" s="77">
        <v>-104.9848623</v>
      </c>
      <c r="L2750" s="77">
        <v>103.404289622392</v>
      </c>
      <c r="M2750" s="77">
        <v>0</v>
      </c>
      <c r="N2750" s="77">
        <v>0</v>
      </c>
      <c r="O2750" s="77">
        <v>0</v>
      </c>
      <c r="P2750" s="87" cm="1">
        <f t="array" ref="P2750">IF($X2750="Non-local",VLOOKUP($E2750,$AI$64:$AW$68,COLUMN($AW:$AW)-COLUMN($AH:$AH),FALSE),IF($X2750="Unknown",VLOOKUP($E2750,$AI$71:$AW$75,COLUMN($AW:$AW)-COLUMN($AH:$AH),FALSE),0))</f>
        <v>0</v>
      </c>
      <c r="Q2750" s="87" cm="1">
        <f t="array" ref="Q2750">IF($X2750="Non-local",VLOOKUP($E2750,$AI$40:$AW$44,COLUMN($AW:$AW)-COLUMN($AH:$AH),FALSE),IF($X2750="Unknown",VLOOKUP($E2750,$AI$47:$AW$51,COLUMN($AW:$AW)-COLUMN($AH:$AH),FALSE),0))</f>
        <v>0</v>
      </c>
      <c r="R2750" s="87" cm="1">
        <f t="array" ref="R2750">IF($X2750="Non-local",VLOOKUP($E2750,$AI$88:$AW$92,COLUMN($AW:$AW)-COLUMN($AH:$AH),FALSE),IF($X2750="Unknown",VLOOKUP($E2750,$AI$95:$AW$99,COLUMN($AW:$AW)-COLUMN($AH:$AH),FALSE),0))</f>
        <v>0</v>
      </c>
      <c r="S2750" s="87" cm="1">
        <f t="array" ref="S2750">VLOOKUP($E2750,$AI$111:$AW$115,COLUMN($AW:$AW)-COLUMN($AH:$AH),FALSE)</f>
        <v>431.69321999999994</v>
      </c>
      <c r="T2750" s="104">
        <f t="shared" si="570"/>
        <v>0</v>
      </c>
      <c r="U2750" s="104">
        <f t="shared" si="571"/>
        <v>431.69321999999994</v>
      </c>
      <c r="V2750" s="87" cm="1">
        <f t="array" ref="V2750">VLOOKUP($E2750,$AI$118:$AW$122,COLUMN($AW:$AW)-COLUMN($AH:$AH),FALSE)</f>
        <v>0</v>
      </c>
      <c r="W2750" s="87" t="str">
        <f t="shared" si="575"/>
        <v>Domestic</v>
      </c>
      <c r="X2750" s="87" t="str">
        <f t="shared" si="576"/>
        <v>Local</v>
      </c>
      <c r="Y2750" s="104"/>
      <c r="Z2750" s="87" t="str">
        <f t="shared" si="572"/>
        <v>USA</v>
      </c>
      <c r="AA2750" s="87" t="str">
        <f t="shared" si="573"/>
        <v>USA</v>
      </c>
      <c r="AB2750" s="82" cm="1">
        <f t="array" ref="AB2750">VLOOKUP(B2750,'GDP per Capita'!$T$2:$V$4235,COLUMN('GDP per Capita'!$V:$V)-COLUMN('GDP per Capita'!$S:$S),FALSE)</f>
        <v>63809.64</v>
      </c>
      <c r="AC2750" s="82">
        <f t="shared" si="577"/>
        <v>63809.64</v>
      </c>
      <c r="AD2750" s="82">
        <f t="shared" si="578"/>
        <v>63809.64</v>
      </c>
      <c r="AE2750" s="88">
        <f t="shared" si="574"/>
        <v>6.7653291885050593E-3</v>
      </c>
    </row>
    <row r="2751" spans="1:31">
      <c r="A2751" s="77" t="s">
        <v>1011</v>
      </c>
      <c r="B2751" s="77">
        <v>2750</v>
      </c>
      <c r="C2751" s="77" t="s">
        <v>29</v>
      </c>
      <c r="D2751" s="77" t="s">
        <v>29</v>
      </c>
      <c r="E2751" s="77">
        <v>2018</v>
      </c>
      <c r="F2751" s="77">
        <v>40.102554999999903</v>
      </c>
      <c r="G2751" s="77">
        <v>-105.36320790000001</v>
      </c>
      <c r="H2751" s="77">
        <v>1</v>
      </c>
      <c r="I2751" s="77" t="s">
        <v>1626</v>
      </c>
      <c r="J2751" s="77">
        <v>39.739236400000003</v>
      </c>
      <c r="K2751" s="77">
        <v>-104.9848623</v>
      </c>
      <c r="L2751" s="77">
        <v>103.404289622392</v>
      </c>
      <c r="M2751" s="77">
        <v>0</v>
      </c>
      <c r="N2751" s="77">
        <v>0</v>
      </c>
      <c r="O2751" s="77">
        <v>0</v>
      </c>
      <c r="P2751" s="87" cm="1">
        <f t="array" ref="P2751">IF($X2751="Non-local",VLOOKUP($E2751,$AI$64:$AW$68,COLUMN($AW:$AW)-COLUMN($AH:$AH),FALSE),IF($X2751="Unknown",VLOOKUP($E2751,$AI$71:$AW$75,COLUMN($AW:$AW)-COLUMN($AH:$AH),FALSE),0))</f>
        <v>0</v>
      </c>
      <c r="Q2751" s="87" cm="1">
        <f t="array" ref="Q2751">IF($X2751="Non-local",VLOOKUP($E2751,$AI$40:$AW$44,COLUMN($AW:$AW)-COLUMN($AH:$AH),FALSE),IF($X2751="Unknown",VLOOKUP($E2751,$AI$47:$AW$51,COLUMN($AW:$AW)-COLUMN($AH:$AH),FALSE),0))</f>
        <v>0</v>
      </c>
      <c r="R2751" s="87" cm="1">
        <f t="array" ref="R2751">IF($X2751="Non-local",VLOOKUP($E2751,$AI$88:$AW$92,COLUMN($AW:$AW)-COLUMN($AH:$AH),FALSE),IF($X2751="Unknown",VLOOKUP($E2751,$AI$95:$AW$99,COLUMN($AW:$AW)-COLUMN($AH:$AH),FALSE),0))</f>
        <v>0</v>
      </c>
      <c r="S2751" s="87" cm="1">
        <f t="array" ref="S2751">VLOOKUP($E2751,$AI$111:$AW$115,COLUMN($AW:$AW)-COLUMN($AH:$AH),FALSE)</f>
        <v>431.69321999999994</v>
      </c>
      <c r="T2751" s="104">
        <f t="shared" si="570"/>
        <v>0</v>
      </c>
      <c r="U2751" s="104">
        <f t="shared" si="571"/>
        <v>431.69321999999994</v>
      </c>
      <c r="V2751" s="87" cm="1">
        <f t="array" ref="V2751">VLOOKUP($E2751,$AI$118:$AW$122,COLUMN($AW:$AW)-COLUMN($AH:$AH),FALSE)</f>
        <v>0</v>
      </c>
      <c r="W2751" s="87" t="str">
        <f t="shared" si="575"/>
        <v>Domestic</v>
      </c>
      <c r="X2751" s="87" t="str">
        <f t="shared" si="576"/>
        <v>Local</v>
      </c>
      <c r="Y2751" s="104"/>
      <c r="Z2751" s="87" t="str">
        <f t="shared" si="572"/>
        <v>USA</v>
      </c>
      <c r="AA2751" s="87" t="str">
        <f t="shared" si="573"/>
        <v>USA</v>
      </c>
      <c r="AB2751" s="82" cm="1">
        <f t="array" ref="AB2751">VLOOKUP(B2751,'GDP per Capita'!$T$2:$V$4235,COLUMN('GDP per Capita'!$V:$V)-COLUMN('GDP per Capita'!$S:$S),FALSE)</f>
        <v>63809.64</v>
      </c>
      <c r="AC2751" s="82">
        <f t="shared" si="577"/>
        <v>63809.64</v>
      </c>
      <c r="AD2751" s="82">
        <f t="shared" si="578"/>
        <v>63809.64</v>
      </c>
      <c r="AE2751" s="88">
        <f t="shared" si="574"/>
        <v>6.7653291885050593E-3</v>
      </c>
    </row>
    <row r="2752" spans="1:31">
      <c r="A2752" s="77" t="s">
        <v>1011</v>
      </c>
      <c r="B2752" s="77">
        <v>2751</v>
      </c>
      <c r="C2752" s="77" t="s">
        <v>29</v>
      </c>
      <c r="D2752" s="77" t="s">
        <v>29</v>
      </c>
      <c r="E2752" s="77">
        <v>2018</v>
      </c>
      <c r="F2752" s="77">
        <v>40.102554999999903</v>
      </c>
      <c r="G2752" s="77">
        <v>-105.36320790000001</v>
      </c>
      <c r="H2752" s="77">
        <v>1</v>
      </c>
      <c r="I2752" s="77" t="s">
        <v>1626</v>
      </c>
      <c r="J2752" s="77">
        <v>39.739236400000003</v>
      </c>
      <c r="K2752" s="77">
        <v>-104.9848623</v>
      </c>
      <c r="L2752" s="77">
        <v>103.404289622392</v>
      </c>
      <c r="M2752" s="77">
        <v>0</v>
      </c>
      <c r="N2752" s="77">
        <v>0</v>
      </c>
      <c r="O2752" s="77">
        <v>0</v>
      </c>
      <c r="P2752" s="87" cm="1">
        <f t="array" ref="P2752">IF($X2752="Non-local",VLOOKUP($E2752,$AI$64:$AW$68,COLUMN($AW:$AW)-COLUMN($AH:$AH),FALSE),IF($X2752="Unknown",VLOOKUP($E2752,$AI$71:$AW$75,COLUMN($AW:$AW)-COLUMN($AH:$AH),FALSE),0))</f>
        <v>0</v>
      </c>
      <c r="Q2752" s="87" cm="1">
        <f t="array" ref="Q2752">IF($X2752="Non-local",VLOOKUP($E2752,$AI$40:$AW$44,COLUMN($AW:$AW)-COLUMN($AH:$AH),FALSE),IF($X2752="Unknown",VLOOKUP($E2752,$AI$47:$AW$51,COLUMN($AW:$AW)-COLUMN($AH:$AH),FALSE),0))</f>
        <v>0</v>
      </c>
      <c r="R2752" s="87" cm="1">
        <f t="array" ref="R2752">IF($X2752="Non-local",VLOOKUP($E2752,$AI$88:$AW$92,COLUMN($AW:$AW)-COLUMN($AH:$AH),FALSE),IF($X2752="Unknown",VLOOKUP($E2752,$AI$95:$AW$99,COLUMN($AW:$AW)-COLUMN($AH:$AH),FALSE),0))</f>
        <v>0</v>
      </c>
      <c r="S2752" s="87" cm="1">
        <f t="array" ref="S2752">VLOOKUP($E2752,$AI$111:$AW$115,COLUMN($AW:$AW)-COLUMN($AH:$AH),FALSE)</f>
        <v>431.69321999999994</v>
      </c>
      <c r="T2752" s="104">
        <f t="shared" si="570"/>
        <v>0</v>
      </c>
      <c r="U2752" s="104">
        <f t="shared" si="571"/>
        <v>431.69321999999994</v>
      </c>
      <c r="V2752" s="87" cm="1">
        <f t="array" ref="V2752">VLOOKUP($E2752,$AI$118:$AW$122,COLUMN($AW:$AW)-COLUMN($AH:$AH),FALSE)</f>
        <v>0</v>
      </c>
      <c r="W2752" s="87" t="str">
        <f t="shared" si="575"/>
        <v>Domestic</v>
      </c>
      <c r="X2752" s="87" t="str">
        <f t="shared" si="576"/>
        <v>Local</v>
      </c>
      <c r="Y2752" s="104"/>
      <c r="Z2752" s="87" t="str">
        <f t="shared" si="572"/>
        <v>USA</v>
      </c>
      <c r="AA2752" s="87" t="str">
        <f t="shared" si="573"/>
        <v>USA</v>
      </c>
      <c r="AB2752" s="82" cm="1">
        <f t="array" ref="AB2752">VLOOKUP(B2752,'GDP per Capita'!$T$2:$V$4235,COLUMN('GDP per Capita'!$V:$V)-COLUMN('GDP per Capita'!$S:$S),FALSE)</f>
        <v>63809.64</v>
      </c>
      <c r="AC2752" s="82">
        <f t="shared" si="577"/>
        <v>63809.64</v>
      </c>
      <c r="AD2752" s="82">
        <f t="shared" si="578"/>
        <v>63809.64</v>
      </c>
      <c r="AE2752" s="88">
        <f t="shared" si="574"/>
        <v>6.7653291885050593E-3</v>
      </c>
    </row>
    <row r="2753" spans="1:31">
      <c r="A2753" s="77" t="s">
        <v>1157</v>
      </c>
      <c r="B2753" s="77">
        <v>2752</v>
      </c>
      <c r="C2753" s="77" t="s">
        <v>29</v>
      </c>
      <c r="D2753" s="77" t="s">
        <v>29</v>
      </c>
      <c r="E2753" s="77">
        <v>2018</v>
      </c>
      <c r="F2753" s="77">
        <v>42.360253399999998</v>
      </c>
      <c r="G2753" s="77">
        <v>-71.058291199999999</v>
      </c>
      <c r="H2753" s="77">
        <v>0</v>
      </c>
      <c r="I2753" s="77" t="s">
        <v>1626</v>
      </c>
      <c r="J2753" s="77">
        <v>39.739236400000003</v>
      </c>
      <c r="K2753" s="77">
        <v>-104.9848623</v>
      </c>
      <c r="L2753" s="77">
        <v>5681.7745261372602</v>
      </c>
      <c r="M2753" s="77">
        <v>0.96889570576980399</v>
      </c>
      <c r="N2753" s="77">
        <v>0</v>
      </c>
      <c r="O2753" s="77">
        <v>681.81294313647095</v>
      </c>
      <c r="P2753" s="87" cm="1">
        <f t="array" ref="P2753">IF($X2753="Non-local",VLOOKUP($E2753,$AI$64:$AW$68,COLUMN($AW:$AW)-COLUMN($AH:$AH),FALSE),IF($X2753="Unknown",VLOOKUP($E2753,$AI$71:$AW$75,COLUMN($AW:$AW)-COLUMN($AH:$AH),FALSE),0))</f>
        <v>284</v>
      </c>
      <c r="Q2753" s="87" cm="1">
        <f t="array" ref="Q2753">IF($X2753="Non-local",VLOOKUP($E2753,$AI$40:$AW$44,COLUMN($AW:$AW)-COLUMN($AH:$AH),FALSE),IF($X2753="Unknown",VLOOKUP($E2753,$AI$47:$AW$51,COLUMN($AW:$AW)-COLUMN($AH:$AH),FALSE),0))</f>
        <v>701.10299999999995</v>
      </c>
      <c r="R2753" s="87" cm="1">
        <f t="array" ref="R2753">IF($X2753="Non-local",VLOOKUP($E2753,$AI$88:$AW$92,COLUMN($AW:$AW)-COLUMN($AH:$AH),FALSE),IF($X2753="Unknown",VLOOKUP($E2753,$AI$95:$AW$99,COLUMN($AW:$AW)-COLUMN($AH:$AH),FALSE),0))</f>
        <v>0.15773661179887363</v>
      </c>
      <c r="S2753" s="87" cm="1">
        <f t="array" ref="S2753">VLOOKUP($E2753,$AI$111:$AW$115,COLUMN($AW:$AW)-COLUMN($AH:$AH),FALSE)</f>
        <v>431.69321999999994</v>
      </c>
      <c r="T2753" s="104">
        <f t="shared" si="570"/>
        <v>1.1266323175686777</v>
      </c>
      <c r="U2753" s="104">
        <f t="shared" si="571"/>
        <v>2098.6091631364711</v>
      </c>
      <c r="V2753" s="87" cm="1">
        <f t="array" ref="V2753">VLOOKUP($E2753,$AI$118:$AW$122,COLUMN($AW:$AW)-COLUMN($AH:$AH),FALSE)</f>
        <v>0</v>
      </c>
      <c r="W2753" s="87" t="str">
        <f t="shared" si="575"/>
        <v>Domestic</v>
      </c>
      <c r="X2753" s="87" t="str">
        <f t="shared" si="576"/>
        <v>Non-local</v>
      </c>
      <c r="Y2753" s="104"/>
      <c r="Z2753" s="87" t="str">
        <f t="shared" si="572"/>
        <v>USA</v>
      </c>
      <c r="AA2753" s="87" t="str">
        <f t="shared" si="573"/>
        <v>USA</v>
      </c>
      <c r="AB2753" s="82" cm="1">
        <f t="array" ref="AB2753">VLOOKUP(B2753,'GDP per Capita'!$T$2:$V$4235,COLUMN('GDP per Capita'!$V:$V)-COLUMN('GDP per Capita'!$S:$S),FALSE)</f>
        <v>63809.64</v>
      </c>
      <c r="AC2753" s="82">
        <f t="shared" si="577"/>
        <v>63809.64</v>
      </c>
      <c r="AD2753" s="82">
        <f t="shared" si="578"/>
        <v>63809.64</v>
      </c>
      <c r="AE2753" s="88">
        <f t="shared" si="574"/>
        <v>3.2888591177390611E-2</v>
      </c>
    </row>
    <row r="2754" spans="1:31">
      <c r="A2754" s="77" t="s">
        <v>954</v>
      </c>
      <c r="B2754" s="77">
        <v>2753</v>
      </c>
      <c r="C2754" s="77" t="s">
        <v>29</v>
      </c>
      <c r="D2754" s="77" t="s">
        <v>29</v>
      </c>
      <c r="E2754" s="77">
        <v>2018</v>
      </c>
      <c r="F2754" s="77">
        <v>39.734838099999997</v>
      </c>
      <c r="G2754" s="77">
        <v>-104.9653271</v>
      </c>
      <c r="H2754" s="77">
        <v>1</v>
      </c>
      <c r="I2754" s="77" t="s">
        <v>1626</v>
      </c>
      <c r="J2754" s="77">
        <v>39.739236400000003</v>
      </c>
      <c r="K2754" s="77">
        <v>-104.9848623</v>
      </c>
      <c r="L2754" s="77">
        <v>3.4810610096224801</v>
      </c>
      <c r="M2754" s="77">
        <v>0</v>
      </c>
      <c r="N2754" s="77">
        <v>0</v>
      </c>
      <c r="O2754" s="77">
        <v>0</v>
      </c>
      <c r="P2754" s="87" cm="1">
        <f t="array" ref="P2754">IF($X2754="Non-local",VLOOKUP($E2754,$AI$64:$AW$68,COLUMN($AW:$AW)-COLUMN($AH:$AH),FALSE),IF($X2754="Unknown",VLOOKUP($E2754,$AI$71:$AW$75,COLUMN($AW:$AW)-COLUMN($AH:$AH),FALSE),0))</f>
        <v>0</v>
      </c>
      <c r="Q2754" s="87" cm="1">
        <f t="array" ref="Q2754">IF($X2754="Non-local",VLOOKUP($E2754,$AI$40:$AW$44,COLUMN($AW:$AW)-COLUMN($AH:$AH),FALSE),IF($X2754="Unknown",VLOOKUP($E2754,$AI$47:$AW$51,COLUMN($AW:$AW)-COLUMN($AH:$AH),FALSE),0))</f>
        <v>0</v>
      </c>
      <c r="R2754" s="87" cm="1">
        <f t="array" ref="R2754">IF($X2754="Non-local",VLOOKUP($E2754,$AI$88:$AW$92,COLUMN($AW:$AW)-COLUMN($AH:$AH),FALSE),IF($X2754="Unknown",VLOOKUP($E2754,$AI$95:$AW$99,COLUMN($AW:$AW)-COLUMN($AH:$AH),FALSE),0))</f>
        <v>0</v>
      </c>
      <c r="S2754" s="87" cm="1">
        <f t="array" ref="S2754">VLOOKUP($E2754,$AI$111:$AW$115,COLUMN($AW:$AW)-COLUMN($AH:$AH),FALSE)</f>
        <v>431.69321999999994</v>
      </c>
      <c r="T2754" s="104">
        <f t="shared" ref="T2754:T2817" si="579">SUM(M2754,R2754)</f>
        <v>0</v>
      </c>
      <c r="U2754" s="104">
        <f t="shared" ref="U2754:U2817" si="580">SUM(O2754,P2754,Q2754,S2754)</f>
        <v>431.69321999999994</v>
      </c>
      <c r="V2754" s="87" cm="1">
        <f t="array" ref="V2754">VLOOKUP($E2754,$AI$118:$AW$122,COLUMN($AW:$AW)-COLUMN($AH:$AH),FALSE)</f>
        <v>0</v>
      </c>
      <c r="W2754" s="87" t="str">
        <f t="shared" si="575"/>
        <v>Domestic</v>
      </c>
      <c r="X2754" s="87" t="str">
        <f t="shared" si="576"/>
        <v>Local</v>
      </c>
      <c r="Y2754" s="104"/>
      <c r="Z2754" s="87" t="str">
        <f t="shared" ref="Z2754:Z2817" si="581">C2754</f>
        <v>USA</v>
      </c>
      <c r="AA2754" s="87" t="str">
        <f t="shared" ref="AA2754:AA2817" si="582">D2754</f>
        <v>USA</v>
      </c>
      <c r="AB2754" s="82" cm="1">
        <f t="array" ref="AB2754">VLOOKUP(B2754,'GDP per Capita'!$T$2:$V$4235,COLUMN('GDP per Capita'!$V:$V)-COLUMN('GDP per Capita'!$S:$S),FALSE)</f>
        <v>63809.64</v>
      </c>
      <c r="AC2754" s="82">
        <f t="shared" si="577"/>
        <v>63809.64</v>
      </c>
      <c r="AD2754" s="82">
        <f t="shared" si="578"/>
        <v>63809.64</v>
      </c>
      <c r="AE2754" s="88">
        <f t="shared" ref="AE2754:AE2817" si="583">U2754/AD2754</f>
        <v>6.7653291885050593E-3</v>
      </c>
    </row>
    <row r="2755" spans="1:31">
      <c r="A2755" s="77" t="s">
        <v>1132</v>
      </c>
      <c r="B2755" s="77">
        <v>2754</v>
      </c>
      <c r="C2755" s="77" t="s">
        <v>29</v>
      </c>
      <c r="D2755" s="77" t="s">
        <v>29</v>
      </c>
      <c r="E2755" s="77">
        <v>2018</v>
      </c>
      <c r="F2755" s="77">
        <v>39.777452500000003</v>
      </c>
      <c r="G2755" s="77">
        <v>-75.192379200000005</v>
      </c>
      <c r="H2755" s="77">
        <v>0</v>
      </c>
      <c r="I2755" s="77" t="s">
        <v>1626</v>
      </c>
      <c r="J2755" s="77">
        <v>39.739236400000003</v>
      </c>
      <c r="K2755" s="77">
        <v>-104.9848623</v>
      </c>
      <c r="L2755" s="77">
        <v>5069.5778560020899</v>
      </c>
      <c r="M2755" s="77">
        <v>0.88601509180543203</v>
      </c>
      <c r="N2755" s="77">
        <v>0</v>
      </c>
      <c r="O2755" s="77">
        <v>608.349342720251</v>
      </c>
      <c r="P2755" s="87" cm="1">
        <f t="array" ref="P2755">IF($X2755="Non-local",VLOOKUP($E2755,$AI$64:$AW$68,COLUMN($AW:$AW)-COLUMN($AH:$AH),FALSE),IF($X2755="Unknown",VLOOKUP($E2755,$AI$71:$AW$75,COLUMN($AW:$AW)-COLUMN($AH:$AH),FALSE),0))</f>
        <v>284</v>
      </c>
      <c r="Q2755" s="87" cm="1">
        <f t="array" ref="Q2755">IF($X2755="Non-local",VLOOKUP($E2755,$AI$40:$AW$44,COLUMN($AW:$AW)-COLUMN($AH:$AH),FALSE),IF($X2755="Unknown",VLOOKUP($E2755,$AI$47:$AW$51,COLUMN($AW:$AW)-COLUMN($AH:$AH),FALSE),0))</f>
        <v>701.10299999999995</v>
      </c>
      <c r="R2755" s="87" cm="1">
        <f t="array" ref="R2755">IF($X2755="Non-local",VLOOKUP($E2755,$AI$88:$AW$92,COLUMN($AW:$AW)-COLUMN($AH:$AH),FALSE),IF($X2755="Unknown",VLOOKUP($E2755,$AI$95:$AW$99,COLUMN($AW:$AW)-COLUMN($AH:$AH),FALSE),0))</f>
        <v>0.15773661179887363</v>
      </c>
      <c r="S2755" s="87" cm="1">
        <f t="array" ref="S2755">VLOOKUP($E2755,$AI$111:$AW$115,COLUMN($AW:$AW)-COLUMN($AH:$AH),FALSE)</f>
        <v>431.69321999999994</v>
      </c>
      <c r="T2755" s="104">
        <f t="shared" si="579"/>
        <v>1.0437517036043056</v>
      </c>
      <c r="U2755" s="104">
        <f t="shared" si="580"/>
        <v>2025.1455627202508</v>
      </c>
      <c r="V2755" s="87" cm="1">
        <f t="array" ref="V2755">VLOOKUP($E2755,$AI$118:$AW$122,COLUMN($AW:$AW)-COLUMN($AH:$AH),FALSE)</f>
        <v>0</v>
      </c>
      <c r="W2755" s="87" t="str">
        <f t="shared" ref="W2755:W2818" si="584">IF(Z2755&lt;&gt;"USA",IF(Z2755&lt;&gt;"Unknown","International","Unknown"),"Domestic")</f>
        <v>Domestic</v>
      </c>
      <c r="X2755" s="87" t="str">
        <f t="shared" ref="X2755:X2818" si="585">IF(A2755="Unknown","Unknown",IF(H2755=1,"Local","Non-local"))</f>
        <v>Non-local</v>
      </c>
      <c r="Y2755" s="104"/>
      <c r="Z2755" s="87" t="str">
        <f t="shared" si="581"/>
        <v>USA</v>
      </c>
      <c r="AA2755" s="87" t="str">
        <f t="shared" si="582"/>
        <v>USA</v>
      </c>
      <c r="AB2755" s="82" cm="1">
        <f t="array" ref="AB2755">VLOOKUP(B2755,'GDP per Capita'!$T$2:$V$4235,COLUMN('GDP per Capita'!$V:$V)-COLUMN('GDP per Capita'!$S:$S),FALSE)</f>
        <v>63809.64</v>
      </c>
      <c r="AC2755" s="82">
        <f t="shared" si="577"/>
        <v>63809.64</v>
      </c>
      <c r="AD2755" s="82">
        <f t="shared" si="578"/>
        <v>63809.64</v>
      </c>
      <c r="AE2755" s="88">
        <f t="shared" si="583"/>
        <v>3.1737298043371671E-2</v>
      </c>
    </row>
    <row r="2756" spans="1:31">
      <c r="A2756" s="77" t="s">
        <v>954</v>
      </c>
      <c r="B2756" s="77">
        <v>2755</v>
      </c>
      <c r="C2756" s="77" t="s">
        <v>29</v>
      </c>
      <c r="D2756" s="77" t="s">
        <v>29</v>
      </c>
      <c r="E2756" s="77">
        <v>2018</v>
      </c>
      <c r="F2756" s="77">
        <v>39.734838099999997</v>
      </c>
      <c r="G2756" s="77">
        <v>-104.9653271</v>
      </c>
      <c r="H2756" s="77">
        <v>1</v>
      </c>
      <c r="I2756" s="77" t="s">
        <v>1626</v>
      </c>
      <c r="J2756" s="77">
        <v>39.739236400000003</v>
      </c>
      <c r="K2756" s="77">
        <v>-104.9848623</v>
      </c>
      <c r="L2756" s="77">
        <v>3.4810610096224801</v>
      </c>
      <c r="M2756" s="77">
        <v>0</v>
      </c>
      <c r="N2756" s="77">
        <v>0</v>
      </c>
      <c r="O2756" s="77">
        <v>0</v>
      </c>
      <c r="P2756" s="87" cm="1">
        <f t="array" ref="P2756">IF($X2756="Non-local",VLOOKUP($E2756,$AI$64:$AW$68,COLUMN($AW:$AW)-COLUMN($AH:$AH),FALSE),IF($X2756="Unknown",VLOOKUP($E2756,$AI$71:$AW$75,COLUMN($AW:$AW)-COLUMN($AH:$AH),FALSE),0))</f>
        <v>0</v>
      </c>
      <c r="Q2756" s="87" cm="1">
        <f t="array" ref="Q2756">IF($X2756="Non-local",VLOOKUP($E2756,$AI$40:$AW$44,COLUMN($AW:$AW)-COLUMN($AH:$AH),FALSE),IF($X2756="Unknown",VLOOKUP($E2756,$AI$47:$AW$51,COLUMN($AW:$AW)-COLUMN($AH:$AH),FALSE),0))</f>
        <v>0</v>
      </c>
      <c r="R2756" s="87" cm="1">
        <f t="array" ref="R2756">IF($X2756="Non-local",VLOOKUP($E2756,$AI$88:$AW$92,COLUMN($AW:$AW)-COLUMN($AH:$AH),FALSE),IF($X2756="Unknown",VLOOKUP($E2756,$AI$95:$AW$99,COLUMN($AW:$AW)-COLUMN($AH:$AH),FALSE),0))</f>
        <v>0</v>
      </c>
      <c r="S2756" s="87" cm="1">
        <f t="array" ref="S2756">VLOOKUP($E2756,$AI$111:$AW$115,COLUMN($AW:$AW)-COLUMN($AH:$AH),FALSE)</f>
        <v>431.69321999999994</v>
      </c>
      <c r="T2756" s="104">
        <f t="shared" si="579"/>
        <v>0</v>
      </c>
      <c r="U2756" s="104">
        <f t="shared" si="580"/>
        <v>431.69321999999994</v>
      </c>
      <c r="V2756" s="87" cm="1">
        <f t="array" ref="V2756">VLOOKUP($E2756,$AI$118:$AW$122,COLUMN($AW:$AW)-COLUMN($AH:$AH),FALSE)</f>
        <v>0</v>
      </c>
      <c r="W2756" s="87" t="str">
        <f t="shared" si="584"/>
        <v>Domestic</v>
      </c>
      <c r="X2756" s="87" t="str">
        <f t="shared" si="585"/>
        <v>Local</v>
      </c>
      <c r="Y2756" s="104"/>
      <c r="Z2756" s="87" t="str">
        <f t="shared" si="581"/>
        <v>USA</v>
      </c>
      <c r="AA2756" s="87" t="str">
        <f t="shared" si="582"/>
        <v>USA</v>
      </c>
      <c r="AB2756" s="82" cm="1">
        <f t="array" ref="AB2756">VLOOKUP(B2756,'GDP per Capita'!$T$2:$V$4235,COLUMN('GDP per Capita'!$V:$V)-COLUMN('GDP per Capita'!$S:$S),FALSE)</f>
        <v>63809.64</v>
      </c>
      <c r="AC2756" s="82">
        <f t="shared" si="577"/>
        <v>63809.64</v>
      </c>
      <c r="AD2756" s="82">
        <f t="shared" si="578"/>
        <v>63809.64</v>
      </c>
      <c r="AE2756" s="88">
        <f t="shared" si="583"/>
        <v>6.7653291885050593E-3</v>
      </c>
    </row>
    <row r="2757" spans="1:31">
      <c r="A2757" s="77" t="s">
        <v>927</v>
      </c>
      <c r="B2757" s="77">
        <v>2756</v>
      </c>
      <c r="C2757" s="77" t="s">
        <v>29</v>
      </c>
      <c r="D2757" s="77" t="s">
        <v>29</v>
      </c>
      <c r="E2757" s="77">
        <v>2018</v>
      </c>
      <c r="F2757" s="77">
        <v>34.147645199999999</v>
      </c>
      <c r="G2757" s="77">
        <v>-118.1444779</v>
      </c>
      <c r="H2757" s="77">
        <v>0</v>
      </c>
      <c r="I2757" s="77" t="s">
        <v>1626</v>
      </c>
      <c r="J2757" s="77">
        <v>39.739236400000003</v>
      </c>
      <c r="K2757" s="77">
        <v>-104.9848623</v>
      </c>
      <c r="L2757" s="77">
        <v>2645.1496364796199</v>
      </c>
      <c r="M2757" s="77">
        <v>0.51090989055564195</v>
      </c>
      <c r="N2757" s="77">
        <v>0</v>
      </c>
      <c r="O2757" s="77">
        <v>507.868730204087</v>
      </c>
      <c r="P2757" s="87" cm="1">
        <f t="array" ref="P2757">IF($X2757="Non-local",VLOOKUP($E2757,$AI$64:$AW$68,COLUMN($AW:$AW)-COLUMN($AH:$AH),FALSE),IF($X2757="Unknown",VLOOKUP($E2757,$AI$71:$AW$75,COLUMN($AW:$AW)-COLUMN($AH:$AH),FALSE),0))</f>
        <v>284</v>
      </c>
      <c r="Q2757" s="87" cm="1">
        <f t="array" ref="Q2757">IF($X2757="Non-local",VLOOKUP($E2757,$AI$40:$AW$44,COLUMN($AW:$AW)-COLUMN($AH:$AH),FALSE),IF($X2757="Unknown",VLOOKUP($E2757,$AI$47:$AW$51,COLUMN($AW:$AW)-COLUMN($AH:$AH),FALSE),0))</f>
        <v>701.10299999999995</v>
      </c>
      <c r="R2757" s="87" cm="1">
        <f t="array" ref="R2757">IF($X2757="Non-local",VLOOKUP($E2757,$AI$88:$AW$92,COLUMN($AW:$AW)-COLUMN($AH:$AH),FALSE),IF($X2757="Unknown",VLOOKUP($E2757,$AI$95:$AW$99,COLUMN($AW:$AW)-COLUMN($AH:$AH),FALSE),0))</f>
        <v>0.15773661179887363</v>
      </c>
      <c r="S2757" s="87" cm="1">
        <f t="array" ref="S2757">VLOOKUP($E2757,$AI$111:$AW$115,COLUMN($AW:$AW)-COLUMN($AH:$AH),FALSE)</f>
        <v>431.69321999999994</v>
      </c>
      <c r="T2757" s="104">
        <f t="shared" si="579"/>
        <v>0.66864650235451561</v>
      </c>
      <c r="U2757" s="104">
        <f t="shared" si="580"/>
        <v>1924.6649502040868</v>
      </c>
      <c r="V2757" s="87" cm="1">
        <f t="array" ref="V2757">VLOOKUP($E2757,$AI$118:$AW$122,COLUMN($AW:$AW)-COLUMN($AH:$AH),FALSE)</f>
        <v>0</v>
      </c>
      <c r="W2757" s="87" t="str">
        <f t="shared" si="584"/>
        <v>Domestic</v>
      </c>
      <c r="X2757" s="87" t="str">
        <f t="shared" si="585"/>
        <v>Non-local</v>
      </c>
      <c r="Y2757" s="104"/>
      <c r="Z2757" s="87" t="str">
        <f t="shared" si="581"/>
        <v>USA</v>
      </c>
      <c r="AA2757" s="87" t="str">
        <f t="shared" si="582"/>
        <v>USA</v>
      </c>
      <c r="AB2757" s="82" cm="1">
        <f t="array" ref="AB2757">VLOOKUP(B2757,'GDP per Capita'!$T$2:$V$4235,COLUMN('GDP per Capita'!$V:$V)-COLUMN('GDP per Capita'!$S:$S),FALSE)</f>
        <v>63809.64</v>
      </c>
      <c r="AC2757" s="82">
        <f t="shared" si="577"/>
        <v>63809.64</v>
      </c>
      <c r="AD2757" s="82">
        <f t="shared" si="578"/>
        <v>63809.64</v>
      </c>
      <c r="AE2757" s="88">
        <f t="shared" si="583"/>
        <v>3.0162604744425559E-2</v>
      </c>
    </row>
    <row r="2758" spans="1:31">
      <c r="A2758" s="77" t="s">
        <v>1011</v>
      </c>
      <c r="B2758" s="77">
        <v>2757</v>
      </c>
      <c r="C2758" s="77" t="s">
        <v>29</v>
      </c>
      <c r="D2758" s="77" t="s">
        <v>29</v>
      </c>
      <c r="E2758" s="77">
        <v>2018</v>
      </c>
      <c r="F2758" s="77">
        <v>40.102554999999903</v>
      </c>
      <c r="G2758" s="77">
        <v>-105.36320790000001</v>
      </c>
      <c r="H2758" s="77">
        <v>1</v>
      </c>
      <c r="I2758" s="77" t="s">
        <v>1626</v>
      </c>
      <c r="J2758" s="77">
        <v>39.739236400000003</v>
      </c>
      <c r="K2758" s="77">
        <v>-104.9848623</v>
      </c>
      <c r="L2758" s="77">
        <v>103.404289622392</v>
      </c>
      <c r="M2758" s="77">
        <v>0</v>
      </c>
      <c r="N2758" s="77">
        <v>0</v>
      </c>
      <c r="O2758" s="77">
        <v>0</v>
      </c>
      <c r="P2758" s="87" cm="1">
        <f t="array" ref="P2758">IF($X2758="Non-local",VLOOKUP($E2758,$AI$64:$AW$68,COLUMN($AW:$AW)-COLUMN($AH:$AH),FALSE),IF($X2758="Unknown",VLOOKUP($E2758,$AI$71:$AW$75,COLUMN($AW:$AW)-COLUMN($AH:$AH),FALSE),0))</f>
        <v>0</v>
      </c>
      <c r="Q2758" s="87" cm="1">
        <f t="array" ref="Q2758">IF($X2758="Non-local",VLOOKUP($E2758,$AI$40:$AW$44,COLUMN($AW:$AW)-COLUMN($AH:$AH),FALSE),IF($X2758="Unknown",VLOOKUP($E2758,$AI$47:$AW$51,COLUMN($AW:$AW)-COLUMN($AH:$AH),FALSE),0))</f>
        <v>0</v>
      </c>
      <c r="R2758" s="87" cm="1">
        <f t="array" ref="R2758">IF($X2758="Non-local",VLOOKUP($E2758,$AI$88:$AW$92,COLUMN($AW:$AW)-COLUMN($AH:$AH),FALSE),IF($X2758="Unknown",VLOOKUP($E2758,$AI$95:$AW$99,COLUMN($AW:$AW)-COLUMN($AH:$AH),FALSE),0))</f>
        <v>0</v>
      </c>
      <c r="S2758" s="87" cm="1">
        <f t="array" ref="S2758">VLOOKUP($E2758,$AI$111:$AW$115,COLUMN($AW:$AW)-COLUMN($AH:$AH),FALSE)</f>
        <v>431.69321999999994</v>
      </c>
      <c r="T2758" s="104">
        <f t="shared" si="579"/>
        <v>0</v>
      </c>
      <c r="U2758" s="104">
        <f t="shared" si="580"/>
        <v>431.69321999999994</v>
      </c>
      <c r="V2758" s="87" cm="1">
        <f t="array" ref="V2758">VLOOKUP($E2758,$AI$118:$AW$122,COLUMN($AW:$AW)-COLUMN($AH:$AH),FALSE)</f>
        <v>0</v>
      </c>
      <c r="W2758" s="87" t="str">
        <f t="shared" si="584"/>
        <v>Domestic</v>
      </c>
      <c r="X2758" s="87" t="str">
        <f t="shared" si="585"/>
        <v>Local</v>
      </c>
      <c r="Y2758" s="104"/>
      <c r="Z2758" s="87" t="str">
        <f t="shared" si="581"/>
        <v>USA</v>
      </c>
      <c r="AA2758" s="87" t="str">
        <f t="shared" si="582"/>
        <v>USA</v>
      </c>
      <c r="AB2758" s="82" cm="1">
        <f t="array" ref="AB2758">VLOOKUP(B2758,'GDP per Capita'!$T$2:$V$4235,COLUMN('GDP per Capita'!$V:$V)-COLUMN('GDP per Capita'!$S:$S),FALSE)</f>
        <v>63809.64</v>
      </c>
      <c r="AC2758" s="82">
        <f t="shared" si="577"/>
        <v>63809.64</v>
      </c>
      <c r="AD2758" s="82">
        <f t="shared" si="578"/>
        <v>63809.64</v>
      </c>
      <c r="AE2758" s="88">
        <f t="shared" si="583"/>
        <v>6.7653291885050593E-3</v>
      </c>
    </row>
    <row r="2759" spans="1:31">
      <c r="A2759" s="77" t="s">
        <v>1670</v>
      </c>
      <c r="B2759" s="77">
        <v>2758</v>
      </c>
      <c r="C2759" s="77" t="s">
        <v>29</v>
      </c>
      <c r="D2759" s="77" t="s">
        <v>29</v>
      </c>
      <c r="E2759" s="77">
        <v>2018</v>
      </c>
      <c r="F2759" s="77">
        <v>40.759619799999903</v>
      </c>
      <c r="G2759" s="77">
        <v>-111.8867975</v>
      </c>
      <c r="H2759" s="77">
        <v>0</v>
      </c>
      <c r="I2759" s="77" t="s">
        <v>1626</v>
      </c>
      <c r="J2759" s="77">
        <v>39.739236400000003</v>
      </c>
      <c r="K2759" s="77">
        <v>-104.9848623</v>
      </c>
      <c r="L2759" s="77">
        <v>1192.94945427128</v>
      </c>
      <c r="M2759" s="77">
        <v>0.31915444369190099</v>
      </c>
      <c r="N2759" s="77">
        <v>0</v>
      </c>
      <c r="O2759" s="77">
        <v>229.04629522008599</v>
      </c>
      <c r="P2759" s="87" cm="1">
        <f t="array" ref="P2759">IF($X2759="Non-local",VLOOKUP($E2759,$AI$64:$AW$68,COLUMN($AW:$AW)-COLUMN($AH:$AH),FALSE),IF($X2759="Unknown",VLOOKUP($E2759,$AI$71:$AW$75,COLUMN($AW:$AW)-COLUMN($AH:$AH),FALSE),0))</f>
        <v>284</v>
      </c>
      <c r="Q2759" s="87" cm="1">
        <f t="array" ref="Q2759">IF($X2759="Non-local",VLOOKUP($E2759,$AI$40:$AW$44,COLUMN($AW:$AW)-COLUMN($AH:$AH),FALSE),IF($X2759="Unknown",VLOOKUP($E2759,$AI$47:$AW$51,COLUMN($AW:$AW)-COLUMN($AH:$AH),FALSE),0))</f>
        <v>701.10299999999995</v>
      </c>
      <c r="R2759" s="87" cm="1">
        <f t="array" ref="R2759">IF($X2759="Non-local",VLOOKUP($E2759,$AI$88:$AW$92,COLUMN($AW:$AW)-COLUMN($AH:$AH),FALSE),IF($X2759="Unknown",VLOOKUP($E2759,$AI$95:$AW$99,COLUMN($AW:$AW)-COLUMN($AH:$AH),FALSE),0))</f>
        <v>0.15773661179887363</v>
      </c>
      <c r="S2759" s="87" cm="1">
        <f t="array" ref="S2759">VLOOKUP($E2759,$AI$111:$AW$115,COLUMN($AW:$AW)-COLUMN($AH:$AH),FALSE)</f>
        <v>431.69321999999994</v>
      </c>
      <c r="T2759" s="104">
        <f t="shared" si="579"/>
        <v>0.4768910554907746</v>
      </c>
      <c r="U2759" s="104">
        <f t="shared" si="580"/>
        <v>1645.8425152200859</v>
      </c>
      <c r="V2759" s="87" cm="1">
        <f t="array" ref="V2759">VLOOKUP($E2759,$AI$118:$AW$122,COLUMN($AW:$AW)-COLUMN($AH:$AH),FALSE)</f>
        <v>0</v>
      </c>
      <c r="W2759" s="87" t="str">
        <f t="shared" si="584"/>
        <v>Domestic</v>
      </c>
      <c r="X2759" s="87" t="str">
        <f t="shared" si="585"/>
        <v>Non-local</v>
      </c>
      <c r="Y2759" s="104"/>
      <c r="Z2759" s="87" t="str">
        <f t="shared" si="581"/>
        <v>USA</v>
      </c>
      <c r="AA2759" s="87" t="str">
        <f t="shared" si="582"/>
        <v>USA</v>
      </c>
      <c r="AB2759" s="82" cm="1">
        <f t="array" ref="AB2759">VLOOKUP(B2759,'GDP per Capita'!$T$2:$V$4235,COLUMN('GDP per Capita'!$V:$V)-COLUMN('GDP per Capita'!$S:$S),FALSE)</f>
        <v>63809.64</v>
      </c>
      <c r="AC2759" s="82">
        <f t="shared" si="577"/>
        <v>63809.64</v>
      </c>
      <c r="AD2759" s="82">
        <f t="shared" si="578"/>
        <v>63809.64</v>
      </c>
      <c r="AE2759" s="88">
        <f t="shared" si="583"/>
        <v>2.5793007376629706E-2</v>
      </c>
    </row>
    <row r="2760" spans="1:31">
      <c r="A2760" s="77" t="s">
        <v>1534</v>
      </c>
      <c r="B2760" s="77">
        <v>2759</v>
      </c>
      <c r="C2760" s="77" t="s">
        <v>29</v>
      </c>
      <c r="D2760" s="77" t="s">
        <v>29</v>
      </c>
      <c r="E2760" s="77">
        <v>2018</v>
      </c>
      <c r="F2760" s="77">
        <v>39.526120599999999</v>
      </c>
      <c r="G2760" s="77">
        <v>-119.81265809999999</v>
      </c>
      <c r="H2760" s="77">
        <v>0</v>
      </c>
      <c r="I2760" s="77" t="s">
        <v>1626</v>
      </c>
      <c r="J2760" s="77">
        <v>39.739236400000003</v>
      </c>
      <c r="K2760" s="77">
        <v>-104.9848623</v>
      </c>
      <c r="L2760" s="77">
        <v>2537.1555478076498</v>
      </c>
      <c r="M2760" s="77">
        <v>0.49664983537479002</v>
      </c>
      <c r="N2760" s="77">
        <v>0</v>
      </c>
      <c r="O2760" s="77">
        <v>487.13386517906901</v>
      </c>
      <c r="P2760" s="87" cm="1">
        <f t="array" ref="P2760">IF($X2760="Non-local",VLOOKUP($E2760,$AI$64:$AW$68,COLUMN($AW:$AW)-COLUMN($AH:$AH),FALSE),IF($X2760="Unknown",VLOOKUP($E2760,$AI$71:$AW$75,COLUMN($AW:$AW)-COLUMN($AH:$AH),FALSE),0))</f>
        <v>284</v>
      </c>
      <c r="Q2760" s="87" cm="1">
        <f t="array" ref="Q2760">IF($X2760="Non-local",VLOOKUP($E2760,$AI$40:$AW$44,COLUMN($AW:$AW)-COLUMN($AH:$AH),FALSE),IF($X2760="Unknown",VLOOKUP($E2760,$AI$47:$AW$51,COLUMN($AW:$AW)-COLUMN($AH:$AH),FALSE),0))</f>
        <v>701.10299999999995</v>
      </c>
      <c r="R2760" s="87" cm="1">
        <f t="array" ref="R2760">IF($X2760="Non-local",VLOOKUP($E2760,$AI$88:$AW$92,COLUMN($AW:$AW)-COLUMN($AH:$AH),FALSE),IF($X2760="Unknown",VLOOKUP($E2760,$AI$95:$AW$99,COLUMN($AW:$AW)-COLUMN($AH:$AH),FALSE),0))</f>
        <v>0.15773661179887363</v>
      </c>
      <c r="S2760" s="87" cm="1">
        <f t="array" ref="S2760">VLOOKUP($E2760,$AI$111:$AW$115,COLUMN($AW:$AW)-COLUMN($AH:$AH),FALSE)</f>
        <v>431.69321999999994</v>
      </c>
      <c r="T2760" s="104">
        <f t="shared" si="579"/>
        <v>0.65438644717366368</v>
      </c>
      <c r="U2760" s="104">
        <f t="shared" si="580"/>
        <v>1903.9300851790688</v>
      </c>
      <c r="V2760" s="87" cm="1">
        <f t="array" ref="V2760">VLOOKUP($E2760,$AI$118:$AW$122,COLUMN($AW:$AW)-COLUMN($AH:$AH),FALSE)</f>
        <v>0</v>
      </c>
      <c r="W2760" s="87" t="str">
        <f t="shared" si="584"/>
        <v>Domestic</v>
      </c>
      <c r="X2760" s="87" t="str">
        <f t="shared" si="585"/>
        <v>Non-local</v>
      </c>
      <c r="Y2760" s="104"/>
      <c r="Z2760" s="87" t="str">
        <f t="shared" si="581"/>
        <v>USA</v>
      </c>
      <c r="AA2760" s="87" t="str">
        <f t="shared" si="582"/>
        <v>USA</v>
      </c>
      <c r="AB2760" s="82" cm="1">
        <f t="array" ref="AB2760">VLOOKUP(B2760,'GDP per Capita'!$T$2:$V$4235,COLUMN('GDP per Capita'!$V:$V)-COLUMN('GDP per Capita'!$S:$S),FALSE)</f>
        <v>63809.64</v>
      </c>
      <c r="AC2760" s="82">
        <f t="shared" si="577"/>
        <v>63809.64</v>
      </c>
      <c r="AD2760" s="82">
        <f t="shared" si="578"/>
        <v>63809.64</v>
      </c>
      <c r="AE2760" s="88">
        <f t="shared" si="583"/>
        <v>2.9837655958865599E-2</v>
      </c>
    </row>
    <row r="2761" spans="1:31">
      <c r="A2761" s="77" t="s">
        <v>927</v>
      </c>
      <c r="B2761" s="77">
        <v>2760</v>
      </c>
      <c r="C2761" s="77" t="s">
        <v>29</v>
      </c>
      <c r="D2761" s="77" t="s">
        <v>29</v>
      </c>
      <c r="E2761" s="77">
        <v>2018</v>
      </c>
      <c r="F2761" s="77">
        <v>34.147645199999999</v>
      </c>
      <c r="G2761" s="77">
        <v>-118.1444779</v>
      </c>
      <c r="H2761" s="77">
        <v>0</v>
      </c>
      <c r="I2761" s="77" t="s">
        <v>1626</v>
      </c>
      <c r="J2761" s="77">
        <v>39.739236400000003</v>
      </c>
      <c r="K2761" s="77">
        <v>-104.9848623</v>
      </c>
      <c r="L2761" s="77">
        <v>2645.1496364796199</v>
      </c>
      <c r="M2761" s="77">
        <v>0.51090989055564195</v>
      </c>
      <c r="N2761" s="77">
        <v>0</v>
      </c>
      <c r="O2761" s="77">
        <v>507.868730204087</v>
      </c>
      <c r="P2761" s="87" cm="1">
        <f t="array" ref="P2761">IF($X2761="Non-local",VLOOKUP($E2761,$AI$64:$AW$68,COLUMN($AW:$AW)-COLUMN($AH:$AH),FALSE),IF($X2761="Unknown",VLOOKUP($E2761,$AI$71:$AW$75,COLUMN($AW:$AW)-COLUMN($AH:$AH),FALSE),0))</f>
        <v>284</v>
      </c>
      <c r="Q2761" s="87" cm="1">
        <f t="array" ref="Q2761">IF($X2761="Non-local",VLOOKUP($E2761,$AI$40:$AW$44,COLUMN($AW:$AW)-COLUMN($AH:$AH),FALSE),IF($X2761="Unknown",VLOOKUP($E2761,$AI$47:$AW$51,COLUMN($AW:$AW)-COLUMN($AH:$AH),FALSE),0))</f>
        <v>701.10299999999995</v>
      </c>
      <c r="R2761" s="87" cm="1">
        <f t="array" ref="R2761">IF($X2761="Non-local",VLOOKUP($E2761,$AI$88:$AW$92,COLUMN($AW:$AW)-COLUMN($AH:$AH),FALSE),IF($X2761="Unknown",VLOOKUP($E2761,$AI$95:$AW$99,COLUMN($AW:$AW)-COLUMN($AH:$AH),FALSE),0))</f>
        <v>0.15773661179887363</v>
      </c>
      <c r="S2761" s="87" cm="1">
        <f t="array" ref="S2761">VLOOKUP($E2761,$AI$111:$AW$115,COLUMN($AW:$AW)-COLUMN($AH:$AH),FALSE)</f>
        <v>431.69321999999994</v>
      </c>
      <c r="T2761" s="104">
        <f t="shared" si="579"/>
        <v>0.66864650235451561</v>
      </c>
      <c r="U2761" s="104">
        <f t="shared" si="580"/>
        <v>1924.6649502040868</v>
      </c>
      <c r="V2761" s="87" cm="1">
        <f t="array" ref="V2761">VLOOKUP($E2761,$AI$118:$AW$122,COLUMN($AW:$AW)-COLUMN($AH:$AH),FALSE)</f>
        <v>0</v>
      </c>
      <c r="W2761" s="87" t="str">
        <f t="shared" si="584"/>
        <v>Domestic</v>
      </c>
      <c r="X2761" s="87" t="str">
        <f t="shared" si="585"/>
        <v>Non-local</v>
      </c>
      <c r="Y2761" s="104"/>
      <c r="Z2761" s="87" t="str">
        <f t="shared" si="581"/>
        <v>USA</v>
      </c>
      <c r="AA2761" s="87" t="str">
        <f t="shared" si="582"/>
        <v>USA</v>
      </c>
      <c r="AB2761" s="82" cm="1">
        <f t="array" ref="AB2761">VLOOKUP(B2761,'GDP per Capita'!$T$2:$V$4235,COLUMN('GDP per Capita'!$V:$V)-COLUMN('GDP per Capita'!$S:$S),FALSE)</f>
        <v>63809.64</v>
      </c>
      <c r="AC2761" s="82">
        <f t="shared" si="577"/>
        <v>63809.64</v>
      </c>
      <c r="AD2761" s="82">
        <f t="shared" si="578"/>
        <v>63809.64</v>
      </c>
      <c r="AE2761" s="88">
        <f t="shared" si="583"/>
        <v>3.0162604744425559E-2</v>
      </c>
    </row>
    <row r="2762" spans="1:31">
      <c r="A2762" s="77" t="s">
        <v>1011</v>
      </c>
      <c r="B2762" s="77">
        <v>2761</v>
      </c>
      <c r="C2762" s="77" t="s">
        <v>29</v>
      </c>
      <c r="D2762" s="77" t="s">
        <v>29</v>
      </c>
      <c r="E2762" s="77">
        <v>2018</v>
      </c>
      <c r="F2762" s="77">
        <v>40.102554999999903</v>
      </c>
      <c r="G2762" s="77">
        <v>-105.36320790000001</v>
      </c>
      <c r="H2762" s="77">
        <v>1</v>
      </c>
      <c r="I2762" s="77" t="s">
        <v>1626</v>
      </c>
      <c r="J2762" s="77">
        <v>39.739236400000003</v>
      </c>
      <c r="K2762" s="77">
        <v>-104.9848623</v>
      </c>
      <c r="L2762" s="77">
        <v>103.404289622392</v>
      </c>
      <c r="M2762" s="77">
        <v>0</v>
      </c>
      <c r="N2762" s="77">
        <v>0</v>
      </c>
      <c r="O2762" s="77">
        <v>0</v>
      </c>
      <c r="P2762" s="87" cm="1">
        <f t="array" ref="P2762">IF($X2762="Non-local",VLOOKUP($E2762,$AI$64:$AW$68,COLUMN($AW:$AW)-COLUMN($AH:$AH),FALSE),IF($X2762="Unknown",VLOOKUP($E2762,$AI$71:$AW$75,COLUMN($AW:$AW)-COLUMN($AH:$AH),FALSE),0))</f>
        <v>0</v>
      </c>
      <c r="Q2762" s="87" cm="1">
        <f t="array" ref="Q2762">IF($X2762="Non-local",VLOOKUP($E2762,$AI$40:$AW$44,COLUMN($AW:$AW)-COLUMN($AH:$AH),FALSE),IF($X2762="Unknown",VLOOKUP($E2762,$AI$47:$AW$51,COLUMN($AW:$AW)-COLUMN($AH:$AH),FALSE),0))</f>
        <v>0</v>
      </c>
      <c r="R2762" s="87" cm="1">
        <f t="array" ref="R2762">IF($X2762="Non-local",VLOOKUP($E2762,$AI$88:$AW$92,COLUMN($AW:$AW)-COLUMN($AH:$AH),FALSE),IF($X2762="Unknown",VLOOKUP($E2762,$AI$95:$AW$99,COLUMN($AW:$AW)-COLUMN($AH:$AH),FALSE),0))</f>
        <v>0</v>
      </c>
      <c r="S2762" s="87" cm="1">
        <f t="array" ref="S2762">VLOOKUP($E2762,$AI$111:$AW$115,COLUMN($AW:$AW)-COLUMN($AH:$AH),FALSE)</f>
        <v>431.69321999999994</v>
      </c>
      <c r="T2762" s="104">
        <f t="shared" si="579"/>
        <v>0</v>
      </c>
      <c r="U2762" s="104">
        <f t="shared" si="580"/>
        <v>431.69321999999994</v>
      </c>
      <c r="V2762" s="87" cm="1">
        <f t="array" ref="V2762">VLOOKUP($E2762,$AI$118:$AW$122,COLUMN($AW:$AW)-COLUMN($AH:$AH),FALSE)</f>
        <v>0</v>
      </c>
      <c r="W2762" s="87" t="str">
        <f t="shared" si="584"/>
        <v>Domestic</v>
      </c>
      <c r="X2762" s="87" t="str">
        <f t="shared" si="585"/>
        <v>Local</v>
      </c>
      <c r="Y2762" s="104"/>
      <c r="Z2762" s="87" t="str">
        <f t="shared" si="581"/>
        <v>USA</v>
      </c>
      <c r="AA2762" s="87" t="str">
        <f t="shared" si="582"/>
        <v>USA</v>
      </c>
      <c r="AB2762" s="82" cm="1">
        <f t="array" ref="AB2762">VLOOKUP(B2762,'GDP per Capita'!$T$2:$V$4235,COLUMN('GDP per Capita'!$V:$V)-COLUMN('GDP per Capita'!$S:$S),FALSE)</f>
        <v>63809.64</v>
      </c>
      <c r="AC2762" s="82">
        <f t="shared" si="577"/>
        <v>63809.64</v>
      </c>
      <c r="AD2762" s="82">
        <f t="shared" si="578"/>
        <v>63809.64</v>
      </c>
      <c r="AE2762" s="88">
        <f t="shared" si="583"/>
        <v>6.7653291885050593E-3</v>
      </c>
    </row>
    <row r="2763" spans="1:31">
      <c r="A2763" s="77" t="s">
        <v>1709</v>
      </c>
      <c r="B2763" s="77">
        <v>2762</v>
      </c>
      <c r="C2763" s="77" t="s">
        <v>29</v>
      </c>
      <c r="D2763" s="77" t="s">
        <v>29</v>
      </c>
      <c r="E2763" s="77">
        <v>2018</v>
      </c>
      <c r="F2763" s="77">
        <v>39.485084800000003</v>
      </c>
      <c r="G2763" s="77">
        <v>-80.142578099999994</v>
      </c>
      <c r="H2763" s="77">
        <v>0</v>
      </c>
      <c r="I2763" s="77" t="s">
        <v>1626</v>
      </c>
      <c r="J2763" s="77">
        <v>39.739236400000003</v>
      </c>
      <c r="K2763" s="77">
        <v>-104.9848623</v>
      </c>
      <c r="L2763" s="77">
        <v>4242.7655358678303</v>
      </c>
      <c r="M2763" s="77">
        <v>0.76077000678359996</v>
      </c>
      <c r="N2763" s="77">
        <v>0</v>
      </c>
      <c r="O2763" s="77">
        <v>509.13186430413998</v>
      </c>
      <c r="P2763" s="87" cm="1">
        <f t="array" ref="P2763">IF($X2763="Non-local",VLOOKUP($E2763,$AI$64:$AW$68,COLUMN($AW:$AW)-COLUMN($AH:$AH),FALSE),IF($X2763="Unknown",VLOOKUP($E2763,$AI$71:$AW$75,COLUMN($AW:$AW)-COLUMN($AH:$AH),FALSE),0))</f>
        <v>284</v>
      </c>
      <c r="Q2763" s="87" cm="1">
        <f t="array" ref="Q2763">IF($X2763="Non-local",VLOOKUP($E2763,$AI$40:$AW$44,COLUMN($AW:$AW)-COLUMN($AH:$AH),FALSE),IF($X2763="Unknown",VLOOKUP($E2763,$AI$47:$AW$51,COLUMN($AW:$AW)-COLUMN($AH:$AH),FALSE),0))</f>
        <v>701.10299999999995</v>
      </c>
      <c r="R2763" s="87" cm="1">
        <f t="array" ref="R2763">IF($X2763="Non-local",VLOOKUP($E2763,$AI$88:$AW$92,COLUMN($AW:$AW)-COLUMN($AH:$AH),FALSE),IF($X2763="Unknown",VLOOKUP($E2763,$AI$95:$AW$99,COLUMN($AW:$AW)-COLUMN($AH:$AH),FALSE),0))</f>
        <v>0.15773661179887363</v>
      </c>
      <c r="S2763" s="87" cm="1">
        <f t="array" ref="S2763">VLOOKUP($E2763,$AI$111:$AW$115,COLUMN($AW:$AW)-COLUMN($AH:$AH),FALSE)</f>
        <v>431.69321999999994</v>
      </c>
      <c r="T2763" s="104">
        <f t="shared" si="579"/>
        <v>0.91850661858247362</v>
      </c>
      <c r="U2763" s="104">
        <f t="shared" si="580"/>
        <v>1925.9280843041399</v>
      </c>
      <c r="V2763" s="87" cm="1">
        <f t="array" ref="V2763">VLOOKUP($E2763,$AI$118:$AW$122,COLUMN($AW:$AW)-COLUMN($AH:$AH),FALSE)</f>
        <v>0</v>
      </c>
      <c r="W2763" s="87" t="str">
        <f t="shared" si="584"/>
        <v>Domestic</v>
      </c>
      <c r="X2763" s="87" t="str">
        <f t="shared" si="585"/>
        <v>Non-local</v>
      </c>
      <c r="Y2763" s="104"/>
      <c r="Z2763" s="87" t="str">
        <f t="shared" si="581"/>
        <v>USA</v>
      </c>
      <c r="AA2763" s="87" t="str">
        <f t="shared" si="582"/>
        <v>USA</v>
      </c>
      <c r="AB2763" s="82" cm="1">
        <f t="array" ref="AB2763">VLOOKUP(B2763,'GDP per Capita'!$T$2:$V$4235,COLUMN('GDP per Capita'!$V:$V)-COLUMN('GDP per Capita'!$S:$S),FALSE)</f>
        <v>63809.64</v>
      </c>
      <c r="AC2763" s="82">
        <f t="shared" si="577"/>
        <v>63809.64</v>
      </c>
      <c r="AD2763" s="82">
        <f t="shared" si="578"/>
        <v>63809.64</v>
      </c>
      <c r="AE2763" s="88">
        <f t="shared" si="583"/>
        <v>3.0182400093530379E-2</v>
      </c>
    </row>
    <row r="2764" spans="1:31">
      <c r="A2764" s="77" t="s">
        <v>1002</v>
      </c>
      <c r="B2764" s="77">
        <v>2763</v>
      </c>
      <c r="C2764" s="77" t="s">
        <v>29</v>
      </c>
      <c r="D2764" s="77" t="s">
        <v>29</v>
      </c>
      <c r="E2764" s="77">
        <v>2018</v>
      </c>
      <c r="F2764" s="77">
        <v>35.881400899999903</v>
      </c>
      <c r="G2764" s="77">
        <v>-106.29899579999901</v>
      </c>
      <c r="H2764" s="77">
        <v>0</v>
      </c>
      <c r="I2764" s="77" t="s">
        <v>1626</v>
      </c>
      <c r="J2764" s="77">
        <v>39.739236400000003</v>
      </c>
      <c r="K2764" s="77">
        <v>-104.9848623</v>
      </c>
      <c r="L2764" s="77">
        <v>888.43808934849301</v>
      </c>
      <c r="M2764" s="77">
        <v>0.27894530891059199</v>
      </c>
      <c r="N2764" s="77">
        <v>0</v>
      </c>
      <c r="O2764" s="77">
        <v>170.58011315491001</v>
      </c>
      <c r="P2764" s="87" cm="1">
        <f t="array" ref="P2764">IF($X2764="Non-local",VLOOKUP($E2764,$AI$64:$AW$68,COLUMN($AW:$AW)-COLUMN($AH:$AH),FALSE),IF($X2764="Unknown",VLOOKUP($E2764,$AI$71:$AW$75,COLUMN($AW:$AW)-COLUMN($AH:$AH),FALSE),0))</f>
        <v>284</v>
      </c>
      <c r="Q2764" s="87" cm="1">
        <f t="array" ref="Q2764">IF($X2764="Non-local",VLOOKUP($E2764,$AI$40:$AW$44,COLUMN($AW:$AW)-COLUMN($AH:$AH),FALSE),IF($X2764="Unknown",VLOOKUP($E2764,$AI$47:$AW$51,COLUMN($AW:$AW)-COLUMN($AH:$AH),FALSE),0))</f>
        <v>701.10299999999995</v>
      </c>
      <c r="R2764" s="87" cm="1">
        <f t="array" ref="R2764">IF($X2764="Non-local",VLOOKUP($E2764,$AI$88:$AW$92,COLUMN($AW:$AW)-COLUMN($AH:$AH),FALSE),IF($X2764="Unknown",VLOOKUP($E2764,$AI$95:$AW$99,COLUMN($AW:$AW)-COLUMN($AH:$AH),FALSE),0))</f>
        <v>0.15773661179887363</v>
      </c>
      <c r="S2764" s="87" cm="1">
        <f t="array" ref="S2764">VLOOKUP($E2764,$AI$111:$AW$115,COLUMN($AW:$AW)-COLUMN($AH:$AH),FALSE)</f>
        <v>431.69321999999994</v>
      </c>
      <c r="T2764" s="104">
        <f t="shared" si="579"/>
        <v>0.43668192070946565</v>
      </c>
      <c r="U2764" s="104">
        <f t="shared" si="580"/>
        <v>1587.3763331549098</v>
      </c>
      <c r="V2764" s="87" cm="1">
        <f t="array" ref="V2764">VLOOKUP($E2764,$AI$118:$AW$122,COLUMN($AW:$AW)-COLUMN($AH:$AH),FALSE)</f>
        <v>0</v>
      </c>
      <c r="W2764" s="87" t="str">
        <f t="shared" si="584"/>
        <v>Domestic</v>
      </c>
      <c r="X2764" s="87" t="str">
        <f t="shared" si="585"/>
        <v>Non-local</v>
      </c>
      <c r="Y2764" s="104"/>
      <c r="Z2764" s="87" t="str">
        <f t="shared" si="581"/>
        <v>USA</v>
      </c>
      <c r="AA2764" s="87" t="str">
        <f t="shared" si="582"/>
        <v>USA</v>
      </c>
      <c r="AB2764" s="82" cm="1">
        <f t="array" ref="AB2764">VLOOKUP(B2764,'GDP per Capita'!$T$2:$V$4235,COLUMN('GDP per Capita'!$V:$V)-COLUMN('GDP per Capita'!$S:$S),FALSE)</f>
        <v>63809.64</v>
      </c>
      <c r="AC2764" s="82">
        <f t="shared" si="577"/>
        <v>63809.64</v>
      </c>
      <c r="AD2764" s="82">
        <f t="shared" si="578"/>
        <v>63809.64</v>
      </c>
      <c r="AE2764" s="88">
        <f t="shared" si="583"/>
        <v>2.4876747982826887E-2</v>
      </c>
    </row>
    <row r="2765" spans="1:31">
      <c r="A2765" s="77" t="s">
        <v>1710</v>
      </c>
      <c r="B2765" s="77">
        <v>2764</v>
      </c>
      <c r="C2765" s="77" t="s">
        <v>29</v>
      </c>
      <c r="D2765" s="77" t="s">
        <v>29</v>
      </c>
      <c r="E2765" s="77">
        <v>2018</v>
      </c>
      <c r="F2765" s="77">
        <v>43.597645999999997</v>
      </c>
      <c r="G2765" s="77">
        <v>-84.766849500000006</v>
      </c>
      <c r="H2765" s="77">
        <v>0</v>
      </c>
      <c r="I2765" s="77" t="s">
        <v>1626</v>
      </c>
      <c r="J2765" s="77">
        <v>39.739236400000003</v>
      </c>
      <c r="K2765" s="77">
        <v>-104.9848623</v>
      </c>
      <c r="L2765" s="77">
        <v>3457.0319011111801</v>
      </c>
      <c r="M2765" s="77">
        <v>0.63568328855284295</v>
      </c>
      <c r="N2765" s="77">
        <v>0</v>
      </c>
      <c r="O2765" s="77">
        <v>663.75012501334595</v>
      </c>
      <c r="P2765" s="87" cm="1">
        <f t="array" ref="P2765">IF($X2765="Non-local",VLOOKUP($E2765,$AI$64:$AW$68,COLUMN($AW:$AW)-COLUMN($AH:$AH),FALSE),IF($X2765="Unknown",VLOOKUP($E2765,$AI$71:$AW$75,COLUMN($AW:$AW)-COLUMN($AH:$AH),FALSE),0))</f>
        <v>284</v>
      </c>
      <c r="Q2765" s="87" cm="1">
        <f t="array" ref="Q2765">IF($X2765="Non-local",VLOOKUP($E2765,$AI$40:$AW$44,COLUMN($AW:$AW)-COLUMN($AH:$AH),FALSE),IF($X2765="Unknown",VLOOKUP($E2765,$AI$47:$AW$51,COLUMN($AW:$AW)-COLUMN($AH:$AH),FALSE),0))</f>
        <v>701.10299999999995</v>
      </c>
      <c r="R2765" s="87" cm="1">
        <f t="array" ref="R2765">IF($X2765="Non-local",VLOOKUP($E2765,$AI$88:$AW$92,COLUMN($AW:$AW)-COLUMN($AH:$AH),FALSE),IF($X2765="Unknown",VLOOKUP($E2765,$AI$95:$AW$99,COLUMN($AW:$AW)-COLUMN($AH:$AH),FALSE),0))</f>
        <v>0.15773661179887363</v>
      </c>
      <c r="S2765" s="87" cm="1">
        <f t="array" ref="S2765">VLOOKUP($E2765,$AI$111:$AW$115,COLUMN($AW:$AW)-COLUMN($AH:$AH),FALSE)</f>
        <v>431.69321999999994</v>
      </c>
      <c r="T2765" s="104">
        <f t="shared" si="579"/>
        <v>0.79341990035171661</v>
      </c>
      <c r="U2765" s="104">
        <f t="shared" si="580"/>
        <v>2080.5463450133461</v>
      </c>
      <c r="V2765" s="87" cm="1">
        <f t="array" ref="V2765">VLOOKUP($E2765,$AI$118:$AW$122,COLUMN($AW:$AW)-COLUMN($AH:$AH),FALSE)</f>
        <v>0</v>
      </c>
      <c r="W2765" s="87" t="str">
        <f t="shared" si="584"/>
        <v>Domestic</v>
      </c>
      <c r="X2765" s="87" t="str">
        <f t="shared" si="585"/>
        <v>Non-local</v>
      </c>
      <c r="Y2765" s="104"/>
      <c r="Z2765" s="87" t="str">
        <f t="shared" si="581"/>
        <v>USA</v>
      </c>
      <c r="AA2765" s="87" t="str">
        <f t="shared" si="582"/>
        <v>USA</v>
      </c>
      <c r="AB2765" s="82" cm="1">
        <f t="array" ref="AB2765">VLOOKUP(B2765,'GDP per Capita'!$T$2:$V$4235,COLUMN('GDP per Capita'!$V:$V)-COLUMN('GDP per Capita'!$S:$S),FALSE)</f>
        <v>63809.64</v>
      </c>
      <c r="AC2765" s="82">
        <f t="shared" si="577"/>
        <v>63809.64</v>
      </c>
      <c r="AD2765" s="82">
        <f t="shared" si="578"/>
        <v>63809.64</v>
      </c>
      <c r="AE2765" s="88">
        <f t="shared" si="583"/>
        <v>3.2605517677475472E-2</v>
      </c>
    </row>
    <row r="2766" spans="1:31">
      <c r="A2766" s="77" t="s">
        <v>34</v>
      </c>
      <c r="B2766" s="77">
        <v>2765</v>
      </c>
      <c r="C2766" s="77" t="s">
        <v>34</v>
      </c>
      <c r="D2766" s="77" t="s">
        <v>34</v>
      </c>
      <c r="E2766" s="77">
        <v>2018</v>
      </c>
      <c r="F2766" s="77">
        <v>0</v>
      </c>
      <c r="G2766" s="77">
        <v>0</v>
      </c>
      <c r="H2766" s="77">
        <v>0</v>
      </c>
      <c r="I2766" s="77" t="s">
        <v>1626</v>
      </c>
      <c r="J2766" s="77">
        <v>39.739236400000003</v>
      </c>
      <c r="K2766" s="77">
        <v>-104.9848623</v>
      </c>
      <c r="L2766" s="77">
        <v>3634.64963419997</v>
      </c>
      <c r="M2766" s="77">
        <v>0.63822810708617395</v>
      </c>
      <c r="N2766" s="77">
        <v>1</v>
      </c>
      <c r="O2766" s="77">
        <v>697.85272976639499</v>
      </c>
      <c r="P2766" s="87" cm="1">
        <f t="array" ref="P2766">IF($X2766="Non-local",VLOOKUP($E2766,$AI$64:$AW$68,COLUMN($AW:$AW)-COLUMN($AH:$AH),FALSE),IF($X2766="Unknown",VLOOKUP($E2766,$AI$71:$AW$75,COLUMN($AW:$AW)-COLUMN($AH:$AH),FALSE),0))</f>
        <v>224.79883381924199</v>
      </c>
      <c r="Q2766" s="87" cm="1">
        <f t="array" ref="Q2766">IF($X2766="Non-local",VLOOKUP($E2766,$AI$40:$AW$44,COLUMN($AW:$AW)-COLUMN($AH:$AH),FALSE),IF($X2766="Unknown",VLOOKUP($E2766,$AI$47:$AW$51,COLUMN($AW:$AW)-COLUMN($AH:$AH),FALSE),0))</f>
        <v>554.95470699708449</v>
      </c>
      <c r="R2766" s="87" cm="1">
        <f t="array" ref="R2766">IF($X2766="Non-local",VLOOKUP($E2766,$AI$88:$AW$92,COLUMN($AW:$AW)-COLUMN($AH:$AH),FALSE),IF($X2766="Unknown",VLOOKUP($E2766,$AI$95:$AW$99,COLUMN($AW:$AW)-COLUMN($AH:$AH),FALSE),0))</f>
        <v>0.12485565627811718</v>
      </c>
      <c r="S2766" s="87" cm="1">
        <f t="array" ref="S2766">VLOOKUP($E2766,$AI$111:$AW$115,COLUMN($AW:$AW)-COLUMN($AH:$AH),FALSE)</f>
        <v>431.69321999999994</v>
      </c>
      <c r="T2766" s="104">
        <f t="shared" si="579"/>
        <v>0.76308376336429107</v>
      </c>
      <c r="U2766" s="104">
        <f t="shared" si="580"/>
        <v>1909.2994905827213</v>
      </c>
      <c r="V2766" s="87" cm="1">
        <f t="array" ref="V2766">VLOOKUP($E2766,$AI$118:$AW$122,COLUMN($AW:$AW)-COLUMN($AH:$AH),FALSE)</f>
        <v>0</v>
      </c>
      <c r="W2766" s="87" t="str">
        <f t="shared" si="584"/>
        <v>Unknown</v>
      </c>
      <c r="X2766" s="87" t="str">
        <f t="shared" si="585"/>
        <v>Unknown</v>
      </c>
      <c r="Y2766" s="104"/>
      <c r="Z2766" s="87" t="str">
        <f t="shared" si="581"/>
        <v>Unknown</v>
      </c>
      <c r="AA2766" s="87" t="str">
        <f t="shared" si="582"/>
        <v>Unknown</v>
      </c>
      <c r="AB2766" s="82" t="e" cm="1">
        <f t="array" ref="AB2766">VLOOKUP(B2766,'GDP per Capita'!$T$2:$V$4235,COLUMN('GDP per Capita'!$V:$V)-COLUMN('GDP per Capita'!$S:$S),FALSE)</f>
        <v>#N/A</v>
      </c>
      <c r="AC2766" s="82" t="str">
        <f t="shared" si="577"/>
        <v/>
      </c>
      <c r="AD2766" s="82">
        <f t="shared" si="578"/>
        <v>61228.93767638311</v>
      </c>
      <c r="AE2766" s="88">
        <f t="shared" si="583"/>
        <v>3.1182959610928637E-2</v>
      </c>
    </row>
    <row r="2767" spans="1:31">
      <c r="A2767" s="77" t="s">
        <v>34</v>
      </c>
      <c r="B2767" s="77">
        <v>2766</v>
      </c>
      <c r="C2767" s="77" t="s">
        <v>34</v>
      </c>
      <c r="D2767" s="77" t="s">
        <v>34</v>
      </c>
      <c r="E2767" s="77">
        <v>2018</v>
      </c>
      <c r="F2767" s="77">
        <v>0</v>
      </c>
      <c r="G2767" s="77">
        <v>0</v>
      </c>
      <c r="H2767" s="77">
        <v>0</v>
      </c>
      <c r="I2767" s="77" t="s">
        <v>1626</v>
      </c>
      <c r="J2767" s="77">
        <v>39.739236400000003</v>
      </c>
      <c r="K2767" s="77">
        <v>-104.9848623</v>
      </c>
      <c r="L2767" s="77">
        <v>3634.64963419997</v>
      </c>
      <c r="M2767" s="77">
        <v>0.63822810708617395</v>
      </c>
      <c r="N2767" s="77">
        <v>1</v>
      </c>
      <c r="O2767" s="77">
        <v>697.85272976639499</v>
      </c>
      <c r="P2767" s="87" cm="1">
        <f t="array" ref="P2767">IF($X2767="Non-local",VLOOKUP($E2767,$AI$64:$AW$68,COLUMN($AW:$AW)-COLUMN($AH:$AH),FALSE),IF($X2767="Unknown",VLOOKUP($E2767,$AI$71:$AW$75,COLUMN($AW:$AW)-COLUMN($AH:$AH),FALSE),0))</f>
        <v>224.79883381924199</v>
      </c>
      <c r="Q2767" s="87" cm="1">
        <f t="array" ref="Q2767">IF($X2767="Non-local",VLOOKUP($E2767,$AI$40:$AW$44,COLUMN($AW:$AW)-COLUMN($AH:$AH),FALSE),IF($X2767="Unknown",VLOOKUP($E2767,$AI$47:$AW$51,COLUMN($AW:$AW)-COLUMN($AH:$AH),FALSE),0))</f>
        <v>554.95470699708449</v>
      </c>
      <c r="R2767" s="87" cm="1">
        <f t="array" ref="R2767">IF($X2767="Non-local",VLOOKUP($E2767,$AI$88:$AW$92,COLUMN($AW:$AW)-COLUMN($AH:$AH),FALSE),IF($X2767="Unknown",VLOOKUP($E2767,$AI$95:$AW$99,COLUMN($AW:$AW)-COLUMN($AH:$AH),FALSE),0))</f>
        <v>0.12485565627811718</v>
      </c>
      <c r="S2767" s="87" cm="1">
        <f t="array" ref="S2767">VLOOKUP($E2767,$AI$111:$AW$115,COLUMN($AW:$AW)-COLUMN($AH:$AH),FALSE)</f>
        <v>431.69321999999994</v>
      </c>
      <c r="T2767" s="104">
        <f t="shared" si="579"/>
        <v>0.76308376336429107</v>
      </c>
      <c r="U2767" s="104">
        <f t="shared" si="580"/>
        <v>1909.2994905827213</v>
      </c>
      <c r="V2767" s="87" cm="1">
        <f t="array" ref="V2767">VLOOKUP($E2767,$AI$118:$AW$122,COLUMN($AW:$AW)-COLUMN($AH:$AH),FALSE)</f>
        <v>0</v>
      </c>
      <c r="W2767" s="87" t="str">
        <f t="shared" si="584"/>
        <v>Unknown</v>
      </c>
      <c r="X2767" s="87" t="str">
        <f t="shared" si="585"/>
        <v>Unknown</v>
      </c>
      <c r="Y2767" s="104"/>
      <c r="Z2767" s="87" t="str">
        <f t="shared" si="581"/>
        <v>Unknown</v>
      </c>
      <c r="AA2767" s="87" t="str">
        <f t="shared" si="582"/>
        <v>Unknown</v>
      </c>
      <c r="AB2767" s="82" t="e" cm="1">
        <f t="array" ref="AB2767">VLOOKUP(B2767,'GDP per Capita'!$T$2:$V$4235,COLUMN('GDP per Capita'!$V:$V)-COLUMN('GDP per Capita'!$S:$S),FALSE)</f>
        <v>#N/A</v>
      </c>
      <c r="AC2767" s="82" t="str">
        <f t="shared" si="577"/>
        <v/>
      </c>
      <c r="AD2767" s="82">
        <f t="shared" si="578"/>
        <v>61228.93767638311</v>
      </c>
      <c r="AE2767" s="88">
        <f t="shared" si="583"/>
        <v>3.1182959610928637E-2</v>
      </c>
    </row>
    <row r="2768" spans="1:31">
      <c r="A2768" s="77" t="s">
        <v>1615</v>
      </c>
      <c r="B2768" s="77">
        <v>2767</v>
      </c>
      <c r="C2768" s="77" t="s">
        <v>29</v>
      </c>
      <c r="D2768" s="77" t="s">
        <v>29</v>
      </c>
      <c r="E2768" s="77">
        <v>2018</v>
      </c>
      <c r="F2768" s="77">
        <v>43.344615399999903</v>
      </c>
      <c r="G2768" s="77">
        <v>-90.386400099999904</v>
      </c>
      <c r="H2768" s="77">
        <v>0</v>
      </c>
      <c r="I2768" s="77" t="s">
        <v>1626</v>
      </c>
      <c r="J2768" s="77">
        <v>39.739236400000003</v>
      </c>
      <c r="K2768" s="77">
        <v>-104.9848623</v>
      </c>
      <c r="L2768" s="77">
        <v>2554.7838866841698</v>
      </c>
      <c r="M2768" s="77">
        <v>0.49897756542202898</v>
      </c>
      <c r="N2768" s="77">
        <v>0</v>
      </c>
      <c r="O2768" s="77">
        <v>490.518506243361</v>
      </c>
      <c r="P2768" s="87" cm="1">
        <f t="array" ref="P2768">IF($X2768="Non-local",VLOOKUP($E2768,$AI$64:$AW$68,COLUMN($AW:$AW)-COLUMN($AH:$AH),FALSE),IF($X2768="Unknown",VLOOKUP($E2768,$AI$71:$AW$75,COLUMN($AW:$AW)-COLUMN($AH:$AH),FALSE),0))</f>
        <v>284</v>
      </c>
      <c r="Q2768" s="87" cm="1">
        <f t="array" ref="Q2768">IF($X2768="Non-local",VLOOKUP($E2768,$AI$40:$AW$44,COLUMN($AW:$AW)-COLUMN($AH:$AH),FALSE),IF($X2768="Unknown",VLOOKUP($E2768,$AI$47:$AW$51,COLUMN($AW:$AW)-COLUMN($AH:$AH),FALSE),0))</f>
        <v>701.10299999999995</v>
      </c>
      <c r="R2768" s="87" cm="1">
        <f t="array" ref="R2768">IF($X2768="Non-local",VLOOKUP($E2768,$AI$88:$AW$92,COLUMN($AW:$AW)-COLUMN($AH:$AH),FALSE),IF($X2768="Unknown",VLOOKUP($E2768,$AI$95:$AW$99,COLUMN($AW:$AW)-COLUMN($AH:$AH),FALSE),0))</f>
        <v>0.15773661179887363</v>
      </c>
      <c r="S2768" s="87" cm="1">
        <f t="array" ref="S2768">VLOOKUP($E2768,$AI$111:$AW$115,COLUMN($AW:$AW)-COLUMN($AH:$AH),FALSE)</f>
        <v>431.69321999999994</v>
      </c>
      <c r="T2768" s="104">
        <f t="shared" si="579"/>
        <v>0.65671417722090264</v>
      </c>
      <c r="U2768" s="104">
        <f t="shared" si="580"/>
        <v>1907.3147262433608</v>
      </c>
      <c r="V2768" s="87" cm="1">
        <f t="array" ref="V2768">VLOOKUP($E2768,$AI$118:$AW$122,COLUMN($AW:$AW)-COLUMN($AH:$AH),FALSE)</f>
        <v>0</v>
      </c>
      <c r="W2768" s="87" t="str">
        <f t="shared" si="584"/>
        <v>Domestic</v>
      </c>
      <c r="X2768" s="87" t="str">
        <f t="shared" si="585"/>
        <v>Non-local</v>
      </c>
      <c r="Y2768" s="104"/>
      <c r="Z2768" s="87" t="str">
        <f t="shared" si="581"/>
        <v>USA</v>
      </c>
      <c r="AA2768" s="87" t="str">
        <f t="shared" si="582"/>
        <v>USA</v>
      </c>
      <c r="AB2768" s="82" cm="1">
        <f t="array" ref="AB2768">VLOOKUP(B2768,'GDP per Capita'!$T$2:$V$4235,COLUMN('GDP per Capita'!$V:$V)-COLUMN('GDP per Capita'!$S:$S),FALSE)</f>
        <v>63809.64</v>
      </c>
      <c r="AC2768" s="82">
        <f t="shared" si="577"/>
        <v>63809.64</v>
      </c>
      <c r="AD2768" s="82">
        <f t="shared" si="578"/>
        <v>63809.64</v>
      </c>
      <c r="AE2768" s="88">
        <f t="shared" si="583"/>
        <v>2.9890698744631076E-2</v>
      </c>
    </row>
    <row r="2769" spans="1:31">
      <c r="A2769" s="77" t="s">
        <v>1656</v>
      </c>
      <c r="B2769" s="77">
        <v>2768</v>
      </c>
      <c r="C2769" s="77" t="s">
        <v>29</v>
      </c>
      <c r="D2769" s="77" t="s">
        <v>29</v>
      </c>
      <c r="E2769" s="77">
        <v>2018</v>
      </c>
      <c r="F2769" s="77">
        <v>40.5508527</v>
      </c>
      <c r="G2769" s="77">
        <v>-105.06680849999999</v>
      </c>
      <c r="H2769" s="77">
        <v>1</v>
      </c>
      <c r="I2769" s="77" t="s">
        <v>1626</v>
      </c>
      <c r="J2769" s="77">
        <v>39.739236400000003</v>
      </c>
      <c r="K2769" s="77">
        <v>-104.9848623</v>
      </c>
      <c r="L2769" s="77">
        <v>181.03224781361999</v>
      </c>
      <c r="M2769" s="77">
        <v>0</v>
      </c>
      <c r="N2769" s="77">
        <v>0</v>
      </c>
      <c r="O2769" s="77">
        <v>0</v>
      </c>
      <c r="P2769" s="87" cm="1">
        <f t="array" ref="P2769">IF($X2769="Non-local",VLOOKUP($E2769,$AI$64:$AW$68,COLUMN($AW:$AW)-COLUMN($AH:$AH),FALSE),IF($X2769="Unknown",VLOOKUP($E2769,$AI$71:$AW$75,COLUMN($AW:$AW)-COLUMN($AH:$AH),FALSE),0))</f>
        <v>0</v>
      </c>
      <c r="Q2769" s="87" cm="1">
        <f t="array" ref="Q2769">IF($X2769="Non-local",VLOOKUP($E2769,$AI$40:$AW$44,COLUMN($AW:$AW)-COLUMN($AH:$AH),FALSE),IF($X2769="Unknown",VLOOKUP($E2769,$AI$47:$AW$51,COLUMN($AW:$AW)-COLUMN($AH:$AH),FALSE),0))</f>
        <v>0</v>
      </c>
      <c r="R2769" s="87" cm="1">
        <f t="array" ref="R2769">IF($X2769="Non-local",VLOOKUP($E2769,$AI$88:$AW$92,COLUMN($AW:$AW)-COLUMN($AH:$AH),FALSE),IF($X2769="Unknown",VLOOKUP($E2769,$AI$95:$AW$99,COLUMN($AW:$AW)-COLUMN($AH:$AH),FALSE),0))</f>
        <v>0</v>
      </c>
      <c r="S2769" s="87" cm="1">
        <f t="array" ref="S2769">VLOOKUP($E2769,$AI$111:$AW$115,COLUMN($AW:$AW)-COLUMN($AH:$AH),FALSE)</f>
        <v>431.69321999999994</v>
      </c>
      <c r="T2769" s="104">
        <f t="shared" si="579"/>
        <v>0</v>
      </c>
      <c r="U2769" s="104">
        <f t="shared" si="580"/>
        <v>431.69321999999994</v>
      </c>
      <c r="V2769" s="87" cm="1">
        <f t="array" ref="V2769">VLOOKUP($E2769,$AI$118:$AW$122,COLUMN($AW:$AW)-COLUMN($AH:$AH),FALSE)</f>
        <v>0</v>
      </c>
      <c r="W2769" s="87" t="str">
        <f t="shared" si="584"/>
        <v>Domestic</v>
      </c>
      <c r="X2769" s="87" t="str">
        <f t="shared" si="585"/>
        <v>Local</v>
      </c>
      <c r="Y2769" s="104"/>
      <c r="Z2769" s="87" t="str">
        <f t="shared" si="581"/>
        <v>USA</v>
      </c>
      <c r="AA2769" s="87" t="str">
        <f t="shared" si="582"/>
        <v>USA</v>
      </c>
      <c r="AB2769" s="82" cm="1">
        <f t="array" ref="AB2769">VLOOKUP(B2769,'GDP per Capita'!$T$2:$V$4235,COLUMN('GDP per Capita'!$V:$V)-COLUMN('GDP per Capita'!$S:$S),FALSE)</f>
        <v>63809.64</v>
      </c>
      <c r="AC2769" s="82">
        <f t="shared" si="577"/>
        <v>63809.64</v>
      </c>
      <c r="AD2769" s="82">
        <f t="shared" si="578"/>
        <v>63809.64</v>
      </c>
      <c r="AE2769" s="88">
        <f t="shared" si="583"/>
        <v>6.7653291885050593E-3</v>
      </c>
    </row>
    <row r="2770" spans="1:31">
      <c r="A2770" s="77" t="s">
        <v>1710</v>
      </c>
      <c r="B2770" s="77">
        <v>2769</v>
      </c>
      <c r="C2770" s="77" t="s">
        <v>29</v>
      </c>
      <c r="D2770" s="77" t="s">
        <v>29</v>
      </c>
      <c r="E2770" s="77">
        <v>2018</v>
      </c>
      <c r="F2770" s="77">
        <v>43.597645999999997</v>
      </c>
      <c r="G2770" s="77">
        <v>-84.766849500000006</v>
      </c>
      <c r="H2770" s="77">
        <v>0</v>
      </c>
      <c r="I2770" s="77" t="s">
        <v>1626</v>
      </c>
      <c r="J2770" s="77">
        <v>39.739236400000003</v>
      </c>
      <c r="K2770" s="77">
        <v>-104.9848623</v>
      </c>
      <c r="L2770" s="77">
        <v>3457.0319011111801</v>
      </c>
      <c r="M2770" s="77">
        <v>0.63568328855284295</v>
      </c>
      <c r="N2770" s="77">
        <v>0</v>
      </c>
      <c r="O2770" s="77">
        <v>663.75012501334595</v>
      </c>
      <c r="P2770" s="87" cm="1">
        <f t="array" ref="P2770">IF($X2770="Non-local",VLOOKUP($E2770,$AI$64:$AW$68,COLUMN($AW:$AW)-COLUMN($AH:$AH),FALSE),IF($X2770="Unknown",VLOOKUP($E2770,$AI$71:$AW$75,COLUMN($AW:$AW)-COLUMN($AH:$AH),FALSE),0))</f>
        <v>284</v>
      </c>
      <c r="Q2770" s="87" cm="1">
        <f t="array" ref="Q2770">IF($X2770="Non-local",VLOOKUP($E2770,$AI$40:$AW$44,COLUMN($AW:$AW)-COLUMN($AH:$AH),FALSE),IF($X2770="Unknown",VLOOKUP($E2770,$AI$47:$AW$51,COLUMN($AW:$AW)-COLUMN($AH:$AH),FALSE),0))</f>
        <v>701.10299999999995</v>
      </c>
      <c r="R2770" s="87" cm="1">
        <f t="array" ref="R2770">IF($X2770="Non-local",VLOOKUP($E2770,$AI$88:$AW$92,COLUMN($AW:$AW)-COLUMN($AH:$AH),FALSE),IF($X2770="Unknown",VLOOKUP($E2770,$AI$95:$AW$99,COLUMN($AW:$AW)-COLUMN($AH:$AH),FALSE),0))</f>
        <v>0.15773661179887363</v>
      </c>
      <c r="S2770" s="87" cm="1">
        <f t="array" ref="S2770">VLOOKUP($E2770,$AI$111:$AW$115,COLUMN($AW:$AW)-COLUMN($AH:$AH),FALSE)</f>
        <v>431.69321999999994</v>
      </c>
      <c r="T2770" s="104">
        <f t="shared" si="579"/>
        <v>0.79341990035171661</v>
      </c>
      <c r="U2770" s="104">
        <f t="shared" si="580"/>
        <v>2080.5463450133461</v>
      </c>
      <c r="V2770" s="87" cm="1">
        <f t="array" ref="V2770">VLOOKUP($E2770,$AI$118:$AW$122,COLUMN($AW:$AW)-COLUMN($AH:$AH),FALSE)</f>
        <v>0</v>
      </c>
      <c r="W2770" s="87" t="str">
        <f t="shared" si="584"/>
        <v>Domestic</v>
      </c>
      <c r="X2770" s="87" t="str">
        <f t="shared" si="585"/>
        <v>Non-local</v>
      </c>
      <c r="Y2770" s="104"/>
      <c r="Z2770" s="87" t="str">
        <f t="shared" si="581"/>
        <v>USA</v>
      </c>
      <c r="AA2770" s="87" t="str">
        <f t="shared" si="582"/>
        <v>USA</v>
      </c>
      <c r="AB2770" s="82" cm="1">
        <f t="array" ref="AB2770">VLOOKUP(B2770,'GDP per Capita'!$T$2:$V$4235,COLUMN('GDP per Capita'!$V:$V)-COLUMN('GDP per Capita'!$S:$S),FALSE)</f>
        <v>63809.64</v>
      </c>
      <c r="AC2770" s="82">
        <f t="shared" si="577"/>
        <v>63809.64</v>
      </c>
      <c r="AD2770" s="82">
        <f t="shared" si="578"/>
        <v>63809.64</v>
      </c>
      <c r="AE2770" s="88">
        <f t="shared" si="583"/>
        <v>3.2605517677475472E-2</v>
      </c>
    </row>
    <row r="2771" spans="1:31">
      <c r="A2771" s="77" t="s">
        <v>928</v>
      </c>
      <c r="B2771" s="77">
        <v>2770</v>
      </c>
      <c r="C2771" s="77" t="s">
        <v>29</v>
      </c>
      <c r="D2771" s="77" t="s">
        <v>29</v>
      </c>
      <c r="E2771" s="77">
        <v>2018</v>
      </c>
      <c r="F2771" s="77">
        <v>42.268156899999902</v>
      </c>
      <c r="G2771" s="77">
        <v>-83.731229099999993</v>
      </c>
      <c r="H2771" s="77">
        <v>0</v>
      </c>
      <c r="I2771" s="77" t="s">
        <v>1626</v>
      </c>
      <c r="J2771" s="77">
        <v>39.739236400000003</v>
      </c>
      <c r="K2771" s="77">
        <v>-104.9848623</v>
      </c>
      <c r="L2771" s="77">
        <v>3601.37941655551</v>
      </c>
      <c r="M2771" s="77">
        <v>0.65866303155097505</v>
      </c>
      <c r="N2771" s="77">
        <v>0</v>
      </c>
      <c r="O2771" s="77">
        <v>691.46484797865901</v>
      </c>
      <c r="P2771" s="87" cm="1">
        <f t="array" ref="P2771">IF($X2771="Non-local",VLOOKUP($E2771,$AI$64:$AW$68,COLUMN($AW:$AW)-COLUMN($AH:$AH),FALSE),IF($X2771="Unknown",VLOOKUP($E2771,$AI$71:$AW$75,COLUMN($AW:$AW)-COLUMN($AH:$AH),FALSE),0))</f>
        <v>284</v>
      </c>
      <c r="Q2771" s="87" cm="1">
        <f t="array" ref="Q2771">IF($X2771="Non-local",VLOOKUP($E2771,$AI$40:$AW$44,COLUMN($AW:$AW)-COLUMN($AH:$AH),FALSE),IF($X2771="Unknown",VLOOKUP($E2771,$AI$47:$AW$51,COLUMN($AW:$AW)-COLUMN($AH:$AH),FALSE),0))</f>
        <v>701.10299999999995</v>
      </c>
      <c r="R2771" s="87" cm="1">
        <f t="array" ref="R2771">IF($X2771="Non-local",VLOOKUP($E2771,$AI$88:$AW$92,COLUMN($AW:$AW)-COLUMN($AH:$AH),FALSE),IF($X2771="Unknown",VLOOKUP($E2771,$AI$95:$AW$99,COLUMN($AW:$AW)-COLUMN($AH:$AH),FALSE),0))</f>
        <v>0.15773661179887363</v>
      </c>
      <c r="S2771" s="87" cm="1">
        <f t="array" ref="S2771">VLOOKUP($E2771,$AI$111:$AW$115,COLUMN($AW:$AW)-COLUMN($AH:$AH),FALSE)</f>
        <v>431.69321999999994</v>
      </c>
      <c r="T2771" s="104">
        <f t="shared" si="579"/>
        <v>0.81639964334984871</v>
      </c>
      <c r="U2771" s="104">
        <f t="shared" si="580"/>
        <v>2108.261067978659</v>
      </c>
      <c r="V2771" s="87" cm="1">
        <f t="array" ref="V2771">VLOOKUP($E2771,$AI$118:$AW$122,COLUMN($AW:$AW)-COLUMN($AH:$AH),FALSE)</f>
        <v>0</v>
      </c>
      <c r="W2771" s="87" t="str">
        <f t="shared" si="584"/>
        <v>Domestic</v>
      </c>
      <c r="X2771" s="87" t="str">
        <f t="shared" si="585"/>
        <v>Non-local</v>
      </c>
      <c r="Y2771" s="104"/>
      <c r="Z2771" s="87" t="str">
        <f t="shared" si="581"/>
        <v>USA</v>
      </c>
      <c r="AA2771" s="87" t="str">
        <f t="shared" si="582"/>
        <v>USA</v>
      </c>
      <c r="AB2771" s="82" cm="1">
        <f t="array" ref="AB2771">VLOOKUP(B2771,'GDP per Capita'!$T$2:$V$4235,COLUMN('GDP per Capita'!$V:$V)-COLUMN('GDP per Capita'!$S:$S),FALSE)</f>
        <v>63809.64</v>
      </c>
      <c r="AC2771" s="82">
        <f t="shared" si="577"/>
        <v>63809.64</v>
      </c>
      <c r="AD2771" s="82">
        <f t="shared" si="578"/>
        <v>63809.64</v>
      </c>
      <c r="AE2771" s="88">
        <f t="shared" si="583"/>
        <v>3.3039852097248301E-2</v>
      </c>
    </row>
    <row r="2772" spans="1:31">
      <c r="A2772" s="77" t="s">
        <v>1448</v>
      </c>
      <c r="B2772" s="77">
        <v>2771</v>
      </c>
      <c r="C2772" s="77" t="s">
        <v>29</v>
      </c>
      <c r="D2772" s="77" t="s">
        <v>29</v>
      </c>
      <c r="E2772" s="77">
        <v>2018</v>
      </c>
      <c r="F2772" s="77">
        <v>61.216312899999998</v>
      </c>
      <c r="G2772" s="77">
        <v>-149.8948523</v>
      </c>
      <c r="H2772" s="77">
        <v>0</v>
      </c>
      <c r="I2772" s="77" t="s">
        <v>1626</v>
      </c>
      <c r="J2772" s="77">
        <v>39.739236400000003</v>
      </c>
      <c r="K2772" s="77">
        <v>-104.9848623</v>
      </c>
      <c r="L2772" s="77">
        <v>7708.3195946197602</v>
      </c>
      <c r="M2772" s="77">
        <v>1.2479660872356999</v>
      </c>
      <c r="N2772" s="77">
        <v>0</v>
      </c>
      <c r="O2772" s="77">
        <v>924.99835135437104</v>
      </c>
      <c r="P2772" s="87" cm="1">
        <f t="array" ref="P2772">IF($X2772="Non-local",VLOOKUP($E2772,$AI$64:$AW$68,COLUMN($AW:$AW)-COLUMN($AH:$AH),FALSE),IF($X2772="Unknown",VLOOKUP($E2772,$AI$71:$AW$75,COLUMN($AW:$AW)-COLUMN($AH:$AH),FALSE),0))</f>
        <v>284</v>
      </c>
      <c r="Q2772" s="87" cm="1">
        <f t="array" ref="Q2772">IF($X2772="Non-local",VLOOKUP($E2772,$AI$40:$AW$44,COLUMN($AW:$AW)-COLUMN($AH:$AH),FALSE),IF($X2772="Unknown",VLOOKUP($E2772,$AI$47:$AW$51,COLUMN($AW:$AW)-COLUMN($AH:$AH),FALSE),0))</f>
        <v>701.10299999999995</v>
      </c>
      <c r="R2772" s="87" cm="1">
        <f t="array" ref="R2772">IF($X2772="Non-local",VLOOKUP($E2772,$AI$88:$AW$92,COLUMN($AW:$AW)-COLUMN($AH:$AH),FALSE),IF($X2772="Unknown",VLOOKUP($E2772,$AI$95:$AW$99,COLUMN($AW:$AW)-COLUMN($AH:$AH),FALSE),0))</f>
        <v>0.15773661179887363</v>
      </c>
      <c r="S2772" s="87" cm="1">
        <f t="array" ref="S2772">VLOOKUP($E2772,$AI$111:$AW$115,COLUMN($AW:$AW)-COLUMN($AH:$AH),FALSE)</f>
        <v>431.69321999999994</v>
      </c>
      <c r="T2772" s="104">
        <f t="shared" si="579"/>
        <v>1.4057026990345736</v>
      </c>
      <c r="U2772" s="104">
        <f t="shared" si="580"/>
        <v>2341.7945713543713</v>
      </c>
      <c r="V2772" s="87" cm="1">
        <f t="array" ref="V2772">VLOOKUP($E2772,$AI$118:$AW$122,COLUMN($AW:$AW)-COLUMN($AH:$AH),FALSE)</f>
        <v>0</v>
      </c>
      <c r="W2772" s="87" t="str">
        <f t="shared" si="584"/>
        <v>Domestic</v>
      </c>
      <c r="X2772" s="87" t="str">
        <f t="shared" si="585"/>
        <v>Non-local</v>
      </c>
      <c r="Y2772" s="104"/>
      <c r="Z2772" s="87" t="str">
        <f t="shared" si="581"/>
        <v>USA</v>
      </c>
      <c r="AA2772" s="87" t="str">
        <f t="shared" si="582"/>
        <v>USA</v>
      </c>
      <c r="AB2772" s="82" cm="1">
        <f t="array" ref="AB2772">VLOOKUP(B2772,'GDP per Capita'!$T$2:$V$4235,COLUMN('GDP per Capita'!$V:$V)-COLUMN('GDP per Capita'!$S:$S),FALSE)</f>
        <v>63809.64</v>
      </c>
      <c r="AC2772" s="82">
        <f t="shared" si="577"/>
        <v>63809.64</v>
      </c>
      <c r="AD2772" s="82">
        <f t="shared" si="578"/>
        <v>63809.64</v>
      </c>
      <c r="AE2772" s="88">
        <f t="shared" si="583"/>
        <v>3.6699698844161653E-2</v>
      </c>
    </row>
    <row r="2773" spans="1:31">
      <c r="A2773" s="77" t="s">
        <v>1448</v>
      </c>
      <c r="B2773" s="77">
        <v>2772</v>
      </c>
      <c r="C2773" s="77" t="s">
        <v>29</v>
      </c>
      <c r="D2773" s="77" t="s">
        <v>29</v>
      </c>
      <c r="E2773" s="77">
        <v>2018</v>
      </c>
      <c r="F2773" s="77">
        <v>61.216312899999998</v>
      </c>
      <c r="G2773" s="77">
        <v>-149.8948523</v>
      </c>
      <c r="H2773" s="77">
        <v>0</v>
      </c>
      <c r="I2773" s="77" t="s">
        <v>1626</v>
      </c>
      <c r="J2773" s="77">
        <v>39.739236400000003</v>
      </c>
      <c r="K2773" s="77">
        <v>-104.9848623</v>
      </c>
      <c r="L2773" s="77">
        <v>7708.3195946197602</v>
      </c>
      <c r="M2773" s="77">
        <v>1.2479660872356999</v>
      </c>
      <c r="N2773" s="77">
        <v>0</v>
      </c>
      <c r="O2773" s="77">
        <v>924.99835135437104</v>
      </c>
      <c r="P2773" s="87" cm="1">
        <f t="array" ref="P2773">IF($X2773="Non-local",VLOOKUP($E2773,$AI$64:$AW$68,COLUMN($AW:$AW)-COLUMN($AH:$AH),FALSE),IF($X2773="Unknown",VLOOKUP($E2773,$AI$71:$AW$75,COLUMN($AW:$AW)-COLUMN($AH:$AH),FALSE),0))</f>
        <v>284</v>
      </c>
      <c r="Q2773" s="87" cm="1">
        <f t="array" ref="Q2773">IF($X2773="Non-local",VLOOKUP($E2773,$AI$40:$AW$44,COLUMN($AW:$AW)-COLUMN($AH:$AH),FALSE),IF($X2773="Unknown",VLOOKUP($E2773,$AI$47:$AW$51,COLUMN($AW:$AW)-COLUMN($AH:$AH),FALSE),0))</f>
        <v>701.10299999999995</v>
      </c>
      <c r="R2773" s="87" cm="1">
        <f t="array" ref="R2773">IF($X2773="Non-local",VLOOKUP($E2773,$AI$88:$AW$92,COLUMN($AW:$AW)-COLUMN($AH:$AH),FALSE),IF($X2773="Unknown",VLOOKUP($E2773,$AI$95:$AW$99,COLUMN($AW:$AW)-COLUMN($AH:$AH),FALSE),0))</f>
        <v>0.15773661179887363</v>
      </c>
      <c r="S2773" s="87" cm="1">
        <f t="array" ref="S2773">VLOOKUP($E2773,$AI$111:$AW$115,COLUMN($AW:$AW)-COLUMN($AH:$AH),FALSE)</f>
        <v>431.69321999999994</v>
      </c>
      <c r="T2773" s="104">
        <f t="shared" si="579"/>
        <v>1.4057026990345736</v>
      </c>
      <c r="U2773" s="104">
        <f t="shared" si="580"/>
        <v>2341.7945713543713</v>
      </c>
      <c r="V2773" s="87" cm="1">
        <f t="array" ref="V2773">VLOOKUP($E2773,$AI$118:$AW$122,COLUMN($AW:$AW)-COLUMN($AH:$AH),FALSE)</f>
        <v>0</v>
      </c>
      <c r="W2773" s="87" t="str">
        <f t="shared" si="584"/>
        <v>Domestic</v>
      </c>
      <c r="X2773" s="87" t="str">
        <f t="shared" si="585"/>
        <v>Non-local</v>
      </c>
      <c r="Y2773" s="104"/>
      <c r="Z2773" s="87" t="str">
        <f t="shared" si="581"/>
        <v>USA</v>
      </c>
      <c r="AA2773" s="87" t="str">
        <f t="shared" si="582"/>
        <v>USA</v>
      </c>
      <c r="AB2773" s="82" cm="1">
        <f t="array" ref="AB2773">VLOOKUP(B2773,'GDP per Capita'!$T$2:$V$4235,COLUMN('GDP per Capita'!$V:$V)-COLUMN('GDP per Capita'!$S:$S),FALSE)</f>
        <v>63809.64</v>
      </c>
      <c r="AC2773" s="82">
        <f t="shared" si="577"/>
        <v>63809.64</v>
      </c>
      <c r="AD2773" s="82">
        <f t="shared" si="578"/>
        <v>63809.64</v>
      </c>
      <c r="AE2773" s="88">
        <f t="shared" si="583"/>
        <v>3.6699698844161653E-2</v>
      </c>
    </row>
    <row r="2774" spans="1:31">
      <c r="A2774" s="77" t="s">
        <v>889</v>
      </c>
      <c r="B2774" s="77">
        <v>2773</v>
      </c>
      <c r="C2774" s="77" t="s">
        <v>29</v>
      </c>
      <c r="D2774" s="77" t="s">
        <v>29</v>
      </c>
      <c r="E2774" s="77">
        <v>2018</v>
      </c>
      <c r="F2774" s="77">
        <v>42.735541599999998</v>
      </c>
      <c r="G2774" s="77">
        <v>-84.485246900000007</v>
      </c>
      <c r="H2774" s="77">
        <v>0</v>
      </c>
      <c r="I2774" s="77" t="s">
        <v>1626</v>
      </c>
      <c r="J2774" s="77">
        <v>39.739236400000003</v>
      </c>
      <c r="K2774" s="77">
        <v>-104.9848623</v>
      </c>
      <c r="L2774" s="77">
        <v>3483.2718199303499</v>
      </c>
      <c r="M2774" s="77">
        <v>0.63986061428581797</v>
      </c>
      <c r="N2774" s="77">
        <v>0</v>
      </c>
      <c r="O2774" s="77">
        <v>668.78818942662804</v>
      </c>
      <c r="P2774" s="87" cm="1">
        <f t="array" ref="P2774">IF($X2774="Non-local",VLOOKUP($E2774,$AI$64:$AW$68,COLUMN($AW:$AW)-COLUMN($AH:$AH),FALSE),IF($X2774="Unknown",VLOOKUP($E2774,$AI$71:$AW$75,COLUMN($AW:$AW)-COLUMN($AH:$AH),FALSE),0))</f>
        <v>284</v>
      </c>
      <c r="Q2774" s="87" cm="1">
        <f t="array" ref="Q2774">IF($X2774="Non-local",VLOOKUP($E2774,$AI$40:$AW$44,COLUMN($AW:$AW)-COLUMN($AH:$AH),FALSE),IF($X2774="Unknown",VLOOKUP($E2774,$AI$47:$AW$51,COLUMN($AW:$AW)-COLUMN($AH:$AH),FALSE),0))</f>
        <v>701.10299999999995</v>
      </c>
      <c r="R2774" s="87" cm="1">
        <f t="array" ref="R2774">IF($X2774="Non-local",VLOOKUP($E2774,$AI$88:$AW$92,COLUMN($AW:$AW)-COLUMN($AH:$AH),FALSE),IF($X2774="Unknown",VLOOKUP($E2774,$AI$95:$AW$99,COLUMN($AW:$AW)-COLUMN($AH:$AH),FALSE),0))</f>
        <v>0.15773661179887363</v>
      </c>
      <c r="S2774" s="87" cm="1">
        <f t="array" ref="S2774">VLOOKUP($E2774,$AI$111:$AW$115,COLUMN($AW:$AW)-COLUMN($AH:$AH),FALSE)</f>
        <v>431.69321999999994</v>
      </c>
      <c r="T2774" s="104">
        <f t="shared" si="579"/>
        <v>0.79759722608469164</v>
      </c>
      <c r="U2774" s="104">
        <f t="shared" si="580"/>
        <v>2085.5844094266281</v>
      </c>
      <c r="V2774" s="87" cm="1">
        <f t="array" ref="V2774">VLOOKUP($E2774,$AI$118:$AW$122,COLUMN($AW:$AW)-COLUMN($AH:$AH),FALSE)</f>
        <v>0</v>
      </c>
      <c r="W2774" s="87" t="str">
        <f t="shared" si="584"/>
        <v>Domestic</v>
      </c>
      <c r="X2774" s="87" t="str">
        <f t="shared" si="585"/>
        <v>Non-local</v>
      </c>
      <c r="Y2774" s="104"/>
      <c r="Z2774" s="87" t="str">
        <f t="shared" si="581"/>
        <v>USA</v>
      </c>
      <c r="AA2774" s="87" t="str">
        <f t="shared" si="582"/>
        <v>USA</v>
      </c>
      <c r="AB2774" s="82" cm="1">
        <f t="array" ref="AB2774">VLOOKUP(B2774,'GDP per Capita'!$T$2:$V$4235,COLUMN('GDP per Capita'!$V:$V)-COLUMN('GDP per Capita'!$S:$S),FALSE)</f>
        <v>63809.64</v>
      </c>
      <c r="AC2774" s="82">
        <f t="shared" si="577"/>
        <v>63809.64</v>
      </c>
      <c r="AD2774" s="82">
        <f t="shared" si="578"/>
        <v>63809.64</v>
      </c>
      <c r="AE2774" s="88">
        <f t="shared" si="583"/>
        <v>3.2684472274512565E-2</v>
      </c>
    </row>
    <row r="2775" spans="1:31">
      <c r="A2775" s="77" t="s">
        <v>1011</v>
      </c>
      <c r="B2775" s="77">
        <v>2774</v>
      </c>
      <c r="C2775" s="77" t="s">
        <v>29</v>
      </c>
      <c r="D2775" s="77" t="s">
        <v>29</v>
      </c>
      <c r="E2775" s="77">
        <v>2018</v>
      </c>
      <c r="F2775" s="77">
        <v>40.102554999999903</v>
      </c>
      <c r="G2775" s="77">
        <v>-105.36320790000001</v>
      </c>
      <c r="H2775" s="77">
        <v>1</v>
      </c>
      <c r="I2775" s="77" t="s">
        <v>1626</v>
      </c>
      <c r="J2775" s="77">
        <v>39.739236400000003</v>
      </c>
      <c r="K2775" s="77">
        <v>-104.9848623</v>
      </c>
      <c r="L2775" s="77">
        <v>103.404289622392</v>
      </c>
      <c r="M2775" s="77">
        <v>0</v>
      </c>
      <c r="N2775" s="77">
        <v>0</v>
      </c>
      <c r="O2775" s="77">
        <v>0</v>
      </c>
      <c r="P2775" s="87" cm="1">
        <f t="array" ref="P2775">IF($X2775="Non-local",VLOOKUP($E2775,$AI$64:$AW$68,COLUMN($AW:$AW)-COLUMN($AH:$AH),FALSE),IF($X2775="Unknown",VLOOKUP($E2775,$AI$71:$AW$75,COLUMN($AW:$AW)-COLUMN($AH:$AH),FALSE),0))</f>
        <v>0</v>
      </c>
      <c r="Q2775" s="87" cm="1">
        <f t="array" ref="Q2775">IF($X2775="Non-local",VLOOKUP($E2775,$AI$40:$AW$44,COLUMN($AW:$AW)-COLUMN($AH:$AH),FALSE),IF($X2775="Unknown",VLOOKUP($E2775,$AI$47:$AW$51,COLUMN($AW:$AW)-COLUMN($AH:$AH),FALSE),0))</f>
        <v>0</v>
      </c>
      <c r="R2775" s="87" cm="1">
        <f t="array" ref="R2775">IF($X2775="Non-local",VLOOKUP($E2775,$AI$88:$AW$92,COLUMN($AW:$AW)-COLUMN($AH:$AH),FALSE),IF($X2775="Unknown",VLOOKUP($E2775,$AI$95:$AW$99,COLUMN($AW:$AW)-COLUMN($AH:$AH),FALSE),0))</f>
        <v>0</v>
      </c>
      <c r="S2775" s="87" cm="1">
        <f t="array" ref="S2775">VLOOKUP($E2775,$AI$111:$AW$115,COLUMN($AW:$AW)-COLUMN($AH:$AH),FALSE)</f>
        <v>431.69321999999994</v>
      </c>
      <c r="T2775" s="104">
        <f t="shared" si="579"/>
        <v>0</v>
      </c>
      <c r="U2775" s="104">
        <f t="shared" si="580"/>
        <v>431.69321999999994</v>
      </c>
      <c r="V2775" s="87" cm="1">
        <f t="array" ref="V2775">VLOOKUP($E2775,$AI$118:$AW$122,COLUMN($AW:$AW)-COLUMN($AH:$AH),FALSE)</f>
        <v>0</v>
      </c>
      <c r="W2775" s="87" t="str">
        <f t="shared" si="584"/>
        <v>Domestic</v>
      </c>
      <c r="X2775" s="87" t="str">
        <f t="shared" si="585"/>
        <v>Local</v>
      </c>
      <c r="Y2775" s="104"/>
      <c r="Z2775" s="87" t="str">
        <f t="shared" si="581"/>
        <v>USA</v>
      </c>
      <c r="AA2775" s="87" t="str">
        <f t="shared" si="582"/>
        <v>USA</v>
      </c>
      <c r="AB2775" s="82" cm="1">
        <f t="array" ref="AB2775">VLOOKUP(B2775,'GDP per Capita'!$T$2:$V$4235,COLUMN('GDP per Capita'!$V:$V)-COLUMN('GDP per Capita'!$S:$S),FALSE)</f>
        <v>63809.64</v>
      </c>
      <c r="AC2775" s="82">
        <f t="shared" si="577"/>
        <v>63809.64</v>
      </c>
      <c r="AD2775" s="82">
        <f t="shared" si="578"/>
        <v>63809.64</v>
      </c>
      <c r="AE2775" s="88">
        <f t="shared" si="583"/>
        <v>6.7653291885050593E-3</v>
      </c>
    </row>
    <row r="2776" spans="1:31">
      <c r="A2776" s="77" t="s">
        <v>1711</v>
      </c>
      <c r="B2776" s="77">
        <v>2775</v>
      </c>
      <c r="C2776" s="77" t="s">
        <v>29</v>
      </c>
      <c r="D2776" s="77" t="s">
        <v>29</v>
      </c>
      <c r="E2776" s="77">
        <v>2018</v>
      </c>
      <c r="F2776" s="77">
        <v>33.740277399999997</v>
      </c>
      <c r="G2776" s="77">
        <v>-116.7189424</v>
      </c>
      <c r="H2776" s="77">
        <v>0</v>
      </c>
      <c r="I2776" s="77" t="s">
        <v>1626</v>
      </c>
      <c r="J2776" s="77">
        <v>39.739236400000003</v>
      </c>
      <c r="K2776" s="77">
        <v>-104.9848623</v>
      </c>
      <c r="L2776" s="77">
        <v>2477.2451685456599</v>
      </c>
      <c r="M2776" s="77">
        <v>0.48873898280232397</v>
      </c>
      <c r="N2776" s="77">
        <v>0</v>
      </c>
      <c r="O2776" s="77">
        <v>475.63107236076797</v>
      </c>
      <c r="P2776" s="87" cm="1">
        <f t="array" ref="P2776">IF($X2776="Non-local",VLOOKUP($E2776,$AI$64:$AW$68,COLUMN($AW:$AW)-COLUMN($AH:$AH),FALSE),IF($X2776="Unknown",VLOOKUP($E2776,$AI$71:$AW$75,COLUMN($AW:$AW)-COLUMN($AH:$AH),FALSE),0))</f>
        <v>284</v>
      </c>
      <c r="Q2776" s="87" cm="1">
        <f t="array" ref="Q2776">IF($X2776="Non-local",VLOOKUP($E2776,$AI$40:$AW$44,COLUMN($AW:$AW)-COLUMN($AH:$AH),FALSE),IF($X2776="Unknown",VLOOKUP($E2776,$AI$47:$AW$51,COLUMN($AW:$AW)-COLUMN($AH:$AH),FALSE),0))</f>
        <v>701.10299999999995</v>
      </c>
      <c r="R2776" s="87" cm="1">
        <f t="array" ref="R2776">IF($X2776="Non-local",VLOOKUP($E2776,$AI$88:$AW$92,COLUMN($AW:$AW)-COLUMN($AH:$AH),FALSE),IF($X2776="Unknown",VLOOKUP($E2776,$AI$95:$AW$99,COLUMN($AW:$AW)-COLUMN($AH:$AH),FALSE),0))</f>
        <v>0.15773661179887363</v>
      </c>
      <c r="S2776" s="87" cm="1">
        <f t="array" ref="S2776">VLOOKUP($E2776,$AI$111:$AW$115,COLUMN($AW:$AW)-COLUMN($AH:$AH),FALSE)</f>
        <v>431.69321999999994</v>
      </c>
      <c r="T2776" s="104">
        <f t="shared" si="579"/>
        <v>0.64647559460119763</v>
      </c>
      <c r="U2776" s="104">
        <f t="shared" si="580"/>
        <v>1892.427292360768</v>
      </c>
      <c r="V2776" s="87" cm="1">
        <f t="array" ref="V2776">VLOOKUP($E2776,$AI$118:$AW$122,COLUMN($AW:$AW)-COLUMN($AH:$AH),FALSE)</f>
        <v>0</v>
      </c>
      <c r="W2776" s="87" t="str">
        <f t="shared" si="584"/>
        <v>Domestic</v>
      </c>
      <c r="X2776" s="87" t="str">
        <f t="shared" si="585"/>
        <v>Non-local</v>
      </c>
      <c r="Y2776" s="104"/>
      <c r="Z2776" s="87" t="str">
        <f t="shared" si="581"/>
        <v>USA</v>
      </c>
      <c r="AA2776" s="87" t="str">
        <f t="shared" si="582"/>
        <v>USA</v>
      </c>
      <c r="AB2776" s="82" cm="1">
        <f t="array" ref="AB2776">VLOOKUP(B2776,'GDP per Capita'!$T$2:$V$4235,COLUMN('GDP per Capita'!$V:$V)-COLUMN('GDP per Capita'!$S:$S),FALSE)</f>
        <v>63809.64</v>
      </c>
      <c r="AC2776" s="82">
        <f t="shared" si="577"/>
        <v>63809.64</v>
      </c>
      <c r="AD2776" s="82">
        <f t="shared" si="578"/>
        <v>63809.64</v>
      </c>
      <c r="AE2776" s="88">
        <f t="shared" si="583"/>
        <v>2.9657388638468545E-2</v>
      </c>
    </row>
    <row r="2777" spans="1:31">
      <c r="A2777" s="77" t="s">
        <v>954</v>
      </c>
      <c r="B2777" s="77">
        <v>2776</v>
      </c>
      <c r="C2777" s="77" t="s">
        <v>29</v>
      </c>
      <c r="D2777" s="77" t="s">
        <v>29</v>
      </c>
      <c r="E2777" s="77">
        <v>2018</v>
      </c>
      <c r="F2777" s="77">
        <v>39.734838099999997</v>
      </c>
      <c r="G2777" s="77">
        <v>-104.9653271</v>
      </c>
      <c r="H2777" s="77">
        <v>1</v>
      </c>
      <c r="I2777" s="77" t="s">
        <v>1626</v>
      </c>
      <c r="J2777" s="77">
        <v>39.739236400000003</v>
      </c>
      <c r="K2777" s="77">
        <v>-104.9848623</v>
      </c>
      <c r="L2777" s="77">
        <v>3.4810610096224801</v>
      </c>
      <c r="M2777" s="77">
        <v>0</v>
      </c>
      <c r="N2777" s="77">
        <v>0</v>
      </c>
      <c r="O2777" s="77">
        <v>0</v>
      </c>
      <c r="P2777" s="87" cm="1">
        <f t="array" ref="P2777">IF($X2777="Non-local",VLOOKUP($E2777,$AI$64:$AW$68,COLUMN($AW:$AW)-COLUMN($AH:$AH),FALSE),IF($X2777="Unknown",VLOOKUP($E2777,$AI$71:$AW$75,COLUMN($AW:$AW)-COLUMN($AH:$AH),FALSE),0))</f>
        <v>0</v>
      </c>
      <c r="Q2777" s="87" cm="1">
        <f t="array" ref="Q2777">IF($X2777="Non-local",VLOOKUP($E2777,$AI$40:$AW$44,COLUMN($AW:$AW)-COLUMN($AH:$AH),FALSE),IF($X2777="Unknown",VLOOKUP($E2777,$AI$47:$AW$51,COLUMN($AW:$AW)-COLUMN($AH:$AH),FALSE),0))</f>
        <v>0</v>
      </c>
      <c r="R2777" s="87" cm="1">
        <f t="array" ref="R2777">IF($X2777="Non-local",VLOOKUP($E2777,$AI$88:$AW$92,COLUMN($AW:$AW)-COLUMN($AH:$AH),FALSE),IF($X2777="Unknown",VLOOKUP($E2777,$AI$95:$AW$99,COLUMN($AW:$AW)-COLUMN($AH:$AH),FALSE),0))</f>
        <v>0</v>
      </c>
      <c r="S2777" s="87" cm="1">
        <f t="array" ref="S2777">VLOOKUP($E2777,$AI$111:$AW$115,COLUMN($AW:$AW)-COLUMN($AH:$AH),FALSE)</f>
        <v>431.69321999999994</v>
      </c>
      <c r="T2777" s="104">
        <f t="shared" si="579"/>
        <v>0</v>
      </c>
      <c r="U2777" s="104">
        <f t="shared" si="580"/>
        <v>431.69321999999994</v>
      </c>
      <c r="V2777" s="87" cm="1">
        <f t="array" ref="V2777">VLOOKUP($E2777,$AI$118:$AW$122,COLUMN($AW:$AW)-COLUMN($AH:$AH),FALSE)</f>
        <v>0</v>
      </c>
      <c r="W2777" s="87" t="str">
        <f t="shared" si="584"/>
        <v>Domestic</v>
      </c>
      <c r="X2777" s="87" t="str">
        <f t="shared" si="585"/>
        <v>Local</v>
      </c>
      <c r="Y2777" s="104"/>
      <c r="Z2777" s="87" t="str">
        <f t="shared" si="581"/>
        <v>USA</v>
      </c>
      <c r="AA2777" s="87" t="str">
        <f t="shared" si="582"/>
        <v>USA</v>
      </c>
      <c r="AB2777" s="82" cm="1">
        <f t="array" ref="AB2777">VLOOKUP(B2777,'GDP per Capita'!$T$2:$V$4235,COLUMN('GDP per Capita'!$V:$V)-COLUMN('GDP per Capita'!$S:$S),FALSE)</f>
        <v>63809.64</v>
      </c>
      <c r="AC2777" s="82">
        <f t="shared" si="577"/>
        <v>63809.64</v>
      </c>
      <c r="AD2777" s="82">
        <f t="shared" si="578"/>
        <v>63809.64</v>
      </c>
      <c r="AE2777" s="88">
        <f t="shared" si="583"/>
        <v>6.7653291885050593E-3</v>
      </c>
    </row>
    <row r="2778" spans="1:31">
      <c r="A2778" s="77" t="s">
        <v>1011</v>
      </c>
      <c r="B2778" s="77">
        <v>2777</v>
      </c>
      <c r="C2778" s="77" t="s">
        <v>29</v>
      </c>
      <c r="D2778" s="77" t="s">
        <v>29</v>
      </c>
      <c r="E2778" s="77">
        <v>2018</v>
      </c>
      <c r="F2778" s="77">
        <v>40.102554999999903</v>
      </c>
      <c r="G2778" s="77">
        <v>-105.36320790000001</v>
      </c>
      <c r="H2778" s="77">
        <v>1</v>
      </c>
      <c r="I2778" s="77" t="s">
        <v>1626</v>
      </c>
      <c r="J2778" s="77">
        <v>39.739236400000003</v>
      </c>
      <c r="K2778" s="77">
        <v>-104.9848623</v>
      </c>
      <c r="L2778" s="77">
        <v>103.404289622392</v>
      </c>
      <c r="M2778" s="77">
        <v>0</v>
      </c>
      <c r="N2778" s="77">
        <v>0</v>
      </c>
      <c r="O2778" s="77">
        <v>0</v>
      </c>
      <c r="P2778" s="87" cm="1">
        <f t="array" ref="P2778">IF($X2778="Non-local",VLOOKUP($E2778,$AI$64:$AW$68,COLUMN($AW:$AW)-COLUMN($AH:$AH),FALSE),IF($X2778="Unknown",VLOOKUP($E2778,$AI$71:$AW$75,COLUMN($AW:$AW)-COLUMN($AH:$AH),FALSE),0))</f>
        <v>0</v>
      </c>
      <c r="Q2778" s="87" cm="1">
        <f t="array" ref="Q2778">IF($X2778="Non-local",VLOOKUP($E2778,$AI$40:$AW$44,COLUMN($AW:$AW)-COLUMN($AH:$AH),FALSE),IF($X2778="Unknown",VLOOKUP($E2778,$AI$47:$AW$51,COLUMN($AW:$AW)-COLUMN($AH:$AH),FALSE),0))</f>
        <v>0</v>
      </c>
      <c r="R2778" s="87" cm="1">
        <f t="array" ref="R2778">IF($X2778="Non-local",VLOOKUP($E2778,$AI$88:$AW$92,COLUMN($AW:$AW)-COLUMN($AH:$AH),FALSE),IF($X2778="Unknown",VLOOKUP($E2778,$AI$95:$AW$99,COLUMN($AW:$AW)-COLUMN($AH:$AH),FALSE),0))</f>
        <v>0</v>
      </c>
      <c r="S2778" s="87" cm="1">
        <f t="array" ref="S2778">VLOOKUP($E2778,$AI$111:$AW$115,COLUMN($AW:$AW)-COLUMN($AH:$AH),FALSE)</f>
        <v>431.69321999999994</v>
      </c>
      <c r="T2778" s="104">
        <f t="shared" si="579"/>
        <v>0</v>
      </c>
      <c r="U2778" s="104">
        <f t="shared" si="580"/>
        <v>431.69321999999994</v>
      </c>
      <c r="V2778" s="87" cm="1">
        <f t="array" ref="V2778">VLOOKUP($E2778,$AI$118:$AW$122,COLUMN($AW:$AW)-COLUMN($AH:$AH),FALSE)</f>
        <v>0</v>
      </c>
      <c r="W2778" s="87" t="str">
        <f t="shared" si="584"/>
        <v>Domestic</v>
      </c>
      <c r="X2778" s="87" t="str">
        <f t="shared" si="585"/>
        <v>Local</v>
      </c>
      <c r="Y2778" s="104"/>
      <c r="Z2778" s="87" t="str">
        <f t="shared" si="581"/>
        <v>USA</v>
      </c>
      <c r="AA2778" s="87" t="str">
        <f t="shared" si="582"/>
        <v>USA</v>
      </c>
      <c r="AB2778" s="82" cm="1">
        <f t="array" ref="AB2778">VLOOKUP(B2778,'GDP per Capita'!$T$2:$V$4235,COLUMN('GDP per Capita'!$V:$V)-COLUMN('GDP per Capita'!$S:$S),FALSE)</f>
        <v>63809.64</v>
      </c>
      <c r="AC2778" s="82">
        <f t="shared" si="577"/>
        <v>63809.64</v>
      </c>
      <c r="AD2778" s="82">
        <f t="shared" si="578"/>
        <v>63809.64</v>
      </c>
      <c r="AE2778" s="88">
        <f t="shared" si="583"/>
        <v>6.7653291885050593E-3</v>
      </c>
    </row>
    <row r="2779" spans="1:31">
      <c r="A2779" s="77" t="s">
        <v>954</v>
      </c>
      <c r="B2779" s="77">
        <v>2778</v>
      </c>
      <c r="C2779" s="77" t="s">
        <v>29</v>
      </c>
      <c r="D2779" s="77" t="s">
        <v>29</v>
      </c>
      <c r="E2779" s="77">
        <v>2018</v>
      </c>
      <c r="F2779" s="77">
        <v>39.734838099999997</v>
      </c>
      <c r="G2779" s="77">
        <v>-104.9653271</v>
      </c>
      <c r="H2779" s="77">
        <v>1</v>
      </c>
      <c r="I2779" s="77" t="s">
        <v>1626</v>
      </c>
      <c r="J2779" s="77">
        <v>39.739236400000003</v>
      </c>
      <c r="K2779" s="77">
        <v>-104.9848623</v>
      </c>
      <c r="L2779" s="77">
        <v>3.4810610096224801</v>
      </c>
      <c r="M2779" s="77">
        <v>0</v>
      </c>
      <c r="N2779" s="77">
        <v>0</v>
      </c>
      <c r="O2779" s="77">
        <v>0</v>
      </c>
      <c r="P2779" s="87" cm="1">
        <f t="array" ref="P2779">IF($X2779="Non-local",VLOOKUP($E2779,$AI$64:$AW$68,COLUMN($AW:$AW)-COLUMN($AH:$AH),FALSE),IF($X2779="Unknown",VLOOKUP($E2779,$AI$71:$AW$75,COLUMN($AW:$AW)-COLUMN($AH:$AH),FALSE),0))</f>
        <v>0</v>
      </c>
      <c r="Q2779" s="87" cm="1">
        <f t="array" ref="Q2779">IF($X2779="Non-local",VLOOKUP($E2779,$AI$40:$AW$44,COLUMN($AW:$AW)-COLUMN($AH:$AH),FALSE),IF($X2779="Unknown",VLOOKUP($E2779,$AI$47:$AW$51,COLUMN($AW:$AW)-COLUMN($AH:$AH),FALSE),0))</f>
        <v>0</v>
      </c>
      <c r="R2779" s="87" cm="1">
        <f t="array" ref="R2779">IF($X2779="Non-local",VLOOKUP($E2779,$AI$88:$AW$92,COLUMN($AW:$AW)-COLUMN($AH:$AH),FALSE),IF($X2779="Unknown",VLOOKUP($E2779,$AI$95:$AW$99,COLUMN($AW:$AW)-COLUMN($AH:$AH),FALSE),0))</f>
        <v>0</v>
      </c>
      <c r="S2779" s="87" cm="1">
        <f t="array" ref="S2779">VLOOKUP($E2779,$AI$111:$AW$115,COLUMN($AW:$AW)-COLUMN($AH:$AH),FALSE)</f>
        <v>431.69321999999994</v>
      </c>
      <c r="T2779" s="104">
        <f t="shared" si="579"/>
        <v>0</v>
      </c>
      <c r="U2779" s="104">
        <f t="shared" si="580"/>
        <v>431.69321999999994</v>
      </c>
      <c r="V2779" s="87" cm="1">
        <f t="array" ref="V2779">VLOOKUP($E2779,$AI$118:$AW$122,COLUMN($AW:$AW)-COLUMN($AH:$AH),FALSE)</f>
        <v>0</v>
      </c>
      <c r="W2779" s="87" t="str">
        <f t="shared" si="584"/>
        <v>Domestic</v>
      </c>
      <c r="X2779" s="87" t="str">
        <f t="shared" si="585"/>
        <v>Local</v>
      </c>
      <c r="Y2779" s="104"/>
      <c r="Z2779" s="87" t="str">
        <f t="shared" si="581"/>
        <v>USA</v>
      </c>
      <c r="AA2779" s="87" t="str">
        <f t="shared" si="582"/>
        <v>USA</v>
      </c>
      <c r="AB2779" s="82" cm="1">
        <f t="array" ref="AB2779">VLOOKUP(B2779,'GDP per Capita'!$T$2:$V$4235,COLUMN('GDP per Capita'!$V:$V)-COLUMN('GDP per Capita'!$S:$S),FALSE)</f>
        <v>63809.64</v>
      </c>
      <c r="AC2779" s="82">
        <f t="shared" si="577"/>
        <v>63809.64</v>
      </c>
      <c r="AD2779" s="82">
        <f t="shared" si="578"/>
        <v>63809.64</v>
      </c>
      <c r="AE2779" s="88">
        <f t="shared" si="583"/>
        <v>6.7653291885050593E-3</v>
      </c>
    </row>
    <row r="2780" spans="1:31">
      <c r="A2780" s="77" t="s">
        <v>949</v>
      </c>
      <c r="B2780" s="77">
        <v>2779</v>
      </c>
      <c r="C2780" s="77" t="s">
        <v>29</v>
      </c>
      <c r="D2780" s="77" t="s">
        <v>29</v>
      </c>
      <c r="E2780" s="77">
        <v>2018</v>
      </c>
      <c r="F2780" s="77">
        <v>39.9527237</v>
      </c>
      <c r="G2780" s="77">
        <v>-75.163526199999893</v>
      </c>
      <c r="H2780" s="77">
        <v>0</v>
      </c>
      <c r="I2780" s="77" t="s">
        <v>1626</v>
      </c>
      <c r="J2780" s="77">
        <v>39.739236400000003</v>
      </c>
      <c r="K2780" s="77">
        <v>-104.9848623</v>
      </c>
      <c r="L2780" s="77">
        <v>5068.0974538681603</v>
      </c>
      <c r="M2780" s="77">
        <v>0.88581547202537902</v>
      </c>
      <c r="N2780" s="77">
        <v>0</v>
      </c>
      <c r="O2780" s="77">
        <v>608.17169446417904</v>
      </c>
      <c r="P2780" s="87" cm="1">
        <f t="array" ref="P2780">IF($X2780="Non-local",VLOOKUP($E2780,$AI$64:$AW$68,COLUMN($AW:$AW)-COLUMN($AH:$AH),FALSE),IF($X2780="Unknown",VLOOKUP($E2780,$AI$71:$AW$75,COLUMN($AW:$AW)-COLUMN($AH:$AH),FALSE),0))</f>
        <v>284</v>
      </c>
      <c r="Q2780" s="87" cm="1">
        <f t="array" ref="Q2780">IF($X2780="Non-local",VLOOKUP($E2780,$AI$40:$AW$44,COLUMN($AW:$AW)-COLUMN($AH:$AH),FALSE),IF($X2780="Unknown",VLOOKUP($E2780,$AI$47:$AW$51,COLUMN($AW:$AW)-COLUMN($AH:$AH),FALSE),0))</f>
        <v>701.10299999999995</v>
      </c>
      <c r="R2780" s="87" cm="1">
        <f t="array" ref="R2780">IF($X2780="Non-local",VLOOKUP($E2780,$AI$88:$AW$92,COLUMN($AW:$AW)-COLUMN($AH:$AH),FALSE),IF($X2780="Unknown",VLOOKUP($E2780,$AI$95:$AW$99,COLUMN($AW:$AW)-COLUMN($AH:$AH),FALSE),0))</f>
        <v>0.15773661179887363</v>
      </c>
      <c r="S2780" s="87" cm="1">
        <f t="array" ref="S2780">VLOOKUP($E2780,$AI$111:$AW$115,COLUMN($AW:$AW)-COLUMN($AH:$AH),FALSE)</f>
        <v>431.69321999999994</v>
      </c>
      <c r="T2780" s="104">
        <f t="shared" si="579"/>
        <v>1.0435520838242527</v>
      </c>
      <c r="U2780" s="104">
        <f t="shared" si="580"/>
        <v>2024.9679144641789</v>
      </c>
      <c r="V2780" s="87" cm="1">
        <f t="array" ref="V2780">VLOOKUP($E2780,$AI$118:$AW$122,COLUMN($AW:$AW)-COLUMN($AH:$AH),FALSE)</f>
        <v>0</v>
      </c>
      <c r="W2780" s="87" t="str">
        <f t="shared" si="584"/>
        <v>Domestic</v>
      </c>
      <c r="X2780" s="87" t="str">
        <f t="shared" si="585"/>
        <v>Non-local</v>
      </c>
      <c r="Y2780" s="104"/>
      <c r="Z2780" s="87" t="str">
        <f t="shared" si="581"/>
        <v>USA</v>
      </c>
      <c r="AA2780" s="87" t="str">
        <f t="shared" si="582"/>
        <v>USA</v>
      </c>
      <c r="AB2780" s="82" cm="1">
        <f t="array" ref="AB2780">VLOOKUP(B2780,'GDP per Capita'!$T$2:$V$4235,COLUMN('GDP per Capita'!$V:$V)-COLUMN('GDP per Capita'!$S:$S),FALSE)</f>
        <v>63809.64</v>
      </c>
      <c r="AC2780" s="82">
        <f t="shared" si="577"/>
        <v>63809.64</v>
      </c>
      <c r="AD2780" s="82">
        <f t="shared" si="578"/>
        <v>63809.64</v>
      </c>
      <c r="AE2780" s="88">
        <f t="shared" si="583"/>
        <v>3.1734514008607148E-2</v>
      </c>
    </row>
    <row r="2781" spans="1:31">
      <c r="A2781" s="77" t="s">
        <v>1534</v>
      </c>
      <c r="B2781" s="77">
        <v>2780</v>
      </c>
      <c r="C2781" s="77" t="s">
        <v>29</v>
      </c>
      <c r="D2781" s="77" t="s">
        <v>29</v>
      </c>
      <c r="E2781" s="77">
        <v>2018</v>
      </c>
      <c r="F2781" s="77">
        <v>39.526120599999999</v>
      </c>
      <c r="G2781" s="77">
        <v>-119.81265809999999</v>
      </c>
      <c r="H2781" s="77">
        <v>0</v>
      </c>
      <c r="I2781" s="77" t="s">
        <v>1626</v>
      </c>
      <c r="J2781" s="77">
        <v>39.739236400000003</v>
      </c>
      <c r="K2781" s="77">
        <v>-104.9848623</v>
      </c>
      <c r="L2781" s="77">
        <v>2537.1555478076498</v>
      </c>
      <c r="M2781" s="77">
        <v>0.49664983537479002</v>
      </c>
      <c r="N2781" s="77">
        <v>0</v>
      </c>
      <c r="O2781" s="77">
        <v>487.13386517906901</v>
      </c>
      <c r="P2781" s="87" cm="1">
        <f t="array" ref="P2781">IF($X2781="Non-local",VLOOKUP($E2781,$AI$64:$AW$68,COLUMN($AW:$AW)-COLUMN($AH:$AH),FALSE),IF($X2781="Unknown",VLOOKUP($E2781,$AI$71:$AW$75,COLUMN($AW:$AW)-COLUMN($AH:$AH),FALSE),0))</f>
        <v>284</v>
      </c>
      <c r="Q2781" s="87" cm="1">
        <f t="array" ref="Q2781">IF($X2781="Non-local",VLOOKUP($E2781,$AI$40:$AW$44,COLUMN($AW:$AW)-COLUMN($AH:$AH),FALSE),IF($X2781="Unknown",VLOOKUP($E2781,$AI$47:$AW$51,COLUMN($AW:$AW)-COLUMN($AH:$AH),FALSE),0))</f>
        <v>701.10299999999995</v>
      </c>
      <c r="R2781" s="87" cm="1">
        <f t="array" ref="R2781">IF($X2781="Non-local",VLOOKUP($E2781,$AI$88:$AW$92,COLUMN($AW:$AW)-COLUMN($AH:$AH),FALSE),IF($X2781="Unknown",VLOOKUP($E2781,$AI$95:$AW$99,COLUMN($AW:$AW)-COLUMN($AH:$AH),FALSE),0))</f>
        <v>0.15773661179887363</v>
      </c>
      <c r="S2781" s="87" cm="1">
        <f t="array" ref="S2781">VLOOKUP($E2781,$AI$111:$AW$115,COLUMN($AW:$AW)-COLUMN($AH:$AH),FALSE)</f>
        <v>431.69321999999994</v>
      </c>
      <c r="T2781" s="104">
        <f t="shared" si="579"/>
        <v>0.65438644717366368</v>
      </c>
      <c r="U2781" s="104">
        <f t="shared" si="580"/>
        <v>1903.9300851790688</v>
      </c>
      <c r="V2781" s="87" cm="1">
        <f t="array" ref="V2781">VLOOKUP($E2781,$AI$118:$AW$122,COLUMN($AW:$AW)-COLUMN($AH:$AH),FALSE)</f>
        <v>0</v>
      </c>
      <c r="W2781" s="87" t="str">
        <f t="shared" si="584"/>
        <v>Domestic</v>
      </c>
      <c r="X2781" s="87" t="str">
        <f t="shared" si="585"/>
        <v>Non-local</v>
      </c>
      <c r="Y2781" s="104"/>
      <c r="Z2781" s="87" t="str">
        <f t="shared" si="581"/>
        <v>USA</v>
      </c>
      <c r="AA2781" s="87" t="str">
        <f t="shared" si="582"/>
        <v>USA</v>
      </c>
      <c r="AB2781" s="82" cm="1">
        <f t="array" ref="AB2781">VLOOKUP(B2781,'GDP per Capita'!$T$2:$V$4235,COLUMN('GDP per Capita'!$V:$V)-COLUMN('GDP per Capita'!$S:$S),FALSE)</f>
        <v>63809.64</v>
      </c>
      <c r="AC2781" s="82">
        <f t="shared" si="577"/>
        <v>63809.64</v>
      </c>
      <c r="AD2781" s="82">
        <f t="shared" si="578"/>
        <v>63809.64</v>
      </c>
      <c r="AE2781" s="88">
        <f t="shared" si="583"/>
        <v>2.9837655958865599E-2</v>
      </c>
    </row>
    <row r="2782" spans="1:31">
      <c r="A2782" s="77" t="s">
        <v>1011</v>
      </c>
      <c r="B2782" s="77">
        <v>2781</v>
      </c>
      <c r="C2782" s="77" t="s">
        <v>29</v>
      </c>
      <c r="D2782" s="77" t="s">
        <v>29</v>
      </c>
      <c r="E2782" s="77">
        <v>2018</v>
      </c>
      <c r="F2782" s="77">
        <v>40.102554999999903</v>
      </c>
      <c r="G2782" s="77">
        <v>-105.36320790000001</v>
      </c>
      <c r="H2782" s="77">
        <v>1</v>
      </c>
      <c r="I2782" s="77" t="s">
        <v>1626</v>
      </c>
      <c r="J2782" s="77">
        <v>39.739236400000003</v>
      </c>
      <c r="K2782" s="77">
        <v>-104.9848623</v>
      </c>
      <c r="L2782" s="77">
        <v>103.404289622392</v>
      </c>
      <c r="M2782" s="77">
        <v>0</v>
      </c>
      <c r="N2782" s="77">
        <v>0</v>
      </c>
      <c r="O2782" s="77">
        <v>0</v>
      </c>
      <c r="P2782" s="87" cm="1">
        <f t="array" ref="P2782">IF($X2782="Non-local",VLOOKUP($E2782,$AI$64:$AW$68,COLUMN($AW:$AW)-COLUMN($AH:$AH),FALSE),IF($X2782="Unknown",VLOOKUP($E2782,$AI$71:$AW$75,COLUMN($AW:$AW)-COLUMN($AH:$AH),FALSE),0))</f>
        <v>0</v>
      </c>
      <c r="Q2782" s="87" cm="1">
        <f t="array" ref="Q2782">IF($X2782="Non-local",VLOOKUP($E2782,$AI$40:$AW$44,COLUMN($AW:$AW)-COLUMN($AH:$AH),FALSE),IF($X2782="Unknown",VLOOKUP($E2782,$AI$47:$AW$51,COLUMN($AW:$AW)-COLUMN($AH:$AH),FALSE),0))</f>
        <v>0</v>
      </c>
      <c r="R2782" s="87" cm="1">
        <f t="array" ref="R2782">IF($X2782="Non-local",VLOOKUP($E2782,$AI$88:$AW$92,COLUMN($AW:$AW)-COLUMN($AH:$AH),FALSE),IF($X2782="Unknown",VLOOKUP($E2782,$AI$95:$AW$99,COLUMN($AW:$AW)-COLUMN($AH:$AH),FALSE),0))</f>
        <v>0</v>
      </c>
      <c r="S2782" s="87" cm="1">
        <f t="array" ref="S2782">VLOOKUP($E2782,$AI$111:$AW$115,COLUMN($AW:$AW)-COLUMN($AH:$AH),FALSE)</f>
        <v>431.69321999999994</v>
      </c>
      <c r="T2782" s="104">
        <f t="shared" si="579"/>
        <v>0</v>
      </c>
      <c r="U2782" s="104">
        <f t="shared" si="580"/>
        <v>431.69321999999994</v>
      </c>
      <c r="V2782" s="87" cm="1">
        <f t="array" ref="V2782">VLOOKUP($E2782,$AI$118:$AW$122,COLUMN($AW:$AW)-COLUMN($AH:$AH),FALSE)</f>
        <v>0</v>
      </c>
      <c r="W2782" s="87" t="str">
        <f t="shared" si="584"/>
        <v>Domestic</v>
      </c>
      <c r="X2782" s="87" t="str">
        <f t="shared" si="585"/>
        <v>Local</v>
      </c>
      <c r="Y2782" s="104"/>
      <c r="Z2782" s="87" t="str">
        <f t="shared" si="581"/>
        <v>USA</v>
      </c>
      <c r="AA2782" s="87" t="str">
        <f t="shared" si="582"/>
        <v>USA</v>
      </c>
      <c r="AB2782" s="82" cm="1">
        <f t="array" ref="AB2782">VLOOKUP(B2782,'GDP per Capita'!$T$2:$V$4235,COLUMN('GDP per Capita'!$V:$V)-COLUMN('GDP per Capita'!$S:$S),FALSE)</f>
        <v>63809.64</v>
      </c>
      <c r="AC2782" s="82">
        <f t="shared" si="577"/>
        <v>63809.64</v>
      </c>
      <c r="AD2782" s="82">
        <f t="shared" si="578"/>
        <v>63809.64</v>
      </c>
      <c r="AE2782" s="88">
        <f t="shared" si="583"/>
        <v>6.7653291885050593E-3</v>
      </c>
    </row>
    <row r="2783" spans="1:31">
      <c r="A2783" s="77" t="s">
        <v>1640</v>
      </c>
      <c r="B2783" s="77">
        <v>2782</v>
      </c>
      <c r="C2783" s="77" t="s">
        <v>29</v>
      </c>
      <c r="D2783" s="77" t="s">
        <v>29</v>
      </c>
      <c r="E2783" s="77">
        <v>2018</v>
      </c>
      <c r="F2783" s="77">
        <v>40.167211700000003</v>
      </c>
      <c r="G2783" s="77">
        <v>-105.1019287</v>
      </c>
      <c r="H2783" s="77">
        <v>1</v>
      </c>
      <c r="I2783" s="77" t="s">
        <v>1626</v>
      </c>
      <c r="J2783" s="77">
        <v>39.739236400000003</v>
      </c>
      <c r="K2783" s="77">
        <v>-104.9848623</v>
      </c>
      <c r="L2783" s="77">
        <v>97.247309909782402</v>
      </c>
      <c r="M2783" s="77">
        <v>0</v>
      </c>
      <c r="N2783" s="77">
        <v>0</v>
      </c>
      <c r="O2783" s="77">
        <v>0</v>
      </c>
      <c r="P2783" s="87" cm="1">
        <f t="array" ref="P2783">IF($X2783="Non-local",VLOOKUP($E2783,$AI$64:$AW$68,COLUMN($AW:$AW)-COLUMN($AH:$AH),FALSE),IF($X2783="Unknown",VLOOKUP($E2783,$AI$71:$AW$75,COLUMN($AW:$AW)-COLUMN($AH:$AH),FALSE),0))</f>
        <v>0</v>
      </c>
      <c r="Q2783" s="87" cm="1">
        <f t="array" ref="Q2783">IF($X2783="Non-local",VLOOKUP($E2783,$AI$40:$AW$44,COLUMN($AW:$AW)-COLUMN($AH:$AH),FALSE),IF($X2783="Unknown",VLOOKUP($E2783,$AI$47:$AW$51,COLUMN($AW:$AW)-COLUMN($AH:$AH),FALSE),0))</f>
        <v>0</v>
      </c>
      <c r="R2783" s="87" cm="1">
        <f t="array" ref="R2783">IF($X2783="Non-local",VLOOKUP($E2783,$AI$88:$AW$92,COLUMN($AW:$AW)-COLUMN($AH:$AH),FALSE),IF($X2783="Unknown",VLOOKUP($E2783,$AI$95:$AW$99,COLUMN($AW:$AW)-COLUMN($AH:$AH),FALSE),0))</f>
        <v>0</v>
      </c>
      <c r="S2783" s="87" cm="1">
        <f t="array" ref="S2783">VLOOKUP($E2783,$AI$111:$AW$115,COLUMN($AW:$AW)-COLUMN($AH:$AH),FALSE)</f>
        <v>431.69321999999994</v>
      </c>
      <c r="T2783" s="104">
        <f t="shared" si="579"/>
        <v>0</v>
      </c>
      <c r="U2783" s="104">
        <f t="shared" si="580"/>
        <v>431.69321999999994</v>
      </c>
      <c r="V2783" s="87" cm="1">
        <f t="array" ref="V2783">VLOOKUP($E2783,$AI$118:$AW$122,COLUMN($AW:$AW)-COLUMN($AH:$AH),FALSE)</f>
        <v>0</v>
      </c>
      <c r="W2783" s="87" t="str">
        <f t="shared" si="584"/>
        <v>Domestic</v>
      </c>
      <c r="X2783" s="87" t="str">
        <f t="shared" si="585"/>
        <v>Local</v>
      </c>
      <c r="Y2783" s="104"/>
      <c r="Z2783" s="87" t="str">
        <f t="shared" si="581"/>
        <v>USA</v>
      </c>
      <c r="AA2783" s="87" t="str">
        <f t="shared" si="582"/>
        <v>USA</v>
      </c>
      <c r="AB2783" s="82" cm="1">
        <f t="array" ref="AB2783">VLOOKUP(B2783,'GDP per Capita'!$T$2:$V$4235,COLUMN('GDP per Capita'!$V:$V)-COLUMN('GDP per Capita'!$S:$S),FALSE)</f>
        <v>63809.64</v>
      </c>
      <c r="AC2783" s="82">
        <f t="shared" si="577"/>
        <v>63809.64</v>
      </c>
      <c r="AD2783" s="82">
        <f t="shared" si="578"/>
        <v>63809.64</v>
      </c>
      <c r="AE2783" s="88">
        <f t="shared" si="583"/>
        <v>6.7653291885050593E-3</v>
      </c>
    </row>
    <row r="2784" spans="1:31">
      <c r="A2784" s="77" t="s">
        <v>1133</v>
      </c>
      <c r="B2784" s="77">
        <v>2783</v>
      </c>
      <c r="C2784" s="77" t="s">
        <v>29</v>
      </c>
      <c r="D2784" s="77" t="s">
        <v>29</v>
      </c>
      <c r="E2784" s="77">
        <v>2018</v>
      </c>
      <c r="F2784" s="77">
        <v>38.254237599999897</v>
      </c>
      <c r="G2784" s="77">
        <v>-85.759406999999996</v>
      </c>
      <c r="H2784" s="77">
        <v>0</v>
      </c>
      <c r="I2784" s="77" t="s">
        <v>1626</v>
      </c>
      <c r="J2784" s="77">
        <v>39.739236400000003</v>
      </c>
      <c r="K2784" s="77">
        <v>-104.9848623</v>
      </c>
      <c r="L2784" s="77">
        <v>3332.7957930177799</v>
      </c>
      <c r="M2784" s="77">
        <v>0.61590522845748097</v>
      </c>
      <c r="N2784" s="77">
        <v>0</v>
      </c>
      <c r="O2784" s="77">
        <v>639.89679225941404</v>
      </c>
      <c r="P2784" s="87" cm="1">
        <f t="array" ref="P2784">IF($X2784="Non-local",VLOOKUP($E2784,$AI$64:$AW$68,COLUMN($AW:$AW)-COLUMN($AH:$AH),FALSE),IF($X2784="Unknown",VLOOKUP($E2784,$AI$71:$AW$75,COLUMN($AW:$AW)-COLUMN($AH:$AH),FALSE),0))</f>
        <v>284</v>
      </c>
      <c r="Q2784" s="87" cm="1">
        <f t="array" ref="Q2784">IF($X2784="Non-local",VLOOKUP($E2784,$AI$40:$AW$44,COLUMN($AW:$AW)-COLUMN($AH:$AH),FALSE),IF($X2784="Unknown",VLOOKUP($E2784,$AI$47:$AW$51,COLUMN($AW:$AW)-COLUMN($AH:$AH),FALSE),0))</f>
        <v>701.10299999999995</v>
      </c>
      <c r="R2784" s="87" cm="1">
        <f t="array" ref="R2784">IF($X2784="Non-local",VLOOKUP($E2784,$AI$88:$AW$92,COLUMN($AW:$AW)-COLUMN($AH:$AH),FALSE),IF($X2784="Unknown",VLOOKUP($E2784,$AI$95:$AW$99,COLUMN($AW:$AW)-COLUMN($AH:$AH),FALSE),0))</f>
        <v>0.15773661179887363</v>
      </c>
      <c r="S2784" s="87" cm="1">
        <f t="array" ref="S2784">VLOOKUP($E2784,$AI$111:$AW$115,COLUMN($AW:$AW)-COLUMN($AH:$AH),FALSE)</f>
        <v>431.69321999999994</v>
      </c>
      <c r="T2784" s="104">
        <f t="shared" si="579"/>
        <v>0.77364184025635463</v>
      </c>
      <c r="U2784" s="104">
        <f t="shared" si="580"/>
        <v>2056.693012259414</v>
      </c>
      <c r="V2784" s="87" cm="1">
        <f t="array" ref="V2784">VLOOKUP($E2784,$AI$118:$AW$122,COLUMN($AW:$AW)-COLUMN($AH:$AH),FALSE)</f>
        <v>0</v>
      </c>
      <c r="W2784" s="87" t="str">
        <f t="shared" si="584"/>
        <v>Domestic</v>
      </c>
      <c r="X2784" s="87" t="str">
        <f t="shared" si="585"/>
        <v>Non-local</v>
      </c>
      <c r="Y2784" s="104"/>
      <c r="Z2784" s="87" t="str">
        <f t="shared" si="581"/>
        <v>USA</v>
      </c>
      <c r="AA2784" s="87" t="str">
        <f t="shared" si="582"/>
        <v>USA</v>
      </c>
      <c r="AB2784" s="82" cm="1">
        <f t="array" ref="AB2784">VLOOKUP(B2784,'GDP per Capita'!$T$2:$V$4235,COLUMN('GDP per Capita'!$V:$V)-COLUMN('GDP per Capita'!$S:$S),FALSE)</f>
        <v>63809.64</v>
      </c>
      <c r="AC2784" s="82">
        <f t="shared" si="577"/>
        <v>63809.64</v>
      </c>
      <c r="AD2784" s="82">
        <f t="shared" si="578"/>
        <v>63809.64</v>
      </c>
      <c r="AE2784" s="88">
        <f t="shared" si="583"/>
        <v>3.2231697471720791E-2</v>
      </c>
    </row>
    <row r="2785" spans="1:31">
      <c r="A2785" s="77" t="s">
        <v>894</v>
      </c>
      <c r="B2785" s="77">
        <v>2784</v>
      </c>
      <c r="C2785" s="77" t="s">
        <v>29</v>
      </c>
      <c r="D2785" s="77" t="s">
        <v>29</v>
      </c>
      <c r="E2785" s="77">
        <v>2018</v>
      </c>
      <c r="F2785" s="77">
        <v>33.425505600000001</v>
      </c>
      <c r="G2785" s="77">
        <v>-111.94001249999999</v>
      </c>
      <c r="H2785" s="77">
        <v>0</v>
      </c>
      <c r="I2785" s="77" t="s">
        <v>1626</v>
      </c>
      <c r="J2785" s="77">
        <v>39.739236400000003</v>
      </c>
      <c r="K2785" s="77">
        <v>-104.9848623</v>
      </c>
      <c r="L2785" s="77">
        <v>1873.3374875668801</v>
      </c>
      <c r="M2785" s="77">
        <v>0.40899612871836899</v>
      </c>
      <c r="N2785" s="77">
        <v>0</v>
      </c>
      <c r="O2785" s="77">
        <v>359.68079761284099</v>
      </c>
      <c r="P2785" s="87" cm="1">
        <f t="array" ref="P2785">IF($X2785="Non-local",VLOOKUP($E2785,$AI$64:$AW$68,COLUMN($AW:$AW)-COLUMN($AH:$AH),FALSE),IF($X2785="Unknown",VLOOKUP($E2785,$AI$71:$AW$75,COLUMN($AW:$AW)-COLUMN($AH:$AH),FALSE),0))</f>
        <v>284</v>
      </c>
      <c r="Q2785" s="87" cm="1">
        <f t="array" ref="Q2785">IF($X2785="Non-local",VLOOKUP($E2785,$AI$40:$AW$44,COLUMN($AW:$AW)-COLUMN($AH:$AH),FALSE),IF($X2785="Unknown",VLOOKUP($E2785,$AI$47:$AW$51,COLUMN($AW:$AW)-COLUMN($AH:$AH),FALSE),0))</f>
        <v>701.10299999999995</v>
      </c>
      <c r="R2785" s="87" cm="1">
        <f t="array" ref="R2785">IF($X2785="Non-local",VLOOKUP($E2785,$AI$88:$AW$92,COLUMN($AW:$AW)-COLUMN($AH:$AH),FALSE),IF($X2785="Unknown",VLOOKUP($E2785,$AI$95:$AW$99,COLUMN($AW:$AW)-COLUMN($AH:$AH),FALSE),0))</f>
        <v>0.15773661179887363</v>
      </c>
      <c r="S2785" s="87" cm="1">
        <f t="array" ref="S2785">VLOOKUP($E2785,$AI$111:$AW$115,COLUMN($AW:$AW)-COLUMN($AH:$AH),FALSE)</f>
        <v>431.69321999999994</v>
      </c>
      <c r="T2785" s="104">
        <f t="shared" si="579"/>
        <v>0.56673274051724265</v>
      </c>
      <c r="U2785" s="104">
        <f t="shared" si="580"/>
        <v>1776.4770176128407</v>
      </c>
      <c r="V2785" s="87" cm="1">
        <f t="array" ref="V2785">VLOOKUP($E2785,$AI$118:$AW$122,COLUMN($AW:$AW)-COLUMN($AH:$AH),FALSE)</f>
        <v>0</v>
      </c>
      <c r="W2785" s="87" t="str">
        <f t="shared" si="584"/>
        <v>Domestic</v>
      </c>
      <c r="X2785" s="87" t="str">
        <f t="shared" si="585"/>
        <v>Non-local</v>
      </c>
      <c r="Y2785" s="104"/>
      <c r="Z2785" s="87" t="str">
        <f t="shared" si="581"/>
        <v>USA</v>
      </c>
      <c r="AA2785" s="87" t="str">
        <f t="shared" si="582"/>
        <v>USA</v>
      </c>
      <c r="AB2785" s="82" cm="1">
        <f t="array" ref="AB2785">VLOOKUP(B2785,'GDP per Capita'!$T$2:$V$4235,COLUMN('GDP per Capita'!$V:$V)-COLUMN('GDP per Capita'!$S:$S),FALSE)</f>
        <v>63809.64</v>
      </c>
      <c r="AC2785" s="82">
        <f t="shared" si="577"/>
        <v>63809.64</v>
      </c>
      <c r="AD2785" s="82">
        <f t="shared" si="578"/>
        <v>63809.64</v>
      </c>
      <c r="AE2785" s="88">
        <f t="shared" si="583"/>
        <v>2.7840260775845792E-2</v>
      </c>
    </row>
    <row r="2786" spans="1:31">
      <c r="A2786" s="77" t="s">
        <v>1281</v>
      </c>
      <c r="B2786" s="77">
        <v>2785</v>
      </c>
      <c r="C2786" s="77" t="s">
        <v>29</v>
      </c>
      <c r="D2786" s="77" t="s">
        <v>29</v>
      </c>
      <c r="E2786" s="77">
        <v>2018</v>
      </c>
      <c r="F2786" s="77">
        <v>44.050505399999999</v>
      </c>
      <c r="G2786" s="77">
        <v>-123.09505059999999</v>
      </c>
      <c r="H2786" s="77">
        <v>0</v>
      </c>
      <c r="I2786" s="77" t="s">
        <v>1626</v>
      </c>
      <c r="J2786" s="77">
        <v>39.739236400000003</v>
      </c>
      <c r="K2786" s="77">
        <v>-104.9848623</v>
      </c>
      <c r="L2786" s="77">
        <v>3139.9273308014899</v>
      </c>
      <c r="M2786" s="77">
        <v>0.58520107895735196</v>
      </c>
      <c r="N2786" s="77">
        <v>0</v>
      </c>
      <c r="O2786" s="77">
        <v>602.866047513887</v>
      </c>
      <c r="P2786" s="87" cm="1">
        <f t="array" ref="P2786">IF($X2786="Non-local",VLOOKUP($E2786,$AI$64:$AW$68,COLUMN($AW:$AW)-COLUMN($AH:$AH),FALSE),IF($X2786="Unknown",VLOOKUP($E2786,$AI$71:$AW$75,COLUMN($AW:$AW)-COLUMN($AH:$AH),FALSE),0))</f>
        <v>284</v>
      </c>
      <c r="Q2786" s="87" cm="1">
        <f t="array" ref="Q2786">IF($X2786="Non-local",VLOOKUP($E2786,$AI$40:$AW$44,COLUMN($AW:$AW)-COLUMN($AH:$AH),FALSE),IF($X2786="Unknown",VLOOKUP($E2786,$AI$47:$AW$51,COLUMN($AW:$AW)-COLUMN($AH:$AH),FALSE),0))</f>
        <v>701.10299999999995</v>
      </c>
      <c r="R2786" s="87" cm="1">
        <f t="array" ref="R2786">IF($X2786="Non-local",VLOOKUP($E2786,$AI$88:$AW$92,COLUMN($AW:$AW)-COLUMN($AH:$AH),FALSE),IF($X2786="Unknown",VLOOKUP($E2786,$AI$95:$AW$99,COLUMN($AW:$AW)-COLUMN($AH:$AH),FALSE),0))</f>
        <v>0.15773661179887363</v>
      </c>
      <c r="S2786" s="87" cm="1">
        <f t="array" ref="S2786">VLOOKUP($E2786,$AI$111:$AW$115,COLUMN($AW:$AW)-COLUMN($AH:$AH),FALSE)</f>
        <v>431.69321999999994</v>
      </c>
      <c r="T2786" s="104">
        <f t="shared" si="579"/>
        <v>0.74293769075622562</v>
      </c>
      <c r="U2786" s="104">
        <f t="shared" si="580"/>
        <v>2019.6622675138867</v>
      </c>
      <c r="V2786" s="87" cm="1">
        <f t="array" ref="V2786">VLOOKUP($E2786,$AI$118:$AW$122,COLUMN($AW:$AW)-COLUMN($AH:$AH),FALSE)</f>
        <v>0</v>
      </c>
      <c r="W2786" s="87" t="str">
        <f t="shared" si="584"/>
        <v>Domestic</v>
      </c>
      <c r="X2786" s="87" t="str">
        <f t="shared" si="585"/>
        <v>Non-local</v>
      </c>
      <c r="Y2786" s="104"/>
      <c r="Z2786" s="87" t="str">
        <f t="shared" si="581"/>
        <v>USA</v>
      </c>
      <c r="AA2786" s="87" t="str">
        <f t="shared" si="582"/>
        <v>USA</v>
      </c>
      <c r="AB2786" s="82" cm="1">
        <f t="array" ref="AB2786">VLOOKUP(B2786,'GDP per Capita'!$T$2:$V$4235,COLUMN('GDP per Capita'!$V:$V)-COLUMN('GDP per Capita'!$S:$S),FALSE)</f>
        <v>63809.64</v>
      </c>
      <c r="AC2786" s="82">
        <f t="shared" si="577"/>
        <v>63809.64</v>
      </c>
      <c r="AD2786" s="82">
        <f t="shared" si="578"/>
        <v>63809.64</v>
      </c>
      <c r="AE2786" s="88">
        <f t="shared" si="583"/>
        <v>3.1651365961536324E-2</v>
      </c>
    </row>
    <row r="2787" spans="1:31">
      <c r="A2787" s="77" t="s">
        <v>1118</v>
      </c>
      <c r="B2787" s="77">
        <v>2786</v>
      </c>
      <c r="C2787" s="77" t="s">
        <v>29</v>
      </c>
      <c r="D2787" s="77" t="s">
        <v>29</v>
      </c>
      <c r="E2787" s="77">
        <v>2018</v>
      </c>
      <c r="F2787" s="77">
        <v>39.215621300000002</v>
      </c>
      <c r="G2787" s="77">
        <v>-76.858204900000004</v>
      </c>
      <c r="H2787" s="77">
        <v>0</v>
      </c>
      <c r="I2787" s="77" t="s">
        <v>1626</v>
      </c>
      <c r="J2787" s="77">
        <v>39.739236400000003</v>
      </c>
      <c r="K2787" s="77">
        <v>-104.9848623</v>
      </c>
      <c r="L2787" s="77">
        <v>4809.6526761960104</v>
      </c>
      <c r="M2787" s="77">
        <v>0.85101694143701001</v>
      </c>
      <c r="N2787" s="77">
        <v>0</v>
      </c>
      <c r="O2787" s="77">
        <v>577.15832114352202</v>
      </c>
      <c r="P2787" s="87" cm="1">
        <f t="array" ref="P2787">IF($X2787="Non-local",VLOOKUP($E2787,$AI$64:$AW$68,COLUMN($AW:$AW)-COLUMN($AH:$AH),FALSE),IF($X2787="Unknown",VLOOKUP($E2787,$AI$71:$AW$75,COLUMN($AW:$AW)-COLUMN($AH:$AH),FALSE),0))</f>
        <v>284</v>
      </c>
      <c r="Q2787" s="87" cm="1">
        <f t="array" ref="Q2787">IF($X2787="Non-local",VLOOKUP($E2787,$AI$40:$AW$44,COLUMN($AW:$AW)-COLUMN($AH:$AH),FALSE),IF($X2787="Unknown",VLOOKUP($E2787,$AI$47:$AW$51,COLUMN($AW:$AW)-COLUMN($AH:$AH),FALSE),0))</f>
        <v>701.10299999999995</v>
      </c>
      <c r="R2787" s="87" cm="1">
        <f t="array" ref="R2787">IF($X2787="Non-local",VLOOKUP($E2787,$AI$88:$AW$92,COLUMN($AW:$AW)-COLUMN($AH:$AH),FALSE),IF($X2787="Unknown",VLOOKUP($E2787,$AI$95:$AW$99,COLUMN($AW:$AW)-COLUMN($AH:$AH),FALSE),0))</f>
        <v>0.15773661179887363</v>
      </c>
      <c r="S2787" s="87" cm="1">
        <f t="array" ref="S2787">VLOOKUP($E2787,$AI$111:$AW$115,COLUMN($AW:$AW)-COLUMN($AH:$AH),FALSE)</f>
        <v>431.69321999999994</v>
      </c>
      <c r="T2787" s="104">
        <f t="shared" si="579"/>
        <v>1.0087535532358836</v>
      </c>
      <c r="U2787" s="104">
        <f t="shared" si="580"/>
        <v>1993.9545411435217</v>
      </c>
      <c r="V2787" s="87" cm="1">
        <f t="array" ref="V2787">VLOOKUP($E2787,$AI$118:$AW$122,COLUMN($AW:$AW)-COLUMN($AH:$AH),FALSE)</f>
        <v>0</v>
      </c>
      <c r="W2787" s="87" t="str">
        <f t="shared" si="584"/>
        <v>Domestic</v>
      </c>
      <c r="X2787" s="87" t="str">
        <f t="shared" si="585"/>
        <v>Non-local</v>
      </c>
      <c r="Y2787" s="104"/>
      <c r="Z2787" s="87" t="str">
        <f t="shared" si="581"/>
        <v>USA</v>
      </c>
      <c r="AA2787" s="87" t="str">
        <f t="shared" si="582"/>
        <v>USA</v>
      </c>
      <c r="AB2787" s="82" cm="1">
        <f t="array" ref="AB2787">VLOOKUP(B2787,'GDP per Capita'!$T$2:$V$4235,COLUMN('GDP per Capita'!$V:$V)-COLUMN('GDP per Capita'!$S:$S),FALSE)</f>
        <v>63809.64</v>
      </c>
      <c r="AC2787" s="82">
        <f t="shared" si="577"/>
        <v>63809.64</v>
      </c>
      <c r="AD2787" s="82">
        <f t="shared" si="578"/>
        <v>63809.64</v>
      </c>
      <c r="AE2787" s="88">
        <f t="shared" si="583"/>
        <v>3.1248484416202971E-2</v>
      </c>
    </row>
    <row r="2788" spans="1:31">
      <c r="A2788" s="77" t="s">
        <v>1712</v>
      </c>
      <c r="B2788" s="77">
        <v>2787</v>
      </c>
      <c r="C2788" s="77" t="s">
        <v>29</v>
      </c>
      <c r="D2788" s="77" t="s">
        <v>29</v>
      </c>
      <c r="E2788" s="77">
        <v>2018</v>
      </c>
      <c r="F2788" s="77">
        <v>36.102913200000003</v>
      </c>
      <c r="G2788" s="77">
        <v>-79.506689499999993</v>
      </c>
      <c r="H2788" s="77">
        <v>0</v>
      </c>
      <c r="I2788" s="77" t="s">
        <v>1626</v>
      </c>
      <c r="J2788" s="77">
        <v>39.739236400000003</v>
      </c>
      <c r="K2788" s="77">
        <v>-104.9848623</v>
      </c>
      <c r="L2788" s="77">
        <v>4526.3753859992403</v>
      </c>
      <c r="M2788" s="77">
        <v>0.805919945441682</v>
      </c>
      <c r="N2788" s="77">
        <v>0</v>
      </c>
      <c r="O2788" s="77">
        <v>543.16504631990904</v>
      </c>
      <c r="P2788" s="87" cm="1">
        <f t="array" ref="P2788">IF($X2788="Non-local",VLOOKUP($E2788,$AI$64:$AW$68,COLUMN($AW:$AW)-COLUMN($AH:$AH),FALSE),IF($X2788="Unknown",VLOOKUP($E2788,$AI$71:$AW$75,COLUMN($AW:$AW)-COLUMN($AH:$AH),FALSE),0))</f>
        <v>284</v>
      </c>
      <c r="Q2788" s="87" cm="1">
        <f t="array" ref="Q2788">IF($X2788="Non-local",VLOOKUP($E2788,$AI$40:$AW$44,COLUMN($AW:$AW)-COLUMN($AH:$AH),FALSE),IF($X2788="Unknown",VLOOKUP($E2788,$AI$47:$AW$51,COLUMN($AW:$AW)-COLUMN($AH:$AH),FALSE),0))</f>
        <v>701.10299999999995</v>
      </c>
      <c r="R2788" s="87" cm="1">
        <f t="array" ref="R2788">IF($X2788="Non-local",VLOOKUP($E2788,$AI$88:$AW$92,COLUMN($AW:$AW)-COLUMN($AH:$AH),FALSE),IF($X2788="Unknown",VLOOKUP($E2788,$AI$95:$AW$99,COLUMN($AW:$AW)-COLUMN($AH:$AH),FALSE),0))</f>
        <v>0.15773661179887363</v>
      </c>
      <c r="S2788" s="87" cm="1">
        <f t="array" ref="S2788">VLOOKUP($E2788,$AI$111:$AW$115,COLUMN($AW:$AW)-COLUMN($AH:$AH),FALSE)</f>
        <v>431.69321999999994</v>
      </c>
      <c r="T2788" s="104">
        <f t="shared" si="579"/>
        <v>0.96365655724055566</v>
      </c>
      <c r="U2788" s="104">
        <f t="shared" si="580"/>
        <v>1959.9612663199089</v>
      </c>
      <c r="V2788" s="87" cm="1">
        <f t="array" ref="V2788">VLOOKUP($E2788,$AI$118:$AW$122,COLUMN($AW:$AW)-COLUMN($AH:$AH),FALSE)</f>
        <v>0</v>
      </c>
      <c r="W2788" s="87" t="str">
        <f t="shared" si="584"/>
        <v>Domestic</v>
      </c>
      <c r="X2788" s="87" t="str">
        <f t="shared" si="585"/>
        <v>Non-local</v>
      </c>
      <c r="Y2788" s="104"/>
      <c r="Z2788" s="87" t="str">
        <f t="shared" si="581"/>
        <v>USA</v>
      </c>
      <c r="AA2788" s="87" t="str">
        <f t="shared" si="582"/>
        <v>USA</v>
      </c>
      <c r="AB2788" s="82" cm="1">
        <f t="array" ref="AB2788">VLOOKUP(B2788,'GDP per Capita'!$T$2:$V$4235,COLUMN('GDP per Capita'!$V:$V)-COLUMN('GDP per Capita'!$S:$S),FALSE)</f>
        <v>63809.64</v>
      </c>
      <c r="AC2788" s="82">
        <f t="shared" si="577"/>
        <v>63809.64</v>
      </c>
      <c r="AD2788" s="82">
        <f t="shared" si="578"/>
        <v>63809.64</v>
      </c>
      <c r="AE2788" s="88">
        <f t="shared" si="583"/>
        <v>3.071575495990745E-2</v>
      </c>
    </row>
    <row r="2789" spans="1:31">
      <c r="A2789" s="77" t="s">
        <v>1011</v>
      </c>
      <c r="B2789" s="77">
        <v>2788</v>
      </c>
      <c r="C2789" s="77" t="s">
        <v>29</v>
      </c>
      <c r="D2789" s="77" t="s">
        <v>29</v>
      </c>
      <c r="E2789" s="77">
        <v>2018</v>
      </c>
      <c r="F2789" s="77">
        <v>40.102554999999903</v>
      </c>
      <c r="G2789" s="77">
        <v>-105.36320790000001</v>
      </c>
      <c r="H2789" s="77">
        <v>1</v>
      </c>
      <c r="I2789" s="77" t="s">
        <v>1626</v>
      </c>
      <c r="J2789" s="77">
        <v>39.739236400000003</v>
      </c>
      <c r="K2789" s="77">
        <v>-104.9848623</v>
      </c>
      <c r="L2789" s="77">
        <v>103.404289622392</v>
      </c>
      <c r="M2789" s="77">
        <v>0</v>
      </c>
      <c r="N2789" s="77">
        <v>0</v>
      </c>
      <c r="O2789" s="77">
        <v>0</v>
      </c>
      <c r="P2789" s="87" cm="1">
        <f t="array" ref="P2789">IF($X2789="Non-local",VLOOKUP($E2789,$AI$64:$AW$68,COLUMN($AW:$AW)-COLUMN($AH:$AH),FALSE),IF($X2789="Unknown",VLOOKUP($E2789,$AI$71:$AW$75,COLUMN($AW:$AW)-COLUMN($AH:$AH),FALSE),0))</f>
        <v>0</v>
      </c>
      <c r="Q2789" s="87" cm="1">
        <f t="array" ref="Q2789">IF($X2789="Non-local",VLOOKUP($E2789,$AI$40:$AW$44,COLUMN($AW:$AW)-COLUMN($AH:$AH),FALSE),IF($X2789="Unknown",VLOOKUP($E2789,$AI$47:$AW$51,COLUMN($AW:$AW)-COLUMN($AH:$AH),FALSE),0))</f>
        <v>0</v>
      </c>
      <c r="R2789" s="87" cm="1">
        <f t="array" ref="R2789">IF($X2789="Non-local",VLOOKUP($E2789,$AI$88:$AW$92,COLUMN($AW:$AW)-COLUMN($AH:$AH),FALSE),IF($X2789="Unknown",VLOOKUP($E2789,$AI$95:$AW$99,COLUMN($AW:$AW)-COLUMN($AH:$AH),FALSE),0))</f>
        <v>0</v>
      </c>
      <c r="S2789" s="87" cm="1">
        <f t="array" ref="S2789">VLOOKUP($E2789,$AI$111:$AW$115,COLUMN($AW:$AW)-COLUMN($AH:$AH),FALSE)</f>
        <v>431.69321999999994</v>
      </c>
      <c r="T2789" s="104">
        <f t="shared" si="579"/>
        <v>0</v>
      </c>
      <c r="U2789" s="104">
        <f t="shared" si="580"/>
        <v>431.69321999999994</v>
      </c>
      <c r="V2789" s="87" cm="1">
        <f t="array" ref="V2789">VLOOKUP($E2789,$AI$118:$AW$122,COLUMN($AW:$AW)-COLUMN($AH:$AH),FALSE)</f>
        <v>0</v>
      </c>
      <c r="W2789" s="87" t="str">
        <f t="shared" si="584"/>
        <v>Domestic</v>
      </c>
      <c r="X2789" s="87" t="str">
        <f t="shared" si="585"/>
        <v>Local</v>
      </c>
      <c r="Y2789" s="104"/>
      <c r="Z2789" s="87" t="str">
        <f t="shared" si="581"/>
        <v>USA</v>
      </c>
      <c r="AA2789" s="87" t="str">
        <f t="shared" si="582"/>
        <v>USA</v>
      </c>
      <c r="AB2789" s="82" cm="1">
        <f t="array" ref="AB2789">VLOOKUP(B2789,'GDP per Capita'!$T$2:$V$4235,COLUMN('GDP per Capita'!$V:$V)-COLUMN('GDP per Capita'!$S:$S),FALSE)</f>
        <v>63809.64</v>
      </c>
      <c r="AC2789" s="82">
        <f t="shared" si="577"/>
        <v>63809.64</v>
      </c>
      <c r="AD2789" s="82">
        <f t="shared" si="578"/>
        <v>63809.64</v>
      </c>
      <c r="AE2789" s="88">
        <f t="shared" si="583"/>
        <v>6.7653291885050593E-3</v>
      </c>
    </row>
    <row r="2790" spans="1:31">
      <c r="A2790" s="77" t="s">
        <v>954</v>
      </c>
      <c r="B2790" s="77">
        <v>2789</v>
      </c>
      <c r="C2790" s="77" t="s">
        <v>29</v>
      </c>
      <c r="D2790" s="77" t="s">
        <v>29</v>
      </c>
      <c r="E2790" s="77">
        <v>2018</v>
      </c>
      <c r="F2790" s="77">
        <v>39.734838099999997</v>
      </c>
      <c r="G2790" s="77">
        <v>-104.9653271</v>
      </c>
      <c r="H2790" s="77">
        <v>1</v>
      </c>
      <c r="I2790" s="77" t="s">
        <v>1626</v>
      </c>
      <c r="J2790" s="77">
        <v>39.739236400000003</v>
      </c>
      <c r="K2790" s="77">
        <v>-104.9848623</v>
      </c>
      <c r="L2790" s="77">
        <v>3.4810610096224801</v>
      </c>
      <c r="M2790" s="77">
        <v>0</v>
      </c>
      <c r="N2790" s="77">
        <v>0</v>
      </c>
      <c r="O2790" s="77">
        <v>0</v>
      </c>
      <c r="P2790" s="87" cm="1">
        <f t="array" ref="P2790">IF($X2790="Non-local",VLOOKUP($E2790,$AI$64:$AW$68,COLUMN($AW:$AW)-COLUMN($AH:$AH),FALSE),IF($X2790="Unknown",VLOOKUP($E2790,$AI$71:$AW$75,COLUMN($AW:$AW)-COLUMN($AH:$AH),FALSE),0))</f>
        <v>0</v>
      </c>
      <c r="Q2790" s="87" cm="1">
        <f t="array" ref="Q2790">IF($X2790="Non-local",VLOOKUP($E2790,$AI$40:$AW$44,COLUMN($AW:$AW)-COLUMN($AH:$AH),FALSE),IF($X2790="Unknown",VLOOKUP($E2790,$AI$47:$AW$51,COLUMN($AW:$AW)-COLUMN($AH:$AH),FALSE),0))</f>
        <v>0</v>
      </c>
      <c r="R2790" s="87" cm="1">
        <f t="array" ref="R2790">IF($X2790="Non-local",VLOOKUP($E2790,$AI$88:$AW$92,COLUMN($AW:$AW)-COLUMN($AH:$AH),FALSE),IF($X2790="Unknown",VLOOKUP($E2790,$AI$95:$AW$99,COLUMN($AW:$AW)-COLUMN($AH:$AH),FALSE),0))</f>
        <v>0</v>
      </c>
      <c r="S2790" s="87" cm="1">
        <f t="array" ref="S2790">VLOOKUP($E2790,$AI$111:$AW$115,COLUMN($AW:$AW)-COLUMN($AH:$AH),FALSE)</f>
        <v>431.69321999999994</v>
      </c>
      <c r="T2790" s="104">
        <f t="shared" si="579"/>
        <v>0</v>
      </c>
      <c r="U2790" s="104">
        <f t="shared" si="580"/>
        <v>431.69321999999994</v>
      </c>
      <c r="V2790" s="87" cm="1">
        <f t="array" ref="V2790">VLOOKUP($E2790,$AI$118:$AW$122,COLUMN($AW:$AW)-COLUMN($AH:$AH),FALSE)</f>
        <v>0</v>
      </c>
      <c r="W2790" s="87" t="str">
        <f t="shared" si="584"/>
        <v>Domestic</v>
      </c>
      <c r="X2790" s="87" t="str">
        <f t="shared" si="585"/>
        <v>Local</v>
      </c>
      <c r="Y2790" s="104"/>
      <c r="Z2790" s="87" t="str">
        <f t="shared" si="581"/>
        <v>USA</v>
      </c>
      <c r="AA2790" s="87" t="str">
        <f t="shared" si="582"/>
        <v>USA</v>
      </c>
      <c r="AB2790" s="82" cm="1">
        <f t="array" ref="AB2790">VLOOKUP(B2790,'GDP per Capita'!$T$2:$V$4235,COLUMN('GDP per Capita'!$V:$V)-COLUMN('GDP per Capita'!$S:$S),FALSE)</f>
        <v>63809.64</v>
      </c>
      <c r="AC2790" s="82">
        <f t="shared" si="577"/>
        <v>63809.64</v>
      </c>
      <c r="AD2790" s="82">
        <f t="shared" si="578"/>
        <v>63809.64</v>
      </c>
      <c r="AE2790" s="88">
        <f t="shared" si="583"/>
        <v>6.7653291885050593E-3</v>
      </c>
    </row>
    <row r="2791" spans="1:31">
      <c r="A2791" s="77" t="s">
        <v>1373</v>
      </c>
      <c r="B2791" s="77">
        <v>2790</v>
      </c>
      <c r="C2791" s="77" t="s">
        <v>29</v>
      </c>
      <c r="D2791" s="77" t="s">
        <v>29</v>
      </c>
      <c r="E2791" s="77">
        <v>2018</v>
      </c>
      <c r="F2791" s="77">
        <v>42.323343999999999</v>
      </c>
      <c r="G2791" s="77">
        <v>-72.671889500000006</v>
      </c>
      <c r="H2791" s="77">
        <v>0</v>
      </c>
      <c r="I2791" s="77" t="s">
        <v>1626</v>
      </c>
      <c r="J2791" s="77">
        <v>39.739236400000003</v>
      </c>
      <c r="K2791" s="77">
        <v>-104.9848623</v>
      </c>
      <c r="L2791" s="77">
        <v>5418.4110308378004</v>
      </c>
      <c r="M2791" s="77">
        <v>0.93315998985711601</v>
      </c>
      <c r="N2791" s="77">
        <v>0</v>
      </c>
      <c r="O2791" s="77">
        <v>650.20932370053697</v>
      </c>
      <c r="P2791" s="87" cm="1">
        <f t="array" ref="P2791">IF($X2791="Non-local",VLOOKUP($E2791,$AI$64:$AW$68,COLUMN($AW:$AW)-COLUMN($AH:$AH),FALSE),IF($X2791="Unknown",VLOOKUP($E2791,$AI$71:$AW$75,COLUMN($AW:$AW)-COLUMN($AH:$AH),FALSE),0))</f>
        <v>284</v>
      </c>
      <c r="Q2791" s="87" cm="1">
        <f t="array" ref="Q2791">IF($X2791="Non-local",VLOOKUP($E2791,$AI$40:$AW$44,COLUMN($AW:$AW)-COLUMN($AH:$AH),FALSE),IF($X2791="Unknown",VLOOKUP($E2791,$AI$47:$AW$51,COLUMN($AW:$AW)-COLUMN($AH:$AH),FALSE),0))</f>
        <v>701.10299999999995</v>
      </c>
      <c r="R2791" s="87" cm="1">
        <f t="array" ref="R2791">IF($X2791="Non-local",VLOOKUP($E2791,$AI$88:$AW$92,COLUMN($AW:$AW)-COLUMN($AH:$AH),FALSE),IF($X2791="Unknown",VLOOKUP($E2791,$AI$95:$AW$99,COLUMN($AW:$AW)-COLUMN($AH:$AH),FALSE),0))</f>
        <v>0.15773661179887363</v>
      </c>
      <c r="S2791" s="87" cm="1">
        <f t="array" ref="S2791">VLOOKUP($E2791,$AI$111:$AW$115,COLUMN($AW:$AW)-COLUMN($AH:$AH),FALSE)</f>
        <v>431.69321999999994</v>
      </c>
      <c r="T2791" s="104">
        <f t="shared" si="579"/>
        <v>1.0908966016559896</v>
      </c>
      <c r="U2791" s="104">
        <f t="shared" si="580"/>
        <v>2067.0055437005371</v>
      </c>
      <c r="V2791" s="87" cm="1">
        <f t="array" ref="V2791">VLOOKUP($E2791,$AI$118:$AW$122,COLUMN($AW:$AW)-COLUMN($AH:$AH),FALSE)</f>
        <v>0</v>
      </c>
      <c r="W2791" s="87" t="str">
        <f t="shared" si="584"/>
        <v>Domestic</v>
      </c>
      <c r="X2791" s="87" t="str">
        <f t="shared" si="585"/>
        <v>Non-local</v>
      </c>
      <c r="Y2791" s="104"/>
      <c r="Z2791" s="87" t="str">
        <f t="shared" si="581"/>
        <v>USA</v>
      </c>
      <c r="AA2791" s="87" t="str">
        <f t="shared" si="582"/>
        <v>USA</v>
      </c>
      <c r="AB2791" s="82" cm="1">
        <f t="array" ref="AB2791">VLOOKUP(B2791,'GDP per Capita'!$T$2:$V$4235,COLUMN('GDP per Capita'!$V:$V)-COLUMN('GDP per Capita'!$S:$S),FALSE)</f>
        <v>63809.64</v>
      </c>
      <c r="AC2791" s="82">
        <f t="shared" si="577"/>
        <v>63809.64</v>
      </c>
      <c r="AD2791" s="82">
        <f t="shared" si="578"/>
        <v>63809.64</v>
      </c>
      <c r="AE2791" s="88">
        <f t="shared" si="583"/>
        <v>3.2393311476142744E-2</v>
      </c>
    </row>
    <row r="2792" spans="1:31">
      <c r="A2792" s="77" t="s">
        <v>900</v>
      </c>
      <c r="B2792" s="77">
        <v>2791</v>
      </c>
      <c r="C2792" s="77" t="s">
        <v>29</v>
      </c>
      <c r="D2792" s="77" t="s">
        <v>29</v>
      </c>
      <c r="E2792" s="77">
        <v>2018</v>
      </c>
      <c r="F2792" s="77">
        <v>44.977299500000001</v>
      </c>
      <c r="G2792" s="77">
        <v>-93.265469199999998</v>
      </c>
      <c r="H2792" s="77">
        <v>0</v>
      </c>
      <c r="I2792" s="77" t="s">
        <v>1626</v>
      </c>
      <c r="J2792" s="77">
        <v>39.739236400000003</v>
      </c>
      <c r="K2792" s="77">
        <v>-104.9848623</v>
      </c>
      <c r="L2792" s="77">
        <v>2247.4775149995999</v>
      </c>
      <c r="M2792" s="77">
        <v>0.45839936460067998</v>
      </c>
      <c r="N2792" s="77">
        <v>0</v>
      </c>
      <c r="O2792" s="77">
        <v>431.51568287992399</v>
      </c>
      <c r="P2792" s="87" cm="1">
        <f t="array" ref="P2792">IF($X2792="Non-local",VLOOKUP($E2792,$AI$64:$AW$68,COLUMN($AW:$AW)-COLUMN($AH:$AH),FALSE),IF($X2792="Unknown",VLOOKUP($E2792,$AI$71:$AW$75,COLUMN($AW:$AW)-COLUMN($AH:$AH),FALSE),0))</f>
        <v>284</v>
      </c>
      <c r="Q2792" s="87" cm="1">
        <f t="array" ref="Q2792">IF($X2792="Non-local",VLOOKUP($E2792,$AI$40:$AW$44,COLUMN($AW:$AW)-COLUMN($AH:$AH),FALSE),IF($X2792="Unknown",VLOOKUP($E2792,$AI$47:$AW$51,COLUMN($AW:$AW)-COLUMN($AH:$AH),FALSE),0))</f>
        <v>701.10299999999995</v>
      </c>
      <c r="R2792" s="87" cm="1">
        <f t="array" ref="R2792">IF($X2792="Non-local",VLOOKUP($E2792,$AI$88:$AW$92,COLUMN($AW:$AW)-COLUMN($AH:$AH),FALSE),IF($X2792="Unknown",VLOOKUP($E2792,$AI$95:$AW$99,COLUMN($AW:$AW)-COLUMN($AH:$AH),FALSE),0))</f>
        <v>0.15773661179887363</v>
      </c>
      <c r="S2792" s="87" cm="1">
        <f t="array" ref="S2792">VLOOKUP($E2792,$AI$111:$AW$115,COLUMN($AW:$AW)-COLUMN($AH:$AH),FALSE)</f>
        <v>431.69321999999994</v>
      </c>
      <c r="T2792" s="104">
        <f t="shared" si="579"/>
        <v>0.61613597639955364</v>
      </c>
      <c r="U2792" s="104">
        <f t="shared" si="580"/>
        <v>1848.311902879924</v>
      </c>
      <c r="V2792" s="87" cm="1">
        <f t="array" ref="V2792">VLOOKUP($E2792,$AI$118:$AW$122,COLUMN($AW:$AW)-COLUMN($AH:$AH),FALSE)</f>
        <v>0</v>
      </c>
      <c r="W2792" s="87" t="str">
        <f t="shared" si="584"/>
        <v>Domestic</v>
      </c>
      <c r="X2792" s="87" t="str">
        <f t="shared" si="585"/>
        <v>Non-local</v>
      </c>
      <c r="Y2792" s="104"/>
      <c r="Z2792" s="87" t="str">
        <f t="shared" si="581"/>
        <v>USA</v>
      </c>
      <c r="AA2792" s="87" t="str">
        <f t="shared" si="582"/>
        <v>USA</v>
      </c>
      <c r="AB2792" s="82" cm="1">
        <f t="array" ref="AB2792">VLOOKUP(B2792,'GDP per Capita'!$T$2:$V$4235,COLUMN('GDP per Capita'!$V:$V)-COLUMN('GDP per Capita'!$S:$S),FALSE)</f>
        <v>63809.64</v>
      </c>
      <c r="AC2792" s="82">
        <f t="shared" si="577"/>
        <v>63809.64</v>
      </c>
      <c r="AD2792" s="82">
        <f t="shared" si="578"/>
        <v>63809.64</v>
      </c>
      <c r="AE2792" s="88">
        <f t="shared" si="583"/>
        <v>2.8966029315945427E-2</v>
      </c>
    </row>
    <row r="2793" spans="1:31">
      <c r="A2793" s="77" t="s">
        <v>1713</v>
      </c>
      <c r="B2793" s="77">
        <v>2792</v>
      </c>
      <c r="C2793" s="77" t="s">
        <v>29</v>
      </c>
      <c r="D2793" s="77" t="s">
        <v>29</v>
      </c>
      <c r="E2793" s="77">
        <v>2018</v>
      </c>
      <c r="F2793" s="77">
        <v>32.948178900000002</v>
      </c>
      <c r="G2793" s="77">
        <v>-96.729720599999993</v>
      </c>
      <c r="H2793" s="77">
        <v>0</v>
      </c>
      <c r="I2793" s="77" t="s">
        <v>1626</v>
      </c>
      <c r="J2793" s="77">
        <v>39.739236400000003</v>
      </c>
      <c r="K2793" s="77">
        <v>-104.9848623</v>
      </c>
      <c r="L2793" s="77">
        <v>2111.75947642441</v>
      </c>
      <c r="M2793" s="77">
        <v>0.44047850668226202</v>
      </c>
      <c r="N2793" s="77">
        <v>0</v>
      </c>
      <c r="O2793" s="77">
        <v>405.45781947348701</v>
      </c>
      <c r="P2793" s="87" cm="1">
        <f t="array" ref="P2793">IF($X2793="Non-local",VLOOKUP($E2793,$AI$64:$AW$68,COLUMN($AW:$AW)-COLUMN($AH:$AH),FALSE),IF($X2793="Unknown",VLOOKUP($E2793,$AI$71:$AW$75,COLUMN($AW:$AW)-COLUMN($AH:$AH),FALSE),0))</f>
        <v>284</v>
      </c>
      <c r="Q2793" s="87" cm="1">
        <f t="array" ref="Q2793">IF($X2793="Non-local",VLOOKUP($E2793,$AI$40:$AW$44,COLUMN($AW:$AW)-COLUMN($AH:$AH),FALSE),IF($X2793="Unknown",VLOOKUP($E2793,$AI$47:$AW$51,COLUMN($AW:$AW)-COLUMN($AH:$AH),FALSE),0))</f>
        <v>701.10299999999995</v>
      </c>
      <c r="R2793" s="87" cm="1">
        <f t="array" ref="R2793">IF($X2793="Non-local",VLOOKUP($E2793,$AI$88:$AW$92,COLUMN($AW:$AW)-COLUMN($AH:$AH),FALSE),IF($X2793="Unknown",VLOOKUP($E2793,$AI$95:$AW$99,COLUMN($AW:$AW)-COLUMN($AH:$AH),FALSE),0))</f>
        <v>0.15773661179887363</v>
      </c>
      <c r="S2793" s="87" cm="1">
        <f t="array" ref="S2793">VLOOKUP($E2793,$AI$111:$AW$115,COLUMN($AW:$AW)-COLUMN($AH:$AH),FALSE)</f>
        <v>431.69321999999994</v>
      </c>
      <c r="T2793" s="104">
        <f t="shared" si="579"/>
        <v>0.59821511848113562</v>
      </c>
      <c r="U2793" s="104">
        <f t="shared" si="580"/>
        <v>1822.2540394734867</v>
      </c>
      <c r="V2793" s="87" cm="1">
        <f t="array" ref="V2793">VLOOKUP($E2793,$AI$118:$AW$122,COLUMN($AW:$AW)-COLUMN($AH:$AH),FALSE)</f>
        <v>0</v>
      </c>
      <c r="W2793" s="87" t="str">
        <f t="shared" si="584"/>
        <v>Domestic</v>
      </c>
      <c r="X2793" s="87" t="str">
        <f t="shared" si="585"/>
        <v>Non-local</v>
      </c>
      <c r="Y2793" s="104"/>
      <c r="Z2793" s="87" t="str">
        <f t="shared" si="581"/>
        <v>USA</v>
      </c>
      <c r="AA2793" s="87" t="str">
        <f t="shared" si="582"/>
        <v>USA</v>
      </c>
      <c r="AB2793" s="82" cm="1">
        <f t="array" ref="AB2793">VLOOKUP(B2793,'GDP per Capita'!$T$2:$V$4235,COLUMN('GDP per Capita'!$V:$V)-COLUMN('GDP per Capita'!$S:$S),FALSE)</f>
        <v>63809.64</v>
      </c>
      <c r="AC2793" s="82">
        <f t="shared" si="577"/>
        <v>63809.64</v>
      </c>
      <c r="AD2793" s="82">
        <f t="shared" si="578"/>
        <v>63809.64</v>
      </c>
      <c r="AE2793" s="88">
        <f t="shared" si="583"/>
        <v>2.8557660558396612E-2</v>
      </c>
    </row>
    <row r="2794" spans="1:31">
      <c r="A2794" s="77" t="s">
        <v>1714</v>
      </c>
      <c r="B2794" s="77">
        <v>2793</v>
      </c>
      <c r="C2794" s="77" t="s">
        <v>29</v>
      </c>
      <c r="D2794" s="77" t="s">
        <v>29</v>
      </c>
      <c r="E2794" s="77">
        <v>2018</v>
      </c>
      <c r="F2794" s="77">
        <v>40.458893400000001</v>
      </c>
      <c r="G2794" s="77">
        <v>-90.671393899999998</v>
      </c>
      <c r="H2794" s="77">
        <v>0</v>
      </c>
      <c r="I2794" s="77" t="s">
        <v>1626</v>
      </c>
      <c r="J2794" s="77">
        <v>39.739236400000003</v>
      </c>
      <c r="K2794" s="77">
        <v>-104.9848623</v>
      </c>
      <c r="L2794" s="77">
        <v>2437.4860397979601</v>
      </c>
      <c r="M2794" s="77">
        <v>0.483488997577604</v>
      </c>
      <c r="N2794" s="77">
        <v>0</v>
      </c>
      <c r="O2794" s="77">
        <v>467.997319641209</v>
      </c>
      <c r="P2794" s="87" cm="1">
        <f t="array" ref="P2794">IF($X2794="Non-local",VLOOKUP($E2794,$AI$64:$AW$68,COLUMN($AW:$AW)-COLUMN($AH:$AH),FALSE),IF($X2794="Unknown",VLOOKUP($E2794,$AI$71:$AW$75,COLUMN($AW:$AW)-COLUMN($AH:$AH),FALSE),0))</f>
        <v>284</v>
      </c>
      <c r="Q2794" s="87" cm="1">
        <f t="array" ref="Q2794">IF($X2794="Non-local",VLOOKUP($E2794,$AI$40:$AW$44,COLUMN($AW:$AW)-COLUMN($AH:$AH),FALSE),IF($X2794="Unknown",VLOOKUP($E2794,$AI$47:$AW$51,COLUMN($AW:$AW)-COLUMN($AH:$AH),FALSE),0))</f>
        <v>701.10299999999995</v>
      </c>
      <c r="R2794" s="87" cm="1">
        <f t="array" ref="R2794">IF($X2794="Non-local",VLOOKUP($E2794,$AI$88:$AW$92,COLUMN($AW:$AW)-COLUMN($AH:$AH),FALSE),IF($X2794="Unknown",VLOOKUP($E2794,$AI$95:$AW$99,COLUMN($AW:$AW)-COLUMN($AH:$AH),FALSE),0))</f>
        <v>0.15773661179887363</v>
      </c>
      <c r="S2794" s="87" cm="1">
        <f t="array" ref="S2794">VLOOKUP($E2794,$AI$111:$AW$115,COLUMN($AW:$AW)-COLUMN($AH:$AH),FALSE)</f>
        <v>431.69321999999994</v>
      </c>
      <c r="T2794" s="104">
        <f t="shared" si="579"/>
        <v>0.64122560937647766</v>
      </c>
      <c r="U2794" s="104">
        <f t="shared" si="580"/>
        <v>1884.7935396412088</v>
      </c>
      <c r="V2794" s="87" cm="1">
        <f t="array" ref="V2794">VLOOKUP($E2794,$AI$118:$AW$122,COLUMN($AW:$AW)-COLUMN($AH:$AH),FALSE)</f>
        <v>0</v>
      </c>
      <c r="W2794" s="87" t="str">
        <f t="shared" si="584"/>
        <v>Domestic</v>
      </c>
      <c r="X2794" s="87" t="str">
        <f t="shared" si="585"/>
        <v>Non-local</v>
      </c>
      <c r="Y2794" s="104"/>
      <c r="Z2794" s="87" t="str">
        <f t="shared" si="581"/>
        <v>USA</v>
      </c>
      <c r="AA2794" s="87" t="str">
        <f t="shared" si="582"/>
        <v>USA</v>
      </c>
      <c r="AB2794" s="82" cm="1">
        <f t="array" ref="AB2794">VLOOKUP(B2794,'GDP per Capita'!$T$2:$V$4235,COLUMN('GDP per Capita'!$V:$V)-COLUMN('GDP per Capita'!$S:$S),FALSE)</f>
        <v>63809.64</v>
      </c>
      <c r="AC2794" s="82">
        <f t="shared" si="577"/>
        <v>63809.64</v>
      </c>
      <c r="AD2794" s="82">
        <f t="shared" si="578"/>
        <v>63809.64</v>
      </c>
      <c r="AE2794" s="88">
        <f t="shared" si="583"/>
        <v>2.9537755418165796E-2</v>
      </c>
    </row>
    <row r="2795" spans="1:31">
      <c r="A2795" s="77" t="s">
        <v>886</v>
      </c>
      <c r="B2795" s="77">
        <v>2794</v>
      </c>
      <c r="C2795" s="77" t="s">
        <v>29</v>
      </c>
      <c r="D2795" s="77" t="s">
        <v>29</v>
      </c>
      <c r="E2795" s="77">
        <v>2018</v>
      </c>
      <c r="F2795" s="77">
        <v>39.284749400000003</v>
      </c>
      <c r="G2795" s="77">
        <v>-76.620474639699793</v>
      </c>
      <c r="H2795" s="77">
        <v>0</v>
      </c>
      <c r="I2795" s="77" t="s">
        <v>1626</v>
      </c>
      <c r="J2795" s="77">
        <v>39.739236400000003</v>
      </c>
      <c r="K2795" s="77">
        <v>-104.9848623</v>
      </c>
      <c r="L2795" s="77">
        <v>4847.1652845491499</v>
      </c>
      <c r="M2795" s="77">
        <v>0.85606792474089199</v>
      </c>
      <c r="N2795" s="77">
        <v>0</v>
      </c>
      <c r="O2795" s="77">
        <v>581.659834145898</v>
      </c>
      <c r="P2795" s="87" cm="1">
        <f t="array" ref="P2795">IF($X2795="Non-local",VLOOKUP($E2795,$AI$64:$AW$68,COLUMN($AW:$AW)-COLUMN($AH:$AH),FALSE),IF($X2795="Unknown",VLOOKUP($E2795,$AI$71:$AW$75,COLUMN($AW:$AW)-COLUMN($AH:$AH),FALSE),0))</f>
        <v>284</v>
      </c>
      <c r="Q2795" s="87" cm="1">
        <f t="array" ref="Q2795">IF($X2795="Non-local",VLOOKUP($E2795,$AI$40:$AW$44,COLUMN($AW:$AW)-COLUMN($AH:$AH),FALSE),IF($X2795="Unknown",VLOOKUP($E2795,$AI$47:$AW$51,COLUMN($AW:$AW)-COLUMN($AH:$AH),FALSE),0))</f>
        <v>701.10299999999995</v>
      </c>
      <c r="R2795" s="87" cm="1">
        <f t="array" ref="R2795">IF($X2795="Non-local",VLOOKUP($E2795,$AI$88:$AW$92,COLUMN($AW:$AW)-COLUMN($AH:$AH),FALSE),IF($X2795="Unknown",VLOOKUP($E2795,$AI$95:$AW$99,COLUMN($AW:$AW)-COLUMN($AH:$AH),FALSE),0))</f>
        <v>0.15773661179887363</v>
      </c>
      <c r="S2795" s="87" cm="1">
        <f t="array" ref="S2795">VLOOKUP($E2795,$AI$111:$AW$115,COLUMN($AW:$AW)-COLUMN($AH:$AH),FALSE)</f>
        <v>431.69321999999994</v>
      </c>
      <c r="T2795" s="104">
        <f t="shared" si="579"/>
        <v>1.0138045365397657</v>
      </c>
      <c r="U2795" s="104">
        <f t="shared" si="580"/>
        <v>1998.456054145898</v>
      </c>
      <c r="V2795" s="87" cm="1">
        <f t="array" ref="V2795">VLOOKUP($E2795,$AI$118:$AW$122,COLUMN($AW:$AW)-COLUMN($AH:$AH),FALSE)</f>
        <v>0</v>
      </c>
      <c r="W2795" s="87" t="str">
        <f t="shared" si="584"/>
        <v>Domestic</v>
      </c>
      <c r="X2795" s="87" t="str">
        <f t="shared" si="585"/>
        <v>Non-local</v>
      </c>
      <c r="Y2795" s="104"/>
      <c r="Z2795" s="87" t="str">
        <f t="shared" si="581"/>
        <v>USA</v>
      </c>
      <c r="AA2795" s="87" t="str">
        <f t="shared" si="582"/>
        <v>USA</v>
      </c>
      <c r="AB2795" s="82" cm="1">
        <f t="array" ref="AB2795">VLOOKUP(B2795,'GDP per Capita'!$T$2:$V$4235,COLUMN('GDP per Capita'!$V:$V)-COLUMN('GDP per Capita'!$S:$S),FALSE)</f>
        <v>63809.64</v>
      </c>
      <c r="AC2795" s="82">
        <f t="shared" ref="AC2795:AC2858" si="586">IFERROR(AB2795,"")</f>
        <v>63809.64</v>
      </c>
      <c r="AD2795" s="82">
        <f t="shared" ref="AD2795:AD2858" si="587">IFERROR(AB2795,AVERAGE(AC$2:AC$2538))</f>
        <v>63809.64</v>
      </c>
      <c r="AE2795" s="88">
        <f t="shared" si="583"/>
        <v>3.1319030387037101E-2</v>
      </c>
    </row>
    <row r="2796" spans="1:31">
      <c r="A2796" s="77" t="s">
        <v>1687</v>
      </c>
      <c r="B2796" s="77">
        <v>2795</v>
      </c>
      <c r="C2796" s="77" t="s">
        <v>29</v>
      </c>
      <c r="D2796" s="77" t="s">
        <v>29</v>
      </c>
      <c r="E2796" s="77">
        <v>2018</v>
      </c>
      <c r="F2796" s="77">
        <v>34.448049499999897</v>
      </c>
      <c r="G2796" s="77">
        <v>-119.242888999999</v>
      </c>
      <c r="H2796" s="77">
        <v>0</v>
      </c>
      <c r="I2796" s="77" t="s">
        <v>1626</v>
      </c>
      <c r="J2796" s="77">
        <v>39.739236400000003</v>
      </c>
      <c r="K2796" s="77">
        <v>-104.9848623</v>
      </c>
      <c r="L2796" s="77">
        <v>2785.1803979378201</v>
      </c>
      <c r="M2796" s="77">
        <v>0.52940022099841499</v>
      </c>
      <c r="N2796" s="77">
        <v>0</v>
      </c>
      <c r="O2796" s="77">
        <v>534.75463640406099</v>
      </c>
      <c r="P2796" s="87" cm="1">
        <f t="array" ref="P2796">IF($X2796="Non-local",VLOOKUP($E2796,$AI$64:$AW$68,COLUMN($AW:$AW)-COLUMN($AH:$AH),FALSE),IF($X2796="Unknown",VLOOKUP($E2796,$AI$71:$AW$75,COLUMN($AW:$AW)-COLUMN($AH:$AH),FALSE),0))</f>
        <v>284</v>
      </c>
      <c r="Q2796" s="87" cm="1">
        <f t="array" ref="Q2796">IF($X2796="Non-local",VLOOKUP($E2796,$AI$40:$AW$44,COLUMN($AW:$AW)-COLUMN($AH:$AH),FALSE),IF($X2796="Unknown",VLOOKUP($E2796,$AI$47:$AW$51,COLUMN($AW:$AW)-COLUMN($AH:$AH),FALSE),0))</f>
        <v>701.10299999999995</v>
      </c>
      <c r="R2796" s="87" cm="1">
        <f t="array" ref="R2796">IF($X2796="Non-local",VLOOKUP($E2796,$AI$88:$AW$92,COLUMN($AW:$AW)-COLUMN($AH:$AH),FALSE),IF($X2796="Unknown",VLOOKUP($E2796,$AI$95:$AW$99,COLUMN($AW:$AW)-COLUMN($AH:$AH),FALSE),0))</f>
        <v>0.15773661179887363</v>
      </c>
      <c r="S2796" s="87" cm="1">
        <f t="array" ref="S2796">VLOOKUP($E2796,$AI$111:$AW$115,COLUMN($AW:$AW)-COLUMN($AH:$AH),FALSE)</f>
        <v>431.69321999999994</v>
      </c>
      <c r="T2796" s="104">
        <f t="shared" si="579"/>
        <v>0.68713683279728865</v>
      </c>
      <c r="U2796" s="104">
        <f t="shared" si="580"/>
        <v>1951.5508564040608</v>
      </c>
      <c r="V2796" s="87" cm="1">
        <f t="array" ref="V2796">VLOOKUP($E2796,$AI$118:$AW$122,COLUMN($AW:$AW)-COLUMN($AH:$AH),FALSE)</f>
        <v>0</v>
      </c>
      <c r="W2796" s="87" t="str">
        <f t="shared" si="584"/>
        <v>Domestic</v>
      </c>
      <c r="X2796" s="87" t="str">
        <f t="shared" si="585"/>
        <v>Non-local</v>
      </c>
      <c r="Y2796" s="104"/>
      <c r="Z2796" s="87" t="str">
        <f t="shared" si="581"/>
        <v>USA</v>
      </c>
      <c r="AA2796" s="87" t="str">
        <f t="shared" si="582"/>
        <v>USA</v>
      </c>
      <c r="AB2796" s="82" cm="1">
        <f t="array" ref="AB2796">VLOOKUP(B2796,'GDP per Capita'!$T$2:$V$4235,COLUMN('GDP per Capita'!$V:$V)-COLUMN('GDP per Capita'!$S:$S),FALSE)</f>
        <v>63809.64</v>
      </c>
      <c r="AC2796" s="82">
        <f t="shared" si="586"/>
        <v>63809.64</v>
      </c>
      <c r="AD2796" s="82">
        <f t="shared" si="587"/>
        <v>63809.64</v>
      </c>
      <c r="AE2796" s="88">
        <f t="shared" si="583"/>
        <v>3.0583950268393001E-2</v>
      </c>
    </row>
    <row r="2797" spans="1:31">
      <c r="A2797" s="77" t="s">
        <v>971</v>
      </c>
      <c r="B2797" s="77">
        <v>2796</v>
      </c>
      <c r="C2797" s="77" t="s">
        <v>29</v>
      </c>
      <c r="D2797" s="77" t="s">
        <v>29</v>
      </c>
      <c r="E2797" s="77">
        <v>2018</v>
      </c>
      <c r="F2797" s="77">
        <v>40.7127281</v>
      </c>
      <c r="G2797" s="77">
        <v>-74.006015199999993</v>
      </c>
      <c r="H2797" s="77">
        <v>0</v>
      </c>
      <c r="I2797" s="77" t="s">
        <v>1626</v>
      </c>
      <c r="J2797" s="77">
        <v>39.739236400000003</v>
      </c>
      <c r="K2797" s="77">
        <v>-104.9848623</v>
      </c>
      <c r="L2797" s="77">
        <v>5237.2081050282304</v>
      </c>
      <c r="M2797" s="77">
        <v>0.90864360031791003</v>
      </c>
      <c r="N2797" s="77">
        <v>0</v>
      </c>
      <c r="O2797" s="77">
        <v>628.46497260338799</v>
      </c>
      <c r="P2797" s="87" cm="1">
        <f t="array" ref="P2797">IF($X2797="Non-local",VLOOKUP($E2797,$AI$64:$AW$68,COLUMN($AW:$AW)-COLUMN($AH:$AH),FALSE),IF($X2797="Unknown",VLOOKUP($E2797,$AI$71:$AW$75,COLUMN($AW:$AW)-COLUMN($AH:$AH),FALSE),0))</f>
        <v>284</v>
      </c>
      <c r="Q2797" s="87" cm="1">
        <f t="array" ref="Q2797">IF($X2797="Non-local",VLOOKUP($E2797,$AI$40:$AW$44,COLUMN($AW:$AW)-COLUMN($AH:$AH),FALSE),IF($X2797="Unknown",VLOOKUP($E2797,$AI$47:$AW$51,COLUMN($AW:$AW)-COLUMN($AH:$AH),FALSE),0))</f>
        <v>701.10299999999995</v>
      </c>
      <c r="R2797" s="87" cm="1">
        <f t="array" ref="R2797">IF($X2797="Non-local",VLOOKUP($E2797,$AI$88:$AW$92,COLUMN($AW:$AW)-COLUMN($AH:$AH),FALSE),IF($X2797="Unknown",VLOOKUP($E2797,$AI$95:$AW$99,COLUMN($AW:$AW)-COLUMN($AH:$AH),FALSE),0))</f>
        <v>0.15773661179887363</v>
      </c>
      <c r="S2797" s="87" cm="1">
        <f t="array" ref="S2797">VLOOKUP($E2797,$AI$111:$AW$115,COLUMN($AW:$AW)-COLUMN($AH:$AH),FALSE)</f>
        <v>431.69321999999994</v>
      </c>
      <c r="T2797" s="104">
        <f t="shared" si="579"/>
        <v>1.0663802121167836</v>
      </c>
      <c r="U2797" s="104">
        <f t="shared" si="580"/>
        <v>2045.2611926033878</v>
      </c>
      <c r="V2797" s="87" cm="1">
        <f t="array" ref="V2797">VLOOKUP($E2797,$AI$118:$AW$122,COLUMN($AW:$AW)-COLUMN($AH:$AH),FALSE)</f>
        <v>0</v>
      </c>
      <c r="W2797" s="87" t="str">
        <f t="shared" si="584"/>
        <v>Domestic</v>
      </c>
      <c r="X2797" s="87" t="str">
        <f t="shared" si="585"/>
        <v>Non-local</v>
      </c>
      <c r="Y2797" s="104"/>
      <c r="Z2797" s="87" t="str">
        <f t="shared" si="581"/>
        <v>USA</v>
      </c>
      <c r="AA2797" s="87" t="str">
        <f t="shared" si="582"/>
        <v>USA</v>
      </c>
      <c r="AB2797" s="82" cm="1">
        <f t="array" ref="AB2797">VLOOKUP(B2797,'GDP per Capita'!$T$2:$V$4235,COLUMN('GDP per Capita'!$V:$V)-COLUMN('GDP per Capita'!$S:$S),FALSE)</f>
        <v>63809.64</v>
      </c>
      <c r="AC2797" s="82">
        <f t="shared" si="586"/>
        <v>63809.64</v>
      </c>
      <c r="AD2797" s="82">
        <f t="shared" si="587"/>
        <v>63809.64</v>
      </c>
      <c r="AE2797" s="88">
        <f t="shared" si="583"/>
        <v>3.2052542415274367E-2</v>
      </c>
    </row>
    <row r="2798" spans="1:31">
      <c r="A2798" s="77" t="s">
        <v>891</v>
      </c>
      <c r="B2798" s="77">
        <v>2797</v>
      </c>
      <c r="C2798" s="77" t="s">
        <v>29</v>
      </c>
      <c r="D2798" s="77" t="s">
        <v>29</v>
      </c>
      <c r="E2798" s="77">
        <v>2018</v>
      </c>
      <c r="F2798" s="77">
        <v>35.084103399999996</v>
      </c>
      <c r="G2798" s="77">
        <v>-106.6509851</v>
      </c>
      <c r="H2798" s="77">
        <v>0</v>
      </c>
      <c r="I2798" s="77" t="s">
        <v>1626</v>
      </c>
      <c r="J2798" s="77">
        <v>39.739236400000003</v>
      </c>
      <c r="K2798" s="77">
        <v>-104.9848623</v>
      </c>
      <c r="L2798" s="77">
        <v>1076.2147775477199</v>
      </c>
      <c r="M2798" s="77">
        <v>0.30374023952510398</v>
      </c>
      <c r="N2798" s="77">
        <v>0</v>
      </c>
      <c r="O2798" s="77">
        <v>206.63323728916299</v>
      </c>
      <c r="P2798" s="87" cm="1">
        <f t="array" ref="P2798">IF($X2798="Non-local",VLOOKUP($E2798,$AI$64:$AW$68,COLUMN($AW:$AW)-COLUMN($AH:$AH),FALSE),IF($X2798="Unknown",VLOOKUP($E2798,$AI$71:$AW$75,COLUMN($AW:$AW)-COLUMN($AH:$AH),FALSE),0))</f>
        <v>284</v>
      </c>
      <c r="Q2798" s="87" cm="1">
        <f t="array" ref="Q2798">IF($X2798="Non-local",VLOOKUP($E2798,$AI$40:$AW$44,COLUMN($AW:$AW)-COLUMN($AH:$AH),FALSE),IF($X2798="Unknown",VLOOKUP($E2798,$AI$47:$AW$51,COLUMN($AW:$AW)-COLUMN($AH:$AH),FALSE),0))</f>
        <v>701.10299999999995</v>
      </c>
      <c r="R2798" s="87" cm="1">
        <f t="array" ref="R2798">IF($X2798="Non-local",VLOOKUP($E2798,$AI$88:$AW$92,COLUMN($AW:$AW)-COLUMN($AH:$AH),FALSE),IF($X2798="Unknown",VLOOKUP($E2798,$AI$95:$AW$99,COLUMN($AW:$AW)-COLUMN($AH:$AH),FALSE),0))</f>
        <v>0.15773661179887363</v>
      </c>
      <c r="S2798" s="87" cm="1">
        <f t="array" ref="S2798">VLOOKUP($E2798,$AI$111:$AW$115,COLUMN($AW:$AW)-COLUMN($AH:$AH),FALSE)</f>
        <v>431.69321999999994</v>
      </c>
      <c r="T2798" s="104">
        <f t="shared" si="579"/>
        <v>0.46147685132397764</v>
      </c>
      <c r="U2798" s="104">
        <f t="shared" si="580"/>
        <v>1623.4294572891629</v>
      </c>
      <c r="V2798" s="87" cm="1">
        <f t="array" ref="V2798">VLOOKUP($E2798,$AI$118:$AW$122,COLUMN($AW:$AW)-COLUMN($AH:$AH),FALSE)</f>
        <v>0</v>
      </c>
      <c r="W2798" s="87" t="str">
        <f t="shared" si="584"/>
        <v>Domestic</v>
      </c>
      <c r="X2798" s="87" t="str">
        <f t="shared" si="585"/>
        <v>Non-local</v>
      </c>
      <c r="Y2798" s="104"/>
      <c r="Z2798" s="87" t="str">
        <f t="shared" si="581"/>
        <v>USA</v>
      </c>
      <c r="AA2798" s="87" t="str">
        <f t="shared" si="582"/>
        <v>USA</v>
      </c>
      <c r="AB2798" s="82" cm="1">
        <f t="array" ref="AB2798">VLOOKUP(B2798,'GDP per Capita'!$T$2:$V$4235,COLUMN('GDP per Capita'!$V:$V)-COLUMN('GDP per Capita'!$S:$S),FALSE)</f>
        <v>63809.64</v>
      </c>
      <c r="AC2798" s="82">
        <f t="shared" si="586"/>
        <v>63809.64</v>
      </c>
      <c r="AD2798" s="82">
        <f t="shared" si="587"/>
        <v>63809.64</v>
      </c>
      <c r="AE2798" s="88">
        <f t="shared" si="583"/>
        <v>2.5441758600881669E-2</v>
      </c>
    </row>
    <row r="2799" spans="1:31">
      <c r="A2799" s="77" t="s">
        <v>1011</v>
      </c>
      <c r="B2799" s="77">
        <v>2798</v>
      </c>
      <c r="C2799" s="77" t="s">
        <v>29</v>
      </c>
      <c r="D2799" s="77" t="s">
        <v>29</v>
      </c>
      <c r="E2799" s="77">
        <v>2018</v>
      </c>
      <c r="F2799" s="77">
        <v>40.102554999999903</v>
      </c>
      <c r="G2799" s="77">
        <v>-105.36320790000001</v>
      </c>
      <c r="H2799" s="77">
        <v>1</v>
      </c>
      <c r="I2799" s="77" t="s">
        <v>1626</v>
      </c>
      <c r="J2799" s="77">
        <v>39.739236400000003</v>
      </c>
      <c r="K2799" s="77">
        <v>-104.9848623</v>
      </c>
      <c r="L2799" s="77">
        <v>103.404289622392</v>
      </c>
      <c r="M2799" s="77">
        <v>0</v>
      </c>
      <c r="N2799" s="77">
        <v>0</v>
      </c>
      <c r="O2799" s="77">
        <v>0</v>
      </c>
      <c r="P2799" s="87" cm="1">
        <f t="array" ref="P2799">IF($X2799="Non-local",VLOOKUP($E2799,$AI$64:$AW$68,COLUMN($AW:$AW)-COLUMN($AH:$AH),FALSE),IF($X2799="Unknown",VLOOKUP($E2799,$AI$71:$AW$75,COLUMN($AW:$AW)-COLUMN($AH:$AH),FALSE),0))</f>
        <v>0</v>
      </c>
      <c r="Q2799" s="87" cm="1">
        <f t="array" ref="Q2799">IF($X2799="Non-local",VLOOKUP($E2799,$AI$40:$AW$44,COLUMN($AW:$AW)-COLUMN($AH:$AH),FALSE),IF($X2799="Unknown",VLOOKUP($E2799,$AI$47:$AW$51,COLUMN($AW:$AW)-COLUMN($AH:$AH),FALSE),0))</f>
        <v>0</v>
      </c>
      <c r="R2799" s="87" cm="1">
        <f t="array" ref="R2799">IF($X2799="Non-local",VLOOKUP($E2799,$AI$88:$AW$92,COLUMN($AW:$AW)-COLUMN($AH:$AH),FALSE),IF($X2799="Unknown",VLOOKUP($E2799,$AI$95:$AW$99,COLUMN($AW:$AW)-COLUMN($AH:$AH),FALSE),0))</f>
        <v>0</v>
      </c>
      <c r="S2799" s="87" cm="1">
        <f t="array" ref="S2799">VLOOKUP($E2799,$AI$111:$AW$115,COLUMN($AW:$AW)-COLUMN($AH:$AH),FALSE)</f>
        <v>431.69321999999994</v>
      </c>
      <c r="T2799" s="104">
        <f t="shared" si="579"/>
        <v>0</v>
      </c>
      <c r="U2799" s="104">
        <f t="shared" si="580"/>
        <v>431.69321999999994</v>
      </c>
      <c r="V2799" s="87" cm="1">
        <f t="array" ref="V2799">VLOOKUP($E2799,$AI$118:$AW$122,COLUMN($AW:$AW)-COLUMN($AH:$AH),FALSE)</f>
        <v>0</v>
      </c>
      <c r="W2799" s="87" t="str">
        <f t="shared" si="584"/>
        <v>Domestic</v>
      </c>
      <c r="X2799" s="87" t="str">
        <f t="shared" si="585"/>
        <v>Local</v>
      </c>
      <c r="Y2799" s="104"/>
      <c r="Z2799" s="87" t="str">
        <f t="shared" si="581"/>
        <v>USA</v>
      </c>
      <c r="AA2799" s="87" t="str">
        <f t="shared" si="582"/>
        <v>USA</v>
      </c>
      <c r="AB2799" s="82" cm="1">
        <f t="array" ref="AB2799">VLOOKUP(B2799,'GDP per Capita'!$T$2:$V$4235,COLUMN('GDP per Capita'!$V:$V)-COLUMN('GDP per Capita'!$S:$S),FALSE)</f>
        <v>63809.64</v>
      </c>
      <c r="AC2799" s="82">
        <f t="shared" si="586"/>
        <v>63809.64</v>
      </c>
      <c r="AD2799" s="82">
        <f t="shared" si="587"/>
        <v>63809.64</v>
      </c>
      <c r="AE2799" s="88">
        <f t="shared" si="583"/>
        <v>6.7653291885050593E-3</v>
      </c>
    </row>
    <row r="2800" spans="1:31">
      <c r="A2800" s="77" t="s">
        <v>1011</v>
      </c>
      <c r="B2800" s="77">
        <v>2799</v>
      </c>
      <c r="C2800" s="77" t="s">
        <v>29</v>
      </c>
      <c r="D2800" s="77" t="s">
        <v>29</v>
      </c>
      <c r="E2800" s="77">
        <v>2018</v>
      </c>
      <c r="F2800" s="77">
        <v>40.102554999999903</v>
      </c>
      <c r="G2800" s="77">
        <v>-105.36320790000001</v>
      </c>
      <c r="H2800" s="77">
        <v>1</v>
      </c>
      <c r="I2800" s="77" t="s">
        <v>1626</v>
      </c>
      <c r="J2800" s="77">
        <v>39.739236400000003</v>
      </c>
      <c r="K2800" s="77">
        <v>-104.9848623</v>
      </c>
      <c r="L2800" s="77">
        <v>103.404289622392</v>
      </c>
      <c r="M2800" s="77">
        <v>0</v>
      </c>
      <c r="N2800" s="77">
        <v>0</v>
      </c>
      <c r="O2800" s="77">
        <v>0</v>
      </c>
      <c r="P2800" s="87" cm="1">
        <f t="array" ref="P2800">IF($X2800="Non-local",VLOOKUP($E2800,$AI$64:$AW$68,COLUMN($AW:$AW)-COLUMN($AH:$AH),FALSE),IF($X2800="Unknown",VLOOKUP($E2800,$AI$71:$AW$75,COLUMN($AW:$AW)-COLUMN($AH:$AH),FALSE),0))</f>
        <v>0</v>
      </c>
      <c r="Q2800" s="87" cm="1">
        <f t="array" ref="Q2800">IF($X2800="Non-local",VLOOKUP($E2800,$AI$40:$AW$44,COLUMN($AW:$AW)-COLUMN($AH:$AH),FALSE),IF($X2800="Unknown",VLOOKUP($E2800,$AI$47:$AW$51,COLUMN($AW:$AW)-COLUMN($AH:$AH),FALSE),0))</f>
        <v>0</v>
      </c>
      <c r="R2800" s="87" cm="1">
        <f t="array" ref="R2800">IF($X2800="Non-local",VLOOKUP($E2800,$AI$88:$AW$92,COLUMN($AW:$AW)-COLUMN($AH:$AH),FALSE),IF($X2800="Unknown",VLOOKUP($E2800,$AI$95:$AW$99,COLUMN($AW:$AW)-COLUMN($AH:$AH),FALSE),0))</f>
        <v>0</v>
      </c>
      <c r="S2800" s="87" cm="1">
        <f t="array" ref="S2800">VLOOKUP($E2800,$AI$111:$AW$115,COLUMN($AW:$AW)-COLUMN($AH:$AH),FALSE)</f>
        <v>431.69321999999994</v>
      </c>
      <c r="T2800" s="104">
        <f t="shared" si="579"/>
        <v>0</v>
      </c>
      <c r="U2800" s="104">
        <f t="shared" si="580"/>
        <v>431.69321999999994</v>
      </c>
      <c r="V2800" s="87" cm="1">
        <f t="array" ref="V2800">VLOOKUP($E2800,$AI$118:$AW$122,COLUMN($AW:$AW)-COLUMN($AH:$AH),FALSE)</f>
        <v>0</v>
      </c>
      <c r="W2800" s="87" t="str">
        <f t="shared" si="584"/>
        <v>Domestic</v>
      </c>
      <c r="X2800" s="87" t="str">
        <f t="shared" si="585"/>
        <v>Local</v>
      </c>
      <c r="Y2800" s="104"/>
      <c r="Z2800" s="87" t="str">
        <f t="shared" si="581"/>
        <v>USA</v>
      </c>
      <c r="AA2800" s="87" t="str">
        <f t="shared" si="582"/>
        <v>USA</v>
      </c>
      <c r="AB2800" s="82" cm="1">
        <f t="array" ref="AB2800">VLOOKUP(B2800,'GDP per Capita'!$T$2:$V$4235,COLUMN('GDP per Capita'!$V:$V)-COLUMN('GDP per Capita'!$S:$S),FALSE)</f>
        <v>63809.64</v>
      </c>
      <c r="AC2800" s="82">
        <f t="shared" si="586"/>
        <v>63809.64</v>
      </c>
      <c r="AD2800" s="82">
        <f t="shared" si="587"/>
        <v>63809.64</v>
      </c>
      <c r="AE2800" s="88">
        <f t="shared" si="583"/>
        <v>6.7653291885050593E-3</v>
      </c>
    </row>
    <row r="2801" spans="1:31">
      <c r="A2801" s="77" t="s">
        <v>1712</v>
      </c>
      <c r="B2801" s="77">
        <v>2800</v>
      </c>
      <c r="C2801" s="77" t="s">
        <v>29</v>
      </c>
      <c r="D2801" s="77" t="s">
        <v>29</v>
      </c>
      <c r="E2801" s="77">
        <v>2018</v>
      </c>
      <c r="F2801" s="77">
        <v>36.102913200000003</v>
      </c>
      <c r="G2801" s="77">
        <v>-79.506689499999993</v>
      </c>
      <c r="H2801" s="77">
        <v>0</v>
      </c>
      <c r="I2801" s="77" t="s">
        <v>1626</v>
      </c>
      <c r="J2801" s="77">
        <v>39.739236400000003</v>
      </c>
      <c r="K2801" s="77">
        <v>-104.9848623</v>
      </c>
      <c r="L2801" s="77">
        <v>4526.3753859992403</v>
      </c>
      <c r="M2801" s="77">
        <v>0.805919945441682</v>
      </c>
      <c r="N2801" s="77">
        <v>0</v>
      </c>
      <c r="O2801" s="77">
        <v>543.16504631990904</v>
      </c>
      <c r="P2801" s="87" cm="1">
        <f t="array" ref="P2801">IF($X2801="Non-local",VLOOKUP($E2801,$AI$64:$AW$68,COLUMN($AW:$AW)-COLUMN($AH:$AH),FALSE),IF($X2801="Unknown",VLOOKUP($E2801,$AI$71:$AW$75,COLUMN($AW:$AW)-COLUMN($AH:$AH),FALSE),0))</f>
        <v>284</v>
      </c>
      <c r="Q2801" s="87" cm="1">
        <f t="array" ref="Q2801">IF($X2801="Non-local",VLOOKUP($E2801,$AI$40:$AW$44,COLUMN($AW:$AW)-COLUMN($AH:$AH),FALSE),IF($X2801="Unknown",VLOOKUP($E2801,$AI$47:$AW$51,COLUMN($AW:$AW)-COLUMN($AH:$AH),FALSE),0))</f>
        <v>701.10299999999995</v>
      </c>
      <c r="R2801" s="87" cm="1">
        <f t="array" ref="R2801">IF($X2801="Non-local",VLOOKUP($E2801,$AI$88:$AW$92,COLUMN($AW:$AW)-COLUMN($AH:$AH),FALSE),IF($X2801="Unknown",VLOOKUP($E2801,$AI$95:$AW$99,COLUMN($AW:$AW)-COLUMN($AH:$AH),FALSE),0))</f>
        <v>0.15773661179887363</v>
      </c>
      <c r="S2801" s="87" cm="1">
        <f t="array" ref="S2801">VLOOKUP($E2801,$AI$111:$AW$115,COLUMN($AW:$AW)-COLUMN($AH:$AH),FALSE)</f>
        <v>431.69321999999994</v>
      </c>
      <c r="T2801" s="104">
        <f t="shared" si="579"/>
        <v>0.96365655724055566</v>
      </c>
      <c r="U2801" s="104">
        <f t="shared" si="580"/>
        <v>1959.9612663199089</v>
      </c>
      <c r="V2801" s="87" cm="1">
        <f t="array" ref="V2801">VLOOKUP($E2801,$AI$118:$AW$122,COLUMN($AW:$AW)-COLUMN($AH:$AH),FALSE)</f>
        <v>0</v>
      </c>
      <c r="W2801" s="87" t="str">
        <f t="shared" si="584"/>
        <v>Domestic</v>
      </c>
      <c r="X2801" s="87" t="str">
        <f t="shared" si="585"/>
        <v>Non-local</v>
      </c>
      <c r="Y2801" s="104"/>
      <c r="Z2801" s="87" t="str">
        <f t="shared" si="581"/>
        <v>USA</v>
      </c>
      <c r="AA2801" s="87" t="str">
        <f t="shared" si="582"/>
        <v>USA</v>
      </c>
      <c r="AB2801" s="82" cm="1">
        <f t="array" ref="AB2801">VLOOKUP(B2801,'GDP per Capita'!$T$2:$V$4235,COLUMN('GDP per Capita'!$V:$V)-COLUMN('GDP per Capita'!$S:$S),FALSE)</f>
        <v>63809.64</v>
      </c>
      <c r="AC2801" s="82">
        <f t="shared" si="586"/>
        <v>63809.64</v>
      </c>
      <c r="AD2801" s="82">
        <f t="shared" si="587"/>
        <v>63809.64</v>
      </c>
      <c r="AE2801" s="88">
        <f t="shared" si="583"/>
        <v>3.071575495990745E-2</v>
      </c>
    </row>
    <row r="2802" spans="1:31">
      <c r="A2802" s="77" t="s">
        <v>1011</v>
      </c>
      <c r="B2802" s="77">
        <v>2801</v>
      </c>
      <c r="C2802" s="77" t="s">
        <v>29</v>
      </c>
      <c r="D2802" s="77" t="s">
        <v>29</v>
      </c>
      <c r="E2802" s="77">
        <v>2018</v>
      </c>
      <c r="F2802" s="77">
        <v>40.102554999999903</v>
      </c>
      <c r="G2802" s="77">
        <v>-105.36320790000001</v>
      </c>
      <c r="H2802" s="77">
        <v>1</v>
      </c>
      <c r="I2802" s="77" t="s">
        <v>1626</v>
      </c>
      <c r="J2802" s="77">
        <v>39.739236400000003</v>
      </c>
      <c r="K2802" s="77">
        <v>-104.9848623</v>
      </c>
      <c r="L2802" s="77">
        <v>103.404289622392</v>
      </c>
      <c r="M2802" s="77">
        <v>0</v>
      </c>
      <c r="N2802" s="77">
        <v>0</v>
      </c>
      <c r="O2802" s="77">
        <v>0</v>
      </c>
      <c r="P2802" s="87" cm="1">
        <f t="array" ref="P2802">IF($X2802="Non-local",VLOOKUP($E2802,$AI$64:$AW$68,COLUMN($AW:$AW)-COLUMN($AH:$AH),FALSE),IF($X2802="Unknown",VLOOKUP($E2802,$AI$71:$AW$75,COLUMN($AW:$AW)-COLUMN($AH:$AH),FALSE),0))</f>
        <v>0</v>
      </c>
      <c r="Q2802" s="87" cm="1">
        <f t="array" ref="Q2802">IF($X2802="Non-local",VLOOKUP($E2802,$AI$40:$AW$44,COLUMN($AW:$AW)-COLUMN($AH:$AH),FALSE),IF($X2802="Unknown",VLOOKUP($E2802,$AI$47:$AW$51,COLUMN($AW:$AW)-COLUMN($AH:$AH),FALSE),0))</f>
        <v>0</v>
      </c>
      <c r="R2802" s="87" cm="1">
        <f t="array" ref="R2802">IF($X2802="Non-local",VLOOKUP($E2802,$AI$88:$AW$92,COLUMN($AW:$AW)-COLUMN($AH:$AH),FALSE),IF($X2802="Unknown",VLOOKUP($E2802,$AI$95:$AW$99,COLUMN($AW:$AW)-COLUMN($AH:$AH),FALSE),0))</f>
        <v>0</v>
      </c>
      <c r="S2802" s="87" cm="1">
        <f t="array" ref="S2802">VLOOKUP($E2802,$AI$111:$AW$115,COLUMN($AW:$AW)-COLUMN($AH:$AH),FALSE)</f>
        <v>431.69321999999994</v>
      </c>
      <c r="T2802" s="104">
        <f t="shared" si="579"/>
        <v>0</v>
      </c>
      <c r="U2802" s="104">
        <f t="shared" si="580"/>
        <v>431.69321999999994</v>
      </c>
      <c r="V2802" s="87" cm="1">
        <f t="array" ref="V2802">VLOOKUP($E2802,$AI$118:$AW$122,COLUMN($AW:$AW)-COLUMN($AH:$AH),FALSE)</f>
        <v>0</v>
      </c>
      <c r="W2802" s="87" t="str">
        <f t="shared" si="584"/>
        <v>Domestic</v>
      </c>
      <c r="X2802" s="87" t="str">
        <f t="shared" si="585"/>
        <v>Local</v>
      </c>
      <c r="Y2802" s="104"/>
      <c r="Z2802" s="87" t="str">
        <f t="shared" si="581"/>
        <v>USA</v>
      </c>
      <c r="AA2802" s="87" t="str">
        <f t="shared" si="582"/>
        <v>USA</v>
      </c>
      <c r="AB2802" s="82" cm="1">
        <f t="array" ref="AB2802">VLOOKUP(B2802,'GDP per Capita'!$T$2:$V$4235,COLUMN('GDP per Capita'!$V:$V)-COLUMN('GDP per Capita'!$S:$S),FALSE)</f>
        <v>63809.64</v>
      </c>
      <c r="AC2802" s="82">
        <f t="shared" si="586"/>
        <v>63809.64</v>
      </c>
      <c r="AD2802" s="82">
        <f t="shared" si="587"/>
        <v>63809.64</v>
      </c>
      <c r="AE2802" s="88">
        <f t="shared" si="583"/>
        <v>6.7653291885050593E-3</v>
      </c>
    </row>
    <row r="2803" spans="1:31">
      <c r="A2803" s="77" t="s">
        <v>1715</v>
      </c>
      <c r="B2803" s="77">
        <v>2802</v>
      </c>
      <c r="C2803" s="77" t="s">
        <v>29</v>
      </c>
      <c r="D2803" s="77" t="s">
        <v>29</v>
      </c>
      <c r="E2803" s="77">
        <v>2018</v>
      </c>
      <c r="F2803" s="77">
        <v>34.113306199999997</v>
      </c>
      <c r="G2803" s="77">
        <v>-118.1478291</v>
      </c>
      <c r="H2803" s="77">
        <v>0</v>
      </c>
      <c r="I2803" s="77" t="s">
        <v>1626</v>
      </c>
      <c r="J2803" s="77">
        <v>39.739236400000003</v>
      </c>
      <c r="K2803" s="77">
        <v>-104.9848623</v>
      </c>
      <c r="L2803" s="77">
        <v>2649.7110453135601</v>
      </c>
      <c r="M2803" s="77">
        <v>0.51151220076052795</v>
      </c>
      <c r="N2803" s="77">
        <v>0</v>
      </c>
      <c r="O2803" s="77">
        <v>508.74452070020402</v>
      </c>
      <c r="P2803" s="87" cm="1">
        <f t="array" ref="P2803">IF($X2803="Non-local",VLOOKUP($E2803,$AI$64:$AW$68,COLUMN($AW:$AW)-COLUMN($AH:$AH),FALSE),IF($X2803="Unknown",VLOOKUP($E2803,$AI$71:$AW$75,COLUMN($AW:$AW)-COLUMN($AH:$AH),FALSE),0))</f>
        <v>284</v>
      </c>
      <c r="Q2803" s="87" cm="1">
        <f t="array" ref="Q2803">IF($X2803="Non-local",VLOOKUP($E2803,$AI$40:$AW$44,COLUMN($AW:$AW)-COLUMN($AH:$AH),FALSE),IF($X2803="Unknown",VLOOKUP($E2803,$AI$47:$AW$51,COLUMN($AW:$AW)-COLUMN($AH:$AH),FALSE),0))</f>
        <v>701.10299999999995</v>
      </c>
      <c r="R2803" s="87" cm="1">
        <f t="array" ref="R2803">IF($X2803="Non-local",VLOOKUP($E2803,$AI$88:$AW$92,COLUMN($AW:$AW)-COLUMN($AH:$AH),FALSE),IF($X2803="Unknown",VLOOKUP($E2803,$AI$95:$AW$99,COLUMN($AW:$AW)-COLUMN($AH:$AH),FALSE),0))</f>
        <v>0.15773661179887363</v>
      </c>
      <c r="S2803" s="87" cm="1">
        <f t="array" ref="S2803">VLOOKUP($E2803,$AI$111:$AW$115,COLUMN($AW:$AW)-COLUMN($AH:$AH),FALSE)</f>
        <v>431.69321999999994</v>
      </c>
      <c r="T2803" s="104">
        <f t="shared" si="579"/>
        <v>0.66924881255940161</v>
      </c>
      <c r="U2803" s="104">
        <f t="shared" si="580"/>
        <v>1925.5407407002037</v>
      </c>
      <c r="V2803" s="87" cm="1">
        <f t="array" ref="V2803">VLOOKUP($E2803,$AI$118:$AW$122,COLUMN($AW:$AW)-COLUMN($AH:$AH),FALSE)</f>
        <v>0</v>
      </c>
      <c r="W2803" s="87" t="str">
        <f t="shared" si="584"/>
        <v>Domestic</v>
      </c>
      <c r="X2803" s="87" t="str">
        <f t="shared" si="585"/>
        <v>Non-local</v>
      </c>
      <c r="Y2803" s="104"/>
      <c r="Z2803" s="87" t="str">
        <f t="shared" si="581"/>
        <v>USA</v>
      </c>
      <c r="AA2803" s="87" t="str">
        <f t="shared" si="582"/>
        <v>USA</v>
      </c>
      <c r="AB2803" s="82" cm="1">
        <f t="array" ref="AB2803">VLOOKUP(B2803,'GDP per Capita'!$T$2:$V$4235,COLUMN('GDP per Capita'!$V:$V)-COLUMN('GDP per Capita'!$S:$S),FALSE)</f>
        <v>63809.64</v>
      </c>
      <c r="AC2803" s="82">
        <f t="shared" si="586"/>
        <v>63809.64</v>
      </c>
      <c r="AD2803" s="82">
        <f t="shared" si="587"/>
        <v>63809.64</v>
      </c>
      <c r="AE2803" s="88">
        <f t="shared" si="583"/>
        <v>3.0176329794372823E-2</v>
      </c>
    </row>
    <row r="2804" spans="1:31">
      <c r="A2804" s="77" t="s">
        <v>886</v>
      </c>
      <c r="B2804" s="77">
        <v>2803</v>
      </c>
      <c r="C2804" s="77" t="s">
        <v>29</v>
      </c>
      <c r="D2804" s="77" t="s">
        <v>29</v>
      </c>
      <c r="E2804" s="77">
        <v>2018</v>
      </c>
      <c r="F2804" s="77">
        <v>39.284749400000003</v>
      </c>
      <c r="G2804" s="77">
        <v>-76.620474639699793</v>
      </c>
      <c r="H2804" s="77">
        <v>0</v>
      </c>
      <c r="I2804" s="77" t="s">
        <v>1626</v>
      </c>
      <c r="J2804" s="77">
        <v>39.739236400000003</v>
      </c>
      <c r="K2804" s="77">
        <v>-104.9848623</v>
      </c>
      <c r="L2804" s="77">
        <v>4847.1652845491499</v>
      </c>
      <c r="M2804" s="77">
        <v>0.85606792474089199</v>
      </c>
      <c r="N2804" s="77">
        <v>0</v>
      </c>
      <c r="O2804" s="77">
        <v>581.659834145898</v>
      </c>
      <c r="P2804" s="87" cm="1">
        <f t="array" ref="P2804">IF($X2804="Non-local",VLOOKUP($E2804,$AI$64:$AW$68,COLUMN($AW:$AW)-COLUMN($AH:$AH),FALSE),IF($X2804="Unknown",VLOOKUP($E2804,$AI$71:$AW$75,COLUMN($AW:$AW)-COLUMN($AH:$AH),FALSE),0))</f>
        <v>284</v>
      </c>
      <c r="Q2804" s="87" cm="1">
        <f t="array" ref="Q2804">IF($X2804="Non-local",VLOOKUP($E2804,$AI$40:$AW$44,COLUMN($AW:$AW)-COLUMN($AH:$AH),FALSE),IF($X2804="Unknown",VLOOKUP($E2804,$AI$47:$AW$51,COLUMN($AW:$AW)-COLUMN($AH:$AH),FALSE),0))</f>
        <v>701.10299999999995</v>
      </c>
      <c r="R2804" s="87" cm="1">
        <f t="array" ref="R2804">IF($X2804="Non-local",VLOOKUP($E2804,$AI$88:$AW$92,COLUMN($AW:$AW)-COLUMN($AH:$AH),FALSE),IF($X2804="Unknown",VLOOKUP($E2804,$AI$95:$AW$99,COLUMN($AW:$AW)-COLUMN($AH:$AH),FALSE),0))</f>
        <v>0.15773661179887363</v>
      </c>
      <c r="S2804" s="87" cm="1">
        <f t="array" ref="S2804">VLOOKUP($E2804,$AI$111:$AW$115,COLUMN($AW:$AW)-COLUMN($AH:$AH),FALSE)</f>
        <v>431.69321999999994</v>
      </c>
      <c r="T2804" s="104">
        <f t="shared" si="579"/>
        <v>1.0138045365397657</v>
      </c>
      <c r="U2804" s="104">
        <f t="shared" si="580"/>
        <v>1998.456054145898</v>
      </c>
      <c r="V2804" s="87" cm="1">
        <f t="array" ref="V2804">VLOOKUP($E2804,$AI$118:$AW$122,COLUMN($AW:$AW)-COLUMN($AH:$AH),FALSE)</f>
        <v>0</v>
      </c>
      <c r="W2804" s="87" t="str">
        <f t="shared" si="584"/>
        <v>Domestic</v>
      </c>
      <c r="X2804" s="87" t="str">
        <f t="shared" si="585"/>
        <v>Non-local</v>
      </c>
      <c r="Y2804" s="104"/>
      <c r="Z2804" s="87" t="str">
        <f t="shared" si="581"/>
        <v>USA</v>
      </c>
      <c r="AA2804" s="87" t="str">
        <f t="shared" si="582"/>
        <v>USA</v>
      </c>
      <c r="AB2804" s="82" cm="1">
        <f t="array" ref="AB2804">VLOOKUP(B2804,'GDP per Capita'!$T$2:$V$4235,COLUMN('GDP per Capita'!$V:$V)-COLUMN('GDP per Capita'!$S:$S),FALSE)</f>
        <v>63809.64</v>
      </c>
      <c r="AC2804" s="82">
        <f t="shared" si="586"/>
        <v>63809.64</v>
      </c>
      <c r="AD2804" s="82">
        <f t="shared" si="587"/>
        <v>63809.64</v>
      </c>
      <c r="AE2804" s="88">
        <f t="shared" si="583"/>
        <v>3.1319030387037101E-2</v>
      </c>
    </row>
    <row r="2805" spans="1:31">
      <c r="A2805" s="77" t="s">
        <v>1011</v>
      </c>
      <c r="B2805" s="77">
        <v>2804</v>
      </c>
      <c r="C2805" s="77" t="s">
        <v>29</v>
      </c>
      <c r="D2805" s="77" t="s">
        <v>29</v>
      </c>
      <c r="E2805" s="77">
        <v>2018</v>
      </c>
      <c r="F2805" s="77">
        <v>40.102554999999903</v>
      </c>
      <c r="G2805" s="77">
        <v>-105.36320790000001</v>
      </c>
      <c r="H2805" s="77">
        <v>1</v>
      </c>
      <c r="I2805" s="77" t="s">
        <v>1626</v>
      </c>
      <c r="J2805" s="77">
        <v>39.739236400000003</v>
      </c>
      <c r="K2805" s="77">
        <v>-104.9848623</v>
      </c>
      <c r="L2805" s="77">
        <v>103.404289622392</v>
      </c>
      <c r="M2805" s="77">
        <v>0</v>
      </c>
      <c r="N2805" s="77">
        <v>0</v>
      </c>
      <c r="O2805" s="77">
        <v>0</v>
      </c>
      <c r="P2805" s="87" cm="1">
        <f t="array" ref="P2805">IF($X2805="Non-local",VLOOKUP($E2805,$AI$64:$AW$68,COLUMN($AW:$AW)-COLUMN($AH:$AH),FALSE),IF($X2805="Unknown",VLOOKUP($E2805,$AI$71:$AW$75,COLUMN($AW:$AW)-COLUMN($AH:$AH),FALSE),0))</f>
        <v>0</v>
      </c>
      <c r="Q2805" s="87" cm="1">
        <f t="array" ref="Q2805">IF($X2805="Non-local",VLOOKUP($E2805,$AI$40:$AW$44,COLUMN($AW:$AW)-COLUMN($AH:$AH),FALSE),IF($X2805="Unknown",VLOOKUP($E2805,$AI$47:$AW$51,COLUMN($AW:$AW)-COLUMN($AH:$AH),FALSE),0))</f>
        <v>0</v>
      </c>
      <c r="R2805" s="87" cm="1">
        <f t="array" ref="R2805">IF($X2805="Non-local",VLOOKUP($E2805,$AI$88:$AW$92,COLUMN($AW:$AW)-COLUMN($AH:$AH),FALSE),IF($X2805="Unknown",VLOOKUP($E2805,$AI$95:$AW$99,COLUMN($AW:$AW)-COLUMN($AH:$AH),FALSE),0))</f>
        <v>0</v>
      </c>
      <c r="S2805" s="87" cm="1">
        <f t="array" ref="S2805">VLOOKUP($E2805,$AI$111:$AW$115,COLUMN($AW:$AW)-COLUMN($AH:$AH),FALSE)</f>
        <v>431.69321999999994</v>
      </c>
      <c r="T2805" s="104">
        <f t="shared" si="579"/>
        <v>0</v>
      </c>
      <c r="U2805" s="104">
        <f t="shared" si="580"/>
        <v>431.69321999999994</v>
      </c>
      <c r="V2805" s="87" cm="1">
        <f t="array" ref="V2805">VLOOKUP($E2805,$AI$118:$AW$122,COLUMN($AW:$AW)-COLUMN($AH:$AH),FALSE)</f>
        <v>0</v>
      </c>
      <c r="W2805" s="87" t="str">
        <f t="shared" si="584"/>
        <v>Domestic</v>
      </c>
      <c r="X2805" s="87" t="str">
        <f t="shared" si="585"/>
        <v>Local</v>
      </c>
      <c r="Y2805" s="104"/>
      <c r="Z2805" s="87" t="str">
        <f t="shared" si="581"/>
        <v>USA</v>
      </c>
      <c r="AA2805" s="87" t="str">
        <f t="shared" si="582"/>
        <v>USA</v>
      </c>
      <c r="AB2805" s="82" cm="1">
        <f t="array" ref="AB2805">VLOOKUP(B2805,'GDP per Capita'!$T$2:$V$4235,COLUMN('GDP per Capita'!$V:$V)-COLUMN('GDP per Capita'!$S:$S),FALSE)</f>
        <v>63809.64</v>
      </c>
      <c r="AC2805" s="82">
        <f t="shared" si="586"/>
        <v>63809.64</v>
      </c>
      <c r="AD2805" s="82">
        <f t="shared" si="587"/>
        <v>63809.64</v>
      </c>
      <c r="AE2805" s="88">
        <f t="shared" si="583"/>
        <v>6.7653291885050593E-3</v>
      </c>
    </row>
    <row r="2806" spans="1:31">
      <c r="A2806" s="77" t="s">
        <v>1240</v>
      </c>
      <c r="B2806" s="77">
        <v>2805</v>
      </c>
      <c r="C2806" s="77" t="s">
        <v>29</v>
      </c>
      <c r="D2806" s="77" t="s">
        <v>29</v>
      </c>
      <c r="E2806" s="77">
        <v>2018</v>
      </c>
      <c r="F2806" s="77">
        <v>30.190206699999901</v>
      </c>
      <c r="G2806" s="77">
        <v>-98.0866781</v>
      </c>
      <c r="H2806" s="77">
        <v>0</v>
      </c>
      <c r="I2806" s="77" t="s">
        <v>1626</v>
      </c>
      <c r="J2806" s="77">
        <v>39.739236400000003</v>
      </c>
      <c r="K2806" s="77">
        <v>-104.9848623</v>
      </c>
      <c r="L2806" s="77">
        <v>2465.8846117015701</v>
      </c>
      <c r="M2806" s="77">
        <v>0.487238880625675</v>
      </c>
      <c r="N2806" s="77">
        <v>0</v>
      </c>
      <c r="O2806" s="77">
        <v>473.449845446702</v>
      </c>
      <c r="P2806" s="87" cm="1">
        <f t="array" ref="P2806">IF($X2806="Non-local",VLOOKUP($E2806,$AI$64:$AW$68,COLUMN($AW:$AW)-COLUMN($AH:$AH),FALSE),IF($X2806="Unknown",VLOOKUP($E2806,$AI$71:$AW$75,COLUMN($AW:$AW)-COLUMN($AH:$AH),FALSE),0))</f>
        <v>284</v>
      </c>
      <c r="Q2806" s="87" cm="1">
        <f t="array" ref="Q2806">IF($X2806="Non-local",VLOOKUP($E2806,$AI$40:$AW$44,COLUMN($AW:$AW)-COLUMN($AH:$AH),FALSE),IF($X2806="Unknown",VLOOKUP($E2806,$AI$47:$AW$51,COLUMN($AW:$AW)-COLUMN($AH:$AH),FALSE),0))</f>
        <v>701.10299999999995</v>
      </c>
      <c r="R2806" s="87" cm="1">
        <f t="array" ref="R2806">IF($X2806="Non-local",VLOOKUP($E2806,$AI$88:$AW$92,COLUMN($AW:$AW)-COLUMN($AH:$AH),FALSE),IF($X2806="Unknown",VLOOKUP($E2806,$AI$95:$AW$99,COLUMN($AW:$AW)-COLUMN($AH:$AH),FALSE),0))</f>
        <v>0.15773661179887363</v>
      </c>
      <c r="S2806" s="87" cm="1">
        <f t="array" ref="S2806">VLOOKUP($E2806,$AI$111:$AW$115,COLUMN($AW:$AW)-COLUMN($AH:$AH),FALSE)</f>
        <v>431.69321999999994</v>
      </c>
      <c r="T2806" s="104">
        <f t="shared" si="579"/>
        <v>0.64497549242454866</v>
      </c>
      <c r="U2806" s="104">
        <f t="shared" si="580"/>
        <v>1890.246065446702</v>
      </c>
      <c r="V2806" s="87" cm="1">
        <f t="array" ref="V2806">VLOOKUP($E2806,$AI$118:$AW$122,COLUMN($AW:$AW)-COLUMN($AH:$AH),FALSE)</f>
        <v>0</v>
      </c>
      <c r="W2806" s="87" t="str">
        <f t="shared" si="584"/>
        <v>Domestic</v>
      </c>
      <c r="X2806" s="87" t="str">
        <f t="shared" si="585"/>
        <v>Non-local</v>
      </c>
      <c r="Y2806" s="104"/>
      <c r="Z2806" s="87" t="str">
        <f t="shared" si="581"/>
        <v>USA</v>
      </c>
      <c r="AA2806" s="87" t="str">
        <f t="shared" si="582"/>
        <v>USA</v>
      </c>
      <c r="AB2806" s="82" cm="1">
        <f t="array" ref="AB2806">VLOOKUP(B2806,'GDP per Capita'!$T$2:$V$4235,COLUMN('GDP per Capita'!$V:$V)-COLUMN('GDP per Capita'!$S:$S),FALSE)</f>
        <v>63809.64</v>
      </c>
      <c r="AC2806" s="82">
        <f t="shared" si="586"/>
        <v>63809.64</v>
      </c>
      <c r="AD2806" s="82">
        <f t="shared" si="587"/>
        <v>63809.64</v>
      </c>
      <c r="AE2806" s="88">
        <f t="shared" si="583"/>
        <v>2.9623205293850617E-2</v>
      </c>
    </row>
    <row r="2807" spans="1:31">
      <c r="A2807" s="77" t="s">
        <v>1011</v>
      </c>
      <c r="B2807" s="77">
        <v>2806</v>
      </c>
      <c r="C2807" s="77" t="s">
        <v>29</v>
      </c>
      <c r="D2807" s="77" t="s">
        <v>29</v>
      </c>
      <c r="E2807" s="77">
        <v>2018</v>
      </c>
      <c r="F2807" s="77">
        <v>40.102554999999903</v>
      </c>
      <c r="G2807" s="77">
        <v>-105.36320790000001</v>
      </c>
      <c r="H2807" s="77">
        <v>1</v>
      </c>
      <c r="I2807" s="77" t="s">
        <v>1626</v>
      </c>
      <c r="J2807" s="77">
        <v>39.739236400000003</v>
      </c>
      <c r="K2807" s="77">
        <v>-104.9848623</v>
      </c>
      <c r="L2807" s="77">
        <v>103.404289622392</v>
      </c>
      <c r="M2807" s="77">
        <v>0</v>
      </c>
      <c r="N2807" s="77">
        <v>0</v>
      </c>
      <c r="O2807" s="77">
        <v>0</v>
      </c>
      <c r="P2807" s="87" cm="1">
        <f t="array" ref="P2807">IF($X2807="Non-local",VLOOKUP($E2807,$AI$64:$AW$68,COLUMN($AW:$AW)-COLUMN($AH:$AH),FALSE),IF($X2807="Unknown",VLOOKUP($E2807,$AI$71:$AW$75,COLUMN($AW:$AW)-COLUMN($AH:$AH),FALSE),0))</f>
        <v>0</v>
      </c>
      <c r="Q2807" s="87" cm="1">
        <f t="array" ref="Q2807">IF($X2807="Non-local",VLOOKUP($E2807,$AI$40:$AW$44,COLUMN($AW:$AW)-COLUMN($AH:$AH),FALSE),IF($X2807="Unknown",VLOOKUP($E2807,$AI$47:$AW$51,COLUMN($AW:$AW)-COLUMN($AH:$AH),FALSE),0))</f>
        <v>0</v>
      </c>
      <c r="R2807" s="87" cm="1">
        <f t="array" ref="R2807">IF($X2807="Non-local",VLOOKUP($E2807,$AI$88:$AW$92,COLUMN($AW:$AW)-COLUMN($AH:$AH),FALSE),IF($X2807="Unknown",VLOOKUP($E2807,$AI$95:$AW$99,COLUMN($AW:$AW)-COLUMN($AH:$AH),FALSE),0))</f>
        <v>0</v>
      </c>
      <c r="S2807" s="87" cm="1">
        <f t="array" ref="S2807">VLOOKUP($E2807,$AI$111:$AW$115,COLUMN($AW:$AW)-COLUMN($AH:$AH),FALSE)</f>
        <v>431.69321999999994</v>
      </c>
      <c r="T2807" s="104">
        <f t="shared" si="579"/>
        <v>0</v>
      </c>
      <c r="U2807" s="104">
        <f t="shared" si="580"/>
        <v>431.69321999999994</v>
      </c>
      <c r="V2807" s="87" cm="1">
        <f t="array" ref="V2807">VLOOKUP($E2807,$AI$118:$AW$122,COLUMN($AW:$AW)-COLUMN($AH:$AH),FALSE)</f>
        <v>0</v>
      </c>
      <c r="W2807" s="87" t="str">
        <f t="shared" si="584"/>
        <v>Domestic</v>
      </c>
      <c r="X2807" s="87" t="str">
        <f t="shared" si="585"/>
        <v>Local</v>
      </c>
      <c r="Y2807" s="104"/>
      <c r="Z2807" s="87" t="str">
        <f t="shared" si="581"/>
        <v>USA</v>
      </c>
      <c r="AA2807" s="87" t="str">
        <f t="shared" si="582"/>
        <v>USA</v>
      </c>
      <c r="AB2807" s="82" cm="1">
        <f t="array" ref="AB2807">VLOOKUP(B2807,'GDP per Capita'!$T$2:$V$4235,COLUMN('GDP per Capita'!$V:$V)-COLUMN('GDP per Capita'!$S:$S),FALSE)</f>
        <v>63809.64</v>
      </c>
      <c r="AC2807" s="82">
        <f t="shared" si="586"/>
        <v>63809.64</v>
      </c>
      <c r="AD2807" s="82">
        <f t="shared" si="587"/>
        <v>63809.64</v>
      </c>
      <c r="AE2807" s="88">
        <f t="shared" si="583"/>
        <v>6.7653291885050593E-3</v>
      </c>
    </row>
    <row r="2808" spans="1:31">
      <c r="A2808" s="77" t="s">
        <v>927</v>
      </c>
      <c r="B2808" s="77">
        <v>2807</v>
      </c>
      <c r="C2808" s="77" t="s">
        <v>29</v>
      </c>
      <c r="D2808" s="77" t="s">
        <v>29</v>
      </c>
      <c r="E2808" s="77">
        <v>2018</v>
      </c>
      <c r="F2808" s="77">
        <v>34.147645199999999</v>
      </c>
      <c r="G2808" s="77">
        <v>-118.1444779</v>
      </c>
      <c r="H2808" s="77">
        <v>0</v>
      </c>
      <c r="I2808" s="77" t="s">
        <v>1626</v>
      </c>
      <c r="J2808" s="77">
        <v>39.739236400000003</v>
      </c>
      <c r="K2808" s="77">
        <v>-104.9848623</v>
      </c>
      <c r="L2808" s="77">
        <v>2645.1496364796199</v>
      </c>
      <c r="M2808" s="77">
        <v>0.51090989055564195</v>
      </c>
      <c r="N2808" s="77">
        <v>0</v>
      </c>
      <c r="O2808" s="77">
        <v>507.868730204087</v>
      </c>
      <c r="P2808" s="87" cm="1">
        <f t="array" ref="P2808">IF($X2808="Non-local",VLOOKUP($E2808,$AI$64:$AW$68,COLUMN($AW:$AW)-COLUMN($AH:$AH),FALSE),IF($X2808="Unknown",VLOOKUP($E2808,$AI$71:$AW$75,COLUMN($AW:$AW)-COLUMN($AH:$AH),FALSE),0))</f>
        <v>284</v>
      </c>
      <c r="Q2808" s="87" cm="1">
        <f t="array" ref="Q2808">IF($X2808="Non-local",VLOOKUP($E2808,$AI$40:$AW$44,COLUMN($AW:$AW)-COLUMN($AH:$AH),FALSE),IF($X2808="Unknown",VLOOKUP($E2808,$AI$47:$AW$51,COLUMN($AW:$AW)-COLUMN($AH:$AH),FALSE),0))</f>
        <v>701.10299999999995</v>
      </c>
      <c r="R2808" s="87" cm="1">
        <f t="array" ref="R2808">IF($X2808="Non-local",VLOOKUP($E2808,$AI$88:$AW$92,COLUMN($AW:$AW)-COLUMN($AH:$AH),FALSE),IF($X2808="Unknown",VLOOKUP($E2808,$AI$95:$AW$99,COLUMN($AW:$AW)-COLUMN($AH:$AH),FALSE),0))</f>
        <v>0.15773661179887363</v>
      </c>
      <c r="S2808" s="87" cm="1">
        <f t="array" ref="S2808">VLOOKUP($E2808,$AI$111:$AW$115,COLUMN($AW:$AW)-COLUMN($AH:$AH),FALSE)</f>
        <v>431.69321999999994</v>
      </c>
      <c r="T2808" s="104">
        <f t="shared" si="579"/>
        <v>0.66864650235451561</v>
      </c>
      <c r="U2808" s="104">
        <f t="shared" si="580"/>
        <v>1924.6649502040868</v>
      </c>
      <c r="V2808" s="87" cm="1">
        <f t="array" ref="V2808">VLOOKUP($E2808,$AI$118:$AW$122,COLUMN($AW:$AW)-COLUMN($AH:$AH),FALSE)</f>
        <v>0</v>
      </c>
      <c r="W2808" s="87" t="str">
        <f t="shared" si="584"/>
        <v>Domestic</v>
      </c>
      <c r="X2808" s="87" t="str">
        <f t="shared" si="585"/>
        <v>Non-local</v>
      </c>
      <c r="Y2808" s="104"/>
      <c r="Z2808" s="87" t="str">
        <f t="shared" si="581"/>
        <v>USA</v>
      </c>
      <c r="AA2808" s="87" t="str">
        <f t="shared" si="582"/>
        <v>USA</v>
      </c>
      <c r="AB2808" s="82" cm="1">
        <f t="array" ref="AB2808">VLOOKUP(B2808,'GDP per Capita'!$T$2:$V$4235,COLUMN('GDP per Capita'!$V:$V)-COLUMN('GDP per Capita'!$S:$S),FALSE)</f>
        <v>63809.64</v>
      </c>
      <c r="AC2808" s="82">
        <f t="shared" si="586"/>
        <v>63809.64</v>
      </c>
      <c r="AD2808" s="82">
        <f t="shared" si="587"/>
        <v>63809.64</v>
      </c>
      <c r="AE2808" s="88">
        <f t="shared" si="583"/>
        <v>3.0162604744425559E-2</v>
      </c>
    </row>
    <row r="2809" spans="1:31">
      <c r="A2809" s="77" t="s">
        <v>1011</v>
      </c>
      <c r="B2809" s="77">
        <v>2808</v>
      </c>
      <c r="C2809" s="77" t="s">
        <v>29</v>
      </c>
      <c r="D2809" s="77" t="s">
        <v>29</v>
      </c>
      <c r="E2809" s="77">
        <v>2018</v>
      </c>
      <c r="F2809" s="77">
        <v>40.102554999999903</v>
      </c>
      <c r="G2809" s="77">
        <v>-105.36320790000001</v>
      </c>
      <c r="H2809" s="77">
        <v>1</v>
      </c>
      <c r="I2809" s="77" t="s">
        <v>1626</v>
      </c>
      <c r="J2809" s="77">
        <v>39.739236400000003</v>
      </c>
      <c r="K2809" s="77">
        <v>-104.9848623</v>
      </c>
      <c r="L2809" s="77">
        <v>103.404289622392</v>
      </c>
      <c r="M2809" s="77">
        <v>0</v>
      </c>
      <c r="N2809" s="77">
        <v>0</v>
      </c>
      <c r="O2809" s="77">
        <v>0</v>
      </c>
      <c r="P2809" s="87" cm="1">
        <f t="array" ref="P2809">IF($X2809="Non-local",VLOOKUP($E2809,$AI$64:$AW$68,COLUMN($AW:$AW)-COLUMN($AH:$AH),FALSE),IF($X2809="Unknown",VLOOKUP($E2809,$AI$71:$AW$75,COLUMN($AW:$AW)-COLUMN($AH:$AH),FALSE),0))</f>
        <v>0</v>
      </c>
      <c r="Q2809" s="87" cm="1">
        <f t="array" ref="Q2809">IF($X2809="Non-local",VLOOKUP($E2809,$AI$40:$AW$44,COLUMN($AW:$AW)-COLUMN($AH:$AH),FALSE),IF($X2809="Unknown",VLOOKUP($E2809,$AI$47:$AW$51,COLUMN($AW:$AW)-COLUMN($AH:$AH),FALSE),0))</f>
        <v>0</v>
      </c>
      <c r="R2809" s="87" cm="1">
        <f t="array" ref="R2809">IF($X2809="Non-local",VLOOKUP($E2809,$AI$88:$AW$92,COLUMN($AW:$AW)-COLUMN($AH:$AH),FALSE),IF($X2809="Unknown",VLOOKUP($E2809,$AI$95:$AW$99,COLUMN($AW:$AW)-COLUMN($AH:$AH),FALSE),0))</f>
        <v>0</v>
      </c>
      <c r="S2809" s="87" cm="1">
        <f t="array" ref="S2809">VLOOKUP($E2809,$AI$111:$AW$115,COLUMN($AW:$AW)-COLUMN($AH:$AH),FALSE)</f>
        <v>431.69321999999994</v>
      </c>
      <c r="T2809" s="104">
        <f t="shared" si="579"/>
        <v>0</v>
      </c>
      <c r="U2809" s="104">
        <f t="shared" si="580"/>
        <v>431.69321999999994</v>
      </c>
      <c r="V2809" s="87" cm="1">
        <f t="array" ref="V2809">VLOOKUP($E2809,$AI$118:$AW$122,COLUMN($AW:$AW)-COLUMN($AH:$AH),FALSE)</f>
        <v>0</v>
      </c>
      <c r="W2809" s="87" t="str">
        <f t="shared" si="584"/>
        <v>Domestic</v>
      </c>
      <c r="X2809" s="87" t="str">
        <f t="shared" si="585"/>
        <v>Local</v>
      </c>
      <c r="Y2809" s="104"/>
      <c r="Z2809" s="87" t="str">
        <f t="shared" si="581"/>
        <v>USA</v>
      </c>
      <c r="AA2809" s="87" t="str">
        <f t="shared" si="582"/>
        <v>USA</v>
      </c>
      <c r="AB2809" s="82" cm="1">
        <f t="array" ref="AB2809">VLOOKUP(B2809,'GDP per Capita'!$T$2:$V$4235,COLUMN('GDP per Capita'!$V:$V)-COLUMN('GDP per Capita'!$S:$S),FALSE)</f>
        <v>63809.64</v>
      </c>
      <c r="AC2809" s="82">
        <f t="shared" si="586"/>
        <v>63809.64</v>
      </c>
      <c r="AD2809" s="82">
        <f t="shared" si="587"/>
        <v>63809.64</v>
      </c>
      <c r="AE2809" s="88">
        <f t="shared" si="583"/>
        <v>6.7653291885050593E-3</v>
      </c>
    </row>
    <row r="2810" spans="1:31">
      <c r="A2810" s="77" t="s">
        <v>880</v>
      </c>
      <c r="B2810" s="77">
        <v>2809</v>
      </c>
      <c r="C2810" s="77" t="s">
        <v>29</v>
      </c>
      <c r="D2810" s="77" t="s">
        <v>29</v>
      </c>
      <c r="E2810" s="77">
        <v>2018</v>
      </c>
      <c r="F2810" s="77">
        <v>37.779026199999997</v>
      </c>
      <c r="G2810" s="77">
        <v>-122.41990610000001</v>
      </c>
      <c r="H2810" s="77">
        <v>0</v>
      </c>
      <c r="I2810" s="77" t="s">
        <v>1626</v>
      </c>
      <c r="J2810" s="77">
        <v>39.739236400000003</v>
      </c>
      <c r="K2810" s="77">
        <v>-104.9848623</v>
      </c>
      <c r="L2810" s="77">
        <v>3049.81032866546</v>
      </c>
      <c r="M2810" s="77">
        <v>0.57085469036539505</v>
      </c>
      <c r="N2810" s="77">
        <v>0</v>
      </c>
      <c r="O2810" s="77">
        <v>585.56358310377004</v>
      </c>
      <c r="P2810" s="87" cm="1">
        <f t="array" ref="P2810">IF($X2810="Non-local",VLOOKUP($E2810,$AI$64:$AW$68,COLUMN($AW:$AW)-COLUMN($AH:$AH),FALSE),IF($X2810="Unknown",VLOOKUP($E2810,$AI$71:$AW$75,COLUMN($AW:$AW)-COLUMN($AH:$AH),FALSE),0))</f>
        <v>284</v>
      </c>
      <c r="Q2810" s="87" cm="1">
        <f t="array" ref="Q2810">IF($X2810="Non-local",VLOOKUP($E2810,$AI$40:$AW$44,COLUMN($AW:$AW)-COLUMN($AH:$AH),FALSE),IF($X2810="Unknown",VLOOKUP($E2810,$AI$47:$AW$51,COLUMN($AW:$AW)-COLUMN($AH:$AH),FALSE),0))</f>
        <v>701.10299999999995</v>
      </c>
      <c r="R2810" s="87" cm="1">
        <f t="array" ref="R2810">IF($X2810="Non-local",VLOOKUP($E2810,$AI$88:$AW$92,COLUMN($AW:$AW)-COLUMN($AH:$AH),FALSE),IF($X2810="Unknown",VLOOKUP($E2810,$AI$95:$AW$99,COLUMN($AW:$AW)-COLUMN($AH:$AH),FALSE),0))</f>
        <v>0.15773661179887363</v>
      </c>
      <c r="S2810" s="87" cm="1">
        <f t="array" ref="S2810">VLOOKUP($E2810,$AI$111:$AW$115,COLUMN($AW:$AW)-COLUMN($AH:$AH),FALSE)</f>
        <v>431.69321999999994</v>
      </c>
      <c r="T2810" s="104">
        <f t="shared" si="579"/>
        <v>0.72859130216426871</v>
      </c>
      <c r="U2810" s="104">
        <f t="shared" si="580"/>
        <v>2002.3598031037698</v>
      </c>
      <c r="V2810" s="87" cm="1">
        <f t="array" ref="V2810">VLOOKUP($E2810,$AI$118:$AW$122,COLUMN($AW:$AW)-COLUMN($AH:$AH),FALSE)</f>
        <v>0</v>
      </c>
      <c r="W2810" s="87" t="str">
        <f t="shared" si="584"/>
        <v>Domestic</v>
      </c>
      <c r="X2810" s="87" t="str">
        <f t="shared" si="585"/>
        <v>Non-local</v>
      </c>
      <c r="Y2810" s="104"/>
      <c r="Z2810" s="87" t="str">
        <f t="shared" si="581"/>
        <v>USA</v>
      </c>
      <c r="AA2810" s="87" t="str">
        <f t="shared" si="582"/>
        <v>USA</v>
      </c>
      <c r="AB2810" s="82" cm="1">
        <f t="array" ref="AB2810">VLOOKUP(B2810,'GDP per Capita'!$T$2:$V$4235,COLUMN('GDP per Capita'!$V:$V)-COLUMN('GDP per Capita'!$S:$S),FALSE)</f>
        <v>63809.64</v>
      </c>
      <c r="AC2810" s="82">
        <f t="shared" si="586"/>
        <v>63809.64</v>
      </c>
      <c r="AD2810" s="82">
        <f t="shared" si="587"/>
        <v>63809.64</v>
      </c>
      <c r="AE2810" s="88">
        <f t="shared" si="583"/>
        <v>3.1380208430948207E-2</v>
      </c>
    </row>
    <row r="2811" spans="1:31">
      <c r="A2811" s="77" t="s">
        <v>927</v>
      </c>
      <c r="B2811" s="77">
        <v>2810</v>
      </c>
      <c r="C2811" s="77" t="s">
        <v>29</v>
      </c>
      <c r="D2811" s="77" t="s">
        <v>29</v>
      </c>
      <c r="E2811" s="77">
        <v>2018</v>
      </c>
      <c r="F2811" s="77">
        <v>34.147645199999999</v>
      </c>
      <c r="G2811" s="77">
        <v>-118.1444779</v>
      </c>
      <c r="H2811" s="77">
        <v>0</v>
      </c>
      <c r="I2811" s="77" t="s">
        <v>1626</v>
      </c>
      <c r="J2811" s="77">
        <v>39.739236400000003</v>
      </c>
      <c r="K2811" s="77">
        <v>-104.9848623</v>
      </c>
      <c r="L2811" s="77">
        <v>2645.1496364796199</v>
      </c>
      <c r="M2811" s="77">
        <v>0.51090989055564195</v>
      </c>
      <c r="N2811" s="77">
        <v>0</v>
      </c>
      <c r="O2811" s="77">
        <v>507.868730204087</v>
      </c>
      <c r="P2811" s="87" cm="1">
        <f t="array" ref="P2811">IF($X2811="Non-local",VLOOKUP($E2811,$AI$64:$AW$68,COLUMN($AW:$AW)-COLUMN($AH:$AH),FALSE),IF($X2811="Unknown",VLOOKUP($E2811,$AI$71:$AW$75,COLUMN($AW:$AW)-COLUMN($AH:$AH),FALSE),0))</f>
        <v>284</v>
      </c>
      <c r="Q2811" s="87" cm="1">
        <f t="array" ref="Q2811">IF($X2811="Non-local",VLOOKUP($E2811,$AI$40:$AW$44,COLUMN($AW:$AW)-COLUMN($AH:$AH),FALSE),IF($X2811="Unknown",VLOOKUP($E2811,$AI$47:$AW$51,COLUMN($AW:$AW)-COLUMN($AH:$AH),FALSE),0))</f>
        <v>701.10299999999995</v>
      </c>
      <c r="R2811" s="87" cm="1">
        <f t="array" ref="R2811">IF($X2811="Non-local",VLOOKUP($E2811,$AI$88:$AW$92,COLUMN($AW:$AW)-COLUMN($AH:$AH),FALSE),IF($X2811="Unknown",VLOOKUP($E2811,$AI$95:$AW$99,COLUMN($AW:$AW)-COLUMN($AH:$AH),FALSE),0))</f>
        <v>0.15773661179887363</v>
      </c>
      <c r="S2811" s="87" cm="1">
        <f t="array" ref="S2811">VLOOKUP($E2811,$AI$111:$AW$115,COLUMN($AW:$AW)-COLUMN($AH:$AH),FALSE)</f>
        <v>431.69321999999994</v>
      </c>
      <c r="T2811" s="104">
        <f t="shared" si="579"/>
        <v>0.66864650235451561</v>
      </c>
      <c r="U2811" s="104">
        <f t="shared" si="580"/>
        <v>1924.6649502040868</v>
      </c>
      <c r="V2811" s="87" cm="1">
        <f t="array" ref="V2811">VLOOKUP($E2811,$AI$118:$AW$122,COLUMN($AW:$AW)-COLUMN($AH:$AH),FALSE)</f>
        <v>0</v>
      </c>
      <c r="W2811" s="87" t="str">
        <f t="shared" si="584"/>
        <v>Domestic</v>
      </c>
      <c r="X2811" s="87" t="str">
        <f t="shared" si="585"/>
        <v>Non-local</v>
      </c>
      <c r="Y2811" s="104"/>
      <c r="Z2811" s="87" t="str">
        <f t="shared" si="581"/>
        <v>USA</v>
      </c>
      <c r="AA2811" s="87" t="str">
        <f t="shared" si="582"/>
        <v>USA</v>
      </c>
      <c r="AB2811" s="82" cm="1">
        <f t="array" ref="AB2811">VLOOKUP(B2811,'GDP per Capita'!$T$2:$V$4235,COLUMN('GDP per Capita'!$V:$V)-COLUMN('GDP per Capita'!$S:$S),FALSE)</f>
        <v>63809.64</v>
      </c>
      <c r="AC2811" s="82">
        <f t="shared" si="586"/>
        <v>63809.64</v>
      </c>
      <c r="AD2811" s="82">
        <f t="shared" si="587"/>
        <v>63809.64</v>
      </c>
      <c r="AE2811" s="88">
        <f t="shared" si="583"/>
        <v>3.0162604744425559E-2</v>
      </c>
    </row>
    <row r="2812" spans="1:31">
      <c r="A2812" s="77" t="s">
        <v>1011</v>
      </c>
      <c r="B2812" s="77">
        <v>2811</v>
      </c>
      <c r="C2812" s="77" t="s">
        <v>29</v>
      </c>
      <c r="D2812" s="77" t="s">
        <v>29</v>
      </c>
      <c r="E2812" s="77">
        <v>2018</v>
      </c>
      <c r="F2812" s="77">
        <v>40.102554999999903</v>
      </c>
      <c r="G2812" s="77">
        <v>-105.36320790000001</v>
      </c>
      <c r="H2812" s="77">
        <v>1</v>
      </c>
      <c r="I2812" s="77" t="s">
        <v>1626</v>
      </c>
      <c r="J2812" s="77">
        <v>39.739236400000003</v>
      </c>
      <c r="K2812" s="77">
        <v>-104.9848623</v>
      </c>
      <c r="L2812" s="77">
        <v>103.404289622392</v>
      </c>
      <c r="M2812" s="77">
        <v>0</v>
      </c>
      <c r="N2812" s="77">
        <v>0</v>
      </c>
      <c r="O2812" s="77">
        <v>0</v>
      </c>
      <c r="P2812" s="87" cm="1">
        <f t="array" ref="P2812">IF($X2812="Non-local",VLOOKUP($E2812,$AI$64:$AW$68,COLUMN($AW:$AW)-COLUMN($AH:$AH),FALSE),IF($X2812="Unknown",VLOOKUP($E2812,$AI$71:$AW$75,COLUMN($AW:$AW)-COLUMN($AH:$AH),FALSE),0))</f>
        <v>0</v>
      </c>
      <c r="Q2812" s="87" cm="1">
        <f t="array" ref="Q2812">IF($X2812="Non-local",VLOOKUP($E2812,$AI$40:$AW$44,COLUMN($AW:$AW)-COLUMN($AH:$AH),FALSE),IF($X2812="Unknown",VLOOKUP($E2812,$AI$47:$AW$51,COLUMN($AW:$AW)-COLUMN($AH:$AH),FALSE),0))</f>
        <v>0</v>
      </c>
      <c r="R2812" s="87" cm="1">
        <f t="array" ref="R2812">IF($X2812="Non-local",VLOOKUP($E2812,$AI$88:$AW$92,COLUMN($AW:$AW)-COLUMN($AH:$AH),FALSE),IF($X2812="Unknown",VLOOKUP($E2812,$AI$95:$AW$99,COLUMN($AW:$AW)-COLUMN($AH:$AH),FALSE),0))</f>
        <v>0</v>
      </c>
      <c r="S2812" s="87" cm="1">
        <f t="array" ref="S2812">VLOOKUP($E2812,$AI$111:$AW$115,COLUMN($AW:$AW)-COLUMN($AH:$AH),FALSE)</f>
        <v>431.69321999999994</v>
      </c>
      <c r="T2812" s="104">
        <f t="shared" si="579"/>
        <v>0</v>
      </c>
      <c r="U2812" s="104">
        <f t="shared" si="580"/>
        <v>431.69321999999994</v>
      </c>
      <c r="V2812" s="87" cm="1">
        <f t="array" ref="V2812">VLOOKUP($E2812,$AI$118:$AW$122,COLUMN($AW:$AW)-COLUMN($AH:$AH),FALSE)</f>
        <v>0</v>
      </c>
      <c r="W2812" s="87" t="str">
        <f t="shared" si="584"/>
        <v>Domestic</v>
      </c>
      <c r="X2812" s="87" t="str">
        <f t="shared" si="585"/>
        <v>Local</v>
      </c>
      <c r="Y2812" s="104"/>
      <c r="Z2812" s="87" t="str">
        <f t="shared" si="581"/>
        <v>USA</v>
      </c>
      <c r="AA2812" s="87" t="str">
        <f t="shared" si="582"/>
        <v>USA</v>
      </c>
      <c r="AB2812" s="82" cm="1">
        <f t="array" ref="AB2812">VLOOKUP(B2812,'GDP per Capita'!$T$2:$V$4235,COLUMN('GDP per Capita'!$V:$V)-COLUMN('GDP per Capita'!$S:$S),FALSE)</f>
        <v>63809.64</v>
      </c>
      <c r="AC2812" s="82">
        <f t="shared" si="586"/>
        <v>63809.64</v>
      </c>
      <c r="AD2812" s="82">
        <f t="shared" si="587"/>
        <v>63809.64</v>
      </c>
      <c r="AE2812" s="88">
        <f t="shared" si="583"/>
        <v>6.7653291885050593E-3</v>
      </c>
    </row>
    <row r="2813" spans="1:31">
      <c r="A2813" s="77" t="s">
        <v>880</v>
      </c>
      <c r="B2813" s="77">
        <v>2812</v>
      </c>
      <c r="C2813" s="77" t="s">
        <v>29</v>
      </c>
      <c r="D2813" s="77" t="s">
        <v>29</v>
      </c>
      <c r="E2813" s="77">
        <v>2018</v>
      </c>
      <c r="F2813" s="77">
        <v>37.779026199999997</v>
      </c>
      <c r="G2813" s="77">
        <v>-122.41990610000001</v>
      </c>
      <c r="H2813" s="77">
        <v>0</v>
      </c>
      <c r="I2813" s="77" t="s">
        <v>1626</v>
      </c>
      <c r="J2813" s="77">
        <v>39.739236400000003</v>
      </c>
      <c r="K2813" s="77">
        <v>-104.9848623</v>
      </c>
      <c r="L2813" s="77">
        <v>3049.81032866546</v>
      </c>
      <c r="M2813" s="77">
        <v>0.57085469036539505</v>
      </c>
      <c r="N2813" s="77">
        <v>0</v>
      </c>
      <c r="O2813" s="77">
        <v>585.56358310377004</v>
      </c>
      <c r="P2813" s="87" cm="1">
        <f t="array" ref="P2813">IF($X2813="Non-local",VLOOKUP($E2813,$AI$64:$AW$68,COLUMN($AW:$AW)-COLUMN($AH:$AH),FALSE),IF($X2813="Unknown",VLOOKUP($E2813,$AI$71:$AW$75,COLUMN($AW:$AW)-COLUMN($AH:$AH),FALSE),0))</f>
        <v>284</v>
      </c>
      <c r="Q2813" s="87" cm="1">
        <f t="array" ref="Q2813">IF($X2813="Non-local",VLOOKUP($E2813,$AI$40:$AW$44,COLUMN($AW:$AW)-COLUMN($AH:$AH),FALSE),IF($X2813="Unknown",VLOOKUP($E2813,$AI$47:$AW$51,COLUMN($AW:$AW)-COLUMN($AH:$AH),FALSE),0))</f>
        <v>701.10299999999995</v>
      </c>
      <c r="R2813" s="87" cm="1">
        <f t="array" ref="R2813">IF($X2813="Non-local",VLOOKUP($E2813,$AI$88:$AW$92,COLUMN($AW:$AW)-COLUMN($AH:$AH),FALSE),IF($X2813="Unknown",VLOOKUP($E2813,$AI$95:$AW$99,COLUMN($AW:$AW)-COLUMN($AH:$AH),FALSE),0))</f>
        <v>0.15773661179887363</v>
      </c>
      <c r="S2813" s="87" cm="1">
        <f t="array" ref="S2813">VLOOKUP($E2813,$AI$111:$AW$115,COLUMN($AW:$AW)-COLUMN($AH:$AH),FALSE)</f>
        <v>431.69321999999994</v>
      </c>
      <c r="T2813" s="104">
        <f t="shared" si="579"/>
        <v>0.72859130216426871</v>
      </c>
      <c r="U2813" s="104">
        <f t="shared" si="580"/>
        <v>2002.3598031037698</v>
      </c>
      <c r="V2813" s="87" cm="1">
        <f t="array" ref="V2813">VLOOKUP($E2813,$AI$118:$AW$122,COLUMN($AW:$AW)-COLUMN($AH:$AH),FALSE)</f>
        <v>0</v>
      </c>
      <c r="W2813" s="87" t="str">
        <f t="shared" si="584"/>
        <v>Domestic</v>
      </c>
      <c r="X2813" s="87" t="str">
        <f t="shared" si="585"/>
        <v>Non-local</v>
      </c>
      <c r="Y2813" s="104"/>
      <c r="Z2813" s="87" t="str">
        <f t="shared" si="581"/>
        <v>USA</v>
      </c>
      <c r="AA2813" s="87" t="str">
        <f t="shared" si="582"/>
        <v>USA</v>
      </c>
      <c r="AB2813" s="82" cm="1">
        <f t="array" ref="AB2813">VLOOKUP(B2813,'GDP per Capita'!$T$2:$V$4235,COLUMN('GDP per Capita'!$V:$V)-COLUMN('GDP per Capita'!$S:$S),FALSE)</f>
        <v>63809.64</v>
      </c>
      <c r="AC2813" s="82">
        <f t="shared" si="586"/>
        <v>63809.64</v>
      </c>
      <c r="AD2813" s="82">
        <f t="shared" si="587"/>
        <v>63809.64</v>
      </c>
      <c r="AE2813" s="88">
        <f t="shared" si="583"/>
        <v>3.1380208430948207E-2</v>
      </c>
    </row>
    <row r="2814" spans="1:31">
      <c r="A2814" s="77" t="s">
        <v>1011</v>
      </c>
      <c r="B2814" s="77">
        <v>2813</v>
      </c>
      <c r="C2814" s="77" t="s">
        <v>29</v>
      </c>
      <c r="D2814" s="77" t="s">
        <v>29</v>
      </c>
      <c r="E2814" s="77">
        <v>2018</v>
      </c>
      <c r="F2814" s="77">
        <v>40.102554999999903</v>
      </c>
      <c r="G2814" s="77">
        <v>-105.36320790000001</v>
      </c>
      <c r="H2814" s="77">
        <v>1</v>
      </c>
      <c r="I2814" s="77" t="s">
        <v>1626</v>
      </c>
      <c r="J2814" s="77">
        <v>39.739236400000003</v>
      </c>
      <c r="K2814" s="77">
        <v>-104.9848623</v>
      </c>
      <c r="L2814" s="77">
        <v>103.404289622392</v>
      </c>
      <c r="M2814" s="77">
        <v>0</v>
      </c>
      <c r="N2814" s="77">
        <v>0</v>
      </c>
      <c r="O2814" s="77">
        <v>0</v>
      </c>
      <c r="P2814" s="87" cm="1">
        <f t="array" ref="P2814">IF($X2814="Non-local",VLOOKUP($E2814,$AI$64:$AW$68,COLUMN($AW:$AW)-COLUMN($AH:$AH),FALSE),IF($X2814="Unknown",VLOOKUP($E2814,$AI$71:$AW$75,COLUMN($AW:$AW)-COLUMN($AH:$AH),FALSE),0))</f>
        <v>0</v>
      </c>
      <c r="Q2814" s="87" cm="1">
        <f t="array" ref="Q2814">IF($X2814="Non-local",VLOOKUP($E2814,$AI$40:$AW$44,COLUMN($AW:$AW)-COLUMN($AH:$AH),FALSE),IF($X2814="Unknown",VLOOKUP($E2814,$AI$47:$AW$51,COLUMN($AW:$AW)-COLUMN($AH:$AH),FALSE),0))</f>
        <v>0</v>
      </c>
      <c r="R2814" s="87" cm="1">
        <f t="array" ref="R2814">IF($X2814="Non-local",VLOOKUP($E2814,$AI$88:$AW$92,COLUMN($AW:$AW)-COLUMN($AH:$AH),FALSE),IF($X2814="Unknown",VLOOKUP($E2814,$AI$95:$AW$99,COLUMN($AW:$AW)-COLUMN($AH:$AH),FALSE),0))</f>
        <v>0</v>
      </c>
      <c r="S2814" s="87" cm="1">
        <f t="array" ref="S2814">VLOOKUP($E2814,$AI$111:$AW$115,COLUMN($AW:$AW)-COLUMN($AH:$AH),FALSE)</f>
        <v>431.69321999999994</v>
      </c>
      <c r="T2814" s="104">
        <f t="shared" si="579"/>
        <v>0</v>
      </c>
      <c r="U2814" s="104">
        <f t="shared" si="580"/>
        <v>431.69321999999994</v>
      </c>
      <c r="V2814" s="87" cm="1">
        <f t="array" ref="V2814">VLOOKUP($E2814,$AI$118:$AW$122,COLUMN($AW:$AW)-COLUMN($AH:$AH),FALSE)</f>
        <v>0</v>
      </c>
      <c r="W2814" s="87" t="str">
        <f t="shared" si="584"/>
        <v>Domestic</v>
      </c>
      <c r="X2814" s="87" t="str">
        <f t="shared" si="585"/>
        <v>Local</v>
      </c>
      <c r="Y2814" s="104"/>
      <c r="Z2814" s="87" t="str">
        <f t="shared" si="581"/>
        <v>USA</v>
      </c>
      <c r="AA2814" s="87" t="str">
        <f t="shared" si="582"/>
        <v>USA</v>
      </c>
      <c r="AB2814" s="82" cm="1">
        <f t="array" ref="AB2814">VLOOKUP(B2814,'GDP per Capita'!$T$2:$V$4235,COLUMN('GDP per Capita'!$V:$V)-COLUMN('GDP per Capita'!$S:$S),FALSE)</f>
        <v>63809.64</v>
      </c>
      <c r="AC2814" s="82">
        <f t="shared" si="586"/>
        <v>63809.64</v>
      </c>
      <c r="AD2814" s="82">
        <f t="shared" si="587"/>
        <v>63809.64</v>
      </c>
      <c r="AE2814" s="88">
        <f t="shared" si="583"/>
        <v>6.7653291885050593E-3</v>
      </c>
    </row>
    <row r="2815" spans="1:31">
      <c r="A2815" s="77" t="s">
        <v>954</v>
      </c>
      <c r="B2815" s="77">
        <v>2814</v>
      </c>
      <c r="C2815" s="77" t="s">
        <v>29</v>
      </c>
      <c r="D2815" s="77" t="s">
        <v>29</v>
      </c>
      <c r="E2815" s="77">
        <v>2018</v>
      </c>
      <c r="F2815" s="77">
        <v>39.734838099999997</v>
      </c>
      <c r="G2815" s="77">
        <v>-104.9653271</v>
      </c>
      <c r="H2815" s="77">
        <v>1</v>
      </c>
      <c r="I2815" s="77" t="s">
        <v>1626</v>
      </c>
      <c r="J2815" s="77">
        <v>39.739236400000003</v>
      </c>
      <c r="K2815" s="77">
        <v>-104.9848623</v>
      </c>
      <c r="L2815" s="77">
        <v>3.4810610096224801</v>
      </c>
      <c r="M2815" s="77">
        <v>0</v>
      </c>
      <c r="N2815" s="77">
        <v>0</v>
      </c>
      <c r="O2815" s="77">
        <v>0</v>
      </c>
      <c r="P2815" s="87" cm="1">
        <f t="array" ref="P2815">IF($X2815="Non-local",VLOOKUP($E2815,$AI$64:$AW$68,COLUMN($AW:$AW)-COLUMN($AH:$AH),FALSE),IF($X2815="Unknown",VLOOKUP($E2815,$AI$71:$AW$75,COLUMN($AW:$AW)-COLUMN($AH:$AH),FALSE),0))</f>
        <v>0</v>
      </c>
      <c r="Q2815" s="87" cm="1">
        <f t="array" ref="Q2815">IF($X2815="Non-local",VLOOKUP($E2815,$AI$40:$AW$44,COLUMN($AW:$AW)-COLUMN($AH:$AH),FALSE),IF($X2815="Unknown",VLOOKUP($E2815,$AI$47:$AW$51,COLUMN($AW:$AW)-COLUMN($AH:$AH),FALSE),0))</f>
        <v>0</v>
      </c>
      <c r="R2815" s="87" cm="1">
        <f t="array" ref="R2815">IF($X2815="Non-local",VLOOKUP($E2815,$AI$88:$AW$92,COLUMN($AW:$AW)-COLUMN($AH:$AH),FALSE),IF($X2815="Unknown",VLOOKUP($E2815,$AI$95:$AW$99,COLUMN($AW:$AW)-COLUMN($AH:$AH),FALSE),0))</f>
        <v>0</v>
      </c>
      <c r="S2815" s="87" cm="1">
        <f t="array" ref="S2815">VLOOKUP($E2815,$AI$111:$AW$115,COLUMN($AW:$AW)-COLUMN($AH:$AH),FALSE)</f>
        <v>431.69321999999994</v>
      </c>
      <c r="T2815" s="104">
        <f t="shared" si="579"/>
        <v>0</v>
      </c>
      <c r="U2815" s="104">
        <f t="shared" si="580"/>
        <v>431.69321999999994</v>
      </c>
      <c r="V2815" s="87" cm="1">
        <f t="array" ref="V2815">VLOOKUP($E2815,$AI$118:$AW$122,COLUMN($AW:$AW)-COLUMN($AH:$AH),FALSE)</f>
        <v>0</v>
      </c>
      <c r="W2815" s="87" t="str">
        <f t="shared" si="584"/>
        <v>Domestic</v>
      </c>
      <c r="X2815" s="87" t="str">
        <f t="shared" si="585"/>
        <v>Local</v>
      </c>
      <c r="Y2815" s="104"/>
      <c r="Z2815" s="87" t="str">
        <f t="shared" si="581"/>
        <v>USA</v>
      </c>
      <c r="AA2815" s="87" t="str">
        <f t="shared" si="582"/>
        <v>USA</v>
      </c>
      <c r="AB2815" s="82" cm="1">
        <f t="array" ref="AB2815">VLOOKUP(B2815,'GDP per Capita'!$T$2:$V$4235,COLUMN('GDP per Capita'!$V:$V)-COLUMN('GDP per Capita'!$S:$S),FALSE)</f>
        <v>63809.64</v>
      </c>
      <c r="AC2815" s="82">
        <f t="shared" si="586"/>
        <v>63809.64</v>
      </c>
      <c r="AD2815" s="82">
        <f t="shared" si="587"/>
        <v>63809.64</v>
      </c>
      <c r="AE2815" s="88">
        <f t="shared" si="583"/>
        <v>6.7653291885050593E-3</v>
      </c>
    </row>
    <row r="2816" spans="1:31">
      <c r="A2816" s="77" t="s">
        <v>1132</v>
      </c>
      <c r="B2816" s="77">
        <v>2815</v>
      </c>
      <c r="C2816" s="77" t="s">
        <v>29</v>
      </c>
      <c r="D2816" s="77" t="s">
        <v>29</v>
      </c>
      <c r="E2816" s="77">
        <v>2018</v>
      </c>
      <c r="F2816" s="77">
        <v>39.777452500000003</v>
      </c>
      <c r="G2816" s="77">
        <v>-75.192379200000005</v>
      </c>
      <c r="H2816" s="77">
        <v>0</v>
      </c>
      <c r="I2816" s="77" t="s">
        <v>1626</v>
      </c>
      <c r="J2816" s="77">
        <v>39.739236400000003</v>
      </c>
      <c r="K2816" s="77">
        <v>-104.9848623</v>
      </c>
      <c r="L2816" s="77">
        <v>5069.5778560020899</v>
      </c>
      <c r="M2816" s="77">
        <v>0.88601509180543203</v>
      </c>
      <c r="N2816" s="77">
        <v>0</v>
      </c>
      <c r="O2816" s="77">
        <v>608.349342720251</v>
      </c>
      <c r="P2816" s="87" cm="1">
        <f t="array" ref="P2816">IF($X2816="Non-local",VLOOKUP($E2816,$AI$64:$AW$68,COLUMN($AW:$AW)-COLUMN($AH:$AH),FALSE),IF($X2816="Unknown",VLOOKUP($E2816,$AI$71:$AW$75,COLUMN($AW:$AW)-COLUMN($AH:$AH),FALSE),0))</f>
        <v>284</v>
      </c>
      <c r="Q2816" s="87" cm="1">
        <f t="array" ref="Q2816">IF($X2816="Non-local",VLOOKUP($E2816,$AI$40:$AW$44,COLUMN($AW:$AW)-COLUMN($AH:$AH),FALSE),IF($X2816="Unknown",VLOOKUP($E2816,$AI$47:$AW$51,COLUMN($AW:$AW)-COLUMN($AH:$AH),FALSE),0))</f>
        <v>701.10299999999995</v>
      </c>
      <c r="R2816" s="87" cm="1">
        <f t="array" ref="R2816">IF($X2816="Non-local",VLOOKUP($E2816,$AI$88:$AW$92,COLUMN($AW:$AW)-COLUMN($AH:$AH),FALSE),IF($X2816="Unknown",VLOOKUP($E2816,$AI$95:$AW$99,COLUMN($AW:$AW)-COLUMN($AH:$AH),FALSE),0))</f>
        <v>0.15773661179887363</v>
      </c>
      <c r="S2816" s="87" cm="1">
        <f t="array" ref="S2816">VLOOKUP($E2816,$AI$111:$AW$115,COLUMN($AW:$AW)-COLUMN($AH:$AH),FALSE)</f>
        <v>431.69321999999994</v>
      </c>
      <c r="T2816" s="104">
        <f t="shared" si="579"/>
        <v>1.0437517036043056</v>
      </c>
      <c r="U2816" s="104">
        <f t="shared" si="580"/>
        <v>2025.1455627202508</v>
      </c>
      <c r="V2816" s="87" cm="1">
        <f t="array" ref="V2816">VLOOKUP($E2816,$AI$118:$AW$122,COLUMN($AW:$AW)-COLUMN($AH:$AH),FALSE)</f>
        <v>0</v>
      </c>
      <c r="W2816" s="87" t="str">
        <f t="shared" si="584"/>
        <v>Domestic</v>
      </c>
      <c r="X2816" s="87" t="str">
        <f t="shared" si="585"/>
        <v>Non-local</v>
      </c>
      <c r="Y2816" s="104"/>
      <c r="Z2816" s="87" t="str">
        <f t="shared" si="581"/>
        <v>USA</v>
      </c>
      <c r="AA2816" s="87" t="str">
        <f t="shared" si="582"/>
        <v>USA</v>
      </c>
      <c r="AB2816" s="82" cm="1">
        <f t="array" ref="AB2816">VLOOKUP(B2816,'GDP per Capita'!$T$2:$V$4235,COLUMN('GDP per Capita'!$V:$V)-COLUMN('GDP per Capita'!$S:$S),FALSE)</f>
        <v>63809.64</v>
      </c>
      <c r="AC2816" s="82">
        <f t="shared" si="586"/>
        <v>63809.64</v>
      </c>
      <c r="AD2816" s="82">
        <f t="shared" si="587"/>
        <v>63809.64</v>
      </c>
      <c r="AE2816" s="88">
        <f t="shared" si="583"/>
        <v>3.1737298043371671E-2</v>
      </c>
    </row>
    <row r="2817" spans="1:31">
      <c r="A2817" s="77" t="s">
        <v>1716</v>
      </c>
      <c r="B2817" s="77">
        <v>2816</v>
      </c>
      <c r="C2817" s="77" t="s">
        <v>572</v>
      </c>
      <c r="D2817" s="77" t="s">
        <v>31</v>
      </c>
      <c r="E2817" s="77">
        <v>2018</v>
      </c>
      <c r="F2817" s="77">
        <v>0</v>
      </c>
      <c r="G2817" s="77">
        <v>0</v>
      </c>
      <c r="H2817" s="77">
        <v>0</v>
      </c>
      <c r="I2817" s="77" t="s">
        <v>1626</v>
      </c>
      <c r="J2817" s="77">
        <v>39.739236400000003</v>
      </c>
      <c r="K2817" s="77">
        <v>-104.9848623</v>
      </c>
      <c r="L2817" s="77">
        <v>3634.64963419997</v>
      </c>
      <c r="M2817" s="77">
        <v>0.63822810708617395</v>
      </c>
      <c r="N2817" s="77">
        <v>1</v>
      </c>
      <c r="O2817" s="77">
        <v>697.85272976639499</v>
      </c>
      <c r="P2817" s="87" cm="1">
        <f t="array" ref="P2817">IF($X2817="Non-local",VLOOKUP($E2817,$AI$64:$AW$68,COLUMN($AW:$AW)-COLUMN($AH:$AH),FALSE),IF($X2817="Unknown",VLOOKUP($E2817,$AI$71:$AW$75,COLUMN($AW:$AW)-COLUMN($AH:$AH),FALSE),0))</f>
        <v>284</v>
      </c>
      <c r="Q2817" s="87" cm="1">
        <f t="array" ref="Q2817">IF($X2817="Non-local",VLOOKUP($E2817,$AI$40:$AW$44,COLUMN($AW:$AW)-COLUMN($AH:$AH),FALSE),IF($X2817="Unknown",VLOOKUP($E2817,$AI$47:$AW$51,COLUMN($AW:$AW)-COLUMN($AH:$AH),FALSE),0))</f>
        <v>701.10299999999995</v>
      </c>
      <c r="R2817" s="87" cm="1">
        <f t="array" ref="R2817">IF($X2817="Non-local",VLOOKUP($E2817,$AI$88:$AW$92,COLUMN($AW:$AW)-COLUMN($AH:$AH),FALSE),IF($X2817="Unknown",VLOOKUP($E2817,$AI$95:$AW$99,COLUMN($AW:$AW)-COLUMN($AH:$AH),FALSE),0))</f>
        <v>0.15773661179887363</v>
      </c>
      <c r="S2817" s="87" cm="1">
        <f t="array" ref="S2817">VLOOKUP($E2817,$AI$111:$AW$115,COLUMN($AW:$AW)-COLUMN($AH:$AH),FALSE)</f>
        <v>431.69321999999994</v>
      </c>
      <c r="T2817" s="104">
        <f t="shared" si="579"/>
        <v>0.79596471888504761</v>
      </c>
      <c r="U2817" s="104">
        <f t="shared" si="580"/>
        <v>2114.6489497663952</v>
      </c>
      <c r="V2817" s="87" cm="1">
        <f t="array" ref="V2817">VLOOKUP($E2817,$AI$118:$AW$122,COLUMN($AW:$AW)-COLUMN($AH:$AH),FALSE)</f>
        <v>0</v>
      </c>
      <c r="W2817" s="87" t="str">
        <f t="shared" si="584"/>
        <v>International</v>
      </c>
      <c r="X2817" s="87" t="str">
        <f t="shared" si="585"/>
        <v>Non-local</v>
      </c>
      <c r="Y2817" s="104"/>
      <c r="Z2817" s="87" t="str">
        <f t="shared" si="581"/>
        <v>France</v>
      </c>
      <c r="AA2817" s="87" t="str">
        <f t="shared" si="582"/>
        <v>Europe</v>
      </c>
      <c r="AB2817" s="82" cm="1">
        <f t="array" ref="AB2817">VLOOKUP(B2817,'GDP per Capita'!$T$2:$V$4235,COLUMN('GDP per Capita'!$V:$V)-COLUMN('GDP per Capita'!$S:$S),FALSE)</f>
        <v>43830.65</v>
      </c>
      <c r="AC2817" s="82">
        <f t="shared" si="586"/>
        <v>43830.65</v>
      </c>
      <c r="AD2817" s="82">
        <f t="shared" si="587"/>
        <v>43830.65</v>
      </c>
      <c r="AE2817" s="88">
        <f t="shared" si="583"/>
        <v>4.82458952757122E-2</v>
      </c>
    </row>
    <row r="2818" spans="1:31">
      <c r="A2818" s="77" t="s">
        <v>880</v>
      </c>
      <c r="B2818" s="77">
        <v>2817</v>
      </c>
      <c r="C2818" s="77" t="s">
        <v>29</v>
      </c>
      <c r="D2818" s="77" t="s">
        <v>29</v>
      </c>
      <c r="E2818" s="77">
        <v>2018</v>
      </c>
      <c r="F2818" s="77">
        <v>37.779026199999997</v>
      </c>
      <c r="G2818" s="77">
        <v>-122.41990610000001</v>
      </c>
      <c r="H2818" s="77">
        <v>0</v>
      </c>
      <c r="I2818" s="77" t="s">
        <v>1626</v>
      </c>
      <c r="J2818" s="77">
        <v>39.739236400000003</v>
      </c>
      <c r="K2818" s="77">
        <v>-104.9848623</v>
      </c>
      <c r="L2818" s="77">
        <v>3049.81032866546</v>
      </c>
      <c r="M2818" s="77">
        <v>0.57085469036539505</v>
      </c>
      <c r="N2818" s="77">
        <v>0</v>
      </c>
      <c r="O2818" s="77">
        <v>585.56358310377004</v>
      </c>
      <c r="P2818" s="87" cm="1">
        <f t="array" ref="P2818">IF($X2818="Non-local",VLOOKUP($E2818,$AI$64:$AW$68,COLUMN($AW:$AW)-COLUMN($AH:$AH),FALSE),IF($X2818="Unknown",VLOOKUP($E2818,$AI$71:$AW$75,COLUMN($AW:$AW)-COLUMN($AH:$AH),FALSE),0))</f>
        <v>284</v>
      </c>
      <c r="Q2818" s="87" cm="1">
        <f t="array" ref="Q2818">IF($X2818="Non-local",VLOOKUP($E2818,$AI$40:$AW$44,COLUMN($AW:$AW)-COLUMN($AH:$AH),FALSE),IF($X2818="Unknown",VLOOKUP($E2818,$AI$47:$AW$51,COLUMN($AW:$AW)-COLUMN($AH:$AH),FALSE),0))</f>
        <v>701.10299999999995</v>
      </c>
      <c r="R2818" s="87" cm="1">
        <f t="array" ref="R2818">IF($X2818="Non-local",VLOOKUP($E2818,$AI$88:$AW$92,COLUMN($AW:$AW)-COLUMN($AH:$AH),FALSE),IF($X2818="Unknown",VLOOKUP($E2818,$AI$95:$AW$99,COLUMN($AW:$AW)-COLUMN($AH:$AH),FALSE),0))</f>
        <v>0.15773661179887363</v>
      </c>
      <c r="S2818" s="87" cm="1">
        <f t="array" ref="S2818">VLOOKUP($E2818,$AI$111:$AW$115,COLUMN($AW:$AW)-COLUMN($AH:$AH),FALSE)</f>
        <v>431.69321999999994</v>
      </c>
      <c r="T2818" s="104">
        <f t="shared" ref="T2818:T2881" si="588">SUM(M2818,R2818)</f>
        <v>0.72859130216426871</v>
      </c>
      <c r="U2818" s="104">
        <f t="shared" ref="U2818:U2881" si="589">SUM(O2818,P2818,Q2818,S2818)</f>
        <v>2002.3598031037698</v>
      </c>
      <c r="V2818" s="87" cm="1">
        <f t="array" ref="V2818">VLOOKUP($E2818,$AI$118:$AW$122,COLUMN($AW:$AW)-COLUMN($AH:$AH),FALSE)</f>
        <v>0</v>
      </c>
      <c r="W2818" s="87" t="str">
        <f t="shared" si="584"/>
        <v>Domestic</v>
      </c>
      <c r="X2818" s="87" t="str">
        <f t="shared" si="585"/>
        <v>Non-local</v>
      </c>
      <c r="Y2818" s="104"/>
      <c r="Z2818" s="87" t="str">
        <f t="shared" ref="Z2818:Z2881" si="590">C2818</f>
        <v>USA</v>
      </c>
      <c r="AA2818" s="87" t="str">
        <f t="shared" ref="AA2818:AA2881" si="591">D2818</f>
        <v>USA</v>
      </c>
      <c r="AB2818" s="82" cm="1">
        <f t="array" ref="AB2818">VLOOKUP(B2818,'GDP per Capita'!$T$2:$V$4235,COLUMN('GDP per Capita'!$V:$V)-COLUMN('GDP per Capita'!$S:$S),FALSE)</f>
        <v>63809.64</v>
      </c>
      <c r="AC2818" s="82">
        <f t="shared" si="586"/>
        <v>63809.64</v>
      </c>
      <c r="AD2818" s="82">
        <f t="shared" si="587"/>
        <v>63809.64</v>
      </c>
      <c r="AE2818" s="88">
        <f t="shared" ref="AE2818:AE2881" si="592">U2818/AD2818</f>
        <v>3.1380208430948207E-2</v>
      </c>
    </row>
    <row r="2819" spans="1:31">
      <c r="A2819" s="77" t="s">
        <v>1549</v>
      </c>
      <c r="B2819" s="77">
        <v>2818</v>
      </c>
      <c r="C2819" s="77" t="s">
        <v>29</v>
      </c>
      <c r="D2819" s="77" t="s">
        <v>29</v>
      </c>
      <c r="E2819" s="77">
        <v>2018</v>
      </c>
      <c r="F2819" s="77">
        <v>41.823989099999999</v>
      </c>
      <c r="G2819" s="77">
        <v>-71.4128343</v>
      </c>
      <c r="H2819" s="77">
        <v>0</v>
      </c>
      <c r="I2819" s="77" t="s">
        <v>1626</v>
      </c>
      <c r="J2819" s="77">
        <v>39.739236400000003</v>
      </c>
      <c r="K2819" s="77">
        <v>-104.9848623</v>
      </c>
      <c r="L2819" s="77">
        <v>5636.3171708907903</v>
      </c>
      <c r="M2819" s="77">
        <v>0.96271888230080704</v>
      </c>
      <c r="N2819" s="77">
        <v>0</v>
      </c>
      <c r="O2819" s="77">
        <v>676.35806050689598</v>
      </c>
      <c r="P2819" s="87" cm="1">
        <f t="array" ref="P2819">IF($X2819="Non-local",VLOOKUP($E2819,$AI$64:$AW$68,COLUMN($AW:$AW)-COLUMN($AH:$AH),FALSE),IF($X2819="Unknown",VLOOKUP($E2819,$AI$71:$AW$75,COLUMN($AW:$AW)-COLUMN($AH:$AH),FALSE),0))</f>
        <v>284</v>
      </c>
      <c r="Q2819" s="87" cm="1">
        <f t="array" ref="Q2819">IF($X2819="Non-local",VLOOKUP($E2819,$AI$40:$AW$44,COLUMN($AW:$AW)-COLUMN($AH:$AH),FALSE),IF($X2819="Unknown",VLOOKUP($E2819,$AI$47:$AW$51,COLUMN($AW:$AW)-COLUMN($AH:$AH),FALSE),0))</f>
        <v>701.10299999999995</v>
      </c>
      <c r="R2819" s="87" cm="1">
        <f t="array" ref="R2819">IF($X2819="Non-local",VLOOKUP($E2819,$AI$88:$AW$92,COLUMN($AW:$AW)-COLUMN($AH:$AH),FALSE),IF($X2819="Unknown",VLOOKUP($E2819,$AI$95:$AW$99,COLUMN($AW:$AW)-COLUMN($AH:$AH),FALSE),0))</f>
        <v>0.15773661179887363</v>
      </c>
      <c r="S2819" s="87" cm="1">
        <f t="array" ref="S2819">VLOOKUP($E2819,$AI$111:$AW$115,COLUMN($AW:$AW)-COLUMN($AH:$AH),FALSE)</f>
        <v>431.69321999999994</v>
      </c>
      <c r="T2819" s="104">
        <f t="shared" si="588"/>
        <v>1.1204554940996807</v>
      </c>
      <c r="U2819" s="104">
        <f t="shared" si="589"/>
        <v>2093.1542805068962</v>
      </c>
      <c r="V2819" s="87" cm="1">
        <f t="array" ref="V2819">VLOOKUP($E2819,$AI$118:$AW$122,COLUMN($AW:$AW)-COLUMN($AH:$AH),FALSE)</f>
        <v>0</v>
      </c>
      <c r="W2819" s="87" t="str">
        <f t="shared" ref="W2819:W2882" si="593">IF(Z2819&lt;&gt;"USA",IF(Z2819&lt;&gt;"Unknown","International","Unknown"),"Domestic")</f>
        <v>Domestic</v>
      </c>
      <c r="X2819" s="87" t="str">
        <f t="shared" ref="X2819:X2882" si="594">IF(A2819="Unknown","Unknown",IF(H2819=1,"Local","Non-local"))</f>
        <v>Non-local</v>
      </c>
      <c r="Y2819" s="104"/>
      <c r="Z2819" s="87" t="str">
        <f t="shared" si="590"/>
        <v>USA</v>
      </c>
      <c r="AA2819" s="87" t="str">
        <f t="shared" si="591"/>
        <v>USA</v>
      </c>
      <c r="AB2819" s="82" cm="1">
        <f t="array" ref="AB2819">VLOOKUP(B2819,'GDP per Capita'!$T$2:$V$4235,COLUMN('GDP per Capita'!$V:$V)-COLUMN('GDP per Capita'!$S:$S),FALSE)</f>
        <v>63809.64</v>
      </c>
      <c r="AC2819" s="82">
        <f t="shared" si="586"/>
        <v>63809.64</v>
      </c>
      <c r="AD2819" s="82">
        <f t="shared" si="587"/>
        <v>63809.64</v>
      </c>
      <c r="AE2819" s="88">
        <f t="shared" si="592"/>
        <v>3.280310436647027E-2</v>
      </c>
    </row>
    <row r="2820" spans="1:31">
      <c r="A2820" s="77" t="s">
        <v>1246</v>
      </c>
      <c r="B2820" s="77">
        <v>2819</v>
      </c>
      <c r="C2820" s="77" t="s">
        <v>29</v>
      </c>
      <c r="D2820" s="77" t="s">
        <v>29</v>
      </c>
      <c r="E2820" s="77">
        <v>2018</v>
      </c>
      <c r="F2820" s="77">
        <v>35.913154200000001</v>
      </c>
      <c r="G2820" s="77">
        <v>-79.055779999999999</v>
      </c>
      <c r="H2820" s="77">
        <v>0</v>
      </c>
      <c r="I2820" s="77" t="s">
        <v>1626</v>
      </c>
      <c r="J2820" s="77">
        <v>39.739236400000003</v>
      </c>
      <c r="K2820" s="77">
        <v>-104.9848623</v>
      </c>
      <c r="L2820" s="77">
        <v>4616.6218721287996</v>
      </c>
      <c r="M2820" s="77">
        <v>0.82028694754322695</v>
      </c>
      <c r="N2820" s="77">
        <v>0</v>
      </c>
      <c r="O2820" s="77">
        <v>553.99462465545605</v>
      </c>
      <c r="P2820" s="87" cm="1">
        <f t="array" ref="P2820">IF($X2820="Non-local",VLOOKUP($E2820,$AI$64:$AW$68,COLUMN($AW:$AW)-COLUMN($AH:$AH),FALSE),IF($X2820="Unknown",VLOOKUP($E2820,$AI$71:$AW$75,COLUMN($AW:$AW)-COLUMN($AH:$AH),FALSE),0))</f>
        <v>284</v>
      </c>
      <c r="Q2820" s="87" cm="1">
        <f t="array" ref="Q2820">IF($X2820="Non-local",VLOOKUP($E2820,$AI$40:$AW$44,COLUMN($AW:$AW)-COLUMN($AH:$AH),FALSE),IF($X2820="Unknown",VLOOKUP($E2820,$AI$47:$AW$51,COLUMN($AW:$AW)-COLUMN($AH:$AH),FALSE),0))</f>
        <v>701.10299999999995</v>
      </c>
      <c r="R2820" s="87" cm="1">
        <f t="array" ref="R2820">IF($X2820="Non-local",VLOOKUP($E2820,$AI$88:$AW$92,COLUMN($AW:$AW)-COLUMN($AH:$AH),FALSE),IF($X2820="Unknown",VLOOKUP($E2820,$AI$95:$AW$99,COLUMN($AW:$AW)-COLUMN($AH:$AH),FALSE),0))</f>
        <v>0.15773661179887363</v>
      </c>
      <c r="S2820" s="87" cm="1">
        <f t="array" ref="S2820">VLOOKUP($E2820,$AI$111:$AW$115,COLUMN($AW:$AW)-COLUMN($AH:$AH),FALSE)</f>
        <v>431.69321999999994</v>
      </c>
      <c r="T2820" s="104">
        <f t="shared" si="588"/>
        <v>0.97802355934210061</v>
      </c>
      <c r="U2820" s="104">
        <f t="shared" si="589"/>
        <v>1970.7908446554559</v>
      </c>
      <c r="V2820" s="87" cm="1">
        <f t="array" ref="V2820">VLOOKUP($E2820,$AI$118:$AW$122,COLUMN($AW:$AW)-COLUMN($AH:$AH),FALSE)</f>
        <v>0</v>
      </c>
      <c r="W2820" s="87" t="str">
        <f t="shared" si="593"/>
        <v>Domestic</v>
      </c>
      <c r="X2820" s="87" t="str">
        <f t="shared" si="594"/>
        <v>Non-local</v>
      </c>
      <c r="Y2820" s="104"/>
      <c r="Z2820" s="87" t="str">
        <f t="shared" si="590"/>
        <v>USA</v>
      </c>
      <c r="AA2820" s="87" t="str">
        <f t="shared" si="591"/>
        <v>USA</v>
      </c>
      <c r="AB2820" s="82" cm="1">
        <f t="array" ref="AB2820">VLOOKUP(B2820,'GDP per Capita'!$T$2:$V$4235,COLUMN('GDP per Capita'!$V:$V)-COLUMN('GDP per Capita'!$S:$S),FALSE)</f>
        <v>63809.64</v>
      </c>
      <c r="AC2820" s="82">
        <f t="shared" si="586"/>
        <v>63809.64</v>
      </c>
      <c r="AD2820" s="82">
        <f t="shared" si="587"/>
        <v>63809.64</v>
      </c>
      <c r="AE2820" s="88">
        <f t="shared" si="592"/>
        <v>3.0885471923293346E-2</v>
      </c>
    </row>
    <row r="2821" spans="1:31">
      <c r="A2821" s="77" t="s">
        <v>886</v>
      </c>
      <c r="B2821" s="77">
        <v>2820</v>
      </c>
      <c r="C2821" s="77" t="s">
        <v>29</v>
      </c>
      <c r="D2821" s="77" t="s">
        <v>29</v>
      </c>
      <c r="E2821" s="77">
        <v>2018</v>
      </c>
      <c r="F2821" s="77">
        <v>39.284749400000003</v>
      </c>
      <c r="G2821" s="77">
        <v>-76.620474639699793</v>
      </c>
      <c r="H2821" s="77">
        <v>0</v>
      </c>
      <c r="I2821" s="77" t="s">
        <v>1626</v>
      </c>
      <c r="J2821" s="77">
        <v>39.739236400000003</v>
      </c>
      <c r="K2821" s="77">
        <v>-104.9848623</v>
      </c>
      <c r="L2821" s="77">
        <v>4847.1652845491499</v>
      </c>
      <c r="M2821" s="77">
        <v>0.85606792474089199</v>
      </c>
      <c r="N2821" s="77">
        <v>0</v>
      </c>
      <c r="O2821" s="77">
        <v>581.659834145898</v>
      </c>
      <c r="P2821" s="87" cm="1">
        <f t="array" ref="P2821">IF($X2821="Non-local",VLOOKUP($E2821,$AI$64:$AW$68,COLUMN($AW:$AW)-COLUMN($AH:$AH),FALSE),IF($X2821="Unknown",VLOOKUP($E2821,$AI$71:$AW$75,COLUMN($AW:$AW)-COLUMN($AH:$AH),FALSE),0))</f>
        <v>284</v>
      </c>
      <c r="Q2821" s="87" cm="1">
        <f t="array" ref="Q2821">IF($X2821="Non-local",VLOOKUP($E2821,$AI$40:$AW$44,COLUMN($AW:$AW)-COLUMN($AH:$AH),FALSE),IF($X2821="Unknown",VLOOKUP($E2821,$AI$47:$AW$51,COLUMN($AW:$AW)-COLUMN($AH:$AH),FALSE),0))</f>
        <v>701.10299999999995</v>
      </c>
      <c r="R2821" s="87" cm="1">
        <f t="array" ref="R2821">IF($X2821="Non-local",VLOOKUP($E2821,$AI$88:$AW$92,COLUMN($AW:$AW)-COLUMN($AH:$AH),FALSE),IF($X2821="Unknown",VLOOKUP($E2821,$AI$95:$AW$99,COLUMN($AW:$AW)-COLUMN($AH:$AH),FALSE),0))</f>
        <v>0.15773661179887363</v>
      </c>
      <c r="S2821" s="87" cm="1">
        <f t="array" ref="S2821">VLOOKUP($E2821,$AI$111:$AW$115,COLUMN($AW:$AW)-COLUMN($AH:$AH),FALSE)</f>
        <v>431.69321999999994</v>
      </c>
      <c r="T2821" s="104">
        <f t="shared" si="588"/>
        <v>1.0138045365397657</v>
      </c>
      <c r="U2821" s="104">
        <f t="shared" si="589"/>
        <v>1998.456054145898</v>
      </c>
      <c r="V2821" s="87" cm="1">
        <f t="array" ref="V2821">VLOOKUP($E2821,$AI$118:$AW$122,COLUMN($AW:$AW)-COLUMN($AH:$AH),FALSE)</f>
        <v>0</v>
      </c>
      <c r="W2821" s="87" t="str">
        <f t="shared" si="593"/>
        <v>Domestic</v>
      </c>
      <c r="X2821" s="87" t="str">
        <f t="shared" si="594"/>
        <v>Non-local</v>
      </c>
      <c r="Y2821" s="104"/>
      <c r="Z2821" s="87" t="str">
        <f t="shared" si="590"/>
        <v>USA</v>
      </c>
      <c r="AA2821" s="87" t="str">
        <f t="shared" si="591"/>
        <v>USA</v>
      </c>
      <c r="AB2821" s="82" cm="1">
        <f t="array" ref="AB2821">VLOOKUP(B2821,'GDP per Capita'!$T$2:$V$4235,COLUMN('GDP per Capita'!$V:$V)-COLUMN('GDP per Capita'!$S:$S),FALSE)</f>
        <v>63809.64</v>
      </c>
      <c r="AC2821" s="82">
        <f t="shared" si="586"/>
        <v>63809.64</v>
      </c>
      <c r="AD2821" s="82">
        <f t="shared" si="587"/>
        <v>63809.64</v>
      </c>
      <c r="AE2821" s="88">
        <f t="shared" si="592"/>
        <v>3.1319030387037101E-2</v>
      </c>
    </row>
    <row r="2822" spans="1:31">
      <c r="A2822" s="77" t="s">
        <v>920</v>
      </c>
      <c r="B2822" s="77">
        <v>2821</v>
      </c>
      <c r="C2822" s="77" t="s">
        <v>29</v>
      </c>
      <c r="D2822" s="77" t="s">
        <v>29</v>
      </c>
      <c r="E2822" s="77">
        <v>2018</v>
      </c>
      <c r="F2822" s="77">
        <v>32.222876499999998</v>
      </c>
      <c r="G2822" s="77">
        <v>-110.9748477</v>
      </c>
      <c r="H2822" s="77">
        <v>0</v>
      </c>
      <c r="I2822" s="77" t="s">
        <v>1626</v>
      </c>
      <c r="J2822" s="77">
        <v>39.739236400000003</v>
      </c>
      <c r="K2822" s="77">
        <v>-104.9848623</v>
      </c>
      <c r="L2822" s="77">
        <v>1987.8272419453499</v>
      </c>
      <c r="M2822" s="77">
        <v>0.42411390261836801</v>
      </c>
      <c r="N2822" s="77">
        <v>0</v>
      </c>
      <c r="O2822" s="77">
        <v>381.66283045350701</v>
      </c>
      <c r="P2822" s="87" cm="1">
        <f t="array" ref="P2822">IF($X2822="Non-local",VLOOKUP($E2822,$AI$64:$AW$68,COLUMN($AW:$AW)-COLUMN($AH:$AH),FALSE),IF($X2822="Unknown",VLOOKUP($E2822,$AI$71:$AW$75,COLUMN($AW:$AW)-COLUMN($AH:$AH),FALSE),0))</f>
        <v>284</v>
      </c>
      <c r="Q2822" s="87" cm="1">
        <f t="array" ref="Q2822">IF($X2822="Non-local",VLOOKUP($E2822,$AI$40:$AW$44,COLUMN($AW:$AW)-COLUMN($AH:$AH),FALSE),IF($X2822="Unknown",VLOOKUP($E2822,$AI$47:$AW$51,COLUMN($AW:$AW)-COLUMN($AH:$AH),FALSE),0))</f>
        <v>701.10299999999995</v>
      </c>
      <c r="R2822" s="87" cm="1">
        <f t="array" ref="R2822">IF($X2822="Non-local",VLOOKUP($E2822,$AI$88:$AW$92,COLUMN($AW:$AW)-COLUMN($AH:$AH),FALSE),IF($X2822="Unknown",VLOOKUP($E2822,$AI$95:$AW$99,COLUMN($AW:$AW)-COLUMN($AH:$AH),FALSE),0))</f>
        <v>0.15773661179887363</v>
      </c>
      <c r="S2822" s="87" cm="1">
        <f t="array" ref="S2822">VLOOKUP($E2822,$AI$111:$AW$115,COLUMN($AW:$AW)-COLUMN($AH:$AH),FALSE)</f>
        <v>431.69321999999994</v>
      </c>
      <c r="T2822" s="104">
        <f t="shared" si="588"/>
        <v>0.58185051441724167</v>
      </c>
      <c r="U2822" s="104">
        <f t="shared" si="589"/>
        <v>1798.459050453507</v>
      </c>
      <c r="V2822" s="87" cm="1">
        <f t="array" ref="V2822">VLOOKUP($E2822,$AI$118:$AW$122,COLUMN($AW:$AW)-COLUMN($AH:$AH),FALSE)</f>
        <v>0</v>
      </c>
      <c r="W2822" s="87" t="str">
        <f t="shared" si="593"/>
        <v>Domestic</v>
      </c>
      <c r="X2822" s="87" t="str">
        <f t="shared" si="594"/>
        <v>Non-local</v>
      </c>
      <c r="Y2822" s="104"/>
      <c r="Z2822" s="87" t="str">
        <f t="shared" si="590"/>
        <v>USA</v>
      </c>
      <c r="AA2822" s="87" t="str">
        <f t="shared" si="591"/>
        <v>USA</v>
      </c>
      <c r="AB2822" s="82" cm="1">
        <f t="array" ref="AB2822">VLOOKUP(B2822,'GDP per Capita'!$T$2:$V$4235,COLUMN('GDP per Capita'!$V:$V)-COLUMN('GDP per Capita'!$S:$S),FALSE)</f>
        <v>63809.64</v>
      </c>
      <c r="AC2822" s="82">
        <f t="shared" si="586"/>
        <v>63809.64</v>
      </c>
      <c r="AD2822" s="82">
        <f t="shared" si="587"/>
        <v>63809.64</v>
      </c>
      <c r="AE2822" s="88">
        <f t="shared" si="592"/>
        <v>2.8184754693076266E-2</v>
      </c>
    </row>
    <row r="2823" spans="1:31">
      <c r="A2823" s="77" t="s">
        <v>1072</v>
      </c>
      <c r="B2823" s="77">
        <v>2822</v>
      </c>
      <c r="C2823" s="77" t="s">
        <v>29</v>
      </c>
      <c r="D2823" s="77" t="s">
        <v>29</v>
      </c>
      <c r="E2823" s="77">
        <v>2018</v>
      </c>
      <c r="F2823" s="77">
        <v>40.349274399999999</v>
      </c>
      <c r="G2823" s="77">
        <v>-74.659295799999995</v>
      </c>
      <c r="H2823" s="77">
        <v>0</v>
      </c>
      <c r="I2823" s="77" t="s">
        <v>1626</v>
      </c>
      <c r="J2823" s="77">
        <v>39.739236400000003</v>
      </c>
      <c r="K2823" s="77">
        <v>-104.9848623</v>
      </c>
      <c r="L2823" s="77">
        <v>5139.3282760838401</v>
      </c>
      <c r="M2823" s="77">
        <v>0.89542472736175704</v>
      </c>
      <c r="N2823" s="77">
        <v>0</v>
      </c>
      <c r="O2823" s="77">
        <v>616.71939313006101</v>
      </c>
      <c r="P2823" s="87" cm="1">
        <f t="array" ref="P2823">IF($X2823="Non-local",VLOOKUP($E2823,$AI$64:$AW$68,COLUMN($AW:$AW)-COLUMN($AH:$AH),FALSE),IF($X2823="Unknown",VLOOKUP($E2823,$AI$71:$AW$75,COLUMN($AW:$AW)-COLUMN($AH:$AH),FALSE),0))</f>
        <v>284</v>
      </c>
      <c r="Q2823" s="87" cm="1">
        <f t="array" ref="Q2823">IF($X2823="Non-local",VLOOKUP($E2823,$AI$40:$AW$44,COLUMN($AW:$AW)-COLUMN($AH:$AH),FALSE),IF($X2823="Unknown",VLOOKUP($E2823,$AI$47:$AW$51,COLUMN($AW:$AW)-COLUMN($AH:$AH),FALSE),0))</f>
        <v>701.10299999999995</v>
      </c>
      <c r="R2823" s="87" cm="1">
        <f t="array" ref="R2823">IF($X2823="Non-local",VLOOKUP($E2823,$AI$88:$AW$92,COLUMN($AW:$AW)-COLUMN($AH:$AH),FALSE),IF($X2823="Unknown",VLOOKUP($E2823,$AI$95:$AW$99,COLUMN($AW:$AW)-COLUMN($AH:$AH),FALSE),0))</f>
        <v>0.15773661179887363</v>
      </c>
      <c r="S2823" s="87" cm="1">
        <f t="array" ref="S2823">VLOOKUP($E2823,$AI$111:$AW$115,COLUMN($AW:$AW)-COLUMN($AH:$AH),FALSE)</f>
        <v>431.69321999999994</v>
      </c>
      <c r="T2823" s="104">
        <f t="shared" si="588"/>
        <v>1.0531613391606307</v>
      </c>
      <c r="U2823" s="104">
        <f t="shared" si="589"/>
        <v>2033.5156131300607</v>
      </c>
      <c r="V2823" s="87" cm="1">
        <f t="array" ref="V2823">VLOOKUP($E2823,$AI$118:$AW$122,COLUMN($AW:$AW)-COLUMN($AH:$AH),FALSE)</f>
        <v>0</v>
      </c>
      <c r="W2823" s="87" t="str">
        <f t="shared" si="593"/>
        <v>Domestic</v>
      </c>
      <c r="X2823" s="87" t="str">
        <f t="shared" si="594"/>
        <v>Non-local</v>
      </c>
      <c r="Y2823" s="104"/>
      <c r="Z2823" s="87" t="str">
        <f t="shared" si="590"/>
        <v>USA</v>
      </c>
      <c r="AA2823" s="87" t="str">
        <f t="shared" si="591"/>
        <v>USA</v>
      </c>
      <c r="AB2823" s="82" cm="1">
        <f t="array" ref="AB2823">VLOOKUP(B2823,'GDP per Capita'!$T$2:$V$4235,COLUMN('GDP per Capita'!$V:$V)-COLUMN('GDP per Capita'!$S:$S),FALSE)</f>
        <v>63809.64</v>
      </c>
      <c r="AC2823" s="82">
        <f t="shared" si="586"/>
        <v>63809.64</v>
      </c>
      <c r="AD2823" s="82">
        <f t="shared" si="587"/>
        <v>63809.64</v>
      </c>
      <c r="AE2823" s="88">
        <f t="shared" si="592"/>
        <v>3.1868470236316344E-2</v>
      </c>
    </row>
    <row r="2824" spans="1:31">
      <c r="A2824" s="77" t="s">
        <v>1087</v>
      </c>
      <c r="B2824" s="77">
        <v>2823</v>
      </c>
      <c r="C2824" s="77" t="s">
        <v>29</v>
      </c>
      <c r="D2824" s="77" t="s">
        <v>29</v>
      </c>
      <c r="E2824" s="77">
        <v>2018</v>
      </c>
      <c r="F2824" s="77">
        <v>33.9597677</v>
      </c>
      <c r="G2824" s="77">
        <v>-83.376397999999995</v>
      </c>
      <c r="H2824" s="77">
        <v>0</v>
      </c>
      <c r="I2824" s="77" t="s">
        <v>1626</v>
      </c>
      <c r="J2824" s="77">
        <v>39.739236400000003</v>
      </c>
      <c r="K2824" s="77">
        <v>-104.9848623</v>
      </c>
      <c r="L2824" s="77">
        <v>4042.5394439500601</v>
      </c>
      <c r="M2824" s="77">
        <v>0.728894542078667</v>
      </c>
      <c r="N2824" s="77">
        <v>0</v>
      </c>
      <c r="O2824" s="77">
        <v>485.104733274007</v>
      </c>
      <c r="P2824" s="87" cm="1">
        <f t="array" ref="P2824">IF($X2824="Non-local",VLOOKUP($E2824,$AI$64:$AW$68,COLUMN($AW:$AW)-COLUMN($AH:$AH),FALSE),IF($X2824="Unknown",VLOOKUP($E2824,$AI$71:$AW$75,COLUMN($AW:$AW)-COLUMN($AH:$AH),FALSE),0))</f>
        <v>284</v>
      </c>
      <c r="Q2824" s="87" cm="1">
        <f t="array" ref="Q2824">IF($X2824="Non-local",VLOOKUP($E2824,$AI$40:$AW$44,COLUMN($AW:$AW)-COLUMN($AH:$AH),FALSE),IF($X2824="Unknown",VLOOKUP($E2824,$AI$47:$AW$51,COLUMN($AW:$AW)-COLUMN($AH:$AH),FALSE),0))</f>
        <v>701.10299999999995</v>
      </c>
      <c r="R2824" s="87" cm="1">
        <f t="array" ref="R2824">IF($X2824="Non-local",VLOOKUP($E2824,$AI$88:$AW$92,COLUMN($AW:$AW)-COLUMN($AH:$AH),FALSE),IF($X2824="Unknown",VLOOKUP($E2824,$AI$95:$AW$99,COLUMN($AW:$AW)-COLUMN($AH:$AH),FALSE),0))</f>
        <v>0.15773661179887363</v>
      </c>
      <c r="S2824" s="87" cm="1">
        <f t="array" ref="S2824">VLOOKUP($E2824,$AI$111:$AW$115,COLUMN($AW:$AW)-COLUMN($AH:$AH),FALSE)</f>
        <v>431.69321999999994</v>
      </c>
      <c r="T2824" s="104">
        <f t="shared" si="588"/>
        <v>0.88663115387754066</v>
      </c>
      <c r="U2824" s="104">
        <f t="shared" si="589"/>
        <v>1901.9009532740067</v>
      </c>
      <c r="V2824" s="87" cm="1">
        <f t="array" ref="V2824">VLOOKUP($E2824,$AI$118:$AW$122,COLUMN($AW:$AW)-COLUMN($AH:$AH),FALSE)</f>
        <v>0</v>
      </c>
      <c r="W2824" s="87" t="str">
        <f t="shared" si="593"/>
        <v>Domestic</v>
      </c>
      <c r="X2824" s="87" t="str">
        <f t="shared" si="594"/>
        <v>Non-local</v>
      </c>
      <c r="Y2824" s="104"/>
      <c r="Z2824" s="87" t="str">
        <f t="shared" si="590"/>
        <v>USA</v>
      </c>
      <c r="AA2824" s="87" t="str">
        <f t="shared" si="591"/>
        <v>USA</v>
      </c>
      <c r="AB2824" s="82" cm="1">
        <f t="array" ref="AB2824">VLOOKUP(B2824,'GDP per Capita'!$T$2:$V$4235,COLUMN('GDP per Capita'!$V:$V)-COLUMN('GDP per Capita'!$S:$S),FALSE)</f>
        <v>63809.64</v>
      </c>
      <c r="AC2824" s="82">
        <f t="shared" si="586"/>
        <v>63809.64</v>
      </c>
      <c r="AD2824" s="82">
        <f t="shared" si="587"/>
        <v>63809.64</v>
      </c>
      <c r="AE2824" s="88">
        <f t="shared" si="592"/>
        <v>2.9805856188406747E-2</v>
      </c>
    </row>
    <row r="2825" spans="1:31">
      <c r="A2825" s="77" t="s">
        <v>1210</v>
      </c>
      <c r="B2825" s="77">
        <v>2824</v>
      </c>
      <c r="C2825" s="77" t="s">
        <v>29</v>
      </c>
      <c r="D2825" s="77" t="s">
        <v>29</v>
      </c>
      <c r="E2825" s="77">
        <v>2018</v>
      </c>
      <c r="F2825" s="77">
        <v>32.759947499999903</v>
      </c>
      <c r="G2825" s="77">
        <v>-97.793576700000003</v>
      </c>
      <c r="H2825" s="77">
        <v>0</v>
      </c>
      <c r="I2825" s="77" t="s">
        <v>1626</v>
      </c>
      <c r="J2825" s="77">
        <v>39.739236400000003</v>
      </c>
      <c r="K2825" s="77">
        <v>-104.9848623</v>
      </c>
      <c r="L2825" s="77">
        <v>2016.52017033891</v>
      </c>
      <c r="M2825" s="77">
        <v>0.427902653903036</v>
      </c>
      <c r="N2825" s="77">
        <v>0</v>
      </c>
      <c r="O2825" s="77">
        <v>387.17187270507202</v>
      </c>
      <c r="P2825" s="87" cm="1">
        <f t="array" ref="P2825">IF($X2825="Non-local",VLOOKUP($E2825,$AI$64:$AW$68,COLUMN($AW:$AW)-COLUMN($AH:$AH),FALSE),IF($X2825="Unknown",VLOOKUP($E2825,$AI$71:$AW$75,COLUMN($AW:$AW)-COLUMN($AH:$AH),FALSE),0))</f>
        <v>284</v>
      </c>
      <c r="Q2825" s="87" cm="1">
        <f t="array" ref="Q2825">IF($X2825="Non-local",VLOOKUP($E2825,$AI$40:$AW$44,COLUMN($AW:$AW)-COLUMN($AH:$AH),FALSE),IF($X2825="Unknown",VLOOKUP($E2825,$AI$47:$AW$51,COLUMN($AW:$AW)-COLUMN($AH:$AH),FALSE),0))</f>
        <v>701.10299999999995</v>
      </c>
      <c r="R2825" s="87" cm="1">
        <f t="array" ref="R2825">IF($X2825="Non-local",VLOOKUP($E2825,$AI$88:$AW$92,COLUMN($AW:$AW)-COLUMN($AH:$AH),FALSE),IF($X2825="Unknown",VLOOKUP($E2825,$AI$95:$AW$99,COLUMN($AW:$AW)-COLUMN($AH:$AH),FALSE),0))</f>
        <v>0.15773661179887363</v>
      </c>
      <c r="S2825" s="87" cm="1">
        <f t="array" ref="S2825">VLOOKUP($E2825,$AI$111:$AW$115,COLUMN($AW:$AW)-COLUMN($AH:$AH),FALSE)</f>
        <v>431.69321999999994</v>
      </c>
      <c r="T2825" s="104">
        <f t="shared" si="588"/>
        <v>0.58563926570190961</v>
      </c>
      <c r="U2825" s="104">
        <f t="shared" si="589"/>
        <v>1803.968092705072</v>
      </c>
      <c r="V2825" s="87" cm="1">
        <f t="array" ref="V2825">VLOOKUP($E2825,$AI$118:$AW$122,COLUMN($AW:$AW)-COLUMN($AH:$AH),FALSE)</f>
        <v>0</v>
      </c>
      <c r="W2825" s="87" t="str">
        <f t="shared" si="593"/>
        <v>Domestic</v>
      </c>
      <c r="X2825" s="87" t="str">
        <f t="shared" si="594"/>
        <v>Non-local</v>
      </c>
      <c r="Y2825" s="104"/>
      <c r="Z2825" s="87" t="str">
        <f t="shared" si="590"/>
        <v>USA</v>
      </c>
      <c r="AA2825" s="87" t="str">
        <f t="shared" si="591"/>
        <v>USA</v>
      </c>
      <c r="AB2825" s="82" cm="1">
        <f t="array" ref="AB2825">VLOOKUP(B2825,'GDP per Capita'!$T$2:$V$4235,COLUMN('GDP per Capita'!$V:$V)-COLUMN('GDP per Capita'!$S:$S),FALSE)</f>
        <v>63809.64</v>
      </c>
      <c r="AC2825" s="82">
        <f t="shared" si="586"/>
        <v>63809.64</v>
      </c>
      <c r="AD2825" s="82">
        <f t="shared" si="587"/>
        <v>63809.64</v>
      </c>
      <c r="AE2825" s="88">
        <f t="shared" si="592"/>
        <v>2.8271090272646453E-2</v>
      </c>
    </row>
    <row r="2826" spans="1:31">
      <c r="A2826" s="77" t="s">
        <v>1011</v>
      </c>
      <c r="B2826" s="77">
        <v>2825</v>
      </c>
      <c r="C2826" s="77" t="s">
        <v>29</v>
      </c>
      <c r="D2826" s="77" t="s">
        <v>29</v>
      </c>
      <c r="E2826" s="77">
        <v>2018</v>
      </c>
      <c r="F2826" s="77">
        <v>40.102554999999903</v>
      </c>
      <c r="G2826" s="77">
        <v>-105.36320790000001</v>
      </c>
      <c r="H2826" s="77">
        <v>1</v>
      </c>
      <c r="I2826" s="77" t="s">
        <v>1626</v>
      </c>
      <c r="J2826" s="77">
        <v>39.739236400000003</v>
      </c>
      <c r="K2826" s="77">
        <v>-104.9848623</v>
      </c>
      <c r="L2826" s="77">
        <v>103.404289622392</v>
      </c>
      <c r="M2826" s="77">
        <v>0</v>
      </c>
      <c r="N2826" s="77">
        <v>0</v>
      </c>
      <c r="O2826" s="77">
        <v>0</v>
      </c>
      <c r="P2826" s="87" cm="1">
        <f t="array" ref="P2826">IF($X2826="Non-local",VLOOKUP($E2826,$AI$64:$AW$68,COLUMN($AW:$AW)-COLUMN($AH:$AH),FALSE),IF($X2826="Unknown",VLOOKUP($E2826,$AI$71:$AW$75,COLUMN($AW:$AW)-COLUMN($AH:$AH),FALSE),0))</f>
        <v>0</v>
      </c>
      <c r="Q2826" s="87" cm="1">
        <f t="array" ref="Q2826">IF($X2826="Non-local",VLOOKUP($E2826,$AI$40:$AW$44,COLUMN($AW:$AW)-COLUMN($AH:$AH),FALSE),IF($X2826="Unknown",VLOOKUP($E2826,$AI$47:$AW$51,COLUMN($AW:$AW)-COLUMN($AH:$AH),FALSE),0))</f>
        <v>0</v>
      </c>
      <c r="R2826" s="87" cm="1">
        <f t="array" ref="R2826">IF($X2826="Non-local",VLOOKUP($E2826,$AI$88:$AW$92,COLUMN($AW:$AW)-COLUMN($AH:$AH),FALSE),IF($X2826="Unknown",VLOOKUP($E2826,$AI$95:$AW$99,COLUMN($AW:$AW)-COLUMN($AH:$AH),FALSE),0))</f>
        <v>0</v>
      </c>
      <c r="S2826" s="87" cm="1">
        <f t="array" ref="S2826">VLOOKUP($E2826,$AI$111:$AW$115,COLUMN($AW:$AW)-COLUMN($AH:$AH),FALSE)</f>
        <v>431.69321999999994</v>
      </c>
      <c r="T2826" s="104">
        <f t="shared" si="588"/>
        <v>0</v>
      </c>
      <c r="U2826" s="104">
        <f t="shared" si="589"/>
        <v>431.69321999999994</v>
      </c>
      <c r="V2826" s="87" cm="1">
        <f t="array" ref="V2826">VLOOKUP($E2826,$AI$118:$AW$122,COLUMN($AW:$AW)-COLUMN($AH:$AH),FALSE)</f>
        <v>0</v>
      </c>
      <c r="W2826" s="87" t="str">
        <f t="shared" si="593"/>
        <v>Domestic</v>
      </c>
      <c r="X2826" s="87" t="str">
        <f t="shared" si="594"/>
        <v>Local</v>
      </c>
      <c r="Y2826" s="104"/>
      <c r="Z2826" s="87" t="str">
        <f t="shared" si="590"/>
        <v>USA</v>
      </c>
      <c r="AA2826" s="87" t="str">
        <f t="shared" si="591"/>
        <v>USA</v>
      </c>
      <c r="AB2826" s="82" cm="1">
        <f t="array" ref="AB2826">VLOOKUP(B2826,'GDP per Capita'!$T$2:$V$4235,COLUMN('GDP per Capita'!$V:$V)-COLUMN('GDP per Capita'!$S:$S),FALSE)</f>
        <v>63809.64</v>
      </c>
      <c r="AC2826" s="82">
        <f t="shared" si="586"/>
        <v>63809.64</v>
      </c>
      <c r="AD2826" s="82">
        <f t="shared" si="587"/>
        <v>63809.64</v>
      </c>
      <c r="AE2826" s="88">
        <f t="shared" si="592"/>
        <v>6.7653291885050593E-3</v>
      </c>
    </row>
    <row r="2827" spans="1:31">
      <c r="A2827" s="77" t="s">
        <v>1011</v>
      </c>
      <c r="B2827" s="77">
        <v>2826</v>
      </c>
      <c r="C2827" s="77" t="s">
        <v>29</v>
      </c>
      <c r="D2827" s="77" t="s">
        <v>29</v>
      </c>
      <c r="E2827" s="77">
        <v>2018</v>
      </c>
      <c r="F2827" s="77">
        <v>40.102554999999903</v>
      </c>
      <c r="G2827" s="77">
        <v>-105.36320790000001</v>
      </c>
      <c r="H2827" s="77">
        <v>1</v>
      </c>
      <c r="I2827" s="77" t="s">
        <v>1626</v>
      </c>
      <c r="J2827" s="77">
        <v>39.739236400000003</v>
      </c>
      <c r="K2827" s="77">
        <v>-104.9848623</v>
      </c>
      <c r="L2827" s="77">
        <v>103.404289622392</v>
      </c>
      <c r="M2827" s="77">
        <v>0</v>
      </c>
      <c r="N2827" s="77">
        <v>0</v>
      </c>
      <c r="O2827" s="77">
        <v>0</v>
      </c>
      <c r="P2827" s="87" cm="1">
        <f t="array" ref="P2827">IF($X2827="Non-local",VLOOKUP($E2827,$AI$64:$AW$68,COLUMN($AW:$AW)-COLUMN($AH:$AH),FALSE),IF($X2827="Unknown",VLOOKUP($E2827,$AI$71:$AW$75,COLUMN($AW:$AW)-COLUMN($AH:$AH),FALSE),0))</f>
        <v>0</v>
      </c>
      <c r="Q2827" s="87" cm="1">
        <f t="array" ref="Q2827">IF($X2827="Non-local",VLOOKUP($E2827,$AI$40:$AW$44,COLUMN($AW:$AW)-COLUMN($AH:$AH),FALSE),IF($X2827="Unknown",VLOOKUP($E2827,$AI$47:$AW$51,COLUMN($AW:$AW)-COLUMN($AH:$AH),FALSE),0))</f>
        <v>0</v>
      </c>
      <c r="R2827" s="87" cm="1">
        <f t="array" ref="R2827">IF($X2827="Non-local",VLOOKUP($E2827,$AI$88:$AW$92,COLUMN($AW:$AW)-COLUMN($AH:$AH),FALSE),IF($X2827="Unknown",VLOOKUP($E2827,$AI$95:$AW$99,COLUMN($AW:$AW)-COLUMN($AH:$AH),FALSE),0))</f>
        <v>0</v>
      </c>
      <c r="S2827" s="87" cm="1">
        <f t="array" ref="S2827">VLOOKUP($E2827,$AI$111:$AW$115,COLUMN($AW:$AW)-COLUMN($AH:$AH),FALSE)</f>
        <v>431.69321999999994</v>
      </c>
      <c r="T2827" s="104">
        <f t="shared" si="588"/>
        <v>0</v>
      </c>
      <c r="U2827" s="104">
        <f t="shared" si="589"/>
        <v>431.69321999999994</v>
      </c>
      <c r="V2827" s="87" cm="1">
        <f t="array" ref="V2827">VLOOKUP($E2827,$AI$118:$AW$122,COLUMN($AW:$AW)-COLUMN($AH:$AH),FALSE)</f>
        <v>0</v>
      </c>
      <c r="W2827" s="87" t="str">
        <f t="shared" si="593"/>
        <v>Domestic</v>
      </c>
      <c r="X2827" s="87" t="str">
        <f t="shared" si="594"/>
        <v>Local</v>
      </c>
      <c r="Y2827" s="104"/>
      <c r="Z2827" s="87" t="str">
        <f t="shared" si="590"/>
        <v>USA</v>
      </c>
      <c r="AA2827" s="87" t="str">
        <f t="shared" si="591"/>
        <v>USA</v>
      </c>
      <c r="AB2827" s="82" cm="1">
        <f t="array" ref="AB2827">VLOOKUP(B2827,'GDP per Capita'!$T$2:$V$4235,COLUMN('GDP per Capita'!$V:$V)-COLUMN('GDP per Capita'!$S:$S),FALSE)</f>
        <v>63809.64</v>
      </c>
      <c r="AC2827" s="82">
        <f t="shared" si="586"/>
        <v>63809.64</v>
      </c>
      <c r="AD2827" s="82">
        <f t="shared" si="587"/>
        <v>63809.64</v>
      </c>
      <c r="AE2827" s="88">
        <f t="shared" si="592"/>
        <v>6.7653291885050593E-3</v>
      </c>
    </row>
    <row r="2828" spans="1:31">
      <c r="A2828" s="77" t="s">
        <v>1251</v>
      </c>
      <c r="B2828" s="77">
        <v>2827</v>
      </c>
      <c r="C2828" s="77" t="s">
        <v>29</v>
      </c>
      <c r="D2828" s="77" t="s">
        <v>29</v>
      </c>
      <c r="E2828" s="77">
        <v>2018</v>
      </c>
      <c r="F2828" s="77">
        <v>29.673577649999999</v>
      </c>
      <c r="G2828" s="77">
        <v>-82.3233746019216</v>
      </c>
      <c r="H2828" s="77">
        <v>0</v>
      </c>
      <c r="I2828" s="77" t="s">
        <v>1626</v>
      </c>
      <c r="J2828" s="77">
        <v>39.739236400000003</v>
      </c>
      <c r="K2828" s="77">
        <v>-104.9848623</v>
      </c>
      <c r="L2828" s="77">
        <v>4689.8169871574901</v>
      </c>
      <c r="M2828" s="77">
        <v>0.83193941642639602</v>
      </c>
      <c r="N2828" s="77">
        <v>0</v>
      </c>
      <c r="O2828" s="77">
        <v>562.77803845889798</v>
      </c>
      <c r="P2828" s="87" cm="1">
        <f t="array" ref="P2828">IF($X2828="Non-local",VLOOKUP($E2828,$AI$64:$AW$68,COLUMN($AW:$AW)-COLUMN($AH:$AH),FALSE),IF($X2828="Unknown",VLOOKUP($E2828,$AI$71:$AW$75,COLUMN($AW:$AW)-COLUMN($AH:$AH),FALSE),0))</f>
        <v>284</v>
      </c>
      <c r="Q2828" s="87" cm="1">
        <f t="array" ref="Q2828">IF($X2828="Non-local",VLOOKUP($E2828,$AI$40:$AW$44,COLUMN($AW:$AW)-COLUMN($AH:$AH),FALSE),IF($X2828="Unknown",VLOOKUP($E2828,$AI$47:$AW$51,COLUMN($AW:$AW)-COLUMN($AH:$AH),FALSE),0))</f>
        <v>701.10299999999995</v>
      </c>
      <c r="R2828" s="87" cm="1">
        <f t="array" ref="R2828">IF($X2828="Non-local",VLOOKUP($E2828,$AI$88:$AW$92,COLUMN($AW:$AW)-COLUMN($AH:$AH),FALSE),IF($X2828="Unknown",VLOOKUP($E2828,$AI$95:$AW$99,COLUMN($AW:$AW)-COLUMN($AH:$AH),FALSE),0))</f>
        <v>0.15773661179887363</v>
      </c>
      <c r="S2828" s="87" cm="1">
        <f t="array" ref="S2828">VLOOKUP($E2828,$AI$111:$AW$115,COLUMN($AW:$AW)-COLUMN($AH:$AH),FALSE)</f>
        <v>431.69321999999994</v>
      </c>
      <c r="T2828" s="104">
        <f t="shared" si="588"/>
        <v>0.98967602822526968</v>
      </c>
      <c r="U2828" s="104">
        <f t="shared" si="589"/>
        <v>1979.5742584588977</v>
      </c>
      <c r="V2828" s="87" cm="1">
        <f t="array" ref="V2828">VLOOKUP($E2828,$AI$118:$AW$122,COLUMN($AW:$AW)-COLUMN($AH:$AH),FALSE)</f>
        <v>0</v>
      </c>
      <c r="W2828" s="87" t="str">
        <f t="shared" si="593"/>
        <v>Domestic</v>
      </c>
      <c r="X2828" s="87" t="str">
        <f t="shared" si="594"/>
        <v>Non-local</v>
      </c>
      <c r="Y2828" s="104"/>
      <c r="Z2828" s="87" t="str">
        <f t="shared" si="590"/>
        <v>USA</v>
      </c>
      <c r="AA2828" s="87" t="str">
        <f t="shared" si="591"/>
        <v>USA</v>
      </c>
      <c r="AB2828" s="82" cm="1">
        <f t="array" ref="AB2828">VLOOKUP(B2828,'GDP per Capita'!$T$2:$V$4235,COLUMN('GDP per Capita'!$V:$V)-COLUMN('GDP per Capita'!$S:$S),FALSE)</f>
        <v>63809.64</v>
      </c>
      <c r="AC2828" s="82">
        <f t="shared" si="586"/>
        <v>63809.64</v>
      </c>
      <c r="AD2828" s="82">
        <f t="shared" si="587"/>
        <v>63809.64</v>
      </c>
      <c r="AE2828" s="88">
        <f t="shared" si="592"/>
        <v>3.1023122187476652E-2</v>
      </c>
    </row>
    <row r="2829" spans="1:31">
      <c r="A2829" s="77" t="s">
        <v>1717</v>
      </c>
      <c r="B2829" s="77">
        <v>2828</v>
      </c>
      <c r="C2829" s="77" t="s">
        <v>416</v>
      </c>
      <c r="D2829" s="77" t="s">
        <v>31</v>
      </c>
      <c r="E2829" s="77">
        <v>2018</v>
      </c>
      <c r="F2829" s="77">
        <v>51.605690799999998</v>
      </c>
      <c r="G2829" s="77">
        <v>-1.2467923000000001</v>
      </c>
      <c r="H2829" s="77">
        <v>0</v>
      </c>
      <c r="I2829" s="77" t="s">
        <v>1626</v>
      </c>
      <c r="J2829" s="77">
        <v>39.739236400000003</v>
      </c>
      <c r="K2829" s="77">
        <v>-104.9848623</v>
      </c>
      <c r="L2829" s="77">
        <v>14942.994012377399</v>
      </c>
      <c r="M2829" s="77">
        <v>2.30327354889923</v>
      </c>
      <c r="N2829" s="77">
        <v>0</v>
      </c>
      <c r="O2829" s="77">
        <v>1569.0143712996201</v>
      </c>
      <c r="P2829" s="87" cm="1">
        <f t="array" ref="P2829">IF($X2829="Non-local",VLOOKUP($E2829,$AI$64:$AW$68,COLUMN($AW:$AW)-COLUMN($AH:$AH),FALSE),IF($X2829="Unknown",VLOOKUP($E2829,$AI$71:$AW$75,COLUMN($AW:$AW)-COLUMN($AH:$AH),FALSE),0))</f>
        <v>284</v>
      </c>
      <c r="Q2829" s="87" cm="1">
        <f t="array" ref="Q2829">IF($X2829="Non-local",VLOOKUP($E2829,$AI$40:$AW$44,COLUMN($AW:$AW)-COLUMN($AH:$AH),FALSE),IF($X2829="Unknown",VLOOKUP($E2829,$AI$47:$AW$51,COLUMN($AW:$AW)-COLUMN($AH:$AH),FALSE),0))</f>
        <v>701.10299999999995</v>
      </c>
      <c r="R2829" s="87" cm="1">
        <f t="array" ref="R2829">IF($X2829="Non-local",VLOOKUP($E2829,$AI$88:$AW$92,COLUMN($AW:$AW)-COLUMN($AH:$AH),FALSE),IF($X2829="Unknown",VLOOKUP($E2829,$AI$95:$AW$99,COLUMN($AW:$AW)-COLUMN($AH:$AH),FALSE),0))</f>
        <v>0.15773661179887363</v>
      </c>
      <c r="S2829" s="87" cm="1">
        <f t="array" ref="S2829">VLOOKUP($E2829,$AI$111:$AW$115,COLUMN($AW:$AW)-COLUMN($AH:$AH),FALSE)</f>
        <v>431.69321999999994</v>
      </c>
      <c r="T2829" s="104">
        <f t="shared" si="588"/>
        <v>2.4610101606981036</v>
      </c>
      <c r="U2829" s="104">
        <f t="shared" si="589"/>
        <v>2985.8105912996202</v>
      </c>
      <c r="V2829" s="87" cm="1">
        <f t="array" ref="V2829">VLOOKUP($E2829,$AI$118:$AW$122,COLUMN($AW:$AW)-COLUMN($AH:$AH),FALSE)</f>
        <v>0</v>
      </c>
      <c r="W2829" s="87" t="str">
        <f t="shared" si="593"/>
        <v>International</v>
      </c>
      <c r="X2829" s="87" t="str">
        <f t="shared" si="594"/>
        <v>Non-local</v>
      </c>
      <c r="Y2829" s="104"/>
      <c r="Z2829" s="87" t="str">
        <f t="shared" si="590"/>
        <v>United Kingdom</v>
      </c>
      <c r="AA2829" s="87" t="str">
        <f t="shared" si="591"/>
        <v>Europe</v>
      </c>
      <c r="AB2829" s="82" cm="1">
        <f t="array" ref="AB2829">VLOOKUP(B2829,'GDP per Capita'!$T$2:$V$4235,COLUMN('GDP per Capita'!$V:$V)-COLUMN('GDP per Capita'!$S:$S),FALSE)</f>
        <v>40800.480000000003</v>
      </c>
      <c r="AC2829" s="82">
        <f t="shared" si="586"/>
        <v>40800.480000000003</v>
      </c>
      <c r="AD2829" s="82">
        <f t="shared" si="587"/>
        <v>40800.480000000003</v>
      </c>
      <c r="AE2829" s="88">
        <f t="shared" si="592"/>
        <v>7.3180771189447283E-2</v>
      </c>
    </row>
    <row r="2830" spans="1:31">
      <c r="A2830" s="77" t="s">
        <v>1210</v>
      </c>
      <c r="B2830" s="77">
        <v>2829</v>
      </c>
      <c r="C2830" s="77" t="s">
        <v>29</v>
      </c>
      <c r="D2830" s="77" t="s">
        <v>29</v>
      </c>
      <c r="E2830" s="77">
        <v>2018</v>
      </c>
      <c r="F2830" s="77">
        <v>32.759947499999903</v>
      </c>
      <c r="G2830" s="77">
        <v>-97.793576700000003</v>
      </c>
      <c r="H2830" s="77">
        <v>0</v>
      </c>
      <c r="I2830" s="77" t="s">
        <v>1626</v>
      </c>
      <c r="J2830" s="77">
        <v>39.739236400000003</v>
      </c>
      <c r="K2830" s="77">
        <v>-104.9848623</v>
      </c>
      <c r="L2830" s="77">
        <v>2016.52017033891</v>
      </c>
      <c r="M2830" s="77">
        <v>0.427902653903036</v>
      </c>
      <c r="N2830" s="77">
        <v>0</v>
      </c>
      <c r="O2830" s="77">
        <v>387.17187270507202</v>
      </c>
      <c r="P2830" s="87" cm="1">
        <f t="array" ref="P2830">IF($X2830="Non-local",VLOOKUP($E2830,$AI$64:$AW$68,COLUMN($AW:$AW)-COLUMN($AH:$AH),FALSE),IF($X2830="Unknown",VLOOKUP($E2830,$AI$71:$AW$75,COLUMN($AW:$AW)-COLUMN($AH:$AH),FALSE),0))</f>
        <v>284</v>
      </c>
      <c r="Q2830" s="87" cm="1">
        <f t="array" ref="Q2830">IF($X2830="Non-local",VLOOKUP($E2830,$AI$40:$AW$44,COLUMN($AW:$AW)-COLUMN($AH:$AH),FALSE),IF($X2830="Unknown",VLOOKUP($E2830,$AI$47:$AW$51,COLUMN($AW:$AW)-COLUMN($AH:$AH),FALSE),0))</f>
        <v>701.10299999999995</v>
      </c>
      <c r="R2830" s="87" cm="1">
        <f t="array" ref="R2830">IF($X2830="Non-local",VLOOKUP($E2830,$AI$88:$AW$92,COLUMN($AW:$AW)-COLUMN($AH:$AH),FALSE),IF($X2830="Unknown",VLOOKUP($E2830,$AI$95:$AW$99,COLUMN($AW:$AW)-COLUMN($AH:$AH),FALSE),0))</f>
        <v>0.15773661179887363</v>
      </c>
      <c r="S2830" s="87" cm="1">
        <f t="array" ref="S2830">VLOOKUP($E2830,$AI$111:$AW$115,COLUMN($AW:$AW)-COLUMN($AH:$AH),FALSE)</f>
        <v>431.69321999999994</v>
      </c>
      <c r="T2830" s="104">
        <f t="shared" si="588"/>
        <v>0.58563926570190961</v>
      </c>
      <c r="U2830" s="104">
        <f t="shared" si="589"/>
        <v>1803.968092705072</v>
      </c>
      <c r="V2830" s="87" cm="1">
        <f t="array" ref="V2830">VLOOKUP($E2830,$AI$118:$AW$122,COLUMN($AW:$AW)-COLUMN($AH:$AH),FALSE)</f>
        <v>0</v>
      </c>
      <c r="W2830" s="87" t="str">
        <f t="shared" si="593"/>
        <v>Domestic</v>
      </c>
      <c r="X2830" s="87" t="str">
        <f t="shared" si="594"/>
        <v>Non-local</v>
      </c>
      <c r="Y2830" s="104"/>
      <c r="Z2830" s="87" t="str">
        <f t="shared" si="590"/>
        <v>USA</v>
      </c>
      <c r="AA2830" s="87" t="str">
        <f t="shared" si="591"/>
        <v>USA</v>
      </c>
      <c r="AB2830" s="82" cm="1">
        <f t="array" ref="AB2830">VLOOKUP(B2830,'GDP per Capita'!$T$2:$V$4235,COLUMN('GDP per Capita'!$V:$V)-COLUMN('GDP per Capita'!$S:$S),FALSE)</f>
        <v>63809.64</v>
      </c>
      <c r="AC2830" s="82">
        <f t="shared" si="586"/>
        <v>63809.64</v>
      </c>
      <c r="AD2830" s="82">
        <f t="shared" si="587"/>
        <v>63809.64</v>
      </c>
      <c r="AE2830" s="88">
        <f t="shared" si="592"/>
        <v>2.8271090272646453E-2</v>
      </c>
    </row>
    <row r="2831" spans="1:31">
      <c r="A2831" s="77" t="s">
        <v>1011</v>
      </c>
      <c r="B2831" s="77">
        <v>2830</v>
      </c>
      <c r="C2831" s="77" t="s">
        <v>29</v>
      </c>
      <c r="D2831" s="77" t="s">
        <v>29</v>
      </c>
      <c r="E2831" s="77">
        <v>2018</v>
      </c>
      <c r="F2831" s="77">
        <v>40.102554999999903</v>
      </c>
      <c r="G2831" s="77">
        <v>-105.36320790000001</v>
      </c>
      <c r="H2831" s="77">
        <v>1</v>
      </c>
      <c r="I2831" s="77" t="s">
        <v>1626</v>
      </c>
      <c r="J2831" s="77">
        <v>39.739236400000003</v>
      </c>
      <c r="K2831" s="77">
        <v>-104.9848623</v>
      </c>
      <c r="L2831" s="77">
        <v>103.404289622392</v>
      </c>
      <c r="M2831" s="77">
        <v>0</v>
      </c>
      <c r="N2831" s="77">
        <v>0</v>
      </c>
      <c r="O2831" s="77">
        <v>0</v>
      </c>
      <c r="P2831" s="87" cm="1">
        <f t="array" ref="P2831">IF($X2831="Non-local",VLOOKUP($E2831,$AI$64:$AW$68,COLUMN($AW:$AW)-COLUMN($AH:$AH),FALSE),IF($X2831="Unknown",VLOOKUP($E2831,$AI$71:$AW$75,COLUMN($AW:$AW)-COLUMN($AH:$AH),FALSE),0))</f>
        <v>0</v>
      </c>
      <c r="Q2831" s="87" cm="1">
        <f t="array" ref="Q2831">IF($X2831="Non-local",VLOOKUP($E2831,$AI$40:$AW$44,COLUMN($AW:$AW)-COLUMN($AH:$AH),FALSE),IF($X2831="Unknown",VLOOKUP($E2831,$AI$47:$AW$51,COLUMN($AW:$AW)-COLUMN($AH:$AH),FALSE),0))</f>
        <v>0</v>
      </c>
      <c r="R2831" s="87" cm="1">
        <f t="array" ref="R2831">IF($X2831="Non-local",VLOOKUP($E2831,$AI$88:$AW$92,COLUMN($AW:$AW)-COLUMN($AH:$AH),FALSE),IF($X2831="Unknown",VLOOKUP($E2831,$AI$95:$AW$99,COLUMN($AW:$AW)-COLUMN($AH:$AH),FALSE),0))</f>
        <v>0</v>
      </c>
      <c r="S2831" s="87" cm="1">
        <f t="array" ref="S2831">VLOOKUP($E2831,$AI$111:$AW$115,COLUMN($AW:$AW)-COLUMN($AH:$AH),FALSE)</f>
        <v>431.69321999999994</v>
      </c>
      <c r="T2831" s="104">
        <f t="shared" si="588"/>
        <v>0</v>
      </c>
      <c r="U2831" s="104">
        <f t="shared" si="589"/>
        <v>431.69321999999994</v>
      </c>
      <c r="V2831" s="87" cm="1">
        <f t="array" ref="V2831">VLOOKUP($E2831,$AI$118:$AW$122,COLUMN($AW:$AW)-COLUMN($AH:$AH),FALSE)</f>
        <v>0</v>
      </c>
      <c r="W2831" s="87" t="str">
        <f t="shared" si="593"/>
        <v>Domestic</v>
      </c>
      <c r="X2831" s="87" t="str">
        <f t="shared" si="594"/>
        <v>Local</v>
      </c>
      <c r="Y2831" s="104"/>
      <c r="Z2831" s="87" t="str">
        <f t="shared" si="590"/>
        <v>USA</v>
      </c>
      <c r="AA2831" s="87" t="str">
        <f t="shared" si="591"/>
        <v>USA</v>
      </c>
      <c r="AB2831" s="82" cm="1">
        <f t="array" ref="AB2831">VLOOKUP(B2831,'GDP per Capita'!$T$2:$V$4235,COLUMN('GDP per Capita'!$V:$V)-COLUMN('GDP per Capita'!$S:$S),FALSE)</f>
        <v>63809.64</v>
      </c>
      <c r="AC2831" s="82">
        <f t="shared" si="586"/>
        <v>63809.64</v>
      </c>
      <c r="AD2831" s="82">
        <f t="shared" si="587"/>
        <v>63809.64</v>
      </c>
      <c r="AE2831" s="88">
        <f t="shared" si="592"/>
        <v>6.7653291885050593E-3</v>
      </c>
    </row>
    <row r="2832" spans="1:31">
      <c r="A2832" s="77" t="s">
        <v>1002</v>
      </c>
      <c r="B2832" s="77">
        <v>2831</v>
      </c>
      <c r="C2832" s="77" t="s">
        <v>29</v>
      </c>
      <c r="D2832" s="77" t="s">
        <v>29</v>
      </c>
      <c r="E2832" s="77">
        <v>2018</v>
      </c>
      <c r="F2832" s="77">
        <v>35.881400899999903</v>
      </c>
      <c r="G2832" s="77">
        <v>-106.29899579999901</v>
      </c>
      <c r="H2832" s="77">
        <v>0</v>
      </c>
      <c r="I2832" s="77" t="s">
        <v>1626</v>
      </c>
      <c r="J2832" s="77">
        <v>39.739236400000003</v>
      </c>
      <c r="K2832" s="77">
        <v>-104.9848623</v>
      </c>
      <c r="L2832" s="77">
        <v>888.43808934849301</v>
      </c>
      <c r="M2832" s="77">
        <v>0.27894530891059199</v>
      </c>
      <c r="N2832" s="77">
        <v>0</v>
      </c>
      <c r="O2832" s="77">
        <v>170.58011315491001</v>
      </c>
      <c r="P2832" s="87" cm="1">
        <f t="array" ref="P2832">IF($X2832="Non-local",VLOOKUP($E2832,$AI$64:$AW$68,COLUMN($AW:$AW)-COLUMN($AH:$AH),FALSE),IF($X2832="Unknown",VLOOKUP($E2832,$AI$71:$AW$75,COLUMN($AW:$AW)-COLUMN($AH:$AH),FALSE),0))</f>
        <v>284</v>
      </c>
      <c r="Q2832" s="87" cm="1">
        <f t="array" ref="Q2832">IF($X2832="Non-local",VLOOKUP($E2832,$AI$40:$AW$44,COLUMN($AW:$AW)-COLUMN($AH:$AH),FALSE),IF($X2832="Unknown",VLOOKUP($E2832,$AI$47:$AW$51,COLUMN($AW:$AW)-COLUMN($AH:$AH),FALSE),0))</f>
        <v>701.10299999999995</v>
      </c>
      <c r="R2832" s="87" cm="1">
        <f t="array" ref="R2832">IF($X2832="Non-local",VLOOKUP($E2832,$AI$88:$AW$92,COLUMN($AW:$AW)-COLUMN($AH:$AH),FALSE),IF($X2832="Unknown",VLOOKUP($E2832,$AI$95:$AW$99,COLUMN($AW:$AW)-COLUMN($AH:$AH),FALSE),0))</f>
        <v>0.15773661179887363</v>
      </c>
      <c r="S2832" s="87" cm="1">
        <f t="array" ref="S2832">VLOOKUP($E2832,$AI$111:$AW$115,COLUMN($AW:$AW)-COLUMN($AH:$AH),FALSE)</f>
        <v>431.69321999999994</v>
      </c>
      <c r="T2832" s="104">
        <f t="shared" si="588"/>
        <v>0.43668192070946565</v>
      </c>
      <c r="U2832" s="104">
        <f t="shared" si="589"/>
        <v>1587.3763331549098</v>
      </c>
      <c r="V2832" s="87" cm="1">
        <f t="array" ref="V2832">VLOOKUP($E2832,$AI$118:$AW$122,COLUMN($AW:$AW)-COLUMN($AH:$AH),FALSE)</f>
        <v>0</v>
      </c>
      <c r="W2832" s="87" t="str">
        <f t="shared" si="593"/>
        <v>Domestic</v>
      </c>
      <c r="X2832" s="87" t="str">
        <f t="shared" si="594"/>
        <v>Non-local</v>
      </c>
      <c r="Y2832" s="104"/>
      <c r="Z2832" s="87" t="str">
        <f t="shared" si="590"/>
        <v>USA</v>
      </c>
      <c r="AA2832" s="87" t="str">
        <f t="shared" si="591"/>
        <v>USA</v>
      </c>
      <c r="AB2832" s="82" cm="1">
        <f t="array" ref="AB2832">VLOOKUP(B2832,'GDP per Capita'!$T$2:$V$4235,COLUMN('GDP per Capita'!$V:$V)-COLUMN('GDP per Capita'!$S:$S),FALSE)</f>
        <v>63809.64</v>
      </c>
      <c r="AC2832" s="82">
        <f t="shared" si="586"/>
        <v>63809.64</v>
      </c>
      <c r="AD2832" s="82">
        <f t="shared" si="587"/>
        <v>63809.64</v>
      </c>
      <c r="AE2832" s="88">
        <f t="shared" si="592"/>
        <v>2.4876747982826887E-2</v>
      </c>
    </row>
    <row r="2833" spans="1:31">
      <c r="A2833" s="77" t="s">
        <v>1132</v>
      </c>
      <c r="B2833" s="77">
        <v>2832</v>
      </c>
      <c r="C2833" s="77" t="s">
        <v>29</v>
      </c>
      <c r="D2833" s="77" t="s">
        <v>29</v>
      </c>
      <c r="E2833" s="77">
        <v>2018</v>
      </c>
      <c r="F2833" s="77">
        <v>39.777452500000003</v>
      </c>
      <c r="G2833" s="77">
        <v>-75.192379200000005</v>
      </c>
      <c r="H2833" s="77">
        <v>0</v>
      </c>
      <c r="I2833" s="77" t="s">
        <v>1626</v>
      </c>
      <c r="J2833" s="77">
        <v>39.739236400000003</v>
      </c>
      <c r="K2833" s="77">
        <v>-104.9848623</v>
      </c>
      <c r="L2833" s="77">
        <v>5069.5778560020899</v>
      </c>
      <c r="M2833" s="77">
        <v>0.88601509180543203</v>
      </c>
      <c r="N2833" s="77">
        <v>0</v>
      </c>
      <c r="O2833" s="77">
        <v>608.349342720251</v>
      </c>
      <c r="P2833" s="87" cm="1">
        <f t="array" ref="P2833">IF($X2833="Non-local",VLOOKUP($E2833,$AI$64:$AW$68,COLUMN($AW:$AW)-COLUMN($AH:$AH),FALSE),IF($X2833="Unknown",VLOOKUP($E2833,$AI$71:$AW$75,COLUMN($AW:$AW)-COLUMN($AH:$AH),FALSE),0))</f>
        <v>284</v>
      </c>
      <c r="Q2833" s="87" cm="1">
        <f t="array" ref="Q2833">IF($X2833="Non-local",VLOOKUP($E2833,$AI$40:$AW$44,COLUMN($AW:$AW)-COLUMN($AH:$AH),FALSE),IF($X2833="Unknown",VLOOKUP($E2833,$AI$47:$AW$51,COLUMN($AW:$AW)-COLUMN($AH:$AH),FALSE),0))</f>
        <v>701.10299999999995</v>
      </c>
      <c r="R2833" s="87" cm="1">
        <f t="array" ref="R2833">IF($X2833="Non-local",VLOOKUP($E2833,$AI$88:$AW$92,COLUMN($AW:$AW)-COLUMN($AH:$AH),FALSE),IF($X2833="Unknown",VLOOKUP($E2833,$AI$95:$AW$99,COLUMN($AW:$AW)-COLUMN($AH:$AH),FALSE),0))</f>
        <v>0.15773661179887363</v>
      </c>
      <c r="S2833" s="87" cm="1">
        <f t="array" ref="S2833">VLOOKUP($E2833,$AI$111:$AW$115,COLUMN($AW:$AW)-COLUMN($AH:$AH),FALSE)</f>
        <v>431.69321999999994</v>
      </c>
      <c r="T2833" s="104">
        <f t="shared" si="588"/>
        <v>1.0437517036043056</v>
      </c>
      <c r="U2833" s="104">
        <f t="shared" si="589"/>
        <v>2025.1455627202508</v>
      </c>
      <c r="V2833" s="87" cm="1">
        <f t="array" ref="V2833">VLOOKUP($E2833,$AI$118:$AW$122,COLUMN($AW:$AW)-COLUMN($AH:$AH),FALSE)</f>
        <v>0</v>
      </c>
      <c r="W2833" s="87" t="str">
        <f t="shared" si="593"/>
        <v>Domestic</v>
      </c>
      <c r="X2833" s="87" t="str">
        <f t="shared" si="594"/>
        <v>Non-local</v>
      </c>
      <c r="Y2833" s="104"/>
      <c r="Z2833" s="87" t="str">
        <f t="shared" si="590"/>
        <v>USA</v>
      </c>
      <c r="AA2833" s="87" t="str">
        <f t="shared" si="591"/>
        <v>USA</v>
      </c>
      <c r="AB2833" s="82" cm="1">
        <f t="array" ref="AB2833">VLOOKUP(B2833,'GDP per Capita'!$T$2:$V$4235,COLUMN('GDP per Capita'!$V:$V)-COLUMN('GDP per Capita'!$S:$S),FALSE)</f>
        <v>63809.64</v>
      </c>
      <c r="AC2833" s="82">
        <f t="shared" si="586"/>
        <v>63809.64</v>
      </c>
      <c r="AD2833" s="82">
        <f t="shared" si="587"/>
        <v>63809.64</v>
      </c>
      <c r="AE2833" s="88">
        <f t="shared" si="592"/>
        <v>3.1737298043371671E-2</v>
      </c>
    </row>
    <row r="2834" spans="1:31">
      <c r="A2834" s="77" t="s">
        <v>1205</v>
      </c>
      <c r="B2834" s="77">
        <v>2833</v>
      </c>
      <c r="C2834" s="77" t="s">
        <v>29</v>
      </c>
      <c r="D2834" s="77" t="s">
        <v>29</v>
      </c>
      <c r="E2834" s="77">
        <v>2018</v>
      </c>
      <c r="F2834" s="77">
        <v>39.836652799999897</v>
      </c>
      <c r="G2834" s="77">
        <v>-105.037204599999</v>
      </c>
      <c r="H2834" s="77">
        <v>1</v>
      </c>
      <c r="I2834" s="77" t="s">
        <v>1626</v>
      </c>
      <c r="J2834" s="77">
        <v>39.739236400000003</v>
      </c>
      <c r="K2834" s="77">
        <v>-104.9848623</v>
      </c>
      <c r="L2834" s="77">
        <v>23.4383458888692</v>
      </c>
      <c r="M2834" s="77">
        <v>0</v>
      </c>
      <c r="N2834" s="77">
        <v>0</v>
      </c>
      <c r="O2834" s="77">
        <v>0</v>
      </c>
      <c r="P2834" s="87" cm="1">
        <f t="array" ref="P2834">IF($X2834="Non-local",VLOOKUP($E2834,$AI$64:$AW$68,COLUMN($AW:$AW)-COLUMN($AH:$AH),FALSE),IF($X2834="Unknown",VLOOKUP($E2834,$AI$71:$AW$75,COLUMN($AW:$AW)-COLUMN($AH:$AH),FALSE),0))</f>
        <v>0</v>
      </c>
      <c r="Q2834" s="87" cm="1">
        <f t="array" ref="Q2834">IF($X2834="Non-local",VLOOKUP($E2834,$AI$40:$AW$44,COLUMN($AW:$AW)-COLUMN($AH:$AH),FALSE),IF($X2834="Unknown",VLOOKUP($E2834,$AI$47:$AW$51,COLUMN($AW:$AW)-COLUMN($AH:$AH),FALSE),0))</f>
        <v>0</v>
      </c>
      <c r="R2834" s="87" cm="1">
        <f t="array" ref="R2834">IF($X2834="Non-local",VLOOKUP($E2834,$AI$88:$AW$92,COLUMN($AW:$AW)-COLUMN($AH:$AH),FALSE),IF($X2834="Unknown",VLOOKUP($E2834,$AI$95:$AW$99,COLUMN($AW:$AW)-COLUMN($AH:$AH),FALSE),0))</f>
        <v>0</v>
      </c>
      <c r="S2834" s="87" cm="1">
        <f t="array" ref="S2834">VLOOKUP($E2834,$AI$111:$AW$115,COLUMN($AW:$AW)-COLUMN($AH:$AH),FALSE)</f>
        <v>431.69321999999994</v>
      </c>
      <c r="T2834" s="104">
        <f t="shared" si="588"/>
        <v>0</v>
      </c>
      <c r="U2834" s="104">
        <f t="shared" si="589"/>
        <v>431.69321999999994</v>
      </c>
      <c r="V2834" s="87" cm="1">
        <f t="array" ref="V2834">VLOOKUP($E2834,$AI$118:$AW$122,COLUMN($AW:$AW)-COLUMN($AH:$AH),FALSE)</f>
        <v>0</v>
      </c>
      <c r="W2834" s="87" t="str">
        <f t="shared" si="593"/>
        <v>Domestic</v>
      </c>
      <c r="X2834" s="87" t="str">
        <f t="shared" si="594"/>
        <v>Local</v>
      </c>
      <c r="Y2834" s="104"/>
      <c r="Z2834" s="87" t="str">
        <f t="shared" si="590"/>
        <v>USA</v>
      </c>
      <c r="AA2834" s="87" t="str">
        <f t="shared" si="591"/>
        <v>USA</v>
      </c>
      <c r="AB2834" s="82" cm="1">
        <f t="array" ref="AB2834">VLOOKUP(B2834,'GDP per Capita'!$T$2:$V$4235,COLUMN('GDP per Capita'!$V:$V)-COLUMN('GDP per Capita'!$S:$S),FALSE)</f>
        <v>63809.64</v>
      </c>
      <c r="AC2834" s="82">
        <f t="shared" si="586"/>
        <v>63809.64</v>
      </c>
      <c r="AD2834" s="82">
        <f t="shared" si="587"/>
        <v>63809.64</v>
      </c>
      <c r="AE2834" s="88">
        <f t="shared" si="592"/>
        <v>6.7653291885050593E-3</v>
      </c>
    </row>
    <row r="2835" spans="1:31">
      <c r="A2835" s="77" t="s">
        <v>1136</v>
      </c>
      <c r="B2835" s="77">
        <v>2834</v>
      </c>
      <c r="C2835" s="77" t="s">
        <v>29</v>
      </c>
      <c r="D2835" s="77" t="s">
        <v>29</v>
      </c>
      <c r="E2835" s="77">
        <v>2018</v>
      </c>
      <c r="F2835" s="77">
        <v>39.708573600000001</v>
      </c>
      <c r="G2835" s="77">
        <v>-105.0846694</v>
      </c>
      <c r="H2835" s="77">
        <v>1</v>
      </c>
      <c r="I2835" s="77" t="s">
        <v>1626</v>
      </c>
      <c r="J2835" s="77">
        <v>39.739236400000003</v>
      </c>
      <c r="K2835" s="77">
        <v>-104.9848623</v>
      </c>
      <c r="L2835" s="77">
        <v>18.3832898099805</v>
      </c>
      <c r="M2835" s="77">
        <v>0</v>
      </c>
      <c r="N2835" s="77">
        <v>0</v>
      </c>
      <c r="O2835" s="77">
        <v>0</v>
      </c>
      <c r="P2835" s="87" cm="1">
        <f t="array" ref="P2835">IF($X2835="Non-local",VLOOKUP($E2835,$AI$64:$AW$68,COLUMN($AW:$AW)-COLUMN($AH:$AH),FALSE),IF($X2835="Unknown",VLOOKUP($E2835,$AI$71:$AW$75,COLUMN($AW:$AW)-COLUMN($AH:$AH),FALSE),0))</f>
        <v>0</v>
      </c>
      <c r="Q2835" s="87" cm="1">
        <f t="array" ref="Q2835">IF($X2835="Non-local",VLOOKUP($E2835,$AI$40:$AW$44,COLUMN($AW:$AW)-COLUMN($AH:$AH),FALSE),IF($X2835="Unknown",VLOOKUP($E2835,$AI$47:$AW$51,COLUMN($AW:$AW)-COLUMN($AH:$AH),FALSE),0))</f>
        <v>0</v>
      </c>
      <c r="R2835" s="87" cm="1">
        <f t="array" ref="R2835">IF($X2835="Non-local",VLOOKUP($E2835,$AI$88:$AW$92,COLUMN($AW:$AW)-COLUMN($AH:$AH),FALSE),IF($X2835="Unknown",VLOOKUP($E2835,$AI$95:$AW$99,COLUMN($AW:$AW)-COLUMN($AH:$AH),FALSE),0))</f>
        <v>0</v>
      </c>
      <c r="S2835" s="87" cm="1">
        <f t="array" ref="S2835">VLOOKUP($E2835,$AI$111:$AW$115,COLUMN($AW:$AW)-COLUMN($AH:$AH),FALSE)</f>
        <v>431.69321999999994</v>
      </c>
      <c r="T2835" s="104">
        <f t="shared" si="588"/>
        <v>0</v>
      </c>
      <c r="U2835" s="104">
        <f t="shared" si="589"/>
        <v>431.69321999999994</v>
      </c>
      <c r="V2835" s="87" cm="1">
        <f t="array" ref="V2835">VLOOKUP($E2835,$AI$118:$AW$122,COLUMN($AW:$AW)-COLUMN($AH:$AH),FALSE)</f>
        <v>0</v>
      </c>
      <c r="W2835" s="87" t="str">
        <f t="shared" si="593"/>
        <v>Domestic</v>
      </c>
      <c r="X2835" s="87" t="str">
        <f t="shared" si="594"/>
        <v>Local</v>
      </c>
      <c r="Y2835" s="104"/>
      <c r="Z2835" s="87" t="str">
        <f t="shared" si="590"/>
        <v>USA</v>
      </c>
      <c r="AA2835" s="87" t="str">
        <f t="shared" si="591"/>
        <v>USA</v>
      </c>
      <c r="AB2835" s="82" cm="1">
        <f t="array" ref="AB2835">VLOOKUP(B2835,'GDP per Capita'!$T$2:$V$4235,COLUMN('GDP per Capita'!$V:$V)-COLUMN('GDP per Capita'!$S:$S),FALSE)</f>
        <v>63809.64</v>
      </c>
      <c r="AC2835" s="82">
        <f t="shared" si="586"/>
        <v>63809.64</v>
      </c>
      <c r="AD2835" s="82">
        <f t="shared" si="587"/>
        <v>63809.64</v>
      </c>
      <c r="AE2835" s="88">
        <f t="shared" si="592"/>
        <v>6.7653291885050593E-3</v>
      </c>
    </row>
    <row r="2836" spans="1:31">
      <c r="A2836" s="77" t="s">
        <v>1718</v>
      </c>
      <c r="B2836" s="77">
        <v>2835</v>
      </c>
      <c r="C2836" s="77" t="s">
        <v>29</v>
      </c>
      <c r="D2836" s="77" t="s">
        <v>29</v>
      </c>
      <c r="E2836" s="77">
        <v>2018</v>
      </c>
      <c r="F2836" s="77">
        <v>39.9928898</v>
      </c>
      <c r="G2836" s="77">
        <v>-74.787662400000002</v>
      </c>
      <c r="H2836" s="77">
        <v>0</v>
      </c>
      <c r="I2836" s="77" t="s">
        <v>1626</v>
      </c>
      <c r="J2836" s="77">
        <v>39.739236400000003</v>
      </c>
      <c r="K2836" s="77">
        <v>-104.9848623</v>
      </c>
      <c r="L2836" s="77">
        <v>5129.9100802294797</v>
      </c>
      <c r="M2836" s="77">
        <v>0.89415367101975596</v>
      </c>
      <c r="N2836" s="77">
        <v>0</v>
      </c>
      <c r="O2836" s="77">
        <v>615.58920962753803</v>
      </c>
      <c r="P2836" s="87" cm="1">
        <f t="array" ref="P2836">IF($X2836="Non-local",VLOOKUP($E2836,$AI$64:$AW$68,COLUMN($AW:$AW)-COLUMN($AH:$AH),FALSE),IF($X2836="Unknown",VLOOKUP($E2836,$AI$71:$AW$75,COLUMN($AW:$AW)-COLUMN($AH:$AH),FALSE),0))</f>
        <v>284</v>
      </c>
      <c r="Q2836" s="87" cm="1">
        <f t="array" ref="Q2836">IF($X2836="Non-local",VLOOKUP($E2836,$AI$40:$AW$44,COLUMN($AW:$AW)-COLUMN($AH:$AH),FALSE),IF($X2836="Unknown",VLOOKUP($E2836,$AI$47:$AW$51,COLUMN($AW:$AW)-COLUMN($AH:$AH),FALSE),0))</f>
        <v>701.10299999999995</v>
      </c>
      <c r="R2836" s="87" cm="1">
        <f t="array" ref="R2836">IF($X2836="Non-local",VLOOKUP($E2836,$AI$88:$AW$92,COLUMN($AW:$AW)-COLUMN($AH:$AH),FALSE),IF($X2836="Unknown",VLOOKUP($E2836,$AI$95:$AW$99,COLUMN($AW:$AW)-COLUMN($AH:$AH),FALSE),0))</f>
        <v>0.15773661179887363</v>
      </c>
      <c r="S2836" s="87" cm="1">
        <f t="array" ref="S2836">VLOOKUP($E2836,$AI$111:$AW$115,COLUMN($AW:$AW)-COLUMN($AH:$AH),FALSE)</f>
        <v>431.69321999999994</v>
      </c>
      <c r="T2836" s="104">
        <f t="shared" si="588"/>
        <v>1.0518902828186296</v>
      </c>
      <c r="U2836" s="104">
        <f t="shared" si="589"/>
        <v>2032.3854296275379</v>
      </c>
      <c r="V2836" s="87" cm="1">
        <f t="array" ref="V2836">VLOOKUP($E2836,$AI$118:$AW$122,COLUMN($AW:$AW)-COLUMN($AH:$AH),FALSE)</f>
        <v>0</v>
      </c>
      <c r="W2836" s="87" t="str">
        <f t="shared" si="593"/>
        <v>Domestic</v>
      </c>
      <c r="X2836" s="87" t="str">
        <f t="shared" si="594"/>
        <v>Non-local</v>
      </c>
      <c r="Y2836" s="104"/>
      <c r="Z2836" s="87" t="str">
        <f t="shared" si="590"/>
        <v>USA</v>
      </c>
      <c r="AA2836" s="87" t="str">
        <f t="shared" si="591"/>
        <v>USA</v>
      </c>
      <c r="AB2836" s="82" cm="1">
        <f t="array" ref="AB2836">VLOOKUP(B2836,'GDP per Capita'!$T$2:$V$4235,COLUMN('GDP per Capita'!$V:$V)-COLUMN('GDP per Capita'!$S:$S),FALSE)</f>
        <v>63809.64</v>
      </c>
      <c r="AC2836" s="82">
        <f t="shared" si="586"/>
        <v>63809.64</v>
      </c>
      <c r="AD2836" s="82">
        <f t="shared" si="587"/>
        <v>63809.64</v>
      </c>
      <c r="AE2836" s="88">
        <f t="shared" si="592"/>
        <v>3.185075843755799E-2</v>
      </c>
    </row>
    <row r="2837" spans="1:31">
      <c r="A2837" s="77" t="s">
        <v>1570</v>
      </c>
      <c r="B2837" s="77">
        <v>2836</v>
      </c>
      <c r="C2837" s="77" t="s">
        <v>29</v>
      </c>
      <c r="D2837" s="77" t="s">
        <v>29</v>
      </c>
      <c r="E2837" s="77">
        <v>2018</v>
      </c>
      <c r="F2837" s="77">
        <v>40.268810500000001</v>
      </c>
      <c r="G2837" s="77">
        <v>-74.800689500000004</v>
      </c>
      <c r="H2837" s="77">
        <v>0</v>
      </c>
      <c r="I2837" s="77" t="s">
        <v>1626</v>
      </c>
      <c r="J2837" s="77">
        <v>39.739236400000003</v>
      </c>
      <c r="K2837" s="77">
        <v>-104.9848623</v>
      </c>
      <c r="L2837" s="77">
        <v>5118.2531619984002</v>
      </c>
      <c r="M2837" s="77">
        <v>0.89258069873414403</v>
      </c>
      <c r="N2837" s="77">
        <v>0</v>
      </c>
      <c r="O2837" s="77">
        <v>614.19037943980902</v>
      </c>
      <c r="P2837" s="87" cm="1">
        <f t="array" ref="P2837">IF($X2837="Non-local",VLOOKUP($E2837,$AI$64:$AW$68,COLUMN($AW:$AW)-COLUMN($AH:$AH),FALSE),IF($X2837="Unknown",VLOOKUP($E2837,$AI$71:$AW$75,COLUMN($AW:$AW)-COLUMN($AH:$AH),FALSE),0))</f>
        <v>284</v>
      </c>
      <c r="Q2837" s="87" cm="1">
        <f t="array" ref="Q2837">IF($X2837="Non-local",VLOOKUP($E2837,$AI$40:$AW$44,COLUMN($AW:$AW)-COLUMN($AH:$AH),FALSE),IF($X2837="Unknown",VLOOKUP($E2837,$AI$47:$AW$51,COLUMN($AW:$AW)-COLUMN($AH:$AH),FALSE),0))</f>
        <v>701.10299999999995</v>
      </c>
      <c r="R2837" s="87" cm="1">
        <f t="array" ref="R2837">IF($X2837="Non-local",VLOOKUP($E2837,$AI$88:$AW$92,COLUMN($AW:$AW)-COLUMN($AH:$AH),FALSE),IF($X2837="Unknown",VLOOKUP($E2837,$AI$95:$AW$99,COLUMN($AW:$AW)-COLUMN($AH:$AH),FALSE),0))</f>
        <v>0.15773661179887363</v>
      </c>
      <c r="S2837" s="87" cm="1">
        <f t="array" ref="S2837">VLOOKUP($E2837,$AI$111:$AW$115,COLUMN($AW:$AW)-COLUMN($AH:$AH),FALSE)</f>
        <v>431.69321999999994</v>
      </c>
      <c r="T2837" s="104">
        <f t="shared" si="588"/>
        <v>1.0503173105330177</v>
      </c>
      <c r="U2837" s="104">
        <f t="shared" si="589"/>
        <v>2030.986599439809</v>
      </c>
      <c r="V2837" s="87" cm="1">
        <f t="array" ref="V2837">VLOOKUP($E2837,$AI$118:$AW$122,COLUMN($AW:$AW)-COLUMN($AH:$AH),FALSE)</f>
        <v>0</v>
      </c>
      <c r="W2837" s="87" t="str">
        <f t="shared" si="593"/>
        <v>Domestic</v>
      </c>
      <c r="X2837" s="87" t="str">
        <f t="shared" si="594"/>
        <v>Non-local</v>
      </c>
      <c r="Y2837" s="104"/>
      <c r="Z2837" s="87" t="str">
        <f t="shared" si="590"/>
        <v>USA</v>
      </c>
      <c r="AA2837" s="87" t="str">
        <f t="shared" si="591"/>
        <v>USA</v>
      </c>
      <c r="AB2837" s="82" cm="1">
        <f t="array" ref="AB2837">VLOOKUP(B2837,'GDP per Capita'!$T$2:$V$4235,COLUMN('GDP per Capita'!$V:$V)-COLUMN('GDP per Capita'!$S:$S),FALSE)</f>
        <v>63809.64</v>
      </c>
      <c r="AC2837" s="82">
        <f t="shared" si="586"/>
        <v>63809.64</v>
      </c>
      <c r="AD2837" s="82">
        <f t="shared" si="587"/>
        <v>63809.64</v>
      </c>
      <c r="AE2837" s="88">
        <f t="shared" si="592"/>
        <v>3.1828836511846939E-2</v>
      </c>
    </row>
    <row r="2838" spans="1:31">
      <c r="A2838" s="77" t="s">
        <v>1027</v>
      </c>
      <c r="B2838" s="77">
        <v>2837</v>
      </c>
      <c r="C2838" s="77" t="s">
        <v>29</v>
      </c>
      <c r="D2838" s="77" t="s">
        <v>29</v>
      </c>
      <c r="E2838" s="77">
        <v>2018</v>
      </c>
      <c r="F2838" s="77">
        <v>20.020451999999999</v>
      </c>
      <c r="G2838" s="77">
        <v>-155.66390999999999</v>
      </c>
      <c r="H2838" s="77">
        <v>0</v>
      </c>
      <c r="I2838" s="77" t="s">
        <v>1626</v>
      </c>
      <c r="J2838" s="77">
        <v>39.739236400000003</v>
      </c>
      <c r="K2838" s="77">
        <v>-104.9848623</v>
      </c>
      <c r="L2838" s="77">
        <v>10544.6113333705</v>
      </c>
      <c r="M2838" s="77">
        <v>1.6506978367596099</v>
      </c>
      <c r="N2838" s="77">
        <v>0</v>
      </c>
      <c r="O2838" s="77">
        <v>1107.1841900039001</v>
      </c>
      <c r="P2838" s="87" cm="1">
        <f t="array" ref="P2838">IF($X2838="Non-local",VLOOKUP($E2838,$AI$64:$AW$68,COLUMN($AW:$AW)-COLUMN($AH:$AH),FALSE),IF($X2838="Unknown",VLOOKUP($E2838,$AI$71:$AW$75,COLUMN($AW:$AW)-COLUMN($AH:$AH),FALSE),0))</f>
        <v>284</v>
      </c>
      <c r="Q2838" s="87" cm="1">
        <f t="array" ref="Q2838">IF($X2838="Non-local",VLOOKUP($E2838,$AI$40:$AW$44,COLUMN($AW:$AW)-COLUMN($AH:$AH),FALSE),IF($X2838="Unknown",VLOOKUP($E2838,$AI$47:$AW$51,COLUMN($AW:$AW)-COLUMN($AH:$AH),FALSE),0))</f>
        <v>701.10299999999995</v>
      </c>
      <c r="R2838" s="87" cm="1">
        <f t="array" ref="R2838">IF($X2838="Non-local",VLOOKUP($E2838,$AI$88:$AW$92,COLUMN($AW:$AW)-COLUMN($AH:$AH),FALSE),IF($X2838="Unknown",VLOOKUP($E2838,$AI$95:$AW$99,COLUMN($AW:$AW)-COLUMN($AH:$AH),FALSE),0))</f>
        <v>0.15773661179887363</v>
      </c>
      <c r="S2838" s="87" cm="1">
        <f t="array" ref="S2838">VLOOKUP($E2838,$AI$111:$AW$115,COLUMN($AW:$AW)-COLUMN($AH:$AH),FALSE)</f>
        <v>431.69321999999994</v>
      </c>
      <c r="T2838" s="104">
        <f t="shared" si="588"/>
        <v>1.8084344485584836</v>
      </c>
      <c r="U2838" s="104">
        <f t="shared" si="589"/>
        <v>2523.9804100039</v>
      </c>
      <c r="V2838" s="87" cm="1">
        <f t="array" ref="V2838">VLOOKUP($E2838,$AI$118:$AW$122,COLUMN($AW:$AW)-COLUMN($AH:$AH),FALSE)</f>
        <v>0</v>
      </c>
      <c r="W2838" s="87" t="str">
        <f t="shared" si="593"/>
        <v>Domestic</v>
      </c>
      <c r="X2838" s="87" t="str">
        <f t="shared" si="594"/>
        <v>Non-local</v>
      </c>
      <c r="Y2838" s="104"/>
      <c r="Z2838" s="87" t="str">
        <f t="shared" si="590"/>
        <v>USA</v>
      </c>
      <c r="AA2838" s="87" t="str">
        <f t="shared" si="591"/>
        <v>USA</v>
      </c>
      <c r="AB2838" s="82" cm="1">
        <f t="array" ref="AB2838">VLOOKUP(B2838,'GDP per Capita'!$T$2:$V$4235,COLUMN('GDP per Capita'!$V:$V)-COLUMN('GDP per Capita'!$S:$S),FALSE)</f>
        <v>63809.64</v>
      </c>
      <c r="AC2838" s="82">
        <f t="shared" si="586"/>
        <v>63809.64</v>
      </c>
      <c r="AD2838" s="82">
        <f t="shared" si="587"/>
        <v>63809.64</v>
      </c>
      <c r="AE2838" s="88">
        <f t="shared" si="592"/>
        <v>3.9554844847955579E-2</v>
      </c>
    </row>
    <row r="2839" spans="1:31">
      <c r="A2839" s="77" t="s">
        <v>1027</v>
      </c>
      <c r="B2839" s="77">
        <v>2838</v>
      </c>
      <c r="C2839" s="77" t="s">
        <v>29</v>
      </c>
      <c r="D2839" s="77" t="s">
        <v>29</v>
      </c>
      <c r="E2839" s="77">
        <v>2018</v>
      </c>
      <c r="F2839" s="77">
        <v>20.020451999999999</v>
      </c>
      <c r="G2839" s="77">
        <v>-155.66390999999999</v>
      </c>
      <c r="H2839" s="77">
        <v>0</v>
      </c>
      <c r="I2839" s="77" t="s">
        <v>1626</v>
      </c>
      <c r="J2839" s="77">
        <v>39.739236400000003</v>
      </c>
      <c r="K2839" s="77">
        <v>-104.9848623</v>
      </c>
      <c r="L2839" s="77">
        <v>10544.6113333705</v>
      </c>
      <c r="M2839" s="77">
        <v>1.6506978367596099</v>
      </c>
      <c r="N2839" s="77">
        <v>0</v>
      </c>
      <c r="O2839" s="77">
        <v>1107.1841900039001</v>
      </c>
      <c r="P2839" s="87" cm="1">
        <f t="array" ref="P2839">IF($X2839="Non-local",VLOOKUP($E2839,$AI$64:$AW$68,COLUMN($AW:$AW)-COLUMN($AH:$AH),FALSE),IF($X2839="Unknown",VLOOKUP($E2839,$AI$71:$AW$75,COLUMN($AW:$AW)-COLUMN($AH:$AH),FALSE),0))</f>
        <v>284</v>
      </c>
      <c r="Q2839" s="87" cm="1">
        <f t="array" ref="Q2839">IF($X2839="Non-local",VLOOKUP($E2839,$AI$40:$AW$44,COLUMN($AW:$AW)-COLUMN($AH:$AH),FALSE),IF($X2839="Unknown",VLOOKUP($E2839,$AI$47:$AW$51,COLUMN($AW:$AW)-COLUMN($AH:$AH),FALSE),0))</f>
        <v>701.10299999999995</v>
      </c>
      <c r="R2839" s="87" cm="1">
        <f t="array" ref="R2839">IF($X2839="Non-local",VLOOKUP($E2839,$AI$88:$AW$92,COLUMN($AW:$AW)-COLUMN($AH:$AH),FALSE),IF($X2839="Unknown",VLOOKUP($E2839,$AI$95:$AW$99,COLUMN($AW:$AW)-COLUMN($AH:$AH),FALSE),0))</f>
        <v>0.15773661179887363</v>
      </c>
      <c r="S2839" s="87" cm="1">
        <f t="array" ref="S2839">VLOOKUP($E2839,$AI$111:$AW$115,COLUMN($AW:$AW)-COLUMN($AH:$AH),FALSE)</f>
        <v>431.69321999999994</v>
      </c>
      <c r="T2839" s="104">
        <f t="shared" si="588"/>
        <v>1.8084344485584836</v>
      </c>
      <c r="U2839" s="104">
        <f t="shared" si="589"/>
        <v>2523.9804100039</v>
      </c>
      <c r="V2839" s="87" cm="1">
        <f t="array" ref="V2839">VLOOKUP($E2839,$AI$118:$AW$122,COLUMN($AW:$AW)-COLUMN($AH:$AH),FALSE)</f>
        <v>0</v>
      </c>
      <c r="W2839" s="87" t="str">
        <f t="shared" si="593"/>
        <v>Domestic</v>
      </c>
      <c r="X2839" s="87" t="str">
        <f t="shared" si="594"/>
        <v>Non-local</v>
      </c>
      <c r="Y2839" s="104"/>
      <c r="Z2839" s="87" t="str">
        <f t="shared" si="590"/>
        <v>USA</v>
      </c>
      <c r="AA2839" s="87" t="str">
        <f t="shared" si="591"/>
        <v>USA</v>
      </c>
      <c r="AB2839" s="82" cm="1">
        <f t="array" ref="AB2839">VLOOKUP(B2839,'GDP per Capita'!$T$2:$V$4235,COLUMN('GDP per Capita'!$V:$V)-COLUMN('GDP per Capita'!$S:$S),FALSE)</f>
        <v>63809.64</v>
      </c>
      <c r="AC2839" s="82">
        <f t="shared" si="586"/>
        <v>63809.64</v>
      </c>
      <c r="AD2839" s="82">
        <f t="shared" si="587"/>
        <v>63809.64</v>
      </c>
      <c r="AE2839" s="88">
        <f t="shared" si="592"/>
        <v>3.9554844847955579E-2</v>
      </c>
    </row>
    <row r="2840" spans="1:31">
      <c r="A2840" s="77" t="s">
        <v>1719</v>
      </c>
      <c r="B2840" s="77">
        <v>2839</v>
      </c>
      <c r="C2840" s="77" t="s">
        <v>29</v>
      </c>
      <c r="D2840" s="77" t="s">
        <v>29</v>
      </c>
      <c r="E2840" s="77">
        <v>2018</v>
      </c>
      <c r="F2840" s="77">
        <v>33.183878700000001</v>
      </c>
      <c r="G2840" s="77">
        <v>-97.141341699999998</v>
      </c>
      <c r="H2840" s="77">
        <v>0</v>
      </c>
      <c r="I2840" s="77" t="s">
        <v>1626</v>
      </c>
      <c r="J2840" s="77">
        <v>39.739236400000003</v>
      </c>
      <c r="K2840" s="77">
        <v>-104.9848623</v>
      </c>
      <c r="L2840" s="77">
        <v>2021.5434226790501</v>
      </c>
      <c r="M2840" s="77">
        <v>0.42856594812995702</v>
      </c>
      <c r="N2840" s="77">
        <v>0</v>
      </c>
      <c r="O2840" s="77">
        <v>388.136337154378</v>
      </c>
      <c r="P2840" s="87" cm="1">
        <f t="array" ref="P2840">IF($X2840="Non-local",VLOOKUP($E2840,$AI$64:$AW$68,COLUMN($AW:$AW)-COLUMN($AH:$AH),FALSE),IF($X2840="Unknown",VLOOKUP($E2840,$AI$71:$AW$75,COLUMN($AW:$AW)-COLUMN($AH:$AH),FALSE),0))</f>
        <v>284</v>
      </c>
      <c r="Q2840" s="87" cm="1">
        <f t="array" ref="Q2840">IF($X2840="Non-local",VLOOKUP($E2840,$AI$40:$AW$44,COLUMN($AW:$AW)-COLUMN($AH:$AH),FALSE),IF($X2840="Unknown",VLOOKUP($E2840,$AI$47:$AW$51,COLUMN($AW:$AW)-COLUMN($AH:$AH),FALSE),0))</f>
        <v>701.10299999999995</v>
      </c>
      <c r="R2840" s="87" cm="1">
        <f t="array" ref="R2840">IF($X2840="Non-local",VLOOKUP($E2840,$AI$88:$AW$92,COLUMN($AW:$AW)-COLUMN($AH:$AH),FALSE),IF($X2840="Unknown",VLOOKUP($E2840,$AI$95:$AW$99,COLUMN($AW:$AW)-COLUMN($AH:$AH),FALSE),0))</f>
        <v>0.15773661179887363</v>
      </c>
      <c r="S2840" s="87" cm="1">
        <f t="array" ref="S2840">VLOOKUP($E2840,$AI$111:$AW$115,COLUMN($AW:$AW)-COLUMN($AH:$AH),FALSE)</f>
        <v>431.69321999999994</v>
      </c>
      <c r="T2840" s="104">
        <f t="shared" si="588"/>
        <v>0.58630255992883062</v>
      </c>
      <c r="U2840" s="104">
        <f t="shared" si="589"/>
        <v>1804.9325571543779</v>
      </c>
      <c r="V2840" s="87" cm="1">
        <f t="array" ref="V2840">VLOOKUP($E2840,$AI$118:$AW$122,COLUMN($AW:$AW)-COLUMN($AH:$AH),FALSE)</f>
        <v>0</v>
      </c>
      <c r="W2840" s="87" t="str">
        <f t="shared" si="593"/>
        <v>Domestic</v>
      </c>
      <c r="X2840" s="87" t="str">
        <f t="shared" si="594"/>
        <v>Non-local</v>
      </c>
      <c r="Y2840" s="104"/>
      <c r="Z2840" s="87" t="str">
        <f t="shared" si="590"/>
        <v>USA</v>
      </c>
      <c r="AA2840" s="87" t="str">
        <f t="shared" si="591"/>
        <v>USA</v>
      </c>
      <c r="AB2840" s="82" cm="1">
        <f t="array" ref="AB2840">VLOOKUP(B2840,'GDP per Capita'!$T$2:$V$4235,COLUMN('GDP per Capita'!$V:$V)-COLUMN('GDP per Capita'!$S:$S),FALSE)</f>
        <v>63809.64</v>
      </c>
      <c r="AC2840" s="82">
        <f t="shared" si="586"/>
        <v>63809.64</v>
      </c>
      <c r="AD2840" s="82">
        <f t="shared" si="587"/>
        <v>63809.64</v>
      </c>
      <c r="AE2840" s="88">
        <f t="shared" si="592"/>
        <v>2.8286204986493858E-2</v>
      </c>
    </row>
    <row r="2841" spans="1:31">
      <c r="A2841" s="77" t="s">
        <v>1132</v>
      </c>
      <c r="B2841" s="77">
        <v>2840</v>
      </c>
      <c r="C2841" s="77" t="s">
        <v>29</v>
      </c>
      <c r="D2841" s="77" t="s">
        <v>29</v>
      </c>
      <c r="E2841" s="77">
        <v>2018</v>
      </c>
      <c r="F2841" s="77">
        <v>39.777452500000003</v>
      </c>
      <c r="G2841" s="77">
        <v>-75.192379200000005</v>
      </c>
      <c r="H2841" s="77">
        <v>0</v>
      </c>
      <c r="I2841" s="77" t="s">
        <v>1626</v>
      </c>
      <c r="J2841" s="77">
        <v>39.739236400000003</v>
      </c>
      <c r="K2841" s="77">
        <v>-104.9848623</v>
      </c>
      <c r="L2841" s="77">
        <v>5069.5778560020899</v>
      </c>
      <c r="M2841" s="77">
        <v>0.88601509180543203</v>
      </c>
      <c r="N2841" s="77">
        <v>0</v>
      </c>
      <c r="O2841" s="77">
        <v>608.349342720251</v>
      </c>
      <c r="P2841" s="87" cm="1">
        <f t="array" ref="P2841">IF($X2841="Non-local",VLOOKUP($E2841,$AI$64:$AW$68,COLUMN($AW:$AW)-COLUMN($AH:$AH),FALSE),IF($X2841="Unknown",VLOOKUP($E2841,$AI$71:$AW$75,COLUMN($AW:$AW)-COLUMN($AH:$AH),FALSE),0))</f>
        <v>284</v>
      </c>
      <c r="Q2841" s="87" cm="1">
        <f t="array" ref="Q2841">IF($X2841="Non-local",VLOOKUP($E2841,$AI$40:$AW$44,COLUMN($AW:$AW)-COLUMN($AH:$AH),FALSE),IF($X2841="Unknown",VLOOKUP($E2841,$AI$47:$AW$51,COLUMN($AW:$AW)-COLUMN($AH:$AH),FALSE),0))</f>
        <v>701.10299999999995</v>
      </c>
      <c r="R2841" s="87" cm="1">
        <f t="array" ref="R2841">IF($X2841="Non-local",VLOOKUP($E2841,$AI$88:$AW$92,COLUMN($AW:$AW)-COLUMN($AH:$AH),FALSE),IF($X2841="Unknown",VLOOKUP($E2841,$AI$95:$AW$99,COLUMN($AW:$AW)-COLUMN($AH:$AH),FALSE),0))</f>
        <v>0.15773661179887363</v>
      </c>
      <c r="S2841" s="87" cm="1">
        <f t="array" ref="S2841">VLOOKUP($E2841,$AI$111:$AW$115,COLUMN($AW:$AW)-COLUMN($AH:$AH),FALSE)</f>
        <v>431.69321999999994</v>
      </c>
      <c r="T2841" s="104">
        <f t="shared" si="588"/>
        <v>1.0437517036043056</v>
      </c>
      <c r="U2841" s="104">
        <f t="shared" si="589"/>
        <v>2025.1455627202508</v>
      </c>
      <c r="V2841" s="87" cm="1">
        <f t="array" ref="V2841">VLOOKUP($E2841,$AI$118:$AW$122,COLUMN($AW:$AW)-COLUMN($AH:$AH),FALSE)</f>
        <v>0</v>
      </c>
      <c r="W2841" s="87" t="str">
        <f t="shared" si="593"/>
        <v>Domestic</v>
      </c>
      <c r="X2841" s="87" t="str">
        <f t="shared" si="594"/>
        <v>Non-local</v>
      </c>
      <c r="Y2841" s="104"/>
      <c r="Z2841" s="87" t="str">
        <f t="shared" si="590"/>
        <v>USA</v>
      </c>
      <c r="AA2841" s="87" t="str">
        <f t="shared" si="591"/>
        <v>USA</v>
      </c>
      <c r="AB2841" s="82" cm="1">
        <f t="array" ref="AB2841">VLOOKUP(B2841,'GDP per Capita'!$T$2:$V$4235,COLUMN('GDP per Capita'!$V:$V)-COLUMN('GDP per Capita'!$S:$S),FALSE)</f>
        <v>63809.64</v>
      </c>
      <c r="AC2841" s="82">
        <f t="shared" si="586"/>
        <v>63809.64</v>
      </c>
      <c r="AD2841" s="82">
        <f t="shared" si="587"/>
        <v>63809.64</v>
      </c>
      <c r="AE2841" s="88">
        <f t="shared" si="592"/>
        <v>3.1737298043371671E-2</v>
      </c>
    </row>
    <row r="2842" spans="1:31">
      <c r="A2842" s="77" t="s">
        <v>1011</v>
      </c>
      <c r="B2842" s="77">
        <v>2841</v>
      </c>
      <c r="C2842" s="77" t="s">
        <v>29</v>
      </c>
      <c r="D2842" s="77" t="s">
        <v>29</v>
      </c>
      <c r="E2842" s="77">
        <v>2018</v>
      </c>
      <c r="F2842" s="77">
        <v>40.102554999999903</v>
      </c>
      <c r="G2842" s="77">
        <v>-105.36320790000001</v>
      </c>
      <c r="H2842" s="77">
        <v>1</v>
      </c>
      <c r="I2842" s="77" t="s">
        <v>1626</v>
      </c>
      <c r="J2842" s="77">
        <v>39.739236400000003</v>
      </c>
      <c r="K2842" s="77">
        <v>-104.9848623</v>
      </c>
      <c r="L2842" s="77">
        <v>103.404289622392</v>
      </c>
      <c r="M2842" s="77">
        <v>0</v>
      </c>
      <c r="N2842" s="77">
        <v>0</v>
      </c>
      <c r="O2842" s="77">
        <v>0</v>
      </c>
      <c r="P2842" s="87" cm="1">
        <f t="array" ref="P2842">IF($X2842="Non-local",VLOOKUP($E2842,$AI$64:$AW$68,COLUMN($AW:$AW)-COLUMN($AH:$AH),FALSE),IF($X2842="Unknown",VLOOKUP($E2842,$AI$71:$AW$75,COLUMN($AW:$AW)-COLUMN($AH:$AH),FALSE),0))</f>
        <v>0</v>
      </c>
      <c r="Q2842" s="87" cm="1">
        <f t="array" ref="Q2842">IF($X2842="Non-local",VLOOKUP($E2842,$AI$40:$AW$44,COLUMN($AW:$AW)-COLUMN($AH:$AH),FALSE),IF($X2842="Unknown",VLOOKUP($E2842,$AI$47:$AW$51,COLUMN($AW:$AW)-COLUMN($AH:$AH),FALSE),0))</f>
        <v>0</v>
      </c>
      <c r="R2842" s="87" cm="1">
        <f t="array" ref="R2842">IF($X2842="Non-local",VLOOKUP($E2842,$AI$88:$AW$92,COLUMN($AW:$AW)-COLUMN($AH:$AH),FALSE),IF($X2842="Unknown",VLOOKUP($E2842,$AI$95:$AW$99,COLUMN($AW:$AW)-COLUMN($AH:$AH),FALSE),0))</f>
        <v>0</v>
      </c>
      <c r="S2842" s="87" cm="1">
        <f t="array" ref="S2842">VLOOKUP($E2842,$AI$111:$AW$115,COLUMN($AW:$AW)-COLUMN($AH:$AH),FALSE)</f>
        <v>431.69321999999994</v>
      </c>
      <c r="T2842" s="104">
        <f t="shared" si="588"/>
        <v>0</v>
      </c>
      <c r="U2842" s="104">
        <f t="shared" si="589"/>
        <v>431.69321999999994</v>
      </c>
      <c r="V2842" s="87" cm="1">
        <f t="array" ref="V2842">VLOOKUP($E2842,$AI$118:$AW$122,COLUMN($AW:$AW)-COLUMN($AH:$AH),FALSE)</f>
        <v>0</v>
      </c>
      <c r="W2842" s="87" t="str">
        <f t="shared" si="593"/>
        <v>Domestic</v>
      </c>
      <c r="X2842" s="87" t="str">
        <f t="shared" si="594"/>
        <v>Local</v>
      </c>
      <c r="Y2842" s="104"/>
      <c r="Z2842" s="87" t="str">
        <f t="shared" si="590"/>
        <v>USA</v>
      </c>
      <c r="AA2842" s="87" t="str">
        <f t="shared" si="591"/>
        <v>USA</v>
      </c>
      <c r="AB2842" s="82" cm="1">
        <f t="array" ref="AB2842">VLOOKUP(B2842,'GDP per Capita'!$T$2:$V$4235,COLUMN('GDP per Capita'!$V:$V)-COLUMN('GDP per Capita'!$S:$S),FALSE)</f>
        <v>63809.64</v>
      </c>
      <c r="AC2842" s="82">
        <f t="shared" si="586"/>
        <v>63809.64</v>
      </c>
      <c r="AD2842" s="82">
        <f t="shared" si="587"/>
        <v>63809.64</v>
      </c>
      <c r="AE2842" s="88">
        <f t="shared" si="592"/>
        <v>6.7653291885050593E-3</v>
      </c>
    </row>
    <row r="2843" spans="1:31">
      <c r="A2843" s="77" t="s">
        <v>1132</v>
      </c>
      <c r="B2843" s="77">
        <v>2842</v>
      </c>
      <c r="C2843" s="77" t="s">
        <v>29</v>
      </c>
      <c r="D2843" s="77" t="s">
        <v>29</v>
      </c>
      <c r="E2843" s="77">
        <v>2018</v>
      </c>
      <c r="F2843" s="77">
        <v>39.777452500000003</v>
      </c>
      <c r="G2843" s="77">
        <v>-75.192379200000005</v>
      </c>
      <c r="H2843" s="77">
        <v>0</v>
      </c>
      <c r="I2843" s="77" t="s">
        <v>1626</v>
      </c>
      <c r="J2843" s="77">
        <v>39.739236400000003</v>
      </c>
      <c r="K2843" s="77">
        <v>-104.9848623</v>
      </c>
      <c r="L2843" s="77">
        <v>5069.5778560020899</v>
      </c>
      <c r="M2843" s="77">
        <v>0.88601509180543203</v>
      </c>
      <c r="N2843" s="77">
        <v>0</v>
      </c>
      <c r="O2843" s="77">
        <v>608.349342720251</v>
      </c>
      <c r="P2843" s="87" cm="1">
        <f t="array" ref="P2843">IF($X2843="Non-local",VLOOKUP($E2843,$AI$64:$AW$68,COLUMN($AW:$AW)-COLUMN($AH:$AH),FALSE),IF($X2843="Unknown",VLOOKUP($E2843,$AI$71:$AW$75,COLUMN($AW:$AW)-COLUMN($AH:$AH),FALSE),0))</f>
        <v>284</v>
      </c>
      <c r="Q2843" s="87" cm="1">
        <f t="array" ref="Q2843">IF($X2843="Non-local",VLOOKUP($E2843,$AI$40:$AW$44,COLUMN($AW:$AW)-COLUMN($AH:$AH),FALSE),IF($X2843="Unknown",VLOOKUP($E2843,$AI$47:$AW$51,COLUMN($AW:$AW)-COLUMN($AH:$AH),FALSE),0))</f>
        <v>701.10299999999995</v>
      </c>
      <c r="R2843" s="87" cm="1">
        <f t="array" ref="R2843">IF($X2843="Non-local",VLOOKUP($E2843,$AI$88:$AW$92,COLUMN($AW:$AW)-COLUMN($AH:$AH),FALSE),IF($X2843="Unknown",VLOOKUP($E2843,$AI$95:$AW$99,COLUMN($AW:$AW)-COLUMN($AH:$AH),FALSE),0))</f>
        <v>0.15773661179887363</v>
      </c>
      <c r="S2843" s="87" cm="1">
        <f t="array" ref="S2843">VLOOKUP($E2843,$AI$111:$AW$115,COLUMN($AW:$AW)-COLUMN($AH:$AH),FALSE)</f>
        <v>431.69321999999994</v>
      </c>
      <c r="T2843" s="104">
        <f t="shared" si="588"/>
        <v>1.0437517036043056</v>
      </c>
      <c r="U2843" s="104">
        <f t="shared" si="589"/>
        <v>2025.1455627202508</v>
      </c>
      <c r="V2843" s="87" cm="1">
        <f t="array" ref="V2843">VLOOKUP($E2843,$AI$118:$AW$122,COLUMN($AW:$AW)-COLUMN($AH:$AH),FALSE)</f>
        <v>0</v>
      </c>
      <c r="W2843" s="87" t="str">
        <f t="shared" si="593"/>
        <v>Domestic</v>
      </c>
      <c r="X2843" s="87" t="str">
        <f t="shared" si="594"/>
        <v>Non-local</v>
      </c>
      <c r="Y2843" s="104"/>
      <c r="Z2843" s="87" t="str">
        <f t="shared" si="590"/>
        <v>USA</v>
      </c>
      <c r="AA2843" s="87" t="str">
        <f t="shared" si="591"/>
        <v>USA</v>
      </c>
      <c r="AB2843" s="82" cm="1">
        <f t="array" ref="AB2843">VLOOKUP(B2843,'GDP per Capita'!$T$2:$V$4235,COLUMN('GDP per Capita'!$V:$V)-COLUMN('GDP per Capita'!$S:$S),FALSE)</f>
        <v>63809.64</v>
      </c>
      <c r="AC2843" s="82">
        <f t="shared" si="586"/>
        <v>63809.64</v>
      </c>
      <c r="AD2843" s="82">
        <f t="shared" si="587"/>
        <v>63809.64</v>
      </c>
      <c r="AE2843" s="88">
        <f t="shared" si="592"/>
        <v>3.1737298043371671E-2</v>
      </c>
    </row>
    <row r="2844" spans="1:31">
      <c r="A2844" s="77" t="s">
        <v>1152</v>
      </c>
      <c r="B2844" s="77">
        <v>2843</v>
      </c>
      <c r="C2844" s="77" t="s">
        <v>29</v>
      </c>
      <c r="D2844" s="77" t="s">
        <v>29</v>
      </c>
      <c r="E2844" s="77">
        <v>2018</v>
      </c>
      <c r="F2844" s="77">
        <v>39.553877100000001</v>
      </c>
      <c r="G2844" s="77">
        <v>-104.9694264</v>
      </c>
      <c r="H2844" s="77">
        <v>1</v>
      </c>
      <c r="I2844" s="77" t="s">
        <v>1626</v>
      </c>
      <c r="J2844" s="77">
        <v>39.739236400000003</v>
      </c>
      <c r="K2844" s="77">
        <v>-104.9848623</v>
      </c>
      <c r="L2844" s="77">
        <v>41.306743001575299</v>
      </c>
      <c r="M2844" s="77">
        <v>0</v>
      </c>
      <c r="N2844" s="77">
        <v>0</v>
      </c>
      <c r="O2844" s="77">
        <v>0</v>
      </c>
      <c r="P2844" s="87" cm="1">
        <f t="array" ref="P2844">IF($X2844="Non-local",VLOOKUP($E2844,$AI$64:$AW$68,COLUMN($AW:$AW)-COLUMN($AH:$AH),FALSE),IF($X2844="Unknown",VLOOKUP($E2844,$AI$71:$AW$75,COLUMN($AW:$AW)-COLUMN($AH:$AH),FALSE),0))</f>
        <v>0</v>
      </c>
      <c r="Q2844" s="87" cm="1">
        <f t="array" ref="Q2844">IF($X2844="Non-local",VLOOKUP($E2844,$AI$40:$AW$44,COLUMN($AW:$AW)-COLUMN($AH:$AH),FALSE),IF($X2844="Unknown",VLOOKUP($E2844,$AI$47:$AW$51,COLUMN($AW:$AW)-COLUMN($AH:$AH),FALSE),0))</f>
        <v>0</v>
      </c>
      <c r="R2844" s="87" cm="1">
        <f t="array" ref="R2844">IF($X2844="Non-local",VLOOKUP($E2844,$AI$88:$AW$92,COLUMN($AW:$AW)-COLUMN($AH:$AH),FALSE),IF($X2844="Unknown",VLOOKUP($E2844,$AI$95:$AW$99,COLUMN($AW:$AW)-COLUMN($AH:$AH),FALSE),0))</f>
        <v>0</v>
      </c>
      <c r="S2844" s="87" cm="1">
        <f t="array" ref="S2844">VLOOKUP($E2844,$AI$111:$AW$115,COLUMN($AW:$AW)-COLUMN($AH:$AH),FALSE)</f>
        <v>431.69321999999994</v>
      </c>
      <c r="T2844" s="104">
        <f t="shared" si="588"/>
        <v>0</v>
      </c>
      <c r="U2844" s="104">
        <f t="shared" si="589"/>
        <v>431.69321999999994</v>
      </c>
      <c r="V2844" s="87" cm="1">
        <f t="array" ref="V2844">VLOOKUP($E2844,$AI$118:$AW$122,COLUMN($AW:$AW)-COLUMN($AH:$AH),FALSE)</f>
        <v>0</v>
      </c>
      <c r="W2844" s="87" t="str">
        <f t="shared" si="593"/>
        <v>Domestic</v>
      </c>
      <c r="X2844" s="87" t="str">
        <f t="shared" si="594"/>
        <v>Local</v>
      </c>
      <c r="Y2844" s="104"/>
      <c r="Z2844" s="87" t="str">
        <f t="shared" si="590"/>
        <v>USA</v>
      </c>
      <c r="AA2844" s="87" t="str">
        <f t="shared" si="591"/>
        <v>USA</v>
      </c>
      <c r="AB2844" s="82" cm="1">
        <f t="array" ref="AB2844">VLOOKUP(B2844,'GDP per Capita'!$T$2:$V$4235,COLUMN('GDP per Capita'!$V:$V)-COLUMN('GDP per Capita'!$S:$S),FALSE)</f>
        <v>63809.64</v>
      </c>
      <c r="AC2844" s="82">
        <f t="shared" si="586"/>
        <v>63809.64</v>
      </c>
      <c r="AD2844" s="82">
        <f t="shared" si="587"/>
        <v>63809.64</v>
      </c>
      <c r="AE2844" s="88">
        <f t="shared" si="592"/>
        <v>6.7653291885050593E-3</v>
      </c>
    </row>
    <row r="2845" spans="1:31">
      <c r="A2845" s="77" t="s">
        <v>1011</v>
      </c>
      <c r="B2845" s="77">
        <v>2844</v>
      </c>
      <c r="C2845" s="77" t="s">
        <v>29</v>
      </c>
      <c r="D2845" s="77" t="s">
        <v>29</v>
      </c>
      <c r="E2845" s="77">
        <v>2018</v>
      </c>
      <c r="F2845" s="77">
        <v>40.102554999999903</v>
      </c>
      <c r="G2845" s="77">
        <v>-105.36320790000001</v>
      </c>
      <c r="H2845" s="77">
        <v>1</v>
      </c>
      <c r="I2845" s="77" t="s">
        <v>1626</v>
      </c>
      <c r="J2845" s="77">
        <v>39.739236400000003</v>
      </c>
      <c r="K2845" s="77">
        <v>-104.9848623</v>
      </c>
      <c r="L2845" s="77">
        <v>103.404289622392</v>
      </c>
      <c r="M2845" s="77">
        <v>0</v>
      </c>
      <c r="N2845" s="77">
        <v>0</v>
      </c>
      <c r="O2845" s="77">
        <v>0</v>
      </c>
      <c r="P2845" s="87" cm="1">
        <f t="array" ref="P2845">IF($X2845="Non-local",VLOOKUP($E2845,$AI$64:$AW$68,COLUMN($AW:$AW)-COLUMN($AH:$AH),FALSE),IF($X2845="Unknown",VLOOKUP($E2845,$AI$71:$AW$75,COLUMN($AW:$AW)-COLUMN($AH:$AH),FALSE),0))</f>
        <v>0</v>
      </c>
      <c r="Q2845" s="87" cm="1">
        <f t="array" ref="Q2845">IF($X2845="Non-local",VLOOKUP($E2845,$AI$40:$AW$44,COLUMN($AW:$AW)-COLUMN($AH:$AH),FALSE),IF($X2845="Unknown",VLOOKUP($E2845,$AI$47:$AW$51,COLUMN($AW:$AW)-COLUMN($AH:$AH),FALSE),0))</f>
        <v>0</v>
      </c>
      <c r="R2845" s="87" cm="1">
        <f t="array" ref="R2845">IF($X2845="Non-local",VLOOKUP($E2845,$AI$88:$AW$92,COLUMN($AW:$AW)-COLUMN($AH:$AH),FALSE),IF($X2845="Unknown",VLOOKUP($E2845,$AI$95:$AW$99,COLUMN($AW:$AW)-COLUMN($AH:$AH),FALSE),0))</f>
        <v>0</v>
      </c>
      <c r="S2845" s="87" cm="1">
        <f t="array" ref="S2845">VLOOKUP($E2845,$AI$111:$AW$115,COLUMN($AW:$AW)-COLUMN($AH:$AH),FALSE)</f>
        <v>431.69321999999994</v>
      </c>
      <c r="T2845" s="104">
        <f t="shared" si="588"/>
        <v>0</v>
      </c>
      <c r="U2845" s="104">
        <f t="shared" si="589"/>
        <v>431.69321999999994</v>
      </c>
      <c r="V2845" s="87" cm="1">
        <f t="array" ref="V2845">VLOOKUP($E2845,$AI$118:$AW$122,COLUMN($AW:$AW)-COLUMN($AH:$AH),FALSE)</f>
        <v>0</v>
      </c>
      <c r="W2845" s="87" t="str">
        <f t="shared" si="593"/>
        <v>Domestic</v>
      </c>
      <c r="X2845" s="87" t="str">
        <f t="shared" si="594"/>
        <v>Local</v>
      </c>
      <c r="Y2845" s="104"/>
      <c r="Z2845" s="87" t="str">
        <f t="shared" si="590"/>
        <v>USA</v>
      </c>
      <c r="AA2845" s="87" t="str">
        <f t="shared" si="591"/>
        <v>USA</v>
      </c>
      <c r="AB2845" s="82" cm="1">
        <f t="array" ref="AB2845">VLOOKUP(B2845,'GDP per Capita'!$T$2:$V$4235,COLUMN('GDP per Capita'!$V:$V)-COLUMN('GDP per Capita'!$S:$S),FALSE)</f>
        <v>63809.64</v>
      </c>
      <c r="AC2845" s="82">
        <f t="shared" si="586"/>
        <v>63809.64</v>
      </c>
      <c r="AD2845" s="82">
        <f t="shared" si="587"/>
        <v>63809.64</v>
      </c>
      <c r="AE2845" s="88">
        <f t="shared" si="592"/>
        <v>6.7653291885050593E-3</v>
      </c>
    </row>
    <row r="2846" spans="1:31">
      <c r="A2846" s="77" t="s">
        <v>951</v>
      </c>
      <c r="B2846" s="77">
        <v>2845</v>
      </c>
      <c r="C2846" s="77" t="s">
        <v>29</v>
      </c>
      <c r="D2846" s="77" t="s">
        <v>29</v>
      </c>
      <c r="E2846" s="77">
        <v>2018</v>
      </c>
      <c r="F2846" s="77">
        <v>33.685696899999897</v>
      </c>
      <c r="G2846" s="77">
        <v>-117.8259819</v>
      </c>
      <c r="H2846" s="77">
        <v>0</v>
      </c>
      <c r="I2846" s="77" t="s">
        <v>1626</v>
      </c>
      <c r="J2846" s="77">
        <v>39.739236400000003</v>
      </c>
      <c r="K2846" s="77">
        <v>-104.9848623</v>
      </c>
      <c r="L2846" s="77">
        <v>2651.8580449781002</v>
      </c>
      <c r="M2846" s="77">
        <v>0.51179570084896897</v>
      </c>
      <c r="N2846" s="77">
        <v>0</v>
      </c>
      <c r="O2846" s="77">
        <v>509.15674463579501</v>
      </c>
      <c r="P2846" s="87" cm="1">
        <f t="array" ref="P2846">IF($X2846="Non-local",VLOOKUP($E2846,$AI$64:$AW$68,COLUMN($AW:$AW)-COLUMN($AH:$AH),FALSE),IF($X2846="Unknown",VLOOKUP($E2846,$AI$71:$AW$75,COLUMN($AW:$AW)-COLUMN($AH:$AH),FALSE),0))</f>
        <v>284</v>
      </c>
      <c r="Q2846" s="87" cm="1">
        <f t="array" ref="Q2846">IF($X2846="Non-local",VLOOKUP($E2846,$AI$40:$AW$44,COLUMN($AW:$AW)-COLUMN($AH:$AH),FALSE),IF($X2846="Unknown",VLOOKUP($E2846,$AI$47:$AW$51,COLUMN($AW:$AW)-COLUMN($AH:$AH),FALSE),0))</f>
        <v>701.10299999999995</v>
      </c>
      <c r="R2846" s="87" cm="1">
        <f t="array" ref="R2846">IF($X2846="Non-local",VLOOKUP($E2846,$AI$88:$AW$92,COLUMN($AW:$AW)-COLUMN($AH:$AH),FALSE),IF($X2846="Unknown",VLOOKUP($E2846,$AI$95:$AW$99,COLUMN($AW:$AW)-COLUMN($AH:$AH),FALSE),0))</f>
        <v>0.15773661179887363</v>
      </c>
      <c r="S2846" s="87" cm="1">
        <f t="array" ref="S2846">VLOOKUP($E2846,$AI$111:$AW$115,COLUMN($AW:$AW)-COLUMN($AH:$AH),FALSE)</f>
        <v>431.69321999999994</v>
      </c>
      <c r="T2846" s="104">
        <f t="shared" si="588"/>
        <v>0.66953231264784263</v>
      </c>
      <c r="U2846" s="104">
        <f t="shared" si="589"/>
        <v>1925.9529646357948</v>
      </c>
      <c r="V2846" s="87" cm="1">
        <f t="array" ref="V2846">VLOOKUP($E2846,$AI$118:$AW$122,COLUMN($AW:$AW)-COLUMN($AH:$AH),FALSE)</f>
        <v>0</v>
      </c>
      <c r="W2846" s="87" t="str">
        <f t="shared" si="593"/>
        <v>Domestic</v>
      </c>
      <c r="X2846" s="87" t="str">
        <f t="shared" si="594"/>
        <v>Non-local</v>
      </c>
      <c r="Y2846" s="104"/>
      <c r="Z2846" s="87" t="str">
        <f t="shared" si="590"/>
        <v>USA</v>
      </c>
      <c r="AA2846" s="87" t="str">
        <f t="shared" si="591"/>
        <v>USA</v>
      </c>
      <c r="AB2846" s="82" cm="1">
        <f t="array" ref="AB2846">VLOOKUP(B2846,'GDP per Capita'!$T$2:$V$4235,COLUMN('GDP per Capita'!$V:$V)-COLUMN('GDP per Capita'!$S:$S),FALSE)</f>
        <v>63809.64</v>
      </c>
      <c r="AC2846" s="82">
        <f t="shared" si="586"/>
        <v>63809.64</v>
      </c>
      <c r="AD2846" s="82">
        <f t="shared" si="587"/>
        <v>63809.64</v>
      </c>
      <c r="AE2846" s="88">
        <f t="shared" si="592"/>
        <v>3.0182790008465726E-2</v>
      </c>
    </row>
    <row r="2847" spans="1:31">
      <c r="A2847" s="77" t="s">
        <v>971</v>
      </c>
      <c r="B2847" s="77">
        <v>2846</v>
      </c>
      <c r="C2847" s="77" t="s">
        <v>29</v>
      </c>
      <c r="D2847" s="77" t="s">
        <v>29</v>
      </c>
      <c r="E2847" s="77">
        <v>2018</v>
      </c>
      <c r="F2847" s="77">
        <v>40.7127281</v>
      </c>
      <c r="G2847" s="77">
        <v>-74.006015199999993</v>
      </c>
      <c r="H2847" s="77">
        <v>0</v>
      </c>
      <c r="I2847" s="77" t="s">
        <v>1626</v>
      </c>
      <c r="J2847" s="77">
        <v>39.739236400000003</v>
      </c>
      <c r="K2847" s="77">
        <v>-104.9848623</v>
      </c>
      <c r="L2847" s="77">
        <v>5237.2081050282304</v>
      </c>
      <c r="M2847" s="77">
        <v>0.90864360031791003</v>
      </c>
      <c r="N2847" s="77">
        <v>0</v>
      </c>
      <c r="O2847" s="77">
        <v>628.46497260338799</v>
      </c>
      <c r="P2847" s="87" cm="1">
        <f t="array" ref="P2847">IF($X2847="Non-local",VLOOKUP($E2847,$AI$64:$AW$68,COLUMN($AW:$AW)-COLUMN($AH:$AH),FALSE),IF($X2847="Unknown",VLOOKUP($E2847,$AI$71:$AW$75,COLUMN($AW:$AW)-COLUMN($AH:$AH),FALSE),0))</f>
        <v>284</v>
      </c>
      <c r="Q2847" s="87" cm="1">
        <f t="array" ref="Q2847">IF($X2847="Non-local",VLOOKUP($E2847,$AI$40:$AW$44,COLUMN($AW:$AW)-COLUMN($AH:$AH),FALSE),IF($X2847="Unknown",VLOOKUP($E2847,$AI$47:$AW$51,COLUMN($AW:$AW)-COLUMN($AH:$AH),FALSE),0))</f>
        <v>701.10299999999995</v>
      </c>
      <c r="R2847" s="87" cm="1">
        <f t="array" ref="R2847">IF($X2847="Non-local",VLOOKUP($E2847,$AI$88:$AW$92,COLUMN($AW:$AW)-COLUMN($AH:$AH),FALSE),IF($X2847="Unknown",VLOOKUP($E2847,$AI$95:$AW$99,COLUMN($AW:$AW)-COLUMN($AH:$AH),FALSE),0))</f>
        <v>0.15773661179887363</v>
      </c>
      <c r="S2847" s="87" cm="1">
        <f t="array" ref="S2847">VLOOKUP($E2847,$AI$111:$AW$115,COLUMN($AW:$AW)-COLUMN($AH:$AH),FALSE)</f>
        <v>431.69321999999994</v>
      </c>
      <c r="T2847" s="104">
        <f t="shared" si="588"/>
        <v>1.0663802121167836</v>
      </c>
      <c r="U2847" s="104">
        <f t="shared" si="589"/>
        <v>2045.2611926033878</v>
      </c>
      <c r="V2847" s="87" cm="1">
        <f t="array" ref="V2847">VLOOKUP($E2847,$AI$118:$AW$122,COLUMN($AW:$AW)-COLUMN($AH:$AH),FALSE)</f>
        <v>0</v>
      </c>
      <c r="W2847" s="87" t="str">
        <f t="shared" si="593"/>
        <v>Domestic</v>
      </c>
      <c r="X2847" s="87" t="str">
        <f t="shared" si="594"/>
        <v>Non-local</v>
      </c>
      <c r="Y2847" s="104"/>
      <c r="Z2847" s="87" t="str">
        <f t="shared" si="590"/>
        <v>USA</v>
      </c>
      <c r="AA2847" s="87" t="str">
        <f t="shared" si="591"/>
        <v>USA</v>
      </c>
      <c r="AB2847" s="82" cm="1">
        <f t="array" ref="AB2847">VLOOKUP(B2847,'GDP per Capita'!$T$2:$V$4235,COLUMN('GDP per Capita'!$V:$V)-COLUMN('GDP per Capita'!$S:$S),FALSE)</f>
        <v>63809.64</v>
      </c>
      <c r="AC2847" s="82">
        <f t="shared" si="586"/>
        <v>63809.64</v>
      </c>
      <c r="AD2847" s="82">
        <f t="shared" si="587"/>
        <v>63809.64</v>
      </c>
      <c r="AE2847" s="88">
        <f t="shared" si="592"/>
        <v>3.2052542415274367E-2</v>
      </c>
    </row>
    <row r="2848" spans="1:31">
      <c r="A2848" s="77" t="s">
        <v>1132</v>
      </c>
      <c r="B2848" s="77">
        <v>2847</v>
      </c>
      <c r="C2848" s="77" t="s">
        <v>29</v>
      </c>
      <c r="D2848" s="77" t="s">
        <v>29</v>
      </c>
      <c r="E2848" s="77">
        <v>2018</v>
      </c>
      <c r="F2848" s="77">
        <v>39.777452500000003</v>
      </c>
      <c r="G2848" s="77">
        <v>-75.192379200000005</v>
      </c>
      <c r="H2848" s="77">
        <v>0</v>
      </c>
      <c r="I2848" s="77" t="s">
        <v>1626</v>
      </c>
      <c r="J2848" s="77">
        <v>39.739236400000003</v>
      </c>
      <c r="K2848" s="77">
        <v>-104.9848623</v>
      </c>
      <c r="L2848" s="77">
        <v>5069.5778560020899</v>
      </c>
      <c r="M2848" s="77">
        <v>0.88601509180543203</v>
      </c>
      <c r="N2848" s="77">
        <v>0</v>
      </c>
      <c r="O2848" s="77">
        <v>608.349342720251</v>
      </c>
      <c r="P2848" s="87" cm="1">
        <f t="array" ref="P2848">IF($X2848="Non-local",VLOOKUP($E2848,$AI$64:$AW$68,COLUMN($AW:$AW)-COLUMN($AH:$AH),FALSE),IF($X2848="Unknown",VLOOKUP($E2848,$AI$71:$AW$75,COLUMN($AW:$AW)-COLUMN($AH:$AH),FALSE),0))</f>
        <v>284</v>
      </c>
      <c r="Q2848" s="87" cm="1">
        <f t="array" ref="Q2848">IF($X2848="Non-local",VLOOKUP($E2848,$AI$40:$AW$44,COLUMN($AW:$AW)-COLUMN($AH:$AH),FALSE),IF($X2848="Unknown",VLOOKUP($E2848,$AI$47:$AW$51,COLUMN($AW:$AW)-COLUMN($AH:$AH),FALSE),0))</f>
        <v>701.10299999999995</v>
      </c>
      <c r="R2848" s="87" cm="1">
        <f t="array" ref="R2848">IF($X2848="Non-local",VLOOKUP($E2848,$AI$88:$AW$92,COLUMN($AW:$AW)-COLUMN($AH:$AH),FALSE),IF($X2848="Unknown",VLOOKUP($E2848,$AI$95:$AW$99,COLUMN($AW:$AW)-COLUMN($AH:$AH),FALSE),0))</f>
        <v>0.15773661179887363</v>
      </c>
      <c r="S2848" s="87" cm="1">
        <f t="array" ref="S2848">VLOOKUP($E2848,$AI$111:$AW$115,COLUMN($AW:$AW)-COLUMN($AH:$AH),FALSE)</f>
        <v>431.69321999999994</v>
      </c>
      <c r="T2848" s="104">
        <f t="shared" si="588"/>
        <v>1.0437517036043056</v>
      </c>
      <c r="U2848" s="104">
        <f t="shared" si="589"/>
        <v>2025.1455627202508</v>
      </c>
      <c r="V2848" s="87" cm="1">
        <f t="array" ref="V2848">VLOOKUP($E2848,$AI$118:$AW$122,COLUMN($AW:$AW)-COLUMN($AH:$AH),FALSE)</f>
        <v>0</v>
      </c>
      <c r="W2848" s="87" t="str">
        <f t="shared" si="593"/>
        <v>Domestic</v>
      </c>
      <c r="X2848" s="87" t="str">
        <f t="shared" si="594"/>
        <v>Non-local</v>
      </c>
      <c r="Y2848" s="104"/>
      <c r="Z2848" s="87" t="str">
        <f t="shared" si="590"/>
        <v>USA</v>
      </c>
      <c r="AA2848" s="87" t="str">
        <f t="shared" si="591"/>
        <v>USA</v>
      </c>
      <c r="AB2848" s="82" cm="1">
        <f t="array" ref="AB2848">VLOOKUP(B2848,'GDP per Capita'!$T$2:$V$4235,COLUMN('GDP per Capita'!$V:$V)-COLUMN('GDP per Capita'!$S:$S),FALSE)</f>
        <v>63809.64</v>
      </c>
      <c r="AC2848" s="82">
        <f t="shared" si="586"/>
        <v>63809.64</v>
      </c>
      <c r="AD2848" s="82">
        <f t="shared" si="587"/>
        <v>63809.64</v>
      </c>
      <c r="AE2848" s="88">
        <f t="shared" si="592"/>
        <v>3.1737298043371671E-2</v>
      </c>
    </row>
    <row r="2849" spans="1:31">
      <c r="A2849" s="77" t="s">
        <v>920</v>
      </c>
      <c r="B2849" s="77">
        <v>2848</v>
      </c>
      <c r="C2849" s="77" t="s">
        <v>29</v>
      </c>
      <c r="D2849" s="77" t="s">
        <v>29</v>
      </c>
      <c r="E2849" s="77">
        <v>2018</v>
      </c>
      <c r="F2849" s="77">
        <v>32.222876499999998</v>
      </c>
      <c r="G2849" s="77">
        <v>-110.9748477</v>
      </c>
      <c r="H2849" s="77">
        <v>0</v>
      </c>
      <c r="I2849" s="77" t="s">
        <v>1626</v>
      </c>
      <c r="J2849" s="77">
        <v>39.739236400000003</v>
      </c>
      <c r="K2849" s="77">
        <v>-104.9848623</v>
      </c>
      <c r="L2849" s="77">
        <v>1987.8272419453499</v>
      </c>
      <c r="M2849" s="77">
        <v>0.42411390261836801</v>
      </c>
      <c r="N2849" s="77">
        <v>0</v>
      </c>
      <c r="O2849" s="77">
        <v>381.66283045350701</v>
      </c>
      <c r="P2849" s="87" cm="1">
        <f t="array" ref="P2849">IF($X2849="Non-local",VLOOKUP($E2849,$AI$64:$AW$68,COLUMN($AW:$AW)-COLUMN($AH:$AH),FALSE),IF($X2849="Unknown",VLOOKUP($E2849,$AI$71:$AW$75,COLUMN($AW:$AW)-COLUMN($AH:$AH),FALSE),0))</f>
        <v>284</v>
      </c>
      <c r="Q2849" s="87" cm="1">
        <f t="array" ref="Q2849">IF($X2849="Non-local",VLOOKUP($E2849,$AI$40:$AW$44,COLUMN($AW:$AW)-COLUMN($AH:$AH),FALSE),IF($X2849="Unknown",VLOOKUP($E2849,$AI$47:$AW$51,COLUMN($AW:$AW)-COLUMN($AH:$AH),FALSE),0))</f>
        <v>701.10299999999995</v>
      </c>
      <c r="R2849" s="87" cm="1">
        <f t="array" ref="R2849">IF($X2849="Non-local",VLOOKUP($E2849,$AI$88:$AW$92,COLUMN($AW:$AW)-COLUMN($AH:$AH),FALSE),IF($X2849="Unknown",VLOOKUP($E2849,$AI$95:$AW$99,COLUMN($AW:$AW)-COLUMN($AH:$AH),FALSE),0))</f>
        <v>0.15773661179887363</v>
      </c>
      <c r="S2849" s="87" cm="1">
        <f t="array" ref="S2849">VLOOKUP($E2849,$AI$111:$AW$115,COLUMN($AW:$AW)-COLUMN($AH:$AH),FALSE)</f>
        <v>431.69321999999994</v>
      </c>
      <c r="T2849" s="104">
        <f t="shared" si="588"/>
        <v>0.58185051441724167</v>
      </c>
      <c r="U2849" s="104">
        <f t="shared" si="589"/>
        <v>1798.459050453507</v>
      </c>
      <c r="V2849" s="87" cm="1">
        <f t="array" ref="V2849">VLOOKUP($E2849,$AI$118:$AW$122,COLUMN($AW:$AW)-COLUMN($AH:$AH),FALSE)</f>
        <v>0</v>
      </c>
      <c r="W2849" s="87" t="str">
        <f t="shared" si="593"/>
        <v>Domestic</v>
      </c>
      <c r="X2849" s="87" t="str">
        <f t="shared" si="594"/>
        <v>Non-local</v>
      </c>
      <c r="Y2849" s="104"/>
      <c r="Z2849" s="87" t="str">
        <f t="shared" si="590"/>
        <v>USA</v>
      </c>
      <c r="AA2849" s="87" t="str">
        <f t="shared" si="591"/>
        <v>USA</v>
      </c>
      <c r="AB2849" s="82" cm="1">
        <f t="array" ref="AB2849">VLOOKUP(B2849,'GDP per Capita'!$T$2:$V$4235,COLUMN('GDP per Capita'!$V:$V)-COLUMN('GDP per Capita'!$S:$S),FALSE)</f>
        <v>63809.64</v>
      </c>
      <c r="AC2849" s="82">
        <f t="shared" si="586"/>
        <v>63809.64</v>
      </c>
      <c r="AD2849" s="82">
        <f t="shared" si="587"/>
        <v>63809.64</v>
      </c>
      <c r="AE2849" s="88">
        <f t="shared" si="592"/>
        <v>2.8184754693076266E-2</v>
      </c>
    </row>
    <row r="2850" spans="1:31">
      <c r="A2850" s="77" t="s">
        <v>1614</v>
      </c>
      <c r="B2850" s="77">
        <v>2849</v>
      </c>
      <c r="C2850" s="77" t="s">
        <v>29</v>
      </c>
      <c r="D2850" s="77" t="s">
        <v>29</v>
      </c>
      <c r="E2850" s="77">
        <v>2018</v>
      </c>
      <c r="F2850" s="77">
        <v>30.439369599999999</v>
      </c>
      <c r="G2850" s="77">
        <v>-97.620004299999906</v>
      </c>
      <c r="H2850" s="77">
        <v>0</v>
      </c>
      <c r="I2850" s="77" t="s">
        <v>1626</v>
      </c>
      <c r="J2850" s="77">
        <v>39.739236400000003</v>
      </c>
      <c r="K2850" s="77">
        <v>-104.9848623</v>
      </c>
      <c r="L2850" s="77">
        <v>2462.30936082373</v>
      </c>
      <c r="M2850" s="77">
        <v>0.48676678742659002</v>
      </c>
      <c r="N2850" s="77">
        <v>0</v>
      </c>
      <c r="O2850" s="77">
        <v>472.76339727815702</v>
      </c>
      <c r="P2850" s="87" cm="1">
        <f t="array" ref="P2850">IF($X2850="Non-local",VLOOKUP($E2850,$AI$64:$AW$68,COLUMN($AW:$AW)-COLUMN($AH:$AH),FALSE),IF($X2850="Unknown",VLOOKUP($E2850,$AI$71:$AW$75,COLUMN($AW:$AW)-COLUMN($AH:$AH),FALSE),0))</f>
        <v>284</v>
      </c>
      <c r="Q2850" s="87" cm="1">
        <f t="array" ref="Q2850">IF($X2850="Non-local",VLOOKUP($E2850,$AI$40:$AW$44,COLUMN($AW:$AW)-COLUMN($AH:$AH),FALSE),IF($X2850="Unknown",VLOOKUP($E2850,$AI$47:$AW$51,COLUMN($AW:$AW)-COLUMN($AH:$AH),FALSE),0))</f>
        <v>701.10299999999995</v>
      </c>
      <c r="R2850" s="87" cm="1">
        <f t="array" ref="R2850">IF($X2850="Non-local",VLOOKUP($E2850,$AI$88:$AW$92,COLUMN($AW:$AW)-COLUMN($AH:$AH),FALSE),IF($X2850="Unknown",VLOOKUP($E2850,$AI$95:$AW$99,COLUMN($AW:$AW)-COLUMN($AH:$AH),FALSE),0))</f>
        <v>0.15773661179887363</v>
      </c>
      <c r="S2850" s="87" cm="1">
        <f t="array" ref="S2850">VLOOKUP($E2850,$AI$111:$AW$115,COLUMN($AW:$AW)-COLUMN($AH:$AH),FALSE)</f>
        <v>431.69321999999994</v>
      </c>
      <c r="T2850" s="104">
        <f t="shared" si="588"/>
        <v>0.64450339922546362</v>
      </c>
      <c r="U2850" s="104">
        <f t="shared" si="589"/>
        <v>1889.5596172781568</v>
      </c>
      <c r="V2850" s="87" cm="1">
        <f t="array" ref="V2850">VLOOKUP($E2850,$AI$118:$AW$122,COLUMN($AW:$AW)-COLUMN($AH:$AH),FALSE)</f>
        <v>0</v>
      </c>
      <c r="W2850" s="87" t="str">
        <f t="shared" si="593"/>
        <v>Domestic</v>
      </c>
      <c r="X2850" s="87" t="str">
        <f t="shared" si="594"/>
        <v>Non-local</v>
      </c>
      <c r="Y2850" s="104"/>
      <c r="Z2850" s="87" t="str">
        <f t="shared" si="590"/>
        <v>USA</v>
      </c>
      <c r="AA2850" s="87" t="str">
        <f t="shared" si="591"/>
        <v>USA</v>
      </c>
      <c r="AB2850" s="82" cm="1">
        <f t="array" ref="AB2850">VLOOKUP(B2850,'GDP per Capita'!$T$2:$V$4235,COLUMN('GDP per Capita'!$V:$V)-COLUMN('GDP per Capita'!$S:$S),FALSE)</f>
        <v>63809.64</v>
      </c>
      <c r="AC2850" s="82">
        <f t="shared" si="586"/>
        <v>63809.64</v>
      </c>
      <c r="AD2850" s="82">
        <f t="shared" si="587"/>
        <v>63809.64</v>
      </c>
      <c r="AE2850" s="88">
        <f t="shared" si="592"/>
        <v>2.9612447543633794E-2</v>
      </c>
    </row>
    <row r="2851" spans="1:31">
      <c r="A2851" s="77" t="s">
        <v>927</v>
      </c>
      <c r="B2851" s="77">
        <v>2850</v>
      </c>
      <c r="C2851" s="77" t="s">
        <v>29</v>
      </c>
      <c r="D2851" s="77" t="s">
        <v>29</v>
      </c>
      <c r="E2851" s="77">
        <v>2018</v>
      </c>
      <c r="F2851" s="77">
        <v>34.147645199999999</v>
      </c>
      <c r="G2851" s="77">
        <v>-118.1444779</v>
      </c>
      <c r="H2851" s="77">
        <v>0</v>
      </c>
      <c r="I2851" s="77" t="s">
        <v>1626</v>
      </c>
      <c r="J2851" s="77">
        <v>39.739236400000003</v>
      </c>
      <c r="K2851" s="77">
        <v>-104.9848623</v>
      </c>
      <c r="L2851" s="77">
        <v>2645.1496364796199</v>
      </c>
      <c r="M2851" s="77">
        <v>0.51090989055564195</v>
      </c>
      <c r="N2851" s="77">
        <v>0</v>
      </c>
      <c r="O2851" s="77">
        <v>507.868730204087</v>
      </c>
      <c r="P2851" s="87" cm="1">
        <f t="array" ref="P2851">IF($X2851="Non-local",VLOOKUP($E2851,$AI$64:$AW$68,COLUMN($AW:$AW)-COLUMN($AH:$AH),FALSE),IF($X2851="Unknown",VLOOKUP($E2851,$AI$71:$AW$75,COLUMN($AW:$AW)-COLUMN($AH:$AH),FALSE),0))</f>
        <v>284</v>
      </c>
      <c r="Q2851" s="87" cm="1">
        <f t="array" ref="Q2851">IF($X2851="Non-local",VLOOKUP($E2851,$AI$40:$AW$44,COLUMN($AW:$AW)-COLUMN($AH:$AH),FALSE),IF($X2851="Unknown",VLOOKUP($E2851,$AI$47:$AW$51,COLUMN($AW:$AW)-COLUMN($AH:$AH),FALSE),0))</f>
        <v>701.10299999999995</v>
      </c>
      <c r="R2851" s="87" cm="1">
        <f t="array" ref="R2851">IF($X2851="Non-local",VLOOKUP($E2851,$AI$88:$AW$92,COLUMN($AW:$AW)-COLUMN($AH:$AH),FALSE),IF($X2851="Unknown",VLOOKUP($E2851,$AI$95:$AW$99,COLUMN($AW:$AW)-COLUMN($AH:$AH),FALSE),0))</f>
        <v>0.15773661179887363</v>
      </c>
      <c r="S2851" s="87" cm="1">
        <f t="array" ref="S2851">VLOOKUP($E2851,$AI$111:$AW$115,COLUMN($AW:$AW)-COLUMN($AH:$AH),FALSE)</f>
        <v>431.69321999999994</v>
      </c>
      <c r="T2851" s="104">
        <f t="shared" si="588"/>
        <v>0.66864650235451561</v>
      </c>
      <c r="U2851" s="104">
        <f t="shared" si="589"/>
        <v>1924.6649502040868</v>
      </c>
      <c r="V2851" s="87" cm="1">
        <f t="array" ref="V2851">VLOOKUP($E2851,$AI$118:$AW$122,COLUMN($AW:$AW)-COLUMN($AH:$AH),FALSE)</f>
        <v>0</v>
      </c>
      <c r="W2851" s="87" t="str">
        <f t="shared" si="593"/>
        <v>Domestic</v>
      </c>
      <c r="X2851" s="87" t="str">
        <f t="shared" si="594"/>
        <v>Non-local</v>
      </c>
      <c r="Y2851" s="104"/>
      <c r="Z2851" s="87" t="str">
        <f t="shared" si="590"/>
        <v>USA</v>
      </c>
      <c r="AA2851" s="87" t="str">
        <f t="shared" si="591"/>
        <v>USA</v>
      </c>
      <c r="AB2851" s="82" cm="1">
        <f t="array" ref="AB2851">VLOOKUP(B2851,'GDP per Capita'!$T$2:$V$4235,COLUMN('GDP per Capita'!$V:$V)-COLUMN('GDP per Capita'!$S:$S),FALSE)</f>
        <v>63809.64</v>
      </c>
      <c r="AC2851" s="82">
        <f t="shared" si="586"/>
        <v>63809.64</v>
      </c>
      <c r="AD2851" s="82">
        <f t="shared" si="587"/>
        <v>63809.64</v>
      </c>
      <c r="AE2851" s="88">
        <f t="shared" si="592"/>
        <v>3.0162604744425559E-2</v>
      </c>
    </row>
    <row r="2852" spans="1:31">
      <c r="A2852" s="77" t="s">
        <v>927</v>
      </c>
      <c r="B2852" s="77">
        <v>2851</v>
      </c>
      <c r="C2852" s="77" t="s">
        <v>29</v>
      </c>
      <c r="D2852" s="77" t="s">
        <v>29</v>
      </c>
      <c r="E2852" s="77">
        <v>2018</v>
      </c>
      <c r="F2852" s="77">
        <v>34.147645199999999</v>
      </c>
      <c r="G2852" s="77">
        <v>-118.1444779</v>
      </c>
      <c r="H2852" s="77">
        <v>0</v>
      </c>
      <c r="I2852" s="77" t="s">
        <v>1626</v>
      </c>
      <c r="J2852" s="77">
        <v>39.739236400000003</v>
      </c>
      <c r="K2852" s="77">
        <v>-104.9848623</v>
      </c>
      <c r="L2852" s="77">
        <v>2645.1496364796199</v>
      </c>
      <c r="M2852" s="77">
        <v>0.51090989055564195</v>
      </c>
      <c r="N2852" s="77">
        <v>0</v>
      </c>
      <c r="O2852" s="77">
        <v>507.868730204087</v>
      </c>
      <c r="P2852" s="87" cm="1">
        <f t="array" ref="P2852">IF($X2852="Non-local",VLOOKUP($E2852,$AI$64:$AW$68,COLUMN($AW:$AW)-COLUMN($AH:$AH),FALSE),IF($X2852="Unknown",VLOOKUP($E2852,$AI$71:$AW$75,COLUMN($AW:$AW)-COLUMN($AH:$AH),FALSE),0))</f>
        <v>284</v>
      </c>
      <c r="Q2852" s="87" cm="1">
        <f t="array" ref="Q2852">IF($X2852="Non-local",VLOOKUP($E2852,$AI$40:$AW$44,COLUMN($AW:$AW)-COLUMN($AH:$AH),FALSE),IF($X2852="Unknown",VLOOKUP($E2852,$AI$47:$AW$51,COLUMN($AW:$AW)-COLUMN($AH:$AH),FALSE),0))</f>
        <v>701.10299999999995</v>
      </c>
      <c r="R2852" s="87" cm="1">
        <f t="array" ref="R2852">IF($X2852="Non-local",VLOOKUP($E2852,$AI$88:$AW$92,COLUMN($AW:$AW)-COLUMN($AH:$AH),FALSE),IF($X2852="Unknown",VLOOKUP($E2852,$AI$95:$AW$99,COLUMN($AW:$AW)-COLUMN($AH:$AH),FALSE),0))</f>
        <v>0.15773661179887363</v>
      </c>
      <c r="S2852" s="87" cm="1">
        <f t="array" ref="S2852">VLOOKUP($E2852,$AI$111:$AW$115,COLUMN($AW:$AW)-COLUMN($AH:$AH),FALSE)</f>
        <v>431.69321999999994</v>
      </c>
      <c r="T2852" s="104">
        <f t="shared" si="588"/>
        <v>0.66864650235451561</v>
      </c>
      <c r="U2852" s="104">
        <f t="shared" si="589"/>
        <v>1924.6649502040868</v>
      </c>
      <c r="V2852" s="87" cm="1">
        <f t="array" ref="V2852">VLOOKUP($E2852,$AI$118:$AW$122,COLUMN($AW:$AW)-COLUMN($AH:$AH),FALSE)</f>
        <v>0</v>
      </c>
      <c r="W2852" s="87" t="str">
        <f t="shared" si="593"/>
        <v>Domestic</v>
      </c>
      <c r="X2852" s="87" t="str">
        <f t="shared" si="594"/>
        <v>Non-local</v>
      </c>
      <c r="Y2852" s="104"/>
      <c r="Z2852" s="87" t="str">
        <f t="shared" si="590"/>
        <v>USA</v>
      </c>
      <c r="AA2852" s="87" t="str">
        <f t="shared" si="591"/>
        <v>USA</v>
      </c>
      <c r="AB2852" s="82" cm="1">
        <f t="array" ref="AB2852">VLOOKUP(B2852,'GDP per Capita'!$T$2:$V$4235,COLUMN('GDP per Capita'!$V:$V)-COLUMN('GDP per Capita'!$S:$S),FALSE)</f>
        <v>63809.64</v>
      </c>
      <c r="AC2852" s="82">
        <f t="shared" si="586"/>
        <v>63809.64</v>
      </c>
      <c r="AD2852" s="82">
        <f t="shared" si="587"/>
        <v>63809.64</v>
      </c>
      <c r="AE2852" s="88">
        <f t="shared" si="592"/>
        <v>3.0162604744425559E-2</v>
      </c>
    </row>
    <row r="2853" spans="1:31">
      <c r="A2853" s="77" t="s">
        <v>1011</v>
      </c>
      <c r="B2853" s="77">
        <v>2852</v>
      </c>
      <c r="C2853" s="77" t="s">
        <v>29</v>
      </c>
      <c r="D2853" s="77" t="s">
        <v>29</v>
      </c>
      <c r="E2853" s="77">
        <v>2018</v>
      </c>
      <c r="F2853" s="77">
        <v>40.102554999999903</v>
      </c>
      <c r="G2853" s="77">
        <v>-105.36320790000001</v>
      </c>
      <c r="H2853" s="77">
        <v>1</v>
      </c>
      <c r="I2853" s="77" t="s">
        <v>1626</v>
      </c>
      <c r="J2853" s="77">
        <v>39.739236400000003</v>
      </c>
      <c r="K2853" s="77">
        <v>-104.9848623</v>
      </c>
      <c r="L2853" s="77">
        <v>103.404289622392</v>
      </c>
      <c r="M2853" s="77">
        <v>0</v>
      </c>
      <c r="N2853" s="77">
        <v>0</v>
      </c>
      <c r="O2853" s="77">
        <v>0</v>
      </c>
      <c r="P2853" s="87" cm="1">
        <f t="array" ref="P2853">IF($X2853="Non-local",VLOOKUP($E2853,$AI$64:$AW$68,COLUMN($AW:$AW)-COLUMN($AH:$AH),FALSE),IF($X2853="Unknown",VLOOKUP($E2853,$AI$71:$AW$75,COLUMN($AW:$AW)-COLUMN($AH:$AH),FALSE),0))</f>
        <v>0</v>
      </c>
      <c r="Q2853" s="87" cm="1">
        <f t="array" ref="Q2853">IF($X2853="Non-local",VLOOKUP($E2853,$AI$40:$AW$44,COLUMN($AW:$AW)-COLUMN($AH:$AH),FALSE),IF($X2853="Unknown",VLOOKUP($E2853,$AI$47:$AW$51,COLUMN($AW:$AW)-COLUMN($AH:$AH),FALSE),0))</f>
        <v>0</v>
      </c>
      <c r="R2853" s="87" cm="1">
        <f t="array" ref="R2853">IF($X2853="Non-local",VLOOKUP($E2853,$AI$88:$AW$92,COLUMN($AW:$AW)-COLUMN($AH:$AH),FALSE),IF($X2853="Unknown",VLOOKUP($E2853,$AI$95:$AW$99,COLUMN($AW:$AW)-COLUMN($AH:$AH),FALSE),0))</f>
        <v>0</v>
      </c>
      <c r="S2853" s="87" cm="1">
        <f t="array" ref="S2853">VLOOKUP($E2853,$AI$111:$AW$115,COLUMN($AW:$AW)-COLUMN($AH:$AH),FALSE)</f>
        <v>431.69321999999994</v>
      </c>
      <c r="T2853" s="104">
        <f t="shared" si="588"/>
        <v>0</v>
      </c>
      <c r="U2853" s="104">
        <f t="shared" si="589"/>
        <v>431.69321999999994</v>
      </c>
      <c r="V2853" s="87" cm="1">
        <f t="array" ref="V2853">VLOOKUP($E2853,$AI$118:$AW$122,COLUMN($AW:$AW)-COLUMN($AH:$AH),FALSE)</f>
        <v>0</v>
      </c>
      <c r="W2853" s="87" t="str">
        <f t="shared" si="593"/>
        <v>Domestic</v>
      </c>
      <c r="X2853" s="87" t="str">
        <f t="shared" si="594"/>
        <v>Local</v>
      </c>
      <c r="Y2853" s="104"/>
      <c r="Z2853" s="87" t="str">
        <f t="shared" si="590"/>
        <v>USA</v>
      </c>
      <c r="AA2853" s="87" t="str">
        <f t="shared" si="591"/>
        <v>USA</v>
      </c>
      <c r="AB2853" s="82" cm="1">
        <f t="array" ref="AB2853">VLOOKUP(B2853,'GDP per Capita'!$T$2:$V$4235,COLUMN('GDP per Capita'!$V:$V)-COLUMN('GDP per Capita'!$S:$S),FALSE)</f>
        <v>63809.64</v>
      </c>
      <c r="AC2853" s="82">
        <f t="shared" si="586"/>
        <v>63809.64</v>
      </c>
      <c r="AD2853" s="82">
        <f t="shared" si="587"/>
        <v>63809.64</v>
      </c>
      <c r="AE2853" s="88">
        <f t="shared" si="592"/>
        <v>6.7653291885050593E-3</v>
      </c>
    </row>
    <row r="2854" spans="1:31">
      <c r="A2854" s="77" t="s">
        <v>971</v>
      </c>
      <c r="B2854" s="77">
        <v>2853</v>
      </c>
      <c r="C2854" s="77" t="s">
        <v>29</v>
      </c>
      <c r="D2854" s="77" t="s">
        <v>29</v>
      </c>
      <c r="E2854" s="77">
        <v>2018</v>
      </c>
      <c r="F2854" s="77">
        <v>40.7127281</v>
      </c>
      <c r="G2854" s="77">
        <v>-74.006015199999993</v>
      </c>
      <c r="H2854" s="77">
        <v>0</v>
      </c>
      <c r="I2854" s="77" t="s">
        <v>1626</v>
      </c>
      <c r="J2854" s="77">
        <v>39.739236400000003</v>
      </c>
      <c r="K2854" s="77">
        <v>-104.9848623</v>
      </c>
      <c r="L2854" s="77">
        <v>5237.2081050282304</v>
      </c>
      <c r="M2854" s="77">
        <v>0.90864360031791003</v>
      </c>
      <c r="N2854" s="77">
        <v>0</v>
      </c>
      <c r="O2854" s="77">
        <v>628.46497260338799</v>
      </c>
      <c r="P2854" s="87" cm="1">
        <f t="array" ref="P2854">IF($X2854="Non-local",VLOOKUP($E2854,$AI$64:$AW$68,COLUMN($AW:$AW)-COLUMN($AH:$AH),FALSE),IF($X2854="Unknown",VLOOKUP($E2854,$AI$71:$AW$75,COLUMN($AW:$AW)-COLUMN($AH:$AH),FALSE),0))</f>
        <v>284</v>
      </c>
      <c r="Q2854" s="87" cm="1">
        <f t="array" ref="Q2854">IF($X2854="Non-local",VLOOKUP($E2854,$AI$40:$AW$44,COLUMN($AW:$AW)-COLUMN($AH:$AH),FALSE),IF($X2854="Unknown",VLOOKUP($E2854,$AI$47:$AW$51,COLUMN($AW:$AW)-COLUMN($AH:$AH),FALSE),0))</f>
        <v>701.10299999999995</v>
      </c>
      <c r="R2854" s="87" cm="1">
        <f t="array" ref="R2854">IF($X2854="Non-local",VLOOKUP($E2854,$AI$88:$AW$92,COLUMN($AW:$AW)-COLUMN($AH:$AH),FALSE),IF($X2854="Unknown",VLOOKUP($E2854,$AI$95:$AW$99,COLUMN($AW:$AW)-COLUMN($AH:$AH),FALSE),0))</f>
        <v>0.15773661179887363</v>
      </c>
      <c r="S2854" s="87" cm="1">
        <f t="array" ref="S2854">VLOOKUP($E2854,$AI$111:$AW$115,COLUMN($AW:$AW)-COLUMN($AH:$AH),FALSE)</f>
        <v>431.69321999999994</v>
      </c>
      <c r="T2854" s="104">
        <f t="shared" si="588"/>
        <v>1.0663802121167836</v>
      </c>
      <c r="U2854" s="104">
        <f t="shared" si="589"/>
        <v>2045.2611926033878</v>
      </c>
      <c r="V2854" s="87" cm="1">
        <f t="array" ref="V2854">VLOOKUP($E2854,$AI$118:$AW$122,COLUMN($AW:$AW)-COLUMN($AH:$AH),FALSE)</f>
        <v>0</v>
      </c>
      <c r="W2854" s="87" t="str">
        <f t="shared" si="593"/>
        <v>Domestic</v>
      </c>
      <c r="X2854" s="87" t="str">
        <f t="shared" si="594"/>
        <v>Non-local</v>
      </c>
      <c r="Y2854" s="104"/>
      <c r="Z2854" s="87" t="str">
        <f t="shared" si="590"/>
        <v>USA</v>
      </c>
      <c r="AA2854" s="87" t="str">
        <f t="shared" si="591"/>
        <v>USA</v>
      </c>
      <c r="AB2854" s="82" cm="1">
        <f t="array" ref="AB2854">VLOOKUP(B2854,'GDP per Capita'!$T$2:$V$4235,COLUMN('GDP per Capita'!$V:$V)-COLUMN('GDP per Capita'!$S:$S),FALSE)</f>
        <v>63809.64</v>
      </c>
      <c r="AC2854" s="82">
        <f t="shared" si="586"/>
        <v>63809.64</v>
      </c>
      <c r="AD2854" s="82">
        <f t="shared" si="587"/>
        <v>63809.64</v>
      </c>
      <c r="AE2854" s="88">
        <f t="shared" si="592"/>
        <v>3.2052542415274367E-2</v>
      </c>
    </row>
    <row r="2855" spans="1:31">
      <c r="A2855" s="77" t="s">
        <v>1720</v>
      </c>
      <c r="B2855" s="77">
        <v>2854</v>
      </c>
      <c r="C2855" s="77" t="s">
        <v>29</v>
      </c>
      <c r="D2855" s="77" t="s">
        <v>29</v>
      </c>
      <c r="E2855" s="77">
        <v>2018</v>
      </c>
      <c r="F2855" s="77">
        <v>43.048122100000001</v>
      </c>
      <c r="G2855" s="77">
        <v>-76.147424400000006</v>
      </c>
      <c r="H2855" s="77">
        <v>0</v>
      </c>
      <c r="I2855" s="77" t="s">
        <v>1626</v>
      </c>
      <c r="J2855" s="77">
        <v>39.739236400000003</v>
      </c>
      <c r="K2855" s="77">
        <v>-104.9848623</v>
      </c>
      <c r="L2855" s="77">
        <v>4842.5606927320396</v>
      </c>
      <c r="M2855" s="77">
        <v>0.85544885173429197</v>
      </c>
      <c r="N2855" s="77">
        <v>0</v>
      </c>
      <c r="O2855" s="77">
        <v>581.10728312784499</v>
      </c>
      <c r="P2855" s="87" cm="1">
        <f t="array" ref="P2855">IF($X2855="Non-local",VLOOKUP($E2855,$AI$64:$AW$68,COLUMN($AW:$AW)-COLUMN($AH:$AH),FALSE),IF($X2855="Unknown",VLOOKUP($E2855,$AI$71:$AW$75,COLUMN($AW:$AW)-COLUMN($AH:$AH),FALSE),0))</f>
        <v>284</v>
      </c>
      <c r="Q2855" s="87" cm="1">
        <f t="array" ref="Q2855">IF($X2855="Non-local",VLOOKUP($E2855,$AI$40:$AW$44,COLUMN($AW:$AW)-COLUMN($AH:$AH),FALSE),IF($X2855="Unknown",VLOOKUP($E2855,$AI$47:$AW$51,COLUMN($AW:$AW)-COLUMN($AH:$AH),FALSE),0))</f>
        <v>701.10299999999995</v>
      </c>
      <c r="R2855" s="87" cm="1">
        <f t="array" ref="R2855">IF($X2855="Non-local",VLOOKUP($E2855,$AI$88:$AW$92,COLUMN($AW:$AW)-COLUMN($AH:$AH),FALSE),IF($X2855="Unknown",VLOOKUP($E2855,$AI$95:$AW$99,COLUMN($AW:$AW)-COLUMN($AH:$AH),FALSE),0))</f>
        <v>0.15773661179887363</v>
      </c>
      <c r="S2855" s="87" cm="1">
        <f t="array" ref="S2855">VLOOKUP($E2855,$AI$111:$AW$115,COLUMN($AW:$AW)-COLUMN($AH:$AH),FALSE)</f>
        <v>431.69321999999994</v>
      </c>
      <c r="T2855" s="104">
        <f t="shared" si="588"/>
        <v>1.0131854635331656</v>
      </c>
      <c r="U2855" s="104">
        <f t="shared" si="589"/>
        <v>1997.9035031278447</v>
      </c>
      <c r="V2855" s="87" cm="1">
        <f t="array" ref="V2855">VLOOKUP($E2855,$AI$118:$AW$122,COLUMN($AW:$AW)-COLUMN($AH:$AH),FALSE)</f>
        <v>0</v>
      </c>
      <c r="W2855" s="87" t="str">
        <f t="shared" si="593"/>
        <v>Domestic</v>
      </c>
      <c r="X2855" s="87" t="str">
        <f t="shared" si="594"/>
        <v>Non-local</v>
      </c>
      <c r="Y2855" s="104"/>
      <c r="Z2855" s="87" t="str">
        <f t="shared" si="590"/>
        <v>USA</v>
      </c>
      <c r="AA2855" s="87" t="str">
        <f t="shared" si="591"/>
        <v>USA</v>
      </c>
      <c r="AB2855" s="82" cm="1">
        <f t="array" ref="AB2855">VLOOKUP(B2855,'GDP per Capita'!$T$2:$V$4235,COLUMN('GDP per Capita'!$V:$V)-COLUMN('GDP per Capita'!$S:$S),FALSE)</f>
        <v>63809.64</v>
      </c>
      <c r="AC2855" s="82">
        <f t="shared" si="586"/>
        <v>63809.64</v>
      </c>
      <c r="AD2855" s="82">
        <f t="shared" si="587"/>
        <v>63809.64</v>
      </c>
      <c r="AE2855" s="88">
        <f t="shared" si="592"/>
        <v>3.1310371021178694E-2</v>
      </c>
    </row>
    <row r="2856" spans="1:31">
      <c r="A2856" s="77" t="s">
        <v>1489</v>
      </c>
      <c r="B2856" s="77">
        <v>2855</v>
      </c>
      <c r="C2856" s="77" t="s">
        <v>29</v>
      </c>
      <c r="D2856" s="77" t="s">
        <v>29</v>
      </c>
      <c r="E2856" s="77">
        <v>2018</v>
      </c>
      <c r="F2856" s="77">
        <v>40.194884799999997</v>
      </c>
      <c r="G2856" s="77">
        <v>-92.583393900000004</v>
      </c>
      <c r="H2856" s="77">
        <v>0</v>
      </c>
      <c r="I2856" s="77" t="s">
        <v>1626</v>
      </c>
      <c r="J2856" s="77">
        <v>39.739236400000003</v>
      </c>
      <c r="K2856" s="77">
        <v>-104.9848623</v>
      </c>
      <c r="L2856" s="77">
        <v>2114.4477086229199</v>
      </c>
      <c r="M2856" s="77">
        <v>0.44083347369907799</v>
      </c>
      <c r="N2856" s="77">
        <v>0</v>
      </c>
      <c r="O2856" s="77">
        <v>405.97396005560103</v>
      </c>
      <c r="P2856" s="87" cm="1">
        <f t="array" ref="P2856">IF($X2856="Non-local",VLOOKUP($E2856,$AI$64:$AW$68,COLUMN($AW:$AW)-COLUMN($AH:$AH),FALSE),IF($X2856="Unknown",VLOOKUP($E2856,$AI$71:$AW$75,COLUMN($AW:$AW)-COLUMN($AH:$AH),FALSE),0))</f>
        <v>284</v>
      </c>
      <c r="Q2856" s="87" cm="1">
        <f t="array" ref="Q2856">IF($X2856="Non-local",VLOOKUP($E2856,$AI$40:$AW$44,COLUMN($AW:$AW)-COLUMN($AH:$AH),FALSE),IF($X2856="Unknown",VLOOKUP($E2856,$AI$47:$AW$51,COLUMN($AW:$AW)-COLUMN($AH:$AH),FALSE),0))</f>
        <v>701.10299999999995</v>
      </c>
      <c r="R2856" s="87" cm="1">
        <f t="array" ref="R2856">IF($X2856="Non-local",VLOOKUP($E2856,$AI$88:$AW$92,COLUMN($AW:$AW)-COLUMN($AH:$AH),FALSE),IF($X2856="Unknown",VLOOKUP($E2856,$AI$95:$AW$99,COLUMN($AW:$AW)-COLUMN($AH:$AH),FALSE),0))</f>
        <v>0.15773661179887363</v>
      </c>
      <c r="S2856" s="87" cm="1">
        <f t="array" ref="S2856">VLOOKUP($E2856,$AI$111:$AW$115,COLUMN($AW:$AW)-COLUMN($AH:$AH),FALSE)</f>
        <v>431.69321999999994</v>
      </c>
      <c r="T2856" s="104">
        <f t="shared" si="588"/>
        <v>0.59857008549795165</v>
      </c>
      <c r="U2856" s="104">
        <f t="shared" si="589"/>
        <v>1822.7701800556008</v>
      </c>
      <c r="V2856" s="87" cm="1">
        <f t="array" ref="V2856">VLOOKUP($E2856,$AI$118:$AW$122,COLUMN($AW:$AW)-COLUMN($AH:$AH),FALSE)</f>
        <v>0</v>
      </c>
      <c r="W2856" s="87" t="str">
        <f t="shared" si="593"/>
        <v>Domestic</v>
      </c>
      <c r="X2856" s="87" t="str">
        <f t="shared" si="594"/>
        <v>Non-local</v>
      </c>
      <c r="Y2856" s="104"/>
      <c r="Z2856" s="87" t="str">
        <f t="shared" si="590"/>
        <v>USA</v>
      </c>
      <c r="AA2856" s="87" t="str">
        <f t="shared" si="591"/>
        <v>USA</v>
      </c>
      <c r="AB2856" s="82" cm="1">
        <f t="array" ref="AB2856">VLOOKUP(B2856,'GDP per Capita'!$T$2:$V$4235,COLUMN('GDP per Capita'!$V:$V)-COLUMN('GDP per Capita'!$S:$S),FALSE)</f>
        <v>63809.64</v>
      </c>
      <c r="AC2856" s="82">
        <f t="shared" si="586"/>
        <v>63809.64</v>
      </c>
      <c r="AD2856" s="82">
        <f t="shared" si="587"/>
        <v>63809.64</v>
      </c>
      <c r="AE2856" s="88">
        <f t="shared" si="592"/>
        <v>2.8565749313984545E-2</v>
      </c>
    </row>
    <row r="2857" spans="1:31">
      <c r="A2857" s="77" t="s">
        <v>928</v>
      </c>
      <c r="B2857" s="77">
        <v>2856</v>
      </c>
      <c r="C2857" s="77" t="s">
        <v>29</v>
      </c>
      <c r="D2857" s="77" t="s">
        <v>29</v>
      </c>
      <c r="E2857" s="77">
        <v>2018</v>
      </c>
      <c r="F2857" s="77">
        <v>42.268156899999902</v>
      </c>
      <c r="G2857" s="77">
        <v>-83.731229099999993</v>
      </c>
      <c r="H2857" s="77">
        <v>0</v>
      </c>
      <c r="I2857" s="77" t="s">
        <v>1626</v>
      </c>
      <c r="J2857" s="77">
        <v>39.739236400000003</v>
      </c>
      <c r="K2857" s="77">
        <v>-104.9848623</v>
      </c>
      <c r="L2857" s="77">
        <v>3601.37941655551</v>
      </c>
      <c r="M2857" s="77">
        <v>0.65866303155097505</v>
      </c>
      <c r="N2857" s="77">
        <v>0</v>
      </c>
      <c r="O2857" s="77">
        <v>691.46484797865901</v>
      </c>
      <c r="P2857" s="87" cm="1">
        <f t="array" ref="P2857">IF($X2857="Non-local",VLOOKUP($E2857,$AI$64:$AW$68,COLUMN($AW:$AW)-COLUMN($AH:$AH),FALSE),IF($X2857="Unknown",VLOOKUP($E2857,$AI$71:$AW$75,COLUMN($AW:$AW)-COLUMN($AH:$AH),FALSE),0))</f>
        <v>284</v>
      </c>
      <c r="Q2857" s="87" cm="1">
        <f t="array" ref="Q2857">IF($X2857="Non-local",VLOOKUP($E2857,$AI$40:$AW$44,COLUMN($AW:$AW)-COLUMN($AH:$AH),FALSE),IF($X2857="Unknown",VLOOKUP($E2857,$AI$47:$AW$51,COLUMN($AW:$AW)-COLUMN($AH:$AH),FALSE),0))</f>
        <v>701.10299999999995</v>
      </c>
      <c r="R2857" s="87" cm="1">
        <f t="array" ref="R2857">IF($X2857="Non-local",VLOOKUP($E2857,$AI$88:$AW$92,COLUMN($AW:$AW)-COLUMN($AH:$AH),FALSE),IF($X2857="Unknown",VLOOKUP($E2857,$AI$95:$AW$99,COLUMN($AW:$AW)-COLUMN($AH:$AH),FALSE),0))</f>
        <v>0.15773661179887363</v>
      </c>
      <c r="S2857" s="87" cm="1">
        <f t="array" ref="S2857">VLOOKUP($E2857,$AI$111:$AW$115,COLUMN($AW:$AW)-COLUMN($AH:$AH),FALSE)</f>
        <v>431.69321999999994</v>
      </c>
      <c r="T2857" s="104">
        <f t="shared" si="588"/>
        <v>0.81639964334984871</v>
      </c>
      <c r="U2857" s="104">
        <f t="shared" si="589"/>
        <v>2108.261067978659</v>
      </c>
      <c r="V2857" s="87" cm="1">
        <f t="array" ref="V2857">VLOOKUP($E2857,$AI$118:$AW$122,COLUMN($AW:$AW)-COLUMN($AH:$AH),FALSE)</f>
        <v>0</v>
      </c>
      <c r="W2857" s="87" t="str">
        <f t="shared" si="593"/>
        <v>Domestic</v>
      </c>
      <c r="X2857" s="87" t="str">
        <f t="shared" si="594"/>
        <v>Non-local</v>
      </c>
      <c r="Y2857" s="104"/>
      <c r="Z2857" s="87" t="str">
        <f t="shared" si="590"/>
        <v>USA</v>
      </c>
      <c r="AA2857" s="87" t="str">
        <f t="shared" si="591"/>
        <v>USA</v>
      </c>
      <c r="AB2857" s="82" cm="1">
        <f t="array" ref="AB2857">VLOOKUP(B2857,'GDP per Capita'!$T$2:$V$4235,COLUMN('GDP per Capita'!$V:$V)-COLUMN('GDP per Capita'!$S:$S),FALSE)</f>
        <v>63809.64</v>
      </c>
      <c r="AC2857" s="82">
        <f t="shared" si="586"/>
        <v>63809.64</v>
      </c>
      <c r="AD2857" s="82">
        <f t="shared" si="587"/>
        <v>63809.64</v>
      </c>
      <c r="AE2857" s="88">
        <f t="shared" si="592"/>
        <v>3.3039852097248301E-2</v>
      </c>
    </row>
    <row r="2858" spans="1:31">
      <c r="A2858" s="77" t="s">
        <v>911</v>
      </c>
      <c r="B2858" s="77">
        <v>2857</v>
      </c>
      <c r="C2858" s="77" t="s">
        <v>29</v>
      </c>
      <c r="D2858" s="77" t="s">
        <v>29</v>
      </c>
      <c r="E2858" s="77">
        <v>2018</v>
      </c>
      <c r="F2858" s="77">
        <v>42.3750997</v>
      </c>
      <c r="G2858" s="77">
        <v>-71.105615700000001</v>
      </c>
      <c r="H2858" s="77">
        <v>0</v>
      </c>
      <c r="I2858" s="77" t="s">
        <v>1626</v>
      </c>
      <c r="J2858" s="77">
        <v>39.739236400000003</v>
      </c>
      <c r="K2858" s="77">
        <v>-104.9848623</v>
      </c>
      <c r="L2858" s="77">
        <v>5673.7124855905204</v>
      </c>
      <c r="M2858" s="77">
        <v>0.96779995620830905</v>
      </c>
      <c r="N2858" s="77">
        <v>0</v>
      </c>
      <c r="O2858" s="77">
        <v>680.845498270863</v>
      </c>
      <c r="P2858" s="87" cm="1">
        <f t="array" ref="P2858">IF($X2858="Non-local",VLOOKUP($E2858,$AI$64:$AW$68,COLUMN($AW:$AW)-COLUMN($AH:$AH),FALSE),IF($X2858="Unknown",VLOOKUP($E2858,$AI$71:$AW$75,COLUMN($AW:$AW)-COLUMN($AH:$AH),FALSE),0))</f>
        <v>284</v>
      </c>
      <c r="Q2858" s="87" cm="1">
        <f t="array" ref="Q2858">IF($X2858="Non-local",VLOOKUP($E2858,$AI$40:$AW$44,COLUMN($AW:$AW)-COLUMN($AH:$AH),FALSE),IF($X2858="Unknown",VLOOKUP($E2858,$AI$47:$AW$51,COLUMN($AW:$AW)-COLUMN($AH:$AH),FALSE),0))</f>
        <v>701.10299999999995</v>
      </c>
      <c r="R2858" s="87" cm="1">
        <f t="array" ref="R2858">IF($X2858="Non-local",VLOOKUP($E2858,$AI$88:$AW$92,COLUMN($AW:$AW)-COLUMN($AH:$AH),FALSE),IF($X2858="Unknown",VLOOKUP($E2858,$AI$95:$AW$99,COLUMN($AW:$AW)-COLUMN($AH:$AH),FALSE),0))</f>
        <v>0.15773661179887363</v>
      </c>
      <c r="S2858" s="87" cm="1">
        <f t="array" ref="S2858">VLOOKUP($E2858,$AI$111:$AW$115,COLUMN($AW:$AW)-COLUMN($AH:$AH),FALSE)</f>
        <v>431.69321999999994</v>
      </c>
      <c r="T2858" s="104">
        <f t="shared" si="588"/>
        <v>1.1255365680071827</v>
      </c>
      <c r="U2858" s="104">
        <f t="shared" si="589"/>
        <v>2097.6417182708628</v>
      </c>
      <c r="V2858" s="87" cm="1">
        <f t="array" ref="V2858">VLOOKUP($E2858,$AI$118:$AW$122,COLUMN($AW:$AW)-COLUMN($AH:$AH),FALSE)</f>
        <v>0</v>
      </c>
      <c r="W2858" s="87" t="str">
        <f t="shared" si="593"/>
        <v>Domestic</v>
      </c>
      <c r="X2858" s="87" t="str">
        <f t="shared" si="594"/>
        <v>Non-local</v>
      </c>
      <c r="Y2858" s="104"/>
      <c r="Z2858" s="87" t="str">
        <f t="shared" si="590"/>
        <v>USA</v>
      </c>
      <c r="AA2858" s="87" t="str">
        <f t="shared" si="591"/>
        <v>USA</v>
      </c>
      <c r="AB2858" s="82" cm="1">
        <f t="array" ref="AB2858">VLOOKUP(B2858,'GDP per Capita'!$T$2:$V$4235,COLUMN('GDP per Capita'!$V:$V)-COLUMN('GDP per Capita'!$S:$S),FALSE)</f>
        <v>63809.64</v>
      </c>
      <c r="AC2858" s="82">
        <f t="shared" si="586"/>
        <v>63809.64</v>
      </c>
      <c r="AD2858" s="82">
        <f t="shared" si="587"/>
        <v>63809.64</v>
      </c>
      <c r="AE2858" s="88">
        <f t="shared" si="592"/>
        <v>3.2873429755611576E-2</v>
      </c>
    </row>
    <row r="2859" spans="1:31">
      <c r="A2859" s="77" t="s">
        <v>1721</v>
      </c>
      <c r="B2859" s="77">
        <v>2858</v>
      </c>
      <c r="C2859" s="77" t="s">
        <v>416</v>
      </c>
      <c r="D2859" s="77" t="s">
        <v>31</v>
      </c>
      <c r="E2859" s="77">
        <v>2018</v>
      </c>
      <c r="F2859" s="77">
        <v>51.490662200000003</v>
      </c>
      <c r="G2859" s="77">
        <v>-0.20591599999999999</v>
      </c>
      <c r="H2859" s="77">
        <v>0</v>
      </c>
      <c r="I2859" s="77" t="s">
        <v>1626</v>
      </c>
      <c r="J2859" s="77">
        <v>39.739236400000003</v>
      </c>
      <c r="K2859" s="77">
        <v>-104.9848623</v>
      </c>
      <c r="L2859" s="77">
        <v>15074.238403155199</v>
      </c>
      <c r="M2859" s="77">
        <v>2.3232697451759501</v>
      </c>
      <c r="N2859" s="77">
        <v>0</v>
      </c>
      <c r="O2859" s="77">
        <v>1582.7950323313</v>
      </c>
      <c r="P2859" s="87" cm="1">
        <f t="array" ref="P2859">IF($X2859="Non-local",VLOOKUP($E2859,$AI$64:$AW$68,COLUMN($AW:$AW)-COLUMN($AH:$AH),FALSE),IF($X2859="Unknown",VLOOKUP($E2859,$AI$71:$AW$75,COLUMN($AW:$AW)-COLUMN($AH:$AH),FALSE),0))</f>
        <v>284</v>
      </c>
      <c r="Q2859" s="87" cm="1">
        <f t="array" ref="Q2859">IF($X2859="Non-local",VLOOKUP($E2859,$AI$40:$AW$44,COLUMN($AW:$AW)-COLUMN($AH:$AH),FALSE),IF($X2859="Unknown",VLOOKUP($E2859,$AI$47:$AW$51,COLUMN($AW:$AW)-COLUMN($AH:$AH),FALSE),0))</f>
        <v>701.10299999999995</v>
      </c>
      <c r="R2859" s="87" cm="1">
        <f t="array" ref="R2859">IF($X2859="Non-local",VLOOKUP($E2859,$AI$88:$AW$92,COLUMN($AW:$AW)-COLUMN($AH:$AH),FALSE),IF($X2859="Unknown",VLOOKUP($E2859,$AI$95:$AW$99,COLUMN($AW:$AW)-COLUMN($AH:$AH),FALSE),0))</f>
        <v>0.15773661179887363</v>
      </c>
      <c r="S2859" s="87" cm="1">
        <f t="array" ref="S2859">VLOOKUP($E2859,$AI$111:$AW$115,COLUMN($AW:$AW)-COLUMN($AH:$AH),FALSE)</f>
        <v>431.69321999999994</v>
      </c>
      <c r="T2859" s="104">
        <f t="shared" si="588"/>
        <v>2.4810063569748237</v>
      </c>
      <c r="U2859" s="104">
        <f t="shared" si="589"/>
        <v>2999.5912523313</v>
      </c>
      <c r="V2859" s="87" cm="1">
        <f t="array" ref="V2859">VLOOKUP($E2859,$AI$118:$AW$122,COLUMN($AW:$AW)-COLUMN($AH:$AH),FALSE)</f>
        <v>0</v>
      </c>
      <c r="W2859" s="87" t="str">
        <f t="shared" si="593"/>
        <v>International</v>
      </c>
      <c r="X2859" s="87" t="str">
        <f t="shared" si="594"/>
        <v>Non-local</v>
      </c>
      <c r="Y2859" s="104"/>
      <c r="Z2859" s="87" t="str">
        <f t="shared" si="590"/>
        <v>United Kingdom</v>
      </c>
      <c r="AA2859" s="87" t="str">
        <f t="shared" si="591"/>
        <v>Europe</v>
      </c>
      <c r="AB2859" s="82" cm="1">
        <f t="array" ref="AB2859">VLOOKUP(B2859,'GDP per Capita'!$T$2:$V$4235,COLUMN('GDP per Capita'!$V:$V)-COLUMN('GDP per Capita'!$S:$S),FALSE)</f>
        <v>40800.480000000003</v>
      </c>
      <c r="AC2859" s="82">
        <f t="shared" ref="AC2859:AC2922" si="595">IFERROR(AB2859,"")</f>
        <v>40800.480000000003</v>
      </c>
      <c r="AD2859" s="82">
        <f t="shared" ref="AD2859:AD2922" si="596">IFERROR(AB2859,AVERAGE(AC$2:AC$2538))</f>
        <v>40800.480000000003</v>
      </c>
      <c r="AE2859" s="88">
        <f t="shared" si="592"/>
        <v>7.3518528515627748E-2</v>
      </c>
    </row>
    <row r="2860" spans="1:31">
      <c r="A2860" s="77" t="s">
        <v>1722</v>
      </c>
      <c r="B2860" s="77">
        <v>2859</v>
      </c>
      <c r="C2860" s="77" t="s">
        <v>29</v>
      </c>
      <c r="D2860" s="77" t="s">
        <v>29</v>
      </c>
      <c r="E2860" s="77">
        <v>2018</v>
      </c>
      <c r="F2860" s="77">
        <v>33.773758200000003</v>
      </c>
      <c r="G2860" s="77">
        <v>-84.296068999999903</v>
      </c>
      <c r="H2860" s="77">
        <v>0</v>
      </c>
      <c r="I2860" s="77" t="s">
        <v>1626</v>
      </c>
      <c r="J2860" s="77">
        <v>39.739236400000003</v>
      </c>
      <c r="K2860" s="77">
        <v>-104.9848623</v>
      </c>
      <c r="L2860" s="77">
        <v>3906.7027143379</v>
      </c>
      <c r="M2860" s="77">
        <v>0.70726969369395298</v>
      </c>
      <c r="N2860" s="77">
        <v>0</v>
      </c>
      <c r="O2860" s="77">
        <v>750.08692115287795</v>
      </c>
      <c r="P2860" s="87" cm="1">
        <f t="array" ref="P2860">IF($X2860="Non-local",VLOOKUP($E2860,$AI$64:$AW$68,COLUMN($AW:$AW)-COLUMN($AH:$AH),FALSE),IF($X2860="Unknown",VLOOKUP($E2860,$AI$71:$AW$75,COLUMN($AW:$AW)-COLUMN($AH:$AH),FALSE),0))</f>
        <v>284</v>
      </c>
      <c r="Q2860" s="87" cm="1">
        <f t="array" ref="Q2860">IF($X2860="Non-local",VLOOKUP($E2860,$AI$40:$AW$44,COLUMN($AW:$AW)-COLUMN($AH:$AH),FALSE),IF($X2860="Unknown",VLOOKUP($E2860,$AI$47:$AW$51,COLUMN($AW:$AW)-COLUMN($AH:$AH),FALSE),0))</f>
        <v>701.10299999999995</v>
      </c>
      <c r="R2860" s="87" cm="1">
        <f t="array" ref="R2860">IF($X2860="Non-local",VLOOKUP($E2860,$AI$88:$AW$92,COLUMN($AW:$AW)-COLUMN($AH:$AH),FALSE),IF($X2860="Unknown",VLOOKUP($E2860,$AI$95:$AW$99,COLUMN($AW:$AW)-COLUMN($AH:$AH),FALSE),0))</f>
        <v>0.15773661179887363</v>
      </c>
      <c r="S2860" s="87" cm="1">
        <f t="array" ref="S2860">VLOOKUP($E2860,$AI$111:$AW$115,COLUMN($AW:$AW)-COLUMN($AH:$AH),FALSE)</f>
        <v>431.69321999999994</v>
      </c>
      <c r="T2860" s="104">
        <f t="shared" si="588"/>
        <v>0.86500630549282664</v>
      </c>
      <c r="U2860" s="104">
        <f t="shared" si="589"/>
        <v>2166.8831411528781</v>
      </c>
      <c r="V2860" s="87" cm="1">
        <f t="array" ref="V2860">VLOOKUP($E2860,$AI$118:$AW$122,COLUMN($AW:$AW)-COLUMN($AH:$AH),FALSE)</f>
        <v>0</v>
      </c>
      <c r="W2860" s="87" t="str">
        <f t="shared" si="593"/>
        <v>Domestic</v>
      </c>
      <c r="X2860" s="87" t="str">
        <f t="shared" si="594"/>
        <v>Non-local</v>
      </c>
      <c r="Y2860" s="104"/>
      <c r="Z2860" s="87" t="str">
        <f t="shared" si="590"/>
        <v>USA</v>
      </c>
      <c r="AA2860" s="87" t="str">
        <f t="shared" si="591"/>
        <v>USA</v>
      </c>
      <c r="AB2860" s="82" cm="1">
        <f t="array" ref="AB2860">VLOOKUP(B2860,'GDP per Capita'!$T$2:$V$4235,COLUMN('GDP per Capita'!$V:$V)-COLUMN('GDP per Capita'!$S:$S),FALSE)</f>
        <v>63809.64</v>
      </c>
      <c r="AC2860" s="82">
        <f t="shared" si="595"/>
        <v>63809.64</v>
      </c>
      <c r="AD2860" s="82">
        <f t="shared" si="596"/>
        <v>63809.64</v>
      </c>
      <c r="AE2860" s="88">
        <f t="shared" si="592"/>
        <v>3.3958554556221883E-2</v>
      </c>
    </row>
    <row r="2861" spans="1:31">
      <c r="A2861" s="77" t="s">
        <v>1722</v>
      </c>
      <c r="B2861" s="77">
        <v>2860</v>
      </c>
      <c r="C2861" s="77" t="s">
        <v>29</v>
      </c>
      <c r="D2861" s="77" t="s">
        <v>29</v>
      </c>
      <c r="E2861" s="77">
        <v>2018</v>
      </c>
      <c r="F2861" s="77">
        <v>33.773758200000003</v>
      </c>
      <c r="G2861" s="77">
        <v>-84.296068999999903</v>
      </c>
      <c r="H2861" s="77">
        <v>0</v>
      </c>
      <c r="I2861" s="77" t="s">
        <v>1626</v>
      </c>
      <c r="J2861" s="77">
        <v>39.739236400000003</v>
      </c>
      <c r="K2861" s="77">
        <v>-104.9848623</v>
      </c>
      <c r="L2861" s="77">
        <v>3906.7027143379</v>
      </c>
      <c r="M2861" s="77">
        <v>0.70726969369395298</v>
      </c>
      <c r="N2861" s="77">
        <v>0</v>
      </c>
      <c r="O2861" s="77">
        <v>750.08692115287795</v>
      </c>
      <c r="P2861" s="87" cm="1">
        <f t="array" ref="P2861">IF($X2861="Non-local",VLOOKUP($E2861,$AI$64:$AW$68,COLUMN($AW:$AW)-COLUMN($AH:$AH),FALSE),IF($X2861="Unknown",VLOOKUP($E2861,$AI$71:$AW$75,COLUMN($AW:$AW)-COLUMN($AH:$AH),FALSE),0))</f>
        <v>284</v>
      </c>
      <c r="Q2861" s="87" cm="1">
        <f t="array" ref="Q2861">IF($X2861="Non-local",VLOOKUP($E2861,$AI$40:$AW$44,COLUMN($AW:$AW)-COLUMN($AH:$AH),FALSE),IF($X2861="Unknown",VLOOKUP($E2861,$AI$47:$AW$51,COLUMN($AW:$AW)-COLUMN($AH:$AH),FALSE),0))</f>
        <v>701.10299999999995</v>
      </c>
      <c r="R2861" s="87" cm="1">
        <f t="array" ref="R2861">IF($X2861="Non-local",VLOOKUP($E2861,$AI$88:$AW$92,COLUMN($AW:$AW)-COLUMN($AH:$AH),FALSE),IF($X2861="Unknown",VLOOKUP($E2861,$AI$95:$AW$99,COLUMN($AW:$AW)-COLUMN($AH:$AH),FALSE),0))</f>
        <v>0.15773661179887363</v>
      </c>
      <c r="S2861" s="87" cm="1">
        <f t="array" ref="S2861">VLOOKUP($E2861,$AI$111:$AW$115,COLUMN($AW:$AW)-COLUMN($AH:$AH),FALSE)</f>
        <v>431.69321999999994</v>
      </c>
      <c r="T2861" s="104">
        <f t="shared" si="588"/>
        <v>0.86500630549282664</v>
      </c>
      <c r="U2861" s="104">
        <f t="shared" si="589"/>
        <v>2166.8831411528781</v>
      </c>
      <c r="V2861" s="87" cm="1">
        <f t="array" ref="V2861">VLOOKUP($E2861,$AI$118:$AW$122,COLUMN($AW:$AW)-COLUMN($AH:$AH),FALSE)</f>
        <v>0</v>
      </c>
      <c r="W2861" s="87" t="str">
        <f t="shared" si="593"/>
        <v>Domestic</v>
      </c>
      <c r="X2861" s="87" t="str">
        <f t="shared" si="594"/>
        <v>Non-local</v>
      </c>
      <c r="Y2861" s="104"/>
      <c r="Z2861" s="87" t="str">
        <f t="shared" si="590"/>
        <v>USA</v>
      </c>
      <c r="AA2861" s="87" t="str">
        <f t="shared" si="591"/>
        <v>USA</v>
      </c>
      <c r="AB2861" s="82" cm="1">
        <f t="array" ref="AB2861">VLOOKUP(B2861,'GDP per Capita'!$T$2:$V$4235,COLUMN('GDP per Capita'!$V:$V)-COLUMN('GDP per Capita'!$S:$S),FALSE)</f>
        <v>63809.64</v>
      </c>
      <c r="AC2861" s="82">
        <f t="shared" si="595"/>
        <v>63809.64</v>
      </c>
      <c r="AD2861" s="82">
        <f t="shared" si="596"/>
        <v>63809.64</v>
      </c>
      <c r="AE2861" s="88">
        <f t="shared" si="592"/>
        <v>3.3958554556221883E-2</v>
      </c>
    </row>
    <row r="2862" spans="1:31">
      <c r="A2862" s="77" t="s">
        <v>1087</v>
      </c>
      <c r="B2862" s="77">
        <v>2861</v>
      </c>
      <c r="C2862" s="77" t="s">
        <v>29</v>
      </c>
      <c r="D2862" s="77" t="s">
        <v>29</v>
      </c>
      <c r="E2862" s="77">
        <v>2018</v>
      </c>
      <c r="F2862" s="77">
        <v>33.9597677</v>
      </c>
      <c r="G2862" s="77">
        <v>-83.376397999999995</v>
      </c>
      <c r="H2862" s="77">
        <v>0</v>
      </c>
      <c r="I2862" s="77" t="s">
        <v>1626</v>
      </c>
      <c r="J2862" s="77">
        <v>39.739236400000003</v>
      </c>
      <c r="K2862" s="77">
        <v>-104.9848623</v>
      </c>
      <c r="L2862" s="77">
        <v>4042.5394439500601</v>
      </c>
      <c r="M2862" s="77">
        <v>0.728894542078667</v>
      </c>
      <c r="N2862" s="77">
        <v>0</v>
      </c>
      <c r="O2862" s="77">
        <v>485.104733274007</v>
      </c>
      <c r="P2862" s="87" cm="1">
        <f t="array" ref="P2862">IF($X2862="Non-local",VLOOKUP($E2862,$AI$64:$AW$68,COLUMN($AW:$AW)-COLUMN($AH:$AH),FALSE),IF($X2862="Unknown",VLOOKUP($E2862,$AI$71:$AW$75,COLUMN($AW:$AW)-COLUMN($AH:$AH),FALSE),0))</f>
        <v>284</v>
      </c>
      <c r="Q2862" s="87" cm="1">
        <f t="array" ref="Q2862">IF($X2862="Non-local",VLOOKUP($E2862,$AI$40:$AW$44,COLUMN($AW:$AW)-COLUMN($AH:$AH),FALSE),IF($X2862="Unknown",VLOOKUP($E2862,$AI$47:$AW$51,COLUMN($AW:$AW)-COLUMN($AH:$AH),FALSE),0))</f>
        <v>701.10299999999995</v>
      </c>
      <c r="R2862" s="87" cm="1">
        <f t="array" ref="R2862">IF($X2862="Non-local",VLOOKUP($E2862,$AI$88:$AW$92,COLUMN($AW:$AW)-COLUMN($AH:$AH),FALSE),IF($X2862="Unknown",VLOOKUP($E2862,$AI$95:$AW$99,COLUMN($AW:$AW)-COLUMN($AH:$AH),FALSE),0))</f>
        <v>0.15773661179887363</v>
      </c>
      <c r="S2862" s="87" cm="1">
        <f t="array" ref="S2862">VLOOKUP($E2862,$AI$111:$AW$115,COLUMN($AW:$AW)-COLUMN($AH:$AH),FALSE)</f>
        <v>431.69321999999994</v>
      </c>
      <c r="T2862" s="104">
        <f t="shared" si="588"/>
        <v>0.88663115387754066</v>
      </c>
      <c r="U2862" s="104">
        <f t="shared" si="589"/>
        <v>1901.9009532740067</v>
      </c>
      <c r="V2862" s="87" cm="1">
        <f t="array" ref="V2862">VLOOKUP($E2862,$AI$118:$AW$122,COLUMN($AW:$AW)-COLUMN($AH:$AH),FALSE)</f>
        <v>0</v>
      </c>
      <c r="W2862" s="87" t="str">
        <f t="shared" si="593"/>
        <v>Domestic</v>
      </c>
      <c r="X2862" s="87" t="str">
        <f t="shared" si="594"/>
        <v>Non-local</v>
      </c>
      <c r="Y2862" s="104"/>
      <c r="Z2862" s="87" t="str">
        <f t="shared" si="590"/>
        <v>USA</v>
      </c>
      <c r="AA2862" s="87" t="str">
        <f t="shared" si="591"/>
        <v>USA</v>
      </c>
      <c r="AB2862" s="82" cm="1">
        <f t="array" ref="AB2862">VLOOKUP(B2862,'GDP per Capita'!$T$2:$V$4235,COLUMN('GDP per Capita'!$V:$V)-COLUMN('GDP per Capita'!$S:$S),FALSE)</f>
        <v>63809.64</v>
      </c>
      <c r="AC2862" s="82">
        <f t="shared" si="595"/>
        <v>63809.64</v>
      </c>
      <c r="AD2862" s="82">
        <f t="shared" si="596"/>
        <v>63809.64</v>
      </c>
      <c r="AE2862" s="88">
        <f t="shared" si="592"/>
        <v>2.9805856188406747E-2</v>
      </c>
    </row>
    <row r="2863" spans="1:31">
      <c r="A2863" s="77" t="s">
        <v>1345</v>
      </c>
      <c r="B2863" s="77">
        <v>2862</v>
      </c>
      <c r="C2863" s="77" t="s">
        <v>29</v>
      </c>
      <c r="D2863" s="77" t="s">
        <v>29</v>
      </c>
      <c r="E2863" s="77">
        <v>2018</v>
      </c>
      <c r="F2863" s="77">
        <v>39.920382699999998</v>
      </c>
      <c r="G2863" s="77">
        <v>-105.06914639999999</v>
      </c>
      <c r="H2863" s="77">
        <v>1</v>
      </c>
      <c r="I2863" s="77" t="s">
        <v>1626</v>
      </c>
      <c r="J2863" s="77">
        <v>39.739236400000003</v>
      </c>
      <c r="K2863" s="77">
        <v>-104.9848623</v>
      </c>
      <c r="L2863" s="77">
        <v>42.779583801813999</v>
      </c>
      <c r="M2863" s="77">
        <v>0</v>
      </c>
      <c r="N2863" s="77">
        <v>0</v>
      </c>
      <c r="O2863" s="77">
        <v>0</v>
      </c>
      <c r="P2863" s="87" cm="1">
        <f t="array" ref="P2863">IF($X2863="Non-local",VLOOKUP($E2863,$AI$64:$AW$68,COLUMN($AW:$AW)-COLUMN($AH:$AH),FALSE),IF($X2863="Unknown",VLOOKUP($E2863,$AI$71:$AW$75,COLUMN($AW:$AW)-COLUMN($AH:$AH),FALSE),0))</f>
        <v>0</v>
      </c>
      <c r="Q2863" s="87" cm="1">
        <f t="array" ref="Q2863">IF($X2863="Non-local",VLOOKUP($E2863,$AI$40:$AW$44,COLUMN($AW:$AW)-COLUMN($AH:$AH),FALSE),IF($X2863="Unknown",VLOOKUP($E2863,$AI$47:$AW$51,COLUMN($AW:$AW)-COLUMN($AH:$AH),FALSE),0))</f>
        <v>0</v>
      </c>
      <c r="R2863" s="87" cm="1">
        <f t="array" ref="R2863">IF($X2863="Non-local",VLOOKUP($E2863,$AI$88:$AW$92,COLUMN($AW:$AW)-COLUMN($AH:$AH),FALSE),IF($X2863="Unknown",VLOOKUP($E2863,$AI$95:$AW$99,COLUMN($AW:$AW)-COLUMN($AH:$AH),FALSE),0))</f>
        <v>0</v>
      </c>
      <c r="S2863" s="87" cm="1">
        <f t="array" ref="S2863">VLOOKUP($E2863,$AI$111:$AW$115,COLUMN($AW:$AW)-COLUMN($AH:$AH),FALSE)</f>
        <v>431.69321999999994</v>
      </c>
      <c r="T2863" s="104">
        <f t="shared" si="588"/>
        <v>0</v>
      </c>
      <c r="U2863" s="104">
        <f t="shared" si="589"/>
        <v>431.69321999999994</v>
      </c>
      <c r="V2863" s="87" cm="1">
        <f t="array" ref="V2863">VLOOKUP($E2863,$AI$118:$AW$122,COLUMN($AW:$AW)-COLUMN($AH:$AH),FALSE)</f>
        <v>0</v>
      </c>
      <c r="W2863" s="87" t="str">
        <f t="shared" si="593"/>
        <v>Domestic</v>
      </c>
      <c r="X2863" s="87" t="str">
        <f t="shared" si="594"/>
        <v>Local</v>
      </c>
      <c r="Y2863" s="104"/>
      <c r="Z2863" s="87" t="str">
        <f t="shared" si="590"/>
        <v>USA</v>
      </c>
      <c r="AA2863" s="87" t="str">
        <f t="shared" si="591"/>
        <v>USA</v>
      </c>
      <c r="AB2863" s="82" cm="1">
        <f t="array" ref="AB2863">VLOOKUP(B2863,'GDP per Capita'!$T$2:$V$4235,COLUMN('GDP per Capita'!$V:$V)-COLUMN('GDP per Capita'!$S:$S),FALSE)</f>
        <v>63809.64</v>
      </c>
      <c r="AC2863" s="82">
        <f t="shared" si="595"/>
        <v>63809.64</v>
      </c>
      <c r="AD2863" s="82">
        <f t="shared" si="596"/>
        <v>63809.64</v>
      </c>
      <c r="AE2863" s="88">
        <f t="shared" si="592"/>
        <v>6.7653291885050593E-3</v>
      </c>
    </row>
    <row r="2864" spans="1:31">
      <c r="A2864" s="77" t="s">
        <v>1011</v>
      </c>
      <c r="B2864" s="77">
        <v>2863</v>
      </c>
      <c r="C2864" s="77" t="s">
        <v>29</v>
      </c>
      <c r="D2864" s="77" t="s">
        <v>29</v>
      </c>
      <c r="E2864" s="77">
        <v>2018</v>
      </c>
      <c r="F2864" s="77">
        <v>40.102554999999903</v>
      </c>
      <c r="G2864" s="77">
        <v>-105.36320790000001</v>
      </c>
      <c r="H2864" s="77">
        <v>1</v>
      </c>
      <c r="I2864" s="77" t="s">
        <v>1626</v>
      </c>
      <c r="J2864" s="77">
        <v>39.739236400000003</v>
      </c>
      <c r="K2864" s="77">
        <v>-104.9848623</v>
      </c>
      <c r="L2864" s="77">
        <v>103.404289622392</v>
      </c>
      <c r="M2864" s="77">
        <v>0</v>
      </c>
      <c r="N2864" s="77">
        <v>0</v>
      </c>
      <c r="O2864" s="77">
        <v>0</v>
      </c>
      <c r="P2864" s="87" cm="1">
        <f t="array" ref="P2864">IF($X2864="Non-local",VLOOKUP($E2864,$AI$64:$AW$68,COLUMN($AW:$AW)-COLUMN($AH:$AH),FALSE),IF($X2864="Unknown",VLOOKUP($E2864,$AI$71:$AW$75,COLUMN($AW:$AW)-COLUMN($AH:$AH),FALSE),0))</f>
        <v>0</v>
      </c>
      <c r="Q2864" s="87" cm="1">
        <f t="array" ref="Q2864">IF($X2864="Non-local",VLOOKUP($E2864,$AI$40:$AW$44,COLUMN($AW:$AW)-COLUMN($AH:$AH),FALSE),IF($X2864="Unknown",VLOOKUP($E2864,$AI$47:$AW$51,COLUMN($AW:$AW)-COLUMN($AH:$AH),FALSE),0))</f>
        <v>0</v>
      </c>
      <c r="R2864" s="87" cm="1">
        <f t="array" ref="R2864">IF($X2864="Non-local",VLOOKUP($E2864,$AI$88:$AW$92,COLUMN($AW:$AW)-COLUMN($AH:$AH),FALSE),IF($X2864="Unknown",VLOOKUP($E2864,$AI$95:$AW$99,COLUMN($AW:$AW)-COLUMN($AH:$AH),FALSE),0))</f>
        <v>0</v>
      </c>
      <c r="S2864" s="87" cm="1">
        <f t="array" ref="S2864">VLOOKUP($E2864,$AI$111:$AW$115,COLUMN($AW:$AW)-COLUMN($AH:$AH),FALSE)</f>
        <v>431.69321999999994</v>
      </c>
      <c r="T2864" s="104">
        <f t="shared" si="588"/>
        <v>0</v>
      </c>
      <c r="U2864" s="104">
        <f t="shared" si="589"/>
        <v>431.69321999999994</v>
      </c>
      <c r="V2864" s="87" cm="1">
        <f t="array" ref="V2864">VLOOKUP($E2864,$AI$118:$AW$122,COLUMN($AW:$AW)-COLUMN($AH:$AH),FALSE)</f>
        <v>0</v>
      </c>
      <c r="W2864" s="87" t="str">
        <f t="shared" si="593"/>
        <v>Domestic</v>
      </c>
      <c r="X2864" s="87" t="str">
        <f t="shared" si="594"/>
        <v>Local</v>
      </c>
      <c r="Y2864" s="104"/>
      <c r="Z2864" s="87" t="str">
        <f t="shared" si="590"/>
        <v>USA</v>
      </c>
      <c r="AA2864" s="87" t="str">
        <f t="shared" si="591"/>
        <v>USA</v>
      </c>
      <c r="AB2864" s="82" cm="1">
        <f t="array" ref="AB2864">VLOOKUP(B2864,'GDP per Capita'!$T$2:$V$4235,COLUMN('GDP per Capita'!$V:$V)-COLUMN('GDP per Capita'!$S:$S),FALSE)</f>
        <v>63809.64</v>
      </c>
      <c r="AC2864" s="82">
        <f t="shared" si="595"/>
        <v>63809.64</v>
      </c>
      <c r="AD2864" s="82">
        <f t="shared" si="596"/>
        <v>63809.64</v>
      </c>
      <c r="AE2864" s="88">
        <f t="shared" si="592"/>
        <v>6.7653291885050593E-3</v>
      </c>
    </row>
    <row r="2865" spans="1:31">
      <c r="A2865" s="77" t="s">
        <v>927</v>
      </c>
      <c r="B2865" s="77">
        <v>2864</v>
      </c>
      <c r="C2865" s="77" t="s">
        <v>29</v>
      </c>
      <c r="D2865" s="77" t="s">
        <v>29</v>
      </c>
      <c r="E2865" s="77">
        <v>2018</v>
      </c>
      <c r="F2865" s="77">
        <v>34.147645199999999</v>
      </c>
      <c r="G2865" s="77">
        <v>-118.1444779</v>
      </c>
      <c r="H2865" s="77">
        <v>0</v>
      </c>
      <c r="I2865" s="77" t="s">
        <v>1626</v>
      </c>
      <c r="J2865" s="77">
        <v>39.739236400000003</v>
      </c>
      <c r="K2865" s="77">
        <v>-104.9848623</v>
      </c>
      <c r="L2865" s="77">
        <v>2645.1496364796199</v>
      </c>
      <c r="M2865" s="77">
        <v>0.51090989055564195</v>
      </c>
      <c r="N2865" s="77">
        <v>0</v>
      </c>
      <c r="O2865" s="77">
        <v>507.868730204087</v>
      </c>
      <c r="P2865" s="87" cm="1">
        <f t="array" ref="P2865">IF($X2865="Non-local",VLOOKUP($E2865,$AI$64:$AW$68,COLUMN($AW:$AW)-COLUMN($AH:$AH),FALSE),IF($X2865="Unknown",VLOOKUP($E2865,$AI$71:$AW$75,COLUMN($AW:$AW)-COLUMN($AH:$AH),FALSE),0))</f>
        <v>284</v>
      </c>
      <c r="Q2865" s="87" cm="1">
        <f t="array" ref="Q2865">IF($X2865="Non-local",VLOOKUP($E2865,$AI$40:$AW$44,COLUMN($AW:$AW)-COLUMN($AH:$AH),FALSE),IF($X2865="Unknown",VLOOKUP($E2865,$AI$47:$AW$51,COLUMN($AW:$AW)-COLUMN($AH:$AH),FALSE),0))</f>
        <v>701.10299999999995</v>
      </c>
      <c r="R2865" s="87" cm="1">
        <f t="array" ref="R2865">IF($X2865="Non-local",VLOOKUP($E2865,$AI$88:$AW$92,COLUMN($AW:$AW)-COLUMN($AH:$AH),FALSE),IF($X2865="Unknown",VLOOKUP($E2865,$AI$95:$AW$99,COLUMN($AW:$AW)-COLUMN($AH:$AH),FALSE),0))</f>
        <v>0.15773661179887363</v>
      </c>
      <c r="S2865" s="87" cm="1">
        <f t="array" ref="S2865">VLOOKUP($E2865,$AI$111:$AW$115,COLUMN($AW:$AW)-COLUMN($AH:$AH),FALSE)</f>
        <v>431.69321999999994</v>
      </c>
      <c r="T2865" s="104">
        <f t="shared" si="588"/>
        <v>0.66864650235451561</v>
      </c>
      <c r="U2865" s="104">
        <f t="shared" si="589"/>
        <v>1924.6649502040868</v>
      </c>
      <c r="V2865" s="87" cm="1">
        <f t="array" ref="V2865">VLOOKUP($E2865,$AI$118:$AW$122,COLUMN($AW:$AW)-COLUMN($AH:$AH),FALSE)</f>
        <v>0</v>
      </c>
      <c r="W2865" s="87" t="str">
        <f t="shared" si="593"/>
        <v>Domestic</v>
      </c>
      <c r="X2865" s="87" t="str">
        <f t="shared" si="594"/>
        <v>Non-local</v>
      </c>
      <c r="Y2865" s="104"/>
      <c r="Z2865" s="87" t="str">
        <f t="shared" si="590"/>
        <v>USA</v>
      </c>
      <c r="AA2865" s="87" t="str">
        <f t="shared" si="591"/>
        <v>USA</v>
      </c>
      <c r="AB2865" s="82" cm="1">
        <f t="array" ref="AB2865">VLOOKUP(B2865,'GDP per Capita'!$T$2:$V$4235,COLUMN('GDP per Capita'!$V:$V)-COLUMN('GDP per Capita'!$S:$S),FALSE)</f>
        <v>63809.64</v>
      </c>
      <c r="AC2865" s="82">
        <f t="shared" si="595"/>
        <v>63809.64</v>
      </c>
      <c r="AD2865" s="82">
        <f t="shared" si="596"/>
        <v>63809.64</v>
      </c>
      <c r="AE2865" s="88">
        <f t="shared" si="592"/>
        <v>3.0162604744425559E-2</v>
      </c>
    </row>
    <row r="2866" spans="1:31">
      <c r="A2866" s="77" t="s">
        <v>1089</v>
      </c>
      <c r="B2866" s="77">
        <v>2865</v>
      </c>
      <c r="C2866" s="77" t="s">
        <v>416</v>
      </c>
      <c r="D2866" s="77" t="s">
        <v>31</v>
      </c>
      <c r="E2866" s="77">
        <v>2018</v>
      </c>
      <c r="F2866" s="77">
        <v>52.203482299999997</v>
      </c>
      <c r="G2866" s="77">
        <v>0.1235817</v>
      </c>
      <c r="H2866" s="77">
        <v>0</v>
      </c>
      <c r="I2866" s="77" t="s">
        <v>1626</v>
      </c>
      <c r="J2866" s="77">
        <v>39.739236400000003</v>
      </c>
      <c r="K2866" s="77">
        <v>-104.9848623</v>
      </c>
      <c r="L2866" s="77">
        <v>15016.185172879899</v>
      </c>
      <c r="M2866" s="77">
        <v>2.3144210990841199</v>
      </c>
      <c r="N2866" s="77">
        <v>0</v>
      </c>
      <c r="O2866" s="77">
        <v>1576.6994431523899</v>
      </c>
      <c r="P2866" s="87" cm="1">
        <f t="array" ref="P2866">IF($X2866="Non-local",VLOOKUP($E2866,$AI$64:$AW$68,COLUMN($AW:$AW)-COLUMN($AH:$AH),FALSE),IF($X2866="Unknown",VLOOKUP($E2866,$AI$71:$AW$75,COLUMN($AW:$AW)-COLUMN($AH:$AH),FALSE),0))</f>
        <v>284</v>
      </c>
      <c r="Q2866" s="87" cm="1">
        <f t="array" ref="Q2866">IF($X2866="Non-local",VLOOKUP($E2866,$AI$40:$AW$44,COLUMN($AW:$AW)-COLUMN($AH:$AH),FALSE),IF($X2866="Unknown",VLOOKUP($E2866,$AI$47:$AW$51,COLUMN($AW:$AW)-COLUMN($AH:$AH),FALSE),0))</f>
        <v>701.10299999999995</v>
      </c>
      <c r="R2866" s="87" cm="1">
        <f t="array" ref="R2866">IF($X2866="Non-local",VLOOKUP($E2866,$AI$88:$AW$92,COLUMN($AW:$AW)-COLUMN($AH:$AH),FALSE),IF($X2866="Unknown",VLOOKUP($E2866,$AI$95:$AW$99,COLUMN($AW:$AW)-COLUMN($AH:$AH),FALSE),0))</f>
        <v>0.15773661179887363</v>
      </c>
      <c r="S2866" s="87" cm="1">
        <f t="array" ref="S2866">VLOOKUP($E2866,$AI$111:$AW$115,COLUMN($AW:$AW)-COLUMN($AH:$AH),FALSE)</f>
        <v>431.69321999999994</v>
      </c>
      <c r="T2866" s="104">
        <f t="shared" si="588"/>
        <v>2.4721577108829935</v>
      </c>
      <c r="U2866" s="104">
        <f t="shared" si="589"/>
        <v>2993.4956631523901</v>
      </c>
      <c r="V2866" s="87" cm="1">
        <f t="array" ref="V2866">VLOOKUP($E2866,$AI$118:$AW$122,COLUMN($AW:$AW)-COLUMN($AH:$AH),FALSE)</f>
        <v>0</v>
      </c>
      <c r="W2866" s="87" t="str">
        <f t="shared" si="593"/>
        <v>International</v>
      </c>
      <c r="X2866" s="87" t="str">
        <f t="shared" si="594"/>
        <v>Non-local</v>
      </c>
      <c r="Y2866" s="104"/>
      <c r="Z2866" s="87" t="str">
        <f t="shared" si="590"/>
        <v>United Kingdom</v>
      </c>
      <c r="AA2866" s="87" t="str">
        <f t="shared" si="591"/>
        <v>Europe</v>
      </c>
      <c r="AB2866" s="82" cm="1">
        <f t="array" ref="AB2866">VLOOKUP(B2866,'GDP per Capita'!$T$2:$V$4235,COLUMN('GDP per Capita'!$V:$V)-COLUMN('GDP per Capita'!$S:$S),FALSE)</f>
        <v>40800.480000000003</v>
      </c>
      <c r="AC2866" s="82">
        <f t="shared" si="595"/>
        <v>40800.480000000003</v>
      </c>
      <c r="AD2866" s="82">
        <f t="shared" si="596"/>
        <v>40800.480000000003</v>
      </c>
      <c r="AE2866" s="88">
        <f t="shared" si="592"/>
        <v>7.3369128577712564E-2</v>
      </c>
    </row>
    <row r="2867" spans="1:31">
      <c r="A2867" s="77" t="s">
        <v>920</v>
      </c>
      <c r="B2867" s="77">
        <v>2866</v>
      </c>
      <c r="C2867" s="77" t="s">
        <v>29</v>
      </c>
      <c r="D2867" s="77" t="s">
        <v>29</v>
      </c>
      <c r="E2867" s="77">
        <v>2018</v>
      </c>
      <c r="F2867" s="77">
        <v>32.222876499999998</v>
      </c>
      <c r="G2867" s="77">
        <v>-110.9748477</v>
      </c>
      <c r="H2867" s="77">
        <v>0</v>
      </c>
      <c r="I2867" s="77" t="s">
        <v>1626</v>
      </c>
      <c r="J2867" s="77">
        <v>39.739236400000003</v>
      </c>
      <c r="K2867" s="77">
        <v>-104.9848623</v>
      </c>
      <c r="L2867" s="77">
        <v>1987.8272419453499</v>
      </c>
      <c r="M2867" s="77">
        <v>0.42411390261836801</v>
      </c>
      <c r="N2867" s="77">
        <v>0</v>
      </c>
      <c r="O2867" s="77">
        <v>381.66283045350701</v>
      </c>
      <c r="P2867" s="87" cm="1">
        <f t="array" ref="P2867">IF($X2867="Non-local",VLOOKUP($E2867,$AI$64:$AW$68,COLUMN($AW:$AW)-COLUMN($AH:$AH),FALSE),IF($X2867="Unknown",VLOOKUP($E2867,$AI$71:$AW$75,COLUMN($AW:$AW)-COLUMN($AH:$AH),FALSE),0))</f>
        <v>284</v>
      </c>
      <c r="Q2867" s="87" cm="1">
        <f t="array" ref="Q2867">IF($X2867="Non-local",VLOOKUP($E2867,$AI$40:$AW$44,COLUMN($AW:$AW)-COLUMN($AH:$AH),FALSE),IF($X2867="Unknown",VLOOKUP($E2867,$AI$47:$AW$51,COLUMN($AW:$AW)-COLUMN($AH:$AH),FALSE),0))</f>
        <v>701.10299999999995</v>
      </c>
      <c r="R2867" s="87" cm="1">
        <f t="array" ref="R2867">IF($X2867="Non-local",VLOOKUP($E2867,$AI$88:$AW$92,COLUMN($AW:$AW)-COLUMN($AH:$AH),FALSE),IF($X2867="Unknown",VLOOKUP($E2867,$AI$95:$AW$99,COLUMN($AW:$AW)-COLUMN($AH:$AH),FALSE),0))</f>
        <v>0.15773661179887363</v>
      </c>
      <c r="S2867" s="87" cm="1">
        <f t="array" ref="S2867">VLOOKUP($E2867,$AI$111:$AW$115,COLUMN($AW:$AW)-COLUMN($AH:$AH),FALSE)</f>
        <v>431.69321999999994</v>
      </c>
      <c r="T2867" s="104">
        <f t="shared" si="588"/>
        <v>0.58185051441724167</v>
      </c>
      <c r="U2867" s="104">
        <f t="shared" si="589"/>
        <v>1798.459050453507</v>
      </c>
      <c r="V2867" s="87" cm="1">
        <f t="array" ref="V2867">VLOOKUP($E2867,$AI$118:$AW$122,COLUMN($AW:$AW)-COLUMN($AH:$AH),FALSE)</f>
        <v>0</v>
      </c>
      <c r="W2867" s="87" t="str">
        <f t="shared" si="593"/>
        <v>Domestic</v>
      </c>
      <c r="X2867" s="87" t="str">
        <f t="shared" si="594"/>
        <v>Non-local</v>
      </c>
      <c r="Y2867" s="104"/>
      <c r="Z2867" s="87" t="str">
        <f t="shared" si="590"/>
        <v>USA</v>
      </c>
      <c r="AA2867" s="87" t="str">
        <f t="shared" si="591"/>
        <v>USA</v>
      </c>
      <c r="AB2867" s="82" cm="1">
        <f t="array" ref="AB2867">VLOOKUP(B2867,'GDP per Capita'!$T$2:$V$4235,COLUMN('GDP per Capita'!$V:$V)-COLUMN('GDP per Capita'!$S:$S),FALSE)</f>
        <v>63809.64</v>
      </c>
      <c r="AC2867" s="82">
        <f t="shared" si="595"/>
        <v>63809.64</v>
      </c>
      <c r="AD2867" s="82">
        <f t="shared" si="596"/>
        <v>63809.64</v>
      </c>
      <c r="AE2867" s="88">
        <f t="shared" si="592"/>
        <v>2.8184754693076266E-2</v>
      </c>
    </row>
    <row r="2868" spans="1:31">
      <c r="A2868" s="77" t="s">
        <v>1011</v>
      </c>
      <c r="B2868" s="77">
        <v>2867</v>
      </c>
      <c r="C2868" s="77" t="s">
        <v>29</v>
      </c>
      <c r="D2868" s="77" t="s">
        <v>29</v>
      </c>
      <c r="E2868" s="77">
        <v>2018</v>
      </c>
      <c r="F2868" s="77">
        <v>40.102554999999903</v>
      </c>
      <c r="G2868" s="77">
        <v>-105.36320790000001</v>
      </c>
      <c r="H2868" s="77">
        <v>1</v>
      </c>
      <c r="I2868" s="77" t="s">
        <v>1626</v>
      </c>
      <c r="J2868" s="77">
        <v>39.739236400000003</v>
      </c>
      <c r="K2868" s="77">
        <v>-104.9848623</v>
      </c>
      <c r="L2868" s="77">
        <v>103.404289622392</v>
      </c>
      <c r="M2868" s="77">
        <v>0</v>
      </c>
      <c r="N2868" s="77">
        <v>0</v>
      </c>
      <c r="O2868" s="77">
        <v>0</v>
      </c>
      <c r="P2868" s="87" cm="1">
        <f t="array" ref="P2868">IF($X2868="Non-local",VLOOKUP($E2868,$AI$64:$AW$68,COLUMN($AW:$AW)-COLUMN($AH:$AH),FALSE),IF($X2868="Unknown",VLOOKUP($E2868,$AI$71:$AW$75,COLUMN($AW:$AW)-COLUMN($AH:$AH),FALSE),0))</f>
        <v>0</v>
      </c>
      <c r="Q2868" s="87" cm="1">
        <f t="array" ref="Q2868">IF($X2868="Non-local",VLOOKUP($E2868,$AI$40:$AW$44,COLUMN($AW:$AW)-COLUMN($AH:$AH),FALSE),IF($X2868="Unknown",VLOOKUP($E2868,$AI$47:$AW$51,COLUMN($AW:$AW)-COLUMN($AH:$AH),FALSE),0))</f>
        <v>0</v>
      </c>
      <c r="R2868" s="87" cm="1">
        <f t="array" ref="R2868">IF($X2868="Non-local",VLOOKUP($E2868,$AI$88:$AW$92,COLUMN($AW:$AW)-COLUMN($AH:$AH),FALSE),IF($X2868="Unknown",VLOOKUP($E2868,$AI$95:$AW$99,COLUMN($AW:$AW)-COLUMN($AH:$AH),FALSE),0))</f>
        <v>0</v>
      </c>
      <c r="S2868" s="87" cm="1">
        <f t="array" ref="S2868">VLOOKUP($E2868,$AI$111:$AW$115,COLUMN($AW:$AW)-COLUMN($AH:$AH),FALSE)</f>
        <v>431.69321999999994</v>
      </c>
      <c r="T2868" s="104">
        <f t="shared" si="588"/>
        <v>0</v>
      </c>
      <c r="U2868" s="104">
        <f t="shared" si="589"/>
        <v>431.69321999999994</v>
      </c>
      <c r="V2868" s="87" cm="1">
        <f t="array" ref="V2868">VLOOKUP($E2868,$AI$118:$AW$122,COLUMN($AW:$AW)-COLUMN($AH:$AH),FALSE)</f>
        <v>0</v>
      </c>
      <c r="W2868" s="87" t="str">
        <f t="shared" si="593"/>
        <v>Domestic</v>
      </c>
      <c r="X2868" s="87" t="str">
        <f t="shared" si="594"/>
        <v>Local</v>
      </c>
      <c r="Y2868" s="104"/>
      <c r="Z2868" s="87" t="str">
        <f t="shared" si="590"/>
        <v>USA</v>
      </c>
      <c r="AA2868" s="87" t="str">
        <f t="shared" si="591"/>
        <v>USA</v>
      </c>
      <c r="AB2868" s="82" cm="1">
        <f t="array" ref="AB2868">VLOOKUP(B2868,'GDP per Capita'!$T$2:$V$4235,COLUMN('GDP per Capita'!$V:$V)-COLUMN('GDP per Capita'!$S:$S),FALSE)</f>
        <v>63809.64</v>
      </c>
      <c r="AC2868" s="82">
        <f t="shared" si="595"/>
        <v>63809.64</v>
      </c>
      <c r="AD2868" s="82">
        <f t="shared" si="596"/>
        <v>63809.64</v>
      </c>
      <c r="AE2868" s="88">
        <f t="shared" si="592"/>
        <v>6.7653291885050593E-3</v>
      </c>
    </row>
    <row r="2869" spans="1:31">
      <c r="A2869" s="77" t="s">
        <v>1418</v>
      </c>
      <c r="B2869" s="77">
        <v>2868</v>
      </c>
      <c r="C2869" s="77" t="s">
        <v>29</v>
      </c>
      <c r="D2869" s="77" t="s">
        <v>29</v>
      </c>
      <c r="E2869" s="77">
        <v>2018</v>
      </c>
      <c r="F2869" s="77">
        <v>36.162229600000003</v>
      </c>
      <c r="G2869" s="77">
        <v>-86.774353099999999</v>
      </c>
      <c r="H2869" s="77">
        <v>0</v>
      </c>
      <c r="I2869" s="77" t="s">
        <v>1626</v>
      </c>
      <c r="J2869" s="77">
        <v>39.739236400000003</v>
      </c>
      <c r="K2869" s="77">
        <v>-104.9848623</v>
      </c>
      <c r="L2869" s="77">
        <v>3284.6597251491798</v>
      </c>
      <c r="M2869" s="77">
        <v>0.60824209365979498</v>
      </c>
      <c r="N2869" s="77">
        <v>0</v>
      </c>
      <c r="O2869" s="77">
        <v>630.65466722864301</v>
      </c>
      <c r="P2869" s="87" cm="1">
        <f t="array" ref="P2869">IF($X2869="Non-local",VLOOKUP($E2869,$AI$64:$AW$68,COLUMN($AW:$AW)-COLUMN($AH:$AH),FALSE),IF($X2869="Unknown",VLOOKUP($E2869,$AI$71:$AW$75,COLUMN($AW:$AW)-COLUMN($AH:$AH),FALSE),0))</f>
        <v>284</v>
      </c>
      <c r="Q2869" s="87" cm="1">
        <f t="array" ref="Q2869">IF($X2869="Non-local",VLOOKUP($E2869,$AI$40:$AW$44,COLUMN($AW:$AW)-COLUMN($AH:$AH),FALSE),IF($X2869="Unknown",VLOOKUP($E2869,$AI$47:$AW$51,COLUMN($AW:$AW)-COLUMN($AH:$AH),FALSE),0))</f>
        <v>701.10299999999995</v>
      </c>
      <c r="R2869" s="87" cm="1">
        <f t="array" ref="R2869">IF($X2869="Non-local",VLOOKUP($E2869,$AI$88:$AW$92,COLUMN($AW:$AW)-COLUMN($AH:$AH),FALSE),IF($X2869="Unknown",VLOOKUP($E2869,$AI$95:$AW$99,COLUMN($AW:$AW)-COLUMN($AH:$AH),FALSE),0))</f>
        <v>0.15773661179887363</v>
      </c>
      <c r="S2869" s="87" cm="1">
        <f t="array" ref="S2869">VLOOKUP($E2869,$AI$111:$AW$115,COLUMN($AW:$AW)-COLUMN($AH:$AH),FALSE)</f>
        <v>431.69321999999994</v>
      </c>
      <c r="T2869" s="104">
        <f t="shared" si="588"/>
        <v>0.76597870545866864</v>
      </c>
      <c r="U2869" s="104">
        <f t="shared" si="589"/>
        <v>2047.4508872286428</v>
      </c>
      <c r="V2869" s="87" cm="1">
        <f t="array" ref="V2869">VLOOKUP($E2869,$AI$118:$AW$122,COLUMN($AW:$AW)-COLUMN($AH:$AH),FALSE)</f>
        <v>0</v>
      </c>
      <c r="W2869" s="87" t="str">
        <f t="shared" si="593"/>
        <v>Domestic</v>
      </c>
      <c r="X2869" s="87" t="str">
        <f t="shared" si="594"/>
        <v>Non-local</v>
      </c>
      <c r="Y2869" s="104"/>
      <c r="Z2869" s="87" t="str">
        <f t="shared" si="590"/>
        <v>USA</v>
      </c>
      <c r="AA2869" s="87" t="str">
        <f t="shared" si="591"/>
        <v>USA</v>
      </c>
      <c r="AB2869" s="82" cm="1">
        <f t="array" ref="AB2869">VLOOKUP(B2869,'GDP per Capita'!$T$2:$V$4235,COLUMN('GDP per Capita'!$V:$V)-COLUMN('GDP per Capita'!$S:$S),FALSE)</f>
        <v>63809.64</v>
      </c>
      <c r="AC2869" s="82">
        <f t="shared" si="595"/>
        <v>63809.64</v>
      </c>
      <c r="AD2869" s="82">
        <f t="shared" si="596"/>
        <v>63809.64</v>
      </c>
      <c r="AE2869" s="88">
        <f t="shared" si="592"/>
        <v>3.2086858462587201E-2</v>
      </c>
    </row>
    <row r="2870" spans="1:31">
      <c r="A2870" s="77" t="s">
        <v>1211</v>
      </c>
      <c r="B2870" s="77">
        <v>2869</v>
      </c>
      <c r="C2870" s="77" t="s">
        <v>29</v>
      </c>
      <c r="D2870" s="77" t="s">
        <v>29</v>
      </c>
      <c r="E2870" s="77">
        <v>2018</v>
      </c>
      <c r="F2870" s="77">
        <v>30.331144500000001</v>
      </c>
      <c r="G2870" s="77">
        <v>-97.745461800000001</v>
      </c>
      <c r="H2870" s="77">
        <v>0</v>
      </c>
      <c r="I2870" s="77" t="s">
        <v>1626</v>
      </c>
      <c r="J2870" s="77">
        <v>39.739236400000003</v>
      </c>
      <c r="K2870" s="77">
        <v>-104.9848623</v>
      </c>
      <c r="L2870" s="77">
        <v>2470.8111069991101</v>
      </c>
      <c r="M2870" s="77">
        <v>0.48788939859064101</v>
      </c>
      <c r="N2870" s="77">
        <v>0</v>
      </c>
      <c r="O2870" s="77">
        <v>474.395732543831</v>
      </c>
      <c r="P2870" s="87" cm="1">
        <f t="array" ref="P2870">IF($X2870="Non-local",VLOOKUP($E2870,$AI$64:$AW$68,COLUMN($AW:$AW)-COLUMN($AH:$AH),FALSE),IF($X2870="Unknown",VLOOKUP($E2870,$AI$71:$AW$75,COLUMN($AW:$AW)-COLUMN($AH:$AH),FALSE),0))</f>
        <v>284</v>
      </c>
      <c r="Q2870" s="87" cm="1">
        <f t="array" ref="Q2870">IF($X2870="Non-local",VLOOKUP($E2870,$AI$40:$AW$44,COLUMN($AW:$AW)-COLUMN($AH:$AH),FALSE),IF($X2870="Unknown",VLOOKUP($E2870,$AI$47:$AW$51,COLUMN($AW:$AW)-COLUMN($AH:$AH),FALSE),0))</f>
        <v>701.10299999999995</v>
      </c>
      <c r="R2870" s="87" cm="1">
        <f t="array" ref="R2870">IF($X2870="Non-local",VLOOKUP($E2870,$AI$88:$AW$92,COLUMN($AW:$AW)-COLUMN($AH:$AH),FALSE),IF($X2870="Unknown",VLOOKUP($E2870,$AI$95:$AW$99,COLUMN($AW:$AW)-COLUMN($AH:$AH),FALSE),0))</f>
        <v>0.15773661179887363</v>
      </c>
      <c r="S2870" s="87" cm="1">
        <f t="array" ref="S2870">VLOOKUP($E2870,$AI$111:$AW$115,COLUMN($AW:$AW)-COLUMN($AH:$AH),FALSE)</f>
        <v>431.69321999999994</v>
      </c>
      <c r="T2870" s="104">
        <f t="shared" si="588"/>
        <v>0.64562601038951462</v>
      </c>
      <c r="U2870" s="104">
        <f t="shared" si="589"/>
        <v>1891.1919525438309</v>
      </c>
      <c r="V2870" s="87" cm="1">
        <f t="array" ref="V2870">VLOOKUP($E2870,$AI$118:$AW$122,COLUMN($AW:$AW)-COLUMN($AH:$AH),FALSE)</f>
        <v>0</v>
      </c>
      <c r="W2870" s="87" t="str">
        <f t="shared" si="593"/>
        <v>Domestic</v>
      </c>
      <c r="X2870" s="87" t="str">
        <f t="shared" si="594"/>
        <v>Non-local</v>
      </c>
      <c r="Y2870" s="104"/>
      <c r="Z2870" s="87" t="str">
        <f t="shared" si="590"/>
        <v>USA</v>
      </c>
      <c r="AA2870" s="87" t="str">
        <f t="shared" si="591"/>
        <v>USA</v>
      </c>
      <c r="AB2870" s="82" cm="1">
        <f t="array" ref="AB2870">VLOOKUP(B2870,'GDP per Capita'!$T$2:$V$4235,COLUMN('GDP per Capita'!$V:$V)-COLUMN('GDP per Capita'!$S:$S),FALSE)</f>
        <v>63809.64</v>
      </c>
      <c r="AC2870" s="82">
        <f t="shared" si="595"/>
        <v>63809.64</v>
      </c>
      <c r="AD2870" s="82">
        <f t="shared" si="596"/>
        <v>63809.64</v>
      </c>
      <c r="AE2870" s="88">
        <f t="shared" si="592"/>
        <v>2.9638028870619407E-2</v>
      </c>
    </row>
    <row r="2871" spans="1:31">
      <c r="A2871" s="77" t="s">
        <v>886</v>
      </c>
      <c r="B2871" s="77">
        <v>2870</v>
      </c>
      <c r="C2871" s="77" t="s">
        <v>29</v>
      </c>
      <c r="D2871" s="77" t="s">
        <v>29</v>
      </c>
      <c r="E2871" s="77">
        <v>2018</v>
      </c>
      <c r="F2871" s="77">
        <v>39.284749400000003</v>
      </c>
      <c r="G2871" s="77">
        <v>-76.620474639699793</v>
      </c>
      <c r="H2871" s="77">
        <v>0</v>
      </c>
      <c r="I2871" s="77" t="s">
        <v>1626</v>
      </c>
      <c r="J2871" s="77">
        <v>39.739236400000003</v>
      </c>
      <c r="K2871" s="77">
        <v>-104.9848623</v>
      </c>
      <c r="L2871" s="77">
        <v>4847.1652845491499</v>
      </c>
      <c r="M2871" s="77">
        <v>0.85606792474089199</v>
      </c>
      <c r="N2871" s="77">
        <v>0</v>
      </c>
      <c r="O2871" s="77">
        <v>581.659834145898</v>
      </c>
      <c r="P2871" s="87" cm="1">
        <f t="array" ref="P2871">IF($X2871="Non-local",VLOOKUP($E2871,$AI$64:$AW$68,COLUMN($AW:$AW)-COLUMN($AH:$AH),FALSE),IF($X2871="Unknown",VLOOKUP($E2871,$AI$71:$AW$75,COLUMN($AW:$AW)-COLUMN($AH:$AH),FALSE),0))</f>
        <v>284</v>
      </c>
      <c r="Q2871" s="87" cm="1">
        <f t="array" ref="Q2871">IF($X2871="Non-local",VLOOKUP($E2871,$AI$40:$AW$44,COLUMN($AW:$AW)-COLUMN($AH:$AH),FALSE),IF($X2871="Unknown",VLOOKUP($E2871,$AI$47:$AW$51,COLUMN($AW:$AW)-COLUMN($AH:$AH),FALSE),0))</f>
        <v>701.10299999999995</v>
      </c>
      <c r="R2871" s="87" cm="1">
        <f t="array" ref="R2871">IF($X2871="Non-local",VLOOKUP($E2871,$AI$88:$AW$92,COLUMN($AW:$AW)-COLUMN($AH:$AH),FALSE),IF($X2871="Unknown",VLOOKUP($E2871,$AI$95:$AW$99,COLUMN($AW:$AW)-COLUMN($AH:$AH),FALSE),0))</f>
        <v>0.15773661179887363</v>
      </c>
      <c r="S2871" s="87" cm="1">
        <f t="array" ref="S2871">VLOOKUP($E2871,$AI$111:$AW$115,COLUMN($AW:$AW)-COLUMN($AH:$AH),FALSE)</f>
        <v>431.69321999999994</v>
      </c>
      <c r="T2871" s="104">
        <f t="shared" si="588"/>
        <v>1.0138045365397657</v>
      </c>
      <c r="U2871" s="104">
        <f t="shared" si="589"/>
        <v>1998.456054145898</v>
      </c>
      <c r="V2871" s="87" cm="1">
        <f t="array" ref="V2871">VLOOKUP($E2871,$AI$118:$AW$122,COLUMN($AW:$AW)-COLUMN($AH:$AH),FALSE)</f>
        <v>0</v>
      </c>
      <c r="W2871" s="87" t="str">
        <f t="shared" si="593"/>
        <v>Domestic</v>
      </c>
      <c r="X2871" s="87" t="str">
        <f t="shared" si="594"/>
        <v>Non-local</v>
      </c>
      <c r="Y2871" s="104"/>
      <c r="Z2871" s="87" t="str">
        <f t="shared" si="590"/>
        <v>USA</v>
      </c>
      <c r="AA2871" s="87" t="str">
        <f t="shared" si="591"/>
        <v>USA</v>
      </c>
      <c r="AB2871" s="82" cm="1">
        <f t="array" ref="AB2871">VLOOKUP(B2871,'GDP per Capita'!$T$2:$V$4235,COLUMN('GDP per Capita'!$V:$V)-COLUMN('GDP per Capita'!$S:$S),FALSE)</f>
        <v>63809.64</v>
      </c>
      <c r="AC2871" s="82">
        <f t="shared" si="595"/>
        <v>63809.64</v>
      </c>
      <c r="AD2871" s="82">
        <f t="shared" si="596"/>
        <v>63809.64</v>
      </c>
      <c r="AE2871" s="88">
        <f t="shared" si="592"/>
        <v>3.1319030387037101E-2</v>
      </c>
    </row>
    <row r="2872" spans="1:31">
      <c r="A2872" s="77" t="s">
        <v>971</v>
      </c>
      <c r="B2872" s="77">
        <v>2871</v>
      </c>
      <c r="C2872" s="77" t="s">
        <v>29</v>
      </c>
      <c r="D2872" s="77" t="s">
        <v>29</v>
      </c>
      <c r="E2872" s="77">
        <v>2018</v>
      </c>
      <c r="F2872" s="77">
        <v>40.7127281</v>
      </c>
      <c r="G2872" s="77">
        <v>-74.006015199999993</v>
      </c>
      <c r="H2872" s="77">
        <v>0</v>
      </c>
      <c r="I2872" s="77" t="s">
        <v>1626</v>
      </c>
      <c r="J2872" s="77">
        <v>39.739236400000003</v>
      </c>
      <c r="K2872" s="77">
        <v>-104.9848623</v>
      </c>
      <c r="L2872" s="77">
        <v>5237.2081050282304</v>
      </c>
      <c r="M2872" s="77">
        <v>0.90864360031791003</v>
      </c>
      <c r="N2872" s="77">
        <v>0</v>
      </c>
      <c r="O2872" s="77">
        <v>628.46497260338799</v>
      </c>
      <c r="P2872" s="87" cm="1">
        <f t="array" ref="P2872">IF($X2872="Non-local",VLOOKUP($E2872,$AI$64:$AW$68,COLUMN($AW:$AW)-COLUMN($AH:$AH),FALSE),IF($X2872="Unknown",VLOOKUP($E2872,$AI$71:$AW$75,COLUMN($AW:$AW)-COLUMN($AH:$AH),FALSE),0))</f>
        <v>284</v>
      </c>
      <c r="Q2872" s="87" cm="1">
        <f t="array" ref="Q2872">IF($X2872="Non-local",VLOOKUP($E2872,$AI$40:$AW$44,COLUMN($AW:$AW)-COLUMN($AH:$AH),FALSE),IF($X2872="Unknown",VLOOKUP($E2872,$AI$47:$AW$51,COLUMN($AW:$AW)-COLUMN($AH:$AH),FALSE),0))</f>
        <v>701.10299999999995</v>
      </c>
      <c r="R2872" s="87" cm="1">
        <f t="array" ref="R2872">IF($X2872="Non-local",VLOOKUP($E2872,$AI$88:$AW$92,COLUMN($AW:$AW)-COLUMN($AH:$AH),FALSE),IF($X2872="Unknown",VLOOKUP($E2872,$AI$95:$AW$99,COLUMN($AW:$AW)-COLUMN($AH:$AH),FALSE),0))</f>
        <v>0.15773661179887363</v>
      </c>
      <c r="S2872" s="87" cm="1">
        <f t="array" ref="S2872">VLOOKUP($E2872,$AI$111:$AW$115,COLUMN($AW:$AW)-COLUMN($AH:$AH),FALSE)</f>
        <v>431.69321999999994</v>
      </c>
      <c r="T2872" s="104">
        <f t="shared" si="588"/>
        <v>1.0663802121167836</v>
      </c>
      <c r="U2872" s="104">
        <f t="shared" si="589"/>
        <v>2045.2611926033878</v>
      </c>
      <c r="V2872" s="87" cm="1">
        <f t="array" ref="V2872">VLOOKUP($E2872,$AI$118:$AW$122,COLUMN($AW:$AW)-COLUMN($AH:$AH),FALSE)</f>
        <v>0</v>
      </c>
      <c r="W2872" s="87" t="str">
        <f t="shared" si="593"/>
        <v>Domestic</v>
      </c>
      <c r="X2872" s="87" t="str">
        <f t="shared" si="594"/>
        <v>Non-local</v>
      </c>
      <c r="Y2872" s="104"/>
      <c r="Z2872" s="87" t="str">
        <f t="shared" si="590"/>
        <v>USA</v>
      </c>
      <c r="AA2872" s="87" t="str">
        <f t="shared" si="591"/>
        <v>USA</v>
      </c>
      <c r="AB2872" s="82" cm="1">
        <f t="array" ref="AB2872">VLOOKUP(B2872,'GDP per Capita'!$T$2:$V$4235,COLUMN('GDP per Capita'!$V:$V)-COLUMN('GDP per Capita'!$S:$S),FALSE)</f>
        <v>63809.64</v>
      </c>
      <c r="AC2872" s="82">
        <f t="shared" si="595"/>
        <v>63809.64</v>
      </c>
      <c r="AD2872" s="82">
        <f t="shared" si="596"/>
        <v>63809.64</v>
      </c>
      <c r="AE2872" s="88">
        <f t="shared" si="592"/>
        <v>3.2052542415274367E-2</v>
      </c>
    </row>
    <row r="2873" spans="1:31">
      <c r="A2873" s="77" t="s">
        <v>904</v>
      </c>
      <c r="B2873" s="77">
        <v>2872</v>
      </c>
      <c r="C2873" s="77" t="s">
        <v>29</v>
      </c>
      <c r="D2873" s="77" t="s">
        <v>29</v>
      </c>
      <c r="E2873" s="77">
        <v>2018</v>
      </c>
      <c r="F2873" s="77">
        <v>32.832590000000003</v>
      </c>
      <c r="G2873" s="77">
        <v>-117.2716839</v>
      </c>
      <c r="H2873" s="77">
        <v>0</v>
      </c>
      <c r="I2873" s="77" t="s">
        <v>1626</v>
      </c>
      <c r="J2873" s="77">
        <v>39.739236400000003</v>
      </c>
      <c r="K2873" s="77">
        <v>-104.9848623</v>
      </c>
      <c r="L2873" s="77">
        <v>2681.1571647812798</v>
      </c>
      <c r="M2873" s="77">
        <v>0.51566449654215696</v>
      </c>
      <c r="N2873" s="77">
        <v>0</v>
      </c>
      <c r="O2873" s="77">
        <v>514.78217563800695</v>
      </c>
      <c r="P2873" s="87" cm="1">
        <f t="array" ref="P2873">IF($X2873="Non-local",VLOOKUP($E2873,$AI$64:$AW$68,COLUMN($AW:$AW)-COLUMN($AH:$AH),FALSE),IF($X2873="Unknown",VLOOKUP($E2873,$AI$71:$AW$75,COLUMN($AW:$AW)-COLUMN($AH:$AH),FALSE),0))</f>
        <v>284</v>
      </c>
      <c r="Q2873" s="87" cm="1">
        <f t="array" ref="Q2873">IF($X2873="Non-local",VLOOKUP($E2873,$AI$40:$AW$44,COLUMN($AW:$AW)-COLUMN($AH:$AH),FALSE),IF($X2873="Unknown",VLOOKUP($E2873,$AI$47:$AW$51,COLUMN($AW:$AW)-COLUMN($AH:$AH),FALSE),0))</f>
        <v>701.10299999999995</v>
      </c>
      <c r="R2873" s="87" cm="1">
        <f t="array" ref="R2873">IF($X2873="Non-local",VLOOKUP($E2873,$AI$88:$AW$92,COLUMN($AW:$AW)-COLUMN($AH:$AH),FALSE),IF($X2873="Unknown",VLOOKUP($E2873,$AI$95:$AW$99,COLUMN($AW:$AW)-COLUMN($AH:$AH),FALSE),0))</f>
        <v>0.15773661179887363</v>
      </c>
      <c r="S2873" s="87" cm="1">
        <f t="array" ref="S2873">VLOOKUP($E2873,$AI$111:$AW$115,COLUMN($AW:$AW)-COLUMN($AH:$AH),FALSE)</f>
        <v>431.69321999999994</v>
      </c>
      <c r="T2873" s="104">
        <f t="shared" si="588"/>
        <v>0.67340110834103062</v>
      </c>
      <c r="U2873" s="104">
        <f t="shared" si="589"/>
        <v>1931.5783956380067</v>
      </c>
      <c r="V2873" s="87" cm="1">
        <f t="array" ref="V2873">VLOOKUP($E2873,$AI$118:$AW$122,COLUMN($AW:$AW)-COLUMN($AH:$AH),FALSE)</f>
        <v>0</v>
      </c>
      <c r="W2873" s="87" t="str">
        <f t="shared" si="593"/>
        <v>Domestic</v>
      </c>
      <c r="X2873" s="87" t="str">
        <f t="shared" si="594"/>
        <v>Non-local</v>
      </c>
      <c r="Y2873" s="104"/>
      <c r="Z2873" s="87" t="str">
        <f t="shared" si="590"/>
        <v>USA</v>
      </c>
      <c r="AA2873" s="87" t="str">
        <f t="shared" si="591"/>
        <v>USA</v>
      </c>
      <c r="AB2873" s="82" cm="1">
        <f t="array" ref="AB2873">VLOOKUP(B2873,'GDP per Capita'!$T$2:$V$4235,COLUMN('GDP per Capita'!$V:$V)-COLUMN('GDP per Capita'!$S:$S),FALSE)</f>
        <v>63809.64</v>
      </c>
      <c r="AC2873" s="82">
        <f t="shared" si="595"/>
        <v>63809.64</v>
      </c>
      <c r="AD2873" s="82">
        <f t="shared" si="596"/>
        <v>63809.64</v>
      </c>
      <c r="AE2873" s="88">
        <f t="shared" si="592"/>
        <v>3.0270949587523244E-2</v>
      </c>
    </row>
    <row r="2874" spans="1:31">
      <c r="A2874" s="77" t="s">
        <v>1011</v>
      </c>
      <c r="B2874" s="77">
        <v>2873</v>
      </c>
      <c r="C2874" s="77" t="s">
        <v>29</v>
      </c>
      <c r="D2874" s="77" t="s">
        <v>29</v>
      </c>
      <c r="E2874" s="77">
        <v>2018</v>
      </c>
      <c r="F2874" s="77">
        <v>40.102554999999903</v>
      </c>
      <c r="G2874" s="77">
        <v>-105.36320790000001</v>
      </c>
      <c r="H2874" s="77">
        <v>1</v>
      </c>
      <c r="I2874" s="77" t="s">
        <v>1626</v>
      </c>
      <c r="J2874" s="77">
        <v>39.739236400000003</v>
      </c>
      <c r="K2874" s="77">
        <v>-104.9848623</v>
      </c>
      <c r="L2874" s="77">
        <v>103.404289622392</v>
      </c>
      <c r="M2874" s="77">
        <v>0</v>
      </c>
      <c r="N2874" s="77">
        <v>0</v>
      </c>
      <c r="O2874" s="77">
        <v>0</v>
      </c>
      <c r="P2874" s="87" cm="1">
        <f t="array" ref="P2874">IF($X2874="Non-local",VLOOKUP($E2874,$AI$64:$AW$68,COLUMN($AW:$AW)-COLUMN($AH:$AH),FALSE),IF($X2874="Unknown",VLOOKUP($E2874,$AI$71:$AW$75,COLUMN($AW:$AW)-COLUMN($AH:$AH),FALSE),0))</f>
        <v>0</v>
      </c>
      <c r="Q2874" s="87" cm="1">
        <f t="array" ref="Q2874">IF($X2874="Non-local",VLOOKUP($E2874,$AI$40:$AW$44,COLUMN($AW:$AW)-COLUMN($AH:$AH),FALSE),IF($X2874="Unknown",VLOOKUP($E2874,$AI$47:$AW$51,COLUMN($AW:$AW)-COLUMN($AH:$AH),FALSE),0))</f>
        <v>0</v>
      </c>
      <c r="R2874" s="87" cm="1">
        <f t="array" ref="R2874">IF($X2874="Non-local",VLOOKUP($E2874,$AI$88:$AW$92,COLUMN($AW:$AW)-COLUMN($AH:$AH),FALSE),IF($X2874="Unknown",VLOOKUP($E2874,$AI$95:$AW$99,COLUMN($AW:$AW)-COLUMN($AH:$AH),FALSE),0))</f>
        <v>0</v>
      </c>
      <c r="S2874" s="87" cm="1">
        <f t="array" ref="S2874">VLOOKUP($E2874,$AI$111:$AW$115,COLUMN($AW:$AW)-COLUMN($AH:$AH),FALSE)</f>
        <v>431.69321999999994</v>
      </c>
      <c r="T2874" s="104">
        <f t="shared" si="588"/>
        <v>0</v>
      </c>
      <c r="U2874" s="104">
        <f t="shared" si="589"/>
        <v>431.69321999999994</v>
      </c>
      <c r="V2874" s="87" cm="1">
        <f t="array" ref="V2874">VLOOKUP($E2874,$AI$118:$AW$122,COLUMN($AW:$AW)-COLUMN($AH:$AH),FALSE)</f>
        <v>0</v>
      </c>
      <c r="W2874" s="87" t="str">
        <f t="shared" si="593"/>
        <v>Domestic</v>
      </c>
      <c r="X2874" s="87" t="str">
        <f t="shared" si="594"/>
        <v>Local</v>
      </c>
      <c r="Y2874" s="104"/>
      <c r="Z2874" s="87" t="str">
        <f t="shared" si="590"/>
        <v>USA</v>
      </c>
      <c r="AA2874" s="87" t="str">
        <f t="shared" si="591"/>
        <v>USA</v>
      </c>
      <c r="AB2874" s="82" cm="1">
        <f t="array" ref="AB2874">VLOOKUP(B2874,'GDP per Capita'!$T$2:$V$4235,COLUMN('GDP per Capita'!$V:$V)-COLUMN('GDP per Capita'!$S:$S),FALSE)</f>
        <v>63809.64</v>
      </c>
      <c r="AC2874" s="82">
        <f t="shared" si="595"/>
        <v>63809.64</v>
      </c>
      <c r="AD2874" s="82">
        <f t="shared" si="596"/>
        <v>63809.64</v>
      </c>
      <c r="AE2874" s="88">
        <f t="shared" si="592"/>
        <v>6.7653291885050593E-3</v>
      </c>
    </row>
    <row r="2875" spans="1:31">
      <c r="A2875" s="77" t="s">
        <v>1051</v>
      </c>
      <c r="B2875" s="77">
        <v>2874</v>
      </c>
      <c r="C2875" s="77" t="s">
        <v>29</v>
      </c>
      <c r="D2875" s="77" t="s">
        <v>29</v>
      </c>
      <c r="E2875" s="77">
        <v>2018</v>
      </c>
      <c r="F2875" s="77">
        <v>37.050096000000003</v>
      </c>
      <c r="G2875" s="77">
        <v>-121.99059080000001</v>
      </c>
      <c r="H2875" s="77">
        <v>0</v>
      </c>
      <c r="I2875" s="77" t="s">
        <v>1626</v>
      </c>
      <c r="J2875" s="77">
        <v>39.739236400000003</v>
      </c>
      <c r="K2875" s="77">
        <v>-104.9848623</v>
      </c>
      <c r="L2875" s="77">
        <v>3018.89833623901</v>
      </c>
      <c r="M2875" s="77">
        <v>0.56593358286081796</v>
      </c>
      <c r="N2875" s="77">
        <v>0</v>
      </c>
      <c r="O2875" s="77">
        <v>579.62848055789004</v>
      </c>
      <c r="P2875" s="87" cm="1">
        <f t="array" ref="P2875">IF($X2875="Non-local",VLOOKUP($E2875,$AI$64:$AW$68,COLUMN($AW:$AW)-COLUMN($AH:$AH),FALSE),IF($X2875="Unknown",VLOOKUP($E2875,$AI$71:$AW$75,COLUMN($AW:$AW)-COLUMN($AH:$AH),FALSE),0))</f>
        <v>284</v>
      </c>
      <c r="Q2875" s="87" cm="1">
        <f t="array" ref="Q2875">IF($X2875="Non-local",VLOOKUP($E2875,$AI$40:$AW$44,COLUMN($AW:$AW)-COLUMN($AH:$AH),FALSE),IF($X2875="Unknown",VLOOKUP($E2875,$AI$47:$AW$51,COLUMN($AW:$AW)-COLUMN($AH:$AH),FALSE),0))</f>
        <v>701.10299999999995</v>
      </c>
      <c r="R2875" s="87" cm="1">
        <f t="array" ref="R2875">IF($X2875="Non-local",VLOOKUP($E2875,$AI$88:$AW$92,COLUMN($AW:$AW)-COLUMN($AH:$AH),FALSE),IF($X2875="Unknown",VLOOKUP($E2875,$AI$95:$AW$99,COLUMN($AW:$AW)-COLUMN($AH:$AH),FALSE),0))</f>
        <v>0.15773661179887363</v>
      </c>
      <c r="S2875" s="87" cm="1">
        <f t="array" ref="S2875">VLOOKUP($E2875,$AI$111:$AW$115,COLUMN($AW:$AW)-COLUMN($AH:$AH),FALSE)</f>
        <v>431.69321999999994</v>
      </c>
      <c r="T2875" s="104">
        <f t="shared" si="588"/>
        <v>0.72367019465969162</v>
      </c>
      <c r="U2875" s="104">
        <f t="shared" si="589"/>
        <v>1996.4247005578898</v>
      </c>
      <c r="V2875" s="87" cm="1">
        <f t="array" ref="V2875">VLOOKUP($E2875,$AI$118:$AW$122,COLUMN($AW:$AW)-COLUMN($AH:$AH),FALSE)</f>
        <v>0</v>
      </c>
      <c r="W2875" s="87" t="str">
        <f t="shared" si="593"/>
        <v>Domestic</v>
      </c>
      <c r="X2875" s="87" t="str">
        <f t="shared" si="594"/>
        <v>Non-local</v>
      </c>
      <c r="Y2875" s="104"/>
      <c r="Z2875" s="87" t="str">
        <f t="shared" si="590"/>
        <v>USA</v>
      </c>
      <c r="AA2875" s="87" t="str">
        <f t="shared" si="591"/>
        <v>USA</v>
      </c>
      <c r="AB2875" s="82" cm="1">
        <f t="array" ref="AB2875">VLOOKUP(B2875,'GDP per Capita'!$T$2:$V$4235,COLUMN('GDP per Capita'!$V:$V)-COLUMN('GDP per Capita'!$S:$S),FALSE)</f>
        <v>63809.64</v>
      </c>
      <c r="AC2875" s="82">
        <f t="shared" si="595"/>
        <v>63809.64</v>
      </c>
      <c r="AD2875" s="82">
        <f t="shared" si="596"/>
        <v>63809.64</v>
      </c>
      <c r="AE2875" s="88">
        <f t="shared" si="592"/>
        <v>3.1287195799222338E-2</v>
      </c>
    </row>
    <row r="2876" spans="1:31">
      <c r="A2876" s="77" t="s">
        <v>1132</v>
      </c>
      <c r="B2876" s="77">
        <v>2875</v>
      </c>
      <c r="C2876" s="77" t="s">
        <v>29</v>
      </c>
      <c r="D2876" s="77" t="s">
        <v>29</v>
      </c>
      <c r="E2876" s="77">
        <v>2018</v>
      </c>
      <c r="F2876" s="77">
        <v>39.777452500000003</v>
      </c>
      <c r="G2876" s="77">
        <v>-75.192379200000005</v>
      </c>
      <c r="H2876" s="77">
        <v>0</v>
      </c>
      <c r="I2876" s="77" t="s">
        <v>1626</v>
      </c>
      <c r="J2876" s="77">
        <v>39.739236400000003</v>
      </c>
      <c r="K2876" s="77">
        <v>-104.9848623</v>
      </c>
      <c r="L2876" s="77">
        <v>5069.5778560020899</v>
      </c>
      <c r="M2876" s="77">
        <v>0.88601509180543203</v>
      </c>
      <c r="N2876" s="77">
        <v>0</v>
      </c>
      <c r="O2876" s="77">
        <v>608.349342720251</v>
      </c>
      <c r="P2876" s="87" cm="1">
        <f t="array" ref="P2876">IF($X2876="Non-local",VLOOKUP($E2876,$AI$64:$AW$68,COLUMN($AW:$AW)-COLUMN($AH:$AH),FALSE),IF($X2876="Unknown",VLOOKUP($E2876,$AI$71:$AW$75,COLUMN($AW:$AW)-COLUMN($AH:$AH),FALSE),0))</f>
        <v>284</v>
      </c>
      <c r="Q2876" s="87" cm="1">
        <f t="array" ref="Q2876">IF($X2876="Non-local",VLOOKUP($E2876,$AI$40:$AW$44,COLUMN($AW:$AW)-COLUMN($AH:$AH),FALSE),IF($X2876="Unknown",VLOOKUP($E2876,$AI$47:$AW$51,COLUMN($AW:$AW)-COLUMN($AH:$AH),FALSE),0))</f>
        <v>701.10299999999995</v>
      </c>
      <c r="R2876" s="87" cm="1">
        <f t="array" ref="R2876">IF($X2876="Non-local",VLOOKUP($E2876,$AI$88:$AW$92,COLUMN($AW:$AW)-COLUMN($AH:$AH),FALSE),IF($X2876="Unknown",VLOOKUP($E2876,$AI$95:$AW$99,COLUMN($AW:$AW)-COLUMN($AH:$AH),FALSE),0))</f>
        <v>0.15773661179887363</v>
      </c>
      <c r="S2876" s="87" cm="1">
        <f t="array" ref="S2876">VLOOKUP($E2876,$AI$111:$AW$115,COLUMN($AW:$AW)-COLUMN($AH:$AH),FALSE)</f>
        <v>431.69321999999994</v>
      </c>
      <c r="T2876" s="104">
        <f t="shared" si="588"/>
        <v>1.0437517036043056</v>
      </c>
      <c r="U2876" s="104">
        <f t="shared" si="589"/>
        <v>2025.1455627202508</v>
      </c>
      <c r="V2876" s="87" cm="1">
        <f t="array" ref="V2876">VLOOKUP($E2876,$AI$118:$AW$122,COLUMN($AW:$AW)-COLUMN($AH:$AH),FALSE)</f>
        <v>0</v>
      </c>
      <c r="W2876" s="87" t="str">
        <f t="shared" si="593"/>
        <v>Domestic</v>
      </c>
      <c r="X2876" s="87" t="str">
        <f t="shared" si="594"/>
        <v>Non-local</v>
      </c>
      <c r="Y2876" s="104"/>
      <c r="Z2876" s="87" t="str">
        <f t="shared" si="590"/>
        <v>USA</v>
      </c>
      <c r="AA2876" s="87" t="str">
        <f t="shared" si="591"/>
        <v>USA</v>
      </c>
      <c r="AB2876" s="82" cm="1">
        <f t="array" ref="AB2876">VLOOKUP(B2876,'GDP per Capita'!$T$2:$V$4235,COLUMN('GDP per Capita'!$V:$V)-COLUMN('GDP per Capita'!$S:$S),FALSE)</f>
        <v>63809.64</v>
      </c>
      <c r="AC2876" s="82">
        <f t="shared" si="595"/>
        <v>63809.64</v>
      </c>
      <c r="AD2876" s="82">
        <f t="shared" si="596"/>
        <v>63809.64</v>
      </c>
      <c r="AE2876" s="88">
        <f t="shared" si="592"/>
        <v>3.1737298043371671E-2</v>
      </c>
    </row>
    <row r="2877" spans="1:31">
      <c r="A2877" s="77" t="s">
        <v>1457</v>
      </c>
      <c r="B2877" s="77">
        <v>2876</v>
      </c>
      <c r="C2877" s="77" t="s">
        <v>29</v>
      </c>
      <c r="D2877" s="77" t="s">
        <v>29</v>
      </c>
      <c r="E2877" s="77">
        <v>2018</v>
      </c>
      <c r="F2877" s="77">
        <v>41.990547499999998</v>
      </c>
      <c r="G2877" s="77">
        <v>-80.027749299999996</v>
      </c>
      <c r="H2877" s="77">
        <v>0</v>
      </c>
      <c r="I2877" s="77" t="s">
        <v>1626</v>
      </c>
      <c r="J2877" s="77">
        <v>39.739236400000003</v>
      </c>
      <c r="K2877" s="77">
        <v>-104.9848623</v>
      </c>
      <c r="L2877" s="77">
        <v>4212.0138914952704</v>
      </c>
      <c r="M2877" s="77">
        <v>0.75587442626545898</v>
      </c>
      <c r="N2877" s="77">
        <v>0</v>
      </c>
      <c r="O2877" s="77">
        <v>505.44166697943302</v>
      </c>
      <c r="P2877" s="87" cm="1">
        <f t="array" ref="P2877">IF($X2877="Non-local",VLOOKUP($E2877,$AI$64:$AW$68,COLUMN($AW:$AW)-COLUMN($AH:$AH),FALSE),IF($X2877="Unknown",VLOOKUP($E2877,$AI$71:$AW$75,COLUMN($AW:$AW)-COLUMN($AH:$AH),FALSE),0))</f>
        <v>284</v>
      </c>
      <c r="Q2877" s="87" cm="1">
        <f t="array" ref="Q2877">IF($X2877="Non-local",VLOOKUP($E2877,$AI$40:$AW$44,COLUMN($AW:$AW)-COLUMN($AH:$AH),FALSE),IF($X2877="Unknown",VLOOKUP($E2877,$AI$47:$AW$51,COLUMN($AW:$AW)-COLUMN($AH:$AH),FALSE),0))</f>
        <v>701.10299999999995</v>
      </c>
      <c r="R2877" s="87" cm="1">
        <f t="array" ref="R2877">IF($X2877="Non-local",VLOOKUP($E2877,$AI$88:$AW$92,COLUMN($AW:$AW)-COLUMN($AH:$AH),FALSE),IF($X2877="Unknown",VLOOKUP($E2877,$AI$95:$AW$99,COLUMN($AW:$AW)-COLUMN($AH:$AH),FALSE),0))</f>
        <v>0.15773661179887363</v>
      </c>
      <c r="S2877" s="87" cm="1">
        <f t="array" ref="S2877">VLOOKUP($E2877,$AI$111:$AW$115,COLUMN($AW:$AW)-COLUMN($AH:$AH),FALSE)</f>
        <v>431.69321999999994</v>
      </c>
      <c r="T2877" s="104">
        <f t="shared" si="588"/>
        <v>0.91361103806433264</v>
      </c>
      <c r="U2877" s="104">
        <f t="shared" si="589"/>
        <v>1922.2378869794327</v>
      </c>
      <c r="V2877" s="87" cm="1">
        <f t="array" ref="V2877">VLOOKUP($E2877,$AI$118:$AW$122,COLUMN($AW:$AW)-COLUMN($AH:$AH),FALSE)</f>
        <v>0</v>
      </c>
      <c r="W2877" s="87" t="str">
        <f t="shared" si="593"/>
        <v>Domestic</v>
      </c>
      <c r="X2877" s="87" t="str">
        <f t="shared" si="594"/>
        <v>Non-local</v>
      </c>
      <c r="Y2877" s="104"/>
      <c r="Z2877" s="87" t="str">
        <f t="shared" si="590"/>
        <v>USA</v>
      </c>
      <c r="AA2877" s="87" t="str">
        <f t="shared" si="591"/>
        <v>USA</v>
      </c>
      <c r="AB2877" s="82" cm="1">
        <f t="array" ref="AB2877">VLOOKUP(B2877,'GDP per Capita'!$T$2:$V$4235,COLUMN('GDP per Capita'!$V:$V)-COLUMN('GDP per Capita'!$S:$S),FALSE)</f>
        <v>63809.64</v>
      </c>
      <c r="AC2877" s="82">
        <f t="shared" si="595"/>
        <v>63809.64</v>
      </c>
      <c r="AD2877" s="82">
        <f t="shared" si="596"/>
        <v>63809.64</v>
      </c>
      <c r="AE2877" s="88">
        <f t="shared" si="592"/>
        <v>3.0124568748224136E-2</v>
      </c>
    </row>
    <row r="2878" spans="1:31">
      <c r="A2878" s="77" t="s">
        <v>1234</v>
      </c>
      <c r="B2878" s="77">
        <v>2877</v>
      </c>
      <c r="C2878" s="77" t="s">
        <v>29</v>
      </c>
      <c r="D2878" s="77" t="s">
        <v>29</v>
      </c>
      <c r="E2878" s="77">
        <v>2018</v>
      </c>
      <c r="F2878" s="77">
        <v>40.224432</v>
      </c>
      <c r="G2878" s="77">
        <v>-105.270532</v>
      </c>
      <c r="H2878" s="77">
        <v>1</v>
      </c>
      <c r="I2878" s="77" t="s">
        <v>1626</v>
      </c>
      <c r="J2878" s="77">
        <v>39.739236400000003</v>
      </c>
      <c r="K2878" s="77">
        <v>-104.9848623</v>
      </c>
      <c r="L2878" s="77">
        <v>118.375170577105</v>
      </c>
      <c r="M2878" s="77">
        <v>0</v>
      </c>
      <c r="N2878" s="77">
        <v>0</v>
      </c>
      <c r="O2878" s="77">
        <v>0</v>
      </c>
      <c r="P2878" s="87" cm="1">
        <f t="array" ref="P2878">IF($X2878="Non-local",VLOOKUP($E2878,$AI$64:$AW$68,COLUMN($AW:$AW)-COLUMN($AH:$AH),FALSE),IF($X2878="Unknown",VLOOKUP($E2878,$AI$71:$AW$75,COLUMN($AW:$AW)-COLUMN($AH:$AH),FALSE),0))</f>
        <v>0</v>
      </c>
      <c r="Q2878" s="87" cm="1">
        <f t="array" ref="Q2878">IF($X2878="Non-local",VLOOKUP($E2878,$AI$40:$AW$44,COLUMN($AW:$AW)-COLUMN($AH:$AH),FALSE),IF($X2878="Unknown",VLOOKUP($E2878,$AI$47:$AW$51,COLUMN($AW:$AW)-COLUMN($AH:$AH),FALSE),0))</f>
        <v>0</v>
      </c>
      <c r="R2878" s="87" cm="1">
        <f t="array" ref="R2878">IF($X2878="Non-local",VLOOKUP($E2878,$AI$88:$AW$92,COLUMN($AW:$AW)-COLUMN($AH:$AH),FALSE),IF($X2878="Unknown",VLOOKUP($E2878,$AI$95:$AW$99,COLUMN($AW:$AW)-COLUMN($AH:$AH),FALSE),0))</f>
        <v>0</v>
      </c>
      <c r="S2878" s="87" cm="1">
        <f t="array" ref="S2878">VLOOKUP($E2878,$AI$111:$AW$115,COLUMN($AW:$AW)-COLUMN($AH:$AH),FALSE)</f>
        <v>431.69321999999994</v>
      </c>
      <c r="T2878" s="104">
        <f t="shared" si="588"/>
        <v>0</v>
      </c>
      <c r="U2878" s="104">
        <f t="shared" si="589"/>
        <v>431.69321999999994</v>
      </c>
      <c r="V2878" s="87" cm="1">
        <f t="array" ref="V2878">VLOOKUP($E2878,$AI$118:$AW$122,COLUMN($AW:$AW)-COLUMN($AH:$AH),FALSE)</f>
        <v>0</v>
      </c>
      <c r="W2878" s="87" t="str">
        <f t="shared" si="593"/>
        <v>Domestic</v>
      </c>
      <c r="X2878" s="87" t="str">
        <f t="shared" si="594"/>
        <v>Local</v>
      </c>
      <c r="Y2878" s="104"/>
      <c r="Z2878" s="87" t="str">
        <f t="shared" si="590"/>
        <v>USA</v>
      </c>
      <c r="AA2878" s="87" t="str">
        <f t="shared" si="591"/>
        <v>USA</v>
      </c>
      <c r="AB2878" s="82" cm="1">
        <f t="array" ref="AB2878">VLOOKUP(B2878,'GDP per Capita'!$T$2:$V$4235,COLUMN('GDP per Capita'!$V:$V)-COLUMN('GDP per Capita'!$S:$S),FALSE)</f>
        <v>63809.64</v>
      </c>
      <c r="AC2878" s="82">
        <f t="shared" si="595"/>
        <v>63809.64</v>
      </c>
      <c r="AD2878" s="82">
        <f t="shared" si="596"/>
        <v>63809.64</v>
      </c>
      <c r="AE2878" s="88">
        <f t="shared" si="592"/>
        <v>6.7653291885050593E-3</v>
      </c>
    </row>
    <row r="2879" spans="1:31">
      <c r="A2879" s="77" t="s">
        <v>1211</v>
      </c>
      <c r="B2879" s="77">
        <v>2878</v>
      </c>
      <c r="C2879" s="77" t="s">
        <v>29</v>
      </c>
      <c r="D2879" s="77" t="s">
        <v>29</v>
      </c>
      <c r="E2879" s="77">
        <v>2018</v>
      </c>
      <c r="F2879" s="77">
        <v>30.331144500000001</v>
      </c>
      <c r="G2879" s="77">
        <v>-97.745461800000001</v>
      </c>
      <c r="H2879" s="77">
        <v>0</v>
      </c>
      <c r="I2879" s="77" t="s">
        <v>1626</v>
      </c>
      <c r="J2879" s="77">
        <v>39.739236400000003</v>
      </c>
      <c r="K2879" s="77">
        <v>-104.9848623</v>
      </c>
      <c r="L2879" s="77">
        <v>2470.8111069991101</v>
      </c>
      <c r="M2879" s="77">
        <v>0.48788939859064101</v>
      </c>
      <c r="N2879" s="77">
        <v>0</v>
      </c>
      <c r="O2879" s="77">
        <v>474.395732543831</v>
      </c>
      <c r="P2879" s="87" cm="1">
        <f t="array" ref="P2879">IF($X2879="Non-local",VLOOKUP($E2879,$AI$64:$AW$68,COLUMN($AW:$AW)-COLUMN($AH:$AH),FALSE),IF($X2879="Unknown",VLOOKUP($E2879,$AI$71:$AW$75,COLUMN($AW:$AW)-COLUMN($AH:$AH),FALSE),0))</f>
        <v>284</v>
      </c>
      <c r="Q2879" s="87" cm="1">
        <f t="array" ref="Q2879">IF($X2879="Non-local",VLOOKUP($E2879,$AI$40:$AW$44,COLUMN($AW:$AW)-COLUMN($AH:$AH),FALSE),IF($X2879="Unknown",VLOOKUP($E2879,$AI$47:$AW$51,COLUMN($AW:$AW)-COLUMN($AH:$AH),FALSE),0))</f>
        <v>701.10299999999995</v>
      </c>
      <c r="R2879" s="87" cm="1">
        <f t="array" ref="R2879">IF($X2879="Non-local",VLOOKUP($E2879,$AI$88:$AW$92,COLUMN($AW:$AW)-COLUMN($AH:$AH),FALSE),IF($X2879="Unknown",VLOOKUP($E2879,$AI$95:$AW$99,COLUMN($AW:$AW)-COLUMN($AH:$AH),FALSE),0))</f>
        <v>0.15773661179887363</v>
      </c>
      <c r="S2879" s="87" cm="1">
        <f t="array" ref="S2879">VLOOKUP($E2879,$AI$111:$AW$115,COLUMN($AW:$AW)-COLUMN($AH:$AH),FALSE)</f>
        <v>431.69321999999994</v>
      </c>
      <c r="T2879" s="104">
        <f t="shared" si="588"/>
        <v>0.64562601038951462</v>
      </c>
      <c r="U2879" s="104">
        <f t="shared" si="589"/>
        <v>1891.1919525438309</v>
      </c>
      <c r="V2879" s="87" cm="1">
        <f t="array" ref="V2879">VLOOKUP($E2879,$AI$118:$AW$122,COLUMN($AW:$AW)-COLUMN($AH:$AH),FALSE)</f>
        <v>0</v>
      </c>
      <c r="W2879" s="87" t="str">
        <f t="shared" si="593"/>
        <v>Domestic</v>
      </c>
      <c r="X2879" s="87" t="str">
        <f t="shared" si="594"/>
        <v>Non-local</v>
      </c>
      <c r="Y2879" s="104"/>
      <c r="Z2879" s="87" t="str">
        <f t="shared" si="590"/>
        <v>USA</v>
      </c>
      <c r="AA2879" s="87" t="str">
        <f t="shared" si="591"/>
        <v>USA</v>
      </c>
      <c r="AB2879" s="82" cm="1">
        <f t="array" ref="AB2879">VLOOKUP(B2879,'GDP per Capita'!$T$2:$V$4235,COLUMN('GDP per Capita'!$V:$V)-COLUMN('GDP per Capita'!$S:$S),FALSE)</f>
        <v>63809.64</v>
      </c>
      <c r="AC2879" s="82">
        <f t="shared" si="595"/>
        <v>63809.64</v>
      </c>
      <c r="AD2879" s="82">
        <f t="shared" si="596"/>
        <v>63809.64</v>
      </c>
      <c r="AE2879" s="88">
        <f t="shared" si="592"/>
        <v>2.9638028870619407E-2</v>
      </c>
    </row>
    <row r="2880" spans="1:31">
      <c r="A2880" s="77" t="s">
        <v>998</v>
      </c>
      <c r="B2880" s="77">
        <v>2879</v>
      </c>
      <c r="C2880" s="77" t="s">
        <v>29</v>
      </c>
      <c r="D2880" s="77" t="s">
        <v>29</v>
      </c>
      <c r="E2880" s="77">
        <v>2018</v>
      </c>
      <c r="F2880" s="77">
        <v>37.368830099999997</v>
      </c>
      <c r="G2880" s="77">
        <v>-122.03634959999999</v>
      </c>
      <c r="H2880" s="77">
        <v>0</v>
      </c>
      <c r="I2880" s="77" t="s">
        <v>1626</v>
      </c>
      <c r="J2880" s="77">
        <v>39.739236400000003</v>
      </c>
      <c r="K2880" s="77">
        <v>-104.9848623</v>
      </c>
      <c r="L2880" s="77">
        <v>3007.1652174444498</v>
      </c>
      <c r="M2880" s="77">
        <v>0.56406570135530298</v>
      </c>
      <c r="N2880" s="77">
        <v>0</v>
      </c>
      <c r="O2880" s="77">
        <v>577.37572174933405</v>
      </c>
      <c r="P2880" s="87" cm="1">
        <f t="array" ref="P2880">IF($X2880="Non-local",VLOOKUP($E2880,$AI$64:$AW$68,COLUMN($AW:$AW)-COLUMN($AH:$AH),FALSE),IF($X2880="Unknown",VLOOKUP($E2880,$AI$71:$AW$75,COLUMN($AW:$AW)-COLUMN($AH:$AH),FALSE),0))</f>
        <v>284</v>
      </c>
      <c r="Q2880" s="87" cm="1">
        <f t="array" ref="Q2880">IF($X2880="Non-local",VLOOKUP($E2880,$AI$40:$AW$44,COLUMN($AW:$AW)-COLUMN($AH:$AH),FALSE),IF($X2880="Unknown",VLOOKUP($E2880,$AI$47:$AW$51,COLUMN($AW:$AW)-COLUMN($AH:$AH),FALSE),0))</f>
        <v>701.10299999999995</v>
      </c>
      <c r="R2880" s="87" cm="1">
        <f t="array" ref="R2880">IF($X2880="Non-local",VLOOKUP($E2880,$AI$88:$AW$92,COLUMN($AW:$AW)-COLUMN($AH:$AH),FALSE),IF($X2880="Unknown",VLOOKUP($E2880,$AI$95:$AW$99,COLUMN($AW:$AW)-COLUMN($AH:$AH),FALSE),0))</f>
        <v>0.15773661179887363</v>
      </c>
      <c r="S2880" s="87" cm="1">
        <f t="array" ref="S2880">VLOOKUP($E2880,$AI$111:$AW$115,COLUMN($AW:$AW)-COLUMN($AH:$AH),FALSE)</f>
        <v>431.69321999999994</v>
      </c>
      <c r="T2880" s="104">
        <f t="shared" si="588"/>
        <v>0.72180231315417664</v>
      </c>
      <c r="U2880" s="104">
        <f t="shared" si="589"/>
        <v>1994.1719417493339</v>
      </c>
      <c r="V2880" s="87" cm="1">
        <f t="array" ref="V2880">VLOOKUP($E2880,$AI$118:$AW$122,COLUMN($AW:$AW)-COLUMN($AH:$AH),FALSE)</f>
        <v>0</v>
      </c>
      <c r="W2880" s="87" t="str">
        <f t="shared" si="593"/>
        <v>Domestic</v>
      </c>
      <c r="X2880" s="87" t="str">
        <f t="shared" si="594"/>
        <v>Non-local</v>
      </c>
      <c r="Y2880" s="104"/>
      <c r="Z2880" s="87" t="str">
        <f t="shared" si="590"/>
        <v>USA</v>
      </c>
      <c r="AA2880" s="87" t="str">
        <f t="shared" si="591"/>
        <v>USA</v>
      </c>
      <c r="AB2880" s="82" cm="1">
        <f t="array" ref="AB2880">VLOOKUP(B2880,'GDP per Capita'!$T$2:$V$4235,COLUMN('GDP per Capita'!$V:$V)-COLUMN('GDP per Capita'!$S:$S),FALSE)</f>
        <v>63809.64</v>
      </c>
      <c r="AC2880" s="82">
        <f t="shared" si="595"/>
        <v>63809.64</v>
      </c>
      <c r="AD2880" s="82">
        <f t="shared" si="596"/>
        <v>63809.64</v>
      </c>
      <c r="AE2880" s="88">
        <f t="shared" si="592"/>
        <v>3.1251891434418588E-2</v>
      </c>
    </row>
    <row r="2881" spans="1:31">
      <c r="A2881" s="77" t="s">
        <v>1618</v>
      </c>
      <c r="B2881" s="77">
        <v>2880</v>
      </c>
      <c r="C2881" s="77" t="s">
        <v>29</v>
      </c>
      <c r="D2881" s="77" t="s">
        <v>29</v>
      </c>
      <c r="E2881" s="77">
        <v>2018</v>
      </c>
      <c r="F2881" s="77">
        <v>41.035062500000002</v>
      </c>
      <c r="G2881" s="77">
        <v>-73.864852135740904</v>
      </c>
      <c r="H2881" s="77">
        <v>0</v>
      </c>
      <c r="I2881" s="77" t="s">
        <v>1626</v>
      </c>
      <c r="J2881" s="77">
        <v>39.739236400000003</v>
      </c>
      <c r="K2881" s="77">
        <v>-104.9848623</v>
      </c>
      <c r="L2881" s="77">
        <v>5251.3712529295699</v>
      </c>
      <c r="M2881" s="77">
        <v>0.91055776096150998</v>
      </c>
      <c r="N2881" s="77">
        <v>0</v>
      </c>
      <c r="O2881" s="77">
        <v>630.164550351549</v>
      </c>
      <c r="P2881" s="87" cm="1">
        <f t="array" ref="P2881">IF($X2881="Non-local",VLOOKUP($E2881,$AI$64:$AW$68,COLUMN($AW:$AW)-COLUMN($AH:$AH),FALSE),IF($X2881="Unknown",VLOOKUP($E2881,$AI$71:$AW$75,COLUMN($AW:$AW)-COLUMN($AH:$AH),FALSE),0))</f>
        <v>284</v>
      </c>
      <c r="Q2881" s="87" cm="1">
        <f t="array" ref="Q2881">IF($X2881="Non-local",VLOOKUP($E2881,$AI$40:$AW$44,COLUMN($AW:$AW)-COLUMN($AH:$AH),FALSE),IF($X2881="Unknown",VLOOKUP($E2881,$AI$47:$AW$51,COLUMN($AW:$AW)-COLUMN($AH:$AH),FALSE),0))</f>
        <v>701.10299999999995</v>
      </c>
      <c r="R2881" s="87" cm="1">
        <f t="array" ref="R2881">IF($X2881="Non-local",VLOOKUP($E2881,$AI$88:$AW$92,COLUMN($AW:$AW)-COLUMN($AH:$AH),FALSE),IF($X2881="Unknown",VLOOKUP($E2881,$AI$95:$AW$99,COLUMN($AW:$AW)-COLUMN($AH:$AH),FALSE),0))</f>
        <v>0.15773661179887363</v>
      </c>
      <c r="S2881" s="87" cm="1">
        <f t="array" ref="S2881">VLOOKUP($E2881,$AI$111:$AW$115,COLUMN($AW:$AW)-COLUMN($AH:$AH),FALSE)</f>
        <v>431.69321999999994</v>
      </c>
      <c r="T2881" s="104">
        <f t="shared" si="588"/>
        <v>1.0682943727603835</v>
      </c>
      <c r="U2881" s="104">
        <f t="shared" si="589"/>
        <v>2046.9607703515487</v>
      </c>
      <c r="V2881" s="87" cm="1">
        <f t="array" ref="V2881">VLOOKUP($E2881,$AI$118:$AW$122,COLUMN($AW:$AW)-COLUMN($AH:$AH),FALSE)</f>
        <v>0</v>
      </c>
      <c r="W2881" s="87" t="str">
        <f t="shared" si="593"/>
        <v>Domestic</v>
      </c>
      <c r="X2881" s="87" t="str">
        <f t="shared" si="594"/>
        <v>Non-local</v>
      </c>
      <c r="Y2881" s="104"/>
      <c r="Z2881" s="87" t="str">
        <f t="shared" si="590"/>
        <v>USA</v>
      </c>
      <c r="AA2881" s="87" t="str">
        <f t="shared" si="591"/>
        <v>USA</v>
      </c>
      <c r="AB2881" s="82" cm="1">
        <f t="array" ref="AB2881">VLOOKUP(B2881,'GDP per Capita'!$T$2:$V$4235,COLUMN('GDP per Capita'!$V:$V)-COLUMN('GDP per Capita'!$S:$S),FALSE)</f>
        <v>63809.64</v>
      </c>
      <c r="AC2881" s="82">
        <f t="shared" si="595"/>
        <v>63809.64</v>
      </c>
      <c r="AD2881" s="82">
        <f t="shared" si="596"/>
        <v>63809.64</v>
      </c>
      <c r="AE2881" s="88">
        <f t="shared" si="592"/>
        <v>3.2079177540439797E-2</v>
      </c>
    </row>
    <row r="2882" spans="1:31">
      <c r="A2882" s="77" t="s">
        <v>1618</v>
      </c>
      <c r="B2882" s="77">
        <v>2881</v>
      </c>
      <c r="C2882" s="77" t="s">
        <v>29</v>
      </c>
      <c r="D2882" s="77" t="s">
        <v>29</v>
      </c>
      <c r="E2882" s="77">
        <v>2018</v>
      </c>
      <c r="F2882" s="77">
        <v>41.035062500000002</v>
      </c>
      <c r="G2882" s="77">
        <v>-73.864852135740904</v>
      </c>
      <c r="H2882" s="77">
        <v>0</v>
      </c>
      <c r="I2882" s="77" t="s">
        <v>1626</v>
      </c>
      <c r="J2882" s="77">
        <v>39.739236400000003</v>
      </c>
      <c r="K2882" s="77">
        <v>-104.9848623</v>
      </c>
      <c r="L2882" s="77">
        <v>5251.3712529295699</v>
      </c>
      <c r="M2882" s="77">
        <v>0.91055776096150998</v>
      </c>
      <c r="N2882" s="77">
        <v>0</v>
      </c>
      <c r="O2882" s="77">
        <v>630.164550351549</v>
      </c>
      <c r="P2882" s="87" cm="1">
        <f t="array" ref="P2882">IF($X2882="Non-local",VLOOKUP($E2882,$AI$64:$AW$68,COLUMN($AW:$AW)-COLUMN($AH:$AH),FALSE),IF($X2882="Unknown",VLOOKUP($E2882,$AI$71:$AW$75,COLUMN($AW:$AW)-COLUMN($AH:$AH),FALSE),0))</f>
        <v>284</v>
      </c>
      <c r="Q2882" s="87" cm="1">
        <f t="array" ref="Q2882">IF($X2882="Non-local",VLOOKUP($E2882,$AI$40:$AW$44,COLUMN($AW:$AW)-COLUMN($AH:$AH),FALSE),IF($X2882="Unknown",VLOOKUP($E2882,$AI$47:$AW$51,COLUMN($AW:$AW)-COLUMN($AH:$AH),FALSE),0))</f>
        <v>701.10299999999995</v>
      </c>
      <c r="R2882" s="87" cm="1">
        <f t="array" ref="R2882">IF($X2882="Non-local",VLOOKUP($E2882,$AI$88:$AW$92,COLUMN($AW:$AW)-COLUMN($AH:$AH),FALSE),IF($X2882="Unknown",VLOOKUP($E2882,$AI$95:$AW$99,COLUMN($AW:$AW)-COLUMN($AH:$AH),FALSE),0))</f>
        <v>0.15773661179887363</v>
      </c>
      <c r="S2882" s="87" cm="1">
        <f t="array" ref="S2882">VLOOKUP($E2882,$AI$111:$AW$115,COLUMN($AW:$AW)-COLUMN($AH:$AH),FALSE)</f>
        <v>431.69321999999994</v>
      </c>
      <c r="T2882" s="104">
        <f t="shared" ref="T2882:T2945" si="597">SUM(M2882,R2882)</f>
        <v>1.0682943727603835</v>
      </c>
      <c r="U2882" s="104">
        <f t="shared" ref="U2882:U2945" si="598">SUM(O2882,P2882,Q2882,S2882)</f>
        <v>2046.9607703515487</v>
      </c>
      <c r="V2882" s="87" cm="1">
        <f t="array" ref="V2882">VLOOKUP($E2882,$AI$118:$AW$122,COLUMN($AW:$AW)-COLUMN($AH:$AH),FALSE)</f>
        <v>0</v>
      </c>
      <c r="W2882" s="87" t="str">
        <f t="shared" si="593"/>
        <v>Domestic</v>
      </c>
      <c r="X2882" s="87" t="str">
        <f t="shared" si="594"/>
        <v>Non-local</v>
      </c>
      <c r="Y2882" s="104"/>
      <c r="Z2882" s="87" t="str">
        <f t="shared" ref="Z2882:Z2945" si="599">C2882</f>
        <v>USA</v>
      </c>
      <c r="AA2882" s="87" t="str">
        <f t="shared" ref="AA2882:AA2945" si="600">D2882</f>
        <v>USA</v>
      </c>
      <c r="AB2882" s="82" cm="1">
        <f t="array" ref="AB2882">VLOOKUP(B2882,'GDP per Capita'!$T$2:$V$4235,COLUMN('GDP per Capita'!$V:$V)-COLUMN('GDP per Capita'!$S:$S),FALSE)</f>
        <v>63809.64</v>
      </c>
      <c r="AC2882" s="82">
        <f t="shared" si="595"/>
        <v>63809.64</v>
      </c>
      <c r="AD2882" s="82">
        <f t="shared" si="596"/>
        <v>63809.64</v>
      </c>
      <c r="AE2882" s="88">
        <f t="shared" ref="AE2882:AE2945" si="601">U2882/AD2882</f>
        <v>3.2079177540439797E-2</v>
      </c>
    </row>
    <row r="2883" spans="1:31">
      <c r="A2883" s="77" t="s">
        <v>927</v>
      </c>
      <c r="B2883" s="77">
        <v>2882</v>
      </c>
      <c r="C2883" s="77" t="s">
        <v>29</v>
      </c>
      <c r="D2883" s="77" t="s">
        <v>29</v>
      </c>
      <c r="E2883" s="77">
        <v>2018</v>
      </c>
      <c r="F2883" s="77">
        <v>34.147645199999999</v>
      </c>
      <c r="G2883" s="77">
        <v>-118.1444779</v>
      </c>
      <c r="H2883" s="77">
        <v>0</v>
      </c>
      <c r="I2883" s="77" t="s">
        <v>1626</v>
      </c>
      <c r="J2883" s="77">
        <v>39.739236400000003</v>
      </c>
      <c r="K2883" s="77">
        <v>-104.9848623</v>
      </c>
      <c r="L2883" s="77">
        <v>2645.1496364796199</v>
      </c>
      <c r="M2883" s="77">
        <v>0.51090989055564195</v>
      </c>
      <c r="N2883" s="77">
        <v>0</v>
      </c>
      <c r="O2883" s="77">
        <v>507.868730204087</v>
      </c>
      <c r="P2883" s="87" cm="1">
        <f t="array" ref="P2883">IF($X2883="Non-local",VLOOKUP($E2883,$AI$64:$AW$68,COLUMN($AW:$AW)-COLUMN($AH:$AH),FALSE),IF($X2883="Unknown",VLOOKUP($E2883,$AI$71:$AW$75,COLUMN($AW:$AW)-COLUMN($AH:$AH),FALSE),0))</f>
        <v>284</v>
      </c>
      <c r="Q2883" s="87" cm="1">
        <f t="array" ref="Q2883">IF($X2883="Non-local",VLOOKUP($E2883,$AI$40:$AW$44,COLUMN($AW:$AW)-COLUMN($AH:$AH),FALSE),IF($X2883="Unknown",VLOOKUP($E2883,$AI$47:$AW$51,COLUMN($AW:$AW)-COLUMN($AH:$AH),FALSE),0))</f>
        <v>701.10299999999995</v>
      </c>
      <c r="R2883" s="87" cm="1">
        <f t="array" ref="R2883">IF($X2883="Non-local",VLOOKUP($E2883,$AI$88:$AW$92,COLUMN($AW:$AW)-COLUMN($AH:$AH),FALSE),IF($X2883="Unknown",VLOOKUP($E2883,$AI$95:$AW$99,COLUMN($AW:$AW)-COLUMN($AH:$AH),FALSE),0))</f>
        <v>0.15773661179887363</v>
      </c>
      <c r="S2883" s="87" cm="1">
        <f t="array" ref="S2883">VLOOKUP($E2883,$AI$111:$AW$115,COLUMN($AW:$AW)-COLUMN($AH:$AH),FALSE)</f>
        <v>431.69321999999994</v>
      </c>
      <c r="T2883" s="104">
        <f t="shared" si="597"/>
        <v>0.66864650235451561</v>
      </c>
      <c r="U2883" s="104">
        <f t="shared" si="598"/>
        <v>1924.6649502040868</v>
      </c>
      <c r="V2883" s="87" cm="1">
        <f t="array" ref="V2883">VLOOKUP($E2883,$AI$118:$AW$122,COLUMN($AW:$AW)-COLUMN($AH:$AH),FALSE)</f>
        <v>0</v>
      </c>
      <c r="W2883" s="87" t="str">
        <f t="shared" ref="W2883:W2946" si="602">IF(Z2883&lt;&gt;"USA",IF(Z2883&lt;&gt;"Unknown","International","Unknown"),"Domestic")</f>
        <v>Domestic</v>
      </c>
      <c r="X2883" s="87" t="str">
        <f t="shared" ref="X2883:X2946" si="603">IF(A2883="Unknown","Unknown",IF(H2883=1,"Local","Non-local"))</f>
        <v>Non-local</v>
      </c>
      <c r="Y2883" s="104"/>
      <c r="Z2883" s="87" t="str">
        <f t="shared" si="599"/>
        <v>USA</v>
      </c>
      <c r="AA2883" s="87" t="str">
        <f t="shared" si="600"/>
        <v>USA</v>
      </c>
      <c r="AB2883" s="82" cm="1">
        <f t="array" ref="AB2883">VLOOKUP(B2883,'GDP per Capita'!$T$2:$V$4235,COLUMN('GDP per Capita'!$V:$V)-COLUMN('GDP per Capita'!$S:$S),FALSE)</f>
        <v>63809.64</v>
      </c>
      <c r="AC2883" s="82">
        <f t="shared" si="595"/>
        <v>63809.64</v>
      </c>
      <c r="AD2883" s="82">
        <f t="shared" si="596"/>
        <v>63809.64</v>
      </c>
      <c r="AE2883" s="88">
        <f t="shared" si="601"/>
        <v>3.0162604744425559E-2</v>
      </c>
    </row>
    <row r="2884" spans="1:31">
      <c r="A2884" s="77" t="s">
        <v>1723</v>
      </c>
      <c r="B2884" s="77">
        <v>2883</v>
      </c>
      <c r="C2884" s="77" t="s">
        <v>29</v>
      </c>
      <c r="D2884" s="77" t="s">
        <v>29</v>
      </c>
      <c r="E2884" s="77">
        <v>2018</v>
      </c>
      <c r="F2884" s="77">
        <v>39.44365835</v>
      </c>
      <c r="G2884" s="77">
        <v>-104.97655369983801</v>
      </c>
      <c r="H2884" s="77">
        <v>1</v>
      </c>
      <c r="I2884" s="77" t="s">
        <v>1626</v>
      </c>
      <c r="J2884" s="77">
        <v>39.739236400000003</v>
      </c>
      <c r="K2884" s="77">
        <v>-104.9848623</v>
      </c>
      <c r="L2884" s="77">
        <v>65.749071974461003</v>
      </c>
      <c r="M2884" s="77">
        <v>0</v>
      </c>
      <c r="N2884" s="77">
        <v>0</v>
      </c>
      <c r="O2884" s="77">
        <v>0</v>
      </c>
      <c r="P2884" s="87" cm="1">
        <f t="array" ref="P2884">IF($X2884="Non-local",VLOOKUP($E2884,$AI$64:$AW$68,COLUMN($AW:$AW)-COLUMN($AH:$AH),FALSE),IF($X2884="Unknown",VLOOKUP($E2884,$AI$71:$AW$75,COLUMN($AW:$AW)-COLUMN($AH:$AH),FALSE),0))</f>
        <v>0</v>
      </c>
      <c r="Q2884" s="87" cm="1">
        <f t="array" ref="Q2884">IF($X2884="Non-local",VLOOKUP($E2884,$AI$40:$AW$44,COLUMN($AW:$AW)-COLUMN($AH:$AH),FALSE),IF($X2884="Unknown",VLOOKUP($E2884,$AI$47:$AW$51,COLUMN($AW:$AW)-COLUMN($AH:$AH),FALSE),0))</f>
        <v>0</v>
      </c>
      <c r="R2884" s="87" cm="1">
        <f t="array" ref="R2884">IF($X2884="Non-local",VLOOKUP($E2884,$AI$88:$AW$92,COLUMN($AW:$AW)-COLUMN($AH:$AH),FALSE),IF($X2884="Unknown",VLOOKUP($E2884,$AI$95:$AW$99,COLUMN($AW:$AW)-COLUMN($AH:$AH),FALSE),0))</f>
        <v>0</v>
      </c>
      <c r="S2884" s="87" cm="1">
        <f t="array" ref="S2884">VLOOKUP($E2884,$AI$111:$AW$115,COLUMN($AW:$AW)-COLUMN($AH:$AH),FALSE)</f>
        <v>431.69321999999994</v>
      </c>
      <c r="T2884" s="104">
        <f t="shared" si="597"/>
        <v>0</v>
      </c>
      <c r="U2884" s="104">
        <f t="shared" si="598"/>
        <v>431.69321999999994</v>
      </c>
      <c r="V2884" s="87" cm="1">
        <f t="array" ref="V2884">VLOOKUP($E2884,$AI$118:$AW$122,COLUMN($AW:$AW)-COLUMN($AH:$AH),FALSE)</f>
        <v>0</v>
      </c>
      <c r="W2884" s="87" t="str">
        <f t="shared" si="602"/>
        <v>Domestic</v>
      </c>
      <c r="X2884" s="87" t="str">
        <f t="shared" si="603"/>
        <v>Local</v>
      </c>
      <c r="Y2884" s="104"/>
      <c r="Z2884" s="87" t="str">
        <f t="shared" si="599"/>
        <v>USA</v>
      </c>
      <c r="AA2884" s="87" t="str">
        <f t="shared" si="600"/>
        <v>USA</v>
      </c>
      <c r="AB2884" s="82" cm="1">
        <f t="array" ref="AB2884">VLOOKUP(B2884,'GDP per Capita'!$T$2:$V$4235,COLUMN('GDP per Capita'!$V:$V)-COLUMN('GDP per Capita'!$S:$S),FALSE)</f>
        <v>63809.64</v>
      </c>
      <c r="AC2884" s="82">
        <f t="shared" si="595"/>
        <v>63809.64</v>
      </c>
      <c r="AD2884" s="82">
        <f t="shared" si="596"/>
        <v>63809.64</v>
      </c>
      <c r="AE2884" s="88">
        <f t="shared" si="601"/>
        <v>6.7653291885050593E-3</v>
      </c>
    </row>
    <row r="2885" spans="1:31">
      <c r="A2885" s="77" t="s">
        <v>1724</v>
      </c>
      <c r="B2885" s="77">
        <v>2884</v>
      </c>
      <c r="C2885" s="77" t="s">
        <v>29</v>
      </c>
      <c r="D2885" s="77" t="s">
        <v>29</v>
      </c>
      <c r="E2885" s="77">
        <v>2018</v>
      </c>
      <c r="F2885" s="77">
        <v>41.753381899999901</v>
      </c>
      <c r="G2885" s="77">
        <v>-86.110837700000005</v>
      </c>
      <c r="H2885" s="77">
        <v>0</v>
      </c>
      <c r="I2885" s="77" t="s">
        <v>1626</v>
      </c>
      <c r="J2885" s="77">
        <v>39.739236400000003</v>
      </c>
      <c r="K2885" s="77">
        <v>-104.9848623</v>
      </c>
      <c r="L2885" s="77">
        <v>3204.7458248468802</v>
      </c>
      <c r="M2885" s="77">
        <v>0.59552001191649395</v>
      </c>
      <c r="N2885" s="77">
        <v>0</v>
      </c>
      <c r="O2885" s="77">
        <v>615.31119837060101</v>
      </c>
      <c r="P2885" s="87" cm="1">
        <f t="array" ref="P2885">IF($X2885="Non-local",VLOOKUP($E2885,$AI$64:$AW$68,COLUMN($AW:$AW)-COLUMN($AH:$AH),FALSE),IF($X2885="Unknown",VLOOKUP($E2885,$AI$71:$AW$75,COLUMN($AW:$AW)-COLUMN($AH:$AH),FALSE),0))</f>
        <v>284</v>
      </c>
      <c r="Q2885" s="87" cm="1">
        <f t="array" ref="Q2885">IF($X2885="Non-local",VLOOKUP($E2885,$AI$40:$AW$44,COLUMN($AW:$AW)-COLUMN($AH:$AH),FALSE),IF($X2885="Unknown",VLOOKUP($E2885,$AI$47:$AW$51,COLUMN($AW:$AW)-COLUMN($AH:$AH),FALSE),0))</f>
        <v>701.10299999999995</v>
      </c>
      <c r="R2885" s="87" cm="1">
        <f t="array" ref="R2885">IF($X2885="Non-local",VLOOKUP($E2885,$AI$88:$AW$92,COLUMN($AW:$AW)-COLUMN($AH:$AH),FALSE),IF($X2885="Unknown",VLOOKUP($E2885,$AI$95:$AW$99,COLUMN($AW:$AW)-COLUMN($AH:$AH),FALSE),0))</f>
        <v>0.15773661179887363</v>
      </c>
      <c r="S2885" s="87" cm="1">
        <f t="array" ref="S2885">VLOOKUP($E2885,$AI$111:$AW$115,COLUMN($AW:$AW)-COLUMN($AH:$AH),FALSE)</f>
        <v>431.69321999999994</v>
      </c>
      <c r="T2885" s="104">
        <f t="shared" si="597"/>
        <v>0.75325662371536761</v>
      </c>
      <c r="U2885" s="104">
        <f t="shared" si="598"/>
        <v>2032.1074183706007</v>
      </c>
      <c r="V2885" s="87" cm="1">
        <f t="array" ref="V2885">VLOOKUP($E2885,$AI$118:$AW$122,COLUMN($AW:$AW)-COLUMN($AH:$AH),FALSE)</f>
        <v>0</v>
      </c>
      <c r="W2885" s="87" t="str">
        <f t="shared" si="602"/>
        <v>Domestic</v>
      </c>
      <c r="X2885" s="87" t="str">
        <f t="shared" si="603"/>
        <v>Non-local</v>
      </c>
      <c r="Y2885" s="104"/>
      <c r="Z2885" s="87" t="str">
        <f t="shared" si="599"/>
        <v>USA</v>
      </c>
      <c r="AA2885" s="87" t="str">
        <f t="shared" si="600"/>
        <v>USA</v>
      </c>
      <c r="AB2885" s="82" cm="1">
        <f t="array" ref="AB2885">VLOOKUP(B2885,'GDP per Capita'!$T$2:$V$4235,COLUMN('GDP per Capita'!$V:$V)-COLUMN('GDP per Capita'!$S:$S),FALSE)</f>
        <v>63809.64</v>
      </c>
      <c r="AC2885" s="82">
        <f t="shared" si="595"/>
        <v>63809.64</v>
      </c>
      <c r="AD2885" s="82">
        <f t="shared" si="596"/>
        <v>63809.64</v>
      </c>
      <c r="AE2885" s="88">
        <f t="shared" si="601"/>
        <v>3.1846401552658825E-2</v>
      </c>
    </row>
    <row r="2886" spans="1:31">
      <c r="A2886" s="77" t="s">
        <v>1087</v>
      </c>
      <c r="B2886" s="77">
        <v>2885</v>
      </c>
      <c r="C2886" s="77" t="s">
        <v>29</v>
      </c>
      <c r="D2886" s="77" t="s">
        <v>29</v>
      </c>
      <c r="E2886" s="77">
        <v>2018</v>
      </c>
      <c r="F2886" s="77">
        <v>33.9597677</v>
      </c>
      <c r="G2886" s="77">
        <v>-83.376397999999995</v>
      </c>
      <c r="H2886" s="77">
        <v>0</v>
      </c>
      <c r="I2886" s="77" t="s">
        <v>1626</v>
      </c>
      <c r="J2886" s="77">
        <v>39.739236400000003</v>
      </c>
      <c r="K2886" s="77">
        <v>-104.9848623</v>
      </c>
      <c r="L2886" s="77">
        <v>4042.5394439500601</v>
      </c>
      <c r="M2886" s="77">
        <v>0.728894542078667</v>
      </c>
      <c r="N2886" s="77">
        <v>0</v>
      </c>
      <c r="O2886" s="77">
        <v>485.104733274007</v>
      </c>
      <c r="P2886" s="87" cm="1">
        <f t="array" ref="P2886">IF($X2886="Non-local",VLOOKUP($E2886,$AI$64:$AW$68,COLUMN($AW:$AW)-COLUMN($AH:$AH),FALSE),IF($X2886="Unknown",VLOOKUP($E2886,$AI$71:$AW$75,COLUMN($AW:$AW)-COLUMN($AH:$AH),FALSE),0))</f>
        <v>284</v>
      </c>
      <c r="Q2886" s="87" cm="1">
        <f t="array" ref="Q2886">IF($X2886="Non-local",VLOOKUP($E2886,$AI$40:$AW$44,COLUMN($AW:$AW)-COLUMN($AH:$AH),FALSE),IF($X2886="Unknown",VLOOKUP($E2886,$AI$47:$AW$51,COLUMN($AW:$AW)-COLUMN($AH:$AH),FALSE),0))</f>
        <v>701.10299999999995</v>
      </c>
      <c r="R2886" s="87" cm="1">
        <f t="array" ref="R2886">IF($X2886="Non-local",VLOOKUP($E2886,$AI$88:$AW$92,COLUMN($AW:$AW)-COLUMN($AH:$AH),FALSE),IF($X2886="Unknown",VLOOKUP($E2886,$AI$95:$AW$99,COLUMN($AW:$AW)-COLUMN($AH:$AH),FALSE),0))</f>
        <v>0.15773661179887363</v>
      </c>
      <c r="S2886" s="87" cm="1">
        <f t="array" ref="S2886">VLOOKUP($E2886,$AI$111:$AW$115,COLUMN($AW:$AW)-COLUMN($AH:$AH),FALSE)</f>
        <v>431.69321999999994</v>
      </c>
      <c r="T2886" s="104">
        <f t="shared" si="597"/>
        <v>0.88663115387754066</v>
      </c>
      <c r="U2886" s="104">
        <f t="shared" si="598"/>
        <v>1901.9009532740067</v>
      </c>
      <c r="V2886" s="87" cm="1">
        <f t="array" ref="V2886">VLOOKUP($E2886,$AI$118:$AW$122,COLUMN($AW:$AW)-COLUMN($AH:$AH),FALSE)</f>
        <v>0</v>
      </c>
      <c r="W2886" s="87" t="str">
        <f t="shared" si="602"/>
        <v>Domestic</v>
      </c>
      <c r="X2886" s="87" t="str">
        <f t="shared" si="603"/>
        <v>Non-local</v>
      </c>
      <c r="Y2886" s="104"/>
      <c r="Z2886" s="87" t="str">
        <f t="shared" si="599"/>
        <v>USA</v>
      </c>
      <c r="AA2886" s="87" t="str">
        <f t="shared" si="600"/>
        <v>USA</v>
      </c>
      <c r="AB2886" s="82" cm="1">
        <f t="array" ref="AB2886">VLOOKUP(B2886,'GDP per Capita'!$T$2:$V$4235,COLUMN('GDP per Capita'!$V:$V)-COLUMN('GDP per Capita'!$S:$S),FALSE)</f>
        <v>63809.64</v>
      </c>
      <c r="AC2886" s="82">
        <f t="shared" si="595"/>
        <v>63809.64</v>
      </c>
      <c r="AD2886" s="82">
        <f t="shared" si="596"/>
        <v>63809.64</v>
      </c>
      <c r="AE2886" s="88">
        <f t="shared" si="601"/>
        <v>2.9805856188406747E-2</v>
      </c>
    </row>
    <row r="2887" spans="1:31">
      <c r="A2887" s="77" t="s">
        <v>1501</v>
      </c>
      <c r="B2887" s="77">
        <v>2886</v>
      </c>
      <c r="C2887" s="77" t="s">
        <v>584</v>
      </c>
      <c r="D2887" s="77" t="s">
        <v>28</v>
      </c>
      <c r="E2887" s="77">
        <v>2018</v>
      </c>
      <c r="F2887" s="77">
        <v>1.2146285999999999</v>
      </c>
      <c r="G2887" s="77">
        <v>-77.278251599999905</v>
      </c>
      <c r="H2887" s="77">
        <v>0</v>
      </c>
      <c r="I2887" s="77" t="s">
        <v>1626</v>
      </c>
      <c r="J2887" s="77">
        <v>39.739236400000003</v>
      </c>
      <c r="K2887" s="77">
        <v>-104.9848623</v>
      </c>
      <c r="L2887" s="77">
        <v>10238.2177171526</v>
      </c>
      <c r="M2887" s="77">
        <v>1.60650926552303</v>
      </c>
      <c r="N2887" s="77">
        <v>0</v>
      </c>
      <c r="O2887" s="77">
        <v>1075.0128603010201</v>
      </c>
      <c r="P2887" s="87" cm="1">
        <f t="array" ref="P2887">IF($X2887="Non-local",VLOOKUP($E2887,$AI$64:$AW$68,COLUMN($AW:$AW)-COLUMN($AH:$AH),FALSE),IF($X2887="Unknown",VLOOKUP($E2887,$AI$71:$AW$75,COLUMN($AW:$AW)-COLUMN($AH:$AH),FALSE),0))</f>
        <v>284</v>
      </c>
      <c r="Q2887" s="87" cm="1">
        <f t="array" ref="Q2887">IF($X2887="Non-local",VLOOKUP($E2887,$AI$40:$AW$44,COLUMN($AW:$AW)-COLUMN($AH:$AH),FALSE),IF($X2887="Unknown",VLOOKUP($E2887,$AI$47:$AW$51,COLUMN($AW:$AW)-COLUMN($AH:$AH),FALSE),0))</f>
        <v>701.10299999999995</v>
      </c>
      <c r="R2887" s="87" cm="1">
        <f t="array" ref="R2887">IF($X2887="Non-local",VLOOKUP($E2887,$AI$88:$AW$92,COLUMN($AW:$AW)-COLUMN($AH:$AH),FALSE),IF($X2887="Unknown",VLOOKUP($E2887,$AI$95:$AW$99,COLUMN($AW:$AW)-COLUMN($AH:$AH),FALSE),0))</f>
        <v>0.15773661179887363</v>
      </c>
      <c r="S2887" s="87" cm="1">
        <f t="array" ref="S2887">VLOOKUP($E2887,$AI$111:$AW$115,COLUMN($AW:$AW)-COLUMN($AH:$AH),FALSE)</f>
        <v>431.69321999999994</v>
      </c>
      <c r="T2887" s="104">
        <f t="shared" si="597"/>
        <v>1.7642458773219036</v>
      </c>
      <c r="U2887" s="104">
        <f t="shared" si="598"/>
        <v>2491.80908030102</v>
      </c>
      <c r="V2887" s="87" cm="1">
        <f t="array" ref="V2887">VLOOKUP($E2887,$AI$118:$AW$122,COLUMN($AW:$AW)-COLUMN($AH:$AH),FALSE)</f>
        <v>0</v>
      </c>
      <c r="W2887" s="87" t="str">
        <f t="shared" si="602"/>
        <v>International</v>
      </c>
      <c r="X2887" s="87" t="str">
        <f t="shared" si="603"/>
        <v>Non-local</v>
      </c>
      <c r="Y2887" s="104"/>
      <c r="Z2887" s="87" t="str">
        <f t="shared" si="599"/>
        <v>Colombia</v>
      </c>
      <c r="AA2887" s="87" t="str">
        <f t="shared" si="600"/>
        <v>Other Americas</v>
      </c>
      <c r="AB2887" s="82" cm="1">
        <f t="array" ref="AB2887">VLOOKUP(B2887,'GDP per Capita'!$T$2:$V$4235,COLUMN('GDP per Capita'!$V:$V)-COLUMN('GDP per Capita'!$S:$S),FALSE)</f>
        <v>6766.95</v>
      </c>
      <c r="AC2887" s="82">
        <f t="shared" si="595"/>
        <v>6766.95</v>
      </c>
      <c r="AD2887" s="82">
        <f t="shared" si="596"/>
        <v>6766.95</v>
      </c>
      <c r="AE2887" s="88">
        <f t="shared" si="601"/>
        <v>0.36823222874426736</v>
      </c>
    </row>
    <row r="2888" spans="1:31">
      <c r="A2888" s="77" t="s">
        <v>1725</v>
      </c>
      <c r="B2888" s="77">
        <v>2887</v>
      </c>
      <c r="C2888" s="77" t="s">
        <v>29</v>
      </c>
      <c r="D2888" s="77" t="s">
        <v>29</v>
      </c>
      <c r="E2888" s="77">
        <v>2018</v>
      </c>
      <c r="F2888" s="77">
        <v>45.594411700000002</v>
      </c>
      <c r="G2888" s="77">
        <v>-94.362286800000007</v>
      </c>
      <c r="H2888" s="77">
        <v>0</v>
      </c>
      <c r="I2888" s="77" t="s">
        <v>1626</v>
      </c>
      <c r="J2888" s="77">
        <v>39.739236400000003</v>
      </c>
      <c r="K2888" s="77">
        <v>-104.9848623</v>
      </c>
      <c r="L2888" s="77">
        <v>2167.8610418140402</v>
      </c>
      <c r="M2888" s="77">
        <v>0.447886425282496</v>
      </c>
      <c r="N2888" s="77">
        <v>0</v>
      </c>
      <c r="O2888" s="77">
        <v>416.22932002829702</v>
      </c>
      <c r="P2888" s="87" cm="1">
        <f t="array" ref="P2888">IF($X2888="Non-local",VLOOKUP($E2888,$AI$64:$AW$68,COLUMN($AW:$AW)-COLUMN($AH:$AH),FALSE),IF($X2888="Unknown",VLOOKUP($E2888,$AI$71:$AW$75,COLUMN($AW:$AW)-COLUMN($AH:$AH),FALSE),0))</f>
        <v>284</v>
      </c>
      <c r="Q2888" s="87" cm="1">
        <f t="array" ref="Q2888">IF($X2888="Non-local",VLOOKUP($E2888,$AI$40:$AW$44,COLUMN($AW:$AW)-COLUMN($AH:$AH),FALSE),IF($X2888="Unknown",VLOOKUP($E2888,$AI$47:$AW$51,COLUMN($AW:$AW)-COLUMN($AH:$AH),FALSE),0))</f>
        <v>701.10299999999995</v>
      </c>
      <c r="R2888" s="87" cm="1">
        <f t="array" ref="R2888">IF($X2888="Non-local",VLOOKUP($E2888,$AI$88:$AW$92,COLUMN($AW:$AW)-COLUMN($AH:$AH),FALSE),IF($X2888="Unknown",VLOOKUP($E2888,$AI$95:$AW$99,COLUMN($AW:$AW)-COLUMN($AH:$AH),FALSE),0))</f>
        <v>0.15773661179887363</v>
      </c>
      <c r="S2888" s="87" cm="1">
        <f t="array" ref="S2888">VLOOKUP($E2888,$AI$111:$AW$115,COLUMN($AW:$AW)-COLUMN($AH:$AH),FALSE)</f>
        <v>431.69321999999994</v>
      </c>
      <c r="T2888" s="104">
        <f t="shared" si="597"/>
        <v>0.60562303708136966</v>
      </c>
      <c r="U2888" s="104">
        <f t="shared" si="598"/>
        <v>1833.025540028297</v>
      </c>
      <c r="V2888" s="87" cm="1">
        <f t="array" ref="V2888">VLOOKUP($E2888,$AI$118:$AW$122,COLUMN($AW:$AW)-COLUMN($AH:$AH),FALSE)</f>
        <v>0</v>
      </c>
      <c r="W2888" s="87" t="str">
        <f t="shared" si="602"/>
        <v>Domestic</v>
      </c>
      <c r="X2888" s="87" t="str">
        <f t="shared" si="603"/>
        <v>Non-local</v>
      </c>
      <c r="Y2888" s="104"/>
      <c r="Z2888" s="87" t="str">
        <f t="shared" si="599"/>
        <v>USA</v>
      </c>
      <c r="AA2888" s="87" t="str">
        <f t="shared" si="600"/>
        <v>USA</v>
      </c>
      <c r="AB2888" s="82" cm="1">
        <f t="array" ref="AB2888">VLOOKUP(B2888,'GDP per Capita'!$T$2:$V$4235,COLUMN('GDP per Capita'!$V:$V)-COLUMN('GDP per Capita'!$S:$S),FALSE)</f>
        <v>63809.64</v>
      </c>
      <c r="AC2888" s="82">
        <f t="shared" si="595"/>
        <v>63809.64</v>
      </c>
      <c r="AD2888" s="82">
        <f t="shared" si="596"/>
        <v>63809.64</v>
      </c>
      <c r="AE2888" s="88">
        <f t="shared" si="601"/>
        <v>2.8726467349264109E-2</v>
      </c>
    </row>
    <row r="2889" spans="1:31">
      <c r="A2889" s="77" t="s">
        <v>1719</v>
      </c>
      <c r="B2889" s="77">
        <v>2888</v>
      </c>
      <c r="C2889" s="77" t="s">
        <v>29</v>
      </c>
      <c r="D2889" s="77" t="s">
        <v>29</v>
      </c>
      <c r="E2889" s="77">
        <v>2018</v>
      </c>
      <c r="F2889" s="77">
        <v>33.183878700000001</v>
      </c>
      <c r="G2889" s="77">
        <v>-97.141341699999998</v>
      </c>
      <c r="H2889" s="77">
        <v>0</v>
      </c>
      <c r="I2889" s="77" t="s">
        <v>1626</v>
      </c>
      <c r="J2889" s="77">
        <v>39.739236400000003</v>
      </c>
      <c r="K2889" s="77">
        <v>-104.9848623</v>
      </c>
      <c r="L2889" s="77">
        <v>2021.5434226790501</v>
      </c>
      <c r="M2889" s="77">
        <v>0.42856594812995702</v>
      </c>
      <c r="N2889" s="77">
        <v>0</v>
      </c>
      <c r="O2889" s="77">
        <v>388.136337154378</v>
      </c>
      <c r="P2889" s="87" cm="1">
        <f t="array" ref="P2889">IF($X2889="Non-local",VLOOKUP($E2889,$AI$64:$AW$68,COLUMN($AW:$AW)-COLUMN($AH:$AH),FALSE),IF($X2889="Unknown",VLOOKUP($E2889,$AI$71:$AW$75,COLUMN($AW:$AW)-COLUMN($AH:$AH),FALSE),0))</f>
        <v>284</v>
      </c>
      <c r="Q2889" s="87" cm="1">
        <f t="array" ref="Q2889">IF($X2889="Non-local",VLOOKUP($E2889,$AI$40:$AW$44,COLUMN($AW:$AW)-COLUMN($AH:$AH),FALSE),IF($X2889="Unknown",VLOOKUP($E2889,$AI$47:$AW$51,COLUMN($AW:$AW)-COLUMN($AH:$AH),FALSE),0))</f>
        <v>701.10299999999995</v>
      </c>
      <c r="R2889" s="87" cm="1">
        <f t="array" ref="R2889">IF($X2889="Non-local",VLOOKUP($E2889,$AI$88:$AW$92,COLUMN($AW:$AW)-COLUMN($AH:$AH),FALSE),IF($X2889="Unknown",VLOOKUP($E2889,$AI$95:$AW$99,COLUMN($AW:$AW)-COLUMN($AH:$AH),FALSE),0))</f>
        <v>0.15773661179887363</v>
      </c>
      <c r="S2889" s="87" cm="1">
        <f t="array" ref="S2889">VLOOKUP($E2889,$AI$111:$AW$115,COLUMN($AW:$AW)-COLUMN($AH:$AH),FALSE)</f>
        <v>431.69321999999994</v>
      </c>
      <c r="T2889" s="104">
        <f t="shared" si="597"/>
        <v>0.58630255992883062</v>
      </c>
      <c r="U2889" s="104">
        <f t="shared" si="598"/>
        <v>1804.9325571543779</v>
      </c>
      <c r="V2889" s="87" cm="1">
        <f t="array" ref="V2889">VLOOKUP($E2889,$AI$118:$AW$122,COLUMN($AW:$AW)-COLUMN($AH:$AH),FALSE)</f>
        <v>0</v>
      </c>
      <c r="W2889" s="87" t="str">
        <f t="shared" si="602"/>
        <v>Domestic</v>
      </c>
      <c r="X2889" s="87" t="str">
        <f t="shared" si="603"/>
        <v>Non-local</v>
      </c>
      <c r="Y2889" s="104"/>
      <c r="Z2889" s="87" t="str">
        <f t="shared" si="599"/>
        <v>USA</v>
      </c>
      <c r="AA2889" s="87" t="str">
        <f t="shared" si="600"/>
        <v>USA</v>
      </c>
      <c r="AB2889" s="82" cm="1">
        <f t="array" ref="AB2889">VLOOKUP(B2889,'GDP per Capita'!$T$2:$V$4235,COLUMN('GDP per Capita'!$V:$V)-COLUMN('GDP per Capita'!$S:$S),FALSE)</f>
        <v>63809.64</v>
      </c>
      <c r="AC2889" s="82">
        <f t="shared" si="595"/>
        <v>63809.64</v>
      </c>
      <c r="AD2889" s="82">
        <f t="shared" si="596"/>
        <v>63809.64</v>
      </c>
      <c r="AE2889" s="88">
        <f t="shared" si="601"/>
        <v>2.8286204986493858E-2</v>
      </c>
    </row>
    <row r="2890" spans="1:31">
      <c r="A2890" s="77" t="s">
        <v>1725</v>
      </c>
      <c r="B2890" s="77">
        <v>2889</v>
      </c>
      <c r="C2890" s="77" t="s">
        <v>29</v>
      </c>
      <c r="D2890" s="77" t="s">
        <v>29</v>
      </c>
      <c r="E2890" s="77">
        <v>2018</v>
      </c>
      <c r="F2890" s="77">
        <v>45.594411700000002</v>
      </c>
      <c r="G2890" s="77">
        <v>-94.362286800000007</v>
      </c>
      <c r="H2890" s="77">
        <v>0</v>
      </c>
      <c r="I2890" s="77" t="s">
        <v>1626</v>
      </c>
      <c r="J2890" s="77">
        <v>39.739236400000003</v>
      </c>
      <c r="K2890" s="77">
        <v>-104.9848623</v>
      </c>
      <c r="L2890" s="77">
        <v>2167.8610418140402</v>
      </c>
      <c r="M2890" s="77">
        <v>0.447886425282496</v>
      </c>
      <c r="N2890" s="77">
        <v>0</v>
      </c>
      <c r="O2890" s="77">
        <v>416.22932002829702</v>
      </c>
      <c r="P2890" s="87" cm="1">
        <f t="array" ref="P2890">IF($X2890="Non-local",VLOOKUP($E2890,$AI$64:$AW$68,COLUMN($AW:$AW)-COLUMN($AH:$AH),FALSE),IF($X2890="Unknown",VLOOKUP($E2890,$AI$71:$AW$75,COLUMN($AW:$AW)-COLUMN($AH:$AH),FALSE),0))</f>
        <v>284</v>
      </c>
      <c r="Q2890" s="87" cm="1">
        <f t="array" ref="Q2890">IF($X2890="Non-local",VLOOKUP($E2890,$AI$40:$AW$44,COLUMN($AW:$AW)-COLUMN($AH:$AH),FALSE),IF($X2890="Unknown",VLOOKUP($E2890,$AI$47:$AW$51,COLUMN($AW:$AW)-COLUMN($AH:$AH),FALSE),0))</f>
        <v>701.10299999999995</v>
      </c>
      <c r="R2890" s="87" cm="1">
        <f t="array" ref="R2890">IF($X2890="Non-local",VLOOKUP($E2890,$AI$88:$AW$92,COLUMN($AW:$AW)-COLUMN($AH:$AH),FALSE),IF($X2890="Unknown",VLOOKUP($E2890,$AI$95:$AW$99,COLUMN($AW:$AW)-COLUMN($AH:$AH),FALSE),0))</f>
        <v>0.15773661179887363</v>
      </c>
      <c r="S2890" s="87" cm="1">
        <f t="array" ref="S2890">VLOOKUP($E2890,$AI$111:$AW$115,COLUMN($AW:$AW)-COLUMN($AH:$AH),FALSE)</f>
        <v>431.69321999999994</v>
      </c>
      <c r="T2890" s="104">
        <f t="shared" si="597"/>
        <v>0.60562303708136966</v>
      </c>
      <c r="U2890" s="104">
        <f t="shared" si="598"/>
        <v>1833.025540028297</v>
      </c>
      <c r="V2890" s="87" cm="1">
        <f t="array" ref="V2890">VLOOKUP($E2890,$AI$118:$AW$122,COLUMN($AW:$AW)-COLUMN($AH:$AH),FALSE)</f>
        <v>0</v>
      </c>
      <c r="W2890" s="87" t="str">
        <f t="shared" si="602"/>
        <v>Domestic</v>
      </c>
      <c r="X2890" s="87" t="str">
        <f t="shared" si="603"/>
        <v>Non-local</v>
      </c>
      <c r="Y2890" s="104"/>
      <c r="Z2890" s="87" t="str">
        <f t="shared" si="599"/>
        <v>USA</v>
      </c>
      <c r="AA2890" s="87" t="str">
        <f t="shared" si="600"/>
        <v>USA</v>
      </c>
      <c r="AB2890" s="82" cm="1">
        <f t="array" ref="AB2890">VLOOKUP(B2890,'GDP per Capita'!$T$2:$V$4235,COLUMN('GDP per Capita'!$V:$V)-COLUMN('GDP per Capita'!$S:$S),FALSE)</f>
        <v>63809.64</v>
      </c>
      <c r="AC2890" s="82">
        <f t="shared" si="595"/>
        <v>63809.64</v>
      </c>
      <c r="AD2890" s="82">
        <f t="shared" si="596"/>
        <v>63809.64</v>
      </c>
      <c r="AE2890" s="88">
        <f t="shared" si="601"/>
        <v>2.8726467349264109E-2</v>
      </c>
    </row>
    <row r="2891" spans="1:31">
      <c r="A2891" s="77" t="s">
        <v>1425</v>
      </c>
      <c r="B2891" s="77">
        <v>2890</v>
      </c>
      <c r="C2891" s="77" t="s">
        <v>29</v>
      </c>
      <c r="D2891" s="77" t="s">
        <v>29</v>
      </c>
      <c r="E2891" s="77">
        <v>2018</v>
      </c>
      <c r="F2891" s="77">
        <v>42.350096700000002</v>
      </c>
      <c r="G2891" s="77">
        <v>-71.232833200000002</v>
      </c>
      <c r="H2891" s="77">
        <v>0</v>
      </c>
      <c r="I2891" s="77" t="s">
        <v>1626</v>
      </c>
      <c r="J2891" s="77">
        <v>39.739236400000003</v>
      </c>
      <c r="K2891" s="77">
        <v>-104.9848623</v>
      </c>
      <c r="L2891" s="77">
        <v>5653.4487253162097</v>
      </c>
      <c r="M2891" s="77">
        <v>0.96504631973469401</v>
      </c>
      <c r="N2891" s="77">
        <v>0</v>
      </c>
      <c r="O2891" s="77">
        <v>678.41384703794495</v>
      </c>
      <c r="P2891" s="87" cm="1">
        <f t="array" ref="P2891">IF($X2891="Non-local",VLOOKUP($E2891,$AI$64:$AW$68,COLUMN($AW:$AW)-COLUMN($AH:$AH),FALSE),IF($X2891="Unknown",VLOOKUP($E2891,$AI$71:$AW$75,COLUMN($AW:$AW)-COLUMN($AH:$AH),FALSE),0))</f>
        <v>284</v>
      </c>
      <c r="Q2891" s="87" cm="1">
        <f t="array" ref="Q2891">IF($X2891="Non-local",VLOOKUP($E2891,$AI$40:$AW$44,COLUMN($AW:$AW)-COLUMN($AH:$AH),FALSE),IF($X2891="Unknown",VLOOKUP($E2891,$AI$47:$AW$51,COLUMN($AW:$AW)-COLUMN($AH:$AH),FALSE),0))</f>
        <v>701.10299999999995</v>
      </c>
      <c r="R2891" s="87" cm="1">
        <f t="array" ref="R2891">IF($X2891="Non-local",VLOOKUP($E2891,$AI$88:$AW$92,COLUMN($AW:$AW)-COLUMN($AH:$AH),FALSE),IF($X2891="Unknown",VLOOKUP($E2891,$AI$95:$AW$99,COLUMN($AW:$AW)-COLUMN($AH:$AH),FALSE),0))</f>
        <v>0.15773661179887363</v>
      </c>
      <c r="S2891" s="87" cm="1">
        <f t="array" ref="S2891">VLOOKUP($E2891,$AI$111:$AW$115,COLUMN($AW:$AW)-COLUMN($AH:$AH),FALSE)</f>
        <v>431.69321999999994</v>
      </c>
      <c r="T2891" s="104">
        <f t="shared" si="597"/>
        <v>1.1227829315335676</v>
      </c>
      <c r="U2891" s="104">
        <f t="shared" si="598"/>
        <v>2095.210067037945</v>
      </c>
      <c r="V2891" s="87" cm="1">
        <f t="array" ref="V2891">VLOOKUP($E2891,$AI$118:$AW$122,COLUMN($AW:$AW)-COLUMN($AH:$AH),FALSE)</f>
        <v>0</v>
      </c>
      <c r="W2891" s="87" t="str">
        <f t="shared" si="602"/>
        <v>Domestic</v>
      </c>
      <c r="X2891" s="87" t="str">
        <f t="shared" si="603"/>
        <v>Non-local</v>
      </c>
      <c r="Y2891" s="104"/>
      <c r="Z2891" s="87" t="str">
        <f t="shared" si="599"/>
        <v>USA</v>
      </c>
      <c r="AA2891" s="87" t="str">
        <f t="shared" si="600"/>
        <v>USA</v>
      </c>
      <c r="AB2891" s="82" cm="1">
        <f t="array" ref="AB2891">VLOOKUP(B2891,'GDP per Capita'!$T$2:$V$4235,COLUMN('GDP per Capita'!$V:$V)-COLUMN('GDP per Capita'!$S:$S),FALSE)</f>
        <v>63809.64</v>
      </c>
      <c r="AC2891" s="82">
        <f t="shared" si="595"/>
        <v>63809.64</v>
      </c>
      <c r="AD2891" s="82">
        <f t="shared" si="596"/>
        <v>63809.64</v>
      </c>
      <c r="AE2891" s="88">
        <f t="shared" si="601"/>
        <v>3.2835321857919042E-2</v>
      </c>
    </row>
    <row r="2892" spans="1:31">
      <c r="A2892" s="77" t="s">
        <v>1726</v>
      </c>
      <c r="B2892" s="77">
        <v>2891</v>
      </c>
      <c r="C2892" s="77" t="s">
        <v>328</v>
      </c>
      <c r="D2892" s="77" t="s">
        <v>31</v>
      </c>
      <c r="E2892" s="77">
        <v>2018</v>
      </c>
      <c r="F2892" s="77">
        <v>51.842574849999998</v>
      </c>
      <c r="G2892" s="77">
        <v>5.8389606287482199</v>
      </c>
      <c r="H2892" s="77">
        <v>0</v>
      </c>
      <c r="I2892" s="77" t="s">
        <v>1626</v>
      </c>
      <c r="J2892" s="77">
        <v>39.739236400000003</v>
      </c>
      <c r="K2892" s="77">
        <v>-104.9848623</v>
      </c>
      <c r="L2892" s="77">
        <v>15678.6318142161</v>
      </c>
      <c r="M2892" s="77">
        <v>2.4157459810274902</v>
      </c>
      <c r="N2892" s="77">
        <v>0</v>
      </c>
      <c r="O2892" s="77">
        <v>1646.25634049269</v>
      </c>
      <c r="P2892" s="87" cm="1">
        <f t="array" ref="P2892">IF($X2892="Non-local",VLOOKUP($E2892,$AI$64:$AW$68,COLUMN($AW:$AW)-COLUMN($AH:$AH),FALSE),IF($X2892="Unknown",VLOOKUP($E2892,$AI$71:$AW$75,COLUMN($AW:$AW)-COLUMN($AH:$AH),FALSE),0))</f>
        <v>284</v>
      </c>
      <c r="Q2892" s="87" cm="1">
        <f t="array" ref="Q2892">IF($X2892="Non-local",VLOOKUP($E2892,$AI$40:$AW$44,COLUMN($AW:$AW)-COLUMN($AH:$AH),FALSE),IF($X2892="Unknown",VLOOKUP($E2892,$AI$47:$AW$51,COLUMN($AW:$AW)-COLUMN($AH:$AH),FALSE),0))</f>
        <v>701.10299999999995</v>
      </c>
      <c r="R2892" s="87" cm="1">
        <f t="array" ref="R2892">IF($X2892="Non-local",VLOOKUP($E2892,$AI$88:$AW$92,COLUMN($AW:$AW)-COLUMN($AH:$AH),FALSE),IF($X2892="Unknown",VLOOKUP($E2892,$AI$95:$AW$99,COLUMN($AW:$AW)-COLUMN($AH:$AH),FALSE),0))</f>
        <v>0.15773661179887363</v>
      </c>
      <c r="S2892" s="87" cm="1">
        <f t="array" ref="S2892">VLOOKUP($E2892,$AI$111:$AW$115,COLUMN($AW:$AW)-COLUMN($AH:$AH),FALSE)</f>
        <v>431.69321999999994</v>
      </c>
      <c r="T2892" s="104">
        <f t="shared" si="597"/>
        <v>2.5734825928263638</v>
      </c>
      <c r="U2892" s="104">
        <f t="shared" si="598"/>
        <v>3063.0525604926902</v>
      </c>
      <c r="V2892" s="87" cm="1">
        <f t="array" ref="V2892">VLOOKUP($E2892,$AI$118:$AW$122,COLUMN($AW:$AW)-COLUMN($AH:$AH),FALSE)</f>
        <v>0</v>
      </c>
      <c r="W2892" s="87" t="str">
        <f t="shared" si="602"/>
        <v>International</v>
      </c>
      <c r="X2892" s="87" t="str">
        <f t="shared" si="603"/>
        <v>Non-local</v>
      </c>
      <c r="Y2892" s="104"/>
      <c r="Z2892" s="87" t="str">
        <f t="shared" si="599"/>
        <v>Netherlands</v>
      </c>
      <c r="AA2892" s="87" t="str">
        <f t="shared" si="600"/>
        <v>Europe</v>
      </c>
      <c r="AB2892" s="82" cm="1">
        <f t="array" ref="AB2892">VLOOKUP(B2892,'GDP per Capita'!$T$2:$V$4235,COLUMN('GDP per Capita'!$V:$V)-COLUMN('GDP per Capita'!$S:$S),FALSE)</f>
        <v>53666.48</v>
      </c>
      <c r="AC2892" s="82">
        <f t="shared" si="595"/>
        <v>53666.48</v>
      </c>
      <c r="AD2892" s="82">
        <f t="shared" si="596"/>
        <v>53666.48</v>
      </c>
      <c r="AE2892" s="88">
        <f t="shared" si="601"/>
        <v>5.7075712073769137E-2</v>
      </c>
    </row>
    <row r="2893" spans="1:31">
      <c r="A2893" s="77" t="s">
        <v>1478</v>
      </c>
      <c r="B2893" s="77">
        <v>2892</v>
      </c>
      <c r="C2893" s="77" t="s">
        <v>29</v>
      </c>
      <c r="D2893" s="77" t="s">
        <v>29</v>
      </c>
      <c r="E2893" s="77">
        <v>2018</v>
      </c>
      <c r="F2893" s="77">
        <v>39.149551700000004</v>
      </c>
      <c r="G2893" s="77">
        <v>-77.026922099999993</v>
      </c>
      <c r="H2893" s="77">
        <v>0</v>
      </c>
      <c r="I2893" s="77" t="s">
        <v>1626</v>
      </c>
      <c r="J2893" s="77">
        <v>39.739236400000003</v>
      </c>
      <c r="K2893" s="77">
        <v>-104.9848623</v>
      </c>
      <c r="L2893" s="77">
        <v>4783.7201913316703</v>
      </c>
      <c r="M2893" s="77">
        <v>0.846888558377204</v>
      </c>
      <c r="N2893" s="77">
        <v>0</v>
      </c>
      <c r="O2893" s="77">
        <v>574.04642295980102</v>
      </c>
      <c r="P2893" s="87" cm="1">
        <f t="array" ref="P2893">IF($X2893="Non-local",VLOOKUP($E2893,$AI$64:$AW$68,COLUMN($AW:$AW)-COLUMN($AH:$AH),FALSE),IF($X2893="Unknown",VLOOKUP($E2893,$AI$71:$AW$75,COLUMN($AW:$AW)-COLUMN($AH:$AH),FALSE),0))</f>
        <v>284</v>
      </c>
      <c r="Q2893" s="87" cm="1">
        <f t="array" ref="Q2893">IF($X2893="Non-local",VLOOKUP($E2893,$AI$40:$AW$44,COLUMN($AW:$AW)-COLUMN($AH:$AH),FALSE),IF($X2893="Unknown",VLOOKUP($E2893,$AI$47:$AW$51,COLUMN($AW:$AW)-COLUMN($AH:$AH),FALSE),0))</f>
        <v>701.10299999999995</v>
      </c>
      <c r="R2893" s="87" cm="1">
        <f t="array" ref="R2893">IF($X2893="Non-local",VLOOKUP($E2893,$AI$88:$AW$92,COLUMN($AW:$AW)-COLUMN($AH:$AH),FALSE),IF($X2893="Unknown",VLOOKUP($E2893,$AI$95:$AW$99,COLUMN($AW:$AW)-COLUMN($AH:$AH),FALSE),0))</f>
        <v>0.15773661179887363</v>
      </c>
      <c r="S2893" s="87" cm="1">
        <f t="array" ref="S2893">VLOOKUP($E2893,$AI$111:$AW$115,COLUMN($AW:$AW)-COLUMN($AH:$AH),FALSE)</f>
        <v>431.69321999999994</v>
      </c>
      <c r="T2893" s="104">
        <f t="shared" si="597"/>
        <v>1.0046251701760776</v>
      </c>
      <c r="U2893" s="104">
        <f t="shared" si="598"/>
        <v>1990.842642959801</v>
      </c>
      <c r="V2893" s="87" cm="1">
        <f t="array" ref="V2893">VLOOKUP($E2893,$AI$118:$AW$122,COLUMN($AW:$AW)-COLUMN($AH:$AH),FALSE)</f>
        <v>0</v>
      </c>
      <c r="W2893" s="87" t="str">
        <f t="shared" si="602"/>
        <v>Domestic</v>
      </c>
      <c r="X2893" s="87" t="str">
        <f t="shared" si="603"/>
        <v>Non-local</v>
      </c>
      <c r="Y2893" s="104"/>
      <c r="Z2893" s="87" t="str">
        <f t="shared" si="599"/>
        <v>USA</v>
      </c>
      <c r="AA2893" s="87" t="str">
        <f t="shared" si="600"/>
        <v>USA</v>
      </c>
      <c r="AB2893" s="82" cm="1">
        <f t="array" ref="AB2893">VLOOKUP(B2893,'GDP per Capita'!$T$2:$V$4235,COLUMN('GDP per Capita'!$V:$V)-COLUMN('GDP per Capita'!$S:$S),FALSE)</f>
        <v>63809.64</v>
      </c>
      <c r="AC2893" s="82">
        <f t="shared" si="595"/>
        <v>63809.64</v>
      </c>
      <c r="AD2893" s="82">
        <f t="shared" si="596"/>
        <v>63809.64</v>
      </c>
      <c r="AE2893" s="88">
        <f t="shared" si="601"/>
        <v>3.1199715951379776E-2</v>
      </c>
    </row>
    <row r="2894" spans="1:31">
      <c r="A2894" s="77" t="s">
        <v>886</v>
      </c>
      <c r="B2894" s="77">
        <v>2893</v>
      </c>
      <c r="C2894" s="77" t="s">
        <v>29</v>
      </c>
      <c r="D2894" s="77" t="s">
        <v>29</v>
      </c>
      <c r="E2894" s="77">
        <v>2017</v>
      </c>
      <c r="F2894" s="77">
        <v>39.284749400000003</v>
      </c>
      <c r="G2894" s="77">
        <v>-76.620474639699793</v>
      </c>
      <c r="H2894" s="77">
        <v>0</v>
      </c>
      <c r="I2894" s="77" t="s">
        <v>1727</v>
      </c>
      <c r="J2894" s="77">
        <v>30.271128600000001</v>
      </c>
      <c r="K2894" s="77">
        <v>-97.743699500000005</v>
      </c>
      <c r="L2894" s="77">
        <v>4333.0445921849196</v>
      </c>
      <c r="M2894" s="77">
        <v>0.77514219397292805</v>
      </c>
      <c r="N2894" s="77">
        <v>0</v>
      </c>
      <c r="O2894" s="77">
        <v>519.96535106219005</v>
      </c>
      <c r="P2894" s="87" cm="1">
        <f t="array" ref="P2894">IF($X2894="Non-local",VLOOKUP($E2894,$AI$64:$AW$68,COLUMN($AW:$AW)-COLUMN($AH:$AH),FALSE),IF($X2894="Unknown",VLOOKUP($E2894,$AI$71:$AW$75,COLUMN($AW:$AW)-COLUMN($AH:$AH),FALSE),0))</f>
        <v>223.99999999999997</v>
      </c>
      <c r="Q2894" s="87" cm="1">
        <f t="array" ref="Q2894">IF($X2894="Non-local",VLOOKUP($E2894,$AI$40:$AW$44,COLUMN($AW:$AW)-COLUMN($AH:$AH),FALSE),IF($X2894="Unknown",VLOOKUP($E2894,$AI$47:$AW$51,COLUMN($AW:$AW)-COLUMN($AH:$AH),FALSE),0))</f>
        <v>535.71460000000002</v>
      </c>
      <c r="R2894" s="87" cm="1">
        <f t="array" ref="R2894">IF($X2894="Non-local",VLOOKUP($E2894,$AI$88:$AW$92,COLUMN($AW:$AW)-COLUMN($AH:$AH),FALSE),IF($X2894="Unknown",VLOOKUP($E2894,$AI$95:$AW$99,COLUMN($AW:$AW)-COLUMN($AH:$AH),FALSE),0))</f>
        <v>0.13812461483017213</v>
      </c>
      <c r="S2894" s="87" cm="1">
        <f t="array" ref="S2894">VLOOKUP($E2894,$AI$111:$AW$115,COLUMN($AW:$AW)-COLUMN($AH:$AH),FALSE)</f>
        <v>431.69322000000005</v>
      </c>
      <c r="T2894" s="104">
        <f t="shared" si="597"/>
        <v>0.91326680880310018</v>
      </c>
      <c r="U2894" s="104">
        <f t="shared" si="598"/>
        <v>1711.3731710621901</v>
      </c>
      <c r="V2894" s="87" cm="1">
        <f t="array" ref="V2894">VLOOKUP($E2894,$AI$118:$AW$122,COLUMN($AW:$AW)-COLUMN($AH:$AH),FALSE)</f>
        <v>0</v>
      </c>
      <c r="W2894" s="87" t="str">
        <f t="shared" si="602"/>
        <v>Domestic</v>
      </c>
      <c r="X2894" s="87" t="str">
        <f t="shared" si="603"/>
        <v>Non-local</v>
      </c>
      <c r="Y2894" s="104"/>
      <c r="Z2894" s="87" t="str">
        <f t="shared" si="599"/>
        <v>USA</v>
      </c>
      <c r="AA2894" s="87" t="str">
        <f t="shared" si="600"/>
        <v>USA</v>
      </c>
      <c r="AB2894" s="82" cm="1">
        <f t="array" ref="AB2894">VLOOKUP(B2894,'GDP per Capita'!$T$2:$V$4235,COLUMN('GDP per Capita'!$V:$V)-COLUMN('GDP per Capita'!$S:$S),FALSE)</f>
        <v>63809.64</v>
      </c>
      <c r="AC2894" s="82">
        <f t="shared" si="595"/>
        <v>63809.64</v>
      </c>
      <c r="AD2894" s="82">
        <f t="shared" si="596"/>
        <v>63809.64</v>
      </c>
      <c r="AE2894" s="88">
        <f t="shared" si="601"/>
        <v>2.6819978471312331E-2</v>
      </c>
    </row>
    <row r="2895" spans="1:31">
      <c r="A2895" s="77" t="s">
        <v>34</v>
      </c>
      <c r="B2895" s="77">
        <v>2894</v>
      </c>
      <c r="C2895" s="77" t="s">
        <v>34</v>
      </c>
      <c r="D2895" s="77" t="s">
        <v>34</v>
      </c>
      <c r="E2895" s="77">
        <v>2017</v>
      </c>
      <c r="F2895" s="77">
        <v>0</v>
      </c>
      <c r="G2895" s="77">
        <v>0</v>
      </c>
      <c r="H2895" s="77">
        <v>0</v>
      </c>
      <c r="I2895" s="77" t="s">
        <v>1727</v>
      </c>
      <c r="J2895" s="77">
        <v>30.271128600000001</v>
      </c>
      <c r="K2895" s="77">
        <v>-97.743699500000005</v>
      </c>
      <c r="L2895" s="77">
        <v>4172.1940817414097</v>
      </c>
      <c r="M2895" s="77">
        <v>0.732715597444487</v>
      </c>
      <c r="N2895" s="77">
        <v>1</v>
      </c>
      <c r="O2895" s="77">
        <v>500.66328980896901</v>
      </c>
      <c r="P2895" s="87" cm="1">
        <f t="array" ref="P2895">IF($X2895="Non-local",VLOOKUP($E2895,$AI$64:$AW$68,COLUMN($AW:$AW)-COLUMN($AH:$AH),FALSE),IF($X2895="Unknown",VLOOKUP($E2895,$AI$71:$AW$75,COLUMN($AW:$AW)-COLUMN($AH:$AH),FALSE),0))</f>
        <v>195.05840707964597</v>
      </c>
      <c r="Q2895" s="87" cm="1">
        <f t="array" ref="Q2895">IF($X2895="Non-local",VLOOKUP($E2895,$AI$40:$AW$44,COLUMN($AW:$AW)-COLUMN($AH:$AH),FALSE),IF($X2895="Unknown",VLOOKUP($E2895,$AI$47:$AW$51,COLUMN($AW:$AW)-COLUMN($AH:$AH),FALSE),0))</f>
        <v>466.49837734513267</v>
      </c>
      <c r="R2895" s="87" cm="1">
        <f t="array" ref="R2895">IF($X2895="Non-local",VLOOKUP($E2895,$AI$88:$AW$92,COLUMN($AW:$AW)-COLUMN($AH:$AH),FALSE),IF($X2895="Unknown",VLOOKUP($E2895,$AI$95:$AW$99,COLUMN($AW:$AW)-COLUMN($AH:$AH),FALSE),0))</f>
        <v>0.12027842565742422</v>
      </c>
      <c r="S2895" s="87" cm="1">
        <f t="array" ref="S2895">VLOOKUP($E2895,$AI$111:$AW$115,COLUMN($AW:$AW)-COLUMN($AH:$AH),FALSE)</f>
        <v>431.69322000000005</v>
      </c>
      <c r="T2895" s="104">
        <f t="shared" si="597"/>
        <v>0.85299402310191119</v>
      </c>
      <c r="U2895" s="104">
        <f t="shared" si="598"/>
        <v>1593.9132942337478</v>
      </c>
      <c r="V2895" s="87" cm="1">
        <f t="array" ref="V2895">VLOOKUP($E2895,$AI$118:$AW$122,COLUMN($AW:$AW)-COLUMN($AH:$AH),FALSE)</f>
        <v>0</v>
      </c>
      <c r="W2895" s="87" t="str">
        <f t="shared" si="602"/>
        <v>Unknown</v>
      </c>
      <c r="X2895" s="87" t="str">
        <f t="shared" si="603"/>
        <v>Unknown</v>
      </c>
      <c r="Y2895" s="104"/>
      <c r="Z2895" s="87" t="str">
        <f t="shared" si="599"/>
        <v>Unknown</v>
      </c>
      <c r="AA2895" s="87" t="str">
        <f t="shared" si="600"/>
        <v>Unknown</v>
      </c>
      <c r="AB2895" s="82" t="e" cm="1">
        <f t="array" ref="AB2895">VLOOKUP(B2895,'GDP per Capita'!$T$2:$V$4235,COLUMN('GDP per Capita'!$V:$V)-COLUMN('GDP per Capita'!$S:$S),FALSE)</f>
        <v>#N/A</v>
      </c>
      <c r="AC2895" s="82" t="str">
        <f t="shared" si="595"/>
        <v/>
      </c>
      <c r="AD2895" s="82">
        <f t="shared" si="596"/>
        <v>61228.93767638311</v>
      </c>
      <c r="AE2895" s="88">
        <f t="shared" si="601"/>
        <v>2.6032025945936725E-2</v>
      </c>
    </row>
    <row r="2896" spans="1:31">
      <c r="A2896" s="77" t="s">
        <v>920</v>
      </c>
      <c r="B2896" s="77">
        <v>2895</v>
      </c>
      <c r="C2896" s="77" t="s">
        <v>29</v>
      </c>
      <c r="D2896" s="77" t="s">
        <v>29</v>
      </c>
      <c r="E2896" s="77">
        <v>2017</v>
      </c>
      <c r="F2896" s="77">
        <v>32.222876499999998</v>
      </c>
      <c r="G2896" s="77">
        <v>-110.9748477</v>
      </c>
      <c r="H2896" s="77">
        <v>0</v>
      </c>
      <c r="I2896" s="77" t="s">
        <v>1727</v>
      </c>
      <c r="J2896" s="77">
        <v>30.271128600000001</v>
      </c>
      <c r="K2896" s="77">
        <v>-97.743699500000005</v>
      </c>
      <c r="L2896" s="77">
        <v>2551.0692470172899</v>
      </c>
      <c r="M2896" s="77">
        <v>0.49848706666160503</v>
      </c>
      <c r="N2896" s="77">
        <v>0</v>
      </c>
      <c r="O2896" s="77">
        <v>489.80529542732</v>
      </c>
      <c r="P2896" s="87" cm="1">
        <f t="array" ref="P2896">IF($X2896="Non-local",VLOOKUP($E2896,$AI$64:$AW$68,COLUMN($AW:$AW)-COLUMN($AH:$AH),FALSE),IF($X2896="Unknown",VLOOKUP($E2896,$AI$71:$AW$75,COLUMN($AW:$AW)-COLUMN($AH:$AH),FALSE),0))</f>
        <v>223.99999999999997</v>
      </c>
      <c r="Q2896" s="87" cm="1">
        <f t="array" ref="Q2896">IF($X2896="Non-local",VLOOKUP($E2896,$AI$40:$AW$44,COLUMN($AW:$AW)-COLUMN($AH:$AH),FALSE),IF($X2896="Unknown",VLOOKUP($E2896,$AI$47:$AW$51,COLUMN($AW:$AW)-COLUMN($AH:$AH),FALSE),0))</f>
        <v>535.71460000000002</v>
      </c>
      <c r="R2896" s="87" cm="1">
        <f t="array" ref="R2896">IF($X2896="Non-local",VLOOKUP($E2896,$AI$88:$AW$92,COLUMN($AW:$AW)-COLUMN($AH:$AH),FALSE),IF($X2896="Unknown",VLOOKUP($E2896,$AI$95:$AW$99,COLUMN($AW:$AW)-COLUMN($AH:$AH),FALSE),0))</f>
        <v>0.13812461483017213</v>
      </c>
      <c r="S2896" s="87" cm="1">
        <f t="array" ref="S2896">VLOOKUP($E2896,$AI$111:$AW$115,COLUMN($AW:$AW)-COLUMN($AH:$AH),FALSE)</f>
        <v>431.69322000000005</v>
      </c>
      <c r="T2896" s="104">
        <f t="shared" si="597"/>
        <v>0.63661168149177716</v>
      </c>
      <c r="U2896" s="104">
        <f t="shared" si="598"/>
        <v>1681.2131154273202</v>
      </c>
      <c r="V2896" s="87" cm="1">
        <f t="array" ref="V2896">VLOOKUP($E2896,$AI$118:$AW$122,COLUMN($AW:$AW)-COLUMN($AH:$AH),FALSE)</f>
        <v>0</v>
      </c>
      <c r="W2896" s="87" t="str">
        <f t="shared" si="602"/>
        <v>Domestic</v>
      </c>
      <c r="X2896" s="87" t="str">
        <f t="shared" si="603"/>
        <v>Non-local</v>
      </c>
      <c r="Y2896" s="104"/>
      <c r="Z2896" s="87" t="str">
        <f t="shared" si="599"/>
        <v>USA</v>
      </c>
      <c r="AA2896" s="87" t="str">
        <f t="shared" si="600"/>
        <v>USA</v>
      </c>
      <c r="AB2896" s="82" cm="1">
        <f t="array" ref="AB2896">VLOOKUP(B2896,'GDP per Capita'!$T$2:$V$4235,COLUMN('GDP per Capita'!$V:$V)-COLUMN('GDP per Capita'!$S:$S),FALSE)</f>
        <v>63809.64</v>
      </c>
      <c r="AC2896" s="82">
        <f t="shared" si="595"/>
        <v>63809.64</v>
      </c>
      <c r="AD2896" s="82">
        <f t="shared" si="596"/>
        <v>63809.64</v>
      </c>
      <c r="AE2896" s="88">
        <f t="shared" si="601"/>
        <v>2.6347321743663187E-2</v>
      </c>
    </row>
    <row r="2897" spans="1:31">
      <c r="A2897" s="77" t="s">
        <v>34</v>
      </c>
      <c r="B2897" s="77">
        <v>2896</v>
      </c>
      <c r="C2897" s="77" t="s">
        <v>34</v>
      </c>
      <c r="D2897" s="77" t="s">
        <v>34</v>
      </c>
      <c r="E2897" s="77">
        <v>2017</v>
      </c>
      <c r="F2897" s="77">
        <v>0</v>
      </c>
      <c r="G2897" s="77">
        <v>0</v>
      </c>
      <c r="H2897" s="77">
        <v>0</v>
      </c>
      <c r="I2897" s="77" t="s">
        <v>1727</v>
      </c>
      <c r="J2897" s="77">
        <v>30.271128600000001</v>
      </c>
      <c r="K2897" s="77">
        <v>-97.743699500000005</v>
      </c>
      <c r="L2897" s="77">
        <v>4172.1940817414097</v>
      </c>
      <c r="M2897" s="77">
        <v>0.732715597444487</v>
      </c>
      <c r="N2897" s="77">
        <v>1</v>
      </c>
      <c r="O2897" s="77">
        <v>500.66328980896901</v>
      </c>
      <c r="P2897" s="87" cm="1">
        <f t="array" ref="P2897">IF($X2897="Non-local",VLOOKUP($E2897,$AI$64:$AW$68,COLUMN($AW:$AW)-COLUMN($AH:$AH),FALSE),IF($X2897="Unknown",VLOOKUP($E2897,$AI$71:$AW$75,COLUMN($AW:$AW)-COLUMN($AH:$AH),FALSE),0))</f>
        <v>195.05840707964597</v>
      </c>
      <c r="Q2897" s="87" cm="1">
        <f t="array" ref="Q2897">IF($X2897="Non-local",VLOOKUP($E2897,$AI$40:$AW$44,COLUMN($AW:$AW)-COLUMN($AH:$AH),FALSE),IF($X2897="Unknown",VLOOKUP($E2897,$AI$47:$AW$51,COLUMN($AW:$AW)-COLUMN($AH:$AH),FALSE),0))</f>
        <v>466.49837734513267</v>
      </c>
      <c r="R2897" s="87" cm="1">
        <f t="array" ref="R2897">IF($X2897="Non-local",VLOOKUP($E2897,$AI$88:$AW$92,COLUMN($AW:$AW)-COLUMN($AH:$AH),FALSE),IF($X2897="Unknown",VLOOKUP($E2897,$AI$95:$AW$99,COLUMN($AW:$AW)-COLUMN($AH:$AH),FALSE),0))</f>
        <v>0.12027842565742422</v>
      </c>
      <c r="S2897" s="87" cm="1">
        <f t="array" ref="S2897">VLOOKUP($E2897,$AI$111:$AW$115,COLUMN($AW:$AW)-COLUMN($AH:$AH),FALSE)</f>
        <v>431.69322000000005</v>
      </c>
      <c r="T2897" s="104">
        <f t="shared" si="597"/>
        <v>0.85299402310191119</v>
      </c>
      <c r="U2897" s="104">
        <f t="shared" si="598"/>
        <v>1593.9132942337478</v>
      </c>
      <c r="V2897" s="87" cm="1">
        <f t="array" ref="V2897">VLOOKUP($E2897,$AI$118:$AW$122,COLUMN($AW:$AW)-COLUMN($AH:$AH),FALSE)</f>
        <v>0</v>
      </c>
      <c r="W2897" s="87" t="str">
        <f t="shared" si="602"/>
        <v>Unknown</v>
      </c>
      <c r="X2897" s="87" t="str">
        <f t="shared" si="603"/>
        <v>Unknown</v>
      </c>
      <c r="Y2897" s="104"/>
      <c r="Z2897" s="87" t="str">
        <f t="shared" si="599"/>
        <v>Unknown</v>
      </c>
      <c r="AA2897" s="87" t="str">
        <f t="shared" si="600"/>
        <v>Unknown</v>
      </c>
      <c r="AB2897" s="82" t="e" cm="1">
        <f t="array" ref="AB2897">VLOOKUP(B2897,'GDP per Capita'!$T$2:$V$4235,COLUMN('GDP per Capita'!$V:$V)-COLUMN('GDP per Capita'!$S:$S),FALSE)</f>
        <v>#N/A</v>
      </c>
      <c r="AC2897" s="82" t="str">
        <f t="shared" si="595"/>
        <v/>
      </c>
      <c r="AD2897" s="82">
        <f t="shared" si="596"/>
        <v>61228.93767638311</v>
      </c>
      <c r="AE2897" s="88">
        <f t="shared" si="601"/>
        <v>2.6032025945936725E-2</v>
      </c>
    </row>
    <row r="2898" spans="1:31">
      <c r="A2898" s="77" t="s">
        <v>911</v>
      </c>
      <c r="B2898" s="77">
        <v>2897</v>
      </c>
      <c r="C2898" s="77" t="s">
        <v>29</v>
      </c>
      <c r="D2898" s="77" t="s">
        <v>29</v>
      </c>
      <c r="E2898" s="77">
        <v>2017</v>
      </c>
      <c r="F2898" s="77">
        <v>42.3750997</v>
      </c>
      <c r="G2898" s="77">
        <v>-71.105615700000001</v>
      </c>
      <c r="H2898" s="77">
        <v>0</v>
      </c>
      <c r="I2898" s="77" t="s">
        <v>1727</v>
      </c>
      <c r="J2898" s="77">
        <v>30.271128600000001</v>
      </c>
      <c r="K2898" s="77">
        <v>-97.743699500000005</v>
      </c>
      <c r="L2898" s="77">
        <v>5445.9241754648101</v>
      </c>
      <c r="M2898" s="77">
        <v>0.93688752265675002</v>
      </c>
      <c r="N2898" s="77">
        <v>0</v>
      </c>
      <c r="O2898" s="77">
        <v>653.51090105577703</v>
      </c>
      <c r="P2898" s="87" cm="1">
        <f t="array" ref="P2898">IF($X2898="Non-local",VLOOKUP($E2898,$AI$64:$AW$68,COLUMN($AW:$AW)-COLUMN($AH:$AH),FALSE),IF($X2898="Unknown",VLOOKUP($E2898,$AI$71:$AW$75,COLUMN($AW:$AW)-COLUMN($AH:$AH),FALSE),0))</f>
        <v>223.99999999999997</v>
      </c>
      <c r="Q2898" s="87" cm="1">
        <f t="array" ref="Q2898">IF($X2898="Non-local",VLOOKUP($E2898,$AI$40:$AW$44,COLUMN($AW:$AW)-COLUMN($AH:$AH),FALSE),IF($X2898="Unknown",VLOOKUP($E2898,$AI$47:$AW$51,COLUMN($AW:$AW)-COLUMN($AH:$AH),FALSE),0))</f>
        <v>535.71460000000002</v>
      </c>
      <c r="R2898" s="87" cm="1">
        <f t="array" ref="R2898">IF($X2898="Non-local",VLOOKUP($E2898,$AI$88:$AW$92,COLUMN($AW:$AW)-COLUMN($AH:$AH),FALSE),IF($X2898="Unknown",VLOOKUP($E2898,$AI$95:$AW$99,COLUMN($AW:$AW)-COLUMN($AH:$AH),FALSE),0))</f>
        <v>0.13812461483017213</v>
      </c>
      <c r="S2898" s="87" cm="1">
        <f t="array" ref="S2898">VLOOKUP($E2898,$AI$111:$AW$115,COLUMN($AW:$AW)-COLUMN($AH:$AH),FALSE)</f>
        <v>431.69322000000005</v>
      </c>
      <c r="T2898" s="104">
        <f t="shared" si="597"/>
        <v>1.0750121374869221</v>
      </c>
      <c r="U2898" s="104">
        <f t="shared" si="598"/>
        <v>1844.918721055777</v>
      </c>
      <c r="V2898" s="87" cm="1">
        <f t="array" ref="V2898">VLOOKUP($E2898,$AI$118:$AW$122,COLUMN($AW:$AW)-COLUMN($AH:$AH),FALSE)</f>
        <v>0</v>
      </c>
      <c r="W2898" s="87" t="str">
        <f t="shared" si="602"/>
        <v>Domestic</v>
      </c>
      <c r="X2898" s="87" t="str">
        <f t="shared" si="603"/>
        <v>Non-local</v>
      </c>
      <c r="Y2898" s="104"/>
      <c r="Z2898" s="87" t="str">
        <f t="shared" si="599"/>
        <v>USA</v>
      </c>
      <c r="AA2898" s="87" t="str">
        <f t="shared" si="600"/>
        <v>USA</v>
      </c>
      <c r="AB2898" s="82" cm="1">
        <f t="array" ref="AB2898">VLOOKUP(B2898,'GDP per Capita'!$T$2:$V$4235,COLUMN('GDP per Capita'!$V:$V)-COLUMN('GDP per Capita'!$S:$S),FALSE)</f>
        <v>63809.64</v>
      </c>
      <c r="AC2898" s="82">
        <f t="shared" si="595"/>
        <v>63809.64</v>
      </c>
      <c r="AD2898" s="82">
        <f t="shared" si="596"/>
        <v>63809.64</v>
      </c>
      <c r="AE2898" s="88">
        <f t="shared" si="601"/>
        <v>2.8912852682694605E-2</v>
      </c>
    </row>
    <row r="2899" spans="1:31">
      <c r="A2899" s="77" t="s">
        <v>973</v>
      </c>
      <c r="B2899" s="77">
        <v>2898</v>
      </c>
      <c r="C2899" s="77" t="s">
        <v>29</v>
      </c>
      <c r="D2899" s="77" t="s">
        <v>29</v>
      </c>
      <c r="E2899" s="77">
        <v>2017</v>
      </c>
      <c r="F2899" s="77">
        <v>37.4443292999999</v>
      </c>
      <c r="G2899" s="77">
        <v>-122.1598465</v>
      </c>
      <c r="H2899" s="77">
        <v>0</v>
      </c>
      <c r="I2899" s="77" t="s">
        <v>1727</v>
      </c>
      <c r="J2899" s="77">
        <v>30.271128600000001</v>
      </c>
      <c r="K2899" s="77">
        <v>-97.743699500000005</v>
      </c>
      <c r="L2899" s="77">
        <v>4766.3299468035102</v>
      </c>
      <c r="M2899" s="77">
        <v>0.84412007740472905</v>
      </c>
      <c r="N2899" s="77">
        <v>0</v>
      </c>
      <c r="O2899" s="77">
        <v>571.95959361642201</v>
      </c>
      <c r="P2899" s="87" cm="1">
        <f t="array" ref="P2899">IF($X2899="Non-local",VLOOKUP($E2899,$AI$64:$AW$68,COLUMN($AW:$AW)-COLUMN($AH:$AH),FALSE),IF($X2899="Unknown",VLOOKUP($E2899,$AI$71:$AW$75,COLUMN($AW:$AW)-COLUMN($AH:$AH),FALSE),0))</f>
        <v>223.99999999999997</v>
      </c>
      <c r="Q2899" s="87" cm="1">
        <f t="array" ref="Q2899">IF($X2899="Non-local",VLOOKUP($E2899,$AI$40:$AW$44,COLUMN($AW:$AW)-COLUMN($AH:$AH),FALSE),IF($X2899="Unknown",VLOOKUP($E2899,$AI$47:$AW$51,COLUMN($AW:$AW)-COLUMN($AH:$AH),FALSE),0))</f>
        <v>535.71460000000002</v>
      </c>
      <c r="R2899" s="87" cm="1">
        <f t="array" ref="R2899">IF($X2899="Non-local",VLOOKUP($E2899,$AI$88:$AW$92,COLUMN($AW:$AW)-COLUMN($AH:$AH),FALSE),IF($X2899="Unknown",VLOOKUP($E2899,$AI$95:$AW$99,COLUMN($AW:$AW)-COLUMN($AH:$AH),FALSE),0))</f>
        <v>0.13812461483017213</v>
      </c>
      <c r="S2899" s="87" cm="1">
        <f t="array" ref="S2899">VLOOKUP($E2899,$AI$111:$AW$115,COLUMN($AW:$AW)-COLUMN($AH:$AH),FALSE)</f>
        <v>431.69322000000005</v>
      </c>
      <c r="T2899" s="104">
        <f t="shared" si="597"/>
        <v>0.98224469223490118</v>
      </c>
      <c r="U2899" s="104">
        <f t="shared" si="598"/>
        <v>1763.3674136164223</v>
      </c>
      <c r="V2899" s="87" cm="1">
        <f t="array" ref="V2899">VLOOKUP($E2899,$AI$118:$AW$122,COLUMN($AW:$AW)-COLUMN($AH:$AH),FALSE)</f>
        <v>0</v>
      </c>
      <c r="W2899" s="87" t="str">
        <f t="shared" si="602"/>
        <v>Domestic</v>
      </c>
      <c r="X2899" s="87" t="str">
        <f t="shared" si="603"/>
        <v>Non-local</v>
      </c>
      <c r="Y2899" s="104"/>
      <c r="Z2899" s="87" t="str">
        <f t="shared" si="599"/>
        <v>USA</v>
      </c>
      <c r="AA2899" s="87" t="str">
        <f t="shared" si="600"/>
        <v>USA</v>
      </c>
      <c r="AB2899" s="82" cm="1">
        <f t="array" ref="AB2899">VLOOKUP(B2899,'GDP per Capita'!$T$2:$V$4235,COLUMN('GDP per Capita'!$V:$V)-COLUMN('GDP per Capita'!$S:$S),FALSE)</f>
        <v>63809.64</v>
      </c>
      <c r="AC2899" s="82">
        <f t="shared" si="595"/>
        <v>63809.64</v>
      </c>
      <c r="AD2899" s="82">
        <f t="shared" si="596"/>
        <v>63809.64</v>
      </c>
      <c r="AE2899" s="88">
        <f t="shared" si="601"/>
        <v>2.7634812132091988E-2</v>
      </c>
    </row>
    <row r="2900" spans="1:31">
      <c r="A2900" s="77" t="s">
        <v>34</v>
      </c>
      <c r="B2900" s="77">
        <v>2899</v>
      </c>
      <c r="C2900" s="77" t="s">
        <v>34</v>
      </c>
      <c r="D2900" s="77" t="s">
        <v>34</v>
      </c>
      <c r="E2900" s="77">
        <v>2017</v>
      </c>
      <c r="F2900" s="77">
        <v>0</v>
      </c>
      <c r="G2900" s="77">
        <v>0</v>
      </c>
      <c r="H2900" s="77">
        <v>0</v>
      </c>
      <c r="I2900" s="77" t="s">
        <v>1727</v>
      </c>
      <c r="J2900" s="77">
        <v>30.271128600000001</v>
      </c>
      <c r="K2900" s="77">
        <v>-97.743699500000005</v>
      </c>
      <c r="L2900" s="77">
        <v>4172.1940817414097</v>
      </c>
      <c r="M2900" s="77">
        <v>0.732715597444487</v>
      </c>
      <c r="N2900" s="77">
        <v>1</v>
      </c>
      <c r="O2900" s="77">
        <v>500.66328980896901</v>
      </c>
      <c r="P2900" s="87" cm="1">
        <f t="array" ref="P2900">IF($X2900="Non-local",VLOOKUP($E2900,$AI$64:$AW$68,COLUMN($AW:$AW)-COLUMN($AH:$AH),FALSE),IF($X2900="Unknown",VLOOKUP($E2900,$AI$71:$AW$75,COLUMN($AW:$AW)-COLUMN($AH:$AH),FALSE),0))</f>
        <v>195.05840707964597</v>
      </c>
      <c r="Q2900" s="87" cm="1">
        <f t="array" ref="Q2900">IF($X2900="Non-local",VLOOKUP($E2900,$AI$40:$AW$44,COLUMN($AW:$AW)-COLUMN($AH:$AH),FALSE),IF($X2900="Unknown",VLOOKUP($E2900,$AI$47:$AW$51,COLUMN($AW:$AW)-COLUMN($AH:$AH),FALSE),0))</f>
        <v>466.49837734513267</v>
      </c>
      <c r="R2900" s="87" cm="1">
        <f t="array" ref="R2900">IF($X2900="Non-local",VLOOKUP($E2900,$AI$88:$AW$92,COLUMN($AW:$AW)-COLUMN($AH:$AH),FALSE),IF($X2900="Unknown",VLOOKUP($E2900,$AI$95:$AW$99,COLUMN($AW:$AW)-COLUMN($AH:$AH),FALSE),0))</f>
        <v>0.12027842565742422</v>
      </c>
      <c r="S2900" s="87" cm="1">
        <f t="array" ref="S2900">VLOOKUP($E2900,$AI$111:$AW$115,COLUMN($AW:$AW)-COLUMN($AH:$AH),FALSE)</f>
        <v>431.69322000000005</v>
      </c>
      <c r="T2900" s="104">
        <f t="shared" si="597"/>
        <v>0.85299402310191119</v>
      </c>
      <c r="U2900" s="104">
        <f t="shared" si="598"/>
        <v>1593.9132942337478</v>
      </c>
      <c r="V2900" s="87" cm="1">
        <f t="array" ref="V2900">VLOOKUP($E2900,$AI$118:$AW$122,COLUMN($AW:$AW)-COLUMN($AH:$AH),FALSE)</f>
        <v>0</v>
      </c>
      <c r="W2900" s="87" t="str">
        <f t="shared" si="602"/>
        <v>Unknown</v>
      </c>
      <c r="X2900" s="87" t="str">
        <f t="shared" si="603"/>
        <v>Unknown</v>
      </c>
      <c r="Y2900" s="104"/>
      <c r="Z2900" s="87" t="str">
        <f t="shared" si="599"/>
        <v>Unknown</v>
      </c>
      <c r="AA2900" s="87" t="str">
        <f t="shared" si="600"/>
        <v>Unknown</v>
      </c>
      <c r="AB2900" s="82" t="e" cm="1">
        <f t="array" ref="AB2900">VLOOKUP(B2900,'GDP per Capita'!$T$2:$V$4235,COLUMN('GDP per Capita'!$V:$V)-COLUMN('GDP per Capita'!$S:$S),FALSE)</f>
        <v>#N/A</v>
      </c>
      <c r="AC2900" s="82" t="str">
        <f t="shared" si="595"/>
        <v/>
      </c>
      <c r="AD2900" s="82">
        <f t="shared" si="596"/>
        <v>61228.93767638311</v>
      </c>
      <c r="AE2900" s="88">
        <f t="shared" si="601"/>
        <v>2.6032025945936725E-2</v>
      </c>
    </row>
    <row r="2901" spans="1:31">
      <c r="A2901" s="77" t="s">
        <v>34</v>
      </c>
      <c r="B2901" s="77">
        <v>2900</v>
      </c>
      <c r="C2901" s="77" t="s">
        <v>34</v>
      </c>
      <c r="D2901" s="77" t="s">
        <v>34</v>
      </c>
      <c r="E2901" s="77">
        <v>2017</v>
      </c>
      <c r="F2901" s="77">
        <v>0</v>
      </c>
      <c r="G2901" s="77">
        <v>0</v>
      </c>
      <c r="H2901" s="77">
        <v>0</v>
      </c>
      <c r="I2901" s="77" t="s">
        <v>1727</v>
      </c>
      <c r="J2901" s="77">
        <v>30.271128600000001</v>
      </c>
      <c r="K2901" s="77">
        <v>-97.743699500000005</v>
      </c>
      <c r="L2901" s="77">
        <v>4172.1940817414097</v>
      </c>
      <c r="M2901" s="77">
        <v>0.732715597444487</v>
      </c>
      <c r="N2901" s="77">
        <v>1</v>
      </c>
      <c r="O2901" s="77">
        <v>500.66328980896901</v>
      </c>
      <c r="P2901" s="87" cm="1">
        <f t="array" ref="P2901">IF($X2901="Non-local",VLOOKUP($E2901,$AI$64:$AW$68,COLUMN($AW:$AW)-COLUMN($AH:$AH),FALSE),IF($X2901="Unknown",VLOOKUP($E2901,$AI$71:$AW$75,COLUMN($AW:$AW)-COLUMN($AH:$AH),FALSE),0))</f>
        <v>195.05840707964597</v>
      </c>
      <c r="Q2901" s="87" cm="1">
        <f t="array" ref="Q2901">IF($X2901="Non-local",VLOOKUP($E2901,$AI$40:$AW$44,COLUMN($AW:$AW)-COLUMN($AH:$AH),FALSE),IF($X2901="Unknown",VLOOKUP($E2901,$AI$47:$AW$51,COLUMN($AW:$AW)-COLUMN($AH:$AH),FALSE),0))</f>
        <v>466.49837734513267</v>
      </c>
      <c r="R2901" s="87" cm="1">
        <f t="array" ref="R2901">IF($X2901="Non-local",VLOOKUP($E2901,$AI$88:$AW$92,COLUMN($AW:$AW)-COLUMN($AH:$AH),FALSE),IF($X2901="Unknown",VLOOKUP($E2901,$AI$95:$AW$99,COLUMN($AW:$AW)-COLUMN($AH:$AH),FALSE),0))</f>
        <v>0.12027842565742422</v>
      </c>
      <c r="S2901" s="87" cm="1">
        <f t="array" ref="S2901">VLOOKUP($E2901,$AI$111:$AW$115,COLUMN($AW:$AW)-COLUMN($AH:$AH),FALSE)</f>
        <v>431.69322000000005</v>
      </c>
      <c r="T2901" s="104">
        <f t="shared" si="597"/>
        <v>0.85299402310191119</v>
      </c>
      <c r="U2901" s="104">
        <f t="shared" si="598"/>
        <v>1593.9132942337478</v>
      </c>
      <c r="V2901" s="87" cm="1">
        <f t="array" ref="V2901">VLOOKUP($E2901,$AI$118:$AW$122,COLUMN($AW:$AW)-COLUMN($AH:$AH),FALSE)</f>
        <v>0</v>
      </c>
      <c r="W2901" s="87" t="str">
        <f t="shared" si="602"/>
        <v>Unknown</v>
      </c>
      <c r="X2901" s="87" t="str">
        <f t="shared" si="603"/>
        <v>Unknown</v>
      </c>
      <c r="Y2901" s="104"/>
      <c r="Z2901" s="87" t="str">
        <f t="shared" si="599"/>
        <v>Unknown</v>
      </c>
      <c r="AA2901" s="87" t="str">
        <f t="shared" si="600"/>
        <v>Unknown</v>
      </c>
      <c r="AB2901" s="82" t="e" cm="1">
        <f t="array" ref="AB2901">VLOOKUP(B2901,'GDP per Capita'!$T$2:$V$4235,COLUMN('GDP per Capita'!$V:$V)-COLUMN('GDP per Capita'!$S:$S),FALSE)</f>
        <v>#N/A</v>
      </c>
      <c r="AC2901" s="82" t="str">
        <f t="shared" si="595"/>
        <v/>
      </c>
      <c r="AD2901" s="82">
        <f t="shared" si="596"/>
        <v>61228.93767638311</v>
      </c>
      <c r="AE2901" s="88">
        <f t="shared" si="601"/>
        <v>2.6032025945936725E-2</v>
      </c>
    </row>
    <row r="2902" spans="1:31">
      <c r="A2902" s="77" t="s">
        <v>919</v>
      </c>
      <c r="B2902" s="77">
        <v>2901</v>
      </c>
      <c r="C2902" s="77" t="s">
        <v>29</v>
      </c>
      <c r="D2902" s="77" t="s">
        <v>29</v>
      </c>
      <c r="E2902" s="77">
        <v>2017</v>
      </c>
      <c r="F2902" s="77">
        <v>34.186316099999999</v>
      </c>
      <c r="G2902" s="77">
        <v>-118.13523290000001</v>
      </c>
      <c r="H2902" s="77">
        <v>0</v>
      </c>
      <c r="I2902" s="77" t="s">
        <v>1727</v>
      </c>
      <c r="J2902" s="77">
        <v>30.271128600000001</v>
      </c>
      <c r="K2902" s="77">
        <v>-97.743699500000005</v>
      </c>
      <c r="L2902" s="77">
        <v>3926.4751289470701</v>
      </c>
      <c r="M2902" s="77">
        <v>0.710417409848072</v>
      </c>
      <c r="N2902" s="77">
        <v>0</v>
      </c>
      <c r="O2902" s="77">
        <v>753.88322475783696</v>
      </c>
      <c r="P2902" s="87" cm="1">
        <f t="array" ref="P2902">IF($X2902="Non-local",VLOOKUP($E2902,$AI$64:$AW$68,COLUMN($AW:$AW)-COLUMN($AH:$AH),FALSE),IF($X2902="Unknown",VLOOKUP($E2902,$AI$71:$AW$75,COLUMN($AW:$AW)-COLUMN($AH:$AH),FALSE),0))</f>
        <v>223.99999999999997</v>
      </c>
      <c r="Q2902" s="87" cm="1">
        <f t="array" ref="Q2902">IF($X2902="Non-local",VLOOKUP($E2902,$AI$40:$AW$44,COLUMN($AW:$AW)-COLUMN($AH:$AH),FALSE),IF($X2902="Unknown",VLOOKUP($E2902,$AI$47:$AW$51,COLUMN($AW:$AW)-COLUMN($AH:$AH),FALSE),0))</f>
        <v>535.71460000000002</v>
      </c>
      <c r="R2902" s="87" cm="1">
        <f t="array" ref="R2902">IF($X2902="Non-local",VLOOKUP($E2902,$AI$88:$AW$92,COLUMN($AW:$AW)-COLUMN($AH:$AH),FALSE),IF($X2902="Unknown",VLOOKUP($E2902,$AI$95:$AW$99,COLUMN($AW:$AW)-COLUMN($AH:$AH),FALSE),0))</f>
        <v>0.13812461483017213</v>
      </c>
      <c r="S2902" s="87" cm="1">
        <f t="array" ref="S2902">VLOOKUP($E2902,$AI$111:$AW$115,COLUMN($AW:$AW)-COLUMN($AH:$AH),FALSE)</f>
        <v>431.69322000000005</v>
      </c>
      <c r="T2902" s="104">
        <f t="shared" si="597"/>
        <v>0.84854202467824413</v>
      </c>
      <c r="U2902" s="104">
        <f t="shared" si="598"/>
        <v>1945.291044757837</v>
      </c>
      <c r="V2902" s="87" cm="1">
        <f t="array" ref="V2902">VLOOKUP($E2902,$AI$118:$AW$122,COLUMN($AW:$AW)-COLUMN($AH:$AH),FALSE)</f>
        <v>0</v>
      </c>
      <c r="W2902" s="87" t="str">
        <f t="shared" si="602"/>
        <v>Domestic</v>
      </c>
      <c r="X2902" s="87" t="str">
        <f t="shared" si="603"/>
        <v>Non-local</v>
      </c>
      <c r="Y2902" s="104"/>
      <c r="Z2902" s="87" t="str">
        <f t="shared" si="599"/>
        <v>USA</v>
      </c>
      <c r="AA2902" s="87" t="str">
        <f t="shared" si="600"/>
        <v>USA</v>
      </c>
      <c r="AB2902" s="82" cm="1">
        <f t="array" ref="AB2902">VLOOKUP(B2902,'GDP per Capita'!$T$2:$V$4235,COLUMN('GDP per Capita'!$V:$V)-COLUMN('GDP per Capita'!$S:$S),FALSE)</f>
        <v>63809.64</v>
      </c>
      <c r="AC2902" s="82">
        <f t="shared" si="595"/>
        <v>63809.64</v>
      </c>
      <c r="AD2902" s="82">
        <f t="shared" si="596"/>
        <v>63809.64</v>
      </c>
      <c r="AE2902" s="88">
        <f t="shared" si="601"/>
        <v>3.0485848921226275E-2</v>
      </c>
    </row>
    <row r="2903" spans="1:31">
      <c r="A2903" s="77" t="s">
        <v>1012</v>
      </c>
      <c r="B2903" s="77">
        <v>2902</v>
      </c>
      <c r="C2903" s="77" t="s">
        <v>29</v>
      </c>
      <c r="D2903" s="77" t="s">
        <v>29</v>
      </c>
      <c r="E2903" s="77">
        <v>2017</v>
      </c>
      <c r="F2903" s="77">
        <v>38.890396099999997</v>
      </c>
      <c r="G2903" s="77">
        <v>-77.084158500000001</v>
      </c>
      <c r="H2903" s="77">
        <v>0</v>
      </c>
      <c r="I2903" s="77" t="s">
        <v>1727</v>
      </c>
      <c r="J2903" s="77">
        <v>30.271128600000001</v>
      </c>
      <c r="K2903" s="77">
        <v>-97.743699500000005</v>
      </c>
      <c r="L2903" s="77">
        <v>4227.0073627168504</v>
      </c>
      <c r="M2903" s="77">
        <v>0.75826134726136996</v>
      </c>
      <c r="N2903" s="77">
        <v>0</v>
      </c>
      <c r="O2903" s="77">
        <v>507.240883526022</v>
      </c>
      <c r="P2903" s="87" cm="1">
        <f t="array" ref="P2903">IF($X2903="Non-local",VLOOKUP($E2903,$AI$64:$AW$68,COLUMN($AW:$AW)-COLUMN($AH:$AH),FALSE),IF($X2903="Unknown",VLOOKUP($E2903,$AI$71:$AW$75,COLUMN($AW:$AW)-COLUMN($AH:$AH),FALSE),0))</f>
        <v>223.99999999999997</v>
      </c>
      <c r="Q2903" s="87" cm="1">
        <f t="array" ref="Q2903">IF($X2903="Non-local",VLOOKUP($E2903,$AI$40:$AW$44,COLUMN($AW:$AW)-COLUMN($AH:$AH),FALSE),IF($X2903="Unknown",VLOOKUP($E2903,$AI$47:$AW$51,COLUMN($AW:$AW)-COLUMN($AH:$AH),FALSE),0))</f>
        <v>535.71460000000002</v>
      </c>
      <c r="R2903" s="87" cm="1">
        <f t="array" ref="R2903">IF($X2903="Non-local",VLOOKUP($E2903,$AI$88:$AW$92,COLUMN($AW:$AW)-COLUMN($AH:$AH),FALSE),IF($X2903="Unknown",VLOOKUP($E2903,$AI$95:$AW$99,COLUMN($AW:$AW)-COLUMN($AH:$AH),FALSE),0))</f>
        <v>0.13812461483017213</v>
      </c>
      <c r="S2903" s="87" cm="1">
        <f t="array" ref="S2903">VLOOKUP($E2903,$AI$111:$AW$115,COLUMN($AW:$AW)-COLUMN($AH:$AH),FALSE)</f>
        <v>431.69322000000005</v>
      </c>
      <c r="T2903" s="104">
        <f t="shared" si="597"/>
        <v>0.89638596209154209</v>
      </c>
      <c r="U2903" s="104">
        <f t="shared" si="598"/>
        <v>1698.648703526022</v>
      </c>
      <c r="V2903" s="87" cm="1">
        <f t="array" ref="V2903">VLOOKUP($E2903,$AI$118:$AW$122,COLUMN($AW:$AW)-COLUMN($AH:$AH),FALSE)</f>
        <v>0</v>
      </c>
      <c r="W2903" s="87" t="str">
        <f t="shared" si="602"/>
        <v>Domestic</v>
      </c>
      <c r="X2903" s="87" t="str">
        <f t="shared" si="603"/>
        <v>Non-local</v>
      </c>
      <c r="Y2903" s="104"/>
      <c r="Z2903" s="87" t="str">
        <f t="shared" si="599"/>
        <v>USA</v>
      </c>
      <c r="AA2903" s="87" t="str">
        <f t="shared" si="600"/>
        <v>USA</v>
      </c>
      <c r="AB2903" s="82" cm="1">
        <f t="array" ref="AB2903">VLOOKUP(B2903,'GDP per Capita'!$T$2:$V$4235,COLUMN('GDP per Capita'!$V:$V)-COLUMN('GDP per Capita'!$S:$S),FALSE)</f>
        <v>63809.64</v>
      </c>
      <c r="AC2903" s="82">
        <f t="shared" si="595"/>
        <v>63809.64</v>
      </c>
      <c r="AD2903" s="82">
        <f t="shared" si="596"/>
        <v>63809.64</v>
      </c>
      <c r="AE2903" s="88">
        <f t="shared" si="601"/>
        <v>2.6620565537213845E-2</v>
      </c>
    </row>
    <row r="2904" spans="1:31">
      <c r="A2904" s="77" t="s">
        <v>964</v>
      </c>
      <c r="B2904" s="77">
        <v>2903</v>
      </c>
      <c r="C2904" s="77" t="s">
        <v>29</v>
      </c>
      <c r="D2904" s="77" t="s">
        <v>29</v>
      </c>
      <c r="E2904" s="77">
        <v>2017</v>
      </c>
      <c r="F2904" s="77">
        <v>30.271128600000001</v>
      </c>
      <c r="G2904" s="77">
        <v>-97.743699500000005</v>
      </c>
      <c r="H2904" s="77">
        <v>1</v>
      </c>
      <c r="I2904" s="77" t="s">
        <v>1727</v>
      </c>
      <c r="J2904" s="77">
        <v>30.271128600000001</v>
      </c>
      <c r="K2904" s="77">
        <v>-97.743699500000005</v>
      </c>
      <c r="L2904" s="77">
        <v>0</v>
      </c>
      <c r="M2904" s="77">
        <v>0</v>
      </c>
      <c r="N2904" s="77">
        <v>0</v>
      </c>
      <c r="O2904" s="77">
        <v>0</v>
      </c>
      <c r="P2904" s="87" cm="1">
        <f t="array" ref="P2904">IF($X2904="Non-local",VLOOKUP($E2904,$AI$64:$AW$68,COLUMN($AW:$AW)-COLUMN($AH:$AH),FALSE),IF($X2904="Unknown",VLOOKUP($E2904,$AI$71:$AW$75,COLUMN($AW:$AW)-COLUMN($AH:$AH),FALSE),0))</f>
        <v>0</v>
      </c>
      <c r="Q2904" s="87" cm="1">
        <f t="array" ref="Q2904">IF($X2904="Non-local",VLOOKUP($E2904,$AI$40:$AW$44,COLUMN($AW:$AW)-COLUMN($AH:$AH),FALSE),IF($X2904="Unknown",VLOOKUP($E2904,$AI$47:$AW$51,COLUMN($AW:$AW)-COLUMN($AH:$AH),FALSE),0))</f>
        <v>0</v>
      </c>
      <c r="R2904" s="87" cm="1">
        <f t="array" ref="R2904">IF($X2904="Non-local",VLOOKUP($E2904,$AI$88:$AW$92,COLUMN($AW:$AW)-COLUMN($AH:$AH),FALSE),IF($X2904="Unknown",VLOOKUP($E2904,$AI$95:$AW$99,COLUMN($AW:$AW)-COLUMN($AH:$AH),FALSE),0))</f>
        <v>0</v>
      </c>
      <c r="S2904" s="87" cm="1">
        <f t="array" ref="S2904">VLOOKUP($E2904,$AI$111:$AW$115,COLUMN($AW:$AW)-COLUMN($AH:$AH),FALSE)</f>
        <v>431.69322000000005</v>
      </c>
      <c r="T2904" s="104">
        <f t="shared" si="597"/>
        <v>0</v>
      </c>
      <c r="U2904" s="104">
        <f t="shared" si="598"/>
        <v>431.69322000000005</v>
      </c>
      <c r="V2904" s="87" cm="1">
        <f t="array" ref="V2904">VLOOKUP($E2904,$AI$118:$AW$122,COLUMN($AW:$AW)-COLUMN($AH:$AH),FALSE)</f>
        <v>0</v>
      </c>
      <c r="W2904" s="87" t="str">
        <f t="shared" si="602"/>
        <v>Domestic</v>
      </c>
      <c r="X2904" s="87" t="str">
        <f t="shared" si="603"/>
        <v>Local</v>
      </c>
      <c r="Y2904" s="104"/>
      <c r="Z2904" s="87" t="str">
        <f t="shared" si="599"/>
        <v>USA</v>
      </c>
      <c r="AA2904" s="87" t="str">
        <f t="shared" si="600"/>
        <v>USA</v>
      </c>
      <c r="AB2904" s="82" cm="1">
        <f t="array" ref="AB2904">VLOOKUP(B2904,'GDP per Capita'!$T$2:$V$4235,COLUMN('GDP per Capita'!$V:$V)-COLUMN('GDP per Capita'!$S:$S),FALSE)</f>
        <v>63809.64</v>
      </c>
      <c r="AC2904" s="82">
        <f t="shared" si="595"/>
        <v>63809.64</v>
      </c>
      <c r="AD2904" s="82">
        <f t="shared" si="596"/>
        <v>63809.64</v>
      </c>
      <c r="AE2904" s="88">
        <f t="shared" si="601"/>
        <v>6.765329188505061E-3</v>
      </c>
    </row>
    <row r="2905" spans="1:31">
      <c r="A2905" s="77" t="s">
        <v>911</v>
      </c>
      <c r="B2905" s="77">
        <v>2904</v>
      </c>
      <c r="C2905" s="77" t="s">
        <v>29</v>
      </c>
      <c r="D2905" s="77" t="s">
        <v>29</v>
      </c>
      <c r="E2905" s="77">
        <v>2017</v>
      </c>
      <c r="F2905" s="77">
        <v>42.3750997</v>
      </c>
      <c r="G2905" s="77">
        <v>-71.105615700000001</v>
      </c>
      <c r="H2905" s="77">
        <v>0</v>
      </c>
      <c r="I2905" s="77" t="s">
        <v>1727</v>
      </c>
      <c r="J2905" s="77">
        <v>30.271128600000001</v>
      </c>
      <c r="K2905" s="77">
        <v>-97.743699500000005</v>
      </c>
      <c r="L2905" s="77">
        <v>5445.9241754648101</v>
      </c>
      <c r="M2905" s="77">
        <v>0.93688752265675002</v>
      </c>
      <c r="N2905" s="77">
        <v>0</v>
      </c>
      <c r="O2905" s="77">
        <v>653.51090105577703</v>
      </c>
      <c r="P2905" s="87" cm="1">
        <f t="array" ref="P2905">IF($X2905="Non-local",VLOOKUP($E2905,$AI$64:$AW$68,COLUMN($AW:$AW)-COLUMN($AH:$AH),FALSE),IF($X2905="Unknown",VLOOKUP($E2905,$AI$71:$AW$75,COLUMN($AW:$AW)-COLUMN($AH:$AH),FALSE),0))</f>
        <v>223.99999999999997</v>
      </c>
      <c r="Q2905" s="87" cm="1">
        <f t="array" ref="Q2905">IF($X2905="Non-local",VLOOKUP($E2905,$AI$40:$AW$44,COLUMN($AW:$AW)-COLUMN($AH:$AH),FALSE),IF($X2905="Unknown",VLOOKUP($E2905,$AI$47:$AW$51,COLUMN($AW:$AW)-COLUMN($AH:$AH),FALSE),0))</f>
        <v>535.71460000000002</v>
      </c>
      <c r="R2905" s="87" cm="1">
        <f t="array" ref="R2905">IF($X2905="Non-local",VLOOKUP($E2905,$AI$88:$AW$92,COLUMN($AW:$AW)-COLUMN($AH:$AH),FALSE),IF($X2905="Unknown",VLOOKUP($E2905,$AI$95:$AW$99,COLUMN($AW:$AW)-COLUMN($AH:$AH),FALSE),0))</f>
        <v>0.13812461483017213</v>
      </c>
      <c r="S2905" s="87" cm="1">
        <f t="array" ref="S2905">VLOOKUP($E2905,$AI$111:$AW$115,COLUMN($AW:$AW)-COLUMN($AH:$AH),FALSE)</f>
        <v>431.69322000000005</v>
      </c>
      <c r="T2905" s="104">
        <f t="shared" si="597"/>
        <v>1.0750121374869221</v>
      </c>
      <c r="U2905" s="104">
        <f t="shared" si="598"/>
        <v>1844.918721055777</v>
      </c>
      <c r="V2905" s="87" cm="1">
        <f t="array" ref="V2905">VLOOKUP($E2905,$AI$118:$AW$122,COLUMN($AW:$AW)-COLUMN($AH:$AH),FALSE)</f>
        <v>0</v>
      </c>
      <c r="W2905" s="87" t="str">
        <f t="shared" si="602"/>
        <v>Domestic</v>
      </c>
      <c r="X2905" s="87" t="str">
        <f t="shared" si="603"/>
        <v>Non-local</v>
      </c>
      <c r="Y2905" s="104"/>
      <c r="Z2905" s="87" t="str">
        <f t="shared" si="599"/>
        <v>USA</v>
      </c>
      <c r="AA2905" s="87" t="str">
        <f t="shared" si="600"/>
        <v>USA</v>
      </c>
      <c r="AB2905" s="82" cm="1">
        <f t="array" ref="AB2905">VLOOKUP(B2905,'GDP per Capita'!$T$2:$V$4235,COLUMN('GDP per Capita'!$V:$V)-COLUMN('GDP per Capita'!$S:$S),FALSE)</f>
        <v>63809.64</v>
      </c>
      <c r="AC2905" s="82">
        <f t="shared" si="595"/>
        <v>63809.64</v>
      </c>
      <c r="AD2905" s="82">
        <f t="shared" si="596"/>
        <v>63809.64</v>
      </c>
      <c r="AE2905" s="88">
        <f t="shared" si="601"/>
        <v>2.8912852682694605E-2</v>
      </c>
    </row>
    <row r="2906" spans="1:31">
      <c r="A2906" s="77" t="s">
        <v>923</v>
      </c>
      <c r="B2906" s="77">
        <v>2905</v>
      </c>
      <c r="C2906" s="77" t="s">
        <v>29</v>
      </c>
      <c r="D2906" s="77" t="s">
        <v>29</v>
      </c>
      <c r="E2906" s="77">
        <v>2017</v>
      </c>
      <c r="F2906" s="77">
        <v>38.029305999999998</v>
      </c>
      <c r="G2906" s="77">
        <v>-78.476678100000001</v>
      </c>
      <c r="H2906" s="77">
        <v>0</v>
      </c>
      <c r="I2906" s="77" t="s">
        <v>1727</v>
      </c>
      <c r="J2906" s="77">
        <v>30.271128600000001</v>
      </c>
      <c r="K2906" s="77">
        <v>-97.743699500000005</v>
      </c>
      <c r="L2906" s="77">
        <v>3932.8409329864598</v>
      </c>
      <c r="M2906" s="77">
        <v>0.71143082902852295</v>
      </c>
      <c r="N2906" s="77">
        <v>0</v>
      </c>
      <c r="O2906" s="77">
        <v>755.10545913340104</v>
      </c>
      <c r="P2906" s="87" cm="1">
        <f t="array" ref="P2906">IF($X2906="Non-local",VLOOKUP($E2906,$AI$64:$AW$68,COLUMN($AW:$AW)-COLUMN($AH:$AH),FALSE),IF($X2906="Unknown",VLOOKUP($E2906,$AI$71:$AW$75,COLUMN($AW:$AW)-COLUMN($AH:$AH),FALSE),0))</f>
        <v>223.99999999999997</v>
      </c>
      <c r="Q2906" s="87" cm="1">
        <f t="array" ref="Q2906">IF($X2906="Non-local",VLOOKUP($E2906,$AI$40:$AW$44,COLUMN($AW:$AW)-COLUMN($AH:$AH),FALSE),IF($X2906="Unknown",VLOOKUP($E2906,$AI$47:$AW$51,COLUMN($AW:$AW)-COLUMN($AH:$AH),FALSE),0))</f>
        <v>535.71460000000002</v>
      </c>
      <c r="R2906" s="87" cm="1">
        <f t="array" ref="R2906">IF($X2906="Non-local",VLOOKUP($E2906,$AI$88:$AW$92,COLUMN($AW:$AW)-COLUMN($AH:$AH),FALSE),IF($X2906="Unknown",VLOOKUP($E2906,$AI$95:$AW$99,COLUMN($AW:$AW)-COLUMN($AH:$AH),FALSE),0))</f>
        <v>0.13812461483017213</v>
      </c>
      <c r="S2906" s="87" cm="1">
        <f t="array" ref="S2906">VLOOKUP($E2906,$AI$111:$AW$115,COLUMN($AW:$AW)-COLUMN($AH:$AH),FALSE)</f>
        <v>431.69322000000005</v>
      </c>
      <c r="T2906" s="104">
        <f t="shared" si="597"/>
        <v>0.84955544385869508</v>
      </c>
      <c r="U2906" s="104">
        <f t="shared" si="598"/>
        <v>1946.5132791334013</v>
      </c>
      <c r="V2906" s="87" cm="1">
        <f t="array" ref="V2906">VLOOKUP($E2906,$AI$118:$AW$122,COLUMN($AW:$AW)-COLUMN($AH:$AH),FALSE)</f>
        <v>0</v>
      </c>
      <c r="W2906" s="87" t="str">
        <f t="shared" si="602"/>
        <v>Domestic</v>
      </c>
      <c r="X2906" s="87" t="str">
        <f t="shared" si="603"/>
        <v>Non-local</v>
      </c>
      <c r="Y2906" s="104"/>
      <c r="Z2906" s="87" t="str">
        <f t="shared" si="599"/>
        <v>USA</v>
      </c>
      <c r="AA2906" s="87" t="str">
        <f t="shared" si="600"/>
        <v>USA</v>
      </c>
      <c r="AB2906" s="82" cm="1">
        <f t="array" ref="AB2906">VLOOKUP(B2906,'GDP per Capita'!$T$2:$V$4235,COLUMN('GDP per Capita'!$V:$V)-COLUMN('GDP per Capita'!$S:$S),FALSE)</f>
        <v>63809.64</v>
      </c>
      <c r="AC2906" s="82">
        <f t="shared" si="595"/>
        <v>63809.64</v>
      </c>
      <c r="AD2906" s="82">
        <f t="shared" si="596"/>
        <v>63809.64</v>
      </c>
      <c r="AE2906" s="88">
        <f t="shared" si="601"/>
        <v>3.0505003305666689E-2</v>
      </c>
    </row>
    <row r="2907" spans="1:31">
      <c r="A2907" s="77" t="s">
        <v>911</v>
      </c>
      <c r="B2907" s="77">
        <v>2906</v>
      </c>
      <c r="C2907" s="77" t="s">
        <v>29</v>
      </c>
      <c r="D2907" s="77" t="s">
        <v>29</v>
      </c>
      <c r="E2907" s="77">
        <v>2017</v>
      </c>
      <c r="F2907" s="77">
        <v>42.3750997</v>
      </c>
      <c r="G2907" s="77">
        <v>-71.105615700000001</v>
      </c>
      <c r="H2907" s="77">
        <v>0</v>
      </c>
      <c r="I2907" s="77" t="s">
        <v>1727</v>
      </c>
      <c r="J2907" s="77">
        <v>30.271128600000001</v>
      </c>
      <c r="K2907" s="77">
        <v>-97.743699500000005</v>
      </c>
      <c r="L2907" s="77">
        <v>5445.9241754648101</v>
      </c>
      <c r="M2907" s="77">
        <v>0.93688752265675002</v>
      </c>
      <c r="N2907" s="77">
        <v>0</v>
      </c>
      <c r="O2907" s="77">
        <v>653.51090105577703</v>
      </c>
      <c r="P2907" s="87" cm="1">
        <f t="array" ref="P2907">IF($X2907="Non-local",VLOOKUP($E2907,$AI$64:$AW$68,COLUMN($AW:$AW)-COLUMN($AH:$AH),FALSE),IF($X2907="Unknown",VLOOKUP($E2907,$AI$71:$AW$75,COLUMN($AW:$AW)-COLUMN($AH:$AH),FALSE),0))</f>
        <v>223.99999999999997</v>
      </c>
      <c r="Q2907" s="87" cm="1">
        <f t="array" ref="Q2907">IF($X2907="Non-local",VLOOKUP($E2907,$AI$40:$AW$44,COLUMN($AW:$AW)-COLUMN($AH:$AH),FALSE),IF($X2907="Unknown",VLOOKUP($E2907,$AI$47:$AW$51,COLUMN($AW:$AW)-COLUMN($AH:$AH),FALSE),0))</f>
        <v>535.71460000000002</v>
      </c>
      <c r="R2907" s="87" cm="1">
        <f t="array" ref="R2907">IF($X2907="Non-local",VLOOKUP($E2907,$AI$88:$AW$92,COLUMN($AW:$AW)-COLUMN($AH:$AH),FALSE),IF($X2907="Unknown",VLOOKUP($E2907,$AI$95:$AW$99,COLUMN($AW:$AW)-COLUMN($AH:$AH),FALSE),0))</f>
        <v>0.13812461483017213</v>
      </c>
      <c r="S2907" s="87" cm="1">
        <f t="array" ref="S2907">VLOOKUP($E2907,$AI$111:$AW$115,COLUMN($AW:$AW)-COLUMN($AH:$AH),FALSE)</f>
        <v>431.69322000000005</v>
      </c>
      <c r="T2907" s="104">
        <f t="shared" si="597"/>
        <v>1.0750121374869221</v>
      </c>
      <c r="U2907" s="104">
        <f t="shared" si="598"/>
        <v>1844.918721055777</v>
      </c>
      <c r="V2907" s="87" cm="1">
        <f t="array" ref="V2907">VLOOKUP($E2907,$AI$118:$AW$122,COLUMN($AW:$AW)-COLUMN($AH:$AH),FALSE)</f>
        <v>0</v>
      </c>
      <c r="W2907" s="87" t="str">
        <f t="shared" si="602"/>
        <v>Domestic</v>
      </c>
      <c r="X2907" s="87" t="str">
        <f t="shared" si="603"/>
        <v>Non-local</v>
      </c>
      <c r="Y2907" s="104"/>
      <c r="Z2907" s="87" t="str">
        <f t="shared" si="599"/>
        <v>USA</v>
      </c>
      <c r="AA2907" s="87" t="str">
        <f t="shared" si="600"/>
        <v>USA</v>
      </c>
      <c r="AB2907" s="82" cm="1">
        <f t="array" ref="AB2907">VLOOKUP(B2907,'GDP per Capita'!$T$2:$V$4235,COLUMN('GDP per Capita'!$V:$V)-COLUMN('GDP per Capita'!$S:$S),FALSE)</f>
        <v>63809.64</v>
      </c>
      <c r="AC2907" s="82">
        <f t="shared" si="595"/>
        <v>63809.64</v>
      </c>
      <c r="AD2907" s="82">
        <f t="shared" si="596"/>
        <v>63809.64</v>
      </c>
      <c r="AE2907" s="88">
        <f t="shared" si="601"/>
        <v>2.8912852682694605E-2</v>
      </c>
    </row>
    <row r="2908" spans="1:31">
      <c r="A2908" s="77" t="s">
        <v>34</v>
      </c>
      <c r="B2908" s="77">
        <v>2907</v>
      </c>
      <c r="C2908" s="77" t="s">
        <v>34</v>
      </c>
      <c r="D2908" s="77" t="s">
        <v>34</v>
      </c>
      <c r="E2908" s="77">
        <v>2017</v>
      </c>
      <c r="F2908" s="77">
        <v>0</v>
      </c>
      <c r="G2908" s="77">
        <v>0</v>
      </c>
      <c r="H2908" s="77">
        <v>0</v>
      </c>
      <c r="I2908" s="77" t="s">
        <v>1727</v>
      </c>
      <c r="J2908" s="77">
        <v>30.271128600000001</v>
      </c>
      <c r="K2908" s="77">
        <v>-97.743699500000005</v>
      </c>
      <c r="L2908" s="77">
        <v>4172.1940817414097</v>
      </c>
      <c r="M2908" s="77">
        <v>0.732715597444487</v>
      </c>
      <c r="N2908" s="77">
        <v>1</v>
      </c>
      <c r="O2908" s="77">
        <v>500.66328980896901</v>
      </c>
      <c r="P2908" s="87" cm="1">
        <f t="array" ref="P2908">IF($X2908="Non-local",VLOOKUP($E2908,$AI$64:$AW$68,COLUMN($AW:$AW)-COLUMN($AH:$AH),FALSE),IF($X2908="Unknown",VLOOKUP($E2908,$AI$71:$AW$75,COLUMN($AW:$AW)-COLUMN($AH:$AH),FALSE),0))</f>
        <v>195.05840707964597</v>
      </c>
      <c r="Q2908" s="87" cm="1">
        <f t="array" ref="Q2908">IF($X2908="Non-local",VLOOKUP($E2908,$AI$40:$AW$44,COLUMN($AW:$AW)-COLUMN($AH:$AH),FALSE),IF($X2908="Unknown",VLOOKUP($E2908,$AI$47:$AW$51,COLUMN($AW:$AW)-COLUMN($AH:$AH),FALSE),0))</f>
        <v>466.49837734513267</v>
      </c>
      <c r="R2908" s="87" cm="1">
        <f t="array" ref="R2908">IF($X2908="Non-local",VLOOKUP($E2908,$AI$88:$AW$92,COLUMN($AW:$AW)-COLUMN($AH:$AH),FALSE),IF($X2908="Unknown",VLOOKUP($E2908,$AI$95:$AW$99,COLUMN($AW:$AW)-COLUMN($AH:$AH),FALSE),0))</f>
        <v>0.12027842565742422</v>
      </c>
      <c r="S2908" s="87" cm="1">
        <f t="array" ref="S2908">VLOOKUP($E2908,$AI$111:$AW$115,COLUMN($AW:$AW)-COLUMN($AH:$AH),FALSE)</f>
        <v>431.69322000000005</v>
      </c>
      <c r="T2908" s="104">
        <f t="shared" si="597"/>
        <v>0.85299402310191119</v>
      </c>
      <c r="U2908" s="104">
        <f t="shared" si="598"/>
        <v>1593.9132942337478</v>
      </c>
      <c r="V2908" s="87" cm="1">
        <f t="array" ref="V2908">VLOOKUP($E2908,$AI$118:$AW$122,COLUMN($AW:$AW)-COLUMN($AH:$AH),FALSE)</f>
        <v>0</v>
      </c>
      <c r="W2908" s="87" t="str">
        <f t="shared" si="602"/>
        <v>Unknown</v>
      </c>
      <c r="X2908" s="87" t="str">
        <f t="shared" si="603"/>
        <v>Unknown</v>
      </c>
      <c r="Y2908" s="104"/>
      <c r="Z2908" s="87" t="str">
        <f t="shared" si="599"/>
        <v>Unknown</v>
      </c>
      <c r="AA2908" s="87" t="str">
        <f t="shared" si="600"/>
        <v>Unknown</v>
      </c>
      <c r="AB2908" s="82" t="e" cm="1">
        <f t="array" ref="AB2908">VLOOKUP(B2908,'GDP per Capita'!$T$2:$V$4235,COLUMN('GDP per Capita'!$V:$V)-COLUMN('GDP per Capita'!$S:$S),FALSE)</f>
        <v>#N/A</v>
      </c>
      <c r="AC2908" s="82" t="str">
        <f t="shared" si="595"/>
        <v/>
      </c>
      <c r="AD2908" s="82">
        <f t="shared" si="596"/>
        <v>61228.93767638311</v>
      </c>
      <c r="AE2908" s="88">
        <f t="shared" si="601"/>
        <v>2.6032025945936725E-2</v>
      </c>
    </row>
    <row r="2909" spans="1:31">
      <c r="A2909" s="77" t="s">
        <v>971</v>
      </c>
      <c r="B2909" s="77">
        <v>2908</v>
      </c>
      <c r="C2909" s="77" t="s">
        <v>29</v>
      </c>
      <c r="D2909" s="77" t="s">
        <v>29</v>
      </c>
      <c r="E2909" s="77">
        <v>2017</v>
      </c>
      <c r="F2909" s="77">
        <v>40.7127281</v>
      </c>
      <c r="G2909" s="77">
        <v>-74.006015199999993</v>
      </c>
      <c r="H2909" s="77">
        <v>0</v>
      </c>
      <c r="I2909" s="77" t="s">
        <v>1727</v>
      </c>
      <c r="J2909" s="77">
        <v>30.271128600000001</v>
      </c>
      <c r="K2909" s="77">
        <v>-97.743699500000005</v>
      </c>
      <c r="L2909" s="77">
        <v>4862.8138575819203</v>
      </c>
      <c r="M2909" s="77">
        <v>0.85817210583813097</v>
      </c>
      <c r="N2909" s="77">
        <v>0</v>
      </c>
      <c r="O2909" s="77">
        <v>583.53766290983106</v>
      </c>
      <c r="P2909" s="87" cm="1">
        <f t="array" ref="P2909">IF($X2909="Non-local",VLOOKUP($E2909,$AI$64:$AW$68,COLUMN($AW:$AW)-COLUMN($AH:$AH),FALSE),IF($X2909="Unknown",VLOOKUP($E2909,$AI$71:$AW$75,COLUMN($AW:$AW)-COLUMN($AH:$AH),FALSE),0))</f>
        <v>223.99999999999997</v>
      </c>
      <c r="Q2909" s="87" cm="1">
        <f t="array" ref="Q2909">IF($X2909="Non-local",VLOOKUP($E2909,$AI$40:$AW$44,COLUMN($AW:$AW)-COLUMN($AH:$AH),FALSE),IF($X2909="Unknown",VLOOKUP($E2909,$AI$47:$AW$51,COLUMN($AW:$AW)-COLUMN($AH:$AH),FALSE),0))</f>
        <v>535.71460000000002</v>
      </c>
      <c r="R2909" s="87" cm="1">
        <f t="array" ref="R2909">IF($X2909="Non-local",VLOOKUP($E2909,$AI$88:$AW$92,COLUMN($AW:$AW)-COLUMN($AH:$AH),FALSE),IF($X2909="Unknown",VLOOKUP($E2909,$AI$95:$AW$99,COLUMN($AW:$AW)-COLUMN($AH:$AH),FALSE),0))</f>
        <v>0.13812461483017213</v>
      </c>
      <c r="S2909" s="87" cm="1">
        <f t="array" ref="S2909">VLOOKUP($E2909,$AI$111:$AW$115,COLUMN($AW:$AW)-COLUMN($AH:$AH),FALSE)</f>
        <v>431.69322000000005</v>
      </c>
      <c r="T2909" s="104">
        <f t="shared" si="597"/>
        <v>0.9962967206683031</v>
      </c>
      <c r="U2909" s="104">
        <f t="shared" si="598"/>
        <v>1774.9454829098313</v>
      </c>
      <c r="V2909" s="87" cm="1">
        <f t="array" ref="V2909">VLOOKUP($E2909,$AI$118:$AW$122,COLUMN($AW:$AW)-COLUMN($AH:$AH),FALSE)</f>
        <v>0</v>
      </c>
      <c r="W2909" s="87" t="str">
        <f t="shared" si="602"/>
        <v>Domestic</v>
      </c>
      <c r="X2909" s="87" t="str">
        <f t="shared" si="603"/>
        <v>Non-local</v>
      </c>
      <c r="Y2909" s="104"/>
      <c r="Z2909" s="87" t="str">
        <f t="shared" si="599"/>
        <v>USA</v>
      </c>
      <c r="AA2909" s="87" t="str">
        <f t="shared" si="600"/>
        <v>USA</v>
      </c>
      <c r="AB2909" s="82" cm="1">
        <f t="array" ref="AB2909">VLOOKUP(B2909,'GDP per Capita'!$T$2:$V$4235,COLUMN('GDP per Capita'!$V:$V)-COLUMN('GDP per Capita'!$S:$S),FALSE)</f>
        <v>63809.64</v>
      </c>
      <c r="AC2909" s="82">
        <f t="shared" si="595"/>
        <v>63809.64</v>
      </c>
      <c r="AD2909" s="82">
        <f t="shared" si="596"/>
        <v>63809.64</v>
      </c>
      <c r="AE2909" s="88">
        <f t="shared" si="601"/>
        <v>2.7816259156294116E-2</v>
      </c>
    </row>
    <row r="2910" spans="1:31">
      <c r="A2910" s="77" t="s">
        <v>927</v>
      </c>
      <c r="B2910" s="77">
        <v>2909</v>
      </c>
      <c r="C2910" s="77" t="s">
        <v>29</v>
      </c>
      <c r="D2910" s="77" t="s">
        <v>29</v>
      </c>
      <c r="E2910" s="77">
        <v>2017</v>
      </c>
      <c r="F2910" s="77">
        <v>34.147645199999999</v>
      </c>
      <c r="G2910" s="77">
        <v>-118.1444779</v>
      </c>
      <c r="H2910" s="77">
        <v>0</v>
      </c>
      <c r="I2910" s="77" t="s">
        <v>1727</v>
      </c>
      <c r="J2910" s="77">
        <v>30.271128600000001</v>
      </c>
      <c r="K2910" s="77">
        <v>-97.743699500000005</v>
      </c>
      <c r="L2910" s="77">
        <v>3927.0989919559202</v>
      </c>
      <c r="M2910" s="77">
        <v>0.71051672719042702</v>
      </c>
      <c r="N2910" s="77">
        <v>0</v>
      </c>
      <c r="O2910" s="77">
        <v>754.00300645553705</v>
      </c>
      <c r="P2910" s="87" cm="1">
        <f t="array" ref="P2910">IF($X2910="Non-local",VLOOKUP($E2910,$AI$64:$AW$68,COLUMN($AW:$AW)-COLUMN($AH:$AH),FALSE),IF($X2910="Unknown",VLOOKUP($E2910,$AI$71:$AW$75,COLUMN($AW:$AW)-COLUMN($AH:$AH),FALSE),0))</f>
        <v>223.99999999999997</v>
      </c>
      <c r="Q2910" s="87" cm="1">
        <f t="array" ref="Q2910">IF($X2910="Non-local",VLOOKUP($E2910,$AI$40:$AW$44,COLUMN($AW:$AW)-COLUMN($AH:$AH),FALSE),IF($X2910="Unknown",VLOOKUP($E2910,$AI$47:$AW$51,COLUMN($AW:$AW)-COLUMN($AH:$AH),FALSE),0))</f>
        <v>535.71460000000002</v>
      </c>
      <c r="R2910" s="87" cm="1">
        <f t="array" ref="R2910">IF($X2910="Non-local",VLOOKUP($E2910,$AI$88:$AW$92,COLUMN($AW:$AW)-COLUMN($AH:$AH),FALSE),IF($X2910="Unknown",VLOOKUP($E2910,$AI$95:$AW$99,COLUMN($AW:$AW)-COLUMN($AH:$AH),FALSE),0))</f>
        <v>0.13812461483017213</v>
      </c>
      <c r="S2910" s="87" cm="1">
        <f t="array" ref="S2910">VLOOKUP($E2910,$AI$111:$AW$115,COLUMN($AW:$AW)-COLUMN($AH:$AH),FALSE)</f>
        <v>431.69322000000005</v>
      </c>
      <c r="T2910" s="104">
        <f t="shared" si="597"/>
        <v>0.84864134202059915</v>
      </c>
      <c r="U2910" s="104">
        <f t="shared" si="598"/>
        <v>1945.4108264555371</v>
      </c>
      <c r="V2910" s="87" cm="1">
        <f t="array" ref="V2910">VLOOKUP($E2910,$AI$118:$AW$122,COLUMN($AW:$AW)-COLUMN($AH:$AH),FALSE)</f>
        <v>0</v>
      </c>
      <c r="W2910" s="87" t="str">
        <f t="shared" si="602"/>
        <v>Domestic</v>
      </c>
      <c r="X2910" s="87" t="str">
        <f t="shared" si="603"/>
        <v>Non-local</v>
      </c>
      <c r="Y2910" s="104"/>
      <c r="Z2910" s="87" t="str">
        <f t="shared" si="599"/>
        <v>USA</v>
      </c>
      <c r="AA2910" s="87" t="str">
        <f t="shared" si="600"/>
        <v>USA</v>
      </c>
      <c r="AB2910" s="82" cm="1">
        <f t="array" ref="AB2910">VLOOKUP(B2910,'GDP per Capita'!$T$2:$V$4235,COLUMN('GDP per Capita'!$V:$V)-COLUMN('GDP per Capita'!$S:$S),FALSE)</f>
        <v>63809.64</v>
      </c>
      <c r="AC2910" s="82">
        <f t="shared" si="595"/>
        <v>63809.64</v>
      </c>
      <c r="AD2910" s="82">
        <f t="shared" si="596"/>
        <v>63809.64</v>
      </c>
      <c r="AE2910" s="88">
        <f t="shared" si="601"/>
        <v>3.0487726093667619E-2</v>
      </c>
    </row>
    <row r="2911" spans="1:31">
      <c r="A2911" s="77" t="s">
        <v>920</v>
      </c>
      <c r="B2911" s="77">
        <v>2910</v>
      </c>
      <c r="C2911" s="77" t="s">
        <v>29</v>
      </c>
      <c r="D2911" s="77" t="s">
        <v>29</v>
      </c>
      <c r="E2911" s="77">
        <v>2017</v>
      </c>
      <c r="F2911" s="77">
        <v>32.222876499999998</v>
      </c>
      <c r="G2911" s="77">
        <v>-110.9748477</v>
      </c>
      <c r="H2911" s="77">
        <v>0</v>
      </c>
      <c r="I2911" s="77" t="s">
        <v>1727</v>
      </c>
      <c r="J2911" s="77">
        <v>30.271128600000001</v>
      </c>
      <c r="K2911" s="77">
        <v>-97.743699500000005</v>
      </c>
      <c r="L2911" s="77">
        <v>2551.0692470172899</v>
      </c>
      <c r="M2911" s="77">
        <v>0.49848706666160503</v>
      </c>
      <c r="N2911" s="77">
        <v>0</v>
      </c>
      <c r="O2911" s="77">
        <v>489.80529542732</v>
      </c>
      <c r="P2911" s="87" cm="1">
        <f t="array" ref="P2911">IF($X2911="Non-local",VLOOKUP($E2911,$AI$64:$AW$68,COLUMN($AW:$AW)-COLUMN($AH:$AH),FALSE),IF($X2911="Unknown",VLOOKUP($E2911,$AI$71:$AW$75,COLUMN($AW:$AW)-COLUMN($AH:$AH),FALSE),0))</f>
        <v>223.99999999999997</v>
      </c>
      <c r="Q2911" s="87" cm="1">
        <f t="array" ref="Q2911">IF($X2911="Non-local",VLOOKUP($E2911,$AI$40:$AW$44,COLUMN($AW:$AW)-COLUMN($AH:$AH),FALSE),IF($X2911="Unknown",VLOOKUP($E2911,$AI$47:$AW$51,COLUMN($AW:$AW)-COLUMN($AH:$AH),FALSE),0))</f>
        <v>535.71460000000002</v>
      </c>
      <c r="R2911" s="87" cm="1">
        <f t="array" ref="R2911">IF($X2911="Non-local",VLOOKUP($E2911,$AI$88:$AW$92,COLUMN($AW:$AW)-COLUMN($AH:$AH),FALSE),IF($X2911="Unknown",VLOOKUP($E2911,$AI$95:$AW$99,COLUMN($AW:$AW)-COLUMN($AH:$AH),FALSE),0))</f>
        <v>0.13812461483017213</v>
      </c>
      <c r="S2911" s="87" cm="1">
        <f t="array" ref="S2911">VLOOKUP($E2911,$AI$111:$AW$115,COLUMN($AW:$AW)-COLUMN($AH:$AH),FALSE)</f>
        <v>431.69322000000005</v>
      </c>
      <c r="T2911" s="104">
        <f t="shared" si="597"/>
        <v>0.63661168149177716</v>
      </c>
      <c r="U2911" s="104">
        <f t="shared" si="598"/>
        <v>1681.2131154273202</v>
      </c>
      <c r="V2911" s="87" cm="1">
        <f t="array" ref="V2911">VLOOKUP($E2911,$AI$118:$AW$122,COLUMN($AW:$AW)-COLUMN($AH:$AH),FALSE)</f>
        <v>0</v>
      </c>
      <c r="W2911" s="87" t="str">
        <f t="shared" si="602"/>
        <v>Domestic</v>
      </c>
      <c r="X2911" s="87" t="str">
        <f t="shared" si="603"/>
        <v>Non-local</v>
      </c>
      <c r="Y2911" s="104"/>
      <c r="Z2911" s="87" t="str">
        <f t="shared" si="599"/>
        <v>USA</v>
      </c>
      <c r="AA2911" s="87" t="str">
        <f t="shared" si="600"/>
        <v>USA</v>
      </c>
      <c r="AB2911" s="82" cm="1">
        <f t="array" ref="AB2911">VLOOKUP(B2911,'GDP per Capita'!$T$2:$V$4235,COLUMN('GDP per Capita'!$V:$V)-COLUMN('GDP per Capita'!$S:$S),FALSE)</f>
        <v>63809.64</v>
      </c>
      <c r="AC2911" s="82">
        <f t="shared" si="595"/>
        <v>63809.64</v>
      </c>
      <c r="AD2911" s="82">
        <f t="shared" si="596"/>
        <v>63809.64</v>
      </c>
      <c r="AE2911" s="88">
        <f t="shared" si="601"/>
        <v>2.6347321743663187E-2</v>
      </c>
    </row>
    <row r="2912" spans="1:31">
      <c r="A2912" s="77" t="s">
        <v>1728</v>
      </c>
      <c r="B2912" s="77">
        <v>2911</v>
      </c>
      <c r="C2912" s="77" t="s">
        <v>29</v>
      </c>
      <c r="D2912" s="77" t="s">
        <v>29</v>
      </c>
      <c r="E2912" s="77">
        <v>2017</v>
      </c>
      <c r="F2912" s="77">
        <v>39.149274599999998</v>
      </c>
      <c r="G2912" s="77">
        <v>-76.775249299999999</v>
      </c>
      <c r="H2912" s="77">
        <v>0</v>
      </c>
      <c r="I2912" s="77" t="s">
        <v>1727</v>
      </c>
      <c r="J2912" s="77">
        <v>30.271128600000001</v>
      </c>
      <c r="K2912" s="77">
        <v>-97.743699500000005</v>
      </c>
      <c r="L2912" s="77">
        <v>4297.3503659847802</v>
      </c>
      <c r="M2912" s="77">
        <v>0.76945976748937195</v>
      </c>
      <c r="N2912" s="77">
        <v>0</v>
      </c>
      <c r="O2912" s="77">
        <v>515.68204391817301</v>
      </c>
      <c r="P2912" s="87" cm="1">
        <f t="array" ref="P2912">IF($X2912="Non-local",VLOOKUP($E2912,$AI$64:$AW$68,COLUMN($AW:$AW)-COLUMN($AH:$AH),FALSE),IF($X2912="Unknown",VLOOKUP($E2912,$AI$71:$AW$75,COLUMN($AW:$AW)-COLUMN($AH:$AH),FALSE),0))</f>
        <v>223.99999999999997</v>
      </c>
      <c r="Q2912" s="87" cm="1">
        <f t="array" ref="Q2912">IF($X2912="Non-local",VLOOKUP($E2912,$AI$40:$AW$44,COLUMN($AW:$AW)-COLUMN($AH:$AH),FALSE),IF($X2912="Unknown",VLOOKUP($E2912,$AI$47:$AW$51,COLUMN($AW:$AW)-COLUMN($AH:$AH),FALSE),0))</f>
        <v>535.71460000000002</v>
      </c>
      <c r="R2912" s="87" cm="1">
        <f t="array" ref="R2912">IF($X2912="Non-local",VLOOKUP($E2912,$AI$88:$AW$92,COLUMN($AW:$AW)-COLUMN($AH:$AH),FALSE),IF($X2912="Unknown",VLOOKUP($E2912,$AI$95:$AW$99,COLUMN($AW:$AW)-COLUMN($AH:$AH),FALSE),0))</f>
        <v>0.13812461483017213</v>
      </c>
      <c r="S2912" s="87" cm="1">
        <f t="array" ref="S2912">VLOOKUP($E2912,$AI$111:$AW$115,COLUMN($AW:$AW)-COLUMN($AH:$AH),FALSE)</f>
        <v>431.69322000000005</v>
      </c>
      <c r="T2912" s="104">
        <f t="shared" si="597"/>
        <v>0.90758438231954408</v>
      </c>
      <c r="U2912" s="104">
        <f t="shared" si="598"/>
        <v>1707.0898639181733</v>
      </c>
      <c r="V2912" s="87" cm="1">
        <f t="array" ref="V2912">VLOOKUP($E2912,$AI$118:$AW$122,COLUMN($AW:$AW)-COLUMN($AH:$AH),FALSE)</f>
        <v>0</v>
      </c>
      <c r="W2912" s="87" t="str">
        <f t="shared" si="602"/>
        <v>Domestic</v>
      </c>
      <c r="X2912" s="87" t="str">
        <f t="shared" si="603"/>
        <v>Non-local</v>
      </c>
      <c r="Y2912" s="104"/>
      <c r="Z2912" s="87" t="str">
        <f t="shared" si="599"/>
        <v>USA</v>
      </c>
      <c r="AA2912" s="87" t="str">
        <f t="shared" si="600"/>
        <v>USA</v>
      </c>
      <c r="AB2912" s="82" cm="1">
        <f t="array" ref="AB2912">VLOOKUP(B2912,'GDP per Capita'!$T$2:$V$4235,COLUMN('GDP per Capita'!$V:$V)-COLUMN('GDP per Capita'!$S:$S),FALSE)</f>
        <v>63809.64</v>
      </c>
      <c r="AC2912" s="82">
        <f t="shared" si="595"/>
        <v>63809.64</v>
      </c>
      <c r="AD2912" s="82">
        <f t="shared" si="596"/>
        <v>63809.64</v>
      </c>
      <c r="AE2912" s="88">
        <f t="shared" si="601"/>
        <v>2.6752852138300313E-2</v>
      </c>
    </row>
    <row r="2913" spans="1:31">
      <c r="A2913" s="77" t="s">
        <v>1683</v>
      </c>
      <c r="B2913" s="77">
        <v>2912</v>
      </c>
      <c r="C2913" s="77" t="s">
        <v>29</v>
      </c>
      <c r="D2913" s="77" t="s">
        <v>29</v>
      </c>
      <c r="E2913" s="77">
        <v>2017</v>
      </c>
      <c r="F2913" s="77">
        <v>32.4609764</v>
      </c>
      <c r="G2913" s="77">
        <v>-84.9877094</v>
      </c>
      <c r="H2913" s="77">
        <v>0</v>
      </c>
      <c r="I2913" s="77" t="s">
        <v>1727</v>
      </c>
      <c r="J2913" s="77">
        <v>30.271128600000001</v>
      </c>
      <c r="K2913" s="77">
        <v>-97.743699500000005</v>
      </c>
      <c r="L2913" s="77">
        <v>2469.0663755779201</v>
      </c>
      <c r="M2913" s="77">
        <v>0.48765901592203398</v>
      </c>
      <c r="N2913" s="77">
        <v>0</v>
      </c>
      <c r="O2913" s="77">
        <v>474.06074411096199</v>
      </c>
      <c r="P2913" s="87" cm="1">
        <f t="array" ref="P2913">IF($X2913="Non-local",VLOOKUP($E2913,$AI$64:$AW$68,COLUMN($AW:$AW)-COLUMN($AH:$AH),FALSE),IF($X2913="Unknown",VLOOKUP($E2913,$AI$71:$AW$75,COLUMN($AW:$AW)-COLUMN($AH:$AH),FALSE),0))</f>
        <v>223.99999999999997</v>
      </c>
      <c r="Q2913" s="87" cm="1">
        <f t="array" ref="Q2913">IF($X2913="Non-local",VLOOKUP($E2913,$AI$40:$AW$44,COLUMN($AW:$AW)-COLUMN($AH:$AH),FALSE),IF($X2913="Unknown",VLOOKUP($E2913,$AI$47:$AW$51,COLUMN($AW:$AW)-COLUMN($AH:$AH),FALSE),0))</f>
        <v>535.71460000000002</v>
      </c>
      <c r="R2913" s="87" cm="1">
        <f t="array" ref="R2913">IF($X2913="Non-local",VLOOKUP($E2913,$AI$88:$AW$92,COLUMN($AW:$AW)-COLUMN($AH:$AH),FALSE),IF($X2913="Unknown",VLOOKUP($E2913,$AI$95:$AW$99,COLUMN($AW:$AW)-COLUMN($AH:$AH),FALSE),0))</f>
        <v>0.13812461483017213</v>
      </c>
      <c r="S2913" s="87" cm="1">
        <f t="array" ref="S2913">VLOOKUP($E2913,$AI$111:$AW$115,COLUMN($AW:$AW)-COLUMN($AH:$AH),FALSE)</f>
        <v>431.69322000000005</v>
      </c>
      <c r="T2913" s="104">
        <f t="shared" si="597"/>
        <v>0.62578363075220611</v>
      </c>
      <c r="U2913" s="104">
        <f t="shared" si="598"/>
        <v>1665.4685641109622</v>
      </c>
      <c r="V2913" s="87" cm="1">
        <f t="array" ref="V2913">VLOOKUP($E2913,$AI$118:$AW$122,COLUMN($AW:$AW)-COLUMN($AH:$AH),FALSE)</f>
        <v>0</v>
      </c>
      <c r="W2913" s="87" t="str">
        <f t="shared" si="602"/>
        <v>Domestic</v>
      </c>
      <c r="X2913" s="87" t="str">
        <f t="shared" si="603"/>
        <v>Non-local</v>
      </c>
      <c r="Y2913" s="104"/>
      <c r="Z2913" s="87" t="str">
        <f t="shared" si="599"/>
        <v>USA</v>
      </c>
      <c r="AA2913" s="87" t="str">
        <f t="shared" si="600"/>
        <v>USA</v>
      </c>
      <c r="AB2913" s="82" cm="1">
        <f t="array" ref="AB2913">VLOOKUP(B2913,'GDP per Capita'!$T$2:$V$4235,COLUMN('GDP per Capita'!$V:$V)-COLUMN('GDP per Capita'!$S:$S),FALSE)</f>
        <v>63809.64</v>
      </c>
      <c r="AC2913" s="82">
        <f t="shared" si="595"/>
        <v>63809.64</v>
      </c>
      <c r="AD2913" s="82">
        <f t="shared" si="596"/>
        <v>63809.64</v>
      </c>
      <c r="AE2913" s="88">
        <f t="shared" si="601"/>
        <v>2.6100579224564852E-2</v>
      </c>
    </row>
    <row r="2914" spans="1:31">
      <c r="A2914" s="77" t="s">
        <v>1460</v>
      </c>
      <c r="B2914" s="77">
        <v>2913</v>
      </c>
      <c r="C2914" s="77" t="s">
        <v>29</v>
      </c>
      <c r="D2914" s="77" t="s">
        <v>29</v>
      </c>
      <c r="E2914" s="77">
        <v>2017</v>
      </c>
      <c r="F2914" s="77">
        <v>39.4018552</v>
      </c>
      <c r="G2914" s="77">
        <v>-76.602388000000005</v>
      </c>
      <c r="H2914" s="77">
        <v>0</v>
      </c>
      <c r="I2914" s="77" t="s">
        <v>1727</v>
      </c>
      <c r="J2914" s="77">
        <v>30.271128600000001</v>
      </c>
      <c r="K2914" s="77">
        <v>-97.743699500000005</v>
      </c>
      <c r="L2914" s="77">
        <v>4345.3682176519997</v>
      </c>
      <c r="M2914" s="77">
        <v>0.77710408258020303</v>
      </c>
      <c r="N2914" s="77">
        <v>0</v>
      </c>
      <c r="O2914" s="77">
        <v>521.44418611823903</v>
      </c>
      <c r="P2914" s="87" cm="1">
        <f t="array" ref="P2914">IF($X2914="Non-local",VLOOKUP($E2914,$AI$64:$AW$68,COLUMN($AW:$AW)-COLUMN($AH:$AH),FALSE),IF($X2914="Unknown",VLOOKUP($E2914,$AI$71:$AW$75,COLUMN($AW:$AW)-COLUMN($AH:$AH),FALSE),0))</f>
        <v>223.99999999999997</v>
      </c>
      <c r="Q2914" s="87" cm="1">
        <f t="array" ref="Q2914">IF($X2914="Non-local",VLOOKUP($E2914,$AI$40:$AW$44,COLUMN($AW:$AW)-COLUMN($AH:$AH),FALSE),IF($X2914="Unknown",VLOOKUP($E2914,$AI$47:$AW$51,COLUMN($AW:$AW)-COLUMN($AH:$AH),FALSE),0))</f>
        <v>535.71460000000002</v>
      </c>
      <c r="R2914" s="87" cm="1">
        <f t="array" ref="R2914">IF($X2914="Non-local",VLOOKUP($E2914,$AI$88:$AW$92,COLUMN($AW:$AW)-COLUMN($AH:$AH),FALSE),IF($X2914="Unknown",VLOOKUP($E2914,$AI$95:$AW$99,COLUMN($AW:$AW)-COLUMN($AH:$AH),FALSE),0))</f>
        <v>0.13812461483017213</v>
      </c>
      <c r="S2914" s="87" cm="1">
        <f t="array" ref="S2914">VLOOKUP($E2914,$AI$111:$AW$115,COLUMN($AW:$AW)-COLUMN($AH:$AH),FALSE)</f>
        <v>431.69322000000005</v>
      </c>
      <c r="T2914" s="104">
        <f t="shared" si="597"/>
        <v>0.91522869741037516</v>
      </c>
      <c r="U2914" s="104">
        <f t="shared" si="598"/>
        <v>1712.8520061182392</v>
      </c>
      <c r="V2914" s="87" cm="1">
        <f t="array" ref="V2914">VLOOKUP($E2914,$AI$118:$AW$122,COLUMN($AW:$AW)-COLUMN($AH:$AH),FALSE)</f>
        <v>0</v>
      </c>
      <c r="W2914" s="87" t="str">
        <f t="shared" si="602"/>
        <v>Domestic</v>
      </c>
      <c r="X2914" s="87" t="str">
        <f t="shared" si="603"/>
        <v>Non-local</v>
      </c>
      <c r="Y2914" s="104"/>
      <c r="Z2914" s="87" t="str">
        <f t="shared" si="599"/>
        <v>USA</v>
      </c>
      <c r="AA2914" s="87" t="str">
        <f t="shared" si="600"/>
        <v>USA</v>
      </c>
      <c r="AB2914" s="82" cm="1">
        <f t="array" ref="AB2914">VLOOKUP(B2914,'GDP per Capita'!$T$2:$V$4235,COLUMN('GDP per Capita'!$V:$V)-COLUMN('GDP per Capita'!$S:$S),FALSE)</f>
        <v>63809.64</v>
      </c>
      <c r="AC2914" s="82">
        <f t="shared" si="595"/>
        <v>63809.64</v>
      </c>
      <c r="AD2914" s="82">
        <f t="shared" si="596"/>
        <v>63809.64</v>
      </c>
      <c r="AE2914" s="88">
        <f t="shared" si="601"/>
        <v>2.6843154202378185E-2</v>
      </c>
    </row>
    <row r="2915" spans="1:31">
      <c r="A2915" s="77" t="s">
        <v>964</v>
      </c>
      <c r="B2915" s="77">
        <v>2914</v>
      </c>
      <c r="C2915" s="77" t="s">
        <v>29</v>
      </c>
      <c r="D2915" s="77" t="s">
        <v>29</v>
      </c>
      <c r="E2915" s="77">
        <v>2017</v>
      </c>
      <c r="F2915" s="77">
        <v>30.271128600000001</v>
      </c>
      <c r="G2915" s="77">
        <v>-97.743699500000005</v>
      </c>
      <c r="H2915" s="77">
        <v>1</v>
      </c>
      <c r="I2915" s="77" t="s">
        <v>1727</v>
      </c>
      <c r="J2915" s="77">
        <v>30.271128600000001</v>
      </c>
      <c r="K2915" s="77">
        <v>-97.743699500000005</v>
      </c>
      <c r="L2915" s="77">
        <v>0</v>
      </c>
      <c r="M2915" s="77">
        <v>0</v>
      </c>
      <c r="N2915" s="77">
        <v>0</v>
      </c>
      <c r="O2915" s="77">
        <v>0</v>
      </c>
      <c r="P2915" s="87" cm="1">
        <f t="array" ref="P2915">IF($X2915="Non-local",VLOOKUP($E2915,$AI$64:$AW$68,COLUMN($AW:$AW)-COLUMN($AH:$AH),FALSE),IF($X2915="Unknown",VLOOKUP($E2915,$AI$71:$AW$75,COLUMN($AW:$AW)-COLUMN($AH:$AH),FALSE),0))</f>
        <v>0</v>
      </c>
      <c r="Q2915" s="87" cm="1">
        <f t="array" ref="Q2915">IF($X2915="Non-local",VLOOKUP($E2915,$AI$40:$AW$44,COLUMN($AW:$AW)-COLUMN($AH:$AH),FALSE),IF($X2915="Unknown",VLOOKUP($E2915,$AI$47:$AW$51,COLUMN($AW:$AW)-COLUMN($AH:$AH),FALSE),0))</f>
        <v>0</v>
      </c>
      <c r="R2915" s="87" cm="1">
        <f t="array" ref="R2915">IF($X2915="Non-local",VLOOKUP($E2915,$AI$88:$AW$92,COLUMN($AW:$AW)-COLUMN($AH:$AH),FALSE),IF($X2915="Unknown",VLOOKUP($E2915,$AI$95:$AW$99,COLUMN($AW:$AW)-COLUMN($AH:$AH),FALSE),0))</f>
        <v>0</v>
      </c>
      <c r="S2915" s="87" cm="1">
        <f t="array" ref="S2915">VLOOKUP($E2915,$AI$111:$AW$115,COLUMN($AW:$AW)-COLUMN($AH:$AH),FALSE)</f>
        <v>431.69322000000005</v>
      </c>
      <c r="T2915" s="104">
        <f t="shared" si="597"/>
        <v>0</v>
      </c>
      <c r="U2915" s="104">
        <f t="shared" si="598"/>
        <v>431.69322000000005</v>
      </c>
      <c r="V2915" s="87" cm="1">
        <f t="array" ref="V2915">VLOOKUP($E2915,$AI$118:$AW$122,COLUMN($AW:$AW)-COLUMN($AH:$AH),FALSE)</f>
        <v>0</v>
      </c>
      <c r="W2915" s="87" t="str">
        <f t="shared" si="602"/>
        <v>Domestic</v>
      </c>
      <c r="X2915" s="87" t="str">
        <f t="shared" si="603"/>
        <v>Local</v>
      </c>
      <c r="Y2915" s="104"/>
      <c r="Z2915" s="87" t="str">
        <f t="shared" si="599"/>
        <v>USA</v>
      </c>
      <c r="AA2915" s="87" t="str">
        <f t="shared" si="600"/>
        <v>USA</v>
      </c>
      <c r="AB2915" s="82" cm="1">
        <f t="array" ref="AB2915">VLOOKUP(B2915,'GDP per Capita'!$T$2:$V$4235,COLUMN('GDP per Capita'!$V:$V)-COLUMN('GDP per Capita'!$S:$S),FALSE)</f>
        <v>63809.64</v>
      </c>
      <c r="AC2915" s="82">
        <f t="shared" si="595"/>
        <v>63809.64</v>
      </c>
      <c r="AD2915" s="82">
        <f t="shared" si="596"/>
        <v>63809.64</v>
      </c>
      <c r="AE2915" s="88">
        <f t="shared" si="601"/>
        <v>6.765329188505061E-3</v>
      </c>
    </row>
    <row r="2916" spans="1:31">
      <c r="A2916" s="77" t="s">
        <v>894</v>
      </c>
      <c r="B2916" s="77">
        <v>2915</v>
      </c>
      <c r="C2916" s="77" t="s">
        <v>29</v>
      </c>
      <c r="D2916" s="77" t="s">
        <v>29</v>
      </c>
      <c r="E2916" s="77">
        <v>2017</v>
      </c>
      <c r="F2916" s="77">
        <v>33.425505600000001</v>
      </c>
      <c r="G2916" s="77">
        <v>-111.94001249999999</v>
      </c>
      <c r="H2916" s="77">
        <v>0</v>
      </c>
      <c r="I2916" s="77" t="s">
        <v>1727</v>
      </c>
      <c r="J2916" s="77">
        <v>30.271128600000001</v>
      </c>
      <c r="K2916" s="77">
        <v>-97.743699500000005</v>
      </c>
      <c r="L2916" s="77">
        <v>2769.4765726196601</v>
      </c>
      <c r="M2916" s="77">
        <v>0.52732661291170302</v>
      </c>
      <c r="N2916" s="77">
        <v>0</v>
      </c>
      <c r="O2916" s="77">
        <v>531.73950194297595</v>
      </c>
      <c r="P2916" s="87" cm="1">
        <f t="array" ref="P2916">IF($X2916="Non-local",VLOOKUP($E2916,$AI$64:$AW$68,COLUMN($AW:$AW)-COLUMN($AH:$AH),FALSE),IF($X2916="Unknown",VLOOKUP($E2916,$AI$71:$AW$75,COLUMN($AW:$AW)-COLUMN($AH:$AH),FALSE),0))</f>
        <v>223.99999999999997</v>
      </c>
      <c r="Q2916" s="87" cm="1">
        <f t="array" ref="Q2916">IF($X2916="Non-local",VLOOKUP($E2916,$AI$40:$AW$44,COLUMN($AW:$AW)-COLUMN($AH:$AH),FALSE),IF($X2916="Unknown",VLOOKUP($E2916,$AI$47:$AW$51,COLUMN($AW:$AW)-COLUMN($AH:$AH),FALSE),0))</f>
        <v>535.71460000000002</v>
      </c>
      <c r="R2916" s="87" cm="1">
        <f t="array" ref="R2916">IF($X2916="Non-local",VLOOKUP($E2916,$AI$88:$AW$92,COLUMN($AW:$AW)-COLUMN($AH:$AH),FALSE),IF($X2916="Unknown",VLOOKUP($E2916,$AI$95:$AW$99,COLUMN($AW:$AW)-COLUMN($AH:$AH),FALSE),0))</f>
        <v>0.13812461483017213</v>
      </c>
      <c r="S2916" s="87" cm="1">
        <f t="array" ref="S2916">VLOOKUP($E2916,$AI$111:$AW$115,COLUMN($AW:$AW)-COLUMN($AH:$AH),FALSE)</f>
        <v>431.69322000000005</v>
      </c>
      <c r="T2916" s="104">
        <f t="shared" si="597"/>
        <v>0.66545122774187515</v>
      </c>
      <c r="U2916" s="104">
        <f t="shared" si="598"/>
        <v>1723.1473219429761</v>
      </c>
      <c r="V2916" s="87" cm="1">
        <f t="array" ref="V2916">VLOOKUP($E2916,$AI$118:$AW$122,COLUMN($AW:$AW)-COLUMN($AH:$AH),FALSE)</f>
        <v>0</v>
      </c>
      <c r="W2916" s="87" t="str">
        <f t="shared" si="602"/>
        <v>Domestic</v>
      </c>
      <c r="X2916" s="87" t="str">
        <f t="shared" si="603"/>
        <v>Non-local</v>
      </c>
      <c r="Y2916" s="104"/>
      <c r="Z2916" s="87" t="str">
        <f t="shared" si="599"/>
        <v>USA</v>
      </c>
      <c r="AA2916" s="87" t="str">
        <f t="shared" si="600"/>
        <v>USA</v>
      </c>
      <c r="AB2916" s="82" cm="1">
        <f t="array" ref="AB2916">VLOOKUP(B2916,'GDP per Capita'!$T$2:$V$4235,COLUMN('GDP per Capita'!$V:$V)-COLUMN('GDP per Capita'!$S:$S),FALSE)</f>
        <v>63809.64</v>
      </c>
      <c r="AC2916" s="82">
        <f t="shared" si="595"/>
        <v>63809.64</v>
      </c>
      <c r="AD2916" s="82">
        <f t="shared" si="596"/>
        <v>63809.64</v>
      </c>
      <c r="AE2916" s="88">
        <f t="shared" si="601"/>
        <v>2.7004498410318191E-2</v>
      </c>
    </row>
    <row r="2917" spans="1:31">
      <c r="A2917" s="77" t="s">
        <v>964</v>
      </c>
      <c r="B2917" s="77">
        <v>2916</v>
      </c>
      <c r="C2917" s="77" t="s">
        <v>29</v>
      </c>
      <c r="D2917" s="77" t="s">
        <v>29</v>
      </c>
      <c r="E2917" s="77">
        <v>2017</v>
      </c>
      <c r="F2917" s="77">
        <v>30.271128600000001</v>
      </c>
      <c r="G2917" s="77">
        <v>-97.743699500000005</v>
      </c>
      <c r="H2917" s="77">
        <v>1</v>
      </c>
      <c r="I2917" s="77" t="s">
        <v>1727</v>
      </c>
      <c r="J2917" s="77">
        <v>30.271128600000001</v>
      </c>
      <c r="K2917" s="77">
        <v>-97.743699500000005</v>
      </c>
      <c r="L2917" s="77">
        <v>0</v>
      </c>
      <c r="M2917" s="77">
        <v>0</v>
      </c>
      <c r="N2917" s="77">
        <v>0</v>
      </c>
      <c r="O2917" s="77">
        <v>0</v>
      </c>
      <c r="P2917" s="87" cm="1">
        <f t="array" ref="P2917">IF($X2917="Non-local",VLOOKUP($E2917,$AI$64:$AW$68,COLUMN($AW:$AW)-COLUMN($AH:$AH),FALSE),IF($X2917="Unknown",VLOOKUP($E2917,$AI$71:$AW$75,COLUMN($AW:$AW)-COLUMN($AH:$AH),FALSE),0))</f>
        <v>0</v>
      </c>
      <c r="Q2917" s="87" cm="1">
        <f t="array" ref="Q2917">IF($X2917="Non-local",VLOOKUP($E2917,$AI$40:$AW$44,COLUMN($AW:$AW)-COLUMN($AH:$AH),FALSE),IF($X2917="Unknown",VLOOKUP($E2917,$AI$47:$AW$51,COLUMN($AW:$AW)-COLUMN($AH:$AH),FALSE),0))</f>
        <v>0</v>
      </c>
      <c r="R2917" s="87" cm="1">
        <f t="array" ref="R2917">IF($X2917="Non-local",VLOOKUP($E2917,$AI$88:$AW$92,COLUMN($AW:$AW)-COLUMN($AH:$AH),FALSE),IF($X2917="Unknown",VLOOKUP($E2917,$AI$95:$AW$99,COLUMN($AW:$AW)-COLUMN($AH:$AH),FALSE),0))</f>
        <v>0</v>
      </c>
      <c r="S2917" s="87" cm="1">
        <f t="array" ref="S2917">VLOOKUP($E2917,$AI$111:$AW$115,COLUMN($AW:$AW)-COLUMN($AH:$AH),FALSE)</f>
        <v>431.69322000000005</v>
      </c>
      <c r="T2917" s="104">
        <f t="shared" si="597"/>
        <v>0</v>
      </c>
      <c r="U2917" s="104">
        <f t="shared" si="598"/>
        <v>431.69322000000005</v>
      </c>
      <c r="V2917" s="87" cm="1">
        <f t="array" ref="V2917">VLOOKUP($E2917,$AI$118:$AW$122,COLUMN($AW:$AW)-COLUMN($AH:$AH),FALSE)</f>
        <v>0</v>
      </c>
      <c r="W2917" s="87" t="str">
        <f t="shared" si="602"/>
        <v>Domestic</v>
      </c>
      <c r="X2917" s="87" t="str">
        <f t="shared" si="603"/>
        <v>Local</v>
      </c>
      <c r="Y2917" s="104"/>
      <c r="Z2917" s="87" t="str">
        <f t="shared" si="599"/>
        <v>USA</v>
      </c>
      <c r="AA2917" s="87" t="str">
        <f t="shared" si="600"/>
        <v>USA</v>
      </c>
      <c r="AB2917" s="82" cm="1">
        <f t="array" ref="AB2917">VLOOKUP(B2917,'GDP per Capita'!$T$2:$V$4235,COLUMN('GDP per Capita'!$V:$V)-COLUMN('GDP per Capita'!$S:$S),FALSE)</f>
        <v>63809.64</v>
      </c>
      <c r="AC2917" s="82">
        <f t="shared" si="595"/>
        <v>63809.64</v>
      </c>
      <c r="AD2917" s="82">
        <f t="shared" si="596"/>
        <v>63809.64</v>
      </c>
      <c r="AE2917" s="88">
        <f t="shared" si="601"/>
        <v>6.765329188505061E-3</v>
      </c>
    </row>
    <row r="2918" spans="1:31">
      <c r="A2918" s="77" t="s">
        <v>964</v>
      </c>
      <c r="B2918" s="77">
        <v>2917</v>
      </c>
      <c r="C2918" s="77" t="s">
        <v>29</v>
      </c>
      <c r="D2918" s="77" t="s">
        <v>29</v>
      </c>
      <c r="E2918" s="77">
        <v>2017</v>
      </c>
      <c r="F2918" s="77">
        <v>30.271128600000001</v>
      </c>
      <c r="G2918" s="77">
        <v>-97.743699500000005</v>
      </c>
      <c r="H2918" s="77">
        <v>1</v>
      </c>
      <c r="I2918" s="77" t="s">
        <v>1727</v>
      </c>
      <c r="J2918" s="77">
        <v>30.271128600000001</v>
      </c>
      <c r="K2918" s="77">
        <v>-97.743699500000005</v>
      </c>
      <c r="L2918" s="77">
        <v>0</v>
      </c>
      <c r="M2918" s="77">
        <v>0</v>
      </c>
      <c r="N2918" s="77">
        <v>0</v>
      </c>
      <c r="O2918" s="77">
        <v>0</v>
      </c>
      <c r="P2918" s="87" cm="1">
        <f t="array" ref="P2918">IF($X2918="Non-local",VLOOKUP($E2918,$AI$64:$AW$68,COLUMN($AW:$AW)-COLUMN($AH:$AH),FALSE),IF($X2918="Unknown",VLOOKUP($E2918,$AI$71:$AW$75,COLUMN($AW:$AW)-COLUMN($AH:$AH),FALSE),0))</f>
        <v>0</v>
      </c>
      <c r="Q2918" s="87" cm="1">
        <f t="array" ref="Q2918">IF($X2918="Non-local",VLOOKUP($E2918,$AI$40:$AW$44,COLUMN($AW:$AW)-COLUMN($AH:$AH),FALSE),IF($X2918="Unknown",VLOOKUP($E2918,$AI$47:$AW$51,COLUMN($AW:$AW)-COLUMN($AH:$AH),FALSE),0))</f>
        <v>0</v>
      </c>
      <c r="R2918" s="87" cm="1">
        <f t="array" ref="R2918">IF($X2918="Non-local",VLOOKUP($E2918,$AI$88:$AW$92,COLUMN($AW:$AW)-COLUMN($AH:$AH),FALSE),IF($X2918="Unknown",VLOOKUP($E2918,$AI$95:$AW$99,COLUMN($AW:$AW)-COLUMN($AH:$AH),FALSE),0))</f>
        <v>0</v>
      </c>
      <c r="S2918" s="87" cm="1">
        <f t="array" ref="S2918">VLOOKUP($E2918,$AI$111:$AW$115,COLUMN($AW:$AW)-COLUMN($AH:$AH),FALSE)</f>
        <v>431.69322000000005</v>
      </c>
      <c r="T2918" s="104">
        <f t="shared" si="597"/>
        <v>0</v>
      </c>
      <c r="U2918" s="104">
        <f t="shared" si="598"/>
        <v>431.69322000000005</v>
      </c>
      <c r="V2918" s="87" cm="1">
        <f t="array" ref="V2918">VLOOKUP($E2918,$AI$118:$AW$122,COLUMN($AW:$AW)-COLUMN($AH:$AH),FALSE)</f>
        <v>0</v>
      </c>
      <c r="W2918" s="87" t="str">
        <f t="shared" si="602"/>
        <v>Domestic</v>
      </c>
      <c r="X2918" s="87" t="str">
        <f t="shared" si="603"/>
        <v>Local</v>
      </c>
      <c r="Y2918" s="104"/>
      <c r="Z2918" s="87" t="str">
        <f t="shared" si="599"/>
        <v>USA</v>
      </c>
      <c r="AA2918" s="87" t="str">
        <f t="shared" si="600"/>
        <v>USA</v>
      </c>
      <c r="AB2918" s="82" cm="1">
        <f t="array" ref="AB2918">VLOOKUP(B2918,'GDP per Capita'!$T$2:$V$4235,COLUMN('GDP per Capita'!$V:$V)-COLUMN('GDP per Capita'!$S:$S),FALSE)</f>
        <v>63809.64</v>
      </c>
      <c r="AC2918" s="82">
        <f t="shared" si="595"/>
        <v>63809.64</v>
      </c>
      <c r="AD2918" s="82">
        <f t="shared" si="596"/>
        <v>63809.64</v>
      </c>
      <c r="AE2918" s="88">
        <f t="shared" si="601"/>
        <v>6.765329188505061E-3</v>
      </c>
    </row>
    <row r="2919" spans="1:31">
      <c r="A2919" s="77" t="s">
        <v>964</v>
      </c>
      <c r="B2919" s="77">
        <v>2918</v>
      </c>
      <c r="C2919" s="77" t="s">
        <v>29</v>
      </c>
      <c r="D2919" s="77" t="s">
        <v>29</v>
      </c>
      <c r="E2919" s="77">
        <v>2017</v>
      </c>
      <c r="F2919" s="77">
        <v>30.271128600000001</v>
      </c>
      <c r="G2919" s="77">
        <v>-97.743699500000005</v>
      </c>
      <c r="H2919" s="77">
        <v>1</v>
      </c>
      <c r="I2919" s="77" t="s">
        <v>1727</v>
      </c>
      <c r="J2919" s="77">
        <v>30.271128600000001</v>
      </c>
      <c r="K2919" s="77">
        <v>-97.743699500000005</v>
      </c>
      <c r="L2919" s="77">
        <v>0</v>
      </c>
      <c r="M2919" s="77">
        <v>0</v>
      </c>
      <c r="N2919" s="77">
        <v>0</v>
      </c>
      <c r="O2919" s="77">
        <v>0</v>
      </c>
      <c r="P2919" s="87" cm="1">
        <f t="array" ref="P2919">IF($X2919="Non-local",VLOOKUP($E2919,$AI$64:$AW$68,COLUMN($AW:$AW)-COLUMN($AH:$AH),FALSE),IF($X2919="Unknown",VLOOKUP($E2919,$AI$71:$AW$75,COLUMN($AW:$AW)-COLUMN($AH:$AH),FALSE),0))</f>
        <v>0</v>
      </c>
      <c r="Q2919" s="87" cm="1">
        <f t="array" ref="Q2919">IF($X2919="Non-local",VLOOKUP($E2919,$AI$40:$AW$44,COLUMN($AW:$AW)-COLUMN($AH:$AH),FALSE),IF($X2919="Unknown",VLOOKUP($E2919,$AI$47:$AW$51,COLUMN($AW:$AW)-COLUMN($AH:$AH),FALSE),0))</f>
        <v>0</v>
      </c>
      <c r="R2919" s="87" cm="1">
        <f t="array" ref="R2919">IF($X2919="Non-local",VLOOKUP($E2919,$AI$88:$AW$92,COLUMN($AW:$AW)-COLUMN($AH:$AH),FALSE),IF($X2919="Unknown",VLOOKUP($E2919,$AI$95:$AW$99,COLUMN($AW:$AW)-COLUMN($AH:$AH),FALSE),0))</f>
        <v>0</v>
      </c>
      <c r="S2919" s="87" cm="1">
        <f t="array" ref="S2919">VLOOKUP($E2919,$AI$111:$AW$115,COLUMN($AW:$AW)-COLUMN($AH:$AH),FALSE)</f>
        <v>431.69322000000005</v>
      </c>
      <c r="T2919" s="104">
        <f t="shared" si="597"/>
        <v>0</v>
      </c>
      <c r="U2919" s="104">
        <f t="shared" si="598"/>
        <v>431.69322000000005</v>
      </c>
      <c r="V2919" s="87" cm="1">
        <f t="array" ref="V2919">VLOOKUP($E2919,$AI$118:$AW$122,COLUMN($AW:$AW)-COLUMN($AH:$AH),FALSE)</f>
        <v>0</v>
      </c>
      <c r="W2919" s="87" t="str">
        <f t="shared" si="602"/>
        <v>Domestic</v>
      </c>
      <c r="X2919" s="87" t="str">
        <f t="shared" si="603"/>
        <v>Local</v>
      </c>
      <c r="Y2919" s="104"/>
      <c r="Z2919" s="87" t="str">
        <f t="shared" si="599"/>
        <v>USA</v>
      </c>
      <c r="AA2919" s="87" t="str">
        <f t="shared" si="600"/>
        <v>USA</v>
      </c>
      <c r="AB2919" s="82" cm="1">
        <f t="array" ref="AB2919">VLOOKUP(B2919,'GDP per Capita'!$T$2:$V$4235,COLUMN('GDP per Capita'!$V:$V)-COLUMN('GDP per Capita'!$S:$S),FALSE)</f>
        <v>63809.64</v>
      </c>
      <c r="AC2919" s="82">
        <f t="shared" si="595"/>
        <v>63809.64</v>
      </c>
      <c r="AD2919" s="82">
        <f t="shared" si="596"/>
        <v>63809.64</v>
      </c>
      <c r="AE2919" s="88">
        <f t="shared" si="601"/>
        <v>6.765329188505061E-3</v>
      </c>
    </row>
    <row r="2920" spans="1:31">
      <c r="A2920" s="77" t="s">
        <v>1503</v>
      </c>
      <c r="B2920" s="77">
        <v>2919</v>
      </c>
      <c r="C2920" s="77" t="s">
        <v>29</v>
      </c>
      <c r="D2920" s="77" t="s">
        <v>29</v>
      </c>
      <c r="E2920" s="77">
        <v>2017</v>
      </c>
      <c r="F2920" s="77">
        <v>44.974199499999997</v>
      </c>
      <c r="G2920" s="77">
        <v>-93.506994199999994</v>
      </c>
      <c r="H2920" s="77">
        <v>0</v>
      </c>
      <c r="I2920" s="77" t="s">
        <v>1727</v>
      </c>
      <c r="J2920" s="77">
        <v>30.271128600000001</v>
      </c>
      <c r="K2920" s="77">
        <v>-97.743699500000005</v>
      </c>
      <c r="L2920" s="77">
        <v>3352.6107790848901</v>
      </c>
      <c r="M2920" s="77">
        <v>0.61905972187520297</v>
      </c>
      <c r="N2920" s="77">
        <v>0</v>
      </c>
      <c r="O2920" s="77">
        <v>643.70126958429898</v>
      </c>
      <c r="P2920" s="87" cm="1">
        <f t="array" ref="P2920">IF($X2920="Non-local",VLOOKUP($E2920,$AI$64:$AW$68,COLUMN($AW:$AW)-COLUMN($AH:$AH),FALSE),IF($X2920="Unknown",VLOOKUP($E2920,$AI$71:$AW$75,COLUMN($AW:$AW)-COLUMN($AH:$AH),FALSE),0))</f>
        <v>223.99999999999997</v>
      </c>
      <c r="Q2920" s="87" cm="1">
        <f t="array" ref="Q2920">IF($X2920="Non-local",VLOOKUP($E2920,$AI$40:$AW$44,COLUMN($AW:$AW)-COLUMN($AH:$AH),FALSE),IF($X2920="Unknown",VLOOKUP($E2920,$AI$47:$AW$51,COLUMN($AW:$AW)-COLUMN($AH:$AH),FALSE),0))</f>
        <v>535.71460000000002</v>
      </c>
      <c r="R2920" s="87" cm="1">
        <f t="array" ref="R2920">IF($X2920="Non-local",VLOOKUP($E2920,$AI$88:$AW$92,COLUMN($AW:$AW)-COLUMN($AH:$AH),FALSE),IF($X2920="Unknown",VLOOKUP($E2920,$AI$95:$AW$99,COLUMN($AW:$AW)-COLUMN($AH:$AH),FALSE),0))</f>
        <v>0.13812461483017213</v>
      </c>
      <c r="S2920" s="87" cm="1">
        <f t="array" ref="S2920">VLOOKUP($E2920,$AI$111:$AW$115,COLUMN($AW:$AW)-COLUMN($AH:$AH),FALSE)</f>
        <v>431.69322000000005</v>
      </c>
      <c r="T2920" s="104">
        <f t="shared" si="597"/>
        <v>0.75718433670537511</v>
      </c>
      <c r="U2920" s="104">
        <f t="shared" si="598"/>
        <v>1835.109089584299</v>
      </c>
      <c r="V2920" s="87" cm="1">
        <f t="array" ref="V2920">VLOOKUP($E2920,$AI$118:$AW$122,COLUMN($AW:$AW)-COLUMN($AH:$AH),FALSE)</f>
        <v>0</v>
      </c>
      <c r="W2920" s="87" t="str">
        <f t="shared" si="602"/>
        <v>Domestic</v>
      </c>
      <c r="X2920" s="87" t="str">
        <f t="shared" si="603"/>
        <v>Non-local</v>
      </c>
      <c r="Y2920" s="104"/>
      <c r="Z2920" s="87" t="str">
        <f t="shared" si="599"/>
        <v>USA</v>
      </c>
      <c r="AA2920" s="87" t="str">
        <f t="shared" si="600"/>
        <v>USA</v>
      </c>
      <c r="AB2920" s="82" cm="1">
        <f t="array" ref="AB2920">VLOOKUP(B2920,'GDP per Capita'!$T$2:$V$4235,COLUMN('GDP per Capita'!$V:$V)-COLUMN('GDP per Capita'!$S:$S),FALSE)</f>
        <v>63809.64</v>
      </c>
      <c r="AC2920" s="82">
        <f t="shared" si="595"/>
        <v>63809.64</v>
      </c>
      <c r="AD2920" s="82">
        <f t="shared" si="596"/>
        <v>63809.64</v>
      </c>
      <c r="AE2920" s="88">
        <f t="shared" si="601"/>
        <v>2.8759119932102721E-2</v>
      </c>
    </row>
    <row r="2921" spans="1:31">
      <c r="A2921" s="77" t="s">
        <v>34</v>
      </c>
      <c r="B2921" s="77">
        <v>2920</v>
      </c>
      <c r="C2921" s="77" t="s">
        <v>34</v>
      </c>
      <c r="D2921" s="77" t="s">
        <v>34</v>
      </c>
      <c r="E2921" s="77">
        <v>2017</v>
      </c>
      <c r="F2921" s="77">
        <v>0</v>
      </c>
      <c r="G2921" s="77">
        <v>0</v>
      </c>
      <c r="H2921" s="77">
        <v>0</v>
      </c>
      <c r="I2921" s="77" t="s">
        <v>1727</v>
      </c>
      <c r="J2921" s="77">
        <v>30.271128600000001</v>
      </c>
      <c r="K2921" s="77">
        <v>-97.743699500000005</v>
      </c>
      <c r="L2921" s="77">
        <v>4172.1940817414097</v>
      </c>
      <c r="M2921" s="77">
        <v>0.732715597444487</v>
      </c>
      <c r="N2921" s="77">
        <v>1</v>
      </c>
      <c r="O2921" s="77">
        <v>500.66328980896901</v>
      </c>
      <c r="P2921" s="87" cm="1">
        <f t="array" ref="P2921">IF($X2921="Non-local",VLOOKUP($E2921,$AI$64:$AW$68,COLUMN($AW:$AW)-COLUMN($AH:$AH),FALSE),IF($X2921="Unknown",VLOOKUP($E2921,$AI$71:$AW$75,COLUMN($AW:$AW)-COLUMN($AH:$AH),FALSE),0))</f>
        <v>195.05840707964597</v>
      </c>
      <c r="Q2921" s="87" cm="1">
        <f t="array" ref="Q2921">IF($X2921="Non-local",VLOOKUP($E2921,$AI$40:$AW$44,COLUMN($AW:$AW)-COLUMN($AH:$AH),FALSE),IF($X2921="Unknown",VLOOKUP($E2921,$AI$47:$AW$51,COLUMN($AW:$AW)-COLUMN($AH:$AH),FALSE),0))</f>
        <v>466.49837734513267</v>
      </c>
      <c r="R2921" s="87" cm="1">
        <f t="array" ref="R2921">IF($X2921="Non-local",VLOOKUP($E2921,$AI$88:$AW$92,COLUMN($AW:$AW)-COLUMN($AH:$AH),FALSE),IF($X2921="Unknown",VLOOKUP($E2921,$AI$95:$AW$99,COLUMN($AW:$AW)-COLUMN($AH:$AH),FALSE),0))</f>
        <v>0.12027842565742422</v>
      </c>
      <c r="S2921" s="87" cm="1">
        <f t="array" ref="S2921">VLOOKUP($E2921,$AI$111:$AW$115,COLUMN($AW:$AW)-COLUMN($AH:$AH),FALSE)</f>
        <v>431.69322000000005</v>
      </c>
      <c r="T2921" s="104">
        <f t="shared" si="597"/>
        <v>0.85299402310191119</v>
      </c>
      <c r="U2921" s="104">
        <f t="shared" si="598"/>
        <v>1593.9132942337478</v>
      </c>
      <c r="V2921" s="87" cm="1">
        <f t="array" ref="V2921">VLOOKUP($E2921,$AI$118:$AW$122,COLUMN($AW:$AW)-COLUMN($AH:$AH),FALSE)</f>
        <v>0</v>
      </c>
      <c r="W2921" s="87" t="str">
        <f t="shared" si="602"/>
        <v>Unknown</v>
      </c>
      <c r="X2921" s="87" t="str">
        <f t="shared" si="603"/>
        <v>Unknown</v>
      </c>
      <c r="Y2921" s="104"/>
      <c r="Z2921" s="87" t="str">
        <f t="shared" si="599"/>
        <v>Unknown</v>
      </c>
      <c r="AA2921" s="87" t="str">
        <f t="shared" si="600"/>
        <v>Unknown</v>
      </c>
      <c r="AB2921" s="82" t="e" cm="1">
        <f t="array" ref="AB2921">VLOOKUP(B2921,'GDP per Capita'!$T$2:$V$4235,COLUMN('GDP per Capita'!$V:$V)-COLUMN('GDP per Capita'!$S:$S),FALSE)</f>
        <v>#N/A</v>
      </c>
      <c r="AC2921" s="82" t="str">
        <f t="shared" si="595"/>
        <v/>
      </c>
      <c r="AD2921" s="82">
        <f t="shared" si="596"/>
        <v>61228.93767638311</v>
      </c>
      <c r="AE2921" s="88">
        <f t="shared" si="601"/>
        <v>2.6032025945936725E-2</v>
      </c>
    </row>
    <row r="2922" spans="1:31">
      <c r="A2922" s="77" t="s">
        <v>34</v>
      </c>
      <c r="B2922" s="77">
        <v>2921</v>
      </c>
      <c r="C2922" s="77" t="s">
        <v>34</v>
      </c>
      <c r="D2922" s="77" t="s">
        <v>34</v>
      </c>
      <c r="E2922" s="77">
        <v>2017</v>
      </c>
      <c r="F2922" s="77">
        <v>0</v>
      </c>
      <c r="G2922" s="77">
        <v>0</v>
      </c>
      <c r="H2922" s="77">
        <v>0</v>
      </c>
      <c r="I2922" s="77" t="s">
        <v>1727</v>
      </c>
      <c r="J2922" s="77">
        <v>30.271128600000001</v>
      </c>
      <c r="K2922" s="77">
        <v>-97.743699500000005</v>
      </c>
      <c r="L2922" s="77">
        <v>4172.1940817414097</v>
      </c>
      <c r="M2922" s="77">
        <v>0.732715597444487</v>
      </c>
      <c r="N2922" s="77">
        <v>1</v>
      </c>
      <c r="O2922" s="77">
        <v>500.66328980896901</v>
      </c>
      <c r="P2922" s="87" cm="1">
        <f t="array" ref="P2922">IF($X2922="Non-local",VLOOKUP($E2922,$AI$64:$AW$68,COLUMN($AW:$AW)-COLUMN($AH:$AH),FALSE),IF($X2922="Unknown",VLOOKUP($E2922,$AI$71:$AW$75,COLUMN($AW:$AW)-COLUMN($AH:$AH),FALSE),0))</f>
        <v>195.05840707964597</v>
      </c>
      <c r="Q2922" s="87" cm="1">
        <f t="array" ref="Q2922">IF($X2922="Non-local",VLOOKUP($E2922,$AI$40:$AW$44,COLUMN($AW:$AW)-COLUMN($AH:$AH),FALSE),IF($X2922="Unknown",VLOOKUP($E2922,$AI$47:$AW$51,COLUMN($AW:$AW)-COLUMN($AH:$AH),FALSE),0))</f>
        <v>466.49837734513267</v>
      </c>
      <c r="R2922" s="87" cm="1">
        <f t="array" ref="R2922">IF($X2922="Non-local",VLOOKUP($E2922,$AI$88:$AW$92,COLUMN($AW:$AW)-COLUMN($AH:$AH),FALSE),IF($X2922="Unknown",VLOOKUP($E2922,$AI$95:$AW$99,COLUMN($AW:$AW)-COLUMN($AH:$AH),FALSE),0))</f>
        <v>0.12027842565742422</v>
      </c>
      <c r="S2922" s="87" cm="1">
        <f t="array" ref="S2922">VLOOKUP($E2922,$AI$111:$AW$115,COLUMN($AW:$AW)-COLUMN($AH:$AH),FALSE)</f>
        <v>431.69322000000005</v>
      </c>
      <c r="T2922" s="104">
        <f t="shared" si="597"/>
        <v>0.85299402310191119</v>
      </c>
      <c r="U2922" s="104">
        <f t="shared" si="598"/>
        <v>1593.9132942337478</v>
      </c>
      <c r="V2922" s="87" cm="1">
        <f t="array" ref="V2922">VLOOKUP($E2922,$AI$118:$AW$122,COLUMN($AW:$AW)-COLUMN($AH:$AH),FALSE)</f>
        <v>0</v>
      </c>
      <c r="W2922" s="87" t="str">
        <f t="shared" si="602"/>
        <v>Unknown</v>
      </c>
      <c r="X2922" s="87" t="str">
        <f t="shared" si="603"/>
        <v>Unknown</v>
      </c>
      <c r="Y2922" s="104"/>
      <c r="Z2922" s="87" t="str">
        <f t="shared" si="599"/>
        <v>Unknown</v>
      </c>
      <c r="AA2922" s="87" t="str">
        <f t="shared" si="600"/>
        <v>Unknown</v>
      </c>
      <c r="AB2922" s="82" t="e" cm="1">
        <f t="array" ref="AB2922">VLOOKUP(B2922,'GDP per Capita'!$T$2:$V$4235,COLUMN('GDP per Capita'!$V:$V)-COLUMN('GDP per Capita'!$S:$S),FALSE)</f>
        <v>#N/A</v>
      </c>
      <c r="AC2922" s="82" t="str">
        <f t="shared" si="595"/>
        <v/>
      </c>
      <c r="AD2922" s="82">
        <f t="shared" si="596"/>
        <v>61228.93767638311</v>
      </c>
      <c r="AE2922" s="88">
        <f t="shared" si="601"/>
        <v>2.6032025945936725E-2</v>
      </c>
    </row>
    <row r="2923" spans="1:31">
      <c r="A2923" s="77" t="s">
        <v>34</v>
      </c>
      <c r="B2923" s="77">
        <v>2922</v>
      </c>
      <c r="C2923" s="77" t="s">
        <v>34</v>
      </c>
      <c r="D2923" s="77" t="s">
        <v>34</v>
      </c>
      <c r="E2923" s="77">
        <v>2017</v>
      </c>
      <c r="F2923" s="77">
        <v>0</v>
      </c>
      <c r="G2923" s="77">
        <v>0</v>
      </c>
      <c r="H2923" s="77">
        <v>0</v>
      </c>
      <c r="I2923" s="77" t="s">
        <v>1727</v>
      </c>
      <c r="J2923" s="77">
        <v>30.271128600000001</v>
      </c>
      <c r="K2923" s="77">
        <v>-97.743699500000005</v>
      </c>
      <c r="L2923" s="77">
        <v>4172.1940817414097</v>
      </c>
      <c r="M2923" s="77">
        <v>0.732715597444487</v>
      </c>
      <c r="N2923" s="77">
        <v>1</v>
      </c>
      <c r="O2923" s="77">
        <v>500.66328980896901</v>
      </c>
      <c r="P2923" s="87" cm="1">
        <f t="array" ref="P2923">IF($X2923="Non-local",VLOOKUP($E2923,$AI$64:$AW$68,COLUMN($AW:$AW)-COLUMN($AH:$AH),FALSE),IF($X2923="Unknown",VLOOKUP($E2923,$AI$71:$AW$75,COLUMN($AW:$AW)-COLUMN($AH:$AH),FALSE),0))</f>
        <v>195.05840707964597</v>
      </c>
      <c r="Q2923" s="87" cm="1">
        <f t="array" ref="Q2923">IF($X2923="Non-local",VLOOKUP($E2923,$AI$40:$AW$44,COLUMN($AW:$AW)-COLUMN($AH:$AH),FALSE),IF($X2923="Unknown",VLOOKUP($E2923,$AI$47:$AW$51,COLUMN($AW:$AW)-COLUMN($AH:$AH),FALSE),0))</f>
        <v>466.49837734513267</v>
      </c>
      <c r="R2923" s="87" cm="1">
        <f t="array" ref="R2923">IF($X2923="Non-local",VLOOKUP($E2923,$AI$88:$AW$92,COLUMN($AW:$AW)-COLUMN($AH:$AH),FALSE),IF($X2923="Unknown",VLOOKUP($E2923,$AI$95:$AW$99,COLUMN($AW:$AW)-COLUMN($AH:$AH),FALSE),0))</f>
        <v>0.12027842565742422</v>
      </c>
      <c r="S2923" s="87" cm="1">
        <f t="array" ref="S2923">VLOOKUP($E2923,$AI$111:$AW$115,COLUMN($AW:$AW)-COLUMN($AH:$AH),FALSE)</f>
        <v>431.69322000000005</v>
      </c>
      <c r="T2923" s="104">
        <f t="shared" si="597"/>
        <v>0.85299402310191119</v>
      </c>
      <c r="U2923" s="104">
        <f t="shared" si="598"/>
        <v>1593.9132942337478</v>
      </c>
      <c r="V2923" s="87" cm="1">
        <f t="array" ref="V2923">VLOOKUP($E2923,$AI$118:$AW$122,COLUMN($AW:$AW)-COLUMN($AH:$AH),FALSE)</f>
        <v>0</v>
      </c>
      <c r="W2923" s="87" t="str">
        <f t="shared" si="602"/>
        <v>Unknown</v>
      </c>
      <c r="X2923" s="87" t="str">
        <f t="shared" si="603"/>
        <v>Unknown</v>
      </c>
      <c r="Y2923" s="104"/>
      <c r="Z2923" s="87" t="str">
        <f t="shared" si="599"/>
        <v>Unknown</v>
      </c>
      <c r="AA2923" s="87" t="str">
        <f t="shared" si="600"/>
        <v>Unknown</v>
      </c>
      <c r="AB2923" s="82" t="e" cm="1">
        <f t="array" ref="AB2923">VLOOKUP(B2923,'GDP per Capita'!$T$2:$V$4235,COLUMN('GDP per Capita'!$V:$V)-COLUMN('GDP per Capita'!$S:$S),FALSE)</f>
        <v>#N/A</v>
      </c>
      <c r="AC2923" s="82" t="str">
        <f t="shared" ref="AC2923:AC2986" si="604">IFERROR(AB2923,"")</f>
        <v/>
      </c>
      <c r="AD2923" s="82">
        <f t="shared" ref="AD2923:AD2986" si="605">IFERROR(AB2923,AVERAGE(AC$2:AC$2538))</f>
        <v>61228.93767638311</v>
      </c>
      <c r="AE2923" s="88">
        <f t="shared" si="601"/>
        <v>2.6032025945936725E-2</v>
      </c>
    </row>
    <row r="2924" spans="1:31">
      <c r="A2924" s="77" t="s">
        <v>964</v>
      </c>
      <c r="B2924" s="77">
        <v>2923</v>
      </c>
      <c r="C2924" s="77" t="s">
        <v>29</v>
      </c>
      <c r="D2924" s="77" t="s">
        <v>29</v>
      </c>
      <c r="E2924" s="77">
        <v>2017</v>
      </c>
      <c r="F2924" s="77">
        <v>30.271128600000001</v>
      </c>
      <c r="G2924" s="77">
        <v>-97.743699500000005</v>
      </c>
      <c r="H2924" s="77">
        <v>1</v>
      </c>
      <c r="I2924" s="77" t="s">
        <v>1727</v>
      </c>
      <c r="J2924" s="77">
        <v>30.271128600000001</v>
      </c>
      <c r="K2924" s="77">
        <v>-97.743699500000005</v>
      </c>
      <c r="L2924" s="77">
        <v>0</v>
      </c>
      <c r="M2924" s="77">
        <v>0</v>
      </c>
      <c r="N2924" s="77">
        <v>0</v>
      </c>
      <c r="O2924" s="77">
        <v>0</v>
      </c>
      <c r="P2924" s="87" cm="1">
        <f t="array" ref="P2924">IF($X2924="Non-local",VLOOKUP($E2924,$AI$64:$AW$68,COLUMN($AW:$AW)-COLUMN($AH:$AH),FALSE),IF($X2924="Unknown",VLOOKUP($E2924,$AI$71:$AW$75,COLUMN($AW:$AW)-COLUMN($AH:$AH),FALSE),0))</f>
        <v>0</v>
      </c>
      <c r="Q2924" s="87" cm="1">
        <f t="array" ref="Q2924">IF($X2924="Non-local",VLOOKUP($E2924,$AI$40:$AW$44,COLUMN($AW:$AW)-COLUMN($AH:$AH),FALSE),IF($X2924="Unknown",VLOOKUP($E2924,$AI$47:$AW$51,COLUMN($AW:$AW)-COLUMN($AH:$AH),FALSE),0))</f>
        <v>0</v>
      </c>
      <c r="R2924" s="87" cm="1">
        <f t="array" ref="R2924">IF($X2924="Non-local",VLOOKUP($E2924,$AI$88:$AW$92,COLUMN($AW:$AW)-COLUMN($AH:$AH),FALSE),IF($X2924="Unknown",VLOOKUP($E2924,$AI$95:$AW$99,COLUMN($AW:$AW)-COLUMN($AH:$AH),FALSE),0))</f>
        <v>0</v>
      </c>
      <c r="S2924" s="87" cm="1">
        <f t="array" ref="S2924">VLOOKUP($E2924,$AI$111:$AW$115,COLUMN($AW:$AW)-COLUMN($AH:$AH),FALSE)</f>
        <v>431.69322000000005</v>
      </c>
      <c r="T2924" s="104">
        <f t="shared" si="597"/>
        <v>0</v>
      </c>
      <c r="U2924" s="104">
        <f t="shared" si="598"/>
        <v>431.69322000000005</v>
      </c>
      <c r="V2924" s="87" cm="1">
        <f t="array" ref="V2924">VLOOKUP($E2924,$AI$118:$AW$122,COLUMN($AW:$AW)-COLUMN($AH:$AH),FALSE)</f>
        <v>0</v>
      </c>
      <c r="W2924" s="87" t="str">
        <f t="shared" si="602"/>
        <v>Domestic</v>
      </c>
      <c r="X2924" s="87" t="str">
        <f t="shared" si="603"/>
        <v>Local</v>
      </c>
      <c r="Y2924" s="104"/>
      <c r="Z2924" s="87" t="str">
        <f t="shared" si="599"/>
        <v>USA</v>
      </c>
      <c r="AA2924" s="87" t="str">
        <f t="shared" si="600"/>
        <v>USA</v>
      </c>
      <c r="AB2924" s="82" cm="1">
        <f t="array" ref="AB2924">VLOOKUP(B2924,'GDP per Capita'!$T$2:$V$4235,COLUMN('GDP per Capita'!$V:$V)-COLUMN('GDP per Capita'!$S:$S),FALSE)</f>
        <v>63809.64</v>
      </c>
      <c r="AC2924" s="82">
        <f t="shared" si="604"/>
        <v>63809.64</v>
      </c>
      <c r="AD2924" s="82">
        <f t="shared" si="605"/>
        <v>63809.64</v>
      </c>
      <c r="AE2924" s="88">
        <f t="shared" si="601"/>
        <v>6.765329188505061E-3</v>
      </c>
    </row>
    <row r="2925" spans="1:31">
      <c r="A2925" s="77" t="s">
        <v>34</v>
      </c>
      <c r="B2925" s="77">
        <v>2924</v>
      </c>
      <c r="C2925" s="77" t="s">
        <v>34</v>
      </c>
      <c r="D2925" s="77" t="s">
        <v>34</v>
      </c>
      <c r="E2925" s="77">
        <v>2017</v>
      </c>
      <c r="F2925" s="77">
        <v>0</v>
      </c>
      <c r="G2925" s="77">
        <v>0</v>
      </c>
      <c r="H2925" s="77">
        <v>0</v>
      </c>
      <c r="I2925" s="77" t="s">
        <v>1727</v>
      </c>
      <c r="J2925" s="77">
        <v>30.271128600000001</v>
      </c>
      <c r="K2925" s="77">
        <v>-97.743699500000005</v>
      </c>
      <c r="L2925" s="77">
        <v>4172.1940817414097</v>
      </c>
      <c r="M2925" s="77">
        <v>0.732715597444487</v>
      </c>
      <c r="N2925" s="77">
        <v>1</v>
      </c>
      <c r="O2925" s="77">
        <v>500.66328980896901</v>
      </c>
      <c r="P2925" s="87" cm="1">
        <f t="array" ref="P2925">IF($X2925="Non-local",VLOOKUP($E2925,$AI$64:$AW$68,COLUMN($AW:$AW)-COLUMN($AH:$AH),FALSE),IF($X2925="Unknown",VLOOKUP($E2925,$AI$71:$AW$75,COLUMN($AW:$AW)-COLUMN($AH:$AH),FALSE),0))</f>
        <v>195.05840707964597</v>
      </c>
      <c r="Q2925" s="87" cm="1">
        <f t="array" ref="Q2925">IF($X2925="Non-local",VLOOKUP($E2925,$AI$40:$AW$44,COLUMN($AW:$AW)-COLUMN($AH:$AH),FALSE),IF($X2925="Unknown",VLOOKUP($E2925,$AI$47:$AW$51,COLUMN($AW:$AW)-COLUMN($AH:$AH),FALSE),0))</f>
        <v>466.49837734513267</v>
      </c>
      <c r="R2925" s="87" cm="1">
        <f t="array" ref="R2925">IF($X2925="Non-local",VLOOKUP($E2925,$AI$88:$AW$92,COLUMN($AW:$AW)-COLUMN($AH:$AH),FALSE),IF($X2925="Unknown",VLOOKUP($E2925,$AI$95:$AW$99,COLUMN($AW:$AW)-COLUMN($AH:$AH),FALSE),0))</f>
        <v>0.12027842565742422</v>
      </c>
      <c r="S2925" s="87" cm="1">
        <f t="array" ref="S2925">VLOOKUP($E2925,$AI$111:$AW$115,COLUMN($AW:$AW)-COLUMN($AH:$AH),FALSE)</f>
        <v>431.69322000000005</v>
      </c>
      <c r="T2925" s="104">
        <f t="shared" si="597"/>
        <v>0.85299402310191119</v>
      </c>
      <c r="U2925" s="104">
        <f t="shared" si="598"/>
        <v>1593.9132942337478</v>
      </c>
      <c r="V2925" s="87" cm="1">
        <f t="array" ref="V2925">VLOOKUP($E2925,$AI$118:$AW$122,COLUMN($AW:$AW)-COLUMN($AH:$AH),FALSE)</f>
        <v>0</v>
      </c>
      <c r="W2925" s="87" t="str">
        <f t="shared" si="602"/>
        <v>Unknown</v>
      </c>
      <c r="X2925" s="87" t="str">
        <f t="shared" si="603"/>
        <v>Unknown</v>
      </c>
      <c r="Y2925" s="104"/>
      <c r="Z2925" s="87" t="str">
        <f t="shared" si="599"/>
        <v>Unknown</v>
      </c>
      <c r="AA2925" s="87" t="str">
        <f t="shared" si="600"/>
        <v>Unknown</v>
      </c>
      <c r="AB2925" s="82" t="e" cm="1">
        <f t="array" ref="AB2925">VLOOKUP(B2925,'GDP per Capita'!$T$2:$V$4235,COLUMN('GDP per Capita'!$V:$V)-COLUMN('GDP per Capita'!$S:$S),FALSE)</f>
        <v>#N/A</v>
      </c>
      <c r="AC2925" s="82" t="str">
        <f t="shared" si="604"/>
        <v/>
      </c>
      <c r="AD2925" s="82">
        <f t="shared" si="605"/>
        <v>61228.93767638311</v>
      </c>
      <c r="AE2925" s="88">
        <f t="shared" si="601"/>
        <v>2.6032025945936725E-2</v>
      </c>
    </row>
    <row r="2926" spans="1:31">
      <c r="A2926" s="77" t="s">
        <v>884</v>
      </c>
      <c r="B2926" s="77">
        <v>2925</v>
      </c>
      <c r="C2926" s="77" t="s">
        <v>29</v>
      </c>
      <c r="D2926" s="77" t="s">
        <v>29</v>
      </c>
      <c r="E2926" s="77">
        <v>2017</v>
      </c>
      <c r="F2926" s="77">
        <v>38.894985499999997</v>
      </c>
      <c r="G2926" s="77">
        <v>-77.036570799999893</v>
      </c>
      <c r="H2926" s="77">
        <v>0</v>
      </c>
      <c r="I2926" s="77" t="s">
        <v>1727</v>
      </c>
      <c r="J2926" s="77">
        <v>30.271128600000001</v>
      </c>
      <c r="K2926" s="77">
        <v>-97.743699500000005</v>
      </c>
      <c r="L2926" s="77">
        <v>4235.0751376308499</v>
      </c>
      <c r="M2926" s="77">
        <v>0.75954571570733698</v>
      </c>
      <c r="N2926" s="77">
        <v>0</v>
      </c>
      <c r="O2926" s="77">
        <v>508.20901651570199</v>
      </c>
      <c r="P2926" s="87" cm="1">
        <f t="array" ref="P2926">IF($X2926="Non-local",VLOOKUP($E2926,$AI$64:$AW$68,COLUMN($AW:$AW)-COLUMN($AH:$AH),FALSE),IF($X2926="Unknown",VLOOKUP($E2926,$AI$71:$AW$75,COLUMN($AW:$AW)-COLUMN($AH:$AH),FALSE),0))</f>
        <v>223.99999999999997</v>
      </c>
      <c r="Q2926" s="87" cm="1">
        <f t="array" ref="Q2926">IF($X2926="Non-local",VLOOKUP($E2926,$AI$40:$AW$44,COLUMN($AW:$AW)-COLUMN($AH:$AH),FALSE),IF($X2926="Unknown",VLOOKUP($E2926,$AI$47:$AW$51,COLUMN($AW:$AW)-COLUMN($AH:$AH),FALSE),0))</f>
        <v>535.71460000000002</v>
      </c>
      <c r="R2926" s="87" cm="1">
        <f t="array" ref="R2926">IF($X2926="Non-local",VLOOKUP($E2926,$AI$88:$AW$92,COLUMN($AW:$AW)-COLUMN($AH:$AH),FALSE),IF($X2926="Unknown",VLOOKUP($E2926,$AI$95:$AW$99,COLUMN($AW:$AW)-COLUMN($AH:$AH),FALSE),0))</f>
        <v>0.13812461483017213</v>
      </c>
      <c r="S2926" s="87" cm="1">
        <f t="array" ref="S2926">VLOOKUP($E2926,$AI$111:$AW$115,COLUMN($AW:$AW)-COLUMN($AH:$AH),FALSE)</f>
        <v>431.69322000000005</v>
      </c>
      <c r="T2926" s="104">
        <f t="shared" si="597"/>
        <v>0.89767033053750911</v>
      </c>
      <c r="U2926" s="104">
        <f t="shared" si="598"/>
        <v>1699.6168365157021</v>
      </c>
      <c r="V2926" s="87" cm="1">
        <f t="array" ref="V2926">VLOOKUP($E2926,$AI$118:$AW$122,COLUMN($AW:$AW)-COLUMN($AH:$AH),FALSE)</f>
        <v>0</v>
      </c>
      <c r="W2926" s="87" t="str">
        <f t="shared" si="602"/>
        <v>Domestic</v>
      </c>
      <c r="X2926" s="87" t="str">
        <f t="shared" si="603"/>
        <v>Non-local</v>
      </c>
      <c r="Y2926" s="104"/>
      <c r="Z2926" s="87" t="str">
        <f t="shared" si="599"/>
        <v>USA</v>
      </c>
      <c r="AA2926" s="87" t="str">
        <f t="shared" si="600"/>
        <v>USA</v>
      </c>
      <c r="AB2926" s="82" cm="1">
        <f t="array" ref="AB2926">VLOOKUP(B2926,'GDP per Capita'!$T$2:$V$4235,COLUMN('GDP per Capita'!$V:$V)-COLUMN('GDP per Capita'!$S:$S),FALSE)</f>
        <v>63809.64</v>
      </c>
      <c r="AC2926" s="82">
        <f t="shared" si="604"/>
        <v>63809.64</v>
      </c>
      <c r="AD2926" s="82">
        <f t="shared" si="605"/>
        <v>63809.64</v>
      </c>
      <c r="AE2926" s="88">
        <f t="shared" si="601"/>
        <v>2.6635737743007201E-2</v>
      </c>
    </row>
    <row r="2927" spans="1:31">
      <c r="A2927" s="77" t="s">
        <v>34</v>
      </c>
      <c r="B2927" s="77">
        <v>2926</v>
      </c>
      <c r="C2927" s="77" t="s">
        <v>34</v>
      </c>
      <c r="D2927" s="77" t="s">
        <v>34</v>
      </c>
      <c r="E2927" s="77">
        <v>2017</v>
      </c>
      <c r="F2927" s="77">
        <v>0</v>
      </c>
      <c r="G2927" s="77">
        <v>0</v>
      </c>
      <c r="H2927" s="77">
        <v>0</v>
      </c>
      <c r="I2927" s="77" t="s">
        <v>1727</v>
      </c>
      <c r="J2927" s="77">
        <v>30.271128600000001</v>
      </c>
      <c r="K2927" s="77">
        <v>-97.743699500000005</v>
      </c>
      <c r="L2927" s="77">
        <v>4172.1940817414097</v>
      </c>
      <c r="M2927" s="77">
        <v>0.732715597444487</v>
      </c>
      <c r="N2927" s="77">
        <v>1</v>
      </c>
      <c r="O2927" s="77">
        <v>500.66328980896901</v>
      </c>
      <c r="P2927" s="87" cm="1">
        <f t="array" ref="P2927">IF($X2927="Non-local",VLOOKUP($E2927,$AI$64:$AW$68,COLUMN($AW:$AW)-COLUMN($AH:$AH),FALSE),IF($X2927="Unknown",VLOOKUP($E2927,$AI$71:$AW$75,COLUMN($AW:$AW)-COLUMN($AH:$AH),FALSE),0))</f>
        <v>195.05840707964597</v>
      </c>
      <c r="Q2927" s="87" cm="1">
        <f t="array" ref="Q2927">IF($X2927="Non-local",VLOOKUP($E2927,$AI$40:$AW$44,COLUMN($AW:$AW)-COLUMN($AH:$AH),FALSE),IF($X2927="Unknown",VLOOKUP($E2927,$AI$47:$AW$51,COLUMN($AW:$AW)-COLUMN($AH:$AH),FALSE),0))</f>
        <v>466.49837734513267</v>
      </c>
      <c r="R2927" s="87" cm="1">
        <f t="array" ref="R2927">IF($X2927="Non-local",VLOOKUP($E2927,$AI$88:$AW$92,COLUMN($AW:$AW)-COLUMN($AH:$AH),FALSE),IF($X2927="Unknown",VLOOKUP($E2927,$AI$95:$AW$99,COLUMN($AW:$AW)-COLUMN($AH:$AH),FALSE),0))</f>
        <v>0.12027842565742422</v>
      </c>
      <c r="S2927" s="87" cm="1">
        <f t="array" ref="S2927">VLOOKUP($E2927,$AI$111:$AW$115,COLUMN($AW:$AW)-COLUMN($AH:$AH),FALSE)</f>
        <v>431.69322000000005</v>
      </c>
      <c r="T2927" s="104">
        <f t="shared" si="597"/>
        <v>0.85299402310191119</v>
      </c>
      <c r="U2927" s="104">
        <f t="shared" si="598"/>
        <v>1593.9132942337478</v>
      </c>
      <c r="V2927" s="87" cm="1">
        <f t="array" ref="V2927">VLOOKUP($E2927,$AI$118:$AW$122,COLUMN($AW:$AW)-COLUMN($AH:$AH),FALSE)</f>
        <v>0</v>
      </c>
      <c r="W2927" s="87" t="str">
        <f t="shared" si="602"/>
        <v>Unknown</v>
      </c>
      <c r="X2927" s="87" t="str">
        <f t="shared" si="603"/>
        <v>Unknown</v>
      </c>
      <c r="Y2927" s="104"/>
      <c r="Z2927" s="87" t="str">
        <f t="shared" si="599"/>
        <v>Unknown</v>
      </c>
      <c r="AA2927" s="87" t="str">
        <f t="shared" si="600"/>
        <v>Unknown</v>
      </c>
      <c r="AB2927" s="82" t="e" cm="1">
        <f t="array" ref="AB2927">VLOOKUP(B2927,'GDP per Capita'!$T$2:$V$4235,COLUMN('GDP per Capita'!$V:$V)-COLUMN('GDP per Capita'!$S:$S),FALSE)</f>
        <v>#N/A</v>
      </c>
      <c r="AC2927" s="82" t="str">
        <f t="shared" si="604"/>
        <v/>
      </c>
      <c r="AD2927" s="82">
        <f t="shared" si="605"/>
        <v>61228.93767638311</v>
      </c>
      <c r="AE2927" s="88">
        <f t="shared" si="601"/>
        <v>2.6032025945936725E-2</v>
      </c>
    </row>
    <row r="2928" spans="1:31">
      <c r="A2928" s="77" t="s">
        <v>941</v>
      </c>
      <c r="B2928" s="77">
        <v>2927</v>
      </c>
      <c r="C2928" s="77" t="s">
        <v>29</v>
      </c>
      <c r="D2928" s="77" t="s">
        <v>29</v>
      </c>
      <c r="E2928" s="77">
        <v>2017</v>
      </c>
      <c r="F2928" s="77">
        <v>35.222571700000003</v>
      </c>
      <c r="G2928" s="77">
        <v>-97.439481599999993</v>
      </c>
      <c r="H2928" s="77">
        <v>0</v>
      </c>
      <c r="I2928" s="77" t="s">
        <v>1727</v>
      </c>
      <c r="J2928" s="77">
        <v>30.271128600000001</v>
      </c>
      <c r="K2928" s="77">
        <v>-97.743699500000005</v>
      </c>
      <c r="L2928" s="77">
        <v>1102.6194638931199</v>
      </c>
      <c r="M2928" s="77">
        <v>0.30722684040251103</v>
      </c>
      <c r="N2928" s="77">
        <v>0</v>
      </c>
      <c r="O2928" s="77">
        <v>211.70293706747901</v>
      </c>
      <c r="P2928" s="87" cm="1">
        <f t="array" ref="P2928">IF($X2928="Non-local",VLOOKUP($E2928,$AI$64:$AW$68,COLUMN($AW:$AW)-COLUMN($AH:$AH),FALSE),IF($X2928="Unknown",VLOOKUP($E2928,$AI$71:$AW$75,COLUMN($AW:$AW)-COLUMN($AH:$AH),FALSE),0))</f>
        <v>223.99999999999997</v>
      </c>
      <c r="Q2928" s="87" cm="1">
        <f t="array" ref="Q2928">IF($X2928="Non-local",VLOOKUP($E2928,$AI$40:$AW$44,COLUMN($AW:$AW)-COLUMN($AH:$AH),FALSE),IF($X2928="Unknown",VLOOKUP($E2928,$AI$47:$AW$51,COLUMN($AW:$AW)-COLUMN($AH:$AH),FALSE),0))</f>
        <v>535.71460000000002</v>
      </c>
      <c r="R2928" s="87" cm="1">
        <f t="array" ref="R2928">IF($X2928="Non-local",VLOOKUP($E2928,$AI$88:$AW$92,COLUMN($AW:$AW)-COLUMN($AH:$AH),FALSE),IF($X2928="Unknown",VLOOKUP($E2928,$AI$95:$AW$99,COLUMN($AW:$AW)-COLUMN($AH:$AH),FALSE),0))</f>
        <v>0.13812461483017213</v>
      </c>
      <c r="S2928" s="87" cm="1">
        <f t="array" ref="S2928">VLOOKUP($E2928,$AI$111:$AW$115,COLUMN($AW:$AW)-COLUMN($AH:$AH),FALSE)</f>
        <v>431.69322000000005</v>
      </c>
      <c r="T2928" s="104">
        <f t="shared" si="597"/>
        <v>0.44535145523268316</v>
      </c>
      <c r="U2928" s="104">
        <f t="shared" si="598"/>
        <v>1403.110757067479</v>
      </c>
      <c r="V2928" s="87" cm="1">
        <f t="array" ref="V2928">VLOOKUP($E2928,$AI$118:$AW$122,COLUMN($AW:$AW)-COLUMN($AH:$AH),FALSE)</f>
        <v>0</v>
      </c>
      <c r="W2928" s="87" t="str">
        <f t="shared" si="602"/>
        <v>Domestic</v>
      </c>
      <c r="X2928" s="87" t="str">
        <f t="shared" si="603"/>
        <v>Non-local</v>
      </c>
      <c r="Y2928" s="104"/>
      <c r="Z2928" s="87" t="str">
        <f t="shared" si="599"/>
        <v>USA</v>
      </c>
      <c r="AA2928" s="87" t="str">
        <f t="shared" si="600"/>
        <v>USA</v>
      </c>
      <c r="AB2928" s="82" cm="1">
        <f t="array" ref="AB2928">VLOOKUP(B2928,'GDP per Capita'!$T$2:$V$4235,COLUMN('GDP per Capita'!$V:$V)-COLUMN('GDP per Capita'!$S:$S),FALSE)</f>
        <v>63809.64</v>
      </c>
      <c r="AC2928" s="82">
        <f t="shared" si="604"/>
        <v>63809.64</v>
      </c>
      <c r="AD2928" s="82">
        <f t="shared" si="605"/>
        <v>63809.64</v>
      </c>
      <c r="AE2928" s="88">
        <f t="shared" si="601"/>
        <v>2.1989009138234896E-2</v>
      </c>
    </row>
    <row r="2929" spans="1:31">
      <c r="A2929" s="77" t="s">
        <v>890</v>
      </c>
      <c r="B2929" s="77">
        <v>2928</v>
      </c>
      <c r="C2929" s="77" t="s">
        <v>29</v>
      </c>
      <c r="D2929" s="77" t="s">
        <v>29</v>
      </c>
      <c r="E2929" s="77">
        <v>2017</v>
      </c>
      <c r="F2929" s="77">
        <v>33.154009100000003</v>
      </c>
      <c r="G2929" s="77">
        <v>-97.064732199999995</v>
      </c>
      <c r="H2929" s="77">
        <v>0</v>
      </c>
      <c r="I2929" s="77" t="s">
        <v>1727</v>
      </c>
      <c r="J2929" s="77">
        <v>30.271128600000001</v>
      </c>
      <c r="K2929" s="77">
        <v>-97.743699500000005</v>
      </c>
      <c r="L2929" s="77">
        <v>653.85974816497003</v>
      </c>
      <c r="M2929" s="77">
        <v>0.247970464540445</v>
      </c>
      <c r="N2929" s="77">
        <v>0</v>
      </c>
      <c r="O2929" s="77">
        <v>125.541071647674</v>
      </c>
      <c r="P2929" s="87" cm="1">
        <f t="array" ref="P2929">IF($X2929="Non-local",VLOOKUP($E2929,$AI$64:$AW$68,COLUMN($AW:$AW)-COLUMN($AH:$AH),FALSE),IF($X2929="Unknown",VLOOKUP($E2929,$AI$71:$AW$75,COLUMN($AW:$AW)-COLUMN($AH:$AH),FALSE),0))</f>
        <v>223.99999999999997</v>
      </c>
      <c r="Q2929" s="87" cm="1">
        <f t="array" ref="Q2929">IF($X2929="Non-local",VLOOKUP($E2929,$AI$40:$AW$44,COLUMN($AW:$AW)-COLUMN($AH:$AH),FALSE),IF($X2929="Unknown",VLOOKUP($E2929,$AI$47:$AW$51,COLUMN($AW:$AW)-COLUMN($AH:$AH),FALSE),0))</f>
        <v>535.71460000000002</v>
      </c>
      <c r="R2929" s="87" cm="1">
        <f t="array" ref="R2929">IF($X2929="Non-local",VLOOKUP($E2929,$AI$88:$AW$92,COLUMN($AW:$AW)-COLUMN($AH:$AH),FALSE),IF($X2929="Unknown",VLOOKUP($E2929,$AI$95:$AW$99,COLUMN($AW:$AW)-COLUMN($AH:$AH),FALSE),0))</f>
        <v>0.13812461483017213</v>
      </c>
      <c r="S2929" s="87" cm="1">
        <f t="array" ref="S2929">VLOOKUP($E2929,$AI$111:$AW$115,COLUMN($AW:$AW)-COLUMN($AH:$AH),FALSE)</f>
        <v>431.69322000000005</v>
      </c>
      <c r="T2929" s="104">
        <f t="shared" si="597"/>
        <v>0.38609507937061716</v>
      </c>
      <c r="U2929" s="104">
        <f t="shared" si="598"/>
        <v>1316.9488916476741</v>
      </c>
      <c r="V2929" s="87" cm="1">
        <f t="array" ref="V2929">VLOOKUP($E2929,$AI$118:$AW$122,COLUMN($AW:$AW)-COLUMN($AH:$AH),FALSE)</f>
        <v>0</v>
      </c>
      <c r="W2929" s="87" t="str">
        <f t="shared" si="602"/>
        <v>Domestic</v>
      </c>
      <c r="X2929" s="87" t="str">
        <f t="shared" si="603"/>
        <v>Non-local</v>
      </c>
      <c r="Y2929" s="104"/>
      <c r="Z2929" s="87" t="str">
        <f t="shared" si="599"/>
        <v>USA</v>
      </c>
      <c r="AA2929" s="87" t="str">
        <f t="shared" si="600"/>
        <v>USA</v>
      </c>
      <c r="AB2929" s="82" cm="1">
        <f t="array" ref="AB2929">VLOOKUP(B2929,'GDP per Capita'!$T$2:$V$4235,COLUMN('GDP per Capita'!$V:$V)-COLUMN('GDP per Capita'!$S:$S),FALSE)</f>
        <v>63809.64</v>
      </c>
      <c r="AC2929" s="82">
        <f t="shared" si="604"/>
        <v>63809.64</v>
      </c>
      <c r="AD2929" s="82">
        <f t="shared" si="605"/>
        <v>63809.64</v>
      </c>
      <c r="AE2929" s="88">
        <f t="shared" si="601"/>
        <v>2.0638713706074414E-2</v>
      </c>
    </row>
    <row r="2930" spans="1:31">
      <c r="A2930" s="77" t="s">
        <v>964</v>
      </c>
      <c r="B2930" s="77">
        <v>2929</v>
      </c>
      <c r="C2930" s="77" t="s">
        <v>29</v>
      </c>
      <c r="D2930" s="77" t="s">
        <v>29</v>
      </c>
      <c r="E2930" s="77">
        <v>2017</v>
      </c>
      <c r="F2930" s="77">
        <v>30.271128600000001</v>
      </c>
      <c r="G2930" s="77">
        <v>-97.743699500000005</v>
      </c>
      <c r="H2930" s="77">
        <v>1</v>
      </c>
      <c r="I2930" s="77" t="s">
        <v>1727</v>
      </c>
      <c r="J2930" s="77">
        <v>30.271128600000001</v>
      </c>
      <c r="K2930" s="77">
        <v>-97.743699500000005</v>
      </c>
      <c r="L2930" s="77">
        <v>0</v>
      </c>
      <c r="M2930" s="77">
        <v>0</v>
      </c>
      <c r="N2930" s="77">
        <v>0</v>
      </c>
      <c r="O2930" s="77">
        <v>0</v>
      </c>
      <c r="P2930" s="87" cm="1">
        <f t="array" ref="P2930">IF($X2930="Non-local",VLOOKUP($E2930,$AI$64:$AW$68,COLUMN($AW:$AW)-COLUMN($AH:$AH),FALSE),IF($X2930="Unknown",VLOOKUP($E2930,$AI$71:$AW$75,COLUMN($AW:$AW)-COLUMN($AH:$AH),FALSE),0))</f>
        <v>0</v>
      </c>
      <c r="Q2930" s="87" cm="1">
        <f t="array" ref="Q2930">IF($X2930="Non-local",VLOOKUP($E2930,$AI$40:$AW$44,COLUMN($AW:$AW)-COLUMN($AH:$AH),FALSE),IF($X2930="Unknown",VLOOKUP($E2930,$AI$47:$AW$51,COLUMN($AW:$AW)-COLUMN($AH:$AH),FALSE),0))</f>
        <v>0</v>
      </c>
      <c r="R2930" s="87" cm="1">
        <f t="array" ref="R2930">IF($X2930="Non-local",VLOOKUP($E2930,$AI$88:$AW$92,COLUMN($AW:$AW)-COLUMN($AH:$AH),FALSE),IF($X2930="Unknown",VLOOKUP($E2930,$AI$95:$AW$99,COLUMN($AW:$AW)-COLUMN($AH:$AH),FALSE),0))</f>
        <v>0</v>
      </c>
      <c r="S2930" s="87" cm="1">
        <f t="array" ref="S2930">VLOOKUP($E2930,$AI$111:$AW$115,COLUMN($AW:$AW)-COLUMN($AH:$AH),FALSE)</f>
        <v>431.69322000000005</v>
      </c>
      <c r="T2930" s="104">
        <f t="shared" si="597"/>
        <v>0</v>
      </c>
      <c r="U2930" s="104">
        <f t="shared" si="598"/>
        <v>431.69322000000005</v>
      </c>
      <c r="V2930" s="87" cm="1">
        <f t="array" ref="V2930">VLOOKUP($E2930,$AI$118:$AW$122,COLUMN($AW:$AW)-COLUMN($AH:$AH),FALSE)</f>
        <v>0</v>
      </c>
      <c r="W2930" s="87" t="str">
        <f t="shared" si="602"/>
        <v>Domestic</v>
      </c>
      <c r="X2930" s="87" t="str">
        <f t="shared" si="603"/>
        <v>Local</v>
      </c>
      <c r="Y2930" s="104"/>
      <c r="Z2930" s="87" t="str">
        <f t="shared" si="599"/>
        <v>USA</v>
      </c>
      <c r="AA2930" s="87" t="str">
        <f t="shared" si="600"/>
        <v>USA</v>
      </c>
      <c r="AB2930" s="82" cm="1">
        <f t="array" ref="AB2930">VLOOKUP(B2930,'GDP per Capita'!$T$2:$V$4235,COLUMN('GDP per Capita'!$V:$V)-COLUMN('GDP per Capita'!$S:$S),FALSE)</f>
        <v>63809.64</v>
      </c>
      <c r="AC2930" s="82">
        <f t="shared" si="604"/>
        <v>63809.64</v>
      </c>
      <c r="AD2930" s="82">
        <f t="shared" si="605"/>
        <v>63809.64</v>
      </c>
      <c r="AE2930" s="88">
        <f t="shared" si="601"/>
        <v>6.765329188505061E-3</v>
      </c>
    </row>
    <row r="2931" spans="1:31">
      <c r="A2931" s="77" t="s">
        <v>964</v>
      </c>
      <c r="B2931" s="77">
        <v>2930</v>
      </c>
      <c r="C2931" s="77" t="s">
        <v>29</v>
      </c>
      <c r="D2931" s="77" t="s">
        <v>29</v>
      </c>
      <c r="E2931" s="77">
        <v>2017</v>
      </c>
      <c r="F2931" s="77">
        <v>30.271128600000001</v>
      </c>
      <c r="G2931" s="77">
        <v>-97.743699500000005</v>
      </c>
      <c r="H2931" s="77">
        <v>1</v>
      </c>
      <c r="I2931" s="77" t="s">
        <v>1727</v>
      </c>
      <c r="J2931" s="77">
        <v>30.271128600000001</v>
      </c>
      <c r="K2931" s="77">
        <v>-97.743699500000005</v>
      </c>
      <c r="L2931" s="77">
        <v>0</v>
      </c>
      <c r="M2931" s="77">
        <v>0</v>
      </c>
      <c r="N2931" s="77">
        <v>0</v>
      </c>
      <c r="O2931" s="77">
        <v>0</v>
      </c>
      <c r="P2931" s="87" cm="1">
        <f t="array" ref="P2931">IF($X2931="Non-local",VLOOKUP($E2931,$AI$64:$AW$68,COLUMN($AW:$AW)-COLUMN($AH:$AH),FALSE),IF($X2931="Unknown",VLOOKUP($E2931,$AI$71:$AW$75,COLUMN($AW:$AW)-COLUMN($AH:$AH),FALSE),0))</f>
        <v>0</v>
      </c>
      <c r="Q2931" s="87" cm="1">
        <f t="array" ref="Q2931">IF($X2931="Non-local",VLOOKUP($E2931,$AI$40:$AW$44,COLUMN($AW:$AW)-COLUMN($AH:$AH),FALSE),IF($X2931="Unknown",VLOOKUP($E2931,$AI$47:$AW$51,COLUMN($AW:$AW)-COLUMN($AH:$AH),FALSE),0))</f>
        <v>0</v>
      </c>
      <c r="R2931" s="87" cm="1">
        <f t="array" ref="R2931">IF($X2931="Non-local",VLOOKUP($E2931,$AI$88:$AW$92,COLUMN($AW:$AW)-COLUMN($AH:$AH),FALSE),IF($X2931="Unknown",VLOOKUP($E2931,$AI$95:$AW$99,COLUMN($AW:$AW)-COLUMN($AH:$AH),FALSE),0))</f>
        <v>0</v>
      </c>
      <c r="S2931" s="87" cm="1">
        <f t="array" ref="S2931">VLOOKUP($E2931,$AI$111:$AW$115,COLUMN($AW:$AW)-COLUMN($AH:$AH),FALSE)</f>
        <v>431.69322000000005</v>
      </c>
      <c r="T2931" s="104">
        <f t="shared" si="597"/>
        <v>0</v>
      </c>
      <c r="U2931" s="104">
        <f t="shared" si="598"/>
        <v>431.69322000000005</v>
      </c>
      <c r="V2931" s="87" cm="1">
        <f t="array" ref="V2931">VLOOKUP($E2931,$AI$118:$AW$122,COLUMN($AW:$AW)-COLUMN($AH:$AH),FALSE)</f>
        <v>0</v>
      </c>
      <c r="W2931" s="87" t="str">
        <f t="shared" si="602"/>
        <v>Domestic</v>
      </c>
      <c r="X2931" s="87" t="str">
        <f t="shared" si="603"/>
        <v>Local</v>
      </c>
      <c r="Y2931" s="104"/>
      <c r="Z2931" s="87" t="str">
        <f t="shared" si="599"/>
        <v>USA</v>
      </c>
      <c r="AA2931" s="87" t="str">
        <f t="shared" si="600"/>
        <v>USA</v>
      </c>
      <c r="AB2931" s="82" cm="1">
        <f t="array" ref="AB2931">VLOOKUP(B2931,'GDP per Capita'!$T$2:$V$4235,COLUMN('GDP per Capita'!$V:$V)-COLUMN('GDP per Capita'!$S:$S),FALSE)</f>
        <v>63809.64</v>
      </c>
      <c r="AC2931" s="82">
        <f t="shared" si="604"/>
        <v>63809.64</v>
      </c>
      <c r="AD2931" s="82">
        <f t="shared" si="605"/>
        <v>63809.64</v>
      </c>
      <c r="AE2931" s="88">
        <f t="shared" si="601"/>
        <v>6.765329188505061E-3</v>
      </c>
    </row>
    <row r="2932" spans="1:31">
      <c r="A2932" s="77" t="s">
        <v>920</v>
      </c>
      <c r="B2932" s="77">
        <v>2931</v>
      </c>
      <c r="C2932" s="77" t="s">
        <v>29</v>
      </c>
      <c r="D2932" s="77" t="s">
        <v>29</v>
      </c>
      <c r="E2932" s="77">
        <v>2017</v>
      </c>
      <c r="F2932" s="77">
        <v>32.222876499999998</v>
      </c>
      <c r="G2932" s="77">
        <v>-110.9748477</v>
      </c>
      <c r="H2932" s="77">
        <v>0</v>
      </c>
      <c r="I2932" s="77" t="s">
        <v>1727</v>
      </c>
      <c r="J2932" s="77">
        <v>30.271128600000001</v>
      </c>
      <c r="K2932" s="77">
        <v>-97.743699500000005</v>
      </c>
      <c r="L2932" s="77">
        <v>2551.0692470172899</v>
      </c>
      <c r="M2932" s="77">
        <v>0.49848706666160503</v>
      </c>
      <c r="N2932" s="77">
        <v>0</v>
      </c>
      <c r="O2932" s="77">
        <v>489.80529542732</v>
      </c>
      <c r="P2932" s="87" cm="1">
        <f t="array" ref="P2932">IF($X2932="Non-local",VLOOKUP($E2932,$AI$64:$AW$68,COLUMN($AW:$AW)-COLUMN($AH:$AH),FALSE),IF($X2932="Unknown",VLOOKUP($E2932,$AI$71:$AW$75,COLUMN($AW:$AW)-COLUMN($AH:$AH),FALSE),0))</f>
        <v>223.99999999999997</v>
      </c>
      <c r="Q2932" s="87" cm="1">
        <f t="array" ref="Q2932">IF($X2932="Non-local",VLOOKUP($E2932,$AI$40:$AW$44,COLUMN($AW:$AW)-COLUMN($AH:$AH),FALSE),IF($X2932="Unknown",VLOOKUP($E2932,$AI$47:$AW$51,COLUMN($AW:$AW)-COLUMN($AH:$AH),FALSE),0))</f>
        <v>535.71460000000002</v>
      </c>
      <c r="R2932" s="87" cm="1">
        <f t="array" ref="R2932">IF($X2932="Non-local",VLOOKUP($E2932,$AI$88:$AW$92,COLUMN($AW:$AW)-COLUMN($AH:$AH),FALSE),IF($X2932="Unknown",VLOOKUP($E2932,$AI$95:$AW$99,COLUMN($AW:$AW)-COLUMN($AH:$AH),FALSE),0))</f>
        <v>0.13812461483017213</v>
      </c>
      <c r="S2932" s="87" cm="1">
        <f t="array" ref="S2932">VLOOKUP($E2932,$AI$111:$AW$115,COLUMN($AW:$AW)-COLUMN($AH:$AH),FALSE)</f>
        <v>431.69322000000005</v>
      </c>
      <c r="T2932" s="104">
        <f t="shared" si="597"/>
        <v>0.63661168149177716</v>
      </c>
      <c r="U2932" s="104">
        <f t="shared" si="598"/>
        <v>1681.2131154273202</v>
      </c>
      <c r="V2932" s="87" cm="1">
        <f t="array" ref="V2932">VLOOKUP($E2932,$AI$118:$AW$122,COLUMN($AW:$AW)-COLUMN($AH:$AH),FALSE)</f>
        <v>0</v>
      </c>
      <c r="W2932" s="87" t="str">
        <f t="shared" si="602"/>
        <v>Domestic</v>
      </c>
      <c r="X2932" s="87" t="str">
        <f t="shared" si="603"/>
        <v>Non-local</v>
      </c>
      <c r="Y2932" s="104"/>
      <c r="Z2932" s="87" t="str">
        <f t="shared" si="599"/>
        <v>USA</v>
      </c>
      <c r="AA2932" s="87" t="str">
        <f t="shared" si="600"/>
        <v>USA</v>
      </c>
      <c r="AB2932" s="82" cm="1">
        <f t="array" ref="AB2932">VLOOKUP(B2932,'GDP per Capita'!$T$2:$V$4235,COLUMN('GDP per Capita'!$V:$V)-COLUMN('GDP per Capita'!$S:$S),FALSE)</f>
        <v>63809.64</v>
      </c>
      <c r="AC2932" s="82">
        <f t="shared" si="604"/>
        <v>63809.64</v>
      </c>
      <c r="AD2932" s="82">
        <f t="shared" si="605"/>
        <v>63809.64</v>
      </c>
      <c r="AE2932" s="88">
        <f t="shared" si="601"/>
        <v>2.6347321743663187E-2</v>
      </c>
    </row>
    <row r="2933" spans="1:31">
      <c r="A2933" s="77" t="s">
        <v>34</v>
      </c>
      <c r="B2933" s="77">
        <v>2932</v>
      </c>
      <c r="C2933" s="77" t="s">
        <v>34</v>
      </c>
      <c r="D2933" s="77" t="s">
        <v>34</v>
      </c>
      <c r="E2933" s="77">
        <v>2017</v>
      </c>
      <c r="F2933" s="77">
        <v>0</v>
      </c>
      <c r="G2933" s="77">
        <v>0</v>
      </c>
      <c r="H2933" s="77">
        <v>0</v>
      </c>
      <c r="I2933" s="77" t="s">
        <v>1727</v>
      </c>
      <c r="J2933" s="77">
        <v>30.271128600000001</v>
      </c>
      <c r="K2933" s="77">
        <v>-97.743699500000005</v>
      </c>
      <c r="L2933" s="77">
        <v>4172.1940817414097</v>
      </c>
      <c r="M2933" s="77">
        <v>0.732715597444487</v>
      </c>
      <c r="N2933" s="77">
        <v>1</v>
      </c>
      <c r="O2933" s="77">
        <v>500.66328980896901</v>
      </c>
      <c r="P2933" s="87" cm="1">
        <f t="array" ref="P2933">IF($X2933="Non-local",VLOOKUP($E2933,$AI$64:$AW$68,COLUMN($AW:$AW)-COLUMN($AH:$AH),FALSE),IF($X2933="Unknown",VLOOKUP($E2933,$AI$71:$AW$75,COLUMN($AW:$AW)-COLUMN($AH:$AH),FALSE),0))</f>
        <v>195.05840707964597</v>
      </c>
      <c r="Q2933" s="87" cm="1">
        <f t="array" ref="Q2933">IF($X2933="Non-local",VLOOKUP($E2933,$AI$40:$AW$44,COLUMN($AW:$AW)-COLUMN($AH:$AH),FALSE),IF($X2933="Unknown",VLOOKUP($E2933,$AI$47:$AW$51,COLUMN($AW:$AW)-COLUMN($AH:$AH),FALSE),0))</f>
        <v>466.49837734513267</v>
      </c>
      <c r="R2933" s="87" cm="1">
        <f t="array" ref="R2933">IF($X2933="Non-local",VLOOKUP($E2933,$AI$88:$AW$92,COLUMN($AW:$AW)-COLUMN($AH:$AH),FALSE),IF($X2933="Unknown",VLOOKUP($E2933,$AI$95:$AW$99,COLUMN($AW:$AW)-COLUMN($AH:$AH),FALSE),0))</f>
        <v>0.12027842565742422</v>
      </c>
      <c r="S2933" s="87" cm="1">
        <f t="array" ref="S2933">VLOOKUP($E2933,$AI$111:$AW$115,COLUMN($AW:$AW)-COLUMN($AH:$AH),FALSE)</f>
        <v>431.69322000000005</v>
      </c>
      <c r="T2933" s="104">
        <f t="shared" si="597"/>
        <v>0.85299402310191119</v>
      </c>
      <c r="U2933" s="104">
        <f t="shared" si="598"/>
        <v>1593.9132942337478</v>
      </c>
      <c r="V2933" s="87" cm="1">
        <f t="array" ref="V2933">VLOOKUP($E2933,$AI$118:$AW$122,COLUMN($AW:$AW)-COLUMN($AH:$AH),FALSE)</f>
        <v>0</v>
      </c>
      <c r="W2933" s="87" t="str">
        <f t="shared" si="602"/>
        <v>Unknown</v>
      </c>
      <c r="X2933" s="87" t="str">
        <f t="shared" si="603"/>
        <v>Unknown</v>
      </c>
      <c r="Y2933" s="104"/>
      <c r="Z2933" s="87" t="str">
        <f t="shared" si="599"/>
        <v>Unknown</v>
      </c>
      <c r="AA2933" s="87" t="str">
        <f t="shared" si="600"/>
        <v>Unknown</v>
      </c>
      <c r="AB2933" s="82" t="e" cm="1">
        <f t="array" ref="AB2933">VLOOKUP(B2933,'GDP per Capita'!$T$2:$V$4235,COLUMN('GDP per Capita'!$V:$V)-COLUMN('GDP per Capita'!$S:$S),FALSE)</f>
        <v>#N/A</v>
      </c>
      <c r="AC2933" s="82" t="str">
        <f t="shared" si="604"/>
        <v/>
      </c>
      <c r="AD2933" s="82">
        <f t="shared" si="605"/>
        <v>61228.93767638311</v>
      </c>
      <c r="AE2933" s="88">
        <f t="shared" si="601"/>
        <v>2.6032025945936725E-2</v>
      </c>
    </row>
    <row r="2934" spans="1:31">
      <c r="A2934" s="77" t="s">
        <v>34</v>
      </c>
      <c r="B2934" s="77">
        <v>2933</v>
      </c>
      <c r="C2934" s="77" t="s">
        <v>34</v>
      </c>
      <c r="D2934" s="77" t="s">
        <v>34</v>
      </c>
      <c r="E2934" s="77">
        <v>2017</v>
      </c>
      <c r="F2934" s="77">
        <v>0</v>
      </c>
      <c r="G2934" s="77">
        <v>0</v>
      </c>
      <c r="H2934" s="77">
        <v>0</v>
      </c>
      <c r="I2934" s="77" t="s">
        <v>1727</v>
      </c>
      <c r="J2934" s="77">
        <v>30.271128600000001</v>
      </c>
      <c r="K2934" s="77">
        <v>-97.743699500000005</v>
      </c>
      <c r="L2934" s="77">
        <v>4172.1940817414097</v>
      </c>
      <c r="M2934" s="77">
        <v>0.732715597444487</v>
      </c>
      <c r="N2934" s="77">
        <v>1</v>
      </c>
      <c r="O2934" s="77">
        <v>500.66328980896901</v>
      </c>
      <c r="P2934" s="87" cm="1">
        <f t="array" ref="P2934">IF($X2934="Non-local",VLOOKUP($E2934,$AI$64:$AW$68,COLUMN($AW:$AW)-COLUMN($AH:$AH),FALSE),IF($X2934="Unknown",VLOOKUP($E2934,$AI$71:$AW$75,COLUMN($AW:$AW)-COLUMN($AH:$AH),FALSE),0))</f>
        <v>195.05840707964597</v>
      </c>
      <c r="Q2934" s="87" cm="1">
        <f t="array" ref="Q2934">IF($X2934="Non-local",VLOOKUP($E2934,$AI$40:$AW$44,COLUMN($AW:$AW)-COLUMN($AH:$AH),FALSE),IF($X2934="Unknown",VLOOKUP($E2934,$AI$47:$AW$51,COLUMN($AW:$AW)-COLUMN($AH:$AH),FALSE),0))</f>
        <v>466.49837734513267</v>
      </c>
      <c r="R2934" s="87" cm="1">
        <f t="array" ref="R2934">IF($X2934="Non-local",VLOOKUP($E2934,$AI$88:$AW$92,COLUMN($AW:$AW)-COLUMN($AH:$AH),FALSE),IF($X2934="Unknown",VLOOKUP($E2934,$AI$95:$AW$99,COLUMN($AW:$AW)-COLUMN($AH:$AH),FALSE),0))</f>
        <v>0.12027842565742422</v>
      </c>
      <c r="S2934" s="87" cm="1">
        <f t="array" ref="S2934">VLOOKUP($E2934,$AI$111:$AW$115,COLUMN($AW:$AW)-COLUMN($AH:$AH),FALSE)</f>
        <v>431.69322000000005</v>
      </c>
      <c r="T2934" s="104">
        <f t="shared" si="597"/>
        <v>0.85299402310191119</v>
      </c>
      <c r="U2934" s="104">
        <f t="shared" si="598"/>
        <v>1593.9132942337478</v>
      </c>
      <c r="V2934" s="87" cm="1">
        <f t="array" ref="V2934">VLOOKUP($E2934,$AI$118:$AW$122,COLUMN($AW:$AW)-COLUMN($AH:$AH),FALSE)</f>
        <v>0</v>
      </c>
      <c r="W2934" s="87" t="str">
        <f t="shared" si="602"/>
        <v>Unknown</v>
      </c>
      <c r="X2934" s="87" t="str">
        <f t="shared" si="603"/>
        <v>Unknown</v>
      </c>
      <c r="Y2934" s="104"/>
      <c r="Z2934" s="87" t="str">
        <f t="shared" si="599"/>
        <v>Unknown</v>
      </c>
      <c r="AA2934" s="87" t="str">
        <f t="shared" si="600"/>
        <v>Unknown</v>
      </c>
      <c r="AB2934" s="82" t="e" cm="1">
        <f t="array" ref="AB2934">VLOOKUP(B2934,'GDP per Capita'!$T$2:$V$4235,COLUMN('GDP per Capita'!$V:$V)-COLUMN('GDP per Capita'!$S:$S),FALSE)</f>
        <v>#N/A</v>
      </c>
      <c r="AC2934" s="82" t="str">
        <f t="shared" si="604"/>
        <v/>
      </c>
      <c r="AD2934" s="82">
        <f t="shared" si="605"/>
        <v>61228.93767638311</v>
      </c>
      <c r="AE2934" s="88">
        <f t="shared" si="601"/>
        <v>2.6032025945936725E-2</v>
      </c>
    </row>
    <row r="2935" spans="1:31">
      <c r="A2935" s="77" t="s">
        <v>34</v>
      </c>
      <c r="B2935" s="77">
        <v>2934</v>
      </c>
      <c r="C2935" s="77" t="s">
        <v>34</v>
      </c>
      <c r="D2935" s="77" t="s">
        <v>34</v>
      </c>
      <c r="E2935" s="77">
        <v>2017</v>
      </c>
      <c r="F2935" s="77">
        <v>0</v>
      </c>
      <c r="G2935" s="77">
        <v>0</v>
      </c>
      <c r="H2935" s="77">
        <v>0</v>
      </c>
      <c r="I2935" s="77" t="s">
        <v>1727</v>
      </c>
      <c r="J2935" s="77">
        <v>30.271128600000001</v>
      </c>
      <c r="K2935" s="77">
        <v>-97.743699500000005</v>
      </c>
      <c r="L2935" s="77">
        <v>4172.1940817414097</v>
      </c>
      <c r="M2935" s="77">
        <v>0.732715597444487</v>
      </c>
      <c r="N2935" s="77">
        <v>1</v>
      </c>
      <c r="O2935" s="77">
        <v>500.66328980896901</v>
      </c>
      <c r="P2935" s="87" cm="1">
        <f t="array" ref="P2935">IF($X2935="Non-local",VLOOKUP($E2935,$AI$64:$AW$68,COLUMN($AW:$AW)-COLUMN($AH:$AH),FALSE),IF($X2935="Unknown",VLOOKUP($E2935,$AI$71:$AW$75,COLUMN($AW:$AW)-COLUMN($AH:$AH),FALSE),0))</f>
        <v>195.05840707964597</v>
      </c>
      <c r="Q2935" s="87" cm="1">
        <f t="array" ref="Q2935">IF($X2935="Non-local",VLOOKUP($E2935,$AI$40:$AW$44,COLUMN($AW:$AW)-COLUMN($AH:$AH),FALSE),IF($X2935="Unknown",VLOOKUP($E2935,$AI$47:$AW$51,COLUMN($AW:$AW)-COLUMN($AH:$AH),FALSE),0))</f>
        <v>466.49837734513267</v>
      </c>
      <c r="R2935" s="87" cm="1">
        <f t="array" ref="R2935">IF($X2935="Non-local",VLOOKUP($E2935,$AI$88:$AW$92,COLUMN($AW:$AW)-COLUMN($AH:$AH),FALSE),IF($X2935="Unknown",VLOOKUP($E2935,$AI$95:$AW$99,COLUMN($AW:$AW)-COLUMN($AH:$AH),FALSE),0))</f>
        <v>0.12027842565742422</v>
      </c>
      <c r="S2935" s="87" cm="1">
        <f t="array" ref="S2935">VLOOKUP($E2935,$AI$111:$AW$115,COLUMN($AW:$AW)-COLUMN($AH:$AH),FALSE)</f>
        <v>431.69322000000005</v>
      </c>
      <c r="T2935" s="104">
        <f t="shared" si="597"/>
        <v>0.85299402310191119</v>
      </c>
      <c r="U2935" s="104">
        <f t="shared" si="598"/>
        <v>1593.9132942337478</v>
      </c>
      <c r="V2935" s="87" cm="1">
        <f t="array" ref="V2935">VLOOKUP($E2935,$AI$118:$AW$122,COLUMN($AW:$AW)-COLUMN($AH:$AH),FALSE)</f>
        <v>0</v>
      </c>
      <c r="W2935" s="87" t="str">
        <f t="shared" si="602"/>
        <v>Unknown</v>
      </c>
      <c r="X2935" s="87" t="str">
        <f t="shared" si="603"/>
        <v>Unknown</v>
      </c>
      <c r="Y2935" s="104"/>
      <c r="Z2935" s="87" t="str">
        <f t="shared" si="599"/>
        <v>Unknown</v>
      </c>
      <c r="AA2935" s="87" t="str">
        <f t="shared" si="600"/>
        <v>Unknown</v>
      </c>
      <c r="AB2935" s="82" t="e" cm="1">
        <f t="array" ref="AB2935">VLOOKUP(B2935,'GDP per Capita'!$T$2:$V$4235,COLUMN('GDP per Capita'!$V:$V)-COLUMN('GDP per Capita'!$S:$S),FALSE)</f>
        <v>#N/A</v>
      </c>
      <c r="AC2935" s="82" t="str">
        <f t="shared" si="604"/>
        <v/>
      </c>
      <c r="AD2935" s="82">
        <f t="shared" si="605"/>
        <v>61228.93767638311</v>
      </c>
      <c r="AE2935" s="88">
        <f t="shared" si="601"/>
        <v>2.6032025945936725E-2</v>
      </c>
    </row>
    <row r="2936" spans="1:31">
      <c r="A2936" s="77" t="s">
        <v>34</v>
      </c>
      <c r="B2936" s="77">
        <v>2935</v>
      </c>
      <c r="C2936" s="77" t="s">
        <v>34</v>
      </c>
      <c r="D2936" s="77" t="s">
        <v>34</v>
      </c>
      <c r="E2936" s="77">
        <v>2017</v>
      </c>
      <c r="F2936" s="77">
        <v>0</v>
      </c>
      <c r="G2936" s="77">
        <v>0</v>
      </c>
      <c r="H2936" s="77">
        <v>0</v>
      </c>
      <c r="I2936" s="77" t="s">
        <v>1727</v>
      </c>
      <c r="J2936" s="77">
        <v>30.271128600000001</v>
      </c>
      <c r="K2936" s="77">
        <v>-97.743699500000005</v>
      </c>
      <c r="L2936" s="77">
        <v>4172.1940817414097</v>
      </c>
      <c r="M2936" s="77">
        <v>0.732715597444487</v>
      </c>
      <c r="N2936" s="77">
        <v>1</v>
      </c>
      <c r="O2936" s="77">
        <v>500.66328980896901</v>
      </c>
      <c r="P2936" s="87" cm="1">
        <f t="array" ref="P2936">IF($X2936="Non-local",VLOOKUP($E2936,$AI$64:$AW$68,COLUMN($AW:$AW)-COLUMN($AH:$AH),FALSE),IF($X2936="Unknown",VLOOKUP($E2936,$AI$71:$AW$75,COLUMN($AW:$AW)-COLUMN($AH:$AH),FALSE),0))</f>
        <v>195.05840707964597</v>
      </c>
      <c r="Q2936" s="87" cm="1">
        <f t="array" ref="Q2936">IF($X2936="Non-local",VLOOKUP($E2936,$AI$40:$AW$44,COLUMN($AW:$AW)-COLUMN($AH:$AH),FALSE),IF($X2936="Unknown",VLOOKUP($E2936,$AI$47:$AW$51,COLUMN($AW:$AW)-COLUMN($AH:$AH),FALSE),0))</f>
        <v>466.49837734513267</v>
      </c>
      <c r="R2936" s="87" cm="1">
        <f t="array" ref="R2936">IF($X2936="Non-local",VLOOKUP($E2936,$AI$88:$AW$92,COLUMN($AW:$AW)-COLUMN($AH:$AH),FALSE),IF($X2936="Unknown",VLOOKUP($E2936,$AI$95:$AW$99,COLUMN($AW:$AW)-COLUMN($AH:$AH),FALSE),0))</f>
        <v>0.12027842565742422</v>
      </c>
      <c r="S2936" s="87" cm="1">
        <f t="array" ref="S2936">VLOOKUP($E2936,$AI$111:$AW$115,COLUMN($AW:$AW)-COLUMN($AH:$AH),FALSE)</f>
        <v>431.69322000000005</v>
      </c>
      <c r="T2936" s="104">
        <f t="shared" si="597"/>
        <v>0.85299402310191119</v>
      </c>
      <c r="U2936" s="104">
        <f t="shared" si="598"/>
        <v>1593.9132942337478</v>
      </c>
      <c r="V2936" s="87" cm="1">
        <f t="array" ref="V2936">VLOOKUP($E2936,$AI$118:$AW$122,COLUMN($AW:$AW)-COLUMN($AH:$AH),FALSE)</f>
        <v>0</v>
      </c>
      <c r="W2936" s="87" t="str">
        <f t="shared" si="602"/>
        <v>Unknown</v>
      </c>
      <c r="X2936" s="87" t="str">
        <f t="shared" si="603"/>
        <v>Unknown</v>
      </c>
      <c r="Y2936" s="104"/>
      <c r="Z2936" s="87" t="str">
        <f t="shared" si="599"/>
        <v>Unknown</v>
      </c>
      <c r="AA2936" s="87" t="str">
        <f t="shared" si="600"/>
        <v>Unknown</v>
      </c>
      <c r="AB2936" s="82" t="e" cm="1">
        <f t="array" ref="AB2936">VLOOKUP(B2936,'GDP per Capita'!$T$2:$V$4235,COLUMN('GDP per Capita'!$V:$V)-COLUMN('GDP per Capita'!$S:$S),FALSE)</f>
        <v>#N/A</v>
      </c>
      <c r="AC2936" s="82" t="str">
        <f t="shared" si="604"/>
        <v/>
      </c>
      <c r="AD2936" s="82">
        <f t="shared" si="605"/>
        <v>61228.93767638311</v>
      </c>
      <c r="AE2936" s="88">
        <f t="shared" si="601"/>
        <v>2.6032025945936725E-2</v>
      </c>
    </row>
    <row r="2937" spans="1:31">
      <c r="A2937" s="77" t="s">
        <v>910</v>
      </c>
      <c r="B2937" s="77">
        <v>2936</v>
      </c>
      <c r="C2937" s="77" t="s">
        <v>29</v>
      </c>
      <c r="D2937" s="77" t="s">
        <v>29</v>
      </c>
      <c r="E2937" s="77">
        <v>2017</v>
      </c>
      <c r="F2937" s="77">
        <v>37.411403499999999</v>
      </c>
      <c r="G2937" s="77">
        <v>-122.0543534</v>
      </c>
      <c r="H2937" s="77">
        <v>0</v>
      </c>
      <c r="I2937" s="77" t="s">
        <v>1727</v>
      </c>
      <c r="J2937" s="77">
        <v>30.271128600000001</v>
      </c>
      <c r="K2937" s="77">
        <v>-97.743699500000005</v>
      </c>
      <c r="L2937" s="77">
        <v>4746.5658118863203</v>
      </c>
      <c r="M2937" s="77">
        <v>0.84097367935569201</v>
      </c>
      <c r="N2937" s="77">
        <v>0</v>
      </c>
      <c r="O2937" s="77">
        <v>569.58789742635895</v>
      </c>
      <c r="P2937" s="87" cm="1">
        <f t="array" ref="P2937">IF($X2937="Non-local",VLOOKUP($E2937,$AI$64:$AW$68,COLUMN($AW:$AW)-COLUMN($AH:$AH),FALSE),IF($X2937="Unknown",VLOOKUP($E2937,$AI$71:$AW$75,COLUMN($AW:$AW)-COLUMN($AH:$AH),FALSE),0))</f>
        <v>223.99999999999997</v>
      </c>
      <c r="Q2937" s="87" cm="1">
        <f t="array" ref="Q2937">IF($X2937="Non-local",VLOOKUP($E2937,$AI$40:$AW$44,COLUMN($AW:$AW)-COLUMN($AH:$AH),FALSE),IF($X2937="Unknown",VLOOKUP($E2937,$AI$47:$AW$51,COLUMN($AW:$AW)-COLUMN($AH:$AH),FALSE),0))</f>
        <v>535.71460000000002</v>
      </c>
      <c r="R2937" s="87" cm="1">
        <f t="array" ref="R2937">IF($X2937="Non-local",VLOOKUP($E2937,$AI$88:$AW$92,COLUMN($AW:$AW)-COLUMN($AH:$AH),FALSE),IF($X2937="Unknown",VLOOKUP($E2937,$AI$95:$AW$99,COLUMN($AW:$AW)-COLUMN($AH:$AH),FALSE),0))</f>
        <v>0.13812461483017213</v>
      </c>
      <c r="S2937" s="87" cm="1">
        <f t="array" ref="S2937">VLOOKUP($E2937,$AI$111:$AW$115,COLUMN($AW:$AW)-COLUMN($AH:$AH),FALSE)</f>
        <v>431.69322000000005</v>
      </c>
      <c r="T2937" s="104">
        <f t="shared" si="597"/>
        <v>0.97909829418586414</v>
      </c>
      <c r="U2937" s="104">
        <f t="shared" si="598"/>
        <v>1760.9957174263591</v>
      </c>
      <c r="V2937" s="87" cm="1">
        <f t="array" ref="V2937">VLOOKUP($E2937,$AI$118:$AW$122,COLUMN($AW:$AW)-COLUMN($AH:$AH),FALSE)</f>
        <v>0</v>
      </c>
      <c r="W2937" s="87" t="str">
        <f t="shared" si="602"/>
        <v>Domestic</v>
      </c>
      <c r="X2937" s="87" t="str">
        <f t="shared" si="603"/>
        <v>Non-local</v>
      </c>
      <c r="Y2937" s="104"/>
      <c r="Z2937" s="87" t="str">
        <f t="shared" si="599"/>
        <v>USA</v>
      </c>
      <c r="AA2937" s="87" t="str">
        <f t="shared" si="600"/>
        <v>USA</v>
      </c>
      <c r="AB2937" s="82" cm="1">
        <f t="array" ref="AB2937">VLOOKUP(B2937,'GDP per Capita'!$T$2:$V$4235,COLUMN('GDP per Capita'!$V:$V)-COLUMN('GDP per Capita'!$S:$S),FALSE)</f>
        <v>63809.64</v>
      </c>
      <c r="AC2937" s="82">
        <f t="shared" si="604"/>
        <v>63809.64</v>
      </c>
      <c r="AD2937" s="82">
        <f t="shared" si="605"/>
        <v>63809.64</v>
      </c>
      <c r="AE2937" s="88">
        <f t="shared" si="601"/>
        <v>2.7597643826643734E-2</v>
      </c>
    </row>
    <row r="2938" spans="1:31">
      <c r="A2938" s="77" t="s">
        <v>1614</v>
      </c>
      <c r="B2938" s="77">
        <v>2937</v>
      </c>
      <c r="C2938" s="77" t="s">
        <v>29</v>
      </c>
      <c r="D2938" s="77" t="s">
        <v>29</v>
      </c>
      <c r="E2938" s="77">
        <v>2017</v>
      </c>
      <c r="F2938" s="77">
        <v>30.439369599999999</v>
      </c>
      <c r="G2938" s="77">
        <v>-97.620004299999906</v>
      </c>
      <c r="H2938" s="77">
        <v>1</v>
      </c>
      <c r="I2938" s="77" t="s">
        <v>1727</v>
      </c>
      <c r="J2938" s="77">
        <v>30.271128600000001</v>
      </c>
      <c r="K2938" s="77">
        <v>-97.743699500000005</v>
      </c>
      <c r="L2938" s="77">
        <v>44.309779443002</v>
      </c>
      <c r="M2938" s="77">
        <v>0</v>
      </c>
      <c r="N2938" s="77">
        <v>0</v>
      </c>
      <c r="O2938" s="77">
        <v>0</v>
      </c>
      <c r="P2938" s="87" cm="1">
        <f t="array" ref="P2938">IF($X2938="Non-local",VLOOKUP($E2938,$AI$64:$AW$68,COLUMN($AW:$AW)-COLUMN($AH:$AH),FALSE),IF($X2938="Unknown",VLOOKUP($E2938,$AI$71:$AW$75,COLUMN($AW:$AW)-COLUMN($AH:$AH),FALSE),0))</f>
        <v>0</v>
      </c>
      <c r="Q2938" s="87" cm="1">
        <f t="array" ref="Q2938">IF($X2938="Non-local",VLOOKUP($E2938,$AI$40:$AW$44,COLUMN($AW:$AW)-COLUMN($AH:$AH),FALSE),IF($X2938="Unknown",VLOOKUP($E2938,$AI$47:$AW$51,COLUMN($AW:$AW)-COLUMN($AH:$AH),FALSE),0))</f>
        <v>0</v>
      </c>
      <c r="R2938" s="87" cm="1">
        <f t="array" ref="R2938">IF($X2938="Non-local",VLOOKUP($E2938,$AI$88:$AW$92,COLUMN($AW:$AW)-COLUMN($AH:$AH),FALSE),IF($X2938="Unknown",VLOOKUP($E2938,$AI$95:$AW$99,COLUMN($AW:$AW)-COLUMN($AH:$AH),FALSE),0))</f>
        <v>0</v>
      </c>
      <c r="S2938" s="87" cm="1">
        <f t="array" ref="S2938">VLOOKUP($E2938,$AI$111:$AW$115,COLUMN($AW:$AW)-COLUMN($AH:$AH),FALSE)</f>
        <v>431.69322000000005</v>
      </c>
      <c r="T2938" s="104">
        <f t="shared" si="597"/>
        <v>0</v>
      </c>
      <c r="U2938" s="104">
        <f t="shared" si="598"/>
        <v>431.69322000000005</v>
      </c>
      <c r="V2938" s="87" cm="1">
        <f t="array" ref="V2938">VLOOKUP($E2938,$AI$118:$AW$122,COLUMN($AW:$AW)-COLUMN($AH:$AH),FALSE)</f>
        <v>0</v>
      </c>
      <c r="W2938" s="87" t="str">
        <f t="shared" si="602"/>
        <v>Domestic</v>
      </c>
      <c r="X2938" s="87" t="str">
        <f t="shared" si="603"/>
        <v>Local</v>
      </c>
      <c r="Y2938" s="104"/>
      <c r="Z2938" s="87" t="str">
        <f t="shared" si="599"/>
        <v>USA</v>
      </c>
      <c r="AA2938" s="87" t="str">
        <f t="shared" si="600"/>
        <v>USA</v>
      </c>
      <c r="AB2938" s="82" cm="1">
        <f t="array" ref="AB2938">VLOOKUP(B2938,'GDP per Capita'!$T$2:$V$4235,COLUMN('GDP per Capita'!$V:$V)-COLUMN('GDP per Capita'!$S:$S),FALSE)</f>
        <v>63809.64</v>
      </c>
      <c r="AC2938" s="82">
        <f t="shared" si="604"/>
        <v>63809.64</v>
      </c>
      <c r="AD2938" s="82">
        <f t="shared" si="605"/>
        <v>63809.64</v>
      </c>
      <c r="AE2938" s="88">
        <f t="shared" si="601"/>
        <v>6.765329188505061E-3</v>
      </c>
    </row>
    <row r="2939" spans="1:31">
      <c r="A2939" s="77" t="s">
        <v>1614</v>
      </c>
      <c r="B2939" s="77">
        <v>2938</v>
      </c>
      <c r="C2939" s="77" t="s">
        <v>29</v>
      </c>
      <c r="D2939" s="77" t="s">
        <v>29</v>
      </c>
      <c r="E2939" s="77">
        <v>2017</v>
      </c>
      <c r="F2939" s="77">
        <v>30.439369599999999</v>
      </c>
      <c r="G2939" s="77">
        <v>-97.620004299999906</v>
      </c>
      <c r="H2939" s="77">
        <v>1</v>
      </c>
      <c r="I2939" s="77" t="s">
        <v>1727</v>
      </c>
      <c r="J2939" s="77">
        <v>30.271128600000001</v>
      </c>
      <c r="K2939" s="77">
        <v>-97.743699500000005</v>
      </c>
      <c r="L2939" s="77">
        <v>44.309779443002</v>
      </c>
      <c r="M2939" s="77">
        <v>0</v>
      </c>
      <c r="N2939" s="77">
        <v>0</v>
      </c>
      <c r="O2939" s="77">
        <v>0</v>
      </c>
      <c r="P2939" s="87" cm="1">
        <f t="array" ref="P2939">IF($X2939="Non-local",VLOOKUP($E2939,$AI$64:$AW$68,COLUMN($AW:$AW)-COLUMN($AH:$AH),FALSE),IF($X2939="Unknown",VLOOKUP($E2939,$AI$71:$AW$75,COLUMN($AW:$AW)-COLUMN($AH:$AH),FALSE),0))</f>
        <v>0</v>
      </c>
      <c r="Q2939" s="87" cm="1">
        <f t="array" ref="Q2939">IF($X2939="Non-local",VLOOKUP($E2939,$AI$40:$AW$44,COLUMN($AW:$AW)-COLUMN($AH:$AH),FALSE),IF($X2939="Unknown",VLOOKUP($E2939,$AI$47:$AW$51,COLUMN($AW:$AW)-COLUMN($AH:$AH),FALSE),0))</f>
        <v>0</v>
      </c>
      <c r="R2939" s="87" cm="1">
        <f t="array" ref="R2939">IF($X2939="Non-local",VLOOKUP($E2939,$AI$88:$AW$92,COLUMN($AW:$AW)-COLUMN($AH:$AH),FALSE),IF($X2939="Unknown",VLOOKUP($E2939,$AI$95:$AW$99,COLUMN($AW:$AW)-COLUMN($AH:$AH),FALSE),0))</f>
        <v>0</v>
      </c>
      <c r="S2939" s="87" cm="1">
        <f t="array" ref="S2939">VLOOKUP($E2939,$AI$111:$AW$115,COLUMN($AW:$AW)-COLUMN($AH:$AH),FALSE)</f>
        <v>431.69322000000005</v>
      </c>
      <c r="T2939" s="104">
        <f t="shared" si="597"/>
        <v>0</v>
      </c>
      <c r="U2939" s="104">
        <f t="shared" si="598"/>
        <v>431.69322000000005</v>
      </c>
      <c r="V2939" s="87" cm="1">
        <f t="array" ref="V2939">VLOOKUP($E2939,$AI$118:$AW$122,COLUMN($AW:$AW)-COLUMN($AH:$AH),FALSE)</f>
        <v>0</v>
      </c>
      <c r="W2939" s="87" t="str">
        <f t="shared" si="602"/>
        <v>Domestic</v>
      </c>
      <c r="X2939" s="87" t="str">
        <f t="shared" si="603"/>
        <v>Local</v>
      </c>
      <c r="Y2939" s="104"/>
      <c r="Z2939" s="87" t="str">
        <f t="shared" si="599"/>
        <v>USA</v>
      </c>
      <c r="AA2939" s="87" t="str">
        <f t="shared" si="600"/>
        <v>USA</v>
      </c>
      <c r="AB2939" s="82" cm="1">
        <f t="array" ref="AB2939">VLOOKUP(B2939,'GDP per Capita'!$T$2:$V$4235,COLUMN('GDP per Capita'!$V:$V)-COLUMN('GDP per Capita'!$S:$S),FALSE)</f>
        <v>63809.64</v>
      </c>
      <c r="AC2939" s="82">
        <f t="shared" si="604"/>
        <v>63809.64</v>
      </c>
      <c r="AD2939" s="82">
        <f t="shared" si="605"/>
        <v>63809.64</v>
      </c>
      <c r="AE2939" s="88">
        <f t="shared" si="601"/>
        <v>6.765329188505061E-3</v>
      </c>
    </row>
    <row r="2940" spans="1:31">
      <c r="A2940" s="77" t="s">
        <v>1639</v>
      </c>
      <c r="B2940" s="77">
        <v>2939</v>
      </c>
      <c r="C2940" s="77" t="s">
        <v>29</v>
      </c>
      <c r="D2940" s="77" t="s">
        <v>29</v>
      </c>
      <c r="E2940" s="77">
        <v>2017</v>
      </c>
      <c r="F2940" s="77">
        <v>40.116420499999997</v>
      </c>
      <c r="G2940" s="77">
        <v>-88.2433829</v>
      </c>
      <c r="H2940" s="77">
        <v>0</v>
      </c>
      <c r="I2940" s="77" t="s">
        <v>1727</v>
      </c>
      <c r="J2940" s="77">
        <v>30.271128600000001</v>
      </c>
      <c r="K2940" s="77">
        <v>-97.743699500000005</v>
      </c>
      <c r="L2940" s="77">
        <v>2784.6677074066902</v>
      </c>
      <c r="M2940" s="77">
        <v>0.52933252289239396</v>
      </c>
      <c r="N2940" s="77">
        <v>0</v>
      </c>
      <c r="O2940" s="77">
        <v>534.656199822085</v>
      </c>
      <c r="P2940" s="87" cm="1">
        <f t="array" ref="P2940">IF($X2940="Non-local",VLOOKUP($E2940,$AI$64:$AW$68,COLUMN($AW:$AW)-COLUMN($AH:$AH),FALSE),IF($X2940="Unknown",VLOOKUP($E2940,$AI$71:$AW$75,COLUMN($AW:$AW)-COLUMN($AH:$AH),FALSE),0))</f>
        <v>223.99999999999997</v>
      </c>
      <c r="Q2940" s="87" cm="1">
        <f t="array" ref="Q2940">IF($X2940="Non-local",VLOOKUP($E2940,$AI$40:$AW$44,COLUMN($AW:$AW)-COLUMN($AH:$AH),FALSE),IF($X2940="Unknown",VLOOKUP($E2940,$AI$47:$AW$51,COLUMN($AW:$AW)-COLUMN($AH:$AH),FALSE),0))</f>
        <v>535.71460000000002</v>
      </c>
      <c r="R2940" s="87" cm="1">
        <f t="array" ref="R2940">IF($X2940="Non-local",VLOOKUP($E2940,$AI$88:$AW$92,COLUMN($AW:$AW)-COLUMN($AH:$AH),FALSE),IF($X2940="Unknown",VLOOKUP($E2940,$AI$95:$AW$99,COLUMN($AW:$AW)-COLUMN($AH:$AH),FALSE),0))</f>
        <v>0.13812461483017213</v>
      </c>
      <c r="S2940" s="87" cm="1">
        <f t="array" ref="S2940">VLOOKUP($E2940,$AI$111:$AW$115,COLUMN($AW:$AW)-COLUMN($AH:$AH),FALSE)</f>
        <v>431.69322000000005</v>
      </c>
      <c r="T2940" s="104">
        <f t="shared" si="597"/>
        <v>0.6674571377225661</v>
      </c>
      <c r="U2940" s="104">
        <f t="shared" si="598"/>
        <v>1726.0640198220851</v>
      </c>
      <c r="V2940" s="87" cm="1">
        <f t="array" ref="V2940">VLOOKUP($E2940,$AI$118:$AW$122,COLUMN($AW:$AW)-COLUMN($AH:$AH),FALSE)</f>
        <v>0</v>
      </c>
      <c r="W2940" s="87" t="str">
        <f t="shared" si="602"/>
        <v>Domestic</v>
      </c>
      <c r="X2940" s="87" t="str">
        <f t="shared" si="603"/>
        <v>Non-local</v>
      </c>
      <c r="Y2940" s="104"/>
      <c r="Z2940" s="87" t="str">
        <f t="shared" si="599"/>
        <v>USA</v>
      </c>
      <c r="AA2940" s="87" t="str">
        <f t="shared" si="600"/>
        <v>USA</v>
      </c>
      <c r="AB2940" s="82" cm="1">
        <f t="array" ref="AB2940">VLOOKUP(B2940,'GDP per Capita'!$T$2:$V$4235,COLUMN('GDP per Capita'!$V:$V)-COLUMN('GDP per Capita'!$S:$S),FALSE)</f>
        <v>63809.64</v>
      </c>
      <c r="AC2940" s="82">
        <f t="shared" si="604"/>
        <v>63809.64</v>
      </c>
      <c r="AD2940" s="82">
        <f t="shared" si="605"/>
        <v>63809.64</v>
      </c>
      <c r="AE2940" s="88">
        <f t="shared" si="601"/>
        <v>2.7050207771460319E-2</v>
      </c>
    </row>
    <row r="2941" spans="1:31">
      <c r="A2941" s="77" t="s">
        <v>1523</v>
      </c>
      <c r="B2941" s="77">
        <v>2940</v>
      </c>
      <c r="C2941" s="77" t="s">
        <v>320</v>
      </c>
      <c r="D2941" s="77" t="s">
        <v>28</v>
      </c>
      <c r="E2941" s="77">
        <v>2017</v>
      </c>
      <c r="F2941" s="77">
        <v>45.403270999999997</v>
      </c>
      <c r="G2941" s="77">
        <v>-71.889037999999999</v>
      </c>
      <c r="H2941" s="77">
        <v>0</v>
      </c>
      <c r="I2941" s="77" t="s">
        <v>1727</v>
      </c>
      <c r="J2941" s="77">
        <v>30.271128600000001</v>
      </c>
      <c r="K2941" s="77">
        <v>-97.743699500000005</v>
      </c>
      <c r="L2941" s="77">
        <v>5610.1356353409701</v>
      </c>
      <c r="M2941" s="77">
        <v>0.959162943004639</v>
      </c>
      <c r="N2941" s="77">
        <v>0</v>
      </c>
      <c r="O2941" s="77">
        <v>673.21627624091605</v>
      </c>
      <c r="P2941" s="87" cm="1">
        <f t="array" ref="P2941">IF($X2941="Non-local",VLOOKUP($E2941,$AI$64:$AW$68,COLUMN($AW:$AW)-COLUMN($AH:$AH),FALSE),IF($X2941="Unknown",VLOOKUP($E2941,$AI$71:$AW$75,COLUMN($AW:$AW)-COLUMN($AH:$AH),FALSE),0))</f>
        <v>223.99999999999997</v>
      </c>
      <c r="Q2941" s="87" cm="1">
        <f t="array" ref="Q2941">IF($X2941="Non-local",VLOOKUP($E2941,$AI$40:$AW$44,COLUMN($AW:$AW)-COLUMN($AH:$AH),FALSE),IF($X2941="Unknown",VLOOKUP($E2941,$AI$47:$AW$51,COLUMN($AW:$AW)-COLUMN($AH:$AH),FALSE),0))</f>
        <v>535.71460000000002</v>
      </c>
      <c r="R2941" s="87" cm="1">
        <f t="array" ref="R2941">IF($X2941="Non-local",VLOOKUP($E2941,$AI$88:$AW$92,COLUMN($AW:$AW)-COLUMN($AH:$AH),FALSE),IF($X2941="Unknown",VLOOKUP($E2941,$AI$95:$AW$99,COLUMN($AW:$AW)-COLUMN($AH:$AH),FALSE),0))</f>
        <v>0.13812461483017213</v>
      </c>
      <c r="S2941" s="87" cm="1">
        <f t="array" ref="S2941">VLOOKUP($E2941,$AI$111:$AW$115,COLUMN($AW:$AW)-COLUMN($AH:$AH),FALSE)</f>
        <v>431.69322000000005</v>
      </c>
      <c r="T2941" s="104">
        <f t="shared" si="597"/>
        <v>1.0972875578348111</v>
      </c>
      <c r="U2941" s="104">
        <f t="shared" si="598"/>
        <v>1864.6240962409161</v>
      </c>
      <c r="V2941" s="87" cm="1">
        <f t="array" ref="V2941">VLOOKUP($E2941,$AI$118:$AW$122,COLUMN($AW:$AW)-COLUMN($AH:$AH),FALSE)</f>
        <v>0</v>
      </c>
      <c r="W2941" s="87" t="str">
        <f t="shared" si="602"/>
        <v>International</v>
      </c>
      <c r="X2941" s="87" t="str">
        <f t="shared" si="603"/>
        <v>Non-local</v>
      </c>
      <c r="Y2941" s="104"/>
      <c r="Z2941" s="87" t="str">
        <f t="shared" si="599"/>
        <v>Canada</v>
      </c>
      <c r="AA2941" s="87" t="str">
        <f t="shared" si="600"/>
        <v>Other Americas</v>
      </c>
      <c r="AB2941" s="82" cm="1">
        <f t="array" ref="AB2941">VLOOKUP(B2941,'GDP per Capita'!$T$2:$V$4235,COLUMN('GDP per Capita'!$V:$V)-COLUMN('GDP per Capita'!$S:$S),FALSE)</f>
        <v>49196.49</v>
      </c>
      <c r="AC2941" s="82">
        <f t="shared" si="604"/>
        <v>49196.49</v>
      </c>
      <c r="AD2941" s="82">
        <f t="shared" si="605"/>
        <v>49196.49</v>
      </c>
      <c r="AE2941" s="88">
        <f t="shared" si="601"/>
        <v>3.7901567698039353E-2</v>
      </c>
    </row>
    <row r="2942" spans="1:31">
      <c r="A2942" s="77" t="s">
        <v>1035</v>
      </c>
      <c r="B2942" s="77">
        <v>2941</v>
      </c>
      <c r="C2942" s="77" t="s">
        <v>29</v>
      </c>
      <c r="D2942" s="77" t="s">
        <v>29</v>
      </c>
      <c r="E2942" s="77">
        <v>2017</v>
      </c>
      <c r="F2942" s="77">
        <v>37.216677900000001</v>
      </c>
      <c r="G2942" s="77">
        <v>-93.292037300000004</v>
      </c>
      <c r="H2942" s="77">
        <v>0</v>
      </c>
      <c r="I2942" s="77" t="s">
        <v>1727</v>
      </c>
      <c r="J2942" s="77">
        <v>30.271128600000001</v>
      </c>
      <c r="K2942" s="77">
        <v>-97.743699500000005</v>
      </c>
      <c r="L2942" s="77">
        <v>1749.71349844821</v>
      </c>
      <c r="M2942" s="77">
        <v>0.392672226843848</v>
      </c>
      <c r="N2942" s="77">
        <v>0</v>
      </c>
      <c r="O2942" s="77">
        <v>335.94499170205597</v>
      </c>
      <c r="P2942" s="87" cm="1">
        <f t="array" ref="P2942">IF($X2942="Non-local",VLOOKUP($E2942,$AI$64:$AW$68,COLUMN($AW:$AW)-COLUMN($AH:$AH),FALSE),IF($X2942="Unknown",VLOOKUP($E2942,$AI$71:$AW$75,COLUMN($AW:$AW)-COLUMN($AH:$AH),FALSE),0))</f>
        <v>223.99999999999997</v>
      </c>
      <c r="Q2942" s="87" cm="1">
        <f t="array" ref="Q2942">IF($X2942="Non-local",VLOOKUP($E2942,$AI$40:$AW$44,COLUMN($AW:$AW)-COLUMN($AH:$AH),FALSE),IF($X2942="Unknown",VLOOKUP($E2942,$AI$47:$AW$51,COLUMN($AW:$AW)-COLUMN($AH:$AH),FALSE),0))</f>
        <v>535.71460000000002</v>
      </c>
      <c r="R2942" s="87" cm="1">
        <f t="array" ref="R2942">IF($X2942="Non-local",VLOOKUP($E2942,$AI$88:$AW$92,COLUMN($AW:$AW)-COLUMN($AH:$AH),FALSE),IF($X2942="Unknown",VLOOKUP($E2942,$AI$95:$AW$99,COLUMN($AW:$AW)-COLUMN($AH:$AH),FALSE),0))</f>
        <v>0.13812461483017213</v>
      </c>
      <c r="S2942" s="87" cm="1">
        <f t="array" ref="S2942">VLOOKUP($E2942,$AI$111:$AW$115,COLUMN($AW:$AW)-COLUMN($AH:$AH),FALSE)</f>
        <v>431.69322000000005</v>
      </c>
      <c r="T2942" s="104">
        <f t="shared" si="597"/>
        <v>0.53079684167402008</v>
      </c>
      <c r="U2942" s="104">
        <f t="shared" si="598"/>
        <v>1527.352811702056</v>
      </c>
      <c r="V2942" s="87" cm="1">
        <f t="array" ref="V2942">VLOOKUP($E2942,$AI$118:$AW$122,COLUMN($AW:$AW)-COLUMN($AH:$AH),FALSE)</f>
        <v>0</v>
      </c>
      <c r="W2942" s="87" t="str">
        <f t="shared" si="602"/>
        <v>Domestic</v>
      </c>
      <c r="X2942" s="87" t="str">
        <f t="shared" si="603"/>
        <v>Non-local</v>
      </c>
      <c r="Y2942" s="104"/>
      <c r="Z2942" s="87" t="str">
        <f t="shared" si="599"/>
        <v>USA</v>
      </c>
      <c r="AA2942" s="87" t="str">
        <f t="shared" si="600"/>
        <v>USA</v>
      </c>
      <c r="AB2942" s="82" cm="1">
        <f t="array" ref="AB2942">VLOOKUP(B2942,'GDP per Capita'!$T$2:$V$4235,COLUMN('GDP per Capita'!$V:$V)-COLUMN('GDP per Capita'!$S:$S),FALSE)</f>
        <v>63809.64</v>
      </c>
      <c r="AC2942" s="82">
        <f t="shared" si="604"/>
        <v>63809.64</v>
      </c>
      <c r="AD2942" s="82">
        <f t="shared" si="605"/>
        <v>63809.64</v>
      </c>
      <c r="AE2942" s="88">
        <f t="shared" si="601"/>
        <v>2.393608256843411E-2</v>
      </c>
    </row>
    <row r="2943" spans="1:31">
      <c r="A2943" s="77" t="s">
        <v>1038</v>
      </c>
      <c r="B2943" s="77">
        <v>2942</v>
      </c>
      <c r="C2943" s="77" t="s">
        <v>29</v>
      </c>
      <c r="D2943" s="77" t="s">
        <v>29</v>
      </c>
      <c r="E2943" s="77">
        <v>2017</v>
      </c>
      <c r="F2943" s="77">
        <v>33.723761699999997</v>
      </c>
      <c r="G2943" s="77">
        <v>-116.267323699999</v>
      </c>
      <c r="H2943" s="77">
        <v>0</v>
      </c>
      <c r="I2943" s="77" t="s">
        <v>1727</v>
      </c>
      <c r="J2943" s="77">
        <v>30.271128600000001</v>
      </c>
      <c r="K2943" s="77">
        <v>-97.743699500000005</v>
      </c>
      <c r="L2943" s="77">
        <v>3571.6637550696801</v>
      </c>
      <c r="M2943" s="77">
        <v>0.65393237677065497</v>
      </c>
      <c r="N2943" s="77">
        <v>0</v>
      </c>
      <c r="O2943" s="77">
        <v>685.75944097337901</v>
      </c>
      <c r="P2943" s="87" cm="1">
        <f t="array" ref="P2943">IF($X2943="Non-local",VLOOKUP($E2943,$AI$64:$AW$68,COLUMN($AW:$AW)-COLUMN($AH:$AH),FALSE),IF($X2943="Unknown",VLOOKUP($E2943,$AI$71:$AW$75,COLUMN($AW:$AW)-COLUMN($AH:$AH),FALSE),0))</f>
        <v>223.99999999999997</v>
      </c>
      <c r="Q2943" s="87" cm="1">
        <f t="array" ref="Q2943">IF($X2943="Non-local",VLOOKUP($E2943,$AI$40:$AW$44,COLUMN($AW:$AW)-COLUMN($AH:$AH),FALSE),IF($X2943="Unknown",VLOOKUP($E2943,$AI$47:$AW$51,COLUMN($AW:$AW)-COLUMN($AH:$AH),FALSE),0))</f>
        <v>535.71460000000002</v>
      </c>
      <c r="R2943" s="87" cm="1">
        <f t="array" ref="R2943">IF($X2943="Non-local",VLOOKUP($E2943,$AI$88:$AW$92,COLUMN($AW:$AW)-COLUMN($AH:$AH),FALSE),IF($X2943="Unknown",VLOOKUP($E2943,$AI$95:$AW$99,COLUMN($AW:$AW)-COLUMN($AH:$AH),FALSE),0))</f>
        <v>0.13812461483017213</v>
      </c>
      <c r="S2943" s="87" cm="1">
        <f t="array" ref="S2943">VLOOKUP($E2943,$AI$111:$AW$115,COLUMN($AW:$AW)-COLUMN($AH:$AH),FALSE)</f>
        <v>431.69322000000005</v>
      </c>
      <c r="T2943" s="104">
        <f t="shared" si="597"/>
        <v>0.7920569916008271</v>
      </c>
      <c r="U2943" s="104">
        <f t="shared" si="598"/>
        <v>1877.1672609733791</v>
      </c>
      <c r="V2943" s="87" cm="1">
        <f t="array" ref="V2943">VLOOKUP($E2943,$AI$118:$AW$122,COLUMN($AW:$AW)-COLUMN($AH:$AH),FALSE)</f>
        <v>0</v>
      </c>
      <c r="W2943" s="87" t="str">
        <f t="shared" si="602"/>
        <v>Domestic</v>
      </c>
      <c r="X2943" s="87" t="str">
        <f t="shared" si="603"/>
        <v>Non-local</v>
      </c>
      <c r="Y2943" s="104"/>
      <c r="Z2943" s="87" t="str">
        <f t="shared" si="599"/>
        <v>USA</v>
      </c>
      <c r="AA2943" s="87" t="str">
        <f t="shared" si="600"/>
        <v>USA</v>
      </c>
      <c r="AB2943" s="82" cm="1">
        <f t="array" ref="AB2943">VLOOKUP(B2943,'GDP per Capita'!$T$2:$V$4235,COLUMN('GDP per Capita'!$V:$V)-COLUMN('GDP per Capita'!$S:$S),FALSE)</f>
        <v>63809.64</v>
      </c>
      <c r="AC2943" s="82">
        <f t="shared" si="604"/>
        <v>63809.64</v>
      </c>
      <c r="AD2943" s="82">
        <f t="shared" si="605"/>
        <v>63809.64</v>
      </c>
      <c r="AE2943" s="88">
        <f t="shared" si="601"/>
        <v>2.9418239328311196E-2</v>
      </c>
    </row>
    <row r="2944" spans="1:31">
      <c r="A2944" s="77" t="s">
        <v>886</v>
      </c>
      <c r="B2944" s="77">
        <v>2943</v>
      </c>
      <c r="C2944" s="77" t="s">
        <v>29</v>
      </c>
      <c r="D2944" s="77" t="s">
        <v>29</v>
      </c>
      <c r="E2944" s="77">
        <v>2017</v>
      </c>
      <c r="F2944" s="77">
        <v>39.284749400000003</v>
      </c>
      <c r="G2944" s="77">
        <v>-76.620474639699793</v>
      </c>
      <c r="H2944" s="77">
        <v>0</v>
      </c>
      <c r="I2944" s="77" t="s">
        <v>1727</v>
      </c>
      <c r="J2944" s="77">
        <v>30.271128600000001</v>
      </c>
      <c r="K2944" s="77">
        <v>-97.743699500000005</v>
      </c>
      <c r="L2944" s="77">
        <v>4333.0445921849196</v>
      </c>
      <c r="M2944" s="77">
        <v>0.77514219397292805</v>
      </c>
      <c r="N2944" s="77">
        <v>0</v>
      </c>
      <c r="O2944" s="77">
        <v>519.96535106219005</v>
      </c>
      <c r="P2944" s="87" cm="1">
        <f t="array" ref="P2944">IF($X2944="Non-local",VLOOKUP($E2944,$AI$64:$AW$68,COLUMN($AW:$AW)-COLUMN($AH:$AH),FALSE),IF($X2944="Unknown",VLOOKUP($E2944,$AI$71:$AW$75,COLUMN($AW:$AW)-COLUMN($AH:$AH),FALSE),0))</f>
        <v>223.99999999999997</v>
      </c>
      <c r="Q2944" s="87" cm="1">
        <f t="array" ref="Q2944">IF($X2944="Non-local",VLOOKUP($E2944,$AI$40:$AW$44,COLUMN($AW:$AW)-COLUMN($AH:$AH),FALSE),IF($X2944="Unknown",VLOOKUP($E2944,$AI$47:$AW$51,COLUMN($AW:$AW)-COLUMN($AH:$AH),FALSE),0))</f>
        <v>535.71460000000002</v>
      </c>
      <c r="R2944" s="87" cm="1">
        <f t="array" ref="R2944">IF($X2944="Non-local",VLOOKUP($E2944,$AI$88:$AW$92,COLUMN($AW:$AW)-COLUMN($AH:$AH),FALSE),IF($X2944="Unknown",VLOOKUP($E2944,$AI$95:$AW$99,COLUMN($AW:$AW)-COLUMN($AH:$AH),FALSE),0))</f>
        <v>0.13812461483017213</v>
      </c>
      <c r="S2944" s="87" cm="1">
        <f t="array" ref="S2944">VLOOKUP($E2944,$AI$111:$AW$115,COLUMN($AW:$AW)-COLUMN($AH:$AH),FALSE)</f>
        <v>431.69322000000005</v>
      </c>
      <c r="T2944" s="104">
        <f t="shared" si="597"/>
        <v>0.91326680880310018</v>
      </c>
      <c r="U2944" s="104">
        <f t="shared" si="598"/>
        <v>1711.3731710621901</v>
      </c>
      <c r="V2944" s="87" cm="1">
        <f t="array" ref="V2944">VLOOKUP($E2944,$AI$118:$AW$122,COLUMN($AW:$AW)-COLUMN($AH:$AH),FALSE)</f>
        <v>0</v>
      </c>
      <c r="W2944" s="87" t="str">
        <f t="shared" si="602"/>
        <v>Domestic</v>
      </c>
      <c r="X2944" s="87" t="str">
        <f t="shared" si="603"/>
        <v>Non-local</v>
      </c>
      <c r="Y2944" s="104"/>
      <c r="Z2944" s="87" t="str">
        <f t="shared" si="599"/>
        <v>USA</v>
      </c>
      <c r="AA2944" s="87" t="str">
        <f t="shared" si="600"/>
        <v>USA</v>
      </c>
      <c r="AB2944" s="82" cm="1">
        <f t="array" ref="AB2944">VLOOKUP(B2944,'GDP per Capita'!$T$2:$V$4235,COLUMN('GDP per Capita'!$V:$V)-COLUMN('GDP per Capita'!$S:$S),FALSE)</f>
        <v>63809.64</v>
      </c>
      <c r="AC2944" s="82">
        <f t="shared" si="604"/>
        <v>63809.64</v>
      </c>
      <c r="AD2944" s="82">
        <f t="shared" si="605"/>
        <v>63809.64</v>
      </c>
      <c r="AE2944" s="88">
        <f t="shared" si="601"/>
        <v>2.6819978471312331E-2</v>
      </c>
    </row>
    <row r="2945" spans="1:31">
      <c r="A2945" s="77" t="s">
        <v>988</v>
      </c>
      <c r="B2945" s="77">
        <v>2944</v>
      </c>
      <c r="C2945" s="77" t="s">
        <v>29</v>
      </c>
      <c r="D2945" s="77" t="s">
        <v>29</v>
      </c>
      <c r="E2945" s="77">
        <v>2017</v>
      </c>
      <c r="F2945" s="77">
        <v>41.731344700000001</v>
      </c>
      <c r="G2945" s="77">
        <v>-111.83486310000001</v>
      </c>
      <c r="H2945" s="77">
        <v>0</v>
      </c>
      <c r="I2945" s="77" t="s">
        <v>1727</v>
      </c>
      <c r="J2945" s="77">
        <v>30.271128600000001</v>
      </c>
      <c r="K2945" s="77">
        <v>-97.743699500000005</v>
      </c>
      <c r="L2945" s="77">
        <v>3585.53781039974</v>
      </c>
      <c r="M2945" s="77">
        <v>0.65614108971486695</v>
      </c>
      <c r="N2945" s="77">
        <v>0</v>
      </c>
      <c r="O2945" s="77">
        <v>688.423259596751</v>
      </c>
      <c r="P2945" s="87" cm="1">
        <f t="array" ref="P2945">IF($X2945="Non-local",VLOOKUP($E2945,$AI$64:$AW$68,COLUMN($AW:$AW)-COLUMN($AH:$AH),FALSE),IF($X2945="Unknown",VLOOKUP($E2945,$AI$71:$AW$75,COLUMN($AW:$AW)-COLUMN($AH:$AH),FALSE),0))</f>
        <v>223.99999999999997</v>
      </c>
      <c r="Q2945" s="87" cm="1">
        <f t="array" ref="Q2945">IF($X2945="Non-local",VLOOKUP($E2945,$AI$40:$AW$44,COLUMN($AW:$AW)-COLUMN($AH:$AH),FALSE),IF($X2945="Unknown",VLOOKUP($E2945,$AI$47:$AW$51,COLUMN($AW:$AW)-COLUMN($AH:$AH),FALSE),0))</f>
        <v>535.71460000000002</v>
      </c>
      <c r="R2945" s="87" cm="1">
        <f t="array" ref="R2945">IF($X2945="Non-local",VLOOKUP($E2945,$AI$88:$AW$92,COLUMN($AW:$AW)-COLUMN($AH:$AH),FALSE),IF($X2945="Unknown",VLOOKUP($E2945,$AI$95:$AW$99,COLUMN($AW:$AW)-COLUMN($AH:$AH),FALSE),0))</f>
        <v>0.13812461483017213</v>
      </c>
      <c r="S2945" s="87" cm="1">
        <f t="array" ref="S2945">VLOOKUP($E2945,$AI$111:$AW$115,COLUMN($AW:$AW)-COLUMN($AH:$AH),FALSE)</f>
        <v>431.69322000000005</v>
      </c>
      <c r="T2945" s="104">
        <f t="shared" si="597"/>
        <v>0.79426570454503909</v>
      </c>
      <c r="U2945" s="104">
        <f t="shared" si="598"/>
        <v>1879.8310795967511</v>
      </c>
      <c r="V2945" s="87" cm="1">
        <f t="array" ref="V2945">VLOOKUP($E2945,$AI$118:$AW$122,COLUMN($AW:$AW)-COLUMN($AH:$AH),FALSE)</f>
        <v>0</v>
      </c>
      <c r="W2945" s="87" t="str">
        <f t="shared" si="602"/>
        <v>Domestic</v>
      </c>
      <c r="X2945" s="87" t="str">
        <f t="shared" si="603"/>
        <v>Non-local</v>
      </c>
      <c r="Y2945" s="104"/>
      <c r="Z2945" s="87" t="str">
        <f t="shared" si="599"/>
        <v>USA</v>
      </c>
      <c r="AA2945" s="87" t="str">
        <f t="shared" si="600"/>
        <v>USA</v>
      </c>
      <c r="AB2945" s="82" cm="1">
        <f t="array" ref="AB2945">VLOOKUP(B2945,'GDP per Capita'!$T$2:$V$4235,COLUMN('GDP per Capita'!$V:$V)-COLUMN('GDP per Capita'!$S:$S),FALSE)</f>
        <v>63809.64</v>
      </c>
      <c r="AC2945" s="82">
        <f t="shared" si="604"/>
        <v>63809.64</v>
      </c>
      <c r="AD2945" s="82">
        <f t="shared" si="605"/>
        <v>63809.64</v>
      </c>
      <c r="AE2945" s="88">
        <f t="shared" si="601"/>
        <v>2.945998566355728E-2</v>
      </c>
    </row>
    <row r="2946" spans="1:31">
      <c r="A2946" s="77" t="s">
        <v>914</v>
      </c>
      <c r="B2946" s="77">
        <v>2945</v>
      </c>
      <c r="C2946" s="77" t="s">
        <v>320</v>
      </c>
      <c r="D2946" s="77" t="s">
        <v>28</v>
      </c>
      <c r="E2946" s="77">
        <v>2017</v>
      </c>
      <c r="F2946" s="77">
        <v>43.6534817</v>
      </c>
      <c r="G2946" s="77">
        <v>-79.383934699999998</v>
      </c>
      <c r="H2946" s="77">
        <v>0</v>
      </c>
      <c r="I2946" s="77" t="s">
        <v>1727</v>
      </c>
      <c r="J2946" s="77">
        <v>30.271128600000001</v>
      </c>
      <c r="K2946" s="77">
        <v>-97.743699500000005</v>
      </c>
      <c r="L2946" s="77">
        <v>4397.3508462649397</v>
      </c>
      <c r="M2946" s="77">
        <v>0.785379579683258</v>
      </c>
      <c r="N2946" s="77">
        <v>0</v>
      </c>
      <c r="O2946" s="77">
        <v>527.68210155179304</v>
      </c>
      <c r="P2946" s="87" cm="1">
        <f t="array" ref="P2946">IF($X2946="Non-local",VLOOKUP($E2946,$AI$64:$AW$68,COLUMN($AW:$AW)-COLUMN($AH:$AH),FALSE),IF($X2946="Unknown",VLOOKUP($E2946,$AI$71:$AW$75,COLUMN($AW:$AW)-COLUMN($AH:$AH),FALSE),0))</f>
        <v>223.99999999999997</v>
      </c>
      <c r="Q2946" s="87" cm="1">
        <f t="array" ref="Q2946">IF($X2946="Non-local",VLOOKUP($E2946,$AI$40:$AW$44,COLUMN($AW:$AW)-COLUMN($AH:$AH),FALSE),IF($X2946="Unknown",VLOOKUP($E2946,$AI$47:$AW$51,COLUMN($AW:$AW)-COLUMN($AH:$AH),FALSE),0))</f>
        <v>535.71460000000002</v>
      </c>
      <c r="R2946" s="87" cm="1">
        <f t="array" ref="R2946">IF($X2946="Non-local",VLOOKUP($E2946,$AI$88:$AW$92,COLUMN($AW:$AW)-COLUMN($AH:$AH),FALSE),IF($X2946="Unknown",VLOOKUP($E2946,$AI$95:$AW$99,COLUMN($AW:$AW)-COLUMN($AH:$AH),FALSE),0))</f>
        <v>0.13812461483017213</v>
      </c>
      <c r="S2946" s="87" cm="1">
        <f t="array" ref="S2946">VLOOKUP($E2946,$AI$111:$AW$115,COLUMN($AW:$AW)-COLUMN($AH:$AH),FALSE)</f>
        <v>431.69322000000005</v>
      </c>
      <c r="T2946" s="104">
        <f t="shared" ref="T2946:T3009" si="606">SUM(M2946,R2946)</f>
        <v>0.92350419451343013</v>
      </c>
      <c r="U2946" s="104">
        <f t="shared" ref="U2946:U3009" si="607">SUM(O2946,P2946,Q2946,S2946)</f>
        <v>1719.0899215517932</v>
      </c>
      <c r="V2946" s="87" cm="1">
        <f t="array" ref="V2946">VLOOKUP($E2946,$AI$118:$AW$122,COLUMN($AW:$AW)-COLUMN($AH:$AH),FALSE)</f>
        <v>0</v>
      </c>
      <c r="W2946" s="87" t="str">
        <f t="shared" si="602"/>
        <v>International</v>
      </c>
      <c r="X2946" s="87" t="str">
        <f t="shared" si="603"/>
        <v>Non-local</v>
      </c>
      <c r="Y2946" s="104"/>
      <c r="Z2946" s="87" t="str">
        <f t="shared" ref="Z2946:Z3009" si="608">C2946</f>
        <v>Canada</v>
      </c>
      <c r="AA2946" s="87" t="str">
        <f t="shared" ref="AA2946:AA3009" si="609">D2946</f>
        <v>Other Americas</v>
      </c>
      <c r="AB2946" s="82" cm="1">
        <f t="array" ref="AB2946">VLOOKUP(B2946,'GDP per Capita'!$T$2:$V$4235,COLUMN('GDP per Capita'!$V:$V)-COLUMN('GDP per Capita'!$S:$S),FALSE)</f>
        <v>49196.49</v>
      </c>
      <c r="AC2946" s="82">
        <f t="shared" si="604"/>
        <v>49196.49</v>
      </c>
      <c r="AD2946" s="82">
        <f t="shared" si="605"/>
        <v>49196.49</v>
      </c>
      <c r="AE2946" s="88">
        <f t="shared" ref="AE2946:AE3009" si="610">U2946/AD2946</f>
        <v>3.4943344973427846E-2</v>
      </c>
    </row>
    <row r="2947" spans="1:31">
      <c r="A2947" s="77" t="s">
        <v>954</v>
      </c>
      <c r="B2947" s="77">
        <v>2946</v>
      </c>
      <c r="C2947" s="77" t="s">
        <v>29</v>
      </c>
      <c r="D2947" s="77" t="s">
        <v>29</v>
      </c>
      <c r="E2947" s="77">
        <v>2017</v>
      </c>
      <c r="F2947" s="77">
        <v>39.734838099999997</v>
      </c>
      <c r="G2947" s="77">
        <v>-104.9653271</v>
      </c>
      <c r="H2947" s="77">
        <v>0</v>
      </c>
      <c r="I2947" s="77" t="s">
        <v>1727</v>
      </c>
      <c r="J2947" s="77">
        <v>30.271128600000001</v>
      </c>
      <c r="K2947" s="77">
        <v>-97.743699500000005</v>
      </c>
      <c r="L2947" s="77">
        <v>2479.8399760738998</v>
      </c>
      <c r="M2947" s="77">
        <v>0.489081613579539</v>
      </c>
      <c r="N2947" s="77">
        <v>0</v>
      </c>
      <c r="O2947" s="77">
        <v>476.12927540618898</v>
      </c>
      <c r="P2947" s="87" cm="1">
        <f t="array" ref="P2947">IF($X2947="Non-local",VLOOKUP($E2947,$AI$64:$AW$68,COLUMN($AW:$AW)-COLUMN($AH:$AH),FALSE),IF($X2947="Unknown",VLOOKUP($E2947,$AI$71:$AW$75,COLUMN($AW:$AW)-COLUMN($AH:$AH),FALSE),0))</f>
        <v>223.99999999999997</v>
      </c>
      <c r="Q2947" s="87" cm="1">
        <f t="array" ref="Q2947">IF($X2947="Non-local",VLOOKUP($E2947,$AI$40:$AW$44,COLUMN($AW:$AW)-COLUMN($AH:$AH),FALSE),IF($X2947="Unknown",VLOOKUP($E2947,$AI$47:$AW$51,COLUMN($AW:$AW)-COLUMN($AH:$AH),FALSE),0))</f>
        <v>535.71460000000002</v>
      </c>
      <c r="R2947" s="87" cm="1">
        <f t="array" ref="R2947">IF($X2947="Non-local",VLOOKUP($E2947,$AI$88:$AW$92,COLUMN($AW:$AW)-COLUMN($AH:$AH),FALSE),IF($X2947="Unknown",VLOOKUP($E2947,$AI$95:$AW$99,COLUMN($AW:$AW)-COLUMN($AH:$AH),FALSE),0))</f>
        <v>0.13812461483017213</v>
      </c>
      <c r="S2947" s="87" cm="1">
        <f t="array" ref="S2947">VLOOKUP($E2947,$AI$111:$AW$115,COLUMN($AW:$AW)-COLUMN($AH:$AH),FALSE)</f>
        <v>431.69322000000005</v>
      </c>
      <c r="T2947" s="104">
        <f t="shared" si="606"/>
        <v>0.62720622840971108</v>
      </c>
      <c r="U2947" s="104">
        <f t="shared" si="607"/>
        <v>1667.5370954061891</v>
      </c>
      <c r="V2947" s="87" cm="1">
        <f t="array" ref="V2947">VLOOKUP($E2947,$AI$118:$AW$122,COLUMN($AW:$AW)-COLUMN($AH:$AH),FALSE)</f>
        <v>0</v>
      </c>
      <c r="W2947" s="87" t="str">
        <f t="shared" ref="W2947:W3010" si="611">IF(Z2947&lt;&gt;"USA",IF(Z2947&lt;&gt;"Unknown","International","Unknown"),"Domestic")</f>
        <v>Domestic</v>
      </c>
      <c r="X2947" s="87" t="str">
        <f t="shared" ref="X2947:X3010" si="612">IF(A2947="Unknown","Unknown",IF(H2947=1,"Local","Non-local"))</f>
        <v>Non-local</v>
      </c>
      <c r="Y2947" s="104"/>
      <c r="Z2947" s="87" t="str">
        <f t="shared" si="608"/>
        <v>USA</v>
      </c>
      <c r="AA2947" s="87" t="str">
        <f t="shared" si="609"/>
        <v>USA</v>
      </c>
      <c r="AB2947" s="82" cm="1">
        <f t="array" ref="AB2947">VLOOKUP(B2947,'GDP per Capita'!$T$2:$V$4235,COLUMN('GDP per Capita'!$V:$V)-COLUMN('GDP per Capita'!$S:$S),FALSE)</f>
        <v>63809.64</v>
      </c>
      <c r="AC2947" s="82">
        <f t="shared" si="604"/>
        <v>63809.64</v>
      </c>
      <c r="AD2947" s="82">
        <f t="shared" si="605"/>
        <v>63809.64</v>
      </c>
      <c r="AE2947" s="88">
        <f t="shared" si="610"/>
        <v>2.6132996447028836E-2</v>
      </c>
    </row>
    <row r="2948" spans="1:31">
      <c r="A2948" s="77" t="s">
        <v>886</v>
      </c>
      <c r="B2948" s="77">
        <v>2947</v>
      </c>
      <c r="C2948" s="77" t="s">
        <v>29</v>
      </c>
      <c r="D2948" s="77" t="s">
        <v>29</v>
      </c>
      <c r="E2948" s="77">
        <v>2017</v>
      </c>
      <c r="F2948" s="77">
        <v>39.284749400000003</v>
      </c>
      <c r="G2948" s="77">
        <v>-76.620474639699793</v>
      </c>
      <c r="H2948" s="77">
        <v>0</v>
      </c>
      <c r="I2948" s="77" t="s">
        <v>1727</v>
      </c>
      <c r="J2948" s="77">
        <v>30.271128600000001</v>
      </c>
      <c r="K2948" s="77">
        <v>-97.743699500000005</v>
      </c>
      <c r="L2948" s="77">
        <v>4333.0445921849196</v>
      </c>
      <c r="M2948" s="77">
        <v>0.77514219397292805</v>
      </c>
      <c r="N2948" s="77">
        <v>0</v>
      </c>
      <c r="O2948" s="77">
        <v>519.96535106219005</v>
      </c>
      <c r="P2948" s="87" cm="1">
        <f t="array" ref="P2948">IF($X2948="Non-local",VLOOKUP($E2948,$AI$64:$AW$68,COLUMN($AW:$AW)-COLUMN($AH:$AH),FALSE),IF($X2948="Unknown",VLOOKUP($E2948,$AI$71:$AW$75,COLUMN($AW:$AW)-COLUMN($AH:$AH),FALSE),0))</f>
        <v>223.99999999999997</v>
      </c>
      <c r="Q2948" s="87" cm="1">
        <f t="array" ref="Q2948">IF($X2948="Non-local",VLOOKUP($E2948,$AI$40:$AW$44,COLUMN($AW:$AW)-COLUMN($AH:$AH),FALSE),IF($X2948="Unknown",VLOOKUP($E2948,$AI$47:$AW$51,COLUMN($AW:$AW)-COLUMN($AH:$AH),FALSE),0))</f>
        <v>535.71460000000002</v>
      </c>
      <c r="R2948" s="87" cm="1">
        <f t="array" ref="R2948">IF($X2948="Non-local",VLOOKUP($E2948,$AI$88:$AW$92,COLUMN($AW:$AW)-COLUMN($AH:$AH),FALSE),IF($X2948="Unknown",VLOOKUP($E2948,$AI$95:$AW$99,COLUMN($AW:$AW)-COLUMN($AH:$AH),FALSE),0))</f>
        <v>0.13812461483017213</v>
      </c>
      <c r="S2948" s="87" cm="1">
        <f t="array" ref="S2948">VLOOKUP($E2948,$AI$111:$AW$115,COLUMN($AW:$AW)-COLUMN($AH:$AH),FALSE)</f>
        <v>431.69322000000005</v>
      </c>
      <c r="T2948" s="104">
        <f t="shared" si="606"/>
        <v>0.91326680880310018</v>
      </c>
      <c r="U2948" s="104">
        <f t="shared" si="607"/>
        <v>1711.3731710621901</v>
      </c>
      <c r="V2948" s="87" cm="1">
        <f t="array" ref="V2948">VLOOKUP($E2948,$AI$118:$AW$122,COLUMN($AW:$AW)-COLUMN($AH:$AH),FALSE)</f>
        <v>0</v>
      </c>
      <c r="W2948" s="87" t="str">
        <f t="shared" si="611"/>
        <v>Domestic</v>
      </c>
      <c r="X2948" s="87" t="str">
        <f t="shared" si="612"/>
        <v>Non-local</v>
      </c>
      <c r="Y2948" s="104"/>
      <c r="Z2948" s="87" t="str">
        <f t="shared" si="608"/>
        <v>USA</v>
      </c>
      <c r="AA2948" s="87" t="str">
        <f t="shared" si="609"/>
        <v>USA</v>
      </c>
      <c r="AB2948" s="82" cm="1">
        <f t="array" ref="AB2948">VLOOKUP(B2948,'GDP per Capita'!$T$2:$V$4235,COLUMN('GDP per Capita'!$V:$V)-COLUMN('GDP per Capita'!$S:$S),FALSE)</f>
        <v>63809.64</v>
      </c>
      <c r="AC2948" s="82">
        <f t="shared" si="604"/>
        <v>63809.64</v>
      </c>
      <c r="AD2948" s="82">
        <f t="shared" si="605"/>
        <v>63809.64</v>
      </c>
      <c r="AE2948" s="88">
        <f t="shared" si="610"/>
        <v>2.6819978471312331E-2</v>
      </c>
    </row>
    <row r="2949" spans="1:31">
      <c r="A2949" s="77" t="s">
        <v>34</v>
      </c>
      <c r="B2949" s="77">
        <v>2948</v>
      </c>
      <c r="C2949" s="77" t="s">
        <v>34</v>
      </c>
      <c r="D2949" s="77" t="s">
        <v>34</v>
      </c>
      <c r="E2949" s="77">
        <v>2017</v>
      </c>
      <c r="F2949" s="77">
        <v>0</v>
      </c>
      <c r="G2949" s="77">
        <v>0</v>
      </c>
      <c r="H2949" s="77">
        <v>0</v>
      </c>
      <c r="I2949" s="77" t="s">
        <v>1727</v>
      </c>
      <c r="J2949" s="77">
        <v>30.271128600000001</v>
      </c>
      <c r="K2949" s="77">
        <v>-97.743699500000005</v>
      </c>
      <c r="L2949" s="77">
        <v>4172.1940817414097</v>
      </c>
      <c r="M2949" s="77">
        <v>0.732715597444487</v>
      </c>
      <c r="N2949" s="77">
        <v>1</v>
      </c>
      <c r="O2949" s="77">
        <v>500.66328980896901</v>
      </c>
      <c r="P2949" s="87" cm="1">
        <f t="array" ref="P2949">IF($X2949="Non-local",VLOOKUP($E2949,$AI$64:$AW$68,COLUMN($AW:$AW)-COLUMN($AH:$AH),FALSE),IF($X2949="Unknown",VLOOKUP($E2949,$AI$71:$AW$75,COLUMN($AW:$AW)-COLUMN($AH:$AH),FALSE),0))</f>
        <v>195.05840707964597</v>
      </c>
      <c r="Q2949" s="87" cm="1">
        <f t="array" ref="Q2949">IF($X2949="Non-local",VLOOKUP($E2949,$AI$40:$AW$44,COLUMN($AW:$AW)-COLUMN($AH:$AH),FALSE),IF($X2949="Unknown",VLOOKUP($E2949,$AI$47:$AW$51,COLUMN($AW:$AW)-COLUMN($AH:$AH),FALSE),0))</f>
        <v>466.49837734513267</v>
      </c>
      <c r="R2949" s="87" cm="1">
        <f t="array" ref="R2949">IF($X2949="Non-local",VLOOKUP($E2949,$AI$88:$AW$92,COLUMN($AW:$AW)-COLUMN($AH:$AH),FALSE),IF($X2949="Unknown",VLOOKUP($E2949,$AI$95:$AW$99,COLUMN($AW:$AW)-COLUMN($AH:$AH),FALSE),0))</f>
        <v>0.12027842565742422</v>
      </c>
      <c r="S2949" s="87" cm="1">
        <f t="array" ref="S2949">VLOOKUP($E2949,$AI$111:$AW$115,COLUMN($AW:$AW)-COLUMN($AH:$AH),FALSE)</f>
        <v>431.69322000000005</v>
      </c>
      <c r="T2949" s="104">
        <f t="shared" si="606"/>
        <v>0.85299402310191119</v>
      </c>
      <c r="U2949" s="104">
        <f t="shared" si="607"/>
        <v>1593.9132942337478</v>
      </c>
      <c r="V2949" s="87" cm="1">
        <f t="array" ref="V2949">VLOOKUP($E2949,$AI$118:$AW$122,COLUMN($AW:$AW)-COLUMN($AH:$AH),FALSE)</f>
        <v>0</v>
      </c>
      <c r="W2949" s="87" t="str">
        <f t="shared" si="611"/>
        <v>Unknown</v>
      </c>
      <c r="X2949" s="87" t="str">
        <f t="shared" si="612"/>
        <v>Unknown</v>
      </c>
      <c r="Y2949" s="104"/>
      <c r="Z2949" s="87" t="str">
        <f t="shared" si="608"/>
        <v>Unknown</v>
      </c>
      <c r="AA2949" s="87" t="str">
        <f t="shared" si="609"/>
        <v>Unknown</v>
      </c>
      <c r="AB2949" s="82" t="e" cm="1">
        <f t="array" ref="AB2949">VLOOKUP(B2949,'GDP per Capita'!$T$2:$V$4235,COLUMN('GDP per Capita'!$V:$V)-COLUMN('GDP per Capita'!$S:$S),FALSE)</f>
        <v>#N/A</v>
      </c>
      <c r="AC2949" s="82" t="str">
        <f t="shared" si="604"/>
        <v/>
      </c>
      <c r="AD2949" s="82">
        <f t="shared" si="605"/>
        <v>61228.93767638311</v>
      </c>
      <c r="AE2949" s="88">
        <f t="shared" si="610"/>
        <v>2.6032025945936725E-2</v>
      </c>
    </row>
    <row r="2950" spans="1:31">
      <c r="A2950" s="77" t="s">
        <v>34</v>
      </c>
      <c r="B2950" s="77">
        <v>2949</v>
      </c>
      <c r="C2950" s="77" t="s">
        <v>34</v>
      </c>
      <c r="D2950" s="77" t="s">
        <v>34</v>
      </c>
      <c r="E2950" s="77">
        <v>2017</v>
      </c>
      <c r="F2950" s="77">
        <v>0</v>
      </c>
      <c r="G2950" s="77">
        <v>0</v>
      </c>
      <c r="H2950" s="77">
        <v>0</v>
      </c>
      <c r="I2950" s="77" t="s">
        <v>1727</v>
      </c>
      <c r="J2950" s="77">
        <v>30.271128600000001</v>
      </c>
      <c r="K2950" s="77">
        <v>-97.743699500000005</v>
      </c>
      <c r="L2950" s="77">
        <v>4172.1940817414097</v>
      </c>
      <c r="M2950" s="77">
        <v>0.732715597444487</v>
      </c>
      <c r="N2950" s="77">
        <v>1</v>
      </c>
      <c r="O2950" s="77">
        <v>500.66328980896901</v>
      </c>
      <c r="P2950" s="87" cm="1">
        <f t="array" ref="P2950">IF($X2950="Non-local",VLOOKUP($E2950,$AI$64:$AW$68,COLUMN($AW:$AW)-COLUMN($AH:$AH),FALSE),IF($X2950="Unknown",VLOOKUP($E2950,$AI$71:$AW$75,COLUMN($AW:$AW)-COLUMN($AH:$AH),FALSE),0))</f>
        <v>195.05840707964597</v>
      </c>
      <c r="Q2950" s="87" cm="1">
        <f t="array" ref="Q2950">IF($X2950="Non-local",VLOOKUP($E2950,$AI$40:$AW$44,COLUMN($AW:$AW)-COLUMN($AH:$AH),FALSE),IF($X2950="Unknown",VLOOKUP($E2950,$AI$47:$AW$51,COLUMN($AW:$AW)-COLUMN($AH:$AH),FALSE),0))</f>
        <v>466.49837734513267</v>
      </c>
      <c r="R2950" s="87" cm="1">
        <f t="array" ref="R2950">IF($X2950="Non-local",VLOOKUP($E2950,$AI$88:$AW$92,COLUMN($AW:$AW)-COLUMN($AH:$AH),FALSE),IF($X2950="Unknown",VLOOKUP($E2950,$AI$95:$AW$99,COLUMN($AW:$AW)-COLUMN($AH:$AH),FALSE),0))</f>
        <v>0.12027842565742422</v>
      </c>
      <c r="S2950" s="87" cm="1">
        <f t="array" ref="S2950">VLOOKUP($E2950,$AI$111:$AW$115,COLUMN($AW:$AW)-COLUMN($AH:$AH),FALSE)</f>
        <v>431.69322000000005</v>
      </c>
      <c r="T2950" s="104">
        <f t="shared" si="606"/>
        <v>0.85299402310191119</v>
      </c>
      <c r="U2950" s="104">
        <f t="shared" si="607"/>
        <v>1593.9132942337478</v>
      </c>
      <c r="V2950" s="87" cm="1">
        <f t="array" ref="V2950">VLOOKUP($E2950,$AI$118:$AW$122,COLUMN($AW:$AW)-COLUMN($AH:$AH),FALSE)</f>
        <v>0</v>
      </c>
      <c r="W2950" s="87" t="str">
        <f t="shared" si="611"/>
        <v>Unknown</v>
      </c>
      <c r="X2950" s="87" t="str">
        <f t="shared" si="612"/>
        <v>Unknown</v>
      </c>
      <c r="Y2950" s="104"/>
      <c r="Z2950" s="87" t="str">
        <f t="shared" si="608"/>
        <v>Unknown</v>
      </c>
      <c r="AA2950" s="87" t="str">
        <f t="shared" si="609"/>
        <v>Unknown</v>
      </c>
      <c r="AB2950" s="82" t="e" cm="1">
        <f t="array" ref="AB2950">VLOOKUP(B2950,'GDP per Capita'!$T$2:$V$4235,COLUMN('GDP per Capita'!$V:$V)-COLUMN('GDP per Capita'!$S:$S),FALSE)</f>
        <v>#N/A</v>
      </c>
      <c r="AC2950" s="82" t="str">
        <f t="shared" si="604"/>
        <v/>
      </c>
      <c r="AD2950" s="82">
        <f t="shared" si="605"/>
        <v>61228.93767638311</v>
      </c>
      <c r="AE2950" s="88">
        <f t="shared" si="610"/>
        <v>2.6032025945936725E-2</v>
      </c>
    </row>
    <row r="2951" spans="1:31">
      <c r="A2951" s="77" t="s">
        <v>34</v>
      </c>
      <c r="B2951" s="77">
        <v>2950</v>
      </c>
      <c r="C2951" s="77" t="s">
        <v>34</v>
      </c>
      <c r="D2951" s="77" t="s">
        <v>34</v>
      </c>
      <c r="E2951" s="77">
        <v>2017</v>
      </c>
      <c r="F2951" s="77">
        <v>0</v>
      </c>
      <c r="G2951" s="77">
        <v>0</v>
      </c>
      <c r="H2951" s="77">
        <v>0</v>
      </c>
      <c r="I2951" s="77" t="s">
        <v>1727</v>
      </c>
      <c r="J2951" s="77">
        <v>30.271128600000001</v>
      </c>
      <c r="K2951" s="77">
        <v>-97.743699500000005</v>
      </c>
      <c r="L2951" s="77">
        <v>4172.1940817414097</v>
      </c>
      <c r="M2951" s="77">
        <v>0.732715597444487</v>
      </c>
      <c r="N2951" s="77">
        <v>1</v>
      </c>
      <c r="O2951" s="77">
        <v>500.66328980896901</v>
      </c>
      <c r="P2951" s="87" cm="1">
        <f t="array" ref="P2951">IF($X2951="Non-local",VLOOKUP($E2951,$AI$64:$AW$68,COLUMN($AW:$AW)-COLUMN($AH:$AH),FALSE),IF($X2951="Unknown",VLOOKUP($E2951,$AI$71:$AW$75,COLUMN($AW:$AW)-COLUMN($AH:$AH),FALSE),0))</f>
        <v>195.05840707964597</v>
      </c>
      <c r="Q2951" s="87" cm="1">
        <f t="array" ref="Q2951">IF($X2951="Non-local",VLOOKUP($E2951,$AI$40:$AW$44,COLUMN($AW:$AW)-COLUMN($AH:$AH),FALSE),IF($X2951="Unknown",VLOOKUP($E2951,$AI$47:$AW$51,COLUMN($AW:$AW)-COLUMN($AH:$AH),FALSE),0))</f>
        <v>466.49837734513267</v>
      </c>
      <c r="R2951" s="87" cm="1">
        <f t="array" ref="R2951">IF($X2951="Non-local",VLOOKUP($E2951,$AI$88:$AW$92,COLUMN($AW:$AW)-COLUMN($AH:$AH),FALSE),IF($X2951="Unknown",VLOOKUP($E2951,$AI$95:$AW$99,COLUMN($AW:$AW)-COLUMN($AH:$AH),FALSE),0))</f>
        <v>0.12027842565742422</v>
      </c>
      <c r="S2951" s="87" cm="1">
        <f t="array" ref="S2951">VLOOKUP($E2951,$AI$111:$AW$115,COLUMN($AW:$AW)-COLUMN($AH:$AH),FALSE)</f>
        <v>431.69322000000005</v>
      </c>
      <c r="T2951" s="104">
        <f t="shared" si="606"/>
        <v>0.85299402310191119</v>
      </c>
      <c r="U2951" s="104">
        <f t="shared" si="607"/>
        <v>1593.9132942337478</v>
      </c>
      <c r="V2951" s="87" cm="1">
        <f t="array" ref="V2951">VLOOKUP($E2951,$AI$118:$AW$122,COLUMN($AW:$AW)-COLUMN($AH:$AH),FALSE)</f>
        <v>0</v>
      </c>
      <c r="W2951" s="87" t="str">
        <f t="shared" si="611"/>
        <v>Unknown</v>
      </c>
      <c r="X2951" s="87" t="str">
        <f t="shared" si="612"/>
        <v>Unknown</v>
      </c>
      <c r="Y2951" s="104"/>
      <c r="Z2951" s="87" t="str">
        <f t="shared" si="608"/>
        <v>Unknown</v>
      </c>
      <c r="AA2951" s="87" t="str">
        <f t="shared" si="609"/>
        <v>Unknown</v>
      </c>
      <c r="AB2951" s="82" t="e" cm="1">
        <f t="array" ref="AB2951">VLOOKUP(B2951,'GDP per Capita'!$T$2:$V$4235,COLUMN('GDP per Capita'!$V:$V)-COLUMN('GDP per Capita'!$S:$S),FALSE)</f>
        <v>#N/A</v>
      </c>
      <c r="AC2951" s="82" t="str">
        <f t="shared" si="604"/>
        <v/>
      </c>
      <c r="AD2951" s="82">
        <f t="shared" si="605"/>
        <v>61228.93767638311</v>
      </c>
      <c r="AE2951" s="88">
        <f t="shared" si="610"/>
        <v>2.6032025945936725E-2</v>
      </c>
    </row>
    <row r="2952" spans="1:31">
      <c r="A2952" s="77" t="s">
        <v>34</v>
      </c>
      <c r="B2952" s="77">
        <v>2951</v>
      </c>
      <c r="C2952" s="77" t="s">
        <v>34</v>
      </c>
      <c r="D2952" s="77" t="s">
        <v>34</v>
      </c>
      <c r="E2952" s="77">
        <v>2017</v>
      </c>
      <c r="F2952" s="77">
        <v>0</v>
      </c>
      <c r="G2952" s="77">
        <v>0</v>
      </c>
      <c r="H2952" s="77">
        <v>0</v>
      </c>
      <c r="I2952" s="77" t="s">
        <v>1727</v>
      </c>
      <c r="J2952" s="77">
        <v>30.271128600000001</v>
      </c>
      <c r="K2952" s="77">
        <v>-97.743699500000005</v>
      </c>
      <c r="L2952" s="77">
        <v>4172.1940817414097</v>
      </c>
      <c r="M2952" s="77">
        <v>0.732715597444487</v>
      </c>
      <c r="N2952" s="77">
        <v>1</v>
      </c>
      <c r="O2952" s="77">
        <v>500.66328980896901</v>
      </c>
      <c r="P2952" s="87" cm="1">
        <f t="array" ref="P2952">IF($X2952="Non-local",VLOOKUP($E2952,$AI$64:$AW$68,COLUMN($AW:$AW)-COLUMN($AH:$AH),FALSE),IF($X2952="Unknown",VLOOKUP($E2952,$AI$71:$AW$75,COLUMN($AW:$AW)-COLUMN($AH:$AH),FALSE),0))</f>
        <v>195.05840707964597</v>
      </c>
      <c r="Q2952" s="87" cm="1">
        <f t="array" ref="Q2952">IF($X2952="Non-local",VLOOKUP($E2952,$AI$40:$AW$44,COLUMN($AW:$AW)-COLUMN($AH:$AH),FALSE),IF($X2952="Unknown",VLOOKUP($E2952,$AI$47:$AW$51,COLUMN($AW:$AW)-COLUMN($AH:$AH),FALSE),0))</f>
        <v>466.49837734513267</v>
      </c>
      <c r="R2952" s="87" cm="1">
        <f t="array" ref="R2952">IF($X2952="Non-local",VLOOKUP($E2952,$AI$88:$AW$92,COLUMN($AW:$AW)-COLUMN($AH:$AH),FALSE),IF($X2952="Unknown",VLOOKUP($E2952,$AI$95:$AW$99,COLUMN($AW:$AW)-COLUMN($AH:$AH),FALSE),0))</f>
        <v>0.12027842565742422</v>
      </c>
      <c r="S2952" s="87" cm="1">
        <f t="array" ref="S2952">VLOOKUP($E2952,$AI$111:$AW$115,COLUMN($AW:$AW)-COLUMN($AH:$AH),FALSE)</f>
        <v>431.69322000000005</v>
      </c>
      <c r="T2952" s="104">
        <f t="shared" si="606"/>
        <v>0.85299402310191119</v>
      </c>
      <c r="U2952" s="104">
        <f t="shared" si="607"/>
        <v>1593.9132942337478</v>
      </c>
      <c r="V2952" s="87" cm="1">
        <f t="array" ref="V2952">VLOOKUP($E2952,$AI$118:$AW$122,COLUMN($AW:$AW)-COLUMN($AH:$AH),FALSE)</f>
        <v>0</v>
      </c>
      <c r="W2952" s="87" t="str">
        <f t="shared" si="611"/>
        <v>Unknown</v>
      </c>
      <c r="X2952" s="87" t="str">
        <f t="shared" si="612"/>
        <v>Unknown</v>
      </c>
      <c r="Y2952" s="104"/>
      <c r="Z2952" s="87" t="str">
        <f t="shared" si="608"/>
        <v>Unknown</v>
      </c>
      <c r="AA2952" s="87" t="str">
        <f t="shared" si="609"/>
        <v>Unknown</v>
      </c>
      <c r="AB2952" s="82" t="e" cm="1">
        <f t="array" ref="AB2952">VLOOKUP(B2952,'GDP per Capita'!$T$2:$V$4235,COLUMN('GDP per Capita'!$V:$V)-COLUMN('GDP per Capita'!$S:$S),FALSE)</f>
        <v>#N/A</v>
      </c>
      <c r="AC2952" s="82" t="str">
        <f t="shared" si="604"/>
        <v/>
      </c>
      <c r="AD2952" s="82">
        <f t="shared" si="605"/>
        <v>61228.93767638311</v>
      </c>
      <c r="AE2952" s="88">
        <f t="shared" si="610"/>
        <v>2.6032025945936725E-2</v>
      </c>
    </row>
    <row r="2953" spans="1:31">
      <c r="A2953" s="77" t="s">
        <v>920</v>
      </c>
      <c r="B2953" s="77">
        <v>2952</v>
      </c>
      <c r="C2953" s="77" t="s">
        <v>29</v>
      </c>
      <c r="D2953" s="77" t="s">
        <v>29</v>
      </c>
      <c r="E2953" s="77">
        <v>2017</v>
      </c>
      <c r="F2953" s="77">
        <v>32.222876499999998</v>
      </c>
      <c r="G2953" s="77">
        <v>-110.9748477</v>
      </c>
      <c r="H2953" s="77">
        <v>0</v>
      </c>
      <c r="I2953" s="77" t="s">
        <v>1727</v>
      </c>
      <c r="J2953" s="77">
        <v>30.271128600000001</v>
      </c>
      <c r="K2953" s="77">
        <v>-97.743699500000005</v>
      </c>
      <c r="L2953" s="77">
        <v>2551.0692470172899</v>
      </c>
      <c r="M2953" s="77">
        <v>0.49848706666160503</v>
      </c>
      <c r="N2953" s="77">
        <v>0</v>
      </c>
      <c r="O2953" s="77">
        <v>489.80529542732</v>
      </c>
      <c r="P2953" s="87" cm="1">
        <f t="array" ref="P2953">IF($X2953="Non-local",VLOOKUP($E2953,$AI$64:$AW$68,COLUMN($AW:$AW)-COLUMN($AH:$AH),FALSE),IF($X2953="Unknown",VLOOKUP($E2953,$AI$71:$AW$75,COLUMN($AW:$AW)-COLUMN($AH:$AH),FALSE),0))</f>
        <v>223.99999999999997</v>
      </c>
      <c r="Q2953" s="87" cm="1">
        <f t="array" ref="Q2953">IF($X2953="Non-local",VLOOKUP($E2953,$AI$40:$AW$44,COLUMN($AW:$AW)-COLUMN($AH:$AH),FALSE),IF($X2953="Unknown",VLOOKUP($E2953,$AI$47:$AW$51,COLUMN($AW:$AW)-COLUMN($AH:$AH),FALSE),0))</f>
        <v>535.71460000000002</v>
      </c>
      <c r="R2953" s="87" cm="1">
        <f t="array" ref="R2953">IF($X2953="Non-local",VLOOKUP($E2953,$AI$88:$AW$92,COLUMN($AW:$AW)-COLUMN($AH:$AH),FALSE),IF($X2953="Unknown",VLOOKUP($E2953,$AI$95:$AW$99,COLUMN($AW:$AW)-COLUMN($AH:$AH),FALSE),0))</f>
        <v>0.13812461483017213</v>
      </c>
      <c r="S2953" s="87" cm="1">
        <f t="array" ref="S2953">VLOOKUP($E2953,$AI$111:$AW$115,COLUMN($AW:$AW)-COLUMN($AH:$AH),FALSE)</f>
        <v>431.69322000000005</v>
      </c>
      <c r="T2953" s="104">
        <f t="shared" si="606"/>
        <v>0.63661168149177716</v>
      </c>
      <c r="U2953" s="104">
        <f t="shared" si="607"/>
        <v>1681.2131154273202</v>
      </c>
      <c r="V2953" s="87" cm="1">
        <f t="array" ref="V2953">VLOOKUP($E2953,$AI$118:$AW$122,COLUMN($AW:$AW)-COLUMN($AH:$AH),FALSE)</f>
        <v>0</v>
      </c>
      <c r="W2953" s="87" t="str">
        <f t="shared" si="611"/>
        <v>Domestic</v>
      </c>
      <c r="X2953" s="87" t="str">
        <f t="shared" si="612"/>
        <v>Non-local</v>
      </c>
      <c r="Y2953" s="104"/>
      <c r="Z2953" s="87" t="str">
        <f t="shared" si="608"/>
        <v>USA</v>
      </c>
      <c r="AA2953" s="87" t="str">
        <f t="shared" si="609"/>
        <v>USA</v>
      </c>
      <c r="AB2953" s="82" cm="1">
        <f t="array" ref="AB2953">VLOOKUP(B2953,'GDP per Capita'!$T$2:$V$4235,COLUMN('GDP per Capita'!$V:$V)-COLUMN('GDP per Capita'!$S:$S),FALSE)</f>
        <v>63809.64</v>
      </c>
      <c r="AC2953" s="82">
        <f t="shared" si="604"/>
        <v>63809.64</v>
      </c>
      <c r="AD2953" s="82">
        <f t="shared" si="605"/>
        <v>63809.64</v>
      </c>
      <c r="AE2953" s="88">
        <f t="shared" si="610"/>
        <v>2.6347321743663187E-2</v>
      </c>
    </row>
    <row r="2954" spans="1:31">
      <c r="A2954" s="77" t="s">
        <v>1729</v>
      </c>
      <c r="B2954" s="77">
        <v>2953</v>
      </c>
      <c r="C2954" s="77" t="s">
        <v>29</v>
      </c>
      <c r="D2954" s="77" t="s">
        <v>29</v>
      </c>
      <c r="E2954" s="77">
        <v>2017</v>
      </c>
      <c r="F2954" s="77">
        <v>30.047468800000001</v>
      </c>
      <c r="G2954" s="77">
        <v>-99.140020699999994</v>
      </c>
      <c r="H2954" s="77">
        <v>0</v>
      </c>
      <c r="I2954" s="77" t="s">
        <v>1727</v>
      </c>
      <c r="J2954" s="77">
        <v>30.271128600000001</v>
      </c>
      <c r="K2954" s="77">
        <v>-97.743699500000005</v>
      </c>
      <c r="L2954" s="77">
        <v>273.05894069845903</v>
      </c>
      <c r="M2954" s="77">
        <v>0.19768770745472899</v>
      </c>
      <c r="N2954" s="77">
        <v>0</v>
      </c>
      <c r="O2954" s="77">
        <v>52.427316614104299</v>
      </c>
      <c r="P2954" s="87" cm="1">
        <f t="array" ref="P2954">IF($X2954="Non-local",VLOOKUP($E2954,$AI$64:$AW$68,COLUMN($AW:$AW)-COLUMN($AH:$AH),FALSE),IF($X2954="Unknown",VLOOKUP($E2954,$AI$71:$AW$75,COLUMN($AW:$AW)-COLUMN($AH:$AH),FALSE),0))</f>
        <v>223.99999999999997</v>
      </c>
      <c r="Q2954" s="87" cm="1">
        <f t="array" ref="Q2954">IF($X2954="Non-local",VLOOKUP($E2954,$AI$40:$AW$44,COLUMN($AW:$AW)-COLUMN($AH:$AH),FALSE),IF($X2954="Unknown",VLOOKUP($E2954,$AI$47:$AW$51,COLUMN($AW:$AW)-COLUMN($AH:$AH),FALSE),0))</f>
        <v>535.71460000000002</v>
      </c>
      <c r="R2954" s="87" cm="1">
        <f t="array" ref="R2954">IF($X2954="Non-local",VLOOKUP($E2954,$AI$88:$AW$92,COLUMN($AW:$AW)-COLUMN($AH:$AH),FALSE),IF($X2954="Unknown",VLOOKUP($E2954,$AI$95:$AW$99,COLUMN($AW:$AW)-COLUMN($AH:$AH),FALSE),0))</f>
        <v>0.13812461483017213</v>
      </c>
      <c r="S2954" s="87" cm="1">
        <f t="array" ref="S2954">VLOOKUP($E2954,$AI$111:$AW$115,COLUMN($AW:$AW)-COLUMN($AH:$AH),FALSE)</f>
        <v>431.69322000000005</v>
      </c>
      <c r="T2954" s="104">
        <f t="shared" si="606"/>
        <v>0.3358123222849011</v>
      </c>
      <c r="U2954" s="104">
        <f t="shared" si="607"/>
        <v>1243.8351366141044</v>
      </c>
      <c r="V2954" s="87" cm="1">
        <f t="array" ref="V2954">VLOOKUP($E2954,$AI$118:$AW$122,COLUMN($AW:$AW)-COLUMN($AH:$AH),FALSE)</f>
        <v>0</v>
      </c>
      <c r="W2954" s="87" t="str">
        <f t="shared" si="611"/>
        <v>Domestic</v>
      </c>
      <c r="X2954" s="87" t="str">
        <f t="shared" si="612"/>
        <v>Non-local</v>
      </c>
      <c r="Y2954" s="104"/>
      <c r="Z2954" s="87" t="str">
        <f t="shared" si="608"/>
        <v>USA</v>
      </c>
      <c r="AA2954" s="87" t="str">
        <f t="shared" si="609"/>
        <v>USA</v>
      </c>
      <c r="AB2954" s="82" cm="1">
        <f t="array" ref="AB2954">VLOOKUP(B2954,'GDP per Capita'!$T$2:$V$4235,COLUMN('GDP per Capita'!$V:$V)-COLUMN('GDP per Capita'!$S:$S),FALSE)</f>
        <v>63809.64</v>
      </c>
      <c r="AC2954" s="82">
        <f t="shared" si="604"/>
        <v>63809.64</v>
      </c>
      <c r="AD2954" s="82">
        <f t="shared" si="605"/>
        <v>63809.64</v>
      </c>
      <c r="AE2954" s="88">
        <f t="shared" si="610"/>
        <v>1.9492903213591307E-2</v>
      </c>
    </row>
    <row r="2955" spans="1:31">
      <c r="A2955" s="77" t="s">
        <v>1148</v>
      </c>
      <c r="B2955" s="77">
        <v>2954</v>
      </c>
      <c r="C2955" s="77" t="s">
        <v>29</v>
      </c>
      <c r="D2955" s="77" t="s">
        <v>29</v>
      </c>
      <c r="E2955" s="77">
        <v>2017</v>
      </c>
      <c r="F2955" s="77">
        <v>29.424600199999901</v>
      </c>
      <c r="G2955" s="77">
        <v>-98.495140500000005</v>
      </c>
      <c r="H2955" s="77">
        <v>0</v>
      </c>
      <c r="I2955" s="77" t="s">
        <v>1727</v>
      </c>
      <c r="J2955" s="77">
        <v>30.271128600000001</v>
      </c>
      <c r="K2955" s="77">
        <v>-97.743699500000005</v>
      </c>
      <c r="L2955" s="77">
        <v>237.592188856711</v>
      </c>
      <c r="M2955" s="77">
        <v>0.19300450817439499</v>
      </c>
      <c r="N2955" s="77">
        <v>0</v>
      </c>
      <c r="O2955" s="77">
        <v>45.617700260488597</v>
      </c>
      <c r="P2955" s="87" cm="1">
        <f t="array" ref="P2955">IF($X2955="Non-local",VLOOKUP($E2955,$AI$64:$AW$68,COLUMN($AW:$AW)-COLUMN($AH:$AH),FALSE),IF($X2955="Unknown",VLOOKUP($E2955,$AI$71:$AW$75,COLUMN($AW:$AW)-COLUMN($AH:$AH),FALSE),0))</f>
        <v>223.99999999999997</v>
      </c>
      <c r="Q2955" s="87" cm="1">
        <f t="array" ref="Q2955">IF($X2955="Non-local",VLOOKUP($E2955,$AI$40:$AW$44,COLUMN($AW:$AW)-COLUMN($AH:$AH),FALSE),IF($X2955="Unknown",VLOOKUP($E2955,$AI$47:$AW$51,COLUMN($AW:$AW)-COLUMN($AH:$AH),FALSE),0))</f>
        <v>535.71460000000002</v>
      </c>
      <c r="R2955" s="87" cm="1">
        <f t="array" ref="R2955">IF($X2955="Non-local",VLOOKUP($E2955,$AI$88:$AW$92,COLUMN($AW:$AW)-COLUMN($AH:$AH),FALSE),IF($X2955="Unknown",VLOOKUP($E2955,$AI$95:$AW$99,COLUMN($AW:$AW)-COLUMN($AH:$AH),FALSE),0))</f>
        <v>0.13812461483017213</v>
      </c>
      <c r="S2955" s="87" cm="1">
        <f t="array" ref="S2955">VLOOKUP($E2955,$AI$111:$AW$115,COLUMN($AW:$AW)-COLUMN($AH:$AH),FALSE)</f>
        <v>431.69322000000005</v>
      </c>
      <c r="T2955" s="104">
        <f t="shared" si="606"/>
        <v>0.33112912300456709</v>
      </c>
      <c r="U2955" s="104">
        <f t="shared" si="607"/>
        <v>1237.0255202604887</v>
      </c>
      <c r="V2955" s="87" cm="1">
        <f t="array" ref="V2955">VLOOKUP($E2955,$AI$118:$AW$122,COLUMN($AW:$AW)-COLUMN($AH:$AH),FALSE)</f>
        <v>0</v>
      </c>
      <c r="W2955" s="87" t="str">
        <f t="shared" si="611"/>
        <v>Domestic</v>
      </c>
      <c r="X2955" s="87" t="str">
        <f t="shared" si="612"/>
        <v>Non-local</v>
      </c>
      <c r="Y2955" s="104"/>
      <c r="Z2955" s="87" t="str">
        <f t="shared" si="608"/>
        <v>USA</v>
      </c>
      <c r="AA2955" s="87" t="str">
        <f t="shared" si="609"/>
        <v>USA</v>
      </c>
      <c r="AB2955" s="82" cm="1">
        <f t="array" ref="AB2955">VLOOKUP(B2955,'GDP per Capita'!$T$2:$V$4235,COLUMN('GDP per Capita'!$V:$V)-COLUMN('GDP per Capita'!$S:$S),FALSE)</f>
        <v>63809.64</v>
      </c>
      <c r="AC2955" s="82">
        <f t="shared" si="604"/>
        <v>63809.64</v>
      </c>
      <c r="AD2955" s="82">
        <f t="shared" si="605"/>
        <v>63809.64</v>
      </c>
      <c r="AE2955" s="88">
        <f t="shared" si="610"/>
        <v>1.9386185539684738E-2</v>
      </c>
    </row>
    <row r="2956" spans="1:31">
      <c r="A2956" s="77" t="s">
        <v>964</v>
      </c>
      <c r="B2956" s="77">
        <v>2955</v>
      </c>
      <c r="C2956" s="77" t="s">
        <v>29</v>
      </c>
      <c r="D2956" s="77" t="s">
        <v>29</v>
      </c>
      <c r="E2956" s="77">
        <v>2017</v>
      </c>
      <c r="F2956" s="77">
        <v>30.271128600000001</v>
      </c>
      <c r="G2956" s="77">
        <v>-97.743699500000005</v>
      </c>
      <c r="H2956" s="77">
        <v>1</v>
      </c>
      <c r="I2956" s="77" t="s">
        <v>1727</v>
      </c>
      <c r="J2956" s="77">
        <v>30.271128600000001</v>
      </c>
      <c r="K2956" s="77">
        <v>-97.743699500000005</v>
      </c>
      <c r="L2956" s="77">
        <v>0</v>
      </c>
      <c r="M2956" s="77">
        <v>0</v>
      </c>
      <c r="N2956" s="77">
        <v>0</v>
      </c>
      <c r="O2956" s="77">
        <v>0</v>
      </c>
      <c r="P2956" s="87" cm="1">
        <f t="array" ref="P2956">IF($X2956="Non-local",VLOOKUP($E2956,$AI$64:$AW$68,COLUMN($AW:$AW)-COLUMN($AH:$AH),FALSE),IF($X2956="Unknown",VLOOKUP($E2956,$AI$71:$AW$75,COLUMN($AW:$AW)-COLUMN($AH:$AH),FALSE),0))</f>
        <v>0</v>
      </c>
      <c r="Q2956" s="87" cm="1">
        <f t="array" ref="Q2956">IF($X2956="Non-local",VLOOKUP($E2956,$AI$40:$AW$44,COLUMN($AW:$AW)-COLUMN($AH:$AH),FALSE),IF($X2956="Unknown",VLOOKUP($E2956,$AI$47:$AW$51,COLUMN($AW:$AW)-COLUMN($AH:$AH),FALSE),0))</f>
        <v>0</v>
      </c>
      <c r="R2956" s="87" cm="1">
        <f t="array" ref="R2956">IF($X2956="Non-local",VLOOKUP($E2956,$AI$88:$AW$92,COLUMN($AW:$AW)-COLUMN($AH:$AH),FALSE),IF($X2956="Unknown",VLOOKUP($E2956,$AI$95:$AW$99,COLUMN($AW:$AW)-COLUMN($AH:$AH),FALSE),0))</f>
        <v>0</v>
      </c>
      <c r="S2956" s="87" cm="1">
        <f t="array" ref="S2956">VLOOKUP($E2956,$AI$111:$AW$115,COLUMN($AW:$AW)-COLUMN($AH:$AH),FALSE)</f>
        <v>431.69322000000005</v>
      </c>
      <c r="T2956" s="104">
        <f t="shared" si="606"/>
        <v>0</v>
      </c>
      <c r="U2956" s="104">
        <f t="shared" si="607"/>
        <v>431.69322000000005</v>
      </c>
      <c r="V2956" s="87" cm="1">
        <f t="array" ref="V2956">VLOOKUP($E2956,$AI$118:$AW$122,COLUMN($AW:$AW)-COLUMN($AH:$AH),FALSE)</f>
        <v>0</v>
      </c>
      <c r="W2956" s="87" t="str">
        <f t="shared" si="611"/>
        <v>Domestic</v>
      </c>
      <c r="X2956" s="87" t="str">
        <f t="shared" si="612"/>
        <v>Local</v>
      </c>
      <c r="Y2956" s="104"/>
      <c r="Z2956" s="87" t="str">
        <f t="shared" si="608"/>
        <v>USA</v>
      </c>
      <c r="AA2956" s="87" t="str">
        <f t="shared" si="609"/>
        <v>USA</v>
      </c>
      <c r="AB2956" s="82" cm="1">
        <f t="array" ref="AB2956">VLOOKUP(B2956,'GDP per Capita'!$T$2:$V$4235,COLUMN('GDP per Capita'!$V:$V)-COLUMN('GDP per Capita'!$S:$S),FALSE)</f>
        <v>63809.64</v>
      </c>
      <c r="AC2956" s="82">
        <f t="shared" si="604"/>
        <v>63809.64</v>
      </c>
      <c r="AD2956" s="82">
        <f t="shared" si="605"/>
        <v>63809.64</v>
      </c>
      <c r="AE2956" s="88">
        <f t="shared" si="610"/>
        <v>6.765329188505061E-3</v>
      </c>
    </row>
    <row r="2957" spans="1:31">
      <c r="A2957" s="77" t="s">
        <v>1120</v>
      </c>
      <c r="B2957" s="77">
        <v>2956</v>
      </c>
      <c r="C2957" s="77" t="s">
        <v>29</v>
      </c>
      <c r="D2957" s="77" t="s">
        <v>29</v>
      </c>
      <c r="E2957" s="77">
        <v>2017</v>
      </c>
      <c r="F2957" s="77">
        <v>45.679429299999903</v>
      </c>
      <c r="G2957" s="77">
        <v>-111.0440474</v>
      </c>
      <c r="H2957" s="77">
        <v>0</v>
      </c>
      <c r="I2957" s="77" t="s">
        <v>1727</v>
      </c>
      <c r="J2957" s="77">
        <v>30.271128600000001</v>
      </c>
      <c r="K2957" s="77">
        <v>-97.743699500000005</v>
      </c>
      <c r="L2957" s="77">
        <v>4132.3169925034499</v>
      </c>
      <c r="M2957" s="77">
        <v>0.74318689055732701</v>
      </c>
      <c r="N2957" s="77">
        <v>0</v>
      </c>
      <c r="O2957" s="77">
        <v>495.87803910041401</v>
      </c>
      <c r="P2957" s="87" cm="1">
        <f t="array" ref="P2957">IF($X2957="Non-local",VLOOKUP($E2957,$AI$64:$AW$68,COLUMN($AW:$AW)-COLUMN($AH:$AH),FALSE),IF($X2957="Unknown",VLOOKUP($E2957,$AI$71:$AW$75,COLUMN($AW:$AW)-COLUMN($AH:$AH),FALSE),0))</f>
        <v>223.99999999999997</v>
      </c>
      <c r="Q2957" s="87" cm="1">
        <f t="array" ref="Q2957">IF($X2957="Non-local",VLOOKUP($E2957,$AI$40:$AW$44,COLUMN($AW:$AW)-COLUMN($AH:$AH),FALSE),IF($X2957="Unknown",VLOOKUP($E2957,$AI$47:$AW$51,COLUMN($AW:$AW)-COLUMN($AH:$AH),FALSE),0))</f>
        <v>535.71460000000002</v>
      </c>
      <c r="R2957" s="87" cm="1">
        <f t="array" ref="R2957">IF($X2957="Non-local",VLOOKUP($E2957,$AI$88:$AW$92,COLUMN($AW:$AW)-COLUMN($AH:$AH),FALSE),IF($X2957="Unknown",VLOOKUP($E2957,$AI$95:$AW$99,COLUMN($AW:$AW)-COLUMN($AH:$AH),FALSE),0))</f>
        <v>0.13812461483017213</v>
      </c>
      <c r="S2957" s="87" cm="1">
        <f t="array" ref="S2957">VLOOKUP($E2957,$AI$111:$AW$115,COLUMN($AW:$AW)-COLUMN($AH:$AH),FALSE)</f>
        <v>431.69322000000005</v>
      </c>
      <c r="T2957" s="104">
        <f t="shared" si="606"/>
        <v>0.88131150538749914</v>
      </c>
      <c r="U2957" s="104">
        <f t="shared" si="607"/>
        <v>1687.2858591004142</v>
      </c>
      <c r="V2957" s="87" cm="1">
        <f t="array" ref="V2957">VLOOKUP($E2957,$AI$118:$AW$122,COLUMN($AW:$AW)-COLUMN($AH:$AH),FALSE)</f>
        <v>0</v>
      </c>
      <c r="W2957" s="87" t="str">
        <f t="shared" si="611"/>
        <v>Domestic</v>
      </c>
      <c r="X2957" s="87" t="str">
        <f t="shared" si="612"/>
        <v>Non-local</v>
      </c>
      <c r="Y2957" s="104"/>
      <c r="Z2957" s="87" t="str">
        <f t="shared" si="608"/>
        <v>USA</v>
      </c>
      <c r="AA2957" s="87" t="str">
        <f t="shared" si="609"/>
        <v>USA</v>
      </c>
      <c r="AB2957" s="82" cm="1">
        <f t="array" ref="AB2957">VLOOKUP(B2957,'GDP per Capita'!$T$2:$V$4235,COLUMN('GDP per Capita'!$V:$V)-COLUMN('GDP per Capita'!$S:$S),FALSE)</f>
        <v>63809.64</v>
      </c>
      <c r="AC2957" s="82">
        <f t="shared" si="604"/>
        <v>63809.64</v>
      </c>
      <c r="AD2957" s="82">
        <f t="shared" si="605"/>
        <v>63809.64</v>
      </c>
      <c r="AE2957" s="88">
        <f t="shared" si="610"/>
        <v>2.6442491433902687E-2</v>
      </c>
    </row>
    <row r="2958" spans="1:31">
      <c r="A2958" s="77" t="s">
        <v>1730</v>
      </c>
      <c r="B2958" s="77">
        <v>2957</v>
      </c>
      <c r="C2958" s="77" t="s">
        <v>29</v>
      </c>
      <c r="D2958" s="77" t="s">
        <v>29</v>
      </c>
      <c r="E2958" s="77">
        <v>2017</v>
      </c>
      <c r="F2958" s="77">
        <v>38.969531599999897</v>
      </c>
      <c r="G2958" s="77">
        <v>-77.385947900000005</v>
      </c>
      <c r="H2958" s="77">
        <v>0</v>
      </c>
      <c r="I2958" s="77" t="s">
        <v>1727</v>
      </c>
      <c r="J2958" s="77">
        <v>30.271128600000001</v>
      </c>
      <c r="K2958" s="77">
        <v>-97.743699500000005</v>
      </c>
      <c r="L2958" s="77">
        <v>4184.5733267801397</v>
      </c>
      <c r="M2958" s="77">
        <v>0.751505960878741</v>
      </c>
      <c r="N2958" s="77">
        <v>0</v>
      </c>
      <c r="O2958" s="77">
        <v>502.148799213617</v>
      </c>
      <c r="P2958" s="87" cm="1">
        <f t="array" ref="P2958">IF($X2958="Non-local",VLOOKUP($E2958,$AI$64:$AW$68,COLUMN($AW:$AW)-COLUMN($AH:$AH),FALSE),IF($X2958="Unknown",VLOOKUP($E2958,$AI$71:$AW$75,COLUMN($AW:$AW)-COLUMN($AH:$AH),FALSE),0))</f>
        <v>223.99999999999997</v>
      </c>
      <c r="Q2958" s="87" cm="1">
        <f t="array" ref="Q2958">IF($X2958="Non-local",VLOOKUP($E2958,$AI$40:$AW$44,COLUMN($AW:$AW)-COLUMN($AH:$AH),FALSE),IF($X2958="Unknown",VLOOKUP($E2958,$AI$47:$AW$51,COLUMN($AW:$AW)-COLUMN($AH:$AH),FALSE),0))</f>
        <v>535.71460000000002</v>
      </c>
      <c r="R2958" s="87" cm="1">
        <f t="array" ref="R2958">IF($X2958="Non-local",VLOOKUP($E2958,$AI$88:$AW$92,COLUMN($AW:$AW)-COLUMN($AH:$AH),FALSE),IF($X2958="Unknown",VLOOKUP($E2958,$AI$95:$AW$99,COLUMN($AW:$AW)-COLUMN($AH:$AH),FALSE),0))</f>
        <v>0.13812461483017213</v>
      </c>
      <c r="S2958" s="87" cm="1">
        <f t="array" ref="S2958">VLOOKUP($E2958,$AI$111:$AW$115,COLUMN($AW:$AW)-COLUMN($AH:$AH),FALSE)</f>
        <v>431.69322000000005</v>
      </c>
      <c r="T2958" s="104">
        <f t="shared" si="606"/>
        <v>0.88963057570891313</v>
      </c>
      <c r="U2958" s="104">
        <f t="shared" si="607"/>
        <v>1693.5566192136171</v>
      </c>
      <c r="V2958" s="87" cm="1">
        <f t="array" ref="V2958">VLOOKUP($E2958,$AI$118:$AW$122,COLUMN($AW:$AW)-COLUMN($AH:$AH),FALSE)</f>
        <v>0</v>
      </c>
      <c r="W2958" s="87" t="str">
        <f t="shared" si="611"/>
        <v>Domestic</v>
      </c>
      <c r="X2958" s="87" t="str">
        <f t="shared" si="612"/>
        <v>Non-local</v>
      </c>
      <c r="Y2958" s="104"/>
      <c r="Z2958" s="87" t="str">
        <f t="shared" si="608"/>
        <v>USA</v>
      </c>
      <c r="AA2958" s="87" t="str">
        <f t="shared" si="609"/>
        <v>USA</v>
      </c>
      <c r="AB2958" s="82" cm="1">
        <f t="array" ref="AB2958">VLOOKUP(B2958,'GDP per Capita'!$T$2:$V$4235,COLUMN('GDP per Capita'!$V:$V)-COLUMN('GDP per Capita'!$S:$S),FALSE)</f>
        <v>63809.64</v>
      </c>
      <c r="AC2958" s="82">
        <f t="shared" si="604"/>
        <v>63809.64</v>
      </c>
      <c r="AD2958" s="82">
        <f t="shared" si="605"/>
        <v>63809.64</v>
      </c>
      <c r="AE2958" s="88">
        <f t="shared" si="610"/>
        <v>2.654076436120964E-2</v>
      </c>
    </row>
    <row r="2959" spans="1:31">
      <c r="A2959" s="77" t="s">
        <v>1731</v>
      </c>
      <c r="B2959" s="77">
        <v>2958</v>
      </c>
      <c r="C2959" s="77" t="s">
        <v>362</v>
      </c>
      <c r="D2959" s="77" t="s">
        <v>30</v>
      </c>
      <c r="E2959" s="77">
        <v>2017</v>
      </c>
      <c r="F2959" s="77">
        <v>25.072134250000001</v>
      </c>
      <c r="G2959" s="77">
        <v>121.679918967541</v>
      </c>
      <c r="H2959" s="77">
        <v>0</v>
      </c>
      <c r="I2959" s="77" t="s">
        <v>1727</v>
      </c>
      <c r="J2959" s="77">
        <v>30.271128600000001</v>
      </c>
      <c r="K2959" s="77">
        <v>-97.743699500000005</v>
      </c>
      <c r="L2959" s="77">
        <v>25129.237495555099</v>
      </c>
      <c r="M2959" s="77">
        <v>3.9454839886173501</v>
      </c>
      <c r="N2959" s="77">
        <v>0</v>
      </c>
      <c r="O2959" s="77">
        <v>2299.3252308432898</v>
      </c>
      <c r="P2959" s="87" cm="1">
        <f t="array" ref="P2959">IF($X2959="Non-local",VLOOKUP($E2959,$AI$64:$AW$68,COLUMN($AW:$AW)-COLUMN($AH:$AH),FALSE),IF($X2959="Unknown",VLOOKUP($E2959,$AI$71:$AW$75,COLUMN($AW:$AW)-COLUMN($AH:$AH),FALSE),0))</f>
        <v>223.99999999999997</v>
      </c>
      <c r="Q2959" s="87" cm="1">
        <f t="array" ref="Q2959">IF($X2959="Non-local",VLOOKUP($E2959,$AI$40:$AW$44,COLUMN($AW:$AW)-COLUMN($AH:$AH),FALSE),IF($X2959="Unknown",VLOOKUP($E2959,$AI$47:$AW$51,COLUMN($AW:$AW)-COLUMN($AH:$AH),FALSE),0))</f>
        <v>535.71460000000002</v>
      </c>
      <c r="R2959" s="87" cm="1">
        <f t="array" ref="R2959">IF($X2959="Non-local",VLOOKUP($E2959,$AI$88:$AW$92,COLUMN($AW:$AW)-COLUMN($AH:$AH),FALSE),IF($X2959="Unknown",VLOOKUP($E2959,$AI$95:$AW$99,COLUMN($AW:$AW)-COLUMN($AH:$AH),FALSE),0))</f>
        <v>0.13812461483017213</v>
      </c>
      <c r="S2959" s="87" cm="1">
        <f t="array" ref="S2959">VLOOKUP($E2959,$AI$111:$AW$115,COLUMN($AW:$AW)-COLUMN($AH:$AH),FALSE)</f>
        <v>431.69322000000005</v>
      </c>
      <c r="T2959" s="104">
        <f t="shared" si="606"/>
        <v>4.0836086034475221</v>
      </c>
      <c r="U2959" s="104">
        <f t="shared" si="607"/>
        <v>3490.7330508432897</v>
      </c>
      <c r="V2959" s="87" cm="1">
        <f t="array" ref="V2959">VLOOKUP($E2959,$AI$118:$AW$122,COLUMN($AW:$AW)-COLUMN($AH:$AH),FALSE)</f>
        <v>0</v>
      </c>
      <c r="W2959" s="87" t="str">
        <f t="shared" si="611"/>
        <v>International</v>
      </c>
      <c r="X2959" s="87" t="str">
        <f t="shared" si="612"/>
        <v>Non-local</v>
      </c>
      <c r="Y2959" s="104"/>
      <c r="Z2959" s="87" t="str">
        <f t="shared" si="608"/>
        <v>Taiwan</v>
      </c>
      <c r="AA2959" s="87" t="str">
        <f t="shared" si="609"/>
        <v>Asia</v>
      </c>
      <c r="AB2959" s="82" cm="1">
        <f t="array" ref="AB2959">VLOOKUP(B2959,'GDP per Capita'!$T$2:$V$4235,COLUMN('GDP per Capita'!$V:$V)-COLUMN('GDP per Capita'!$S:$S),FALSE)</f>
        <v>10121.299999999999</v>
      </c>
      <c r="AC2959" s="82">
        <f t="shared" si="604"/>
        <v>10121.299999999999</v>
      </c>
      <c r="AD2959" s="82">
        <f t="shared" si="605"/>
        <v>10121.299999999999</v>
      </c>
      <c r="AE2959" s="88">
        <f t="shared" si="610"/>
        <v>0.34488979190847913</v>
      </c>
    </row>
    <row r="2960" spans="1:31">
      <c r="A2960" s="77" t="s">
        <v>1732</v>
      </c>
      <c r="B2960" s="77">
        <v>2959</v>
      </c>
      <c r="C2960" s="77" t="s">
        <v>29</v>
      </c>
      <c r="D2960" s="77" t="s">
        <v>29</v>
      </c>
      <c r="E2960" s="77">
        <v>2017</v>
      </c>
      <c r="F2960" s="77">
        <v>37.9872935</v>
      </c>
      <c r="G2960" s="77">
        <v>-122.5879674</v>
      </c>
      <c r="H2960" s="77">
        <v>0</v>
      </c>
      <c r="I2960" s="77" t="s">
        <v>1727</v>
      </c>
      <c r="J2960" s="77">
        <v>30.271128600000001</v>
      </c>
      <c r="K2960" s="77">
        <v>-97.743699500000005</v>
      </c>
      <c r="L2960" s="77">
        <v>4866.44831588542</v>
      </c>
      <c r="M2960" s="77">
        <v>0.85866087403491198</v>
      </c>
      <c r="N2960" s="77">
        <v>0</v>
      </c>
      <c r="O2960" s="77">
        <v>583.97379790624996</v>
      </c>
      <c r="P2960" s="87" cm="1">
        <f t="array" ref="P2960">IF($X2960="Non-local",VLOOKUP($E2960,$AI$64:$AW$68,COLUMN($AW:$AW)-COLUMN($AH:$AH),FALSE),IF($X2960="Unknown",VLOOKUP($E2960,$AI$71:$AW$75,COLUMN($AW:$AW)-COLUMN($AH:$AH),FALSE),0))</f>
        <v>223.99999999999997</v>
      </c>
      <c r="Q2960" s="87" cm="1">
        <f t="array" ref="Q2960">IF($X2960="Non-local",VLOOKUP($E2960,$AI$40:$AW$44,COLUMN($AW:$AW)-COLUMN($AH:$AH),FALSE),IF($X2960="Unknown",VLOOKUP($E2960,$AI$47:$AW$51,COLUMN($AW:$AW)-COLUMN($AH:$AH),FALSE),0))</f>
        <v>535.71460000000002</v>
      </c>
      <c r="R2960" s="87" cm="1">
        <f t="array" ref="R2960">IF($X2960="Non-local",VLOOKUP($E2960,$AI$88:$AW$92,COLUMN($AW:$AW)-COLUMN($AH:$AH),FALSE),IF($X2960="Unknown",VLOOKUP($E2960,$AI$95:$AW$99,COLUMN($AW:$AW)-COLUMN($AH:$AH),FALSE),0))</f>
        <v>0.13812461483017213</v>
      </c>
      <c r="S2960" s="87" cm="1">
        <f t="array" ref="S2960">VLOOKUP($E2960,$AI$111:$AW$115,COLUMN($AW:$AW)-COLUMN($AH:$AH),FALSE)</f>
        <v>431.69322000000005</v>
      </c>
      <c r="T2960" s="104">
        <f t="shared" si="606"/>
        <v>0.99678548886508411</v>
      </c>
      <c r="U2960" s="104">
        <f t="shared" si="607"/>
        <v>1775.3816179062501</v>
      </c>
      <c r="V2960" s="87" cm="1">
        <f t="array" ref="V2960">VLOOKUP($E2960,$AI$118:$AW$122,COLUMN($AW:$AW)-COLUMN($AH:$AH),FALSE)</f>
        <v>0</v>
      </c>
      <c r="W2960" s="87" t="str">
        <f t="shared" si="611"/>
        <v>Domestic</v>
      </c>
      <c r="X2960" s="87" t="str">
        <f t="shared" si="612"/>
        <v>Non-local</v>
      </c>
      <c r="Y2960" s="104"/>
      <c r="Z2960" s="87" t="str">
        <f t="shared" si="608"/>
        <v>USA</v>
      </c>
      <c r="AA2960" s="87" t="str">
        <f t="shared" si="609"/>
        <v>USA</v>
      </c>
      <c r="AB2960" s="82" cm="1">
        <f t="array" ref="AB2960">VLOOKUP(B2960,'GDP per Capita'!$T$2:$V$4235,COLUMN('GDP per Capita'!$V:$V)-COLUMN('GDP per Capita'!$S:$S),FALSE)</f>
        <v>63809.64</v>
      </c>
      <c r="AC2960" s="82">
        <f t="shared" si="604"/>
        <v>63809.64</v>
      </c>
      <c r="AD2960" s="82">
        <f t="shared" si="605"/>
        <v>63809.64</v>
      </c>
      <c r="AE2960" s="88">
        <f t="shared" si="610"/>
        <v>2.7823094095284821E-2</v>
      </c>
    </row>
    <row r="2961" spans="1:31">
      <c r="A2961" s="77" t="s">
        <v>1093</v>
      </c>
      <c r="B2961" s="77">
        <v>2960</v>
      </c>
      <c r="C2961" s="77" t="s">
        <v>29</v>
      </c>
      <c r="D2961" s="77" t="s">
        <v>29</v>
      </c>
      <c r="E2961" s="77">
        <v>2017</v>
      </c>
      <c r="F2961" s="77">
        <v>34.053690899999999</v>
      </c>
      <c r="G2961" s="77">
        <v>-118.2427666</v>
      </c>
      <c r="H2961" s="77">
        <v>0</v>
      </c>
      <c r="I2961" s="77" t="s">
        <v>1727</v>
      </c>
      <c r="J2961" s="77">
        <v>30.271128600000001</v>
      </c>
      <c r="K2961" s="77">
        <v>-97.743699500000005</v>
      </c>
      <c r="L2961" s="77">
        <v>3942.5757664909102</v>
      </c>
      <c r="M2961" s="77">
        <v>0.71298058879662995</v>
      </c>
      <c r="N2961" s="77">
        <v>0</v>
      </c>
      <c r="O2961" s="77">
        <v>756.97454716625498</v>
      </c>
      <c r="P2961" s="87" cm="1">
        <f t="array" ref="P2961">IF($X2961="Non-local",VLOOKUP($E2961,$AI$64:$AW$68,COLUMN($AW:$AW)-COLUMN($AH:$AH),FALSE),IF($X2961="Unknown",VLOOKUP($E2961,$AI$71:$AW$75,COLUMN($AW:$AW)-COLUMN($AH:$AH),FALSE),0))</f>
        <v>223.99999999999997</v>
      </c>
      <c r="Q2961" s="87" cm="1">
        <f t="array" ref="Q2961">IF($X2961="Non-local",VLOOKUP($E2961,$AI$40:$AW$44,COLUMN($AW:$AW)-COLUMN($AH:$AH),FALSE),IF($X2961="Unknown",VLOOKUP($E2961,$AI$47:$AW$51,COLUMN($AW:$AW)-COLUMN($AH:$AH),FALSE),0))</f>
        <v>535.71460000000002</v>
      </c>
      <c r="R2961" s="87" cm="1">
        <f t="array" ref="R2961">IF($X2961="Non-local",VLOOKUP($E2961,$AI$88:$AW$92,COLUMN($AW:$AW)-COLUMN($AH:$AH),FALSE),IF($X2961="Unknown",VLOOKUP($E2961,$AI$95:$AW$99,COLUMN($AW:$AW)-COLUMN($AH:$AH),FALSE),0))</f>
        <v>0.13812461483017213</v>
      </c>
      <c r="S2961" s="87" cm="1">
        <f t="array" ref="S2961">VLOOKUP($E2961,$AI$111:$AW$115,COLUMN($AW:$AW)-COLUMN($AH:$AH),FALSE)</f>
        <v>431.69322000000005</v>
      </c>
      <c r="T2961" s="104">
        <f t="shared" si="606"/>
        <v>0.85110520362680209</v>
      </c>
      <c r="U2961" s="104">
        <f t="shared" si="607"/>
        <v>1948.3823671662551</v>
      </c>
      <c r="V2961" s="87" cm="1">
        <f t="array" ref="V2961">VLOOKUP($E2961,$AI$118:$AW$122,COLUMN($AW:$AW)-COLUMN($AH:$AH),FALSE)</f>
        <v>0</v>
      </c>
      <c r="W2961" s="87" t="str">
        <f t="shared" si="611"/>
        <v>Domestic</v>
      </c>
      <c r="X2961" s="87" t="str">
        <f t="shared" si="612"/>
        <v>Non-local</v>
      </c>
      <c r="Y2961" s="104"/>
      <c r="Z2961" s="87" t="str">
        <f t="shared" si="608"/>
        <v>USA</v>
      </c>
      <c r="AA2961" s="87" t="str">
        <f t="shared" si="609"/>
        <v>USA</v>
      </c>
      <c r="AB2961" s="82" cm="1">
        <f t="array" ref="AB2961">VLOOKUP(B2961,'GDP per Capita'!$T$2:$V$4235,COLUMN('GDP per Capita'!$V:$V)-COLUMN('GDP per Capita'!$S:$S),FALSE)</f>
        <v>63809.64</v>
      </c>
      <c r="AC2961" s="82">
        <f t="shared" si="604"/>
        <v>63809.64</v>
      </c>
      <c r="AD2961" s="82">
        <f t="shared" si="605"/>
        <v>63809.64</v>
      </c>
      <c r="AE2961" s="88">
        <f t="shared" si="610"/>
        <v>3.0534294930456514E-2</v>
      </c>
    </row>
    <row r="2962" spans="1:31">
      <c r="A2962" s="77" t="s">
        <v>884</v>
      </c>
      <c r="B2962" s="77">
        <v>2961</v>
      </c>
      <c r="C2962" s="77" t="s">
        <v>29</v>
      </c>
      <c r="D2962" s="77" t="s">
        <v>29</v>
      </c>
      <c r="E2962" s="77">
        <v>2017</v>
      </c>
      <c r="F2962" s="77">
        <v>38.894985499999997</v>
      </c>
      <c r="G2962" s="77">
        <v>-77.036570799999893</v>
      </c>
      <c r="H2962" s="77">
        <v>0</v>
      </c>
      <c r="I2962" s="77" t="s">
        <v>1727</v>
      </c>
      <c r="J2962" s="77">
        <v>30.271128600000001</v>
      </c>
      <c r="K2962" s="77">
        <v>-97.743699500000005</v>
      </c>
      <c r="L2962" s="77">
        <v>4235.0751376308499</v>
      </c>
      <c r="M2962" s="77">
        <v>0.75954571570733698</v>
      </c>
      <c r="N2962" s="77">
        <v>0</v>
      </c>
      <c r="O2962" s="77">
        <v>508.20901651570199</v>
      </c>
      <c r="P2962" s="87" cm="1">
        <f t="array" ref="P2962">IF($X2962="Non-local",VLOOKUP($E2962,$AI$64:$AW$68,COLUMN($AW:$AW)-COLUMN($AH:$AH),FALSE),IF($X2962="Unknown",VLOOKUP($E2962,$AI$71:$AW$75,COLUMN($AW:$AW)-COLUMN($AH:$AH),FALSE),0))</f>
        <v>223.99999999999997</v>
      </c>
      <c r="Q2962" s="87" cm="1">
        <f t="array" ref="Q2962">IF($X2962="Non-local",VLOOKUP($E2962,$AI$40:$AW$44,COLUMN($AW:$AW)-COLUMN($AH:$AH),FALSE),IF($X2962="Unknown",VLOOKUP($E2962,$AI$47:$AW$51,COLUMN($AW:$AW)-COLUMN($AH:$AH),FALSE),0))</f>
        <v>535.71460000000002</v>
      </c>
      <c r="R2962" s="87" cm="1">
        <f t="array" ref="R2962">IF($X2962="Non-local",VLOOKUP($E2962,$AI$88:$AW$92,COLUMN($AW:$AW)-COLUMN($AH:$AH),FALSE),IF($X2962="Unknown",VLOOKUP($E2962,$AI$95:$AW$99,COLUMN($AW:$AW)-COLUMN($AH:$AH),FALSE),0))</f>
        <v>0.13812461483017213</v>
      </c>
      <c r="S2962" s="87" cm="1">
        <f t="array" ref="S2962">VLOOKUP($E2962,$AI$111:$AW$115,COLUMN($AW:$AW)-COLUMN($AH:$AH),FALSE)</f>
        <v>431.69322000000005</v>
      </c>
      <c r="T2962" s="104">
        <f t="shared" si="606"/>
        <v>0.89767033053750911</v>
      </c>
      <c r="U2962" s="104">
        <f t="shared" si="607"/>
        <v>1699.6168365157021</v>
      </c>
      <c r="V2962" s="87" cm="1">
        <f t="array" ref="V2962">VLOOKUP($E2962,$AI$118:$AW$122,COLUMN($AW:$AW)-COLUMN($AH:$AH),FALSE)</f>
        <v>0</v>
      </c>
      <c r="W2962" s="87" t="str">
        <f t="shared" si="611"/>
        <v>Domestic</v>
      </c>
      <c r="X2962" s="87" t="str">
        <f t="shared" si="612"/>
        <v>Non-local</v>
      </c>
      <c r="Y2962" s="104"/>
      <c r="Z2962" s="87" t="str">
        <f t="shared" si="608"/>
        <v>USA</v>
      </c>
      <c r="AA2962" s="87" t="str">
        <f t="shared" si="609"/>
        <v>USA</v>
      </c>
      <c r="AB2962" s="82" cm="1">
        <f t="array" ref="AB2962">VLOOKUP(B2962,'GDP per Capita'!$T$2:$V$4235,COLUMN('GDP per Capita'!$V:$V)-COLUMN('GDP per Capita'!$S:$S),FALSE)</f>
        <v>63809.64</v>
      </c>
      <c r="AC2962" s="82">
        <f t="shared" si="604"/>
        <v>63809.64</v>
      </c>
      <c r="AD2962" s="82">
        <f t="shared" si="605"/>
        <v>63809.64</v>
      </c>
      <c r="AE2962" s="88">
        <f t="shared" si="610"/>
        <v>2.6635737743007201E-2</v>
      </c>
    </row>
    <row r="2963" spans="1:31">
      <c r="A2963" s="77" t="s">
        <v>1733</v>
      </c>
      <c r="B2963" s="77">
        <v>2962</v>
      </c>
      <c r="C2963" s="77" t="s">
        <v>317</v>
      </c>
      <c r="D2963" s="77" t="s">
        <v>30</v>
      </c>
      <c r="E2963" s="77">
        <v>2017</v>
      </c>
      <c r="F2963" s="77">
        <v>0</v>
      </c>
      <c r="G2963" s="77">
        <v>0</v>
      </c>
      <c r="H2963" s="77">
        <v>0</v>
      </c>
      <c r="I2963" s="77" t="s">
        <v>1727</v>
      </c>
      <c r="J2963" s="77">
        <v>30.271128600000001</v>
      </c>
      <c r="K2963" s="77">
        <v>-97.743699500000005</v>
      </c>
      <c r="L2963" s="77">
        <v>4172.1940817414097</v>
      </c>
      <c r="M2963" s="77">
        <v>0.732715597444487</v>
      </c>
      <c r="N2963" s="77">
        <v>1</v>
      </c>
      <c r="O2963" s="77">
        <v>500.66328980896901</v>
      </c>
      <c r="P2963" s="87" cm="1">
        <f t="array" ref="P2963">IF($X2963="Non-local",VLOOKUP($E2963,$AI$64:$AW$68,COLUMN($AW:$AW)-COLUMN($AH:$AH),FALSE),IF($X2963="Unknown",VLOOKUP($E2963,$AI$71:$AW$75,COLUMN($AW:$AW)-COLUMN($AH:$AH),FALSE),0))</f>
        <v>223.99999999999997</v>
      </c>
      <c r="Q2963" s="87" cm="1">
        <f t="array" ref="Q2963">IF($X2963="Non-local",VLOOKUP($E2963,$AI$40:$AW$44,COLUMN($AW:$AW)-COLUMN($AH:$AH),FALSE),IF($X2963="Unknown",VLOOKUP($E2963,$AI$47:$AW$51,COLUMN($AW:$AW)-COLUMN($AH:$AH),FALSE),0))</f>
        <v>535.71460000000002</v>
      </c>
      <c r="R2963" s="87" cm="1">
        <f t="array" ref="R2963">IF($X2963="Non-local",VLOOKUP($E2963,$AI$88:$AW$92,COLUMN($AW:$AW)-COLUMN($AH:$AH),FALSE),IF($X2963="Unknown",VLOOKUP($E2963,$AI$95:$AW$99,COLUMN($AW:$AW)-COLUMN($AH:$AH),FALSE),0))</f>
        <v>0.13812461483017213</v>
      </c>
      <c r="S2963" s="87" cm="1">
        <f t="array" ref="S2963">VLOOKUP($E2963,$AI$111:$AW$115,COLUMN($AW:$AW)-COLUMN($AH:$AH),FALSE)</f>
        <v>431.69322000000005</v>
      </c>
      <c r="T2963" s="104">
        <f t="shared" si="606"/>
        <v>0.87084021227465913</v>
      </c>
      <c r="U2963" s="104">
        <f t="shared" si="607"/>
        <v>1692.0711098089691</v>
      </c>
      <c r="V2963" s="87" cm="1">
        <f t="array" ref="V2963">VLOOKUP($E2963,$AI$118:$AW$122,COLUMN($AW:$AW)-COLUMN($AH:$AH),FALSE)</f>
        <v>0</v>
      </c>
      <c r="W2963" s="87" t="str">
        <f t="shared" si="611"/>
        <v>International</v>
      </c>
      <c r="X2963" s="87" t="str">
        <f t="shared" si="612"/>
        <v>Non-local</v>
      </c>
      <c r="Y2963" s="104"/>
      <c r="Z2963" s="87" t="str">
        <f t="shared" si="608"/>
        <v>South Korea</v>
      </c>
      <c r="AA2963" s="87" t="str">
        <f t="shared" si="609"/>
        <v>Asia</v>
      </c>
      <c r="AB2963" s="82" cm="1">
        <f t="array" ref="AB2963">VLOOKUP(B2963,'GDP per Capita'!$T$2:$V$4235,COLUMN('GDP per Capita'!$V:$V)-COLUMN('GDP per Capita'!$S:$S),FALSE)</f>
        <v>32154.02</v>
      </c>
      <c r="AC2963" s="82">
        <f t="shared" si="604"/>
        <v>32154.02</v>
      </c>
      <c r="AD2963" s="82">
        <f t="shared" si="605"/>
        <v>32154.02</v>
      </c>
      <c r="AE2963" s="88">
        <f t="shared" si="610"/>
        <v>5.2623936596698298E-2</v>
      </c>
    </row>
    <row r="2964" spans="1:31">
      <c r="A2964" s="77" t="s">
        <v>927</v>
      </c>
      <c r="B2964" s="77">
        <v>2963</v>
      </c>
      <c r="C2964" s="77" t="s">
        <v>29</v>
      </c>
      <c r="D2964" s="77" t="s">
        <v>29</v>
      </c>
      <c r="E2964" s="77">
        <v>2017</v>
      </c>
      <c r="F2964" s="77">
        <v>34.147645199999999</v>
      </c>
      <c r="G2964" s="77">
        <v>-118.1444779</v>
      </c>
      <c r="H2964" s="77">
        <v>0</v>
      </c>
      <c r="I2964" s="77" t="s">
        <v>1727</v>
      </c>
      <c r="J2964" s="77">
        <v>30.271128600000001</v>
      </c>
      <c r="K2964" s="77">
        <v>-97.743699500000005</v>
      </c>
      <c r="L2964" s="77">
        <v>3927.0989919559202</v>
      </c>
      <c r="M2964" s="77">
        <v>0.71051672719042702</v>
      </c>
      <c r="N2964" s="77">
        <v>0</v>
      </c>
      <c r="O2964" s="77">
        <v>754.00300645553705</v>
      </c>
      <c r="P2964" s="87" cm="1">
        <f t="array" ref="P2964">IF($X2964="Non-local",VLOOKUP($E2964,$AI$64:$AW$68,COLUMN($AW:$AW)-COLUMN($AH:$AH),FALSE),IF($X2964="Unknown",VLOOKUP($E2964,$AI$71:$AW$75,COLUMN($AW:$AW)-COLUMN($AH:$AH),FALSE),0))</f>
        <v>223.99999999999997</v>
      </c>
      <c r="Q2964" s="87" cm="1">
        <f t="array" ref="Q2964">IF($X2964="Non-local",VLOOKUP($E2964,$AI$40:$AW$44,COLUMN($AW:$AW)-COLUMN($AH:$AH),FALSE),IF($X2964="Unknown",VLOOKUP($E2964,$AI$47:$AW$51,COLUMN($AW:$AW)-COLUMN($AH:$AH),FALSE),0))</f>
        <v>535.71460000000002</v>
      </c>
      <c r="R2964" s="87" cm="1">
        <f t="array" ref="R2964">IF($X2964="Non-local",VLOOKUP($E2964,$AI$88:$AW$92,COLUMN($AW:$AW)-COLUMN($AH:$AH),FALSE),IF($X2964="Unknown",VLOOKUP($E2964,$AI$95:$AW$99,COLUMN($AW:$AW)-COLUMN($AH:$AH),FALSE),0))</f>
        <v>0.13812461483017213</v>
      </c>
      <c r="S2964" s="87" cm="1">
        <f t="array" ref="S2964">VLOOKUP($E2964,$AI$111:$AW$115,COLUMN($AW:$AW)-COLUMN($AH:$AH),FALSE)</f>
        <v>431.69322000000005</v>
      </c>
      <c r="T2964" s="104">
        <f t="shared" si="606"/>
        <v>0.84864134202059915</v>
      </c>
      <c r="U2964" s="104">
        <f t="shared" si="607"/>
        <v>1945.4108264555371</v>
      </c>
      <c r="V2964" s="87" cm="1">
        <f t="array" ref="V2964">VLOOKUP($E2964,$AI$118:$AW$122,COLUMN($AW:$AW)-COLUMN($AH:$AH),FALSE)</f>
        <v>0</v>
      </c>
      <c r="W2964" s="87" t="str">
        <f t="shared" si="611"/>
        <v>Domestic</v>
      </c>
      <c r="X2964" s="87" t="str">
        <f t="shared" si="612"/>
        <v>Non-local</v>
      </c>
      <c r="Y2964" s="104"/>
      <c r="Z2964" s="87" t="str">
        <f t="shared" si="608"/>
        <v>USA</v>
      </c>
      <c r="AA2964" s="87" t="str">
        <f t="shared" si="609"/>
        <v>USA</v>
      </c>
      <c r="AB2964" s="82" cm="1">
        <f t="array" ref="AB2964">VLOOKUP(B2964,'GDP per Capita'!$T$2:$V$4235,COLUMN('GDP per Capita'!$V:$V)-COLUMN('GDP per Capita'!$S:$S),FALSE)</f>
        <v>63809.64</v>
      </c>
      <c r="AC2964" s="82">
        <f t="shared" si="604"/>
        <v>63809.64</v>
      </c>
      <c r="AD2964" s="82">
        <f t="shared" si="605"/>
        <v>63809.64</v>
      </c>
      <c r="AE2964" s="88">
        <f t="shared" si="610"/>
        <v>3.0487726093667619E-2</v>
      </c>
    </row>
    <row r="2965" spans="1:31">
      <c r="A2965" s="77" t="s">
        <v>1734</v>
      </c>
      <c r="B2965" s="77">
        <v>2964</v>
      </c>
      <c r="C2965" s="77" t="s">
        <v>29</v>
      </c>
      <c r="D2965" s="77" t="s">
        <v>29</v>
      </c>
      <c r="E2965" s="77">
        <v>2017</v>
      </c>
      <c r="F2965" s="77">
        <v>30.7235263</v>
      </c>
      <c r="G2965" s="77">
        <v>-95.550777099999905</v>
      </c>
      <c r="H2965" s="77">
        <v>0</v>
      </c>
      <c r="I2965" s="77" t="s">
        <v>1727</v>
      </c>
      <c r="J2965" s="77">
        <v>30.271128600000001</v>
      </c>
      <c r="K2965" s="77">
        <v>-97.743699500000005</v>
      </c>
      <c r="L2965" s="77">
        <v>432.08221383653199</v>
      </c>
      <c r="M2965" s="77">
        <v>0.21868589983613701</v>
      </c>
      <c r="N2965" s="77">
        <v>0</v>
      </c>
      <c r="O2965" s="77">
        <v>82.959785056614194</v>
      </c>
      <c r="P2965" s="87" cm="1">
        <f t="array" ref="P2965">IF($X2965="Non-local",VLOOKUP($E2965,$AI$64:$AW$68,COLUMN($AW:$AW)-COLUMN($AH:$AH),FALSE),IF($X2965="Unknown",VLOOKUP($E2965,$AI$71:$AW$75,COLUMN($AW:$AW)-COLUMN($AH:$AH),FALSE),0))</f>
        <v>223.99999999999997</v>
      </c>
      <c r="Q2965" s="87" cm="1">
        <f t="array" ref="Q2965">IF($X2965="Non-local",VLOOKUP($E2965,$AI$40:$AW$44,COLUMN($AW:$AW)-COLUMN($AH:$AH),FALSE),IF($X2965="Unknown",VLOOKUP($E2965,$AI$47:$AW$51,COLUMN($AW:$AW)-COLUMN($AH:$AH),FALSE),0))</f>
        <v>535.71460000000002</v>
      </c>
      <c r="R2965" s="87" cm="1">
        <f t="array" ref="R2965">IF($X2965="Non-local",VLOOKUP($E2965,$AI$88:$AW$92,COLUMN($AW:$AW)-COLUMN($AH:$AH),FALSE),IF($X2965="Unknown",VLOOKUP($E2965,$AI$95:$AW$99,COLUMN($AW:$AW)-COLUMN($AH:$AH),FALSE),0))</f>
        <v>0.13812461483017213</v>
      </c>
      <c r="S2965" s="87" cm="1">
        <f t="array" ref="S2965">VLOOKUP($E2965,$AI$111:$AW$115,COLUMN($AW:$AW)-COLUMN($AH:$AH),FALSE)</f>
        <v>431.69322000000005</v>
      </c>
      <c r="T2965" s="104">
        <f t="shared" si="606"/>
        <v>0.35681051466630914</v>
      </c>
      <c r="U2965" s="104">
        <f t="shared" si="607"/>
        <v>1274.3676050566144</v>
      </c>
      <c r="V2965" s="87" cm="1">
        <f t="array" ref="V2965">VLOOKUP($E2965,$AI$118:$AW$122,COLUMN($AW:$AW)-COLUMN($AH:$AH),FALSE)</f>
        <v>0</v>
      </c>
      <c r="W2965" s="87" t="str">
        <f t="shared" si="611"/>
        <v>Domestic</v>
      </c>
      <c r="X2965" s="87" t="str">
        <f t="shared" si="612"/>
        <v>Non-local</v>
      </c>
      <c r="Y2965" s="104"/>
      <c r="Z2965" s="87" t="str">
        <f t="shared" si="608"/>
        <v>USA</v>
      </c>
      <c r="AA2965" s="87" t="str">
        <f t="shared" si="609"/>
        <v>USA</v>
      </c>
      <c r="AB2965" s="82" cm="1">
        <f t="array" ref="AB2965">VLOOKUP(B2965,'GDP per Capita'!$T$2:$V$4235,COLUMN('GDP per Capita'!$V:$V)-COLUMN('GDP per Capita'!$S:$S),FALSE)</f>
        <v>63809.64</v>
      </c>
      <c r="AC2965" s="82">
        <f t="shared" si="604"/>
        <v>63809.64</v>
      </c>
      <c r="AD2965" s="82">
        <f t="shared" si="605"/>
        <v>63809.64</v>
      </c>
      <c r="AE2965" s="88">
        <f t="shared" si="610"/>
        <v>1.9971396250732874E-2</v>
      </c>
    </row>
    <row r="2966" spans="1:31">
      <c r="A2966" s="77" t="s">
        <v>964</v>
      </c>
      <c r="B2966" s="77">
        <v>2965</v>
      </c>
      <c r="C2966" s="77" t="s">
        <v>29</v>
      </c>
      <c r="D2966" s="77" t="s">
        <v>29</v>
      </c>
      <c r="E2966" s="77">
        <v>2017</v>
      </c>
      <c r="F2966" s="77">
        <v>30.271128600000001</v>
      </c>
      <c r="G2966" s="77">
        <v>-97.743699500000005</v>
      </c>
      <c r="H2966" s="77">
        <v>1</v>
      </c>
      <c r="I2966" s="77" t="s">
        <v>1727</v>
      </c>
      <c r="J2966" s="77">
        <v>30.271128600000001</v>
      </c>
      <c r="K2966" s="77">
        <v>-97.743699500000005</v>
      </c>
      <c r="L2966" s="77">
        <v>0</v>
      </c>
      <c r="M2966" s="77">
        <v>0</v>
      </c>
      <c r="N2966" s="77">
        <v>0</v>
      </c>
      <c r="O2966" s="77">
        <v>0</v>
      </c>
      <c r="P2966" s="87" cm="1">
        <f t="array" ref="P2966">IF($X2966="Non-local",VLOOKUP($E2966,$AI$64:$AW$68,COLUMN($AW:$AW)-COLUMN($AH:$AH),FALSE),IF($X2966="Unknown",VLOOKUP($E2966,$AI$71:$AW$75,COLUMN($AW:$AW)-COLUMN($AH:$AH),FALSE),0))</f>
        <v>0</v>
      </c>
      <c r="Q2966" s="87" cm="1">
        <f t="array" ref="Q2966">IF($X2966="Non-local",VLOOKUP($E2966,$AI$40:$AW$44,COLUMN($AW:$AW)-COLUMN($AH:$AH),FALSE),IF($X2966="Unknown",VLOOKUP($E2966,$AI$47:$AW$51,COLUMN($AW:$AW)-COLUMN($AH:$AH),FALSE),0))</f>
        <v>0</v>
      </c>
      <c r="R2966" s="87" cm="1">
        <f t="array" ref="R2966">IF($X2966="Non-local",VLOOKUP($E2966,$AI$88:$AW$92,COLUMN($AW:$AW)-COLUMN($AH:$AH),FALSE),IF($X2966="Unknown",VLOOKUP($E2966,$AI$95:$AW$99,COLUMN($AW:$AW)-COLUMN($AH:$AH),FALSE),0))</f>
        <v>0</v>
      </c>
      <c r="S2966" s="87" cm="1">
        <f t="array" ref="S2966">VLOOKUP($E2966,$AI$111:$AW$115,COLUMN($AW:$AW)-COLUMN($AH:$AH),FALSE)</f>
        <v>431.69322000000005</v>
      </c>
      <c r="T2966" s="104">
        <f t="shared" si="606"/>
        <v>0</v>
      </c>
      <c r="U2966" s="104">
        <f t="shared" si="607"/>
        <v>431.69322000000005</v>
      </c>
      <c r="V2966" s="87" cm="1">
        <f t="array" ref="V2966">VLOOKUP($E2966,$AI$118:$AW$122,COLUMN($AW:$AW)-COLUMN($AH:$AH),FALSE)</f>
        <v>0</v>
      </c>
      <c r="W2966" s="87" t="str">
        <f t="shared" si="611"/>
        <v>Domestic</v>
      </c>
      <c r="X2966" s="87" t="str">
        <f t="shared" si="612"/>
        <v>Local</v>
      </c>
      <c r="Y2966" s="104"/>
      <c r="Z2966" s="87" t="str">
        <f t="shared" si="608"/>
        <v>USA</v>
      </c>
      <c r="AA2966" s="87" t="str">
        <f t="shared" si="609"/>
        <v>USA</v>
      </c>
      <c r="AB2966" s="82" cm="1">
        <f t="array" ref="AB2966">VLOOKUP(B2966,'GDP per Capita'!$T$2:$V$4235,COLUMN('GDP per Capita'!$V:$V)-COLUMN('GDP per Capita'!$S:$S),FALSE)</f>
        <v>63809.64</v>
      </c>
      <c r="AC2966" s="82">
        <f t="shared" si="604"/>
        <v>63809.64</v>
      </c>
      <c r="AD2966" s="82">
        <f t="shared" si="605"/>
        <v>63809.64</v>
      </c>
      <c r="AE2966" s="88">
        <f t="shared" si="610"/>
        <v>6.765329188505061E-3</v>
      </c>
    </row>
    <row r="2967" spans="1:31">
      <c r="A2967" s="77" t="s">
        <v>1648</v>
      </c>
      <c r="B2967" s="77">
        <v>2966</v>
      </c>
      <c r="C2967" s="77" t="s">
        <v>29</v>
      </c>
      <c r="D2967" s="77" t="s">
        <v>29</v>
      </c>
      <c r="E2967" s="77">
        <v>2017</v>
      </c>
      <c r="F2967" s="77">
        <v>38.545378999999997</v>
      </c>
      <c r="G2967" s="77">
        <v>-121.744583499999</v>
      </c>
      <c r="H2967" s="77">
        <v>0</v>
      </c>
      <c r="I2967" s="77" t="s">
        <v>1727</v>
      </c>
      <c r="J2967" s="77">
        <v>30.271128600000001</v>
      </c>
      <c r="K2967" s="77">
        <v>-97.743699500000005</v>
      </c>
      <c r="L2967" s="77">
        <v>4754.5105884624099</v>
      </c>
      <c r="M2967" s="77">
        <v>0.84223846679130498</v>
      </c>
      <c r="N2967" s="77">
        <v>0</v>
      </c>
      <c r="O2967" s="77">
        <v>570.541270615489</v>
      </c>
      <c r="P2967" s="87" cm="1">
        <f t="array" ref="P2967">IF($X2967="Non-local",VLOOKUP($E2967,$AI$64:$AW$68,COLUMN($AW:$AW)-COLUMN($AH:$AH),FALSE),IF($X2967="Unknown",VLOOKUP($E2967,$AI$71:$AW$75,COLUMN($AW:$AW)-COLUMN($AH:$AH),FALSE),0))</f>
        <v>223.99999999999997</v>
      </c>
      <c r="Q2967" s="87" cm="1">
        <f t="array" ref="Q2967">IF($X2967="Non-local",VLOOKUP($E2967,$AI$40:$AW$44,COLUMN($AW:$AW)-COLUMN($AH:$AH),FALSE),IF($X2967="Unknown",VLOOKUP($E2967,$AI$47:$AW$51,COLUMN($AW:$AW)-COLUMN($AH:$AH),FALSE),0))</f>
        <v>535.71460000000002</v>
      </c>
      <c r="R2967" s="87" cm="1">
        <f t="array" ref="R2967">IF($X2967="Non-local",VLOOKUP($E2967,$AI$88:$AW$92,COLUMN($AW:$AW)-COLUMN($AH:$AH),FALSE),IF($X2967="Unknown",VLOOKUP($E2967,$AI$95:$AW$99,COLUMN($AW:$AW)-COLUMN($AH:$AH),FALSE),0))</f>
        <v>0.13812461483017213</v>
      </c>
      <c r="S2967" s="87" cm="1">
        <f t="array" ref="S2967">VLOOKUP($E2967,$AI$111:$AW$115,COLUMN($AW:$AW)-COLUMN($AH:$AH),FALSE)</f>
        <v>431.69322000000005</v>
      </c>
      <c r="T2967" s="104">
        <f t="shared" si="606"/>
        <v>0.98036308162147712</v>
      </c>
      <c r="U2967" s="104">
        <f t="shared" si="607"/>
        <v>1761.9490906154892</v>
      </c>
      <c r="V2967" s="87" cm="1">
        <f t="array" ref="V2967">VLOOKUP($E2967,$AI$118:$AW$122,COLUMN($AW:$AW)-COLUMN($AH:$AH),FALSE)</f>
        <v>0</v>
      </c>
      <c r="W2967" s="87" t="str">
        <f t="shared" si="611"/>
        <v>Domestic</v>
      </c>
      <c r="X2967" s="87" t="str">
        <f t="shared" si="612"/>
        <v>Non-local</v>
      </c>
      <c r="Y2967" s="104"/>
      <c r="Z2967" s="87" t="str">
        <f t="shared" si="608"/>
        <v>USA</v>
      </c>
      <c r="AA2967" s="87" t="str">
        <f t="shared" si="609"/>
        <v>USA</v>
      </c>
      <c r="AB2967" s="82" cm="1">
        <f t="array" ref="AB2967">VLOOKUP(B2967,'GDP per Capita'!$T$2:$V$4235,COLUMN('GDP per Capita'!$V:$V)-COLUMN('GDP per Capita'!$S:$S),FALSE)</f>
        <v>63809.64</v>
      </c>
      <c r="AC2967" s="82">
        <f t="shared" si="604"/>
        <v>63809.64</v>
      </c>
      <c r="AD2967" s="82">
        <f t="shared" si="605"/>
        <v>63809.64</v>
      </c>
      <c r="AE2967" s="88">
        <f t="shared" si="610"/>
        <v>2.7612584722551157E-2</v>
      </c>
    </row>
    <row r="2968" spans="1:31">
      <c r="A2968" s="77" t="s">
        <v>886</v>
      </c>
      <c r="B2968" s="77">
        <v>2967</v>
      </c>
      <c r="C2968" s="77" t="s">
        <v>29</v>
      </c>
      <c r="D2968" s="77" t="s">
        <v>29</v>
      </c>
      <c r="E2968" s="77">
        <v>2017</v>
      </c>
      <c r="F2968" s="77">
        <v>39.284749400000003</v>
      </c>
      <c r="G2968" s="77">
        <v>-76.620474639699793</v>
      </c>
      <c r="H2968" s="77">
        <v>0</v>
      </c>
      <c r="I2968" s="77" t="s">
        <v>1727</v>
      </c>
      <c r="J2968" s="77">
        <v>30.271128600000001</v>
      </c>
      <c r="K2968" s="77">
        <v>-97.743699500000005</v>
      </c>
      <c r="L2968" s="77">
        <v>4333.0445921849196</v>
      </c>
      <c r="M2968" s="77">
        <v>0.77514219397292805</v>
      </c>
      <c r="N2968" s="77">
        <v>0</v>
      </c>
      <c r="O2968" s="77">
        <v>519.96535106219005</v>
      </c>
      <c r="P2968" s="87" cm="1">
        <f t="array" ref="P2968">IF($X2968="Non-local",VLOOKUP($E2968,$AI$64:$AW$68,COLUMN($AW:$AW)-COLUMN($AH:$AH),FALSE),IF($X2968="Unknown",VLOOKUP($E2968,$AI$71:$AW$75,COLUMN($AW:$AW)-COLUMN($AH:$AH),FALSE),0))</f>
        <v>223.99999999999997</v>
      </c>
      <c r="Q2968" s="87" cm="1">
        <f t="array" ref="Q2968">IF($X2968="Non-local",VLOOKUP($E2968,$AI$40:$AW$44,COLUMN($AW:$AW)-COLUMN($AH:$AH),FALSE),IF($X2968="Unknown",VLOOKUP($E2968,$AI$47:$AW$51,COLUMN($AW:$AW)-COLUMN($AH:$AH),FALSE),0))</f>
        <v>535.71460000000002</v>
      </c>
      <c r="R2968" s="87" cm="1">
        <f t="array" ref="R2968">IF($X2968="Non-local",VLOOKUP($E2968,$AI$88:$AW$92,COLUMN($AW:$AW)-COLUMN($AH:$AH),FALSE),IF($X2968="Unknown",VLOOKUP($E2968,$AI$95:$AW$99,COLUMN($AW:$AW)-COLUMN($AH:$AH),FALSE),0))</f>
        <v>0.13812461483017213</v>
      </c>
      <c r="S2968" s="87" cm="1">
        <f t="array" ref="S2968">VLOOKUP($E2968,$AI$111:$AW$115,COLUMN($AW:$AW)-COLUMN($AH:$AH),FALSE)</f>
        <v>431.69322000000005</v>
      </c>
      <c r="T2968" s="104">
        <f t="shared" si="606"/>
        <v>0.91326680880310018</v>
      </c>
      <c r="U2968" s="104">
        <f t="shared" si="607"/>
        <v>1711.3731710621901</v>
      </c>
      <c r="V2968" s="87" cm="1">
        <f t="array" ref="V2968">VLOOKUP($E2968,$AI$118:$AW$122,COLUMN($AW:$AW)-COLUMN($AH:$AH),FALSE)</f>
        <v>0</v>
      </c>
      <c r="W2968" s="87" t="str">
        <f t="shared" si="611"/>
        <v>Domestic</v>
      </c>
      <c r="X2968" s="87" t="str">
        <f t="shared" si="612"/>
        <v>Non-local</v>
      </c>
      <c r="Y2968" s="104"/>
      <c r="Z2968" s="87" t="str">
        <f t="shared" si="608"/>
        <v>USA</v>
      </c>
      <c r="AA2968" s="87" t="str">
        <f t="shared" si="609"/>
        <v>USA</v>
      </c>
      <c r="AB2968" s="82" cm="1">
        <f t="array" ref="AB2968">VLOOKUP(B2968,'GDP per Capita'!$T$2:$V$4235,COLUMN('GDP per Capita'!$V:$V)-COLUMN('GDP per Capita'!$S:$S),FALSE)</f>
        <v>63809.64</v>
      </c>
      <c r="AC2968" s="82">
        <f t="shared" si="604"/>
        <v>63809.64</v>
      </c>
      <c r="AD2968" s="82">
        <f t="shared" si="605"/>
        <v>63809.64</v>
      </c>
      <c r="AE2968" s="88">
        <f t="shared" si="610"/>
        <v>2.6819978471312331E-2</v>
      </c>
    </row>
    <row r="2969" spans="1:31">
      <c r="A2969" s="77" t="s">
        <v>1133</v>
      </c>
      <c r="B2969" s="77">
        <v>2968</v>
      </c>
      <c r="C2969" s="77" t="s">
        <v>29</v>
      </c>
      <c r="D2969" s="77" t="s">
        <v>29</v>
      </c>
      <c r="E2969" s="77">
        <v>2017</v>
      </c>
      <c r="F2969" s="77">
        <v>38.254237599999897</v>
      </c>
      <c r="G2969" s="77">
        <v>-85.759406999999996</v>
      </c>
      <c r="H2969" s="77">
        <v>0</v>
      </c>
      <c r="I2969" s="77" t="s">
        <v>1727</v>
      </c>
      <c r="J2969" s="77">
        <v>30.271128600000001</v>
      </c>
      <c r="K2969" s="77">
        <v>-97.743699500000005</v>
      </c>
      <c r="L2969" s="77">
        <v>2824.7687496826002</v>
      </c>
      <c r="M2969" s="77">
        <v>0.53502866569845797</v>
      </c>
      <c r="N2969" s="77">
        <v>0</v>
      </c>
      <c r="O2969" s="77">
        <v>542.35559993905997</v>
      </c>
      <c r="P2969" s="87" cm="1">
        <f t="array" ref="P2969">IF($X2969="Non-local",VLOOKUP($E2969,$AI$64:$AW$68,COLUMN($AW:$AW)-COLUMN($AH:$AH),FALSE),IF($X2969="Unknown",VLOOKUP($E2969,$AI$71:$AW$75,COLUMN($AW:$AW)-COLUMN($AH:$AH),FALSE),0))</f>
        <v>223.99999999999997</v>
      </c>
      <c r="Q2969" s="87" cm="1">
        <f t="array" ref="Q2969">IF($X2969="Non-local",VLOOKUP($E2969,$AI$40:$AW$44,COLUMN($AW:$AW)-COLUMN($AH:$AH),FALSE),IF($X2969="Unknown",VLOOKUP($E2969,$AI$47:$AW$51,COLUMN($AW:$AW)-COLUMN($AH:$AH),FALSE),0))</f>
        <v>535.71460000000002</v>
      </c>
      <c r="R2969" s="87" cm="1">
        <f t="array" ref="R2969">IF($X2969="Non-local",VLOOKUP($E2969,$AI$88:$AW$92,COLUMN($AW:$AW)-COLUMN($AH:$AH),FALSE),IF($X2969="Unknown",VLOOKUP($E2969,$AI$95:$AW$99,COLUMN($AW:$AW)-COLUMN($AH:$AH),FALSE),0))</f>
        <v>0.13812461483017213</v>
      </c>
      <c r="S2969" s="87" cm="1">
        <f t="array" ref="S2969">VLOOKUP($E2969,$AI$111:$AW$115,COLUMN($AW:$AW)-COLUMN($AH:$AH),FALSE)</f>
        <v>431.69322000000005</v>
      </c>
      <c r="T2969" s="104">
        <f t="shared" si="606"/>
        <v>0.6731532805286301</v>
      </c>
      <c r="U2969" s="104">
        <f t="shared" si="607"/>
        <v>1733.76341993906</v>
      </c>
      <c r="V2969" s="87" cm="1">
        <f t="array" ref="V2969">VLOOKUP($E2969,$AI$118:$AW$122,COLUMN($AW:$AW)-COLUMN($AH:$AH),FALSE)</f>
        <v>0</v>
      </c>
      <c r="W2969" s="87" t="str">
        <f t="shared" si="611"/>
        <v>Domestic</v>
      </c>
      <c r="X2969" s="87" t="str">
        <f t="shared" si="612"/>
        <v>Non-local</v>
      </c>
      <c r="Y2969" s="104"/>
      <c r="Z2969" s="87" t="str">
        <f t="shared" si="608"/>
        <v>USA</v>
      </c>
      <c r="AA2969" s="87" t="str">
        <f t="shared" si="609"/>
        <v>USA</v>
      </c>
      <c r="AB2969" s="82" cm="1">
        <f t="array" ref="AB2969">VLOOKUP(B2969,'GDP per Capita'!$T$2:$V$4235,COLUMN('GDP per Capita'!$V:$V)-COLUMN('GDP per Capita'!$S:$S),FALSE)</f>
        <v>63809.64</v>
      </c>
      <c r="AC2969" s="82">
        <f t="shared" si="604"/>
        <v>63809.64</v>
      </c>
      <c r="AD2969" s="82">
        <f t="shared" si="605"/>
        <v>63809.64</v>
      </c>
      <c r="AE2969" s="88">
        <f t="shared" si="610"/>
        <v>2.7170869792386542E-2</v>
      </c>
    </row>
    <row r="2970" spans="1:31">
      <c r="A2970" s="77" t="s">
        <v>884</v>
      </c>
      <c r="B2970" s="77">
        <v>2969</v>
      </c>
      <c r="C2970" s="77" t="s">
        <v>29</v>
      </c>
      <c r="D2970" s="77" t="s">
        <v>29</v>
      </c>
      <c r="E2970" s="77">
        <v>2017</v>
      </c>
      <c r="F2970" s="77">
        <v>38.894985499999997</v>
      </c>
      <c r="G2970" s="77">
        <v>-77.036570799999893</v>
      </c>
      <c r="H2970" s="77">
        <v>0</v>
      </c>
      <c r="I2970" s="77" t="s">
        <v>1727</v>
      </c>
      <c r="J2970" s="77">
        <v>30.271128600000001</v>
      </c>
      <c r="K2970" s="77">
        <v>-97.743699500000005</v>
      </c>
      <c r="L2970" s="77">
        <v>4235.0751376308499</v>
      </c>
      <c r="M2970" s="77">
        <v>0.75954571570733698</v>
      </c>
      <c r="N2970" s="77">
        <v>0</v>
      </c>
      <c r="O2970" s="77">
        <v>508.20901651570199</v>
      </c>
      <c r="P2970" s="87" cm="1">
        <f t="array" ref="P2970">IF($X2970="Non-local",VLOOKUP($E2970,$AI$64:$AW$68,COLUMN($AW:$AW)-COLUMN($AH:$AH),FALSE),IF($X2970="Unknown",VLOOKUP($E2970,$AI$71:$AW$75,COLUMN($AW:$AW)-COLUMN($AH:$AH),FALSE),0))</f>
        <v>223.99999999999997</v>
      </c>
      <c r="Q2970" s="87" cm="1">
        <f t="array" ref="Q2970">IF($X2970="Non-local",VLOOKUP($E2970,$AI$40:$AW$44,COLUMN($AW:$AW)-COLUMN($AH:$AH),FALSE),IF($X2970="Unknown",VLOOKUP($E2970,$AI$47:$AW$51,COLUMN($AW:$AW)-COLUMN($AH:$AH),FALSE),0))</f>
        <v>535.71460000000002</v>
      </c>
      <c r="R2970" s="87" cm="1">
        <f t="array" ref="R2970">IF($X2970="Non-local",VLOOKUP($E2970,$AI$88:$AW$92,COLUMN($AW:$AW)-COLUMN($AH:$AH),FALSE),IF($X2970="Unknown",VLOOKUP($E2970,$AI$95:$AW$99,COLUMN($AW:$AW)-COLUMN($AH:$AH),FALSE),0))</f>
        <v>0.13812461483017213</v>
      </c>
      <c r="S2970" s="87" cm="1">
        <f t="array" ref="S2970">VLOOKUP($E2970,$AI$111:$AW$115,COLUMN($AW:$AW)-COLUMN($AH:$AH),FALSE)</f>
        <v>431.69322000000005</v>
      </c>
      <c r="T2970" s="104">
        <f t="shared" si="606"/>
        <v>0.89767033053750911</v>
      </c>
      <c r="U2970" s="104">
        <f t="shared" si="607"/>
        <v>1699.6168365157021</v>
      </c>
      <c r="V2970" s="87" cm="1">
        <f t="array" ref="V2970">VLOOKUP($E2970,$AI$118:$AW$122,COLUMN($AW:$AW)-COLUMN($AH:$AH),FALSE)</f>
        <v>0</v>
      </c>
      <c r="W2970" s="87" t="str">
        <f t="shared" si="611"/>
        <v>Domestic</v>
      </c>
      <c r="X2970" s="87" t="str">
        <f t="shared" si="612"/>
        <v>Non-local</v>
      </c>
      <c r="Y2970" s="104"/>
      <c r="Z2970" s="87" t="str">
        <f t="shared" si="608"/>
        <v>USA</v>
      </c>
      <c r="AA2970" s="87" t="str">
        <f t="shared" si="609"/>
        <v>USA</v>
      </c>
      <c r="AB2970" s="82" cm="1">
        <f t="array" ref="AB2970">VLOOKUP(B2970,'GDP per Capita'!$T$2:$V$4235,COLUMN('GDP per Capita'!$V:$V)-COLUMN('GDP per Capita'!$S:$S),FALSE)</f>
        <v>63809.64</v>
      </c>
      <c r="AC2970" s="82">
        <f t="shared" si="604"/>
        <v>63809.64</v>
      </c>
      <c r="AD2970" s="82">
        <f t="shared" si="605"/>
        <v>63809.64</v>
      </c>
      <c r="AE2970" s="88">
        <f t="shared" si="610"/>
        <v>2.6635737743007201E-2</v>
      </c>
    </row>
    <row r="2971" spans="1:31">
      <c r="A2971" s="77" t="s">
        <v>965</v>
      </c>
      <c r="B2971" s="77">
        <v>2970</v>
      </c>
      <c r="C2971" s="77" t="s">
        <v>29</v>
      </c>
      <c r="D2971" s="77" t="s">
        <v>29</v>
      </c>
      <c r="E2971" s="77">
        <v>2017</v>
      </c>
      <c r="F2971" s="77">
        <v>35.198752200000001</v>
      </c>
      <c r="G2971" s="77">
        <v>-111.6518229</v>
      </c>
      <c r="H2971" s="77">
        <v>0</v>
      </c>
      <c r="I2971" s="77" t="s">
        <v>1727</v>
      </c>
      <c r="J2971" s="77">
        <v>30.271128600000001</v>
      </c>
      <c r="K2971" s="77">
        <v>-97.743699500000005</v>
      </c>
      <c r="L2971" s="77">
        <v>2819.7770142690601</v>
      </c>
      <c r="M2971" s="77">
        <v>0.53423399461205401</v>
      </c>
      <c r="N2971" s="77">
        <v>0</v>
      </c>
      <c r="O2971" s="77">
        <v>541.39718673965899</v>
      </c>
      <c r="P2971" s="87" cm="1">
        <f t="array" ref="P2971">IF($X2971="Non-local",VLOOKUP($E2971,$AI$64:$AW$68,COLUMN($AW:$AW)-COLUMN($AH:$AH),FALSE),IF($X2971="Unknown",VLOOKUP($E2971,$AI$71:$AW$75,COLUMN($AW:$AW)-COLUMN($AH:$AH),FALSE),0))</f>
        <v>223.99999999999997</v>
      </c>
      <c r="Q2971" s="87" cm="1">
        <f t="array" ref="Q2971">IF($X2971="Non-local",VLOOKUP($E2971,$AI$40:$AW$44,COLUMN($AW:$AW)-COLUMN($AH:$AH),FALSE),IF($X2971="Unknown",VLOOKUP($E2971,$AI$47:$AW$51,COLUMN($AW:$AW)-COLUMN($AH:$AH),FALSE),0))</f>
        <v>535.71460000000002</v>
      </c>
      <c r="R2971" s="87" cm="1">
        <f t="array" ref="R2971">IF($X2971="Non-local",VLOOKUP($E2971,$AI$88:$AW$92,COLUMN($AW:$AW)-COLUMN($AH:$AH),FALSE),IF($X2971="Unknown",VLOOKUP($E2971,$AI$95:$AW$99,COLUMN($AW:$AW)-COLUMN($AH:$AH),FALSE),0))</f>
        <v>0.13812461483017213</v>
      </c>
      <c r="S2971" s="87" cm="1">
        <f t="array" ref="S2971">VLOOKUP($E2971,$AI$111:$AW$115,COLUMN($AW:$AW)-COLUMN($AH:$AH),FALSE)</f>
        <v>431.69322000000005</v>
      </c>
      <c r="T2971" s="104">
        <f t="shared" si="606"/>
        <v>0.67235860944222614</v>
      </c>
      <c r="U2971" s="104">
        <f t="shared" si="607"/>
        <v>1732.8050067396591</v>
      </c>
      <c r="V2971" s="87" cm="1">
        <f t="array" ref="V2971">VLOOKUP($E2971,$AI$118:$AW$122,COLUMN($AW:$AW)-COLUMN($AH:$AH),FALSE)</f>
        <v>0</v>
      </c>
      <c r="W2971" s="87" t="str">
        <f t="shared" si="611"/>
        <v>Domestic</v>
      </c>
      <c r="X2971" s="87" t="str">
        <f t="shared" si="612"/>
        <v>Non-local</v>
      </c>
      <c r="Y2971" s="104"/>
      <c r="Z2971" s="87" t="str">
        <f t="shared" si="608"/>
        <v>USA</v>
      </c>
      <c r="AA2971" s="87" t="str">
        <f t="shared" si="609"/>
        <v>USA</v>
      </c>
      <c r="AB2971" s="82" cm="1">
        <f t="array" ref="AB2971">VLOOKUP(B2971,'GDP per Capita'!$T$2:$V$4235,COLUMN('GDP per Capita'!$V:$V)-COLUMN('GDP per Capita'!$S:$S),FALSE)</f>
        <v>63809.64</v>
      </c>
      <c r="AC2971" s="82">
        <f t="shared" si="604"/>
        <v>63809.64</v>
      </c>
      <c r="AD2971" s="82">
        <f t="shared" si="605"/>
        <v>63809.64</v>
      </c>
      <c r="AE2971" s="88">
        <f t="shared" si="610"/>
        <v>2.7155849911387357E-2</v>
      </c>
    </row>
    <row r="2972" spans="1:31">
      <c r="A2972" s="77" t="s">
        <v>910</v>
      </c>
      <c r="B2972" s="77">
        <v>2971</v>
      </c>
      <c r="C2972" s="77" t="s">
        <v>29</v>
      </c>
      <c r="D2972" s="77" t="s">
        <v>29</v>
      </c>
      <c r="E2972" s="77">
        <v>2017</v>
      </c>
      <c r="F2972" s="77">
        <v>37.411403499999999</v>
      </c>
      <c r="G2972" s="77">
        <v>-122.0543534</v>
      </c>
      <c r="H2972" s="77">
        <v>0</v>
      </c>
      <c r="I2972" s="77" t="s">
        <v>1727</v>
      </c>
      <c r="J2972" s="77">
        <v>30.271128600000001</v>
      </c>
      <c r="K2972" s="77">
        <v>-97.743699500000005</v>
      </c>
      <c r="L2972" s="77">
        <v>4746.5658118863203</v>
      </c>
      <c r="M2972" s="77">
        <v>0.84097367935569201</v>
      </c>
      <c r="N2972" s="77">
        <v>0</v>
      </c>
      <c r="O2972" s="77">
        <v>569.58789742635895</v>
      </c>
      <c r="P2972" s="87" cm="1">
        <f t="array" ref="P2972">IF($X2972="Non-local",VLOOKUP($E2972,$AI$64:$AW$68,COLUMN($AW:$AW)-COLUMN($AH:$AH),FALSE),IF($X2972="Unknown",VLOOKUP($E2972,$AI$71:$AW$75,COLUMN($AW:$AW)-COLUMN($AH:$AH),FALSE),0))</f>
        <v>223.99999999999997</v>
      </c>
      <c r="Q2972" s="87" cm="1">
        <f t="array" ref="Q2972">IF($X2972="Non-local",VLOOKUP($E2972,$AI$40:$AW$44,COLUMN($AW:$AW)-COLUMN($AH:$AH),FALSE),IF($X2972="Unknown",VLOOKUP($E2972,$AI$47:$AW$51,COLUMN($AW:$AW)-COLUMN($AH:$AH),FALSE),0))</f>
        <v>535.71460000000002</v>
      </c>
      <c r="R2972" s="87" cm="1">
        <f t="array" ref="R2972">IF($X2972="Non-local",VLOOKUP($E2972,$AI$88:$AW$92,COLUMN($AW:$AW)-COLUMN($AH:$AH),FALSE),IF($X2972="Unknown",VLOOKUP($E2972,$AI$95:$AW$99,COLUMN($AW:$AW)-COLUMN($AH:$AH),FALSE),0))</f>
        <v>0.13812461483017213</v>
      </c>
      <c r="S2972" s="87" cm="1">
        <f t="array" ref="S2972">VLOOKUP($E2972,$AI$111:$AW$115,COLUMN($AW:$AW)-COLUMN($AH:$AH),FALSE)</f>
        <v>431.69322000000005</v>
      </c>
      <c r="T2972" s="104">
        <f t="shared" si="606"/>
        <v>0.97909829418586414</v>
      </c>
      <c r="U2972" s="104">
        <f t="shared" si="607"/>
        <v>1760.9957174263591</v>
      </c>
      <c r="V2972" s="87" cm="1">
        <f t="array" ref="V2972">VLOOKUP($E2972,$AI$118:$AW$122,COLUMN($AW:$AW)-COLUMN($AH:$AH),FALSE)</f>
        <v>0</v>
      </c>
      <c r="W2972" s="87" t="str">
        <f t="shared" si="611"/>
        <v>Domestic</v>
      </c>
      <c r="X2972" s="87" t="str">
        <f t="shared" si="612"/>
        <v>Non-local</v>
      </c>
      <c r="Y2972" s="104"/>
      <c r="Z2972" s="87" t="str">
        <f t="shared" si="608"/>
        <v>USA</v>
      </c>
      <c r="AA2972" s="87" t="str">
        <f t="shared" si="609"/>
        <v>USA</v>
      </c>
      <c r="AB2972" s="82" cm="1">
        <f t="array" ref="AB2972">VLOOKUP(B2972,'GDP per Capita'!$T$2:$V$4235,COLUMN('GDP per Capita'!$V:$V)-COLUMN('GDP per Capita'!$S:$S),FALSE)</f>
        <v>63809.64</v>
      </c>
      <c r="AC2972" s="82">
        <f t="shared" si="604"/>
        <v>63809.64</v>
      </c>
      <c r="AD2972" s="82">
        <f t="shared" si="605"/>
        <v>63809.64</v>
      </c>
      <c r="AE2972" s="88">
        <f t="shared" si="610"/>
        <v>2.7597643826643734E-2</v>
      </c>
    </row>
    <row r="2973" spans="1:31">
      <c r="A2973" s="77" t="s">
        <v>1499</v>
      </c>
      <c r="B2973" s="77">
        <v>2972</v>
      </c>
      <c r="C2973" s="77" t="s">
        <v>29</v>
      </c>
      <c r="D2973" s="77" t="s">
        <v>29</v>
      </c>
      <c r="E2973" s="77">
        <v>2017</v>
      </c>
      <c r="F2973" s="77">
        <v>33.8455911</v>
      </c>
      <c r="G2973" s="77">
        <v>-118.388676599999</v>
      </c>
      <c r="H2973" s="77">
        <v>0</v>
      </c>
      <c r="I2973" s="77" t="s">
        <v>1727</v>
      </c>
      <c r="J2973" s="77">
        <v>30.271128600000001</v>
      </c>
      <c r="K2973" s="77">
        <v>-97.743699500000005</v>
      </c>
      <c r="L2973" s="77">
        <v>3964.2679754117999</v>
      </c>
      <c r="M2973" s="77">
        <v>0.71643393113182297</v>
      </c>
      <c r="N2973" s="77">
        <v>0</v>
      </c>
      <c r="O2973" s="77">
        <v>761.13945127906595</v>
      </c>
      <c r="P2973" s="87" cm="1">
        <f t="array" ref="P2973">IF($X2973="Non-local",VLOOKUP($E2973,$AI$64:$AW$68,COLUMN($AW:$AW)-COLUMN($AH:$AH),FALSE),IF($X2973="Unknown",VLOOKUP($E2973,$AI$71:$AW$75,COLUMN($AW:$AW)-COLUMN($AH:$AH),FALSE),0))</f>
        <v>223.99999999999997</v>
      </c>
      <c r="Q2973" s="87" cm="1">
        <f t="array" ref="Q2973">IF($X2973="Non-local",VLOOKUP($E2973,$AI$40:$AW$44,COLUMN($AW:$AW)-COLUMN($AH:$AH),FALSE),IF($X2973="Unknown",VLOOKUP($E2973,$AI$47:$AW$51,COLUMN($AW:$AW)-COLUMN($AH:$AH),FALSE),0))</f>
        <v>535.71460000000002</v>
      </c>
      <c r="R2973" s="87" cm="1">
        <f t="array" ref="R2973">IF($X2973="Non-local",VLOOKUP($E2973,$AI$88:$AW$92,COLUMN($AW:$AW)-COLUMN($AH:$AH),FALSE),IF($X2973="Unknown",VLOOKUP($E2973,$AI$95:$AW$99,COLUMN($AW:$AW)-COLUMN($AH:$AH),FALSE),0))</f>
        <v>0.13812461483017213</v>
      </c>
      <c r="S2973" s="87" cm="1">
        <f t="array" ref="S2973">VLOOKUP($E2973,$AI$111:$AW$115,COLUMN($AW:$AW)-COLUMN($AH:$AH),FALSE)</f>
        <v>431.69322000000005</v>
      </c>
      <c r="T2973" s="104">
        <f t="shared" si="606"/>
        <v>0.8545585459619951</v>
      </c>
      <c r="U2973" s="104">
        <f t="shared" si="607"/>
        <v>1952.5472712790661</v>
      </c>
      <c r="V2973" s="87" cm="1">
        <f t="array" ref="V2973">VLOOKUP($E2973,$AI$118:$AW$122,COLUMN($AW:$AW)-COLUMN($AH:$AH),FALSE)</f>
        <v>0</v>
      </c>
      <c r="W2973" s="87" t="str">
        <f t="shared" si="611"/>
        <v>Domestic</v>
      </c>
      <c r="X2973" s="87" t="str">
        <f t="shared" si="612"/>
        <v>Non-local</v>
      </c>
      <c r="Y2973" s="104"/>
      <c r="Z2973" s="87" t="str">
        <f t="shared" si="608"/>
        <v>USA</v>
      </c>
      <c r="AA2973" s="87" t="str">
        <f t="shared" si="609"/>
        <v>USA</v>
      </c>
      <c r="AB2973" s="82" cm="1">
        <f t="array" ref="AB2973">VLOOKUP(B2973,'GDP per Capita'!$T$2:$V$4235,COLUMN('GDP per Capita'!$V:$V)-COLUMN('GDP per Capita'!$S:$S),FALSE)</f>
        <v>63809.64</v>
      </c>
      <c r="AC2973" s="82">
        <f t="shared" si="604"/>
        <v>63809.64</v>
      </c>
      <c r="AD2973" s="82">
        <f t="shared" si="605"/>
        <v>63809.64</v>
      </c>
      <c r="AE2973" s="88">
        <f t="shared" si="610"/>
        <v>3.0599565696955291E-2</v>
      </c>
    </row>
    <row r="2974" spans="1:31">
      <c r="A2974" s="77" t="s">
        <v>1436</v>
      </c>
      <c r="B2974" s="77">
        <v>2973</v>
      </c>
      <c r="C2974" s="77" t="s">
        <v>29</v>
      </c>
      <c r="D2974" s="77" t="s">
        <v>29</v>
      </c>
      <c r="E2974" s="77">
        <v>2017</v>
      </c>
      <c r="F2974" s="77">
        <v>32.753177000000001</v>
      </c>
      <c r="G2974" s="77">
        <v>-97.332745900000006</v>
      </c>
      <c r="H2974" s="77">
        <v>0</v>
      </c>
      <c r="I2974" s="77" t="s">
        <v>1727</v>
      </c>
      <c r="J2974" s="77">
        <v>30.271128600000001</v>
      </c>
      <c r="K2974" s="77">
        <v>-97.743699500000005</v>
      </c>
      <c r="L2974" s="77">
        <v>557.45316724502095</v>
      </c>
      <c r="M2974" s="77">
        <v>0.23524047921789901</v>
      </c>
      <c r="N2974" s="77">
        <v>0</v>
      </c>
      <c r="O2974" s="77">
        <v>107.031008111044</v>
      </c>
      <c r="P2974" s="87" cm="1">
        <f t="array" ref="P2974">IF($X2974="Non-local",VLOOKUP($E2974,$AI$64:$AW$68,COLUMN($AW:$AW)-COLUMN($AH:$AH),FALSE),IF($X2974="Unknown",VLOOKUP($E2974,$AI$71:$AW$75,COLUMN($AW:$AW)-COLUMN($AH:$AH),FALSE),0))</f>
        <v>223.99999999999997</v>
      </c>
      <c r="Q2974" s="87" cm="1">
        <f t="array" ref="Q2974">IF($X2974="Non-local",VLOOKUP($E2974,$AI$40:$AW$44,COLUMN($AW:$AW)-COLUMN($AH:$AH),FALSE),IF($X2974="Unknown",VLOOKUP($E2974,$AI$47:$AW$51,COLUMN($AW:$AW)-COLUMN($AH:$AH),FALSE),0))</f>
        <v>535.71460000000002</v>
      </c>
      <c r="R2974" s="87" cm="1">
        <f t="array" ref="R2974">IF($X2974="Non-local",VLOOKUP($E2974,$AI$88:$AW$92,COLUMN($AW:$AW)-COLUMN($AH:$AH),FALSE),IF($X2974="Unknown",VLOOKUP($E2974,$AI$95:$AW$99,COLUMN($AW:$AW)-COLUMN($AH:$AH),FALSE),0))</f>
        <v>0.13812461483017213</v>
      </c>
      <c r="S2974" s="87" cm="1">
        <f t="array" ref="S2974">VLOOKUP($E2974,$AI$111:$AW$115,COLUMN($AW:$AW)-COLUMN($AH:$AH),FALSE)</f>
        <v>431.69322000000005</v>
      </c>
      <c r="T2974" s="104">
        <f t="shared" si="606"/>
        <v>0.37336509404807117</v>
      </c>
      <c r="U2974" s="104">
        <f t="shared" si="607"/>
        <v>1298.4388281110441</v>
      </c>
      <c r="V2974" s="87" cm="1">
        <f t="array" ref="V2974">VLOOKUP($E2974,$AI$118:$AW$122,COLUMN($AW:$AW)-COLUMN($AH:$AH),FALSE)</f>
        <v>0</v>
      </c>
      <c r="W2974" s="87" t="str">
        <f t="shared" si="611"/>
        <v>Domestic</v>
      </c>
      <c r="X2974" s="87" t="str">
        <f t="shared" si="612"/>
        <v>Non-local</v>
      </c>
      <c r="Y2974" s="104"/>
      <c r="Z2974" s="87" t="str">
        <f t="shared" si="608"/>
        <v>USA</v>
      </c>
      <c r="AA2974" s="87" t="str">
        <f t="shared" si="609"/>
        <v>USA</v>
      </c>
      <c r="AB2974" s="82" cm="1">
        <f t="array" ref="AB2974">VLOOKUP(B2974,'GDP per Capita'!$T$2:$V$4235,COLUMN('GDP per Capita'!$V:$V)-COLUMN('GDP per Capita'!$S:$S),FALSE)</f>
        <v>63809.64</v>
      </c>
      <c r="AC2974" s="82">
        <f t="shared" si="604"/>
        <v>63809.64</v>
      </c>
      <c r="AD2974" s="82">
        <f t="shared" si="605"/>
        <v>63809.64</v>
      </c>
      <c r="AE2974" s="88">
        <f t="shared" si="610"/>
        <v>2.0348631149008898E-2</v>
      </c>
    </row>
    <row r="2975" spans="1:31">
      <c r="A2975" s="77" t="s">
        <v>920</v>
      </c>
      <c r="B2975" s="77">
        <v>2974</v>
      </c>
      <c r="C2975" s="77" t="s">
        <v>29</v>
      </c>
      <c r="D2975" s="77" t="s">
        <v>29</v>
      </c>
      <c r="E2975" s="77">
        <v>2017</v>
      </c>
      <c r="F2975" s="77">
        <v>32.222876499999998</v>
      </c>
      <c r="G2975" s="77">
        <v>-110.9748477</v>
      </c>
      <c r="H2975" s="77">
        <v>0</v>
      </c>
      <c r="I2975" s="77" t="s">
        <v>1727</v>
      </c>
      <c r="J2975" s="77">
        <v>30.271128600000001</v>
      </c>
      <c r="K2975" s="77">
        <v>-97.743699500000005</v>
      </c>
      <c r="L2975" s="77">
        <v>2551.0692470172899</v>
      </c>
      <c r="M2975" s="77">
        <v>0.49848706666160503</v>
      </c>
      <c r="N2975" s="77">
        <v>0</v>
      </c>
      <c r="O2975" s="77">
        <v>489.80529542732</v>
      </c>
      <c r="P2975" s="87" cm="1">
        <f t="array" ref="P2975">IF($X2975="Non-local",VLOOKUP($E2975,$AI$64:$AW$68,COLUMN($AW:$AW)-COLUMN($AH:$AH),FALSE),IF($X2975="Unknown",VLOOKUP($E2975,$AI$71:$AW$75,COLUMN($AW:$AW)-COLUMN($AH:$AH),FALSE),0))</f>
        <v>223.99999999999997</v>
      </c>
      <c r="Q2975" s="87" cm="1">
        <f t="array" ref="Q2975">IF($X2975="Non-local",VLOOKUP($E2975,$AI$40:$AW$44,COLUMN($AW:$AW)-COLUMN($AH:$AH),FALSE),IF($X2975="Unknown",VLOOKUP($E2975,$AI$47:$AW$51,COLUMN($AW:$AW)-COLUMN($AH:$AH),FALSE),0))</f>
        <v>535.71460000000002</v>
      </c>
      <c r="R2975" s="87" cm="1">
        <f t="array" ref="R2975">IF($X2975="Non-local",VLOOKUP($E2975,$AI$88:$AW$92,COLUMN($AW:$AW)-COLUMN($AH:$AH),FALSE),IF($X2975="Unknown",VLOOKUP($E2975,$AI$95:$AW$99,COLUMN($AW:$AW)-COLUMN($AH:$AH),FALSE),0))</f>
        <v>0.13812461483017213</v>
      </c>
      <c r="S2975" s="87" cm="1">
        <f t="array" ref="S2975">VLOOKUP($E2975,$AI$111:$AW$115,COLUMN($AW:$AW)-COLUMN($AH:$AH),FALSE)</f>
        <v>431.69322000000005</v>
      </c>
      <c r="T2975" s="104">
        <f t="shared" si="606"/>
        <v>0.63661168149177716</v>
      </c>
      <c r="U2975" s="104">
        <f t="shared" si="607"/>
        <v>1681.2131154273202</v>
      </c>
      <c r="V2975" s="87" cm="1">
        <f t="array" ref="V2975">VLOOKUP($E2975,$AI$118:$AW$122,COLUMN($AW:$AW)-COLUMN($AH:$AH),FALSE)</f>
        <v>0</v>
      </c>
      <c r="W2975" s="87" t="str">
        <f t="shared" si="611"/>
        <v>Domestic</v>
      </c>
      <c r="X2975" s="87" t="str">
        <f t="shared" si="612"/>
        <v>Non-local</v>
      </c>
      <c r="Y2975" s="104"/>
      <c r="Z2975" s="87" t="str">
        <f t="shared" si="608"/>
        <v>USA</v>
      </c>
      <c r="AA2975" s="87" t="str">
        <f t="shared" si="609"/>
        <v>USA</v>
      </c>
      <c r="AB2975" s="82" cm="1">
        <f t="array" ref="AB2975">VLOOKUP(B2975,'GDP per Capita'!$T$2:$V$4235,COLUMN('GDP per Capita'!$V:$V)-COLUMN('GDP per Capita'!$S:$S),FALSE)</f>
        <v>63809.64</v>
      </c>
      <c r="AC2975" s="82">
        <f t="shared" si="604"/>
        <v>63809.64</v>
      </c>
      <c r="AD2975" s="82">
        <f t="shared" si="605"/>
        <v>63809.64</v>
      </c>
      <c r="AE2975" s="88">
        <f t="shared" si="610"/>
        <v>2.6347321743663187E-2</v>
      </c>
    </row>
    <row r="2976" spans="1:31">
      <c r="A2976" s="77" t="s">
        <v>910</v>
      </c>
      <c r="B2976" s="77">
        <v>2975</v>
      </c>
      <c r="C2976" s="77" t="s">
        <v>29</v>
      </c>
      <c r="D2976" s="77" t="s">
        <v>29</v>
      </c>
      <c r="E2976" s="77">
        <v>2017</v>
      </c>
      <c r="F2976" s="77">
        <v>37.411403499999999</v>
      </c>
      <c r="G2976" s="77">
        <v>-122.0543534</v>
      </c>
      <c r="H2976" s="77">
        <v>0</v>
      </c>
      <c r="I2976" s="77" t="s">
        <v>1727</v>
      </c>
      <c r="J2976" s="77">
        <v>30.271128600000001</v>
      </c>
      <c r="K2976" s="77">
        <v>-97.743699500000005</v>
      </c>
      <c r="L2976" s="77">
        <v>4746.5658118863203</v>
      </c>
      <c r="M2976" s="77">
        <v>0.84097367935569201</v>
      </c>
      <c r="N2976" s="77">
        <v>0</v>
      </c>
      <c r="O2976" s="77">
        <v>569.58789742635895</v>
      </c>
      <c r="P2976" s="87" cm="1">
        <f t="array" ref="P2976">IF($X2976="Non-local",VLOOKUP($E2976,$AI$64:$AW$68,COLUMN($AW:$AW)-COLUMN($AH:$AH),FALSE),IF($X2976="Unknown",VLOOKUP($E2976,$AI$71:$AW$75,COLUMN($AW:$AW)-COLUMN($AH:$AH),FALSE),0))</f>
        <v>223.99999999999997</v>
      </c>
      <c r="Q2976" s="87" cm="1">
        <f t="array" ref="Q2976">IF($X2976="Non-local",VLOOKUP($E2976,$AI$40:$AW$44,COLUMN($AW:$AW)-COLUMN($AH:$AH),FALSE),IF($X2976="Unknown",VLOOKUP($E2976,$AI$47:$AW$51,COLUMN($AW:$AW)-COLUMN($AH:$AH),FALSE),0))</f>
        <v>535.71460000000002</v>
      </c>
      <c r="R2976" s="87" cm="1">
        <f t="array" ref="R2976">IF($X2976="Non-local",VLOOKUP($E2976,$AI$88:$AW$92,COLUMN($AW:$AW)-COLUMN($AH:$AH),FALSE),IF($X2976="Unknown",VLOOKUP($E2976,$AI$95:$AW$99,COLUMN($AW:$AW)-COLUMN($AH:$AH),FALSE),0))</f>
        <v>0.13812461483017213</v>
      </c>
      <c r="S2976" s="87" cm="1">
        <f t="array" ref="S2976">VLOOKUP($E2976,$AI$111:$AW$115,COLUMN($AW:$AW)-COLUMN($AH:$AH),FALSE)</f>
        <v>431.69322000000005</v>
      </c>
      <c r="T2976" s="104">
        <f t="shared" si="606"/>
        <v>0.97909829418586414</v>
      </c>
      <c r="U2976" s="104">
        <f t="shared" si="607"/>
        <v>1760.9957174263591</v>
      </c>
      <c r="V2976" s="87" cm="1">
        <f t="array" ref="V2976">VLOOKUP($E2976,$AI$118:$AW$122,COLUMN($AW:$AW)-COLUMN($AH:$AH),FALSE)</f>
        <v>0</v>
      </c>
      <c r="W2976" s="87" t="str">
        <f t="shared" si="611"/>
        <v>Domestic</v>
      </c>
      <c r="X2976" s="87" t="str">
        <f t="shared" si="612"/>
        <v>Non-local</v>
      </c>
      <c r="Y2976" s="104"/>
      <c r="Z2976" s="87" t="str">
        <f t="shared" si="608"/>
        <v>USA</v>
      </c>
      <c r="AA2976" s="87" t="str">
        <f t="shared" si="609"/>
        <v>USA</v>
      </c>
      <c r="AB2976" s="82" cm="1">
        <f t="array" ref="AB2976">VLOOKUP(B2976,'GDP per Capita'!$T$2:$V$4235,COLUMN('GDP per Capita'!$V:$V)-COLUMN('GDP per Capita'!$S:$S),FALSE)</f>
        <v>63809.64</v>
      </c>
      <c r="AC2976" s="82">
        <f t="shared" si="604"/>
        <v>63809.64</v>
      </c>
      <c r="AD2976" s="82">
        <f t="shared" si="605"/>
        <v>63809.64</v>
      </c>
      <c r="AE2976" s="88">
        <f t="shared" si="610"/>
        <v>2.7597643826643734E-2</v>
      </c>
    </row>
    <row r="2977" spans="1:31">
      <c r="A2977" s="77" t="s">
        <v>964</v>
      </c>
      <c r="B2977" s="77">
        <v>2976</v>
      </c>
      <c r="C2977" s="77" t="s">
        <v>29</v>
      </c>
      <c r="D2977" s="77" t="s">
        <v>29</v>
      </c>
      <c r="E2977" s="77">
        <v>2017</v>
      </c>
      <c r="F2977" s="77">
        <v>30.271128600000001</v>
      </c>
      <c r="G2977" s="77">
        <v>-97.743699500000005</v>
      </c>
      <c r="H2977" s="77">
        <v>1</v>
      </c>
      <c r="I2977" s="77" t="s">
        <v>1727</v>
      </c>
      <c r="J2977" s="77">
        <v>30.271128600000001</v>
      </c>
      <c r="K2977" s="77">
        <v>-97.743699500000005</v>
      </c>
      <c r="L2977" s="77">
        <v>0</v>
      </c>
      <c r="M2977" s="77">
        <v>0</v>
      </c>
      <c r="N2977" s="77">
        <v>0</v>
      </c>
      <c r="O2977" s="77">
        <v>0</v>
      </c>
      <c r="P2977" s="87" cm="1">
        <f t="array" ref="P2977">IF($X2977="Non-local",VLOOKUP($E2977,$AI$64:$AW$68,COLUMN($AW:$AW)-COLUMN($AH:$AH),FALSE),IF($X2977="Unknown",VLOOKUP($E2977,$AI$71:$AW$75,COLUMN($AW:$AW)-COLUMN($AH:$AH),FALSE),0))</f>
        <v>0</v>
      </c>
      <c r="Q2977" s="87" cm="1">
        <f t="array" ref="Q2977">IF($X2977="Non-local",VLOOKUP($E2977,$AI$40:$AW$44,COLUMN($AW:$AW)-COLUMN($AH:$AH),FALSE),IF($X2977="Unknown",VLOOKUP($E2977,$AI$47:$AW$51,COLUMN($AW:$AW)-COLUMN($AH:$AH),FALSE),0))</f>
        <v>0</v>
      </c>
      <c r="R2977" s="87" cm="1">
        <f t="array" ref="R2977">IF($X2977="Non-local",VLOOKUP($E2977,$AI$88:$AW$92,COLUMN($AW:$AW)-COLUMN($AH:$AH),FALSE),IF($X2977="Unknown",VLOOKUP($E2977,$AI$95:$AW$99,COLUMN($AW:$AW)-COLUMN($AH:$AH),FALSE),0))</f>
        <v>0</v>
      </c>
      <c r="S2977" s="87" cm="1">
        <f t="array" ref="S2977">VLOOKUP($E2977,$AI$111:$AW$115,COLUMN($AW:$AW)-COLUMN($AH:$AH),FALSE)</f>
        <v>431.69322000000005</v>
      </c>
      <c r="T2977" s="104">
        <f t="shared" si="606"/>
        <v>0</v>
      </c>
      <c r="U2977" s="104">
        <f t="shared" si="607"/>
        <v>431.69322000000005</v>
      </c>
      <c r="V2977" s="87" cm="1">
        <f t="array" ref="V2977">VLOOKUP($E2977,$AI$118:$AW$122,COLUMN($AW:$AW)-COLUMN($AH:$AH),FALSE)</f>
        <v>0</v>
      </c>
      <c r="W2977" s="87" t="str">
        <f t="shared" si="611"/>
        <v>Domestic</v>
      </c>
      <c r="X2977" s="87" t="str">
        <f t="shared" si="612"/>
        <v>Local</v>
      </c>
      <c r="Y2977" s="104"/>
      <c r="Z2977" s="87" t="str">
        <f t="shared" si="608"/>
        <v>USA</v>
      </c>
      <c r="AA2977" s="87" t="str">
        <f t="shared" si="609"/>
        <v>USA</v>
      </c>
      <c r="AB2977" s="82" cm="1">
        <f t="array" ref="AB2977">VLOOKUP(B2977,'GDP per Capita'!$T$2:$V$4235,COLUMN('GDP per Capita'!$V:$V)-COLUMN('GDP per Capita'!$S:$S),FALSE)</f>
        <v>63809.64</v>
      </c>
      <c r="AC2977" s="82">
        <f t="shared" si="604"/>
        <v>63809.64</v>
      </c>
      <c r="AD2977" s="82">
        <f t="shared" si="605"/>
        <v>63809.64</v>
      </c>
      <c r="AE2977" s="88">
        <f t="shared" si="610"/>
        <v>6.765329188505061E-3</v>
      </c>
    </row>
    <row r="2978" spans="1:31">
      <c r="A2978" s="77" t="s">
        <v>1164</v>
      </c>
      <c r="B2978" s="77">
        <v>2977</v>
      </c>
      <c r="C2978" s="77" t="s">
        <v>29</v>
      </c>
      <c r="D2978" s="77" t="s">
        <v>29</v>
      </c>
      <c r="E2978" s="77">
        <v>2017</v>
      </c>
      <c r="F2978" s="77">
        <v>38.419268700000003</v>
      </c>
      <c r="G2978" s="77">
        <v>-79.831700400000003</v>
      </c>
      <c r="H2978" s="77">
        <v>0</v>
      </c>
      <c r="I2978" s="77" t="s">
        <v>1727</v>
      </c>
      <c r="J2978" s="77">
        <v>30.271128600000001</v>
      </c>
      <c r="K2978" s="77">
        <v>-97.743699500000005</v>
      </c>
      <c r="L2978" s="77">
        <v>3745.4934240064799</v>
      </c>
      <c r="M2978" s="77">
        <v>0.68160560069364196</v>
      </c>
      <c r="N2978" s="77">
        <v>0</v>
      </c>
      <c r="O2978" s="77">
        <v>719.13473740924496</v>
      </c>
      <c r="P2978" s="87" cm="1">
        <f t="array" ref="P2978">IF($X2978="Non-local",VLOOKUP($E2978,$AI$64:$AW$68,COLUMN($AW:$AW)-COLUMN($AH:$AH),FALSE),IF($X2978="Unknown",VLOOKUP($E2978,$AI$71:$AW$75,COLUMN($AW:$AW)-COLUMN($AH:$AH),FALSE),0))</f>
        <v>223.99999999999997</v>
      </c>
      <c r="Q2978" s="87" cm="1">
        <f t="array" ref="Q2978">IF($X2978="Non-local",VLOOKUP($E2978,$AI$40:$AW$44,COLUMN($AW:$AW)-COLUMN($AH:$AH),FALSE),IF($X2978="Unknown",VLOOKUP($E2978,$AI$47:$AW$51,COLUMN($AW:$AW)-COLUMN($AH:$AH),FALSE),0))</f>
        <v>535.71460000000002</v>
      </c>
      <c r="R2978" s="87" cm="1">
        <f t="array" ref="R2978">IF($X2978="Non-local",VLOOKUP($E2978,$AI$88:$AW$92,COLUMN($AW:$AW)-COLUMN($AH:$AH),FALSE),IF($X2978="Unknown",VLOOKUP($E2978,$AI$95:$AW$99,COLUMN($AW:$AW)-COLUMN($AH:$AH),FALSE),0))</f>
        <v>0.13812461483017213</v>
      </c>
      <c r="S2978" s="87" cm="1">
        <f t="array" ref="S2978">VLOOKUP($E2978,$AI$111:$AW$115,COLUMN($AW:$AW)-COLUMN($AH:$AH),FALSE)</f>
        <v>431.69322000000005</v>
      </c>
      <c r="T2978" s="104">
        <f t="shared" si="606"/>
        <v>0.81973021552381409</v>
      </c>
      <c r="U2978" s="104">
        <f t="shared" si="607"/>
        <v>1910.5425574092451</v>
      </c>
      <c r="V2978" s="87" cm="1">
        <f t="array" ref="V2978">VLOOKUP($E2978,$AI$118:$AW$122,COLUMN($AW:$AW)-COLUMN($AH:$AH),FALSE)</f>
        <v>0</v>
      </c>
      <c r="W2978" s="87" t="str">
        <f t="shared" si="611"/>
        <v>Domestic</v>
      </c>
      <c r="X2978" s="87" t="str">
        <f t="shared" si="612"/>
        <v>Non-local</v>
      </c>
      <c r="Y2978" s="104"/>
      <c r="Z2978" s="87" t="str">
        <f t="shared" si="608"/>
        <v>USA</v>
      </c>
      <c r="AA2978" s="87" t="str">
        <f t="shared" si="609"/>
        <v>USA</v>
      </c>
      <c r="AB2978" s="82" cm="1">
        <f t="array" ref="AB2978">VLOOKUP(B2978,'GDP per Capita'!$T$2:$V$4235,COLUMN('GDP per Capita'!$V:$V)-COLUMN('GDP per Capita'!$S:$S),FALSE)</f>
        <v>63809.64</v>
      </c>
      <c r="AC2978" s="82">
        <f t="shared" si="604"/>
        <v>63809.64</v>
      </c>
      <c r="AD2978" s="82">
        <f t="shared" si="605"/>
        <v>63809.64</v>
      </c>
      <c r="AE2978" s="88">
        <f t="shared" si="610"/>
        <v>2.9941284066314199E-2</v>
      </c>
    </row>
    <row r="2979" spans="1:31">
      <c r="A2979" s="77" t="s">
        <v>1365</v>
      </c>
      <c r="B2979" s="77">
        <v>2978</v>
      </c>
      <c r="C2979" s="77" t="s">
        <v>29</v>
      </c>
      <c r="D2979" s="77" t="s">
        <v>29</v>
      </c>
      <c r="E2979" s="77">
        <v>2017</v>
      </c>
      <c r="F2979" s="77">
        <v>32.776895600000003</v>
      </c>
      <c r="G2979" s="77">
        <v>-96.797299099999904</v>
      </c>
      <c r="H2979" s="77">
        <v>0</v>
      </c>
      <c r="I2979" s="77" t="s">
        <v>1727</v>
      </c>
      <c r="J2979" s="77">
        <v>30.271128600000001</v>
      </c>
      <c r="K2979" s="77">
        <v>-97.743699500000005</v>
      </c>
      <c r="L2979" s="77">
        <v>585.416904163808</v>
      </c>
      <c r="M2979" s="77">
        <v>0.23893294457807299</v>
      </c>
      <c r="N2979" s="77">
        <v>0</v>
      </c>
      <c r="O2979" s="77">
        <v>112.400045599451</v>
      </c>
      <c r="P2979" s="87" cm="1">
        <f t="array" ref="P2979">IF($X2979="Non-local",VLOOKUP($E2979,$AI$64:$AW$68,COLUMN($AW:$AW)-COLUMN($AH:$AH),FALSE),IF($X2979="Unknown",VLOOKUP($E2979,$AI$71:$AW$75,COLUMN($AW:$AW)-COLUMN($AH:$AH),FALSE),0))</f>
        <v>223.99999999999997</v>
      </c>
      <c r="Q2979" s="87" cm="1">
        <f t="array" ref="Q2979">IF($X2979="Non-local",VLOOKUP($E2979,$AI$40:$AW$44,COLUMN($AW:$AW)-COLUMN($AH:$AH),FALSE),IF($X2979="Unknown",VLOOKUP($E2979,$AI$47:$AW$51,COLUMN($AW:$AW)-COLUMN($AH:$AH),FALSE),0))</f>
        <v>535.71460000000002</v>
      </c>
      <c r="R2979" s="87" cm="1">
        <f t="array" ref="R2979">IF($X2979="Non-local",VLOOKUP($E2979,$AI$88:$AW$92,COLUMN($AW:$AW)-COLUMN($AH:$AH),FALSE),IF($X2979="Unknown",VLOOKUP($E2979,$AI$95:$AW$99,COLUMN($AW:$AW)-COLUMN($AH:$AH),FALSE),0))</f>
        <v>0.13812461483017213</v>
      </c>
      <c r="S2979" s="87" cm="1">
        <f t="array" ref="S2979">VLOOKUP($E2979,$AI$111:$AW$115,COLUMN($AW:$AW)-COLUMN($AH:$AH),FALSE)</f>
        <v>431.69322000000005</v>
      </c>
      <c r="T2979" s="104">
        <f t="shared" si="606"/>
        <v>0.37705755940824515</v>
      </c>
      <c r="U2979" s="104">
        <f t="shared" si="607"/>
        <v>1303.8078655994511</v>
      </c>
      <c r="V2979" s="87" cm="1">
        <f t="array" ref="V2979">VLOOKUP($E2979,$AI$118:$AW$122,COLUMN($AW:$AW)-COLUMN($AH:$AH),FALSE)</f>
        <v>0</v>
      </c>
      <c r="W2979" s="87" t="str">
        <f t="shared" si="611"/>
        <v>Domestic</v>
      </c>
      <c r="X2979" s="87" t="str">
        <f t="shared" si="612"/>
        <v>Non-local</v>
      </c>
      <c r="Y2979" s="104"/>
      <c r="Z2979" s="87" t="str">
        <f t="shared" si="608"/>
        <v>USA</v>
      </c>
      <c r="AA2979" s="87" t="str">
        <f t="shared" si="609"/>
        <v>USA</v>
      </c>
      <c r="AB2979" s="82" cm="1">
        <f t="array" ref="AB2979">VLOOKUP(B2979,'GDP per Capita'!$T$2:$V$4235,COLUMN('GDP per Capita'!$V:$V)-COLUMN('GDP per Capita'!$S:$S),FALSE)</f>
        <v>63809.64</v>
      </c>
      <c r="AC2979" s="82">
        <f t="shared" si="604"/>
        <v>63809.64</v>
      </c>
      <c r="AD2979" s="82">
        <f t="shared" si="605"/>
        <v>63809.64</v>
      </c>
      <c r="AE2979" s="88">
        <f t="shared" si="610"/>
        <v>2.0432772628077061E-2</v>
      </c>
    </row>
    <row r="2980" spans="1:31">
      <c r="A2980" s="77" t="s">
        <v>34</v>
      </c>
      <c r="B2980" s="77">
        <v>2979</v>
      </c>
      <c r="C2980" s="77" t="s">
        <v>34</v>
      </c>
      <c r="D2980" s="77" t="s">
        <v>34</v>
      </c>
      <c r="E2980" s="77">
        <v>2017</v>
      </c>
      <c r="F2980" s="77">
        <v>0</v>
      </c>
      <c r="G2980" s="77">
        <v>0</v>
      </c>
      <c r="H2980" s="77">
        <v>0</v>
      </c>
      <c r="I2980" s="77" t="s">
        <v>1727</v>
      </c>
      <c r="J2980" s="77">
        <v>30.271128600000001</v>
      </c>
      <c r="K2980" s="77">
        <v>-97.743699500000005</v>
      </c>
      <c r="L2980" s="77">
        <v>4172.1940817414097</v>
      </c>
      <c r="M2980" s="77">
        <v>0.732715597444487</v>
      </c>
      <c r="N2980" s="77">
        <v>1</v>
      </c>
      <c r="O2980" s="77">
        <v>500.66328980896901</v>
      </c>
      <c r="P2980" s="87" cm="1">
        <f t="array" ref="P2980">IF($X2980="Non-local",VLOOKUP($E2980,$AI$64:$AW$68,COLUMN($AW:$AW)-COLUMN($AH:$AH),FALSE),IF($X2980="Unknown",VLOOKUP($E2980,$AI$71:$AW$75,COLUMN($AW:$AW)-COLUMN($AH:$AH),FALSE),0))</f>
        <v>195.05840707964597</v>
      </c>
      <c r="Q2980" s="87" cm="1">
        <f t="array" ref="Q2980">IF($X2980="Non-local",VLOOKUP($E2980,$AI$40:$AW$44,COLUMN($AW:$AW)-COLUMN($AH:$AH),FALSE),IF($X2980="Unknown",VLOOKUP($E2980,$AI$47:$AW$51,COLUMN($AW:$AW)-COLUMN($AH:$AH),FALSE),0))</f>
        <v>466.49837734513267</v>
      </c>
      <c r="R2980" s="87" cm="1">
        <f t="array" ref="R2980">IF($X2980="Non-local",VLOOKUP($E2980,$AI$88:$AW$92,COLUMN($AW:$AW)-COLUMN($AH:$AH),FALSE),IF($X2980="Unknown",VLOOKUP($E2980,$AI$95:$AW$99,COLUMN($AW:$AW)-COLUMN($AH:$AH),FALSE),0))</f>
        <v>0.12027842565742422</v>
      </c>
      <c r="S2980" s="87" cm="1">
        <f t="array" ref="S2980">VLOOKUP($E2980,$AI$111:$AW$115,COLUMN($AW:$AW)-COLUMN($AH:$AH),FALSE)</f>
        <v>431.69322000000005</v>
      </c>
      <c r="T2980" s="104">
        <f t="shared" si="606"/>
        <v>0.85299402310191119</v>
      </c>
      <c r="U2980" s="104">
        <f t="shared" si="607"/>
        <v>1593.9132942337478</v>
      </c>
      <c r="V2980" s="87" cm="1">
        <f t="array" ref="V2980">VLOOKUP($E2980,$AI$118:$AW$122,COLUMN($AW:$AW)-COLUMN($AH:$AH),FALSE)</f>
        <v>0</v>
      </c>
      <c r="W2980" s="87" t="str">
        <f t="shared" si="611"/>
        <v>Unknown</v>
      </c>
      <c r="X2980" s="87" t="str">
        <f t="shared" si="612"/>
        <v>Unknown</v>
      </c>
      <c r="Y2980" s="104"/>
      <c r="Z2980" s="87" t="str">
        <f t="shared" si="608"/>
        <v>Unknown</v>
      </c>
      <c r="AA2980" s="87" t="str">
        <f t="shared" si="609"/>
        <v>Unknown</v>
      </c>
      <c r="AB2980" s="82" t="e" cm="1">
        <f t="array" ref="AB2980">VLOOKUP(B2980,'GDP per Capita'!$T$2:$V$4235,COLUMN('GDP per Capita'!$V:$V)-COLUMN('GDP per Capita'!$S:$S),FALSE)</f>
        <v>#N/A</v>
      </c>
      <c r="AC2980" s="82" t="str">
        <f t="shared" si="604"/>
        <v/>
      </c>
      <c r="AD2980" s="82">
        <f t="shared" si="605"/>
        <v>61228.93767638311</v>
      </c>
      <c r="AE2980" s="88">
        <f t="shared" si="610"/>
        <v>2.6032025945936725E-2</v>
      </c>
    </row>
    <row r="2981" spans="1:31">
      <c r="A2981" s="77" t="s">
        <v>964</v>
      </c>
      <c r="B2981" s="77">
        <v>2980</v>
      </c>
      <c r="C2981" s="77" t="s">
        <v>29</v>
      </c>
      <c r="D2981" s="77" t="s">
        <v>29</v>
      </c>
      <c r="E2981" s="77">
        <v>2017</v>
      </c>
      <c r="F2981" s="77">
        <v>30.271128600000001</v>
      </c>
      <c r="G2981" s="77">
        <v>-97.743699500000005</v>
      </c>
      <c r="H2981" s="77">
        <v>1</v>
      </c>
      <c r="I2981" s="77" t="s">
        <v>1727</v>
      </c>
      <c r="J2981" s="77">
        <v>30.271128600000001</v>
      </c>
      <c r="K2981" s="77">
        <v>-97.743699500000005</v>
      </c>
      <c r="L2981" s="77">
        <v>0</v>
      </c>
      <c r="M2981" s="77">
        <v>0</v>
      </c>
      <c r="N2981" s="77">
        <v>0</v>
      </c>
      <c r="O2981" s="77">
        <v>0</v>
      </c>
      <c r="P2981" s="87" cm="1">
        <f t="array" ref="P2981">IF($X2981="Non-local",VLOOKUP($E2981,$AI$64:$AW$68,COLUMN($AW:$AW)-COLUMN($AH:$AH),FALSE),IF($X2981="Unknown",VLOOKUP($E2981,$AI$71:$AW$75,COLUMN($AW:$AW)-COLUMN($AH:$AH),FALSE),0))</f>
        <v>0</v>
      </c>
      <c r="Q2981" s="87" cm="1">
        <f t="array" ref="Q2981">IF($X2981="Non-local",VLOOKUP($E2981,$AI$40:$AW$44,COLUMN($AW:$AW)-COLUMN($AH:$AH),FALSE),IF($X2981="Unknown",VLOOKUP($E2981,$AI$47:$AW$51,COLUMN($AW:$AW)-COLUMN($AH:$AH),FALSE),0))</f>
        <v>0</v>
      </c>
      <c r="R2981" s="87" cm="1">
        <f t="array" ref="R2981">IF($X2981="Non-local",VLOOKUP($E2981,$AI$88:$AW$92,COLUMN($AW:$AW)-COLUMN($AH:$AH),FALSE),IF($X2981="Unknown",VLOOKUP($E2981,$AI$95:$AW$99,COLUMN($AW:$AW)-COLUMN($AH:$AH),FALSE),0))</f>
        <v>0</v>
      </c>
      <c r="S2981" s="87" cm="1">
        <f t="array" ref="S2981">VLOOKUP($E2981,$AI$111:$AW$115,COLUMN($AW:$AW)-COLUMN($AH:$AH),FALSE)</f>
        <v>431.69322000000005</v>
      </c>
      <c r="T2981" s="104">
        <f t="shared" si="606"/>
        <v>0</v>
      </c>
      <c r="U2981" s="104">
        <f t="shared" si="607"/>
        <v>431.69322000000005</v>
      </c>
      <c r="V2981" s="87" cm="1">
        <f t="array" ref="V2981">VLOOKUP($E2981,$AI$118:$AW$122,COLUMN($AW:$AW)-COLUMN($AH:$AH),FALSE)</f>
        <v>0</v>
      </c>
      <c r="W2981" s="87" t="str">
        <f t="shared" si="611"/>
        <v>Domestic</v>
      </c>
      <c r="X2981" s="87" t="str">
        <f t="shared" si="612"/>
        <v>Local</v>
      </c>
      <c r="Y2981" s="104"/>
      <c r="Z2981" s="87" t="str">
        <f t="shared" si="608"/>
        <v>USA</v>
      </c>
      <c r="AA2981" s="87" t="str">
        <f t="shared" si="609"/>
        <v>USA</v>
      </c>
      <c r="AB2981" s="82" cm="1">
        <f t="array" ref="AB2981">VLOOKUP(B2981,'GDP per Capita'!$T$2:$V$4235,COLUMN('GDP per Capita'!$V:$V)-COLUMN('GDP per Capita'!$S:$S),FALSE)</f>
        <v>63809.64</v>
      </c>
      <c r="AC2981" s="82">
        <f t="shared" si="604"/>
        <v>63809.64</v>
      </c>
      <c r="AD2981" s="82">
        <f t="shared" si="605"/>
        <v>63809.64</v>
      </c>
      <c r="AE2981" s="88">
        <f t="shared" si="610"/>
        <v>6.765329188505061E-3</v>
      </c>
    </row>
    <row r="2982" spans="1:31">
      <c r="A2982" s="77" t="s">
        <v>886</v>
      </c>
      <c r="B2982" s="77">
        <v>2981</v>
      </c>
      <c r="C2982" s="77" t="s">
        <v>29</v>
      </c>
      <c r="D2982" s="77" t="s">
        <v>29</v>
      </c>
      <c r="E2982" s="77">
        <v>2017</v>
      </c>
      <c r="F2982" s="77">
        <v>39.284749400000003</v>
      </c>
      <c r="G2982" s="77">
        <v>-76.620474639699793</v>
      </c>
      <c r="H2982" s="77">
        <v>0</v>
      </c>
      <c r="I2982" s="77" t="s">
        <v>1727</v>
      </c>
      <c r="J2982" s="77">
        <v>30.271128600000001</v>
      </c>
      <c r="K2982" s="77">
        <v>-97.743699500000005</v>
      </c>
      <c r="L2982" s="77">
        <v>4333.0445921849196</v>
      </c>
      <c r="M2982" s="77">
        <v>0.77514219397292805</v>
      </c>
      <c r="N2982" s="77">
        <v>0</v>
      </c>
      <c r="O2982" s="77">
        <v>519.96535106219005</v>
      </c>
      <c r="P2982" s="87" cm="1">
        <f t="array" ref="P2982">IF($X2982="Non-local",VLOOKUP($E2982,$AI$64:$AW$68,COLUMN($AW:$AW)-COLUMN($AH:$AH),FALSE),IF($X2982="Unknown",VLOOKUP($E2982,$AI$71:$AW$75,COLUMN($AW:$AW)-COLUMN($AH:$AH),FALSE),0))</f>
        <v>223.99999999999997</v>
      </c>
      <c r="Q2982" s="87" cm="1">
        <f t="array" ref="Q2982">IF($X2982="Non-local",VLOOKUP($E2982,$AI$40:$AW$44,COLUMN($AW:$AW)-COLUMN($AH:$AH),FALSE),IF($X2982="Unknown",VLOOKUP($E2982,$AI$47:$AW$51,COLUMN($AW:$AW)-COLUMN($AH:$AH),FALSE),0))</f>
        <v>535.71460000000002</v>
      </c>
      <c r="R2982" s="87" cm="1">
        <f t="array" ref="R2982">IF($X2982="Non-local",VLOOKUP($E2982,$AI$88:$AW$92,COLUMN($AW:$AW)-COLUMN($AH:$AH),FALSE),IF($X2982="Unknown",VLOOKUP($E2982,$AI$95:$AW$99,COLUMN($AW:$AW)-COLUMN($AH:$AH),FALSE),0))</f>
        <v>0.13812461483017213</v>
      </c>
      <c r="S2982" s="87" cm="1">
        <f t="array" ref="S2982">VLOOKUP($E2982,$AI$111:$AW$115,COLUMN($AW:$AW)-COLUMN($AH:$AH),FALSE)</f>
        <v>431.69322000000005</v>
      </c>
      <c r="T2982" s="104">
        <f t="shared" si="606"/>
        <v>0.91326680880310018</v>
      </c>
      <c r="U2982" s="104">
        <f t="shared" si="607"/>
        <v>1711.3731710621901</v>
      </c>
      <c r="V2982" s="87" cm="1">
        <f t="array" ref="V2982">VLOOKUP($E2982,$AI$118:$AW$122,COLUMN($AW:$AW)-COLUMN($AH:$AH),FALSE)</f>
        <v>0</v>
      </c>
      <c r="W2982" s="87" t="str">
        <f t="shared" si="611"/>
        <v>Domestic</v>
      </c>
      <c r="X2982" s="87" t="str">
        <f t="shared" si="612"/>
        <v>Non-local</v>
      </c>
      <c r="Y2982" s="104"/>
      <c r="Z2982" s="87" t="str">
        <f t="shared" si="608"/>
        <v>USA</v>
      </c>
      <c r="AA2982" s="87" t="str">
        <f t="shared" si="609"/>
        <v>USA</v>
      </c>
      <c r="AB2982" s="82" cm="1">
        <f t="array" ref="AB2982">VLOOKUP(B2982,'GDP per Capita'!$T$2:$V$4235,COLUMN('GDP per Capita'!$V:$V)-COLUMN('GDP per Capita'!$S:$S),FALSE)</f>
        <v>63809.64</v>
      </c>
      <c r="AC2982" s="82">
        <f t="shared" si="604"/>
        <v>63809.64</v>
      </c>
      <c r="AD2982" s="82">
        <f t="shared" si="605"/>
        <v>63809.64</v>
      </c>
      <c r="AE2982" s="88">
        <f t="shared" si="610"/>
        <v>2.6819978471312331E-2</v>
      </c>
    </row>
    <row r="2983" spans="1:31">
      <c r="A2983" s="77" t="s">
        <v>938</v>
      </c>
      <c r="B2983" s="77">
        <v>2982</v>
      </c>
      <c r="C2983" s="77" t="s">
        <v>29</v>
      </c>
      <c r="D2983" s="77" t="s">
        <v>29</v>
      </c>
      <c r="E2983" s="77">
        <v>2017</v>
      </c>
      <c r="F2983" s="77">
        <v>43.074760999999903</v>
      </c>
      <c r="G2983" s="77">
        <v>-89.383761300000003</v>
      </c>
      <c r="H2983" s="77">
        <v>0</v>
      </c>
      <c r="I2983" s="77" t="s">
        <v>1727</v>
      </c>
      <c r="J2983" s="77">
        <v>30.271128600000001</v>
      </c>
      <c r="K2983" s="77">
        <v>-97.743699500000005</v>
      </c>
      <c r="L2983" s="77">
        <v>3210.1598512304399</v>
      </c>
      <c r="M2983" s="77">
        <v>0.59638191060935697</v>
      </c>
      <c r="N2983" s="77">
        <v>0</v>
      </c>
      <c r="O2983" s="77">
        <v>616.35069143624503</v>
      </c>
      <c r="P2983" s="87" cm="1">
        <f t="array" ref="P2983">IF($X2983="Non-local",VLOOKUP($E2983,$AI$64:$AW$68,COLUMN($AW:$AW)-COLUMN($AH:$AH),FALSE),IF($X2983="Unknown",VLOOKUP($E2983,$AI$71:$AW$75,COLUMN($AW:$AW)-COLUMN($AH:$AH),FALSE),0))</f>
        <v>223.99999999999997</v>
      </c>
      <c r="Q2983" s="87" cm="1">
        <f t="array" ref="Q2983">IF($X2983="Non-local",VLOOKUP($E2983,$AI$40:$AW$44,COLUMN($AW:$AW)-COLUMN($AH:$AH),FALSE),IF($X2983="Unknown",VLOOKUP($E2983,$AI$47:$AW$51,COLUMN($AW:$AW)-COLUMN($AH:$AH),FALSE),0))</f>
        <v>535.71460000000002</v>
      </c>
      <c r="R2983" s="87" cm="1">
        <f t="array" ref="R2983">IF($X2983="Non-local",VLOOKUP($E2983,$AI$88:$AW$92,COLUMN($AW:$AW)-COLUMN($AH:$AH),FALSE),IF($X2983="Unknown",VLOOKUP($E2983,$AI$95:$AW$99,COLUMN($AW:$AW)-COLUMN($AH:$AH),FALSE),0))</f>
        <v>0.13812461483017213</v>
      </c>
      <c r="S2983" s="87" cm="1">
        <f t="array" ref="S2983">VLOOKUP($E2983,$AI$111:$AW$115,COLUMN($AW:$AW)-COLUMN($AH:$AH),FALSE)</f>
        <v>431.69322000000005</v>
      </c>
      <c r="T2983" s="104">
        <f t="shared" si="606"/>
        <v>0.7345065254395291</v>
      </c>
      <c r="U2983" s="104">
        <f t="shared" si="607"/>
        <v>1807.758511436245</v>
      </c>
      <c r="V2983" s="87" cm="1">
        <f t="array" ref="V2983">VLOOKUP($E2983,$AI$118:$AW$122,COLUMN($AW:$AW)-COLUMN($AH:$AH),FALSE)</f>
        <v>0</v>
      </c>
      <c r="W2983" s="87" t="str">
        <f t="shared" si="611"/>
        <v>Domestic</v>
      </c>
      <c r="X2983" s="87" t="str">
        <f t="shared" si="612"/>
        <v>Non-local</v>
      </c>
      <c r="Y2983" s="104"/>
      <c r="Z2983" s="87" t="str">
        <f t="shared" si="608"/>
        <v>USA</v>
      </c>
      <c r="AA2983" s="87" t="str">
        <f t="shared" si="609"/>
        <v>USA</v>
      </c>
      <c r="AB2983" s="82" cm="1">
        <f t="array" ref="AB2983">VLOOKUP(B2983,'GDP per Capita'!$T$2:$V$4235,COLUMN('GDP per Capita'!$V:$V)-COLUMN('GDP per Capita'!$S:$S),FALSE)</f>
        <v>63809.64</v>
      </c>
      <c r="AC2983" s="82">
        <f t="shared" si="604"/>
        <v>63809.64</v>
      </c>
      <c r="AD2983" s="82">
        <f t="shared" si="605"/>
        <v>63809.64</v>
      </c>
      <c r="AE2983" s="88">
        <f t="shared" si="610"/>
        <v>2.8330492249074669E-2</v>
      </c>
    </row>
    <row r="2984" spans="1:31">
      <c r="A2984" s="77" t="s">
        <v>920</v>
      </c>
      <c r="B2984" s="77">
        <v>2983</v>
      </c>
      <c r="C2984" s="77" t="s">
        <v>29</v>
      </c>
      <c r="D2984" s="77" t="s">
        <v>29</v>
      </c>
      <c r="E2984" s="77">
        <v>2017</v>
      </c>
      <c r="F2984" s="77">
        <v>32.222876499999998</v>
      </c>
      <c r="G2984" s="77">
        <v>-110.9748477</v>
      </c>
      <c r="H2984" s="77">
        <v>0</v>
      </c>
      <c r="I2984" s="77" t="s">
        <v>1727</v>
      </c>
      <c r="J2984" s="77">
        <v>30.271128600000001</v>
      </c>
      <c r="K2984" s="77">
        <v>-97.743699500000005</v>
      </c>
      <c r="L2984" s="77">
        <v>2551.0692470172899</v>
      </c>
      <c r="M2984" s="77">
        <v>0.49848706666160503</v>
      </c>
      <c r="N2984" s="77">
        <v>0</v>
      </c>
      <c r="O2984" s="77">
        <v>489.80529542732</v>
      </c>
      <c r="P2984" s="87" cm="1">
        <f t="array" ref="P2984">IF($X2984="Non-local",VLOOKUP($E2984,$AI$64:$AW$68,COLUMN($AW:$AW)-COLUMN($AH:$AH),FALSE),IF($X2984="Unknown",VLOOKUP($E2984,$AI$71:$AW$75,COLUMN($AW:$AW)-COLUMN($AH:$AH),FALSE),0))</f>
        <v>223.99999999999997</v>
      </c>
      <c r="Q2984" s="87" cm="1">
        <f t="array" ref="Q2984">IF($X2984="Non-local",VLOOKUP($E2984,$AI$40:$AW$44,COLUMN($AW:$AW)-COLUMN($AH:$AH),FALSE),IF($X2984="Unknown",VLOOKUP($E2984,$AI$47:$AW$51,COLUMN($AW:$AW)-COLUMN($AH:$AH),FALSE),0))</f>
        <v>535.71460000000002</v>
      </c>
      <c r="R2984" s="87" cm="1">
        <f t="array" ref="R2984">IF($X2984="Non-local",VLOOKUP($E2984,$AI$88:$AW$92,COLUMN($AW:$AW)-COLUMN($AH:$AH),FALSE),IF($X2984="Unknown",VLOOKUP($E2984,$AI$95:$AW$99,COLUMN($AW:$AW)-COLUMN($AH:$AH),FALSE),0))</f>
        <v>0.13812461483017213</v>
      </c>
      <c r="S2984" s="87" cm="1">
        <f t="array" ref="S2984">VLOOKUP($E2984,$AI$111:$AW$115,COLUMN($AW:$AW)-COLUMN($AH:$AH),FALSE)</f>
        <v>431.69322000000005</v>
      </c>
      <c r="T2984" s="104">
        <f t="shared" si="606"/>
        <v>0.63661168149177716</v>
      </c>
      <c r="U2984" s="104">
        <f t="shared" si="607"/>
        <v>1681.2131154273202</v>
      </c>
      <c r="V2984" s="87" cm="1">
        <f t="array" ref="V2984">VLOOKUP($E2984,$AI$118:$AW$122,COLUMN($AW:$AW)-COLUMN($AH:$AH),FALSE)</f>
        <v>0</v>
      </c>
      <c r="W2984" s="87" t="str">
        <f t="shared" si="611"/>
        <v>Domestic</v>
      </c>
      <c r="X2984" s="87" t="str">
        <f t="shared" si="612"/>
        <v>Non-local</v>
      </c>
      <c r="Y2984" s="104"/>
      <c r="Z2984" s="87" t="str">
        <f t="shared" si="608"/>
        <v>USA</v>
      </c>
      <c r="AA2984" s="87" t="str">
        <f t="shared" si="609"/>
        <v>USA</v>
      </c>
      <c r="AB2984" s="82" cm="1">
        <f t="array" ref="AB2984">VLOOKUP(B2984,'GDP per Capita'!$T$2:$V$4235,COLUMN('GDP per Capita'!$V:$V)-COLUMN('GDP per Capita'!$S:$S),FALSE)</f>
        <v>63809.64</v>
      </c>
      <c r="AC2984" s="82">
        <f t="shared" si="604"/>
        <v>63809.64</v>
      </c>
      <c r="AD2984" s="82">
        <f t="shared" si="605"/>
        <v>63809.64</v>
      </c>
      <c r="AE2984" s="88">
        <f t="shared" si="610"/>
        <v>2.6347321743663187E-2</v>
      </c>
    </row>
    <row r="2985" spans="1:31">
      <c r="A2985" s="77" t="s">
        <v>964</v>
      </c>
      <c r="B2985" s="77">
        <v>2984</v>
      </c>
      <c r="C2985" s="77" t="s">
        <v>29</v>
      </c>
      <c r="D2985" s="77" t="s">
        <v>29</v>
      </c>
      <c r="E2985" s="77">
        <v>2017</v>
      </c>
      <c r="F2985" s="77">
        <v>30.271128600000001</v>
      </c>
      <c r="G2985" s="77">
        <v>-97.743699500000005</v>
      </c>
      <c r="H2985" s="77">
        <v>1</v>
      </c>
      <c r="I2985" s="77" t="s">
        <v>1727</v>
      </c>
      <c r="J2985" s="77">
        <v>30.271128600000001</v>
      </c>
      <c r="K2985" s="77">
        <v>-97.743699500000005</v>
      </c>
      <c r="L2985" s="77">
        <v>0</v>
      </c>
      <c r="M2985" s="77">
        <v>0</v>
      </c>
      <c r="N2985" s="77">
        <v>0</v>
      </c>
      <c r="O2985" s="77">
        <v>0</v>
      </c>
      <c r="P2985" s="87" cm="1">
        <f t="array" ref="P2985">IF($X2985="Non-local",VLOOKUP($E2985,$AI$64:$AW$68,COLUMN($AW:$AW)-COLUMN($AH:$AH),FALSE),IF($X2985="Unknown",VLOOKUP($E2985,$AI$71:$AW$75,COLUMN($AW:$AW)-COLUMN($AH:$AH),FALSE),0))</f>
        <v>0</v>
      </c>
      <c r="Q2985" s="87" cm="1">
        <f t="array" ref="Q2985">IF($X2985="Non-local",VLOOKUP($E2985,$AI$40:$AW$44,COLUMN($AW:$AW)-COLUMN($AH:$AH),FALSE),IF($X2985="Unknown",VLOOKUP($E2985,$AI$47:$AW$51,COLUMN($AW:$AW)-COLUMN($AH:$AH),FALSE),0))</f>
        <v>0</v>
      </c>
      <c r="R2985" s="87" cm="1">
        <f t="array" ref="R2985">IF($X2985="Non-local",VLOOKUP($E2985,$AI$88:$AW$92,COLUMN($AW:$AW)-COLUMN($AH:$AH),FALSE),IF($X2985="Unknown",VLOOKUP($E2985,$AI$95:$AW$99,COLUMN($AW:$AW)-COLUMN($AH:$AH),FALSE),0))</f>
        <v>0</v>
      </c>
      <c r="S2985" s="87" cm="1">
        <f t="array" ref="S2985">VLOOKUP($E2985,$AI$111:$AW$115,COLUMN($AW:$AW)-COLUMN($AH:$AH),FALSE)</f>
        <v>431.69322000000005</v>
      </c>
      <c r="T2985" s="104">
        <f t="shared" si="606"/>
        <v>0</v>
      </c>
      <c r="U2985" s="104">
        <f t="shared" si="607"/>
        <v>431.69322000000005</v>
      </c>
      <c r="V2985" s="87" cm="1">
        <f t="array" ref="V2985">VLOOKUP($E2985,$AI$118:$AW$122,COLUMN($AW:$AW)-COLUMN($AH:$AH),FALSE)</f>
        <v>0</v>
      </c>
      <c r="W2985" s="87" t="str">
        <f t="shared" si="611"/>
        <v>Domestic</v>
      </c>
      <c r="X2985" s="87" t="str">
        <f t="shared" si="612"/>
        <v>Local</v>
      </c>
      <c r="Y2985" s="104"/>
      <c r="Z2985" s="87" t="str">
        <f t="shared" si="608"/>
        <v>USA</v>
      </c>
      <c r="AA2985" s="87" t="str">
        <f t="shared" si="609"/>
        <v>USA</v>
      </c>
      <c r="AB2985" s="82" cm="1">
        <f t="array" ref="AB2985">VLOOKUP(B2985,'GDP per Capita'!$T$2:$V$4235,COLUMN('GDP per Capita'!$V:$V)-COLUMN('GDP per Capita'!$S:$S),FALSE)</f>
        <v>63809.64</v>
      </c>
      <c r="AC2985" s="82">
        <f t="shared" si="604"/>
        <v>63809.64</v>
      </c>
      <c r="AD2985" s="82">
        <f t="shared" si="605"/>
        <v>63809.64</v>
      </c>
      <c r="AE2985" s="88">
        <f t="shared" si="610"/>
        <v>6.765329188505061E-3</v>
      </c>
    </row>
    <row r="2986" spans="1:31">
      <c r="A2986" s="77" t="s">
        <v>1483</v>
      </c>
      <c r="B2986" s="77">
        <v>2985</v>
      </c>
      <c r="C2986" s="77" t="s">
        <v>224</v>
      </c>
      <c r="D2986" s="77" t="s">
        <v>31</v>
      </c>
      <c r="E2986" s="77">
        <v>2017</v>
      </c>
      <c r="F2986" s="77">
        <v>52.374477899999903</v>
      </c>
      <c r="G2986" s="77">
        <v>9.7385531999999895</v>
      </c>
      <c r="H2986" s="77">
        <v>0</v>
      </c>
      <c r="I2986" s="77" t="s">
        <v>1727</v>
      </c>
      <c r="J2986" s="77">
        <v>30.271128600000001</v>
      </c>
      <c r="K2986" s="77">
        <v>-97.743699500000005</v>
      </c>
      <c r="L2986" s="77">
        <v>16915.6361777128</v>
      </c>
      <c r="M2986" s="77">
        <v>2.60702302612476</v>
      </c>
      <c r="N2986" s="77">
        <v>0</v>
      </c>
      <c r="O2986" s="77">
        <v>1776.1417986598501</v>
      </c>
      <c r="P2986" s="87" cm="1">
        <f t="array" ref="P2986">IF($X2986="Non-local",VLOOKUP($E2986,$AI$64:$AW$68,COLUMN($AW:$AW)-COLUMN($AH:$AH),FALSE),IF($X2986="Unknown",VLOOKUP($E2986,$AI$71:$AW$75,COLUMN($AW:$AW)-COLUMN($AH:$AH),FALSE),0))</f>
        <v>223.99999999999997</v>
      </c>
      <c r="Q2986" s="87" cm="1">
        <f t="array" ref="Q2986">IF($X2986="Non-local",VLOOKUP($E2986,$AI$40:$AW$44,COLUMN($AW:$AW)-COLUMN($AH:$AH),FALSE),IF($X2986="Unknown",VLOOKUP($E2986,$AI$47:$AW$51,COLUMN($AW:$AW)-COLUMN($AH:$AH),FALSE),0))</f>
        <v>535.71460000000002</v>
      </c>
      <c r="R2986" s="87" cm="1">
        <f t="array" ref="R2986">IF($X2986="Non-local",VLOOKUP($E2986,$AI$88:$AW$92,COLUMN($AW:$AW)-COLUMN($AH:$AH),FALSE),IF($X2986="Unknown",VLOOKUP($E2986,$AI$95:$AW$99,COLUMN($AW:$AW)-COLUMN($AH:$AH),FALSE),0))</f>
        <v>0.13812461483017213</v>
      </c>
      <c r="S2986" s="87" cm="1">
        <f t="array" ref="S2986">VLOOKUP($E2986,$AI$111:$AW$115,COLUMN($AW:$AW)-COLUMN($AH:$AH),FALSE)</f>
        <v>431.69322000000005</v>
      </c>
      <c r="T2986" s="104">
        <f t="shared" si="606"/>
        <v>2.745147640954932</v>
      </c>
      <c r="U2986" s="104">
        <f t="shared" si="607"/>
        <v>2967.5496186598502</v>
      </c>
      <c r="V2986" s="87" cm="1">
        <f t="array" ref="V2986">VLOOKUP($E2986,$AI$118:$AW$122,COLUMN($AW:$AW)-COLUMN($AH:$AH),FALSE)</f>
        <v>0</v>
      </c>
      <c r="W2986" s="87" t="str">
        <f t="shared" si="611"/>
        <v>International</v>
      </c>
      <c r="X2986" s="87" t="str">
        <f t="shared" si="612"/>
        <v>Non-local</v>
      </c>
      <c r="Y2986" s="104"/>
      <c r="Z2986" s="87" t="str">
        <f t="shared" si="608"/>
        <v>Germany</v>
      </c>
      <c r="AA2986" s="87" t="str">
        <f t="shared" si="609"/>
        <v>Europe</v>
      </c>
      <c r="AB2986" s="82" cm="1">
        <f t="array" ref="AB2986">VLOOKUP(B2986,'GDP per Capita'!$T$2:$V$4235,COLUMN('GDP per Capita'!$V:$V)-COLUMN('GDP per Capita'!$S:$S),FALSE)</f>
        <v>49180.54</v>
      </c>
      <c r="AC2986" s="82">
        <f t="shared" si="604"/>
        <v>49180.54</v>
      </c>
      <c r="AD2986" s="82">
        <f t="shared" si="605"/>
        <v>49180.54</v>
      </c>
      <c r="AE2986" s="88">
        <f t="shared" si="610"/>
        <v>6.03399153132489E-2</v>
      </c>
    </row>
    <row r="2987" spans="1:31">
      <c r="A2987" s="77" t="s">
        <v>927</v>
      </c>
      <c r="B2987" s="77">
        <v>2986</v>
      </c>
      <c r="C2987" s="77" t="s">
        <v>29</v>
      </c>
      <c r="D2987" s="77" t="s">
        <v>29</v>
      </c>
      <c r="E2987" s="77">
        <v>2017</v>
      </c>
      <c r="F2987" s="77">
        <v>34.147645199999999</v>
      </c>
      <c r="G2987" s="77">
        <v>-118.1444779</v>
      </c>
      <c r="H2987" s="77">
        <v>0</v>
      </c>
      <c r="I2987" s="77" t="s">
        <v>1727</v>
      </c>
      <c r="J2987" s="77">
        <v>30.271128600000001</v>
      </c>
      <c r="K2987" s="77">
        <v>-97.743699500000005</v>
      </c>
      <c r="L2987" s="77">
        <v>3927.0989919559202</v>
      </c>
      <c r="M2987" s="77">
        <v>0.71051672719042702</v>
      </c>
      <c r="N2987" s="77">
        <v>0</v>
      </c>
      <c r="O2987" s="77">
        <v>754.00300645553705</v>
      </c>
      <c r="P2987" s="87" cm="1">
        <f t="array" ref="P2987">IF($X2987="Non-local",VLOOKUP($E2987,$AI$64:$AW$68,COLUMN($AW:$AW)-COLUMN($AH:$AH),FALSE),IF($X2987="Unknown",VLOOKUP($E2987,$AI$71:$AW$75,COLUMN($AW:$AW)-COLUMN($AH:$AH),FALSE),0))</f>
        <v>223.99999999999997</v>
      </c>
      <c r="Q2987" s="87" cm="1">
        <f t="array" ref="Q2987">IF($X2987="Non-local",VLOOKUP($E2987,$AI$40:$AW$44,COLUMN($AW:$AW)-COLUMN($AH:$AH),FALSE),IF($X2987="Unknown",VLOOKUP($E2987,$AI$47:$AW$51,COLUMN($AW:$AW)-COLUMN($AH:$AH),FALSE),0))</f>
        <v>535.71460000000002</v>
      </c>
      <c r="R2987" s="87" cm="1">
        <f t="array" ref="R2987">IF($X2987="Non-local",VLOOKUP($E2987,$AI$88:$AW$92,COLUMN($AW:$AW)-COLUMN($AH:$AH),FALSE),IF($X2987="Unknown",VLOOKUP($E2987,$AI$95:$AW$99,COLUMN($AW:$AW)-COLUMN($AH:$AH),FALSE),0))</f>
        <v>0.13812461483017213</v>
      </c>
      <c r="S2987" s="87" cm="1">
        <f t="array" ref="S2987">VLOOKUP($E2987,$AI$111:$AW$115,COLUMN($AW:$AW)-COLUMN($AH:$AH),FALSE)</f>
        <v>431.69322000000005</v>
      </c>
      <c r="T2987" s="104">
        <f t="shared" si="606"/>
        <v>0.84864134202059915</v>
      </c>
      <c r="U2987" s="104">
        <f t="shared" si="607"/>
        <v>1945.4108264555371</v>
      </c>
      <c r="V2987" s="87" cm="1">
        <f t="array" ref="V2987">VLOOKUP($E2987,$AI$118:$AW$122,COLUMN($AW:$AW)-COLUMN($AH:$AH),FALSE)</f>
        <v>0</v>
      </c>
      <c r="W2987" s="87" t="str">
        <f t="shared" si="611"/>
        <v>Domestic</v>
      </c>
      <c r="X2987" s="87" t="str">
        <f t="shared" si="612"/>
        <v>Non-local</v>
      </c>
      <c r="Y2987" s="104"/>
      <c r="Z2987" s="87" t="str">
        <f t="shared" si="608"/>
        <v>USA</v>
      </c>
      <c r="AA2987" s="87" t="str">
        <f t="shared" si="609"/>
        <v>USA</v>
      </c>
      <c r="AB2987" s="82" cm="1">
        <f t="array" ref="AB2987">VLOOKUP(B2987,'GDP per Capita'!$T$2:$V$4235,COLUMN('GDP per Capita'!$V:$V)-COLUMN('GDP per Capita'!$S:$S),FALSE)</f>
        <v>63809.64</v>
      </c>
      <c r="AC2987" s="82">
        <f t="shared" ref="AC2987:AC3050" si="613">IFERROR(AB2987,"")</f>
        <v>63809.64</v>
      </c>
      <c r="AD2987" s="82">
        <f t="shared" ref="AD2987:AD3050" si="614">IFERROR(AB2987,AVERAGE(AC$2:AC$2538))</f>
        <v>63809.64</v>
      </c>
      <c r="AE2987" s="88">
        <f t="shared" si="610"/>
        <v>3.0487726093667619E-2</v>
      </c>
    </row>
    <row r="2988" spans="1:31">
      <c r="A2988" s="77" t="s">
        <v>886</v>
      </c>
      <c r="B2988" s="77">
        <v>2987</v>
      </c>
      <c r="C2988" s="77" t="s">
        <v>29</v>
      </c>
      <c r="D2988" s="77" t="s">
        <v>29</v>
      </c>
      <c r="E2988" s="77">
        <v>2017</v>
      </c>
      <c r="F2988" s="77">
        <v>39.284749400000003</v>
      </c>
      <c r="G2988" s="77">
        <v>-76.620474639699793</v>
      </c>
      <c r="H2988" s="77">
        <v>0</v>
      </c>
      <c r="I2988" s="77" t="s">
        <v>1727</v>
      </c>
      <c r="J2988" s="77">
        <v>30.271128600000001</v>
      </c>
      <c r="K2988" s="77">
        <v>-97.743699500000005</v>
      </c>
      <c r="L2988" s="77">
        <v>4333.0445921849196</v>
      </c>
      <c r="M2988" s="77">
        <v>0.77514219397292805</v>
      </c>
      <c r="N2988" s="77">
        <v>0</v>
      </c>
      <c r="O2988" s="77">
        <v>519.96535106219005</v>
      </c>
      <c r="P2988" s="87" cm="1">
        <f t="array" ref="P2988">IF($X2988="Non-local",VLOOKUP($E2988,$AI$64:$AW$68,COLUMN($AW:$AW)-COLUMN($AH:$AH),FALSE),IF($X2988="Unknown",VLOOKUP($E2988,$AI$71:$AW$75,COLUMN($AW:$AW)-COLUMN($AH:$AH),FALSE),0))</f>
        <v>223.99999999999997</v>
      </c>
      <c r="Q2988" s="87" cm="1">
        <f t="array" ref="Q2988">IF($X2988="Non-local",VLOOKUP($E2988,$AI$40:$AW$44,COLUMN($AW:$AW)-COLUMN($AH:$AH),FALSE),IF($X2988="Unknown",VLOOKUP($E2988,$AI$47:$AW$51,COLUMN($AW:$AW)-COLUMN($AH:$AH),FALSE),0))</f>
        <v>535.71460000000002</v>
      </c>
      <c r="R2988" s="87" cm="1">
        <f t="array" ref="R2988">IF($X2988="Non-local",VLOOKUP($E2988,$AI$88:$AW$92,COLUMN($AW:$AW)-COLUMN($AH:$AH),FALSE),IF($X2988="Unknown",VLOOKUP($E2988,$AI$95:$AW$99,COLUMN($AW:$AW)-COLUMN($AH:$AH),FALSE),0))</f>
        <v>0.13812461483017213</v>
      </c>
      <c r="S2988" s="87" cm="1">
        <f t="array" ref="S2988">VLOOKUP($E2988,$AI$111:$AW$115,COLUMN($AW:$AW)-COLUMN($AH:$AH),FALSE)</f>
        <v>431.69322000000005</v>
      </c>
      <c r="T2988" s="104">
        <f t="shared" si="606"/>
        <v>0.91326680880310018</v>
      </c>
      <c r="U2988" s="104">
        <f t="shared" si="607"/>
        <v>1711.3731710621901</v>
      </c>
      <c r="V2988" s="87" cm="1">
        <f t="array" ref="V2988">VLOOKUP($E2988,$AI$118:$AW$122,COLUMN($AW:$AW)-COLUMN($AH:$AH),FALSE)</f>
        <v>0</v>
      </c>
      <c r="W2988" s="87" t="str">
        <f t="shared" si="611"/>
        <v>Domestic</v>
      </c>
      <c r="X2988" s="87" t="str">
        <f t="shared" si="612"/>
        <v>Non-local</v>
      </c>
      <c r="Y2988" s="104"/>
      <c r="Z2988" s="87" t="str">
        <f t="shared" si="608"/>
        <v>USA</v>
      </c>
      <c r="AA2988" s="87" t="str">
        <f t="shared" si="609"/>
        <v>USA</v>
      </c>
      <c r="AB2988" s="82" cm="1">
        <f t="array" ref="AB2988">VLOOKUP(B2988,'GDP per Capita'!$T$2:$V$4235,COLUMN('GDP per Capita'!$V:$V)-COLUMN('GDP per Capita'!$S:$S),FALSE)</f>
        <v>63809.64</v>
      </c>
      <c r="AC2988" s="82">
        <f t="shared" si="613"/>
        <v>63809.64</v>
      </c>
      <c r="AD2988" s="82">
        <f t="shared" si="614"/>
        <v>63809.64</v>
      </c>
      <c r="AE2988" s="88">
        <f t="shared" si="610"/>
        <v>2.6819978471312331E-2</v>
      </c>
    </row>
    <row r="2989" spans="1:31">
      <c r="A2989" s="77" t="s">
        <v>894</v>
      </c>
      <c r="B2989" s="77">
        <v>2988</v>
      </c>
      <c r="C2989" s="77" t="s">
        <v>29</v>
      </c>
      <c r="D2989" s="77" t="s">
        <v>29</v>
      </c>
      <c r="E2989" s="77">
        <v>2017</v>
      </c>
      <c r="F2989" s="77">
        <v>33.425505600000001</v>
      </c>
      <c r="G2989" s="77">
        <v>-111.94001249999999</v>
      </c>
      <c r="H2989" s="77">
        <v>0</v>
      </c>
      <c r="I2989" s="77" t="s">
        <v>1727</v>
      </c>
      <c r="J2989" s="77">
        <v>30.271128600000001</v>
      </c>
      <c r="K2989" s="77">
        <v>-97.743699500000005</v>
      </c>
      <c r="L2989" s="77">
        <v>2769.4765726196601</v>
      </c>
      <c r="M2989" s="77">
        <v>0.52732661291170302</v>
      </c>
      <c r="N2989" s="77">
        <v>0</v>
      </c>
      <c r="O2989" s="77">
        <v>531.73950194297595</v>
      </c>
      <c r="P2989" s="87" cm="1">
        <f t="array" ref="P2989">IF($X2989="Non-local",VLOOKUP($E2989,$AI$64:$AW$68,COLUMN($AW:$AW)-COLUMN($AH:$AH),FALSE),IF($X2989="Unknown",VLOOKUP($E2989,$AI$71:$AW$75,COLUMN($AW:$AW)-COLUMN($AH:$AH),FALSE),0))</f>
        <v>223.99999999999997</v>
      </c>
      <c r="Q2989" s="87" cm="1">
        <f t="array" ref="Q2989">IF($X2989="Non-local",VLOOKUP($E2989,$AI$40:$AW$44,COLUMN($AW:$AW)-COLUMN($AH:$AH),FALSE),IF($X2989="Unknown",VLOOKUP($E2989,$AI$47:$AW$51,COLUMN($AW:$AW)-COLUMN($AH:$AH),FALSE),0))</f>
        <v>535.71460000000002</v>
      </c>
      <c r="R2989" s="87" cm="1">
        <f t="array" ref="R2989">IF($X2989="Non-local",VLOOKUP($E2989,$AI$88:$AW$92,COLUMN($AW:$AW)-COLUMN($AH:$AH),FALSE),IF($X2989="Unknown",VLOOKUP($E2989,$AI$95:$AW$99,COLUMN($AW:$AW)-COLUMN($AH:$AH),FALSE),0))</f>
        <v>0.13812461483017213</v>
      </c>
      <c r="S2989" s="87" cm="1">
        <f t="array" ref="S2989">VLOOKUP($E2989,$AI$111:$AW$115,COLUMN($AW:$AW)-COLUMN($AH:$AH),FALSE)</f>
        <v>431.69322000000005</v>
      </c>
      <c r="T2989" s="104">
        <f t="shared" si="606"/>
        <v>0.66545122774187515</v>
      </c>
      <c r="U2989" s="104">
        <f t="shared" si="607"/>
        <v>1723.1473219429761</v>
      </c>
      <c r="V2989" s="87" cm="1">
        <f t="array" ref="V2989">VLOOKUP($E2989,$AI$118:$AW$122,COLUMN($AW:$AW)-COLUMN($AH:$AH),FALSE)</f>
        <v>0</v>
      </c>
      <c r="W2989" s="87" t="str">
        <f t="shared" si="611"/>
        <v>Domestic</v>
      </c>
      <c r="X2989" s="87" t="str">
        <f t="shared" si="612"/>
        <v>Non-local</v>
      </c>
      <c r="Y2989" s="104"/>
      <c r="Z2989" s="87" t="str">
        <f t="shared" si="608"/>
        <v>USA</v>
      </c>
      <c r="AA2989" s="87" t="str">
        <f t="shared" si="609"/>
        <v>USA</v>
      </c>
      <c r="AB2989" s="82" cm="1">
        <f t="array" ref="AB2989">VLOOKUP(B2989,'GDP per Capita'!$T$2:$V$4235,COLUMN('GDP per Capita'!$V:$V)-COLUMN('GDP per Capita'!$S:$S),FALSE)</f>
        <v>63809.64</v>
      </c>
      <c r="AC2989" s="82">
        <f t="shared" si="613"/>
        <v>63809.64</v>
      </c>
      <c r="AD2989" s="82">
        <f t="shared" si="614"/>
        <v>63809.64</v>
      </c>
      <c r="AE2989" s="88">
        <f t="shared" si="610"/>
        <v>2.7004498410318191E-2</v>
      </c>
    </row>
    <row r="2990" spans="1:31">
      <c r="A2990" s="77" t="s">
        <v>1361</v>
      </c>
      <c r="B2990" s="77">
        <v>2989</v>
      </c>
      <c r="C2990" s="77" t="s">
        <v>29</v>
      </c>
      <c r="D2990" s="77" t="s">
        <v>29</v>
      </c>
      <c r="E2990" s="77">
        <v>2017</v>
      </c>
      <c r="F2990" s="77">
        <v>37.233325299999997</v>
      </c>
      <c r="G2990" s="77">
        <v>-121.68463490000001</v>
      </c>
      <c r="H2990" s="77">
        <v>0</v>
      </c>
      <c r="I2990" s="77" t="s">
        <v>1727</v>
      </c>
      <c r="J2990" s="77">
        <v>30.271128600000001</v>
      </c>
      <c r="K2990" s="77">
        <v>-97.743699500000005</v>
      </c>
      <c r="L2990" s="77">
        <v>4674.2411500247299</v>
      </c>
      <c r="M2990" s="77">
        <v>0.82945978431641798</v>
      </c>
      <c r="N2990" s="77">
        <v>0</v>
      </c>
      <c r="O2990" s="77">
        <v>560.90893800296794</v>
      </c>
      <c r="P2990" s="87" cm="1">
        <f t="array" ref="P2990">IF($X2990="Non-local",VLOOKUP($E2990,$AI$64:$AW$68,COLUMN($AW:$AW)-COLUMN($AH:$AH),FALSE),IF($X2990="Unknown",VLOOKUP($E2990,$AI$71:$AW$75,COLUMN($AW:$AW)-COLUMN($AH:$AH),FALSE),0))</f>
        <v>223.99999999999997</v>
      </c>
      <c r="Q2990" s="87" cm="1">
        <f t="array" ref="Q2990">IF($X2990="Non-local",VLOOKUP($E2990,$AI$40:$AW$44,COLUMN($AW:$AW)-COLUMN($AH:$AH),FALSE),IF($X2990="Unknown",VLOOKUP($E2990,$AI$47:$AW$51,COLUMN($AW:$AW)-COLUMN($AH:$AH),FALSE),0))</f>
        <v>535.71460000000002</v>
      </c>
      <c r="R2990" s="87" cm="1">
        <f t="array" ref="R2990">IF($X2990="Non-local",VLOOKUP($E2990,$AI$88:$AW$92,COLUMN($AW:$AW)-COLUMN($AH:$AH),FALSE),IF($X2990="Unknown",VLOOKUP($E2990,$AI$95:$AW$99,COLUMN($AW:$AW)-COLUMN($AH:$AH),FALSE),0))</f>
        <v>0.13812461483017213</v>
      </c>
      <c r="S2990" s="87" cm="1">
        <f t="array" ref="S2990">VLOOKUP($E2990,$AI$111:$AW$115,COLUMN($AW:$AW)-COLUMN($AH:$AH),FALSE)</f>
        <v>431.69322000000005</v>
      </c>
      <c r="T2990" s="104">
        <f t="shared" si="606"/>
        <v>0.96758439914659011</v>
      </c>
      <c r="U2990" s="104">
        <f t="shared" si="607"/>
        <v>1752.3167580029681</v>
      </c>
      <c r="V2990" s="87" cm="1">
        <f t="array" ref="V2990">VLOOKUP($E2990,$AI$118:$AW$122,COLUMN($AW:$AW)-COLUMN($AH:$AH),FALSE)</f>
        <v>0</v>
      </c>
      <c r="W2990" s="87" t="str">
        <f t="shared" si="611"/>
        <v>Domestic</v>
      </c>
      <c r="X2990" s="87" t="str">
        <f t="shared" si="612"/>
        <v>Non-local</v>
      </c>
      <c r="Y2990" s="104"/>
      <c r="Z2990" s="87" t="str">
        <f t="shared" si="608"/>
        <v>USA</v>
      </c>
      <c r="AA2990" s="87" t="str">
        <f t="shared" si="609"/>
        <v>USA</v>
      </c>
      <c r="AB2990" s="82" cm="1">
        <f t="array" ref="AB2990">VLOOKUP(B2990,'GDP per Capita'!$T$2:$V$4235,COLUMN('GDP per Capita'!$V:$V)-COLUMN('GDP per Capita'!$S:$S),FALSE)</f>
        <v>63809.64</v>
      </c>
      <c r="AC2990" s="82">
        <f t="shared" si="613"/>
        <v>63809.64</v>
      </c>
      <c r="AD2990" s="82">
        <f t="shared" si="614"/>
        <v>63809.64</v>
      </c>
      <c r="AE2990" s="88">
        <f t="shared" si="610"/>
        <v>2.7461630531107339E-2</v>
      </c>
    </row>
    <row r="2991" spans="1:31">
      <c r="A2991" s="77" t="s">
        <v>1735</v>
      </c>
      <c r="B2991" s="77">
        <v>2990</v>
      </c>
      <c r="C2991" s="77" t="s">
        <v>29</v>
      </c>
      <c r="D2991" s="77" t="s">
        <v>29</v>
      </c>
      <c r="E2991" s="77">
        <v>2017</v>
      </c>
      <c r="F2991" s="77">
        <v>47.325969700000002</v>
      </c>
      <c r="G2991" s="77">
        <v>-122.5878659</v>
      </c>
      <c r="H2991" s="77">
        <v>0</v>
      </c>
      <c r="I2991" s="77" t="s">
        <v>1727</v>
      </c>
      <c r="J2991" s="77">
        <v>30.271128600000001</v>
      </c>
      <c r="K2991" s="77">
        <v>-97.743699500000005</v>
      </c>
      <c r="L2991" s="77">
        <v>5692.7454756252801</v>
      </c>
      <c r="M2991" s="77">
        <v>0.970387002716393</v>
      </c>
      <c r="N2991" s="77">
        <v>0</v>
      </c>
      <c r="O2991" s="77">
        <v>683.129457075034</v>
      </c>
      <c r="P2991" s="87" cm="1">
        <f t="array" ref="P2991">IF($X2991="Non-local",VLOOKUP($E2991,$AI$64:$AW$68,COLUMN($AW:$AW)-COLUMN($AH:$AH),FALSE),IF($X2991="Unknown",VLOOKUP($E2991,$AI$71:$AW$75,COLUMN($AW:$AW)-COLUMN($AH:$AH),FALSE),0))</f>
        <v>223.99999999999997</v>
      </c>
      <c r="Q2991" s="87" cm="1">
        <f t="array" ref="Q2991">IF($X2991="Non-local",VLOOKUP($E2991,$AI$40:$AW$44,COLUMN($AW:$AW)-COLUMN($AH:$AH),FALSE),IF($X2991="Unknown",VLOOKUP($E2991,$AI$47:$AW$51,COLUMN($AW:$AW)-COLUMN($AH:$AH),FALSE),0))</f>
        <v>535.71460000000002</v>
      </c>
      <c r="R2991" s="87" cm="1">
        <f t="array" ref="R2991">IF($X2991="Non-local",VLOOKUP($E2991,$AI$88:$AW$92,COLUMN($AW:$AW)-COLUMN($AH:$AH),FALSE),IF($X2991="Unknown",VLOOKUP($E2991,$AI$95:$AW$99,COLUMN($AW:$AW)-COLUMN($AH:$AH),FALSE),0))</f>
        <v>0.13812461483017213</v>
      </c>
      <c r="S2991" s="87" cm="1">
        <f t="array" ref="S2991">VLOOKUP($E2991,$AI$111:$AW$115,COLUMN($AW:$AW)-COLUMN($AH:$AH),FALSE)</f>
        <v>431.69322000000005</v>
      </c>
      <c r="T2991" s="104">
        <f t="shared" si="606"/>
        <v>1.108511617546565</v>
      </c>
      <c r="U2991" s="104">
        <f t="shared" si="607"/>
        <v>1874.5372770750341</v>
      </c>
      <c r="V2991" s="87" cm="1">
        <f t="array" ref="V2991">VLOOKUP($E2991,$AI$118:$AW$122,COLUMN($AW:$AW)-COLUMN($AH:$AH),FALSE)</f>
        <v>0</v>
      </c>
      <c r="W2991" s="87" t="str">
        <f t="shared" si="611"/>
        <v>Domestic</v>
      </c>
      <c r="X2991" s="87" t="str">
        <f t="shared" si="612"/>
        <v>Non-local</v>
      </c>
      <c r="Y2991" s="104"/>
      <c r="Z2991" s="87" t="str">
        <f t="shared" si="608"/>
        <v>USA</v>
      </c>
      <c r="AA2991" s="87" t="str">
        <f t="shared" si="609"/>
        <v>USA</v>
      </c>
      <c r="AB2991" s="82" cm="1">
        <f t="array" ref="AB2991">VLOOKUP(B2991,'GDP per Capita'!$T$2:$V$4235,COLUMN('GDP per Capita'!$V:$V)-COLUMN('GDP per Capita'!$S:$S),FALSE)</f>
        <v>63809.64</v>
      </c>
      <c r="AC2991" s="82">
        <f t="shared" si="613"/>
        <v>63809.64</v>
      </c>
      <c r="AD2991" s="82">
        <f t="shared" si="614"/>
        <v>63809.64</v>
      </c>
      <c r="AE2991" s="88">
        <f t="shared" si="610"/>
        <v>2.937702323779031E-2</v>
      </c>
    </row>
    <row r="2992" spans="1:31">
      <c r="A2992" s="77" t="s">
        <v>1736</v>
      </c>
      <c r="B2992" s="77">
        <v>2991</v>
      </c>
      <c r="C2992" s="77" t="s">
        <v>29</v>
      </c>
      <c r="D2992" s="77" t="s">
        <v>29</v>
      </c>
      <c r="E2992" s="77">
        <v>2017</v>
      </c>
      <c r="F2992" s="77">
        <v>47.2495797999999</v>
      </c>
      <c r="G2992" s="77">
        <v>-122.4398746</v>
      </c>
      <c r="H2992" s="77">
        <v>0</v>
      </c>
      <c r="I2992" s="77" t="s">
        <v>1727</v>
      </c>
      <c r="J2992" s="77">
        <v>30.271128600000001</v>
      </c>
      <c r="K2992" s="77">
        <v>-97.743699500000005</v>
      </c>
      <c r="L2992" s="77">
        <v>5664.7729220778301</v>
      </c>
      <c r="M2992" s="77">
        <v>0.96658507232796398</v>
      </c>
      <c r="N2992" s="77">
        <v>0</v>
      </c>
      <c r="O2992" s="77">
        <v>679.77275064933997</v>
      </c>
      <c r="P2992" s="87" cm="1">
        <f t="array" ref="P2992">IF($X2992="Non-local",VLOOKUP($E2992,$AI$64:$AW$68,COLUMN($AW:$AW)-COLUMN($AH:$AH),FALSE),IF($X2992="Unknown",VLOOKUP($E2992,$AI$71:$AW$75,COLUMN($AW:$AW)-COLUMN($AH:$AH),FALSE),0))</f>
        <v>223.99999999999997</v>
      </c>
      <c r="Q2992" s="87" cm="1">
        <f t="array" ref="Q2992">IF($X2992="Non-local",VLOOKUP($E2992,$AI$40:$AW$44,COLUMN($AW:$AW)-COLUMN($AH:$AH),FALSE),IF($X2992="Unknown",VLOOKUP($E2992,$AI$47:$AW$51,COLUMN($AW:$AW)-COLUMN($AH:$AH),FALSE),0))</f>
        <v>535.71460000000002</v>
      </c>
      <c r="R2992" s="87" cm="1">
        <f t="array" ref="R2992">IF($X2992="Non-local",VLOOKUP($E2992,$AI$88:$AW$92,COLUMN($AW:$AW)-COLUMN($AH:$AH),FALSE),IF($X2992="Unknown",VLOOKUP($E2992,$AI$95:$AW$99,COLUMN($AW:$AW)-COLUMN($AH:$AH),FALSE),0))</f>
        <v>0.13812461483017213</v>
      </c>
      <c r="S2992" s="87" cm="1">
        <f t="array" ref="S2992">VLOOKUP($E2992,$AI$111:$AW$115,COLUMN($AW:$AW)-COLUMN($AH:$AH),FALSE)</f>
        <v>431.69322000000005</v>
      </c>
      <c r="T2992" s="104">
        <f t="shared" si="606"/>
        <v>1.1047096871581361</v>
      </c>
      <c r="U2992" s="104">
        <f t="shared" si="607"/>
        <v>1871.1805706493401</v>
      </c>
      <c r="V2992" s="87" cm="1">
        <f t="array" ref="V2992">VLOOKUP($E2992,$AI$118:$AW$122,COLUMN($AW:$AW)-COLUMN($AH:$AH),FALSE)</f>
        <v>0</v>
      </c>
      <c r="W2992" s="87" t="str">
        <f t="shared" si="611"/>
        <v>Domestic</v>
      </c>
      <c r="X2992" s="87" t="str">
        <f t="shared" si="612"/>
        <v>Non-local</v>
      </c>
      <c r="Y2992" s="104"/>
      <c r="Z2992" s="87" t="str">
        <f t="shared" si="608"/>
        <v>USA</v>
      </c>
      <c r="AA2992" s="87" t="str">
        <f t="shared" si="609"/>
        <v>USA</v>
      </c>
      <c r="AB2992" s="82" cm="1">
        <f t="array" ref="AB2992">VLOOKUP(B2992,'GDP per Capita'!$T$2:$V$4235,COLUMN('GDP per Capita'!$V:$V)-COLUMN('GDP per Capita'!$S:$S),FALSE)</f>
        <v>63809.64</v>
      </c>
      <c r="AC2992" s="82">
        <f t="shared" si="613"/>
        <v>63809.64</v>
      </c>
      <c r="AD2992" s="82">
        <f t="shared" si="614"/>
        <v>63809.64</v>
      </c>
      <c r="AE2992" s="88">
        <f t="shared" si="610"/>
        <v>2.9324418232877354E-2</v>
      </c>
    </row>
    <row r="2993" spans="1:31">
      <c r="A2993" s="77" t="s">
        <v>886</v>
      </c>
      <c r="B2993" s="77">
        <v>2992</v>
      </c>
      <c r="C2993" s="77" t="s">
        <v>29</v>
      </c>
      <c r="D2993" s="77" t="s">
        <v>29</v>
      </c>
      <c r="E2993" s="77">
        <v>2017</v>
      </c>
      <c r="F2993" s="77">
        <v>39.284749400000003</v>
      </c>
      <c r="G2993" s="77">
        <v>-76.620474639699793</v>
      </c>
      <c r="H2993" s="77">
        <v>0</v>
      </c>
      <c r="I2993" s="77" t="s">
        <v>1727</v>
      </c>
      <c r="J2993" s="77">
        <v>30.271128600000001</v>
      </c>
      <c r="K2993" s="77">
        <v>-97.743699500000005</v>
      </c>
      <c r="L2993" s="77">
        <v>4333.0445921849196</v>
      </c>
      <c r="M2993" s="77">
        <v>0.77514219397292805</v>
      </c>
      <c r="N2993" s="77">
        <v>0</v>
      </c>
      <c r="O2993" s="77">
        <v>519.96535106219005</v>
      </c>
      <c r="P2993" s="87" cm="1">
        <f t="array" ref="P2993">IF($X2993="Non-local",VLOOKUP($E2993,$AI$64:$AW$68,COLUMN($AW:$AW)-COLUMN($AH:$AH),FALSE),IF($X2993="Unknown",VLOOKUP($E2993,$AI$71:$AW$75,COLUMN($AW:$AW)-COLUMN($AH:$AH),FALSE),0))</f>
        <v>223.99999999999997</v>
      </c>
      <c r="Q2993" s="87" cm="1">
        <f t="array" ref="Q2993">IF($X2993="Non-local",VLOOKUP($E2993,$AI$40:$AW$44,COLUMN($AW:$AW)-COLUMN($AH:$AH),FALSE),IF($X2993="Unknown",VLOOKUP($E2993,$AI$47:$AW$51,COLUMN($AW:$AW)-COLUMN($AH:$AH),FALSE),0))</f>
        <v>535.71460000000002</v>
      </c>
      <c r="R2993" s="87" cm="1">
        <f t="array" ref="R2993">IF($X2993="Non-local",VLOOKUP($E2993,$AI$88:$AW$92,COLUMN($AW:$AW)-COLUMN($AH:$AH),FALSE),IF($X2993="Unknown",VLOOKUP($E2993,$AI$95:$AW$99,COLUMN($AW:$AW)-COLUMN($AH:$AH),FALSE),0))</f>
        <v>0.13812461483017213</v>
      </c>
      <c r="S2993" s="87" cm="1">
        <f t="array" ref="S2993">VLOOKUP($E2993,$AI$111:$AW$115,COLUMN($AW:$AW)-COLUMN($AH:$AH),FALSE)</f>
        <v>431.69322000000005</v>
      </c>
      <c r="T2993" s="104">
        <f t="shared" si="606"/>
        <v>0.91326680880310018</v>
      </c>
      <c r="U2993" s="104">
        <f t="shared" si="607"/>
        <v>1711.3731710621901</v>
      </c>
      <c r="V2993" s="87" cm="1">
        <f t="array" ref="V2993">VLOOKUP($E2993,$AI$118:$AW$122,COLUMN($AW:$AW)-COLUMN($AH:$AH),FALSE)</f>
        <v>0</v>
      </c>
      <c r="W2993" s="87" t="str">
        <f t="shared" si="611"/>
        <v>Domestic</v>
      </c>
      <c r="X2993" s="87" t="str">
        <f t="shared" si="612"/>
        <v>Non-local</v>
      </c>
      <c r="Y2993" s="104"/>
      <c r="Z2993" s="87" t="str">
        <f t="shared" si="608"/>
        <v>USA</v>
      </c>
      <c r="AA2993" s="87" t="str">
        <f t="shared" si="609"/>
        <v>USA</v>
      </c>
      <c r="AB2993" s="82" cm="1">
        <f t="array" ref="AB2993">VLOOKUP(B2993,'GDP per Capita'!$T$2:$V$4235,COLUMN('GDP per Capita'!$V:$V)-COLUMN('GDP per Capita'!$S:$S),FALSE)</f>
        <v>63809.64</v>
      </c>
      <c r="AC2993" s="82">
        <f t="shared" si="613"/>
        <v>63809.64</v>
      </c>
      <c r="AD2993" s="82">
        <f t="shared" si="614"/>
        <v>63809.64</v>
      </c>
      <c r="AE2993" s="88">
        <f t="shared" si="610"/>
        <v>2.6819978471312331E-2</v>
      </c>
    </row>
    <row r="2994" spans="1:31">
      <c r="A2994" s="77" t="s">
        <v>1737</v>
      </c>
      <c r="B2994" s="77">
        <v>2993</v>
      </c>
      <c r="C2994" s="77" t="s">
        <v>29</v>
      </c>
      <c r="D2994" s="77" t="s">
        <v>29</v>
      </c>
      <c r="E2994" s="77">
        <v>2017</v>
      </c>
      <c r="F2994" s="77">
        <v>32.701939000000003</v>
      </c>
      <c r="G2994" s="77">
        <v>-97.105623790337006</v>
      </c>
      <c r="H2994" s="77">
        <v>0</v>
      </c>
      <c r="I2994" s="77" t="s">
        <v>1727</v>
      </c>
      <c r="J2994" s="77">
        <v>30.271128600000001</v>
      </c>
      <c r="K2994" s="77">
        <v>-97.743699500000005</v>
      </c>
      <c r="L2994" s="77">
        <v>553.96218977521698</v>
      </c>
      <c r="M2994" s="77">
        <v>0.23477951388204901</v>
      </c>
      <c r="N2994" s="77">
        <v>0</v>
      </c>
      <c r="O2994" s="77">
        <v>106.360740436841</v>
      </c>
      <c r="P2994" s="87" cm="1">
        <f t="array" ref="P2994">IF($X2994="Non-local",VLOOKUP($E2994,$AI$64:$AW$68,COLUMN($AW:$AW)-COLUMN($AH:$AH),FALSE),IF($X2994="Unknown",VLOOKUP($E2994,$AI$71:$AW$75,COLUMN($AW:$AW)-COLUMN($AH:$AH),FALSE),0))</f>
        <v>223.99999999999997</v>
      </c>
      <c r="Q2994" s="87" cm="1">
        <f t="array" ref="Q2994">IF($X2994="Non-local",VLOOKUP($E2994,$AI$40:$AW$44,COLUMN($AW:$AW)-COLUMN($AH:$AH),FALSE),IF($X2994="Unknown",VLOOKUP($E2994,$AI$47:$AW$51,COLUMN($AW:$AW)-COLUMN($AH:$AH),FALSE),0))</f>
        <v>535.71460000000002</v>
      </c>
      <c r="R2994" s="87" cm="1">
        <f t="array" ref="R2994">IF($X2994="Non-local",VLOOKUP($E2994,$AI$88:$AW$92,COLUMN($AW:$AW)-COLUMN($AH:$AH),FALSE),IF($X2994="Unknown",VLOOKUP($E2994,$AI$95:$AW$99,COLUMN($AW:$AW)-COLUMN($AH:$AH),FALSE),0))</f>
        <v>0.13812461483017213</v>
      </c>
      <c r="S2994" s="87" cm="1">
        <f t="array" ref="S2994">VLOOKUP($E2994,$AI$111:$AW$115,COLUMN($AW:$AW)-COLUMN($AH:$AH),FALSE)</f>
        <v>431.69322000000005</v>
      </c>
      <c r="T2994" s="104">
        <f t="shared" si="606"/>
        <v>0.37290412871222112</v>
      </c>
      <c r="U2994" s="104">
        <f t="shared" si="607"/>
        <v>1297.768560436841</v>
      </c>
      <c r="V2994" s="87" cm="1">
        <f t="array" ref="V2994">VLOOKUP($E2994,$AI$118:$AW$122,COLUMN($AW:$AW)-COLUMN($AH:$AH),FALSE)</f>
        <v>0</v>
      </c>
      <c r="W2994" s="87" t="str">
        <f t="shared" si="611"/>
        <v>Domestic</v>
      </c>
      <c r="X2994" s="87" t="str">
        <f t="shared" si="612"/>
        <v>Non-local</v>
      </c>
      <c r="Y2994" s="104"/>
      <c r="Z2994" s="87" t="str">
        <f t="shared" si="608"/>
        <v>USA</v>
      </c>
      <c r="AA2994" s="87" t="str">
        <f t="shared" si="609"/>
        <v>USA</v>
      </c>
      <c r="AB2994" s="82" cm="1">
        <f t="array" ref="AB2994">VLOOKUP(B2994,'GDP per Capita'!$T$2:$V$4235,COLUMN('GDP per Capita'!$V:$V)-COLUMN('GDP per Capita'!$S:$S),FALSE)</f>
        <v>63809.64</v>
      </c>
      <c r="AC2994" s="82">
        <f t="shared" si="613"/>
        <v>63809.64</v>
      </c>
      <c r="AD2994" s="82">
        <f t="shared" si="614"/>
        <v>63809.64</v>
      </c>
      <c r="AE2994" s="88">
        <f t="shared" si="610"/>
        <v>2.0338126973241676E-2</v>
      </c>
    </row>
    <row r="2995" spans="1:31">
      <c r="A2995" s="77" t="s">
        <v>882</v>
      </c>
      <c r="B2995" s="77">
        <v>2994</v>
      </c>
      <c r="C2995" s="77" t="s">
        <v>29</v>
      </c>
      <c r="D2995" s="77" t="s">
        <v>29</v>
      </c>
      <c r="E2995" s="77">
        <v>2017</v>
      </c>
      <c r="F2995" s="77">
        <v>39.004607</v>
      </c>
      <c r="G2995" s="77">
        <v>-76.875683800000004</v>
      </c>
      <c r="H2995" s="77">
        <v>0</v>
      </c>
      <c r="I2995" s="77" t="s">
        <v>1727</v>
      </c>
      <c r="J2995" s="77">
        <v>30.271128600000001</v>
      </c>
      <c r="K2995" s="77">
        <v>-97.743699500000005</v>
      </c>
      <c r="L2995" s="77">
        <v>4269.7117528775198</v>
      </c>
      <c r="M2995" s="77">
        <v>0.76505977332200104</v>
      </c>
      <c r="N2995" s="77">
        <v>0</v>
      </c>
      <c r="O2995" s="77">
        <v>512.36541034530296</v>
      </c>
      <c r="P2995" s="87" cm="1">
        <f t="array" ref="P2995">IF($X2995="Non-local",VLOOKUP($E2995,$AI$64:$AW$68,COLUMN($AW:$AW)-COLUMN($AH:$AH),FALSE),IF($X2995="Unknown",VLOOKUP($E2995,$AI$71:$AW$75,COLUMN($AW:$AW)-COLUMN($AH:$AH),FALSE),0))</f>
        <v>223.99999999999997</v>
      </c>
      <c r="Q2995" s="87" cm="1">
        <f t="array" ref="Q2995">IF($X2995="Non-local",VLOOKUP($E2995,$AI$40:$AW$44,COLUMN($AW:$AW)-COLUMN($AH:$AH),FALSE),IF($X2995="Unknown",VLOOKUP($E2995,$AI$47:$AW$51,COLUMN($AW:$AW)-COLUMN($AH:$AH),FALSE),0))</f>
        <v>535.71460000000002</v>
      </c>
      <c r="R2995" s="87" cm="1">
        <f t="array" ref="R2995">IF($X2995="Non-local",VLOOKUP($E2995,$AI$88:$AW$92,COLUMN($AW:$AW)-COLUMN($AH:$AH),FALSE),IF($X2995="Unknown",VLOOKUP($E2995,$AI$95:$AW$99,COLUMN($AW:$AW)-COLUMN($AH:$AH),FALSE),0))</f>
        <v>0.13812461483017213</v>
      </c>
      <c r="S2995" s="87" cm="1">
        <f t="array" ref="S2995">VLOOKUP($E2995,$AI$111:$AW$115,COLUMN($AW:$AW)-COLUMN($AH:$AH),FALSE)</f>
        <v>431.69322000000005</v>
      </c>
      <c r="T2995" s="104">
        <f t="shared" si="606"/>
        <v>0.90318438815217317</v>
      </c>
      <c r="U2995" s="104">
        <f t="shared" si="607"/>
        <v>1703.7732303453031</v>
      </c>
      <c r="V2995" s="87" cm="1">
        <f t="array" ref="V2995">VLOOKUP($E2995,$AI$118:$AW$122,COLUMN($AW:$AW)-COLUMN($AH:$AH),FALSE)</f>
        <v>0</v>
      </c>
      <c r="W2995" s="87" t="str">
        <f t="shared" si="611"/>
        <v>Domestic</v>
      </c>
      <c r="X2995" s="87" t="str">
        <f t="shared" si="612"/>
        <v>Non-local</v>
      </c>
      <c r="Y2995" s="104"/>
      <c r="Z2995" s="87" t="str">
        <f t="shared" si="608"/>
        <v>USA</v>
      </c>
      <c r="AA2995" s="87" t="str">
        <f t="shared" si="609"/>
        <v>USA</v>
      </c>
      <c r="AB2995" s="82" cm="1">
        <f t="array" ref="AB2995">VLOOKUP(B2995,'GDP per Capita'!$T$2:$V$4235,COLUMN('GDP per Capita'!$V:$V)-COLUMN('GDP per Capita'!$S:$S),FALSE)</f>
        <v>63809.64</v>
      </c>
      <c r="AC2995" s="82">
        <f t="shared" si="613"/>
        <v>63809.64</v>
      </c>
      <c r="AD2995" s="82">
        <f t="shared" si="614"/>
        <v>63809.64</v>
      </c>
      <c r="AE2995" s="88">
        <f t="shared" si="610"/>
        <v>2.6700875139638824E-2</v>
      </c>
    </row>
    <row r="2996" spans="1:31">
      <c r="A2996" s="77" t="s">
        <v>1029</v>
      </c>
      <c r="B2996" s="77">
        <v>2995</v>
      </c>
      <c r="C2996" s="77" t="s">
        <v>29</v>
      </c>
      <c r="D2996" s="77" t="s">
        <v>29</v>
      </c>
      <c r="E2996" s="77">
        <v>2017</v>
      </c>
      <c r="F2996" s="77">
        <v>42.387596799999997</v>
      </c>
      <c r="G2996" s="77">
        <v>-71.099496799999997</v>
      </c>
      <c r="H2996" s="77">
        <v>0</v>
      </c>
      <c r="I2996" s="77" t="s">
        <v>1727</v>
      </c>
      <c r="J2996" s="77">
        <v>30.271128600000001</v>
      </c>
      <c r="K2996" s="77">
        <v>-97.743699500000005</v>
      </c>
      <c r="L2996" s="77">
        <v>5447.8552099201697</v>
      </c>
      <c r="M2996" s="77">
        <v>0.93714919295225096</v>
      </c>
      <c r="N2996" s="77">
        <v>0</v>
      </c>
      <c r="O2996" s="77">
        <v>653.74262519041997</v>
      </c>
      <c r="P2996" s="87" cm="1">
        <f t="array" ref="P2996">IF($X2996="Non-local",VLOOKUP($E2996,$AI$64:$AW$68,COLUMN($AW:$AW)-COLUMN($AH:$AH),FALSE),IF($X2996="Unknown",VLOOKUP($E2996,$AI$71:$AW$75,COLUMN($AW:$AW)-COLUMN($AH:$AH),FALSE),0))</f>
        <v>223.99999999999997</v>
      </c>
      <c r="Q2996" s="87" cm="1">
        <f t="array" ref="Q2996">IF($X2996="Non-local",VLOOKUP($E2996,$AI$40:$AW$44,COLUMN($AW:$AW)-COLUMN($AH:$AH),FALSE),IF($X2996="Unknown",VLOOKUP($E2996,$AI$47:$AW$51,COLUMN($AW:$AW)-COLUMN($AH:$AH),FALSE),0))</f>
        <v>535.71460000000002</v>
      </c>
      <c r="R2996" s="87" cm="1">
        <f t="array" ref="R2996">IF($X2996="Non-local",VLOOKUP($E2996,$AI$88:$AW$92,COLUMN($AW:$AW)-COLUMN($AH:$AH),FALSE),IF($X2996="Unknown",VLOOKUP($E2996,$AI$95:$AW$99,COLUMN($AW:$AW)-COLUMN($AH:$AH),FALSE),0))</f>
        <v>0.13812461483017213</v>
      </c>
      <c r="S2996" s="87" cm="1">
        <f t="array" ref="S2996">VLOOKUP($E2996,$AI$111:$AW$115,COLUMN($AW:$AW)-COLUMN($AH:$AH),FALSE)</f>
        <v>431.69322000000005</v>
      </c>
      <c r="T2996" s="104">
        <f t="shared" si="606"/>
        <v>1.0752738077824231</v>
      </c>
      <c r="U2996" s="104">
        <f t="shared" si="607"/>
        <v>1845.1504451904202</v>
      </c>
      <c r="V2996" s="87" cm="1">
        <f t="array" ref="V2996">VLOOKUP($E2996,$AI$118:$AW$122,COLUMN($AW:$AW)-COLUMN($AH:$AH),FALSE)</f>
        <v>0</v>
      </c>
      <c r="W2996" s="87" t="str">
        <f t="shared" si="611"/>
        <v>Domestic</v>
      </c>
      <c r="X2996" s="87" t="str">
        <f t="shared" si="612"/>
        <v>Non-local</v>
      </c>
      <c r="Y2996" s="104"/>
      <c r="Z2996" s="87" t="str">
        <f t="shared" si="608"/>
        <v>USA</v>
      </c>
      <c r="AA2996" s="87" t="str">
        <f t="shared" si="609"/>
        <v>USA</v>
      </c>
      <c r="AB2996" s="82" cm="1">
        <f t="array" ref="AB2996">VLOOKUP(B2996,'GDP per Capita'!$T$2:$V$4235,COLUMN('GDP per Capita'!$V:$V)-COLUMN('GDP per Capita'!$S:$S),FALSE)</f>
        <v>63809.64</v>
      </c>
      <c r="AC2996" s="82">
        <f t="shared" si="613"/>
        <v>63809.64</v>
      </c>
      <c r="AD2996" s="82">
        <f t="shared" si="614"/>
        <v>63809.64</v>
      </c>
      <c r="AE2996" s="88">
        <f t="shared" si="610"/>
        <v>2.8916484173714507E-2</v>
      </c>
    </row>
    <row r="2997" spans="1:31">
      <c r="A2997" s="77" t="s">
        <v>910</v>
      </c>
      <c r="B2997" s="77">
        <v>2996</v>
      </c>
      <c r="C2997" s="77" t="s">
        <v>29</v>
      </c>
      <c r="D2997" s="77" t="s">
        <v>29</v>
      </c>
      <c r="E2997" s="77">
        <v>2017</v>
      </c>
      <c r="F2997" s="77">
        <v>37.411403499999999</v>
      </c>
      <c r="G2997" s="77">
        <v>-122.0543534</v>
      </c>
      <c r="H2997" s="77">
        <v>0</v>
      </c>
      <c r="I2997" s="77" t="s">
        <v>1727</v>
      </c>
      <c r="J2997" s="77">
        <v>30.271128600000001</v>
      </c>
      <c r="K2997" s="77">
        <v>-97.743699500000005</v>
      </c>
      <c r="L2997" s="77">
        <v>4746.5658118863203</v>
      </c>
      <c r="M2997" s="77">
        <v>0.84097367935569201</v>
      </c>
      <c r="N2997" s="77">
        <v>0</v>
      </c>
      <c r="O2997" s="77">
        <v>569.58789742635895</v>
      </c>
      <c r="P2997" s="87" cm="1">
        <f t="array" ref="P2997">IF($X2997="Non-local",VLOOKUP($E2997,$AI$64:$AW$68,COLUMN($AW:$AW)-COLUMN($AH:$AH),FALSE),IF($X2997="Unknown",VLOOKUP($E2997,$AI$71:$AW$75,COLUMN($AW:$AW)-COLUMN($AH:$AH),FALSE),0))</f>
        <v>223.99999999999997</v>
      </c>
      <c r="Q2997" s="87" cm="1">
        <f t="array" ref="Q2997">IF($X2997="Non-local",VLOOKUP($E2997,$AI$40:$AW$44,COLUMN($AW:$AW)-COLUMN($AH:$AH),FALSE),IF($X2997="Unknown",VLOOKUP($E2997,$AI$47:$AW$51,COLUMN($AW:$AW)-COLUMN($AH:$AH),FALSE),0))</f>
        <v>535.71460000000002</v>
      </c>
      <c r="R2997" s="87" cm="1">
        <f t="array" ref="R2997">IF($X2997="Non-local",VLOOKUP($E2997,$AI$88:$AW$92,COLUMN($AW:$AW)-COLUMN($AH:$AH),FALSE),IF($X2997="Unknown",VLOOKUP($E2997,$AI$95:$AW$99,COLUMN($AW:$AW)-COLUMN($AH:$AH),FALSE),0))</f>
        <v>0.13812461483017213</v>
      </c>
      <c r="S2997" s="87" cm="1">
        <f t="array" ref="S2997">VLOOKUP($E2997,$AI$111:$AW$115,COLUMN($AW:$AW)-COLUMN($AH:$AH),FALSE)</f>
        <v>431.69322000000005</v>
      </c>
      <c r="T2997" s="104">
        <f t="shared" si="606"/>
        <v>0.97909829418586414</v>
      </c>
      <c r="U2997" s="104">
        <f t="shared" si="607"/>
        <v>1760.9957174263591</v>
      </c>
      <c r="V2997" s="87" cm="1">
        <f t="array" ref="V2997">VLOOKUP($E2997,$AI$118:$AW$122,COLUMN($AW:$AW)-COLUMN($AH:$AH),FALSE)</f>
        <v>0</v>
      </c>
      <c r="W2997" s="87" t="str">
        <f t="shared" si="611"/>
        <v>Domestic</v>
      </c>
      <c r="X2997" s="87" t="str">
        <f t="shared" si="612"/>
        <v>Non-local</v>
      </c>
      <c r="Y2997" s="104"/>
      <c r="Z2997" s="87" t="str">
        <f t="shared" si="608"/>
        <v>USA</v>
      </c>
      <c r="AA2997" s="87" t="str">
        <f t="shared" si="609"/>
        <v>USA</v>
      </c>
      <c r="AB2997" s="82" cm="1">
        <f t="array" ref="AB2997">VLOOKUP(B2997,'GDP per Capita'!$T$2:$V$4235,COLUMN('GDP per Capita'!$V:$V)-COLUMN('GDP per Capita'!$S:$S),FALSE)</f>
        <v>63809.64</v>
      </c>
      <c r="AC2997" s="82">
        <f t="shared" si="613"/>
        <v>63809.64</v>
      </c>
      <c r="AD2997" s="82">
        <f t="shared" si="614"/>
        <v>63809.64</v>
      </c>
      <c r="AE2997" s="88">
        <f t="shared" si="610"/>
        <v>2.7597643826643734E-2</v>
      </c>
    </row>
    <row r="2998" spans="1:31">
      <c r="A2998" s="77" t="s">
        <v>1028</v>
      </c>
      <c r="B2998" s="77">
        <v>2997</v>
      </c>
      <c r="C2998" s="77" t="s">
        <v>29</v>
      </c>
      <c r="D2998" s="77" t="s">
        <v>29</v>
      </c>
      <c r="E2998" s="77">
        <v>2017</v>
      </c>
      <c r="F2998" s="77">
        <v>38.980665999999999</v>
      </c>
      <c r="G2998" s="77">
        <v>-76.936918899999995</v>
      </c>
      <c r="H2998" s="77">
        <v>0</v>
      </c>
      <c r="I2998" s="77" t="s">
        <v>1727</v>
      </c>
      <c r="J2998" s="77">
        <v>30.271128600000001</v>
      </c>
      <c r="K2998" s="77">
        <v>-97.743699500000005</v>
      </c>
      <c r="L2998" s="77">
        <v>4257.9287036250798</v>
      </c>
      <c r="M2998" s="77">
        <v>0.76318394301953996</v>
      </c>
      <c r="N2998" s="77">
        <v>0</v>
      </c>
      <c r="O2998" s="77">
        <v>510.95144443500902</v>
      </c>
      <c r="P2998" s="87" cm="1">
        <f t="array" ref="P2998">IF($X2998="Non-local",VLOOKUP($E2998,$AI$64:$AW$68,COLUMN($AW:$AW)-COLUMN($AH:$AH),FALSE),IF($X2998="Unknown",VLOOKUP($E2998,$AI$71:$AW$75,COLUMN($AW:$AW)-COLUMN($AH:$AH),FALSE),0))</f>
        <v>223.99999999999997</v>
      </c>
      <c r="Q2998" s="87" cm="1">
        <f t="array" ref="Q2998">IF($X2998="Non-local",VLOOKUP($E2998,$AI$40:$AW$44,COLUMN($AW:$AW)-COLUMN($AH:$AH),FALSE),IF($X2998="Unknown",VLOOKUP($E2998,$AI$47:$AW$51,COLUMN($AW:$AW)-COLUMN($AH:$AH),FALSE),0))</f>
        <v>535.71460000000002</v>
      </c>
      <c r="R2998" s="87" cm="1">
        <f t="array" ref="R2998">IF($X2998="Non-local",VLOOKUP($E2998,$AI$88:$AW$92,COLUMN($AW:$AW)-COLUMN($AH:$AH),FALSE),IF($X2998="Unknown",VLOOKUP($E2998,$AI$95:$AW$99,COLUMN($AW:$AW)-COLUMN($AH:$AH),FALSE),0))</f>
        <v>0.13812461483017213</v>
      </c>
      <c r="S2998" s="87" cm="1">
        <f t="array" ref="S2998">VLOOKUP($E2998,$AI$111:$AW$115,COLUMN($AW:$AW)-COLUMN($AH:$AH),FALSE)</f>
        <v>431.69322000000005</v>
      </c>
      <c r="T2998" s="104">
        <f t="shared" si="606"/>
        <v>0.90130855784971209</v>
      </c>
      <c r="U2998" s="104">
        <f t="shared" si="607"/>
        <v>1702.3592644350092</v>
      </c>
      <c r="V2998" s="87" cm="1">
        <f t="array" ref="V2998">VLOOKUP($E2998,$AI$118:$AW$122,COLUMN($AW:$AW)-COLUMN($AH:$AH),FALSE)</f>
        <v>0</v>
      </c>
      <c r="W2998" s="87" t="str">
        <f t="shared" si="611"/>
        <v>Domestic</v>
      </c>
      <c r="X2998" s="87" t="str">
        <f t="shared" si="612"/>
        <v>Non-local</v>
      </c>
      <c r="Y2998" s="104"/>
      <c r="Z2998" s="87" t="str">
        <f t="shared" si="608"/>
        <v>USA</v>
      </c>
      <c r="AA2998" s="87" t="str">
        <f t="shared" si="609"/>
        <v>USA</v>
      </c>
      <c r="AB2998" s="82" cm="1">
        <f t="array" ref="AB2998">VLOOKUP(B2998,'GDP per Capita'!$T$2:$V$4235,COLUMN('GDP per Capita'!$V:$V)-COLUMN('GDP per Capita'!$S:$S),FALSE)</f>
        <v>63809.64</v>
      </c>
      <c r="AC2998" s="82">
        <f t="shared" si="613"/>
        <v>63809.64</v>
      </c>
      <c r="AD2998" s="82">
        <f t="shared" si="614"/>
        <v>63809.64</v>
      </c>
      <c r="AE2998" s="88">
        <f t="shared" si="610"/>
        <v>2.6678716012737407E-2</v>
      </c>
    </row>
    <row r="2999" spans="1:31">
      <c r="A2999" s="77" t="s">
        <v>1148</v>
      </c>
      <c r="B2999" s="77">
        <v>2998</v>
      </c>
      <c r="C2999" s="77" t="s">
        <v>29</v>
      </c>
      <c r="D2999" s="77" t="s">
        <v>29</v>
      </c>
      <c r="E2999" s="77">
        <v>2017</v>
      </c>
      <c r="F2999" s="77">
        <v>29.424600199999901</v>
      </c>
      <c r="G2999" s="77">
        <v>-98.495140500000005</v>
      </c>
      <c r="H2999" s="77">
        <v>0</v>
      </c>
      <c r="I2999" s="77" t="s">
        <v>1727</v>
      </c>
      <c r="J2999" s="77">
        <v>30.271128600000001</v>
      </c>
      <c r="K2999" s="77">
        <v>-97.743699500000005</v>
      </c>
      <c r="L2999" s="77">
        <v>237.592188856711</v>
      </c>
      <c r="M2999" s="77">
        <v>0.19300450817439499</v>
      </c>
      <c r="N2999" s="77">
        <v>0</v>
      </c>
      <c r="O2999" s="77">
        <v>45.617700260488597</v>
      </c>
      <c r="P2999" s="87" cm="1">
        <f t="array" ref="P2999">IF($X2999="Non-local",VLOOKUP($E2999,$AI$64:$AW$68,COLUMN($AW:$AW)-COLUMN($AH:$AH),FALSE),IF($X2999="Unknown",VLOOKUP($E2999,$AI$71:$AW$75,COLUMN($AW:$AW)-COLUMN($AH:$AH),FALSE),0))</f>
        <v>223.99999999999997</v>
      </c>
      <c r="Q2999" s="87" cm="1">
        <f t="array" ref="Q2999">IF($X2999="Non-local",VLOOKUP($E2999,$AI$40:$AW$44,COLUMN($AW:$AW)-COLUMN($AH:$AH),FALSE),IF($X2999="Unknown",VLOOKUP($E2999,$AI$47:$AW$51,COLUMN($AW:$AW)-COLUMN($AH:$AH),FALSE),0))</f>
        <v>535.71460000000002</v>
      </c>
      <c r="R2999" s="87" cm="1">
        <f t="array" ref="R2999">IF($X2999="Non-local",VLOOKUP($E2999,$AI$88:$AW$92,COLUMN($AW:$AW)-COLUMN($AH:$AH),FALSE),IF($X2999="Unknown",VLOOKUP($E2999,$AI$95:$AW$99,COLUMN($AW:$AW)-COLUMN($AH:$AH),FALSE),0))</f>
        <v>0.13812461483017213</v>
      </c>
      <c r="S2999" s="87" cm="1">
        <f t="array" ref="S2999">VLOOKUP($E2999,$AI$111:$AW$115,COLUMN($AW:$AW)-COLUMN($AH:$AH),FALSE)</f>
        <v>431.69322000000005</v>
      </c>
      <c r="T2999" s="104">
        <f t="shared" si="606"/>
        <v>0.33112912300456709</v>
      </c>
      <c r="U2999" s="104">
        <f t="shared" si="607"/>
        <v>1237.0255202604887</v>
      </c>
      <c r="V2999" s="87" cm="1">
        <f t="array" ref="V2999">VLOOKUP($E2999,$AI$118:$AW$122,COLUMN($AW:$AW)-COLUMN($AH:$AH),FALSE)</f>
        <v>0</v>
      </c>
      <c r="W2999" s="87" t="str">
        <f t="shared" si="611"/>
        <v>Domestic</v>
      </c>
      <c r="X2999" s="87" t="str">
        <f t="shared" si="612"/>
        <v>Non-local</v>
      </c>
      <c r="Y2999" s="104"/>
      <c r="Z2999" s="87" t="str">
        <f t="shared" si="608"/>
        <v>USA</v>
      </c>
      <c r="AA2999" s="87" t="str">
        <f t="shared" si="609"/>
        <v>USA</v>
      </c>
      <c r="AB2999" s="82" cm="1">
        <f t="array" ref="AB2999">VLOOKUP(B2999,'GDP per Capita'!$T$2:$V$4235,COLUMN('GDP per Capita'!$V:$V)-COLUMN('GDP per Capita'!$S:$S),FALSE)</f>
        <v>63809.64</v>
      </c>
      <c r="AC2999" s="82">
        <f t="shared" si="613"/>
        <v>63809.64</v>
      </c>
      <c r="AD2999" s="82">
        <f t="shared" si="614"/>
        <v>63809.64</v>
      </c>
      <c r="AE2999" s="88">
        <f t="shared" si="610"/>
        <v>1.9386185539684738E-2</v>
      </c>
    </row>
    <row r="3000" spans="1:31">
      <c r="A3000" s="77" t="s">
        <v>920</v>
      </c>
      <c r="B3000" s="77">
        <v>2999</v>
      </c>
      <c r="C3000" s="77" t="s">
        <v>29</v>
      </c>
      <c r="D3000" s="77" t="s">
        <v>29</v>
      </c>
      <c r="E3000" s="77">
        <v>2017</v>
      </c>
      <c r="F3000" s="77">
        <v>32.222876499999998</v>
      </c>
      <c r="G3000" s="77">
        <v>-110.9748477</v>
      </c>
      <c r="H3000" s="77">
        <v>0</v>
      </c>
      <c r="I3000" s="77" t="s">
        <v>1727</v>
      </c>
      <c r="J3000" s="77">
        <v>30.271128600000001</v>
      </c>
      <c r="K3000" s="77">
        <v>-97.743699500000005</v>
      </c>
      <c r="L3000" s="77">
        <v>2551.0692470172899</v>
      </c>
      <c r="M3000" s="77">
        <v>0.49848706666160503</v>
      </c>
      <c r="N3000" s="77">
        <v>0</v>
      </c>
      <c r="O3000" s="77">
        <v>489.80529542732</v>
      </c>
      <c r="P3000" s="87" cm="1">
        <f t="array" ref="P3000">IF($X3000="Non-local",VLOOKUP($E3000,$AI$64:$AW$68,COLUMN($AW:$AW)-COLUMN($AH:$AH),FALSE),IF($X3000="Unknown",VLOOKUP($E3000,$AI$71:$AW$75,COLUMN($AW:$AW)-COLUMN($AH:$AH),FALSE),0))</f>
        <v>223.99999999999997</v>
      </c>
      <c r="Q3000" s="87" cm="1">
        <f t="array" ref="Q3000">IF($X3000="Non-local",VLOOKUP($E3000,$AI$40:$AW$44,COLUMN($AW:$AW)-COLUMN($AH:$AH),FALSE),IF($X3000="Unknown",VLOOKUP($E3000,$AI$47:$AW$51,COLUMN($AW:$AW)-COLUMN($AH:$AH),FALSE),0))</f>
        <v>535.71460000000002</v>
      </c>
      <c r="R3000" s="87" cm="1">
        <f t="array" ref="R3000">IF($X3000="Non-local",VLOOKUP($E3000,$AI$88:$AW$92,COLUMN($AW:$AW)-COLUMN($AH:$AH),FALSE),IF($X3000="Unknown",VLOOKUP($E3000,$AI$95:$AW$99,COLUMN($AW:$AW)-COLUMN($AH:$AH),FALSE),0))</f>
        <v>0.13812461483017213</v>
      </c>
      <c r="S3000" s="87" cm="1">
        <f t="array" ref="S3000">VLOOKUP($E3000,$AI$111:$AW$115,COLUMN($AW:$AW)-COLUMN($AH:$AH),FALSE)</f>
        <v>431.69322000000005</v>
      </c>
      <c r="T3000" s="104">
        <f t="shared" si="606"/>
        <v>0.63661168149177716</v>
      </c>
      <c r="U3000" s="104">
        <f t="shared" si="607"/>
        <v>1681.2131154273202</v>
      </c>
      <c r="V3000" s="87" cm="1">
        <f t="array" ref="V3000">VLOOKUP($E3000,$AI$118:$AW$122,COLUMN($AW:$AW)-COLUMN($AH:$AH),FALSE)</f>
        <v>0</v>
      </c>
      <c r="W3000" s="87" t="str">
        <f t="shared" si="611"/>
        <v>Domestic</v>
      </c>
      <c r="X3000" s="87" t="str">
        <f t="shared" si="612"/>
        <v>Non-local</v>
      </c>
      <c r="Y3000" s="104"/>
      <c r="Z3000" s="87" t="str">
        <f t="shared" si="608"/>
        <v>USA</v>
      </c>
      <c r="AA3000" s="87" t="str">
        <f t="shared" si="609"/>
        <v>USA</v>
      </c>
      <c r="AB3000" s="82" cm="1">
        <f t="array" ref="AB3000">VLOOKUP(B3000,'GDP per Capita'!$T$2:$V$4235,COLUMN('GDP per Capita'!$V:$V)-COLUMN('GDP per Capita'!$S:$S),FALSE)</f>
        <v>63809.64</v>
      </c>
      <c r="AC3000" s="82">
        <f t="shared" si="613"/>
        <v>63809.64</v>
      </c>
      <c r="AD3000" s="82">
        <f t="shared" si="614"/>
        <v>63809.64</v>
      </c>
      <c r="AE3000" s="88">
        <f t="shared" si="610"/>
        <v>2.6347321743663187E-2</v>
      </c>
    </row>
    <row r="3001" spans="1:31">
      <c r="A3001" s="77" t="s">
        <v>1699</v>
      </c>
      <c r="B3001" s="77">
        <v>3000</v>
      </c>
      <c r="C3001" s="77" t="s">
        <v>29</v>
      </c>
      <c r="D3001" s="77" t="s">
        <v>29</v>
      </c>
      <c r="E3001" s="77">
        <v>2017</v>
      </c>
      <c r="F3001" s="77">
        <v>40.297182499999998</v>
      </c>
      <c r="G3001" s="77">
        <v>-111.69494299999999</v>
      </c>
      <c r="H3001" s="77">
        <v>0</v>
      </c>
      <c r="I3001" s="77" t="s">
        <v>1727</v>
      </c>
      <c r="J3001" s="77">
        <v>30.271128600000001</v>
      </c>
      <c r="K3001" s="77">
        <v>-97.743699500000005</v>
      </c>
      <c r="L3001" s="77">
        <v>3366.6378832130299</v>
      </c>
      <c r="M3001" s="77">
        <v>0.62129279978361296</v>
      </c>
      <c r="N3001" s="77">
        <v>0</v>
      </c>
      <c r="O3001" s="77">
        <v>646.39447357690096</v>
      </c>
      <c r="P3001" s="87" cm="1">
        <f t="array" ref="P3001">IF($X3001="Non-local",VLOOKUP($E3001,$AI$64:$AW$68,COLUMN($AW:$AW)-COLUMN($AH:$AH),FALSE),IF($X3001="Unknown",VLOOKUP($E3001,$AI$71:$AW$75,COLUMN($AW:$AW)-COLUMN($AH:$AH),FALSE),0))</f>
        <v>223.99999999999997</v>
      </c>
      <c r="Q3001" s="87" cm="1">
        <f t="array" ref="Q3001">IF($X3001="Non-local",VLOOKUP($E3001,$AI$40:$AW$44,COLUMN($AW:$AW)-COLUMN($AH:$AH),FALSE),IF($X3001="Unknown",VLOOKUP($E3001,$AI$47:$AW$51,COLUMN($AW:$AW)-COLUMN($AH:$AH),FALSE),0))</f>
        <v>535.71460000000002</v>
      </c>
      <c r="R3001" s="87" cm="1">
        <f t="array" ref="R3001">IF($X3001="Non-local",VLOOKUP($E3001,$AI$88:$AW$92,COLUMN($AW:$AW)-COLUMN($AH:$AH),FALSE),IF($X3001="Unknown",VLOOKUP($E3001,$AI$95:$AW$99,COLUMN($AW:$AW)-COLUMN($AH:$AH),FALSE),0))</f>
        <v>0.13812461483017213</v>
      </c>
      <c r="S3001" s="87" cm="1">
        <f t="array" ref="S3001">VLOOKUP($E3001,$AI$111:$AW$115,COLUMN($AW:$AW)-COLUMN($AH:$AH),FALSE)</f>
        <v>431.69322000000005</v>
      </c>
      <c r="T3001" s="104">
        <f t="shared" si="606"/>
        <v>0.75941741461378509</v>
      </c>
      <c r="U3001" s="104">
        <f t="shared" si="607"/>
        <v>1837.8022935769011</v>
      </c>
      <c r="V3001" s="87" cm="1">
        <f t="array" ref="V3001">VLOOKUP($E3001,$AI$118:$AW$122,COLUMN($AW:$AW)-COLUMN($AH:$AH),FALSE)</f>
        <v>0</v>
      </c>
      <c r="W3001" s="87" t="str">
        <f t="shared" si="611"/>
        <v>Domestic</v>
      </c>
      <c r="X3001" s="87" t="str">
        <f t="shared" si="612"/>
        <v>Non-local</v>
      </c>
      <c r="Y3001" s="104"/>
      <c r="Z3001" s="87" t="str">
        <f t="shared" si="608"/>
        <v>USA</v>
      </c>
      <c r="AA3001" s="87" t="str">
        <f t="shared" si="609"/>
        <v>USA</v>
      </c>
      <c r="AB3001" s="82" cm="1">
        <f t="array" ref="AB3001">VLOOKUP(B3001,'GDP per Capita'!$T$2:$V$4235,COLUMN('GDP per Capita'!$V:$V)-COLUMN('GDP per Capita'!$S:$S),FALSE)</f>
        <v>63809.64</v>
      </c>
      <c r="AC3001" s="82">
        <f t="shared" si="613"/>
        <v>63809.64</v>
      </c>
      <c r="AD3001" s="82">
        <f t="shared" si="614"/>
        <v>63809.64</v>
      </c>
      <c r="AE3001" s="88">
        <f t="shared" si="610"/>
        <v>2.8801326783490726E-2</v>
      </c>
    </row>
    <row r="3002" spans="1:31">
      <c r="A3002" s="77" t="s">
        <v>1735</v>
      </c>
      <c r="B3002" s="77">
        <v>3001</v>
      </c>
      <c r="C3002" s="77" t="s">
        <v>29</v>
      </c>
      <c r="D3002" s="77" t="s">
        <v>29</v>
      </c>
      <c r="E3002" s="77">
        <v>2017</v>
      </c>
      <c r="F3002" s="77">
        <v>47.325969700000002</v>
      </c>
      <c r="G3002" s="77">
        <v>-122.5878659</v>
      </c>
      <c r="H3002" s="77">
        <v>0</v>
      </c>
      <c r="I3002" s="77" t="s">
        <v>1727</v>
      </c>
      <c r="J3002" s="77">
        <v>30.271128600000001</v>
      </c>
      <c r="K3002" s="77">
        <v>-97.743699500000005</v>
      </c>
      <c r="L3002" s="77">
        <v>5692.7454756252801</v>
      </c>
      <c r="M3002" s="77">
        <v>0.970387002716393</v>
      </c>
      <c r="N3002" s="77">
        <v>0</v>
      </c>
      <c r="O3002" s="77">
        <v>683.129457075034</v>
      </c>
      <c r="P3002" s="87" cm="1">
        <f t="array" ref="P3002">IF($X3002="Non-local",VLOOKUP($E3002,$AI$64:$AW$68,COLUMN($AW:$AW)-COLUMN($AH:$AH),FALSE),IF($X3002="Unknown",VLOOKUP($E3002,$AI$71:$AW$75,COLUMN($AW:$AW)-COLUMN($AH:$AH),FALSE),0))</f>
        <v>223.99999999999997</v>
      </c>
      <c r="Q3002" s="87" cm="1">
        <f t="array" ref="Q3002">IF($X3002="Non-local",VLOOKUP($E3002,$AI$40:$AW$44,COLUMN($AW:$AW)-COLUMN($AH:$AH),FALSE),IF($X3002="Unknown",VLOOKUP($E3002,$AI$47:$AW$51,COLUMN($AW:$AW)-COLUMN($AH:$AH),FALSE),0))</f>
        <v>535.71460000000002</v>
      </c>
      <c r="R3002" s="87" cm="1">
        <f t="array" ref="R3002">IF($X3002="Non-local",VLOOKUP($E3002,$AI$88:$AW$92,COLUMN($AW:$AW)-COLUMN($AH:$AH),FALSE),IF($X3002="Unknown",VLOOKUP($E3002,$AI$95:$AW$99,COLUMN($AW:$AW)-COLUMN($AH:$AH),FALSE),0))</f>
        <v>0.13812461483017213</v>
      </c>
      <c r="S3002" s="87" cm="1">
        <f t="array" ref="S3002">VLOOKUP($E3002,$AI$111:$AW$115,COLUMN($AW:$AW)-COLUMN($AH:$AH),FALSE)</f>
        <v>431.69322000000005</v>
      </c>
      <c r="T3002" s="104">
        <f t="shared" si="606"/>
        <v>1.108511617546565</v>
      </c>
      <c r="U3002" s="104">
        <f t="shared" si="607"/>
        <v>1874.5372770750341</v>
      </c>
      <c r="V3002" s="87" cm="1">
        <f t="array" ref="V3002">VLOOKUP($E3002,$AI$118:$AW$122,COLUMN($AW:$AW)-COLUMN($AH:$AH),FALSE)</f>
        <v>0</v>
      </c>
      <c r="W3002" s="87" t="str">
        <f t="shared" si="611"/>
        <v>Domestic</v>
      </c>
      <c r="X3002" s="87" t="str">
        <f t="shared" si="612"/>
        <v>Non-local</v>
      </c>
      <c r="Y3002" s="104"/>
      <c r="Z3002" s="87" t="str">
        <f t="shared" si="608"/>
        <v>USA</v>
      </c>
      <c r="AA3002" s="87" t="str">
        <f t="shared" si="609"/>
        <v>USA</v>
      </c>
      <c r="AB3002" s="82" cm="1">
        <f t="array" ref="AB3002">VLOOKUP(B3002,'GDP per Capita'!$T$2:$V$4235,COLUMN('GDP per Capita'!$V:$V)-COLUMN('GDP per Capita'!$S:$S),FALSE)</f>
        <v>63809.64</v>
      </c>
      <c r="AC3002" s="82">
        <f t="shared" si="613"/>
        <v>63809.64</v>
      </c>
      <c r="AD3002" s="82">
        <f t="shared" si="614"/>
        <v>63809.64</v>
      </c>
      <c r="AE3002" s="88">
        <f t="shared" si="610"/>
        <v>2.937702323779031E-2</v>
      </c>
    </row>
    <row r="3003" spans="1:31">
      <c r="A3003" s="77" t="s">
        <v>896</v>
      </c>
      <c r="B3003" s="77">
        <v>3002</v>
      </c>
      <c r="C3003" s="77" t="s">
        <v>29</v>
      </c>
      <c r="D3003" s="77" t="s">
        <v>29</v>
      </c>
      <c r="E3003" s="77">
        <v>2017</v>
      </c>
      <c r="F3003" s="77">
        <v>40.798711299999901</v>
      </c>
      <c r="G3003" s="77">
        <v>-74.239035299999998</v>
      </c>
      <c r="H3003" s="77">
        <v>0</v>
      </c>
      <c r="I3003" s="77" t="s">
        <v>1727</v>
      </c>
      <c r="J3003" s="77">
        <v>30.271128600000001</v>
      </c>
      <c r="K3003" s="77">
        <v>-97.743699500000005</v>
      </c>
      <c r="L3003" s="77">
        <v>4833.1716019485102</v>
      </c>
      <c r="M3003" s="77">
        <v>0.85418663353868096</v>
      </c>
      <c r="N3003" s="77">
        <v>0</v>
      </c>
      <c r="O3003" s="77">
        <v>579.98059223382199</v>
      </c>
      <c r="P3003" s="87" cm="1">
        <f t="array" ref="P3003">IF($X3003="Non-local",VLOOKUP($E3003,$AI$64:$AW$68,COLUMN($AW:$AW)-COLUMN($AH:$AH),FALSE),IF($X3003="Unknown",VLOOKUP($E3003,$AI$71:$AW$75,COLUMN($AW:$AW)-COLUMN($AH:$AH),FALSE),0))</f>
        <v>223.99999999999997</v>
      </c>
      <c r="Q3003" s="87" cm="1">
        <f t="array" ref="Q3003">IF($X3003="Non-local",VLOOKUP($E3003,$AI$40:$AW$44,COLUMN($AW:$AW)-COLUMN($AH:$AH),FALSE),IF($X3003="Unknown",VLOOKUP($E3003,$AI$47:$AW$51,COLUMN($AW:$AW)-COLUMN($AH:$AH),FALSE),0))</f>
        <v>535.71460000000002</v>
      </c>
      <c r="R3003" s="87" cm="1">
        <f t="array" ref="R3003">IF($X3003="Non-local",VLOOKUP($E3003,$AI$88:$AW$92,COLUMN($AW:$AW)-COLUMN($AH:$AH),FALSE),IF($X3003="Unknown",VLOOKUP($E3003,$AI$95:$AW$99,COLUMN($AW:$AW)-COLUMN($AH:$AH),FALSE),0))</f>
        <v>0.13812461483017213</v>
      </c>
      <c r="S3003" s="87" cm="1">
        <f t="array" ref="S3003">VLOOKUP($E3003,$AI$111:$AW$115,COLUMN($AW:$AW)-COLUMN($AH:$AH),FALSE)</f>
        <v>431.69322000000005</v>
      </c>
      <c r="T3003" s="104">
        <f t="shared" si="606"/>
        <v>0.99231124836885309</v>
      </c>
      <c r="U3003" s="104">
        <f t="shared" si="607"/>
        <v>1771.3884122338222</v>
      </c>
      <c r="V3003" s="87" cm="1">
        <f t="array" ref="V3003">VLOOKUP($E3003,$AI$118:$AW$122,COLUMN($AW:$AW)-COLUMN($AH:$AH),FALSE)</f>
        <v>0</v>
      </c>
      <c r="W3003" s="87" t="str">
        <f t="shared" si="611"/>
        <v>Domestic</v>
      </c>
      <c r="X3003" s="87" t="str">
        <f t="shared" si="612"/>
        <v>Non-local</v>
      </c>
      <c r="Y3003" s="104"/>
      <c r="Z3003" s="87" t="str">
        <f t="shared" si="608"/>
        <v>USA</v>
      </c>
      <c r="AA3003" s="87" t="str">
        <f t="shared" si="609"/>
        <v>USA</v>
      </c>
      <c r="AB3003" s="82" cm="1">
        <f t="array" ref="AB3003">VLOOKUP(B3003,'GDP per Capita'!$T$2:$V$4235,COLUMN('GDP per Capita'!$V:$V)-COLUMN('GDP per Capita'!$S:$S),FALSE)</f>
        <v>63809.64</v>
      </c>
      <c r="AC3003" s="82">
        <f t="shared" si="613"/>
        <v>63809.64</v>
      </c>
      <c r="AD3003" s="82">
        <f t="shared" si="614"/>
        <v>63809.64</v>
      </c>
      <c r="AE3003" s="88">
        <f t="shared" si="610"/>
        <v>2.7760514120340158E-2</v>
      </c>
    </row>
    <row r="3004" spans="1:31">
      <c r="A3004" s="77" t="s">
        <v>1738</v>
      </c>
      <c r="B3004" s="77">
        <v>3003</v>
      </c>
      <c r="C3004" s="77" t="s">
        <v>29</v>
      </c>
      <c r="D3004" s="77" t="s">
        <v>29</v>
      </c>
      <c r="E3004" s="77">
        <v>2017</v>
      </c>
      <c r="F3004" s="77">
        <v>30.2752011</v>
      </c>
      <c r="G3004" s="77">
        <v>-98.871984299999994</v>
      </c>
      <c r="H3004" s="77">
        <v>0</v>
      </c>
      <c r="I3004" s="77" t="s">
        <v>1727</v>
      </c>
      <c r="J3004" s="77">
        <v>30.271128600000001</v>
      </c>
      <c r="K3004" s="77">
        <v>-97.743699500000005</v>
      </c>
      <c r="L3004" s="77">
        <v>216.703004390942</v>
      </c>
      <c r="M3004" s="77">
        <v>0.19024620050378099</v>
      </c>
      <c r="N3004" s="77">
        <v>0</v>
      </c>
      <c r="O3004" s="77">
        <v>41.606976843060998</v>
      </c>
      <c r="P3004" s="87" cm="1">
        <f t="array" ref="P3004">IF($X3004="Non-local",VLOOKUP($E3004,$AI$64:$AW$68,COLUMN($AW:$AW)-COLUMN($AH:$AH),FALSE),IF($X3004="Unknown",VLOOKUP($E3004,$AI$71:$AW$75,COLUMN($AW:$AW)-COLUMN($AH:$AH),FALSE),0))</f>
        <v>223.99999999999997</v>
      </c>
      <c r="Q3004" s="87" cm="1">
        <f t="array" ref="Q3004">IF($X3004="Non-local",VLOOKUP($E3004,$AI$40:$AW$44,COLUMN($AW:$AW)-COLUMN($AH:$AH),FALSE),IF($X3004="Unknown",VLOOKUP($E3004,$AI$47:$AW$51,COLUMN($AW:$AW)-COLUMN($AH:$AH),FALSE),0))</f>
        <v>535.71460000000002</v>
      </c>
      <c r="R3004" s="87" cm="1">
        <f t="array" ref="R3004">IF($X3004="Non-local",VLOOKUP($E3004,$AI$88:$AW$92,COLUMN($AW:$AW)-COLUMN($AH:$AH),FALSE),IF($X3004="Unknown",VLOOKUP($E3004,$AI$95:$AW$99,COLUMN($AW:$AW)-COLUMN($AH:$AH),FALSE),0))</f>
        <v>0.13812461483017213</v>
      </c>
      <c r="S3004" s="87" cm="1">
        <f t="array" ref="S3004">VLOOKUP($E3004,$AI$111:$AW$115,COLUMN($AW:$AW)-COLUMN($AH:$AH),FALSE)</f>
        <v>431.69322000000005</v>
      </c>
      <c r="T3004" s="104">
        <f t="shared" si="606"/>
        <v>0.32837081533395313</v>
      </c>
      <c r="U3004" s="104">
        <f t="shared" si="607"/>
        <v>1233.014796843061</v>
      </c>
      <c r="V3004" s="87" cm="1">
        <f t="array" ref="V3004">VLOOKUP($E3004,$AI$118:$AW$122,COLUMN($AW:$AW)-COLUMN($AH:$AH),FALSE)</f>
        <v>0</v>
      </c>
      <c r="W3004" s="87" t="str">
        <f t="shared" si="611"/>
        <v>Domestic</v>
      </c>
      <c r="X3004" s="87" t="str">
        <f t="shared" si="612"/>
        <v>Non-local</v>
      </c>
      <c r="Y3004" s="104"/>
      <c r="Z3004" s="87" t="str">
        <f t="shared" si="608"/>
        <v>USA</v>
      </c>
      <c r="AA3004" s="87" t="str">
        <f t="shared" si="609"/>
        <v>USA</v>
      </c>
      <c r="AB3004" s="82" cm="1">
        <f t="array" ref="AB3004">VLOOKUP(B3004,'GDP per Capita'!$T$2:$V$4235,COLUMN('GDP per Capita'!$V:$V)-COLUMN('GDP per Capita'!$S:$S),FALSE)</f>
        <v>63809.64</v>
      </c>
      <c r="AC3004" s="82">
        <f t="shared" si="613"/>
        <v>63809.64</v>
      </c>
      <c r="AD3004" s="82">
        <f t="shared" si="614"/>
        <v>63809.64</v>
      </c>
      <c r="AE3004" s="88">
        <f t="shared" si="610"/>
        <v>1.9323331033415343E-2</v>
      </c>
    </row>
    <row r="3005" spans="1:31">
      <c r="A3005" s="77" t="s">
        <v>34</v>
      </c>
      <c r="B3005" s="77">
        <v>3004</v>
      </c>
      <c r="C3005" s="77" t="s">
        <v>34</v>
      </c>
      <c r="D3005" s="77" t="s">
        <v>34</v>
      </c>
      <c r="E3005" s="77">
        <v>2017</v>
      </c>
      <c r="F3005" s="77">
        <v>0</v>
      </c>
      <c r="G3005" s="77">
        <v>0</v>
      </c>
      <c r="H3005" s="77">
        <v>0</v>
      </c>
      <c r="I3005" s="77" t="s">
        <v>1727</v>
      </c>
      <c r="J3005" s="77">
        <v>30.271128600000001</v>
      </c>
      <c r="K3005" s="77">
        <v>-97.743699500000005</v>
      </c>
      <c r="L3005" s="77">
        <v>4172.1940817414097</v>
      </c>
      <c r="M3005" s="77">
        <v>0.732715597444487</v>
      </c>
      <c r="N3005" s="77">
        <v>1</v>
      </c>
      <c r="O3005" s="77">
        <v>500.66328980896901</v>
      </c>
      <c r="P3005" s="87" cm="1">
        <f t="array" ref="P3005">IF($X3005="Non-local",VLOOKUP($E3005,$AI$64:$AW$68,COLUMN($AW:$AW)-COLUMN($AH:$AH),FALSE),IF($X3005="Unknown",VLOOKUP($E3005,$AI$71:$AW$75,COLUMN($AW:$AW)-COLUMN($AH:$AH),FALSE),0))</f>
        <v>195.05840707964597</v>
      </c>
      <c r="Q3005" s="87" cm="1">
        <f t="array" ref="Q3005">IF($X3005="Non-local",VLOOKUP($E3005,$AI$40:$AW$44,COLUMN($AW:$AW)-COLUMN($AH:$AH),FALSE),IF($X3005="Unknown",VLOOKUP($E3005,$AI$47:$AW$51,COLUMN($AW:$AW)-COLUMN($AH:$AH),FALSE),0))</f>
        <v>466.49837734513267</v>
      </c>
      <c r="R3005" s="87" cm="1">
        <f t="array" ref="R3005">IF($X3005="Non-local",VLOOKUP($E3005,$AI$88:$AW$92,COLUMN($AW:$AW)-COLUMN($AH:$AH),FALSE),IF($X3005="Unknown",VLOOKUP($E3005,$AI$95:$AW$99,COLUMN($AW:$AW)-COLUMN($AH:$AH),FALSE),0))</f>
        <v>0.12027842565742422</v>
      </c>
      <c r="S3005" s="87" cm="1">
        <f t="array" ref="S3005">VLOOKUP($E3005,$AI$111:$AW$115,COLUMN($AW:$AW)-COLUMN($AH:$AH),FALSE)</f>
        <v>431.69322000000005</v>
      </c>
      <c r="T3005" s="104">
        <f t="shared" si="606"/>
        <v>0.85299402310191119</v>
      </c>
      <c r="U3005" s="104">
        <f t="shared" si="607"/>
        <v>1593.9132942337478</v>
      </c>
      <c r="V3005" s="87" cm="1">
        <f t="array" ref="V3005">VLOOKUP($E3005,$AI$118:$AW$122,COLUMN($AW:$AW)-COLUMN($AH:$AH),FALSE)</f>
        <v>0</v>
      </c>
      <c r="W3005" s="87" t="str">
        <f t="shared" si="611"/>
        <v>Unknown</v>
      </c>
      <c r="X3005" s="87" t="str">
        <f t="shared" si="612"/>
        <v>Unknown</v>
      </c>
      <c r="Y3005" s="104"/>
      <c r="Z3005" s="87" t="str">
        <f t="shared" si="608"/>
        <v>Unknown</v>
      </c>
      <c r="AA3005" s="87" t="str">
        <f t="shared" si="609"/>
        <v>Unknown</v>
      </c>
      <c r="AB3005" s="82" t="e" cm="1">
        <f t="array" ref="AB3005">VLOOKUP(B3005,'GDP per Capita'!$T$2:$V$4235,COLUMN('GDP per Capita'!$V:$V)-COLUMN('GDP per Capita'!$S:$S),FALSE)</f>
        <v>#N/A</v>
      </c>
      <c r="AC3005" s="82" t="str">
        <f t="shared" si="613"/>
        <v/>
      </c>
      <c r="AD3005" s="82">
        <f t="shared" si="614"/>
        <v>61228.93767638311</v>
      </c>
      <c r="AE3005" s="88">
        <f t="shared" si="610"/>
        <v>2.6032025945936725E-2</v>
      </c>
    </row>
    <row r="3006" spans="1:31">
      <c r="A3006" s="77" t="s">
        <v>910</v>
      </c>
      <c r="B3006" s="77">
        <v>3005</v>
      </c>
      <c r="C3006" s="77" t="s">
        <v>29</v>
      </c>
      <c r="D3006" s="77" t="s">
        <v>29</v>
      </c>
      <c r="E3006" s="77">
        <v>2017</v>
      </c>
      <c r="F3006" s="77">
        <v>37.411403499999999</v>
      </c>
      <c r="G3006" s="77">
        <v>-122.0543534</v>
      </c>
      <c r="H3006" s="77">
        <v>0</v>
      </c>
      <c r="I3006" s="77" t="s">
        <v>1727</v>
      </c>
      <c r="J3006" s="77">
        <v>30.271128600000001</v>
      </c>
      <c r="K3006" s="77">
        <v>-97.743699500000005</v>
      </c>
      <c r="L3006" s="77">
        <v>4746.5658118863203</v>
      </c>
      <c r="M3006" s="77">
        <v>0.84097367935569201</v>
      </c>
      <c r="N3006" s="77">
        <v>0</v>
      </c>
      <c r="O3006" s="77">
        <v>569.58789742635895</v>
      </c>
      <c r="P3006" s="87" cm="1">
        <f t="array" ref="P3006">IF($X3006="Non-local",VLOOKUP($E3006,$AI$64:$AW$68,COLUMN($AW:$AW)-COLUMN($AH:$AH),FALSE),IF($X3006="Unknown",VLOOKUP($E3006,$AI$71:$AW$75,COLUMN($AW:$AW)-COLUMN($AH:$AH),FALSE),0))</f>
        <v>223.99999999999997</v>
      </c>
      <c r="Q3006" s="87" cm="1">
        <f t="array" ref="Q3006">IF($X3006="Non-local",VLOOKUP($E3006,$AI$40:$AW$44,COLUMN($AW:$AW)-COLUMN($AH:$AH),FALSE),IF($X3006="Unknown",VLOOKUP($E3006,$AI$47:$AW$51,COLUMN($AW:$AW)-COLUMN($AH:$AH),FALSE),0))</f>
        <v>535.71460000000002</v>
      </c>
      <c r="R3006" s="87" cm="1">
        <f t="array" ref="R3006">IF($X3006="Non-local",VLOOKUP($E3006,$AI$88:$AW$92,COLUMN($AW:$AW)-COLUMN($AH:$AH),FALSE),IF($X3006="Unknown",VLOOKUP($E3006,$AI$95:$AW$99,COLUMN($AW:$AW)-COLUMN($AH:$AH),FALSE),0))</f>
        <v>0.13812461483017213</v>
      </c>
      <c r="S3006" s="87" cm="1">
        <f t="array" ref="S3006">VLOOKUP($E3006,$AI$111:$AW$115,COLUMN($AW:$AW)-COLUMN($AH:$AH),FALSE)</f>
        <v>431.69322000000005</v>
      </c>
      <c r="T3006" s="104">
        <f t="shared" si="606"/>
        <v>0.97909829418586414</v>
      </c>
      <c r="U3006" s="104">
        <f t="shared" si="607"/>
        <v>1760.9957174263591</v>
      </c>
      <c r="V3006" s="87" cm="1">
        <f t="array" ref="V3006">VLOOKUP($E3006,$AI$118:$AW$122,COLUMN($AW:$AW)-COLUMN($AH:$AH),FALSE)</f>
        <v>0</v>
      </c>
      <c r="W3006" s="87" t="str">
        <f t="shared" si="611"/>
        <v>Domestic</v>
      </c>
      <c r="X3006" s="87" t="str">
        <f t="shared" si="612"/>
        <v>Non-local</v>
      </c>
      <c r="Y3006" s="104"/>
      <c r="Z3006" s="87" t="str">
        <f t="shared" si="608"/>
        <v>USA</v>
      </c>
      <c r="AA3006" s="87" t="str">
        <f t="shared" si="609"/>
        <v>USA</v>
      </c>
      <c r="AB3006" s="82" cm="1">
        <f t="array" ref="AB3006">VLOOKUP(B3006,'GDP per Capita'!$T$2:$V$4235,COLUMN('GDP per Capita'!$V:$V)-COLUMN('GDP per Capita'!$S:$S),FALSE)</f>
        <v>63809.64</v>
      </c>
      <c r="AC3006" s="82">
        <f t="shared" si="613"/>
        <v>63809.64</v>
      </c>
      <c r="AD3006" s="82">
        <f t="shared" si="614"/>
        <v>63809.64</v>
      </c>
      <c r="AE3006" s="88">
        <f t="shared" si="610"/>
        <v>2.7597643826643734E-2</v>
      </c>
    </row>
    <row r="3007" spans="1:31">
      <c r="A3007" s="77" t="s">
        <v>886</v>
      </c>
      <c r="B3007" s="77">
        <v>3006</v>
      </c>
      <c r="C3007" s="77" t="s">
        <v>29</v>
      </c>
      <c r="D3007" s="77" t="s">
        <v>29</v>
      </c>
      <c r="E3007" s="77">
        <v>2017</v>
      </c>
      <c r="F3007" s="77">
        <v>39.284749400000003</v>
      </c>
      <c r="G3007" s="77">
        <v>-76.620474639699793</v>
      </c>
      <c r="H3007" s="77">
        <v>0</v>
      </c>
      <c r="I3007" s="77" t="s">
        <v>1727</v>
      </c>
      <c r="J3007" s="77">
        <v>30.271128600000001</v>
      </c>
      <c r="K3007" s="77">
        <v>-97.743699500000005</v>
      </c>
      <c r="L3007" s="77">
        <v>4333.0445921849196</v>
      </c>
      <c r="M3007" s="77">
        <v>0.77514219397292805</v>
      </c>
      <c r="N3007" s="77">
        <v>0</v>
      </c>
      <c r="O3007" s="77">
        <v>519.96535106219005</v>
      </c>
      <c r="P3007" s="87" cm="1">
        <f t="array" ref="P3007">IF($X3007="Non-local",VLOOKUP($E3007,$AI$64:$AW$68,COLUMN($AW:$AW)-COLUMN($AH:$AH),FALSE),IF($X3007="Unknown",VLOOKUP($E3007,$AI$71:$AW$75,COLUMN($AW:$AW)-COLUMN($AH:$AH),FALSE),0))</f>
        <v>223.99999999999997</v>
      </c>
      <c r="Q3007" s="87" cm="1">
        <f t="array" ref="Q3007">IF($X3007="Non-local",VLOOKUP($E3007,$AI$40:$AW$44,COLUMN($AW:$AW)-COLUMN($AH:$AH),FALSE),IF($X3007="Unknown",VLOOKUP($E3007,$AI$47:$AW$51,COLUMN($AW:$AW)-COLUMN($AH:$AH),FALSE),0))</f>
        <v>535.71460000000002</v>
      </c>
      <c r="R3007" s="87" cm="1">
        <f t="array" ref="R3007">IF($X3007="Non-local",VLOOKUP($E3007,$AI$88:$AW$92,COLUMN($AW:$AW)-COLUMN($AH:$AH),FALSE),IF($X3007="Unknown",VLOOKUP($E3007,$AI$95:$AW$99,COLUMN($AW:$AW)-COLUMN($AH:$AH),FALSE),0))</f>
        <v>0.13812461483017213</v>
      </c>
      <c r="S3007" s="87" cm="1">
        <f t="array" ref="S3007">VLOOKUP($E3007,$AI$111:$AW$115,COLUMN($AW:$AW)-COLUMN($AH:$AH),FALSE)</f>
        <v>431.69322000000005</v>
      </c>
      <c r="T3007" s="104">
        <f t="shared" si="606"/>
        <v>0.91326680880310018</v>
      </c>
      <c r="U3007" s="104">
        <f t="shared" si="607"/>
        <v>1711.3731710621901</v>
      </c>
      <c r="V3007" s="87" cm="1">
        <f t="array" ref="V3007">VLOOKUP($E3007,$AI$118:$AW$122,COLUMN($AW:$AW)-COLUMN($AH:$AH),FALSE)</f>
        <v>0</v>
      </c>
      <c r="W3007" s="87" t="str">
        <f t="shared" si="611"/>
        <v>Domestic</v>
      </c>
      <c r="X3007" s="87" t="str">
        <f t="shared" si="612"/>
        <v>Non-local</v>
      </c>
      <c r="Y3007" s="104"/>
      <c r="Z3007" s="87" t="str">
        <f t="shared" si="608"/>
        <v>USA</v>
      </c>
      <c r="AA3007" s="87" t="str">
        <f t="shared" si="609"/>
        <v>USA</v>
      </c>
      <c r="AB3007" s="82" cm="1">
        <f t="array" ref="AB3007">VLOOKUP(B3007,'GDP per Capita'!$T$2:$V$4235,COLUMN('GDP per Capita'!$V:$V)-COLUMN('GDP per Capita'!$S:$S),FALSE)</f>
        <v>63809.64</v>
      </c>
      <c r="AC3007" s="82">
        <f t="shared" si="613"/>
        <v>63809.64</v>
      </c>
      <c r="AD3007" s="82">
        <f t="shared" si="614"/>
        <v>63809.64</v>
      </c>
      <c r="AE3007" s="88">
        <f t="shared" si="610"/>
        <v>2.6819978471312331E-2</v>
      </c>
    </row>
    <row r="3008" spans="1:31">
      <c r="A3008" s="77" t="s">
        <v>1519</v>
      </c>
      <c r="B3008" s="77">
        <v>3007</v>
      </c>
      <c r="C3008" s="77" t="s">
        <v>29</v>
      </c>
      <c r="D3008" s="77" t="s">
        <v>29</v>
      </c>
      <c r="E3008" s="77">
        <v>2017</v>
      </c>
      <c r="F3008" s="77">
        <v>37.973534600000001</v>
      </c>
      <c r="G3008" s="77">
        <v>-122.5310874</v>
      </c>
      <c r="H3008" s="77">
        <v>0</v>
      </c>
      <c r="I3008" s="77" t="s">
        <v>1727</v>
      </c>
      <c r="J3008" s="77">
        <v>30.271128600000001</v>
      </c>
      <c r="K3008" s="77">
        <v>-97.743699500000005</v>
      </c>
      <c r="L3008" s="77">
        <v>4856.0422919726898</v>
      </c>
      <c r="M3008" s="77">
        <v>0.85726151615158397</v>
      </c>
      <c r="N3008" s="77">
        <v>0</v>
      </c>
      <c r="O3008" s="77">
        <v>582.72507503672296</v>
      </c>
      <c r="P3008" s="87" cm="1">
        <f t="array" ref="P3008">IF($X3008="Non-local",VLOOKUP($E3008,$AI$64:$AW$68,COLUMN($AW:$AW)-COLUMN($AH:$AH),FALSE),IF($X3008="Unknown",VLOOKUP($E3008,$AI$71:$AW$75,COLUMN($AW:$AW)-COLUMN($AH:$AH),FALSE),0))</f>
        <v>223.99999999999997</v>
      </c>
      <c r="Q3008" s="87" cm="1">
        <f t="array" ref="Q3008">IF($X3008="Non-local",VLOOKUP($E3008,$AI$40:$AW$44,COLUMN($AW:$AW)-COLUMN($AH:$AH),FALSE),IF($X3008="Unknown",VLOOKUP($E3008,$AI$47:$AW$51,COLUMN($AW:$AW)-COLUMN($AH:$AH),FALSE),0))</f>
        <v>535.71460000000002</v>
      </c>
      <c r="R3008" s="87" cm="1">
        <f t="array" ref="R3008">IF($X3008="Non-local",VLOOKUP($E3008,$AI$88:$AW$92,COLUMN($AW:$AW)-COLUMN($AH:$AH),FALSE),IF($X3008="Unknown",VLOOKUP($E3008,$AI$95:$AW$99,COLUMN($AW:$AW)-COLUMN($AH:$AH),FALSE),0))</f>
        <v>0.13812461483017213</v>
      </c>
      <c r="S3008" s="87" cm="1">
        <f t="array" ref="S3008">VLOOKUP($E3008,$AI$111:$AW$115,COLUMN($AW:$AW)-COLUMN($AH:$AH),FALSE)</f>
        <v>431.69322000000005</v>
      </c>
      <c r="T3008" s="104">
        <f t="shared" si="606"/>
        <v>0.9953861309817561</v>
      </c>
      <c r="U3008" s="104">
        <f t="shared" si="607"/>
        <v>1774.1328950367231</v>
      </c>
      <c r="V3008" s="87" cm="1">
        <f t="array" ref="V3008">VLOOKUP($E3008,$AI$118:$AW$122,COLUMN($AW:$AW)-COLUMN($AH:$AH),FALSE)</f>
        <v>0</v>
      </c>
      <c r="W3008" s="87" t="str">
        <f t="shared" si="611"/>
        <v>Domestic</v>
      </c>
      <c r="X3008" s="87" t="str">
        <f t="shared" si="612"/>
        <v>Non-local</v>
      </c>
      <c r="Y3008" s="104"/>
      <c r="Z3008" s="87" t="str">
        <f t="shared" si="608"/>
        <v>USA</v>
      </c>
      <c r="AA3008" s="87" t="str">
        <f t="shared" si="609"/>
        <v>USA</v>
      </c>
      <c r="AB3008" s="82" cm="1">
        <f t="array" ref="AB3008">VLOOKUP(B3008,'GDP per Capita'!$T$2:$V$4235,COLUMN('GDP per Capita'!$V:$V)-COLUMN('GDP per Capita'!$S:$S),FALSE)</f>
        <v>63809.64</v>
      </c>
      <c r="AC3008" s="82">
        <f t="shared" si="613"/>
        <v>63809.64</v>
      </c>
      <c r="AD3008" s="82">
        <f t="shared" si="614"/>
        <v>63809.64</v>
      </c>
      <c r="AE3008" s="88">
        <f t="shared" si="610"/>
        <v>2.7803524593411327E-2</v>
      </c>
    </row>
    <row r="3009" spans="1:31">
      <c r="A3009" s="77" t="s">
        <v>931</v>
      </c>
      <c r="B3009" s="77">
        <v>3008</v>
      </c>
      <c r="C3009" s="77" t="s">
        <v>29</v>
      </c>
      <c r="D3009" s="77" t="s">
        <v>29</v>
      </c>
      <c r="E3009" s="77">
        <v>2017</v>
      </c>
      <c r="F3009" s="77">
        <v>43.157284999999902</v>
      </c>
      <c r="G3009" s="77">
        <v>-77.615213999999995</v>
      </c>
      <c r="H3009" s="77">
        <v>0</v>
      </c>
      <c r="I3009" s="77" t="s">
        <v>1727</v>
      </c>
      <c r="J3009" s="77">
        <v>30.271128600000001</v>
      </c>
      <c r="K3009" s="77">
        <v>-97.743699500000005</v>
      </c>
      <c r="L3009" s="77">
        <v>4571.2179413347803</v>
      </c>
      <c r="M3009" s="77">
        <v>0.81305876174772096</v>
      </c>
      <c r="N3009" s="77">
        <v>0</v>
      </c>
      <c r="O3009" s="77">
        <v>548.54615296017403</v>
      </c>
      <c r="P3009" s="87" cm="1">
        <f t="array" ref="P3009">IF($X3009="Non-local",VLOOKUP($E3009,$AI$64:$AW$68,COLUMN($AW:$AW)-COLUMN($AH:$AH),FALSE),IF($X3009="Unknown",VLOOKUP($E3009,$AI$71:$AW$75,COLUMN($AW:$AW)-COLUMN($AH:$AH),FALSE),0))</f>
        <v>223.99999999999997</v>
      </c>
      <c r="Q3009" s="87" cm="1">
        <f t="array" ref="Q3009">IF($X3009="Non-local",VLOOKUP($E3009,$AI$40:$AW$44,COLUMN($AW:$AW)-COLUMN($AH:$AH),FALSE),IF($X3009="Unknown",VLOOKUP($E3009,$AI$47:$AW$51,COLUMN($AW:$AW)-COLUMN($AH:$AH),FALSE),0))</f>
        <v>535.71460000000002</v>
      </c>
      <c r="R3009" s="87" cm="1">
        <f t="array" ref="R3009">IF($X3009="Non-local",VLOOKUP($E3009,$AI$88:$AW$92,COLUMN($AW:$AW)-COLUMN($AH:$AH),FALSE),IF($X3009="Unknown",VLOOKUP($E3009,$AI$95:$AW$99,COLUMN($AW:$AW)-COLUMN($AH:$AH),FALSE),0))</f>
        <v>0.13812461483017213</v>
      </c>
      <c r="S3009" s="87" cm="1">
        <f t="array" ref="S3009">VLOOKUP($E3009,$AI$111:$AW$115,COLUMN($AW:$AW)-COLUMN($AH:$AH),FALSE)</f>
        <v>431.69322000000005</v>
      </c>
      <c r="T3009" s="104">
        <f t="shared" si="606"/>
        <v>0.95118337657789309</v>
      </c>
      <c r="U3009" s="104">
        <f t="shared" si="607"/>
        <v>1739.9539729601743</v>
      </c>
      <c r="V3009" s="87" cm="1">
        <f t="array" ref="V3009">VLOOKUP($E3009,$AI$118:$AW$122,COLUMN($AW:$AW)-COLUMN($AH:$AH),FALSE)</f>
        <v>0</v>
      </c>
      <c r="W3009" s="87" t="str">
        <f t="shared" si="611"/>
        <v>Domestic</v>
      </c>
      <c r="X3009" s="87" t="str">
        <f t="shared" si="612"/>
        <v>Non-local</v>
      </c>
      <c r="Y3009" s="104"/>
      <c r="Z3009" s="87" t="str">
        <f t="shared" si="608"/>
        <v>USA</v>
      </c>
      <c r="AA3009" s="87" t="str">
        <f t="shared" si="609"/>
        <v>USA</v>
      </c>
      <c r="AB3009" s="82" cm="1">
        <f t="array" ref="AB3009">VLOOKUP(B3009,'GDP per Capita'!$T$2:$V$4235,COLUMN('GDP per Capita'!$V:$V)-COLUMN('GDP per Capita'!$S:$S),FALSE)</f>
        <v>63809.64</v>
      </c>
      <c r="AC3009" s="82">
        <f t="shared" si="613"/>
        <v>63809.64</v>
      </c>
      <c r="AD3009" s="82">
        <f t="shared" si="614"/>
        <v>63809.64</v>
      </c>
      <c r="AE3009" s="88">
        <f t="shared" si="610"/>
        <v>2.7267885745166E-2</v>
      </c>
    </row>
    <row r="3010" spans="1:31">
      <c r="A3010" s="77" t="s">
        <v>886</v>
      </c>
      <c r="B3010" s="77">
        <v>3009</v>
      </c>
      <c r="C3010" s="77" t="s">
        <v>29</v>
      </c>
      <c r="D3010" s="77" t="s">
        <v>29</v>
      </c>
      <c r="E3010" s="77">
        <v>2017</v>
      </c>
      <c r="F3010" s="77">
        <v>39.284749400000003</v>
      </c>
      <c r="G3010" s="77">
        <v>-76.620474639699793</v>
      </c>
      <c r="H3010" s="77">
        <v>0</v>
      </c>
      <c r="I3010" s="77" t="s">
        <v>1727</v>
      </c>
      <c r="J3010" s="77">
        <v>30.271128600000001</v>
      </c>
      <c r="K3010" s="77">
        <v>-97.743699500000005</v>
      </c>
      <c r="L3010" s="77">
        <v>4333.0445921849196</v>
      </c>
      <c r="M3010" s="77">
        <v>0.77514219397292805</v>
      </c>
      <c r="N3010" s="77">
        <v>0</v>
      </c>
      <c r="O3010" s="77">
        <v>519.96535106219005</v>
      </c>
      <c r="P3010" s="87" cm="1">
        <f t="array" ref="P3010">IF($X3010="Non-local",VLOOKUP($E3010,$AI$64:$AW$68,COLUMN($AW:$AW)-COLUMN($AH:$AH),FALSE),IF($X3010="Unknown",VLOOKUP($E3010,$AI$71:$AW$75,COLUMN($AW:$AW)-COLUMN($AH:$AH),FALSE),0))</f>
        <v>223.99999999999997</v>
      </c>
      <c r="Q3010" s="87" cm="1">
        <f t="array" ref="Q3010">IF($X3010="Non-local",VLOOKUP($E3010,$AI$40:$AW$44,COLUMN($AW:$AW)-COLUMN($AH:$AH),FALSE),IF($X3010="Unknown",VLOOKUP($E3010,$AI$47:$AW$51,COLUMN($AW:$AW)-COLUMN($AH:$AH),FALSE),0))</f>
        <v>535.71460000000002</v>
      </c>
      <c r="R3010" s="87" cm="1">
        <f t="array" ref="R3010">IF($X3010="Non-local",VLOOKUP($E3010,$AI$88:$AW$92,COLUMN($AW:$AW)-COLUMN($AH:$AH),FALSE),IF($X3010="Unknown",VLOOKUP($E3010,$AI$95:$AW$99,COLUMN($AW:$AW)-COLUMN($AH:$AH),FALSE),0))</f>
        <v>0.13812461483017213</v>
      </c>
      <c r="S3010" s="87" cm="1">
        <f t="array" ref="S3010">VLOOKUP($E3010,$AI$111:$AW$115,COLUMN($AW:$AW)-COLUMN($AH:$AH),FALSE)</f>
        <v>431.69322000000005</v>
      </c>
      <c r="T3010" s="104">
        <f t="shared" ref="T3010:T3073" si="615">SUM(M3010,R3010)</f>
        <v>0.91326680880310018</v>
      </c>
      <c r="U3010" s="104">
        <f t="shared" ref="U3010:U3073" si="616">SUM(O3010,P3010,Q3010,S3010)</f>
        <v>1711.3731710621901</v>
      </c>
      <c r="V3010" s="87" cm="1">
        <f t="array" ref="V3010">VLOOKUP($E3010,$AI$118:$AW$122,COLUMN($AW:$AW)-COLUMN($AH:$AH),FALSE)</f>
        <v>0</v>
      </c>
      <c r="W3010" s="87" t="str">
        <f t="shared" si="611"/>
        <v>Domestic</v>
      </c>
      <c r="X3010" s="87" t="str">
        <f t="shared" si="612"/>
        <v>Non-local</v>
      </c>
      <c r="Y3010" s="104"/>
      <c r="Z3010" s="87" t="str">
        <f t="shared" ref="Z3010:Z3073" si="617">C3010</f>
        <v>USA</v>
      </c>
      <c r="AA3010" s="87" t="str">
        <f t="shared" ref="AA3010:AA3073" si="618">D3010</f>
        <v>USA</v>
      </c>
      <c r="AB3010" s="82" cm="1">
        <f t="array" ref="AB3010">VLOOKUP(B3010,'GDP per Capita'!$T$2:$V$4235,COLUMN('GDP per Capita'!$V:$V)-COLUMN('GDP per Capita'!$S:$S),FALSE)</f>
        <v>63809.64</v>
      </c>
      <c r="AC3010" s="82">
        <f t="shared" si="613"/>
        <v>63809.64</v>
      </c>
      <c r="AD3010" s="82">
        <f t="shared" si="614"/>
        <v>63809.64</v>
      </c>
      <c r="AE3010" s="88">
        <f t="shared" ref="AE3010:AE3073" si="619">U3010/AD3010</f>
        <v>2.6819978471312331E-2</v>
      </c>
    </row>
    <row r="3011" spans="1:31">
      <c r="A3011" s="77" t="s">
        <v>910</v>
      </c>
      <c r="B3011" s="77">
        <v>3010</v>
      </c>
      <c r="C3011" s="77" t="s">
        <v>29</v>
      </c>
      <c r="D3011" s="77" t="s">
        <v>29</v>
      </c>
      <c r="E3011" s="77">
        <v>2017</v>
      </c>
      <c r="F3011" s="77">
        <v>37.411403499999999</v>
      </c>
      <c r="G3011" s="77">
        <v>-122.0543534</v>
      </c>
      <c r="H3011" s="77">
        <v>0</v>
      </c>
      <c r="I3011" s="77" t="s">
        <v>1727</v>
      </c>
      <c r="J3011" s="77">
        <v>30.271128600000001</v>
      </c>
      <c r="K3011" s="77">
        <v>-97.743699500000005</v>
      </c>
      <c r="L3011" s="77">
        <v>4746.5658118863203</v>
      </c>
      <c r="M3011" s="77">
        <v>0.84097367935569201</v>
      </c>
      <c r="N3011" s="77">
        <v>0</v>
      </c>
      <c r="O3011" s="77">
        <v>569.58789742635895</v>
      </c>
      <c r="P3011" s="87" cm="1">
        <f t="array" ref="P3011">IF($X3011="Non-local",VLOOKUP($E3011,$AI$64:$AW$68,COLUMN($AW:$AW)-COLUMN($AH:$AH),FALSE),IF($X3011="Unknown",VLOOKUP($E3011,$AI$71:$AW$75,COLUMN($AW:$AW)-COLUMN($AH:$AH),FALSE),0))</f>
        <v>223.99999999999997</v>
      </c>
      <c r="Q3011" s="87" cm="1">
        <f t="array" ref="Q3011">IF($X3011="Non-local",VLOOKUP($E3011,$AI$40:$AW$44,COLUMN($AW:$AW)-COLUMN($AH:$AH),FALSE),IF($X3011="Unknown",VLOOKUP($E3011,$AI$47:$AW$51,COLUMN($AW:$AW)-COLUMN($AH:$AH),FALSE),0))</f>
        <v>535.71460000000002</v>
      </c>
      <c r="R3011" s="87" cm="1">
        <f t="array" ref="R3011">IF($X3011="Non-local",VLOOKUP($E3011,$AI$88:$AW$92,COLUMN($AW:$AW)-COLUMN($AH:$AH),FALSE),IF($X3011="Unknown",VLOOKUP($E3011,$AI$95:$AW$99,COLUMN($AW:$AW)-COLUMN($AH:$AH),FALSE),0))</f>
        <v>0.13812461483017213</v>
      </c>
      <c r="S3011" s="87" cm="1">
        <f t="array" ref="S3011">VLOOKUP($E3011,$AI$111:$AW$115,COLUMN($AW:$AW)-COLUMN($AH:$AH),FALSE)</f>
        <v>431.69322000000005</v>
      </c>
      <c r="T3011" s="104">
        <f t="shared" si="615"/>
        <v>0.97909829418586414</v>
      </c>
      <c r="U3011" s="104">
        <f t="shared" si="616"/>
        <v>1760.9957174263591</v>
      </c>
      <c r="V3011" s="87" cm="1">
        <f t="array" ref="V3011">VLOOKUP($E3011,$AI$118:$AW$122,COLUMN($AW:$AW)-COLUMN($AH:$AH),FALSE)</f>
        <v>0</v>
      </c>
      <c r="W3011" s="87" t="str">
        <f t="shared" ref="W3011:W3074" si="620">IF(Z3011&lt;&gt;"USA",IF(Z3011&lt;&gt;"Unknown","International","Unknown"),"Domestic")</f>
        <v>Domestic</v>
      </c>
      <c r="X3011" s="87" t="str">
        <f t="shared" ref="X3011:X3074" si="621">IF(A3011="Unknown","Unknown",IF(H3011=1,"Local","Non-local"))</f>
        <v>Non-local</v>
      </c>
      <c r="Y3011" s="104"/>
      <c r="Z3011" s="87" t="str">
        <f t="shared" si="617"/>
        <v>USA</v>
      </c>
      <c r="AA3011" s="87" t="str">
        <f t="shared" si="618"/>
        <v>USA</v>
      </c>
      <c r="AB3011" s="82" cm="1">
        <f t="array" ref="AB3011">VLOOKUP(B3011,'GDP per Capita'!$T$2:$V$4235,COLUMN('GDP per Capita'!$V:$V)-COLUMN('GDP per Capita'!$S:$S),FALSE)</f>
        <v>63809.64</v>
      </c>
      <c r="AC3011" s="82">
        <f t="shared" si="613"/>
        <v>63809.64</v>
      </c>
      <c r="AD3011" s="82">
        <f t="shared" si="614"/>
        <v>63809.64</v>
      </c>
      <c r="AE3011" s="88">
        <f t="shared" si="619"/>
        <v>2.7597643826643734E-2</v>
      </c>
    </row>
    <row r="3012" spans="1:31">
      <c r="A3012" s="77" t="s">
        <v>998</v>
      </c>
      <c r="B3012" s="77">
        <v>3011</v>
      </c>
      <c r="C3012" s="77" t="s">
        <v>29</v>
      </c>
      <c r="D3012" s="77" t="s">
        <v>29</v>
      </c>
      <c r="E3012" s="77">
        <v>2017</v>
      </c>
      <c r="F3012" s="77">
        <v>37.368830099999997</v>
      </c>
      <c r="G3012" s="77">
        <v>-122.03634959999999</v>
      </c>
      <c r="H3012" s="77">
        <v>0</v>
      </c>
      <c r="I3012" s="77" t="s">
        <v>1727</v>
      </c>
      <c r="J3012" s="77">
        <v>30.271128600000001</v>
      </c>
      <c r="K3012" s="77">
        <v>-97.743699500000005</v>
      </c>
      <c r="L3012" s="77">
        <v>4741.4415456677998</v>
      </c>
      <c r="M3012" s="77">
        <v>0.84015790971536697</v>
      </c>
      <c r="N3012" s="77">
        <v>0</v>
      </c>
      <c r="O3012" s="77">
        <v>568.972985480136</v>
      </c>
      <c r="P3012" s="87" cm="1">
        <f t="array" ref="P3012">IF($X3012="Non-local",VLOOKUP($E3012,$AI$64:$AW$68,COLUMN($AW:$AW)-COLUMN($AH:$AH),FALSE),IF($X3012="Unknown",VLOOKUP($E3012,$AI$71:$AW$75,COLUMN($AW:$AW)-COLUMN($AH:$AH),FALSE),0))</f>
        <v>223.99999999999997</v>
      </c>
      <c r="Q3012" s="87" cm="1">
        <f t="array" ref="Q3012">IF($X3012="Non-local",VLOOKUP($E3012,$AI$40:$AW$44,COLUMN($AW:$AW)-COLUMN($AH:$AH),FALSE),IF($X3012="Unknown",VLOOKUP($E3012,$AI$47:$AW$51,COLUMN($AW:$AW)-COLUMN($AH:$AH),FALSE),0))</f>
        <v>535.71460000000002</v>
      </c>
      <c r="R3012" s="87" cm="1">
        <f t="array" ref="R3012">IF($X3012="Non-local",VLOOKUP($E3012,$AI$88:$AW$92,COLUMN($AW:$AW)-COLUMN($AH:$AH),FALSE),IF($X3012="Unknown",VLOOKUP($E3012,$AI$95:$AW$99,COLUMN($AW:$AW)-COLUMN($AH:$AH),FALSE),0))</f>
        <v>0.13812461483017213</v>
      </c>
      <c r="S3012" s="87" cm="1">
        <f t="array" ref="S3012">VLOOKUP($E3012,$AI$111:$AW$115,COLUMN($AW:$AW)-COLUMN($AH:$AH),FALSE)</f>
        <v>431.69322000000005</v>
      </c>
      <c r="T3012" s="104">
        <f t="shared" si="615"/>
        <v>0.9782825245455391</v>
      </c>
      <c r="U3012" s="104">
        <f t="shared" si="616"/>
        <v>1760.3808054801361</v>
      </c>
      <c r="V3012" s="87" cm="1">
        <f t="array" ref="V3012">VLOOKUP($E3012,$AI$118:$AW$122,COLUMN($AW:$AW)-COLUMN($AH:$AH),FALSE)</f>
        <v>0</v>
      </c>
      <c r="W3012" s="87" t="str">
        <f t="shared" si="620"/>
        <v>Domestic</v>
      </c>
      <c r="X3012" s="87" t="str">
        <f t="shared" si="621"/>
        <v>Non-local</v>
      </c>
      <c r="Y3012" s="104"/>
      <c r="Z3012" s="87" t="str">
        <f t="shared" si="617"/>
        <v>USA</v>
      </c>
      <c r="AA3012" s="87" t="str">
        <f t="shared" si="618"/>
        <v>USA</v>
      </c>
      <c r="AB3012" s="82" cm="1">
        <f t="array" ref="AB3012">VLOOKUP(B3012,'GDP per Capita'!$T$2:$V$4235,COLUMN('GDP per Capita'!$V:$V)-COLUMN('GDP per Capita'!$S:$S),FALSE)</f>
        <v>63809.64</v>
      </c>
      <c r="AC3012" s="82">
        <f t="shared" si="613"/>
        <v>63809.64</v>
      </c>
      <c r="AD3012" s="82">
        <f t="shared" si="614"/>
        <v>63809.64</v>
      </c>
      <c r="AE3012" s="88">
        <f t="shared" si="619"/>
        <v>2.7588007164436851E-2</v>
      </c>
    </row>
    <row r="3013" spans="1:31">
      <c r="A3013" s="77" t="s">
        <v>910</v>
      </c>
      <c r="B3013" s="77">
        <v>3012</v>
      </c>
      <c r="C3013" s="77" t="s">
        <v>29</v>
      </c>
      <c r="D3013" s="77" t="s">
        <v>29</v>
      </c>
      <c r="E3013" s="77">
        <v>2017</v>
      </c>
      <c r="F3013" s="77">
        <v>37.411403499999999</v>
      </c>
      <c r="G3013" s="77">
        <v>-122.0543534</v>
      </c>
      <c r="H3013" s="77">
        <v>0</v>
      </c>
      <c r="I3013" s="77" t="s">
        <v>1727</v>
      </c>
      <c r="J3013" s="77">
        <v>30.271128600000001</v>
      </c>
      <c r="K3013" s="77">
        <v>-97.743699500000005</v>
      </c>
      <c r="L3013" s="77">
        <v>4746.5658118863203</v>
      </c>
      <c r="M3013" s="77">
        <v>0.84097367935569201</v>
      </c>
      <c r="N3013" s="77">
        <v>0</v>
      </c>
      <c r="O3013" s="77">
        <v>569.58789742635895</v>
      </c>
      <c r="P3013" s="87" cm="1">
        <f t="array" ref="P3013">IF($X3013="Non-local",VLOOKUP($E3013,$AI$64:$AW$68,COLUMN($AW:$AW)-COLUMN($AH:$AH),FALSE),IF($X3013="Unknown",VLOOKUP($E3013,$AI$71:$AW$75,COLUMN($AW:$AW)-COLUMN($AH:$AH),FALSE),0))</f>
        <v>223.99999999999997</v>
      </c>
      <c r="Q3013" s="87" cm="1">
        <f t="array" ref="Q3013">IF($X3013="Non-local",VLOOKUP($E3013,$AI$40:$AW$44,COLUMN($AW:$AW)-COLUMN($AH:$AH),FALSE),IF($X3013="Unknown",VLOOKUP($E3013,$AI$47:$AW$51,COLUMN($AW:$AW)-COLUMN($AH:$AH),FALSE),0))</f>
        <v>535.71460000000002</v>
      </c>
      <c r="R3013" s="87" cm="1">
        <f t="array" ref="R3013">IF($X3013="Non-local",VLOOKUP($E3013,$AI$88:$AW$92,COLUMN($AW:$AW)-COLUMN($AH:$AH),FALSE),IF($X3013="Unknown",VLOOKUP($E3013,$AI$95:$AW$99,COLUMN($AW:$AW)-COLUMN($AH:$AH),FALSE),0))</f>
        <v>0.13812461483017213</v>
      </c>
      <c r="S3013" s="87" cm="1">
        <f t="array" ref="S3013">VLOOKUP($E3013,$AI$111:$AW$115,COLUMN($AW:$AW)-COLUMN($AH:$AH),FALSE)</f>
        <v>431.69322000000005</v>
      </c>
      <c r="T3013" s="104">
        <f t="shared" si="615"/>
        <v>0.97909829418586414</v>
      </c>
      <c r="U3013" s="104">
        <f t="shared" si="616"/>
        <v>1760.9957174263591</v>
      </c>
      <c r="V3013" s="87" cm="1">
        <f t="array" ref="V3013">VLOOKUP($E3013,$AI$118:$AW$122,COLUMN($AW:$AW)-COLUMN($AH:$AH),FALSE)</f>
        <v>0</v>
      </c>
      <c r="W3013" s="87" t="str">
        <f t="shared" si="620"/>
        <v>Domestic</v>
      </c>
      <c r="X3013" s="87" t="str">
        <f t="shared" si="621"/>
        <v>Non-local</v>
      </c>
      <c r="Y3013" s="104"/>
      <c r="Z3013" s="87" t="str">
        <f t="shared" si="617"/>
        <v>USA</v>
      </c>
      <c r="AA3013" s="87" t="str">
        <f t="shared" si="618"/>
        <v>USA</v>
      </c>
      <c r="AB3013" s="82" cm="1">
        <f t="array" ref="AB3013">VLOOKUP(B3013,'GDP per Capita'!$T$2:$V$4235,COLUMN('GDP per Capita'!$V:$V)-COLUMN('GDP per Capita'!$S:$S),FALSE)</f>
        <v>63809.64</v>
      </c>
      <c r="AC3013" s="82">
        <f t="shared" si="613"/>
        <v>63809.64</v>
      </c>
      <c r="AD3013" s="82">
        <f t="shared" si="614"/>
        <v>63809.64</v>
      </c>
      <c r="AE3013" s="88">
        <f t="shared" si="619"/>
        <v>2.7597643826643734E-2</v>
      </c>
    </row>
    <row r="3014" spans="1:31">
      <c r="A3014" s="77" t="s">
        <v>927</v>
      </c>
      <c r="B3014" s="77">
        <v>3013</v>
      </c>
      <c r="C3014" s="77" t="s">
        <v>29</v>
      </c>
      <c r="D3014" s="77" t="s">
        <v>29</v>
      </c>
      <c r="E3014" s="77">
        <v>2017</v>
      </c>
      <c r="F3014" s="77">
        <v>34.147645199999999</v>
      </c>
      <c r="G3014" s="77">
        <v>-118.1444779</v>
      </c>
      <c r="H3014" s="77">
        <v>0</v>
      </c>
      <c r="I3014" s="77" t="s">
        <v>1727</v>
      </c>
      <c r="J3014" s="77">
        <v>30.271128600000001</v>
      </c>
      <c r="K3014" s="77">
        <v>-97.743699500000005</v>
      </c>
      <c r="L3014" s="77">
        <v>3927.0989919559202</v>
      </c>
      <c r="M3014" s="77">
        <v>0.71051672719042702</v>
      </c>
      <c r="N3014" s="77">
        <v>0</v>
      </c>
      <c r="O3014" s="77">
        <v>754.00300645553705</v>
      </c>
      <c r="P3014" s="87" cm="1">
        <f t="array" ref="P3014">IF($X3014="Non-local",VLOOKUP($E3014,$AI$64:$AW$68,COLUMN($AW:$AW)-COLUMN($AH:$AH),FALSE),IF($X3014="Unknown",VLOOKUP($E3014,$AI$71:$AW$75,COLUMN($AW:$AW)-COLUMN($AH:$AH),FALSE),0))</f>
        <v>223.99999999999997</v>
      </c>
      <c r="Q3014" s="87" cm="1">
        <f t="array" ref="Q3014">IF($X3014="Non-local",VLOOKUP($E3014,$AI$40:$AW$44,COLUMN($AW:$AW)-COLUMN($AH:$AH),FALSE),IF($X3014="Unknown",VLOOKUP($E3014,$AI$47:$AW$51,COLUMN($AW:$AW)-COLUMN($AH:$AH),FALSE),0))</f>
        <v>535.71460000000002</v>
      </c>
      <c r="R3014" s="87" cm="1">
        <f t="array" ref="R3014">IF($X3014="Non-local",VLOOKUP($E3014,$AI$88:$AW$92,COLUMN($AW:$AW)-COLUMN($AH:$AH),FALSE),IF($X3014="Unknown",VLOOKUP($E3014,$AI$95:$AW$99,COLUMN($AW:$AW)-COLUMN($AH:$AH),FALSE),0))</f>
        <v>0.13812461483017213</v>
      </c>
      <c r="S3014" s="87" cm="1">
        <f t="array" ref="S3014">VLOOKUP($E3014,$AI$111:$AW$115,COLUMN($AW:$AW)-COLUMN($AH:$AH),FALSE)</f>
        <v>431.69322000000005</v>
      </c>
      <c r="T3014" s="104">
        <f t="shared" si="615"/>
        <v>0.84864134202059915</v>
      </c>
      <c r="U3014" s="104">
        <f t="shared" si="616"/>
        <v>1945.4108264555371</v>
      </c>
      <c r="V3014" s="87" cm="1">
        <f t="array" ref="V3014">VLOOKUP($E3014,$AI$118:$AW$122,COLUMN($AW:$AW)-COLUMN($AH:$AH),FALSE)</f>
        <v>0</v>
      </c>
      <c r="W3014" s="87" t="str">
        <f t="shared" si="620"/>
        <v>Domestic</v>
      </c>
      <c r="X3014" s="87" t="str">
        <f t="shared" si="621"/>
        <v>Non-local</v>
      </c>
      <c r="Y3014" s="104"/>
      <c r="Z3014" s="87" t="str">
        <f t="shared" si="617"/>
        <v>USA</v>
      </c>
      <c r="AA3014" s="87" t="str">
        <f t="shared" si="618"/>
        <v>USA</v>
      </c>
      <c r="AB3014" s="82" cm="1">
        <f t="array" ref="AB3014">VLOOKUP(B3014,'GDP per Capita'!$T$2:$V$4235,COLUMN('GDP per Capita'!$V:$V)-COLUMN('GDP per Capita'!$S:$S),FALSE)</f>
        <v>63809.64</v>
      </c>
      <c r="AC3014" s="82">
        <f t="shared" si="613"/>
        <v>63809.64</v>
      </c>
      <c r="AD3014" s="82">
        <f t="shared" si="614"/>
        <v>63809.64</v>
      </c>
      <c r="AE3014" s="88">
        <f t="shared" si="619"/>
        <v>3.0487726093667619E-2</v>
      </c>
    </row>
    <row r="3015" spans="1:31">
      <c r="A3015" s="77" t="s">
        <v>1666</v>
      </c>
      <c r="B3015" s="77">
        <v>3014</v>
      </c>
      <c r="C3015" s="77" t="s">
        <v>29</v>
      </c>
      <c r="D3015" s="77" t="s">
        <v>29</v>
      </c>
      <c r="E3015" s="77">
        <v>2017</v>
      </c>
      <c r="F3015" s="77">
        <v>26.640628</v>
      </c>
      <c r="G3015" s="77">
        <v>-81.872308399999994</v>
      </c>
      <c r="H3015" s="77">
        <v>0</v>
      </c>
      <c r="I3015" s="77" t="s">
        <v>1727</v>
      </c>
      <c r="J3015" s="77">
        <v>30.271128600000001</v>
      </c>
      <c r="K3015" s="77">
        <v>-97.743699500000005</v>
      </c>
      <c r="L3015" s="77">
        <v>3203.3781094466299</v>
      </c>
      <c r="M3015" s="77">
        <v>0.59530227523917401</v>
      </c>
      <c r="N3015" s="77">
        <v>0</v>
      </c>
      <c r="O3015" s="77">
        <v>615.04859701375403</v>
      </c>
      <c r="P3015" s="87" cm="1">
        <f t="array" ref="P3015">IF($X3015="Non-local",VLOOKUP($E3015,$AI$64:$AW$68,COLUMN($AW:$AW)-COLUMN($AH:$AH),FALSE),IF($X3015="Unknown",VLOOKUP($E3015,$AI$71:$AW$75,COLUMN($AW:$AW)-COLUMN($AH:$AH),FALSE),0))</f>
        <v>223.99999999999997</v>
      </c>
      <c r="Q3015" s="87" cm="1">
        <f t="array" ref="Q3015">IF($X3015="Non-local",VLOOKUP($E3015,$AI$40:$AW$44,COLUMN($AW:$AW)-COLUMN($AH:$AH),FALSE),IF($X3015="Unknown",VLOOKUP($E3015,$AI$47:$AW$51,COLUMN($AW:$AW)-COLUMN($AH:$AH),FALSE),0))</f>
        <v>535.71460000000002</v>
      </c>
      <c r="R3015" s="87" cm="1">
        <f t="array" ref="R3015">IF($X3015="Non-local",VLOOKUP($E3015,$AI$88:$AW$92,COLUMN($AW:$AW)-COLUMN($AH:$AH),FALSE),IF($X3015="Unknown",VLOOKUP($E3015,$AI$95:$AW$99,COLUMN($AW:$AW)-COLUMN($AH:$AH),FALSE),0))</f>
        <v>0.13812461483017213</v>
      </c>
      <c r="S3015" s="87" cm="1">
        <f t="array" ref="S3015">VLOOKUP($E3015,$AI$111:$AW$115,COLUMN($AW:$AW)-COLUMN($AH:$AH),FALSE)</f>
        <v>431.69322000000005</v>
      </c>
      <c r="T3015" s="104">
        <f t="shared" si="615"/>
        <v>0.73342689006934614</v>
      </c>
      <c r="U3015" s="104">
        <f t="shared" si="616"/>
        <v>1806.4564170137542</v>
      </c>
      <c r="V3015" s="87" cm="1">
        <f t="array" ref="V3015">VLOOKUP($E3015,$AI$118:$AW$122,COLUMN($AW:$AW)-COLUMN($AH:$AH),FALSE)</f>
        <v>0</v>
      </c>
      <c r="W3015" s="87" t="str">
        <f t="shared" si="620"/>
        <v>Domestic</v>
      </c>
      <c r="X3015" s="87" t="str">
        <f t="shared" si="621"/>
        <v>Non-local</v>
      </c>
      <c r="Y3015" s="104"/>
      <c r="Z3015" s="87" t="str">
        <f t="shared" si="617"/>
        <v>USA</v>
      </c>
      <c r="AA3015" s="87" t="str">
        <f t="shared" si="618"/>
        <v>USA</v>
      </c>
      <c r="AB3015" s="82" cm="1">
        <f t="array" ref="AB3015">VLOOKUP(B3015,'GDP per Capita'!$T$2:$V$4235,COLUMN('GDP per Capita'!$V:$V)-COLUMN('GDP per Capita'!$S:$S),FALSE)</f>
        <v>63809.64</v>
      </c>
      <c r="AC3015" s="82">
        <f t="shared" si="613"/>
        <v>63809.64</v>
      </c>
      <c r="AD3015" s="82">
        <f t="shared" si="614"/>
        <v>63809.64</v>
      </c>
      <c r="AE3015" s="88">
        <f t="shared" si="619"/>
        <v>2.8310086328864326E-2</v>
      </c>
    </row>
    <row r="3016" spans="1:31">
      <c r="A3016" s="77" t="s">
        <v>927</v>
      </c>
      <c r="B3016" s="77">
        <v>3015</v>
      </c>
      <c r="C3016" s="77" t="s">
        <v>29</v>
      </c>
      <c r="D3016" s="77" t="s">
        <v>29</v>
      </c>
      <c r="E3016" s="77">
        <v>2017</v>
      </c>
      <c r="F3016" s="77">
        <v>34.147645199999999</v>
      </c>
      <c r="G3016" s="77">
        <v>-118.1444779</v>
      </c>
      <c r="H3016" s="77">
        <v>0</v>
      </c>
      <c r="I3016" s="77" t="s">
        <v>1727</v>
      </c>
      <c r="J3016" s="77">
        <v>30.271128600000001</v>
      </c>
      <c r="K3016" s="77">
        <v>-97.743699500000005</v>
      </c>
      <c r="L3016" s="77">
        <v>3927.0989919559202</v>
      </c>
      <c r="M3016" s="77">
        <v>0.71051672719042702</v>
      </c>
      <c r="N3016" s="77">
        <v>0</v>
      </c>
      <c r="O3016" s="77">
        <v>754.00300645553705</v>
      </c>
      <c r="P3016" s="87" cm="1">
        <f t="array" ref="P3016">IF($X3016="Non-local",VLOOKUP($E3016,$AI$64:$AW$68,COLUMN($AW:$AW)-COLUMN($AH:$AH),FALSE),IF($X3016="Unknown",VLOOKUP($E3016,$AI$71:$AW$75,COLUMN($AW:$AW)-COLUMN($AH:$AH),FALSE),0))</f>
        <v>223.99999999999997</v>
      </c>
      <c r="Q3016" s="87" cm="1">
        <f t="array" ref="Q3016">IF($X3016="Non-local",VLOOKUP($E3016,$AI$40:$AW$44,COLUMN($AW:$AW)-COLUMN($AH:$AH),FALSE),IF($X3016="Unknown",VLOOKUP($E3016,$AI$47:$AW$51,COLUMN($AW:$AW)-COLUMN($AH:$AH),FALSE),0))</f>
        <v>535.71460000000002</v>
      </c>
      <c r="R3016" s="87" cm="1">
        <f t="array" ref="R3016">IF($X3016="Non-local",VLOOKUP($E3016,$AI$88:$AW$92,COLUMN($AW:$AW)-COLUMN($AH:$AH),FALSE),IF($X3016="Unknown",VLOOKUP($E3016,$AI$95:$AW$99,COLUMN($AW:$AW)-COLUMN($AH:$AH),FALSE),0))</f>
        <v>0.13812461483017213</v>
      </c>
      <c r="S3016" s="87" cm="1">
        <f t="array" ref="S3016">VLOOKUP($E3016,$AI$111:$AW$115,COLUMN($AW:$AW)-COLUMN($AH:$AH),FALSE)</f>
        <v>431.69322000000005</v>
      </c>
      <c r="T3016" s="104">
        <f t="shared" si="615"/>
        <v>0.84864134202059915</v>
      </c>
      <c r="U3016" s="104">
        <f t="shared" si="616"/>
        <v>1945.4108264555371</v>
      </c>
      <c r="V3016" s="87" cm="1">
        <f t="array" ref="V3016">VLOOKUP($E3016,$AI$118:$AW$122,COLUMN($AW:$AW)-COLUMN($AH:$AH),FALSE)</f>
        <v>0</v>
      </c>
      <c r="W3016" s="87" t="str">
        <f t="shared" si="620"/>
        <v>Domestic</v>
      </c>
      <c r="X3016" s="87" t="str">
        <f t="shared" si="621"/>
        <v>Non-local</v>
      </c>
      <c r="Y3016" s="104"/>
      <c r="Z3016" s="87" t="str">
        <f t="shared" si="617"/>
        <v>USA</v>
      </c>
      <c r="AA3016" s="87" t="str">
        <f t="shared" si="618"/>
        <v>USA</v>
      </c>
      <c r="AB3016" s="82" cm="1">
        <f t="array" ref="AB3016">VLOOKUP(B3016,'GDP per Capita'!$T$2:$V$4235,COLUMN('GDP per Capita'!$V:$V)-COLUMN('GDP per Capita'!$S:$S),FALSE)</f>
        <v>63809.64</v>
      </c>
      <c r="AC3016" s="82">
        <f t="shared" si="613"/>
        <v>63809.64</v>
      </c>
      <c r="AD3016" s="82">
        <f t="shared" si="614"/>
        <v>63809.64</v>
      </c>
      <c r="AE3016" s="88">
        <f t="shared" si="619"/>
        <v>3.0487726093667619E-2</v>
      </c>
    </row>
    <row r="3017" spans="1:31">
      <c r="A3017" s="77" t="s">
        <v>1739</v>
      </c>
      <c r="B3017" s="77">
        <v>3016</v>
      </c>
      <c r="C3017" s="77" t="s">
        <v>29</v>
      </c>
      <c r="D3017" s="77" t="s">
        <v>29</v>
      </c>
      <c r="E3017" s="77">
        <v>2017</v>
      </c>
      <c r="F3017" s="77">
        <v>40.786222500000001</v>
      </c>
      <c r="G3017" s="77">
        <v>-73.407994980621396</v>
      </c>
      <c r="H3017" s="77">
        <v>0</v>
      </c>
      <c r="I3017" s="77" t="s">
        <v>1727</v>
      </c>
      <c r="J3017" s="77">
        <v>30.271128600000001</v>
      </c>
      <c r="K3017" s="77">
        <v>-97.743699500000005</v>
      </c>
      <c r="L3017" s="77">
        <v>4962.8359744641903</v>
      </c>
      <c r="M3017" s="77">
        <v>0.87163174704440705</v>
      </c>
      <c r="N3017" s="77">
        <v>0</v>
      </c>
      <c r="O3017" s="77">
        <v>595.540316935703</v>
      </c>
      <c r="P3017" s="87" cm="1">
        <f t="array" ref="P3017">IF($X3017="Non-local",VLOOKUP($E3017,$AI$64:$AW$68,COLUMN($AW:$AW)-COLUMN($AH:$AH),FALSE),IF($X3017="Unknown",VLOOKUP($E3017,$AI$71:$AW$75,COLUMN($AW:$AW)-COLUMN($AH:$AH),FALSE),0))</f>
        <v>223.99999999999997</v>
      </c>
      <c r="Q3017" s="87" cm="1">
        <f t="array" ref="Q3017">IF($X3017="Non-local",VLOOKUP($E3017,$AI$40:$AW$44,COLUMN($AW:$AW)-COLUMN($AH:$AH),FALSE),IF($X3017="Unknown",VLOOKUP($E3017,$AI$47:$AW$51,COLUMN($AW:$AW)-COLUMN($AH:$AH),FALSE),0))</f>
        <v>535.71460000000002</v>
      </c>
      <c r="R3017" s="87" cm="1">
        <f t="array" ref="R3017">IF($X3017="Non-local",VLOOKUP($E3017,$AI$88:$AW$92,COLUMN($AW:$AW)-COLUMN($AH:$AH),FALSE),IF($X3017="Unknown",VLOOKUP($E3017,$AI$95:$AW$99,COLUMN($AW:$AW)-COLUMN($AH:$AH),FALSE),0))</f>
        <v>0.13812461483017213</v>
      </c>
      <c r="S3017" s="87" cm="1">
        <f t="array" ref="S3017">VLOOKUP($E3017,$AI$111:$AW$115,COLUMN($AW:$AW)-COLUMN($AH:$AH),FALSE)</f>
        <v>431.69322000000005</v>
      </c>
      <c r="T3017" s="104">
        <f t="shared" si="615"/>
        <v>1.0097563618745791</v>
      </c>
      <c r="U3017" s="104">
        <f t="shared" si="616"/>
        <v>1786.9481369357031</v>
      </c>
      <c r="V3017" s="87" cm="1">
        <f t="array" ref="V3017">VLOOKUP($E3017,$AI$118:$AW$122,COLUMN($AW:$AW)-COLUMN($AH:$AH),FALSE)</f>
        <v>0</v>
      </c>
      <c r="W3017" s="87" t="str">
        <f t="shared" si="620"/>
        <v>Domestic</v>
      </c>
      <c r="X3017" s="87" t="str">
        <f t="shared" si="621"/>
        <v>Non-local</v>
      </c>
      <c r="Y3017" s="104"/>
      <c r="Z3017" s="87" t="str">
        <f t="shared" si="617"/>
        <v>USA</v>
      </c>
      <c r="AA3017" s="87" t="str">
        <f t="shared" si="618"/>
        <v>USA</v>
      </c>
      <c r="AB3017" s="82" cm="1">
        <f t="array" ref="AB3017">VLOOKUP(B3017,'GDP per Capita'!$T$2:$V$4235,COLUMN('GDP per Capita'!$V:$V)-COLUMN('GDP per Capita'!$S:$S),FALSE)</f>
        <v>63809.64</v>
      </c>
      <c r="AC3017" s="82">
        <f t="shared" si="613"/>
        <v>63809.64</v>
      </c>
      <c r="AD3017" s="82">
        <f t="shared" si="614"/>
        <v>63809.64</v>
      </c>
      <c r="AE3017" s="88">
        <f t="shared" si="619"/>
        <v>2.800436010821724E-2</v>
      </c>
    </row>
    <row r="3018" spans="1:31">
      <c r="A3018" s="77" t="s">
        <v>34</v>
      </c>
      <c r="B3018" s="77">
        <v>3017</v>
      </c>
      <c r="C3018" s="77" t="s">
        <v>34</v>
      </c>
      <c r="D3018" s="77" t="s">
        <v>34</v>
      </c>
      <c r="E3018" s="77">
        <v>2017</v>
      </c>
      <c r="F3018" s="77">
        <v>0</v>
      </c>
      <c r="G3018" s="77">
        <v>0</v>
      </c>
      <c r="H3018" s="77">
        <v>0</v>
      </c>
      <c r="I3018" s="77" t="s">
        <v>1727</v>
      </c>
      <c r="J3018" s="77">
        <v>30.271128600000001</v>
      </c>
      <c r="K3018" s="77">
        <v>-97.743699500000005</v>
      </c>
      <c r="L3018" s="77">
        <v>4172.1940817414097</v>
      </c>
      <c r="M3018" s="77">
        <v>0.732715597444487</v>
      </c>
      <c r="N3018" s="77">
        <v>1</v>
      </c>
      <c r="O3018" s="77">
        <v>500.66328980896901</v>
      </c>
      <c r="P3018" s="87" cm="1">
        <f t="array" ref="P3018">IF($X3018="Non-local",VLOOKUP($E3018,$AI$64:$AW$68,COLUMN($AW:$AW)-COLUMN($AH:$AH),FALSE),IF($X3018="Unknown",VLOOKUP($E3018,$AI$71:$AW$75,COLUMN($AW:$AW)-COLUMN($AH:$AH),FALSE),0))</f>
        <v>195.05840707964597</v>
      </c>
      <c r="Q3018" s="87" cm="1">
        <f t="array" ref="Q3018">IF($X3018="Non-local",VLOOKUP($E3018,$AI$40:$AW$44,COLUMN($AW:$AW)-COLUMN($AH:$AH),FALSE),IF($X3018="Unknown",VLOOKUP($E3018,$AI$47:$AW$51,COLUMN($AW:$AW)-COLUMN($AH:$AH),FALSE),0))</f>
        <v>466.49837734513267</v>
      </c>
      <c r="R3018" s="87" cm="1">
        <f t="array" ref="R3018">IF($X3018="Non-local",VLOOKUP($E3018,$AI$88:$AW$92,COLUMN($AW:$AW)-COLUMN($AH:$AH),FALSE),IF($X3018="Unknown",VLOOKUP($E3018,$AI$95:$AW$99,COLUMN($AW:$AW)-COLUMN($AH:$AH),FALSE),0))</f>
        <v>0.12027842565742422</v>
      </c>
      <c r="S3018" s="87" cm="1">
        <f t="array" ref="S3018">VLOOKUP($E3018,$AI$111:$AW$115,COLUMN($AW:$AW)-COLUMN($AH:$AH),FALSE)</f>
        <v>431.69322000000005</v>
      </c>
      <c r="T3018" s="104">
        <f t="shared" si="615"/>
        <v>0.85299402310191119</v>
      </c>
      <c r="U3018" s="104">
        <f t="shared" si="616"/>
        <v>1593.9132942337478</v>
      </c>
      <c r="V3018" s="87" cm="1">
        <f t="array" ref="V3018">VLOOKUP($E3018,$AI$118:$AW$122,COLUMN($AW:$AW)-COLUMN($AH:$AH),FALSE)</f>
        <v>0</v>
      </c>
      <c r="W3018" s="87" t="str">
        <f t="shared" si="620"/>
        <v>Unknown</v>
      </c>
      <c r="X3018" s="87" t="str">
        <f t="shared" si="621"/>
        <v>Unknown</v>
      </c>
      <c r="Y3018" s="104"/>
      <c r="Z3018" s="87" t="str">
        <f t="shared" si="617"/>
        <v>Unknown</v>
      </c>
      <c r="AA3018" s="87" t="str">
        <f t="shared" si="618"/>
        <v>Unknown</v>
      </c>
      <c r="AB3018" s="82" t="e" cm="1">
        <f t="array" ref="AB3018">VLOOKUP(B3018,'GDP per Capita'!$T$2:$V$4235,COLUMN('GDP per Capita'!$V:$V)-COLUMN('GDP per Capita'!$S:$S),FALSE)</f>
        <v>#N/A</v>
      </c>
      <c r="AC3018" s="82" t="str">
        <f t="shared" si="613"/>
        <v/>
      </c>
      <c r="AD3018" s="82">
        <f t="shared" si="614"/>
        <v>61228.93767638311</v>
      </c>
      <c r="AE3018" s="88">
        <f t="shared" si="619"/>
        <v>2.6032025945936725E-2</v>
      </c>
    </row>
    <row r="3019" spans="1:31">
      <c r="A3019" s="77" t="s">
        <v>34</v>
      </c>
      <c r="B3019" s="77">
        <v>3018</v>
      </c>
      <c r="C3019" s="77" t="s">
        <v>34</v>
      </c>
      <c r="D3019" s="77" t="s">
        <v>34</v>
      </c>
      <c r="E3019" s="77">
        <v>2017</v>
      </c>
      <c r="F3019" s="77">
        <v>0</v>
      </c>
      <c r="G3019" s="77">
        <v>0</v>
      </c>
      <c r="H3019" s="77">
        <v>0</v>
      </c>
      <c r="I3019" s="77" t="s">
        <v>1727</v>
      </c>
      <c r="J3019" s="77">
        <v>30.271128600000001</v>
      </c>
      <c r="K3019" s="77">
        <v>-97.743699500000005</v>
      </c>
      <c r="L3019" s="77">
        <v>4172.1940817414097</v>
      </c>
      <c r="M3019" s="77">
        <v>0.732715597444487</v>
      </c>
      <c r="N3019" s="77">
        <v>1</v>
      </c>
      <c r="O3019" s="77">
        <v>500.66328980896901</v>
      </c>
      <c r="P3019" s="87" cm="1">
        <f t="array" ref="P3019">IF($X3019="Non-local",VLOOKUP($E3019,$AI$64:$AW$68,COLUMN($AW:$AW)-COLUMN($AH:$AH),FALSE),IF($X3019="Unknown",VLOOKUP($E3019,$AI$71:$AW$75,COLUMN($AW:$AW)-COLUMN($AH:$AH),FALSE),0))</f>
        <v>195.05840707964597</v>
      </c>
      <c r="Q3019" s="87" cm="1">
        <f t="array" ref="Q3019">IF($X3019="Non-local",VLOOKUP($E3019,$AI$40:$AW$44,COLUMN($AW:$AW)-COLUMN($AH:$AH),FALSE),IF($X3019="Unknown",VLOOKUP($E3019,$AI$47:$AW$51,COLUMN($AW:$AW)-COLUMN($AH:$AH),FALSE),0))</f>
        <v>466.49837734513267</v>
      </c>
      <c r="R3019" s="87" cm="1">
        <f t="array" ref="R3019">IF($X3019="Non-local",VLOOKUP($E3019,$AI$88:$AW$92,COLUMN($AW:$AW)-COLUMN($AH:$AH),FALSE),IF($X3019="Unknown",VLOOKUP($E3019,$AI$95:$AW$99,COLUMN($AW:$AW)-COLUMN($AH:$AH),FALSE),0))</f>
        <v>0.12027842565742422</v>
      </c>
      <c r="S3019" s="87" cm="1">
        <f t="array" ref="S3019">VLOOKUP($E3019,$AI$111:$AW$115,COLUMN($AW:$AW)-COLUMN($AH:$AH),FALSE)</f>
        <v>431.69322000000005</v>
      </c>
      <c r="T3019" s="104">
        <f t="shared" si="615"/>
        <v>0.85299402310191119</v>
      </c>
      <c r="U3019" s="104">
        <f t="shared" si="616"/>
        <v>1593.9132942337478</v>
      </c>
      <c r="V3019" s="87" cm="1">
        <f t="array" ref="V3019">VLOOKUP($E3019,$AI$118:$AW$122,COLUMN($AW:$AW)-COLUMN($AH:$AH),FALSE)</f>
        <v>0</v>
      </c>
      <c r="W3019" s="87" t="str">
        <f t="shared" si="620"/>
        <v>Unknown</v>
      </c>
      <c r="X3019" s="87" t="str">
        <f t="shared" si="621"/>
        <v>Unknown</v>
      </c>
      <c r="Y3019" s="104"/>
      <c r="Z3019" s="87" t="str">
        <f t="shared" si="617"/>
        <v>Unknown</v>
      </c>
      <c r="AA3019" s="87" t="str">
        <f t="shared" si="618"/>
        <v>Unknown</v>
      </c>
      <c r="AB3019" s="82" t="e" cm="1">
        <f t="array" ref="AB3019">VLOOKUP(B3019,'GDP per Capita'!$T$2:$V$4235,COLUMN('GDP per Capita'!$V:$V)-COLUMN('GDP per Capita'!$S:$S),FALSE)</f>
        <v>#N/A</v>
      </c>
      <c r="AC3019" s="82" t="str">
        <f t="shared" si="613"/>
        <v/>
      </c>
      <c r="AD3019" s="82">
        <f t="shared" si="614"/>
        <v>61228.93767638311</v>
      </c>
      <c r="AE3019" s="88">
        <f t="shared" si="619"/>
        <v>2.6032025945936725E-2</v>
      </c>
    </row>
    <row r="3020" spans="1:31">
      <c r="A3020" s="77" t="s">
        <v>34</v>
      </c>
      <c r="B3020" s="77">
        <v>3019</v>
      </c>
      <c r="C3020" s="77" t="s">
        <v>34</v>
      </c>
      <c r="D3020" s="77" t="s">
        <v>34</v>
      </c>
      <c r="E3020" s="77">
        <v>2017</v>
      </c>
      <c r="F3020" s="77">
        <v>0</v>
      </c>
      <c r="G3020" s="77">
        <v>0</v>
      </c>
      <c r="H3020" s="77">
        <v>0</v>
      </c>
      <c r="I3020" s="77" t="s">
        <v>1727</v>
      </c>
      <c r="J3020" s="77">
        <v>30.271128600000001</v>
      </c>
      <c r="K3020" s="77">
        <v>-97.743699500000005</v>
      </c>
      <c r="L3020" s="77">
        <v>4172.1940817414097</v>
      </c>
      <c r="M3020" s="77">
        <v>0.732715597444487</v>
      </c>
      <c r="N3020" s="77">
        <v>1</v>
      </c>
      <c r="O3020" s="77">
        <v>500.66328980896901</v>
      </c>
      <c r="P3020" s="87" cm="1">
        <f t="array" ref="P3020">IF($X3020="Non-local",VLOOKUP($E3020,$AI$64:$AW$68,COLUMN($AW:$AW)-COLUMN($AH:$AH),FALSE),IF($X3020="Unknown",VLOOKUP($E3020,$AI$71:$AW$75,COLUMN($AW:$AW)-COLUMN($AH:$AH),FALSE),0))</f>
        <v>195.05840707964597</v>
      </c>
      <c r="Q3020" s="87" cm="1">
        <f t="array" ref="Q3020">IF($X3020="Non-local",VLOOKUP($E3020,$AI$40:$AW$44,COLUMN($AW:$AW)-COLUMN($AH:$AH),FALSE),IF($X3020="Unknown",VLOOKUP($E3020,$AI$47:$AW$51,COLUMN($AW:$AW)-COLUMN($AH:$AH),FALSE),0))</f>
        <v>466.49837734513267</v>
      </c>
      <c r="R3020" s="87" cm="1">
        <f t="array" ref="R3020">IF($X3020="Non-local",VLOOKUP($E3020,$AI$88:$AW$92,COLUMN($AW:$AW)-COLUMN($AH:$AH),FALSE),IF($X3020="Unknown",VLOOKUP($E3020,$AI$95:$AW$99,COLUMN($AW:$AW)-COLUMN($AH:$AH),FALSE),0))</f>
        <v>0.12027842565742422</v>
      </c>
      <c r="S3020" s="87" cm="1">
        <f t="array" ref="S3020">VLOOKUP($E3020,$AI$111:$AW$115,COLUMN($AW:$AW)-COLUMN($AH:$AH),FALSE)</f>
        <v>431.69322000000005</v>
      </c>
      <c r="T3020" s="104">
        <f t="shared" si="615"/>
        <v>0.85299402310191119</v>
      </c>
      <c r="U3020" s="104">
        <f t="shared" si="616"/>
        <v>1593.9132942337478</v>
      </c>
      <c r="V3020" s="87" cm="1">
        <f t="array" ref="V3020">VLOOKUP($E3020,$AI$118:$AW$122,COLUMN($AW:$AW)-COLUMN($AH:$AH),FALSE)</f>
        <v>0</v>
      </c>
      <c r="W3020" s="87" t="str">
        <f t="shared" si="620"/>
        <v>Unknown</v>
      </c>
      <c r="X3020" s="87" t="str">
        <f t="shared" si="621"/>
        <v>Unknown</v>
      </c>
      <c r="Y3020" s="104"/>
      <c r="Z3020" s="87" t="str">
        <f t="shared" si="617"/>
        <v>Unknown</v>
      </c>
      <c r="AA3020" s="87" t="str">
        <f t="shared" si="618"/>
        <v>Unknown</v>
      </c>
      <c r="AB3020" s="82" t="e" cm="1">
        <f t="array" ref="AB3020">VLOOKUP(B3020,'GDP per Capita'!$T$2:$V$4235,COLUMN('GDP per Capita'!$V:$V)-COLUMN('GDP per Capita'!$S:$S),FALSE)</f>
        <v>#N/A</v>
      </c>
      <c r="AC3020" s="82" t="str">
        <f t="shared" si="613"/>
        <v/>
      </c>
      <c r="AD3020" s="82">
        <f t="shared" si="614"/>
        <v>61228.93767638311</v>
      </c>
      <c r="AE3020" s="88">
        <f t="shared" si="619"/>
        <v>2.6032025945936725E-2</v>
      </c>
    </row>
    <row r="3021" spans="1:31">
      <c r="A3021" s="77" t="s">
        <v>34</v>
      </c>
      <c r="B3021" s="77">
        <v>3020</v>
      </c>
      <c r="C3021" s="77" t="s">
        <v>34</v>
      </c>
      <c r="D3021" s="77" t="s">
        <v>34</v>
      </c>
      <c r="E3021" s="77">
        <v>2017</v>
      </c>
      <c r="F3021" s="77">
        <v>0</v>
      </c>
      <c r="G3021" s="77">
        <v>0</v>
      </c>
      <c r="H3021" s="77">
        <v>0</v>
      </c>
      <c r="I3021" s="77" t="s">
        <v>1727</v>
      </c>
      <c r="J3021" s="77">
        <v>30.271128600000001</v>
      </c>
      <c r="K3021" s="77">
        <v>-97.743699500000005</v>
      </c>
      <c r="L3021" s="77">
        <v>4172.1940817414097</v>
      </c>
      <c r="M3021" s="77">
        <v>0.732715597444487</v>
      </c>
      <c r="N3021" s="77">
        <v>1</v>
      </c>
      <c r="O3021" s="77">
        <v>500.66328980896901</v>
      </c>
      <c r="P3021" s="87" cm="1">
        <f t="array" ref="P3021">IF($X3021="Non-local",VLOOKUP($E3021,$AI$64:$AW$68,COLUMN($AW:$AW)-COLUMN($AH:$AH),FALSE),IF($X3021="Unknown",VLOOKUP($E3021,$AI$71:$AW$75,COLUMN($AW:$AW)-COLUMN($AH:$AH),FALSE),0))</f>
        <v>195.05840707964597</v>
      </c>
      <c r="Q3021" s="87" cm="1">
        <f t="array" ref="Q3021">IF($X3021="Non-local",VLOOKUP($E3021,$AI$40:$AW$44,COLUMN($AW:$AW)-COLUMN($AH:$AH),FALSE),IF($X3021="Unknown",VLOOKUP($E3021,$AI$47:$AW$51,COLUMN($AW:$AW)-COLUMN($AH:$AH),FALSE),0))</f>
        <v>466.49837734513267</v>
      </c>
      <c r="R3021" s="87" cm="1">
        <f t="array" ref="R3021">IF($X3021="Non-local",VLOOKUP($E3021,$AI$88:$AW$92,COLUMN($AW:$AW)-COLUMN($AH:$AH),FALSE),IF($X3021="Unknown",VLOOKUP($E3021,$AI$95:$AW$99,COLUMN($AW:$AW)-COLUMN($AH:$AH),FALSE),0))</f>
        <v>0.12027842565742422</v>
      </c>
      <c r="S3021" s="87" cm="1">
        <f t="array" ref="S3021">VLOOKUP($E3021,$AI$111:$AW$115,COLUMN($AW:$AW)-COLUMN($AH:$AH),FALSE)</f>
        <v>431.69322000000005</v>
      </c>
      <c r="T3021" s="104">
        <f t="shared" si="615"/>
        <v>0.85299402310191119</v>
      </c>
      <c r="U3021" s="104">
        <f t="shared" si="616"/>
        <v>1593.9132942337478</v>
      </c>
      <c r="V3021" s="87" cm="1">
        <f t="array" ref="V3021">VLOOKUP($E3021,$AI$118:$AW$122,COLUMN($AW:$AW)-COLUMN($AH:$AH),FALSE)</f>
        <v>0</v>
      </c>
      <c r="W3021" s="87" t="str">
        <f t="shared" si="620"/>
        <v>Unknown</v>
      </c>
      <c r="X3021" s="87" t="str">
        <f t="shared" si="621"/>
        <v>Unknown</v>
      </c>
      <c r="Y3021" s="104"/>
      <c r="Z3021" s="87" t="str">
        <f t="shared" si="617"/>
        <v>Unknown</v>
      </c>
      <c r="AA3021" s="87" t="str">
        <f t="shared" si="618"/>
        <v>Unknown</v>
      </c>
      <c r="AB3021" s="82" t="e" cm="1">
        <f t="array" ref="AB3021">VLOOKUP(B3021,'GDP per Capita'!$T$2:$V$4235,COLUMN('GDP per Capita'!$V:$V)-COLUMN('GDP per Capita'!$S:$S),FALSE)</f>
        <v>#N/A</v>
      </c>
      <c r="AC3021" s="82" t="str">
        <f t="shared" si="613"/>
        <v/>
      </c>
      <c r="AD3021" s="82">
        <f t="shared" si="614"/>
        <v>61228.93767638311</v>
      </c>
      <c r="AE3021" s="88">
        <f t="shared" si="619"/>
        <v>2.6032025945936725E-2</v>
      </c>
    </row>
    <row r="3022" spans="1:31">
      <c r="A3022" s="77" t="s">
        <v>34</v>
      </c>
      <c r="B3022" s="77">
        <v>3021</v>
      </c>
      <c r="C3022" s="77" t="s">
        <v>34</v>
      </c>
      <c r="D3022" s="77" t="s">
        <v>34</v>
      </c>
      <c r="E3022" s="77">
        <v>2017</v>
      </c>
      <c r="F3022" s="77">
        <v>0</v>
      </c>
      <c r="G3022" s="77">
        <v>0</v>
      </c>
      <c r="H3022" s="77">
        <v>0</v>
      </c>
      <c r="I3022" s="77" t="s">
        <v>1727</v>
      </c>
      <c r="J3022" s="77">
        <v>30.271128600000001</v>
      </c>
      <c r="K3022" s="77">
        <v>-97.743699500000005</v>
      </c>
      <c r="L3022" s="77">
        <v>4172.1940817414097</v>
      </c>
      <c r="M3022" s="77">
        <v>0.732715597444487</v>
      </c>
      <c r="N3022" s="77">
        <v>1</v>
      </c>
      <c r="O3022" s="77">
        <v>500.66328980896901</v>
      </c>
      <c r="P3022" s="87" cm="1">
        <f t="array" ref="P3022">IF($X3022="Non-local",VLOOKUP($E3022,$AI$64:$AW$68,COLUMN($AW:$AW)-COLUMN($AH:$AH),FALSE),IF($X3022="Unknown",VLOOKUP($E3022,$AI$71:$AW$75,COLUMN($AW:$AW)-COLUMN($AH:$AH),FALSE),0))</f>
        <v>195.05840707964597</v>
      </c>
      <c r="Q3022" s="87" cm="1">
        <f t="array" ref="Q3022">IF($X3022="Non-local",VLOOKUP($E3022,$AI$40:$AW$44,COLUMN($AW:$AW)-COLUMN($AH:$AH),FALSE),IF($X3022="Unknown",VLOOKUP($E3022,$AI$47:$AW$51,COLUMN($AW:$AW)-COLUMN($AH:$AH),FALSE),0))</f>
        <v>466.49837734513267</v>
      </c>
      <c r="R3022" s="87" cm="1">
        <f t="array" ref="R3022">IF($X3022="Non-local",VLOOKUP($E3022,$AI$88:$AW$92,COLUMN($AW:$AW)-COLUMN($AH:$AH),FALSE),IF($X3022="Unknown",VLOOKUP($E3022,$AI$95:$AW$99,COLUMN($AW:$AW)-COLUMN($AH:$AH),FALSE),0))</f>
        <v>0.12027842565742422</v>
      </c>
      <c r="S3022" s="87" cm="1">
        <f t="array" ref="S3022">VLOOKUP($E3022,$AI$111:$AW$115,COLUMN($AW:$AW)-COLUMN($AH:$AH),FALSE)</f>
        <v>431.69322000000005</v>
      </c>
      <c r="T3022" s="104">
        <f t="shared" si="615"/>
        <v>0.85299402310191119</v>
      </c>
      <c r="U3022" s="104">
        <f t="shared" si="616"/>
        <v>1593.9132942337478</v>
      </c>
      <c r="V3022" s="87" cm="1">
        <f t="array" ref="V3022">VLOOKUP($E3022,$AI$118:$AW$122,COLUMN($AW:$AW)-COLUMN($AH:$AH),FALSE)</f>
        <v>0</v>
      </c>
      <c r="W3022" s="87" t="str">
        <f t="shared" si="620"/>
        <v>Unknown</v>
      </c>
      <c r="X3022" s="87" t="str">
        <f t="shared" si="621"/>
        <v>Unknown</v>
      </c>
      <c r="Y3022" s="104"/>
      <c r="Z3022" s="87" t="str">
        <f t="shared" si="617"/>
        <v>Unknown</v>
      </c>
      <c r="AA3022" s="87" t="str">
        <f t="shared" si="618"/>
        <v>Unknown</v>
      </c>
      <c r="AB3022" s="82" t="e" cm="1">
        <f t="array" ref="AB3022">VLOOKUP(B3022,'GDP per Capita'!$T$2:$V$4235,COLUMN('GDP per Capita'!$V:$V)-COLUMN('GDP per Capita'!$S:$S),FALSE)</f>
        <v>#N/A</v>
      </c>
      <c r="AC3022" s="82" t="str">
        <f t="shared" si="613"/>
        <v/>
      </c>
      <c r="AD3022" s="82">
        <f t="shared" si="614"/>
        <v>61228.93767638311</v>
      </c>
      <c r="AE3022" s="88">
        <f t="shared" si="619"/>
        <v>2.6032025945936725E-2</v>
      </c>
    </row>
    <row r="3023" spans="1:31">
      <c r="A3023" s="77" t="s">
        <v>927</v>
      </c>
      <c r="B3023" s="77">
        <v>3022</v>
      </c>
      <c r="C3023" s="77" t="s">
        <v>29</v>
      </c>
      <c r="D3023" s="77" t="s">
        <v>29</v>
      </c>
      <c r="E3023" s="77">
        <v>2017</v>
      </c>
      <c r="F3023" s="77">
        <v>34.147645199999999</v>
      </c>
      <c r="G3023" s="77">
        <v>-118.1444779</v>
      </c>
      <c r="H3023" s="77">
        <v>0</v>
      </c>
      <c r="I3023" s="77" t="s">
        <v>1727</v>
      </c>
      <c r="J3023" s="77">
        <v>30.271128600000001</v>
      </c>
      <c r="K3023" s="77">
        <v>-97.743699500000005</v>
      </c>
      <c r="L3023" s="77">
        <v>3927.0989919559202</v>
      </c>
      <c r="M3023" s="77">
        <v>0.71051672719042702</v>
      </c>
      <c r="N3023" s="77">
        <v>0</v>
      </c>
      <c r="O3023" s="77">
        <v>754.00300645553705</v>
      </c>
      <c r="P3023" s="87" cm="1">
        <f t="array" ref="P3023">IF($X3023="Non-local",VLOOKUP($E3023,$AI$64:$AW$68,COLUMN($AW:$AW)-COLUMN($AH:$AH),FALSE),IF($X3023="Unknown",VLOOKUP($E3023,$AI$71:$AW$75,COLUMN($AW:$AW)-COLUMN($AH:$AH),FALSE),0))</f>
        <v>223.99999999999997</v>
      </c>
      <c r="Q3023" s="87" cm="1">
        <f t="array" ref="Q3023">IF($X3023="Non-local",VLOOKUP($E3023,$AI$40:$AW$44,COLUMN($AW:$AW)-COLUMN($AH:$AH),FALSE),IF($X3023="Unknown",VLOOKUP($E3023,$AI$47:$AW$51,COLUMN($AW:$AW)-COLUMN($AH:$AH),FALSE),0))</f>
        <v>535.71460000000002</v>
      </c>
      <c r="R3023" s="87" cm="1">
        <f t="array" ref="R3023">IF($X3023="Non-local",VLOOKUP($E3023,$AI$88:$AW$92,COLUMN($AW:$AW)-COLUMN($AH:$AH),FALSE),IF($X3023="Unknown",VLOOKUP($E3023,$AI$95:$AW$99,COLUMN($AW:$AW)-COLUMN($AH:$AH),FALSE),0))</f>
        <v>0.13812461483017213</v>
      </c>
      <c r="S3023" s="87" cm="1">
        <f t="array" ref="S3023">VLOOKUP($E3023,$AI$111:$AW$115,COLUMN($AW:$AW)-COLUMN($AH:$AH),FALSE)</f>
        <v>431.69322000000005</v>
      </c>
      <c r="T3023" s="104">
        <f t="shared" si="615"/>
        <v>0.84864134202059915</v>
      </c>
      <c r="U3023" s="104">
        <f t="shared" si="616"/>
        <v>1945.4108264555371</v>
      </c>
      <c r="V3023" s="87" cm="1">
        <f t="array" ref="V3023">VLOOKUP($E3023,$AI$118:$AW$122,COLUMN($AW:$AW)-COLUMN($AH:$AH),FALSE)</f>
        <v>0</v>
      </c>
      <c r="W3023" s="87" t="str">
        <f t="shared" si="620"/>
        <v>Domestic</v>
      </c>
      <c r="X3023" s="87" t="str">
        <f t="shared" si="621"/>
        <v>Non-local</v>
      </c>
      <c r="Y3023" s="104"/>
      <c r="Z3023" s="87" t="str">
        <f t="shared" si="617"/>
        <v>USA</v>
      </c>
      <c r="AA3023" s="87" t="str">
        <f t="shared" si="618"/>
        <v>USA</v>
      </c>
      <c r="AB3023" s="82" cm="1">
        <f t="array" ref="AB3023">VLOOKUP(B3023,'GDP per Capita'!$T$2:$V$4235,COLUMN('GDP per Capita'!$V:$V)-COLUMN('GDP per Capita'!$S:$S),FALSE)</f>
        <v>63809.64</v>
      </c>
      <c r="AC3023" s="82">
        <f t="shared" si="613"/>
        <v>63809.64</v>
      </c>
      <c r="AD3023" s="82">
        <f t="shared" si="614"/>
        <v>63809.64</v>
      </c>
      <c r="AE3023" s="88">
        <f t="shared" si="619"/>
        <v>3.0487726093667619E-2</v>
      </c>
    </row>
    <row r="3024" spans="1:31">
      <c r="A3024" s="77" t="s">
        <v>34</v>
      </c>
      <c r="B3024" s="77">
        <v>3023</v>
      </c>
      <c r="C3024" s="77" t="s">
        <v>34</v>
      </c>
      <c r="D3024" s="77" t="s">
        <v>34</v>
      </c>
      <c r="E3024" s="77">
        <v>2017</v>
      </c>
      <c r="F3024" s="77">
        <v>0</v>
      </c>
      <c r="G3024" s="77">
        <v>0</v>
      </c>
      <c r="H3024" s="77">
        <v>0</v>
      </c>
      <c r="I3024" s="77" t="s">
        <v>1727</v>
      </c>
      <c r="J3024" s="77">
        <v>30.271128600000001</v>
      </c>
      <c r="K3024" s="77">
        <v>-97.743699500000005</v>
      </c>
      <c r="L3024" s="77">
        <v>4172.1940817414097</v>
      </c>
      <c r="M3024" s="77">
        <v>0.732715597444487</v>
      </c>
      <c r="N3024" s="77">
        <v>1</v>
      </c>
      <c r="O3024" s="77">
        <v>500.66328980896901</v>
      </c>
      <c r="P3024" s="87" cm="1">
        <f t="array" ref="P3024">IF($X3024="Non-local",VLOOKUP($E3024,$AI$64:$AW$68,COLUMN($AW:$AW)-COLUMN($AH:$AH),FALSE),IF($X3024="Unknown",VLOOKUP($E3024,$AI$71:$AW$75,COLUMN($AW:$AW)-COLUMN($AH:$AH),FALSE),0))</f>
        <v>195.05840707964597</v>
      </c>
      <c r="Q3024" s="87" cm="1">
        <f t="array" ref="Q3024">IF($X3024="Non-local",VLOOKUP($E3024,$AI$40:$AW$44,COLUMN($AW:$AW)-COLUMN($AH:$AH),FALSE),IF($X3024="Unknown",VLOOKUP($E3024,$AI$47:$AW$51,COLUMN($AW:$AW)-COLUMN($AH:$AH),FALSE),0))</f>
        <v>466.49837734513267</v>
      </c>
      <c r="R3024" s="87" cm="1">
        <f t="array" ref="R3024">IF($X3024="Non-local",VLOOKUP($E3024,$AI$88:$AW$92,COLUMN($AW:$AW)-COLUMN($AH:$AH),FALSE),IF($X3024="Unknown",VLOOKUP($E3024,$AI$95:$AW$99,COLUMN($AW:$AW)-COLUMN($AH:$AH),FALSE),0))</f>
        <v>0.12027842565742422</v>
      </c>
      <c r="S3024" s="87" cm="1">
        <f t="array" ref="S3024">VLOOKUP($E3024,$AI$111:$AW$115,COLUMN($AW:$AW)-COLUMN($AH:$AH),FALSE)</f>
        <v>431.69322000000005</v>
      </c>
      <c r="T3024" s="104">
        <f t="shared" si="615"/>
        <v>0.85299402310191119</v>
      </c>
      <c r="U3024" s="104">
        <f t="shared" si="616"/>
        <v>1593.9132942337478</v>
      </c>
      <c r="V3024" s="87" cm="1">
        <f t="array" ref="V3024">VLOOKUP($E3024,$AI$118:$AW$122,COLUMN($AW:$AW)-COLUMN($AH:$AH),FALSE)</f>
        <v>0</v>
      </c>
      <c r="W3024" s="87" t="str">
        <f t="shared" si="620"/>
        <v>Unknown</v>
      </c>
      <c r="X3024" s="87" t="str">
        <f t="shared" si="621"/>
        <v>Unknown</v>
      </c>
      <c r="Y3024" s="104"/>
      <c r="Z3024" s="87" t="str">
        <f t="shared" si="617"/>
        <v>Unknown</v>
      </c>
      <c r="AA3024" s="87" t="str">
        <f t="shared" si="618"/>
        <v>Unknown</v>
      </c>
      <c r="AB3024" s="82" t="e" cm="1">
        <f t="array" ref="AB3024">VLOOKUP(B3024,'GDP per Capita'!$T$2:$V$4235,COLUMN('GDP per Capita'!$V:$V)-COLUMN('GDP per Capita'!$S:$S),FALSE)</f>
        <v>#N/A</v>
      </c>
      <c r="AC3024" s="82" t="str">
        <f t="shared" si="613"/>
        <v/>
      </c>
      <c r="AD3024" s="82">
        <f t="shared" si="614"/>
        <v>61228.93767638311</v>
      </c>
      <c r="AE3024" s="88">
        <f t="shared" si="619"/>
        <v>2.6032025945936725E-2</v>
      </c>
    </row>
    <row r="3025" spans="1:31">
      <c r="A3025" s="77" t="s">
        <v>938</v>
      </c>
      <c r="B3025" s="77">
        <v>3024</v>
      </c>
      <c r="C3025" s="77" t="s">
        <v>29</v>
      </c>
      <c r="D3025" s="77" t="s">
        <v>29</v>
      </c>
      <c r="E3025" s="77">
        <v>2017</v>
      </c>
      <c r="F3025" s="77">
        <v>43.074760999999903</v>
      </c>
      <c r="G3025" s="77">
        <v>-89.383761300000003</v>
      </c>
      <c r="H3025" s="77">
        <v>0</v>
      </c>
      <c r="I3025" s="77" t="s">
        <v>1727</v>
      </c>
      <c r="J3025" s="77">
        <v>30.271128600000001</v>
      </c>
      <c r="K3025" s="77">
        <v>-97.743699500000005</v>
      </c>
      <c r="L3025" s="77">
        <v>3210.1598512304399</v>
      </c>
      <c r="M3025" s="77">
        <v>0.59638191060935697</v>
      </c>
      <c r="N3025" s="77">
        <v>0</v>
      </c>
      <c r="O3025" s="77">
        <v>616.35069143624503</v>
      </c>
      <c r="P3025" s="87" cm="1">
        <f t="array" ref="P3025">IF($X3025="Non-local",VLOOKUP($E3025,$AI$64:$AW$68,COLUMN($AW:$AW)-COLUMN($AH:$AH),FALSE),IF($X3025="Unknown",VLOOKUP($E3025,$AI$71:$AW$75,COLUMN($AW:$AW)-COLUMN($AH:$AH),FALSE),0))</f>
        <v>223.99999999999997</v>
      </c>
      <c r="Q3025" s="87" cm="1">
        <f t="array" ref="Q3025">IF($X3025="Non-local",VLOOKUP($E3025,$AI$40:$AW$44,COLUMN($AW:$AW)-COLUMN($AH:$AH),FALSE),IF($X3025="Unknown",VLOOKUP($E3025,$AI$47:$AW$51,COLUMN($AW:$AW)-COLUMN($AH:$AH),FALSE),0))</f>
        <v>535.71460000000002</v>
      </c>
      <c r="R3025" s="87" cm="1">
        <f t="array" ref="R3025">IF($X3025="Non-local",VLOOKUP($E3025,$AI$88:$AW$92,COLUMN($AW:$AW)-COLUMN($AH:$AH),FALSE),IF($X3025="Unknown",VLOOKUP($E3025,$AI$95:$AW$99,COLUMN($AW:$AW)-COLUMN($AH:$AH),FALSE),0))</f>
        <v>0.13812461483017213</v>
      </c>
      <c r="S3025" s="87" cm="1">
        <f t="array" ref="S3025">VLOOKUP($E3025,$AI$111:$AW$115,COLUMN($AW:$AW)-COLUMN($AH:$AH),FALSE)</f>
        <v>431.69322000000005</v>
      </c>
      <c r="T3025" s="104">
        <f t="shared" si="615"/>
        <v>0.7345065254395291</v>
      </c>
      <c r="U3025" s="104">
        <f t="shared" si="616"/>
        <v>1807.758511436245</v>
      </c>
      <c r="V3025" s="87" cm="1">
        <f t="array" ref="V3025">VLOOKUP($E3025,$AI$118:$AW$122,COLUMN($AW:$AW)-COLUMN($AH:$AH),FALSE)</f>
        <v>0</v>
      </c>
      <c r="W3025" s="87" t="str">
        <f t="shared" si="620"/>
        <v>Domestic</v>
      </c>
      <c r="X3025" s="87" t="str">
        <f t="shared" si="621"/>
        <v>Non-local</v>
      </c>
      <c r="Y3025" s="104"/>
      <c r="Z3025" s="87" t="str">
        <f t="shared" si="617"/>
        <v>USA</v>
      </c>
      <c r="AA3025" s="87" t="str">
        <f t="shared" si="618"/>
        <v>USA</v>
      </c>
      <c r="AB3025" s="82" cm="1">
        <f t="array" ref="AB3025">VLOOKUP(B3025,'GDP per Capita'!$T$2:$V$4235,COLUMN('GDP per Capita'!$V:$V)-COLUMN('GDP per Capita'!$S:$S),FALSE)</f>
        <v>63809.64</v>
      </c>
      <c r="AC3025" s="82">
        <f t="shared" si="613"/>
        <v>63809.64</v>
      </c>
      <c r="AD3025" s="82">
        <f t="shared" si="614"/>
        <v>63809.64</v>
      </c>
      <c r="AE3025" s="88">
        <f t="shared" si="619"/>
        <v>2.8330492249074669E-2</v>
      </c>
    </row>
    <row r="3026" spans="1:31">
      <c r="A3026" s="77" t="s">
        <v>886</v>
      </c>
      <c r="B3026" s="77">
        <v>3025</v>
      </c>
      <c r="C3026" s="77" t="s">
        <v>29</v>
      </c>
      <c r="D3026" s="77" t="s">
        <v>29</v>
      </c>
      <c r="E3026" s="77">
        <v>2017</v>
      </c>
      <c r="F3026" s="77">
        <v>39.284749400000003</v>
      </c>
      <c r="G3026" s="77">
        <v>-76.620474639699793</v>
      </c>
      <c r="H3026" s="77">
        <v>0</v>
      </c>
      <c r="I3026" s="77" t="s">
        <v>1727</v>
      </c>
      <c r="J3026" s="77">
        <v>30.271128600000001</v>
      </c>
      <c r="K3026" s="77">
        <v>-97.743699500000005</v>
      </c>
      <c r="L3026" s="77">
        <v>4333.0445921849196</v>
      </c>
      <c r="M3026" s="77">
        <v>0.77514219397292805</v>
      </c>
      <c r="N3026" s="77">
        <v>0</v>
      </c>
      <c r="O3026" s="77">
        <v>519.96535106219005</v>
      </c>
      <c r="P3026" s="87" cm="1">
        <f t="array" ref="P3026">IF($X3026="Non-local",VLOOKUP($E3026,$AI$64:$AW$68,COLUMN($AW:$AW)-COLUMN($AH:$AH),FALSE),IF($X3026="Unknown",VLOOKUP($E3026,$AI$71:$AW$75,COLUMN($AW:$AW)-COLUMN($AH:$AH),FALSE),0))</f>
        <v>223.99999999999997</v>
      </c>
      <c r="Q3026" s="87" cm="1">
        <f t="array" ref="Q3026">IF($X3026="Non-local",VLOOKUP($E3026,$AI$40:$AW$44,COLUMN($AW:$AW)-COLUMN($AH:$AH),FALSE),IF($X3026="Unknown",VLOOKUP($E3026,$AI$47:$AW$51,COLUMN($AW:$AW)-COLUMN($AH:$AH),FALSE),0))</f>
        <v>535.71460000000002</v>
      </c>
      <c r="R3026" s="87" cm="1">
        <f t="array" ref="R3026">IF($X3026="Non-local",VLOOKUP($E3026,$AI$88:$AW$92,COLUMN($AW:$AW)-COLUMN($AH:$AH),FALSE),IF($X3026="Unknown",VLOOKUP($E3026,$AI$95:$AW$99,COLUMN($AW:$AW)-COLUMN($AH:$AH),FALSE),0))</f>
        <v>0.13812461483017213</v>
      </c>
      <c r="S3026" s="87" cm="1">
        <f t="array" ref="S3026">VLOOKUP($E3026,$AI$111:$AW$115,COLUMN($AW:$AW)-COLUMN($AH:$AH),FALSE)</f>
        <v>431.69322000000005</v>
      </c>
      <c r="T3026" s="104">
        <f t="shared" si="615"/>
        <v>0.91326680880310018</v>
      </c>
      <c r="U3026" s="104">
        <f t="shared" si="616"/>
        <v>1711.3731710621901</v>
      </c>
      <c r="V3026" s="87" cm="1">
        <f t="array" ref="V3026">VLOOKUP($E3026,$AI$118:$AW$122,COLUMN($AW:$AW)-COLUMN($AH:$AH),FALSE)</f>
        <v>0</v>
      </c>
      <c r="W3026" s="87" t="str">
        <f t="shared" si="620"/>
        <v>Domestic</v>
      </c>
      <c r="X3026" s="87" t="str">
        <f t="shared" si="621"/>
        <v>Non-local</v>
      </c>
      <c r="Y3026" s="104"/>
      <c r="Z3026" s="87" t="str">
        <f t="shared" si="617"/>
        <v>USA</v>
      </c>
      <c r="AA3026" s="87" t="str">
        <f t="shared" si="618"/>
        <v>USA</v>
      </c>
      <c r="AB3026" s="82" cm="1">
        <f t="array" ref="AB3026">VLOOKUP(B3026,'GDP per Capita'!$T$2:$V$4235,COLUMN('GDP per Capita'!$V:$V)-COLUMN('GDP per Capita'!$S:$S),FALSE)</f>
        <v>63809.64</v>
      </c>
      <c r="AC3026" s="82">
        <f t="shared" si="613"/>
        <v>63809.64</v>
      </c>
      <c r="AD3026" s="82">
        <f t="shared" si="614"/>
        <v>63809.64</v>
      </c>
      <c r="AE3026" s="88">
        <f t="shared" si="619"/>
        <v>2.6819978471312331E-2</v>
      </c>
    </row>
    <row r="3027" spans="1:31">
      <c r="A3027" s="77" t="s">
        <v>910</v>
      </c>
      <c r="B3027" s="77">
        <v>3026</v>
      </c>
      <c r="C3027" s="77" t="s">
        <v>29</v>
      </c>
      <c r="D3027" s="77" t="s">
        <v>29</v>
      </c>
      <c r="E3027" s="77">
        <v>2017</v>
      </c>
      <c r="F3027" s="77">
        <v>37.411403499999999</v>
      </c>
      <c r="G3027" s="77">
        <v>-122.0543534</v>
      </c>
      <c r="H3027" s="77">
        <v>0</v>
      </c>
      <c r="I3027" s="77" t="s">
        <v>1727</v>
      </c>
      <c r="J3027" s="77">
        <v>30.271128600000001</v>
      </c>
      <c r="K3027" s="77">
        <v>-97.743699500000005</v>
      </c>
      <c r="L3027" s="77">
        <v>4746.5658118863203</v>
      </c>
      <c r="M3027" s="77">
        <v>0.84097367935569201</v>
      </c>
      <c r="N3027" s="77">
        <v>0</v>
      </c>
      <c r="O3027" s="77">
        <v>569.58789742635895</v>
      </c>
      <c r="P3027" s="87" cm="1">
        <f t="array" ref="P3027">IF($X3027="Non-local",VLOOKUP($E3027,$AI$64:$AW$68,COLUMN($AW:$AW)-COLUMN($AH:$AH),FALSE),IF($X3027="Unknown",VLOOKUP($E3027,$AI$71:$AW$75,COLUMN($AW:$AW)-COLUMN($AH:$AH),FALSE),0))</f>
        <v>223.99999999999997</v>
      </c>
      <c r="Q3027" s="87" cm="1">
        <f t="array" ref="Q3027">IF($X3027="Non-local",VLOOKUP($E3027,$AI$40:$AW$44,COLUMN($AW:$AW)-COLUMN($AH:$AH),FALSE),IF($X3027="Unknown",VLOOKUP($E3027,$AI$47:$AW$51,COLUMN($AW:$AW)-COLUMN($AH:$AH),FALSE),0))</f>
        <v>535.71460000000002</v>
      </c>
      <c r="R3027" s="87" cm="1">
        <f t="array" ref="R3027">IF($X3027="Non-local",VLOOKUP($E3027,$AI$88:$AW$92,COLUMN($AW:$AW)-COLUMN($AH:$AH),FALSE),IF($X3027="Unknown",VLOOKUP($E3027,$AI$95:$AW$99,COLUMN($AW:$AW)-COLUMN($AH:$AH),FALSE),0))</f>
        <v>0.13812461483017213</v>
      </c>
      <c r="S3027" s="87" cm="1">
        <f t="array" ref="S3027">VLOOKUP($E3027,$AI$111:$AW$115,COLUMN($AW:$AW)-COLUMN($AH:$AH),FALSE)</f>
        <v>431.69322000000005</v>
      </c>
      <c r="T3027" s="104">
        <f t="shared" si="615"/>
        <v>0.97909829418586414</v>
      </c>
      <c r="U3027" s="104">
        <f t="shared" si="616"/>
        <v>1760.9957174263591</v>
      </c>
      <c r="V3027" s="87" cm="1">
        <f t="array" ref="V3027">VLOOKUP($E3027,$AI$118:$AW$122,COLUMN($AW:$AW)-COLUMN($AH:$AH),FALSE)</f>
        <v>0</v>
      </c>
      <c r="W3027" s="87" t="str">
        <f t="shared" si="620"/>
        <v>Domestic</v>
      </c>
      <c r="X3027" s="87" t="str">
        <f t="shared" si="621"/>
        <v>Non-local</v>
      </c>
      <c r="Y3027" s="104"/>
      <c r="Z3027" s="87" t="str">
        <f t="shared" si="617"/>
        <v>USA</v>
      </c>
      <c r="AA3027" s="87" t="str">
        <f t="shared" si="618"/>
        <v>USA</v>
      </c>
      <c r="AB3027" s="82" cm="1">
        <f t="array" ref="AB3027">VLOOKUP(B3027,'GDP per Capita'!$T$2:$V$4235,COLUMN('GDP per Capita'!$V:$V)-COLUMN('GDP per Capita'!$S:$S),FALSE)</f>
        <v>63809.64</v>
      </c>
      <c r="AC3027" s="82">
        <f t="shared" si="613"/>
        <v>63809.64</v>
      </c>
      <c r="AD3027" s="82">
        <f t="shared" si="614"/>
        <v>63809.64</v>
      </c>
      <c r="AE3027" s="88">
        <f t="shared" si="619"/>
        <v>2.7597643826643734E-2</v>
      </c>
    </row>
    <row r="3028" spans="1:31">
      <c r="A3028" s="77" t="s">
        <v>911</v>
      </c>
      <c r="B3028" s="77">
        <v>3027</v>
      </c>
      <c r="C3028" s="77" t="s">
        <v>29</v>
      </c>
      <c r="D3028" s="77" t="s">
        <v>29</v>
      </c>
      <c r="E3028" s="77">
        <v>2017</v>
      </c>
      <c r="F3028" s="77">
        <v>42.3750997</v>
      </c>
      <c r="G3028" s="77">
        <v>-71.105615700000001</v>
      </c>
      <c r="H3028" s="77">
        <v>0</v>
      </c>
      <c r="I3028" s="77" t="s">
        <v>1727</v>
      </c>
      <c r="J3028" s="77">
        <v>30.271128600000001</v>
      </c>
      <c r="K3028" s="77">
        <v>-97.743699500000005</v>
      </c>
      <c r="L3028" s="77">
        <v>5445.9241754648101</v>
      </c>
      <c r="M3028" s="77">
        <v>0.93688752265675002</v>
      </c>
      <c r="N3028" s="77">
        <v>0</v>
      </c>
      <c r="O3028" s="77">
        <v>653.51090105577703</v>
      </c>
      <c r="P3028" s="87" cm="1">
        <f t="array" ref="P3028">IF($X3028="Non-local",VLOOKUP($E3028,$AI$64:$AW$68,COLUMN($AW:$AW)-COLUMN($AH:$AH),FALSE),IF($X3028="Unknown",VLOOKUP($E3028,$AI$71:$AW$75,COLUMN($AW:$AW)-COLUMN($AH:$AH),FALSE),0))</f>
        <v>223.99999999999997</v>
      </c>
      <c r="Q3028" s="87" cm="1">
        <f t="array" ref="Q3028">IF($X3028="Non-local",VLOOKUP($E3028,$AI$40:$AW$44,COLUMN($AW:$AW)-COLUMN($AH:$AH),FALSE),IF($X3028="Unknown",VLOOKUP($E3028,$AI$47:$AW$51,COLUMN($AW:$AW)-COLUMN($AH:$AH),FALSE),0))</f>
        <v>535.71460000000002</v>
      </c>
      <c r="R3028" s="87" cm="1">
        <f t="array" ref="R3028">IF($X3028="Non-local",VLOOKUP($E3028,$AI$88:$AW$92,COLUMN($AW:$AW)-COLUMN($AH:$AH),FALSE),IF($X3028="Unknown",VLOOKUP($E3028,$AI$95:$AW$99,COLUMN($AW:$AW)-COLUMN($AH:$AH),FALSE),0))</f>
        <v>0.13812461483017213</v>
      </c>
      <c r="S3028" s="87" cm="1">
        <f t="array" ref="S3028">VLOOKUP($E3028,$AI$111:$AW$115,COLUMN($AW:$AW)-COLUMN($AH:$AH),FALSE)</f>
        <v>431.69322000000005</v>
      </c>
      <c r="T3028" s="104">
        <f t="shared" si="615"/>
        <v>1.0750121374869221</v>
      </c>
      <c r="U3028" s="104">
        <f t="shared" si="616"/>
        <v>1844.918721055777</v>
      </c>
      <c r="V3028" s="87" cm="1">
        <f t="array" ref="V3028">VLOOKUP($E3028,$AI$118:$AW$122,COLUMN($AW:$AW)-COLUMN($AH:$AH),FALSE)</f>
        <v>0</v>
      </c>
      <c r="W3028" s="87" t="str">
        <f t="shared" si="620"/>
        <v>Domestic</v>
      </c>
      <c r="X3028" s="87" t="str">
        <f t="shared" si="621"/>
        <v>Non-local</v>
      </c>
      <c r="Y3028" s="104"/>
      <c r="Z3028" s="87" t="str">
        <f t="shared" si="617"/>
        <v>USA</v>
      </c>
      <c r="AA3028" s="87" t="str">
        <f t="shared" si="618"/>
        <v>USA</v>
      </c>
      <c r="AB3028" s="82" cm="1">
        <f t="array" ref="AB3028">VLOOKUP(B3028,'GDP per Capita'!$T$2:$V$4235,COLUMN('GDP per Capita'!$V:$V)-COLUMN('GDP per Capita'!$S:$S),FALSE)</f>
        <v>63809.64</v>
      </c>
      <c r="AC3028" s="82">
        <f t="shared" si="613"/>
        <v>63809.64</v>
      </c>
      <c r="AD3028" s="82">
        <f t="shared" si="614"/>
        <v>63809.64</v>
      </c>
      <c r="AE3028" s="88">
        <f t="shared" si="619"/>
        <v>2.8912852682694605E-2</v>
      </c>
    </row>
    <row r="3029" spans="1:31">
      <c r="A3029" s="77" t="s">
        <v>886</v>
      </c>
      <c r="B3029" s="77">
        <v>3028</v>
      </c>
      <c r="C3029" s="77" t="s">
        <v>29</v>
      </c>
      <c r="D3029" s="77" t="s">
        <v>29</v>
      </c>
      <c r="E3029" s="77">
        <v>2017</v>
      </c>
      <c r="F3029" s="77">
        <v>39.284749400000003</v>
      </c>
      <c r="G3029" s="77">
        <v>-76.620474639699793</v>
      </c>
      <c r="H3029" s="77">
        <v>0</v>
      </c>
      <c r="I3029" s="77" t="s">
        <v>1727</v>
      </c>
      <c r="J3029" s="77">
        <v>30.271128600000001</v>
      </c>
      <c r="K3029" s="77">
        <v>-97.743699500000005</v>
      </c>
      <c r="L3029" s="77">
        <v>4333.0445921849196</v>
      </c>
      <c r="M3029" s="77">
        <v>0.77514219397292805</v>
      </c>
      <c r="N3029" s="77">
        <v>0</v>
      </c>
      <c r="O3029" s="77">
        <v>519.96535106219005</v>
      </c>
      <c r="P3029" s="87" cm="1">
        <f t="array" ref="P3029">IF($X3029="Non-local",VLOOKUP($E3029,$AI$64:$AW$68,COLUMN($AW:$AW)-COLUMN($AH:$AH),FALSE),IF($X3029="Unknown",VLOOKUP($E3029,$AI$71:$AW$75,COLUMN($AW:$AW)-COLUMN($AH:$AH),FALSE),0))</f>
        <v>223.99999999999997</v>
      </c>
      <c r="Q3029" s="87" cm="1">
        <f t="array" ref="Q3029">IF($X3029="Non-local",VLOOKUP($E3029,$AI$40:$AW$44,COLUMN($AW:$AW)-COLUMN($AH:$AH),FALSE),IF($X3029="Unknown",VLOOKUP($E3029,$AI$47:$AW$51,COLUMN($AW:$AW)-COLUMN($AH:$AH),FALSE),0))</f>
        <v>535.71460000000002</v>
      </c>
      <c r="R3029" s="87" cm="1">
        <f t="array" ref="R3029">IF($X3029="Non-local",VLOOKUP($E3029,$AI$88:$AW$92,COLUMN($AW:$AW)-COLUMN($AH:$AH),FALSE),IF($X3029="Unknown",VLOOKUP($E3029,$AI$95:$AW$99,COLUMN($AW:$AW)-COLUMN($AH:$AH),FALSE),0))</f>
        <v>0.13812461483017213</v>
      </c>
      <c r="S3029" s="87" cm="1">
        <f t="array" ref="S3029">VLOOKUP($E3029,$AI$111:$AW$115,COLUMN($AW:$AW)-COLUMN($AH:$AH),FALSE)</f>
        <v>431.69322000000005</v>
      </c>
      <c r="T3029" s="104">
        <f t="shared" si="615"/>
        <v>0.91326680880310018</v>
      </c>
      <c r="U3029" s="104">
        <f t="shared" si="616"/>
        <v>1711.3731710621901</v>
      </c>
      <c r="V3029" s="87" cm="1">
        <f t="array" ref="V3029">VLOOKUP($E3029,$AI$118:$AW$122,COLUMN($AW:$AW)-COLUMN($AH:$AH),FALSE)</f>
        <v>0</v>
      </c>
      <c r="W3029" s="87" t="str">
        <f t="shared" si="620"/>
        <v>Domestic</v>
      </c>
      <c r="X3029" s="87" t="str">
        <f t="shared" si="621"/>
        <v>Non-local</v>
      </c>
      <c r="Y3029" s="104"/>
      <c r="Z3029" s="87" t="str">
        <f t="shared" si="617"/>
        <v>USA</v>
      </c>
      <c r="AA3029" s="87" t="str">
        <f t="shared" si="618"/>
        <v>USA</v>
      </c>
      <c r="AB3029" s="82" cm="1">
        <f t="array" ref="AB3029">VLOOKUP(B3029,'GDP per Capita'!$T$2:$V$4235,COLUMN('GDP per Capita'!$V:$V)-COLUMN('GDP per Capita'!$S:$S),FALSE)</f>
        <v>63809.64</v>
      </c>
      <c r="AC3029" s="82">
        <f t="shared" si="613"/>
        <v>63809.64</v>
      </c>
      <c r="AD3029" s="82">
        <f t="shared" si="614"/>
        <v>63809.64</v>
      </c>
      <c r="AE3029" s="88">
        <f t="shared" si="619"/>
        <v>2.6819978471312331E-2</v>
      </c>
    </row>
    <row r="3030" spans="1:31">
      <c r="A3030" s="77" t="s">
        <v>1000</v>
      </c>
      <c r="B3030" s="77">
        <v>3029</v>
      </c>
      <c r="C3030" s="77" t="s">
        <v>29</v>
      </c>
      <c r="D3030" s="77" t="s">
        <v>29</v>
      </c>
      <c r="E3030" s="77">
        <v>2017</v>
      </c>
      <c r="F3030" s="77">
        <v>37.3893889</v>
      </c>
      <c r="G3030" s="77">
        <v>-122.0832101</v>
      </c>
      <c r="H3030" s="77">
        <v>0</v>
      </c>
      <c r="I3030" s="77" t="s">
        <v>1727</v>
      </c>
      <c r="J3030" s="77">
        <v>30.271128600000001</v>
      </c>
      <c r="K3030" s="77">
        <v>-97.743699500000005</v>
      </c>
      <c r="L3030" s="77">
        <v>4750.5043330695898</v>
      </c>
      <c r="M3030" s="77">
        <v>0.84160068151991596</v>
      </c>
      <c r="N3030" s="77">
        <v>0</v>
      </c>
      <c r="O3030" s="77">
        <v>570.06051996835004</v>
      </c>
      <c r="P3030" s="87" cm="1">
        <f t="array" ref="P3030">IF($X3030="Non-local",VLOOKUP($E3030,$AI$64:$AW$68,COLUMN($AW:$AW)-COLUMN($AH:$AH),FALSE),IF($X3030="Unknown",VLOOKUP($E3030,$AI$71:$AW$75,COLUMN($AW:$AW)-COLUMN($AH:$AH),FALSE),0))</f>
        <v>223.99999999999997</v>
      </c>
      <c r="Q3030" s="87" cm="1">
        <f t="array" ref="Q3030">IF($X3030="Non-local",VLOOKUP($E3030,$AI$40:$AW$44,COLUMN($AW:$AW)-COLUMN($AH:$AH),FALSE),IF($X3030="Unknown",VLOOKUP($E3030,$AI$47:$AW$51,COLUMN($AW:$AW)-COLUMN($AH:$AH),FALSE),0))</f>
        <v>535.71460000000002</v>
      </c>
      <c r="R3030" s="87" cm="1">
        <f t="array" ref="R3030">IF($X3030="Non-local",VLOOKUP($E3030,$AI$88:$AW$92,COLUMN($AW:$AW)-COLUMN($AH:$AH),FALSE),IF($X3030="Unknown",VLOOKUP($E3030,$AI$95:$AW$99,COLUMN($AW:$AW)-COLUMN($AH:$AH),FALSE),0))</f>
        <v>0.13812461483017213</v>
      </c>
      <c r="S3030" s="87" cm="1">
        <f t="array" ref="S3030">VLOOKUP($E3030,$AI$111:$AW$115,COLUMN($AW:$AW)-COLUMN($AH:$AH),FALSE)</f>
        <v>431.69322000000005</v>
      </c>
      <c r="T3030" s="104">
        <f t="shared" si="615"/>
        <v>0.97972529635008809</v>
      </c>
      <c r="U3030" s="104">
        <f t="shared" si="616"/>
        <v>1761.4683399683502</v>
      </c>
      <c r="V3030" s="87" cm="1">
        <f t="array" ref="V3030">VLOOKUP($E3030,$AI$118:$AW$122,COLUMN($AW:$AW)-COLUMN($AH:$AH),FALSE)</f>
        <v>0</v>
      </c>
      <c r="W3030" s="87" t="str">
        <f t="shared" si="620"/>
        <v>Domestic</v>
      </c>
      <c r="X3030" s="87" t="str">
        <f t="shared" si="621"/>
        <v>Non-local</v>
      </c>
      <c r="Y3030" s="104"/>
      <c r="Z3030" s="87" t="str">
        <f t="shared" si="617"/>
        <v>USA</v>
      </c>
      <c r="AA3030" s="87" t="str">
        <f t="shared" si="618"/>
        <v>USA</v>
      </c>
      <c r="AB3030" s="82" cm="1">
        <f t="array" ref="AB3030">VLOOKUP(B3030,'GDP per Capita'!$T$2:$V$4235,COLUMN('GDP per Capita'!$V:$V)-COLUMN('GDP per Capita'!$S:$S),FALSE)</f>
        <v>63809.64</v>
      </c>
      <c r="AC3030" s="82">
        <f t="shared" si="613"/>
        <v>63809.64</v>
      </c>
      <c r="AD3030" s="82">
        <f t="shared" si="614"/>
        <v>63809.64</v>
      </c>
      <c r="AE3030" s="88">
        <f t="shared" si="619"/>
        <v>2.7605050584337258E-2</v>
      </c>
    </row>
    <row r="3031" spans="1:31">
      <c r="A3031" s="77" t="s">
        <v>927</v>
      </c>
      <c r="B3031" s="77">
        <v>3030</v>
      </c>
      <c r="C3031" s="77" t="s">
        <v>29</v>
      </c>
      <c r="D3031" s="77" t="s">
        <v>29</v>
      </c>
      <c r="E3031" s="77">
        <v>2017</v>
      </c>
      <c r="F3031" s="77">
        <v>34.147645199999999</v>
      </c>
      <c r="G3031" s="77">
        <v>-118.1444779</v>
      </c>
      <c r="H3031" s="77">
        <v>0</v>
      </c>
      <c r="I3031" s="77" t="s">
        <v>1727</v>
      </c>
      <c r="J3031" s="77">
        <v>30.271128600000001</v>
      </c>
      <c r="K3031" s="77">
        <v>-97.743699500000005</v>
      </c>
      <c r="L3031" s="77">
        <v>3927.0989919559202</v>
      </c>
      <c r="M3031" s="77">
        <v>0.71051672719042702</v>
      </c>
      <c r="N3031" s="77">
        <v>0</v>
      </c>
      <c r="O3031" s="77">
        <v>754.00300645553705</v>
      </c>
      <c r="P3031" s="87" cm="1">
        <f t="array" ref="P3031">IF($X3031="Non-local",VLOOKUP($E3031,$AI$64:$AW$68,COLUMN($AW:$AW)-COLUMN($AH:$AH),FALSE),IF($X3031="Unknown",VLOOKUP($E3031,$AI$71:$AW$75,COLUMN($AW:$AW)-COLUMN($AH:$AH),FALSE),0))</f>
        <v>223.99999999999997</v>
      </c>
      <c r="Q3031" s="87" cm="1">
        <f t="array" ref="Q3031">IF($X3031="Non-local",VLOOKUP($E3031,$AI$40:$AW$44,COLUMN($AW:$AW)-COLUMN($AH:$AH),FALSE),IF($X3031="Unknown",VLOOKUP($E3031,$AI$47:$AW$51,COLUMN($AW:$AW)-COLUMN($AH:$AH),FALSE),0))</f>
        <v>535.71460000000002</v>
      </c>
      <c r="R3031" s="87" cm="1">
        <f t="array" ref="R3031">IF($X3031="Non-local",VLOOKUP($E3031,$AI$88:$AW$92,COLUMN($AW:$AW)-COLUMN($AH:$AH),FALSE),IF($X3031="Unknown",VLOOKUP($E3031,$AI$95:$AW$99,COLUMN($AW:$AW)-COLUMN($AH:$AH),FALSE),0))</f>
        <v>0.13812461483017213</v>
      </c>
      <c r="S3031" s="87" cm="1">
        <f t="array" ref="S3031">VLOOKUP($E3031,$AI$111:$AW$115,COLUMN($AW:$AW)-COLUMN($AH:$AH),FALSE)</f>
        <v>431.69322000000005</v>
      </c>
      <c r="T3031" s="104">
        <f t="shared" si="615"/>
        <v>0.84864134202059915</v>
      </c>
      <c r="U3031" s="104">
        <f t="shared" si="616"/>
        <v>1945.4108264555371</v>
      </c>
      <c r="V3031" s="87" cm="1">
        <f t="array" ref="V3031">VLOOKUP($E3031,$AI$118:$AW$122,COLUMN($AW:$AW)-COLUMN($AH:$AH),FALSE)</f>
        <v>0</v>
      </c>
      <c r="W3031" s="87" t="str">
        <f t="shared" si="620"/>
        <v>Domestic</v>
      </c>
      <c r="X3031" s="87" t="str">
        <f t="shared" si="621"/>
        <v>Non-local</v>
      </c>
      <c r="Y3031" s="104"/>
      <c r="Z3031" s="87" t="str">
        <f t="shared" si="617"/>
        <v>USA</v>
      </c>
      <c r="AA3031" s="87" t="str">
        <f t="shared" si="618"/>
        <v>USA</v>
      </c>
      <c r="AB3031" s="82" cm="1">
        <f t="array" ref="AB3031">VLOOKUP(B3031,'GDP per Capita'!$T$2:$V$4235,COLUMN('GDP per Capita'!$V:$V)-COLUMN('GDP per Capita'!$S:$S),FALSE)</f>
        <v>63809.64</v>
      </c>
      <c r="AC3031" s="82">
        <f t="shared" si="613"/>
        <v>63809.64</v>
      </c>
      <c r="AD3031" s="82">
        <f t="shared" si="614"/>
        <v>63809.64</v>
      </c>
      <c r="AE3031" s="88">
        <f t="shared" si="619"/>
        <v>3.0487726093667619E-2</v>
      </c>
    </row>
    <row r="3032" spans="1:31">
      <c r="A3032" s="77" t="s">
        <v>1470</v>
      </c>
      <c r="B3032" s="77">
        <v>3031</v>
      </c>
      <c r="C3032" s="77" t="s">
        <v>29</v>
      </c>
      <c r="D3032" s="77" t="s">
        <v>29</v>
      </c>
      <c r="E3032" s="77">
        <v>2017</v>
      </c>
      <c r="F3032" s="77">
        <v>32.957664799999897</v>
      </c>
      <c r="G3032" s="77">
        <v>-105.742721799999</v>
      </c>
      <c r="H3032" s="77">
        <v>0</v>
      </c>
      <c r="I3032" s="77" t="s">
        <v>1727</v>
      </c>
      <c r="J3032" s="77">
        <v>30.271128600000001</v>
      </c>
      <c r="K3032" s="77">
        <v>-97.743699500000005</v>
      </c>
      <c r="L3032" s="77">
        <v>1627.8739985192301</v>
      </c>
      <c r="M3032" s="77">
        <v>0.376583957443546</v>
      </c>
      <c r="N3032" s="77">
        <v>0</v>
      </c>
      <c r="O3032" s="77">
        <v>312.55180771569297</v>
      </c>
      <c r="P3032" s="87" cm="1">
        <f t="array" ref="P3032">IF($X3032="Non-local",VLOOKUP($E3032,$AI$64:$AW$68,COLUMN($AW:$AW)-COLUMN($AH:$AH),FALSE),IF($X3032="Unknown",VLOOKUP($E3032,$AI$71:$AW$75,COLUMN($AW:$AW)-COLUMN($AH:$AH),FALSE),0))</f>
        <v>223.99999999999997</v>
      </c>
      <c r="Q3032" s="87" cm="1">
        <f t="array" ref="Q3032">IF($X3032="Non-local",VLOOKUP($E3032,$AI$40:$AW$44,COLUMN($AW:$AW)-COLUMN($AH:$AH),FALSE),IF($X3032="Unknown",VLOOKUP($E3032,$AI$47:$AW$51,COLUMN($AW:$AW)-COLUMN($AH:$AH),FALSE),0))</f>
        <v>535.71460000000002</v>
      </c>
      <c r="R3032" s="87" cm="1">
        <f t="array" ref="R3032">IF($X3032="Non-local",VLOOKUP($E3032,$AI$88:$AW$92,COLUMN($AW:$AW)-COLUMN($AH:$AH),FALSE),IF($X3032="Unknown",VLOOKUP($E3032,$AI$95:$AW$99,COLUMN($AW:$AW)-COLUMN($AH:$AH),FALSE),0))</f>
        <v>0.13812461483017213</v>
      </c>
      <c r="S3032" s="87" cm="1">
        <f t="array" ref="S3032">VLOOKUP($E3032,$AI$111:$AW$115,COLUMN($AW:$AW)-COLUMN($AH:$AH),FALSE)</f>
        <v>431.69322000000005</v>
      </c>
      <c r="T3032" s="104">
        <f t="shared" si="615"/>
        <v>0.51470857227371813</v>
      </c>
      <c r="U3032" s="104">
        <f t="shared" si="616"/>
        <v>1503.9596277156929</v>
      </c>
      <c r="V3032" s="87" cm="1">
        <f t="array" ref="V3032">VLOOKUP($E3032,$AI$118:$AW$122,COLUMN($AW:$AW)-COLUMN($AH:$AH),FALSE)</f>
        <v>0</v>
      </c>
      <c r="W3032" s="87" t="str">
        <f t="shared" si="620"/>
        <v>Domestic</v>
      </c>
      <c r="X3032" s="87" t="str">
        <f t="shared" si="621"/>
        <v>Non-local</v>
      </c>
      <c r="Y3032" s="104"/>
      <c r="Z3032" s="87" t="str">
        <f t="shared" si="617"/>
        <v>USA</v>
      </c>
      <c r="AA3032" s="87" t="str">
        <f t="shared" si="618"/>
        <v>USA</v>
      </c>
      <c r="AB3032" s="82" cm="1">
        <f t="array" ref="AB3032">VLOOKUP(B3032,'GDP per Capita'!$T$2:$V$4235,COLUMN('GDP per Capita'!$V:$V)-COLUMN('GDP per Capita'!$S:$S),FALSE)</f>
        <v>63809.64</v>
      </c>
      <c r="AC3032" s="82">
        <f t="shared" si="613"/>
        <v>63809.64</v>
      </c>
      <c r="AD3032" s="82">
        <f t="shared" si="614"/>
        <v>63809.64</v>
      </c>
      <c r="AE3032" s="88">
        <f t="shared" si="619"/>
        <v>2.3569473636204388E-2</v>
      </c>
    </row>
    <row r="3033" spans="1:31">
      <c r="A3033" s="77" t="s">
        <v>886</v>
      </c>
      <c r="B3033" s="77">
        <v>3032</v>
      </c>
      <c r="C3033" s="77" t="s">
        <v>29</v>
      </c>
      <c r="D3033" s="77" t="s">
        <v>29</v>
      </c>
      <c r="E3033" s="77">
        <v>2017</v>
      </c>
      <c r="F3033" s="77">
        <v>39.284749400000003</v>
      </c>
      <c r="G3033" s="77">
        <v>-76.620474639699793</v>
      </c>
      <c r="H3033" s="77">
        <v>0</v>
      </c>
      <c r="I3033" s="77" t="s">
        <v>1727</v>
      </c>
      <c r="J3033" s="77">
        <v>30.271128600000001</v>
      </c>
      <c r="K3033" s="77">
        <v>-97.743699500000005</v>
      </c>
      <c r="L3033" s="77">
        <v>4333.0445921849196</v>
      </c>
      <c r="M3033" s="77">
        <v>0.77514219397292805</v>
      </c>
      <c r="N3033" s="77">
        <v>0</v>
      </c>
      <c r="O3033" s="77">
        <v>519.96535106219005</v>
      </c>
      <c r="P3033" s="87" cm="1">
        <f t="array" ref="P3033">IF($X3033="Non-local",VLOOKUP($E3033,$AI$64:$AW$68,COLUMN($AW:$AW)-COLUMN($AH:$AH),FALSE),IF($X3033="Unknown",VLOOKUP($E3033,$AI$71:$AW$75,COLUMN($AW:$AW)-COLUMN($AH:$AH),FALSE),0))</f>
        <v>223.99999999999997</v>
      </c>
      <c r="Q3033" s="87" cm="1">
        <f t="array" ref="Q3033">IF($X3033="Non-local",VLOOKUP($E3033,$AI$40:$AW$44,COLUMN($AW:$AW)-COLUMN($AH:$AH),FALSE),IF($X3033="Unknown",VLOOKUP($E3033,$AI$47:$AW$51,COLUMN($AW:$AW)-COLUMN($AH:$AH),FALSE),0))</f>
        <v>535.71460000000002</v>
      </c>
      <c r="R3033" s="87" cm="1">
        <f t="array" ref="R3033">IF($X3033="Non-local",VLOOKUP($E3033,$AI$88:$AW$92,COLUMN($AW:$AW)-COLUMN($AH:$AH),FALSE),IF($X3033="Unknown",VLOOKUP($E3033,$AI$95:$AW$99,COLUMN($AW:$AW)-COLUMN($AH:$AH),FALSE),0))</f>
        <v>0.13812461483017213</v>
      </c>
      <c r="S3033" s="87" cm="1">
        <f t="array" ref="S3033">VLOOKUP($E3033,$AI$111:$AW$115,COLUMN($AW:$AW)-COLUMN($AH:$AH),FALSE)</f>
        <v>431.69322000000005</v>
      </c>
      <c r="T3033" s="104">
        <f t="shared" si="615"/>
        <v>0.91326680880310018</v>
      </c>
      <c r="U3033" s="104">
        <f t="shared" si="616"/>
        <v>1711.3731710621901</v>
      </c>
      <c r="V3033" s="87" cm="1">
        <f t="array" ref="V3033">VLOOKUP($E3033,$AI$118:$AW$122,COLUMN($AW:$AW)-COLUMN($AH:$AH),FALSE)</f>
        <v>0</v>
      </c>
      <c r="W3033" s="87" t="str">
        <f t="shared" si="620"/>
        <v>Domestic</v>
      </c>
      <c r="X3033" s="87" t="str">
        <f t="shared" si="621"/>
        <v>Non-local</v>
      </c>
      <c r="Y3033" s="104"/>
      <c r="Z3033" s="87" t="str">
        <f t="shared" si="617"/>
        <v>USA</v>
      </c>
      <c r="AA3033" s="87" t="str">
        <f t="shared" si="618"/>
        <v>USA</v>
      </c>
      <c r="AB3033" s="82" cm="1">
        <f t="array" ref="AB3033">VLOOKUP(B3033,'GDP per Capita'!$T$2:$V$4235,COLUMN('GDP per Capita'!$V:$V)-COLUMN('GDP per Capita'!$S:$S),FALSE)</f>
        <v>63809.64</v>
      </c>
      <c r="AC3033" s="82">
        <f t="shared" si="613"/>
        <v>63809.64</v>
      </c>
      <c r="AD3033" s="82">
        <f t="shared" si="614"/>
        <v>63809.64</v>
      </c>
      <c r="AE3033" s="88">
        <f t="shared" si="619"/>
        <v>2.6819978471312331E-2</v>
      </c>
    </row>
    <row r="3034" spans="1:31">
      <c r="A3034" s="77" t="s">
        <v>34</v>
      </c>
      <c r="B3034" s="77">
        <v>3033</v>
      </c>
      <c r="C3034" s="77" t="s">
        <v>34</v>
      </c>
      <c r="D3034" s="77" t="s">
        <v>34</v>
      </c>
      <c r="E3034" s="77">
        <v>2017</v>
      </c>
      <c r="F3034" s="77">
        <v>0</v>
      </c>
      <c r="G3034" s="77">
        <v>0</v>
      </c>
      <c r="H3034" s="77">
        <v>0</v>
      </c>
      <c r="I3034" s="77" t="s">
        <v>1727</v>
      </c>
      <c r="J3034" s="77">
        <v>30.271128600000001</v>
      </c>
      <c r="K3034" s="77">
        <v>-97.743699500000005</v>
      </c>
      <c r="L3034" s="77">
        <v>4172.1940817414097</v>
      </c>
      <c r="M3034" s="77">
        <v>0.732715597444487</v>
      </c>
      <c r="N3034" s="77">
        <v>1</v>
      </c>
      <c r="O3034" s="77">
        <v>500.66328980896901</v>
      </c>
      <c r="P3034" s="87" cm="1">
        <f t="array" ref="P3034">IF($X3034="Non-local",VLOOKUP($E3034,$AI$64:$AW$68,COLUMN($AW:$AW)-COLUMN($AH:$AH),FALSE),IF($X3034="Unknown",VLOOKUP($E3034,$AI$71:$AW$75,COLUMN($AW:$AW)-COLUMN($AH:$AH),FALSE),0))</f>
        <v>195.05840707964597</v>
      </c>
      <c r="Q3034" s="87" cm="1">
        <f t="array" ref="Q3034">IF($X3034="Non-local",VLOOKUP($E3034,$AI$40:$AW$44,COLUMN($AW:$AW)-COLUMN($AH:$AH),FALSE),IF($X3034="Unknown",VLOOKUP($E3034,$AI$47:$AW$51,COLUMN($AW:$AW)-COLUMN($AH:$AH),FALSE),0))</f>
        <v>466.49837734513267</v>
      </c>
      <c r="R3034" s="87" cm="1">
        <f t="array" ref="R3034">IF($X3034="Non-local",VLOOKUP($E3034,$AI$88:$AW$92,COLUMN($AW:$AW)-COLUMN($AH:$AH),FALSE),IF($X3034="Unknown",VLOOKUP($E3034,$AI$95:$AW$99,COLUMN($AW:$AW)-COLUMN($AH:$AH),FALSE),0))</f>
        <v>0.12027842565742422</v>
      </c>
      <c r="S3034" s="87" cm="1">
        <f t="array" ref="S3034">VLOOKUP($E3034,$AI$111:$AW$115,COLUMN($AW:$AW)-COLUMN($AH:$AH),FALSE)</f>
        <v>431.69322000000005</v>
      </c>
      <c r="T3034" s="104">
        <f t="shared" si="615"/>
        <v>0.85299402310191119</v>
      </c>
      <c r="U3034" s="104">
        <f t="shared" si="616"/>
        <v>1593.9132942337478</v>
      </c>
      <c r="V3034" s="87" cm="1">
        <f t="array" ref="V3034">VLOOKUP($E3034,$AI$118:$AW$122,COLUMN($AW:$AW)-COLUMN($AH:$AH),FALSE)</f>
        <v>0</v>
      </c>
      <c r="W3034" s="87" t="str">
        <f t="shared" si="620"/>
        <v>Unknown</v>
      </c>
      <c r="X3034" s="87" t="str">
        <f t="shared" si="621"/>
        <v>Unknown</v>
      </c>
      <c r="Y3034" s="104"/>
      <c r="Z3034" s="87" t="str">
        <f t="shared" si="617"/>
        <v>Unknown</v>
      </c>
      <c r="AA3034" s="87" t="str">
        <f t="shared" si="618"/>
        <v>Unknown</v>
      </c>
      <c r="AB3034" s="82" t="e" cm="1">
        <f t="array" ref="AB3034">VLOOKUP(B3034,'GDP per Capita'!$T$2:$V$4235,COLUMN('GDP per Capita'!$V:$V)-COLUMN('GDP per Capita'!$S:$S),FALSE)</f>
        <v>#N/A</v>
      </c>
      <c r="AC3034" s="82" t="str">
        <f t="shared" si="613"/>
        <v/>
      </c>
      <c r="AD3034" s="82">
        <f t="shared" si="614"/>
        <v>61228.93767638311</v>
      </c>
      <c r="AE3034" s="88">
        <f t="shared" si="619"/>
        <v>2.6032025945936725E-2</v>
      </c>
    </row>
    <row r="3035" spans="1:31">
      <c r="A3035" s="77" t="s">
        <v>1028</v>
      </c>
      <c r="B3035" s="77">
        <v>3034</v>
      </c>
      <c r="C3035" s="77" t="s">
        <v>29</v>
      </c>
      <c r="D3035" s="77" t="s">
        <v>29</v>
      </c>
      <c r="E3035" s="77">
        <v>2017</v>
      </c>
      <c r="F3035" s="77">
        <v>38.980665999999999</v>
      </c>
      <c r="G3035" s="77">
        <v>-76.936918899999995</v>
      </c>
      <c r="H3035" s="77">
        <v>0</v>
      </c>
      <c r="I3035" s="77" t="s">
        <v>1727</v>
      </c>
      <c r="J3035" s="77">
        <v>30.271128600000001</v>
      </c>
      <c r="K3035" s="77">
        <v>-97.743699500000005</v>
      </c>
      <c r="L3035" s="77">
        <v>4257.9287036250798</v>
      </c>
      <c r="M3035" s="77">
        <v>0.76318394301953996</v>
      </c>
      <c r="N3035" s="77">
        <v>0</v>
      </c>
      <c r="O3035" s="77">
        <v>510.95144443500902</v>
      </c>
      <c r="P3035" s="87" cm="1">
        <f t="array" ref="P3035">IF($X3035="Non-local",VLOOKUP($E3035,$AI$64:$AW$68,COLUMN($AW:$AW)-COLUMN($AH:$AH),FALSE),IF($X3035="Unknown",VLOOKUP($E3035,$AI$71:$AW$75,COLUMN($AW:$AW)-COLUMN($AH:$AH),FALSE),0))</f>
        <v>223.99999999999997</v>
      </c>
      <c r="Q3035" s="87" cm="1">
        <f t="array" ref="Q3035">IF($X3035="Non-local",VLOOKUP($E3035,$AI$40:$AW$44,COLUMN($AW:$AW)-COLUMN($AH:$AH),FALSE),IF($X3035="Unknown",VLOOKUP($E3035,$AI$47:$AW$51,COLUMN($AW:$AW)-COLUMN($AH:$AH),FALSE),0))</f>
        <v>535.71460000000002</v>
      </c>
      <c r="R3035" s="87" cm="1">
        <f t="array" ref="R3035">IF($X3035="Non-local",VLOOKUP($E3035,$AI$88:$AW$92,COLUMN($AW:$AW)-COLUMN($AH:$AH),FALSE),IF($X3035="Unknown",VLOOKUP($E3035,$AI$95:$AW$99,COLUMN($AW:$AW)-COLUMN($AH:$AH),FALSE),0))</f>
        <v>0.13812461483017213</v>
      </c>
      <c r="S3035" s="87" cm="1">
        <f t="array" ref="S3035">VLOOKUP($E3035,$AI$111:$AW$115,COLUMN($AW:$AW)-COLUMN($AH:$AH),FALSE)</f>
        <v>431.69322000000005</v>
      </c>
      <c r="T3035" s="104">
        <f t="shared" si="615"/>
        <v>0.90130855784971209</v>
      </c>
      <c r="U3035" s="104">
        <f t="shared" si="616"/>
        <v>1702.3592644350092</v>
      </c>
      <c r="V3035" s="87" cm="1">
        <f t="array" ref="V3035">VLOOKUP($E3035,$AI$118:$AW$122,COLUMN($AW:$AW)-COLUMN($AH:$AH),FALSE)</f>
        <v>0</v>
      </c>
      <c r="W3035" s="87" t="str">
        <f t="shared" si="620"/>
        <v>Domestic</v>
      </c>
      <c r="X3035" s="87" t="str">
        <f t="shared" si="621"/>
        <v>Non-local</v>
      </c>
      <c r="Y3035" s="104"/>
      <c r="Z3035" s="87" t="str">
        <f t="shared" si="617"/>
        <v>USA</v>
      </c>
      <c r="AA3035" s="87" t="str">
        <f t="shared" si="618"/>
        <v>USA</v>
      </c>
      <c r="AB3035" s="82" cm="1">
        <f t="array" ref="AB3035">VLOOKUP(B3035,'GDP per Capita'!$T$2:$V$4235,COLUMN('GDP per Capita'!$V:$V)-COLUMN('GDP per Capita'!$S:$S),FALSE)</f>
        <v>63809.64</v>
      </c>
      <c r="AC3035" s="82">
        <f t="shared" si="613"/>
        <v>63809.64</v>
      </c>
      <c r="AD3035" s="82">
        <f t="shared" si="614"/>
        <v>63809.64</v>
      </c>
      <c r="AE3035" s="88">
        <f t="shared" si="619"/>
        <v>2.6678716012737407E-2</v>
      </c>
    </row>
    <row r="3036" spans="1:31">
      <c r="A3036" s="77" t="s">
        <v>34</v>
      </c>
      <c r="B3036" s="77">
        <v>3035</v>
      </c>
      <c r="C3036" s="77" t="s">
        <v>34</v>
      </c>
      <c r="D3036" s="77" t="s">
        <v>34</v>
      </c>
      <c r="E3036" s="77">
        <v>2017</v>
      </c>
      <c r="F3036" s="77">
        <v>0</v>
      </c>
      <c r="G3036" s="77">
        <v>0</v>
      </c>
      <c r="H3036" s="77">
        <v>0</v>
      </c>
      <c r="I3036" s="77" t="s">
        <v>1727</v>
      </c>
      <c r="J3036" s="77">
        <v>30.271128600000001</v>
      </c>
      <c r="K3036" s="77">
        <v>-97.743699500000005</v>
      </c>
      <c r="L3036" s="77">
        <v>4172.1940817414097</v>
      </c>
      <c r="M3036" s="77">
        <v>0.732715597444487</v>
      </c>
      <c r="N3036" s="77">
        <v>1</v>
      </c>
      <c r="O3036" s="77">
        <v>500.66328980896901</v>
      </c>
      <c r="P3036" s="87" cm="1">
        <f t="array" ref="P3036">IF($X3036="Non-local",VLOOKUP($E3036,$AI$64:$AW$68,COLUMN($AW:$AW)-COLUMN($AH:$AH),FALSE),IF($X3036="Unknown",VLOOKUP($E3036,$AI$71:$AW$75,COLUMN($AW:$AW)-COLUMN($AH:$AH),FALSE),0))</f>
        <v>195.05840707964597</v>
      </c>
      <c r="Q3036" s="87" cm="1">
        <f t="array" ref="Q3036">IF($X3036="Non-local",VLOOKUP($E3036,$AI$40:$AW$44,COLUMN($AW:$AW)-COLUMN($AH:$AH),FALSE),IF($X3036="Unknown",VLOOKUP($E3036,$AI$47:$AW$51,COLUMN($AW:$AW)-COLUMN($AH:$AH),FALSE),0))</f>
        <v>466.49837734513267</v>
      </c>
      <c r="R3036" s="87" cm="1">
        <f t="array" ref="R3036">IF($X3036="Non-local",VLOOKUP($E3036,$AI$88:$AW$92,COLUMN($AW:$AW)-COLUMN($AH:$AH),FALSE),IF($X3036="Unknown",VLOOKUP($E3036,$AI$95:$AW$99,COLUMN($AW:$AW)-COLUMN($AH:$AH),FALSE),0))</f>
        <v>0.12027842565742422</v>
      </c>
      <c r="S3036" s="87" cm="1">
        <f t="array" ref="S3036">VLOOKUP($E3036,$AI$111:$AW$115,COLUMN($AW:$AW)-COLUMN($AH:$AH),FALSE)</f>
        <v>431.69322000000005</v>
      </c>
      <c r="T3036" s="104">
        <f t="shared" si="615"/>
        <v>0.85299402310191119</v>
      </c>
      <c r="U3036" s="104">
        <f t="shared" si="616"/>
        <v>1593.9132942337478</v>
      </c>
      <c r="V3036" s="87" cm="1">
        <f t="array" ref="V3036">VLOOKUP($E3036,$AI$118:$AW$122,COLUMN($AW:$AW)-COLUMN($AH:$AH),FALSE)</f>
        <v>0</v>
      </c>
      <c r="W3036" s="87" t="str">
        <f t="shared" si="620"/>
        <v>Unknown</v>
      </c>
      <c r="X3036" s="87" t="str">
        <f t="shared" si="621"/>
        <v>Unknown</v>
      </c>
      <c r="Y3036" s="104"/>
      <c r="Z3036" s="87" t="str">
        <f t="shared" si="617"/>
        <v>Unknown</v>
      </c>
      <c r="AA3036" s="87" t="str">
        <f t="shared" si="618"/>
        <v>Unknown</v>
      </c>
      <c r="AB3036" s="82" t="e" cm="1">
        <f t="array" ref="AB3036">VLOOKUP(B3036,'GDP per Capita'!$T$2:$V$4235,COLUMN('GDP per Capita'!$V:$V)-COLUMN('GDP per Capita'!$S:$S),FALSE)</f>
        <v>#N/A</v>
      </c>
      <c r="AC3036" s="82" t="str">
        <f t="shared" si="613"/>
        <v/>
      </c>
      <c r="AD3036" s="82">
        <f t="shared" si="614"/>
        <v>61228.93767638311</v>
      </c>
      <c r="AE3036" s="88">
        <f t="shared" si="619"/>
        <v>2.6032025945936725E-2</v>
      </c>
    </row>
    <row r="3037" spans="1:31">
      <c r="A3037" s="77" t="s">
        <v>34</v>
      </c>
      <c r="B3037" s="77">
        <v>3036</v>
      </c>
      <c r="C3037" s="77" t="s">
        <v>34</v>
      </c>
      <c r="D3037" s="77" t="s">
        <v>34</v>
      </c>
      <c r="E3037" s="77">
        <v>2017</v>
      </c>
      <c r="F3037" s="77">
        <v>0</v>
      </c>
      <c r="G3037" s="77">
        <v>0</v>
      </c>
      <c r="H3037" s="77">
        <v>0</v>
      </c>
      <c r="I3037" s="77" t="s">
        <v>1727</v>
      </c>
      <c r="J3037" s="77">
        <v>30.271128600000001</v>
      </c>
      <c r="K3037" s="77">
        <v>-97.743699500000005</v>
      </c>
      <c r="L3037" s="77">
        <v>4172.1940817414097</v>
      </c>
      <c r="M3037" s="77">
        <v>0.732715597444487</v>
      </c>
      <c r="N3037" s="77">
        <v>1</v>
      </c>
      <c r="O3037" s="77">
        <v>500.66328980896901</v>
      </c>
      <c r="P3037" s="87" cm="1">
        <f t="array" ref="P3037">IF($X3037="Non-local",VLOOKUP($E3037,$AI$64:$AW$68,COLUMN($AW:$AW)-COLUMN($AH:$AH),FALSE),IF($X3037="Unknown",VLOOKUP($E3037,$AI$71:$AW$75,COLUMN($AW:$AW)-COLUMN($AH:$AH),FALSE),0))</f>
        <v>195.05840707964597</v>
      </c>
      <c r="Q3037" s="87" cm="1">
        <f t="array" ref="Q3037">IF($X3037="Non-local",VLOOKUP($E3037,$AI$40:$AW$44,COLUMN($AW:$AW)-COLUMN($AH:$AH),FALSE),IF($X3037="Unknown",VLOOKUP($E3037,$AI$47:$AW$51,COLUMN($AW:$AW)-COLUMN($AH:$AH),FALSE),0))</f>
        <v>466.49837734513267</v>
      </c>
      <c r="R3037" s="87" cm="1">
        <f t="array" ref="R3037">IF($X3037="Non-local",VLOOKUP($E3037,$AI$88:$AW$92,COLUMN($AW:$AW)-COLUMN($AH:$AH),FALSE),IF($X3037="Unknown",VLOOKUP($E3037,$AI$95:$AW$99,COLUMN($AW:$AW)-COLUMN($AH:$AH),FALSE),0))</f>
        <v>0.12027842565742422</v>
      </c>
      <c r="S3037" s="87" cm="1">
        <f t="array" ref="S3037">VLOOKUP($E3037,$AI$111:$AW$115,COLUMN($AW:$AW)-COLUMN($AH:$AH),FALSE)</f>
        <v>431.69322000000005</v>
      </c>
      <c r="T3037" s="104">
        <f t="shared" si="615"/>
        <v>0.85299402310191119</v>
      </c>
      <c r="U3037" s="104">
        <f t="shared" si="616"/>
        <v>1593.9132942337478</v>
      </c>
      <c r="V3037" s="87" cm="1">
        <f t="array" ref="V3037">VLOOKUP($E3037,$AI$118:$AW$122,COLUMN($AW:$AW)-COLUMN($AH:$AH),FALSE)</f>
        <v>0</v>
      </c>
      <c r="W3037" s="87" t="str">
        <f t="shared" si="620"/>
        <v>Unknown</v>
      </c>
      <c r="X3037" s="87" t="str">
        <f t="shared" si="621"/>
        <v>Unknown</v>
      </c>
      <c r="Y3037" s="104"/>
      <c r="Z3037" s="87" t="str">
        <f t="shared" si="617"/>
        <v>Unknown</v>
      </c>
      <c r="AA3037" s="87" t="str">
        <f t="shared" si="618"/>
        <v>Unknown</v>
      </c>
      <c r="AB3037" s="82" t="e" cm="1">
        <f t="array" ref="AB3037">VLOOKUP(B3037,'GDP per Capita'!$T$2:$V$4235,COLUMN('GDP per Capita'!$V:$V)-COLUMN('GDP per Capita'!$S:$S),FALSE)</f>
        <v>#N/A</v>
      </c>
      <c r="AC3037" s="82" t="str">
        <f t="shared" si="613"/>
        <v/>
      </c>
      <c r="AD3037" s="82">
        <f t="shared" si="614"/>
        <v>61228.93767638311</v>
      </c>
      <c r="AE3037" s="88">
        <f t="shared" si="619"/>
        <v>2.6032025945936725E-2</v>
      </c>
    </row>
    <row r="3038" spans="1:31">
      <c r="A3038" s="77" t="s">
        <v>34</v>
      </c>
      <c r="B3038" s="77">
        <v>3037</v>
      </c>
      <c r="C3038" s="77" t="s">
        <v>34</v>
      </c>
      <c r="D3038" s="77" t="s">
        <v>34</v>
      </c>
      <c r="E3038" s="77">
        <v>2017</v>
      </c>
      <c r="F3038" s="77">
        <v>0</v>
      </c>
      <c r="G3038" s="77">
        <v>0</v>
      </c>
      <c r="H3038" s="77">
        <v>0</v>
      </c>
      <c r="I3038" s="77" t="s">
        <v>1727</v>
      </c>
      <c r="J3038" s="77">
        <v>30.271128600000001</v>
      </c>
      <c r="K3038" s="77">
        <v>-97.743699500000005</v>
      </c>
      <c r="L3038" s="77">
        <v>4172.1940817414097</v>
      </c>
      <c r="M3038" s="77">
        <v>0.732715597444487</v>
      </c>
      <c r="N3038" s="77">
        <v>1</v>
      </c>
      <c r="O3038" s="77">
        <v>500.66328980896901</v>
      </c>
      <c r="P3038" s="87" cm="1">
        <f t="array" ref="P3038">IF($X3038="Non-local",VLOOKUP($E3038,$AI$64:$AW$68,COLUMN($AW:$AW)-COLUMN($AH:$AH),FALSE),IF($X3038="Unknown",VLOOKUP($E3038,$AI$71:$AW$75,COLUMN($AW:$AW)-COLUMN($AH:$AH),FALSE),0))</f>
        <v>195.05840707964597</v>
      </c>
      <c r="Q3038" s="87" cm="1">
        <f t="array" ref="Q3038">IF($X3038="Non-local",VLOOKUP($E3038,$AI$40:$AW$44,COLUMN($AW:$AW)-COLUMN($AH:$AH),FALSE),IF($X3038="Unknown",VLOOKUP($E3038,$AI$47:$AW$51,COLUMN($AW:$AW)-COLUMN($AH:$AH),FALSE),0))</f>
        <v>466.49837734513267</v>
      </c>
      <c r="R3038" s="87" cm="1">
        <f t="array" ref="R3038">IF($X3038="Non-local",VLOOKUP($E3038,$AI$88:$AW$92,COLUMN($AW:$AW)-COLUMN($AH:$AH),FALSE),IF($X3038="Unknown",VLOOKUP($E3038,$AI$95:$AW$99,COLUMN($AW:$AW)-COLUMN($AH:$AH),FALSE),0))</f>
        <v>0.12027842565742422</v>
      </c>
      <c r="S3038" s="87" cm="1">
        <f t="array" ref="S3038">VLOOKUP($E3038,$AI$111:$AW$115,COLUMN($AW:$AW)-COLUMN($AH:$AH),FALSE)</f>
        <v>431.69322000000005</v>
      </c>
      <c r="T3038" s="104">
        <f t="shared" si="615"/>
        <v>0.85299402310191119</v>
      </c>
      <c r="U3038" s="104">
        <f t="shared" si="616"/>
        <v>1593.9132942337478</v>
      </c>
      <c r="V3038" s="87" cm="1">
        <f t="array" ref="V3038">VLOOKUP($E3038,$AI$118:$AW$122,COLUMN($AW:$AW)-COLUMN($AH:$AH),FALSE)</f>
        <v>0</v>
      </c>
      <c r="W3038" s="87" t="str">
        <f t="shared" si="620"/>
        <v>Unknown</v>
      </c>
      <c r="X3038" s="87" t="str">
        <f t="shared" si="621"/>
        <v>Unknown</v>
      </c>
      <c r="Y3038" s="104"/>
      <c r="Z3038" s="87" t="str">
        <f t="shared" si="617"/>
        <v>Unknown</v>
      </c>
      <c r="AA3038" s="87" t="str">
        <f t="shared" si="618"/>
        <v>Unknown</v>
      </c>
      <c r="AB3038" s="82" t="e" cm="1">
        <f t="array" ref="AB3038">VLOOKUP(B3038,'GDP per Capita'!$T$2:$V$4235,COLUMN('GDP per Capita'!$V:$V)-COLUMN('GDP per Capita'!$S:$S),FALSE)</f>
        <v>#N/A</v>
      </c>
      <c r="AC3038" s="82" t="str">
        <f t="shared" si="613"/>
        <v/>
      </c>
      <c r="AD3038" s="82">
        <f t="shared" si="614"/>
        <v>61228.93767638311</v>
      </c>
      <c r="AE3038" s="88">
        <f t="shared" si="619"/>
        <v>2.6032025945936725E-2</v>
      </c>
    </row>
    <row r="3039" spans="1:31">
      <c r="A3039" s="77" t="s">
        <v>1680</v>
      </c>
      <c r="B3039" s="77">
        <v>3038</v>
      </c>
      <c r="C3039" s="77" t="s">
        <v>29</v>
      </c>
      <c r="D3039" s="77" t="s">
        <v>29</v>
      </c>
      <c r="E3039" s="77">
        <v>2017</v>
      </c>
      <c r="F3039" s="77">
        <v>33.306222300000002</v>
      </c>
      <c r="G3039" s="77">
        <v>-111.8413317</v>
      </c>
      <c r="H3039" s="77">
        <v>0</v>
      </c>
      <c r="I3039" s="77" t="s">
        <v>1727</v>
      </c>
      <c r="J3039" s="77">
        <v>30.271128600000001</v>
      </c>
      <c r="K3039" s="77">
        <v>-97.743699500000005</v>
      </c>
      <c r="L3039" s="77">
        <v>2746.5731835260199</v>
      </c>
      <c r="M3039" s="77">
        <v>0.52430234004343501</v>
      </c>
      <c r="N3039" s="77">
        <v>0</v>
      </c>
      <c r="O3039" s="77">
        <v>527.34205123699599</v>
      </c>
      <c r="P3039" s="87" cm="1">
        <f t="array" ref="P3039">IF($X3039="Non-local",VLOOKUP($E3039,$AI$64:$AW$68,COLUMN($AW:$AW)-COLUMN($AH:$AH),FALSE),IF($X3039="Unknown",VLOOKUP($E3039,$AI$71:$AW$75,COLUMN($AW:$AW)-COLUMN($AH:$AH),FALSE),0))</f>
        <v>223.99999999999997</v>
      </c>
      <c r="Q3039" s="87" cm="1">
        <f t="array" ref="Q3039">IF($X3039="Non-local",VLOOKUP($E3039,$AI$40:$AW$44,COLUMN($AW:$AW)-COLUMN($AH:$AH),FALSE),IF($X3039="Unknown",VLOOKUP($E3039,$AI$47:$AW$51,COLUMN($AW:$AW)-COLUMN($AH:$AH),FALSE),0))</f>
        <v>535.71460000000002</v>
      </c>
      <c r="R3039" s="87" cm="1">
        <f t="array" ref="R3039">IF($X3039="Non-local",VLOOKUP($E3039,$AI$88:$AW$92,COLUMN($AW:$AW)-COLUMN($AH:$AH),FALSE),IF($X3039="Unknown",VLOOKUP($E3039,$AI$95:$AW$99,COLUMN($AW:$AW)-COLUMN($AH:$AH),FALSE),0))</f>
        <v>0.13812461483017213</v>
      </c>
      <c r="S3039" s="87" cm="1">
        <f t="array" ref="S3039">VLOOKUP($E3039,$AI$111:$AW$115,COLUMN($AW:$AW)-COLUMN($AH:$AH),FALSE)</f>
        <v>431.69322000000005</v>
      </c>
      <c r="T3039" s="104">
        <f t="shared" si="615"/>
        <v>0.66242695487360714</v>
      </c>
      <c r="U3039" s="104">
        <f t="shared" si="616"/>
        <v>1718.7498712369961</v>
      </c>
      <c r="V3039" s="87" cm="1">
        <f t="array" ref="V3039">VLOOKUP($E3039,$AI$118:$AW$122,COLUMN($AW:$AW)-COLUMN($AH:$AH),FALSE)</f>
        <v>0</v>
      </c>
      <c r="W3039" s="87" t="str">
        <f t="shared" si="620"/>
        <v>Domestic</v>
      </c>
      <c r="X3039" s="87" t="str">
        <f t="shared" si="621"/>
        <v>Non-local</v>
      </c>
      <c r="Y3039" s="104"/>
      <c r="Z3039" s="87" t="str">
        <f t="shared" si="617"/>
        <v>USA</v>
      </c>
      <c r="AA3039" s="87" t="str">
        <f t="shared" si="618"/>
        <v>USA</v>
      </c>
      <c r="AB3039" s="82" cm="1">
        <f t="array" ref="AB3039">VLOOKUP(B3039,'GDP per Capita'!$T$2:$V$4235,COLUMN('GDP per Capita'!$V:$V)-COLUMN('GDP per Capita'!$S:$S),FALSE)</f>
        <v>63809.64</v>
      </c>
      <c r="AC3039" s="82">
        <f t="shared" si="613"/>
        <v>63809.64</v>
      </c>
      <c r="AD3039" s="82">
        <f t="shared" si="614"/>
        <v>63809.64</v>
      </c>
      <c r="AE3039" s="88">
        <f t="shared" si="619"/>
        <v>2.6935583263547579E-2</v>
      </c>
    </row>
    <row r="3040" spans="1:31">
      <c r="A3040" s="77" t="s">
        <v>1168</v>
      </c>
      <c r="B3040" s="77">
        <v>3039</v>
      </c>
      <c r="C3040" s="77" t="s">
        <v>29</v>
      </c>
      <c r="D3040" s="77" t="s">
        <v>29</v>
      </c>
      <c r="E3040" s="77">
        <v>2017</v>
      </c>
      <c r="F3040" s="77">
        <v>39.629680899999997</v>
      </c>
      <c r="G3040" s="77">
        <v>-79.955943700000006</v>
      </c>
      <c r="H3040" s="77">
        <v>0</v>
      </c>
      <c r="I3040" s="77" t="s">
        <v>1727</v>
      </c>
      <c r="J3040" s="77">
        <v>30.271128600000001</v>
      </c>
      <c r="K3040" s="77">
        <v>-97.743699500000005</v>
      </c>
      <c r="L3040" s="77">
        <v>3841.7462821938998</v>
      </c>
      <c r="M3040" s="77">
        <v>0.69692880135403401</v>
      </c>
      <c r="N3040" s="77">
        <v>0</v>
      </c>
      <c r="O3040" s="77">
        <v>737.61528618122998</v>
      </c>
      <c r="P3040" s="87" cm="1">
        <f t="array" ref="P3040">IF($X3040="Non-local",VLOOKUP($E3040,$AI$64:$AW$68,COLUMN($AW:$AW)-COLUMN($AH:$AH),FALSE),IF($X3040="Unknown",VLOOKUP($E3040,$AI$71:$AW$75,COLUMN($AW:$AW)-COLUMN($AH:$AH),FALSE),0))</f>
        <v>223.99999999999997</v>
      </c>
      <c r="Q3040" s="87" cm="1">
        <f t="array" ref="Q3040">IF($X3040="Non-local",VLOOKUP($E3040,$AI$40:$AW$44,COLUMN($AW:$AW)-COLUMN($AH:$AH),FALSE),IF($X3040="Unknown",VLOOKUP($E3040,$AI$47:$AW$51,COLUMN($AW:$AW)-COLUMN($AH:$AH),FALSE),0))</f>
        <v>535.71460000000002</v>
      </c>
      <c r="R3040" s="87" cm="1">
        <f t="array" ref="R3040">IF($X3040="Non-local",VLOOKUP($E3040,$AI$88:$AW$92,COLUMN($AW:$AW)-COLUMN($AH:$AH),FALSE),IF($X3040="Unknown",VLOOKUP($E3040,$AI$95:$AW$99,COLUMN($AW:$AW)-COLUMN($AH:$AH),FALSE),0))</f>
        <v>0.13812461483017213</v>
      </c>
      <c r="S3040" s="87" cm="1">
        <f t="array" ref="S3040">VLOOKUP($E3040,$AI$111:$AW$115,COLUMN($AW:$AW)-COLUMN($AH:$AH),FALSE)</f>
        <v>431.69322000000005</v>
      </c>
      <c r="T3040" s="104">
        <f t="shared" si="615"/>
        <v>0.83505341618420614</v>
      </c>
      <c r="U3040" s="104">
        <f t="shared" si="616"/>
        <v>1929.0231061812301</v>
      </c>
      <c r="V3040" s="87" cm="1">
        <f t="array" ref="V3040">VLOOKUP($E3040,$AI$118:$AW$122,COLUMN($AW:$AW)-COLUMN($AH:$AH),FALSE)</f>
        <v>0</v>
      </c>
      <c r="W3040" s="87" t="str">
        <f t="shared" si="620"/>
        <v>Domestic</v>
      </c>
      <c r="X3040" s="87" t="str">
        <f t="shared" si="621"/>
        <v>Non-local</v>
      </c>
      <c r="Y3040" s="104"/>
      <c r="Z3040" s="87" t="str">
        <f t="shared" si="617"/>
        <v>USA</v>
      </c>
      <c r="AA3040" s="87" t="str">
        <f t="shared" si="618"/>
        <v>USA</v>
      </c>
      <c r="AB3040" s="82" cm="1">
        <f t="array" ref="AB3040">VLOOKUP(B3040,'GDP per Capita'!$T$2:$V$4235,COLUMN('GDP per Capita'!$V:$V)-COLUMN('GDP per Capita'!$S:$S),FALSE)</f>
        <v>63809.64</v>
      </c>
      <c r="AC3040" s="82">
        <f t="shared" si="613"/>
        <v>63809.64</v>
      </c>
      <c r="AD3040" s="82">
        <f t="shared" si="614"/>
        <v>63809.64</v>
      </c>
      <c r="AE3040" s="88">
        <f t="shared" si="619"/>
        <v>3.0230904079402893E-2</v>
      </c>
    </row>
    <row r="3041" spans="1:31">
      <c r="A3041" s="77" t="s">
        <v>1164</v>
      </c>
      <c r="B3041" s="77">
        <v>3040</v>
      </c>
      <c r="C3041" s="77" t="s">
        <v>29</v>
      </c>
      <c r="D3041" s="77" t="s">
        <v>29</v>
      </c>
      <c r="E3041" s="77">
        <v>2017</v>
      </c>
      <c r="F3041" s="77">
        <v>38.419268700000003</v>
      </c>
      <c r="G3041" s="77">
        <v>-79.831700400000003</v>
      </c>
      <c r="H3041" s="77">
        <v>0</v>
      </c>
      <c r="I3041" s="77" t="s">
        <v>1727</v>
      </c>
      <c r="J3041" s="77">
        <v>30.271128600000001</v>
      </c>
      <c r="K3041" s="77">
        <v>-97.743699500000005</v>
      </c>
      <c r="L3041" s="77">
        <v>3745.4934240064799</v>
      </c>
      <c r="M3041" s="77">
        <v>0.68160560069364196</v>
      </c>
      <c r="N3041" s="77">
        <v>0</v>
      </c>
      <c r="O3041" s="77">
        <v>719.13473740924496</v>
      </c>
      <c r="P3041" s="87" cm="1">
        <f t="array" ref="P3041">IF($X3041="Non-local",VLOOKUP($E3041,$AI$64:$AW$68,COLUMN($AW:$AW)-COLUMN($AH:$AH),FALSE),IF($X3041="Unknown",VLOOKUP($E3041,$AI$71:$AW$75,COLUMN($AW:$AW)-COLUMN($AH:$AH),FALSE),0))</f>
        <v>223.99999999999997</v>
      </c>
      <c r="Q3041" s="87" cm="1">
        <f t="array" ref="Q3041">IF($X3041="Non-local",VLOOKUP($E3041,$AI$40:$AW$44,COLUMN($AW:$AW)-COLUMN($AH:$AH),FALSE),IF($X3041="Unknown",VLOOKUP($E3041,$AI$47:$AW$51,COLUMN($AW:$AW)-COLUMN($AH:$AH),FALSE),0))</f>
        <v>535.71460000000002</v>
      </c>
      <c r="R3041" s="87" cm="1">
        <f t="array" ref="R3041">IF($X3041="Non-local",VLOOKUP($E3041,$AI$88:$AW$92,COLUMN($AW:$AW)-COLUMN($AH:$AH),FALSE),IF($X3041="Unknown",VLOOKUP($E3041,$AI$95:$AW$99,COLUMN($AW:$AW)-COLUMN($AH:$AH),FALSE),0))</f>
        <v>0.13812461483017213</v>
      </c>
      <c r="S3041" s="87" cm="1">
        <f t="array" ref="S3041">VLOOKUP($E3041,$AI$111:$AW$115,COLUMN($AW:$AW)-COLUMN($AH:$AH),FALSE)</f>
        <v>431.69322000000005</v>
      </c>
      <c r="T3041" s="104">
        <f t="shared" si="615"/>
        <v>0.81973021552381409</v>
      </c>
      <c r="U3041" s="104">
        <f t="shared" si="616"/>
        <v>1910.5425574092451</v>
      </c>
      <c r="V3041" s="87" cm="1">
        <f t="array" ref="V3041">VLOOKUP($E3041,$AI$118:$AW$122,COLUMN($AW:$AW)-COLUMN($AH:$AH),FALSE)</f>
        <v>0</v>
      </c>
      <c r="W3041" s="87" t="str">
        <f t="shared" si="620"/>
        <v>Domestic</v>
      </c>
      <c r="X3041" s="87" t="str">
        <f t="shared" si="621"/>
        <v>Non-local</v>
      </c>
      <c r="Y3041" s="104"/>
      <c r="Z3041" s="87" t="str">
        <f t="shared" si="617"/>
        <v>USA</v>
      </c>
      <c r="AA3041" s="87" t="str">
        <f t="shared" si="618"/>
        <v>USA</v>
      </c>
      <c r="AB3041" s="82" cm="1">
        <f t="array" ref="AB3041">VLOOKUP(B3041,'GDP per Capita'!$T$2:$V$4235,COLUMN('GDP per Capita'!$V:$V)-COLUMN('GDP per Capita'!$S:$S),FALSE)</f>
        <v>63809.64</v>
      </c>
      <c r="AC3041" s="82">
        <f t="shared" si="613"/>
        <v>63809.64</v>
      </c>
      <c r="AD3041" s="82">
        <f t="shared" si="614"/>
        <v>63809.64</v>
      </c>
      <c r="AE3041" s="88">
        <f t="shared" si="619"/>
        <v>2.9941284066314199E-2</v>
      </c>
    </row>
    <row r="3042" spans="1:31">
      <c r="A3042" s="77" t="s">
        <v>34</v>
      </c>
      <c r="B3042" s="77">
        <v>3041</v>
      </c>
      <c r="C3042" s="77" t="s">
        <v>34</v>
      </c>
      <c r="D3042" s="77" t="s">
        <v>34</v>
      </c>
      <c r="E3042" s="77">
        <v>2017</v>
      </c>
      <c r="F3042" s="77">
        <v>0</v>
      </c>
      <c r="G3042" s="77">
        <v>0</v>
      </c>
      <c r="H3042" s="77">
        <v>0</v>
      </c>
      <c r="I3042" s="77" t="s">
        <v>1727</v>
      </c>
      <c r="J3042" s="77">
        <v>30.271128600000001</v>
      </c>
      <c r="K3042" s="77">
        <v>-97.743699500000005</v>
      </c>
      <c r="L3042" s="77">
        <v>4172.1940817414097</v>
      </c>
      <c r="M3042" s="77">
        <v>0.732715597444487</v>
      </c>
      <c r="N3042" s="77">
        <v>1</v>
      </c>
      <c r="O3042" s="77">
        <v>500.66328980896901</v>
      </c>
      <c r="P3042" s="87" cm="1">
        <f t="array" ref="P3042">IF($X3042="Non-local",VLOOKUP($E3042,$AI$64:$AW$68,COLUMN($AW:$AW)-COLUMN($AH:$AH),FALSE),IF($X3042="Unknown",VLOOKUP($E3042,$AI$71:$AW$75,COLUMN($AW:$AW)-COLUMN($AH:$AH),FALSE),0))</f>
        <v>195.05840707964597</v>
      </c>
      <c r="Q3042" s="87" cm="1">
        <f t="array" ref="Q3042">IF($X3042="Non-local",VLOOKUP($E3042,$AI$40:$AW$44,COLUMN($AW:$AW)-COLUMN($AH:$AH),FALSE),IF($X3042="Unknown",VLOOKUP($E3042,$AI$47:$AW$51,COLUMN($AW:$AW)-COLUMN($AH:$AH),FALSE),0))</f>
        <v>466.49837734513267</v>
      </c>
      <c r="R3042" s="87" cm="1">
        <f t="array" ref="R3042">IF($X3042="Non-local",VLOOKUP($E3042,$AI$88:$AW$92,COLUMN($AW:$AW)-COLUMN($AH:$AH),FALSE),IF($X3042="Unknown",VLOOKUP($E3042,$AI$95:$AW$99,COLUMN($AW:$AW)-COLUMN($AH:$AH),FALSE),0))</f>
        <v>0.12027842565742422</v>
      </c>
      <c r="S3042" s="87" cm="1">
        <f t="array" ref="S3042">VLOOKUP($E3042,$AI$111:$AW$115,COLUMN($AW:$AW)-COLUMN($AH:$AH),FALSE)</f>
        <v>431.69322000000005</v>
      </c>
      <c r="T3042" s="104">
        <f t="shared" si="615"/>
        <v>0.85299402310191119</v>
      </c>
      <c r="U3042" s="104">
        <f t="shared" si="616"/>
        <v>1593.9132942337478</v>
      </c>
      <c r="V3042" s="87" cm="1">
        <f t="array" ref="V3042">VLOOKUP($E3042,$AI$118:$AW$122,COLUMN($AW:$AW)-COLUMN($AH:$AH),FALSE)</f>
        <v>0</v>
      </c>
      <c r="W3042" s="87" t="str">
        <f t="shared" si="620"/>
        <v>Unknown</v>
      </c>
      <c r="X3042" s="87" t="str">
        <f t="shared" si="621"/>
        <v>Unknown</v>
      </c>
      <c r="Y3042" s="104"/>
      <c r="Z3042" s="87" t="str">
        <f t="shared" si="617"/>
        <v>Unknown</v>
      </c>
      <c r="AA3042" s="87" t="str">
        <f t="shared" si="618"/>
        <v>Unknown</v>
      </c>
      <c r="AB3042" s="82" t="e" cm="1">
        <f t="array" ref="AB3042">VLOOKUP(B3042,'GDP per Capita'!$T$2:$V$4235,COLUMN('GDP per Capita'!$V:$V)-COLUMN('GDP per Capita'!$S:$S),FALSE)</f>
        <v>#N/A</v>
      </c>
      <c r="AC3042" s="82" t="str">
        <f t="shared" si="613"/>
        <v/>
      </c>
      <c r="AD3042" s="82">
        <f t="shared" si="614"/>
        <v>61228.93767638311</v>
      </c>
      <c r="AE3042" s="88">
        <f t="shared" si="619"/>
        <v>2.6032025945936725E-2</v>
      </c>
    </row>
    <row r="3043" spans="1:31">
      <c r="A3043" s="77" t="s">
        <v>1038</v>
      </c>
      <c r="B3043" s="77">
        <v>3042</v>
      </c>
      <c r="C3043" s="77" t="s">
        <v>29</v>
      </c>
      <c r="D3043" s="77" t="s">
        <v>29</v>
      </c>
      <c r="E3043" s="77">
        <v>2017</v>
      </c>
      <c r="F3043" s="77">
        <v>33.723761699999997</v>
      </c>
      <c r="G3043" s="77">
        <v>-116.267323699999</v>
      </c>
      <c r="H3043" s="77">
        <v>0</v>
      </c>
      <c r="I3043" s="77" t="s">
        <v>1727</v>
      </c>
      <c r="J3043" s="77">
        <v>30.271128600000001</v>
      </c>
      <c r="K3043" s="77">
        <v>-97.743699500000005</v>
      </c>
      <c r="L3043" s="77">
        <v>3571.6637550696801</v>
      </c>
      <c r="M3043" s="77">
        <v>0.65393237677065497</v>
      </c>
      <c r="N3043" s="77">
        <v>0</v>
      </c>
      <c r="O3043" s="77">
        <v>685.75944097337901</v>
      </c>
      <c r="P3043" s="87" cm="1">
        <f t="array" ref="P3043">IF($X3043="Non-local",VLOOKUP($E3043,$AI$64:$AW$68,COLUMN($AW:$AW)-COLUMN($AH:$AH),FALSE),IF($X3043="Unknown",VLOOKUP($E3043,$AI$71:$AW$75,COLUMN($AW:$AW)-COLUMN($AH:$AH),FALSE),0))</f>
        <v>223.99999999999997</v>
      </c>
      <c r="Q3043" s="87" cm="1">
        <f t="array" ref="Q3043">IF($X3043="Non-local",VLOOKUP($E3043,$AI$40:$AW$44,COLUMN($AW:$AW)-COLUMN($AH:$AH),FALSE),IF($X3043="Unknown",VLOOKUP($E3043,$AI$47:$AW$51,COLUMN($AW:$AW)-COLUMN($AH:$AH),FALSE),0))</f>
        <v>535.71460000000002</v>
      </c>
      <c r="R3043" s="87" cm="1">
        <f t="array" ref="R3043">IF($X3043="Non-local",VLOOKUP($E3043,$AI$88:$AW$92,COLUMN($AW:$AW)-COLUMN($AH:$AH),FALSE),IF($X3043="Unknown",VLOOKUP($E3043,$AI$95:$AW$99,COLUMN($AW:$AW)-COLUMN($AH:$AH),FALSE),0))</f>
        <v>0.13812461483017213</v>
      </c>
      <c r="S3043" s="87" cm="1">
        <f t="array" ref="S3043">VLOOKUP($E3043,$AI$111:$AW$115,COLUMN($AW:$AW)-COLUMN($AH:$AH),FALSE)</f>
        <v>431.69322000000005</v>
      </c>
      <c r="T3043" s="104">
        <f t="shared" si="615"/>
        <v>0.7920569916008271</v>
      </c>
      <c r="U3043" s="104">
        <f t="shared" si="616"/>
        <v>1877.1672609733791</v>
      </c>
      <c r="V3043" s="87" cm="1">
        <f t="array" ref="V3043">VLOOKUP($E3043,$AI$118:$AW$122,COLUMN($AW:$AW)-COLUMN($AH:$AH),FALSE)</f>
        <v>0</v>
      </c>
      <c r="W3043" s="87" t="str">
        <f t="shared" si="620"/>
        <v>Domestic</v>
      </c>
      <c r="X3043" s="87" t="str">
        <f t="shared" si="621"/>
        <v>Non-local</v>
      </c>
      <c r="Y3043" s="104"/>
      <c r="Z3043" s="87" t="str">
        <f t="shared" si="617"/>
        <v>USA</v>
      </c>
      <c r="AA3043" s="87" t="str">
        <f t="shared" si="618"/>
        <v>USA</v>
      </c>
      <c r="AB3043" s="82" cm="1">
        <f t="array" ref="AB3043">VLOOKUP(B3043,'GDP per Capita'!$T$2:$V$4235,COLUMN('GDP per Capita'!$V:$V)-COLUMN('GDP per Capita'!$S:$S),FALSE)</f>
        <v>63809.64</v>
      </c>
      <c r="AC3043" s="82">
        <f t="shared" si="613"/>
        <v>63809.64</v>
      </c>
      <c r="AD3043" s="82">
        <f t="shared" si="614"/>
        <v>63809.64</v>
      </c>
      <c r="AE3043" s="88">
        <f t="shared" si="619"/>
        <v>2.9418239328311196E-2</v>
      </c>
    </row>
    <row r="3044" spans="1:31">
      <c r="A3044" s="77" t="s">
        <v>1649</v>
      </c>
      <c r="B3044" s="77">
        <v>3043</v>
      </c>
      <c r="C3044" s="77" t="s">
        <v>317</v>
      </c>
      <c r="D3044" s="77" t="s">
        <v>30</v>
      </c>
      <c r="E3044" s="77">
        <v>2017</v>
      </c>
      <c r="F3044" s="77">
        <v>36.642116899999998</v>
      </c>
      <c r="G3044" s="77">
        <v>127.48917419999999</v>
      </c>
      <c r="H3044" s="77">
        <v>0</v>
      </c>
      <c r="I3044" s="77" t="s">
        <v>1727</v>
      </c>
      <c r="J3044" s="77">
        <v>30.271128600000001</v>
      </c>
      <c r="K3044" s="77">
        <v>-97.743699500000005</v>
      </c>
      <c r="L3044" s="77">
        <v>22414.075533656502</v>
      </c>
      <c r="M3044" s="77">
        <v>3.4898754504944098</v>
      </c>
      <c r="N3044" s="77">
        <v>0</v>
      </c>
      <c r="O3044" s="77">
        <v>2050.8879113295702</v>
      </c>
      <c r="P3044" s="87" cm="1">
        <f t="array" ref="P3044">IF($X3044="Non-local",VLOOKUP($E3044,$AI$64:$AW$68,COLUMN($AW:$AW)-COLUMN($AH:$AH),FALSE),IF($X3044="Unknown",VLOOKUP($E3044,$AI$71:$AW$75,COLUMN($AW:$AW)-COLUMN($AH:$AH),FALSE),0))</f>
        <v>223.99999999999997</v>
      </c>
      <c r="Q3044" s="87" cm="1">
        <f t="array" ref="Q3044">IF($X3044="Non-local",VLOOKUP($E3044,$AI$40:$AW$44,COLUMN($AW:$AW)-COLUMN($AH:$AH),FALSE),IF($X3044="Unknown",VLOOKUP($E3044,$AI$47:$AW$51,COLUMN($AW:$AW)-COLUMN($AH:$AH),FALSE),0))</f>
        <v>535.71460000000002</v>
      </c>
      <c r="R3044" s="87" cm="1">
        <f t="array" ref="R3044">IF($X3044="Non-local",VLOOKUP($E3044,$AI$88:$AW$92,COLUMN($AW:$AW)-COLUMN($AH:$AH),FALSE),IF($X3044="Unknown",VLOOKUP($E3044,$AI$95:$AW$99,COLUMN($AW:$AW)-COLUMN($AH:$AH),FALSE),0))</f>
        <v>0.13812461483017213</v>
      </c>
      <c r="S3044" s="87" cm="1">
        <f t="array" ref="S3044">VLOOKUP($E3044,$AI$111:$AW$115,COLUMN($AW:$AW)-COLUMN($AH:$AH),FALSE)</f>
        <v>431.69322000000005</v>
      </c>
      <c r="T3044" s="104">
        <f t="shared" si="615"/>
        <v>3.6280000653245819</v>
      </c>
      <c r="U3044" s="104">
        <f t="shared" si="616"/>
        <v>3242.2957313295701</v>
      </c>
      <c r="V3044" s="87" cm="1">
        <f t="array" ref="V3044">VLOOKUP($E3044,$AI$118:$AW$122,COLUMN($AW:$AW)-COLUMN($AH:$AH),FALSE)</f>
        <v>0</v>
      </c>
      <c r="W3044" s="87" t="str">
        <f t="shared" si="620"/>
        <v>International</v>
      </c>
      <c r="X3044" s="87" t="str">
        <f t="shared" si="621"/>
        <v>Non-local</v>
      </c>
      <c r="Y3044" s="104"/>
      <c r="Z3044" s="87" t="str">
        <f t="shared" si="617"/>
        <v>South Korea</v>
      </c>
      <c r="AA3044" s="87" t="str">
        <f t="shared" si="618"/>
        <v>Asia</v>
      </c>
      <c r="AB3044" s="82" cm="1">
        <f t="array" ref="AB3044">VLOOKUP(B3044,'GDP per Capita'!$T$2:$V$4235,COLUMN('GDP per Capita'!$V:$V)-COLUMN('GDP per Capita'!$S:$S),FALSE)</f>
        <v>32154.02</v>
      </c>
      <c r="AC3044" s="82">
        <f t="shared" si="613"/>
        <v>32154.02</v>
      </c>
      <c r="AD3044" s="82">
        <f t="shared" si="614"/>
        <v>32154.02</v>
      </c>
      <c r="AE3044" s="88">
        <f t="shared" si="619"/>
        <v>0.10083640338998265</v>
      </c>
    </row>
    <row r="3045" spans="1:31">
      <c r="A3045" s="77" t="s">
        <v>34</v>
      </c>
      <c r="B3045" s="77">
        <v>3044</v>
      </c>
      <c r="C3045" s="77" t="s">
        <v>34</v>
      </c>
      <c r="D3045" s="77" t="s">
        <v>34</v>
      </c>
      <c r="E3045" s="77">
        <v>2017</v>
      </c>
      <c r="F3045" s="77">
        <v>0</v>
      </c>
      <c r="G3045" s="77">
        <v>0</v>
      </c>
      <c r="H3045" s="77">
        <v>0</v>
      </c>
      <c r="I3045" s="77" t="s">
        <v>1727</v>
      </c>
      <c r="J3045" s="77">
        <v>30.271128600000001</v>
      </c>
      <c r="K3045" s="77">
        <v>-97.743699500000005</v>
      </c>
      <c r="L3045" s="77">
        <v>4172.1940817414097</v>
      </c>
      <c r="M3045" s="77">
        <v>0.732715597444487</v>
      </c>
      <c r="N3045" s="77">
        <v>1</v>
      </c>
      <c r="O3045" s="77">
        <v>500.66328980896901</v>
      </c>
      <c r="P3045" s="87" cm="1">
        <f t="array" ref="P3045">IF($X3045="Non-local",VLOOKUP($E3045,$AI$64:$AW$68,COLUMN($AW:$AW)-COLUMN($AH:$AH),FALSE),IF($X3045="Unknown",VLOOKUP($E3045,$AI$71:$AW$75,COLUMN($AW:$AW)-COLUMN($AH:$AH),FALSE),0))</f>
        <v>195.05840707964597</v>
      </c>
      <c r="Q3045" s="87" cm="1">
        <f t="array" ref="Q3045">IF($X3045="Non-local",VLOOKUP($E3045,$AI$40:$AW$44,COLUMN($AW:$AW)-COLUMN($AH:$AH),FALSE),IF($X3045="Unknown",VLOOKUP($E3045,$AI$47:$AW$51,COLUMN($AW:$AW)-COLUMN($AH:$AH),FALSE),0))</f>
        <v>466.49837734513267</v>
      </c>
      <c r="R3045" s="87" cm="1">
        <f t="array" ref="R3045">IF($X3045="Non-local",VLOOKUP($E3045,$AI$88:$AW$92,COLUMN($AW:$AW)-COLUMN($AH:$AH),FALSE),IF($X3045="Unknown",VLOOKUP($E3045,$AI$95:$AW$99,COLUMN($AW:$AW)-COLUMN($AH:$AH),FALSE),0))</f>
        <v>0.12027842565742422</v>
      </c>
      <c r="S3045" s="87" cm="1">
        <f t="array" ref="S3045">VLOOKUP($E3045,$AI$111:$AW$115,COLUMN($AW:$AW)-COLUMN($AH:$AH),FALSE)</f>
        <v>431.69322000000005</v>
      </c>
      <c r="T3045" s="104">
        <f t="shared" si="615"/>
        <v>0.85299402310191119</v>
      </c>
      <c r="U3045" s="104">
        <f t="shared" si="616"/>
        <v>1593.9132942337478</v>
      </c>
      <c r="V3045" s="87" cm="1">
        <f t="array" ref="V3045">VLOOKUP($E3045,$AI$118:$AW$122,COLUMN($AW:$AW)-COLUMN($AH:$AH),FALSE)</f>
        <v>0</v>
      </c>
      <c r="W3045" s="87" t="str">
        <f t="shared" si="620"/>
        <v>Unknown</v>
      </c>
      <c r="X3045" s="87" t="str">
        <f t="shared" si="621"/>
        <v>Unknown</v>
      </c>
      <c r="Y3045" s="104"/>
      <c r="Z3045" s="87" t="str">
        <f t="shared" si="617"/>
        <v>Unknown</v>
      </c>
      <c r="AA3045" s="87" t="str">
        <f t="shared" si="618"/>
        <v>Unknown</v>
      </c>
      <c r="AB3045" s="82" t="e" cm="1">
        <f t="array" ref="AB3045">VLOOKUP(B3045,'GDP per Capita'!$T$2:$V$4235,COLUMN('GDP per Capita'!$V:$V)-COLUMN('GDP per Capita'!$S:$S),FALSE)</f>
        <v>#N/A</v>
      </c>
      <c r="AC3045" s="82" t="str">
        <f t="shared" si="613"/>
        <v/>
      </c>
      <c r="AD3045" s="82">
        <f t="shared" si="614"/>
        <v>61228.93767638311</v>
      </c>
      <c r="AE3045" s="88">
        <f t="shared" si="619"/>
        <v>2.6032025945936725E-2</v>
      </c>
    </row>
    <row r="3046" spans="1:31">
      <c r="A3046" s="77" t="s">
        <v>1191</v>
      </c>
      <c r="B3046" s="77">
        <v>3045</v>
      </c>
      <c r="C3046" s="77" t="s">
        <v>29</v>
      </c>
      <c r="D3046" s="77" t="s">
        <v>29</v>
      </c>
      <c r="E3046" s="77">
        <v>2017</v>
      </c>
      <c r="F3046" s="77">
        <v>48.754401199999997</v>
      </c>
      <c r="G3046" s="77">
        <v>-122.4788361</v>
      </c>
      <c r="H3046" s="77">
        <v>0</v>
      </c>
      <c r="I3046" s="77" t="s">
        <v>1727</v>
      </c>
      <c r="J3046" s="77">
        <v>30.271128600000001</v>
      </c>
      <c r="K3046" s="77">
        <v>-97.743699500000005</v>
      </c>
      <c r="L3046" s="77">
        <v>5857.8010660828204</v>
      </c>
      <c r="M3046" s="77">
        <v>0.99284884767996595</v>
      </c>
      <c r="N3046" s="77">
        <v>0</v>
      </c>
      <c r="O3046" s="77">
        <v>702.93612792993804</v>
      </c>
      <c r="P3046" s="87" cm="1">
        <f t="array" ref="P3046">IF($X3046="Non-local",VLOOKUP($E3046,$AI$64:$AW$68,COLUMN($AW:$AW)-COLUMN($AH:$AH),FALSE),IF($X3046="Unknown",VLOOKUP($E3046,$AI$71:$AW$75,COLUMN($AW:$AW)-COLUMN($AH:$AH),FALSE),0))</f>
        <v>223.99999999999997</v>
      </c>
      <c r="Q3046" s="87" cm="1">
        <f t="array" ref="Q3046">IF($X3046="Non-local",VLOOKUP($E3046,$AI$40:$AW$44,COLUMN($AW:$AW)-COLUMN($AH:$AH),FALSE),IF($X3046="Unknown",VLOOKUP($E3046,$AI$47:$AW$51,COLUMN($AW:$AW)-COLUMN($AH:$AH),FALSE),0))</f>
        <v>535.71460000000002</v>
      </c>
      <c r="R3046" s="87" cm="1">
        <f t="array" ref="R3046">IF($X3046="Non-local",VLOOKUP($E3046,$AI$88:$AW$92,COLUMN($AW:$AW)-COLUMN($AH:$AH),FALSE),IF($X3046="Unknown",VLOOKUP($E3046,$AI$95:$AW$99,COLUMN($AW:$AW)-COLUMN($AH:$AH),FALSE),0))</f>
        <v>0.13812461483017213</v>
      </c>
      <c r="S3046" s="87" cm="1">
        <f t="array" ref="S3046">VLOOKUP($E3046,$AI$111:$AW$115,COLUMN($AW:$AW)-COLUMN($AH:$AH),FALSE)</f>
        <v>431.69322000000005</v>
      </c>
      <c r="T3046" s="104">
        <f t="shared" si="615"/>
        <v>1.1309734625101382</v>
      </c>
      <c r="U3046" s="104">
        <f t="shared" si="616"/>
        <v>1894.3439479299382</v>
      </c>
      <c r="V3046" s="87" cm="1">
        <f t="array" ref="V3046">VLOOKUP($E3046,$AI$118:$AW$122,COLUMN($AW:$AW)-COLUMN($AH:$AH),FALSE)</f>
        <v>0</v>
      </c>
      <c r="W3046" s="87" t="str">
        <f t="shared" si="620"/>
        <v>Domestic</v>
      </c>
      <c r="X3046" s="87" t="str">
        <f t="shared" si="621"/>
        <v>Non-local</v>
      </c>
      <c r="Y3046" s="104"/>
      <c r="Z3046" s="87" t="str">
        <f t="shared" si="617"/>
        <v>USA</v>
      </c>
      <c r="AA3046" s="87" t="str">
        <f t="shared" si="618"/>
        <v>USA</v>
      </c>
      <c r="AB3046" s="82" cm="1">
        <f t="array" ref="AB3046">VLOOKUP(B3046,'GDP per Capita'!$T$2:$V$4235,COLUMN('GDP per Capita'!$V:$V)-COLUMN('GDP per Capita'!$S:$S),FALSE)</f>
        <v>63809.64</v>
      </c>
      <c r="AC3046" s="82">
        <f t="shared" si="613"/>
        <v>63809.64</v>
      </c>
      <c r="AD3046" s="82">
        <f t="shared" si="614"/>
        <v>63809.64</v>
      </c>
      <c r="AE3046" s="88">
        <f t="shared" si="619"/>
        <v>2.9687425723290996E-2</v>
      </c>
    </row>
    <row r="3047" spans="1:31">
      <c r="A3047" s="77" t="s">
        <v>884</v>
      </c>
      <c r="B3047" s="77">
        <v>3046</v>
      </c>
      <c r="C3047" s="77" t="s">
        <v>29</v>
      </c>
      <c r="D3047" s="77" t="s">
        <v>29</v>
      </c>
      <c r="E3047" s="77">
        <v>2017</v>
      </c>
      <c r="F3047" s="77">
        <v>38.894985499999997</v>
      </c>
      <c r="G3047" s="77">
        <v>-77.036570799999893</v>
      </c>
      <c r="H3047" s="77">
        <v>0</v>
      </c>
      <c r="I3047" s="77" t="s">
        <v>1727</v>
      </c>
      <c r="J3047" s="77">
        <v>30.271128600000001</v>
      </c>
      <c r="K3047" s="77">
        <v>-97.743699500000005</v>
      </c>
      <c r="L3047" s="77">
        <v>4235.0751376308499</v>
      </c>
      <c r="M3047" s="77">
        <v>0.75954571570733698</v>
      </c>
      <c r="N3047" s="77">
        <v>0</v>
      </c>
      <c r="O3047" s="77">
        <v>508.20901651570199</v>
      </c>
      <c r="P3047" s="87" cm="1">
        <f t="array" ref="P3047">IF($X3047="Non-local",VLOOKUP($E3047,$AI$64:$AW$68,COLUMN($AW:$AW)-COLUMN($AH:$AH),FALSE),IF($X3047="Unknown",VLOOKUP($E3047,$AI$71:$AW$75,COLUMN($AW:$AW)-COLUMN($AH:$AH),FALSE),0))</f>
        <v>223.99999999999997</v>
      </c>
      <c r="Q3047" s="87" cm="1">
        <f t="array" ref="Q3047">IF($X3047="Non-local",VLOOKUP($E3047,$AI$40:$AW$44,COLUMN($AW:$AW)-COLUMN($AH:$AH),FALSE),IF($X3047="Unknown",VLOOKUP($E3047,$AI$47:$AW$51,COLUMN($AW:$AW)-COLUMN($AH:$AH),FALSE),0))</f>
        <v>535.71460000000002</v>
      </c>
      <c r="R3047" s="87" cm="1">
        <f t="array" ref="R3047">IF($X3047="Non-local",VLOOKUP($E3047,$AI$88:$AW$92,COLUMN($AW:$AW)-COLUMN($AH:$AH),FALSE),IF($X3047="Unknown",VLOOKUP($E3047,$AI$95:$AW$99,COLUMN($AW:$AW)-COLUMN($AH:$AH),FALSE),0))</f>
        <v>0.13812461483017213</v>
      </c>
      <c r="S3047" s="87" cm="1">
        <f t="array" ref="S3047">VLOOKUP($E3047,$AI$111:$AW$115,COLUMN($AW:$AW)-COLUMN($AH:$AH),FALSE)</f>
        <v>431.69322000000005</v>
      </c>
      <c r="T3047" s="104">
        <f t="shared" si="615"/>
        <v>0.89767033053750911</v>
      </c>
      <c r="U3047" s="104">
        <f t="shared" si="616"/>
        <v>1699.6168365157021</v>
      </c>
      <c r="V3047" s="87" cm="1">
        <f t="array" ref="V3047">VLOOKUP($E3047,$AI$118:$AW$122,COLUMN($AW:$AW)-COLUMN($AH:$AH),FALSE)</f>
        <v>0</v>
      </c>
      <c r="W3047" s="87" t="str">
        <f t="shared" si="620"/>
        <v>Domestic</v>
      </c>
      <c r="X3047" s="87" t="str">
        <f t="shared" si="621"/>
        <v>Non-local</v>
      </c>
      <c r="Y3047" s="104"/>
      <c r="Z3047" s="87" t="str">
        <f t="shared" si="617"/>
        <v>USA</v>
      </c>
      <c r="AA3047" s="87" t="str">
        <f t="shared" si="618"/>
        <v>USA</v>
      </c>
      <c r="AB3047" s="82" cm="1">
        <f t="array" ref="AB3047">VLOOKUP(B3047,'GDP per Capita'!$T$2:$V$4235,COLUMN('GDP per Capita'!$V:$V)-COLUMN('GDP per Capita'!$S:$S),FALSE)</f>
        <v>63809.64</v>
      </c>
      <c r="AC3047" s="82">
        <f t="shared" si="613"/>
        <v>63809.64</v>
      </c>
      <c r="AD3047" s="82">
        <f t="shared" si="614"/>
        <v>63809.64</v>
      </c>
      <c r="AE3047" s="88">
        <f t="shared" si="619"/>
        <v>2.6635737743007201E-2</v>
      </c>
    </row>
    <row r="3048" spans="1:31">
      <c r="A3048" s="77" t="s">
        <v>1514</v>
      </c>
      <c r="B3048" s="77">
        <v>3047</v>
      </c>
      <c r="C3048" s="77" t="s">
        <v>29</v>
      </c>
      <c r="D3048" s="77" t="s">
        <v>29</v>
      </c>
      <c r="E3048" s="77">
        <v>2017</v>
      </c>
      <c r="F3048" s="77">
        <v>33.427027500000001</v>
      </c>
      <c r="G3048" s="77">
        <v>-117.6124179</v>
      </c>
      <c r="H3048" s="77">
        <v>0</v>
      </c>
      <c r="I3048" s="77" t="s">
        <v>1727</v>
      </c>
      <c r="J3048" s="77">
        <v>30.271128600000001</v>
      </c>
      <c r="K3048" s="77">
        <v>-97.743699500000005</v>
      </c>
      <c r="L3048" s="77">
        <v>3812.2017520019099</v>
      </c>
      <c r="M3048" s="77">
        <v>0.69222539022345297</v>
      </c>
      <c r="N3048" s="77">
        <v>0</v>
      </c>
      <c r="O3048" s="77">
        <v>731.94273638436698</v>
      </c>
      <c r="P3048" s="87" cm="1">
        <f t="array" ref="P3048">IF($X3048="Non-local",VLOOKUP($E3048,$AI$64:$AW$68,COLUMN($AW:$AW)-COLUMN($AH:$AH),FALSE),IF($X3048="Unknown",VLOOKUP($E3048,$AI$71:$AW$75,COLUMN($AW:$AW)-COLUMN($AH:$AH),FALSE),0))</f>
        <v>223.99999999999997</v>
      </c>
      <c r="Q3048" s="87" cm="1">
        <f t="array" ref="Q3048">IF($X3048="Non-local",VLOOKUP($E3048,$AI$40:$AW$44,COLUMN($AW:$AW)-COLUMN($AH:$AH),FALSE),IF($X3048="Unknown",VLOOKUP($E3048,$AI$47:$AW$51,COLUMN($AW:$AW)-COLUMN($AH:$AH),FALSE),0))</f>
        <v>535.71460000000002</v>
      </c>
      <c r="R3048" s="87" cm="1">
        <f t="array" ref="R3048">IF($X3048="Non-local",VLOOKUP($E3048,$AI$88:$AW$92,COLUMN($AW:$AW)-COLUMN($AH:$AH),FALSE),IF($X3048="Unknown",VLOOKUP($E3048,$AI$95:$AW$99,COLUMN($AW:$AW)-COLUMN($AH:$AH),FALSE),0))</f>
        <v>0.13812461483017213</v>
      </c>
      <c r="S3048" s="87" cm="1">
        <f t="array" ref="S3048">VLOOKUP($E3048,$AI$111:$AW$115,COLUMN($AW:$AW)-COLUMN($AH:$AH),FALSE)</f>
        <v>431.69322000000005</v>
      </c>
      <c r="T3048" s="104">
        <f t="shared" si="615"/>
        <v>0.83035000505362511</v>
      </c>
      <c r="U3048" s="104">
        <f t="shared" si="616"/>
        <v>1923.3505563843671</v>
      </c>
      <c r="V3048" s="87" cm="1">
        <f t="array" ref="V3048">VLOOKUP($E3048,$AI$118:$AW$122,COLUMN($AW:$AW)-COLUMN($AH:$AH),FALSE)</f>
        <v>0</v>
      </c>
      <c r="W3048" s="87" t="str">
        <f t="shared" si="620"/>
        <v>Domestic</v>
      </c>
      <c r="X3048" s="87" t="str">
        <f t="shared" si="621"/>
        <v>Non-local</v>
      </c>
      <c r="Y3048" s="104"/>
      <c r="Z3048" s="87" t="str">
        <f t="shared" si="617"/>
        <v>USA</v>
      </c>
      <c r="AA3048" s="87" t="str">
        <f t="shared" si="618"/>
        <v>USA</v>
      </c>
      <c r="AB3048" s="82" cm="1">
        <f t="array" ref="AB3048">VLOOKUP(B3048,'GDP per Capita'!$T$2:$V$4235,COLUMN('GDP per Capita'!$V:$V)-COLUMN('GDP per Capita'!$S:$S),FALSE)</f>
        <v>63809.64</v>
      </c>
      <c r="AC3048" s="82">
        <f t="shared" si="613"/>
        <v>63809.64</v>
      </c>
      <c r="AD3048" s="82">
        <f t="shared" si="614"/>
        <v>63809.64</v>
      </c>
      <c r="AE3048" s="88">
        <f t="shared" si="619"/>
        <v>3.0142006072818577E-2</v>
      </c>
    </row>
    <row r="3049" spans="1:31">
      <c r="A3049" s="77" t="s">
        <v>1514</v>
      </c>
      <c r="B3049" s="77">
        <v>3048</v>
      </c>
      <c r="C3049" s="77" t="s">
        <v>29</v>
      </c>
      <c r="D3049" s="77" t="s">
        <v>29</v>
      </c>
      <c r="E3049" s="77">
        <v>2017</v>
      </c>
      <c r="F3049" s="77">
        <v>33.427027500000001</v>
      </c>
      <c r="G3049" s="77">
        <v>-117.6124179</v>
      </c>
      <c r="H3049" s="77">
        <v>0</v>
      </c>
      <c r="I3049" s="77" t="s">
        <v>1727</v>
      </c>
      <c r="J3049" s="77">
        <v>30.271128600000001</v>
      </c>
      <c r="K3049" s="77">
        <v>-97.743699500000005</v>
      </c>
      <c r="L3049" s="77">
        <v>3812.2017520019099</v>
      </c>
      <c r="M3049" s="77">
        <v>0.69222539022345297</v>
      </c>
      <c r="N3049" s="77">
        <v>0</v>
      </c>
      <c r="O3049" s="77">
        <v>731.94273638436698</v>
      </c>
      <c r="P3049" s="87" cm="1">
        <f t="array" ref="P3049">IF($X3049="Non-local",VLOOKUP($E3049,$AI$64:$AW$68,COLUMN($AW:$AW)-COLUMN($AH:$AH),FALSE),IF($X3049="Unknown",VLOOKUP($E3049,$AI$71:$AW$75,COLUMN($AW:$AW)-COLUMN($AH:$AH),FALSE),0))</f>
        <v>223.99999999999997</v>
      </c>
      <c r="Q3049" s="87" cm="1">
        <f t="array" ref="Q3049">IF($X3049="Non-local",VLOOKUP($E3049,$AI$40:$AW$44,COLUMN($AW:$AW)-COLUMN($AH:$AH),FALSE),IF($X3049="Unknown",VLOOKUP($E3049,$AI$47:$AW$51,COLUMN($AW:$AW)-COLUMN($AH:$AH),FALSE),0))</f>
        <v>535.71460000000002</v>
      </c>
      <c r="R3049" s="87" cm="1">
        <f t="array" ref="R3049">IF($X3049="Non-local",VLOOKUP($E3049,$AI$88:$AW$92,COLUMN($AW:$AW)-COLUMN($AH:$AH),FALSE),IF($X3049="Unknown",VLOOKUP($E3049,$AI$95:$AW$99,COLUMN($AW:$AW)-COLUMN($AH:$AH),FALSE),0))</f>
        <v>0.13812461483017213</v>
      </c>
      <c r="S3049" s="87" cm="1">
        <f t="array" ref="S3049">VLOOKUP($E3049,$AI$111:$AW$115,COLUMN($AW:$AW)-COLUMN($AH:$AH),FALSE)</f>
        <v>431.69322000000005</v>
      </c>
      <c r="T3049" s="104">
        <f t="shared" si="615"/>
        <v>0.83035000505362511</v>
      </c>
      <c r="U3049" s="104">
        <f t="shared" si="616"/>
        <v>1923.3505563843671</v>
      </c>
      <c r="V3049" s="87" cm="1">
        <f t="array" ref="V3049">VLOOKUP($E3049,$AI$118:$AW$122,COLUMN($AW:$AW)-COLUMN($AH:$AH),FALSE)</f>
        <v>0</v>
      </c>
      <c r="W3049" s="87" t="str">
        <f t="shared" si="620"/>
        <v>Domestic</v>
      </c>
      <c r="X3049" s="87" t="str">
        <f t="shared" si="621"/>
        <v>Non-local</v>
      </c>
      <c r="Y3049" s="104"/>
      <c r="Z3049" s="87" t="str">
        <f t="shared" si="617"/>
        <v>USA</v>
      </c>
      <c r="AA3049" s="87" t="str">
        <f t="shared" si="618"/>
        <v>USA</v>
      </c>
      <c r="AB3049" s="82" cm="1">
        <f t="array" ref="AB3049">VLOOKUP(B3049,'GDP per Capita'!$T$2:$V$4235,COLUMN('GDP per Capita'!$V:$V)-COLUMN('GDP per Capita'!$S:$S),FALSE)</f>
        <v>63809.64</v>
      </c>
      <c r="AC3049" s="82">
        <f t="shared" si="613"/>
        <v>63809.64</v>
      </c>
      <c r="AD3049" s="82">
        <f t="shared" si="614"/>
        <v>63809.64</v>
      </c>
      <c r="AE3049" s="88">
        <f t="shared" si="619"/>
        <v>3.0142006072818577E-2</v>
      </c>
    </row>
    <row r="3050" spans="1:31">
      <c r="A3050" s="77" t="s">
        <v>1052</v>
      </c>
      <c r="B3050" s="77">
        <v>3049</v>
      </c>
      <c r="C3050" s="77" t="s">
        <v>29</v>
      </c>
      <c r="D3050" s="77" t="s">
        <v>29</v>
      </c>
      <c r="E3050" s="77">
        <v>2017</v>
      </c>
      <c r="F3050" s="77">
        <v>40.111717400000003</v>
      </c>
      <c r="G3050" s="77">
        <v>-88.207301000000001</v>
      </c>
      <c r="H3050" s="77">
        <v>0</v>
      </c>
      <c r="I3050" s="77" t="s">
        <v>1727</v>
      </c>
      <c r="J3050" s="77">
        <v>30.271128600000001</v>
      </c>
      <c r="K3050" s="77">
        <v>-97.743699500000005</v>
      </c>
      <c r="L3050" s="77">
        <v>2787.92048324797</v>
      </c>
      <c r="M3050" s="77">
        <v>0.52976203494771101</v>
      </c>
      <c r="N3050" s="77">
        <v>0</v>
      </c>
      <c r="O3050" s="77">
        <v>535.28073278361001</v>
      </c>
      <c r="P3050" s="87" cm="1">
        <f t="array" ref="P3050">IF($X3050="Non-local",VLOOKUP($E3050,$AI$64:$AW$68,COLUMN($AW:$AW)-COLUMN($AH:$AH),FALSE),IF($X3050="Unknown",VLOOKUP($E3050,$AI$71:$AW$75,COLUMN($AW:$AW)-COLUMN($AH:$AH),FALSE),0))</f>
        <v>223.99999999999997</v>
      </c>
      <c r="Q3050" s="87" cm="1">
        <f t="array" ref="Q3050">IF($X3050="Non-local",VLOOKUP($E3050,$AI$40:$AW$44,COLUMN($AW:$AW)-COLUMN($AH:$AH),FALSE),IF($X3050="Unknown",VLOOKUP($E3050,$AI$47:$AW$51,COLUMN($AW:$AW)-COLUMN($AH:$AH),FALSE),0))</f>
        <v>535.71460000000002</v>
      </c>
      <c r="R3050" s="87" cm="1">
        <f t="array" ref="R3050">IF($X3050="Non-local",VLOOKUP($E3050,$AI$88:$AW$92,COLUMN($AW:$AW)-COLUMN($AH:$AH),FALSE),IF($X3050="Unknown",VLOOKUP($E3050,$AI$95:$AW$99,COLUMN($AW:$AW)-COLUMN($AH:$AH),FALSE),0))</f>
        <v>0.13812461483017213</v>
      </c>
      <c r="S3050" s="87" cm="1">
        <f t="array" ref="S3050">VLOOKUP($E3050,$AI$111:$AW$115,COLUMN($AW:$AW)-COLUMN($AH:$AH),FALSE)</f>
        <v>431.69322000000005</v>
      </c>
      <c r="T3050" s="104">
        <f t="shared" si="615"/>
        <v>0.66788664977788315</v>
      </c>
      <c r="U3050" s="104">
        <f t="shared" si="616"/>
        <v>1726.6885527836102</v>
      </c>
      <c r="V3050" s="87" cm="1">
        <f t="array" ref="V3050">VLOOKUP($E3050,$AI$118:$AW$122,COLUMN($AW:$AW)-COLUMN($AH:$AH),FALSE)</f>
        <v>0</v>
      </c>
      <c r="W3050" s="87" t="str">
        <f t="shared" si="620"/>
        <v>Domestic</v>
      </c>
      <c r="X3050" s="87" t="str">
        <f t="shared" si="621"/>
        <v>Non-local</v>
      </c>
      <c r="Y3050" s="104"/>
      <c r="Z3050" s="87" t="str">
        <f t="shared" si="617"/>
        <v>USA</v>
      </c>
      <c r="AA3050" s="87" t="str">
        <f t="shared" si="618"/>
        <v>USA</v>
      </c>
      <c r="AB3050" s="82" cm="1">
        <f t="array" ref="AB3050">VLOOKUP(B3050,'GDP per Capita'!$T$2:$V$4235,COLUMN('GDP per Capita'!$V:$V)-COLUMN('GDP per Capita'!$S:$S),FALSE)</f>
        <v>63809.64</v>
      </c>
      <c r="AC3050" s="82">
        <f t="shared" si="613"/>
        <v>63809.64</v>
      </c>
      <c r="AD3050" s="82">
        <f t="shared" si="614"/>
        <v>63809.64</v>
      </c>
      <c r="AE3050" s="88">
        <f t="shared" si="619"/>
        <v>2.7059995210498136E-2</v>
      </c>
    </row>
    <row r="3051" spans="1:31">
      <c r="A3051" s="77" t="s">
        <v>34</v>
      </c>
      <c r="B3051" s="77">
        <v>3050</v>
      </c>
      <c r="C3051" s="77" t="s">
        <v>34</v>
      </c>
      <c r="D3051" s="77" t="s">
        <v>34</v>
      </c>
      <c r="E3051" s="77">
        <v>2017</v>
      </c>
      <c r="F3051" s="77">
        <v>0</v>
      </c>
      <c r="G3051" s="77">
        <v>0</v>
      </c>
      <c r="H3051" s="77">
        <v>0</v>
      </c>
      <c r="I3051" s="77" t="s">
        <v>1727</v>
      </c>
      <c r="J3051" s="77">
        <v>30.271128600000001</v>
      </c>
      <c r="K3051" s="77">
        <v>-97.743699500000005</v>
      </c>
      <c r="L3051" s="77">
        <v>4172.1940817414097</v>
      </c>
      <c r="M3051" s="77">
        <v>0.732715597444487</v>
      </c>
      <c r="N3051" s="77">
        <v>1</v>
      </c>
      <c r="O3051" s="77">
        <v>500.66328980896901</v>
      </c>
      <c r="P3051" s="87" cm="1">
        <f t="array" ref="P3051">IF($X3051="Non-local",VLOOKUP($E3051,$AI$64:$AW$68,COLUMN($AW:$AW)-COLUMN($AH:$AH),FALSE),IF($X3051="Unknown",VLOOKUP($E3051,$AI$71:$AW$75,COLUMN($AW:$AW)-COLUMN($AH:$AH),FALSE),0))</f>
        <v>195.05840707964597</v>
      </c>
      <c r="Q3051" s="87" cm="1">
        <f t="array" ref="Q3051">IF($X3051="Non-local",VLOOKUP($E3051,$AI$40:$AW$44,COLUMN($AW:$AW)-COLUMN($AH:$AH),FALSE),IF($X3051="Unknown",VLOOKUP($E3051,$AI$47:$AW$51,COLUMN($AW:$AW)-COLUMN($AH:$AH),FALSE),0))</f>
        <v>466.49837734513267</v>
      </c>
      <c r="R3051" s="87" cm="1">
        <f t="array" ref="R3051">IF($X3051="Non-local",VLOOKUP($E3051,$AI$88:$AW$92,COLUMN($AW:$AW)-COLUMN($AH:$AH),FALSE),IF($X3051="Unknown",VLOOKUP($E3051,$AI$95:$AW$99,COLUMN($AW:$AW)-COLUMN($AH:$AH),FALSE),0))</f>
        <v>0.12027842565742422</v>
      </c>
      <c r="S3051" s="87" cm="1">
        <f t="array" ref="S3051">VLOOKUP($E3051,$AI$111:$AW$115,COLUMN($AW:$AW)-COLUMN($AH:$AH),FALSE)</f>
        <v>431.69322000000005</v>
      </c>
      <c r="T3051" s="104">
        <f t="shared" si="615"/>
        <v>0.85299402310191119</v>
      </c>
      <c r="U3051" s="104">
        <f t="shared" si="616"/>
        <v>1593.9132942337478</v>
      </c>
      <c r="V3051" s="87" cm="1">
        <f t="array" ref="V3051">VLOOKUP($E3051,$AI$118:$AW$122,COLUMN($AW:$AW)-COLUMN($AH:$AH),FALSE)</f>
        <v>0</v>
      </c>
      <c r="W3051" s="87" t="str">
        <f t="shared" si="620"/>
        <v>Unknown</v>
      </c>
      <c r="X3051" s="87" t="str">
        <f t="shared" si="621"/>
        <v>Unknown</v>
      </c>
      <c r="Y3051" s="104"/>
      <c r="Z3051" s="87" t="str">
        <f t="shared" si="617"/>
        <v>Unknown</v>
      </c>
      <c r="AA3051" s="87" t="str">
        <f t="shared" si="618"/>
        <v>Unknown</v>
      </c>
      <c r="AB3051" s="82" t="e" cm="1">
        <f t="array" ref="AB3051">VLOOKUP(B3051,'GDP per Capita'!$T$2:$V$4235,COLUMN('GDP per Capita'!$V:$V)-COLUMN('GDP per Capita'!$S:$S),FALSE)</f>
        <v>#N/A</v>
      </c>
      <c r="AC3051" s="82" t="str">
        <f t="shared" ref="AC3051:AC3114" si="622">IFERROR(AB3051,"")</f>
        <v/>
      </c>
      <c r="AD3051" s="82">
        <f t="shared" ref="AD3051:AD3114" si="623">IFERROR(AB3051,AVERAGE(AC$2:AC$2538))</f>
        <v>61228.93767638311</v>
      </c>
      <c r="AE3051" s="88">
        <f t="shared" si="619"/>
        <v>2.6032025945936725E-2</v>
      </c>
    </row>
    <row r="3052" spans="1:31">
      <c r="A3052" s="77" t="s">
        <v>34</v>
      </c>
      <c r="B3052" s="77">
        <v>3051</v>
      </c>
      <c r="C3052" s="77" t="s">
        <v>34</v>
      </c>
      <c r="D3052" s="77" t="s">
        <v>34</v>
      </c>
      <c r="E3052" s="77">
        <v>2017</v>
      </c>
      <c r="F3052" s="77">
        <v>0</v>
      </c>
      <c r="G3052" s="77">
        <v>0</v>
      </c>
      <c r="H3052" s="77">
        <v>0</v>
      </c>
      <c r="I3052" s="77" t="s">
        <v>1727</v>
      </c>
      <c r="J3052" s="77">
        <v>30.271128600000001</v>
      </c>
      <c r="K3052" s="77">
        <v>-97.743699500000005</v>
      </c>
      <c r="L3052" s="77">
        <v>4172.1940817414097</v>
      </c>
      <c r="M3052" s="77">
        <v>0.732715597444487</v>
      </c>
      <c r="N3052" s="77">
        <v>1</v>
      </c>
      <c r="O3052" s="77">
        <v>500.66328980896901</v>
      </c>
      <c r="P3052" s="87" cm="1">
        <f t="array" ref="P3052">IF($X3052="Non-local",VLOOKUP($E3052,$AI$64:$AW$68,COLUMN($AW:$AW)-COLUMN($AH:$AH),FALSE),IF($X3052="Unknown",VLOOKUP($E3052,$AI$71:$AW$75,COLUMN($AW:$AW)-COLUMN($AH:$AH),FALSE),0))</f>
        <v>195.05840707964597</v>
      </c>
      <c r="Q3052" s="87" cm="1">
        <f t="array" ref="Q3052">IF($X3052="Non-local",VLOOKUP($E3052,$AI$40:$AW$44,COLUMN($AW:$AW)-COLUMN($AH:$AH),FALSE),IF($X3052="Unknown",VLOOKUP($E3052,$AI$47:$AW$51,COLUMN($AW:$AW)-COLUMN($AH:$AH),FALSE),0))</f>
        <v>466.49837734513267</v>
      </c>
      <c r="R3052" s="87" cm="1">
        <f t="array" ref="R3052">IF($X3052="Non-local",VLOOKUP($E3052,$AI$88:$AW$92,COLUMN($AW:$AW)-COLUMN($AH:$AH),FALSE),IF($X3052="Unknown",VLOOKUP($E3052,$AI$95:$AW$99,COLUMN($AW:$AW)-COLUMN($AH:$AH),FALSE),0))</f>
        <v>0.12027842565742422</v>
      </c>
      <c r="S3052" s="87" cm="1">
        <f t="array" ref="S3052">VLOOKUP($E3052,$AI$111:$AW$115,COLUMN($AW:$AW)-COLUMN($AH:$AH),FALSE)</f>
        <v>431.69322000000005</v>
      </c>
      <c r="T3052" s="104">
        <f t="shared" si="615"/>
        <v>0.85299402310191119</v>
      </c>
      <c r="U3052" s="104">
        <f t="shared" si="616"/>
        <v>1593.9132942337478</v>
      </c>
      <c r="V3052" s="87" cm="1">
        <f t="array" ref="V3052">VLOOKUP($E3052,$AI$118:$AW$122,COLUMN($AW:$AW)-COLUMN($AH:$AH),FALSE)</f>
        <v>0</v>
      </c>
      <c r="W3052" s="87" t="str">
        <f t="shared" si="620"/>
        <v>Unknown</v>
      </c>
      <c r="X3052" s="87" t="str">
        <f t="shared" si="621"/>
        <v>Unknown</v>
      </c>
      <c r="Y3052" s="104"/>
      <c r="Z3052" s="87" t="str">
        <f t="shared" si="617"/>
        <v>Unknown</v>
      </c>
      <c r="AA3052" s="87" t="str">
        <f t="shared" si="618"/>
        <v>Unknown</v>
      </c>
      <c r="AB3052" s="82" t="e" cm="1">
        <f t="array" ref="AB3052">VLOOKUP(B3052,'GDP per Capita'!$T$2:$V$4235,COLUMN('GDP per Capita'!$V:$V)-COLUMN('GDP per Capita'!$S:$S),FALSE)</f>
        <v>#N/A</v>
      </c>
      <c r="AC3052" s="82" t="str">
        <f t="shared" si="622"/>
        <v/>
      </c>
      <c r="AD3052" s="82">
        <f t="shared" si="623"/>
        <v>61228.93767638311</v>
      </c>
      <c r="AE3052" s="88">
        <f t="shared" si="619"/>
        <v>2.6032025945936725E-2</v>
      </c>
    </row>
    <row r="3053" spans="1:31">
      <c r="A3053" s="77" t="s">
        <v>1241</v>
      </c>
      <c r="B3053" s="77">
        <v>3052</v>
      </c>
      <c r="C3053" s="77" t="s">
        <v>29</v>
      </c>
      <c r="D3053" s="77" t="s">
        <v>29</v>
      </c>
      <c r="E3053" s="77">
        <v>2017</v>
      </c>
      <c r="F3053" s="77">
        <v>33.870821499999998</v>
      </c>
      <c r="G3053" s="77">
        <v>-117.9294165</v>
      </c>
      <c r="H3053" s="77">
        <v>0</v>
      </c>
      <c r="I3053" s="77" t="s">
        <v>1727</v>
      </c>
      <c r="J3053" s="77">
        <v>30.271128600000001</v>
      </c>
      <c r="K3053" s="77">
        <v>-97.743699500000005</v>
      </c>
      <c r="L3053" s="77">
        <v>3880.5370877416799</v>
      </c>
      <c r="M3053" s="77">
        <v>0.70310419508654398</v>
      </c>
      <c r="N3053" s="77">
        <v>0</v>
      </c>
      <c r="O3053" s="77">
        <v>745.06312084640297</v>
      </c>
      <c r="P3053" s="87" cm="1">
        <f t="array" ref="P3053">IF($X3053="Non-local",VLOOKUP($E3053,$AI$64:$AW$68,COLUMN($AW:$AW)-COLUMN($AH:$AH),FALSE),IF($X3053="Unknown",VLOOKUP($E3053,$AI$71:$AW$75,COLUMN($AW:$AW)-COLUMN($AH:$AH),FALSE),0))</f>
        <v>223.99999999999997</v>
      </c>
      <c r="Q3053" s="87" cm="1">
        <f t="array" ref="Q3053">IF($X3053="Non-local",VLOOKUP($E3053,$AI$40:$AW$44,COLUMN($AW:$AW)-COLUMN($AH:$AH),FALSE),IF($X3053="Unknown",VLOOKUP($E3053,$AI$47:$AW$51,COLUMN($AW:$AW)-COLUMN($AH:$AH),FALSE),0))</f>
        <v>535.71460000000002</v>
      </c>
      <c r="R3053" s="87" cm="1">
        <f t="array" ref="R3053">IF($X3053="Non-local",VLOOKUP($E3053,$AI$88:$AW$92,COLUMN($AW:$AW)-COLUMN($AH:$AH),FALSE),IF($X3053="Unknown",VLOOKUP($E3053,$AI$95:$AW$99,COLUMN($AW:$AW)-COLUMN($AH:$AH),FALSE),0))</f>
        <v>0.13812461483017213</v>
      </c>
      <c r="S3053" s="87" cm="1">
        <f t="array" ref="S3053">VLOOKUP($E3053,$AI$111:$AW$115,COLUMN($AW:$AW)-COLUMN($AH:$AH),FALSE)</f>
        <v>431.69322000000005</v>
      </c>
      <c r="T3053" s="104">
        <f t="shared" si="615"/>
        <v>0.84122880991671611</v>
      </c>
      <c r="U3053" s="104">
        <f t="shared" si="616"/>
        <v>1936.4709408464032</v>
      </c>
      <c r="V3053" s="87" cm="1">
        <f t="array" ref="V3053">VLOOKUP($E3053,$AI$118:$AW$122,COLUMN($AW:$AW)-COLUMN($AH:$AH),FALSE)</f>
        <v>0</v>
      </c>
      <c r="W3053" s="87" t="str">
        <f t="shared" si="620"/>
        <v>Domestic</v>
      </c>
      <c r="X3053" s="87" t="str">
        <f t="shared" si="621"/>
        <v>Non-local</v>
      </c>
      <c r="Y3053" s="104"/>
      <c r="Z3053" s="87" t="str">
        <f t="shared" si="617"/>
        <v>USA</v>
      </c>
      <c r="AA3053" s="87" t="str">
        <f t="shared" si="618"/>
        <v>USA</v>
      </c>
      <c r="AB3053" s="82" cm="1">
        <f t="array" ref="AB3053">VLOOKUP(B3053,'GDP per Capita'!$T$2:$V$4235,COLUMN('GDP per Capita'!$V:$V)-COLUMN('GDP per Capita'!$S:$S),FALSE)</f>
        <v>63809.64</v>
      </c>
      <c r="AC3053" s="82">
        <f t="shared" si="622"/>
        <v>63809.64</v>
      </c>
      <c r="AD3053" s="82">
        <f t="shared" si="623"/>
        <v>63809.64</v>
      </c>
      <c r="AE3053" s="88">
        <f t="shared" si="619"/>
        <v>3.0347623663860245E-2</v>
      </c>
    </row>
    <row r="3054" spans="1:31">
      <c r="A3054" s="77" t="s">
        <v>34</v>
      </c>
      <c r="B3054" s="77">
        <v>3053</v>
      </c>
      <c r="C3054" s="77" t="s">
        <v>34</v>
      </c>
      <c r="D3054" s="77" t="s">
        <v>34</v>
      </c>
      <c r="E3054" s="77">
        <v>2017</v>
      </c>
      <c r="F3054" s="77">
        <v>0</v>
      </c>
      <c r="G3054" s="77">
        <v>0</v>
      </c>
      <c r="H3054" s="77">
        <v>0</v>
      </c>
      <c r="I3054" s="77" t="s">
        <v>1727</v>
      </c>
      <c r="J3054" s="77">
        <v>30.271128600000001</v>
      </c>
      <c r="K3054" s="77">
        <v>-97.743699500000005</v>
      </c>
      <c r="L3054" s="77">
        <v>4172.1940817414097</v>
      </c>
      <c r="M3054" s="77">
        <v>0.732715597444487</v>
      </c>
      <c r="N3054" s="77">
        <v>1</v>
      </c>
      <c r="O3054" s="77">
        <v>500.66328980896901</v>
      </c>
      <c r="P3054" s="87" cm="1">
        <f t="array" ref="P3054">IF($X3054="Non-local",VLOOKUP($E3054,$AI$64:$AW$68,COLUMN($AW:$AW)-COLUMN($AH:$AH),FALSE),IF($X3054="Unknown",VLOOKUP($E3054,$AI$71:$AW$75,COLUMN($AW:$AW)-COLUMN($AH:$AH),FALSE),0))</f>
        <v>195.05840707964597</v>
      </c>
      <c r="Q3054" s="87" cm="1">
        <f t="array" ref="Q3054">IF($X3054="Non-local",VLOOKUP($E3054,$AI$40:$AW$44,COLUMN($AW:$AW)-COLUMN($AH:$AH),FALSE),IF($X3054="Unknown",VLOOKUP($E3054,$AI$47:$AW$51,COLUMN($AW:$AW)-COLUMN($AH:$AH),FALSE),0))</f>
        <v>466.49837734513267</v>
      </c>
      <c r="R3054" s="87" cm="1">
        <f t="array" ref="R3054">IF($X3054="Non-local",VLOOKUP($E3054,$AI$88:$AW$92,COLUMN($AW:$AW)-COLUMN($AH:$AH),FALSE),IF($X3054="Unknown",VLOOKUP($E3054,$AI$95:$AW$99,COLUMN($AW:$AW)-COLUMN($AH:$AH),FALSE),0))</f>
        <v>0.12027842565742422</v>
      </c>
      <c r="S3054" s="87" cm="1">
        <f t="array" ref="S3054">VLOOKUP($E3054,$AI$111:$AW$115,COLUMN($AW:$AW)-COLUMN($AH:$AH),FALSE)</f>
        <v>431.69322000000005</v>
      </c>
      <c r="T3054" s="104">
        <f t="shared" si="615"/>
        <v>0.85299402310191119</v>
      </c>
      <c r="U3054" s="104">
        <f t="shared" si="616"/>
        <v>1593.9132942337478</v>
      </c>
      <c r="V3054" s="87" cm="1">
        <f t="array" ref="V3054">VLOOKUP($E3054,$AI$118:$AW$122,COLUMN($AW:$AW)-COLUMN($AH:$AH),FALSE)</f>
        <v>0</v>
      </c>
      <c r="W3054" s="87" t="str">
        <f t="shared" si="620"/>
        <v>Unknown</v>
      </c>
      <c r="X3054" s="87" t="str">
        <f t="shared" si="621"/>
        <v>Unknown</v>
      </c>
      <c r="Y3054" s="104"/>
      <c r="Z3054" s="87" t="str">
        <f t="shared" si="617"/>
        <v>Unknown</v>
      </c>
      <c r="AA3054" s="87" t="str">
        <f t="shared" si="618"/>
        <v>Unknown</v>
      </c>
      <c r="AB3054" s="82" t="e" cm="1">
        <f t="array" ref="AB3054">VLOOKUP(B3054,'GDP per Capita'!$T$2:$V$4235,COLUMN('GDP per Capita'!$V:$V)-COLUMN('GDP per Capita'!$S:$S),FALSE)</f>
        <v>#N/A</v>
      </c>
      <c r="AC3054" s="82" t="str">
        <f t="shared" si="622"/>
        <v/>
      </c>
      <c r="AD3054" s="82">
        <f t="shared" si="623"/>
        <v>61228.93767638311</v>
      </c>
      <c r="AE3054" s="88">
        <f t="shared" si="619"/>
        <v>2.6032025945936725E-2</v>
      </c>
    </row>
    <row r="3055" spans="1:31">
      <c r="A3055" s="77" t="s">
        <v>34</v>
      </c>
      <c r="B3055" s="77">
        <v>3054</v>
      </c>
      <c r="C3055" s="77" t="s">
        <v>34</v>
      </c>
      <c r="D3055" s="77" t="s">
        <v>34</v>
      </c>
      <c r="E3055" s="77">
        <v>2017</v>
      </c>
      <c r="F3055" s="77">
        <v>0</v>
      </c>
      <c r="G3055" s="77">
        <v>0</v>
      </c>
      <c r="H3055" s="77">
        <v>0</v>
      </c>
      <c r="I3055" s="77" t="s">
        <v>1727</v>
      </c>
      <c r="J3055" s="77">
        <v>30.271128600000001</v>
      </c>
      <c r="K3055" s="77">
        <v>-97.743699500000005</v>
      </c>
      <c r="L3055" s="77">
        <v>4172.1940817414097</v>
      </c>
      <c r="M3055" s="77">
        <v>0.732715597444487</v>
      </c>
      <c r="N3055" s="77">
        <v>1</v>
      </c>
      <c r="O3055" s="77">
        <v>500.66328980896901</v>
      </c>
      <c r="P3055" s="87" cm="1">
        <f t="array" ref="P3055">IF($X3055="Non-local",VLOOKUP($E3055,$AI$64:$AW$68,COLUMN($AW:$AW)-COLUMN($AH:$AH),FALSE),IF($X3055="Unknown",VLOOKUP($E3055,$AI$71:$AW$75,COLUMN($AW:$AW)-COLUMN($AH:$AH),FALSE),0))</f>
        <v>195.05840707964597</v>
      </c>
      <c r="Q3055" s="87" cm="1">
        <f t="array" ref="Q3055">IF($X3055="Non-local",VLOOKUP($E3055,$AI$40:$AW$44,COLUMN($AW:$AW)-COLUMN($AH:$AH),FALSE),IF($X3055="Unknown",VLOOKUP($E3055,$AI$47:$AW$51,COLUMN($AW:$AW)-COLUMN($AH:$AH),FALSE),0))</f>
        <v>466.49837734513267</v>
      </c>
      <c r="R3055" s="87" cm="1">
        <f t="array" ref="R3055">IF($X3055="Non-local",VLOOKUP($E3055,$AI$88:$AW$92,COLUMN($AW:$AW)-COLUMN($AH:$AH),FALSE),IF($X3055="Unknown",VLOOKUP($E3055,$AI$95:$AW$99,COLUMN($AW:$AW)-COLUMN($AH:$AH),FALSE),0))</f>
        <v>0.12027842565742422</v>
      </c>
      <c r="S3055" s="87" cm="1">
        <f t="array" ref="S3055">VLOOKUP($E3055,$AI$111:$AW$115,COLUMN($AW:$AW)-COLUMN($AH:$AH),FALSE)</f>
        <v>431.69322000000005</v>
      </c>
      <c r="T3055" s="104">
        <f t="shared" si="615"/>
        <v>0.85299402310191119</v>
      </c>
      <c r="U3055" s="104">
        <f t="shared" si="616"/>
        <v>1593.9132942337478</v>
      </c>
      <c r="V3055" s="87" cm="1">
        <f t="array" ref="V3055">VLOOKUP($E3055,$AI$118:$AW$122,COLUMN($AW:$AW)-COLUMN($AH:$AH),FALSE)</f>
        <v>0</v>
      </c>
      <c r="W3055" s="87" t="str">
        <f t="shared" si="620"/>
        <v>Unknown</v>
      </c>
      <c r="X3055" s="87" t="str">
        <f t="shared" si="621"/>
        <v>Unknown</v>
      </c>
      <c r="Y3055" s="104"/>
      <c r="Z3055" s="87" t="str">
        <f t="shared" si="617"/>
        <v>Unknown</v>
      </c>
      <c r="AA3055" s="87" t="str">
        <f t="shared" si="618"/>
        <v>Unknown</v>
      </c>
      <c r="AB3055" s="82" t="e" cm="1">
        <f t="array" ref="AB3055">VLOOKUP(B3055,'GDP per Capita'!$T$2:$V$4235,COLUMN('GDP per Capita'!$V:$V)-COLUMN('GDP per Capita'!$S:$S),FALSE)</f>
        <v>#N/A</v>
      </c>
      <c r="AC3055" s="82" t="str">
        <f t="shared" si="622"/>
        <v/>
      </c>
      <c r="AD3055" s="82">
        <f t="shared" si="623"/>
        <v>61228.93767638311</v>
      </c>
      <c r="AE3055" s="88">
        <f t="shared" si="619"/>
        <v>2.6032025945936725E-2</v>
      </c>
    </row>
    <row r="3056" spans="1:31">
      <c r="A3056" s="77" t="s">
        <v>34</v>
      </c>
      <c r="B3056" s="77">
        <v>3055</v>
      </c>
      <c r="C3056" s="77" t="s">
        <v>34</v>
      </c>
      <c r="D3056" s="77" t="s">
        <v>34</v>
      </c>
      <c r="E3056" s="77">
        <v>2017</v>
      </c>
      <c r="F3056" s="77">
        <v>0</v>
      </c>
      <c r="G3056" s="77">
        <v>0</v>
      </c>
      <c r="H3056" s="77">
        <v>0</v>
      </c>
      <c r="I3056" s="77" t="s">
        <v>1727</v>
      </c>
      <c r="J3056" s="77">
        <v>30.271128600000001</v>
      </c>
      <c r="K3056" s="77">
        <v>-97.743699500000005</v>
      </c>
      <c r="L3056" s="77">
        <v>4172.1940817414097</v>
      </c>
      <c r="M3056" s="77">
        <v>0.732715597444487</v>
      </c>
      <c r="N3056" s="77">
        <v>1</v>
      </c>
      <c r="O3056" s="77">
        <v>500.66328980896901</v>
      </c>
      <c r="P3056" s="87" cm="1">
        <f t="array" ref="P3056">IF($X3056="Non-local",VLOOKUP($E3056,$AI$64:$AW$68,COLUMN($AW:$AW)-COLUMN($AH:$AH),FALSE),IF($X3056="Unknown",VLOOKUP($E3056,$AI$71:$AW$75,COLUMN($AW:$AW)-COLUMN($AH:$AH),FALSE),0))</f>
        <v>195.05840707964597</v>
      </c>
      <c r="Q3056" s="87" cm="1">
        <f t="array" ref="Q3056">IF($X3056="Non-local",VLOOKUP($E3056,$AI$40:$AW$44,COLUMN($AW:$AW)-COLUMN($AH:$AH),FALSE),IF($X3056="Unknown",VLOOKUP($E3056,$AI$47:$AW$51,COLUMN($AW:$AW)-COLUMN($AH:$AH),FALSE),0))</f>
        <v>466.49837734513267</v>
      </c>
      <c r="R3056" s="87" cm="1">
        <f t="array" ref="R3056">IF($X3056="Non-local",VLOOKUP($E3056,$AI$88:$AW$92,COLUMN($AW:$AW)-COLUMN($AH:$AH),FALSE),IF($X3056="Unknown",VLOOKUP($E3056,$AI$95:$AW$99,COLUMN($AW:$AW)-COLUMN($AH:$AH),FALSE),0))</f>
        <v>0.12027842565742422</v>
      </c>
      <c r="S3056" s="87" cm="1">
        <f t="array" ref="S3056">VLOOKUP($E3056,$AI$111:$AW$115,COLUMN($AW:$AW)-COLUMN($AH:$AH),FALSE)</f>
        <v>431.69322000000005</v>
      </c>
      <c r="T3056" s="104">
        <f t="shared" si="615"/>
        <v>0.85299402310191119</v>
      </c>
      <c r="U3056" s="104">
        <f t="shared" si="616"/>
        <v>1593.9132942337478</v>
      </c>
      <c r="V3056" s="87" cm="1">
        <f t="array" ref="V3056">VLOOKUP($E3056,$AI$118:$AW$122,COLUMN($AW:$AW)-COLUMN($AH:$AH),FALSE)</f>
        <v>0</v>
      </c>
      <c r="W3056" s="87" t="str">
        <f t="shared" si="620"/>
        <v>Unknown</v>
      </c>
      <c r="X3056" s="87" t="str">
        <f t="shared" si="621"/>
        <v>Unknown</v>
      </c>
      <c r="Y3056" s="104"/>
      <c r="Z3056" s="87" t="str">
        <f t="shared" si="617"/>
        <v>Unknown</v>
      </c>
      <c r="AA3056" s="87" t="str">
        <f t="shared" si="618"/>
        <v>Unknown</v>
      </c>
      <c r="AB3056" s="82" t="e" cm="1">
        <f t="array" ref="AB3056">VLOOKUP(B3056,'GDP per Capita'!$T$2:$V$4235,COLUMN('GDP per Capita'!$V:$V)-COLUMN('GDP per Capita'!$S:$S),FALSE)</f>
        <v>#N/A</v>
      </c>
      <c r="AC3056" s="82" t="str">
        <f t="shared" si="622"/>
        <v/>
      </c>
      <c r="AD3056" s="82">
        <f t="shared" si="623"/>
        <v>61228.93767638311</v>
      </c>
      <c r="AE3056" s="88">
        <f t="shared" si="619"/>
        <v>2.6032025945936725E-2</v>
      </c>
    </row>
    <row r="3057" spans="1:31">
      <c r="A3057" s="77" t="s">
        <v>34</v>
      </c>
      <c r="B3057" s="77">
        <v>3056</v>
      </c>
      <c r="C3057" s="77" t="s">
        <v>34</v>
      </c>
      <c r="D3057" s="77" t="s">
        <v>34</v>
      </c>
      <c r="E3057" s="77">
        <v>2017</v>
      </c>
      <c r="F3057" s="77">
        <v>0</v>
      </c>
      <c r="G3057" s="77">
        <v>0</v>
      </c>
      <c r="H3057" s="77">
        <v>0</v>
      </c>
      <c r="I3057" s="77" t="s">
        <v>1727</v>
      </c>
      <c r="J3057" s="77">
        <v>30.271128600000001</v>
      </c>
      <c r="K3057" s="77">
        <v>-97.743699500000005</v>
      </c>
      <c r="L3057" s="77">
        <v>4172.1940817414097</v>
      </c>
      <c r="M3057" s="77">
        <v>0.732715597444487</v>
      </c>
      <c r="N3057" s="77">
        <v>1</v>
      </c>
      <c r="O3057" s="77">
        <v>500.66328980896901</v>
      </c>
      <c r="P3057" s="87" cm="1">
        <f t="array" ref="P3057">IF($X3057="Non-local",VLOOKUP($E3057,$AI$64:$AW$68,COLUMN($AW:$AW)-COLUMN($AH:$AH),FALSE),IF($X3057="Unknown",VLOOKUP($E3057,$AI$71:$AW$75,COLUMN($AW:$AW)-COLUMN($AH:$AH),FALSE),0))</f>
        <v>195.05840707964597</v>
      </c>
      <c r="Q3057" s="87" cm="1">
        <f t="array" ref="Q3057">IF($X3057="Non-local",VLOOKUP($E3057,$AI$40:$AW$44,COLUMN($AW:$AW)-COLUMN($AH:$AH),FALSE),IF($X3057="Unknown",VLOOKUP($E3057,$AI$47:$AW$51,COLUMN($AW:$AW)-COLUMN($AH:$AH),FALSE),0))</f>
        <v>466.49837734513267</v>
      </c>
      <c r="R3057" s="87" cm="1">
        <f t="array" ref="R3057">IF($X3057="Non-local",VLOOKUP($E3057,$AI$88:$AW$92,COLUMN($AW:$AW)-COLUMN($AH:$AH),FALSE),IF($X3057="Unknown",VLOOKUP($E3057,$AI$95:$AW$99,COLUMN($AW:$AW)-COLUMN($AH:$AH),FALSE),0))</f>
        <v>0.12027842565742422</v>
      </c>
      <c r="S3057" s="87" cm="1">
        <f t="array" ref="S3057">VLOOKUP($E3057,$AI$111:$AW$115,COLUMN($AW:$AW)-COLUMN($AH:$AH),FALSE)</f>
        <v>431.69322000000005</v>
      </c>
      <c r="T3057" s="104">
        <f t="shared" si="615"/>
        <v>0.85299402310191119</v>
      </c>
      <c r="U3057" s="104">
        <f t="shared" si="616"/>
        <v>1593.9132942337478</v>
      </c>
      <c r="V3057" s="87" cm="1">
        <f t="array" ref="V3057">VLOOKUP($E3057,$AI$118:$AW$122,COLUMN($AW:$AW)-COLUMN($AH:$AH),FALSE)</f>
        <v>0</v>
      </c>
      <c r="W3057" s="87" t="str">
        <f t="shared" si="620"/>
        <v>Unknown</v>
      </c>
      <c r="X3057" s="87" t="str">
        <f t="shared" si="621"/>
        <v>Unknown</v>
      </c>
      <c r="Y3057" s="104"/>
      <c r="Z3057" s="87" t="str">
        <f t="shared" si="617"/>
        <v>Unknown</v>
      </c>
      <c r="AA3057" s="87" t="str">
        <f t="shared" si="618"/>
        <v>Unknown</v>
      </c>
      <c r="AB3057" s="82" t="e" cm="1">
        <f t="array" ref="AB3057">VLOOKUP(B3057,'GDP per Capita'!$T$2:$V$4235,COLUMN('GDP per Capita'!$V:$V)-COLUMN('GDP per Capita'!$S:$S),FALSE)</f>
        <v>#N/A</v>
      </c>
      <c r="AC3057" s="82" t="str">
        <f t="shared" si="622"/>
        <v/>
      </c>
      <c r="AD3057" s="82">
        <f t="shared" si="623"/>
        <v>61228.93767638311</v>
      </c>
      <c r="AE3057" s="88">
        <f t="shared" si="619"/>
        <v>2.6032025945936725E-2</v>
      </c>
    </row>
    <row r="3058" spans="1:31">
      <c r="A3058" s="77" t="s">
        <v>964</v>
      </c>
      <c r="B3058" s="77">
        <v>3057</v>
      </c>
      <c r="C3058" s="77" t="s">
        <v>29</v>
      </c>
      <c r="D3058" s="77" t="s">
        <v>29</v>
      </c>
      <c r="E3058" s="77">
        <v>2017</v>
      </c>
      <c r="F3058" s="77">
        <v>30.271128600000001</v>
      </c>
      <c r="G3058" s="77">
        <v>-97.743699500000005</v>
      </c>
      <c r="H3058" s="77">
        <v>1</v>
      </c>
      <c r="I3058" s="77" t="s">
        <v>1727</v>
      </c>
      <c r="J3058" s="77">
        <v>30.271128600000001</v>
      </c>
      <c r="K3058" s="77">
        <v>-97.743699500000005</v>
      </c>
      <c r="L3058" s="77">
        <v>0</v>
      </c>
      <c r="M3058" s="77">
        <v>0</v>
      </c>
      <c r="N3058" s="77">
        <v>0</v>
      </c>
      <c r="O3058" s="77">
        <v>0</v>
      </c>
      <c r="P3058" s="87" cm="1">
        <f t="array" ref="P3058">IF($X3058="Non-local",VLOOKUP($E3058,$AI$64:$AW$68,COLUMN($AW:$AW)-COLUMN($AH:$AH),FALSE),IF($X3058="Unknown",VLOOKUP($E3058,$AI$71:$AW$75,COLUMN($AW:$AW)-COLUMN($AH:$AH),FALSE),0))</f>
        <v>0</v>
      </c>
      <c r="Q3058" s="87" cm="1">
        <f t="array" ref="Q3058">IF($X3058="Non-local",VLOOKUP($E3058,$AI$40:$AW$44,COLUMN($AW:$AW)-COLUMN($AH:$AH),FALSE),IF($X3058="Unknown",VLOOKUP($E3058,$AI$47:$AW$51,COLUMN($AW:$AW)-COLUMN($AH:$AH),FALSE),0))</f>
        <v>0</v>
      </c>
      <c r="R3058" s="87" cm="1">
        <f t="array" ref="R3058">IF($X3058="Non-local",VLOOKUP($E3058,$AI$88:$AW$92,COLUMN($AW:$AW)-COLUMN($AH:$AH),FALSE),IF($X3058="Unknown",VLOOKUP($E3058,$AI$95:$AW$99,COLUMN($AW:$AW)-COLUMN($AH:$AH),FALSE),0))</f>
        <v>0</v>
      </c>
      <c r="S3058" s="87" cm="1">
        <f t="array" ref="S3058">VLOOKUP($E3058,$AI$111:$AW$115,COLUMN($AW:$AW)-COLUMN($AH:$AH),FALSE)</f>
        <v>431.69322000000005</v>
      </c>
      <c r="T3058" s="104">
        <f t="shared" si="615"/>
        <v>0</v>
      </c>
      <c r="U3058" s="104">
        <f t="shared" si="616"/>
        <v>431.69322000000005</v>
      </c>
      <c r="V3058" s="87" cm="1">
        <f t="array" ref="V3058">VLOOKUP($E3058,$AI$118:$AW$122,COLUMN($AW:$AW)-COLUMN($AH:$AH),FALSE)</f>
        <v>0</v>
      </c>
      <c r="W3058" s="87" t="str">
        <f t="shared" si="620"/>
        <v>Domestic</v>
      </c>
      <c r="X3058" s="87" t="str">
        <f t="shared" si="621"/>
        <v>Local</v>
      </c>
      <c r="Y3058" s="104"/>
      <c r="Z3058" s="87" t="str">
        <f t="shared" si="617"/>
        <v>USA</v>
      </c>
      <c r="AA3058" s="87" t="str">
        <f t="shared" si="618"/>
        <v>USA</v>
      </c>
      <c r="AB3058" s="82" cm="1">
        <f t="array" ref="AB3058">VLOOKUP(B3058,'GDP per Capita'!$T$2:$V$4235,COLUMN('GDP per Capita'!$V:$V)-COLUMN('GDP per Capita'!$S:$S),FALSE)</f>
        <v>63809.64</v>
      </c>
      <c r="AC3058" s="82">
        <f t="shared" si="622"/>
        <v>63809.64</v>
      </c>
      <c r="AD3058" s="82">
        <f t="shared" si="623"/>
        <v>63809.64</v>
      </c>
      <c r="AE3058" s="88">
        <f t="shared" si="619"/>
        <v>6.765329188505061E-3</v>
      </c>
    </row>
    <row r="3059" spans="1:31">
      <c r="A3059" s="77" t="s">
        <v>1093</v>
      </c>
      <c r="B3059" s="77">
        <v>3058</v>
      </c>
      <c r="C3059" s="77" t="s">
        <v>29</v>
      </c>
      <c r="D3059" s="77" t="s">
        <v>29</v>
      </c>
      <c r="E3059" s="77">
        <v>2017</v>
      </c>
      <c r="F3059" s="77">
        <v>34.053690899999999</v>
      </c>
      <c r="G3059" s="77">
        <v>-118.2427666</v>
      </c>
      <c r="H3059" s="77">
        <v>0</v>
      </c>
      <c r="I3059" s="77" t="s">
        <v>1727</v>
      </c>
      <c r="J3059" s="77">
        <v>30.271128600000001</v>
      </c>
      <c r="K3059" s="77">
        <v>-97.743699500000005</v>
      </c>
      <c r="L3059" s="77">
        <v>3942.5757664909102</v>
      </c>
      <c r="M3059" s="77">
        <v>0.71298058879662995</v>
      </c>
      <c r="N3059" s="77">
        <v>0</v>
      </c>
      <c r="O3059" s="77">
        <v>756.97454716625498</v>
      </c>
      <c r="P3059" s="87" cm="1">
        <f t="array" ref="P3059">IF($X3059="Non-local",VLOOKUP($E3059,$AI$64:$AW$68,COLUMN($AW:$AW)-COLUMN($AH:$AH),FALSE),IF($X3059="Unknown",VLOOKUP($E3059,$AI$71:$AW$75,COLUMN($AW:$AW)-COLUMN($AH:$AH),FALSE),0))</f>
        <v>223.99999999999997</v>
      </c>
      <c r="Q3059" s="87" cm="1">
        <f t="array" ref="Q3059">IF($X3059="Non-local",VLOOKUP($E3059,$AI$40:$AW$44,COLUMN($AW:$AW)-COLUMN($AH:$AH),FALSE),IF($X3059="Unknown",VLOOKUP($E3059,$AI$47:$AW$51,COLUMN($AW:$AW)-COLUMN($AH:$AH),FALSE),0))</f>
        <v>535.71460000000002</v>
      </c>
      <c r="R3059" s="87" cm="1">
        <f t="array" ref="R3059">IF($X3059="Non-local",VLOOKUP($E3059,$AI$88:$AW$92,COLUMN($AW:$AW)-COLUMN($AH:$AH),FALSE),IF($X3059="Unknown",VLOOKUP($E3059,$AI$95:$AW$99,COLUMN($AW:$AW)-COLUMN($AH:$AH),FALSE),0))</f>
        <v>0.13812461483017213</v>
      </c>
      <c r="S3059" s="87" cm="1">
        <f t="array" ref="S3059">VLOOKUP($E3059,$AI$111:$AW$115,COLUMN($AW:$AW)-COLUMN($AH:$AH),FALSE)</f>
        <v>431.69322000000005</v>
      </c>
      <c r="T3059" s="104">
        <f t="shared" si="615"/>
        <v>0.85110520362680209</v>
      </c>
      <c r="U3059" s="104">
        <f t="shared" si="616"/>
        <v>1948.3823671662551</v>
      </c>
      <c r="V3059" s="87" cm="1">
        <f t="array" ref="V3059">VLOOKUP($E3059,$AI$118:$AW$122,COLUMN($AW:$AW)-COLUMN($AH:$AH),FALSE)</f>
        <v>0</v>
      </c>
      <c r="W3059" s="87" t="str">
        <f t="shared" si="620"/>
        <v>Domestic</v>
      </c>
      <c r="X3059" s="87" t="str">
        <f t="shared" si="621"/>
        <v>Non-local</v>
      </c>
      <c r="Y3059" s="104"/>
      <c r="Z3059" s="87" t="str">
        <f t="shared" si="617"/>
        <v>USA</v>
      </c>
      <c r="AA3059" s="87" t="str">
        <f t="shared" si="618"/>
        <v>USA</v>
      </c>
      <c r="AB3059" s="82" cm="1">
        <f t="array" ref="AB3059">VLOOKUP(B3059,'GDP per Capita'!$T$2:$V$4235,COLUMN('GDP per Capita'!$V:$V)-COLUMN('GDP per Capita'!$S:$S),FALSE)</f>
        <v>63809.64</v>
      </c>
      <c r="AC3059" s="82">
        <f t="shared" si="622"/>
        <v>63809.64</v>
      </c>
      <c r="AD3059" s="82">
        <f t="shared" si="623"/>
        <v>63809.64</v>
      </c>
      <c r="AE3059" s="88">
        <f t="shared" si="619"/>
        <v>3.0534294930456514E-2</v>
      </c>
    </row>
    <row r="3060" spans="1:31">
      <c r="A3060" s="77" t="s">
        <v>1740</v>
      </c>
      <c r="B3060" s="77">
        <v>3059</v>
      </c>
      <c r="C3060" s="77" t="s">
        <v>29</v>
      </c>
      <c r="D3060" s="77" t="s">
        <v>29</v>
      </c>
      <c r="E3060" s="77">
        <v>2017</v>
      </c>
      <c r="F3060" s="77">
        <v>26.142197599999999</v>
      </c>
      <c r="G3060" s="77">
        <v>-81.794294399999998</v>
      </c>
      <c r="H3060" s="77">
        <v>0</v>
      </c>
      <c r="I3060" s="77" t="s">
        <v>1727</v>
      </c>
      <c r="J3060" s="77">
        <v>30.271128600000001</v>
      </c>
      <c r="K3060" s="77">
        <v>-97.743699500000005</v>
      </c>
      <c r="L3060" s="77">
        <v>3254.4728331654201</v>
      </c>
      <c r="M3060" s="77">
        <v>0.60343642022950605</v>
      </c>
      <c r="N3060" s="77">
        <v>0</v>
      </c>
      <c r="O3060" s="77">
        <v>624.85878396776195</v>
      </c>
      <c r="P3060" s="87" cm="1">
        <f t="array" ref="P3060">IF($X3060="Non-local",VLOOKUP($E3060,$AI$64:$AW$68,COLUMN($AW:$AW)-COLUMN($AH:$AH),FALSE),IF($X3060="Unknown",VLOOKUP($E3060,$AI$71:$AW$75,COLUMN($AW:$AW)-COLUMN($AH:$AH),FALSE),0))</f>
        <v>223.99999999999997</v>
      </c>
      <c r="Q3060" s="87" cm="1">
        <f t="array" ref="Q3060">IF($X3060="Non-local",VLOOKUP($E3060,$AI$40:$AW$44,COLUMN($AW:$AW)-COLUMN($AH:$AH),FALSE),IF($X3060="Unknown",VLOOKUP($E3060,$AI$47:$AW$51,COLUMN($AW:$AW)-COLUMN($AH:$AH),FALSE),0))</f>
        <v>535.71460000000002</v>
      </c>
      <c r="R3060" s="87" cm="1">
        <f t="array" ref="R3060">IF($X3060="Non-local",VLOOKUP($E3060,$AI$88:$AW$92,COLUMN($AW:$AW)-COLUMN($AH:$AH),FALSE),IF($X3060="Unknown",VLOOKUP($E3060,$AI$95:$AW$99,COLUMN($AW:$AW)-COLUMN($AH:$AH),FALSE),0))</f>
        <v>0.13812461483017213</v>
      </c>
      <c r="S3060" s="87" cm="1">
        <f t="array" ref="S3060">VLOOKUP($E3060,$AI$111:$AW$115,COLUMN($AW:$AW)-COLUMN($AH:$AH),FALSE)</f>
        <v>431.69322000000005</v>
      </c>
      <c r="T3060" s="104">
        <f t="shared" si="615"/>
        <v>0.74156103505967819</v>
      </c>
      <c r="U3060" s="104">
        <f t="shared" si="616"/>
        <v>1816.266603967762</v>
      </c>
      <c r="V3060" s="87" cm="1">
        <f t="array" ref="V3060">VLOOKUP($E3060,$AI$118:$AW$122,COLUMN($AW:$AW)-COLUMN($AH:$AH),FALSE)</f>
        <v>0</v>
      </c>
      <c r="W3060" s="87" t="str">
        <f t="shared" si="620"/>
        <v>Domestic</v>
      </c>
      <c r="X3060" s="87" t="str">
        <f t="shared" si="621"/>
        <v>Non-local</v>
      </c>
      <c r="Y3060" s="104"/>
      <c r="Z3060" s="87" t="str">
        <f t="shared" si="617"/>
        <v>USA</v>
      </c>
      <c r="AA3060" s="87" t="str">
        <f t="shared" si="618"/>
        <v>USA</v>
      </c>
      <c r="AB3060" s="82" cm="1">
        <f t="array" ref="AB3060">VLOOKUP(B3060,'GDP per Capita'!$T$2:$V$4235,COLUMN('GDP per Capita'!$V:$V)-COLUMN('GDP per Capita'!$S:$S),FALSE)</f>
        <v>63809.64</v>
      </c>
      <c r="AC3060" s="82">
        <f t="shared" si="622"/>
        <v>63809.64</v>
      </c>
      <c r="AD3060" s="82">
        <f t="shared" si="623"/>
        <v>63809.64</v>
      </c>
      <c r="AE3060" s="88">
        <f t="shared" si="619"/>
        <v>2.8463827784763588E-2</v>
      </c>
    </row>
    <row r="3061" spans="1:31">
      <c r="A3061" s="77" t="s">
        <v>34</v>
      </c>
      <c r="B3061" s="77">
        <v>3060</v>
      </c>
      <c r="C3061" s="77" t="s">
        <v>34</v>
      </c>
      <c r="D3061" s="77" t="s">
        <v>34</v>
      </c>
      <c r="E3061" s="77">
        <v>2017</v>
      </c>
      <c r="F3061" s="77">
        <v>0</v>
      </c>
      <c r="G3061" s="77">
        <v>0</v>
      </c>
      <c r="H3061" s="77">
        <v>0</v>
      </c>
      <c r="I3061" s="77" t="s">
        <v>1727</v>
      </c>
      <c r="J3061" s="77">
        <v>30.271128600000001</v>
      </c>
      <c r="K3061" s="77">
        <v>-97.743699500000005</v>
      </c>
      <c r="L3061" s="77">
        <v>4172.1940817414097</v>
      </c>
      <c r="M3061" s="77">
        <v>0.732715597444487</v>
      </c>
      <c r="N3061" s="77">
        <v>1</v>
      </c>
      <c r="O3061" s="77">
        <v>500.66328980896901</v>
      </c>
      <c r="P3061" s="87" cm="1">
        <f t="array" ref="P3061">IF($X3061="Non-local",VLOOKUP($E3061,$AI$64:$AW$68,COLUMN($AW:$AW)-COLUMN($AH:$AH),FALSE),IF($X3061="Unknown",VLOOKUP($E3061,$AI$71:$AW$75,COLUMN($AW:$AW)-COLUMN($AH:$AH),FALSE),0))</f>
        <v>195.05840707964597</v>
      </c>
      <c r="Q3061" s="87" cm="1">
        <f t="array" ref="Q3061">IF($X3061="Non-local",VLOOKUP($E3061,$AI$40:$AW$44,COLUMN($AW:$AW)-COLUMN($AH:$AH),FALSE),IF($X3061="Unknown",VLOOKUP($E3061,$AI$47:$AW$51,COLUMN($AW:$AW)-COLUMN($AH:$AH),FALSE),0))</f>
        <v>466.49837734513267</v>
      </c>
      <c r="R3061" s="87" cm="1">
        <f t="array" ref="R3061">IF($X3061="Non-local",VLOOKUP($E3061,$AI$88:$AW$92,COLUMN($AW:$AW)-COLUMN($AH:$AH),FALSE),IF($X3061="Unknown",VLOOKUP($E3061,$AI$95:$AW$99,COLUMN($AW:$AW)-COLUMN($AH:$AH),FALSE),0))</f>
        <v>0.12027842565742422</v>
      </c>
      <c r="S3061" s="87" cm="1">
        <f t="array" ref="S3061">VLOOKUP($E3061,$AI$111:$AW$115,COLUMN($AW:$AW)-COLUMN($AH:$AH),FALSE)</f>
        <v>431.69322000000005</v>
      </c>
      <c r="T3061" s="104">
        <f t="shared" si="615"/>
        <v>0.85299402310191119</v>
      </c>
      <c r="U3061" s="104">
        <f t="shared" si="616"/>
        <v>1593.9132942337478</v>
      </c>
      <c r="V3061" s="87" cm="1">
        <f t="array" ref="V3061">VLOOKUP($E3061,$AI$118:$AW$122,COLUMN($AW:$AW)-COLUMN($AH:$AH),FALSE)</f>
        <v>0</v>
      </c>
      <c r="W3061" s="87" t="str">
        <f t="shared" si="620"/>
        <v>Unknown</v>
      </c>
      <c r="X3061" s="87" t="str">
        <f t="shared" si="621"/>
        <v>Unknown</v>
      </c>
      <c r="Y3061" s="104"/>
      <c r="Z3061" s="87" t="str">
        <f t="shared" si="617"/>
        <v>Unknown</v>
      </c>
      <c r="AA3061" s="87" t="str">
        <f t="shared" si="618"/>
        <v>Unknown</v>
      </c>
      <c r="AB3061" s="82" t="e" cm="1">
        <f t="array" ref="AB3061">VLOOKUP(B3061,'GDP per Capita'!$T$2:$V$4235,COLUMN('GDP per Capita'!$V:$V)-COLUMN('GDP per Capita'!$S:$S),FALSE)</f>
        <v>#N/A</v>
      </c>
      <c r="AC3061" s="82" t="str">
        <f t="shared" si="622"/>
        <v/>
      </c>
      <c r="AD3061" s="82">
        <f t="shared" si="623"/>
        <v>61228.93767638311</v>
      </c>
      <c r="AE3061" s="88">
        <f t="shared" si="619"/>
        <v>2.6032025945936725E-2</v>
      </c>
    </row>
    <row r="3062" spans="1:31">
      <c r="A3062" s="77" t="s">
        <v>1741</v>
      </c>
      <c r="B3062" s="77">
        <v>3061</v>
      </c>
      <c r="C3062" s="77" t="s">
        <v>29</v>
      </c>
      <c r="D3062" s="77" t="s">
        <v>29</v>
      </c>
      <c r="E3062" s="77">
        <v>2017</v>
      </c>
      <c r="F3062" s="77">
        <v>40.157417449999997</v>
      </c>
      <c r="G3062" s="77">
        <v>-74.832224029181205</v>
      </c>
      <c r="H3062" s="77">
        <v>0</v>
      </c>
      <c r="I3062" s="77" t="s">
        <v>1727</v>
      </c>
      <c r="J3062" s="77">
        <v>30.271128600000001</v>
      </c>
      <c r="K3062" s="77">
        <v>-97.743699500000005</v>
      </c>
      <c r="L3062" s="77">
        <v>4688.09144760862</v>
      </c>
      <c r="M3062" s="77">
        <v>0.831664715090222</v>
      </c>
      <c r="N3062" s="77">
        <v>0</v>
      </c>
      <c r="O3062" s="77">
        <v>562.57097371303496</v>
      </c>
      <c r="P3062" s="87" cm="1">
        <f t="array" ref="P3062">IF($X3062="Non-local",VLOOKUP($E3062,$AI$64:$AW$68,COLUMN($AW:$AW)-COLUMN($AH:$AH),FALSE),IF($X3062="Unknown",VLOOKUP($E3062,$AI$71:$AW$75,COLUMN($AW:$AW)-COLUMN($AH:$AH),FALSE),0))</f>
        <v>223.99999999999997</v>
      </c>
      <c r="Q3062" s="87" cm="1">
        <f t="array" ref="Q3062">IF($X3062="Non-local",VLOOKUP($E3062,$AI$40:$AW$44,COLUMN($AW:$AW)-COLUMN($AH:$AH),FALSE),IF($X3062="Unknown",VLOOKUP($E3062,$AI$47:$AW$51,COLUMN($AW:$AW)-COLUMN($AH:$AH),FALSE),0))</f>
        <v>535.71460000000002</v>
      </c>
      <c r="R3062" s="87" cm="1">
        <f t="array" ref="R3062">IF($X3062="Non-local",VLOOKUP($E3062,$AI$88:$AW$92,COLUMN($AW:$AW)-COLUMN($AH:$AH),FALSE),IF($X3062="Unknown",VLOOKUP($E3062,$AI$95:$AW$99,COLUMN($AW:$AW)-COLUMN($AH:$AH),FALSE),0))</f>
        <v>0.13812461483017213</v>
      </c>
      <c r="S3062" s="87" cm="1">
        <f t="array" ref="S3062">VLOOKUP($E3062,$AI$111:$AW$115,COLUMN($AW:$AW)-COLUMN($AH:$AH),FALSE)</f>
        <v>431.69322000000005</v>
      </c>
      <c r="T3062" s="104">
        <f t="shared" si="615"/>
        <v>0.96978932992039413</v>
      </c>
      <c r="U3062" s="104">
        <f t="shared" si="616"/>
        <v>1753.978793713035</v>
      </c>
      <c r="V3062" s="87" cm="1">
        <f t="array" ref="V3062">VLOOKUP($E3062,$AI$118:$AW$122,COLUMN($AW:$AW)-COLUMN($AH:$AH),FALSE)</f>
        <v>0</v>
      </c>
      <c r="W3062" s="87" t="str">
        <f t="shared" si="620"/>
        <v>Domestic</v>
      </c>
      <c r="X3062" s="87" t="str">
        <f t="shared" si="621"/>
        <v>Non-local</v>
      </c>
      <c r="Y3062" s="104"/>
      <c r="Z3062" s="87" t="str">
        <f t="shared" si="617"/>
        <v>USA</v>
      </c>
      <c r="AA3062" s="87" t="str">
        <f t="shared" si="618"/>
        <v>USA</v>
      </c>
      <c r="AB3062" s="82" cm="1">
        <f t="array" ref="AB3062">VLOOKUP(B3062,'GDP per Capita'!$T$2:$V$4235,COLUMN('GDP per Capita'!$V:$V)-COLUMN('GDP per Capita'!$S:$S),FALSE)</f>
        <v>63809.64</v>
      </c>
      <c r="AC3062" s="82">
        <f t="shared" si="622"/>
        <v>63809.64</v>
      </c>
      <c r="AD3062" s="82">
        <f t="shared" si="623"/>
        <v>63809.64</v>
      </c>
      <c r="AE3062" s="88">
        <f t="shared" si="619"/>
        <v>2.7487677311970965E-2</v>
      </c>
    </row>
    <row r="3063" spans="1:31">
      <c r="A3063" s="77" t="s">
        <v>1548</v>
      </c>
      <c r="B3063" s="77">
        <v>3062</v>
      </c>
      <c r="C3063" s="77" t="s">
        <v>29</v>
      </c>
      <c r="D3063" s="77" t="s">
        <v>29</v>
      </c>
      <c r="E3063" s="77">
        <v>2017</v>
      </c>
      <c r="F3063" s="77">
        <v>28.5479786</v>
      </c>
      <c r="G3063" s="77">
        <v>-81.412784185630102</v>
      </c>
      <c r="H3063" s="77">
        <v>0</v>
      </c>
      <c r="I3063" s="77" t="s">
        <v>1727</v>
      </c>
      <c r="J3063" s="77">
        <v>30.271128600000001</v>
      </c>
      <c r="K3063" s="77">
        <v>-97.743699500000005</v>
      </c>
      <c r="L3063" s="77">
        <v>3184.1203140135699</v>
      </c>
      <c r="M3063" s="77">
        <v>0.59223648509792903</v>
      </c>
      <c r="N3063" s="77">
        <v>0</v>
      </c>
      <c r="O3063" s="77">
        <v>611.35110029060502</v>
      </c>
      <c r="P3063" s="87" cm="1">
        <f t="array" ref="P3063">IF($X3063="Non-local",VLOOKUP($E3063,$AI$64:$AW$68,COLUMN($AW:$AW)-COLUMN($AH:$AH),FALSE),IF($X3063="Unknown",VLOOKUP($E3063,$AI$71:$AW$75,COLUMN($AW:$AW)-COLUMN($AH:$AH),FALSE),0))</f>
        <v>223.99999999999997</v>
      </c>
      <c r="Q3063" s="87" cm="1">
        <f t="array" ref="Q3063">IF($X3063="Non-local",VLOOKUP($E3063,$AI$40:$AW$44,COLUMN($AW:$AW)-COLUMN($AH:$AH),FALSE),IF($X3063="Unknown",VLOOKUP($E3063,$AI$47:$AW$51,COLUMN($AW:$AW)-COLUMN($AH:$AH),FALSE),0))</f>
        <v>535.71460000000002</v>
      </c>
      <c r="R3063" s="87" cm="1">
        <f t="array" ref="R3063">IF($X3063="Non-local",VLOOKUP($E3063,$AI$88:$AW$92,COLUMN($AW:$AW)-COLUMN($AH:$AH),FALSE),IF($X3063="Unknown",VLOOKUP($E3063,$AI$95:$AW$99,COLUMN($AW:$AW)-COLUMN($AH:$AH),FALSE),0))</f>
        <v>0.13812461483017213</v>
      </c>
      <c r="S3063" s="87" cm="1">
        <f t="array" ref="S3063">VLOOKUP($E3063,$AI$111:$AW$115,COLUMN($AW:$AW)-COLUMN($AH:$AH),FALSE)</f>
        <v>431.69322000000005</v>
      </c>
      <c r="T3063" s="104">
        <f t="shared" si="615"/>
        <v>0.73036109992810117</v>
      </c>
      <c r="U3063" s="104">
        <f t="shared" si="616"/>
        <v>1802.7589202906051</v>
      </c>
      <c r="V3063" s="87" cm="1">
        <f t="array" ref="V3063">VLOOKUP($E3063,$AI$118:$AW$122,COLUMN($AW:$AW)-COLUMN($AH:$AH),FALSE)</f>
        <v>0</v>
      </c>
      <c r="W3063" s="87" t="str">
        <f t="shared" si="620"/>
        <v>Domestic</v>
      </c>
      <c r="X3063" s="87" t="str">
        <f t="shared" si="621"/>
        <v>Non-local</v>
      </c>
      <c r="Y3063" s="104"/>
      <c r="Z3063" s="87" t="str">
        <f t="shared" si="617"/>
        <v>USA</v>
      </c>
      <c r="AA3063" s="87" t="str">
        <f t="shared" si="618"/>
        <v>USA</v>
      </c>
      <c r="AB3063" s="82" cm="1">
        <f t="array" ref="AB3063">VLOOKUP(B3063,'GDP per Capita'!$T$2:$V$4235,COLUMN('GDP per Capita'!$V:$V)-COLUMN('GDP per Capita'!$S:$S),FALSE)</f>
        <v>63809.64</v>
      </c>
      <c r="AC3063" s="82">
        <f t="shared" si="622"/>
        <v>63809.64</v>
      </c>
      <c r="AD3063" s="82">
        <f t="shared" si="623"/>
        <v>63809.64</v>
      </c>
      <c r="AE3063" s="88">
        <f t="shared" si="619"/>
        <v>2.8252140590208707E-2</v>
      </c>
    </row>
    <row r="3064" spans="1:31">
      <c r="A3064" s="77" t="s">
        <v>1742</v>
      </c>
      <c r="B3064" s="77">
        <v>3063</v>
      </c>
      <c r="C3064" s="77" t="s">
        <v>578</v>
      </c>
      <c r="D3064" s="77" t="s">
        <v>35</v>
      </c>
      <c r="E3064" s="77">
        <v>2017</v>
      </c>
      <c r="F3064" s="77">
        <v>-26.121388899999999</v>
      </c>
      <c r="G3064" s="77">
        <v>27.964722200000001</v>
      </c>
      <c r="H3064" s="77">
        <v>0</v>
      </c>
      <c r="I3064" s="77" t="s">
        <v>1727</v>
      </c>
      <c r="J3064" s="77">
        <v>30.271128600000001</v>
      </c>
      <c r="K3064" s="77">
        <v>-97.743699500000005</v>
      </c>
      <c r="L3064" s="77">
        <v>29448.4270830032</v>
      </c>
      <c r="M3064" s="77">
        <v>4.6970226827852199</v>
      </c>
      <c r="N3064" s="77">
        <v>0</v>
      </c>
      <c r="O3064" s="77">
        <v>2694.5310780947898</v>
      </c>
      <c r="P3064" s="87" cm="1">
        <f t="array" ref="P3064">IF($X3064="Non-local",VLOOKUP($E3064,$AI$64:$AW$68,COLUMN($AW:$AW)-COLUMN($AH:$AH),FALSE),IF($X3064="Unknown",VLOOKUP($E3064,$AI$71:$AW$75,COLUMN($AW:$AW)-COLUMN($AH:$AH),FALSE),0))</f>
        <v>223.99999999999997</v>
      </c>
      <c r="Q3064" s="87" cm="1">
        <f t="array" ref="Q3064">IF($X3064="Non-local",VLOOKUP($E3064,$AI$40:$AW$44,COLUMN($AW:$AW)-COLUMN($AH:$AH),FALSE),IF($X3064="Unknown",VLOOKUP($E3064,$AI$47:$AW$51,COLUMN($AW:$AW)-COLUMN($AH:$AH),FALSE),0))</f>
        <v>535.71460000000002</v>
      </c>
      <c r="R3064" s="87" cm="1">
        <f t="array" ref="R3064">IF($X3064="Non-local",VLOOKUP($E3064,$AI$88:$AW$92,COLUMN($AW:$AW)-COLUMN($AH:$AH),FALSE),IF($X3064="Unknown",VLOOKUP($E3064,$AI$95:$AW$99,COLUMN($AW:$AW)-COLUMN($AH:$AH),FALSE),0))</f>
        <v>0.13812461483017213</v>
      </c>
      <c r="S3064" s="87" cm="1">
        <f t="array" ref="S3064">VLOOKUP($E3064,$AI$111:$AW$115,COLUMN($AW:$AW)-COLUMN($AH:$AH),FALSE)</f>
        <v>431.69322000000005</v>
      </c>
      <c r="T3064" s="104">
        <f t="shared" si="615"/>
        <v>4.835147297615392</v>
      </c>
      <c r="U3064" s="104">
        <f t="shared" si="616"/>
        <v>3885.9388980947897</v>
      </c>
      <c r="V3064" s="87" cm="1">
        <f t="array" ref="V3064">VLOOKUP($E3064,$AI$118:$AW$122,COLUMN($AW:$AW)-COLUMN($AH:$AH),FALSE)</f>
        <v>0</v>
      </c>
      <c r="W3064" s="87" t="str">
        <f t="shared" si="620"/>
        <v>International</v>
      </c>
      <c r="X3064" s="87" t="str">
        <f t="shared" si="621"/>
        <v>Non-local</v>
      </c>
      <c r="Y3064" s="104"/>
      <c r="Z3064" s="87" t="str">
        <f t="shared" si="617"/>
        <v>South Africa</v>
      </c>
      <c r="AA3064" s="87" t="str">
        <f t="shared" si="618"/>
        <v>Africa</v>
      </c>
      <c r="AB3064" s="82" cm="1">
        <f t="array" ref="AB3064">VLOOKUP(B3064,'GDP per Capita'!$T$2:$V$4235,COLUMN('GDP per Capita'!$V:$V)-COLUMN('GDP per Capita'!$S:$S),FALSE)</f>
        <v>6417.94</v>
      </c>
      <c r="AC3064" s="82">
        <f t="shared" si="622"/>
        <v>6417.94</v>
      </c>
      <c r="AD3064" s="82">
        <f t="shared" si="623"/>
        <v>6417.94</v>
      </c>
      <c r="AE3064" s="88">
        <f t="shared" si="619"/>
        <v>0.60548071469892051</v>
      </c>
    </row>
    <row r="3065" spans="1:31">
      <c r="A3065" s="77" t="s">
        <v>1012</v>
      </c>
      <c r="B3065" s="77">
        <v>3064</v>
      </c>
      <c r="C3065" s="77" t="s">
        <v>29</v>
      </c>
      <c r="D3065" s="77" t="s">
        <v>29</v>
      </c>
      <c r="E3065" s="77">
        <v>2017</v>
      </c>
      <c r="F3065" s="77">
        <v>38.890396099999997</v>
      </c>
      <c r="G3065" s="77">
        <v>-77.084158500000001</v>
      </c>
      <c r="H3065" s="77">
        <v>0</v>
      </c>
      <c r="I3065" s="77" t="s">
        <v>1727</v>
      </c>
      <c r="J3065" s="77">
        <v>30.271128600000001</v>
      </c>
      <c r="K3065" s="77">
        <v>-97.743699500000005</v>
      </c>
      <c r="L3065" s="77">
        <v>4227.0073627168504</v>
      </c>
      <c r="M3065" s="77">
        <v>0.75826134726136996</v>
      </c>
      <c r="N3065" s="77">
        <v>0</v>
      </c>
      <c r="O3065" s="77">
        <v>507.240883526022</v>
      </c>
      <c r="P3065" s="87" cm="1">
        <f t="array" ref="P3065">IF($X3065="Non-local",VLOOKUP($E3065,$AI$64:$AW$68,COLUMN($AW:$AW)-COLUMN($AH:$AH),FALSE),IF($X3065="Unknown",VLOOKUP($E3065,$AI$71:$AW$75,COLUMN($AW:$AW)-COLUMN($AH:$AH),FALSE),0))</f>
        <v>223.99999999999997</v>
      </c>
      <c r="Q3065" s="87" cm="1">
        <f t="array" ref="Q3065">IF($X3065="Non-local",VLOOKUP($E3065,$AI$40:$AW$44,COLUMN($AW:$AW)-COLUMN($AH:$AH),FALSE),IF($X3065="Unknown",VLOOKUP($E3065,$AI$47:$AW$51,COLUMN($AW:$AW)-COLUMN($AH:$AH),FALSE),0))</f>
        <v>535.71460000000002</v>
      </c>
      <c r="R3065" s="87" cm="1">
        <f t="array" ref="R3065">IF($X3065="Non-local",VLOOKUP($E3065,$AI$88:$AW$92,COLUMN($AW:$AW)-COLUMN($AH:$AH),FALSE),IF($X3065="Unknown",VLOOKUP($E3065,$AI$95:$AW$99,COLUMN($AW:$AW)-COLUMN($AH:$AH),FALSE),0))</f>
        <v>0.13812461483017213</v>
      </c>
      <c r="S3065" s="87" cm="1">
        <f t="array" ref="S3065">VLOOKUP($E3065,$AI$111:$AW$115,COLUMN($AW:$AW)-COLUMN($AH:$AH),FALSE)</f>
        <v>431.69322000000005</v>
      </c>
      <c r="T3065" s="104">
        <f t="shared" si="615"/>
        <v>0.89638596209154209</v>
      </c>
      <c r="U3065" s="104">
        <f t="shared" si="616"/>
        <v>1698.648703526022</v>
      </c>
      <c r="V3065" s="87" cm="1">
        <f t="array" ref="V3065">VLOOKUP($E3065,$AI$118:$AW$122,COLUMN($AW:$AW)-COLUMN($AH:$AH),FALSE)</f>
        <v>0</v>
      </c>
      <c r="W3065" s="87" t="str">
        <f t="shared" si="620"/>
        <v>Domestic</v>
      </c>
      <c r="X3065" s="87" t="str">
        <f t="shared" si="621"/>
        <v>Non-local</v>
      </c>
      <c r="Y3065" s="104"/>
      <c r="Z3065" s="87" t="str">
        <f t="shared" si="617"/>
        <v>USA</v>
      </c>
      <c r="AA3065" s="87" t="str">
        <f t="shared" si="618"/>
        <v>USA</v>
      </c>
      <c r="AB3065" s="82" cm="1">
        <f t="array" ref="AB3065">VLOOKUP(B3065,'GDP per Capita'!$T$2:$V$4235,COLUMN('GDP per Capita'!$V:$V)-COLUMN('GDP per Capita'!$S:$S),FALSE)</f>
        <v>63809.64</v>
      </c>
      <c r="AC3065" s="82">
        <f t="shared" si="622"/>
        <v>63809.64</v>
      </c>
      <c r="AD3065" s="82">
        <f t="shared" si="623"/>
        <v>63809.64</v>
      </c>
      <c r="AE3065" s="88">
        <f t="shared" si="619"/>
        <v>2.6620565537213845E-2</v>
      </c>
    </row>
    <row r="3066" spans="1:31">
      <c r="A3066" s="77" t="s">
        <v>930</v>
      </c>
      <c r="B3066" s="77">
        <v>3065</v>
      </c>
      <c r="C3066" s="77" t="s">
        <v>29</v>
      </c>
      <c r="D3066" s="77" t="s">
        <v>29</v>
      </c>
      <c r="E3066" s="77">
        <v>2017</v>
      </c>
      <c r="F3066" s="77">
        <v>39.028443799999998</v>
      </c>
      <c r="G3066" s="77">
        <v>-76.601353599999996</v>
      </c>
      <c r="H3066" s="77">
        <v>0</v>
      </c>
      <c r="I3066" s="77" t="s">
        <v>1727</v>
      </c>
      <c r="J3066" s="77">
        <v>30.271128600000001</v>
      </c>
      <c r="K3066" s="77">
        <v>-97.743699500000005</v>
      </c>
      <c r="L3066" s="77">
        <v>4315.9620818469002</v>
      </c>
      <c r="M3066" s="77">
        <v>0.77242270347028696</v>
      </c>
      <c r="N3066" s="77">
        <v>0</v>
      </c>
      <c r="O3066" s="77">
        <v>517.91544982162804</v>
      </c>
      <c r="P3066" s="87" cm="1">
        <f t="array" ref="P3066">IF($X3066="Non-local",VLOOKUP($E3066,$AI$64:$AW$68,COLUMN($AW:$AW)-COLUMN($AH:$AH),FALSE),IF($X3066="Unknown",VLOOKUP($E3066,$AI$71:$AW$75,COLUMN($AW:$AW)-COLUMN($AH:$AH),FALSE),0))</f>
        <v>223.99999999999997</v>
      </c>
      <c r="Q3066" s="87" cm="1">
        <f t="array" ref="Q3066">IF($X3066="Non-local",VLOOKUP($E3066,$AI$40:$AW$44,COLUMN($AW:$AW)-COLUMN($AH:$AH),FALSE),IF($X3066="Unknown",VLOOKUP($E3066,$AI$47:$AW$51,COLUMN($AW:$AW)-COLUMN($AH:$AH),FALSE),0))</f>
        <v>535.71460000000002</v>
      </c>
      <c r="R3066" s="87" cm="1">
        <f t="array" ref="R3066">IF($X3066="Non-local",VLOOKUP($E3066,$AI$88:$AW$92,COLUMN($AW:$AW)-COLUMN($AH:$AH),FALSE),IF($X3066="Unknown",VLOOKUP($E3066,$AI$95:$AW$99,COLUMN($AW:$AW)-COLUMN($AH:$AH),FALSE),0))</f>
        <v>0.13812461483017213</v>
      </c>
      <c r="S3066" s="87" cm="1">
        <f t="array" ref="S3066">VLOOKUP($E3066,$AI$111:$AW$115,COLUMN($AW:$AW)-COLUMN($AH:$AH),FALSE)</f>
        <v>431.69322000000005</v>
      </c>
      <c r="T3066" s="104">
        <f t="shared" si="615"/>
        <v>0.9105473183004591</v>
      </c>
      <c r="U3066" s="104">
        <f t="shared" si="616"/>
        <v>1709.3232698216282</v>
      </c>
      <c r="V3066" s="87" cm="1">
        <f t="array" ref="V3066">VLOOKUP($E3066,$AI$118:$AW$122,COLUMN($AW:$AW)-COLUMN($AH:$AH),FALSE)</f>
        <v>0</v>
      </c>
      <c r="W3066" s="87" t="str">
        <f t="shared" si="620"/>
        <v>Domestic</v>
      </c>
      <c r="X3066" s="87" t="str">
        <f t="shared" si="621"/>
        <v>Non-local</v>
      </c>
      <c r="Y3066" s="104"/>
      <c r="Z3066" s="87" t="str">
        <f t="shared" si="617"/>
        <v>USA</v>
      </c>
      <c r="AA3066" s="87" t="str">
        <f t="shared" si="618"/>
        <v>USA</v>
      </c>
      <c r="AB3066" s="82" cm="1">
        <f t="array" ref="AB3066">VLOOKUP(B3066,'GDP per Capita'!$T$2:$V$4235,COLUMN('GDP per Capita'!$V:$V)-COLUMN('GDP per Capita'!$S:$S),FALSE)</f>
        <v>63809.64</v>
      </c>
      <c r="AC3066" s="82">
        <f t="shared" si="622"/>
        <v>63809.64</v>
      </c>
      <c r="AD3066" s="82">
        <f t="shared" si="623"/>
        <v>63809.64</v>
      </c>
      <c r="AE3066" s="88">
        <f t="shared" si="619"/>
        <v>2.6787853211859967E-2</v>
      </c>
    </row>
    <row r="3067" spans="1:31">
      <c r="A3067" s="77" t="s">
        <v>1027</v>
      </c>
      <c r="B3067" s="77">
        <v>3066</v>
      </c>
      <c r="C3067" s="77" t="s">
        <v>29</v>
      </c>
      <c r="D3067" s="77" t="s">
        <v>29</v>
      </c>
      <c r="E3067" s="77">
        <v>2017</v>
      </c>
      <c r="F3067" s="77">
        <v>20.020451999999999</v>
      </c>
      <c r="G3067" s="77">
        <v>-155.66390999999999</v>
      </c>
      <c r="H3067" s="77">
        <v>0</v>
      </c>
      <c r="I3067" s="77" t="s">
        <v>1727</v>
      </c>
      <c r="J3067" s="77">
        <v>30.271128600000001</v>
      </c>
      <c r="K3067" s="77">
        <v>-97.743699500000005</v>
      </c>
      <c r="L3067" s="77">
        <v>11759.0563986792</v>
      </c>
      <c r="M3067" s="77">
        <v>1.8274744859894501</v>
      </c>
      <c r="N3067" s="77">
        <v>0</v>
      </c>
      <c r="O3067" s="77">
        <v>1234.70092186131</v>
      </c>
      <c r="P3067" s="87" cm="1">
        <f t="array" ref="P3067">IF($X3067="Non-local",VLOOKUP($E3067,$AI$64:$AW$68,COLUMN($AW:$AW)-COLUMN($AH:$AH),FALSE),IF($X3067="Unknown",VLOOKUP($E3067,$AI$71:$AW$75,COLUMN($AW:$AW)-COLUMN($AH:$AH),FALSE),0))</f>
        <v>223.99999999999997</v>
      </c>
      <c r="Q3067" s="87" cm="1">
        <f t="array" ref="Q3067">IF($X3067="Non-local",VLOOKUP($E3067,$AI$40:$AW$44,COLUMN($AW:$AW)-COLUMN($AH:$AH),FALSE),IF($X3067="Unknown",VLOOKUP($E3067,$AI$47:$AW$51,COLUMN($AW:$AW)-COLUMN($AH:$AH),FALSE),0))</f>
        <v>535.71460000000002</v>
      </c>
      <c r="R3067" s="87" cm="1">
        <f t="array" ref="R3067">IF($X3067="Non-local",VLOOKUP($E3067,$AI$88:$AW$92,COLUMN($AW:$AW)-COLUMN($AH:$AH),FALSE),IF($X3067="Unknown",VLOOKUP($E3067,$AI$95:$AW$99,COLUMN($AW:$AW)-COLUMN($AH:$AH),FALSE),0))</f>
        <v>0.13812461483017213</v>
      </c>
      <c r="S3067" s="87" cm="1">
        <f t="array" ref="S3067">VLOOKUP($E3067,$AI$111:$AW$115,COLUMN($AW:$AW)-COLUMN($AH:$AH),FALSE)</f>
        <v>431.69322000000005</v>
      </c>
      <c r="T3067" s="104">
        <f t="shared" si="615"/>
        <v>1.9655991008196221</v>
      </c>
      <c r="U3067" s="104">
        <f t="shared" si="616"/>
        <v>2426.1087418613101</v>
      </c>
      <c r="V3067" s="87" cm="1">
        <f t="array" ref="V3067">VLOOKUP($E3067,$AI$118:$AW$122,COLUMN($AW:$AW)-COLUMN($AH:$AH),FALSE)</f>
        <v>0</v>
      </c>
      <c r="W3067" s="87" t="str">
        <f t="shared" si="620"/>
        <v>Domestic</v>
      </c>
      <c r="X3067" s="87" t="str">
        <f t="shared" si="621"/>
        <v>Non-local</v>
      </c>
      <c r="Y3067" s="104"/>
      <c r="Z3067" s="87" t="str">
        <f t="shared" si="617"/>
        <v>USA</v>
      </c>
      <c r="AA3067" s="87" t="str">
        <f t="shared" si="618"/>
        <v>USA</v>
      </c>
      <c r="AB3067" s="82" cm="1">
        <f t="array" ref="AB3067">VLOOKUP(B3067,'GDP per Capita'!$T$2:$V$4235,COLUMN('GDP per Capita'!$V:$V)-COLUMN('GDP per Capita'!$S:$S),FALSE)</f>
        <v>63809.64</v>
      </c>
      <c r="AC3067" s="82">
        <f t="shared" si="622"/>
        <v>63809.64</v>
      </c>
      <c r="AD3067" s="82">
        <f t="shared" si="623"/>
        <v>63809.64</v>
      </c>
      <c r="AE3067" s="88">
        <f t="shared" si="619"/>
        <v>3.8021037916235075E-2</v>
      </c>
    </row>
    <row r="3068" spans="1:31">
      <c r="A3068" s="77" t="s">
        <v>1496</v>
      </c>
      <c r="B3068" s="77">
        <v>3067</v>
      </c>
      <c r="C3068" s="77" t="s">
        <v>29</v>
      </c>
      <c r="D3068" s="77" t="s">
        <v>29</v>
      </c>
      <c r="E3068" s="77">
        <v>2017</v>
      </c>
      <c r="F3068" s="77">
        <v>35.6869996</v>
      </c>
      <c r="G3068" s="77">
        <v>-105.9377997</v>
      </c>
      <c r="H3068" s="77">
        <v>0</v>
      </c>
      <c r="I3068" s="77" t="s">
        <v>1727</v>
      </c>
      <c r="J3068" s="77">
        <v>30.271128600000001</v>
      </c>
      <c r="K3068" s="77">
        <v>-97.743699500000005</v>
      </c>
      <c r="L3068" s="77">
        <v>1944.8265279669299</v>
      </c>
      <c r="M3068" s="77">
        <v>0.41843588299999002</v>
      </c>
      <c r="N3068" s="77">
        <v>0</v>
      </c>
      <c r="O3068" s="77">
        <v>373.40669336965101</v>
      </c>
      <c r="P3068" s="87" cm="1">
        <f t="array" ref="P3068">IF($X3068="Non-local",VLOOKUP($E3068,$AI$64:$AW$68,COLUMN($AW:$AW)-COLUMN($AH:$AH),FALSE),IF($X3068="Unknown",VLOOKUP($E3068,$AI$71:$AW$75,COLUMN($AW:$AW)-COLUMN($AH:$AH),FALSE),0))</f>
        <v>223.99999999999997</v>
      </c>
      <c r="Q3068" s="87" cm="1">
        <f t="array" ref="Q3068">IF($X3068="Non-local",VLOOKUP($E3068,$AI$40:$AW$44,COLUMN($AW:$AW)-COLUMN($AH:$AH),FALSE),IF($X3068="Unknown",VLOOKUP($E3068,$AI$47:$AW$51,COLUMN($AW:$AW)-COLUMN($AH:$AH),FALSE),0))</f>
        <v>535.71460000000002</v>
      </c>
      <c r="R3068" s="87" cm="1">
        <f t="array" ref="R3068">IF($X3068="Non-local",VLOOKUP($E3068,$AI$88:$AW$92,COLUMN($AW:$AW)-COLUMN($AH:$AH),FALSE),IF($X3068="Unknown",VLOOKUP($E3068,$AI$95:$AW$99,COLUMN($AW:$AW)-COLUMN($AH:$AH),FALSE),0))</f>
        <v>0.13812461483017213</v>
      </c>
      <c r="S3068" s="87" cm="1">
        <f t="array" ref="S3068">VLOOKUP($E3068,$AI$111:$AW$115,COLUMN($AW:$AW)-COLUMN($AH:$AH),FALSE)</f>
        <v>431.69322000000005</v>
      </c>
      <c r="T3068" s="104">
        <f t="shared" si="615"/>
        <v>0.55656049783016215</v>
      </c>
      <c r="U3068" s="104">
        <f t="shared" si="616"/>
        <v>1564.8145133696512</v>
      </c>
      <c r="V3068" s="87" cm="1">
        <f t="array" ref="V3068">VLOOKUP($E3068,$AI$118:$AW$122,COLUMN($AW:$AW)-COLUMN($AH:$AH),FALSE)</f>
        <v>0</v>
      </c>
      <c r="W3068" s="87" t="str">
        <f t="shared" si="620"/>
        <v>Domestic</v>
      </c>
      <c r="X3068" s="87" t="str">
        <f t="shared" si="621"/>
        <v>Non-local</v>
      </c>
      <c r="Y3068" s="104"/>
      <c r="Z3068" s="87" t="str">
        <f t="shared" si="617"/>
        <v>USA</v>
      </c>
      <c r="AA3068" s="87" t="str">
        <f t="shared" si="618"/>
        <v>USA</v>
      </c>
      <c r="AB3068" s="82" cm="1">
        <f t="array" ref="AB3068">VLOOKUP(B3068,'GDP per Capita'!$T$2:$V$4235,COLUMN('GDP per Capita'!$V:$V)-COLUMN('GDP per Capita'!$S:$S),FALSE)</f>
        <v>63809.64</v>
      </c>
      <c r="AC3068" s="82">
        <f t="shared" si="622"/>
        <v>63809.64</v>
      </c>
      <c r="AD3068" s="82">
        <f t="shared" si="623"/>
        <v>63809.64</v>
      </c>
      <c r="AE3068" s="88">
        <f t="shared" si="619"/>
        <v>2.4523167868830652E-2</v>
      </c>
    </row>
    <row r="3069" spans="1:31">
      <c r="A3069" s="77" t="s">
        <v>1180</v>
      </c>
      <c r="B3069" s="77">
        <v>3068</v>
      </c>
      <c r="C3069" s="77" t="s">
        <v>29</v>
      </c>
      <c r="D3069" s="77" t="s">
        <v>29</v>
      </c>
      <c r="E3069" s="77">
        <v>2017</v>
      </c>
      <c r="F3069" s="77">
        <v>39.613320999999999</v>
      </c>
      <c r="G3069" s="77">
        <v>-105.0166498</v>
      </c>
      <c r="H3069" s="77">
        <v>0</v>
      </c>
      <c r="I3069" s="77" t="s">
        <v>1727</v>
      </c>
      <c r="J3069" s="77">
        <v>30.271128600000001</v>
      </c>
      <c r="K3069" s="77">
        <v>-97.743699500000005</v>
      </c>
      <c r="L3069" s="77">
        <v>2462.5150805479998</v>
      </c>
      <c r="M3069" s="77">
        <v>0.48679395164137301</v>
      </c>
      <c r="N3069" s="77">
        <v>0</v>
      </c>
      <c r="O3069" s="77">
        <v>472.80289546521698</v>
      </c>
      <c r="P3069" s="87" cm="1">
        <f t="array" ref="P3069">IF($X3069="Non-local",VLOOKUP($E3069,$AI$64:$AW$68,COLUMN($AW:$AW)-COLUMN($AH:$AH),FALSE),IF($X3069="Unknown",VLOOKUP($E3069,$AI$71:$AW$75,COLUMN($AW:$AW)-COLUMN($AH:$AH),FALSE),0))</f>
        <v>223.99999999999997</v>
      </c>
      <c r="Q3069" s="87" cm="1">
        <f t="array" ref="Q3069">IF($X3069="Non-local",VLOOKUP($E3069,$AI$40:$AW$44,COLUMN($AW:$AW)-COLUMN($AH:$AH),FALSE),IF($X3069="Unknown",VLOOKUP($E3069,$AI$47:$AW$51,COLUMN($AW:$AW)-COLUMN($AH:$AH),FALSE),0))</f>
        <v>535.71460000000002</v>
      </c>
      <c r="R3069" s="87" cm="1">
        <f t="array" ref="R3069">IF($X3069="Non-local",VLOOKUP($E3069,$AI$88:$AW$92,COLUMN($AW:$AW)-COLUMN($AH:$AH),FALSE),IF($X3069="Unknown",VLOOKUP($E3069,$AI$95:$AW$99,COLUMN($AW:$AW)-COLUMN($AH:$AH),FALSE),0))</f>
        <v>0.13812461483017213</v>
      </c>
      <c r="S3069" s="87" cm="1">
        <f t="array" ref="S3069">VLOOKUP($E3069,$AI$111:$AW$115,COLUMN($AW:$AW)-COLUMN($AH:$AH),FALSE)</f>
        <v>431.69322000000005</v>
      </c>
      <c r="T3069" s="104">
        <f t="shared" si="615"/>
        <v>0.62491856647154509</v>
      </c>
      <c r="U3069" s="104">
        <f t="shared" si="616"/>
        <v>1664.2107154652172</v>
      </c>
      <c r="V3069" s="87" cm="1">
        <f t="array" ref="V3069">VLOOKUP($E3069,$AI$118:$AW$122,COLUMN($AW:$AW)-COLUMN($AH:$AH),FALSE)</f>
        <v>0</v>
      </c>
      <c r="W3069" s="87" t="str">
        <f t="shared" si="620"/>
        <v>Domestic</v>
      </c>
      <c r="X3069" s="87" t="str">
        <f t="shared" si="621"/>
        <v>Non-local</v>
      </c>
      <c r="Y3069" s="104"/>
      <c r="Z3069" s="87" t="str">
        <f t="shared" si="617"/>
        <v>USA</v>
      </c>
      <c r="AA3069" s="87" t="str">
        <f t="shared" si="618"/>
        <v>USA</v>
      </c>
      <c r="AB3069" s="82" cm="1">
        <f t="array" ref="AB3069">VLOOKUP(B3069,'GDP per Capita'!$T$2:$V$4235,COLUMN('GDP per Capita'!$V:$V)-COLUMN('GDP per Capita'!$S:$S),FALSE)</f>
        <v>63809.64</v>
      </c>
      <c r="AC3069" s="82">
        <f t="shared" si="622"/>
        <v>63809.64</v>
      </c>
      <c r="AD3069" s="82">
        <f t="shared" si="623"/>
        <v>63809.64</v>
      </c>
      <c r="AE3069" s="88">
        <f t="shared" si="619"/>
        <v>2.6080866707055818E-2</v>
      </c>
    </row>
    <row r="3070" spans="1:31">
      <c r="A3070" s="77" t="s">
        <v>1743</v>
      </c>
      <c r="B3070" s="77">
        <v>3069</v>
      </c>
      <c r="C3070" s="77" t="s">
        <v>29</v>
      </c>
      <c r="D3070" s="77" t="s">
        <v>29</v>
      </c>
      <c r="E3070" s="77">
        <v>2017</v>
      </c>
      <c r="F3070" s="77">
        <v>34.096496000000002</v>
      </c>
      <c r="G3070" s="77">
        <v>-83.761283899999995</v>
      </c>
      <c r="H3070" s="77">
        <v>0</v>
      </c>
      <c r="I3070" s="77" t="s">
        <v>1727</v>
      </c>
      <c r="J3070" s="77">
        <v>30.271128600000001</v>
      </c>
      <c r="K3070" s="77">
        <v>-97.743699500000005</v>
      </c>
      <c r="L3070" s="77">
        <v>2763.04411569083</v>
      </c>
      <c r="M3070" s="77">
        <v>0.52647724058140599</v>
      </c>
      <c r="N3070" s="77">
        <v>0</v>
      </c>
      <c r="O3070" s="77">
        <v>530.50447021263994</v>
      </c>
      <c r="P3070" s="87" cm="1">
        <f t="array" ref="P3070">IF($X3070="Non-local",VLOOKUP($E3070,$AI$64:$AW$68,COLUMN($AW:$AW)-COLUMN($AH:$AH),FALSE),IF($X3070="Unknown",VLOOKUP($E3070,$AI$71:$AW$75,COLUMN($AW:$AW)-COLUMN($AH:$AH),FALSE),0))</f>
        <v>223.99999999999997</v>
      </c>
      <c r="Q3070" s="87" cm="1">
        <f t="array" ref="Q3070">IF($X3070="Non-local",VLOOKUP($E3070,$AI$40:$AW$44,COLUMN($AW:$AW)-COLUMN($AH:$AH),FALSE),IF($X3070="Unknown",VLOOKUP($E3070,$AI$47:$AW$51,COLUMN($AW:$AW)-COLUMN($AH:$AH),FALSE),0))</f>
        <v>535.71460000000002</v>
      </c>
      <c r="R3070" s="87" cm="1">
        <f t="array" ref="R3070">IF($X3070="Non-local",VLOOKUP($E3070,$AI$88:$AW$92,COLUMN($AW:$AW)-COLUMN($AH:$AH),FALSE),IF($X3070="Unknown",VLOOKUP($E3070,$AI$95:$AW$99,COLUMN($AW:$AW)-COLUMN($AH:$AH),FALSE),0))</f>
        <v>0.13812461483017213</v>
      </c>
      <c r="S3070" s="87" cm="1">
        <f t="array" ref="S3070">VLOOKUP($E3070,$AI$111:$AW$115,COLUMN($AW:$AW)-COLUMN($AH:$AH),FALSE)</f>
        <v>431.69322000000005</v>
      </c>
      <c r="T3070" s="104">
        <f t="shared" si="615"/>
        <v>0.66460185541157812</v>
      </c>
      <c r="U3070" s="104">
        <f t="shared" si="616"/>
        <v>1721.9122902126401</v>
      </c>
      <c r="V3070" s="87" cm="1">
        <f t="array" ref="V3070">VLOOKUP($E3070,$AI$118:$AW$122,COLUMN($AW:$AW)-COLUMN($AH:$AH),FALSE)</f>
        <v>0</v>
      </c>
      <c r="W3070" s="87" t="str">
        <f t="shared" si="620"/>
        <v>Domestic</v>
      </c>
      <c r="X3070" s="87" t="str">
        <f t="shared" si="621"/>
        <v>Non-local</v>
      </c>
      <c r="Y3070" s="104"/>
      <c r="Z3070" s="87" t="str">
        <f t="shared" si="617"/>
        <v>USA</v>
      </c>
      <c r="AA3070" s="87" t="str">
        <f t="shared" si="618"/>
        <v>USA</v>
      </c>
      <c r="AB3070" s="82" cm="1">
        <f t="array" ref="AB3070">VLOOKUP(B3070,'GDP per Capita'!$T$2:$V$4235,COLUMN('GDP per Capita'!$V:$V)-COLUMN('GDP per Capita'!$S:$S),FALSE)</f>
        <v>63809.64</v>
      </c>
      <c r="AC3070" s="82">
        <f t="shared" si="622"/>
        <v>63809.64</v>
      </c>
      <c r="AD3070" s="82">
        <f t="shared" si="623"/>
        <v>63809.64</v>
      </c>
      <c r="AE3070" s="88">
        <f t="shared" si="619"/>
        <v>2.6985143470683114E-2</v>
      </c>
    </row>
    <row r="3071" spans="1:31">
      <c r="A3071" s="77" t="s">
        <v>1079</v>
      </c>
      <c r="B3071" s="77">
        <v>3070</v>
      </c>
      <c r="C3071" s="77" t="s">
        <v>29</v>
      </c>
      <c r="D3071" s="77" t="s">
        <v>29</v>
      </c>
      <c r="E3071" s="77">
        <v>2017</v>
      </c>
      <c r="F3071" s="77">
        <v>39.962260100000002</v>
      </c>
      <c r="G3071" s="77">
        <v>-83.000706499999893</v>
      </c>
      <c r="H3071" s="77">
        <v>0</v>
      </c>
      <c r="I3071" s="77" t="s">
        <v>1727</v>
      </c>
      <c r="J3071" s="77">
        <v>30.271128600000001</v>
      </c>
      <c r="K3071" s="77">
        <v>-97.743699500000005</v>
      </c>
      <c r="L3071" s="77">
        <v>3432.4542397645</v>
      </c>
      <c r="M3071" s="77">
        <v>0.63177058981671896</v>
      </c>
      <c r="N3071" s="77">
        <v>0</v>
      </c>
      <c r="O3071" s="77">
        <v>659.03121403478497</v>
      </c>
      <c r="P3071" s="87" cm="1">
        <f t="array" ref="P3071">IF($X3071="Non-local",VLOOKUP($E3071,$AI$64:$AW$68,COLUMN($AW:$AW)-COLUMN($AH:$AH),FALSE),IF($X3071="Unknown",VLOOKUP($E3071,$AI$71:$AW$75,COLUMN($AW:$AW)-COLUMN($AH:$AH),FALSE),0))</f>
        <v>223.99999999999997</v>
      </c>
      <c r="Q3071" s="87" cm="1">
        <f t="array" ref="Q3071">IF($X3071="Non-local",VLOOKUP($E3071,$AI$40:$AW$44,COLUMN($AW:$AW)-COLUMN($AH:$AH),FALSE),IF($X3071="Unknown",VLOOKUP($E3071,$AI$47:$AW$51,COLUMN($AW:$AW)-COLUMN($AH:$AH),FALSE),0))</f>
        <v>535.71460000000002</v>
      </c>
      <c r="R3071" s="87" cm="1">
        <f t="array" ref="R3071">IF($X3071="Non-local",VLOOKUP($E3071,$AI$88:$AW$92,COLUMN($AW:$AW)-COLUMN($AH:$AH),FALSE),IF($X3071="Unknown",VLOOKUP($E3071,$AI$95:$AW$99,COLUMN($AW:$AW)-COLUMN($AH:$AH),FALSE),0))</f>
        <v>0.13812461483017213</v>
      </c>
      <c r="S3071" s="87" cm="1">
        <f t="array" ref="S3071">VLOOKUP($E3071,$AI$111:$AW$115,COLUMN($AW:$AW)-COLUMN($AH:$AH),FALSE)</f>
        <v>431.69322000000005</v>
      </c>
      <c r="T3071" s="104">
        <f t="shared" si="615"/>
        <v>0.7698952046468911</v>
      </c>
      <c r="U3071" s="104">
        <f t="shared" si="616"/>
        <v>1850.439034034785</v>
      </c>
      <c r="V3071" s="87" cm="1">
        <f t="array" ref="V3071">VLOOKUP($E3071,$AI$118:$AW$122,COLUMN($AW:$AW)-COLUMN($AH:$AH),FALSE)</f>
        <v>0</v>
      </c>
      <c r="W3071" s="87" t="str">
        <f t="shared" si="620"/>
        <v>Domestic</v>
      </c>
      <c r="X3071" s="87" t="str">
        <f t="shared" si="621"/>
        <v>Non-local</v>
      </c>
      <c r="Y3071" s="104"/>
      <c r="Z3071" s="87" t="str">
        <f t="shared" si="617"/>
        <v>USA</v>
      </c>
      <c r="AA3071" s="87" t="str">
        <f t="shared" si="618"/>
        <v>USA</v>
      </c>
      <c r="AB3071" s="82" cm="1">
        <f t="array" ref="AB3071">VLOOKUP(B3071,'GDP per Capita'!$T$2:$V$4235,COLUMN('GDP per Capita'!$V:$V)-COLUMN('GDP per Capita'!$S:$S),FALSE)</f>
        <v>63809.64</v>
      </c>
      <c r="AC3071" s="82">
        <f t="shared" si="622"/>
        <v>63809.64</v>
      </c>
      <c r="AD3071" s="82">
        <f t="shared" si="623"/>
        <v>63809.64</v>
      </c>
      <c r="AE3071" s="88">
        <f t="shared" si="619"/>
        <v>2.8999364892746377E-2</v>
      </c>
    </row>
    <row r="3072" spans="1:31">
      <c r="A3072" s="77" t="s">
        <v>882</v>
      </c>
      <c r="B3072" s="77">
        <v>3071</v>
      </c>
      <c r="C3072" s="77" t="s">
        <v>29</v>
      </c>
      <c r="D3072" s="77" t="s">
        <v>29</v>
      </c>
      <c r="E3072" s="77">
        <v>2017</v>
      </c>
      <c r="F3072" s="77">
        <v>39.004607</v>
      </c>
      <c r="G3072" s="77">
        <v>-76.875683800000004</v>
      </c>
      <c r="H3072" s="77">
        <v>0</v>
      </c>
      <c r="I3072" s="77" t="s">
        <v>1727</v>
      </c>
      <c r="J3072" s="77">
        <v>30.271128600000001</v>
      </c>
      <c r="K3072" s="77">
        <v>-97.743699500000005</v>
      </c>
      <c r="L3072" s="77">
        <v>4269.7117528775198</v>
      </c>
      <c r="M3072" s="77">
        <v>0.76505977332200104</v>
      </c>
      <c r="N3072" s="77">
        <v>0</v>
      </c>
      <c r="O3072" s="77">
        <v>512.36541034530296</v>
      </c>
      <c r="P3072" s="87" cm="1">
        <f t="array" ref="P3072">IF($X3072="Non-local",VLOOKUP($E3072,$AI$64:$AW$68,COLUMN($AW:$AW)-COLUMN($AH:$AH),FALSE),IF($X3072="Unknown",VLOOKUP($E3072,$AI$71:$AW$75,COLUMN($AW:$AW)-COLUMN($AH:$AH),FALSE),0))</f>
        <v>223.99999999999997</v>
      </c>
      <c r="Q3072" s="87" cm="1">
        <f t="array" ref="Q3072">IF($X3072="Non-local",VLOOKUP($E3072,$AI$40:$AW$44,COLUMN($AW:$AW)-COLUMN($AH:$AH),FALSE),IF($X3072="Unknown",VLOOKUP($E3072,$AI$47:$AW$51,COLUMN($AW:$AW)-COLUMN($AH:$AH),FALSE),0))</f>
        <v>535.71460000000002</v>
      </c>
      <c r="R3072" s="87" cm="1">
        <f t="array" ref="R3072">IF($X3072="Non-local",VLOOKUP($E3072,$AI$88:$AW$92,COLUMN($AW:$AW)-COLUMN($AH:$AH),FALSE),IF($X3072="Unknown",VLOOKUP($E3072,$AI$95:$AW$99,COLUMN($AW:$AW)-COLUMN($AH:$AH),FALSE),0))</f>
        <v>0.13812461483017213</v>
      </c>
      <c r="S3072" s="87" cm="1">
        <f t="array" ref="S3072">VLOOKUP($E3072,$AI$111:$AW$115,COLUMN($AW:$AW)-COLUMN($AH:$AH),FALSE)</f>
        <v>431.69322000000005</v>
      </c>
      <c r="T3072" s="104">
        <f t="shared" si="615"/>
        <v>0.90318438815217317</v>
      </c>
      <c r="U3072" s="104">
        <f t="shared" si="616"/>
        <v>1703.7732303453031</v>
      </c>
      <c r="V3072" s="87" cm="1">
        <f t="array" ref="V3072">VLOOKUP($E3072,$AI$118:$AW$122,COLUMN($AW:$AW)-COLUMN($AH:$AH),FALSE)</f>
        <v>0</v>
      </c>
      <c r="W3072" s="87" t="str">
        <f t="shared" si="620"/>
        <v>Domestic</v>
      </c>
      <c r="X3072" s="87" t="str">
        <f t="shared" si="621"/>
        <v>Non-local</v>
      </c>
      <c r="Y3072" s="104"/>
      <c r="Z3072" s="87" t="str">
        <f t="shared" si="617"/>
        <v>USA</v>
      </c>
      <c r="AA3072" s="87" t="str">
        <f t="shared" si="618"/>
        <v>USA</v>
      </c>
      <c r="AB3072" s="82" cm="1">
        <f t="array" ref="AB3072">VLOOKUP(B3072,'GDP per Capita'!$T$2:$V$4235,COLUMN('GDP per Capita'!$V:$V)-COLUMN('GDP per Capita'!$S:$S),FALSE)</f>
        <v>63809.64</v>
      </c>
      <c r="AC3072" s="82">
        <f t="shared" si="622"/>
        <v>63809.64</v>
      </c>
      <c r="AD3072" s="82">
        <f t="shared" si="623"/>
        <v>63809.64</v>
      </c>
      <c r="AE3072" s="88">
        <f t="shared" si="619"/>
        <v>2.6700875139638824E-2</v>
      </c>
    </row>
    <row r="3073" spans="1:31">
      <c r="A3073" s="77" t="s">
        <v>886</v>
      </c>
      <c r="B3073" s="77">
        <v>3072</v>
      </c>
      <c r="C3073" s="77" t="s">
        <v>29</v>
      </c>
      <c r="D3073" s="77" t="s">
        <v>29</v>
      </c>
      <c r="E3073" s="77">
        <v>2017</v>
      </c>
      <c r="F3073" s="77">
        <v>39.284749400000003</v>
      </c>
      <c r="G3073" s="77">
        <v>-76.620474639699793</v>
      </c>
      <c r="H3073" s="77">
        <v>0</v>
      </c>
      <c r="I3073" s="77" t="s">
        <v>1727</v>
      </c>
      <c r="J3073" s="77">
        <v>30.271128600000001</v>
      </c>
      <c r="K3073" s="77">
        <v>-97.743699500000005</v>
      </c>
      <c r="L3073" s="77">
        <v>4333.0445921849196</v>
      </c>
      <c r="M3073" s="77">
        <v>0.77514219397292805</v>
      </c>
      <c r="N3073" s="77">
        <v>0</v>
      </c>
      <c r="O3073" s="77">
        <v>519.96535106219005</v>
      </c>
      <c r="P3073" s="87" cm="1">
        <f t="array" ref="P3073">IF($X3073="Non-local",VLOOKUP($E3073,$AI$64:$AW$68,COLUMN($AW:$AW)-COLUMN($AH:$AH),FALSE),IF($X3073="Unknown",VLOOKUP($E3073,$AI$71:$AW$75,COLUMN($AW:$AW)-COLUMN($AH:$AH),FALSE),0))</f>
        <v>223.99999999999997</v>
      </c>
      <c r="Q3073" s="87" cm="1">
        <f t="array" ref="Q3073">IF($X3073="Non-local",VLOOKUP($E3073,$AI$40:$AW$44,COLUMN($AW:$AW)-COLUMN($AH:$AH),FALSE),IF($X3073="Unknown",VLOOKUP($E3073,$AI$47:$AW$51,COLUMN($AW:$AW)-COLUMN($AH:$AH),FALSE),0))</f>
        <v>535.71460000000002</v>
      </c>
      <c r="R3073" s="87" cm="1">
        <f t="array" ref="R3073">IF($X3073="Non-local",VLOOKUP($E3073,$AI$88:$AW$92,COLUMN($AW:$AW)-COLUMN($AH:$AH),FALSE),IF($X3073="Unknown",VLOOKUP($E3073,$AI$95:$AW$99,COLUMN($AW:$AW)-COLUMN($AH:$AH),FALSE),0))</f>
        <v>0.13812461483017213</v>
      </c>
      <c r="S3073" s="87" cm="1">
        <f t="array" ref="S3073">VLOOKUP($E3073,$AI$111:$AW$115,COLUMN($AW:$AW)-COLUMN($AH:$AH),FALSE)</f>
        <v>431.69322000000005</v>
      </c>
      <c r="T3073" s="104">
        <f t="shared" si="615"/>
        <v>0.91326680880310018</v>
      </c>
      <c r="U3073" s="104">
        <f t="shared" si="616"/>
        <v>1711.3731710621901</v>
      </c>
      <c r="V3073" s="87" cm="1">
        <f t="array" ref="V3073">VLOOKUP($E3073,$AI$118:$AW$122,COLUMN($AW:$AW)-COLUMN($AH:$AH),FALSE)</f>
        <v>0</v>
      </c>
      <c r="W3073" s="87" t="str">
        <f t="shared" si="620"/>
        <v>Domestic</v>
      </c>
      <c r="X3073" s="87" t="str">
        <f t="shared" si="621"/>
        <v>Non-local</v>
      </c>
      <c r="Y3073" s="104"/>
      <c r="Z3073" s="87" t="str">
        <f t="shared" si="617"/>
        <v>USA</v>
      </c>
      <c r="AA3073" s="87" t="str">
        <f t="shared" si="618"/>
        <v>USA</v>
      </c>
      <c r="AB3073" s="82" cm="1">
        <f t="array" ref="AB3073">VLOOKUP(B3073,'GDP per Capita'!$T$2:$V$4235,COLUMN('GDP per Capita'!$V:$V)-COLUMN('GDP per Capita'!$S:$S),FALSE)</f>
        <v>63809.64</v>
      </c>
      <c r="AC3073" s="82">
        <f t="shared" si="622"/>
        <v>63809.64</v>
      </c>
      <c r="AD3073" s="82">
        <f t="shared" si="623"/>
        <v>63809.64</v>
      </c>
      <c r="AE3073" s="88">
        <f t="shared" si="619"/>
        <v>2.6819978471312331E-2</v>
      </c>
    </row>
    <row r="3074" spans="1:31">
      <c r="A3074" s="77" t="s">
        <v>1148</v>
      </c>
      <c r="B3074" s="77">
        <v>3073</v>
      </c>
      <c r="C3074" s="77" t="s">
        <v>29</v>
      </c>
      <c r="D3074" s="77" t="s">
        <v>29</v>
      </c>
      <c r="E3074" s="77">
        <v>2017</v>
      </c>
      <c r="F3074" s="77">
        <v>29.424600199999901</v>
      </c>
      <c r="G3074" s="77">
        <v>-98.495140500000005</v>
      </c>
      <c r="H3074" s="77">
        <v>0</v>
      </c>
      <c r="I3074" s="77" t="s">
        <v>1727</v>
      </c>
      <c r="J3074" s="77">
        <v>30.271128600000001</v>
      </c>
      <c r="K3074" s="77">
        <v>-97.743699500000005</v>
      </c>
      <c r="L3074" s="77">
        <v>237.592188856711</v>
      </c>
      <c r="M3074" s="77">
        <v>0.19300450817439499</v>
      </c>
      <c r="N3074" s="77">
        <v>0</v>
      </c>
      <c r="O3074" s="77">
        <v>45.617700260488597</v>
      </c>
      <c r="P3074" s="87" cm="1">
        <f t="array" ref="P3074">IF($X3074="Non-local",VLOOKUP($E3074,$AI$64:$AW$68,COLUMN($AW:$AW)-COLUMN($AH:$AH),FALSE),IF($X3074="Unknown",VLOOKUP($E3074,$AI$71:$AW$75,COLUMN($AW:$AW)-COLUMN($AH:$AH),FALSE),0))</f>
        <v>223.99999999999997</v>
      </c>
      <c r="Q3074" s="87" cm="1">
        <f t="array" ref="Q3074">IF($X3074="Non-local",VLOOKUP($E3074,$AI$40:$AW$44,COLUMN($AW:$AW)-COLUMN($AH:$AH),FALSE),IF($X3074="Unknown",VLOOKUP($E3074,$AI$47:$AW$51,COLUMN($AW:$AW)-COLUMN($AH:$AH),FALSE),0))</f>
        <v>535.71460000000002</v>
      </c>
      <c r="R3074" s="87" cm="1">
        <f t="array" ref="R3074">IF($X3074="Non-local",VLOOKUP($E3074,$AI$88:$AW$92,COLUMN($AW:$AW)-COLUMN($AH:$AH),FALSE),IF($X3074="Unknown",VLOOKUP($E3074,$AI$95:$AW$99,COLUMN($AW:$AW)-COLUMN($AH:$AH),FALSE),0))</f>
        <v>0.13812461483017213</v>
      </c>
      <c r="S3074" s="87" cm="1">
        <f t="array" ref="S3074">VLOOKUP($E3074,$AI$111:$AW$115,COLUMN($AW:$AW)-COLUMN($AH:$AH),FALSE)</f>
        <v>431.69322000000005</v>
      </c>
      <c r="T3074" s="104">
        <f t="shared" ref="T3074:T3137" si="624">SUM(M3074,R3074)</f>
        <v>0.33112912300456709</v>
      </c>
      <c r="U3074" s="104">
        <f t="shared" ref="U3074:U3137" si="625">SUM(O3074,P3074,Q3074,S3074)</f>
        <v>1237.0255202604887</v>
      </c>
      <c r="V3074" s="87" cm="1">
        <f t="array" ref="V3074">VLOOKUP($E3074,$AI$118:$AW$122,COLUMN($AW:$AW)-COLUMN($AH:$AH),FALSE)</f>
        <v>0</v>
      </c>
      <c r="W3074" s="87" t="str">
        <f t="shared" si="620"/>
        <v>Domestic</v>
      </c>
      <c r="X3074" s="87" t="str">
        <f t="shared" si="621"/>
        <v>Non-local</v>
      </c>
      <c r="Y3074" s="104"/>
      <c r="Z3074" s="87" t="str">
        <f t="shared" ref="Z3074:Z3137" si="626">C3074</f>
        <v>USA</v>
      </c>
      <c r="AA3074" s="87" t="str">
        <f t="shared" ref="AA3074:AA3137" si="627">D3074</f>
        <v>USA</v>
      </c>
      <c r="AB3074" s="82" cm="1">
        <f t="array" ref="AB3074">VLOOKUP(B3074,'GDP per Capita'!$T$2:$V$4235,COLUMN('GDP per Capita'!$V:$V)-COLUMN('GDP per Capita'!$S:$S),FALSE)</f>
        <v>63809.64</v>
      </c>
      <c r="AC3074" s="82">
        <f t="shared" si="622"/>
        <v>63809.64</v>
      </c>
      <c r="AD3074" s="82">
        <f t="shared" si="623"/>
        <v>63809.64</v>
      </c>
      <c r="AE3074" s="88">
        <f t="shared" ref="AE3074:AE3137" si="628">U3074/AD3074</f>
        <v>1.9386185539684738E-2</v>
      </c>
    </row>
    <row r="3075" spans="1:31">
      <c r="A3075" s="77" t="s">
        <v>1148</v>
      </c>
      <c r="B3075" s="77">
        <v>3074</v>
      </c>
      <c r="C3075" s="77" t="s">
        <v>29</v>
      </c>
      <c r="D3075" s="77" t="s">
        <v>29</v>
      </c>
      <c r="E3075" s="77">
        <v>2017</v>
      </c>
      <c r="F3075" s="77">
        <v>29.424600199999901</v>
      </c>
      <c r="G3075" s="77">
        <v>-98.495140500000005</v>
      </c>
      <c r="H3075" s="77">
        <v>0</v>
      </c>
      <c r="I3075" s="77" t="s">
        <v>1727</v>
      </c>
      <c r="J3075" s="77">
        <v>30.271128600000001</v>
      </c>
      <c r="K3075" s="77">
        <v>-97.743699500000005</v>
      </c>
      <c r="L3075" s="77">
        <v>237.592188856711</v>
      </c>
      <c r="M3075" s="77">
        <v>0.19300450817439499</v>
      </c>
      <c r="N3075" s="77">
        <v>0</v>
      </c>
      <c r="O3075" s="77">
        <v>45.617700260488597</v>
      </c>
      <c r="P3075" s="87" cm="1">
        <f t="array" ref="P3075">IF($X3075="Non-local",VLOOKUP($E3075,$AI$64:$AW$68,COLUMN($AW:$AW)-COLUMN($AH:$AH),FALSE),IF($X3075="Unknown",VLOOKUP($E3075,$AI$71:$AW$75,COLUMN($AW:$AW)-COLUMN($AH:$AH),FALSE),0))</f>
        <v>223.99999999999997</v>
      </c>
      <c r="Q3075" s="87" cm="1">
        <f t="array" ref="Q3075">IF($X3075="Non-local",VLOOKUP($E3075,$AI$40:$AW$44,COLUMN($AW:$AW)-COLUMN($AH:$AH),FALSE),IF($X3075="Unknown",VLOOKUP($E3075,$AI$47:$AW$51,COLUMN($AW:$AW)-COLUMN($AH:$AH),FALSE),0))</f>
        <v>535.71460000000002</v>
      </c>
      <c r="R3075" s="87" cm="1">
        <f t="array" ref="R3075">IF($X3075="Non-local",VLOOKUP($E3075,$AI$88:$AW$92,COLUMN($AW:$AW)-COLUMN($AH:$AH),FALSE),IF($X3075="Unknown",VLOOKUP($E3075,$AI$95:$AW$99,COLUMN($AW:$AW)-COLUMN($AH:$AH),FALSE),0))</f>
        <v>0.13812461483017213</v>
      </c>
      <c r="S3075" s="87" cm="1">
        <f t="array" ref="S3075">VLOOKUP($E3075,$AI$111:$AW$115,COLUMN($AW:$AW)-COLUMN($AH:$AH),FALSE)</f>
        <v>431.69322000000005</v>
      </c>
      <c r="T3075" s="104">
        <f t="shared" si="624"/>
        <v>0.33112912300456709</v>
      </c>
      <c r="U3075" s="104">
        <f t="shared" si="625"/>
        <v>1237.0255202604887</v>
      </c>
      <c r="V3075" s="87" cm="1">
        <f t="array" ref="V3075">VLOOKUP($E3075,$AI$118:$AW$122,COLUMN($AW:$AW)-COLUMN($AH:$AH),FALSE)</f>
        <v>0</v>
      </c>
      <c r="W3075" s="87" t="str">
        <f t="shared" ref="W3075:W3138" si="629">IF(Z3075&lt;&gt;"USA",IF(Z3075&lt;&gt;"Unknown","International","Unknown"),"Domestic")</f>
        <v>Domestic</v>
      </c>
      <c r="X3075" s="87" t="str">
        <f t="shared" ref="X3075:X3138" si="630">IF(A3075="Unknown","Unknown",IF(H3075=1,"Local","Non-local"))</f>
        <v>Non-local</v>
      </c>
      <c r="Y3075" s="104"/>
      <c r="Z3075" s="87" t="str">
        <f t="shared" si="626"/>
        <v>USA</v>
      </c>
      <c r="AA3075" s="87" t="str">
        <f t="shared" si="627"/>
        <v>USA</v>
      </c>
      <c r="AB3075" s="82" cm="1">
        <f t="array" ref="AB3075">VLOOKUP(B3075,'GDP per Capita'!$T$2:$V$4235,COLUMN('GDP per Capita'!$V:$V)-COLUMN('GDP per Capita'!$S:$S),FALSE)</f>
        <v>63809.64</v>
      </c>
      <c r="AC3075" s="82">
        <f t="shared" si="622"/>
        <v>63809.64</v>
      </c>
      <c r="AD3075" s="82">
        <f t="shared" si="623"/>
        <v>63809.64</v>
      </c>
      <c r="AE3075" s="88">
        <f t="shared" si="628"/>
        <v>1.9386185539684738E-2</v>
      </c>
    </row>
    <row r="3076" spans="1:31">
      <c r="A3076" s="77" t="s">
        <v>1148</v>
      </c>
      <c r="B3076" s="77">
        <v>3075</v>
      </c>
      <c r="C3076" s="77" t="s">
        <v>29</v>
      </c>
      <c r="D3076" s="77" t="s">
        <v>29</v>
      </c>
      <c r="E3076" s="77">
        <v>2017</v>
      </c>
      <c r="F3076" s="77">
        <v>29.424600199999901</v>
      </c>
      <c r="G3076" s="77">
        <v>-98.495140500000005</v>
      </c>
      <c r="H3076" s="77">
        <v>0</v>
      </c>
      <c r="I3076" s="77" t="s">
        <v>1727</v>
      </c>
      <c r="J3076" s="77">
        <v>30.271128600000001</v>
      </c>
      <c r="K3076" s="77">
        <v>-97.743699500000005</v>
      </c>
      <c r="L3076" s="77">
        <v>237.592188856711</v>
      </c>
      <c r="M3076" s="77">
        <v>0.19300450817439499</v>
      </c>
      <c r="N3076" s="77">
        <v>0</v>
      </c>
      <c r="O3076" s="77">
        <v>45.617700260488597</v>
      </c>
      <c r="P3076" s="87" cm="1">
        <f t="array" ref="P3076">IF($X3076="Non-local",VLOOKUP($E3076,$AI$64:$AW$68,COLUMN($AW:$AW)-COLUMN($AH:$AH),FALSE),IF($X3076="Unknown",VLOOKUP($E3076,$AI$71:$AW$75,COLUMN($AW:$AW)-COLUMN($AH:$AH),FALSE),0))</f>
        <v>223.99999999999997</v>
      </c>
      <c r="Q3076" s="87" cm="1">
        <f t="array" ref="Q3076">IF($X3076="Non-local",VLOOKUP($E3076,$AI$40:$AW$44,COLUMN($AW:$AW)-COLUMN($AH:$AH),FALSE),IF($X3076="Unknown",VLOOKUP($E3076,$AI$47:$AW$51,COLUMN($AW:$AW)-COLUMN($AH:$AH),FALSE),0))</f>
        <v>535.71460000000002</v>
      </c>
      <c r="R3076" s="87" cm="1">
        <f t="array" ref="R3076">IF($X3076="Non-local",VLOOKUP($E3076,$AI$88:$AW$92,COLUMN($AW:$AW)-COLUMN($AH:$AH),FALSE),IF($X3076="Unknown",VLOOKUP($E3076,$AI$95:$AW$99,COLUMN($AW:$AW)-COLUMN($AH:$AH),FALSE),0))</f>
        <v>0.13812461483017213</v>
      </c>
      <c r="S3076" s="87" cm="1">
        <f t="array" ref="S3076">VLOOKUP($E3076,$AI$111:$AW$115,COLUMN($AW:$AW)-COLUMN($AH:$AH),FALSE)</f>
        <v>431.69322000000005</v>
      </c>
      <c r="T3076" s="104">
        <f t="shared" si="624"/>
        <v>0.33112912300456709</v>
      </c>
      <c r="U3076" s="104">
        <f t="shared" si="625"/>
        <v>1237.0255202604887</v>
      </c>
      <c r="V3076" s="87" cm="1">
        <f t="array" ref="V3076">VLOOKUP($E3076,$AI$118:$AW$122,COLUMN($AW:$AW)-COLUMN($AH:$AH),FALSE)</f>
        <v>0</v>
      </c>
      <c r="W3076" s="87" t="str">
        <f t="shared" si="629"/>
        <v>Domestic</v>
      </c>
      <c r="X3076" s="87" t="str">
        <f t="shared" si="630"/>
        <v>Non-local</v>
      </c>
      <c r="Y3076" s="104"/>
      <c r="Z3076" s="87" t="str">
        <f t="shared" si="626"/>
        <v>USA</v>
      </c>
      <c r="AA3076" s="87" t="str">
        <f t="shared" si="627"/>
        <v>USA</v>
      </c>
      <c r="AB3076" s="82" cm="1">
        <f t="array" ref="AB3076">VLOOKUP(B3076,'GDP per Capita'!$T$2:$V$4235,COLUMN('GDP per Capita'!$V:$V)-COLUMN('GDP per Capita'!$S:$S),FALSE)</f>
        <v>63809.64</v>
      </c>
      <c r="AC3076" s="82">
        <f t="shared" si="622"/>
        <v>63809.64</v>
      </c>
      <c r="AD3076" s="82">
        <f t="shared" si="623"/>
        <v>63809.64</v>
      </c>
      <c r="AE3076" s="88">
        <f t="shared" si="628"/>
        <v>1.9386185539684738E-2</v>
      </c>
    </row>
    <row r="3077" spans="1:31">
      <c r="A3077" s="77" t="s">
        <v>1148</v>
      </c>
      <c r="B3077" s="77">
        <v>3076</v>
      </c>
      <c r="C3077" s="77" t="s">
        <v>29</v>
      </c>
      <c r="D3077" s="77" t="s">
        <v>29</v>
      </c>
      <c r="E3077" s="77">
        <v>2017</v>
      </c>
      <c r="F3077" s="77">
        <v>29.424600199999901</v>
      </c>
      <c r="G3077" s="77">
        <v>-98.495140500000005</v>
      </c>
      <c r="H3077" s="77">
        <v>0</v>
      </c>
      <c r="I3077" s="77" t="s">
        <v>1727</v>
      </c>
      <c r="J3077" s="77">
        <v>30.271128600000001</v>
      </c>
      <c r="K3077" s="77">
        <v>-97.743699500000005</v>
      </c>
      <c r="L3077" s="77">
        <v>237.592188856711</v>
      </c>
      <c r="M3077" s="77">
        <v>0.19300450817439499</v>
      </c>
      <c r="N3077" s="77">
        <v>0</v>
      </c>
      <c r="O3077" s="77">
        <v>45.617700260488597</v>
      </c>
      <c r="P3077" s="87" cm="1">
        <f t="array" ref="P3077">IF($X3077="Non-local",VLOOKUP($E3077,$AI$64:$AW$68,COLUMN($AW:$AW)-COLUMN($AH:$AH),FALSE),IF($X3077="Unknown",VLOOKUP($E3077,$AI$71:$AW$75,COLUMN($AW:$AW)-COLUMN($AH:$AH),FALSE),0))</f>
        <v>223.99999999999997</v>
      </c>
      <c r="Q3077" s="87" cm="1">
        <f t="array" ref="Q3077">IF($X3077="Non-local",VLOOKUP($E3077,$AI$40:$AW$44,COLUMN($AW:$AW)-COLUMN($AH:$AH),FALSE),IF($X3077="Unknown",VLOOKUP($E3077,$AI$47:$AW$51,COLUMN($AW:$AW)-COLUMN($AH:$AH),FALSE),0))</f>
        <v>535.71460000000002</v>
      </c>
      <c r="R3077" s="87" cm="1">
        <f t="array" ref="R3077">IF($X3077="Non-local",VLOOKUP($E3077,$AI$88:$AW$92,COLUMN($AW:$AW)-COLUMN($AH:$AH),FALSE),IF($X3077="Unknown",VLOOKUP($E3077,$AI$95:$AW$99,COLUMN($AW:$AW)-COLUMN($AH:$AH),FALSE),0))</f>
        <v>0.13812461483017213</v>
      </c>
      <c r="S3077" s="87" cm="1">
        <f t="array" ref="S3077">VLOOKUP($E3077,$AI$111:$AW$115,COLUMN($AW:$AW)-COLUMN($AH:$AH),FALSE)</f>
        <v>431.69322000000005</v>
      </c>
      <c r="T3077" s="104">
        <f t="shared" si="624"/>
        <v>0.33112912300456709</v>
      </c>
      <c r="U3077" s="104">
        <f t="shared" si="625"/>
        <v>1237.0255202604887</v>
      </c>
      <c r="V3077" s="87" cm="1">
        <f t="array" ref="V3077">VLOOKUP($E3077,$AI$118:$AW$122,COLUMN($AW:$AW)-COLUMN($AH:$AH),FALSE)</f>
        <v>0</v>
      </c>
      <c r="W3077" s="87" t="str">
        <f t="shared" si="629"/>
        <v>Domestic</v>
      </c>
      <c r="X3077" s="87" t="str">
        <f t="shared" si="630"/>
        <v>Non-local</v>
      </c>
      <c r="Y3077" s="104"/>
      <c r="Z3077" s="87" t="str">
        <f t="shared" si="626"/>
        <v>USA</v>
      </c>
      <c r="AA3077" s="87" t="str">
        <f t="shared" si="627"/>
        <v>USA</v>
      </c>
      <c r="AB3077" s="82" cm="1">
        <f t="array" ref="AB3077">VLOOKUP(B3077,'GDP per Capita'!$T$2:$V$4235,COLUMN('GDP per Capita'!$V:$V)-COLUMN('GDP per Capita'!$S:$S),FALSE)</f>
        <v>63809.64</v>
      </c>
      <c r="AC3077" s="82">
        <f t="shared" si="622"/>
        <v>63809.64</v>
      </c>
      <c r="AD3077" s="82">
        <f t="shared" si="623"/>
        <v>63809.64</v>
      </c>
      <c r="AE3077" s="88">
        <f t="shared" si="628"/>
        <v>1.9386185539684738E-2</v>
      </c>
    </row>
    <row r="3078" spans="1:31">
      <c r="A3078" s="77" t="s">
        <v>1148</v>
      </c>
      <c r="B3078" s="77">
        <v>3077</v>
      </c>
      <c r="C3078" s="77" t="s">
        <v>29</v>
      </c>
      <c r="D3078" s="77" t="s">
        <v>29</v>
      </c>
      <c r="E3078" s="77">
        <v>2017</v>
      </c>
      <c r="F3078" s="77">
        <v>29.424600199999901</v>
      </c>
      <c r="G3078" s="77">
        <v>-98.495140500000005</v>
      </c>
      <c r="H3078" s="77">
        <v>0</v>
      </c>
      <c r="I3078" s="77" t="s">
        <v>1727</v>
      </c>
      <c r="J3078" s="77">
        <v>30.271128600000001</v>
      </c>
      <c r="K3078" s="77">
        <v>-97.743699500000005</v>
      </c>
      <c r="L3078" s="77">
        <v>237.592188856711</v>
      </c>
      <c r="M3078" s="77">
        <v>0.19300450817439499</v>
      </c>
      <c r="N3078" s="77">
        <v>0</v>
      </c>
      <c r="O3078" s="77">
        <v>45.617700260488597</v>
      </c>
      <c r="P3078" s="87" cm="1">
        <f t="array" ref="P3078">IF($X3078="Non-local",VLOOKUP($E3078,$AI$64:$AW$68,COLUMN($AW:$AW)-COLUMN($AH:$AH),FALSE),IF($X3078="Unknown",VLOOKUP($E3078,$AI$71:$AW$75,COLUMN($AW:$AW)-COLUMN($AH:$AH),FALSE),0))</f>
        <v>223.99999999999997</v>
      </c>
      <c r="Q3078" s="87" cm="1">
        <f t="array" ref="Q3078">IF($X3078="Non-local",VLOOKUP($E3078,$AI$40:$AW$44,COLUMN($AW:$AW)-COLUMN($AH:$AH),FALSE),IF($X3078="Unknown",VLOOKUP($E3078,$AI$47:$AW$51,COLUMN($AW:$AW)-COLUMN($AH:$AH),FALSE),0))</f>
        <v>535.71460000000002</v>
      </c>
      <c r="R3078" s="87" cm="1">
        <f t="array" ref="R3078">IF($X3078="Non-local",VLOOKUP($E3078,$AI$88:$AW$92,COLUMN($AW:$AW)-COLUMN($AH:$AH),FALSE),IF($X3078="Unknown",VLOOKUP($E3078,$AI$95:$AW$99,COLUMN($AW:$AW)-COLUMN($AH:$AH),FALSE),0))</f>
        <v>0.13812461483017213</v>
      </c>
      <c r="S3078" s="87" cm="1">
        <f t="array" ref="S3078">VLOOKUP($E3078,$AI$111:$AW$115,COLUMN($AW:$AW)-COLUMN($AH:$AH),FALSE)</f>
        <v>431.69322000000005</v>
      </c>
      <c r="T3078" s="104">
        <f t="shared" si="624"/>
        <v>0.33112912300456709</v>
      </c>
      <c r="U3078" s="104">
        <f t="shared" si="625"/>
        <v>1237.0255202604887</v>
      </c>
      <c r="V3078" s="87" cm="1">
        <f t="array" ref="V3078">VLOOKUP($E3078,$AI$118:$AW$122,COLUMN($AW:$AW)-COLUMN($AH:$AH),FALSE)</f>
        <v>0</v>
      </c>
      <c r="W3078" s="87" t="str">
        <f t="shared" si="629"/>
        <v>Domestic</v>
      </c>
      <c r="X3078" s="87" t="str">
        <f t="shared" si="630"/>
        <v>Non-local</v>
      </c>
      <c r="Y3078" s="104"/>
      <c r="Z3078" s="87" t="str">
        <f t="shared" si="626"/>
        <v>USA</v>
      </c>
      <c r="AA3078" s="87" t="str">
        <f t="shared" si="627"/>
        <v>USA</v>
      </c>
      <c r="AB3078" s="82" cm="1">
        <f t="array" ref="AB3078">VLOOKUP(B3078,'GDP per Capita'!$T$2:$V$4235,COLUMN('GDP per Capita'!$V:$V)-COLUMN('GDP per Capita'!$S:$S),FALSE)</f>
        <v>63809.64</v>
      </c>
      <c r="AC3078" s="82">
        <f t="shared" si="622"/>
        <v>63809.64</v>
      </c>
      <c r="AD3078" s="82">
        <f t="shared" si="623"/>
        <v>63809.64</v>
      </c>
      <c r="AE3078" s="88">
        <f t="shared" si="628"/>
        <v>1.9386185539684738E-2</v>
      </c>
    </row>
    <row r="3079" spans="1:31">
      <c r="A3079" s="77" t="s">
        <v>1148</v>
      </c>
      <c r="B3079" s="77">
        <v>3078</v>
      </c>
      <c r="C3079" s="77" t="s">
        <v>29</v>
      </c>
      <c r="D3079" s="77" t="s">
        <v>29</v>
      </c>
      <c r="E3079" s="77">
        <v>2017</v>
      </c>
      <c r="F3079" s="77">
        <v>29.424600199999901</v>
      </c>
      <c r="G3079" s="77">
        <v>-98.495140500000005</v>
      </c>
      <c r="H3079" s="77">
        <v>0</v>
      </c>
      <c r="I3079" s="77" t="s">
        <v>1727</v>
      </c>
      <c r="J3079" s="77">
        <v>30.271128600000001</v>
      </c>
      <c r="K3079" s="77">
        <v>-97.743699500000005</v>
      </c>
      <c r="L3079" s="77">
        <v>237.592188856711</v>
      </c>
      <c r="M3079" s="77">
        <v>0.19300450817439499</v>
      </c>
      <c r="N3079" s="77">
        <v>0</v>
      </c>
      <c r="O3079" s="77">
        <v>45.617700260488597</v>
      </c>
      <c r="P3079" s="87" cm="1">
        <f t="array" ref="P3079">IF($X3079="Non-local",VLOOKUP($E3079,$AI$64:$AW$68,COLUMN($AW:$AW)-COLUMN($AH:$AH),FALSE),IF($X3079="Unknown",VLOOKUP($E3079,$AI$71:$AW$75,COLUMN($AW:$AW)-COLUMN($AH:$AH),FALSE),0))</f>
        <v>223.99999999999997</v>
      </c>
      <c r="Q3079" s="87" cm="1">
        <f t="array" ref="Q3079">IF($X3079="Non-local",VLOOKUP($E3079,$AI$40:$AW$44,COLUMN($AW:$AW)-COLUMN($AH:$AH),FALSE),IF($X3079="Unknown",VLOOKUP($E3079,$AI$47:$AW$51,COLUMN($AW:$AW)-COLUMN($AH:$AH),FALSE),0))</f>
        <v>535.71460000000002</v>
      </c>
      <c r="R3079" s="87" cm="1">
        <f t="array" ref="R3079">IF($X3079="Non-local",VLOOKUP($E3079,$AI$88:$AW$92,COLUMN($AW:$AW)-COLUMN($AH:$AH),FALSE),IF($X3079="Unknown",VLOOKUP($E3079,$AI$95:$AW$99,COLUMN($AW:$AW)-COLUMN($AH:$AH),FALSE),0))</f>
        <v>0.13812461483017213</v>
      </c>
      <c r="S3079" s="87" cm="1">
        <f t="array" ref="S3079">VLOOKUP($E3079,$AI$111:$AW$115,COLUMN($AW:$AW)-COLUMN($AH:$AH),FALSE)</f>
        <v>431.69322000000005</v>
      </c>
      <c r="T3079" s="104">
        <f t="shared" si="624"/>
        <v>0.33112912300456709</v>
      </c>
      <c r="U3079" s="104">
        <f t="shared" si="625"/>
        <v>1237.0255202604887</v>
      </c>
      <c r="V3079" s="87" cm="1">
        <f t="array" ref="V3079">VLOOKUP($E3079,$AI$118:$AW$122,COLUMN($AW:$AW)-COLUMN($AH:$AH),FALSE)</f>
        <v>0</v>
      </c>
      <c r="W3079" s="87" t="str">
        <f t="shared" si="629"/>
        <v>Domestic</v>
      </c>
      <c r="X3079" s="87" t="str">
        <f t="shared" si="630"/>
        <v>Non-local</v>
      </c>
      <c r="Y3079" s="104"/>
      <c r="Z3079" s="87" t="str">
        <f t="shared" si="626"/>
        <v>USA</v>
      </c>
      <c r="AA3079" s="87" t="str">
        <f t="shared" si="627"/>
        <v>USA</v>
      </c>
      <c r="AB3079" s="82" cm="1">
        <f t="array" ref="AB3079">VLOOKUP(B3079,'GDP per Capita'!$T$2:$V$4235,COLUMN('GDP per Capita'!$V:$V)-COLUMN('GDP per Capita'!$S:$S),FALSE)</f>
        <v>63809.64</v>
      </c>
      <c r="AC3079" s="82">
        <f t="shared" si="622"/>
        <v>63809.64</v>
      </c>
      <c r="AD3079" s="82">
        <f t="shared" si="623"/>
        <v>63809.64</v>
      </c>
      <c r="AE3079" s="88">
        <f t="shared" si="628"/>
        <v>1.9386185539684738E-2</v>
      </c>
    </row>
    <row r="3080" spans="1:31">
      <c r="A3080" s="77" t="s">
        <v>1148</v>
      </c>
      <c r="B3080" s="77">
        <v>3079</v>
      </c>
      <c r="C3080" s="77" t="s">
        <v>29</v>
      </c>
      <c r="D3080" s="77" t="s">
        <v>29</v>
      </c>
      <c r="E3080" s="77">
        <v>2017</v>
      </c>
      <c r="F3080" s="77">
        <v>29.424600199999901</v>
      </c>
      <c r="G3080" s="77">
        <v>-98.495140500000005</v>
      </c>
      <c r="H3080" s="77">
        <v>0</v>
      </c>
      <c r="I3080" s="77" t="s">
        <v>1727</v>
      </c>
      <c r="J3080" s="77">
        <v>30.271128600000001</v>
      </c>
      <c r="K3080" s="77">
        <v>-97.743699500000005</v>
      </c>
      <c r="L3080" s="77">
        <v>237.592188856711</v>
      </c>
      <c r="M3080" s="77">
        <v>0.19300450817439499</v>
      </c>
      <c r="N3080" s="77">
        <v>0</v>
      </c>
      <c r="O3080" s="77">
        <v>45.617700260488597</v>
      </c>
      <c r="P3080" s="87" cm="1">
        <f t="array" ref="P3080">IF($X3080="Non-local",VLOOKUP($E3080,$AI$64:$AW$68,COLUMN($AW:$AW)-COLUMN($AH:$AH),FALSE),IF($X3080="Unknown",VLOOKUP($E3080,$AI$71:$AW$75,COLUMN($AW:$AW)-COLUMN($AH:$AH),FALSE),0))</f>
        <v>223.99999999999997</v>
      </c>
      <c r="Q3080" s="87" cm="1">
        <f t="array" ref="Q3080">IF($X3080="Non-local",VLOOKUP($E3080,$AI$40:$AW$44,COLUMN($AW:$AW)-COLUMN($AH:$AH),FALSE),IF($X3080="Unknown",VLOOKUP($E3080,$AI$47:$AW$51,COLUMN($AW:$AW)-COLUMN($AH:$AH),FALSE),0))</f>
        <v>535.71460000000002</v>
      </c>
      <c r="R3080" s="87" cm="1">
        <f t="array" ref="R3080">IF($X3080="Non-local",VLOOKUP($E3080,$AI$88:$AW$92,COLUMN($AW:$AW)-COLUMN($AH:$AH),FALSE),IF($X3080="Unknown",VLOOKUP($E3080,$AI$95:$AW$99,COLUMN($AW:$AW)-COLUMN($AH:$AH),FALSE),0))</f>
        <v>0.13812461483017213</v>
      </c>
      <c r="S3080" s="87" cm="1">
        <f t="array" ref="S3080">VLOOKUP($E3080,$AI$111:$AW$115,COLUMN($AW:$AW)-COLUMN($AH:$AH),FALSE)</f>
        <v>431.69322000000005</v>
      </c>
      <c r="T3080" s="104">
        <f t="shared" si="624"/>
        <v>0.33112912300456709</v>
      </c>
      <c r="U3080" s="104">
        <f t="shared" si="625"/>
        <v>1237.0255202604887</v>
      </c>
      <c r="V3080" s="87" cm="1">
        <f t="array" ref="V3080">VLOOKUP($E3080,$AI$118:$AW$122,COLUMN($AW:$AW)-COLUMN($AH:$AH),FALSE)</f>
        <v>0</v>
      </c>
      <c r="W3080" s="87" t="str">
        <f t="shared" si="629"/>
        <v>Domestic</v>
      </c>
      <c r="X3080" s="87" t="str">
        <f t="shared" si="630"/>
        <v>Non-local</v>
      </c>
      <c r="Y3080" s="104"/>
      <c r="Z3080" s="87" t="str">
        <f t="shared" si="626"/>
        <v>USA</v>
      </c>
      <c r="AA3080" s="87" t="str">
        <f t="shared" si="627"/>
        <v>USA</v>
      </c>
      <c r="AB3080" s="82" cm="1">
        <f t="array" ref="AB3080">VLOOKUP(B3080,'GDP per Capita'!$T$2:$V$4235,COLUMN('GDP per Capita'!$V:$V)-COLUMN('GDP per Capita'!$S:$S),FALSE)</f>
        <v>63809.64</v>
      </c>
      <c r="AC3080" s="82">
        <f t="shared" si="622"/>
        <v>63809.64</v>
      </c>
      <c r="AD3080" s="82">
        <f t="shared" si="623"/>
        <v>63809.64</v>
      </c>
      <c r="AE3080" s="88">
        <f t="shared" si="628"/>
        <v>1.9386185539684738E-2</v>
      </c>
    </row>
    <row r="3081" spans="1:31">
      <c r="A3081" s="77" t="s">
        <v>1148</v>
      </c>
      <c r="B3081" s="77">
        <v>3080</v>
      </c>
      <c r="C3081" s="77" t="s">
        <v>29</v>
      </c>
      <c r="D3081" s="77" t="s">
        <v>29</v>
      </c>
      <c r="E3081" s="77">
        <v>2017</v>
      </c>
      <c r="F3081" s="77">
        <v>29.424600199999901</v>
      </c>
      <c r="G3081" s="77">
        <v>-98.495140500000005</v>
      </c>
      <c r="H3081" s="77">
        <v>0</v>
      </c>
      <c r="I3081" s="77" t="s">
        <v>1727</v>
      </c>
      <c r="J3081" s="77">
        <v>30.271128600000001</v>
      </c>
      <c r="K3081" s="77">
        <v>-97.743699500000005</v>
      </c>
      <c r="L3081" s="77">
        <v>237.592188856711</v>
      </c>
      <c r="M3081" s="77">
        <v>0.19300450817439499</v>
      </c>
      <c r="N3081" s="77">
        <v>0</v>
      </c>
      <c r="O3081" s="77">
        <v>45.617700260488597</v>
      </c>
      <c r="P3081" s="87" cm="1">
        <f t="array" ref="P3081">IF($X3081="Non-local",VLOOKUP($E3081,$AI$64:$AW$68,COLUMN($AW:$AW)-COLUMN($AH:$AH),FALSE),IF($X3081="Unknown",VLOOKUP($E3081,$AI$71:$AW$75,COLUMN($AW:$AW)-COLUMN($AH:$AH),FALSE),0))</f>
        <v>223.99999999999997</v>
      </c>
      <c r="Q3081" s="87" cm="1">
        <f t="array" ref="Q3081">IF($X3081="Non-local",VLOOKUP($E3081,$AI$40:$AW$44,COLUMN($AW:$AW)-COLUMN($AH:$AH),FALSE),IF($X3081="Unknown",VLOOKUP($E3081,$AI$47:$AW$51,COLUMN($AW:$AW)-COLUMN($AH:$AH),FALSE),0))</f>
        <v>535.71460000000002</v>
      </c>
      <c r="R3081" s="87" cm="1">
        <f t="array" ref="R3081">IF($X3081="Non-local",VLOOKUP($E3081,$AI$88:$AW$92,COLUMN($AW:$AW)-COLUMN($AH:$AH),FALSE),IF($X3081="Unknown",VLOOKUP($E3081,$AI$95:$AW$99,COLUMN($AW:$AW)-COLUMN($AH:$AH),FALSE),0))</f>
        <v>0.13812461483017213</v>
      </c>
      <c r="S3081" s="87" cm="1">
        <f t="array" ref="S3081">VLOOKUP($E3081,$AI$111:$AW$115,COLUMN($AW:$AW)-COLUMN($AH:$AH),FALSE)</f>
        <v>431.69322000000005</v>
      </c>
      <c r="T3081" s="104">
        <f t="shared" si="624"/>
        <v>0.33112912300456709</v>
      </c>
      <c r="U3081" s="104">
        <f t="shared" si="625"/>
        <v>1237.0255202604887</v>
      </c>
      <c r="V3081" s="87" cm="1">
        <f t="array" ref="V3081">VLOOKUP($E3081,$AI$118:$AW$122,COLUMN($AW:$AW)-COLUMN($AH:$AH),FALSE)</f>
        <v>0</v>
      </c>
      <c r="W3081" s="87" t="str">
        <f t="shared" si="629"/>
        <v>Domestic</v>
      </c>
      <c r="X3081" s="87" t="str">
        <f t="shared" si="630"/>
        <v>Non-local</v>
      </c>
      <c r="Y3081" s="104"/>
      <c r="Z3081" s="87" t="str">
        <f t="shared" si="626"/>
        <v>USA</v>
      </c>
      <c r="AA3081" s="87" t="str">
        <f t="shared" si="627"/>
        <v>USA</v>
      </c>
      <c r="AB3081" s="82" cm="1">
        <f t="array" ref="AB3081">VLOOKUP(B3081,'GDP per Capita'!$T$2:$V$4235,COLUMN('GDP per Capita'!$V:$V)-COLUMN('GDP per Capita'!$S:$S),FALSE)</f>
        <v>63809.64</v>
      </c>
      <c r="AC3081" s="82">
        <f t="shared" si="622"/>
        <v>63809.64</v>
      </c>
      <c r="AD3081" s="82">
        <f t="shared" si="623"/>
        <v>63809.64</v>
      </c>
      <c r="AE3081" s="88">
        <f t="shared" si="628"/>
        <v>1.9386185539684738E-2</v>
      </c>
    </row>
    <row r="3082" spans="1:31">
      <c r="A3082" s="77" t="s">
        <v>1148</v>
      </c>
      <c r="B3082" s="77">
        <v>3081</v>
      </c>
      <c r="C3082" s="77" t="s">
        <v>29</v>
      </c>
      <c r="D3082" s="77" t="s">
        <v>29</v>
      </c>
      <c r="E3082" s="77">
        <v>2017</v>
      </c>
      <c r="F3082" s="77">
        <v>29.424600199999901</v>
      </c>
      <c r="G3082" s="77">
        <v>-98.495140500000005</v>
      </c>
      <c r="H3082" s="77">
        <v>0</v>
      </c>
      <c r="I3082" s="77" t="s">
        <v>1727</v>
      </c>
      <c r="J3082" s="77">
        <v>30.271128600000001</v>
      </c>
      <c r="K3082" s="77">
        <v>-97.743699500000005</v>
      </c>
      <c r="L3082" s="77">
        <v>237.592188856711</v>
      </c>
      <c r="M3082" s="77">
        <v>0.19300450817439499</v>
      </c>
      <c r="N3082" s="77">
        <v>0</v>
      </c>
      <c r="O3082" s="77">
        <v>45.617700260488597</v>
      </c>
      <c r="P3082" s="87" cm="1">
        <f t="array" ref="P3082">IF($X3082="Non-local",VLOOKUP($E3082,$AI$64:$AW$68,COLUMN($AW:$AW)-COLUMN($AH:$AH),FALSE),IF($X3082="Unknown",VLOOKUP($E3082,$AI$71:$AW$75,COLUMN($AW:$AW)-COLUMN($AH:$AH),FALSE),0))</f>
        <v>223.99999999999997</v>
      </c>
      <c r="Q3082" s="87" cm="1">
        <f t="array" ref="Q3082">IF($X3082="Non-local",VLOOKUP($E3082,$AI$40:$AW$44,COLUMN($AW:$AW)-COLUMN($AH:$AH),FALSE),IF($X3082="Unknown",VLOOKUP($E3082,$AI$47:$AW$51,COLUMN($AW:$AW)-COLUMN($AH:$AH),FALSE),0))</f>
        <v>535.71460000000002</v>
      </c>
      <c r="R3082" s="87" cm="1">
        <f t="array" ref="R3082">IF($X3082="Non-local",VLOOKUP($E3082,$AI$88:$AW$92,COLUMN($AW:$AW)-COLUMN($AH:$AH),FALSE),IF($X3082="Unknown",VLOOKUP($E3082,$AI$95:$AW$99,COLUMN($AW:$AW)-COLUMN($AH:$AH),FALSE),0))</f>
        <v>0.13812461483017213</v>
      </c>
      <c r="S3082" s="87" cm="1">
        <f t="array" ref="S3082">VLOOKUP($E3082,$AI$111:$AW$115,COLUMN($AW:$AW)-COLUMN($AH:$AH),FALSE)</f>
        <v>431.69322000000005</v>
      </c>
      <c r="T3082" s="104">
        <f t="shared" si="624"/>
        <v>0.33112912300456709</v>
      </c>
      <c r="U3082" s="104">
        <f t="shared" si="625"/>
        <v>1237.0255202604887</v>
      </c>
      <c r="V3082" s="87" cm="1">
        <f t="array" ref="V3082">VLOOKUP($E3082,$AI$118:$AW$122,COLUMN($AW:$AW)-COLUMN($AH:$AH),FALSE)</f>
        <v>0</v>
      </c>
      <c r="W3082" s="87" t="str">
        <f t="shared" si="629"/>
        <v>Domestic</v>
      </c>
      <c r="X3082" s="87" t="str">
        <f t="shared" si="630"/>
        <v>Non-local</v>
      </c>
      <c r="Y3082" s="104"/>
      <c r="Z3082" s="87" t="str">
        <f t="shared" si="626"/>
        <v>USA</v>
      </c>
      <c r="AA3082" s="87" t="str">
        <f t="shared" si="627"/>
        <v>USA</v>
      </c>
      <c r="AB3082" s="82" cm="1">
        <f t="array" ref="AB3082">VLOOKUP(B3082,'GDP per Capita'!$T$2:$V$4235,COLUMN('GDP per Capita'!$V:$V)-COLUMN('GDP per Capita'!$S:$S),FALSE)</f>
        <v>63809.64</v>
      </c>
      <c r="AC3082" s="82">
        <f t="shared" si="622"/>
        <v>63809.64</v>
      </c>
      <c r="AD3082" s="82">
        <f t="shared" si="623"/>
        <v>63809.64</v>
      </c>
      <c r="AE3082" s="88">
        <f t="shared" si="628"/>
        <v>1.9386185539684738E-2</v>
      </c>
    </row>
    <row r="3083" spans="1:31">
      <c r="A3083" s="77" t="s">
        <v>1134</v>
      </c>
      <c r="B3083" s="77">
        <v>3082</v>
      </c>
      <c r="C3083" s="77" t="s">
        <v>271</v>
      </c>
      <c r="D3083" s="77" t="s">
        <v>31</v>
      </c>
      <c r="E3083" s="77">
        <v>2017</v>
      </c>
      <c r="F3083" s="77">
        <v>28.485771499999998</v>
      </c>
      <c r="G3083" s="77">
        <v>-16.315942199999999</v>
      </c>
      <c r="H3083" s="77">
        <v>0</v>
      </c>
      <c r="I3083" s="77" t="s">
        <v>1727</v>
      </c>
      <c r="J3083" s="77">
        <v>30.271128600000001</v>
      </c>
      <c r="K3083" s="77">
        <v>-97.743699500000005</v>
      </c>
      <c r="L3083" s="77">
        <v>15410.3471920635</v>
      </c>
      <c r="M3083" s="77">
        <v>2.37461718289368</v>
      </c>
      <c r="N3083" s="77">
        <v>0</v>
      </c>
      <c r="O3083" s="77">
        <v>1618.08645516667</v>
      </c>
      <c r="P3083" s="87" cm="1">
        <f t="array" ref="P3083">IF($X3083="Non-local",VLOOKUP($E3083,$AI$64:$AW$68,COLUMN($AW:$AW)-COLUMN($AH:$AH),FALSE),IF($X3083="Unknown",VLOOKUP($E3083,$AI$71:$AW$75,COLUMN($AW:$AW)-COLUMN($AH:$AH),FALSE),0))</f>
        <v>223.99999999999997</v>
      </c>
      <c r="Q3083" s="87" cm="1">
        <f t="array" ref="Q3083">IF($X3083="Non-local",VLOOKUP($E3083,$AI$40:$AW$44,COLUMN($AW:$AW)-COLUMN($AH:$AH),FALSE),IF($X3083="Unknown",VLOOKUP($E3083,$AI$47:$AW$51,COLUMN($AW:$AW)-COLUMN($AH:$AH),FALSE),0))</f>
        <v>535.71460000000002</v>
      </c>
      <c r="R3083" s="87" cm="1">
        <f t="array" ref="R3083">IF($X3083="Non-local",VLOOKUP($E3083,$AI$88:$AW$92,COLUMN($AW:$AW)-COLUMN($AH:$AH),FALSE),IF($X3083="Unknown",VLOOKUP($E3083,$AI$95:$AW$99,COLUMN($AW:$AW)-COLUMN($AH:$AH),FALSE),0))</f>
        <v>0.13812461483017213</v>
      </c>
      <c r="S3083" s="87" cm="1">
        <f t="array" ref="S3083">VLOOKUP($E3083,$AI$111:$AW$115,COLUMN($AW:$AW)-COLUMN($AH:$AH),FALSE)</f>
        <v>431.69322000000005</v>
      </c>
      <c r="T3083" s="104">
        <f t="shared" si="624"/>
        <v>2.512741797723852</v>
      </c>
      <c r="U3083" s="104">
        <f t="shared" si="625"/>
        <v>2809.4942751666704</v>
      </c>
      <c r="V3083" s="87" cm="1">
        <f t="array" ref="V3083">VLOOKUP($E3083,$AI$118:$AW$122,COLUMN($AW:$AW)-COLUMN($AH:$AH),FALSE)</f>
        <v>0</v>
      </c>
      <c r="W3083" s="87" t="str">
        <f t="shared" si="629"/>
        <v>International</v>
      </c>
      <c r="X3083" s="87" t="str">
        <f t="shared" si="630"/>
        <v>Non-local</v>
      </c>
      <c r="Y3083" s="104"/>
      <c r="Z3083" s="87" t="str">
        <f t="shared" si="626"/>
        <v>Spain</v>
      </c>
      <c r="AA3083" s="87" t="str">
        <f t="shared" si="627"/>
        <v>Europe</v>
      </c>
      <c r="AB3083" s="82" cm="1">
        <f t="array" ref="AB3083">VLOOKUP(B3083,'GDP per Capita'!$T$2:$V$4235,COLUMN('GDP per Capita'!$V:$V)-COLUMN('GDP per Capita'!$S:$S),FALSE)</f>
        <v>32023.79</v>
      </c>
      <c r="AC3083" s="82">
        <f t="shared" si="622"/>
        <v>32023.79</v>
      </c>
      <c r="AD3083" s="82">
        <f t="shared" si="623"/>
        <v>32023.79</v>
      </c>
      <c r="AE3083" s="88">
        <f t="shared" si="628"/>
        <v>8.7731473231827659E-2</v>
      </c>
    </row>
    <row r="3084" spans="1:31">
      <c r="A3084" s="77" t="s">
        <v>1191</v>
      </c>
      <c r="B3084" s="77">
        <v>3083</v>
      </c>
      <c r="C3084" s="77" t="s">
        <v>29</v>
      </c>
      <c r="D3084" s="77" t="s">
        <v>29</v>
      </c>
      <c r="E3084" s="77">
        <v>2017</v>
      </c>
      <c r="F3084" s="77">
        <v>48.754401199999997</v>
      </c>
      <c r="G3084" s="77">
        <v>-122.4788361</v>
      </c>
      <c r="H3084" s="77">
        <v>0</v>
      </c>
      <c r="I3084" s="77" t="s">
        <v>1727</v>
      </c>
      <c r="J3084" s="77">
        <v>30.271128600000001</v>
      </c>
      <c r="K3084" s="77">
        <v>-97.743699500000005</v>
      </c>
      <c r="L3084" s="77">
        <v>5857.8010660828204</v>
      </c>
      <c r="M3084" s="77">
        <v>0.99284884767996595</v>
      </c>
      <c r="N3084" s="77">
        <v>0</v>
      </c>
      <c r="O3084" s="77">
        <v>702.93612792993804</v>
      </c>
      <c r="P3084" s="87" cm="1">
        <f t="array" ref="P3084">IF($X3084="Non-local",VLOOKUP($E3084,$AI$64:$AW$68,COLUMN($AW:$AW)-COLUMN($AH:$AH),FALSE),IF($X3084="Unknown",VLOOKUP($E3084,$AI$71:$AW$75,COLUMN($AW:$AW)-COLUMN($AH:$AH),FALSE),0))</f>
        <v>223.99999999999997</v>
      </c>
      <c r="Q3084" s="87" cm="1">
        <f t="array" ref="Q3084">IF($X3084="Non-local",VLOOKUP($E3084,$AI$40:$AW$44,COLUMN($AW:$AW)-COLUMN($AH:$AH),FALSE),IF($X3084="Unknown",VLOOKUP($E3084,$AI$47:$AW$51,COLUMN($AW:$AW)-COLUMN($AH:$AH),FALSE),0))</f>
        <v>535.71460000000002</v>
      </c>
      <c r="R3084" s="87" cm="1">
        <f t="array" ref="R3084">IF($X3084="Non-local",VLOOKUP($E3084,$AI$88:$AW$92,COLUMN($AW:$AW)-COLUMN($AH:$AH),FALSE),IF($X3084="Unknown",VLOOKUP($E3084,$AI$95:$AW$99,COLUMN($AW:$AW)-COLUMN($AH:$AH),FALSE),0))</f>
        <v>0.13812461483017213</v>
      </c>
      <c r="S3084" s="87" cm="1">
        <f t="array" ref="S3084">VLOOKUP($E3084,$AI$111:$AW$115,COLUMN($AW:$AW)-COLUMN($AH:$AH),FALSE)</f>
        <v>431.69322000000005</v>
      </c>
      <c r="T3084" s="104">
        <f t="shared" si="624"/>
        <v>1.1309734625101382</v>
      </c>
      <c r="U3084" s="104">
        <f t="shared" si="625"/>
        <v>1894.3439479299382</v>
      </c>
      <c r="V3084" s="87" cm="1">
        <f t="array" ref="V3084">VLOOKUP($E3084,$AI$118:$AW$122,COLUMN($AW:$AW)-COLUMN($AH:$AH),FALSE)</f>
        <v>0</v>
      </c>
      <c r="W3084" s="87" t="str">
        <f t="shared" si="629"/>
        <v>Domestic</v>
      </c>
      <c r="X3084" s="87" t="str">
        <f t="shared" si="630"/>
        <v>Non-local</v>
      </c>
      <c r="Y3084" s="104"/>
      <c r="Z3084" s="87" t="str">
        <f t="shared" si="626"/>
        <v>USA</v>
      </c>
      <c r="AA3084" s="87" t="str">
        <f t="shared" si="627"/>
        <v>USA</v>
      </c>
      <c r="AB3084" s="82" cm="1">
        <f t="array" ref="AB3084">VLOOKUP(B3084,'GDP per Capita'!$T$2:$V$4235,COLUMN('GDP per Capita'!$V:$V)-COLUMN('GDP per Capita'!$S:$S),FALSE)</f>
        <v>63809.64</v>
      </c>
      <c r="AC3084" s="82">
        <f t="shared" si="622"/>
        <v>63809.64</v>
      </c>
      <c r="AD3084" s="82">
        <f t="shared" si="623"/>
        <v>63809.64</v>
      </c>
      <c r="AE3084" s="88">
        <f t="shared" si="628"/>
        <v>2.9687425723290996E-2</v>
      </c>
    </row>
    <row r="3085" spans="1:31">
      <c r="A3085" s="77" t="s">
        <v>1087</v>
      </c>
      <c r="B3085" s="77">
        <v>3084</v>
      </c>
      <c r="C3085" s="77" t="s">
        <v>29</v>
      </c>
      <c r="D3085" s="77" t="s">
        <v>29</v>
      </c>
      <c r="E3085" s="77">
        <v>2017</v>
      </c>
      <c r="F3085" s="77">
        <v>33.9597677</v>
      </c>
      <c r="G3085" s="77">
        <v>-83.376397999999995</v>
      </c>
      <c r="H3085" s="77">
        <v>0</v>
      </c>
      <c r="I3085" s="77" t="s">
        <v>1727</v>
      </c>
      <c r="J3085" s="77">
        <v>30.271128600000001</v>
      </c>
      <c r="K3085" s="77">
        <v>-97.743699500000005</v>
      </c>
      <c r="L3085" s="77">
        <v>2824.9137083064302</v>
      </c>
      <c r="M3085" s="77">
        <v>0.53505174272829603</v>
      </c>
      <c r="N3085" s="77">
        <v>0</v>
      </c>
      <c r="O3085" s="77">
        <v>542.38343199483495</v>
      </c>
      <c r="P3085" s="87" cm="1">
        <f t="array" ref="P3085">IF($X3085="Non-local",VLOOKUP($E3085,$AI$64:$AW$68,COLUMN($AW:$AW)-COLUMN($AH:$AH),FALSE),IF($X3085="Unknown",VLOOKUP($E3085,$AI$71:$AW$75,COLUMN($AW:$AW)-COLUMN($AH:$AH),FALSE),0))</f>
        <v>223.99999999999997</v>
      </c>
      <c r="Q3085" s="87" cm="1">
        <f t="array" ref="Q3085">IF($X3085="Non-local",VLOOKUP($E3085,$AI$40:$AW$44,COLUMN($AW:$AW)-COLUMN($AH:$AH),FALSE),IF($X3085="Unknown",VLOOKUP($E3085,$AI$47:$AW$51,COLUMN($AW:$AW)-COLUMN($AH:$AH),FALSE),0))</f>
        <v>535.71460000000002</v>
      </c>
      <c r="R3085" s="87" cm="1">
        <f t="array" ref="R3085">IF($X3085="Non-local",VLOOKUP($E3085,$AI$88:$AW$92,COLUMN($AW:$AW)-COLUMN($AH:$AH),FALSE),IF($X3085="Unknown",VLOOKUP($E3085,$AI$95:$AW$99,COLUMN($AW:$AW)-COLUMN($AH:$AH),FALSE),0))</f>
        <v>0.13812461483017213</v>
      </c>
      <c r="S3085" s="87" cm="1">
        <f t="array" ref="S3085">VLOOKUP($E3085,$AI$111:$AW$115,COLUMN($AW:$AW)-COLUMN($AH:$AH),FALSE)</f>
        <v>431.69322000000005</v>
      </c>
      <c r="T3085" s="104">
        <f t="shared" si="624"/>
        <v>0.67317635755846816</v>
      </c>
      <c r="U3085" s="104">
        <f t="shared" si="625"/>
        <v>1733.791251994835</v>
      </c>
      <c r="V3085" s="87" cm="1">
        <f t="array" ref="V3085">VLOOKUP($E3085,$AI$118:$AW$122,COLUMN($AW:$AW)-COLUMN($AH:$AH),FALSE)</f>
        <v>0</v>
      </c>
      <c r="W3085" s="87" t="str">
        <f t="shared" si="629"/>
        <v>Domestic</v>
      </c>
      <c r="X3085" s="87" t="str">
        <f t="shared" si="630"/>
        <v>Non-local</v>
      </c>
      <c r="Y3085" s="104"/>
      <c r="Z3085" s="87" t="str">
        <f t="shared" si="626"/>
        <v>USA</v>
      </c>
      <c r="AA3085" s="87" t="str">
        <f t="shared" si="627"/>
        <v>USA</v>
      </c>
      <c r="AB3085" s="82" cm="1">
        <f t="array" ref="AB3085">VLOOKUP(B3085,'GDP per Capita'!$T$2:$V$4235,COLUMN('GDP per Capita'!$V:$V)-COLUMN('GDP per Capita'!$S:$S),FALSE)</f>
        <v>63809.64</v>
      </c>
      <c r="AC3085" s="82">
        <f t="shared" si="622"/>
        <v>63809.64</v>
      </c>
      <c r="AD3085" s="82">
        <f t="shared" si="623"/>
        <v>63809.64</v>
      </c>
      <c r="AE3085" s="88">
        <f t="shared" si="628"/>
        <v>2.7171305965600731E-2</v>
      </c>
    </row>
    <row r="3086" spans="1:31">
      <c r="A3086" s="77" t="s">
        <v>910</v>
      </c>
      <c r="B3086" s="77">
        <v>3085</v>
      </c>
      <c r="C3086" s="77" t="s">
        <v>29</v>
      </c>
      <c r="D3086" s="77" t="s">
        <v>29</v>
      </c>
      <c r="E3086" s="77">
        <v>2017</v>
      </c>
      <c r="F3086" s="77">
        <v>37.411403499999999</v>
      </c>
      <c r="G3086" s="77">
        <v>-122.0543534</v>
      </c>
      <c r="H3086" s="77">
        <v>0</v>
      </c>
      <c r="I3086" s="77" t="s">
        <v>1727</v>
      </c>
      <c r="J3086" s="77">
        <v>30.271128600000001</v>
      </c>
      <c r="K3086" s="77">
        <v>-97.743699500000005</v>
      </c>
      <c r="L3086" s="77">
        <v>4746.5658118863203</v>
      </c>
      <c r="M3086" s="77">
        <v>0.84097367935569201</v>
      </c>
      <c r="N3086" s="77">
        <v>0</v>
      </c>
      <c r="O3086" s="77">
        <v>569.58789742635895</v>
      </c>
      <c r="P3086" s="87" cm="1">
        <f t="array" ref="P3086">IF($X3086="Non-local",VLOOKUP($E3086,$AI$64:$AW$68,COLUMN($AW:$AW)-COLUMN($AH:$AH),FALSE),IF($X3086="Unknown",VLOOKUP($E3086,$AI$71:$AW$75,COLUMN($AW:$AW)-COLUMN($AH:$AH),FALSE),0))</f>
        <v>223.99999999999997</v>
      </c>
      <c r="Q3086" s="87" cm="1">
        <f t="array" ref="Q3086">IF($X3086="Non-local",VLOOKUP($E3086,$AI$40:$AW$44,COLUMN($AW:$AW)-COLUMN($AH:$AH),FALSE),IF($X3086="Unknown",VLOOKUP($E3086,$AI$47:$AW$51,COLUMN($AW:$AW)-COLUMN($AH:$AH),FALSE),0))</f>
        <v>535.71460000000002</v>
      </c>
      <c r="R3086" s="87" cm="1">
        <f t="array" ref="R3086">IF($X3086="Non-local",VLOOKUP($E3086,$AI$88:$AW$92,COLUMN($AW:$AW)-COLUMN($AH:$AH),FALSE),IF($X3086="Unknown",VLOOKUP($E3086,$AI$95:$AW$99,COLUMN($AW:$AW)-COLUMN($AH:$AH),FALSE),0))</f>
        <v>0.13812461483017213</v>
      </c>
      <c r="S3086" s="87" cm="1">
        <f t="array" ref="S3086">VLOOKUP($E3086,$AI$111:$AW$115,COLUMN($AW:$AW)-COLUMN($AH:$AH),FALSE)</f>
        <v>431.69322000000005</v>
      </c>
      <c r="T3086" s="104">
        <f t="shared" si="624"/>
        <v>0.97909829418586414</v>
      </c>
      <c r="U3086" s="104">
        <f t="shared" si="625"/>
        <v>1760.9957174263591</v>
      </c>
      <c r="V3086" s="87" cm="1">
        <f t="array" ref="V3086">VLOOKUP($E3086,$AI$118:$AW$122,COLUMN($AW:$AW)-COLUMN($AH:$AH),FALSE)</f>
        <v>0</v>
      </c>
      <c r="W3086" s="87" t="str">
        <f t="shared" si="629"/>
        <v>Domestic</v>
      </c>
      <c r="X3086" s="87" t="str">
        <f t="shared" si="630"/>
        <v>Non-local</v>
      </c>
      <c r="Y3086" s="104"/>
      <c r="Z3086" s="87" t="str">
        <f t="shared" si="626"/>
        <v>USA</v>
      </c>
      <c r="AA3086" s="87" t="str">
        <f t="shared" si="627"/>
        <v>USA</v>
      </c>
      <c r="AB3086" s="82" cm="1">
        <f t="array" ref="AB3086">VLOOKUP(B3086,'GDP per Capita'!$T$2:$V$4235,COLUMN('GDP per Capita'!$V:$V)-COLUMN('GDP per Capita'!$S:$S),FALSE)</f>
        <v>63809.64</v>
      </c>
      <c r="AC3086" s="82">
        <f t="shared" si="622"/>
        <v>63809.64</v>
      </c>
      <c r="AD3086" s="82">
        <f t="shared" si="623"/>
        <v>63809.64</v>
      </c>
      <c r="AE3086" s="88">
        <f t="shared" si="628"/>
        <v>2.7597643826643734E-2</v>
      </c>
    </row>
    <row r="3087" spans="1:31">
      <c r="A3087" s="77" t="s">
        <v>1744</v>
      </c>
      <c r="B3087" s="77">
        <v>3086</v>
      </c>
      <c r="C3087" s="77" t="s">
        <v>29</v>
      </c>
      <c r="D3087" s="77" t="s">
        <v>29</v>
      </c>
      <c r="E3087" s="77">
        <v>2017</v>
      </c>
      <c r="F3087" s="77">
        <v>34.422131899999997</v>
      </c>
      <c r="G3087" s="77">
        <v>-119.7026673</v>
      </c>
      <c r="H3087" s="77">
        <v>0</v>
      </c>
      <c r="I3087" s="77" t="s">
        <v>1727</v>
      </c>
      <c r="J3087" s="77">
        <v>30.271128600000001</v>
      </c>
      <c r="K3087" s="77">
        <v>-97.743699500000005</v>
      </c>
      <c r="L3087" s="77">
        <v>4218.6211134416399</v>
      </c>
      <c r="M3087" s="77">
        <v>0.75692627853871597</v>
      </c>
      <c r="N3087" s="77">
        <v>0</v>
      </c>
      <c r="O3087" s="77">
        <v>506.23453361299698</v>
      </c>
      <c r="P3087" s="87" cm="1">
        <f t="array" ref="P3087">IF($X3087="Non-local",VLOOKUP($E3087,$AI$64:$AW$68,COLUMN($AW:$AW)-COLUMN($AH:$AH),FALSE),IF($X3087="Unknown",VLOOKUP($E3087,$AI$71:$AW$75,COLUMN($AW:$AW)-COLUMN($AH:$AH),FALSE),0))</f>
        <v>223.99999999999997</v>
      </c>
      <c r="Q3087" s="87" cm="1">
        <f t="array" ref="Q3087">IF($X3087="Non-local",VLOOKUP($E3087,$AI$40:$AW$44,COLUMN($AW:$AW)-COLUMN($AH:$AH),FALSE),IF($X3087="Unknown",VLOOKUP($E3087,$AI$47:$AW$51,COLUMN($AW:$AW)-COLUMN($AH:$AH),FALSE),0))</f>
        <v>535.71460000000002</v>
      </c>
      <c r="R3087" s="87" cm="1">
        <f t="array" ref="R3087">IF($X3087="Non-local",VLOOKUP($E3087,$AI$88:$AW$92,COLUMN($AW:$AW)-COLUMN($AH:$AH),FALSE),IF($X3087="Unknown",VLOOKUP($E3087,$AI$95:$AW$99,COLUMN($AW:$AW)-COLUMN($AH:$AH),FALSE),0))</f>
        <v>0.13812461483017213</v>
      </c>
      <c r="S3087" s="87" cm="1">
        <f t="array" ref="S3087">VLOOKUP($E3087,$AI$111:$AW$115,COLUMN($AW:$AW)-COLUMN($AH:$AH),FALSE)</f>
        <v>431.69322000000005</v>
      </c>
      <c r="T3087" s="104">
        <f t="shared" si="624"/>
        <v>0.8950508933688881</v>
      </c>
      <c r="U3087" s="104">
        <f t="shared" si="625"/>
        <v>1697.6423536129971</v>
      </c>
      <c r="V3087" s="87" cm="1">
        <f t="array" ref="V3087">VLOOKUP($E3087,$AI$118:$AW$122,COLUMN($AW:$AW)-COLUMN($AH:$AH),FALSE)</f>
        <v>0</v>
      </c>
      <c r="W3087" s="87" t="str">
        <f t="shared" si="629"/>
        <v>Domestic</v>
      </c>
      <c r="X3087" s="87" t="str">
        <f t="shared" si="630"/>
        <v>Non-local</v>
      </c>
      <c r="Y3087" s="104"/>
      <c r="Z3087" s="87" t="str">
        <f t="shared" si="626"/>
        <v>USA</v>
      </c>
      <c r="AA3087" s="87" t="str">
        <f t="shared" si="627"/>
        <v>USA</v>
      </c>
      <c r="AB3087" s="82" cm="1">
        <f t="array" ref="AB3087">VLOOKUP(B3087,'GDP per Capita'!$T$2:$V$4235,COLUMN('GDP per Capita'!$V:$V)-COLUMN('GDP per Capita'!$S:$S),FALSE)</f>
        <v>63809.64</v>
      </c>
      <c r="AC3087" s="82">
        <f t="shared" si="622"/>
        <v>63809.64</v>
      </c>
      <c r="AD3087" s="82">
        <f t="shared" si="623"/>
        <v>63809.64</v>
      </c>
      <c r="AE3087" s="88">
        <f t="shared" si="628"/>
        <v>2.6604794410578045E-2</v>
      </c>
    </row>
    <row r="3088" spans="1:31">
      <c r="A3088" s="77" t="s">
        <v>1137</v>
      </c>
      <c r="B3088" s="77">
        <v>3087</v>
      </c>
      <c r="C3088" s="77" t="s">
        <v>29</v>
      </c>
      <c r="D3088" s="77" t="s">
        <v>29</v>
      </c>
      <c r="E3088" s="77">
        <v>2017</v>
      </c>
      <c r="F3088" s="77">
        <v>39.830897299999997</v>
      </c>
      <c r="G3088" s="77">
        <v>-77.231011999999893</v>
      </c>
      <c r="H3088" s="77">
        <v>0</v>
      </c>
      <c r="I3088" s="77" t="s">
        <v>1727</v>
      </c>
      <c r="J3088" s="77">
        <v>30.271128600000001</v>
      </c>
      <c r="K3088" s="77">
        <v>-97.743699500000005</v>
      </c>
      <c r="L3088" s="77">
        <v>4282.1102667793302</v>
      </c>
      <c r="M3088" s="77">
        <v>0.76703358397018095</v>
      </c>
      <c r="N3088" s="77">
        <v>0</v>
      </c>
      <c r="O3088" s="77">
        <v>513.85323201352003</v>
      </c>
      <c r="P3088" s="87" cm="1">
        <f t="array" ref="P3088">IF($X3088="Non-local",VLOOKUP($E3088,$AI$64:$AW$68,COLUMN($AW:$AW)-COLUMN($AH:$AH),FALSE),IF($X3088="Unknown",VLOOKUP($E3088,$AI$71:$AW$75,COLUMN($AW:$AW)-COLUMN($AH:$AH),FALSE),0))</f>
        <v>223.99999999999997</v>
      </c>
      <c r="Q3088" s="87" cm="1">
        <f t="array" ref="Q3088">IF($X3088="Non-local",VLOOKUP($E3088,$AI$40:$AW$44,COLUMN($AW:$AW)-COLUMN($AH:$AH),FALSE),IF($X3088="Unknown",VLOOKUP($E3088,$AI$47:$AW$51,COLUMN($AW:$AW)-COLUMN($AH:$AH),FALSE),0))</f>
        <v>535.71460000000002</v>
      </c>
      <c r="R3088" s="87" cm="1">
        <f t="array" ref="R3088">IF($X3088="Non-local",VLOOKUP($E3088,$AI$88:$AW$92,COLUMN($AW:$AW)-COLUMN($AH:$AH),FALSE),IF($X3088="Unknown",VLOOKUP($E3088,$AI$95:$AW$99,COLUMN($AW:$AW)-COLUMN($AH:$AH),FALSE),0))</f>
        <v>0.13812461483017213</v>
      </c>
      <c r="S3088" s="87" cm="1">
        <f t="array" ref="S3088">VLOOKUP($E3088,$AI$111:$AW$115,COLUMN($AW:$AW)-COLUMN($AH:$AH),FALSE)</f>
        <v>431.69322000000005</v>
      </c>
      <c r="T3088" s="104">
        <f t="shared" si="624"/>
        <v>0.90515819880035309</v>
      </c>
      <c r="U3088" s="104">
        <f t="shared" si="625"/>
        <v>1705.2610520135202</v>
      </c>
      <c r="V3088" s="87" cm="1">
        <f t="array" ref="V3088">VLOOKUP($E3088,$AI$118:$AW$122,COLUMN($AW:$AW)-COLUMN($AH:$AH),FALSE)</f>
        <v>0</v>
      </c>
      <c r="W3088" s="87" t="str">
        <f t="shared" si="629"/>
        <v>Domestic</v>
      </c>
      <c r="X3088" s="87" t="str">
        <f t="shared" si="630"/>
        <v>Non-local</v>
      </c>
      <c r="Y3088" s="104"/>
      <c r="Z3088" s="87" t="str">
        <f t="shared" si="626"/>
        <v>USA</v>
      </c>
      <c r="AA3088" s="87" t="str">
        <f t="shared" si="627"/>
        <v>USA</v>
      </c>
      <c r="AB3088" s="82" cm="1">
        <f t="array" ref="AB3088">VLOOKUP(B3088,'GDP per Capita'!$T$2:$V$4235,COLUMN('GDP per Capita'!$V:$V)-COLUMN('GDP per Capita'!$S:$S),FALSE)</f>
        <v>63809.64</v>
      </c>
      <c r="AC3088" s="82">
        <f t="shared" si="622"/>
        <v>63809.64</v>
      </c>
      <c r="AD3088" s="82">
        <f t="shared" si="623"/>
        <v>63809.64</v>
      </c>
      <c r="AE3088" s="88">
        <f t="shared" si="628"/>
        <v>2.6724191705415047E-2</v>
      </c>
    </row>
    <row r="3089" spans="1:31">
      <c r="A3089" s="77" t="s">
        <v>1075</v>
      </c>
      <c r="B3089" s="77">
        <v>3088</v>
      </c>
      <c r="C3089" s="77" t="s">
        <v>29</v>
      </c>
      <c r="D3089" s="77" t="s">
        <v>29</v>
      </c>
      <c r="E3089" s="77">
        <v>2017</v>
      </c>
      <c r="F3089" s="77">
        <v>37.8347342</v>
      </c>
      <c r="G3089" s="77">
        <v>-97.373375899999999</v>
      </c>
      <c r="H3089" s="77">
        <v>0</v>
      </c>
      <c r="I3089" s="77" t="s">
        <v>1727</v>
      </c>
      <c r="J3089" s="77">
        <v>30.271128600000001</v>
      </c>
      <c r="K3089" s="77">
        <v>-97.743699500000005</v>
      </c>
      <c r="L3089" s="77">
        <v>1683.4501491562701</v>
      </c>
      <c r="M3089" s="77">
        <v>0.38392249777079301</v>
      </c>
      <c r="N3089" s="77">
        <v>0</v>
      </c>
      <c r="O3089" s="77">
        <v>323.22242863800398</v>
      </c>
      <c r="P3089" s="87" cm="1">
        <f t="array" ref="P3089">IF($X3089="Non-local",VLOOKUP($E3089,$AI$64:$AW$68,COLUMN($AW:$AW)-COLUMN($AH:$AH),FALSE),IF($X3089="Unknown",VLOOKUP($E3089,$AI$71:$AW$75,COLUMN($AW:$AW)-COLUMN($AH:$AH),FALSE),0))</f>
        <v>223.99999999999997</v>
      </c>
      <c r="Q3089" s="87" cm="1">
        <f t="array" ref="Q3089">IF($X3089="Non-local",VLOOKUP($E3089,$AI$40:$AW$44,COLUMN($AW:$AW)-COLUMN($AH:$AH),FALSE),IF($X3089="Unknown",VLOOKUP($E3089,$AI$47:$AW$51,COLUMN($AW:$AW)-COLUMN($AH:$AH),FALSE),0))</f>
        <v>535.71460000000002</v>
      </c>
      <c r="R3089" s="87" cm="1">
        <f t="array" ref="R3089">IF($X3089="Non-local",VLOOKUP($E3089,$AI$88:$AW$92,COLUMN($AW:$AW)-COLUMN($AH:$AH),FALSE),IF($X3089="Unknown",VLOOKUP($E3089,$AI$95:$AW$99,COLUMN($AW:$AW)-COLUMN($AH:$AH),FALSE),0))</f>
        <v>0.13812461483017213</v>
      </c>
      <c r="S3089" s="87" cm="1">
        <f t="array" ref="S3089">VLOOKUP($E3089,$AI$111:$AW$115,COLUMN($AW:$AW)-COLUMN($AH:$AH),FALSE)</f>
        <v>431.69322000000005</v>
      </c>
      <c r="T3089" s="104">
        <f t="shared" si="624"/>
        <v>0.52204711260096515</v>
      </c>
      <c r="U3089" s="104">
        <f t="shared" si="625"/>
        <v>1514.6302486380041</v>
      </c>
      <c r="V3089" s="87" cm="1">
        <f t="array" ref="V3089">VLOOKUP($E3089,$AI$118:$AW$122,COLUMN($AW:$AW)-COLUMN($AH:$AH),FALSE)</f>
        <v>0</v>
      </c>
      <c r="W3089" s="87" t="str">
        <f t="shared" si="629"/>
        <v>Domestic</v>
      </c>
      <c r="X3089" s="87" t="str">
        <f t="shared" si="630"/>
        <v>Non-local</v>
      </c>
      <c r="Y3089" s="104"/>
      <c r="Z3089" s="87" t="str">
        <f t="shared" si="626"/>
        <v>USA</v>
      </c>
      <c r="AA3089" s="87" t="str">
        <f t="shared" si="627"/>
        <v>USA</v>
      </c>
      <c r="AB3089" s="82" cm="1">
        <f t="array" ref="AB3089">VLOOKUP(B3089,'GDP per Capita'!$T$2:$V$4235,COLUMN('GDP per Capita'!$V:$V)-COLUMN('GDP per Capita'!$S:$S),FALSE)</f>
        <v>63809.64</v>
      </c>
      <c r="AC3089" s="82">
        <f t="shared" si="622"/>
        <v>63809.64</v>
      </c>
      <c r="AD3089" s="82">
        <f t="shared" si="623"/>
        <v>63809.64</v>
      </c>
      <c r="AE3089" s="88">
        <f t="shared" si="628"/>
        <v>2.3736699480486085E-2</v>
      </c>
    </row>
    <row r="3090" spans="1:31">
      <c r="A3090" s="77" t="s">
        <v>1437</v>
      </c>
      <c r="B3090" s="77">
        <v>3089</v>
      </c>
      <c r="C3090" s="77" t="s">
        <v>29</v>
      </c>
      <c r="D3090" s="77" t="s">
        <v>29</v>
      </c>
      <c r="E3090" s="77">
        <v>2017</v>
      </c>
      <c r="F3090" s="77">
        <v>43.970245299999902</v>
      </c>
      <c r="G3090" s="77">
        <v>-71.874262599999994</v>
      </c>
      <c r="H3090" s="77">
        <v>0</v>
      </c>
      <c r="I3090" s="77" t="s">
        <v>1727</v>
      </c>
      <c r="J3090" s="77">
        <v>30.271128600000001</v>
      </c>
      <c r="K3090" s="77">
        <v>-97.743699500000005</v>
      </c>
      <c r="L3090" s="77">
        <v>5469.8910283272498</v>
      </c>
      <c r="M3090" s="77">
        <v>0.94013568432604899</v>
      </c>
      <c r="N3090" s="77">
        <v>0</v>
      </c>
      <c r="O3090" s="77">
        <v>656.38692339927104</v>
      </c>
      <c r="P3090" s="87" cm="1">
        <f t="array" ref="P3090">IF($X3090="Non-local",VLOOKUP($E3090,$AI$64:$AW$68,COLUMN($AW:$AW)-COLUMN($AH:$AH),FALSE),IF($X3090="Unknown",VLOOKUP($E3090,$AI$71:$AW$75,COLUMN($AW:$AW)-COLUMN($AH:$AH),FALSE),0))</f>
        <v>223.99999999999997</v>
      </c>
      <c r="Q3090" s="87" cm="1">
        <f t="array" ref="Q3090">IF($X3090="Non-local",VLOOKUP($E3090,$AI$40:$AW$44,COLUMN($AW:$AW)-COLUMN($AH:$AH),FALSE),IF($X3090="Unknown",VLOOKUP($E3090,$AI$47:$AW$51,COLUMN($AW:$AW)-COLUMN($AH:$AH),FALSE),0))</f>
        <v>535.71460000000002</v>
      </c>
      <c r="R3090" s="87" cm="1">
        <f t="array" ref="R3090">IF($X3090="Non-local",VLOOKUP($E3090,$AI$88:$AW$92,COLUMN($AW:$AW)-COLUMN($AH:$AH),FALSE),IF($X3090="Unknown",VLOOKUP($E3090,$AI$95:$AW$99,COLUMN($AW:$AW)-COLUMN($AH:$AH),FALSE),0))</f>
        <v>0.13812461483017213</v>
      </c>
      <c r="S3090" s="87" cm="1">
        <f t="array" ref="S3090">VLOOKUP($E3090,$AI$111:$AW$115,COLUMN($AW:$AW)-COLUMN($AH:$AH),FALSE)</f>
        <v>431.69322000000005</v>
      </c>
      <c r="T3090" s="104">
        <f t="shared" si="624"/>
        <v>1.0782602991562211</v>
      </c>
      <c r="U3090" s="104">
        <f t="shared" si="625"/>
        <v>1847.7947433992713</v>
      </c>
      <c r="V3090" s="87" cm="1">
        <f t="array" ref="V3090">VLOOKUP($E3090,$AI$118:$AW$122,COLUMN($AW:$AW)-COLUMN($AH:$AH),FALSE)</f>
        <v>0</v>
      </c>
      <c r="W3090" s="87" t="str">
        <f t="shared" si="629"/>
        <v>Domestic</v>
      </c>
      <c r="X3090" s="87" t="str">
        <f t="shared" si="630"/>
        <v>Non-local</v>
      </c>
      <c r="Y3090" s="104"/>
      <c r="Z3090" s="87" t="str">
        <f t="shared" si="626"/>
        <v>USA</v>
      </c>
      <c r="AA3090" s="87" t="str">
        <f t="shared" si="627"/>
        <v>USA</v>
      </c>
      <c r="AB3090" s="82" cm="1">
        <f t="array" ref="AB3090">VLOOKUP(B3090,'GDP per Capita'!$T$2:$V$4235,COLUMN('GDP per Capita'!$V:$V)-COLUMN('GDP per Capita'!$S:$S),FALSE)</f>
        <v>63809.64</v>
      </c>
      <c r="AC3090" s="82">
        <f t="shared" si="622"/>
        <v>63809.64</v>
      </c>
      <c r="AD3090" s="82">
        <f t="shared" si="623"/>
        <v>63809.64</v>
      </c>
      <c r="AE3090" s="88">
        <f t="shared" si="628"/>
        <v>2.8957924592573649E-2</v>
      </c>
    </row>
    <row r="3091" spans="1:31">
      <c r="A3091" s="77" t="s">
        <v>1627</v>
      </c>
      <c r="B3091" s="77">
        <v>3090</v>
      </c>
      <c r="C3091" s="77" t="s">
        <v>29</v>
      </c>
      <c r="D3091" s="77" t="s">
        <v>29</v>
      </c>
      <c r="E3091" s="77">
        <v>2017</v>
      </c>
      <c r="F3091" s="77">
        <v>38.982247299999997</v>
      </c>
      <c r="G3091" s="77">
        <v>-77.088187300000001</v>
      </c>
      <c r="H3091" s="77">
        <v>0</v>
      </c>
      <c r="I3091" s="77" t="s">
        <v>1727</v>
      </c>
      <c r="J3091" s="77">
        <v>30.271128600000001</v>
      </c>
      <c r="K3091" s="77">
        <v>-97.743699500000005</v>
      </c>
      <c r="L3091" s="77">
        <v>4233.61102727054</v>
      </c>
      <c r="M3091" s="77">
        <v>0.75931263320711395</v>
      </c>
      <c r="N3091" s="77">
        <v>0</v>
      </c>
      <c r="O3091" s="77">
        <v>508.033323272465</v>
      </c>
      <c r="P3091" s="87" cm="1">
        <f t="array" ref="P3091">IF($X3091="Non-local",VLOOKUP($E3091,$AI$64:$AW$68,COLUMN($AW:$AW)-COLUMN($AH:$AH),FALSE),IF($X3091="Unknown",VLOOKUP($E3091,$AI$71:$AW$75,COLUMN($AW:$AW)-COLUMN($AH:$AH),FALSE),0))</f>
        <v>223.99999999999997</v>
      </c>
      <c r="Q3091" s="87" cm="1">
        <f t="array" ref="Q3091">IF($X3091="Non-local",VLOOKUP($E3091,$AI$40:$AW$44,COLUMN($AW:$AW)-COLUMN($AH:$AH),FALSE),IF($X3091="Unknown",VLOOKUP($E3091,$AI$47:$AW$51,COLUMN($AW:$AW)-COLUMN($AH:$AH),FALSE),0))</f>
        <v>535.71460000000002</v>
      </c>
      <c r="R3091" s="87" cm="1">
        <f t="array" ref="R3091">IF($X3091="Non-local",VLOOKUP($E3091,$AI$88:$AW$92,COLUMN($AW:$AW)-COLUMN($AH:$AH),FALSE),IF($X3091="Unknown",VLOOKUP($E3091,$AI$95:$AW$99,COLUMN($AW:$AW)-COLUMN($AH:$AH),FALSE),0))</f>
        <v>0.13812461483017213</v>
      </c>
      <c r="S3091" s="87" cm="1">
        <f t="array" ref="S3091">VLOOKUP($E3091,$AI$111:$AW$115,COLUMN($AW:$AW)-COLUMN($AH:$AH),FALSE)</f>
        <v>431.69322000000005</v>
      </c>
      <c r="T3091" s="104">
        <f t="shared" si="624"/>
        <v>0.89743724803728608</v>
      </c>
      <c r="U3091" s="104">
        <f t="shared" si="625"/>
        <v>1699.4411432724651</v>
      </c>
      <c r="V3091" s="87" cm="1">
        <f t="array" ref="V3091">VLOOKUP($E3091,$AI$118:$AW$122,COLUMN($AW:$AW)-COLUMN($AH:$AH),FALSE)</f>
        <v>0</v>
      </c>
      <c r="W3091" s="87" t="str">
        <f t="shared" si="629"/>
        <v>Domestic</v>
      </c>
      <c r="X3091" s="87" t="str">
        <f t="shared" si="630"/>
        <v>Non-local</v>
      </c>
      <c r="Y3091" s="104"/>
      <c r="Z3091" s="87" t="str">
        <f t="shared" si="626"/>
        <v>USA</v>
      </c>
      <c r="AA3091" s="87" t="str">
        <f t="shared" si="627"/>
        <v>USA</v>
      </c>
      <c r="AB3091" s="82" cm="1">
        <f t="array" ref="AB3091">VLOOKUP(B3091,'GDP per Capita'!$T$2:$V$4235,COLUMN('GDP per Capita'!$V:$V)-COLUMN('GDP per Capita'!$S:$S),FALSE)</f>
        <v>63809.64</v>
      </c>
      <c r="AC3091" s="82">
        <f t="shared" si="622"/>
        <v>63809.64</v>
      </c>
      <c r="AD3091" s="82">
        <f t="shared" si="623"/>
        <v>63809.64</v>
      </c>
      <c r="AE3091" s="88">
        <f t="shared" si="628"/>
        <v>2.6632984346447734E-2</v>
      </c>
    </row>
    <row r="3092" spans="1:31">
      <c r="A3092" s="77" t="s">
        <v>1148</v>
      </c>
      <c r="B3092" s="77">
        <v>3091</v>
      </c>
      <c r="C3092" s="77" t="s">
        <v>29</v>
      </c>
      <c r="D3092" s="77" t="s">
        <v>29</v>
      </c>
      <c r="E3092" s="77">
        <v>2017</v>
      </c>
      <c r="F3092" s="77">
        <v>29.424600199999901</v>
      </c>
      <c r="G3092" s="77">
        <v>-98.495140500000005</v>
      </c>
      <c r="H3092" s="77">
        <v>0</v>
      </c>
      <c r="I3092" s="77" t="s">
        <v>1727</v>
      </c>
      <c r="J3092" s="77">
        <v>30.271128600000001</v>
      </c>
      <c r="K3092" s="77">
        <v>-97.743699500000005</v>
      </c>
      <c r="L3092" s="77">
        <v>237.592188856711</v>
      </c>
      <c r="M3092" s="77">
        <v>0.19300450817439499</v>
      </c>
      <c r="N3092" s="77">
        <v>0</v>
      </c>
      <c r="O3092" s="77">
        <v>45.617700260488597</v>
      </c>
      <c r="P3092" s="87" cm="1">
        <f t="array" ref="P3092">IF($X3092="Non-local",VLOOKUP($E3092,$AI$64:$AW$68,COLUMN($AW:$AW)-COLUMN($AH:$AH),FALSE),IF($X3092="Unknown",VLOOKUP($E3092,$AI$71:$AW$75,COLUMN($AW:$AW)-COLUMN($AH:$AH),FALSE),0))</f>
        <v>223.99999999999997</v>
      </c>
      <c r="Q3092" s="87" cm="1">
        <f t="array" ref="Q3092">IF($X3092="Non-local",VLOOKUP($E3092,$AI$40:$AW$44,COLUMN($AW:$AW)-COLUMN($AH:$AH),FALSE),IF($X3092="Unknown",VLOOKUP($E3092,$AI$47:$AW$51,COLUMN($AW:$AW)-COLUMN($AH:$AH),FALSE),0))</f>
        <v>535.71460000000002</v>
      </c>
      <c r="R3092" s="87" cm="1">
        <f t="array" ref="R3092">IF($X3092="Non-local",VLOOKUP($E3092,$AI$88:$AW$92,COLUMN($AW:$AW)-COLUMN($AH:$AH),FALSE),IF($X3092="Unknown",VLOOKUP($E3092,$AI$95:$AW$99,COLUMN($AW:$AW)-COLUMN($AH:$AH),FALSE),0))</f>
        <v>0.13812461483017213</v>
      </c>
      <c r="S3092" s="87" cm="1">
        <f t="array" ref="S3092">VLOOKUP($E3092,$AI$111:$AW$115,COLUMN($AW:$AW)-COLUMN($AH:$AH),FALSE)</f>
        <v>431.69322000000005</v>
      </c>
      <c r="T3092" s="104">
        <f t="shared" si="624"/>
        <v>0.33112912300456709</v>
      </c>
      <c r="U3092" s="104">
        <f t="shared" si="625"/>
        <v>1237.0255202604887</v>
      </c>
      <c r="V3092" s="87" cm="1">
        <f t="array" ref="V3092">VLOOKUP($E3092,$AI$118:$AW$122,COLUMN($AW:$AW)-COLUMN($AH:$AH),FALSE)</f>
        <v>0</v>
      </c>
      <c r="W3092" s="87" t="str">
        <f t="shared" si="629"/>
        <v>Domestic</v>
      </c>
      <c r="X3092" s="87" t="str">
        <f t="shared" si="630"/>
        <v>Non-local</v>
      </c>
      <c r="Y3092" s="104"/>
      <c r="Z3092" s="87" t="str">
        <f t="shared" si="626"/>
        <v>USA</v>
      </c>
      <c r="AA3092" s="87" t="str">
        <f t="shared" si="627"/>
        <v>USA</v>
      </c>
      <c r="AB3092" s="82" cm="1">
        <f t="array" ref="AB3092">VLOOKUP(B3092,'GDP per Capita'!$T$2:$V$4235,COLUMN('GDP per Capita'!$V:$V)-COLUMN('GDP per Capita'!$S:$S),FALSE)</f>
        <v>63809.64</v>
      </c>
      <c r="AC3092" s="82">
        <f t="shared" si="622"/>
        <v>63809.64</v>
      </c>
      <c r="AD3092" s="82">
        <f t="shared" si="623"/>
        <v>63809.64</v>
      </c>
      <c r="AE3092" s="88">
        <f t="shared" si="628"/>
        <v>1.9386185539684738E-2</v>
      </c>
    </row>
    <row r="3093" spans="1:31">
      <c r="A3093" s="77" t="s">
        <v>1627</v>
      </c>
      <c r="B3093" s="77">
        <v>3092</v>
      </c>
      <c r="C3093" s="77" t="s">
        <v>29</v>
      </c>
      <c r="D3093" s="77" t="s">
        <v>29</v>
      </c>
      <c r="E3093" s="77">
        <v>2017</v>
      </c>
      <c r="F3093" s="77">
        <v>38.982247299999997</v>
      </c>
      <c r="G3093" s="77">
        <v>-77.088187300000001</v>
      </c>
      <c r="H3093" s="77">
        <v>0</v>
      </c>
      <c r="I3093" s="77" t="s">
        <v>1727</v>
      </c>
      <c r="J3093" s="77">
        <v>30.271128600000001</v>
      </c>
      <c r="K3093" s="77">
        <v>-97.743699500000005</v>
      </c>
      <c r="L3093" s="77">
        <v>4233.61102727054</v>
      </c>
      <c r="M3093" s="77">
        <v>0.75931263320711395</v>
      </c>
      <c r="N3093" s="77">
        <v>0</v>
      </c>
      <c r="O3093" s="77">
        <v>508.033323272465</v>
      </c>
      <c r="P3093" s="87" cm="1">
        <f t="array" ref="P3093">IF($X3093="Non-local",VLOOKUP($E3093,$AI$64:$AW$68,COLUMN($AW:$AW)-COLUMN($AH:$AH),FALSE),IF($X3093="Unknown",VLOOKUP($E3093,$AI$71:$AW$75,COLUMN($AW:$AW)-COLUMN($AH:$AH),FALSE),0))</f>
        <v>223.99999999999997</v>
      </c>
      <c r="Q3093" s="87" cm="1">
        <f t="array" ref="Q3093">IF($X3093="Non-local",VLOOKUP($E3093,$AI$40:$AW$44,COLUMN($AW:$AW)-COLUMN($AH:$AH),FALSE),IF($X3093="Unknown",VLOOKUP($E3093,$AI$47:$AW$51,COLUMN($AW:$AW)-COLUMN($AH:$AH),FALSE),0))</f>
        <v>535.71460000000002</v>
      </c>
      <c r="R3093" s="87" cm="1">
        <f t="array" ref="R3093">IF($X3093="Non-local",VLOOKUP($E3093,$AI$88:$AW$92,COLUMN($AW:$AW)-COLUMN($AH:$AH),FALSE),IF($X3093="Unknown",VLOOKUP($E3093,$AI$95:$AW$99,COLUMN($AW:$AW)-COLUMN($AH:$AH),FALSE),0))</f>
        <v>0.13812461483017213</v>
      </c>
      <c r="S3093" s="87" cm="1">
        <f t="array" ref="S3093">VLOOKUP($E3093,$AI$111:$AW$115,COLUMN($AW:$AW)-COLUMN($AH:$AH),FALSE)</f>
        <v>431.69322000000005</v>
      </c>
      <c r="T3093" s="104">
        <f t="shared" si="624"/>
        <v>0.89743724803728608</v>
      </c>
      <c r="U3093" s="104">
        <f t="shared" si="625"/>
        <v>1699.4411432724651</v>
      </c>
      <c r="V3093" s="87" cm="1">
        <f t="array" ref="V3093">VLOOKUP($E3093,$AI$118:$AW$122,COLUMN($AW:$AW)-COLUMN($AH:$AH),FALSE)</f>
        <v>0</v>
      </c>
      <c r="W3093" s="87" t="str">
        <f t="shared" si="629"/>
        <v>Domestic</v>
      </c>
      <c r="X3093" s="87" t="str">
        <f t="shared" si="630"/>
        <v>Non-local</v>
      </c>
      <c r="Y3093" s="104"/>
      <c r="Z3093" s="87" t="str">
        <f t="shared" si="626"/>
        <v>USA</v>
      </c>
      <c r="AA3093" s="87" t="str">
        <f t="shared" si="627"/>
        <v>USA</v>
      </c>
      <c r="AB3093" s="82" cm="1">
        <f t="array" ref="AB3093">VLOOKUP(B3093,'GDP per Capita'!$T$2:$V$4235,COLUMN('GDP per Capita'!$V:$V)-COLUMN('GDP per Capita'!$S:$S),FALSE)</f>
        <v>63809.64</v>
      </c>
      <c r="AC3093" s="82">
        <f t="shared" si="622"/>
        <v>63809.64</v>
      </c>
      <c r="AD3093" s="82">
        <f t="shared" si="623"/>
        <v>63809.64</v>
      </c>
      <c r="AE3093" s="88">
        <f t="shared" si="628"/>
        <v>2.6632984346447734E-2</v>
      </c>
    </row>
    <row r="3094" spans="1:31">
      <c r="A3094" s="77" t="s">
        <v>884</v>
      </c>
      <c r="B3094" s="77">
        <v>3093</v>
      </c>
      <c r="C3094" s="77" t="s">
        <v>29</v>
      </c>
      <c r="D3094" s="77" t="s">
        <v>29</v>
      </c>
      <c r="E3094" s="77">
        <v>2017</v>
      </c>
      <c r="F3094" s="77">
        <v>38.894985499999997</v>
      </c>
      <c r="G3094" s="77">
        <v>-77.036570799999893</v>
      </c>
      <c r="H3094" s="77">
        <v>0</v>
      </c>
      <c r="I3094" s="77" t="s">
        <v>1727</v>
      </c>
      <c r="J3094" s="77">
        <v>30.271128600000001</v>
      </c>
      <c r="K3094" s="77">
        <v>-97.743699500000005</v>
      </c>
      <c r="L3094" s="77">
        <v>4235.0751376308499</v>
      </c>
      <c r="M3094" s="77">
        <v>0.75954571570733698</v>
      </c>
      <c r="N3094" s="77">
        <v>0</v>
      </c>
      <c r="O3094" s="77">
        <v>508.20901651570199</v>
      </c>
      <c r="P3094" s="87" cm="1">
        <f t="array" ref="P3094">IF($X3094="Non-local",VLOOKUP($E3094,$AI$64:$AW$68,COLUMN($AW:$AW)-COLUMN($AH:$AH),FALSE),IF($X3094="Unknown",VLOOKUP($E3094,$AI$71:$AW$75,COLUMN($AW:$AW)-COLUMN($AH:$AH),FALSE),0))</f>
        <v>223.99999999999997</v>
      </c>
      <c r="Q3094" s="87" cm="1">
        <f t="array" ref="Q3094">IF($X3094="Non-local",VLOOKUP($E3094,$AI$40:$AW$44,COLUMN($AW:$AW)-COLUMN($AH:$AH),FALSE),IF($X3094="Unknown",VLOOKUP($E3094,$AI$47:$AW$51,COLUMN($AW:$AW)-COLUMN($AH:$AH),FALSE),0))</f>
        <v>535.71460000000002</v>
      </c>
      <c r="R3094" s="87" cm="1">
        <f t="array" ref="R3094">IF($X3094="Non-local",VLOOKUP($E3094,$AI$88:$AW$92,COLUMN($AW:$AW)-COLUMN($AH:$AH),FALSE),IF($X3094="Unknown",VLOOKUP($E3094,$AI$95:$AW$99,COLUMN($AW:$AW)-COLUMN($AH:$AH),FALSE),0))</f>
        <v>0.13812461483017213</v>
      </c>
      <c r="S3094" s="87" cm="1">
        <f t="array" ref="S3094">VLOOKUP($E3094,$AI$111:$AW$115,COLUMN($AW:$AW)-COLUMN($AH:$AH),FALSE)</f>
        <v>431.69322000000005</v>
      </c>
      <c r="T3094" s="104">
        <f t="shared" si="624"/>
        <v>0.89767033053750911</v>
      </c>
      <c r="U3094" s="104">
        <f t="shared" si="625"/>
        <v>1699.6168365157021</v>
      </c>
      <c r="V3094" s="87" cm="1">
        <f t="array" ref="V3094">VLOOKUP($E3094,$AI$118:$AW$122,COLUMN($AW:$AW)-COLUMN($AH:$AH),FALSE)</f>
        <v>0</v>
      </c>
      <c r="W3094" s="87" t="str">
        <f t="shared" si="629"/>
        <v>Domestic</v>
      </c>
      <c r="X3094" s="87" t="str">
        <f t="shared" si="630"/>
        <v>Non-local</v>
      </c>
      <c r="Y3094" s="104"/>
      <c r="Z3094" s="87" t="str">
        <f t="shared" si="626"/>
        <v>USA</v>
      </c>
      <c r="AA3094" s="87" t="str">
        <f t="shared" si="627"/>
        <v>USA</v>
      </c>
      <c r="AB3094" s="82" cm="1">
        <f t="array" ref="AB3094">VLOOKUP(B3094,'GDP per Capita'!$T$2:$V$4235,COLUMN('GDP per Capita'!$V:$V)-COLUMN('GDP per Capita'!$S:$S),FALSE)</f>
        <v>63809.64</v>
      </c>
      <c r="AC3094" s="82">
        <f t="shared" si="622"/>
        <v>63809.64</v>
      </c>
      <c r="AD3094" s="82">
        <f t="shared" si="623"/>
        <v>63809.64</v>
      </c>
      <c r="AE3094" s="88">
        <f t="shared" si="628"/>
        <v>2.6635737743007201E-2</v>
      </c>
    </row>
    <row r="3095" spans="1:31">
      <c r="A3095" s="77" t="s">
        <v>964</v>
      </c>
      <c r="B3095" s="77">
        <v>3094</v>
      </c>
      <c r="C3095" s="77" t="s">
        <v>29</v>
      </c>
      <c r="D3095" s="77" t="s">
        <v>29</v>
      </c>
      <c r="E3095" s="77">
        <v>2017</v>
      </c>
      <c r="F3095" s="77">
        <v>30.271128600000001</v>
      </c>
      <c r="G3095" s="77">
        <v>-97.743699500000005</v>
      </c>
      <c r="H3095" s="77">
        <v>1</v>
      </c>
      <c r="I3095" s="77" t="s">
        <v>1727</v>
      </c>
      <c r="J3095" s="77">
        <v>30.271128600000001</v>
      </c>
      <c r="K3095" s="77">
        <v>-97.743699500000005</v>
      </c>
      <c r="L3095" s="77">
        <v>0</v>
      </c>
      <c r="M3095" s="77">
        <v>0</v>
      </c>
      <c r="N3095" s="77">
        <v>0</v>
      </c>
      <c r="O3095" s="77">
        <v>0</v>
      </c>
      <c r="P3095" s="87" cm="1">
        <f t="array" ref="P3095">IF($X3095="Non-local",VLOOKUP($E3095,$AI$64:$AW$68,COLUMN($AW:$AW)-COLUMN($AH:$AH),FALSE),IF($X3095="Unknown",VLOOKUP($E3095,$AI$71:$AW$75,COLUMN($AW:$AW)-COLUMN($AH:$AH),FALSE),0))</f>
        <v>0</v>
      </c>
      <c r="Q3095" s="87" cm="1">
        <f t="array" ref="Q3095">IF($X3095="Non-local",VLOOKUP($E3095,$AI$40:$AW$44,COLUMN($AW:$AW)-COLUMN($AH:$AH),FALSE),IF($X3095="Unknown",VLOOKUP($E3095,$AI$47:$AW$51,COLUMN($AW:$AW)-COLUMN($AH:$AH),FALSE),0))</f>
        <v>0</v>
      </c>
      <c r="R3095" s="87" cm="1">
        <f t="array" ref="R3095">IF($X3095="Non-local",VLOOKUP($E3095,$AI$88:$AW$92,COLUMN($AW:$AW)-COLUMN($AH:$AH),FALSE),IF($X3095="Unknown",VLOOKUP($E3095,$AI$95:$AW$99,COLUMN($AW:$AW)-COLUMN($AH:$AH),FALSE),0))</f>
        <v>0</v>
      </c>
      <c r="S3095" s="87" cm="1">
        <f t="array" ref="S3095">VLOOKUP($E3095,$AI$111:$AW$115,COLUMN($AW:$AW)-COLUMN($AH:$AH),FALSE)</f>
        <v>431.69322000000005</v>
      </c>
      <c r="T3095" s="104">
        <f t="shared" si="624"/>
        <v>0</v>
      </c>
      <c r="U3095" s="104">
        <f t="shared" si="625"/>
        <v>431.69322000000005</v>
      </c>
      <c r="V3095" s="87" cm="1">
        <f t="array" ref="V3095">VLOOKUP($E3095,$AI$118:$AW$122,COLUMN($AW:$AW)-COLUMN($AH:$AH),FALSE)</f>
        <v>0</v>
      </c>
      <c r="W3095" s="87" t="str">
        <f t="shared" si="629"/>
        <v>Domestic</v>
      </c>
      <c r="X3095" s="87" t="str">
        <f t="shared" si="630"/>
        <v>Local</v>
      </c>
      <c r="Y3095" s="104"/>
      <c r="Z3095" s="87" t="str">
        <f t="shared" si="626"/>
        <v>USA</v>
      </c>
      <c r="AA3095" s="87" t="str">
        <f t="shared" si="627"/>
        <v>USA</v>
      </c>
      <c r="AB3095" s="82" cm="1">
        <f t="array" ref="AB3095">VLOOKUP(B3095,'GDP per Capita'!$T$2:$V$4235,COLUMN('GDP per Capita'!$V:$V)-COLUMN('GDP per Capita'!$S:$S),FALSE)</f>
        <v>63809.64</v>
      </c>
      <c r="AC3095" s="82">
        <f t="shared" si="622"/>
        <v>63809.64</v>
      </c>
      <c r="AD3095" s="82">
        <f t="shared" si="623"/>
        <v>63809.64</v>
      </c>
      <c r="AE3095" s="88">
        <f t="shared" si="628"/>
        <v>6.765329188505061E-3</v>
      </c>
    </row>
    <row r="3096" spans="1:31">
      <c r="A3096" s="77" t="s">
        <v>1136</v>
      </c>
      <c r="B3096" s="77">
        <v>3095</v>
      </c>
      <c r="C3096" s="77" t="s">
        <v>29</v>
      </c>
      <c r="D3096" s="77" t="s">
        <v>29</v>
      </c>
      <c r="E3096" s="77">
        <v>2017</v>
      </c>
      <c r="F3096" s="77">
        <v>39.708573600000001</v>
      </c>
      <c r="G3096" s="77">
        <v>-105.0846694</v>
      </c>
      <c r="H3096" s="77">
        <v>0</v>
      </c>
      <c r="I3096" s="77" t="s">
        <v>1727</v>
      </c>
      <c r="J3096" s="77">
        <v>30.271128600000001</v>
      </c>
      <c r="K3096" s="77">
        <v>-97.743699500000005</v>
      </c>
      <c r="L3096" s="77">
        <v>2486.5604270476501</v>
      </c>
      <c r="M3096" s="77">
        <v>0.48996901401880699</v>
      </c>
      <c r="N3096" s="77">
        <v>0</v>
      </c>
      <c r="O3096" s="77">
        <v>477.419601993149</v>
      </c>
      <c r="P3096" s="87" cm="1">
        <f t="array" ref="P3096">IF($X3096="Non-local",VLOOKUP($E3096,$AI$64:$AW$68,COLUMN($AW:$AW)-COLUMN($AH:$AH),FALSE),IF($X3096="Unknown",VLOOKUP($E3096,$AI$71:$AW$75,COLUMN($AW:$AW)-COLUMN($AH:$AH),FALSE),0))</f>
        <v>223.99999999999997</v>
      </c>
      <c r="Q3096" s="87" cm="1">
        <f t="array" ref="Q3096">IF($X3096="Non-local",VLOOKUP($E3096,$AI$40:$AW$44,COLUMN($AW:$AW)-COLUMN($AH:$AH),FALSE),IF($X3096="Unknown",VLOOKUP($E3096,$AI$47:$AW$51,COLUMN($AW:$AW)-COLUMN($AH:$AH),FALSE),0))</f>
        <v>535.71460000000002</v>
      </c>
      <c r="R3096" s="87" cm="1">
        <f t="array" ref="R3096">IF($X3096="Non-local",VLOOKUP($E3096,$AI$88:$AW$92,COLUMN($AW:$AW)-COLUMN($AH:$AH),FALSE),IF($X3096="Unknown",VLOOKUP($E3096,$AI$95:$AW$99,COLUMN($AW:$AW)-COLUMN($AH:$AH),FALSE),0))</f>
        <v>0.13812461483017213</v>
      </c>
      <c r="S3096" s="87" cm="1">
        <f t="array" ref="S3096">VLOOKUP($E3096,$AI$111:$AW$115,COLUMN($AW:$AW)-COLUMN($AH:$AH),FALSE)</f>
        <v>431.69322000000005</v>
      </c>
      <c r="T3096" s="104">
        <f t="shared" si="624"/>
        <v>0.62809362884897912</v>
      </c>
      <c r="U3096" s="104">
        <f t="shared" si="625"/>
        <v>1668.8274219931491</v>
      </c>
      <c r="V3096" s="87" cm="1">
        <f t="array" ref="V3096">VLOOKUP($E3096,$AI$118:$AW$122,COLUMN($AW:$AW)-COLUMN($AH:$AH),FALSE)</f>
        <v>0</v>
      </c>
      <c r="W3096" s="87" t="str">
        <f t="shared" si="629"/>
        <v>Domestic</v>
      </c>
      <c r="X3096" s="87" t="str">
        <f t="shared" si="630"/>
        <v>Non-local</v>
      </c>
      <c r="Y3096" s="104"/>
      <c r="Z3096" s="87" t="str">
        <f t="shared" si="626"/>
        <v>USA</v>
      </c>
      <c r="AA3096" s="87" t="str">
        <f t="shared" si="627"/>
        <v>USA</v>
      </c>
      <c r="AB3096" s="82" cm="1">
        <f t="array" ref="AB3096">VLOOKUP(B3096,'GDP per Capita'!$T$2:$V$4235,COLUMN('GDP per Capita'!$V:$V)-COLUMN('GDP per Capita'!$S:$S),FALSE)</f>
        <v>63809.64</v>
      </c>
      <c r="AC3096" s="82">
        <f t="shared" si="622"/>
        <v>63809.64</v>
      </c>
      <c r="AD3096" s="82">
        <f t="shared" si="623"/>
        <v>63809.64</v>
      </c>
      <c r="AE3096" s="88">
        <f t="shared" si="628"/>
        <v>2.6153217946271897E-2</v>
      </c>
    </row>
    <row r="3097" spans="1:31">
      <c r="A3097" s="77" t="s">
        <v>1440</v>
      </c>
      <c r="B3097" s="77">
        <v>3096</v>
      </c>
      <c r="C3097" s="77" t="s">
        <v>224</v>
      </c>
      <c r="D3097" s="77" t="s">
        <v>31</v>
      </c>
      <c r="E3097" s="77">
        <v>2017</v>
      </c>
      <c r="F3097" s="77">
        <v>53.543764099999997</v>
      </c>
      <c r="G3097" s="77">
        <v>10.009913299999999</v>
      </c>
      <c r="H3097" s="77">
        <v>0</v>
      </c>
      <c r="I3097" s="77" t="s">
        <v>1727</v>
      </c>
      <c r="J3097" s="77">
        <v>30.271128600000001</v>
      </c>
      <c r="K3097" s="77">
        <v>-97.743699500000005</v>
      </c>
      <c r="L3097" s="77">
        <v>16809.095974752101</v>
      </c>
      <c r="M3097" s="77">
        <v>2.5904426697493301</v>
      </c>
      <c r="N3097" s="77">
        <v>0</v>
      </c>
      <c r="O3097" s="77">
        <v>1764.95507734897</v>
      </c>
      <c r="P3097" s="87" cm="1">
        <f t="array" ref="P3097">IF($X3097="Non-local",VLOOKUP($E3097,$AI$64:$AW$68,COLUMN($AW:$AW)-COLUMN($AH:$AH),FALSE),IF($X3097="Unknown",VLOOKUP($E3097,$AI$71:$AW$75,COLUMN($AW:$AW)-COLUMN($AH:$AH),FALSE),0))</f>
        <v>223.99999999999997</v>
      </c>
      <c r="Q3097" s="87" cm="1">
        <f t="array" ref="Q3097">IF($X3097="Non-local",VLOOKUP($E3097,$AI$40:$AW$44,COLUMN($AW:$AW)-COLUMN($AH:$AH),FALSE),IF($X3097="Unknown",VLOOKUP($E3097,$AI$47:$AW$51,COLUMN($AW:$AW)-COLUMN($AH:$AH),FALSE),0))</f>
        <v>535.71460000000002</v>
      </c>
      <c r="R3097" s="87" cm="1">
        <f t="array" ref="R3097">IF($X3097="Non-local",VLOOKUP($E3097,$AI$88:$AW$92,COLUMN($AW:$AW)-COLUMN($AH:$AH),FALSE),IF($X3097="Unknown",VLOOKUP($E3097,$AI$95:$AW$99,COLUMN($AW:$AW)-COLUMN($AH:$AH),FALSE),0))</f>
        <v>0.13812461483017213</v>
      </c>
      <c r="S3097" s="87" cm="1">
        <f t="array" ref="S3097">VLOOKUP($E3097,$AI$111:$AW$115,COLUMN($AW:$AW)-COLUMN($AH:$AH),FALSE)</f>
        <v>431.69322000000005</v>
      </c>
      <c r="T3097" s="104">
        <f t="shared" si="624"/>
        <v>2.7285672845795022</v>
      </c>
      <c r="U3097" s="104">
        <f t="shared" si="625"/>
        <v>2956.3628973489704</v>
      </c>
      <c r="V3097" s="87" cm="1">
        <f t="array" ref="V3097">VLOOKUP($E3097,$AI$118:$AW$122,COLUMN($AW:$AW)-COLUMN($AH:$AH),FALSE)</f>
        <v>0</v>
      </c>
      <c r="W3097" s="87" t="str">
        <f t="shared" si="629"/>
        <v>International</v>
      </c>
      <c r="X3097" s="87" t="str">
        <f t="shared" si="630"/>
        <v>Non-local</v>
      </c>
      <c r="Y3097" s="104"/>
      <c r="Z3097" s="87" t="str">
        <f t="shared" si="626"/>
        <v>Germany</v>
      </c>
      <c r="AA3097" s="87" t="str">
        <f t="shared" si="627"/>
        <v>Europe</v>
      </c>
      <c r="AB3097" s="82" cm="1">
        <f t="array" ref="AB3097">VLOOKUP(B3097,'GDP per Capita'!$T$2:$V$4235,COLUMN('GDP per Capita'!$V:$V)-COLUMN('GDP per Capita'!$S:$S),FALSE)</f>
        <v>49180.54</v>
      </c>
      <c r="AC3097" s="82">
        <f t="shared" si="622"/>
        <v>49180.54</v>
      </c>
      <c r="AD3097" s="82">
        <f t="shared" si="623"/>
        <v>49180.54</v>
      </c>
      <c r="AE3097" s="88">
        <f t="shared" si="628"/>
        <v>6.0112452961048626E-2</v>
      </c>
    </row>
    <row r="3098" spans="1:31">
      <c r="A3098" s="77" t="s">
        <v>1515</v>
      </c>
      <c r="B3098" s="77">
        <v>3097</v>
      </c>
      <c r="C3098" s="77" t="s">
        <v>29</v>
      </c>
      <c r="D3098" s="77" t="s">
        <v>29</v>
      </c>
      <c r="E3098" s="77">
        <v>2017</v>
      </c>
      <c r="F3098" s="77">
        <v>43.011678400000001</v>
      </c>
      <c r="G3098" s="77">
        <v>-88.231481299999999</v>
      </c>
      <c r="H3098" s="77">
        <v>0</v>
      </c>
      <c r="I3098" s="77" t="s">
        <v>1727</v>
      </c>
      <c r="J3098" s="77">
        <v>30.271128600000001</v>
      </c>
      <c r="K3098" s="77">
        <v>-97.743699500000005</v>
      </c>
      <c r="L3098" s="77">
        <v>3297.7406394995</v>
      </c>
      <c r="M3098" s="77">
        <v>0.61032454065602904</v>
      </c>
      <c r="N3098" s="77">
        <v>0</v>
      </c>
      <c r="O3098" s="77">
        <v>633.16620278390496</v>
      </c>
      <c r="P3098" s="87" cm="1">
        <f t="array" ref="P3098">IF($X3098="Non-local",VLOOKUP($E3098,$AI$64:$AW$68,COLUMN($AW:$AW)-COLUMN($AH:$AH),FALSE),IF($X3098="Unknown",VLOOKUP($E3098,$AI$71:$AW$75,COLUMN($AW:$AW)-COLUMN($AH:$AH),FALSE),0))</f>
        <v>223.99999999999997</v>
      </c>
      <c r="Q3098" s="87" cm="1">
        <f t="array" ref="Q3098">IF($X3098="Non-local",VLOOKUP($E3098,$AI$40:$AW$44,COLUMN($AW:$AW)-COLUMN($AH:$AH),FALSE),IF($X3098="Unknown",VLOOKUP($E3098,$AI$47:$AW$51,COLUMN($AW:$AW)-COLUMN($AH:$AH),FALSE),0))</f>
        <v>535.71460000000002</v>
      </c>
      <c r="R3098" s="87" cm="1">
        <f t="array" ref="R3098">IF($X3098="Non-local",VLOOKUP($E3098,$AI$88:$AW$92,COLUMN($AW:$AW)-COLUMN($AH:$AH),FALSE),IF($X3098="Unknown",VLOOKUP($E3098,$AI$95:$AW$99,COLUMN($AW:$AW)-COLUMN($AH:$AH),FALSE),0))</f>
        <v>0.13812461483017213</v>
      </c>
      <c r="S3098" s="87" cm="1">
        <f t="array" ref="S3098">VLOOKUP($E3098,$AI$111:$AW$115,COLUMN($AW:$AW)-COLUMN($AH:$AH),FALSE)</f>
        <v>431.69322000000005</v>
      </c>
      <c r="T3098" s="104">
        <f t="shared" si="624"/>
        <v>0.74844915548620117</v>
      </c>
      <c r="U3098" s="104">
        <f t="shared" si="625"/>
        <v>1824.5740227839051</v>
      </c>
      <c r="V3098" s="87" cm="1">
        <f t="array" ref="V3098">VLOOKUP($E3098,$AI$118:$AW$122,COLUMN($AW:$AW)-COLUMN($AH:$AH),FALSE)</f>
        <v>0</v>
      </c>
      <c r="W3098" s="87" t="str">
        <f t="shared" si="629"/>
        <v>Domestic</v>
      </c>
      <c r="X3098" s="87" t="str">
        <f t="shared" si="630"/>
        <v>Non-local</v>
      </c>
      <c r="Y3098" s="104"/>
      <c r="Z3098" s="87" t="str">
        <f t="shared" si="626"/>
        <v>USA</v>
      </c>
      <c r="AA3098" s="87" t="str">
        <f t="shared" si="627"/>
        <v>USA</v>
      </c>
      <c r="AB3098" s="82" cm="1">
        <f t="array" ref="AB3098">VLOOKUP(B3098,'GDP per Capita'!$T$2:$V$4235,COLUMN('GDP per Capita'!$V:$V)-COLUMN('GDP per Capita'!$S:$S),FALSE)</f>
        <v>63809.64</v>
      </c>
      <c r="AC3098" s="82">
        <f t="shared" si="622"/>
        <v>63809.64</v>
      </c>
      <c r="AD3098" s="82">
        <f t="shared" si="623"/>
        <v>63809.64</v>
      </c>
      <c r="AE3098" s="88">
        <f t="shared" si="628"/>
        <v>2.8594018439594786E-2</v>
      </c>
    </row>
    <row r="3099" spans="1:31">
      <c r="A3099" s="77" t="s">
        <v>1012</v>
      </c>
      <c r="B3099" s="77">
        <v>3098</v>
      </c>
      <c r="C3099" s="77" t="s">
        <v>29</v>
      </c>
      <c r="D3099" s="77" t="s">
        <v>29</v>
      </c>
      <c r="E3099" s="77">
        <v>2017</v>
      </c>
      <c r="F3099" s="77">
        <v>38.890396099999997</v>
      </c>
      <c r="G3099" s="77">
        <v>-77.084158500000001</v>
      </c>
      <c r="H3099" s="77">
        <v>0</v>
      </c>
      <c r="I3099" s="77" t="s">
        <v>1727</v>
      </c>
      <c r="J3099" s="77">
        <v>30.271128600000001</v>
      </c>
      <c r="K3099" s="77">
        <v>-97.743699500000005</v>
      </c>
      <c r="L3099" s="77">
        <v>4227.0073627168504</v>
      </c>
      <c r="M3099" s="77">
        <v>0.75826134726136996</v>
      </c>
      <c r="N3099" s="77">
        <v>0</v>
      </c>
      <c r="O3099" s="77">
        <v>507.240883526022</v>
      </c>
      <c r="P3099" s="87" cm="1">
        <f t="array" ref="P3099">IF($X3099="Non-local",VLOOKUP($E3099,$AI$64:$AW$68,COLUMN($AW:$AW)-COLUMN($AH:$AH),FALSE),IF($X3099="Unknown",VLOOKUP($E3099,$AI$71:$AW$75,COLUMN($AW:$AW)-COLUMN($AH:$AH),FALSE),0))</f>
        <v>223.99999999999997</v>
      </c>
      <c r="Q3099" s="87" cm="1">
        <f t="array" ref="Q3099">IF($X3099="Non-local",VLOOKUP($E3099,$AI$40:$AW$44,COLUMN($AW:$AW)-COLUMN($AH:$AH),FALSE),IF($X3099="Unknown",VLOOKUP($E3099,$AI$47:$AW$51,COLUMN($AW:$AW)-COLUMN($AH:$AH),FALSE),0))</f>
        <v>535.71460000000002</v>
      </c>
      <c r="R3099" s="87" cm="1">
        <f t="array" ref="R3099">IF($X3099="Non-local",VLOOKUP($E3099,$AI$88:$AW$92,COLUMN($AW:$AW)-COLUMN($AH:$AH),FALSE),IF($X3099="Unknown",VLOOKUP($E3099,$AI$95:$AW$99,COLUMN($AW:$AW)-COLUMN($AH:$AH),FALSE),0))</f>
        <v>0.13812461483017213</v>
      </c>
      <c r="S3099" s="87" cm="1">
        <f t="array" ref="S3099">VLOOKUP($E3099,$AI$111:$AW$115,COLUMN($AW:$AW)-COLUMN($AH:$AH),FALSE)</f>
        <v>431.69322000000005</v>
      </c>
      <c r="T3099" s="104">
        <f t="shared" si="624"/>
        <v>0.89638596209154209</v>
      </c>
      <c r="U3099" s="104">
        <f t="shared" si="625"/>
        <v>1698.648703526022</v>
      </c>
      <c r="V3099" s="87" cm="1">
        <f t="array" ref="V3099">VLOOKUP($E3099,$AI$118:$AW$122,COLUMN($AW:$AW)-COLUMN($AH:$AH),FALSE)</f>
        <v>0</v>
      </c>
      <c r="W3099" s="87" t="str">
        <f t="shared" si="629"/>
        <v>Domestic</v>
      </c>
      <c r="X3099" s="87" t="str">
        <f t="shared" si="630"/>
        <v>Non-local</v>
      </c>
      <c r="Y3099" s="104"/>
      <c r="Z3099" s="87" t="str">
        <f t="shared" si="626"/>
        <v>USA</v>
      </c>
      <c r="AA3099" s="87" t="str">
        <f t="shared" si="627"/>
        <v>USA</v>
      </c>
      <c r="AB3099" s="82" cm="1">
        <f t="array" ref="AB3099">VLOOKUP(B3099,'GDP per Capita'!$T$2:$V$4235,COLUMN('GDP per Capita'!$V:$V)-COLUMN('GDP per Capita'!$S:$S),FALSE)</f>
        <v>63809.64</v>
      </c>
      <c r="AC3099" s="82">
        <f t="shared" si="622"/>
        <v>63809.64</v>
      </c>
      <c r="AD3099" s="82">
        <f t="shared" si="623"/>
        <v>63809.64</v>
      </c>
      <c r="AE3099" s="88">
        <f t="shared" si="628"/>
        <v>2.6620565537213845E-2</v>
      </c>
    </row>
    <row r="3100" spans="1:31">
      <c r="A3100" s="77" t="s">
        <v>1745</v>
      </c>
      <c r="B3100" s="77">
        <v>3099</v>
      </c>
      <c r="C3100" s="77" t="s">
        <v>29</v>
      </c>
      <c r="D3100" s="77" t="s">
        <v>29</v>
      </c>
      <c r="E3100" s="77">
        <v>2017</v>
      </c>
      <c r="F3100" s="77">
        <v>41.7464972</v>
      </c>
      <c r="G3100" s="77">
        <v>-74.084489399999995</v>
      </c>
      <c r="H3100" s="77">
        <v>0</v>
      </c>
      <c r="I3100" s="77" t="s">
        <v>1727</v>
      </c>
      <c r="J3100" s="77">
        <v>30.271128600000001</v>
      </c>
      <c r="K3100" s="77">
        <v>-97.743699500000005</v>
      </c>
      <c r="L3100" s="77">
        <v>4937.74613547441</v>
      </c>
      <c r="M3100" s="77">
        <v>0.86825383486159702</v>
      </c>
      <c r="N3100" s="77">
        <v>0</v>
      </c>
      <c r="O3100" s="77">
        <v>592.52953625692896</v>
      </c>
      <c r="P3100" s="87" cm="1">
        <f t="array" ref="P3100">IF($X3100="Non-local",VLOOKUP($E3100,$AI$64:$AW$68,COLUMN($AW:$AW)-COLUMN($AH:$AH),FALSE),IF($X3100="Unknown",VLOOKUP($E3100,$AI$71:$AW$75,COLUMN($AW:$AW)-COLUMN($AH:$AH),FALSE),0))</f>
        <v>223.99999999999997</v>
      </c>
      <c r="Q3100" s="87" cm="1">
        <f t="array" ref="Q3100">IF($X3100="Non-local",VLOOKUP($E3100,$AI$40:$AW$44,COLUMN($AW:$AW)-COLUMN($AH:$AH),FALSE),IF($X3100="Unknown",VLOOKUP($E3100,$AI$47:$AW$51,COLUMN($AW:$AW)-COLUMN($AH:$AH),FALSE),0))</f>
        <v>535.71460000000002</v>
      </c>
      <c r="R3100" s="87" cm="1">
        <f t="array" ref="R3100">IF($X3100="Non-local",VLOOKUP($E3100,$AI$88:$AW$92,COLUMN($AW:$AW)-COLUMN($AH:$AH),FALSE),IF($X3100="Unknown",VLOOKUP($E3100,$AI$95:$AW$99,COLUMN($AW:$AW)-COLUMN($AH:$AH),FALSE),0))</f>
        <v>0.13812461483017213</v>
      </c>
      <c r="S3100" s="87" cm="1">
        <f t="array" ref="S3100">VLOOKUP($E3100,$AI$111:$AW$115,COLUMN($AW:$AW)-COLUMN($AH:$AH),FALSE)</f>
        <v>431.69322000000005</v>
      </c>
      <c r="T3100" s="104">
        <f t="shared" si="624"/>
        <v>1.0063784496917692</v>
      </c>
      <c r="U3100" s="104">
        <f t="shared" si="625"/>
        <v>1783.937356256929</v>
      </c>
      <c r="V3100" s="87" cm="1">
        <f t="array" ref="V3100">VLOOKUP($E3100,$AI$118:$AW$122,COLUMN($AW:$AW)-COLUMN($AH:$AH),FALSE)</f>
        <v>0</v>
      </c>
      <c r="W3100" s="87" t="str">
        <f t="shared" si="629"/>
        <v>Domestic</v>
      </c>
      <c r="X3100" s="87" t="str">
        <f t="shared" si="630"/>
        <v>Non-local</v>
      </c>
      <c r="Y3100" s="104"/>
      <c r="Z3100" s="87" t="str">
        <f t="shared" si="626"/>
        <v>USA</v>
      </c>
      <c r="AA3100" s="87" t="str">
        <f t="shared" si="627"/>
        <v>USA</v>
      </c>
      <c r="AB3100" s="82" cm="1">
        <f t="array" ref="AB3100">VLOOKUP(B3100,'GDP per Capita'!$T$2:$V$4235,COLUMN('GDP per Capita'!$V:$V)-COLUMN('GDP per Capita'!$S:$S),FALSE)</f>
        <v>63809.64</v>
      </c>
      <c r="AC3100" s="82">
        <f t="shared" si="622"/>
        <v>63809.64</v>
      </c>
      <c r="AD3100" s="82">
        <f t="shared" si="623"/>
        <v>63809.64</v>
      </c>
      <c r="AE3100" s="88">
        <f t="shared" si="628"/>
        <v>2.7957176317824847E-2</v>
      </c>
    </row>
    <row r="3101" spans="1:31">
      <c r="A3101" s="77" t="s">
        <v>884</v>
      </c>
      <c r="B3101" s="77">
        <v>3100</v>
      </c>
      <c r="C3101" s="77" t="s">
        <v>29</v>
      </c>
      <c r="D3101" s="77" t="s">
        <v>29</v>
      </c>
      <c r="E3101" s="77">
        <v>2017</v>
      </c>
      <c r="F3101" s="77">
        <v>38.894985499999997</v>
      </c>
      <c r="G3101" s="77">
        <v>-77.036570799999893</v>
      </c>
      <c r="H3101" s="77">
        <v>0</v>
      </c>
      <c r="I3101" s="77" t="s">
        <v>1727</v>
      </c>
      <c r="J3101" s="77">
        <v>30.271128600000001</v>
      </c>
      <c r="K3101" s="77">
        <v>-97.743699500000005</v>
      </c>
      <c r="L3101" s="77">
        <v>4235.0751376308499</v>
      </c>
      <c r="M3101" s="77">
        <v>0.75954571570733698</v>
      </c>
      <c r="N3101" s="77">
        <v>0</v>
      </c>
      <c r="O3101" s="77">
        <v>508.20901651570199</v>
      </c>
      <c r="P3101" s="87" cm="1">
        <f t="array" ref="P3101">IF($X3101="Non-local",VLOOKUP($E3101,$AI$64:$AW$68,COLUMN($AW:$AW)-COLUMN($AH:$AH),FALSE),IF($X3101="Unknown",VLOOKUP($E3101,$AI$71:$AW$75,COLUMN($AW:$AW)-COLUMN($AH:$AH),FALSE),0))</f>
        <v>223.99999999999997</v>
      </c>
      <c r="Q3101" s="87" cm="1">
        <f t="array" ref="Q3101">IF($X3101="Non-local",VLOOKUP($E3101,$AI$40:$AW$44,COLUMN($AW:$AW)-COLUMN($AH:$AH),FALSE),IF($X3101="Unknown",VLOOKUP($E3101,$AI$47:$AW$51,COLUMN($AW:$AW)-COLUMN($AH:$AH),FALSE),0))</f>
        <v>535.71460000000002</v>
      </c>
      <c r="R3101" s="87" cm="1">
        <f t="array" ref="R3101">IF($X3101="Non-local",VLOOKUP($E3101,$AI$88:$AW$92,COLUMN($AW:$AW)-COLUMN($AH:$AH),FALSE),IF($X3101="Unknown",VLOOKUP($E3101,$AI$95:$AW$99,COLUMN($AW:$AW)-COLUMN($AH:$AH),FALSE),0))</f>
        <v>0.13812461483017213</v>
      </c>
      <c r="S3101" s="87" cm="1">
        <f t="array" ref="S3101">VLOOKUP($E3101,$AI$111:$AW$115,COLUMN($AW:$AW)-COLUMN($AH:$AH),FALSE)</f>
        <v>431.69322000000005</v>
      </c>
      <c r="T3101" s="104">
        <f t="shared" si="624"/>
        <v>0.89767033053750911</v>
      </c>
      <c r="U3101" s="104">
        <f t="shared" si="625"/>
        <v>1699.6168365157021</v>
      </c>
      <c r="V3101" s="87" cm="1">
        <f t="array" ref="V3101">VLOOKUP($E3101,$AI$118:$AW$122,COLUMN($AW:$AW)-COLUMN($AH:$AH),FALSE)</f>
        <v>0</v>
      </c>
      <c r="W3101" s="87" t="str">
        <f t="shared" si="629"/>
        <v>Domestic</v>
      </c>
      <c r="X3101" s="87" t="str">
        <f t="shared" si="630"/>
        <v>Non-local</v>
      </c>
      <c r="Y3101" s="104"/>
      <c r="Z3101" s="87" t="str">
        <f t="shared" si="626"/>
        <v>USA</v>
      </c>
      <c r="AA3101" s="87" t="str">
        <f t="shared" si="627"/>
        <v>USA</v>
      </c>
      <c r="AB3101" s="82" cm="1">
        <f t="array" ref="AB3101">VLOOKUP(B3101,'GDP per Capita'!$T$2:$V$4235,COLUMN('GDP per Capita'!$V:$V)-COLUMN('GDP per Capita'!$S:$S),FALSE)</f>
        <v>63809.64</v>
      </c>
      <c r="AC3101" s="82">
        <f t="shared" si="622"/>
        <v>63809.64</v>
      </c>
      <c r="AD3101" s="82">
        <f t="shared" si="623"/>
        <v>63809.64</v>
      </c>
      <c r="AE3101" s="88">
        <f t="shared" si="628"/>
        <v>2.6635737743007201E-2</v>
      </c>
    </row>
    <row r="3102" spans="1:31">
      <c r="A3102" s="77" t="s">
        <v>920</v>
      </c>
      <c r="B3102" s="77">
        <v>3101</v>
      </c>
      <c r="C3102" s="77" t="s">
        <v>29</v>
      </c>
      <c r="D3102" s="77" t="s">
        <v>29</v>
      </c>
      <c r="E3102" s="77">
        <v>2017</v>
      </c>
      <c r="F3102" s="77">
        <v>32.222876499999998</v>
      </c>
      <c r="G3102" s="77">
        <v>-110.9748477</v>
      </c>
      <c r="H3102" s="77">
        <v>0</v>
      </c>
      <c r="I3102" s="77" t="s">
        <v>1727</v>
      </c>
      <c r="J3102" s="77">
        <v>30.271128600000001</v>
      </c>
      <c r="K3102" s="77">
        <v>-97.743699500000005</v>
      </c>
      <c r="L3102" s="77">
        <v>2551.0692470172899</v>
      </c>
      <c r="M3102" s="77">
        <v>0.49848706666160503</v>
      </c>
      <c r="N3102" s="77">
        <v>0</v>
      </c>
      <c r="O3102" s="77">
        <v>489.80529542732</v>
      </c>
      <c r="P3102" s="87" cm="1">
        <f t="array" ref="P3102">IF($X3102="Non-local",VLOOKUP($E3102,$AI$64:$AW$68,COLUMN($AW:$AW)-COLUMN($AH:$AH),FALSE),IF($X3102="Unknown",VLOOKUP($E3102,$AI$71:$AW$75,COLUMN($AW:$AW)-COLUMN($AH:$AH),FALSE),0))</f>
        <v>223.99999999999997</v>
      </c>
      <c r="Q3102" s="87" cm="1">
        <f t="array" ref="Q3102">IF($X3102="Non-local",VLOOKUP($E3102,$AI$40:$AW$44,COLUMN($AW:$AW)-COLUMN($AH:$AH),FALSE),IF($X3102="Unknown",VLOOKUP($E3102,$AI$47:$AW$51,COLUMN($AW:$AW)-COLUMN($AH:$AH),FALSE),0))</f>
        <v>535.71460000000002</v>
      </c>
      <c r="R3102" s="87" cm="1">
        <f t="array" ref="R3102">IF($X3102="Non-local",VLOOKUP($E3102,$AI$88:$AW$92,COLUMN($AW:$AW)-COLUMN($AH:$AH),FALSE),IF($X3102="Unknown",VLOOKUP($E3102,$AI$95:$AW$99,COLUMN($AW:$AW)-COLUMN($AH:$AH),FALSE),0))</f>
        <v>0.13812461483017213</v>
      </c>
      <c r="S3102" s="87" cm="1">
        <f t="array" ref="S3102">VLOOKUP($E3102,$AI$111:$AW$115,COLUMN($AW:$AW)-COLUMN($AH:$AH),FALSE)</f>
        <v>431.69322000000005</v>
      </c>
      <c r="T3102" s="104">
        <f t="shared" si="624"/>
        <v>0.63661168149177716</v>
      </c>
      <c r="U3102" s="104">
        <f t="shared" si="625"/>
        <v>1681.2131154273202</v>
      </c>
      <c r="V3102" s="87" cm="1">
        <f t="array" ref="V3102">VLOOKUP($E3102,$AI$118:$AW$122,COLUMN($AW:$AW)-COLUMN($AH:$AH),FALSE)</f>
        <v>0</v>
      </c>
      <c r="W3102" s="87" t="str">
        <f t="shared" si="629"/>
        <v>Domestic</v>
      </c>
      <c r="X3102" s="87" t="str">
        <f t="shared" si="630"/>
        <v>Non-local</v>
      </c>
      <c r="Y3102" s="104"/>
      <c r="Z3102" s="87" t="str">
        <f t="shared" si="626"/>
        <v>USA</v>
      </c>
      <c r="AA3102" s="87" t="str">
        <f t="shared" si="627"/>
        <v>USA</v>
      </c>
      <c r="AB3102" s="82" cm="1">
        <f t="array" ref="AB3102">VLOOKUP(B3102,'GDP per Capita'!$T$2:$V$4235,COLUMN('GDP per Capita'!$V:$V)-COLUMN('GDP per Capita'!$S:$S),FALSE)</f>
        <v>63809.64</v>
      </c>
      <c r="AC3102" s="82">
        <f t="shared" si="622"/>
        <v>63809.64</v>
      </c>
      <c r="AD3102" s="82">
        <f t="shared" si="623"/>
        <v>63809.64</v>
      </c>
      <c r="AE3102" s="88">
        <f t="shared" si="628"/>
        <v>2.6347321743663187E-2</v>
      </c>
    </row>
    <row r="3103" spans="1:31">
      <c r="A3103" s="77" t="s">
        <v>1143</v>
      </c>
      <c r="B3103" s="77">
        <v>3102</v>
      </c>
      <c r="C3103" s="77" t="s">
        <v>29</v>
      </c>
      <c r="D3103" s="77" t="s">
        <v>29</v>
      </c>
      <c r="E3103" s="77">
        <v>2017</v>
      </c>
      <c r="F3103" s="77">
        <v>38.984826499999997</v>
      </c>
      <c r="G3103" s="77">
        <v>-77.094645900000003</v>
      </c>
      <c r="H3103" s="77">
        <v>0</v>
      </c>
      <c r="I3103" s="77" t="s">
        <v>1727</v>
      </c>
      <c r="J3103" s="77">
        <v>30.271128600000001</v>
      </c>
      <c r="K3103" s="77">
        <v>-97.743699500000005</v>
      </c>
      <c r="L3103" s="77">
        <v>4232.7732609920004</v>
      </c>
      <c r="M3103" s="77">
        <v>0.75917926302949801</v>
      </c>
      <c r="N3103" s="77">
        <v>0</v>
      </c>
      <c r="O3103" s="77">
        <v>507.93279131904001</v>
      </c>
      <c r="P3103" s="87" cm="1">
        <f t="array" ref="P3103">IF($X3103="Non-local",VLOOKUP($E3103,$AI$64:$AW$68,COLUMN($AW:$AW)-COLUMN($AH:$AH),FALSE),IF($X3103="Unknown",VLOOKUP($E3103,$AI$71:$AW$75,COLUMN($AW:$AW)-COLUMN($AH:$AH),FALSE),0))</f>
        <v>223.99999999999997</v>
      </c>
      <c r="Q3103" s="87" cm="1">
        <f t="array" ref="Q3103">IF($X3103="Non-local",VLOOKUP($E3103,$AI$40:$AW$44,COLUMN($AW:$AW)-COLUMN($AH:$AH),FALSE),IF($X3103="Unknown",VLOOKUP($E3103,$AI$47:$AW$51,COLUMN($AW:$AW)-COLUMN($AH:$AH),FALSE),0))</f>
        <v>535.71460000000002</v>
      </c>
      <c r="R3103" s="87" cm="1">
        <f t="array" ref="R3103">IF($X3103="Non-local",VLOOKUP($E3103,$AI$88:$AW$92,COLUMN($AW:$AW)-COLUMN($AH:$AH),FALSE),IF($X3103="Unknown",VLOOKUP($E3103,$AI$95:$AW$99,COLUMN($AW:$AW)-COLUMN($AH:$AH),FALSE),0))</f>
        <v>0.13812461483017213</v>
      </c>
      <c r="S3103" s="87" cm="1">
        <f t="array" ref="S3103">VLOOKUP($E3103,$AI$111:$AW$115,COLUMN($AW:$AW)-COLUMN($AH:$AH),FALSE)</f>
        <v>431.69322000000005</v>
      </c>
      <c r="T3103" s="104">
        <f t="shared" si="624"/>
        <v>0.89730387785967014</v>
      </c>
      <c r="U3103" s="104">
        <f t="shared" si="625"/>
        <v>1699.3406113190401</v>
      </c>
      <c r="V3103" s="87" cm="1">
        <f t="array" ref="V3103">VLOOKUP($E3103,$AI$118:$AW$122,COLUMN($AW:$AW)-COLUMN($AH:$AH),FALSE)</f>
        <v>0</v>
      </c>
      <c r="W3103" s="87" t="str">
        <f t="shared" si="629"/>
        <v>Domestic</v>
      </c>
      <c r="X3103" s="87" t="str">
        <f t="shared" si="630"/>
        <v>Non-local</v>
      </c>
      <c r="Y3103" s="104"/>
      <c r="Z3103" s="87" t="str">
        <f t="shared" si="626"/>
        <v>USA</v>
      </c>
      <c r="AA3103" s="87" t="str">
        <f t="shared" si="627"/>
        <v>USA</v>
      </c>
      <c r="AB3103" s="82" cm="1">
        <f t="array" ref="AB3103">VLOOKUP(B3103,'GDP per Capita'!$T$2:$V$4235,COLUMN('GDP per Capita'!$V:$V)-COLUMN('GDP per Capita'!$S:$S),FALSE)</f>
        <v>63809.64</v>
      </c>
      <c r="AC3103" s="82">
        <f t="shared" si="622"/>
        <v>63809.64</v>
      </c>
      <c r="AD3103" s="82">
        <f t="shared" si="623"/>
        <v>63809.64</v>
      </c>
      <c r="AE3103" s="88">
        <f t="shared" si="628"/>
        <v>2.663140884855392E-2</v>
      </c>
    </row>
    <row r="3104" spans="1:31">
      <c r="A3104" s="77" t="s">
        <v>1004</v>
      </c>
      <c r="B3104" s="77">
        <v>3103</v>
      </c>
      <c r="C3104" s="77" t="s">
        <v>29</v>
      </c>
      <c r="D3104" s="77" t="s">
        <v>29</v>
      </c>
      <c r="E3104" s="77">
        <v>2017</v>
      </c>
      <c r="F3104" s="77">
        <v>39.267328399999997</v>
      </c>
      <c r="G3104" s="77">
        <v>-76.798306699999998</v>
      </c>
      <c r="H3104" s="77">
        <v>0</v>
      </c>
      <c r="I3104" s="77" t="s">
        <v>1727</v>
      </c>
      <c r="J3104" s="77">
        <v>30.271128600000001</v>
      </c>
      <c r="K3104" s="77">
        <v>-97.743699500000005</v>
      </c>
      <c r="L3104" s="77">
        <v>4303.0979687133704</v>
      </c>
      <c r="M3104" s="77">
        <v>0.77037477065483595</v>
      </c>
      <c r="N3104" s="77">
        <v>0</v>
      </c>
      <c r="O3104" s="77">
        <v>516.37175624560405</v>
      </c>
      <c r="P3104" s="87" cm="1">
        <f t="array" ref="P3104">IF($X3104="Non-local",VLOOKUP($E3104,$AI$64:$AW$68,COLUMN($AW:$AW)-COLUMN($AH:$AH),FALSE),IF($X3104="Unknown",VLOOKUP($E3104,$AI$71:$AW$75,COLUMN($AW:$AW)-COLUMN($AH:$AH),FALSE),0))</f>
        <v>223.99999999999997</v>
      </c>
      <c r="Q3104" s="87" cm="1">
        <f t="array" ref="Q3104">IF($X3104="Non-local",VLOOKUP($E3104,$AI$40:$AW$44,COLUMN($AW:$AW)-COLUMN($AH:$AH),FALSE),IF($X3104="Unknown",VLOOKUP($E3104,$AI$47:$AW$51,COLUMN($AW:$AW)-COLUMN($AH:$AH),FALSE),0))</f>
        <v>535.71460000000002</v>
      </c>
      <c r="R3104" s="87" cm="1">
        <f t="array" ref="R3104">IF($X3104="Non-local",VLOOKUP($E3104,$AI$88:$AW$92,COLUMN($AW:$AW)-COLUMN($AH:$AH),FALSE),IF($X3104="Unknown",VLOOKUP($E3104,$AI$95:$AW$99,COLUMN($AW:$AW)-COLUMN($AH:$AH),FALSE),0))</f>
        <v>0.13812461483017213</v>
      </c>
      <c r="S3104" s="87" cm="1">
        <f t="array" ref="S3104">VLOOKUP($E3104,$AI$111:$AW$115,COLUMN($AW:$AW)-COLUMN($AH:$AH),FALSE)</f>
        <v>431.69322000000005</v>
      </c>
      <c r="T3104" s="104">
        <f t="shared" si="624"/>
        <v>0.90849938548500808</v>
      </c>
      <c r="U3104" s="104">
        <f t="shared" si="625"/>
        <v>1707.7795762456042</v>
      </c>
      <c r="V3104" s="87" cm="1">
        <f t="array" ref="V3104">VLOOKUP($E3104,$AI$118:$AW$122,COLUMN($AW:$AW)-COLUMN($AH:$AH),FALSE)</f>
        <v>0</v>
      </c>
      <c r="W3104" s="87" t="str">
        <f t="shared" si="629"/>
        <v>Domestic</v>
      </c>
      <c r="X3104" s="87" t="str">
        <f t="shared" si="630"/>
        <v>Non-local</v>
      </c>
      <c r="Y3104" s="104"/>
      <c r="Z3104" s="87" t="str">
        <f t="shared" si="626"/>
        <v>USA</v>
      </c>
      <c r="AA3104" s="87" t="str">
        <f t="shared" si="627"/>
        <v>USA</v>
      </c>
      <c r="AB3104" s="82" cm="1">
        <f t="array" ref="AB3104">VLOOKUP(B3104,'GDP per Capita'!$T$2:$V$4235,COLUMN('GDP per Capita'!$V:$V)-COLUMN('GDP per Capita'!$S:$S),FALSE)</f>
        <v>63809.64</v>
      </c>
      <c r="AC3104" s="82">
        <f t="shared" si="622"/>
        <v>63809.64</v>
      </c>
      <c r="AD3104" s="82">
        <f t="shared" si="623"/>
        <v>63809.64</v>
      </c>
      <c r="AE3104" s="88">
        <f t="shared" si="628"/>
        <v>2.6763661043152791E-2</v>
      </c>
    </row>
    <row r="3105" spans="1:31">
      <c r="A3105" s="77" t="s">
        <v>1745</v>
      </c>
      <c r="B3105" s="77">
        <v>3104</v>
      </c>
      <c r="C3105" s="77" t="s">
        <v>29</v>
      </c>
      <c r="D3105" s="77" t="s">
        <v>29</v>
      </c>
      <c r="E3105" s="77">
        <v>2017</v>
      </c>
      <c r="F3105" s="77">
        <v>41.7464972</v>
      </c>
      <c r="G3105" s="77">
        <v>-74.084489399999995</v>
      </c>
      <c r="H3105" s="77">
        <v>0</v>
      </c>
      <c r="I3105" s="77" t="s">
        <v>1727</v>
      </c>
      <c r="J3105" s="77">
        <v>30.271128600000001</v>
      </c>
      <c r="K3105" s="77">
        <v>-97.743699500000005</v>
      </c>
      <c r="L3105" s="77">
        <v>4937.74613547441</v>
      </c>
      <c r="M3105" s="77">
        <v>0.86825383486159702</v>
      </c>
      <c r="N3105" s="77">
        <v>0</v>
      </c>
      <c r="O3105" s="77">
        <v>592.52953625692896</v>
      </c>
      <c r="P3105" s="87" cm="1">
        <f t="array" ref="P3105">IF($X3105="Non-local",VLOOKUP($E3105,$AI$64:$AW$68,COLUMN($AW:$AW)-COLUMN($AH:$AH),FALSE),IF($X3105="Unknown",VLOOKUP($E3105,$AI$71:$AW$75,COLUMN($AW:$AW)-COLUMN($AH:$AH),FALSE),0))</f>
        <v>223.99999999999997</v>
      </c>
      <c r="Q3105" s="87" cm="1">
        <f t="array" ref="Q3105">IF($X3105="Non-local",VLOOKUP($E3105,$AI$40:$AW$44,COLUMN($AW:$AW)-COLUMN($AH:$AH),FALSE),IF($X3105="Unknown",VLOOKUP($E3105,$AI$47:$AW$51,COLUMN($AW:$AW)-COLUMN($AH:$AH),FALSE),0))</f>
        <v>535.71460000000002</v>
      </c>
      <c r="R3105" s="87" cm="1">
        <f t="array" ref="R3105">IF($X3105="Non-local",VLOOKUP($E3105,$AI$88:$AW$92,COLUMN($AW:$AW)-COLUMN($AH:$AH),FALSE),IF($X3105="Unknown",VLOOKUP($E3105,$AI$95:$AW$99,COLUMN($AW:$AW)-COLUMN($AH:$AH),FALSE),0))</f>
        <v>0.13812461483017213</v>
      </c>
      <c r="S3105" s="87" cm="1">
        <f t="array" ref="S3105">VLOOKUP($E3105,$AI$111:$AW$115,COLUMN($AW:$AW)-COLUMN($AH:$AH),FALSE)</f>
        <v>431.69322000000005</v>
      </c>
      <c r="T3105" s="104">
        <f t="shared" si="624"/>
        <v>1.0063784496917692</v>
      </c>
      <c r="U3105" s="104">
        <f t="shared" si="625"/>
        <v>1783.937356256929</v>
      </c>
      <c r="V3105" s="87" cm="1">
        <f t="array" ref="V3105">VLOOKUP($E3105,$AI$118:$AW$122,COLUMN($AW:$AW)-COLUMN($AH:$AH),FALSE)</f>
        <v>0</v>
      </c>
      <c r="W3105" s="87" t="str">
        <f t="shared" si="629"/>
        <v>Domestic</v>
      </c>
      <c r="X3105" s="87" t="str">
        <f t="shared" si="630"/>
        <v>Non-local</v>
      </c>
      <c r="Y3105" s="104"/>
      <c r="Z3105" s="87" t="str">
        <f t="shared" si="626"/>
        <v>USA</v>
      </c>
      <c r="AA3105" s="87" t="str">
        <f t="shared" si="627"/>
        <v>USA</v>
      </c>
      <c r="AB3105" s="82" cm="1">
        <f t="array" ref="AB3105">VLOOKUP(B3105,'GDP per Capita'!$T$2:$V$4235,COLUMN('GDP per Capita'!$V:$V)-COLUMN('GDP per Capita'!$S:$S),FALSE)</f>
        <v>63809.64</v>
      </c>
      <c r="AC3105" s="82">
        <f t="shared" si="622"/>
        <v>63809.64</v>
      </c>
      <c r="AD3105" s="82">
        <f t="shared" si="623"/>
        <v>63809.64</v>
      </c>
      <c r="AE3105" s="88">
        <f t="shared" si="628"/>
        <v>2.7957176317824847E-2</v>
      </c>
    </row>
    <row r="3106" spans="1:31">
      <c r="A3106" s="77" t="s">
        <v>1746</v>
      </c>
      <c r="B3106" s="77">
        <v>3105</v>
      </c>
      <c r="C3106" s="77" t="s">
        <v>416</v>
      </c>
      <c r="D3106" s="77" t="s">
        <v>31</v>
      </c>
      <c r="E3106" s="77">
        <v>2017</v>
      </c>
      <c r="F3106" s="77">
        <v>50.725561999999996</v>
      </c>
      <c r="G3106" s="77">
        <v>-3.5269108</v>
      </c>
      <c r="H3106" s="77">
        <v>0</v>
      </c>
      <c r="I3106" s="77" t="s">
        <v>1727</v>
      </c>
      <c r="J3106" s="77">
        <v>30.271128600000001</v>
      </c>
      <c r="K3106" s="77">
        <v>-97.743699500000005</v>
      </c>
      <c r="L3106" s="77">
        <v>15458.545571759099</v>
      </c>
      <c r="M3106" s="77">
        <v>2.3819967849628099</v>
      </c>
      <c r="N3106" s="77">
        <v>0</v>
      </c>
      <c r="O3106" s="77">
        <v>1623.1472850347</v>
      </c>
      <c r="P3106" s="87" cm="1">
        <f t="array" ref="P3106">IF($X3106="Non-local",VLOOKUP($E3106,$AI$64:$AW$68,COLUMN($AW:$AW)-COLUMN($AH:$AH),FALSE),IF($X3106="Unknown",VLOOKUP($E3106,$AI$71:$AW$75,COLUMN($AW:$AW)-COLUMN($AH:$AH),FALSE),0))</f>
        <v>223.99999999999997</v>
      </c>
      <c r="Q3106" s="87" cm="1">
        <f t="array" ref="Q3106">IF($X3106="Non-local",VLOOKUP($E3106,$AI$40:$AW$44,COLUMN($AW:$AW)-COLUMN($AH:$AH),FALSE),IF($X3106="Unknown",VLOOKUP($E3106,$AI$47:$AW$51,COLUMN($AW:$AW)-COLUMN($AH:$AH),FALSE),0))</f>
        <v>535.71460000000002</v>
      </c>
      <c r="R3106" s="87" cm="1">
        <f t="array" ref="R3106">IF($X3106="Non-local",VLOOKUP($E3106,$AI$88:$AW$92,COLUMN($AW:$AW)-COLUMN($AH:$AH),FALSE),IF($X3106="Unknown",VLOOKUP($E3106,$AI$95:$AW$99,COLUMN($AW:$AW)-COLUMN($AH:$AH),FALSE),0))</f>
        <v>0.13812461483017213</v>
      </c>
      <c r="S3106" s="87" cm="1">
        <f t="array" ref="S3106">VLOOKUP($E3106,$AI$111:$AW$115,COLUMN($AW:$AW)-COLUMN($AH:$AH),FALSE)</f>
        <v>431.69322000000005</v>
      </c>
      <c r="T3106" s="104">
        <f t="shared" si="624"/>
        <v>2.5201213997929819</v>
      </c>
      <c r="U3106" s="104">
        <f t="shared" si="625"/>
        <v>2814.5551050347003</v>
      </c>
      <c r="V3106" s="87" cm="1">
        <f t="array" ref="V3106">VLOOKUP($E3106,$AI$118:$AW$122,COLUMN($AW:$AW)-COLUMN($AH:$AH),FALSE)</f>
        <v>0</v>
      </c>
      <c r="W3106" s="87" t="str">
        <f t="shared" si="629"/>
        <v>International</v>
      </c>
      <c r="X3106" s="87" t="str">
        <f t="shared" si="630"/>
        <v>Non-local</v>
      </c>
      <c r="Y3106" s="104"/>
      <c r="Z3106" s="87" t="str">
        <f t="shared" si="626"/>
        <v>United Kingdom</v>
      </c>
      <c r="AA3106" s="87" t="str">
        <f t="shared" si="627"/>
        <v>Europe</v>
      </c>
      <c r="AB3106" s="82" cm="1">
        <f t="array" ref="AB3106">VLOOKUP(B3106,'GDP per Capita'!$T$2:$V$4235,COLUMN('GDP per Capita'!$V:$V)-COLUMN('GDP per Capita'!$S:$S),FALSE)</f>
        <v>40800.480000000003</v>
      </c>
      <c r="AC3106" s="82">
        <f t="shared" si="622"/>
        <v>40800.480000000003</v>
      </c>
      <c r="AD3106" s="82">
        <f t="shared" si="623"/>
        <v>40800.480000000003</v>
      </c>
      <c r="AE3106" s="88">
        <f t="shared" si="628"/>
        <v>6.8983382181648359E-2</v>
      </c>
    </row>
    <row r="3107" spans="1:31">
      <c r="A3107" s="77" t="s">
        <v>1747</v>
      </c>
      <c r="B3107" s="77">
        <v>3106</v>
      </c>
      <c r="C3107" s="77" t="s">
        <v>317</v>
      </c>
      <c r="D3107" s="77" t="s">
        <v>30</v>
      </c>
      <c r="E3107" s="77">
        <v>2017</v>
      </c>
      <c r="F3107" s="77">
        <v>0</v>
      </c>
      <c r="G3107" s="77">
        <v>0</v>
      </c>
      <c r="H3107" s="77">
        <v>0</v>
      </c>
      <c r="I3107" s="77" t="s">
        <v>1727</v>
      </c>
      <c r="J3107" s="77">
        <v>30.271128600000001</v>
      </c>
      <c r="K3107" s="77">
        <v>-97.743699500000005</v>
      </c>
      <c r="L3107" s="77">
        <v>4172.1940817414097</v>
      </c>
      <c r="M3107" s="77">
        <v>0.732715597444487</v>
      </c>
      <c r="N3107" s="77">
        <v>1</v>
      </c>
      <c r="O3107" s="77">
        <v>500.66328980896901</v>
      </c>
      <c r="P3107" s="87" cm="1">
        <f t="array" ref="P3107">IF($X3107="Non-local",VLOOKUP($E3107,$AI$64:$AW$68,COLUMN($AW:$AW)-COLUMN($AH:$AH),FALSE),IF($X3107="Unknown",VLOOKUP($E3107,$AI$71:$AW$75,COLUMN($AW:$AW)-COLUMN($AH:$AH),FALSE),0))</f>
        <v>223.99999999999997</v>
      </c>
      <c r="Q3107" s="87" cm="1">
        <f t="array" ref="Q3107">IF($X3107="Non-local",VLOOKUP($E3107,$AI$40:$AW$44,COLUMN($AW:$AW)-COLUMN($AH:$AH),FALSE),IF($X3107="Unknown",VLOOKUP($E3107,$AI$47:$AW$51,COLUMN($AW:$AW)-COLUMN($AH:$AH),FALSE),0))</f>
        <v>535.71460000000002</v>
      </c>
      <c r="R3107" s="87" cm="1">
        <f t="array" ref="R3107">IF($X3107="Non-local",VLOOKUP($E3107,$AI$88:$AW$92,COLUMN($AW:$AW)-COLUMN($AH:$AH),FALSE),IF($X3107="Unknown",VLOOKUP($E3107,$AI$95:$AW$99,COLUMN($AW:$AW)-COLUMN($AH:$AH),FALSE),0))</f>
        <v>0.13812461483017213</v>
      </c>
      <c r="S3107" s="87" cm="1">
        <f t="array" ref="S3107">VLOOKUP($E3107,$AI$111:$AW$115,COLUMN($AW:$AW)-COLUMN($AH:$AH),FALSE)</f>
        <v>431.69322000000005</v>
      </c>
      <c r="T3107" s="104">
        <f t="shared" si="624"/>
        <v>0.87084021227465913</v>
      </c>
      <c r="U3107" s="104">
        <f t="shared" si="625"/>
        <v>1692.0711098089691</v>
      </c>
      <c r="V3107" s="87" cm="1">
        <f t="array" ref="V3107">VLOOKUP($E3107,$AI$118:$AW$122,COLUMN($AW:$AW)-COLUMN($AH:$AH),FALSE)</f>
        <v>0</v>
      </c>
      <c r="W3107" s="87" t="str">
        <f t="shared" si="629"/>
        <v>International</v>
      </c>
      <c r="X3107" s="87" t="str">
        <f t="shared" si="630"/>
        <v>Non-local</v>
      </c>
      <c r="Y3107" s="104"/>
      <c r="Z3107" s="87" t="str">
        <f t="shared" si="626"/>
        <v>South Korea</v>
      </c>
      <c r="AA3107" s="87" t="str">
        <f t="shared" si="627"/>
        <v>Asia</v>
      </c>
      <c r="AB3107" s="82" cm="1">
        <f t="array" ref="AB3107">VLOOKUP(B3107,'GDP per Capita'!$T$2:$V$4235,COLUMN('GDP per Capita'!$V:$V)-COLUMN('GDP per Capita'!$S:$S),FALSE)</f>
        <v>32154.02</v>
      </c>
      <c r="AC3107" s="82">
        <f t="shared" si="622"/>
        <v>32154.02</v>
      </c>
      <c r="AD3107" s="82">
        <f t="shared" si="623"/>
        <v>32154.02</v>
      </c>
      <c r="AE3107" s="88">
        <f t="shared" si="628"/>
        <v>5.2623936596698298E-2</v>
      </c>
    </row>
    <row r="3108" spans="1:31">
      <c r="A3108" s="77" t="s">
        <v>1028</v>
      </c>
      <c r="B3108" s="77">
        <v>3107</v>
      </c>
      <c r="C3108" s="77" t="s">
        <v>29</v>
      </c>
      <c r="D3108" s="77" t="s">
        <v>29</v>
      </c>
      <c r="E3108" s="77">
        <v>2017</v>
      </c>
      <c r="F3108" s="77">
        <v>38.980665999999999</v>
      </c>
      <c r="G3108" s="77">
        <v>-76.936918899999995</v>
      </c>
      <c r="H3108" s="77">
        <v>0</v>
      </c>
      <c r="I3108" s="77" t="s">
        <v>1727</v>
      </c>
      <c r="J3108" s="77">
        <v>30.271128600000001</v>
      </c>
      <c r="K3108" s="77">
        <v>-97.743699500000005</v>
      </c>
      <c r="L3108" s="77">
        <v>4257.9287036250798</v>
      </c>
      <c r="M3108" s="77">
        <v>0.76318394301953996</v>
      </c>
      <c r="N3108" s="77">
        <v>0</v>
      </c>
      <c r="O3108" s="77">
        <v>510.95144443500902</v>
      </c>
      <c r="P3108" s="87" cm="1">
        <f t="array" ref="P3108">IF($X3108="Non-local",VLOOKUP($E3108,$AI$64:$AW$68,COLUMN($AW:$AW)-COLUMN($AH:$AH),FALSE),IF($X3108="Unknown",VLOOKUP($E3108,$AI$71:$AW$75,COLUMN($AW:$AW)-COLUMN($AH:$AH),FALSE),0))</f>
        <v>223.99999999999997</v>
      </c>
      <c r="Q3108" s="87" cm="1">
        <f t="array" ref="Q3108">IF($X3108="Non-local",VLOOKUP($E3108,$AI$40:$AW$44,COLUMN($AW:$AW)-COLUMN($AH:$AH),FALSE),IF($X3108="Unknown",VLOOKUP($E3108,$AI$47:$AW$51,COLUMN($AW:$AW)-COLUMN($AH:$AH),FALSE),0))</f>
        <v>535.71460000000002</v>
      </c>
      <c r="R3108" s="87" cm="1">
        <f t="array" ref="R3108">IF($X3108="Non-local",VLOOKUP($E3108,$AI$88:$AW$92,COLUMN($AW:$AW)-COLUMN($AH:$AH),FALSE),IF($X3108="Unknown",VLOOKUP($E3108,$AI$95:$AW$99,COLUMN($AW:$AW)-COLUMN($AH:$AH),FALSE),0))</f>
        <v>0.13812461483017213</v>
      </c>
      <c r="S3108" s="87" cm="1">
        <f t="array" ref="S3108">VLOOKUP($E3108,$AI$111:$AW$115,COLUMN($AW:$AW)-COLUMN($AH:$AH),FALSE)</f>
        <v>431.69322000000005</v>
      </c>
      <c r="T3108" s="104">
        <f t="shared" si="624"/>
        <v>0.90130855784971209</v>
      </c>
      <c r="U3108" s="104">
        <f t="shared" si="625"/>
        <v>1702.3592644350092</v>
      </c>
      <c r="V3108" s="87" cm="1">
        <f t="array" ref="V3108">VLOOKUP($E3108,$AI$118:$AW$122,COLUMN($AW:$AW)-COLUMN($AH:$AH),FALSE)</f>
        <v>0</v>
      </c>
      <c r="W3108" s="87" t="str">
        <f t="shared" si="629"/>
        <v>Domestic</v>
      </c>
      <c r="X3108" s="87" t="str">
        <f t="shared" si="630"/>
        <v>Non-local</v>
      </c>
      <c r="Y3108" s="104"/>
      <c r="Z3108" s="87" t="str">
        <f t="shared" si="626"/>
        <v>USA</v>
      </c>
      <c r="AA3108" s="87" t="str">
        <f t="shared" si="627"/>
        <v>USA</v>
      </c>
      <c r="AB3108" s="82" cm="1">
        <f t="array" ref="AB3108">VLOOKUP(B3108,'GDP per Capita'!$T$2:$V$4235,COLUMN('GDP per Capita'!$V:$V)-COLUMN('GDP per Capita'!$S:$S),FALSE)</f>
        <v>63809.64</v>
      </c>
      <c r="AC3108" s="82">
        <f t="shared" si="622"/>
        <v>63809.64</v>
      </c>
      <c r="AD3108" s="82">
        <f t="shared" si="623"/>
        <v>63809.64</v>
      </c>
      <c r="AE3108" s="88">
        <f t="shared" si="628"/>
        <v>2.6678716012737407E-2</v>
      </c>
    </row>
    <row r="3109" spans="1:31">
      <c r="A3109" s="77" t="s">
        <v>884</v>
      </c>
      <c r="B3109" s="77">
        <v>3108</v>
      </c>
      <c r="C3109" s="77" t="s">
        <v>29</v>
      </c>
      <c r="D3109" s="77" t="s">
        <v>29</v>
      </c>
      <c r="E3109" s="77">
        <v>2017</v>
      </c>
      <c r="F3109" s="77">
        <v>38.894985499999997</v>
      </c>
      <c r="G3109" s="77">
        <v>-77.036570799999893</v>
      </c>
      <c r="H3109" s="77">
        <v>0</v>
      </c>
      <c r="I3109" s="77" t="s">
        <v>1727</v>
      </c>
      <c r="J3109" s="77">
        <v>30.271128600000001</v>
      </c>
      <c r="K3109" s="77">
        <v>-97.743699500000005</v>
      </c>
      <c r="L3109" s="77">
        <v>4235.0751376308499</v>
      </c>
      <c r="M3109" s="77">
        <v>0.75954571570733698</v>
      </c>
      <c r="N3109" s="77">
        <v>0</v>
      </c>
      <c r="O3109" s="77">
        <v>508.20901651570199</v>
      </c>
      <c r="P3109" s="87" cm="1">
        <f t="array" ref="P3109">IF($X3109="Non-local",VLOOKUP($E3109,$AI$64:$AW$68,COLUMN($AW:$AW)-COLUMN($AH:$AH),FALSE),IF($X3109="Unknown",VLOOKUP($E3109,$AI$71:$AW$75,COLUMN($AW:$AW)-COLUMN($AH:$AH),FALSE),0))</f>
        <v>223.99999999999997</v>
      </c>
      <c r="Q3109" s="87" cm="1">
        <f t="array" ref="Q3109">IF($X3109="Non-local",VLOOKUP($E3109,$AI$40:$AW$44,COLUMN($AW:$AW)-COLUMN($AH:$AH),FALSE),IF($X3109="Unknown",VLOOKUP($E3109,$AI$47:$AW$51,COLUMN($AW:$AW)-COLUMN($AH:$AH),FALSE),0))</f>
        <v>535.71460000000002</v>
      </c>
      <c r="R3109" s="87" cm="1">
        <f t="array" ref="R3109">IF($X3109="Non-local",VLOOKUP($E3109,$AI$88:$AW$92,COLUMN($AW:$AW)-COLUMN($AH:$AH),FALSE),IF($X3109="Unknown",VLOOKUP($E3109,$AI$95:$AW$99,COLUMN($AW:$AW)-COLUMN($AH:$AH),FALSE),0))</f>
        <v>0.13812461483017213</v>
      </c>
      <c r="S3109" s="87" cm="1">
        <f t="array" ref="S3109">VLOOKUP($E3109,$AI$111:$AW$115,COLUMN($AW:$AW)-COLUMN($AH:$AH),FALSE)</f>
        <v>431.69322000000005</v>
      </c>
      <c r="T3109" s="104">
        <f t="shared" si="624"/>
        <v>0.89767033053750911</v>
      </c>
      <c r="U3109" s="104">
        <f t="shared" si="625"/>
        <v>1699.6168365157021</v>
      </c>
      <c r="V3109" s="87" cm="1">
        <f t="array" ref="V3109">VLOOKUP($E3109,$AI$118:$AW$122,COLUMN($AW:$AW)-COLUMN($AH:$AH),FALSE)</f>
        <v>0</v>
      </c>
      <c r="W3109" s="87" t="str">
        <f t="shared" si="629"/>
        <v>Domestic</v>
      </c>
      <c r="X3109" s="87" t="str">
        <f t="shared" si="630"/>
        <v>Non-local</v>
      </c>
      <c r="Y3109" s="104"/>
      <c r="Z3109" s="87" t="str">
        <f t="shared" si="626"/>
        <v>USA</v>
      </c>
      <c r="AA3109" s="87" t="str">
        <f t="shared" si="627"/>
        <v>USA</v>
      </c>
      <c r="AB3109" s="82" cm="1">
        <f t="array" ref="AB3109">VLOOKUP(B3109,'GDP per Capita'!$T$2:$V$4235,COLUMN('GDP per Capita'!$V:$V)-COLUMN('GDP per Capita'!$S:$S),FALSE)</f>
        <v>63809.64</v>
      </c>
      <c r="AC3109" s="82">
        <f t="shared" si="622"/>
        <v>63809.64</v>
      </c>
      <c r="AD3109" s="82">
        <f t="shared" si="623"/>
        <v>63809.64</v>
      </c>
      <c r="AE3109" s="88">
        <f t="shared" si="628"/>
        <v>2.6635737743007201E-2</v>
      </c>
    </row>
    <row r="3110" spans="1:31">
      <c r="A3110" s="77" t="s">
        <v>1102</v>
      </c>
      <c r="B3110" s="77">
        <v>3109</v>
      </c>
      <c r="C3110" s="77" t="s">
        <v>29</v>
      </c>
      <c r="D3110" s="77" t="s">
        <v>29</v>
      </c>
      <c r="E3110" s="77">
        <v>2017</v>
      </c>
      <c r="F3110" s="77">
        <v>40.233843799999903</v>
      </c>
      <c r="G3110" s="77">
        <v>-111.65853370000001</v>
      </c>
      <c r="H3110" s="77">
        <v>0</v>
      </c>
      <c r="I3110" s="77" t="s">
        <v>1727</v>
      </c>
      <c r="J3110" s="77">
        <v>30.271128600000001</v>
      </c>
      <c r="K3110" s="77">
        <v>-97.743699500000005</v>
      </c>
      <c r="L3110" s="77">
        <v>3353.2166648177399</v>
      </c>
      <c r="M3110" s="77">
        <v>0.61915617728272598</v>
      </c>
      <c r="N3110" s="77">
        <v>0</v>
      </c>
      <c r="O3110" s="77">
        <v>643.817599645006</v>
      </c>
      <c r="P3110" s="87" cm="1">
        <f t="array" ref="P3110">IF($X3110="Non-local",VLOOKUP($E3110,$AI$64:$AW$68,COLUMN($AW:$AW)-COLUMN($AH:$AH),FALSE),IF($X3110="Unknown",VLOOKUP($E3110,$AI$71:$AW$75,COLUMN($AW:$AW)-COLUMN($AH:$AH),FALSE),0))</f>
        <v>223.99999999999997</v>
      </c>
      <c r="Q3110" s="87" cm="1">
        <f t="array" ref="Q3110">IF($X3110="Non-local",VLOOKUP($E3110,$AI$40:$AW$44,COLUMN($AW:$AW)-COLUMN($AH:$AH),FALSE),IF($X3110="Unknown",VLOOKUP($E3110,$AI$47:$AW$51,COLUMN($AW:$AW)-COLUMN($AH:$AH),FALSE),0))</f>
        <v>535.71460000000002</v>
      </c>
      <c r="R3110" s="87" cm="1">
        <f t="array" ref="R3110">IF($X3110="Non-local",VLOOKUP($E3110,$AI$88:$AW$92,COLUMN($AW:$AW)-COLUMN($AH:$AH),FALSE),IF($X3110="Unknown",VLOOKUP($E3110,$AI$95:$AW$99,COLUMN($AW:$AW)-COLUMN($AH:$AH),FALSE),0))</f>
        <v>0.13812461483017213</v>
      </c>
      <c r="S3110" s="87" cm="1">
        <f t="array" ref="S3110">VLOOKUP($E3110,$AI$111:$AW$115,COLUMN($AW:$AW)-COLUMN($AH:$AH),FALSE)</f>
        <v>431.69322000000005</v>
      </c>
      <c r="T3110" s="104">
        <f t="shared" si="624"/>
        <v>0.75728079211289812</v>
      </c>
      <c r="U3110" s="104">
        <f t="shared" si="625"/>
        <v>1835.2254196450062</v>
      </c>
      <c r="V3110" s="87" cm="1">
        <f t="array" ref="V3110">VLOOKUP($E3110,$AI$118:$AW$122,COLUMN($AW:$AW)-COLUMN($AH:$AH),FALSE)</f>
        <v>0</v>
      </c>
      <c r="W3110" s="87" t="str">
        <f t="shared" si="629"/>
        <v>Domestic</v>
      </c>
      <c r="X3110" s="87" t="str">
        <f t="shared" si="630"/>
        <v>Non-local</v>
      </c>
      <c r="Y3110" s="104"/>
      <c r="Z3110" s="87" t="str">
        <f t="shared" si="626"/>
        <v>USA</v>
      </c>
      <c r="AA3110" s="87" t="str">
        <f t="shared" si="627"/>
        <v>USA</v>
      </c>
      <c r="AB3110" s="82" cm="1">
        <f t="array" ref="AB3110">VLOOKUP(B3110,'GDP per Capita'!$T$2:$V$4235,COLUMN('GDP per Capita'!$V:$V)-COLUMN('GDP per Capita'!$S:$S),FALSE)</f>
        <v>63809.64</v>
      </c>
      <c r="AC3110" s="82">
        <f t="shared" si="622"/>
        <v>63809.64</v>
      </c>
      <c r="AD3110" s="82">
        <f t="shared" si="623"/>
        <v>63809.64</v>
      </c>
      <c r="AE3110" s="88">
        <f t="shared" si="628"/>
        <v>2.8760943011824018E-2</v>
      </c>
    </row>
    <row r="3111" spans="1:31">
      <c r="A3111" s="77" t="s">
        <v>882</v>
      </c>
      <c r="B3111" s="77">
        <v>3110</v>
      </c>
      <c r="C3111" s="77" t="s">
        <v>29</v>
      </c>
      <c r="D3111" s="77" t="s">
        <v>29</v>
      </c>
      <c r="E3111" s="77">
        <v>2017</v>
      </c>
      <c r="F3111" s="77">
        <v>39.004607</v>
      </c>
      <c r="G3111" s="77">
        <v>-76.875683800000004</v>
      </c>
      <c r="H3111" s="77">
        <v>0</v>
      </c>
      <c r="I3111" s="77" t="s">
        <v>1727</v>
      </c>
      <c r="J3111" s="77">
        <v>30.271128600000001</v>
      </c>
      <c r="K3111" s="77">
        <v>-97.743699500000005</v>
      </c>
      <c r="L3111" s="77">
        <v>4269.7117528775198</v>
      </c>
      <c r="M3111" s="77">
        <v>0.76505977332200104</v>
      </c>
      <c r="N3111" s="77">
        <v>0</v>
      </c>
      <c r="O3111" s="77">
        <v>512.36541034530296</v>
      </c>
      <c r="P3111" s="87" cm="1">
        <f t="array" ref="P3111">IF($X3111="Non-local",VLOOKUP($E3111,$AI$64:$AW$68,COLUMN($AW:$AW)-COLUMN($AH:$AH),FALSE),IF($X3111="Unknown",VLOOKUP($E3111,$AI$71:$AW$75,COLUMN($AW:$AW)-COLUMN($AH:$AH),FALSE),0))</f>
        <v>223.99999999999997</v>
      </c>
      <c r="Q3111" s="87" cm="1">
        <f t="array" ref="Q3111">IF($X3111="Non-local",VLOOKUP($E3111,$AI$40:$AW$44,COLUMN($AW:$AW)-COLUMN($AH:$AH),FALSE),IF($X3111="Unknown",VLOOKUP($E3111,$AI$47:$AW$51,COLUMN($AW:$AW)-COLUMN($AH:$AH),FALSE),0))</f>
        <v>535.71460000000002</v>
      </c>
      <c r="R3111" s="87" cm="1">
        <f t="array" ref="R3111">IF($X3111="Non-local",VLOOKUP($E3111,$AI$88:$AW$92,COLUMN($AW:$AW)-COLUMN($AH:$AH),FALSE),IF($X3111="Unknown",VLOOKUP($E3111,$AI$95:$AW$99,COLUMN($AW:$AW)-COLUMN($AH:$AH),FALSE),0))</f>
        <v>0.13812461483017213</v>
      </c>
      <c r="S3111" s="87" cm="1">
        <f t="array" ref="S3111">VLOOKUP($E3111,$AI$111:$AW$115,COLUMN($AW:$AW)-COLUMN($AH:$AH),FALSE)</f>
        <v>431.69322000000005</v>
      </c>
      <c r="T3111" s="104">
        <f t="shared" si="624"/>
        <v>0.90318438815217317</v>
      </c>
      <c r="U3111" s="104">
        <f t="shared" si="625"/>
        <v>1703.7732303453031</v>
      </c>
      <c r="V3111" s="87" cm="1">
        <f t="array" ref="V3111">VLOOKUP($E3111,$AI$118:$AW$122,COLUMN($AW:$AW)-COLUMN($AH:$AH),FALSE)</f>
        <v>0</v>
      </c>
      <c r="W3111" s="87" t="str">
        <f t="shared" si="629"/>
        <v>Domestic</v>
      </c>
      <c r="X3111" s="87" t="str">
        <f t="shared" si="630"/>
        <v>Non-local</v>
      </c>
      <c r="Y3111" s="104"/>
      <c r="Z3111" s="87" t="str">
        <f t="shared" si="626"/>
        <v>USA</v>
      </c>
      <c r="AA3111" s="87" t="str">
        <f t="shared" si="627"/>
        <v>USA</v>
      </c>
      <c r="AB3111" s="82" cm="1">
        <f t="array" ref="AB3111">VLOOKUP(B3111,'GDP per Capita'!$T$2:$V$4235,COLUMN('GDP per Capita'!$V:$V)-COLUMN('GDP per Capita'!$S:$S),FALSE)</f>
        <v>63809.64</v>
      </c>
      <c r="AC3111" s="82">
        <f t="shared" si="622"/>
        <v>63809.64</v>
      </c>
      <c r="AD3111" s="82">
        <f t="shared" si="623"/>
        <v>63809.64</v>
      </c>
      <c r="AE3111" s="88">
        <f t="shared" si="628"/>
        <v>2.6700875139638824E-2</v>
      </c>
    </row>
    <row r="3112" spans="1:31">
      <c r="A3112" s="77" t="s">
        <v>886</v>
      </c>
      <c r="B3112" s="77">
        <v>3111</v>
      </c>
      <c r="C3112" s="77" t="s">
        <v>29</v>
      </c>
      <c r="D3112" s="77" t="s">
        <v>29</v>
      </c>
      <c r="E3112" s="77">
        <v>2017</v>
      </c>
      <c r="F3112" s="77">
        <v>39.284749400000003</v>
      </c>
      <c r="G3112" s="77">
        <v>-76.620474639699793</v>
      </c>
      <c r="H3112" s="77">
        <v>0</v>
      </c>
      <c r="I3112" s="77" t="s">
        <v>1727</v>
      </c>
      <c r="J3112" s="77">
        <v>30.271128600000001</v>
      </c>
      <c r="K3112" s="77">
        <v>-97.743699500000005</v>
      </c>
      <c r="L3112" s="77">
        <v>4333.0445921849196</v>
      </c>
      <c r="M3112" s="77">
        <v>0.77514219397292805</v>
      </c>
      <c r="N3112" s="77">
        <v>0</v>
      </c>
      <c r="O3112" s="77">
        <v>519.96535106219005</v>
      </c>
      <c r="P3112" s="87" cm="1">
        <f t="array" ref="P3112">IF($X3112="Non-local",VLOOKUP($E3112,$AI$64:$AW$68,COLUMN($AW:$AW)-COLUMN($AH:$AH),FALSE),IF($X3112="Unknown",VLOOKUP($E3112,$AI$71:$AW$75,COLUMN($AW:$AW)-COLUMN($AH:$AH),FALSE),0))</f>
        <v>223.99999999999997</v>
      </c>
      <c r="Q3112" s="87" cm="1">
        <f t="array" ref="Q3112">IF($X3112="Non-local",VLOOKUP($E3112,$AI$40:$AW$44,COLUMN($AW:$AW)-COLUMN($AH:$AH),FALSE),IF($X3112="Unknown",VLOOKUP($E3112,$AI$47:$AW$51,COLUMN($AW:$AW)-COLUMN($AH:$AH),FALSE),0))</f>
        <v>535.71460000000002</v>
      </c>
      <c r="R3112" s="87" cm="1">
        <f t="array" ref="R3112">IF($X3112="Non-local",VLOOKUP($E3112,$AI$88:$AW$92,COLUMN($AW:$AW)-COLUMN($AH:$AH),FALSE),IF($X3112="Unknown",VLOOKUP($E3112,$AI$95:$AW$99,COLUMN($AW:$AW)-COLUMN($AH:$AH),FALSE),0))</f>
        <v>0.13812461483017213</v>
      </c>
      <c r="S3112" s="87" cm="1">
        <f t="array" ref="S3112">VLOOKUP($E3112,$AI$111:$AW$115,COLUMN($AW:$AW)-COLUMN($AH:$AH),FALSE)</f>
        <v>431.69322000000005</v>
      </c>
      <c r="T3112" s="104">
        <f t="shared" si="624"/>
        <v>0.91326680880310018</v>
      </c>
      <c r="U3112" s="104">
        <f t="shared" si="625"/>
        <v>1711.3731710621901</v>
      </c>
      <c r="V3112" s="87" cm="1">
        <f t="array" ref="V3112">VLOOKUP($E3112,$AI$118:$AW$122,COLUMN($AW:$AW)-COLUMN($AH:$AH),FALSE)</f>
        <v>0</v>
      </c>
      <c r="W3112" s="87" t="str">
        <f t="shared" si="629"/>
        <v>Domestic</v>
      </c>
      <c r="X3112" s="87" t="str">
        <f t="shared" si="630"/>
        <v>Non-local</v>
      </c>
      <c r="Y3112" s="104"/>
      <c r="Z3112" s="87" t="str">
        <f t="shared" si="626"/>
        <v>USA</v>
      </c>
      <c r="AA3112" s="87" t="str">
        <f t="shared" si="627"/>
        <v>USA</v>
      </c>
      <c r="AB3112" s="82" cm="1">
        <f t="array" ref="AB3112">VLOOKUP(B3112,'GDP per Capita'!$T$2:$V$4235,COLUMN('GDP per Capita'!$V:$V)-COLUMN('GDP per Capita'!$S:$S),FALSE)</f>
        <v>63809.64</v>
      </c>
      <c r="AC3112" s="82">
        <f t="shared" si="622"/>
        <v>63809.64</v>
      </c>
      <c r="AD3112" s="82">
        <f t="shared" si="623"/>
        <v>63809.64</v>
      </c>
      <c r="AE3112" s="88">
        <f t="shared" si="628"/>
        <v>2.6819978471312331E-2</v>
      </c>
    </row>
    <row r="3113" spans="1:31">
      <c r="A3113" s="77" t="s">
        <v>1376</v>
      </c>
      <c r="B3113" s="77">
        <v>3112</v>
      </c>
      <c r="C3113" s="77" t="s">
        <v>29</v>
      </c>
      <c r="D3113" s="77" t="s">
        <v>29</v>
      </c>
      <c r="E3113" s="77">
        <v>2017</v>
      </c>
      <c r="F3113" s="77">
        <v>41.258745899999901</v>
      </c>
      <c r="G3113" s="77">
        <v>-95.938375799999903</v>
      </c>
      <c r="H3113" s="77">
        <v>0</v>
      </c>
      <c r="I3113" s="77" t="s">
        <v>1727</v>
      </c>
      <c r="J3113" s="77">
        <v>30.271128600000001</v>
      </c>
      <c r="K3113" s="77">
        <v>-97.743699500000005</v>
      </c>
      <c r="L3113" s="77">
        <v>2464.9890593200498</v>
      </c>
      <c r="M3113" s="77">
        <v>0.48712062761261798</v>
      </c>
      <c r="N3113" s="77">
        <v>0</v>
      </c>
      <c r="O3113" s="77">
        <v>473.27789938945</v>
      </c>
      <c r="P3113" s="87" cm="1">
        <f t="array" ref="P3113">IF($X3113="Non-local",VLOOKUP($E3113,$AI$64:$AW$68,COLUMN($AW:$AW)-COLUMN($AH:$AH),FALSE),IF($X3113="Unknown",VLOOKUP($E3113,$AI$71:$AW$75,COLUMN($AW:$AW)-COLUMN($AH:$AH),FALSE),0))</f>
        <v>223.99999999999997</v>
      </c>
      <c r="Q3113" s="87" cm="1">
        <f t="array" ref="Q3113">IF($X3113="Non-local",VLOOKUP($E3113,$AI$40:$AW$44,COLUMN($AW:$AW)-COLUMN($AH:$AH),FALSE),IF($X3113="Unknown",VLOOKUP($E3113,$AI$47:$AW$51,COLUMN($AW:$AW)-COLUMN($AH:$AH),FALSE),0))</f>
        <v>535.71460000000002</v>
      </c>
      <c r="R3113" s="87" cm="1">
        <f t="array" ref="R3113">IF($X3113="Non-local",VLOOKUP($E3113,$AI$88:$AW$92,COLUMN($AW:$AW)-COLUMN($AH:$AH),FALSE),IF($X3113="Unknown",VLOOKUP($E3113,$AI$95:$AW$99,COLUMN($AW:$AW)-COLUMN($AH:$AH),FALSE),0))</f>
        <v>0.13812461483017213</v>
      </c>
      <c r="S3113" s="87" cm="1">
        <f t="array" ref="S3113">VLOOKUP($E3113,$AI$111:$AW$115,COLUMN($AW:$AW)-COLUMN($AH:$AH),FALSE)</f>
        <v>431.69322000000005</v>
      </c>
      <c r="T3113" s="104">
        <f t="shared" si="624"/>
        <v>0.62524524244279012</v>
      </c>
      <c r="U3113" s="104">
        <f t="shared" si="625"/>
        <v>1664.6857193894502</v>
      </c>
      <c r="V3113" s="87" cm="1">
        <f t="array" ref="V3113">VLOOKUP($E3113,$AI$118:$AW$122,COLUMN($AW:$AW)-COLUMN($AH:$AH),FALSE)</f>
        <v>0</v>
      </c>
      <c r="W3113" s="87" t="str">
        <f t="shared" si="629"/>
        <v>Domestic</v>
      </c>
      <c r="X3113" s="87" t="str">
        <f t="shared" si="630"/>
        <v>Non-local</v>
      </c>
      <c r="Y3113" s="104"/>
      <c r="Z3113" s="87" t="str">
        <f t="shared" si="626"/>
        <v>USA</v>
      </c>
      <c r="AA3113" s="87" t="str">
        <f t="shared" si="627"/>
        <v>USA</v>
      </c>
      <c r="AB3113" s="82" cm="1">
        <f t="array" ref="AB3113">VLOOKUP(B3113,'GDP per Capita'!$T$2:$V$4235,COLUMN('GDP per Capita'!$V:$V)-COLUMN('GDP per Capita'!$S:$S),FALSE)</f>
        <v>63809.64</v>
      </c>
      <c r="AC3113" s="82">
        <f t="shared" si="622"/>
        <v>63809.64</v>
      </c>
      <c r="AD3113" s="82">
        <f t="shared" si="623"/>
        <v>63809.64</v>
      </c>
      <c r="AE3113" s="88">
        <f t="shared" si="628"/>
        <v>2.6088310784850851E-2</v>
      </c>
    </row>
    <row r="3114" spans="1:31">
      <c r="A3114" s="77" t="s">
        <v>920</v>
      </c>
      <c r="B3114" s="77">
        <v>3113</v>
      </c>
      <c r="C3114" s="77" t="s">
        <v>29</v>
      </c>
      <c r="D3114" s="77" t="s">
        <v>29</v>
      </c>
      <c r="E3114" s="77">
        <v>2017</v>
      </c>
      <c r="F3114" s="77">
        <v>32.222876499999998</v>
      </c>
      <c r="G3114" s="77">
        <v>-110.9748477</v>
      </c>
      <c r="H3114" s="77">
        <v>0</v>
      </c>
      <c r="I3114" s="77" t="s">
        <v>1727</v>
      </c>
      <c r="J3114" s="77">
        <v>30.271128600000001</v>
      </c>
      <c r="K3114" s="77">
        <v>-97.743699500000005</v>
      </c>
      <c r="L3114" s="77">
        <v>2551.0692470172899</v>
      </c>
      <c r="M3114" s="77">
        <v>0.49848706666160503</v>
      </c>
      <c r="N3114" s="77">
        <v>0</v>
      </c>
      <c r="O3114" s="77">
        <v>489.80529542732</v>
      </c>
      <c r="P3114" s="87" cm="1">
        <f t="array" ref="P3114">IF($X3114="Non-local",VLOOKUP($E3114,$AI$64:$AW$68,COLUMN($AW:$AW)-COLUMN($AH:$AH),FALSE),IF($X3114="Unknown",VLOOKUP($E3114,$AI$71:$AW$75,COLUMN($AW:$AW)-COLUMN($AH:$AH),FALSE),0))</f>
        <v>223.99999999999997</v>
      </c>
      <c r="Q3114" s="87" cm="1">
        <f t="array" ref="Q3114">IF($X3114="Non-local",VLOOKUP($E3114,$AI$40:$AW$44,COLUMN($AW:$AW)-COLUMN($AH:$AH),FALSE),IF($X3114="Unknown",VLOOKUP($E3114,$AI$47:$AW$51,COLUMN($AW:$AW)-COLUMN($AH:$AH),FALSE),0))</f>
        <v>535.71460000000002</v>
      </c>
      <c r="R3114" s="87" cm="1">
        <f t="array" ref="R3114">IF($X3114="Non-local",VLOOKUP($E3114,$AI$88:$AW$92,COLUMN($AW:$AW)-COLUMN($AH:$AH),FALSE),IF($X3114="Unknown",VLOOKUP($E3114,$AI$95:$AW$99,COLUMN($AW:$AW)-COLUMN($AH:$AH),FALSE),0))</f>
        <v>0.13812461483017213</v>
      </c>
      <c r="S3114" s="87" cm="1">
        <f t="array" ref="S3114">VLOOKUP($E3114,$AI$111:$AW$115,COLUMN($AW:$AW)-COLUMN($AH:$AH),FALSE)</f>
        <v>431.69322000000005</v>
      </c>
      <c r="T3114" s="104">
        <f t="shared" si="624"/>
        <v>0.63661168149177716</v>
      </c>
      <c r="U3114" s="104">
        <f t="shared" si="625"/>
        <v>1681.2131154273202</v>
      </c>
      <c r="V3114" s="87" cm="1">
        <f t="array" ref="V3114">VLOOKUP($E3114,$AI$118:$AW$122,COLUMN($AW:$AW)-COLUMN($AH:$AH),FALSE)</f>
        <v>0</v>
      </c>
      <c r="W3114" s="87" t="str">
        <f t="shared" si="629"/>
        <v>Domestic</v>
      </c>
      <c r="X3114" s="87" t="str">
        <f t="shared" si="630"/>
        <v>Non-local</v>
      </c>
      <c r="Y3114" s="104"/>
      <c r="Z3114" s="87" t="str">
        <f t="shared" si="626"/>
        <v>USA</v>
      </c>
      <c r="AA3114" s="87" t="str">
        <f t="shared" si="627"/>
        <v>USA</v>
      </c>
      <c r="AB3114" s="82" cm="1">
        <f t="array" ref="AB3114">VLOOKUP(B3114,'GDP per Capita'!$T$2:$V$4235,COLUMN('GDP per Capita'!$V:$V)-COLUMN('GDP per Capita'!$S:$S),FALSE)</f>
        <v>63809.64</v>
      </c>
      <c r="AC3114" s="82">
        <f t="shared" si="622"/>
        <v>63809.64</v>
      </c>
      <c r="AD3114" s="82">
        <f t="shared" si="623"/>
        <v>63809.64</v>
      </c>
      <c r="AE3114" s="88">
        <f t="shared" si="628"/>
        <v>2.6347321743663187E-2</v>
      </c>
    </row>
    <row r="3115" spans="1:31">
      <c r="A3115" s="77" t="s">
        <v>949</v>
      </c>
      <c r="B3115" s="77">
        <v>3114</v>
      </c>
      <c r="C3115" s="77" t="s">
        <v>29</v>
      </c>
      <c r="D3115" s="77" t="s">
        <v>29</v>
      </c>
      <c r="E3115" s="77">
        <v>2017</v>
      </c>
      <c r="F3115" s="77">
        <v>39.9527237</v>
      </c>
      <c r="G3115" s="77">
        <v>-75.163526199999893</v>
      </c>
      <c r="H3115" s="77">
        <v>0</v>
      </c>
      <c r="I3115" s="77" t="s">
        <v>1727</v>
      </c>
      <c r="J3115" s="77">
        <v>30.271128600000001</v>
      </c>
      <c r="K3115" s="77">
        <v>-97.743699500000005</v>
      </c>
      <c r="L3115" s="77">
        <v>4619.2146466676204</v>
      </c>
      <c r="M3115" s="77">
        <v>0.82069971039799905</v>
      </c>
      <c r="N3115" s="77">
        <v>0</v>
      </c>
      <c r="O3115" s="77">
        <v>554.30575760011402</v>
      </c>
      <c r="P3115" s="87" cm="1">
        <f t="array" ref="P3115">IF($X3115="Non-local",VLOOKUP($E3115,$AI$64:$AW$68,COLUMN($AW:$AW)-COLUMN($AH:$AH),FALSE),IF($X3115="Unknown",VLOOKUP($E3115,$AI$71:$AW$75,COLUMN($AW:$AW)-COLUMN($AH:$AH),FALSE),0))</f>
        <v>223.99999999999997</v>
      </c>
      <c r="Q3115" s="87" cm="1">
        <f t="array" ref="Q3115">IF($X3115="Non-local",VLOOKUP($E3115,$AI$40:$AW$44,COLUMN($AW:$AW)-COLUMN($AH:$AH),FALSE),IF($X3115="Unknown",VLOOKUP($E3115,$AI$47:$AW$51,COLUMN($AW:$AW)-COLUMN($AH:$AH),FALSE),0))</f>
        <v>535.71460000000002</v>
      </c>
      <c r="R3115" s="87" cm="1">
        <f t="array" ref="R3115">IF($X3115="Non-local",VLOOKUP($E3115,$AI$88:$AW$92,COLUMN($AW:$AW)-COLUMN($AH:$AH),FALSE),IF($X3115="Unknown",VLOOKUP($E3115,$AI$95:$AW$99,COLUMN($AW:$AW)-COLUMN($AH:$AH),FALSE),0))</f>
        <v>0.13812461483017213</v>
      </c>
      <c r="S3115" s="87" cm="1">
        <f t="array" ref="S3115">VLOOKUP($E3115,$AI$111:$AW$115,COLUMN($AW:$AW)-COLUMN($AH:$AH),FALSE)</f>
        <v>431.69322000000005</v>
      </c>
      <c r="T3115" s="104">
        <f t="shared" si="624"/>
        <v>0.95882432522817118</v>
      </c>
      <c r="U3115" s="104">
        <f t="shared" si="625"/>
        <v>1745.7135776001141</v>
      </c>
      <c r="V3115" s="87" cm="1">
        <f t="array" ref="V3115">VLOOKUP($E3115,$AI$118:$AW$122,COLUMN($AW:$AW)-COLUMN($AH:$AH),FALSE)</f>
        <v>0</v>
      </c>
      <c r="W3115" s="87" t="str">
        <f t="shared" si="629"/>
        <v>Domestic</v>
      </c>
      <c r="X3115" s="87" t="str">
        <f t="shared" si="630"/>
        <v>Non-local</v>
      </c>
      <c r="Y3115" s="104"/>
      <c r="Z3115" s="87" t="str">
        <f t="shared" si="626"/>
        <v>USA</v>
      </c>
      <c r="AA3115" s="87" t="str">
        <f t="shared" si="627"/>
        <v>USA</v>
      </c>
      <c r="AB3115" s="82" cm="1">
        <f t="array" ref="AB3115">VLOOKUP(B3115,'GDP per Capita'!$T$2:$V$4235,COLUMN('GDP per Capita'!$V:$V)-COLUMN('GDP per Capita'!$S:$S),FALSE)</f>
        <v>63809.64</v>
      </c>
      <c r="AC3115" s="82">
        <f t="shared" ref="AC3115:AC3178" si="631">IFERROR(AB3115,"")</f>
        <v>63809.64</v>
      </c>
      <c r="AD3115" s="82">
        <f t="shared" ref="AD3115:AD3178" si="632">IFERROR(AB3115,AVERAGE(AC$2:AC$2538))</f>
        <v>63809.64</v>
      </c>
      <c r="AE3115" s="88">
        <f t="shared" si="628"/>
        <v>2.7358148041582969E-2</v>
      </c>
    </row>
    <row r="3116" spans="1:31">
      <c r="A3116" s="77" t="s">
        <v>1748</v>
      </c>
      <c r="B3116" s="77">
        <v>3115</v>
      </c>
      <c r="C3116" s="77" t="s">
        <v>29</v>
      </c>
      <c r="D3116" s="77" t="s">
        <v>29</v>
      </c>
      <c r="E3116" s="77">
        <v>2017</v>
      </c>
      <c r="F3116" s="77">
        <v>40.617891499999999</v>
      </c>
      <c r="G3116" s="77">
        <v>-75.378652099999996</v>
      </c>
      <c r="H3116" s="77">
        <v>0</v>
      </c>
      <c r="I3116" s="77" t="s">
        <v>1727</v>
      </c>
      <c r="J3116" s="77">
        <v>30.271128600000001</v>
      </c>
      <c r="K3116" s="77">
        <v>-97.743699500000005</v>
      </c>
      <c r="L3116" s="77">
        <v>4640.0430343149801</v>
      </c>
      <c r="M3116" s="77">
        <v>0.82401553466922794</v>
      </c>
      <c r="N3116" s="77">
        <v>0</v>
      </c>
      <c r="O3116" s="77">
        <v>556.80516411779695</v>
      </c>
      <c r="P3116" s="87" cm="1">
        <f t="array" ref="P3116">IF($X3116="Non-local",VLOOKUP($E3116,$AI$64:$AW$68,COLUMN($AW:$AW)-COLUMN($AH:$AH),FALSE),IF($X3116="Unknown",VLOOKUP($E3116,$AI$71:$AW$75,COLUMN($AW:$AW)-COLUMN($AH:$AH),FALSE),0))</f>
        <v>223.99999999999997</v>
      </c>
      <c r="Q3116" s="87" cm="1">
        <f t="array" ref="Q3116">IF($X3116="Non-local",VLOOKUP($E3116,$AI$40:$AW$44,COLUMN($AW:$AW)-COLUMN($AH:$AH),FALSE),IF($X3116="Unknown",VLOOKUP($E3116,$AI$47:$AW$51,COLUMN($AW:$AW)-COLUMN($AH:$AH),FALSE),0))</f>
        <v>535.71460000000002</v>
      </c>
      <c r="R3116" s="87" cm="1">
        <f t="array" ref="R3116">IF($X3116="Non-local",VLOOKUP($E3116,$AI$88:$AW$92,COLUMN($AW:$AW)-COLUMN($AH:$AH),FALSE),IF($X3116="Unknown",VLOOKUP($E3116,$AI$95:$AW$99,COLUMN($AW:$AW)-COLUMN($AH:$AH),FALSE),0))</f>
        <v>0.13812461483017213</v>
      </c>
      <c r="S3116" s="87" cm="1">
        <f t="array" ref="S3116">VLOOKUP($E3116,$AI$111:$AW$115,COLUMN($AW:$AW)-COLUMN($AH:$AH),FALSE)</f>
        <v>431.69322000000005</v>
      </c>
      <c r="T3116" s="104">
        <f t="shared" si="624"/>
        <v>0.96214014949940008</v>
      </c>
      <c r="U3116" s="104">
        <f t="shared" si="625"/>
        <v>1748.2129841177971</v>
      </c>
      <c r="V3116" s="87" cm="1">
        <f t="array" ref="V3116">VLOOKUP($E3116,$AI$118:$AW$122,COLUMN($AW:$AW)-COLUMN($AH:$AH),FALSE)</f>
        <v>0</v>
      </c>
      <c r="W3116" s="87" t="str">
        <f t="shared" si="629"/>
        <v>Domestic</v>
      </c>
      <c r="X3116" s="87" t="str">
        <f t="shared" si="630"/>
        <v>Non-local</v>
      </c>
      <c r="Y3116" s="104"/>
      <c r="Z3116" s="87" t="str">
        <f t="shared" si="626"/>
        <v>USA</v>
      </c>
      <c r="AA3116" s="87" t="str">
        <f t="shared" si="627"/>
        <v>USA</v>
      </c>
      <c r="AB3116" s="82" cm="1">
        <f t="array" ref="AB3116">VLOOKUP(B3116,'GDP per Capita'!$T$2:$V$4235,COLUMN('GDP per Capita'!$V:$V)-COLUMN('GDP per Capita'!$S:$S),FALSE)</f>
        <v>63809.64</v>
      </c>
      <c r="AC3116" s="82">
        <f t="shared" si="631"/>
        <v>63809.64</v>
      </c>
      <c r="AD3116" s="82">
        <f t="shared" si="632"/>
        <v>63809.64</v>
      </c>
      <c r="AE3116" s="88">
        <f t="shared" si="628"/>
        <v>2.7397317773894307E-2</v>
      </c>
    </row>
    <row r="3117" spans="1:31">
      <c r="A3117" s="77" t="s">
        <v>882</v>
      </c>
      <c r="B3117" s="77">
        <v>3116</v>
      </c>
      <c r="C3117" s="77" t="s">
        <v>29</v>
      </c>
      <c r="D3117" s="77" t="s">
        <v>29</v>
      </c>
      <c r="E3117" s="77">
        <v>2017</v>
      </c>
      <c r="F3117" s="77">
        <v>39.004607</v>
      </c>
      <c r="G3117" s="77">
        <v>-76.875683800000004</v>
      </c>
      <c r="H3117" s="77">
        <v>0</v>
      </c>
      <c r="I3117" s="77" t="s">
        <v>1727</v>
      </c>
      <c r="J3117" s="77">
        <v>30.271128600000001</v>
      </c>
      <c r="K3117" s="77">
        <v>-97.743699500000005</v>
      </c>
      <c r="L3117" s="77">
        <v>4269.7117528775198</v>
      </c>
      <c r="M3117" s="77">
        <v>0.76505977332200104</v>
      </c>
      <c r="N3117" s="77">
        <v>0</v>
      </c>
      <c r="O3117" s="77">
        <v>512.36541034530296</v>
      </c>
      <c r="P3117" s="87" cm="1">
        <f t="array" ref="P3117">IF($X3117="Non-local",VLOOKUP($E3117,$AI$64:$AW$68,COLUMN($AW:$AW)-COLUMN($AH:$AH),FALSE),IF($X3117="Unknown",VLOOKUP($E3117,$AI$71:$AW$75,COLUMN($AW:$AW)-COLUMN($AH:$AH),FALSE),0))</f>
        <v>223.99999999999997</v>
      </c>
      <c r="Q3117" s="87" cm="1">
        <f t="array" ref="Q3117">IF($X3117="Non-local",VLOOKUP($E3117,$AI$40:$AW$44,COLUMN($AW:$AW)-COLUMN($AH:$AH),FALSE),IF($X3117="Unknown",VLOOKUP($E3117,$AI$47:$AW$51,COLUMN($AW:$AW)-COLUMN($AH:$AH),FALSE),0))</f>
        <v>535.71460000000002</v>
      </c>
      <c r="R3117" s="87" cm="1">
        <f t="array" ref="R3117">IF($X3117="Non-local",VLOOKUP($E3117,$AI$88:$AW$92,COLUMN($AW:$AW)-COLUMN($AH:$AH),FALSE),IF($X3117="Unknown",VLOOKUP($E3117,$AI$95:$AW$99,COLUMN($AW:$AW)-COLUMN($AH:$AH),FALSE),0))</f>
        <v>0.13812461483017213</v>
      </c>
      <c r="S3117" s="87" cm="1">
        <f t="array" ref="S3117">VLOOKUP($E3117,$AI$111:$AW$115,COLUMN($AW:$AW)-COLUMN($AH:$AH),FALSE)</f>
        <v>431.69322000000005</v>
      </c>
      <c r="T3117" s="104">
        <f t="shared" si="624"/>
        <v>0.90318438815217317</v>
      </c>
      <c r="U3117" s="104">
        <f t="shared" si="625"/>
        <v>1703.7732303453031</v>
      </c>
      <c r="V3117" s="87" cm="1">
        <f t="array" ref="V3117">VLOOKUP($E3117,$AI$118:$AW$122,COLUMN($AW:$AW)-COLUMN($AH:$AH),FALSE)</f>
        <v>0</v>
      </c>
      <c r="W3117" s="87" t="str">
        <f t="shared" si="629"/>
        <v>Domestic</v>
      </c>
      <c r="X3117" s="87" t="str">
        <f t="shared" si="630"/>
        <v>Non-local</v>
      </c>
      <c r="Y3117" s="104"/>
      <c r="Z3117" s="87" t="str">
        <f t="shared" si="626"/>
        <v>USA</v>
      </c>
      <c r="AA3117" s="87" t="str">
        <f t="shared" si="627"/>
        <v>USA</v>
      </c>
      <c r="AB3117" s="82" cm="1">
        <f t="array" ref="AB3117">VLOOKUP(B3117,'GDP per Capita'!$T$2:$V$4235,COLUMN('GDP per Capita'!$V:$V)-COLUMN('GDP per Capita'!$S:$S),FALSE)</f>
        <v>63809.64</v>
      </c>
      <c r="AC3117" s="82">
        <f t="shared" si="631"/>
        <v>63809.64</v>
      </c>
      <c r="AD3117" s="82">
        <f t="shared" si="632"/>
        <v>63809.64</v>
      </c>
      <c r="AE3117" s="88">
        <f t="shared" si="628"/>
        <v>2.6700875139638824E-2</v>
      </c>
    </row>
    <row r="3118" spans="1:31">
      <c r="A3118" s="77" t="s">
        <v>1749</v>
      </c>
      <c r="B3118" s="77">
        <v>3117</v>
      </c>
      <c r="C3118" s="77" t="s">
        <v>224</v>
      </c>
      <c r="D3118" s="77" t="s">
        <v>31</v>
      </c>
      <c r="E3118" s="77">
        <v>2017</v>
      </c>
      <c r="F3118" s="77">
        <v>50.991528700000003</v>
      </c>
      <c r="G3118" s="77">
        <v>11.7157816999999</v>
      </c>
      <c r="H3118" s="77">
        <v>0</v>
      </c>
      <c r="I3118" s="77" t="s">
        <v>1727</v>
      </c>
      <c r="J3118" s="77">
        <v>30.271128600000001</v>
      </c>
      <c r="K3118" s="77">
        <v>-97.743699500000005</v>
      </c>
      <c r="L3118" s="77">
        <v>17311.3027581063</v>
      </c>
      <c r="M3118" s="77">
        <v>2.66877386655952</v>
      </c>
      <c r="N3118" s="77">
        <v>0</v>
      </c>
      <c r="O3118" s="77">
        <v>1817.6867896011699</v>
      </c>
      <c r="P3118" s="87" cm="1">
        <f t="array" ref="P3118">IF($X3118="Non-local",VLOOKUP($E3118,$AI$64:$AW$68,COLUMN($AW:$AW)-COLUMN($AH:$AH),FALSE),IF($X3118="Unknown",VLOOKUP($E3118,$AI$71:$AW$75,COLUMN($AW:$AW)-COLUMN($AH:$AH),FALSE),0))</f>
        <v>223.99999999999997</v>
      </c>
      <c r="Q3118" s="87" cm="1">
        <f t="array" ref="Q3118">IF($X3118="Non-local",VLOOKUP($E3118,$AI$40:$AW$44,COLUMN($AW:$AW)-COLUMN($AH:$AH),FALSE),IF($X3118="Unknown",VLOOKUP($E3118,$AI$47:$AW$51,COLUMN($AW:$AW)-COLUMN($AH:$AH),FALSE),0))</f>
        <v>535.71460000000002</v>
      </c>
      <c r="R3118" s="87" cm="1">
        <f t="array" ref="R3118">IF($X3118="Non-local",VLOOKUP($E3118,$AI$88:$AW$92,COLUMN($AW:$AW)-COLUMN($AH:$AH),FALSE),IF($X3118="Unknown",VLOOKUP($E3118,$AI$95:$AW$99,COLUMN($AW:$AW)-COLUMN($AH:$AH),FALSE),0))</f>
        <v>0.13812461483017213</v>
      </c>
      <c r="S3118" s="87" cm="1">
        <f t="array" ref="S3118">VLOOKUP($E3118,$AI$111:$AW$115,COLUMN($AW:$AW)-COLUMN($AH:$AH),FALSE)</f>
        <v>431.69322000000005</v>
      </c>
      <c r="T3118" s="104">
        <f t="shared" si="624"/>
        <v>2.806898481389692</v>
      </c>
      <c r="U3118" s="104">
        <f t="shared" si="625"/>
        <v>3009.0946096011703</v>
      </c>
      <c r="V3118" s="87" cm="1">
        <f t="array" ref="V3118">VLOOKUP($E3118,$AI$118:$AW$122,COLUMN($AW:$AW)-COLUMN($AH:$AH),FALSE)</f>
        <v>0</v>
      </c>
      <c r="W3118" s="87" t="str">
        <f t="shared" si="629"/>
        <v>International</v>
      </c>
      <c r="X3118" s="87" t="str">
        <f t="shared" si="630"/>
        <v>Non-local</v>
      </c>
      <c r="Y3118" s="104"/>
      <c r="Z3118" s="87" t="str">
        <f t="shared" si="626"/>
        <v>Germany</v>
      </c>
      <c r="AA3118" s="87" t="str">
        <f t="shared" si="627"/>
        <v>Europe</v>
      </c>
      <c r="AB3118" s="82" cm="1">
        <f t="array" ref="AB3118">VLOOKUP(B3118,'GDP per Capita'!$T$2:$V$4235,COLUMN('GDP per Capita'!$V:$V)-COLUMN('GDP per Capita'!$S:$S),FALSE)</f>
        <v>49180.54</v>
      </c>
      <c r="AC3118" s="82">
        <f t="shared" si="631"/>
        <v>49180.54</v>
      </c>
      <c r="AD3118" s="82">
        <f t="shared" si="632"/>
        <v>49180.54</v>
      </c>
      <c r="AE3118" s="88">
        <f t="shared" si="628"/>
        <v>6.1184659818724445E-2</v>
      </c>
    </row>
    <row r="3119" spans="1:31">
      <c r="A3119" s="77" t="s">
        <v>1750</v>
      </c>
      <c r="B3119" s="77">
        <v>3118</v>
      </c>
      <c r="C3119" s="77" t="s">
        <v>317</v>
      </c>
      <c r="D3119" s="77" t="s">
        <v>30</v>
      </c>
      <c r="E3119" s="77">
        <v>2017</v>
      </c>
      <c r="F3119" s="77">
        <v>37.240574100000003</v>
      </c>
      <c r="G3119" s="77">
        <v>127.17855719999901</v>
      </c>
      <c r="H3119" s="77">
        <v>0</v>
      </c>
      <c r="I3119" s="77" t="s">
        <v>1727</v>
      </c>
      <c r="J3119" s="77">
        <v>30.271128600000001</v>
      </c>
      <c r="K3119" s="77">
        <v>-97.743699500000005</v>
      </c>
      <c r="L3119" s="77">
        <v>22344.2360982057</v>
      </c>
      <c r="M3119" s="77">
        <v>3.4783276674981498</v>
      </c>
      <c r="N3119" s="77">
        <v>0</v>
      </c>
      <c r="O3119" s="77">
        <v>2044.4976029858301</v>
      </c>
      <c r="P3119" s="87" cm="1">
        <f t="array" ref="P3119">IF($X3119="Non-local",VLOOKUP($E3119,$AI$64:$AW$68,COLUMN($AW:$AW)-COLUMN($AH:$AH),FALSE),IF($X3119="Unknown",VLOOKUP($E3119,$AI$71:$AW$75,COLUMN($AW:$AW)-COLUMN($AH:$AH),FALSE),0))</f>
        <v>223.99999999999997</v>
      </c>
      <c r="Q3119" s="87" cm="1">
        <f t="array" ref="Q3119">IF($X3119="Non-local",VLOOKUP($E3119,$AI$40:$AW$44,COLUMN($AW:$AW)-COLUMN($AH:$AH),FALSE),IF($X3119="Unknown",VLOOKUP($E3119,$AI$47:$AW$51,COLUMN($AW:$AW)-COLUMN($AH:$AH),FALSE),0))</f>
        <v>535.71460000000002</v>
      </c>
      <c r="R3119" s="87" cm="1">
        <f t="array" ref="R3119">IF($X3119="Non-local",VLOOKUP($E3119,$AI$88:$AW$92,COLUMN($AW:$AW)-COLUMN($AH:$AH),FALSE),IF($X3119="Unknown",VLOOKUP($E3119,$AI$95:$AW$99,COLUMN($AW:$AW)-COLUMN($AH:$AH),FALSE),0))</f>
        <v>0.13812461483017213</v>
      </c>
      <c r="S3119" s="87" cm="1">
        <f t="array" ref="S3119">VLOOKUP($E3119,$AI$111:$AW$115,COLUMN($AW:$AW)-COLUMN($AH:$AH),FALSE)</f>
        <v>431.69322000000005</v>
      </c>
      <c r="T3119" s="104">
        <f t="shared" si="624"/>
        <v>3.6164522823283218</v>
      </c>
      <c r="U3119" s="104">
        <f t="shared" si="625"/>
        <v>3235.9054229858302</v>
      </c>
      <c r="V3119" s="87" cm="1">
        <f t="array" ref="V3119">VLOOKUP($E3119,$AI$118:$AW$122,COLUMN($AW:$AW)-COLUMN($AH:$AH),FALSE)</f>
        <v>0</v>
      </c>
      <c r="W3119" s="87" t="str">
        <f t="shared" si="629"/>
        <v>International</v>
      </c>
      <c r="X3119" s="87" t="str">
        <f t="shared" si="630"/>
        <v>Non-local</v>
      </c>
      <c r="Y3119" s="104"/>
      <c r="Z3119" s="87" t="str">
        <f t="shared" si="626"/>
        <v>South Korea</v>
      </c>
      <c r="AA3119" s="87" t="str">
        <f t="shared" si="627"/>
        <v>Asia</v>
      </c>
      <c r="AB3119" s="82" cm="1">
        <f t="array" ref="AB3119">VLOOKUP(B3119,'GDP per Capita'!$T$2:$V$4235,COLUMN('GDP per Capita'!$V:$V)-COLUMN('GDP per Capita'!$S:$S),FALSE)</f>
        <v>32154.02</v>
      </c>
      <c r="AC3119" s="82">
        <f t="shared" si="631"/>
        <v>32154.02</v>
      </c>
      <c r="AD3119" s="82">
        <f t="shared" si="632"/>
        <v>32154.02</v>
      </c>
      <c r="AE3119" s="88">
        <f t="shared" si="628"/>
        <v>0.10063766281745891</v>
      </c>
    </row>
    <row r="3120" spans="1:31">
      <c r="A3120" s="77" t="s">
        <v>920</v>
      </c>
      <c r="B3120" s="77">
        <v>3119</v>
      </c>
      <c r="C3120" s="77" t="s">
        <v>29</v>
      </c>
      <c r="D3120" s="77" t="s">
        <v>29</v>
      </c>
      <c r="E3120" s="77">
        <v>2017</v>
      </c>
      <c r="F3120" s="77">
        <v>32.222876499999998</v>
      </c>
      <c r="G3120" s="77">
        <v>-110.9748477</v>
      </c>
      <c r="H3120" s="77">
        <v>0</v>
      </c>
      <c r="I3120" s="77" t="s">
        <v>1727</v>
      </c>
      <c r="J3120" s="77">
        <v>30.271128600000001</v>
      </c>
      <c r="K3120" s="77">
        <v>-97.743699500000005</v>
      </c>
      <c r="L3120" s="77">
        <v>2551.0692470172899</v>
      </c>
      <c r="M3120" s="77">
        <v>0.49848706666160503</v>
      </c>
      <c r="N3120" s="77">
        <v>0</v>
      </c>
      <c r="O3120" s="77">
        <v>489.80529542732</v>
      </c>
      <c r="P3120" s="87" cm="1">
        <f t="array" ref="P3120">IF($X3120="Non-local",VLOOKUP($E3120,$AI$64:$AW$68,COLUMN($AW:$AW)-COLUMN($AH:$AH),FALSE),IF($X3120="Unknown",VLOOKUP($E3120,$AI$71:$AW$75,COLUMN($AW:$AW)-COLUMN($AH:$AH),FALSE),0))</f>
        <v>223.99999999999997</v>
      </c>
      <c r="Q3120" s="87" cm="1">
        <f t="array" ref="Q3120">IF($X3120="Non-local",VLOOKUP($E3120,$AI$40:$AW$44,COLUMN($AW:$AW)-COLUMN($AH:$AH),FALSE),IF($X3120="Unknown",VLOOKUP($E3120,$AI$47:$AW$51,COLUMN($AW:$AW)-COLUMN($AH:$AH),FALSE),0))</f>
        <v>535.71460000000002</v>
      </c>
      <c r="R3120" s="87" cm="1">
        <f t="array" ref="R3120">IF($X3120="Non-local",VLOOKUP($E3120,$AI$88:$AW$92,COLUMN($AW:$AW)-COLUMN($AH:$AH),FALSE),IF($X3120="Unknown",VLOOKUP($E3120,$AI$95:$AW$99,COLUMN($AW:$AW)-COLUMN($AH:$AH),FALSE),0))</f>
        <v>0.13812461483017213</v>
      </c>
      <c r="S3120" s="87" cm="1">
        <f t="array" ref="S3120">VLOOKUP($E3120,$AI$111:$AW$115,COLUMN($AW:$AW)-COLUMN($AH:$AH),FALSE)</f>
        <v>431.69322000000005</v>
      </c>
      <c r="T3120" s="104">
        <f t="shared" si="624"/>
        <v>0.63661168149177716</v>
      </c>
      <c r="U3120" s="104">
        <f t="shared" si="625"/>
        <v>1681.2131154273202</v>
      </c>
      <c r="V3120" s="87" cm="1">
        <f t="array" ref="V3120">VLOOKUP($E3120,$AI$118:$AW$122,COLUMN($AW:$AW)-COLUMN($AH:$AH),FALSE)</f>
        <v>0</v>
      </c>
      <c r="W3120" s="87" t="str">
        <f t="shared" si="629"/>
        <v>Domestic</v>
      </c>
      <c r="X3120" s="87" t="str">
        <f t="shared" si="630"/>
        <v>Non-local</v>
      </c>
      <c r="Y3120" s="104"/>
      <c r="Z3120" s="87" t="str">
        <f t="shared" si="626"/>
        <v>USA</v>
      </c>
      <c r="AA3120" s="87" t="str">
        <f t="shared" si="627"/>
        <v>USA</v>
      </c>
      <c r="AB3120" s="82" cm="1">
        <f t="array" ref="AB3120">VLOOKUP(B3120,'GDP per Capita'!$T$2:$V$4235,COLUMN('GDP per Capita'!$V:$V)-COLUMN('GDP per Capita'!$S:$S),FALSE)</f>
        <v>63809.64</v>
      </c>
      <c r="AC3120" s="82">
        <f t="shared" si="631"/>
        <v>63809.64</v>
      </c>
      <c r="AD3120" s="82">
        <f t="shared" si="632"/>
        <v>63809.64</v>
      </c>
      <c r="AE3120" s="88">
        <f t="shared" si="628"/>
        <v>2.6347321743663187E-2</v>
      </c>
    </row>
    <row r="3121" spans="1:31">
      <c r="A3121" s="77" t="s">
        <v>923</v>
      </c>
      <c r="B3121" s="77">
        <v>3120</v>
      </c>
      <c r="C3121" s="77" t="s">
        <v>29</v>
      </c>
      <c r="D3121" s="77" t="s">
        <v>29</v>
      </c>
      <c r="E3121" s="77">
        <v>2017</v>
      </c>
      <c r="F3121" s="77">
        <v>38.029305999999998</v>
      </c>
      <c r="G3121" s="77">
        <v>-78.476678100000001</v>
      </c>
      <c r="H3121" s="77">
        <v>0</v>
      </c>
      <c r="I3121" s="77" t="s">
        <v>1727</v>
      </c>
      <c r="J3121" s="77">
        <v>30.271128600000001</v>
      </c>
      <c r="K3121" s="77">
        <v>-97.743699500000005</v>
      </c>
      <c r="L3121" s="77">
        <v>3932.8409329864598</v>
      </c>
      <c r="M3121" s="77">
        <v>0.71143082902852295</v>
      </c>
      <c r="N3121" s="77">
        <v>0</v>
      </c>
      <c r="O3121" s="77">
        <v>755.10545913340104</v>
      </c>
      <c r="P3121" s="87" cm="1">
        <f t="array" ref="P3121">IF($X3121="Non-local",VLOOKUP($E3121,$AI$64:$AW$68,COLUMN($AW:$AW)-COLUMN($AH:$AH),FALSE),IF($X3121="Unknown",VLOOKUP($E3121,$AI$71:$AW$75,COLUMN($AW:$AW)-COLUMN($AH:$AH),FALSE),0))</f>
        <v>223.99999999999997</v>
      </c>
      <c r="Q3121" s="87" cm="1">
        <f t="array" ref="Q3121">IF($X3121="Non-local",VLOOKUP($E3121,$AI$40:$AW$44,COLUMN($AW:$AW)-COLUMN($AH:$AH),FALSE),IF($X3121="Unknown",VLOOKUP($E3121,$AI$47:$AW$51,COLUMN($AW:$AW)-COLUMN($AH:$AH),FALSE),0))</f>
        <v>535.71460000000002</v>
      </c>
      <c r="R3121" s="87" cm="1">
        <f t="array" ref="R3121">IF($X3121="Non-local",VLOOKUP($E3121,$AI$88:$AW$92,COLUMN($AW:$AW)-COLUMN($AH:$AH),FALSE),IF($X3121="Unknown",VLOOKUP($E3121,$AI$95:$AW$99,COLUMN($AW:$AW)-COLUMN($AH:$AH),FALSE),0))</f>
        <v>0.13812461483017213</v>
      </c>
      <c r="S3121" s="87" cm="1">
        <f t="array" ref="S3121">VLOOKUP($E3121,$AI$111:$AW$115,COLUMN($AW:$AW)-COLUMN($AH:$AH),FALSE)</f>
        <v>431.69322000000005</v>
      </c>
      <c r="T3121" s="104">
        <f t="shared" si="624"/>
        <v>0.84955544385869508</v>
      </c>
      <c r="U3121" s="104">
        <f t="shared" si="625"/>
        <v>1946.5132791334013</v>
      </c>
      <c r="V3121" s="87" cm="1">
        <f t="array" ref="V3121">VLOOKUP($E3121,$AI$118:$AW$122,COLUMN($AW:$AW)-COLUMN($AH:$AH),FALSE)</f>
        <v>0</v>
      </c>
      <c r="W3121" s="87" t="str">
        <f t="shared" si="629"/>
        <v>Domestic</v>
      </c>
      <c r="X3121" s="87" t="str">
        <f t="shared" si="630"/>
        <v>Non-local</v>
      </c>
      <c r="Y3121" s="104"/>
      <c r="Z3121" s="87" t="str">
        <f t="shared" si="626"/>
        <v>USA</v>
      </c>
      <c r="AA3121" s="87" t="str">
        <f t="shared" si="627"/>
        <v>USA</v>
      </c>
      <c r="AB3121" s="82" cm="1">
        <f t="array" ref="AB3121">VLOOKUP(B3121,'GDP per Capita'!$T$2:$V$4235,COLUMN('GDP per Capita'!$V:$V)-COLUMN('GDP per Capita'!$S:$S),FALSE)</f>
        <v>63809.64</v>
      </c>
      <c r="AC3121" s="82">
        <f t="shared" si="631"/>
        <v>63809.64</v>
      </c>
      <c r="AD3121" s="82">
        <f t="shared" si="632"/>
        <v>63809.64</v>
      </c>
      <c r="AE3121" s="88">
        <f t="shared" si="628"/>
        <v>3.0505003305666689E-2</v>
      </c>
    </row>
    <row r="3122" spans="1:31">
      <c r="A3122" s="77" t="s">
        <v>920</v>
      </c>
      <c r="B3122" s="77">
        <v>3121</v>
      </c>
      <c r="C3122" s="77" t="s">
        <v>29</v>
      </c>
      <c r="D3122" s="77" t="s">
        <v>29</v>
      </c>
      <c r="E3122" s="77">
        <v>2017</v>
      </c>
      <c r="F3122" s="77">
        <v>32.222876499999998</v>
      </c>
      <c r="G3122" s="77">
        <v>-110.9748477</v>
      </c>
      <c r="H3122" s="77">
        <v>0</v>
      </c>
      <c r="I3122" s="77" t="s">
        <v>1727</v>
      </c>
      <c r="J3122" s="77">
        <v>30.271128600000001</v>
      </c>
      <c r="K3122" s="77">
        <v>-97.743699500000005</v>
      </c>
      <c r="L3122" s="77">
        <v>2551.0692470172899</v>
      </c>
      <c r="M3122" s="77">
        <v>0.49848706666160503</v>
      </c>
      <c r="N3122" s="77">
        <v>0</v>
      </c>
      <c r="O3122" s="77">
        <v>489.80529542732</v>
      </c>
      <c r="P3122" s="87" cm="1">
        <f t="array" ref="P3122">IF($X3122="Non-local",VLOOKUP($E3122,$AI$64:$AW$68,COLUMN($AW:$AW)-COLUMN($AH:$AH),FALSE),IF($X3122="Unknown",VLOOKUP($E3122,$AI$71:$AW$75,COLUMN($AW:$AW)-COLUMN($AH:$AH),FALSE),0))</f>
        <v>223.99999999999997</v>
      </c>
      <c r="Q3122" s="87" cm="1">
        <f t="array" ref="Q3122">IF($X3122="Non-local",VLOOKUP($E3122,$AI$40:$AW$44,COLUMN($AW:$AW)-COLUMN($AH:$AH),FALSE),IF($X3122="Unknown",VLOOKUP($E3122,$AI$47:$AW$51,COLUMN($AW:$AW)-COLUMN($AH:$AH),FALSE),0))</f>
        <v>535.71460000000002</v>
      </c>
      <c r="R3122" s="87" cm="1">
        <f t="array" ref="R3122">IF($X3122="Non-local",VLOOKUP($E3122,$AI$88:$AW$92,COLUMN($AW:$AW)-COLUMN($AH:$AH),FALSE),IF($X3122="Unknown",VLOOKUP($E3122,$AI$95:$AW$99,COLUMN($AW:$AW)-COLUMN($AH:$AH),FALSE),0))</f>
        <v>0.13812461483017213</v>
      </c>
      <c r="S3122" s="87" cm="1">
        <f t="array" ref="S3122">VLOOKUP($E3122,$AI$111:$AW$115,COLUMN($AW:$AW)-COLUMN($AH:$AH),FALSE)</f>
        <v>431.69322000000005</v>
      </c>
      <c r="T3122" s="104">
        <f t="shared" si="624"/>
        <v>0.63661168149177716</v>
      </c>
      <c r="U3122" s="104">
        <f t="shared" si="625"/>
        <v>1681.2131154273202</v>
      </c>
      <c r="V3122" s="87" cm="1">
        <f t="array" ref="V3122">VLOOKUP($E3122,$AI$118:$AW$122,COLUMN($AW:$AW)-COLUMN($AH:$AH),FALSE)</f>
        <v>0</v>
      </c>
      <c r="W3122" s="87" t="str">
        <f t="shared" si="629"/>
        <v>Domestic</v>
      </c>
      <c r="X3122" s="87" t="str">
        <f t="shared" si="630"/>
        <v>Non-local</v>
      </c>
      <c r="Y3122" s="104"/>
      <c r="Z3122" s="87" t="str">
        <f t="shared" si="626"/>
        <v>USA</v>
      </c>
      <c r="AA3122" s="87" t="str">
        <f t="shared" si="627"/>
        <v>USA</v>
      </c>
      <c r="AB3122" s="82" cm="1">
        <f t="array" ref="AB3122">VLOOKUP(B3122,'GDP per Capita'!$T$2:$V$4235,COLUMN('GDP per Capita'!$V:$V)-COLUMN('GDP per Capita'!$S:$S),FALSE)</f>
        <v>63809.64</v>
      </c>
      <c r="AC3122" s="82">
        <f t="shared" si="631"/>
        <v>63809.64</v>
      </c>
      <c r="AD3122" s="82">
        <f t="shared" si="632"/>
        <v>63809.64</v>
      </c>
      <c r="AE3122" s="88">
        <f t="shared" si="628"/>
        <v>2.6347321743663187E-2</v>
      </c>
    </row>
    <row r="3123" spans="1:31">
      <c r="A3123" s="77" t="s">
        <v>923</v>
      </c>
      <c r="B3123" s="77">
        <v>3122</v>
      </c>
      <c r="C3123" s="77" t="s">
        <v>29</v>
      </c>
      <c r="D3123" s="77" t="s">
        <v>29</v>
      </c>
      <c r="E3123" s="77">
        <v>2017</v>
      </c>
      <c r="F3123" s="77">
        <v>38.029305999999998</v>
      </c>
      <c r="G3123" s="77">
        <v>-78.476678100000001</v>
      </c>
      <c r="H3123" s="77">
        <v>0</v>
      </c>
      <c r="I3123" s="77" t="s">
        <v>1727</v>
      </c>
      <c r="J3123" s="77">
        <v>30.271128600000001</v>
      </c>
      <c r="K3123" s="77">
        <v>-97.743699500000005</v>
      </c>
      <c r="L3123" s="77">
        <v>3932.8409329864598</v>
      </c>
      <c r="M3123" s="77">
        <v>0.71143082902852295</v>
      </c>
      <c r="N3123" s="77">
        <v>0</v>
      </c>
      <c r="O3123" s="77">
        <v>755.10545913340104</v>
      </c>
      <c r="P3123" s="87" cm="1">
        <f t="array" ref="P3123">IF($X3123="Non-local",VLOOKUP($E3123,$AI$64:$AW$68,COLUMN($AW:$AW)-COLUMN($AH:$AH),FALSE),IF($X3123="Unknown",VLOOKUP($E3123,$AI$71:$AW$75,COLUMN($AW:$AW)-COLUMN($AH:$AH),FALSE),0))</f>
        <v>223.99999999999997</v>
      </c>
      <c r="Q3123" s="87" cm="1">
        <f t="array" ref="Q3123">IF($X3123="Non-local",VLOOKUP($E3123,$AI$40:$AW$44,COLUMN($AW:$AW)-COLUMN($AH:$AH),FALSE),IF($X3123="Unknown",VLOOKUP($E3123,$AI$47:$AW$51,COLUMN($AW:$AW)-COLUMN($AH:$AH),FALSE),0))</f>
        <v>535.71460000000002</v>
      </c>
      <c r="R3123" s="87" cm="1">
        <f t="array" ref="R3123">IF($X3123="Non-local",VLOOKUP($E3123,$AI$88:$AW$92,COLUMN($AW:$AW)-COLUMN($AH:$AH),FALSE),IF($X3123="Unknown",VLOOKUP($E3123,$AI$95:$AW$99,COLUMN($AW:$AW)-COLUMN($AH:$AH),FALSE),0))</f>
        <v>0.13812461483017213</v>
      </c>
      <c r="S3123" s="87" cm="1">
        <f t="array" ref="S3123">VLOOKUP($E3123,$AI$111:$AW$115,COLUMN($AW:$AW)-COLUMN($AH:$AH),FALSE)</f>
        <v>431.69322000000005</v>
      </c>
      <c r="T3123" s="104">
        <f t="shared" si="624"/>
        <v>0.84955544385869508</v>
      </c>
      <c r="U3123" s="104">
        <f t="shared" si="625"/>
        <v>1946.5132791334013</v>
      </c>
      <c r="V3123" s="87" cm="1">
        <f t="array" ref="V3123">VLOOKUP($E3123,$AI$118:$AW$122,COLUMN($AW:$AW)-COLUMN($AH:$AH),FALSE)</f>
        <v>0</v>
      </c>
      <c r="W3123" s="87" t="str">
        <f t="shared" si="629"/>
        <v>Domestic</v>
      </c>
      <c r="X3123" s="87" t="str">
        <f t="shared" si="630"/>
        <v>Non-local</v>
      </c>
      <c r="Y3123" s="104"/>
      <c r="Z3123" s="87" t="str">
        <f t="shared" si="626"/>
        <v>USA</v>
      </c>
      <c r="AA3123" s="87" t="str">
        <f t="shared" si="627"/>
        <v>USA</v>
      </c>
      <c r="AB3123" s="82" cm="1">
        <f t="array" ref="AB3123">VLOOKUP(B3123,'GDP per Capita'!$T$2:$V$4235,COLUMN('GDP per Capita'!$V:$V)-COLUMN('GDP per Capita'!$S:$S),FALSE)</f>
        <v>63809.64</v>
      </c>
      <c r="AC3123" s="82">
        <f t="shared" si="631"/>
        <v>63809.64</v>
      </c>
      <c r="AD3123" s="82">
        <f t="shared" si="632"/>
        <v>63809.64</v>
      </c>
      <c r="AE3123" s="88">
        <f t="shared" si="628"/>
        <v>3.0505003305666689E-2</v>
      </c>
    </row>
    <row r="3124" spans="1:31">
      <c r="A3124" s="77" t="s">
        <v>34</v>
      </c>
      <c r="B3124" s="77">
        <v>3123</v>
      </c>
      <c r="C3124" s="77" t="s">
        <v>34</v>
      </c>
      <c r="D3124" s="77" t="s">
        <v>34</v>
      </c>
      <c r="E3124" s="77">
        <v>2017</v>
      </c>
      <c r="F3124" s="77">
        <v>0</v>
      </c>
      <c r="G3124" s="77">
        <v>0</v>
      </c>
      <c r="H3124" s="77">
        <v>0</v>
      </c>
      <c r="I3124" s="77" t="s">
        <v>1727</v>
      </c>
      <c r="J3124" s="77">
        <v>30.271128600000001</v>
      </c>
      <c r="K3124" s="77">
        <v>-97.743699500000005</v>
      </c>
      <c r="L3124" s="77">
        <v>4172.1940817414097</v>
      </c>
      <c r="M3124" s="77">
        <v>0.732715597444487</v>
      </c>
      <c r="N3124" s="77">
        <v>1</v>
      </c>
      <c r="O3124" s="77">
        <v>500.66328980896901</v>
      </c>
      <c r="P3124" s="87" cm="1">
        <f t="array" ref="P3124">IF($X3124="Non-local",VLOOKUP($E3124,$AI$64:$AW$68,COLUMN($AW:$AW)-COLUMN($AH:$AH),FALSE),IF($X3124="Unknown",VLOOKUP($E3124,$AI$71:$AW$75,COLUMN($AW:$AW)-COLUMN($AH:$AH),FALSE),0))</f>
        <v>195.05840707964597</v>
      </c>
      <c r="Q3124" s="87" cm="1">
        <f t="array" ref="Q3124">IF($X3124="Non-local",VLOOKUP($E3124,$AI$40:$AW$44,COLUMN($AW:$AW)-COLUMN($AH:$AH),FALSE),IF($X3124="Unknown",VLOOKUP($E3124,$AI$47:$AW$51,COLUMN($AW:$AW)-COLUMN($AH:$AH),FALSE),0))</f>
        <v>466.49837734513267</v>
      </c>
      <c r="R3124" s="87" cm="1">
        <f t="array" ref="R3124">IF($X3124="Non-local",VLOOKUP($E3124,$AI$88:$AW$92,COLUMN($AW:$AW)-COLUMN($AH:$AH),FALSE),IF($X3124="Unknown",VLOOKUP($E3124,$AI$95:$AW$99,COLUMN($AW:$AW)-COLUMN($AH:$AH),FALSE),0))</f>
        <v>0.12027842565742422</v>
      </c>
      <c r="S3124" s="87" cm="1">
        <f t="array" ref="S3124">VLOOKUP($E3124,$AI$111:$AW$115,COLUMN($AW:$AW)-COLUMN($AH:$AH),FALSE)</f>
        <v>431.69322000000005</v>
      </c>
      <c r="T3124" s="104">
        <f t="shared" si="624"/>
        <v>0.85299402310191119</v>
      </c>
      <c r="U3124" s="104">
        <f t="shared" si="625"/>
        <v>1593.9132942337478</v>
      </c>
      <c r="V3124" s="87" cm="1">
        <f t="array" ref="V3124">VLOOKUP($E3124,$AI$118:$AW$122,COLUMN($AW:$AW)-COLUMN($AH:$AH),FALSE)</f>
        <v>0</v>
      </c>
      <c r="W3124" s="87" t="str">
        <f t="shared" si="629"/>
        <v>Unknown</v>
      </c>
      <c r="X3124" s="87" t="str">
        <f t="shared" si="630"/>
        <v>Unknown</v>
      </c>
      <c r="Y3124" s="104"/>
      <c r="Z3124" s="87" t="str">
        <f t="shared" si="626"/>
        <v>Unknown</v>
      </c>
      <c r="AA3124" s="87" t="str">
        <f t="shared" si="627"/>
        <v>Unknown</v>
      </c>
      <c r="AB3124" s="82" t="e" cm="1">
        <f t="array" ref="AB3124">VLOOKUP(B3124,'GDP per Capita'!$T$2:$V$4235,COLUMN('GDP per Capita'!$V:$V)-COLUMN('GDP per Capita'!$S:$S),FALSE)</f>
        <v>#N/A</v>
      </c>
      <c r="AC3124" s="82" t="str">
        <f t="shared" si="631"/>
        <v/>
      </c>
      <c r="AD3124" s="82">
        <f t="shared" si="632"/>
        <v>61228.93767638311</v>
      </c>
      <c r="AE3124" s="88">
        <f t="shared" si="628"/>
        <v>2.6032025945936725E-2</v>
      </c>
    </row>
    <row r="3125" spans="1:31">
      <c r="A3125" s="77" t="s">
        <v>34</v>
      </c>
      <c r="B3125" s="77">
        <v>3124</v>
      </c>
      <c r="C3125" s="77" t="s">
        <v>34</v>
      </c>
      <c r="D3125" s="77" t="s">
        <v>34</v>
      </c>
      <c r="E3125" s="77">
        <v>2017</v>
      </c>
      <c r="F3125" s="77">
        <v>0</v>
      </c>
      <c r="G3125" s="77">
        <v>0</v>
      </c>
      <c r="H3125" s="77">
        <v>0</v>
      </c>
      <c r="I3125" s="77" t="s">
        <v>1727</v>
      </c>
      <c r="J3125" s="77">
        <v>30.271128600000001</v>
      </c>
      <c r="K3125" s="77">
        <v>-97.743699500000005</v>
      </c>
      <c r="L3125" s="77">
        <v>4172.1940817414097</v>
      </c>
      <c r="M3125" s="77">
        <v>0.732715597444487</v>
      </c>
      <c r="N3125" s="77">
        <v>1</v>
      </c>
      <c r="O3125" s="77">
        <v>500.66328980896901</v>
      </c>
      <c r="P3125" s="87" cm="1">
        <f t="array" ref="P3125">IF($X3125="Non-local",VLOOKUP($E3125,$AI$64:$AW$68,COLUMN($AW:$AW)-COLUMN($AH:$AH),FALSE),IF($X3125="Unknown",VLOOKUP($E3125,$AI$71:$AW$75,COLUMN($AW:$AW)-COLUMN($AH:$AH),FALSE),0))</f>
        <v>195.05840707964597</v>
      </c>
      <c r="Q3125" s="87" cm="1">
        <f t="array" ref="Q3125">IF($X3125="Non-local",VLOOKUP($E3125,$AI$40:$AW$44,COLUMN($AW:$AW)-COLUMN($AH:$AH),FALSE),IF($X3125="Unknown",VLOOKUP($E3125,$AI$47:$AW$51,COLUMN($AW:$AW)-COLUMN($AH:$AH),FALSE),0))</f>
        <v>466.49837734513267</v>
      </c>
      <c r="R3125" s="87" cm="1">
        <f t="array" ref="R3125">IF($X3125="Non-local",VLOOKUP($E3125,$AI$88:$AW$92,COLUMN($AW:$AW)-COLUMN($AH:$AH),FALSE),IF($X3125="Unknown",VLOOKUP($E3125,$AI$95:$AW$99,COLUMN($AW:$AW)-COLUMN($AH:$AH),FALSE),0))</f>
        <v>0.12027842565742422</v>
      </c>
      <c r="S3125" s="87" cm="1">
        <f t="array" ref="S3125">VLOOKUP($E3125,$AI$111:$AW$115,COLUMN($AW:$AW)-COLUMN($AH:$AH),FALSE)</f>
        <v>431.69322000000005</v>
      </c>
      <c r="T3125" s="104">
        <f t="shared" si="624"/>
        <v>0.85299402310191119</v>
      </c>
      <c r="U3125" s="104">
        <f t="shared" si="625"/>
        <v>1593.9132942337478</v>
      </c>
      <c r="V3125" s="87" cm="1">
        <f t="array" ref="V3125">VLOOKUP($E3125,$AI$118:$AW$122,COLUMN($AW:$AW)-COLUMN($AH:$AH),FALSE)</f>
        <v>0</v>
      </c>
      <c r="W3125" s="87" t="str">
        <f t="shared" si="629"/>
        <v>Unknown</v>
      </c>
      <c r="X3125" s="87" t="str">
        <f t="shared" si="630"/>
        <v>Unknown</v>
      </c>
      <c r="Y3125" s="104"/>
      <c r="Z3125" s="87" t="str">
        <f t="shared" si="626"/>
        <v>Unknown</v>
      </c>
      <c r="AA3125" s="87" t="str">
        <f t="shared" si="627"/>
        <v>Unknown</v>
      </c>
      <c r="AB3125" s="82" t="e" cm="1">
        <f t="array" ref="AB3125">VLOOKUP(B3125,'GDP per Capita'!$T$2:$V$4235,COLUMN('GDP per Capita'!$V:$V)-COLUMN('GDP per Capita'!$S:$S),FALSE)</f>
        <v>#N/A</v>
      </c>
      <c r="AC3125" s="82" t="str">
        <f t="shared" si="631"/>
        <v/>
      </c>
      <c r="AD3125" s="82">
        <f t="shared" si="632"/>
        <v>61228.93767638311</v>
      </c>
      <c r="AE3125" s="88">
        <f t="shared" si="628"/>
        <v>2.6032025945936725E-2</v>
      </c>
    </row>
    <row r="3126" spans="1:31">
      <c r="A3126" s="77" t="s">
        <v>1751</v>
      </c>
      <c r="B3126" s="77">
        <v>3125</v>
      </c>
      <c r="C3126" s="77" t="s">
        <v>29</v>
      </c>
      <c r="D3126" s="77" t="s">
        <v>29</v>
      </c>
      <c r="E3126" s="77">
        <v>2017</v>
      </c>
      <c r="F3126" s="77">
        <v>44.939156500000003</v>
      </c>
      <c r="G3126" s="77">
        <v>-123.03312099999999</v>
      </c>
      <c r="H3126" s="77">
        <v>0</v>
      </c>
      <c r="I3126" s="77" t="s">
        <v>1727</v>
      </c>
      <c r="J3126" s="77">
        <v>30.271128600000001</v>
      </c>
      <c r="K3126" s="77">
        <v>-97.743699500000005</v>
      </c>
      <c r="L3126" s="77">
        <v>5483.5457634226104</v>
      </c>
      <c r="M3126" s="77">
        <v>0.94198672568708197</v>
      </c>
      <c r="N3126" s="77">
        <v>0</v>
      </c>
      <c r="O3126" s="77">
        <v>658.02549161071397</v>
      </c>
      <c r="P3126" s="87" cm="1">
        <f t="array" ref="P3126">IF($X3126="Non-local",VLOOKUP($E3126,$AI$64:$AW$68,COLUMN($AW:$AW)-COLUMN($AH:$AH),FALSE),IF($X3126="Unknown",VLOOKUP($E3126,$AI$71:$AW$75,COLUMN($AW:$AW)-COLUMN($AH:$AH),FALSE),0))</f>
        <v>223.99999999999997</v>
      </c>
      <c r="Q3126" s="87" cm="1">
        <f t="array" ref="Q3126">IF($X3126="Non-local",VLOOKUP($E3126,$AI$40:$AW$44,COLUMN($AW:$AW)-COLUMN($AH:$AH),FALSE),IF($X3126="Unknown",VLOOKUP($E3126,$AI$47:$AW$51,COLUMN($AW:$AW)-COLUMN($AH:$AH),FALSE),0))</f>
        <v>535.71460000000002</v>
      </c>
      <c r="R3126" s="87" cm="1">
        <f t="array" ref="R3126">IF($X3126="Non-local",VLOOKUP($E3126,$AI$88:$AW$92,COLUMN($AW:$AW)-COLUMN($AH:$AH),FALSE),IF($X3126="Unknown",VLOOKUP($E3126,$AI$95:$AW$99,COLUMN($AW:$AW)-COLUMN($AH:$AH),FALSE),0))</f>
        <v>0.13812461483017213</v>
      </c>
      <c r="S3126" s="87" cm="1">
        <f t="array" ref="S3126">VLOOKUP($E3126,$AI$111:$AW$115,COLUMN($AW:$AW)-COLUMN($AH:$AH),FALSE)</f>
        <v>431.69322000000005</v>
      </c>
      <c r="T3126" s="104">
        <f t="shared" si="624"/>
        <v>1.080111340517254</v>
      </c>
      <c r="U3126" s="104">
        <f t="shared" si="625"/>
        <v>1849.4333116107141</v>
      </c>
      <c r="V3126" s="87" cm="1">
        <f t="array" ref="V3126">VLOOKUP($E3126,$AI$118:$AW$122,COLUMN($AW:$AW)-COLUMN($AH:$AH),FALSE)</f>
        <v>0</v>
      </c>
      <c r="W3126" s="87" t="str">
        <f t="shared" si="629"/>
        <v>Domestic</v>
      </c>
      <c r="X3126" s="87" t="str">
        <f t="shared" si="630"/>
        <v>Non-local</v>
      </c>
      <c r="Y3126" s="104"/>
      <c r="Z3126" s="87" t="str">
        <f t="shared" si="626"/>
        <v>USA</v>
      </c>
      <c r="AA3126" s="87" t="str">
        <f t="shared" si="627"/>
        <v>USA</v>
      </c>
      <c r="AB3126" s="82" cm="1">
        <f t="array" ref="AB3126">VLOOKUP(B3126,'GDP per Capita'!$T$2:$V$4235,COLUMN('GDP per Capita'!$V:$V)-COLUMN('GDP per Capita'!$S:$S),FALSE)</f>
        <v>63809.64</v>
      </c>
      <c r="AC3126" s="82">
        <f t="shared" si="631"/>
        <v>63809.64</v>
      </c>
      <c r="AD3126" s="82">
        <f t="shared" si="632"/>
        <v>63809.64</v>
      </c>
      <c r="AE3126" s="88">
        <f t="shared" si="628"/>
        <v>2.8983603599874785E-2</v>
      </c>
    </row>
    <row r="3127" spans="1:31">
      <c r="A3127" s="77" t="s">
        <v>964</v>
      </c>
      <c r="B3127" s="77">
        <v>3126</v>
      </c>
      <c r="C3127" s="77" t="s">
        <v>29</v>
      </c>
      <c r="D3127" s="77" t="s">
        <v>29</v>
      </c>
      <c r="E3127" s="77">
        <v>2017</v>
      </c>
      <c r="F3127" s="77">
        <v>30.271128600000001</v>
      </c>
      <c r="G3127" s="77">
        <v>-97.743699500000005</v>
      </c>
      <c r="H3127" s="77">
        <v>1</v>
      </c>
      <c r="I3127" s="77" t="s">
        <v>1727</v>
      </c>
      <c r="J3127" s="77">
        <v>30.271128600000001</v>
      </c>
      <c r="K3127" s="77">
        <v>-97.743699500000005</v>
      </c>
      <c r="L3127" s="77">
        <v>0</v>
      </c>
      <c r="M3127" s="77">
        <v>0</v>
      </c>
      <c r="N3127" s="77">
        <v>0</v>
      </c>
      <c r="O3127" s="77">
        <v>0</v>
      </c>
      <c r="P3127" s="87" cm="1">
        <f t="array" ref="P3127">IF($X3127="Non-local",VLOOKUP($E3127,$AI$64:$AW$68,COLUMN($AW:$AW)-COLUMN($AH:$AH),FALSE),IF($X3127="Unknown",VLOOKUP($E3127,$AI$71:$AW$75,COLUMN($AW:$AW)-COLUMN($AH:$AH),FALSE),0))</f>
        <v>0</v>
      </c>
      <c r="Q3127" s="87" cm="1">
        <f t="array" ref="Q3127">IF($X3127="Non-local",VLOOKUP($E3127,$AI$40:$AW$44,COLUMN($AW:$AW)-COLUMN($AH:$AH),FALSE),IF($X3127="Unknown",VLOOKUP($E3127,$AI$47:$AW$51,COLUMN($AW:$AW)-COLUMN($AH:$AH),FALSE),0))</f>
        <v>0</v>
      </c>
      <c r="R3127" s="87" cm="1">
        <f t="array" ref="R3127">IF($X3127="Non-local",VLOOKUP($E3127,$AI$88:$AW$92,COLUMN($AW:$AW)-COLUMN($AH:$AH),FALSE),IF($X3127="Unknown",VLOOKUP($E3127,$AI$95:$AW$99,COLUMN($AW:$AW)-COLUMN($AH:$AH),FALSE),0))</f>
        <v>0</v>
      </c>
      <c r="S3127" s="87" cm="1">
        <f t="array" ref="S3127">VLOOKUP($E3127,$AI$111:$AW$115,COLUMN($AW:$AW)-COLUMN($AH:$AH),FALSE)</f>
        <v>431.69322000000005</v>
      </c>
      <c r="T3127" s="104">
        <f t="shared" si="624"/>
        <v>0</v>
      </c>
      <c r="U3127" s="104">
        <f t="shared" si="625"/>
        <v>431.69322000000005</v>
      </c>
      <c r="V3127" s="87" cm="1">
        <f t="array" ref="V3127">VLOOKUP($E3127,$AI$118:$AW$122,COLUMN($AW:$AW)-COLUMN($AH:$AH),FALSE)</f>
        <v>0</v>
      </c>
      <c r="W3127" s="87" t="str">
        <f t="shared" si="629"/>
        <v>Domestic</v>
      </c>
      <c r="X3127" s="87" t="str">
        <f t="shared" si="630"/>
        <v>Local</v>
      </c>
      <c r="Y3127" s="104"/>
      <c r="Z3127" s="87" t="str">
        <f t="shared" si="626"/>
        <v>USA</v>
      </c>
      <c r="AA3127" s="87" t="str">
        <f t="shared" si="627"/>
        <v>USA</v>
      </c>
      <c r="AB3127" s="82" cm="1">
        <f t="array" ref="AB3127">VLOOKUP(B3127,'GDP per Capita'!$T$2:$V$4235,COLUMN('GDP per Capita'!$V:$V)-COLUMN('GDP per Capita'!$S:$S),FALSE)</f>
        <v>63809.64</v>
      </c>
      <c r="AC3127" s="82">
        <f t="shared" si="631"/>
        <v>63809.64</v>
      </c>
      <c r="AD3127" s="82">
        <f t="shared" si="632"/>
        <v>63809.64</v>
      </c>
      <c r="AE3127" s="88">
        <f t="shared" si="628"/>
        <v>6.765329188505061E-3</v>
      </c>
    </row>
    <row r="3128" spans="1:31">
      <c r="A3128" s="77" t="s">
        <v>34</v>
      </c>
      <c r="B3128" s="77">
        <v>3127</v>
      </c>
      <c r="C3128" s="77" t="s">
        <v>34</v>
      </c>
      <c r="D3128" s="77" t="s">
        <v>34</v>
      </c>
      <c r="E3128" s="77">
        <v>2017</v>
      </c>
      <c r="F3128" s="77">
        <v>0</v>
      </c>
      <c r="G3128" s="77">
        <v>0</v>
      </c>
      <c r="H3128" s="77">
        <v>0</v>
      </c>
      <c r="I3128" s="77" t="s">
        <v>1727</v>
      </c>
      <c r="J3128" s="77">
        <v>30.271128600000001</v>
      </c>
      <c r="K3128" s="77">
        <v>-97.743699500000005</v>
      </c>
      <c r="L3128" s="77">
        <v>4172.1940817414097</v>
      </c>
      <c r="M3128" s="77">
        <v>0.732715597444487</v>
      </c>
      <c r="N3128" s="77">
        <v>1</v>
      </c>
      <c r="O3128" s="77">
        <v>500.66328980896901</v>
      </c>
      <c r="P3128" s="87" cm="1">
        <f t="array" ref="P3128">IF($X3128="Non-local",VLOOKUP($E3128,$AI$64:$AW$68,COLUMN($AW:$AW)-COLUMN($AH:$AH),FALSE),IF($X3128="Unknown",VLOOKUP($E3128,$AI$71:$AW$75,COLUMN($AW:$AW)-COLUMN($AH:$AH),FALSE),0))</f>
        <v>195.05840707964597</v>
      </c>
      <c r="Q3128" s="87" cm="1">
        <f t="array" ref="Q3128">IF($X3128="Non-local",VLOOKUP($E3128,$AI$40:$AW$44,COLUMN($AW:$AW)-COLUMN($AH:$AH),FALSE),IF($X3128="Unknown",VLOOKUP($E3128,$AI$47:$AW$51,COLUMN($AW:$AW)-COLUMN($AH:$AH),FALSE),0))</f>
        <v>466.49837734513267</v>
      </c>
      <c r="R3128" s="87" cm="1">
        <f t="array" ref="R3128">IF($X3128="Non-local",VLOOKUP($E3128,$AI$88:$AW$92,COLUMN($AW:$AW)-COLUMN($AH:$AH),FALSE),IF($X3128="Unknown",VLOOKUP($E3128,$AI$95:$AW$99,COLUMN($AW:$AW)-COLUMN($AH:$AH),FALSE),0))</f>
        <v>0.12027842565742422</v>
      </c>
      <c r="S3128" s="87" cm="1">
        <f t="array" ref="S3128">VLOOKUP($E3128,$AI$111:$AW$115,COLUMN($AW:$AW)-COLUMN($AH:$AH),FALSE)</f>
        <v>431.69322000000005</v>
      </c>
      <c r="T3128" s="104">
        <f t="shared" si="624"/>
        <v>0.85299402310191119</v>
      </c>
      <c r="U3128" s="104">
        <f t="shared" si="625"/>
        <v>1593.9132942337478</v>
      </c>
      <c r="V3128" s="87" cm="1">
        <f t="array" ref="V3128">VLOOKUP($E3128,$AI$118:$AW$122,COLUMN($AW:$AW)-COLUMN($AH:$AH),FALSE)</f>
        <v>0</v>
      </c>
      <c r="W3128" s="87" t="str">
        <f t="shared" si="629"/>
        <v>Unknown</v>
      </c>
      <c r="X3128" s="87" t="str">
        <f t="shared" si="630"/>
        <v>Unknown</v>
      </c>
      <c r="Y3128" s="104"/>
      <c r="Z3128" s="87" t="str">
        <f t="shared" si="626"/>
        <v>Unknown</v>
      </c>
      <c r="AA3128" s="87" t="str">
        <f t="shared" si="627"/>
        <v>Unknown</v>
      </c>
      <c r="AB3128" s="82" t="e" cm="1">
        <f t="array" ref="AB3128">VLOOKUP(B3128,'GDP per Capita'!$T$2:$V$4235,COLUMN('GDP per Capita'!$V:$V)-COLUMN('GDP per Capita'!$S:$S),FALSE)</f>
        <v>#N/A</v>
      </c>
      <c r="AC3128" s="82" t="str">
        <f t="shared" si="631"/>
        <v/>
      </c>
      <c r="AD3128" s="82">
        <f t="shared" si="632"/>
        <v>61228.93767638311</v>
      </c>
      <c r="AE3128" s="88">
        <f t="shared" si="628"/>
        <v>2.6032025945936725E-2</v>
      </c>
    </row>
    <row r="3129" spans="1:31">
      <c r="A3129" s="77" t="s">
        <v>880</v>
      </c>
      <c r="B3129" s="77">
        <v>3128</v>
      </c>
      <c r="C3129" s="77" t="s">
        <v>29</v>
      </c>
      <c r="D3129" s="77" t="s">
        <v>29</v>
      </c>
      <c r="E3129" s="77">
        <v>2017</v>
      </c>
      <c r="F3129" s="77">
        <v>37.779026199999997</v>
      </c>
      <c r="G3129" s="77">
        <v>-122.41990610000001</v>
      </c>
      <c r="H3129" s="77">
        <v>0</v>
      </c>
      <c r="I3129" s="77" t="s">
        <v>1727</v>
      </c>
      <c r="J3129" s="77">
        <v>30.271128600000001</v>
      </c>
      <c r="K3129" s="77">
        <v>-97.743699500000005</v>
      </c>
      <c r="L3129" s="77">
        <v>4827.26633145507</v>
      </c>
      <c r="M3129" s="77">
        <v>0.853392840739714</v>
      </c>
      <c r="N3129" s="77">
        <v>0</v>
      </c>
      <c r="O3129" s="77">
        <v>579.27195977460804</v>
      </c>
      <c r="P3129" s="87" cm="1">
        <f t="array" ref="P3129">IF($X3129="Non-local",VLOOKUP($E3129,$AI$64:$AW$68,COLUMN($AW:$AW)-COLUMN($AH:$AH),FALSE),IF($X3129="Unknown",VLOOKUP($E3129,$AI$71:$AW$75,COLUMN($AW:$AW)-COLUMN($AH:$AH),FALSE),0))</f>
        <v>223.99999999999997</v>
      </c>
      <c r="Q3129" s="87" cm="1">
        <f t="array" ref="Q3129">IF($X3129="Non-local",VLOOKUP($E3129,$AI$40:$AW$44,COLUMN($AW:$AW)-COLUMN($AH:$AH),FALSE),IF($X3129="Unknown",VLOOKUP($E3129,$AI$47:$AW$51,COLUMN($AW:$AW)-COLUMN($AH:$AH),FALSE),0))</f>
        <v>535.71460000000002</v>
      </c>
      <c r="R3129" s="87" cm="1">
        <f t="array" ref="R3129">IF($X3129="Non-local",VLOOKUP($E3129,$AI$88:$AW$92,COLUMN($AW:$AW)-COLUMN($AH:$AH),FALSE),IF($X3129="Unknown",VLOOKUP($E3129,$AI$95:$AW$99,COLUMN($AW:$AW)-COLUMN($AH:$AH),FALSE),0))</f>
        <v>0.13812461483017213</v>
      </c>
      <c r="S3129" s="87" cm="1">
        <f t="array" ref="S3129">VLOOKUP($E3129,$AI$111:$AW$115,COLUMN($AW:$AW)-COLUMN($AH:$AH),FALSE)</f>
        <v>431.69322000000005</v>
      </c>
      <c r="T3129" s="104">
        <f t="shared" si="624"/>
        <v>0.99151745556988613</v>
      </c>
      <c r="U3129" s="104">
        <f t="shared" si="625"/>
        <v>1770.6797797746081</v>
      </c>
      <c r="V3129" s="87" cm="1">
        <f t="array" ref="V3129">VLOOKUP($E3129,$AI$118:$AW$122,COLUMN($AW:$AW)-COLUMN($AH:$AH),FALSE)</f>
        <v>0</v>
      </c>
      <c r="W3129" s="87" t="str">
        <f t="shared" si="629"/>
        <v>Domestic</v>
      </c>
      <c r="X3129" s="87" t="str">
        <f t="shared" si="630"/>
        <v>Non-local</v>
      </c>
      <c r="Y3129" s="104"/>
      <c r="Z3129" s="87" t="str">
        <f t="shared" si="626"/>
        <v>USA</v>
      </c>
      <c r="AA3129" s="87" t="str">
        <f t="shared" si="627"/>
        <v>USA</v>
      </c>
      <c r="AB3129" s="82" cm="1">
        <f t="array" ref="AB3129">VLOOKUP(B3129,'GDP per Capita'!$T$2:$V$4235,COLUMN('GDP per Capita'!$V:$V)-COLUMN('GDP per Capita'!$S:$S),FALSE)</f>
        <v>63809.64</v>
      </c>
      <c r="AC3129" s="82">
        <f t="shared" si="631"/>
        <v>63809.64</v>
      </c>
      <c r="AD3129" s="82">
        <f t="shared" si="632"/>
        <v>63809.64</v>
      </c>
      <c r="AE3129" s="88">
        <f t="shared" si="628"/>
        <v>2.7749408706499647E-2</v>
      </c>
    </row>
    <row r="3130" spans="1:31">
      <c r="A3130" s="77" t="s">
        <v>1743</v>
      </c>
      <c r="B3130" s="77">
        <v>3129</v>
      </c>
      <c r="C3130" s="77" t="s">
        <v>29</v>
      </c>
      <c r="D3130" s="77" t="s">
        <v>29</v>
      </c>
      <c r="E3130" s="77">
        <v>2017</v>
      </c>
      <c r="F3130" s="77">
        <v>34.096496000000002</v>
      </c>
      <c r="G3130" s="77">
        <v>-83.761283899999995</v>
      </c>
      <c r="H3130" s="77">
        <v>0</v>
      </c>
      <c r="I3130" s="77" t="s">
        <v>1727</v>
      </c>
      <c r="J3130" s="77">
        <v>30.271128600000001</v>
      </c>
      <c r="K3130" s="77">
        <v>-97.743699500000005</v>
      </c>
      <c r="L3130" s="77">
        <v>2763.04411569083</v>
      </c>
      <c r="M3130" s="77">
        <v>0.52647724058140599</v>
      </c>
      <c r="N3130" s="77">
        <v>0</v>
      </c>
      <c r="O3130" s="77">
        <v>530.50447021263994</v>
      </c>
      <c r="P3130" s="87" cm="1">
        <f t="array" ref="P3130">IF($X3130="Non-local",VLOOKUP($E3130,$AI$64:$AW$68,COLUMN($AW:$AW)-COLUMN($AH:$AH),FALSE),IF($X3130="Unknown",VLOOKUP($E3130,$AI$71:$AW$75,COLUMN($AW:$AW)-COLUMN($AH:$AH),FALSE),0))</f>
        <v>223.99999999999997</v>
      </c>
      <c r="Q3130" s="87" cm="1">
        <f t="array" ref="Q3130">IF($X3130="Non-local",VLOOKUP($E3130,$AI$40:$AW$44,COLUMN($AW:$AW)-COLUMN($AH:$AH),FALSE),IF($X3130="Unknown",VLOOKUP($E3130,$AI$47:$AW$51,COLUMN($AW:$AW)-COLUMN($AH:$AH),FALSE),0))</f>
        <v>535.71460000000002</v>
      </c>
      <c r="R3130" s="87" cm="1">
        <f t="array" ref="R3130">IF($X3130="Non-local",VLOOKUP($E3130,$AI$88:$AW$92,COLUMN($AW:$AW)-COLUMN($AH:$AH),FALSE),IF($X3130="Unknown",VLOOKUP($E3130,$AI$95:$AW$99,COLUMN($AW:$AW)-COLUMN($AH:$AH),FALSE),0))</f>
        <v>0.13812461483017213</v>
      </c>
      <c r="S3130" s="87" cm="1">
        <f t="array" ref="S3130">VLOOKUP($E3130,$AI$111:$AW$115,COLUMN($AW:$AW)-COLUMN($AH:$AH),FALSE)</f>
        <v>431.69322000000005</v>
      </c>
      <c r="T3130" s="104">
        <f t="shared" si="624"/>
        <v>0.66460185541157812</v>
      </c>
      <c r="U3130" s="104">
        <f t="shared" si="625"/>
        <v>1721.9122902126401</v>
      </c>
      <c r="V3130" s="87" cm="1">
        <f t="array" ref="V3130">VLOOKUP($E3130,$AI$118:$AW$122,COLUMN($AW:$AW)-COLUMN($AH:$AH),FALSE)</f>
        <v>0</v>
      </c>
      <c r="W3130" s="87" t="str">
        <f t="shared" si="629"/>
        <v>Domestic</v>
      </c>
      <c r="X3130" s="87" t="str">
        <f t="shared" si="630"/>
        <v>Non-local</v>
      </c>
      <c r="Y3130" s="104"/>
      <c r="Z3130" s="87" t="str">
        <f t="shared" si="626"/>
        <v>USA</v>
      </c>
      <c r="AA3130" s="87" t="str">
        <f t="shared" si="627"/>
        <v>USA</v>
      </c>
      <c r="AB3130" s="82" cm="1">
        <f t="array" ref="AB3130">VLOOKUP(B3130,'GDP per Capita'!$T$2:$V$4235,COLUMN('GDP per Capita'!$V:$V)-COLUMN('GDP per Capita'!$S:$S),FALSE)</f>
        <v>63809.64</v>
      </c>
      <c r="AC3130" s="82">
        <f t="shared" si="631"/>
        <v>63809.64</v>
      </c>
      <c r="AD3130" s="82">
        <f t="shared" si="632"/>
        <v>63809.64</v>
      </c>
      <c r="AE3130" s="88">
        <f t="shared" si="628"/>
        <v>2.6985143470683114E-2</v>
      </c>
    </row>
    <row r="3131" spans="1:31">
      <c r="A3131" s="77" t="s">
        <v>1752</v>
      </c>
      <c r="B3131" s="77">
        <v>3130</v>
      </c>
      <c r="C3131" s="77" t="s">
        <v>574</v>
      </c>
      <c r="D3131" s="77" t="s">
        <v>30</v>
      </c>
      <c r="E3131" s="77">
        <v>2017</v>
      </c>
      <c r="F3131" s="77">
        <v>39.923144299999997</v>
      </c>
      <c r="G3131" s="77">
        <v>116.4501734</v>
      </c>
      <c r="H3131" s="77">
        <v>0</v>
      </c>
      <c r="I3131" s="77" t="s">
        <v>1727</v>
      </c>
      <c r="J3131" s="77">
        <v>30.271128600000001</v>
      </c>
      <c r="K3131" s="77">
        <v>-97.743699500000005</v>
      </c>
      <c r="L3131" s="77">
        <v>22898.205467583699</v>
      </c>
      <c r="M3131" s="77">
        <v>3.5701614915356399</v>
      </c>
      <c r="N3131" s="77">
        <v>0</v>
      </c>
      <c r="O3131" s="77">
        <v>2095.1858002839099</v>
      </c>
      <c r="P3131" s="87" cm="1">
        <f t="array" ref="P3131">IF($X3131="Non-local",VLOOKUP($E3131,$AI$64:$AW$68,COLUMN($AW:$AW)-COLUMN($AH:$AH),FALSE),IF($X3131="Unknown",VLOOKUP($E3131,$AI$71:$AW$75,COLUMN($AW:$AW)-COLUMN($AH:$AH),FALSE),0))</f>
        <v>223.99999999999997</v>
      </c>
      <c r="Q3131" s="87" cm="1">
        <f t="array" ref="Q3131">IF($X3131="Non-local",VLOOKUP($E3131,$AI$40:$AW$44,COLUMN($AW:$AW)-COLUMN($AH:$AH),FALSE),IF($X3131="Unknown",VLOOKUP($E3131,$AI$47:$AW$51,COLUMN($AW:$AW)-COLUMN($AH:$AH),FALSE),0))</f>
        <v>535.71460000000002</v>
      </c>
      <c r="R3131" s="87" cm="1">
        <f t="array" ref="R3131">IF($X3131="Non-local",VLOOKUP($E3131,$AI$88:$AW$92,COLUMN($AW:$AW)-COLUMN($AH:$AH),FALSE),IF($X3131="Unknown",VLOOKUP($E3131,$AI$95:$AW$99,COLUMN($AW:$AW)-COLUMN($AH:$AH),FALSE),0))</f>
        <v>0.13812461483017213</v>
      </c>
      <c r="S3131" s="87" cm="1">
        <f t="array" ref="S3131">VLOOKUP($E3131,$AI$111:$AW$115,COLUMN($AW:$AW)-COLUMN($AH:$AH),FALSE)</f>
        <v>431.69322000000005</v>
      </c>
      <c r="T3131" s="104">
        <f t="shared" si="624"/>
        <v>3.7082861063658119</v>
      </c>
      <c r="U3131" s="104">
        <f t="shared" si="625"/>
        <v>3286.5936202839102</v>
      </c>
      <c r="V3131" s="87" cm="1">
        <f t="array" ref="V3131">VLOOKUP($E3131,$AI$118:$AW$122,COLUMN($AW:$AW)-COLUMN($AH:$AH),FALSE)</f>
        <v>0</v>
      </c>
      <c r="W3131" s="87" t="str">
        <f t="shared" si="629"/>
        <v>International</v>
      </c>
      <c r="X3131" s="87" t="str">
        <f t="shared" si="630"/>
        <v>Non-local</v>
      </c>
      <c r="Y3131" s="104"/>
      <c r="Z3131" s="87" t="str">
        <f t="shared" si="626"/>
        <v>China</v>
      </c>
      <c r="AA3131" s="87" t="str">
        <f t="shared" si="627"/>
        <v>Asia</v>
      </c>
      <c r="AB3131" s="82" cm="1">
        <f t="array" ref="AB3131">VLOOKUP(B3131,'GDP per Capita'!$T$2:$V$4235,COLUMN('GDP per Capita'!$V:$V)-COLUMN('GDP per Capita'!$S:$S),FALSE)</f>
        <v>10121.299999999999</v>
      </c>
      <c r="AC3131" s="82">
        <f t="shared" si="631"/>
        <v>10121.299999999999</v>
      </c>
      <c r="AD3131" s="82">
        <f t="shared" si="632"/>
        <v>10121.299999999999</v>
      </c>
      <c r="AE3131" s="88">
        <f t="shared" si="628"/>
        <v>0.32472050233506666</v>
      </c>
    </row>
    <row r="3132" spans="1:31">
      <c r="A3132" s="77" t="s">
        <v>1753</v>
      </c>
      <c r="B3132" s="77">
        <v>3131</v>
      </c>
      <c r="C3132" s="77" t="s">
        <v>29</v>
      </c>
      <c r="D3132" s="77" t="s">
        <v>29</v>
      </c>
      <c r="E3132" s="77">
        <v>2017</v>
      </c>
      <c r="F3132" s="77">
        <v>33.956214899999999</v>
      </c>
      <c r="G3132" s="77">
        <v>-83.987962499999995</v>
      </c>
      <c r="H3132" s="77">
        <v>0</v>
      </c>
      <c r="I3132" s="77" t="s">
        <v>1727</v>
      </c>
      <c r="J3132" s="77">
        <v>30.271128600000001</v>
      </c>
      <c r="K3132" s="77">
        <v>-97.743699500000005</v>
      </c>
      <c r="L3132" s="77">
        <v>2714.9778008056601</v>
      </c>
      <c r="M3132" s="77">
        <v>0.52013033482914095</v>
      </c>
      <c r="N3132" s="77">
        <v>0</v>
      </c>
      <c r="O3132" s="77">
        <v>521.27573775468795</v>
      </c>
      <c r="P3132" s="87" cm="1">
        <f t="array" ref="P3132">IF($X3132="Non-local",VLOOKUP($E3132,$AI$64:$AW$68,COLUMN($AW:$AW)-COLUMN($AH:$AH),FALSE),IF($X3132="Unknown",VLOOKUP($E3132,$AI$71:$AW$75,COLUMN($AW:$AW)-COLUMN($AH:$AH),FALSE),0))</f>
        <v>223.99999999999997</v>
      </c>
      <c r="Q3132" s="87" cm="1">
        <f t="array" ref="Q3132">IF($X3132="Non-local",VLOOKUP($E3132,$AI$40:$AW$44,COLUMN($AW:$AW)-COLUMN($AH:$AH),FALSE),IF($X3132="Unknown",VLOOKUP($E3132,$AI$47:$AW$51,COLUMN($AW:$AW)-COLUMN($AH:$AH),FALSE),0))</f>
        <v>535.71460000000002</v>
      </c>
      <c r="R3132" s="87" cm="1">
        <f t="array" ref="R3132">IF($X3132="Non-local",VLOOKUP($E3132,$AI$88:$AW$92,COLUMN($AW:$AW)-COLUMN($AH:$AH),FALSE),IF($X3132="Unknown",VLOOKUP($E3132,$AI$95:$AW$99,COLUMN($AW:$AW)-COLUMN($AH:$AH),FALSE),0))</f>
        <v>0.13812461483017213</v>
      </c>
      <c r="S3132" s="87" cm="1">
        <f t="array" ref="S3132">VLOOKUP($E3132,$AI$111:$AW$115,COLUMN($AW:$AW)-COLUMN($AH:$AH),FALSE)</f>
        <v>431.69322000000005</v>
      </c>
      <c r="T3132" s="104">
        <f t="shared" si="624"/>
        <v>0.65825494965931308</v>
      </c>
      <c r="U3132" s="104">
        <f t="shared" si="625"/>
        <v>1712.6835577546881</v>
      </c>
      <c r="V3132" s="87" cm="1">
        <f t="array" ref="V3132">VLOOKUP($E3132,$AI$118:$AW$122,COLUMN($AW:$AW)-COLUMN($AH:$AH),FALSE)</f>
        <v>0</v>
      </c>
      <c r="W3132" s="87" t="str">
        <f t="shared" si="629"/>
        <v>Domestic</v>
      </c>
      <c r="X3132" s="87" t="str">
        <f t="shared" si="630"/>
        <v>Non-local</v>
      </c>
      <c r="Y3132" s="104"/>
      <c r="Z3132" s="87" t="str">
        <f t="shared" si="626"/>
        <v>USA</v>
      </c>
      <c r="AA3132" s="87" t="str">
        <f t="shared" si="627"/>
        <v>USA</v>
      </c>
      <c r="AB3132" s="82" cm="1">
        <f t="array" ref="AB3132">VLOOKUP(B3132,'GDP per Capita'!$T$2:$V$4235,COLUMN('GDP per Capita'!$V:$V)-COLUMN('GDP per Capita'!$S:$S),FALSE)</f>
        <v>63809.64</v>
      </c>
      <c r="AC3132" s="82">
        <f t="shared" si="631"/>
        <v>63809.64</v>
      </c>
      <c r="AD3132" s="82">
        <f t="shared" si="632"/>
        <v>63809.64</v>
      </c>
      <c r="AE3132" s="88">
        <f t="shared" si="628"/>
        <v>2.6840514344771232E-2</v>
      </c>
    </row>
    <row r="3133" spans="1:31">
      <c r="A3133" s="77" t="s">
        <v>886</v>
      </c>
      <c r="B3133" s="77">
        <v>3132</v>
      </c>
      <c r="C3133" s="77" t="s">
        <v>29</v>
      </c>
      <c r="D3133" s="77" t="s">
        <v>29</v>
      </c>
      <c r="E3133" s="77">
        <v>2017</v>
      </c>
      <c r="F3133" s="77">
        <v>39.284749400000003</v>
      </c>
      <c r="G3133" s="77">
        <v>-76.620474639699793</v>
      </c>
      <c r="H3133" s="77">
        <v>0</v>
      </c>
      <c r="I3133" s="77" t="s">
        <v>1727</v>
      </c>
      <c r="J3133" s="77">
        <v>30.271128600000001</v>
      </c>
      <c r="K3133" s="77">
        <v>-97.743699500000005</v>
      </c>
      <c r="L3133" s="77">
        <v>4333.0445921849196</v>
      </c>
      <c r="M3133" s="77">
        <v>0.77514219397292805</v>
      </c>
      <c r="N3133" s="77">
        <v>0</v>
      </c>
      <c r="O3133" s="77">
        <v>519.96535106219005</v>
      </c>
      <c r="P3133" s="87" cm="1">
        <f t="array" ref="P3133">IF($X3133="Non-local",VLOOKUP($E3133,$AI$64:$AW$68,COLUMN($AW:$AW)-COLUMN($AH:$AH),FALSE),IF($X3133="Unknown",VLOOKUP($E3133,$AI$71:$AW$75,COLUMN($AW:$AW)-COLUMN($AH:$AH),FALSE),0))</f>
        <v>223.99999999999997</v>
      </c>
      <c r="Q3133" s="87" cm="1">
        <f t="array" ref="Q3133">IF($X3133="Non-local",VLOOKUP($E3133,$AI$40:$AW$44,COLUMN($AW:$AW)-COLUMN($AH:$AH),FALSE),IF($X3133="Unknown",VLOOKUP($E3133,$AI$47:$AW$51,COLUMN($AW:$AW)-COLUMN($AH:$AH),FALSE),0))</f>
        <v>535.71460000000002</v>
      </c>
      <c r="R3133" s="87" cm="1">
        <f t="array" ref="R3133">IF($X3133="Non-local",VLOOKUP($E3133,$AI$88:$AW$92,COLUMN($AW:$AW)-COLUMN($AH:$AH),FALSE),IF($X3133="Unknown",VLOOKUP($E3133,$AI$95:$AW$99,COLUMN($AW:$AW)-COLUMN($AH:$AH),FALSE),0))</f>
        <v>0.13812461483017213</v>
      </c>
      <c r="S3133" s="87" cm="1">
        <f t="array" ref="S3133">VLOOKUP($E3133,$AI$111:$AW$115,COLUMN($AW:$AW)-COLUMN($AH:$AH),FALSE)</f>
        <v>431.69322000000005</v>
      </c>
      <c r="T3133" s="104">
        <f t="shared" si="624"/>
        <v>0.91326680880310018</v>
      </c>
      <c r="U3133" s="104">
        <f t="shared" si="625"/>
        <v>1711.3731710621901</v>
      </c>
      <c r="V3133" s="87" cm="1">
        <f t="array" ref="V3133">VLOOKUP($E3133,$AI$118:$AW$122,COLUMN($AW:$AW)-COLUMN($AH:$AH),FALSE)</f>
        <v>0</v>
      </c>
      <c r="W3133" s="87" t="str">
        <f t="shared" si="629"/>
        <v>Domestic</v>
      </c>
      <c r="X3133" s="87" t="str">
        <f t="shared" si="630"/>
        <v>Non-local</v>
      </c>
      <c r="Y3133" s="104"/>
      <c r="Z3133" s="87" t="str">
        <f t="shared" si="626"/>
        <v>USA</v>
      </c>
      <c r="AA3133" s="87" t="str">
        <f t="shared" si="627"/>
        <v>USA</v>
      </c>
      <c r="AB3133" s="82" cm="1">
        <f t="array" ref="AB3133">VLOOKUP(B3133,'GDP per Capita'!$T$2:$V$4235,COLUMN('GDP per Capita'!$V:$V)-COLUMN('GDP per Capita'!$S:$S),FALSE)</f>
        <v>63809.64</v>
      </c>
      <c r="AC3133" s="82">
        <f t="shared" si="631"/>
        <v>63809.64</v>
      </c>
      <c r="AD3133" s="82">
        <f t="shared" si="632"/>
        <v>63809.64</v>
      </c>
      <c r="AE3133" s="88">
        <f t="shared" si="628"/>
        <v>2.6819978471312331E-2</v>
      </c>
    </row>
    <row r="3134" spans="1:31">
      <c r="A3134" s="77" t="s">
        <v>1754</v>
      </c>
      <c r="B3134" s="77">
        <v>3133</v>
      </c>
      <c r="C3134" s="77" t="s">
        <v>416</v>
      </c>
      <c r="D3134" s="77" t="s">
        <v>31</v>
      </c>
      <c r="E3134" s="77">
        <v>2017</v>
      </c>
      <c r="F3134" s="77">
        <v>52.291339399999998</v>
      </c>
      <c r="G3134" s="77">
        <v>-1.5364040000000001</v>
      </c>
      <c r="H3134" s="77">
        <v>0</v>
      </c>
      <c r="I3134" s="77" t="s">
        <v>1727</v>
      </c>
      <c r="J3134" s="77">
        <v>30.271128600000001</v>
      </c>
      <c r="K3134" s="77">
        <v>-97.743699500000005</v>
      </c>
      <c r="L3134" s="77">
        <v>15571.843873054</v>
      </c>
      <c r="M3134" s="77">
        <v>2.3993598886848599</v>
      </c>
      <c r="N3134" s="77">
        <v>0</v>
      </c>
      <c r="O3134" s="77">
        <v>1635.04360667067</v>
      </c>
      <c r="P3134" s="87" cm="1">
        <f t="array" ref="P3134">IF($X3134="Non-local",VLOOKUP($E3134,$AI$64:$AW$68,COLUMN($AW:$AW)-COLUMN($AH:$AH),FALSE),IF($X3134="Unknown",VLOOKUP($E3134,$AI$71:$AW$75,COLUMN($AW:$AW)-COLUMN($AH:$AH),FALSE),0))</f>
        <v>223.99999999999997</v>
      </c>
      <c r="Q3134" s="87" cm="1">
        <f t="array" ref="Q3134">IF($X3134="Non-local",VLOOKUP($E3134,$AI$40:$AW$44,COLUMN($AW:$AW)-COLUMN($AH:$AH),FALSE),IF($X3134="Unknown",VLOOKUP($E3134,$AI$47:$AW$51,COLUMN($AW:$AW)-COLUMN($AH:$AH),FALSE),0))</f>
        <v>535.71460000000002</v>
      </c>
      <c r="R3134" s="87" cm="1">
        <f t="array" ref="R3134">IF($X3134="Non-local",VLOOKUP($E3134,$AI$88:$AW$92,COLUMN($AW:$AW)-COLUMN($AH:$AH),FALSE),IF($X3134="Unknown",VLOOKUP($E3134,$AI$95:$AW$99,COLUMN($AW:$AW)-COLUMN($AH:$AH),FALSE),0))</f>
        <v>0.13812461483017213</v>
      </c>
      <c r="S3134" s="87" cm="1">
        <f t="array" ref="S3134">VLOOKUP($E3134,$AI$111:$AW$115,COLUMN($AW:$AW)-COLUMN($AH:$AH),FALSE)</f>
        <v>431.69322000000005</v>
      </c>
      <c r="T3134" s="104">
        <f t="shared" si="624"/>
        <v>2.537484503515032</v>
      </c>
      <c r="U3134" s="104">
        <f t="shared" si="625"/>
        <v>2826.4514266706701</v>
      </c>
      <c r="V3134" s="87" cm="1">
        <f t="array" ref="V3134">VLOOKUP($E3134,$AI$118:$AW$122,COLUMN($AW:$AW)-COLUMN($AH:$AH),FALSE)</f>
        <v>0</v>
      </c>
      <c r="W3134" s="87" t="str">
        <f t="shared" si="629"/>
        <v>International</v>
      </c>
      <c r="X3134" s="87" t="str">
        <f t="shared" si="630"/>
        <v>Non-local</v>
      </c>
      <c r="Y3134" s="104"/>
      <c r="Z3134" s="87" t="str">
        <f t="shared" si="626"/>
        <v>United Kingdom</v>
      </c>
      <c r="AA3134" s="87" t="str">
        <f t="shared" si="627"/>
        <v>Europe</v>
      </c>
      <c r="AB3134" s="82" cm="1">
        <f t="array" ref="AB3134">VLOOKUP(B3134,'GDP per Capita'!$T$2:$V$4235,COLUMN('GDP per Capita'!$V:$V)-COLUMN('GDP per Capita'!$S:$S),FALSE)</f>
        <v>40800.480000000003</v>
      </c>
      <c r="AC3134" s="82">
        <f t="shared" si="631"/>
        <v>40800.480000000003</v>
      </c>
      <c r="AD3134" s="82">
        <f t="shared" si="632"/>
        <v>40800.480000000003</v>
      </c>
      <c r="AE3134" s="88">
        <f t="shared" si="628"/>
        <v>6.9274955262062357E-2</v>
      </c>
    </row>
    <row r="3135" spans="1:31">
      <c r="A3135" s="77" t="s">
        <v>1087</v>
      </c>
      <c r="B3135" s="77">
        <v>3134</v>
      </c>
      <c r="C3135" s="77" t="s">
        <v>29</v>
      </c>
      <c r="D3135" s="77" t="s">
        <v>29</v>
      </c>
      <c r="E3135" s="77">
        <v>2017</v>
      </c>
      <c r="F3135" s="77">
        <v>33.9597677</v>
      </c>
      <c r="G3135" s="77">
        <v>-83.376397999999995</v>
      </c>
      <c r="H3135" s="77">
        <v>0</v>
      </c>
      <c r="I3135" s="77" t="s">
        <v>1727</v>
      </c>
      <c r="J3135" s="77">
        <v>30.271128600000001</v>
      </c>
      <c r="K3135" s="77">
        <v>-97.743699500000005</v>
      </c>
      <c r="L3135" s="77">
        <v>2824.9137083064302</v>
      </c>
      <c r="M3135" s="77">
        <v>0.53505174272829603</v>
      </c>
      <c r="N3135" s="77">
        <v>0</v>
      </c>
      <c r="O3135" s="77">
        <v>542.38343199483495</v>
      </c>
      <c r="P3135" s="87" cm="1">
        <f t="array" ref="P3135">IF($X3135="Non-local",VLOOKUP($E3135,$AI$64:$AW$68,COLUMN($AW:$AW)-COLUMN($AH:$AH),FALSE),IF($X3135="Unknown",VLOOKUP($E3135,$AI$71:$AW$75,COLUMN($AW:$AW)-COLUMN($AH:$AH),FALSE),0))</f>
        <v>223.99999999999997</v>
      </c>
      <c r="Q3135" s="87" cm="1">
        <f t="array" ref="Q3135">IF($X3135="Non-local",VLOOKUP($E3135,$AI$40:$AW$44,COLUMN($AW:$AW)-COLUMN($AH:$AH),FALSE),IF($X3135="Unknown",VLOOKUP($E3135,$AI$47:$AW$51,COLUMN($AW:$AW)-COLUMN($AH:$AH),FALSE),0))</f>
        <v>535.71460000000002</v>
      </c>
      <c r="R3135" s="87" cm="1">
        <f t="array" ref="R3135">IF($X3135="Non-local",VLOOKUP($E3135,$AI$88:$AW$92,COLUMN($AW:$AW)-COLUMN($AH:$AH),FALSE),IF($X3135="Unknown",VLOOKUP($E3135,$AI$95:$AW$99,COLUMN($AW:$AW)-COLUMN($AH:$AH),FALSE),0))</f>
        <v>0.13812461483017213</v>
      </c>
      <c r="S3135" s="87" cm="1">
        <f t="array" ref="S3135">VLOOKUP($E3135,$AI$111:$AW$115,COLUMN($AW:$AW)-COLUMN($AH:$AH),FALSE)</f>
        <v>431.69322000000005</v>
      </c>
      <c r="T3135" s="104">
        <f t="shared" si="624"/>
        <v>0.67317635755846816</v>
      </c>
      <c r="U3135" s="104">
        <f t="shared" si="625"/>
        <v>1733.791251994835</v>
      </c>
      <c r="V3135" s="87" cm="1">
        <f t="array" ref="V3135">VLOOKUP($E3135,$AI$118:$AW$122,COLUMN($AW:$AW)-COLUMN($AH:$AH),FALSE)</f>
        <v>0</v>
      </c>
      <c r="W3135" s="87" t="str">
        <f t="shared" si="629"/>
        <v>Domestic</v>
      </c>
      <c r="X3135" s="87" t="str">
        <f t="shared" si="630"/>
        <v>Non-local</v>
      </c>
      <c r="Y3135" s="104"/>
      <c r="Z3135" s="87" t="str">
        <f t="shared" si="626"/>
        <v>USA</v>
      </c>
      <c r="AA3135" s="87" t="str">
        <f t="shared" si="627"/>
        <v>USA</v>
      </c>
      <c r="AB3135" s="82" cm="1">
        <f t="array" ref="AB3135">VLOOKUP(B3135,'GDP per Capita'!$T$2:$V$4235,COLUMN('GDP per Capita'!$V:$V)-COLUMN('GDP per Capita'!$S:$S),FALSE)</f>
        <v>63809.64</v>
      </c>
      <c r="AC3135" s="82">
        <f t="shared" si="631"/>
        <v>63809.64</v>
      </c>
      <c r="AD3135" s="82">
        <f t="shared" si="632"/>
        <v>63809.64</v>
      </c>
      <c r="AE3135" s="88">
        <f t="shared" si="628"/>
        <v>2.7171305965600731E-2</v>
      </c>
    </row>
    <row r="3136" spans="1:31">
      <c r="A3136" s="77" t="s">
        <v>1029</v>
      </c>
      <c r="B3136" s="77">
        <v>3135</v>
      </c>
      <c r="C3136" s="77" t="s">
        <v>29</v>
      </c>
      <c r="D3136" s="77" t="s">
        <v>29</v>
      </c>
      <c r="E3136" s="77">
        <v>2017</v>
      </c>
      <c r="F3136" s="77">
        <v>42.387596799999997</v>
      </c>
      <c r="G3136" s="77">
        <v>-71.099496799999997</v>
      </c>
      <c r="H3136" s="77">
        <v>0</v>
      </c>
      <c r="I3136" s="77" t="s">
        <v>1727</v>
      </c>
      <c r="J3136" s="77">
        <v>30.271128600000001</v>
      </c>
      <c r="K3136" s="77">
        <v>-97.743699500000005</v>
      </c>
      <c r="L3136" s="77">
        <v>5447.8552099201697</v>
      </c>
      <c r="M3136" s="77">
        <v>0.93714919295225096</v>
      </c>
      <c r="N3136" s="77">
        <v>0</v>
      </c>
      <c r="O3136" s="77">
        <v>653.74262519041997</v>
      </c>
      <c r="P3136" s="87" cm="1">
        <f t="array" ref="P3136">IF($X3136="Non-local",VLOOKUP($E3136,$AI$64:$AW$68,COLUMN($AW:$AW)-COLUMN($AH:$AH),FALSE),IF($X3136="Unknown",VLOOKUP($E3136,$AI$71:$AW$75,COLUMN($AW:$AW)-COLUMN($AH:$AH),FALSE),0))</f>
        <v>223.99999999999997</v>
      </c>
      <c r="Q3136" s="87" cm="1">
        <f t="array" ref="Q3136">IF($X3136="Non-local",VLOOKUP($E3136,$AI$40:$AW$44,COLUMN($AW:$AW)-COLUMN($AH:$AH),FALSE),IF($X3136="Unknown",VLOOKUP($E3136,$AI$47:$AW$51,COLUMN($AW:$AW)-COLUMN($AH:$AH),FALSE),0))</f>
        <v>535.71460000000002</v>
      </c>
      <c r="R3136" s="87" cm="1">
        <f t="array" ref="R3136">IF($X3136="Non-local",VLOOKUP($E3136,$AI$88:$AW$92,COLUMN($AW:$AW)-COLUMN($AH:$AH),FALSE),IF($X3136="Unknown",VLOOKUP($E3136,$AI$95:$AW$99,COLUMN($AW:$AW)-COLUMN($AH:$AH),FALSE),0))</f>
        <v>0.13812461483017213</v>
      </c>
      <c r="S3136" s="87" cm="1">
        <f t="array" ref="S3136">VLOOKUP($E3136,$AI$111:$AW$115,COLUMN($AW:$AW)-COLUMN($AH:$AH),FALSE)</f>
        <v>431.69322000000005</v>
      </c>
      <c r="T3136" s="104">
        <f t="shared" si="624"/>
        <v>1.0752738077824231</v>
      </c>
      <c r="U3136" s="104">
        <f t="shared" si="625"/>
        <v>1845.1504451904202</v>
      </c>
      <c r="V3136" s="87" cm="1">
        <f t="array" ref="V3136">VLOOKUP($E3136,$AI$118:$AW$122,COLUMN($AW:$AW)-COLUMN($AH:$AH),FALSE)</f>
        <v>0</v>
      </c>
      <c r="W3136" s="87" t="str">
        <f t="shared" si="629"/>
        <v>Domestic</v>
      </c>
      <c r="X3136" s="87" t="str">
        <f t="shared" si="630"/>
        <v>Non-local</v>
      </c>
      <c r="Y3136" s="104"/>
      <c r="Z3136" s="87" t="str">
        <f t="shared" si="626"/>
        <v>USA</v>
      </c>
      <c r="AA3136" s="87" t="str">
        <f t="shared" si="627"/>
        <v>USA</v>
      </c>
      <c r="AB3136" s="82" cm="1">
        <f t="array" ref="AB3136">VLOOKUP(B3136,'GDP per Capita'!$T$2:$V$4235,COLUMN('GDP per Capita'!$V:$V)-COLUMN('GDP per Capita'!$S:$S),FALSE)</f>
        <v>63809.64</v>
      </c>
      <c r="AC3136" s="82">
        <f t="shared" si="631"/>
        <v>63809.64</v>
      </c>
      <c r="AD3136" s="82">
        <f t="shared" si="632"/>
        <v>63809.64</v>
      </c>
      <c r="AE3136" s="88">
        <f t="shared" si="628"/>
        <v>2.8916484173714507E-2</v>
      </c>
    </row>
    <row r="3137" spans="1:31">
      <c r="A3137" s="77" t="s">
        <v>886</v>
      </c>
      <c r="B3137" s="77">
        <v>3136</v>
      </c>
      <c r="C3137" s="77" t="s">
        <v>29</v>
      </c>
      <c r="D3137" s="77" t="s">
        <v>29</v>
      </c>
      <c r="E3137" s="77">
        <v>2017</v>
      </c>
      <c r="F3137" s="77">
        <v>39.284749400000003</v>
      </c>
      <c r="G3137" s="77">
        <v>-76.620474639699793</v>
      </c>
      <c r="H3137" s="77">
        <v>0</v>
      </c>
      <c r="I3137" s="77" t="s">
        <v>1727</v>
      </c>
      <c r="J3137" s="77">
        <v>30.271128600000001</v>
      </c>
      <c r="K3137" s="77">
        <v>-97.743699500000005</v>
      </c>
      <c r="L3137" s="77">
        <v>4333.0445921849196</v>
      </c>
      <c r="M3137" s="77">
        <v>0.77514219397292805</v>
      </c>
      <c r="N3137" s="77">
        <v>0</v>
      </c>
      <c r="O3137" s="77">
        <v>519.96535106219005</v>
      </c>
      <c r="P3137" s="87" cm="1">
        <f t="array" ref="P3137">IF($X3137="Non-local",VLOOKUP($E3137,$AI$64:$AW$68,COLUMN($AW:$AW)-COLUMN($AH:$AH),FALSE),IF($X3137="Unknown",VLOOKUP($E3137,$AI$71:$AW$75,COLUMN($AW:$AW)-COLUMN($AH:$AH),FALSE),0))</f>
        <v>223.99999999999997</v>
      </c>
      <c r="Q3137" s="87" cm="1">
        <f t="array" ref="Q3137">IF($X3137="Non-local",VLOOKUP($E3137,$AI$40:$AW$44,COLUMN($AW:$AW)-COLUMN($AH:$AH),FALSE),IF($X3137="Unknown",VLOOKUP($E3137,$AI$47:$AW$51,COLUMN($AW:$AW)-COLUMN($AH:$AH),FALSE),0))</f>
        <v>535.71460000000002</v>
      </c>
      <c r="R3137" s="87" cm="1">
        <f t="array" ref="R3137">IF($X3137="Non-local",VLOOKUP($E3137,$AI$88:$AW$92,COLUMN($AW:$AW)-COLUMN($AH:$AH),FALSE),IF($X3137="Unknown",VLOOKUP($E3137,$AI$95:$AW$99,COLUMN($AW:$AW)-COLUMN($AH:$AH),FALSE),0))</f>
        <v>0.13812461483017213</v>
      </c>
      <c r="S3137" s="87" cm="1">
        <f t="array" ref="S3137">VLOOKUP($E3137,$AI$111:$AW$115,COLUMN($AW:$AW)-COLUMN($AH:$AH),FALSE)</f>
        <v>431.69322000000005</v>
      </c>
      <c r="T3137" s="104">
        <f t="shared" si="624"/>
        <v>0.91326680880310018</v>
      </c>
      <c r="U3137" s="104">
        <f t="shared" si="625"/>
        <v>1711.3731710621901</v>
      </c>
      <c r="V3137" s="87" cm="1">
        <f t="array" ref="V3137">VLOOKUP($E3137,$AI$118:$AW$122,COLUMN($AW:$AW)-COLUMN($AH:$AH),FALSE)</f>
        <v>0</v>
      </c>
      <c r="W3137" s="87" t="str">
        <f t="shared" si="629"/>
        <v>Domestic</v>
      </c>
      <c r="X3137" s="87" t="str">
        <f t="shared" si="630"/>
        <v>Non-local</v>
      </c>
      <c r="Y3137" s="104"/>
      <c r="Z3137" s="87" t="str">
        <f t="shared" si="626"/>
        <v>USA</v>
      </c>
      <c r="AA3137" s="87" t="str">
        <f t="shared" si="627"/>
        <v>USA</v>
      </c>
      <c r="AB3137" s="82" cm="1">
        <f t="array" ref="AB3137">VLOOKUP(B3137,'GDP per Capita'!$T$2:$V$4235,COLUMN('GDP per Capita'!$V:$V)-COLUMN('GDP per Capita'!$S:$S),FALSE)</f>
        <v>63809.64</v>
      </c>
      <c r="AC3137" s="82">
        <f t="shared" si="631"/>
        <v>63809.64</v>
      </c>
      <c r="AD3137" s="82">
        <f t="shared" si="632"/>
        <v>63809.64</v>
      </c>
      <c r="AE3137" s="88">
        <f t="shared" si="628"/>
        <v>2.6819978471312331E-2</v>
      </c>
    </row>
    <row r="3138" spans="1:31">
      <c r="A3138" s="77" t="s">
        <v>1365</v>
      </c>
      <c r="B3138" s="77">
        <v>3137</v>
      </c>
      <c r="C3138" s="77" t="s">
        <v>29</v>
      </c>
      <c r="D3138" s="77" t="s">
        <v>29</v>
      </c>
      <c r="E3138" s="77">
        <v>2017</v>
      </c>
      <c r="F3138" s="77">
        <v>32.776895600000003</v>
      </c>
      <c r="G3138" s="77">
        <v>-96.797299099999904</v>
      </c>
      <c r="H3138" s="77">
        <v>0</v>
      </c>
      <c r="I3138" s="77" t="s">
        <v>1727</v>
      </c>
      <c r="J3138" s="77">
        <v>30.271128600000001</v>
      </c>
      <c r="K3138" s="77">
        <v>-97.743699500000005</v>
      </c>
      <c r="L3138" s="77">
        <v>585.416904163808</v>
      </c>
      <c r="M3138" s="77">
        <v>0.23893294457807299</v>
      </c>
      <c r="N3138" s="77">
        <v>0</v>
      </c>
      <c r="O3138" s="77">
        <v>112.400045599451</v>
      </c>
      <c r="P3138" s="87" cm="1">
        <f t="array" ref="P3138">IF($X3138="Non-local",VLOOKUP($E3138,$AI$64:$AW$68,COLUMN($AW:$AW)-COLUMN($AH:$AH),FALSE),IF($X3138="Unknown",VLOOKUP($E3138,$AI$71:$AW$75,COLUMN($AW:$AW)-COLUMN($AH:$AH),FALSE),0))</f>
        <v>223.99999999999997</v>
      </c>
      <c r="Q3138" s="87" cm="1">
        <f t="array" ref="Q3138">IF($X3138="Non-local",VLOOKUP($E3138,$AI$40:$AW$44,COLUMN($AW:$AW)-COLUMN($AH:$AH),FALSE),IF($X3138="Unknown",VLOOKUP($E3138,$AI$47:$AW$51,COLUMN($AW:$AW)-COLUMN($AH:$AH),FALSE),0))</f>
        <v>535.71460000000002</v>
      </c>
      <c r="R3138" s="87" cm="1">
        <f t="array" ref="R3138">IF($X3138="Non-local",VLOOKUP($E3138,$AI$88:$AW$92,COLUMN($AW:$AW)-COLUMN($AH:$AH),FALSE),IF($X3138="Unknown",VLOOKUP($E3138,$AI$95:$AW$99,COLUMN($AW:$AW)-COLUMN($AH:$AH),FALSE),0))</f>
        <v>0.13812461483017213</v>
      </c>
      <c r="S3138" s="87" cm="1">
        <f t="array" ref="S3138">VLOOKUP($E3138,$AI$111:$AW$115,COLUMN($AW:$AW)-COLUMN($AH:$AH),FALSE)</f>
        <v>431.69322000000005</v>
      </c>
      <c r="T3138" s="104">
        <f t="shared" ref="T3138:T3201" si="633">SUM(M3138,R3138)</f>
        <v>0.37705755940824515</v>
      </c>
      <c r="U3138" s="104">
        <f t="shared" ref="U3138:U3201" si="634">SUM(O3138,P3138,Q3138,S3138)</f>
        <v>1303.8078655994511</v>
      </c>
      <c r="V3138" s="87" cm="1">
        <f t="array" ref="V3138">VLOOKUP($E3138,$AI$118:$AW$122,COLUMN($AW:$AW)-COLUMN($AH:$AH),FALSE)</f>
        <v>0</v>
      </c>
      <c r="W3138" s="87" t="str">
        <f t="shared" si="629"/>
        <v>Domestic</v>
      </c>
      <c r="X3138" s="87" t="str">
        <f t="shared" si="630"/>
        <v>Non-local</v>
      </c>
      <c r="Y3138" s="104"/>
      <c r="Z3138" s="87" t="str">
        <f t="shared" ref="Z3138:Z3201" si="635">C3138</f>
        <v>USA</v>
      </c>
      <c r="AA3138" s="87" t="str">
        <f t="shared" ref="AA3138:AA3201" si="636">D3138</f>
        <v>USA</v>
      </c>
      <c r="AB3138" s="82" cm="1">
        <f t="array" ref="AB3138">VLOOKUP(B3138,'GDP per Capita'!$T$2:$V$4235,COLUMN('GDP per Capita'!$V:$V)-COLUMN('GDP per Capita'!$S:$S),FALSE)</f>
        <v>63809.64</v>
      </c>
      <c r="AC3138" s="82">
        <f t="shared" si="631"/>
        <v>63809.64</v>
      </c>
      <c r="AD3138" s="82">
        <f t="shared" si="632"/>
        <v>63809.64</v>
      </c>
      <c r="AE3138" s="88">
        <f t="shared" ref="AE3138:AE3201" si="637">U3138/AD3138</f>
        <v>2.0432772628077061E-2</v>
      </c>
    </row>
    <row r="3139" spans="1:31">
      <c r="A3139" s="77" t="s">
        <v>923</v>
      </c>
      <c r="B3139" s="77">
        <v>3138</v>
      </c>
      <c r="C3139" s="77" t="s">
        <v>29</v>
      </c>
      <c r="D3139" s="77" t="s">
        <v>29</v>
      </c>
      <c r="E3139" s="77">
        <v>2017</v>
      </c>
      <c r="F3139" s="77">
        <v>38.029305999999998</v>
      </c>
      <c r="G3139" s="77">
        <v>-78.476678100000001</v>
      </c>
      <c r="H3139" s="77">
        <v>0</v>
      </c>
      <c r="I3139" s="77" t="s">
        <v>1727</v>
      </c>
      <c r="J3139" s="77">
        <v>30.271128600000001</v>
      </c>
      <c r="K3139" s="77">
        <v>-97.743699500000005</v>
      </c>
      <c r="L3139" s="77">
        <v>3932.8409329864598</v>
      </c>
      <c r="M3139" s="77">
        <v>0.71143082902852295</v>
      </c>
      <c r="N3139" s="77">
        <v>0</v>
      </c>
      <c r="O3139" s="77">
        <v>755.10545913340104</v>
      </c>
      <c r="P3139" s="87" cm="1">
        <f t="array" ref="P3139">IF($X3139="Non-local",VLOOKUP($E3139,$AI$64:$AW$68,COLUMN($AW:$AW)-COLUMN($AH:$AH),FALSE),IF($X3139="Unknown",VLOOKUP($E3139,$AI$71:$AW$75,COLUMN($AW:$AW)-COLUMN($AH:$AH),FALSE),0))</f>
        <v>223.99999999999997</v>
      </c>
      <c r="Q3139" s="87" cm="1">
        <f t="array" ref="Q3139">IF($X3139="Non-local",VLOOKUP($E3139,$AI$40:$AW$44,COLUMN($AW:$AW)-COLUMN($AH:$AH),FALSE),IF($X3139="Unknown",VLOOKUP($E3139,$AI$47:$AW$51,COLUMN($AW:$AW)-COLUMN($AH:$AH),FALSE),0))</f>
        <v>535.71460000000002</v>
      </c>
      <c r="R3139" s="87" cm="1">
        <f t="array" ref="R3139">IF($X3139="Non-local",VLOOKUP($E3139,$AI$88:$AW$92,COLUMN($AW:$AW)-COLUMN($AH:$AH),FALSE),IF($X3139="Unknown",VLOOKUP($E3139,$AI$95:$AW$99,COLUMN($AW:$AW)-COLUMN($AH:$AH),FALSE),0))</f>
        <v>0.13812461483017213</v>
      </c>
      <c r="S3139" s="87" cm="1">
        <f t="array" ref="S3139">VLOOKUP($E3139,$AI$111:$AW$115,COLUMN($AW:$AW)-COLUMN($AH:$AH),FALSE)</f>
        <v>431.69322000000005</v>
      </c>
      <c r="T3139" s="104">
        <f t="shared" si="633"/>
        <v>0.84955544385869508</v>
      </c>
      <c r="U3139" s="104">
        <f t="shared" si="634"/>
        <v>1946.5132791334013</v>
      </c>
      <c r="V3139" s="87" cm="1">
        <f t="array" ref="V3139">VLOOKUP($E3139,$AI$118:$AW$122,COLUMN($AW:$AW)-COLUMN($AH:$AH),FALSE)</f>
        <v>0</v>
      </c>
      <c r="W3139" s="87" t="str">
        <f t="shared" ref="W3139:W3202" si="638">IF(Z3139&lt;&gt;"USA",IF(Z3139&lt;&gt;"Unknown","International","Unknown"),"Domestic")</f>
        <v>Domestic</v>
      </c>
      <c r="X3139" s="87" t="str">
        <f t="shared" ref="X3139:X3202" si="639">IF(A3139="Unknown","Unknown",IF(H3139=1,"Local","Non-local"))</f>
        <v>Non-local</v>
      </c>
      <c r="Y3139" s="104"/>
      <c r="Z3139" s="87" t="str">
        <f t="shared" si="635"/>
        <v>USA</v>
      </c>
      <c r="AA3139" s="87" t="str">
        <f t="shared" si="636"/>
        <v>USA</v>
      </c>
      <c r="AB3139" s="82" cm="1">
        <f t="array" ref="AB3139">VLOOKUP(B3139,'GDP per Capita'!$T$2:$V$4235,COLUMN('GDP per Capita'!$V:$V)-COLUMN('GDP per Capita'!$S:$S),FALSE)</f>
        <v>63809.64</v>
      </c>
      <c r="AC3139" s="82">
        <f t="shared" si="631"/>
        <v>63809.64</v>
      </c>
      <c r="AD3139" s="82">
        <f t="shared" si="632"/>
        <v>63809.64</v>
      </c>
      <c r="AE3139" s="88">
        <f t="shared" si="637"/>
        <v>3.0505003305666689E-2</v>
      </c>
    </row>
    <row r="3140" spans="1:31">
      <c r="A3140" s="77" t="s">
        <v>884</v>
      </c>
      <c r="B3140" s="77">
        <v>3139</v>
      </c>
      <c r="C3140" s="77" t="s">
        <v>29</v>
      </c>
      <c r="D3140" s="77" t="s">
        <v>29</v>
      </c>
      <c r="E3140" s="77">
        <v>2017</v>
      </c>
      <c r="F3140" s="77">
        <v>38.894985499999997</v>
      </c>
      <c r="G3140" s="77">
        <v>-77.036570799999893</v>
      </c>
      <c r="H3140" s="77">
        <v>0</v>
      </c>
      <c r="I3140" s="77" t="s">
        <v>1727</v>
      </c>
      <c r="J3140" s="77">
        <v>30.271128600000001</v>
      </c>
      <c r="K3140" s="77">
        <v>-97.743699500000005</v>
      </c>
      <c r="L3140" s="77">
        <v>4235.0751376308499</v>
      </c>
      <c r="M3140" s="77">
        <v>0.75954571570733698</v>
      </c>
      <c r="N3140" s="77">
        <v>0</v>
      </c>
      <c r="O3140" s="77">
        <v>508.20901651570199</v>
      </c>
      <c r="P3140" s="87" cm="1">
        <f t="array" ref="P3140">IF($X3140="Non-local",VLOOKUP($E3140,$AI$64:$AW$68,COLUMN($AW:$AW)-COLUMN($AH:$AH),FALSE),IF($X3140="Unknown",VLOOKUP($E3140,$AI$71:$AW$75,COLUMN($AW:$AW)-COLUMN($AH:$AH),FALSE),0))</f>
        <v>223.99999999999997</v>
      </c>
      <c r="Q3140" s="87" cm="1">
        <f t="array" ref="Q3140">IF($X3140="Non-local",VLOOKUP($E3140,$AI$40:$AW$44,COLUMN($AW:$AW)-COLUMN($AH:$AH),FALSE),IF($X3140="Unknown",VLOOKUP($E3140,$AI$47:$AW$51,COLUMN($AW:$AW)-COLUMN($AH:$AH),FALSE),0))</f>
        <v>535.71460000000002</v>
      </c>
      <c r="R3140" s="87" cm="1">
        <f t="array" ref="R3140">IF($X3140="Non-local",VLOOKUP($E3140,$AI$88:$AW$92,COLUMN($AW:$AW)-COLUMN($AH:$AH),FALSE),IF($X3140="Unknown",VLOOKUP($E3140,$AI$95:$AW$99,COLUMN($AW:$AW)-COLUMN($AH:$AH),FALSE),0))</f>
        <v>0.13812461483017213</v>
      </c>
      <c r="S3140" s="87" cm="1">
        <f t="array" ref="S3140">VLOOKUP($E3140,$AI$111:$AW$115,COLUMN($AW:$AW)-COLUMN($AH:$AH),FALSE)</f>
        <v>431.69322000000005</v>
      </c>
      <c r="T3140" s="104">
        <f t="shared" si="633"/>
        <v>0.89767033053750911</v>
      </c>
      <c r="U3140" s="104">
        <f t="shared" si="634"/>
        <v>1699.6168365157021</v>
      </c>
      <c r="V3140" s="87" cm="1">
        <f t="array" ref="V3140">VLOOKUP($E3140,$AI$118:$AW$122,COLUMN($AW:$AW)-COLUMN($AH:$AH),FALSE)</f>
        <v>0</v>
      </c>
      <c r="W3140" s="87" t="str">
        <f t="shared" si="638"/>
        <v>Domestic</v>
      </c>
      <c r="X3140" s="87" t="str">
        <f t="shared" si="639"/>
        <v>Non-local</v>
      </c>
      <c r="Y3140" s="104"/>
      <c r="Z3140" s="87" t="str">
        <f t="shared" si="635"/>
        <v>USA</v>
      </c>
      <c r="AA3140" s="87" t="str">
        <f t="shared" si="636"/>
        <v>USA</v>
      </c>
      <c r="AB3140" s="82" cm="1">
        <f t="array" ref="AB3140">VLOOKUP(B3140,'GDP per Capita'!$T$2:$V$4235,COLUMN('GDP per Capita'!$V:$V)-COLUMN('GDP per Capita'!$S:$S),FALSE)</f>
        <v>63809.64</v>
      </c>
      <c r="AC3140" s="82">
        <f t="shared" si="631"/>
        <v>63809.64</v>
      </c>
      <c r="AD3140" s="82">
        <f t="shared" si="632"/>
        <v>63809.64</v>
      </c>
      <c r="AE3140" s="88">
        <f t="shared" si="637"/>
        <v>2.6635737743007201E-2</v>
      </c>
    </row>
    <row r="3141" spans="1:31">
      <c r="A3141" s="77" t="s">
        <v>1148</v>
      </c>
      <c r="B3141" s="77">
        <v>3140</v>
      </c>
      <c r="C3141" s="77" t="s">
        <v>29</v>
      </c>
      <c r="D3141" s="77" t="s">
        <v>29</v>
      </c>
      <c r="E3141" s="77">
        <v>2017</v>
      </c>
      <c r="F3141" s="77">
        <v>29.424600199999901</v>
      </c>
      <c r="G3141" s="77">
        <v>-98.495140500000005</v>
      </c>
      <c r="H3141" s="77">
        <v>0</v>
      </c>
      <c r="I3141" s="77" t="s">
        <v>1727</v>
      </c>
      <c r="J3141" s="77">
        <v>30.271128600000001</v>
      </c>
      <c r="K3141" s="77">
        <v>-97.743699500000005</v>
      </c>
      <c r="L3141" s="77">
        <v>237.592188856711</v>
      </c>
      <c r="M3141" s="77">
        <v>0.19300450817439499</v>
      </c>
      <c r="N3141" s="77">
        <v>0</v>
      </c>
      <c r="O3141" s="77">
        <v>45.617700260488597</v>
      </c>
      <c r="P3141" s="87" cm="1">
        <f t="array" ref="P3141">IF($X3141="Non-local",VLOOKUP($E3141,$AI$64:$AW$68,COLUMN($AW:$AW)-COLUMN($AH:$AH),FALSE),IF($X3141="Unknown",VLOOKUP($E3141,$AI$71:$AW$75,COLUMN($AW:$AW)-COLUMN($AH:$AH),FALSE),0))</f>
        <v>223.99999999999997</v>
      </c>
      <c r="Q3141" s="87" cm="1">
        <f t="array" ref="Q3141">IF($X3141="Non-local",VLOOKUP($E3141,$AI$40:$AW$44,COLUMN($AW:$AW)-COLUMN($AH:$AH),FALSE),IF($X3141="Unknown",VLOOKUP($E3141,$AI$47:$AW$51,COLUMN($AW:$AW)-COLUMN($AH:$AH),FALSE),0))</f>
        <v>535.71460000000002</v>
      </c>
      <c r="R3141" s="87" cm="1">
        <f t="array" ref="R3141">IF($X3141="Non-local",VLOOKUP($E3141,$AI$88:$AW$92,COLUMN($AW:$AW)-COLUMN($AH:$AH),FALSE),IF($X3141="Unknown",VLOOKUP($E3141,$AI$95:$AW$99,COLUMN($AW:$AW)-COLUMN($AH:$AH),FALSE),0))</f>
        <v>0.13812461483017213</v>
      </c>
      <c r="S3141" s="87" cm="1">
        <f t="array" ref="S3141">VLOOKUP($E3141,$AI$111:$AW$115,COLUMN($AW:$AW)-COLUMN($AH:$AH),FALSE)</f>
        <v>431.69322000000005</v>
      </c>
      <c r="T3141" s="104">
        <f t="shared" si="633"/>
        <v>0.33112912300456709</v>
      </c>
      <c r="U3141" s="104">
        <f t="shared" si="634"/>
        <v>1237.0255202604887</v>
      </c>
      <c r="V3141" s="87" cm="1">
        <f t="array" ref="V3141">VLOOKUP($E3141,$AI$118:$AW$122,COLUMN($AW:$AW)-COLUMN($AH:$AH),FALSE)</f>
        <v>0</v>
      </c>
      <c r="W3141" s="87" t="str">
        <f t="shared" si="638"/>
        <v>Domestic</v>
      </c>
      <c r="X3141" s="87" t="str">
        <f t="shared" si="639"/>
        <v>Non-local</v>
      </c>
      <c r="Y3141" s="104"/>
      <c r="Z3141" s="87" t="str">
        <f t="shared" si="635"/>
        <v>USA</v>
      </c>
      <c r="AA3141" s="87" t="str">
        <f t="shared" si="636"/>
        <v>USA</v>
      </c>
      <c r="AB3141" s="82" cm="1">
        <f t="array" ref="AB3141">VLOOKUP(B3141,'GDP per Capita'!$T$2:$V$4235,COLUMN('GDP per Capita'!$V:$V)-COLUMN('GDP per Capita'!$S:$S),FALSE)</f>
        <v>63809.64</v>
      </c>
      <c r="AC3141" s="82">
        <f t="shared" si="631"/>
        <v>63809.64</v>
      </c>
      <c r="AD3141" s="82">
        <f t="shared" si="632"/>
        <v>63809.64</v>
      </c>
      <c r="AE3141" s="88">
        <f t="shared" si="637"/>
        <v>1.9386185539684738E-2</v>
      </c>
    </row>
    <row r="3142" spans="1:31">
      <c r="A3142" s="77" t="s">
        <v>882</v>
      </c>
      <c r="B3142" s="77">
        <v>3141</v>
      </c>
      <c r="C3142" s="77" t="s">
        <v>29</v>
      </c>
      <c r="D3142" s="77" t="s">
        <v>29</v>
      </c>
      <c r="E3142" s="77">
        <v>2017</v>
      </c>
      <c r="F3142" s="77">
        <v>39.004607</v>
      </c>
      <c r="G3142" s="77">
        <v>-76.875683800000004</v>
      </c>
      <c r="H3142" s="77">
        <v>0</v>
      </c>
      <c r="I3142" s="77" t="s">
        <v>1727</v>
      </c>
      <c r="J3142" s="77">
        <v>30.271128600000001</v>
      </c>
      <c r="K3142" s="77">
        <v>-97.743699500000005</v>
      </c>
      <c r="L3142" s="77">
        <v>4269.7117528775198</v>
      </c>
      <c r="M3142" s="77">
        <v>0.76505977332200104</v>
      </c>
      <c r="N3142" s="77">
        <v>0</v>
      </c>
      <c r="O3142" s="77">
        <v>512.36541034530296</v>
      </c>
      <c r="P3142" s="87" cm="1">
        <f t="array" ref="P3142">IF($X3142="Non-local",VLOOKUP($E3142,$AI$64:$AW$68,COLUMN($AW:$AW)-COLUMN($AH:$AH),FALSE),IF($X3142="Unknown",VLOOKUP($E3142,$AI$71:$AW$75,COLUMN($AW:$AW)-COLUMN($AH:$AH),FALSE),0))</f>
        <v>223.99999999999997</v>
      </c>
      <c r="Q3142" s="87" cm="1">
        <f t="array" ref="Q3142">IF($X3142="Non-local",VLOOKUP($E3142,$AI$40:$AW$44,COLUMN($AW:$AW)-COLUMN($AH:$AH),FALSE),IF($X3142="Unknown",VLOOKUP($E3142,$AI$47:$AW$51,COLUMN($AW:$AW)-COLUMN($AH:$AH),FALSE),0))</f>
        <v>535.71460000000002</v>
      </c>
      <c r="R3142" s="87" cm="1">
        <f t="array" ref="R3142">IF($X3142="Non-local",VLOOKUP($E3142,$AI$88:$AW$92,COLUMN($AW:$AW)-COLUMN($AH:$AH),FALSE),IF($X3142="Unknown",VLOOKUP($E3142,$AI$95:$AW$99,COLUMN($AW:$AW)-COLUMN($AH:$AH),FALSE),0))</f>
        <v>0.13812461483017213</v>
      </c>
      <c r="S3142" s="87" cm="1">
        <f t="array" ref="S3142">VLOOKUP($E3142,$AI$111:$AW$115,COLUMN($AW:$AW)-COLUMN($AH:$AH),FALSE)</f>
        <v>431.69322000000005</v>
      </c>
      <c r="T3142" s="104">
        <f t="shared" si="633"/>
        <v>0.90318438815217317</v>
      </c>
      <c r="U3142" s="104">
        <f t="shared" si="634"/>
        <v>1703.7732303453031</v>
      </c>
      <c r="V3142" s="87" cm="1">
        <f t="array" ref="V3142">VLOOKUP($E3142,$AI$118:$AW$122,COLUMN($AW:$AW)-COLUMN($AH:$AH),FALSE)</f>
        <v>0</v>
      </c>
      <c r="W3142" s="87" t="str">
        <f t="shared" si="638"/>
        <v>Domestic</v>
      </c>
      <c r="X3142" s="87" t="str">
        <f t="shared" si="639"/>
        <v>Non-local</v>
      </c>
      <c r="Y3142" s="104"/>
      <c r="Z3142" s="87" t="str">
        <f t="shared" si="635"/>
        <v>USA</v>
      </c>
      <c r="AA3142" s="87" t="str">
        <f t="shared" si="636"/>
        <v>USA</v>
      </c>
      <c r="AB3142" s="82" cm="1">
        <f t="array" ref="AB3142">VLOOKUP(B3142,'GDP per Capita'!$T$2:$V$4235,COLUMN('GDP per Capita'!$V:$V)-COLUMN('GDP per Capita'!$S:$S),FALSE)</f>
        <v>63809.64</v>
      </c>
      <c r="AC3142" s="82">
        <f t="shared" si="631"/>
        <v>63809.64</v>
      </c>
      <c r="AD3142" s="82">
        <f t="shared" si="632"/>
        <v>63809.64</v>
      </c>
      <c r="AE3142" s="88">
        <f t="shared" si="637"/>
        <v>2.6700875139638824E-2</v>
      </c>
    </row>
    <row r="3143" spans="1:31">
      <c r="A3143" s="77" t="s">
        <v>911</v>
      </c>
      <c r="B3143" s="77">
        <v>3142</v>
      </c>
      <c r="C3143" s="77" t="s">
        <v>29</v>
      </c>
      <c r="D3143" s="77" t="s">
        <v>29</v>
      </c>
      <c r="E3143" s="77">
        <v>2017</v>
      </c>
      <c r="F3143" s="77">
        <v>42.3750997</v>
      </c>
      <c r="G3143" s="77">
        <v>-71.105615700000001</v>
      </c>
      <c r="H3143" s="77">
        <v>0</v>
      </c>
      <c r="I3143" s="77" t="s">
        <v>1727</v>
      </c>
      <c r="J3143" s="77">
        <v>30.271128600000001</v>
      </c>
      <c r="K3143" s="77">
        <v>-97.743699500000005</v>
      </c>
      <c r="L3143" s="77">
        <v>5445.9241754648101</v>
      </c>
      <c r="M3143" s="77">
        <v>0.93688752265675002</v>
      </c>
      <c r="N3143" s="77">
        <v>0</v>
      </c>
      <c r="O3143" s="77">
        <v>653.51090105577703</v>
      </c>
      <c r="P3143" s="87" cm="1">
        <f t="array" ref="P3143">IF($X3143="Non-local",VLOOKUP($E3143,$AI$64:$AW$68,COLUMN($AW:$AW)-COLUMN($AH:$AH),FALSE),IF($X3143="Unknown",VLOOKUP($E3143,$AI$71:$AW$75,COLUMN($AW:$AW)-COLUMN($AH:$AH),FALSE),0))</f>
        <v>223.99999999999997</v>
      </c>
      <c r="Q3143" s="87" cm="1">
        <f t="array" ref="Q3143">IF($X3143="Non-local",VLOOKUP($E3143,$AI$40:$AW$44,COLUMN($AW:$AW)-COLUMN($AH:$AH),FALSE),IF($X3143="Unknown",VLOOKUP($E3143,$AI$47:$AW$51,COLUMN($AW:$AW)-COLUMN($AH:$AH),FALSE),0))</f>
        <v>535.71460000000002</v>
      </c>
      <c r="R3143" s="87" cm="1">
        <f t="array" ref="R3143">IF($X3143="Non-local",VLOOKUP($E3143,$AI$88:$AW$92,COLUMN($AW:$AW)-COLUMN($AH:$AH),FALSE),IF($X3143="Unknown",VLOOKUP($E3143,$AI$95:$AW$99,COLUMN($AW:$AW)-COLUMN($AH:$AH),FALSE),0))</f>
        <v>0.13812461483017213</v>
      </c>
      <c r="S3143" s="87" cm="1">
        <f t="array" ref="S3143">VLOOKUP($E3143,$AI$111:$AW$115,COLUMN($AW:$AW)-COLUMN($AH:$AH),FALSE)</f>
        <v>431.69322000000005</v>
      </c>
      <c r="T3143" s="104">
        <f t="shared" si="633"/>
        <v>1.0750121374869221</v>
      </c>
      <c r="U3143" s="104">
        <f t="shared" si="634"/>
        <v>1844.918721055777</v>
      </c>
      <c r="V3143" s="87" cm="1">
        <f t="array" ref="V3143">VLOOKUP($E3143,$AI$118:$AW$122,COLUMN($AW:$AW)-COLUMN($AH:$AH),FALSE)</f>
        <v>0</v>
      </c>
      <c r="W3143" s="87" t="str">
        <f t="shared" si="638"/>
        <v>Domestic</v>
      </c>
      <c r="X3143" s="87" t="str">
        <f t="shared" si="639"/>
        <v>Non-local</v>
      </c>
      <c r="Y3143" s="104"/>
      <c r="Z3143" s="87" t="str">
        <f t="shared" si="635"/>
        <v>USA</v>
      </c>
      <c r="AA3143" s="87" t="str">
        <f t="shared" si="636"/>
        <v>USA</v>
      </c>
      <c r="AB3143" s="82" cm="1">
        <f t="array" ref="AB3143">VLOOKUP(B3143,'GDP per Capita'!$T$2:$V$4235,COLUMN('GDP per Capita'!$V:$V)-COLUMN('GDP per Capita'!$S:$S),FALSE)</f>
        <v>63809.64</v>
      </c>
      <c r="AC3143" s="82">
        <f t="shared" si="631"/>
        <v>63809.64</v>
      </c>
      <c r="AD3143" s="82">
        <f t="shared" si="632"/>
        <v>63809.64</v>
      </c>
      <c r="AE3143" s="88">
        <f t="shared" si="637"/>
        <v>2.8912852682694605E-2</v>
      </c>
    </row>
    <row r="3144" spans="1:31">
      <c r="A3144" s="77" t="s">
        <v>1476</v>
      </c>
      <c r="B3144" s="77">
        <v>3143</v>
      </c>
      <c r="C3144" s="77" t="s">
        <v>29</v>
      </c>
      <c r="D3144" s="77" t="s">
        <v>29</v>
      </c>
      <c r="E3144" s="77">
        <v>2017</v>
      </c>
      <c r="F3144" s="77">
        <v>33.596568499999997</v>
      </c>
      <c r="G3144" s="77">
        <v>-117.65940500000001</v>
      </c>
      <c r="H3144" s="77">
        <v>0</v>
      </c>
      <c r="I3144" s="77" t="s">
        <v>1727</v>
      </c>
      <c r="J3144" s="77">
        <v>30.271128600000001</v>
      </c>
      <c r="K3144" s="77">
        <v>-97.743699500000005</v>
      </c>
      <c r="L3144" s="77">
        <v>3824.4611182978101</v>
      </c>
      <c r="M3144" s="77">
        <v>0.69417704894049204</v>
      </c>
      <c r="N3144" s="77">
        <v>0</v>
      </c>
      <c r="O3144" s="77">
        <v>734.29653471318102</v>
      </c>
      <c r="P3144" s="87" cm="1">
        <f t="array" ref="P3144">IF($X3144="Non-local",VLOOKUP($E3144,$AI$64:$AW$68,COLUMN($AW:$AW)-COLUMN($AH:$AH),FALSE),IF($X3144="Unknown",VLOOKUP($E3144,$AI$71:$AW$75,COLUMN($AW:$AW)-COLUMN($AH:$AH),FALSE),0))</f>
        <v>223.99999999999997</v>
      </c>
      <c r="Q3144" s="87" cm="1">
        <f t="array" ref="Q3144">IF($X3144="Non-local",VLOOKUP($E3144,$AI$40:$AW$44,COLUMN($AW:$AW)-COLUMN($AH:$AH),FALSE),IF($X3144="Unknown",VLOOKUP($E3144,$AI$47:$AW$51,COLUMN($AW:$AW)-COLUMN($AH:$AH),FALSE),0))</f>
        <v>535.71460000000002</v>
      </c>
      <c r="R3144" s="87" cm="1">
        <f t="array" ref="R3144">IF($X3144="Non-local",VLOOKUP($E3144,$AI$88:$AW$92,COLUMN($AW:$AW)-COLUMN($AH:$AH),FALSE),IF($X3144="Unknown",VLOOKUP($E3144,$AI$95:$AW$99,COLUMN($AW:$AW)-COLUMN($AH:$AH),FALSE),0))</f>
        <v>0.13812461483017213</v>
      </c>
      <c r="S3144" s="87" cm="1">
        <f t="array" ref="S3144">VLOOKUP($E3144,$AI$111:$AW$115,COLUMN($AW:$AW)-COLUMN($AH:$AH),FALSE)</f>
        <v>431.69322000000005</v>
      </c>
      <c r="T3144" s="104">
        <f t="shared" si="633"/>
        <v>0.83230166377066417</v>
      </c>
      <c r="U3144" s="104">
        <f t="shared" si="634"/>
        <v>1925.7043547131811</v>
      </c>
      <c r="V3144" s="87" cm="1">
        <f t="array" ref="V3144">VLOOKUP($E3144,$AI$118:$AW$122,COLUMN($AW:$AW)-COLUMN($AH:$AH),FALSE)</f>
        <v>0</v>
      </c>
      <c r="W3144" s="87" t="str">
        <f t="shared" si="638"/>
        <v>Domestic</v>
      </c>
      <c r="X3144" s="87" t="str">
        <f t="shared" si="639"/>
        <v>Non-local</v>
      </c>
      <c r="Y3144" s="104"/>
      <c r="Z3144" s="87" t="str">
        <f t="shared" si="635"/>
        <v>USA</v>
      </c>
      <c r="AA3144" s="87" t="str">
        <f t="shared" si="636"/>
        <v>USA</v>
      </c>
      <c r="AB3144" s="82" cm="1">
        <f t="array" ref="AB3144">VLOOKUP(B3144,'GDP per Capita'!$T$2:$V$4235,COLUMN('GDP per Capita'!$V:$V)-COLUMN('GDP per Capita'!$S:$S),FALSE)</f>
        <v>63809.64</v>
      </c>
      <c r="AC3144" s="82">
        <f t="shared" si="631"/>
        <v>63809.64</v>
      </c>
      <c r="AD3144" s="82">
        <f t="shared" si="632"/>
        <v>63809.64</v>
      </c>
      <c r="AE3144" s="88">
        <f t="shared" si="637"/>
        <v>3.0178893889907247E-2</v>
      </c>
    </row>
    <row r="3145" spans="1:31">
      <c r="A3145" s="77" t="s">
        <v>1755</v>
      </c>
      <c r="B3145" s="77">
        <v>3144</v>
      </c>
      <c r="C3145" s="77" t="s">
        <v>29</v>
      </c>
      <c r="D3145" s="77" t="s">
        <v>29</v>
      </c>
      <c r="E3145" s="77">
        <v>2017</v>
      </c>
      <c r="F3145" s="77">
        <v>34.435829499999997</v>
      </c>
      <c r="G3145" s="77">
        <v>-119.8276389</v>
      </c>
      <c r="H3145" s="77">
        <v>0</v>
      </c>
      <c r="I3145" s="77" t="s">
        <v>1727</v>
      </c>
      <c r="J3145" s="77">
        <v>30.271128600000001</v>
      </c>
      <c r="K3145" s="77">
        <v>-97.743699500000005</v>
      </c>
      <c r="L3145" s="77">
        <v>4241.7425590761704</v>
      </c>
      <c r="M3145" s="77">
        <v>0.76060715158174097</v>
      </c>
      <c r="N3145" s="77">
        <v>0</v>
      </c>
      <c r="O3145" s="77">
        <v>509.00910708914</v>
      </c>
      <c r="P3145" s="87" cm="1">
        <f t="array" ref="P3145">IF($X3145="Non-local",VLOOKUP($E3145,$AI$64:$AW$68,COLUMN($AW:$AW)-COLUMN($AH:$AH),FALSE),IF($X3145="Unknown",VLOOKUP($E3145,$AI$71:$AW$75,COLUMN($AW:$AW)-COLUMN($AH:$AH),FALSE),0))</f>
        <v>223.99999999999997</v>
      </c>
      <c r="Q3145" s="87" cm="1">
        <f t="array" ref="Q3145">IF($X3145="Non-local",VLOOKUP($E3145,$AI$40:$AW$44,COLUMN($AW:$AW)-COLUMN($AH:$AH),FALSE),IF($X3145="Unknown",VLOOKUP($E3145,$AI$47:$AW$51,COLUMN($AW:$AW)-COLUMN($AH:$AH),FALSE),0))</f>
        <v>535.71460000000002</v>
      </c>
      <c r="R3145" s="87" cm="1">
        <f t="array" ref="R3145">IF($X3145="Non-local",VLOOKUP($E3145,$AI$88:$AW$92,COLUMN($AW:$AW)-COLUMN($AH:$AH),FALSE),IF($X3145="Unknown",VLOOKUP($E3145,$AI$95:$AW$99,COLUMN($AW:$AW)-COLUMN($AH:$AH),FALSE),0))</f>
        <v>0.13812461483017213</v>
      </c>
      <c r="S3145" s="87" cm="1">
        <f t="array" ref="S3145">VLOOKUP($E3145,$AI$111:$AW$115,COLUMN($AW:$AW)-COLUMN($AH:$AH),FALSE)</f>
        <v>431.69322000000005</v>
      </c>
      <c r="T3145" s="104">
        <f t="shared" si="633"/>
        <v>0.8987317664119131</v>
      </c>
      <c r="U3145" s="104">
        <f t="shared" si="634"/>
        <v>1700.4169270891402</v>
      </c>
      <c r="V3145" s="87" cm="1">
        <f t="array" ref="V3145">VLOOKUP($E3145,$AI$118:$AW$122,COLUMN($AW:$AW)-COLUMN($AH:$AH),FALSE)</f>
        <v>0</v>
      </c>
      <c r="W3145" s="87" t="str">
        <f t="shared" si="638"/>
        <v>Domestic</v>
      </c>
      <c r="X3145" s="87" t="str">
        <f t="shared" si="639"/>
        <v>Non-local</v>
      </c>
      <c r="Y3145" s="104"/>
      <c r="Z3145" s="87" t="str">
        <f t="shared" si="635"/>
        <v>USA</v>
      </c>
      <c r="AA3145" s="87" t="str">
        <f t="shared" si="636"/>
        <v>USA</v>
      </c>
      <c r="AB3145" s="82" cm="1">
        <f t="array" ref="AB3145">VLOOKUP(B3145,'GDP per Capita'!$T$2:$V$4235,COLUMN('GDP per Capita'!$V:$V)-COLUMN('GDP per Capita'!$S:$S),FALSE)</f>
        <v>63809.64</v>
      </c>
      <c r="AC3145" s="82">
        <f t="shared" si="631"/>
        <v>63809.64</v>
      </c>
      <c r="AD3145" s="82">
        <f t="shared" si="632"/>
        <v>63809.64</v>
      </c>
      <c r="AE3145" s="88">
        <f t="shared" si="637"/>
        <v>2.6648276453042834E-2</v>
      </c>
    </row>
    <row r="3146" spans="1:31">
      <c r="A3146" s="77" t="s">
        <v>920</v>
      </c>
      <c r="B3146" s="77">
        <v>3145</v>
      </c>
      <c r="C3146" s="77" t="s">
        <v>29</v>
      </c>
      <c r="D3146" s="77" t="s">
        <v>29</v>
      </c>
      <c r="E3146" s="77">
        <v>2017</v>
      </c>
      <c r="F3146" s="77">
        <v>32.222876499999998</v>
      </c>
      <c r="G3146" s="77">
        <v>-110.9748477</v>
      </c>
      <c r="H3146" s="77">
        <v>0</v>
      </c>
      <c r="I3146" s="77" t="s">
        <v>1727</v>
      </c>
      <c r="J3146" s="77">
        <v>30.271128600000001</v>
      </c>
      <c r="K3146" s="77">
        <v>-97.743699500000005</v>
      </c>
      <c r="L3146" s="77">
        <v>2551.0692470172899</v>
      </c>
      <c r="M3146" s="77">
        <v>0.49848706666160503</v>
      </c>
      <c r="N3146" s="77">
        <v>0</v>
      </c>
      <c r="O3146" s="77">
        <v>489.80529542732</v>
      </c>
      <c r="P3146" s="87" cm="1">
        <f t="array" ref="P3146">IF($X3146="Non-local",VLOOKUP($E3146,$AI$64:$AW$68,COLUMN($AW:$AW)-COLUMN($AH:$AH),FALSE),IF($X3146="Unknown",VLOOKUP($E3146,$AI$71:$AW$75,COLUMN($AW:$AW)-COLUMN($AH:$AH),FALSE),0))</f>
        <v>223.99999999999997</v>
      </c>
      <c r="Q3146" s="87" cm="1">
        <f t="array" ref="Q3146">IF($X3146="Non-local",VLOOKUP($E3146,$AI$40:$AW$44,COLUMN($AW:$AW)-COLUMN($AH:$AH),FALSE),IF($X3146="Unknown",VLOOKUP($E3146,$AI$47:$AW$51,COLUMN($AW:$AW)-COLUMN($AH:$AH),FALSE),0))</f>
        <v>535.71460000000002</v>
      </c>
      <c r="R3146" s="87" cm="1">
        <f t="array" ref="R3146">IF($X3146="Non-local",VLOOKUP($E3146,$AI$88:$AW$92,COLUMN($AW:$AW)-COLUMN($AH:$AH),FALSE),IF($X3146="Unknown",VLOOKUP($E3146,$AI$95:$AW$99,COLUMN($AW:$AW)-COLUMN($AH:$AH),FALSE),0))</f>
        <v>0.13812461483017213</v>
      </c>
      <c r="S3146" s="87" cm="1">
        <f t="array" ref="S3146">VLOOKUP($E3146,$AI$111:$AW$115,COLUMN($AW:$AW)-COLUMN($AH:$AH),FALSE)</f>
        <v>431.69322000000005</v>
      </c>
      <c r="T3146" s="104">
        <f t="shared" si="633"/>
        <v>0.63661168149177716</v>
      </c>
      <c r="U3146" s="104">
        <f t="shared" si="634"/>
        <v>1681.2131154273202</v>
      </c>
      <c r="V3146" s="87" cm="1">
        <f t="array" ref="V3146">VLOOKUP($E3146,$AI$118:$AW$122,COLUMN($AW:$AW)-COLUMN($AH:$AH),FALSE)</f>
        <v>0</v>
      </c>
      <c r="W3146" s="87" t="str">
        <f t="shared" si="638"/>
        <v>Domestic</v>
      </c>
      <c r="X3146" s="87" t="str">
        <f t="shared" si="639"/>
        <v>Non-local</v>
      </c>
      <c r="Y3146" s="104"/>
      <c r="Z3146" s="87" t="str">
        <f t="shared" si="635"/>
        <v>USA</v>
      </c>
      <c r="AA3146" s="87" t="str">
        <f t="shared" si="636"/>
        <v>USA</v>
      </c>
      <c r="AB3146" s="82" cm="1">
        <f t="array" ref="AB3146">VLOOKUP(B3146,'GDP per Capita'!$T$2:$V$4235,COLUMN('GDP per Capita'!$V:$V)-COLUMN('GDP per Capita'!$S:$S),FALSE)</f>
        <v>63809.64</v>
      </c>
      <c r="AC3146" s="82">
        <f t="shared" si="631"/>
        <v>63809.64</v>
      </c>
      <c r="AD3146" s="82">
        <f t="shared" si="632"/>
        <v>63809.64</v>
      </c>
      <c r="AE3146" s="88">
        <f t="shared" si="637"/>
        <v>2.6347321743663187E-2</v>
      </c>
    </row>
    <row r="3147" spans="1:31">
      <c r="A3147" s="77" t="s">
        <v>1373</v>
      </c>
      <c r="B3147" s="77">
        <v>3146</v>
      </c>
      <c r="C3147" s="77" t="s">
        <v>29</v>
      </c>
      <c r="D3147" s="77" t="s">
        <v>29</v>
      </c>
      <c r="E3147" s="77">
        <v>2017</v>
      </c>
      <c r="F3147" s="77">
        <v>42.323343999999999</v>
      </c>
      <c r="G3147" s="77">
        <v>-72.671889500000006</v>
      </c>
      <c r="H3147" s="77">
        <v>0</v>
      </c>
      <c r="I3147" s="77" t="s">
        <v>1727</v>
      </c>
      <c r="J3147" s="77">
        <v>30.271128600000001</v>
      </c>
      <c r="K3147" s="77">
        <v>-97.743699500000005</v>
      </c>
      <c r="L3147" s="77">
        <v>5202.7203799890804</v>
      </c>
      <c r="M3147" s="77">
        <v>0.90398403544114203</v>
      </c>
      <c r="N3147" s="77">
        <v>0</v>
      </c>
      <c r="O3147" s="77">
        <v>624.32644559869004</v>
      </c>
      <c r="P3147" s="87" cm="1">
        <f t="array" ref="P3147">IF($X3147="Non-local",VLOOKUP($E3147,$AI$64:$AW$68,COLUMN($AW:$AW)-COLUMN($AH:$AH),FALSE),IF($X3147="Unknown",VLOOKUP($E3147,$AI$71:$AW$75,COLUMN($AW:$AW)-COLUMN($AH:$AH),FALSE),0))</f>
        <v>223.99999999999997</v>
      </c>
      <c r="Q3147" s="87" cm="1">
        <f t="array" ref="Q3147">IF($X3147="Non-local",VLOOKUP($E3147,$AI$40:$AW$44,COLUMN($AW:$AW)-COLUMN($AH:$AH),FALSE),IF($X3147="Unknown",VLOOKUP($E3147,$AI$47:$AW$51,COLUMN($AW:$AW)-COLUMN($AH:$AH),FALSE),0))</f>
        <v>535.71460000000002</v>
      </c>
      <c r="R3147" s="87" cm="1">
        <f t="array" ref="R3147">IF($X3147="Non-local",VLOOKUP($E3147,$AI$88:$AW$92,COLUMN($AW:$AW)-COLUMN($AH:$AH),FALSE),IF($X3147="Unknown",VLOOKUP($E3147,$AI$95:$AW$99,COLUMN($AW:$AW)-COLUMN($AH:$AH),FALSE),0))</f>
        <v>0.13812461483017213</v>
      </c>
      <c r="S3147" s="87" cm="1">
        <f t="array" ref="S3147">VLOOKUP($E3147,$AI$111:$AW$115,COLUMN($AW:$AW)-COLUMN($AH:$AH),FALSE)</f>
        <v>431.69322000000005</v>
      </c>
      <c r="T3147" s="104">
        <f t="shared" si="633"/>
        <v>1.0421086502713142</v>
      </c>
      <c r="U3147" s="104">
        <f t="shared" si="634"/>
        <v>1815.7342655986902</v>
      </c>
      <c r="V3147" s="87" cm="1">
        <f t="array" ref="V3147">VLOOKUP($E3147,$AI$118:$AW$122,COLUMN($AW:$AW)-COLUMN($AH:$AH),FALSE)</f>
        <v>0</v>
      </c>
      <c r="W3147" s="87" t="str">
        <f t="shared" si="638"/>
        <v>Domestic</v>
      </c>
      <c r="X3147" s="87" t="str">
        <f t="shared" si="639"/>
        <v>Non-local</v>
      </c>
      <c r="Y3147" s="104"/>
      <c r="Z3147" s="87" t="str">
        <f t="shared" si="635"/>
        <v>USA</v>
      </c>
      <c r="AA3147" s="87" t="str">
        <f t="shared" si="636"/>
        <v>USA</v>
      </c>
      <c r="AB3147" s="82" cm="1">
        <f t="array" ref="AB3147">VLOOKUP(B3147,'GDP per Capita'!$T$2:$V$4235,COLUMN('GDP per Capita'!$V:$V)-COLUMN('GDP per Capita'!$S:$S),FALSE)</f>
        <v>63809.64</v>
      </c>
      <c r="AC3147" s="82">
        <f t="shared" si="631"/>
        <v>63809.64</v>
      </c>
      <c r="AD3147" s="82">
        <f t="shared" si="632"/>
        <v>63809.64</v>
      </c>
      <c r="AE3147" s="88">
        <f t="shared" si="637"/>
        <v>2.8455485183722869E-2</v>
      </c>
    </row>
    <row r="3148" spans="1:31">
      <c r="A3148" s="77" t="s">
        <v>927</v>
      </c>
      <c r="B3148" s="77">
        <v>3147</v>
      </c>
      <c r="C3148" s="77" t="s">
        <v>29</v>
      </c>
      <c r="D3148" s="77" t="s">
        <v>29</v>
      </c>
      <c r="E3148" s="77">
        <v>2017</v>
      </c>
      <c r="F3148" s="77">
        <v>34.147645199999999</v>
      </c>
      <c r="G3148" s="77">
        <v>-118.1444779</v>
      </c>
      <c r="H3148" s="77">
        <v>0</v>
      </c>
      <c r="I3148" s="77" t="s">
        <v>1727</v>
      </c>
      <c r="J3148" s="77">
        <v>30.271128600000001</v>
      </c>
      <c r="K3148" s="77">
        <v>-97.743699500000005</v>
      </c>
      <c r="L3148" s="77">
        <v>3927.0989919559202</v>
      </c>
      <c r="M3148" s="77">
        <v>0.71051672719042702</v>
      </c>
      <c r="N3148" s="77">
        <v>0</v>
      </c>
      <c r="O3148" s="77">
        <v>754.00300645553705</v>
      </c>
      <c r="P3148" s="87" cm="1">
        <f t="array" ref="P3148">IF($X3148="Non-local",VLOOKUP($E3148,$AI$64:$AW$68,COLUMN($AW:$AW)-COLUMN($AH:$AH),FALSE),IF($X3148="Unknown",VLOOKUP($E3148,$AI$71:$AW$75,COLUMN($AW:$AW)-COLUMN($AH:$AH),FALSE),0))</f>
        <v>223.99999999999997</v>
      </c>
      <c r="Q3148" s="87" cm="1">
        <f t="array" ref="Q3148">IF($X3148="Non-local",VLOOKUP($E3148,$AI$40:$AW$44,COLUMN($AW:$AW)-COLUMN($AH:$AH),FALSE),IF($X3148="Unknown",VLOOKUP($E3148,$AI$47:$AW$51,COLUMN($AW:$AW)-COLUMN($AH:$AH),FALSE),0))</f>
        <v>535.71460000000002</v>
      </c>
      <c r="R3148" s="87" cm="1">
        <f t="array" ref="R3148">IF($X3148="Non-local",VLOOKUP($E3148,$AI$88:$AW$92,COLUMN($AW:$AW)-COLUMN($AH:$AH),FALSE),IF($X3148="Unknown",VLOOKUP($E3148,$AI$95:$AW$99,COLUMN($AW:$AW)-COLUMN($AH:$AH),FALSE),0))</f>
        <v>0.13812461483017213</v>
      </c>
      <c r="S3148" s="87" cm="1">
        <f t="array" ref="S3148">VLOOKUP($E3148,$AI$111:$AW$115,COLUMN($AW:$AW)-COLUMN($AH:$AH),FALSE)</f>
        <v>431.69322000000005</v>
      </c>
      <c r="T3148" s="104">
        <f t="shared" si="633"/>
        <v>0.84864134202059915</v>
      </c>
      <c r="U3148" s="104">
        <f t="shared" si="634"/>
        <v>1945.4108264555371</v>
      </c>
      <c r="V3148" s="87" cm="1">
        <f t="array" ref="V3148">VLOOKUP($E3148,$AI$118:$AW$122,COLUMN($AW:$AW)-COLUMN($AH:$AH),FALSE)</f>
        <v>0</v>
      </c>
      <c r="W3148" s="87" t="str">
        <f t="shared" si="638"/>
        <v>Domestic</v>
      </c>
      <c r="X3148" s="87" t="str">
        <f t="shared" si="639"/>
        <v>Non-local</v>
      </c>
      <c r="Y3148" s="104"/>
      <c r="Z3148" s="87" t="str">
        <f t="shared" si="635"/>
        <v>USA</v>
      </c>
      <c r="AA3148" s="87" t="str">
        <f t="shared" si="636"/>
        <v>USA</v>
      </c>
      <c r="AB3148" s="82" cm="1">
        <f t="array" ref="AB3148">VLOOKUP(B3148,'GDP per Capita'!$T$2:$V$4235,COLUMN('GDP per Capita'!$V:$V)-COLUMN('GDP per Capita'!$S:$S),FALSE)</f>
        <v>63809.64</v>
      </c>
      <c r="AC3148" s="82">
        <f t="shared" si="631"/>
        <v>63809.64</v>
      </c>
      <c r="AD3148" s="82">
        <f t="shared" si="632"/>
        <v>63809.64</v>
      </c>
      <c r="AE3148" s="88">
        <f t="shared" si="637"/>
        <v>3.0487726093667619E-2</v>
      </c>
    </row>
    <row r="3149" spans="1:31">
      <c r="A3149" s="77" t="s">
        <v>1038</v>
      </c>
      <c r="B3149" s="77">
        <v>3148</v>
      </c>
      <c r="C3149" s="77" t="s">
        <v>29</v>
      </c>
      <c r="D3149" s="77" t="s">
        <v>29</v>
      </c>
      <c r="E3149" s="77">
        <v>2017</v>
      </c>
      <c r="F3149" s="77">
        <v>33.723761699999997</v>
      </c>
      <c r="G3149" s="77">
        <v>-116.267323699999</v>
      </c>
      <c r="H3149" s="77">
        <v>0</v>
      </c>
      <c r="I3149" s="77" t="s">
        <v>1727</v>
      </c>
      <c r="J3149" s="77">
        <v>30.271128600000001</v>
      </c>
      <c r="K3149" s="77">
        <v>-97.743699500000005</v>
      </c>
      <c r="L3149" s="77">
        <v>3571.6637550696801</v>
      </c>
      <c r="M3149" s="77">
        <v>0.65393237677065497</v>
      </c>
      <c r="N3149" s="77">
        <v>0</v>
      </c>
      <c r="O3149" s="77">
        <v>685.75944097337901</v>
      </c>
      <c r="P3149" s="87" cm="1">
        <f t="array" ref="P3149">IF($X3149="Non-local",VLOOKUP($E3149,$AI$64:$AW$68,COLUMN($AW:$AW)-COLUMN($AH:$AH),FALSE),IF($X3149="Unknown",VLOOKUP($E3149,$AI$71:$AW$75,COLUMN($AW:$AW)-COLUMN($AH:$AH),FALSE),0))</f>
        <v>223.99999999999997</v>
      </c>
      <c r="Q3149" s="87" cm="1">
        <f t="array" ref="Q3149">IF($X3149="Non-local",VLOOKUP($E3149,$AI$40:$AW$44,COLUMN($AW:$AW)-COLUMN($AH:$AH),FALSE),IF($X3149="Unknown",VLOOKUP($E3149,$AI$47:$AW$51,COLUMN($AW:$AW)-COLUMN($AH:$AH),FALSE),0))</f>
        <v>535.71460000000002</v>
      </c>
      <c r="R3149" s="87" cm="1">
        <f t="array" ref="R3149">IF($X3149="Non-local",VLOOKUP($E3149,$AI$88:$AW$92,COLUMN($AW:$AW)-COLUMN($AH:$AH),FALSE),IF($X3149="Unknown",VLOOKUP($E3149,$AI$95:$AW$99,COLUMN($AW:$AW)-COLUMN($AH:$AH),FALSE),0))</f>
        <v>0.13812461483017213</v>
      </c>
      <c r="S3149" s="87" cm="1">
        <f t="array" ref="S3149">VLOOKUP($E3149,$AI$111:$AW$115,COLUMN($AW:$AW)-COLUMN($AH:$AH),FALSE)</f>
        <v>431.69322000000005</v>
      </c>
      <c r="T3149" s="104">
        <f t="shared" si="633"/>
        <v>0.7920569916008271</v>
      </c>
      <c r="U3149" s="104">
        <f t="shared" si="634"/>
        <v>1877.1672609733791</v>
      </c>
      <c r="V3149" s="87" cm="1">
        <f t="array" ref="V3149">VLOOKUP($E3149,$AI$118:$AW$122,COLUMN($AW:$AW)-COLUMN($AH:$AH),FALSE)</f>
        <v>0</v>
      </c>
      <c r="W3149" s="87" t="str">
        <f t="shared" si="638"/>
        <v>Domestic</v>
      </c>
      <c r="X3149" s="87" t="str">
        <f t="shared" si="639"/>
        <v>Non-local</v>
      </c>
      <c r="Y3149" s="104"/>
      <c r="Z3149" s="87" t="str">
        <f t="shared" si="635"/>
        <v>USA</v>
      </c>
      <c r="AA3149" s="87" t="str">
        <f t="shared" si="636"/>
        <v>USA</v>
      </c>
      <c r="AB3149" s="82" cm="1">
        <f t="array" ref="AB3149">VLOOKUP(B3149,'GDP per Capita'!$T$2:$V$4235,COLUMN('GDP per Capita'!$V:$V)-COLUMN('GDP per Capita'!$S:$S),FALSE)</f>
        <v>63809.64</v>
      </c>
      <c r="AC3149" s="82">
        <f t="shared" si="631"/>
        <v>63809.64</v>
      </c>
      <c r="AD3149" s="82">
        <f t="shared" si="632"/>
        <v>63809.64</v>
      </c>
      <c r="AE3149" s="88">
        <f t="shared" si="637"/>
        <v>2.9418239328311196E-2</v>
      </c>
    </row>
    <row r="3150" spans="1:31">
      <c r="A3150" s="77" t="s">
        <v>1038</v>
      </c>
      <c r="B3150" s="77">
        <v>3149</v>
      </c>
      <c r="C3150" s="77" t="s">
        <v>29</v>
      </c>
      <c r="D3150" s="77" t="s">
        <v>29</v>
      </c>
      <c r="E3150" s="77">
        <v>2017</v>
      </c>
      <c r="F3150" s="77">
        <v>33.723761699999997</v>
      </c>
      <c r="G3150" s="77">
        <v>-116.267323699999</v>
      </c>
      <c r="H3150" s="77">
        <v>0</v>
      </c>
      <c r="I3150" s="77" t="s">
        <v>1727</v>
      </c>
      <c r="J3150" s="77">
        <v>30.271128600000001</v>
      </c>
      <c r="K3150" s="77">
        <v>-97.743699500000005</v>
      </c>
      <c r="L3150" s="77">
        <v>3571.6637550696801</v>
      </c>
      <c r="M3150" s="77">
        <v>0.65393237677065497</v>
      </c>
      <c r="N3150" s="77">
        <v>0</v>
      </c>
      <c r="O3150" s="77">
        <v>685.75944097337901</v>
      </c>
      <c r="P3150" s="87" cm="1">
        <f t="array" ref="P3150">IF($X3150="Non-local",VLOOKUP($E3150,$AI$64:$AW$68,COLUMN($AW:$AW)-COLUMN($AH:$AH),FALSE),IF($X3150="Unknown",VLOOKUP($E3150,$AI$71:$AW$75,COLUMN($AW:$AW)-COLUMN($AH:$AH),FALSE),0))</f>
        <v>223.99999999999997</v>
      </c>
      <c r="Q3150" s="87" cm="1">
        <f t="array" ref="Q3150">IF($X3150="Non-local",VLOOKUP($E3150,$AI$40:$AW$44,COLUMN($AW:$AW)-COLUMN($AH:$AH),FALSE),IF($X3150="Unknown",VLOOKUP($E3150,$AI$47:$AW$51,COLUMN($AW:$AW)-COLUMN($AH:$AH),FALSE),0))</f>
        <v>535.71460000000002</v>
      </c>
      <c r="R3150" s="87" cm="1">
        <f t="array" ref="R3150">IF($X3150="Non-local",VLOOKUP($E3150,$AI$88:$AW$92,COLUMN($AW:$AW)-COLUMN($AH:$AH),FALSE),IF($X3150="Unknown",VLOOKUP($E3150,$AI$95:$AW$99,COLUMN($AW:$AW)-COLUMN($AH:$AH),FALSE),0))</f>
        <v>0.13812461483017213</v>
      </c>
      <c r="S3150" s="87" cm="1">
        <f t="array" ref="S3150">VLOOKUP($E3150,$AI$111:$AW$115,COLUMN($AW:$AW)-COLUMN($AH:$AH),FALSE)</f>
        <v>431.69322000000005</v>
      </c>
      <c r="T3150" s="104">
        <f t="shared" si="633"/>
        <v>0.7920569916008271</v>
      </c>
      <c r="U3150" s="104">
        <f t="shared" si="634"/>
        <v>1877.1672609733791</v>
      </c>
      <c r="V3150" s="87" cm="1">
        <f t="array" ref="V3150">VLOOKUP($E3150,$AI$118:$AW$122,COLUMN($AW:$AW)-COLUMN($AH:$AH),FALSE)</f>
        <v>0</v>
      </c>
      <c r="W3150" s="87" t="str">
        <f t="shared" si="638"/>
        <v>Domestic</v>
      </c>
      <c r="X3150" s="87" t="str">
        <f t="shared" si="639"/>
        <v>Non-local</v>
      </c>
      <c r="Y3150" s="104"/>
      <c r="Z3150" s="87" t="str">
        <f t="shared" si="635"/>
        <v>USA</v>
      </c>
      <c r="AA3150" s="87" t="str">
        <f t="shared" si="636"/>
        <v>USA</v>
      </c>
      <c r="AB3150" s="82" cm="1">
        <f t="array" ref="AB3150">VLOOKUP(B3150,'GDP per Capita'!$T$2:$V$4235,COLUMN('GDP per Capita'!$V:$V)-COLUMN('GDP per Capita'!$S:$S),FALSE)</f>
        <v>63809.64</v>
      </c>
      <c r="AC3150" s="82">
        <f t="shared" si="631"/>
        <v>63809.64</v>
      </c>
      <c r="AD3150" s="82">
        <f t="shared" si="632"/>
        <v>63809.64</v>
      </c>
      <c r="AE3150" s="88">
        <f t="shared" si="637"/>
        <v>2.9418239328311196E-2</v>
      </c>
    </row>
    <row r="3151" spans="1:31">
      <c r="A3151" s="77" t="s">
        <v>886</v>
      </c>
      <c r="B3151" s="77">
        <v>3150</v>
      </c>
      <c r="C3151" s="77" t="s">
        <v>29</v>
      </c>
      <c r="D3151" s="77" t="s">
        <v>29</v>
      </c>
      <c r="E3151" s="77">
        <v>2017</v>
      </c>
      <c r="F3151" s="77">
        <v>39.284749400000003</v>
      </c>
      <c r="G3151" s="77">
        <v>-76.620474639699793</v>
      </c>
      <c r="H3151" s="77">
        <v>0</v>
      </c>
      <c r="I3151" s="77" t="s">
        <v>1727</v>
      </c>
      <c r="J3151" s="77">
        <v>30.271128600000001</v>
      </c>
      <c r="K3151" s="77">
        <v>-97.743699500000005</v>
      </c>
      <c r="L3151" s="77">
        <v>4333.0445921849196</v>
      </c>
      <c r="M3151" s="77">
        <v>0.77514219397292805</v>
      </c>
      <c r="N3151" s="77">
        <v>0</v>
      </c>
      <c r="O3151" s="77">
        <v>519.96535106219005</v>
      </c>
      <c r="P3151" s="87" cm="1">
        <f t="array" ref="P3151">IF($X3151="Non-local",VLOOKUP($E3151,$AI$64:$AW$68,COLUMN($AW:$AW)-COLUMN($AH:$AH),FALSE),IF($X3151="Unknown",VLOOKUP($E3151,$AI$71:$AW$75,COLUMN($AW:$AW)-COLUMN($AH:$AH),FALSE),0))</f>
        <v>223.99999999999997</v>
      </c>
      <c r="Q3151" s="87" cm="1">
        <f t="array" ref="Q3151">IF($X3151="Non-local",VLOOKUP($E3151,$AI$40:$AW$44,COLUMN($AW:$AW)-COLUMN($AH:$AH),FALSE),IF($X3151="Unknown",VLOOKUP($E3151,$AI$47:$AW$51,COLUMN($AW:$AW)-COLUMN($AH:$AH),FALSE),0))</f>
        <v>535.71460000000002</v>
      </c>
      <c r="R3151" s="87" cm="1">
        <f t="array" ref="R3151">IF($X3151="Non-local",VLOOKUP($E3151,$AI$88:$AW$92,COLUMN($AW:$AW)-COLUMN($AH:$AH),FALSE),IF($X3151="Unknown",VLOOKUP($E3151,$AI$95:$AW$99,COLUMN($AW:$AW)-COLUMN($AH:$AH),FALSE),0))</f>
        <v>0.13812461483017213</v>
      </c>
      <c r="S3151" s="87" cm="1">
        <f t="array" ref="S3151">VLOOKUP($E3151,$AI$111:$AW$115,COLUMN($AW:$AW)-COLUMN($AH:$AH),FALSE)</f>
        <v>431.69322000000005</v>
      </c>
      <c r="T3151" s="104">
        <f t="shared" si="633"/>
        <v>0.91326680880310018</v>
      </c>
      <c r="U3151" s="104">
        <f t="shared" si="634"/>
        <v>1711.3731710621901</v>
      </c>
      <c r="V3151" s="87" cm="1">
        <f t="array" ref="V3151">VLOOKUP($E3151,$AI$118:$AW$122,COLUMN($AW:$AW)-COLUMN($AH:$AH),FALSE)</f>
        <v>0</v>
      </c>
      <c r="W3151" s="87" t="str">
        <f t="shared" si="638"/>
        <v>Domestic</v>
      </c>
      <c r="X3151" s="87" t="str">
        <f t="shared" si="639"/>
        <v>Non-local</v>
      </c>
      <c r="Y3151" s="104"/>
      <c r="Z3151" s="87" t="str">
        <f t="shared" si="635"/>
        <v>USA</v>
      </c>
      <c r="AA3151" s="87" t="str">
        <f t="shared" si="636"/>
        <v>USA</v>
      </c>
      <c r="AB3151" s="82" cm="1">
        <f t="array" ref="AB3151">VLOOKUP(B3151,'GDP per Capita'!$T$2:$V$4235,COLUMN('GDP per Capita'!$V:$V)-COLUMN('GDP per Capita'!$S:$S),FALSE)</f>
        <v>63809.64</v>
      </c>
      <c r="AC3151" s="82">
        <f t="shared" si="631"/>
        <v>63809.64</v>
      </c>
      <c r="AD3151" s="82">
        <f t="shared" si="632"/>
        <v>63809.64</v>
      </c>
      <c r="AE3151" s="88">
        <f t="shared" si="637"/>
        <v>2.6819978471312331E-2</v>
      </c>
    </row>
    <row r="3152" spans="1:31">
      <c r="A3152" s="77" t="s">
        <v>1192</v>
      </c>
      <c r="B3152" s="77">
        <v>3151</v>
      </c>
      <c r="C3152" s="77" t="s">
        <v>29</v>
      </c>
      <c r="D3152" s="77" t="s">
        <v>29</v>
      </c>
      <c r="E3152" s="77">
        <v>2017</v>
      </c>
      <c r="F3152" s="77">
        <v>40.719234999999998</v>
      </c>
      <c r="G3152" s="77">
        <v>-73.688816299999999</v>
      </c>
      <c r="H3152" s="77">
        <v>0</v>
      </c>
      <c r="I3152" s="77" t="s">
        <v>1727</v>
      </c>
      <c r="J3152" s="77">
        <v>30.271128600000001</v>
      </c>
      <c r="K3152" s="77">
        <v>-97.743699500000005</v>
      </c>
      <c r="L3152" s="77">
        <v>4913.3057514762704</v>
      </c>
      <c r="M3152" s="77">
        <v>0.86496442720920697</v>
      </c>
      <c r="N3152" s="77">
        <v>0</v>
      </c>
      <c r="O3152" s="77">
        <v>589.59669017715305</v>
      </c>
      <c r="P3152" s="87" cm="1">
        <f t="array" ref="P3152">IF($X3152="Non-local",VLOOKUP($E3152,$AI$64:$AW$68,COLUMN($AW:$AW)-COLUMN($AH:$AH),FALSE),IF($X3152="Unknown",VLOOKUP($E3152,$AI$71:$AW$75,COLUMN($AW:$AW)-COLUMN($AH:$AH),FALSE),0))</f>
        <v>223.99999999999997</v>
      </c>
      <c r="Q3152" s="87" cm="1">
        <f t="array" ref="Q3152">IF($X3152="Non-local",VLOOKUP($E3152,$AI$40:$AW$44,COLUMN($AW:$AW)-COLUMN($AH:$AH),FALSE),IF($X3152="Unknown",VLOOKUP($E3152,$AI$47:$AW$51,COLUMN($AW:$AW)-COLUMN($AH:$AH),FALSE),0))</f>
        <v>535.71460000000002</v>
      </c>
      <c r="R3152" s="87" cm="1">
        <f t="array" ref="R3152">IF($X3152="Non-local",VLOOKUP($E3152,$AI$88:$AW$92,COLUMN($AW:$AW)-COLUMN($AH:$AH),FALSE),IF($X3152="Unknown",VLOOKUP($E3152,$AI$95:$AW$99,COLUMN($AW:$AW)-COLUMN($AH:$AH),FALSE),0))</f>
        <v>0.13812461483017213</v>
      </c>
      <c r="S3152" s="87" cm="1">
        <f t="array" ref="S3152">VLOOKUP($E3152,$AI$111:$AW$115,COLUMN($AW:$AW)-COLUMN($AH:$AH),FALSE)</f>
        <v>431.69322000000005</v>
      </c>
      <c r="T3152" s="104">
        <f t="shared" si="633"/>
        <v>1.0030890420393792</v>
      </c>
      <c r="U3152" s="104">
        <f t="shared" si="634"/>
        <v>1781.0045101771532</v>
      </c>
      <c r="V3152" s="87" cm="1">
        <f t="array" ref="V3152">VLOOKUP($E3152,$AI$118:$AW$122,COLUMN($AW:$AW)-COLUMN($AH:$AH),FALSE)</f>
        <v>0</v>
      </c>
      <c r="W3152" s="87" t="str">
        <f t="shared" si="638"/>
        <v>Domestic</v>
      </c>
      <c r="X3152" s="87" t="str">
        <f t="shared" si="639"/>
        <v>Non-local</v>
      </c>
      <c r="Y3152" s="104"/>
      <c r="Z3152" s="87" t="str">
        <f t="shared" si="635"/>
        <v>USA</v>
      </c>
      <c r="AA3152" s="87" t="str">
        <f t="shared" si="636"/>
        <v>USA</v>
      </c>
      <c r="AB3152" s="82" cm="1">
        <f t="array" ref="AB3152">VLOOKUP(B3152,'GDP per Capita'!$T$2:$V$4235,COLUMN('GDP per Capita'!$V:$V)-COLUMN('GDP per Capita'!$S:$S),FALSE)</f>
        <v>63809.64</v>
      </c>
      <c r="AC3152" s="82">
        <f t="shared" si="631"/>
        <v>63809.64</v>
      </c>
      <c r="AD3152" s="82">
        <f t="shared" si="632"/>
        <v>63809.64</v>
      </c>
      <c r="AE3152" s="88">
        <f t="shared" si="637"/>
        <v>2.791121388832711E-2</v>
      </c>
    </row>
    <row r="3153" spans="1:31">
      <c r="A3153" s="77" t="s">
        <v>1278</v>
      </c>
      <c r="B3153" s="77">
        <v>3152</v>
      </c>
      <c r="C3153" s="77" t="s">
        <v>29</v>
      </c>
      <c r="D3153" s="77" t="s">
        <v>29</v>
      </c>
      <c r="E3153" s="77">
        <v>2017</v>
      </c>
      <c r="F3153" s="77">
        <v>39.001777199999999</v>
      </c>
      <c r="G3153" s="77">
        <v>-76.687467099999907</v>
      </c>
      <c r="H3153" s="77">
        <v>0</v>
      </c>
      <c r="I3153" s="77" t="s">
        <v>1727</v>
      </c>
      <c r="J3153" s="77">
        <v>30.271128600000001</v>
      </c>
      <c r="K3153" s="77">
        <v>-97.743699500000005</v>
      </c>
      <c r="L3153" s="77">
        <v>4299.9484168650297</v>
      </c>
      <c r="M3153" s="77">
        <v>0.76987337032375802</v>
      </c>
      <c r="N3153" s="77">
        <v>0</v>
      </c>
      <c r="O3153" s="77">
        <v>515.99381002380403</v>
      </c>
      <c r="P3153" s="87" cm="1">
        <f t="array" ref="P3153">IF($X3153="Non-local",VLOOKUP($E3153,$AI$64:$AW$68,COLUMN($AW:$AW)-COLUMN($AH:$AH),FALSE),IF($X3153="Unknown",VLOOKUP($E3153,$AI$71:$AW$75,COLUMN($AW:$AW)-COLUMN($AH:$AH),FALSE),0))</f>
        <v>223.99999999999997</v>
      </c>
      <c r="Q3153" s="87" cm="1">
        <f t="array" ref="Q3153">IF($X3153="Non-local",VLOOKUP($E3153,$AI$40:$AW$44,COLUMN($AW:$AW)-COLUMN($AH:$AH),FALSE),IF($X3153="Unknown",VLOOKUP($E3153,$AI$47:$AW$51,COLUMN($AW:$AW)-COLUMN($AH:$AH),FALSE),0))</f>
        <v>535.71460000000002</v>
      </c>
      <c r="R3153" s="87" cm="1">
        <f t="array" ref="R3153">IF($X3153="Non-local",VLOOKUP($E3153,$AI$88:$AW$92,COLUMN($AW:$AW)-COLUMN($AH:$AH),FALSE),IF($X3153="Unknown",VLOOKUP($E3153,$AI$95:$AW$99,COLUMN($AW:$AW)-COLUMN($AH:$AH),FALSE),0))</f>
        <v>0.13812461483017213</v>
      </c>
      <c r="S3153" s="87" cm="1">
        <f t="array" ref="S3153">VLOOKUP($E3153,$AI$111:$AW$115,COLUMN($AW:$AW)-COLUMN($AH:$AH),FALSE)</f>
        <v>431.69322000000005</v>
      </c>
      <c r="T3153" s="104">
        <f t="shared" si="633"/>
        <v>0.90799798515393015</v>
      </c>
      <c r="U3153" s="104">
        <f t="shared" si="634"/>
        <v>1707.401630023804</v>
      </c>
      <c r="V3153" s="87" cm="1">
        <f t="array" ref="V3153">VLOOKUP($E3153,$AI$118:$AW$122,COLUMN($AW:$AW)-COLUMN($AH:$AH),FALSE)</f>
        <v>0</v>
      </c>
      <c r="W3153" s="87" t="str">
        <f t="shared" si="638"/>
        <v>Domestic</v>
      </c>
      <c r="X3153" s="87" t="str">
        <f t="shared" si="639"/>
        <v>Non-local</v>
      </c>
      <c r="Y3153" s="104"/>
      <c r="Z3153" s="87" t="str">
        <f t="shared" si="635"/>
        <v>USA</v>
      </c>
      <c r="AA3153" s="87" t="str">
        <f t="shared" si="636"/>
        <v>USA</v>
      </c>
      <c r="AB3153" s="82" cm="1">
        <f t="array" ref="AB3153">VLOOKUP(B3153,'GDP per Capita'!$T$2:$V$4235,COLUMN('GDP per Capita'!$V:$V)-COLUMN('GDP per Capita'!$S:$S),FALSE)</f>
        <v>63809.64</v>
      </c>
      <c r="AC3153" s="82">
        <f t="shared" si="631"/>
        <v>63809.64</v>
      </c>
      <c r="AD3153" s="82">
        <f t="shared" si="632"/>
        <v>63809.64</v>
      </c>
      <c r="AE3153" s="88">
        <f t="shared" si="637"/>
        <v>2.6757738016133677E-2</v>
      </c>
    </row>
    <row r="3154" spans="1:31">
      <c r="A3154" s="77" t="s">
        <v>1368</v>
      </c>
      <c r="B3154" s="77">
        <v>3153</v>
      </c>
      <c r="C3154" s="77" t="s">
        <v>29</v>
      </c>
      <c r="D3154" s="77" t="s">
        <v>29</v>
      </c>
      <c r="E3154" s="77">
        <v>2017</v>
      </c>
      <c r="F3154" s="77">
        <v>42.5464828</v>
      </c>
      <c r="G3154" s="77">
        <v>-71.173666900000001</v>
      </c>
      <c r="H3154" s="77">
        <v>0</v>
      </c>
      <c r="I3154" s="77" t="s">
        <v>1727</v>
      </c>
      <c r="J3154" s="77">
        <v>30.271128600000001</v>
      </c>
      <c r="K3154" s="77">
        <v>-97.743699500000005</v>
      </c>
      <c r="L3154" s="77">
        <v>5449.2446574569003</v>
      </c>
      <c r="M3154" s="77">
        <v>0.937337478043056</v>
      </c>
      <c r="N3154" s="77">
        <v>0</v>
      </c>
      <c r="O3154" s="77">
        <v>653.90935889482796</v>
      </c>
      <c r="P3154" s="87" cm="1">
        <f t="array" ref="P3154">IF($X3154="Non-local",VLOOKUP($E3154,$AI$64:$AW$68,COLUMN($AW:$AW)-COLUMN($AH:$AH),FALSE),IF($X3154="Unknown",VLOOKUP($E3154,$AI$71:$AW$75,COLUMN($AW:$AW)-COLUMN($AH:$AH),FALSE),0))</f>
        <v>223.99999999999997</v>
      </c>
      <c r="Q3154" s="87" cm="1">
        <f t="array" ref="Q3154">IF($X3154="Non-local",VLOOKUP($E3154,$AI$40:$AW$44,COLUMN($AW:$AW)-COLUMN($AH:$AH),FALSE),IF($X3154="Unknown",VLOOKUP($E3154,$AI$47:$AW$51,COLUMN($AW:$AW)-COLUMN($AH:$AH),FALSE),0))</f>
        <v>535.71460000000002</v>
      </c>
      <c r="R3154" s="87" cm="1">
        <f t="array" ref="R3154">IF($X3154="Non-local",VLOOKUP($E3154,$AI$88:$AW$92,COLUMN($AW:$AW)-COLUMN($AH:$AH),FALSE),IF($X3154="Unknown",VLOOKUP($E3154,$AI$95:$AW$99,COLUMN($AW:$AW)-COLUMN($AH:$AH),FALSE),0))</f>
        <v>0.13812461483017213</v>
      </c>
      <c r="S3154" s="87" cm="1">
        <f t="array" ref="S3154">VLOOKUP($E3154,$AI$111:$AW$115,COLUMN($AW:$AW)-COLUMN($AH:$AH),FALSE)</f>
        <v>431.69322000000005</v>
      </c>
      <c r="T3154" s="104">
        <f t="shared" si="633"/>
        <v>1.0754620928732281</v>
      </c>
      <c r="U3154" s="104">
        <f t="shared" si="634"/>
        <v>1845.317178894828</v>
      </c>
      <c r="V3154" s="87" cm="1">
        <f t="array" ref="V3154">VLOOKUP($E3154,$AI$118:$AW$122,COLUMN($AW:$AW)-COLUMN($AH:$AH),FALSE)</f>
        <v>0</v>
      </c>
      <c r="W3154" s="87" t="str">
        <f t="shared" si="638"/>
        <v>Domestic</v>
      </c>
      <c r="X3154" s="87" t="str">
        <f t="shared" si="639"/>
        <v>Non-local</v>
      </c>
      <c r="Y3154" s="104"/>
      <c r="Z3154" s="87" t="str">
        <f t="shared" si="635"/>
        <v>USA</v>
      </c>
      <c r="AA3154" s="87" t="str">
        <f t="shared" si="636"/>
        <v>USA</v>
      </c>
      <c r="AB3154" s="82" cm="1">
        <f t="array" ref="AB3154">VLOOKUP(B3154,'GDP per Capita'!$T$2:$V$4235,COLUMN('GDP per Capita'!$V:$V)-COLUMN('GDP per Capita'!$S:$S),FALSE)</f>
        <v>63809.64</v>
      </c>
      <c r="AC3154" s="82">
        <f t="shared" si="631"/>
        <v>63809.64</v>
      </c>
      <c r="AD3154" s="82">
        <f t="shared" si="632"/>
        <v>63809.64</v>
      </c>
      <c r="AE3154" s="88">
        <f t="shared" si="637"/>
        <v>2.8919097159846505E-2</v>
      </c>
    </row>
    <row r="3155" spans="1:31">
      <c r="A3155" s="77" t="s">
        <v>1000</v>
      </c>
      <c r="B3155" s="77">
        <v>3154</v>
      </c>
      <c r="C3155" s="77" t="s">
        <v>29</v>
      </c>
      <c r="D3155" s="77" t="s">
        <v>29</v>
      </c>
      <c r="E3155" s="77">
        <v>2017</v>
      </c>
      <c r="F3155" s="77">
        <v>37.3893889</v>
      </c>
      <c r="G3155" s="77">
        <v>-122.0832101</v>
      </c>
      <c r="H3155" s="77">
        <v>0</v>
      </c>
      <c r="I3155" s="77" t="s">
        <v>1727</v>
      </c>
      <c r="J3155" s="77">
        <v>30.271128600000001</v>
      </c>
      <c r="K3155" s="77">
        <v>-97.743699500000005</v>
      </c>
      <c r="L3155" s="77">
        <v>4750.5043330695898</v>
      </c>
      <c r="M3155" s="77">
        <v>0.84160068151991596</v>
      </c>
      <c r="N3155" s="77">
        <v>0</v>
      </c>
      <c r="O3155" s="77">
        <v>570.06051996835004</v>
      </c>
      <c r="P3155" s="87" cm="1">
        <f t="array" ref="P3155">IF($X3155="Non-local",VLOOKUP($E3155,$AI$64:$AW$68,COLUMN($AW:$AW)-COLUMN($AH:$AH),FALSE),IF($X3155="Unknown",VLOOKUP($E3155,$AI$71:$AW$75,COLUMN($AW:$AW)-COLUMN($AH:$AH),FALSE),0))</f>
        <v>223.99999999999997</v>
      </c>
      <c r="Q3155" s="87" cm="1">
        <f t="array" ref="Q3155">IF($X3155="Non-local",VLOOKUP($E3155,$AI$40:$AW$44,COLUMN($AW:$AW)-COLUMN($AH:$AH),FALSE),IF($X3155="Unknown",VLOOKUP($E3155,$AI$47:$AW$51,COLUMN($AW:$AW)-COLUMN($AH:$AH),FALSE),0))</f>
        <v>535.71460000000002</v>
      </c>
      <c r="R3155" s="87" cm="1">
        <f t="array" ref="R3155">IF($X3155="Non-local",VLOOKUP($E3155,$AI$88:$AW$92,COLUMN($AW:$AW)-COLUMN($AH:$AH),FALSE),IF($X3155="Unknown",VLOOKUP($E3155,$AI$95:$AW$99,COLUMN($AW:$AW)-COLUMN($AH:$AH),FALSE),0))</f>
        <v>0.13812461483017213</v>
      </c>
      <c r="S3155" s="87" cm="1">
        <f t="array" ref="S3155">VLOOKUP($E3155,$AI$111:$AW$115,COLUMN($AW:$AW)-COLUMN($AH:$AH),FALSE)</f>
        <v>431.69322000000005</v>
      </c>
      <c r="T3155" s="104">
        <f t="shared" si="633"/>
        <v>0.97972529635008809</v>
      </c>
      <c r="U3155" s="104">
        <f t="shared" si="634"/>
        <v>1761.4683399683502</v>
      </c>
      <c r="V3155" s="87" cm="1">
        <f t="array" ref="V3155">VLOOKUP($E3155,$AI$118:$AW$122,COLUMN($AW:$AW)-COLUMN($AH:$AH),FALSE)</f>
        <v>0</v>
      </c>
      <c r="W3155" s="87" t="str">
        <f t="shared" si="638"/>
        <v>Domestic</v>
      </c>
      <c r="X3155" s="87" t="str">
        <f t="shared" si="639"/>
        <v>Non-local</v>
      </c>
      <c r="Y3155" s="104"/>
      <c r="Z3155" s="87" t="str">
        <f t="shared" si="635"/>
        <v>USA</v>
      </c>
      <c r="AA3155" s="87" t="str">
        <f t="shared" si="636"/>
        <v>USA</v>
      </c>
      <c r="AB3155" s="82" cm="1">
        <f t="array" ref="AB3155">VLOOKUP(B3155,'GDP per Capita'!$T$2:$V$4235,COLUMN('GDP per Capita'!$V:$V)-COLUMN('GDP per Capita'!$S:$S),FALSE)</f>
        <v>63809.64</v>
      </c>
      <c r="AC3155" s="82">
        <f t="shared" si="631"/>
        <v>63809.64</v>
      </c>
      <c r="AD3155" s="82">
        <f t="shared" si="632"/>
        <v>63809.64</v>
      </c>
      <c r="AE3155" s="88">
        <f t="shared" si="637"/>
        <v>2.7605050584337258E-2</v>
      </c>
    </row>
    <row r="3156" spans="1:31">
      <c r="A3156" s="77" t="s">
        <v>1011</v>
      </c>
      <c r="B3156" s="77">
        <v>3155</v>
      </c>
      <c r="C3156" s="77" t="s">
        <v>29</v>
      </c>
      <c r="D3156" s="77" t="s">
        <v>29</v>
      </c>
      <c r="E3156" s="77">
        <v>2017</v>
      </c>
      <c r="F3156" s="77">
        <v>40.102554999999903</v>
      </c>
      <c r="G3156" s="77">
        <v>-105.36320790000001</v>
      </c>
      <c r="H3156" s="77">
        <v>0</v>
      </c>
      <c r="I3156" s="77" t="s">
        <v>1727</v>
      </c>
      <c r="J3156" s="77">
        <v>30.271128600000001</v>
      </c>
      <c r="K3156" s="77">
        <v>-97.743699500000005</v>
      </c>
      <c r="L3156" s="77">
        <v>2585.6538165090201</v>
      </c>
      <c r="M3156" s="77">
        <v>0.50305377837168896</v>
      </c>
      <c r="N3156" s="77">
        <v>0</v>
      </c>
      <c r="O3156" s="77">
        <v>496.44553276973198</v>
      </c>
      <c r="P3156" s="87" cm="1">
        <f t="array" ref="P3156">IF($X3156="Non-local",VLOOKUP($E3156,$AI$64:$AW$68,COLUMN($AW:$AW)-COLUMN($AH:$AH),FALSE),IF($X3156="Unknown",VLOOKUP($E3156,$AI$71:$AW$75,COLUMN($AW:$AW)-COLUMN($AH:$AH),FALSE),0))</f>
        <v>223.99999999999997</v>
      </c>
      <c r="Q3156" s="87" cm="1">
        <f t="array" ref="Q3156">IF($X3156="Non-local",VLOOKUP($E3156,$AI$40:$AW$44,COLUMN($AW:$AW)-COLUMN($AH:$AH),FALSE),IF($X3156="Unknown",VLOOKUP($E3156,$AI$47:$AW$51,COLUMN($AW:$AW)-COLUMN($AH:$AH),FALSE),0))</f>
        <v>535.71460000000002</v>
      </c>
      <c r="R3156" s="87" cm="1">
        <f t="array" ref="R3156">IF($X3156="Non-local",VLOOKUP($E3156,$AI$88:$AW$92,COLUMN($AW:$AW)-COLUMN($AH:$AH),FALSE),IF($X3156="Unknown",VLOOKUP($E3156,$AI$95:$AW$99,COLUMN($AW:$AW)-COLUMN($AH:$AH),FALSE),0))</f>
        <v>0.13812461483017213</v>
      </c>
      <c r="S3156" s="87" cm="1">
        <f t="array" ref="S3156">VLOOKUP($E3156,$AI$111:$AW$115,COLUMN($AW:$AW)-COLUMN($AH:$AH),FALSE)</f>
        <v>431.69322000000005</v>
      </c>
      <c r="T3156" s="104">
        <f t="shared" si="633"/>
        <v>0.6411783932018611</v>
      </c>
      <c r="U3156" s="104">
        <f t="shared" si="634"/>
        <v>1687.8533527697321</v>
      </c>
      <c r="V3156" s="87" cm="1">
        <f t="array" ref="V3156">VLOOKUP($E3156,$AI$118:$AW$122,COLUMN($AW:$AW)-COLUMN($AH:$AH),FALSE)</f>
        <v>0</v>
      </c>
      <c r="W3156" s="87" t="str">
        <f t="shared" si="638"/>
        <v>Domestic</v>
      </c>
      <c r="X3156" s="87" t="str">
        <f t="shared" si="639"/>
        <v>Non-local</v>
      </c>
      <c r="Y3156" s="104"/>
      <c r="Z3156" s="87" t="str">
        <f t="shared" si="635"/>
        <v>USA</v>
      </c>
      <c r="AA3156" s="87" t="str">
        <f t="shared" si="636"/>
        <v>USA</v>
      </c>
      <c r="AB3156" s="82" cm="1">
        <f t="array" ref="AB3156">VLOOKUP(B3156,'GDP per Capita'!$T$2:$V$4235,COLUMN('GDP per Capita'!$V:$V)-COLUMN('GDP per Capita'!$S:$S),FALSE)</f>
        <v>63809.64</v>
      </c>
      <c r="AC3156" s="82">
        <f t="shared" si="631"/>
        <v>63809.64</v>
      </c>
      <c r="AD3156" s="82">
        <f t="shared" si="632"/>
        <v>63809.64</v>
      </c>
      <c r="AE3156" s="88">
        <f t="shared" si="637"/>
        <v>2.6451384975212711E-2</v>
      </c>
    </row>
    <row r="3157" spans="1:31">
      <c r="A3157" s="77" t="s">
        <v>1436</v>
      </c>
      <c r="B3157" s="77">
        <v>3156</v>
      </c>
      <c r="C3157" s="77" t="s">
        <v>29</v>
      </c>
      <c r="D3157" s="77" t="s">
        <v>29</v>
      </c>
      <c r="E3157" s="77">
        <v>2017</v>
      </c>
      <c r="F3157" s="77">
        <v>32.753177000000001</v>
      </c>
      <c r="G3157" s="77">
        <v>-97.332745900000006</v>
      </c>
      <c r="H3157" s="77">
        <v>0</v>
      </c>
      <c r="I3157" s="77" t="s">
        <v>1727</v>
      </c>
      <c r="J3157" s="77">
        <v>30.271128600000001</v>
      </c>
      <c r="K3157" s="77">
        <v>-97.743699500000005</v>
      </c>
      <c r="L3157" s="77">
        <v>557.45316724502095</v>
      </c>
      <c r="M3157" s="77">
        <v>0.23524047921789901</v>
      </c>
      <c r="N3157" s="77">
        <v>0</v>
      </c>
      <c r="O3157" s="77">
        <v>107.031008111044</v>
      </c>
      <c r="P3157" s="87" cm="1">
        <f t="array" ref="P3157">IF($X3157="Non-local",VLOOKUP($E3157,$AI$64:$AW$68,COLUMN($AW:$AW)-COLUMN($AH:$AH),FALSE),IF($X3157="Unknown",VLOOKUP($E3157,$AI$71:$AW$75,COLUMN($AW:$AW)-COLUMN($AH:$AH),FALSE),0))</f>
        <v>223.99999999999997</v>
      </c>
      <c r="Q3157" s="87" cm="1">
        <f t="array" ref="Q3157">IF($X3157="Non-local",VLOOKUP($E3157,$AI$40:$AW$44,COLUMN($AW:$AW)-COLUMN($AH:$AH),FALSE),IF($X3157="Unknown",VLOOKUP($E3157,$AI$47:$AW$51,COLUMN($AW:$AW)-COLUMN($AH:$AH),FALSE),0))</f>
        <v>535.71460000000002</v>
      </c>
      <c r="R3157" s="87" cm="1">
        <f t="array" ref="R3157">IF($X3157="Non-local",VLOOKUP($E3157,$AI$88:$AW$92,COLUMN($AW:$AW)-COLUMN($AH:$AH),FALSE),IF($X3157="Unknown",VLOOKUP($E3157,$AI$95:$AW$99,COLUMN($AW:$AW)-COLUMN($AH:$AH),FALSE),0))</f>
        <v>0.13812461483017213</v>
      </c>
      <c r="S3157" s="87" cm="1">
        <f t="array" ref="S3157">VLOOKUP($E3157,$AI$111:$AW$115,COLUMN($AW:$AW)-COLUMN($AH:$AH),FALSE)</f>
        <v>431.69322000000005</v>
      </c>
      <c r="T3157" s="104">
        <f t="shared" si="633"/>
        <v>0.37336509404807117</v>
      </c>
      <c r="U3157" s="104">
        <f t="shared" si="634"/>
        <v>1298.4388281110441</v>
      </c>
      <c r="V3157" s="87" cm="1">
        <f t="array" ref="V3157">VLOOKUP($E3157,$AI$118:$AW$122,COLUMN($AW:$AW)-COLUMN($AH:$AH),FALSE)</f>
        <v>0</v>
      </c>
      <c r="W3157" s="87" t="str">
        <f t="shared" si="638"/>
        <v>Domestic</v>
      </c>
      <c r="X3157" s="87" t="str">
        <f t="shared" si="639"/>
        <v>Non-local</v>
      </c>
      <c r="Y3157" s="104"/>
      <c r="Z3157" s="87" t="str">
        <f t="shared" si="635"/>
        <v>USA</v>
      </c>
      <c r="AA3157" s="87" t="str">
        <f t="shared" si="636"/>
        <v>USA</v>
      </c>
      <c r="AB3157" s="82" cm="1">
        <f t="array" ref="AB3157">VLOOKUP(B3157,'GDP per Capita'!$T$2:$V$4235,COLUMN('GDP per Capita'!$V:$V)-COLUMN('GDP per Capita'!$S:$S),FALSE)</f>
        <v>63809.64</v>
      </c>
      <c r="AC3157" s="82">
        <f t="shared" si="631"/>
        <v>63809.64</v>
      </c>
      <c r="AD3157" s="82">
        <f t="shared" si="632"/>
        <v>63809.64</v>
      </c>
      <c r="AE3157" s="88">
        <f t="shared" si="637"/>
        <v>2.0348631149008898E-2</v>
      </c>
    </row>
    <row r="3158" spans="1:31">
      <c r="A3158" s="77" t="s">
        <v>886</v>
      </c>
      <c r="B3158" s="77">
        <v>3157</v>
      </c>
      <c r="C3158" s="77" t="s">
        <v>29</v>
      </c>
      <c r="D3158" s="77" t="s">
        <v>29</v>
      </c>
      <c r="E3158" s="77">
        <v>2017</v>
      </c>
      <c r="F3158" s="77">
        <v>39.284749400000003</v>
      </c>
      <c r="G3158" s="77">
        <v>-76.620474639699793</v>
      </c>
      <c r="H3158" s="77">
        <v>0</v>
      </c>
      <c r="I3158" s="77" t="s">
        <v>1727</v>
      </c>
      <c r="J3158" s="77">
        <v>30.271128600000001</v>
      </c>
      <c r="K3158" s="77">
        <v>-97.743699500000005</v>
      </c>
      <c r="L3158" s="77">
        <v>4333.0445921849196</v>
      </c>
      <c r="M3158" s="77">
        <v>0.77514219397292805</v>
      </c>
      <c r="N3158" s="77">
        <v>0</v>
      </c>
      <c r="O3158" s="77">
        <v>519.96535106219005</v>
      </c>
      <c r="P3158" s="87" cm="1">
        <f t="array" ref="P3158">IF($X3158="Non-local",VLOOKUP($E3158,$AI$64:$AW$68,COLUMN($AW:$AW)-COLUMN($AH:$AH),FALSE),IF($X3158="Unknown",VLOOKUP($E3158,$AI$71:$AW$75,COLUMN($AW:$AW)-COLUMN($AH:$AH),FALSE),0))</f>
        <v>223.99999999999997</v>
      </c>
      <c r="Q3158" s="87" cm="1">
        <f t="array" ref="Q3158">IF($X3158="Non-local",VLOOKUP($E3158,$AI$40:$AW$44,COLUMN($AW:$AW)-COLUMN($AH:$AH),FALSE),IF($X3158="Unknown",VLOOKUP($E3158,$AI$47:$AW$51,COLUMN($AW:$AW)-COLUMN($AH:$AH),FALSE),0))</f>
        <v>535.71460000000002</v>
      </c>
      <c r="R3158" s="87" cm="1">
        <f t="array" ref="R3158">IF($X3158="Non-local",VLOOKUP($E3158,$AI$88:$AW$92,COLUMN($AW:$AW)-COLUMN($AH:$AH),FALSE),IF($X3158="Unknown",VLOOKUP($E3158,$AI$95:$AW$99,COLUMN($AW:$AW)-COLUMN($AH:$AH),FALSE),0))</f>
        <v>0.13812461483017213</v>
      </c>
      <c r="S3158" s="87" cm="1">
        <f t="array" ref="S3158">VLOOKUP($E3158,$AI$111:$AW$115,COLUMN($AW:$AW)-COLUMN($AH:$AH),FALSE)</f>
        <v>431.69322000000005</v>
      </c>
      <c r="T3158" s="104">
        <f t="shared" si="633"/>
        <v>0.91326680880310018</v>
      </c>
      <c r="U3158" s="104">
        <f t="shared" si="634"/>
        <v>1711.3731710621901</v>
      </c>
      <c r="V3158" s="87" cm="1">
        <f t="array" ref="V3158">VLOOKUP($E3158,$AI$118:$AW$122,COLUMN($AW:$AW)-COLUMN($AH:$AH),FALSE)</f>
        <v>0</v>
      </c>
      <c r="W3158" s="87" t="str">
        <f t="shared" si="638"/>
        <v>Domestic</v>
      </c>
      <c r="X3158" s="87" t="str">
        <f t="shared" si="639"/>
        <v>Non-local</v>
      </c>
      <c r="Y3158" s="104"/>
      <c r="Z3158" s="87" t="str">
        <f t="shared" si="635"/>
        <v>USA</v>
      </c>
      <c r="AA3158" s="87" t="str">
        <f t="shared" si="636"/>
        <v>USA</v>
      </c>
      <c r="AB3158" s="82" cm="1">
        <f t="array" ref="AB3158">VLOOKUP(B3158,'GDP per Capita'!$T$2:$V$4235,COLUMN('GDP per Capita'!$V:$V)-COLUMN('GDP per Capita'!$S:$S),FALSE)</f>
        <v>63809.64</v>
      </c>
      <c r="AC3158" s="82">
        <f t="shared" si="631"/>
        <v>63809.64</v>
      </c>
      <c r="AD3158" s="82">
        <f t="shared" si="632"/>
        <v>63809.64</v>
      </c>
      <c r="AE3158" s="88">
        <f t="shared" si="637"/>
        <v>2.6819978471312331E-2</v>
      </c>
    </row>
    <row r="3159" spans="1:31">
      <c r="A3159" s="77" t="s">
        <v>927</v>
      </c>
      <c r="B3159" s="77">
        <v>3158</v>
      </c>
      <c r="C3159" s="77" t="s">
        <v>29</v>
      </c>
      <c r="D3159" s="77" t="s">
        <v>29</v>
      </c>
      <c r="E3159" s="77">
        <v>2017</v>
      </c>
      <c r="F3159" s="77">
        <v>34.147645199999999</v>
      </c>
      <c r="G3159" s="77">
        <v>-118.1444779</v>
      </c>
      <c r="H3159" s="77">
        <v>0</v>
      </c>
      <c r="I3159" s="77" t="s">
        <v>1727</v>
      </c>
      <c r="J3159" s="77">
        <v>30.271128600000001</v>
      </c>
      <c r="K3159" s="77">
        <v>-97.743699500000005</v>
      </c>
      <c r="L3159" s="77">
        <v>3927.0989919559202</v>
      </c>
      <c r="M3159" s="77">
        <v>0.71051672719042702</v>
      </c>
      <c r="N3159" s="77">
        <v>0</v>
      </c>
      <c r="O3159" s="77">
        <v>754.00300645553705</v>
      </c>
      <c r="P3159" s="87" cm="1">
        <f t="array" ref="P3159">IF($X3159="Non-local",VLOOKUP($E3159,$AI$64:$AW$68,COLUMN($AW:$AW)-COLUMN($AH:$AH),FALSE),IF($X3159="Unknown",VLOOKUP($E3159,$AI$71:$AW$75,COLUMN($AW:$AW)-COLUMN($AH:$AH),FALSE),0))</f>
        <v>223.99999999999997</v>
      </c>
      <c r="Q3159" s="87" cm="1">
        <f t="array" ref="Q3159">IF($X3159="Non-local",VLOOKUP($E3159,$AI$40:$AW$44,COLUMN($AW:$AW)-COLUMN($AH:$AH),FALSE),IF($X3159="Unknown",VLOOKUP($E3159,$AI$47:$AW$51,COLUMN($AW:$AW)-COLUMN($AH:$AH),FALSE),0))</f>
        <v>535.71460000000002</v>
      </c>
      <c r="R3159" s="87" cm="1">
        <f t="array" ref="R3159">IF($X3159="Non-local",VLOOKUP($E3159,$AI$88:$AW$92,COLUMN($AW:$AW)-COLUMN($AH:$AH),FALSE),IF($X3159="Unknown",VLOOKUP($E3159,$AI$95:$AW$99,COLUMN($AW:$AW)-COLUMN($AH:$AH),FALSE),0))</f>
        <v>0.13812461483017213</v>
      </c>
      <c r="S3159" s="87" cm="1">
        <f t="array" ref="S3159">VLOOKUP($E3159,$AI$111:$AW$115,COLUMN($AW:$AW)-COLUMN($AH:$AH),FALSE)</f>
        <v>431.69322000000005</v>
      </c>
      <c r="T3159" s="104">
        <f t="shared" si="633"/>
        <v>0.84864134202059915</v>
      </c>
      <c r="U3159" s="104">
        <f t="shared" si="634"/>
        <v>1945.4108264555371</v>
      </c>
      <c r="V3159" s="87" cm="1">
        <f t="array" ref="V3159">VLOOKUP($E3159,$AI$118:$AW$122,COLUMN($AW:$AW)-COLUMN($AH:$AH),FALSE)</f>
        <v>0</v>
      </c>
      <c r="W3159" s="87" t="str">
        <f t="shared" si="638"/>
        <v>Domestic</v>
      </c>
      <c r="X3159" s="87" t="str">
        <f t="shared" si="639"/>
        <v>Non-local</v>
      </c>
      <c r="Y3159" s="104"/>
      <c r="Z3159" s="87" t="str">
        <f t="shared" si="635"/>
        <v>USA</v>
      </c>
      <c r="AA3159" s="87" t="str">
        <f t="shared" si="636"/>
        <v>USA</v>
      </c>
      <c r="AB3159" s="82" cm="1">
        <f t="array" ref="AB3159">VLOOKUP(B3159,'GDP per Capita'!$T$2:$V$4235,COLUMN('GDP per Capita'!$V:$V)-COLUMN('GDP per Capita'!$S:$S),FALSE)</f>
        <v>63809.64</v>
      </c>
      <c r="AC3159" s="82">
        <f t="shared" si="631"/>
        <v>63809.64</v>
      </c>
      <c r="AD3159" s="82">
        <f t="shared" si="632"/>
        <v>63809.64</v>
      </c>
      <c r="AE3159" s="88">
        <f t="shared" si="637"/>
        <v>3.0487726093667619E-2</v>
      </c>
    </row>
    <row r="3160" spans="1:31">
      <c r="A3160" s="77" t="s">
        <v>1165</v>
      </c>
      <c r="B3160" s="77">
        <v>3159</v>
      </c>
      <c r="C3160" s="77" t="s">
        <v>29</v>
      </c>
      <c r="D3160" s="77" t="s">
        <v>29</v>
      </c>
      <c r="E3160" s="77">
        <v>2017</v>
      </c>
      <c r="F3160" s="77">
        <v>29.997818500000001</v>
      </c>
      <c r="G3160" s="77">
        <v>-83.222152699999995</v>
      </c>
      <c r="H3160" s="77">
        <v>0</v>
      </c>
      <c r="I3160" s="77" t="s">
        <v>1727</v>
      </c>
      <c r="J3160" s="77">
        <v>30.271128600000001</v>
      </c>
      <c r="K3160" s="77">
        <v>-97.743699500000005</v>
      </c>
      <c r="L3160" s="77">
        <v>2791.7512191587198</v>
      </c>
      <c r="M3160" s="77">
        <v>0.53026786361057898</v>
      </c>
      <c r="N3160" s="77">
        <v>0</v>
      </c>
      <c r="O3160" s="77">
        <v>536.01623407847501</v>
      </c>
      <c r="P3160" s="87" cm="1">
        <f t="array" ref="P3160">IF($X3160="Non-local",VLOOKUP($E3160,$AI$64:$AW$68,COLUMN($AW:$AW)-COLUMN($AH:$AH),FALSE),IF($X3160="Unknown",VLOOKUP($E3160,$AI$71:$AW$75,COLUMN($AW:$AW)-COLUMN($AH:$AH),FALSE),0))</f>
        <v>223.99999999999997</v>
      </c>
      <c r="Q3160" s="87" cm="1">
        <f t="array" ref="Q3160">IF($X3160="Non-local",VLOOKUP($E3160,$AI$40:$AW$44,COLUMN($AW:$AW)-COLUMN($AH:$AH),FALSE),IF($X3160="Unknown",VLOOKUP($E3160,$AI$47:$AW$51,COLUMN($AW:$AW)-COLUMN($AH:$AH),FALSE),0))</f>
        <v>535.71460000000002</v>
      </c>
      <c r="R3160" s="87" cm="1">
        <f t="array" ref="R3160">IF($X3160="Non-local",VLOOKUP($E3160,$AI$88:$AW$92,COLUMN($AW:$AW)-COLUMN($AH:$AH),FALSE),IF($X3160="Unknown",VLOOKUP($E3160,$AI$95:$AW$99,COLUMN($AW:$AW)-COLUMN($AH:$AH),FALSE),0))</f>
        <v>0.13812461483017213</v>
      </c>
      <c r="S3160" s="87" cm="1">
        <f t="array" ref="S3160">VLOOKUP($E3160,$AI$111:$AW$115,COLUMN($AW:$AW)-COLUMN($AH:$AH),FALSE)</f>
        <v>431.69322000000005</v>
      </c>
      <c r="T3160" s="104">
        <f t="shared" si="633"/>
        <v>0.66839247844075111</v>
      </c>
      <c r="U3160" s="104">
        <f t="shared" si="634"/>
        <v>1727.4240540784751</v>
      </c>
      <c r="V3160" s="87" cm="1">
        <f t="array" ref="V3160">VLOOKUP($E3160,$AI$118:$AW$122,COLUMN($AW:$AW)-COLUMN($AH:$AH),FALSE)</f>
        <v>0</v>
      </c>
      <c r="W3160" s="87" t="str">
        <f t="shared" si="638"/>
        <v>Domestic</v>
      </c>
      <c r="X3160" s="87" t="str">
        <f t="shared" si="639"/>
        <v>Non-local</v>
      </c>
      <c r="Y3160" s="104"/>
      <c r="Z3160" s="87" t="str">
        <f t="shared" si="635"/>
        <v>USA</v>
      </c>
      <c r="AA3160" s="87" t="str">
        <f t="shared" si="636"/>
        <v>USA</v>
      </c>
      <c r="AB3160" s="82" cm="1">
        <f t="array" ref="AB3160">VLOOKUP(B3160,'GDP per Capita'!$T$2:$V$4235,COLUMN('GDP per Capita'!$V:$V)-COLUMN('GDP per Capita'!$S:$S),FALSE)</f>
        <v>63809.64</v>
      </c>
      <c r="AC3160" s="82">
        <f t="shared" si="631"/>
        <v>63809.64</v>
      </c>
      <c r="AD3160" s="82">
        <f t="shared" si="632"/>
        <v>63809.64</v>
      </c>
      <c r="AE3160" s="88">
        <f t="shared" si="637"/>
        <v>2.707152170233957E-2</v>
      </c>
    </row>
    <row r="3161" spans="1:31">
      <c r="A3161" s="77" t="s">
        <v>964</v>
      </c>
      <c r="B3161" s="77">
        <v>3160</v>
      </c>
      <c r="C3161" s="77" t="s">
        <v>29</v>
      </c>
      <c r="D3161" s="77" t="s">
        <v>29</v>
      </c>
      <c r="E3161" s="77">
        <v>2017</v>
      </c>
      <c r="F3161" s="77">
        <v>30.271128600000001</v>
      </c>
      <c r="G3161" s="77">
        <v>-97.743699500000005</v>
      </c>
      <c r="H3161" s="77">
        <v>1</v>
      </c>
      <c r="I3161" s="77" t="s">
        <v>1727</v>
      </c>
      <c r="J3161" s="77">
        <v>30.271128600000001</v>
      </c>
      <c r="K3161" s="77">
        <v>-97.743699500000005</v>
      </c>
      <c r="L3161" s="77">
        <v>0</v>
      </c>
      <c r="M3161" s="77">
        <v>0</v>
      </c>
      <c r="N3161" s="77">
        <v>0</v>
      </c>
      <c r="O3161" s="77">
        <v>0</v>
      </c>
      <c r="P3161" s="87" cm="1">
        <f t="array" ref="P3161">IF($X3161="Non-local",VLOOKUP($E3161,$AI$64:$AW$68,COLUMN($AW:$AW)-COLUMN($AH:$AH),FALSE),IF($X3161="Unknown",VLOOKUP($E3161,$AI$71:$AW$75,COLUMN($AW:$AW)-COLUMN($AH:$AH),FALSE),0))</f>
        <v>0</v>
      </c>
      <c r="Q3161" s="87" cm="1">
        <f t="array" ref="Q3161">IF($X3161="Non-local",VLOOKUP($E3161,$AI$40:$AW$44,COLUMN($AW:$AW)-COLUMN($AH:$AH),FALSE),IF($X3161="Unknown",VLOOKUP($E3161,$AI$47:$AW$51,COLUMN($AW:$AW)-COLUMN($AH:$AH),FALSE),0))</f>
        <v>0</v>
      </c>
      <c r="R3161" s="87" cm="1">
        <f t="array" ref="R3161">IF($X3161="Non-local",VLOOKUP($E3161,$AI$88:$AW$92,COLUMN($AW:$AW)-COLUMN($AH:$AH),FALSE),IF($X3161="Unknown",VLOOKUP($E3161,$AI$95:$AW$99,COLUMN($AW:$AW)-COLUMN($AH:$AH),FALSE),0))</f>
        <v>0</v>
      </c>
      <c r="S3161" s="87" cm="1">
        <f t="array" ref="S3161">VLOOKUP($E3161,$AI$111:$AW$115,COLUMN($AW:$AW)-COLUMN($AH:$AH),FALSE)</f>
        <v>431.69322000000005</v>
      </c>
      <c r="T3161" s="104">
        <f t="shared" si="633"/>
        <v>0</v>
      </c>
      <c r="U3161" s="104">
        <f t="shared" si="634"/>
        <v>431.69322000000005</v>
      </c>
      <c r="V3161" s="87" cm="1">
        <f t="array" ref="V3161">VLOOKUP($E3161,$AI$118:$AW$122,COLUMN($AW:$AW)-COLUMN($AH:$AH),FALSE)</f>
        <v>0</v>
      </c>
      <c r="W3161" s="87" t="str">
        <f t="shared" si="638"/>
        <v>Domestic</v>
      </c>
      <c r="X3161" s="87" t="str">
        <f t="shared" si="639"/>
        <v>Local</v>
      </c>
      <c r="Y3161" s="104"/>
      <c r="Z3161" s="87" t="str">
        <f t="shared" si="635"/>
        <v>USA</v>
      </c>
      <c r="AA3161" s="87" t="str">
        <f t="shared" si="636"/>
        <v>USA</v>
      </c>
      <c r="AB3161" s="82" cm="1">
        <f t="array" ref="AB3161">VLOOKUP(B3161,'GDP per Capita'!$T$2:$V$4235,COLUMN('GDP per Capita'!$V:$V)-COLUMN('GDP per Capita'!$S:$S),FALSE)</f>
        <v>63809.64</v>
      </c>
      <c r="AC3161" s="82">
        <f t="shared" si="631"/>
        <v>63809.64</v>
      </c>
      <c r="AD3161" s="82">
        <f t="shared" si="632"/>
        <v>63809.64</v>
      </c>
      <c r="AE3161" s="88">
        <f t="shared" si="637"/>
        <v>6.765329188505061E-3</v>
      </c>
    </row>
    <row r="3162" spans="1:31">
      <c r="A3162" s="77" t="s">
        <v>964</v>
      </c>
      <c r="B3162" s="77">
        <v>3161</v>
      </c>
      <c r="C3162" s="77" t="s">
        <v>29</v>
      </c>
      <c r="D3162" s="77" t="s">
        <v>29</v>
      </c>
      <c r="E3162" s="77">
        <v>2017</v>
      </c>
      <c r="F3162" s="77">
        <v>30.271128600000001</v>
      </c>
      <c r="G3162" s="77">
        <v>-97.743699500000005</v>
      </c>
      <c r="H3162" s="77">
        <v>1</v>
      </c>
      <c r="I3162" s="77" t="s">
        <v>1727</v>
      </c>
      <c r="J3162" s="77">
        <v>30.271128600000001</v>
      </c>
      <c r="K3162" s="77">
        <v>-97.743699500000005</v>
      </c>
      <c r="L3162" s="77">
        <v>0</v>
      </c>
      <c r="M3162" s="77">
        <v>0</v>
      </c>
      <c r="N3162" s="77">
        <v>0</v>
      </c>
      <c r="O3162" s="77">
        <v>0</v>
      </c>
      <c r="P3162" s="87" cm="1">
        <f t="array" ref="P3162">IF($X3162="Non-local",VLOOKUP($E3162,$AI$64:$AW$68,COLUMN($AW:$AW)-COLUMN($AH:$AH),FALSE),IF($X3162="Unknown",VLOOKUP($E3162,$AI$71:$AW$75,COLUMN($AW:$AW)-COLUMN($AH:$AH),FALSE),0))</f>
        <v>0</v>
      </c>
      <c r="Q3162" s="87" cm="1">
        <f t="array" ref="Q3162">IF($X3162="Non-local",VLOOKUP($E3162,$AI$40:$AW$44,COLUMN($AW:$AW)-COLUMN($AH:$AH),FALSE),IF($X3162="Unknown",VLOOKUP($E3162,$AI$47:$AW$51,COLUMN($AW:$AW)-COLUMN($AH:$AH),FALSE),0))</f>
        <v>0</v>
      </c>
      <c r="R3162" s="87" cm="1">
        <f t="array" ref="R3162">IF($X3162="Non-local",VLOOKUP($E3162,$AI$88:$AW$92,COLUMN($AW:$AW)-COLUMN($AH:$AH),FALSE),IF($X3162="Unknown",VLOOKUP($E3162,$AI$95:$AW$99,COLUMN($AW:$AW)-COLUMN($AH:$AH),FALSE),0))</f>
        <v>0</v>
      </c>
      <c r="S3162" s="87" cm="1">
        <f t="array" ref="S3162">VLOOKUP($E3162,$AI$111:$AW$115,COLUMN($AW:$AW)-COLUMN($AH:$AH),FALSE)</f>
        <v>431.69322000000005</v>
      </c>
      <c r="T3162" s="104">
        <f t="shared" si="633"/>
        <v>0</v>
      </c>
      <c r="U3162" s="104">
        <f t="shared" si="634"/>
        <v>431.69322000000005</v>
      </c>
      <c r="V3162" s="87" cm="1">
        <f t="array" ref="V3162">VLOOKUP($E3162,$AI$118:$AW$122,COLUMN($AW:$AW)-COLUMN($AH:$AH),FALSE)</f>
        <v>0</v>
      </c>
      <c r="W3162" s="87" t="str">
        <f t="shared" si="638"/>
        <v>Domestic</v>
      </c>
      <c r="X3162" s="87" t="str">
        <f t="shared" si="639"/>
        <v>Local</v>
      </c>
      <c r="Y3162" s="104"/>
      <c r="Z3162" s="87" t="str">
        <f t="shared" si="635"/>
        <v>USA</v>
      </c>
      <c r="AA3162" s="87" t="str">
        <f t="shared" si="636"/>
        <v>USA</v>
      </c>
      <c r="AB3162" s="82" cm="1">
        <f t="array" ref="AB3162">VLOOKUP(B3162,'GDP per Capita'!$T$2:$V$4235,COLUMN('GDP per Capita'!$V:$V)-COLUMN('GDP per Capita'!$S:$S),FALSE)</f>
        <v>63809.64</v>
      </c>
      <c r="AC3162" s="82">
        <f t="shared" si="631"/>
        <v>63809.64</v>
      </c>
      <c r="AD3162" s="82">
        <f t="shared" si="632"/>
        <v>63809.64</v>
      </c>
      <c r="AE3162" s="88">
        <f t="shared" si="637"/>
        <v>6.765329188505061E-3</v>
      </c>
    </row>
    <row r="3163" spans="1:31">
      <c r="A3163" s="77" t="s">
        <v>1756</v>
      </c>
      <c r="B3163" s="77">
        <v>3162</v>
      </c>
      <c r="C3163" s="77" t="s">
        <v>29</v>
      </c>
      <c r="D3163" s="77" t="s">
        <v>29</v>
      </c>
      <c r="E3163" s="77">
        <v>2017</v>
      </c>
      <c r="F3163" s="77">
        <v>42.418429600000003</v>
      </c>
      <c r="G3163" s="77">
        <v>-71.106163899999999</v>
      </c>
      <c r="H3163" s="77">
        <v>0</v>
      </c>
      <c r="I3163" s="77" t="s">
        <v>1727</v>
      </c>
      <c r="J3163" s="77">
        <v>30.271128600000001</v>
      </c>
      <c r="K3163" s="77">
        <v>-97.743699500000005</v>
      </c>
      <c r="L3163" s="77">
        <v>5449.2854512330696</v>
      </c>
      <c r="M3163" s="77">
        <v>0.93734300609005206</v>
      </c>
      <c r="N3163" s="77">
        <v>0</v>
      </c>
      <c r="O3163" s="77">
        <v>653.91425414796799</v>
      </c>
      <c r="P3163" s="87" cm="1">
        <f t="array" ref="P3163">IF($X3163="Non-local",VLOOKUP($E3163,$AI$64:$AW$68,COLUMN($AW:$AW)-COLUMN($AH:$AH),FALSE),IF($X3163="Unknown",VLOOKUP($E3163,$AI$71:$AW$75,COLUMN($AW:$AW)-COLUMN($AH:$AH),FALSE),0))</f>
        <v>223.99999999999997</v>
      </c>
      <c r="Q3163" s="87" cm="1">
        <f t="array" ref="Q3163">IF($X3163="Non-local",VLOOKUP($E3163,$AI$40:$AW$44,COLUMN($AW:$AW)-COLUMN($AH:$AH),FALSE),IF($X3163="Unknown",VLOOKUP($E3163,$AI$47:$AW$51,COLUMN($AW:$AW)-COLUMN($AH:$AH),FALSE),0))</f>
        <v>535.71460000000002</v>
      </c>
      <c r="R3163" s="87" cm="1">
        <f t="array" ref="R3163">IF($X3163="Non-local",VLOOKUP($E3163,$AI$88:$AW$92,COLUMN($AW:$AW)-COLUMN($AH:$AH),FALSE),IF($X3163="Unknown",VLOOKUP($E3163,$AI$95:$AW$99,COLUMN($AW:$AW)-COLUMN($AH:$AH),FALSE),0))</f>
        <v>0.13812461483017213</v>
      </c>
      <c r="S3163" s="87" cm="1">
        <f t="array" ref="S3163">VLOOKUP($E3163,$AI$111:$AW$115,COLUMN($AW:$AW)-COLUMN($AH:$AH),FALSE)</f>
        <v>431.69322000000005</v>
      </c>
      <c r="T3163" s="104">
        <f t="shared" si="633"/>
        <v>1.0754676209202243</v>
      </c>
      <c r="U3163" s="104">
        <f t="shared" si="634"/>
        <v>1845.3220741479681</v>
      </c>
      <c r="V3163" s="87" cm="1">
        <f t="array" ref="V3163">VLOOKUP($E3163,$AI$118:$AW$122,COLUMN($AW:$AW)-COLUMN($AH:$AH),FALSE)</f>
        <v>0</v>
      </c>
      <c r="W3163" s="87" t="str">
        <f t="shared" si="638"/>
        <v>Domestic</v>
      </c>
      <c r="X3163" s="87" t="str">
        <f t="shared" si="639"/>
        <v>Non-local</v>
      </c>
      <c r="Y3163" s="104"/>
      <c r="Z3163" s="87" t="str">
        <f t="shared" si="635"/>
        <v>USA</v>
      </c>
      <c r="AA3163" s="87" t="str">
        <f t="shared" si="636"/>
        <v>USA</v>
      </c>
      <c r="AB3163" s="82" cm="1">
        <f t="array" ref="AB3163">VLOOKUP(B3163,'GDP per Capita'!$T$2:$V$4235,COLUMN('GDP per Capita'!$V:$V)-COLUMN('GDP per Capita'!$S:$S),FALSE)</f>
        <v>63809.64</v>
      </c>
      <c r="AC3163" s="82">
        <f t="shared" si="631"/>
        <v>63809.64</v>
      </c>
      <c r="AD3163" s="82">
        <f t="shared" si="632"/>
        <v>63809.64</v>
      </c>
      <c r="AE3163" s="88">
        <f t="shared" si="637"/>
        <v>2.8919173876360501E-2</v>
      </c>
    </row>
    <row r="3164" spans="1:31">
      <c r="A3164" s="77" t="s">
        <v>1143</v>
      </c>
      <c r="B3164" s="77">
        <v>3163</v>
      </c>
      <c r="C3164" s="77" t="s">
        <v>29</v>
      </c>
      <c r="D3164" s="77" t="s">
        <v>29</v>
      </c>
      <c r="E3164" s="77">
        <v>2017</v>
      </c>
      <c r="F3164" s="77">
        <v>38.984826499999997</v>
      </c>
      <c r="G3164" s="77">
        <v>-77.094645900000003</v>
      </c>
      <c r="H3164" s="77">
        <v>0</v>
      </c>
      <c r="I3164" s="77" t="s">
        <v>1727</v>
      </c>
      <c r="J3164" s="77">
        <v>30.271128600000001</v>
      </c>
      <c r="K3164" s="77">
        <v>-97.743699500000005</v>
      </c>
      <c r="L3164" s="77">
        <v>4232.7732609920004</v>
      </c>
      <c r="M3164" s="77">
        <v>0.75917926302949801</v>
      </c>
      <c r="N3164" s="77">
        <v>0</v>
      </c>
      <c r="O3164" s="77">
        <v>507.93279131904001</v>
      </c>
      <c r="P3164" s="87" cm="1">
        <f t="array" ref="P3164">IF($X3164="Non-local",VLOOKUP($E3164,$AI$64:$AW$68,COLUMN($AW:$AW)-COLUMN($AH:$AH),FALSE),IF($X3164="Unknown",VLOOKUP($E3164,$AI$71:$AW$75,COLUMN($AW:$AW)-COLUMN($AH:$AH),FALSE),0))</f>
        <v>223.99999999999997</v>
      </c>
      <c r="Q3164" s="87" cm="1">
        <f t="array" ref="Q3164">IF($X3164="Non-local",VLOOKUP($E3164,$AI$40:$AW$44,COLUMN($AW:$AW)-COLUMN($AH:$AH),FALSE),IF($X3164="Unknown",VLOOKUP($E3164,$AI$47:$AW$51,COLUMN($AW:$AW)-COLUMN($AH:$AH),FALSE),0))</f>
        <v>535.71460000000002</v>
      </c>
      <c r="R3164" s="87" cm="1">
        <f t="array" ref="R3164">IF($X3164="Non-local",VLOOKUP($E3164,$AI$88:$AW$92,COLUMN($AW:$AW)-COLUMN($AH:$AH),FALSE),IF($X3164="Unknown",VLOOKUP($E3164,$AI$95:$AW$99,COLUMN($AW:$AW)-COLUMN($AH:$AH),FALSE),0))</f>
        <v>0.13812461483017213</v>
      </c>
      <c r="S3164" s="87" cm="1">
        <f t="array" ref="S3164">VLOOKUP($E3164,$AI$111:$AW$115,COLUMN($AW:$AW)-COLUMN($AH:$AH),FALSE)</f>
        <v>431.69322000000005</v>
      </c>
      <c r="T3164" s="104">
        <f t="shared" si="633"/>
        <v>0.89730387785967014</v>
      </c>
      <c r="U3164" s="104">
        <f t="shared" si="634"/>
        <v>1699.3406113190401</v>
      </c>
      <c r="V3164" s="87" cm="1">
        <f t="array" ref="V3164">VLOOKUP($E3164,$AI$118:$AW$122,COLUMN($AW:$AW)-COLUMN($AH:$AH),FALSE)</f>
        <v>0</v>
      </c>
      <c r="W3164" s="87" t="str">
        <f t="shared" si="638"/>
        <v>Domestic</v>
      </c>
      <c r="X3164" s="87" t="str">
        <f t="shared" si="639"/>
        <v>Non-local</v>
      </c>
      <c r="Y3164" s="104"/>
      <c r="Z3164" s="87" t="str">
        <f t="shared" si="635"/>
        <v>USA</v>
      </c>
      <c r="AA3164" s="87" t="str">
        <f t="shared" si="636"/>
        <v>USA</v>
      </c>
      <c r="AB3164" s="82" cm="1">
        <f t="array" ref="AB3164">VLOOKUP(B3164,'GDP per Capita'!$T$2:$V$4235,COLUMN('GDP per Capita'!$V:$V)-COLUMN('GDP per Capita'!$S:$S),FALSE)</f>
        <v>63809.64</v>
      </c>
      <c r="AC3164" s="82">
        <f t="shared" si="631"/>
        <v>63809.64</v>
      </c>
      <c r="AD3164" s="82">
        <f t="shared" si="632"/>
        <v>63809.64</v>
      </c>
      <c r="AE3164" s="88">
        <f t="shared" si="637"/>
        <v>2.663140884855392E-2</v>
      </c>
    </row>
    <row r="3165" spans="1:31">
      <c r="A3165" s="77" t="s">
        <v>894</v>
      </c>
      <c r="B3165" s="77">
        <v>3164</v>
      </c>
      <c r="C3165" s="77" t="s">
        <v>29</v>
      </c>
      <c r="D3165" s="77" t="s">
        <v>29</v>
      </c>
      <c r="E3165" s="77">
        <v>2017</v>
      </c>
      <c r="F3165" s="77">
        <v>33.425505600000001</v>
      </c>
      <c r="G3165" s="77">
        <v>-111.94001249999999</v>
      </c>
      <c r="H3165" s="77">
        <v>0</v>
      </c>
      <c r="I3165" s="77" t="s">
        <v>1727</v>
      </c>
      <c r="J3165" s="77">
        <v>30.271128600000001</v>
      </c>
      <c r="K3165" s="77">
        <v>-97.743699500000005</v>
      </c>
      <c r="L3165" s="77">
        <v>2769.4765726196601</v>
      </c>
      <c r="M3165" s="77">
        <v>0.52732661291170302</v>
      </c>
      <c r="N3165" s="77">
        <v>0</v>
      </c>
      <c r="O3165" s="77">
        <v>531.73950194297595</v>
      </c>
      <c r="P3165" s="87" cm="1">
        <f t="array" ref="P3165">IF($X3165="Non-local",VLOOKUP($E3165,$AI$64:$AW$68,COLUMN($AW:$AW)-COLUMN($AH:$AH),FALSE),IF($X3165="Unknown",VLOOKUP($E3165,$AI$71:$AW$75,COLUMN($AW:$AW)-COLUMN($AH:$AH),FALSE),0))</f>
        <v>223.99999999999997</v>
      </c>
      <c r="Q3165" s="87" cm="1">
        <f t="array" ref="Q3165">IF($X3165="Non-local",VLOOKUP($E3165,$AI$40:$AW$44,COLUMN($AW:$AW)-COLUMN($AH:$AH),FALSE),IF($X3165="Unknown",VLOOKUP($E3165,$AI$47:$AW$51,COLUMN($AW:$AW)-COLUMN($AH:$AH),FALSE),0))</f>
        <v>535.71460000000002</v>
      </c>
      <c r="R3165" s="87" cm="1">
        <f t="array" ref="R3165">IF($X3165="Non-local",VLOOKUP($E3165,$AI$88:$AW$92,COLUMN($AW:$AW)-COLUMN($AH:$AH),FALSE),IF($X3165="Unknown",VLOOKUP($E3165,$AI$95:$AW$99,COLUMN($AW:$AW)-COLUMN($AH:$AH),FALSE),0))</f>
        <v>0.13812461483017213</v>
      </c>
      <c r="S3165" s="87" cm="1">
        <f t="array" ref="S3165">VLOOKUP($E3165,$AI$111:$AW$115,COLUMN($AW:$AW)-COLUMN($AH:$AH),FALSE)</f>
        <v>431.69322000000005</v>
      </c>
      <c r="T3165" s="104">
        <f t="shared" si="633"/>
        <v>0.66545122774187515</v>
      </c>
      <c r="U3165" s="104">
        <f t="shared" si="634"/>
        <v>1723.1473219429761</v>
      </c>
      <c r="V3165" s="87" cm="1">
        <f t="array" ref="V3165">VLOOKUP($E3165,$AI$118:$AW$122,COLUMN($AW:$AW)-COLUMN($AH:$AH),FALSE)</f>
        <v>0</v>
      </c>
      <c r="W3165" s="87" t="str">
        <f t="shared" si="638"/>
        <v>Domestic</v>
      </c>
      <c r="X3165" s="87" t="str">
        <f t="shared" si="639"/>
        <v>Non-local</v>
      </c>
      <c r="Y3165" s="104"/>
      <c r="Z3165" s="87" t="str">
        <f t="shared" si="635"/>
        <v>USA</v>
      </c>
      <c r="AA3165" s="87" t="str">
        <f t="shared" si="636"/>
        <v>USA</v>
      </c>
      <c r="AB3165" s="82" cm="1">
        <f t="array" ref="AB3165">VLOOKUP(B3165,'GDP per Capita'!$T$2:$V$4235,COLUMN('GDP per Capita'!$V:$V)-COLUMN('GDP per Capita'!$S:$S),FALSE)</f>
        <v>63809.64</v>
      </c>
      <c r="AC3165" s="82">
        <f t="shared" si="631"/>
        <v>63809.64</v>
      </c>
      <c r="AD3165" s="82">
        <f t="shared" si="632"/>
        <v>63809.64</v>
      </c>
      <c r="AE3165" s="88">
        <f t="shared" si="637"/>
        <v>2.7004498410318191E-2</v>
      </c>
    </row>
    <row r="3166" spans="1:31">
      <c r="A3166" s="77" t="s">
        <v>921</v>
      </c>
      <c r="B3166" s="77">
        <v>3165</v>
      </c>
      <c r="C3166" s="77" t="s">
        <v>29</v>
      </c>
      <c r="D3166" s="77" t="s">
        <v>29</v>
      </c>
      <c r="E3166" s="77">
        <v>2017</v>
      </c>
      <c r="F3166" s="77">
        <v>19.707373399999899</v>
      </c>
      <c r="G3166" s="77">
        <v>-155.08158030000001</v>
      </c>
      <c r="H3166" s="77">
        <v>0</v>
      </c>
      <c r="I3166" s="77" t="s">
        <v>1727</v>
      </c>
      <c r="J3166" s="77">
        <v>30.271128600000001</v>
      </c>
      <c r="K3166" s="77">
        <v>-97.743699500000005</v>
      </c>
      <c r="L3166" s="77">
        <v>11675.0993594965</v>
      </c>
      <c r="M3166" s="77">
        <v>1.8151699271586501</v>
      </c>
      <c r="N3166" s="77">
        <v>0</v>
      </c>
      <c r="O3166" s="77">
        <v>1225.8854327471299</v>
      </c>
      <c r="P3166" s="87" cm="1">
        <f t="array" ref="P3166">IF($X3166="Non-local",VLOOKUP($E3166,$AI$64:$AW$68,COLUMN($AW:$AW)-COLUMN($AH:$AH),FALSE),IF($X3166="Unknown",VLOOKUP($E3166,$AI$71:$AW$75,COLUMN($AW:$AW)-COLUMN($AH:$AH),FALSE),0))</f>
        <v>223.99999999999997</v>
      </c>
      <c r="Q3166" s="87" cm="1">
        <f t="array" ref="Q3166">IF($X3166="Non-local",VLOOKUP($E3166,$AI$40:$AW$44,COLUMN($AW:$AW)-COLUMN($AH:$AH),FALSE),IF($X3166="Unknown",VLOOKUP($E3166,$AI$47:$AW$51,COLUMN($AW:$AW)-COLUMN($AH:$AH),FALSE),0))</f>
        <v>535.71460000000002</v>
      </c>
      <c r="R3166" s="87" cm="1">
        <f t="array" ref="R3166">IF($X3166="Non-local",VLOOKUP($E3166,$AI$88:$AW$92,COLUMN($AW:$AW)-COLUMN($AH:$AH),FALSE),IF($X3166="Unknown",VLOOKUP($E3166,$AI$95:$AW$99,COLUMN($AW:$AW)-COLUMN($AH:$AH),FALSE),0))</f>
        <v>0.13812461483017213</v>
      </c>
      <c r="S3166" s="87" cm="1">
        <f t="array" ref="S3166">VLOOKUP($E3166,$AI$111:$AW$115,COLUMN($AW:$AW)-COLUMN($AH:$AH),FALSE)</f>
        <v>431.69322000000005</v>
      </c>
      <c r="T3166" s="104">
        <f t="shared" si="633"/>
        <v>1.9532945419888224</v>
      </c>
      <c r="U3166" s="104">
        <f t="shared" si="634"/>
        <v>2417.2932527471298</v>
      </c>
      <c r="V3166" s="87" cm="1">
        <f t="array" ref="V3166">VLOOKUP($E3166,$AI$118:$AW$122,COLUMN($AW:$AW)-COLUMN($AH:$AH),FALSE)</f>
        <v>0</v>
      </c>
      <c r="W3166" s="87" t="str">
        <f t="shared" si="638"/>
        <v>Domestic</v>
      </c>
      <c r="X3166" s="87" t="str">
        <f t="shared" si="639"/>
        <v>Non-local</v>
      </c>
      <c r="Y3166" s="104"/>
      <c r="Z3166" s="87" t="str">
        <f t="shared" si="635"/>
        <v>USA</v>
      </c>
      <c r="AA3166" s="87" t="str">
        <f t="shared" si="636"/>
        <v>USA</v>
      </c>
      <c r="AB3166" s="82" cm="1">
        <f t="array" ref="AB3166">VLOOKUP(B3166,'GDP per Capita'!$T$2:$V$4235,COLUMN('GDP per Capita'!$V:$V)-COLUMN('GDP per Capita'!$S:$S),FALSE)</f>
        <v>63809.64</v>
      </c>
      <c r="AC3166" s="82">
        <f t="shared" si="631"/>
        <v>63809.64</v>
      </c>
      <c r="AD3166" s="82">
        <f t="shared" si="632"/>
        <v>63809.64</v>
      </c>
      <c r="AE3166" s="88">
        <f t="shared" si="637"/>
        <v>3.7882884980186847E-2</v>
      </c>
    </row>
    <row r="3167" spans="1:31">
      <c r="A3167" s="77" t="s">
        <v>882</v>
      </c>
      <c r="B3167" s="77">
        <v>3166</v>
      </c>
      <c r="C3167" s="77" t="s">
        <v>29</v>
      </c>
      <c r="D3167" s="77" t="s">
        <v>29</v>
      </c>
      <c r="E3167" s="77">
        <v>2017</v>
      </c>
      <c r="F3167" s="77">
        <v>39.004607</v>
      </c>
      <c r="G3167" s="77">
        <v>-76.875683800000004</v>
      </c>
      <c r="H3167" s="77">
        <v>0</v>
      </c>
      <c r="I3167" s="77" t="s">
        <v>1727</v>
      </c>
      <c r="J3167" s="77">
        <v>30.271128600000001</v>
      </c>
      <c r="K3167" s="77">
        <v>-97.743699500000005</v>
      </c>
      <c r="L3167" s="77">
        <v>4269.7117528775198</v>
      </c>
      <c r="M3167" s="77">
        <v>0.76505977332200104</v>
      </c>
      <c r="N3167" s="77">
        <v>0</v>
      </c>
      <c r="O3167" s="77">
        <v>512.36541034530296</v>
      </c>
      <c r="P3167" s="87" cm="1">
        <f t="array" ref="P3167">IF($X3167="Non-local",VLOOKUP($E3167,$AI$64:$AW$68,COLUMN($AW:$AW)-COLUMN($AH:$AH),FALSE),IF($X3167="Unknown",VLOOKUP($E3167,$AI$71:$AW$75,COLUMN($AW:$AW)-COLUMN($AH:$AH),FALSE),0))</f>
        <v>223.99999999999997</v>
      </c>
      <c r="Q3167" s="87" cm="1">
        <f t="array" ref="Q3167">IF($X3167="Non-local",VLOOKUP($E3167,$AI$40:$AW$44,COLUMN($AW:$AW)-COLUMN($AH:$AH),FALSE),IF($X3167="Unknown",VLOOKUP($E3167,$AI$47:$AW$51,COLUMN($AW:$AW)-COLUMN($AH:$AH),FALSE),0))</f>
        <v>535.71460000000002</v>
      </c>
      <c r="R3167" s="87" cm="1">
        <f t="array" ref="R3167">IF($X3167="Non-local",VLOOKUP($E3167,$AI$88:$AW$92,COLUMN($AW:$AW)-COLUMN($AH:$AH),FALSE),IF($X3167="Unknown",VLOOKUP($E3167,$AI$95:$AW$99,COLUMN($AW:$AW)-COLUMN($AH:$AH),FALSE),0))</f>
        <v>0.13812461483017213</v>
      </c>
      <c r="S3167" s="87" cm="1">
        <f t="array" ref="S3167">VLOOKUP($E3167,$AI$111:$AW$115,COLUMN($AW:$AW)-COLUMN($AH:$AH),FALSE)</f>
        <v>431.69322000000005</v>
      </c>
      <c r="T3167" s="104">
        <f t="shared" si="633"/>
        <v>0.90318438815217317</v>
      </c>
      <c r="U3167" s="104">
        <f t="shared" si="634"/>
        <v>1703.7732303453031</v>
      </c>
      <c r="V3167" s="87" cm="1">
        <f t="array" ref="V3167">VLOOKUP($E3167,$AI$118:$AW$122,COLUMN($AW:$AW)-COLUMN($AH:$AH),FALSE)</f>
        <v>0</v>
      </c>
      <c r="W3167" s="87" t="str">
        <f t="shared" si="638"/>
        <v>Domestic</v>
      </c>
      <c r="X3167" s="87" t="str">
        <f t="shared" si="639"/>
        <v>Non-local</v>
      </c>
      <c r="Y3167" s="104"/>
      <c r="Z3167" s="87" t="str">
        <f t="shared" si="635"/>
        <v>USA</v>
      </c>
      <c r="AA3167" s="87" t="str">
        <f t="shared" si="636"/>
        <v>USA</v>
      </c>
      <c r="AB3167" s="82" cm="1">
        <f t="array" ref="AB3167">VLOOKUP(B3167,'GDP per Capita'!$T$2:$V$4235,COLUMN('GDP per Capita'!$V:$V)-COLUMN('GDP per Capita'!$S:$S),FALSE)</f>
        <v>63809.64</v>
      </c>
      <c r="AC3167" s="82">
        <f t="shared" si="631"/>
        <v>63809.64</v>
      </c>
      <c r="AD3167" s="82">
        <f t="shared" si="632"/>
        <v>63809.64</v>
      </c>
      <c r="AE3167" s="88">
        <f t="shared" si="637"/>
        <v>2.6700875139638824E-2</v>
      </c>
    </row>
    <row r="3168" spans="1:31">
      <c r="A3168" s="77" t="s">
        <v>1120</v>
      </c>
      <c r="B3168" s="77">
        <v>3167</v>
      </c>
      <c r="C3168" s="77" t="s">
        <v>29</v>
      </c>
      <c r="D3168" s="77" t="s">
        <v>29</v>
      </c>
      <c r="E3168" s="77">
        <v>2017</v>
      </c>
      <c r="F3168" s="77">
        <v>45.679429299999903</v>
      </c>
      <c r="G3168" s="77">
        <v>-111.0440474</v>
      </c>
      <c r="H3168" s="77">
        <v>0</v>
      </c>
      <c r="I3168" s="77" t="s">
        <v>1727</v>
      </c>
      <c r="J3168" s="77">
        <v>30.271128600000001</v>
      </c>
      <c r="K3168" s="77">
        <v>-97.743699500000005</v>
      </c>
      <c r="L3168" s="77">
        <v>4132.3169925034499</v>
      </c>
      <c r="M3168" s="77">
        <v>0.74318689055732701</v>
      </c>
      <c r="N3168" s="77">
        <v>0</v>
      </c>
      <c r="O3168" s="77">
        <v>495.87803910041401</v>
      </c>
      <c r="P3168" s="87" cm="1">
        <f t="array" ref="P3168">IF($X3168="Non-local",VLOOKUP($E3168,$AI$64:$AW$68,COLUMN($AW:$AW)-COLUMN($AH:$AH),FALSE),IF($X3168="Unknown",VLOOKUP($E3168,$AI$71:$AW$75,COLUMN($AW:$AW)-COLUMN($AH:$AH),FALSE),0))</f>
        <v>223.99999999999997</v>
      </c>
      <c r="Q3168" s="87" cm="1">
        <f t="array" ref="Q3168">IF($X3168="Non-local",VLOOKUP($E3168,$AI$40:$AW$44,COLUMN($AW:$AW)-COLUMN($AH:$AH),FALSE),IF($X3168="Unknown",VLOOKUP($E3168,$AI$47:$AW$51,COLUMN($AW:$AW)-COLUMN($AH:$AH),FALSE),0))</f>
        <v>535.71460000000002</v>
      </c>
      <c r="R3168" s="87" cm="1">
        <f t="array" ref="R3168">IF($X3168="Non-local",VLOOKUP($E3168,$AI$88:$AW$92,COLUMN($AW:$AW)-COLUMN($AH:$AH),FALSE),IF($X3168="Unknown",VLOOKUP($E3168,$AI$95:$AW$99,COLUMN($AW:$AW)-COLUMN($AH:$AH),FALSE),0))</f>
        <v>0.13812461483017213</v>
      </c>
      <c r="S3168" s="87" cm="1">
        <f t="array" ref="S3168">VLOOKUP($E3168,$AI$111:$AW$115,COLUMN($AW:$AW)-COLUMN($AH:$AH),FALSE)</f>
        <v>431.69322000000005</v>
      </c>
      <c r="T3168" s="104">
        <f t="shared" si="633"/>
        <v>0.88131150538749914</v>
      </c>
      <c r="U3168" s="104">
        <f t="shared" si="634"/>
        <v>1687.2858591004142</v>
      </c>
      <c r="V3168" s="87" cm="1">
        <f t="array" ref="V3168">VLOOKUP($E3168,$AI$118:$AW$122,COLUMN($AW:$AW)-COLUMN($AH:$AH),FALSE)</f>
        <v>0</v>
      </c>
      <c r="W3168" s="87" t="str">
        <f t="shared" si="638"/>
        <v>Domestic</v>
      </c>
      <c r="X3168" s="87" t="str">
        <f t="shared" si="639"/>
        <v>Non-local</v>
      </c>
      <c r="Y3168" s="104"/>
      <c r="Z3168" s="87" t="str">
        <f t="shared" si="635"/>
        <v>USA</v>
      </c>
      <c r="AA3168" s="87" t="str">
        <f t="shared" si="636"/>
        <v>USA</v>
      </c>
      <c r="AB3168" s="82" cm="1">
        <f t="array" ref="AB3168">VLOOKUP(B3168,'GDP per Capita'!$T$2:$V$4235,COLUMN('GDP per Capita'!$V:$V)-COLUMN('GDP per Capita'!$S:$S),FALSE)</f>
        <v>63809.64</v>
      </c>
      <c r="AC3168" s="82">
        <f t="shared" si="631"/>
        <v>63809.64</v>
      </c>
      <c r="AD3168" s="82">
        <f t="shared" si="632"/>
        <v>63809.64</v>
      </c>
      <c r="AE3168" s="88">
        <f t="shared" si="637"/>
        <v>2.6442491433902687E-2</v>
      </c>
    </row>
    <row r="3169" spans="1:31">
      <c r="A3169" s="77" t="s">
        <v>964</v>
      </c>
      <c r="B3169" s="77">
        <v>3168</v>
      </c>
      <c r="C3169" s="77" t="s">
        <v>29</v>
      </c>
      <c r="D3169" s="77" t="s">
        <v>29</v>
      </c>
      <c r="E3169" s="77">
        <v>2017</v>
      </c>
      <c r="F3169" s="77">
        <v>30.271128600000001</v>
      </c>
      <c r="G3169" s="77">
        <v>-97.743699500000005</v>
      </c>
      <c r="H3169" s="77">
        <v>1</v>
      </c>
      <c r="I3169" s="77" t="s">
        <v>1727</v>
      </c>
      <c r="J3169" s="77">
        <v>30.271128600000001</v>
      </c>
      <c r="K3169" s="77">
        <v>-97.743699500000005</v>
      </c>
      <c r="L3169" s="77">
        <v>0</v>
      </c>
      <c r="M3169" s="77">
        <v>0</v>
      </c>
      <c r="N3169" s="77">
        <v>0</v>
      </c>
      <c r="O3169" s="77">
        <v>0</v>
      </c>
      <c r="P3169" s="87" cm="1">
        <f t="array" ref="P3169">IF($X3169="Non-local",VLOOKUP($E3169,$AI$64:$AW$68,COLUMN($AW:$AW)-COLUMN($AH:$AH),FALSE),IF($X3169="Unknown",VLOOKUP($E3169,$AI$71:$AW$75,COLUMN($AW:$AW)-COLUMN($AH:$AH),FALSE),0))</f>
        <v>0</v>
      </c>
      <c r="Q3169" s="87" cm="1">
        <f t="array" ref="Q3169">IF($X3169="Non-local",VLOOKUP($E3169,$AI$40:$AW$44,COLUMN($AW:$AW)-COLUMN($AH:$AH),FALSE),IF($X3169="Unknown",VLOOKUP($E3169,$AI$47:$AW$51,COLUMN($AW:$AW)-COLUMN($AH:$AH),FALSE),0))</f>
        <v>0</v>
      </c>
      <c r="R3169" s="87" cm="1">
        <f t="array" ref="R3169">IF($X3169="Non-local",VLOOKUP($E3169,$AI$88:$AW$92,COLUMN($AW:$AW)-COLUMN($AH:$AH),FALSE),IF($X3169="Unknown",VLOOKUP($E3169,$AI$95:$AW$99,COLUMN($AW:$AW)-COLUMN($AH:$AH),FALSE),0))</f>
        <v>0</v>
      </c>
      <c r="S3169" s="87" cm="1">
        <f t="array" ref="S3169">VLOOKUP($E3169,$AI$111:$AW$115,COLUMN($AW:$AW)-COLUMN($AH:$AH),FALSE)</f>
        <v>431.69322000000005</v>
      </c>
      <c r="T3169" s="104">
        <f t="shared" si="633"/>
        <v>0</v>
      </c>
      <c r="U3169" s="104">
        <f t="shared" si="634"/>
        <v>431.69322000000005</v>
      </c>
      <c r="V3169" s="87" cm="1">
        <f t="array" ref="V3169">VLOOKUP($E3169,$AI$118:$AW$122,COLUMN($AW:$AW)-COLUMN($AH:$AH),FALSE)</f>
        <v>0</v>
      </c>
      <c r="W3169" s="87" t="str">
        <f t="shared" si="638"/>
        <v>Domestic</v>
      </c>
      <c r="X3169" s="87" t="str">
        <f t="shared" si="639"/>
        <v>Local</v>
      </c>
      <c r="Y3169" s="104"/>
      <c r="Z3169" s="87" t="str">
        <f t="shared" si="635"/>
        <v>USA</v>
      </c>
      <c r="AA3169" s="87" t="str">
        <f t="shared" si="636"/>
        <v>USA</v>
      </c>
      <c r="AB3169" s="82" cm="1">
        <f t="array" ref="AB3169">VLOOKUP(B3169,'GDP per Capita'!$T$2:$V$4235,COLUMN('GDP per Capita'!$V:$V)-COLUMN('GDP per Capita'!$S:$S),FALSE)</f>
        <v>63809.64</v>
      </c>
      <c r="AC3169" s="82">
        <f t="shared" si="631"/>
        <v>63809.64</v>
      </c>
      <c r="AD3169" s="82">
        <f t="shared" si="632"/>
        <v>63809.64</v>
      </c>
      <c r="AE3169" s="88">
        <f t="shared" si="637"/>
        <v>6.765329188505061E-3</v>
      </c>
    </row>
    <row r="3170" spans="1:31">
      <c r="A3170" s="77" t="s">
        <v>886</v>
      </c>
      <c r="B3170" s="77">
        <v>3169</v>
      </c>
      <c r="C3170" s="77" t="s">
        <v>29</v>
      </c>
      <c r="D3170" s="77" t="s">
        <v>29</v>
      </c>
      <c r="E3170" s="77">
        <v>2017</v>
      </c>
      <c r="F3170" s="77">
        <v>39.284749400000003</v>
      </c>
      <c r="G3170" s="77">
        <v>-76.620474639699793</v>
      </c>
      <c r="H3170" s="77">
        <v>0</v>
      </c>
      <c r="I3170" s="77" t="s">
        <v>1727</v>
      </c>
      <c r="J3170" s="77">
        <v>30.271128600000001</v>
      </c>
      <c r="K3170" s="77">
        <v>-97.743699500000005</v>
      </c>
      <c r="L3170" s="77">
        <v>4333.0445921849196</v>
      </c>
      <c r="M3170" s="77">
        <v>0.77514219397292805</v>
      </c>
      <c r="N3170" s="77">
        <v>0</v>
      </c>
      <c r="O3170" s="77">
        <v>519.96535106219005</v>
      </c>
      <c r="P3170" s="87" cm="1">
        <f t="array" ref="P3170">IF($X3170="Non-local",VLOOKUP($E3170,$AI$64:$AW$68,COLUMN($AW:$AW)-COLUMN($AH:$AH),FALSE),IF($X3170="Unknown",VLOOKUP($E3170,$AI$71:$AW$75,COLUMN($AW:$AW)-COLUMN($AH:$AH),FALSE),0))</f>
        <v>223.99999999999997</v>
      </c>
      <c r="Q3170" s="87" cm="1">
        <f t="array" ref="Q3170">IF($X3170="Non-local",VLOOKUP($E3170,$AI$40:$AW$44,COLUMN($AW:$AW)-COLUMN($AH:$AH),FALSE),IF($X3170="Unknown",VLOOKUP($E3170,$AI$47:$AW$51,COLUMN($AW:$AW)-COLUMN($AH:$AH),FALSE),0))</f>
        <v>535.71460000000002</v>
      </c>
      <c r="R3170" s="87" cm="1">
        <f t="array" ref="R3170">IF($X3170="Non-local",VLOOKUP($E3170,$AI$88:$AW$92,COLUMN($AW:$AW)-COLUMN($AH:$AH),FALSE),IF($X3170="Unknown",VLOOKUP($E3170,$AI$95:$AW$99,COLUMN($AW:$AW)-COLUMN($AH:$AH),FALSE),0))</f>
        <v>0.13812461483017213</v>
      </c>
      <c r="S3170" s="87" cm="1">
        <f t="array" ref="S3170">VLOOKUP($E3170,$AI$111:$AW$115,COLUMN($AW:$AW)-COLUMN($AH:$AH),FALSE)</f>
        <v>431.69322000000005</v>
      </c>
      <c r="T3170" s="104">
        <f t="shared" si="633"/>
        <v>0.91326680880310018</v>
      </c>
      <c r="U3170" s="104">
        <f t="shared" si="634"/>
        <v>1711.3731710621901</v>
      </c>
      <c r="V3170" s="87" cm="1">
        <f t="array" ref="V3170">VLOOKUP($E3170,$AI$118:$AW$122,COLUMN($AW:$AW)-COLUMN($AH:$AH),FALSE)</f>
        <v>0</v>
      </c>
      <c r="W3170" s="87" t="str">
        <f t="shared" si="638"/>
        <v>Domestic</v>
      </c>
      <c r="X3170" s="87" t="str">
        <f t="shared" si="639"/>
        <v>Non-local</v>
      </c>
      <c r="Y3170" s="104"/>
      <c r="Z3170" s="87" t="str">
        <f t="shared" si="635"/>
        <v>USA</v>
      </c>
      <c r="AA3170" s="87" t="str">
        <f t="shared" si="636"/>
        <v>USA</v>
      </c>
      <c r="AB3170" s="82" cm="1">
        <f t="array" ref="AB3170">VLOOKUP(B3170,'GDP per Capita'!$T$2:$V$4235,COLUMN('GDP per Capita'!$V:$V)-COLUMN('GDP per Capita'!$S:$S),FALSE)</f>
        <v>63809.64</v>
      </c>
      <c r="AC3170" s="82">
        <f t="shared" si="631"/>
        <v>63809.64</v>
      </c>
      <c r="AD3170" s="82">
        <f t="shared" si="632"/>
        <v>63809.64</v>
      </c>
      <c r="AE3170" s="88">
        <f t="shared" si="637"/>
        <v>2.6819978471312331E-2</v>
      </c>
    </row>
    <row r="3171" spans="1:31">
      <c r="A3171" s="77" t="s">
        <v>1128</v>
      </c>
      <c r="B3171" s="77">
        <v>3170</v>
      </c>
      <c r="C3171" s="77" t="s">
        <v>320</v>
      </c>
      <c r="D3171" s="77" t="s">
        <v>28</v>
      </c>
      <c r="E3171" s="77">
        <v>2017</v>
      </c>
      <c r="F3171" s="77">
        <v>45.4972159</v>
      </c>
      <c r="G3171" s="77">
        <v>-73.610364199999907</v>
      </c>
      <c r="H3171" s="77">
        <v>0</v>
      </c>
      <c r="I3171" s="77" t="s">
        <v>1727</v>
      </c>
      <c r="J3171" s="77">
        <v>30.271128600000001</v>
      </c>
      <c r="K3171" s="77">
        <v>-97.743699500000005</v>
      </c>
      <c r="L3171" s="77">
        <v>5386.0239224221596</v>
      </c>
      <c r="M3171" s="77">
        <v>0.92877383266705105</v>
      </c>
      <c r="N3171" s="77">
        <v>0</v>
      </c>
      <c r="O3171" s="77">
        <v>646.32287069065899</v>
      </c>
      <c r="P3171" s="87" cm="1">
        <f t="array" ref="P3171">IF($X3171="Non-local",VLOOKUP($E3171,$AI$64:$AW$68,COLUMN($AW:$AW)-COLUMN($AH:$AH),FALSE),IF($X3171="Unknown",VLOOKUP($E3171,$AI$71:$AW$75,COLUMN($AW:$AW)-COLUMN($AH:$AH),FALSE),0))</f>
        <v>223.99999999999997</v>
      </c>
      <c r="Q3171" s="87" cm="1">
        <f t="array" ref="Q3171">IF($X3171="Non-local",VLOOKUP($E3171,$AI$40:$AW$44,COLUMN($AW:$AW)-COLUMN($AH:$AH),FALSE),IF($X3171="Unknown",VLOOKUP($E3171,$AI$47:$AW$51,COLUMN($AW:$AW)-COLUMN($AH:$AH),FALSE),0))</f>
        <v>535.71460000000002</v>
      </c>
      <c r="R3171" s="87" cm="1">
        <f t="array" ref="R3171">IF($X3171="Non-local",VLOOKUP($E3171,$AI$88:$AW$92,COLUMN($AW:$AW)-COLUMN($AH:$AH),FALSE),IF($X3171="Unknown",VLOOKUP($E3171,$AI$95:$AW$99,COLUMN($AW:$AW)-COLUMN($AH:$AH),FALSE),0))</f>
        <v>0.13812461483017213</v>
      </c>
      <c r="S3171" s="87" cm="1">
        <f t="array" ref="S3171">VLOOKUP($E3171,$AI$111:$AW$115,COLUMN($AW:$AW)-COLUMN($AH:$AH),FALSE)</f>
        <v>431.69322000000005</v>
      </c>
      <c r="T3171" s="104">
        <f t="shared" si="633"/>
        <v>1.0668984474972232</v>
      </c>
      <c r="U3171" s="104">
        <f t="shared" si="634"/>
        <v>1837.7306906906592</v>
      </c>
      <c r="V3171" s="87" cm="1">
        <f t="array" ref="V3171">VLOOKUP($E3171,$AI$118:$AW$122,COLUMN($AW:$AW)-COLUMN($AH:$AH),FALSE)</f>
        <v>0</v>
      </c>
      <c r="W3171" s="87" t="str">
        <f t="shared" si="638"/>
        <v>International</v>
      </c>
      <c r="X3171" s="87" t="str">
        <f t="shared" si="639"/>
        <v>Non-local</v>
      </c>
      <c r="Y3171" s="104"/>
      <c r="Z3171" s="87" t="str">
        <f t="shared" si="635"/>
        <v>Canada</v>
      </c>
      <c r="AA3171" s="87" t="str">
        <f t="shared" si="636"/>
        <v>Other Americas</v>
      </c>
      <c r="AB3171" s="82" cm="1">
        <f t="array" ref="AB3171">VLOOKUP(B3171,'GDP per Capita'!$T$2:$V$4235,COLUMN('GDP per Capita'!$V:$V)-COLUMN('GDP per Capita'!$S:$S),FALSE)</f>
        <v>49196.49</v>
      </c>
      <c r="AC3171" s="82">
        <f t="shared" si="631"/>
        <v>49196.49</v>
      </c>
      <c r="AD3171" s="82">
        <f t="shared" si="632"/>
        <v>49196.49</v>
      </c>
      <c r="AE3171" s="88">
        <f t="shared" si="637"/>
        <v>3.7354914765070829E-2</v>
      </c>
    </row>
    <row r="3172" spans="1:31">
      <c r="A3172" s="77" t="s">
        <v>1148</v>
      </c>
      <c r="B3172" s="77">
        <v>3171</v>
      </c>
      <c r="C3172" s="77" t="s">
        <v>29</v>
      </c>
      <c r="D3172" s="77" t="s">
        <v>29</v>
      </c>
      <c r="E3172" s="77">
        <v>2017</v>
      </c>
      <c r="F3172" s="77">
        <v>29.424600199999901</v>
      </c>
      <c r="G3172" s="77">
        <v>-98.495140500000005</v>
      </c>
      <c r="H3172" s="77">
        <v>0</v>
      </c>
      <c r="I3172" s="77" t="s">
        <v>1727</v>
      </c>
      <c r="J3172" s="77">
        <v>30.271128600000001</v>
      </c>
      <c r="K3172" s="77">
        <v>-97.743699500000005</v>
      </c>
      <c r="L3172" s="77">
        <v>237.592188856711</v>
      </c>
      <c r="M3172" s="77">
        <v>0.19300450817439499</v>
      </c>
      <c r="N3172" s="77">
        <v>0</v>
      </c>
      <c r="O3172" s="77">
        <v>45.617700260488597</v>
      </c>
      <c r="P3172" s="87" cm="1">
        <f t="array" ref="P3172">IF($X3172="Non-local",VLOOKUP($E3172,$AI$64:$AW$68,COLUMN($AW:$AW)-COLUMN($AH:$AH),FALSE),IF($X3172="Unknown",VLOOKUP($E3172,$AI$71:$AW$75,COLUMN($AW:$AW)-COLUMN($AH:$AH),FALSE),0))</f>
        <v>223.99999999999997</v>
      </c>
      <c r="Q3172" s="87" cm="1">
        <f t="array" ref="Q3172">IF($X3172="Non-local",VLOOKUP($E3172,$AI$40:$AW$44,COLUMN($AW:$AW)-COLUMN($AH:$AH),FALSE),IF($X3172="Unknown",VLOOKUP($E3172,$AI$47:$AW$51,COLUMN($AW:$AW)-COLUMN($AH:$AH),FALSE),0))</f>
        <v>535.71460000000002</v>
      </c>
      <c r="R3172" s="87" cm="1">
        <f t="array" ref="R3172">IF($X3172="Non-local",VLOOKUP($E3172,$AI$88:$AW$92,COLUMN($AW:$AW)-COLUMN($AH:$AH),FALSE),IF($X3172="Unknown",VLOOKUP($E3172,$AI$95:$AW$99,COLUMN($AW:$AW)-COLUMN($AH:$AH),FALSE),0))</f>
        <v>0.13812461483017213</v>
      </c>
      <c r="S3172" s="87" cm="1">
        <f t="array" ref="S3172">VLOOKUP($E3172,$AI$111:$AW$115,COLUMN($AW:$AW)-COLUMN($AH:$AH),FALSE)</f>
        <v>431.69322000000005</v>
      </c>
      <c r="T3172" s="104">
        <f t="shared" si="633"/>
        <v>0.33112912300456709</v>
      </c>
      <c r="U3172" s="104">
        <f t="shared" si="634"/>
        <v>1237.0255202604887</v>
      </c>
      <c r="V3172" s="87" cm="1">
        <f t="array" ref="V3172">VLOOKUP($E3172,$AI$118:$AW$122,COLUMN($AW:$AW)-COLUMN($AH:$AH),FALSE)</f>
        <v>0</v>
      </c>
      <c r="W3172" s="87" t="str">
        <f t="shared" si="638"/>
        <v>Domestic</v>
      </c>
      <c r="X3172" s="87" t="str">
        <f t="shared" si="639"/>
        <v>Non-local</v>
      </c>
      <c r="Y3172" s="104"/>
      <c r="Z3172" s="87" t="str">
        <f t="shared" si="635"/>
        <v>USA</v>
      </c>
      <c r="AA3172" s="87" t="str">
        <f t="shared" si="636"/>
        <v>USA</v>
      </c>
      <c r="AB3172" s="82" cm="1">
        <f t="array" ref="AB3172">VLOOKUP(B3172,'GDP per Capita'!$T$2:$V$4235,COLUMN('GDP per Capita'!$V:$V)-COLUMN('GDP per Capita'!$S:$S),FALSE)</f>
        <v>63809.64</v>
      </c>
      <c r="AC3172" s="82">
        <f t="shared" si="631"/>
        <v>63809.64</v>
      </c>
      <c r="AD3172" s="82">
        <f t="shared" si="632"/>
        <v>63809.64</v>
      </c>
      <c r="AE3172" s="88">
        <f t="shared" si="637"/>
        <v>1.9386185539684738E-2</v>
      </c>
    </row>
    <row r="3173" spans="1:31">
      <c r="A3173" s="77" t="s">
        <v>999</v>
      </c>
      <c r="B3173" s="77">
        <v>3172</v>
      </c>
      <c r="C3173" s="77" t="s">
        <v>29</v>
      </c>
      <c r="D3173" s="77" t="s">
        <v>29</v>
      </c>
      <c r="E3173" s="77">
        <v>2017</v>
      </c>
      <c r="F3173" s="77">
        <v>47.603832099999998</v>
      </c>
      <c r="G3173" s="77">
        <v>-122.3300624</v>
      </c>
      <c r="H3173" s="77">
        <v>0</v>
      </c>
      <c r="I3173" s="77" t="s">
        <v>1727</v>
      </c>
      <c r="J3173" s="77">
        <v>30.271128600000001</v>
      </c>
      <c r="K3173" s="77">
        <v>-97.743699500000005</v>
      </c>
      <c r="L3173" s="77">
        <v>5694.2916861571302</v>
      </c>
      <c r="M3173" s="77">
        <v>0.97059719839228897</v>
      </c>
      <c r="N3173" s="77">
        <v>0</v>
      </c>
      <c r="O3173" s="77">
        <v>683.31500233885595</v>
      </c>
      <c r="P3173" s="87" cm="1">
        <f t="array" ref="P3173">IF($X3173="Non-local",VLOOKUP($E3173,$AI$64:$AW$68,COLUMN($AW:$AW)-COLUMN($AH:$AH),FALSE),IF($X3173="Unknown",VLOOKUP($E3173,$AI$71:$AW$75,COLUMN($AW:$AW)-COLUMN($AH:$AH),FALSE),0))</f>
        <v>223.99999999999997</v>
      </c>
      <c r="Q3173" s="87" cm="1">
        <f t="array" ref="Q3173">IF($X3173="Non-local",VLOOKUP($E3173,$AI$40:$AW$44,COLUMN($AW:$AW)-COLUMN($AH:$AH),FALSE),IF($X3173="Unknown",VLOOKUP($E3173,$AI$47:$AW$51,COLUMN($AW:$AW)-COLUMN($AH:$AH),FALSE),0))</f>
        <v>535.71460000000002</v>
      </c>
      <c r="R3173" s="87" cm="1">
        <f t="array" ref="R3173">IF($X3173="Non-local",VLOOKUP($E3173,$AI$88:$AW$92,COLUMN($AW:$AW)-COLUMN($AH:$AH),FALSE),IF($X3173="Unknown",VLOOKUP($E3173,$AI$95:$AW$99,COLUMN($AW:$AW)-COLUMN($AH:$AH),FALSE),0))</f>
        <v>0.13812461483017213</v>
      </c>
      <c r="S3173" s="87" cm="1">
        <f t="array" ref="S3173">VLOOKUP($E3173,$AI$111:$AW$115,COLUMN($AW:$AW)-COLUMN($AH:$AH),FALSE)</f>
        <v>431.69322000000005</v>
      </c>
      <c r="T3173" s="104">
        <f t="shared" si="633"/>
        <v>1.108721813222461</v>
      </c>
      <c r="U3173" s="104">
        <f t="shared" si="634"/>
        <v>1874.7228223388561</v>
      </c>
      <c r="V3173" s="87" cm="1">
        <f t="array" ref="V3173">VLOOKUP($E3173,$AI$118:$AW$122,COLUMN($AW:$AW)-COLUMN($AH:$AH),FALSE)</f>
        <v>0</v>
      </c>
      <c r="W3173" s="87" t="str">
        <f t="shared" si="638"/>
        <v>Domestic</v>
      </c>
      <c r="X3173" s="87" t="str">
        <f t="shared" si="639"/>
        <v>Non-local</v>
      </c>
      <c r="Y3173" s="104"/>
      <c r="Z3173" s="87" t="str">
        <f t="shared" si="635"/>
        <v>USA</v>
      </c>
      <c r="AA3173" s="87" t="str">
        <f t="shared" si="636"/>
        <v>USA</v>
      </c>
      <c r="AB3173" s="82" cm="1">
        <f t="array" ref="AB3173">VLOOKUP(B3173,'GDP per Capita'!$T$2:$V$4235,COLUMN('GDP per Capita'!$V:$V)-COLUMN('GDP per Capita'!$S:$S),FALSE)</f>
        <v>63809.64</v>
      </c>
      <c r="AC3173" s="82">
        <f t="shared" si="631"/>
        <v>63809.64</v>
      </c>
      <c r="AD3173" s="82">
        <f t="shared" si="632"/>
        <v>63809.64</v>
      </c>
      <c r="AE3173" s="88">
        <f t="shared" si="637"/>
        <v>2.9379931031406164E-2</v>
      </c>
    </row>
    <row r="3174" spans="1:31">
      <c r="A3174" s="77" t="s">
        <v>920</v>
      </c>
      <c r="B3174" s="77">
        <v>3173</v>
      </c>
      <c r="C3174" s="77" t="s">
        <v>29</v>
      </c>
      <c r="D3174" s="77" t="s">
        <v>29</v>
      </c>
      <c r="E3174" s="77">
        <v>2017</v>
      </c>
      <c r="F3174" s="77">
        <v>32.222876499999998</v>
      </c>
      <c r="G3174" s="77">
        <v>-110.9748477</v>
      </c>
      <c r="H3174" s="77">
        <v>0</v>
      </c>
      <c r="I3174" s="77" t="s">
        <v>1727</v>
      </c>
      <c r="J3174" s="77">
        <v>30.271128600000001</v>
      </c>
      <c r="K3174" s="77">
        <v>-97.743699500000005</v>
      </c>
      <c r="L3174" s="77">
        <v>2551.0692470172899</v>
      </c>
      <c r="M3174" s="77">
        <v>0.49848706666160503</v>
      </c>
      <c r="N3174" s="77">
        <v>0</v>
      </c>
      <c r="O3174" s="77">
        <v>489.80529542732</v>
      </c>
      <c r="P3174" s="87" cm="1">
        <f t="array" ref="P3174">IF($X3174="Non-local",VLOOKUP($E3174,$AI$64:$AW$68,COLUMN($AW:$AW)-COLUMN($AH:$AH),FALSE),IF($X3174="Unknown",VLOOKUP($E3174,$AI$71:$AW$75,COLUMN($AW:$AW)-COLUMN($AH:$AH),FALSE),0))</f>
        <v>223.99999999999997</v>
      </c>
      <c r="Q3174" s="87" cm="1">
        <f t="array" ref="Q3174">IF($X3174="Non-local",VLOOKUP($E3174,$AI$40:$AW$44,COLUMN($AW:$AW)-COLUMN($AH:$AH),FALSE),IF($X3174="Unknown",VLOOKUP($E3174,$AI$47:$AW$51,COLUMN($AW:$AW)-COLUMN($AH:$AH),FALSE),0))</f>
        <v>535.71460000000002</v>
      </c>
      <c r="R3174" s="87" cm="1">
        <f t="array" ref="R3174">IF($X3174="Non-local",VLOOKUP($E3174,$AI$88:$AW$92,COLUMN($AW:$AW)-COLUMN($AH:$AH),FALSE),IF($X3174="Unknown",VLOOKUP($E3174,$AI$95:$AW$99,COLUMN($AW:$AW)-COLUMN($AH:$AH),FALSE),0))</f>
        <v>0.13812461483017213</v>
      </c>
      <c r="S3174" s="87" cm="1">
        <f t="array" ref="S3174">VLOOKUP($E3174,$AI$111:$AW$115,COLUMN($AW:$AW)-COLUMN($AH:$AH),FALSE)</f>
        <v>431.69322000000005</v>
      </c>
      <c r="T3174" s="104">
        <f t="shared" si="633"/>
        <v>0.63661168149177716</v>
      </c>
      <c r="U3174" s="104">
        <f t="shared" si="634"/>
        <v>1681.2131154273202</v>
      </c>
      <c r="V3174" s="87" cm="1">
        <f t="array" ref="V3174">VLOOKUP($E3174,$AI$118:$AW$122,COLUMN($AW:$AW)-COLUMN($AH:$AH),FALSE)</f>
        <v>0</v>
      </c>
      <c r="W3174" s="87" t="str">
        <f t="shared" si="638"/>
        <v>Domestic</v>
      </c>
      <c r="X3174" s="87" t="str">
        <f t="shared" si="639"/>
        <v>Non-local</v>
      </c>
      <c r="Y3174" s="104"/>
      <c r="Z3174" s="87" t="str">
        <f t="shared" si="635"/>
        <v>USA</v>
      </c>
      <c r="AA3174" s="87" t="str">
        <f t="shared" si="636"/>
        <v>USA</v>
      </c>
      <c r="AB3174" s="82" cm="1">
        <f t="array" ref="AB3174">VLOOKUP(B3174,'GDP per Capita'!$T$2:$V$4235,COLUMN('GDP per Capita'!$V:$V)-COLUMN('GDP per Capita'!$S:$S),FALSE)</f>
        <v>63809.64</v>
      </c>
      <c r="AC3174" s="82">
        <f t="shared" si="631"/>
        <v>63809.64</v>
      </c>
      <c r="AD3174" s="82">
        <f t="shared" si="632"/>
        <v>63809.64</v>
      </c>
      <c r="AE3174" s="88">
        <f t="shared" si="637"/>
        <v>2.6347321743663187E-2</v>
      </c>
    </row>
    <row r="3175" spans="1:31">
      <c r="A3175" s="77" t="s">
        <v>1757</v>
      </c>
      <c r="B3175" s="77">
        <v>3174</v>
      </c>
      <c r="C3175" s="77" t="s">
        <v>29</v>
      </c>
      <c r="D3175" s="77" t="s">
        <v>29</v>
      </c>
      <c r="E3175" s="77">
        <v>2017</v>
      </c>
      <c r="F3175" s="77">
        <v>39.6419219</v>
      </c>
      <c r="G3175" s="77">
        <v>-77.720264099999994</v>
      </c>
      <c r="H3175" s="77">
        <v>0</v>
      </c>
      <c r="I3175" s="77" t="s">
        <v>1727</v>
      </c>
      <c r="J3175" s="77">
        <v>30.271128600000001</v>
      </c>
      <c r="K3175" s="77">
        <v>-97.743699500000005</v>
      </c>
      <c r="L3175" s="77">
        <v>4188.6192457896504</v>
      </c>
      <c r="M3175" s="77">
        <v>0.75215006049308797</v>
      </c>
      <c r="N3175" s="77">
        <v>0</v>
      </c>
      <c r="O3175" s="77">
        <v>502.63430949475799</v>
      </c>
      <c r="P3175" s="87" cm="1">
        <f t="array" ref="P3175">IF($X3175="Non-local",VLOOKUP($E3175,$AI$64:$AW$68,COLUMN($AW:$AW)-COLUMN($AH:$AH),FALSE),IF($X3175="Unknown",VLOOKUP($E3175,$AI$71:$AW$75,COLUMN($AW:$AW)-COLUMN($AH:$AH),FALSE),0))</f>
        <v>223.99999999999997</v>
      </c>
      <c r="Q3175" s="87" cm="1">
        <f t="array" ref="Q3175">IF($X3175="Non-local",VLOOKUP($E3175,$AI$40:$AW$44,COLUMN($AW:$AW)-COLUMN($AH:$AH),FALSE),IF($X3175="Unknown",VLOOKUP($E3175,$AI$47:$AW$51,COLUMN($AW:$AW)-COLUMN($AH:$AH),FALSE),0))</f>
        <v>535.71460000000002</v>
      </c>
      <c r="R3175" s="87" cm="1">
        <f t="array" ref="R3175">IF($X3175="Non-local",VLOOKUP($E3175,$AI$88:$AW$92,COLUMN($AW:$AW)-COLUMN($AH:$AH),FALSE),IF($X3175="Unknown",VLOOKUP($E3175,$AI$95:$AW$99,COLUMN($AW:$AW)-COLUMN($AH:$AH),FALSE),0))</f>
        <v>0.13812461483017213</v>
      </c>
      <c r="S3175" s="87" cm="1">
        <f t="array" ref="S3175">VLOOKUP($E3175,$AI$111:$AW$115,COLUMN($AW:$AW)-COLUMN($AH:$AH),FALSE)</f>
        <v>431.69322000000005</v>
      </c>
      <c r="T3175" s="104">
        <f t="shared" si="633"/>
        <v>0.8902746753232601</v>
      </c>
      <c r="U3175" s="104">
        <f t="shared" si="634"/>
        <v>1694.0421294947582</v>
      </c>
      <c r="V3175" s="87" cm="1">
        <f t="array" ref="V3175">VLOOKUP($E3175,$AI$118:$AW$122,COLUMN($AW:$AW)-COLUMN($AH:$AH),FALSE)</f>
        <v>0</v>
      </c>
      <c r="W3175" s="87" t="str">
        <f t="shared" si="638"/>
        <v>Domestic</v>
      </c>
      <c r="X3175" s="87" t="str">
        <f t="shared" si="639"/>
        <v>Non-local</v>
      </c>
      <c r="Y3175" s="104"/>
      <c r="Z3175" s="87" t="str">
        <f t="shared" si="635"/>
        <v>USA</v>
      </c>
      <c r="AA3175" s="87" t="str">
        <f t="shared" si="636"/>
        <v>USA</v>
      </c>
      <c r="AB3175" s="82" cm="1">
        <f t="array" ref="AB3175">VLOOKUP(B3175,'GDP per Capita'!$T$2:$V$4235,COLUMN('GDP per Capita'!$V:$V)-COLUMN('GDP per Capita'!$S:$S),FALSE)</f>
        <v>63809.64</v>
      </c>
      <c r="AC3175" s="82">
        <f t="shared" si="631"/>
        <v>63809.64</v>
      </c>
      <c r="AD3175" s="82">
        <f t="shared" si="632"/>
        <v>63809.64</v>
      </c>
      <c r="AE3175" s="88">
        <f t="shared" si="637"/>
        <v>2.6548373090566853E-2</v>
      </c>
    </row>
    <row r="3176" spans="1:31">
      <c r="A3176" s="77" t="s">
        <v>1074</v>
      </c>
      <c r="B3176" s="77">
        <v>3175</v>
      </c>
      <c r="C3176" s="77" t="s">
        <v>29</v>
      </c>
      <c r="D3176" s="77" t="s">
        <v>29</v>
      </c>
      <c r="E3176" s="77">
        <v>2017</v>
      </c>
      <c r="F3176" s="77">
        <v>42.439603900000002</v>
      </c>
      <c r="G3176" s="77">
        <v>-76.496801899999994</v>
      </c>
      <c r="H3176" s="77">
        <v>0</v>
      </c>
      <c r="I3176" s="77" t="s">
        <v>1727</v>
      </c>
      <c r="J3176" s="77">
        <v>30.271128600000001</v>
      </c>
      <c r="K3176" s="77">
        <v>-97.743699500000005</v>
      </c>
      <c r="L3176" s="77">
        <v>4647.8003934590597</v>
      </c>
      <c r="M3176" s="77">
        <v>0.82525048574494597</v>
      </c>
      <c r="N3176" s="77">
        <v>0</v>
      </c>
      <c r="O3176" s="77">
        <v>557.73604721508696</v>
      </c>
      <c r="P3176" s="87" cm="1">
        <f t="array" ref="P3176">IF($X3176="Non-local",VLOOKUP($E3176,$AI$64:$AW$68,COLUMN($AW:$AW)-COLUMN($AH:$AH),FALSE),IF($X3176="Unknown",VLOOKUP($E3176,$AI$71:$AW$75,COLUMN($AW:$AW)-COLUMN($AH:$AH),FALSE),0))</f>
        <v>223.99999999999997</v>
      </c>
      <c r="Q3176" s="87" cm="1">
        <f t="array" ref="Q3176">IF($X3176="Non-local",VLOOKUP($E3176,$AI$40:$AW$44,COLUMN($AW:$AW)-COLUMN($AH:$AH),FALSE),IF($X3176="Unknown",VLOOKUP($E3176,$AI$47:$AW$51,COLUMN($AW:$AW)-COLUMN($AH:$AH),FALSE),0))</f>
        <v>535.71460000000002</v>
      </c>
      <c r="R3176" s="87" cm="1">
        <f t="array" ref="R3176">IF($X3176="Non-local",VLOOKUP($E3176,$AI$88:$AW$92,COLUMN($AW:$AW)-COLUMN($AH:$AH),FALSE),IF($X3176="Unknown",VLOOKUP($E3176,$AI$95:$AW$99,COLUMN($AW:$AW)-COLUMN($AH:$AH),FALSE),0))</f>
        <v>0.13812461483017213</v>
      </c>
      <c r="S3176" s="87" cm="1">
        <f t="array" ref="S3176">VLOOKUP($E3176,$AI$111:$AW$115,COLUMN($AW:$AW)-COLUMN($AH:$AH),FALSE)</f>
        <v>431.69322000000005</v>
      </c>
      <c r="T3176" s="104">
        <f t="shared" si="633"/>
        <v>0.9633751005751181</v>
      </c>
      <c r="U3176" s="104">
        <f t="shared" si="634"/>
        <v>1749.1438672150871</v>
      </c>
      <c r="V3176" s="87" cm="1">
        <f t="array" ref="V3176">VLOOKUP($E3176,$AI$118:$AW$122,COLUMN($AW:$AW)-COLUMN($AH:$AH),FALSE)</f>
        <v>0</v>
      </c>
      <c r="W3176" s="87" t="str">
        <f t="shared" si="638"/>
        <v>Domestic</v>
      </c>
      <c r="X3176" s="87" t="str">
        <f t="shared" si="639"/>
        <v>Non-local</v>
      </c>
      <c r="Y3176" s="104"/>
      <c r="Z3176" s="87" t="str">
        <f t="shared" si="635"/>
        <v>USA</v>
      </c>
      <c r="AA3176" s="87" t="str">
        <f t="shared" si="636"/>
        <v>USA</v>
      </c>
      <c r="AB3176" s="82" cm="1">
        <f t="array" ref="AB3176">VLOOKUP(B3176,'GDP per Capita'!$T$2:$V$4235,COLUMN('GDP per Capita'!$V:$V)-COLUMN('GDP per Capita'!$S:$S),FALSE)</f>
        <v>63809.64</v>
      </c>
      <c r="AC3176" s="82">
        <f t="shared" si="631"/>
        <v>63809.64</v>
      </c>
      <c r="AD3176" s="82">
        <f t="shared" si="632"/>
        <v>63809.64</v>
      </c>
      <c r="AE3176" s="88">
        <f t="shared" si="637"/>
        <v>2.7411906213780347E-2</v>
      </c>
    </row>
    <row r="3177" spans="1:31">
      <c r="A3177" s="77" t="s">
        <v>1011</v>
      </c>
      <c r="B3177" s="77">
        <v>3176</v>
      </c>
      <c r="C3177" s="77" t="s">
        <v>29</v>
      </c>
      <c r="D3177" s="77" t="s">
        <v>29</v>
      </c>
      <c r="E3177" s="77">
        <v>2017</v>
      </c>
      <c r="F3177" s="77">
        <v>40.102554999999903</v>
      </c>
      <c r="G3177" s="77">
        <v>-105.36320790000001</v>
      </c>
      <c r="H3177" s="77">
        <v>0</v>
      </c>
      <c r="I3177" s="77" t="s">
        <v>1727</v>
      </c>
      <c r="J3177" s="77">
        <v>30.271128600000001</v>
      </c>
      <c r="K3177" s="77">
        <v>-97.743699500000005</v>
      </c>
      <c r="L3177" s="77">
        <v>2585.6538165090201</v>
      </c>
      <c r="M3177" s="77">
        <v>0.50305377837168896</v>
      </c>
      <c r="N3177" s="77">
        <v>0</v>
      </c>
      <c r="O3177" s="77">
        <v>496.44553276973198</v>
      </c>
      <c r="P3177" s="87" cm="1">
        <f t="array" ref="P3177">IF($X3177="Non-local",VLOOKUP($E3177,$AI$64:$AW$68,COLUMN($AW:$AW)-COLUMN($AH:$AH),FALSE),IF($X3177="Unknown",VLOOKUP($E3177,$AI$71:$AW$75,COLUMN($AW:$AW)-COLUMN($AH:$AH),FALSE),0))</f>
        <v>223.99999999999997</v>
      </c>
      <c r="Q3177" s="87" cm="1">
        <f t="array" ref="Q3177">IF($X3177="Non-local",VLOOKUP($E3177,$AI$40:$AW$44,COLUMN($AW:$AW)-COLUMN($AH:$AH),FALSE),IF($X3177="Unknown",VLOOKUP($E3177,$AI$47:$AW$51,COLUMN($AW:$AW)-COLUMN($AH:$AH),FALSE),0))</f>
        <v>535.71460000000002</v>
      </c>
      <c r="R3177" s="87" cm="1">
        <f t="array" ref="R3177">IF($X3177="Non-local",VLOOKUP($E3177,$AI$88:$AW$92,COLUMN($AW:$AW)-COLUMN($AH:$AH),FALSE),IF($X3177="Unknown",VLOOKUP($E3177,$AI$95:$AW$99,COLUMN($AW:$AW)-COLUMN($AH:$AH),FALSE),0))</f>
        <v>0.13812461483017213</v>
      </c>
      <c r="S3177" s="87" cm="1">
        <f t="array" ref="S3177">VLOOKUP($E3177,$AI$111:$AW$115,COLUMN($AW:$AW)-COLUMN($AH:$AH),FALSE)</f>
        <v>431.69322000000005</v>
      </c>
      <c r="T3177" s="104">
        <f t="shared" si="633"/>
        <v>0.6411783932018611</v>
      </c>
      <c r="U3177" s="104">
        <f t="shared" si="634"/>
        <v>1687.8533527697321</v>
      </c>
      <c r="V3177" s="87" cm="1">
        <f t="array" ref="V3177">VLOOKUP($E3177,$AI$118:$AW$122,COLUMN($AW:$AW)-COLUMN($AH:$AH),FALSE)</f>
        <v>0</v>
      </c>
      <c r="W3177" s="87" t="str">
        <f t="shared" si="638"/>
        <v>Domestic</v>
      </c>
      <c r="X3177" s="87" t="str">
        <f t="shared" si="639"/>
        <v>Non-local</v>
      </c>
      <c r="Y3177" s="104"/>
      <c r="Z3177" s="87" t="str">
        <f t="shared" si="635"/>
        <v>USA</v>
      </c>
      <c r="AA3177" s="87" t="str">
        <f t="shared" si="636"/>
        <v>USA</v>
      </c>
      <c r="AB3177" s="82" cm="1">
        <f t="array" ref="AB3177">VLOOKUP(B3177,'GDP per Capita'!$T$2:$V$4235,COLUMN('GDP per Capita'!$V:$V)-COLUMN('GDP per Capita'!$S:$S),FALSE)</f>
        <v>63809.64</v>
      </c>
      <c r="AC3177" s="82">
        <f t="shared" si="631"/>
        <v>63809.64</v>
      </c>
      <c r="AD3177" s="82">
        <f t="shared" si="632"/>
        <v>63809.64</v>
      </c>
      <c r="AE3177" s="88">
        <f t="shared" si="637"/>
        <v>2.6451384975212711E-2</v>
      </c>
    </row>
    <row r="3178" spans="1:31">
      <c r="A3178" s="77" t="s">
        <v>910</v>
      </c>
      <c r="B3178" s="77">
        <v>3177</v>
      </c>
      <c r="C3178" s="77" t="s">
        <v>29</v>
      </c>
      <c r="D3178" s="77" t="s">
        <v>29</v>
      </c>
      <c r="E3178" s="77">
        <v>2017</v>
      </c>
      <c r="F3178" s="77">
        <v>37.411403499999999</v>
      </c>
      <c r="G3178" s="77">
        <v>-122.0543534</v>
      </c>
      <c r="H3178" s="77">
        <v>0</v>
      </c>
      <c r="I3178" s="77" t="s">
        <v>1727</v>
      </c>
      <c r="J3178" s="77">
        <v>30.271128600000001</v>
      </c>
      <c r="K3178" s="77">
        <v>-97.743699500000005</v>
      </c>
      <c r="L3178" s="77">
        <v>4746.5658118863203</v>
      </c>
      <c r="M3178" s="77">
        <v>0.84097367935569201</v>
      </c>
      <c r="N3178" s="77">
        <v>0</v>
      </c>
      <c r="O3178" s="77">
        <v>569.58789742635895</v>
      </c>
      <c r="P3178" s="87" cm="1">
        <f t="array" ref="P3178">IF($X3178="Non-local",VLOOKUP($E3178,$AI$64:$AW$68,COLUMN($AW:$AW)-COLUMN($AH:$AH),FALSE),IF($X3178="Unknown",VLOOKUP($E3178,$AI$71:$AW$75,COLUMN($AW:$AW)-COLUMN($AH:$AH),FALSE),0))</f>
        <v>223.99999999999997</v>
      </c>
      <c r="Q3178" s="87" cm="1">
        <f t="array" ref="Q3178">IF($X3178="Non-local",VLOOKUP($E3178,$AI$40:$AW$44,COLUMN($AW:$AW)-COLUMN($AH:$AH),FALSE),IF($X3178="Unknown",VLOOKUP($E3178,$AI$47:$AW$51,COLUMN($AW:$AW)-COLUMN($AH:$AH),FALSE),0))</f>
        <v>535.71460000000002</v>
      </c>
      <c r="R3178" s="87" cm="1">
        <f t="array" ref="R3178">IF($X3178="Non-local",VLOOKUP($E3178,$AI$88:$AW$92,COLUMN($AW:$AW)-COLUMN($AH:$AH),FALSE),IF($X3178="Unknown",VLOOKUP($E3178,$AI$95:$AW$99,COLUMN($AW:$AW)-COLUMN($AH:$AH),FALSE),0))</f>
        <v>0.13812461483017213</v>
      </c>
      <c r="S3178" s="87" cm="1">
        <f t="array" ref="S3178">VLOOKUP($E3178,$AI$111:$AW$115,COLUMN($AW:$AW)-COLUMN($AH:$AH),FALSE)</f>
        <v>431.69322000000005</v>
      </c>
      <c r="T3178" s="104">
        <f t="shared" si="633"/>
        <v>0.97909829418586414</v>
      </c>
      <c r="U3178" s="104">
        <f t="shared" si="634"/>
        <v>1760.9957174263591</v>
      </c>
      <c r="V3178" s="87" cm="1">
        <f t="array" ref="V3178">VLOOKUP($E3178,$AI$118:$AW$122,COLUMN($AW:$AW)-COLUMN($AH:$AH),FALSE)</f>
        <v>0</v>
      </c>
      <c r="W3178" s="87" t="str">
        <f t="shared" si="638"/>
        <v>Domestic</v>
      </c>
      <c r="X3178" s="87" t="str">
        <f t="shared" si="639"/>
        <v>Non-local</v>
      </c>
      <c r="Y3178" s="104"/>
      <c r="Z3178" s="87" t="str">
        <f t="shared" si="635"/>
        <v>USA</v>
      </c>
      <c r="AA3178" s="87" t="str">
        <f t="shared" si="636"/>
        <v>USA</v>
      </c>
      <c r="AB3178" s="82" cm="1">
        <f t="array" ref="AB3178">VLOOKUP(B3178,'GDP per Capita'!$T$2:$V$4235,COLUMN('GDP per Capita'!$V:$V)-COLUMN('GDP per Capita'!$S:$S),FALSE)</f>
        <v>63809.64</v>
      </c>
      <c r="AC3178" s="82">
        <f t="shared" si="631"/>
        <v>63809.64</v>
      </c>
      <c r="AD3178" s="82">
        <f t="shared" si="632"/>
        <v>63809.64</v>
      </c>
      <c r="AE3178" s="88">
        <f t="shared" si="637"/>
        <v>2.7597643826643734E-2</v>
      </c>
    </row>
    <row r="3179" spans="1:31">
      <c r="A3179" s="77" t="s">
        <v>964</v>
      </c>
      <c r="B3179" s="77">
        <v>3178</v>
      </c>
      <c r="C3179" s="77" t="s">
        <v>29</v>
      </c>
      <c r="D3179" s="77" t="s">
        <v>29</v>
      </c>
      <c r="E3179" s="77">
        <v>2017</v>
      </c>
      <c r="F3179" s="77">
        <v>30.271128600000001</v>
      </c>
      <c r="G3179" s="77">
        <v>-97.743699500000005</v>
      </c>
      <c r="H3179" s="77">
        <v>1</v>
      </c>
      <c r="I3179" s="77" t="s">
        <v>1727</v>
      </c>
      <c r="J3179" s="77">
        <v>30.271128600000001</v>
      </c>
      <c r="K3179" s="77">
        <v>-97.743699500000005</v>
      </c>
      <c r="L3179" s="77">
        <v>0</v>
      </c>
      <c r="M3179" s="77">
        <v>0</v>
      </c>
      <c r="N3179" s="77">
        <v>0</v>
      </c>
      <c r="O3179" s="77">
        <v>0</v>
      </c>
      <c r="P3179" s="87" cm="1">
        <f t="array" ref="P3179">IF($X3179="Non-local",VLOOKUP($E3179,$AI$64:$AW$68,COLUMN($AW:$AW)-COLUMN($AH:$AH),FALSE),IF($X3179="Unknown",VLOOKUP($E3179,$AI$71:$AW$75,COLUMN($AW:$AW)-COLUMN($AH:$AH),FALSE),0))</f>
        <v>0</v>
      </c>
      <c r="Q3179" s="87" cm="1">
        <f t="array" ref="Q3179">IF($X3179="Non-local",VLOOKUP($E3179,$AI$40:$AW$44,COLUMN($AW:$AW)-COLUMN($AH:$AH),FALSE),IF($X3179="Unknown",VLOOKUP($E3179,$AI$47:$AW$51,COLUMN($AW:$AW)-COLUMN($AH:$AH),FALSE),0))</f>
        <v>0</v>
      </c>
      <c r="R3179" s="87" cm="1">
        <f t="array" ref="R3179">IF($X3179="Non-local",VLOOKUP($E3179,$AI$88:$AW$92,COLUMN($AW:$AW)-COLUMN($AH:$AH),FALSE),IF($X3179="Unknown",VLOOKUP($E3179,$AI$95:$AW$99,COLUMN($AW:$AW)-COLUMN($AH:$AH),FALSE),0))</f>
        <v>0</v>
      </c>
      <c r="S3179" s="87" cm="1">
        <f t="array" ref="S3179">VLOOKUP($E3179,$AI$111:$AW$115,COLUMN($AW:$AW)-COLUMN($AH:$AH),FALSE)</f>
        <v>431.69322000000005</v>
      </c>
      <c r="T3179" s="104">
        <f t="shared" si="633"/>
        <v>0</v>
      </c>
      <c r="U3179" s="104">
        <f t="shared" si="634"/>
        <v>431.69322000000005</v>
      </c>
      <c r="V3179" s="87" cm="1">
        <f t="array" ref="V3179">VLOOKUP($E3179,$AI$118:$AW$122,COLUMN($AW:$AW)-COLUMN($AH:$AH),FALSE)</f>
        <v>0</v>
      </c>
      <c r="W3179" s="87" t="str">
        <f t="shared" si="638"/>
        <v>Domestic</v>
      </c>
      <c r="X3179" s="87" t="str">
        <f t="shared" si="639"/>
        <v>Local</v>
      </c>
      <c r="Y3179" s="104"/>
      <c r="Z3179" s="87" t="str">
        <f t="shared" si="635"/>
        <v>USA</v>
      </c>
      <c r="AA3179" s="87" t="str">
        <f t="shared" si="636"/>
        <v>USA</v>
      </c>
      <c r="AB3179" s="82" cm="1">
        <f t="array" ref="AB3179">VLOOKUP(B3179,'GDP per Capita'!$T$2:$V$4235,COLUMN('GDP per Capita'!$V:$V)-COLUMN('GDP per Capita'!$S:$S),FALSE)</f>
        <v>63809.64</v>
      </c>
      <c r="AC3179" s="82">
        <f t="shared" ref="AC3179:AC3242" si="640">IFERROR(AB3179,"")</f>
        <v>63809.64</v>
      </c>
      <c r="AD3179" s="82">
        <f t="shared" ref="AD3179:AD3242" si="641">IFERROR(AB3179,AVERAGE(AC$2:AC$2538))</f>
        <v>63809.64</v>
      </c>
      <c r="AE3179" s="88">
        <f t="shared" si="637"/>
        <v>6.765329188505061E-3</v>
      </c>
    </row>
    <row r="3180" spans="1:31">
      <c r="A3180" s="77" t="s">
        <v>1667</v>
      </c>
      <c r="B3180" s="77">
        <v>3179</v>
      </c>
      <c r="C3180" s="77" t="s">
        <v>320</v>
      </c>
      <c r="D3180" s="77" t="s">
        <v>28</v>
      </c>
      <c r="E3180" s="77">
        <v>2017</v>
      </c>
      <c r="F3180" s="77">
        <v>48.4283182</v>
      </c>
      <c r="G3180" s="77">
        <v>-123.3649533</v>
      </c>
      <c r="H3180" s="77">
        <v>0</v>
      </c>
      <c r="I3180" s="77" t="s">
        <v>1727</v>
      </c>
      <c r="J3180" s="77">
        <v>30.271128600000001</v>
      </c>
      <c r="K3180" s="77">
        <v>-97.743699500000005</v>
      </c>
      <c r="L3180" s="77">
        <v>5924.0764864201601</v>
      </c>
      <c r="M3180" s="77">
        <v>1.0018815500412399</v>
      </c>
      <c r="N3180" s="77">
        <v>0</v>
      </c>
      <c r="O3180" s="77">
        <v>710.88917837042004</v>
      </c>
      <c r="P3180" s="87" cm="1">
        <f t="array" ref="P3180">IF($X3180="Non-local",VLOOKUP($E3180,$AI$64:$AW$68,COLUMN($AW:$AW)-COLUMN($AH:$AH),FALSE),IF($X3180="Unknown",VLOOKUP($E3180,$AI$71:$AW$75,COLUMN($AW:$AW)-COLUMN($AH:$AH),FALSE),0))</f>
        <v>223.99999999999997</v>
      </c>
      <c r="Q3180" s="87" cm="1">
        <f t="array" ref="Q3180">IF($X3180="Non-local",VLOOKUP($E3180,$AI$40:$AW$44,COLUMN($AW:$AW)-COLUMN($AH:$AH),FALSE),IF($X3180="Unknown",VLOOKUP($E3180,$AI$47:$AW$51,COLUMN($AW:$AW)-COLUMN($AH:$AH),FALSE),0))</f>
        <v>535.71460000000002</v>
      </c>
      <c r="R3180" s="87" cm="1">
        <f t="array" ref="R3180">IF($X3180="Non-local",VLOOKUP($E3180,$AI$88:$AW$92,COLUMN($AW:$AW)-COLUMN($AH:$AH),FALSE),IF($X3180="Unknown",VLOOKUP($E3180,$AI$95:$AW$99,COLUMN($AW:$AW)-COLUMN($AH:$AH),FALSE),0))</f>
        <v>0.13812461483017213</v>
      </c>
      <c r="S3180" s="87" cm="1">
        <f t="array" ref="S3180">VLOOKUP($E3180,$AI$111:$AW$115,COLUMN($AW:$AW)-COLUMN($AH:$AH),FALSE)</f>
        <v>431.69322000000005</v>
      </c>
      <c r="T3180" s="104">
        <f t="shared" si="633"/>
        <v>1.1400061648714122</v>
      </c>
      <c r="U3180" s="104">
        <f t="shared" si="634"/>
        <v>1902.2969983704202</v>
      </c>
      <c r="V3180" s="87" cm="1">
        <f t="array" ref="V3180">VLOOKUP($E3180,$AI$118:$AW$122,COLUMN($AW:$AW)-COLUMN($AH:$AH),FALSE)</f>
        <v>0</v>
      </c>
      <c r="W3180" s="87" t="str">
        <f t="shared" si="638"/>
        <v>International</v>
      </c>
      <c r="X3180" s="87" t="str">
        <f t="shared" si="639"/>
        <v>Non-local</v>
      </c>
      <c r="Y3180" s="104"/>
      <c r="Z3180" s="87" t="str">
        <f t="shared" si="635"/>
        <v>Canada</v>
      </c>
      <c r="AA3180" s="87" t="str">
        <f t="shared" si="636"/>
        <v>Other Americas</v>
      </c>
      <c r="AB3180" s="82" cm="1">
        <f t="array" ref="AB3180">VLOOKUP(B3180,'GDP per Capita'!$T$2:$V$4235,COLUMN('GDP per Capita'!$V:$V)-COLUMN('GDP per Capita'!$S:$S),FALSE)</f>
        <v>49196.49</v>
      </c>
      <c r="AC3180" s="82">
        <f t="shared" si="640"/>
        <v>49196.49</v>
      </c>
      <c r="AD3180" s="82">
        <f t="shared" si="641"/>
        <v>49196.49</v>
      </c>
      <c r="AE3180" s="88">
        <f t="shared" si="637"/>
        <v>3.866733172164153E-2</v>
      </c>
    </row>
    <row r="3181" spans="1:31">
      <c r="A3181" s="77" t="s">
        <v>999</v>
      </c>
      <c r="B3181" s="77">
        <v>3180</v>
      </c>
      <c r="C3181" s="77" t="s">
        <v>29</v>
      </c>
      <c r="D3181" s="77" t="s">
        <v>29</v>
      </c>
      <c r="E3181" s="77">
        <v>2017</v>
      </c>
      <c r="F3181" s="77">
        <v>47.603832099999998</v>
      </c>
      <c r="G3181" s="77">
        <v>-122.3300624</v>
      </c>
      <c r="H3181" s="77">
        <v>0</v>
      </c>
      <c r="I3181" s="77" t="s">
        <v>1727</v>
      </c>
      <c r="J3181" s="77">
        <v>30.271128600000001</v>
      </c>
      <c r="K3181" s="77">
        <v>-97.743699500000005</v>
      </c>
      <c r="L3181" s="77">
        <v>5694.2916861571302</v>
      </c>
      <c r="M3181" s="77">
        <v>0.97059719839228897</v>
      </c>
      <c r="N3181" s="77">
        <v>0</v>
      </c>
      <c r="O3181" s="77">
        <v>683.31500233885595</v>
      </c>
      <c r="P3181" s="87" cm="1">
        <f t="array" ref="P3181">IF($X3181="Non-local",VLOOKUP($E3181,$AI$64:$AW$68,COLUMN($AW:$AW)-COLUMN($AH:$AH),FALSE),IF($X3181="Unknown",VLOOKUP($E3181,$AI$71:$AW$75,COLUMN($AW:$AW)-COLUMN($AH:$AH),FALSE),0))</f>
        <v>223.99999999999997</v>
      </c>
      <c r="Q3181" s="87" cm="1">
        <f t="array" ref="Q3181">IF($X3181="Non-local",VLOOKUP($E3181,$AI$40:$AW$44,COLUMN($AW:$AW)-COLUMN($AH:$AH),FALSE),IF($X3181="Unknown",VLOOKUP($E3181,$AI$47:$AW$51,COLUMN($AW:$AW)-COLUMN($AH:$AH),FALSE),0))</f>
        <v>535.71460000000002</v>
      </c>
      <c r="R3181" s="87" cm="1">
        <f t="array" ref="R3181">IF($X3181="Non-local",VLOOKUP($E3181,$AI$88:$AW$92,COLUMN($AW:$AW)-COLUMN($AH:$AH),FALSE),IF($X3181="Unknown",VLOOKUP($E3181,$AI$95:$AW$99,COLUMN($AW:$AW)-COLUMN($AH:$AH),FALSE),0))</f>
        <v>0.13812461483017213</v>
      </c>
      <c r="S3181" s="87" cm="1">
        <f t="array" ref="S3181">VLOOKUP($E3181,$AI$111:$AW$115,COLUMN($AW:$AW)-COLUMN($AH:$AH),FALSE)</f>
        <v>431.69322000000005</v>
      </c>
      <c r="T3181" s="104">
        <f t="shared" si="633"/>
        <v>1.108721813222461</v>
      </c>
      <c r="U3181" s="104">
        <f t="shared" si="634"/>
        <v>1874.7228223388561</v>
      </c>
      <c r="V3181" s="87" cm="1">
        <f t="array" ref="V3181">VLOOKUP($E3181,$AI$118:$AW$122,COLUMN($AW:$AW)-COLUMN($AH:$AH),FALSE)</f>
        <v>0</v>
      </c>
      <c r="W3181" s="87" t="str">
        <f t="shared" si="638"/>
        <v>Domestic</v>
      </c>
      <c r="X3181" s="87" t="str">
        <f t="shared" si="639"/>
        <v>Non-local</v>
      </c>
      <c r="Y3181" s="104"/>
      <c r="Z3181" s="87" t="str">
        <f t="shared" si="635"/>
        <v>USA</v>
      </c>
      <c r="AA3181" s="87" t="str">
        <f t="shared" si="636"/>
        <v>USA</v>
      </c>
      <c r="AB3181" s="82" cm="1">
        <f t="array" ref="AB3181">VLOOKUP(B3181,'GDP per Capita'!$T$2:$V$4235,COLUMN('GDP per Capita'!$V:$V)-COLUMN('GDP per Capita'!$S:$S),FALSE)</f>
        <v>63809.64</v>
      </c>
      <c r="AC3181" s="82">
        <f t="shared" si="640"/>
        <v>63809.64</v>
      </c>
      <c r="AD3181" s="82">
        <f t="shared" si="641"/>
        <v>63809.64</v>
      </c>
      <c r="AE3181" s="88">
        <f t="shared" si="637"/>
        <v>2.9379931031406164E-2</v>
      </c>
    </row>
    <row r="3182" spans="1:31">
      <c r="A3182" s="77" t="s">
        <v>1758</v>
      </c>
      <c r="B3182" s="77">
        <v>3181</v>
      </c>
      <c r="C3182" s="77" t="s">
        <v>29</v>
      </c>
      <c r="D3182" s="77" t="s">
        <v>29</v>
      </c>
      <c r="E3182" s="77">
        <v>2017</v>
      </c>
      <c r="F3182" s="77">
        <v>34.148398899999997</v>
      </c>
      <c r="G3182" s="77">
        <v>-118.3961877</v>
      </c>
      <c r="H3182" s="77">
        <v>0</v>
      </c>
      <c r="I3182" s="77" t="s">
        <v>1727</v>
      </c>
      <c r="J3182" s="77">
        <v>30.271128600000001</v>
      </c>
      <c r="K3182" s="77">
        <v>-97.743699500000005</v>
      </c>
      <c r="L3182" s="77">
        <v>3973.10694244157</v>
      </c>
      <c r="M3182" s="77">
        <v>0.71784107132462704</v>
      </c>
      <c r="N3182" s="77">
        <v>0</v>
      </c>
      <c r="O3182" s="77">
        <v>762.83653294878195</v>
      </c>
      <c r="P3182" s="87" cm="1">
        <f t="array" ref="P3182">IF($X3182="Non-local",VLOOKUP($E3182,$AI$64:$AW$68,COLUMN($AW:$AW)-COLUMN($AH:$AH),FALSE),IF($X3182="Unknown",VLOOKUP($E3182,$AI$71:$AW$75,COLUMN($AW:$AW)-COLUMN($AH:$AH),FALSE),0))</f>
        <v>223.99999999999997</v>
      </c>
      <c r="Q3182" s="87" cm="1">
        <f t="array" ref="Q3182">IF($X3182="Non-local",VLOOKUP($E3182,$AI$40:$AW$44,COLUMN($AW:$AW)-COLUMN($AH:$AH),FALSE),IF($X3182="Unknown",VLOOKUP($E3182,$AI$47:$AW$51,COLUMN($AW:$AW)-COLUMN($AH:$AH),FALSE),0))</f>
        <v>535.71460000000002</v>
      </c>
      <c r="R3182" s="87" cm="1">
        <f t="array" ref="R3182">IF($X3182="Non-local",VLOOKUP($E3182,$AI$88:$AW$92,COLUMN($AW:$AW)-COLUMN($AH:$AH),FALSE),IF($X3182="Unknown",VLOOKUP($E3182,$AI$95:$AW$99,COLUMN($AW:$AW)-COLUMN($AH:$AH),FALSE),0))</f>
        <v>0.13812461483017213</v>
      </c>
      <c r="S3182" s="87" cm="1">
        <f t="array" ref="S3182">VLOOKUP($E3182,$AI$111:$AW$115,COLUMN($AW:$AW)-COLUMN($AH:$AH),FALSE)</f>
        <v>431.69322000000005</v>
      </c>
      <c r="T3182" s="104">
        <f t="shared" si="633"/>
        <v>0.85596568615479918</v>
      </c>
      <c r="U3182" s="104">
        <f t="shared" si="634"/>
        <v>1954.2443529487821</v>
      </c>
      <c r="V3182" s="87" cm="1">
        <f t="array" ref="V3182">VLOOKUP($E3182,$AI$118:$AW$122,COLUMN($AW:$AW)-COLUMN($AH:$AH),FALSE)</f>
        <v>0</v>
      </c>
      <c r="W3182" s="87" t="str">
        <f t="shared" si="638"/>
        <v>Domestic</v>
      </c>
      <c r="X3182" s="87" t="str">
        <f t="shared" si="639"/>
        <v>Non-local</v>
      </c>
      <c r="Y3182" s="104"/>
      <c r="Z3182" s="87" t="str">
        <f t="shared" si="635"/>
        <v>USA</v>
      </c>
      <c r="AA3182" s="87" t="str">
        <f t="shared" si="636"/>
        <v>USA</v>
      </c>
      <c r="AB3182" s="82" cm="1">
        <f t="array" ref="AB3182">VLOOKUP(B3182,'GDP per Capita'!$T$2:$V$4235,COLUMN('GDP per Capita'!$V:$V)-COLUMN('GDP per Capita'!$S:$S),FALSE)</f>
        <v>63809.64</v>
      </c>
      <c r="AC3182" s="82">
        <f t="shared" si="640"/>
        <v>63809.64</v>
      </c>
      <c r="AD3182" s="82">
        <f t="shared" si="641"/>
        <v>63809.64</v>
      </c>
      <c r="AE3182" s="88">
        <f t="shared" si="637"/>
        <v>3.0626161704544675E-2</v>
      </c>
    </row>
    <row r="3183" spans="1:31">
      <c r="A3183" s="77" t="s">
        <v>1323</v>
      </c>
      <c r="B3183" s="77">
        <v>3182</v>
      </c>
      <c r="C3183" s="77" t="s">
        <v>29</v>
      </c>
      <c r="D3183" s="77" t="s">
        <v>29</v>
      </c>
      <c r="E3183" s="77">
        <v>2017</v>
      </c>
      <c r="F3183" s="77">
        <v>41.678675399999896</v>
      </c>
      <c r="G3183" s="77">
        <v>-83.512728299999907</v>
      </c>
      <c r="H3183" s="77">
        <v>0</v>
      </c>
      <c r="I3183" s="77" t="s">
        <v>1727</v>
      </c>
      <c r="J3183" s="77">
        <v>30.271128600000001</v>
      </c>
      <c r="K3183" s="77">
        <v>-97.743699500000005</v>
      </c>
      <c r="L3183" s="77">
        <v>3595.5608300537601</v>
      </c>
      <c r="M3183" s="77">
        <v>0.65773672795640903</v>
      </c>
      <c r="N3183" s="77">
        <v>0</v>
      </c>
      <c r="O3183" s="77">
        <v>690.34767937032302</v>
      </c>
      <c r="P3183" s="87" cm="1">
        <f t="array" ref="P3183">IF($X3183="Non-local",VLOOKUP($E3183,$AI$64:$AW$68,COLUMN($AW:$AW)-COLUMN($AH:$AH),FALSE),IF($X3183="Unknown",VLOOKUP($E3183,$AI$71:$AW$75,COLUMN($AW:$AW)-COLUMN($AH:$AH),FALSE),0))</f>
        <v>223.99999999999997</v>
      </c>
      <c r="Q3183" s="87" cm="1">
        <f t="array" ref="Q3183">IF($X3183="Non-local",VLOOKUP($E3183,$AI$40:$AW$44,COLUMN($AW:$AW)-COLUMN($AH:$AH),FALSE),IF($X3183="Unknown",VLOOKUP($E3183,$AI$47:$AW$51,COLUMN($AW:$AW)-COLUMN($AH:$AH),FALSE),0))</f>
        <v>535.71460000000002</v>
      </c>
      <c r="R3183" s="87" cm="1">
        <f t="array" ref="R3183">IF($X3183="Non-local",VLOOKUP($E3183,$AI$88:$AW$92,COLUMN($AW:$AW)-COLUMN($AH:$AH),FALSE),IF($X3183="Unknown",VLOOKUP($E3183,$AI$95:$AW$99,COLUMN($AW:$AW)-COLUMN($AH:$AH),FALSE),0))</f>
        <v>0.13812461483017213</v>
      </c>
      <c r="S3183" s="87" cm="1">
        <f t="array" ref="S3183">VLOOKUP($E3183,$AI$111:$AW$115,COLUMN($AW:$AW)-COLUMN($AH:$AH),FALSE)</f>
        <v>431.69322000000005</v>
      </c>
      <c r="T3183" s="104">
        <f t="shared" si="633"/>
        <v>0.79586134278658116</v>
      </c>
      <c r="U3183" s="104">
        <f t="shared" si="634"/>
        <v>1881.7554993703232</v>
      </c>
      <c r="V3183" s="87" cm="1">
        <f t="array" ref="V3183">VLOOKUP($E3183,$AI$118:$AW$122,COLUMN($AW:$AW)-COLUMN($AH:$AH),FALSE)</f>
        <v>0</v>
      </c>
      <c r="W3183" s="87" t="str">
        <f t="shared" si="638"/>
        <v>Domestic</v>
      </c>
      <c r="X3183" s="87" t="str">
        <f t="shared" si="639"/>
        <v>Non-local</v>
      </c>
      <c r="Y3183" s="104"/>
      <c r="Z3183" s="87" t="str">
        <f t="shared" si="635"/>
        <v>USA</v>
      </c>
      <c r="AA3183" s="87" t="str">
        <f t="shared" si="636"/>
        <v>USA</v>
      </c>
      <c r="AB3183" s="82" cm="1">
        <f t="array" ref="AB3183">VLOOKUP(B3183,'GDP per Capita'!$T$2:$V$4235,COLUMN('GDP per Capita'!$V:$V)-COLUMN('GDP per Capita'!$S:$S),FALSE)</f>
        <v>63809.64</v>
      </c>
      <c r="AC3183" s="82">
        <f t="shared" si="640"/>
        <v>63809.64</v>
      </c>
      <c r="AD3183" s="82">
        <f t="shared" si="641"/>
        <v>63809.64</v>
      </c>
      <c r="AE3183" s="88">
        <f t="shared" si="637"/>
        <v>2.9490144425988348E-2</v>
      </c>
    </row>
    <row r="3184" spans="1:31">
      <c r="A3184" s="77" t="s">
        <v>34</v>
      </c>
      <c r="B3184" s="77">
        <v>3183</v>
      </c>
      <c r="C3184" s="77" t="s">
        <v>34</v>
      </c>
      <c r="D3184" s="77" t="s">
        <v>34</v>
      </c>
      <c r="E3184" s="77">
        <v>2017</v>
      </c>
      <c r="F3184" s="77">
        <v>0</v>
      </c>
      <c r="G3184" s="77">
        <v>0</v>
      </c>
      <c r="H3184" s="77">
        <v>0</v>
      </c>
      <c r="I3184" s="77" t="s">
        <v>1727</v>
      </c>
      <c r="J3184" s="77">
        <v>30.271128600000001</v>
      </c>
      <c r="K3184" s="77">
        <v>-97.743699500000005</v>
      </c>
      <c r="L3184" s="77">
        <v>4172.1940817414097</v>
      </c>
      <c r="M3184" s="77">
        <v>0.732715597444487</v>
      </c>
      <c r="N3184" s="77">
        <v>1</v>
      </c>
      <c r="O3184" s="77">
        <v>500.66328980896901</v>
      </c>
      <c r="P3184" s="87" cm="1">
        <f t="array" ref="P3184">IF($X3184="Non-local",VLOOKUP($E3184,$AI$64:$AW$68,COLUMN($AW:$AW)-COLUMN($AH:$AH),FALSE),IF($X3184="Unknown",VLOOKUP($E3184,$AI$71:$AW$75,COLUMN($AW:$AW)-COLUMN($AH:$AH),FALSE),0))</f>
        <v>195.05840707964597</v>
      </c>
      <c r="Q3184" s="87" cm="1">
        <f t="array" ref="Q3184">IF($X3184="Non-local",VLOOKUP($E3184,$AI$40:$AW$44,COLUMN($AW:$AW)-COLUMN($AH:$AH),FALSE),IF($X3184="Unknown",VLOOKUP($E3184,$AI$47:$AW$51,COLUMN($AW:$AW)-COLUMN($AH:$AH),FALSE),0))</f>
        <v>466.49837734513267</v>
      </c>
      <c r="R3184" s="87" cm="1">
        <f t="array" ref="R3184">IF($X3184="Non-local",VLOOKUP($E3184,$AI$88:$AW$92,COLUMN($AW:$AW)-COLUMN($AH:$AH),FALSE),IF($X3184="Unknown",VLOOKUP($E3184,$AI$95:$AW$99,COLUMN($AW:$AW)-COLUMN($AH:$AH),FALSE),0))</f>
        <v>0.12027842565742422</v>
      </c>
      <c r="S3184" s="87" cm="1">
        <f t="array" ref="S3184">VLOOKUP($E3184,$AI$111:$AW$115,COLUMN($AW:$AW)-COLUMN($AH:$AH),FALSE)</f>
        <v>431.69322000000005</v>
      </c>
      <c r="T3184" s="104">
        <f t="shared" si="633"/>
        <v>0.85299402310191119</v>
      </c>
      <c r="U3184" s="104">
        <f t="shared" si="634"/>
        <v>1593.9132942337478</v>
      </c>
      <c r="V3184" s="87" cm="1">
        <f t="array" ref="V3184">VLOOKUP($E3184,$AI$118:$AW$122,COLUMN($AW:$AW)-COLUMN($AH:$AH),FALSE)</f>
        <v>0</v>
      </c>
      <c r="W3184" s="87" t="str">
        <f t="shared" si="638"/>
        <v>Unknown</v>
      </c>
      <c r="X3184" s="87" t="str">
        <f t="shared" si="639"/>
        <v>Unknown</v>
      </c>
      <c r="Y3184" s="104"/>
      <c r="Z3184" s="87" t="str">
        <f t="shared" si="635"/>
        <v>Unknown</v>
      </c>
      <c r="AA3184" s="87" t="str">
        <f t="shared" si="636"/>
        <v>Unknown</v>
      </c>
      <c r="AB3184" s="82" t="e" cm="1">
        <f t="array" ref="AB3184">VLOOKUP(B3184,'GDP per Capita'!$T$2:$V$4235,COLUMN('GDP per Capita'!$V:$V)-COLUMN('GDP per Capita'!$S:$S),FALSE)</f>
        <v>#N/A</v>
      </c>
      <c r="AC3184" s="82" t="str">
        <f t="shared" si="640"/>
        <v/>
      </c>
      <c r="AD3184" s="82">
        <f t="shared" si="641"/>
        <v>61228.93767638311</v>
      </c>
      <c r="AE3184" s="88">
        <f t="shared" si="637"/>
        <v>2.6032025945936725E-2</v>
      </c>
    </row>
    <row r="3185" spans="1:31">
      <c r="A3185" s="77" t="s">
        <v>1183</v>
      </c>
      <c r="B3185" s="77">
        <v>3184</v>
      </c>
      <c r="C3185" s="77" t="s">
        <v>29</v>
      </c>
      <c r="D3185" s="77" t="s">
        <v>29</v>
      </c>
      <c r="E3185" s="77">
        <v>2017</v>
      </c>
      <c r="F3185" s="77">
        <v>33.953354599999997</v>
      </c>
      <c r="G3185" s="77">
        <v>-117.39616229999901</v>
      </c>
      <c r="H3185" s="77">
        <v>0</v>
      </c>
      <c r="I3185" s="77" t="s">
        <v>1727</v>
      </c>
      <c r="J3185" s="77">
        <v>30.271128600000001</v>
      </c>
      <c r="K3185" s="77">
        <v>-97.743699500000005</v>
      </c>
      <c r="L3185" s="77">
        <v>3784.9455002284199</v>
      </c>
      <c r="M3185" s="77">
        <v>0.68788626696996902</v>
      </c>
      <c r="N3185" s="77">
        <v>0</v>
      </c>
      <c r="O3185" s="77">
        <v>726.70953604385602</v>
      </c>
      <c r="P3185" s="87" cm="1">
        <f t="array" ref="P3185">IF($X3185="Non-local",VLOOKUP($E3185,$AI$64:$AW$68,COLUMN($AW:$AW)-COLUMN($AH:$AH),FALSE),IF($X3185="Unknown",VLOOKUP($E3185,$AI$71:$AW$75,COLUMN($AW:$AW)-COLUMN($AH:$AH),FALSE),0))</f>
        <v>223.99999999999997</v>
      </c>
      <c r="Q3185" s="87" cm="1">
        <f t="array" ref="Q3185">IF($X3185="Non-local",VLOOKUP($E3185,$AI$40:$AW$44,COLUMN($AW:$AW)-COLUMN($AH:$AH),FALSE),IF($X3185="Unknown",VLOOKUP($E3185,$AI$47:$AW$51,COLUMN($AW:$AW)-COLUMN($AH:$AH),FALSE),0))</f>
        <v>535.71460000000002</v>
      </c>
      <c r="R3185" s="87" cm="1">
        <f t="array" ref="R3185">IF($X3185="Non-local",VLOOKUP($E3185,$AI$88:$AW$92,COLUMN($AW:$AW)-COLUMN($AH:$AH),FALSE),IF($X3185="Unknown",VLOOKUP($E3185,$AI$95:$AW$99,COLUMN($AW:$AW)-COLUMN($AH:$AH),FALSE),0))</f>
        <v>0.13812461483017213</v>
      </c>
      <c r="S3185" s="87" cm="1">
        <f t="array" ref="S3185">VLOOKUP($E3185,$AI$111:$AW$115,COLUMN($AW:$AW)-COLUMN($AH:$AH),FALSE)</f>
        <v>431.69322000000005</v>
      </c>
      <c r="T3185" s="104">
        <f t="shared" si="633"/>
        <v>0.82601088180014115</v>
      </c>
      <c r="U3185" s="104">
        <f t="shared" si="634"/>
        <v>1918.117356043856</v>
      </c>
      <c r="V3185" s="87" cm="1">
        <f t="array" ref="V3185">VLOOKUP($E3185,$AI$118:$AW$122,COLUMN($AW:$AW)-COLUMN($AH:$AH),FALSE)</f>
        <v>0</v>
      </c>
      <c r="W3185" s="87" t="str">
        <f t="shared" si="638"/>
        <v>Domestic</v>
      </c>
      <c r="X3185" s="87" t="str">
        <f t="shared" si="639"/>
        <v>Non-local</v>
      </c>
      <c r="Y3185" s="104"/>
      <c r="Z3185" s="87" t="str">
        <f t="shared" si="635"/>
        <v>USA</v>
      </c>
      <c r="AA3185" s="87" t="str">
        <f t="shared" si="636"/>
        <v>USA</v>
      </c>
      <c r="AB3185" s="82" cm="1">
        <f t="array" ref="AB3185">VLOOKUP(B3185,'GDP per Capita'!$T$2:$V$4235,COLUMN('GDP per Capita'!$V:$V)-COLUMN('GDP per Capita'!$S:$S),FALSE)</f>
        <v>63809.64</v>
      </c>
      <c r="AC3185" s="82">
        <f t="shared" si="640"/>
        <v>63809.64</v>
      </c>
      <c r="AD3185" s="82">
        <f t="shared" si="641"/>
        <v>63809.64</v>
      </c>
      <c r="AE3185" s="88">
        <f t="shared" si="637"/>
        <v>3.0059993380997855E-2</v>
      </c>
    </row>
    <row r="3186" spans="1:31">
      <c r="A3186" s="77" t="s">
        <v>1759</v>
      </c>
      <c r="B3186" s="77">
        <v>3185</v>
      </c>
      <c r="C3186" s="77" t="s">
        <v>29</v>
      </c>
      <c r="D3186" s="77" t="s">
        <v>29</v>
      </c>
      <c r="E3186" s="77">
        <v>2017</v>
      </c>
      <c r="F3186" s="77">
        <v>33.695646099999998</v>
      </c>
      <c r="G3186" s="77">
        <v>-78.890040900000002</v>
      </c>
      <c r="H3186" s="77">
        <v>0</v>
      </c>
      <c r="I3186" s="77" t="s">
        <v>1727</v>
      </c>
      <c r="J3186" s="77">
        <v>30.271128600000001</v>
      </c>
      <c r="K3186" s="77">
        <v>-97.743699500000005</v>
      </c>
      <c r="L3186" s="77">
        <v>3631.4664521008799</v>
      </c>
      <c r="M3186" s="77">
        <v>0.66345280810015805</v>
      </c>
      <c r="N3186" s="77">
        <v>0</v>
      </c>
      <c r="O3186" s="77">
        <v>697.24155880337003</v>
      </c>
      <c r="P3186" s="87" cm="1">
        <f t="array" ref="P3186">IF($X3186="Non-local",VLOOKUP($E3186,$AI$64:$AW$68,COLUMN($AW:$AW)-COLUMN($AH:$AH),FALSE),IF($X3186="Unknown",VLOOKUP($E3186,$AI$71:$AW$75,COLUMN($AW:$AW)-COLUMN($AH:$AH),FALSE),0))</f>
        <v>223.99999999999997</v>
      </c>
      <c r="Q3186" s="87" cm="1">
        <f t="array" ref="Q3186">IF($X3186="Non-local",VLOOKUP($E3186,$AI$40:$AW$44,COLUMN($AW:$AW)-COLUMN($AH:$AH),FALSE),IF($X3186="Unknown",VLOOKUP($E3186,$AI$47:$AW$51,COLUMN($AW:$AW)-COLUMN($AH:$AH),FALSE),0))</f>
        <v>535.71460000000002</v>
      </c>
      <c r="R3186" s="87" cm="1">
        <f t="array" ref="R3186">IF($X3186="Non-local",VLOOKUP($E3186,$AI$88:$AW$92,COLUMN($AW:$AW)-COLUMN($AH:$AH),FALSE),IF($X3186="Unknown",VLOOKUP($E3186,$AI$95:$AW$99,COLUMN($AW:$AW)-COLUMN($AH:$AH),FALSE),0))</f>
        <v>0.13812461483017213</v>
      </c>
      <c r="S3186" s="87" cm="1">
        <f t="array" ref="S3186">VLOOKUP($E3186,$AI$111:$AW$115,COLUMN($AW:$AW)-COLUMN($AH:$AH),FALSE)</f>
        <v>431.69322000000005</v>
      </c>
      <c r="T3186" s="104">
        <f t="shared" si="633"/>
        <v>0.80157742293033019</v>
      </c>
      <c r="U3186" s="104">
        <f t="shared" si="634"/>
        <v>1888.6493788033702</v>
      </c>
      <c r="V3186" s="87" cm="1">
        <f t="array" ref="V3186">VLOOKUP($E3186,$AI$118:$AW$122,COLUMN($AW:$AW)-COLUMN($AH:$AH),FALSE)</f>
        <v>0</v>
      </c>
      <c r="W3186" s="87" t="str">
        <f t="shared" si="638"/>
        <v>Domestic</v>
      </c>
      <c r="X3186" s="87" t="str">
        <f t="shared" si="639"/>
        <v>Non-local</v>
      </c>
      <c r="Y3186" s="104"/>
      <c r="Z3186" s="87" t="str">
        <f t="shared" si="635"/>
        <v>USA</v>
      </c>
      <c r="AA3186" s="87" t="str">
        <f t="shared" si="636"/>
        <v>USA</v>
      </c>
      <c r="AB3186" s="82" cm="1">
        <f t="array" ref="AB3186">VLOOKUP(B3186,'GDP per Capita'!$T$2:$V$4235,COLUMN('GDP per Capita'!$V:$V)-COLUMN('GDP per Capita'!$S:$S),FALSE)</f>
        <v>63809.64</v>
      </c>
      <c r="AC3186" s="82">
        <f t="shared" si="640"/>
        <v>63809.64</v>
      </c>
      <c r="AD3186" s="82">
        <f t="shared" si="641"/>
        <v>63809.64</v>
      </c>
      <c r="AE3186" s="88">
        <f t="shared" si="637"/>
        <v>2.9598182638287417E-2</v>
      </c>
    </row>
    <row r="3187" spans="1:31">
      <c r="A3187" s="77" t="s">
        <v>1132</v>
      </c>
      <c r="B3187" s="77">
        <v>3186</v>
      </c>
      <c r="C3187" s="77" t="s">
        <v>29</v>
      </c>
      <c r="D3187" s="77" t="s">
        <v>29</v>
      </c>
      <c r="E3187" s="77">
        <v>2017</v>
      </c>
      <c r="F3187" s="77">
        <v>39.777452500000003</v>
      </c>
      <c r="G3187" s="77">
        <v>-75.192379200000005</v>
      </c>
      <c r="H3187" s="77">
        <v>0</v>
      </c>
      <c r="I3187" s="77" t="s">
        <v>1727</v>
      </c>
      <c r="J3187" s="77">
        <v>30.271128600000001</v>
      </c>
      <c r="K3187" s="77">
        <v>-97.743699500000005</v>
      </c>
      <c r="L3187" s="77">
        <v>4600.9169496445602</v>
      </c>
      <c r="M3187" s="77">
        <v>0.81778676538642003</v>
      </c>
      <c r="N3187" s="77">
        <v>0</v>
      </c>
      <c r="O3187" s="77">
        <v>552.11003395734701</v>
      </c>
      <c r="P3187" s="87" cm="1">
        <f t="array" ref="P3187">IF($X3187="Non-local",VLOOKUP($E3187,$AI$64:$AW$68,COLUMN($AW:$AW)-COLUMN($AH:$AH),FALSE),IF($X3187="Unknown",VLOOKUP($E3187,$AI$71:$AW$75,COLUMN($AW:$AW)-COLUMN($AH:$AH),FALSE),0))</f>
        <v>223.99999999999997</v>
      </c>
      <c r="Q3187" s="87" cm="1">
        <f t="array" ref="Q3187">IF($X3187="Non-local",VLOOKUP($E3187,$AI$40:$AW$44,COLUMN($AW:$AW)-COLUMN($AH:$AH),FALSE),IF($X3187="Unknown",VLOOKUP($E3187,$AI$47:$AW$51,COLUMN($AW:$AW)-COLUMN($AH:$AH),FALSE),0))</f>
        <v>535.71460000000002</v>
      </c>
      <c r="R3187" s="87" cm="1">
        <f t="array" ref="R3187">IF($X3187="Non-local",VLOOKUP($E3187,$AI$88:$AW$92,COLUMN($AW:$AW)-COLUMN($AH:$AH),FALSE),IF($X3187="Unknown",VLOOKUP($E3187,$AI$95:$AW$99,COLUMN($AW:$AW)-COLUMN($AH:$AH),FALSE),0))</f>
        <v>0.13812461483017213</v>
      </c>
      <c r="S3187" s="87" cm="1">
        <f t="array" ref="S3187">VLOOKUP($E3187,$AI$111:$AW$115,COLUMN($AW:$AW)-COLUMN($AH:$AH),FALSE)</f>
        <v>431.69322000000005</v>
      </c>
      <c r="T3187" s="104">
        <f t="shared" si="633"/>
        <v>0.95591138021659217</v>
      </c>
      <c r="U3187" s="104">
        <f t="shared" si="634"/>
        <v>1743.5178539573471</v>
      </c>
      <c r="V3187" s="87" cm="1">
        <f t="array" ref="V3187">VLOOKUP($E3187,$AI$118:$AW$122,COLUMN($AW:$AW)-COLUMN($AH:$AH),FALSE)</f>
        <v>0</v>
      </c>
      <c r="W3187" s="87" t="str">
        <f t="shared" si="638"/>
        <v>Domestic</v>
      </c>
      <c r="X3187" s="87" t="str">
        <f t="shared" si="639"/>
        <v>Non-local</v>
      </c>
      <c r="Y3187" s="104"/>
      <c r="Z3187" s="87" t="str">
        <f t="shared" si="635"/>
        <v>USA</v>
      </c>
      <c r="AA3187" s="87" t="str">
        <f t="shared" si="636"/>
        <v>USA</v>
      </c>
      <c r="AB3187" s="82" cm="1">
        <f t="array" ref="AB3187">VLOOKUP(B3187,'GDP per Capita'!$T$2:$V$4235,COLUMN('GDP per Capita'!$V:$V)-COLUMN('GDP per Capita'!$S:$S),FALSE)</f>
        <v>63809.64</v>
      </c>
      <c r="AC3187" s="82">
        <f t="shared" si="640"/>
        <v>63809.64</v>
      </c>
      <c r="AD3187" s="82">
        <f t="shared" si="641"/>
        <v>63809.64</v>
      </c>
      <c r="AE3187" s="88">
        <f t="shared" si="637"/>
        <v>2.7323737509839376E-2</v>
      </c>
    </row>
    <row r="3188" spans="1:31">
      <c r="A3188" s="77" t="s">
        <v>1760</v>
      </c>
      <c r="B3188" s="77">
        <v>3187</v>
      </c>
      <c r="C3188" s="77" t="s">
        <v>572</v>
      </c>
      <c r="D3188" s="77" t="s">
        <v>31</v>
      </c>
      <c r="E3188" s="77">
        <v>2017</v>
      </c>
      <c r="F3188" s="77">
        <v>0</v>
      </c>
      <c r="G3188" s="77">
        <v>0</v>
      </c>
      <c r="H3188" s="77">
        <v>0</v>
      </c>
      <c r="I3188" s="77" t="s">
        <v>1727</v>
      </c>
      <c r="J3188" s="77">
        <v>30.271128600000001</v>
      </c>
      <c r="K3188" s="77">
        <v>-97.743699500000005</v>
      </c>
      <c r="L3188" s="77">
        <v>4172.1940817414097</v>
      </c>
      <c r="M3188" s="77">
        <v>0.732715597444487</v>
      </c>
      <c r="N3188" s="77">
        <v>1</v>
      </c>
      <c r="O3188" s="77">
        <v>500.66328980896901</v>
      </c>
      <c r="P3188" s="87" cm="1">
        <f t="array" ref="P3188">IF($X3188="Non-local",VLOOKUP($E3188,$AI$64:$AW$68,COLUMN($AW:$AW)-COLUMN($AH:$AH),FALSE),IF($X3188="Unknown",VLOOKUP($E3188,$AI$71:$AW$75,COLUMN($AW:$AW)-COLUMN($AH:$AH),FALSE),0))</f>
        <v>223.99999999999997</v>
      </c>
      <c r="Q3188" s="87" cm="1">
        <f t="array" ref="Q3188">IF($X3188="Non-local",VLOOKUP($E3188,$AI$40:$AW$44,COLUMN($AW:$AW)-COLUMN($AH:$AH),FALSE),IF($X3188="Unknown",VLOOKUP($E3188,$AI$47:$AW$51,COLUMN($AW:$AW)-COLUMN($AH:$AH),FALSE),0))</f>
        <v>535.71460000000002</v>
      </c>
      <c r="R3188" s="87" cm="1">
        <f t="array" ref="R3188">IF($X3188="Non-local",VLOOKUP($E3188,$AI$88:$AW$92,COLUMN($AW:$AW)-COLUMN($AH:$AH),FALSE),IF($X3188="Unknown",VLOOKUP($E3188,$AI$95:$AW$99,COLUMN($AW:$AW)-COLUMN($AH:$AH),FALSE),0))</f>
        <v>0.13812461483017213</v>
      </c>
      <c r="S3188" s="87" cm="1">
        <f t="array" ref="S3188">VLOOKUP($E3188,$AI$111:$AW$115,COLUMN($AW:$AW)-COLUMN($AH:$AH),FALSE)</f>
        <v>431.69322000000005</v>
      </c>
      <c r="T3188" s="104">
        <f t="shared" si="633"/>
        <v>0.87084021227465913</v>
      </c>
      <c r="U3188" s="104">
        <f t="shared" si="634"/>
        <v>1692.0711098089691</v>
      </c>
      <c r="V3188" s="87" cm="1">
        <f t="array" ref="V3188">VLOOKUP($E3188,$AI$118:$AW$122,COLUMN($AW:$AW)-COLUMN($AH:$AH),FALSE)</f>
        <v>0</v>
      </c>
      <c r="W3188" s="87" t="str">
        <f t="shared" si="638"/>
        <v>International</v>
      </c>
      <c r="X3188" s="87" t="str">
        <f t="shared" si="639"/>
        <v>Non-local</v>
      </c>
      <c r="Y3188" s="104"/>
      <c r="Z3188" s="87" t="str">
        <f t="shared" si="635"/>
        <v>France</v>
      </c>
      <c r="AA3188" s="87" t="str">
        <f t="shared" si="636"/>
        <v>Europe</v>
      </c>
      <c r="AB3188" s="82" cm="1">
        <f t="array" ref="AB3188">VLOOKUP(B3188,'GDP per Capita'!$T$2:$V$4235,COLUMN('GDP per Capita'!$V:$V)-COLUMN('GDP per Capita'!$S:$S),FALSE)</f>
        <v>43830.65</v>
      </c>
      <c r="AC3188" s="82">
        <f t="shared" si="640"/>
        <v>43830.65</v>
      </c>
      <c r="AD3188" s="82">
        <f t="shared" si="641"/>
        <v>43830.65</v>
      </c>
      <c r="AE3188" s="88">
        <f t="shared" si="637"/>
        <v>3.8604745989597899E-2</v>
      </c>
    </row>
    <row r="3189" spans="1:31">
      <c r="A3189" s="77" t="s">
        <v>964</v>
      </c>
      <c r="B3189" s="77">
        <v>3188</v>
      </c>
      <c r="C3189" s="77" t="s">
        <v>29</v>
      </c>
      <c r="D3189" s="77" t="s">
        <v>29</v>
      </c>
      <c r="E3189" s="77">
        <v>2017</v>
      </c>
      <c r="F3189" s="77">
        <v>30.271128600000001</v>
      </c>
      <c r="G3189" s="77">
        <v>-97.743699500000005</v>
      </c>
      <c r="H3189" s="77">
        <v>1</v>
      </c>
      <c r="I3189" s="77" t="s">
        <v>1727</v>
      </c>
      <c r="J3189" s="77">
        <v>30.271128600000001</v>
      </c>
      <c r="K3189" s="77">
        <v>-97.743699500000005</v>
      </c>
      <c r="L3189" s="77">
        <v>0</v>
      </c>
      <c r="M3189" s="77">
        <v>0</v>
      </c>
      <c r="N3189" s="77">
        <v>0</v>
      </c>
      <c r="O3189" s="77">
        <v>0</v>
      </c>
      <c r="P3189" s="87" cm="1">
        <f t="array" ref="P3189">IF($X3189="Non-local",VLOOKUP($E3189,$AI$64:$AW$68,COLUMN($AW:$AW)-COLUMN($AH:$AH),FALSE),IF($X3189="Unknown",VLOOKUP($E3189,$AI$71:$AW$75,COLUMN($AW:$AW)-COLUMN($AH:$AH),FALSE),0))</f>
        <v>0</v>
      </c>
      <c r="Q3189" s="87" cm="1">
        <f t="array" ref="Q3189">IF($X3189="Non-local",VLOOKUP($E3189,$AI$40:$AW$44,COLUMN($AW:$AW)-COLUMN($AH:$AH),FALSE),IF($X3189="Unknown",VLOOKUP($E3189,$AI$47:$AW$51,COLUMN($AW:$AW)-COLUMN($AH:$AH),FALSE),0))</f>
        <v>0</v>
      </c>
      <c r="R3189" s="87" cm="1">
        <f t="array" ref="R3189">IF($X3189="Non-local",VLOOKUP($E3189,$AI$88:$AW$92,COLUMN($AW:$AW)-COLUMN($AH:$AH),FALSE),IF($X3189="Unknown",VLOOKUP($E3189,$AI$95:$AW$99,COLUMN($AW:$AW)-COLUMN($AH:$AH),FALSE),0))</f>
        <v>0</v>
      </c>
      <c r="S3189" s="87" cm="1">
        <f t="array" ref="S3189">VLOOKUP($E3189,$AI$111:$AW$115,COLUMN($AW:$AW)-COLUMN($AH:$AH),FALSE)</f>
        <v>431.69322000000005</v>
      </c>
      <c r="T3189" s="104">
        <f t="shared" si="633"/>
        <v>0</v>
      </c>
      <c r="U3189" s="104">
        <f t="shared" si="634"/>
        <v>431.69322000000005</v>
      </c>
      <c r="V3189" s="87" cm="1">
        <f t="array" ref="V3189">VLOOKUP($E3189,$AI$118:$AW$122,COLUMN($AW:$AW)-COLUMN($AH:$AH),FALSE)</f>
        <v>0</v>
      </c>
      <c r="W3189" s="87" t="str">
        <f t="shared" si="638"/>
        <v>Domestic</v>
      </c>
      <c r="X3189" s="87" t="str">
        <f t="shared" si="639"/>
        <v>Local</v>
      </c>
      <c r="Y3189" s="104"/>
      <c r="Z3189" s="87" t="str">
        <f t="shared" si="635"/>
        <v>USA</v>
      </c>
      <c r="AA3189" s="87" t="str">
        <f t="shared" si="636"/>
        <v>USA</v>
      </c>
      <c r="AB3189" s="82" cm="1">
        <f t="array" ref="AB3189">VLOOKUP(B3189,'GDP per Capita'!$T$2:$V$4235,COLUMN('GDP per Capita'!$V:$V)-COLUMN('GDP per Capita'!$S:$S),FALSE)</f>
        <v>63809.64</v>
      </c>
      <c r="AC3189" s="82">
        <f t="shared" si="640"/>
        <v>63809.64</v>
      </c>
      <c r="AD3189" s="82">
        <f t="shared" si="641"/>
        <v>63809.64</v>
      </c>
      <c r="AE3189" s="88">
        <f t="shared" si="637"/>
        <v>6.765329188505061E-3</v>
      </c>
    </row>
    <row r="3190" spans="1:31">
      <c r="A3190" s="77" t="s">
        <v>913</v>
      </c>
      <c r="B3190" s="77">
        <v>3189</v>
      </c>
      <c r="C3190" s="77" t="s">
        <v>416</v>
      </c>
      <c r="D3190" s="77" t="s">
        <v>31</v>
      </c>
      <c r="E3190" s="77">
        <v>2017</v>
      </c>
      <c r="F3190" s="77">
        <v>53.797418499999999</v>
      </c>
      <c r="G3190" s="77">
        <v>-1.5437940999999999</v>
      </c>
      <c r="H3190" s="77">
        <v>0</v>
      </c>
      <c r="I3190" s="77" t="s">
        <v>1727</v>
      </c>
      <c r="J3190" s="77">
        <v>30.271128600000001</v>
      </c>
      <c r="K3190" s="77">
        <v>-97.743699500000005</v>
      </c>
      <c r="L3190" s="77">
        <v>15436.095037340399</v>
      </c>
      <c r="M3190" s="77">
        <v>2.3785588984356898</v>
      </c>
      <c r="N3190" s="77">
        <v>0</v>
      </c>
      <c r="O3190" s="77">
        <v>1620.7899789207399</v>
      </c>
      <c r="P3190" s="87" cm="1">
        <f t="array" ref="P3190">IF($X3190="Non-local",VLOOKUP($E3190,$AI$64:$AW$68,COLUMN($AW:$AW)-COLUMN($AH:$AH),FALSE),IF($X3190="Unknown",VLOOKUP($E3190,$AI$71:$AW$75,COLUMN($AW:$AW)-COLUMN($AH:$AH),FALSE),0))</f>
        <v>223.99999999999997</v>
      </c>
      <c r="Q3190" s="87" cm="1">
        <f t="array" ref="Q3190">IF($X3190="Non-local",VLOOKUP($E3190,$AI$40:$AW$44,COLUMN($AW:$AW)-COLUMN($AH:$AH),FALSE),IF($X3190="Unknown",VLOOKUP($E3190,$AI$47:$AW$51,COLUMN($AW:$AW)-COLUMN($AH:$AH),FALSE),0))</f>
        <v>535.71460000000002</v>
      </c>
      <c r="R3190" s="87" cm="1">
        <f t="array" ref="R3190">IF($X3190="Non-local",VLOOKUP($E3190,$AI$88:$AW$92,COLUMN($AW:$AW)-COLUMN($AH:$AH),FALSE),IF($X3190="Unknown",VLOOKUP($E3190,$AI$95:$AW$99,COLUMN($AW:$AW)-COLUMN($AH:$AH),FALSE),0))</f>
        <v>0.13812461483017213</v>
      </c>
      <c r="S3190" s="87" cm="1">
        <f t="array" ref="S3190">VLOOKUP($E3190,$AI$111:$AW$115,COLUMN($AW:$AW)-COLUMN($AH:$AH),FALSE)</f>
        <v>431.69322000000005</v>
      </c>
      <c r="T3190" s="104">
        <f t="shared" si="633"/>
        <v>2.5166835132658618</v>
      </c>
      <c r="U3190" s="104">
        <f t="shared" si="634"/>
        <v>2812.1977989207398</v>
      </c>
      <c r="V3190" s="87" cm="1">
        <f t="array" ref="V3190">VLOOKUP($E3190,$AI$118:$AW$122,COLUMN($AW:$AW)-COLUMN($AH:$AH),FALSE)</f>
        <v>0</v>
      </c>
      <c r="W3190" s="87" t="str">
        <f t="shared" si="638"/>
        <v>International</v>
      </c>
      <c r="X3190" s="87" t="str">
        <f t="shared" si="639"/>
        <v>Non-local</v>
      </c>
      <c r="Y3190" s="104"/>
      <c r="Z3190" s="87" t="str">
        <f t="shared" si="635"/>
        <v>United Kingdom</v>
      </c>
      <c r="AA3190" s="87" t="str">
        <f t="shared" si="636"/>
        <v>Europe</v>
      </c>
      <c r="AB3190" s="82" cm="1">
        <f t="array" ref="AB3190">VLOOKUP(B3190,'GDP per Capita'!$T$2:$V$4235,COLUMN('GDP per Capita'!$V:$V)-COLUMN('GDP per Capita'!$S:$S),FALSE)</f>
        <v>40800.480000000003</v>
      </c>
      <c r="AC3190" s="82">
        <f t="shared" si="640"/>
        <v>40800.480000000003</v>
      </c>
      <c r="AD3190" s="82">
        <f t="shared" si="641"/>
        <v>40800.480000000003</v>
      </c>
      <c r="AE3190" s="88">
        <f t="shared" si="637"/>
        <v>6.8925605750734781E-2</v>
      </c>
    </row>
    <row r="3191" spans="1:31">
      <c r="A3191" s="77" t="s">
        <v>1310</v>
      </c>
      <c r="B3191" s="77">
        <v>3190</v>
      </c>
      <c r="C3191" s="77" t="s">
        <v>29</v>
      </c>
      <c r="D3191" s="77" t="s">
        <v>29</v>
      </c>
      <c r="E3191" s="77">
        <v>2017</v>
      </c>
      <c r="F3191" s="77">
        <v>32.314035400000002</v>
      </c>
      <c r="G3191" s="77">
        <v>-106.7798078</v>
      </c>
      <c r="H3191" s="77">
        <v>0</v>
      </c>
      <c r="I3191" s="77" t="s">
        <v>1727</v>
      </c>
      <c r="J3191" s="77">
        <v>30.271128600000001</v>
      </c>
      <c r="K3191" s="77">
        <v>-97.743699500000005</v>
      </c>
      <c r="L3191" s="77">
        <v>1775.63901253875</v>
      </c>
      <c r="M3191" s="77">
        <v>0.39609555552849601</v>
      </c>
      <c r="N3191" s="77">
        <v>0</v>
      </c>
      <c r="O3191" s="77">
        <v>340.92269040743997</v>
      </c>
      <c r="P3191" s="87" cm="1">
        <f t="array" ref="P3191">IF($X3191="Non-local",VLOOKUP($E3191,$AI$64:$AW$68,COLUMN($AW:$AW)-COLUMN($AH:$AH),FALSE),IF($X3191="Unknown",VLOOKUP($E3191,$AI$71:$AW$75,COLUMN($AW:$AW)-COLUMN($AH:$AH),FALSE),0))</f>
        <v>223.99999999999997</v>
      </c>
      <c r="Q3191" s="87" cm="1">
        <f t="array" ref="Q3191">IF($X3191="Non-local",VLOOKUP($E3191,$AI$40:$AW$44,COLUMN($AW:$AW)-COLUMN($AH:$AH),FALSE),IF($X3191="Unknown",VLOOKUP($E3191,$AI$47:$AW$51,COLUMN($AW:$AW)-COLUMN($AH:$AH),FALSE),0))</f>
        <v>535.71460000000002</v>
      </c>
      <c r="R3191" s="87" cm="1">
        <f t="array" ref="R3191">IF($X3191="Non-local",VLOOKUP($E3191,$AI$88:$AW$92,COLUMN($AW:$AW)-COLUMN($AH:$AH),FALSE),IF($X3191="Unknown",VLOOKUP($E3191,$AI$95:$AW$99,COLUMN($AW:$AW)-COLUMN($AH:$AH),FALSE),0))</f>
        <v>0.13812461483017213</v>
      </c>
      <c r="S3191" s="87" cm="1">
        <f t="array" ref="S3191">VLOOKUP($E3191,$AI$111:$AW$115,COLUMN($AW:$AW)-COLUMN($AH:$AH),FALSE)</f>
        <v>431.69322000000005</v>
      </c>
      <c r="T3191" s="104">
        <f t="shared" si="633"/>
        <v>0.5342201703586682</v>
      </c>
      <c r="U3191" s="104">
        <f t="shared" si="634"/>
        <v>1532.3305104074402</v>
      </c>
      <c r="V3191" s="87" cm="1">
        <f t="array" ref="V3191">VLOOKUP($E3191,$AI$118:$AW$122,COLUMN($AW:$AW)-COLUMN($AH:$AH),FALSE)</f>
        <v>0</v>
      </c>
      <c r="W3191" s="87" t="str">
        <f t="shared" si="638"/>
        <v>Domestic</v>
      </c>
      <c r="X3191" s="87" t="str">
        <f t="shared" si="639"/>
        <v>Non-local</v>
      </c>
      <c r="Y3191" s="104"/>
      <c r="Z3191" s="87" t="str">
        <f t="shared" si="635"/>
        <v>USA</v>
      </c>
      <c r="AA3191" s="87" t="str">
        <f t="shared" si="636"/>
        <v>USA</v>
      </c>
      <c r="AB3191" s="82" cm="1">
        <f t="array" ref="AB3191">VLOOKUP(B3191,'GDP per Capita'!$T$2:$V$4235,COLUMN('GDP per Capita'!$V:$V)-COLUMN('GDP per Capita'!$S:$S),FALSE)</f>
        <v>63809.64</v>
      </c>
      <c r="AC3191" s="82">
        <f t="shared" si="640"/>
        <v>63809.64</v>
      </c>
      <c r="AD3191" s="82">
        <f t="shared" si="641"/>
        <v>63809.64</v>
      </c>
      <c r="AE3191" s="88">
        <f t="shared" si="637"/>
        <v>2.4014091137443187E-2</v>
      </c>
    </row>
    <row r="3192" spans="1:31">
      <c r="A3192" s="77" t="s">
        <v>1023</v>
      </c>
      <c r="B3192" s="77">
        <v>3191</v>
      </c>
      <c r="C3192" s="77" t="s">
        <v>29</v>
      </c>
      <c r="D3192" s="77" t="s">
        <v>29</v>
      </c>
      <c r="E3192" s="77">
        <v>2017</v>
      </c>
      <c r="F3192" s="77">
        <v>29.758938199999999</v>
      </c>
      <c r="G3192" s="77">
        <v>-95.367697399999997</v>
      </c>
      <c r="H3192" s="77">
        <v>0</v>
      </c>
      <c r="I3192" s="77" t="s">
        <v>1727</v>
      </c>
      <c r="J3192" s="77">
        <v>30.271128600000001</v>
      </c>
      <c r="K3192" s="77">
        <v>-97.743699500000005</v>
      </c>
      <c r="L3192" s="77">
        <v>471.49271258223501</v>
      </c>
      <c r="M3192" s="77">
        <v>0.223889850290552</v>
      </c>
      <c r="N3192" s="77">
        <v>0</v>
      </c>
      <c r="O3192" s="77">
        <v>90.526600815789095</v>
      </c>
      <c r="P3192" s="87" cm="1">
        <f t="array" ref="P3192">IF($X3192="Non-local",VLOOKUP($E3192,$AI$64:$AW$68,COLUMN($AW:$AW)-COLUMN($AH:$AH),FALSE),IF($X3192="Unknown",VLOOKUP($E3192,$AI$71:$AW$75,COLUMN($AW:$AW)-COLUMN($AH:$AH),FALSE),0))</f>
        <v>223.99999999999997</v>
      </c>
      <c r="Q3192" s="87" cm="1">
        <f t="array" ref="Q3192">IF($X3192="Non-local",VLOOKUP($E3192,$AI$40:$AW$44,COLUMN($AW:$AW)-COLUMN($AH:$AH),FALSE),IF($X3192="Unknown",VLOOKUP($E3192,$AI$47:$AW$51,COLUMN($AW:$AW)-COLUMN($AH:$AH),FALSE),0))</f>
        <v>535.71460000000002</v>
      </c>
      <c r="R3192" s="87" cm="1">
        <f t="array" ref="R3192">IF($X3192="Non-local",VLOOKUP($E3192,$AI$88:$AW$92,COLUMN($AW:$AW)-COLUMN($AH:$AH),FALSE),IF($X3192="Unknown",VLOOKUP($E3192,$AI$95:$AW$99,COLUMN($AW:$AW)-COLUMN($AH:$AH),FALSE),0))</f>
        <v>0.13812461483017213</v>
      </c>
      <c r="S3192" s="87" cm="1">
        <f t="array" ref="S3192">VLOOKUP($E3192,$AI$111:$AW$115,COLUMN($AW:$AW)-COLUMN($AH:$AH),FALSE)</f>
        <v>431.69322000000005</v>
      </c>
      <c r="T3192" s="104">
        <f t="shared" si="633"/>
        <v>0.3620144651207241</v>
      </c>
      <c r="U3192" s="104">
        <f t="shared" si="634"/>
        <v>1281.9344208157891</v>
      </c>
      <c r="V3192" s="87" cm="1">
        <f t="array" ref="V3192">VLOOKUP($E3192,$AI$118:$AW$122,COLUMN($AW:$AW)-COLUMN($AH:$AH),FALSE)</f>
        <v>0</v>
      </c>
      <c r="W3192" s="87" t="str">
        <f t="shared" si="638"/>
        <v>Domestic</v>
      </c>
      <c r="X3192" s="87" t="str">
        <f t="shared" si="639"/>
        <v>Non-local</v>
      </c>
      <c r="Y3192" s="104"/>
      <c r="Z3192" s="87" t="str">
        <f t="shared" si="635"/>
        <v>USA</v>
      </c>
      <c r="AA3192" s="87" t="str">
        <f t="shared" si="636"/>
        <v>USA</v>
      </c>
      <c r="AB3192" s="82" cm="1">
        <f t="array" ref="AB3192">VLOOKUP(B3192,'GDP per Capita'!$T$2:$V$4235,COLUMN('GDP per Capita'!$V:$V)-COLUMN('GDP per Capita'!$S:$S),FALSE)</f>
        <v>63809.64</v>
      </c>
      <c r="AC3192" s="82">
        <f t="shared" si="640"/>
        <v>63809.64</v>
      </c>
      <c r="AD3192" s="82">
        <f t="shared" si="641"/>
        <v>63809.64</v>
      </c>
      <c r="AE3192" s="88">
        <f t="shared" si="637"/>
        <v>2.0089980460880036E-2</v>
      </c>
    </row>
    <row r="3193" spans="1:31">
      <c r="A3193" s="77" t="s">
        <v>34</v>
      </c>
      <c r="B3193" s="77">
        <v>3192</v>
      </c>
      <c r="C3193" s="77" t="s">
        <v>34</v>
      </c>
      <c r="D3193" s="77" t="s">
        <v>34</v>
      </c>
      <c r="E3193" s="77">
        <v>2017</v>
      </c>
      <c r="F3193" s="77">
        <v>0</v>
      </c>
      <c r="G3193" s="77">
        <v>0</v>
      </c>
      <c r="H3193" s="77">
        <v>0</v>
      </c>
      <c r="I3193" s="77" t="s">
        <v>1727</v>
      </c>
      <c r="J3193" s="77">
        <v>30.271128600000001</v>
      </c>
      <c r="K3193" s="77">
        <v>-97.743699500000005</v>
      </c>
      <c r="L3193" s="77">
        <v>4172.1940817414097</v>
      </c>
      <c r="M3193" s="77">
        <v>0.732715597444487</v>
      </c>
      <c r="N3193" s="77">
        <v>1</v>
      </c>
      <c r="O3193" s="77">
        <v>500.66328980896901</v>
      </c>
      <c r="P3193" s="87" cm="1">
        <f t="array" ref="P3193">IF($X3193="Non-local",VLOOKUP($E3193,$AI$64:$AW$68,COLUMN($AW:$AW)-COLUMN($AH:$AH),FALSE),IF($X3193="Unknown",VLOOKUP($E3193,$AI$71:$AW$75,COLUMN($AW:$AW)-COLUMN($AH:$AH),FALSE),0))</f>
        <v>195.05840707964597</v>
      </c>
      <c r="Q3193" s="87" cm="1">
        <f t="array" ref="Q3193">IF($X3193="Non-local",VLOOKUP($E3193,$AI$40:$AW$44,COLUMN($AW:$AW)-COLUMN($AH:$AH),FALSE),IF($X3193="Unknown",VLOOKUP($E3193,$AI$47:$AW$51,COLUMN($AW:$AW)-COLUMN($AH:$AH),FALSE),0))</f>
        <v>466.49837734513267</v>
      </c>
      <c r="R3193" s="87" cm="1">
        <f t="array" ref="R3193">IF($X3193="Non-local",VLOOKUP($E3193,$AI$88:$AW$92,COLUMN($AW:$AW)-COLUMN($AH:$AH),FALSE),IF($X3193="Unknown",VLOOKUP($E3193,$AI$95:$AW$99,COLUMN($AW:$AW)-COLUMN($AH:$AH),FALSE),0))</f>
        <v>0.12027842565742422</v>
      </c>
      <c r="S3193" s="87" cm="1">
        <f t="array" ref="S3193">VLOOKUP($E3193,$AI$111:$AW$115,COLUMN($AW:$AW)-COLUMN($AH:$AH),FALSE)</f>
        <v>431.69322000000005</v>
      </c>
      <c r="T3193" s="104">
        <f t="shared" si="633"/>
        <v>0.85299402310191119</v>
      </c>
      <c r="U3193" s="104">
        <f t="shared" si="634"/>
        <v>1593.9132942337478</v>
      </c>
      <c r="V3193" s="87" cm="1">
        <f t="array" ref="V3193">VLOOKUP($E3193,$AI$118:$AW$122,COLUMN($AW:$AW)-COLUMN($AH:$AH),FALSE)</f>
        <v>0</v>
      </c>
      <c r="W3193" s="87" t="str">
        <f t="shared" si="638"/>
        <v>Unknown</v>
      </c>
      <c r="X3193" s="87" t="str">
        <f t="shared" si="639"/>
        <v>Unknown</v>
      </c>
      <c r="Y3193" s="104"/>
      <c r="Z3193" s="87" t="str">
        <f t="shared" si="635"/>
        <v>Unknown</v>
      </c>
      <c r="AA3193" s="87" t="str">
        <f t="shared" si="636"/>
        <v>Unknown</v>
      </c>
      <c r="AB3193" s="82" t="e" cm="1">
        <f t="array" ref="AB3193">VLOOKUP(B3193,'GDP per Capita'!$T$2:$V$4235,COLUMN('GDP per Capita'!$V:$V)-COLUMN('GDP per Capita'!$S:$S),FALSE)</f>
        <v>#N/A</v>
      </c>
      <c r="AC3193" s="82" t="str">
        <f t="shared" si="640"/>
        <v/>
      </c>
      <c r="AD3193" s="82">
        <f t="shared" si="641"/>
        <v>61228.93767638311</v>
      </c>
      <c r="AE3193" s="88">
        <f t="shared" si="637"/>
        <v>2.6032025945936725E-2</v>
      </c>
    </row>
    <row r="3194" spans="1:31">
      <c r="A3194" s="77" t="s">
        <v>964</v>
      </c>
      <c r="B3194" s="77">
        <v>3193</v>
      </c>
      <c r="C3194" s="77" t="s">
        <v>29</v>
      </c>
      <c r="D3194" s="77" t="s">
        <v>29</v>
      </c>
      <c r="E3194" s="77">
        <v>2017</v>
      </c>
      <c r="F3194" s="77">
        <v>30.271128600000001</v>
      </c>
      <c r="G3194" s="77">
        <v>-97.743699500000005</v>
      </c>
      <c r="H3194" s="77">
        <v>1</v>
      </c>
      <c r="I3194" s="77" t="s">
        <v>1727</v>
      </c>
      <c r="J3194" s="77">
        <v>30.271128600000001</v>
      </c>
      <c r="K3194" s="77">
        <v>-97.743699500000005</v>
      </c>
      <c r="L3194" s="77">
        <v>0</v>
      </c>
      <c r="M3194" s="77">
        <v>0</v>
      </c>
      <c r="N3194" s="77">
        <v>0</v>
      </c>
      <c r="O3194" s="77">
        <v>0</v>
      </c>
      <c r="P3194" s="87" cm="1">
        <f t="array" ref="P3194">IF($X3194="Non-local",VLOOKUP($E3194,$AI$64:$AW$68,COLUMN($AW:$AW)-COLUMN($AH:$AH),FALSE),IF($X3194="Unknown",VLOOKUP($E3194,$AI$71:$AW$75,COLUMN($AW:$AW)-COLUMN($AH:$AH),FALSE),0))</f>
        <v>0</v>
      </c>
      <c r="Q3194" s="87" cm="1">
        <f t="array" ref="Q3194">IF($X3194="Non-local",VLOOKUP($E3194,$AI$40:$AW$44,COLUMN($AW:$AW)-COLUMN($AH:$AH),FALSE),IF($X3194="Unknown",VLOOKUP($E3194,$AI$47:$AW$51,COLUMN($AW:$AW)-COLUMN($AH:$AH),FALSE),0))</f>
        <v>0</v>
      </c>
      <c r="R3194" s="87" cm="1">
        <f t="array" ref="R3194">IF($X3194="Non-local",VLOOKUP($E3194,$AI$88:$AW$92,COLUMN($AW:$AW)-COLUMN($AH:$AH),FALSE),IF($X3194="Unknown",VLOOKUP($E3194,$AI$95:$AW$99,COLUMN($AW:$AW)-COLUMN($AH:$AH),FALSE),0))</f>
        <v>0</v>
      </c>
      <c r="S3194" s="87" cm="1">
        <f t="array" ref="S3194">VLOOKUP($E3194,$AI$111:$AW$115,COLUMN($AW:$AW)-COLUMN($AH:$AH),FALSE)</f>
        <v>431.69322000000005</v>
      </c>
      <c r="T3194" s="104">
        <f t="shared" si="633"/>
        <v>0</v>
      </c>
      <c r="U3194" s="104">
        <f t="shared" si="634"/>
        <v>431.69322000000005</v>
      </c>
      <c r="V3194" s="87" cm="1">
        <f t="array" ref="V3194">VLOOKUP($E3194,$AI$118:$AW$122,COLUMN($AW:$AW)-COLUMN($AH:$AH),FALSE)</f>
        <v>0</v>
      </c>
      <c r="W3194" s="87" t="str">
        <f t="shared" si="638"/>
        <v>Domestic</v>
      </c>
      <c r="X3194" s="87" t="str">
        <f t="shared" si="639"/>
        <v>Local</v>
      </c>
      <c r="Y3194" s="104"/>
      <c r="Z3194" s="87" t="str">
        <f t="shared" si="635"/>
        <v>USA</v>
      </c>
      <c r="AA3194" s="87" t="str">
        <f t="shared" si="636"/>
        <v>USA</v>
      </c>
      <c r="AB3194" s="82" cm="1">
        <f t="array" ref="AB3194">VLOOKUP(B3194,'GDP per Capita'!$T$2:$V$4235,COLUMN('GDP per Capita'!$V:$V)-COLUMN('GDP per Capita'!$S:$S),FALSE)</f>
        <v>63809.64</v>
      </c>
      <c r="AC3194" s="82">
        <f t="shared" si="640"/>
        <v>63809.64</v>
      </c>
      <c r="AD3194" s="82">
        <f t="shared" si="641"/>
        <v>63809.64</v>
      </c>
      <c r="AE3194" s="88">
        <f t="shared" si="637"/>
        <v>6.765329188505061E-3</v>
      </c>
    </row>
    <row r="3195" spans="1:31">
      <c r="A3195" s="77" t="s">
        <v>1003</v>
      </c>
      <c r="B3195" s="77">
        <v>3194</v>
      </c>
      <c r="C3195" s="77" t="s">
        <v>574</v>
      </c>
      <c r="D3195" s="77" t="s">
        <v>30</v>
      </c>
      <c r="E3195" s="77">
        <v>2017</v>
      </c>
      <c r="F3195" s="77">
        <v>30.5253902</v>
      </c>
      <c r="G3195" s="77">
        <v>114.39380483820401</v>
      </c>
      <c r="H3195" s="77">
        <v>0</v>
      </c>
      <c r="I3195" s="77" t="s">
        <v>1727</v>
      </c>
      <c r="J3195" s="77">
        <v>30.271128600000001</v>
      </c>
      <c r="K3195" s="77">
        <v>-97.743699500000005</v>
      </c>
      <c r="L3195" s="77">
        <v>24898.263416187401</v>
      </c>
      <c r="M3195" s="77">
        <v>3.9062205776611298</v>
      </c>
      <c r="N3195" s="77">
        <v>0</v>
      </c>
      <c r="O3195" s="77">
        <v>2278.1911025811501</v>
      </c>
      <c r="P3195" s="87" cm="1">
        <f t="array" ref="P3195">IF($X3195="Non-local",VLOOKUP($E3195,$AI$64:$AW$68,COLUMN($AW:$AW)-COLUMN($AH:$AH),FALSE),IF($X3195="Unknown",VLOOKUP($E3195,$AI$71:$AW$75,COLUMN($AW:$AW)-COLUMN($AH:$AH),FALSE),0))</f>
        <v>223.99999999999997</v>
      </c>
      <c r="Q3195" s="87" cm="1">
        <f t="array" ref="Q3195">IF($X3195="Non-local",VLOOKUP($E3195,$AI$40:$AW$44,COLUMN($AW:$AW)-COLUMN($AH:$AH),FALSE),IF($X3195="Unknown",VLOOKUP($E3195,$AI$47:$AW$51,COLUMN($AW:$AW)-COLUMN($AH:$AH),FALSE),0))</f>
        <v>535.71460000000002</v>
      </c>
      <c r="R3195" s="87" cm="1">
        <f t="array" ref="R3195">IF($X3195="Non-local",VLOOKUP($E3195,$AI$88:$AW$92,COLUMN($AW:$AW)-COLUMN($AH:$AH),FALSE),IF($X3195="Unknown",VLOOKUP($E3195,$AI$95:$AW$99,COLUMN($AW:$AW)-COLUMN($AH:$AH),FALSE),0))</f>
        <v>0.13812461483017213</v>
      </c>
      <c r="S3195" s="87" cm="1">
        <f t="array" ref="S3195">VLOOKUP($E3195,$AI$111:$AW$115,COLUMN($AW:$AW)-COLUMN($AH:$AH),FALSE)</f>
        <v>431.69322000000005</v>
      </c>
      <c r="T3195" s="104">
        <f t="shared" si="633"/>
        <v>4.0443451924913019</v>
      </c>
      <c r="U3195" s="104">
        <f t="shared" si="634"/>
        <v>3469.59892258115</v>
      </c>
      <c r="V3195" s="87" cm="1">
        <f t="array" ref="V3195">VLOOKUP($E3195,$AI$118:$AW$122,COLUMN($AW:$AW)-COLUMN($AH:$AH),FALSE)</f>
        <v>0</v>
      </c>
      <c r="W3195" s="87" t="str">
        <f t="shared" si="638"/>
        <v>International</v>
      </c>
      <c r="X3195" s="87" t="str">
        <f t="shared" si="639"/>
        <v>Non-local</v>
      </c>
      <c r="Y3195" s="104"/>
      <c r="Z3195" s="87" t="str">
        <f t="shared" si="635"/>
        <v>China</v>
      </c>
      <c r="AA3195" s="87" t="str">
        <f t="shared" si="636"/>
        <v>Asia</v>
      </c>
      <c r="AB3195" s="82" cm="1">
        <f t="array" ref="AB3195">VLOOKUP(B3195,'GDP per Capita'!$T$2:$V$4235,COLUMN('GDP per Capita'!$V:$V)-COLUMN('GDP per Capita'!$S:$S),FALSE)</f>
        <v>10121.299999999999</v>
      </c>
      <c r="AC3195" s="82">
        <f t="shared" si="640"/>
        <v>10121.299999999999</v>
      </c>
      <c r="AD3195" s="82">
        <f t="shared" si="641"/>
        <v>10121.299999999999</v>
      </c>
      <c r="AE3195" s="88">
        <f t="shared" si="637"/>
        <v>0.34280170754558703</v>
      </c>
    </row>
    <row r="3196" spans="1:31">
      <c r="A3196" s="77" t="s">
        <v>1310</v>
      </c>
      <c r="B3196" s="77">
        <v>3195</v>
      </c>
      <c r="C3196" s="77" t="s">
        <v>29</v>
      </c>
      <c r="D3196" s="77" t="s">
        <v>29</v>
      </c>
      <c r="E3196" s="77">
        <v>2017</v>
      </c>
      <c r="F3196" s="77">
        <v>32.314035400000002</v>
      </c>
      <c r="G3196" s="77">
        <v>-106.7798078</v>
      </c>
      <c r="H3196" s="77">
        <v>0</v>
      </c>
      <c r="I3196" s="77" t="s">
        <v>1727</v>
      </c>
      <c r="J3196" s="77">
        <v>30.271128600000001</v>
      </c>
      <c r="K3196" s="77">
        <v>-97.743699500000005</v>
      </c>
      <c r="L3196" s="77">
        <v>1775.63901253875</v>
      </c>
      <c r="M3196" s="77">
        <v>0.39609555552849601</v>
      </c>
      <c r="N3196" s="77">
        <v>0</v>
      </c>
      <c r="O3196" s="77">
        <v>340.92269040743997</v>
      </c>
      <c r="P3196" s="87" cm="1">
        <f t="array" ref="P3196">IF($X3196="Non-local",VLOOKUP($E3196,$AI$64:$AW$68,COLUMN($AW:$AW)-COLUMN($AH:$AH),FALSE),IF($X3196="Unknown",VLOOKUP($E3196,$AI$71:$AW$75,COLUMN($AW:$AW)-COLUMN($AH:$AH),FALSE),0))</f>
        <v>223.99999999999997</v>
      </c>
      <c r="Q3196" s="87" cm="1">
        <f t="array" ref="Q3196">IF($X3196="Non-local",VLOOKUP($E3196,$AI$40:$AW$44,COLUMN($AW:$AW)-COLUMN($AH:$AH),FALSE),IF($X3196="Unknown",VLOOKUP($E3196,$AI$47:$AW$51,COLUMN($AW:$AW)-COLUMN($AH:$AH),FALSE),0))</f>
        <v>535.71460000000002</v>
      </c>
      <c r="R3196" s="87" cm="1">
        <f t="array" ref="R3196">IF($X3196="Non-local",VLOOKUP($E3196,$AI$88:$AW$92,COLUMN($AW:$AW)-COLUMN($AH:$AH),FALSE),IF($X3196="Unknown",VLOOKUP($E3196,$AI$95:$AW$99,COLUMN($AW:$AW)-COLUMN($AH:$AH),FALSE),0))</f>
        <v>0.13812461483017213</v>
      </c>
      <c r="S3196" s="87" cm="1">
        <f t="array" ref="S3196">VLOOKUP($E3196,$AI$111:$AW$115,COLUMN($AW:$AW)-COLUMN($AH:$AH),FALSE)</f>
        <v>431.69322000000005</v>
      </c>
      <c r="T3196" s="104">
        <f t="shared" si="633"/>
        <v>0.5342201703586682</v>
      </c>
      <c r="U3196" s="104">
        <f t="shared" si="634"/>
        <v>1532.3305104074402</v>
      </c>
      <c r="V3196" s="87" cm="1">
        <f t="array" ref="V3196">VLOOKUP($E3196,$AI$118:$AW$122,COLUMN($AW:$AW)-COLUMN($AH:$AH),FALSE)</f>
        <v>0</v>
      </c>
      <c r="W3196" s="87" t="str">
        <f t="shared" si="638"/>
        <v>Domestic</v>
      </c>
      <c r="X3196" s="87" t="str">
        <f t="shared" si="639"/>
        <v>Non-local</v>
      </c>
      <c r="Y3196" s="104"/>
      <c r="Z3196" s="87" t="str">
        <f t="shared" si="635"/>
        <v>USA</v>
      </c>
      <c r="AA3196" s="87" t="str">
        <f t="shared" si="636"/>
        <v>USA</v>
      </c>
      <c r="AB3196" s="82" cm="1">
        <f t="array" ref="AB3196">VLOOKUP(B3196,'GDP per Capita'!$T$2:$V$4235,COLUMN('GDP per Capita'!$V:$V)-COLUMN('GDP per Capita'!$S:$S),FALSE)</f>
        <v>63809.64</v>
      </c>
      <c r="AC3196" s="82">
        <f t="shared" si="640"/>
        <v>63809.64</v>
      </c>
      <c r="AD3196" s="82">
        <f t="shared" si="641"/>
        <v>63809.64</v>
      </c>
      <c r="AE3196" s="88">
        <f t="shared" si="637"/>
        <v>2.4014091137443187E-2</v>
      </c>
    </row>
    <row r="3197" spans="1:31">
      <c r="A3197" s="77" t="s">
        <v>964</v>
      </c>
      <c r="B3197" s="77">
        <v>3196</v>
      </c>
      <c r="C3197" s="77" t="s">
        <v>29</v>
      </c>
      <c r="D3197" s="77" t="s">
        <v>29</v>
      </c>
      <c r="E3197" s="77">
        <v>2017</v>
      </c>
      <c r="F3197" s="77">
        <v>30.271128600000001</v>
      </c>
      <c r="G3197" s="77">
        <v>-97.743699500000005</v>
      </c>
      <c r="H3197" s="77">
        <v>1</v>
      </c>
      <c r="I3197" s="77" t="s">
        <v>1727</v>
      </c>
      <c r="J3197" s="77">
        <v>30.271128600000001</v>
      </c>
      <c r="K3197" s="77">
        <v>-97.743699500000005</v>
      </c>
      <c r="L3197" s="77">
        <v>0</v>
      </c>
      <c r="M3197" s="77">
        <v>0</v>
      </c>
      <c r="N3197" s="77">
        <v>0</v>
      </c>
      <c r="O3197" s="77">
        <v>0</v>
      </c>
      <c r="P3197" s="87" cm="1">
        <f t="array" ref="P3197">IF($X3197="Non-local",VLOOKUP($E3197,$AI$64:$AW$68,COLUMN($AW:$AW)-COLUMN($AH:$AH),FALSE),IF($X3197="Unknown",VLOOKUP($E3197,$AI$71:$AW$75,COLUMN($AW:$AW)-COLUMN($AH:$AH),FALSE),0))</f>
        <v>0</v>
      </c>
      <c r="Q3197" s="87" cm="1">
        <f t="array" ref="Q3197">IF($X3197="Non-local",VLOOKUP($E3197,$AI$40:$AW$44,COLUMN($AW:$AW)-COLUMN($AH:$AH),FALSE),IF($X3197="Unknown",VLOOKUP($E3197,$AI$47:$AW$51,COLUMN($AW:$AW)-COLUMN($AH:$AH),FALSE),0))</f>
        <v>0</v>
      </c>
      <c r="R3197" s="87" cm="1">
        <f t="array" ref="R3197">IF($X3197="Non-local",VLOOKUP($E3197,$AI$88:$AW$92,COLUMN($AW:$AW)-COLUMN($AH:$AH),FALSE),IF($X3197="Unknown",VLOOKUP($E3197,$AI$95:$AW$99,COLUMN($AW:$AW)-COLUMN($AH:$AH),FALSE),0))</f>
        <v>0</v>
      </c>
      <c r="S3197" s="87" cm="1">
        <f t="array" ref="S3197">VLOOKUP($E3197,$AI$111:$AW$115,COLUMN($AW:$AW)-COLUMN($AH:$AH),FALSE)</f>
        <v>431.69322000000005</v>
      </c>
      <c r="T3197" s="104">
        <f t="shared" si="633"/>
        <v>0</v>
      </c>
      <c r="U3197" s="104">
        <f t="shared" si="634"/>
        <v>431.69322000000005</v>
      </c>
      <c r="V3197" s="87" cm="1">
        <f t="array" ref="V3197">VLOOKUP($E3197,$AI$118:$AW$122,COLUMN($AW:$AW)-COLUMN($AH:$AH),FALSE)</f>
        <v>0</v>
      </c>
      <c r="W3197" s="87" t="str">
        <f t="shared" si="638"/>
        <v>Domestic</v>
      </c>
      <c r="X3197" s="87" t="str">
        <f t="shared" si="639"/>
        <v>Local</v>
      </c>
      <c r="Y3197" s="104"/>
      <c r="Z3197" s="87" t="str">
        <f t="shared" si="635"/>
        <v>USA</v>
      </c>
      <c r="AA3197" s="87" t="str">
        <f t="shared" si="636"/>
        <v>USA</v>
      </c>
      <c r="AB3197" s="82" cm="1">
        <f t="array" ref="AB3197">VLOOKUP(B3197,'GDP per Capita'!$T$2:$V$4235,COLUMN('GDP per Capita'!$V:$V)-COLUMN('GDP per Capita'!$S:$S),FALSE)</f>
        <v>63809.64</v>
      </c>
      <c r="AC3197" s="82">
        <f t="shared" si="640"/>
        <v>63809.64</v>
      </c>
      <c r="AD3197" s="82">
        <f t="shared" si="641"/>
        <v>63809.64</v>
      </c>
      <c r="AE3197" s="88">
        <f t="shared" si="637"/>
        <v>6.765329188505061E-3</v>
      </c>
    </row>
    <row r="3198" spans="1:31">
      <c r="A3198" s="77" t="s">
        <v>1761</v>
      </c>
      <c r="B3198" s="77">
        <v>3197</v>
      </c>
      <c r="C3198" s="77" t="s">
        <v>29</v>
      </c>
      <c r="D3198" s="77" t="s">
        <v>29</v>
      </c>
      <c r="E3198" s="77">
        <v>2017</v>
      </c>
      <c r="F3198" s="77">
        <v>36.245229399999999</v>
      </c>
      <c r="G3198" s="77">
        <v>-101.88586890000001</v>
      </c>
      <c r="H3198" s="77">
        <v>0</v>
      </c>
      <c r="I3198" s="77" t="s">
        <v>1727</v>
      </c>
      <c r="J3198" s="77">
        <v>30.271128600000001</v>
      </c>
      <c r="K3198" s="77">
        <v>-97.743699500000005</v>
      </c>
      <c r="L3198" s="77">
        <v>1535.3092509630901</v>
      </c>
      <c r="M3198" s="77">
        <v>0.36436126614456499</v>
      </c>
      <c r="N3198" s="77">
        <v>0</v>
      </c>
      <c r="O3198" s="77">
        <v>294.77937618491399</v>
      </c>
      <c r="P3198" s="87" cm="1">
        <f t="array" ref="P3198">IF($X3198="Non-local",VLOOKUP($E3198,$AI$64:$AW$68,COLUMN($AW:$AW)-COLUMN($AH:$AH),FALSE),IF($X3198="Unknown",VLOOKUP($E3198,$AI$71:$AW$75,COLUMN($AW:$AW)-COLUMN($AH:$AH),FALSE),0))</f>
        <v>223.99999999999997</v>
      </c>
      <c r="Q3198" s="87" cm="1">
        <f t="array" ref="Q3198">IF($X3198="Non-local",VLOOKUP($E3198,$AI$40:$AW$44,COLUMN($AW:$AW)-COLUMN($AH:$AH),FALSE),IF($X3198="Unknown",VLOOKUP($E3198,$AI$47:$AW$51,COLUMN($AW:$AW)-COLUMN($AH:$AH),FALSE),0))</f>
        <v>535.71460000000002</v>
      </c>
      <c r="R3198" s="87" cm="1">
        <f t="array" ref="R3198">IF($X3198="Non-local",VLOOKUP($E3198,$AI$88:$AW$92,COLUMN($AW:$AW)-COLUMN($AH:$AH),FALSE),IF($X3198="Unknown",VLOOKUP($E3198,$AI$95:$AW$99,COLUMN($AW:$AW)-COLUMN($AH:$AH),FALSE),0))</f>
        <v>0.13812461483017213</v>
      </c>
      <c r="S3198" s="87" cm="1">
        <f t="array" ref="S3198">VLOOKUP($E3198,$AI$111:$AW$115,COLUMN($AW:$AW)-COLUMN($AH:$AH),FALSE)</f>
        <v>431.69322000000005</v>
      </c>
      <c r="T3198" s="104">
        <f t="shared" si="633"/>
        <v>0.50248588097473712</v>
      </c>
      <c r="U3198" s="104">
        <f t="shared" si="634"/>
        <v>1486.1871961849142</v>
      </c>
      <c r="V3198" s="87" cm="1">
        <f t="array" ref="V3198">VLOOKUP($E3198,$AI$118:$AW$122,COLUMN($AW:$AW)-COLUMN($AH:$AH),FALSE)</f>
        <v>0</v>
      </c>
      <c r="W3198" s="87" t="str">
        <f t="shared" si="638"/>
        <v>Domestic</v>
      </c>
      <c r="X3198" s="87" t="str">
        <f t="shared" si="639"/>
        <v>Non-local</v>
      </c>
      <c r="Y3198" s="104"/>
      <c r="Z3198" s="87" t="str">
        <f t="shared" si="635"/>
        <v>USA</v>
      </c>
      <c r="AA3198" s="87" t="str">
        <f t="shared" si="636"/>
        <v>USA</v>
      </c>
      <c r="AB3198" s="82" cm="1">
        <f t="array" ref="AB3198">VLOOKUP(B3198,'GDP per Capita'!$T$2:$V$4235,COLUMN('GDP per Capita'!$V:$V)-COLUMN('GDP per Capita'!$S:$S),FALSE)</f>
        <v>63809.64</v>
      </c>
      <c r="AC3198" s="82">
        <f t="shared" si="640"/>
        <v>63809.64</v>
      </c>
      <c r="AD3198" s="82">
        <f t="shared" si="641"/>
        <v>63809.64</v>
      </c>
      <c r="AE3198" s="88">
        <f t="shared" si="637"/>
        <v>2.3290950962658843E-2</v>
      </c>
    </row>
    <row r="3199" spans="1:31">
      <c r="A3199" s="77" t="s">
        <v>1755</v>
      </c>
      <c r="B3199" s="77">
        <v>3198</v>
      </c>
      <c r="C3199" s="77" t="s">
        <v>29</v>
      </c>
      <c r="D3199" s="77" t="s">
        <v>29</v>
      </c>
      <c r="E3199" s="77">
        <v>2017</v>
      </c>
      <c r="F3199" s="77">
        <v>34.435829499999997</v>
      </c>
      <c r="G3199" s="77">
        <v>-119.8276389</v>
      </c>
      <c r="H3199" s="77">
        <v>0</v>
      </c>
      <c r="I3199" s="77" t="s">
        <v>1727</v>
      </c>
      <c r="J3199" s="77">
        <v>30.271128600000001</v>
      </c>
      <c r="K3199" s="77">
        <v>-97.743699500000005</v>
      </c>
      <c r="L3199" s="77">
        <v>4241.7425590761704</v>
      </c>
      <c r="M3199" s="77">
        <v>0.76060715158174097</v>
      </c>
      <c r="N3199" s="77">
        <v>0</v>
      </c>
      <c r="O3199" s="77">
        <v>509.00910708914</v>
      </c>
      <c r="P3199" s="87" cm="1">
        <f t="array" ref="P3199">IF($X3199="Non-local",VLOOKUP($E3199,$AI$64:$AW$68,COLUMN($AW:$AW)-COLUMN($AH:$AH),FALSE),IF($X3199="Unknown",VLOOKUP($E3199,$AI$71:$AW$75,COLUMN($AW:$AW)-COLUMN($AH:$AH),FALSE),0))</f>
        <v>223.99999999999997</v>
      </c>
      <c r="Q3199" s="87" cm="1">
        <f t="array" ref="Q3199">IF($X3199="Non-local",VLOOKUP($E3199,$AI$40:$AW$44,COLUMN($AW:$AW)-COLUMN($AH:$AH),FALSE),IF($X3199="Unknown",VLOOKUP($E3199,$AI$47:$AW$51,COLUMN($AW:$AW)-COLUMN($AH:$AH),FALSE),0))</f>
        <v>535.71460000000002</v>
      </c>
      <c r="R3199" s="87" cm="1">
        <f t="array" ref="R3199">IF($X3199="Non-local",VLOOKUP($E3199,$AI$88:$AW$92,COLUMN($AW:$AW)-COLUMN($AH:$AH),FALSE),IF($X3199="Unknown",VLOOKUP($E3199,$AI$95:$AW$99,COLUMN($AW:$AW)-COLUMN($AH:$AH),FALSE),0))</f>
        <v>0.13812461483017213</v>
      </c>
      <c r="S3199" s="87" cm="1">
        <f t="array" ref="S3199">VLOOKUP($E3199,$AI$111:$AW$115,COLUMN($AW:$AW)-COLUMN($AH:$AH),FALSE)</f>
        <v>431.69322000000005</v>
      </c>
      <c r="T3199" s="104">
        <f t="shared" si="633"/>
        <v>0.8987317664119131</v>
      </c>
      <c r="U3199" s="104">
        <f t="shared" si="634"/>
        <v>1700.4169270891402</v>
      </c>
      <c r="V3199" s="87" cm="1">
        <f t="array" ref="V3199">VLOOKUP($E3199,$AI$118:$AW$122,COLUMN($AW:$AW)-COLUMN($AH:$AH),FALSE)</f>
        <v>0</v>
      </c>
      <c r="W3199" s="87" t="str">
        <f t="shared" si="638"/>
        <v>Domestic</v>
      </c>
      <c r="X3199" s="87" t="str">
        <f t="shared" si="639"/>
        <v>Non-local</v>
      </c>
      <c r="Y3199" s="104"/>
      <c r="Z3199" s="87" t="str">
        <f t="shared" si="635"/>
        <v>USA</v>
      </c>
      <c r="AA3199" s="87" t="str">
        <f t="shared" si="636"/>
        <v>USA</v>
      </c>
      <c r="AB3199" s="82" cm="1">
        <f t="array" ref="AB3199">VLOOKUP(B3199,'GDP per Capita'!$T$2:$V$4235,COLUMN('GDP per Capita'!$V:$V)-COLUMN('GDP per Capita'!$S:$S),FALSE)</f>
        <v>63809.64</v>
      </c>
      <c r="AC3199" s="82">
        <f t="shared" si="640"/>
        <v>63809.64</v>
      </c>
      <c r="AD3199" s="82">
        <f t="shared" si="641"/>
        <v>63809.64</v>
      </c>
      <c r="AE3199" s="88">
        <f t="shared" si="637"/>
        <v>2.6648276453042834E-2</v>
      </c>
    </row>
    <row r="3200" spans="1:31">
      <c r="A3200" s="77" t="s">
        <v>886</v>
      </c>
      <c r="B3200" s="77">
        <v>3199</v>
      </c>
      <c r="C3200" s="77" t="s">
        <v>29</v>
      </c>
      <c r="D3200" s="77" t="s">
        <v>29</v>
      </c>
      <c r="E3200" s="77">
        <v>2017</v>
      </c>
      <c r="F3200" s="77">
        <v>39.284749400000003</v>
      </c>
      <c r="G3200" s="77">
        <v>-76.620474639699793</v>
      </c>
      <c r="H3200" s="77">
        <v>0</v>
      </c>
      <c r="I3200" s="77" t="s">
        <v>1727</v>
      </c>
      <c r="J3200" s="77">
        <v>30.271128600000001</v>
      </c>
      <c r="K3200" s="77">
        <v>-97.743699500000005</v>
      </c>
      <c r="L3200" s="77">
        <v>4333.0445921849196</v>
      </c>
      <c r="M3200" s="77">
        <v>0.77514219397292805</v>
      </c>
      <c r="N3200" s="77">
        <v>0</v>
      </c>
      <c r="O3200" s="77">
        <v>519.96535106219005</v>
      </c>
      <c r="P3200" s="87" cm="1">
        <f t="array" ref="P3200">IF($X3200="Non-local",VLOOKUP($E3200,$AI$64:$AW$68,COLUMN($AW:$AW)-COLUMN($AH:$AH),FALSE),IF($X3200="Unknown",VLOOKUP($E3200,$AI$71:$AW$75,COLUMN($AW:$AW)-COLUMN($AH:$AH),FALSE),0))</f>
        <v>223.99999999999997</v>
      </c>
      <c r="Q3200" s="87" cm="1">
        <f t="array" ref="Q3200">IF($X3200="Non-local",VLOOKUP($E3200,$AI$40:$AW$44,COLUMN($AW:$AW)-COLUMN($AH:$AH),FALSE),IF($X3200="Unknown",VLOOKUP($E3200,$AI$47:$AW$51,COLUMN($AW:$AW)-COLUMN($AH:$AH),FALSE),0))</f>
        <v>535.71460000000002</v>
      </c>
      <c r="R3200" s="87" cm="1">
        <f t="array" ref="R3200">IF($X3200="Non-local",VLOOKUP($E3200,$AI$88:$AW$92,COLUMN($AW:$AW)-COLUMN($AH:$AH),FALSE),IF($X3200="Unknown",VLOOKUP($E3200,$AI$95:$AW$99,COLUMN($AW:$AW)-COLUMN($AH:$AH),FALSE),0))</f>
        <v>0.13812461483017213</v>
      </c>
      <c r="S3200" s="87" cm="1">
        <f t="array" ref="S3200">VLOOKUP($E3200,$AI$111:$AW$115,COLUMN($AW:$AW)-COLUMN($AH:$AH),FALSE)</f>
        <v>431.69322000000005</v>
      </c>
      <c r="T3200" s="104">
        <f t="shared" si="633"/>
        <v>0.91326680880310018</v>
      </c>
      <c r="U3200" s="104">
        <f t="shared" si="634"/>
        <v>1711.3731710621901</v>
      </c>
      <c r="V3200" s="87" cm="1">
        <f t="array" ref="V3200">VLOOKUP($E3200,$AI$118:$AW$122,COLUMN($AW:$AW)-COLUMN($AH:$AH),FALSE)</f>
        <v>0</v>
      </c>
      <c r="W3200" s="87" t="str">
        <f t="shared" si="638"/>
        <v>Domestic</v>
      </c>
      <c r="X3200" s="87" t="str">
        <f t="shared" si="639"/>
        <v>Non-local</v>
      </c>
      <c r="Y3200" s="104"/>
      <c r="Z3200" s="87" t="str">
        <f t="shared" si="635"/>
        <v>USA</v>
      </c>
      <c r="AA3200" s="87" t="str">
        <f t="shared" si="636"/>
        <v>USA</v>
      </c>
      <c r="AB3200" s="82" cm="1">
        <f t="array" ref="AB3200">VLOOKUP(B3200,'GDP per Capita'!$T$2:$V$4235,COLUMN('GDP per Capita'!$V:$V)-COLUMN('GDP per Capita'!$S:$S),FALSE)</f>
        <v>63809.64</v>
      </c>
      <c r="AC3200" s="82">
        <f t="shared" si="640"/>
        <v>63809.64</v>
      </c>
      <c r="AD3200" s="82">
        <f t="shared" si="641"/>
        <v>63809.64</v>
      </c>
      <c r="AE3200" s="88">
        <f t="shared" si="637"/>
        <v>2.6819978471312331E-2</v>
      </c>
    </row>
    <row r="3201" spans="1:31">
      <c r="A3201" s="77" t="s">
        <v>971</v>
      </c>
      <c r="B3201" s="77">
        <v>3200</v>
      </c>
      <c r="C3201" s="77" t="s">
        <v>29</v>
      </c>
      <c r="D3201" s="77" t="s">
        <v>29</v>
      </c>
      <c r="E3201" s="77">
        <v>2017</v>
      </c>
      <c r="F3201" s="77">
        <v>40.7127281</v>
      </c>
      <c r="G3201" s="77">
        <v>-74.006015199999993</v>
      </c>
      <c r="H3201" s="77">
        <v>0</v>
      </c>
      <c r="I3201" s="77" t="s">
        <v>1727</v>
      </c>
      <c r="J3201" s="77">
        <v>30.271128600000001</v>
      </c>
      <c r="K3201" s="77">
        <v>-97.743699500000005</v>
      </c>
      <c r="L3201" s="77">
        <v>4862.8138575819203</v>
      </c>
      <c r="M3201" s="77">
        <v>0.85817210583813097</v>
      </c>
      <c r="N3201" s="77">
        <v>0</v>
      </c>
      <c r="O3201" s="77">
        <v>583.53766290983106</v>
      </c>
      <c r="P3201" s="87" cm="1">
        <f t="array" ref="P3201">IF($X3201="Non-local",VLOOKUP($E3201,$AI$64:$AW$68,COLUMN($AW:$AW)-COLUMN($AH:$AH),FALSE),IF($X3201="Unknown",VLOOKUP($E3201,$AI$71:$AW$75,COLUMN($AW:$AW)-COLUMN($AH:$AH),FALSE),0))</f>
        <v>223.99999999999997</v>
      </c>
      <c r="Q3201" s="87" cm="1">
        <f t="array" ref="Q3201">IF($X3201="Non-local",VLOOKUP($E3201,$AI$40:$AW$44,COLUMN($AW:$AW)-COLUMN($AH:$AH),FALSE),IF($X3201="Unknown",VLOOKUP($E3201,$AI$47:$AW$51,COLUMN($AW:$AW)-COLUMN($AH:$AH),FALSE),0))</f>
        <v>535.71460000000002</v>
      </c>
      <c r="R3201" s="87" cm="1">
        <f t="array" ref="R3201">IF($X3201="Non-local",VLOOKUP($E3201,$AI$88:$AW$92,COLUMN($AW:$AW)-COLUMN($AH:$AH),FALSE),IF($X3201="Unknown",VLOOKUP($E3201,$AI$95:$AW$99,COLUMN($AW:$AW)-COLUMN($AH:$AH),FALSE),0))</f>
        <v>0.13812461483017213</v>
      </c>
      <c r="S3201" s="87" cm="1">
        <f t="array" ref="S3201">VLOOKUP($E3201,$AI$111:$AW$115,COLUMN($AW:$AW)-COLUMN($AH:$AH),FALSE)</f>
        <v>431.69322000000005</v>
      </c>
      <c r="T3201" s="104">
        <f t="shared" si="633"/>
        <v>0.9962967206683031</v>
      </c>
      <c r="U3201" s="104">
        <f t="shared" si="634"/>
        <v>1774.9454829098313</v>
      </c>
      <c r="V3201" s="87" cm="1">
        <f t="array" ref="V3201">VLOOKUP($E3201,$AI$118:$AW$122,COLUMN($AW:$AW)-COLUMN($AH:$AH),FALSE)</f>
        <v>0</v>
      </c>
      <c r="W3201" s="87" t="str">
        <f t="shared" si="638"/>
        <v>Domestic</v>
      </c>
      <c r="X3201" s="87" t="str">
        <f t="shared" si="639"/>
        <v>Non-local</v>
      </c>
      <c r="Y3201" s="104"/>
      <c r="Z3201" s="87" t="str">
        <f t="shared" si="635"/>
        <v>USA</v>
      </c>
      <c r="AA3201" s="87" t="str">
        <f t="shared" si="636"/>
        <v>USA</v>
      </c>
      <c r="AB3201" s="82" cm="1">
        <f t="array" ref="AB3201">VLOOKUP(B3201,'GDP per Capita'!$T$2:$V$4235,COLUMN('GDP per Capita'!$V:$V)-COLUMN('GDP per Capita'!$S:$S),FALSE)</f>
        <v>63809.64</v>
      </c>
      <c r="AC3201" s="82">
        <f t="shared" si="640"/>
        <v>63809.64</v>
      </c>
      <c r="AD3201" s="82">
        <f t="shared" si="641"/>
        <v>63809.64</v>
      </c>
      <c r="AE3201" s="88">
        <f t="shared" si="637"/>
        <v>2.7816259156294116E-2</v>
      </c>
    </row>
    <row r="3202" spans="1:31">
      <c r="A3202" s="77" t="s">
        <v>1597</v>
      </c>
      <c r="B3202" s="77">
        <v>3201</v>
      </c>
      <c r="C3202" s="77" t="s">
        <v>317</v>
      </c>
      <c r="D3202" s="77" t="s">
        <v>30</v>
      </c>
      <c r="E3202" s="77">
        <v>2017</v>
      </c>
      <c r="F3202" s="77">
        <v>36.349600000000002</v>
      </c>
      <c r="G3202" s="77">
        <v>127.3848</v>
      </c>
      <c r="H3202" s="77">
        <v>0</v>
      </c>
      <c r="I3202" s="77" t="s">
        <v>1727</v>
      </c>
      <c r="J3202" s="77">
        <v>30.271128600000001</v>
      </c>
      <c r="K3202" s="77">
        <v>-97.743699500000005</v>
      </c>
      <c r="L3202" s="77">
        <v>22476.5555900092</v>
      </c>
      <c r="M3202" s="77">
        <v>3.5002136625889699</v>
      </c>
      <c r="N3202" s="77">
        <v>0</v>
      </c>
      <c r="O3202" s="77">
        <v>2056.6048364858402</v>
      </c>
      <c r="P3202" s="87" cm="1">
        <f t="array" ref="P3202">IF($X3202="Non-local",VLOOKUP($E3202,$AI$64:$AW$68,COLUMN($AW:$AW)-COLUMN($AH:$AH),FALSE),IF($X3202="Unknown",VLOOKUP($E3202,$AI$71:$AW$75,COLUMN($AW:$AW)-COLUMN($AH:$AH),FALSE),0))</f>
        <v>223.99999999999997</v>
      </c>
      <c r="Q3202" s="87" cm="1">
        <f t="array" ref="Q3202">IF($X3202="Non-local",VLOOKUP($E3202,$AI$40:$AW$44,COLUMN($AW:$AW)-COLUMN($AH:$AH),FALSE),IF($X3202="Unknown",VLOOKUP($E3202,$AI$47:$AW$51,COLUMN($AW:$AW)-COLUMN($AH:$AH),FALSE),0))</f>
        <v>535.71460000000002</v>
      </c>
      <c r="R3202" s="87" cm="1">
        <f t="array" ref="R3202">IF($X3202="Non-local",VLOOKUP($E3202,$AI$88:$AW$92,COLUMN($AW:$AW)-COLUMN($AH:$AH),FALSE),IF($X3202="Unknown",VLOOKUP($E3202,$AI$95:$AW$99,COLUMN($AW:$AW)-COLUMN($AH:$AH),FALSE),0))</f>
        <v>0.13812461483017213</v>
      </c>
      <c r="S3202" s="87" cm="1">
        <f t="array" ref="S3202">VLOOKUP($E3202,$AI$111:$AW$115,COLUMN($AW:$AW)-COLUMN($AH:$AH),FALSE)</f>
        <v>431.69322000000005</v>
      </c>
      <c r="T3202" s="104">
        <f t="shared" ref="T3202:T3265" si="642">SUM(M3202,R3202)</f>
        <v>3.638338277419142</v>
      </c>
      <c r="U3202" s="104">
        <f t="shared" ref="U3202:U3265" si="643">SUM(O3202,P3202,Q3202,S3202)</f>
        <v>3248.0126564858401</v>
      </c>
      <c r="V3202" s="87" cm="1">
        <f t="array" ref="V3202">VLOOKUP($E3202,$AI$118:$AW$122,COLUMN($AW:$AW)-COLUMN($AH:$AH),FALSE)</f>
        <v>0</v>
      </c>
      <c r="W3202" s="87" t="str">
        <f t="shared" si="638"/>
        <v>International</v>
      </c>
      <c r="X3202" s="87" t="str">
        <f t="shared" si="639"/>
        <v>Non-local</v>
      </c>
      <c r="Y3202" s="104"/>
      <c r="Z3202" s="87" t="str">
        <f t="shared" ref="Z3202:Z3265" si="644">C3202</f>
        <v>South Korea</v>
      </c>
      <c r="AA3202" s="87" t="str">
        <f t="shared" ref="AA3202:AA3265" si="645">D3202</f>
        <v>Asia</v>
      </c>
      <c r="AB3202" s="82" cm="1">
        <f t="array" ref="AB3202">VLOOKUP(B3202,'GDP per Capita'!$T$2:$V$4235,COLUMN('GDP per Capita'!$V:$V)-COLUMN('GDP per Capita'!$S:$S),FALSE)</f>
        <v>32154.02</v>
      </c>
      <c r="AC3202" s="82">
        <f t="shared" si="640"/>
        <v>32154.02</v>
      </c>
      <c r="AD3202" s="82">
        <f t="shared" si="641"/>
        <v>32154.02</v>
      </c>
      <c r="AE3202" s="88">
        <f t="shared" ref="AE3202:AE3265" si="646">U3202/AD3202</f>
        <v>0.10101420153641255</v>
      </c>
    </row>
    <row r="3203" spans="1:31">
      <c r="A3203" s="77" t="s">
        <v>1011</v>
      </c>
      <c r="B3203" s="77">
        <v>3202</v>
      </c>
      <c r="C3203" s="77" t="s">
        <v>29</v>
      </c>
      <c r="D3203" s="77" t="s">
        <v>29</v>
      </c>
      <c r="E3203" s="77">
        <v>2017</v>
      </c>
      <c r="F3203" s="77">
        <v>40.102554999999903</v>
      </c>
      <c r="G3203" s="77">
        <v>-105.36320790000001</v>
      </c>
      <c r="H3203" s="77">
        <v>0</v>
      </c>
      <c r="I3203" s="77" t="s">
        <v>1727</v>
      </c>
      <c r="J3203" s="77">
        <v>30.271128600000001</v>
      </c>
      <c r="K3203" s="77">
        <v>-97.743699500000005</v>
      </c>
      <c r="L3203" s="77">
        <v>2585.6538165090201</v>
      </c>
      <c r="M3203" s="77">
        <v>0.50305377837168896</v>
      </c>
      <c r="N3203" s="77">
        <v>0</v>
      </c>
      <c r="O3203" s="77">
        <v>496.44553276973198</v>
      </c>
      <c r="P3203" s="87" cm="1">
        <f t="array" ref="P3203">IF($X3203="Non-local",VLOOKUP($E3203,$AI$64:$AW$68,COLUMN($AW:$AW)-COLUMN($AH:$AH),FALSE),IF($X3203="Unknown",VLOOKUP($E3203,$AI$71:$AW$75,COLUMN($AW:$AW)-COLUMN($AH:$AH),FALSE),0))</f>
        <v>223.99999999999997</v>
      </c>
      <c r="Q3203" s="87" cm="1">
        <f t="array" ref="Q3203">IF($X3203="Non-local",VLOOKUP($E3203,$AI$40:$AW$44,COLUMN($AW:$AW)-COLUMN($AH:$AH),FALSE),IF($X3203="Unknown",VLOOKUP($E3203,$AI$47:$AW$51,COLUMN($AW:$AW)-COLUMN($AH:$AH),FALSE),0))</f>
        <v>535.71460000000002</v>
      </c>
      <c r="R3203" s="87" cm="1">
        <f t="array" ref="R3203">IF($X3203="Non-local",VLOOKUP($E3203,$AI$88:$AW$92,COLUMN($AW:$AW)-COLUMN($AH:$AH),FALSE),IF($X3203="Unknown",VLOOKUP($E3203,$AI$95:$AW$99,COLUMN($AW:$AW)-COLUMN($AH:$AH),FALSE),0))</f>
        <v>0.13812461483017213</v>
      </c>
      <c r="S3203" s="87" cm="1">
        <f t="array" ref="S3203">VLOOKUP($E3203,$AI$111:$AW$115,COLUMN($AW:$AW)-COLUMN($AH:$AH),FALSE)</f>
        <v>431.69322000000005</v>
      </c>
      <c r="T3203" s="104">
        <f t="shared" si="642"/>
        <v>0.6411783932018611</v>
      </c>
      <c r="U3203" s="104">
        <f t="shared" si="643"/>
        <v>1687.8533527697321</v>
      </c>
      <c r="V3203" s="87" cm="1">
        <f t="array" ref="V3203">VLOOKUP($E3203,$AI$118:$AW$122,COLUMN($AW:$AW)-COLUMN($AH:$AH),FALSE)</f>
        <v>0</v>
      </c>
      <c r="W3203" s="87" t="str">
        <f t="shared" ref="W3203:W3266" si="647">IF(Z3203&lt;&gt;"USA",IF(Z3203&lt;&gt;"Unknown","International","Unknown"),"Domestic")</f>
        <v>Domestic</v>
      </c>
      <c r="X3203" s="87" t="str">
        <f t="shared" ref="X3203:X3266" si="648">IF(A3203="Unknown","Unknown",IF(H3203=1,"Local","Non-local"))</f>
        <v>Non-local</v>
      </c>
      <c r="Y3203" s="104"/>
      <c r="Z3203" s="87" t="str">
        <f t="shared" si="644"/>
        <v>USA</v>
      </c>
      <c r="AA3203" s="87" t="str">
        <f t="shared" si="645"/>
        <v>USA</v>
      </c>
      <c r="AB3203" s="82" cm="1">
        <f t="array" ref="AB3203">VLOOKUP(B3203,'GDP per Capita'!$T$2:$V$4235,COLUMN('GDP per Capita'!$V:$V)-COLUMN('GDP per Capita'!$S:$S),FALSE)</f>
        <v>63809.64</v>
      </c>
      <c r="AC3203" s="82">
        <f t="shared" si="640"/>
        <v>63809.64</v>
      </c>
      <c r="AD3203" s="82">
        <f t="shared" si="641"/>
        <v>63809.64</v>
      </c>
      <c r="AE3203" s="88">
        <f t="shared" si="646"/>
        <v>2.6451384975212711E-2</v>
      </c>
    </row>
    <row r="3204" spans="1:31">
      <c r="A3204" s="77" t="s">
        <v>880</v>
      </c>
      <c r="B3204" s="77">
        <v>3203</v>
      </c>
      <c r="C3204" s="77" t="s">
        <v>29</v>
      </c>
      <c r="D3204" s="77" t="s">
        <v>29</v>
      </c>
      <c r="E3204" s="77">
        <v>2017</v>
      </c>
      <c r="F3204" s="77">
        <v>37.779026199999997</v>
      </c>
      <c r="G3204" s="77">
        <v>-122.41990610000001</v>
      </c>
      <c r="H3204" s="77">
        <v>0</v>
      </c>
      <c r="I3204" s="77" t="s">
        <v>1727</v>
      </c>
      <c r="J3204" s="77">
        <v>30.271128600000001</v>
      </c>
      <c r="K3204" s="77">
        <v>-97.743699500000005</v>
      </c>
      <c r="L3204" s="77">
        <v>4827.26633145507</v>
      </c>
      <c r="M3204" s="77">
        <v>0.853392840739714</v>
      </c>
      <c r="N3204" s="77">
        <v>0</v>
      </c>
      <c r="O3204" s="77">
        <v>579.27195977460804</v>
      </c>
      <c r="P3204" s="87" cm="1">
        <f t="array" ref="P3204">IF($X3204="Non-local",VLOOKUP($E3204,$AI$64:$AW$68,COLUMN($AW:$AW)-COLUMN($AH:$AH),FALSE),IF($X3204="Unknown",VLOOKUP($E3204,$AI$71:$AW$75,COLUMN($AW:$AW)-COLUMN($AH:$AH),FALSE),0))</f>
        <v>223.99999999999997</v>
      </c>
      <c r="Q3204" s="87" cm="1">
        <f t="array" ref="Q3204">IF($X3204="Non-local",VLOOKUP($E3204,$AI$40:$AW$44,COLUMN($AW:$AW)-COLUMN($AH:$AH),FALSE),IF($X3204="Unknown",VLOOKUP($E3204,$AI$47:$AW$51,COLUMN($AW:$AW)-COLUMN($AH:$AH),FALSE),0))</f>
        <v>535.71460000000002</v>
      </c>
      <c r="R3204" s="87" cm="1">
        <f t="array" ref="R3204">IF($X3204="Non-local",VLOOKUP($E3204,$AI$88:$AW$92,COLUMN($AW:$AW)-COLUMN($AH:$AH),FALSE),IF($X3204="Unknown",VLOOKUP($E3204,$AI$95:$AW$99,COLUMN($AW:$AW)-COLUMN($AH:$AH),FALSE),0))</f>
        <v>0.13812461483017213</v>
      </c>
      <c r="S3204" s="87" cm="1">
        <f t="array" ref="S3204">VLOOKUP($E3204,$AI$111:$AW$115,COLUMN($AW:$AW)-COLUMN($AH:$AH),FALSE)</f>
        <v>431.69322000000005</v>
      </c>
      <c r="T3204" s="104">
        <f t="shared" si="642"/>
        <v>0.99151745556988613</v>
      </c>
      <c r="U3204" s="104">
        <f t="shared" si="643"/>
        <v>1770.6797797746081</v>
      </c>
      <c r="V3204" s="87" cm="1">
        <f t="array" ref="V3204">VLOOKUP($E3204,$AI$118:$AW$122,COLUMN($AW:$AW)-COLUMN($AH:$AH),FALSE)</f>
        <v>0</v>
      </c>
      <c r="W3204" s="87" t="str">
        <f t="shared" si="647"/>
        <v>Domestic</v>
      </c>
      <c r="X3204" s="87" t="str">
        <f t="shared" si="648"/>
        <v>Non-local</v>
      </c>
      <c r="Y3204" s="104"/>
      <c r="Z3204" s="87" t="str">
        <f t="shared" si="644"/>
        <v>USA</v>
      </c>
      <c r="AA3204" s="87" t="str">
        <f t="shared" si="645"/>
        <v>USA</v>
      </c>
      <c r="AB3204" s="82" cm="1">
        <f t="array" ref="AB3204">VLOOKUP(B3204,'GDP per Capita'!$T$2:$V$4235,COLUMN('GDP per Capita'!$V:$V)-COLUMN('GDP per Capita'!$S:$S),FALSE)</f>
        <v>63809.64</v>
      </c>
      <c r="AC3204" s="82">
        <f t="shared" si="640"/>
        <v>63809.64</v>
      </c>
      <c r="AD3204" s="82">
        <f t="shared" si="641"/>
        <v>63809.64</v>
      </c>
      <c r="AE3204" s="88">
        <f t="shared" si="646"/>
        <v>2.7749408706499647E-2</v>
      </c>
    </row>
    <row r="3205" spans="1:31">
      <c r="A3205" s="77" t="s">
        <v>1323</v>
      </c>
      <c r="B3205" s="77">
        <v>3204</v>
      </c>
      <c r="C3205" s="77" t="s">
        <v>29</v>
      </c>
      <c r="D3205" s="77" t="s">
        <v>29</v>
      </c>
      <c r="E3205" s="77">
        <v>2017</v>
      </c>
      <c r="F3205" s="77">
        <v>41.678675399999896</v>
      </c>
      <c r="G3205" s="77">
        <v>-83.512728299999907</v>
      </c>
      <c r="H3205" s="77">
        <v>0</v>
      </c>
      <c r="I3205" s="77" t="s">
        <v>1727</v>
      </c>
      <c r="J3205" s="77">
        <v>30.271128600000001</v>
      </c>
      <c r="K3205" s="77">
        <v>-97.743699500000005</v>
      </c>
      <c r="L3205" s="77">
        <v>3595.5608300537601</v>
      </c>
      <c r="M3205" s="77">
        <v>0.65773672795640903</v>
      </c>
      <c r="N3205" s="77">
        <v>0</v>
      </c>
      <c r="O3205" s="77">
        <v>690.34767937032302</v>
      </c>
      <c r="P3205" s="87" cm="1">
        <f t="array" ref="P3205">IF($X3205="Non-local",VLOOKUP($E3205,$AI$64:$AW$68,COLUMN($AW:$AW)-COLUMN($AH:$AH),FALSE),IF($X3205="Unknown",VLOOKUP($E3205,$AI$71:$AW$75,COLUMN($AW:$AW)-COLUMN($AH:$AH),FALSE),0))</f>
        <v>223.99999999999997</v>
      </c>
      <c r="Q3205" s="87" cm="1">
        <f t="array" ref="Q3205">IF($X3205="Non-local",VLOOKUP($E3205,$AI$40:$AW$44,COLUMN($AW:$AW)-COLUMN($AH:$AH),FALSE),IF($X3205="Unknown",VLOOKUP($E3205,$AI$47:$AW$51,COLUMN($AW:$AW)-COLUMN($AH:$AH),FALSE),0))</f>
        <v>535.71460000000002</v>
      </c>
      <c r="R3205" s="87" cm="1">
        <f t="array" ref="R3205">IF($X3205="Non-local",VLOOKUP($E3205,$AI$88:$AW$92,COLUMN($AW:$AW)-COLUMN($AH:$AH),FALSE),IF($X3205="Unknown",VLOOKUP($E3205,$AI$95:$AW$99,COLUMN($AW:$AW)-COLUMN($AH:$AH),FALSE),0))</f>
        <v>0.13812461483017213</v>
      </c>
      <c r="S3205" s="87" cm="1">
        <f t="array" ref="S3205">VLOOKUP($E3205,$AI$111:$AW$115,COLUMN($AW:$AW)-COLUMN($AH:$AH),FALSE)</f>
        <v>431.69322000000005</v>
      </c>
      <c r="T3205" s="104">
        <f t="shared" si="642"/>
        <v>0.79586134278658116</v>
      </c>
      <c r="U3205" s="104">
        <f t="shared" si="643"/>
        <v>1881.7554993703232</v>
      </c>
      <c r="V3205" s="87" cm="1">
        <f t="array" ref="V3205">VLOOKUP($E3205,$AI$118:$AW$122,COLUMN($AW:$AW)-COLUMN($AH:$AH),FALSE)</f>
        <v>0</v>
      </c>
      <c r="W3205" s="87" t="str">
        <f t="shared" si="647"/>
        <v>Domestic</v>
      </c>
      <c r="X3205" s="87" t="str">
        <f t="shared" si="648"/>
        <v>Non-local</v>
      </c>
      <c r="Y3205" s="104"/>
      <c r="Z3205" s="87" t="str">
        <f t="shared" si="644"/>
        <v>USA</v>
      </c>
      <c r="AA3205" s="87" t="str">
        <f t="shared" si="645"/>
        <v>USA</v>
      </c>
      <c r="AB3205" s="82" cm="1">
        <f t="array" ref="AB3205">VLOOKUP(B3205,'GDP per Capita'!$T$2:$V$4235,COLUMN('GDP per Capita'!$V:$V)-COLUMN('GDP per Capita'!$S:$S),FALSE)</f>
        <v>63809.64</v>
      </c>
      <c r="AC3205" s="82">
        <f t="shared" si="640"/>
        <v>63809.64</v>
      </c>
      <c r="AD3205" s="82">
        <f t="shared" si="641"/>
        <v>63809.64</v>
      </c>
      <c r="AE3205" s="88">
        <f t="shared" si="646"/>
        <v>2.9490144425988348E-2</v>
      </c>
    </row>
    <row r="3206" spans="1:31">
      <c r="A3206" s="77" t="s">
        <v>882</v>
      </c>
      <c r="B3206" s="77">
        <v>3205</v>
      </c>
      <c r="C3206" s="77" t="s">
        <v>29</v>
      </c>
      <c r="D3206" s="77" t="s">
        <v>29</v>
      </c>
      <c r="E3206" s="77">
        <v>2017</v>
      </c>
      <c r="F3206" s="77">
        <v>39.004607</v>
      </c>
      <c r="G3206" s="77">
        <v>-76.875683800000004</v>
      </c>
      <c r="H3206" s="77">
        <v>0</v>
      </c>
      <c r="I3206" s="77" t="s">
        <v>1727</v>
      </c>
      <c r="J3206" s="77">
        <v>30.271128600000001</v>
      </c>
      <c r="K3206" s="77">
        <v>-97.743699500000005</v>
      </c>
      <c r="L3206" s="77">
        <v>4269.7117528775198</v>
      </c>
      <c r="M3206" s="77">
        <v>0.76505977332200104</v>
      </c>
      <c r="N3206" s="77">
        <v>0</v>
      </c>
      <c r="O3206" s="77">
        <v>512.36541034530296</v>
      </c>
      <c r="P3206" s="87" cm="1">
        <f t="array" ref="P3206">IF($X3206="Non-local",VLOOKUP($E3206,$AI$64:$AW$68,COLUMN($AW:$AW)-COLUMN($AH:$AH),FALSE),IF($X3206="Unknown",VLOOKUP($E3206,$AI$71:$AW$75,COLUMN($AW:$AW)-COLUMN($AH:$AH),FALSE),0))</f>
        <v>223.99999999999997</v>
      </c>
      <c r="Q3206" s="87" cm="1">
        <f t="array" ref="Q3206">IF($X3206="Non-local",VLOOKUP($E3206,$AI$40:$AW$44,COLUMN($AW:$AW)-COLUMN($AH:$AH),FALSE),IF($X3206="Unknown",VLOOKUP($E3206,$AI$47:$AW$51,COLUMN($AW:$AW)-COLUMN($AH:$AH),FALSE),0))</f>
        <v>535.71460000000002</v>
      </c>
      <c r="R3206" s="87" cm="1">
        <f t="array" ref="R3206">IF($X3206="Non-local",VLOOKUP($E3206,$AI$88:$AW$92,COLUMN($AW:$AW)-COLUMN($AH:$AH),FALSE),IF($X3206="Unknown",VLOOKUP($E3206,$AI$95:$AW$99,COLUMN($AW:$AW)-COLUMN($AH:$AH),FALSE),0))</f>
        <v>0.13812461483017213</v>
      </c>
      <c r="S3206" s="87" cm="1">
        <f t="array" ref="S3206">VLOOKUP($E3206,$AI$111:$AW$115,COLUMN($AW:$AW)-COLUMN($AH:$AH),FALSE)</f>
        <v>431.69322000000005</v>
      </c>
      <c r="T3206" s="104">
        <f t="shared" si="642"/>
        <v>0.90318438815217317</v>
      </c>
      <c r="U3206" s="104">
        <f t="shared" si="643"/>
        <v>1703.7732303453031</v>
      </c>
      <c r="V3206" s="87" cm="1">
        <f t="array" ref="V3206">VLOOKUP($E3206,$AI$118:$AW$122,COLUMN($AW:$AW)-COLUMN($AH:$AH),FALSE)</f>
        <v>0</v>
      </c>
      <c r="W3206" s="87" t="str">
        <f t="shared" si="647"/>
        <v>Domestic</v>
      </c>
      <c r="X3206" s="87" t="str">
        <f t="shared" si="648"/>
        <v>Non-local</v>
      </c>
      <c r="Y3206" s="104"/>
      <c r="Z3206" s="87" t="str">
        <f t="shared" si="644"/>
        <v>USA</v>
      </c>
      <c r="AA3206" s="87" t="str">
        <f t="shared" si="645"/>
        <v>USA</v>
      </c>
      <c r="AB3206" s="82" cm="1">
        <f t="array" ref="AB3206">VLOOKUP(B3206,'GDP per Capita'!$T$2:$V$4235,COLUMN('GDP per Capita'!$V:$V)-COLUMN('GDP per Capita'!$S:$S),FALSE)</f>
        <v>63809.64</v>
      </c>
      <c r="AC3206" s="82">
        <f t="shared" si="640"/>
        <v>63809.64</v>
      </c>
      <c r="AD3206" s="82">
        <f t="shared" si="641"/>
        <v>63809.64</v>
      </c>
      <c r="AE3206" s="88">
        <f t="shared" si="646"/>
        <v>2.6700875139638824E-2</v>
      </c>
    </row>
    <row r="3207" spans="1:31">
      <c r="A3207" s="77" t="s">
        <v>1043</v>
      </c>
      <c r="B3207" s="77">
        <v>3206</v>
      </c>
      <c r="C3207" s="77" t="s">
        <v>29</v>
      </c>
      <c r="D3207" s="77" t="s">
        <v>29</v>
      </c>
      <c r="E3207" s="77">
        <v>2017</v>
      </c>
      <c r="F3207" s="77">
        <v>34.365355450000003</v>
      </c>
      <c r="G3207" s="77">
        <v>-89.534908295442406</v>
      </c>
      <c r="H3207" s="77">
        <v>0</v>
      </c>
      <c r="I3207" s="77" t="s">
        <v>1727</v>
      </c>
      <c r="J3207" s="77">
        <v>30.271128600000001</v>
      </c>
      <c r="K3207" s="77">
        <v>-97.743699500000005</v>
      </c>
      <c r="L3207" s="77">
        <v>1790.4622074497099</v>
      </c>
      <c r="M3207" s="77">
        <v>0.39805288097089903</v>
      </c>
      <c r="N3207" s="77">
        <v>0</v>
      </c>
      <c r="O3207" s="77">
        <v>343.76874383034402</v>
      </c>
      <c r="P3207" s="87" cm="1">
        <f t="array" ref="P3207">IF($X3207="Non-local",VLOOKUP($E3207,$AI$64:$AW$68,COLUMN($AW:$AW)-COLUMN($AH:$AH),FALSE),IF($X3207="Unknown",VLOOKUP($E3207,$AI$71:$AW$75,COLUMN($AW:$AW)-COLUMN($AH:$AH),FALSE),0))</f>
        <v>223.99999999999997</v>
      </c>
      <c r="Q3207" s="87" cm="1">
        <f t="array" ref="Q3207">IF($X3207="Non-local",VLOOKUP($E3207,$AI$40:$AW$44,COLUMN($AW:$AW)-COLUMN($AH:$AH),FALSE),IF($X3207="Unknown",VLOOKUP($E3207,$AI$47:$AW$51,COLUMN($AW:$AW)-COLUMN($AH:$AH),FALSE),0))</f>
        <v>535.71460000000002</v>
      </c>
      <c r="R3207" s="87" cm="1">
        <f t="array" ref="R3207">IF($X3207="Non-local",VLOOKUP($E3207,$AI$88:$AW$92,COLUMN($AW:$AW)-COLUMN($AH:$AH),FALSE),IF($X3207="Unknown",VLOOKUP($E3207,$AI$95:$AW$99,COLUMN($AW:$AW)-COLUMN($AH:$AH),FALSE),0))</f>
        <v>0.13812461483017213</v>
      </c>
      <c r="S3207" s="87" cm="1">
        <f t="array" ref="S3207">VLOOKUP($E3207,$AI$111:$AW$115,COLUMN($AW:$AW)-COLUMN($AH:$AH),FALSE)</f>
        <v>431.69322000000005</v>
      </c>
      <c r="T3207" s="104">
        <f t="shared" si="642"/>
        <v>0.53617749580107121</v>
      </c>
      <c r="U3207" s="104">
        <f t="shared" si="643"/>
        <v>1535.1765638303441</v>
      </c>
      <c r="V3207" s="87" cm="1">
        <f t="array" ref="V3207">VLOOKUP($E3207,$AI$118:$AW$122,COLUMN($AW:$AW)-COLUMN($AH:$AH),FALSE)</f>
        <v>0</v>
      </c>
      <c r="W3207" s="87" t="str">
        <f t="shared" si="647"/>
        <v>Domestic</v>
      </c>
      <c r="X3207" s="87" t="str">
        <f t="shared" si="648"/>
        <v>Non-local</v>
      </c>
      <c r="Y3207" s="104"/>
      <c r="Z3207" s="87" t="str">
        <f t="shared" si="644"/>
        <v>USA</v>
      </c>
      <c r="AA3207" s="87" t="str">
        <f t="shared" si="645"/>
        <v>USA</v>
      </c>
      <c r="AB3207" s="82" cm="1">
        <f t="array" ref="AB3207">VLOOKUP(B3207,'GDP per Capita'!$T$2:$V$4235,COLUMN('GDP per Capita'!$V:$V)-COLUMN('GDP per Capita'!$S:$S),FALSE)</f>
        <v>63809.64</v>
      </c>
      <c r="AC3207" s="82">
        <f t="shared" si="640"/>
        <v>63809.64</v>
      </c>
      <c r="AD3207" s="82">
        <f t="shared" si="641"/>
        <v>63809.64</v>
      </c>
      <c r="AE3207" s="88">
        <f t="shared" si="646"/>
        <v>2.4058693385989077E-2</v>
      </c>
    </row>
    <row r="3208" spans="1:31">
      <c r="A3208" s="77" t="s">
        <v>1091</v>
      </c>
      <c r="B3208" s="77">
        <v>3207</v>
      </c>
      <c r="C3208" s="77" t="s">
        <v>29</v>
      </c>
      <c r="D3208" s="77" t="s">
        <v>29</v>
      </c>
      <c r="E3208" s="77">
        <v>2017</v>
      </c>
      <c r="F3208" s="77">
        <v>38.896729000000001</v>
      </c>
      <c r="G3208" s="77">
        <v>-77.298664372195006</v>
      </c>
      <c r="H3208" s="77">
        <v>0</v>
      </c>
      <c r="I3208" s="77" t="s">
        <v>1727</v>
      </c>
      <c r="J3208" s="77">
        <v>30.271128600000001</v>
      </c>
      <c r="K3208" s="77">
        <v>-97.743699500000005</v>
      </c>
      <c r="L3208" s="77">
        <v>4192.8085950679897</v>
      </c>
      <c r="M3208" s="77">
        <v>0.75281699382719702</v>
      </c>
      <c r="N3208" s="77">
        <v>0</v>
      </c>
      <c r="O3208" s="77">
        <v>503.13703140815801</v>
      </c>
      <c r="P3208" s="87" cm="1">
        <f t="array" ref="P3208">IF($X3208="Non-local",VLOOKUP($E3208,$AI$64:$AW$68,COLUMN($AW:$AW)-COLUMN($AH:$AH),FALSE),IF($X3208="Unknown",VLOOKUP($E3208,$AI$71:$AW$75,COLUMN($AW:$AW)-COLUMN($AH:$AH),FALSE),0))</f>
        <v>223.99999999999997</v>
      </c>
      <c r="Q3208" s="87" cm="1">
        <f t="array" ref="Q3208">IF($X3208="Non-local",VLOOKUP($E3208,$AI$40:$AW$44,COLUMN($AW:$AW)-COLUMN($AH:$AH),FALSE),IF($X3208="Unknown",VLOOKUP($E3208,$AI$47:$AW$51,COLUMN($AW:$AW)-COLUMN($AH:$AH),FALSE),0))</f>
        <v>535.71460000000002</v>
      </c>
      <c r="R3208" s="87" cm="1">
        <f t="array" ref="R3208">IF($X3208="Non-local",VLOOKUP($E3208,$AI$88:$AW$92,COLUMN($AW:$AW)-COLUMN($AH:$AH),FALSE),IF($X3208="Unknown",VLOOKUP($E3208,$AI$95:$AW$99,COLUMN($AW:$AW)-COLUMN($AH:$AH),FALSE),0))</f>
        <v>0.13812461483017213</v>
      </c>
      <c r="S3208" s="87" cm="1">
        <f t="array" ref="S3208">VLOOKUP($E3208,$AI$111:$AW$115,COLUMN($AW:$AW)-COLUMN($AH:$AH),FALSE)</f>
        <v>431.69322000000005</v>
      </c>
      <c r="T3208" s="104">
        <f t="shared" si="642"/>
        <v>0.89094160865736916</v>
      </c>
      <c r="U3208" s="104">
        <f t="shared" si="643"/>
        <v>1694.5448514081581</v>
      </c>
      <c r="V3208" s="87" cm="1">
        <f t="array" ref="V3208">VLOOKUP($E3208,$AI$118:$AW$122,COLUMN($AW:$AW)-COLUMN($AH:$AH),FALSE)</f>
        <v>0</v>
      </c>
      <c r="W3208" s="87" t="str">
        <f t="shared" si="647"/>
        <v>Domestic</v>
      </c>
      <c r="X3208" s="87" t="str">
        <f t="shared" si="648"/>
        <v>Non-local</v>
      </c>
      <c r="Y3208" s="104"/>
      <c r="Z3208" s="87" t="str">
        <f t="shared" si="644"/>
        <v>USA</v>
      </c>
      <c r="AA3208" s="87" t="str">
        <f t="shared" si="645"/>
        <v>USA</v>
      </c>
      <c r="AB3208" s="82" cm="1">
        <f t="array" ref="AB3208">VLOOKUP(B3208,'GDP per Capita'!$T$2:$V$4235,COLUMN('GDP per Capita'!$V:$V)-COLUMN('GDP per Capita'!$S:$S),FALSE)</f>
        <v>63809.64</v>
      </c>
      <c r="AC3208" s="82">
        <f t="shared" si="640"/>
        <v>63809.64</v>
      </c>
      <c r="AD3208" s="82">
        <f t="shared" si="641"/>
        <v>63809.64</v>
      </c>
      <c r="AE3208" s="88">
        <f t="shared" si="646"/>
        <v>2.6556251553968305E-2</v>
      </c>
    </row>
    <row r="3209" spans="1:31">
      <c r="A3209" s="77" t="s">
        <v>1762</v>
      </c>
      <c r="B3209" s="77">
        <v>3208</v>
      </c>
      <c r="C3209" s="77" t="s">
        <v>29</v>
      </c>
      <c r="D3209" s="77" t="s">
        <v>29</v>
      </c>
      <c r="E3209" s="77">
        <v>2017</v>
      </c>
      <c r="F3209" s="77">
        <v>39.604679499999897</v>
      </c>
      <c r="G3209" s="77">
        <v>-76.849986900000005</v>
      </c>
      <c r="H3209" s="77">
        <v>0</v>
      </c>
      <c r="I3209" s="77" t="s">
        <v>1727</v>
      </c>
      <c r="J3209" s="77">
        <v>30.271128600000001</v>
      </c>
      <c r="K3209" s="77">
        <v>-97.743699500000005</v>
      </c>
      <c r="L3209" s="77">
        <v>4322.6706217807696</v>
      </c>
      <c r="M3209" s="77">
        <v>0.77349068529940701</v>
      </c>
      <c r="N3209" s="77">
        <v>0</v>
      </c>
      <c r="O3209" s="77">
        <v>518.720474613693</v>
      </c>
      <c r="P3209" s="87" cm="1">
        <f t="array" ref="P3209">IF($X3209="Non-local",VLOOKUP($E3209,$AI$64:$AW$68,COLUMN($AW:$AW)-COLUMN($AH:$AH),FALSE),IF($X3209="Unknown",VLOOKUP($E3209,$AI$71:$AW$75,COLUMN($AW:$AW)-COLUMN($AH:$AH),FALSE),0))</f>
        <v>223.99999999999997</v>
      </c>
      <c r="Q3209" s="87" cm="1">
        <f t="array" ref="Q3209">IF($X3209="Non-local",VLOOKUP($E3209,$AI$40:$AW$44,COLUMN($AW:$AW)-COLUMN($AH:$AH),FALSE),IF($X3209="Unknown",VLOOKUP($E3209,$AI$47:$AW$51,COLUMN($AW:$AW)-COLUMN($AH:$AH),FALSE),0))</f>
        <v>535.71460000000002</v>
      </c>
      <c r="R3209" s="87" cm="1">
        <f t="array" ref="R3209">IF($X3209="Non-local",VLOOKUP($E3209,$AI$88:$AW$92,COLUMN($AW:$AW)-COLUMN($AH:$AH),FALSE),IF($X3209="Unknown",VLOOKUP($E3209,$AI$95:$AW$99,COLUMN($AW:$AW)-COLUMN($AH:$AH),FALSE),0))</f>
        <v>0.13812461483017213</v>
      </c>
      <c r="S3209" s="87" cm="1">
        <f t="array" ref="S3209">VLOOKUP($E3209,$AI$111:$AW$115,COLUMN($AW:$AW)-COLUMN($AH:$AH),FALSE)</f>
        <v>431.69322000000005</v>
      </c>
      <c r="T3209" s="104">
        <f t="shared" si="642"/>
        <v>0.91161530012957914</v>
      </c>
      <c r="U3209" s="104">
        <f t="shared" si="643"/>
        <v>1710.128294613693</v>
      </c>
      <c r="V3209" s="87" cm="1">
        <f t="array" ref="V3209">VLOOKUP($E3209,$AI$118:$AW$122,COLUMN($AW:$AW)-COLUMN($AH:$AH),FALSE)</f>
        <v>0</v>
      </c>
      <c r="W3209" s="87" t="str">
        <f t="shared" si="647"/>
        <v>Domestic</v>
      </c>
      <c r="X3209" s="87" t="str">
        <f t="shared" si="648"/>
        <v>Non-local</v>
      </c>
      <c r="Y3209" s="104"/>
      <c r="Z3209" s="87" t="str">
        <f t="shared" si="644"/>
        <v>USA</v>
      </c>
      <c r="AA3209" s="87" t="str">
        <f t="shared" si="645"/>
        <v>USA</v>
      </c>
      <c r="AB3209" s="82" cm="1">
        <f t="array" ref="AB3209">VLOOKUP(B3209,'GDP per Capita'!$T$2:$V$4235,COLUMN('GDP per Capita'!$V:$V)-COLUMN('GDP per Capita'!$S:$S),FALSE)</f>
        <v>63809.64</v>
      </c>
      <c r="AC3209" s="82">
        <f t="shared" si="640"/>
        <v>63809.64</v>
      </c>
      <c r="AD3209" s="82">
        <f t="shared" si="641"/>
        <v>63809.64</v>
      </c>
      <c r="AE3209" s="88">
        <f t="shared" si="646"/>
        <v>2.6800469249061633E-2</v>
      </c>
    </row>
    <row r="3210" spans="1:31">
      <c r="A3210" s="77" t="s">
        <v>1763</v>
      </c>
      <c r="B3210" s="77">
        <v>3209</v>
      </c>
      <c r="C3210" s="77" t="s">
        <v>29</v>
      </c>
      <c r="D3210" s="77" t="s">
        <v>29</v>
      </c>
      <c r="E3210" s="77">
        <v>2017</v>
      </c>
      <c r="F3210" s="77">
        <v>40.812378199999998</v>
      </c>
      <c r="G3210" s="77">
        <v>-73.624868612303501</v>
      </c>
      <c r="H3210" s="77">
        <v>0</v>
      </c>
      <c r="I3210" s="77" t="s">
        <v>1727</v>
      </c>
      <c r="J3210" s="77">
        <v>30.271128600000001</v>
      </c>
      <c r="K3210" s="77">
        <v>-97.743699500000005</v>
      </c>
      <c r="L3210" s="77">
        <v>4930.6976419461298</v>
      </c>
      <c r="M3210" s="77">
        <v>0.86730507691505798</v>
      </c>
      <c r="N3210" s="77">
        <v>0</v>
      </c>
      <c r="O3210" s="77">
        <v>591.68371703353603</v>
      </c>
      <c r="P3210" s="87" cm="1">
        <f t="array" ref="P3210">IF($X3210="Non-local",VLOOKUP($E3210,$AI$64:$AW$68,COLUMN($AW:$AW)-COLUMN($AH:$AH),FALSE),IF($X3210="Unknown",VLOOKUP($E3210,$AI$71:$AW$75,COLUMN($AW:$AW)-COLUMN($AH:$AH),FALSE),0))</f>
        <v>223.99999999999997</v>
      </c>
      <c r="Q3210" s="87" cm="1">
        <f t="array" ref="Q3210">IF($X3210="Non-local",VLOOKUP($E3210,$AI$40:$AW$44,COLUMN($AW:$AW)-COLUMN($AH:$AH),FALSE),IF($X3210="Unknown",VLOOKUP($E3210,$AI$47:$AW$51,COLUMN($AW:$AW)-COLUMN($AH:$AH),FALSE),0))</f>
        <v>535.71460000000002</v>
      </c>
      <c r="R3210" s="87" cm="1">
        <f t="array" ref="R3210">IF($X3210="Non-local",VLOOKUP($E3210,$AI$88:$AW$92,COLUMN($AW:$AW)-COLUMN($AH:$AH),FALSE),IF($X3210="Unknown",VLOOKUP($E3210,$AI$95:$AW$99,COLUMN($AW:$AW)-COLUMN($AH:$AH),FALSE),0))</f>
        <v>0.13812461483017213</v>
      </c>
      <c r="S3210" s="87" cm="1">
        <f t="array" ref="S3210">VLOOKUP($E3210,$AI$111:$AW$115,COLUMN($AW:$AW)-COLUMN($AH:$AH),FALSE)</f>
        <v>431.69322000000005</v>
      </c>
      <c r="T3210" s="104">
        <f t="shared" si="642"/>
        <v>1.0054296917452301</v>
      </c>
      <c r="U3210" s="104">
        <f t="shared" si="643"/>
        <v>1783.091537033536</v>
      </c>
      <c r="V3210" s="87" cm="1">
        <f t="array" ref="V3210">VLOOKUP($E3210,$AI$118:$AW$122,COLUMN($AW:$AW)-COLUMN($AH:$AH),FALSE)</f>
        <v>0</v>
      </c>
      <c r="W3210" s="87" t="str">
        <f t="shared" si="647"/>
        <v>Domestic</v>
      </c>
      <c r="X3210" s="87" t="str">
        <f t="shared" si="648"/>
        <v>Non-local</v>
      </c>
      <c r="Y3210" s="104"/>
      <c r="Z3210" s="87" t="str">
        <f t="shared" si="644"/>
        <v>USA</v>
      </c>
      <c r="AA3210" s="87" t="str">
        <f t="shared" si="645"/>
        <v>USA</v>
      </c>
      <c r="AB3210" s="82" cm="1">
        <f t="array" ref="AB3210">VLOOKUP(B3210,'GDP per Capita'!$T$2:$V$4235,COLUMN('GDP per Capita'!$V:$V)-COLUMN('GDP per Capita'!$S:$S),FALSE)</f>
        <v>63809.64</v>
      </c>
      <c r="AC3210" s="82">
        <f t="shared" si="640"/>
        <v>63809.64</v>
      </c>
      <c r="AD3210" s="82">
        <f t="shared" si="641"/>
        <v>63809.64</v>
      </c>
      <c r="AE3210" s="88">
        <f t="shared" si="646"/>
        <v>2.7943920966072462E-2</v>
      </c>
    </row>
    <row r="3211" spans="1:31">
      <c r="A3211" s="77" t="s">
        <v>927</v>
      </c>
      <c r="B3211" s="77">
        <v>3210</v>
      </c>
      <c r="C3211" s="77" t="s">
        <v>29</v>
      </c>
      <c r="D3211" s="77" t="s">
        <v>29</v>
      </c>
      <c r="E3211" s="77">
        <v>2017</v>
      </c>
      <c r="F3211" s="77">
        <v>34.147645199999999</v>
      </c>
      <c r="G3211" s="77">
        <v>-118.1444779</v>
      </c>
      <c r="H3211" s="77">
        <v>0</v>
      </c>
      <c r="I3211" s="77" t="s">
        <v>1727</v>
      </c>
      <c r="J3211" s="77">
        <v>30.271128600000001</v>
      </c>
      <c r="K3211" s="77">
        <v>-97.743699500000005</v>
      </c>
      <c r="L3211" s="77">
        <v>3927.0989919559202</v>
      </c>
      <c r="M3211" s="77">
        <v>0.71051672719042702</v>
      </c>
      <c r="N3211" s="77">
        <v>0</v>
      </c>
      <c r="O3211" s="77">
        <v>754.00300645553705</v>
      </c>
      <c r="P3211" s="87" cm="1">
        <f t="array" ref="P3211">IF($X3211="Non-local",VLOOKUP($E3211,$AI$64:$AW$68,COLUMN($AW:$AW)-COLUMN($AH:$AH),FALSE),IF($X3211="Unknown",VLOOKUP($E3211,$AI$71:$AW$75,COLUMN($AW:$AW)-COLUMN($AH:$AH),FALSE),0))</f>
        <v>223.99999999999997</v>
      </c>
      <c r="Q3211" s="87" cm="1">
        <f t="array" ref="Q3211">IF($X3211="Non-local",VLOOKUP($E3211,$AI$40:$AW$44,COLUMN($AW:$AW)-COLUMN($AH:$AH),FALSE),IF($X3211="Unknown",VLOOKUP($E3211,$AI$47:$AW$51,COLUMN($AW:$AW)-COLUMN($AH:$AH),FALSE),0))</f>
        <v>535.71460000000002</v>
      </c>
      <c r="R3211" s="87" cm="1">
        <f t="array" ref="R3211">IF($X3211="Non-local",VLOOKUP($E3211,$AI$88:$AW$92,COLUMN($AW:$AW)-COLUMN($AH:$AH),FALSE),IF($X3211="Unknown",VLOOKUP($E3211,$AI$95:$AW$99,COLUMN($AW:$AW)-COLUMN($AH:$AH),FALSE),0))</f>
        <v>0.13812461483017213</v>
      </c>
      <c r="S3211" s="87" cm="1">
        <f t="array" ref="S3211">VLOOKUP($E3211,$AI$111:$AW$115,COLUMN($AW:$AW)-COLUMN($AH:$AH),FALSE)</f>
        <v>431.69322000000005</v>
      </c>
      <c r="T3211" s="104">
        <f t="shared" si="642"/>
        <v>0.84864134202059915</v>
      </c>
      <c r="U3211" s="104">
        <f t="shared" si="643"/>
        <v>1945.4108264555371</v>
      </c>
      <c r="V3211" s="87" cm="1">
        <f t="array" ref="V3211">VLOOKUP($E3211,$AI$118:$AW$122,COLUMN($AW:$AW)-COLUMN($AH:$AH),FALSE)</f>
        <v>0</v>
      </c>
      <c r="W3211" s="87" t="str">
        <f t="shared" si="647"/>
        <v>Domestic</v>
      </c>
      <c r="X3211" s="87" t="str">
        <f t="shared" si="648"/>
        <v>Non-local</v>
      </c>
      <c r="Y3211" s="104"/>
      <c r="Z3211" s="87" t="str">
        <f t="shared" si="644"/>
        <v>USA</v>
      </c>
      <c r="AA3211" s="87" t="str">
        <f t="shared" si="645"/>
        <v>USA</v>
      </c>
      <c r="AB3211" s="82" cm="1">
        <f t="array" ref="AB3211">VLOOKUP(B3211,'GDP per Capita'!$T$2:$V$4235,COLUMN('GDP per Capita'!$V:$V)-COLUMN('GDP per Capita'!$S:$S),FALSE)</f>
        <v>63809.64</v>
      </c>
      <c r="AC3211" s="82">
        <f t="shared" si="640"/>
        <v>63809.64</v>
      </c>
      <c r="AD3211" s="82">
        <f t="shared" si="641"/>
        <v>63809.64</v>
      </c>
      <c r="AE3211" s="88">
        <f t="shared" si="646"/>
        <v>3.0487726093667619E-2</v>
      </c>
    </row>
    <row r="3212" spans="1:31">
      <c r="A3212" s="77" t="s">
        <v>886</v>
      </c>
      <c r="B3212" s="77">
        <v>3211</v>
      </c>
      <c r="C3212" s="77" t="s">
        <v>29</v>
      </c>
      <c r="D3212" s="77" t="s">
        <v>29</v>
      </c>
      <c r="E3212" s="77">
        <v>2017</v>
      </c>
      <c r="F3212" s="77">
        <v>39.284749400000003</v>
      </c>
      <c r="G3212" s="77">
        <v>-76.620474639699793</v>
      </c>
      <c r="H3212" s="77">
        <v>0</v>
      </c>
      <c r="I3212" s="77" t="s">
        <v>1727</v>
      </c>
      <c r="J3212" s="77">
        <v>30.271128600000001</v>
      </c>
      <c r="K3212" s="77">
        <v>-97.743699500000005</v>
      </c>
      <c r="L3212" s="77">
        <v>4333.0445921849196</v>
      </c>
      <c r="M3212" s="77">
        <v>0.77514219397292805</v>
      </c>
      <c r="N3212" s="77">
        <v>0</v>
      </c>
      <c r="O3212" s="77">
        <v>519.96535106219005</v>
      </c>
      <c r="P3212" s="87" cm="1">
        <f t="array" ref="P3212">IF($X3212="Non-local",VLOOKUP($E3212,$AI$64:$AW$68,COLUMN($AW:$AW)-COLUMN($AH:$AH),FALSE),IF($X3212="Unknown",VLOOKUP($E3212,$AI$71:$AW$75,COLUMN($AW:$AW)-COLUMN($AH:$AH),FALSE),0))</f>
        <v>223.99999999999997</v>
      </c>
      <c r="Q3212" s="87" cm="1">
        <f t="array" ref="Q3212">IF($X3212="Non-local",VLOOKUP($E3212,$AI$40:$AW$44,COLUMN($AW:$AW)-COLUMN($AH:$AH),FALSE),IF($X3212="Unknown",VLOOKUP($E3212,$AI$47:$AW$51,COLUMN($AW:$AW)-COLUMN($AH:$AH),FALSE),0))</f>
        <v>535.71460000000002</v>
      </c>
      <c r="R3212" s="87" cm="1">
        <f t="array" ref="R3212">IF($X3212="Non-local",VLOOKUP($E3212,$AI$88:$AW$92,COLUMN($AW:$AW)-COLUMN($AH:$AH),FALSE),IF($X3212="Unknown",VLOOKUP($E3212,$AI$95:$AW$99,COLUMN($AW:$AW)-COLUMN($AH:$AH),FALSE),0))</f>
        <v>0.13812461483017213</v>
      </c>
      <c r="S3212" s="87" cm="1">
        <f t="array" ref="S3212">VLOOKUP($E3212,$AI$111:$AW$115,COLUMN($AW:$AW)-COLUMN($AH:$AH),FALSE)</f>
        <v>431.69322000000005</v>
      </c>
      <c r="T3212" s="104">
        <f t="shared" si="642"/>
        <v>0.91326680880310018</v>
      </c>
      <c r="U3212" s="104">
        <f t="shared" si="643"/>
        <v>1711.3731710621901</v>
      </c>
      <c r="V3212" s="87" cm="1">
        <f t="array" ref="V3212">VLOOKUP($E3212,$AI$118:$AW$122,COLUMN($AW:$AW)-COLUMN($AH:$AH),FALSE)</f>
        <v>0</v>
      </c>
      <c r="W3212" s="87" t="str">
        <f t="shared" si="647"/>
        <v>Domestic</v>
      </c>
      <c r="X3212" s="87" t="str">
        <f t="shared" si="648"/>
        <v>Non-local</v>
      </c>
      <c r="Y3212" s="104"/>
      <c r="Z3212" s="87" t="str">
        <f t="shared" si="644"/>
        <v>USA</v>
      </c>
      <c r="AA3212" s="87" t="str">
        <f t="shared" si="645"/>
        <v>USA</v>
      </c>
      <c r="AB3212" s="82" cm="1">
        <f t="array" ref="AB3212">VLOOKUP(B3212,'GDP per Capita'!$T$2:$V$4235,COLUMN('GDP per Capita'!$V:$V)-COLUMN('GDP per Capita'!$S:$S),FALSE)</f>
        <v>63809.64</v>
      </c>
      <c r="AC3212" s="82">
        <f t="shared" si="640"/>
        <v>63809.64</v>
      </c>
      <c r="AD3212" s="82">
        <f t="shared" si="641"/>
        <v>63809.64</v>
      </c>
      <c r="AE3212" s="88">
        <f t="shared" si="646"/>
        <v>2.6819978471312331E-2</v>
      </c>
    </row>
    <row r="3213" spans="1:31">
      <c r="A3213" s="77" t="s">
        <v>1764</v>
      </c>
      <c r="B3213" s="77">
        <v>3212</v>
      </c>
      <c r="C3213" s="77" t="s">
        <v>574</v>
      </c>
      <c r="D3213" s="77" t="s">
        <v>30</v>
      </c>
      <c r="E3213" s="77">
        <v>2017</v>
      </c>
      <c r="F3213" s="77">
        <v>39.920449799999901</v>
      </c>
      <c r="G3213" s="77">
        <v>116.4369109</v>
      </c>
      <c r="H3213" s="77">
        <v>0</v>
      </c>
      <c r="I3213" s="77" t="s">
        <v>1727</v>
      </c>
      <c r="J3213" s="77">
        <v>30.271128600000001</v>
      </c>
      <c r="K3213" s="77">
        <v>-97.743699500000005</v>
      </c>
      <c r="L3213" s="77">
        <v>22899.851550148898</v>
      </c>
      <c r="M3213" s="77">
        <v>3.5704351754321002</v>
      </c>
      <c r="N3213" s="77">
        <v>0</v>
      </c>
      <c r="O3213" s="77">
        <v>2095.3364168386302</v>
      </c>
      <c r="P3213" s="87" cm="1">
        <f t="array" ref="P3213">IF($X3213="Non-local",VLOOKUP($E3213,$AI$64:$AW$68,COLUMN($AW:$AW)-COLUMN($AH:$AH),FALSE),IF($X3213="Unknown",VLOOKUP($E3213,$AI$71:$AW$75,COLUMN($AW:$AW)-COLUMN($AH:$AH),FALSE),0))</f>
        <v>223.99999999999997</v>
      </c>
      <c r="Q3213" s="87" cm="1">
        <f t="array" ref="Q3213">IF($X3213="Non-local",VLOOKUP($E3213,$AI$40:$AW$44,COLUMN($AW:$AW)-COLUMN($AH:$AH),FALSE),IF($X3213="Unknown",VLOOKUP($E3213,$AI$47:$AW$51,COLUMN($AW:$AW)-COLUMN($AH:$AH),FALSE),0))</f>
        <v>535.71460000000002</v>
      </c>
      <c r="R3213" s="87" cm="1">
        <f t="array" ref="R3213">IF($X3213="Non-local",VLOOKUP($E3213,$AI$88:$AW$92,COLUMN($AW:$AW)-COLUMN($AH:$AH),FALSE),IF($X3213="Unknown",VLOOKUP($E3213,$AI$95:$AW$99,COLUMN($AW:$AW)-COLUMN($AH:$AH),FALSE),0))</f>
        <v>0.13812461483017213</v>
      </c>
      <c r="S3213" s="87" cm="1">
        <f t="array" ref="S3213">VLOOKUP($E3213,$AI$111:$AW$115,COLUMN($AW:$AW)-COLUMN($AH:$AH),FALSE)</f>
        <v>431.69322000000005</v>
      </c>
      <c r="T3213" s="104">
        <f t="shared" si="642"/>
        <v>3.7085597902622722</v>
      </c>
      <c r="U3213" s="104">
        <f t="shared" si="643"/>
        <v>3286.7442368386301</v>
      </c>
      <c r="V3213" s="87" cm="1">
        <f t="array" ref="V3213">VLOOKUP($E3213,$AI$118:$AW$122,COLUMN($AW:$AW)-COLUMN($AH:$AH),FALSE)</f>
        <v>0</v>
      </c>
      <c r="W3213" s="87" t="str">
        <f t="shared" si="647"/>
        <v>International</v>
      </c>
      <c r="X3213" s="87" t="str">
        <f t="shared" si="648"/>
        <v>Non-local</v>
      </c>
      <c r="Y3213" s="104"/>
      <c r="Z3213" s="87" t="str">
        <f t="shared" si="644"/>
        <v>China</v>
      </c>
      <c r="AA3213" s="87" t="str">
        <f t="shared" si="645"/>
        <v>Asia</v>
      </c>
      <c r="AB3213" s="82" cm="1">
        <f t="array" ref="AB3213">VLOOKUP(B3213,'GDP per Capita'!$T$2:$V$4235,COLUMN('GDP per Capita'!$V:$V)-COLUMN('GDP per Capita'!$S:$S),FALSE)</f>
        <v>10121.299999999999</v>
      </c>
      <c r="AC3213" s="82">
        <f t="shared" si="640"/>
        <v>10121.299999999999</v>
      </c>
      <c r="AD3213" s="82">
        <f t="shared" si="641"/>
        <v>10121.299999999999</v>
      </c>
      <c r="AE3213" s="88">
        <f t="shared" si="646"/>
        <v>0.32473538348222364</v>
      </c>
    </row>
    <row r="3214" spans="1:31">
      <c r="A3214" s="77" t="s">
        <v>911</v>
      </c>
      <c r="B3214" s="77">
        <v>3213</v>
      </c>
      <c r="C3214" s="77" t="s">
        <v>29</v>
      </c>
      <c r="D3214" s="77" t="s">
        <v>29</v>
      </c>
      <c r="E3214" s="77">
        <v>2017</v>
      </c>
      <c r="F3214" s="77">
        <v>42.3750997</v>
      </c>
      <c r="G3214" s="77">
        <v>-71.105615700000001</v>
      </c>
      <c r="H3214" s="77">
        <v>0</v>
      </c>
      <c r="I3214" s="77" t="s">
        <v>1727</v>
      </c>
      <c r="J3214" s="77">
        <v>30.271128600000001</v>
      </c>
      <c r="K3214" s="77">
        <v>-97.743699500000005</v>
      </c>
      <c r="L3214" s="77">
        <v>5445.9241754648101</v>
      </c>
      <c r="M3214" s="77">
        <v>0.93688752265675002</v>
      </c>
      <c r="N3214" s="77">
        <v>0</v>
      </c>
      <c r="O3214" s="77">
        <v>653.51090105577703</v>
      </c>
      <c r="P3214" s="87" cm="1">
        <f t="array" ref="P3214">IF($X3214="Non-local",VLOOKUP($E3214,$AI$64:$AW$68,COLUMN($AW:$AW)-COLUMN($AH:$AH),FALSE),IF($X3214="Unknown",VLOOKUP($E3214,$AI$71:$AW$75,COLUMN($AW:$AW)-COLUMN($AH:$AH),FALSE),0))</f>
        <v>223.99999999999997</v>
      </c>
      <c r="Q3214" s="87" cm="1">
        <f t="array" ref="Q3214">IF($X3214="Non-local",VLOOKUP($E3214,$AI$40:$AW$44,COLUMN($AW:$AW)-COLUMN($AH:$AH),FALSE),IF($X3214="Unknown",VLOOKUP($E3214,$AI$47:$AW$51,COLUMN($AW:$AW)-COLUMN($AH:$AH),FALSE),0))</f>
        <v>535.71460000000002</v>
      </c>
      <c r="R3214" s="87" cm="1">
        <f t="array" ref="R3214">IF($X3214="Non-local",VLOOKUP($E3214,$AI$88:$AW$92,COLUMN($AW:$AW)-COLUMN($AH:$AH),FALSE),IF($X3214="Unknown",VLOOKUP($E3214,$AI$95:$AW$99,COLUMN($AW:$AW)-COLUMN($AH:$AH),FALSE),0))</f>
        <v>0.13812461483017213</v>
      </c>
      <c r="S3214" s="87" cm="1">
        <f t="array" ref="S3214">VLOOKUP($E3214,$AI$111:$AW$115,COLUMN($AW:$AW)-COLUMN($AH:$AH),FALSE)</f>
        <v>431.69322000000005</v>
      </c>
      <c r="T3214" s="104">
        <f t="shared" si="642"/>
        <v>1.0750121374869221</v>
      </c>
      <c r="U3214" s="104">
        <f t="shared" si="643"/>
        <v>1844.918721055777</v>
      </c>
      <c r="V3214" s="87" cm="1">
        <f t="array" ref="V3214">VLOOKUP($E3214,$AI$118:$AW$122,COLUMN($AW:$AW)-COLUMN($AH:$AH),FALSE)</f>
        <v>0</v>
      </c>
      <c r="W3214" s="87" t="str">
        <f t="shared" si="647"/>
        <v>Domestic</v>
      </c>
      <c r="X3214" s="87" t="str">
        <f t="shared" si="648"/>
        <v>Non-local</v>
      </c>
      <c r="Y3214" s="104"/>
      <c r="Z3214" s="87" t="str">
        <f t="shared" si="644"/>
        <v>USA</v>
      </c>
      <c r="AA3214" s="87" t="str">
        <f t="shared" si="645"/>
        <v>USA</v>
      </c>
      <c r="AB3214" s="82" cm="1">
        <f t="array" ref="AB3214">VLOOKUP(B3214,'GDP per Capita'!$T$2:$V$4235,COLUMN('GDP per Capita'!$V:$V)-COLUMN('GDP per Capita'!$S:$S),FALSE)</f>
        <v>63809.64</v>
      </c>
      <c r="AC3214" s="82">
        <f t="shared" si="640"/>
        <v>63809.64</v>
      </c>
      <c r="AD3214" s="82">
        <f t="shared" si="641"/>
        <v>63809.64</v>
      </c>
      <c r="AE3214" s="88">
        <f t="shared" si="646"/>
        <v>2.8912852682694605E-2</v>
      </c>
    </row>
    <row r="3215" spans="1:31">
      <c r="A3215" s="77" t="s">
        <v>1028</v>
      </c>
      <c r="B3215" s="77">
        <v>3214</v>
      </c>
      <c r="C3215" s="77" t="s">
        <v>29</v>
      </c>
      <c r="D3215" s="77" t="s">
        <v>29</v>
      </c>
      <c r="E3215" s="77">
        <v>2017</v>
      </c>
      <c r="F3215" s="77">
        <v>38.980665999999999</v>
      </c>
      <c r="G3215" s="77">
        <v>-76.936918899999995</v>
      </c>
      <c r="H3215" s="77">
        <v>0</v>
      </c>
      <c r="I3215" s="77" t="s">
        <v>1727</v>
      </c>
      <c r="J3215" s="77">
        <v>30.271128600000001</v>
      </c>
      <c r="K3215" s="77">
        <v>-97.743699500000005</v>
      </c>
      <c r="L3215" s="77">
        <v>4257.9287036250798</v>
      </c>
      <c r="M3215" s="77">
        <v>0.76318394301953996</v>
      </c>
      <c r="N3215" s="77">
        <v>0</v>
      </c>
      <c r="O3215" s="77">
        <v>510.95144443500902</v>
      </c>
      <c r="P3215" s="87" cm="1">
        <f t="array" ref="P3215">IF($X3215="Non-local",VLOOKUP($E3215,$AI$64:$AW$68,COLUMN($AW:$AW)-COLUMN($AH:$AH),FALSE),IF($X3215="Unknown",VLOOKUP($E3215,$AI$71:$AW$75,COLUMN($AW:$AW)-COLUMN($AH:$AH),FALSE),0))</f>
        <v>223.99999999999997</v>
      </c>
      <c r="Q3215" s="87" cm="1">
        <f t="array" ref="Q3215">IF($X3215="Non-local",VLOOKUP($E3215,$AI$40:$AW$44,COLUMN($AW:$AW)-COLUMN($AH:$AH),FALSE),IF($X3215="Unknown",VLOOKUP($E3215,$AI$47:$AW$51,COLUMN($AW:$AW)-COLUMN($AH:$AH),FALSE),0))</f>
        <v>535.71460000000002</v>
      </c>
      <c r="R3215" s="87" cm="1">
        <f t="array" ref="R3215">IF($X3215="Non-local",VLOOKUP($E3215,$AI$88:$AW$92,COLUMN($AW:$AW)-COLUMN($AH:$AH),FALSE),IF($X3215="Unknown",VLOOKUP($E3215,$AI$95:$AW$99,COLUMN($AW:$AW)-COLUMN($AH:$AH),FALSE),0))</f>
        <v>0.13812461483017213</v>
      </c>
      <c r="S3215" s="87" cm="1">
        <f t="array" ref="S3215">VLOOKUP($E3215,$AI$111:$AW$115,COLUMN($AW:$AW)-COLUMN($AH:$AH),FALSE)</f>
        <v>431.69322000000005</v>
      </c>
      <c r="T3215" s="104">
        <f t="shared" si="642"/>
        <v>0.90130855784971209</v>
      </c>
      <c r="U3215" s="104">
        <f t="shared" si="643"/>
        <v>1702.3592644350092</v>
      </c>
      <c r="V3215" s="87" cm="1">
        <f t="array" ref="V3215">VLOOKUP($E3215,$AI$118:$AW$122,COLUMN($AW:$AW)-COLUMN($AH:$AH),FALSE)</f>
        <v>0</v>
      </c>
      <c r="W3215" s="87" t="str">
        <f t="shared" si="647"/>
        <v>Domestic</v>
      </c>
      <c r="X3215" s="87" t="str">
        <f t="shared" si="648"/>
        <v>Non-local</v>
      </c>
      <c r="Y3215" s="104"/>
      <c r="Z3215" s="87" t="str">
        <f t="shared" si="644"/>
        <v>USA</v>
      </c>
      <c r="AA3215" s="87" t="str">
        <f t="shared" si="645"/>
        <v>USA</v>
      </c>
      <c r="AB3215" s="82" cm="1">
        <f t="array" ref="AB3215">VLOOKUP(B3215,'GDP per Capita'!$T$2:$V$4235,COLUMN('GDP per Capita'!$V:$V)-COLUMN('GDP per Capita'!$S:$S),FALSE)</f>
        <v>63809.64</v>
      </c>
      <c r="AC3215" s="82">
        <f t="shared" si="640"/>
        <v>63809.64</v>
      </c>
      <c r="AD3215" s="82">
        <f t="shared" si="641"/>
        <v>63809.64</v>
      </c>
      <c r="AE3215" s="88">
        <f t="shared" si="646"/>
        <v>2.6678716012737407E-2</v>
      </c>
    </row>
    <row r="3216" spans="1:31">
      <c r="A3216" s="77" t="s">
        <v>1424</v>
      </c>
      <c r="B3216" s="77">
        <v>3215</v>
      </c>
      <c r="C3216" s="77" t="s">
        <v>29</v>
      </c>
      <c r="D3216" s="77" t="s">
        <v>29</v>
      </c>
      <c r="E3216" s="77">
        <v>2017</v>
      </c>
      <c r="F3216" s="77">
        <v>42.453491999999997</v>
      </c>
      <c r="G3216" s="77">
        <v>-75.062953100000001</v>
      </c>
      <c r="H3216" s="77">
        <v>0</v>
      </c>
      <c r="I3216" s="77" t="s">
        <v>1727</v>
      </c>
      <c r="J3216" s="77">
        <v>30.271128600000001</v>
      </c>
      <c r="K3216" s="77">
        <v>-97.743699500000005</v>
      </c>
      <c r="L3216" s="77">
        <v>4857.80023743116</v>
      </c>
      <c r="M3216" s="77">
        <v>0.85749790379178403</v>
      </c>
      <c r="N3216" s="77">
        <v>0</v>
      </c>
      <c r="O3216" s="77">
        <v>582.93602849173897</v>
      </c>
      <c r="P3216" s="87" cm="1">
        <f t="array" ref="P3216">IF($X3216="Non-local",VLOOKUP($E3216,$AI$64:$AW$68,COLUMN($AW:$AW)-COLUMN($AH:$AH),FALSE),IF($X3216="Unknown",VLOOKUP($E3216,$AI$71:$AW$75,COLUMN($AW:$AW)-COLUMN($AH:$AH),FALSE),0))</f>
        <v>223.99999999999997</v>
      </c>
      <c r="Q3216" s="87" cm="1">
        <f t="array" ref="Q3216">IF($X3216="Non-local",VLOOKUP($E3216,$AI$40:$AW$44,COLUMN($AW:$AW)-COLUMN($AH:$AH),FALSE),IF($X3216="Unknown",VLOOKUP($E3216,$AI$47:$AW$51,COLUMN($AW:$AW)-COLUMN($AH:$AH),FALSE),0))</f>
        <v>535.71460000000002</v>
      </c>
      <c r="R3216" s="87" cm="1">
        <f t="array" ref="R3216">IF($X3216="Non-local",VLOOKUP($E3216,$AI$88:$AW$92,COLUMN($AW:$AW)-COLUMN($AH:$AH),FALSE),IF($X3216="Unknown",VLOOKUP($E3216,$AI$95:$AW$99,COLUMN($AW:$AW)-COLUMN($AH:$AH),FALSE),0))</f>
        <v>0.13812461483017213</v>
      </c>
      <c r="S3216" s="87" cm="1">
        <f t="array" ref="S3216">VLOOKUP($E3216,$AI$111:$AW$115,COLUMN($AW:$AW)-COLUMN($AH:$AH),FALSE)</f>
        <v>431.69322000000005</v>
      </c>
      <c r="T3216" s="104">
        <f t="shared" si="642"/>
        <v>0.99562251862195617</v>
      </c>
      <c r="U3216" s="104">
        <f t="shared" si="643"/>
        <v>1774.3438484917392</v>
      </c>
      <c r="V3216" s="87" cm="1">
        <f t="array" ref="V3216">VLOOKUP($E3216,$AI$118:$AW$122,COLUMN($AW:$AW)-COLUMN($AH:$AH),FALSE)</f>
        <v>0</v>
      </c>
      <c r="W3216" s="87" t="str">
        <f t="shared" si="647"/>
        <v>Domestic</v>
      </c>
      <c r="X3216" s="87" t="str">
        <f t="shared" si="648"/>
        <v>Non-local</v>
      </c>
      <c r="Y3216" s="104"/>
      <c r="Z3216" s="87" t="str">
        <f t="shared" si="644"/>
        <v>USA</v>
      </c>
      <c r="AA3216" s="87" t="str">
        <f t="shared" si="645"/>
        <v>USA</v>
      </c>
      <c r="AB3216" s="82" cm="1">
        <f t="array" ref="AB3216">VLOOKUP(B3216,'GDP per Capita'!$T$2:$V$4235,COLUMN('GDP per Capita'!$V:$V)-COLUMN('GDP per Capita'!$S:$S),FALSE)</f>
        <v>63809.64</v>
      </c>
      <c r="AC3216" s="82">
        <f t="shared" si="640"/>
        <v>63809.64</v>
      </c>
      <c r="AD3216" s="82">
        <f t="shared" si="641"/>
        <v>63809.64</v>
      </c>
      <c r="AE3216" s="88">
        <f t="shared" si="646"/>
        <v>2.7806830574373078E-2</v>
      </c>
    </row>
    <row r="3217" spans="1:31">
      <c r="A3217" s="77" t="s">
        <v>886</v>
      </c>
      <c r="B3217" s="77">
        <v>3216</v>
      </c>
      <c r="C3217" s="77" t="s">
        <v>29</v>
      </c>
      <c r="D3217" s="77" t="s">
        <v>29</v>
      </c>
      <c r="E3217" s="77">
        <v>2017</v>
      </c>
      <c r="F3217" s="77">
        <v>39.284749400000003</v>
      </c>
      <c r="G3217" s="77">
        <v>-76.620474639699793</v>
      </c>
      <c r="H3217" s="77">
        <v>0</v>
      </c>
      <c r="I3217" s="77" t="s">
        <v>1727</v>
      </c>
      <c r="J3217" s="77">
        <v>30.271128600000001</v>
      </c>
      <c r="K3217" s="77">
        <v>-97.743699500000005</v>
      </c>
      <c r="L3217" s="77">
        <v>4333.0445921849196</v>
      </c>
      <c r="M3217" s="77">
        <v>0.77514219397292805</v>
      </c>
      <c r="N3217" s="77">
        <v>0</v>
      </c>
      <c r="O3217" s="77">
        <v>519.96535106219005</v>
      </c>
      <c r="P3217" s="87" cm="1">
        <f t="array" ref="P3217">IF($X3217="Non-local",VLOOKUP($E3217,$AI$64:$AW$68,COLUMN($AW:$AW)-COLUMN($AH:$AH),FALSE),IF($X3217="Unknown",VLOOKUP($E3217,$AI$71:$AW$75,COLUMN($AW:$AW)-COLUMN($AH:$AH),FALSE),0))</f>
        <v>223.99999999999997</v>
      </c>
      <c r="Q3217" s="87" cm="1">
        <f t="array" ref="Q3217">IF($X3217="Non-local",VLOOKUP($E3217,$AI$40:$AW$44,COLUMN($AW:$AW)-COLUMN($AH:$AH),FALSE),IF($X3217="Unknown",VLOOKUP($E3217,$AI$47:$AW$51,COLUMN($AW:$AW)-COLUMN($AH:$AH),FALSE),0))</f>
        <v>535.71460000000002</v>
      </c>
      <c r="R3217" s="87" cm="1">
        <f t="array" ref="R3217">IF($X3217="Non-local",VLOOKUP($E3217,$AI$88:$AW$92,COLUMN($AW:$AW)-COLUMN($AH:$AH),FALSE),IF($X3217="Unknown",VLOOKUP($E3217,$AI$95:$AW$99,COLUMN($AW:$AW)-COLUMN($AH:$AH),FALSE),0))</f>
        <v>0.13812461483017213</v>
      </c>
      <c r="S3217" s="87" cm="1">
        <f t="array" ref="S3217">VLOOKUP($E3217,$AI$111:$AW$115,COLUMN($AW:$AW)-COLUMN($AH:$AH),FALSE)</f>
        <v>431.69322000000005</v>
      </c>
      <c r="T3217" s="104">
        <f t="shared" si="642"/>
        <v>0.91326680880310018</v>
      </c>
      <c r="U3217" s="104">
        <f t="shared" si="643"/>
        <v>1711.3731710621901</v>
      </c>
      <c r="V3217" s="87" cm="1">
        <f t="array" ref="V3217">VLOOKUP($E3217,$AI$118:$AW$122,COLUMN($AW:$AW)-COLUMN($AH:$AH),FALSE)</f>
        <v>0</v>
      </c>
      <c r="W3217" s="87" t="str">
        <f t="shared" si="647"/>
        <v>Domestic</v>
      </c>
      <c r="X3217" s="87" t="str">
        <f t="shared" si="648"/>
        <v>Non-local</v>
      </c>
      <c r="Y3217" s="104"/>
      <c r="Z3217" s="87" t="str">
        <f t="shared" si="644"/>
        <v>USA</v>
      </c>
      <c r="AA3217" s="87" t="str">
        <f t="shared" si="645"/>
        <v>USA</v>
      </c>
      <c r="AB3217" s="82" cm="1">
        <f t="array" ref="AB3217">VLOOKUP(B3217,'GDP per Capita'!$T$2:$V$4235,COLUMN('GDP per Capita'!$V:$V)-COLUMN('GDP per Capita'!$S:$S),FALSE)</f>
        <v>63809.64</v>
      </c>
      <c r="AC3217" s="82">
        <f t="shared" si="640"/>
        <v>63809.64</v>
      </c>
      <c r="AD3217" s="82">
        <f t="shared" si="641"/>
        <v>63809.64</v>
      </c>
      <c r="AE3217" s="88">
        <f t="shared" si="646"/>
        <v>2.6819978471312331E-2</v>
      </c>
    </row>
    <row r="3218" spans="1:31">
      <c r="A3218" s="77" t="s">
        <v>886</v>
      </c>
      <c r="B3218" s="77">
        <v>3217</v>
      </c>
      <c r="C3218" s="77" t="s">
        <v>29</v>
      </c>
      <c r="D3218" s="77" t="s">
        <v>29</v>
      </c>
      <c r="E3218" s="77">
        <v>2017</v>
      </c>
      <c r="F3218" s="77">
        <v>39.284749400000003</v>
      </c>
      <c r="G3218" s="77">
        <v>-76.620474639699793</v>
      </c>
      <c r="H3218" s="77">
        <v>0</v>
      </c>
      <c r="I3218" s="77" t="s">
        <v>1727</v>
      </c>
      <c r="J3218" s="77">
        <v>30.271128600000001</v>
      </c>
      <c r="K3218" s="77">
        <v>-97.743699500000005</v>
      </c>
      <c r="L3218" s="77">
        <v>4333.0445921849196</v>
      </c>
      <c r="M3218" s="77">
        <v>0.77514219397292805</v>
      </c>
      <c r="N3218" s="77">
        <v>0</v>
      </c>
      <c r="O3218" s="77">
        <v>519.96535106219005</v>
      </c>
      <c r="P3218" s="87" cm="1">
        <f t="array" ref="P3218">IF($X3218="Non-local",VLOOKUP($E3218,$AI$64:$AW$68,COLUMN($AW:$AW)-COLUMN($AH:$AH),FALSE),IF($X3218="Unknown",VLOOKUP($E3218,$AI$71:$AW$75,COLUMN($AW:$AW)-COLUMN($AH:$AH),FALSE),0))</f>
        <v>223.99999999999997</v>
      </c>
      <c r="Q3218" s="87" cm="1">
        <f t="array" ref="Q3218">IF($X3218="Non-local",VLOOKUP($E3218,$AI$40:$AW$44,COLUMN($AW:$AW)-COLUMN($AH:$AH),FALSE),IF($X3218="Unknown",VLOOKUP($E3218,$AI$47:$AW$51,COLUMN($AW:$AW)-COLUMN($AH:$AH),FALSE),0))</f>
        <v>535.71460000000002</v>
      </c>
      <c r="R3218" s="87" cm="1">
        <f t="array" ref="R3218">IF($X3218="Non-local",VLOOKUP($E3218,$AI$88:$AW$92,COLUMN($AW:$AW)-COLUMN($AH:$AH),FALSE),IF($X3218="Unknown",VLOOKUP($E3218,$AI$95:$AW$99,COLUMN($AW:$AW)-COLUMN($AH:$AH),FALSE),0))</f>
        <v>0.13812461483017213</v>
      </c>
      <c r="S3218" s="87" cm="1">
        <f t="array" ref="S3218">VLOOKUP($E3218,$AI$111:$AW$115,COLUMN($AW:$AW)-COLUMN($AH:$AH),FALSE)</f>
        <v>431.69322000000005</v>
      </c>
      <c r="T3218" s="104">
        <f t="shared" si="642"/>
        <v>0.91326680880310018</v>
      </c>
      <c r="U3218" s="104">
        <f t="shared" si="643"/>
        <v>1711.3731710621901</v>
      </c>
      <c r="V3218" s="87" cm="1">
        <f t="array" ref="V3218">VLOOKUP($E3218,$AI$118:$AW$122,COLUMN($AW:$AW)-COLUMN($AH:$AH),FALSE)</f>
        <v>0</v>
      </c>
      <c r="W3218" s="87" t="str">
        <f t="shared" si="647"/>
        <v>Domestic</v>
      </c>
      <c r="X3218" s="87" t="str">
        <f t="shared" si="648"/>
        <v>Non-local</v>
      </c>
      <c r="Y3218" s="104"/>
      <c r="Z3218" s="87" t="str">
        <f t="shared" si="644"/>
        <v>USA</v>
      </c>
      <c r="AA3218" s="87" t="str">
        <f t="shared" si="645"/>
        <v>USA</v>
      </c>
      <c r="AB3218" s="82" cm="1">
        <f t="array" ref="AB3218">VLOOKUP(B3218,'GDP per Capita'!$T$2:$V$4235,COLUMN('GDP per Capita'!$V:$V)-COLUMN('GDP per Capita'!$S:$S),FALSE)</f>
        <v>63809.64</v>
      </c>
      <c r="AC3218" s="82">
        <f t="shared" si="640"/>
        <v>63809.64</v>
      </c>
      <c r="AD3218" s="82">
        <f t="shared" si="641"/>
        <v>63809.64</v>
      </c>
      <c r="AE3218" s="88">
        <f t="shared" si="646"/>
        <v>2.6819978471312331E-2</v>
      </c>
    </row>
    <row r="3219" spans="1:31">
      <c r="A3219" s="77" t="s">
        <v>1460</v>
      </c>
      <c r="B3219" s="77">
        <v>3218</v>
      </c>
      <c r="C3219" s="77" t="s">
        <v>29</v>
      </c>
      <c r="D3219" s="77" t="s">
        <v>29</v>
      </c>
      <c r="E3219" s="77">
        <v>2017</v>
      </c>
      <c r="F3219" s="77">
        <v>39.4018552</v>
      </c>
      <c r="G3219" s="77">
        <v>-76.602388000000005</v>
      </c>
      <c r="H3219" s="77">
        <v>0</v>
      </c>
      <c r="I3219" s="77" t="s">
        <v>1727</v>
      </c>
      <c r="J3219" s="77">
        <v>30.271128600000001</v>
      </c>
      <c r="K3219" s="77">
        <v>-97.743699500000005</v>
      </c>
      <c r="L3219" s="77">
        <v>4345.3682176519997</v>
      </c>
      <c r="M3219" s="77">
        <v>0.77710408258020303</v>
      </c>
      <c r="N3219" s="77">
        <v>0</v>
      </c>
      <c r="O3219" s="77">
        <v>521.44418611823903</v>
      </c>
      <c r="P3219" s="87" cm="1">
        <f t="array" ref="P3219">IF($X3219="Non-local",VLOOKUP($E3219,$AI$64:$AW$68,COLUMN($AW:$AW)-COLUMN($AH:$AH),FALSE),IF($X3219="Unknown",VLOOKUP($E3219,$AI$71:$AW$75,COLUMN($AW:$AW)-COLUMN($AH:$AH),FALSE),0))</f>
        <v>223.99999999999997</v>
      </c>
      <c r="Q3219" s="87" cm="1">
        <f t="array" ref="Q3219">IF($X3219="Non-local",VLOOKUP($E3219,$AI$40:$AW$44,COLUMN($AW:$AW)-COLUMN($AH:$AH),FALSE),IF($X3219="Unknown",VLOOKUP($E3219,$AI$47:$AW$51,COLUMN($AW:$AW)-COLUMN($AH:$AH),FALSE),0))</f>
        <v>535.71460000000002</v>
      </c>
      <c r="R3219" s="87" cm="1">
        <f t="array" ref="R3219">IF($X3219="Non-local",VLOOKUP($E3219,$AI$88:$AW$92,COLUMN($AW:$AW)-COLUMN($AH:$AH),FALSE),IF($X3219="Unknown",VLOOKUP($E3219,$AI$95:$AW$99,COLUMN($AW:$AW)-COLUMN($AH:$AH),FALSE),0))</f>
        <v>0.13812461483017213</v>
      </c>
      <c r="S3219" s="87" cm="1">
        <f t="array" ref="S3219">VLOOKUP($E3219,$AI$111:$AW$115,COLUMN($AW:$AW)-COLUMN($AH:$AH),FALSE)</f>
        <v>431.69322000000005</v>
      </c>
      <c r="T3219" s="104">
        <f t="shared" si="642"/>
        <v>0.91522869741037516</v>
      </c>
      <c r="U3219" s="104">
        <f t="shared" si="643"/>
        <v>1712.8520061182392</v>
      </c>
      <c r="V3219" s="87" cm="1">
        <f t="array" ref="V3219">VLOOKUP($E3219,$AI$118:$AW$122,COLUMN($AW:$AW)-COLUMN($AH:$AH),FALSE)</f>
        <v>0</v>
      </c>
      <c r="W3219" s="87" t="str">
        <f t="shared" si="647"/>
        <v>Domestic</v>
      </c>
      <c r="X3219" s="87" t="str">
        <f t="shared" si="648"/>
        <v>Non-local</v>
      </c>
      <c r="Y3219" s="104"/>
      <c r="Z3219" s="87" t="str">
        <f t="shared" si="644"/>
        <v>USA</v>
      </c>
      <c r="AA3219" s="87" t="str">
        <f t="shared" si="645"/>
        <v>USA</v>
      </c>
      <c r="AB3219" s="82" cm="1">
        <f t="array" ref="AB3219">VLOOKUP(B3219,'GDP per Capita'!$T$2:$V$4235,COLUMN('GDP per Capita'!$V:$V)-COLUMN('GDP per Capita'!$S:$S),FALSE)</f>
        <v>63809.64</v>
      </c>
      <c r="AC3219" s="82">
        <f t="shared" si="640"/>
        <v>63809.64</v>
      </c>
      <c r="AD3219" s="82">
        <f t="shared" si="641"/>
        <v>63809.64</v>
      </c>
      <c r="AE3219" s="88">
        <f t="shared" si="646"/>
        <v>2.6843154202378185E-2</v>
      </c>
    </row>
    <row r="3220" spans="1:31">
      <c r="A3220" s="77" t="s">
        <v>886</v>
      </c>
      <c r="B3220" s="77">
        <v>3219</v>
      </c>
      <c r="C3220" s="77" t="s">
        <v>29</v>
      </c>
      <c r="D3220" s="77" t="s">
        <v>29</v>
      </c>
      <c r="E3220" s="77">
        <v>2017</v>
      </c>
      <c r="F3220" s="77">
        <v>39.284749400000003</v>
      </c>
      <c r="G3220" s="77">
        <v>-76.620474639699793</v>
      </c>
      <c r="H3220" s="77">
        <v>0</v>
      </c>
      <c r="I3220" s="77" t="s">
        <v>1727</v>
      </c>
      <c r="J3220" s="77">
        <v>30.271128600000001</v>
      </c>
      <c r="K3220" s="77">
        <v>-97.743699500000005</v>
      </c>
      <c r="L3220" s="77">
        <v>4333.0445921849196</v>
      </c>
      <c r="M3220" s="77">
        <v>0.77514219397292805</v>
      </c>
      <c r="N3220" s="77">
        <v>0</v>
      </c>
      <c r="O3220" s="77">
        <v>519.96535106219005</v>
      </c>
      <c r="P3220" s="87" cm="1">
        <f t="array" ref="P3220">IF($X3220="Non-local",VLOOKUP($E3220,$AI$64:$AW$68,COLUMN($AW:$AW)-COLUMN($AH:$AH),FALSE),IF($X3220="Unknown",VLOOKUP($E3220,$AI$71:$AW$75,COLUMN($AW:$AW)-COLUMN($AH:$AH),FALSE),0))</f>
        <v>223.99999999999997</v>
      </c>
      <c r="Q3220" s="87" cm="1">
        <f t="array" ref="Q3220">IF($X3220="Non-local",VLOOKUP($E3220,$AI$40:$AW$44,COLUMN($AW:$AW)-COLUMN($AH:$AH),FALSE),IF($X3220="Unknown",VLOOKUP($E3220,$AI$47:$AW$51,COLUMN($AW:$AW)-COLUMN($AH:$AH),FALSE),0))</f>
        <v>535.71460000000002</v>
      </c>
      <c r="R3220" s="87" cm="1">
        <f t="array" ref="R3220">IF($X3220="Non-local",VLOOKUP($E3220,$AI$88:$AW$92,COLUMN($AW:$AW)-COLUMN($AH:$AH),FALSE),IF($X3220="Unknown",VLOOKUP($E3220,$AI$95:$AW$99,COLUMN($AW:$AW)-COLUMN($AH:$AH),FALSE),0))</f>
        <v>0.13812461483017213</v>
      </c>
      <c r="S3220" s="87" cm="1">
        <f t="array" ref="S3220">VLOOKUP($E3220,$AI$111:$AW$115,COLUMN($AW:$AW)-COLUMN($AH:$AH),FALSE)</f>
        <v>431.69322000000005</v>
      </c>
      <c r="T3220" s="104">
        <f t="shared" si="642"/>
        <v>0.91326680880310018</v>
      </c>
      <c r="U3220" s="104">
        <f t="shared" si="643"/>
        <v>1711.3731710621901</v>
      </c>
      <c r="V3220" s="87" cm="1">
        <f t="array" ref="V3220">VLOOKUP($E3220,$AI$118:$AW$122,COLUMN($AW:$AW)-COLUMN($AH:$AH),FALSE)</f>
        <v>0</v>
      </c>
      <c r="W3220" s="87" t="str">
        <f t="shared" si="647"/>
        <v>Domestic</v>
      </c>
      <c r="X3220" s="87" t="str">
        <f t="shared" si="648"/>
        <v>Non-local</v>
      </c>
      <c r="Y3220" s="104"/>
      <c r="Z3220" s="87" t="str">
        <f t="shared" si="644"/>
        <v>USA</v>
      </c>
      <c r="AA3220" s="87" t="str">
        <f t="shared" si="645"/>
        <v>USA</v>
      </c>
      <c r="AB3220" s="82" cm="1">
        <f t="array" ref="AB3220">VLOOKUP(B3220,'GDP per Capita'!$T$2:$V$4235,COLUMN('GDP per Capita'!$V:$V)-COLUMN('GDP per Capita'!$S:$S),FALSE)</f>
        <v>63809.64</v>
      </c>
      <c r="AC3220" s="82">
        <f t="shared" si="640"/>
        <v>63809.64</v>
      </c>
      <c r="AD3220" s="82">
        <f t="shared" si="641"/>
        <v>63809.64</v>
      </c>
      <c r="AE3220" s="88">
        <f t="shared" si="646"/>
        <v>2.6819978471312331E-2</v>
      </c>
    </row>
    <row r="3221" spans="1:31">
      <c r="A3221" s="77" t="s">
        <v>1765</v>
      </c>
      <c r="B3221" s="77">
        <v>3220</v>
      </c>
      <c r="C3221" s="77" t="s">
        <v>29</v>
      </c>
      <c r="D3221" s="77" t="s">
        <v>29</v>
      </c>
      <c r="E3221" s="77">
        <v>2017</v>
      </c>
      <c r="F3221" s="77">
        <v>31.549333000000001</v>
      </c>
      <c r="G3221" s="77">
        <v>-97.146669500000002</v>
      </c>
      <c r="H3221" s="77">
        <v>0</v>
      </c>
      <c r="I3221" s="77" t="s">
        <v>1727</v>
      </c>
      <c r="J3221" s="77">
        <v>30.271128600000001</v>
      </c>
      <c r="K3221" s="77">
        <v>-97.743699500000005</v>
      </c>
      <c r="L3221" s="77">
        <v>306.23446841237802</v>
      </c>
      <c r="M3221" s="77">
        <v>0.20206836255976399</v>
      </c>
      <c r="N3221" s="77">
        <v>0</v>
      </c>
      <c r="O3221" s="77">
        <v>58.797017935176598</v>
      </c>
      <c r="P3221" s="87" cm="1">
        <f t="array" ref="P3221">IF($X3221="Non-local",VLOOKUP($E3221,$AI$64:$AW$68,COLUMN($AW:$AW)-COLUMN($AH:$AH),FALSE),IF($X3221="Unknown",VLOOKUP($E3221,$AI$71:$AW$75,COLUMN($AW:$AW)-COLUMN($AH:$AH),FALSE),0))</f>
        <v>223.99999999999997</v>
      </c>
      <c r="Q3221" s="87" cm="1">
        <f t="array" ref="Q3221">IF($X3221="Non-local",VLOOKUP($E3221,$AI$40:$AW$44,COLUMN($AW:$AW)-COLUMN($AH:$AH),FALSE),IF($X3221="Unknown",VLOOKUP($E3221,$AI$47:$AW$51,COLUMN($AW:$AW)-COLUMN($AH:$AH),FALSE),0))</f>
        <v>535.71460000000002</v>
      </c>
      <c r="R3221" s="87" cm="1">
        <f t="array" ref="R3221">IF($X3221="Non-local",VLOOKUP($E3221,$AI$88:$AW$92,COLUMN($AW:$AW)-COLUMN($AH:$AH),FALSE),IF($X3221="Unknown",VLOOKUP($E3221,$AI$95:$AW$99,COLUMN($AW:$AW)-COLUMN($AH:$AH),FALSE),0))</f>
        <v>0.13812461483017213</v>
      </c>
      <c r="S3221" s="87" cm="1">
        <f t="array" ref="S3221">VLOOKUP($E3221,$AI$111:$AW$115,COLUMN($AW:$AW)-COLUMN($AH:$AH),FALSE)</f>
        <v>431.69322000000005</v>
      </c>
      <c r="T3221" s="104">
        <f t="shared" si="642"/>
        <v>0.34019297738993615</v>
      </c>
      <c r="U3221" s="104">
        <f t="shared" si="643"/>
        <v>1250.2048379351766</v>
      </c>
      <c r="V3221" s="87" cm="1">
        <f t="array" ref="V3221">VLOOKUP($E3221,$AI$118:$AW$122,COLUMN($AW:$AW)-COLUMN($AH:$AH),FALSE)</f>
        <v>0</v>
      </c>
      <c r="W3221" s="87" t="str">
        <f t="shared" si="647"/>
        <v>Domestic</v>
      </c>
      <c r="X3221" s="87" t="str">
        <f t="shared" si="648"/>
        <v>Non-local</v>
      </c>
      <c r="Y3221" s="104"/>
      <c r="Z3221" s="87" t="str">
        <f t="shared" si="644"/>
        <v>USA</v>
      </c>
      <c r="AA3221" s="87" t="str">
        <f t="shared" si="645"/>
        <v>USA</v>
      </c>
      <c r="AB3221" s="82" cm="1">
        <f t="array" ref="AB3221">VLOOKUP(B3221,'GDP per Capita'!$T$2:$V$4235,COLUMN('GDP per Capita'!$V:$V)-COLUMN('GDP per Capita'!$S:$S),FALSE)</f>
        <v>63809.64</v>
      </c>
      <c r="AC3221" s="82">
        <f t="shared" si="640"/>
        <v>63809.64</v>
      </c>
      <c r="AD3221" s="82">
        <f t="shared" si="641"/>
        <v>63809.64</v>
      </c>
      <c r="AE3221" s="88">
        <f t="shared" si="646"/>
        <v>1.959272670924294E-2</v>
      </c>
    </row>
    <row r="3222" spans="1:31">
      <c r="A3222" s="77" t="s">
        <v>1000</v>
      </c>
      <c r="B3222" s="77">
        <v>3221</v>
      </c>
      <c r="C3222" s="77" t="s">
        <v>29</v>
      </c>
      <c r="D3222" s="77" t="s">
        <v>29</v>
      </c>
      <c r="E3222" s="77">
        <v>2017</v>
      </c>
      <c r="F3222" s="77">
        <v>37.3893889</v>
      </c>
      <c r="G3222" s="77">
        <v>-122.0832101</v>
      </c>
      <c r="H3222" s="77">
        <v>0</v>
      </c>
      <c r="I3222" s="77" t="s">
        <v>1727</v>
      </c>
      <c r="J3222" s="77">
        <v>30.271128600000001</v>
      </c>
      <c r="K3222" s="77">
        <v>-97.743699500000005</v>
      </c>
      <c r="L3222" s="77">
        <v>4750.5043330695898</v>
      </c>
      <c r="M3222" s="77">
        <v>0.84160068151991596</v>
      </c>
      <c r="N3222" s="77">
        <v>0</v>
      </c>
      <c r="O3222" s="77">
        <v>570.06051996835004</v>
      </c>
      <c r="P3222" s="87" cm="1">
        <f t="array" ref="P3222">IF($X3222="Non-local",VLOOKUP($E3222,$AI$64:$AW$68,COLUMN($AW:$AW)-COLUMN($AH:$AH),FALSE),IF($X3222="Unknown",VLOOKUP($E3222,$AI$71:$AW$75,COLUMN($AW:$AW)-COLUMN($AH:$AH),FALSE),0))</f>
        <v>223.99999999999997</v>
      </c>
      <c r="Q3222" s="87" cm="1">
        <f t="array" ref="Q3222">IF($X3222="Non-local",VLOOKUP($E3222,$AI$40:$AW$44,COLUMN($AW:$AW)-COLUMN($AH:$AH),FALSE),IF($X3222="Unknown",VLOOKUP($E3222,$AI$47:$AW$51,COLUMN($AW:$AW)-COLUMN($AH:$AH),FALSE),0))</f>
        <v>535.71460000000002</v>
      </c>
      <c r="R3222" s="87" cm="1">
        <f t="array" ref="R3222">IF($X3222="Non-local",VLOOKUP($E3222,$AI$88:$AW$92,COLUMN($AW:$AW)-COLUMN($AH:$AH),FALSE),IF($X3222="Unknown",VLOOKUP($E3222,$AI$95:$AW$99,COLUMN($AW:$AW)-COLUMN($AH:$AH),FALSE),0))</f>
        <v>0.13812461483017213</v>
      </c>
      <c r="S3222" s="87" cm="1">
        <f t="array" ref="S3222">VLOOKUP($E3222,$AI$111:$AW$115,COLUMN($AW:$AW)-COLUMN($AH:$AH),FALSE)</f>
        <v>431.69322000000005</v>
      </c>
      <c r="T3222" s="104">
        <f t="shared" si="642"/>
        <v>0.97972529635008809</v>
      </c>
      <c r="U3222" s="104">
        <f t="shared" si="643"/>
        <v>1761.4683399683502</v>
      </c>
      <c r="V3222" s="87" cm="1">
        <f t="array" ref="V3222">VLOOKUP($E3222,$AI$118:$AW$122,COLUMN($AW:$AW)-COLUMN($AH:$AH),FALSE)</f>
        <v>0</v>
      </c>
      <c r="W3222" s="87" t="str">
        <f t="shared" si="647"/>
        <v>Domestic</v>
      </c>
      <c r="X3222" s="87" t="str">
        <f t="shared" si="648"/>
        <v>Non-local</v>
      </c>
      <c r="Y3222" s="104"/>
      <c r="Z3222" s="87" t="str">
        <f t="shared" si="644"/>
        <v>USA</v>
      </c>
      <c r="AA3222" s="87" t="str">
        <f t="shared" si="645"/>
        <v>USA</v>
      </c>
      <c r="AB3222" s="82" cm="1">
        <f t="array" ref="AB3222">VLOOKUP(B3222,'GDP per Capita'!$T$2:$V$4235,COLUMN('GDP per Capita'!$V:$V)-COLUMN('GDP per Capita'!$S:$S),FALSE)</f>
        <v>63809.64</v>
      </c>
      <c r="AC3222" s="82">
        <f t="shared" si="640"/>
        <v>63809.64</v>
      </c>
      <c r="AD3222" s="82">
        <f t="shared" si="641"/>
        <v>63809.64</v>
      </c>
      <c r="AE3222" s="88">
        <f t="shared" si="646"/>
        <v>2.7605050584337258E-2</v>
      </c>
    </row>
    <row r="3223" spans="1:31">
      <c r="A3223" s="77" t="s">
        <v>964</v>
      </c>
      <c r="B3223" s="77">
        <v>3222</v>
      </c>
      <c r="C3223" s="77" t="s">
        <v>29</v>
      </c>
      <c r="D3223" s="77" t="s">
        <v>29</v>
      </c>
      <c r="E3223" s="77">
        <v>2017</v>
      </c>
      <c r="F3223" s="77">
        <v>30.271128600000001</v>
      </c>
      <c r="G3223" s="77">
        <v>-97.743699500000005</v>
      </c>
      <c r="H3223" s="77">
        <v>1</v>
      </c>
      <c r="I3223" s="77" t="s">
        <v>1727</v>
      </c>
      <c r="J3223" s="77">
        <v>30.271128600000001</v>
      </c>
      <c r="K3223" s="77">
        <v>-97.743699500000005</v>
      </c>
      <c r="L3223" s="77">
        <v>0</v>
      </c>
      <c r="M3223" s="77">
        <v>0</v>
      </c>
      <c r="N3223" s="77">
        <v>0</v>
      </c>
      <c r="O3223" s="77">
        <v>0</v>
      </c>
      <c r="P3223" s="87" cm="1">
        <f t="array" ref="P3223">IF($X3223="Non-local",VLOOKUP($E3223,$AI$64:$AW$68,COLUMN($AW:$AW)-COLUMN($AH:$AH),FALSE),IF($X3223="Unknown",VLOOKUP($E3223,$AI$71:$AW$75,COLUMN($AW:$AW)-COLUMN($AH:$AH),FALSE),0))</f>
        <v>0</v>
      </c>
      <c r="Q3223" s="87" cm="1">
        <f t="array" ref="Q3223">IF($X3223="Non-local",VLOOKUP($E3223,$AI$40:$AW$44,COLUMN($AW:$AW)-COLUMN($AH:$AH),FALSE),IF($X3223="Unknown",VLOOKUP($E3223,$AI$47:$AW$51,COLUMN($AW:$AW)-COLUMN($AH:$AH),FALSE),0))</f>
        <v>0</v>
      </c>
      <c r="R3223" s="87" cm="1">
        <f t="array" ref="R3223">IF($X3223="Non-local",VLOOKUP($E3223,$AI$88:$AW$92,COLUMN($AW:$AW)-COLUMN($AH:$AH),FALSE),IF($X3223="Unknown",VLOOKUP($E3223,$AI$95:$AW$99,COLUMN($AW:$AW)-COLUMN($AH:$AH),FALSE),0))</f>
        <v>0</v>
      </c>
      <c r="S3223" s="87" cm="1">
        <f t="array" ref="S3223">VLOOKUP($E3223,$AI$111:$AW$115,COLUMN($AW:$AW)-COLUMN($AH:$AH),FALSE)</f>
        <v>431.69322000000005</v>
      </c>
      <c r="T3223" s="104">
        <f t="shared" si="642"/>
        <v>0</v>
      </c>
      <c r="U3223" s="104">
        <f t="shared" si="643"/>
        <v>431.69322000000005</v>
      </c>
      <c r="V3223" s="87" cm="1">
        <f t="array" ref="V3223">VLOOKUP($E3223,$AI$118:$AW$122,COLUMN($AW:$AW)-COLUMN($AH:$AH),FALSE)</f>
        <v>0</v>
      </c>
      <c r="W3223" s="87" t="str">
        <f t="shared" si="647"/>
        <v>Domestic</v>
      </c>
      <c r="X3223" s="87" t="str">
        <f t="shared" si="648"/>
        <v>Local</v>
      </c>
      <c r="Y3223" s="104"/>
      <c r="Z3223" s="87" t="str">
        <f t="shared" si="644"/>
        <v>USA</v>
      </c>
      <c r="AA3223" s="87" t="str">
        <f t="shared" si="645"/>
        <v>USA</v>
      </c>
      <c r="AB3223" s="82" cm="1">
        <f t="array" ref="AB3223">VLOOKUP(B3223,'GDP per Capita'!$T$2:$V$4235,COLUMN('GDP per Capita'!$V:$V)-COLUMN('GDP per Capita'!$S:$S),FALSE)</f>
        <v>63809.64</v>
      </c>
      <c r="AC3223" s="82">
        <f t="shared" si="640"/>
        <v>63809.64</v>
      </c>
      <c r="AD3223" s="82">
        <f t="shared" si="641"/>
        <v>63809.64</v>
      </c>
      <c r="AE3223" s="88">
        <f t="shared" si="646"/>
        <v>6.765329188505061E-3</v>
      </c>
    </row>
    <row r="3224" spans="1:31">
      <c r="A3224" s="77" t="s">
        <v>34</v>
      </c>
      <c r="B3224" s="77">
        <v>3223</v>
      </c>
      <c r="C3224" s="77" t="s">
        <v>34</v>
      </c>
      <c r="D3224" s="77" t="s">
        <v>34</v>
      </c>
      <c r="E3224" s="77">
        <v>2017</v>
      </c>
      <c r="F3224" s="77">
        <v>0</v>
      </c>
      <c r="G3224" s="77">
        <v>0</v>
      </c>
      <c r="H3224" s="77">
        <v>0</v>
      </c>
      <c r="I3224" s="77" t="s">
        <v>1727</v>
      </c>
      <c r="J3224" s="77">
        <v>30.271128600000001</v>
      </c>
      <c r="K3224" s="77">
        <v>-97.743699500000005</v>
      </c>
      <c r="L3224" s="77">
        <v>4172.1940817414097</v>
      </c>
      <c r="M3224" s="77">
        <v>0.732715597444487</v>
      </c>
      <c r="N3224" s="77">
        <v>1</v>
      </c>
      <c r="O3224" s="77">
        <v>500.66328980896901</v>
      </c>
      <c r="P3224" s="87" cm="1">
        <f t="array" ref="P3224">IF($X3224="Non-local",VLOOKUP($E3224,$AI$64:$AW$68,COLUMN($AW:$AW)-COLUMN($AH:$AH),FALSE),IF($X3224="Unknown",VLOOKUP($E3224,$AI$71:$AW$75,COLUMN($AW:$AW)-COLUMN($AH:$AH),FALSE),0))</f>
        <v>195.05840707964597</v>
      </c>
      <c r="Q3224" s="87" cm="1">
        <f t="array" ref="Q3224">IF($X3224="Non-local",VLOOKUP($E3224,$AI$40:$AW$44,COLUMN($AW:$AW)-COLUMN($AH:$AH),FALSE),IF($X3224="Unknown",VLOOKUP($E3224,$AI$47:$AW$51,COLUMN($AW:$AW)-COLUMN($AH:$AH),FALSE),0))</f>
        <v>466.49837734513267</v>
      </c>
      <c r="R3224" s="87" cm="1">
        <f t="array" ref="R3224">IF($X3224="Non-local",VLOOKUP($E3224,$AI$88:$AW$92,COLUMN($AW:$AW)-COLUMN($AH:$AH),FALSE),IF($X3224="Unknown",VLOOKUP($E3224,$AI$95:$AW$99,COLUMN($AW:$AW)-COLUMN($AH:$AH),FALSE),0))</f>
        <v>0.12027842565742422</v>
      </c>
      <c r="S3224" s="87" cm="1">
        <f t="array" ref="S3224">VLOOKUP($E3224,$AI$111:$AW$115,COLUMN($AW:$AW)-COLUMN($AH:$AH),FALSE)</f>
        <v>431.69322000000005</v>
      </c>
      <c r="T3224" s="104">
        <f t="shared" si="642"/>
        <v>0.85299402310191119</v>
      </c>
      <c r="U3224" s="104">
        <f t="shared" si="643"/>
        <v>1593.9132942337478</v>
      </c>
      <c r="V3224" s="87" cm="1">
        <f t="array" ref="V3224">VLOOKUP($E3224,$AI$118:$AW$122,COLUMN($AW:$AW)-COLUMN($AH:$AH),FALSE)</f>
        <v>0</v>
      </c>
      <c r="W3224" s="87" t="str">
        <f t="shared" si="647"/>
        <v>Unknown</v>
      </c>
      <c r="X3224" s="87" t="str">
        <f t="shared" si="648"/>
        <v>Unknown</v>
      </c>
      <c r="Y3224" s="104"/>
      <c r="Z3224" s="87" t="str">
        <f t="shared" si="644"/>
        <v>Unknown</v>
      </c>
      <c r="AA3224" s="87" t="str">
        <f t="shared" si="645"/>
        <v>Unknown</v>
      </c>
      <c r="AB3224" s="82" t="e" cm="1">
        <f t="array" ref="AB3224">VLOOKUP(B3224,'GDP per Capita'!$T$2:$V$4235,COLUMN('GDP per Capita'!$V:$V)-COLUMN('GDP per Capita'!$S:$S),FALSE)</f>
        <v>#N/A</v>
      </c>
      <c r="AC3224" s="82" t="str">
        <f t="shared" si="640"/>
        <v/>
      </c>
      <c r="AD3224" s="82">
        <f t="shared" si="641"/>
        <v>61228.93767638311</v>
      </c>
      <c r="AE3224" s="88">
        <f t="shared" si="646"/>
        <v>2.6032025945936725E-2</v>
      </c>
    </row>
    <row r="3225" spans="1:31">
      <c r="A3225" s="77" t="s">
        <v>891</v>
      </c>
      <c r="B3225" s="77">
        <v>3224</v>
      </c>
      <c r="C3225" s="77" t="s">
        <v>29</v>
      </c>
      <c r="D3225" s="77" t="s">
        <v>29</v>
      </c>
      <c r="E3225" s="77">
        <v>2017</v>
      </c>
      <c r="F3225" s="77">
        <v>35.084103399999996</v>
      </c>
      <c r="G3225" s="77">
        <v>-106.6509851</v>
      </c>
      <c r="H3225" s="77">
        <v>0</v>
      </c>
      <c r="I3225" s="77" t="s">
        <v>1727</v>
      </c>
      <c r="J3225" s="77">
        <v>30.271128600000001</v>
      </c>
      <c r="K3225" s="77">
        <v>-97.743699500000005</v>
      </c>
      <c r="L3225" s="77">
        <v>1980.0172306248401</v>
      </c>
      <c r="M3225" s="77">
        <v>0.42308263142785102</v>
      </c>
      <c r="N3225" s="77">
        <v>0</v>
      </c>
      <c r="O3225" s="77">
        <v>380.16330827997001</v>
      </c>
      <c r="P3225" s="87" cm="1">
        <f t="array" ref="P3225">IF($X3225="Non-local",VLOOKUP($E3225,$AI$64:$AW$68,COLUMN($AW:$AW)-COLUMN($AH:$AH),FALSE),IF($X3225="Unknown",VLOOKUP($E3225,$AI$71:$AW$75,COLUMN($AW:$AW)-COLUMN($AH:$AH),FALSE),0))</f>
        <v>223.99999999999997</v>
      </c>
      <c r="Q3225" s="87" cm="1">
        <f t="array" ref="Q3225">IF($X3225="Non-local",VLOOKUP($E3225,$AI$40:$AW$44,COLUMN($AW:$AW)-COLUMN($AH:$AH),FALSE),IF($X3225="Unknown",VLOOKUP($E3225,$AI$47:$AW$51,COLUMN($AW:$AW)-COLUMN($AH:$AH),FALSE),0))</f>
        <v>535.71460000000002</v>
      </c>
      <c r="R3225" s="87" cm="1">
        <f t="array" ref="R3225">IF($X3225="Non-local",VLOOKUP($E3225,$AI$88:$AW$92,COLUMN($AW:$AW)-COLUMN($AH:$AH),FALSE),IF($X3225="Unknown",VLOOKUP($E3225,$AI$95:$AW$99,COLUMN($AW:$AW)-COLUMN($AH:$AH),FALSE),0))</f>
        <v>0.13812461483017213</v>
      </c>
      <c r="S3225" s="87" cm="1">
        <f t="array" ref="S3225">VLOOKUP($E3225,$AI$111:$AW$115,COLUMN($AW:$AW)-COLUMN($AH:$AH),FALSE)</f>
        <v>431.69322000000005</v>
      </c>
      <c r="T3225" s="104">
        <f t="shared" si="642"/>
        <v>0.5612072462580231</v>
      </c>
      <c r="U3225" s="104">
        <f t="shared" si="643"/>
        <v>1571.5711282799703</v>
      </c>
      <c r="V3225" s="87" cm="1">
        <f t="array" ref="V3225">VLOOKUP($E3225,$AI$118:$AW$122,COLUMN($AW:$AW)-COLUMN($AH:$AH),FALSE)</f>
        <v>0</v>
      </c>
      <c r="W3225" s="87" t="str">
        <f t="shared" si="647"/>
        <v>Domestic</v>
      </c>
      <c r="X3225" s="87" t="str">
        <f t="shared" si="648"/>
        <v>Non-local</v>
      </c>
      <c r="Y3225" s="104"/>
      <c r="Z3225" s="87" t="str">
        <f t="shared" si="644"/>
        <v>USA</v>
      </c>
      <c r="AA3225" s="87" t="str">
        <f t="shared" si="645"/>
        <v>USA</v>
      </c>
      <c r="AB3225" s="82" cm="1">
        <f t="array" ref="AB3225">VLOOKUP(B3225,'GDP per Capita'!$T$2:$V$4235,COLUMN('GDP per Capita'!$V:$V)-COLUMN('GDP per Capita'!$S:$S),FALSE)</f>
        <v>63809.64</v>
      </c>
      <c r="AC3225" s="82">
        <f t="shared" si="640"/>
        <v>63809.64</v>
      </c>
      <c r="AD3225" s="82">
        <f t="shared" si="641"/>
        <v>63809.64</v>
      </c>
      <c r="AE3225" s="88">
        <f t="shared" si="646"/>
        <v>2.462905492461594E-2</v>
      </c>
    </row>
    <row r="3226" spans="1:31">
      <c r="A3226" s="77" t="s">
        <v>1072</v>
      </c>
      <c r="B3226" s="77">
        <v>3225</v>
      </c>
      <c r="C3226" s="77" t="s">
        <v>29</v>
      </c>
      <c r="D3226" s="77" t="s">
        <v>29</v>
      </c>
      <c r="E3226" s="77">
        <v>2017</v>
      </c>
      <c r="F3226" s="77">
        <v>40.349274399999999</v>
      </c>
      <c r="G3226" s="77">
        <v>-74.659295799999995</v>
      </c>
      <c r="H3226" s="77">
        <v>0</v>
      </c>
      <c r="I3226" s="77" t="s">
        <v>1727</v>
      </c>
      <c r="J3226" s="77">
        <v>30.271128600000001</v>
      </c>
      <c r="K3226" s="77">
        <v>-97.743699500000005</v>
      </c>
      <c r="L3226" s="77">
        <v>4730.7420994980803</v>
      </c>
      <c r="M3226" s="77">
        <v>0.83845458616008794</v>
      </c>
      <c r="N3226" s="77">
        <v>0</v>
      </c>
      <c r="O3226" s="77">
        <v>567.68905193977002</v>
      </c>
      <c r="P3226" s="87" cm="1">
        <f t="array" ref="P3226">IF($X3226="Non-local",VLOOKUP($E3226,$AI$64:$AW$68,COLUMN($AW:$AW)-COLUMN($AH:$AH),FALSE),IF($X3226="Unknown",VLOOKUP($E3226,$AI$71:$AW$75,COLUMN($AW:$AW)-COLUMN($AH:$AH),FALSE),0))</f>
        <v>223.99999999999997</v>
      </c>
      <c r="Q3226" s="87" cm="1">
        <f t="array" ref="Q3226">IF($X3226="Non-local",VLOOKUP($E3226,$AI$40:$AW$44,COLUMN($AW:$AW)-COLUMN($AH:$AH),FALSE),IF($X3226="Unknown",VLOOKUP($E3226,$AI$47:$AW$51,COLUMN($AW:$AW)-COLUMN($AH:$AH),FALSE),0))</f>
        <v>535.71460000000002</v>
      </c>
      <c r="R3226" s="87" cm="1">
        <f t="array" ref="R3226">IF($X3226="Non-local",VLOOKUP($E3226,$AI$88:$AW$92,COLUMN($AW:$AW)-COLUMN($AH:$AH),FALSE),IF($X3226="Unknown",VLOOKUP($E3226,$AI$95:$AW$99,COLUMN($AW:$AW)-COLUMN($AH:$AH),FALSE),0))</f>
        <v>0.13812461483017213</v>
      </c>
      <c r="S3226" s="87" cm="1">
        <f t="array" ref="S3226">VLOOKUP($E3226,$AI$111:$AW$115,COLUMN($AW:$AW)-COLUMN($AH:$AH),FALSE)</f>
        <v>431.69322000000005</v>
      </c>
      <c r="T3226" s="104">
        <f t="shared" si="642"/>
        <v>0.97657920099026008</v>
      </c>
      <c r="U3226" s="104">
        <f t="shared" si="643"/>
        <v>1759.0968719397702</v>
      </c>
      <c r="V3226" s="87" cm="1">
        <f t="array" ref="V3226">VLOOKUP($E3226,$AI$118:$AW$122,COLUMN($AW:$AW)-COLUMN($AH:$AH),FALSE)</f>
        <v>0</v>
      </c>
      <c r="W3226" s="87" t="str">
        <f t="shared" si="647"/>
        <v>Domestic</v>
      </c>
      <c r="X3226" s="87" t="str">
        <f t="shared" si="648"/>
        <v>Non-local</v>
      </c>
      <c r="Y3226" s="104"/>
      <c r="Z3226" s="87" t="str">
        <f t="shared" si="644"/>
        <v>USA</v>
      </c>
      <c r="AA3226" s="87" t="str">
        <f t="shared" si="645"/>
        <v>USA</v>
      </c>
      <c r="AB3226" s="82" cm="1">
        <f t="array" ref="AB3226">VLOOKUP(B3226,'GDP per Capita'!$T$2:$V$4235,COLUMN('GDP per Capita'!$V:$V)-COLUMN('GDP per Capita'!$S:$S),FALSE)</f>
        <v>63809.64</v>
      </c>
      <c r="AC3226" s="82">
        <f t="shared" si="640"/>
        <v>63809.64</v>
      </c>
      <c r="AD3226" s="82">
        <f t="shared" si="641"/>
        <v>63809.64</v>
      </c>
      <c r="AE3226" s="88">
        <f t="shared" si="646"/>
        <v>2.756788585454753E-2</v>
      </c>
    </row>
    <row r="3227" spans="1:31">
      <c r="A3227" s="77" t="s">
        <v>964</v>
      </c>
      <c r="B3227" s="77">
        <v>3226</v>
      </c>
      <c r="C3227" s="77" t="s">
        <v>29</v>
      </c>
      <c r="D3227" s="77" t="s">
        <v>29</v>
      </c>
      <c r="E3227" s="77">
        <v>2017</v>
      </c>
      <c r="F3227" s="77">
        <v>30.271128600000001</v>
      </c>
      <c r="G3227" s="77">
        <v>-97.743699500000005</v>
      </c>
      <c r="H3227" s="77">
        <v>1</v>
      </c>
      <c r="I3227" s="77" t="s">
        <v>1727</v>
      </c>
      <c r="J3227" s="77">
        <v>30.271128600000001</v>
      </c>
      <c r="K3227" s="77">
        <v>-97.743699500000005</v>
      </c>
      <c r="L3227" s="77">
        <v>0</v>
      </c>
      <c r="M3227" s="77">
        <v>0</v>
      </c>
      <c r="N3227" s="77">
        <v>0</v>
      </c>
      <c r="O3227" s="77">
        <v>0</v>
      </c>
      <c r="P3227" s="87" cm="1">
        <f t="array" ref="P3227">IF($X3227="Non-local",VLOOKUP($E3227,$AI$64:$AW$68,COLUMN($AW:$AW)-COLUMN($AH:$AH),FALSE),IF($X3227="Unknown",VLOOKUP($E3227,$AI$71:$AW$75,COLUMN($AW:$AW)-COLUMN($AH:$AH),FALSE),0))</f>
        <v>0</v>
      </c>
      <c r="Q3227" s="87" cm="1">
        <f t="array" ref="Q3227">IF($X3227="Non-local",VLOOKUP($E3227,$AI$40:$AW$44,COLUMN($AW:$AW)-COLUMN($AH:$AH),FALSE),IF($X3227="Unknown",VLOOKUP($E3227,$AI$47:$AW$51,COLUMN($AW:$AW)-COLUMN($AH:$AH),FALSE),0))</f>
        <v>0</v>
      </c>
      <c r="R3227" s="87" cm="1">
        <f t="array" ref="R3227">IF($X3227="Non-local",VLOOKUP($E3227,$AI$88:$AW$92,COLUMN($AW:$AW)-COLUMN($AH:$AH),FALSE),IF($X3227="Unknown",VLOOKUP($E3227,$AI$95:$AW$99,COLUMN($AW:$AW)-COLUMN($AH:$AH),FALSE),0))</f>
        <v>0</v>
      </c>
      <c r="S3227" s="87" cm="1">
        <f t="array" ref="S3227">VLOOKUP($E3227,$AI$111:$AW$115,COLUMN($AW:$AW)-COLUMN($AH:$AH),FALSE)</f>
        <v>431.69322000000005</v>
      </c>
      <c r="T3227" s="104">
        <f t="shared" si="642"/>
        <v>0</v>
      </c>
      <c r="U3227" s="104">
        <f t="shared" si="643"/>
        <v>431.69322000000005</v>
      </c>
      <c r="V3227" s="87" cm="1">
        <f t="array" ref="V3227">VLOOKUP($E3227,$AI$118:$AW$122,COLUMN($AW:$AW)-COLUMN($AH:$AH),FALSE)</f>
        <v>0</v>
      </c>
      <c r="W3227" s="87" t="str">
        <f t="shared" si="647"/>
        <v>Domestic</v>
      </c>
      <c r="X3227" s="87" t="str">
        <f t="shared" si="648"/>
        <v>Local</v>
      </c>
      <c r="Y3227" s="104"/>
      <c r="Z3227" s="87" t="str">
        <f t="shared" si="644"/>
        <v>USA</v>
      </c>
      <c r="AA3227" s="87" t="str">
        <f t="shared" si="645"/>
        <v>USA</v>
      </c>
      <c r="AB3227" s="82" cm="1">
        <f t="array" ref="AB3227">VLOOKUP(B3227,'GDP per Capita'!$T$2:$V$4235,COLUMN('GDP per Capita'!$V:$V)-COLUMN('GDP per Capita'!$S:$S),FALSE)</f>
        <v>63809.64</v>
      </c>
      <c r="AC3227" s="82">
        <f t="shared" si="640"/>
        <v>63809.64</v>
      </c>
      <c r="AD3227" s="82">
        <f t="shared" si="641"/>
        <v>63809.64</v>
      </c>
      <c r="AE3227" s="88">
        <f t="shared" si="646"/>
        <v>6.765329188505061E-3</v>
      </c>
    </row>
    <row r="3228" spans="1:31">
      <c r="A3228" s="77" t="s">
        <v>1766</v>
      </c>
      <c r="B3228" s="77">
        <v>3227</v>
      </c>
      <c r="C3228" s="77" t="s">
        <v>29</v>
      </c>
      <c r="D3228" s="77" t="s">
        <v>29</v>
      </c>
      <c r="E3228" s="77">
        <v>2017</v>
      </c>
      <c r="F3228" s="77">
        <v>38.671508099999997</v>
      </c>
      <c r="G3228" s="77">
        <v>-77.995551899999995</v>
      </c>
      <c r="H3228" s="77">
        <v>0</v>
      </c>
      <c r="I3228" s="77" t="s">
        <v>1727</v>
      </c>
      <c r="J3228" s="77">
        <v>30.271128600000001</v>
      </c>
      <c r="K3228" s="77">
        <v>-97.743699500000005</v>
      </c>
      <c r="L3228" s="77">
        <v>4062.0628735375399</v>
      </c>
      <c r="M3228" s="77">
        <v>0.73200262047531595</v>
      </c>
      <c r="N3228" s="77">
        <v>0</v>
      </c>
      <c r="O3228" s="77">
        <v>487.44754482450497</v>
      </c>
      <c r="P3228" s="87" cm="1">
        <f t="array" ref="P3228">IF($X3228="Non-local",VLOOKUP($E3228,$AI$64:$AW$68,COLUMN($AW:$AW)-COLUMN($AH:$AH),FALSE),IF($X3228="Unknown",VLOOKUP($E3228,$AI$71:$AW$75,COLUMN($AW:$AW)-COLUMN($AH:$AH),FALSE),0))</f>
        <v>223.99999999999997</v>
      </c>
      <c r="Q3228" s="87" cm="1">
        <f t="array" ref="Q3228">IF($X3228="Non-local",VLOOKUP($E3228,$AI$40:$AW$44,COLUMN($AW:$AW)-COLUMN($AH:$AH),FALSE),IF($X3228="Unknown",VLOOKUP($E3228,$AI$47:$AW$51,COLUMN($AW:$AW)-COLUMN($AH:$AH),FALSE),0))</f>
        <v>535.71460000000002</v>
      </c>
      <c r="R3228" s="87" cm="1">
        <f t="array" ref="R3228">IF($X3228="Non-local",VLOOKUP($E3228,$AI$88:$AW$92,COLUMN($AW:$AW)-COLUMN($AH:$AH),FALSE),IF($X3228="Unknown",VLOOKUP($E3228,$AI$95:$AW$99,COLUMN($AW:$AW)-COLUMN($AH:$AH),FALSE),0))</f>
        <v>0.13812461483017213</v>
      </c>
      <c r="S3228" s="87" cm="1">
        <f t="array" ref="S3228">VLOOKUP($E3228,$AI$111:$AW$115,COLUMN($AW:$AW)-COLUMN($AH:$AH),FALSE)</f>
        <v>431.69322000000005</v>
      </c>
      <c r="T3228" s="104">
        <f t="shared" si="642"/>
        <v>0.87012723530548808</v>
      </c>
      <c r="U3228" s="104">
        <f t="shared" si="643"/>
        <v>1678.8553648245052</v>
      </c>
      <c r="V3228" s="87" cm="1">
        <f t="array" ref="V3228">VLOOKUP($E3228,$AI$118:$AW$122,COLUMN($AW:$AW)-COLUMN($AH:$AH),FALSE)</f>
        <v>0</v>
      </c>
      <c r="W3228" s="87" t="str">
        <f t="shared" si="647"/>
        <v>Domestic</v>
      </c>
      <c r="X3228" s="87" t="str">
        <f t="shared" si="648"/>
        <v>Non-local</v>
      </c>
      <c r="Y3228" s="104"/>
      <c r="Z3228" s="87" t="str">
        <f t="shared" si="644"/>
        <v>USA</v>
      </c>
      <c r="AA3228" s="87" t="str">
        <f t="shared" si="645"/>
        <v>USA</v>
      </c>
      <c r="AB3228" s="82" cm="1">
        <f t="array" ref="AB3228">VLOOKUP(B3228,'GDP per Capita'!$T$2:$V$4235,COLUMN('GDP per Capita'!$V:$V)-COLUMN('GDP per Capita'!$S:$S),FALSE)</f>
        <v>63809.64</v>
      </c>
      <c r="AC3228" s="82">
        <f t="shared" si="640"/>
        <v>63809.64</v>
      </c>
      <c r="AD3228" s="82">
        <f t="shared" si="641"/>
        <v>63809.64</v>
      </c>
      <c r="AE3228" s="88">
        <f t="shared" si="646"/>
        <v>2.6310371988064893E-2</v>
      </c>
    </row>
    <row r="3229" spans="1:31">
      <c r="A3229" s="77" t="s">
        <v>1767</v>
      </c>
      <c r="B3229" s="77">
        <v>3228</v>
      </c>
      <c r="C3229" s="77" t="s">
        <v>29</v>
      </c>
      <c r="D3229" s="77" t="s">
        <v>29</v>
      </c>
      <c r="E3229" s="77">
        <v>2017</v>
      </c>
      <c r="F3229" s="77">
        <v>33.580110299999902</v>
      </c>
      <c r="G3229" s="77">
        <v>-85.076611299999996</v>
      </c>
      <c r="H3229" s="77">
        <v>0</v>
      </c>
      <c r="I3229" s="77" t="s">
        <v>1727</v>
      </c>
      <c r="J3229" s="77">
        <v>30.271128600000001</v>
      </c>
      <c r="K3229" s="77">
        <v>-97.743699500000005</v>
      </c>
      <c r="L3229" s="77">
        <v>2499.6081799947501</v>
      </c>
      <c r="M3229" s="77">
        <v>0.49169190162589599</v>
      </c>
      <c r="N3229" s="77">
        <v>0</v>
      </c>
      <c r="O3229" s="77">
        <v>479.92477055899201</v>
      </c>
      <c r="P3229" s="87" cm="1">
        <f t="array" ref="P3229">IF($X3229="Non-local",VLOOKUP($E3229,$AI$64:$AW$68,COLUMN($AW:$AW)-COLUMN($AH:$AH),FALSE),IF($X3229="Unknown",VLOOKUP($E3229,$AI$71:$AW$75,COLUMN($AW:$AW)-COLUMN($AH:$AH),FALSE),0))</f>
        <v>223.99999999999997</v>
      </c>
      <c r="Q3229" s="87" cm="1">
        <f t="array" ref="Q3229">IF($X3229="Non-local",VLOOKUP($E3229,$AI$40:$AW$44,COLUMN($AW:$AW)-COLUMN($AH:$AH),FALSE),IF($X3229="Unknown",VLOOKUP($E3229,$AI$47:$AW$51,COLUMN($AW:$AW)-COLUMN($AH:$AH),FALSE),0))</f>
        <v>535.71460000000002</v>
      </c>
      <c r="R3229" s="87" cm="1">
        <f t="array" ref="R3229">IF($X3229="Non-local",VLOOKUP($E3229,$AI$88:$AW$92,COLUMN($AW:$AW)-COLUMN($AH:$AH),FALSE),IF($X3229="Unknown",VLOOKUP($E3229,$AI$95:$AW$99,COLUMN($AW:$AW)-COLUMN($AH:$AH),FALSE),0))</f>
        <v>0.13812461483017213</v>
      </c>
      <c r="S3229" s="87" cm="1">
        <f t="array" ref="S3229">VLOOKUP($E3229,$AI$111:$AW$115,COLUMN($AW:$AW)-COLUMN($AH:$AH),FALSE)</f>
        <v>431.69322000000005</v>
      </c>
      <c r="T3229" s="104">
        <f t="shared" si="642"/>
        <v>0.62981651645606807</v>
      </c>
      <c r="U3229" s="104">
        <f t="shared" si="643"/>
        <v>1671.3325905589923</v>
      </c>
      <c r="V3229" s="87" cm="1">
        <f t="array" ref="V3229">VLOOKUP($E3229,$AI$118:$AW$122,COLUMN($AW:$AW)-COLUMN($AH:$AH),FALSE)</f>
        <v>0</v>
      </c>
      <c r="W3229" s="87" t="str">
        <f t="shared" si="647"/>
        <v>Domestic</v>
      </c>
      <c r="X3229" s="87" t="str">
        <f t="shared" si="648"/>
        <v>Non-local</v>
      </c>
      <c r="Y3229" s="104"/>
      <c r="Z3229" s="87" t="str">
        <f t="shared" si="644"/>
        <v>USA</v>
      </c>
      <c r="AA3229" s="87" t="str">
        <f t="shared" si="645"/>
        <v>USA</v>
      </c>
      <c r="AB3229" s="82" cm="1">
        <f t="array" ref="AB3229">VLOOKUP(B3229,'GDP per Capita'!$T$2:$V$4235,COLUMN('GDP per Capita'!$V:$V)-COLUMN('GDP per Capita'!$S:$S),FALSE)</f>
        <v>63809.64</v>
      </c>
      <c r="AC3229" s="82">
        <f t="shared" si="640"/>
        <v>63809.64</v>
      </c>
      <c r="AD3229" s="82">
        <f t="shared" si="641"/>
        <v>63809.64</v>
      </c>
      <c r="AE3229" s="88">
        <f t="shared" si="646"/>
        <v>2.6192477979173557E-2</v>
      </c>
    </row>
    <row r="3230" spans="1:31">
      <c r="A3230" s="77" t="s">
        <v>882</v>
      </c>
      <c r="B3230" s="77">
        <v>3229</v>
      </c>
      <c r="C3230" s="77" t="s">
        <v>29</v>
      </c>
      <c r="D3230" s="77" t="s">
        <v>29</v>
      </c>
      <c r="E3230" s="77">
        <v>2017</v>
      </c>
      <c r="F3230" s="77">
        <v>39.004607</v>
      </c>
      <c r="G3230" s="77">
        <v>-76.875683800000004</v>
      </c>
      <c r="H3230" s="77">
        <v>0</v>
      </c>
      <c r="I3230" s="77" t="s">
        <v>1727</v>
      </c>
      <c r="J3230" s="77">
        <v>30.271128600000001</v>
      </c>
      <c r="K3230" s="77">
        <v>-97.743699500000005</v>
      </c>
      <c r="L3230" s="77">
        <v>4269.7117528775198</v>
      </c>
      <c r="M3230" s="77">
        <v>0.76505977332200104</v>
      </c>
      <c r="N3230" s="77">
        <v>0</v>
      </c>
      <c r="O3230" s="77">
        <v>512.36541034530296</v>
      </c>
      <c r="P3230" s="87" cm="1">
        <f t="array" ref="P3230">IF($X3230="Non-local",VLOOKUP($E3230,$AI$64:$AW$68,COLUMN($AW:$AW)-COLUMN($AH:$AH),FALSE),IF($X3230="Unknown",VLOOKUP($E3230,$AI$71:$AW$75,COLUMN($AW:$AW)-COLUMN($AH:$AH),FALSE),0))</f>
        <v>223.99999999999997</v>
      </c>
      <c r="Q3230" s="87" cm="1">
        <f t="array" ref="Q3230">IF($X3230="Non-local",VLOOKUP($E3230,$AI$40:$AW$44,COLUMN($AW:$AW)-COLUMN($AH:$AH),FALSE),IF($X3230="Unknown",VLOOKUP($E3230,$AI$47:$AW$51,COLUMN($AW:$AW)-COLUMN($AH:$AH),FALSE),0))</f>
        <v>535.71460000000002</v>
      </c>
      <c r="R3230" s="87" cm="1">
        <f t="array" ref="R3230">IF($X3230="Non-local",VLOOKUP($E3230,$AI$88:$AW$92,COLUMN($AW:$AW)-COLUMN($AH:$AH),FALSE),IF($X3230="Unknown",VLOOKUP($E3230,$AI$95:$AW$99,COLUMN($AW:$AW)-COLUMN($AH:$AH),FALSE),0))</f>
        <v>0.13812461483017213</v>
      </c>
      <c r="S3230" s="87" cm="1">
        <f t="array" ref="S3230">VLOOKUP($E3230,$AI$111:$AW$115,COLUMN($AW:$AW)-COLUMN($AH:$AH),FALSE)</f>
        <v>431.69322000000005</v>
      </c>
      <c r="T3230" s="104">
        <f t="shared" si="642"/>
        <v>0.90318438815217317</v>
      </c>
      <c r="U3230" s="104">
        <f t="shared" si="643"/>
        <v>1703.7732303453031</v>
      </c>
      <c r="V3230" s="87" cm="1">
        <f t="array" ref="V3230">VLOOKUP($E3230,$AI$118:$AW$122,COLUMN($AW:$AW)-COLUMN($AH:$AH),FALSE)</f>
        <v>0</v>
      </c>
      <c r="W3230" s="87" t="str">
        <f t="shared" si="647"/>
        <v>Domestic</v>
      </c>
      <c r="X3230" s="87" t="str">
        <f t="shared" si="648"/>
        <v>Non-local</v>
      </c>
      <c r="Y3230" s="104"/>
      <c r="Z3230" s="87" t="str">
        <f t="shared" si="644"/>
        <v>USA</v>
      </c>
      <c r="AA3230" s="87" t="str">
        <f t="shared" si="645"/>
        <v>USA</v>
      </c>
      <c r="AB3230" s="82" cm="1">
        <f t="array" ref="AB3230">VLOOKUP(B3230,'GDP per Capita'!$T$2:$V$4235,COLUMN('GDP per Capita'!$V:$V)-COLUMN('GDP per Capita'!$S:$S),FALSE)</f>
        <v>63809.64</v>
      </c>
      <c r="AC3230" s="82">
        <f t="shared" si="640"/>
        <v>63809.64</v>
      </c>
      <c r="AD3230" s="82">
        <f t="shared" si="641"/>
        <v>63809.64</v>
      </c>
      <c r="AE3230" s="88">
        <f t="shared" si="646"/>
        <v>2.6700875139638824E-2</v>
      </c>
    </row>
    <row r="3231" spans="1:31">
      <c r="A3231" s="77" t="s">
        <v>886</v>
      </c>
      <c r="B3231" s="77">
        <v>3230</v>
      </c>
      <c r="C3231" s="77" t="s">
        <v>29</v>
      </c>
      <c r="D3231" s="77" t="s">
        <v>29</v>
      </c>
      <c r="E3231" s="77">
        <v>2017</v>
      </c>
      <c r="F3231" s="77">
        <v>39.284749400000003</v>
      </c>
      <c r="G3231" s="77">
        <v>-76.620474639699793</v>
      </c>
      <c r="H3231" s="77">
        <v>0</v>
      </c>
      <c r="I3231" s="77" t="s">
        <v>1727</v>
      </c>
      <c r="J3231" s="77">
        <v>30.271128600000001</v>
      </c>
      <c r="K3231" s="77">
        <v>-97.743699500000005</v>
      </c>
      <c r="L3231" s="77">
        <v>4333.0445921849196</v>
      </c>
      <c r="M3231" s="77">
        <v>0.77514219397292805</v>
      </c>
      <c r="N3231" s="77">
        <v>0</v>
      </c>
      <c r="O3231" s="77">
        <v>519.96535106219005</v>
      </c>
      <c r="P3231" s="87" cm="1">
        <f t="array" ref="P3231">IF($X3231="Non-local",VLOOKUP($E3231,$AI$64:$AW$68,COLUMN($AW:$AW)-COLUMN($AH:$AH),FALSE),IF($X3231="Unknown",VLOOKUP($E3231,$AI$71:$AW$75,COLUMN($AW:$AW)-COLUMN($AH:$AH),FALSE),0))</f>
        <v>223.99999999999997</v>
      </c>
      <c r="Q3231" s="87" cm="1">
        <f t="array" ref="Q3231">IF($X3231="Non-local",VLOOKUP($E3231,$AI$40:$AW$44,COLUMN($AW:$AW)-COLUMN($AH:$AH),FALSE),IF($X3231="Unknown",VLOOKUP($E3231,$AI$47:$AW$51,COLUMN($AW:$AW)-COLUMN($AH:$AH),FALSE),0))</f>
        <v>535.71460000000002</v>
      </c>
      <c r="R3231" s="87" cm="1">
        <f t="array" ref="R3231">IF($X3231="Non-local",VLOOKUP($E3231,$AI$88:$AW$92,COLUMN($AW:$AW)-COLUMN($AH:$AH),FALSE),IF($X3231="Unknown",VLOOKUP($E3231,$AI$95:$AW$99,COLUMN($AW:$AW)-COLUMN($AH:$AH),FALSE),0))</f>
        <v>0.13812461483017213</v>
      </c>
      <c r="S3231" s="87" cm="1">
        <f t="array" ref="S3231">VLOOKUP($E3231,$AI$111:$AW$115,COLUMN($AW:$AW)-COLUMN($AH:$AH),FALSE)</f>
        <v>431.69322000000005</v>
      </c>
      <c r="T3231" s="104">
        <f t="shared" si="642"/>
        <v>0.91326680880310018</v>
      </c>
      <c r="U3231" s="104">
        <f t="shared" si="643"/>
        <v>1711.3731710621901</v>
      </c>
      <c r="V3231" s="87" cm="1">
        <f t="array" ref="V3231">VLOOKUP($E3231,$AI$118:$AW$122,COLUMN($AW:$AW)-COLUMN($AH:$AH),FALSE)</f>
        <v>0</v>
      </c>
      <c r="W3231" s="87" t="str">
        <f t="shared" si="647"/>
        <v>Domestic</v>
      </c>
      <c r="X3231" s="87" t="str">
        <f t="shared" si="648"/>
        <v>Non-local</v>
      </c>
      <c r="Y3231" s="104"/>
      <c r="Z3231" s="87" t="str">
        <f t="shared" si="644"/>
        <v>USA</v>
      </c>
      <c r="AA3231" s="87" t="str">
        <f t="shared" si="645"/>
        <v>USA</v>
      </c>
      <c r="AB3231" s="82" cm="1">
        <f t="array" ref="AB3231">VLOOKUP(B3231,'GDP per Capita'!$T$2:$V$4235,COLUMN('GDP per Capita'!$V:$V)-COLUMN('GDP per Capita'!$S:$S),FALSE)</f>
        <v>63809.64</v>
      </c>
      <c r="AC3231" s="82">
        <f t="shared" si="640"/>
        <v>63809.64</v>
      </c>
      <c r="AD3231" s="82">
        <f t="shared" si="641"/>
        <v>63809.64</v>
      </c>
      <c r="AE3231" s="88">
        <f t="shared" si="646"/>
        <v>2.6819978471312331E-2</v>
      </c>
    </row>
    <row r="3232" spans="1:31">
      <c r="A3232" s="77" t="s">
        <v>921</v>
      </c>
      <c r="B3232" s="77">
        <v>3231</v>
      </c>
      <c r="C3232" s="77" t="s">
        <v>29</v>
      </c>
      <c r="D3232" s="77" t="s">
        <v>29</v>
      </c>
      <c r="E3232" s="77">
        <v>2017</v>
      </c>
      <c r="F3232" s="77">
        <v>19.707373399999899</v>
      </c>
      <c r="G3232" s="77">
        <v>-155.08158030000001</v>
      </c>
      <c r="H3232" s="77">
        <v>0</v>
      </c>
      <c r="I3232" s="77" t="s">
        <v>1727</v>
      </c>
      <c r="J3232" s="77">
        <v>30.271128600000001</v>
      </c>
      <c r="K3232" s="77">
        <v>-97.743699500000005</v>
      </c>
      <c r="L3232" s="77">
        <v>11675.0993594965</v>
      </c>
      <c r="M3232" s="77">
        <v>1.8151699271586501</v>
      </c>
      <c r="N3232" s="77">
        <v>0</v>
      </c>
      <c r="O3232" s="77">
        <v>1225.8854327471299</v>
      </c>
      <c r="P3232" s="87" cm="1">
        <f t="array" ref="P3232">IF($X3232="Non-local",VLOOKUP($E3232,$AI$64:$AW$68,COLUMN($AW:$AW)-COLUMN($AH:$AH),FALSE),IF($X3232="Unknown",VLOOKUP($E3232,$AI$71:$AW$75,COLUMN($AW:$AW)-COLUMN($AH:$AH),FALSE),0))</f>
        <v>223.99999999999997</v>
      </c>
      <c r="Q3232" s="87" cm="1">
        <f t="array" ref="Q3232">IF($X3232="Non-local",VLOOKUP($E3232,$AI$40:$AW$44,COLUMN($AW:$AW)-COLUMN($AH:$AH),FALSE),IF($X3232="Unknown",VLOOKUP($E3232,$AI$47:$AW$51,COLUMN($AW:$AW)-COLUMN($AH:$AH),FALSE),0))</f>
        <v>535.71460000000002</v>
      </c>
      <c r="R3232" s="87" cm="1">
        <f t="array" ref="R3232">IF($X3232="Non-local",VLOOKUP($E3232,$AI$88:$AW$92,COLUMN($AW:$AW)-COLUMN($AH:$AH),FALSE),IF($X3232="Unknown",VLOOKUP($E3232,$AI$95:$AW$99,COLUMN($AW:$AW)-COLUMN($AH:$AH),FALSE),0))</f>
        <v>0.13812461483017213</v>
      </c>
      <c r="S3232" s="87" cm="1">
        <f t="array" ref="S3232">VLOOKUP($E3232,$AI$111:$AW$115,COLUMN($AW:$AW)-COLUMN($AH:$AH),FALSE)</f>
        <v>431.69322000000005</v>
      </c>
      <c r="T3232" s="104">
        <f t="shared" si="642"/>
        <v>1.9532945419888224</v>
      </c>
      <c r="U3232" s="104">
        <f t="shared" si="643"/>
        <v>2417.2932527471298</v>
      </c>
      <c r="V3232" s="87" cm="1">
        <f t="array" ref="V3232">VLOOKUP($E3232,$AI$118:$AW$122,COLUMN($AW:$AW)-COLUMN($AH:$AH),FALSE)</f>
        <v>0</v>
      </c>
      <c r="W3232" s="87" t="str">
        <f t="shared" si="647"/>
        <v>Domestic</v>
      </c>
      <c r="X3232" s="87" t="str">
        <f t="shared" si="648"/>
        <v>Non-local</v>
      </c>
      <c r="Y3232" s="104"/>
      <c r="Z3232" s="87" t="str">
        <f t="shared" si="644"/>
        <v>USA</v>
      </c>
      <c r="AA3232" s="87" t="str">
        <f t="shared" si="645"/>
        <v>USA</v>
      </c>
      <c r="AB3232" s="82" cm="1">
        <f t="array" ref="AB3232">VLOOKUP(B3232,'GDP per Capita'!$T$2:$V$4235,COLUMN('GDP per Capita'!$V:$V)-COLUMN('GDP per Capita'!$S:$S),FALSE)</f>
        <v>63809.64</v>
      </c>
      <c r="AC3232" s="82">
        <f t="shared" si="640"/>
        <v>63809.64</v>
      </c>
      <c r="AD3232" s="82">
        <f t="shared" si="641"/>
        <v>63809.64</v>
      </c>
      <c r="AE3232" s="88">
        <f t="shared" si="646"/>
        <v>3.7882884980186847E-2</v>
      </c>
    </row>
    <row r="3233" spans="1:31">
      <c r="A3233" s="77" t="s">
        <v>886</v>
      </c>
      <c r="B3233" s="77">
        <v>3232</v>
      </c>
      <c r="C3233" s="77" t="s">
        <v>29</v>
      </c>
      <c r="D3233" s="77" t="s">
        <v>29</v>
      </c>
      <c r="E3233" s="77">
        <v>2017</v>
      </c>
      <c r="F3233" s="77">
        <v>39.284749400000003</v>
      </c>
      <c r="G3233" s="77">
        <v>-76.620474639699793</v>
      </c>
      <c r="H3233" s="77">
        <v>0</v>
      </c>
      <c r="I3233" s="77" t="s">
        <v>1727</v>
      </c>
      <c r="J3233" s="77">
        <v>30.271128600000001</v>
      </c>
      <c r="K3233" s="77">
        <v>-97.743699500000005</v>
      </c>
      <c r="L3233" s="77">
        <v>4333.0445921849196</v>
      </c>
      <c r="M3233" s="77">
        <v>0.77514219397292805</v>
      </c>
      <c r="N3233" s="77">
        <v>0</v>
      </c>
      <c r="O3233" s="77">
        <v>519.96535106219005</v>
      </c>
      <c r="P3233" s="87" cm="1">
        <f t="array" ref="P3233">IF($X3233="Non-local",VLOOKUP($E3233,$AI$64:$AW$68,COLUMN($AW:$AW)-COLUMN($AH:$AH),FALSE),IF($X3233="Unknown",VLOOKUP($E3233,$AI$71:$AW$75,COLUMN($AW:$AW)-COLUMN($AH:$AH),FALSE),0))</f>
        <v>223.99999999999997</v>
      </c>
      <c r="Q3233" s="87" cm="1">
        <f t="array" ref="Q3233">IF($X3233="Non-local",VLOOKUP($E3233,$AI$40:$AW$44,COLUMN($AW:$AW)-COLUMN($AH:$AH),FALSE),IF($X3233="Unknown",VLOOKUP($E3233,$AI$47:$AW$51,COLUMN($AW:$AW)-COLUMN($AH:$AH),FALSE),0))</f>
        <v>535.71460000000002</v>
      </c>
      <c r="R3233" s="87" cm="1">
        <f t="array" ref="R3233">IF($X3233="Non-local",VLOOKUP($E3233,$AI$88:$AW$92,COLUMN($AW:$AW)-COLUMN($AH:$AH),FALSE),IF($X3233="Unknown",VLOOKUP($E3233,$AI$95:$AW$99,COLUMN($AW:$AW)-COLUMN($AH:$AH),FALSE),0))</f>
        <v>0.13812461483017213</v>
      </c>
      <c r="S3233" s="87" cm="1">
        <f t="array" ref="S3233">VLOOKUP($E3233,$AI$111:$AW$115,COLUMN($AW:$AW)-COLUMN($AH:$AH),FALSE)</f>
        <v>431.69322000000005</v>
      </c>
      <c r="T3233" s="104">
        <f t="shared" si="642"/>
        <v>0.91326680880310018</v>
      </c>
      <c r="U3233" s="104">
        <f t="shared" si="643"/>
        <v>1711.3731710621901</v>
      </c>
      <c r="V3233" s="87" cm="1">
        <f t="array" ref="V3233">VLOOKUP($E3233,$AI$118:$AW$122,COLUMN($AW:$AW)-COLUMN($AH:$AH),FALSE)</f>
        <v>0</v>
      </c>
      <c r="W3233" s="87" t="str">
        <f t="shared" si="647"/>
        <v>Domestic</v>
      </c>
      <c r="X3233" s="87" t="str">
        <f t="shared" si="648"/>
        <v>Non-local</v>
      </c>
      <c r="Y3233" s="104"/>
      <c r="Z3233" s="87" t="str">
        <f t="shared" si="644"/>
        <v>USA</v>
      </c>
      <c r="AA3233" s="87" t="str">
        <f t="shared" si="645"/>
        <v>USA</v>
      </c>
      <c r="AB3233" s="82" cm="1">
        <f t="array" ref="AB3233">VLOOKUP(B3233,'GDP per Capita'!$T$2:$V$4235,COLUMN('GDP per Capita'!$V:$V)-COLUMN('GDP per Capita'!$S:$S),FALSE)</f>
        <v>63809.64</v>
      </c>
      <c r="AC3233" s="82">
        <f t="shared" si="640"/>
        <v>63809.64</v>
      </c>
      <c r="AD3233" s="82">
        <f t="shared" si="641"/>
        <v>63809.64</v>
      </c>
      <c r="AE3233" s="88">
        <f t="shared" si="646"/>
        <v>2.6819978471312331E-2</v>
      </c>
    </row>
    <row r="3234" spans="1:31">
      <c r="A3234" s="77" t="s">
        <v>904</v>
      </c>
      <c r="B3234" s="77">
        <v>3233</v>
      </c>
      <c r="C3234" s="77" t="s">
        <v>29</v>
      </c>
      <c r="D3234" s="77" t="s">
        <v>29</v>
      </c>
      <c r="E3234" s="77">
        <v>2017</v>
      </c>
      <c r="F3234" s="77">
        <v>32.832590000000003</v>
      </c>
      <c r="G3234" s="77">
        <v>-117.2716839</v>
      </c>
      <c r="H3234" s="77">
        <v>0</v>
      </c>
      <c r="I3234" s="77" t="s">
        <v>1727</v>
      </c>
      <c r="J3234" s="77">
        <v>30.271128600000001</v>
      </c>
      <c r="K3234" s="77">
        <v>-97.743699500000005</v>
      </c>
      <c r="L3234" s="77">
        <v>3738.8636761942298</v>
      </c>
      <c r="M3234" s="77">
        <v>0.680550162362065</v>
      </c>
      <c r="N3234" s="77">
        <v>0</v>
      </c>
      <c r="O3234" s="77">
        <v>717.86182582929302</v>
      </c>
      <c r="P3234" s="87" cm="1">
        <f t="array" ref="P3234">IF($X3234="Non-local",VLOOKUP($E3234,$AI$64:$AW$68,COLUMN($AW:$AW)-COLUMN($AH:$AH),FALSE),IF($X3234="Unknown",VLOOKUP($E3234,$AI$71:$AW$75,COLUMN($AW:$AW)-COLUMN($AH:$AH),FALSE),0))</f>
        <v>223.99999999999997</v>
      </c>
      <c r="Q3234" s="87" cm="1">
        <f t="array" ref="Q3234">IF($X3234="Non-local",VLOOKUP($E3234,$AI$40:$AW$44,COLUMN($AW:$AW)-COLUMN($AH:$AH),FALSE),IF($X3234="Unknown",VLOOKUP($E3234,$AI$47:$AW$51,COLUMN($AW:$AW)-COLUMN($AH:$AH),FALSE),0))</f>
        <v>535.71460000000002</v>
      </c>
      <c r="R3234" s="87" cm="1">
        <f t="array" ref="R3234">IF($X3234="Non-local",VLOOKUP($E3234,$AI$88:$AW$92,COLUMN($AW:$AW)-COLUMN($AH:$AH),FALSE),IF($X3234="Unknown",VLOOKUP($E3234,$AI$95:$AW$99,COLUMN($AW:$AW)-COLUMN($AH:$AH),FALSE),0))</f>
        <v>0.13812461483017213</v>
      </c>
      <c r="S3234" s="87" cm="1">
        <f t="array" ref="S3234">VLOOKUP($E3234,$AI$111:$AW$115,COLUMN($AW:$AW)-COLUMN($AH:$AH),FALSE)</f>
        <v>431.69322000000005</v>
      </c>
      <c r="T3234" s="104">
        <f t="shared" si="642"/>
        <v>0.81867477719223714</v>
      </c>
      <c r="U3234" s="104">
        <f t="shared" si="643"/>
        <v>1909.269645829293</v>
      </c>
      <c r="V3234" s="87" cm="1">
        <f t="array" ref="V3234">VLOOKUP($E3234,$AI$118:$AW$122,COLUMN($AW:$AW)-COLUMN($AH:$AH),FALSE)</f>
        <v>0</v>
      </c>
      <c r="W3234" s="87" t="str">
        <f t="shared" si="647"/>
        <v>Domestic</v>
      </c>
      <c r="X3234" s="87" t="str">
        <f t="shared" si="648"/>
        <v>Non-local</v>
      </c>
      <c r="Y3234" s="104"/>
      <c r="Z3234" s="87" t="str">
        <f t="shared" si="644"/>
        <v>USA</v>
      </c>
      <c r="AA3234" s="87" t="str">
        <f t="shared" si="645"/>
        <v>USA</v>
      </c>
      <c r="AB3234" s="82" cm="1">
        <f t="array" ref="AB3234">VLOOKUP(B3234,'GDP per Capita'!$T$2:$V$4235,COLUMN('GDP per Capita'!$V:$V)-COLUMN('GDP per Capita'!$S:$S),FALSE)</f>
        <v>63809.64</v>
      </c>
      <c r="AC3234" s="82">
        <f t="shared" si="640"/>
        <v>63809.64</v>
      </c>
      <c r="AD3234" s="82">
        <f t="shared" si="641"/>
        <v>63809.64</v>
      </c>
      <c r="AE3234" s="88">
        <f t="shared" si="646"/>
        <v>2.9921335488325793E-2</v>
      </c>
    </row>
    <row r="3235" spans="1:31">
      <c r="A3235" s="77" t="s">
        <v>1133</v>
      </c>
      <c r="B3235" s="77">
        <v>3234</v>
      </c>
      <c r="C3235" s="77" t="s">
        <v>29</v>
      </c>
      <c r="D3235" s="77" t="s">
        <v>29</v>
      </c>
      <c r="E3235" s="77">
        <v>2017</v>
      </c>
      <c r="F3235" s="77">
        <v>38.254237599999897</v>
      </c>
      <c r="G3235" s="77">
        <v>-85.759406999999996</v>
      </c>
      <c r="H3235" s="77">
        <v>0</v>
      </c>
      <c r="I3235" s="77" t="s">
        <v>1727</v>
      </c>
      <c r="J3235" s="77">
        <v>30.271128600000001</v>
      </c>
      <c r="K3235" s="77">
        <v>-97.743699500000005</v>
      </c>
      <c r="L3235" s="77">
        <v>2824.7687496826002</v>
      </c>
      <c r="M3235" s="77">
        <v>0.53502866569845797</v>
      </c>
      <c r="N3235" s="77">
        <v>0</v>
      </c>
      <c r="O3235" s="77">
        <v>542.35559993905997</v>
      </c>
      <c r="P3235" s="87" cm="1">
        <f t="array" ref="P3235">IF($X3235="Non-local",VLOOKUP($E3235,$AI$64:$AW$68,COLUMN($AW:$AW)-COLUMN($AH:$AH),FALSE),IF($X3235="Unknown",VLOOKUP($E3235,$AI$71:$AW$75,COLUMN($AW:$AW)-COLUMN($AH:$AH),FALSE),0))</f>
        <v>223.99999999999997</v>
      </c>
      <c r="Q3235" s="87" cm="1">
        <f t="array" ref="Q3235">IF($X3235="Non-local",VLOOKUP($E3235,$AI$40:$AW$44,COLUMN($AW:$AW)-COLUMN($AH:$AH),FALSE),IF($X3235="Unknown",VLOOKUP($E3235,$AI$47:$AW$51,COLUMN($AW:$AW)-COLUMN($AH:$AH),FALSE),0))</f>
        <v>535.71460000000002</v>
      </c>
      <c r="R3235" s="87" cm="1">
        <f t="array" ref="R3235">IF($X3235="Non-local",VLOOKUP($E3235,$AI$88:$AW$92,COLUMN($AW:$AW)-COLUMN($AH:$AH),FALSE),IF($X3235="Unknown",VLOOKUP($E3235,$AI$95:$AW$99,COLUMN($AW:$AW)-COLUMN($AH:$AH),FALSE),0))</f>
        <v>0.13812461483017213</v>
      </c>
      <c r="S3235" s="87" cm="1">
        <f t="array" ref="S3235">VLOOKUP($E3235,$AI$111:$AW$115,COLUMN($AW:$AW)-COLUMN($AH:$AH),FALSE)</f>
        <v>431.69322000000005</v>
      </c>
      <c r="T3235" s="104">
        <f t="shared" si="642"/>
        <v>0.6731532805286301</v>
      </c>
      <c r="U3235" s="104">
        <f t="shared" si="643"/>
        <v>1733.76341993906</v>
      </c>
      <c r="V3235" s="87" cm="1">
        <f t="array" ref="V3235">VLOOKUP($E3235,$AI$118:$AW$122,COLUMN($AW:$AW)-COLUMN($AH:$AH),FALSE)</f>
        <v>0</v>
      </c>
      <c r="W3235" s="87" t="str">
        <f t="shared" si="647"/>
        <v>Domestic</v>
      </c>
      <c r="X3235" s="87" t="str">
        <f t="shared" si="648"/>
        <v>Non-local</v>
      </c>
      <c r="Y3235" s="104"/>
      <c r="Z3235" s="87" t="str">
        <f t="shared" si="644"/>
        <v>USA</v>
      </c>
      <c r="AA3235" s="87" t="str">
        <f t="shared" si="645"/>
        <v>USA</v>
      </c>
      <c r="AB3235" s="82" cm="1">
        <f t="array" ref="AB3235">VLOOKUP(B3235,'GDP per Capita'!$T$2:$V$4235,COLUMN('GDP per Capita'!$V:$V)-COLUMN('GDP per Capita'!$S:$S),FALSE)</f>
        <v>63809.64</v>
      </c>
      <c r="AC3235" s="82">
        <f t="shared" si="640"/>
        <v>63809.64</v>
      </c>
      <c r="AD3235" s="82">
        <f t="shared" si="641"/>
        <v>63809.64</v>
      </c>
      <c r="AE3235" s="88">
        <f t="shared" si="646"/>
        <v>2.7170869792386542E-2</v>
      </c>
    </row>
    <row r="3236" spans="1:31">
      <c r="A3236" s="77" t="s">
        <v>914</v>
      </c>
      <c r="B3236" s="77">
        <v>3235</v>
      </c>
      <c r="C3236" s="77" t="s">
        <v>320</v>
      </c>
      <c r="D3236" s="77" t="s">
        <v>28</v>
      </c>
      <c r="E3236" s="77">
        <v>2017</v>
      </c>
      <c r="F3236" s="77">
        <v>43.6534817</v>
      </c>
      <c r="G3236" s="77">
        <v>-79.383934699999998</v>
      </c>
      <c r="H3236" s="77">
        <v>0</v>
      </c>
      <c r="I3236" s="77" t="s">
        <v>1727</v>
      </c>
      <c r="J3236" s="77">
        <v>30.271128600000001</v>
      </c>
      <c r="K3236" s="77">
        <v>-97.743699500000005</v>
      </c>
      <c r="L3236" s="77">
        <v>4397.3508462649397</v>
      </c>
      <c r="M3236" s="77">
        <v>0.785379579683258</v>
      </c>
      <c r="N3236" s="77">
        <v>0</v>
      </c>
      <c r="O3236" s="77">
        <v>527.68210155179304</v>
      </c>
      <c r="P3236" s="87" cm="1">
        <f t="array" ref="P3236">IF($X3236="Non-local",VLOOKUP($E3236,$AI$64:$AW$68,COLUMN($AW:$AW)-COLUMN($AH:$AH),FALSE),IF($X3236="Unknown",VLOOKUP($E3236,$AI$71:$AW$75,COLUMN($AW:$AW)-COLUMN($AH:$AH),FALSE),0))</f>
        <v>223.99999999999997</v>
      </c>
      <c r="Q3236" s="87" cm="1">
        <f t="array" ref="Q3236">IF($X3236="Non-local",VLOOKUP($E3236,$AI$40:$AW$44,COLUMN($AW:$AW)-COLUMN($AH:$AH),FALSE),IF($X3236="Unknown",VLOOKUP($E3236,$AI$47:$AW$51,COLUMN($AW:$AW)-COLUMN($AH:$AH),FALSE),0))</f>
        <v>535.71460000000002</v>
      </c>
      <c r="R3236" s="87" cm="1">
        <f t="array" ref="R3236">IF($X3236="Non-local",VLOOKUP($E3236,$AI$88:$AW$92,COLUMN($AW:$AW)-COLUMN($AH:$AH),FALSE),IF($X3236="Unknown",VLOOKUP($E3236,$AI$95:$AW$99,COLUMN($AW:$AW)-COLUMN($AH:$AH),FALSE),0))</f>
        <v>0.13812461483017213</v>
      </c>
      <c r="S3236" s="87" cm="1">
        <f t="array" ref="S3236">VLOOKUP($E3236,$AI$111:$AW$115,COLUMN($AW:$AW)-COLUMN($AH:$AH),FALSE)</f>
        <v>431.69322000000005</v>
      </c>
      <c r="T3236" s="104">
        <f t="shared" si="642"/>
        <v>0.92350419451343013</v>
      </c>
      <c r="U3236" s="104">
        <f t="shared" si="643"/>
        <v>1719.0899215517932</v>
      </c>
      <c r="V3236" s="87" cm="1">
        <f t="array" ref="V3236">VLOOKUP($E3236,$AI$118:$AW$122,COLUMN($AW:$AW)-COLUMN($AH:$AH),FALSE)</f>
        <v>0</v>
      </c>
      <c r="W3236" s="87" t="str">
        <f t="shared" si="647"/>
        <v>International</v>
      </c>
      <c r="X3236" s="87" t="str">
        <f t="shared" si="648"/>
        <v>Non-local</v>
      </c>
      <c r="Y3236" s="104"/>
      <c r="Z3236" s="87" t="str">
        <f t="shared" si="644"/>
        <v>Canada</v>
      </c>
      <c r="AA3236" s="87" t="str">
        <f t="shared" si="645"/>
        <v>Other Americas</v>
      </c>
      <c r="AB3236" s="82" cm="1">
        <f t="array" ref="AB3236">VLOOKUP(B3236,'GDP per Capita'!$T$2:$V$4235,COLUMN('GDP per Capita'!$V:$V)-COLUMN('GDP per Capita'!$S:$S),FALSE)</f>
        <v>49196.49</v>
      </c>
      <c r="AC3236" s="82">
        <f t="shared" si="640"/>
        <v>49196.49</v>
      </c>
      <c r="AD3236" s="82">
        <f t="shared" si="641"/>
        <v>49196.49</v>
      </c>
      <c r="AE3236" s="88">
        <f t="shared" si="646"/>
        <v>3.4943344973427846E-2</v>
      </c>
    </row>
    <row r="3237" spans="1:31">
      <c r="A3237" s="77" t="s">
        <v>882</v>
      </c>
      <c r="B3237" s="77">
        <v>3236</v>
      </c>
      <c r="C3237" s="77" t="s">
        <v>29</v>
      </c>
      <c r="D3237" s="77" t="s">
        <v>29</v>
      </c>
      <c r="E3237" s="77">
        <v>2017</v>
      </c>
      <c r="F3237" s="77">
        <v>39.004607</v>
      </c>
      <c r="G3237" s="77">
        <v>-76.875683800000004</v>
      </c>
      <c r="H3237" s="77">
        <v>0</v>
      </c>
      <c r="I3237" s="77" t="s">
        <v>1727</v>
      </c>
      <c r="J3237" s="77">
        <v>30.271128600000001</v>
      </c>
      <c r="K3237" s="77">
        <v>-97.743699500000005</v>
      </c>
      <c r="L3237" s="77">
        <v>4269.7117528775198</v>
      </c>
      <c r="M3237" s="77">
        <v>0.76505977332200104</v>
      </c>
      <c r="N3237" s="77">
        <v>0</v>
      </c>
      <c r="O3237" s="77">
        <v>512.36541034530296</v>
      </c>
      <c r="P3237" s="87" cm="1">
        <f t="array" ref="P3237">IF($X3237="Non-local",VLOOKUP($E3237,$AI$64:$AW$68,COLUMN($AW:$AW)-COLUMN($AH:$AH),FALSE),IF($X3237="Unknown",VLOOKUP($E3237,$AI$71:$AW$75,COLUMN($AW:$AW)-COLUMN($AH:$AH),FALSE),0))</f>
        <v>223.99999999999997</v>
      </c>
      <c r="Q3237" s="87" cm="1">
        <f t="array" ref="Q3237">IF($X3237="Non-local",VLOOKUP($E3237,$AI$40:$AW$44,COLUMN($AW:$AW)-COLUMN($AH:$AH),FALSE),IF($X3237="Unknown",VLOOKUP($E3237,$AI$47:$AW$51,COLUMN($AW:$AW)-COLUMN($AH:$AH),FALSE),0))</f>
        <v>535.71460000000002</v>
      </c>
      <c r="R3237" s="87" cm="1">
        <f t="array" ref="R3237">IF($X3237="Non-local",VLOOKUP($E3237,$AI$88:$AW$92,COLUMN($AW:$AW)-COLUMN($AH:$AH),FALSE),IF($X3237="Unknown",VLOOKUP($E3237,$AI$95:$AW$99,COLUMN($AW:$AW)-COLUMN($AH:$AH),FALSE),0))</f>
        <v>0.13812461483017213</v>
      </c>
      <c r="S3237" s="87" cm="1">
        <f t="array" ref="S3237">VLOOKUP($E3237,$AI$111:$AW$115,COLUMN($AW:$AW)-COLUMN($AH:$AH),FALSE)</f>
        <v>431.69322000000005</v>
      </c>
      <c r="T3237" s="104">
        <f t="shared" si="642"/>
        <v>0.90318438815217317</v>
      </c>
      <c r="U3237" s="104">
        <f t="shared" si="643"/>
        <v>1703.7732303453031</v>
      </c>
      <c r="V3237" s="87" cm="1">
        <f t="array" ref="V3237">VLOOKUP($E3237,$AI$118:$AW$122,COLUMN($AW:$AW)-COLUMN($AH:$AH),FALSE)</f>
        <v>0</v>
      </c>
      <c r="W3237" s="87" t="str">
        <f t="shared" si="647"/>
        <v>Domestic</v>
      </c>
      <c r="X3237" s="87" t="str">
        <f t="shared" si="648"/>
        <v>Non-local</v>
      </c>
      <c r="Y3237" s="104"/>
      <c r="Z3237" s="87" t="str">
        <f t="shared" si="644"/>
        <v>USA</v>
      </c>
      <c r="AA3237" s="87" t="str">
        <f t="shared" si="645"/>
        <v>USA</v>
      </c>
      <c r="AB3237" s="82" cm="1">
        <f t="array" ref="AB3237">VLOOKUP(B3237,'GDP per Capita'!$T$2:$V$4235,COLUMN('GDP per Capita'!$V:$V)-COLUMN('GDP per Capita'!$S:$S),FALSE)</f>
        <v>63809.64</v>
      </c>
      <c r="AC3237" s="82">
        <f t="shared" si="640"/>
        <v>63809.64</v>
      </c>
      <c r="AD3237" s="82">
        <f t="shared" si="641"/>
        <v>63809.64</v>
      </c>
      <c r="AE3237" s="88">
        <f t="shared" si="646"/>
        <v>2.6700875139638824E-2</v>
      </c>
    </row>
    <row r="3238" spans="1:31">
      <c r="A3238" s="77" t="s">
        <v>886</v>
      </c>
      <c r="B3238" s="77">
        <v>3237</v>
      </c>
      <c r="C3238" s="77" t="s">
        <v>29</v>
      </c>
      <c r="D3238" s="77" t="s">
        <v>29</v>
      </c>
      <c r="E3238" s="77">
        <v>2017</v>
      </c>
      <c r="F3238" s="77">
        <v>39.284749400000003</v>
      </c>
      <c r="G3238" s="77">
        <v>-76.620474639699793</v>
      </c>
      <c r="H3238" s="77">
        <v>0</v>
      </c>
      <c r="I3238" s="77" t="s">
        <v>1727</v>
      </c>
      <c r="J3238" s="77">
        <v>30.271128600000001</v>
      </c>
      <c r="K3238" s="77">
        <v>-97.743699500000005</v>
      </c>
      <c r="L3238" s="77">
        <v>4333.0445921849196</v>
      </c>
      <c r="M3238" s="77">
        <v>0.77514219397292805</v>
      </c>
      <c r="N3238" s="77">
        <v>0</v>
      </c>
      <c r="O3238" s="77">
        <v>519.96535106219005</v>
      </c>
      <c r="P3238" s="87" cm="1">
        <f t="array" ref="P3238">IF($X3238="Non-local",VLOOKUP($E3238,$AI$64:$AW$68,COLUMN($AW:$AW)-COLUMN($AH:$AH),FALSE),IF($X3238="Unknown",VLOOKUP($E3238,$AI$71:$AW$75,COLUMN($AW:$AW)-COLUMN($AH:$AH),FALSE),0))</f>
        <v>223.99999999999997</v>
      </c>
      <c r="Q3238" s="87" cm="1">
        <f t="array" ref="Q3238">IF($X3238="Non-local",VLOOKUP($E3238,$AI$40:$AW$44,COLUMN($AW:$AW)-COLUMN($AH:$AH),FALSE),IF($X3238="Unknown",VLOOKUP($E3238,$AI$47:$AW$51,COLUMN($AW:$AW)-COLUMN($AH:$AH),FALSE),0))</f>
        <v>535.71460000000002</v>
      </c>
      <c r="R3238" s="87" cm="1">
        <f t="array" ref="R3238">IF($X3238="Non-local",VLOOKUP($E3238,$AI$88:$AW$92,COLUMN($AW:$AW)-COLUMN($AH:$AH),FALSE),IF($X3238="Unknown",VLOOKUP($E3238,$AI$95:$AW$99,COLUMN($AW:$AW)-COLUMN($AH:$AH),FALSE),0))</f>
        <v>0.13812461483017213</v>
      </c>
      <c r="S3238" s="87" cm="1">
        <f t="array" ref="S3238">VLOOKUP($E3238,$AI$111:$AW$115,COLUMN($AW:$AW)-COLUMN($AH:$AH),FALSE)</f>
        <v>431.69322000000005</v>
      </c>
      <c r="T3238" s="104">
        <f t="shared" si="642"/>
        <v>0.91326680880310018</v>
      </c>
      <c r="U3238" s="104">
        <f t="shared" si="643"/>
        <v>1711.3731710621901</v>
      </c>
      <c r="V3238" s="87" cm="1">
        <f t="array" ref="V3238">VLOOKUP($E3238,$AI$118:$AW$122,COLUMN($AW:$AW)-COLUMN($AH:$AH),FALSE)</f>
        <v>0</v>
      </c>
      <c r="W3238" s="87" t="str">
        <f t="shared" si="647"/>
        <v>Domestic</v>
      </c>
      <c r="X3238" s="87" t="str">
        <f t="shared" si="648"/>
        <v>Non-local</v>
      </c>
      <c r="Y3238" s="104"/>
      <c r="Z3238" s="87" t="str">
        <f t="shared" si="644"/>
        <v>USA</v>
      </c>
      <c r="AA3238" s="87" t="str">
        <f t="shared" si="645"/>
        <v>USA</v>
      </c>
      <c r="AB3238" s="82" cm="1">
        <f t="array" ref="AB3238">VLOOKUP(B3238,'GDP per Capita'!$T$2:$V$4235,COLUMN('GDP per Capita'!$V:$V)-COLUMN('GDP per Capita'!$S:$S),FALSE)</f>
        <v>63809.64</v>
      </c>
      <c r="AC3238" s="82">
        <f t="shared" si="640"/>
        <v>63809.64</v>
      </c>
      <c r="AD3238" s="82">
        <f t="shared" si="641"/>
        <v>63809.64</v>
      </c>
      <c r="AE3238" s="88">
        <f t="shared" si="646"/>
        <v>2.6819978471312331E-2</v>
      </c>
    </row>
    <row r="3239" spans="1:31">
      <c r="A3239" s="77" t="s">
        <v>894</v>
      </c>
      <c r="B3239" s="77">
        <v>3238</v>
      </c>
      <c r="C3239" s="77" t="s">
        <v>29</v>
      </c>
      <c r="D3239" s="77" t="s">
        <v>29</v>
      </c>
      <c r="E3239" s="77">
        <v>2017</v>
      </c>
      <c r="F3239" s="77">
        <v>33.425505600000001</v>
      </c>
      <c r="G3239" s="77">
        <v>-111.94001249999999</v>
      </c>
      <c r="H3239" s="77">
        <v>0</v>
      </c>
      <c r="I3239" s="77" t="s">
        <v>1727</v>
      </c>
      <c r="J3239" s="77">
        <v>30.271128600000001</v>
      </c>
      <c r="K3239" s="77">
        <v>-97.743699500000005</v>
      </c>
      <c r="L3239" s="77">
        <v>2769.4765726196601</v>
      </c>
      <c r="M3239" s="77">
        <v>0.52732661291170302</v>
      </c>
      <c r="N3239" s="77">
        <v>0</v>
      </c>
      <c r="O3239" s="77">
        <v>531.73950194297595</v>
      </c>
      <c r="P3239" s="87" cm="1">
        <f t="array" ref="P3239">IF($X3239="Non-local",VLOOKUP($E3239,$AI$64:$AW$68,COLUMN($AW:$AW)-COLUMN($AH:$AH),FALSE),IF($X3239="Unknown",VLOOKUP($E3239,$AI$71:$AW$75,COLUMN($AW:$AW)-COLUMN($AH:$AH),FALSE),0))</f>
        <v>223.99999999999997</v>
      </c>
      <c r="Q3239" s="87" cm="1">
        <f t="array" ref="Q3239">IF($X3239="Non-local",VLOOKUP($E3239,$AI$40:$AW$44,COLUMN($AW:$AW)-COLUMN($AH:$AH),FALSE),IF($X3239="Unknown",VLOOKUP($E3239,$AI$47:$AW$51,COLUMN($AW:$AW)-COLUMN($AH:$AH),FALSE),0))</f>
        <v>535.71460000000002</v>
      </c>
      <c r="R3239" s="87" cm="1">
        <f t="array" ref="R3239">IF($X3239="Non-local",VLOOKUP($E3239,$AI$88:$AW$92,COLUMN($AW:$AW)-COLUMN($AH:$AH),FALSE),IF($X3239="Unknown",VLOOKUP($E3239,$AI$95:$AW$99,COLUMN($AW:$AW)-COLUMN($AH:$AH),FALSE),0))</f>
        <v>0.13812461483017213</v>
      </c>
      <c r="S3239" s="87" cm="1">
        <f t="array" ref="S3239">VLOOKUP($E3239,$AI$111:$AW$115,COLUMN($AW:$AW)-COLUMN($AH:$AH),FALSE)</f>
        <v>431.69322000000005</v>
      </c>
      <c r="T3239" s="104">
        <f t="shared" si="642"/>
        <v>0.66545122774187515</v>
      </c>
      <c r="U3239" s="104">
        <f t="shared" si="643"/>
        <v>1723.1473219429761</v>
      </c>
      <c r="V3239" s="87" cm="1">
        <f t="array" ref="V3239">VLOOKUP($E3239,$AI$118:$AW$122,COLUMN($AW:$AW)-COLUMN($AH:$AH),FALSE)</f>
        <v>0</v>
      </c>
      <c r="W3239" s="87" t="str">
        <f t="shared" si="647"/>
        <v>Domestic</v>
      </c>
      <c r="X3239" s="87" t="str">
        <f t="shared" si="648"/>
        <v>Non-local</v>
      </c>
      <c r="Y3239" s="104"/>
      <c r="Z3239" s="87" t="str">
        <f t="shared" si="644"/>
        <v>USA</v>
      </c>
      <c r="AA3239" s="87" t="str">
        <f t="shared" si="645"/>
        <v>USA</v>
      </c>
      <c r="AB3239" s="82" cm="1">
        <f t="array" ref="AB3239">VLOOKUP(B3239,'GDP per Capita'!$T$2:$V$4235,COLUMN('GDP per Capita'!$V:$V)-COLUMN('GDP per Capita'!$S:$S),FALSE)</f>
        <v>63809.64</v>
      </c>
      <c r="AC3239" s="82">
        <f t="shared" si="640"/>
        <v>63809.64</v>
      </c>
      <c r="AD3239" s="82">
        <f t="shared" si="641"/>
        <v>63809.64</v>
      </c>
      <c r="AE3239" s="88">
        <f t="shared" si="646"/>
        <v>2.7004498410318191E-2</v>
      </c>
    </row>
    <row r="3240" spans="1:31">
      <c r="A3240" s="77" t="s">
        <v>894</v>
      </c>
      <c r="B3240" s="77">
        <v>3239</v>
      </c>
      <c r="C3240" s="77" t="s">
        <v>29</v>
      </c>
      <c r="D3240" s="77" t="s">
        <v>29</v>
      </c>
      <c r="E3240" s="77">
        <v>2017</v>
      </c>
      <c r="F3240" s="77">
        <v>33.425505600000001</v>
      </c>
      <c r="G3240" s="77">
        <v>-111.94001249999999</v>
      </c>
      <c r="H3240" s="77">
        <v>0</v>
      </c>
      <c r="I3240" s="77" t="s">
        <v>1727</v>
      </c>
      <c r="J3240" s="77">
        <v>30.271128600000001</v>
      </c>
      <c r="K3240" s="77">
        <v>-97.743699500000005</v>
      </c>
      <c r="L3240" s="77">
        <v>2769.4765726196601</v>
      </c>
      <c r="M3240" s="77">
        <v>0.52732661291170302</v>
      </c>
      <c r="N3240" s="77">
        <v>0</v>
      </c>
      <c r="O3240" s="77">
        <v>531.73950194297595</v>
      </c>
      <c r="P3240" s="87" cm="1">
        <f t="array" ref="P3240">IF($X3240="Non-local",VLOOKUP($E3240,$AI$64:$AW$68,COLUMN($AW:$AW)-COLUMN($AH:$AH),FALSE),IF($X3240="Unknown",VLOOKUP($E3240,$AI$71:$AW$75,COLUMN($AW:$AW)-COLUMN($AH:$AH),FALSE),0))</f>
        <v>223.99999999999997</v>
      </c>
      <c r="Q3240" s="87" cm="1">
        <f t="array" ref="Q3240">IF($X3240="Non-local",VLOOKUP($E3240,$AI$40:$AW$44,COLUMN($AW:$AW)-COLUMN($AH:$AH),FALSE),IF($X3240="Unknown",VLOOKUP($E3240,$AI$47:$AW$51,COLUMN($AW:$AW)-COLUMN($AH:$AH),FALSE),0))</f>
        <v>535.71460000000002</v>
      </c>
      <c r="R3240" s="87" cm="1">
        <f t="array" ref="R3240">IF($X3240="Non-local",VLOOKUP($E3240,$AI$88:$AW$92,COLUMN($AW:$AW)-COLUMN($AH:$AH),FALSE),IF($X3240="Unknown",VLOOKUP($E3240,$AI$95:$AW$99,COLUMN($AW:$AW)-COLUMN($AH:$AH),FALSE),0))</f>
        <v>0.13812461483017213</v>
      </c>
      <c r="S3240" s="87" cm="1">
        <f t="array" ref="S3240">VLOOKUP($E3240,$AI$111:$AW$115,COLUMN($AW:$AW)-COLUMN($AH:$AH),FALSE)</f>
        <v>431.69322000000005</v>
      </c>
      <c r="T3240" s="104">
        <f t="shared" si="642"/>
        <v>0.66545122774187515</v>
      </c>
      <c r="U3240" s="104">
        <f t="shared" si="643"/>
        <v>1723.1473219429761</v>
      </c>
      <c r="V3240" s="87" cm="1">
        <f t="array" ref="V3240">VLOOKUP($E3240,$AI$118:$AW$122,COLUMN($AW:$AW)-COLUMN($AH:$AH),FALSE)</f>
        <v>0</v>
      </c>
      <c r="W3240" s="87" t="str">
        <f t="shared" si="647"/>
        <v>Domestic</v>
      </c>
      <c r="X3240" s="87" t="str">
        <f t="shared" si="648"/>
        <v>Non-local</v>
      </c>
      <c r="Y3240" s="104"/>
      <c r="Z3240" s="87" t="str">
        <f t="shared" si="644"/>
        <v>USA</v>
      </c>
      <c r="AA3240" s="87" t="str">
        <f t="shared" si="645"/>
        <v>USA</v>
      </c>
      <c r="AB3240" s="82" cm="1">
        <f t="array" ref="AB3240">VLOOKUP(B3240,'GDP per Capita'!$T$2:$V$4235,COLUMN('GDP per Capita'!$V:$V)-COLUMN('GDP per Capita'!$S:$S),FALSE)</f>
        <v>63809.64</v>
      </c>
      <c r="AC3240" s="82">
        <f t="shared" si="640"/>
        <v>63809.64</v>
      </c>
      <c r="AD3240" s="82">
        <f t="shared" si="641"/>
        <v>63809.64</v>
      </c>
      <c r="AE3240" s="88">
        <f t="shared" si="646"/>
        <v>2.7004498410318191E-2</v>
      </c>
    </row>
    <row r="3241" spans="1:31">
      <c r="A3241" s="77" t="s">
        <v>923</v>
      </c>
      <c r="B3241" s="77">
        <v>3240</v>
      </c>
      <c r="C3241" s="77" t="s">
        <v>29</v>
      </c>
      <c r="D3241" s="77" t="s">
        <v>29</v>
      </c>
      <c r="E3241" s="77">
        <v>2017</v>
      </c>
      <c r="F3241" s="77">
        <v>38.029305999999998</v>
      </c>
      <c r="G3241" s="77">
        <v>-78.476678100000001</v>
      </c>
      <c r="H3241" s="77">
        <v>0</v>
      </c>
      <c r="I3241" s="77" t="s">
        <v>1727</v>
      </c>
      <c r="J3241" s="77">
        <v>30.271128600000001</v>
      </c>
      <c r="K3241" s="77">
        <v>-97.743699500000005</v>
      </c>
      <c r="L3241" s="77">
        <v>3932.8409329864598</v>
      </c>
      <c r="M3241" s="77">
        <v>0.71143082902852295</v>
      </c>
      <c r="N3241" s="77">
        <v>0</v>
      </c>
      <c r="O3241" s="77">
        <v>755.10545913340104</v>
      </c>
      <c r="P3241" s="87" cm="1">
        <f t="array" ref="P3241">IF($X3241="Non-local",VLOOKUP($E3241,$AI$64:$AW$68,COLUMN($AW:$AW)-COLUMN($AH:$AH),FALSE),IF($X3241="Unknown",VLOOKUP($E3241,$AI$71:$AW$75,COLUMN($AW:$AW)-COLUMN($AH:$AH),FALSE),0))</f>
        <v>223.99999999999997</v>
      </c>
      <c r="Q3241" s="87" cm="1">
        <f t="array" ref="Q3241">IF($X3241="Non-local",VLOOKUP($E3241,$AI$40:$AW$44,COLUMN($AW:$AW)-COLUMN($AH:$AH),FALSE),IF($X3241="Unknown",VLOOKUP($E3241,$AI$47:$AW$51,COLUMN($AW:$AW)-COLUMN($AH:$AH),FALSE),0))</f>
        <v>535.71460000000002</v>
      </c>
      <c r="R3241" s="87" cm="1">
        <f t="array" ref="R3241">IF($X3241="Non-local",VLOOKUP($E3241,$AI$88:$AW$92,COLUMN($AW:$AW)-COLUMN($AH:$AH),FALSE),IF($X3241="Unknown",VLOOKUP($E3241,$AI$95:$AW$99,COLUMN($AW:$AW)-COLUMN($AH:$AH),FALSE),0))</f>
        <v>0.13812461483017213</v>
      </c>
      <c r="S3241" s="87" cm="1">
        <f t="array" ref="S3241">VLOOKUP($E3241,$AI$111:$AW$115,COLUMN($AW:$AW)-COLUMN($AH:$AH),FALSE)</f>
        <v>431.69322000000005</v>
      </c>
      <c r="T3241" s="104">
        <f t="shared" si="642"/>
        <v>0.84955544385869508</v>
      </c>
      <c r="U3241" s="104">
        <f t="shared" si="643"/>
        <v>1946.5132791334013</v>
      </c>
      <c r="V3241" s="87" cm="1">
        <f t="array" ref="V3241">VLOOKUP($E3241,$AI$118:$AW$122,COLUMN($AW:$AW)-COLUMN($AH:$AH),FALSE)</f>
        <v>0</v>
      </c>
      <c r="W3241" s="87" t="str">
        <f t="shared" si="647"/>
        <v>Domestic</v>
      </c>
      <c r="X3241" s="87" t="str">
        <f t="shared" si="648"/>
        <v>Non-local</v>
      </c>
      <c r="Y3241" s="104"/>
      <c r="Z3241" s="87" t="str">
        <f t="shared" si="644"/>
        <v>USA</v>
      </c>
      <c r="AA3241" s="87" t="str">
        <f t="shared" si="645"/>
        <v>USA</v>
      </c>
      <c r="AB3241" s="82" cm="1">
        <f t="array" ref="AB3241">VLOOKUP(B3241,'GDP per Capita'!$T$2:$V$4235,COLUMN('GDP per Capita'!$V:$V)-COLUMN('GDP per Capita'!$S:$S),FALSE)</f>
        <v>63809.64</v>
      </c>
      <c r="AC3241" s="82">
        <f t="shared" si="640"/>
        <v>63809.64</v>
      </c>
      <c r="AD3241" s="82">
        <f t="shared" si="641"/>
        <v>63809.64</v>
      </c>
      <c r="AE3241" s="88">
        <f t="shared" si="646"/>
        <v>3.0505003305666689E-2</v>
      </c>
    </row>
    <row r="3242" spans="1:31">
      <c r="A3242" s="77" t="s">
        <v>1181</v>
      </c>
      <c r="B3242" s="77">
        <v>3241</v>
      </c>
      <c r="C3242" s="77" t="s">
        <v>29</v>
      </c>
      <c r="D3242" s="77" t="s">
        <v>29</v>
      </c>
      <c r="E3242" s="77">
        <v>2017</v>
      </c>
      <c r="F3242" s="77">
        <v>39.099275200000001</v>
      </c>
      <c r="G3242" s="77">
        <v>-76.848306100000002</v>
      </c>
      <c r="H3242" s="77">
        <v>0</v>
      </c>
      <c r="I3242" s="77" t="s">
        <v>1727</v>
      </c>
      <c r="J3242" s="77">
        <v>30.271128600000001</v>
      </c>
      <c r="K3242" s="77">
        <v>-97.743699500000005</v>
      </c>
      <c r="L3242" s="77">
        <v>4281.6068696122402</v>
      </c>
      <c r="M3242" s="77">
        <v>0.76695344447148595</v>
      </c>
      <c r="N3242" s="77">
        <v>0</v>
      </c>
      <c r="O3242" s="77">
        <v>513.79282435346897</v>
      </c>
      <c r="P3242" s="87" cm="1">
        <f t="array" ref="P3242">IF($X3242="Non-local",VLOOKUP($E3242,$AI$64:$AW$68,COLUMN($AW:$AW)-COLUMN($AH:$AH),FALSE),IF($X3242="Unknown",VLOOKUP($E3242,$AI$71:$AW$75,COLUMN($AW:$AW)-COLUMN($AH:$AH),FALSE),0))</f>
        <v>223.99999999999997</v>
      </c>
      <c r="Q3242" s="87" cm="1">
        <f t="array" ref="Q3242">IF($X3242="Non-local",VLOOKUP($E3242,$AI$40:$AW$44,COLUMN($AW:$AW)-COLUMN($AH:$AH),FALSE),IF($X3242="Unknown",VLOOKUP($E3242,$AI$47:$AW$51,COLUMN($AW:$AW)-COLUMN($AH:$AH),FALSE),0))</f>
        <v>535.71460000000002</v>
      </c>
      <c r="R3242" s="87" cm="1">
        <f t="array" ref="R3242">IF($X3242="Non-local",VLOOKUP($E3242,$AI$88:$AW$92,COLUMN($AW:$AW)-COLUMN($AH:$AH),FALSE),IF($X3242="Unknown",VLOOKUP($E3242,$AI$95:$AW$99,COLUMN($AW:$AW)-COLUMN($AH:$AH),FALSE),0))</f>
        <v>0.13812461483017213</v>
      </c>
      <c r="S3242" s="87" cm="1">
        <f t="array" ref="S3242">VLOOKUP($E3242,$AI$111:$AW$115,COLUMN($AW:$AW)-COLUMN($AH:$AH),FALSE)</f>
        <v>431.69322000000005</v>
      </c>
      <c r="T3242" s="104">
        <f t="shared" si="642"/>
        <v>0.90507805930165808</v>
      </c>
      <c r="U3242" s="104">
        <f t="shared" si="643"/>
        <v>1705.2006443534692</v>
      </c>
      <c r="V3242" s="87" cm="1">
        <f t="array" ref="V3242">VLOOKUP($E3242,$AI$118:$AW$122,COLUMN($AW:$AW)-COLUMN($AH:$AH),FALSE)</f>
        <v>0</v>
      </c>
      <c r="W3242" s="87" t="str">
        <f t="shared" si="647"/>
        <v>Domestic</v>
      </c>
      <c r="X3242" s="87" t="str">
        <f t="shared" si="648"/>
        <v>Non-local</v>
      </c>
      <c r="Y3242" s="104"/>
      <c r="Z3242" s="87" t="str">
        <f t="shared" si="644"/>
        <v>USA</v>
      </c>
      <c r="AA3242" s="87" t="str">
        <f t="shared" si="645"/>
        <v>USA</v>
      </c>
      <c r="AB3242" s="82" cm="1">
        <f t="array" ref="AB3242">VLOOKUP(B3242,'GDP per Capita'!$T$2:$V$4235,COLUMN('GDP per Capita'!$V:$V)-COLUMN('GDP per Capita'!$S:$S),FALSE)</f>
        <v>63809.64</v>
      </c>
      <c r="AC3242" s="82">
        <f t="shared" si="640"/>
        <v>63809.64</v>
      </c>
      <c r="AD3242" s="82">
        <f t="shared" si="641"/>
        <v>63809.64</v>
      </c>
      <c r="AE3242" s="88">
        <f t="shared" si="646"/>
        <v>2.672324501992911E-2</v>
      </c>
    </row>
    <row r="3243" spans="1:31">
      <c r="A3243" s="77" t="s">
        <v>886</v>
      </c>
      <c r="B3243" s="77">
        <v>3242</v>
      </c>
      <c r="C3243" s="77" t="s">
        <v>29</v>
      </c>
      <c r="D3243" s="77" t="s">
        <v>29</v>
      </c>
      <c r="E3243" s="77">
        <v>2017</v>
      </c>
      <c r="F3243" s="77">
        <v>39.284749400000003</v>
      </c>
      <c r="G3243" s="77">
        <v>-76.620474639699793</v>
      </c>
      <c r="H3243" s="77">
        <v>0</v>
      </c>
      <c r="I3243" s="77" t="s">
        <v>1727</v>
      </c>
      <c r="J3243" s="77">
        <v>30.271128600000001</v>
      </c>
      <c r="K3243" s="77">
        <v>-97.743699500000005</v>
      </c>
      <c r="L3243" s="77">
        <v>4333.0445921849196</v>
      </c>
      <c r="M3243" s="77">
        <v>0.77514219397292805</v>
      </c>
      <c r="N3243" s="77">
        <v>0</v>
      </c>
      <c r="O3243" s="77">
        <v>519.96535106219005</v>
      </c>
      <c r="P3243" s="87" cm="1">
        <f t="array" ref="P3243">IF($X3243="Non-local",VLOOKUP($E3243,$AI$64:$AW$68,COLUMN($AW:$AW)-COLUMN($AH:$AH),FALSE),IF($X3243="Unknown",VLOOKUP($E3243,$AI$71:$AW$75,COLUMN($AW:$AW)-COLUMN($AH:$AH),FALSE),0))</f>
        <v>223.99999999999997</v>
      </c>
      <c r="Q3243" s="87" cm="1">
        <f t="array" ref="Q3243">IF($X3243="Non-local",VLOOKUP($E3243,$AI$40:$AW$44,COLUMN($AW:$AW)-COLUMN($AH:$AH),FALSE),IF($X3243="Unknown",VLOOKUP($E3243,$AI$47:$AW$51,COLUMN($AW:$AW)-COLUMN($AH:$AH),FALSE),0))</f>
        <v>535.71460000000002</v>
      </c>
      <c r="R3243" s="87" cm="1">
        <f t="array" ref="R3243">IF($X3243="Non-local",VLOOKUP($E3243,$AI$88:$AW$92,COLUMN($AW:$AW)-COLUMN($AH:$AH),FALSE),IF($X3243="Unknown",VLOOKUP($E3243,$AI$95:$AW$99,COLUMN($AW:$AW)-COLUMN($AH:$AH),FALSE),0))</f>
        <v>0.13812461483017213</v>
      </c>
      <c r="S3243" s="87" cm="1">
        <f t="array" ref="S3243">VLOOKUP($E3243,$AI$111:$AW$115,COLUMN($AW:$AW)-COLUMN($AH:$AH),FALSE)</f>
        <v>431.69322000000005</v>
      </c>
      <c r="T3243" s="104">
        <f t="shared" si="642"/>
        <v>0.91326680880310018</v>
      </c>
      <c r="U3243" s="104">
        <f t="shared" si="643"/>
        <v>1711.3731710621901</v>
      </c>
      <c r="V3243" s="87" cm="1">
        <f t="array" ref="V3243">VLOOKUP($E3243,$AI$118:$AW$122,COLUMN($AW:$AW)-COLUMN($AH:$AH),FALSE)</f>
        <v>0</v>
      </c>
      <c r="W3243" s="87" t="str">
        <f t="shared" si="647"/>
        <v>Domestic</v>
      </c>
      <c r="X3243" s="87" t="str">
        <f t="shared" si="648"/>
        <v>Non-local</v>
      </c>
      <c r="Y3243" s="104"/>
      <c r="Z3243" s="87" t="str">
        <f t="shared" si="644"/>
        <v>USA</v>
      </c>
      <c r="AA3243" s="87" t="str">
        <f t="shared" si="645"/>
        <v>USA</v>
      </c>
      <c r="AB3243" s="82" cm="1">
        <f t="array" ref="AB3243">VLOOKUP(B3243,'GDP per Capita'!$T$2:$V$4235,COLUMN('GDP per Capita'!$V:$V)-COLUMN('GDP per Capita'!$S:$S),FALSE)</f>
        <v>63809.64</v>
      </c>
      <c r="AC3243" s="82">
        <f t="shared" ref="AC3243:AC3306" si="649">IFERROR(AB3243,"")</f>
        <v>63809.64</v>
      </c>
      <c r="AD3243" s="82">
        <f t="shared" ref="AD3243:AD3306" si="650">IFERROR(AB3243,AVERAGE(AC$2:AC$2538))</f>
        <v>63809.64</v>
      </c>
      <c r="AE3243" s="88">
        <f t="shared" si="646"/>
        <v>2.6819978471312331E-2</v>
      </c>
    </row>
    <row r="3244" spans="1:31">
      <c r="A3244" s="77" t="s">
        <v>927</v>
      </c>
      <c r="B3244" s="77">
        <v>3243</v>
      </c>
      <c r="C3244" s="77" t="s">
        <v>29</v>
      </c>
      <c r="D3244" s="77" t="s">
        <v>29</v>
      </c>
      <c r="E3244" s="77">
        <v>2017</v>
      </c>
      <c r="F3244" s="77">
        <v>34.147645199999999</v>
      </c>
      <c r="G3244" s="77">
        <v>-118.1444779</v>
      </c>
      <c r="H3244" s="77">
        <v>0</v>
      </c>
      <c r="I3244" s="77" t="s">
        <v>1727</v>
      </c>
      <c r="J3244" s="77">
        <v>30.271128600000001</v>
      </c>
      <c r="K3244" s="77">
        <v>-97.743699500000005</v>
      </c>
      <c r="L3244" s="77">
        <v>3927.0989919559202</v>
      </c>
      <c r="M3244" s="77">
        <v>0.71051672719042702</v>
      </c>
      <c r="N3244" s="77">
        <v>0</v>
      </c>
      <c r="O3244" s="77">
        <v>754.00300645553705</v>
      </c>
      <c r="P3244" s="87" cm="1">
        <f t="array" ref="P3244">IF($X3244="Non-local",VLOOKUP($E3244,$AI$64:$AW$68,COLUMN($AW:$AW)-COLUMN($AH:$AH),FALSE),IF($X3244="Unknown",VLOOKUP($E3244,$AI$71:$AW$75,COLUMN($AW:$AW)-COLUMN($AH:$AH),FALSE),0))</f>
        <v>223.99999999999997</v>
      </c>
      <c r="Q3244" s="87" cm="1">
        <f t="array" ref="Q3244">IF($X3244="Non-local",VLOOKUP($E3244,$AI$40:$AW$44,COLUMN($AW:$AW)-COLUMN($AH:$AH),FALSE),IF($X3244="Unknown",VLOOKUP($E3244,$AI$47:$AW$51,COLUMN($AW:$AW)-COLUMN($AH:$AH),FALSE),0))</f>
        <v>535.71460000000002</v>
      </c>
      <c r="R3244" s="87" cm="1">
        <f t="array" ref="R3244">IF($X3244="Non-local",VLOOKUP($E3244,$AI$88:$AW$92,COLUMN($AW:$AW)-COLUMN($AH:$AH),FALSE),IF($X3244="Unknown",VLOOKUP($E3244,$AI$95:$AW$99,COLUMN($AW:$AW)-COLUMN($AH:$AH),FALSE),0))</f>
        <v>0.13812461483017213</v>
      </c>
      <c r="S3244" s="87" cm="1">
        <f t="array" ref="S3244">VLOOKUP($E3244,$AI$111:$AW$115,COLUMN($AW:$AW)-COLUMN($AH:$AH),FALSE)</f>
        <v>431.69322000000005</v>
      </c>
      <c r="T3244" s="104">
        <f t="shared" si="642"/>
        <v>0.84864134202059915</v>
      </c>
      <c r="U3244" s="104">
        <f t="shared" si="643"/>
        <v>1945.4108264555371</v>
      </c>
      <c r="V3244" s="87" cm="1">
        <f t="array" ref="V3244">VLOOKUP($E3244,$AI$118:$AW$122,COLUMN($AW:$AW)-COLUMN($AH:$AH),FALSE)</f>
        <v>0</v>
      </c>
      <c r="W3244" s="87" t="str">
        <f t="shared" si="647"/>
        <v>Domestic</v>
      </c>
      <c r="X3244" s="87" t="str">
        <f t="shared" si="648"/>
        <v>Non-local</v>
      </c>
      <c r="Y3244" s="104"/>
      <c r="Z3244" s="87" t="str">
        <f t="shared" si="644"/>
        <v>USA</v>
      </c>
      <c r="AA3244" s="87" t="str">
        <f t="shared" si="645"/>
        <v>USA</v>
      </c>
      <c r="AB3244" s="82" cm="1">
        <f t="array" ref="AB3244">VLOOKUP(B3244,'GDP per Capita'!$T$2:$V$4235,COLUMN('GDP per Capita'!$V:$V)-COLUMN('GDP per Capita'!$S:$S),FALSE)</f>
        <v>63809.64</v>
      </c>
      <c r="AC3244" s="82">
        <f t="shared" si="649"/>
        <v>63809.64</v>
      </c>
      <c r="AD3244" s="82">
        <f t="shared" si="650"/>
        <v>63809.64</v>
      </c>
      <c r="AE3244" s="88">
        <f t="shared" si="646"/>
        <v>3.0487726093667619E-2</v>
      </c>
    </row>
    <row r="3245" spans="1:31">
      <c r="A3245" s="77" t="s">
        <v>1167</v>
      </c>
      <c r="B3245" s="77">
        <v>3244</v>
      </c>
      <c r="C3245" s="77" t="s">
        <v>29</v>
      </c>
      <c r="D3245" s="77" t="s">
        <v>29</v>
      </c>
      <c r="E3245" s="77">
        <v>2017</v>
      </c>
      <c r="F3245" s="77">
        <v>39.704825899999904</v>
      </c>
      <c r="G3245" s="77">
        <v>-76.683860499999994</v>
      </c>
      <c r="H3245" s="77">
        <v>0</v>
      </c>
      <c r="I3245" s="77" t="s">
        <v>1727</v>
      </c>
      <c r="J3245" s="77">
        <v>30.271128600000001</v>
      </c>
      <c r="K3245" s="77">
        <v>-97.743699500000005</v>
      </c>
      <c r="L3245" s="77">
        <v>4357.43058154562</v>
      </c>
      <c r="M3245" s="77">
        <v>0.779024379035407</v>
      </c>
      <c r="N3245" s="77">
        <v>0</v>
      </c>
      <c r="O3245" s="77">
        <v>522.89166978547405</v>
      </c>
      <c r="P3245" s="87" cm="1">
        <f t="array" ref="P3245">IF($X3245="Non-local",VLOOKUP($E3245,$AI$64:$AW$68,COLUMN($AW:$AW)-COLUMN($AH:$AH),FALSE),IF($X3245="Unknown",VLOOKUP($E3245,$AI$71:$AW$75,COLUMN($AW:$AW)-COLUMN($AH:$AH),FALSE),0))</f>
        <v>223.99999999999997</v>
      </c>
      <c r="Q3245" s="87" cm="1">
        <f t="array" ref="Q3245">IF($X3245="Non-local",VLOOKUP($E3245,$AI$40:$AW$44,COLUMN($AW:$AW)-COLUMN($AH:$AH),FALSE),IF($X3245="Unknown",VLOOKUP($E3245,$AI$47:$AW$51,COLUMN($AW:$AW)-COLUMN($AH:$AH),FALSE),0))</f>
        <v>535.71460000000002</v>
      </c>
      <c r="R3245" s="87" cm="1">
        <f t="array" ref="R3245">IF($X3245="Non-local",VLOOKUP($E3245,$AI$88:$AW$92,COLUMN($AW:$AW)-COLUMN($AH:$AH),FALSE),IF($X3245="Unknown",VLOOKUP($E3245,$AI$95:$AW$99,COLUMN($AW:$AW)-COLUMN($AH:$AH),FALSE),0))</f>
        <v>0.13812461483017213</v>
      </c>
      <c r="S3245" s="87" cm="1">
        <f t="array" ref="S3245">VLOOKUP($E3245,$AI$111:$AW$115,COLUMN($AW:$AW)-COLUMN($AH:$AH),FALSE)</f>
        <v>431.69322000000005</v>
      </c>
      <c r="T3245" s="104">
        <f t="shared" si="642"/>
        <v>0.91714899386557913</v>
      </c>
      <c r="U3245" s="104">
        <f t="shared" si="643"/>
        <v>1714.2994897854742</v>
      </c>
      <c r="V3245" s="87" cm="1">
        <f t="array" ref="V3245">VLOOKUP($E3245,$AI$118:$AW$122,COLUMN($AW:$AW)-COLUMN($AH:$AH),FALSE)</f>
        <v>0</v>
      </c>
      <c r="W3245" s="87" t="str">
        <f t="shared" si="647"/>
        <v>Domestic</v>
      </c>
      <c r="X3245" s="87" t="str">
        <f t="shared" si="648"/>
        <v>Non-local</v>
      </c>
      <c r="Y3245" s="104"/>
      <c r="Z3245" s="87" t="str">
        <f t="shared" si="644"/>
        <v>USA</v>
      </c>
      <c r="AA3245" s="87" t="str">
        <f t="shared" si="645"/>
        <v>USA</v>
      </c>
      <c r="AB3245" s="82" cm="1">
        <f t="array" ref="AB3245">VLOOKUP(B3245,'GDP per Capita'!$T$2:$V$4235,COLUMN('GDP per Capita'!$V:$V)-COLUMN('GDP per Capita'!$S:$S),FALSE)</f>
        <v>63809.64</v>
      </c>
      <c r="AC3245" s="82">
        <f t="shared" si="649"/>
        <v>63809.64</v>
      </c>
      <c r="AD3245" s="82">
        <f t="shared" si="650"/>
        <v>63809.64</v>
      </c>
      <c r="AE3245" s="88">
        <f t="shared" si="646"/>
        <v>2.6865838606603552E-2</v>
      </c>
    </row>
    <row r="3246" spans="1:31">
      <c r="A3246" s="77" t="s">
        <v>910</v>
      </c>
      <c r="B3246" s="77">
        <v>3245</v>
      </c>
      <c r="C3246" s="77" t="s">
        <v>29</v>
      </c>
      <c r="D3246" s="77" t="s">
        <v>29</v>
      </c>
      <c r="E3246" s="77">
        <v>2017</v>
      </c>
      <c r="F3246" s="77">
        <v>37.411403499999999</v>
      </c>
      <c r="G3246" s="77">
        <v>-122.0543534</v>
      </c>
      <c r="H3246" s="77">
        <v>0</v>
      </c>
      <c r="I3246" s="77" t="s">
        <v>1727</v>
      </c>
      <c r="J3246" s="77">
        <v>30.271128600000001</v>
      </c>
      <c r="K3246" s="77">
        <v>-97.743699500000005</v>
      </c>
      <c r="L3246" s="77">
        <v>4746.5658118863203</v>
      </c>
      <c r="M3246" s="77">
        <v>0.84097367935569201</v>
      </c>
      <c r="N3246" s="77">
        <v>0</v>
      </c>
      <c r="O3246" s="77">
        <v>569.58789742635895</v>
      </c>
      <c r="P3246" s="87" cm="1">
        <f t="array" ref="P3246">IF($X3246="Non-local",VLOOKUP($E3246,$AI$64:$AW$68,COLUMN($AW:$AW)-COLUMN($AH:$AH),FALSE),IF($X3246="Unknown",VLOOKUP($E3246,$AI$71:$AW$75,COLUMN($AW:$AW)-COLUMN($AH:$AH),FALSE),0))</f>
        <v>223.99999999999997</v>
      </c>
      <c r="Q3246" s="87" cm="1">
        <f t="array" ref="Q3246">IF($X3246="Non-local",VLOOKUP($E3246,$AI$40:$AW$44,COLUMN($AW:$AW)-COLUMN($AH:$AH),FALSE),IF($X3246="Unknown",VLOOKUP($E3246,$AI$47:$AW$51,COLUMN($AW:$AW)-COLUMN($AH:$AH),FALSE),0))</f>
        <v>535.71460000000002</v>
      </c>
      <c r="R3246" s="87" cm="1">
        <f t="array" ref="R3246">IF($X3246="Non-local",VLOOKUP($E3246,$AI$88:$AW$92,COLUMN($AW:$AW)-COLUMN($AH:$AH),FALSE),IF($X3246="Unknown",VLOOKUP($E3246,$AI$95:$AW$99,COLUMN($AW:$AW)-COLUMN($AH:$AH),FALSE),0))</f>
        <v>0.13812461483017213</v>
      </c>
      <c r="S3246" s="87" cm="1">
        <f t="array" ref="S3246">VLOOKUP($E3246,$AI$111:$AW$115,COLUMN($AW:$AW)-COLUMN($AH:$AH),FALSE)</f>
        <v>431.69322000000005</v>
      </c>
      <c r="T3246" s="104">
        <f t="shared" si="642"/>
        <v>0.97909829418586414</v>
      </c>
      <c r="U3246" s="104">
        <f t="shared" si="643"/>
        <v>1760.9957174263591</v>
      </c>
      <c r="V3246" s="87" cm="1">
        <f t="array" ref="V3246">VLOOKUP($E3246,$AI$118:$AW$122,COLUMN($AW:$AW)-COLUMN($AH:$AH),FALSE)</f>
        <v>0</v>
      </c>
      <c r="W3246" s="87" t="str">
        <f t="shared" si="647"/>
        <v>Domestic</v>
      </c>
      <c r="X3246" s="87" t="str">
        <f t="shared" si="648"/>
        <v>Non-local</v>
      </c>
      <c r="Y3246" s="104"/>
      <c r="Z3246" s="87" t="str">
        <f t="shared" si="644"/>
        <v>USA</v>
      </c>
      <c r="AA3246" s="87" t="str">
        <f t="shared" si="645"/>
        <v>USA</v>
      </c>
      <c r="AB3246" s="82" cm="1">
        <f t="array" ref="AB3246">VLOOKUP(B3246,'GDP per Capita'!$T$2:$V$4235,COLUMN('GDP per Capita'!$V:$V)-COLUMN('GDP per Capita'!$S:$S),FALSE)</f>
        <v>63809.64</v>
      </c>
      <c r="AC3246" s="82">
        <f t="shared" si="649"/>
        <v>63809.64</v>
      </c>
      <c r="AD3246" s="82">
        <f t="shared" si="650"/>
        <v>63809.64</v>
      </c>
      <c r="AE3246" s="88">
        <f t="shared" si="646"/>
        <v>2.7597643826643734E-2</v>
      </c>
    </row>
    <row r="3247" spans="1:31">
      <c r="A3247" s="77" t="s">
        <v>1027</v>
      </c>
      <c r="B3247" s="77">
        <v>3246</v>
      </c>
      <c r="C3247" s="77" t="s">
        <v>29</v>
      </c>
      <c r="D3247" s="77" t="s">
        <v>29</v>
      </c>
      <c r="E3247" s="77">
        <v>2017</v>
      </c>
      <c r="F3247" s="77">
        <v>20.020451999999999</v>
      </c>
      <c r="G3247" s="77">
        <v>-155.66390999999999</v>
      </c>
      <c r="H3247" s="77">
        <v>0</v>
      </c>
      <c r="I3247" s="77" t="s">
        <v>1727</v>
      </c>
      <c r="J3247" s="77">
        <v>30.271128600000001</v>
      </c>
      <c r="K3247" s="77">
        <v>-97.743699500000005</v>
      </c>
      <c r="L3247" s="77">
        <v>11759.0563986792</v>
      </c>
      <c r="M3247" s="77">
        <v>1.8274744859894501</v>
      </c>
      <c r="N3247" s="77">
        <v>0</v>
      </c>
      <c r="O3247" s="77">
        <v>1234.70092186131</v>
      </c>
      <c r="P3247" s="87" cm="1">
        <f t="array" ref="P3247">IF($X3247="Non-local",VLOOKUP($E3247,$AI$64:$AW$68,COLUMN($AW:$AW)-COLUMN($AH:$AH),FALSE),IF($X3247="Unknown",VLOOKUP($E3247,$AI$71:$AW$75,COLUMN($AW:$AW)-COLUMN($AH:$AH),FALSE),0))</f>
        <v>223.99999999999997</v>
      </c>
      <c r="Q3247" s="87" cm="1">
        <f t="array" ref="Q3247">IF($X3247="Non-local",VLOOKUP($E3247,$AI$40:$AW$44,COLUMN($AW:$AW)-COLUMN($AH:$AH),FALSE),IF($X3247="Unknown",VLOOKUP($E3247,$AI$47:$AW$51,COLUMN($AW:$AW)-COLUMN($AH:$AH),FALSE),0))</f>
        <v>535.71460000000002</v>
      </c>
      <c r="R3247" s="87" cm="1">
        <f t="array" ref="R3247">IF($X3247="Non-local",VLOOKUP($E3247,$AI$88:$AW$92,COLUMN($AW:$AW)-COLUMN($AH:$AH),FALSE),IF($X3247="Unknown",VLOOKUP($E3247,$AI$95:$AW$99,COLUMN($AW:$AW)-COLUMN($AH:$AH),FALSE),0))</f>
        <v>0.13812461483017213</v>
      </c>
      <c r="S3247" s="87" cm="1">
        <f t="array" ref="S3247">VLOOKUP($E3247,$AI$111:$AW$115,COLUMN($AW:$AW)-COLUMN($AH:$AH),FALSE)</f>
        <v>431.69322000000005</v>
      </c>
      <c r="T3247" s="104">
        <f t="shared" si="642"/>
        <v>1.9655991008196221</v>
      </c>
      <c r="U3247" s="104">
        <f t="shared" si="643"/>
        <v>2426.1087418613101</v>
      </c>
      <c r="V3247" s="87" cm="1">
        <f t="array" ref="V3247">VLOOKUP($E3247,$AI$118:$AW$122,COLUMN($AW:$AW)-COLUMN($AH:$AH),FALSE)</f>
        <v>0</v>
      </c>
      <c r="W3247" s="87" t="str">
        <f t="shared" si="647"/>
        <v>Domestic</v>
      </c>
      <c r="X3247" s="87" t="str">
        <f t="shared" si="648"/>
        <v>Non-local</v>
      </c>
      <c r="Y3247" s="104"/>
      <c r="Z3247" s="87" t="str">
        <f t="shared" si="644"/>
        <v>USA</v>
      </c>
      <c r="AA3247" s="87" t="str">
        <f t="shared" si="645"/>
        <v>USA</v>
      </c>
      <c r="AB3247" s="82" cm="1">
        <f t="array" ref="AB3247">VLOOKUP(B3247,'GDP per Capita'!$T$2:$V$4235,COLUMN('GDP per Capita'!$V:$V)-COLUMN('GDP per Capita'!$S:$S),FALSE)</f>
        <v>63809.64</v>
      </c>
      <c r="AC3247" s="82">
        <f t="shared" si="649"/>
        <v>63809.64</v>
      </c>
      <c r="AD3247" s="82">
        <f t="shared" si="650"/>
        <v>63809.64</v>
      </c>
      <c r="AE3247" s="88">
        <f t="shared" si="646"/>
        <v>3.8021037916235075E-2</v>
      </c>
    </row>
    <row r="3248" spans="1:31">
      <c r="A3248" s="77" t="s">
        <v>1768</v>
      </c>
      <c r="B3248" s="77">
        <v>3247</v>
      </c>
      <c r="C3248" s="77" t="s">
        <v>29</v>
      </c>
      <c r="D3248" s="77" t="s">
        <v>29</v>
      </c>
      <c r="E3248" s="77">
        <v>2017</v>
      </c>
      <c r="F3248" s="77">
        <v>37.538508700000001</v>
      </c>
      <c r="G3248" s="77">
        <v>-77.434280000000001</v>
      </c>
      <c r="H3248" s="77">
        <v>0</v>
      </c>
      <c r="I3248" s="77" t="s">
        <v>1727</v>
      </c>
      <c r="J3248" s="77">
        <v>30.271128600000001</v>
      </c>
      <c r="K3248" s="77">
        <v>-97.743699500000005</v>
      </c>
      <c r="L3248" s="77">
        <v>4071.0865541043599</v>
      </c>
      <c r="M3248" s="77">
        <v>0.73343916657508501</v>
      </c>
      <c r="N3248" s="77">
        <v>0</v>
      </c>
      <c r="O3248" s="77">
        <v>488.53038649252397</v>
      </c>
      <c r="P3248" s="87" cm="1">
        <f t="array" ref="P3248">IF($X3248="Non-local",VLOOKUP($E3248,$AI$64:$AW$68,COLUMN($AW:$AW)-COLUMN($AH:$AH),FALSE),IF($X3248="Unknown",VLOOKUP($E3248,$AI$71:$AW$75,COLUMN($AW:$AW)-COLUMN($AH:$AH),FALSE),0))</f>
        <v>223.99999999999997</v>
      </c>
      <c r="Q3248" s="87" cm="1">
        <f t="array" ref="Q3248">IF($X3248="Non-local",VLOOKUP($E3248,$AI$40:$AW$44,COLUMN($AW:$AW)-COLUMN($AH:$AH),FALSE),IF($X3248="Unknown",VLOOKUP($E3248,$AI$47:$AW$51,COLUMN($AW:$AW)-COLUMN($AH:$AH),FALSE),0))</f>
        <v>535.71460000000002</v>
      </c>
      <c r="R3248" s="87" cm="1">
        <f t="array" ref="R3248">IF($X3248="Non-local",VLOOKUP($E3248,$AI$88:$AW$92,COLUMN($AW:$AW)-COLUMN($AH:$AH),FALSE),IF($X3248="Unknown",VLOOKUP($E3248,$AI$95:$AW$99,COLUMN($AW:$AW)-COLUMN($AH:$AH),FALSE),0))</f>
        <v>0.13812461483017213</v>
      </c>
      <c r="S3248" s="87" cm="1">
        <f t="array" ref="S3248">VLOOKUP($E3248,$AI$111:$AW$115,COLUMN($AW:$AW)-COLUMN($AH:$AH),FALSE)</f>
        <v>431.69322000000005</v>
      </c>
      <c r="T3248" s="104">
        <f t="shared" si="642"/>
        <v>0.87156378140525714</v>
      </c>
      <c r="U3248" s="104">
        <f t="shared" si="643"/>
        <v>1679.9382064925239</v>
      </c>
      <c r="V3248" s="87" cm="1">
        <f t="array" ref="V3248">VLOOKUP($E3248,$AI$118:$AW$122,COLUMN($AW:$AW)-COLUMN($AH:$AH),FALSE)</f>
        <v>0</v>
      </c>
      <c r="W3248" s="87" t="str">
        <f t="shared" si="647"/>
        <v>Domestic</v>
      </c>
      <c r="X3248" s="87" t="str">
        <f t="shared" si="648"/>
        <v>Non-local</v>
      </c>
      <c r="Y3248" s="104"/>
      <c r="Z3248" s="87" t="str">
        <f t="shared" si="644"/>
        <v>USA</v>
      </c>
      <c r="AA3248" s="87" t="str">
        <f t="shared" si="645"/>
        <v>USA</v>
      </c>
      <c r="AB3248" s="82" cm="1">
        <f t="array" ref="AB3248">VLOOKUP(B3248,'GDP per Capita'!$T$2:$V$4235,COLUMN('GDP per Capita'!$V:$V)-COLUMN('GDP per Capita'!$S:$S),FALSE)</f>
        <v>63809.64</v>
      </c>
      <c r="AC3248" s="82">
        <f t="shared" si="649"/>
        <v>63809.64</v>
      </c>
      <c r="AD3248" s="82">
        <f t="shared" si="650"/>
        <v>63809.64</v>
      </c>
      <c r="AE3248" s="88">
        <f t="shared" si="646"/>
        <v>2.6327341863902131E-2</v>
      </c>
    </row>
    <row r="3249" spans="1:31">
      <c r="A3249" s="77" t="s">
        <v>882</v>
      </c>
      <c r="B3249" s="77">
        <v>3248</v>
      </c>
      <c r="C3249" s="77" t="s">
        <v>29</v>
      </c>
      <c r="D3249" s="77" t="s">
        <v>29</v>
      </c>
      <c r="E3249" s="77">
        <v>2017</v>
      </c>
      <c r="F3249" s="77">
        <v>39.004607</v>
      </c>
      <c r="G3249" s="77">
        <v>-76.875683800000004</v>
      </c>
      <c r="H3249" s="77">
        <v>0</v>
      </c>
      <c r="I3249" s="77" t="s">
        <v>1727</v>
      </c>
      <c r="J3249" s="77">
        <v>30.271128600000001</v>
      </c>
      <c r="K3249" s="77">
        <v>-97.743699500000005</v>
      </c>
      <c r="L3249" s="77">
        <v>4269.7117528775198</v>
      </c>
      <c r="M3249" s="77">
        <v>0.76505977332200104</v>
      </c>
      <c r="N3249" s="77">
        <v>0</v>
      </c>
      <c r="O3249" s="77">
        <v>512.36541034530296</v>
      </c>
      <c r="P3249" s="87" cm="1">
        <f t="array" ref="P3249">IF($X3249="Non-local",VLOOKUP($E3249,$AI$64:$AW$68,COLUMN($AW:$AW)-COLUMN($AH:$AH),FALSE),IF($X3249="Unknown",VLOOKUP($E3249,$AI$71:$AW$75,COLUMN($AW:$AW)-COLUMN($AH:$AH),FALSE),0))</f>
        <v>223.99999999999997</v>
      </c>
      <c r="Q3249" s="87" cm="1">
        <f t="array" ref="Q3249">IF($X3249="Non-local",VLOOKUP($E3249,$AI$40:$AW$44,COLUMN($AW:$AW)-COLUMN($AH:$AH),FALSE),IF($X3249="Unknown",VLOOKUP($E3249,$AI$47:$AW$51,COLUMN($AW:$AW)-COLUMN($AH:$AH),FALSE),0))</f>
        <v>535.71460000000002</v>
      </c>
      <c r="R3249" s="87" cm="1">
        <f t="array" ref="R3249">IF($X3249="Non-local",VLOOKUP($E3249,$AI$88:$AW$92,COLUMN($AW:$AW)-COLUMN($AH:$AH),FALSE),IF($X3249="Unknown",VLOOKUP($E3249,$AI$95:$AW$99,COLUMN($AW:$AW)-COLUMN($AH:$AH),FALSE),0))</f>
        <v>0.13812461483017213</v>
      </c>
      <c r="S3249" s="87" cm="1">
        <f t="array" ref="S3249">VLOOKUP($E3249,$AI$111:$AW$115,COLUMN($AW:$AW)-COLUMN($AH:$AH),FALSE)</f>
        <v>431.69322000000005</v>
      </c>
      <c r="T3249" s="104">
        <f t="shared" si="642"/>
        <v>0.90318438815217317</v>
      </c>
      <c r="U3249" s="104">
        <f t="shared" si="643"/>
        <v>1703.7732303453031</v>
      </c>
      <c r="V3249" s="87" cm="1">
        <f t="array" ref="V3249">VLOOKUP($E3249,$AI$118:$AW$122,COLUMN($AW:$AW)-COLUMN($AH:$AH),FALSE)</f>
        <v>0</v>
      </c>
      <c r="W3249" s="87" t="str">
        <f t="shared" si="647"/>
        <v>Domestic</v>
      </c>
      <c r="X3249" s="87" t="str">
        <f t="shared" si="648"/>
        <v>Non-local</v>
      </c>
      <c r="Y3249" s="104"/>
      <c r="Z3249" s="87" t="str">
        <f t="shared" si="644"/>
        <v>USA</v>
      </c>
      <c r="AA3249" s="87" t="str">
        <f t="shared" si="645"/>
        <v>USA</v>
      </c>
      <c r="AB3249" s="82" cm="1">
        <f t="array" ref="AB3249">VLOOKUP(B3249,'GDP per Capita'!$T$2:$V$4235,COLUMN('GDP per Capita'!$V:$V)-COLUMN('GDP per Capita'!$S:$S),FALSE)</f>
        <v>63809.64</v>
      </c>
      <c r="AC3249" s="82">
        <f t="shared" si="649"/>
        <v>63809.64</v>
      </c>
      <c r="AD3249" s="82">
        <f t="shared" si="650"/>
        <v>63809.64</v>
      </c>
      <c r="AE3249" s="88">
        <f t="shared" si="646"/>
        <v>2.6700875139638824E-2</v>
      </c>
    </row>
    <row r="3250" spans="1:31">
      <c r="A3250" s="77" t="s">
        <v>911</v>
      </c>
      <c r="B3250" s="77">
        <v>3249</v>
      </c>
      <c r="C3250" s="77" t="s">
        <v>29</v>
      </c>
      <c r="D3250" s="77" t="s">
        <v>29</v>
      </c>
      <c r="E3250" s="77">
        <v>2017</v>
      </c>
      <c r="F3250" s="77">
        <v>42.3750997</v>
      </c>
      <c r="G3250" s="77">
        <v>-71.105615700000001</v>
      </c>
      <c r="H3250" s="77">
        <v>0</v>
      </c>
      <c r="I3250" s="77" t="s">
        <v>1727</v>
      </c>
      <c r="J3250" s="77">
        <v>30.271128600000001</v>
      </c>
      <c r="K3250" s="77">
        <v>-97.743699500000005</v>
      </c>
      <c r="L3250" s="77">
        <v>5445.9241754648101</v>
      </c>
      <c r="M3250" s="77">
        <v>0.93688752265675002</v>
      </c>
      <c r="N3250" s="77">
        <v>0</v>
      </c>
      <c r="O3250" s="77">
        <v>653.51090105577703</v>
      </c>
      <c r="P3250" s="87" cm="1">
        <f t="array" ref="P3250">IF($X3250="Non-local",VLOOKUP($E3250,$AI$64:$AW$68,COLUMN($AW:$AW)-COLUMN($AH:$AH),FALSE),IF($X3250="Unknown",VLOOKUP($E3250,$AI$71:$AW$75,COLUMN($AW:$AW)-COLUMN($AH:$AH),FALSE),0))</f>
        <v>223.99999999999997</v>
      </c>
      <c r="Q3250" s="87" cm="1">
        <f t="array" ref="Q3250">IF($X3250="Non-local",VLOOKUP($E3250,$AI$40:$AW$44,COLUMN($AW:$AW)-COLUMN($AH:$AH),FALSE),IF($X3250="Unknown",VLOOKUP($E3250,$AI$47:$AW$51,COLUMN($AW:$AW)-COLUMN($AH:$AH),FALSE),0))</f>
        <v>535.71460000000002</v>
      </c>
      <c r="R3250" s="87" cm="1">
        <f t="array" ref="R3250">IF($X3250="Non-local",VLOOKUP($E3250,$AI$88:$AW$92,COLUMN($AW:$AW)-COLUMN($AH:$AH),FALSE),IF($X3250="Unknown",VLOOKUP($E3250,$AI$95:$AW$99,COLUMN($AW:$AW)-COLUMN($AH:$AH),FALSE),0))</f>
        <v>0.13812461483017213</v>
      </c>
      <c r="S3250" s="87" cm="1">
        <f t="array" ref="S3250">VLOOKUP($E3250,$AI$111:$AW$115,COLUMN($AW:$AW)-COLUMN($AH:$AH),FALSE)</f>
        <v>431.69322000000005</v>
      </c>
      <c r="T3250" s="104">
        <f t="shared" si="642"/>
        <v>1.0750121374869221</v>
      </c>
      <c r="U3250" s="104">
        <f t="shared" si="643"/>
        <v>1844.918721055777</v>
      </c>
      <c r="V3250" s="87" cm="1">
        <f t="array" ref="V3250">VLOOKUP($E3250,$AI$118:$AW$122,COLUMN($AW:$AW)-COLUMN($AH:$AH),FALSE)</f>
        <v>0</v>
      </c>
      <c r="W3250" s="87" t="str">
        <f t="shared" si="647"/>
        <v>Domestic</v>
      </c>
      <c r="X3250" s="87" t="str">
        <f t="shared" si="648"/>
        <v>Non-local</v>
      </c>
      <c r="Y3250" s="104"/>
      <c r="Z3250" s="87" t="str">
        <f t="shared" si="644"/>
        <v>USA</v>
      </c>
      <c r="AA3250" s="87" t="str">
        <f t="shared" si="645"/>
        <v>USA</v>
      </c>
      <c r="AB3250" s="82" cm="1">
        <f t="array" ref="AB3250">VLOOKUP(B3250,'GDP per Capita'!$T$2:$V$4235,COLUMN('GDP per Capita'!$V:$V)-COLUMN('GDP per Capita'!$S:$S),FALSE)</f>
        <v>63809.64</v>
      </c>
      <c r="AC3250" s="82">
        <f t="shared" si="649"/>
        <v>63809.64</v>
      </c>
      <c r="AD3250" s="82">
        <f t="shared" si="650"/>
        <v>63809.64</v>
      </c>
      <c r="AE3250" s="88">
        <f t="shared" si="646"/>
        <v>2.8912852682694605E-2</v>
      </c>
    </row>
    <row r="3251" spans="1:31">
      <c r="A3251" s="77" t="s">
        <v>1769</v>
      </c>
      <c r="B3251" s="77">
        <v>3250</v>
      </c>
      <c r="C3251" s="77" t="s">
        <v>1770</v>
      </c>
      <c r="D3251" s="77" t="s">
        <v>31</v>
      </c>
      <c r="E3251" s="77">
        <v>2017</v>
      </c>
      <c r="F3251" s="77">
        <v>49.061270499999999</v>
      </c>
      <c r="G3251" s="77">
        <v>19.389116399999999</v>
      </c>
      <c r="H3251" s="77">
        <v>0</v>
      </c>
      <c r="I3251" s="77" t="s">
        <v>1727</v>
      </c>
      <c r="J3251" s="77">
        <v>30.271128600000001</v>
      </c>
      <c r="K3251" s="77">
        <v>-97.743699500000005</v>
      </c>
      <c r="L3251" s="77">
        <v>18447.566149288101</v>
      </c>
      <c r="M3251" s="77">
        <v>2.8476418721080101</v>
      </c>
      <c r="N3251" s="77">
        <v>0</v>
      </c>
      <c r="O3251" s="77">
        <v>1936.9944456752501</v>
      </c>
      <c r="P3251" s="87" cm="1">
        <f t="array" ref="P3251">IF($X3251="Non-local",VLOOKUP($E3251,$AI$64:$AW$68,COLUMN($AW:$AW)-COLUMN($AH:$AH),FALSE),IF($X3251="Unknown",VLOOKUP($E3251,$AI$71:$AW$75,COLUMN($AW:$AW)-COLUMN($AH:$AH),FALSE),0))</f>
        <v>223.99999999999997</v>
      </c>
      <c r="Q3251" s="87" cm="1">
        <f t="array" ref="Q3251">IF($X3251="Non-local",VLOOKUP($E3251,$AI$40:$AW$44,COLUMN($AW:$AW)-COLUMN($AH:$AH),FALSE),IF($X3251="Unknown",VLOOKUP($E3251,$AI$47:$AW$51,COLUMN($AW:$AW)-COLUMN($AH:$AH),FALSE),0))</f>
        <v>535.71460000000002</v>
      </c>
      <c r="R3251" s="87" cm="1">
        <f t="array" ref="R3251">IF($X3251="Non-local",VLOOKUP($E3251,$AI$88:$AW$92,COLUMN($AW:$AW)-COLUMN($AH:$AH),FALSE),IF($X3251="Unknown",VLOOKUP($E3251,$AI$95:$AW$99,COLUMN($AW:$AW)-COLUMN($AH:$AH),FALSE),0))</f>
        <v>0.13812461483017213</v>
      </c>
      <c r="S3251" s="87" cm="1">
        <f t="array" ref="S3251">VLOOKUP($E3251,$AI$111:$AW$115,COLUMN($AW:$AW)-COLUMN($AH:$AH),FALSE)</f>
        <v>431.69322000000005</v>
      </c>
      <c r="T3251" s="104">
        <f t="shared" si="642"/>
        <v>2.9857664869381821</v>
      </c>
      <c r="U3251" s="104">
        <f t="shared" si="643"/>
        <v>3128.4022656752504</v>
      </c>
      <c r="V3251" s="87" cm="1">
        <f t="array" ref="V3251">VLOOKUP($E3251,$AI$118:$AW$122,COLUMN($AW:$AW)-COLUMN($AH:$AH),FALSE)</f>
        <v>0</v>
      </c>
      <c r="W3251" s="87" t="str">
        <f t="shared" si="647"/>
        <v>International</v>
      </c>
      <c r="X3251" s="87" t="str">
        <f t="shared" si="648"/>
        <v>Non-local</v>
      </c>
      <c r="Y3251" s="104"/>
      <c r="Z3251" s="87" t="str">
        <f t="shared" si="644"/>
        <v>Slovakia</v>
      </c>
      <c r="AA3251" s="87" t="str">
        <f t="shared" si="645"/>
        <v>Europe</v>
      </c>
      <c r="AB3251" s="82" t="e" cm="1">
        <f t="array" ref="AB3251">VLOOKUP(B3251,'GDP per Capita'!$T$2:$V$4235,COLUMN('GDP per Capita'!$V:$V)-COLUMN('GDP per Capita'!$S:$S),FALSE)</f>
        <v>#N/A</v>
      </c>
      <c r="AC3251" s="82" t="str">
        <f t="shared" si="649"/>
        <v/>
      </c>
      <c r="AD3251" s="82">
        <f t="shared" si="650"/>
        <v>61228.93767638311</v>
      </c>
      <c r="AE3251" s="88">
        <f t="shared" si="646"/>
        <v>5.1093525127121724E-2</v>
      </c>
    </row>
    <row r="3252" spans="1:31">
      <c r="A3252" s="77" t="s">
        <v>1623</v>
      </c>
      <c r="B3252" s="77">
        <v>3251</v>
      </c>
      <c r="C3252" s="77" t="s">
        <v>29</v>
      </c>
      <c r="D3252" s="77" t="s">
        <v>29</v>
      </c>
      <c r="E3252" s="77">
        <v>2017</v>
      </c>
      <c r="F3252" s="77">
        <v>45.561607500000001</v>
      </c>
      <c r="G3252" s="77">
        <v>-94.164200399999999</v>
      </c>
      <c r="H3252" s="77">
        <v>0</v>
      </c>
      <c r="I3252" s="77" t="s">
        <v>1727</v>
      </c>
      <c r="J3252" s="77">
        <v>30.271128600000001</v>
      </c>
      <c r="K3252" s="77">
        <v>-97.743699500000005</v>
      </c>
      <c r="L3252" s="77">
        <v>3456.9914110264099</v>
      </c>
      <c r="M3252" s="77">
        <v>0.63567684263835</v>
      </c>
      <c r="N3252" s="77">
        <v>0</v>
      </c>
      <c r="O3252" s="77">
        <v>663.74235091707203</v>
      </c>
      <c r="P3252" s="87" cm="1">
        <f t="array" ref="P3252">IF($X3252="Non-local",VLOOKUP($E3252,$AI$64:$AW$68,COLUMN($AW:$AW)-COLUMN($AH:$AH),FALSE),IF($X3252="Unknown",VLOOKUP($E3252,$AI$71:$AW$75,COLUMN($AW:$AW)-COLUMN($AH:$AH),FALSE),0))</f>
        <v>223.99999999999997</v>
      </c>
      <c r="Q3252" s="87" cm="1">
        <f t="array" ref="Q3252">IF($X3252="Non-local",VLOOKUP($E3252,$AI$40:$AW$44,COLUMN($AW:$AW)-COLUMN($AH:$AH),FALSE),IF($X3252="Unknown",VLOOKUP($E3252,$AI$47:$AW$51,COLUMN($AW:$AW)-COLUMN($AH:$AH),FALSE),0))</f>
        <v>535.71460000000002</v>
      </c>
      <c r="R3252" s="87" cm="1">
        <f t="array" ref="R3252">IF($X3252="Non-local",VLOOKUP($E3252,$AI$88:$AW$92,COLUMN($AW:$AW)-COLUMN($AH:$AH),FALSE),IF($X3252="Unknown",VLOOKUP($E3252,$AI$95:$AW$99,COLUMN($AW:$AW)-COLUMN($AH:$AH),FALSE),0))</f>
        <v>0.13812461483017213</v>
      </c>
      <c r="S3252" s="87" cm="1">
        <f t="array" ref="S3252">VLOOKUP($E3252,$AI$111:$AW$115,COLUMN($AW:$AW)-COLUMN($AH:$AH),FALSE)</f>
        <v>431.69322000000005</v>
      </c>
      <c r="T3252" s="104">
        <f t="shared" si="642"/>
        <v>0.77380145746852214</v>
      </c>
      <c r="U3252" s="104">
        <f t="shared" si="643"/>
        <v>1855.150170917072</v>
      </c>
      <c r="V3252" s="87" cm="1">
        <f t="array" ref="V3252">VLOOKUP($E3252,$AI$118:$AW$122,COLUMN($AW:$AW)-COLUMN($AH:$AH),FALSE)</f>
        <v>0</v>
      </c>
      <c r="W3252" s="87" t="str">
        <f t="shared" si="647"/>
        <v>Domestic</v>
      </c>
      <c r="X3252" s="87" t="str">
        <f t="shared" si="648"/>
        <v>Non-local</v>
      </c>
      <c r="Y3252" s="104"/>
      <c r="Z3252" s="87" t="str">
        <f t="shared" si="644"/>
        <v>USA</v>
      </c>
      <c r="AA3252" s="87" t="str">
        <f t="shared" si="645"/>
        <v>USA</v>
      </c>
      <c r="AB3252" s="82" cm="1">
        <f t="array" ref="AB3252">VLOOKUP(B3252,'GDP per Capita'!$T$2:$V$4235,COLUMN('GDP per Capita'!$V:$V)-COLUMN('GDP per Capita'!$S:$S),FALSE)</f>
        <v>63809.64</v>
      </c>
      <c r="AC3252" s="82">
        <f t="shared" si="649"/>
        <v>63809.64</v>
      </c>
      <c r="AD3252" s="82">
        <f t="shared" si="650"/>
        <v>63809.64</v>
      </c>
      <c r="AE3252" s="88">
        <f t="shared" si="646"/>
        <v>2.9073196007955413E-2</v>
      </c>
    </row>
    <row r="3253" spans="1:31">
      <c r="A3253" s="77" t="s">
        <v>921</v>
      </c>
      <c r="B3253" s="77">
        <v>3252</v>
      </c>
      <c r="C3253" s="77" t="s">
        <v>29</v>
      </c>
      <c r="D3253" s="77" t="s">
        <v>29</v>
      </c>
      <c r="E3253" s="77">
        <v>2017</v>
      </c>
      <c r="F3253" s="77">
        <v>19.707373399999899</v>
      </c>
      <c r="G3253" s="77">
        <v>-155.08158030000001</v>
      </c>
      <c r="H3253" s="77">
        <v>0</v>
      </c>
      <c r="I3253" s="77" t="s">
        <v>1727</v>
      </c>
      <c r="J3253" s="77">
        <v>30.271128600000001</v>
      </c>
      <c r="K3253" s="77">
        <v>-97.743699500000005</v>
      </c>
      <c r="L3253" s="77">
        <v>11675.0993594965</v>
      </c>
      <c r="M3253" s="77">
        <v>1.8151699271586501</v>
      </c>
      <c r="N3253" s="77">
        <v>0</v>
      </c>
      <c r="O3253" s="77">
        <v>1225.8854327471299</v>
      </c>
      <c r="P3253" s="87" cm="1">
        <f t="array" ref="P3253">IF($X3253="Non-local",VLOOKUP($E3253,$AI$64:$AW$68,COLUMN($AW:$AW)-COLUMN($AH:$AH),FALSE),IF($X3253="Unknown",VLOOKUP($E3253,$AI$71:$AW$75,COLUMN($AW:$AW)-COLUMN($AH:$AH),FALSE),0))</f>
        <v>223.99999999999997</v>
      </c>
      <c r="Q3253" s="87" cm="1">
        <f t="array" ref="Q3253">IF($X3253="Non-local",VLOOKUP($E3253,$AI$40:$AW$44,COLUMN($AW:$AW)-COLUMN($AH:$AH),FALSE),IF($X3253="Unknown",VLOOKUP($E3253,$AI$47:$AW$51,COLUMN($AW:$AW)-COLUMN($AH:$AH),FALSE),0))</f>
        <v>535.71460000000002</v>
      </c>
      <c r="R3253" s="87" cm="1">
        <f t="array" ref="R3253">IF($X3253="Non-local",VLOOKUP($E3253,$AI$88:$AW$92,COLUMN($AW:$AW)-COLUMN($AH:$AH),FALSE),IF($X3253="Unknown",VLOOKUP($E3253,$AI$95:$AW$99,COLUMN($AW:$AW)-COLUMN($AH:$AH),FALSE),0))</f>
        <v>0.13812461483017213</v>
      </c>
      <c r="S3253" s="87" cm="1">
        <f t="array" ref="S3253">VLOOKUP($E3253,$AI$111:$AW$115,COLUMN($AW:$AW)-COLUMN($AH:$AH),FALSE)</f>
        <v>431.69322000000005</v>
      </c>
      <c r="T3253" s="104">
        <f t="shared" si="642"/>
        <v>1.9532945419888224</v>
      </c>
      <c r="U3253" s="104">
        <f t="shared" si="643"/>
        <v>2417.2932527471298</v>
      </c>
      <c r="V3253" s="87" cm="1">
        <f t="array" ref="V3253">VLOOKUP($E3253,$AI$118:$AW$122,COLUMN($AW:$AW)-COLUMN($AH:$AH),FALSE)</f>
        <v>0</v>
      </c>
      <c r="W3253" s="87" t="str">
        <f t="shared" si="647"/>
        <v>Domestic</v>
      </c>
      <c r="X3253" s="87" t="str">
        <f t="shared" si="648"/>
        <v>Non-local</v>
      </c>
      <c r="Y3253" s="104"/>
      <c r="Z3253" s="87" t="str">
        <f t="shared" si="644"/>
        <v>USA</v>
      </c>
      <c r="AA3253" s="87" t="str">
        <f t="shared" si="645"/>
        <v>USA</v>
      </c>
      <c r="AB3253" s="82" cm="1">
        <f t="array" ref="AB3253">VLOOKUP(B3253,'GDP per Capita'!$T$2:$V$4235,COLUMN('GDP per Capita'!$V:$V)-COLUMN('GDP per Capita'!$S:$S),FALSE)</f>
        <v>63809.64</v>
      </c>
      <c r="AC3253" s="82">
        <f t="shared" si="649"/>
        <v>63809.64</v>
      </c>
      <c r="AD3253" s="82">
        <f t="shared" si="650"/>
        <v>63809.64</v>
      </c>
      <c r="AE3253" s="88">
        <f t="shared" si="646"/>
        <v>3.7882884980186847E-2</v>
      </c>
    </row>
    <row r="3254" spans="1:31">
      <c r="A3254" s="77" t="s">
        <v>886</v>
      </c>
      <c r="B3254" s="77">
        <v>3253</v>
      </c>
      <c r="C3254" s="77" t="s">
        <v>29</v>
      </c>
      <c r="D3254" s="77" t="s">
        <v>29</v>
      </c>
      <c r="E3254" s="77">
        <v>2017</v>
      </c>
      <c r="F3254" s="77">
        <v>39.284749400000003</v>
      </c>
      <c r="G3254" s="77">
        <v>-76.620474639699793</v>
      </c>
      <c r="H3254" s="77">
        <v>0</v>
      </c>
      <c r="I3254" s="77" t="s">
        <v>1727</v>
      </c>
      <c r="J3254" s="77">
        <v>30.271128600000001</v>
      </c>
      <c r="K3254" s="77">
        <v>-97.743699500000005</v>
      </c>
      <c r="L3254" s="77">
        <v>4333.0445921849196</v>
      </c>
      <c r="M3254" s="77">
        <v>0.77514219397292805</v>
      </c>
      <c r="N3254" s="77">
        <v>0</v>
      </c>
      <c r="O3254" s="77">
        <v>519.96535106219005</v>
      </c>
      <c r="P3254" s="87" cm="1">
        <f t="array" ref="P3254">IF($X3254="Non-local",VLOOKUP($E3254,$AI$64:$AW$68,COLUMN($AW:$AW)-COLUMN($AH:$AH),FALSE),IF($X3254="Unknown",VLOOKUP($E3254,$AI$71:$AW$75,COLUMN($AW:$AW)-COLUMN($AH:$AH),FALSE),0))</f>
        <v>223.99999999999997</v>
      </c>
      <c r="Q3254" s="87" cm="1">
        <f t="array" ref="Q3254">IF($X3254="Non-local",VLOOKUP($E3254,$AI$40:$AW$44,COLUMN($AW:$AW)-COLUMN($AH:$AH),FALSE),IF($X3254="Unknown",VLOOKUP($E3254,$AI$47:$AW$51,COLUMN($AW:$AW)-COLUMN($AH:$AH),FALSE),0))</f>
        <v>535.71460000000002</v>
      </c>
      <c r="R3254" s="87" cm="1">
        <f t="array" ref="R3254">IF($X3254="Non-local",VLOOKUP($E3254,$AI$88:$AW$92,COLUMN($AW:$AW)-COLUMN($AH:$AH),FALSE),IF($X3254="Unknown",VLOOKUP($E3254,$AI$95:$AW$99,COLUMN($AW:$AW)-COLUMN($AH:$AH),FALSE),0))</f>
        <v>0.13812461483017213</v>
      </c>
      <c r="S3254" s="87" cm="1">
        <f t="array" ref="S3254">VLOOKUP($E3254,$AI$111:$AW$115,COLUMN($AW:$AW)-COLUMN($AH:$AH),FALSE)</f>
        <v>431.69322000000005</v>
      </c>
      <c r="T3254" s="104">
        <f t="shared" si="642"/>
        <v>0.91326680880310018</v>
      </c>
      <c r="U3254" s="104">
        <f t="shared" si="643"/>
        <v>1711.3731710621901</v>
      </c>
      <c r="V3254" s="87" cm="1">
        <f t="array" ref="V3254">VLOOKUP($E3254,$AI$118:$AW$122,COLUMN($AW:$AW)-COLUMN($AH:$AH),FALSE)</f>
        <v>0</v>
      </c>
      <c r="W3254" s="87" t="str">
        <f t="shared" si="647"/>
        <v>Domestic</v>
      </c>
      <c r="X3254" s="87" t="str">
        <f t="shared" si="648"/>
        <v>Non-local</v>
      </c>
      <c r="Y3254" s="104"/>
      <c r="Z3254" s="87" t="str">
        <f t="shared" si="644"/>
        <v>USA</v>
      </c>
      <c r="AA3254" s="87" t="str">
        <f t="shared" si="645"/>
        <v>USA</v>
      </c>
      <c r="AB3254" s="82" cm="1">
        <f t="array" ref="AB3254">VLOOKUP(B3254,'GDP per Capita'!$T$2:$V$4235,COLUMN('GDP per Capita'!$V:$V)-COLUMN('GDP per Capita'!$S:$S),FALSE)</f>
        <v>63809.64</v>
      </c>
      <c r="AC3254" s="82">
        <f t="shared" si="649"/>
        <v>63809.64</v>
      </c>
      <c r="AD3254" s="82">
        <f t="shared" si="650"/>
        <v>63809.64</v>
      </c>
      <c r="AE3254" s="88">
        <f t="shared" si="646"/>
        <v>2.6819978471312331E-2</v>
      </c>
    </row>
    <row r="3255" spans="1:31">
      <c r="A3255" s="77" t="s">
        <v>1143</v>
      </c>
      <c r="B3255" s="77">
        <v>3254</v>
      </c>
      <c r="C3255" s="77" t="s">
        <v>29</v>
      </c>
      <c r="D3255" s="77" t="s">
        <v>29</v>
      </c>
      <c r="E3255" s="77">
        <v>2017</v>
      </c>
      <c r="F3255" s="77">
        <v>38.984826499999997</v>
      </c>
      <c r="G3255" s="77">
        <v>-77.094645900000003</v>
      </c>
      <c r="H3255" s="77">
        <v>0</v>
      </c>
      <c r="I3255" s="77" t="s">
        <v>1727</v>
      </c>
      <c r="J3255" s="77">
        <v>30.271128600000001</v>
      </c>
      <c r="K3255" s="77">
        <v>-97.743699500000005</v>
      </c>
      <c r="L3255" s="77">
        <v>4232.7732609920004</v>
      </c>
      <c r="M3255" s="77">
        <v>0.75917926302949801</v>
      </c>
      <c r="N3255" s="77">
        <v>0</v>
      </c>
      <c r="O3255" s="77">
        <v>507.93279131904001</v>
      </c>
      <c r="P3255" s="87" cm="1">
        <f t="array" ref="P3255">IF($X3255="Non-local",VLOOKUP($E3255,$AI$64:$AW$68,COLUMN($AW:$AW)-COLUMN($AH:$AH),FALSE),IF($X3255="Unknown",VLOOKUP($E3255,$AI$71:$AW$75,COLUMN($AW:$AW)-COLUMN($AH:$AH),FALSE),0))</f>
        <v>223.99999999999997</v>
      </c>
      <c r="Q3255" s="87" cm="1">
        <f t="array" ref="Q3255">IF($X3255="Non-local",VLOOKUP($E3255,$AI$40:$AW$44,COLUMN($AW:$AW)-COLUMN($AH:$AH),FALSE),IF($X3255="Unknown",VLOOKUP($E3255,$AI$47:$AW$51,COLUMN($AW:$AW)-COLUMN($AH:$AH),FALSE),0))</f>
        <v>535.71460000000002</v>
      </c>
      <c r="R3255" s="87" cm="1">
        <f t="array" ref="R3255">IF($X3255="Non-local",VLOOKUP($E3255,$AI$88:$AW$92,COLUMN($AW:$AW)-COLUMN($AH:$AH),FALSE),IF($X3255="Unknown",VLOOKUP($E3255,$AI$95:$AW$99,COLUMN($AW:$AW)-COLUMN($AH:$AH),FALSE),0))</f>
        <v>0.13812461483017213</v>
      </c>
      <c r="S3255" s="87" cm="1">
        <f t="array" ref="S3255">VLOOKUP($E3255,$AI$111:$AW$115,COLUMN($AW:$AW)-COLUMN($AH:$AH),FALSE)</f>
        <v>431.69322000000005</v>
      </c>
      <c r="T3255" s="104">
        <f t="shared" si="642"/>
        <v>0.89730387785967014</v>
      </c>
      <c r="U3255" s="104">
        <f t="shared" si="643"/>
        <v>1699.3406113190401</v>
      </c>
      <c r="V3255" s="87" cm="1">
        <f t="array" ref="V3255">VLOOKUP($E3255,$AI$118:$AW$122,COLUMN($AW:$AW)-COLUMN($AH:$AH),FALSE)</f>
        <v>0</v>
      </c>
      <c r="W3255" s="87" t="str">
        <f t="shared" si="647"/>
        <v>Domestic</v>
      </c>
      <c r="X3255" s="87" t="str">
        <f t="shared" si="648"/>
        <v>Non-local</v>
      </c>
      <c r="Y3255" s="104"/>
      <c r="Z3255" s="87" t="str">
        <f t="shared" si="644"/>
        <v>USA</v>
      </c>
      <c r="AA3255" s="87" t="str">
        <f t="shared" si="645"/>
        <v>USA</v>
      </c>
      <c r="AB3255" s="82" cm="1">
        <f t="array" ref="AB3255">VLOOKUP(B3255,'GDP per Capita'!$T$2:$V$4235,COLUMN('GDP per Capita'!$V:$V)-COLUMN('GDP per Capita'!$S:$S),FALSE)</f>
        <v>63809.64</v>
      </c>
      <c r="AC3255" s="82">
        <f t="shared" si="649"/>
        <v>63809.64</v>
      </c>
      <c r="AD3255" s="82">
        <f t="shared" si="650"/>
        <v>63809.64</v>
      </c>
      <c r="AE3255" s="88">
        <f t="shared" si="646"/>
        <v>2.663140884855392E-2</v>
      </c>
    </row>
    <row r="3256" spans="1:31">
      <c r="A3256" s="77" t="s">
        <v>1282</v>
      </c>
      <c r="B3256" s="77">
        <v>3255</v>
      </c>
      <c r="C3256" s="77" t="s">
        <v>328</v>
      </c>
      <c r="D3256" s="77" t="s">
        <v>31</v>
      </c>
      <c r="E3256" s="77">
        <v>2017</v>
      </c>
      <c r="F3256" s="77">
        <v>52.269893599999897</v>
      </c>
      <c r="G3256" s="77">
        <v>4.4526856524901399</v>
      </c>
      <c r="H3256" s="77">
        <v>0</v>
      </c>
      <c r="I3256" s="77" t="s">
        <v>1727</v>
      </c>
      <c r="J3256" s="77">
        <v>30.271128600000001</v>
      </c>
      <c r="K3256" s="77">
        <v>-97.743699500000005</v>
      </c>
      <c r="L3256" s="77">
        <v>16305.537805963701</v>
      </c>
      <c r="M3256" s="77">
        <v>2.5123469607053002</v>
      </c>
      <c r="N3256" s="77">
        <v>0</v>
      </c>
      <c r="O3256" s="77">
        <v>1712.08146962619</v>
      </c>
      <c r="P3256" s="87" cm="1">
        <f t="array" ref="P3256">IF($X3256="Non-local",VLOOKUP($E3256,$AI$64:$AW$68,COLUMN($AW:$AW)-COLUMN($AH:$AH),FALSE),IF($X3256="Unknown",VLOOKUP($E3256,$AI$71:$AW$75,COLUMN($AW:$AW)-COLUMN($AH:$AH),FALSE),0))</f>
        <v>223.99999999999997</v>
      </c>
      <c r="Q3256" s="87" cm="1">
        <f t="array" ref="Q3256">IF($X3256="Non-local",VLOOKUP($E3256,$AI$40:$AW$44,COLUMN($AW:$AW)-COLUMN($AH:$AH),FALSE),IF($X3256="Unknown",VLOOKUP($E3256,$AI$47:$AW$51,COLUMN($AW:$AW)-COLUMN($AH:$AH),FALSE),0))</f>
        <v>535.71460000000002</v>
      </c>
      <c r="R3256" s="87" cm="1">
        <f t="array" ref="R3256">IF($X3256="Non-local",VLOOKUP($E3256,$AI$88:$AW$92,COLUMN($AW:$AW)-COLUMN($AH:$AH),FALSE),IF($X3256="Unknown",VLOOKUP($E3256,$AI$95:$AW$99,COLUMN($AW:$AW)-COLUMN($AH:$AH),FALSE),0))</f>
        <v>0.13812461483017213</v>
      </c>
      <c r="S3256" s="87" cm="1">
        <f t="array" ref="S3256">VLOOKUP($E3256,$AI$111:$AW$115,COLUMN($AW:$AW)-COLUMN($AH:$AH),FALSE)</f>
        <v>431.69322000000005</v>
      </c>
      <c r="T3256" s="104">
        <f t="shared" si="642"/>
        <v>2.6504715755354722</v>
      </c>
      <c r="U3256" s="104">
        <f t="shared" si="643"/>
        <v>2903.4892896261899</v>
      </c>
      <c r="V3256" s="87" cm="1">
        <f t="array" ref="V3256">VLOOKUP($E3256,$AI$118:$AW$122,COLUMN($AW:$AW)-COLUMN($AH:$AH),FALSE)</f>
        <v>0</v>
      </c>
      <c r="W3256" s="87" t="str">
        <f t="shared" si="647"/>
        <v>International</v>
      </c>
      <c r="X3256" s="87" t="str">
        <f t="shared" si="648"/>
        <v>Non-local</v>
      </c>
      <c r="Y3256" s="104"/>
      <c r="Z3256" s="87" t="str">
        <f t="shared" si="644"/>
        <v>Netherlands</v>
      </c>
      <c r="AA3256" s="87" t="str">
        <f t="shared" si="645"/>
        <v>Europe</v>
      </c>
      <c r="AB3256" s="82" cm="1">
        <f t="array" ref="AB3256">VLOOKUP(B3256,'GDP per Capita'!$T$2:$V$4235,COLUMN('GDP per Capita'!$V:$V)-COLUMN('GDP per Capita'!$S:$S),FALSE)</f>
        <v>53666.48</v>
      </c>
      <c r="AC3256" s="82">
        <f t="shared" si="649"/>
        <v>53666.48</v>
      </c>
      <c r="AD3256" s="82">
        <f t="shared" si="650"/>
        <v>53666.48</v>
      </c>
      <c r="AE3256" s="88">
        <f t="shared" si="646"/>
        <v>5.4102473082381961E-2</v>
      </c>
    </row>
    <row r="3257" spans="1:31">
      <c r="A3257" s="77" t="s">
        <v>1124</v>
      </c>
      <c r="B3257" s="77">
        <v>3256</v>
      </c>
      <c r="C3257" s="77" t="s">
        <v>29</v>
      </c>
      <c r="D3257" s="77" t="s">
        <v>29</v>
      </c>
      <c r="E3257" s="77">
        <v>2017</v>
      </c>
      <c r="F3257" s="77">
        <v>39.421217499999997</v>
      </c>
      <c r="G3257" s="77">
        <v>-76.6260805</v>
      </c>
      <c r="H3257" s="77">
        <v>0</v>
      </c>
      <c r="I3257" s="77" t="s">
        <v>1727</v>
      </c>
      <c r="J3257" s="77">
        <v>30.271128600000001</v>
      </c>
      <c r="K3257" s="77">
        <v>-97.743699500000005</v>
      </c>
      <c r="L3257" s="77">
        <v>4343.1489271880801</v>
      </c>
      <c r="M3257" s="77">
        <v>0.776750777403165</v>
      </c>
      <c r="N3257" s="77">
        <v>0</v>
      </c>
      <c r="O3257" s="77">
        <v>521.17787126256906</v>
      </c>
      <c r="P3257" s="87" cm="1">
        <f t="array" ref="P3257">IF($X3257="Non-local",VLOOKUP($E3257,$AI$64:$AW$68,COLUMN($AW:$AW)-COLUMN($AH:$AH),FALSE),IF($X3257="Unknown",VLOOKUP($E3257,$AI$71:$AW$75,COLUMN($AW:$AW)-COLUMN($AH:$AH),FALSE),0))</f>
        <v>223.99999999999997</v>
      </c>
      <c r="Q3257" s="87" cm="1">
        <f t="array" ref="Q3257">IF($X3257="Non-local",VLOOKUP($E3257,$AI$40:$AW$44,COLUMN($AW:$AW)-COLUMN($AH:$AH),FALSE),IF($X3257="Unknown",VLOOKUP($E3257,$AI$47:$AW$51,COLUMN($AW:$AW)-COLUMN($AH:$AH),FALSE),0))</f>
        <v>535.71460000000002</v>
      </c>
      <c r="R3257" s="87" cm="1">
        <f t="array" ref="R3257">IF($X3257="Non-local",VLOOKUP($E3257,$AI$88:$AW$92,COLUMN($AW:$AW)-COLUMN($AH:$AH),FALSE),IF($X3257="Unknown",VLOOKUP($E3257,$AI$95:$AW$99,COLUMN($AW:$AW)-COLUMN($AH:$AH),FALSE),0))</f>
        <v>0.13812461483017213</v>
      </c>
      <c r="S3257" s="87" cm="1">
        <f t="array" ref="S3257">VLOOKUP($E3257,$AI$111:$AW$115,COLUMN($AW:$AW)-COLUMN($AH:$AH),FALSE)</f>
        <v>431.69322000000005</v>
      </c>
      <c r="T3257" s="104">
        <f t="shared" si="642"/>
        <v>0.91487539223333714</v>
      </c>
      <c r="U3257" s="104">
        <f t="shared" si="643"/>
        <v>1712.5856912625691</v>
      </c>
      <c r="V3257" s="87" cm="1">
        <f t="array" ref="V3257">VLOOKUP($E3257,$AI$118:$AW$122,COLUMN($AW:$AW)-COLUMN($AH:$AH),FALSE)</f>
        <v>0</v>
      </c>
      <c r="W3257" s="87" t="str">
        <f t="shared" si="647"/>
        <v>Domestic</v>
      </c>
      <c r="X3257" s="87" t="str">
        <f t="shared" si="648"/>
        <v>Non-local</v>
      </c>
      <c r="Y3257" s="104"/>
      <c r="Z3257" s="87" t="str">
        <f t="shared" si="644"/>
        <v>USA</v>
      </c>
      <c r="AA3257" s="87" t="str">
        <f t="shared" si="645"/>
        <v>USA</v>
      </c>
      <c r="AB3257" s="82" cm="1">
        <f t="array" ref="AB3257">VLOOKUP(B3257,'GDP per Capita'!$T$2:$V$4235,COLUMN('GDP per Capita'!$V:$V)-COLUMN('GDP per Capita'!$S:$S),FALSE)</f>
        <v>63809.64</v>
      </c>
      <c r="AC3257" s="82">
        <f t="shared" si="649"/>
        <v>63809.64</v>
      </c>
      <c r="AD3257" s="82">
        <f t="shared" si="650"/>
        <v>63809.64</v>
      </c>
      <c r="AE3257" s="88">
        <f t="shared" si="646"/>
        <v>2.6838980618956149E-2</v>
      </c>
    </row>
    <row r="3258" spans="1:31">
      <c r="A3258" s="77" t="s">
        <v>1705</v>
      </c>
      <c r="B3258" s="77">
        <v>3257</v>
      </c>
      <c r="C3258" s="77" t="s">
        <v>29</v>
      </c>
      <c r="D3258" s="77" t="s">
        <v>29</v>
      </c>
      <c r="E3258" s="77">
        <v>2017</v>
      </c>
      <c r="F3258" s="77">
        <v>37.584102600000001</v>
      </c>
      <c r="G3258" s="77">
        <v>-122.366082499999</v>
      </c>
      <c r="H3258" s="77">
        <v>0</v>
      </c>
      <c r="I3258" s="77" t="s">
        <v>1727</v>
      </c>
      <c r="J3258" s="77">
        <v>30.271128600000001</v>
      </c>
      <c r="K3258" s="77">
        <v>-97.743699500000005</v>
      </c>
      <c r="L3258" s="77">
        <v>4808.5271710917004</v>
      </c>
      <c r="M3258" s="77">
        <v>0.85083776399872502</v>
      </c>
      <c r="N3258" s="77">
        <v>0</v>
      </c>
      <c r="O3258" s="77">
        <v>577.02326053100501</v>
      </c>
      <c r="P3258" s="87" cm="1">
        <f t="array" ref="P3258">IF($X3258="Non-local",VLOOKUP($E3258,$AI$64:$AW$68,COLUMN($AW:$AW)-COLUMN($AH:$AH),FALSE),IF($X3258="Unknown",VLOOKUP($E3258,$AI$71:$AW$75,COLUMN($AW:$AW)-COLUMN($AH:$AH),FALSE),0))</f>
        <v>223.99999999999997</v>
      </c>
      <c r="Q3258" s="87" cm="1">
        <f t="array" ref="Q3258">IF($X3258="Non-local",VLOOKUP($E3258,$AI$40:$AW$44,COLUMN($AW:$AW)-COLUMN($AH:$AH),FALSE),IF($X3258="Unknown",VLOOKUP($E3258,$AI$47:$AW$51,COLUMN($AW:$AW)-COLUMN($AH:$AH),FALSE),0))</f>
        <v>535.71460000000002</v>
      </c>
      <c r="R3258" s="87" cm="1">
        <f t="array" ref="R3258">IF($X3258="Non-local",VLOOKUP($E3258,$AI$88:$AW$92,COLUMN($AW:$AW)-COLUMN($AH:$AH),FALSE),IF($X3258="Unknown",VLOOKUP($E3258,$AI$95:$AW$99,COLUMN($AW:$AW)-COLUMN($AH:$AH),FALSE),0))</f>
        <v>0.13812461483017213</v>
      </c>
      <c r="S3258" s="87" cm="1">
        <f t="array" ref="S3258">VLOOKUP($E3258,$AI$111:$AW$115,COLUMN($AW:$AW)-COLUMN($AH:$AH),FALSE)</f>
        <v>431.69322000000005</v>
      </c>
      <c r="T3258" s="104">
        <f t="shared" si="642"/>
        <v>0.98896237882889715</v>
      </c>
      <c r="U3258" s="104">
        <f t="shared" si="643"/>
        <v>1768.4310805310051</v>
      </c>
      <c r="V3258" s="87" cm="1">
        <f t="array" ref="V3258">VLOOKUP($E3258,$AI$118:$AW$122,COLUMN($AW:$AW)-COLUMN($AH:$AH),FALSE)</f>
        <v>0</v>
      </c>
      <c r="W3258" s="87" t="str">
        <f t="shared" si="647"/>
        <v>Domestic</v>
      </c>
      <c r="X3258" s="87" t="str">
        <f t="shared" si="648"/>
        <v>Non-local</v>
      </c>
      <c r="Y3258" s="104"/>
      <c r="Z3258" s="87" t="str">
        <f t="shared" si="644"/>
        <v>USA</v>
      </c>
      <c r="AA3258" s="87" t="str">
        <f t="shared" si="645"/>
        <v>USA</v>
      </c>
      <c r="AB3258" s="82" cm="1">
        <f t="array" ref="AB3258">VLOOKUP(B3258,'GDP per Capita'!$T$2:$V$4235,COLUMN('GDP per Capita'!$V:$V)-COLUMN('GDP per Capita'!$S:$S),FALSE)</f>
        <v>63809.64</v>
      </c>
      <c r="AC3258" s="82">
        <f t="shared" si="649"/>
        <v>63809.64</v>
      </c>
      <c r="AD3258" s="82">
        <f t="shared" si="650"/>
        <v>63809.64</v>
      </c>
      <c r="AE3258" s="88">
        <f t="shared" si="646"/>
        <v>2.7714167961627824E-2</v>
      </c>
    </row>
    <row r="3259" spans="1:31">
      <c r="A3259" s="77" t="s">
        <v>964</v>
      </c>
      <c r="B3259" s="77">
        <v>3258</v>
      </c>
      <c r="C3259" s="77" t="s">
        <v>29</v>
      </c>
      <c r="D3259" s="77" t="s">
        <v>29</v>
      </c>
      <c r="E3259" s="77">
        <v>2017</v>
      </c>
      <c r="F3259" s="77">
        <v>30.271128600000001</v>
      </c>
      <c r="G3259" s="77">
        <v>-97.743699500000005</v>
      </c>
      <c r="H3259" s="77">
        <v>1</v>
      </c>
      <c r="I3259" s="77" t="s">
        <v>1727</v>
      </c>
      <c r="J3259" s="77">
        <v>30.271128600000001</v>
      </c>
      <c r="K3259" s="77">
        <v>-97.743699500000005</v>
      </c>
      <c r="L3259" s="77">
        <v>0</v>
      </c>
      <c r="M3259" s="77">
        <v>0</v>
      </c>
      <c r="N3259" s="77">
        <v>0</v>
      </c>
      <c r="O3259" s="77">
        <v>0</v>
      </c>
      <c r="P3259" s="87" cm="1">
        <f t="array" ref="P3259">IF($X3259="Non-local",VLOOKUP($E3259,$AI$64:$AW$68,COLUMN($AW:$AW)-COLUMN($AH:$AH),FALSE),IF($X3259="Unknown",VLOOKUP($E3259,$AI$71:$AW$75,COLUMN($AW:$AW)-COLUMN($AH:$AH),FALSE),0))</f>
        <v>0</v>
      </c>
      <c r="Q3259" s="87" cm="1">
        <f t="array" ref="Q3259">IF($X3259="Non-local",VLOOKUP($E3259,$AI$40:$AW$44,COLUMN($AW:$AW)-COLUMN($AH:$AH),FALSE),IF($X3259="Unknown",VLOOKUP($E3259,$AI$47:$AW$51,COLUMN($AW:$AW)-COLUMN($AH:$AH),FALSE),0))</f>
        <v>0</v>
      </c>
      <c r="R3259" s="87" cm="1">
        <f t="array" ref="R3259">IF($X3259="Non-local",VLOOKUP($E3259,$AI$88:$AW$92,COLUMN($AW:$AW)-COLUMN($AH:$AH),FALSE),IF($X3259="Unknown",VLOOKUP($E3259,$AI$95:$AW$99,COLUMN($AW:$AW)-COLUMN($AH:$AH),FALSE),0))</f>
        <v>0</v>
      </c>
      <c r="S3259" s="87" cm="1">
        <f t="array" ref="S3259">VLOOKUP($E3259,$AI$111:$AW$115,COLUMN($AW:$AW)-COLUMN($AH:$AH),FALSE)</f>
        <v>431.69322000000005</v>
      </c>
      <c r="T3259" s="104">
        <f t="shared" si="642"/>
        <v>0</v>
      </c>
      <c r="U3259" s="104">
        <f t="shared" si="643"/>
        <v>431.69322000000005</v>
      </c>
      <c r="V3259" s="87" cm="1">
        <f t="array" ref="V3259">VLOOKUP($E3259,$AI$118:$AW$122,COLUMN($AW:$AW)-COLUMN($AH:$AH),FALSE)</f>
        <v>0</v>
      </c>
      <c r="W3259" s="87" t="str">
        <f t="shared" si="647"/>
        <v>Domestic</v>
      </c>
      <c r="X3259" s="87" t="str">
        <f t="shared" si="648"/>
        <v>Local</v>
      </c>
      <c r="Y3259" s="104"/>
      <c r="Z3259" s="87" t="str">
        <f t="shared" si="644"/>
        <v>USA</v>
      </c>
      <c r="AA3259" s="87" t="str">
        <f t="shared" si="645"/>
        <v>USA</v>
      </c>
      <c r="AB3259" s="82" cm="1">
        <f t="array" ref="AB3259">VLOOKUP(B3259,'GDP per Capita'!$T$2:$V$4235,COLUMN('GDP per Capita'!$V:$V)-COLUMN('GDP per Capita'!$S:$S),FALSE)</f>
        <v>63809.64</v>
      </c>
      <c r="AC3259" s="82">
        <f t="shared" si="649"/>
        <v>63809.64</v>
      </c>
      <c r="AD3259" s="82">
        <f t="shared" si="650"/>
        <v>63809.64</v>
      </c>
      <c r="AE3259" s="88">
        <f t="shared" si="646"/>
        <v>6.765329188505061E-3</v>
      </c>
    </row>
    <row r="3260" spans="1:31">
      <c r="A3260" s="77" t="s">
        <v>1087</v>
      </c>
      <c r="B3260" s="77">
        <v>3259</v>
      </c>
      <c r="C3260" s="77" t="s">
        <v>29</v>
      </c>
      <c r="D3260" s="77" t="s">
        <v>29</v>
      </c>
      <c r="E3260" s="77">
        <v>2017</v>
      </c>
      <c r="F3260" s="77">
        <v>33.9597677</v>
      </c>
      <c r="G3260" s="77">
        <v>-83.376397999999995</v>
      </c>
      <c r="H3260" s="77">
        <v>0</v>
      </c>
      <c r="I3260" s="77" t="s">
        <v>1727</v>
      </c>
      <c r="J3260" s="77">
        <v>30.271128600000001</v>
      </c>
      <c r="K3260" s="77">
        <v>-97.743699500000005</v>
      </c>
      <c r="L3260" s="77">
        <v>2824.9137083064302</v>
      </c>
      <c r="M3260" s="77">
        <v>0.53505174272829603</v>
      </c>
      <c r="N3260" s="77">
        <v>0</v>
      </c>
      <c r="O3260" s="77">
        <v>542.38343199483495</v>
      </c>
      <c r="P3260" s="87" cm="1">
        <f t="array" ref="P3260">IF($X3260="Non-local",VLOOKUP($E3260,$AI$64:$AW$68,COLUMN($AW:$AW)-COLUMN($AH:$AH),FALSE),IF($X3260="Unknown",VLOOKUP($E3260,$AI$71:$AW$75,COLUMN($AW:$AW)-COLUMN($AH:$AH),FALSE),0))</f>
        <v>223.99999999999997</v>
      </c>
      <c r="Q3260" s="87" cm="1">
        <f t="array" ref="Q3260">IF($X3260="Non-local",VLOOKUP($E3260,$AI$40:$AW$44,COLUMN($AW:$AW)-COLUMN($AH:$AH),FALSE),IF($X3260="Unknown",VLOOKUP($E3260,$AI$47:$AW$51,COLUMN($AW:$AW)-COLUMN($AH:$AH),FALSE),0))</f>
        <v>535.71460000000002</v>
      </c>
      <c r="R3260" s="87" cm="1">
        <f t="array" ref="R3260">IF($X3260="Non-local",VLOOKUP($E3260,$AI$88:$AW$92,COLUMN($AW:$AW)-COLUMN($AH:$AH),FALSE),IF($X3260="Unknown",VLOOKUP($E3260,$AI$95:$AW$99,COLUMN($AW:$AW)-COLUMN($AH:$AH),FALSE),0))</f>
        <v>0.13812461483017213</v>
      </c>
      <c r="S3260" s="87" cm="1">
        <f t="array" ref="S3260">VLOOKUP($E3260,$AI$111:$AW$115,COLUMN($AW:$AW)-COLUMN($AH:$AH),FALSE)</f>
        <v>431.69322000000005</v>
      </c>
      <c r="T3260" s="104">
        <f t="shared" si="642"/>
        <v>0.67317635755846816</v>
      </c>
      <c r="U3260" s="104">
        <f t="shared" si="643"/>
        <v>1733.791251994835</v>
      </c>
      <c r="V3260" s="87" cm="1">
        <f t="array" ref="V3260">VLOOKUP($E3260,$AI$118:$AW$122,COLUMN($AW:$AW)-COLUMN($AH:$AH),FALSE)</f>
        <v>0</v>
      </c>
      <c r="W3260" s="87" t="str">
        <f t="shared" si="647"/>
        <v>Domestic</v>
      </c>
      <c r="X3260" s="87" t="str">
        <f t="shared" si="648"/>
        <v>Non-local</v>
      </c>
      <c r="Y3260" s="104"/>
      <c r="Z3260" s="87" t="str">
        <f t="shared" si="644"/>
        <v>USA</v>
      </c>
      <c r="AA3260" s="87" t="str">
        <f t="shared" si="645"/>
        <v>USA</v>
      </c>
      <c r="AB3260" s="82" cm="1">
        <f t="array" ref="AB3260">VLOOKUP(B3260,'GDP per Capita'!$T$2:$V$4235,COLUMN('GDP per Capita'!$V:$V)-COLUMN('GDP per Capita'!$S:$S),FALSE)</f>
        <v>63809.64</v>
      </c>
      <c r="AC3260" s="82">
        <f t="shared" si="649"/>
        <v>63809.64</v>
      </c>
      <c r="AD3260" s="82">
        <f t="shared" si="650"/>
        <v>63809.64</v>
      </c>
      <c r="AE3260" s="88">
        <f t="shared" si="646"/>
        <v>2.7171305965600731E-2</v>
      </c>
    </row>
    <row r="3261" spans="1:31">
      <c r="A3261" s="77" t="s">
        <v>1587</v>
      </c>
      <c r="B3261" s="77">
        <v>3260</v>
      </c>
      <c r="C3261" s="77" t="s">
        <v>29</v>
      </c>
      <c r="D3261" s="77" t="s">
        <v>29</v>
      </c>
      <c r="E3261" s="77">
        <v>2017</v>
      </c>
      <c r="F3261" s="77">
        <v>37.804455699999998</v>
      </c>
      <c r="G3261" s="77">
        <v>-122.27135629999999</v>
      </c>
      <c r="H3261" s="77">
        <v>0</v>
      </c>
      <c r="I3261" s="77" t="s">
        <v>1727</v>
      </c>
      <c r="J3261" s="77">
        <v>30.271128600000001</v>
      </c>
      <c r="K3261" s="77">
        <v>-97.743699500000005</v>
      </c>
      <c r="L3261" s="77">
        <v>4803.0960781513104</v>
      </c>
      <c r="M3261" s="77">
        <v>0.84997314835511695</v>
      </c>
      <c r="N3261" s="77">
        <v>0</v>
      </c>
      <c r="O3261" s="77">
        <v>576.37152937815699</v>
      </c>
      <c r="P3261" s="87" cm="1">
        <f t="array" ref="P3261">IF($X3261="Non-local",VLOOKUP($E3261,$AI$64:$AW$68,COLUMN($AW:$AW)-COLUMN($AH:$AH),FALSE),IF($X3261="Unknown",VLOOKUP($E3261,$AI$71:$AW$75,COLUMN($AW:$AW)-COLUMN($AH:$AH),FALSE),0))</f>
        <v>223.99999999999997</v>
      </c>
      <c r="Q3261" s="87" cm="1">
        <f t="array" ref="Q3261">IF($X3261="Non-local",VLOOKUP($E3261,$AI$40:$AW$44,COLUMN($AW:$AW)-COLUMN($AH:$AH),FALSE),IF($X3261="Unknown",VLOOKUP($E3261,$AI$47:$AW$51,COLUMN($AW:$AW)-COLUMN($AH:$AH),FALSE),0))</f>
        <v>535.71460000000002</v>
      </c>
      <c r="R3261" s="87" cm="1">
        <f t="array" ref="R3261">IF($X3261="Non-local",VLOOKUP($E3261,$AI$88:$AW$92,COLUMN($AW:$AW)-COLUMN($AH:$AH),FALSE),IF($X3261="Unknown",VLOOKUP($E3261,$AI$95:$AW$99,COLUMN($AW:$AW)-COLUMN($AH:$AH),FALSE),0))</f>
        <v>0.13812461483017213</v>
      </c>
      <c r="S3261" s="87" cm="1">
        <f t="array" ref="S3261">VLOOKUP($E3261,$AI$111:$AW$115,COLUMN($AW:$AW)-COLUMN($AH:$AH),FALSE)</f>
        <v>431.69322000000005</v>
      </c>
      <c r="T3261" s="104">
        <f t="shared" si="642"/>
        <v>0.98809776318528908</v>
      </c>
      <c r="U3261" s="104">
        <f t="shared" si="643"/>
        <v>1767.7793493781571</v>
      </c>
      <c r="V3261" s="87" cm="1">
        <f t="array" ref="V3261">VLOOKUP($E3261,$AI$118:$AW$122,COLUMN($AW:$AW)-COLUMN($AH:$AH),FALSE)</f>
        <v>0</v>
      </c>
      <c r="W3261" s="87" t="str">
        <f t="shared" si="647"/>
        <v>Domestic</v>
      </c>
      <c r="X3261" s="87" t="str">
        <f t="shared" si="648"/>
        <v>Non-local</v>
      </c>
      <c r="Y3261" s="104"/>
      <c r="Z3261" s="87" t="str">
        <f t="shared" si="644"/>
        <v>USA</v>
      </c>
      <c r="AA3261" s="87" t="str">
        <f t="shared" si="645"/>
        <v>USA</v>
      </c>
      <c r="AB3261" s="82" cm="1">
        <f t="array" ref="AB3261">VLOOKUP(B3261,'GDP per Capita'!$T$2:$V$4235,COLUMN('GDP per Capita'!$V:$V)-COLUMN('GDP per Capita'!$S:$S),FALSE)</f>
        <v>63809.64</v>
      </c>
      <c r="AC3261" s="82">
        <f t="shared" si="649"/>
        <v>63809.64</v>
      </c>
      <c r="AD3261" s="82">
        <f t="shared" si="650"/>
        <v>63809.64</v>
      </c>
      <c r="AE3261" s="88">
        <f t="shared" si="646"/>
        <v>2.7703954283054364E-2</v>
      </c>
    </row>
    <row r="3262" spans="1:31">
      <c r="A3262" s="77" t="s">
        <v>1771</v>
      </c>
      <c r="B3262" s="77">
        <v>3261</v>
      </c>
      <c r="C3262" s="77" t="s">
        <v>29</v>
      </c>
      <c r="D3262" s="77" t="s">
        <v>29</v>
      </c>
      <c r="E3262" s="77">
        <v>2017</v>
      </c>
      <c r="F3262" s="77">
        <v>27.747725299999999</v>
      </c>
      <c r="G3262" s="77">
        <v>-97.401412899999997</v>
      </c>
      <c r="H3262" s="77">
        <v>0</v>
      </c>
      <c r="I3262" s="77" t="s">
        <v>1727</v>
      </c>
      <c r="J3262" s="77">
        <v>30.271128600000001</v>
      </c>
      <c r="K3262" s="77">
        <v>-97.743699500000005</v>
      </c>
      <c r="L3262" s="77">
        <v>565.11361991936599</v>
      </c>
      <c r="M3262" s="77">
        <v>0.236252001970578</v>
      </c>
      <c r="N3262" s="77">
        <v>0</v>
      </c>
      <c r="O3262" s="77">
        <v>108.501815024518</v>
      </c>
      <c r="P3262" s="87" cm="1">
        <f t="array" ref="P3262">IF($X3262="Non-local",VLOOKUP($E3262,$AI$64:$AW$68,COLUMN($AW:$AW)-COLUMN($AH:$AH),FALSE),IF($X3262="Unknown",VLOOKUP($E3262,$AI$71:$AW$75,COLUMN($AW:$AW)-COLUMN($AH:$AH),FALSE),0))</f>
        <v>223.99999999999997</v>
      </c>
      <c r="Q3262" s="87" cm="1">
        <f t="array" ref="Q3262">IF($X3262="Non-local",VLOOKUP($E3262,$AI$40:$AW$44,COLUMN($AW:$AW)-COLUMN($AH:$AH),FALSE),IF($X3262="Unknown",VLOOKUP($E3262,$AI$47:$AW$51,COLUMN($AW:$AW)-COLUMN($AH:$AH),FALSE),0))</f>
        <v>535.71460000000002</v>
      </c>
      <c r="R3262" s="87" cm="1">
        <f t="array" ref="R3262">IF($X3262="Non-local",VLOOKUP($E3262,$AI$88:$AW$92,COLUMN($AW:$AW)-COLUMN($AH:$AH),FALSE),IF($X3262="Unknown",VLOOKUP($E3262,$AI$95:$AW$99,COLUMN($AW:$AW)-COLUMN($AH:$AH),FALSE),0))</f>
        <v>0.13812461483017213</v>
      </c>
      <c r="S3262" s="87" cm="1">
        <f t="array" ref="S3262">VLOOKUP($E3262,$AI$111:$AW$115,COLUMN($AW:$AW)-COLUMN($AH:$AH),FALSE)</f>
        <v>431.69322000000005</v>
      </c>
      <c r="T3262" s="104">
        <f t="shared" si="642"/>
        <v>0.37437661680075013</v>
      </c>
      <c r="U3262" s="104">
        <f t="shared" si="643"/>
        <v>1299.9096350245181</v>
      </c>
      <c r="V3262" s="87" cm="1">
        <f t="array" ref="V3262">VLOOKUP($E3262,$AI$118:$AW$122,COLUMN($AW:$AW)-COLUMN($AH:$AH),FALSE)</f>
        <v>0</v>
      </c>
      <c r="W3262" s="87" t="str">
        <f t="shared" si="647"/>
        <v>Domestic</v>
      </c>
      <c r="X3262" s="87" t="str">
        <f t="shared" si="648"/>
        <v>Non-local</v>
      </c>
      <c r="Y3262" s="104"/>
      <c r="Z3262" s="87" t="str">
        <f t="shared" si="644"/>
        <v>USA</v>
      </c>
      <c r="AA3262" s="87" t="str">
        <f t="shared" si="645"/>
        <v>USA</v>
      </c>
      <c r="AB3262" s="82" cm="1">
        <f t="array" ref="AB3262">VLOOKUP(B3262,'GDP per Capita'!$T$2:$V$4235,COLUMN('GDP per Capita'!$V:$V)-COLUMN('GDP per Capita'!$S:$S),FALSE)</f>
        <v>63809.64</v>
      </c>
      <c r="AC3262" s="82">
        <f t="shared" si="649"/>
        <v>63809.64</v>
      </c>
      <c r="AD3262" s="82">
        <f t="shared" si="650"/>
        <v>63809.64</v>
      </c>
      <c r="AE3262" s="88">
        <f t="shared" si="646"/>
        <v>2.0371681066129164E-2</v>
      </c>
    </row>
    <row r="3263" spans="1:31">
      <c r="A3263" s="77" t="s">
        <v>1182</v>
      </c>
      <c r="B3263" s="77">
        <v>3262</v>
      </c>
      <c r="C3263" s="77" t="s">
        <v>29</v>
      </c>
      <c r="D3263" s="77" t="s">
        <v>29</v>
      </c>
      <c r="E3263" s="77">
        <v>2017</v>
      </c>
      <c r="F3263" s="77">
        <v>37.8708393</v>
      </c>
      <c r="G3263" s="77">
        <v>-122.272863899999</v>
      </c>
      <c r="H3263" s="77">
        <v>0</v>
      </c>
      <c r="I3263" s="77" t="s">
        <v>1727</v>
      </c>
      <c r="J3263" s="77">
        <v>30.271128600000001</v>
      </c>
      <c r="K3263" s="77">
        <v>-97.743699500000005</v>
      </c>
      <c r="L3263" s="77">
        <v>4806.7164035893902</v>
      </c>
      <c r="M3263" s="77">
        <v>0.85054949459758999</v>
      </c>
      <c r="N3263" s="77">
        <v>0</v>
      </c>
      <c r="O3263" s="77">
        <v>576.80596843072703</v>
      </c>
      <c r="P3263" s="87" cm="1">
        <f t="array" ref="P3263">IF($X3263="Non-local",VLOOKUP($E3263,$AI$64:$AW$68,COLUMN($AW:$AW)-COLUMN($AH:$AH),FALSE),IF($X3263="Unknown",VLOOKUP($E3263,$AI$71:$AW$75,COLUMN($AW:$AW)-COLUMN($AH:$AH),FALSE),0))</f>
        <v>223.99999999999997</v>
      </c>
      <c r="Q3263" s="87" cm="1">
        <f t="array" ref="Q3263">IF($X3263="Non-local",VLOOKUP($E3263,$AI$40:$AW$44,COLUMN($AW:$AW)-COLUMN($AH:$AH),FALSE),IF($X3263="Unknown",VLOOKUP($E3263,$AI$47:$AW$51,COLUMN($AW:$AW)-COLUMN($AH:$AH),FALSE),0))</f>
        <v>535.71460000000002</v>
      </c>
      <c r="R3263" s="87" cm="1">
        <f t="array" ref="R3263">IF($X3263="Non-local",VLOOKUP($E3263,$AI$88:$AW$92,COLUMN($AW:$AW)-COLUMN($AH:$AH),FALSE),IF($X3263="Unknown",VLOOKUP($E3263,$AI$95:$AW$99,COLUMN($AW:$AW)-COLUMN($AH:$AH),FALSE),0))</f>
        <v>0.13812461483017213</v>
      </c>
      <c r="S3263" s="87" cm="1">
        <f t="array" ref="S3263">VLOOKUP($E3263,$AI$111:$AW$115,COLUMN($AW:$AW)-COLUMN($AH:$AH),FALSE)</f>
        <v>431.69322000000005</v>
      </c>
      <c r="T3263" s="104">
        <f t="shared" si="642"/>
        <v>0.98867410942776213</v>
      </c>
      <c r="U3263" s="104">
        <f t="shared" si="643"/>
        <v>1768.2137884307272</v>
      </c>
      <c r="V3263" s="87" cm="1">
        <f t="array" ref="V3263">VLOOKUP($E3263,$AI$118:$AW$122,COLUMN($AW:$AW)-COLUMN($AH:$AH),FALSE)</f>
        <v>0</v>
      </c>
      <c r="W3263" s="87" t="str">
        <f t="shared" si="647"/>
        <v>Domestic</v>
      </c>
      <c r="X3263" s="87" t="str">
        <f t="shared" si="648"/>
        <v>Non-local</v>
      </c>
      <c r="Y3263" s="104"/>
      <c r="Z3263" s="87" t="str">
        <f t="shared" si="644"/>
        <v>USA</v>
      </c>
      <c r="AA3263" s="87" t="str">
        <f t="shared" si="645"/>
        <v>USA</v>
      </c>
      <c r="AB3263" s="82" cm="1">
        <f t="array" ref="AB3263">VLOOKUP(B3263,'GDP per Capita'!$T$2:$V$4235,COLUMN('GDP per Capita'!$V:$V)-COLUMN('GDP per Capita'!$S:$S),FALSE)</f>
        <v>63809.64</v>
      </c>
      <c r="AC3263" s="82">
        <f t="shared" si="649"/>
        <v>63809.64</v>
      </c>
      <c r="AD3263" s="82">
        <f t="shared" si="650"/>
        <v>63809.64</v>
      </c>
      <c r="AE3263" s="88">
        <f t="shared" si="646"/>
        <v>2.7710762643868968E-2</v>
      </c>
    </row>
    <row r="3264" spans="1:31">
      <c r="A3264" s="77" t="s">
        <v>886</v>
      </c>
      <c r="B3264" s="77">
        <v>3263</v>
      </c>
      <c r="C3264" s="77" t="s">
        <v>29</v>
      </c>
      <c r="D3264" s="77" t="s">
        <v>29</v>
      </c>
      <c r="E3264" s="77">
        <v>2017</v>
      </c>
      <c r="F3264" s="77">
        <v>39.284749400000003</v>
      </c>
      <c r="G3264" s="77">
        <v>-76.620474639699793</v>
      </c>
      <c r="H3264" s="77">
        <v>0</v>
      </c>
      <c r="I3264" s="77" t="s">
        <v>1727</v>
      </c>
      <c r="J3264" s="77">
        <v>30.271128600000001</v>
      </c>
      <c r="K3264" s="77">
        <v>-97.743699500000005</v>
      </c>
      <c r="L3264" s="77">
        <v>4333.0445921849196</v>
      </c>
      <c r="M3264" s="77">
        <v>0.77514219397292805</v>
      </c>
      <c r="N3264" s="77">
        <v>0</v>
      </c>
      <c r="O3264" s="77">
        <v>519.96535106219005</v>
      </c>
      <c r="P3264" s="87" cm="1">
        <f t="array" ref="P3264">IF($X3264="Non-local",VLOOKUP($E3264,$AI$64:$AW$68,COLUMN($AW:$AW)-COLUMN($AH:$AH),FALSE),IF($X3264="Unknown",VLOOKUP($E3264,$AI$71:$AW$75,COLUMN($AW:$AW)-COLUMN($AH:$AH),FALSE),0))</f>
        <v>223.99999999999997</v>
      </c>
      <c r="Q3264" s="87" cm="1">
        <f t="array" ref="Q3264">IF($X3264="Non-local",VLOOKUP($E3264,$AI$40:$AW$44,COLUMN($AW:$AW)-COLUMN($AH:$AH),FALSE),IF($X3264="Unknown",VLOOKUP($E3264,$AI$47:$AW$51,COLUMN($AW:$AW)-COLUMN($AH:$AH),FALSE),0))</f>
        <v>535.71460000000002</v>
      </c>
      <c r="R3264" s="87" cm="1">
        <f t="array" ref="R3264">IF($X3264="Non-local",VLOOKUP($E3264,$AI$88:$AW$92,COLUMN($AW:$AW)-COLUMN($AH:$AH),FALSE),IF($X3264="Unknown",VLOOKUP($E3264,$AI$95:$AW$99,COLUMN($AW:$AW)-COLUMN($AH:$AH),FALSE),0))</f>
        <v>0.13812461483017213</v>
      </c>
      <c r="S3264" s="87" cm="1">
        <f t="array" ref="S3264">VLOOKUP($E3264,$AI$111:$AW$115,COLUMN($AW:$AW)-COLUMN($AH:$AH),FALSE)</f>
        <v>431.69322000000005</v>
      </c>
      <c r="T3264" s="104">
        <f t="shared" si="642"/>
        <v>0.91326680880310018</v>
      </c>
      <c r="U3264" s="104">
        <f t="shared" si="643"/>
        <v>1711.3731710621901</v>
      </c>
      <c r="V3264" s="87" cm="1">
        <f t="array" ref="V3264">VLOOKUP($E3264,$AI$118:$AW$122,COLUMN($AW:$AW)-COLUMN($AH:$AH),FALSE)</f>
        <v>0</v>
      </c>
      <c r="W3264" s="87" t="str">
        <f t="shared" si="647"/>
        <v>Domestic</v>
      </c>
      <c r="X3264" s="87" t="str">
        <f t="shared" si="648"/>
        <v>Non-local</v>
      </c>
      <c r="Y3264" s="104"/>
      <c r="Z3264" s="87" t="str">
        <f t="shared" si="644"/>
        <v>USA</v>
      </c>
      <c r="AA3264" s="87" t="str">
        <f t="shared" si="645"/>
        <v>USA</v>
      </c>
      <c r="AB3264" s="82" cm="1">
        <f t="array" ref="AB3264">VLOOKUP(B3264,'GDP per Capita'!$T$2:$V$4235,COLUMN('GDP per Capita'!$V:$V)-COLUMN('GDP per Capita'!$S:$S),FALSE)</f>
        <v>63809.64</v>
      </c>
      <c r="AC3264" s="82">
        <f t="shared" si="649"/>
        <v>63809.64</v>
      </c>
      <c r="AD3264" s="82">
        <f t="shared" si="650"/>
        <v>63809.64</v>
      </c>
      <c r="AE3264" s="88">
        <f t="shared" si="646"/>
        <v>2.6819978471312331E-2</v>
      </c>
    </row>
    <row r="3265" spans="1:31">
      <c r="A3265" s="77" t="s">
        <v>886</v>
      </c>
      <c r="B3265" s="77">
        <v>3264</v>
      </c>
      <c r="C3265" s="77" t="s">
        <v>29</v>
      </c>
      <c r="D3265" s="77" t="s">
        <v>29</v>
      </c>
      <c r="E3265" s="77">
        <v>2017</v>
      </c>
      <c r="F3265" s="77">
        <v>39.284749400000003</v>
      </c>
      <c r="G3265" s="77">
        <v>-76.620474639699793</v>
      </c>
      <c r="H3265" s="77">
        <v>0</v>
      </c>
      <c r="I3265" s="77" t="s">
        <v>1727</v>
      </c>
      <c r="J3265" s="77">
        <v>30.271128600000001</v>
      </c>
      <c r="K3265" s="77">
        <v>-97.743699500000005</v>
      </c>
      <c r="L3265" s="77">
        <v>4333.0445921849196</v>
      </c>
      <c r="M3265" s="77">
        <v>0.77514219397292805</v>
      </c>
      <c r="N3265" s="77">
        <v>0</v>
      </c>
      <c r="O3265" s="77">
        <v>519.96535106219005</v>
      </c>
      <c r="P3265" s="87" cm="1">
        <f t="array" ref="P3265">IF($X3265="Non-local",VLOOKUP($E3265,$AI$64:$AW$68,COLUMN($AW:$AW)-COLUMN($AH:$AH),FALSE),IF($X3265="Unknown",VLOOKUP($E3265,$AI$71:$AW$75,COLUMN($AW:$AW)-COLUMN($AH:$AH),FALSE),0))</f>
        <v>223.99999999999997</v>
      </c>
      <c r="Q3265" s="87" cm="1">
        <f t="array" ref="Q3265">IF($X3265="Non-local",VLOOKUP($E3265,$AI$40:$AW$44,COLUMN($AW:$AW)-COLUMN($AH:$AH),FALSE),IF($X3265="Unknown",VLOOKUP($E3265,$AI$47:$AW$51,COLUMN($AW:$AW)-COLUMN($AH:$AH),FALSE),0))</f>
        <v>535.71460000000002</v>
      </c>
      <c r="R3265" s="87" cm="1">
        <f t="array" ref="R3265">IF($X3265="Non-local",VLOOKUP($E3265,$AI$88:$AW$92,COLUMN($AW:$AW)-COLUMN($AH:$AH),FALSE),IF($X3265="Unknown",VLOOKUP($E3265,$AI$95:$AW$99,COLUMN($AW:$AW)-COLUMN($AH:$AH),FALSE),0))</f>
        <v>0.13812461483017213</v>
      </c>
      <c r="S3265" s="87" cm="1">
        <f t="array" ref="S3265">VLOOKUP($E3265,$AI$111:$AW$115,COLUMN($AW:$AW)-COLUMN($AH:$AH),FALSE)</f>
        <v>431.69322000000005</v>
      </c>
      <c r="T3265" s="104">
        <f t="shared" si="642"/>
        <v>0.91326680880310018</v>
      </c>
      <c r="U3265" s="104">
        <f t="shared" si="643"/>
        <v>1711.3731710621901</v>
      </c>
      <c r="V3265" s="87" cm="1">
        <f t="array" ref="V3265">VLOOKUP($E3265,$AI$118:$AW$122,COLUMN($AW:$AW)-COLUMN($AH:$AH),FALSE)</f>
        <v>0</v>
      </c>
      <c r="W3265" s="87" t="str">
        <f t="shared" si="647"/>
        <v>Domestic</v>
      </c>
      <c r="X3265" s="87" t="str">
        <f t="shared" si="648"/>
        <v>Non-local</v>
      </c>
      <c r="Y3265" s="104"/>
      <c r="Z3265" s="87" t="str">
        <f t="shared" si="644"/>
        <v>USA</v>
      </c>
      <c r="AA3265" s="87" t="str">
        <f t="shared" si="645"/>
        <v>USA</v>
      </c>
      <c r="AB3265" s="82" cm="1">
        <f t="array" ref="AB3265">VLOOKUP(B3265,'GDP per Capita'!$T$2:$V$4235,COLUMN('GDP per Capita'!$V:$V)-COLUMN('GDP per Capita'!$S:$S),FALSE)</f>
        <v>63809.64</v>
      </c>
      <c r="AC3265" s="82">
        <f t="shared" si="649"/>
        <v>63809.64</v>
      </c>
      <c r="AD3265" s="82">
        <f t="shared" si="650"/>
        <v>63809.64</v>
      </c>
      <c r="AE3265" s="88">
        <f t="shared" si="646"/>
        <v>2.6819978471312331E-2</v>
      </c>
    </row>
    <row r="3266" spans="1:31">
      <c r="A3266" s="77" t="s">
        <v>886</v>
      </c>
      <c r="B3266" s="77">
        <v>3265</v>
      </c>
      <c r="C3266" s="77" t="s">
        <v>29</v>
      </c>
      <c r="D3266" s="77" t="s">
        <v>29</v>
      </c>
      <c r="E3266" s="77">
        <v>2017</v>
      </c>
      <c r="F3266" s="77">
        <v>39.284749400000003</v>
      </c>
      <c r="G3266" s="77">
        <v>-76.620474639699793</v>
      </c>
      <c r="H3266" s="77">
        <v>0</v>
      </c>
      <c r="I3266" s="77" t="s">
        <v>1727</v>
      </c>
      <c r="J3266" s="77">
        <v>30.271128600000001</v>
      </c>
      <c r="K3266" s="77">
        <v>-97.743699500000005</v>
      </c>
      <c r="L3266" s="77">
        <v>4333.0445921849196</v>
      </c>
      <c r="M3266" s="77">
        <v>0.77514219397292805</v>
      </c>
      <c r="N3266" s="77">
        <v>0</v>
      </c>
      <c r="O3266" s="77">
        <v>519.96535106219005</v>
      </c>
      <c r="P3266" s="87" cm="1">
        <f t="array" ref="P3266">IF($X3266="Non-local",VLOOKUP($E3266,$AI$64:$AW$68,COLUMN($AW:$AW)-COLUMN($AH:$AH),FALSE),IF($X3266="Unknown",VLOOKUP($E3266,$AI$71:$AW$75,COLUMN($AW:$AW)-COLUMN($AH:$AH),FALSE),0))</f>
        <v>223.99999999999997</v>
      </c>
      <c r="Q3266" s="87" cm="1">
        <f t="array" ref="Q3266">IF($X3266="Non-local",VLOOKUP($E3266,$AI$40:$AW$44,COLUMN($AW:$AW)-COLUMN($AH:$AH),FALSE),IF($X3266="Unknown",VLOOKUP($E3266,$AI$47:$AW$51,COLUMN($AW:$AW)-COLUMN($AH:$AH),FALSE),0))</f>
        <v>535.71460000000002</v>
      </c>
      <c r="R3266" s="87" cm="1">
        <f t="array" ref="R3266">IF($X3266="Non-local",VLOOKUP($E3266,$AI$88:$AW$92,COLUMN($AW:$AW)-COLUMN($AH:$AH),FALSE),IF($X3266="Unknown",VLOOKUP($E3266,$AI$95:$AW$99,COLUMN($AW:$AW)-COLUMN($AH:$AH),FALSE),0))</f>
        <v>0.13812461483017213</v>
      </c>
      <c r="S3266" s="87" cm="1">
        <f t="array" ref="S3266">VLOOKUP($E3266,$AI$111:$AW$115,COLUMN($AW:$AW)-COLUMN($AH:$AH),FALSE)</f>
        <v>431.69322000000005</v>
      </c>
      <c r="T3266" s="104">
        <f t="shared" ref="T3266:T3329" si="651">SUM(M3266,R3266)</f>
        <v>0.91326680880310018</v>
      </c>
      <c r="U3266" s="104">
        <f t="shared" ref="U3266:U3329" si="652">SUM(O3266,P3266,Q3266,S3266)</f>
        <v>1711.3731710621901</v>
      </c>
      <c r="V3266" s="87" cm="1">
        <f t="array" ref="V3266">VLOOKUP($E3266,$AI$118:$AW$122,COLUMN($AW:$AW)-COLUMN($AH:$AH),FALSE)</f>
        <v>0</v>
      </c>
      <c r="W3266" s="87" t="str">
        <f t="shared" si="647"/>
        <v>Domestic</v>
      </c>
      <c r="X3266" s="87" t="str">
        <f t="shared" si="648"/>
        <v>Non-local</v>
      </c>
      <c r="Y3266" s="104"/>
      <c r="Z3266" s="87" t="str">
        <f t="shared" ref="Z3266:Z3329" si="653">C3266</f>
        <v>USA</v>
      </c>
      <c r="AA3266" s="87" t="str">
        <f t="shared" ref="AA3266:AA3329" si="654">D3266</f>
        <v>USA</v>
      </c>
      <c r="AB3266" s="82" cm="1">
        <f t="array" ref="AB3266">VLOOKUP(B3266,'GDP per Capita'!$T$2:$V$4235,COLUMN('GDP per Capita'!$V:$V)-COLUMN('GDP per Capita'!$S:$S),FALSE)</f>
        <v>63809.64</v>
      </c>
      <c r="AC3266" s="82">
        <f t="shared" si="649"/>
        <v>63809.64</v>
      </c>
      <c r="AD3266" s="82">
        <f t="shared" si="650"/>
        <v>63809.64</v>
      </c>
      <c r="AE3266" s="88">
        <f t="shared" ref="AE3266:AE3329" si="655">U3266/AD3266</f>
        <v>2.6819978471312331E-2</v>
      </c>
    </row>
    <row r="3267" spans="1:31">
      <c r="A3267" s="77" t="s">
        <v>941</v>
      </c>
      <c r="B3267" s="77">
        <v>3266</v>
      </c>
      <c r="C3267" s="77" t="s">
        <v>29</v>
      </c>
      <c r="D3267" s="77" t="s">
        <v>29</v>
      </c>
      <c r="E3267" s="77">
        <v>2017</v>
      </c>
      <c r="F3267" s="77">
        <v>35.222571700000003</v>
      </c>
      <c r="G3267" s="77">
        <v>-97.439481599999993</v>
      </c>
      <c r="H3267" s="77">
        <v>0</v>
      </c>
      <c r="I3267" s="77" t="s">
        <v>1727</v>
      </c>
      <c r="J3267" s="77">
        <v>30.271128600000001</v>
      </c>
      <c r="K3267" s="77">
        <v>-97.743699500000005</v>
      </c>
      <c r="L3267" s="77">
        <v>1102.6194638931199</v>
      </c>
      <c r="M3267" s="77">
        <v>0.30722684040251103</v>
      </c>
      <c r="N3267" s="77">
        <v>0</v>
      </c>
      <c r="O3267" s="77">
        <v>211.70293706747901</v>
      </c>
      <c r="P3267" s="87" cm="1">
        <f t="array" ref="P3267">IF($X3267="Non-local",VLOOKUP($E3267,$AI$64:$AW$68,COLUMN($AW:$AW)-COLUMN($AH:$AH),FALSE),IF($X3267="Unknown",VLOOKUP($E3267,$AI$71:$AW$75,COLUMN($AW:$AW)-COLUMN($AH:$AH),FALSE),0))</f>
        <v>223.99999999999997</v>
      </c>
      <c r="Q3267" s="87" cm="1">
        <f t="array" ref="Q3267">IF($X3267="Non-local",VLOOKUP($E3267,$AI$40:$AW$44,COLUMN($AW:$AW)-COLUMN($AH:$AH),FALSE),IF($X3267="Unknown",VLOOKUP($E3267,$AI$47:$AW$51,COLUMN($AW:$AW)-COLUMN($AH:$AH),FALSE),0))</f>
        <v>535.71460000000002</v>
      </c>
      <c r="R3267" s="87" cm="1">
        <f t="array" ref="R3267">IF($X3267="Non-local",VLOOKUP($E3267,$AI$88:$AW$92,COLUMN($AW:$AW)-COLUMN($AH:$AH),FALSE),IF($X3267="Unknown",VLOOKUP($E3267,$AI$95:$AW$99,COLUMN($AW:$AW)-COLUMN($AH:$AH),FALSE),0))</f>
        <v>0.13812461483017213</v>
      </c>
      <c r="S3267" s="87" cm="1">
        <f t="array" ref="S3267">VLOOKUP($E3267,$AI$111:$AW$115,COLUMN($AW:$AW)-COLUMN($AH:$AH),FALSE)</f>
        <v>431.69322000000005</v>
      </c>
      <c r="T3267" s="104">
        <f t="shared" si="651"/>
        <v>0.44535145523268316</v>
      </c>
      <c r="U3267" s="104">
        <f t="shared" si="652"/>
        <v>1403.110757067479</v>
      </c>
      <c r="V3267" s="87" cm="1">
        <f t="array" ref="V3267">VLOOKUP($E3267,$AI$118:$AW$122,COLUMN($AW:$AW)-COLUMN($AH:$AH),FALSE)</f>
        <v>0</v>
      </c>
      <c r="W3267" s="87" t="str">
        <f t="shared" ref="W3267:W3330" si="656">IF(Z3267&lt;&gt;"USA",IF(Z3267&lt;&gt;"Unknown","International","Unknown"),"Domestic")</f>
        <v>Domestic</v>
      </c>
      <c r="X3267" s="87" t="str">
        <f t="shared" ref="X3267:X3330" si="657">IF(A3267="Unknown","Unknown",IF(H3267=1,"Local","Non-local"))</f>
        <v>Non-local</v>
      </c>
      <c r="Y3267" s="104"/>
      <c r="Z3267" s="87" t="str">
        <f t="shared" si="653"/>
        <v>USA</v>
      </c>
      <c r="AA3267" s="87" t="str">
        <f t="shared" si="654"/>
        <v>USA</v>
      </c>
      <c r="AB3267" s="82" cm="1">
        <f t="array" ref="AB3267">VLOOKUP(B3267,'GDP per Capita'!$T$2:$V$4235,COLUMN('GDP per Capita'!$V:$V)-COLUMN('GDP per Capita'!$S:$S),FALSE)</f>
        <v>63809.64</v>
      </c>
      <c r="AC3267" s="82">
        <f t="shared" si="649"/>
        <v>63809.64</v>
      </c>
      <c r="AD3267" s="82">
        <f t="shared" si="650"/>
        <v>63809.64</v>
      </c>
      <c r="AE3267" s="88">
        <f t="shared" si="655"/>
        <v>2.1989009138234896E-2</v>
      </c>
    </row>
    <row r="3268" spans="1:31">
      <c r="A3268" s="77" t="s">
        <v>1102</v>
      </c>
      <c r="B3268" s="77">
        <v>3267</v>
      </c>
      <c r="C3268" s="77" t="s">
        <v>29</v>
      </c>
      <c r="D3268" s="77" t="s">
        <v>29</v>
      </c>
      <c r="E3268" s="77">
        <v>2017</v>
      </c>
      <c r="F3268" s="77">
        <v>40.233843799999903</v>
      </c>
      <c r="G3268" s="77">
        <v>-111.65853370000001</v>
      </c>
      <c r="H3268" s="77">
        <v>0</v>
      </c>
      <c r="I3268" s="77" t="s">
        <v>1727</v>
      </c>
      <c r="J3268" s="77">
        <v>30.271128600000001</v>
      </c>
      <c r="K3268" s="77">
        <v>-97.743699500000005</v>
      </c>
      <c r="L3268" s="77">
        <v>3353.2166648177399</v>
      </c>
      <c r="M3268" s="77">
        <v>0.61915617728272598</v>
      </c>
      <c r="N3268" s="77">
        <v>0</v>
      </c>
      <c r="O3268" s="77">
        <v>643.817599645006</v>
      </c>
      <c r="P3268" s="87" cm="1">
        <f t="array" ref="P3268">IF($X3268="Non-local",VLOOKUP($E3268,$AI$64:$AW$68,COLUMN($AW:$AW)-COLUMN($AH:$AH),FALSE),IF($X3268="Unknown",VLOOKUP($E3268,$AI$71:$AW$75,COLUMN($AW:$AW)-COLUMN($AH:$AH),FALSE),0))</f>
        <v>223.99999999999997</v>
      </c>
      <c r="Q3268" s="87" cm="1">
        <f t="array" ref="Q3268">IF($X3268="Non-local",VLOOKUP($E3268,$AI$40:$AW$44,COLUMN($AW:$AW)-COLUMN($AH:$AH),FALSE),IF($X3268="Unknown",VLOOKUP($E3268,$AI$47:$AW$51,COLUMN($AW:$AW)-COLUMN($AH:$AH),FALSE),0))</f>
        <v>535.71460000000002</v>
      </c>
      <c r="R3268" s="87" cm="1">
        <f t="array" ref="R3268">IF($X3268="Non-local",VLOOKUP($E3268,$AI$88:$AW$92,COLUMN($AW:$AW)-COLUMN($AH:$AH),FALSE),IF($X3268="Unknown",VLOOKUP($E3268,$AI$95:$AW$99,COLUMN($AW:$AW)-COLUMN($AH:$AH),FALSE),0))</f>
        <v>0.13812461483017213</v>
      </c>
      <c r="S3268" s="87" cm="1">
        <f t="array" ref="S3268">VLOOKUP($E3268,$AI$111:$AW$115,COLUMN($AW:$AW)-COLUMN($AH:$AH),FALSE)</f>
        <v>431.69322000000005</v>
      </c>
      <c r="T3268" s="104">
        <f t="shared" si="651"/>
        <v>0.75728079211289812</v>
      </c>
      <c r="U3268" s="104">
        <f t="shared" si="652"/>
        <v>1835.2254196450062</v>
      </c>
      <c r="V3268" s="87" cm="1">
        <f t="array" ref="V3268">VLOOKUP($E3268,$AI$118:$AW$122,COLUMN($AW:$AW)-COLUMN($AH:$AH),FALSE)</f>
        <v>0</v>
      </c>
      <c r="W3268" s="87" t="str">
        <f t="shared" si="656"/>
        <v>Domestic</v>
      </c>
      <c r="X3268" s="87" t="str">
        <f t="shared" si="657"/>
        <v>Non-local</v>
      </c>
      <c r="Y3268" s="104"/>
      <c r="Z3268" s="87" t="str">
        <f t="shared" si="653"/>
        <v>USA</v>
      </c>
      <c r="AA3268" s="87" t="str">
        <f t="shared" si="654"/>
        <v>USA</v>
      </c>
      <c r="AB3268" s="82" cm="1">
        <f t="array" ref="AB3268">VLOOKUP(B3268,'GDP per Capita'!$T$2:$V$4235,COLUMN('GDP per Capita'!$V:$V)-COLUMN('GDP per Capita'!$S:$S),FALSE)</f>
        <v>63809.64</v>
      </c>
      <c r="AC3268" s="82">
        <f t="shared" si="649"/>
        <v>63809.64</v>
      </c>
      <c r="AD3268" s="82">
        <f t="shared" si="650"/>
        <v>63809.64</v>
      </c>
      <c r="AE3268" s="88">
        <f t="shared" si="655"/>
        <v>2.8760943011824018E-2</v>
      </c>
    </row>
    <row r="3269" spans="1:31">
      <c r="A3269" s="77" t="s">
        <v>1270</v>
      </c>
      <c r="B3269" s="77">
        <v>3268</v>
      </c>
      <c r="C3269" s="77" t="s">
        <v>29</v>
      </c>
      <c r="D3269" s="77" t="s">
        <v>29</v>
      </c>
      <c r="E3269" s="77">
        <v>2017</v>
      </c>
      <c r="F3269" s="77">
        <v>39.143440599999998</v>
      </c>
      <c r="G3269" s="77">
        <v>-77.201370499999996</v>
      </c>
      <c r="H3269" s="77">
        <v>0</v>
      </c>
      <c r="I3269" s="77" t="s">
        <v>1727</v>
      </c>
      <c r="J3269" s="77">
        <v>30.271128600000001</v>
      </c>
      <c r="K3269" s="77">
        <v>-97.743699500000005</v>
      </c>
      <c r="L3269" s="77">
        <v>4228.3752215374298</v>
      </c>
      <c r="M3269" s="77">
        <v>0.75847910677082697</v>
      </c>
      <c r="N3269" s="77">
        <v>0</v>
      </c>
      <c r="O3269" s="77">
        <v>507.405026584491</v>
      </c>
      <c r="P3269" s="87" cm="1">
        <f t="array" ref="P3269">IF($X3269="Non-local",VLOOKUP($E3269,$AI$64:$AW$68,COLUMN($AW:$AW)-COLUMN($AH:$AH),FALSE),IF($X3269="Unknown",VLOOKUP($E3269,$AI$71:$AW$75,COLUMN($AW:$AW)-COLUMN($AH:$AH),FALSE),0))</f>
        <v>223.99999999999997</v>
      </c>
      <c r="Q3269" s="87" cm="1">
        <f t="array" ref="Q3269">IF($X3269="Non-local",VLOOKUP($E3269,$AI$40:$AW$44,COLUMN($AW:$AW)-COLUMN($AH:$AH),FALSE),IF($X3269="Unknown",VLOOKUP($E3269,$AI$47:$AW$51,COLUMN($AW:$AW)-COLUMN($AH:$AH),FALSE),0))</f>
        <v>535.71460000000002</v>
      </c>
      <c r="R3269" s="87" cm="1">
        <f t="array" ref="R3269">IF($X3269="Non-local",VLOOKUP($E3269,$AI$88:$AW$92,COLUMN($AW:$AW)-COLUMN($AH:$AH),FALSE),IF($X3269="Unknown",VLOOKUP($E3269,$AI$95:$AW$99,COLUMN($AW:$AW)-COLUMN($AH:$AH),FALSE),0))</f>
        <v>0.13812461483017213</v>
      </c>
      <c r="S3269" s="87" cm="1">
        <f t="array" ref="S3269">VLOOKUP($E3269,$AI$111:$AW$115,COLUMN($AW:$AW)-COLUMN($AH:$AH),FALSE)</f>
        <v>431.69322000000005</v>
      </c>
      <c r="T3269" s="104">
        <f t="shared" si="651"/>
        <v>0.8966037216009991</v>
      </c>
      <c r="U3269" s="104">
        <f t="shared" si="652"/>
        <v>1698.8128465844911</v>
      </c>
      <c r="V3269" s="87" cm="1">
        <f t="array" ref="V3269">VLOOKUP($E3269,$AI$118:$AW$122,COLUMN($AW:$AW)-COLUMN($AH:$AH),FALSE)</f>
        <v>0</v>
      </c>
      <c r="W3269" s="87" t="str">
        <f t="shared" si="656"/>
        <v>Domestic</v>
      </c>
      <c r="X3269" s="87" t="str">
        <f t="shared" si="657"/>
        <v>Non-local</v>
      </c>
      <c r="Y3269" s="104"/>
      <c r="Z3269" s="87" t="str">
        <f t="shared" si="653"/>
        <v>USA</v>
      </c>
      <c r="AA3269" s="87" t="str">
        <f t="shared" si="654"/>
        <v>USA</v>
      </c>
      <c r="AB3269" s="82" cm="1">
        <f t="array" ref="AB3269">VLOOKUP(B3269,'GDP per Capita'!$T$2:$V$4235,COLUMN('GDP per Capita'!$V:$V)-COLUMN('GDP per Capita'!$S:$S),FALSE)</f>
        <v>63809.64</v>
      </c>
      <c r="AC3269" s="82">
        <f t="shared" si="649"/>
        <v>63809.64</v>
      </c>
      <c r="AD3269" s="82">
        <f t="shared" si="650"/>
        <v>63809.64</v>
      </c>
      <c r="AE3269" s="88">
        <f t="shared" si="655"/>
        <v>2.6623137923744614E-2</v>
      </c>
    </row>
    <row r="3270" spans="1:31">
      <c r="A3270" s="77" t="s">
        <v>1205</v>
      </c>
      <c r="B3270" s="77">
        <v>3269</v>
      </c>
      <c r="C3270" s="77" t="s">
        <v>29</v>
      </c>
      <c r="D3270" s="77" t="s">
        <v>29</v>
      </c>
      <c r="E3270" s="77">
        <v>2017</v>
      </c>
      <c r="F3270" s="77">
        <v>39.836652799999897</v>
      </c>
      <c r="G3270" s="77">
        <v>-105.037204599999</v>
      </c>
      <c r="H3270" s="77">
        <v>0</v>
      </c>
      <c r="I3270" s="77" t="s">
        <v>1727</v>
      </c>
      <c r="J3270" s="77">
        <v>30.271128600000001</v>
      </c>
      <c r="K3270" s="77">
        <v>-97.743699500000005</v>
      </c>
      <c r="L3270" s="77">
        <v>2505.4739652370199</v>
      </c>
      <c r="M3270" s="77">
        <v>0.49246644792062799</v>
      </c>
      <c r="N3270" s="77">
        <v>0</v>
      </c>
      <c r="O3270" s="77">
        <v>481.05100132550803</v>
      </c>
      <c r="P3270" s="87" cm="1">
        <f t="array" ref="P3270">IF($X3270="Non-local",VLOOKUP($E3270,$AI$64:$AW$68,COLUMN($AW:$AW)-COLUMN($AH:$AH),FALSE),IF($X3270="Unknown",VLOOKUP($E3270,$AI$71:$AW$75,COLUMN($AW:$AW)-COLUMN($AH:$AH),FALSE),0))</f>
        <v>223.99999999999997</v>
      </c>
      <c r="Q3270" s="87" cm="1">
        <f t="array" ref="Q3270">IF($X3270="Non-local",VLOOKUP($E3270,$AI$40:$AW$44,COLUMN($AW:$AW)-COLUMN($AH:$AH),FALSE),IF($X3270="Unknown",VLOOKUP($E3270,$AI$47:$AW$51,COLUMN($AW:$AW)-COLUMN($AH:$AH),FALSE),0))</f>
        <v>535.71460000000002</v>
      </c>
      <c r="R3270" s="87" cm="1">
        <f t="array" ref="R3270">IF($X3270="Non-local",VLOOKUP($E3270,$AI$88:$AW$92,COLUMN($AW:$AW)-COLUMN($AH:$AH),FALSE),IF($X3270="Unknown",VLOOKUP($E3270,$AI$95:$AW$99,COLUMN($AW:$AW)-COLUMN($AH:$AH),FALSE),0))</f>
        <v>0.13812461483017213</v>
      </c>
      <c r="S3270" s="87" cm="1">
        <f t="array" ref="S3270">VLOOKUP($E3270,$AI$111:$AW$115,COLUMN($AW:$AW)-COLUMN($AH:$AH),FALSE)</f>
        <v>431.69322000000005</v>
      </c>
      <c r="T3270" s="104">
        <f t="shared" si="651"/>
        <v>0.63059106275080012</v>
      </c>
      <c r="U3270" s="104">
        <f t="shared" si="652"/>
        <v>1672.4588213255081</v>
      </c>
      <c r="V3270" s="87" cm="1">
        <f t="array" ref="V3270">VLOOKUP($E3270,$AI$118:$AW$122,COLUMN($AW:$AW)-COLUMN($AH:$AH),FALSE)</f>
        <v>0</v>
      </c>
      <c r="W3270" s="87" t="str">
        <f t="shared" si="656"/>
        <v>Domestic</v>
      </c>
      <c r="X3270" s="87" t="str">
        <f t="shared" si="657"/>
        <v>Non-local</v>
      </c>
      <c r="Y3270" s="104"/>
      <c r="Z3270" s="87" t="str">
        <f t="shared" si="653"/>
        <v>USA</v>
      </c>
      <c r="AA3270" s="87" t="str">
        <f t="shared" si="654"/>
        <v>USA</v>
      </c>
      <c r="AB3270" s="82" cm="1">
        <f t="array" ref="AB3270">VLOOKUP(B3270,'GDP per Capita'!$T$2:$V$4235,COLUMN('GDP per Capita'!$V:$V)-COLUMN('GDP per Capita'!$S:$S),FALSE)</f>
        <v>63809.64</v>
      </c>
      <c r="AC3270" s="82">
        <f t="shared" si="649"/>
        <v>63809.64</v>
      </c>
      <c r="AD3270" s="82">
        <f t="shared" si="650"/>
        <v>63809.64</v>
      </c>
      <c r="AE3270" s="88">
        <f t="shared" si="655"/>
        <v>2.621012783218191E-2</v>
      </c>
    </row>
    <row r="3271" spans="1:31">
      <c r="A3271" s="77" t="s">
        <v>886</v>
      </c>
      <c r="B3271" s="77">
        <v>3270</v>
      </c>
      <c r="C3271" s="77" t="s">
        <v>29</v>
      </c>
      <c r="D3271" s="77" t="s">
        <v>29</v>
      </c>
      <c r="E3271" s="77">
        <v>2017</v>
      </c>
      <c r="F3271" s="77">
        <v>39.284749400000003</v>
      </c>
      <c r="G3271" s="77">
        <v>-76.620474639699793</v>
      </c>
      <c r="H3271" s="77">
        <v>0</v>
      </c>
      <c r="I3271" s="77" t="s">
        <v>1727</v>
      </c>
      <c r="J3271" s="77">
        <v>30.271128600000001</v>
      </c>
      <c r="K3271" s="77">
        <v>-97.743699500000005</v>
      </c>
      <c r="L3271" s="77">
        <v>4333.0445921849196</v>
      </c>
      <c r="M3271" s="77">
        <v>0.77514219397292805</v>
      </c>
      <c r="N3271" s="77">
        <v>0</v>
      </c>
      <c r="O3271" s="77">
        <v>519.96535106219005</v>
      </c>
      <c r="P3271" s="87" cm="1">
        <f t="array" ref="P3271">IF($X3271="Non-local",VLOOKUP($E3271,$AI$64:$AW$68,COLUMN($AW:$AW)-COLUMN($AH:$AH),FALSE),IF($X3271="Unknown",VLOOKUP($E3271,$AI$71:$AW$75,COLUMN($AW:$AW)-COLUMN($AH:$AH),FALSE),0))</f>
        <v>223.99999999999997</v>
      </c>
      <c r="Q3271" s="87" cm="1">
        <f t="array" ref="Q3271">IF($X3271="Non-local",VLOOKUP($E3271,$AI$40:$AW$44,COLUMN($AW:$AW)-COLUMN($AH:$AH),FALSE),IF($X3271="Unknown",VLOOKUP($E3271,$AI$47:$AW$51,COLUMN($AW:$AW)-COLUMN($AH:$AH),FALSE),0))</f>
        <v>535.71460000000002</v>
      </c>
      <c r="R3271" s="87" cm="1">
        <f t="array" ref="R3271">IF($X3271="Non-local",VLOOKUP($E3271,$AI$88:$AW$92,COLUMN($AW:$AW)-COLUMN($AH:$AH),FALSE),IF($X3271="Unknown",VLOOKUP($E3271,$AI$95:$AW$99,COLUMN($AW:$AW)-COLUMN($AH:$AH),FALSE),0))</f>
        <v>0.13812461483017213</v>
      </c>
      <c r="S3271" s="87" cm="1">
        <f t="array" ref="S3271">VLOOKUP($E3271,$AI$111:$AW$115,COLUMN($AW:$AW)-COLUMN($AH:$AH),FALSE)</f>
        <v>431.69322000000005</v>
      </c>
      <c r="T3271" s="104">
        <f t="shared" si="651"/>
        <v>0.91326680880310018</v>
      </c>
      <c r="U3271" s="104">
        <f t="shared" si="652"/>
        <v>1711.3731710621901</v>
      </c>
      <c r="V3271" s="87" cm="1">
        <f t="array" ref="V3271">VLOOKUP($E3271,$AI$118:$AW$122,COLUMN($AW:$AW)-COLUMN($AH:$AH),FALSE)</f>
        <v>0</v>
      </c>
      <c r="W3271" s="87" t="str">
        <f t="shared" si="656"/>
        <v>Domestic</v>
      </c>
      <c r="X3271" s="87" t="str">
        <f t="shared" si="657"/>
        <v>Non-local</v>
      </c>
      <c r="Y3271" s="104"/>
      <c r="Z3271" s="87" t="str">
        <f t="shared" si="653"/>
        <v>USA</v>
      </c>
      <c r="AA3271" s="87" t="str">
        <f t="shared" si="654"/>
        <v>USA</v>
      </c>
      <c r="AB3271" s="82" cm="1">
        <f t="array" ref="AB3271">VLOOKUP(B3271,'GDP per Capita'!$T$2:$V$4235,COLUMN('GDP per Capita'!$V:$V)-COLUMN('GDP per Capita'!$S:$S),FALSE)</f>
        <v>63809.64</v>
      </c>
      <c r="AC3271" s="82">
        <f t="shared" si="649"/>
        <v>63809.64</v>
      </c>
      <c r="AD3271" s="82">
        <f t="shared" si="650"/>
        <v>63809.64</v>
      </c>
      <c r="AE3271" s="88">
        <f t="shared" si="655"/>
        <v>2.6819978471312331E-2</v>
      </c>
    </row>
    <row r="3272" spans="1:31">
      <c r="A3272" s="77" t="s">
        <v>886</v>
      </c>
      <c r="B3272" s="77">
        <v>3271</v>
      </c>
      <c r="C3272" s="77" t="s">
        <v>29</v>
      </c>
      <c r="D3272" s="77" t="s">
        <v>29</v>
      </c>
      <c r="E3272" s="77">
        <v>2017</v>
      </c>
      <c r="F3272" s="77">
        <v>39.284749400000003</v>
      </c>
      <c r="G3272" s="77">
        <v>-76.620474639699793</v>
      </c>
      <c r="H3272" s="77">
        <v>0</v>
      </c>
      <c r="I3272" s="77" t="s">
        <v>1727</v>
      </c>
      <c r="J3272" s="77">
        <v>30.271128600000001</v>
      </c>
      <c r="K3272" s="77">
        <v>-97.743699500000005</v>
      </c>
      <c r="L3272" s="77">
        <v>4333.0445921849196</v>
      </c>
      <c r="M3272" s="77">
        <v>0.77514219397292805</v>
      </c>
      <c r="N3272" s="77">
        <v>0</v>
      </c>
      <c r="O3272" s="77">
        <v>519.96535106219005</v>
      </c>
      <c r="P3272" s="87" cm="1">
        <f t="array" ref="P3272">IF($X3272="Non-local",VLOOKUP($E3272,$AI$64:$AW$68,COLUMN($AW:$AW)-COLUMN($AH:$AH),FALSE),IF($X3272="Unknown",VLOOKUP($E3272,$AI$71:$AW$75,COLUMN($AW:$AW)-COLUMN($AH:$AH),FALSE),0))</f>
        <v>223.99999999999997</v>
      </c>
      <c r="Q3272" s="87" cm="1">
        <f t="array" ref="Q3272">IF($X3272="Non-local",VLOOKUP($E3272,$AI$40:$AW$44,COLUMN($AW:$AW)-COLUMN($AH:$AH),FALSE),IF($X3272="Unknown",VLOOKUP($E3272,$AI$47:$AW$51,COLUMN($AW:$AW)-COLUMN($AH:$AH),FALSE),0))</f>
        <v>535.71460000000002</v>
      </c>
      <c r="R3272" s="87" cm="1">
        <f t="array" ref="R3272">IF($X3272="Non-local",VLOOKUP($E3272,$AI$88:$AW$92,COLUMN($AW:$AW)-COLUMN($AH:$AH),FALSE),IF($X3272="Unknown",VLOOKUP($E3272,$AI$95:$AW$99,COLUMN($AW:$AW)-COLUMN($AH:$AH),FALSE),0))</f>
        <v>0.13812461483017213</v>
      </c>
      <c r="S3272" s="87" cm="1">
        <f t="array" ref="S3272">VLOOKUP($E3272,$AI$111:$AW$115,COLUMN($AW:$AW)-COLUMN($AH:$AH),FALSE)</f>
        <v>431.69322000000005</v>
      </c>
      <c r="T3272" s="104">
        <f t="shared" si="651"/>
        <v>0.91326680880310018</v>
      </c>
      <c r="U3272" s="104">
        <f t="shared" si="652"/>
        <v>1711.3731710621901</v>
      </c>
      <c r="V3272" s="87" cm="1">
        <f t="array" ref="V3272">VLOOKUP($E3272,$AI$118:$AW$122,COLUMN($AW:$AW)-COLUMN($AH:$AH),FALSE)</f>
        <v>0</v>
      </c>
      <c r="W3272" s="87" t="str">
        <f t="shared" si="656"/>
        <v>Domestic</v>
      </c>
      <c r="X3272" s="87" t="str">
        <f t="shared" si="657"/>
        <v>Non-local</v>
      </c>
      <c r="Y3272" s="104"/>
      <c r="Z3272" s="87" t="str">
        <f t="shared" si="653"/>
        <v>USA</v>
      </c>
      <c r="AA3272" s="87" t="str">
        <f t="shared" si="654"/>
        <v>USA</v>
      </c>
      <c r="AB3272" s="82" cm="1">
        <f t="array" ref="AB3272">VLOOKUP(B3272,'GDP per Capita'!$T$2:$V$4235,COLUMN('GDP per Capita'!$V:$V)-COLUMN('GDP per Capita'!$S:$S),FALSE)</f>
        <v>63809.64</v>
      </c>
      <c r="AC3272" s="82">
        <f t="shared" si="649"/>
        <v>63809.64</v>
      </c>
      <c r="AD3272" s="82">
        <f t="shared" si="650"/>
        <v>63809.64</v>
      </c>
      <c r="AE3272" s="88">
        <f t="shared" si="655"/>
        <v>2.6819978471312331E-2</v>
      </c>
    </row>
    <row r="3273" spans="1:31">
      <c r="A3273" s="77" t="s">
        <v>964</v>
      </c>
      <c r="B3273" s="77">
        <v>3272</v>
      </c>
      <c r="C3273" s="77" t="s">
        <v>29</v>
      </c>
      <c r="D3273" s="77" t="s">
        <v>29</v>
      </c>
      <c r="E3273" s="77">
        <v>2017</v>
      </c>
      <c r="F3273" s="77">
        <v>30.271128600000001</v>
      </c>
      <c r="G3273" s="77">
        <v>-97.743699500000005</v>
      </c>
      <c r="H3273" s="77">
        <v>1</v>
      </c>
      <c r="I3273" s="77" t="s">
        <v>1727</v>
      </c>
      <c r="J3273" s="77">
        <v>30.271128600000001</v>
      </c>
      <c r="K3273" s="77">
        <v>-97.743699500000005</v>
      </c>
      <c r="L3273" s="77">
        <v>0</v>
      </c>
      <c r="M3273" s="77">
        <v>0</v>
      </c>
      <c r="N3273" s="77">
        <v>0</v>
      </c>
      <c r="O3273" s="77">
        <v>0</v>
      </c>
      <c r="P3273" s="87" cm="1">
        <f t="array" ref="P3273">IF($X3273="Non-local",VLOOKUP($E3273,$AI$64:$AW$68,COLUMN($AW:$AW)-COLUMN($AH:$AH),FALSE),IF($X3273="Unknown",VLOOKUP($E3273,$AI$71:$AW$75,COLUMN($AW:$AW)-COLUMN($AH:$AH),FALSE),0))</f>
        <v>0</v>
      </c>
      <c r="Q3273" s="87" cm="1">
        <f t="array" ref="Q3273">IF($X3273="Non-local",VLOOKUP($E3273,$AI$40:$AW$44,COLUMN($AW:$AW)-COLUMN($AH:$AH),FALSE),IF($X3273="Unknown",VLOOKUP($E3273,$AI$47:$AW$51,COLUMN($AW:$AW)-COLUMN($AH:$AH),FALSE),0))</f>
        <v>0</v>
      </c>
      <c r="R3273" s="87" cm="1">
        <f t="array" ref="R3273">IF($X3273="Non-local",VLOOKUP($E3273,$AI$88:$AW$92,COLUMN($AW:$AW)-COLUMN($AH:$AH),FALSE),IF($X3273="Unknown",VLOOKUP($E3273,$AI$95:$AW$99,COLUMN($AW:$AW)-COLUMN($AH:$AH),FALSE),0))</f>
        <v>0</v>
      </c>
      <c r="S3273" s="87" cm="1">
        <f t="array" ref="S3273">VLOOKUP($E3273,$AI$111:$AW$115,COLUMN($AW:$AW)-COLUMN($AH:$AH),FALSE)</f>
        <v>431.69322000000005</v>
      </c>
      <c r="T3273" s="104">
        <f t="shared" si="651"/>
        <v>0</v>
      </c>
      <c r="U3273" s="104">
        <f t="shared" si="652"/>
        <v>431.69322000000005</v>
      </c>
      <c r="V3273" s="87" cm="1">
        <f t="array" ref="V3273">VLOOKUP($E3273,$AI$118:$AW$122,COLUMN($AW:$AW)-COLUMN($AH:$AH),FALSE)</f>
        <v>0</v>
      </c>
      <c r="W3273" s="87" t="str">
        <f t="shared" si="656"/>
        <v>Domestic</v>
      </c>
      <c r="X3273" s="87" t="str">
        <f t="shared" si="657"/>
        <v>Local</v>
      </c>
      <c r="Y3273" s="104"/>
      <c r="Z3273" s="87" t="str">
        <f t="shared" si="653"/>
        <v>USA</v>
      </c>
      <c r="AA3273" s="87" t="str">
        <f t="shared" si="654"/>
        <v>USA</v>
      </c>
      <c r="AB3273" s="82" cm="1">
        <f t="array" ref="AB3273">VLOOKUP(B3273,'GDP per Capita'!$T$2:$V$4235,COLUMN('GDP per Capita'!$V:$V)-COLUMN('GDP per Capita'!$S:$S),FALSE)</f>
        <v>63809.64</v>
      </c>
      <c r="AC3273" s="82">
        <f t="shared" si="649"/>
        <v>63809.64</v>
      </c>
      <c r="AD3273" s="82">
        <f t="shared" si="650"/>
        <v>63809.64</v>
      </c>
      <c r="AE3273" s="88">
        <f t="shared" si="655"/>
        <v>6.765329188505061E-3</v>
      </c>
    </row>
    <row r="3274" spans="1:31">
      <c r="A3274" s="77" t="s">
        <v>920</v>
      </c>
      <c r="B3274" s="77">
        <v>3273</v>
      </c>
      <c r="C3274" s="77" t="s">
        <v>29</v>
      </c>
      <c r="D3274" s="77" t="s">
        <v>29</v>
      </c>
      <c r="E3274" s="77">
        <v>2017</v>
      </c>
      <c r="F3274" s="77">
        <v>32.222876499999998</v>
      </c>
      <c r="G3274" s="77">
        <v>-110.9748477</v>
      </c>
      <c r="H3274" s="77">
        <v>0</v>
      </c>
      <c r="I3274" s="77" t="s">
        <v>1727</v>
      </c>
      <c r="J3274" s="77">
        <v>30.271128600000001</v>
      </c>
      <c r="K3274" s="77">
        <v>-97.743699500000005</v>
      </c>
      <c r="L3274" s="77">
        <v>2551.0692470172899</v>
      </c>
      <c r="M3274" s="77">
        <v>0.49848706666160503</v>
      </c>
      <c r="N3274" s="77">
        <v>0</v>
      </c>
      <c r="O3274" s="77">
        <v>489.80529542732</v>
      </c>
      <c r="P3274" s="87" cm="1">
        <f t="array" ref="P3274">IF($X3274="Non-local",VLOOKUP($E3274,$AI$64:$AW$68,COLUMN($AW:$AW)-COLUMN($AH:$AH),FALSE),IF($X3274="Unknown",VLOOKUP($E3274,$AI$71:$AW$75,COLUMN($AW:$AW)-COLUMN($AH:$AH),FALSE),0))</f>
        <v>223.99999999999997</v>
      </c>
      <c r="Q3274" s="87" cm="1">
        <f t="array" ref="Q3274">IF($X3274="Non-local",VLOOKUP($E3274,$AI$40:$AW$44,COLUMN($AW:$AW)-COLUMN($AH:$AH),FALSE),IF($X3274="Unknown",VLOOKUP($E3274,$AI$47:$AW$51,COLUMN($AW:$AW)-COLUMN($AH:$AH),FALSE),0))</f>
        <v>535.71460000000002</v>
      </c>
      <c r="R3274" s="87" cm="1">
        <f t="array" ref="R3274">IF($X3274="Non-local",VLOOKUP($E3274,$AI$88:$AW$92,COLUMN($AW:$AW)-COLUMN($AH:$AH),FALSE),IF($X3274="Unknown",VLOOKUP($E3274,$AI$95:$AW$99,COLUMN($AW:$AW)-COLUMN($AH:$AH),FALSE),0))</f>
        <v>0.13812461483017213</v>
      </c>
      <c r="S3274" s="87" cm="1">
        <f t="array" ref="S3274">VLOOKUP($E3274,$AI$111:$AW$115,COLUMN($AW:$AW)-COLUMN($AH:$AH),FALSE)</f>
        <v>431.69322000000005</v>
      </c>
      <c r="T3274" s="104">
        <f t="shared" si="651"/>
        <v>0.63661168149177716</v>
      </c>
      <c r="U3274" s="104">
        <f t="shared" si="652"/>
        <v>1681.2131154273202</v>
      </c>
      <c r="V3274" s="87" cm="1">
        <f t="array" ref="V3274">VLOOKUP($E3274,$AI$118:$AW$122,COLUMN($AW:$AW)-COLUMN($AH:$AH),FALSE)</f>
        <v>0</v>
      </c>
      <c r="W3274" s="87" t="str">
        <f t="shared" si="656"/>
        <v>Domestic</v>
      </c>
      <c r="X3274" s="87" t="str">
        <f t="shared" si="657"/>
        <v>Non-local</v>
      </c>
      <c r="Y3274" s="104"/>
      <c r="Z3274" s="87" t="str">
        <f t="shared" si="653"/>
        <v>USA</v>
      </c>
      <c r="AA3274" s="87" t="str">
        <f t="shared" si="654"/>
        <v>USA</v>
      </c>
      <c r="AB3274" s="82" cm="1">
        <f t="array" ref="AB3274">VLOOKUP(B3274,'GDP per Capita'!$T$2:$V$4235,COLUMN('GDP per Capita'!$V:$V)-COLUMN('GDP per Capita'!$S:$S),FALSE)</f>
        <v>63809.64</v>
      </c>
      <c r="AC3274" s="82">
        <f t="shared" si="649"/>
        <v>63809.64</v>
      </c>
      <c r="AD3274" s="82">
        <f t="shared" si="650"/>
        <v>63809.64</v>
      </c>
      <c r="AE3274" s="88">
        <f t="shared" si="655"/>
        <v>2.6347321743663187E-2</v>
      </c>
    </row>
    <row r="3275" spans="1:31">
      <c r="A3275" s="77" t="s">
        <v>927</v>
      </c>
      <c r="B3275" s="77">
        <v>3274</v>
      </c>
      <c r="C3275" s="77" t="s">
        <v>29</v>
      </c>
      <c r="D3275" s="77" t="s">
        <v>29</v>
      </c>
      <c r="E3275" s="77">
        <v>2017</v>
      </c>
      <c r="F3275" s="77">
        <v>34.147645199999999</v>
      </c>
      <c r="G3275" s="77">
        <v>-118.1444779</v>
      </c>
      <c r="H3275" s="77">
        <v>0</v>
      </c>
      <c r="I3275" s="77" t="s">
        <v>1727</v>
      </c>
      <c r="J3275" s="77">
        <v>30.271128600000001</v>
      </c>
      <c r="K3275" s="77">
        <v>-97.743699500000005</v>
      </c>
      <c r="L3275" s="77">
        <v>3927.0989919559202</v>
      </c>
      <c r="M3275" s="77">
        <v>0.71051672719042702</v>
      </c>
      <c r="N3275" s="77">
        <v>0</v>
      </c>
      <c r="O3275" s="77">
        <v>754.00300645553705</v>
      </c>
      <c r="P3275" s="87" cm="1">
        <f t="array" ref="P3275">IF($X3275="Non-local",VLOOKUP($E3275,$AI$64:$AW$68,COLUMN($AW:$AW)-COLUMN($AH:$AH),FALSE),IF($X3275="Unknown",VLOOKUP($E3275,$AI$71:$AW$75,COLUMN($AW:$AW)-COLUMN($AH:$AH),FALSE),0))</f>
        <v>223.99999999999997</v>
      </c>
      <c r="Q3275" s="87" cm="1">
        <f t="array" ref="Q3275">IF($X3275="Non-local",VLOOKUP($E3275,$AI$40:$AW$44,COLUMN($AW:$AW)-COLUMN($AH:$AH),FALSE),IF($X3275="Unknown",VLOOKUP($E3275,$AI$47:$AW$51,COLUMN($AW:$AW)-COLUMN($AH:$AH),FALSE),0))</f>
        <v>535.71460000000002</v>
      </c>
      <c r="R3275" s="87" cm="1">
        <f t="array" ref="R3275">IF($X3275="Non-local",VLOOKUP($E3275,$AI$88:$AW$92,COLUMN($AW:$AW)-COLUMN($AH:$AH),FALSE),IF($X3275="Unknown",VLOOKUP($E3275,$AI$95:$AW$99,COLUMN($AW:$AW)-COLUMN($AH:$AH),FALSE),0))</f>
        <v>0.13812461483017213</v>
      </c>
      <c r="S3275" s="87" cm="1">
        <f t="array" ref="S3275">VLOOKUP($E3275,$AI$111:$AW$115,COLUMN($AW:$AW)-COLUMN($AH:$AH),FALSE)</f>
        <v>431.69322000000005</v>
      </c>
      <c r="T3275" s="104">
        <f t="shared" si="651"/>
        <v>0.84864134202059915</v>
      </c>
      <c r="U3275" s="104">
        <f t="shared" si="652"/>
        <v>1945.4108264555371</v>
      </c>
      <c r="V3275" s="87" cm="1">
        <f t="array" ref="V3275">VLOOKUP($E3275,$AI$118:$AW$122,COLUMN($AW:$AW)-COLUMN($AH:$AH),FALSE)</f>
        <v>0</v>
      </c>
      <c r="W3275" s="87" t="str">
        <f t="shared" si="656"/>
        <v>Domestic</v>
      </c>
      <c r="X3275" s="87" t="str">
        <f t="shared" si="657"/>
        <v>Non-local</v>
      </c>
      <c r="Y3275" s="104"/>
      <c r="Z3275" s="87" t="str">
        <f t="shared" si="653"/>
        <v>USA</v>
      </c>
      <c r="AA3275" s="87" t="str">
        <f t="shared" si="654"/>
        <v>USA</v>
      </c>
      <c r="AB3275" s="82" cm="1">
        <f t="array" ref="AB3275">VLOOKUP(B3275,'GDP per Capita'!$T$2:$V$4235,COLUMN('GDP per Capita'!$V:$V)-COLUMN('GDP per Capita'!$S:$S),FALSE)</f>
        <v>63809.64</v>
      </c>
      <c r="AC3275" s="82">
        <f t="shared" si="649"/>
        <v>63809.64</v>
      </c>
      <c r="AD3275" s="82">
        <f t="shared" si="650"/>
        <v>63809.64</v>
      </c>
      <c r="AE3275" s="88">
        <f t="shared" si="655"/>
        <v>3.0487726093667619E-2</v>
      </c>
    </row>
    <row r="3276" spans="1:31">
      <c r="A3276" s="77" t="s">
        <v>1123</v>
      </c>
      <c r="B3276" s="77">
        <v>3275</v>
      </c>
      <c r="C3276" s="77" t="s">
        <v>29</v>
      </c>
      <c r="D3276" s="77" t="s">
        <v>29</v>
      </c>
      <c r="E3276" s="77">
        <v>2017</v>
      </c>
      <c r="F3276" s="77">
        <v>39.453440200000003</v>
      </c>
      <c r="G3276" s="77">
        <v>-76.494408899999996</v>
      </c>
      <c r="H3276" s="77">
        <v>0</v>
      </c>
      <c r="I3276" s="77" t="s">
        <v>1727</v>
      </c>
      <c r="J3276" s="77">
        <v>30.271128600000001</v>
      </c>
      <c r="K3276" s="77">
        <v>-97.743699500000005</v>
      </c>
      <c r="L3276" s="77">
        <v>4366.8202010922296</v>
      </c>
      <c r="M3276" s="77">
        <v>0.78051918165370804</v>
      </c>
      <c r="N3276" s="77">
        <v>0</v>
      </c>
      <c r="O3276" s="77">
        <v>524.01842413106795</v>
      </c>
      <c r="P3276" s="87" cm="1">
        <f t="array" ref="P3276">IF($X3276="Non-local",VLOOKUP($E3276,$AI$64:$AW$68,COLUMN($AW:$AW)-COLUMN($AH:$AH),FALSE),IF($X3276="Unknown",VLOOKUP($E3276,$AI$71:$AW$75,COLUMN($AW:$AW)-COLUMN($AH:$AH),FALSE),0))</f>
        <v>223.99999999999997</v>
      </c>
      <c r="Q3276" s="87" cm="1">
        <f t="array" ref="Q3276">IF($X3276="Non-local",VLOOKUP($E3276,$AI$40:$AW$44,COLUMN($AW:$AW)-COLUMN($AH:$AH),FALSE),IF($X3276="Unknown",VLOOKUP($E3276,$AI$47:$AW$51,COLUMN($AW:$AW)-COLUMN($AH:$AH),FALSE),0))</f>
        <v>535.71460000000002</v>
      </c>
      <c r="R3276" s="87" cm="1">
        <f t="array" ref="R3276">IF($X3276="Non-local",VLOOKUP($E3276,$AI$88:$AW$92,COLUMN($AW:$AW)-COLUMN($AH:$AH),FALSE),IF($X3276="Unknown",VLOOKUP($E3276,$AI$95:$AW$99,COLUMN($AW:$AW)-COLUMN($AH:$AH),FALSE),0))</f>
        <v>0.13812461483017213</v>
      </c>
      <c r="S3276" s="87" cm="1">
        <f t="array" ref="S3276">VLOOKUP($E3276,$AI$111:$AW$115,COLUMN($AW:$AW)-COLUMN($AH:$AH),FALSE)</f>
        <v>431.69322000000005</v>
      </c>
      <c r="T3276" s="104">
        <f t="shared" si="651"/>
        <v>0.91864379648388017</v>
      </c>
      <c r="U3276" s="104">
        <f t="shared" si="652"/>
        <v>1715.426244131068</v>
      </c>
      <c r="V3276" s="87" cm="1">
        <f t="array" ref="V3276">VLOOKUP($E3276,$AI$118:$AW$122,COLUMN($AW:$AW)-COLUMN($AH:$AH),FALSE)</f>
        <v>0</v>
      </c>
      <c r="W3276" s="87" t="str">
        <f t="shared" si="656"/>
        <v>Domestic</v>
      </c>
      <c r="X3276" s="87" t="str">
        <f t="shared" si="657"/>
        <v>Non-local</v>
      </c>
      <c r="Y3276" s="104"/>
      <c r="Z3276" s="87" t="str">
        <f t="shared" si="653"/>
        <v>USA</v>
      </c>
      <c r="AA3276" s="87" t="str">
        <f t="shared" si="654"/>
        <v>USA</v>
      </c>
      <c r="AB3276" s="82" cm="1">
        <f t="array" ref="AB3276">VLOOKUP(B3276,'GDP per Capita'!$T$2:$V$4235,COLUMN('GDP per Capita'!$V:$V)-COLUMN('GDP per Capita'!$S:$S),FALSE)</f>
        <v>63809.64</v>
      </c>
      <c r="AC3276" s="82">
        <f t="shared" si="649"/>
        <v>63809.64</v>
      </c>
      <c r="AD3276" s="82">
        <f t="shared" si="650"/>
        <v>63809.64</v>
      </c>
      <c r="AE3276" s="88">
        <f t="shared" si="655"/>
        <v>2.688349666494072E-2</v>
      </c>
    </row>
    <row r="3277" spans="1:31">
      <c r="A3277" s="77" t="s">
        <v>1210</v>
      </c>
      <c r="B3277" s="77">
        <v>3276</v>
      </c>
      <c r="C3277" s="77" t="s">
        <v>29</v>
      </c>
      <c r="D3277" s="77" t="s">
        <v>29</v>
      </c>
      <c r="E3277" s="77">
        <v>2017</v>
      </c>
      <c r="F3277" s="77">
        <v>32.759947499999903</v>
      </c>
      <c r="G3277" s="77">
        <v>-97.793576700000003</v>
      </c>
      <c r="H3277" s="77">
        <v>0</v>
      </c>
      <c r="I3277" s="77" t="s">
        <v>1727</v>
      </c>
      <c r="J3277" s="77">
        <v>30.271128600000001</v>
      </c>
      <c r="K3277" s="77">
        <v>-97.743699500000005</v>
      </c>
      <c r="L3277" s="77">
        <v>553.56959523304101</v>
      </c>
      <c r="M3277" s="77">
        <v>0.23472767382391299</v>
      </c>
      <c r="N3277" s="77">
        <v>0</v>
      </c>
      <c r="O3277" s="77">
        <v>106.285362284743</v>
      </c>
      <c r="P3277" s="87" cm="1">
        <f t="array" ref="P3277">IF($X3277="Non-local",VLOOKUP($E3277,$AI$64:$AW$68,COLUMN($AW:$AW)-COLUMN($AH:$AH),FALSE),IF($X3277="Unknown",VLOOKUP($E3277,$AI$71:$AW$75,COLUMN($AW:$AW)-COLUMN($AH:$AH),FALSE),0))</f>
        <v>223.99999999999997</v>
      </c>
      <c r="Q3277" s="87" cm="1">
        <f t="array" ref="Q3277">IF($X3277="Non-local",VLOOKUP($E3277,$AI$40:$AW$44,COLUMN($AW:$AW)-COLUMN($AH:$AH),FALSE),IF($X3277="Unknown",VLOOKUP($E3277,$AI$47:$AW$51,COLUMN($AW:$AW)-COLUMN($AH:$AH),FALSE),0))</f>
        <v>535.71460000000002</v>
      </c>
      <c r="R3277" s="87" cm="1">
        <f t="array" ref="R3277">IF($X3277="Non-local",VLOOKUP($E3277,$AI$88:$AW$92,COLUMN($AW:$AW)-COLUMN($AH:$AH),FALSE),IF($X3277="Unknown",VLOOKUP($E3277,$AI$95:$AW$99,COLUMN($AW:$AW)-COLUMN($AH:$AH),FALSE),0))</f>
        <v>0.13812461483017213</v>
      </c>
      <c r="S3277" s="87" cm="1">
        <f t="array" ref="S3277">VLOOKUP($E3277,$AI$111:$AW$115,COLUMN($AW:$AW)-COLUMN($AH:$AH),FALSE)</f>
        <v>431.69322000000005</v>
      </c>
      <c r="T3277" s="104">
        <f t="shared" si="651"/>
        <v>0.37285228865408515</v>
      </c>
      <c r="U3277" s="104">
        <f t="shared" si="652"/>
        <v>1297.693182284743</v>
      </c>
      <c r="V3277" s="87" cm="1">
        <f t="array" ref="V3277">VLOOKUP($E3277,$AI$118:$AW$122,COLUMN($AW:$AW)-COLUMN($AH:$AH),FALSE)</f>
        <v>0</v>
      </c>
      <c r="W3277" s="87" t="str">
        <f t="shared" si="656"/>
        <v>Domestic</v>
      </c>
      <c r="X3277" s="87" t="str">
        <f t="shared" si="657"/>
        <v>Non-local</v>
      </c>
      <c r="Y3277" s="104"/>
      <c r="Z3277" s="87" t="str">
        <f t="shared" si="653"/>
        <v>USA</v>
      </c>
      <c r="AA3277" s="87" t="str">
        <f t="shared" si="654"/>
        <v>USA</v>
      </c>
      <c r="AB3277" s="82" cm="1">
        <f t="array" ref="AB3277">VLOOKUP(B3277,'GDP per Capita'!$T$2:$V$4235,COLUMN('GDP per Capita'!$V:$V)-COLUMN('GDP per Capita'!$S:$S),FALSE)</f>
        <v>63809.64</v>
      </c>
      <c r="AC3277" s="82">
        <f t="shared" si="649"/>
        <v>63809.64</v>
      </c>
      <c r="AD3277" s="82">
        <f t="shared" si="650"/>
        <v>63809.64</v>
      </c>
      <c r="AE3277" s="88">
        <f t="shared" si="655"/>
        <v>2.0336945675994145E-2</v>
      </c>
    </row>
    <row r="3278" spans="1:31">
      <c r="A3278" s="77" t="s">
        <v>971</v>
      </c>
      <c r="B3278" s="77">
        <v>3277</v>
      </c>
      <c r="C3278" s="77" t="s">
        <v>29</v>
      </c>
      <c r="D3278" s="77" t="s">
        <v>29</v>
      </c>
      <c r="E3278" s="77">
        <v>2017</v>
      </c>
      <c r="F3278" s="77">
        <v>40.7127281</v>
      </c>
      <c r="G3278" s="77">
        <v>-74.006015199999993</v>
      </c>
      <c r="H3278" s="77">
        <v>0</v>
      </c>
      <c r="I3278" s="77" t="s">
        <v>1727</v>
      </c>
      <c r="J3278" s="77">
        <v>30.271128600000001</v>
      </c>
      <c r="K3278" s="77">
        <v>-97.743699500000005</v>
      </c>
      <c r="L3278" s="77">
        <v>4862.8138575819203</v>
      </c>
      <c r="M3278" s="77">
        <v>0.85817210583813097</v>
      </c>
      <c r="N3278" s="77">
        <v>0</v>
      </c>
      <c r="O3278" s="77">
        <v>583.53766290983106</v>
      </c>
      <c r="P3278" s="87" cm="1">
        <f t="array" ref="P3278">IF($X3278="Non-local",VLOOKUP($E3278,$AI$64:$AW$68,COLUMN($AW:$AW)-COLUMN($AH:$AH),FALSE),IF($X3278="Unknown",VLOOKUP($E3278,$AI$71:$AW$75,COLUMN($AW:$AW)-COLUMN($AH:$AH),FALSE),0))</f>
        <v>223.99999999999997</v>
      </c>
      <c r="Q3278" s="87" cm="1">
        <f t="array" ref="Q3278">IF($X3278="Non-local",VLOOKUP($E3278,$AI$40:$AW$44,COLUMN($AW:$AW)-COLUMN($AH:$AH),FALSE),IF($X3278="Unknown",VLOOKUP($E3278,$AI$47:$AW$51,COLUMN($AW:$AW)-COLUMN($AH:$AH),FALSE),0))</f>
        <v>535.71460000000002</v>
      </c>
      <c r="R3278" s="87" cm="1">
        <f t="array" ref="R3278">IF($X3278="Non-local",VLOOKUP($E3278,$AI$88:$AW$92,COLUMN($AW:$AW)-COLUMN($AH:$AH),FALSE),IF($X3278="Unknown",VLOOKUP($E3278,$AI$95:$AW$99,COLUMN($AW:$AW)-COLUMN($AH:$AH),FALSE),0))</f>
        <v>0.13812461483017213</v>
      </c>
      <c r="S3278" s="87" cm="1">
        <f t="array" ref="S3278">VLOOKUP($E3278,$AI$111:$AW$115,COLUMN($AW:$AW)-COLUMN($AH:$AH),FALSE)</f>
        <v>431.69322000000005</v>
      </c>
      <c r="T3278" s="104">
        <f t="shared" si="651"/>
        <v>0.9962967206683031</v>
      </c>
      <c r="U3278" s="104">
        <f t="shared" si="652"/>
        <v>1774.9454829098313</v>
      </c>
      <c r="V3278" s="87" cm="1">
        <f t="array" ref="V3278">VLOOKUP($E3278,$AI$118:$AW$122,COLUMN($AW:$AW)-COLUMN($AH:$AH),FALSE)</f>
        <v>0</v>
      </c>
      <c r="W3278" s="87" t="str">
        <f t="shared" si="656"/>
        <v>Domestic</v>
      </c>
      <c r="X3278" s="87" t="str">
        <f t="shared" si="657"/>
        <v>Non-local</v>
      </c>
      <c r="Y3278" s="104"/>
      <c r="Z3278" s="87" t="str">
        <f t="shared" si="653"/>
        <v>USA</v>
      </c>
      <c r="AA3278" s="87" t="str">
        <f t="shared" si="654"/>
        <v>USA</v>
      </c>
      <c r="AB3278" s="82" cm="1">
        <f t="array" ref="AB3278">VLOOKUP(B3278,'GDP per Capita'!$T$2:$V$4235,COLUMN('GDP per Capita'!$V:$V)-COLUMN('GDP per Capita'!$S:$S),FALSE)</f>
        <v>63809.64</v>
      </c>
      <c r="AC3278" s="82">
        <f t="shared" si="649"/>
        <v>63809.64</v>
      </c>
      <c r="AD3278" s="82">
        <f t="shared" si="650"/>
        <v>63809.64</v>
      </c>
      <c r="AE3278" s="88">
        <f t="shared" si="655"/>
        <v>2.7816259156294116E-2</v>
      </c>
    </row>
    <row r="3279" spans="1:31">
      <c r="A3279" s="77" t="s">
        <v>1772</v>
      </c>
      <c r="B3279" s="77">
        <v>3278</v>
      </c>
      <c r="C3279" s="77" t="s">
        <v>29</v>
      </c>
      <c r="D3279" s="77" t="s">
        <v>29</v>
      </c>
      <c r="E3279" s="77">
        <v>2017</v>
      </c>
      <c r="F3279" s="77">
        <v>41.252561</v>
      </c>
      <c r="G3279" s="77">
        <v>-79.461945200000002</v>
      </c>
      <c r="H3279" s="77">
        <v>0</v>
      </c>
      <c r="I3279" s="77" t="s">
        <v>1727</v>
      </c>
      <c r="J3279" s="77">
        <v>30.271128600000001</v>
      </c>
      <c r="K3279" s="77">
        <v>-97.743699500000005</v>
      </c>
      <c r="L3279" s="77">
        <v>4090.3732731802502</v>
      </c>
      <c r="M3279" s="77">
        <v>0.73650956128383105</v>
      </c>
      <c r="N3279" s="77">
        <v>0</v>
      </c>
      <c r="O3279" s="77">
        <v>490.84479278163002</v>
      </c>
      <c r="P3279" s="87" cm="1">
        <f t="array" ref="P3279">IF($X3279="Non-local",VLOOKUP($E3279,$AI$64:$AW$68,COLUMN($AW:$AW)-COLUMN($AH:$AH),FALSE),IF($X3279="Unknown",VLOOKUP($E3279,$AI$71:$AW$75,COLUMN($AW:$AW)-COLUMN($AH:$AH),FALSE),0))</f>
        <v>223.99999999999997</v>
      </c>
      <c r="Q3279" s="87" cm="1">
        <f t="array" ref="Q3279">IF($X3279="Non-local",VLOOKUP($E3279,$AI$40:$AW$44,COLUMN($AW:$AW)-COLUMN($AH:$AH),FALSE),IF($X3279="Unknown",VLOOKUP($E3279,$AI$47:$AW$51,COLUMN($AW:$AW)-COLUMN($AH:$AH),FALSE),0))</f>
        <v>535.71460000000002</v>
      </c>
      <c r="R3279" s="87" cm="1">
        <f t="array" ref="R3279">IF($X3279="Non-local",VLOOKUP($E3279,$AI$88:$AW$92,COLUMN($AW:$AW)-COLUMN($AH:$AH),FALSE),IF($X3279="Unknown",VLOOKUP($E3279,$AI$95:$AW$99,COLUMN($AW:$AW)-COLUMN($AH:$AH),FALSE),0))</f>
        <v>0.13812461483017213</v>
      </c>
      <c r="S3279" s="87" cm="1">
        <f t="array" ref="S3279">VLOOKUP($E3279,$AI$111:$AW$115,COLUMN($AW:$AW)-COLUMN($AH:$AH),FALSE)</f>
        <v>431.69322000000005</v>
      </c>
      <c r="T3279" s="104">
        <f t="shared" si="651"/>
        <v>0.87463417611400318</v>
      </c>
      <c r="U3279" s="104">
        <f t="shared" si="652"/>
        <v>1682.25261278163</v>
      </c>
      <c r="V3279" s="87" cm="1">
        <f t="array" ref="V3279">VLOOKUP($E3279,$AI$118:$AW$122,COLUMN($AW:$AW)-COLUMN($AH:$AH),FALSE)</f>
        <v>0</v>
      </c>
      <c r="W3279" s="87" t="str">
        <f t="shared" si="656"/>
        <v>Domestic</v>
      </c>
      <c r="X3279" s="87" t="str">
        <f t="shared" si="657"/>
        <v>Non-local</v>
      </c>
      <c r="Y3279" s="104"/>
      <c r="Z3279" s="87" t="str">
        <f t="shared" si="653"/>
        <v>USA</v>
      </c>
      <c r="AA3279" s="87" t="str">
        <f t="shared" si="654"/>
        <v>USA</v>
      </c>
      <c r="AB3279" s="82" cm="1">
        <f t="array" ref="AB3279">VLOOKUP(B3279,'GDP per Capita'!$T$2:$V$4235,COLUMN('GDP per Capita'!$V:$V)-COLUMN('GDP per Capita'!$S:$S),FALSE)</f>
        <v>63809.64</v>
      </c>
      <c r="AC3279" s="82">
        <f t="shared" si="649"/>
        <v>63809.64</v>
      </c>
      <c r="AD3279" s="82">
        <f t="shared" si="650"/>
        <v>63809.64</v>
      </c>
      <c r="AE3279" s="88">
        <f t="shared" si="655"/>
        <v>2.6363612344179187E-2</v>
      </c>
    </row>
    <row r="3280" spans="1:31">
      <c r="A3280" s="77" t="s">
        <v>886</v>
      </c>
      <c r="B3280" s="77">
        <v>3279</v>
      </c>
      <c r="C3280" s="77" t="s">
        <v>29</v>
      </c>
      <c r="D3280" s="77" t="s">
        <v>29</v>
      </c>
      <c r="E3280" s="77">
        <v>2017</v>
      </c>
      <c r="F3280" s="77">
        <v>39.284749400000003</v>
      </c>
      <c r="G3280" s="77">
        <v>-76.620474639699793</v>
      </c>
      <c r="H3280" s="77">
        <v>0</v>
      </c>
      <c r="I3280" s="77" t="s">
        <v>1727</v>
      </c>
      <c r="J3280" s="77">
        <v>30.271128600000001</v>
      </c>
      <c r="K3280" s="77">
        <v>-97.743699500000005</v>
      </c>
      <c r="L3280" s="77">
        <v>4333.0445921849196</v>
      </c>
      <c r="M3280" s="77">
        <v>0.77514219397292805</v>
      </c>
      <c r="N3280" s="77">
        <v>0</v>
      </c>
      <c r="O3280" s="77">
        <v>519.96535106219005</v>
      </c>
      <c r="P3280" s="87" cm="1">
        <f t="array" ref="P3280">IF($X3280="Non-local",VLOOKUP($E3280,$AI$64:$AW$68,COLUMN($AW:$AW)-COLUMN($AH:$AH),FALSE),IF($X3280="Unknown",VLOOKUP($E3280,$AI$71:$AW$75,COLUMN($AW:$AW)-COLUMN($AH:$AH),FALSE),0))</f>
        <v>223.99999999999997</v>
      </c>
      <c r="Q3280" s="87" cm="1">
        <f t="array" ref="Q3280">IF($X3280="Non-local",VLOOKUP($E3280,$AI$40:$AW$44,COLUMN($AW:$AW)-COLUMN($AH:$AH),FALSE),IF($X3280="Unknown",VLOOKUP($E3280,$AI$47:$AW$51,COLUMN($AW:$AW)-COLUMN($AH:$AH),FALSE),0))</f>
        <v>535.71460000000002</v>
      </c>
      <c r="R3280" s="87" cm="1">
        <f t="array" ref="R3280">IF($X3280="Non-local",VLOOKUP($E3280,$AI$88:$AW$92,COLUMN($AW:$AW)-COLUMN($AH:$AH),FALSE),IF($X3280="Unknown",VLOOKUP($E3280,$AI$95:$AW$99,COLUMN($AW:$AW)-COLUMN($AH:$AH),FALSE),0))</f>
        <v>0.13812461483017213</v>
      </c>
      <c r="S3280" s="87" cm="1">
        <f t="array" ref="S3280">VLOOKUP($E3280,$AI$111:$AW$115,COLUMN($AW:$AW)-COLUMN($AH:$AH),FALSE)</f>
        <v>431.69322000000005</v>
      </c>
      <c r="T3280" s="104">
        <f t="shared" si="651"/>
        <v>0.91326680880310018</v>
      </c>
      <c r="U3280" s="104">
        <f t="shared" si="652"/>
        <v>1711.3731710621901</v>
      </c>
      <c r="V3280" s="87" cm="1">
        <f t="array" ref="V3280">VLOOKUP($E3280,$AI$118:$AW$122,COLUMN($AW:$AW)-COLUMN($AH:$AH),FALSE)</f>
        <v>0</v>
      </c>
      <c r="W3280" s="87" t="str">
        <f t="shared" si="656"/>
        <v>Domestic</v>
      </c>
      <c r="X3280" s="87" t="str">
        <f t="shared" si="657"/>
        <v>Non-local</v>
      </c>
      <c r="Y3280" s="104"/>
      <c r="Z3280" s="87" t="str">
        <f t="shared" si="653"/>
        <v>USA</v>
      </c>
      <c r="AA3280" s="87" t="str">
        <f t="shared" si="654"/>
        <v>USA</v>
      </c>
      <c r="AB3280" s="82" cm="1">
        <f t="array" ref="AB3280">VLOOKUP(B3280,'GDP per Capita'!$T$2:$V$4235,COLUMN('GDP per Capita'!$V:$V)-COLUMN('GDP per Capita'!$S:$S),FALSE)</f>
        <v>63809.64</v>
      </c>
      <c r="AC3280" s="82">
        <f t="shared" si="649"/>
        <v>63809.64</v>
      </c>
      <c r="AD3280" s="82">
        <f t="shared" si="650"/>
        <v>63809.64</v>
      </c>
      <c r="AE3280" s="88">
        <f t="shared" si="655"/>
        <v>2.6819978471312331E-2</v>
      </c>
    </row>
    <row r="3281" spans="1:31">
      <c r="A3281" s="77" t="s">
        <v>884</v>
      </c>
      <c r="B3281" s="77">
        <v>3280</v>
      </c>
      <c r="C3281" s="77" t="s">
        <v>29</v>
      </c>
      <c r="D3281" s="77" t="s">
        <v>29</v>
      </c>
      <c r="E3281" s="77">
        <v>2017</v>
      </c>
      <c r="F3281" s="77">
        <v>38.894985499999997</v>
      </c>
      <c r="G3281" s="77">
        <v>-77.036570799999893</v>
      </c>
      <c r="H3281" s="77">
        <v>0</v>
      </c>
      <c r="I3281" s="77" t="s">
        <v>1727</v>
      </c>
      <c r="J3281" s="77">
        <v>30.271128600000001</v>
      </c>
      <c r="K3281" s="77">
        <v>-97.743699500000005</v>
      </c>
      <c r="L3281" s="77">
        <v>4235.0751376308499</v>
      </c>
      <c r="M3281" s="77">
        <v>0.75954571570733698</v>
      </c>
      <c r="N3281" s="77">
        <v>0</v>
      </c>
      <c r="O3281" s="77">
        <v>508.20901651570199</v>
      </c>
      <c r="P3281" s="87" cm="1">
        <f t="array" ref="P3281">IF($X3281="Non-local",VLOOKUP($E3281,$AI$64:$AW$68,COLUMN($AW:$AW)-COLUMN($AH:$AH),FALSE),IF($X3281="Unknown",VLOOKUP($E3281,$AI$71:$AW$75,COLUMN($AW:$AW)-COLUMN($AH:$AH),FALSE),0))</f>
        <v>223.99999999999997</v>
      </c>
      <c r="Q3281" s="87" cm="1">
        <f t="array" ref="Q3281">IF($X3281="Non-local",VLOOKUP($E3281,$AI$40:$AW$44,COLUMN($AW:$AW)-COLUMN($AH:$AH),FALSE),IF($X3281="Unknown",VLOOKUP($E3281,$AI$47:$AW$51,COLUMN($AW:$AW)-COLUMN($AH:$AH),FALSE),0))</f>
        <v>535.71460000000002</v>
      </c>
      <c r="R3281" s="87" cm="1">
        <f t="array" ref="R3281">IF($X3281="Non-local",VLOOKUP($E3281,$AI$88:$AW$92,COLUMN($AW:$AW)-COLUMN($AH:$AH),FALSE),IF($X3281="Unknown",VLOOKUP($E3281,$AI$95:$AW$99,COLUMN($AW:$AW)-COLUMN($AH:$AH),FALSE),0))</f>
        <v>0.13812461483017213</v>
      </c>
      <c r="S3281" s="87" cm="1">
        <f t="array" ref="S3281">VLOOKUP($E3281,$AI$111:$AW$115,COLUMN($AW:$AW)-COLUMN($AH:$AH),FALSE)</f>
        <v>431.69322000000005</v>
      </c>
      <c r="T3281" s="104">
        <f t="shared" si="651"/>
        <v>0.89767033053750911</v>
      </c>
      <c r="U3281" s="104">
        <f t="shared" si="652"/>
        <v>1699.6168365157021</v>
      </c>
      <c r="V3281" s="87" cm="1">
        <f t="array" ref="V3281">VLOOKUP($E3281,$AI$118:$AW$122,COLUMN($AW:$AW)-COLUMN($AH:$AH),FALSE)</f>
        <v>0</v>
      </c>
      <c r="W3281" s="87" t="str">
        <f t="shared" si="656"/>
        <v>Domestic</v>
      </c>
      <c r="X3281" s="87" t="str">
        <f t="shared" si="657"/>
        <v>Non-local</v>
      </c>
      <c r="Y3281" s="104"/>
      <c r="Z3281" s="87" t="str">
        <f t="shared" si="653"/>
        <v>USA</v>
      </c>
      <c r="AA3281" s="87" t="str">
        <f t="shared" si="654"/>
        <v>USA</v>
      </c>
      <c r="AB3281" s="82" cm="1">
        <f t="array" ref="AB3281">VLOOKUP(B3281,'GDP per Capita'!$T$2:$V$4235,COLUMN('GDP per Capita'!$V:$V)-COLUMN('GDP per Capita'!$S:$S),FALSE)</f>
        <v>63809.64</v>
      </c>
      <c r="AC3281" s="82">
        <f t="shared" si="649"/>
        <v>63809.64</v>
      </c>
      <c r="AD3281" s="82">
        <f t="shared" si="650"/>
        <v>63809.64</v>
      </c>
      <c r="AE3281" s="88">
        <f t="shared" si="655"/>
        <v>2.6635737743007201E-2</v>
      </c>
    </row>
    <row r="3282" spans="1:31">
      <c r="A3282" s="77" t="s">
        <v>884</v>
      </c>
      <c r="B3282" s="77">
        <v>3281</v>
      </c>
      <c r="C3282" s="77" t="s">
        <v>29</v>
      </c>
      <c r="D3282" s="77" t="s">
        <v>29</v>
      </c>
      <c r="E3282" s="77">
        <v>2017</v>
      </c>
      <c r="F3282" s="77">
        <v>38.894985499999997</v>
      </c>
      <c r="G3282" s="77">
        <v>-77.036570799999893</v>
      </c>
      <c r="H3282" s="77">
        <v>0</v>
      </c>
      <c r="I3282" s="77" t="s">
        <v>1727</v>
      </c>
      <c r="J3282" s="77">
        <v>30.271128600000001</v>
      </c>
      <c r="K3282" s="77">
        <v>-97.743699500000005</v>
      </c>
      <c r="L3282" s="77">
        <v>4235.0751376308499</v>
      </c>
      <c r="M3282" s="77">
        <v>0.75954571570733698</v>
      </c>
      <c r="N3282" s="77">
        <v>0</v>
      </c>
      <c r="O3282" s="77">
        <v>508.20901651570199</v>
      </c>
      <c r="P3282" s="87" cm="1">
        <f t="array" ref="P3282">IF($X3282="Non-local",VLOOKUP($E3282,$AI$64:$AW$68,COLUMN($AW:$AW)-COLUMN($AH:$AH),FALSE),IF($X3282="Unknown",VLOOKUP($E3282,$AI$71:$AW$75,COLUMN($AW:$AW)-COLUMN($AH:$AH),FALSE),0))</f>
        <v>223.99999999999997</v>
      </c>
      <c r="Q3282" s="87" cm="1">
        <f t="array" ref="Q3282">IF($X3282="Non-local",VLOOKUP($E3282,$AI$40:$AW$44,COLUMN($AW:$AW)-COLUMN($AH:$AH),FALSE),IF($X3282="Unknown",VLOOKUP($E3282,$AI$47:$AW$51,COLUMN($AW:$AW)-COLUMN($AH:$AH),FALSE),0))</f>
        <v>535.71460000000002</v>
      </c>
      <c r="R3282" s="87" cm="1">
        <f t="array" ref="R3282">IF($X3282="Non-local",VLOOKUP($E3282,$AI$88:$AW$92,COLUMN($AW:$AW)-COLUMN($AH:$AH),FALSE),IF($X3282="Unknown",VLOOKUP($E3282,$AI$95:$AW$99,COLUMN($AW:$AW)-COLUMN($AH:$AH),FALSE),0))</f>
        <v>0.13812461483017213</v>
      </c>
      <c r="S3282" s="87" cm="1">
        <f t="array" ref="S3282">VLOOKUP($E3282,$AI$111:$AW$115,COLUMN($AW:$AW)-COLUMN($AH:$AH),FALSE)</f>
        <v>431.69322000000005</v>
      </c>
      <c r="T3282" s="104">
        <f t="shared" si="651"/>
        <v>0.89767033053750911</v>
      </c>
      <c r="U3282" s="104">
        <f t="shared" si="652"/>
        <v>1699.6168365157021</v>
      </c>
      <c r="V3282" s="87" cm="1">
        <f t="array" ref="V3282">VLOOKUP($E3282,$AI$118:$AW$122,COLUMN($AW:$AW)-COLUMN($AH:$AH),FALSE)</f>
        <v>0</v>
      </c>
      <c r="W3282" s="87" t="str">
        <f t="shared" si="656"/>
        <v>Domestic</v>
      </c>
      <c r="X3282" s="87" t="str">
        <f t="shared" si="657"/>
        <v>Non-local</v>
      </c>
      <c r="Y3282" s="104"/>
      <c r="Z3282" s="87" t="str">
        <f t="shared" si="653"/>
        <v>USA</v>
      </c>
      <c r="AA3282" s="87" t="str">
        <f t="shared" si="654"/>
        <v>USA</v>
      </c>
      <c r="AB3282" s="82" cm="1">
        <f t="array" ref="AB3282">VLOOKUP(B3282,'GDP per Capita'!$T$2:$V$4235,COLUMN('GDP per Capita'!$V:$V)-COLUMN('GDP per Capita'!$S:$S),FALSE)</f>
        <v>63809.64</v>
      </c>
      <c r="AC3282" s="82">
        <f t="shared" si="649"/>
        <v>63809.64</v>
      </c>
      <c r="AD3282" s="82">
        <f t="shared" si="650"/>
        <v>63809.64</v>
      </c>
      <c r="AE3282" s="88">
        <f t="shared" si="655"/>
        <v>2.6635737743007201E-2</v>
      </c>
    </row>
    <row r="3283" spans="1:31">
      <c r="A3283" s="77" t="s">
        <v>884</v>
      </c>
      <c r="B3283" s="77">
        <v>3282</v>
      </c>
      <c r="C3283" s="77" t="s">
        <v>29</v>
      </c>
      <c r="D3283" s="77" t="s">
        <v>29</v>
      </c>
      <c r="E3283" s="77">
        <v>2017</v>
      </c>
      <c r="F3283" s="77">
        <v>38.894985499999997</v>
      </c>
      <c r="G3283" s="77">
        <v>-77.036570799999893</v>
      </c>
      <c r="H3283" s="77">
        <v>0</v>
      </c>
      <c r="I3283" s="77" t="s">
        <v>1727</v>
      </c>
      <c r="J3283" s="77">
        <v>30.271128600000001</v>
      </c>
      <c r="K3283" s="77">
        <v>-97.743699500000005</v>
      </c>
      <c r="L3283" s="77">
        <v>4235.0751376308499</v>
      </c>
      <c r="M3283" s="77">
        <v>0.75954571570733698</v>
      </c>
      <c r="N3283" s="77">
        <v>0</v>
      </c>
      <c r="O3283" s="77">
        <v>508.20901651570199</v>
      </c>
      <c r="P3283" s="87" cm="1">
        <f t="array" ref="P3283">IF($X3283="Non-local",VLOOKUP($E3283,$AI$64:$AW$68,COLUMN($AW:$AW)-COLUMN($AH:$AH),FALSE),IF($X3283="Unknown",VLOOKUP($E3283,$AI$71:$AW$75,COLUMN($AW:$AW)-COLUMN($AH:$AH),FALSE),0))</f>
        <v>223.99999999999997</v>
      </c>
      <c r="Q3283" s="87" cm="1">
        <f t="array" ref="Q3283">IF($X3283="Non-local",VLOOKUP($E3283,$AI$40:$AW$44,COLUMN($AW:$AW)-COLUMN($AH:$AH),FALSE),IF($X3283="Unknown",VLOOKUP($E3283,$AI$47:$AW$51,COLUMN($AW:$AW)-COLUMN($AH:$AH),FALSE),0))</f>
        <v>535.71460000000002</v>
      </c>
      <c r="R3283" s="87" cm="1">
        <f t="array" ref="R3283">IF($X3283="Non-local",VLOOKUP($E3283,$AI$88:$AW$92,COLUMN($AW:$AW)-COLUMN($AH:$AH),FALSE),IF($X3283="Unknown",VLOOKUP($E3283,$AI$95:$AW$99,COLUMN($AW:$AW)-COLUMN($AH:$AH),FALSE),0))</f>
        <v>0.13812461483017213</v>
      </c>
      <c r="S3283" s="87" cm="1">
        <f t="array" ref="S3283">VLOOKUP($E3283,$AI$111:$AW$115,COLUMN($AW:$AW)-COLUMN($AH:$AH),FALSE)</f>
        <v>431.69322000000005</v>
      </c>
      <c r="T3283" s="104">
        <f t="shared" si="651"/>
        <v>0.89767033053750911</v>
      </c>
      <c r="U3283" s="104">
        <f t="shared" si="652"/>
        <v>1699.6168365157021</v>
      </c>
      <c r="V3283" s="87" cm="1">
        <f t="array" ref="V3283">VLOOKUP($E3283,$AI$118:$AW$122,COLUMN($AW:$AW)-COLUMN($AH:$AH),FALSE)</f>
        <v>0</v>
      </c>
      <c r="W3283" s="87" t="str">
        <f t="shared" si="656"/>
        <v>Domestic</v>
      </c>
      <c r="X3283" s="87" t="str">
        <f t="shared" si="657"/>
        <v>Non-local</v>
      </c>
      <c r="Y3283" s="104"/>
      <c r="Z3283" s="87" t="str">
        <f t="shared" si="653"/>
        <v>USA</v>
      </c>
      <c r="AA3283" s="87" t="str">
        <f t="shared" si="654"/>
        <v>USA</v>
      </c>
      <c r="AB3283" s="82" cm="1">
        <f t="array" ref="AB3283">VLOOKUP(B3283,'GDP per Capita'!$T$2:$V$4235,COLUMN('GDP per Capita'!$V:$V)-COLUMN('GDP per Capita'!$S:$S),FALSE)</f>
        <v>63809.64</v>
      </c>
      <c r="AC3283" s="82">
        <f t="shared" si="649"/>
        <v>63809.64</v>
      </c>
      <c r="AD3283" s="82">
        <f t="shared" si="650"/>
        <v>63809.64</v>
      </c>
      <c r="AE3283" s="88">
        <f t="shared" si="655"/>
        <v>2.6635737743007201E-2</v>
      </c>
    </row>
    <row r="3284" spans="1:31">
      <c r="A3284" s="77" t="s">
        <v>34</v>
      </c>
      <c r="B3284" s="77">
        <v>3283</v>
      </c>
      <c r="C3284" s="77" t="s">
        <v>34</v>
      </c>
      <c r="D3284" s="77" t="s">
        <v>34</v>
      </c>
      <c r="E3284" s="77">
        <v>2017</v>
      </c>
      <c r="F3284" s="77">
        <v>0</v>
      </c>
      <c r="G3284" s="77">
        <v>0</v>
      </c>
      <c r="H3284" s="77">
        <v>0</v>
      </c>
      <c r="I3284" s="77" t="s">
        <v>1727</v>
      </c>
      <c r="J3284" s="77">
        <v>30.271128600000001</v>
      </c>
      <c r="K3284" s="77">
        <v>-97.743699500000005</v>
      </c>
      <c r="L3284" s="77">
        <v>4172.1940817414097</v>
      </c>
      <c r="M3284" s="77">
        <v>0.732715597444487</v>
      </c>
      <c r="N3284" s="77">
        <v>1</v>
      </c>
      <c r="O3284" s="77">
        <v>500.66328980896901</v>
      </c>
      <c r="P3284" s="87" cm="1">
        <f t="array" ref="P3284">IF($X3284="Non-local",VLOOKUP($E3284,$AI$64:$AW$68,COLUMN($AW:$AW)-COLUMN($AH:$AH),FALSE),IF($X3284="Unknown",VLOOKUP($E3284,$AI$71:$AW$75,COLUMN($AW:$AW)-COLUMN($AH:$AH),FALSE),0))</f>
        <v>195.05840707964597</v>
      </c>
      <c r="Q3284" s="87" cm="1">
        <f t="array" ref="Q3284">IF($X3284="Non-local",VLOOKUP($E3284,$AI$40:$AW$44,COLUMN($AW:$AW)-COLUMN($AH:$AH),FALSE),IF($X3284="Unknown",VLOOKUP($E3284,$AI$47:$AW$51,COLUMN($AW:$AW)-COLUMN($AH:$AH),FALSE),0))</f>
        <v>466.49837734513267</v>
      </c>
      <c r="R3284" s="87" cm="1">
        <f t="array" ref="R3284">IF($X3284="Non-local",VLOOKUP($E3284,$AI$88:$AW$92,COLUMN($AW:$AW)-COLUMN($AH:$AH),FALSE),IF($X3284="Unknown",VLOOKUP($E3284,$AI$95:$AW$99,COLUMN($AW:$AW)-COLUMN($AH:$AH),FALSE),0))</f>
        <v>0.12027842565742422</v>
      </c>
      <c r="S3284" s="87" cm="1">
        <f t="array" ref="S3284">VLOOKUP($E3284,$AI$111:$AW$115,COLUMN($AW:$AW)-COLUMN($AH:$AH),FALSE)</f>
        <v>431.69322000000005</v>
      </c>
      <c r="T3284" s="104">
        <f t="shared" si="651"/>
        <v>0.85299402310191119</v>
      </c>
      <c r="U3284" s="104">
        <f t="shared" si="652"/>
        <v>1593.9132942337478</v>
      </c>
      <c r="V3284" s="87" cm="1">
        <f t="array" ref="V3284">VLOOKUP($E3284,$AI$118:$AW$122,COLUMN($AW:$AW)-COLUMN($AH:$AH),FALSE)</f>
        <v>0</v>
      </c>
      <c r="W3284" s="87" t="str">
        <f t="shared" si="656"/>
        <v>Unknown</v>
      </c>
      <c r="X3284" s="87" t="str">
        <f t="shared" si="657"/>
        <v>Unknown</v>
      </c>
      <c r="Y3284" s="104"/>
      <c r="Z3284" s="87" t="str">
        <f t="shared" si="653"/>
        <v>Unknown</v>
      </c>
      <c r="AA3284" s="87" t="str">
        <f t="shared" si="654"/>
        <v>Unknown</v>
      </c>
      <c r="AB3284" s="82" t="e" cm="1">
        <f t="array" ref="AB3284">VLOOKUP(B3284,'GDP per Capita'!$T$2:$V$4235,COLUMN('GDP per Capita'!$V:$V)-COLUMN('GDP per Capita'!$S:$S),FALSE)</f>
        <v>#N/A</v>
      </c>
      <c r="AC3284" s="82" t="str">
        <f t="shared" si="649"/>
        <v/>
      </c>
      <c r="AD3284" s="82">
        <f t="shared" si="650"/>
        <v>61228.93767638311</v>
      </c>
      <c r="AE3284" s="88">
        <f t="shared" si="655"/>
        <v>2.6032025945936725E-2</v>
      </c>
    </row>
    <row r="3285" spans="1:31">
      <c r="A3285" s="77" t="s">
        <v>1317</v>
      </c>
      <c r="B3285" s="77">
        <v>3284</v>
      </c>
      <c r="C3285" s="77" t="s">
        <v>581</v>
      </c>
      <c r="D3285" s="77" t="s">
        <v>31</v>
      </c>
      <c r="E3285" s="77">
        <v>2017</v>
      </c>
      <c r="F3285" s="77">
        <v>47.498381500000001</v>
      </c>
      <c r="G3285" s="77">
        <v>19.0404707</v>
      </c>
      <c r="H3285" s="77">
        <v>0</v>
      </c>
      <c r="I3285" s="77" t="s">
        <v>1727</v>
      </c>
      <c r="J3285" s="77">
        <v>30.271128600000001</v>
      </c>
      <c r="K3285" s="77">
        <v>-97.743699500000005</v>
      </c>
      <c r="L3285" s="77">
        <v>18627.2238393763</v>
      </c>
      <c r="M3285" s="77">
        <v>2.8761314957584498</v>
      </c>
      <c r="N3285" s="77">
        <v>0</v>
      </c>
      <c r="O3285" s="77">
        <v>1955.8585031345101</v>
      </c>
      <c r="P3285" s="87" cm="1">
        <f t="array" ref="P3285">IF($X3285="Non-local",VLOOKUP($E3285,$AI$64:$AW$68,COLUMN($AW:$AW)-COLUMN($AH:$AH),FALSE),IF($X3285="Unknown",VLOOKUP($E3285,$AI$71:$AW$75,COLUMN($AW:$AW)-COLUMN($AH:$AH),FALSE),0))</f>
        <v>223.99999999999997</v>
      </c>
      <c r="Q3285" s="87" cm="1">
        <f t="array" ref="Q3285">IF($X3285="Non-local",VLOOKUP($E3285,$AI$40:$AW$44,COLUMN($AW:$AW)-COLUMN($AH:$AH),FALSE),IF($X3285="Unknown",VLOOKUP($E3285,$AI$47:$AW$51,COLUMN($AW:$AW)-COLUMN($AH:$AH),FALSE),0))</f>
        <v>535.71460000000002</v>
      </c>
      <c r="R3285" s="87" cm="1">
        <f t="array" ref="R3285">IF($X3285="Non-local",VLOOKUP($E3285,$AI$88:$AW$92,COLUMN($AW:$AW)-COLUMN($AH:$AH),FALSE),IF($X3285="Unknown",VLOOKUP($E3285,$AI$95:$AW$99,COLUMN($AW:$AW)-COLUMN($AH:$AH),FALSE),0))</f>
        <v>0.13812461483017213</v>
      </c>
      <c r="S3285" s="87" cm="1">
        <f t="array" ref="S3285">VLOOKUP($E3285,$AI$111:$AW$115,COLUMN($AW:$AW)-COLUMN($AH:$AH),FALSE)</f>
        <v>431.69322000000005</v>
      </c>
      <c r="T3285" s="104">
        <f t="shared" si="651"/>
        <v>3.0142561105886219</v>
      </c>
      <c r="U3285" s="104">
        <f t="shared" si="652"/>
        <v>3147.2663231345105</v>
      </c>
      <c r="V3285" s="87" cm="1">
        <f t="array" ref="V3285">VLOOKUP($E3285,$AI$118:$AW$122,COLUMN($AW:$AW)-COLUMN($AH:$AH),FALSE)</f>
        <v>0</v>
      </c>
      <c r="W3285" s="87" t="str">
        <f t="shared" si="656"/>
        <v>International</v>
      </c>
      <c r="X3285" s="87" t="str">
        <f t="shared" si="657"/>
        <v>Non-local</v>
      </c>
      <c r="Y3285" s="104"/>
      <c r="Z3285" s="87" t="str">
        <f t="shared" si="653"/>
        <v>Hungary</v>
      </c>
      <c r="AA3285" s="87" t="str">
        <f t="shared" si="654"/>
        <v>Europe</v>
      </c>
      <c r="AB3285" s="82" cm="1">
        <f t="array" ref="AB3285">VLOOKUP(B3285,'GDP per Capita'!$T$2:$V$4235,COLUMN('GDP per Capita'!$V:$V)-COLUMN('GDP per Capita'!$S:$S),FALSE)</f>
        <v>15459.9</v>
      </c>
      <c r="AC3285" s="82">
        <f t="shared" si="649"/>
        <v>15459.9</v>
      </c>
      <c r="AD3285" s="82">
        <f t="shared" si="650"/>
        <v>15459.9</v>
      </c>
      <c r="AE3285" s="88">
        <f t="shared" si="655"/>
        <v>0.20357611130308156</v>
      </c>
    </row>
    <row r="3286" spans="1:31">
      <c r="A3286" s="77" t="s">
        <v>1143</v>
      </c>
      <c r="B3286" s="77">
        <v>3285</v>
      </c>
      <c r="C3286" s="77" t="s">
        <v>29</v>
      </c>
      <c r="D3286" s="77" t="s">
        <v>29</v>
      </c>
      <c r="E3286" s="77">
        <v>2017</v>
      </c>
      <c r="F3286" s="77">
        <v>38.984826499999997</v>
      </c>
      <c r="G3286" s="77">
        <v>-77.094645900000003</v>
      </c>
      <c r="H3286" s="77">
        <v>0</v>
      </c>
      <c r="I3286" s="77" t="s">
        <v>1727</v>
      </c>
      <c r="J3286" s="77">
        <v>30.271128600000001</v>
      </c>
      <c r="K3286" s="77">
        <v>-97.743699500000005</v>
      </c>
      <c r="L3286" s="77">
        <v>4232.7732609920004</v>
      </c>
      <c r="M3286" s="77">
        <v>0.75917926302949801</v>
      </c>
      <c r="N3286" s="77">
        <v>0</v>
      </c>
      <c r="O3286" s="77">
        <v>507.93279131904001</v>
      </c>
      <c r="P3286" s="87" cm="1">
        <f t="array" ref="P3286">IF($X3286="Non-local",VLOOKUP($E3286,$AI$64:$AW$68,COLUMN($AW:$AW)-COLUMN($AH:$AH),FALSE),IF($X3286="Unknown",VLOOKUP($E3286,$AI$71:$AW$75,COLUMN($AW:$AW)-COLUMN($AH:$AH),FALSE),0))</f>
        <v>223.99999999999997</v>
      </c>
      <c r="Q3286" s="87" cm="1">
        <f t="array" ref="Q3286">IF($X3286="Non-local",VLOOKUP($E3286,$AI$40:$AW$44,COLUMN($AW:$AW)-COLUMN($AH:$AH),FALSE),IF($X3286="Unknown",VLOOKUP($E3286,$AI$47:$AW$51,COLUMN($AW:$AW)-COLUMN($AH:$AH),FALSE),0))</f>
        <v>535.71460000000002</v>
      </c>
      <c r="R3286" s="87" cm="1">
        <f t="array" ref="R3286">IF($X3286="Non-local",VLOOKUP($E3286,$AI$88:$AW$92,COLUMN($AW:$AW)-COLUMN($AH:$AH),FALSE),IF($X3286="Unknown",VLOOKUP($E3286,$AI$95:$AW$99,COLUMN($AW:$AW)-COLUMN($AH:$AH),FALSE),0))</f>
        <v>0.13812461483017213</v>
      </c>
      <c r="S3286" s="87" cm="1">
        <f t="array" ref="S3286">VLOOKUP($E3286,$AI$111:$AW$115,COLUMN($AW:$AW)-COLUMN($AH:$AH),FALSE)</f>
        <v>431.69322000000005</v>
      </c>
      <c r="T3286" s="104">
        <f t="shared" si="651"/>
        <v>0.89730387785967014</v>
      </c>
      <c r="U3286" s="104">
        <f t="shared" si="652"/>
        <v>1699.3406113190401</v>
      </c>
      <c r="V3286" s="87" cm="1">
        <f t="array" ref="V3286">VLOOKUP($E3286,$AI$118:$AW$122,COLUMN($AW:$AW)-COLUMN($AH:$AH),FALSE)</f>
        <v>0</v>
      </c>
      <c r="W3286" s="87" t="str">
        <f t="shared" si="656"/>
        <v>Domestic</v>
      </c>
      <c r="X3286" s="87" t="str">
        <f t="shared" si="657"/>
        <v>Non-local</v>
      </c>
      <c r="Y3286" s="104"/>
      <c r="Z3286" s="87" t="str">
        <f t="shared" si="653"/>
        <v>USA</v>
      </c>
      <c r="AA3286" s="87" t="str">
        <f t="shared" si="654"/>
        <v>USA</v>
      </c>
      <c r="AB3286" s="82" cm="1">
        <f t="array" ref="AB3286">VLOOKUP(B3286,'GDP per Capita'!$T$2:$V$4235,COLUMN('GDP per Capita'!$V:$V)-COLUMN('GDP per Capita'!$S:$S),FALSE)</f>
        <v>63809.64</v>
      </c>
      <c r="AC3286" s="82">
        <f t="shared" si="649"/>
        <v>63809.64</v>
      </c>
      <c r="AD3286" s="82">
        <f t="shared" si="650"/>
        <v>63809.64</v>
      </c>
      <c r="AE3286" s="88">
        <f t="shared" si="655"/>
        <v>2.663140884855392E-2</v>
      </c>
    </row>
    <row r="3287" spans="1:31">
      <c r="A3287" s="77" t="s">
        <v>1516</v>
      </c>
      <c r="B3287" s="77">
        <v>3286</v>
      </c>
      <c r="C3287" s="77" t="s">
        <v>29</v>
      </c>
      <c r="D3287" s="77" t="s">
        <v>29</v>
      </c>
      <c r="E3287" s="77">
        <v>2017</v>
      </c>
      <c r="F3287" s="77">
        <v>37.821592899999999</v>
      </c>
      <c r="G3287" s="77">
        <v>-121.99996059999999</v>
      </c>
      <c r="H3287" s="77">
        <v>0</v>
      </c>
      <c r="I3287" s="77" t="s">
        <v>1727</v>
      </c>
      <c r="J3287" s="77">
        <v>30.271128600000001</v>
      </c>
      <c r="K3287" s="77">
        <v>-97.743699500000005</v>
      </c>
      <c r="L3287" s="77">
        <v>4757.5572778391597</v>
      </c>
      <c r="M3287" s="77">
        <v>0.84272349168873695</v>
      </c>
      <c r="N3287" s="77">
        <v>0</v>
      </c>
      <c r="O3287" s="77">
        <v>570.90687334069901</v>
      </c>
      <c r="P3287" s="87" cm="1">
        <f t="array" ref="P3287">IF($X3287="Non-local",VLOOKUP($E3287,$AI$64:$AW$68,COLUMN($AW:$AW)-COLUMN($AH:$AH),FALSE),IF($X3287="Unknown",VLOOKUP($E3287,$AI$71:$AW$75,COLUMN($AW:$AW)-COLUMN($AH:$AH),FALSE),0))</f>
        <v>223.99999999999997</v>
      </c>
      <c r="Q3287" s="87" cm="1">
        <f t="array" ref="Q3287">IF($X3287="Non-local",VLOOKUP($E3287,$AI$40:$AW$44,COLUMN($AW:$AW)-COLUMN($AH:$AH),FALSE),IF($X3287="Unknown",VLOOKUP($E3287,$AI$47:$AW$51,COLUMN($AW:$AW)-COLUMN($AH:$AH),FALSE),0))</f>
        <v>535.71460000000002</v>
      </c>
      <c r="R3287" s="87" cm="1">
        <f t="array" ref="R3287">IF($X3287="Non-local",VLOOKUP($E3287,$AI$88:$AW$92,COLUMN($AW:$AW)-COLUMN($AH:$AH),FALSE),IF($X3287="Unknown",VLOOKUP($E3287,$AI$95:$AW$99,COLUMN($AW:$AW)-COLUMN($AH:$AH),FALSE),0))</f>
        <v>0.13812461483017213</v>
      </c>
      <c r="S3287" s="87" cm="1">
        <f t="array" ref="S3287">VLOOKUP($E3287,$AI$111:$AW$115,COLUMN($AW:$AW)-COLUMN($AH:$AH),FALSE)</f>
        <v>431.69322000000005</v>
      </c>
      <c r="T3287" s="104">
        <f t="shared" si="651"/>
        <v>0.98084810651890908</v>
      </c>
      <c r="U3287" s="104">
        <f t="shared" si="652"/>
        <v>1762.3146933406993</v>
      </c>
      <c r="V3287" s="87" cm="1">
        <f t="array" ref="V3287">VLOOKUP($E3287,$AI$118:$AW$122,COLUMN($AW:$AW)-COLUMN($AH:$AH),FALSE)</f>
        <v>0</v>
      </c>
      <c r="W3287" s="87" t="str">
        <f t="shared" si="656"/>
        <v>Domestic</v>
      </c>
      <c r="X3287" s="87" t="str">
        <f t="shared" si="657"/>
        <v>Non-local</v>
      </c>
      <c r="Y3287" s="104"/>
      <c r="Z3287" s="87" t="str">
        <f t="shared" si="653"/>
        <v>USA</v>
      </c>
      <c r="AA3287" s="87" t="str">
        <f t="shared" si="654"/>
        <v>USA</v>
      </c>
      <c r="AB3287" s="82" cm="1">
        <f t="array" ref="AB3287">VLOOKUP(B3287,'GDP per Capita'!$T$2:$V$4235,COLUMN('GDP per Capita'!$V:$V)-COLUMN('GDP per Capita'!$S:$S),FALSE)</f>
        <v>63809.64</v>
      </c>
      <c r="AC3287" s="82">
        <f t="shared" si="649"/>
        <v>63809.64</v>
      </c>
      <c r="AD3287" s="82">
        <f t="shared" si="650"/>
        <v>63809.64</v>
      </c>
      <c r="AE3287" s="88">
        <f t="shared" si="655"/>
        <v>2.7618314307065503E-2</v>
      </c>
    </row>
    <row r="3288" spans="1:31">
      <c r="A3288" s="77" t="s">
        <v>1773</v>
      </c>
      <c r="B3288" s="77">
        <v>3287</v>
      </c>
      <c r="C3288" s="77" t="s">
        <v>574</v>
      </c>
      <c r="D3288" s="77" t="s">
        <v>30</v>
      </c>
      <c r="E3288" s="77">
        <v>2017</v>
      </c>
      <c r="F3288" s="77">
        <v>24.4758496</v>
      </c>
      <c r="G3288" s="77">
        <v>118.0746834</v>
      </c>
      <c r="H3288" s="77">
        <v>0</v>
      </c>
      <c r="I3288" s="77" t="s">
        <v>1727</v>
      </c>
      <c r="J3288" s="77">
        <v>30.271128600000001</v>
      </c>
      <c r="K3288" s="77">
        <v>-97.743699500000005</v>
      </c>
      <c r="L3288" s="77">
        <v>25658.105157544102</v>
      </c>
      <c r="M3288" s="77">
        <v>4.0357405893099898</v>
      </c>
      <c r="N3288" s="77">
        <v>0</v>
      </c>
      <c r="O3288" s="77">
        <v>2347.71662191529</v>
      </c>
      <c r="P3288" s="87" cm="1">
        <f t="array" ref="P3288">IF($X3288="Non-local",VLOOKUP($E3288,$AI$64:$AW$68,COLUMN($AW:$AW)-COLUMN($AH:$AH),FALSE),IF($X3288="Unknown",VLOOKUP($E3288,$AI$71:$AW$75,COLUMN($AW:$AW)-COLUMN($AH:$AH),FALSE),0))</f>
        <v>223.99999999999997</v>
      </c>
      <c r="Q3288" s="87" cm="1">
        <f t="array" ref="Q3288">IF($X3288="Non-local",VLOOKUP($E3288,$AI$40:$AW$44,COLUMN($AW:$AW)-COLUMN($AH:$AH),FALSE),IF($X3288="Unknown",VLOOKUP($E3288,$AI$47:$AW$51,COLUMN($AW:$AW)-COLUMN($AH:$AH),FALSE),0))</f>
        <v>535.71460000000002</v>
      </c>
      <c r="R3288" s="87" cm="1">
        <f t="array" ref="R3288">IF($X3288="Non-local",VLOOKUP($E3288,$AI$88:$AW$92,COLUMN($AW:$AW)-COLUMN($AH:$AH),FALSE),IF($X3288="Unknown",VLOOKUP($E3288,$AI$95:$AW$99,COLUMN($AW:$AW)-COLUMN($AH:$AH),FALSE),0))</f>
        <v>0.13812461483017213</v>
      </c>
      <c r="S3288" s="87" cm="1">
        <f t="array" ref="S3288">VLOOKUP($E3288,$AI$111:$AW$115,COLUMN($AW:$AW)-COLUMN($AH:$AH),FALSE)</f>
        <v>431.69322000000005</v>
      </c>
      <c r="T3288" s="104">
        <f t="shared" si="651"/>
        <v>4.1738652041401618</v>
      </c>
      <c r="U3288" s="104">
        <f t="shared" si="652"/>
        <v>3539.1244419152899</v>
      </c>
      <c r="V3288" s="87" cm="1">
        <f t="array" ref="V3288">VLOOKUP($E3288,$AI$118:$AW$122,COLUMN($AW:$AW)-COLUMN($AH:$AH),FALSE)</f>
        <v>0</v>
      </c>
      <c r="W3288" s="87" t="str">
        <f t="shared" si="656"/>
        <v>International</v>
      </c>
      <c r="X3288" s="87" t="str">
        <f t="shared" si="657"/>
        <v>Non-local</v>
      </c>
      <c r="Y3288" s="104"/>
      <c r="Z3288" s="87" t="str">
        <f t="shared" si="653"/>
        <v>China</v>
      </c>
      <c r="AA3288" s="87" t="str">
        <f t="shared" si="654"/>
        <v>Asia</v>
      </c>
      <c r="AB3288" s="82" cm="1">
        <f t="array" ref="AB3288">VLOOKUP(B3288,'GDP per Capita'!$T$2:$V$4235,COLUMN('GDP per Capita'!$V:$V)-COLUMN('GDP per Capita'!$S:$S),FALSE)</f>
        <v>10121.299999999999</v>
      </c>
      <c r="AC3288" s="82">
        <f t="shared" si="649"/>
        <v>10121.299999999999</v>
      </c>
      <c r="AD3288" s="82">
        <f t="shared" si="650"/>
        <v>10121.299999999999</v>
      </c>
      <c r="AE3288" s="88">
        <f t="shared" si="655"/>
        <v>0.34967093574099078</v>
      </c>
    </row>
    <row r="3289" spans="1:31">
      <c r="A3289" s="77" t="s">
        <v>1774</v>
      </c>
      <c r="B3289" s="77">
        <v>3288</v>
      </c>
      <c r="C3289" s="77" t="s">
        <v>574</v>
      </c>
      <c r="D3289" s="77" t="s">
        <v>30</v>
      </c>
      <c r="E3289" s="77">
        <v>2017</v>
      </c>
      <c r="F3289" s="77">
        <v>24.4901914</v>
      </c>
      <c r="G3289" s="77">
        <v>118.090842299999</v>
      </c>
      <c r="H3289" s="77">
        <v>0</v>
      </c>
      <c r="I3289" s="77" t="s">
        <v>1727</v>
      </c>
      <c r="J3289" s="77">
        <v>30.271128600000001</v>
      </c>
      <c r="K3289" s="77">
        <v>-97.743699500000005</v>
      </c>
      <c r="L3289" s="77">
        <v>25653.6318552339</v>
      </c>
      <c r="M3289" s="77">
        <v>4.0349751081713903</v>
      </c>
      <c r="N3289" s="77">
        <v>0</v>
      </c>
      <c r="O3289" s="77">
        <v>2347.3073147538998</v>
      </c>
      <c r="P3289" s="87" cm="1">
        <f t="array" ref="P3289">IF($X3289="Non-local",VLOOKUP($E3289,$AI$64:$AW$68,COLUMN($AW:$AW)-COLUMN($AH:$AH),FALSE),IF($X3289="Unknown",VLOOKUP($E3289,$AI$71:$AW$75,COLUMN($AW:$AW)-COLUMN($AH:$AH),FALSE),0))</f>
        <v>223.99999999999997</v>
      </c>
      <c r="Q3289" s="87" cm="1">
        <f t="array" ref="Q3289">IF($X3289="Non-local",VLOOKUP($E3289,$AI$40:$AW$44,COLUMN($AW:$AW)-COLUMN($AH:$AH),FALSE),IF($X3289="Unknown",VLOOKUP($E3289,$AI$47:$AW$51,COLUMN($AW:$AW)-COLUMN($AH:$AH),FALSE),0))</f>
        <v>535.71460000000002</v>
      </c>
      <c r="R3289" s="87" cm="1">
        <f t="array" ref="R3289">IF($X3289="Non-local",VLOOKUP($E3289,$AI$88:$AW$92,COLUMN($AW:$AW)-COLUMN($AH:$AH),FALSE),IF($X3289="Unknown",VLOOKUP($E3289,$AI$95:$AW$99,COLUMN($AW:$AW)-COLUMN($AH:$AH),FALSE),0))</f>
        <v>0.13812461483017213</v>
      </c>
      <c r="S3289" s="87" cm="1">
        <f t="array" ref="S3289">VLOOKUP($E3289,$AI$111:$AW$115,COLUMN($AW:$AW)-COLUMN($AH:$AH),FALSE)</f>
        <v>431.69322000000005</v>
      </c>
      <c r="T3289" s="104">
        <f t="shared" si="651"/>
        <v>4.1730997230015623</v>
      </c>
      <c r="U3289" s="104">
        <f t="shared" si="652"/>
        <v>3538.7151347539002</v>
      </c>
      <c r="V3289" s="87" cm="1">
        <f t="array" ref="V3289">VLOOKUP($E3289,$AI$118:$AW$122,COLUMN($AW:$AW)-COLUMN($AH:$AH),FALSE)</f>
        <v>0</v>
      </c>
      <c r="W3289" s="87" t="str">
        <f t="shared" si="656"/>
        <v>International</v>
      </c>
      <c r="X3289" s="87" t="str">
        <f t="shared" si="657"/>
        <v>Non-local</v>
      </c>
      <c r="Y3289" s="104"/>
      <c r="Z3289" s="87" t="str">
        <f t="shared" si="653"/>
        <v>China</v>
      </c>
      <c r="AA3289" s="87" t="str">
        <f t="shared" si="654"/>
        <v>Asia</v>
      </c>
      <c r="AB3289" s="82" cm="1">
        <f t="array" ref="AB3289">VLOOKUP(B3289,'GDP per Capita'!$T$2:$V$4235,COLUMN('GDP per Capita'!$V:$V)-COLUMN('GDP per Capita'!$S:$S),FALSE)</f>
        <v>10121.299999999999</v>
      </c>
      <c r="AC3289" s="82">
        <f t="shared" si="649"/>
        <v>10121.299999999999</v>
      </c>
      <c r="AD3289" s="82">
        <f t="shared" si="650"/>
        <v>10121.299999999999</v>
      </c>
      <c r="AE3289" s="88">
        <f t="shared" si="655"/>
        <v>0.34963049556419634</v>
      </c>
    </row>
    <row r="3290" spans="1:31">
      <c r="A3290" s="77" t="s">
        <v>911</v>
      </c>
      <c r="B3290" s="77">
        <v>3289</v>
      </c>
      <c r="C3290" s="77" t="s">
        <v>29</v>
      </c>
      <c r="D3290" s="77" t="s">
        <v>29</v>
      </c>
      <c r="E3290" s="77">
        <v>2017</v>
      </c>
      <c r="F3290" s="77">
        <v>42.3750997</v>
      </c>
      <c r="G3290" s="77">
        <v>-71.105615700000001</v>
      </c>
      <c r="H3290" s="77">
        <v>0</v>
      </c>
      <c r="I3290" s="77" t="s">
        <v>1727</v>
      </c>
      <c r="J3290" s="77">
        <v>30.271128600000001</v>
      </c>
      <c r="K3290" s="77">
        <v>-97.743699500000005</v>
      </c>
      <c r="L3290" s="77">
        <v>5445.9241754648101</v>
      </c>
      <c r="M3290" s="77">
        <v>0.93688752265675002</v>
      </c>
      <c r="N3290" s="77">
        <v>0</v>
      </c>
      <c r="O3290" s="77">
        <v>653.51090105577703</v>
      </c>
      <c r="P3290" s="87" cm="1">
        <f t="array" ref="P3290">IF($X3290="Non-local",VLOOKUP($E3290,$AI$64:$AW$68,COLUMN($AW:$AW)-COLUMN($AH:$AH),FALSE),IF($X3290="Unknown",VLOOKUP($E3290,$AI$71:$AW$75,COLUMN($AW:$AW)-COLUMN($AH:$AH),FALSE),0))</f>
        <v>223.99999999999997</v>
      </c>
      <c r="Q3290" s="87" cm="1">
        <f t="array" ref="Q3290">IF($X3290="Non-local",VLOOKUP($E3290,$AI$40:$AW$44,COLUMN($AW:$AW)-COLUMN($AH:$AH),FALSE),IF($X3290="Unknown",VLOOKUP($E3290,$AI$47:$AW$51,COLUMN($AW:$AW)-COLUMN($AH:$AH),FALSE),0))</f>
        <v>535.71460000000002</v>
      </c>
      <c r="R3290" s="87" cm="1">
        <f t="array" ref="R3290">IF($X3290="Non-local",VLOOKUP($E3290,$AI$88:$AW$92,COLUMN($AW:$AW)-COLUMN($AH:$AH),FALSE),IF($X3290="Unknown",VLOOKUP($E3290,$AI$95:$AW$99,COLUMN($AW:$AW)-COLUMN($AH:$AH),FALSE),0))</f>
        <v>0.13812461483017213</v>
      </c>
      <c r="S3290" s="87" cm="1">
        <f t="array" ref="S3290">VLOOKUP($E3290,$AI$111:$AW$115,COLUMN($AW:$AW)-COLUMN($AH:$AH),FALSE)</f>
        <v>431.69322000000005</v>
      </c>
      <c r="T3290" s="104">
        <f t="shared" si="651"/>
        <v>1.0750121374869221</v>
      </c>
      <c r="U3290" s="104">
        <f t="shared" si="652"/>
        <v>1844.918721055777</v>
      </c>
      <c r="V3290" s="87" cm="1">
        <f t="array" ref="V3290">VLOOKUP($E3290,$AI$118:$AW$122,COLUMN($AW:$AW)-COLUMN($AH:$AH),FALSE)</f>
        <v>0</v>
      </c>
      <c r="W3290" s="87" t="str">
        <f t="shared" si="656"/>
        <v>Domestic</v>
      </c>
      <c r="X3290" s="87" t="str">
        <f t="shared" si="657"/>
        <v>Non-local</v>
      </c>
      <c r="Y3290" s="104"/>
      <c r="Z3290" s="87" t="str">
        <f t="shared" si="653"/>
        <v>USA</v>
      </c>
      <c r="AA3290" s="87" t="str">
        <f t="shared" si="654"/>
        <v>USA</v>
      </c>
      <c r="AB3290" s="82" cm="1">
        <f t="array" ref="AB3290">VLOOKUP(B3290,'GDP per Capita'!$T$2:$V$4235,COLUMN('GDP per Capita'!$V:$V)-COLUMN('GDP per Capita'!$S:$S),FALSE)</f>
        <v>63809.64</v>
      </c>
      <c r="AC3290" s="82">
        <f t="shared" si="649"/>
        <v>63809.64</v>
      </c>
      <c r="AD3290" s="82">
        <f t="shared" si="650"/>
        <v>63809.64</v>
      </c>
      <c r="AE3290" s="88">
        <f t="shared" si="655"/>
        <v>2.8912852682694605E-2</v>
      </c>
    </row>
    <row r="3291" spans="1:31">
      <c r="A3291" s="77" t="s">
        <v>886</v>
      </c>
      <c r="B3291" s="77">
        <v>3290</v>
      </c>
      <c r="C3291" s="77" t="s">
        <v>29</v>
      </c>
      <c r="D3291" s="77" t="s">
        <v>29</v>
      </c>
      <c r="E3291" s="77">
        <v>2017</v>
      </c>
      <c r="F3291" s="77">
        <v>39.284749400000003</v>
      </c>
      <c r="G3291" s="77">
        <v>-76.620474639699793</v>
      </c>
      <c r="H3291" s="77">
        <v>0</v>
      </c>
      <c r="I3291" s="77" t="s">
        <v>1727</v>
      </c>
      <c r="J3291" s="77">
        <v>30.271128600000001</v>
      </c>
      <c r="K3291" s="77">
        <v>-97.743699500000005</v>
      </c>
      <c r="L3291" s="77">
        <v>4333.0445921849196</v>
      </c>
      <c r="M3291" s="77">
        <v>0.77514219397292805</v>
      </c>
      <c r="N3291" s="77">
        <v>0</v>
      </c>
      <c r="O3291" s="77">
        <v>519.96535106219005</v>
      </c>
      <c r="P3291" s="87" cm="1">
        <f t="array" ref="P3291">IF($X3291="Non-local",VLOOKUP($E3291,$AI$64:$AW$68,COLUMN($AW:$AW)-COLUMN($AH:$AH),FALSE),IF($X3291="Unknown",VLOOKUP($E3291,$AI$71:$AW$75,COLUMN($AW:$AW)-COLUMN($AH:$AH),FALSE),0))</f>
        <v>223.99999999999997</v>
      </c>
      <c r="Q3291" s="87" cm="1">
        <f t="array" ref="Q3291">IF($X3291="Non-local",VLOOKUP($E3291,$AI$40:$AW$44,COLUMN($AW:$AW)-COLUMN($AH:$AH),FALSE),IF($X3291="Unknown",VLOOKUP($E3291,$AI$47:$AW$51,COLUMN($AW:$AW)-COLUMN($AH:$AH),FALSE),0))</f>
        <v>535.71460000000002</v>
      </c>
      <c r="R3291" s="87" cm="1">
        <f t="array" ref="R3291">IF($X3291="Non-local",VLOOKUP($E3291,$AI$88:$AW$92,COLUMN($AW:$AW)-COLUMN($AH:$AH),FALSE),IF($X3291="Unknown",VLOOKUP($E3291,$AI$95:$AW$99,COLUMN($AW:$AW)-COLUMN($AH:$AH),FALSE),0))</f>
        <v>0.13812461483017213</v>
      </c>
      <c r="S3291" s="87" cm="1">
        <f t="array" ref="S3291">VLOOKUP($E3291,$AI$111:$AW$115,COLUMN($AW:$AW)-COLUMN($AH:$AH),FALSE)</f>
        <v>431.69322000000005</v>
      </c>
      <c r="T3291" s="104">
        <f t="shared" si="651"/>
        <v>0.91326680880310018</v>
      </c>
      <c r="U3291" s="104">
        <f t="shared" si="652"/>
        <v>1711.3731710621901</v>
      </c>
      <c r="V3291" s="87" cm="1">
        <f t="array" ref="V3291">VLOOKUP($E3291,$AI$118:$AW$122,COLUMN($AW:$AW)-COLUMN($AH:$AH),FALSE)</f>
        <v>0</v>
      </c>
      <c r="W3291" s="87" t="str">
        <f t="shared" si="656"/>
        <v>Domestic</v>
      </c>
      <c r="X3291" s="87" t="str">
        <f t="shared" si="657"/>
        <v>Non-local</v>
      </c>
      <c r="Y3291" s="104"/>
      <c r="Z3291" s="87" t="str">
        <f t="shared" si="653"/>
        <v>USA</v>
      </c>
      <c r="AA3291" s="87" t="str">
        <f t="shared" si="654"/>
        <v>USA</v>
      </c>
      <c r="AB3291" s="82" cm="1">
        <f t="array" ref="AB3291">VLOOKUP(B3291,'GDP per Capita'!$T$2:$V$4235,COLUMN('GDP per Capita'!$V:$V)-COLUMN('GDP per Capita'!$S:$S),FALSE)</f>
        <v>63809.64</v>
      </c>
      <c r="AC3291" s="82">
        <f t="shared" si="649"/>
        <v>63809.64</v>
      </c>
      <c r="AD3291" s="82">
        <f t="shared" si="650"/>
        <v>63809.64</v>
      </c>
      <c r="AE3291" s="88">
        <f t="shared" si="655"/>
        <v>2.6819978471312331E-2</v>
      </c>
    </row>
    <row r="3292" spans="1:31">
      <c r="A3292" s="77" t="s">
        <v>1774</v>
      </c>
      <c r="B3292" s="77">
        <v>3291</v>
      </c>
      <c r="C3292" s="77" t="s">
        <v>574</v>
      </c>
      <c r="D3292" s="77" t="s">
        <v>30</v>
      </c>
      <c r="E3292" s="77">
        <v>2017</v>
      </c>
      <c r="F3292" s="77">
        <v>24.4901914</v>
      </c>
      <c r="G3292" s="77">
        <v>118.090842299999</v>
      </c>
      <c r="H3292" s="77">
        <v>0</v>
      </c>
      <c r="I3292" s="77" t="s">
        <v>1727</v>
      </c>
      <c r="J3292" s="77">
        <v>30.271128600000001</v>
      </c>
      <c r="K3292" s="77">
        <v>-97.743699500000005</v>
      </c>
      <c r="L3292" s="77">
        <v>25653.6318552339</v>
      </c>
      <c r="M3292" s="77">
        <v>4.0349751081713903</v>
      </c>
      <c r="N3292" s="77">
        <v>0</v>
      </c>
      <c r="O3292" s="77">
        <v>2347.3073147538998</v>
      </c>
      <c r="P3292" s="87" cm="1">
        <f t="array" ref="P3292">IF($X3292="Non-local",VLOOKUP($E3292,$AI$64:$AW$68,COLUMN($AW:$AW)-COLUMN($AH:$AH),FALSE),IF($X3292="Unknown",VLOOKUP($E3292,$AI$71:$AW$75,COLUMN($AW:$AW)-COLUMN($AH:$AH),FALSE),0))</f>
        <v>223.99999999999997</v>
      </c>
      <c r="Q3292" s="87" cm="1">
        <f t="array" ref="Q3292">IF($X3292="Non-local",VLOOKUP($E3292,$AI$40:$AW$44,COLUMN($AW:$AW)-COLUMN($AH:$AH),FALSE),IF($X3292="Unknown",VLOOKUP($E3292,$AI$47:$AW$51,COLUMN($AW:$AW)-COLUMN($AH:$AH),FALSE),0))</f>
        <v>535.71460000000002</v>
      </c>
      <c r="R3292" s="87" cm="1">
        <f t="array" ref="R3292">IF($X3292="Non-local",VLOOKUP($E3292,$AI$88:$AW$92,COLUMN($AW:$AW)-COLUMN($AH:$AH),FALSE),IF($X3292="Unknown",VLOOKUP($E3292,$AI$95:$AW$99,COLUMN($AW:$AW)-COLUMN($AH:$AH),FALSE),0))</f>
        <v>0.13812461483017213</v>
      </c>
      <c r="S3292" s="87" cm="1">
        <f t="array" ref="S3292">VLOOKUP($E3292,$AI$111:$AW$115,COLUMN($AW:$AW)-COLUMN($AH:$AH),FALSE)</f>
        <v>431.69322000000005</v>
      </c>
      <c r="T3292" s="104">
        <f t="shared" si="651"/>
        <v>4.1730997230015623</v>
      </c>
      <c r="U3292" s="104">
        <f t="shared" si="652"/>
        <v>3538.7151347539002</v>
      </c>
      <c r="V3292" s="87" cm="1">
        <f t="array" ref="V3292">VLOOKUP($E3292,$AI$118:$AW$122,COLUMN($AW:$AW)-COLUMN($AH:$AH),FALSE)</f>
        <v>0</v>
      </c>
      <c r="W3292" s="87" t="str">
        <f t="shared" si="656"/>
        <v>International</v>
      </c>
      <c r="X3292" s="87" t="str">
        <f t="shared" si="657"/>
        <v>Non-local</v>
      </c>
      <c r="Y3292" s="104"/>
      <c r="Z3292" s="87" t="str">
        <f t="shared" si="653"/>
        <v>China</v>
      </c>
      <c r="AA3292" s="87" t="str">
        <f t="shared" si="654"/>
        <v>Asia</v>
      </c>
      <c r="AB3292" s="82" cm="1">
        <f t="array" ref="AB3292">VLOOKUP(B3292,'GDP per Capita'!$T$2:$V$4235,COLUMN('GDP per Capita'!$V:$V)-COLUMN('GDP per Capita'!$S:$S),FALSE)</f>
        <v>10121.299999999999</v>
      </c>
      <c r="AC3292" s="82">
        <f t="shared" si="649"/>
        <v>10121.299999999999</v>
      </c>
      <c r="AD3292" s="82">
        <f t="shared" si="650"/>
        <v>10121.299999999999</v>
      </c>
      <c r="AE3292" s="88">
        <f t="shared" si="655"/>
        <v>0.34963049556419634</v>
      </c>
    </row>
    <row r="3293" spans="1:31">
      <c r="A3293" s="77" t="s">
        <v>964</v>
      </c>
      <c r="B3293" s="77">
        <v>3292</v>
      </c>
      <c r="C3293" s="77" t="s">
        <v>29</v>
      </c>
      <c r="D3293" s="77" t="s">
        <v>29</v>
      </c>
      <c r="E3293" s="77">
        <v>2017</v>
      </c>
      <c r="F3293" s="77">
        <v>30.271128600000001</v>
      </c>
      <c r="G3293" s="77">
        <v>-97.743699500000005</v>
      </c>
      <c r="H3293" s="77">
        <v>1</v>
      </c>
      <c r="I3293" s="77" t="s">
        <v>1727</v>
      </c>
      <c r="J3293" s="77">
        <v>30.271128600000001</v>
      </c>
      <c r="K3293" s="77">
        <v>-97.743699500000005</v>
      </c>
      <c r="L3293" s="77">
        <v>0</v>
      </c>
      <c r="M3293" s="77">
        <v>0</v>
      </c>
      <c r="N3293" s="77">
        <v>0</v>
      </c>
      <c r="O3293" s="77">
        <v>0</v>
      </c>
      <c r="P3293" s="87" cm="1">
        <f t="array" ref="P3293">IF($X3293="Non-local",VLOOKUP($E3293,$AI$64:$AW$68,COLUMN($AW:$AW)-COLUMN($AH:$AH),FALSE),IF($X3293="Unknown",VLOOKUP($E3293,$AI$71:$AW$75,COLUMN($AW:$AW)-COLUMN($AH:$AH),FALSE),0))</f>
        <v>0</v>
      </c>
      <c r="Q3293" s="87" cm="1">
        <f t="array" ref="Q3293">IF($X3293="Non-local",VLOOKUP($E3293,$AI$40:$AW$44,COLUMN($AW:$AW)-COLUMN($AH:$AH),FALSE),IF($X3293="Unknown",VLOOKUP($E3293,$AI$47:$AW$51,COLUMN($AW:$AW)-COLUMN($AH:$AH),FALSE),0))</f>
        <v>0</v>
      </c>
      <c r="R3293" s="87" cm="1">
        <f t="array" ref="R3293">IF($X3293="Non-local",VLOOKUP($E3293,$AI$88:$AW$92,COLUMN($AW:$AW)-COLUMN($AH:$AH),FALSE),IF($X3293="Unknown",VLOOKUP($E3293,$AI$95:$AW$99,COLUMN($AW:$AW)-COLUMN($AH:$AH),FALSE),0))</f>
        <v>0</v>
      </c>
      <c r="S3293" s="87" cm="1">
        <f t="array" ref="S3293">VLOOKUP($E3293,$AI$111:$AW$115,COLUMN($AW:$AW)-COLUMN($AH:$AH),FALSE)</f>
        <v>431.69322000000005</v>
      </c>
      <c r="T3293" s="104">
        <f t="shared" si="651"/>
        <v>0</v>
      </c>
      <c r="U3293" s="104">
        <f t="shared" si="652"/>
        <v>431.69322000000005</v>
      </c>
      <c r="V3293" s="87" cm="1">
        <f t="array" ref="V3293">VLOOKUP($E3293,$AI$118:$AW$122,COLUMN($AW:$AW)-COLUMN($AH:$AH),FALSE)</f>
        <v>0</v>
      </c>
      <c r="W3293" s="87" t="str">
        <f t="shared" si="656"/>
        <v>Domestic</v>
      </c>
      <c r="X3293" s="87" t="str">
        <f t="shared" si="657"/>
        <v>Local</v>
      </c>
      <c r="Y3293" s="104"/>
      <c r="Z3293" s="87" t="str">
        <f t="shared" si="653"/>
        <v>USA</v>
      </c>
      <c r="AA3293" s="87" t="str">
        <f t="shared" si="654"/>
        <v>USA</v>
      </c>
      <c r="AB3293" s="82" cm="1">
        <f t="array" ref="AB3293">VLOOKUP(B3293,'GDP per Capita'!$T$2:$V$4235,COLUMN('GDP per Capita'!$V:$V)-COLUMN('GDP per Capita'!$S:$S),FALSE)</f>
        <v>63809.64</v>
      </c>
      <c r="AC3293" s="82">
        <f t="shared" si="649"/>
        <v>63809.64</v>
      </c>
      <c r="AD3293" s="82">
        <f t="shared" si="650"/>
        <v>63809.64</v>
      </c>
      <c r="AE3293" s="88">
        <f t="shared" si="655"/>
        <v>6.765329188505061E-3</v>
      </c>
    </row>
    <row r="3294" spans="1:31">
      <c r="A3294" s="77" t="s">
        <v>1351</v>
      </c>
      <c r="B3294" s="77">
        <v>3293</v>
      </c>
      <c r="C3294" s="77" t="s">
        <v>29</v>
      </c>
      <c r="D3294" s="77" t="s">
        <v>29</v>
      </c>
      <c r="E3294" s="77">
        <v>2017</v>
      </c>
      <c r="F3294" s="77">
        <v>38.777132100000003</v>
      </c>
      <c r="G3294" s="77">
        <v>-77.275469099999995</v>
      </c>
      <c r="H3294" s="77">
        <v>0</v>
      </c>
      <c r="I3294" s="77" t="s">
        <v>1727</v>
      </c>
      <c r="J3294" s="77">
        <v>30.271128600000001</v>
      </c>
      <c r="K3294" s="77">
        <v>-97.743699500000005</v>
      </c>
      <c r="L3294" s="77">
        <v>4187.1100355695098</v>
      </c>
      <c r="M3294" s="77">
        <v>0.75190979821436399</v>
      </c>
      <c r="N3294" s="77">
        <v>0</v>
      </c>
      <c r="O3294" s="77">
        <v>502.45320426834201</v>
      </c>
      <c r="P3294" s="87" cm="1">
        <f t="array" ref="P3294">IF($X3294="Non-local",VLOOKUP($E3294,$AI$64:$AW$68,COLUMN($AW:$AW)-COLUMN($AH:$AH),FALSE),IF($X3294="Unknown",VLOOKUP($E3294,$AI$71:$AW$75,COLUMN($AW:$AW)-COLUMN($AH:$AH),FALSE),0))</f>
        <v>223.99999999999997</v>
      </c>
      <c r="Q3294" s="87" cm="1">
        <f t="array" ref="Q3294">IF($X3294="Non-local",VLOOKUP($E3294,$AI$40:$AW$44,COLUMN($AW:$AW)-COLUMN($AH:$AH),FALSE),IF($X3294="Unknown",VLOOKUP($E3294,$AI$47:$AW$51,COLUMN($AW:$AW)-COLUMN($AH:$AH),FALSE),0))</f>
        <v>535.71460000000002</v>
      </c>
      <c r="R3294" s="87" cm="1">
        <f t="array" ref="R3294">IF($X3294="Non-local",VLOOKUP($E3294,$AI$88:$AW$92,COLUMN($AW:$AW)-COLUMN($AH:$AH),FALSE),IF($X3294="Unknown",VLOOKUP($E3294,$AI$95:$AW$99,COLUMN($AW:$AW)-COLUMN($AH:$AH),FALSE),0))</f>
        <v>0.13812461483017213</v>
      </c>
      <c r="S3294" s="87" cm="1">
        <f t="array" ref="S3294">VLOOKUP($E3294,$AI$111:$AW$115,COLUMN($AW:$AW)-COLUMN($AH:$AH),FALSE)</f>
        <v>431.69322000000005</v>
      </c>
      <c r="T3294" s="104">
        <f t="shared" si="651"/>
        <v>0.89003441304453612</v>
      </c>
      <c r="U3294" s="104">
        <f t="shared" si="652"/>
        <v>1693.8610242683421</v>
      </c>
      <c r="V3294" s="87" cm="1">
        <f t="array" ref="V3294">VLOOKUP($E3294,$AI$118:$AW$122,COLUMN($AW:$AW)-COLUMN($AH:$AH),FALSE)</f>
        <v>0</v>
      </c>
      <c r="W3294" s="87" t="str">
        <f t="shared" si="656"/>
        <v>Domestic</v>
      </c>
      <c r="X3294" s="87" t="str">
        <f t="shared" si="657"/>
        <v>Non-local</v>
      </c>
      <c r="Y3294" s="104"/>
      <c r="Z3294" s="87" t="str">
        <f t="shared" si="653"/>
        <v>USA</v>
      </c>
      <c r="AA3294" s="87" t="str">
        <f t="shared" si="654"/>
        <v>USA</v>
      </c>
      <c r="AB3294" s="82" cm="1">
        <f t="array" ref="AB3294">VLOOKUP(B3294,'GDP per Capita'!$T$2:$V$4235,COLUMN('GDP per Capita'!$V:$V)-COLUMN('GDP per Capita'!$S:$S),FALSE)</f>
        <v>63809.64</v>
      </c>
      <c r="AC3294" s="82">
        <f t="shared" si="649"/>
        <v>63809.64</v>
      </c>
      <c r="AD3294" s="82">
        <f t="shared" si="650"/>
        <v>63809.64</v>
      </c>
      <c r="AE3294" s="88">
        <f t="shared" si="655"/>
        <v>2.6545534879500059E-2</v>
      </c>
    </row>
    <row r="3295" spans="1:31">
      <c r="A3295" s="77" t="s">
        <v>1413</v>
      </c>
      <c r="B3295" s="77">
        <v>3294</v>
      </c>
      <c r="C3295" s="77" t="s">
        <v>29</v>
      </c>
      <c r="D3295" s="77" t="s">
        <v>29</v>
      </c>
      <c r="E3295" s="77">
        <v>2017</v>
      </c>
      <c r="F3295" s="77">
        <v>39.206544700000002</v>
      </c>
      <c r="G3295" s="77">
        <v>-76.942918199999994</v>
      </c>
      <c r="H3295" s="77">
        <v>0</v>
      </c>
      <c r="I3295" s="77" t="s">
        <v>1727</v>
      </c>
      <c r="J3295" s="77">
        <v>30.271128600000001</v>
      </c>
      <c r="K3295" s="77">
        <v>-97.743699500000005</v>
      </c>
      <c r="L3295" s="77">
        <v>4274.97973447808</v>
      </c>
      <c r="M3295" s="77">
        <v>0.76589842207135495</v>
      </c>
      <c r="N3295" s="77">
        <v>0</v>
      </c>
      <c r="O3295" s="77">
        <v>512.99756813736894</v>
      </c>
      <c r="P3295" s="87" cm="1">
        <f t="array" ref="P3295">IF($X3295="Non-local",VLOOKUP($E3295,$AI$64:$AW$68,COLUMN($AW:$AW)-COLUMN($AH:$AH),FALSE),IF($X3295="Unknown",VLOOKUP($E3295,$AI$71:$AW$75,COLUMN($AW:$AW)-COLUMN($AH:$AH),FALSE),0))</f>
        <v>223.99999999999997</v>
      </c>
      <c r="Q3295" s="87" cm="1">
        <f t="array" ref="Q3295">IF($X3295="Non-local",VLOOKUP($E3295,$AI$40:$AW$44,COLUMN($AW:$AW)-COLUMN($AH:$AH),FALSE),IF($X3295="Unknown",VLOOKUP($E3295,$AI$47:$AW$51,COLUMN($AW:$AW)-COLUMN($AH:$AH),FALSE),0))</f>
        <v>535.71460000000002</v>
      </c>
      <c r="R3295" s="87" cm="1">
        <f t="array" ref="R3295">IF($X3295="Non-local",VLOOKUP($E3295,$AI$88:$AW$92,COLUMN($AW:$AW)-COLUMN($AH:$AH),FALSE),IF($X3295="Unknown",VLOOKUP($E3295,$AI$95:$AW$99,COLUMN($AW:$AW)-COLUMN($AH:$AH),FALSE),0))</f>
        <v>0.13812461483017213</v>
      </c>
      <c r="S3295" s="87" cm="1">
        <f t="array" ref="S3295">VLOOKUP($E3295,$AI$111:$AW$115,COLUMN($AW:$AW)-COLUMN($AH:$AH),FALSE)</f>
        <v>431.69322000000005</v>
      </c>
      <c r="T3295" s="104">
        <f t="shared" si="651"/>
        <v>0.90402303690152708</v>
      </c>
      <c r="U3295" s="104">
        <f t="shared" si="652"/>
        <v>1704.4053881373691</v>
      </c>
      <c r="V3295" s="87" cm="1">
        <f t="array" ref="V3295">VLOOKUP($E3295,$AI$118:$AW$122,COLUMN($AW:$AW)-COLUMN($AH:$AH),FALSE)</f>
        <v>0</v>
      </c>
      <c r="W3295" s="87" t="str">
        <f t="shared" si="656"/>
        <v>Domestic</v>
      </c>
      <c r="X3295" s="87" t="str">
        <f t="shared" si="657"/>
        <v>Non-local</v>
      </c>
      <c r="Y3295" s="104"/>
      <c r="Z3295" s="87" t="str">
        <f t="shared" si="653"/>
        <v>USA</v>
      </c>
      <c r="AA3295" s="87" t="str">
        <f t="shared" si="654"/>
        <v>USA</v>
      </c>
      <c r="AB3295" s="82" cm="1">
        <f t="array" ref="AB3295">VLOOKUP(B3295,'GDP per Capita'!$T$2:$V$4235,COLUMN('GDP per Capita'!$V:$V)-COLUMN('GDP per Capita'!$S:$S),FALSE)</f>
        <v>63809.64</v>
      </c>
      <c r="AC3295" s="82">
        <f t="shared" si="649"/>
        <v>63809.64</v>
      </c>
      <c r="AD3295" s="82">
        <f t="shared" si="650"/>
        <v>63809.64</v>
      </c>
      <c r="AE3295" s="88">
        <f t="shared" si="655"/>
        <v>2.671078207207201E-2</v>
      </c>
    </row>
    <row r="3296" spans="1:31">
      <c r="A3296" s="77" t="s">
        <v>1296</v>
      </c>
      <c r="B3296" s="77">
        <v>3295</v>
      </c>
      <c r="C3296" s="77" t="s">
        <v>33</v>
      </c>
      <c r="D3296" s="77" t="s">
        <v>816</v>
      </c>
      <c r="E3296" s="77">
        <v>2017</v>
      </c>
      <c r="F3296" s="77">
        <v>-35.343396999999896</v>
      </c>
      <c r="G3296" s="77">
        <v>149.04779640000001</v>
      </c>
      <c r="H3296" s="77">
        <v>0</v>
      </c>
      <c r="I3296" s="77" t="s">
        <v>1727</v>
      </c>
      <c r="J3296" s="77">
        <v>30.271128600000001</v>
      </c>
      <c r="K3296" s="77">
        <v>-97.743699500000005</v>
      </c>
      <c r="L3296" s="77">
        <v>27731.2092917177</v>
      </c>
      <c r="M3296" s="77">
        <v>4.3942897872499902</v>
      </c>
      <c r="N3296" s="77">
        <v>0</v>
      </c>
      <c r="O3296" s="77">
        <v>2537.40565019217</v>
      </c>
      <c r="P3296" s="87" cm="1">
        <f t="array" ref="P3296">IF($X3296="Non-local",VLOOKUP($E3296,$AI$64:$AW$68,COLUMN($AW:$AW)-COLUMN($AH:$AH),FALSE),IF($X3296="Unknown",VLOOKUP($E3296,$AI$71:$AW$75,COLUMN($AW:$AW)-COLUMN($AH:$AH),FALSE),0))</f>
        <v>223.99999999999997</v>
      </c>
      <c r="Q3296" s="87" cm="1">
        <f t="array" ref="Q3296">IF($X3296="Non-local",VLOOKUP($E3296,$AI$40:$AW$44,COLUMN($AW:$AW)-COLUMN($AH:$AH),FALSE),IF($X3296="Unknown",VLOOKUP($E3296,$AI$47:$AW$51,COLUMN($AW:$AW)-COLUMN($AH:$AH),FALSE),0))</f>
        <v>535.71460000000002</v>
      </c>
      <c r="R3296" s="87" cm="1">
        <f t="array" ref="R3296">IF($X3296="Non-local",VLOOKUP($E3296,$AI$88:$AW$92,COLUMN($AW:$AW)-COLUMN($AH:$AH),FALSE),IF($X3296="Unknown",VLOOKUP($E3296,$AI$95:$AW$99,COLUMN($AW:$AW)-COLUMN($AH:$AH),FALSE),0))</f>
        <v>0.13812461483017213</v>
      </c>
      <c r="S3296" s="87" cm="1">
        <f t="array" ref="S3296">VLOOKUP($E3296,$AI$111:$AW$115,COLUMN($AW:$AW)-COLUMN($AH:$AH),FALSE)</f>
        <v>431.69322000000005</v>
      </c>
      <c r="T3296" s="104">
        <f t="shared" si="651"/>
        <v>4.5324144020801622</v>
      </c>
      <c r="U3296" s="104">
        <f t="shared" si="652"/>
        <v>3728.8134701921699</v>
      </c>
      <c r="V3296" s="87" cm="1">
        <f t="array" ref="V3296">VLOOKUP($E3296,$AI$118:$AW$122,COLUMN($AW:$AW)-COLUMN($AH:$AH),FALSE)</f>
        <v>0</v>
      </c>
      <c r="W3296" s="87" t="str">
        <f t="shared" si="656"/>
        <v>International</v>
      </c>
      <c r="X3296" s="87" t="str">
        <f t="shared" si="657"/>
        <v>Non-local</v>
      </c>
      <c r="Y3296" s="104"/>
      <c r="Z3296" s="87" t="str">
        <f t="shared" si="653"/>
        <v>Australia</v>
      </c>
      <c r="AA3296" s="87" t="str">
        <f t="shared" si="654"/>
        <v>Oceania</v>
      </c>
      <c r="AB3296" s="82" cm="1">
        <f t="array" ref="AB3296">VLOOKUP(B3296,'GDP per Capita'!$T$2:$V$4235,COLUMN('GDP per Capita'!$V:$V)-COLUMN('GDP per Capita'!$S:$S),FALSE)</f>
        <v>61250.7</v>
      </c>
      <c r="AC3296" s="82">
        <f t="shared" si="649"/>
        <v>61250.7</v>
      </c>
      <c r="AD3296" s="82">
        <f t="shared" si="650"/>
        <v>61250.7</v>
      </c>
      <c r="AE3296" s="88">
        <f t="shared" si="655"/>
        <v>6.0877891521111921E-2</v>
      </c>
    </row>
    <row r="3297" spans="1:31">
      <c r="A3297" s="77" t="s">
        <v>1774</v>
      </c>
      <c r="B3297" s="77">
        <v>3296</v>
      </c>
      <c r="C3297" s="77" t="s">
        <v>574</v>
      </c>
      <c r="D3297" s="77" t="s">
        <v>30</v>
      </c>
      <c r="E3297" s="77">
        <v>2017</v>
      </c>
      <c r="F3297" s="77">
        <v>24.4901914</v>
      </c>
      <c r="G3297" s="77">
        <v>118.090842299999</v>
      </c>
      <c r="H3297" s="77">
        <v>0</v>
      </c>
      <c r="I3297" s="77" t="s">
        <v>1727</v>
      </c>
      <c r="J3297" s="77">
        <v>30.271128600000001</v>
      </c>
      <c r="K3297" s="77">
        <v>-97.743699500000005</v>
      </c>
      <c r="L3297" s="77">
        <v>25653.6318552339</v>
      </c>
      <c r="M3297" s="77">
        <v>4.0349751081713903</v>
      </c>
      <c r="N3297" s="77">
        <v>0</v>
      </c>
      <c r="O3297" s="77">
        <v>2347.3073147538998</v>
      </c>
      <c r="P3297" s="87" cm="1">
        <f t="array" ref="P3297">IF($X3297="Non-local",VLOOKUP($E3297,$AI$64:$AW$68,COLUMN($AW:$AW)-COLUMN($AH:$AH),FALSE),IF($X3297="Unknown",VLOOKUP($E3297,$AI$71:$AW$75,COLUMN($AW:$AW)-COLUMN($AH:$AH),FALSE),0))</f>
        <v>223.99999999999997</v>
      </c>
      <c r="Q3297" s="87" cm="1">
        <f t="array" ref="Q3297">IF($X3297="Non-local",VLOOKUP($E3297,$AI$40:$AW$44,COLUMN($AW:$AW)-COLUMN($AH:$AH),FALSE),IF($X3297="Unknown",VLOOKUP($E3297,$AI$47:$AW$51,COLUMN($AW:$AW)-COLUMN($AH:$AH),FALSE),0))</f>
        <v>535.71460000000002</v>
      </c>
      <c r="R3297" s="87" cm="1">
        <f t="array" ref="R3297">IF($X3297="Non-local",VLOOKUP($E3297,$AI$88:$AW$92,COLUMN($AW:$AW)-COLUMN($AH:$AH),FALSE),IF($X3297="Unknown",VLOOKUP($E3297,$AI$95:$AW$99,COLUMN($AW:$AW)-COLUMN($AH:$AH),FALSE),0))</f>
        <v>0.13812461483017213</v>
      </c>
      <c r="S3297" s="87" cm="1">
        <f t="array" ref="S3297">VLOOKUP($E3297,$AI$111:$AW$115,COLUMN($AW:$AW)-COLUMN($AH:$AH),FALSE)</f>
        <v>431.69322000000005</v>
      </c>
      <c r="T3297" s="104">
        <f t="shared" si="651"/>
        <v>4.1730997230015623</v>
      </c>
      <c r="U3297" s="104">
        <f t="shared" si="652"/>
        <v>3538.7151347539002</v>
      </c>
      <c r="V3297" s="87" cm="1">
        <f t="array" ref="V3297">VLOOKUP($E3297,$AI$118:$AW$122,COLUMN($AW:$AW)-COLUMN($AH:$AH),FALSE)</f>
        <v>0</v>
      </c>
      <c r="W3297" s="87" t="str">
        <f t="shared" si="656"/>
        <v>International</v>
      </c>
      <c r="X3297" s="87" t="str">
        <f t="shared" si="657"/>
        <v>Non-local</v>
      </c>
      <c r="Y3297" s="104"/>
      <c r="Z3297" s="87" t="str">
        <f t="shared" si="653"/>
        <v>China</v>
      </c>
      <c r="AA3297" s="87" t="str">
        <f t="shared" si="654"/>
        <v>Asia</v>
      </c>
      <c r="AB3297" s="82" cm="1">
        <f t="array" ref="AB3297">VLOOKUP(B3297,'GDP per Capita'!$T$2:$V$4235,COLUMN('GDP per Capita'!$V:$V)-COLUMN('GDP per Capita'!$S:$S),FALSE)</f>
        <v>10121.299999999999</v>
      </c>
      <c r="AC3297" s="82">
        <f t="shared" si="649"/>
        <v>10121.299999999999</v>
      </c>
      <c r="AD3297" s="82">
        <f t="shared" si="650"/>
        <v>10121.299999999999</v>
      </c>
      <c r="AE3297" s="88">
        <f t="shared" si="655"/>
        <v>0.34963049556419634</v>
      </c>
    </row>
    <row r="3298" spans="1:31">
      <c r="A3298" s="77" t="s">
        <v>964</v>
      </c>
      <c r="B3298" s="77">
        <v>3297</v>
      </c>
      <c r="C3298" s="77" t="s">
        <v>29</v>
      </c>
      <c r="D3298" s="77" t="s">
        <v>29</v>
      </c>
      <c r="E3298" s="77">
        <v>2017</v>
      </c>
      <c r="F3298" s="77">
        <v>30.271128600000001</v>
      </c>
      <c r="G3298" s="77">
        <v>-97.743699500000005</v>
      </c>
      <c r="H3298" s="77">
        <v>1</v>
      </c>
      <c r="I3298" s="77" t="s">
        <v>1727</v>
      </c>
      <c r="J3298" s="77">
        <v>30.271128600000001</v>
      </c>
      <c r="K3298" s="77">
        <v>-97.743699500000005</v>
      </c>
      <c r="L3298" s="77">
        <v>0</v>
      </c>
      <c r="M3298" s="77">
        <v>0</v>
      </c>
      <c r="N3298" s="77">
        <v>0</v>
      </c>
      <c r="O3298" s="77">
        <v>0</v>
      </c>
      <c r="P3298" s="87" cm="1">
        <f t="array" ref="P3298">IF($X3298="Non-local",VLOOKUP($E3298,$AI$64:$AW$68,COLUMN($AW:$AW)-COLUMN($AH:$AH),FALSE),IF($X3298="Unknown",VLOOKUP($E3298,$AI$71:$AW$75,COLUMN($AW:$AW)-COLUMN($AH:$AH),FALSE),0))</f>
        <v>0</v>
      </c>
      <c r="Q3298" s="87" cm="1">
        <f t="array" ref="Q3298">IF($X3298="Non-local",VLOOKUP($E3298,$AI$40:$AW$44,COLUMN($AW:$AW)-COLUMN($AH:$AH),FALSE),IF($X3298="Unknown",VLOOKUP($E3298,$AI$47:$AW$51,COLUMN($AW:$AW)-COLUMN($AH:$AH),FALSE),0))</f>
        <v>0</v>
      </c>
      <c r="R3298" s="87" cm="1">
        <f t="array" ref="R3298">IF($X3298="Non-local",VLOOKUP($E3298,$AI$88:$AW$92,COLUMN($AW:$AW)-COLUMN($AH:$AH),FALSE),IF($X3298="Unknown",VLOOKUP($E3298,$AI$95:$AW$99,COLUMN($AW:$AW)-COLUMN($AH:$AH),FALSE),0))</f>
        <v>0</v>
      </c>
      <c r="S3298" s="87" cm="1">
        <f t="array" ref="S3298">VLOOKUP($E3298,$AI$111:$AW$115,COLUMN($AW:$AW)-COLUMN($AH:$AH),FALSE)</f>
        <v>431.69322000000005</v>
      </c>
      <c r="T3298" s="104">
        <f t="shared" si="651"/>
        <v>0</v>
      </c>
      <c r="U3298" s="104">
        <f t="shared" si="652"/>
        <v>431.69322000000005</v>
      </c>
      <c r="V3298" s="87" cm="1">
        <f t="array" ref="V3298">VLOOKUP($E3298,$AI$118:$AW$122,COLUMN($AW:$AW)-COLUMN($AH:$AH),FALSE)</f>
        <v>0</v>
      </c>
      <c r="W3298" s="87" t="str">
        <f t="shared" si="656"/>
        <v>Domestic</v>
      </c>
      <c r="X3298" s="87" t="str">
        <f t="shared" si="657"/>
        <v>Local</v>
      </c>
      <c r="Y3298" s="104"/>
      <c r="Z3298" s="87" t="str">
        <f t="shared" si="653"/>
        <v>USA</v>
      </c>
      <c r="AA3298" s="87" t="str">
        <f t="shared" si="654"/>
        <v>USA</v>
      </c>
      <c r="AB3298" s="82" cm="1">
        <f t="array" ref="AB3298">VLOOKUP(B3298,'GDP per Capita'!$T$2:$V$4235,COLUMN('GDP per Capita'!$V:$V)-COLUMN('GDP per Capita'!$S:$S),FALSE)</f>
        <v>63809.64</v>
      </c>
      <c r="AC3298" s="82">
        <f t="shared" si="649"/>
        <v>63809.64</v>
      </c>
      <c r="AD3298" s="82">
        <f t="shared" si="650"/>
        <v>63809.64</v>
      </c>
      <c r="AE3298" s="88">
        <f t="shared" si="655"/>
        <v>6.765329188505061E-3</v>
      </c>
    </row>
    <row r="3299" spans="1:31">
      <c r="A3299" s="77" t="s">
        <v>920</v>
      </c>
      <c r="B3299" s="77">
        <v>3298</v>
      </c>
      <c r="C3299" s="77" t="s">
        <v>29</v>
      </c>
      <c r="D3299" s="77" t="s">
        <v>29</v>
      </c>
      <c r="E3299" s="77">
        <v>2017</v>
      </c>
      <c r="F3299" s="77">
        <v>32.222876499999998</v>
      </c>
      <c r="G3299" s="77">
        <v>-110.9748477</v>
      </c>
      <c r="H3299" s="77">
        <v>0</v>
      </c>
      <c r="I3299" s="77" t="s">
        <v>1727</v>
      </c>
      <c r="J3299" s="77">
        <v>30.271128600000001</v>
      </c>
      <c r="K3299" s="77">
        <v>-97.743699500000005</v>
      </c>
      <c r="L3299" s="77">
        <v>2551.0692470172899</v>
      </c>
      <c r="M3299" s="77">
        <v>0.49848706666160503</v>
      </c>
      <c r="N3299" s="77">
        <v>0</v>
      </c>
      <c r="O3299" s="77">
        <v>489.80529542732</v>
      </c>
      <c r="P3299" s="87" cm="1">
        <f t="array" ref="P3299">IF($X3299="Non-local",VLOOKUP($E3299,$AI$64:$AW$68,COLUMN($AW:$AW)-COLUMN($AH:$AH),FALSE),IF($X3299="Unknown",VLOOKUP($E3299,$AI$71:$AW$75,COLUMN($AW:$AW)-COLUMN($AH:$AH),FALSE),0))</f>
        <v>223.99999999999997</v>
      </c>
      <c r="Q3299" s="87" cm="1">
        <f t="array" ref="Q3299">IF($X3299="Non-local",VLOOKUP($E3299,$AI$40:$AW$44,COLUMN($AW:$AW)-COLUMN($AH:$AH),FALSE),IF($X3299="Unknown",VLOOKUP($E3299,$AI$47:$AW$51,COLUMN($AW:$AW)-COLUMN($AH:$AH),FALSE),0))</f>
        <v>535.71460000000002</v>
      </c>
      <c r="R3299" s="87" cm="1">
        <f t="array" ref="R3299">IF($X3299="Non-local",VLOOKUP($E3299,$AI$88:$AW$92,COLUMN($AW:$AW)-COLUMN($AH:$AH),FALSE),IF($X3299="Unknown",VLOOKUP($E3299,$AI$95:$AW$99,COLUMN($AW:$AW)-COLUMN($AH:$AH),FALSE),0))</f>
        <v>0.13812461483017213</v>
      </c>
      <c r="S3299" s="87" cm="1">
        <f t="array" ref="S3299">VLOOKUP($E3299,$AI$111:$AW$115,COLUMN($AW:$AW)-COLUMN($AH:$AH),FALSE)</f>
        <v>431.69322000000005</v>
      </c>
      <c r="T3299" s="104">
        <f t="shared" si="651"/>
        <v>0.63661168149177716</v>
      </c>
      <c r="U3299" s="104">
        <f t="shared" si="652"/>
        <v>1681.2131154273202</v>
      </c>
      <c r="V3299" s="87" cm="1">
        <f t="array" ref="V3299">VLOOKUP($E3299,$AI$118:$AW$122,COLUMN($AW:$AW)-COLUMN($AH:$AH),FALSE)</f>
        <v>0</v>
      </c>
      <c r="W3299" s="87" t="str">
        <f t="shared" si="656"/>
        <v>Domestic</v>
      </c>
      <c r="X3299" s="87" t="str">
        <f t="shared" si="657"/>
        <v>Non-local</v>
      </c>
      <c r="Y3299" s="104"/>
      <c r="Z3299" s="87" t="str">
        <f t="shared" si="653"/>
        <v>USA</v>
      </c>
      <c r="AA3299" s="87" t="str">
        <f t="shared" si="654"/>
        <v>USA</v>
      </c>
      <c r="AB3299" s="82" cm="1">
        <f t="array" ref="AB3299">VLOOKUP(B3299,'GDP per Capita'!$T$2:$V$4235,COLUMN('GDP per Capita'!$V:$V)-COLUMN('GDP per Capita'!$S:$S),FALSE)</f>
        <v>63809.64</v>
      </c>
      <c r="AC3299" s="82">
        <f t="shared" si="649"/>
        <v>63809.64</v>
      </c>
      <c r="AD3299" s="82">
        <f t="shared" si="650"/>
        <v>63809.64</v>
      </c>
      <c r="AE3299" s="88">
        <f t="shared" si="655"/>
        <v>2.6347321743663187E-2</v>
      </c>
    </row>
    <row r="3300" spans="1:31">
      <c r="A3300" s="77" t="s">
        <v>954</v>
      </c>
      <c r="B3300" s="77">
        <v>3299</v>
      </c>
      <c r="C3300" s="77" t="s">
        <v>29</v>
      </c>
      <c r="D3300" s="77" t="s">
        <v>29</v>
      </c>
      <c r="E3300" s="77">
        <v>2017</v>
      </c>
      <c r="F3300" s="77">
        <v>39.734838099999997</v>
      </c>
      <c r="G3300" s="77">
        <v>-104.9653271</v>
      </c>
      <c r="H3300" s="77">
        <v>0</v>
      </c>
      <c r="I3300" s="77" t="s">
        <v>1727</v>
      </c>
      <c r="J3300" s="77">
        <v>30.271128600000001</v>
      </c>
      <c r="K3300" s="77">
        <v>-97.743699500000005</v>
      </c>
      <c r="L3300" s="77">
        <v>2479.8399760738998</v>
      </c>
      <c r="M3300" s="77">
        <v>0.489081613579539</v>
      </c>
      <c r="N3300" s="77">
        <v>0</v>
      </c>
      <c r="O3300" s="77">
        <v>476.12927540618898</v>
      </c>
      <c r="P3300" s="87" cm="1">
        <f t="array" ref="P3300">IF($X3300="Non-local",VLOOKUP($E3300,$AI$64:$AW$68,COLUMN($AW:$AW)-COLUMN($AH:$AH),FALSE),IF($X3300="Unknown",VLOOKUP($E3300,$AI$71:$AW$75,COLUMN($AW:$AW)-COLUMN($AH:$AH),FALSE),0))</f>
        <v>223.99999999999997</v>
      </c>
      <c r="Q3300" s="87" cm="1">
        <f t="array" ref="Q3300">IF($X3300="Non-local",VLOOKUP($E3300,$AI$40:$AW$44,COLUMN($AW:$AW)-COLUMN($AH:$AH),FALSE),IF($X3300="Unknown",VLOOKUP($E3300,$AI$47:$AW$51,COLUMN($AW:$AW)-COLUMN($AH:$AH),FALSE),0))</f>
        <v>535.71460000000002</v>
      </c>
      <c r="R3300" s="87" cm="1">
        <f t="array" ref="R3300">IF($X3300="Non-local",VLOOKUP($E3300,$AI$88:$AW$92,COLUMN($AW:$AW)-COLUMN($AH:$AH),FALSE),IF($X3300="Unknown",VLOOKUP($E3300,$AI$95:$AW$99,COLUMN($AW:$AW)-COLUMN($AH:$AH),FALSE),0))</f>
        <v>0.13812461483017213</v>
      </c>
      <c r="S3300" s="87" cm="1">
        <f t="array" ref="S3300">VLOOKUP($E3300,$AI$111:$AW$115,COLUMN($AW:$AW)-COLUMN($AH:$AH),FALSE)</f>
        <v>431.69322000000005</v>
      </c>
      <c r="T3300" s="104">
        <f t="shared" si="651"/>
        <v>0.62720622840971108</v>
      </c>
      <c r="U3300" s="104">
        <f t="shared" si="652"/>
        <v>1667.5370954061891</v>
      </c>
      <c r="V3300" s="87" cm="1">
        <f t="array" ref="V3300">VLOOKUP($E3300,$AI$118:$AW$122,COLUMN($AW:$AW)-COLUMN($AH:$AH),FALSE)</f>
        <v>0</v>
      </c>
      <c r="W3300" s="87" t="str">
        <f t="shared" si="656"/>
        <v>Domestic</v>
      </c>
      <c r="X3300" s="87" t="str">
        <f t="shared" si="657"/>
        <v>Non-local</v>
      </c>
      <c r="Y3300" s="104"/>
      <c r="Z3300" s="87" t="str">
        <f t="shared" si="653"/>
        <v>USA</v>
      </c>
      <c r="AA3300" s="87" t="str">
        <f t="shared" si="654"/>
        <v>USA</v>
      </c>
      <c r="AB3300" s="82" cm="1">
        <f t="array" ref="AB3300">VLOOKUP(B3300,'GDP per Capita'!$T$2:$V$4235,COLUMN('GDP per Capita'!$V:$V)-COLUMN('GDP per Capita'!$S:$S),FALSE)</f>
        <v>63809.64</v>
      </c>
      <c r="AC3300" s="82">
        <f t="shared" si="649"/>
        <v>63809.64</v>
      </c>
      <c r="AD3300" s="82">
        <f t="shared" si="650"/>
        <v>63809.64</v>
      </c>
      <c r="AE3300" s="88">
        <f t="shared" si="655"/>
        <v>2.6132996447028836E-2</v>
      </c>
    </row>
    <row r="3301" spans="1:31">
      <c r="A3301" s="77" t="s">
        <v>927</v>
      </c>
      <c r="B3301" s="77">
        <v>3300</v>
      </c>
      <c r="C3301" s="77" t="s">
        <v>29</v>
      </c>
      <c r="D3301" s="77" t="s">
        <v>29</v>
      </c>
      <c r="E3301" s="77">
        <v>2017</v>
      </c>
      <c r="F3301" s="77">
        <v>34.147645199999999</v>
      </c>
      <c r="G3301" s="77">
        <v>-118.1444779</v>
      </c>
      <c r="H3301" s="77">
        <v>0</v>
      </c>
      <c r="I3301" s="77" t="s">
        <v>1727</v>
      </c>
      <c r="J3301" s="77">
        <v>30.271128600000001</v>
      </c>
      <c r="K3301" s="77">
        <v>-97.743699500000005</v>
      </c>
      <c r="L3301" s="77">
        <v>3927.0989919559202</v>
      </c>
      <c r="M3301" s="77">
        <v>0.71051672719042702</v>
      </c>
      <c r="N3301" s="77">
        <v>0</v>
      </c>
      <c r="O3301" s="77">
        <v>754.00300645553705</v>
      </c>
      <c r="P3301" s="87" cm="1">
        <f t="array" ref="P3301">IF($X3301="Non-local",VLOOKUP($E3301,$AI$64:$AW$68,COLUMN($AW:$AW)-COLUMN($AH:$AH),FALSE),IF($X3301="Unknown",VLOOKUP($E3301,$AI$71:$AW$75,COLUMN($AW:$AW)-COLUMN($AH:$AH),FALSE),0))</f>
        <v>223.99999999999997</v>
      </c>
      <c r="Q3301" s="87" cm="1">
        <f t="array" ref="Q3301">IF($X3301="Non-local",VLOOKUP($E3301,$AI$40:$AW$44,COLUMN($AW:$AW)-COLUMN($AH:$AH),FALSE),IF($X3301="Unknown",VLOOKUP($E3301,$AI$47:$AW$51,COLUMN($AW:$AW)-COLUMN($AH:$AH),FALSE),0))</f>
        <v>535.71460000000002</v>
      </c>
      <c r="R3301" s="87" cm="1">
        <f t="array" ref="R3301">IF($X3301="Non-local",VLOOKUP($E3301,$AI$88:$AW$92,COLUMN($AW:$AW)-COLUMN($AH:$AH),FALSE),IF($X3301="Unknown",VLOOKUP($E3301,$AI$95:$AW$99,COLUMN($AW:$AW)-COLUMN($AH:$AH),FALSE),0))</f>
        <v>0.13812461483017213</v>
      </c>
      <c r="S3301" s="87" cm="1">
        <f t="array" ref="S3301">VLOOKUP($E3301,$AI$111:$AW$115,COLUMN($AW:$AW)-COLUMN($AH:$AH),FALSE)</f>
        <v>431.69322000000005</v>
      </c>
      <c r="T3301" s="104">
        <f t="shared" si="651"/>
        <v>0.84864134202059915</v>
      </c>
      <c r="U3301" s="104">
        <f t="shared" si="652"/>
        <v>1945.4108264555371</v>
      </c>
      <c r="V3301" s="87" cm="1">
        <f t="array" ref="V3301">VLOOKUP($E3301,$AI$118:$AW$122,COLUMN($AW:$AW)-COLUMN($AH:$AH),FALSE)</f>
        <v>0</v>
      </c>
      <c r="W3301" s="87" t="str">
        <f t="shared" si="656"/>
        <v>Domestic</v>
      </c>
      <c r="X3301" s="87" t="str">
        <f t="shared" si="657"/>
        <v>Non-local</v>
      </c>
      <c r="Y3301" s="104"/>
      <c r="Z3301" s="87" t="str">
        <f t="shared" si="653"/>
        <v>USA</v>
      </c>
      <c r="AA3301" s="87" t="str">
        <f t="shared" si="654"/>
        <v>USA</v>
      </c>
      <c r="AB3301" s="82" cm="1">
        <f t="array" ref="AB3301">VLOOKUP(B3301,'GDP per Capita'!$T$2:$V$4235,COLUMN('GDP per Capita'!$V:$V)-COLUMN('GDP per Capita'!$S:$S),FALSE)</f>
        <v>63809.64</v>
      </c>
      <c r="AC3301" s="82">
        <f t="shared" si="649"/>
        <v>63809.64</v>
      </c>
      <c r="AD3301" s="82">
        <f t="shared" si="650"/>
        <v>63809.64</v>
      </c>
      <c r="AE3301" s="88">
        <f t="shared" si="655"/>
        <v>3.0487726093667619E-2</v>
      </c>
    </row>
    <row r="3302" spans="1:31">
      <c r="A3302" s="77" t="s">
        <v>964</v>
      </c>
      <c r="B3302" s="77">
        <v>3301</v>
      </c>
      <c r="C3302" s="77" t="s">
        <v>29</v>
      </c>
      <c r="D3302" s="77" t="s">
        <v>29</v>
      </c>
      <c r="E3302" s="77">
        <v>2017</v>
      </c>
      <c r="F3302" s="77">
        <v>30.271128600000001</v>
      </c>
      <c r="G3302" s="77">
        <v>-97.743699500000005</v>
      </c>
      <c r="H3302" s="77">
        <v>1</v>
      </c>
      <c r="I3302" s="77" t="s">
        <v>1727</v>
      </c>
      <c r="J3302" s="77">
        <v>30.271128600000001</v>
      </c>
      <c r="K3302" s="77">
        <v>-97.743699500000005</v>
      </c>
      <c r="L3302" s="77">
        <v>0</v>
      </c>
      <c r="M3302" s="77">
        <v>0</v>
      </c>
      <c r="N3302" s="77">
        <v>0</v>
      </c>
      <c r="O3302" s="77">
        <v>0</v>
      </c>
      <c r="P3302" s="87" cm="1">
        <f t="array" ref="P3302">IF($X3302="Non-local",VLOOKUP($E3302,$AI$64:$AW$68,COLUMN($AW:$AW)-COLUMN($AH:$AH),FALSE),IF($X3302="Unknown",VLOOKUP($E3302,$AI$71:$AW$75,COLUMN($AW:$AW)-COLUMN($AH:$AH),FALSE),0))</f>
        <v>0</v>
      </c>
      <c r="Q3302" s="87" cm="1">
        <f t="array" ref="Q3302">IF($X3302="Non-local",VLOOKUP($E3302,$AI$40:$AW$44,COLUMN($AW:$AW)-COLUMN($AH:$AH),FALSE),IF($X3302="Unknown",VLOOKUP($E3302,$AI$47:$AW$51,COLUMN($AW:$AW)-COLUMN($AH:$AH),FALSE),0))</f>
        <v>0</v>
      </c>
      <c r="R3302" s="87" cm="1">
        <f t="array" ref="R3302">IF($X3302="Non-local",VLOOKUP($E3302,$AI$88:$AW$92,COLUMN($AW:$AW)-COLUMN($AH:$AH),FALSE),IF($X3302="Unknown",VLOOKUP($E3302,$AI$95:$AW$99,COLUMN($AW:$AW)-COLUMN($AH:$AH),FALSE),0))</f>
        <v>0</v>
      </c>
      <c r="S3302" s="87" cm="1">
        <f t="array" ref="S3302">VLOOKUP($E3302,$AI$111:$AW$115,COLUMN($AW:$AW)-COLUMN($AH:$AH),FALSE)</f>
        <v>431.69322000000005</v>
      </c>
      <c r="T3302" s="104">
        <f t="shared" si="651"/>
        <v>0</v>
      </c>
      <c r="U3302" s="104">
        <f t="shared" si="652"/>
        <v>431.69322000000005</v>
      </c>
      <c r="V3302" s="87" cm="1">
        <f t="array" ref="V3302">VLOOKUP($E3302,$AI$118:$AW$122,COLUMN($AW:$AW)-COLUMN($AH:$AH),FALSE)</f>
        <v>0</v>
      </c>
      <c r="W3302" s="87" t="str">
        <f t="shared" si="656"/>
        <v>Domestic</v>
      </c>
      <c r="X3302" s="87" t="str">
        <f t="shared" si="657"/>
        <v>Local</v>
      </c>
      <c r="Y3302" s="104"/>
      <c r="Z3302" s="87" t="str">
        <f t="shared" si="653"/>
        <v>USA</v>
      </c>
      <c r="AA3302" s="87" t="str">
        <f t="shared" si="654"/>
        <v>USA</v>
      </c>
      <c r="AB3302" s="82" cm="1">
        <f t="array" ref="AB3302">VLOOKUP(B3302,'GDP per Capita'!$T$2:$V$4235,COLUMN('GDP per Capita'!$V:$V)-COLUMN('GDP per Capita'!$S:$S),FALSE)</f>
        <v>63809.64</v>
      </c>
      <c r="AC3302" s="82">
        <f t="shared" si="649"/>
        <v>63809.64</v>
      </c>
      <c r="AD3302" s="82">
        <f t="shared" si="650"/>
        <v>63809.64</v>
      </c>
      <c r="AE3302" s="88">
        <f t="shared" si="655"/>
        <v>6.765329188505061E-3</v>
      </c>
    </row>
    <row r="3303" spans="1:31">
      <c r="A3303" s="77" t="s">
        <v>928</v>
      </c>
      <c r="B3303" s="77">
        <v>3302</v>
      </c>
      <c r="C3303" s="77" t="s">
        <v>29</v>
      </c>
      <c r="D3303" s="77" t="s">
        <v>29</v>
      </c>
      <c r="E3303" s="77">
        <v>2017</v>
      </c>
      <c r="F3303" s="77">
        <v>42.268156899999902</v>
      </c>
      <c r="G3303" s="77">
        <v>-83.731229099999993</v>
      </c>
      <c r="H3303" s="77">
        <v>0</v>
      </c>
      <c r="I3303" s="77" t="s">
        <v>1727</v>
      </c>
      <c r="J3303" s="77">
        <v>30.271128600000001</v>
      </c>
      <c r="K3303" s="77">
        <v>-97.743699500000005</v>
      </c>
      <c r="L3303" s="77">
        <v>3655.0165790957999</v>
      </c>
      <c r="M3303" s="77">
        <v>0.66720192608289997</v>
      </c>
      <c r="N3303" s="77">
        <v>0</v>
      </c>
      <c r="O3303" s="77">
        <v>701.76318318639301</v>
      </c>
      <c r="P3303" s="87" cm="1">
        <f t="array" ref="P3303">IF($X3303="Non-local",VLOOKUP($E3303,$AI$64:$AW$68,COLUMN($AW:$AW)-COLUMN($AH:$AH),FALSE),IF($X3303="Unknown",VLOOKUP($E3303,$AI$71:$AW$75,COLUMN($AW:$AW)-COLUMN($AH:$AH),FALSE),0))</f>
        <v>223.99999999999997</v>
      </c>
      <c r="Q3303" s="87" cm="1">
        <f t="array" ref="Q3303">IF($X3303="Non-local",VLOOKUP($E3303,$AI$40:$AW$44,COLUMN($AW:$AW)-COLUMN($AH:$AH),FALSE),IF($X3303="Unknown",VLOOKUP($E3303,$AI$47:$AW$51,COLUMN($AW:$AW)-COLUMN($AH:$AH),FALSE),0))</f>
        <v>535.71460000000002</v>
      </c>
      <c r="R3303" s="87" cm="1">
        <f t="array" ref="R3303">IF($X3303="Non-local",VLOOKUP($E3303,$AI$88:$AW$92,COLUMN($AW:$AW)-COLUMN($AH:$AH),FALSE),IF($X3303="Unknown",VLOOKUP($E3303,$AI$95:$AW$99,COLUMN($AW:$AW)-COLUMN($AH:$AH),FALSE),0))</f>
        <v>0.13812461483017213</v>
      </c>
      <c r="S3303" s="87" cm="1">
        <f t="array" ref="S3303">VLOOKUP($E3303,$AI$111:$AW$115,COLUMN($AW:$AW)-COLUMN($AH:$AH),FALSE)</f>
        <v>431.69322000000005</v>
      </c>
      <c r="T3303" s="104">
        <f t="shared" si="651"/>
        <v>0.8053265409130721</v>
      </c>
      <c r="U3303" s="104">
        <f t="shared" si="652"/>
        <v>1893.1710031863931</v>
      </c>
      <c r="V3303" s="87" cm="1">
        <f t="array" ref="V3303">VLOOKUP($E3303,$AI$118:$AW$122,COLUMN($AW:$AW)-COLUMN($AH:$AH),FALSE)</f>
        <v>0</v>
      </c>
      <c r="W3303" s="87" t="str">
        <f t="shared" si="656"/>
        <v>Domestic</v>
      </c>
      <c r="X3303" s="87" t="str">
        <f t="shared" si="657"/>
        <v>Non-local</v>
      </c>
      <c r="Y3303" s="104"/>
      <c r="Z3303" s="87" t="str">
        <f t="shared" si="653"/>
        <v>USA</v>
      </c>
      <c r="AA3303" s="87" t="str">
        <f t="shared" si="654"/>
        <v>USA</v>
      </c>
      <c r="AB3303" s="82" cm="1">
        <f t="array" ref="AB3303">VLOOKUP(B3303,'GDP per Capita'!$T$2:$V$4235,COLUMN('GDP per Capita'!$V:$V)-COLUMN('GDP per Capita'!$S:$S),FALSE)</f>
        <v>63809.64</v>
      </c>
      <c r="AC3303" s="82">
        <f t="shared" si="649"/>
        <v>63809.64</v>
      </c>
      <c r="AD3303" s="82">
        <f t="shared" si="650"/>
        <v>63809.64</v>
      </c>
      <c r="AE3303" s="88">
        <f t="shared" si="655"/>
        <v>2.9669043786901057E-2</v>
      </c>
    </row>
    <row r="3304" spans="1:31">
      <c r="A3304" s="77" t="s">
        <v>928</v>
      </c>
      <c r="B3304" s="77">
        <v>3303</v>
      </c>
      <c r="C3304" s="77" t="s">
        <v>29</v>
      </c>
      <c r="D3304" s="77" t="s">
        <v>29</v>
      </c>
      <c r="E3304" s="77">
        <v>2017</v>
      </c>
      <c r="F3304" s="77">
        <v>42.268156899999902</v>
      </c>
      <c r="G3304" s="77">
        <v>-83.731229099999993</v>
      </c>
      <c r="H3304" s="77">
        <v>0</v>
      </c>
      <c r="I3304" s="77" t="s">
        <v>1727</v>
      </c>
      <c r="J3304" s="77">
        <v>30.271128600000001</v>
      </c>
      <c r="K3304" s="77">
        <v>-97.743699500000005</v>
      </c>
      <c r="L3304" s="77">
        <v>3655.0165790957999</v>
      </c>
      <c r="M3304" s="77">
        <v>0.66720192608289997</v>
      </c>
      <c r="N3304" s="77">
        <v>0</v>
      </c>
      <c r="O3304" s="77">
        <v>701.76318318639301</v>
      </c>
      <c r="P3304" s="87" cm="1">
        <f t="array" ref="P3304">IF($X3304="Non-local",VLOOKUP($E3304,$AI$64:$AW$68,COLUMN($AW:$AW)-COLUMN($AH:$AH),FALSE),IF($X3304="Unknown",VLOOKUP($E3304,$AI$71:$AW$75,COLUMN($AW:$AW)-COLUMN($AH:$AH),FALSE),0))</f>
        <v>223.99999999999997</v>
      </c>
      <c r="Q3304" s="87" cm="1">
        <f t="array" ref="Q3304">IF($X3304="Non-local",VLOOKUP($E3304,$AI$40:$AW$44,COLUMN($AW:$AW)-COLUMN($AH:$AH),FALSE),IF($X3304="Unknown",VLOOKUP($E3304,$AI$47:$AW$51,COLUMN($AW:$AW)-COLUMN($AH:$AH),FALSE),0))</f>
        <v>535.71460000000002</v>
      </c>
      <c r="R3304" s="87" cm="1">
        <f t="array" ref="R3304">IF($X3304="Non-local",VLOOKUP($E3304,$AI$88:$AW$92,COLUMN($AW:$AW)-COLUMN($AH:$AH),FALSE),IF($X3304="Unknown",VLOOKUP($E3304,$AI$95:$AW$99,COLUMN($AW:$AW)-COLUMN($AH:$AH),FALSE),0))</f>
        <v>0.13812461483017213</v>
      </c>
      <c r="S3304" s="87" cm="1">
        <f t="array" ref="S3304">VLOOKUP($E3304,$AI$111:$AW$115,COLUMN($AW:$AW)-COLUMN($AH:$AH),FALSE)</f>
        <v>431.69322000000005</v>
      </c>
      <c r="T3304" s="104">
        <f t="shared" si="651"/>
        <v>0.8053265409130721</v>
      </c>
      <c r="U3304" s="104">
        <f t="shared" si="652"/>
        <v>1893.1710031863931</v>
      </c>
      <c r="V3304" s="87" cm="1">
        <f t="array" ref="V3304">VLOOKUP($E3304,$AI$118:$AW$122,COLUMN($AW:$AW)-COLUMN($AH:$AH),FALSE)</f>
        <v>0</v>
      </c>
      <c r="W3304" s="87" t="str">
        <f t="shared" si="656"/>
        <v>Domestic</v>
      </c>
      <c r="X3304" s="87" t="str">
        <f t="shared" si="657"/>
        <v>Non-local</v>
      </c>
      <c r="Y3304" s="104"/>
      <c r="Z3304" s="87" t="str">
        <f t="shared" si="653"/>
        <v>USA</v>
      </c>
      <c r="AA3304" s="87" t="str">
        <f t="shared" si="654"/>
        <v>USA</v>
      </c>
      <c r="AB3304" s="82" cm="1">
        <f t="array" ref="AB3304">VLOOKUP(B3304,'GDP per Capita'!$T$2:$V$4235,COLUMN('GDP per Capita'!$V:$V)-COLUMN('GDP per Capita'!$S:$S),FALSE)</f>
        <v>63809.64</v>
      </c>
      <c r="AC3304" s="82">
        <f t="shared" si="649"/>
        <v>63809.64</v>
      </c>
      <c r="AD3304" s="82">
        <f t="shared" si="650"/>
        <v>63809.64</v>
      </c>
      <c r="AE3304" s="88">
        <f t="shared" si="655"/>
        <v>2.9669043786901057E-2</v>
      </c>
    </row>
    <row r="3305" spans="1:31">
      <c r="A3305" s="77" t="s">
        <v>1775</v>
      </c>
      <c r="B3305" s="77">
        <v>3304</v>
      </c>
      <c r="C3305" s="77" t="s">
        <v>29</v>
      </c>
      <c r="D3305" s="77" t="s">
        <v>29</v>
      </c>
      <c r="E3305" s="77">
        <v>2017</v>
      </c>
      <c r="F3305" s="77">
        <v>41.922244299999903</v>
      </c>
      <c r="G3305" s="77">
        <v>-91.4171209</v>
      </c>
      <c r="H3305" s="77">
        <v>0</v>
      </c>
      <c r="I3305" s="77" t="s">
        <v>1727</v>
      </c>
      <c r="J3305" s="77">
        <v>30.271128600000001</v>
      </c>
      <c r="K3305" s="77">
        <v>-97.743699500000005</v>
      </c>
      <c r="L3305" s="77">
        <v>2827.3989955475199</v>
      </c>
      <c r="M3305" s="77">
        <v>0.53544739388932205</v>
      </c>
      <c r="N3305" s="77">
        <v>0</v>
      </c>
      <c r="O3305" s="77">
        <v>542.86060714512405</v>
      </c>
      <c r="P3305" s="87" cm="1">
        <f t="array" ref="P3305">IF($X3305="Non-local",VLOOKUP($E3305,$AI$64:$AW$68,COLUMN($AW:$AW)-COLUMN($AH:$AH),FALSE),IF($X3305="Unknown",VLOOKUP($E3305,$AI$71:$AW$75,COLUMN($AW:$AW)-COLUMN($AH:$AH),FALSE),0))</f>
        <v>223.99999999999997</v>
      </c>
      <c r="Q3305" s="87" cm="1">
        <f t="array" ref="Q3305">IF($X3305="Non-local",VLOOKUP($E3305,$AI$40:$AW$44,COLUMN($AW:$AW)-COLUMN($AH:$AH),FALSE),IF($X3305="Unknown",VLOOKUP($E3305,$AI$47:$AW$51,COLUMN($AW:$AW)-COLUMN($AH:$AH),FALSE),0))</f>
        <v>535.71460000000002</v>
      </c>
      <c r="R3305" s="87" cm="1">
        <f t="array" ref="R3305">IF($X3305="Non-local",VLOOKUP($E3305,$AI$88:$AW$92,COLUMN($AW:$AW)-COLUMN($AH:$AH),FALSE),IF($X3305="Unknown",VLOOKUP($E3305,$AI$95:$AW$99,COLUMN($AW:$AW)-COLUMN($AH:$AH),FALSE),0))</f>
        <v>0.13812461483017213</v>
      </c>
      <c r="S3305" s="87" cm="1">
        <f t="array" ref="S3305">VLOOKUP($E3305,$AI$111:$AW$115,COLUMN($AW:$AW)-COLUMN($AH:$AH),FALSE)</f>
        <v>431.69322000000005</v>
      </c>
      <c r="T3305" s="104">
        <f t="shared" si="651"/>
        <v>0.67357200871949419</v>
      </c>
      <c r="U3305" s="104">
        <f t="shared" si="652"/>
        <v>1734.2684271451242</v>
      </c>
      <c r="V3305" s="87" cm="1">
        <f t="array" ref="V3305">VLOOKUP($E3305,$AI$118:$AW$122,COLUMN($AW:$AW)-COLUMN($AH:$AH),FALSE)</f>
        <v>0</v>
      </c>
      <c r="W3305" s="87" t="str">
        <f t="shared" si="656"/>
        <v>Domestic</v>
      </c>
      <c r="X3305" s="87" t="str">
        <f t="shared" si="657"/>
        <v>Non-local</v>
      </c>
      <c r="Y3305" s="104"/>
      <c r="Z3305" s="87" t="str">
        <f t="shared" si="653"/>
        <v>USA</v>
      </c>
      <c r="AA3305" s="87" t="str">
        <f t="shared" si="654"/>
        <v>USA</v>
      </c>
      <c r="AB3305" s="82" cm="1">
        <f t="array" ref="AB3305">VLOOKUP(B3305,'GDP per Capita'!$T$2:$V$4235,COLUMN('GDP per Capita'!$V:$V)-COLUMN('GDP per Capita'!$S:$S),FALSE)</f>
        <v>63809.64</v>
      </c>
      <c r="AC3305" s="82">
        <f t="shared" si="649"/>
        <v>63809.64</v>
      </c>
      <c r="AD3305" s="82">
        <f t="shared" si="650"/>
        <v>63809.64</v>
      </c>
      <c r="AE3305" s="88">
        <f t="shared" si="655"/>
        <v>2.7178784070010804E-2</v>
      </c>
    </row>
    <row r="3306" spans="1:31">
      <c r="A3306" s="77" t="s">
        <v>920</v>
      </c>
      <c r="B3306" s="77">
        <v>3305</v>
      </c>
      <c r="C3306" s="77" t="s">
        <v>29</v>
      </c>
      <c r="D3306" s="77" t="s">
        <v>29</v>
      </c>
      <c r="E3306" s="77">
        <v>2017</v>
      </c>
      <c r="F3306" s="77">
        <v>32.222876499999998</v>
      </c>
      <c r="G3306" s="77">
        <v>-110.9748477</v>
      </c>
      <c r="H3306" s="77">
        <v>0</v>
      </c>
      <c r="I3306" s="77" t="s">
        <v>1727</v>
      </c>
      <c r="J3306" s="77">
        <v>30.271128600000001</v>
      </c>
      <c r="K3306" s="77">
        <v>-97.743699500000005</v>
      </c>
      <c r="L3306" s="77">
        <v>2551.0692470172899</v>
      </c>
      <c r="M3306" s="77">
        <v>0.49848706666160503</v>
      </c>
      <c r="N3306" s="77">
        <v>0</v>
      </c>
      <c r="O3306" s="77">
        <v>489.80529542732</v>
      </c>
      <c r="P3306" s="87" cm="1">
        <f t="array" ref="P3306">IF($X3306="Non-local",VLOOKUP($E3306,$AI$64:$AW$68,COLUMN($AW:$AW)-COLUMN($AH:$AH),FALSE),IF($X3306="Unknown",VLOOKUP($E3306,$AI$71:$AW$75,COLUMN($AW:$AW)-COLUMN($AH:$AH),FALSE),0))</f>
        <v>223.99999999999997</v>
      </c>
      <c r="Q3306" s="87" cm="1">
        <f t="array" ref="Q3306">IF($X3306="Non-local",VLOOKUP($E3306,$AI$40:$AW$44,COLUMN($AW:$AW)-COLUMN($AH:$AH),FALSE),IF($X3306="Unknown",VLOOKUP($E3306,$AI$47:$AW$51,COLUMN($AW:$AW)-COLUMN($AH:$AH),FALSE),0))</f>
        <v>535.71460000000002</v>
      </c>
      <c r="R3306" s="87" cm="1">
        <f t="array" ref="R3306">IF($X3306="Non-local",VLOOKUP($E3306,$AI$88:$AW$92,COLUMN($AW:$AW)-COLUMN($AH:$AH),FALSE),IF($X3306="Unknown",VLOOKUP($E3306,$AI$95:$AW$99,COLUMN($AW:$AW)-COLUMN($AH:$AH),FALSE),0))</f>
        <v>0.13812461483017213</v>
      </c>
      <c r="S3306" s="87" cm="1">
        <f t="array" ref="S3306">VLOOKUP($E3306,$AI$111:$AW$115,COLUMN($AW:$AW)-COLUMN($AH:$AH),FALSE)</f>
        <v>431.69322000000005</v>
      </c>
      <c r="T3306" s="104">
        <f t="shared" si="651"/>
        <v>0.63661168149177716</v>
      </c>
      <c r="U3306" s="104">
        <f t="shared" si="652"/>
        <v>1681.2131154273202</v>
      </c>
      <c r="V3306" s="87" cm="1">
        <f t="array" ref="V3306">VLOOKUP($E3306,$AI$118:$AW$122,COLUMN($AW:$AW)-COLUMN($AH:$AH),FALSE)</f>
        <v>0</v>
      </c>
      <c r="W3306" s="87" t="str">
        <f t="shared" si="656"/>
        <v>Domestic</v>
      </c>
      <c r="X3306" s="87" t="str">
        <f t="shared" si="657"/>
        <v>Non-local</v>
      </c>
      <c r="Y3306" s="104"/>
      <c r="Z3306" s="87" t="str">
        <f t="shared" si="653"/>
        <v>USA</v>
      </c>
      <c r="AA3306" s="87" t="str">
        <f t="shared" si="654"/>
        <v>USA</v>
      </c>
      <c r="AB3306" s="82" cm="1">
        <f t="array" ref="AB3306">VLOOKUP(B3306,'GDP per Capita'!$T$2:$V$4235,COLUMN('GDP per Capita'!$V:$V)-COLUMN('GDP per Capita'!$S:$S),FALSE)</f>
        <v>63809.64</v>
      </c>
      <c r="AC3306" s="82">
        <f t="shared" si="649"/>
        <v>63809.64</v>
      </c>
      <c r="AD3306" s="82">
        <f t="shared" si="650"/>
        <v>63809.64</v>
      </c>
      <c r="AE3306" s="88">
        <f t="shared" si="655"/>
        <v>2.6347321743663187E-2</v>
      </c>
    </row>
    <row r="3307" spans="1:31">
      <c r="A3307" s="77" t="s">
        <v>920</v>
      </c>
      <c r="B3307" s="77">
        <v>3306</v>
      </c>
      <c r="C3307" s="77" t="s">
        <v>29</v>
      </c>
      <c r="D3307" s="77" t="s">
        <v>29</v>
      </c>
      <c r="E3307" s="77">
        <v>2017</v>
      </c>
      <c r="F3307" s="77">
        <v>32.222876499999998</v>
      </c>
      <c r="G3307" s="77">
        <v>-110.9748477</v>
      </c>
      <c r="H3307" s="77">
        <v>0</v>
      </c>
      <c r="I3307" s="77" t="s">
        <v>1727</v>
      </c>
      <c r="J3307" s="77">
        <v>30.271128600000001</v>
      </c>
      <c r="K3307" s="77">
        <v>-97.743699500000005</v>
      </c>
      <c r="L3307" s="77">
        <v>2551.0692470172899</v>
      </c>
      <c r="M3307" s="77">
        <v>0.49848706666160503</v>
      </c>
      <c r="N3307" s="77">
        <v>0</v>
      </c>
      <c r="O3307" s="77">
        <v>489.80529542732</v>
      </c>
      <c r="P3307" s="87" cm="1">
        <f t="array" ref="P3307">IF($X3307="Non-local",VLOOKUP($E3307,$AI$64:$AW$68,COLUMN($AW:$AW)-COLUMN($AH:$AH),FALSE),IF($X3307="Unknown",VLOOKUP($E3307,$AI$71:$AW$75,COLUMN($AW:$AW)-COLUMN($AH:$AH),FALSE),0))</f>
        <v>223.99999999999997</v>
      </c>
      <c r="Q3307" s="87" cm="1">
        <f t="array" ref="Q3307">IF($X3307="Non-local",VLOOKUP($E3307,$AI$40:$AW$44,COLUMN($AW:$AW)-COLUMN($AH:$AH),FALSE),IF($X3307="Unknown",VLOOKUP($E3307,$AI$47:$AW$51,COLUMN($AW:$AW)-COLUMN($AH:$AH),FALSE),0))</f>
        <v>535.71460000000002</v>
      </c>
      <c r="R3307" s="87" cm="1">
        <f t="array" ref="R3307">IF($X3307="Non-local",VLOOKUP($E3307,$AI$88:$AW$92,COLUMN($AW:$AW)-COLUMN($AH:$AH),FALSE),IF($X3307="Unknown",VLOOKUP($E3307,$AI$95:$AW$99,COLUMN($AW:$AW)-COLUMN($AH:$AH),FALSE),0))</f>
        <v>0.13812461483017213</v>
      </c>
      <c r="S3307" s="87" cm="1">
        <f t="array" ref="S3307">VLOOKUP($E3307,$AI$111:$AW$115,COLUMN($AW:$AW)-COLUMN($AH:$AH),FALSE)</f>
        <v>431.69322000000005</v>
      </c>
      <c r="T3307" s="104">
        <f t="shared" si="651"/>
        <v>0.63661168149177716</v>
      </c>
      <c r="U3307" s="104">
        <f t="shared" si="652"/>
        <v>1681.2131154273202</v>
      </c>
      <c r="V3307" s="87" cm="1">
        <f t="array" ref="V3307">VLOOKUP($E3307,$AI$118:$AW$122,COLUMN($AW:$AW)-COLUMN($AH:$AH),FALSE)</f>
        <v>0</v>
      </c>
      <c r="W3307" s="87" t="str">
        <f t="shared" si="656"/>
        <v>Domestic</v>
      </c>
      <c r="X3307" s="87" t="str">
        <f t="shared" si="657"/>
        <v>Non-local</v>
      </c>
      <c r="Y3307" s="104"/>
      <c r="Z3307" s="87" t="str">
        <f t="shared" si="653"/>
        <v>USA</v>
      </c>
      <c r="AA3307" s="87" t="str">
        <f t="shared" si="654"/>
        <v>USA</v>
      </c>
      <c r="AB3307" s="82" cm="1">
        <f t="array" ref="AB3307">VLOOKUP(B3307,'GDP per Capita'!$T$2:$V$4235,COLUMN('GDP per Capita'!$V:$V)-COLUMN('GDP per Capita'!$S:$S),FALSE)</f>
        <v>63809.64</v>
      </c>
      <c r="AC3307" s="82">
        <f t="shared" ref="AC3307:AC3370" si="658">IFERROR(AB3307,"")</f>
        <v>63809.64</v>
      </c>
      <c r="AD3307" s="82">
        <f t="shared" ref="AD3307:AD3370" si="659">IFERROR(AB3307,AVERAGE(AC$2:AC$2538))</f>
        <v>63809.64</v>
      </c>
      <c r="AE3307" s="88">
        <f t="shared" si="655"/>
        <v>2.6347321743663187E-2</v>
      </c>
    </row>
    <row r="3308" spans="1:31">
      <c r="A3308" s="77" t="s">
        <v>911</v>
      </c>
      <c r="B3308" s="77">
        <v>3307</v>
      </c>
      <c r="C3308" s="77" t="s">
        <v>29</v>
      </c>
      <c r="D3308" s="77" t="s">
        <v>29</v>
      </c>
      <c r="E3308" s="77">
        <v>2017</v>
      </c>
      <c r="F3308" s="77">
        <v>42.3750997</v>
      </c>
      <c r="G3308" s="77">
        <v>-71.105615700000001</v>
      </c>
      <c r="H3308" s="77">
        <v>0</v>
      </c>
      <c r="I3308" s="77" t="s">
        <v>1727</v>
      </c>
      <c r="J3308" s="77">
        <v>30.271128600000001</v>
      </c>
      <c r="K3308" s="77">
        <v>-97.743699500000005</v>
      </c>
      <c r="L3308" s="77">
        <v>5445.9241754648101</v>
      </c>
      <c r="M3308" s="77">
        <v>0.93688752265675002</v>
      </c>
      <c r="N3308" s="77">
        <v>0</v>
      </c>
      <c r="O3308" s="77">
        <v>653.51090105577703</v>
      </c>
      <c r="P3308" s="87" cm="1">
        <f t="array" ref="P3308">IF($X3308="Non-local",VLOOKUP($E3308,$AI$64:$AW$68,COLUMN($AW:$AW)-COLUMN($AH:$AH),FALSE),IF($X3308="Unknown",VLOOKUP($E3308,$AI$71:$AW$75,COLUMN($AW:$AW)-COLUMN($AH:$AH),FALSE),0))</f>
        <v>223.99999999999997</v>
      </c>
      <c r="Q3308" s="87" cm="1">
        <f t="array" ref="Q3308">IF($X3308="Non-local",VLOOKUP($E3308,$AI$40:$AW$44,COLUMN($AW:$AW)-COLUMN($AH:$AH),FALSE),IF($X3308="Unknown",VLOOKUP($E3308,$AI$47:$AW$51,COLUMN($AW:$AW)-COLUMN($AH:$AH),FALSE),0))</f>
        <v>535.71460000000002</v>
      </c>
      <c r="R3308" s="87" cm="1">
        <f t="array" ref="R3308">IF($X3308="Non-local",VLOOKUP($E3308,$AI$88:$AW$92,COLUMN($AW:$AW)-COLUMN($AH:$AH),FALSE),IF($X3308="Unknown",VLOOKUP($E3308,$AI$95:$AW$99,COLUMN($AW:$AW)-COLUMN($AH:$AH),FALSE),0))</f>
        <v>0.13812461483017213</v>
      </c>
      <c r="S3308" s="87" cm="1">
        <f t="array" ref="S3308">VLOOKUP($E3308,$AI$111:$AW$115,COLUMN($AW:$AW)-COLUMN($AH:$AH),FALSE)</f>
        <v>431.69322000000005</v>
      </c>
      <c r="T3308" s="104">
        <f t="shared" si="651"/>
        <v>1.0750121374869221</v>
      </c>
      <c r="U3308" s="104">
        <f t="shared" si="652"/>
        <v>1844.918721055777</v>
      </c>
      <c r="V3308" s="87" cm="1">
        <f t="array" ref="V3308">VLOOKUP($E3308,$AI$118:$AW$122,COLUMN($AW:$AW)-COLUMN($AH:$AH),FALSE)</f>
        <v>0</v>
      </c>
      <c r="W3308" s="87" t="str">
        <f t="shared" si="656"/>
        <v>Domestic</v>
      </c>
      <c r="X3308" s="87" t="str">
        <f t="shared" si="657"/>
        <v>Non-local</v>
      </c>
      <c r="Y3308" s="104"/>
      <c r="Z3308" s="87" t="str">
        <f t="shared" si="653"/>
        <v>USA</v>
      </c>
      <c r="AA3308" s="87" t="str">
        <f t="shared" si="654"/>
        <v>USA</v>
      </c>
      <c r="AB3308" s="82" cm="1">
        <f t="array" ref="AB3308">VLOOKUP(B3308,'GDP per Capita'!$T$2:$V$4235,COLUMN('GDP per Capita'!$V:$V)-COLUMN('GDP per Capita'!$S:$S),FALSE)</f>
        <v>63809.64</v>
      </c>
      <c r="AC3308" s="82">
        <f t="shared" si="658"/>
        <v>63809.64</v>
      </c>
      <c r="AD3308" s="82">
        <f t="shared" si="659"/>
        <v>63809.64</v>
      </c>
      <c r="AE3308" s="88">
        <f t="shared" si="655"/>
        <v>2.8912852682694605E-2</v>
      </c>
    </row>
    <row r="3309" spans="1:31">
      <c r="A3309" s="77" t="s">
        <v>1176</v>
      </c>
      <c r="B3309" s="77">
        <v>3308</v>
      </c>
      <c r="C3309" s="77" t="s">
        <v>29</v>
      </c>
      <c r="D3309" s="77" t="s">
        <v>29</v>
      </c>
      <c r="E3309" s="77">
        <v>2017</v>
      </c>
      <c r="F3309" s="77">
        <v>44.950403700000003</v>
      </c>
      <c r="G3309" s="77">
        <v>-93.101502599999904</v>
      </c>
      <c r="H3309" s="77">
        <v>0</v>
      </c>
      <c r="I3309" s="77" t="s">
        <v>1727</v>
      </c>
      <c r="J3309" s="77">
        <v>30.271128600000001</v>
      </c>
      <c r="K3309" s="77">
        <v>-97.743699500000005</v>
      </c>
      <c r="L3309" s="77">
        <v>3363.8699443587202</v>
      </c>
      <c r="M3309" s="77">
        <v>0.62085215123271298</v>
      </c>
      <c r="N3309" s="77">
        <v>0</v>
      </c>
      <c r="O3309" s="77">
        <v>645.86302931687396</v>
      </c>
      <c r="P3309" s="87" cm="1">
        <f t="array" ref="P3309">IF($X3309="Non-local",VLOOKUP($E3309,$AI$64:$AW$68,COLUMN($AW:$AW)-COLUMN($AH:$AH),FALSE),IF($X3309="Unknown",VLOOKUP($E3309,$AI$71:$AW$75,COLUMN($AW:$AW)-COLUMN($AH:$AH),FALSE),0))</f>
        <v>223.99999999999997</v>
      </c>
      <c r="Q3309" s="87" cm="1">
        <f t="array" ref="Q3309">IF($X3309="Non-local",VLOOKUP($E3309,$AI$40:$AW$44,COLUMN($AW:$AW)-COLUMN($AH:$AH),FALSE),IF($X3309="Unknown",VLOOKUP($E3309,$AI$47:$AW$51,COLUMN($AW:$AW)-COLUMN($AH:$AH),FALSE),0))</f>
        <v>535.71460000000002</v>
      </c>
      <c r="R3309" s="87" cm="1">
        <f t="array" ref="R3309">IF($X3309="Non-local",VLOOKUP($E3309,$AI$88:$AW$92,COLUMN($AW:$AW)-COLUMN($AH:$AH),FALSE),IF($X3309="Unknown",VLOOKUP($E3309,$AI$95:$AW$99,COLUMN($AW:$AW)-COLUMN($AH:$AH),FALSE),0))</f>
        <v>0.13812461483017213</v>
      </c>
      <c r="S3309" s="87" cm="1">
        <f t="array" ref="S3309">VLOOKUP($E3309,$AI$111:$AW$115,COLUMN($AW:$AW)-COLUMN($AH:$AH),FALSE)</f>
        <v>431.69322000000005</v>
      </c>
      <c r="T3309" s="104">
        <f t="shared" si="651"/>
        <v>0.75897676606288511</v>
      </c>
      <c r="U3309" s="104">
        <f t="shared" si="652"/>
        <v>1837.2708493168741</v>
      </c>
      <c r="V3309" s="87" cm="1">
        <f t="array" ref="V3309">VLOOKUP($E3309,$AI$118:$AW$122,COLUMN($AW:$AW)-COLUMN($AH:$AH),FALSE)</f>
        <v>0</v>
      </c>
      <c r="W3309" s="87" t="str">
        <f t="shared" si="656"/>
        <v>Domestic</v>
      </c>
      <c r="X3309" s="87" t="str">
        <f t="shared" si="657"/>
        <v>Non-local</v>
      </c>
      <c r="Y3309" s="104"/>
      <c r="Z3309" s="87" t="str">
        <f t="shared" si="653"/>
        <v>USA</v>
      </c>
      <c r="AA3309" s="87" t="str">
        <f t="shared" si="654"/>
        <v>USA</v>
      </c>
      <c r="AB3309" s="82" cm="1">
        <f t="array" ref="AB3309">VLOOKUP(B3309,'GDP per Capita'!$T$2:$V$4235,COLUMN('GDP per Capita'!$V:$V)-COLUMN('GDP per Capita'!$S:$S),FALSE)</f>
        <v>63809.64</v>
      </c>
      <c r="AC3309" s="82">
        <f t="shared" si="658"/>
        <v>63809.64</v>
      </c>
      <c r="AD3309" s="82">
        <f t="shared" si="659"/>
        <v>63809.64</v>
      </c>
      <c r="AE3309" s="88">
        <f t="shared" si="655"/>
        <v>2.8792998194581164E-2</v>
      </c>
    </row>
    <row r="3310" spans="1:31">
      <c r="A3310" s="77" t="s">
        <v>1006</v>
      </c>
      <c r="B3310" s="77">
        <v>3309</v>
      </c>
      <c r="C3310" s="77" t="s">
        <v>29</v>
      </c>
      <c r="D3310" s="77" t="s">
        <v>29</v>
      </c>
      <c r="E3310" s="77">
        <v>2017</v>
      </c>
      <c r="F3310" s="77">
        <v>38.995946099999998</v>
      </c>
      <c r="G3310" s="77">
        <v>-77.0276230999999</v>
      </c>
      <c r="H3310" s="77">
        <v>0</v>
      </c>
      <c r="I3310" s="77" t="s">
        <v>1727</v>
      </c>
      <c r="J3310" s="77">
        <v>30.271128600000001</v>
      </c>
      <c r="K3310" s="77">
        <v>-97.743699500000005</v>
      </c>
      <c r="L3310" s="77">
        <v>4244.4778090422396</v>
      </c>
      <c r="M3310" s="77">
        <v>0.76104259614801895</v>
      </c>
      <c r="N3310" s="77">
        <v>0</v>
      </c>
      <c r="O3310" s="77">
        <v>509.33733708506901</v>
      </c>
      <c r="P3310" s="87" cm="1">
        <f t="array" ref="P3310">IF($X3310="Non-local",VLOOKUP($E3310,$AI$64:$AW$68,COLUMN($AW:$AW)-COLUMN($AH:$AH),FALSE),IF($X3310="Unknown",VLOOKUP($E3310,$AI$71:$AW$75,COLUMN($AW:$AW)-COLUMN($AH:$AH),FALSE),0))</f>
        <v>223.99999999999997</v>
      </c>
      <c r="Q3310" s="87" cm="1">
        <f t="array" ref="Q3310">IF($X3310="Non-local",VLOOKUP($E3310,$AI$40:$AW$44,COLUMN($AW:$AW)-COLUMN($AH:$AH),FALSE),IF($X3310="Unknown",VLOOKUP($E3310,$AI$47:$AW$51,COLUMN($AW:$AW)-COLUMN($AH:$AH),FALSE),0))</f>
        <v>535.71460000000002</v>
      </c>
      <c r="R3310" s="87" cm="1">
        <f t="array" ref="R3310">IF($X3310="Non-local",VLOOKUP($E3310,$AI$88:$AW$92,COLUMN($AW:$AW)-COLUMN($AH:$AH),FALSE),IF($X3310="Unknown",VLOOKUP($E3310,$AI$95:$AW$99,COLUMN($AW:$AW)-COLUMN($AH:$AH),FALSE),0))</f>
        <v>0.13812461483017213</v>
      </c>
      <c r="S3310" s="87" cm="1">
        <f t="array" ref="S3310">VLOOKUP($E3310,$AI$111:$AW$115,COLUMN($AW:$AW)-COLUMN($AH:$AH),FALSE)</f>
        <v>431.69322000000005</v>
      </c>
      <c r="T3310" s="104">
        <f t="shared" si="651"/>
        <v>0.89916721097819108</v>
      </c>
      <c r="U3310" s="104">
        <f t="shared" si="652"/>
        <v>1700.745157085069</v>
      </c>
      <c r="V3310" s="87" cm="1">
        <f t="array" ref="V3310">VLOOKUP($E3310,$AI$118:$AW$122,COLUMN($AW:$AW)-COLUMN($AH:$AH),FALSE)</f>
        <v>0</v>
      </c>
      <c r="W3310" s="87" t="str">
        <f t="shared" si="656"/>
        <v>Domestic</v>
      </c>
      <c r="X3310" s="87" t="str">
        <f t="shared" si="657"/>
        <v>Non-local</v>
      </c>
      <c r="Y3310" s="104"/>
      <c r="Z3310" s="87" t="str">
        <f t="shared" si="653"/>
        <v>USA</v>
      </c>
      <c r="AA3310" s="87" t="str">
        <f t="shared" si="654"/>
        <v>USA</v>
      </c>
      <c r="AB3310" s="82" cm="1">
        <f t="array" ref="AB3310">VLOOKUP(B3310,'GDP per Capita'!$T$2:$V$4235,COLUMN('GDP per Capita'!$V:$V)-COLUMN('GDP per Capita'!$S:$S),FALSE)</f>
        <v>63809.64</v>
      </c>
      <c r="AC3310" s="82">
        <f t="shared" si="658"/>
        <v>63809.64</v>
      </c>
      <c r="AD3310" s="82">
        <f t="shared" si="659"/>
        <v>63809.64</v>
      </c>
      <c r="AE3310" s="88">
        <f t="shared" si="655"/>
        <v>2.6653420346597616E-2</v>
      </c>
    </row>
    <row r="3311" spans="1:31">
      <c r="A3311" s="77" t="s">
        <v>1182</v>
      </c>
      <c r="B3311" s="77">
        <v>3310</v>
      </c>
      <c r="C3311" s="77" t="s">
        <v>29</v>
      </c>
      <c r="D3311" s="77" t="s">
        <v>29</v>
      </c>
      <c r="E3311" s="77">
        <v>2017</v>
      </c>
      <c r="F3311" s="77">
        <v>37.8708393</v>
      </c>
      <c r="G3311" s="77">
        <v>-122.272863899999</v>
      </c>
      <c r="H3311" s="77">
        <v>0</v>
      </c>
      <c r="I3311" s="77" t="s">
        <v>1727</v>
      </c>
      <c r="J3311" s="77">
        <v>30.271128600000001</v>
      </c>
      <c r="K3311" s="77">
        <v>-97.743699500000005</v>
      </c>
      <c r="L3311" s="77">
        <v>4806.7164035893902</v>
      </c>
      <c r="M3311" s="77">
        <v>0.85054949459758999</v>
      </c>
      <c r="N3311" s="77">
        <v>0</v>
      </c>
      <c r="O3311" s="77">
        <v>576.80596843072703</v>
      </c>
      <c r="P3311" s="87" cm="1">
        <f t="array" ref="P3311">IF($X3311="Non-local",VLOOKUP($E3311,$AI$64:$AW$68,COLUMN($AW:$AW)-COLUMN($AH:$AH),FALSE),IF($X3311="Unknown",VLOOKUP($E3311,$AI$71:$AW$75,COLUMN($AW:$AW)-COLUMN($AH:$AH),FALSE),0))</f>
        <v>223.99999999999997</v>
      </c>
      <c r="Q3311" s="87" cm="1">
        <f t="array" ref="Q3311">IF($X3311="Non-local",VLOOKUP($E3311,$AI$40:$AW$44,COLUMN($AW:$AW)-COLUMN($AH:$AH),FALSE),IF($X3311="Unknown",VLOOKUP($E3311,$AI$47:$AW$51,COLUMN($AW:$AW)-COLUMN($AH:$AH),FALSE),0))</f>
        <v>535.71460000000002</v>
      </c>
      <c r="R3311" s="87" cm="1">
        <f t="array" ref="R3311">IF($X3311="Non-local",VLOOKUP($E3311,$AI$88:$AW$92,COLUMN($AW:$AW)-COLUMN($AH:$AH),FALSE),IF($X3311="Unknown",VLOOKUP($E3311,$AI$95:$AW$99,COLUMN($AW:$AW)-COLUMN($AH:$AH),FALSE),0))</f>
        <v>0.13812461483017213</v>
      </c>
      <c r="S3311" s="87" cm="1">
        <f t="array" ref="S3311">VLOOKUP($E3311,$AI$111:$AW$115,COLUMN($AW:$AW)-COLUMN($AH:$AH),FALSE)</f>
        <v>431.69322000000005</v>
      </c>
      <c r="T3311" s="104">
        <f t="shared" si="651"/>
        <v>0.98867410942776213</v>
      </c>
      <c r="U3311" s="104">
        <f t="shared" si="652"/>
        <v>1768.2137884307272</v>
      </c>
      <c r="V3311" s="87" cm="1">
        <f t="array" ref="V3311">VLOOKUP($E3311,$AI$118:$AW$122,COLUMN($AW:$AW)-COLUMN($AH:$AH),FALSE)</f>
        <v>0</v>
      </c>
      <c r="W3311" s="87" t="str">
        <f t="shared" si="656"/>
        <v>Domestic</v>
      </c>
      <c r="X3311" s="87" t="str">
        <f t="shared" si="657"/>
        <v>Non-local</v>
      </c>
      <c r="Y3311" s="104"/>
      <c r="Z3311" s="87" t="str">
        <f t="shared" si="653"/>
        <v>USA</v>
      </c>
      <c r="AA3311" s="87" t="str">
        <f t="shared" si="654"/>
        <v>USA</v>
      </c>
      <c r="AB3311" s="82" cm="1">
        <f t="array" ref="AB3311">VLOOKUP(B3311,'GDP per Capita'!$T$2:$V$4235,COLUMN('GDP per Capita'!$V:$V)-COLUMN('GDP per Capita'!$S:$S),FALSE)</f>
        <v>63809.64</v>
      </c>
      <c r="AC3311" s="82">
        <f t="shared" si="658"/>
        <v>63809.64</v>
      </c>
      <c r="AD3311" s="82">
        <f t="shared" si="659"/>
        <v>63809.64</v>
      </c>
      <c r="AE3311" s="88">
        <f t="shared" si="655"/>
        <v>2.7710762643868968E-2</v>
      </c>
    </row>
    <row r="3312" spans="1:31">
      <c r="A3312" s="77" t="s">
        <v>927</v>
      </c>
      <c r="B3312" s="77">
        <v>3311</v>
      </c>
      <c r="C3312" s="77" t="s">
        <v>29</v>
      </c>
      <c r="D3312" s="77" t="s">
        <v>29</v>
      </c>
      <c r="E3312" s="77">
        <v>2017</v>
      </c>
      <c r="F3312" s="77">
        <v>34.147645199999999</v>
      </c>
      <c r="G3312" s="77">
        <v>-118.1444779</v>
      </c>
      <c r="H3312" s="77">
        <v>0</v>
      </c>
      <c r="I3312" s="77" t="s">
        <v>1727</v>
      </c>
      <c r="J3312" s="77">
        <v>30.271128600000001</v>
      </c>
      <c r="K3312" s="77">
        <v>-97.743699500000005</v>
      </c>
      <c r="L3312" s="77">
        <v>3927.0989919559202</v>
      </c>
      <c r="M3312" s="77">
        <v>0.71051672719042702</v>
      </c>
      <c r="N3312" s="77">
        <v>0</v>
      </c>
      <c r="O3312" s="77">
        <v>754.00300645553705</v>
      </c>
      <c r="P3312" s="87" cm="1">
        <f t="array" ref="P3312">IF($X3312="Non-local",VLOOKUP($E3312,$AI$64:$AW$68,COLUMN($AW:$AW)-COLUMN($AH:$AH),FALSE),IF($X3312="Unknown",VLOOKUP($E3312,$AI$71:$AW$75,COLUMN($AW:$AW)-COLUMN($AH:$AH),FALSE),0))</f>
        <v>223.99999999999997</v>
      </c>
      <c r="Q3312" s="87" cm="1">
        <f t="array" ref="Q3312">IF($X3312="Non-local",VLOOKUP($E3312,$AI$40:$AW$44,COLUMN($AW:$AW)-COLUMN($AH:$AH),FALSE),IF($X3312="Unknown",VLOOKUP($E3312,$AI$47:$AW$51,COLUMN($AW:$AW)-COLUMN($AH:$AH),FALSE),0))</f>
        <v>535.71460000000002</v>
      </c>
      <c r="R3312" s="87" cm="1">
        <f t="array" ref="R3312">IF($X3312="Non-local",VLOOKUP($E3312,$AI$88:$AW$92,COLUMN($AW:$AW)-COLUMN($AH:$AH),FALSE),IF($X3312="Unknown",VLOOKUP($E3312,$AI$95:$AW$99,COLUMN($AW:$AW)-COLUMN($AH:$AH),FALSE),0))</f>
        <v>0.13812461483017213</v>
      </c>
      <c r="S3312" s="87" cm="1">
        <f t="array" ref="S3312">VLOOKUP($E3312,$AI$111:$AW$115,COLUMN($AW:$AW)-COLUMN($AH:$AH),FALSE)</f>
        <v>431.69322000000005</v>
      </c>
      <c r="T3312" s="104">
        <f t="shared" si="651"/>
        <v>0.84864134202059915</v>
      </c>
      <c r="U3312" s="104">
        <f t="shared" si="652"/>
        <v>1945.4108264555371</v>
      </c>
      <c r="V3312" s="87" cm="1">
        <f t="array" ref="V3312">VLOOKUP($E3312,$AI$118:$AW$122,COLUMN($AW:$AW)-COLUMN($AH:$AH),FALSE)</f>
        <v>0</v>
      </c>
      <c r="W3312" s="87" t="str">
        <f t="shared" si="656"/>
        <v>Domestic</v>
      </c>
      <c r="X3312" s="87" t="str">
        <f t="shared" si="657"/>
        <v>Non-local</v>
      </c>
      <c r="Y3312" s="104"/>
      <c r="Z3312" s="87" t="str">
        <f t="shared" si="653"/>
        <v>USA</v>
      </c>
      <c r="AA3312" s="87" t="str">
        <f t="shared" si="654"/>
        <v>USA</v>
      </c>
      <c r="AB3312" s="82" cm="1">
        <f t="array" ref="AB3312">VLOOKUP(B3312,'GDP per Capita'!$T$2:$V$4235,COLUMN('GDP per Capita'!$V:$V)-COLUMN('GDP per Capita'!$S:$S),FALSE)</f>
        <v>63809.64</v>
      </c>
      <c r="AC3312" s="82">
        <f t="shared" si="658"/>
        <v>63809.64</v>
      </c>
      <c r="AD3312" s="82">
        <f t="shared" si="659"/>
        <v>63809.64</v>
      </c>
      <c r="AE3312" s="88">
        <f t="shared" si="655"/>
        <v>3.0487726093667619E-2</v>
      </c>
    </row>
    <row r="3313" spans="1:31">
      <c r="A3313" s="77" t="s">
        <v>894</v>
      </c>
      <c r="B3313" s="77">
        <v>3312</v>
      </c>
      <c r="C3313" s="77" t="s">
        <v>29</v>
      </c>
      <c r="D3313" s="77" t="s">
        <v>29</v>
      </c>
      <c r="E3313" s="77">
        <v>2017</v>
      </c>
      <c r="F3313" s="77">
        <v>33.425505600000001</v>
      </c>
      <c r="G3313" s="77">
        <v>-111.94001249999999</v>
      </c>
      <c r="H3313" s="77">
        <v>0</v>
      </c>
      <c r="I3313" s="77" t="s">
        <v>1727</v>
      </c>
      <c r="J3313" s="77">
        <v>30.271128600000001</v>
      </c>
      <c r="K3313" s="77">
        <v>-97.743699500000005</v>
      </c>
      <c r="L3313" s="77">
        <v>2769.4765726196601</v>
      </c>
      <c r="M3313" s="77">
        <v>0.52732661291170302</v>
      </c>
      <c r="N3313" s="77">
        <v>0</v>
      </c>
      <c r="O3313" s="77">
        <v>531.73950194297595</v>
      </c>
      <c r="P3313" s="87" cm="1">
        <f t="array" ref="P3313">IF($X3313="Non-local",VLOOKUP($E3313,$AI$64:$AW$68,COLUMN($AW:$AW)-COLUMN($AH:$AH),FALSE),IF($X3313="Unknown",VLOOKUP($E3313,$AI$71:$AW$75,COLUMN($AW:$AW)-COLUMN($AH:$AH),FALSE),0))</f>
        <v>223.99999999999997</v>
      </c>
      <c r="Q3313" s="87" cm="1">
        <f t="array" ref="Q3313">IF($X3313="Non-local",VLOOKUP($E3313,$AI$40:$AW$44,COLUMN($AW:$AW)-COLUMN($AH:$AH),FALSE),IF($X3313="Unknown",VLOOKUP($E3313,$AI$47:$AW$51,COLUMN($AW:$AW)-COLUMN($AH:$AH),FALSE),0))</f>
        <v>535.71460000000002</v>
      </c>
      <c r="R3313" s="87" cm="1">
        <f t="array" ref="R3313">IF($X3313="Non-local",VLOOKUP($E3313,$AI$88:$AW$92,COLUMN($AW:$AW)-COLUMN($AH:$AH),FALSE),IF($X3313="Unknown",VLOOKUP($E3313,$AI$95:$AW$99,COLUMN($AW:$AW)-COLUMN($AH:$AH),FALSE),0))</f>
        <v>0.13812461483017213</v>
      </c>
      <c r="S3313" s="87" cm="1">
        <f t="array" ref="S3313">VLOOKUP($E3313,$AI$111:$AW$115,COLUMN($AW:$AW)-COLUMN($AH:$AH),FALSE)</f>
        <v>431.69322000000005</v>
      </c>
      <c r="T3313" s="104">
        <f t="shared" si="651"/>
        <v>0.66545122774187515</v>
      </c>
      <c r="U3313" s="104">
        <f t="shared" si="652"/>
        <v>1723.1473219429761</v>
      </c>
      <c r="V3313" s="87" cm="1">
        <f t="array" ref="V3313">VLOOKUP($E3313,$AI$118:$AW$122,COLUMN($AW:$AW)-COLUMN($AH:$AH),FALSE)</f>
        <v>0</v>
      </c>
      <c r="W3313" s="87" t="str">
        <f t="shared" si="656"/>
        <v>Domestic</v>
      </c>
      <c r="X3313" s="87" t="str">
        <f t="shared" si="657"/>
        <v>Non-local</v>
      </c>
      <c r="Y3313" s="104"/>
      <c r="Z3313" s="87" t="str">
        <f t="shared" si="653"/>
        <v>USA</v>
      </c>
      <c r="AA3313" s="87" t="str">
        <f t="shared" si="654"/>
        <v>USA</v>
      </c>
      <c r="AB3313" s="82" cm="1">
        <f t="array" ref="AB3313">VLOOKUP(B3313,'GDP per Capita'!$T$2:$V$4235,COLUMN('GDP per Capita'!$V:$V)-COLUMN('GDP per Capita'!$S:$S),FALSE)</f>
        <v>63809.64</v>
      </c>
      <c r="AC3313" s="82">
        <f t="shared" si="658"/>
        <v>63809.64</v>
      </c>
      <c r="AD3313" s="82">
        <f t="shared" si="659"/>
        <v>63809.64</v>
      </c>
      <c r="AE3313" s="88">
        <f t="shared" si="655"/>
        <v>2.7004498410318191E-2</v>
      </c>
    </row>
    <row r="3314" spans="1:31">
      <c r="A3314" s="77" t="s">
        <v>1776</v>
      </c>
      <c r="B3314" s="77">
        <v>3313</v>
      </c>
      <c r="C3314" s="77" t="s">
        <v>29</v>
      </c>
      <c r="D3314" s="77" t="s">
        <v>29</v>
      </c>
      <c r="E3314" s="77">
        <v>2017</v>
      </c>
      <c r="F3314" s="77">
        <v>33.909280199999998</v>
      </c>
      <c r="G3314" s="77">
        <v>-118.0849169</v>
      </c>
      <c r="H3314" s="77">
        <v>0</v>
      </c>
      <c r="I3314" s="77" t="s">
        <v>1727</v>
      </c>
      <c r="J3314" s="77">
        <v>30.271128600000001</v>
      </c>
      <c r="K3314" s="77">
        <v>-97.743699500000005</v>
      </c>
      <c r="L3314" s="77">
        <v>3910.0140639931201</v>
      </c>
      <c r="M3314" s="77">
        <v>0.70779685180830998</v>
      </c>
      <c r="N3314" s="77">
        <v>0</v>
      </c>
      <c r="O3314" s="77">
        <v>750.72270028667901</v>
      </c>
      <c r="P3314" s="87" cm="1">
        <f t="array" ref="P3314">IF($X3314="Non-local",VLOOKUP($E3314,$AI$64:$AW$68,COLUMN($AW:$AW)-COLUMN($AH:$AH),FALSE),IF($X3314="Unknown",VLOOKUP($E3314,$AI$71:$AW$75,COLUMN($AW:$AW)-COLUMN($AH:$AH),FALSE),0))</f>
        <v>223.99999999999997</v>
      </c>
      <c r="Q3314" s="87" cm="1">
        <f t="array" ref="Q3314">IF($X3314="Non-local",VLOOKUP($E3314,$AI$40:$AW$44,COLUMN($AW:$AW)-COLUMN($AH:$AH),FALSE),IF($X3314="Unknown",VLOOKUP($E3314,$AI$47:$AW$51,COLUMN($AW:$AW)-COLUMN($AH:$AH),FALSE),0))</f>
        <v>535.71460000000002</v>
      </c>
      <c r="R3314" s="87" cm="1">
        <f t="array" ref="R3314">IF($X3314="Non-local",VLOOKUP($E3314,$AI$88:$AW$92,COLUMN($AW:$AW)-COLUMN($AH:$AH),FALSE),IF($X3314="Unknown",VLOOKUP($E3314,$AI$95:$AW$99,COLUMN($AW:$AW)-COLUMN($AH:$AH),FALSE),0))</f>
        <v>0.13812461483017213</v>
      </c>
      <c r="S3314" s="87" cm="1">
        <f t="array" ref="S3314">VLOOKUP($E3314,$AI$111:$AW$115,COLUMN($AW:$AW)-COLUMN($AH:$AH),FALSE)</f>
        <v>431.69322000000005</v>
      </c>
      <c r="T3314" s="104">
        <f t="shared" si="651"/>
        <v>0.84592146663848211</v>
      </c>
      <c r="U3314" s="104">
        <f t="shared" si="652"/>
        <v>1942.1305202866793</v>
      </c>
      <c r="V3314" s="87" cm="1">
        <f t="array" ref="V3314">VLOOKUP($E3314,$AI$118:$AW$122,COLUMN($AW:$AW)-COLUMN($AH:$AH),FALSE)</f>
        <v>0</v>
      </c>
      <c r="W3314" s="87" t="str">
        <f t="shared" si="656"/>
        <v>Domestic</v>
      </c>
      <c r="X3314" s="87" t="str">
        <f t="shared" si="657"/>
        <v>Non-local</v>
      </c>
      <c r="Y3314" s="104"/>
      <c r="Z3314" s="87" t="str">
        <f t="shared" si="653"/>
        <v>USA</v>
      </c>
      <c r="AA3314" s="87" t="str">
        <f t="shared" si="654"/>
        <v>USA</v>
      </c>
      <c r="AB3314" s="82" cm="1">
        <f t="array" ref="AB3314">VLOOKUP(B3314,'GDP per Capita'!$T$2:$V$4235,COLUMN('GDP per Capita'!$V:$V)-COLUMN('GDP per Capita'!$S:$S),FALSE)</f>
        <v>63809.64</v>
      </c>
      <c r="AC3314" s="82">
        <f t="shared" si="658"/>
        <v>63809.64</v>
      </c>
      <c r="AD3314" s="82">
        <f t="shared" si="659"/>
        <v>63809.64</v>
      </c>
      <c r="AE3314" s="88">
        <f t="shared" si="655"/>
        <v>3.0436318404032357E-2</v>
      </c>
    </row>
    <row r="3315" spans="1:31">
      <c r="A3315" s="77" t="s">
        <v>1182</v>
      </c>
      <c r="B3315" s="77">
        <v>3314</v>
      </c>
      <c r="C3315" s="77" t="s">
        <v>29</v>
      </c>
      <c r="D3315" s="77" t="s">
        <v>29</v>
      </c>
      <c r="E3315" s="77">
        <v>2017</v>
      </c>
      <c r="F3315" s="77">
        <v>37.8708393</v>
      </c>
      <c r="G3315" s="77">
        <v>-122.272863899999</v>
      </c>
      <c r="H3315" s="77">
        <v>0</v>
      </c>
      <c r="I3315" s="77" t="s">
        <v>1727</v>
      </c>
      <c r="J3315" s="77">
        <v>30.271128600000001</v>
      </c>
      <c r="K3315" s="77">
        <v>-97.743699500000005</v>
      </c>
      <c r="L3315" s="77">
        <v>4806.7164035893902</v>
      </c>
      <c r="M3315" s="77">
        <v>0.85054949459758999</v>
      </c>
      <c r="N3315" s="77">
        <v>0</v>
      </c>
      <c r="O3315" s="77">
        <v>576.80596843072703</v>
      </c>
      <c r="P3315" s="87" cm="1">
        <f t="array" ref="P3315">IF($X3315="Non-local",VLOOKUP($E3315,$AI$64:$AW$68,COLUMN($AW:$AW)-COLUMN($AH:$AH),FALSE),IF($X3315="Unknown",VLOOKUP($E3315,$AI$71:$AW$75,COLUMN($AW:$AW)-COLUMN($AH:$AH),FALSE),0))</f>
        <v>223.99999999999997</v>
      </c>
      <c r="Q3315" s="87" cm="1">
        <f t="array" ref="Q3315">IF($X3315="Non-local",VLOOKUP($E3315,$AI$40:$AW$44,COLUMN($AW:$AW)-COLUMN($AH:$AH),FALSE),IF($X3315="Unknown",VLOOKUP($E3315,$AI$47:$AW$51,COLUMN($AW:$AW)-COLUMN($AH:$AH),FALSE),0))</f>
        <v>535.71460000000002</v>
      </c>
      <c r="R3315" s="87" cm="1">
        <f t="array" ref="R3315">IF($X3315="Non-local",VLOOKUP($E3315,$AI$88:$AW$92,COLUMN($AW:$AW)-COLUMN($AH:$AH),FALSE),IF($X3315="Unknown",VLOOKUP($E3315,$AI$95:$AW$99,COLUMN($AW:$AW)-COLUMN($AH:$AH),FALSE),0))</f>
        <v>0.13812461483017213</v>
      </c>
      <c r="S3315" s="87" cm="1">
        <f t="array" ref="S3315">VLOOKUP($E3315,$AI$111:$AW$115,COLUMN($AW:$AW)-COLUMN($AH:$AH),FALSE)</f>
        <v>431.69322000000005</v>
      </c>
      <c r="T3315" s="104">
        <f t="shared" si="651"/>
        <v>0.98867410942776213</v>
      </c>
      <c r="U3315" s="104">
        <f t="shared" si="652"/>
        <v>1768.2137884307272</v>
      </c>
      <c r="V3315" s="87" cm="1">
        <f t="array" ref="V3315">VLOOKUP($E3315,$AI$118:$AW$122,COLUMN($AW:$AW)-COLUMN($AH:$AH),FALSE)</f>
        <v>0</v>
      </c>
      <c r="W3315" s="87" t="str">
        <f t="shared" si="656"/>
        <v>Domestic</v>
      </c>
      <c r="X3315" s="87" t="str">
        <f t="shared" si="657"/>
        <v>Non-local</v>
      </c>
      <c r="Y3315" s="104"/>
      <c r="Z3315" s="87" t="str">
        <f t="shared" si="653"/>
        <v>USA</v>
      </c>
      <c r="AA3315" s="87" t="str">
        <f t="shared" si="654"/>
        <v>USA</v>
      </c>
      <c r="AB3315" s="82" cm="1">
        <f t="array" ref="AB3315">VLOOKUP(B3315,'GDP per Capita'!$T$2:$V$4235,COLUMN('GDP per Capita'!$V:$V)-COLUMN('GDP per Capita'!$S:$S),FALSE)</f>
        <v>63809.64</v>
      </c>
      <c r="AC3315" s="82">
        <f t="shared" si="658"/>
        <v>63809.64</v>
      </c>
      <c r="AD3315" s="82">
        <f t="shared" si="659"/>
        <v>63809.64</v>
      </c>
      <c r="AE3315" s="88">
        <f t="shared" si="655"/>
        <v>2.7710762643868968E-2</v>
      </c>
    </row>
    <row r="3316" spans="1:31">
      <c r="A3316" s="77" t="s">
        <v>34</v>
      </c>
      <c r="B3316" s="77">
        <v>3315</v>
      </c>
      <c r="C3316" s="77" t="s">
        <v>34</v>
      </c>
      <c r="D3316" s="77" t="s">
        <v>34</v>
      </c>
      <c r="E3316" s="77">
        <v>2017</v>
      </c>
      <c r="F3316" s="77">
        <v>0</v>
      </c>
      <c r="G3316" s="77">
        <v>0</v>
      </c>
      <c r="H3316" s="77">
        <v>0</v>
      </c>
      <c r="I3316" s="77" t="s">
        <v>1727</v>
      </c>
      <c r="J3316" s="77">
        <v>30.271128600000001</v>
      </c>
      <c r="K3316" s="77">
        <v>-97.743699500000005</v>
      </c>
      <c r="L3316" s="77">
        <v>4172.1940817414097</v>
      </c>
      <c r="M3316" s="77">
        <v>0.732715597444487</v>
      </c>
      <c r="N3316" s="77">
        <v>1</v>
      </c>
      <c r="O3316" s="77">
        <v>500.66328980896901</v>
      </c>
      <c r="P3316" s="87" cm="1">
        <f t="array" ref="P3316">IF($X3316="Non-local",VLOOKUP($E3316,$AI$64:$AW$68,COLUMN($AW:$AW)-COLUMN($AH:$AH),FALSE),IF($X3316="Unknown",VLOOKUP($E3316,$AI$71:$AW$75,COLUMN($AW:$AW)-COLUMN($AH:$AH),FALSE),0))</f>
        <v>195.05840707964597</v>
      </c>
      <c r="Q3316" s="87" cm="1">
        <f t="array" ref="Q3316">IF($X3316="Non-local",VLOOKUP($E3316,$AI$40:$AW$44,COLUMN($AW:$AW)-COLUMN($AH:$AH),FALSE),IF($X3316="Unknown",VLOOKUP($E3316,$AI$47:$AW$51,COLUMN($AW:$AW)-COLUMN($AH:$AH),FALSE),0))</f>
        <v>466.49837734513267</v>
      </c>
      <c r="R3316" s="87" cm="1">
        <f t="array" ref="R3316">IF($X3316="Non-local",VLOOKUP($E3316,$AI$88:$AW$92,COLUMN($AW:$AW)-COLUMN($AH:$AH),FALSE),IF($X3316="Unknown",VLOOKUP($E3316,$AI$95:$AW$99,COLUMN($AW:$AW)-COLUMN($AH:$AH),FALSE),0))</f>
        <v>0.12027842565742422</v>
      </c>
      <c r="S3316" s="87" cm="1">
        <f t="array" ref="S3316">VLOOKUP($E3316,$AI$111:$AW$115,COLUMN($AW:$AW)-COLUMN($AH:$AH),FALSE)</f>
        <v>431.69322000000005</v>
      </c>
      <c r="T3316" s="104">
        <f t="shared" si="651"/>
        <v>0.85299402310191119</v>
      </c>
      <c r="U3316" s="104">
        <f t="shared" si="652"/>
        <v>1593.9132942337478</v>
      </c>
      <c r="V3316" s="87" cm="1">
        <f t="array" ref="V3316">VLOOKUP($E3316,$AI$118:$AW$122,COLUMN($AW:$AW)-COLUMN($AH:$AH),FALSE)</f>
        <v>0</v>
      </c>
      <c r="W3316" s="87" t="str">
        <f t="shared" si="656"/>
        <v>Unknown</v>
      </c>
      <c r="X3316" s="87" t="str">
        <f t="shared" si="657"/>
        <v>Unknown</v>
      </c>
      <c r="Y3316" s="104"/>
      <c r="Z3316" s="87" t="str">
        <f t="shared" si="653"/>
        <v>Unknown</v>
      </c>
      <c r="AA3316" s="87" t="str">
        <f t="shared" si="654"/>
        <v>Unknown</v>
      </c>
      <c r="AB3316" s="82" t="e" cm="1">
        <f t="array" ref="AB3316">VLOOKUP(B3316,'GDP per Capita'!$T$2:$V$4235,COLUMN('GDP per Capita'!$V:$V)-COLUMN('GDP per Capita'!$S:$S),FALSE)</f>
        <v>#N/A</v>
      </c>
      <c r="AC3316" s="82" t="str">
        <f t="shared" si="658"/>
        <v/>
      </c>
      <c r="AD3316" s="82">
        <f t="shared" si="659"/>
        <v>61228.93767638311</v>
      </c>
      <c r="AE3316" s="88">
        <f t="shared" si="655"/>
        <v>2.6032025945936725E-2</v>
      </c>
    </row>
    <row r="3317" spans="1:31">
      <c r="A3317" s="77" t="s">
        <v>954</v>
      </c>
      <c r="B3317" s="77">
        <v>3316</v>
      </c>
      <c r="C3317" s="77" t="s">
        <v>29</v>
      </c>
      <c r="D3317" s="77" t="s">
        <v>29</v>
      </c>
      <c r="E3317" s="77">
        <v>2017</v>
      </c>
      <c r="F3317" s="77">
        <v>39.734838099999997</v>
      </c>
      <c r="G3317" s="77">
        <v>-104.9653271</v>
      </c>
      <c r="H3317" s="77">
        <v>0</v>
      </c>
      <c r="I3317" s="77" t="s">
        <v>1727</v>
      </c>
      <c r="J3317" s="77">
        <v>30.271128600000001</v>
      </c>
      <c r="K3317" s="77">
        <v>-97.743699500000005</v>
      </c>
      <c r="L3317" s="77">
        <v>2479.8399760738998</v>
      </c>
      <c r="M3317" s="77">
        <v>0.489081613579539</v>
      </c>
      <c r="N3317" s="77">
        <v>0</v>
      </c>
      <c r="O3317" s="77">
        <v>476.12927540618898</v>
      </c>
      <c r="P3317" s="87" cm="1">
        <f t="array" ref="P3317">IF($X3317="Non-local",VLOOKUP($E3317,$AI$64:$AW$68,COLUMN($AW:$AW)-COLUMN($AH:$AH),FALSE),IF($X3317="Unknown",VLOOKUP($E3317,$AI$71:$AW$75,COLUMN($AW:$AW)-COLUMN($AH:$AH),FALSE),0))</f>
        <v>223.99999999999997</v>
      </c>
      <c r="Q3317" s="87" cm="1">
        <f t="array" ref="Q3317">IF($X3317="Non-local",VLOOKUP($E3317,$AI$40:$AW$44,COLUMN($AW:$AW)-COLUMN($AH:$AH),FALSE),IF($X3317="Unknown",VLOOKUP($E3317,$AI$47:$AW$51,COLUMN($AW:$AW)-COLUMN($AH:$AH),FALSE),0))</f>
        <v>535.71460000000002</v>
      </c>
      <c r="R3317" s="87" cm="1">
        <f t="array" ref="R3317">IF($X3317="Non-local",VLOOKUP($E3317,$AI$88:$AW$92,COLUMN($AW:$AW)-COLUMN($AH:$AH),FALSE),IF($X3317="Unknown",VLOOKUP($E3317,$AI$95:$AW$99,COLUMN($AW:$AW)-COLUMN($AH:$AH),FALSE),0))</f>
        <v>0.13812461483017213</v>
      </c>
      <c r="S3317" s="87" cm="1">
        <f t="array" ref="S3317">VLOOKUP($E3317,$AI$111:$AW$115,COLUMN($AW:$AW)-COLUMN($AH:$AH),FALSE)</f>
        <v>431.69322000000005</v>
      </c>
      <c r="T3317" s="104">
        <f t="shared" si="651"/>
        <v>0.62720622840971108</v>
      </c>
      <c r="U3317" s="104">
        <f t="shared" si="652"/>
        <v>1667.5370954061891</v>
      </c>
      <c r="V3317" s="87" cm="1">
        <f t="array" ref="V3317">VLOOKUP($E3317,$AI$118:$AW$122,COLUMN($AW:$AW)-COLUMN($AH:$AH),FALSE)</f>
        <v>0</v>
      </c>
      <c r="W3317" s="87" t="str">
        <f t="shared" si="656"/>
        <v>Domestic</v>
      </c>
      <c r="X3317" s="87" t="str">
        <f t="shared" si="657"/>
        <v>Non-local</v>
      </c>
      <c r="Y3317" s="104"/>
      <c r="Z3317" s="87" t="str">
        <f t="shared" si="653"/>
        <v>USA</v>
      </c>
      <c r="AA3317" s="87" t="str">
        <f t="shared" si="654"/>
        <v>USA</v>
      </c>
      <c r="AB3317" s="82" cm="1">
        <f t="array" ref="AB3317">VLOOKUP(B3317,'GDP per Capita'!$T$2:$V$4235,COLUMN('GDP per Capita'!$V:$V)-COLUMN('GDP per Capita'!$S:$S),FALSE)</f>
        <v>63809.64</v>
      </c>
      <c r="AC3317" s="82">
        <f t="shared" si="658"/>
        <v>63809.64</v>
      </c>
      <c r="AD3317" s="82">
        <f t="shared" si="659"/>
        <v>63809.64</v>
      </c>
      <c r="AE3317" s="88">
        <f t="shared" si="655"/>
        <v>2.6132996447028836E-2</v>
      </c>
    </row>
    <row r="3318" spans="1:31">
      <c r="A3318" s="77" t="s">
        <v>928</v>
      </c>
      <c r="B3318" s="77">
        <v>3317</v>
      </c>
      <c r="C3318" s="77" t="s">
        <v>29</v>
      </c>
      <c r="D3318" s="77" t="s">
        <v>29</v>
      </c>
      <c r="E3318" s="77">
        <v>2017</v>
      </c>
      <c r="F3318" s="77">
        <v>42.268156899999902</v>
      </c>
      <c r="G3318" s="77">
        <v>-83.731229099999993</v>
      </c>
      <c r="H3318" s="77">
        <v>0</v>
      </c>
      <c r="I3318" s="77" t="s">
        <v>1727</v>
      </c>
      <c r="J3318" s="77">
        <v>30.271128600000001</v>
      </c>
      <c r="K3318" s="77">
        <v>-97.743699500000005</v>
      </c>
      <c r="L3318" s="77">
        <v>3655.0165790957999</v>
      </c>
      <c r="M3318" s="77">
        <v>0.66720192608289997</v>
      </c>
      <c r="N3318" s="77">
        <v>0</v>
      </c>
      <c r="O3318" s="77">
        <v>701.76318318639301</v>
      </c>
      <c r="P3318" s="87" cm="1">
        <f t="array" ref="P3318">IF($X3318="Non-local",VLOOKUP($E3318,$AI$64:$AW$68,COLUMN($AW:$AW)-COLUMN($AH:$AH),FALSE),IF($X3318="Unknown",VLOOKUP($E3318,$AI$71:$AW$75,COLUMN($AW:$AW)-COLUMN($AH:$AH),FALSE),0))</f>
        <v>223.99999999999997</v>
      </c>
      <c r="Q3318" s="87" cm="1">
        <f t="array" ref="Q3318">IF($X3318="Non-local",VLOOKUP($E3318,$AI$40:$AW$44,COLUMN($AW:$AW)-COLUMN($AH:$AH),FALSE),IF($X3318="Unknown",VLOOKUP($E3318,$AI$47:$AW$51,COLUMN($AW:$AW)-COLUMN($AH:$AH),FALSE),0))</f>
        <v>535.71460000000002</v>
      </c>
      <c r="R3318" s="87" cm="1">
        <f t="array" ref="R3318">IF($X3318="Non-local",VLOOKUP($E3318,$AI$88:$AW$92,COLUMN($AW:$AW)-COLUMN($AH:$AH),FALSE),IF($X3318="Unknown",VLOOKUP($E3318,$AI$95:$AW$99,COLUMN($AW:$AW)-COLUMN($AH:$AH),FALSE),0))</f>
        <v>0.13812461483017213</v>
      </c>
      <c r="S3318" s="87" cm="1">
        <f t="array" ref="S3318">VLOOKUP($E3318,$AI$111:$AW$115,COLUMN($AW:$AW)-COLUMN($AH:$AH),FALSE)</f>
        <v>431.69322000000005</v>
      </c>
      <c r="T3318" s="104">
        <f t="shared" si="651"/>
        <v>0.8053265409130721</v>
      </c>
      <c r="U3318" s="104">
        <f t="shared" si="652"/>
        <v>1893.1710031863931</v>
      </c>
      <c r="V3318" s="87" cm="1">
        <f t="array" ref="V3318">VLOOKUP($E3318,$AI$118:$AW$122,COLUMN($AW:$AW)-COLUMN($AH:$AH),FALSE)</f>
        <v>0</v>
      </c>
      <c r="W3318" s="87" t="str">
        <f t="shared" si="656"/>
        <v>Domestic</v>
      </c>
      <c r="X3318" s="87" t="str">
        <f t="shared" si="657"/>
        <v>Non-local</v>
      </c>
      <c r="Y3318" s="104"/>
      <c r="Z3318" s="87" t="str">
        <f t="shared" si="653"/>
        <v>USA</v>
      </c>
      <c r="AA3318" s="87" t="str">
        <f t="shared" si="654"/>
        <v>USA</v>
      </c>
      <c r="AB3318" s="82" cm="1">
        <f t="array" ref="AB3318">VLOOKUP(B3318,'GDP per Capita'!$T$2:$V$4235,COLUMN('GDP per Capita'!$V:$V)-COLUMN('GDP per Capita'!$S:$S),FALSE)</f>
        <v>63809.64</v>
      </c>
      <c r="AC3318" s="82">
        <f t="shared" si="658"/>
        <v>63809.64</v>
      </c>
      <c r="AD3318" s="82">
        <f t="shared" si="659"/>
        <v>63809.64</v>
      </c>
      <c r="AE3318" s="88">
        <f t="shared" si="655"/>
        <v>2.9669043786901057E-2</v>
      </c>
    </row>
    <row r="3319" spans="1:31">
      <c r="A3319" s="77" t="s">
        <v>1639</v>
      </c>
      <c r="B3319" s="77">
        <v>3318</v>
      </c>
      <c r="C3319" s="77" t="s">
        <v>29</v>
      </c>
      <c r="D3319" s="77" t="s">
        <v>29</v>
      </c>
      <c r="E3319" s="77">
        <v>2017</v>
      </c>
      <c r="F3319" s="77">
        <v>40.116420499999997</v>
      </c>
      <c r="G3319" s="77">
        <v>-88.2433829</v>
      </c>
      <c r="H3319" s="77">
        <v>0</v>
      </c>
      <c r="I3319" s="77" t="s">
        <v>1727</v>
      </c>
      <c r="J3319" s="77">
        <v>30.271128600000001</v>
      </c>
      <c r="K3319" s="77">
        <v>-97.743699500000005</v>
      </c>
      <c r="L3319" s="77">
        <v>2784.6677074066902</v>
      </c>
      <c r="M3319" s="77">
        <v>0.52933252289239396</v>
      </c>
      <c r="N3319" s="77">
        <v>0</v>
      </c>
      <c r="O3319" s="77">
        <v>534.656199822085</v>
      </c>
      <c r="P3319" s="87" cm="1">
        <f t="array" ref="P3319">IF($X3319="Non-local",VLOOKUP($E3319,$AI$64:$AW$68,COLUMN($AW:$AW)-COLUMN($AH:$AH),FALSE),IF($X3319="Unknown",VLOOKUP($E3319,$AI$71:$AW$75,COLUMN($AW:$AW)-COLUMN($AH:$AH),FALSE),0))</f>
        <v>223.99999999999997</v>
      </c>
      <c r="Q3319" s="87" cm="1">
        <f t="array" ref="Q3319">IF($X3319="Non-local",VLOOKUP($E3319,$AI$40:$AW$44,COLUMN($AW:$AW)-COLUMN($AH:$AH),FALSE),IF($X3319="Unknown",VLOOKUP($E3319,$AI$47:$AW$51,COLUMN($AW:$AW)-COLUMN($AH:$AH),FALSE),0))</f>
        <v>535.71460000000002</v>
      </c>
      <c r="R3319" s="87" cm="1">
        <f t="array" ref="R3319">IF($X3319="Non-local",VLOOKUP($E3319,$AI$88:$AW$92,COLUMN($AW:$AW)-COLUMN($AH:$AH),FALSE),IF($X3319="Unknown",VLOOKUP($E3319,$AI$95:$AW$99,COLUMN($AW:$AW)-COLUMN($AH:$AH),FALSE),0))</f>
        <v>0.13812461483017213</v>
      </c>
      <c r="S3319" s="87" cm="1">
        <f t="array" ref="S3319">VLOOKUP($E3319,$AI$111:$AW$115,COLUMN($AW:$AW)-COLUMN($AH:$AH),FALSE)</f>
        <v>431.69322000000005</v>
      </c>
      <c r="T3319" s="104">
        <f t="shared" si="651"/>
        <v>0.6674571377225661</v>
      </c>
      <c r="U3319" s="104">
        <f t="shared" si="652"/>
        <v>1726.0640198220851</v>
      </c>
      <c r="V3319" s="87" cm="1">
        <f t="array" ref="V3319">VLOOKUP($E3319,$AI$118:$AW$122,COLUMN($AW:$AW)-COLUMN($AH:$AH),FALSE)</f>
        <v>0</v>
      </c>
      <c r="W3319" s="87" t="str">
        <f t="shared" si="656"/>
        <v>Domestic</v>
      </c>
      <c r="X3319" s="87" t="str">
        <f t="shared" si="657"/>
        <v>Non-local</v>
      </c>
      <c r="Y3319" s="104"/>
      <c r="Z3319" s="87" t="str">
        <f t="shared" si="653"/>
        <v>USA</v>
      </c>
      <c r="AA3319" s="87" t="str">
        <f t="shared" si="654"/>
        <v>USA</v>
      </c>
      <c r="AB3319" s="82" cm="1">
        <f t="array" ref="AB3319">VLOOKUP(B3319,'GDP per Capita'!$T$2:$V$4235,COLUMN('GDP per Capita'!$V:$V)-COLUMN('GDP per Capita'!$S:$S),FALSE)</f>
        <v>63809.64</v>
      </c>
      <c r="AC3319" s="82">
        <f t="shared" si="658"/>
        <v>63809.64</v>
      </c>
      <c r="AD3319" s="82">
        <f t="shared" si="659"/>
        <v>63809.64</v>
      </c>
      <c r="AE3319" s="88">
        <f t="shared" si="655"/>
        <v>2.7050207771460319E-2</v>
      </c>
    </row>
    <row r="3320" spans="1:31">
      <c r="A3320" s="77" t="s">
        <v>928</v>
      </c>
      <c r="B3320" s="77">
        <v>3319</v>
      </c>
      <c r="C3320" s="77" t="s">
        <v>29</v>
      </c>
      <c r="D3320" s="77" t="s">
        <v>29</v>
      </c>
      <c r="E3320" s="77">
        <v>2017</v>
      </c>
      <c r="F3320" s="77">
        <v>42.268156899999902</v>
      </c>
      <c r="G3320" s="77">
        <v>-83.731229099999993</v>
      </c>
      <c r="H3320" s="77">
        <v>0</v>
      </c>
      <c r="I3320" s="77" t="s">
        <v>1727</v>
      </c>
      <c r="J3320" s="77">
        <v>30.271128600000001</v>
      </c>
      <c r="K3320" s="77">
        <v>-97.743699500000005</v>
      </c>
      <c r="L3320" s="77">
        <v>3655.0165790957999</v>
      </c>
      <c r="M3320" s="77">
        <v>0.66720192608289997</v>
      </c>
      <c r="N3320" s="77">
        <v>0</v>
      </c>
      <c r="O3320" s="77">
        <v>701.76318318639301</v>
      </c>
      <c r="P3320" s="87" cm="1">
        <f t="array" ref="P3320">IF($X3320="Non-local",VLOOKUP($E3320,$AI$64:$AW$68,COLUMN($AW:$AW)-COLUMN($AH:$AH),FALSE),IF($X3320="Unknown",VLOOKUP($E3320,$AI$71:$AW$75,COLUMN($AW:$AW)-COLUMN($AH:$AH),FALSE),0))</f>
        <v>223.99999999999997</v>
      </c>
      <c r="Q3320" s="87" cm="1">
        <f t="array" ref="Q3320">IF($X3320="Non-local",VLOOKUP($E3320,$AI$40:$AW$44,COLUMN($AW:$AW)-COLUMN($AH:$AH),FALSE),IF($X3320="Unknown",VLOOKUP($E3320,$AI$47:$AW$51,COLUMN($AW:$AW)-COLUMN($AH:$AH),FALSE),0))</f>
        <v>535.71460000000002</v>
      </c>
      <c r="R3320" s="87" cm="1">
        <f t="array" ref="R3320">IF($X3320="Non-local",VLOOKUP($E3320,$AI$88:$AW$92,COLUMN($AW:$AW)-COLUMN($AH:$AH),FALSE),IF($X3320="Unknown",VLOOKUP($E3320,$AI$95:$AW$99,COLUMN($AW:$AW)-COLUMN($AH:$AH),FALSE),0))</f>
        <v>0.13812461483017213</v>
      </c>
      <c r="S3320" s="87" cm="1">
        <f t="array" ref="S3320">VLOOKUP($E3320,$AI$111:$AW$115,COLUMN($AW:$AW)-COLUMN($AH:$AH),FALSE)</f>
        <v>431.69322000000005</v>
      </c>
      <c r="T3320" s="104">
        <f t="shared" si="651"/>
        <v>0.8053265409130721</v>
      </c>
      <c r="U3320" s="104">
        <f t="shared" si="652"/>
        <v>1893.1710031863931</v>
      </c>
      <c r="V3320" s="87" cm="1">
        <f t="array" ref="V3320">VLOOKUP($E3320,$AI$118:$AW$122,COLUMN($AW:$AW)-COLUMN($AH:$AH),FALSE)</f>
        <v>0</v>
      </c>
      <c r="W3320" s="87" t="str">
        <f t="shared" si="656"/>
        <v>Domestic</v>
      </c>
      <c r="X3320" s="87" t="str">
        <f t="shared" si="657"/>
        <v>Non-local</v>
      </c>
      <c r="Y3320" s="104"/>
      <c r="Z3320" s="87" t="str">
        <f t="shared" si="653"/>
        <v>USA</v>
      </c>
      <c r="AA3320" s="87" t="str">
        <f t="shared" si="654"/>
        <v>USA</v>
      </c>
      <c r="AB3320" s="82" cm="1">
        <f t="array" ref="AB3320">VLOOKUP(B3320,'GDP per Capita'!$T$2:$V$4235,COLUMN('GDP per Capita'!$V:$V)-COLUMN('GDP per Capita'!$S:$S),FALSE)</f>
        <v>63809.64</v>
      </c>
      <c r="AC3320" s="82">
        <f t="shared" si="658"/>
        <v>63809.64</v>
      </c>
      <c r="AD3320" s="82">
        <f t="shared" si="659"/>
        <v>63809.64</v>
      </c>
      <c r="AE3320" s="88">
        <f t="shared" si="655"/>
        <v>2.9669043786901057E-2</v>
      </c>
    </row>
    <row r="3321" spans="1:31">
      <c r="A3321" s="77" t="s">
        <v>882</v>
      </c>
      <c r="B3321" s="77">
        <v>3320</v>
      </c>
      <c r="C3321" s="77" t="s">
        <v>29</v>
      </c>
      <c r="D3321" s="77" t="s">
        <v>29</v>
      </c>
      <c r="E3321" s="77">
        <v>2017</v>
      </c>
      <c r="F3321" s="77">
        <v>39.004607</v>
      </c>
      <c r="G3321" s="77">
        <v>-76.875683800000004</v>
      </c>
      <c r="H3321" s="77">
        <v>0</v>
      </c>
      <c r="I3321" s="77" t="s">
        <v>1727</v>
      </c>
      <c r="J3321" s="77">
        <v>30.271128600000001</v>
      </c>
      <c r="K3321" s="77">
        <v>-97.743699500000005</v>
      </c>
      <c r="L3321" s="77">
        <v>4269.7117528775198</v>
      </c>
      <c r="M3321" s="77">
        <v>0.76505977332200104</v>
      </c>
      <c r="N3321" s="77">
        <v>0</v>
      </c>
      <c r="O3321" s="77">
        <v>512.36541034530296</v>
      </c>
      <c r="P3321" s="87" cm="1">
        <f t="array" ref="P3321">IF($X3321="Non-local",VLOOKUP($E3321,$AI$64:$AW$68,COLUMN($AW:$AW)-COLUMN($AH:$AH),FALSE),IF($X3321="Unknown",VLOOKUP($E3321,$AI$71:$AW$75,COLUMN($AW:$AW)-COLUMN($AH:$AH),FALSE),0))</f>
        <v>223.99999999999997</v>
      </c>
      <c r="Q3321" s="87" cm="1">
        <f t="array" ref="Q3321">IF($X3321="Non-local",VLOOKUP($E3321,$AI$40:$AW$44,COLUMN($AW:$AW)-COLUMN($AH:$AH),FALSE),IF($X3321="Unknown",VLOOKUP($E3321,$AI$47:$AW$51,COLUMN($AW:$AW)-COLUMN($AH:$AH),FALSE),0))</f>
        <v>535.71460000000002</v>
      </c>
      <c r="R3321" s="87" cm="1">
        <f t="array" ref="R3321">IF($X3321="Non-local",VLOOKUP($E3321,$AI$88:$AW$92,COLUMN($AW:$AW)-COLUMN($AH:$AH),FALSE),IF($X3321="Unknown",VLOOKUP($E3321,$AI$95:$AW$99,COLUMN($AW:$AW)-COLUMN($AH:$AH),FALSE),0))</f>
        <v>0.13812461483017213</v>
      </c>
      <c r="S3321" s="87" cm="1">
        <f t="array" ref="S3321">VLOOKUP($E3321,$AI$111:$AW$115,COLUMN($AW:$AW)-COLUMN($AH:$AH),FALSE)</f>
        <v>431.69322000000005</v>
      </c>
      <c r="T3321" s="104">
        <f t="shared" si="651"/>
        <v>0.90318438815217317</v>
      </c>
      <c r="U3321" s="104">
        <f t="shared" si="652"/>
        <v>1703.7732303453031</v>
      </c>
      <c r="V3321" s="87" cm="1">
        <f t="array" ref="V3321">VLOOKUP($E3321,$AI$118:$AW$122,COLUMN($AW:$AW)-COLUMN($AH:$AH),FALSE)</f>
        <v>0</v>
      </c>
      <c r="W3321" s="87" t="str">
        <f t="shared" si="656"/>
        <v>Domestic</v>
      </c>
      <c r="X3321" s="87" t="str">
        <f t="shared" si="657"/>
        <v>Non-local</v>
      </c>
      <c r="Y3321" s="104"/>
      <c r="Z3321" s="87" t="str">
        <f t="shared" si="653"/>
        <v>USA</v>
      </c>
      <c r="AA3321" s="87" t="str">
        <f t="shared" si="654"/>
        <v>USA</v>
      </c>
      <c r="AB3321" s="82" cm="1">
        <f t="array" ref="AB3321">VLOOKUP(B3321,'GDP per Capita'!$T$2:$V$4235,COLUMN('GDP per Capita'!$V:$V)-COLUMN('GDP per Capita'!$S:$S),FALSE)</f>
        <v>63809.64</v>
      </c>
      <c r="AC3321" s="82">
        <f t="shared" si="658"/>
        <v>63809.64</v>
      </c>
      <c r="AD3321" s="82">
        <f t="shared" si="659"/>
        <v>63809.64</v>
      </c>
      <c r="AE3321" s="88">
        <f t="shared" si="655"/>
        <v>2.6700875139638824E-2</v>
      </c>
    </row>
    <row r="3322" spans="1:31">
      <c r="A3322" s="77" t="s">
        <v>937</v>
      </c>
      <c r="B3322" s="77">
        <v>3321</v>
      </c>
      <c r="C3322" s="77" t="s">
        <v>29</v>
      </c>
      <c r="D3322" s="77" t="s">
        <v>29</v>
      </c>
      <c r="E3322" s="77">
        <v>2017</v>
      </c>
      <c r="F3322" s="77">
        <v>39.084005400000002</v>
      </c>
      <c r="G3322" s="77">
        <v>-77.152757299999905</v>
      </c>
      <c r="H3322" s="77">
        <v>0</v>
      </c>
      <c r="I3322" s="77" t="s">
        <v>1727</v>
      </c>
      <c r="J3322" s="77">
        <v>30.271128600000001</v>
      </c>
      <c r="K3322" s="77">
        <v>-97.743699500000005</v>
      </c>
      <c r="L3322" s="77">
        <v>4231.3581580728796</v>
      </c>
      <c r="M3322" s="77">
        <v>0.75895398238440204</v>
      </c>
      <c r="N3322" s="77">
        <v>0</v>
      </c>
      <c r="O3322" s="77">
        <v>507.76297896874598</v>
      </c>
      <c r="P3322" s="87" cm="1">
        <f t="array" ref="P3322">IF($X3322="Non-local",VLOOKUP($E3322,$AI$64:$AW$68,COLUMN($AW:$AW)-COLUMN($AH:$AH),FALSE),IF($X3322="Unknown",VLOOKUP($E3322,$AI$71:$AW$75,COLUMN($AW:$AW)-COLUMN($AH:$AH),FALSE),0))</f>
        <v>223.99999999999997</v>
      </c>
      <c r="Q3322" s="87" cm="1">
        <f t="array" ref="Q3322">IF($X3322="Non-local",VLOOKUP($E3322,$AI$40:$AW$44,COLUMN($AW:$AW)-COLUMN($AH:$AH),FALSE),IF($X3322="Unknown",VLOOKUP($E3322,$AI$47:$AW$51,COLUMN($AW:$AW)-COLUMN($AH:$AH),FALSE),0))</f>
        <v>535.71460000000002</v>
      </c>
      <c r="R3322" s="87" cm="1">
        <f t="array" ref="R3322">IF($X3322="Non-local",VLOOKUP($E3322,$AI$88:$AW$92,COLUMN($AW:$AW)-COLUMN($AH:$AH),FALSE),IF($X3322="Unknown",VLOOKUP($E3322,$AI$95:$AW$99,COLUMN($AW:$AW)-COLUMN($AH:$AH),FALSE),0))</f>
        <v>0.13812461483017213</v>
      </c>
      <c r="S3322" s="87" cm="1">
        <f t="array" ref="S3322">VLOOKUP($E3322,$AI$111:$AW$115,COLUMN($AW:$AW)-COLUMN($AH:$AH),FALSE)</f>
        <v>431.69322000000005</v>
      </c>
      <c r="T3322" s="104">
        <f t="shared" si="651"/>
        <v>0.89707859721457417</v>
      </c>
      <c r="U3322" s="104">
        <f t="shared" si="652"/>
        <v>1699.1707989687461</v>
      </c>
      <c r="V3322" s="87" cm="1">
        <f t="array" ref="V3322">VLOOKUP($E3322,$AI$118:$AW$122,COLUMN($AW:$AW)-COLUMN($AH:$AH),FALSE)</f>
        <v>0</v>
      </c>
      <c r="W3322" s="87" t="str">
        <f t="shared" si="656"/>
        <v>Domestic</v>
      </c>
      <c r="X3322" s="87" t="str">
        <f t="shared" si="657"/>
        <v>Non-local</v>
      </c>
      <c r="Y3322" s="104"/>
      <c r="Z3322" s="87" t="str">
        <f t="shared" si="653"/>
        <v>USA</v>
      </c>
      <c r="AA3322" s="87" t="str">
        <f t="shared" si="654"/>
        <v>USA</v>
      </c>
      <c r="AB3322" s="82" cm="1">
        <f t="array" ref="AB3322">VLOOKUP(B3322,'GDP per Capita'!$T$2:$V$4235,COLUMN('GDP per Capita'!$V:$V)-COLUMN('GDP per Capita'!$S:$S),FALSE)</f>
        <v>63809.64</v>
      </c>
      <c r="AC3322" s="82">
        <f t="shared" si="658"/>
        <v>63809.64</v>
      </c>
      <c r="AD3322" s="82">
        <f t="shared" si="659"/>
        <v>63809.64</v>
      </c>
      <c r="AE3322" s="88">
        <f t="shared" si="655"/>
        <v>2.6628747615074246E-2</v>
      </c>
    </row>
    <row r="3323" spans="1:31">
      <c r="A3323" s="77" t="s">
        <v>1777</v>
      </c>
      <c r="B3323" s="77">
        <v>3322</v>
      </c>
      <c r="C3323" s="77" t="s">
        <v>29</v>
      </c>
      <c r="D3323" s="77" t="s">
        <v>29</v>
      </c>
      <c r="E3323" s="77">
        <v>2017</v>
      </c>
      <c r="F3323" s="77">
        <v>33.952847200000001</v>
      </c>
      <c r="G3323" s="77">
        <v>-84.549614799999901</v>
      </c>
      <c r="H3323" s="77">
        <v>0</v>
      </c>
      <c r="I3323" s="77" t="s">
        <v>1727</v>
      </c>
      <c r="J3323" s="77">
        <v>30.271128600000001</v>
      </c>
      <c r="K3323" s="77">
        <v>-97.743699500000005</v>
      </c>
      <c r="L3323" s="77">
        <v>2614.3591836514902</v>
      </c>
      <c r="M3323" s="77">
        <v>0.50684417212816202</v>
      </c>
      <c r="N3323" s="77">
        <v>0</v>
      </c>
      <c r="O3323" s="77">
        <v>501.956963261086</v>
      </c>
      <c r="P3323" s="87" cm="1">
        <f t="array" ref="P3323">IF($X3323="Non-local",VLOOKUP($E3323,$AI$64:$AW$68,COLUMN($AW:$AW)-COLUMN($AH:$AH),FALSE),IF($X3323="Unknown",VLOOKUP($E3323,$AI$71:$AW$75,COLUMN($AW:$AW)-COLUMN($AH:$AH),FALSE),0))</f>
        <v>223.99999999999997</v>
      </c>
      <c r="Q3323" s="87" cm="1">
        <f t="array" ref="Q3323">IF($X3323="Non-local",VLOOKUP($E3323,$AI$40:$AW$44,COLUMN($AW:$AW)-COLUMN($AH:$AH),FALSE),IF($X3323="Unknown",VLOOKUP($E3323,$AI$47:$AW$51,COLUMN($AW:$AW)-COLUMN($AH:$AH),FALSE),0))</f>
        <v>535.71460000000002</v>
      </c>
      <c r="R3323" s="87" cm="1">
        <f t="array" ref="R3323">IF($X3323="Non-local",VLOOKUP($E3323,$AI$88:$AW$92,COLUMN($AW:$AW)-COLUMN($AH:$AH),FALSE),IF($X3323="Unknown",VLOOKUP($E3323,$AI$95:$AW$99,COLUMN($AW:$AW)-COLUMN($AH:$AH),FALSE),0))</f>
        <v>0.13812461483017213</v>
      </c>
      <c r="S3323" s="87" cm="1">
        <f t="array" ref="S3323">VLOOKUP($E3323,$AI$111:$AW$115,COLUMN($AW:$AW)-COLUMN($AH:$AH),FALSE)</f>
        <v>431.69322000000005</v>
      </c>
      <c r="T3323" s="104">
        <f t="shared" si="651"/>
        <v>0.64496878695833415</v>
      </c>
      <c r="U3323" s="104">
        <f t="shared" si="652"/>
        <v>1693.3647832610861</v>
      </c>
      <c r="V3323" s="87" cm="1">
        <f t="array" ref="V3323">VLOOKUP($E3323,$AI$118:$AW$122,COLUMN($AW:$AW)-COLUMN($AH:$AH),FALSE)</f>
        <v>0</v>
      </c>
      <c r="W3323" s="87" t="str">
        <f t="shared" si="656"/>
        <v>Domestic</v>
      </c>
      <c r="X3323" s="87" t="str">
        <f t="shared" si="657"/>
        <v>Non-local</v>
      </c>
      <c r="Y3323" s="104"/>
      <c r="Z3323" s="87" t="str">
        <f t="shared" si="653"/>
        <v>USA</v>
      </c>
      <c r="AA3323" s="87" t="str">
        <f t="shared" si="654"/>
        <v>USA</v>
      </c>
      <c r="AB3323" s="82" cm="1">
        <f t="array" ref="AB3323">VLOOKUP(B3323,'GDP per Capita'!$T$2:$V$4235,COLUMN('GDP per Capita'!$V:$V)-COLUMN('GDP per Capita'!$S:$S),FALSE)</f>
        <v>63809.64</v>
      </c>
      <c r="AC3323" s="82">
        <f t="shared" si="658"/>
        <v>63809.64</v>
      </c>
      <c r="AD3323" s="82">
        <f t="shared" si="659"/>
        <v>63809.64</v>
      </c>
      <c r="AE3323" s="88">
        <f t="shared" si="655"/>
        <v>2.6537757982353232E-2</v>
      </c>
    </row>
    <row r="3324" spans="1:31">
      <c r="A3324" s="77" t="s">
        <v>964</v>
      </c>
      <c r="B3324" s="77">
        <v>3323</v>
      </c>
      <c r="C3324" s="77" t="s">
        <v>29</v>
      </c>
      <c r="D3324" s="77" t="s">
        <v>29</v>
      </c>
      <c r="E3324" s="77">
        <v>2017</v>
      </c>
      <c r="F3324" s="77">
        <v>30.271128600000001</v>
      </c>
      <c r="G3324" s="77">
        <v>-97.743699500000005</v>
      </c>
      <c r="H3324" s="77">
        <v>1</v>
      </c>
      <c r="I3324" s="77" t="s">
        <v>1727</v>
      </c>
      <c r="J3324" s="77">
        <v>30.271128600000001</v>
      </c>
      <c r="K3324" s="77">
        <v>-97.743699500000005</v>
      </c>
      <c r="L3324" s="77">
        <v>0</v>
      </c>
      <c r="M3324" s="77">
        <v>0</v>
      </c>
      <c r="N3324" s="77">
        <v>0</v>
      </c>
      <c r="O3324" s="77">
        <v>0</v>
      </c>
      <c r="P3324" s="87" cm="1">
        <f t="array" ref="P3324">IF($X3324="Non-local",VLOOKUP($E3324,$AI$64:$AW$68,COLUMN($AW:$AW)-COLUMN($AH:$AH),FALSE),IF($X3324="Unknown",VLOOKUP($E3324,$AI$71:$AW$75,COLUMN($AW:$AW)-COLUMN($AH:$AH),FALSE),0))</f>
        <v>0</v>
      </c>
      <c r="Q3324" s="87" cm="1">
        <f t="array" ref="Q3324">IF($X3324="Non-local",VLOOKUP($E3324,$AI$40:$AW$44,COLUMN($AW:$AW)-COLUMN($AH:$AH),FALSE),IF($X3324="Unknown",VLOOKUP($E3324,$AI$47:$AW$51,COLUMN($AW:$AW)-COLUMN($AH:$AH),FALSE),0))</f>
        <v>0</v>
      </c>
      <c r="R3324" s="87" cm="1">
        <f t="array" ref="R3324">IF($X3324="Non-local",VLOOKUP($E3324,$AI$88:$AW$92,COLUMN($AW:$AW)-COLUMN($AH:$AH),FALSE),IF($X3324="Unknown",VLOOKUP($E3324,$AI$95:$AW$99,COLUMN($AW:$AW)-COLUMN($AH:$AH),FALSE),0))</f>
        <v>0</v>
      </c>
      <c r="S3324" s="87" cm="1">
        <f t="array" ref="S3324">VLOOKUP($E3324,$AI$111:$AW$115,COLUMN($AW:$AW)-COLUMN($AH:$AH),FALSE)</f>
        <v>431.69322000000005</v>
      </c>
      <c r="T3324" s="104">
        <f t="shared" si="651"/>
        <v>0</v>
      </c>
      <c r="U3324" s="104">
        <f t="shared" si="652"/>
        <v>431.69322000000005</v>
      </c>
      <c r="V3324" s="87" cm="1">
        <f t="array" ref="V3324">VLOOKUP($E3324,$AI$118:$AW$122,COLUMN($AW:$AW)-COLUMN($AH:$AH),FALSE)</f>
        <v>0</v>
      </c>
      <c r="W3324" s="87" t="str">
        <f t="shared" si="656"/>
        <v>Domestic</v>
      </c>
      <c r="X3324" s="87" t="str">
        <f t="shared" si="657"/>
        <v>Local</v>
      </c>
      <c r="Y3324" s="104"/>
      <c r="Z3324" s="87" t="str">
        <f t="shared" si="653"/>
        <v>USA</v>
      </c>
      <c r="AA3324" s="87" t="str">
        <f t="shared" si="654"/>
        <v>USA</v>
      </c>
      <c r="AB3324" s="82" cm="1">
        <f t="array" ref="AB3324">VLOOKUP(B3324,'GDP per Capita'!$T$2:$V$4235,COLUMN('GDP per Capita'!$V:$V)-COLUMN('GDP per Capita'!$S:$S),FALSE)</f>
        <v>63809.64</v>
      </c>
      <c r="AC3324" s="82">
        <f t="shared" si="658"/>
        <v>63809.64</v>
      </c>
      <c r="AD3324" s="82">
        <f t="shared" si="659"/>
        <v>63809.64</v>
      </c>
      <c r="AE3324" s="88">
        <f t="shared" si="655"/>
        <v>6.765329188505061E-3</v>
      </c>
    </row>
    <row r="3325" spans="1:31">
      <c r="A3325" s="77" t="s">
        <v>964</v>
      </c>
      <c r="B3325" s="77">
        <v>3324</v>
      </c>
      <c r="C3325" s="77" t="s">
        <v>29</v>
      </c>
      <c r="D3325" s="77" t="s">
        <v>29</v>
      </c>
      <c r="E3325" s="77">
        <v>2017</v>
      </c>
      <c r="F3325" s="77">
        <v>30.271128600000001</v>
      </c>
      <c r="G3325" s="77">
        <v>-97.743699500000005</v>
      </c>
      <c r="H3325" s="77">
        <v>1</v>
      </c>
      <c r="I3325" s="77" t="s">
        <v>1727</v>
      </c>
      <c r="J3325" s="77">
        <v>30.271128600000001</v>
      </c>
      <c r="K3325" s="77">
        <v>-97.743699500000005</v>
      </c>
      <c r="L3325" s="77">
        <v>0</v>
      </c>
      <c r="M3325" s="77">
        <v>0</v>
      </c>
      <c r="N3325" s="77">
        <v>0</v>
      </c>
      <c r="O3325" s="77">
        <v>0</v>
      </c>
      <c r="P3325" s="87" cm="1">
        <f t="array" ref="P3325">IF($X3325="Non-local",VLOOKUP($E3325,$AI$64:$AW$68,COLUMN($AW:$AW)-COLUMN($AH:$AH),FALSE),IF($X3325="Unknown",VLOOKUP($E3325,$AI$71:$AW$75,COLUMN($AW:$AW)-COLUMN($AH:$AH),FALSE),0))</f>
        <v>0</v>
      </c>
      <c r="Q3325" s="87" cm="1">
        <f t="array" ref="Q3325">IF($X3325="Non-local",VLOOKUP($E3325,$AI$40:$AW$44,COLUMN($AW:$AW)-COLUMN($AH:$AH),FALSE),IF($X3325="Unknown",VLOOKUP($E3325,$AI$47:$AW$51,COLUMN($AW:$AW)-COLUMN($AH:$AH),FALSE),0))</f>
        <v>0</v>
      </c>
      <c r="R3325" s="87" cm="1">
        <f t="array" ref="R3325">IF($X3325="Non-local",VLOOKUP($E3325,$AI$88:$AW$92,COLUMN($AW:$AW)-COLUMN($AH:$AH),FALSE),IF($X3325="Unknown",VLOOKUP($E3325,$AI$95:$AW$99,COLUMN($AW:$AW)-COLUMN($AH:$AH),FALSE),0))</f>
        <v>0</v>
      </c>
      <c r="S3325" s="87" cm="1">
        <f t="array" ref="S3325">VLOOKUP($E3325,$AI$111:$AW$115,COLUMN($AW:$AW)-COLUMN($AH:$AH),FALSE)</f>
        <v>431.69322000000005</v>
      </c>
      <c r="T3325" s="104">
        <f t="shared" si="651"/>
        <v>0</v>
      </c>
      <c r="U3325" s="104">
        <f t="shared" si="652"/>
        <v>431.69322000000005</v>
      </c>
      <c r="V3325" s="87" cm="1">
        <f t="array" ref="V3325">VLOOKUP($E3325,$AI$118:$AW$122,COLUMN($AW:$AW)-COLUMN($AH:$AH),FALSE)</f>
        <v>0</v>
      </c>
      <c r="W3325" s="87" t="str">
        <f t="shared" si="656"/>
        <v>Domestic</v>
      </c>
      <c r="X3325" s="87" t="str">
        <f t="shared" si="657"/>
        <v>Local</v>
      </c>
      <c r="Y3325" s="104"/>
      <c r="Z3325" s="87" t="str">
        <f t="shared" si="653"/>
        <v>USA</v>
      </c>
      <c r="AA3325" s="87" t="str">
        <f t="shared" si="654"/>
        <v>USA</v>
      </c>
      <c r="AB3325" s="82" cm="1">
        <f t="array" ref="AB3325">VLOOKUP(B3325,'GDP per Capita'!$T$2:$V$4235,COLUMN('GDP per Capita'!$V:$V)-COLUMN('GDP per Capita'!$S:$S),FALSE)</f>
        <v>63809.64</v>
      </c>
      <c r="AC3325" s="82">
        <f t="shared" si="658"/>
        <v>63809.64</v>
      </c>
      <c r="AD3325" s="82">
        <f t="shared" si="659"/>
        <v>63809.64</v>
      </c>
      <c r="AE3325" s="88">
        <f t="shared" si="655"/>
        <v>6.765329188505061E-3</v>
      </c>
    </row>
    <row r="3326" spans="1:31">
      <c r="A3326" s="77" t="s">
        <v>949</v>
      </c>
      <c r="B3326" s="77">
        <v>3325</v>
      </c>
      <c r="C3326" s="77" t="s">
        <v>29</v>
      </c>
      <c r="D3326" s="77" t="s">
        <v>29</v>
      </c>
      <c r="E3326" s="77">
        <v>2017</v>
      </c>
      <c r="F3326" s="77">
        <v>39.9527237</v>
      </c>
      <c r="G3326" s="77">
        <v>-75.163526199999893</v>
      </c>
      <c r="H3326" s="77">
        <v>0</v>
      </c>
      <c r="I3326" s="77" t="s">
        <v>1727</v>
      </c>
      <c r="J3326" s="77">
        <v>30.271128600000001</v>
      </c>
      <c r="K3326" s="77">
        <v>-97.743699500000005</v>
      </c>
      <c r="L3326" s="77">
        <v>4619.2146466676204</v>
      </c>
      <c r="M3326" s="77">
        <v>0.82069971039799905</v>
      </c>
      <c r="N3326" s="77">
        <v>0</v>
      </c>
      <c r="O3326" s="77">
        <v>554.30575760011402</v>
      </c>
      <c r="P3326" s="87" cm="1">
        <f t="array" ref="P3326">IF($X3326="Non-local",VLOOKUP($E3326,$AI$64:$AW$68,COLUMN($AW:$AW)-COLUMN($AH:$AH),FALSE),IF($X3326="Unknown",VLOOKUP($E3326,$AI$71:$AW$75,COLUMN($AW:$AW)-COLUMN($AH:$AH),FALSE),0))</f>
        <v>223.99999999999997</v>
      </c>
      <c r="Q3326" s="87" cm="1">
        <f t="array" ref="Q3326">IF($X3326="Non-local",VLOOKUP($E3326,$AI$40:$AW$44,COLUMN($AW:$AW)-COLUMN($AH:$AH),FALSE),IF($X3326="Unknown",VLOOKUP($E3326,$AI$47:$AW$51,COLUMN($AW:$AW)-COLUMN($AH:$AH),FALSE),0))</f>
        <v>535.71460000000002</v>
      </c>
      <c r="R3326" s="87" cm="1">
        <f t="array" ref="R3326">IF($X3326="Non-local",VLOOKUP($E3326,$AI$88:$AW$92,COLUMN($AW:$AW)-COLUMN($AH:$AH),FALSE),IF($X3326="Unknown",VLOOKUP($E3326,$AI$95:$AW$99,COLUMN($AW:$AW)-COLUMN($AH:$AH),FALSE),0))</f>
        <v>0.13812461483017213</v>
      </c>
      <c r="S3326" s="87" cm="1">
        <f t="array" ref="S3326">VLOOKUP($E3326,$AI$111:$AW$115,COLUMN($AW:$AW)-COLUMN($AH:$AH),FALSE)</f>
        <v>431.69322000000005</v>
      </c>
      <c r="T3326" s="104">
        <f t="shared" si="651"/>
        <v>0.95882432522817118</v>
      </c>
      <c r="U3326" s="104">
        <f t="shared" si="652"/>
        <v>1745.7135776001141</v>
      </c>
      <c r="V3326" s="87" cm="1">
        <f t="array" ref="V3326">VLOOKUP($E3326,$AI$118:$AW$122,COLUMN($AW:$AW)-COLUMN($AH:$AH),FALSE)</f>
        <v>0</v>
      </c>
      <c r="W3326" s="87" t="str">
        <f t="shared" si="656"/>
        <v>Domestic</v>
      </c>
      <c r="X3326" s="87" t="str">
        <f t="shared" si="657"/>
        <v>Non-local</v>
      </c>
      <c r="Y3326" s="104"/>
      <c r="Z3326" s="87" t="str">
        <f t="shared" si="653"/>
        <v>USA</v>
      </c>
      <c r="AA3326" s="87" t="str">
        <f t="shared" si="654"/>
        <v>USA</v>
      </c>
      <c r="AB3326" s="82" cm="1">
        <f t="array" ref="AB3326">VLOOKUP(B3326,'GDP per Capita'!$T$2:$V$4235,COLUMN('GDP per Capita'!$V:$V)-COLUMN('GDP per Capita'!$S:$S),FALSE)</f>
        <v>63809.64</v>
      </c>
      <c r="AC3326" s="82">
        <f t="shared" si="658"/>
        <v>63809.64</v>
      </c>
      <c r="AD3326" s="82">
        <f t="shared" si="659"/>
        <v>63809.64</v>
      </c>
      <c r="AE3326" s="88">
        <f t="shared" si="655"/>
        <v>2.7358148041582969E-2</v>
      </c>
    </row>
    <row r="3327" spans="1:31">
      <c r="A3327" s="77" t="s">
        <v>1418</v>
      </c>
      <c r="B3327" s="77">
        <v>3326</v>
      </c>
      <c r="C3327" s="77" t="s">
        <v>29</v>
      </c>
      <c r="D3327" s="77" t="s">
        <v>29</v>
      </c>
      <c r="E3327" s="77">
        <v>2017</v>
      </c>
      <c r="F3327" s="77">
        <v>36.162229600000003</v>
      </c>
      <c r="G3327" s="77">
        <v>-86.774353099999999</v>
      </c>
      <c r="H3327" s="77">
        <v>0</v>
      </c>
      <c r="I3327" s="77" t="s">
        <v>1727</v>
      </c>
      <c r="J3327" s="77">
        <v>30.271128600000001</v>
      </c>
      <c r="K3327" s="77">
        <v>-97.743699500000005</v>
      </c>
      <c r="L3327" s="77">
        <v>2422.6792209612499</v>
      </c>
      <c r="M3327" s="77">
        <v>0.48153383451024701</v>
      </c>
      <c r="N3327" s="77">
        <v>0</v>
      </c>
      <c r="O3327" s="77">
        <v>465.15441042456098</v>
      </c>
      <c r="P3327" s="87" cm="1">
        <f t="array" ref="P3327">IF($X3327="Non-local",VLOOKUP($E3327,$AI$64:$AW$68,COLUMN($AW:$AW)-COLUMN($AH:$AH),FALSE),IF($X3327="Unknown",VLOOKUP($E3327,$AI$71:$AW$75,COLUMN($AW:$AW)-COLUMN($AH:$AH),FALSE),0))</f>
        <v>223.99999999999997</v>
      </c>
      <c r="Q3327" s="87" cm="1">
        <f t="array" ref="Q3327">IF($X3327="Non-local",VLOOKUP($E3327,$AI$40:$AW$44,COLUMN($AW:$AW)-COLUMN($AH:$AH),FALSE),IF($X3327="Unknown",VLOOKUP($E3327,$AI$47:$AW$51,COLUMN($AW:$AW)-COLUMN($AH:$AH),FALSE),0))</f>
        <v>535.71460000000002</v>
      </c>
      <c r="R3327" s="87" cm="1">
        <f t="array" ref="R3327">IF($X3327="Non-local",VLOOKUP($E3327,$AI$88:$AW$92,COLUMN($AW:$AW)-COLUMN($AH:$AH),FALSE),IF($X3327="Unknown",VLOOKUP($E3327,$AI$95:$AW$99,COLUMN($AW:$AW)-COLUMN($AH:$AH),FALSE),0))</f>
        <v>0.13812461483017213</v>
      </c>
      <c r="S3327" s="87" cm="1">
        <f t="array" ref="S3327">VLOOKUP($E3327,$AI$111:$AW$115,COLUMN($AW:$AW)-COLUMN($AH:$AH),FALSE)</f>
        <v>431.69322000000005</v>
      </c>
      <c r="T3327" s="104">
        <f t="shared" si="651"/>
        <v>0.61965844934041914</v>
      </c>
      <c r="U3327" s="104">
        <f t="shared" si="652"/>
        <v>1656.5622304245612</v>
      </c>
      <c r="V3327" s="87" cm="1">
        <f t="array" ref="V3327">VLOOKUP($E3327,$AI$118:$AW$122,COLUMN($AW:$AW)-COLUMN($AH:$AH),FALSE)</f>
        <v>0</v>
      </c>
      <c r="W3327" s="87" t="str">
        <f t="shared" si="656"/>
        <v>Domestic</v>
      </c>
      <c r="X3327" s="87" t="str">
        <f t="shared" si="657"/>
        <v>Non-local</v>
      </c>
      <c r="Y3327" s="104"/>
      <c r="Z3327" s="87" t="str">
        <f t="shared" si="653"/>
        <v>USA</v>
      </c>
      <c r="AA3327" s="87" t="str">
        <f t="shared" si="654"/>
        <v>USA</v>
      </c>
      <c r="AB3327" s="82" cm="1">
        <f t="array" ref="AB3327">VLOOKUP(B3327,'GDP per Capita'!$T$2:$V$4235,COLUMN('GDP per Capita'!$V:$V)-COLUMN('GDP per Capita'!$S:$S),FALSE)</f>
        <v>63809.64</v>
      </c>
      <c r="AC3327" s="82">
        <f t="shared" si="658"/>
        <v>63809.64</v>
      </c>
      <c r="AD3327" s="82">
        <f t="shared" si="659"/>
        <v>63809.64</v>
      </c>
      <c r="AE3327" s="88">
        <f t="shared" si="655"/>
        <v>2.5961002607514494E-2</v>
      </c>
    </row>
    <row r="3328" spans="1:31">
      <c r="A3328" s="77" t="s">
        <v>964</v>
      </c>
      <c r="B3328" s="77">
        <v>3327</v>
      </c>
      <c r="C3328" s="77" t="s">
        <v>29</v>
      </c>
      <c r="D3328" s="77" t="s">
        <v>29</v>
      </c>
      <c r="E3328" s="77">
        <v>2017</v>
      </c>
      <c r="F3328" s="77">
        <v>30.271128600000001</v>
      </c>
      <c r="G3328" s="77">
        <v>-97.743699500000005</v>
      </c>
      <c r="H3328" s="77">
        <v>1</v>
      </c>
      <c r="I3328" s="77" t="s">
        <v>1727</v>
      </c>
      <c r="J3328" s="77">
        <v>30.271128600000001</v>
      </c>
      <c r="K3328" s="77">
        <v>-97.743699500000005</v>
      </c>
      <c r="L3328" s="77">
        <v>0</v>
      </c>
      <c r="M3328" s="77">
        <v>0</v>
      </c>
      <c r="N3328" s="77">
        <v>0</v>
      </c>
      <c r="O3328" s="77">
        <v>0</v>
      </c>
      <c r="P3328" s="87" cm="1">
        <f t="array" ref="P3328">IF($X3328="Non-local",VLOOKUP($E3328,$AI$64:$AW$68,COLUMN($AW:$AW)-COLUMN($AH:$AH),FALSE),IF($X3328="Unknown",VLOOKUP($E3328,$AI$71:$AW$75,COLUMN($AW:$AW)-COLUMN($AH:$AH),FALSE),0))</f>
        <v>0</v>
      </c>
      <c r="Q3328" s="87" cm="1">
        <f t="array" ref="Q3328">IF($X3328="Non-local",VLOOKUP($E3328,$AI$40:$AW$44,COLUMN($AW:$AW)-COLUMN($AH:$AH),FALSE),IF($X3328="Unknown",VLOOKUP($E3328,$AI$47:$AW$51,COLUMN($AW:$AW)-COLUMN($AH:$AH),FALSE),0))</f>
        <v>0</v>
      </c>
      <c r="R3328" s="87" cm="1">
        <f t="array" ref="R3328">IF($X3328="Non-local",VLOOKUP($E3328,$AI$88:$AW$92,COLUMN($AW:$AW)-COLUMN($AH:$AH),FALSE),IF($X3328="Unknown",VLOOKUP($E3328,$AI$95:$AW$99,COLUMN($AW:$AW)-COLUMN($AH:$AH),FALSE),0))</f>
        <v>0</v>
      </c>
      <c r="S3328" s="87" cm="1">
        <f t="array" ref="S3328">VLOOKUP($E3328,$AI$111:$AW$115,COLUMN($AW:$AW)-COLUMN($AH:$AH),FALSE)</f>
        <v>431.69322000000005</v>
      </c>
      <c r="T3328" s="104">
        <f t="shared" si="651"/>
        <v>0</v>
      </c>
      <c r="U3328" s="104">
        <f t="shared" si="652"/>
        <v>431.69322000000005</v>
      </c>
      <c r="V3328" s="87" cm="1">
        <f t="array" ref="V3328">VLOOKUP($E3328,$AI$118:$AW$122,COLUMN($AW:$AW)-COLUMN($AH:$AH),FALSE)</f>
        <v>0</v>
      </c>
      <c r="W3328" s="87" t="str">
        <f t="shared" si="656"/>
        <v>Domestic</v>
      </c>
      <c r="X3328" s="87" t="str">
        <f t="shared" si="657"/>
        <v>Local</v>
      </c>
      <c r="Y3328" s="104"/>
      <c r="Z3328" s="87" t="str">
        <f t="shared" si="653"/>
        <v>USA</v>
      </c>
      <c r="AA3328" s="87" t="str">
        <f t="shared" si="654"/>
        <v>USA</v>
      </c>
      <c r="AB3328" s="82" cm="1">
        <f t="array" ref="AB3328">VLOOKUP(B3328,'GDP per Capita'!$T$2:$V$4235,COLUMN('GDP per Capita'!$V:$V)-COLUMN('GDP per Capita'!$S:$S),FALSE)</f>
        <v>63809.64</v>
      </c>
      <c r="AC3328" s="82">
        <f t="shared" si="658"/>
        <v>63809.64</v>
      </c>
      <c r="AD3328" s="82">
        <f t="shared" si="659"/>
        <v>63809.64</v>
      </c>
      <c r="AE3328" s="88">
        <f t="shared" si="655"/>
        <v>6.765329188505061E-3</v>
      </c>
    </row>
    <row r="3329" spans="1:31">
      <c r="A3329" s="77" t="s">
        <v>971</v>
      </c>
      <c r="B3329" s="77">
        <v>3328</v>
      </c>
      <c r="C3329" s="77" t="s">
        <v>29</v>
      </c>
      <c r="D3329" s="77" t="s">
        <v>29</v>
      </c>
      <c r="E3329" s="77">
        <v>2017</v>
      </c>
      <c r="F3329" s="77">
        <v>40.7127281</v>
      </c>
      <c r="G3329" s="77">
        <v>-74.006015199999993</v>
      </c>
      <c r="H3329" s="77">
        <v>0</v>
      </c>
      <c r="I3329" s="77" t="s">
        <v>1727</v>
      </c>
      <c r="J3329" s="77">
        <v>30.271128600000001</v>
      </c>
      <c r="K3329" s="77">
        <v>-97.743699500000005</v>
      </c>
      <c r="L3329" s="77">
        <v>4862.8138575819203</v>
      </c>
      <c r="M3329" s="77">
        <v>0.85817210583813097</v>
      </c>
      <c r="N3329" s="77">
        <v>0</v>
      </c>
      <c r="O3329" s="77">
        <v>583.53766290983106</v>
      </c>
      <c r="P3329" s="87" cm="1">
        <f t="array" ref="P3329">IF($X3329="Non-local",VLOOKUP($E3329,$AI$64:$AW$68,COLUMN($AW:$AW)-COLUMN($AH:$AH),FALSE),IF($X3329="Unknown",VLOOKUP($E3329,$AI$71:$AW$75,COLUMN($AW:$AW)-COLUMN($AH:$AH),FALSE),0))</f>
        <v>223.99999999999997</v>
      </c>
      <c r="Q3329" s="87" cm="1">
        <f t="array" ref="Q3329">IF($X3329="Non-local",VLOOKUP($E3329,$AI$40:$AW$44,COLUMN($AW:$AW)-COLUMN($AH:$AH),FALSE),IF($X3329="Unknown",VLOOKUP($E3329,$AI$47:$AW$51,COLUMN($AW:$AW)-COLUMN($AH:$AH),FALSE),0))</f>
        <v>535.71460000000002</v>
      </c>
      <c r="R3329" s="87" cm="1">
        <f t="array" ref="R3329">IF($X3329="Non-local",VLOOKUP($E3329,$AI$88:$AW$92,COLUMN($AW:$AW)-COLUMN($AH:$AH),FALSE),IF($X3329="Unknown",VLOOKUP($E3329,$AI$95:$AW$99,COLUMN($AW:$AW)-COLUMN($AH:$AH),FALSE),0))</f>
        <v>0.13812461483017213</v>
      </c>
      <c r="S3329" s="87" cm="1">
        <f t="array" ref="S3329">VLOOKUP($E3329,$AI$111:$AW$115,COLUMN($AW:$AW)-COLUMN($AH:$AH),FALSE)</f>
        <v>431.69322000000005</v>
      </c>
      <c r="T3329" s="104">
        <f t="shared" si="651"/>
        <v>0.9962967206683031</v>
      </c>
      <c r="U3329" s="104">
        <f t="shared" si="652"/>
        <v>1774.9454829098313</v>
      </c>
      <c r="V3329" s="87" cm="1">
        <f t="array" ref="V3329">VLOOKUP($E3329,$AI$118:$AW$122,COLUMN($AW:$AW)-COLUMN($AH:$AH),FALSE)</f>
        <v>0</v>
      </c>
      <c r="W3329" s="87" t="str">
        <f t="shared" si="656"/>
        <v>Domestic</v>
      </c>
      <c r="X3329" s="87" t="str">
        <f t="shared" si="657"/>
        <v>Non-local</v>
      </c>
      <c r="Y3329" s="104"/>
      <c r="Z3329" s="87" t="str">
        <f t="shared" si="653"/>
        <v>USA</v>
      </c>
      <c r="AA3329" s="87" t="str">
        <f t="shared" si="654"/>
        <v>USA</v>
      </c>
      <c r="AB3329" s="82" cm="1">
        <f t="array" ref="AB3329">VLOOKUP(B3329,'GDP per Capita'!$T$2:$V$4235,COLUMN('GDP per Capita'!$V:$V)-COLUMN('GDP per Capita'!$S:$S),FALSE)</f>
        <v>63809.64</v>
      </c>
      <c r="AC3329" s="82">
        <f t="shared" si="658"/>
        <v>63809.64</v>
      </c>
      <c r="AD3329" s="82">
        <f t="shared" si="659"/>
        <v>63809.64</v>
      </c>
      <c r="AE3329" s="88">
        <f t="shared" si="655"/>
        <v>2.7816259156294116E-2</v>
      </c>
    </row>
    <row r="3330" spans="1:31">
      <c r="A3330" s="77" t="s">
        <v>1000</v>
      </c>
      <c r="B3330" s="77">
        <v>3329</v>
      </c>
      <c r="C3330" s="77" t="s">
        <v>29</v>
      </c>
      <c r="D3330" s="77" t="s">
        <v>29</v>
      </c>
      <c r="E3330" s="77">
        <v>2017</v>
      </c>
      <c r="F3330" s="77">
        <v>37.3893889</v>
      </c>
      <c r="G3330" s="77">
        <v>-122.0832101</v>
      </c>
      <c r="H3330" s="77">
        <v>0</v>
      </c>
      <c r="I3330" s="77" t="s">
        <v>1727</v>
      </c>
      <c r="J3330" s="77">
        <v>30.271128600000001</v>
      </c>
      <c r="K3330" s="77">
        <v>-97.743699500000005</v>
      </c>
      <c r="L3330" s="77">
        <v>4750.5043330695898</v>
      </c>
      <c r="M3330" s="77">
        <v>0.84160068151991596</v>
      </c>
      <c r="N3330" s="77">
        <v>0</v>
      </c>
      <c r="O3330" s="77">
        <v>570.06051996835004</v>
      </c>
      <c r="P3330" s="87" cm="1">
        <f t="array" ref="P3330">IF($X3330="Non-local",VLOOKUP($E3330,$AI$64:$AW$68,COLUMN($AW:$AW)-COLUMN($AH:$AH),FALSE),IF($X3330="Unknown",VLOOKUP($E3330,$AI$71:$AW$75,COLUMN($AW:$AW)-COLUMN($AH:$AH),FALSE),0))</f>
        <v>223.99999999999997</v>
      </c>
      <c r="Q3330" s="87" cm="1">
        <f t="array" ref="Q3330">IF($X3330="Non-local",VLOOKUP($E3330,$AI$40:$AW$44,COLUMN($AW:$AW)-COLUMN($AH:$AH),FALSE),IF($X3330="Unknown",VLOOKUP($E3330,$AI$47:$AW$51,COLUMN($AW:$AW)-COLUMN($AH:$AH),FALSE),0))</f>
        <v>535.71460000000002</v>
      </c>
      <c r="R3330" s="87" cm="1">
        <f t="array" ref="R3330">IF($X3330="Non-local",VLOOKUP($E3330,$AI$88:$AW$92,COLUMN($AW:$AW)-COLUMN($AH:$AH),FALSE),IF($X3330="Unknown",VLOOKUP($E3330,$AI$95:$AW$99,COLUMN($AW:$AW)-COLUMN($AH:$AH),FALSE),0))</f>
        <v>0.13812461483017213</v>
      </c>
      <c r="S3330" s="87" cm="1">
        <f t="array" ref="S3330">VLOOKUP($E3330,$AI$111:$AW$115,COLUMN($AW:$AW)-COLUMN($AH:$AH),FALSE)</f>
        <v>431.69322000000005</v>
      </c>
      <c r="T3330" s="104">
        <f t="shared" ref="T3330:T3393" si="660">SUM(M3330,R3330)</f>
        <v>0.97972529635008809</v>
      </c>
      <c r="U3330" s="104">
        <f t="shared" ref="U3330:U3393" si="661">SUM(O3330,P3330,Q3330,S3330)</f>
        <v>1761.4683399683502</v>
      </c>
      <c r="V3330" s="87" cm="1">
        <f t="array" ref="V3330">VLOOKUP($E3330,$AI$118:$AW$122,COLUMN($AW:$AW)-COLUMN($AH:$AH),FALSE)</f>
        <v>0</v>
      </c>
      <c r="W3330" s="87" t="str">
        <f t="shared" si="656"/>
        <v>Domestic</v>
      </c>
      <c r="X3330" s="87" t="str">
        <f t="shared" si="657"/>
        <v>Non-local</v>
      </c>
      <c r="Y3330" s="104"/>
      <c r="Z3330" s="87" t="str">
        <f t="shared" ref="Z3330:Z3393" si="662">C3330</f>
        <v>USA</v>
      </c>
      <c r="AA3330" s="87" t="str">
        <f t="shared" ref="AA3330:AA3393" si="663">D3330</f>
        <v>USA</v>
      </c>
      <c r="AB3330" s="82" cm="1">
        <f t="array" ref="AB3330">VLOOKUP(B3330,'GDP per Capita'!$T$2:$V$4235,COLUMN('GDP per Capita'!$V:$V)-COLUMN('GDP per Capita'!$S:$S),FALSE)</f>
        <v>63809.64</v>
      </c>
      <c r="AC3330" s="82">
        <f t="shared" si="658"/>
        <v>63809.64</v>
      </c>
      <c r="AD3330" s="82">
        <f t="shared" si="659"/>
        <v>63809.64</v>
      </c>
      <c r="AE3330" s="88">
        <f t="shared" ref="AE3330:AE3393" si="664">U3330/AD3330</f>
        <v>2.7605050584337258E-2</v>
      </c>
    </row>
    <row r="3331" spans="1:31">
      <c r="A3331" s="77" t="s">
        <v>1181</v>
      </c>
      <c r="B3331" s="77">
        <v>3330</v>
      </c>
      <c r="C3331" s="77" t="s">
        <v>29</v>
      </c>
      <c r="D3331" s="77" t="s">
        <v>29</v>
      </c>
      <c r="E3331" s="77">
        <v>2017</v>
      </c>
      <c r="F3331" s="77">
        <v>39.099275200000001</v>
      </c>
      <c r="G3331" s="77">
        <v>-76.848306100000002</v>
      </c>
      <c r="H3331" s="77">
        <v>0</v>
      </c>
      <c r="I3331" s="77" t="s">
        <v>1727</v>
      </c>
      <c r="J3331" s="77">
        <v>30.271128600000001</v>
      </c>
      <c r="K3331" s="77">
        <v>-97.743699500000005</v>
      </c>
      <c r="L3331" s="77">
        <v>4281.6068696122402</v>
      </c>
      <c r="M3331" s="77">
        <v>0.76695344447148595</v>
      </c>
      <c r="N3331" s="77">
        <v>0</v>
      </c>
      <c r="O3331" s="77">
        <v>513.79282435346897</v>
      </c>
      <c r="P3331" s="87" cm="1">
        <f t="array" ref="P3331">IF($X3331="Non-local",VLOOKUP($E3331,$AI$64:$AW$68,COLUMN($AW:$AW)-COLUMN($AH:$AH),FALSE),IF($X3331="Unknown",VLOOKUP($E3331,$AI$71:$AW$75,COLUMN($AW:$AW)-COLUMN($AH:$AH),FALSE),0))</f>
        <v>223.99999999999997</v>
      </c>
      <c r="Q3331" s="87" cm="1">
        <f t="array" ref="Q3331">IF($X3331="Non-local",VLOOKUP($E3331,$AI$40:$AW$44,COLUMN($AW:$AW)-COLUMN($AH:$AH),FALSE),IF($X3331="Unknown",VLOOKUP($E3331,$AI$47:$AW$51,COLUMN($AW:$AW)-COLUMN($AH:$AH),FALSE),0))</f>
        <v>535.71460000000002</v>
      </c>
      <c r="R3331" s="87" cm="1">
        <f t="array" ref="R3331">IF($X3331="Non-local",VLOOKUP($E3331,$AI$88:$AW$92,COLUMN($AW:$AW)-COLUMN($AH:$AH),FALSE),IF($X3331="Unknown",VLOOKUP($E3331,$AI$95:$AW$99,COLUMN($AW:$AW)-COLUMN($AH:$AH),FALSE),0))</f>
        <v>0.13812461483017213</v>
      </c>
      <c r="S3331" s="87" cm="1">
        <f t="array" ref="S3331">VLOOKUP($E3331,$AI$111:$AW$115,COLUMN($AW:$AW)-COLUMN($AH:$AH),FALSE)</f>
        <v>431.69322000000005</v>
      </c>
      <c r="T3331" s="104">
        <f t="shared" si="660"/>
        <v>0.90507805930165808</v>
      </c>
      <c r="U3331" s="104">
        <f t="shared" si="661"/>
        <v>1705.2006443534692</v>
      </c>
      <c r="V3331" s="87" cm="1">
        <f t="array" ref="V3331">VLOOKUP($E3331,$AI$118:$AW$122,COLUMN($AW:$AW)-COLUMN($AH:$AH),FALSE)</f>
        <v>0</v>
      </c>
      <c r="W3331" s="87" t="str">
        <f t="shared" ref="W3331:W3394" si="665">IF(Z3331&lt;&gt;"USA",IF(Z3331&lt;&gt;"Unknown","International","Unknown"),"Domestic")</f>
        <v>Domestic</v>
      </c>
      <c r="X3331" s="87" t="str">
        <f t="shared" ref="X3331:X3394" si="666">IF(A3331="Unknown","Unknown",IF(H3331=1,"Local","Non-local"))</f>
        <v>Non-local</v>
      </c>
      <c r="Y3331" s="104"/>
      <c r="Z3331" s="87" t="str">
        <f t="shared" si="662"/>
        <v>USA</v>
      </c>
      <c r="AA3331" s="87" t="str">
        <f t="shared" si="663"/>
        <v>USA</v>
      </c>
      <c r="AB3331" s="82" cm="1">
        <f t="array" ref="AB3331">VLOOKUP(B3331,'GDP per Capita'!$T$2:$V$4235,COLUMN('GDP per Capita'!$V:$V)-COLUMN('GDP per Capita'!$S:$S),FALSE)</f>
        <v>63809.64</v>
      </c>
      <c r="AC3331" s="82">
        <f t="shared" si="658"/>
        <v>63809.64</v>
      </c>
      <c r="AD3331" s="82">
        <f t="shared" si="659"/>
        <v>63809.64</v>
      </c>
      <c r="AE3331" s="88">
        <f t="shared" si="664"/>
        <v>2.672324501992911E-2</v>
      </c>
    </row>
    <row r="3332" spans="1:31">
      <c r="A3332" s="77" t="s">
        <v>964</v>
      </c>
      <c r="B3332" s="77">
        <v>3331</v>
      </c>
      <c r="C3332" s="77" t="s">
        <v>29</v>
      </c>
      <c r="D3332" s="77" t="s">
        <v>29</v>
      </c>
      <c r="E3332" s="77">
        <v>2017</v>
      </c>
      <c r="F3332" s="77">
        <v>30.271128600000001</v>
      </c>
      <c r="G3332" s="77">
        <v>-97.743699500000005</v>
      </c>
      <c r="H3332" s="77">
        <v>1</v>
      </c>
      <c r="I3332" s="77" t="s">
        <v>1727</v>
      </c>
      <c r="J3332" s="77">
        <v>30.271128600000001</v>
      </c>
      <c r="K3332" s="77">
        <v>-97.743699500000005</v>
      </c>
      <c r="L3332" s="77">
        <v>0</v>
      </c>
      <c r="M3332" s="77">
        <v>0</v>
      </c>
      <c r="N3332" s="77">
        <v>0</v>
      </c>
      <c r="O3332" s="77">
        <v>0</v>
      </c>
      <c r="P3332" s="87" cm="1">
        <f t="array" ref="P3332">IF($X3332="Non-local",VLOOKUP($E3332,$AI$64:$AW$68,COLUMN($AW:$AW)-COLUMN($AH:$AH),FALSE),IF($X3332="Unknown",VLOOKUP($E3332,$AI$71:$AW$75,COLUMN($AW:$AW)-COLUMN($AH:$AH),FALSE),0))</f>
        <v>0</v>
      </c>
      <c r="Q3332" s="87" cm="1">
        <f t="array" ref="Q3332">IF($X3332="Non-local",VLOOKUP($E3332,$AI$40:$AW$44,COLUMN($AW:$AW)-COLUMN($AH:$AH),FALSE),IF($X3332="Unknown",VLOOKUP($E3332,$AI$47:$AW$51,COLUMN($AW:$AW)-COLUMN($AH:$AH),FALSE),0))</f>
        <v>0</v>
      </c>
      <c r="R3332" s="87" cm="1">
        <f t="array" ref="R3332">IF($X3332="Non-local",VLOOKUP($E3332,$AI$88:$AW$92,COLUMN($AW:$AW)-COLUMN($AH:$AH),FALSE),IF($X3332="Unknown",VLOOKUP($E3332,$AI$95:$AW$99,COLUMN($AW:$AW)-COLUMN($AH:$AH),FALSE),0))</f>
        <v>0</v>
      </c>
      <c r="S3332" s="87" cm="1">
        <f t="array" ref="S3332">VLOOKUP($E3332,$AI$111:$AW$115,COLUMN($AW:$AW)-COLUMN($AH:$AH),FALSE)</f>
        <v>431.69322000000005</v>
      </c>
      <c r="T3332" s="104">
        <f t="shared" si="660"/>
        <v>0</v>
      </c>
      <c r="U3332" s="104">
        <f t="shared" si="661"/>
        <v>431.69322000000005</v>
      </c>
      <c r="V3332" s="87" cm="1">
        <f t="array" ref="V3332">VLOOKUP($E3332,$AI$118:$AW$122,COLUMN($AW:$AW)-COLUMN($AH:$AH),FALSE)</f>
        <v>0</v>
      </c>
      <c r="W3332" s="87" t="str">
        <f t="shared" si="665"/>
        <v>Domestic</v>
      </c>
      <c r="X3332" s="87" t="str">
        <f t="shared" si="666"/>
        <v>Local</v>
      </c>
      <c r="Y3332" s="104"/>
      <c r="Z3332" s="87" t="str">
        <f t="shared" si="662"/>
        <v>USA</v>
      </c>
      <c r="AA3332" s="87" t="str">
        <f t="shared" si="663"/>
        <v>USA</v>
      </c>
      <c r="AB3332" s="82" cm="1">
        <f t="array" ref="AB3332">VLOOKUP(B3332,'GDP per Capita'!$T$2:$V$4235,COLUMN('GDP per Capita'!$V:$V)-COLUMN('GDP per Capita'!$S:$S),FALSE)</f>
        <v>63809.64</v>
      </c>
      <c r="AC3332" s="82">
        <f t="shared" si="658"/>
        <v>63809.64</v>
      </c>
      <c r="AD3332" s="82">
        <f t="shared" si="659"/>
        <v>63809.64</v>
      </c>
      <c r="AE3332" s="88">
        <f t="shared" si="664"/>
        <v>6.765329188505061E-3</v>
      </c>
    </row>
    <row r="3333" spans="1:31">
      <c r="A3333" s="77" t="s">
        <v>29</v>
      </c>
      <c r="B3333" s="77">
        <v>3332</v>
      </c>
      <c r="C3333" s="77" t="s">
        <v>29</v>
      </c>
      <c r="D3333" s="77" t="s">
        <v>29</v>
      </c>
      <c r="E3333" s="77">
        <v>2017</v>
      </c>
      <c r="F3333" s="77">
        <v>39.783730400000003</v>
      </c>
      <c r="G3333" s="77">
        <v>-100.4458825</v>
      </c>
      <c r="H3333" s="77">
        <v>0</v>
      </c>
      <c r="I3333" s="77" t="s">
        <v>1727</v>
      </c>
      <c r="J3333" s="77">
        <v>30.271128600000001</v>
      </c>
      <c r="K3333" s="77">
        <v>-97.743699500000005</v>
      </c>
      <c r="L3333" s="77">
        <v>2171.6683664931802</v>
      </c>
      <c r="M3333" s="77">
        <v>0.44838916261454498</v>
      </c>
      <c r="N3333" s="77">
        <v>0</v>
      </c>
      <c r="O3333" s="77">
        <v>416.96032636669202</v>
      </c>
      <c r="P3333" s="87" cm="1">
        <f t="array" ref="P3333">IF($X3333="Non-local",VLOOKUP($E3333,$AI$64:$AW$68,COLUMN($AW:$AW)-COLUMN($AH:$AH),FALSE),IF($X3333="Unknown",VLOOKUP($E3333,$AI$71:$AW$75,COLUMN($AW:$AW)-COLUMN($AH:$AH),FALSE),0))</f>
        <v>223.99999999999997</v>
      </c>
      <c r="Q3333" s="87" cm="1">
        <f t="array" ref="Q3333">IF($X3333="Non-local",VLOOKUP($E3333,$AI$40:$AW$44,COLUMN($AW:$AW)-COLUMN($AH:$AH),FALSE),IF($X3333="Unknown",VLOOKUP($E3333,$AI$47:$AW$51,COLUMN($AW:$AW)-COLUMN($AH:$AH),FALSE),0))</f>
        <v>535.71460000000002</v>
      </c>
      <c r="R3333" s="87" cm="1">
        <f t="array" ref="R3333">IF($X3333="Non-local",VLOOKUP($E3333,$AI$88:$AW$92,COLUMN($AW:$AW)-COLUMN($AH:$AH),FALSE),IF($X3333="Unknown",VLOOKUP($E3333,$AI$95:$AW$99,COLUMN($AW:$AW)-COLUMN($AH:$AH),FALSE),0))</f>
        <v>0.13812461483017213</v>
      </c>
      <c r="S3333" s="87" cm="1">
        <f t="array" ref="S3333">VLOOKUP($E3333,$AI$111:$AW$115,COLUMN($AW:$AW)-COLUMN($AH:$AH),FALSE)</f>
        <v>431.69322000000005</v>
      </c>
      <c r="T3333" s="104">
        <f t="shared" si="660"/>
        <v>0.58651377744471711</v>
      </c>
      <c r="U3333" s="104">
        <f t="shared" si="661"/>
        <v>1608.3681463666921</v>
      </c>
      <c r="V3333" s="87" cm="1">
        <f t="array" ref="V3333">VLOOKUP($E3333,$AI$118:$AW$122,COLUMN($AW:$AW)-COLUMN($AH:$AH),FALSE)</f>
        <v>0</v>
      </c>
      <c r="W3333" s="87" t="str">
        <f t="shared" si="665"/>
        <v>Domestic</v>
      </c>
      <c r="X3333" s="87" t="str">
        <f t="shared" si="666"/>
        <v>Non-local</v>
      </c>
      <c r="Y3333" s="104"/>
      <c r="Z3333" s="87" t="str">
        <f t="shared" si="662"/>
        <v>USA</v>
      </c>
      <c r="AA3333" s="87" t="str">
        <f t="shared" si="663"/>
        <v>USA</v>
      </c>
      <c r="AB3333" s="82" cm="1">
        <f t="array" ref="AB3333">VLOOKUP(B3333,'GDP per Capita'!$T$2:$V$4235,COLUMN('GDP per Capita'!$V:$V)-COLUMN('GDP per Capita'!$S:$S),FALSE)</f>
        <v>63809.64</v>
      </c>
      <c r="AC3333" s="82">
        <f t="shared" si="658"/>
        <v>63809.64</v>
      </c>
      <c r="AD3333" s="82">
        <f t="shared" si="659"/>
        <v>63809.64</v>
      </c>
      <c r="AE3333" s="88">
        <f t="shared" si="664"/>
        <v>2.5205723560996304E-2</v>
      </c>
    </row>
    <row r="3334" spans="1:31">
      <c r="A3334" s="77" t="s">
        <v>1511</v>
      </c>
      <c r="B3334" s="77">
        <v>3333</v>
      </c>
      <c r="C3334" s="77" t="s">
        <v>320</v>
      </c>
      <c r="D3334" s="77" t="s">
        <v>28</v>
      </c>
      <c r="E3334" s="77">
        <v>2017</v>
      </c>
      <c r="F3334" s="77">
        <v>45.421106000000002</v>
      </c>
      <c r="G3334" s="77">
        <v>-75.690308000000002</v>
      </c>
      <c r="H3334" s="77">
        <v>0</v>
      </c>
      <c r="I3334" s="77" t="s">
        <v>1727</v>
      </c>
      <c r="J3334" s="77">
        <v>30.271128600000001</v>
      </c>
      <c r="K3334" s="77">
        <v>-97.743699500000005</v>
      </c>
      <c r="L3334" s="77">
        <v>5102.3035427443701</v>
      </c>
      <c r="M3334" s="77">
        <v>0.89042886187036496</v>
      </c>
      <c r="N3334" s="77">
        <v>0</v>
      </c>
      <c r="O3334" s="77">
        <v>612.27642512932402</v>
      </c>
      <c r="P3334" s="87" cm="1">
        <f t="array" ref="P3334">IF($X3334="Non-local",VLOOKUP($E3334,$AI$64:$AW$68,COLUMN($AW:$AW)-COLUMN($AH:$AH),FALSE),IF($X3334="Unknown",VLOOKUP($E3334,$AI$71:$AW$75,COLUMN($AW:$AW)-COLUMN($AH:$AH),FALSE),0))</f>
        <v>223.99999999999997</v>
      </c>
      <c r="Q3334" s="87" cm="1">
        <f t="array" ref="Q3334">IF($X3334="Non-local",VLOOKUP($E3334,$AI$40:$AW$44,COLUMN($AW:$AW)-COLUMN($AH:$AH),FALSE),IF($X3334="Unknown",VLOOKUP($E3334,$AI$47:$AW$51,COLUMN($AW:$AW)-COLUMN($AH:$AH),FALSE),0))</f>
        <v>535.71460000000002</v>
      </c>
      <c r="R3334" s="87" cm="1">
        <f t="array" ref="R3334">IF($X3334="Non-local",VLOOKUP($E3334,$AI$88:$AW$92,COLUMN($AW:$AW)-COLUMN($AH:$AH),FALSE),IF($X3334="Unknown",VLOOKUP($E3334,$AI$95:$AW$99,COLUMN($AW:$AW)-COLUMN($AH:$AH),FALSE),0))</f>
        <v>0.13812461483017213</v>
      </c>
      <c r="S3334" s="87" cm="1">
        <f t="array" ref="S3334">VLOOKUP($E3334,$AI$111:$AW$115,COLUMN($AW:$AW)-COLUMN($AH:$AH),FALSE)</f>
        <v>431.69322000000005</v>
      </c>
      <c r="T3334" s="104">
        <f t="shared" si="660"/>
        <v>1.0285534767005371</v>
      </c>
      <c r="U3334" s="104">
        <f t="shared" si="661"/>
        <v>1803.6842451293242</v>
      </c>
      <c r="V3334" s="87" cm="1">
        <f t="array" ref="V3334">VLOOKUP($E3334,$AI$118:$AW$122,COLUMN($AW:$AW)-COLUMN($AH:$AH),FALSE)</f>
        <v>0</v>
      </c>
      <c r="W3334" s="87" t="str">
        <f t="shared" si="665"/>
        <v>International</v>
      </c>
      <c r="X3334" s="87" t="str">
        <f t="shared" si="666"/>
        <v>Non-local</v>
      </c>
      <c r="Y3334" s="104"/>
      <c r="Z3334" s="87" t="str">
        <f t="shared" si="662"/>
        <v>Canada</v>
      </c>
      <c r="AA3334" s="87" t="str">
        <f t="shared" si="663"/>
        <v>Other Americas</v>
      </c>
      <c r="AB3334" s="82" cm="1">
        <f t="array" ref="AB3334">VLOOKUP(B3334,'GDP per Capita'!$T$2:$V$4235,COLUMN('GDP per Capita'!$V:$V)-COLUMN('GDP per Capita'!$S:$S),FALSE)</f>
        <v>49196.49</v>
      </c>
      <c r="AC3334" s="82">
        <f t="shared" si="658"/>
        <v>49196.49</v>
      </c>
      <c r="AD3334" s="82">
        <f t="shared" si="659"/>
        <v>49196.49</v>
      </c>
      <c r="AE3334" s="88">
        <f t="shared" si="664"/>
        <v>3.6662864467146422E-2</v>
      </c>
    </row>
    <row r="3335" spans="1:31">
      <c r="A3335" s="77" t="s">
        <v>1511</v>
      </c>
      <c r="B3335" s="77">
        <v>3334</v>
      </c>
      <c r="C3335" s="77" t="s">
        <v>320</v>
      </c>
      <c r="D3335" s="77" t="s">
        <v>28</v>
      </c>
      <c r="E3335" s="77">
        <v>2017</v>
      </c>
      <c r="F3335" s="77">
        <v>45.421106000000002</v>
      </c>
      <c r="G3335" s="77">
        <v>-75.690308000000002</v>
      </c>
      <c r="H3335" s="77">
        <v>0</v>
      </c>
      <c r="I3335" s="77" t="s">
        <v>1727</v>
      </c>
      <c r="J3335" s="77">
        <v>30.271128600000001</v>
      </c>
      <c r="K3335" s="77">
        <v>-97.743699500000005</v>
      </c>
      <c r="L3335" s="77">
        <v>5102.3035427443701</v>
      </c>
      <c r="M3335" s="77">
        <v>0.89042886187036496</v>
      </c>
      <c r="N3335" s="77">
        <v>0</v>
      </c>
      <c r="O3335" s="77">
        <v>612.27642512932402</v>
      </c>
      <c r="P3335" s="87" cm="1">
        <f t="array" ref="P3335">IF($X3335="Non-local",VLOOKUP($E3335,$AI$64:$AW$68,COLUMN($AW:$AW)-COLUMN($AH:$AH),FALSE),IF($X3335="Unknown",VLOOKUP($E3335,$AI$71:$AW$75,COLUMN($AW:$AW)-COLUMN($AH:$AH),FALSE),0))</f>
        <v>223.99999999999997</v>
      </c>
      <c r="Q3335" s="87" cm="1">
        <f t="array" ref="Q3335">IF($X3335="Non-local",VLOOKUP($E3335,$AI$40:$AW$44,COLUMN($AW:$AW)-COLUMN($AH:$AH),FALSE),IF($X3335="Unknown",VLOOKUP($E3335,$AI$47:$AW$51,COLUMN($AW:$AW)-COLUMN($AH:$AH),FALSE),0))</f>
        <v>535.71460000000002</v>
      </c>
      <c r="R3335" s="87" cm="1">
        <f t="array" ref="R3335">IF($X3335="Non-local",VLOOKUP($E3335,$AI$88:$AW$92,COLUMN($AW:$AW)-COLUMN($AH:$AH),FALSE),IF($X3335="Unknown",VLOOKUP($E3335,$AI$95:$AW$99,COLUMN($AW:$AW)-COLUMN($AH:$AH),FALSE),0))</f>
        <v>0.13812461483017213</v>
      </c>
      <c r="S3335" s="87" cm="1">
        <f t="array" ref="S3335">VLOOKUP($E3335,$AI$111:$AW$115,COLUMN($AW:$AW)-COLUMN($AH:$AH),FALSE)</f>
        <v>431.69322000000005</v>
      </c>
      <c r="T3335" s="104">
        <f t="shared" si="660"/>
        <v>1.0285534767005371</v>
      </c>
      <c r="U3335" s="104">
        <f t="shared" si="661"/>
        <v>1803.6842451293242</v>
      </c>
      <c r="V3335" s="87" cm="1">
        <f t="array" ref="V3335">VLOOKUP($E3335,$AI$118:$AW$122,COLUMN($AW:$AW)-COLUMN($AH:$AH),FALSE)</f>
        <v>0</v>
      </c>
      <c r="W3335" s="87" t="str">
        <f t="shared" si="665"/>
        <v>International</v>
      </c>
      <c r="X3335" s="87" t="str">
        <f t="shared" si="666"/>
        <v>Non-local</v>
      </c>
      <c r="Y3335" s="104"/>
      <c r="Z3335" s="87" t="str">
        <f t="shared" si="662"/>
        <v>Canada</v>
      </c>
      <c r="AA3335" s="87" t="str">
        <f t="shared" si="663"/>
        <v>Other Americas</v>
      </c>
      <c r="AB3335" s="82" cm="1">
        <f t="array" ref="AB3335">VLOOKUP(B3335,'GDP per Capita'!$T$2:$V$4235,COLUMN('GDP per Capita'!$V:$V)-COLUMN('GDP per Capita'!$S:$S),FALSE)</f>
        <v>49196.49</v>
      </c>
      <c r="AC3335" s="82">
        <f t="shared" si="658"/>
        <v>49196.49</v>
      </c>
      <c r="AD3335" s="82">
        <f t="shared" si="659"/>
        <v>49196.49</v>
      </c>
      <c r="AE3335" s="88">
        <f t="shared" si="664"/>
        <v>3.6662864467146422E-2</v>
      </c>
    </row>
    <row r="3336" spans="1:31">
      <c r="A3336" s="77" t="s">
        <v>34</v>
      </c>
      <c r="B3336" s="77">
        <v>3335</v>
      </c>
      <c r="C3336" s="77" t="s">
        <v>34</v>
      </c>
      <c r="D3336" s="77" t="s">
        <v>34</v>
      </c>
      <c r="E3336" s="77">
        <v>2017</v>
      </c>
      <c r="F3336" s="77">
        <v>0</v>
      </c>
      <c r="G3336" s="77">
        <v>0</v>
      </c>
      <c r="H3336" s="77">
        <v>0</v>
      </c>
      <c r="I3336" s="77" t="s">
        <v>1727</v>
      </c>
      <c r="J3336" s="77">
        <v>30.271128600000001</v>
      </c>
      <c r="K3336" s="77">
        <v>-97.743699500000005</v>
      </c>
      <c r="L3336" s="77">
        <v>4172.1940817414097</v>
      </c>
      <c r="M3336" s="77">
        <v>0.732715597444487</v>
      </c>
      <c r="N3336" s="77">
        <v>1</v>
      </c>
      <c r="O3336" s="77">
        <v>500.66328980896901</v>
      </c>
      <c r="P3336" s="87" cm="1">
        <f t="array" ref="P3336">IF($X3336="Non-local",VLOOKUP($E3336,$AI$64:$AW$68,COLUMN($AW:$AW)-COLUMN($AH:$AH),FALSE),IF($X3336="Unknown",VLOOKUP($E3336,$AI$71:$AW$75,COLUMN($AW:$AW)-COLUMN($AH:$AH),FALSE),0))</f>
        <v>195.05840707964597</v>
      </c>
      <c r="Q3336" s="87" cm="1">
        <f t="array" ref="Q3336">IF($X3336="Non-local",VLOOKUP($E3336,$AI$40:$AW$44,COLUMN($AW:$AW)-COLUMN($AH:$AH),FALSE),IF($X3336="Unknown",VLOOKUP($E3336,$AI$47:$AW$51,COLUMN($AW:$AW)-COLUMN($AH:$AH),FALSE),0))</f>
        <v>466.49837734513267</v>
      </c>
      <c r="R3336" s="87" cm="1">
        <f t="array" ref="R3336">IF($X3336="Non-local",VLOOKUP($E3336,$AI$88:$AW$92,COLUMN($AW:$AW)-COLUMN($AH:$AH),FALSE),IF($X3336="Unknown",VLOOKUP($E3336,$AI$95:$AW$99,COLUMN($AW:$AW)-COLUMN($AH:$AH),FALSE),0))</f>
        <v>0.12027842565742422</v>
      </c>
      <c r="S3336" s="87" cm="1">
        <f t="array" ref="S3336">VLOOKUP($E3336,$AI$111:$AW$115,COLUMN($AW:$AW)-COLUMN($AH:$AH),FALSE)</f>
        <v>431.69322000000005</v>
      </c>
      <c r="T3336" s="104">
        <f t="shared" si="660"/>
        <v>0.85299402310191119</v>
      </c>
      <c r="U3336" s="104">
        <f t="shared" si="661"/>
        <v>1593.9132942337478</v>
      </c>
      <c r="V3336" s="87" cm="1">
        <f t="array" ref="V3336">VLOOKUP($E3336,$AI$118:$AW$122,COLUMN($AW:$AW)-COLUMN($AH:$AH),FALSE)</f>
        <v>0</v>
      </c>
      <c r="W3336" s="87" t="str">
        <f t="shared" si="665"/>
        <v>Unknown</v>
      </c>
      <c r="X3336" s="87" t="str">
        <f t="shared" si="666"/>
        <v>Unknown</v>
      </c>
      <c r="Y3336" s="104"/>
      <c r="Z3336" s="87" t="str">
        <f t="shared" si="662"/>
        <v>Unknown</v>
      </c>
      <c r="AA3336" s="87" t="str">
        <f t="shared" si="663"/>
        <v>Unknown</v>
      </c>
      <c r="AB3336" s="82" t="e" cm="1">
        <f t="array" ref="AB3336">VLOOKUP(B3336,'GDP per Capita'!$T$2:$V$4235,COLUMN('GDP per Capita'!$V:$V)-COLUMN('GDP per Capita'!$S:$S),FALSE)</f>
        <v>#N/A</v>
      </c>
      <c r="AC3336" s="82" t="str">
        <f t="shared" si="658"/>
        <v/>
      </c>
      <c r="AD3336" s="82">
        <f t="shared" si="659"/>
        <v>61228.93767638311</v>
      </c>
      <c r="AE3336" s="88">
        <f t="shared" si="664"/>
        <v>2.6032025945936725E-2</v>
      </c>
    </row>
    <row r="3337" spans="1:31">
      <c r="A3337" s="77" t="s">
        <v>34</v>
      </c>
      <c r="B3337" s="77">
        <v>3336</v>
      </c>
      <c r="C3337" s="77" t="s">
        <v>34</v>
      </c>
      <c r="D3337" s="77" t="s">
        <v>34</v>
      </c>
      <c r="E3337" s="77">
        <v>2017</v>
      </c>
      <c r="F3337" s="77">
        <v>0</v>
      </c>
      <c r="G3337" s="77">
        <v>0</v>
      </c>
      <c r="H3337" s="77">
        <v>0</v>
      </c>
      <c r="I3337" s="77" t="s">
        <v>1727</v>
      </c>
      <c r="J3337" s="77">
        <v>30.271128600000001</v>
      </c>
      <c r="K3337" s="77">
        <v>-97.743699500000005</v>
      </c>
      <c r="L3337" s="77">
        <v>4172.1940817414097</v>
      </c>
      <c r="M3337" s="77">
        <v>0.732715597444487</v>
      </c>
      <c r="N3337" s="77">
        <v>1</v>
      </c>
      <c r="O3337" s="77">
        <v>500.66328980896901</v>
      </c>
      <c r="P3337" s="87" cm="1">
        <f t="array" ref="P3337">IF($X3337="Non-local",VLOOKUP($E3337,$AI$64:$AW$68,COLUMN($AW:$AW)-COLUMN($AH:$AH),FALSE),IF($X3337="Unknown",VLOOKUP($E3337,$AI$71:$AW$75,COLUMN($AW:$AW)-COLUMN($AH:$AH),FALSE),0))</f>
        <v>195.05840707964597</v>
      </c>
      <c r="Q3337" s="87" cm="1">
        <f t="array" ref="Q3337">IF($X3337="Non-local",VLOOKUP($E3337,$AI$40:$AW$44,COLUMN($AW:$AW)-COLUMN($AH:$AH),FALSE),IF($X3337="Unknown",VLOOKUP($E3337,$AI$47:$AW$51,COLUMN($AW:$AW)-COLUMN($AH:$AH),FALSE),0))</f>
        <v>466.49837734513267</v>
      </c>
      <c r="R3337" s="87" cm="1">
        <f t="array" ref="R3337">IF($X3337="Non-local",VLOOKUP($E3337,$AI$88:$AW$92,COLUMN($AW:$AW)-COLUMN($AH:$AH),FALSE),IF($X3337="Unknown",VLOOKUP($E3337,$AI$95:$AW$99,COLUMN($AW:$AW)-COLUMN($AH:$AH),FALSE),0))</f>
        <v>0.12027842565742422</v>
      </c>
      <c r="S3337" s="87" cm="1">
        <f t="array" ref="S3337">VLOOKUP($E3337,$AI$111:$AW$115,COLUMN($AW:$AW)-COLUMN($AH:$AH),FALSE)</f>
        <v>431.69322000000005</v>
      </c>
      <c r="T3337" s="104">
        <f t="shared" si="660"/>
        <v>0.85299402310191119</v>
      </c>
      <c r="U3337" s="104">
        <f t="shared" si="661"/>
        <v>1593.9132942337478</v>
      </c>
      <c r="V3337" s="87" cm="1">
        <f t="array" ref="V3337">VLOOKUP($E3337,$AI$118:$AW$122,COLUMN($AW:$AW)-COLUMN($AH:$AH),FALSE)</f>
        <v>0</v>
      </c>
      <c r="W3337" s="87" t="str">
        <f t="shared" si="665"/>
        <v>Unknown</v>
      </c>
      <c r="X3337" s="87" t="str">
        <f t="shared" si="666"/>
        <v>Unknown</v>
      </c>
      <c r="Y3337" s="104"/>
      <c r="Z3337" s="87" t="str">
        <f t="shared" si="662"/>
        <v>Unknown</v>
      </c>
      <c r="AA3337" s="87" t="str">
        <f t="shared" si="663"/>
        <v>Unknown</v>
      </c>
      <c r="AB3337" s="82" t="e" cm="1">
        <f t="array" ref="AB3337">VLOOKUP(B3337,'GDP per Capita'!$T$2:$V$4235,COLUMN('GDP per Capita'!$V:$V)-COLUMN('GDP per Capita'!$S:$S),FALSE)</f>
        <v>#N/A</v>
      </c>
      <c r="AC3337" s="82" t="str">
        <f t="shared" si="658"/>
        <v/>
      </c>
      <c r="AD3337" s="82">
        <f t="shared" si="659"/>
        <v>61228.93767638311</v>
      </c>
      <c r="AE3337" s="88">
        <f t="shared" si="664"/>
        <v>2.6032025945936725E-2</v>
      </c>
    </row>
    <row r="3338" spans="1:31">
      <c r="A3338" s="77" t="s">
        <v>1032</v>
      </c>
      <c r="B3338" s="77">
        <v>3337</v>
      </c>
      <c r="C3338" s="77" t="s">
        <v>29</v>
      </c>
      <c r="D3338" s="77" t="s">
        <v>29</v>
      </c>
      <c r="E3338" s="77">
        <v>2017</v>
      </c>
      <c r="F3338" s="77">
        <v>32.7174209</v>
      </c>
      <c r="G3338" s="77">
        <v>-117.1627714</v>
      </c>
      <c r="H3338" s="77">
        <v>0</v>
      </c>
      <c r="I3338" s="77" t="s">
        <v>1727</v>
      </c>
      <c r="J3338" s="77">
        <v>30.271128600000001</v>
      </c>
      <c r="K3338" s="77">
        <v>-97.743699500000005</v>
      </c>
      <c r="L3338" s="77">
        <v>3717.0292531359</v>
      </c>
      <c r="M3338" s="77">
        <v>0.67707417991201502</v>
      </c>
      <c r="N3338" s="77">
        <v>0</v>
      </c>
      <c r="O3338" s="77">
        <v>713.66961660209404</v>
      </c>
      <c r="P3338" s="87" cm="1">
        <f t="array" ref="P3338">IF($X3338="Non-local",VLOOKUP($E3338,$AI$64:$AW$68,COLUMN($AW:$AW)-COLUMN($AH:$AH),FALSE),IF($X3338="Unknown",VLOOKUP($E3338,$AI$71:$AW$75,COLUMN($AW:$AW)-COLUMN($AH:$AH),FALSE),0))</f>
        <v>223.99999999999997</v>
      </c>
      <c r="Q3338" s="87" cm="1">
        <f t="array" ref="Q3338">IF($X3338="Non-local",VLOOKUP($E3338,$AI$40:$AW$44,COLUMN($AW:$AW)-COLUMN($AH:$AH),FALSE),IF($X3338="Unknown",VLOOKUP($E3338,$AI$47:$AW$51,COLUMN($AW:$AW)-COLUMN($AH:$AH),FALSE),0))</f>
        <v>535.71460000000002</v>
      </c>
      <c r="R3338" s="87" cm="1">
        <f t="array" ref="R3338">IF($X3338="Non-local",VLOOKUP($E3338,$AI$88:$AW$92,COLUMN($AW:$AW)-COLUMN($AH:$AH),FALSE),IF($X3338="Unknown",VLOOKUP($E3338,$AI$95:$AW$99,COLUMN($AW:$AW)-COLUMN($AH:$AH),FALSE),0))</f>
        <v>0.13812461483017213</v>
      </c>
      <c r="S3338" s="87" cm="1">
        <f t="array" ref="S3338">VLOOKUP($E3338,$AI$111:$AW$115,COLUMN($AW:$AW)-COLUMN($AH:$AH),FALSE)</f>
        <v>431.69322000000005</v>
      </c>
      <c r="T3338" s="104">
        <f t="shared" si="660"/>
        <v>0.81519879474218715</v>
      </c>
      <c r="U3338" s="104">
        <f t="shared" si="661"/>
        <v>1905.0774366020942</v>
      </c>
      <c r="V3338" s="87" cm="1">
        <f t="array" ref="V3338">VLOOKUP($E3338,$AI$118:$AW$122,COLUMN($AW:$AW)-COLUMN($AH:$AH),FALSE)</f>
        <v>0</v>
      </c>
      <c r="W3338" s="87" t="str">
        <f t="shared" si="665"/>
        <v>Domestic</v>
      </c>
      <c r="X3338" s="87" t="str">
        <f t="shared" si="666"/>
        <v>Non-local</v>
      </c>
      <c r="Y3338" s="104"/>
      <c r="Z3338" s="87" t="str">
        <f t="shared" si="662"/>
        <v>USA</v>
      </c>
      <c r="AA3338" s="87" t="str">
        <f t="shared" si="663"/>
        <v>USA</v>
      </c>
      <c r="AB3338" s="82" cm="1">
        <f t="array" ref="AB3338">VLOOKUP(B3338,'GDP per Capita'!$T$2:$V$4235,COLUMN('GDP per Capita'!$V:$V)-COLUMN('GDP per Capita'!$S:$S),FALSE)</f>
        <v>63809.64</v>
      </c>
      <c r="AC3338" s="82">
        <f t="shared" si="658"/>
        <v>63809.64</v>
      </c>
      <c r="AD3338" s="82">
        <f t="shared" si="659"/>
        <v>63809.64</v>
      </c>
      <c r="AE3338" s="88">
        <f t="shared" si="664"/>
        <v>2.9855636806634455E-2</v>
      </c>
    </row>
    <row r="3339" spans="1:31">
      <c r="A3339" s="77" t="s">
        <v>888</v>
      </c>
      <c r="B3339" s="77">
        <v>3338</v>
      </c>
      <c r="C3339" s="77" t="s">
        <v>29</v>
      </c>
      <c r="D3339" s="77" t="s">
        <v>29</v>
      </c>
      <c r="E3339" s="77">
        <v>2017</v>
      </c>
      <c r="F3339" s="77">
        <v>33.749098699999998</v>
      </c>
      <c r="G3339" s="77">
        <v>-84.390184899999994</v>
      </c>
      <c r="H3339" s="77">
        <v>0</v>
      </c>
      <c r="I3339" s="77" t="s">
        <v>1727</v>
      </c>
      <c r="J3339" s="77">
        <v>30.271128600000001</v>
      </c>
      <c r="K3339" s="77">
        <v>-97.743699500000005</v>
      </c>
      <c r="L3339" s="77">
        <v>2631.9319888814298</v>
      </c>
      <c r="M3339" s="77">
        <v>0.50916456924751397</v>
      </c>
      <c r="N3339" s="77">
        <v>0</v>
      </c>
      <c r="O3339" s="77">
        <v>505.33094186523601</v>
      </c>
      <c r="P3339" s="87" cm="1">
        <f t="array" ref="P3339">IF($X3339="Non-local",VLOOKUP($E3339,$AI$64:$AW$68,COLUMN($AW:$AW)-COLUMN($AH:$AH),FALSE),IF($X3339="Unknown",VLOOKUP($E3339,$AI$71:$AW$75,COLUMN($AW:$AW)-COLUMN($AH:$AH),FALSE),0))</f>
        <v>223.99999999999997</v>
      </c>
      <c r="Q3339" s="87" cm="1">
        <f t="array" ref="Q3339">IF($X3339="Non-local",VLOOKUP($E3339,$AI$40:$AW$44,COLUMN($AW:$AW)-COLUMN($AH:$AH),FALSE),IF($X3339="Unknown",VLOOKUP($E3339,$AI$47:$AW$51,COLUMN($AW:$AW)-COLUMN($AH:$AH),FALSE),0))</f>
        <v>535.71460000000002</v>
      </c>
      <c r="R3339" s="87" cm="1">
        <f t="array" ref="R3339">IF($X3339="Non-local",VLOOKUP($E3339,$AI$88:$AW$92,COLUMN($AW:$AW)-COLUMN($AH:$AH),FALSE),IF($X3339="Unknown",VLOOKUP($E3339,$AI$95:$AW$99,COLUMN($AW:$AW)-COLUMN($AH:$AH),FALSE),0))</f>
        <v>0.13812461483017213</v>
      </c>
      <c r="S3339" s="87" cm="1">
        <f t="array" ref="S3339">VLOOKUP($E3339,$AI$111:$AW$115,COLUMN($AW:$AW)-COLUMN($AH:$AH),FALSE)</f>
        <v>431.69322000000005</v>
      </c>
      <c r="T3339" s="104">
        <f t="shared" si="660"/>
        <v>0.6472891840776861</v>
      </c>
      <c r="U3339" s="104">
        <f t="shared" si="661"/>
        <v>1696.738761865236</v>
      </c>
      <c r="V3339" s="87" cm="1">
        <f t="array" ref="V3339">VLOOKUP($E3339,$AI$118:$AW$122,COLUMN($AW:$AW)-COLUMN($AH:$AH),FALSE)</f>
        <v>0</v>
      </c>
      <c r="W3339" s="87" t="str">
        <f t="shared" si="665"/>
        <v>Domestic</v>
      </c>
      <c r="X3339" s="87" t="str">
        <f t="shared" si="666"/>
        <v>Non-local</v>
      </c>
      <c r="Y3339" s="104"/>
      <c r="Z3339" s="87" t="str">
        <f t="shared" si="662"/>
        <v>USA</v>
      </c>
      <c r="AA3339" s="87" t="str">
        <f t="shared" si="663"/>
        <v>USA</v>
      </c>
      <c r="AB3339" s="82" cm="1">
        <f t="array" ref="AB3339">VLOOKUP(B3339,'GDP per Capita'!$T$2:$V$4235,COLUMN('GDP per Capita'!$V:$V)-COLUMN('GDP per Capita'!$S:$S),FALSE)</f>
        <v>63809.64</v>
      </c>
      <c r="AC3339" s="82">
        <f t="shared" si="658"/>
        <v>63809.64</v>
      </c>
      <c r="AD3339" s="82">
        <f t="shared" si="659"/>
        <v>63809.64</v>
      </c>
      <c r="AE3339" s="88">
        <f t="shared" si="664"/>
        <v>2.6590633670167015E-2</v>
      </c>
    </row>
    <row r="3340" spans="1:31">
      <c r="A3340" s="77" t="s">
        <v>921</v>
      </c>
      <c r="B3340" s="77">
        <v>3339</v>
      </c>
      <c r="C3340" s="77" t="s">
        <v>29</v>
      </c>
      <c r="D3340" s="77" t="s">
        <v>29</v>
      </c>
      <c r="E3340" s="77">
        <v>2017</v>
      </c>
      <c r="F3340" s="77">
        <v>19.707373399999899</v>
      </c>
      <c r="G3340" s="77">
        <v>-155.08158030000001</v>
      </c>
      <c r="H3340" s="77">
        <v>0</v>
      </c>
      <c r="I3340" s="77" t="s">
        <v>1727</v>
      </c>
      <c r="J3340" s="77">
        <v>30.271128600000001</v>
      </c>
      <c r="K3340" s="77">
        <v>-97.743699500000005</v>
      </c>
      <c r="L3340" s="77">
        <v>11675.0993594965</v>
      </c>
      <c r="M3340" s="77">
        <v>1.8151699271586501</v>
      </c>
      <c r="N3340" s="77">
        <v>0</v>
      </c>
      <c r="O3340" s="77">
        <v>1225.8854327471299</v>
      </c>
      <c r="P3340" s="87" cm="1">
        <f t="array" ref="P3340">IF($X3340="Non-local",VLOOKUP($E3340,$AI$64:$AW$68,COLUMN($AW:$AW)-COLUMN($AH:$AH),FALSE),IF($X3340="Unknown",VLOOKUP($E3340,$AI$71:$AW$75,COLUMN($AW:$AW)-COLUMN($AH:$AH),FALSE),0))</f>
        <v>223.99999999999997</v>
      </c>
      <c r="Q3340" s="87" cm="1">
        <f t="array" ref="Q3340">IF($X3340="Non-local",VLOOKUP($E3340,$AI$40:$AW$44,COLUMN($AW:$AW)-COLUMN($AH:$AH),FALSE),IF($X3340="Unknown",VLOOKUP($E3340,$AI$47:$AW$51,COLUMN($AW:$AW)-COLUMN($AH:$AH),FALSE),0))</f>
        <v>535.71460000000002</v>
      </c>
      <c r="R3340" s="87" cm="1">
        <f t="array" ref="R3340">IF($X3340="Non-local",VLOOKUP($E3340,$AI$88:$AW$92,COLUMN($AW:$AW)-COLUMN($AH:$AH),FALSE),IF($X3340="Unknown",VLOOKUP($E3340,$AI$95:$AW$99,COLUMN($AW:$AW)-COLUMN($AH:$AH),FALSE),0))</f>
        <v>0.13812461483017213</v>
      </c>
      <c r="S3340" s="87" cm="1">
        <f t="array" ref="S3340">VLOOKUP($E3340,$AI$111:$AW$115,COLUMN($AW:$AW)-COLUMN($AH:$AH),FALSE)</f>
        <v>431.69322000000005</v>
      </c>
      <c r="T3340" s="104">
        <f t="shared" si="660"/>
        <v>1.9532945419888224</v>
      </c>
      <c r="U3340" s="104">
        <f t="shared" si="661"/>
        <v>2417.2932527471298</v>
      </c>
      <c r="V3340" s="87" cm="1">
        <f t="array" ref="V3340">VLOOKUP($E3340,$AI$118:$AW$122,COLUMN($AW:$AW)-COLUMN($AH:$AH),FALSE)</f>
        <v>0</v>
      </c>
      <c r="W3340" s="87" t="str">
        <f t="shared" si="665"/>
        <v>Domestic</v>
      </c>
      <c r="X3340" s="87" t="str">
        <f t="shared" si="666"/>
        <v>Non-local</v>
      </c>
      <c r="Y3340" s="104"/>
      <c r="Z3340" s="87" t="str">
        <f t="shared" si="662"/>
        <v>USA</v>
      </c>
      <c r="AA3340" s="87" t="str">
        <f t="shared" si="663"/>
        <v>USA</v>
      </c>
      <c r="AB3340" s="82" cm="1">
        <f t="array" ref="AB3340">VLOOKUP(B3340,'GDP per Capita'!$T$2:$V$4235,COLUMN('GDP per Capita'!$V:$V)-COLUMN('GDP per Capita'!$S:$S),FALSE)</f>
        <v>63809.64</v>
      </c>
      <c r="AC3340" s="82">
        <f t="shared" si="658"/>
        <v>63809.64</v>
      </c>
      <c r="AD3340" s="82">
        <f t="shared" si="659"/>
        <v>63809.64</v>
      </c>
      <c r="AE3340" s="88">
        <f t="shared" si="664"/>
        <v>3.7882884980186847E-2</v>
      </c>
    </row>
    <row r="3341" spans="1:31">
      <c r="A3341" s="77" t="s">
        <v>1778</v>
      </c>
      <c r="B3341" s="77">
        <v>3340</v>
      </c>
      <c r="C3341" s="77" t="s">
        <v>572</v>
      </c>
      <c r="D3341" s="77" t="s">
        <v>31</v>
      </c>
      <c r="E3341" s="77">
        <v>2017</v>
      </c>
      <c r="F3341" s="77">
        <v>48.714458700000002</v>
      </c>
      <c r="G3341" s="77">
        <v>2.2453842000000002</v>
      </c>
      <c r="H3341" s="77">
        <v>0</v>
      </c>
      <c r="I3341" s="77" t="s">
        <v>1727</v>
      </c>
      <c r="J3341" s="77">
        <v>30.271128600000001</v>
      </c>
      <c r="K3341" s="77">
        <v>-97.743699500000005</v>
      </c>
      <c r="L3341" s="77">
        <v>16399.739708456498</v>
      </c>
      <c r="M3341" s="77">
        <v>2.5269225437993001</v>
      </c>
      <c r="N3341" s="77">
        <v>0</v>
      </c>
      <c r="O3341" s="77">
        <v>1721.97266938794</v>
      </c>
      <c r="P3341" s="87" cm="1">
        <f t="array" ref="P3341">IF($X3341="Non-local",VLOOKUP($E3341,$AI$64:$AW$68,COLUMN($AW:$AW)-COLUMN($AH:$AH),FALSE),IF($X3341="Unknown",VLOOKUP($E3341,$AI$71:$AW$75,COLUMN($AW:$AW)-COLUMN($AH:$AH),FALSE),0))</f>
        <v>223.99999999999997</v>
      </c>
      <c r="Q3341" s="87" cm="1">
        <f t="array" ref="Q3341">IF($X3341="Non-local",VLOOKUP($E3341,$AI$40:$AW$44,COLUMN($AW:$AW)-COLUMN($AH:$AH),FALSE),IF($X3341="Unknown",VLOOKUP($E3341,$AI$47:$AW$51,COLUMN($AW:$AW)-COLUMN($AH:$AH),FALSE),0))</f>
        <v>535.71460000000002</v>
      </c>
      <c r="R3341" s="87" cm="1">
        <f t="array" ref="R3341">IF($X3341="Non-local",VLOOKUP($E3341,$AI$88:$AW$92,COLUMN($AW:$AW)-COLUMN($AH:$AH),FALSE),IF($X3341="Unknown",VLOOKUP($E3341,$AI$95:$AW$99,COLUMN($AW:$AW)-COLUMN($AH:$AH),FALSE),0))</f>
        <v>0.13812461483017213</v>
      </c>
      <c r="S3341" s="87" cm="1">
        <f t="array" ref="S3341">VLOOKUP($E3341,$AI$111:$AW$115,COLUMN($AW:$AW)-COLUMN($AH:$AH),FALSE)</f>
        <v>431.69322000000005</v>
      </c>
      <c r="T3341" s="104">
        <f t="shared" si="660"/>
        <v>2.6650471586294722</v>
      </c>
      <c r="U3341" s="104">
        <f t="shared" si="661"/>
        <v>2913.3804893879401</v>
      </c>
      <c r="V3341" s="87" cm="1">
        <f t="array" ref="V3341">VLOOKUP($E3341,$AI$118:$AW$122,COLUMN($AW:$AW)-COLUMN($AH:$AH),FALSE)</f>
        <v>0</v>
      </c>
      <c r="W3341" s="87" t="str">
        <f t="shared" si="665"/>
        <v>International</v>
      </c>
      <c r="X3341" s="87" t="str">
        <f t="shared" si="666"/>
        <v>Non-local</v>
      </c>
      <c r="Y3341" s="104"/>
      <c r="Z3341" s="87" t="str">
        <f t="shared" si="662"/>
        <v>France</v>
      </c>
      <c r="AA3341" s="87" t="str">
        <f t="shared" si="663"/>
        <v>Europe</v>
      </c>
      <c r="AB3341" s="82" cm="1">
        <f t="array" ref="AB3341">VLOOKUP(B3341,'GDP per Capita'!$T$2:$V$4235,COLUMN('GDP per Capita'!$V:$V)-COLUMN('GDP per Capita'!$S:$S),FALSE)</f>
        <v>43830.65</v>
      </c>
      <c r="AC3341" s="82">
        <f t="shared" si="658"/>
        <v>43830.65</v>
      </c>
      <c r="AD3341" s="82">
        <f t="shared" si="659"/>
        <v>43830.65</v>
      </c>
      <c r="AE3341" s="88">
        <f t="shared" si="664"/>
        <v>6.646902314676921E-2</v>
      </c>
    </row>
    <row r="3342" spans="1:31">
      <c r="A3342" s="77" t="s">
        <v>1012</v>
      </c>
      <c r="B3342" s="77">
        <v>3341</v>
      </c>
      <c r="C3342" s="77" t="s">
        <v>29</v>
      </c>
      <c r="D3342" s="77" t="s">
        <v>29</v>
      </c>
      <c r="E3342" s="77">
        <v>2017</v>
      </c>
      <c r="F3342" s="77">
        <v>38.890396099999997</v>
      </c>
      <c r="G3342" s="77">
        <v>-77.084158500000001</v>
      </c>
      <c r="H3342" s="77">
        <v>0</v>
      </c>
      <c r="I3342" s="77" t="s">
        <v>1727</v>
      </c>
      <c r="J3342" s="77">
        <v>30.271128600000001</v>
      </c>
      <c r="K3342" s="77">
        <v>-97.743699500000005</v>
      </c>
      <c r="L3342" s="77">
        <v>4227.0073627168504</v>
      </c>
      <c r="M3342" s="77">
        <v>0.75826134726136996</v>
      </c>
      <c r="N3342" s="77">
        <v>0</v>
      </c>
      <c r="O3342" s="77">
        <v>507.240883526022</v>
      </c>
      <c r="P3342" s="87" cm="1">
        <f t="array" ref="P3342">IF($X3342="Non-local",VLOOKUP($E3342,$AI$64:$AW$68,COLUMN($AW:$AW)-COLUMN($AH:$AH),FALSE),IF($X3342="Unknown",VLOOKUP($E3342,$AI$71:$AW$75,COLUMN($AW:$AW)-COLUMN($AH:$AH),FALSE),0))</f>
        <v>223.99999999999997</v>
      </c>
      <c r="Q3342" s="87" cm="1">
        <f t="array" ref="Q3342">IF($X3342="Non-local",VLOOKUP($E3342,$AI$40:$AW$44,COLUMN($AW:$AW)-COLUMN($AH:$AH),FALSE),IF($X3342="Unknown",VLOOKUP($E3342,$AI$47:$AW$51,COLUMN($AW:$AW)-COLUMN($AH:$AH),FALSE),0))</f>
        <v>535.71460000000002</v>
      </c>
      <c r="R3342" s="87" cm="1">
        <f t="array" ref="R3342">IF($X3342="Non-local",VLOOKUP($E3342,$AI$88:$AW$92,COLUMN($AW:$AW)-COLUMN($AH:$AH),FALSE),IF($X3342="Unknown",VLOOKUP($E3342,$AI$95:$AW$99,COLUMN($AW:$AW)-COLUMN($AH:$AH),FALSE),0))</f>
        <v>0.13812461483017213</v>
      </c>
      <c r="S3342" s="87" cm="1">
        <f t="array" ref="S3342">VLOOKUP($E3342,$AI$111:$AW$115,COLUMN($AW:$AW)-COLUMN($AH:$AH),FALSE)</f>
        <v>431.69322000000005</v>
      </c>
      <c r="T3342" s="104">
        <f t="shared" si="660"/>
        <v>0.89638596209154209</v>
      </c>
      <c r="U3342" s="104">
        <f t="shared" si="661"/>
        <v>1698.648703526022</v>
      </c>
      <c r="V3342" s="87" cm="1">
        <f t="array" ref="V3342">VLOOKUP($E3342,$AI$118:$AW$122,COLUMN($AW:$AW)-COLUMN($AH:$AH),FALSE)</f>
        <v>0</v>
      </c>
      <c r="W3342" s="87" t="str">
        <f t="shared" si="665"/>
        <v>Domestic</v>
      </c>
      <c r="X3342" s="87" t="str">
        <f t="shared" si="666"/>
        <v>Non-local</v>
      </c>
      <c r="Y3342" s="104"/>
      <c r="Z3342" s="87" t="str">
        <f t="shared" si="662"/>
        <v>USA</v>
      </c>
      <c r="AA3342" s="87" t="str">
        <f t="shared" si="663"/>
        <v>USA</v>
      </c>
      <c r="AB3342" s="82" cm="1">
        <f t="array" ref="AB3342">VLOOKUP(B3342,'GDP per Capita'!$T$2:$V$4235,COLUMN('GDP per Capita'!$V:$V)-COLUMN('GDP per Capita'!$S:$S),FALSE)</f>
        <v>63809.64</v>
      </c>
      <c r="AC3342" s="82">
        <f t="shared" si="658"/>
        <v>63809.64</v>
      </c>
      <c r="AD3342" s="82">
        <f t="shared" si="659"/>
        <v>63809.64</v>
      </c>
      <c r="AE3342" s="88">
        <f t="shared" si="664"/>
        <v>2.6620565537213845E-2</v>
      </c>
    </row>
    <row r="3343" spans="1:31">
      <c r="A3343" s="77" t="s">
        <v>1202</v>
      </c>
      <c r="B3343" s="77">
        <v>3342</v>
      </c>
      <c r="C3343" s="77" t="s">
        <v>29</v>
      </c>
      <c r="D3343" s="77" t="s">
        <v>29</v>
      </c>
      <c r="E3343" s="77">
        <v>2017</v>
      </c>
      <c r="F3343" s="77">
        <v>30.357380199999898</v>
      </c>
      <c r="G3343" s="77">
        <v>-103.66093669999999</v>
      </c>
      <c r="H3343" s="77">
        <v>0</v>
      </c>
      <c r="I3343" s="77" t="s">
        <v>1727</v>
      </c>
      <c r="J3343" s="77">
        <v>30.271128600000001</v>
      </c>
      <c r="K3343" s="77">
        <v>-97.743699500000005</v>
      </c>
      <c r="L3343" s="77">
        <v>1136.04054759104</v>
      </c>
      <c r="M3343" s="77">
        <v>0.311639919892296</v>
      </c>
      <c r="N3343" s="77">
        <v>0</v>
      </c>
      <c r="O3343" s="77">
        <v>218.11978513748099</v>
      </c>
      <c r="P3343" s="87" cm="1">
        <f t="array" ref="P3343">IF($X3343="Non-local",VLOOKUP($E3343,$AI$64:$AW$68,COLUMN($AW:$AW)-COLUMN($AH:$AH),FALSE),IF($X3343="Unknown",VLOOKUP($E3343,$AI$71:$AW$75,COLUMN($AW:$AW)-COLUMN($AH:$AH),FALSE),0))</f>
        <v>223.99999999999997</v>
      </c>
      <c r="Q3343" s="87" cm="1">
        <f t="array" ref="Q3343">IF($X3343="Non-local",VLOOKUP($E3343,$AI$40:$AW$44,COLUMN($AW:$AW)-COLUMN($AH:$AH),FALSE),IF($X3343="Unknown",VLOOKUP($E3343,$AI$47:$AW$51,COLUMN($AW:$AW)-COLUMN($AH:$AH),FALSE),0))</f>
        <v>535.71460000000002</v>
      </c>
      <c r="R3343" s="87" cm="1">
        <f t="array" ref="R3343">IF($X3343="Non-local",VLOOKUP($E3343,$AI$88:$AW$92,COLUMN($AW:$AW)-COLUMN($AH:$AH),FALSE),IF($X3343="Unknown",VLOOKUP($E3343,$AI$95:$AW$99,COLUMN($AW:$AW)-COLUMN($AH:$AH),FALSE),0))</f>
        <v>0.13812461483017213</v>
      </c>
      <c r="S3343" s="87" cm="1">
        <f t="array" ref="S3343">VLOOKUP($E3343,$AI$111:$AW$115,COLUMN($AW:$AW)-COLUMN($AH:$AH),FALSE)</f>
        <v>431.69322000000005</v>
      </c>
      <c r="T3343" s="104">
        <f t="shared" si="660"/>
        <v>0.44976453472246813</v>
      </c>
      <c r="U3343" s="104">
        <f t="shared" si="661"/>
        <v>1409.527605137481</v>
      </c>
      <c r="V3343" s="87" cm="1">
        <f t="array" ref="V3343">VLOOKUP($E3343,$AI$118:$AW$122,COLUMN($AW:$AW)-COLUMN($AH:$AH),FALSE)</f>
        <v>0</v>
      </c>
      <c r="W3343" s="87" t="str">
        <f t="shared" si="665"/>
        <v>Domestic</v>
      </c>
      <c r="X3343" s="87" t="str">
        <f t="shared" si="666"/>
        <v>Non-local</v>
      </c>
      <c r="Y3343" s="104"/>
      <c r="Z3343" s="87" t="str">
        <f t="shared" si="662"/>
        <v>USA</v>
      </c>
      <c r="AA3343" s="87" t="str">
        <f t="shared" si="663"/>
        <v>USA</v>
      </c>
      <c r="AB3343" s="82" cm="1">
        <f t="array" ref="AB3343">VLOOKUP(B3343,'GDP per Capita'!$T$2:$V$4235,COLUMN('GDP per Capita'!$V:$V)-COLUMN('GDP per Capita'!$S:$S),FALSE)</f>
        <v>63809.64</v>
      </c>
      <c r="AC3343" s="82">
        <f t="shared" si="658"/>
        <v>63809.64</v>
      </c>
      <c r="AD3343" s="82">
        <f t="shared" si="659"/>
        <v>63809.64</v>
      </c>
      <c r="AE3343" s="88">
        <f t="shared" si="664"/>
        <v>2.2089571499501973E-2</v>
      </c>
    </row>
    <row r="3344" spans="1:31">
      <c r="A3344" s="77" t="s">
        <v>964</v>
      </c>
      <c r="B3344" s="77">
        <v>3343</v>
      </c>
      <c r="C3344" s="77" t="s">
        <v>29</v>
      </c>
      <c r="D3344" s="77" t="s">
        <v>29</v>
      </c>
      <c r="E3344" s="77">
        <v>2017</v>
      </c>
      <c r="F3344" s="77">
        <v>30.271128600000001</v>
      </c>
      <c r="G3344" s="77">
        <v>-97.743699500000005</v>
      </c>
      <c r="H3344" s="77">
        <v>1</v>
      </c>
      <c r="I3344" s="77" t="s">
        <v>1727</v>
      </c>
      <c r="J3344" s="77">
        <v>30.271128600000001</v>
      </c>
      <c r="K3344" s="77">
        <v>-97.743699500000005</v>
      </c>
      <c r="L3344" s="77">
        <v>0</v>
      </c>
      <c r="M3344" s="77">
        <v>0</v>
      </c>
      <c r="N3344" s="77">
        <v>0</v>
      </c>
      <c r="O3344" s="77">
        <v>0</v>
      </c>
      <c r="P3344" s="87" cm="1">
        <f t="array" ref="P3344">IF($X3344="Non-local",VLOOKUP($E3344,$AI$64:$AW$68,COLUMN($AW:$AW)-COLUMN($AH:$AH),FALSE),IF($X3344="Unknown",VLOOKUP($E3344,$AI$71:$AW$75,COLUMN($AW:$AW)-COLUMN($AH:$AH),FALSE),0))</f>
        <v>0</v>
      </c>
      <c r="Q3344" s="87" cm="1">
        <f t="array" ref="Q3344">IF($X3344="Non-local",VLOOKUP($E3344,$AI$40:$AW$44,COLUMN($AW:$AW)-COLUMN($AH:$AH),FALSE),IF($X3344="Unknown",VLOOKUP($E3344,$AI$47:$AW$51,COLUMN($AW:$AW)-COLUMN($AH:$AH),FALSE),0))</f>
        <v>0</v>
      </c>
      <c r="R3344" s="87" cm="1">
        <f t="array" ref="R3344">IF($X3344="Non-local",VLOOKUP($E3344,$AI$88:$AW$92,COLUMN($AW:$AW)-COLUMN($AH:$AH),FALSE),IF($X3344="Unknown",VLOOKUP($E3344,$AI$95:$AW$99,COLUMN($AW:$AW)-COLUMN($AH:$AH),FALSE),0))</f>
        <v>0</v>
      </c>
      <c r="S3344" s="87" cm="1">
        <f t="array" ref="S3344">VLOOKUP($E3344,$AI$111:$AW$115,COLUMN($AW:$AW)-COLUMN($AH:$AH),FALSE)</f>
        <v>431.69322000000005</v>
      </c>
      <c r="T3344" s="104">
        <f t="shared" si="660"/>
        <v>0</v>
      </c>
      <c r="U3344" s="104">
        <f t="shared" si="661"/>
        <v>431.69322000000005</v>
      </c>
      <c r="V3344" s="87" cm="1">
        <f t="array" ref="V3344">VLOOKUP($E3344,$AI$118:$AW$122,COLUMN($AW:$AW)-COLUMN($AH:$AH),FALSE)</f>
        <v>0</v>
      </c>
      <c r="W3344" s="87" t="str">
        <f t="shared" si="665"/>
        <v>Domestic</v>
      </c>
      <c r="X3344" s="87" t="str">
        <f t="shared" si="666"/>
        <v>Local</v>
      </c>
      <c r="Y3344" s="104"/>
      <c r="Z3344" s="87" t="str">
        <f t="shared" si="662"/>
        <v>USA</v>
      </c>
      <c r="AA3344" s="87" t="str">
        <f t="shared" si="663"/>
        <v>USA</v>
      </c>
      <c r="AB3344" s="82" cm="1">
        <f t="array" ref="AB3344">VLOOKUP(B3344,'GDP per Capita'!$T$2:$V$4235,COLUMN('GDP per Capita'!$V:$V)-COLUMN('GDP per Capita'!$S:$S),FALSE)</f>
        <v>63809.64</v>
      </c>
      <c r="AC3344" s="82">
        <f t="shared" si="658"/>
        <v>63809.64</v>
      </c>
      <c r="AD3344" s="82">
        <f t="shared" si="659"/>
        <v>63809.64</v>
      </c>
      <c r="AE3344" s="88">
        <f t="shared" si="664"/>
        <v>6.765329188505061E-3</v>
      </c>
    </row>
    <row r="3345" spans="1:31">
      <c r="A3345" s="77" t="s">
        <v>1779</v>
      </c>
      <c r="B3345" s="77">
        <v>3344</v>
      </c>
      <c r="C3345" s="77" t="s">
        <v>585</v>
      </c>
      <c r="D3345" s="77" t="s">
        <v>30</v>
      </c>
      <c r="E3345" s="77">
        <v>2017</v>
      </c>
      <c r="F3345" s="77">
        <v>35.867621800000002</v>
      </c>
      <c r="G3345" s="77">
        <v>139.97568759999999</v>
      </c>
      <c r="H3345" s="77">
        <v>0</v>
      </c>
      <c r="I3345" s="77" t="s">
        <v>1727</v>
      </c>
      <c r="J3345" s="77">
        <v>30.271128600000001</v>
      </c>
      <c r="K3345" s="77">
        <v>-97.743699500000005</v>
      </c>
      <c r="L3345" s="77">
        <v>21015.451641086202</v>
      </c>
      <c r="M3345" s="77">
        <v>3.26025393976877</v>
      </c>
      <c r="N3345" s="77">
        <v>0</v>
      </c>
      <c r="O3345" s="77">
        <v>1922.9138251593899</v>
      </c>
      <c r="P3345" s="87" cm="1">
        <f t="array" ref="P3345">IF($X3345="Non-local",VLOOKUP($E3345,$AI$64:$AW$68,COLUMN($AW:$AW)-COLUMN($AH:$AH),FALSE),IF($X3345="Unknown",VLOOKUP($E3345,$AI$71:$AW$75,COLUMN($AW:$AW)-COLUMN($AH:$AH),FALSE),0))</f>
        <v>223.99999999999997</v>
      </c>
      <c r="Q3345" s="87" cm="1">
        <f t="array" ref="Q3345">IF($X3345="Non-local",VLOOKUP($E3345,$AI$40:$AW$44,COLUMN($AW:$AW)-COLUMN($AH:$AH),FALSE),IF($X3345="Unknown",VLOOKUP($E3345,$AI$47:$AW$51,COLUMN($AW:$AW)-COLUMN($AH:$AH),FALSE),0))</f>
        <v>535.71460000000002</v>
      </c>
      <c r="R3345" s="87" cm="1">
        <f t="array" ref="R3345">IF($X3345="Non-local",VLOOKUP($E3345,$AI$88:$AW$92,COLUMN($AW:$AW)-COLUMN($AH:$AH),FALSE),IF($X3345="Unknown",VLOOKUP($E3345,$AI$95:$AW$99,COLUMN($AW:$AW)-COLUMN($AH:$AH),FALSE),0))</f>
        <v>0.13812461483017213</v>
      </c>
      <c r="S3345" s="87" cm="1">
        <f t="array" ref="S3345">VLOOKUP($E3345,$AI$111:$AW$115,COLUMN($AW:$AW)-COLUMN($AH:$AH),FALSE)</f>
        <v>431.69322000000005</v>
      </c>
      <c r="T3345" s="104">
        <f t="shared" si="660"/>
        <v>3.398378554598942</v>
      </c>
      <c r="U3345" s="104">
        <f t="shared" si="661"/>
        <v>3114.3216451593898</v>
      </c>
      <c r="V3345" s="87" cm="1">
        <f t="array" ref="V3345">VLOOKUP($E3345,$AI$118:$AW$122,COLUMN($AW:$AW)-COLUMN($AH:$AH),FALSE)</f>
        <v>0</v>
      </c>
      <c r="W3345" s="87" t="str">
        <f t="shared" si="665"/>
        <v>International</v>
      </c>
      <c r="X3345" s="87" t="str">
        <f t="shared" si="666"/>
        <v>Non-local</v>
      </c>
      <c r="Y3345" s="104"/>
      <c r="Z3345" s="87" t="str">
        <f t="shared" si="662"/>
        <v>Japan</v>
      </c>
      <c r="AA3345" s="87" t="str">
        <f t="shared" si="663"/>
        <v>Asia</v>
      </c>
      <c r="AB3345" s="82" cm="1">
        <f t="array" ref="AB3345">VLOOKUP(B3345,'GDP per Capita'!$T$2:$V$4235,COLUMN('GDP per Capita'!$V:$V)-COLUMN('GDP per Capita'!$S:$S),FALSE)</f>
        <v>41314.410000000003</v>
      </c>
      <c r="AC3345" s="82">
        <f t="shared" si="658"/>
        <v>41314.410000000003</v>
      </c>
      <c r="AD3345" s="82">
        <f t="shared" si="659"/>
        <v>41314.410000000003</v>
      </c>
      <c r="AE3345" s="88">
        <f t="shared" si="664"/>
        <v>7.538100254026113E-2</v>
      </c>
    </row>
    <row r="3346" spans="1:31">
      <c r="A3346" s="77" t="s">
        <v>1087</v>
      </c>
      <c r="B3346" s="77">
        <v>3345</v>
      </c>
      <c r="C3346" s="77" t="s">
        <v>29</v>
      </c>
      <c r="D3346" s="77" t="s">
        <v>29</v>
      </c>
      <c r="E3346" s="77">
        <v>2017</v>
      </c>
      <c r="F3346" s="77">
        <v>33.9597677</v>
      </c>
      <c r="G3346" s="77">
        <v>-83.376397999999995</v>
      </c>
      <c r="H3346" s="77">
        <v>0</v>
      </c>
      <c r="I3346" s="77" t="s">
        <v>1727</v>
      </c>
      <c r="J3346" s="77">
        <v>30.271128600000001</v>
      </c>
      <c r="K3346" s="77">
        <v>-97.743699500000005</v>
      </c>
      <c r="L3346" s="77">
        <v>2824.9137083064302</v>
      </c>
      <c r="M3346" s="77">
        <v>0.53505174272829603</v>
      </c>
      <c r="N3346" s="77">
        <v>0</v>
      </c>
      <c r="O3346" s="77">
        <v>542.38343199483495</v>
      </c>
      <c r="P3346" s="87" cm="1">
        <f t="array" ref="P3346">IF($X3346="Non-local",VLOOKUP($E3346,$AI$64:$AW$68,COLUMN($AW:$AW)-COLUMN($AH:$AH),FALSE),IF($X3346="Unknown",VLOOKUP($E3346,$AI$71:$AW$75,COLUMN($AW:$AW)-COLUMN($AH:$AH),FALSE),0))</f>
        <v>223.99999999999997</v>
      </c>
      <c r="Q3346" s="87" cm="1">
        <f t="array" ref="Q3346">IF($X3346="Non-local",VLOOKUP($E3346,$AI$40:$AW$44,COLUMN($AW:$AW)-COLUMN($AH:$AH),FALSE),IF($X3346="Unknown",VLOOKUP($E3346,$AI$47:$AW$51,COLUMN($AW:$AW)-COLUMN($AH:$AH),FALSE),0))</f>
        <v>535.71460000000002</v>
      </c>
      <c r="R3346" s="87" cm="1">
        <f t="array" ref="R3346">IF($X3346="Non-local",VLOOKUP($E3346,$AI$88:$AW$92,COLUMN($AW:$AW)-COLUMN($AH:$AH),FALSE),IF($X3346="Unknown",VLOOKUP($E3346,$AI$95:$AW$99,COLUMN($AW:$AW)-COLUMN($AH:$AH),FALSE),0))</f>
        <v>0.13812461483017213</v>
      </c>
      <c r="S3346" s="87" cm="1">
        <f t="array" ref="S3346">VLOOKUP($E3346,$AI$111:$AW$115,COLUMN($AW:$AW)-COLUMN($AH:$AH),FALSE)</f>
        <v>431.69322000000005</v>
      </c>
      <c r="T3346" s="104">
        <f t="shared" si="660"/>
        <v>0.67317635755846816</v>
      </c>
      <c r="U3346" s="104">
        <f t="shared" si="661"/>
        <v>1733.791251994835</v>
      </c>
      <c r="V3346" s="87" cm="1">
        <f t="array" ref="V3346">VLOOKUP($E3346,$AI$118:$AW$122,COLUMN($AW:$AW)-COLUMN($AH:$AH),FALSE)</f>
        <v>0</v>
      </c>
      <c r="W3346" s="87" t="str">
        <f t="shared" si="665"/>
        <v>Domestic</v>
      </c>
      <c r="X3346" s="87" t="str">
        <f t="shared" si="666"/>
        <v>Non-local</v>
      </c>
      <c r="Y3346" s="104"/>
      <c r="Z3346" s="87" t="str">
        <f t="shared" si="662"/>
        <v>USA</v>
      </c>
      <c r="AA3346" s="87" t="str">
        <f t="shared" si="663"/>
        <v>USA</v>
      </c>
      <c r="AB3346" s="82" cm="1">
        <f t="array" ref="AB3346">VLOOKUP(B3346,'GDP per Capita'!$T$2:$V$4235,COLUMN('GDP per Capita'!$V:$V)-COLUMN('GDP per Capita'!$S:$S),FALSE)</f>
        <v>63809.64</v>
      </c>
      <c r="AC3346" s="82">
        <f t="shared" si="658"/>
        <v>63809.64</v>
      </c>
      <c r="AD3346" s="82">
        <f t="shared" si="659"/>
        <v>63809.64</v>
      </c>
      <c r="AE3346" s="88">
        <f t="shared" si="664"/>
        <v>2.7171305965600731E-2</v>
      </c>
    </row>
    <row r="3347" spans="1:31">
      <c r="A3347" s="77" t="s">
        <v>1395</v>
      </c>
      <c r="B3347" s="77">
        <v>3346</v>
      </c>
      <c r="C3347" s="77" t="s">
        <v>29</v>
      </c>
      <c r="D3347" s="77" t="s">
        <v>29</v>
      </c>
      <c r="E3347" s="77">
        <v>2017</v>
      </c>
      <c r="F3347" s="77">
        <v>42.044738799999998</v>
      </c>
      <c r="G3347" s="77">
        <v>-87.693045900000001</v>
      </c>
      <c r="H3347" s="77">
        <v>0</v>
      </c>
      <c r="I3347" s="77" t="s">
        <v>1727</v>
      </c>
      <c r="J3347" s="77">
        <v>30.271128600000001</v>
      </c>
      <c r="K3347" s="77">
        <v>-97.743699500000005</v>
      </c>
      <c r="L3347" s="77">
        <v>3174.8484352478099</v>
      </c>
      <c r="M3347" s="77">
        <v>0.59076042650079297</v>
      </c>
      <c r="N3347" s="77">
        <v>0</v>
      </c>
      <c r="O3347" s="77">
        <v>609.57089956758</v>
      </c>
      <c r="P3347" s="87" cm="1">
        <f t="array" ref="P3347">IF($X3347="Non-local",VLOOKUP($E3347,$AI$64:$AW$68,COLUMN($AW:$AW)-COLUMN($AH:$AH),FALSE),IF($X3347="Unknown",VLOOKUP($E3347,$AI$71:$AW$75,COLUMN($AW:$AW)-COLUMN($AH:$AH),FALSE),0))</f>
        <v>223.99999999999997</v>
      </c>
      <c r="Q3347" s="87" cm="1">
        <f t="array" ref="Q3347">IF($X3347="Non-local",VLOOKUP($E3347,$AI$40:$AW$44,COLUMN($AW:$AW)-COLUMN($AH:$AH),FALSE),IF($X3347="Unknown",VLOOKUP($E3347,$AI$47:$AW$51,COLUMN($AW:$AW)-COLUMN($AH:$AH),FALSE),0))</f>
        <v>535.71460000000002</v>
      </c>
      <c r="R3347" s="87" cm="1">
        <f t="array" ref="R3347">IF($X3347="Non-local",VLOOKUP($E3347,$AI$88:$AW$92,COLUMN($AW:$AW)-COLUMN($AH:$AH),FALSE),IF($X3347="Unknown",VLOOKUP($E3347,$AI$95:$AW$99,COLUMN($AW:$AW)-COLUMN($AH:$AH),FALSE),0))</f>
        <v>0.13812461483017213</v>
      </c>
      <c r="S3347" s="87" cm="1">
        <f t="array" ref="S3347">VLOOKUP($E3347,$AI$111:$AW$115,COLUMN($AW:$AW)-COLUMN($AH:$AH),FALSE)</f>
        <v>431.69322000000005</v>
      </c>
      <c r="T3347" s="104">
        <f t="shared" si="660"/>
        <v>0.7288850413309651</v>
      </c>
      <c r="U3347" s="104">
        <f t="shared" si="661"/>
        <v>1800.9787195675801</v>
      </c>
      <c r="V3347" s="87" cm="1">
        <f t="array" ref="V3347">VLOOKUP($E3347,$AI$118:$AW$122,COLUMN($AW:$AW)-COLUMN($AH:$AH),FALSE)</f>
        <v>0</v>
      </c>
      <c r="W3347" s="87" t="str">
        <f t="shared" si="665"/>
        <v>Domestic</v>
      </c>
      <c r="X3347" s="87" t="str">
        <f t="shared" si="666"/>
        <v>Non-local</v>
      </c>
      <c r="Y3347" s="104"/>
      <c r="Z3347" s="87" t="str">
        <f t="shared" si="662"/>
        <v>USA</v>
      </c>
      <c r="AA3347" s="87" t="str">
        <f t="shared" si="663"/>
        <v>USA</v>
      </c>
      <c r="AB3347" s="82" cm="1">
        <f t="array" ref="AB3347">VLOOKUP(B3347,'GDP per Capita'!$T$2:$V$4235,COLUMN('GDP per Capita'!$V:$V)-COLUMN('GDP per Capita'!$S:$S),FALSE)</f>
        <v>63809.64</v>
      </c>
      <c r="AC3347" s="82">
        <f t="shared" si="658"/>
        <v>63809.64</v>
      </c>
      <c r="AD3347" s="82">
        <f t="shared" si="659"/>
        <v>63809.64</v>
      </c>
      <c r="AE3347" s="88">
        <f t="shared" si="664"/>
        <v>2.8224241972961767E-2</v>
      </c>
    </row>
    <row r="3348" spans="1:31">
      <c r="A3348" s="77" t="s">
        <v>1240</v>
      </c>
      <c r="B3348" s="77">
        <v>3347</v>
      </c>
      <c r="C3348" s="77" t="s">
        <v>29</v>
      </c>
      <c r="D3348" s="77" t="s">
        <v>29</v>
      </c>
      <c r="E3348" s="77">
        <v>2017</v>
      </c>
      <c r="F3348" s="77">
        <v>30.190206699999901</v>
      </c>
      <c r="G3348" s="77">
        <v>-98.0866781</v>
      </c>
      <c r="H3348" s="77">
        <v>1</v>
      </c>
      <c r="I3348" s="77" t="s">
        <v>1727</v>
      </c>
      <c r="J3348" s="77">
        <v>30.271128600000001</v>
      </c>
      <c r="K3348" s="77">
        <v>-97.743699500000005</v>
      </c>
      <c r="L3348" s="77">
        <v>68.315027877833202</v>
      </c>
      <c r="M3348" s="77">
        <v>0</v>
      </c>
      <c r="N3348" s="77">
        <v>0</v>
      </c>
      <c r="O3348" s="77">
        <v>0</v>
      </c>
      <c r="P3348" s="87" cm="1">
        <f t="array" ref="P3348">IF($X3348="Non-local",VLOOKUP($E3348,$AI$64:$AW$68,COLUMN($AW:$AW)-COLUMN($AH:$AH),FALSE),IF($X3348="Unknown",VLOOKUP($E3348,$AI$71:$AW$75,COLUMN($AW:$AW)-COLUMN($AH:$AH),FALSE),0))</f>
        <v>0</v>
      </c>
      <c r="Q3348" s="87" cm="1">
        <f t="array" ref="Q3348">IF($X3348="Non-local",VLOOKUP($E3348,$AI$40:$AW$44,COLUMN($AW:$AW)-COLUMN($AH:$AH),FALSE),IF($X3348="Unknown",VLOOKUP($E3348,$AI$47:$AW$51,COLUMN($AW:$AW)-COLUMN($AH:$AH),FALSE),0))</f>
        <v>0</v>
      </c>
      <c r="R3348" s="87" cm="1">
        <f t="array" ref="R3348">IF($X3348="Non-local",VLOOKUP($E3348,$AI$88:$AW$92,COLUMN($AW:$AW)-COLUMN($AH:$AH),FALSE),IF($X3348="Unknown",VLOOKUP($E3348,$AI$95:$AW$99,COLUMN($AW:$AW)-COLUMN($AH:$AH),FALSE),0))</f>
        <v>0</v>
      </c>
      <c r="S3348" s="87" cm="1">
        <f t="array" ref="S3348">VLOOKUP($E3348,$AI$111:$AW$115,COLUMN($AW:$AW)-COLUMN($AH:$AH),FALSE)</f>
        <v>431.69322000000005</v>
      </c>
      <c r="T3348" s="104">
        <f t="shared" si="660"/>
        <v>0</v>
      </c>
      <c r="U3348" s="104">
        <f t="shared" si="661"/>
        <v>431.69322000000005</v>
      </c>
      <c r="V3348" s="87" cm="1">
        <f t="array" ref="V3348">VLOOKUP($E3348,$AI$118:$AW$122,COLUMN($AW:$AW)-COLUMN($AH:$AH),FALSE)</f>
        <v>0</v>
      </c>
      <c r="W3348" s="87" t="str">
        <f t="shared" si="665"/>
        <v>Domestic</v>
      </c>
      <c r="X3348" s="87" t="str">
        <f t="shared" si="666"/>
        <v>Local</v>
      </c>
      <c r="Y3348" s="104"/>
      <c r="Z3348" s="87" t="str">
        <f t="shared" si="662"/>
        <v>USA</v>
      </c>
      <c r="AA3348" s="87" t="str">
        <f t="shared" si="663"/>
        <v>USA</v>
      </c>
      <c r="AB3348" s="82" cm="1">
        <f t="array" ref="AB3348">VLOOKUP(B3348,'GDP per Capita'!$T$2:$V$4235,COLUMN('GDP per Capita'!$V:$V)-COLUMN('GDP per Capita'!$S:$S),FALSE)</f>
        <v>63809.64</v>
      </c>
      <c r="AC3348" s="82">
        <f t="shared" si="658"/>
        <v>63809.64</v>
      </c>
      <c r="AD3348" s="82">
        <f t="shared" si="659"/>
        <v>63809.64</v>
      </c>
      <c r="AE3348" s="88">
        <f t="shared" si="664"/>
        <v>6.765329188505061E-3</v>
      </c>
    </row>
    <row r="3349" spans="1:31">
      <c r="A3349" s="77" t="s">
        <v>1211</v>
      </c>
      <c r="B3349" s="77">
        <v>3348</v>
      </c>
      <c r="C3349" s="77" t="s">
        <v>29</v>
      </c>
      <c r="D3349" s="77" t="s">
        <v>29</v>
      </c>
      <c r="E3349" s="77">
        <v>2017</v>
      </c>
      <c r="F3349" s="77">
        <v>30.331144500000001</v>
      </c>
      <c r="G3349" s="77">
        <v>-97.745461800000001</v>
      </c>
      <c r="H3349" s="77">
        <v>1</v>
      </c>
      <c r="I3349" s="77" t="s">
        <v>1727</v>
      </c>
      <c r="J3349" s="77">
        <v>30.271128600000001</v>
      </c>
      <c r="K3349" s="77">
        <v>-97.743699500000005</v>
      </c>
      <c r="L3349" s="77">
        <v>13.3512346811759</v>
      </c>
      <c r="M3349" s="77">
        <v>0</v>
      </c>
      <c r="N3349" s="77">
        <v>0</v>
      </c>
      <c r="O3349" s="77">
        <v>0</v>
      </c>
      <c r="P3349" s="87" cm="1">
        <f t="array" ref="P3349">IF($X3349="Non-local",VLOOKUP($E3349,$AI$64:$AW$68,COLUMN($AW:$AW)-COLUMN($AH:$AH),FALSE),IF($X3349="Unknown",VLOOKUP($E3349,$AI$71:$AW$75,COLUMN($AW:$AW)-COLUMN($AH:$AH),FALSE),0))</f>
        <v>0</v>
      </c>
      <c r="Q3349" s="87" cm="1">
        <f t="array" ref="Q3349">IF($X3349="Non-local",VLOOKUP($E3349,$AI$40:$AW$44,COLUMN($AW:$AW)-COLUMN($AH:$AH),FALSE),IF($X3349="Unknown",VLOOKUP($E3349,$AI$47:$AW$51,COLUMN($AW:$AW)-COLUMN($AH:$AH),FALSE),0))</f>
        <v>0</v>
      </c>
      <c r="R3349" s="87" cm="1">
        <f t="array" ref="R3349">IF($X3349="Non-local",VLOOKUP($E3349,$AI$88:$AW$92,COLUMN($AW:$AW)-COLUMN($AH:$AH),FALSE),IF($X3349="Unknown",VLOOKUP($E3349,$AI$95:$AW$99,COLUMN($AW:$AW)-COLUMN($AH:$AH),FALSE),0))</f>
        <v>0</v>
      </c>
      <c r="S3349" s="87" cm="1">
        <f t="array" ref="S3349">VLOOKUP($E3349,$AI$111:$AW$115,COLUMN($AW:$AW)-COLUMN($AH:$AH),FALSE)</f>
        <v>431.69322000000005</v>
      </c>
      <c r="T3349" s="104">
        <f t="shared" si="660"/>
        <v>0</v>
      </c>
      <c r="U3349" s="104">
        <f t="shared" si="661"/>
        <v>431.69322000000005</v>
      </c>
      <c r="V3349" s="87" cm="1">
        <f t="array" ref="V3349">VLOOKUP($E3349,$AI$118:$AW$122,COLUMN($AW:$AW)-COLUMN($AH:$AH),FALSE)</f>
        <v>0</v>
      </c>
      <c r="W3349" s="87" t="str">
        <f t="shared" si="665"/>
        <v>Domestic</v>
      </c>
      <c r="X3349" s="87" t="str">
        <f t="shared" si="666"/>
        <v>Local</v>
      </c>
      <c r="Y3349" s="104"/>
      <c r="Z3349" s="87" t="str">
        <f t="shared" si="662"/>
        <v>USA</v>
      </c>
      <c r="AA3349" s="87" t="str">
        <f t="shared" si="663"/>
        <v>USA</v>
      </c>
      <c r="AB3349" s="82" cm="1">
        <f t="array" ref="AB3349">VLOOKUP(B3349,'GDP per Capita'!$T$2:$V$4235,COLUMN('GDP per Capita'!$V:$V)-COLUMN('GDP per Capita'!$S:$S),FALSE)</f>
        <v>63809.64</v>
      </c>
      <c r="AC3349" s="82">
        <f t="shared" si="658"/>
        <v>63809.64</v>
      </c>
      <c r="AD3349" s="82">
        <f t="shared" si="659"/>
        <v>63809.64</v>
      </c>
      <c r="AE3349" s="88">
        <f t="shared" si="664"/>
        <v>6.765329188505061E-3</v>
      </c>
    </row>
    <row r="3350" spans="1:31">
      <c r="A3350" s="77" t="s">
        <v>1012</v>
      </c>
      <c r="B3350" s="77">
        <v>3349</v>
      </c>
      <c r="C3350" s="77" t="s">
        <v>29</v>
      </c>
      <c r="D3350" s="77" t="s">
        <v>29</v>
      </c>
      <c r="E3350" s="77">
        <v>2017</v>
      </c>
      <c r="F3350" s="77">
        <v>38.890396099999997</v>
      </c>
      <c r="G3350" s="77">
        <v>-77.084158500000001</v>
      </c>
      <c r="H3350" s="77">
        <v>0</v>
      </c>
      <c r="I3350" s="77" t="s">
        <v>1727</v>
      </c>
      <c r="J3350" s="77">
        <v>30.271128600000001</v>
      </c>
      <c r="K3350" s="77">
        <v>-97.743699500000005</v>
      </c>
      <c r="L3350" s="77">
        <v>4227.0073627168504</v>
      </c>
      <c r="M3350" s="77">
        <v>0.75826134726136996</v>
      </c>
      <c r="N3350" s="77">
        <v>0</v>
      </c>
      <c r="O3350" s="77">
        <v>507.240883526022</v>
      </c>
      <c r="P3350" s="87" cm="1">
        <f t="array" ref="P3350">IF($X3350="Non-local",VLOOKUP($E3350,$AI$64:$AW$68,COLUMN($AW:$AW)-COLUMN($AH:$AH),FALSE),IF($X3350="Unknown",VLOOKUP($E3350,$AI$71:$AW$75,COLUMN($AW:$AW)-COLUMN($AH:$AH),FALSE),0))</f>
        <v>223.99999999999997</v>
      </c>
      <c r="Q3350" s="87" cm="1">
        <f t="array" ref="Q3350">IF($X3350="Non-local",VLOOKUP($E3350,$AI$40:$AW$44,COLUMN($AW:$AW)-COLUMN($AH:$AH),FALSE),IF($X3350="Unknown",VLOOKUP($E3350,$AI$47:$AW$51,COLUMN($AW:$AW)-COLUMN($AH:$AH),FALSE),0))</f>
        <v>535.71460000000002</v>
      </c>
      <c r="R3350" s="87" cm="1">
        <f t="array" ref="R3350">IF($X3350="Non-local",VLOOKUP($E3350,$AI$88:$AW$92,COLUMN($AW:$AW)-COLUMN($AH:$AH),FALSE),IF($X3350="Unknown",VLOOKUP($E3350,$AI$95:$AW$99,COLUMN($AW:$AW)-COLUMN($AH:$AH),FALSE),0))</f>
        <v>0.13812461483017213</v>
      </c>
      <c r="S3350" s="87" cm="1">
        <f t="array" ref="S3350">VLOOKUP($E3350,$AI$111:$AW$115,COLUMN($AW:$AW)-COLUMN($AH:$AH),FALSE)</f>
        <v>431.69322000000005</v>
      </c>
      <c r="T3350" s="104">
        <f t="shared" si="660"/>
        <v>0.89638596209154209</v>
      </c>
      <c r="U3350" s="104">
        <f t="shared" si="661"/>
        <v>1698.648703526022</v>
      </c>
      <c r="V3350" s="87" cm="1">
        <f t="array" ref="V3350">VLOOKUP($E3350,$AI$118:$AW$122,COLUMN($AW:$AW)-COLUMN($AH:$AH),FALSE)</f>
        <v>0</v>
      </c>
      <c r="W3350" s="87" t="str">
        <f t="shared" si="665"/>
        <v>Domestic</v>
      </c>
      <c r="X3350" s="87" t="str">
        <f t="shared" si="666"/>
        <v>Non-local</v>
      </c>
      <c r="Y3350" s="104"/>
      <c r="Z3350" s="87" t="str">
        <f t="shared" si="662"/>
        <v>USA</v>
      </c>
      <c r="AA3350" s="87" t="str">
        <f t="shared" si="663"/>
        <v>USA</v>
      </c>
      <c r="AB3350" s="82" cm="1">
        <f t="array" ref="AB3350">VLOOKUP(B3350,'GDP per Capita'!$T$2:$V$4235,COLUMN('GDP per Capita'!$V:$V)-COLUMN('GDP per Capita'!$S:$S),FALSE)</f>
        <v>63809.64</v>
      </c>
      <c r="AC3350" s="82">
        <f t="shared" si="658"/>
        <v>63809.64</v>
      </c>
      <c r="AD3350" s="82">
        <f t="shared" si="659"/>
        <v>63809.64</v>
      </c>
      <c r="AE3350" s="88">
        <f t="shared" si="664"/>
        <v>2.6620565537213845E-2</v>
      </c>
    </row>
    <row r="3351" spans="1:31">
      <c r="A3351" s="77" t="s">
        <v>911</v>
      </c>
      <c r="B3351" s="77">
        <v>3350</v>
      </c>
      <c r="C3351" s="77" t="s">
        <v>29</v>
      </c>
      <c r="D3351" s="77" t="s">
        <v>29</v>
      </c>
      <c r="E3351" s="77">
        <v>2017</v>
      </c>
      <c r="F3351" s="77">
        <v>42.3750997</v>
      </c>
      <c r="G3351" s="77">
        <v>-71.105615700000001</v>
      </c>
      <c r="H3351" s="77">
        <v>0</v>
      </c>
      <c r="I3351" s="77" t="s">
        <v>1727</v>
      </c>
      <c r="J3351" s="77">
        <v>30.271128600000001</v>
      </c>
      <c r="K3351" s="77">
        <v>-97.743699500000005</v>
      </c>
      <c r="L3351" s="77">
        <v>5445.9241754648101</v>
      </c>
      <c r="M3351" s="77">
        <v>0.93688752265675002</v>
      </c>
      <c r="N3351" s="77">
        <v>0</v>
      </c>
      <c r="O3351" s="77">
        <v>653.51090105577703</v>
      </c>
      <c r="P3351" s="87" cm="1">
        <f t="array" ref="P3351">IF($X3351="Non-local",VLOOKUP($E3351,$AI$64:$AW$68,COLUMN($AW:$AW)-COLUMN($AH:$AH),FALSE),IF($X3351="Unknown",VLOOKUP($E3351,$AI$71:$AW$75,COLUMN($AW:$AW)-COLUMN($AH:$AH),FALSE),0))</f>
        <v>223.99999999999997</v>
      </c>
      <c r="Q3351" s="87" cm="1">
        <f t="array" ref="Q3351">IF($X3351="Non-local",VLOOKUP($E3351,$AI$40:$AW$44,COLUMN($AW:$AW)-COLUMN($AH:$AH),FALSE),IF($X3351="Unknown",VLOOKUP($E3351,$AI$47:$AW$51,COLUMN($AW:$AW)-COLUMN($AH:$AH),FALSE),0))</f>
        <v>535.71460000000002</v>
      </c>
      <c r="R3351" s="87" cm="1">
        <f t="array" ref="R3351">IF($X3351="Non-local",VLOOKUP($E3351,$AI$88:$AW$92,COLUMN($AW:$AW)-COLUMN($AH:$AH),FALSE),IF($X3351="Unknown",VLOOKUP($E3351,$AI$95:$AW$99,COLUMN($AW:$AW)-COLUMN($AH:$AH),FALSE),0))</f>
        <v>0.13812461483017213</v>
      </c>
      <c r="S3351" s="87" cm="1">
        <f t="array" ref="S3351">VLOOKUP($E3351,$AI$111:$AW$115,COLUMN($AW:$AW)-COLUMN($AH:$AH),FALSE)</f>
        <v>431.69322000000005</v>
      </c>
      <c r="T3351" s="104">
        <f t="shared" si="660"/>
        <v>1.0750121374869221</v>
      </c>
      <c r="U3351" s="104">
        <f t="shared" si="661"/>
        <v>1844.918721055777</v>
      </c>
      <c r="V3351" s="87" cm="1">
        <f t="array" ref="V3351">VLOOKUP($E3351,$AI$118:$AW$122,COLUMN($AW:$AW)-COLUMN($AH:$AH),FALSE)</f>
        <v>0</v>
      </c>
      <c r="W3351" s="87" t="str">
        <f t="shared" si="665"/>
        <v>Domestic</v>
      </c>
      <c r="X3351" s="87" t="str">
        <f t="shared" si="666"/>
        <v>Non-local</v>
      </c>
      <c r="Y3351" s="104"/>
      <c r="Z3351" s="87" t="str">
        <f t="shared" si="662"/>
        <v>USA</v>
      </c>
      <c r="AA3351" s="87" t="str">
        <f t="shared" si="663"/>
        <v>USA</v>
      </c>
      <c r="AB3351" s="82" cm="1">
        <f t="array" ref="AB3351">VLOOKUP(B3351,'GDP per Capita'!$T$2:$V$4235,COLUMN('GDP per Capita'!$V:$V)-COLUMN('GDP per Capita'!$S:$S),FALSE)</f>
        <v>63809.64</v>
      </c>
      <c r="AC3351" s="82">
        <f t="shared" si="658"/>
        <v>63809.64</v>
      </c>
      <c r="AD3351" s="82">
        <f t="shared" si="659"/>
        <v>63809.64</v>
      </c>
      <c r="AE3351" s="88">
        <f t="shared" si="664"/>
        <v>2.8912852682694605E-2</v>
      </c>
    </row>
    <row r="3352" spans="1:31">
      <c r="A3352" s="77" t="s">
        <v>1182</v>
      </c>
      <c r="B3352" s="77">
        <v>3351</v>
      </c>
      <c r="C3352" s="77" t="s">
        <v>29</v>
      </c>
      <c r="D3352" s="77" t="s">
        <v>29</v>
      </c>
      <c r="E3352" s="77">
        <v>2017</v>
      </c>
      <c r="F3352" s="77">
        <v>37.8708393</v>
      </c>
      <c r="G3352" s="77">
        <v>-122.272863899999</v>
      </c>
      <c r="H3352" s="77">
        <v>0</v>
      </c>
      <c r="I3352" s="77" t="s">
        <v>1727</v>
      </c>
      <c r="J3352" s="77">
        <v>30.271128600000001</v>
      </c>
      <c r="K3352" s="77">
        <v>-97.743699500000005</v>
      </c>
      <c r="L3352" s="77">
        <v>4806.7164035893902</v>
      </c>
      <c r="M3352" s="77">
        <v>0.85054949459758999</v>
      </c>
      <c r="N3352" s="77">
        <v>0</v>
      </c>
      <c r="O3352" s="77">
        <v>576.80596843072703</v>
      </c>
      <c r="P3352" s="87" cm="1">
        <f t="array" ref="P3352">IF($X3352="Non-local",VLOOKUP($E3352,$AI$64:$AW$68,COLUMN($AW:$AW)-COLUMN($AH:$AH),FALSE),IF($X3352="Unknown",VLOOKUP($E3352,$AI$71:$AW$75,COLUMN($AW:$AW)-COLUMN($AH:$AH),FALSE),0))</f>
        <v>223.99999999999997</v>
      </c>
      <c r="Q3352" s="87" cm="1">
        <f t="array" ref="Q3352">IF($X3352="Non-local",VLOOKUP($E3352,$AI$40:$AW$44,COLUMN($AW:$AW)-COLUMN($AH:$AH),FALSE),IF($X3352="Unknown",VLOOKUP($E3352,$AI$47:$AW$51,COLUMN($AW:$AW)-COLUMN($AH:$AH),FALSE),0))</f>
        <v>535.71460000000002</v>
      </c>
      <c r="R3352" s="87" cm="1">
        <f t="array" ref="R3352">IF($X3352="Non-local",VLOOKUP($E3352,$AI$88:$AW$92,COLUMN($AW:$AW)-COLUMN($AH:$AH),FALSE),IF($X3352="Unknown",VLOOKUP($E3352,$AI$95:$AW$99,COLUMN($AW:$AW)-COLUMN($AH:$AH),FALSE),0))</f>
        <v>0.13812461483017213</v>
      </c>
      <c r="S3352" s="87" cm="1">
        <f t="array" ref="S3352">VLOOKUP($E3352,$AI$111:$AW$115,COLUMN($AW:$AW)-COLUMN($AH:$AH),FALSE)</f>
        <v>431.69322000000005</v>
      </c>
      <c r="T3352" s="104">
        <f t="shared" si="660"/>
        <v>0.98867410942776213</v>
      </c>
      <c r="U3352" s="104">
        <f t="shared" si="661"/>
        <v>1768.2137884307272</v>
      </c>
      <c r="V3352" s="87" cm="1">
        <f t="array" ref="V3352">VLOOKUP($E3352,$AI$118:$AW$122,COLUMN($AW:$AW)-COLUMN($AH:$AH),FALSE)</f>
        <v>0</v>
      </c>
      <c r="W3352" s="87" t="str">
        <f t="shared" si="665"/>
        <v>Domestic</v>
      </c>
      <c r="X3352" s="87" t="str">
        <f t="shared" si="666"/>
        <v>Non-local</v>
      </c>
      <c r="Y3352" s="104"/>
      <c r="Z3352" s="87" t="str">
        <f t="shared" si="662"/>
        <v>USA</v>
      </c>
      <c r="AA3352" s="87" t="str">
        <f t="shared" si="663"/>
        <v>USA</v>
      </c>
      <c r="AB3352" s="82" cm="1">
        <f t="array" ref="AB3352">VLOOKUP(B3352,'GDP per Capita'!$T$2:$V$4235,COLUMN('GDP per Capita'!$V:$V)-COLUMN('GDP per Capita'!$S:$S),FALSE)</f>
        <v>63809.64</v>
      </c>
      <c r="AC3352" s="82">
        <f t="shared" si="658"/>
        <v>63809.64</v>
      </c>
      <c r="AD3352" s="82">
        <f t="shared" si="659"/>
        <v>63809.64</v>
      </c>
      <c r="AE3352" s="88">
        <f t="shared" si="664"/>
        <v>2.7710762643868968E-2</v>
      </c>
    </row>
    <row r="3353" spans="1:31">
      <c r="A3353" s="77" t="s">
        <v>1650</v>
      </c>
      <c r="B3353" s="77">
        <v>3352</v>
      </c>
      <c r="C3353" s="77" t="s">
        <v>29</v>
      </c>
      <c r="D3353" s="77" t="s">
        <v>29</v>
      </c>
      <c r="E3353" s="77">
        <v>2017</v>
      </c>
      <c r="F3353" s="77">
        <v>32.591963</v>
      </c>
      <c r="G3353" s="77">
        <v>-85.495986066916203</v>
      </c>
      <c r="H3353" s="77">
        <v>0</v>
      </c>
      <c r="I3353" s="77" t="s">
        <v>1727</v>
      </c>
      <c r="J3353" s="77">
        <v>30.271128600000001</v>
      </c>
      <c r="K3353" s="77">
        <v>-97.743699500000005</v>
      </c>
      <c r="L3353" s="77">
        <v>2379.2084452427898</v>
      </c>
      <c r="M3353" s="77">
        <v>0.475793745694991</v>
      </c>
      <c r="N3353" s="77">
        <v>0</v>
      </c>
      <c r="O3353" s="77">
        <v>456.80802148661701</v>
      </c>
      <c r="P3353" s="87" cm="1">
        <f t="array" ref="P3353">IF($X3353="Non-local",VLOOKUP($E3353,$AI$64:$AW$68,COLUMN($AW:$AW)-COLUMN($AH:$AH),FALSE),IF($X3353="Unknown",VLOOKUP($E3353,$AI$71:$AW$75,COLUMN($AW:$AW)-COLUMN($AH:$AH),FALSE),0))</f>
        <v>223.99999999999997</v>
      </c>
      <c r="Q3353" s="87" cm="1">
        <f t="array" ref="Q3353">IF($X3353="Non-local",VLOOKUP($E3353,$AI$40:$AW$44,COLUMN($AW:$AW)-COLUMN($AH:$AH),FALSE),IF($X3353="Unknown",VLOOKUP($E3353,$AI$47:$AW$51,COLUMN($AW:$AW)-COLUMN($AH:$AH),FALSE),0))</f>
        <v>535.71460000000002</v>
      </c>
      <c r="R3353" s="87" cm="1">
        <f t="array" ref="R3353">IF($X3353="Non-local",VLOOKUP($E3353,$AI$88:$AW$92,COLUMN($AW:$AW)-COLUMN($AH:$AH),FALSE),IF($X3353="Unknown",VLOOKUP($E3353,$AI$95:$AW$99,COLUMN($AW:$AW)-COLUMN($AH:$AH),FALSE),0))</f>
        <v>0.13812461483017213</v>
      </c>
      <c r="S3353" s="87" cm="1">
        <f t="array" ref="S3353">VLOOKUP($E3353,$AI$111:$AW$115,COLUMN($AW:$AW)-COLUMN($AH:$AH),FALSE)</f>
        <v>431.69322000000005</v>
      </c>
      <c r="T3353" s="104">
        <f t="shared" si="660"/>
        <v>0.61391836052516313</v>
      </c>
      <c r="U3353" s="104">
        <f t="shared" si="661"/>
        <v>1648.2158414866171</v>
      </c>
      <c r="V3353" s="87" cm="1">
        <f t="array" ref="V3353">VLOOKUP($E3353,$AI$118:$AW$122,COLUMN($AW:$AW)-COLUMN($AH:$AH),FALSE)</f>
        <v>0</v>
      </c>
      <c r="W3353" s="87" t="str">
        <f t="shared" si="665"/>
        <v>Domestic</v>
      </c>
      <c r="X3353" s="87" t="str">
        <f t="shared" si="666"/>
        <v>Non-local</v>
      </c>
      <c r="Y3353" s="104"/>
      <c r="Z3353" s="87" t="str">
        <f t="shared" si="662"/>
        <v>USA</v>
      </c>
      <c r="AA3353" s="87" t="str">
        <f t="shared" si="663"/>
        <v>USA</v>
      </c>
      <c r="AB3353" s="82" cm="1">
        <f t="array" ref="AB3353">VLOOKUP(B3353,'GDP per Capita'!$T$2:$V$4235,COLUMN('GDP per Capita'!$V:$V)-COLUMN('GDP per Capita'!$S:$S),FALSE)</f>
        <v>63809.64</v>
      </c>
      <c r="AC3353" s="82">
        <f t="shared" si="658"/>
        <v>63809.64</v>
      </c>
      <c r="AD3353" s="82">
        <f t="shared" si="659"/>
        <v>63809.64</v>
      </c>
      <c r="AE3353" s="88">
        <f t="shared" si="664"/>
        <v>2.5830201228005945E-2</v>
      </c>
    </row>
    <row r="3354" spans="1:31">
      <c r="A3354" s="77" t="s">
        <v>1537</v>
      </c>
      <c r="B3354" s="77">
        <v>3353</v>
      </c>
      <c r="C3354" s="77" t="s">
        <v>29</v>
      </c>
      <c r="D3354" s="77" t="s">
        <v>29</v>
      </c>
      <c r="E3354" s="77">
        <v>2017</v>
      </c>
      <c r="F3354" s="77">
        <v>32.844017000000001</v>
      </c>
      <c r="G3354" s="77">
        <v>-97.143067099999996</v>
      </c>
      <c r="H3354" s="77">
        <v>0</v>
      </c>
      <c r="I3354" s="77" t="s">
        <v>1727</v>
      </c>
      <c r="J3354" s="77">
        <v>30.271128600000001</v>
      </c>
      <c r="K3354" s="77">
        <v>-97.743699500000005</v>
      </c>
      <c r="L3354" s="77">
        <v>583.39207634679201</v>
      </c>
      <c r="M3354" s="77">
        <v>0.23866557664379601</v>
      </c>
      <c r="N3354" s="77">
        <v>0</v>
      </c>
      <c r="O3354" s="77">
        <v>112.011278658584</v>
      </c>
      <c r="P3354" s="87" cm="1">
        <f t="array" ref="P3354">IF($X3354="Non-local",VLOOKUP($E3354,$AI$64:$AW$68,COLUMN($AW:$AW)-COLUMN($AH:$AH),FALSE),IF($X3354="Unknown",VLOOKUP($E3354,$AI$71:$AW$75,COLUMN($AW:$AW)-COLUMN($AH:$AH),FALSE),0))</f>
        <v>223.99999999999997</v>
      </c>
      <c r="Q3354" s="87" cm="1">
        <f t="array" ref="Q3354">IF($X3354="Non-local",VLOOKUP($E3354,$AI$40:$AW$44,COLUMN($AW:$AW)-COLUMN($AH:$AH),FALSE),IF($X3354="Unknown",VLOOKUP($E3354,$AI$47:$AW$51,COLUMN($AW:$AW)-COLUMN($AH:$AH),FALSE),0))</f>
        <v>535.71460000000002</v>
      </c>
      <c r="R3354" s="87" cm="1">
        <f t="array" ref="R3354">IF($X3354="Non-local",VLOOKUP($E3354,$AI$88:$AW$92,COLUMN($AW:$AW)-COLUMN($AH:$AH),FALSE),IF($X3354="Unknown",VLOOKUP($E3354,$AI$95:$AW$99,COLUMN($AW:$AW)-COLUMN($AH:$AH),FALSE),0))</f>
        <v>0.13812461483017213</v>
      </c>
      <c r="S3354" s="87" cm="1">
        <f t="array" ref="S3354">VLOOKUP($E3354,$AI$111:$AW$115,COLUMN($AW:$AW)-COLUMN($AH:$AH),FALSE)</f>
        <v>431.69322000000005</v>
      </c>
      <c r="T3354" s="104">
        <f t="shared" si="660"/>
        <v>0.37679019147396814</v>
      </c>
      <c r="U3354" s="104">
        <f t="shared" si="661"/>
        <v>1303.4190986585841</v>
      </c>
      <c r="V3354" s="87" cm="1">
        <f t="array" ref="V3354">VLOOKUP($E3354,$AI$118:$AW$122,COLUMN($AW:$AW)-COLUMN($AH:$AH),FALSE)</f>
        <v>0</v>
      </c>
      <c r="W3354" s="87" t="str">
        <f t="shared" si="665"/>
        <v>Domestic</v>
      </c>
      <c r="X3354" s="87" t="str">
        <f t="shared" si="666"/>
        <v>Non-local</v>
      </c>
      <c r="Y3354" s="104"/>
      <c r="Z3354" s="87" t="str">
        <f t="shared" si="662"/>
        <v>USA</v>
      </c>
      <c r="AA3354" s="87" t="str">
        <f t="shared" si="663"/>
        <v>USA</v>
      </c>
      <c r="AB3354" s="82" cm="1">
        <f t="array" ref="AB3354">VLOOKUP(B3354,'GDP per Capita'!$T$2:$V$4235,COLUMN('GDP per Capita'!$V:$V)-COLUMN('GDP per Capita'!$S:$S),FALSE)</f>
        <v>63809.64</v>
      </c>
      <c r="AC3354" s="82">
        <f t="shared" si="658"/>
        <v>63809.64</v>
      </c>
      <c r="AD3354" s="82">
        <f t="shared" si="659"/>
        <v>63809.64</v>
      </c>
      <c r="AE3354" s="88">
        <f t="shared" si="664"/>
        <v>2.0426680022933588E-2</v>
      </c>
    </row>
    <row r="3355" spans="1:31">
      <c r="A3355" s="77" t="s">
        <v>1458</v>
      </c>
      <c r="B3355" s="77">
        <v>3354</v>
      </c>
      <c r="C3355" s="77" t="s">
        <v>29</v>
      </c>
      <c r="D3355" s="77" t="s">
        <v>29</v>
      </c>
      <c r="E3355" s="77">
        <v>2017</v>
      </c>
      <c r="F3355" s="77">
        <v>34.3528825</v>
      </c>
      <c r="G3355" s="77">
        <v>-82.932086999999996</v>
      </c>
      <c r="H3355" s="77">
        <v>0</v>
      </c>
      <c r="I3355" s="77" t="s">
        <v>1727</v>
      </c>
      <c r="J3355" s="77">
        <v>30.271128600000001</v>
      </c>
      <c r="K3355" s="77">
        <v>-97.743699500000005</v>
      </c>
      <c r="L3355" s="77">
        <v>2924.7941624647001</v>
      </c>
      <c r="M3355" s="77">
        <v>0.55095244708076396</v>
      </c>
      <c r="N3355" s="77">
        <v>0</v>
      </c>
      <c r="O3355" s="77">
        <v>561.56047919322305</v>
      </c>
      <c r="P3355" s="87" cm="1">
        <f t="array" ref="P3355">IF($X3355="Non-local",VLOOKUP($E3355,$AI$64:$AW$68,COLUMN($AW:$AW)-COLUMN($AH:$AH),FALSE),IF($X3355="Unknown",VLOOKUP($E3355,$AI$71:$AW$75,COLUMN($AW:$AW)-COLUMN($AH:$AH),FALSE),0))</f>
        <v>223.99999999999997</v>
      </c>
      <c r="Q3355" s="87" cm="1">
        <f t="array" ref="Q3355">IF($X3355="Non-local",VLOOKUP($E3355,$AI$40:$AW$44,COLUMN($AW:$AW)-COLUMN($AH:$AH),FALSE),IF($X3355="Unknown",VLOOKUP($E3355,$AI$47:$AW$51,COLUMN($AW:$AW)-COLUMN($AH:$AH),FALSE),0))</f>
        <v>535.71460000000002</v>
      </c>
      <c r="R3355" s="87" cm="1">
        <f t="array" ref="R3355">IF($X3355="Non-local",VLOOKUP($E3355,$AI$88:$AW$92,COLUMN($AW:$AW)-COLUMN($AH:$AH),FALSE),IF($X3355="Unknown",VLOOKUP($E3355,$AI$95:$AW$99,COLUMN($AW:$AW)-COLUMN($AH:$AH),FALSE),0))</f>
        <v>0.13812461483017213</v>
      </c>
      <c r="S3355" s="87" cm="1">
        <f t="array" ref="S3355">VLOOKUP($E3355,$AI$111:$AW$115,COLUMN($AW:$AW)-COLUMN($AH:$AH),FALSE)</f>
        <v>431.69322000000005</v>
      </c>
      <c r="T3355" s="104">
        <f t="shared" si="660"/>
        <v>0.6890770619109361</v>
      </c>
      <c r="U3355" s="104">
        <f t="shared" si="661"/>
        <v>1752.9682991932232</v>
      </c>
      <c r="V3355" s="87" cm="1">
        <f t="array" ref="V3355">VLOOKUP($E3355,$AI$118:$AW$122,COLUMN($AW:$AW)-COLUMN($AH:$AH),FALSE)</f>
        <v>0</v>
      </c>
      <c r="W3355" s="87" t="str">
        <f t="shared" si="665"/>
        <v>Domestic</v>
      </c>
      <c r="X3355" s="87" t="str">
        <f t="shared" si="666"/>
        <v>Non-local</v>
      </c>
      <c r="Y3355" s="104"/>
      <c r="Z3355" s="87" t="str">
        <f t="shared" si="662"/>
        <v>USA</v>
      </c>
      <c r="AA3355" s="87" t="str">
        <f t="shared" si="663"/>
        <v>USA</v>
      </c>
      <c r="AB3355" s="82" cm="1">
        <f t="array" ref="AB3355">VLOOKUP(B3355,'GDP per Capita'!$T$2:$V$4235,COLUMN('GDP per Capita'!$V:$V)-COLUMN('GDP per Capita'!$S:$S),FALSE)</f>
        <v>63809.64</v>
      </c>
      <c r="AC3355" s="82">
        <f t="shared" si="658"/>
        <v>63809.64</v>
      </c>
      <c r="AD3355" s="82">
        <f t="shared" si="659"/>
        <v>63809.64</v>
      </c>
      <c r="AE3355" s="88">
        <f t="shared" si="664"/>
        <v>2.7471841232660506E-2</v>
      </c>
    </row>
    <row r="3356" spans="1:31">
      <c r="A3356" s="77" t="s">
        <v>1780</v>
      </c>
      <c r="B3356" s="77">
        <v>3355</v>
      </c>
      <c r="C3356" s="77" t="s">
        <v>29</v>
      </c>
      <c r="D3356" s="77" t="s">
        <v>29</v>
      </c>
      <c r="E3356" s="77">
        <v>2017</v>
      </c>
      <c r="F3356" s="77">
        <v>39.7683331</v>
      </c>
      <c r="G3356" s="77">
        <v>-86.158350200000001</v>
      </c>
      <c r="H3356" s="77">
        <v>0</v>
      </c>
      <c r="I3356" s="77" t="s">
        <v>1727</v>
      </c>
      <c r="J3356" s="77">
        <v>30.271128600000001</v>
      </c>
      <c r="K3356" s="77">
        <v>-97.743699500000005</v>
      </c>
      <c r="L3356" s="77">
        <v>2980.39897265846</v>
      </c>
      <c r="M3356" s="77">
        <v>0.55980458591931004</v>
      </c>
      <c r="N3356" s="77">
        <v>0</v>
      </c>
      <c r="O3356" s="77">
        <v>572.23660275042505</v>
      </c>
      <c r="P3356" s="87" cm="1">
        <f t="array" ref="P3356">IF($X3356="Non-local",VLOOKUP($E3356,$AI$64:$AW$68,COLUMN($AW:$AW)-COLUMN($AH:$AH),FALSE),IF($X3356="Unknown",VLOOKUP($E3356,$AI$71:$AW$75,COLUMN($AW:$AW)-COLUMN($AH:$AH),FALSE),0))</f>
        <v>223.99999999999997</v>
      </c>
      <c r="Q3356" s="87" cm="1">
        <f t="array" ref="Q3356">IF($X3356="Non-local",VLOOKUP($E3356,$AI$40:$AW$44,COLUMN($AW:$AW)-COLUMN($AH:$AH),FALSE),IF($X3356="Unknown",VLOOKUP($E3356,$AI$47:$AW$51,COLUMN($AW:$AW)-COLUMN($AH:$AH),FALSE),0))</f>
        <v>535.71460000000002</v>
      </c>
      <c r="R3356" s="87" cm="1">
        <f t="array" ref="R3356">IF($X3356="Non-local",VLOOKUP($E3356,$AI$88:$AW$92,COLUMN($AW:$AW)-COLUMN($AH:$AH),FALSE),IF($X3356="Unknown",VLOOKUP($E3356,$AI$95:$AW$99,COLUMN($AW:$AW)-COLUMN($AH:$AH),FALSE),0))</f>
        <v>0.13812461483017213</v>
      </c>
      <c r="S3356" s="87" cm="1">
        <f t="array" ref="S3356">VLOOKUP($E3356,$AI$111:$AW$115,COLUMN($AW:$AW)-COLUMN($AH:$AH),FALSE)</f>
        <v>431.69322000000005</v>
      </c>
      <c r="T3356" s="104">
        <f t="shared" si="660"/>
        <v>0.69792920074948217</v>
      </c>
      <c r="U3356" s="104">
        <f t="shared" si="661"/>
        <v>1763.6444227504253</v>
      </c>
      <c r="V3356" s="87" cm="1">
        <f t="array" ref="V3356">VLOOKUP($E3356,$AI$118:$AW$122,COLUMN($AW:$AW)-COLUMN($AH:$AH),FALSE)</f>
        <v>0</v>
      </c>
      <c r="W3356" s="87" t="str">
        <f t="shared" si="665"/>
        <v>Domestic</v>
      </c>
      <c r="X3356" s="87" t="str">
        <f t="shared" si="666"/>
        <v>Non-local</v>
      </c>
      <c r="Y3356" s="104"/>
      <c r="Z3356" s="87" t="str">
        <f t="shared" si="662"/>
        <v>USA</v>
      </c>
      <c r="AA3356" s="87" t="str">
        <f t="shared" si="663"/>
        <v>USA</v>
      </c>
      <c r="AB3356" s="82" cm="1">
        <f t="array" ref="AB3356">VLOOKUP(B3356,'GDP per Capita'!$T$2:$V$4235,COLUMN('GDP per Capita'!$V:$V)-COLUMN('GDP per Capita'!$S:$S),FALSE)</f>
        <v>63809.64</v>
      </c>
      <c r="AC3356" s="82">
        <f t="shared" si="658"/>
        <v>63809.64</v>
      </c>
      <c r="AD3356" s="82">
        <f t="shared" si="659"/>
        <v>63809.64</v>
      </c>
      <c r="AE3356" s="88">
        <f t="shared" si="664"/>
        <v>2.7639153312108096E-2</v>
      </c>
    </row>
    <row r="3357" spans="1:31">
      <c r="A3357" s="77" t="s">
        <v>1765</v>
      </c>
      <c r="B3357" s="77">
        <v>3356</v>
      </c>
      <c r="C3357" s="77" t="s">
        <v>29</v>
      </c>
      <c r="D3357" s="77" t="s">
        <v>29</v>
      </c>
      <c r="E3357" s="77">
        <v>2017</v>
      </c>
      <c r="F3357" s="77">
        <v>31.549333000000001</v>
      </c>
      <c r="G3357" s="77">
        <v>-97.146669500000002</v>
      </c>
      <c r="H3357" s="77">
        <v>0</v>
      </c>
      <c r="I3357" s="77" t="s">
        <v>1727</v>
      </c>
      <c r="J3357" s="77">
        <v>30.271128600000001</v>
      </c>
      <c r="K3357" s="77">
        <v>-97.743699500000005</v>
      </c>
      <c r="L3357" s="77">
        <v>306.23446841237802</v>
      </c>
      <c r="M3357" s="77">
        <v>0.20206836255976399</v>
      </c>
      <c r="N3357" s="77">
        <v>0</v>
      </c>
      <c r="O3357" s="77">
        <v>58.797017935176598</v>
      </c>
      <c r="P3357" s="87" cm="1">
        <f t="array" ref="P3357">IF($X3357="Non-local",VLOOKUP($E3357,$AI$64:$AW$68,COLUMN($AW:$AW)-COLUMN($AH:$AH),FALSE),IF($X3357="Unknown",VLOOKUP($E3357,$AI$71:$AW$75,COLUMN($AW:$AW)-COLUMN($AH:$AH),FALSE),0))</f>
        <v>223.99999999999997</v>
      </c>
      <c r="Q3357" s="87" cm="1">
        <f t="array" ref="Q3357">IF($X3357="Non-local",VLOOKUP($E3357,$AI$40:$AW$44,COLUMN($AW:$AW)-COLUMN($AH:$AH),FALSE),IF($X3357="Unknown",VLOOKUP($E3357,$AI$47:$AW$51,COLUMN($AW:$AW)-COLUMN($AH:$AH),FALSE),0))</f>
        <v>535.71460000000002</v>
      </c>
      <c r="R3357" s="87" cm="1">
        <f t="array" ref="R3357">IF($X3357="Non-local",VLOOKUP($E3357,$AI$88:$AW$92,COLUMN($AW:$AW)-COLUMN($AH:$AH),FALSE),IF($X3357="Unknown",VLOOKUP($E3357,$AI$95:$AW$99,COLUMN($AW:$AW)-COLUMN($AH:$AH),FALSE),0))</f>
        <v>0.13812461483017213</v>
      </c>
      <c r="S3357" s="87" cm="1">
        <f t="array" ref="S3357">VLOOKUP($E3357,$AI$111:$AW$115,COLUMN($AW:$AW)-COLUMN($AH:$AH),FALSE)</f>
        <v>431.69322000000005</v>
      </c>
      <c r="T3357" s="104">
        <f t="shared" si="660"/>
        <v>0.34019297738993615</v>
      </c>
      <c r="U3357" s="104">
        <f t="shared" si="661"/>
        <v>1250.2048379351766</v>
      </c>
      <c r="V3357" s="87" cm="1">
        <f t="array" ref="V3357">VLOOKUP($E3357,$AI$118:$AW$122,COLUMN($AW:$AW)-COLUMN($AH:$AH),FALSE)</f>
        <v>0</v>
      </c>
      <c r="W3357" s="87" t="str">
        <f t="shared" si="665"/>
        <v>Domestic</v>
      </c>
      <c r="X3357" s="87" t="str">
        <f t="shared" si="666"/>
        <v>Non-local</v>
      </c>
      <c r="Y3357" s="104"/>
      <c r="Z3357" s="87" t="str">
        <f t="shared" si="662"/>
        <v>USA</v>
      </c>
      <c r="AA3357" s="87" t="str">
        <f t="shared" si="663"/>
        <v>USA</v>
      </c>
      <c r="AB3357" s="82" cm="1">
        <f t="array" ref="AB3357">VLOOKUP(B3357,'GDP per Capita'!$T$2:$V$4235,COLUMN('GDP per Capita'!$V:$V)-COLUMN('GDP per Capita'!$S:$S),FALSE)</f>
        <v>63809.64</v>
      </c>
      <c r="AC3357" s="82">
        <f t="shared" si="658"/>
        <v>63809.64</v>
      </c>
      <c r="AD3357" s="82">
        <f t="shared" si="659"/>
        <v>63809.64</v>
      </c>
      <c r="AE3357" s="88">
        <f t="shared" si="664"/>
        <v>1.959272670924294E-2</v>
      </c>
    </row>
    <row r="3358" spans="1:31">
      <c r="A3358" s="77" t="s">
        <v>1601</v>
      </c>
      <c r="B3358" s="77">
        <v>3357</v>
      </c>
      <c r="C3358" s="77" t="s">
        <v>29</v>
      </c>
      <c r="D3358" s="77" t="s">
        <v>29</v>
      </c>
      <c r="E3358" s="77">
        <v>2017</v>
      </c>
      <c r="F3358" s="77">
        <v>40.441694099999999</v>
      </c>
      <c r="G3358" s="77">
        <v>-79.9900860999999</v>
      </c>
      <c r="H3358" s="77">
        <v>0</v>
      </c>
      <c r="I3358" s="77" t="s">
        <v>1727</v>
      </c>
      <c r="J3358" s="77">
        <v>30.271128600000001</v>
      </c>
      <c r="K3358" s="77">
        <v>-97.743699500000005</v>
      </c>
      <c r="L3358" s="77">
        <v>3922.7742710222401</v>
      </c>
      <c r="M3358" s="77">
        <v>0.70982824304652803</v>
      </c>
      <c r="N3358" s="77">
        <v>0</v>
      </c>
      <c r="O3358" s="77">
        <v>753.17266003627003</v>
      </c>
      <c r="P3358" s="87" cm="1">
        <f t="array" ref="P3358">IF($X3358="Non-local",VLOOKUP($E3358,$AI$64:$AW$68,COLUMN($AW:$AW)-COLUMN($AH:$AH),FALSE),IF($X3358="Unknown",VLOOKUP($E3358,$AI$71:$AW$75,COLUMN($AW:$AW)-COLUMN($AH:$AH),FALSE),0))</f>
        <v>223.99999999999997</v>
      </c>
      <c r="Q3358" s="87" cm="1">
        <f t="array" ref="Q3358">IF($X3358="Non-local",VLOOKUP($E3358,$AI$40:$AW$44,COLUMN($AW:$AW)-COLUMN($AH:$AH),FALSE),IF($X3358="Unknown",VLOOKUP($E3358,$AI$47:$AW$51,COLUMN($AW:$AW)-COLUMN($AH:$AH),FALSE),0))</f>
        <v>535.71460000000002</v>
      </c>
      <c r="R3358" s="87" cm="1">
        <f t="array" ref="R3358">IF($X3358="Non-local",VLOOKUP($E3358,$AI$88:$AW$92,COLUMN($AW:$AW)-COLUMN($AH:$AH),FALSE),IF($X3358="Unknown",VLOOKUP($E3358,$AI$95:$AW$99,COLUMN($AW:$AW)-COLUMN($AH:$AH),FALSE),0))</f>
        <v>0.13812461483017213</v>
      </c>
      <c r="S3358" s="87" cm="1">
        <f t="array" ref="S3358">VLOOKUP($E3358,$AI$111:$AW$115,COLUMN($AW:$AW)-COLUMN($AH:$AH),FALSE)</f>
        <v>431.69322000000005</v>
      </c>
      <c r="T3358" s="104">
        <f t="shared" si="660"/>
        <v>0.84795285787670016</v>
      </c>
      <c r="U3358" s="104">
        <f t="shared" si="661"/>
        <v>1944.5804800362703</v>
      </c>
      <c r="V3358" s="87" cm="1">
        <f t="array" ref="V3358">VLOOKUP($E3358,$AI$118:$AW$122,COLUMN($AW:$AW)-COLUMN($AH:$AH),FALSE)</f>
        <v>0</v>
      </c>
      <c r="W3358" s="87" t="str">
        <f t="shared" si="665"/>
        <v>Domestic</v>
      </c>
      <c r="X3358" s="87" t="str">
        <f t="shared" si="666"/>
        <v>Non-local</v>
      </c>
      <c r="Y3358" s="104"/>
      <c r="Z3358" s="87" t="str">
        <f t="shared" si="662"/>
        <v>USA</v>
      </c>
      <c r="AA3358" s="87" t="str">
        <f t="shared" si="663"/>
        <v>USA</v>
      </c>
      <c r="AB3358" s="82" cm="1">
        <f t="array" ref="AB3358">VLOOKUP(B3358,'GDP per Capita'!$T$2:$V$4235,COLUMN('GDP per Capita'!$V:$V)-COLUMN('GDP per Capita'!$S:$S),FALSE)</f>
        <v>63809.64</v>
      </c>
      <c r="AC3358" s="82">
        <f t="shared" si="658"/>
        <v>63809.64</v>
      </c>
      <c r="AD3358" s="82">
        <f t="shared" si="659"/>
        <v>63809.64</v>
      </c>
      <c r="AE3358" s="88">
        <f t="shared" si="664"/>
        <v>3.0474713225717466E-2</v>
      </c>
    </row>
    <row r="3359" spans="1:31">
      <c r="A3359" s="77" t="s">
        <v>1182</v>
      </c>
      <c r="B3359" s="77">
        <v>3358</v>
      </c>
      <c r="C3359" s="77" t="s">
        <v>29</v>
      </c>
      <c r="D3359" s="77" t="s">
        <v>29</v>
      </c>
      <c r="E3359" s="77">
        <v>2017</v>
      </c>
      <c r="F3359" s="77">
        <v>37.8708393</v>
      </c>
      <c r="G3359" s="77">
        <v>-122.272863899999</v>
      </c>
      <c r="H3359" s="77">
        <v>0</v>
      </c>
      <c r="I3359" s="77" t="s">
        <v>1727</v>
      </c>
      <c r="J3359" s="77">
        <v>30.271128600000001</v>
      </c>
      <c r="K3359" s="77">
        <v>-97.743699500000005</v>
      </c>
      <c r="L3359" s="77">
        <v>4806.7164035893902</v>
      </c>
      <c r="M3359" s="77">
        <v>0.85054949459758999</v>
      </c>
      <c r="N3359" s="77">
        <v>0</v>
      </c>
      <c r="O3359" s="77">
        <v>576.80596843072703</v>
      </c>
      <c r="P3359" s="87" cm="1">
        <f t="array" ref="P3359">IF($X3359="Non-local",VLOOKUP($E3359,$AI$64:$AW$68,COLUMN($AW:$AW)-COLUMN($AH:$AH),FALSE),IF($X3359="Unknown",VLOOKUP($E3359,$AI$71:$AW$75,COLUMN($AW:$AW)-COLUMN($AH:$AH),FALSE),0))</f>
        <v>223.99999999999997</v>
      </c>
      <c r="Q3359" s="87" cm="1">
        <f t="array" ref="Q3359">IF($X3359="Non-local",VLOOKUP($E3359,$AI$40:$AW$44,COLUMN($AW:$AW)-COLUMN($AH:$AH),FALSE),IF($X3359="Unknown",VLOOKUP($E3359,$AI$47:$AW$51,COLUMN($AW:$AW)-COLUMN($AH:$AH),FALSE),0))</f>
        <v>535.71460000000002</v>
      </c>
      <c r="R3359" s="87" cm="1">
        <f t="array" ref="R3359">IF($X3359="Non-local",VLOOKUP($E3359,$AI$88:$AW$92,COLUMN($AW:$AW)-COLUMN($AH:$AH),FALSE),IF($X3359="Unknown",VLOOKUP($E3359,$AI$95:$AW$99,COLUMN($AW:$AW)-COLUMN($AH:$AH),FALSE),0))</f>
        <v>0.13812461483017213</v>
      </c>
      <c r="S3359" s="87" cm="1">
        <f t="array" ref="S3359">VLOOKUP($E3359,$AI$111:$AW$115,COLUMN($AW:$AW)-COLUMN($AH:$AH),FALSE)</f>
        <v>431.69322000000005</v>
      </c>
      <c r="T3359" s="104">
        <f t="shared" si="660"/>
        <v>0.98867410942776213</v>
      </c>
      <c r="U3359" s="104">
        <f t="shared" si="661"/>
        <v>1768.2137884307272</v>
      </c>
      <c r="V3359" s="87" cm="1">
        <f t="array" ref="V3359">VLOOKUP($E3359,$AI$118:$AW$122,COLUMN($AW:$AW)-COLUMN($AH:$AH),FALSE)</f>
        <v>0</v>
      </c>
      <c r="W3359" s="87" t="str">
        <f t="shared" si="665"/>
        <v>Domestic</v>
      </c>
      <c r="X3359" s="87" t="str">
        <f t="shared" si="666"/>
        <v>Non-local</v>
      </c>
      <c r="Y3359" s="104"/>
      <c r="Z3359" s="87" t="str">
        <f t="shared" si="662"/>
        <v>USA</v>
      </c>
      <c r="AA3359" s="87" t="str">
        <f t="shared" si="663"/>
        <v>USA</v>
      </c>
      <c r="AB3359" s="82" cm="1">
        <f t="array" ref="AB3359">VLOOKUP(B3359,'GDP per Capita'!$T$2:$V$4235,COLUMN('GDP per Capita'!$V:$V)-COLUMN('GDP per Capita'!$S:$S),FALSE)</f>
        <v>63809.64</v>
      </c>
      <c r="AC3359" s="82">
        <f t="shared" si="658"/>
        <v>63809.64</v>
      </c>
      <c r="AD3359" s="82">
        <f t="shared" si="659"/>
        <v>63809.64</v>
      </c>
      <c r="AE3359" s="88">
        <f t="shared" si="664"/>
        <v>2.7710762643868968E-2</v>
      </c>
    </row>
    <row r="3360" spans="1:31">
      <c r="A3360" s="77" t="s">
        <v>911</v>
      </c>
      <c r="B3360" s="77">
        <v>3359</v>
      </c>
      <c r="C3360" s="77" t="s">
        <v>29</v>
      </c>
      <c r="D3360" s="77" t="s">
        <v>29</v>
      </c>
      <c r="E3360" s="77">
        <v>2017</v>
      </c>
      <c r="F3360" s="77">
        <v>42.3750997</v>
      </c>
      <c r="G3360" s="77">
        <v>-71.105615700000001</v>
      </c>
      <c r="H3360" s="77">
        <v>0</v>
      </c>
      <c r="I3360" s="77" t="s">
        <v>1727</v>
      </c>
      <c r="J3360" s="77">
        <v>30.271128600000001</v>
      </c>
      <c r="K3360" s="77">
        <v>-97.743699500000005</v>
      </c>
      <c r="L3360" s="77">
        <v>5445.9241754648101</v>
      </c>
      <c r="M3360" s="77">
        <v>0.93688752265675002</v>
      </c>
      <c r="N3360" s="77">
        <v>0</v>
      </c>
      <c r="O3360" s="77">
        <v>653.51090105577703</v>
      </c>
      <c r="P3360" s="87" cm="1">
        <f t="array" ref="P3360">IF($X3360="Non-local",VLOOKUP($E3360,$AI$64:$AW$68,COLUMN($AW:$AW)-COLUMN($AH:$AH),FALSE),IF($X3360="Unknown",VLOOKUP($E3360,$AI$71:$AW$75,COLUMN($AW:$AW)-COLUMN($AH:$AH),FALSE),0))</f>
        <v>223.99999999999997</v>
      </c>
      <c r="Q3360" s="87" cm="1">
        <f t="array" ref="Q3360">IF($X3360="Non-local",VLOOKUP($E3360,$AI$40:$AW$44,COLUMN($AW:$AW)-COLUMN($AH:$AH),FALSE),IF($X3360="Unknown",VLOOKUP($E3360,$AI$47:$AW$51,COLUMN($AW:$AW)-COLUMN($AH:$AH),FALSE),0))</f>
        <v>535.71460000000002</v>
      </c>
      <c r="R3360" s="87" cm="1">
        <f t="array" ref="R3360">IF($X3360="Non-local",VLOOKUP($E3360,$AI$88:$AW$92,COLUMN($AW:$AW)-COLUMN($AH:$AH),FALSE),IF($X3360="Unknown",VLOOKUP($E3360,$AI$95:$AW$99,COLUMN($AW:$AW)-COLUMN($AH:$AH),FALSE),0))</f>
        <v>0.13812461483017213</v>
      </c>
      <c r="S3360" s="87" cm="1">
        <f t="array" ref="S3360">VLOOKUP($E3360,$AI$111:$AW$115,COLUMN($AW:$AW)-COLUMN($AH:$AH),FALSE)</f>
        <v>431.69322000000005</v>
      </c>
      <c r="T3360" s="104">
        <f t="shared" si="660"/>
        <v>1.0750121374869221</v>
      </c>
      <c r="U3360" s="104">
        <f t="shared" si="661"/>
        <v>1844.918721055777</v>
      </c>
      <c r="V3360" s="87" cm="1">
        <f t="array" ref="V3360">VLOOKUP($E3360,$AI$118:$AW$122,COLUMN($AW:$AW)-COLUMN($AH:$AH),FALSE)</f>
        <v>0</v>
      </c>
      <c r="W3360" s="87" t="str">
        <f t="shared" si="665"/>
        <v>Domestic</v>
      </c>
      <c r="X3360" s="87" t="str">
        <f t="shared" si="666"/>
        <v>Non-local</v>
      </c>
      <c r="Y3360" s="104"/>
      <c r="Z3360" s="87" t="str">
        <f t="shared" si="662"/>
        <v>USA</v>
      </c>
      <c r="AA3360" s="87" t="str">
        <f t="shared" si="663"/>
        <v>USA</v>
      </c>
      <c r="AB3360" s="82" cm="1">
        <f t="array" ref="AB3360">VLOOKUP(B3360,'GDP per Capita'!$T$2:$V$4235,COLUMN('GDP per Capita'!$V:$V)-COLUMN('GDP per Capita'!$S:$S),FALSE)</f>
        <v>63809.64</v>
      </c>
      <c r="AC3360" s="82">
        <f t="shared" si="658"/>
        <v>63809.64</v>
      </c>
      <c r="AD3360" s="82">
        <f t="shared" si="659"/>
        <v>63809.64</v>
      </c>
      <c r="AE3360" s="88">
        <f t="shared" si="664"/>
        <v>2.8912852682694605E-2</v>
      </c>
    </row>
    <row r="3361" spans="1:31">
      <c r="A3361" s="77" t="s">
        <v>1067</v>
      </c>
      <c r="B3361" s="77">
        <v>3360</v>
      </c>
      <c r="C3361" s="77" t="s">
        <v>29</v>
      </c>
      <c r="D3361" s="77" t="s">
        <v>29</v>
      </c>
      <c r="E3361" s="77">
        <v>2017</v>
      </c>
      <c r="F3361" s="77">
        <v>42.415373899999999</v>
      </c>
      <c r="G3361" s="77">
        <v>-71.156442799999994</v>
      </c>
      <c r="H3361" s="77">
        <v>0</v>
      </c>
      <c r="I3361" s="77" t="s">
        <v>1727</v>
      </c>
      <c r="J3361" s="77">
        <v>30.271128600000001</v>
      </c>
      <c r="K3361" s="77">
        <v>-97.743699500000005</v>
      </c>
      <c r="L3361" s="77">
        <v>5441.3362855244804</v>
      </c>
      <c r="M3361" s="77">
        <v>0.93626585398405904</v>
      </c>
      <c r="N3361" s="77">
        <v>0</v>
      </c>
      <c r="O3361" s="77">
        <v>652.96035426293804</v>
      </c>
      <c r="P3361" s="87" cm="1">
        <f t="array" ref="P3361">IF($X3361="Non-local",VLOOKUP($E3361,$AI$64:$AW$68,COLUMN($AW:$AW)-COLUMN($AH:$AH),FALSE),IF($X3361="Unknown",VLOOKUP($E3361,$AI$71:$AW$75,COLUMN($AW:$AW)-COLUMN($AH:$AH),FALSE),0))</f>
        <v>223.99999999999997</v>
      </c>
      <c r="Q3361" s="87" cm="1">
        <f t="array" ref="Q3361">IF($X3361="Non-local",VLOOKUP($E3361,$AI$40:$AW$44,COLUMN($AW:$AW)-COLUMN($AH:$AH),FALSE),IF($X3361="Unknown",VLOOKUP($E3361,$AI$47:$AW$51,COLUMN($AW:$AW)-COLUMN($AH:$AH),FALSE),0))</f>
        <v>535.71460000000002</v>
      </c>
      <c r="R3361" s="87" cm="1">
        <f t="array" ref="R3361">IF($X3361="Non-local",VLOOKUP($E3361,$AI$88:$AW$92,COLUMN($AW:$AW)-COLUMN($AH:$AH),FALSE),IF($X3361="Unknown",VLOOKUP($E3361,$AI$95:$AW$99,COLUMN($AW:$AW)-COLUMN($AH:$AH),FALSE),0))</f>
        <v>0.13812461483017213</v>
      </c>
      <c r="S3361" s="87" cm="1">
        <f t="array" ref="S3361">VLOOKUP($E3361,$AI$111:$AW$115,COLUMN($AW:$AW)-COLUMN($AH:$AH),FALSE)</f>
        <v>431.69322000000005</v>
      </c>
      <c r="T3361" s="104">
        <f t="shared" si="660"/>
        <v>1.0743904688142312</v>
      </c>
      <c r="U3361" s="104">
        <f t="shared" si="661"/>
        <v>1844.3681742629383</v>
      </c>
      <c r="V3361" s="87" cm="1">
        <f t="array" ref="V3361">VLOOKUP($E3361,$AI$118:$AW$122,COLUMN($AW:$AW)-COLUMN($AH:$AH),FALSE)</f>
        <v>0</v>
      </c>
      <c r="W3361" s="87" t="str">
        <f t="shared" si="665"/>
        <v>Domestic</v>
      </c>
      <c r="X3361" s="87" t="str">
        <f t="shared" si="666"/>
        <v>Non-local</v>
      </c>
      <c r="Y3361" s="104"/>
      <c r="Z3361" s="87" t="str">
        <f t="shared" si="662"/>
        <v>USA</v>
      </c>
      <c r="AA3361" s="87" t="str">
        <f t="shared" si="663"/>
        <v>USA</v>
      </c>
      <c r="AB3361" s="82" cm="1">
        <f t="array" ref="AB3361">VLOOKUP(B3361,'GDP per Capita'!$T$2:$V$4235,COLUMN('GDP per Capita'!$V:$V)-COLUMN('GDP per Capita'!$S:$S),FALSE)</f>
        <v>63809.64</v>
      </c>
      <c r="AC3361" s="82">
        <f t="shared" si="658"/>
        <v>63809.64</v>
      </c>
      <c r="AD3361" s="82">
        <f t="shared" si="659"/>
        <v>63809.64</v>
      </c>
      <c r="AE3361" s="88">
        <f t="shared" si="664"/>
        <v>2.8904224726278637E-2</v>
      </c>
    </row>
    <row r="3362" spans="1:31">
      <c r="A3362" s="77" t="s">
        <v>1670</v>
      </c>
      <c r="B3362" s="77">
        <v>3361</v>
      </c>
      <c r="C3362" s="77" t="s">
        <v>29</v>
      </c>
      <c r="D3362" s="77" t="s">
        <v>29</v>
      </c>
      <c r="E3362" s="77">
        <v>2017</v>
      </c>
      <c r="F3362" s="77">
        <v>40.759619799999903</v>
      </c>
      <c r="G3362" s="77">
        <v>-111.8867975</v>
      </c>
      <c r="H3362" s="77">
        <v>0</v>
      </c>
      <c r="I3362" s="77" t="s">
        <v>1727</v>
      </c>
      <c r="J3362" s="77">
        <v>30.271128600000001</v>
      </c>
      <c r="K3362" s="77">
        <v>-97.743699500000005</v>
      </c>
      <c r="L3362" s="77">
        <v>3455.0499498600998</v>
      </c>
      <c r="M3362" s="77">
        <v>0.63536776715128396</v>
      </c>
      <c r="N3362" s="77">
        <v>0</v>
      </c>
      <c r="O3362" s="77">
        <v>663.36959037313898</v>
      </c>
      <c r="P3362" s="87" cm="1">
        <f t="array" ref="P3362">IF($X3362="Non-local",VLOOKUP($E3362,$AI$64:$AW$68,COLUMN($AW:$AW)-COLUMN($AH:$AH),FALSE),IF($X3362="Unknown",VLOOKUP($E3362,$AI$71:$AW$75,COLUMN($AW:$AW)-COLUMN($AH:$AH),FALSE),0))</f>
        <v>223.99999999999997</v>
      </c>
      <c r="Q3362" s="87" cm="1">
        <f t="array" ref="Q3362">IF($X3362="Non-local",VLOOKUP($E3362,$AI$40:$AW$44,COLUMN($AW:$AW)-COLUMN($AH:$AH),FALSE),IF($X3362="Unknown",VLOOKUP($E3362,$AI$47:$AW$51,COLUMN($AW:$AW)-COLUMN($AH:$AH),FALSE),0))</f>
        <v>535.71460000000002</v>
      </c>
      <c r="R3362" s="87" cm="1">
        <f t="array" ref="R3362">IF($X3362="Non-local",VLOOKUP($E3362,$AI$88:$AW$92,COLUMN($AW:$AW)-COLUMN($AH:$AH),FALSE),IF($X3362="Unknown",VLOOKUP($E3362,$AI$95:$AW$99,COLUMN($AW:$AW)-COLUMN($AH:$AH),FALSE),0))</f>
        <v>0.13812461483017213</v>
      </c>
      <c r="S3362" s="87" cm="1">
        <f t="array" ref="S3362">VLOOKUP($E3362,$AI$111:$AW$115,COLUMN($AW:$AW)-COLUMN($AH:$AH),FALSE)</f>
        <v>431.69322000000005</v>
      </c>
      <c r="T3362" s="104">
        <f t="shared" si="660"/>
        <v>0.77349238198145609</v>
      </c>
      <c r="U3362" s="104">
        <f t="shared" si="661"/>
        <v>1854.777410373139</v>
      </c>
      <c r="V3362" s="87" cm="1">
        <f t="array" ref="V3362">VLOOKUP($E3362,$AI$118:$AW$122,COLUMN($AW:$AW)-COLUMN($AH:$AH),FALSE)</f>
        <v>0</v>
      </c>
      <c r="W3362" s="87" t="str">
        <f t="shared" si="665"/>
        <v>Domestic</v>
      </c>
      <c r="X3362" s="87" t="str">
        <f t="shared" si="666"/>
        <v>Non-local</v>
      </c>
      <c r="Y3362" s="104"/>
      <c r="Z3362" s="87" t="str">
        <f t="shared" si="662"/>
        <v>USA</v>
      </c>
      <c r="AA3362" s="87" t="str">
        <f t="shared" si="663"/>
        <v>USA</v>
      </c>
      <c r="AB3362" s="82" cm="1">
        <f t="array" ref="AB3362">VLOOKUP(B3362,'GDP per Capita'!$T$2:$V$4235,COLUMN('GDP per Capita'!$V:$V)-COLUMN('GDP per Capita'!$S:$S),FALSE)</f>
        <v>63809.64</v>
      </c>
      <c r="AC3362" s="82">
        <f t="shared" si="658"/>
        <v>63809.64</v>
      </c>
      <c r="AD3362" s="82">
        <f t="shared" si="659"/>
        <v>63809.64</v>
      </c>
      <c r="AE3362" s="88">
        <f t="shared" si="664"/>
        <v>2.9067354248874293E-2</v>
      </c>
    </row>
    <row r="3363" spans="1:31">
      <c r="A3363" s="77" t="s">
        <v>894</v>
      </c>
      <c r="B3363" s="77">
        <v>3362</v>
      </c>
      <c r="C3363" s="77" t="s">
        <v>29</v>
      </c>
      <c r="D3363" s="77" t="s">
        <v>29</v>
      </c>
      <c r="E3363" s="77">
        <v>2017</v>
      </c>
      <c r="F3363" s="77">
        <v>33.425505600000001</v>
      </c>
      <c r="G3363" s="77">
        <v>-111.94001249999999</v>
      </c>
      <c r="H3363" s="77">
        <v>0</v>
      </c>
      <c r="I3363" s="77" t="s">
        <v>1727</v>
      </c>
      <c r="J3363" s="77">
        <v>30.271128600000001</v>
      </c>
      <c r="K3363" s="77">
        <v>-97.743699500000005</v>
      </c>
      <c r="L3363" s="77">
        <v>2769.4765726196601</v>
      </c>
      <c r="M3363" s="77">
        <v>0.52732661291170302</v>
      </c>
      <c r="N3363" s="77">
        <v>0</v>
      </c>
      <c r="O3363" s="77">
        <v>531.73950194297595</v>
      </c>
      <c r="P3363" s="87" cm="1">
        <f t="array" ref="P3363">IF($X3363="Non-local",VLOOKUP($E3363,$AI$64:$AW$68,COLUMN($AW:$AW)-COLUMN($AH:$AH),FALSE),IF($X3363="Unknown",VLOOKUP($E3363,$AI$71:$AW$75,COLUMN($AW:$AW)-COLUMN($AH:$AH),FALSE),0))</f>
        <v>223.99999999999997</v>
      </c>
      <c r="Q3363" s="87" cm="1">
        <f t="array" ref="Q3363">IF($X3363="Non-local",VLOOKUP($E3363,$AI$40:$AW$44,COLUMN($AW:$AW)-COLUMN($AH:$AH),FALSE),IF($X3363="Unknown",VLOOKUP($E3363,$AI$47:$AW$51,COLUMN($AW:$AW)-COLUMN($AH:$AH),FALSE),0))</f>
        <v>535.71460000000002</v>
      </c>
      <c r="R3363" s="87" cm="1">
        <f t="array" ref="R3363">IF($X3363="Non-local",VLOOKUP($E3363,$AI$88:$AW$92,COLUMN($AW:$AW)-COLUMN($AH:$AH),FALSE),IF($X3363="Unknown",VLOOKUP($E3363,$AI$95:$AW$99,COLUMN($AW:$AW)-COLUMN($AH:$AH),FALSE),0))</f>
        <v>0.13812461483017213</v>
      </c>
      <c r="S3363" s="87" cm="1">
        <f t="array" ref="S3363">VLOOKUP($E3363,$AI$111:$AW$115,COLUMN($AW:$AW)-COLUMN($AH:$AH),FALSE)</f>
        <v>431.69322000000005</v>
      </c>
      <c r="T3363" s="104">
        <f t="shared" si="660"/>
        <v>0.66545122774187515</v>
      </c>
      <c r="U3363" s="104">
        <f t="shared" si="661"/>
        <v>1723.1473219429761</v>
      </c>
      <c r="V3363" s="87" cm="1">
        <f t="array" ref="V3363">VLOOKUP($E3363,$AI$118:$AW$122,COLUMN($AW:$AW)-COLUMN($AH:$AH),FALSE)</f>
        <v>0</v>
      </c>
      <c r="W3363" s="87" t="str">
        <f t="shared" si="665"/>
        <v>Domestic</v>
      </c>
      <c r="X3363" s="87" t="str">
        <f t="shared" si="666"/>
        <v>Non-local</v>
      </c>
      <c r="Y3363" s="104"/>
      <c r="Z3363" s="87" t="str">
        <f t="shared" si="662"/>
        <v>USA</v>
      </c>
      <c r="AA3363" s="87" t="str">
        <f t="shared" si="663"/>
        <v>USA</v>
      </c>
      <c r="AB3363" s="82" cm="1">
        <f t="array" ref="AB3363">VLOOKUP(B3363,'GDP per Capita'!$T$2:$V$4235,COLUMN('GDP per Capita'!$V:$V)-COLUMN('GDP per Capita'!$S:$S),FALSE)</f>
        <v>63809.64</v>
      </c>
      <c r="AC3363" s="82">
        <f t="shared" si="658"/>
        <v>63809.64</v>
      </c>
      <c r="AD3363" s="82">
        <f t="shared" si="659"/>
        <v>63809.64</v>
      </c>
      <c r="AE3363" s="88">
        <f t="shared" si="664"/>
        <v>2.7004498410318191E-2</v>
      </c>
    </row>
    <row r="3364" spans="1:31">
      <c r="A3364" s="77" t="s">
        <v>894</v>
      </c>
      <c r="B3364" s="77">
        <v>3363</v>
      </c>
      <c r="C3364" s="77" t="s">
        <v>29</v>
      </c>
      <c r="D3364" s="77" t="s">
        <v>29</v>
      </c>
      <c r="E3364" s="77">
        <v>2017</v>
      </c>
      <c r="F3364" s="77">
        <v>33.425505600000001</v>
      </c>
      <c r="G3364" s="77">
        <v>-111.94001249999999</v>
      </c>
      <c r="H3364" s="77">
        <v>0</v>
      </c>
      <c r="I3364" s="77" t="s">
        <v>1727</v>
      </c>
      <c r="J3364" s="77">
        <v>30.271128600000001</v>
      </c>
      <c r="K3364" s="77">
        <v>-97.743699500000005</v>
      </c>
      <c r="L3364" s="77">
        <v>2769.4765726196601</v>
      </c>
      <c r="M3364" s="77">
        <v>0.52732661291170302</v>
      </c>
      <c r="N3364" s="77">
        <v>0</v>
      </c>
      <c r="O3364" s="77">
        <v>531.73950194297595</v>
      </c>
      <c r="P3364" s="87" cm="1">
        <f t="array" ref="P3364">IF($X3364="Non-local",VLOOKUP($E3364,$AI$64:$AW$68,COLUMN($AW:$AW)-COLUMN($AH:$AH),FALSE),IF($X3364="Unknown",VLOOKUP($E3364,$AI$71:$AW$75,COLUMN($AW:$AW)-COLUMN($AH:$AH),FALSE),0))</f>
        <v>223.99999999999997</v>
      </c>
      <c r="Q3364" s="87" cm="1">
        <f t="array" ref="Q3364">IF($X3364="Non-local",VLOOKUP($E3364,$AI$40:$AW$44,COLUMN($AW:$AW)-COLUMN($AH:$AH),FALSE),IF($X3364="Unknown",VLOOKUP($E3364,$AI$47:$AW$51,COLUMN($AW:$AW)-COLUMN($AH:$AH),FALSE),0))</f>
        <v>535.71460000000002</v>
      </c>
      <c r="R3364" s="87" cm="1">
        <f t="array" ref="R3364">IF($X3364="Non-local",VLOOKUP($E3364,$AI$88:$AW$92,COLUMN($AW:$AW)-COLUMN($AH:$AH),FALSE),IF($X3364="Unknown",VLOOKUP($E3364,$AI$95:$AW$99,COLUMN($AW:$AW)-COLUMN($AH:$AH),FALSE),0))</f>
        <v>0.13812461483017213</v>
      </c>
      <c r="S3364" s="87" cm="1">
        <f t="array" ref="S3364">VLOOKUP($E3364,$AI$111:$AW$115,COLUMN($AW:$AW)-COLUMN($AH:$AH),FALSE)</f>
        <v>431.69322000000005</v>
      </c>
      <c r="T3364" s="104">
        <f t="shared" si="660"/>
        <v>0.66545122774187515</v>
      </c>
      <c r="U3364" s="104">
        <f t="shared" si="661"/>
        <v>1723.1473219429761</v>
      </c>
      <c r="V3364" s="87" cm="1">
        <f t="array" ref="V3364">VLOOKUP($E3364,$AI$118:$AW$122,COLUMN($AW:$AW)-COLUMN($AH:$AH),FALSE)</f>
        <v>0</v>
      </c>
      <c r="W3364" s="87" t="str">
        <f t="shared" si="665"/>
        <v>Domestic</v>
      </c>
      <c r="X3364" s="87" t="str">
        <f t="shared" si="666"/>
        <v>Non-local</v>
      </c>
      <c r="Y3364" s="104"/>
      <c r="Z3364" s="87" t="str">
        <f t="shared" si="662"/>
        <v>USA</v>
      </c>
      <c r="AA3364" s="87" t="str">
        <f t="shared" si="663"/>
        <v>USA</v>
      </c>
      <c r="AB3364" s="82" cm="1">
        <f t="array" ref="AB3364">VLOOKUP(B3364,'GDP per Capita'!$T$2:$V$4235,COLUMN('GDP per Capita'!$V:$V)-COLUMN('GDP per Capita'!$S:$S),FALSE)</f>
        <v>63809.64</v>
      </c>
      <c r="AC3364" s="82">
        <f t="shared" si="658"/>
        <v>63809.64</v>
      </c>
      <c r="AD3364" s="82">
        <f t="shared" si="659"/>
        <v>63809.64</v>
      </c>
      <c r="AE3364" s="88">
        <f t="shared" si="664"/>
        <v>2.7004498410318191E-2</v>
      </c>
    </row>
    <row r="3365" spans="1:31">
      <c r="A3365" s="77" t="s">
        <v>928</v>
      </c>
      <c r="B3365" s="77">
        <v>3364</v>
      </c>
      <c r="C3365" s="77" t="s">
        <v>29</v>
      </c>
      <c r="D3365" s="77" t="s">
        <v>29</v>
      </c>
      <c r="E3365" s="77">
        <v>2017</v>
      </c>
      <c r="F3365" s="77">
        <v>42.268156899999902</v>
      </c>
      <c r="G3365" s="77">
        <v>-83.731229099999993</v>
      </c>
      <c r="H3365" s="77">
        <v>0</v>
      </c>
      <c r="I3365" s="77" t="s">
        <v>1727</v>
      </c>
      <c r="J3365" s="77">
        <v>30.271128600000001</v>
      </c>
      <c r="K3365" s="77">
        <v>-97.743699500000005</v>
      </c>
      <c r="L3365" s="77">
        <v>3655.0165790957999</v>
      </c>
      <c r="M3365" s="77">
        <v>0.66720192608289997</v>
      </c>
      <c r="N3365" s="77">
        <v>0</v>
      </c>
      <c r="O3365" s="77">
        <v>701.76318318639301</v>
      </c>
      <c r="P3365" s="87" cm="1">
        <f t="array" ref="P3365">IF($X3365="Non-local",VLOOKUP($E3365,$AI$64:$AW$68,COLUMN($AW:$AW)-COLUMN($AH:$AH),FALSE),IF($X3365="Unknown",VLOOKUP($E3365,$AI$71:$AW$75,COLUMN($AW:$AW)-COLUMN($AH:$AH),FALSE),0))</f>
        <v>223.99999999999997</v>
      </c>
      <c r="Q3365" s="87" cm="1">
        <f t="array" ref="Q3365">IF($X3365="Non-local",VLOOKUP($E3365,$AI$40:$AW$44,COLUMN($AW:$AW)-COLUMN($AH:$AH),FALSE),IF($X3365="Unknown",VLOOKUP($E3365,$AI$47:$AW$51,COLUMN($AW:$AW)-COLUMN($AH:$AH),FALSE),0))</f>
        <v>535.71460000000002</v>
      </c>
      <c r="R3365" s="87" cm="1">
        <f t="array" ref="R3365">IF($X3365="Non-local",VLOOKUP($E3365,$AI$88:$AW$92,COLUMN($AW:$AW)-COLUMN($AH:$AH),FALSE),IF($X3365="Unknown",VLOOKUP($E3365,$AI$95:$AW$99,COLUMN($AW:$AW)-COLUMN($AH:$AH),FALSE),0))</f>
        <v>0.13812461483017213</v>
      </c>
      <c r="S3365" s="87" cm="1">
        <f t="array" ref="S3365">VLOOKUP($E3365,$AI$111:$AW$115,COLUMN($AW:$AW)-COLUMN($AH:$AH),FALSE)</f>
        <v>431.69322000000005</v>
      </c>
      <c r="T3365" s="104">
        <f t="shared" si="660"/>
        <v>0.8053265409130721</v>
      </c>
      <c r="U3365" s="104">
        <f t="shared" si="661"/>
        <v>1893.1710031863931</v>
      </c>
      <c r="V3365" s="87" cm="1">
        <f t="array" ref="V3365">VLOOKUP($E3365,$AI$118:$AW$122,COLUMN($AW:$AW)-COLUMN($AH:$AH),FALSE)</f>
        <v>0</v>
      </c>
      <c r="W3365" s="87" t="str">
        <f t="shared" si="665"/>
        <v>Domestic</v>
      </c>
      <c r="X3365" s="87" t="str">
        <f t="shared" si="666"/>
        <v>Non-local</v>
      </c>
      <c r="Y3365" s="104"/>
      <c r="Z3365" s="87" t="str">
        <f t="shared" si="662"/>
        <v>USA</v>
      </c>
      <c r="AA3365" s="87" t="str">
        <f t="shared" si="663"/>
        <v>USA</v>
      </c>
      <c r="AB3365" s="82" cm="1">
        <f t="array" ref="AB3365">VLOOKUP(B3365,'GDP per Capita'!$T$2:$V$4235,COLUMN('GDP per Capita'!$V:$V)-COLUMN('GDP per Capita'!$S:$S),FALSE)</f>
        <v>63809.64</v>
      </c>
      <c r="AC3365" s="82">
        <f t="shared" si="658"/>
        <v>63809.64</v>
      </c>
      <c r="AD3365" s="82">
        <f t="shared" si="659"/>
        <v>63809.64</v>
      </c>
      <c r="AE3365" s="88">
        <f t="shared" si="664"/>
        <v>2.9669043786901057E-2</v>
      </c>
    </row>
    <row r="3366" spans="1:31">
      <c r="A3366" s="77" t="s">
        <v>964</v>
      </c>
      <c r="B3366" s="77">
        <v>3365</v>
      </c>
      <c r="C3366" s="77" t="s">
        <v>29</v>
      </c>
      <c r="D3366" s="77" t="s">
        <v>29</v>
      </c>
      <c r="E3366" s="77">
        <v>2017</v>
      </c>
      <c r="F3366" s="77">
        <v>30.271128600000001</v>
      </c>
      <c r="G3366" s="77">
        <v>-97.743699500000005</v>
      </c>
      <c r="H3366" s="77">
        <v>1</v>
      </c>
      <c r="I3366" s="77" t="s">
        <v>1727</v>
      </c>
      <c r="J3366" s="77">
        <v>30.271128600000001</v>
      </c>
      <c r="K3366" s="77">
        <v>-97.743699500000005</v>
      </c>
      <c r="L3366" s="77">
        <v>0</v>
      </c>
      <c r="M3366" s="77">
        <v>0</v>
      </c>
      <c r="N3366" s="77">
        <v>0</v>
      </c>
      <c r="O3366" s="77">
        <v>0</v>
      </c>
      <c r="P3366" s="87" cm="1">
        <f t="array" ref="P3366">IF($X3366="Non-local",VLOOKUP($E3366,$AI$64:$AW$68,COLUMN($AW:$AW)-COLUMN($AH:$AH),FALSE),IF($X3366="Unknown",VLOOKUP($E3366,$AI$71:$AW$75,COLUMN($AW:$AW)-COLUMN($AH:$AH),FALSE),0))</f>
        <v>0</v>
      </c>
      <c r="Q3366" s="87" cm="1">
        <f t="array" ref="Q3366">IF($X3366="Non-local",VLOOKUP($E3366,$AI$40:$AW$44,COLUMN($AW:$AW)-COLUMN($AH:$AH),FALSE),IF($X3366="Unknown",VLOOKUP($E3366,$AI$47:$AW$51,COLUMN($AW:$AW)-COLUMN($AH:$AH),FALSE),0))</f>
        <v>0</v>
      </c>
      <c r="R3366" s="87" cm="1">
        <f t="array" ref="R3366">IF($X3366="Non-local",VLOOKUP($E3366,$AI$88:$AW$92,COLUMN($AW:$AW)-COLUMN($AH:$AH),FALSE),IF($X3366="Unknown",VLOOKUP($E3366,$AI$95:$AW$99,COLUMN($AW:$AW)-COLUMN($AH:$AH),FALSE),0))</f>
        <v>0</v>
      </c>
      <c r="S3366" s="87" cm="1">
        <f t="array" ref="S3366">VLOOKUP($E3366,$AI$111:$AW$115,COLUMN($AW:$AW)-COLUMN($AH:$AH),FALSE)</f>
        <v>431.69322000000005</v>
      </c>
      <c r="T3366" s="104">
        <f t="shared" si="660"/>
        <v>0</v>
      </c>
      <c r="U3366" s="104">
        <f t="shared" si="661"/>
        <v>431.69322000000005</v>
      </c>
      <c r="V3366" s="87" cm="1">
        <f t="array" ref="V3366">VLOOKUP($E3366,$AI$118:$AW$122,COLUMN($AW:$AW)-COLUMN($AH:$AH),FALSE)</f>
        <v>0</v>
      </c>
      <c r="W3366" s="87" t="str">
        <f t="shared" si="665"/>
        <v>Domestic</v>
      </c>
      <c r="X3366" s="87" t="str">
        <f t="shared" si="666"/>
        <v>Local</v>
      </c>
      <c r="Y3366" s="104"/>
      <c r="Z3366" s="87" t="str">
        <f t="shared" si="662"/>
        <v>USA</v>
      </c>
      <c r="AA3366" s="87" t="str">
        <f t="shared" si="663"/>
        <v>USA</v>
      </c>
      <c r="AB3366" s="82" cm="1">
        <f t="array" ref="AB3366">VLOOKUP(B3366,'GDP per Capita'!$T$2:$V$4235,COLUMN('GDP per Capita'!$V:$V)-COLUMN('GDP per Capita'!$S:$S),FALSE)</f>
        <v>63809.64</v>
      </c>
      <c r="AC3366" s="82">
        <f t="shared" si="658"/>
        <v>63809.64</v>
      </c>
      <c r="AD3366" s="82">
        <f t="shared" si="659"/>
        <v>63809.64</v>
      </c>
      <c r="AE3366" s="88">
        <f t="shared" si="664"/>
        <v>6.765329188505061E-3</v>
      </c>
    </row>
    <row r="3367" spans="1:31">
      <c r="A3367" s="77" t="s">
        <v>923</v>
      </c>
      <c r="B3367" s="77">
        <v>3366</v>
      </c>
      <c r="C3367" s="77" t="s">
        <v>29</v>
      </c>
      <c r="D3367" s="77" t="s">
        <v>29</v>
      </c>
      <c r="E3367" s="77">
        <v>2017</v>
      </c>
      <c r="F3367" s="77">
        <v>38.029305999999998</v>
      </c>
      <c r="G3367" s="77">
        <v>-78.476678100000001</v>
      </c>
      <c r="H3367" s="77">
        <v>0</v>
      </c>
      <c r="I3367" s="77" t="s">
        <v>1727</v>
      </c>
      <c r="J3367" s="77">
        <v>30.271128600000001</v>
      </c>
      <c r="K3367" s="77">
        <v>-97.743699500000005</v>
      </c>
      <c r="L3367" s="77">
        <v>3932.8409329864598</v>
      </c>
      <c r="M3367" s="77">
        <v>0.71143082902852295</v>
      </c>
      <c r="N3367" s="77">
        <v>0</v>
      </c>
      <c r="O3367" s="77">
        <v>755.10545913340104</v>
      </c>
      <c r="P3367" s="87" cm="1">
        <f t="array" ref="P3367">IF($X3367="Non-local",VLOOKUP($E3367,$AI$64:$AW$68,COLUMN($AW:$AW)-COLUMN($AH:$AH),FALSE),IF($X3367="Unknown",VLOOKUP($E3367,$AI$71:$AW$75,COLUMN($AW:$AW)-COLUMN($AH:$AH),FALSE),0))</f>
        <v>223.99999999999997</v>
      </c>
      <c r="Q3367" s="87" cm="1">
        <f t="array" ref="Q3367">IF($X3367="Non-local",VLOOKUP($E3367,$AI$40:$AW$44,COLUMN($AW:$AW)-COLUMN($AH:$AH),FALSE),IF($X3367="Unknown",VLOOKUP($E3367,$AI$47:$AW$51,COLUMN($AW:$AW)-COLUMN($AH:$AH),FALSE),0))</f>
        <v>535.71460000000002</v>
      </c>
      <c r="R3367" s="87" cm="1">
        <f t="array" ref="R3367">IF($X3367="Non-local",VLOOKUP($E3367,$AI$88:$AW$92,COLUMN($AW:$AW)-COLUMN($AH:$AH),FALSE),IF($X3367="Unknown",VLOOKUP($E3367,$AI$95:$AW$99,COLUMN($AW:$AW)-COLUMN($AH:$AH),FALSE),0))</f>
        <v>0.13812461483017213</v>
      </c>
      <c r="S3367" s="87" cm="1">
        <f t="array" ref="S3367">VLOOKUP($E3367,$AI$111:$AW$115,COLUMN($AW:$AW)-COLUMN($AH:$AH),FALSE)</f>
        <v>431.69322000000005</v>
      </c>
      <c r="T3367" s="104">
        <f t="shared" si="660"/>
        <v>0.84955544385869508</v>
      </c>
      <c r="U3367" s="104">
        <f t="shared" si="661"/>
        <v>1946.5132791334013</v>
      </c>
      <c r="V3367" s="87" cm="1">
        <f t="array" ref="V3367">VLOOKUP($E3367,$AI$118:$AW$122,COLUMN($AW:$AW)-COLUMN($AH:$AH),FALSE)</f>
        <v>0</v>
      </c>
      <c r="W3367" s="87" t="str">
        <f t="shared" si="665"/>
        <v>Domestic</v>
      </c>
      <c r="X3367" s="87" t="str">
        <f t="shared" si="666"/>
        <v>Non-local</v>
      </c>
      <c r="Y3367" s="104"/>
      <c r="Z3367" s="87" t="str">
        <f t="shared" si="662"/>
        <v>USA</v>
      </c>
      <c r="AA3367" s="87" t="str">
        <f t="shared" si="663"/>
        <v>USA</v>
      </c>
      <c r="AB3367" s="82" cm="1">
        <f t="array" ref="AB3367">VLOOKUP(B3367,'GDP per Capita'!$T$2:$V$4235,COLUMN('GDP per Capita'!$V:$V)-COLUMN('GDP per Capita'!$S:$S),FALSE)</f>
        <v>63809.64</v>
      </c>
      <c r="AC3367" s="82">
        <f t="shared" si="658"/>
        <v>63809.64</v>
      </c>
      <c r="AD3367" s="82">
        <f t="shared" si="659"/>
        <v>63809.64</v>
      </c>
      <c r="AE3367" s="88">
        <f t="shared" si="664"/>
        <v>3.0505003305666689E-2</v>
      </c>
    </row>
    <row r="3368" spans="1:31">
      <c r="A3368" s="77" t="s">
        <v>923</v>
      </c>
      <c r="B3368" s="77">
        <v>3367</v>
      </c>
      <c r="C3368" s="77" t="s">
        <v>29</v>
      </c>
      <c r="D3368" s="77" t="s">
        <v>29</v>
      </c>
      <c r="E3368" s="77">
        <v>2017</v>
      </c>
      <c r="F3368" s="77">
        <v>38.029305999999998</v>
      </c>
      <c r="G3368" s="77">
        <v>-78.476678100000001</v>
      </c>
      <c r="H3368" s="77">
        <v>0</v>
      </c>
      <c r="I3368" s="77" t="s">
        <v>1727</v>
      </c>
      <c r="J3368" s="77">
        <v>30.271128600000001</v>
      </c>
      <c r="K3368" s="77">
        <v>-97.743699500000005</v>
      </c>
      <c r="L3368" s="77">
        <v>3932.8409329864598</v>
      </c>
      <c r="M3368" s="77">
        <v>0.71143082902852295</v>
      </c>
      <c r="N3368" s="77">
        <v>0</v>
      </c>
      <c r="O3368" s="77">
        <v>755.10545913340104</v>
      </c>
      <c r="P3368" s="87" cm="1">
        <f t="array" ref="P3368">IF($X3368="Non-local",VLOOKUP($E3368,$AI$64:$AW$68,COLUMN($AW:$AW)-COLUMN($AH:$AH),FALSE),IF($X3368="Unknown",VLOOKUP($E3368,$AI$71:$AW$75,COLUMN($AW:$AW)-COLUMN($AH:$AH),FALSE),0))</f>
        <v>223.99999999999997</v>
      </c>
      <c r="Q3368" s="87" cm="1">
        <f t="array" ref="Q3368">IF($X3368="Non-local",VLOOKUP($E3368,$AI$40:$AW$44,COLUMN($AW:$AW)-COLUMN($AH:$AH),FALSE),IF($X3368="Unknown",VLOOKUP($E3368,$AI$47:$AW$51,COLUMN($AW:$AW)-COLUMN($AH:$AH),FALSE),0))</f>
        <v>535.71460000000002</v>
      </c>
      <c r="R3368" s="87" cm="1">
        <f t="array" ref="R3368">IF($X3368="Non-local",VLOOKUP($E3368,$AI$88:$AW$92,COLUMN($AW:$AW)-COLUMN($AH:$AH),FALSE),IF($X3368="Unknown",VLOOKUP($E3368,$AI$95:$AW$99,COLUMN($AW:$AW)-COLUMN($AH:$AH),FALSE),0))</f>
        <v>0.13812461483017213</v>
      </c>
      <c r="S3368" s="87" cm="1">
        <f t="array" ref="S3368">VLOOKUP($E3368,$AI$111:$AW$115,COLUMN($AW:$AW)-COLUMN($AH:$AH),FALSE)</f>
        <v>431.69322000000005</v>
      </c>
      <c r="T3368" s="104">
        <f t="shared" si="660"/>
        <v>0.84955544385869508</v>
      </c>
      <c r="U3368" s="104">
        <f t="shared" si="661"/>
        <v>1946.5132791334013</v>
      </c>
      <c r="V3368" s="87" cm="1">
        <f t="array" ref="V3368">VLOOKUP($E3368,$AI$118:$AW$122,COLUMN($AW:$AW)-COLUMN($AH:$AH),FALSE)</f>
        <v>0</v>
      </c>
      <c r="W3368" s="87" t="str">
        <f t="shared" si="665"/>
        <v>Domestic</v>
      </c>
      <c r="X3368" s="87" t="str">
        <f t="shared" si="666"/>
        <v>Non-local</v>
      </c>
      <c r="Y3368" s="104"/>
      <c r="Z3368" s="87" t="str">
        <f t="shared" si="662"/>
        <v>USA</v>
      </c>
      <c r="AA3368" s="87" t="str">
        <f t="shared" si="663"/>
        <v>USA</v>
      </c>
      <c r="AB3368" s="82" cm="1">
        <f t="array" ref="AB3368">VLOOKUP(B3368,'GDP per Capita'!$T$2:$V$4235,COLUMN('GDP per Capita'!$V:$V)-COLUMN('GDP per Capita'!$S:$S),FALSE)</f>
        <v>63809.64</v>
      </c>
      <c r="AC3368" s="82">
        <f t="shared" si="658"/>
        <v>63809.64</v>
      </c>
      <c r="AD3368" s="82">
        <f t="shared" si="659"/>
        <v>63809.64</v>
      </c>
      <c r="AE3368" s="88">
        <f t="shared" si="664"/>
        <v>3.0505003305666689E-2</v>
      </c>
    </row>
    <row r="3369" spans="1:31">
      <c r="A3369" s="77" t="s">
        <v>1072</v>
      </c>
      <c r="B3369" s="77">
        <v>3368</v>
      </c>
      <c r="C3369" s="77" t="s">
        <v>29</v>
      </c>
      <c r="D3369" s="77" t="s">
        <v>29</v>
      </c>
      <c r="E3369" s="77">
        <v>2017</v>
      </c>
      <c r="F3369" s="77">
        <v>40.349274399999999</v>
      </c>
      <c r="G3369" s="77">
        <v>-74.659295799999995</v>
      </c>
      <c r="H3369" s="77">
        <v>0</v>
      </c>
      <c r="I3369" s="77" t="s">
        <v>1727</v>
      </c>
      <c r="J3369" s="77">
        <v>30.271128600000001</v>
      </c>
      <c r="K3369" s="77">
        <v>-97.743699500000005</v>
      </c>
      <c r="L3369" s="77">
        <v>4730.7420994980803</v>
      </c>
      <c r="M3369" s="77">
        <v>0.83845458616008794</v>
      </c>
      <c r="N3369" s="77">
        <v>0</v>
      </c>
      <c r="O3369" s="77">
        <v>567.68905193977002</v>
      </c>
      <c r="P3369" s="87" cm="1">
        <f t="array" ref="P3369">IF($X3369="Non-local",VLOOKUP($E3369,$AI$64:$AW$68,COLUMN($AW:$AW)-COLUMN($AH:$AH),FALSE),IF($X3369="Unknown",VLOOKUP($E3369,$AI$71:$AW$75,COLUMN($AW:$AW)-COLUMN($AH:$AH),FALSE),0))</f>
        <v>223.99999999999997</v>
      </c>
      <c r="Q3369" s="87" cm="1">
        <f t="array" ref="Q3369">IF($X3369="Non-local",VLOOKUP($E3369,$AI$40:$AW$44,COLUMN($AW:$AW)-COLUMN($AH:$AH),FALSE),IF($X3369="Unknown",VLOOKUP($E3369,$AI$47:$AW$51,COLUMN($AW:$AW)-COLUMN($AH:$AH),FALSE),0))</f>
        <v>535.71460000000002</v>
      </c>
      <c r="R3369" s="87" cm="1">
        <f t="array" ref="R3369">IF($X3369="Non-local",VLOOKUP($E3369,$AI$88:$AW$92,COLUMN($AW:$AW)-COLUMN($AH:$AH),FALSE),IF($X3369="Unknown",VLOOKUP($E3369,$AI$95:$AW$99,COLUMN($AW:$AW)-COLUMN($AH:$AH),FALSE),0))</f>
        <v>0.13812461483017213</v>
      </c>
      <c r="S3369" s="87" cm="1">
        <f t="array" ref="S3369">VLOOKUP($E3369,$AI$111:$AW$115,COLUMN($AW:$AW)-COLUMN($AH:$AH),FALSE)</f>
        <v>431.69322000000005</v>
      </c>
      <c r="T3369" s="104">
        <f t="shared" si="660"/>
        <v>0.97657920099026008</v>
      </c>
      <c r="U3369" s="104">
        <f t="shared" si="661"/>
        <v>1759.0968719397702</v>
      </c>
      <c r="V3369" s="87" cm="1">
        <f t="array" ref="V3369">VLOOKUP($E3369,$AI$118:$AW$122,COLUMN($AW:$AW)-COLUMN($AH:$AH),FALSE)</f>
        <v>0</v>
      </c>
      <c r="W3369" s="87" t="str">
        <f t="shared" si="665"/>
        <v>Domestic</v>
      </c>
      <c r="X3369" s="87" t="str">
        <f t="shared" si="666"/>
        <v>Non-local</v>
      </c>
      <c r="Y3369" s="104"/>
      <c r="Z3369" s="87" t="str">
        <f t="shared" si="662"/>
        <v>USA</v>
      </c>
      <c r="AA3369" s="87" t="str">
        <f t="shared" si="663"/>
        <v>USA</v>
      </c>
      <c r="AB3369" s="82" cm="1">
        <f t="array" ref="AB3369">VLOOKUP(B3369,'GDP per Capita'!$T$2:$V$4235,COLUMN('GDP per Capita'!$V:$V)-COLUMN('GDP per Capita'!$S:$S),FALSE)</f>
        <v>63809.64</v>
      </c>
      <c r="AC3369" s="82">
        <f t="shared" si="658"/>
        <v>63809.64</v>
      </c>
      <c r="AD3369" s="82">
        <f t="shared" si="659"/>
        <v>63809.64</v>
      </c>
      <c r="AE3369" s="88">
        <f t="shared" si="664"/>
        <v>2.756788585454753E-2</v>
      </c>
    </row>
    <row r="3370" spans="1:31">
      <c r="A3370" s="77" t="s">
        <v>1536</v>
      </c>
      <c r="B3370" s="77">
        <v>3369</v>
      </c>
      <c r="C3370" s="77" t="s">
        <v>29</v>
      </c>
      <c r="D3370" s="77" t="s">
        <v>29</v>
      </c>
      <c r="E3370" s="77">
        <v>2017</v>
      </c>
      <c r="F3370" s="77">
        <v>30.595528899999898</v>
      </c>
      <c r="G3370" s="77">
        <v>-96.307104199999998</v>
      </c>
      <c r="H3370" s="77">
        <v>0</v>
      </c>
      <c r="I3370" s="77" t="s">
        <v>1727</v>
      </c>
      <c r="J3370" s="77">
        <v>30.271128600000001</v>
      </c>
      <c r="K3370" s="77">
        <v>-97.743699500000005</v>
      </c>
      <c r="L3370" s="77">
        <v>284.75366994109902</v>
      </c>
      <c r="M3370" s="77">
        <v>0.19923193535068101</v>
      </c>
      <c r="N3370" s="77">
        <v>0</v>
      </c>
      <c r="O3370" s="77">
        <v>54.6727046286911</v>
      </c>
      <c r="P3370" s="87" cm="1">
        <f t="array" ref="P3370">IF($X3370="Non-local",VLOOKUP($E3370,$AI$64:$AW$68,COLUMN($AW:$AW)-COLUMN($AH:$AH),FALSE),IF($X3370="Unknown",VLOOKUP($E3370,$AI$71:$AW$75,COLUMN($AW:$AW)-COLUMN($AH:$AH),FALSE),0))</f>
        <v>223.99999999999997</v>
      </c>
      <c r="Q3370" s="87" cm="1">
        <f t="array" ref="Q3370">IF($X3370="Non-local",VLOOKUP($E3370,$AI$40:$AW$44,COLUMN($AW:$AW)-COLUMN($AH:$AH),FALSE),IF($X3370="Unknown",VLOOKUP($E3370,$AI$47:$AW$51,COLUMN($AW:$AW)-COLUMN($AH:$AH),FALSE),0))</f>
        <v>535.71460000000002</v>
      </c>
      <c r="R3370" s="87" cm="1">
        <f t="array" ref="R3370">IF($X3370="Non-local",VLOOKUP($E3370,$AI$88:$AW$92,COLUMN($AW:$AW)-COLUMN($AH:$AH),FALSE),IF($X3370="Unknown",VLOOKUP($E3370,$AI$95:$AW$99,COLUMN($AW:$AW)-COLUMN($AH:$AH),FALSE),0))</f>
        <v>0.13812461483017213</v>
      </c>
      <c r="S3370" s="87" cm="1">
        <f t="array" ref="S3370">VLOOKUP($E3370,$AI$111:$AW$115,COLUMN($AW:$AW)-COLUMN($AH:$AH),FALSE)</f>
        <v>431.69322000000005</v>
      </c>
      <c r="T3370" s="104">
        <f t="shared" si="660"/>
        <v>0.33735655018085314</v>
      </c>
      <c r="U3370" s="104">
        <f t="shared" si="661"/>
        <v>1246.0805246286911</v>
      </c>
      <c r="V3370" s="87" cm="1">
        <f t="array" ref="V3370">VLOOKUP($E3370,$AI$118:$AW$122,COLUMN($AW:$AW)-COLUMN($AH:$AH),FALSE)</f>
        <v>0</v>
      </c>
      <c r="W3370" s="87" t="str">
        <f t="shared" si="665"/>
        <v>Domestic</v>
      </c>
      <c r="X3370" s="87" t="str">
        <f t="shared" si="666"/>
        <v>Non-local</v>
      </c>
      <c r="Y3370" s="104"/>
      <c r="Z3370" s="87" t="str">
        <f t="shared" si="662"/>
        <v>USA</v>
      </c>
      <c r="AA3370" s="87" t="str">
        <f t="shared" si="663"/>
        <v>USA</v>
      </c>
      <c r="AB3370" s="82" cm="1">
        <f t="array" ref="AB3370">VLOOKUP(B3370,'GDP per Capita'!$T$2:$V$4235,COLUMN('GDP per Capita'!$V:$V)-COLUMN('GDP per Capita'!$S:$S),FALSE)</f>
        <v>63809.64</v>
      </c>
      <c r="AC3370" s="82">
        <f t="shared" si="658"/>
        <v>63809.64</v>
      </c>
      <c r="AD3370" s="82">
        <f t="shared" si="659"/>
        <v>63809.64</v>
      </c>
      <c r="AE3370" s="88">
        <f t="shared" si="664"/>
        <v>1.9528092066162593E-2</v>
      </c>
    </row>
    <row r="3371" spans="1:31">
      <c r="A3371" s="77" t="s">
        <v>1449</v>
      </c>
      <c r="B3371" s="77">
        <v>3370</v>
      </c>
      <c r="C3371" s="77" t="s">
        <v>29</v>
      </c>
      <c r="D3371" s="77" t="s">
        <v>29</v>
      </c>
      <c r="E3371" s="77">
        <v>2017</v>
      </c>
      <c r="F3371" s="77">
        <v>30.445959599999998</v>
      </c>
      <c r="G3371" s="77">
        <v>-91.187380000000005</v>
      </c>
      <c r="H3371" s="77">
        <v>0</v>
      </c>
      <c r="I3371" s="77" t="s">
        <v>1727</v>
      </c>
      <c r="J3371" s="77">
        <v>30.271128600000001</v>
      </c>
      <c r="K3371" s="77">
        <v>-97.743699500000005</v>
      </c>
      <c r="L3371" s="77">
        <v>1258.5552795675601</v>
      </c>
      <c r="M3371" s="77">
        <v>0.32781735015664398</v>
      </c>
      <c r="N3371" s="77">
        <v>0</v>
      </c>
      <c r="O3371" s="77">
        <v>241.64261367697199</v>
      </c>
      <c r="P3371" s="87" cm="1">
        <f t="array" ref="P3371">IF($X3371="Non-local",VLOOKUP($E3371,$AI$64:$AW$68,COLUMN($AW:$AW)-COLUMN($AH:$AH),FALSE),IF($X3371="Unknown",VLOOKUP($E3371,$AI$71:$AW$75,COLUMN($AW:$AW)-COLUMN($AH:$AH),FALSE),0))</f>
        <v>223.99999999999997</v>
      </c>
      <c r="Q3371" s="87" cm="1">
        <f t="array" ref="Q3371">IF($X3371="Non-local",VLOOKUP($E3371,$AI$40:$AW$44,COLUMN($AW:$AW)-COLUMN($AH:$AH),FALSE),IF($X3371="Unknown",VLOOKUP($E3371,$AI$47:$AW$51,COLUMN($AW:$AW)-COLUMN($AH:$AH),FALSE),0))</f>
        <v>535.71460000000002</v>
      </c>
      <c r="R3371" s="87" cm="1">
        <f t="array" ref="R3371">IF($X3371="Non-local",VLOOKUP($E3371,$AI$88:$AW$92,COLUMN($AW:$AW)-COLUMN($AH:$AH),FALSE),IF($X3371="Unknown",VLOOKUP($E3371,$AI$95:$AW$99,COLUMN($AW:$AW)-COLUMN($AH:$AH),FALSE),0))</f>
        <v>0.13812461483017213</v>
      </c>
      <c r="S3371" s="87" cm="1">
        <f t="array" ref="S3371">VLOOKUP($E3371,$AI$111:$AW$115,COLUMN($AW:$AW)-COLUMN($AH:$AH),FALSE)</f>
        <v>431.69322000000005</v>
      </c>
      <c r="T3371" s="104">
        <f t="shared" si="660"/>
        <v>0.46594196498681612</v>
      </c>
      <c r="U3371" s="104">
        <f t="shared" si="661"/>
        <v>1433.050433676972</v>
      </c>
      <c r="V3371" s="87" cm="1">
        <f t="array" ref="V3371">VLOOKUP($E3371,$AI$118:$AW$122,COLUMN($AW:$AW)-COLUMN($AH:$AH),FALSE)</f>
        <v>0</v>
      </c>
      <c r="W3371" s="87" t="str">
        <f t="shared" si="665"/>
        <v>Domestic</v>
      </c>
      <c r="X3371" s="87" t="str">
        <f t="shared" si="666"/>
        <v>Non-local</v>
      </c>
      <c r="Y3371" s="104"/>
      <c r="Z3371" s="87" t="str">
        <f t="shared" si="662"/>
        <v>USA</v>
      </c>
      <c r="AA3371" s="87" t="str">
        <f t="shared" si="663"/>
        <v>USA</v>
      </c>
      <c r="AB3371" s="82" cm="1">
        <f t="array" ref="AB3371">VLOOKUP(B3371,'GDP per Capita'!$T$2:$V$4235,COLUMN('GDP per Capita'!$V:$V)-COLUMN('GDP per Capita'!$S:$S),FALSE)</f>
        <v>63809.64</v>
      </c>
      <c r="AC3371" s="82">
        <f t="shared" ref="AC3371:AC3434" si="667">IFERROR(AB3371,"")</f>
        <v>63809.64</v>
      </c>
      <c r="AD3371" s="82">
        <f t="shared" ref="AD3371:AD3434" si="668">IFERROR(AB3371,AVERAGE(AC$2:AC$2538))</f>
        <v>63809.64</v>
      </c>
      <c r="AE3371" s="88">
        <f t="shared" si="664"/>
        <v>2.2458212171028891E-2</v>
      </c>
    </row>
    <row r="3372" spans="1:31">
      <c r="A3372" s="77" t="s">
        <v>1746</v>
      </c>
      <c r="B3372" s="77">
        <v>3371</v>
      </c>
      <c r="C3372" s="77" t="s">
        <v>416</v>
      </c>
      <c r="D3372" s="77" t="s">
        <v>31</v>
      </c>
      <c r="E3372" s="77">
        <v>2017</v>
      </c>
      <c r="F3372" s="77">
        <v>50.725561999999996</v>
      </c>
      <c r="G3372" s="77">
        <v>-3.5269108</v>
      </c>
      <c r="H3372" s="77">
        <v>0</v>
      </c>
      <c r="I3372" s="77" t="s">
        <v>1727</v>
      </c>
      <c r="J3372" s="77">
        <v>30.271128600000001</v>
      </c>
      <c r="K3372" s="77">
        <v>-97.743699500000005</v>
      </c>
      <c r="L3372" s="77">
        <v>15458.545571759099</v>
      </c>
      <c r="M3372" s="77">
        <v>2.3819967849628099</v>
      </c>
      <c r="N3372" s="77">
        <v>0</v>
      </c>
      <c r="O3372" s="77">
        <v>1623.1472850347</v>
      </c>
      <c r="P3372" s="87" cm="1">
        <f t="array" ref="P3372">IF($X3372="Non-local",VLOOKUP($E3372,$AI$64:$AW$68,COLUMN($AW:$AW)-COLUMN($AH:$AH),FALSE),IF($X3372="Unknown",VLOOKUP($E3372,$AI$71:$AW$75,COLUMN($AW:$AW)-COLUMN($AH:$AH),FALSE),0))</f>
        <v>223.99999999999997</v>
      </c>
      <c r="Q3372" s="87" cm="1">
        <f t="array" ref="Q3372">IF($X3372="Non-local",VLOOKUP($E3372,$AI$40:$AW$44,COLUMN($AW:$AW)-COLUMN($AH:$AH),FALSE),IF($X3372="Unknown",VLOOKUP($E3372,$AI$47:$AW$51,COLUMN($AW:$AW)-COLUMN($AH:$AH),FALSE),0))</f>
        <v>535.71460000000002</v>
      </c>
      <c r="R3372" s="87" cm="1">
        <f t="array" ref="R3372">IF($X3372="Non-local",VLOOKUP($E3372,$AI$88:$AW$92,COLUMN($AW:$AW)-COLUMN($AH:$AH),FALSE),IF($X3372="Unknown",VLOOKUP($E3372,$AI$95:$AW$99,COLUMN($AW:$AW)-COLUMN($AH:$AH),FALSE),0))</f>
        <v>0.13812461483017213</v>
      </c>
      <c r="S3372" s="87" cm="1">
        <f t="array" ref="S3372">VLOOKUP($E3372,$AI$111:$AW$115,COLUMN($AW:$AW)-COLUMN($AH:$AH),FALSE)</f>
        <v>431.69322000000005</v>
      </c>
      <c r="T3372" s="104">
        <f t="shared" si="660"/>
        <v>2.5201213997929819</v>
      </c>
      <c r="U3372" s="104">
        <f t="shared" si="661"/>
        <v>2814.5551050347003</v>
      </c>
      <c r="V3372" s="87" cm="1">
        <f t="array" ref="V3372">VLOOKUP($E3372,$AI$118:$AW$122,COLUMN($AW:$AW)-COLUMN($AH:$AH),FALSE)</f>
        <v>0</v>
      </c>
      <c r="W3372" s="87" t="str">
        <f t="shared" si="665"/>
        <v>International</v>
      </c>
      <c r="X3372" s="87" t="str">
        <f t="shared" si="666"/>
        <v>Non-local</v>
      </c>
      <c r="Y3372" s="104"/>
      <c r="Z3372" s="87" t="str">
        <f t="shared" si="662"/>
        <v>United Kingdom</v>
      </c>
      <c r="AA3372" s="87" t="str">
        <f t="shared" si="663"/>
        <v>Europe</v>
      </c>
      <c r="AB3372" s="82" cm="1">
        <f t="array" ref="AB3372">VLOOKUP(B3372,'GDP per Capita'!$T$2:$V$4235,COLUMN('GDP per Capita'!$V:$V)-COLUMN('GDP per Capita'!$S:$S),FALSE)</f>
        <v>40800.480000000003</v>
      </c>
      <c r="AC3372" s="82">
        <f t="shared" si="667"/>
        <v>40800.480000000003</v>
      </c>
      <c r="AD3372" s="82">
        <f t="shared" si="668"/>
        <v>40800.480000000003</v>
      </c>
      <c r="AE3372" s="88">
        <f t="shared" si="664"/>
        <v>6.8983382181648359E-2</v>
      </c>
    </row>
    <row r="3373" spans="1:31">
      <c r="A3373" s="77" t="s">
        <v>1534</v>
      </c>
      <c r="B3373" s="77">
        <v>3372</v>
      </c>
      <c r="C3373" s="77" t="s">
        <v>29</v>
      </c>
      <c r="D3373" s="77" t="s">
        <v>29</v>
      </c>
      <c r="E3373" s="77">
        <v>2017</v>
      </c>
      <c r="F3373" s="77">
        <v>39.526120599999999</v>
      </c>
      <c r="G3373" s="77">
        <v>-119.81265809999999</v>
      </c>
      <c r="H3373" s="77">
        <v>0</v>
      </c>
      <c r="I3373" s="77" t="s">
        <v>1727</v>
      </c>
      <c r="J3373" s="77">
        <v>30.271128600000001</v>
      </c>
      <c r="K3373" s="77">
        <v>-97.743699500000005</v>
      </c>
      <c r="L3373" s="77">
        <v>4504.0332806661199</v>
      </c>
      <c r="M3373" s="77">
        <v>0.80236314131511399</v>
      </c>
      <c r="N3373" s="77">
        <v>0</v>
      </c>
      <c r="O3373" s="77">
        <v>540.483993679935</v>
      </c>
      <c r="P3373" s="87" cm="1">
        <f t="array" ref="P3373">IF($X3373="Non-local",VLOOKUP($E3373,$AI$64:$AW$68,COLUMN($AW:$AW)-COLUMN($AH:$AH),FALSE),IF($X3373="Unknown",VLOOKUP($E3373,$AI$71:$AW$75,COLUMN($AW:$AW)-COLUMN($AH:$AH),FALSE),0))</f>
        <v>223.99999999999997</v>
      </c>
      <c r="Q3373" s="87" cm="1">
        <f t="array" ref="Q3373">IF($X3373="Non-local",VLOOKUP($E3373,$AI$40:$AW$44,COLUMN($AW:$AW)-COLUMN($AH:$AH),FALSE),IF($X3373="Unknown",VLOOKUP($E3373,$AI$47:$AW$51,COLUMN($AW:$AW)-COLUMN($AH:$AH),FALSE),0))</f>
        <v>535.71460000000002</v>
      </c>
      <c r="R3373" s="87" cm="1">
        <f t="array" ref="R3373">IF($X3373="Non-local",VLOOKUP($E3373,$AI$88:$AW$92,COLUMN($AW:$AW)-COLUMN($AH:$AH),FALSE),IF($X3373="Unknown",VLOOKUP($E3373,$AI$95:$AW$99,COLUMN($AW:$AW)-COLUMN($AH:$AH),FALSE),0))</f>
        <v>0.13812461483017213</v>
      </c>
      <c r="S3373" s="87" cm="1">
        <f t="array" ref="S3373">VLOOKUP($E3373,$AI$111:$AW$115,COLUMN($AW:$AW)-COLUMN($AH:$AH),FALSE)</f>
        <v>431.69322000000005</v>
      </c>
      <c r="T3373" s="104">
        <f t="shared" si="660"/>
        <v>0.94048775614528612</v>
      </c>
      <c r="U3373" s="104">
        <f t="shared" si="661"/>
        <v>1731.8918136799352</v>
      </c>
      <c r="V3373" s="87" cm="1">
        <f t="array" ref="V3373">VLOOKUP($E3373,$AI$118:$AW$122,COLUMN($AW:$AW)-COLUMN($AH:$AH),FALSE)</f>
        <v>0</v>
      </c>
      <c r="W3373" s="87" t="str">
        <f t="shared" si="665"/>
        <v>Domestic</v>
      </c>
      <c r="X3373" s="87" t="str">
        <f t="shared" si="666"/>
        <v>Non-local</v>
      </c>
      <c r="Y3373" s="104"/>
      <c r="Z3373" s="87" t="str">
        <f t="shared" si="662"/>
        <v>USA</v>
      </c>
      <c r="AA3373" s="87" t="str">
        <f t="shared" si="663"/>
        <v>USA</v>
      </c>
      <c r="AB3373" s="82" cm="1">
        <f t="array" ref="AB3373">VLOOKUP(B3373,'GDP per Capita'!$T$2:$V$4235,COLUMN('GDP per Capita'!$V:$V)-COLUMN('GDP per Capita'!$S:$S),FALSE)</f>
        <v>63809.64</v>
      </c>
      <c r="AC3373" s="82">
        <f t="shared" si="667"/>
        <v>63809.64</v>
      </c>
      <c r="AD3373" s="82">
        <f t="shared" si="668"/>
        <v>63809.64</v>
      </c>
      <c r="AE3373" s="88">
        <f t="shared" si="664"/>
        <v>2.714153870292851E-2</v>
      </c>
    </row>
    <row r="3374" spans="1:31">
      <c r="A3374" s="77" t="s">
        <v>964</v>
      </c>
      <c r="B3374" s="77">
        <v>3373</v>
      </c>
      <c r="C3374" s="77" t="s">
        <v>29</v>
      </c>
      <c r="D3374" s="77" t="s">
        <v>29</v>
      </c>
      <c r="E3374" s="77">
        <v>2017</v>
      </c>
      <c r="F3374" s="77">
        <v>30.271128600000001</v>
      </c>
      <c r="G3374" s="77">
        <v>-97.743699500000005</v>
      </c>
      <c r="H3374" s="77">
        <v>1</v>
      </c>
      <c r="I3374" s="77" t="s">
        <v>1727</v>
      </c>
      <c r="J3374" s="77">
        <v>30.271128600000001</v>
      </c>
      <c r="K3374" s="77">
        <v>-97.743699500000005</v>
      </c>
      <c r="L3374" s="77">
        <v>0</v>
      </c>
      <c r="M3374" s="77">
        <v>0</v>
      </c>
      <c r="N3374" s="77">
        <v>0</v>
      </c>
      <c r="O3374" s="77">
        <v>0</v>
      </c>
      <c r="P3374" s="87" cm="1">
        <f t="array" ref="P3374">IF($X3374="Non-local",VLOOKUP($E3374,$AI$64:$AW$68,COLUMN($AW:$AW)-COLUMN($AH:$AH),FALSE),IF($X3374="Unknown",VLOOKUP($E3374,$AI$71:$AW$75,COLUMN($AW:$AW)-COLUMN($AH:$AH),FALSE),0))</f>
        <v>0</v>
      </c>
      <c r="Q3374" s="87" cm="1">
        <f t="array" ref="Q3374">IF($X3374="Non-local",VLOOKUP($E3374,$AI$40:$AW$44,COLUMN($AW:$AW)-COLUMN($AH:$AH),FALSE),IF($X3374="Unknown",VLOOKUP($E3374,$AI$47:$AW$51,COLUMN($AW:$AW)-COLUMN($AH:$AH),FALSE),0))</f>
        <v>0</v>
      </c>
      <c r="R3374" s="87" cm="1">
        <f t="array" ref="R3374">IF($X3374="Non-local",VLOOKUP($E3374,$AI$88:$AW$92,COLUMN($AW:$AW)-COLUMN($AH:$AH),FALSE),IF($X3374="Unknown",VLOOKUP($E3374,$AI$95:$AW$99,COLUMN($AW:$AW)-COLUMN($AH:$AH),FALSE),0))</f>
        <v>0</v>
      </c>
      <c r="S3374" s="87" cm="1">
        <f t="array" ref="S3374">VLOOKUP($E3374,$AI$111:$AW$115,COLUMN($AW:$AW)-COLUMN($AH:$AH),FALSE)</f>
        <v>431.69322000000005</v>
      </c>
      <c r="T3374" s="104">
        <f t="shared" si="660"/>
        <v>0</v>
      </c>
      <c r="U3374" s="104">
        <f t="shared" si="661"/>
        <v>431.69322000000005</v>
      </c>
      <c r="V3374" s="87" cm="1">
        <f t="array" ref="V3374">VLOOKUP($E3374,$AI$118:$AW$122,COLUMN($AW:$AW)-COLUMN($AH:$AH),FALSE)</f>
        <v>0</v>
      </c>
      <c r="W3374" s="87" t="str">
        <f t="shared" si="665"/>
        <v>Domestic</v>
      </c>
      <c r="X3374" s="87" t="str">
        <f t="shared" si="666"/>
        <v>Local</v>
      </c>
      <c r="Y3374" s="104"/>
      <c r="Z3374" s="87" t="str">
        <f t="shared" si="662"/>
        <v>USA</v>
      </c>
      <c r="AA3374" s="87" t="str">
        <f t="shared" si="663"/>
        <v>USA</v>
      </c>
      <c r="AB3374" s="82" cm="1">
        <f t="array" ref="AB3374">VLOOKUP(B3374,'GDP per Capita'!$T$2:$V$4235,COLUMN('GDP per Capita'!$V:$V)-COLUMN('GDP per Capita'!$S:$S),FALSE)</f>
        <v>63809.64</v>
      </c>
      <c r="AC3374" s="82">
        <f t="shared" si="667"/>
        <v>63809.64</v>
      </c>
      <c r="AD3374" s="82">
        <f t="shared" si="668"/>
        <v>63809.64</v>
      </c>
      <c r="AE3374" s="88">
        <f t="shared" si="664"/>
        <v>6.765329188505061E-3</v>
      </c>
    </row>
    <row r="3375" spans="1:31">
      <c r="A3375" s="77" t="s">
        <v>1781</v>
      </c>
      <c r="B3375" s="77">
        <v>3374</v>
      </c>
      <c r="C3375" s="77" t="s">
        <v>29</v>
      </c>
      <c r="D3375" s="77" t="s">
        <v>29</v>
      </c>
      <c r="E3375" s="77">
        <v>2017</v>
      </c>
      <c r="F3375" s="77">
        <v>44.950403700000003</v>
      </c>
      <c r="G3375" s="77">
        <v>-93.101502599999904</v>
      </c>
      <c r="H3375" s="77">
        <v>0</v>
      </c>
      <c r="I3375" s="77" t="s">
        <v>1727</v>
      </c>
      <c r="J3375" s="77">
        <v>30.271128600000001</v>
      </c>
      <c r="K3375" s="77">
        <v>-97.743699500000005</v>
      </c>
      <c r="L3375" s="77">
        <v>3363.8699443587202</v>
      </c>
      <c r="M3375" s="77">
        <v>0.62085215123271298</v>
      </c>
      <c r="N3375" s="77">
        <v>0</v>
      </c>
      <c r="O3375" s="77">
        <v>645.86302931687396</v>
      </c>
      <c r="P3375" s="87" cm="1">
        <f t="array" ref="P3375">IF($X3375="Non-local",VLOOKUP($E3375,$AI$64:$AW$68,COLUMN($AW:$AW)-COLUMN($AH:$AH),FALSE),IF($X3375="Unknown",VLOOKUP($E3375,$AI$71:$AW$75,COLUMN($AW:$AW)-COLUMN($AH:$AH),FALSE),0))</f>
        <v>223.99999999999997</v>
      </c>
      <c r="Q3375" s="87" cm="1">
        <f t="array" ref="Q3375">IF($X3375="Non-local",VLOOKUP($E3375,$AI$40:$AW$44,COLUMN($AW:$AW)-COLUMN($AH:$AH),FALSE),IF($X3375="Unknown",VLOOKUP($E3375,$AI$47:$AW$51,COLUMN($AW:$AW)-COLUMN($AH:$AH),FALSE),0))</f>
        <v>535.71460000000002</v>
      </c>
      <c r="R3375" s="87" cm="1">
        <f t="array" ref="R3375">IF($X3375="Non-local",VLOOKUP($E3375,$AI$88:$AW$92,COLUMN($AW:$AW)-COLUMN($AH:$AH),FALSE),IF($X3375="Unknown",VLOOKUP($E3375,$AI$95:$AW$99,COLUMN($AW:$AW)-COLUMN($AH:$AH),FALSE),0))</f>
        <v>0.13812461483017213</v>
      </c>
      <c r="S3375" s="87" cm="1">
        <f t="array" ref="S3375">VLOOKUP($E3375,$AI$111:$AW$115,COLUMN($AW:$AW)-COLUMN($AH:$AH),FALSE)</f>
        <v>431.69322000000005</v>
      </c>
      <c r="T3375" s="104">
        <f t="shared" si="660"/>
        <v>0.75897676606288511</v>
      </c>
      <c r="U3375" s="104">
        <f t="shared" si="661"/>
        <v>1837.2708493168741</v>
      </c>
      <c r="V3375" s="87" cm="1">
        <f t="array" ref="V3375">VLOOKUP($E3375,$AI$118:$AW$122,COLUMN($AW:$AW)-COLUMN($AH:$AH),FALSE)</f>
        <v>0</v>
      </c>
      <c r="W3375" s="87" t="str">
        <f t="shared" si="665"/>
        <v>Domestic</v>
      </c>
      <c r="X3375" s="87" t="str">
        <f t="shared" si="666"/>
        <v>Non-local</v>
      </c>
      <c r="Y3375" s="104"/>
      <c r="Z3375" s="87" t="str">
        <f t="shared" si="662"/>
        <v>USA</v>
      </c>
      <c r="AA3375" s="87" t="str">
        <f t="shared" si="663"/>
        <v>USA</v>
      </c>
      <c r="AB3375" s="82" cm="1">
        <f t="array" ref="AB3375">VLOOKUP(B3375,'GDP per Capita'!$T$2:$V$4235,COLUMN('GDP per Capita'!$V:$V)-COLUMN('GDP per Capita'!$S:$S),FALSE)</f>
        <v>63809.64</v>
      </c>
      <c r="AC3375" s="82">
        <f t="shared" si="667"/>
        <v>63809.64</v>
      </c>
      <c r="AD3375" s="82">
        <f t="shared" si="668"/>
        <v>63809.64</v>
      </c>
      <c r="AE3375" s="88">
        <f t="shared" si="664"/>
        <v>2.8792998194581164E-2</v>
      </c>
    </row>
    <row r="3376" spans="1:31">
      <c r="A3376" s="77" t="s">
        <v>911</v>
      </c>
      <c r="B3376" s="77">
        <v>3375</v>
      </c>
      <c r="C3376" s="77" t="s">
        <v>29</v>
      </c>
      <c r="D3376" s="77" t="s">
        <v>29</v>
      </c>
      <c r="E3376" s="77">
        <v>2017</v>
      </c>
      <c r="F3376" s="77">
        <v>42.3750997</v>
      </c>
      <c r="G3376" s="77">
        <v>-71.105615700000001</v>
      </c>
      <c r="H3376" s="77">
        <v>0</v>
      </c>
      <c r="I3376" s="77" t="s">
        <v>1727</v>
      </c>
      <c r="J3376" s="77">
        <v>30.271128600000001</v>
      </c>
      <c r="K3376" s="77">
        <v>-97.743699500000005</v>
      </c>
      <c r="L3376" s="77">
        <v>5445.9241754648101</v>
      </c>
      <c r="M3376" s="77">
        <v>0.93688752265675002</v>
      </c>
      <c r="N3376" s="77">
        <v>0</v>
      </c>
      <c r="O3376" s="77">
        <v>653.51090105577703</v>
      </c>
      <c r="P3376" s="87" cm="1">
        <f t="array" ref="P3376">IF($X3376="Non-local",VLOOKUP($E3376,$AI$64:$AW$68,COLUMN($AW:$AW)-COLUMN($AH:$AH),FALSE),IF($X3376="Unknown",VLOOKUP($E3376,$AI$71:$AW$75,COLUMN($AW:$AW)-COLUMN($AH:$AH),FALSE),0))</f>
        <v>223.99999999999997</v>
      </c>
      <c r="Q3376" s="87" cm="1">
        <f t="array" ref="Q3376">IF($X3376="Non-local",VLOOKUP($E3376,$AI$40:$AW$44,COLUMN($AW:$AW)-COLUMN($AH:$AH),FALSE),IF($X3376="Unknown",VLOOKUP($E3376,$AI$47:$AW$51,COLUMN($AW:$AW)-COLUMN($AH:$AH),FALSE),0))</f>
        <v>535.71460000000002</v>
      </c>
      <c r="R3376" s="87" cm="1">
        <f t="array" ref="R3376">IF($X3376="Non-local",VLOOKUP($E3376,$AI$88:$AW$92,COLUMN($AW:$AW)-COLUMN($AH:$AH),FALSE),IF($X3376="Unknown",VLOOKUP($E3376,$AI$95:$AW$99,COLUMN($AW:$AW)-COLUMN($AH:$AH),FALSE),0))</f>
        <v>0.13812461483017213</v>
      </c>
      <c r="S3376" s="87" cm="1">
        <f t="array" ref="S3376">VLOOKUP($E3376,$AI$111:$AW$115,COLUMN($AW:$AW)-COLUMN($AH:$AH),FALSE)</f>
        <v>431.69322000000005</v>
      </c>
      <c r="T3376" s="104">
        <f t="shared" si="660"/>
        <v>1.0750121374869221</v>
      </c>
      <c r="U3376" s="104">
        <f t="shared" si="661"/>
        <v>1844.918721055777</v>
      </c>
      <c r="V3376" s="87" cm="1">
        <f t="array" ref="V3376">VLOOKUP($E3376,$AI$118:$AW$122,COLUMN($AW:$AW)-COLUMN($AH:$AH),FALSE)</f>
        <v>0</v>
      </c>
      <c r="W3376" s="87" t="str">
        <f t="shared" si="665"/>
        <v>Domestic</v>
      </c>
      <c r="X3376" s="87" t="str">
        <f t="shared" si="666"/>
        <v>Non-local</v>
      </c>
      <c r="Y3376" s="104"/>
      <c r="Z3376" s="87" t="str">
        <f t="shared" si="662"/>
        <v>USA</v>
      </c>
      <c r="AA3376" s="87" t="str">
        <f t="shared" si="663"/>
        <v>USA</v>
      </c>
      <c r="AB3376" s="82" cm="1">
        <f t="array" ref="AB3376">VLOOKUP(B3376,'GDP per Capita'!$T$2:$V$4235,COLUMN('GDP per Capita'!$V:$V)-COLUMN('GDP per Capita'!$S:$S),FALSE)</f>
        <v>63809.64</v>
      </c>
      <c r="AC3376" s="82">
        <f t="shared" si="667"/>
        <v>63809.64</v>
      </c>
      <c r="AD3376" s="82">
        <f t="shared" si="668"/>
        <v>63809.64</v>
      </c>
      <c r="AE3376" s="88">
        <f t="shared" si="664"/>
        <v>2.8912852682694605E-2</v>
      </c>
    </row>
    <row r="3377" spans="1:31">
      <c r="A3377" s="77" t="s">
        <v>920</v>
      </c>
      <c r="B3377" s="77">
        <v>3376</v>
      </c>
      <c r="C3377" s="77" t="s">
        <v>29</v>
      </c>
      <c r="D3377" s="77" t="s">
        <v>29</v>
      </c>
      <c r="E3377" s="77">
        <v>2017</v>
      </c>
      <c r="F3377" s="77">
        <v>32.222876499999998</v>
      </c>
      <c r="G3377" s="77">
        <v>-110.9748477</v>
      </c>
      <c r="H3377" s="77">
        <v>0</v>
      </c>
      <c r="I3377" s="77" t="s">
        <v>1727</v>
      </c>
      <c r="J3377" s="77">
        <v>30.271128600000001</v>
      </c>
      <c r="K3377" s="77">
        <v>-97.743699500000005</v>
      </c>
      <c r="L3377" s="77">
        <v>2551.0692470172899</v>
      </c>
      <c r="M3377" s="77">
        <v>0.49848706666160503</v>
      </c>
      <c r="N3377" s="77">
        <v>0</v>
      </c>
      <c r="O3377" s="77">
        <v>489.80529542732</v>
      </c>
      <c r="P3377" s="87" cm="1">
        <f t="array" ref="P3377">IF($X3377="Non-local",VLOOKUP($E3377,$AI$64:$AW$68,COLUMN($AW:$AW)-COLUMN($AH:$AH),FALSE),IF($X3377="Unknown",VLOOKUP($E3377,$AI$71:$AW$75,COLUMN($AW:$AW)-COLUMN($AH:$AH),FALSE),0))</f>
        <v>223.99999999999997</v>
      </c>
      <c r="Q3377" s="87" cm="1">
        <f t="array" ref="Q3377">IF($X3377="Non-local",VLOOKUP($E3377,$AI$40:$AW$44,COLUMN($AW:$AW)-COLUMN($AH:$AH),FALSE),IF($X3377="Unknown",VLOOKUP($E3377,$AI$47:$AW$51,COLUMN($AW:$AW)-COLUMN($AH:$AH),FALSE),0))</f>
        <v>535.71460000000002</v>
      </c>
      <c r="R3377" s="87" cm="1">
        <f t="array" ref="R3377">IF($X3377="Non-local",VLOOKUP($E3377,$AI$88:$AW$92,COLUMN($AW:$AW)-COLUMN($AH:$AH),FALSE),IF($X3377="Unknown",VLOOKUP($E3377,$AI$95:$AW$99,COLUMN($AW:$AW)-COLUMN($AH:$AH),FALSE),0))</f>
        <v>0.13812461483017213</v>
      </c>
      <c r="S3377" s="87" cm="1">
        <f t="array" ref="S3377">VLOOKUP($E3377,$AI$111:$AW$115,COLUMN($AW:$AW)-COLUMN($AH:$AH),FALSE)</f>
        <v>431.69322000000005</v>
      </c>
      <c r="T3377" s="104">
        <f t="shared" si="660"/>
        <v>0.63661168149177716</v>
      </c>
      <c r="U3377" s="104">
        <f t="shared" si="661"/>
        <v>1681.2131154273202</v>
      </c>
      <c r="V3377" s="87" cm="1">
        <f t="array" ref="V3377">VLOOKUP($E3377,$AI$118:$AW$122,COLUMN($AW:$AW)-COLUMN($AH:$AH),FALSE)</f>
        <v>0</v>
      </c>
      <c r="W3377" s="87" t="str">
        <f t="shared" si="665"/>
        <v>Domestic</v>
      </c>
      <c r="X3377" s="87" t="str">
        <f t="shared" si="666"/>
        <v>Non-local</v>
      </c>
      <c r="Y3377" s="104"/>
      <c r="Z3377" s="87" t="str">
        <f t="shared" si="662"/>
        <v>USA</v>
      </c>
      <c r="AA3377" s="87" t="str">
        <f t="shared" si="663"/>
        <v>USA</v>
      </c>
      <c r="AB3377" s="82" cm="1">
        <f t="array" ref="AB3377">VLOOKUP(B3377,'GDP per Capita'!$T$2:$V$4235,COLUMN('GDP per Capita'!$V:$V)-COLUMN('GDP per Capita'!$S:$S),FALSE)</f>
        <v>63809.64</v>
      </c>
      <c r="AC3377" s="82">
        <f t="shared" si="667"/>
        <v>63809.64</v>
      </c>
      <c r="AD3377" s="82">
        <f t="shared" si="668"/>
        <v>63809.64</v>
      </c>
      <c r="AE3377" s="88">
        <f t="shared" si="664"/>
        <v>2.6347321743663187E-2</v>
      </c>
    </row>
    <row r="3378" spans="1:31">
      <c r="A3378" s="77" t="s">
        <v>1032</v>
      </c>
      <c r="B3378" s="77">
        <v>3377</v>
      </c>
      <c r="C3378" s="77" t="s">
        <v>29</v>
      </c>
      <c r="D3378" s="77" t="s">
        <v>29</v>
      </c>
      <c r="E3378" s="77">
        <v>2017</v>
      </c>
      <c r="F3378" s="77">
        <v>32.7174209</v>
      </c>
      <c r="G3378" s="77">
        <v>-117.1627714</v>
      </c>
      <c r="H3378" s="77">
        <v>0</v>
      </c>
      <c r="I3378" s="77" t="s">
        <v>1727</v>
      </c>
      <c r="J3378" s="77">
        <v>30.271128600000001</v>
      </c>
      <c r="K3378" s="77">
        <v>-97.743699500000005</v>
      </c>
      <c r="L3378" s="77">
        <v>3717.0292531359</v>
      </c>
      <c r="M3378" s="77">
        <v>0.67707417991201502</v>
      </c>
      <c r="N3378" s="77">
        <v>0</v>
      </c>
      <c r="O3378" s="77">
        <v>713.66961660209404</v>
      </c>
      <c r="P3378" s="87" cm="1">
        <f t="array" ref="P3378">IF($X3378="Non-local",VLOOKUP($E3378,$AI$64:$AW$68,COLUMN($AW:$AW)-COLUMN($AH:$AH),FALSE),IF($X3378="Unknown",VLOOKUP($E3378,$AI$71:$AW$75,COLUMN($AW:$AW)-COLUMN($AH:$AH),FALSE),0))</f>
        <v>223.99999999999997</v>
      </c>
      <c r="Q3378" s="87" cm="1">
        <f t="array" ref="Q3378">IF($X3378="Non-local",VLOOKUP($E3378,$AI$40:$AW$44,COLUMN($AW:$AW)-COLUMN($AH:$AH),FALSE),IF($X3378="Unknown",VLOOKUP($E3378,$AI$47:$AW$51,COLUMN($AW:$AW)-COLUMN($AH:$AH),FALSE),0))</f>
        <v>535.71460000000002</v>
      </c>
      <c r="R3378" s="87" cm="1">
        <f t="array" ref="R3378">IF($X3378="Non-local",VLOOKUP($E3378,$AI$88:$AW$92,COLUMN($AW:$AW)-COLUMN($AH:$AH),FALSE),IF($X3378="Unknown",VLOOKUP($E3378,$AI$95:$AW$99,COLUMN($AW:$AW)-COLUMN($AH:$AH),FALSE),0))</f>
        <v>0.13812461483017213</v>
      </c>
      <c r="S3378" s="87" cm="1">
        <f t="array" ref="S3378">VLOOKUP($E3378,$AI$111:$AW$115,COLUMN($AW:$AW)-COLUMN($AH:$AH),FALSE)</f>
        <v>431.69322000000005</v>
      </c>
      <c r="T3378" s="104">
        <f t="shared" si="660"/>
        <v>0.81519879474218715</v>
      </c>
      <c r="U3378" s="104">
        <f t="shared" si="661"/>
        <v>1905.0774366020942</v>
      </c>
      <c r="V3378" s="87" cm="1">
        <f t="array" ref="V3378">VLOOKUP($E3378,$AI$118:$AW$122,COLUMN($AW:$AW)-COLUMN($AH:$AH),FALSE)</f>
        <v>0</v>
      </c>
      <c r="W3378" s="87" t="str">
        <f t="shared" si="665"/>
        <v>Domestic</v>
      </c>
      <c r="X3378" s="87" t="str">
        <f t="shared" si="666"/>
        <v>Non-local</v>
      </c>
      <c r="Y3378" s="104"/>
      <c r="Z3378" s="87" t="str">
        <f t="shared" si="662"/>
        <v>USA</v>
      </c>
      <c r="AA3378" s="87" t="str">
        <f t="shared" si="663"/>
        <v>USA</v>
      </c>
      <c r="AB3378" s="82" cm="1">
        <f t="array" ref="AB3378">VLOOKUP(B3378,'GDP per Capita'!$T$2:$V$4235,COLUMN('GDP per Capita'!$V:$V)-COLUMN('GDP per Capita'!$S:$S),FALSE)</f>
        <v>63809.64</v>
      </c>
      <c r="AC3378" s="82">
        <f t="shared" si="667"/>
        <v>63809.64</v>
      </c>
      <c r="AD3378" s="82">
        <f t="shared" si="668"/>
        <v>63809.64</v>
      </c>
      <c r="AE3378" s="88">
        <f t="shared" si="664"/>
        <v>2.9855636806634455E-2</v>
      </c>
    </row>
    <row r="3379" spans="1:31">
      <c r="A3379" s="77" t="s">
        <v>894</v>
      </c>
      <c r="B3379" s="77">
        <v>3378</v>
      </c>
      <c r="C3379" s="77" t="s">
        <v>29</v>
      </c>
      <c r="D3379" s="77" t="s">
        <v>29</v>
      </c>
      <c r="E3379" s="77">
        <v>2017</v>
      </c>
      <c r="F3379" s="77">
        <v>33.425505600000001</v>
      </c>
      <c r="G3379" s="77">
        <v>-111.94001249999999</v>
      </c>
      <c r="H3379" s="77">
        <v>0</v>
      </c>
      <c r="I3379" s="77" t="s">
        <v>1727</v>
      </c>
      <c r="J3379" s="77">
        <v>30.271128600000001</v>
      </c>
      <c r="K3379" s="77">
        <v>-97.743699500000005</v>
      </c>
      <c r="L3379" s="77">
        <v>2769.4765726196601</v>
      </c>
      <c r="M3379" s="77">
        <v>0.52732661291170302</v>
      </c>
      <c r="N3379" s="77">
        <v>0</v>
      </c>
      <c r="O3379" s="77">
        <v>531.73950194297595</v>
      </c>
      <c r="P3379" s="87" cm="1">
        <f t="array" ref="P3379">IF($X3379="Non-local",VLOOKUP($E3379,$AI$64:$AW$68,COLUMN($AW:$AW)-COLUMN($AH:$AH),FALSE),IF($X3379="Unknown",VLOOKUP($E3379,$AI$71:$AW$75,COLUMN($AW:$AW)-COLUMN($AH:$AH),FALSE),0))</f>
        <v>223.99999999999997</v>
      </c>
      <c r="Q3379" s="87" cm="1">
        <f t="array" ref="Q3379">IF($X3379="Non-local",VLOOKUP($E3379,$AI$40:$AW$44,COLUMN($AW:$AW)-COLUMN($AH:$AH),FALSE),IF($X3379="Unknown",VLOOKUP($E3379,$AI$47:$AW$51,COLUMN($AW:$AW)-COLUMN($AH:$AH),FALSE),0))</f>
        <v>535.71460000000002</v>
      </c>
      <c r="R3379" s="87" cm="1">
        <f t="array" ref="R3379">IF($X3379="Non-local",VLOOKUP($E3379,$AI$88:$AW$92,COLUMN($AW:$AW)-COLUMN($AH:$AH),FALSE),IF($X3379="Unknown",VLOOKUP($E3379,$AI$95:$AW$99,COLUMN($AW:$AW)-COLUMN($AH:$AH),FALSE),0))</f>
        <v>0.13812461483017213</v>
      </c>
      <c r="S3379" s="87" cm="1">
        <f t="array" ref="S3379">VLOOKUP($E3379,$AI$111:$AW$115,COLUMN($AW:$AW)-COLUMN($AH:$AH),FALSE)</f>
        <v>431.69322000000005</v>
      </c>
      <c r="T3379" s="104">
        <f t="shared" si="660"/>
        <v>0.66545122774187515</v>
      </c>
      <c r="U3379" s="104">
        <f t="shared" si="661"/>
        <v>1723.1473219429761</v>
      </c>
      <c r="V3379" s="87" cm="1">
        <f t="array" ref="V3379">VLOOKUP($E3379,$AI$118:$AW$122,COLUMN($AW:$AW)-COLUMN($AH:$AH),FALSE)</f>
        <v>0</v>
      </c>
      <c r="W3379" s="87" t="str">
        <f t="shared" si="665"/>
        <v>Domestic</v>
      </c>
      <c r="X3379" s="87" t="str">
        <f t="shared" si="666"/>
        <v>Non-local</v>
      </c>
      <c r="Y3379" s="104"/>
      <c r="Z3379" s="87" t="str">
        <f t="shared" si="662"/>
        <v>USA</v>
      </c>
      <c r="AA3379" s="87" t="str">
        <f t="shared" si="663"/>
        <v>USA</v>
      </c>
      <c r="AB3379" s="82" cm="1">
        <f t="array" ref="AB3379">VLOOKUP(B3379,'GDP per Capita'!$T$2:$V$4235,COLUMN('GDP per Capita'!$V:$V)-COLUMN('GDP per Capita'!$S:$S),FALSE)</f>
        <v>63809.64</v>
      </c>
      <c r="AC3379" s="82">
        <f t="shared" si="667"/>
        <v>63809.64</v>
      </c>
      <c r="AD3379" s="82">
        <f t="shared" si="668"/>
        <v>63809.64</v>
      </c>
      <c r="AE3379" s="88">
        <f t="shared" si="664"/>
        <v>2.7004498410318191E-2</v>
      </c>
    </row>
    <row r="3380" spans="1:31">
      <c r="A3380" s="77" t="s">
        <v>927</v>
      </c>
      <c r="B3380" s="77">
        <v>3379</v>
      </c>
      <c r="C3380" s="77" t="s">
        <v>29</v>
      </c>
      <c r="D3380" s="77" t="s">
        <v>29</v>
      </c>
      <c r="E3380" s="77">
        <v>2017</v>
      </c>
      <c r="F3380" s="77">
        <v>34.147645199999999</v>
      </c>
      <c r="G3380" s="77">
        <v>-118.1444779</v>
      </c>
      <c r="H3380" s="77">
        <v>0</v>
      </c>
      <c r="I3380" s="77" t="s">
        <v>1727</v>
      </c>
      <c r="J3380" s="77">
        <v>30.271128600000001</v>
      </c>
      <c r="K3380" s="77">
        <v>-97.743699500000005</v>
      </c>
      <c r="L3380" s="77">
        <v>3927.0989919559202</v>
      </c>
      <c r="M3380" s="77">
        <v>0.71051672719042702</v>
      </c>
      <c r="N3380" s="77">
        <v>0</v>
      </c>
      <c r="O3380" s="77">
        <v>754.00300645553705</v>
      </c>
      <c r="P3380" s="87" cm="1">
        <f t="array" ref="P3380">IF($X3380="Non-local",VLOOKUP($E3380,$AI$64:$AW$68,COLUMN($AW:$AW)-COLUMN($AH:$AH),FALSE),IF($X3380="Unknown",VLOOKUP($E3380,$AI$71:$AW$75,COLUMN($AW:$AW)-COLUMN($AH:$AH),FALSE),0))</f>
        <v>223.99999999999997</v>
      </c>
      <c r="Q3380" s="87" cm="1">
        <f t="array" ref="Q3380">IF($X3380="Non-local",VLOOKUP($E3380,$AI$40:$AW$44,COLUMN($AW:$AW)-COLUMN($AH:$AH),FALSE),IF($X3380="Unknown",VLOOKUP($E3380,$AI$47:$AW$51,COLUMN($AW:$AW)-COLUMN($AH:$AH),FALSE),0))</f>
        <v>535.71460000000002</v>
      </c>
      <c r="R3380" s="87" cm="1">
        <f t="array" ref="R3380">IF($X3380="Non-local",VLOOKUP($E3380,$AI$88:$AW$92,COLUMN($AW:$AW)-COLUMN($AH:$AH),FALSE),IF($X3380="Unknown",VLOOKUP($E3380,$AI$95:$AW$99,COLUMN($AW:$AW)-COLUMN($AH:$AH),FALSE),0))</f>
        <v>0.13812461483017213</v>
      </c>
      <c r="S3380" s="87" cm="1">
        <f t="array" ref="S3380">VLOOKUP($E3380,$AI$111:$AW$115,COLUMN($AW:$AW)-COLUMN($AH:$AH),FALSE)</f>
        <v>431.69322000000005</v>
      </c>
      <c r="T3380" s="104">
        <f t="shared" si="660"/>
        <v>0.84864134202059915</v>
      </c>
      <c r="U3380" s="104">
        <f t="shared" si="661"/>
        <v>1945.4108264555371</v>
      </c>
      <c r="V3380" s="87" cm="1">
        <f t="array" ref="V3380">VLOOKUP($E3380,$AI$118:$AW$122,COLUMN($AW:$AW)-COLUMN($AH:$AH),FALSE)</f>
        <v>0</v>
      </c>
      <c r="W3380" s="87" t="str">
        <f t="shared" si="665"/>
        <v>Domestic</v>
      </c>
      <c r="X3380" s="87" t="str">
        <f t="shared" si="666"/>
        <v>Non-local</v>
      </c>
      <c r="Y3380" s="104"/>
      <c r="Z3380" s="87" t="str">
        <f t="shared" si="662"/>
        <v>USA</v>
      </c>
      <c r="AA3380" s="87" t="str">
        <f t="shared" si="663"/>
        <v>USA</v>
      </c>
      <c r="AB3380" s="82" cm="1">
        <f t="array" ref="AB3380">VLOOKUP(B3380,'GDP per Capita'!$T$2:$V$4235,COLUMN('GDP per Capita'!$V:$V)-COLUMN('GDP per Capita'!$S:$S),FALSE)</f>
        <v>63809.64</v>
      </c>
      <c r="AC3380" s="82">
        <f t="shared" si="667"/>
        <v>63809.64</v>
      </c>
      <c r="AD3380" s="82">
        <f t="shared" si="668"/>
        <v>63809.64</v>
      </c>
      <c r="AE3380" s="88">
        <f t="shared" si="664"/>
        <v>3.0487726093667619E-2</v>
      </c>
    </row>
    <row r="3381" spans="1:31">
      <c r="A3381" s="77" t="s">
        <v>1182</v>
      </c>
      <c r="B3381" s="77">
        <v>3380</v>
      </c>
      <c r="C3381" s="77" t="s">
        <v>29</v>
      </c>
      <c r="D3381" s="77" t="s">
        <v>29</v>
      </c>
      <c r="E3381" s="77">
        <v>2017</v>
      </c>
      <c r="F3381" s="77">
        <v>37.8708393</v>
      </c>
      <c r="G3381" s="77">
        <v>-122.272863899999</v>
      </c>
      <c r="H3381" s="77">
        <v>0</v>
      </c>
      <c r="I3381" s="77" t="s">
        <v>1727</v>
      </c>
      <c r="J3381" s="77">
        <v>30.271128600000001</v>
      </c>
      <c r="K3381" s="77">
        <v>-97.743699500000005</v>
      </c>
      <c r="L3381" s="77">
        <v>4806.7164035893902</v>
      </c>
      <c r="M3381" s="77">
        <v>0.85054949459758999</v>
      </c>
      <c r="N3381" s="77">
        <v>0</v>
      </c>
      <c r="O3381" s="77">
        <v>576.80596843072703</v>
      </c>
      <c r="P3381" s="87" cm="1">
        <f t="array" ref="P3381">IF($X3381="Non-local",VLOOKUP($E3381,$AI$64:$AW$68,COLUMN($AW:$AW)-COLUMN($AH:$AH),FALSE),IF($X3381="Unknown",VLOOKUP($E3381,$AI$71:$AW$75,COLUMN($AW:$AW)-COLUMN($AH:$AH),FALSE),0))</f>
        <v>223.99999999999997</v>
      </c>
      <c r="Q3381" s="87" cm="1">
        <f t="array" ref="Q3381">IF($X3381="Non-local",VLOOKUP($E3381,$AI$40:$AW$44,COLUMN($AW:$AW)-COLUMN($AH:$AH),FALSE),IF($X3381="Unknown",VLOOKUP($E3381,$AI$47:$AW$51,COLUMN($AW:$AW)-COLUMN($AH:$AH),FALSE),0))</f>
        <v>535.71460000000002</v>
      </c>
      <c r="R3381" s="87" cm="1">
        <f t="array" ref="R3381">IF($X3381="Non-local",VLOOKUP($E3381,$AI$88:$AW$92,COLUMN($AW:$AW)-COLUMN($AH:$AH),FALSE),IF($X3381="Unknown",VLOOKUP($E3381,$AI$95:$AW$99,COLUMN($AW:$AW)-COLUMN($AH:$AH),FALSE),0))</f>
        <v>0.13812461483017213</v>
      </c>
      <c r="S3381" s="87" cm="1">
        <f t="array" ref="S3381">VLOOKUP($E3381,$AI$111:$AW$115,COLUMN($AW:$AW)-COLUMN($AH:$AH),FALSE)</f>
        <v>431.69322000000005</v>
      </c>
      <c r="T3381" s="104">
        <f t="shared" si="660"/>
        <v>0.98867410942776213</v>
      </c>
      <c r="U3381" s="104">
        <f t="shared" si="661"/>
        <v>1768.2137884307272</v>
      </c>
      <c r="V3381" s="87" cm="1">
        <f t="array" ref="V3381">VLOOKUP($E3381,$AI$118:$AW$122,COLUMN($AW:$AW)-COLUMN($AH:$AH),FALSE)</f>
        <v>0</v>
      </c>
      <c r="W3381" s="87" t="str">
        <f t="shared" si="665"/>
        <v>Domestic</v>
      </c>
      <c r="X3381" s="87" t="str">
        <f t="shared" si="666"/>
        <v>Non-local</v>
      </c>
      <c r="Y3381" s="104"/>
      <c r="Z3381" s="87" t="str">
        <f t="shared" si="662"/>
        <v>USA</v>
      </c>
      <c r="AA3381" s="87" t="str">
        <f t="shared" si="663"/>
        <v>USA</v>
      </c>
      <c r="AB3381" s="82" cm="1">
        <f t="array" ref="AB3381">VLOOKUP(B3381,'GDP per Capita'!$T$2:$V$4235,COLUMN('GDP per Capita'!$V:$V)-COLUMN('GDP per Capita'!$S:$S),FALSE)</f>
        <v>63809.64</v>
      </c>
      <c r="AC3381" s="82">
        <f t="shared" si="667"/>
        <v>63809.64</v>
      </c>
      <c r="AD3381" s="82">
        <f t="shared" si="668"/>
        <v>63809.64</v>
      </c>
      <c r="AE3381" s="88">
        <f t="shared" si="664"/>
        <v>2.7710762643868968E-2</v>
      </c>
    </row>
    <row r="3382" spans="1:31">
      <c r="A3382" s="77" t="s">
        <v>998</v>
      </c>
      <c r="B3382" s="77">
        <v>3381</v>
      </c>
      <c r="C3382" s="77" t="s">
        <v>29</v>
      </c>
      <c r="D3382" s="77" t="s">
        <v>29</v>
      </c>
      <c r="E3382" s="77">
        <v>2017</v>
      </c>
      <c r="F3382" s="77">
        <v>37.368830099999997</v>
      </c>
      <c r="G3382" s="77">
        <v>-122.03634959999999</v>
      </c>
      <c r="H3382" s="77">
        <v>0</v>
      </c>
      <c r="I3382" s="77" t="s">
        <v>1727</v>
      </c>
      <c r="J3382" s="77">
        <v>30.271128600000001</v>
      </c>
      <c r="K3382" s="77">
        <v>-97.743699500000005</v>
      </c>
      <c r="L3382" s="77">
        <v>4741.4415456677998</v>
      </c>
      <c r="M3382" s="77">
        <v>0.84015790971536697</v>
      </c>
      <c r="N3382" s="77">
        <v>0</v>
      </c>
      <c r="O3382" s="77">
        <v>568.972985480136</v>
      </c>
      <c r="P3382" s="87" cm="1">
        <f t="array" ref="P3382">IF($X3382="Non-local",VLOOKUP($E3382,$AI$64:$AW$68,COLUMN($AW:$AW)-COLUMN($AH:$AH),FALSE),IF($X3382="Unknown",VLOOKUP($E3382,$AI$71:$AW$75,COLUMN($AW:$AW)-COLUMN($AH:$AH),FALSE),0))</f>
        <v>223.99999999999997</v>
      </c>
      <c r="Q3382" s="87" cm="1">
        <f t="array" ref="Q3382">IF($X3382="Non-local",VLOOKUP($E3382,$AI$40:$AW$44,COLUMN($AW:$AW)-COLUMN($AH:$AH),FALSE),IF($X3382="Unknown",VLOOKUP($E3382,$AI$47:$AW$51,COLUMN($AW:$AW)-COLUMN($AH:$AH),FALSE),0))</f>
        <v>535.71460000000002</v>
      </c>
      <c r="R3382" s="87" cm="1">
        <f t="array" ref="R3382">IF($X3382="Non-local",VLOOKUP($E3382,$AI$88:$AW$92,COLUMN($AW:$AW)-COLUMN($AH:$AH),FALSE),IF($X3382="Unknown",VLOOKUP($E3382,$AI$95:$AW$99,COLUMN($AW:$AW)-COLUMN($AH:$AH),FALSE),0))</f>
        <v>0.13812461483017213</v>
      </c>
      <c r="S3382" s="87" cm="1">
        <f t="array" ref="S3382">VLOOKUP($E3382,$AI$111:$AW$115,COLUMN($AW:$AW)-COLUMN($AH:$AH),FALSE)</f>
        <v>431.69322000000005</v>
      </c>
      <c r="T3382" s="104">
        <f t="shared" si="660"/>
        <v>0.9782825245455391</v>
      </c>
      <c r="U3382" s="104">
        <f t="shared" si="661"/>
        <v>1760.3808054801361</v>
      </c>
      <c r="V3382" s="87" cm="1">
        <f t="array" ref="V3382">VLOOKUP($E3382,$AI$118:$AW$122,COLUMN($AW:$AW)-COLUMN($AH:$AH),FALSE)</f>
        <v>0</v>
      </c>
      <c r="W3382" s="87" t="str">
        <f t="shared" si="665"/>
        <v>Domestic</v>
      </c>
      <c r="X3382" s="87" t="str">
        <f t="shared" si="666"/>
        <v>Non-local</v>
      </c>
      <c r="Y3382" s="104"/>
      <c r="Z3382" s="87" t="str">
        <f t="shared" si="662"/>
        <v>USA</v>
      </c>
      <c r="AA3382" s="87" t="str">
        <f t="shared" si="663"/>
        <v>USA</v>
      </c>
      <c r="AB3382" s="82" cm="1">
        <f t="array" ref="AB3382">VLOOKUP(B3382,'GDP per Capita'!$T$2:$V$4235,COLUMN('GDP per Capita'!$V:$V)-COLUMN('GDP per Capita'!$S:$S),FALSE)</f>
        <v>63809.64</v>
      </c>
      <c r="AC3382" s="82">
        <f t="shared" si="667"/>
        <v>63809.64</v>
      </c>
      <c r="AD3382" s="82">
        <f t="shared" si="668"/>
        <v>63809.64</v>
      </c>
      <c r="AE3382" s="88">
        <f t="shared" si="664"/>
        <v>2.7588007164436851E-2</v>
      </c>
    </row>
    <row r="3383" spans="1:31">
      <c r="A3383" s="77" t="s">
        <v>964</v>
      </c>
      <c r="B3383" s="77">
        <v>3382</v>
      </c>
      <c r="C3383" s="77" t="s">
        <v>29</v>
      </c>
      <c r="D3383" s="77" t="s">
        <v>29</v>
      </c>
      <c r="E3383" s="77">
        <v>2017</v>
      </c>
      <c r="F3383" s="77">
        <v>30.271128600000001</v>
      </c>
      <c r="G3383" s="77">
        <v>-97.743699500000005</v>
      </c>
      <c r="H3383" s="77">
        <v>1</v>
      </c>
      <c r="I3383" s="77" t="s">
        <v>1727</v>
      </c>
      <c r="J3383" s="77">
        <v>30.271128600000001</v>
      </c>
      <c r="K3383" s="77">
        <v>-97.743699500000005</v>
      </c>
      <c r="L3383" s="77">
        <v>0</v>
      </c>
      <c r="M3383" s="77">
        <v>0</v>
      </c>
      <c r="N3383" s="77">
        <v>0</v>
      </c>
      <c r="O3383" s="77">
        <v>0</v>
      </c>
      <c r="P3383" s="87" cm="1">
        <f t="array" ref="P3383">IF($X3383="Non-local",VLOOKUP($E3383,$AI$64:$AW$68,COLUMN($AW:$AW)-COLUMN($AH:$AH),FALSE),IF($X3383="Unknown",VLOOKUP($E3383,$AI$71:$AW$75,COLUMN($AW:$AW)-COLUMN($AH:$AH),FALSE),0))</f>
        <v>0</v>
      </c>
      <c r="Q3383" s="87" cm="1">
        <f t="array" ref="Q3383">IF($X3383="Non-local",VLOOKUP($E3383,$AI$40:$AW$44,COLUMN($AW:$AW)-COLUMN($AH:$AH),FALSE),IF($X3383="Unknown",VLOOKUP($E3383,$AI$47:$AW$51,COLUMN($AW:$AW)-COLUMN($AH:$AH),FALSE),0))</f>
        <v>0</v>
      </c>
      <c r="R3383" s="87" cm="1">
        <f t="array" ref="R3383">IF($X3383="Non-local",VLOOKUP($E3383,$AI$88:$AW$92,COLUMN($AW:$AW)-COLUMN($AH:$AH),FALSE),IF($X3383="Unknown",VLOOKUP($E3383,$AI$95:$AW$99,COLUMN($AW:$AW)-COLUMN($AH:$AH),FALSE),0))</f>
        <v>0</v>
      </c>
      <c r="S3383" s="87" cm="1">
        <f t="array" ref="S3383">VLOOKUP($E3383,$AI$111:$AW$115,COLUMN($AW:$AW)-COLUMN($AH:$AH),FALSE)</f>
        <v>431.69322000000005</v>
      </c>
      <c r="T3383" s="104">
        <f t="shared" si="660"/>
        <v>0</v>
      </c>
      <c r="U3383" s="104">
        <f t="shared" si="661"/>
        <v>431.69322000000005</v>
      </c>
      <c r="V3383" s="87" cm="1">
        <f t="array" ref="V3383">VLOOKUP($E3383,$AI$118:$AW$122,COLUMN($AW:$AW)-COLUMN($AH:$AH),FALSE)</f>
        <v>0</v>
      </c>
      <c r="W3383" s="87" t="str">
        <f t="shared" si="665"/>
        <v>Domestic</v>
      </c>
      <c r="X3383" s="87" t="str">
        <f t="shared" si="666"/>
        <v>Local</v>
      </c>
      <c r="Y3383" s="104"/>
      <c r="Z3383" s="87" t="str">
        <f t="shared" si="662"/>
        <v>USA</v>
      </c>
      <c r="AA3383" s="87" t="str">
        <f t="shared" si="663"/>
        <v>USA</v>
      </c>
      <c r="AB3383" s="82" cm="1">
        <f t="array" ref="AB3383">VLOOKUP(B3383,'GDP per Capita'!$T$2:$V$4235,COLUMN('GDP per Capita'!$V:$V)-COLUMN('GDP per Capita'!$S:$S),FALSE)</f>
        <v>63809.64</v>
      </c>
      <c r="AC3383" s="82">
        <f t="shared" si="667"/>
        <v>63809.64</v>
      </c>
      <c r="AD3383" s="82">
        <f t="shared" si="668"/>
        <v>63809.64</v>
      </c>
      <c r="AE3383" s="88">
        <f t="shared" si="664"/>
        <v>6.765329188505061E-3</v>
      </c>
    </row>
    <row r="3384" spans="1:31">
      <c r="A3384" s="77" t="s">
        <v>1670</v>
      </c>
      <c r="B3384" s="77">
        <v>3383</v>
      </c>
      <c r="C3384" s="77" t="s">
        <v>29</v>
      </c>
      <c r="D3384" s="77" t="s">
        <v>29</v>
      </c>
      <c r="E3384" s="77">
        <v>2017</v>
      </c>
      <c r="F3384" s="77">
        <v>40.759619799999903</v>
      </c>
      <c r="G3384" s="77">
        <v>-111.8867975</v>
      </c>
      <c r="H3384" s="77">
        <v>0</v>
      </c>
      <c r="I3384" s="77" t="s">
        <v>1727</v>
      </c>
      <c r="J3384" s="77">
        <v>30.271128600000001</v>
      </c>
      <c r="K3384" s="77">
        <v>-97.743699500000005</v>
      </c>
      <c r="L3384" s="77">
        <v>3455.0499498600998</v>
      </c>
      <c r="M3384" s="77">
        <v>0.63536776715128396</v>
      </c>
      <c r="N3384" s="77">
        <v>0</v>
      </c>
      <c r="O3384" s="77">
        <v>663.36959037313898</v>
      </c>
      <c r="P3384" s="87" cm="1">
        <f t="array" ref="P3384">IF($X3384="Non-local",VLOOKUP($E3384,$AI$64:$AW$68,COLUMN($AW:$AW)-COLUMN($AH:$AH),FALSE),IF($X3384="Unknown",VLOOKUP($E3384,$AI$71:$AW$75,COLUMN($AW:$AW)-COLUMN($AH:$AH),FALSE),0))</f>
        <v>223.99999999999997</v>
      </c>
      <c r="Q3384" s="87" cm="1">
        <f t="array" ref="Q3384">IF($X3384="Non-local",VLOOKUP($E3384,$AI$40:$AW$44,COLUMN($AW:$AW)-COLUMN($AH:$AH),FALSE),IF($X3384="Unknown",VLOOKUP($E3384,$AI$47:$AW$51,COLUMN($AW:$AW)-COLUMN($AH:$AH),FALSE),0))</f>
        <v>535.71460000000002</v>
      </c>
      <c r="R3384" s="87" cm="1">
        <f t="array" ref="R3384">IF($X3384="Non-local",VLOOKUP($E3384,$AI$88:$AW$92,COLUMN($AW:$AW)-COLUMN($AH:$AH),FALSE),IF($X3384="Unknown",VLOOKUP($E3384,$AI$95:$AW$99,COLUMN($AW:$AW)-COLUMN($AH:$AH),FALSE),0))</f>
        <v>0.13812461483017213</v>
      </c>
      <c r="S3384" s="87" cm="1">
        <f t="array" ref="S3384">VLOOKUP($E3384,$AI$111:$AW$115,COLUMN($AW:$AW)-COLUMN($AH:$AH),FALSE)</f>
        <v>431.69322000000005</v>
      </c>
      <c r="T3384" s="104">
        <f t="shared" si="660"/>
        <v>0.77349238198145609</v>
      </c>
      <c r="U3384" s="104">
        <f t="shared" si="661"/>
        <v>1854.777410373139</v>
      </c>
      <c r="V3384" s="87" cm="1">
        <f t="array" ref="V3384">VLOOKUP($E3384,$AI$118:$AW$122,COLUMN($AW:$AW)-COLUMN($AH:$AH),FALSE)</f>
        <v>0</v>
      </c>
      <c r="W3384" s="87" t="str">
        <f t="shared" si="665"/>
        <v>Domestic</v>
      </c>
      <c r="X3384" s="87" t="str">
        <f t="shared" si="666"/>
        <v>Non-local</v>
      </c>
      <c r="Y3384" s="104"/>
      <c r="Z3384" s="87" t="str">
        <f t="shared" si="662"/>
        <v>USA</v>
      </c>
      <c r="AA3384" s="87" t="str">
        <f t="shared" si="663"/>
        <v>USA</v>
      </c>
      <c r="AB3384" s="82" cm="1">
        <f t="array" ref="AB3384">VLOOKUP(B3384,'GDP per Capita'!$T$2:$V$4235,COLUMN('GDP per Capita'!$V:$V)-COLUMN('GDP per Capita'!$S:$S),FALSE)</f>
        <v>63809.64</v>
      </c>
      <c r="AC3384" s="82">
        <f t="shared" si="667"/>
        <v>63809.64</v>
      </c>
      <c r="AD3384" s="82">
        <f t="shared" si="668"/>
        <v>63809.64</v>
      </c>
      <c r="AE3384" s="88">
        <f t="shared" si="664"/>
        <v>2.9067354248874293E-2</v>
      </c>
    </row>
    <row r="3385" spans="1:31">
      <c r="A3385" s="77" t="s">
        <v>964</v>
      </c>
      <c r="B3385" s="77">
        <v>3384</v>
      </c>
      <c r="C3385" s="77" t="s">
        <v>29</v>
      </c>
      <c r="D3385" s="77" t="s">
        <v>29</v>
      </c>
      <c r="E3385" s="77">
        <v>2017</v>
      </c>
      <c r="F3385" s="77">
        <v>30.271128600000001</v>
      </c>
      <c r="G3385" s="77">
        <v>-97.743699500000005</v>
      </c>
      <c r="H3385" s="77">
        <v>1</v>
      </c>
      <c r="I3385" s="77" t="s">
        <v>1727</v>
      </c>
      <c r="J3385" s="77">
        <v>30.271128600000001</v>
      </c>
      <c r="K3385" s="77">
        <v>-97.743699500000005</v>
      </c>
      <c r="L3385" s="77">
        <v>0</v>
      </c>
      <c r="M3385" s="77">
        <v>0</v>
      </c>
      <c r="N3385" s="77">
        <v>0</v>
      </c>
      <c r="O3385" s="77">
        <v>0</v>
      </c>
      <c r="P3385" s="87" cm="1">
        <f t="array" ref="P3385">IF($X3385="Non-local",VLOOKUP($E3385,$AI$64:$AW$68,COLUMN($AW:$AW)-COLUMN($AH:$AH),FALSE),IF($X3385="Unknown",VLOOKUP($E3385,$AI$71:$AW$75,COLUMN($AW:$AW)-COLUMN($AH:$AH),FALSE),0))</f>
        <v>0</v>
      </c>
      <c r="Q3385" s="87" cm="1">
        <f t="array" ref="Q3385">IF($X3385="Non-local",VLOOKUP($E3385,$AI$40:$AW$44,COLUMN($AW:$AW)-COLUMN($AH:$AH),FALSE),IF($X3385="Unknown",VLOOKUP($E3385,$AI$47:$AW$51,COLUMN($AW:$AW)-COLUMN($AH:$AH),FALSE),0))</f>
        <v>0</v>
      </c>
      <c r="R3385" s="87" cm="1">
        <f t="array" ref="R3385">IF($X3385="Non-local",VLOOKUP($E3385,$AI$88:$AW$92,COLUMN($AW:$AW)-COLUMN($AH:$AH),FALSE),IF($X3385="Unknown",VLOOKUP($E3385,$AI$95:$AW$99,COLUMN($AW:$AW)-COLUMN($AH:$AH),FALSE),0))</f>
        <v>0</v>
      </c>
      <c r="S3385" s="87" cm="1">
        <f t="array" ref="S3385">VLOOKUP($E3385,$AI$111:$AW$115,COLUMN($AW:$AW)-COLUMN($AH:$AH),FALSE)</f>
        <v>431.69322000000005</v>
      </c>
      <c r="T3385" s="104">
        <f t="shared" si="660"/>
        <v>0</v>
      </c>
      <c r="U3385" s="104">
        <f t="shared" si="661"/>
        <v>431.69322000000005</v>
      </c>
      <c r="V3385" s="87" cm="1">
        <f t="array" ref="V3385">VLOOKUP($E3385,$AI$118:$AW$122,COLUMN($AW:$AW)-COLUMN($AH:$AH),FALSE)</f>
        <v>0</v>
      </c>
      <c r="W3385" s="87" t="str">
        <f t="shared" si="665"/>
        <v>Domestic</v>
      </c>
      <c r="X3385" s="87" t="str">
        <f t="shared" si="666"/>
        <v>Local</v>
      </c>
      <c r="Y3385" s="104"/>
      <c r="Z3385" s="87" t="str">
        <f t="shared" si="662"/>
        <v>USA</v>
      </c>
      <c r="AA3385" s="87" t="str">
        <f t="shared" si="663"/>
        <v>USA</v>
      </c>
      <c r="AB3385" s="82" cm="1">
        <f t="array" ref="AB3385">VLOOKUP(B3385,'GDP per Capita'!$T$2:$V$4235,COLUMN('GDP per Capita'!$V:$V)-COLUMN('GDP per Capita'!$S:$S),FALSE)</f>
        <v>63809.64</v>
      </c>
      <c r="AC3385" s="82">
        <f t="shared" si="667"/>
        <v>63809.64</v>
      </c>
      <c r="AD3385" s="82">
        <f t="shared" si="668"/>
        <v>63809.64</v>
      </c>
      <c r="AE3385" s="88">
        <f t="shared" si="664"/>
        <v>6.765329188505061E-3</v>
      </c>
    </row>
    <row r="3386" spans="1:31">
      <c r="A3386" s="77" t="s">
        <v>1534</v>
      </c>
      <c r="B3386" s="77">
        <v>3385</v>
      </c>
      <c r="C3386" s="77" t="s">
        <v>29</v>
      </c>
      <c r="D3386" s="77" t="s">
        <v>29</v>
      </c>
      <c r="E3386" s="77">
        <v>2017</v>
      </c>
      <c r="F3386" s="77">
        <v>39.526120599999999</v>
      </c>
      <c r="G3386" s="77">
        <v>-119.81265809999999</v>
      </c>
      <c r="H3386" s="77">
        <v>0</v>
      </c>
      <c r="I3386" s="77" t="s">
        <v>1727</v>
      </c>
      <c r="J3386" s="77">
        <v>30.271128600000001</v>
      </c>
      <c r="K3386" s="77">
        <v>-97.743699500000005</v>
      </c>
      <c r="L3386" s="77">
        <v>4504.0332806661199</v>
      </c>
      <c r="M3386" s="77">
        <v>0.80236314131511399</v>
      </c>
      <c r="N3386" s="77">
        <v>0</v>
      </c>
      <c r="O3386" s="77">
        <v>540.483993679935</v>
      </c>
      <c r="P3386" s="87" cm="1">
        <f t="array" ref="P3386">IF($X3386="Non-local",VLOOKUP($E3386,$AI$64:$AW$68,COLUMN($AW:$AW)-COLUMN($AH:$AH),FALSE),IF($X3386="Unknown",VLOOKUP($E3386,$AI$71:$AW$75,COLUMN($AW:$AW)-COLUMN($AH:$AH),FALSE),0))</f>
        <v>223.99999999999997</v>
      </c>
      <c r="Q3386" s="87" cm="1">
        <f t="array" ref="Q3386">IF($X3386="Non-local",VLOOKUP($E3386,$AI$40:$AW$44,COLUMN($AW:$AW)-COLUMN($AH:$AH),FALSE),IF($X3386="Unknown",VLOOKUP($E3386,$AI$47:$AW$51,COLUMN($AW:$AW)-COLUMN($AH:$AH),FALSE),0))</f>
        <v>535.71460000000002</v>
      </c>
      <c r="R3386" s="87" cm="1">
        <f t="array" ref="R3386">IF($X3386="Non-local",VLOOKUP($E3386,$AI$88:$AW$92,COLUMN($AW:$AW)-COLUMN($AH:$AH),FALSE),IF($X3386="Unknown",VLOOKUP($E3386,$AI$95:$AW$99,COLUMN($AW:$AW)-COLUMN($AH:$AH),FALSE),0))</f>
        <v>0.13812461483017213</v>
      </c>
      <c r="S3386" s="87" cm="1">
        <f t="array" ref="S3386">VLOOKUP($E3386,$AI$111:$AW$115,COLUMN($AW:$AW)-COLUMN($AH:$AH),FALSE)</f>
        <v>431.69322000000005</v>
      </c>
      <c r="T3386" s="104">
        <f t="shared" si="660"/>
        <v>0.94048775614528612</v>
      </c>
      <c r="U3386" s="104">
        <f t="shared" si="661"/>
        <v>1731.8918136799352</v>
      </c>
      <c r="V3386" s="87" cm="1">
        <f t="array" ref="V3386">VLOOKUP($E3386,$AI$118:$AW$122,COLUMN($AW:$AW)-COLUMN($AH:$AH),FALSE)</f>
        <v>0</v>
      </c>
      <c r="W3386" s="87" t="str">
        <f t="shared" si="665"/>
        <v>Domestic</v>
      </c>
      <c r="X3386" s="87" t="str">
        <f t="shared" si="666"/>
        <v>Non-local</v>
      </c>
      <c r="Y3386" s="104"/>
      <c r="Z3386" s="87" t="str">
        <f t="shared" si="662"/>
        <v>USA</v>
      </c>
      <c r="AA3386" s="87" t="str">
        <f t="shared" si="663"/>
        <v>USA</v>
      </c>
      <c r="AB3386" s="82" cm="1">
        <f t="array" ref="AB3386">VLOOKUP(B3386,'GDP per Capita'!$T$2:$V$4235,COLUMN('GDP per Capita'!$V:$V)-COLUMN('GDP per Capita'!$S:$S),FALSE)</f>
        <v>63809.64</v>
      </c>
      <c r="AC3386" s="82">
        <f t="shared" si="667"/>
        <v>63809.64</v>
      </c>
      <c r="AD3386" s="82">
        <f t="shared" si="668"/>
        <v>63809.64</v>
      </c>
      <c r="AE3386" s="88">
        <f t="shared" si="664"/>
        <v>2.714153870292851E-2</v>
      </c>
    </row>
    <row r="3387" spans="1:31">
      <c r="A3387" s="77" t="s">
        <v>1765</v>
      </c>
      <c r="B3387" s="77">
        <v>3386</v>
      </c>
      <c r="C3387" s="77" t="s">
        <v>29</v>
      </c>
      <c r="D3387" s="77" t="s">
        <v>29</v>
      </c>
      <c r="E3387" s="77">
        <v>2017</v>
      </c>
      <c r="F3387" s="77">
        <v>31.549333000000001</v>
      </c>
      <c r="G3387" s="77">
        <v>-97.146669500000002</v>
      </c>
      <c r="H3387" s="77">
        <v>0</v>
      </c>
      <c r="I3387" s="77" t="s">
        <v>1727</v>
      </c>
      <c r="J3387" s="77">
        <v>30.271128600000001</v>
      </c>
      <c r="K3387" s="77">
        <v>-97.743699500000005</v>
      </c>
      <c r="L3387" s="77">
        <v>306.23446841237802</v>
      </c>
      <c r="M3387" s="77">
        <v>0.20206836255976399</v>
      </c>
      <c r="N3387" s="77">
        <v>0</v>
      </c>
      <c r="O3387" s="77">
        <v>58.797017935176598</v>
      </c>
      <c r="P3387" s="87" cm="1">
        <f t="array" ref="P3387">IF($X3387="Non-local",VLOOKUP($E3387,$AI$64:$AW$68,COLUMN($AW:$AW)-COLUMN($AH:$AH),FALSE),IF($X3387="Unknown",VLOOKUP($E3387,$AI$71:$AW$75,COLUMN($AW:$AW)-COLUMN($AH:$AH),FALSE),0))</f>
        <v>223.99999999999997</v>
      </c>
      <c r="Q3387" s="87" cm="1">
        <f t="array" ref="Q3387">IF($X3387="Non-local",VLOOKUP($E3387,$AI$40:$AW$44,COLUMN($AW:$AW)-COLUMN($AH:$AH),FALSE),IF($X3387="Unknown",VLOOKUP($E3387,$AI$47:$AW$51,COLUMN($AW:$AW)-COLUMN($AH:$AH),FALSE),0))</f>
        <v>535.71460000000002</v>
      </c>
      <c r="R3387" s="87" cm="1">
        <f t="array" ref="R3387">IF($X3387="Non-local",VLOOKUP($E3387,$AI$88:$AW$92,COLUMN($AW:$AW)-COLUMN($AH:$AH),FALSE),IF($X3387="Unknown",VLOOKUP($E3387,$AI$95:$AW$99,COLUMN($AW:$AW)-COLUMN($AH:$AH),FALSE),0))</f>
        <v>0.13812461483017213</v>
      </c>
      <c r="S3387" s="87" cm="1">
        <f t="array" ref="S3387">VLOOKUP($E3387,$AI$111:$AW$115,COLUMN($AW:$AW)-COLUMN($AH:$AH),FALSE)</f>
        <v>431.69322000000005</v>
      </c>
      <c r="T3387" s="104">
        <f t="shared" si="660"/>
        <v>0.34019297738993615</v>
      </c>
      <c r="U3387" s="104">
        <f t="shared" si="661"/>
        <v>1250.2048379351766</v>
      </c>
      <c r="V3387" s="87" cm="1">
        <f t="array" ref="V3387">VLOOKUP($E3387,$AI$118:$AW$122,COLUMN($AW:$AW)-COLUMN($AH:$AH),FALSE)</f>
        <v>0</v>
      </c>
      <c r="W3387" s="87" t="str">
        <f t="shared" si="665"/>
        <v>Domestic</v>
      </c>
      <c r="X3387" s="87" t="str">
        <f t="shared" si="666"/>
        <v>Non-local</v>
      </c>
      <c r="Y3387" s="104"/>
      <c r="Z3387" s="87" t="str">
        <f t="shared" si="662"/>
        <v>USA</v>
      </c>
      <c r="AA3387" s="87" t="str">
        <f t="shared" si="663"/>
        <v>USA</v>
      </c>
      <c r="AB3387" s="82" cm="1">
        <f t="array" ref="AB3387">VLOOKUP(B3387,'GDP per Capita'!$T$2:$V$4235,COLUMN('GDP per Capita'!$V:$V)-COLUMN('GDP per Capita'!$S:$S),FALSE)</f>
        <v>63809.64</v>
      </c>
      <c r="AC3387" s="82">
        <f t="shared" si="667"/>
        <v>63809.64</v>
      </c>
      <c r="AD3387" s="82">
        <f t="shared" si="668"/>
        <v>63809.64</v>
      </c>
      <c r="AE3387" s="88">
        <f t="shared" si="664"/>
        <v>1.959272670924294E-2</v>
      </c>
    </row>
    <row r="3388" spans="1:31">
      <c r="A3388" s="77" t="s">
        <v>964</v>
      </c>
      <c r="B3388" s="77">
        <v>3387</v>
      </c>
      <c r="C3388" s="77" t="s">
        <v>29</v>
      </c>
      <c r="D3388" s="77" t="s">
        <v>29</v>
      </c>
      <c r="E3388" s="77">
        <v>2017</v>
      </c>
      <c r="F3388" s="77">
        <v>30.271128600000001</v>
      </c>
      <c r="G3388" s="77">
        <v>-97.743699500000005</v>
      </c>
      <c r="H3388" s="77">
        <v>1</v>
      </c>
      <c r="I3388" s="77" t="s">
        <v>1727</v>
      </c>
      <c r="J3388" s="77">
        <v>30.271128600000001</v>
      </c>
      <c r="K3388" s="77">
        <v>-97.743699500000005</v>
      </c>
      <c r="L3388" s="77">
        <v>0</v>
      </c>
      <c r="M3388" s="77">
        <v>0</v>
      </c>
      <c r="N3388" s="77">
        <v>0</v>
      </c>
      <c r="O3388" s="77">
        <v>0</v>
      </c>
      <c r="P3388" s="87" cm="1">
        <f t="array" ref="P3388">IF($X3388="Non-local",VLOOKUP($E3388,$AI$64:$AW$68,COLUMN($AW:$AW)-COLUMN($AH:$AH),FALSE),IF($X3388="Unknown",VLOOKUP($E3388,$AI$71:$AW$75,COLUMN($AW:$AW)-COLUMN($AH:$AH),FALSE),0))</f>
        <v>0</v>
      </c>
      <c r="Q3388" s="87" cm="1">
        <f t="array" ref="Q3388">IF($X3388="Non-local",VLOOKUP($E3388,$AI$40:$AW$44,COLUMN($AW:$AW)-COLUMN($AH:$AH),FALSE),IF($X3388="Unknown",VLOOKUP($E3388,$AI$47:$AW$51,COLUMN($AW:$AW)-COLUMN($AH:$AH),FALSE),0))</f>
        <v>0</v>
      </c>
      <c r="R3388" s="87" cm="1">
        <f t="array" ref="R3388">IF($X3388="Non-local",VLOOKUP($E3388,$AI$88:$AW$92,COLUMN($AW:$AW)-COLUMN($AH:$AH),FALSE),IF($X3388="Unknown",VLOOKUP($E3388,$AI$95:$AW$99,COLUMN($AW:$AW)-COLUMN($AH:$AH),FALSE),0))</f>
        <v>0</v>
      </c>
      <c r="S3388" s="87" cm="1">
        <f t="array" ref="S3388">VLOOKUP($E3388,$AI$111:$AW$115,COLUMN($AW:$AW)-COLUMN($AH:$AH),FALSE)</f>
        <v>431.69322000000005</v>
      </c>
      <c r="T3388" s="104">
        <f t="shared" si="660"/>
        <v>0</v>
      </c>
      <c r="U3388" s="104">
        <f t="shared" si="661"/>
        <v>431.69322000000005</v>
      </c>
      <c r="V3388" s="87" cm="1">
        <f t="array" ref="V3388">VLOOKUP($E3388,$AI$118:$AW$122,COLUMN($AW:$AW)-COLUMN($AH:$AH),FALSE)</f>
        <v>0</v>
      </c>
      <c r="W3388" s="87" t="str">
        <f t="shared" si="665"/>
        <v>Domestic</v>
      </c>
      <c r="X3388" s="87" t="str">
        <f t="shared" si="666"/>
        <v>Local</v>
      </c>
      <c r="Y3388" s="104"/>
      <c r="Z3388" s="87" t="str">
        <f t="shared" si="662"/>
        <v>USA</v>
      </c>
      <c r="AA3388" s="87" t="str">
        <f t="shared" si="663"/>
        <v>USA</v>
      </c>
      <c r="AB3388" s="82" cm="1">
        <f t="array" ref="AB3388">VLOOKUP(B3388,'GDP per Capita'!$T$2:$V$4235,COLUMN('GDP per Capita'!$V:$V)-COLUMN('GDP per Capita'!$S:$S),FALSE)</f>
        <v>63809.64</v>
      </c>
      <c r="AC3388" s="82">
        <f t="shared" si="667"/>
        <v>63809.64</v>
      </c>
      <c r="AD3388" s="82">
        <f t="shared" si="668"/>
        <v>63809.64</v>
      </c>
      <c r="AE3388" s="88">
        <f t="shared" si="664"/>
        <v>6.765329188505061E-3</v>
      </c>
    </row>
    <row r="3389" spans="1:31">
      <c r="A3389" s="77" t="s">
        <v>1023</v>
      </c>
      <c r="B3389" s="77">
        <v>3388</v>
      </c>
      <c r="C3389" s="77" t="s">
        <v>29</v>
      </c>
      <c r="D3389" s="77" t="s">
        <v>29</v>
      </c>
      <c r="E3389" s="77">
        <v>2017</v>
      </c>
      <c r="F3389" s="77">
        <v>29.758938199999999</v>
      </c>
      <c r="G3389" s="77">
        <v>-95.367697399999997</v>
      </c>
      <c r="H3389" s="77">
        <v>0</v>
      </c>
      <c r="I3389" s="77" t="s">
        <v>1727</v>
      </c>
      <c r="J3389" s="77">
        <v>30.271128600000001</v>
      </c>
      <c r="K3389" s="77">
        <v>-97.743699500000005</v>
      </c>
      <c r="L3389" s="77">
        <v>471.49271258223501</v>
      </c>
      <c r="M3389" s="77">
        <v>0.223889850290552</v>
      </c>
      <c r="N3389" s="77">
        <v>0</v>
      </c>
      <c r="O3389" s="77">
        <v>90.526600815789095</v>
      </c>
      <c r="P3389" s="87" cm="1">
        <f t="array" ref="P3389">IF($X3389="Non-local",VLOOKUP($E3389,$AI$64:$AW$68,COLUMN($AW:$AW)-COLUMN($AH:$AH),FALSE),IF($X3389="Unknown",VLOOKUP($E3389,$AI$71:$AW$75,COLUMN($AW:$AW)-COLUMN($AH:$AH),FALSE),0))</f>
        <v>223.99999999999997</v>
      </c>
      <c r="Q3389" s="87" cm="1">
        <f t="array" ref="Q3389">IF($X3389="Non-local",VLOOKUP($E3389,$AI$40:$AW$44,COLUMN($AW:$AW)-COLUMN($AH:$AH),FALSE),IF($X3389="Unknown",VLOOKUP($E3389,$AI$47:$AW$51,COLUMN($AW:$AW)-COLUMN($AH:$AH),FALSE),0))</f>
        <v>535.71460000000002</v>
      </c>
      <c r="R3389" s="87" cm="1">
        <f t="array" ref="R3389">IF($X3389="Non-local",VLOOKUP($E3389,$AI$88:$AW$92,COLUMN($AW:$AW)-COLUMN($AH:$AH),FALSE),IF($X3389="Unknown",VLOOKUP($E3389,$AI$95:$AW$99,COLUMN($AW:$AW)-COLUMN($AH:$AH),FALSE),0))</f>
        <v>0.13812461483017213</v>
      </c>
      <c r="S3389" s="87" cm="1">
        <f t="array" ref="S3389">VLOOKUP($E3389,$AI$111:$AW$115,COLUMN($AW:$AW)-COLUMN($AH:$AH),FALSE)</f>
        <v>431.69322000000005</v>
      </c>
      <c r="T3389" s="104">
        <f t="shared" si="660"/>
        <v>0.3620144651207241</v>
      </c>
      <c r="U3389" s="104">
        <f t="shared" si="661"/>
        <v>1281.9344208157891</v>
      </c>
      <c r="V3389" s="87" cm="1">
        <f t="array" ref="V3389">VLOOKUP($E3389,$AI$118:$AW$122,COLUMN($AW:$AW)-COLUMN($AH:$AH),FALSE)</f>
        <v>0</v>
      </c>
      <c r="W3389" s="87" t="str">
        <f t="shared" si="665"/>
        <v>Domestic</v>
      </c>
      <c r="X3389" s="87" t="str">
        <f t="shared" si="666"/>
        <v>Non-local</v>
      </c>
      <c r="Y3389" s="104"/>
      <c r="Z3389" s="87" t="str">
        <f t="shared" si="662"/>
        <v>USA</v>
      </c>
      <c r="AA3389" s="87" t="str">
        <f t="shared" si="663"/>
        <v>USA</v>
      </c>
      <c r="AB3389" s="82" cm="1">
        <f t="array" ref="AB3389">VLOOKUP(B3389,'GDP per Capita'!$T$2:$V$4235,COLUMN('GDP per Capita'!$V:$V)-COLUMN('GDP per Capita'!$S:$S),FALSE)</f>
        <v>63809.64</v>
      </c>
      <c r="AC3389" s="82">
        <f t="shared" si="667"/>
        <v>63809.64</v>
      </c>
      <c r="AD3389" s="82">
        <f t="shared" si="668"/>
        <v>63809.64</v>
      </c>
      <c r="AE3389" s="88">
        <f t="shared" si="664"/>
        <v>2.0089980460880036E-2</v>
      </c>
    </row>
    <row r="3390" spans="1:31">
      <c r="A3390" s="77" t="s">
        <v>1335</v>
      </c>
      <c r="B3390" s="77">
        <v>3389</v>
      </c>
      <c r="C3390" s="77" t="s">
        <v>29</v>
      </c>
      <c r="D3390" s="77" t="s">
        <v>29</v>
      </c>
      <c r="E3390" s="77">
        <v>2017</v>
      </c>
      <c r="F3390" s="77">
        <v>40.583455700000002</v>
      </c>
      <c r="G3390" s="77">
        <v>-74.149604799999906</v>
      </c>
      <c r="H3390" s="77">
        <v>0</v>
      </c>
      <c r="I3390" s="77" t="s">
        <v>1727</v>
      </c>
      <c r="J3390" s="77">
        <v>30.271128600000001</v>
      </c>
      <c r="K3390" s="77">
        <v>-97.743699500000005</v>
      </c>
      <c r="L3390" s="77">
        <v>4829.90420130245</v>
      </c>
      <c r="M3390" s="77">
        <v>0.85374741844169999</v>
      </c>
      <c r="N3390" s="77">
        <v>0</v>
      </c>
      <c r="O3390" s="77">
        <v>579.58850415629399</v>
      </c>
      <c r="P3390" s="87" cm="1">
        <f t="array" ref="P3390">IF($X3390="Non-local",VLOOKUP($E3390,$AI$64:$AW$68,COLUMN($AW:$AW)-COLUMN($AH:$AH),FALSE),IF($X3390="Unknown",VLOOKUP($E3390,$AI$71:$AW$75,COLUMN($AW:$AW)-COLUMN($AH:$AH),FALSE),0))</f>
        <v>223.99999999999997</v>
      </c>
      <c r="Q3390" s="87" cm="1">
        <f t="array" ref="Q3390">IF($X3390="Non-local",VLOOKUP($E3390,$AI$40:$AW$44,COLUMN($AW:$AW)-COLUMN($AH:$AH),FALSE),IF($X3390="Unknown",VLOOKUP($E3390,$AI$47:$AW$51,COLUMN($AW:$AW)-COLUMN($AH:$AH),FALSE),0))</f>
        <v>535.71460000000002</v>
      </c>
      <c r="R3390" s="87" cm="1">
        <f t="array" ref="R3390">IF($X3390="Non-local",VLOOKUP($E3390,$AI$88:$AW$92,COLUMN($AW:$AW)-COLUMN($AH:$AH),FALSE),IF($X3390="Unknown",VLOOKUP($E3390,$AI$95:$AW$99,COLUMN($AW:$AW)-COLUMN($AH:$AH),FALSE),0))</f>
        <v>0.13812461483017213</v>
      </c>
      <c r="S3390" s="87" cm="1">
        <f t="array" ref="S3390">VLOOKUP($E3390,$AI$111:$AW$115,COLUMN($AW:$AW)-COLUMN($AH:$AH),FALSE)</f>
        <v>431.69322000000005</v>
      </c>
      <c r="T3390" s="104">
        <f t="shared" si="660"/>
        <v>0.99187203327187212</v>
      </c>
      <c r="U3390" s="104">
        <f t="shared" si="661"/>
        <v>1770.9963241562941</v>
      </c>
      <c r="V3390" s="87" cm="1">
        <f t="array" ref="V3390">VLOOKUP($E3390,$AI$118:$AW$122,COLUMN($AW:$AW)-COLUMN($AH:$AH),FALSE)</f>
        <v>0</v>
      </c>
      <c r="W3390" s="87" t="str">
        <f t="shared" si="665"/>
        <v>Domestic</v>
      </c>
      <c r="X3390" s="87" t="str">
        <f t="shared" si="666"/>
        <v>Non-local</v>
      </c>
      <c r="Y3390" s="104"/>
      <c r="Z3390" s="87" t="str">
        <f t="shared" si="662"/>
        <v>USA</v>
      </c>
      <c r="AA3390" s="87" t="str">
        <f t="shared" si="663"/>
        <v>USA</v>
      </c>
      <c r="AB3390" s="82" cm="1">
        <f t="array" ref="AB3390">VLOOKUP(B3390,'GDP per Capita'!$T$2:$V$4235,COLUMN('GDP per Capita'!$V:$V)-COLUMN('GDP per Capita'!$S:$S),FALSE)</f>
        <v>63809.64</v>
      </c>
      <c r="AC3390" s="82">
        <f t="shared" si="667"/>
        <v>63809.64</v>
      </c>
      <c r="AD3390" s="82">
        <f t="shared" si="668"/>
        <v>63809.64</v>
      </c>
      <c r="AE3390" s="88">
        <f t="shared" si="664"/>
        <v>2.7754369467627368E-2</v>
      </c>
    </row>
    <row r="3391" spans="1:31">
      <c r="A3391" s="77" t="s">
        <v>964</v>
      </c>
      <c r="B3391" s="77">
        <v>3390</v>
      </c>
      <c r="C3391" s="77" t="s">
        <v>29</v>
      </c>
      <c r="D3391" s="77" t="s">
        <v>29</v>
      </c>
      <c r="E3391" s="77">
        <v>2017</v>
      </c>
      <c r="F3391" s="77">
        <v>30.271128600000001</v>
      </c>
      <c r="G3391" s="77">
        <v>-97.743699500000005</v>
      </c>
      <c r="H3391" s="77">
        <v>1</v>
      </c>
      <c r="I3391" s="77" t="s">
        <v>1727</v>
      </c>
      <c r="J3391" s="77">
        <v>30.271128600000001</v>
      </c>
      <c r="K3391" s="77">
        <v>-97.743699500000005</v>
      </c>
      <c r="L3391" s="77">
        <v>0</v>
      </c>
      <c r="M3391" s="77">
        <v>0</v>
      </c>
      <c r="N3391" s="77">
        <v>0</v>
      </c>
      <c r="O3391" s="77">
        <v>0</v>
      </c>
      <c r="P3391" s="87" cm="1">
        <f t="array" ref="P3391">IF($X3391="Non-local",VLOOKUP($E3391,$AI$64:$AW$68,COLUMN($AW:$AW)-COLUMN($AH:$AH),FALSE),IF($X3391="Unknown",VLOOKUP($E3391,$AI$71:$AW$75,COLUMN($AW:$AW)-COLUMN($AH:$AH),FALSE),0))</f>
        <v>0</v>
      </c>
      <c r="Q3391" s="87" cm="1">
        <f t="array" ref="Q3391">IF($X3391="Non-local",VLOOKUP($E3391,$AI$40:$AW$44,COLUMN($AW:$AW)-COLUMN($AH:$AH),FALSE),IF($X3391="Unknown",VLOOKUP($E3391,$AI$47:$AW$51,COLUMN($AW:$AW)-COLUMN($AH:$AH),FALSE),0))</f>
        <v>0</v>
      </c>
      <c r="R3391" s="87" cm="1">
        <f t="array" ref="R3391">IF($X3391="Non-local",VLOOKUP($E3391,$AI$88:$AW$92,COLUMN($AW:$AW)-COLUMN($AH:$AH),FALSE),IF($X3391="Unknown",VLOOKUP($E3391,$AI$95:$AW$99,COLUMN($AW:$AW)-COLUMN($AH:$AH),FALSE),0))</f>
        <v>0</v>
      </c>
      <c r="S3391" s="87" cm="1">
        <f t="array" ref="S3391">VLOOKUP($E3391,$AI$111:$AW$115,COLUMN($AW:$AW)-COLUMN($AH:$AH),FALSE)</f>
        <v>431.69322000000005</v>
      </c>
      <c r="T3391" s="104">
        <f t="shared" si="660"/>
        <v>0</v>
      </c>
      <c r="U3391" s="104">
        <f t="shared" si="661"/>
        <v>431.69322000000005</v>
      </c>
      <c r="V3391" s="87" cm="1">
        <f t="array" ref="V3391">VLOOKUP($E3391,$AI$118:$AW$122,COLUMN($AW:$AW)-COLUMN($AH:$AH),FALSE)</f>
        <v>0</v>
      </c>
      <c r="W3391" s="87" t="str">
        <f t="shared" si="665"/>
        <v>Domestic</v>
      </c>
      <c r="X3391" s="87" t="str">
        <f t="shared" si="666"/>
        <v>Local</v>
      </c>
      <c r="Y3391" s="104"/>
      <c r="Z3391" s="87" t="str">
        <f t="shared" si="662"/>
        <v>USA</v>
      </c>
      <c r="AA3391" s="87" t="str">
        <f t="shared" si="663"/>
        <v>USA</v>
      </c>
      <c r="AB3391" s="82" cm="1">
        <f t="array" ref="AB3391">VLOOKUP(B3391,'GDP per Capita'!$T$2:$V$4235,COLUMN('GDP per Capita'!$V:$V)-COLUMN('GDP per Capita'!$S:$S),FALSE)</f>
        <v>63809.64</v>
      </c>
      <c r="AC3391" s="82">
        <f t="shared" si="667"/>
        <v>63809.64</v>
      </c>
      <c r="AD3391" s="82">
        <f t="shared" si="668"/>
        <v>63809.64</v>
      </c>
      <c r="AE3391" s="88">
        <f t="shared" si="664"/>
        <v>6.765329188505061E-3</v>
      </c>
    </row>
    <row r="3392" spans="1:31">
      <c r="A3392" s="77" t="s">
        <v>1079</v>
      </c>
      <c r="B3392" s="77">
        <v>3391</v>
      </c>
      <c r="C3392" s="77" t="s">
        <v>29</v>
      </c>
      <c r="D3392" s="77" t="s">
        <v>29</v>
      </c>
      <c r="E3392" s="77">
        <v>2017</v>
      </c>
      <c r="F3392" s="77">
        <v>39.962260100000002</v>
      </c>
      <c r="G3392" s="77">
        <v>-83.000706499999893</v>
      </c>
      <c r="H3392" s="77">
        <v>0</v>
      </c>
      <c r="I3392" s="77" t="s">
        <v>1727</v>
      </c>
      <c r="J3392" s="77">
        <v>30.271128600000001</v>
      </c>
      <c r="K3392" s="77">
        <v>-97.743699500000005</v>
      </c>
      <c r="L3392" s="77">
        <v>3432.4542397645</v>
      </c>
      <c r="M3392" s="77">
        <v>0.63177058981671896</v>
      </c>
      <c r="N3392" s="77">
        <v>0</v>
      </c>
      <c r="O3392" s="77">
        <v>659.03121403478497</v>
      </c>
      <c r="P3392" s="87" cm="1">
        <f t="array" ref="P3392">IF($X3392="Non-local",VLOOKUP($E3392,$AI$64:$AW$68,COLUMN($AW:$AW)-COLUMN($AH:$AH),FALSE),IF($X3392="Unknown",VLOOKUP($E3392,$AI$71:$AW$75,COLUMN($AW:$AW)-COLUMN($AH:$AH),FALSE),0))</f>
        <v>223.99999999999997</v>
      </c>
      <c r="Q3392" s="87" cm="1">
        <f t="array" ref="Q3392">IF($X3392="Non-local",VLOOKUP($E3392,$AI$40:$AW$44,COLUMN($AW:$AW)-COLUMN($AH:$AH),FALSE),IF($X3392="Unknown",VLOOKUP($E3392,$AI$47:$AW$51,COLUMN($AW:$AW)-COLUMN($AH:$AH),FALSE),0))</f>
        <v>535.71460000000002</v>
      </c>
      <c r="R3392" s="87" cm="1">
        <f t="array" ref="R3392">IF($X3392="Non-local",VLOOKUP($E3392,$AI$88:$AW$92,COLUMN($AW:$AW)-COLUMN($AH:$AH),FALSE),IF($X3392="Unknown",VLOOKUP($E3392,$AI$95:$AW$99,COLUMN($AW:$AW)-COLUMN($AH:$AH),FALSE),0))</f>
        <v>0.13812461483017213</v>
      </c>
      <c r="S3392" s="87" cm="1">
        <f t="array" ref="S3392">VLOOKUP($E3392,$AI$111:$AW$115,COLUMN($AW:$AW)-COLUMN($AH:$AH),FALSE)</f>
        <v>431.69322000000005</v>
      </c>
      <c r="T3392" s="104">
        <f t="shared" si="660"/>
        <v>0.7698952046468911</v>
      </c>
      <c r="U3392" s="104">
        <f t="shared" si="661"/>
        <v>1850.439034034785</v>
      </c>
      <c r="V3392" s="87" cm="1">
        <f t="array" ref="V3392">VLOOKUP($E3392,$AI$118:$AW$122,COLUMN($AW:$AW)-COLUMN($AH:$AH),FALSE)</f>
        <v>0</v>
      </c>
      <c r="W3392" s="87" t="str">
        <f t="shared" si="665"/>
        <v>Domestic</v>
      </c>
      <c r="X3392" s="87" t="str">
        <f t="shared" si="666"/>
        <v>Non-local</v>
      </c>
      <c r="Y3392" s="104"/>
      <c r="Z3392" s="87" t="str">
        <f t="shared" si="662"/>
        <v>USA</v>
      </c>
      <c r="AA3392" s="87" t="str">
        <f t="shared" si="663"/>
        <v>USA</v>
      </c>
      <c r="AB3392" s="82" cm="1">
        <f t="array" ref="AB3392">VLOOKUP(B3392,'GDP per Capita'!$T$2:$V$4235,COLUMN('GDP per Capita'!$V:$V)-COLUMN('GDP per Capita'!$S:$S),FALSE)</f>
        <v>63809.64</v>
      </c>
      <c r="AC3392" s="82">
        <f t="shared" si="667"/>
        <v>63809.64</v>
      </c>
      <c r="AD3392" s="82">
        <f t="shared" si="668"/>
        <v>63809.64</v>
      </c>
      <c r="AE3392" s="88">
        <f t="shared" si="664"/>
        <v>2.8999364892746377E-2</v>
      </c>
    </row>
    <row r="3393" spans="1:31">
      <c r="A3393" s="77" t="s">
        <v>964</v>
      </c>
      <c r="B3393" s="77">
        <v>3392</v>
      </c>
      <c r="C3393" s="77" t="s">
        <v>29</v>
      </c>
      <c r="D3393" s="77" t="s">
        <v>29</v>
      </c>
      <c r="E3393" s="77">
        <v>2017</v>
      </c>
      <c r="F3393" s="77">
        <v>30.271128600000001</v>
      </c>
      <c r="G3393" s="77">
        <v>-97.743699500000005</v>
      </c>
      <c r="H3393" s="77">
        <v>1</v>
      </c>
      <c r="I3393" s="77" t="s">
        <v>1727</v>
      </c>
      <c r="J3393" s="77">
        <v>30.271128600000001</v>
      </c>
      <c r="K3393" s="77">
        <v>-97.743699500000005</v>
      </c>
      <c r="L3393" s="77">
        <v>0</v>
      </c>
      <c r="M3393" s="77">
        <v>0</v>
      </c>
      <c r="N3393" s="77">
        <v>0</v>
      </c>
      <c r="O3393" s="77">
        <v>0</v>
      </c>
      <c r="P3393" s="87" cm="1">
        <f t="array" ref="P3393">IF($X3393="Non-local",VLOOKUP($E3393,$AI$64:$AW$68,COLUMN($AW:$AW)-COLUMN($AH:$AH),FALSE),IF($X3393="Unknown",VLOOKUP($E3393,$AI$71:$AW$75,COLUMN($AW:$AW)-COLUMN($AH:$AH),FALSE),0))</f>
        <v>0</v>
      </c>
      <c r="Q3393" s="87" cm="1">
        <f t="array" ref="Q3393">IF($X3393="Non-local",VLOOKUP($E3393,$AI$40:$AW$44,COLUMN($AW:$AW)-COLUMN($AH:$AH),FALSE),IF($X3393="Unknown",VLOOKUP($E3393,$AI$47:$AW$51,COLUMN($AW:$AW)-COLUMN($AH:$AH),FALSE),0))</f>
        <v>0</v>
      </c>
      <c r="R3393" s="87" cm="1">
        <f t="array" ref="R3393">IF($X3393="Non-local",VLOOKUP($E3393,$AI$88:$AW$92,COLUMN($AW:$AW)-COLUMN($AH:$AH),FALSE),IF($X3393="Unknown",VLOOKUP($E3393,$AI$95:$AW$99,COLUMN($AW:$AW)-COLUMN($AH:$AH),FALSE),0))</f>
        <v>0</v>
      </c>
      <c r="S3393" s="87" cm="1">
        <f t="array" ref="S3393">VLOOKUP($E3393,$AI$111:$AW$115,COLUMN($AW:$AW)-COLUMN($AH:$AH),FALSE)</f>
        <v>431.69322000000005</v>
      </c>
      <c r="T3393" s="104">
        <f t="shared" si="660"/>
        <v>0</v>
      </c>
      <c r="U3393" s="104">
        <f t="shared" si="661"/>
        <v>431.69322000000005</v>
      </c>
      <c r="V3393" s="87" cm="1">
        <f t="array" ref="V3393">VLOOKUP($E3393,$AI$118:$AW$122,COLUMN($AW:$AW)-COLUMN($AH:$AH),FALSE)</f>
        <v>0</v>
      </c>
      <c r="W3393" s="87" t="str">
        <f t="shared" si="665"/>
        <v>Domestic</v>
      </c>
      <c r="X3393" s="87" t="str">
        <f t="shared" si="666"/>
        <v>Local</v>
      </c>
      <c r="Y3393" s="104"/>
      <c r="Z3393" s="87" t="str">
        <f t="shared" si="662"/>
        <v>USA</v>
      </c>
      <c r="AA3393" s="87" t="str">
        <f t="shared" si="663"/>
        <v>USA</v>
      </c>
      <c r="AB3393" s="82" cm="1">
        <f t="array" ref="AB3393">VLOOKUP(B3393,'GDP per Capita'!$T$2:$V$4235,COLUMN('GDP per Capita'!$V:$V)-COLUMN('GDP per Capita'!$S:$S),FALSE)</f>
        <v>63809.64</v>
      </c>
      <c r="AC3393" s="82">
        <f t="shared" si="667"/>
        <v>63809.64</v>
      </c>
      <c r="AD3393" s="82">
        <f t="shared" si="668"/>
        <v>63809.64</v>
      </c>
      <c r="AE3393" s="88">
        <f t="shared" si="664"/>
        <v>6.765329188505061E-3</v>
      </c>
    </row>
    <row r="3394" spans="1:31">
      <c r="A3394" s="77" t="s">
        <v>911</v>
      </c>
      <c r="B3394" s="77">
        <v>3393</v>
      </c>
      <c r="C3394" s="77" t="s">
        <v>29</v>
      </c>
      <c r="D3394" s="77" t="s">
        <v>29</v>
      </c>
      <c r="E3394" s="77">
        <v>2017</v>
      </c>
      <c r="F3394" s="77">
        <v>42.3750997</v>
      </c>
      <c r="G3394" s="77">
        <v>-71.105615700000001</v>
      </c>
      <c r="H3394" s="77">
        <v>0</v>
      </c>
      <c r="I3394" s="77" t="s">
        <v>1727</v>
      </c>
      <c r="J3394" s="77">
        <v>30.271128600000001</v>
      </c>
      <c r="K3394" s="77">
        <v>-97.743699500000005</v>
      </c>
      <c r="L3394" s="77">
        <v>5445.9241754648101</v>
      </c>
      <c r="M3394" s="77">
        <v>0.93688752265675002</v>
      </c>
      <c r="N3394" s="77">
        <v>0</v>
      </c>
      <c r="O3394" s="77">
        <v>653.51090105577703</v>
      </c>
      <c r="P3394" s="87" cm="1">
        <f t="array" ref="P3394">IF($X3394="Non-local",VLOOKUP($E3394,$AI$64:$AW$68,COLUMN($AW:$AW)-COLUMN($AH:$AH),FALSE),IF($X3394="Unknown",VLOOKUP($E3394,$AI$71:$AW$75,COLUMN($AW:$AW)-COLUMN($AH:$AH),FALSE),0))</f>
        <v>223.99999999999997</v>
      </c>
      <c r="Q3394" s="87" cm="1">
        <f t="array" ref="Q3394">IF($X3394="Non-local",VLOOKUP($E3394,$AI$40:$AW$44,COLUMN($AW:$AW)-COLUMN($AH:$AH),FALSE),IF($X3394="Unknown",VLOOKUP($E3394,$AI$47:$AW$51,COLUMN($AW:$AW)-COLUMN($AH:$AH),FALSE),0))</f>
        <v>535.71460000000002</v>
      </c>
      <c r="R3394" s="87" cm="1">
        <f t="array" ref="R3394">IF($X3394="Non-local",VLOOKUP($E3394,$AI$88:$AW$92,COLUMN($AW:$AW)-COLUMN($AH:$AH),FALSE),IF($X3394="Unknown",VLOOKUP($E3394,$AI$95:$AW$99,COLUMN($AW:$AW)-COLUMN($AH:$AH),FALSE),0))</f>
        <v>0.13812461483017213</v>
      </c>
      <c r="S3394" s="87" cm="1">
        <f t="array" ref="S3394">VLOOKUP($E3394,$AI$111:$AW$115,COLUMN($AW:$AW)-COLUMN($AH:$AH),FALSE)</f>
        <v>431.69322000000005</v>
      </c>
      <c r="T3394" s="104">
        <f t="shared" ref="T3394:T3457" si="669">SUM(M3394,R3394)</f>
        <v>1.0750121374869221</v>
      </c>
      <c r="U3394" s="104">
        <f t="shared" ref="U3394:U3457" si="670">SUM(O3394,P3394,Q3394,S3394)</f>
        <v>1844.918721055777</v>
      </c>
      <c r="V3394" s="87" cm="1">
        <f t="array" ref="V3394">VLOOKUP($E3394,$AI$118:$AW$122,COLUMN($AW:$AW)-COLUMN($AH:$AH),FALSE)</f>
        <v>0</v>
      </c>
      <c r="W3394" s="87" t="str">
        <f t="shared" si="665"/>
        <v>Domestic</v>
      </c>
      <c r="X3394" s="87" t="str">
        <f t="shared" si="666"/>
        <v>Non-local</v>
      </c>
      <c r="Y3394" s="104"/>
      <c r="Z3394" s="87" t="str">
        <f t="shared" ref="Z3394:Z3457" si="671">C3394</f>
        <v>USA</v>
      </c>
      <c r="AA3394" s="87" t="str">
        <f t="shared" ref="AA3394:AA3457" si="672">D3394</f>
        <v>USA</v>
      </c>
      <c r="AB3394" s="82" cm="1">
        <f t="array" ref="AB3394">VLOOKUP(B3394,'GDP per Capita'!$T$2:$V$4235,COLUMN('GDP per Capita'!$V:$V)-COLUMN('GDP per Capita'!$S:$S),FALSE)</f>
        <v>63809.64</v>
      </c>
      <c r="AC3394" s="82">
        <f t="shared" si="667"/>
        <v>63809.64</v>
      </c>
      <c r="AD3394" s="82">
        <f t="shared" si="668"/>
        <v>63809.64</v>
      </c>
      <c r="AE3394" s="88">
        <f t="shared" ref="AE3394:AE3457" si="673">U3394/AD3394</f>
        <v>2.8912852682694605E-2</v>
      </c>
    </row>
    <row r="3395" spans="1:31">
      <c r="A3395" s="77" t="s">
        <v>964</v>
      </c>
      <c r="B3395" s="77">
        <v>3394</v>
      </c>
      <c r="C3395" s="77" t="s">
        <v>29</v>
      </c>
      <c r="D3395" s="77" t="s">
        <v>29</v>
      </c>
      <c r="E3395" s="77">
        <v>2017</v>
      </c>
      <c r="F3395" s="77">
        <v>30.271128600000001</v>
      </c>
      <c r="G3395" s="77">
        <v>-97.743699500000005</v>
      </c>
      <c r="H3395" s="77">
        <v>1</v>
      </c>
      <c r="I3395" s="77" t="s">
        <v>1727</v>
      </c>
      <c r="J3395" s="77">
        <v>30.271128600000001</v>
      </c>
      <c r="K3395" s="77">
        <v>-97.743699500000005</v>
      </c>
      <c r="L3395" s="77">
        <v>0</v>
      </c>
      <c r="M3395" s="77">
        <v>0</v>
      </c>
      <c r="N3395" s="77">
        <v>0</v>
      </c>
      <c r="O3395" s="77">
        <v>0</v>
      </c>
      <c r="P3395" s="87" cm="1">
        <f t="array" ref="P3395">IF($X3395="Non-local",VLOOKUP($E3395,$AI$64:$AW$68,COLUMN($AW:$AW)-COLUMN($AH:$AH),FALSE),IF($X3395="Unknown",VLOOKUP($E3395,$AI$71:$AW$75,COLUMN($AW:$AW)-COLUMN($AH:$AH),FALSE),0))</f>
        <v>0</v>
      </c>
      <c r="Q3395" s="87" cm="1">
        <f t="array" ref="Q3395">IF($X3395="Non-local",VLOOKUP($E3395,$AI$40:$AW$44,COLUMN($AW:$AW)-COLUMN($AH:$AH),FALSE),IF($X3395="Unknown",VLOOKUP($E3395,$AI$47:$AW$51,COLUMN($AW:$AW)-COLUMN($AH:$AH),FALSE),0))</f>
        <v>0</v>
      </c>
      <c r="R3395" s="87" cm="1">
        <f t="array" ref="R3395">IF($X3395="Non-local",VLOOKUP($E3395,$AI$88:$AW$92,COLUMN($AW:$AW)-COLUMN($AH:$AH),FALSE),IF($X3395="Unknown",VLOOKUP($E3395,$AI$95:$AW$99,COLUMN($AW:$AW)-COLUMN($AH:$AH),FALSE),0))</f>
        <v>0</v>
      </c>
      <c r="S3395" s="87" cm="1">
        <f t="array" ref="S3395">VLOOKUP($E3395,$AI$111:$AW$115,COLUMN($AW:$AW)-COLUMN($AH:$AH),FALSE)</f>
        <v>431.69322000000005</v>
      </c>
      <c r="T3395" s="104">
        <f t="shared" si="669"/>
        <v>0</v>
      </c>
      <c r="U3395" s="104">
        <f t="shared" si="670"/>
        <v>431.69322000000005</v>
      </c>
      <c r="V3395" s="87" cm="1">
        <f t="array" ref="V3395">VLOOKUP($E3395,$AI$118:$AW$122,COLUMN($AW:$AW)-COLUMN($AH:$AH),FALSE)</f>
        <v>0</v>
      </c>
      <c r="W3395" s="87" t="str">
        <f t="shared" ref="W3395:W3458" si="674">IF(Z3395&lt;&gt;"USA",IF(Z3395&lt;&gt;"Unknown","International","Unknown"),"Domestic")</f>
        <v>Domestic</v>
      </c>
      <c r="X3395" s="87" t="str">
        <f t="shared" ref="X3395:X3458" si="675">IF(A3395="Unknown","Unknown",IF(H3395=1,"Local","Non-local"))</f>
        <v>Local</v>
      </c>
      <c r="Y3395" s="104"/>
      <c r="Z3395" s="87" t="str">
        <f t="shared" si="671"/>
        <v>USA</v>
      </c>
      <c r="AA3395" s="87" t="str">
        <f t="shared" si="672"/>
        <v>USA</v>
      </c>
      <c r="AB3395" s="82" cm="1">
        <f t="array" ref="AB3395">VLOOKUP(B3395,'GDP per Capita'!$T$2:$V$4235,COLUMN('GDP per Capita'!$V:$V)-COLUMN('GDP per Capita'!$S:$S),FALSE)</f>
        <v>63809.64</v>
      </c>
      <c r="AC3395" s="82">
        <f t="shared" si="667"/>
        <v>63809.64</v>
      </c>
      <c r="AD3395" s="82">
        <f t="shared" si="668"/>
        <v>63809.64</v>
      </c>
      <c r="AE3395" s="88">
        <f t="shared" si="673"/>
        <v>6.765329188505061E-3</v>
      </c>
    </row>
    <row r="3396" spans="1:31">
      <c r="A3396" s="77" t="s">
        <v>1534</v>
      </c>
      <c r="B3396" s="77">
        <v>3395</v>
      </c>
      <c r="C3396" s="77" t="s">
        <v>29</v>
      </c>
      <c r="D3396" s="77" t="s">
        <v>29</v>
      </c>
      <c r="E3396" s="77">
        <v>2017</v>
      </c>
      <c r="F3396" s="77">
        <v>39.526120599999999</v>
      </c>
      <c r="G3396" s="77">
        <v>-119.81265809999999</v>
      </c>
      <c r="H3396" s="77">
        <v>0</v>
      </c>
      <c r="I3396" s="77" t="s">
        <v>1727</v>
      </c>
      <c r="J3396" s="77">
        <v>30.271128600000001</v>
      </c>
      <c r="K3396" s="77">
        <v>-97.743699500000005</v>
      </c>
      <c r="L3396" s="77">
        <v>4504.0332806661199</v>
      </c>
      <c r="M3396" s="77">
        <v>0.80236314131511399</v>
      </c>
      <c r="N3396" s="77">
        <v>0</v>
      </c>
      <c r="O3396" s="77">
        <v>540.483993679935</v>
      </c>
      <c r="P3396" s="87" cm="1">
        <f t="array" ref="P3396">IF($X3396="Non-local",VLOOKUP($E3396,$AI$64:$AW$68,COLUMN($AW:$AW)-COLUMN($AH:$AH),FALSE),IF($X3396="Unknown",VLOOKUP($E3396,$AI$71:$AW$75,COLUMN($AW:$AW)-COLUMN($AH:$AH),FALSE),0))</f>
        <v>223.99999999999997</v>
      </c>
      <c r="Q3396" s="87" cm="1">
        <f t="array" ref="Q3396">IF($X3396="Non-local",VLOOKUP($E3396,$AI$40:$AW$44,COLUMN($AW:$AW)-COLUMN($AH:$AH),FALSE),IF($X3396="Unknown",VLOOKUP($E3396,$AI$47:$AW$51,COLUMN($AW:$AW)-COLUMN($AH:$AH),FALSE),0))</f>
        <v>535.71460000000002</v>
      </c>
      <c r="R3396" s="87" cm="1">
        <f t="array" ref="R3396">IF($X3396="Non-local",VLOOKUP($E3396,$AI$88:$AW$92,COLUMN($AW:$AW)-COLUMN($AH:$AH),FALSE),IF($X3396="Unknown",VLOOKUP($E3396,$AI$95:$AW$99,COLUMN($AW:$AW)-COLUMN($AH:$AH),FALSE),0))</f>
        <v>0.13812461483017213</v>
      </c>
      <c r="S3396" s="87" cm="1">
        <f t="array" ref="S3396">VLOOKUP($E3396,$AI$111:$AW$115,COLUMN($AW:$AW)-COLUMN($AH:$AH),FALSE)</f>
        <v>431.69322000000005</v>
      </c>
      <c r="T3396" s="104">
        <f t="shared" si="669"/>
        <v>0.94048775614528612</v>
      </c>
      <c r="U3396" s="104">
        <f t="shared" si="670"/>
        <v>1731.8918136799352</v>
      </c>
      <c r="V3396" s="87" cm="1">
        <f t="array" ref="V3396">VLOOKUP($E3396,$AI$118:$AW$122,COLUMN($AW:$AW)-COLUMN($AH:$AH),FALSE)</f>
        <v>0</v>
      </c>
      <c r="W3396" s="87" t="str">
        <f t="shared" si="674"/>
        <v>Domestic</v>
      </c>
      <c r="X3396" s="87" t="str">
        <f t="shared" si="675"/>
        <v>Non-local</v>
      </c>
      <c r="Y3396" s="104"/>
      <c r="Z3396" s="87" t="str">
        <f t="shared" si="671"/>
        <v>USA</v>
      </c>
      <c r="AA3396" s="87" t="str">
        <f t="shared" si="672"/>
        <v>USA</v>
      </c>
      <c r="AB3396" s="82" cm="1">
        <f t="array" ref="AB3396">VLOOKUP(B3396,'GDP per Capita'!$T$2:$V$4235,COLUMN('GDP per Capita'!$V:$V)-COLUMN('GDP per Capita'!$S:$S),FALSE)</f>
        <v>63809.64</v>
      </c>
      <c r="AC3396" s="82">
        <f t="shared" si="667"/>
        <v>63809.64</v>
      </c>
      <c r="AD3396" s="82">
        <f t="shared" si="668"/>
        <v>63809.64</v>
      </c>
      <c r="AE3396" s="88">
        <f t="shared" si="673"/>
        <v>2.714153870292851E-2</v>
      </c>
    </row>
    <row r="3397" spans="1:31">
      <c r="A3397" s="77" t="s">
        <v>964</v>
      </c>
      <c r="B3397" s="77">
        <v>3396</v>
      </c>
      <c r="C3397" s="77" t="s">
        <v>29</v>
      </c>
      <c r="D3397" s="77" t="s">
        <v>29</v>
      </c>
      <c r="E3397" s="77">
        <v>2017</v>
      </c>
      <c r="F3397" s="77">
        <v>30.271128600000001</v>
      </c>
      <c r="G3397" s="77">
        <v>-97.743699500000005</v>
      </c>
      <c r="H3397" s="77">
        <v>1</v>
      </c>
      <c r="I3397" s="77" t="s">
        <v>1727</v>
      </c>
      <c r="J3397" s="77">
        <v>30.271128600000001</v>
      </c>
      <c r="K3397" s="77">
        <v>-97.743699500000005</v>
      </c>
      <c r="L3397" s="77">
        <v>0</v>
      </c>
      <c r="M3397" s="77">
        <v>0</v>
      </c>
      <c r="N3397" s="77">
        <v>0</v>
      </c>
      <c r="O3397" s="77">
        <v>0</v>
      </c>
      <c r="P3397" s="87" cm="1">
        <f t="array" ref="P3397">IF($X3397="Non-local",VLOOKUP($E3397,$AI$64:$AW$68,COLUMN($AW:$AW)-COLUMN($AH:$AH),FALSE),IF($X3397="Unknown",VLOOKUP($E3397,$AI$71:$AW$75,COLUMN($AW:$AW)-COLUMN($AH:$AH),FALSE),0))</f>
        <v>0</v>
      </c>
      <c r="Q3397" s="87" cm="1">
        <f t="array" ref="Q3397">IF($X3397="Non-local",VLOOKUP($E3397,$AI$40:$AW$44,COLUMN($AW:$AW)-COLUMN($AH:$AH),FALSE),IF($X3397="Unknown",VLOOKUP($E3397,$AI$47:$AW$51,COLUMN($AW:$AW)-COLUMN($AH:$AH),FALSE),0))</f>
        <v>0</v>
      </c>
      <c r="R3397" s="87" cm="1">
        <f t="array" ref="R3397">IF($X3397="Non-local",VLOOKUP($E3397,$AI$88:$AW$92,COLUMN($AW:$AW)-COLUMN($AH:$AH),FALSE),IF($X3397="Unknown",VLOOKUP($E3397,$AI$95:$AW$99,COLUMN($AW:$AW)-COLUMN($AH:$AH),FALSE),0))</f>
        <v>0</v>
      </c>
      <c r="S3397" s="87" cm="1">
        <f t="array" ref="S3397">VLOOKUP($E3397,$AI$111:$AW$115,COLUMN($AW:$AW)-COLUMN($AH:$AH),FALSE)</f>
        <v>431.69322000000005</v>
      </c>
      <c r="T3397" s="104">
        <f t="shared" si="669"/>
        <v>0</v>
      </c>
      <c r="U3397" s="104">
        <f t="shared" si="670"/>
        <v>431.69322000000005</v>
      </c>
      <c r="V3397" s="87" cm="1">
        <f t="array" ref="V3397">VLOOKUP($E3397,$AI$118:$AW$122,COLUMN($AW:$AW)-COLUMN($AH:$AH),FALSE)</f>
        <v>0</v>
      </c>
      <c r="W3397" s="87" t="str">
        <f t="shared" si="674"/>
        <v>Domestic</v>
      </c>
      <c r="X3397" s="87" t="str">
        <f t="shared" si="675"/>
        <v>Local</v>
      </c>
      <c r="Y3397" s="104"/>
      <c r="Z3397" s="87" t="str">
        <f t="shared" si="671"/>
        <v>USA</v>
      </c>
      <c r="AA3397" s="87" t="str">
        <f t="shared" si="672"/>
        <v>USA</v>
      </c>
      <c r="AB3397" s="82" cm="1">
        <f t="array" ref="AB3397">VLOOKUP(B3397,'GDP per Capita'!$T$2:$V$4235,COLUMN('GDP per Capita'!$V:$V)-COLUMN('GDP per Capita'!$S:$S),FALSE)</f>
        <v>63809.64</v>
      </c>
      <c r="AC3397" s="82">
        <f t="shared" si="667"/>
        <v>63809.64</v>
      </c>
      <c r="AD3397" s="82">
        <f t="shared" si="668"/>
        <v>63809.64</v>
      </c>
      <c r="AE3397" s="88">
        <f t="shared" si="673"/>
        <v>6.765329188505061E-3</v>
      </c>
    </row>
    <row r="3398" spans="1:31">
      <c r="A3398" s="77" t="s">
        <v>964</v>
      </c>
      <c r="B3398" s="77">
        <v>3397</v>
      </c>
      <c r="C3398" s="77" t="s">
        <v>29</v>
      </c>
      <c r="D3398" s="77" t="s">
        <v>29</v>
      </c>
      <c r="E3398" s="77">
        <v>2017</v>
      </c>
      <c r="F3398" s="77">
        <v>30.271128600000001</v>
      </c>
      <c r="G3398" s="77">
        <v>-97.743699500000005</v>
      </c>
      <c r="H3398" s="77">
        <v>1</v>
      </c>
      <c r="I3398" s="77" t="s">
        <v>1727</v>
      </c>
      <c r="J3398" s="77">
        <v>30.271128600000001</v>
      </c>
      <c r="K3398" s="77">
        <v>-97.743699500000005</v>
      </c>
      <c r="L3398" s="77">
        <v>0</v>
      </c>
      <c r="M3398" s="77">
        <v>0</v>
      </c>
      <c r="N3398" s="77">
        <v>0</v>
      </c>
      <c r="O3398" s="77">
        <v>0</v>
      </c>
      <c r="P3398" s="87" cm="1">
        <f t="array" ref="P3398">IF($X3398="Non-local",VLOOKUP($E3398,$AI$64:$AW$68,COLUMN($AW:$AW)-COLUMN($AH:$AH),FALSE),IF($X3398="Unknown",VLOOKUP($E3398,$AI$71:$AW$75,COLUMN($AW:$AW)-COLUMN($AH:$AH),FALSE),0))</f>
        <v>0</v>
      </c>
      <c r="Q3398" s="87" cm="1">
        <f t="array" ref="Q3398">IF($X3398="Non-local",VLOOKUP($E3398,$AI$40:$AW$44,COLUMN($AW:$AW)-COLUMN($AH:$AH),FALSE),IF($X3398="Unknown",VLOOKUP($E3398,$AI$47:$AW$51,COLUMN($AW:$AW)-COLUMN($AH:$AH),FALSE),0))</f>
        <v>0</v>
      </c>
      <c r="R3398" s="87" cm="1">
        <f t="array" ref="R3398">IF($X3398="Non-local",VLOOKUP($E3398,$AI$88:$AW$92,COLUMN($AW:$AW)-COLUMN($AH:$AH),FALSE),IF($X3398="Unknown",VLOOKUP($E3398,$AI$95:$AW$99,COLUMN($AW:$AW)-COLUMN($AH:$AH),FALSE),0))</f>
        <v>0</v>
      </c>
      <c r="S3398" s="87" cm="1">
        <f t="array" ref="S3398">VLOOKUP($E3398,$AI$111:$AW$115,COLUMN($AW:$AW)-COLUMN($AH:$AH),FALSE)</f>
        <v>431.69322000000005</v>
      </c>
      <c r="T3398" s="104">
        <f t="shared" si="669"/>
        <v>0</v>
      </c>
      <c r="U3398" s="104">
        <f t="shared" si="670"/>
        <v>431.69322000000005</v>
      </c>
      <c r="V3398" s="87" cm="1">
        <f t="array" ref="V3398">VLOOKUP($E3398,$AI$118:$AW$122,COLUMN($AW:$AW)-COLUMN($AH:$AH),FALSE)</f>
        <v>0</v>
      </c>
      <c r="W3398" s="87" t="str">
        <f t="shared" si="674"/>
        <v>Domestic</v>
      </c>
      <c r="X3398" s="87" t="str">
        <f t="shared" si="675"/>
        <v>Local</v>
      </c>
      <c r="Y3398" s="104"/>
      <c r="Z3398" s="87" t="str">
        <f t="shared" si="671"/>
        <v>USA</v>
      </c>
      <c r="AA3398" s="87" t="str">
        <f t="shared" si="672"/>
        <v>USA</v>
      </c>
      <c r="AB3398" s="82" cm="1">
        <f t="array" ref="AB3398">VLOOKUP(B3398,'GDP per Capita'!$T$2:$V$4235,COLUMN('GDP per Capita'!$V:$V)-COLUMN('GDP per Capita'!$S:$S),FALSE)</f>
        <v>63809.64</v>
      </c>
      <c r="AC3398" s="82">
        <f t="shared" si="667"/>
        <v>63809.64</v>
      </c>
      <c r="AD3398" s="82">
        <f t="shared" si="668"/>
        <v>63809.64</v>
      </c>
      <c r="AE3398" s="88">
        <f t="shared" si="673"/>
        <v>6.765329188505061E-3</v>
      </c>
    </row>
    <row r="3399" spans="1:31">
      <c r="A3399" s="77" t="s">
        <v>34</v>
      </c>
      <c r="B3399" s="77">
        <v>3398</v>
      </c>
      <c r="C3399" s="77" t="s">
        <v>34</v>
      </c>
      <c r="D3399" s="77" t="s">
        <v>34</v>
      </c>
      <c r="E3399" s="77">
        <v>2017</v>
      </c>
      <c r="F3399" s="77">
        <v>0</v>
      </c>
      <c r="G3399" s="77">
        <v>0</v>
      </c>
      <c r="H3399" s="77">
        <v>0</v>
      </c>
      <c r="I3399" s="77" t="s">
        <v>1727</v>
      </c>
      <c r="J3399" s="77">
        <v>30.271128600000001</v>
      </c>
      <c r="K3399" s="77">
        <v>-97.743699500000005</v>
      </c>
      <c r="L3399" s="77">
        <v>4172.1940817414097</v>
      </c>
      <c r="M3399" s="77">
        <v>0.732715597444487</v>
      </c>
      <c r="N3399" s="77">
        <v>1</v>
      </c>
      <c r="O3399" s="77">
        <v>500.66328980896901</v>
      </c>
      <c r="P3399" s="87" cm="1">
        <f t="array" ref="P3399">IF($X3399="Non-local",VLOOKUP($E3399,$AI$64:$AW$68,COLUMN($AW:$AW)-COLUMN($AH:$AH),FALSE),IF($X3399="Unknown",VLOOKUP($E3399,$AI$71:$AW$75,COLUMN($AW:$AW)-COLUMN($AH:$AH),FALSE),0))</f>
        <v>195.05840707964597</v>
      </c>
      <c r="Q3399" s="87" cm="1">
        <f t="array" ref="Q3399">IF($X3399="Non-local",VLOOKUP($E3399,$AI$40:$AW$44,COLUMN($AW:$AW)-COLUMN($AH:$AH),FALSE),IF($X3399="Unknown",VLOOKUP($E3399,$AI$47:$AW$51,COLUMN($AW:$AW)-COLUMN($AH:$AH),FALSE),0))</f>
        <v>466.49837734513267</v>
      </c>
      <c r="R3399" s="87" cm="1">
        <f t="array" ref="R3399">IF($X3399="Non-local",VLOOKUP($E3399,$AI$88:$AW$92,COLUMN($AW:$AW)-COLUMN($AH:$AH),FALSE),IF($X3399="Unknown",VLOOKUP($E3399,$AI$95:$AW$99,COLUMN($AW:$AW)-COLUMN($AH:$AH),FALSE),0))</f>
        <v>0.12027842565742422</v>
      </c>
      <c r="S3399" s="87" cm="1">
        <f t="array" ref="S3399">VLOOKUP($E3399,$AI$111:$AW$115,COLUMN($AW:$AW)-COLUMN($AH:$AH),FALSE)</f>
        <v>431.69322000000005</v>
      </c>
      <c r="T3399" s="104">
        <f t="shared" si="669"/>
        <v>0.85299402310191119</v>
      </c>
      <c r="U3399" s="104">
        <f t="shared" si="670"/>
        <v>1593.9132942337478</v>
      </c>
      <c r="V3399" s="87" cm="1">
        <f t="array" ref="V3399">VLOOKUP($E3399,$AI$118:$AW$122,COLUMN($AW:$AW)-COLUMN($AH:$AH),FALSE)</f>
        <v>0</v>
      </c>
      <c r="W3399" s="87" t="str">
        <f t="shared" si="674"/>
        <v>Unknown</v>
      </c>
      <c r="X3399" s="87" t="str">
        <f t="shared" si="675"/>
        <v>Unknown</v>
      </c>
      <c r="Y3399" s="104"/>
      <c r="Z3399" s="87" t="str">
        <f t="shared" si="671"/>
        <v>Unknown</v>
      </c>
      <c r="AA3399" s="87" t="str">
        <f t="shared" si="672"/>
        <v>Unknown</v>
      </c>
      <c r="AB3399" s="82" t="e" cm="1">
        <f t="array" ref="AB3399">VLOOKUP(B3399,'GDP per Capita'!$T$2:$V$4235,COLUMN('GDP per Capita'!$V:$V)-COLUMN('GDP per Capita'!$S:$S),FALSE)</f>
        <v>#N/A</v>
      </c>
      <c r="AC3399" s="82" t="str">
        <f t="shared" si="667"/>
        <v/>
      </c>
      <c r="AD3399" s="82">
        <f t="shared" si="668"/>
        <v>61228.93767638311</v>
      </c>
      <c r="AE3399" s="88">
        <f t="shared" si="673"/>
        <v>2.6032025945936725E-2</v>
      </c>
    </row>
    <row r="3400" spans="1:31">
      <c r="A3400" s="77" t="s">
        <v>1074</v>
      </c>
      <c r="B3400" s="77">
        <v>3399</v>
      </c>
      <c r="C3400" s="77" t="s">
        <v>29</v>
      </c>
      <c r="D3400" s="77" t="s">
        <v>29</v>
      </c>
      <c r="E3400" s="77">
        <v>2017</v>
      </c>
      <c r="F3400" s="77">
        <v>42.439603900000002</v>
      </c>
      <c r="G3400" s="77">
        <v>-76.496801899999994</v>
      </c>
      <c r="H3400" s="77">
        <v>0</v>
      </c>
      <c r="I3400" s="77" t="s">
        <v>1727</v>
      </c>
      <c r="J3400" s="77">
        <v>30.271128600000001</v>
      </c>
      <c r="K3400" s="77">
        <v>-97.743699500000005</v>
      </c>
      <c r="L3400" s="77">
        <v>4647.8003934590597</v>
      </c>
      <c r="M3400" s="77">
        <v>0.82525048574494597</v>
      </c>
      <c r="N3400" s="77">
        <v>0</v>
      </c>
      <c r="O3400" s="77">
        <v>557.73604721508696</v>
      </c>
      <c r="P3400" s="87" cm="1">
        <f t="array" ref="P3400">IF($X3400="Non-local",VLOOKUP($E3400,$AI$64:$AW$68,COLUMN($AW:$AW)-COLUMN($AH:$AH),FALSE),IF($X3400="Unknown",VLOOKUP($E3400,$AI$71:$AW$75,COLUMN($AW:$AW)-COLUMN($AH:$AH),FALSE),0))</f>
        <v>223.99999999999997</v>
      </c>
      <c r="Q3400" s="87" cm="1">
        <f t="array" ref="Q3400">IF($X3400="Non-local",VLOOKUP($E3400,$AI$40:$AW$44,COLUMN($AW:$AW)-COLUMN($AH:$AH),FALSE),IF($X3400="Unknown",VLOOKUP($E3400,$AI$47:$AW$51,COLUMN($AW:$AW)-COLUMN($AH:$AH),FALSE),0))</f>
        <v>535.71460000000002</v>
      </c>
      <c r="R3400" s="87" cm="1">
        <f t="array" ref="R3400">IF($X3400="Non-local",VLOOKUP($E3400,$AI$88:$AW$92,COLUMN($AW:$AW)-COLUMN($AH:$AH),FALSE),IF($X3400="Unknown",VLOOKUP($E3400,$AI$95:$AW$99,COLUMN($AW:$AW)-COLUMN($AH:$AH),FALSE),0))</f>
        <v>0.13812461483017213</v>
      </c>
      <c r="S3400" s="87" cm="1">
        <f t="array" ref="S3400">VLOOKUP($E3400,$AI$111:$AW$115,COLUMN($AW:$AW)-COLUMN($AH:$AH),FALSE)</f>
        <v>431.69322000000005</v>
      </c>
      <c r="T3400" s="104">
        <f t="shared" si="669"/>
        <v>0.9633751005751181</v>
      </c>
      <c r="U3400" s="104">
        <f t="shared" si="670"/>
        <v>1749.1438672150871</v>
      </c>
      <c r="V3400" s="87" cm="1">
        <f t="array" ref="V3400">VLOOKUP($E3400,$AI$118:$AW$122,COLUMN($AW:$AW)-COLUMN($AH:$AH),FALSE)</f>
        <v>0</v>
      </c>
      <c r="W3400" s="87" t="str">
        <f t="shared" si="674"/>
        <v>Domestic</v>
      </c>
      <c r="X3400" s="87" t="str">
        <f t="shared" si="675"/>
        <v>Non-local</v>
      </c>
      <c r="Y3400" s="104"/>
      <c r="Z3400" s="87" t="str">
        <f t="shared" si="671"/>
        <v>USA</v>
      </c>
      <c r="AA3400" s="87" t="str">
        <f t="shared" si="672"/>
        <v>USA</v>
      </c>
      <c r="AB3400" s="82" cm="1">
        <f t="array" ref="AB3400">VLOOKUP(B3400,'GDP per Capita'!$T$2:$V$4235,COLUMN('GDP per Capita'!$V:$V)-COLUMN('GDP per Capita'!$S:$S),FALSE)</f>
        <v>63809.64</v>
      </c>
      <c r="AC3400" s="82">
        <f t="shared" si="667"/>
        <v>63809.64</v>
      </c>
      <c r="AD3400" s="82">
        <f t="shared" si="668"/>
        <v>63809.64</v>
      </c>
      <c r="AE3400" s="88">
        <f t="shared" si="673"/>
        <v>2.7411906213780347E-2</v>
      </c>
    </row>
    <row r="3401" spans="1:31">
      <c r="A3401" s="77" t="s">
        <v>1449</v>
      </c>
      <c r="B3401" s="77">
        <v>3400</v>
      </c>
      <c r="C3401" s="77" t="s">
        <v>29</v>
      </c>
      <c r="D3401" s="77" t="s">
        <v>29</v>
      </c>
      <c r="E3401" s="77">
        <v>2017</v>
      </c>
      <c r="F3401" s="77">
        <v>30.445959599999998</v>
      </c>
      <c r="G3401" s="77">
        <v>-91.187380000000005</v>
      </c>
      <c r="H3401" s="77">
        <v>0</v>
      </c>
      <c r="I3401" s="77" t="s">
        <v>1727</v>
      </c>
      <c r="J3401" s="77">
        <v>30.271128600000001</v>
      </c>
      <c r="K3401" s="77">
        <v>-97.743699500000005</v>
      </c>
      <c r="L3401" s="77">
        <v>1258.5552795675601</v>
      </c>
      <c r="M3401" s="77">
        <v>0.32781735015664398</v>
      </c>
      <c r="N3401" s="77">
        <v>0</v>
      </c>
      <c r="O3401" s="77">
        <v>241.64261367697199</v>
      </c>
      <c r="P3401" s="87" cm="1">
        <f t="array" ref="P3401">IF($X3401="Non-local",VLOOKUP($E3401,$AI$64:$AW$68,COLUMN($AW:$AW)-COLUMN($AH:$AH),FALSE),IF($X3401="Unknown",VLOOKUP($E3401,$AI$71:$AW$75,COLUMN($AW:$AW)-COLUMN($AH:$AH),FALSE),0))</f>
        <v>223.99999999999997</v>
      </c>
      <c r="Q3401" s="87" cm="1">
        <f t="array" ref="Q3401">IF($X3401="Non-local",VLOOKUP($E3401,$AI$40:$AW$44,COLUMN($AW:$AW)-COLUMN($AH:$AH),FALSE),IF($X3401="Unknown",VLOOKUP($E3401,$AI$47:$AW$51,COLUMN($AW:$AW)-COLUMN($AH:$AH),FALSE),0))</f>
        <v>535.71460000000002</v>
      </c>
      <c r="R3401" s="87" cm="1">
        <f t="array" ref="R3401">IF($X3401="Non-local",VLOOKUP($E3401,$AI$88:$AW$92,COLUMN($AW:$AW)-COLUMN($AH:$AH),FALSE),IF($X3401="Unknown",VLOOKUP($E3401,$AI$95:$AW$99,COLUMN($AW:$AW)-COLUMN($AH:$AH),FALSE),0))</f>
        <v>0.13812461483017213</v>
      </c>
      <c r="S3401" s="87" cm="1">
        <f t="array" ref="S3401">VLOOKUP($E3401,$AI$111:$AW$115,COLUMN($AW:$AW)-COLUMN($AH:$AH),FALSE)</f>
        <v>431.69322000000005</v>
      </c>
      <c r="T3401" s="104">
        <f t="shared" si="669"/>
        <v>0.46594196498681612</v>
      </c>
      <c r="U3401" s="104">
        <f t="shared" si="670"/>
        <v>1433.050433676972</v>
      </c>
      <c r="V3401" s="87" cm="1">
        <f t="array" ref="V3401">VLOOKUP($E3401,$AI$118:$AW$122,COLUMN($AW:$AW)-COLUMN($AH:$AH),FALSE)</f>
        <v>0</v>
      </c>
      <c r="W3401" s="87" t="str">
        <f t="shared" si="674"/>
        <v>Domestic</v>
      </c>
      <c r="X3401" s="87" t="str">
        <f t="shared" si="675"/>
        <v>Non-local</v>
      </c>
      <c r="Y3401" s="104"/>
      <c r="Z3401" s="87" t="str">
        <f t="shared" si="671"/>
        <v>USA</v>
      </c>
      <c r="AA3401" s="87" t="str">
        <f t="shared" si="672"/>
        <v>USA</v>
      </c>
      <c r="AB3401" s="82" cm="1">
        <f t="array" ref="AB3401">VLOOKUP(B3401,'GDP per Capita'!$T$2:$V$4235,COLUMN('GDP per Capita'!$V:$V)-COLUMN('GDP per Capita'!$S:$S),FALSE)</f>
        <v>63809.64</v>
      </c>
      <c r="AC3401" s="82">
        <f t="shared" si="667"/>
        <v>63809.64</v>
      </c>
      <c r="AD3401" s="82">
        <f t="shared" si="668"/>
        <v>63809.64</v>
      </c>
      <c r="AE3401" s="88">
        <f t="shared" si="673"/>
        <v>2.2458212171028891E-2</v>
      </c>
    </row>
    <row r="3402" spans="1:31">
      <c r="A3402" s="77" t="s">
        <v>938</v>
      </c>
      <c r="B3402" s="77">
        <v>3401</v>
      </c>
      <c r="C3402" s="77" t="s">
        <v>29</v>
      </c>
      <c r="D3402" s="77" t="s">
        <v>29</v>
      </c>
      <c r="E3402" s="77">
        <v>2017</v>
      </c>
      <c r="F3402" s="77">
        <v>43.074760999999903</v>
      </c>
      <c r="G3402" s="77">
        <v>-89.383761300000003</v>
      </c>
      <c r="H3402" s="77">
        <v>0</v>
      </c>
      <c r="I3402" s="77" t="s">
        <v>1727</v>
      </c>
      <c r="J3402" s="77">
        <v>30.271128600000001</v>
      </c>
      <c r="K3402" s="77">
        <v>-97.743699500000005</v>
      </c>
      <c r="L3402" s="77">
        <v>3210.1598512304399</v>
      </c>
      <c r="M3402" s="77">
        <v>0.59638191060935697</v>
      </c>
      <c r="N3402" s="77">
        <v>0</v>
      </c>
      <c r="O3402" s="77">
        <v>616.35069143624503</v>
      </c>
      <c r="P3402" s="87" cm="1">
        <f t="array" ref="P3402">IF($X3402="Non-local",VLOOKUP($E3402,$AI$64:$AW$68,COLUMN($AW:$AW)-COLUMN($AH:$AH),FALSE),IF($X3402="Unknown",VLOOKUP($E3402,$AI$71:$AW$75,COLUMN($AW:$AW)-COLUMN($AH:$AH),FALSE),0))</f>
        <v>223.99999999999997</v>
      </c>
      <c r="Q3402" s="87" cm="1">
        <f t="array" ref="Q3402">IF($X3402="Non-local",VLOOKUP($E3402,$AI$40:$AW$44,COLUMN($AW:$AW)-COLUMN($AH:$AH),FALSE),IF($X3402="Unknown",VLOOKUP($E3402,$AI$47:$AW$51,COLUMN($AW:$AW)-COLUMN($AH:$AH),FALSE),0))</f>
        <v>535.71460000000002</v>
      </c>
      <c r="R3402" s="87" cm="1">
        <f t="array" ref="R3402">IF($X3402="Non-local",VLOOKUP($E3402,$AI$88:$AW$92,COLUMN($AW:$AW)-COLUMN($AH:$AH),FALSE),IF($X3402="Unknown",VLOOKUP($E3402,$AI$95:$AW$99,COLUMN($AW:$AW)-COLUMN($AH:$AH),FALSE),0))</f>
        <v>0.13812461483017213</v>
      </c>
      <c r="S3402" s="87" cm="1">
        <f t="array" ref="S3402">VLOOKUP($E3402,$AI$111:$AW$115,COLUMN($AW:$AW)-COLUMN($AH:$AH),FALSE)</f>
        <v>431.69322000000005</v>
      </c>
      <c r="T3402" s="104">
        <f t="shared" si="669"/>
        <v>0.7345065254395291</v>
      </c>
      <c r="U3402" s="104">
        <f t="shared" si="670"/>
        <v>1807.758511436245</v>
      </c>
      <c r="V3402" s="87" cm="1">
        <f t="array" ref="V3402">VLOOKUP($E3402,$AI$118:$AW$122,COLUMN($AW:$AW)-COLUMN($AH:$AH),FALSE)</f>
        <v>0</v>
      </c>
      <c r="W3402" s="87" t="str">
        <f t="shared" si="674"/>
        <v>Domestic</v>
      </c>
      <c r="X3402" s="87" t="str">
        <f t="shared" si="675"/>
        <v>Non-local</v>
      </c>
      <c r="Y3402" s="104"/>
      <c r="Z3402" s="87" t="str">
        <f t="shared" si="671"/>
        <v>USA</v>
      </c>
      <c r="AA3402" s="87" t="str">
        <f t="shared" si="672"/>
        <v>USA</v>
      </c>
      <c r="AB3402" s="82" cm="1">
        <f t="array" ref="AB3402">VLOOKUP(B3402,'GDP per Capita'!$T$2:$V$4235,COLUMN('GDP per Capita'!$V:$V)-COLUMN('GDP per Capita'!$S:$S),FALSE)</f>
        <v>63809.64</v>
      </c>
      <c r="AC3402" s="82">
        <f t="shared" si="667"/>
        <v>63809.64</v>
      </c>
      <c r="AD3402" s="82">
        <f t="shared" si="668"/>
        <v>63809.64</v>
      </c>
      <c r="AE3402" s="88">
        <f t="shared" si="673"/>
        <v>2.8330492249074669E-2</v>
      </c>
    </row>
    <row r="3403" spans="1:31">
      <c r="A3403" s="77" t="s">
        <v>1765</v>
      </c>
      <c r="B3403" s="77">
        <v>3402</v>
      </c>
      <c r="C3403" s="77" t="s">
        <v>29</v>
      </c>
      <c r="D3403" s="77" t="s">
        <v>29</v>
      </c>
      <c r="E3403" s="77">
        <v>2017</v>
      </c>
      <c r="F3403" s="77">
        <v>31.549333000000001</v>
      </c>
      <c r="G3403" s="77">
        <v>-97.146669500000002</v>
      </c>
      <c r="H3403" s="77">
        <v>0</v>
      </c>
      <c r="I3403" s="77" t="s">
        <v>1727</v>
      </c>
      <c r="J3403" s="77">
        <v>30.271128600000001</v>
      </c>
      <c r="K3403" s="77">
        <v>-97.743699500000005</v>
      </c>
      <c r="L3403" s="77">
        <v>306.23446841237802</v>
      </c>
      <c r="M3403" s="77">
        <v>0.20206836255976399</v>
      </c>
      <c r="N3403" s="77">
        <v>0</v>
      </c>
      <c r="O3403" s="77">
        <v>58.797017935176598</v>
      </c>
      <c r="P3403" s="87" cm="1">
        <f t="array" ref="P3403">IF($X3403="Non-local",VLOOKUP($E3403,$AI$64:$AW$68,COLUMN($AW:$AW)-COLUMN($AH:$AH),FALSE),IF($X3403="Unknown",VLOOKUP($E3403,$AI$71:$AW$75,COLUMN($AW:$AW)-COLUMN($AH:$AH),FALSE),0))</f>
        <v>223.99999999999997</v>
      </c>
      <c r="Q3403" s="87" cm="1">
        <f t="array" ref="Q3403">IF($X3403="Non-local",VLOOKUP($E3403,$AI$40:$AW$44,COLUMN($AW:$AW)-COLUMN($AH:$AH),FALSE),IF($X3403="Unknown",VLOOKUP($E3403,$AI$47:$AW$51,COLUMN($AW:$AW)-COLUMN($AH:$AH),FALSE),0))</f>
        <v>535.71460000000002</v>
      </c>
      <c r="R3403" s="87" cm="1">
        <f t="array" ref="R3403">IF($X3403="Non-local",VLOOKUP($E3403,$AI$88:$AW$92,COLUMN($AW:$AW)-COLUMN($AH:$AH),FALSE),IF($X3403="Unknown",VLOOKUP($E3403,$AI$95:$AW$99,COLUMN($AW:$AW)-COLUMN($AH:$AH),FALSE),0))</f>
        <v>0.13812461483017213</v>
      </c>
      <c r="S3403" s="87" cm="1">
        <f t="array" ref="S3403">VLOOKUP($E3403,$AI$111:$AW$115,COLUMN($AW:$AW)-COLUMN($AH:$AH),FALSE)</f>
        <v>431.69322000000005</v>
      </c>
      <c r="T3403" s="104">
        <f t="shared" si="669"/>
        <v>0.34019297738993615</v>
      </c>
      <c r="U3403" s="104">
        <f t="shared" si="670"/>
        <v>1250.2048379351766</v>
      </c>
      <c r="V3403" s="87" cm="1">
        <f t="array" ref="V3403">VLOOKUP($E3403,$AI$118:$AW$122,COLUMN($AW:$AW)-COLUMN($AH:$AH),FALSE)</f>
        <v>0</v>
      </c>
      <c r="W3403" s="87" t="str">
        <f t="shared" si="674"/>
        <v>Domestic</v>
      </c>
      <c r="X3403" s="87" t="str">
        <f t="shared" si="675"/>
        <v>Non-local</v>
      </c>
      <c r="Y3403" s="104"/>
      <c r="Z3403" s="87" t="str">
        <f t="shared" si="671"/>
        <v>USA</v>
      </c>
      <c r="AA3403" s="87" t="str">
        <f t="shared" si="672"/>
        <v>USA</v>
      </c>
      <c r="AB3403" s="82" cm="1">
        <f t="array" ref="AB3403">VLOOKUP(B3403,'GDP per Capita'!$T$2:$V$4235,COLUMN('GDP per Capita'!$V:$V)-COLUMN('GDP per Capita'!$S:$S),FALSE)</f>
        <v>63809.64</v>
      </c>
      <c r="AC3403" s="82">
        <f t="shared" si="667"/>
        <v>63809.64</v>
      </c>
      <c r="AD3403" s="82">
        <f t="shared" si="668"/>
        <v>63809.64</v>
      </c>
      <c r="AE3403" s="88">
        <f t="shared" si="673"/>
        <v>1.959272670924294E-2</v>
      </c>
    </row>
    <row r="3404" spans="1:31">
      <c r="A3404" s="77" t="s">
        <v>1748</v>
      </c>
      <c r="B3404" s="77">
        <v>3403</v>
      </c>
      <c r="C3404" s="77" t="s">
        <v>29</v>
      </c>
      <c r="D3404" s="77" t="s">
        <v>29</v>
      </c>
      <c r="E3404" s="77">
        <v>2017</v>
      </c>
      <c r="F3404" s="77">
        <v>40.617891499999999</v>
      </c>
      <c r="G3404" s="77">
        <v>-75.378652099999996</v>
      </c>
      <c r="H3404" s="77">
        <v>0</v>
      </c>
      <c r="I3404" s="77" t="s">
        <v>1727</v>
      </c>
      <c r="J3404" s="77">
        <v>30.271128600000001</v>
      </c>
      <c r="K3404" s="77">
        <v>-97.743699500000005</v>
      </c>
      <c r="L3404" s="77">
        <v>4640.0430343149801</v>
      </c>
      <c r="M3404" s="77">
        <v>0.82401553466922794</v>
      </c>
      <c r="N3404" s="77">
        <v>0</v>
      </c>
      <c r="O3404" s="77">
        <v>556.80516411779695</v>
      </c>
      <c r="P3404" s="87" cm="1">
        <f t="array" ref="P3404">IF($X3404="Non-local",VLOOKUP($E3404,$AI$64:$AW$68,COLUMN($AW:$AW)-COLUMN($AH:$AH),FALSE),IF($X3404="Unknown",VLOOKUP($E3404,$AI$71:$AW$75,COLUMN($AW:$AW)-COLUMN($AH:$AH),FALSE),0))</f>
        <v>223.99999999999997</v>
      </c>
      <c r="Q3404" s="87" cm="1">
        <f t="array" ref="Q3404">IF($X3404="Non-local",VLOOKUP($E3404,$AI$40:$AW$44,COLUMN($AW:$AW)-COLUMN($AH:$AH),FALSE),IF($X3404="Unknown",VLOOKUP($E3404,$AI$47:$AW$51,COLUMN($AW:$AW)-COLUMN($AH:$AH),FALSE),0))</f>
        <v>535.71460000000002</v>
      </c>
      <c r="R3404" s="87" cm="1">
        <f t="array" ref="R3404">IF($X3404="Non-local",VLOOKUP($E3404,$AI$88:$AW$92,COLUMN($AW:$AW)-COLUMN($AH:$AH),FALSE),IF($X3404="Unknown",VLOOKUP($E3404,$AI$95:$AW$99,COLUMN($AW:$AW)-COLUMN($AH:$AH),FALSE),0))</f>
        <v>0.13812461483017213</v>
      </c>
      <c r="S3404" s="87" cm="1">
        <f t="array" ref="S3404">VLOOKUP($E3404,$AI$111:$AW$115,COLUMN($AW:$AW)-COLUMN($AH:$AH),FALSE)</f>
        <v>431.69322000000005</v>
      </c>
      <c r="T3404" s="104">
        <f t="shared" si="669"/>
        <v>0.96214014949940008</v>
      </c>
      <c r="U3404" s="104">
        <f t="shared" si="670"/>
        <v>1748.2129841177971</v>
      </c>
      <c r="V3404" s="87" cm="1">
        <f t="array" ref="V3404">VLOOKUP($E3404,$AI$118:$AW$122,COLUMN($AW:$AW)-COLUMN($AH:$AH),FALSE)</f>
        <v>0</v>
      </c>
      <c r="W3404" s="87" t="str">
        <f t="shared" si="674"/>
        <v>Domestic</v>
      </c>
      <c r="X3404" s="87" t="str">
        <f t="shared" si="675"/>
        <v>Non-local</v>
      </c>
      <c r="Y3404" s="104"/>
      <c r="Z3404" s="87" t="str">
        <f t="shared" si="671"/>
        <v>USA</v>
      </c>
      <c r="AA3404" s="87" t="str">
        <f t="shared" si="672"/>
        <v>USA</v>
      </c>
      <c r="AB3404" s="82" cm="1">
        <f t="array" ref="AB3404">VLOOKUP(B3404,'GDP per Capita'!$T$2:$V$4235,COLUMN('GDP per Capita'!$V:$V)-COLUMN('GDP per Capita'!$S:$S),FALSE)</f>
        <v>63809.64</v>
      </c>
      <c r="AC3404" s="82">
        <f t="shared" si="667"/>
        <v>63809.64</v>
      </c>
      <c r="AD3404" s="82">
        <f t="shared" si="668"/>
        <v>63809.64</v>
      </c>
      <c r="AE3404" s="88">
        <f t="shared" si="673"/>
        <v>2.7397317773894307E-2</v>
      </c>
    </row>
    <row r="3405" spans="1:31">
      <c r="A3405" s="77" t="s">
        <v>964</v>
      </c>
      <c r="B3405" s="77">
        <v>3404</v>
      </c>
      <c r="C3405" s="77" t="s">
        <v>29</v>
      </c>
      <c r="D3405" s="77" t="s">
        <v>29</v>
      </c>
      <c r="E3405" s="77">
        <v>2017</v>
      </c>
      <c r="F3405" s="77">
        <v>30.271128600000001</v>
      </c>
      <c r="G3405" s="77">
        <v>-97.743699500000005</v>
      </c>
      <c r="H3405" s="77">
        <v>1</v>
      </c>
      <c r="I3405" s="77" t="s">
        <v>1727</v>
      </c>
      <c r="J3405" s="77">
        <v>30.271128600000001</v>
      </c>
      <c r="K3405" s="77">
        <v>-97.743699500000005</v>
      </c>
      <c r="L3405" s="77">
        <v>0</v>
      </c>
      <c r="M3405" s="77">
        <v>0</v>
      </c>
      <c r="N3405" s="77">
        <v>0</v>
      </c>
      <c r="O3405" s="77">
        <v>0</v>
      </c>
      <c r="P3405" s="87" cm="1">
        <f t="array" ref="P3405">IF($X3405="Non-local",VLOOKUP($E3405,$AI$64:$AW$68,COLUMN($AW:$AW)-COLUMN($AH:$AH),FALSE),IF($X3405="Unknown",VLOOKUP($E3405,$AI$71:$AW$75,COLUMN($AW:$AW)-COLUMN($AH:$AH),FALSE),0))</f>
        <v>0</v>
      </c>
      <c r="Q3405" s="87" cm="1">
        <f t="array" ref="Q3405">IF($X3405="Non-local",VLOOKUP($E3405,$AI$40:$AW$44,COLUMN($AW:$AW)-COLUMN($AH:$AH),FALSE),IF($X3405="Unknown",VLOOKUP($E3405,$AI$47:$AW$51,COLUMN($AW:$AW)-COLUMN($AH:$AH),FALSE),0))</f>
        <v>0</v>
      </c>
      <c r="R3405" s="87" cm="1">
        <f t="array" ref="R3405">IF($X3405="Non-local",VLOOKUP($E3405,$AI$88:$AW$92,COLUMN($AW:$AW)-COLUMN($AH:$AH),FALSE),IF($X3405="Unknown",VLOOKUP($E3405,$AI$95:$AW$99,COLUMN($AW:$AW)-COLUMN($AH:$AH),FALSE),0))</f>
        <v>0</v>
      </c>
      <c r="S3405" s="87" cm="1">
        <f t="array" ref="S3405">VLOOKUP($E3405,$AI$111:$AW$115,COLUMN($AW:$AW)-COLUMN($AH:$AH),FALSE)</f>
        <v>431.69322000000005</v>
      </c>
      <c r="T3405" s="104">
        <f t="shared" si="669"/>
        <v>0</v>
      </c>
      <c r="U3405" s="104">
        <f t="shared" si="670"/>
        <v>431.69322000000005</v>
      </c>
      <c r="V3405" s="87" cm="1">
        <f t="array" ref="V3405">VLOOKUP($E3405,$AI$118:$AW$122,COLUMN($AW:$AW)-COLUMN($AH:$AH),FALSE)</f>
        <v>0</v>
      </c>
      <c r="W3405" s="87" t="str">
        <f t="shared" si="674"/>
        <v>Domestic</v>
      </c>
      <c r="X3405" s="87" t="str">
        <f t="shared" si="675"/>
        <v>Local</v>
      </c>
      <c r="Y3405" s="104"/>
      <c r="Z3405" s="87" t="str">
        <f t="shared" si="671"/>
        <v>USA</v>
      </c>
      <c r="AA3405" s="87" t="str">
        <f t="shared" si="672"/>
        <v>USA</v>
      </c>
      <c r="AB3405" s="82" cm="1">
        <f t="array" ref="AB3405">VLOOKUP(B3405,'GDP per Capita'!$T$2:$V$4235,COLUMN('GDP per Capita'!$V:$V)-COLUMN('GDP per Capita'!$S:$S),FALSE)</f>
        <v>63809.64</v>
      </c>
      <c r="AC3405" s="82">
        <f t="shared" si="667"/>
        <v>63809.64</v>
      </c>
      <c r="AD3405" s="82">
        <f t="shared" si="668"/>
        <v>63809.64</v>
      </c>
      <c r="AE3405" s="88">
        <f t="shared" si="673"/>
        <v>6.765329188505061E-3</v>
      </c>
    </row>
    <row r="3406" spans="1:31">
      <c r="A3406" s="77" t="s">
        <v>964</v>
      </c>
      <c r="B3406" s="77">
        <v>3405</v>
      </c>
      <c r="C3406" s="77" t="s">
        <v>29</v>
      </c>
      <c r="D3406" s="77" t="s">
        <v>29</v>
      </c>
      <c r="E3406" s="77">
        <v>2017</v>
      </c>
      <c r="F3406" s="77">
        <v>30.271128600000001</v>
      </c>
      <c r="G3406" s="77">
        <v>-97.743699500000005</v>
      </c>
      <c r="H3406" s="77">
        <v>1</v>
      </c>
      <c r="I3406" s="77" t="s">
        <v>1727</v>
      </c>
      <c r="J3406" s="77">
        <v>30.271128600000001</v>
      </c>
      <c r="K3406" s="77">
        <v>-97.743699500000005</v>
      </c>
      <c r="L3406" s="77">
        <v>0</v>
      </c>
      <c r="M3406" s="77">
        <v>0</v>
      </c>
      <c r="N3406" s="77">
        <v>0</v>
      </c>
      <c r="O3406" s="77">
        <v>0</v>
      </c>
      <c r="P3406" s="87" cm="1">
        <f t="array" ref="P3406">IF($X3406="Non-local",VLOOKUP($E3406,$AI$64:$AW$68,COLUMN($AW:$AW)-COLUMN($AH:$AH),FALSE),IF($X3406="Unknown",VLOOKUP($E3406,$AI$71:$AW$75,COLUMN($AW:$AW)-COLUMN($AH:$AH),FALSE),0))</f>
        <v>0</v>
      </c>
      <c r="Q3406" s="87" cm="1">
        <f t="array" ref="Q3406">IF($X3406="Non-local",VLOOKUP($E3406,$AI$40:$AW$44,COLUMN($AW:$AW)-COLUMN($AH:$AH),FALSE),IF($X3406="Unknown",VLOOKUP($E3406,$AI$47:$AW$51,COLUMN($AW:$AW)-COLUMN($AH:$AH),FALSE),0))</f>
        <v>0</v>
      </c>
      <c r="R3406" s="87" cm="1">
        <f t="array" ref="R3406">IF($X3406="Non-local",VLOOKUP($E3406,$AI$88:$AW$92,COLUMN($AW:$AW)-COLUMN($AH:$AH),FALSE),IF($X3406="Unknown",VLOOKUP($E3406,$AI$95:$AW$99,COLUMN($AW:$AW)-COLUMN($AH:$AH),FALSE),0))</f>
        <v>0</v>
      </c>
      <c r="S3406" s="87" cm="1">
        <f t="array" ref="S3406">VLOOKUP($E3406,$AI$111:$AW$115,COLUMN($AW:$AW)-COLUMN($AH:$AH),FALSE)</f>
        <v>431.69322000000005</v>
      </c>
      <c r="T3406" s="104">
        <f t="shared" si="669"/>
        <v>0</v>
      </c>
      <c r="U3406" s="104">
        <f t="shared" si="670"/>
        <v>431.69322000000005</v>
      </c>
      <c r="V3406" s="87" cm="1">
        <f t="array" ref="V3406">VLOOKUP($E3406,$AI$118:$AW$122,COLUMN($AW:$AW)-COLUMN($AH:$AH),FALSE)</f>
        <v>0</v>
      </c>
      <c r="W3406" s="87" t="str">
        <f t="shared" si="674"/>
        <v>Domestic</v>
      </c>
      <c r="X3406" s="87" t="str">
        <f t="shared" si="675"/>
        <v>Local</v>
      </c>
      <c r="Y3406" s="104"/>
      <c r="Z3406" s="87" t="str">
        <f t="shared" si="671"/>
        <v>USA</v>
      </c>
      <c r="AA3406" s="87" t="str">
        <f t="shared" si="672"/>
        <v>USA</v>
      </c>
      <c r="AB3406" s="82" cm="1">
        <f t="array" ref="AB3406">VLOOKUP(B3406,'GDP per Capita'!$T$2:$V$4235,COLUMN('GDP per Capita'!$V:$V)-COLUMN('GDP per Capita'!$S:$S),FALSE)</f>
        <v>63809.64</v>
      </c>
      <c r="AC3406" s="82">
        <f t="shared" si="667"/>
        <v>63809.64</v>
      </c>
      <c r="AD3406" s="82">
        <f t="shared" si="668"/>
        <v>63809.64</v>
      </c>
      <c r="AE3406" s="88">
        <f t="shared" si="673"/>
        <v>6.765329188505061E-3</v>
      </c>
    </row>
    <row r="3407" spans="1:31">
      <c r="A3407" s="77" t="s">
        <v>1639</v>
      </c>
      <c r="B3407" s="77">
        <v>3406</v>
      </c>
      <c r="C3407" s="77" t="s">
        <v>29</v>
      </c>
      <c r="D3407" s="77" t="s">
        <v>29</v>
      </c>
      <c r="E3407" s="77">
        <v>2017</v>
      </c>
      <c r="F3407" s="77">
        <v>40.116420499999997</v>
      </c>
      <c r="G3407" s="77">
        <v>-88.2433829</v>
      </c>
      <c r="H3407" s="77">
        <v>0</v>
      </c>
      <c r="I3407" s="77" t="s">
        <v>1727</v>
      </c>
      <c r="J3407" s="77">
        <v>30.271128600000001</v>
      </c>
      <c r="K3407" s="77">
        <v>-97.743699500000005</v>
      </c>
      <c r="L3407" s="77">
        <v>2784.6677074066902</v>
      </c>
      <c r="M3407" s="77">
        <v>0.52933252289239396</v>
      </c>
      <c r="N3407" s="77">
        <v>0</v>
      </c>
      <c r="O3407" s="77">
        <v>534.656199822085</v>
      </c>
      <c r="P3407" s="87" cm="1">
        <f t="array" ref="P3407">IF($X3407="Non-local",VLOOKUP($E3407,$AI$64:$AW$68,COLUMN($AW:$AW)-COLUMN($AH:$AH),FALSE),IF($X3407="Unknown",VLOOKUP($E3407,$AI$71:$AW$75,COLUMN($AW:$AW)-COLUMN($AH:$AH),FALSE),0))</f>
        <v>223.99999999999997</v>
      </c>
      <c r="Q3407" s="87" cm="1">
        <f t="array" ref="Q3407">IF($X3407="Non-local",VLOOKUP($E3407,$AI$40:$AW$44,COLUMN($AW:$AW)-COLUMN($AH:$AH),FALSE),IF($X3407="Unknown",VLOOKUP($E3407,$AI$47:$AW$51,COLUMN($AW:$AW)-COLUMN($AH:$AH),FALSE),0))</f>
        <v>535.71460000000002</v>
      </c>
      <c r="R3407" s="87" cm="1">
        <f t="array" ref="R3407">IF($X3407="Non-local",VLOOKUP($E3407,$AI$88:$AW$92,COLUMN($AW:$AW)-COLUMN($AH:$AH),FALSE),IF($X3407="Unknown",VLOOKUP($E3407,$AI$95:$AW$99,COLUMN($AW:$AW)-COLUMN($AH:$AH),FALSE),0))</f>
        <v>0.13812461483017213</v>
      </c>
      <c r="S3407" s="87" cm="1">
        <f t="array" ref="S3407">VLOOKUP($E3407,$AI$111:$AW$115,COLUMN($AW:$AW)-COLUMN($AH:$AH),FALSE)</f>
        <v>431.69322000000005</v>
      </c>
      <c r="T3407" s="104">
        <f t="shared" si="669"/>
        <v>0.6674571377225661</v>
      </c>
      <c r="U3407" s="104">
        <f t="shared" si="670"/>
        <v>1726.0640198220851</v>
      </c>
      <c r="V3407" s="87" cm="1">
        <f t="array" ref="V3407">VLOOKUP($E3407,$AI$118:$AW$122,COLUMN($AW:$AW)-COLUMN($AH:$AH),FALSE)</f>
        <v>0</v>
      </c>
      <c r="W3407" s="87" t="str">
        <f t="shared" si="674"/>
        <v>Domestic</v>
      </c>
      <c r="X3407" s="87" t="str">
        <f t="shared" si="675"/>
        <v>Non-local</v>
      </c>
      <c r="Y3407" s="104"/>
      <c r="Z3407" s="87" t="str">
        <f t="shared" si="671"/>
        <v>USA</v>
      </c>
      <c r="AA3407" s="87" t="str">
        <f t="shared" si="672"/>
        <v>USA</v>
      </c>
      <c r="AB3407" s="82" cm="1">
        <f t="array" ref="AB3407">VLOOKUP(B3407,'GDP per Capita'!$T$2:$V$4235,COLUMN('GDP per Capita'!$V:$V)-COLUMN('GDP per Capita'!$S:$S),FALSE)</f>
        <v>63809.64</v>
      </c>
      <c r="AC3407" s="82">
        <f t="shared" si="667"/>
        <v>63809.64</v>
      </c>
      <c r="AD3407" s="82">
        <f t="shared" si="668"/>
        <v>63809.64</v>
      </c>
      <c r="AE3407" s="88">
        <f t="shared" si="673"/>
        <v>2.7050207771460319E-2</v>
      </c>
    </row>
    <row r="3408" spans="1:31">
      <c r="A3408" s="77" t="s">
        <v>1158</v>
      </c>
      <c r="B3408" s="77">
        <v>3407</v>
      </c>
      <c r="C3408" s="77" t="s">
        <v>332</v>
      </c>
      <c r="D3408" s="77" t="s">
        <v>31</v>
      </c>
      <c r="E3408" s="77">
        <v>2017</v>
      </c>
      <c r="F3408" s="77">
        <v>50.3739895</v>
      </c>
      <c r="G3408" s="77">
        <v>4.7747618790898096</v>
      </c>
      <c r="H3408" s="77">
        <v>0</v>
      </c>
      <c r="I3408" s="77" t="s">
        <v>1727</v>
      </c>
      <c r="J3408" s="77">
        <v>30.271128600000001</v>
      </c>
      <c r="K3408" s="77">
        <v>-97.743699500000005</v>
      </c>
      <c r="L3408" s="77">
        <v>16546.447841680099</v>
      </c>
      <c r="M3408" s="77">
        <v>2.5496534043506598</v>
      </c>
      <c r="N3408" s="77">
        <v>0</v>
      </c>
      <c r="O3408" s="77">
        <v>1737.3770233764101</v>
      </c>
      <c r="P3408" s="87" cm="1">
        <f t="array" ref="P3408">IF($X3408="Non-local",VLOOKUP($E3408,$AI$64:$AW$68,COLUMN($AW:$AW)-COLUMN($AH:$AH),FALSE),IF($X3408="Unknown",VLOOKUP($E3408,$AI$71:$AW$75,COLUMN($AW:$AW)-COLUMN($AH:$AH),FALSE),0))</f>
        <v>223.99999999999997</v>
      </c>
      <c r="Q3408" s="87" cm="1">
        <f t="array" ref="Q3408">IF($X3408="Non-local",VLOOKUP($E3408,$AI$40:$AW$44,COLUMN($AW:$AW)-COLUMN($AH:$AH),FALSE),IF($X3408="Unknown",VLOOKUP($E3408,$AI$47:$AW$51,COLUMN($AW:$AW)-COLUMN($AH:$AH),FALSE),0))</f>
        <v>535.71460000000002</v>
      </c>
      <c r="R3408" s="87" cm="1">
        <f t="array" ref="R3408">IF($X3408="Non-local",VLOOKUP($E3408,$AI$88:$AW$92,COLUMN($AW:$AW)-COLUMN($AH:$AH),FALSE),IF($X3408="Unknown",VLOOKUP($E3408,$AI$95:$AW$99,COLUMN($AW:$AW)-COLUMN($AH:$AH),FALSE),0))</f>
        <v>0.13812461483017213</v>
      </c>
      <c r="S3408" s="87" cm="1">
        <f t="array" ref="S3408">VLOOKUP($E3408,$AI$111:$AW$115,COLUMN($AW:$AW)-COLUMN($AH:$AH),FALSE)</f>
        <v>431.69322000000005</v>
      </c>
      <c r="T3408" s="104">
        <f t="shared" si="669"/>
        <v>2.6877780191808318</v>
      </c>
      <c r="U3408" s="104">
        <f t="shared" si="670"/>
        <v>2928.7848433764102</v>
      </c>
      <c r="V3408" s="87" cm="1">
        <f t="array" ref="V3408">VLOOKUP($E3408,$AI$118:$AW$122,COLUMN($AW:$AW)-COLUMN($AH:$AH),FALSE)</f>
        <v>0</v>
      </c>
      <c r="W3408" s="87" t="str">
        <f t="shared" si="674"/>
        <v>International</v>
      </c>
      <c r="X3408" s="87" t="str">
        <f t="shared" si="675"/>
        <v>Non-local</v>
      </c>
      <c r="Y3408" s="104"/>
      <c r="Z3408" s="87" t="str">
        <f t="shared" si="671"/>
        <v>Belgium</v>
      </c>
      <c r="AA3408" s="87" t="str">
        <f t="shared" si="672"/>
        <v>Europe</v>
      </c>
      <c r="AB3408" s="82" cm="1">
        <f t="array" ref="AB3408">VLOOKUP(B3408,'GDP per Capita'!$T$2:$V$4235,COLUMN('GDP per Capita'!$V:$V)-COLUMN('GDP per Capita'!$S:$S),FALSE)</f>
        <v>47811.55</v>
      </c>
      <c r="AC3408" s="82">
        <f t="shared" si="667"/>
        <v>47811.55</v>
      </c>
      <c r="AD3408" s="82">
        <f t="shared" si="668"/>
        <v>47811.55</v>
      </c>
      <c r="AE3408" s="88">
        <f t="shared" si="673"/>
        <v>6.1256847840666324E-2</v>
      </c>
    </row>
    <row r="3409" spans="1:31">
      <c r="A3409" s="77" t="s">
        <v>1087</v>
      </c>
      <c r="B3409" s="77">
        <v>3408</v>
      </c>
      <c r="C3409" s="77" t="s">
        <v>29</v>
      </c>
      <c r="D3409" s="77" t="s">
        <v>29</v>
      </c>
      <c r="E3409" s="77">
        <v>2017</v>
      </c>
      <c r="F3409" s="77">
        <v>33.9597677</v>
      </c>
      <c r="G3409" s="77">
        <v>-83.376397999999995</v>
      </c>
      <c r="H3409" s="77">
        <v>0</v>
      </c>
      <c r="I3409" s="77" t="s">
        <v>1727</v>
      </c>
      <c r="J3409" s="77">
        <v>30.271128600000001</v>
      </c>
      <c r="K3409" s="77">
        <v>-97.743699500000005</v>
      </c>
      <c r="L3409" s="77">
        <v>2824.9137083064302</v>
      </c>
      <c r="M3409" s="77">
        <v>0.53505174272829603</v>
      </c>
      <c r="N3409" s="77">
        <v>0</v>
      </c>
      <c r="O3409" s="77">
        <v>542.38343199483495</v>
      </c>
      <c r="P3409" s="87" cm="1">
        <f t="array" ref="P3409">IF($X3409="Non-local",VLOOKUP($E3409,$AI$64:$AW$68,COLUMN($AW:$AW)-COLUMN($AH:$AH),FALSE),IF($X3409="Unknown",VLOOKUP($E3409,$AI$71:$AW$75,COLUMN($AW:$AW)-COLUMN($AH:$AH),FALSE),0))</f>
        <v>223.99999999999997</v>
      </c>
      <c r="Q3409" s="87" cm="1">
        <f t="array" ref="Q3409">IF($X3409="Non-local",VLOOKUP($E3409,$AI$40:$AW$44,COLUMN($AW:$AW)-COLUMN($AH:$AH),FALSE),IF($X3409="Unknown",VLOOKUP($E3409,$AI$47:$AW$51,COLUMN($AW:$AW)-COLUMN($AH:$AH),FALSE),0))</f>
        <v>535.71460000000002</v>
      </c>
      <c r="R3409" s="87" cm="1">
        <f t="array" ref="R3409">IF($X3409="Non-local",VLOOKUP($E3409,$AI$88:$AW$92,COLUMN($AW:$AW)-COLUMN($AH:$AH),FALSE),IF($X3409="Unknown",VLOOKUP($E3409,$AI$95:$AW$99,COLUMN($AW:$AW)-COLUMN($AH:$AH),FALSE),0))</f>
        <v>0.13812461483017213</v>
      </c>
      <c r="S3409" s="87" cm="1">
        <f t="array" ref="S3409">VLOOKUP($E3409,$AI$111:$AW$115,COLUMN($AW:$AW)-COLUMN($AH:$AH),FALSE)</f>
        <v>431.69322000000005</v>
      </c>
      <c r="T3409" s="104">
        <f t="shared" si="669"/>
        <v>0.67317635755846816</v>
      </c>
      <c r="U3409" s="104">
        <f t="shared" si="670"/>
        <v>1733.791251994835</v>
      </c>
      <c r="V3409" s="87" cm="1">
        <f t="array" ref="V3409">VLOOKUP($E3409,$AI$118:$AW$122,COLUMN($AW:$AW)-COLUMN($AH:$AH),FALSE)</f>
        <v>0</v>
      </c>
      <c r="W3409" s="87" t="str">
        <f t="shared" si="674"/>
        <v>Domestic</v>
      </c>
      <c r="X3409" s="87" t="str">
        <f t="shared" si="675"/>
        <v>Non-local</v>
      </c>
      <c r="Y3409" s="104"/>
      <c r="Z3409" s="87" t="str">
        <f t="shared" si="671"/>
        <v>USA</v>
      </c>
      <c r="AA3409" s="87" t="str">
        <f t="shared" si="672"/>
        <v>USA</v>
      </c>
      <c r="AB3409" s="82" cm="1">
        <f t="array" ref="AB3409">VLOOKUP(B3409,'GDP per Capita'!$T$2:$V$4235,COLUMN('GDP per Capita'!$V:$V)-COLUMN('GDP per Capita'!$S:$S),FALSE)</f>
        <v>63809.64</v>
      </c>
      <c r="AC3409" s="82">
        <f t="shared" si="667"/>
        <v>63809.64</v>
      </c>
      <c r="AD3409" s="82">
        <f t="shared" si="668"/>
        <v>63809.64</v>
      </c>
      <c r="AE3409" s="88">
        <f t="shared" si="673"/>
        <v>2.7171305965600731E-2</v>
      </c>
    </row>
    <row r="3410" spans="1:31">
      <c r="A3410" s="77" t="s">
        <v>964</v>
      </c>
      <c r="B3410" s="77">
        <v>3409</v>
      </c>
      <c r="C3410" s="77" t="s">
        <v>29</v>
      </c>
      <c r="D3410" s="77" t="s">
        <v>29</v>
      </c>
      <c r="E3410" s="77">
        <v>2017</v>
      </c>
      <c r="F3410" s="77">
        <v>30.271128600000001</v>
      </c>
      <c r="G3410" s="77">
        <v>-97.743699500000005</v>
      </c>
      <c r="H3410" s="77">
        <v>1</v>
      </c>
      <c r="I3410" s="77" t="s">
        <v>1727</v>
      </c>
      <c r="J3410" s="77">
        <v>30.271128600000001</v>
      </c>
      <c r="K3410" s="77">
        <v>-97.743699500000005</v>
      </c>
      <c r="L3410" s="77">
        <v>0</v>
      </c>
      <c r="M3410" s="77">
        <v>0</v>
      </c>
      <c r="N3410" s="77">
        <v>0</v>
      </c>
      <c r="O3410" s="77">
        <v>0</v>
      </c>
      <c r="P3410" s="87" cm="1">
        <f t="array" ref="P3410">IF($X3410="Non-local",VLOOKUP($E3410,$AI$64:$AW$68,COLUMN($AW:$AW)-COLUMN($AH:$AH),FALSE),IF($X3410="Unknown",VLOOKUP($E3410,$AI$71:$AW$75,COLUMN($AW:$AW)-COLUMN($AH:$AH),FALSE),0))</f>
        <v>0</v>
      </c>
      <c r="Q3410" s="87" cm="1">
        <f t="array" ref="Q3410">IF($X3410="Non-local",VLOOKUP($E3410,$AI$40:$AW$44,COLUMN($AW:$AW)-COLUMN($AH:$AH),FALSE),IF($X3410="Unknown",VLOOKUP($E3410,$AI$47:$AW$51,COLUMN($AW:$AW)-COLUMN($AH:$AH),FALSE),0))</f>
        <v>0</v>
      </c>
      <c r="R3410" s="87" cm="1">
        <f t="array" ref="R3410">IF($X3410="Non-local",VLOOKUP($E3410,$AI$88:$AW$92,COLUMN($AW:$AW)-COLUMN($AH:$AH),FALSE),IF($X3410="Unknown",VLOOKUP($E3410,$AI$95:$AW$99,COLUMN($AW:$AW)-COLUMN($AH:$AH),FALSE),0))</f>
        <v>0</v>
      </c>
      <c r="S3410" s="87" cm="1">
        <f t="array" ref="S3410">VLOOKUP($E3410,$AI$111:$AW$115,COLUMN($AW:$AW)-COLUMN($AH:$AH),FALSE)</f>
        <v>431.69322000000005</v>
      </c>
      <c r="T3410" s="104">
        <f t="shared" si="669"/>
        <v>0</v>
      </c>
      <c r="U3410" s="104">
        <f t="shared" si="670"/>
        <v>431.69322000000005</v>
      </c>
      <c r="V3410" s="87" cm="1">
        <f t="array" ref="V3410">VLOOKUP($E3410,$AI$118:$AW$122,COLUMN($AW:$AW)-COLUMN($AH:$AH),FALSE)</f>
        <v>0</v>
      </c>
      <c r="W3410" s="87" t="str">
        <f t="shared" si="674"/>
        <v>Domestic</v>
      </c>
      <c r="X3410" s="87" t="str">
        <f t="shared" si="675"/>
        <v>Local</v>
      </c>
      <c r="Y3410" s="104"/>
      <c r="Z3410" s="87" t="str">
        <f t="shared" si="671"/>
        <v>USA</v>
      </c>
      <c r="AA3410" s="87" t="str">
        <f t="shared" si="672"/>
        <v>USA</v>
      </c>
      <c r="AB3410" s="82" cm="1">
        <f t="array" ref="AB3410">VLOOKUP(B3410,'GDP per Capita'!$T$2:$V$4235,COLUMN('GDP per Capita'!$V:$V)-COLUMN('GDP per Capita'!$S:$S),FALSE)</f>
        <v>63809.64</v>
      </c>
      <c r="AC3410" s="82">
        <f t="shared" si="667"/>
        <v>63809.64</v>
      </c>
      <c r="AD3410" s="82">
        <f t="shared" si="668"/>
        <v>63809.64</v>
      </c>
      <c r="AE3410" s="88">
        <f t="shared" si="673"/>
        <v>6.765329188505061E-3</v>
      </c>
    </row>
    <row r="3411" spans="1:31">
      <c r="A3411" s="77" t="s">
        <v>886</v>
      </c>
      <c r="B3411" s="77">
        <v>3410</v>
      </c>
      <c r="C3411" s="77" t="s">
        <v>29</v>
      </c>
      <c r="D3411" s="77" t="s">
        <v>29</v>
      </c>
      <c r="E3411" s="77">
        <v>2017</v>
      </c>
      <c r="F3411" s="77">
        <v>39.284749400000003</v>
      </c>
      <c r="G3411" s="77">
        <v>-76.620474639699793</v>
      </c>
      <c r="H3411" s="77">
        <v>0</v>
      </c>
      <c r="I3411" s="77" t="s">
        <v>1727</v>
      </c>
      <c r="J3411" s="77">
        <v>30.271128600000001</v>
      </c>
      <c r="K3411" s="77">
        <v>-97.743699500000005</v>
      </c>
      <c r="L3411" s="77">
        <v>4333.0445921849196</v>
      </c>
      <c r="M3411" s="77">
        <v>0.77514219397292805</v>
      </c>
      <c r="N3411" s="77">
        <v>0</v>
      </c>
      <c r="O3411" s="77">
        <v>519.96535106219005</v>
      </c>
      <c r="P3411" s="87" cm="1">
        <f t="array" ref="P3411">IF($X3411="Non-local",VLOOKUP($E3411,$AI$64:$AW$68,COLUMN($AW:$AW)-COLUMN($AH:$AH),FALSE),IF($X3411="Unknown",VLOOKUP($E3411,$AI$71:$AW$75,COLUMN($AW:$AW)-COLUMN($AH:$AH),FALSE),0))</f>
        <v>223.99999999999997</v>
      </c>
      <c r="Q3411" s="87" cm="1">
        <f t="array" ref="Q3411">IF($X3411="Non-local",VLOOKUP($E3411,$AI$40:$AW$44,COLUMN($AW:$AW)-COLUMN($AH:$AH),FALSE),IF($X3411="Unknown",VLOOKUP($E3411,$AI$47:$AW$51,COLUMN($AW:$AW)-COLUMN($AH:$AH),FALSE),0))</f>
        <v>535.71460000000002</v>
      </c>
      <c r="R3411" s="87" cm="1">
        <f t="array" ref="R3411">IF($X3411="Non-local",VLOOKUP($E3411,$AI$88:$AW$92,COLUMN($AW:$AW)-COLUMN($AH:$AH),FALSE),IF($X3411="Unknown",VLOOKUP($E3411,$AI$95:$AW$99,COLUMN($AW:$AW)-COLUMN($AH:$AH),FALSE),0))</f>
        <v>0.13812461483017213</v>
      </c>
      <c r="S3411" s="87" cm="1">
        <f t="array" ref="S3411">VLOOKUP($E3411,$AI$111:$AW$115,COLUMN($AW:$AW)-COLUMN($AH:$AH),FALSE)</f>
        <v>431.69322000000005</v>
      </c>
      <c r="T3411" s="104">
        <f t="shared" si="669"/>
        <v>0.91326680880310018</v>
      </c>
      <c r="U3411" s="104">
        <f t="shared" si="670"/>
        <v>1711.3731710621901</v>
      </c>
      <c r="V3411" s="87" cm="1">
        <f t="array" ref="V3411">VLOOKUP($E3411,$AI$118:$AW$122,COLUMN($AW:$AW)-COLUMN($AH:$AH),FALSE)</f>
        <v>0</v>
      </c>
      <c r="W3411" s="87" t="str">
        <f t="shared" si="674"/>
        <v>Domestic</v>
      </c>
      <c r="X3411" s="87" t="str">
        <f t="shared" si="675"/>
        <v>Non-local</v>
      </c>
      <c r="Y3411" s="104"/>
      <c r="Z3411" s="87" t="str">
        <f t="shared" si="671"/>
        <v>USA</v>
      </c>
      <c r="AA3411" s="87" t="str">
        <f t="shared" si="672"/>
        <v>USA</v>
      </c>
      <c r="AB3411" s="82" cm="1">
        <f t="array" ref="AB3411">VLOOKUP(B3411,'GDP per Capita'!$T$2:$V$4235,COLUMN('GDP per Capita'!$V:$V)-COLUMN('GDP per Capita'!$S:$S),FALSE)</f>
        <v>63809.64</v>
      </c>
      <c r="AC3411" s="82">
        <f t="shared" si="667"/>
        <v>63809.64</v>
      </c>
      <c r="AD3411" s="82">
        <f t="shared" si="668"/>
        <v>63809.64</v>
      </c>
      <c r="AE3411" s="88">
        <f t="shared" si="673"/>
        <v>2.6819978471312331E-2</v>
      </c>
    </row>
    <row r="3412" spans="1:31">
      <c r="A3412" s="77" t="s">
        <v>964</v>
      </c>
      <c r="B3412" s="77">
        <v>3411</v>
      </c>
      <c r="C3412" s="77" t="s">
        <v>29</v>
      </c>
      <c r="D3412" s="77" t="s">
        <v>29</v>
      </c>
      <c r="E3412" s="77">
        <v>2017</v>
      </c>
      <c r="F3412" s="77">
        <v>30.271128600000001</v>
      </c>
      <c r="G3412" s="77">
        <v>-97.743699500000005</v>
      </c>
      <c r="H3412" s="77">
        <v>1</v>
      </c>
      <c r="I3412" s="77" t="s">
        <v>1727</v>
      </c>
      <c r="J3412" s="77">
        <v>30.271128600000001</v>
      </c>
      <c r="K3412" s="77">
        <v>-97.743699500000005</v>
      </c>
      <c r="L3412" s="77">
        <v>0</v>
      </c>
      <c r="M3412" s="77">
        <v>0</v>
      </c>
      <c r="N3412" s="77">
        <v>0</v>
      </c>
      <c r="O3412" s="77">
        <v>0</v>
      </c>
      <c r="P3412" s="87" cm="1">
        <f t="array" ref="P3412">IF($X3412="Non-local",VLOOKUP($E3412,$AI$64:$AW$68,COLUMN($AW:$AW)-COLUMN($AH:$AH),FALSE),IF($X3412="Unknown",VLOOKUP($E3412,$AI$71:$AW$75,COLUMN($AW:$AW)-COLUMN($AH:$AH),FALSE),0))</f>
        <v>0</v>
      </c>
      <c r="Q3412" s="87" cm="1">
        <f t="array" ref="Q3412">IF($X3412="Non-local",VLOOKUP($E3412,$AI$40:$AW$44,COLUMN($AW:$AW)-COLUMN($AH:$AH),FALSE),IF($X3412="Unknown",VLOOKUP($E3412,$AI$47:$AW$51,COLUMN($AW:$AW)-COLUMN($AH:$AH),FALSE),0))</f>
        <v>0</v>
      </c>
      <c r="R3412" s="87" cm="1">
        <f t="array" ref="R3412">IF($X3412="Non-local",VLOOKUP($E3412,$AI$88:$AW$92,COLUMN($AW:$AW)-COLUMN($AH:$AH),FALSE),IF($X3412="Unknown",VLOOKUP($E3412,$AI$95:$AW$99,COLUMN($AW:$AW)-COLUMN($AH:$AH),FALSE),0))</f>
        <v>0</v>
      </c>
      <c r="S3412" s="87" cm="1">
        <f t="array" ref="S3412">VLOOKUP($E3412,$AI$111:$AW$115,COLUMN($AW:$AW)-COLUMN($AH:$AH),FALSE)</f>
        <v>431.69322000000005</v>
      </c>
      <c r="T3412" s="104">
        <f t="shared" si="669"/>
        <v>0</v>
      </c>
      <c r="U3412" s="104">
        <f t="shared" si="670"/>
        <v>431.69322000000005</v>
      </c>
      <c r="V3412" s="87" cm="1">
        <f t="array" ref="V3412">VLOOKUP($E3412,$AI$118:$AW$122,COLUMN($AW:$AW)-COLUMN($AH:$AH),FALSE)</f>
        <v>0</v>
      </c>
      <c r="W3412" s="87" t="str">
        <f t="shared" si="674"/>
        <v>Domestic</v>
      </c>
      <c r="X3412" s="87" t="str">
        <f t="shared" si="675"/>
        <v>Local</v>
      </c>
      <c r="Y3412" s="104"/>
      <c r="Z3412" s="87" t="str">
        <f t="shared" si="671"/>
        <v>USA</v>
      </c>
      <c r="AA3412" s="87" t="str">
        <f t="shared" si="672"/>
        <v>USA</v>
      </c>
      <c r="AB3412" s="82" cm="1">
        <f t="array" ref="AB3412">VLOOKUP(B3412,'GDP per Capita'!$T$2:$V$4235,COLUMN('GDP per Capita'!$V:$V)-COLUMN('GDP per Capita'!$S:$S),FALSE)</f>
        <v>63809.64</v>
      </c>
      <c r="AC3412" s="82">
        <f t="shared" si="667"/>
        <v>63809.64</v>
      </c>
      <c r="AD3412" s="82">
        <f t="shared" si="668"/>
        <v>63809.64</v>
      </c>
      <c r="AE3412" s="88">
        <f t="shared" si="673"/>
        <v>6.765329188505061E-3</v>
      </c>
    </row>
    <row r="3413" spans="1:31">
      <c r="A3413" s="77" t="s">
        <v>1087</v>
      </c>
      <c r="B3413" s="77">
        <v>3412</v>
      </c>
      <c r="C3413" s="77" t="s">
        <v>29</v>
      </c>
      <c r="D3413" s="77" t="s">
        <v>29</v>
      </c>
      <c r="E3413" s="77">
        <v>2017</v>
      </c>
      <c r="F3413" s="77">
        <v>33.9597677</v>
      </c>
      <c r="G3413" s="77">
        <v>-83.376397999999995</v>
      </c>
      <c r="H3413" s="77">
        <v>0</v>
      </c>
      <c r="I3413" s="77" t="s">
        <v>1727</v>
      </c>
      <c r="J3413" s="77">
        <v>30.271128600000001</v>
      </c>
      <c r="K3413" s="77">
        <v>-97.743699500000005</v>
      </c>
      <c r="L3413" s="77">
        <v>2824.9137083064302</v>
      </c>
      <c r="M3413" s="77">
        <v>0.53505174272829603</v>
      </c>
      <c r="N3413" s="77">
        <v>0</v>
      </c>
      <c r="O3413" s="77">
        <v>542.38343199483495</v>
      </c>
      <c r="P3413" s="87" cm="1">
        <f t="array" ref="P3413">IF($X3413="Non-local",VLOOKUP($E3413,$AI$64:$AW$68,COLUMN($AW:$AW)-COLUMN($AH:$AH),FALSE),IF($X3413="Unknown",VLOOKUP($E3413,$AI$71:$AW$75,COLUMN($AW:$AW)-COLUMN($AH:$AH),FALSE),0))</f>
        <v>223.99999999999997</v>
      </c>
      <c r="Q3413" s="87" cm="1">
        <f t="array" ref="Q3413">IF($X3413="Non-local",VLOOKUP($E3413,$AI$40:$AW$44,COLUMN($AW:$AW)-COLUMN($AH:$AH),FALSE),IF($X3413="Unknown",VLOOKUP($E3413,$AI$47:$AW$51,COLUMN($AW:$AW)-COLUMN($AH:$AH),FALSE),0))</f>
        <v>535.71460000000002</v>
      </c>
      <c r="R3413" s="87" cm="1">
        <f t="array" ref="R3413">IF($X3413="Non-local",VLOOKUP($E3413,$AI$88:$AW$92,COLUMN($AW:$AW)-COLUMN($AH:$AH),FALSE),IF($X3413="Unknown",VLOOKUP($E3413,$AI$95:$AW$99,COLUMN($AW:$AW)-COLUMN($AH:$AH),FALSE),0))</f>
        <v>0.13812461483017213</v>
      </c>
      <c r="S3413" s="87" cm="1">
        <f t="array" ref="S3413">VLOOKUP($E3413,$AI$111:$AW$115,COLUMN($AW:$AW)-COLUMN($AH:$AH),FALSE)</f>
        <v>431.69322000000005</v>
      </c>
      <c r="T3413" s="104">
        <f t="shared" si="669"/>
        <v>0.67317635755846816</v>
      </c>
      <c r="U3413" s="104">
        <f t="shared" si="670"/>
        <v>1733.791251994835</v>
      </c>
      <c r="V3413" s="87" cm="1">
        <f t="array" ref="V3413">VLOOKUP($E3413,$AI$118:$AW$122,COLUMN($AW:$AW)-COLUMN($AH:$AH),FALSE)</f>
        <v>0</v>
      </c>
      <c r="W3413" s="87" t="str">
        <f t="shared" si="674"/>
        <v>Domestic</v>
      </c>
      <c r="X3413" s="87" t="str">
        <f t="shared" si="675"/>
        <v>Non-local</v>
      </c>
      <c r="Y3413" s="104"/>
      <c r="Z3413" s="87" t="str">
        <f t="shared" si="671"/>
        <v>USA</v>
      </c>
      <c r="AA3413" s="87" t="str">
        <f t="shared" si="672"/>
        <v>USA</v>
      </c>
      <c r="AB3413" s="82" cm="1">
        <f t="array" ref="AB3413">VLOOKUP(B3413,'GDP per Capita'!$T$2:$V$4235,COLUMN('GDP per Capita'!$V:$V)-COLUMN('GDP per Capita'!$S:$S),FALSE)</f>
        <v>63809.64</v>
      </c>
      <c r="AC3413" s="82">
        <f t="shared" si="667"/>
        <v>63809.64</v>
      </c>
      <c r="AD3413" s="82">
        <f t="shared" si="668"/>
        <v>63809.64</v>
      </c>
      <c r="AE3413" s="88">
        <f t="shared" si="673"/>
        <v>2.7171305965600731E-2</v>
      </c>
    </row>
    <row r="3414" spans="1:31">
      <c r="A3414" s="77" t="s">
        <v>920</v>
      </c>
      <c r="B3414" s="77">
        <v>3413</v>
      </c>
      <c r="C3414" s="77" t="s">
        <v>29</v>
      </c>
      <c r="D3414" s="77" t="s">
        <v>29</v>
      </c>
      <c r="E3414" s="77">
        <v>2017</v>
      </c>
      <c r="F3414" s="77">
        <v>32.222876499999998</v>
      </c>
      <c r="G3414" s="77">
        <v>-110.9748477</v>
      </c>
      <c r="H3414" s="77">
        <v>0</v>
      </c>
      <c r="I3414" s="77" t="s">
        <v>1727</v>
      </c>
      <c r="J3414" s="77">
        <v>30.271128600000001</v>
      </c>
      <c r="K3414" s="77">
        <v>-97.743699500000005</v>
      </c>
      <c r="L3414" s="77">
        <v>2551.0692470172899</v>
      </c>
      <c r="M3414" s="77">
        <v>0.49848706666160503</v>
      </c>
      <c r="N3414" s="77">
        <v>0</v>
      </c>
      <c r="O3414" s="77">
        <v>489.80529542732</v>
      </c>
      <c r="P3414" s="87" cm="1">
        <f t="array" ref="P3414">IF($X3414="Non-local",VLOOKUP($E3414,$AI$64:$AW$68,COLUMN($AW:$AW)-COLUMN($AH:$AH),FALSE),IF($X3414="Unknown",VLOOKUP($E3414,$AI$71:$AW$75,COLUMN($AW:$AW)-COLUMN($AH:$AH),FALSE),0))</f>
        <v>223.99999999999997</v>
      </c>
      <c r="Q3414" s="87" cm="1">
        <f t="array" ref="Q3414">IF($X3414="Non-local",VLOOKUP($E3414,$AI$40:$AW$44,COLUMN($AW:$AW)-COLUMN($AH:$AH),FALSE),IF($X3414="Unknown",VLOOKUP($E3414,$AI$47:$AW$51,COLUMN($AW:$AW)-COLUMN($AH:$AH),FALSE),0))</f>
        <v>535.71460000000002</v>
      </c>
      <c r="R3414" s="87" cm="1">
        <f t="array" ref="R3414">IF($X3414="Non-local",VLOOKUP($E3414,$AI$88:$AW$92,COLUMN($AW:$AW)-COLUMN($AH:$AH),FALSE),IF($X3414="Unknown",VLOOKUP($E3414,$AI$95:$AW$99,COLUMN($AW:$AW)-COLUMN($AH:$AH),FALSE),0))</f>
        <v>0.13812461483017213</v>
      </c>
      <c r="S3414" s="87" cm="1">
        <f t="array" ref="S3414">VLOOKUP($E3414,$AI$111:$AW$115,COLUMN($AW:$AW)-COLUMN($AH:$AH),FALSE)</f>
        <v>431.69322000000005</v>
      </c>
      <c r="T3414" s="104">
        <f t="shared" si="669"/>
        <v>0.63661168149177716</v>
      </c>
      <c r="U3414" s="104">
        <f t="shared" si="670"/>
        <v>1681.2131154273202</v>
      </c>
      <c r="V3414" s="87" cm="1">
        <f t="array" ref="V3414">VLOOKUP($E3414,$AI$118:$AW$122,COLUMN($AW:$AW)-COLUMN($AH:$AH),FALSE)</f>
        <v>0</v>
      </c>
      <c r="W3414" s="87" t="str">
        <f t="shared" si="674"/>
        <v>Domestic</v>
      </c>
      <c r="X3414" s="87" t="str">
        <f t="shared" si="675"/>
        <v>Non-local</v>
      </c>
      <c r="Y3414" s="104"/>
      <c r="Z3414" s="87" t="str">
        <f t="shared" si="671"/>
        <v>USA</v>
      </c>
      <c r="AA3414" s="87" t="str">
        <f t="shared" si="672"/>
        <v>USA</v>
      </c>
      <c r="AB3414" s="82" cm="1">
        <f t="array" ref="AB3414">VLOOKUP(B3414,'GDP per Capita'!$T$2:$V$4235,COLUMN('GDP per Capita'!$V:$V)-COLUMN('GDP per Capita'!$S:$S),FALSE)</f>
        <v>63809.64</v>
      </c>
      <c r="AC3414" s="82">
        <f t="shared" si="667"/>
        <v>63809.64</v>
      </c>
      <c r="AD3414" s="82">
        <f t="shared" si="668"/>
        <v>63809.64</v>
      </c>
      <c r="AE3414" s="88">
        <f t="shared" si="673"/>
        <v>2.6347321743663187E-2</v>
      </c>
    </row>
    <row r="3415" spans="1:31">
      <c r="A3415" s="77" t="s">
        <v>1670</v>
      </c>
      <c r="B3415" s="77">
        <v>3414</v>
      </c>
      <c r="C3415" s="77" t="s">
        <v>29</v>
      </c>
      <c r="D3415" s="77" t="s">
        <v>29</v>
      </c>
      <c r="E3415" s="77">
        <v>2017</v>
      </c>
      <c r="F3415" s="77">
        <v>40.759619799999903</v>
      </c>
      <c r="G3415" s="77">
        <v>-111.8867975</v>
      </c>
      <c r="H3415" s="77">
        <v>0</v>
      </c>
      <c r="I3415" s="77" t="s">
        <v>1727</v>
      </c>
      <c r="J3415" s="77">
        <v>30.271128600000001</v>
      </c>
      <c r="K3415" s="77">
        <v>-97.743699500000005</v>
      </c>
      <c r="L3415" s="77">
        <v>3455.0499498600998</v>
      </c>
      <c r="M3415" s="77">
        <v>0.63536776715128396</v>
      </c>
      <c r="N3415" s="77">
        <v>0</v>
      </c>
      <c r="O3415" s="77">
        <v>663.36959037313898</v>
      </c>
      <c r="P3415" s="87" cm="1">
        <f t="array" ref="P3415">IF($X3415="Non-local",VLOOKUP($E3415,$AI$64:$AW$68,COLUMN($AW:$AW)-COLUMN($AH:$AH),FALSE),IF($X3415="Unknown",VLOOKUP($E3415,$AI$71:$AW$75,COLUMN($AW:$AW)-COLUMN($AH:$AH),FALSE),0))</f>
        <v>223.99999999999997</v>
      </c>
      <c r="Q3415" s="87" cm="1">
        <f t="array" ref="Q3415">IF($X3415="Non-local",VLOOKUP($E3415,$AI$40:$AW$44,COLUMN($AW:$AW)-COLUMN($AH:$AH),FALSE),IF($X3415="Unknown",VLOOKUP($E3415,$AI$47:$AW$51,COLUMN($AW:$AW)-COLUMN($AH:$AH),FALSE),0))</f>
        <v>535.71460000000002</v>
      </c>
      <c r="R3415" s="87" cm="1">
        <f t="array" ref="R3415">IF($X3415="Non-local",VLOOKUP($E3415,$AI$88:$AW$92,COLUMN($AW:$AW)-COLUMN($AH:$AH),FALSE),IF($X3415="Unknown",VLOOKUP($E3415,$AI$95:$AW$99,COLUMN($AW:$AW)-COLUMN($AH:$AH),FALSE),0))</f>
        <v>0.13812461483017213</v>
      </c>
      <c r="S3415" s="87" cm="1">
        <f t="array" ref="S3415">VLOOKUP($E3415,$AI$111:$AW$115,COLUMN($AW:$AW)-COLUMN($AH:$AH),FALSE)</f>
        <v>431.69322000000005</v>
      </c>
      <c r="T3415" s="104">
        <f t="shared" si="669"/>
        <v>0.77349238198145609</v>
      </c>
      <c r="U3415" s="104">
        <f t="shared" si="670"/>
        <v>1854.777410373139</v>
      </c>
      <c r="V3415" s="87" cm="1">
        <f t="array" ref="V3415">VLOOKUP($E3415,$AI$118:$AW$122,COLUMN($AW:$AW)-COLUMN($AH:$AH),FALSE)</f>
        <v>0</v>
      </c>
      <c r="W3415" s="87" t="str">
        <f t="shared" si="674"/>
        <v>Domestic</v>
      </c>
      <c r="X3415" s="87" t="str">
        <f t="shared" si="675"/>
        <v>Non-local</v>
      </c>
      <c r="Y3415" s="104"/>
      <c r="Z3415" s="87" t="str">
        <f t="shared" si="671"/>
        <v>USA</v>
      </c>
      <c r="AA3415" s="87" t="str">
        <f t="shared" si="672"/>
        <v>USA</v>
      </c>
      <c r="AB3415" s="82" cm="1">
        <f t="array" ref="AB3415">VLOOKUP(B3415,'GDP per Capita'!$T$2:$V$4235,COLUMN('GDP per Capita'!$V:$V)-COLUMN('GDP per Capita'!$S:$S),FALSE)</f>
        <v>63809.64</v>
      </c>
      <c r="AC3415" s="82">
        <f t="shared" si="667"/>
        <v>63809.64</v>
      </c>
      <c r="AD3415" s="82">
        <f t="shared" si="668"/>
        <v>63809.64</v>
      </c>
      <c r="AE3415" s="88">
        <f t="shared" si="673"/>
        <v>2.9067354248874293E-2</v>
      </c>
    </row>
    <row r="3416" spans="1:31">
      <c r="A3416" s="77" t="s">
        <v>1765</v>
      </c>
      <c r="B3416" s="77">
        <v>3415</v>
      </c>
      <c r="C3416" s="77" t="s">
        <v>29</v>
      </c>
      <c r="D3416" s="77" t="s">
        <v>29</v>
      </c>
      <c r="E3416" s="77">
        <v>2017</v>
      </c>
      <c r="F3416" s="77">
        <v>31.549333000000001</v>
      </c>
      <c r="G3416" s="77">
        <v>-97.146669500000002</v>
      </c>
      <c r="H3416" s="77">
        <v>0</v>
      </c>
      <c r="I3416" s="77" t="s">
        <v>1727</v>
      </c>
      <c r="J3416" s="77">
        <v>30.271128600000001</v>
      </c>
      <c r="K3416" s="77">
        <v>-97.743699500000005</v>
      </c>
      <c r="L3416" s="77">
        <v>306.23446841237802</v>
      </c>
      <c r="M3416" s="77">
        <v>0.20206836255976399</v>
      </c>
      <c r="N3416" s="77">
        <v>0</v>
      </c>
      <c r="O3416" s="77">
        <v>58.797017935176598</v>
      </c>
      <c r="P3416" s="87" cm="1">
        <f t="array" ref="P3416">IF($X3416="Non-local",VLOOKUP($E3416,$AI$64:$AW$68,COLUMN($AW:$AW)-COLUMN($AH:$AH),FALSE),IF($X3416="Unknown",VLOOKUP($E3416,$AI$71:$AW$75,COLUMN($AW:$AW)-COLUMN($AH:$AH),FALSE),0))</f>
        <v>223.99999999999997</v>
      </c>
      <c r="Q3416" s="87" cm="1">
        <f t="array" ref="Q3416">IF($X3416="Non-local",VLOOKUP($E3416,$AI$40:$AW$44,COLUMN($AW:$AW)-COLUMN($AH:$AH),FALSE),IF($X3416="Unknown",VLOOKUP($E3416,$AI$47:$AW$51,COLUMN($AW:$AW)-COLUMN($AH:$AH),FALSE),0))</f>
        <v>535.71460000000002</v>
      </c>
      <c r="R3416" s="87" cm="1">
        <f t="array" ref="R3416">IF($X3416="Non-local",VLOOKUP($E3416,$AI$88:$AW$92,COLUMN($AW:$AW)-COLUMN($AH:$AH),FALSE),IF($X3416="Unknown",VLOOKUP($E3416,$AI$95:$AW$99,COLUMN($AW:$AW)-COLUMN($AH:$AH),FALSE),0))</f>
        <v>0.13812461483017213</v>
      </c>
      <c r="S3416" s="87" cm="1">
        <f t="array" ref="S3416">VLOOKUP($E3416,$AI$111:$AW$115,COLUMN($AW:$AW)-COLUMN($AH:$AH),FALSE)</f>
        <v>431.69322000000005</v>
      </c>
      <c r="T3416" s="104">
        <f t="shared" si="669"/>
        <v>0.34019297738993615</v>
      </c>
      <c r="U3416" s="104">
        <f t="shared" si="670"/>
        <v>1250.2048379351766</v>
      </c>
      <c r="V3416" s="87" cm="1">
        <f t="array" ref="V3416">VLOOKUP($E3416,$AI$118:$AW$122,COLUMN($AW:$AW)-COLUMN($AH:$AH),FALSE)</f>
        <v>0</v>
      </c>
      <c r="W3416" s="87" t="str">
        <f t="shared" si="674"/>
        <v>Domestic</v>
      </c>
      <c r="X3416" s="87" t="str">
        <f t="shared" si="675"/>
        <v>Non-local</v>
      </c>
      <c r="Y3416" s="104"/>
      <c r="Z3416" s="87" t="str">
        <f t="shared" si="671"/>
        <v>USA</v>
      </c>
      <c r="AA3416" s="87" t="str">
        <f t="shared" si="672"/>
        <v>USA</v>
      </c>
      <c r="AB3416" s="82" cm="1">
        <f t="array" ref="AB3416">VLOOKUP(B3416,'GDP per Capita'!$T$2:$V$4235,COLUMN('GDP per Capita'!$V:$V)-COLUMN('GDP per Capita'!$S:$S),FALSE)</f>
        <v>63809.64</v>
      </c>
      <c r="AC3416" s="82">
        <f t="shared" si="667"/>
        <v>63809.64</v>
      </c>
      <c r="AD3416" s="82">
        <f t="shared" si="668"/>
        <v>63809.64</v>
      </c>
      <c r="AE3416" s="88">
        <f t="shared" si="673"/>
        <v>1.959272670924294E-2</v>
      </c>
    </row>
    <row r="3417" spans="1:31">
      <c r="A3417" s="77" t="s">
        <v>1755</v>
      </c>
      <c r="B3417" s="77">
        <v>3416</v>
      </c>
      <c r="C3417" s="77" t="s">
        <v>29</v>
      </c>
      <c r="D3417" s="77" t="s">
        <v>29</v>
      </c>
      <c r="E3417" s="77">
        <v>2017</v>
      </c>
      <c r="F3417" s="77">
        <v>34.435829499999997</v>
      </c>
      <c r="G3417" s="77">
        <v>-119.8276389</v>
      </c>
      <c r="H3417" s="77">
        <v>0</v>
      </c>
      <c r="I3417" s="77" t="s">
        <v>1727</v>
      </c>
      <c r="J3417" s="77">
        <v>30.271128600000001</v>
      </c>
      <c r="K3417" s="77">
        <v>-97.743699500000005</v>
      </c>
      <c r="L3417" s="77">
        <v>4241.7425590761704</v>
      </c>
      <c r="M3417" s="77">
        <v>0.76060715158174097</v>
      </c>
      <c r="N3417" s="77">
        <v>0</v>
      </c>
      <c r="O3417" s="77">
        <v>509.00910708914</v>
      </c>
      <c r="P3417" s="87" cm="1">
        <f t="array" ref="P3417">IF($X3417="Non-local",VLOOKUP($E3417,$AI$64:$AW$68,COLUMN($AW:$AW)-COLUMN($AH:$AH),FALSE),IF($X3417="Unknown",VLOOKUP($E3417,$AI$71:$AW$75,COLUMN($AW:$AW)-COLUMN($AH:$AH),FALSE),0))</f>
        <v>223.99999999999997</v>
      </c>
      <c r="Q3417" s="87" cm="1">
        <f t="array" ref="Q3417">IF($X3417="Non-local",VLOOKUP($E3417,$AI$40:$AW$44,COLUMN($AW:$AW)-COLUMN($AH:$AH),FALSE),IF($X3417="Unknown",VLOOKUP($E3417,$AI$47:$AW$51,COLUMN($AW:$AW)-COLUMN($AH:$AH),FALSE),0))</f>
        <v>535.71460000000002</v>
      </c>
      <c r="R3417" s="87" cm="1">
        <f t="array" ref="R3417">IF($X3417="Non-local",VLOOKUP($E3417,$AI$88:$AW$92,COLUMN($AW:$AW)-COLUMN($AH:$AH),FALSE),IF($X3417="Unknown",VLOOKUP($E3417,$AI$95:$AW$99,COLUMN($AW:$AW)-COLUMN($AH:$AH),FALSE),0))</f>
        <v>0.13812461483017213</v>
      </c>
      <c r="S3417" s="87" cm="1">
        <f t="array" ref="S3417">VLOOKUP($E3417,$AI$111:$AW$115,COLUMN($AW:$AW)-COLUMN($AH:$AH),FALSE)</f>
        <v>431.69322000000005</v>
      </c>
      <c r="T3417" s="104">
        <f t="shared" si="669"/>
        <v>0.8987317664119131</v>
      </c>
      <c r="U3417" s="104">
        <f t="shared" si="670"/>
        <v>1700.4169270891402</v>
      </c>
      <c r="V3417" s="87" cm="1">
        <f t="array" ref="V3417">VLOOKUP($E3417,$AI$118:$AW$122,COLUMN($AW:$AW)-COLUMN($AH:$AH),FALSE)</f>
        <v>0</v>
      </c>
      <c r="W3417" s="87" t="str">
        <f t="shared" si="674"/>
        <v>Domestic</v>
      </c>
      <c r="X3417" s="87" t="str">
        <f t="shared" si="675"/>
        <v>Non-local</v>
      </c>
      <c r="Y3417" s="104"/>
      <c r="Z3417" s="87" t="str">
        <f t="shared" si="671"/>
        <v>USA</v>
      </c>
      <c r="AA3417" s="87" t="str">
        <f t="shared" si="672"/>
        <v>USA</v>
      </c>
      <c r="AB3417" s="82" cm="1">
        <f t="array" ref="AB3417">VLOOKUP(B3417,'GDP per Capita'!$T$2:$V$4235,COLUMN('GDP per Capita'!$V:$V)-COLUMN('GDP per Capita'!$S:$S),FALSE)</f>
        <v>63809.64</v>
      </c>
      <c r="AC3417" s="82">
        <f t="shared" si="667"/>
        <v>63809.64</v>
      </c>
      <c r="AD3417" s="82">
        <f t="shared" si="668"/>
        <v>63809.64</v>
      </c>
      <c r="AE3417" s="88">
        <f t="shared" si="673"/>
        <v>2.6648276453042834E-2</v>
      </c>
    </row>
    <row r="3418" spans="1:31">
      <c r="A3418" s="77" t="s">
        <v>910</v>
      </c>
      <c r="B3418" s="77">
        <v>3417</v>
      </c>
      <c r="C3418" s="77" t="s">
        <v>29</v>
      </c>
      <c r="D3418" s="77" t="s">
        <v>29</v>
      </c>
      <c r="E3418" s="77">
        <v>2017</v>
      </c>
      <c r="F3418" s="77">
        <v>37.411403499999999</v>
      </c>
      <c r="G3418" s="77">
        <v>-122.0543534</v>
      </c>
      <c r="H3418" s="77">
        <v>0</v>
      </c>
      <c r="I3418" s="77" t="s">
        <v>1727</v>
      </c>
      <c r="J3418" s="77">
        <v>30.271128600000001</v>
      </c>
      <c r="K3418" s="77">
        <v>-97.743699500000005</v>
      </c>
      <c r="L3418" s="77">
        <v>4746.5658118863203</v>
      </c>
      <c r="M3418" s="77">
        <v>0.84097367935569201</v>
      </c>
      <c r="N3418" s="77">
        <v>0</v>
      </c>
      <c r="O3418" s="77">
        <v>569.58789742635895</v>
      </c>
      <c r="P3418" s="87" cm="1">
        <f t="array" ref="P3418">IF($X3418="Non-local",VLOOKUP($E3418,$AI$64:$AW$68,COLUMN($AW:$AW)-COLUMN($AH:$AH),FALSE),IF($X3418="Unknown",VLOOKUP($E3418,$AI$71:$AW$75,COLUMN($AW:$AW)-COLUMN($AH:$AH),FALSE),0))</f>
        <v>223.99999999999997</v>
      </c>
      <c r="Q3418" s="87" cm="1">
        <f t="array" ref="Q3418">IF($X3418="Non-local",VLOOKUP($E3418,$AI$40:$AW$44,COLUMN($AW:$AW)-COLUMN($AH:$AH),FALSE),IF($X3418="Unknown",VLOOKUP($E3418,$AI$47:$AW$51,COLUMN($AW:$AW)-COLUMN($AH:$AH),FALSE),0))</f>
        <v>535.71460000000002</v>
      </c>
      <c r="R3418" s="87" cm="1">
        <f t="array" ref="R3418">IF($X3418="Non-local",VLOOKUP($E3418,$AI$88:$AW$92,COLUMN($AW:$AW)-COLUMN($AH:$AH),FALSE),IF($X3418="Unknown",VLOOKUP($E3418,$AI$95:$AW$99,COLUMN($AW:$AW)-COLUMN($AH:$AH),FALSE),0))</f>
        <v>0.13812461483017213</v>
      </c>
      <c r="S3418" s="87" cm="1">
        <f t="array" ref="S3418">VLOOKUP($E3418,$AI$111:$AW$115,COLUMN($AW:$AW)-COLUMN($AH:$AH),FALSE)</f>
        <v>431.69322000000005</v>
      </c>
      <c r="T3418" s="104">
        <f t="shared" si="669"/>
        <v>0.97909829418586414</v>
      </c>
      <c r="U3418" s="104">
        <f t="shared" si="670"/>
        <v>1760.9957174263591</v>
      </c>
      <c r="V3418" s="87" cm="1">
        <f t="array" ref="V3418">VLOOKUP($E3418,$AI$118:$AW$122,COLUMN($AW:$AW)-COLUMN($AH:$AH),FALSE)</f>
        <v>0</v>
      </c>
      <c r="W3418" s="87" t="str">
        <f t="shared" si="674"/>
        <v>Domestic</v>
      </c>
      <c r="X3418" s="87" t="str">
        <f t="shared" si="675"/>
        <v>Non-local</v>
      </c>
      <c r="Y3418" s="104"/>
      <c r="Z3418" s="87" t="str">
        <f t="shared" si="671"/>
        <v>USA</v>
      </c>
      <c r="AA3418" s="87" t="str">
        <f t="shared" si="672"/>
        <v>USA</v>
      </c>
      <c r="AB3418" s="82" cm="1">
        <f t="array" ref="AB3418">VLOOKUP(B3418,'GDP per Capita'!$T$2:$V$4235,COLUMN('GDP per Capita'!$V:$V)-COLUMN('GDP per Capita'!$S:$S),FALSE)</f>
        <v>63809.64</v>
      </c>
      <c r="AC3418" s="82">
        <f t="shared" si="667"/>
        <v>63809.64</v>
      </c>
      <c r="AD3418" s="82">
        <f t="shared" si="668"/>
        <v>63809.64</v>
      </c>
      <c r="AE3418" s="88">
        <f t="shared" si="673"/>
        <v>2.7597643826643734E-2</v>
      </c>
    </row>
    <row r="3419" spans="1:31">
      <c r="A3419" s="77" t="s">
        <v>1782</v>
      </c>
      <c r="B3419" s="77">
        <v>3418</v>
      </c>
      <c r="C3419" s="77" t="s">
        <v>29</v>
      </c>
      <c r="D3419" s="77" t="s">
        <v>29</v>
      </c>
      <c r="E3419" s="77">
        <v>2017</v>
      </c>
      <c r="F3419" s="77">
        <v>40.546255299999999</v>
      </c>
      <c r="G3419" s="77">
        <v>-74.466040799999902</v>
      </c>
      <c r="H3419" s="77">
        <v>0</v>
      </c>
      <c r="I3419" s="77" t="s">
        <v>1727</v>
      </c>
      <c r="J3419" s="77">
        <v>30.271128600000001</v>
      </c>
      <c r="K3419" s="77">
        <v>-97.743699500000005</v>
      </c>
      <c r="L3419" s="77">
        <v>4777.0453782859004</v>
      </c>
      <c r="M3419" s="77">
        <v>0.84582594577954195</v>
      </c>
      <c r="N3419" s="77">
        <v>0</v>
      </c>
      <c r="O3419" s="77">
        <v>573.24544539430804</v>
      </c>
      <c r="P3419" s="87" cm="1">
        <f t="array" ref="P3419">IF($X3419="Non-local",VLOOKUP($E3419,$AI$64:$AW$68,COLUMN($AW:$AW)-COLUMN($AH:$AH),FALSE),IF($X3419="Unknown",VLOOKUP($E3419,$AI$71:$AW$75,COLUMN($AW:$AW)-COLUMN($AH:$AH),FALSE),0))</f>
        <v>223.99999999999997</v>
      </c>
      <c r="Q3419" s="87" cm="1">
        <f t="array" ref="Q3419">IF($X3419="Non-local",VLOOKUP($E3419,$AI$40:$AW$44,COLUMN($AW:$AW)-COLUMN($AH:$AH),FALSE),IF($X3419="Unknown",VLOOKUP($E3419,$AI$47:$AW$51,COLUMN($AW:$AW)-COLUMN($AH:$AH),FALSE),0))</f>
        <v>535.71460000000002</v>
      </c>
      <c r="R3419" s="87" cm="1">
        <f t="array" ref="R3419">IF($X3419="Non-local",VLOOKUP($E3419,$AI$88:$AW$92,COLUMN($AW:$AW)-COLUMN($AH:$AH),FALSE),IF($X3419="Unknown",VLOOKUP($E3419,$AI$95:$AW$99,COLUMN($AW:$AW)-COLUMN($AH:$AH),FALSE),0))</f>
        <v>0.13812461483017213</v>
      </c>
      <c r="S3419" s="87" cm="1">
        <f t="array" ref="S3419">VLOOKUP($E3419,$AI$111:$AW$115,COLUMN($AW:$AW)-COLUMN($AH:$AH),FALSE)</f>
        <v>431.69322000000005</v>
      </c>
      <c r="T3419" s="104">
        <f t="shared" si="669"/>
        <v>0.98395056060971409</v>
      </c>
      <c r="U3419" s="104">
        <f t="shared" si="670"/>
        <v>1764.6532653943082</v>
      </c>
      <c r="V3419" s="87" cm="1">
        <f t="array" ref="V3419">VLOOKUP($E3419,$AI$118:$AW$122,COLUMN($AW:$AW)-COLUMN($AH:$AH),FALSE)</f>
        <v>0</v>
      </c>
      <c r="W3419" s="87" t="str">
        <f t="shared" si="674"/>
        <v>Domestic</v>
      </c>
      <c r="X3419" s="87" t="str">
        <f t="shared" si="675"/>
        <v>Non-local</v>
      </c>
      <c r="Y3419" s="104"/>
      <c r="Z3419" s="87" t="str">
        <f t="shared" si="671"/>
        <v>USA</v>
      </c>
      <c r="AA3419" s="87" t="str">
        <f t="shared" si="672"/>
        <v>USA</v>
      </c>
      <c r="AB3419" s="82" cm="1">
        <f t="array" ref="AB3419">VLOOKUP(B3419,'GDP per Capita'!$T$2:$V$4235,COLUMN('GDP per Capita'!$V:$V)-COLUMN('GDP per Capita'!$S:$S),FALSE)</f>
        <v>63809.64</v>
      </c>
      <c r="AC3419" s="82">
        <f t="shared" si="667"/>
        <v>63809.64</v>
      </c>
      <c r="AD3419" s="82">
        <f t="shared" si="668"/>
        <v>63809.64</v>
      </c>
      <c r="AE3419" s="88">
        <f t="shared" si="673"/>
        <v>2.7654963503857852E-2</v>
      </c>
    </row>
    <row r="3420" spans="1:31">
      <c r="A3420" s="77" t="s">
        <v>1748</v>
      </c>
      <c r="B3420" s="77">
        <v>3419</v>
      </c>
      <c r="C3420" s="77" t="s">
        <v>29</v>
      </c>
      <c r="D3420" s="77" t="s">
        <v>29</v>
      </c>
      <c r="E3420" s="77">
        <v>2017</v>
      </c>
      <c r="F3420" s="77">
        <v>40.617891499999999</v>
      </c>
      <c r="G3420" s="77">
        <v>-75.378652099999996</v>
      </c>
      <c r="H3420" s="77">
        <v>0</v>
      </c>
      <c r="I3420" s="77" t="s">
        <v>1727</v>
      </c>
      <c r="J3420" s="77">
        <v>30.271128600000001</v>
      </c>
      <c r="K3420" s="77">
        <v>-97.743699500000005</v>
      </c>
      <c r="L3420" s="77">
        <v>4640.0430343149801</v>
      </c>
      <c r="M3420" s="77">
        <v>0.82401553466922794</v>
      </c>
      <c r="N3420" s="77">
        <v>0</v>
      </c>
      <c r="O3420" s="77">
        <v>556.80516411779695</v>
      </c>
      <c r="P3420" s="87" cm="1">
        <f t="array" ref="P3420">IF($X3420="Non-local",VLOOKUP($E3420,$AI$64:$AW$68,COLUMN($AW:$AW)-COLUMN($AH:$AH),FALSE),IF($X3420="Unknown",VLOOKUP($E3420,$AI$71:$AW$75,COLUMN($AW:$AW)-COLUMN($AH:$AH),FALSE),0))</f>
        <v>223.99999999999997</v>
      </c>
      <c r="Q3420" s="87" cm="1">
        <f t="array" ref="Q3420">IF($X3420="Non-local",VLOOKUP($E3420,$AI$40:$AW$44,COLUMN($AW:$AW)-COLUMN($AH:$AH),FALSE),IF($X3420="Unknown",VLOOKUP($E3420,$AI$47:$AW$51,COLUMN($AW:$AW)-COLUMN($AH:$AH),FALSE),0))</f>
        <v>535.71460000000002</v>
      </c>
      <c r="R3420" s="87" cm="1">
        <f t="array" ref="R3420">IF($X3420="Non-local",VLOOKUP($E3420,$AI$88:$AW$92,COLUMN($AW:$AW)-COLUMN($AH:$AH),FALSE),IF($X3420="Unknown",VLOOKUP($E3420,$AI$95:$AW$99,COLUMN($AW:$AW)-COLUMN($AH:$AH),FALSE),0))</f>
        <v>0.13812461483017213</v>
      </c>
      <c r="S3420" s="87" cm="1">
        <f t="array" ref="S3420">VLOOKUP($E3420,$AI$111:$AW$115,COLUMN($AW:$AW)-COLUMN($AH:$AH),FALSE)</f>
        <v>431.69322000000005</v>
      </c>
      <c r="T3420" s="104">
        <f t="shared" si="669"/>
        <v>0.96214014949940008</v>
      </c>
      <c r="U3420" s="104">
        <f t="shared" si="670"/>
        <v>1748.2129841177971</v>
      </c>
      <c r="V3420" s="87" cm="1">
        <f t="array" ref="V3420">VLOOKUP($E3420,$AI$118:$AW$122,COLUMN($AW:$AW)-COLUMN($AH:$AH),FALSE)</f>
        <v>0</v>
      </c>
      <c r="W3420" s="87" t="str">
        <f t="shared" si="674"/>
        <v>Domestic</v>
      </c>
      <c r="X3420" s="87" t="str">
        <f t="shared" si="675"/>
        <v>Non-local</v>
      </c>
      <c r="Y3420" s="104"/>
      <c r="Z3420" s="87" t="str">
        <f t="shared" si="671"/>
        <v>USA</v>
      </c>
      <c r="AA3420" s="87" t="str">
        <f t="shared" si="672"/>
        <v>USA</v>
      </c>
      <c r="AB3420" s="82" cm="1">
        <f t="array" ref="AB3420">VLOOKUP(B3420,'GDP per Capita'!$T$2:$V$4235,COLUMN('GDP per Capita'!$V:$V)-COLUMN('GDP per Capita'!$S:$S),FALSE)</f>
        <v>63809.64</v>
      </c>
      <c r="AC3420" s="82">
        <f t="shared" si="667"/>
        <v>63809.64</v>
      </c>
      <c r="AD3420" s="82">
        <f t="shared" si="668"/>
        <v>63809.64</v>
      </c>
      <c r="AE3420" s="88">
        <f t="shared" si="673"/>
        <v>2.7397317773894307E-2</v>
      </c>
    </row>
    <row r="3421" spans="1:31">
      <c r="A3421" s="77" t="s">
        <v>964</v>
      </c>
      <c r="B3421" s="77">
        <v>3420</v>
      </c>
      <c r="C3421" s="77" t="s">
        <v>29</v>
      </c>
      <c r="D3421" s="77" t="s">
        <v>29</v>
      </c>
      <c r="E3421" s="77">
        <v>2017</v>
      </c>
      <c r="F3421" s="77">
        <v>30.271128600000001</v>
      </c>
      <c r="G3421" s="77">
        <v>-97.743699500000005</v>
      </c>
      <c r="H3421" s="77">
        <v>1</v>
      </c>
      <c r="I3421" s="77" t="s">
        <v>1727</v>
      </c>
      <c r="J3421" s="77">
        <v>30.271128600000001</v>
      </c>
      <c r="K3421" s="77">
        <v>-97.743699500000005</v>
      </c>
      <c r="L3421" s="77">
        <v>0</v>
      </c>
      <c r="M3421" s="77">
        <v>0</v>
      </c>
      <c r="N3421" s="77">
        <v>0</v>
      </c>
      <c r="O3421" s="77">
        <v>0</v>
      </c>
      <c r="P3421" s="87" cm="1">
        <f t="array" ref="P3421">IF($X3421="Non-local",VLOOKUP($E3421,$AI$64:$AW$68,COLUMN($AW:$AW)-COLUMN($AH:$AH),FALSE),IF($X3421="Unknown",VLOOKUP($E3421,$AI$71:$AW$75,COLUMN($AW:$AW)-COLUMN($AH:$AH),FALSE),0))</f>
        <v>0</v>
      </c>
      <c r="Q3421" s="87" cm="1">
        <f t="array" ref="Q3421">IF($X3421="Non-local",VLOOKUP($E3421,$AI$40:$AW$44,COLUMN($AW:$AW)-COLUMN($AH:$AH),FALSE),IF($X3421="Unknown",VLOOKUP($E3421,$AI$47:$AW$51,COLUMN($AW:$AW)-COLUMN($AH:$AH),FALSE),0))</f>
        <v>0</v>
      </c>
      <c r="R3421" s="87" cm="1">
        <f t="array" ref="R3421">IF($X3421="Non-local",VLOOKUP($E3421,$AI$88:$AW$92,COLUMN($AW:$AW)-COLUMN($AH:$AH),FALSE),IF($X3421="Unknown",VLOOKUP($E3421,$AI$95:$AW$99,COLUMN($AW:$AW)-COLUMN($AH:$AH),FALSE),0))</f>
        <v>0</v>
      </c>
      <c r="S3421" s="87" cm="1">
        <f t="array" ref="S3421">VLOOKUP($E3421,$AI$111:$AW$115,COLUMN($AW:$AW)-COLUMN($AH:$AH),FALSE)</f>
        <v>431.69322000000005</v>
      </c>
      <c r="T3421" s="104">
        <f t="shared" si="669"/>
        <v>0</v>
      </c>
      <c r="U3421" s="104">
        <f t="shared" si="670"/>
        <v>431.69322000000005</v>
      </c>
      <c r="V3421" s="87" cm="1">
        <f t="array" ref="V3421">VLOOKUP($E3421,$AI$118:$AW$122,COLUMN($AW:$AW)-COLUMN($AH:$AH),FALSE)</f>
        <v>0</v>
      </c>
      <c r="W3421" s="87" t="str">
        <f t="shared" si="674"/>
        <v>Domestic</v>
      </c>
      <c r="X3421" s="87" t="str">
        <f t="shared" si="675"/>
        <v>Local</v>
      </c>
      <c r="Y3421" s="104"/>
      <c r="Z3421" s="87" t="str">
        <f t="shared" si="671"/>
        <v>USA</v>
      </c>
      <c r="AA3421" s="87" t="str">
        <f t="shared" si="672"/>
        <v>USA</v>
      </c>
      <c r="AB3421" s="82" cm="1">
        <f t="array" ref="AB3421">VLOOKUP(B3421,'GDP per Capita'!$T$2:$V$4235,COLUMN('GDP per Capita'!$V:$V)-COLUMN('GDP per Capita'!$S:$S),FALSE)</f>
        <v>63809.64</v>
      </c>
      <c r="AC3421" s="82">
        <f t="shared" si="667"/>
        <v>63809.64</v>
      </c>
      <c r="AD3421" s="82">
        <f t="shared" si="668"/>
        <v>63809.64</v>
      </c>
      <c r="AE3421" s="88">
        <f t="shared" si="673"/>
        <v>6.765329188505061E-3</v>
      </c>
    </row>
    <row r="3422" spans="1:31">
      <c r="A3422" s="77" t="s">
        <v>921</v>
      </c>
      <c r="B3422" s="77">
        <v>3421</v>
      </c>
      <c r="C3422" s="77" t="s">
        <v>29</v>
      </c>
      <c r="D3422" s="77" t="s">
        <v>29</v>
      </c>
      <c r="E3422" s="77">
        <v>2017</v>
      </c>
      <c r="F3422" s="77">
        <v>19.707373399999899</v>
      </c>
      <c r="G3422" s="77">
        <v>-155.08158030000001</v>
      </c>
      <c r="H3422" s="77">
        <v>0</v>
      </c>
      <c r="I3422" s="77" t="s">
        <v>1727</v>
      </c>
      <c r="J3422" s="77">
        <v>30.271128600000001</v>
      </c>
      <c r="K3422" s="77">
        <v>-97.743699500000005</v>
      </c>
      <c r="L3422" s="77">
        <v>11675.0993594965</v>
      </c>
      <c r="M3422" s="77">
        <v>1.8151699271586501</v>
      </c>
      <c r="N3422" s="77">
        <v>0</v>
      </c>
      <c r="O3422" s="77">
        <v>1225.8854327471299</v>
      </c>
      <c r="P3422" s="87" cm="1">
        <f t="array" ref="P3422">IF($X3422="Non-local",VLOOKUP($E3422,$AI$64:$AW$68,COLUMN($AW:$AW)-COLUMN($AH:$AH),FALSE),IF($X3422="Unknown",VLOOKUP($E3422,$AI$71:$AW$75,COLUMN($AW:$AW)-COLUMN($AH:$AH),FALSE),0))</f>
        <v>223.99999999999997</v>
      </c>
      <c r="Q3422" s="87" cm="1">
        <f t="array" ref="Q3422">IF($X3422="Non-local",VLOOKUP($E3422,$AI$40:$AW$44,COLUMN($AW:$AW)-COLUMN($AH:$AH),FALSE),IF($X3422="Unknown",VLOOKUP($E3422,$AI$47:$AW$51,COLUMN($AW:$AW)-COLUMN($AH:$AH),FALSE),0))</f>
        <v>535.71460000000002</v>
      </c>
      <c r="R3422" s="87" cm="1">
        <f t="array" ref="R3422">IF($X3422="Non-local",VLOOKUP($E3422,$AI$88:$AW$92,COLUMN($AW:$AW)-COLUMN($AH:$AH),FALSE),IF($X3422="Unknown",VLOOKUP($E3422,$AI$95:$AW$99,COLUMN($AW:$AW)-COLUMN($AH:$AH),FALSE),0))</f>
        <v>0.13812461483017213</v>
      </c>
      <c r="S3422" s="87" cm="1">
        <f t="array" ref="S3422">VLOOKUP($E3422,$AI$111:$AW$115,COLUMN($AW:$AW)-COLUMN($AH:$AH),FALSE)</f>
        <v>431.69322000000005</v>
      </c>
      <c r="T3422" s="104">
        <f t="shared" si="669"/>
        <v>1.9532945419888224</v>
      </c>
      <c r="U3422" s="104">
        <f t="shared" si="670"/>
        <v>2417.2932527471298</v>
      </c>
      <c r="V3422" s="87" cm="1">
        <f t="array" ref="V3422">VLOOKUP($E3422,$AI$118:$AW$122,COLUMN($AW:$AW)-COLUMN($AH:$AH),FALSE)</f>
        <v>0</v>
      </c>
      <c r="W3422" s="87" t="str">
        <f t="shared" si="674"/>
        <v>Domestic</v>
      </c>
      <c r="X3422" s="87" t="str">
        <f t="shared" si="675"/>
        <v>Non-local</v>
      </c>
      <c r="Y3422" s="104"/>
      <c r="Z3422" s="87" t="str">
        <f t="shared" si="671"/>
        <v>USA</v>
      </c>
      <c r="AA3422" s="87" t="str">
        <f t="shared" si="672"/>
        <v>USA</v>
      </c>
      <c r="AB3422" s="82" cm="1">
        <f t="array" ref="AB3422">VLOOKUP(B3422,'GDP per Capita'!$T$2:$V$4235,COLUMN('GDP per Capita'!$V:$V)-COLUMN('GDP per Capita'!$S:$S),FALSE)</f>
        <v>63809.64</v>
      </c>
      <c r="AC3422" s="82">
        <f t="shared" si="667"/>
        <v>63809.64</v>
      </c>
      <c r="AD3422" s="82">
        <f t="shared" si="668"/>
        <v>63809.64</v>
      </c>
      <c r="AE3422" s="88">
        <f t="shared" si="673"/>
        <v>3.7882884980186847E-2</v>
      </c>
    </row>
    <row r="3423" spans="1:31">
      <c r="A3423" s="77" t="s">
        <v>1669</v>
      </c>
      <c r="B3423" s="77">
        <v>3422</v>
      </c>
      <c r="C3423" s="77" t="s">
        <v>29</v>
      </c>
      <c r="D3423" s="77" t="s">
        <v>29</v>
      </c>
      <c r="E3423" s="77">
        <v>2017</v>
      </c>
      <c r="F3423" s="77">
        <v>25.91162125</v>
      </c>
      <c r="G3423" s="77">
        <v>-80.321274799966403</v>
      </c>
      <c r="H3423" s="77">
        <v>0</v>
      </c>
      <c r="I3423" s="77" t="s">
        <v>1727</v>
      </c>
      <c r="J3423" s="77">
        <v>30.271128600000001</v>
      </c>
      <c r="K3423" s="77">
        <v>-97.743699500000005</v>
      </c>
      <c r="L3423" s="77">
        <v>3548.6732454709199</v>
      </c>
      <c r="M3423" s="77">
        <v>0.65027234839850601</v>
      </c>
      <c r="N3423" s="77">
        <v>0</v>
      </c>
      <c r="O3423" s="77">
        <v>681.34526313041704</v>
      </c>
      <c r="P3423" s="87" cm="1">
        <f t="array" ref="P3423">IF($X3423="Non-local",VLOOKUP($E3423,$AI$64:$AW$68,COLUMN($AW:$AW)-COLUMN($AH:$AH),FALSE),IF($X3423="Unknown",VLOOKUP($E3423,$AI$71:$AW$75,COLUMN($AW:$AW)-COLUMN($AH:$AH),FALSE),0))</f>
        <v>223.99999999999997</v>
      </c>
      <c r="Q3423" s="87" cm="1">
        <f t="array" ref="Q3423">IF($X3423="Non-local",VLOOKUP($E3423,$AI$40:$AW$44,COLUMN($AW:$AW)-COLUMN($AH:$AH),FALSE),IF($X3423="Unknown",VLOOKUP($E3423,$AI$47:$AW$51,COLUMN($AW:$AW)-COLUMN($AH:$AH),FALSE),0))</f>
        <v>535.71460000000002</v>
      </c>
      <c r="R3423" s="87" cm="1">
        <f t="array" ref="R3423">IF($X3423="Non-local",VLOOKUP($E3423,$AI$88:$AW$92,COLUMN($AW:$AW)-COLUMN($AH:$AH),FALSE),IF($X3423="Unknown",VLOOKUP($E3423,$AI$95:$AW$99,COLUMN($AW:$AW)-COLUMN($AH:$AH),FALSE),0))</f>
        <v>0.13812461483017213</v>
      </c>
      <c r="S3423" s="87" cm="1">
        <f t="array" ref="S3423">VLOOKUP($E3423,$AI$111:$AW$115,COLUMN($AW:$AW)-COLUMN($AH:$AH),FALSE)</f>
        <v>431.69322000000005</v>
      </c>
      <c r="T3423" s="104">
        <f t="shared" si="669"/>
        <v>0.78839696322867814</v>
      </c>
      <c r="U3423" s="104">
        <f t="shared" si="670"/>
        <v>1872.7530831304171</v>
      </c>
      <c r="V3423" s="87" cm="1">
        <f t="array" ref="V3423">VLOOKUP($E3423,$AI$118:$AW$122,COLUMN($AW:$AW)-COLUMN($AH:$AH),FALSE)</f>
        <v>0</v>
      </c>
      <c r="W3423" s="87" t="str">
        <f t="shared" si="674"/>
        <v>Domestic</v>
      </c>
      <c r="X3423" s="87" t="str">
        <f t="shared" si="675"/>
        <v>Non-local</v>
      </c>
      <c r="Y3423" s="104"/>
      <c r="Z3423" s="87" t="str">
        <f t="shared" si="671"/>
        <v>USA</v>
      </c>
      <c r="AA3423" s="87" t="str">
        <f t="shared" si="672"/>
        <v>USA</v>
      </c>
      <c r="AB3423" s="82" cm="1">
        <f t="array" ref="AB3423">VLOOKUP(B3423,'GDP per Capita'!$T$2:$V$4235,COLUMN('GDP per Capita'!$V:$V)-COLUMN('GDP per Capita'!$S:$S),FALSE)</f>
        <v>63809.64</v>
      </c>
      <c r="AC3423" s="82">
        <f t="shared" si="667"/>
        <v>63809.64</v>
      </c>
      <c r="AD3423" s="82">
        <f t="shared" si="668"/>
        <v>63809.64</v>
      </c>
      <c r="AE3423" s="88">
        <f t="shared" si="673"/>
        <v>2.9349062040318941E-2</v>
      </c>
    </row>
    <row r="3424" spans="1:31">
      <c r="A3424" s="77" t="s">
        <v>1174</v>
      </c>
      <c r="B3424" s="77">
        <v>3423</v>
      </c>
      <c r="C3424" s="77" t="s">
        <v>29</v>
      </c>
      <c r="D3424" s="77" t="s">
        <v>29</v>
      </c>
      <c r="E3424" s="77">
        <v>2017</v>
      </c>
      <c r="F3424" s="77">
        <v>30.6326942</v>
      </c>
      <c r="G3424" s="77">
        <v>-97.6772311</v>
      </c>
      <c r="H3424" s="77">
        <v>1</v>
      </c>
      <c r="I3424" s="77" t="s">
        <v>1727</v>
      </c>
      <c r="J3424" s="77">
        <v>30.271128600000001</v>
      </c>
      <c r="K3424" s="77">
        <v>-97.743699500000005</v>
      </c>
      <c r="L3424" s="77">
        <v>81.412081083478895</v>
      </c>
      <c r="M3424" s="77">
        <v>0</v>
      </c>
      <c r="N3424" s="77">
        <v>0</v>
      </c>
      <c r="O3424" s="77">
        <v>0</v>
      </c>
      <c r="P3424" s="87" cm="1">
        <f t="array" ref="P3424">IF($X3424="Non-local",VLOOKUP($E3424,$AI$64:$AW$68,COLUMN($AW:$AW)-COLUMN($AH:$AH),FALSE),IF($X3424="Unknown",VLOOKUP($E3424,$AI$71:$AW$75,COLUMN($AW:$AW)-COLUMN($AH:$AH),FALSE),0))</f>
        <v>0</v>
      </c>
      <c r="Q3424" s="87" cm="1">
        <f t="array" ref="Q3424">IF($X3424="Non-local",VLOOKUP($E3424,$AI$40:$AW$44,COLUMN($AW:$AW)-COLUMN($AH:$AH),FALSE),IF($X3424="Unknown",VLOOKUP($E3424,$AI$47:$AW$51,COLUMN($AW:$AW)-COLUMN($AH:$AH),FALSE),0))</f>
        <v>0</v>
      </c>
      <c r="R3424" s="87" cm="1">
        <f t="array" ref="R3424">IF($X3424="Non-local",VLOOKUP($E3424,$AI$88:$AW$92,COLUMN($AW:$AW)-COLUMN($AH:$AH),FALSE),IF($X3424="Unknown",VLOOKUP($E3424,$AI$95:$AW$99,COLUMN($AW:$AW)-COLUMN($AH:$AH),FALSE),0))</f>
        <v>0</v>
      </c>
      <c r="S3424" s="87" cm="1">
        <f t="array" ref="S3424">VLOOKUP($E3424,$AI$111:$AW$115,COLUMN($AW:$AW)-COLUMN($AH:$AH),FALSE)</f>
        <v>431.69322000000005</v>
      </c>
      <c r="T3424" s="104">
        <f t="shared" si="669"/>
        <v>0</v>
      </c>
      <c r="U3424" s="104">
        <f t="shared" si="670"/>
        <v>431.69322000000005</v>
      </c>
      <c r="V3424" s="87" cm="1">
        <f t="array" ref="V3424">VLOOKUP($E3424,$AI$118:$AW$122,COLUMN($AW:$AW)-COLUMN($AH:$AH),FALSE)</f>
        <v>0</v>
      </c>
      <c r="W3424" s="87" t="str">
        <f t="shared" si="674"/>
        <v>Domestic</v>
      </c>
      <c r="X3424" s="87" t="str">
        <f t="shared" si="675"/>
        <v>Local</v>
      </c>
      <c r="Y3424" s="104"/>
      <c r="Z3424" s="87" t="str">
        <f t="shared" si="671"/>
        <v>USA</v>
      </c>
      <c r="AA3424" s="87" t="str">
        <f t="shared" si="672"/>
        <v>USA</v>
      </c>
      <c r="AB3424" s="82" cm="1">
        <f t="array" ref="AB3424">VLOOKUP(B3424,'GDP per Capita'!$T$2:$V$4235,COLUMN('GDP per Capita'!$V:$V)-COLUMN('GDP per Capita'!$S:$S),FALSE)</f>
        <v>63809.64</v>
      </c>
      <c r="AC3424" s="82">
        <f t="shared" si="667"/>
        <v>63809.64</v>
      </c>
      <c r="AD3424" s="82">
        <f t="shared" si="668"/>
        <v>63809.64</v>
      </c>
      <c r="AE3424" s="88">
        <f t="shared" si="673"/>
        <v>6.765329188505061E-3</v>
      </c>
    </row>
    <row r="3425" spans="1:31">
      <c r="A3425" s="77" t="s">
        <v>912</v>
      </c>
      <c r="B3425" s="77">
        <v>3424</v>
      </c>
      <c r="C3425" s="77" t="s">
        <v>29</v>
      </c>
      <c r="D3425" s="77" t="s">
        <v>29</v>
      </c>
      <c r="E3425" s="77">
        <v>2017</v>
      </c>
      <c r="F3425" s="77">
        <v>42.688915600000001</v>
      </c>
      <c r="G3425" s="77">
        <v>-73.224605699999998</v>
      </c>
      <c r="H3425" s="77">
        <v>0</v>
      </c>
      <c r="I3425" s="77" t="s">
        <v>1727</v>
      </c>
      <c r="J3425" s="77">
        <v>30.271128600000001</v>
      </c>
      <c r="K3425" s="77">
        <v>-97.743699500000005</v>
      </c>
      <c r="L3425" s="77">
        <v>5152.20515227132</v>
      </c>
      <c r="M3425" s="77">
        <v>0.89716281158948896</v>
      </c>
      <c r="N3425" s="77">
        <v>0</v>
      </c>
      <c r="O3425" s="77">
        <v>618.26461827255901</v>
      </c>
      <c r="P3425" s="87" cm="1">
        <f t="array" ref="P3425">IF($X3425="Non-local",VLOOKUP($E3425,$AI$64:$AW$68,COLUMN($AW:$AW)-COLUMN($AH:$AH),FALSE),IF($X3425="Unknown",VLOOKUP($E3425,$AI$71:$AW$75,COLUMN($AW:$AW)-COLUMN($AH:$AH),FALSE),0))</f>
        <v>223.99999999999997</v>
      </c>
      <c r="Q3425" s="87" cm="1">
        <f t="array" ref="Q3425">IF($X3425="Non-local",VLOOKUP($E3425,$AI$40:$AW$44,COLUMN($AW:$AW)-COLUMN($AH:$AH),FALSE),IF($X3425="Unknown",VLOOKUP($E3425,$AI$47:$AW$51,COLUMN($AW:$AW)-COLUMN($AH:$AH),FALSE),0))</f>
        <v>535.71460000000002</v>
      </c>
      <c r="R3425" s="87" cm="1">
        <f t="array" ref="R3425">IF($X3425="Non-local",VLOOKUP($E3425,$AI$88:$AW$92,COLUMN($AW:$AW)-COLUMN($AH:$AH),FALSE),IF($X3425="Unknown",VLOOKUP($E3425,$AI$95:$AW$99,COLUMN($AW:$AW)-COLUMN($AH:$AH),FALSE),0))</f>
        <v>0.13812461483017213</v>
      </c>
      <c r="S3425" s="87" cm="1">
        <f t="array" ref="S3425">VLOOKUP($E3425,$AI$111:$AW$115,COLUMN($AW:$AW)-COLUMN($AH:$AH),FALSE)</f>
        <v>431.69322000000005</v>
      </c>
      <c r="T3425" s="104">
        <f t="shared" si="669"/>
        <v>1.0352874264196612</v>
      </c>
      <c r="U3425" s="104">
        <f t="shared" si="670"/>
        <v>1809.6724382725592</v>
      </c>
      <c r="V3425" s="87" cm="1">
        <f t="array" ref="V3425">VLOOKUP($E3425,$AI$118:$AW$122,COLUMN($AW:$AW)-COLUMN($AH:$AH),FALSE)</f>
        <v>0</v>
      </c>
      <c r="W3425" s="87" t="str">
        <f t="shared" si="674"/>
        <v>Domestic</v>
      </c>
      <c r="X3425" s="87" t="str">
        <f t="shared" si="675"/>
        <v>Non-local</v>
      </c>
      <c r="Y3425" s="104"/>
      <c r="Z3425" s="87" t="str">
        <f t="shared" si="671"/>
        <v>USA</v>
      </c>
      <c r="AA3425" s="87" t="str">
        <f t="shared" si="672"/>
        <v>USA</v>
      </c>
      <c r="AB3425" s="82" cm="1">
        <f t="array" ref="AB3425">VLOOKUP(B3425,'GDP per Capita'!$T$2:$V$4235,COLUMN('GDP per Capita'!$V:$V)-COLUMN('GDP per Capita'!$S:$S),FALSE)</f>
        <v>63809.64</v>
      </c>
      <c r="AC3425" s="82">
        <f t="shared" si="667"/>
        <v>63809.64</v>
      </c>
      <c r="AD3425" s="82">
        <f t="shared" si="668"/>
        <v>63809.64</v>
      </c>
      <c r="AE3425" s="88">
        <f t="shared" si="673"/>
        <v>2.8360486570251128E-2</v>
      </c>
    </row>
    <row r="3426" spans="1:31">
      <c r="A3426" s="77" t="s">
        <v>900</v>
      </c>
      <c r="B3426" s="77">
        <v>3425</v>
      </c>
      <c r="C3426" s="77" t="s">
        <v>29</v>
      </c>
      <c r="D3426" s="77" t="s">
        <v>29</v>
      </c>
      <c r="E3426" s="77">
        <v>2017</v>
      </c>
      <c r="F3426" s="77">
        <v>44.977299500000001</v>
      </c>
      <c r="G3426" s="77">
        <v>-93.265469199999998</v>
      </c>
      <c r="H3426" s="77">
        <v>0</v>
      </c>
      <c r="I3426" s="77" t="s">
        <v>1727</v>
      </c>
      <c r="J3426" s="77">
        <v>30.271128600000001</v>
      </c>
      <c r="K3426" s="77">
        <v>-97.743699500000005</v>
      </c>
      <c r="L3426" s="77">
        <v>3362.8500305368698</v>
      </c>
      <c r="M3426" s="77">
        <v>0.620689783647555</v>
      </c>
      <c r="N3426" s="77">
        <v>0</v>
      </c>
      <c r="O3426" s="77">
        <v>645.66720586307997</v>
      </c>
      <c r="P3426" s="87" cm="1">
        <f t="array" ref="P3426">IF($X3426="Non-local",VLOOKUP($E3426,$AI$64:$AW$68,COLUMN($AW:$AW)-COLUMN($AH:$AH),FALSE),IF($X3426="Unknown",VLOOKUP($E3426,$AI$71:$AW$75,COLUMN($AW:$AW)-COLUMN($AH:$AH),FALSE),0))</f>
        <v>223.99999999999997</v>
      </c>
      <c r="Q3426" s="87" cm="1">
        <f t="array" ref="Q3426">IF($X3426="Non-local",VLOOKUP($E3426,$AI$40:$AW$44,COLUMN($AW:$AW)-COLUMN($AH:$AH),FALSE),IF($X3426="Unknown",VLOOKUP($E3426,$AI$47:$AW$51,COLUMN($AW:$AW)-COLUMN($AH:$AH),FALSE),0))</f>
        <v>535.71460000000002</v>
      </c>
      <c r="R3426" s="87" cm="1">
        <f t="array" ref="R3426">IF($X3426="Non-local",VLOOKUP($E3426,$AI$88:$AW$92,COLUMN($AW:$AW)-COLUMN($AH:$AH),FALSE),IF($X3426="Unknown",VLOOKUP($E3426,$AI$95:$AW$99,COLUMN($AW:$AW)-COLUMN($AH:$AH),FALSE),0))</f>
        <v>0.13812461483017213</v>
      </c>
      <c r="S3426" s="87" cm="1">
        <f t="array" ref="S3426">VLOOKUP($E3426,$AI$111:$AW$115,COLUMN($AW:$AW)-COLUMN($AH:$AH),FALSE)</f>
        <v>431.69322000000005</v>
      </c>
      <c r="T3426" s="104">
        <f t="shared" si="669"/>
        <v>0.75881439847772714</v>
      </c>
      <c r="U3426" s="104">
        <f t="shared" si="670"/>
        <v>1837.0750258630801</v>
      </c>
      <c r="V3426" s="87" cm="1">
        <f t="array" ref="V3426">VLOOKUP($E3426,$AI$118:$AW$122,COLUMN($AW:$AW)-COLUMN($AH:$AH),FALSE)</f>
        <v>0</v>
      </c>
      <c r="W3426" s="87" t="str">
        <f t="shared" si="674"/>
        <v>Domestic</v>
      </c>
      <c r="X3426" s="87" t="str">
        <f t="shared" si="675"/>
        <v>Non-local</v>
      </c>
      <c r="Y3426" s="104"/>
      <c r="Z3426" s="87" t="str">
        <f t="shared" si="671"/>
        <v>USA</v>
      </c>
      <c r="AA3426" s="87" t="str">
        <f t="shared" si="672"/>
        <v>USA</v>
      </c>
      <c r="AB3426" s="82" cm="1">
        <f t="array" ref="AB3426">VLOOKUP(B3426,'GDP per Capita'!$T$2:$V$4235,COLUMN('GDP per Capita'!$V:$V)-COLUMN('GDP per Capita'!$S:$S),FALSE)</f>
        <v>63809.64</v>
      </c>
      <c r="AC3426" s="82">
        <f t="shared" si="667"/>
        <v>63809.64</v>
      </c>
      <c r="AD3426" s="82">
        <f t="shared" si="668"/>
        <v>63809.64</v>
      </c>
      <c r="AE3426" s="88">
        <f t="shared" si="673"/>
        <v>2.8789929325147113E-2</v>
      </c>
    </row>
    <row r="3427" spans="1:31">
      <c r="A3427" s="77" t="s">
        <v>964</v>
      </c>
      <c r="B3427" s="77">
        <v>3426</v>
      </c>
      <c r="C3427" s="77" t="s">
        <v>29</v>
      </c>
      <c r="D3427" s="77" t="s">
        <v>29</v>
      </c>
      <c r="E3427" s="77">
        <v>2017</v>
      </c>
      <c r="F3427" s="77">
        <v>30.271128600000001</v>
      </c>
      <c r="G3427" s="77">
        <v>-97.743699500000005</v>
      </c>
      <c r="H3427" s="77">
        <v>1</v>
      </c>
      <c r="I3427" s="77" t="s">
        <v>1727</v>
      </c>
      <c r="J3427" s="77">
        <v>30.271128600000001</v>
      </c>
      <c r="K3427" s="77">
        <v>-97.743699500000005</v>
      </c>
      <c r="L3427" s="77">
        <v>0</v>
      </c>
      <c r="M3427" s="77">
        <v>0</v>
      </c>
      <c r="N3427" s="77">
        <v>0</v>
      </c>
      <c r="O3427" s="77">
        <v>0</v>
      </c>
      <c r="P3427" s="87" cm="1">
        <f t="array" ref="P3427">IF($X3427="Non-local",VLOOKUP($E3427,$AI$64:$AW$68,COLUMN($AW:$AW)-COLUMN($AH:$AH),FALSE),IF($X3427="Unknown",VLOOKUP($E3427,$AI$71:$AW$75,COLUMN($AW:$AW)-COLUMN($AH:$AH),FALSE),0))</f>
        <v>0</v>
      </c>
      <c r="Q3427" s="87" cm="1">
        <f t="array" ref="Q3427">IF($X3427="Non-local",VLOOKUP($E3427,$AI$40:$AW$44,COLUMN($AW:$AW)-COLUMN($AH:$AH),FALSE),IF($X3427="Unknown",VLOOKUP($E3427,$AI$47:$AW$51,COLUMN($AW:$AW)-COLUMN($AH:$AH),FALSE),0))</f>
        <v>0</v>
      </c>
      <c r="R3427" s="87" cm="1">
        <f t="array" ref="R3427">IF($X3427="Non-local",VLOOKUP($E3427,$AI$88:$AW$92,COLUMN($AW:$AW)-COLUMN($AH:$AH),FALSE),IF($X3427="Unknown",VLOOKUP($E3427,$AI$95:$AW$99,COLUMN($AW:$AW)-COLUMN($AH:$AH),FALSE),0))</f>
        <v>0</v>
      </c>
      <c r="S3427" s="87" cm="1">
        <f t="array" ref="S3427">VLOOKUP($E3427,$AI$111:$AW$115,COLUMN($AW:$AW)-COLUMN($AH:$AH),FALSE)</f>
        <v>431.69322000000005</v>
      </c>
      <c r="T3427" s="104">
        <f t="shared" si="669"/>
        <v>0</v>
      </c>
      <c r="U3427" s="104">
        <f t="shared" si="670"/>
        <v>431.69322000000005</v>
      </c>
      <c r="V3427" s="87" cm="1">
        <f t="array" ref="V3427">VLOOKUP($E3427,$AI$118:$AW$122,COLUMN($AW:$AW)-COLUMN($AH:$AH),FALSE)</f>
        <v>0</v>
      </c>
      <c r="W3427" s="87" t="str">
        <f t="shared" si="674"/>
        <v>Domestic</v>
      </c>
      <c r="X3427" s="87" t="str">
        <f t="shared" si="675"/>
        <v>Local</v>
      </c>
      <c r="Y3427" s="104"/>
      <c r="Z3427" s="87" t="str">
        <f t="shared" si="671"/>
        <v>USA</v>
      </c>
      <c r="AA3427" s="87" t="str">
        <f t="shared" si="672"/>
        <v>USA</v>
      </c>
      <c r="AB3427" s="82" cm="1">
        <f t="array" ref="AB3427">VLOOKUP(B3427,'GDP per Capita'!$T$2:$V$4235,COLUMN('GDP per Capita'!$V:$V)-COLUMN('GDP per Capita'!$S:$S),FALSE)</f>
        <v>63809.64</v>
      </c>
      <c r="AC3427" s="82">
        <f t="shared" si="667"/>
        <v>63809.64</v>
      </c>
      <c r="AD3427" s="82">
        <f t="shared" si="668"/>
        <v>63809.64</v>
      </c>
      <c r="AE3427" s="88">
        <f t="shared" si="673"/>
        <v>6.765329188505061E-3</v>
      </c>
    </row>
    <row r="3428" spans="1:31">
      <c r="A3428" s="77" t="s">
        <v>964</v>
      </c>
      <c r="B3428" s="77">
        <v>3427</v>
      </c>
      <c r="C3428" s="77" t="s">
        <v>29</v>
      </c>
      <c r="D3428" s="77" t="s">
        <v>29</v>
      </c>
      <c r="E3428" s="77">
        <v>2017</v>
      </c>
      <c r="F3428" s="77">
        <v>30.271128600000001</v>
      </c>
      <c r="G3428" s="77">
        <v>-97.743699500000005</v>
      </c>
      <c r="H3428" s="77">
        <v>1</v>
      </c>
      <c r="I3428" s="77" t="s">
        <v>1727</v>
      </c>
      <c r="J3428" s="77">
        <v>30.271128600000001</v>
      </c>
      <c r="K3428" s="77">
        <v>-97.743699500000005</v>
      </c>
      <c r="L3428" s="77">
        <v>0</v>
      </c>
      <c r="M3428" s="77">
        <v>0</v>
      </c>
      <c r="N3428" s="77">
        <v>0</v>
      </c>
      <c r="O3428" s="77">
        <v>0</v>
      </c>
      <c r="P3428" s="87" cm="1">
        <f t="array" ref="P3428">IF($X3428="Non-local",VLOOKUP($E3428,$AI$64:$AW$68,COLUMN($AW:$AW)-COLUMN($AH:$AH),FALSE),IF($X3428="Unknown",VLOOKUP($E3428,$AI$71:$AW$75,COLUMN($AW:$AW)-COLUMN($AH:$AH),FALSE),0))</f>
        <v>0</v>
      </c>
      <c r="Q3428" s="87" cm="1">
        <f t="array" ref="Q3428">IF($X3428="Non-local",VLOOKUP($E3428,$AI$40:$AW$44,COLUMN($AW:$AW)-COLUMN($AH:$AH),FALSE),IF($X3428="Unknown",VLOOKUP($E3428,$AI$47:$AW$51,COLUMN($AW:$AW)-COLUMN($AH:$AH),FALSE),0))</f>
        <v>0</v>
      </c>
      <c r="R3428" s="87" cm="1">
        <f t="array" ref="R3428">IF($X3428="Non-local",VLOOKUP($E3428,$AI$88:$AW$92,COLUMN($AW:$AW)-COLUMN($AH:$AH),FALSE),IF($X3428="Unknown",VLOOKUP($E3428,$AI$95:$AW$99,COLUMN($AW:$AW)-COLUMN($AH:$AH),FALSE),0))</f>
        <v>0</v>
      </c>
      <c r="S3428" s="87" cm="1">
        <f t="array" ref="S3428">VLOOKUP($E3428,$AI$111:$AW$115,COLUMN($AW:$AW)-COLUMN($AH:$AH),FALSE)</f>
        <v>431.69322000000005</v>
      </c>
      <c r="T3428" s="104">
        <f t="shared" si="669"/>
        <v>0</v>
      </c>
      <c r="U3428" s="104">
        <f t="shared" si="670"/>
        <v>431.69322000000005</v>
      </c>
      <c r="V3428" s="87" cm="1">
        <f t="array" ref="V3428">VLOOKUP($E3428,$AI$118:$AW$122,COLUMN($AW:$AW)-COLUMN($AH:$AH),FALSE)</f>
        <v>0</v>
      </c>
      <c r="W3428" s="87" t="str">
        <f t="shared" si="674"/>
        <v>Domestic</v>
      </c>
      <c r="X3428" s="87" t="str">
        <f t="shared" si="675"/>
        <v>Local</v>
      </c>
      <c r="Y3428" s="104"/>
      <c r="Z3428" s="87" t="str">
        <f t="shared" si="671"/>
        <v>USA</v>
      </c>
      <c r="AA3428" s="87" t="str">
        <f t="shared" si="672"/>
        <v>USA</v>
      </c>
      <c r="AB3428" s="82" cm="1">
        <f t="array" ref="AB3428">VLOOKUP(B3428,'GDP per Capita'!$T$2:$V$4235,COLUMN('GDP per Capita'!$V:$V)-COLUMN('GDP per Capita'!$S:$S),FALSE)</f>
        <v>63809.64</v>
      </c>
      <c r="AC3428" s="82">
        <f t="shared" si="667"/>
        <v>63809.64</v>
      </c>
      <c r="AD3428" s="82">
        <f t="shared" si="668"/>
        <v>63809.64</v>
      </c>
      <c r="AE3428" s="88">
        <f t="shared" si="673"/>
        <v>6.765329188505061E-3</v>
      </c>
    </row>
    <row r="3429" spans="1:31">
      <c r="A3429" s="77" t="s">
        <v>964</v>
      </c>
      <c r="B3429" s="77">
        <v>3428</v>
      </c>
      <c r="C3429" s="77" t="s">
        <v>29</v>
      </c>
      <c r="D3429" s="77" t="s">
        <v>29</v>
      </c>
      <c r="E3429" s="77">
        <v>2017</v>
      </c>
      <c r="F3429" s="77">
        <v>30.271128600000001</v>
      </c>
      <c r="G3429" s="77">
        <v>-97.743699500000005</v>
      </c>
      <c r="H3429" s="77">
        <v>1</v>
      </c>
      <c r="I3429" s="77" t="s">
        <v>1727</v>
      </c>
      <c r="J3429" s="77">
        <v>30.271128600000001</v>
      </c>
      <c r="K3429" s="77">
        <v>-97.743699500000005</v>
      </c>
      <c r="L3429" s="77">
        <v>0</v>
      </c>
      <c r="M3429" s="77">
        <v>0</v>
      </c>
      <c r="N3429" s="77">
        <v>0</v>
      </c>
      <c r="O3429" s="77">
        <v>0</v>
      </c>
      <c r="P3429" s="87" cm="1">
        <f t="array" ref="P3429">IF($X3429="Non-local",VLOOKUP($E3429,$AI$64:$AW$68,COLUMN($AW:$AW)-COLUMN($AH:$AH),FALSE),IF($X3429="Unknown",VLOOKUP($E3429,$AI$71:$AW$75,COLUMN($AW:$AW)-COLUMN($AH:$AH),FALSE),0))</f>
        <v>0</v>
      </c>
      <c r="Q3429" s="87" cm="1">
        <f t="array" ref="Q3429">IF($X3429="Non-local",VLOOKUP($E3429,$AI$40:$AW$44,COLUMN($AW:$AW)-COLUMN($AH:$AH),FALSE),IF($X3429="Unknown",VLOOKUP($E3429,$AI$47:$AW$51,COLUMN($AW:$AW)-COLUMN($AH:$AH),FALSE),0))</f>
        <v>0</v>
      </c>
      <c r="R3429" s="87" cm="1">
        <f t="array" ref="R3429">IF($X3429="Non-local",VLOOKUP($E3429,$AI$88:$AW$92,COLUMN($AW:$AW)-COLUMN($AH:$AH),FALSE),IF($X3429="Unknown",VLOOKUP($E3429,$AI$95:$AW$99,COLUMN($AW:$AW)-COLUMN($AH:$AH),FALSE),0))</f>
        <v>0</v>
      </c>
      <c r="S3429" s="87" cm="1">
        <f t="array" ref="S3429">VLOOKUP($E3429,$AI$111:$AW$115,COLUMN($AW:$AW)-COLUMN($AH:$AH),FALSE)</f>
        <v>431.69322000000005</v>
      </c>
      <c r="T3429" s="104">
        <f t="shared" si="669"/>
        <v>0</v>
      </c>
      <c r="U3429" s="104">
        <f t="shared" si="670"/>
        <v>431.69322000000005</v>
      </c>
      <c r="V3429" s="87" cm="1">
        <f t="array" ref="V3429">VLOOKUP($E3429,$AI$118:$AW$122,COLUMN($AW:$AW)-COLUMN($AH:$AH),FALSE)</f>
        <v>0</v>
      </c>
      <c r="W3429" s="87" t="str">
        <f t="shared" si="674"/>
        <v>Domestic</v>
      </c>
      <c r="X3429" s="87" t="str">
        <f t="shared" si="675"/>
        <v>Local</v>
      </c>
      <c r="Y3429" s="104"/>
      <c r="Z3429" s="87" t="str">
        <f t="shared" si="671"/>
        <v>USA</v>
      </c>
      <c r="AA3429" s="87" t="str">
        <f t="shared" si="672"/>
        <v>USA</v>
      </c>
      <c r="AB3429" s="82" cm="1">
        <f t="array" ref="AB3429">VLOOKUP(B3429,'GDP per Capita'!$T$2:$V$4235,COLUMN('GDP per Capita'!$V:$V)-COLUMN('GDP per Capita'!$S:$S),FALSE)</f>
        <v>63809.64</v>
      </c>
      <c r="AC3429" s="82">
        <f t="shared" si="667"/>
        <v>63809.64</v>
      </c>
      <c r="AD3429" s="82">
        <f t="shared" si="668"/>
        <v>63809.64</v>
      </c>
      <c r="AE3429" s="88">
        <f t="shared" si="673"/>
        <v>6.765329188505061E-3</v>
      </c>
    </row>
    <row r="3430" spans="1:31">
      <c r="A3430" s="77" t="s">
        <v>964</v>
      </c>
      <c r="B3430" s="77">
        <v>3429</v>
      </c>
      <c r="C3430" s="77" t="s">
        <v>29</v>
      </c>
      <c r="D3430" s="77" t="s">
        <v>29</v>
      </c>
      <c r="E3430" s="77">
        <v>2017</v>
      </c>
      <c r="F3430" s="77">
        <v>30.271128600000001</v>
      </c>
      <c r="G3430" s="77">
        <v>-97.743699500000005</v>
      </c>
      <c r="H3430" s="77">
        <v>1</v>
      </c>
      <c r="I3430" s="77" t="s">
        <v>1727</v>
      </c>
      <c r="J3430" s="77">
        <v>30.271128600000001</v>
      </c>
      <c r="K3430" s="77">
        <v>-97.743699500000005</v>
      </c>
      <c r="L3430" s="77">
        <v>0</v>
      </c>
      <c r="M3430" s="77">
        <v>0</v>
      </c>
      <c r="N3430" s="77">
        <v>0</v>
      </c>
      <c r="O3430" s="77">
        <v>0</v>
      </c>
      <c r="P3430" s="87" cm="1">
        <f t="array" ref="P3430">IF($X3430="Non-local",VLOOKUP($E3430,$AI$64:$AW$68,COLUMN($AW:$AW)-COLUMN($AH:$AH),FALSE),IF($X3430="Unknown",VLOOKUP($E3430,$AI$71:$AW$75,COLUMN($AW:$AW)-COLUMN($AH:$AH),FALSE),0))</f>
        <v>0</v>
      </c>
      <c r="Q3430" s="87" cm="1">
        <f t="array" ref="Q3430">IF($X3430="Non-local",VLOOKUP($E3430,$AI$40:$AW$44,COLUMN($AW:$AW)-COLUMN($AH:$AH),FALSE),IF($X3430="Unknown",VLOOKUP($E3430,$AI$47:$AW$51,COLUMN($AW:$AW)-COLUMN($AH:$AH),FALSE),0))</f>
        <v>0</v>
      </c>
      <c r="R3430" s="87" cm="1">
        <f t="array" ref="R3430">IF($X3430="Non-local",VLOOKUP($E3430,$AI$88:$AW$92,COLUMN($AW:$AW)-COLUMN($AH:$AH),FALSE),IF($X3430="Unknown",VLOOKUP($E3430,$AI$95:$AW$99,COLUMN($AW:$AW)-COLUMN($AH:$AH),FALSE),0))</f>
        <v>0</v>
      </c>
      <c r="S3430" s="87" cm="1">
        <f t="array" ref="S3430">VLOOKUP($E3430,$AI$111:$AW$115,COLUMN($AW:$AW)-COLUMN($AH:$AH),FALSE)</f>
        <v>431.69322000000005</v>
      </c>
      <c r="T3430" s="104">
        <f t="shared" si="669"/>
        <v>0</v>
      </c>
      <c r="U3430" s="104">
        <f t="shared" si="670"/>
        <v>431.69322000000005</v>
      </c>
      <c r="V3430" s="87" cm="1">
        <f t="array" ref="V3430">VLOOKUP($E3430,$AI$118:$AW$122,COLUMN($AW:$AW)-COLUMN($AH:$AH),FALSE)</f>
        <v>0</v>
      </c>
      <c r="W3430" s="87" t="str">
        <f t="shared" si="674"/>
        <v>Domestic</v>
      </c>
      <c r="X3430" s="87" t="str">
        <f t="shared" si="675"/>
        <v>Local</v>
      </c>
      <c r="Y3430" s="104"/>
      <c r="Z3430" s="87" t="str">
        <f t="shared" si="671"/>
        <v>USA</v>
      </c>
      <c r="AA3430" s="87" t="str">
        <f t="shared" si="672"/>
        <v>USA</v>
      </c>
      <c r="AB3430" s="82" cm="1">
        <f t="array" ref="AB3430">VLOOKUP(B3430,'GDP per Capita'!$T$2:$V$4235,COLUMN('GDP per Capita'!$V:$V)-COLUMN('GDP per Capita'!$S:$S),FALSE)</f>
        <v>63809.64</v>
      </c>
      <c r="AC3430" s="82">
        <f t="shared" si="667"/>
        <v>63809.64</v>
      </c>
      <c r="AD3430" s="82">
        <f t="shared" si="668"/>
        <v>63809.64</v>
      </c>
      <c r="AE3430" s="88">
        <f t="shared" si="673"/>
        <v>6.765329188505061E-3</v>
      </c>
    </row>
    <row r="3431" spans="1:31">
      <c r="A3431" s="77" t="s">
        <v>964</v>
      </c>
      <c r="B3431" s="77">
        <v>3430</v>
      </c>
      <c r="C3431" s="77" t="s">
        <v>29</v>
      </c>
      <c r="D3431" s="77" t="s">
        <v>29</v>
      </c>
      <c r="E3431" s="77">
        <v>2017</v>
      </c>
      <c r="F3431" s="77">
        <v>30.271128600000001</v>
      </c>
      <c r="G3431" s="77">
        <v>-97.743699500000005</v>
      </c>
      <c r="H3431" s="77">
        <v>1</v>
      </c>
      <c r="I3431" s="77" t="s">
        <v>1727</v>
      </c>
      <c r="J3431" s="77">
        <v>30.271128600000001</v>
      </c>
      <c r="K3431" s="77">
        <v>-97.743699500000005</v>
      </c>
      <c r="L3431" s="77">
        <v>0</v>
      </c>
      <c r="M3431" s="77">
        <v>0</v>
      </c>
      <c r="N3431" s="77">
        <v>0</v>
      </c>
      <c r="O3431" s="77">
        <v>0</v>
      </c>
      <c r="P3431" s="87" cm="1">
        <f t="array" ref="P3431">IF($X3431="Non-local",VLOOKUP($E3431,$AI$64:$AW$68,COLUMN($AW:$AW)-COLUMN($AH:$AH),FALSE),IF($X3431="Unknown",VLOOKUP($E3431,$AI$71:$AW$75,COLUMN($AW:$AW)-COLUMN($AH:$AH),FALSE),0))</f>
        <v>0</v>
      </c>
      <c r="Q3431" s="87" cm="1">
        <f t="array" ref="Q3431">IF($X3431="Non-local",VLOOKUP($E3431,$AI$40:$AW$44,COLUMN($AW:$AW)-COLUMN($AH:$AH),FALSE),IF($X3431="Unknown",VLOOKUP($E3431,$AI$47:$AW$51,COLUMN($AW:$AW)-COLUMN($AH:$AH),FALSE),0))</f>
        <v>0</v>
      </c>
      <c r="R3431" s="87" cm="1">
        <f t="array" ref="R3431">IF($X3431="Non-local",VLOOKUP($E3431,$AI$88:$AW$92,COLUMN($AW:$AW)-COLUMN($AH:$AH),FALSE),IF($X3431="Unknown",VLOOKUP($E3431,$AI$95:$AW$99,COLUMN($AW:$AW)-COLUMN($AH:$AH),FALSE),0))</f>
        <v>0</v>
      </c>
      <c r="S3431" s="87" cm="1">
        <f t="array" ref="S3431">VLOOKUP($E3431,$AI$111:$AW$115,COLUMN($AW:$AW)-COLUMN($AH:$AH),FALSE)</f>
        <v>431.69322000000005</v>
      </c>
      <c r="T3431" s="104">
        <f t="shared" si="669"/>
        <v>0</v>
      </c>
      <c r="U3431" s="104">
        <f t="shared" si="670"/>
        <v>431.69322000000005</v>
      </c>
      <c r="V3431" s="87" cm="1">
        <f t="array" ref="V3431">VLOOKUP($E3431,$AI$118:$AW$122,COLUMN($AW:$AW)-COLUMN($AH:$AH),FALSE)</f>
        <v>0</v>
      </c>
      <c r="W3431" s="87" t="str">
        <f t="shared" si="674"/>
        <v>Domestic</v>
      </c>
      <c r="X3431" s="87" t="str">
        <f t="shared" si="675"/>
        <v>Local</v>
      </c>
      <c r="Y3431" s="104"/>
      <c r="Z3431" s="87" t="str">
        <f t="shared" si="671"/>
        <v>USA</v>
      </c>
      <c r="AA3431" s="87" t="str">
        <f t="shared" si="672"/>
        <v>USA</v>
      </c>
      <c r="AB3431" s="82" cm="1">
        <f t="array" ref="AB3431">VLOOKUP(B3431,'GDP per Capita'!$T$2:$V$4235,COLUMN('GDP per Capita'!$V:$V)-COLUMN('GDP per Capita'!$S:$S),FALSE)</f>
        <v>63809.64</v>
      </c>
      <c r="AC3431" s="82">
        <f t="shared" si="667"/>
        <v>63809.64</v>
      </c>
      <c r="AD3431" s="82">
        <f t="shared" si="668"/>
        <v>63809.64</v>
      </c>
      <c r="AE3431" s="88">
        <f t="shared" si="673"/>
        <v>6.765329188505061E-3</v>
      </c>
    </row>
    <row r="3432" spans="1:31">
      <c r="A3432" s="77" t="s">
        <v>927</v>
      </c>
      <c r="B3432" s="77">
        <v>3431</v>
      </c>
      <c r="C3432" s="77" t="s">
        <v>29</v>
      </c>
      <c r="D3432" s="77" t="s">
        <v>29</v>
      </c>
      <c r="E3432" s="77">
        <v>2017</v>
      </c>
      <c r="F3432" s="77">
        <v>34.147645199999999</v>
      </c>
      <c r="G3432" s="77">
        <v>-118.1444779</v>
      </c>
      <c r="H3432" s="77">
        <v>0</v>
      </c>
      <c r="I3432" s="77" t="s">
        <v>1727</v>
      </c>
      <c r="J3432" s="77">
        <v>30.271128600000001</v>
      </c>
      <c r="K3432" s="77">
        <v>-97.743699500000005</v>
      </c>
      <c r="L3432" s="77">
        <v>3927.0989919559202</v>
      </c>
      <c r="M3432" s="77">
        <v>0.71051672719042702</v>
      </c>
      <c r="N3432" s="77">
        <v>0</v>
      </c>
      <c r="O3432" s="77">
        <v>754.00300645553705</v>
      </c>
      <c r="P3432" s="87" cm="1">
        <f t="array" ref="P3432">IF($X3432="Non-local",VLOOKUP($E3432,$AI$64:$AW$68,COLUMN($AW:$AW)-COLUMN($AH:$AH),FALSE),IF($X3432="Unknown",VLOOKUP($E3432,$AI$71:$AW$75,COLUMN($AW:$AW)-COLUMN($AH:$AH),FALSE),0))</f>
        <v>223.99999999999997</v>
      </c>
      <c r="Q3432" s="87" cm="1">
        <f t="array" ref="Q3432">IF($X3432="Non-local",VLOOKUP($E3432,$AI$40:$AW$44,COLUMN($AW:$AW)-COLUMN($AH:$AH),FALSE),IF($X3432="Unknown",VLOOKUP($E3432,$AI$47:$AW$51,COLUMN($AW:$AW)-COLUMN($AH:$AH),FALSE),0))</f>
        <v>535.71460000000002</v>
      </c>
      <c r="R3432" s="87" cm="1">
        <f t="array" ref="R3432">IF($X3432="Non-local",VLOOKUP($E3432,$AI$88:$AW$92,COLUMN($AW:$AW)-COLUMN($AH:$AH),FALSE),IF($X3432="Unknown",VLOOKUP($E3432,$AI$95:$AW$99,COLUMN($AW:$AW)-COLUMN($AH:$AH),FALSE),0))</f>
        <v>0.13812461483017213</v>
      </c>
      <c r="S3432" s="87" cm="1">
        <f t="array" ref="S3432">VLOOKUP($E3432,$AI$111:$AW$115,COLUMN($AW:$AW)-COLUMN($AH:$AH),FALSE)</f>
        <v>431.69322000000005</v>
      </c>
      <c r="T3432" s="104">
        <f t="shared" si="669"/>
        <v>0.84864134202059915</v>
      </c>
      <c r="U3432" s="104">
        <f t="shared" si="670"/>
        <v>1945.4108264555371</v>
      </c>
      <c r="V3432" s="87" cm="1">
        <f t="array" ref="V3432">VLOOKUP($E3432,$AI$118:$AW$122,COLUMN($AW:$AW)-COLUMN($AH:$AH),FALSE)</f>
        <v>0</v>
      </c>
      <c r="W3432" s="87" t="str">
        <f t="shared" si="674"/>
        <v>Domestic</v>
      </c>
      <c r="X3432" s="87" t="str">
        <f t="shared" si="675"/>
        <v>Non-local</v>
      </c>
      <c r="Y3432" s="104"/>
      <c r="Z3432" s="87" t="str">
        <f t="shared" si="671"/>
        <v>USA</v>
      </c>
      <c r="AA3432" s="87" t="str">
        <f t="shared" si="672"/>
        <v>USA</v>
      </c>
      <c r="AB3432" s="82" cm="1">
        <f t="array" ref="AB3432">VLOOKUP(B3432,'GDP per Capita'!$T$2:$V$4235,COLUMN('GDP per Capita'!$V:$V)-COLUMN('GDP per Capita'!$S:$S),FALSE)</f>
        <v>63809.64</v>
      </c>
      <c r="AC3432" s="82">
        <f t="shared" si="667"/>
        <v>63809.64</v>
      </c>
      <c r="AD3432" s="82">
        <f t="shared" si="668"/>
        <v>63809.64</v>
      </c>
      <c r="AE3432" s="88">
        <f t="shared" si="673"/>
        <v>3.0487726093667619E-2</v>
      </c>
    </row>
    <row r="3433" spans="1:31">
      <c r="A3433" s="77" t="s">
        <v>910</v>
      </c>
      <c r="B3433" s="77">
        <v>3432</v>
      </c>
      <c r="C3433" s="77" t="s">
        <v>29</v>
      </c>
      <c r="D3433" s="77" t="s">
        <v>29</v>
      </c>
      <c r="E3433" s="77">
        <v>2017</v>
      </c>
      <c r="F3433" s="77">
        <v>37.411403499999999</v>
      </c>
      <c r="G3433" s="77">
        <v>-122.0543534</v>
      </c>
      <c r="H3433" s="77">
        <v>0</v>
      </c>
      <c r="I3433" s="77" t="s">
        <v>1727</v>
      </c>
      <c r="J3433" s="77">
        <v>30.271128600000001</v>
      </c>
      <c r="K3433" s="77">
        <v>-97.743699500000005</v>
      </c>
      <c r="L3433" s="77">
        <v>4746.5658118863203</v>
      </c>
      <c r="M3433" s="77">
        <v>0.84097367935569201</v>
      </c>
      <c r="N3433" s="77">
        <v>0</v>
      </c>
      <c r="O3433" s="77">
        <v>569.58789742635895</v>
      </c>
      <c r="P3433" s="87" cm="1">
        <f t="array" ref="P3433">IF($X3433="Non-local",VLOOKUP($E3433,$AI$64:$AW$68,COLUMN($AW:$AW)-COLUMN($AH:$AH),FALSE),IF($X3433="Unknown",VLOOKUP($E3433,$AI$71:$AW$75,COLUMN($AW:$AW)-COLUMN($AH:$AH),FALSE),0))</f>
        <v>223.99999999999997</v>
      </c>
      <c r="Q3433" s="87" cm="1">
        <f t="array" ref="Q3433">IF($X3433="Non-local",VLOOKUP($E3433,$AI$40:$AW$44,COLUMN($AW:$AW)-COLUMN($AH:$AH),FALSE),IF($X3433="Unknown",VLOOKUP($E3433,$AI$47:$AW$51,COLUMN($AW:$AW)-COLUMN($AH:$AH),FALSE),0))</f>
        <v>535.71460000000002</v>
      </c>
      <c r="R3433" s="87" cm="1">
        <f t="array" ref="R3433">IF($X3433="Non-local",VLOOKUP($E3433,$AI$88:$AW$92,COLUMN($AW:$AW)-COLUMN($AH:$AH),FALSE),IF($X3433="Unknown",VLOOKUP($E3433,$AI$95:$AW$99,COLUMN($AW:$AW)-COLUMN($AH:$AH),FALSE),0))</f>
        <v>0.13812461483017213</v>
      </c>
      <c r="S3433" s="87" cm="1">
        <f t="array" ref="S3433">VLOOKUP($E3433,$AI$111:$AW$115,COLUMN($AW:$AW)-COLUMN($AH:$AH),FALSE)</f>
        <v>431.69322000000005</v>
      </c>
      <c r="T3433" s="104">
        <f t="shared" si="669"/>
        <v>0.97909829418586414</v>
      </c>
      <c r="U3433" s="104">
        <f t="shared" si="670"/>
        <v>1760.9957174263591</v>
      </c>
      <c r="V3433" s="87" cm="1">
        <f t="array" ref="V3433">VLOOKUP($E3433,$AI$118:$AW$122,COLUMN($AW:$AW)-COLUMN($AH:$AH),FALSE)</f>
        <v>0</v>
      </c>
      <c r="W3433" s="87" t="str">
        <f t="shared" si="674"/>
        <v>Domestic</v>
      </c>
      <c r="X3433" s="87" t="str">
        <f t="shared" si="675"/>
        <v>Non-local</v>
      </c>
      <c r="Y3433" s="104"/>
      <c r="Z3433" s="87" t="str">
        <f t="shared" si="671"/>
        <v>USA</v>
      </c>
      <c r="AA3433" s="87" t="str">
        <f t="shared" si="672"/>
        <v>USA</v>
      </c>
      <c r="AB3433" s="82" cm="1">
        <f t="array" ref="AB3433">VLOOKUP(B3433,'GDP per Capita'!$T$2:$V$4235,COLUMN('GDP per Capita'!$V:$V)-COLUMN('GDP per Capita'!$S:$S),FALSE)</f>
        <v>63809.64</v>
      </c>
      <c r="AC3433" s="82">
        <f t="shared" si="667"/>
        <v>63809.64</v>
      </c>
      <c r="AD3433" s="82">
        <f t="shared" si="668"/>
        <v>63809.64</v>
      </c>
      <c r="AE3433" s="88">
        <f t="shared" si="673"/>
        <v>2.7597643826643734E-2</v>
      </c>
    </row>
    <row r="3434" spans="1:31">
      <c r="A3434" s="77" t="s">
        <v>923</v>
      </c>
      <c r="B3434" s="77">
        <v>3433</v>
      </c>
      <c r="C3434" s="77" t="s">
        <v>29</v>
      </c>
      <c r="D3434" s="77" t="s">
        <v>29</v>
      </c>
      <c r="E3434" s="77">
        <v>2017</v>
      </c>
      <c r="F3434" s="77">
        <v>38.029305999999998</v>
      </c>
      <c r="G3434" s="77">
        <v>-78.476678100000001</v>
      </c>
      <c r="H3434" s="77">
        <v>0</v>
      </c>
      <c r="I3434" s="77" t="s">
        <v>1727</v>
      </c>
      <c r="J3434" s="77">
        <v>30.271128600000001</v>
      </c>
      <c r="K3434" s="77">
        <v>-97.743699500000005</v>
      </c>
      <c r="L3434" s="77">
        <v>3932.8409329864598</v>
      </c>
      <c r="M3434" s="77">
        <v>0.71143082902852295</v>
      </c>
      <c r="N3434" s="77">
        <v>0</v>
      </c>
      <c r="O3434" s="77">
        <v>755.10545913340104</v>
      </c>
      <c r="P3434" s="87" cm="1">
        <f t="array" ref="P3434">IF($X3434="Non-local",VLOOKUP($E3434,$AI$64:$AW$68,COLUMN($AW:$AW)-COLUMN($AH:$AH),FALSE),IF($X3434="Unknown",VLOOKUP($E3434,$AI$71:$AW$75,COLUMN($AW:$AW)-COLUMN($AH:$AH),FALSE),0))</f>
        <v>223.99999999999997</v>
      </c>
      <c r="Q3434" s="87" cm="1">
        <f t="array" ref="Q3434">IF($X3434="Non-local",VLOOKUP($E3434,$AI$40:$AW$44,COLUMN($AW:$AW)-COLUMN($AH:$AH),FALSE),IF($X3434="Unknown",VLOOKUP($E3434,$AI$47:$AW$51,COLUMN($AW:$AW)-COLUMN($AH:$AH),FALSE),0))</f>
        <v>535.71460000000002</v>
      </c>
      <c r="R3434" s="87" cm="1">
        <f t="array" ref="R3434">IF($X3434="Non-local",VLOOKUP($E3434,$AI$88:$AW$92,COLUMN($AW:$AW)-COLUMN($AH:$AH),FALSE),IF($X3434="Unknown",VLOOKUP($E3434,$AI$95:$AW$99,COLUMN($AW:$AW)-COLUMN($AH:$AH),FALSE),0))</f>
        <v>0.13812461483017213</v>
      </c>
      <c r="S3434" s="87" cm="1">
        <f t="array" ref="S3434">VLOOKUP($E3434,$AI$111:$AW$115,COLUMN($AW:$AW)-COLUMN($AH:$AH),FALSE)</f>
        <v>431.69322000000005</v>
      </c>
      <c r="T3434" s="104">
        <f t="shared" si="669"/>
        <v>0.84955544385869508</v>
      </c>
      <c r="U3434" s="104">
        <f t="shared" si="670"/>
        <v>1946.5132791334013</v>
      </c>
      <c r="V3434" s="87" cm="1">
        <f t="array" ref="V3434">VLOOKUP($E3434,$AI$118:$AW$122,COLUMN($AW:$AW)-COLUMN($AH:$AH),FALSE)</f>
        <v>0</v>
      </c>
      <c r="W3434" s="87" t="str">
        <f t="shared" si="674"/>
        <v>Domestic</v>
      </c>
      <c r="X3434" s="87" t="str">
        <f t="shared" si="675"/>
        <v>Non-local</v>
      </c>
      <c r="Y3434" s="104"/>
      <c r="Z3434" s="87" t="str">
        <f t="shared" si="671"/>
        <v>USA</v>
      </c>
      <c r="AA3434" s="87" t="str">
        <f t="shared" si="672"/>
        <v>USA</v>
      </c>
      <c r="AB3434" s="82" cm="1">
        <f t="array" ref="AB3434">VLOOKUP(B3434,'GDP per Capita'!$T$2:$V$4235,COLUMN('GDP per Capita'!$V:$V)-COLUMN('GDP per Capita'!$S:$S),FALSE)</f>
        <v>63809.64</v>
      </c>
      <c r="AC3434" s="82">
        <f t="shared" si="667"/>
        <v>63809.64</v>
      </c>
      <c r="AD3434" s="82">
        <f t="shared" si="668"/>
        <v>63809.64</v>
      </c>
      <c r="AE3434" s="88">
        <f t="shared" si="673"/>
        <v>3.0505003305666689E-2</v>
      </c>
    </row>
    <row r="3435" spans="1:31">
      <c r="A3435" s="77" t="s">
        <v>971</v>
      </c>
      <c r="B3435" s="77">
        <v>3434</v>
      </c>
      <c r="C3435" s="77" t="s">
        <v>29</v>
      </c>
      <c r="D3435" s="77" t="s">
        <v>29</v>
      </c>
      <c r="E3435" s="77">
        <v>2017</v>
      </c>
      <c r="F3435" s="77">
        <v>40.7127281</v>
      </c>
      <c r="G3435" s="77">
        <v>-74.006015199999993</v>
      </c>
      <c r="H3435" s="77">
        <v>0</v>
      </c>
      <c r="I3435" s="77" t="s">
        <v>1727</v>
      </c>
      <c r="J3435" s="77">
        <v>30.271128600000001</v>
      </c>
      <c r="K3435" s="77">
        <v>-97.743699500000005</v>
      </c>
      <c r="L3435" s="77">
        <v>4862.8138575819203</v>
      </c>
      <c r="M3435" s="77">
        <v>0.85817210583813097</v>
      </c>
      <c r="N3435" s="77">
        <v>0</v>
      </c>
      <c r="O3435" s="77">
        <v>583.53766290983106</v>
      </c>
      <c r="P3435" s="87" cm="1">
        <f t="array" ref="P3435">IF($X3435="Non-local",VLOOKUP($E3435,$AI$64:$AW$68,COLUMN($AW:$AW)-COLUMN($AH:$AH),FALSE),IF($X3435="Unknown",VLOOKUP($E3435,$AI$71:$AW$75,COLUMN($AW:$AW)-COLUMN($AH:$AH),FALSE),0))</f>
        <v>223.99999999999997</v>
      </c>
      <c r="Q3435" s="87" cm="1">
        <f t="array" ref="Q3435">IF($X3435="Non-local",VLOOKUP($E3435,$AI$40:$AW$44,COLUMN($AW:$AW)-COLUMN($AH:$AH),FALSE),IF($X3435="Unknown",VLOOKUP($E3435,$AI$47:$AW$51,COLUMN($AW:$AW)-COLUMN($AH:$AH),FALSE),0))</f>
        <v>535.71460000000002</v>
      </c>
      <c r="R3435" s="87" cm="1">
        <f t="array" ref="R3435">IF($X3435="Non-local",VLOOKUP($E3435,$AI$88:$AW$92,COLUMN($AW:$AW)-COLUMN($AH:$AH),FALSE),IF($X3435="Unknown",VLOOKUP($E3435,$AI$95:$AW$99,COLUMN($AW:$AW)-COLUMN($AH:$AH),FALSE),0))</f>
        <v>0.13812461483017213</v>
      </c>
      <c r="S3435" s="87" cm="1">
        <f t="array" ref="S3435">VLOOKUP($E3435,$AI$111:$AW$115,COLUMN($AW:$AW)-COLUMN($AH:$AH),FALSE)</f>
        <v>431.69322000000005</v>
      </c>
      <c r="T3435" s="104">
        <f t="shared" si="669"/>
        <v>0.9962967206683031</v>
      </c>
      <c r="U3435" s="104">
        <f t="shared" si="670"/>
        <v>1774.9454829098313</v>
      </c>
      <c r="V3435" s="87" cm="1">
        <f t="array" ref="V3435">VLOOKUP($E3435,$AI$118:$AW$122,COLUMN($AW:$AW)-COLUMN($AH:$AH),FALSE)</f>
        <v>0</v>
      </c>
      <c r="W3435" s="87" t="str">
        <f t="shared" si="674"/>
        <v>Domestic</v>
      </c>
      <c r="X3435" s="87" t="str">
        <f t="shared" si="675"/>
        <v>Non-local</v>
      </c>
      <c r="Y3435" s="104"/>
      <c r="Z3435" s="87" t="str">
        <f t="shared" si="671"/>
        <v>USA</v>
      </c>
      <c r="AA3435" s="87" t="str">
        <f t="shared" si="672"/>
        <v>USA</v>
      </c>
      <c r="AB3435" s="82" cm="1">
        <f t="array" ref="AB3435">VLOOKUP(B3435,'GDP per Capita'!$T$2:$V$4235,COLUMN('GDP per Capita'!$V:$V)-COLUMN('GDP per Capita'!$S:$S),FALSE)</f>
        <v>63809.64</v>
      </c>
      <c r="AC3435" s="82">
        <f t="shared" ref="AC3435:AC3498" si="676">IFERROR(AB3435,"")</f>
        <v>63809.64</v>
      </c>
      <c r="AD3435" s="82">
        <f t="shared" ref="AD3435:AD3498" si="677">IFERROR(AB3435,AVERAGE(AC$2:AC$2538))</f>
        <v>63809.64</v>
      </c>
      <c r="AE3435" s="88">
        <f t="shared" si="673"/>
        <v>2.7816259156294116E-2</v>
      </c>
    </row>
    <row r="3436" spans="1:31">
      <c r="A3436" s="77" t="s">
        <v>1174</v>
      </c>
      <c r="B3436" s="77">
        <v>3435</v>
      </c>
      <c r="C3436" s="77" t="s">
        <v>29</v>
      </c>
      <c r="D3436" s="77" t="s">
        <v>29</v>
      </c>
      <c r="E3436" s="77">
        <v>2017</v>
      </c>
      <c r="F3436" s="77">
        <v>30.6326942</v>
      </c>
      <c r="G3436" s="77">
        <v>-97.6772311</v>
      </c>
      <c r="H3436" s="77">
        <v>1</v>
      </c>
      <c r="I3436" s="77" t="s">
        <v>1727</v>
      </c>
      <c r="J3436" s="77">
        <v>30.271128600000001</v>
      </c>
      <c r="K3436" s="77">
        <v>-97.743699500000005</v>
      </c>
      <c r="L3436" s="77">
        <v>81.412081083478895</v>
      </c>
      <c r="M3436" s="77">
        <v>0</v>
      </c>
      <c r="N3436" s="77">
        <v>0</v>
      </c>
      <c r="O3436" s="77">
        <v>0</v>
      </c>
      <c r="P3436" s="87" cm="1">
        <f t="array" ref="P3436">IF($X3436="Non-local",VLOOKUP($E3436,$AI$64:$AW$68,COLUMN($AW:$AW)-COLUMN($AH:$AH),FALSE),IF($X3436="Unknown",VLOOKUP($E3436,$AI$71:$AW$75,COLUMN($AW:$AW)-COLUMN($AH:$AH),FALSE),0))</f>
        <v>0</v>
      </c>
      <c r="Q3436" s="87" cm="1">
        <f t="array" ref="Q3436">IF($X3436="Non-local",VLOOKUP($E3436,$AI$40:$AW$44,COLUMN($AW:$AW)-COLUMN($AH:$AH),FALSE),IF($X3436="Unknown",VLOOKUP($E3436,$AI$47:$AW$51,COLUMN($AW:$AW)-COLUMN($AH:$AH),FALSE),0))</f>
        <v>0</v>
      </c>
      <c r="R3436" s="87" cm="1">
        <f t="array" ref="R3436">IF($X3436="Non-local",VLOOKUP($E3436,$AI$88:$AW$92,COLUMN($AW:$AW)-COLUMN($AH:$AH),FALSE),IF($X3436="Unknown",VLOOKUP($E3436,$AI$95:$AW$99,COLUMN($AW:$AW)-COLUMN($AH:$AH),FALSE),0))</f>
        <v>0</v>
      </c>
      <c r="S3436" s="87" cm="1">
        <f t="array" ref="S3436">VLOOKUP($E3436,$AI$111:$AW$115,COLUMN($AW:$AW)-COLUMN($AH:$AH),FALSE)</f>
        <v>431.69322000000005</v>
      </c>
      <c r="T3436" s="104">
        <f t="shared" si="669"/>
        <v>0</v>
      </c>
      <c r="U3436" s="104">
        <f t="shared" si="670"/>
        <v>431.69322000000005</v>
      </c>
      <c r="V3436" s="87" cm="1">
        <f t="array" ref="V3436">VLOOKUP($E3436,$AI$118:$AW$122,COLUMN($AW:$AW)-COLUMN($AH:$AH),FALSE)</f>
        <v>0</v>
      </c>
      <c r="W3436" s="87" t="str">
        <f t="shared" si="674"/>
        <v>Domestic</v>
      </c>
      <c r="X3436" s="87" t="str">
        <f t="shared" si="675"/>
        <v>Local</v>
      </c>
      <c r="Y3436" s="104"/>
      <c r="Z3436" s="87" t="str">
        <f t="shared" si="671"/>
        <v>USA</v>
      </c>
      <c r="AA3436" s="87" t="str">
        <f t="shared" si="672"/>
        <v>USA</v>
      </c>
      <c r="AB3436" s="82" cm="1">
        <f t="array" ref="AB3436">VLOOKUP(B3436,'GDP per Capita'!$T$2:$V$4235,COLUMN('GDP per Capita'!$V:$V)-COLUMN('GDP per Capita'!$S:$S),FALSE)</f>
        <v>63809.64</v>
      </c>
      <c r="AC3436" s="82">
        <f t="shared" si="676"/>
        <v>63809.64</v>
      </c>
      <c r="AD3436" s="82">
        <f t="shared" si="677"/>
        <v>63809.64</v>
      </c>
      <c r="AE3436" s="88">
        <f t="shared" si="673"/>
        <v>6.765329188505061E-3</v>
      </c>
    </row>
    <row r="3437" spans="1:31">
      <c r="A3437" s="77" t="s">
        <v>1595</v>
      </c>
      <c r="B3437" s="77">
        <v>3436</v>
      </c>
      <c r="C3437" s="77" t="s">
        <v>29</v>
      </c>
      <c r="D3437" s="77" t="s">
        <v>29</v>
      </c>
      <c r="E3437" s="77">
        <v>2017</v>
      </c>
      <c r="F3437" s="77">
        <v>39.799017499999998</v>
      </c>
      <c r="G3437" s="77">
        <v>-89.643957499999999</v>
      </c>
      <c r="H3437" s="77">
        <v>0</v>
      </c>
      <c r="I3437" s="77" t="s">
        <v>1727</v>
      </c>
      <c r="J3437" s="77">
        <v>30.271128600000001</v>
      </c>
      <c r="K3437" s="77">
        <v>-97.743699500000005</v>
      </c>
      <c r="L3437" s="77">
        <v>2579.05139266989</v>
      </c>
      <c r="M3437" s="77">
        <v>0.50218196279890004</v>
      </c>
      <c r="N3437" s="77">
        <v>0</v>
      </c>
      <c r="O3437" s="77">
        <v>495.17786739261999</v>
      </c>
      <c r="P3437" s="87" cm="1">
        <f t="array" ref="P3437">IF($X3437="Non-local",VLOOKUP($E3437,$AI$64:$AW$68,COLUMN($AW:$AW)-COLUMN($AH:$AH),FALSE),IF($X3437="Unknown",VLOOKUP($E3437,$AI$71:$AW$75,COLUMN($AW:$AW)-COLUMN($AH:$AH),FALSE),0))</f>
        <v>223.99999999999997</v>
      </c>
      <c r="Q3437" s="87" cm="1">
        <f t="array" ref="Q3437">IF($X3437="Non-local",VLOOKUP($E3437,$AI$40:$AW$44,COLUMN($AW:$AW)-COLUMN($AH:$AH),FALSE),IF($X3437="Unknown",VLOOKUP($E3437,$AI$47:$AW$51,COLUMN($AW:$AW)-COLUMN($AH:$AH),FALSE),0))</f>
        <v>535.71460000000002</v>
      </c>
      <c r="R3437" s="87" cm="1">
        <f t="array" ref="R3437">IF($X3437="Non-local",VLOOKUP($E3437,$AI$88:$AW$92,COLUMN($AW:$AW)-COLUMN($AH:$AH),FALSE),IF($X3437="Unknown",VLOOKUP($E3437,$AI$95:$AW$99,COLUMN($AW:$AW)-COLUMN($AH:$AH),FALSE),0))</f>
        <v>0.13812461483017213</v>
      </c>
      <c r="S3437" s="87" cm="1">
        <f t="array" ref="S3437">VLOOKUP($E3437,$AI$111:$AW$115,COLUMN($AW:$AW)-COLUMN($AH:$AH),FALSE)</f>
        <v>431.69322000000005</v>
      </c>
      <c r="T3437" s="104">
        <f t="shared" si="669"/>
        <v>0.64030657762907217</v>
      </c>
      <c r="U3437" s="104">
        <f t="shared" si="670"/>
        <v>1686.58568739262</v>
      </c>
      <c r="V3437" s="87" cm="1">
        <f t="array" ref="V3437">VLOOKUP($E3437,$AI$118:$AW$122,COLUMN($AW:$AW)-COLUMN($AH:$AH),FALSE)</f>
        <v>0</v>
      </c>
      <c r="W3437" s="87" t="str">
        <f t="shared" si="674"/>
        <v>Domestic</v>
      </c>
      <c r="X3437" s="87" t="str">
        <f t="shared" si="675"/>
        <v>Non-local</v>
      </c>
      <c r="Y3437" s="104"/>
      <c r="Z3437" s="87" t="str">
        <f t="shared" si="671"/>
        <v>USA</v>
      </c>
      <c r="AA3437" s="87" t="str">
        <f t="shared" si="672"/>
        <v>USA</v>
      </c>
      <c r="AB3437" s="82" cm="1">
        <f t="array" ref="AB3437">VLOOKUP(B3437,'GDP per Capita'!$T$2:$V$4235,COLUMN('GDP per Capita'!$V:$V)-COLUMN('GDP per Capita'!$S:$S),FALSE)</f>
        <v>63809.64</v>
      </c>
      <c r="AC3437" s="82">
        <f t="shared" si="676"/>
        <v>63809.64</v>
      </c>
      <c r="AD3437" s="82">
        <f t="shared" si="677"/>
        <v>63809.64</v>
      </c>
      <c r="AE3437" s="88">
        <f t="shared" si="673"/>
        <v>2.643151861368627E-2</v>
      </c>
    </row>
    <row r="3438" spans="1:31">
      <c r="A3438" s="77" t="s">
        <v>920</v>
      </c>
      <c r="B3438" s="77">
        <v>3437</v>
      </c>
      <c r="C3438" s="77" t="s">
        <v>29</v>
      </c>
      <c r="D3438" s="77" t="s">
        <v>29</v>
      </c>
      <c r="E3438" s="77">
        <v>2017</v>
      </c>
      <c r="F3438" s="77">
        <v>32.222876499999998</v>
      </c>
      <c r="G3438" s="77">
        <v>-110.9748477</v>
      </c>
      <c r="H3438" s="77">
        <v>0</v>
      </c>
      <c r="I3438" s="77" t="s">
        <v>1727</v>
      </c>
      <c r="J3438" s="77">
        <v>30.271128600000001</v>
      </c>
      <c r="K3438" s="77">
        <v>-97.743699500000005</v>
      </c>
      <c r="L3438" s="77">
        <v>2551.0692470172899</v>
      </c>
      <c r="M3438" s="77">
        <v>0.49848706666160503</v>
      </c>
      <c r="N3438" s="77">
        <v>0</v>
      </c>
      <c r="O3438" s="77">
        <v>489.80529542732</v>
      </c>
      <c r="P3438" s="87" cm="1">
        <f t="array" ref="P3438">IF($X3438="Non-local",VLOOKUP($E3438,$AI$64:$AW$68,COLUMN($AW:$AW)-COLUMN($AH:$AH),FALSE),IF($X3438="Unknown",VLOOKUP($E3438,$AI$71:$AW$75,COLUMN($AW:$AW)-COLUMN($AH:$AH),FALSE),0))</f>
        <v>223.99999999999997</v>
      </c>
      <c r="Q3438" s="87" cm="1">
        <f t="array" ref="Q3438">IF($X3438="Non-local",VLOOKUP($E3438,$AI$40:$AW$44,COLUMN($AW:$AW)-COLUMN($AH:$AH),FALSE),IF($X3438="Unknown",VLOOKUP($E3438,$AI$47:$AW$51,COLUMN($AW:$AW)-COLUMN($AH:$AH),FALSE),0))</f>
        <v>535.71460000000002</v>
      </c>
      <c r="R3438" s="87" cm="1">
        <f t="array" ref="R3438">IF($X3438="Non-local",VLOOKUP($E3438,$AI$88:$AW$92,COLUMN($AW:$AW)-COLUMN($AH:$AH),FALSE),IF($X3438="Unknown",VLOOKUP($E3438,$AI$95:$AW$99,COLUMN($AW:$AW)-COLUMN($AH:$AH),FALSE),0))</f>
        <v>0.13812461483017213</v>
      </c>
      <c r="S3438" s="87" cm="1">
        <f t="array" ref="S3438">VLOOKUP($E3438,$AI$111:$AW$115,COLUMN($AW:$AW)-COLUMN($AH:$AH),FALSE)</f>
        <v>431.69322000000005</v>
      </c>
      <c r="T3438" s="104">
        <f t="shared" si="669"/>
        <v>0.63661168149177716</v>
      </c>
      <c r="U3438" s="104">
        <f t="shared" si="670"/>
        <v>1681.2131154273202</v>
      </c>
      <c r="V3438" s="87" cm="1">
        <f t="array" ref="V3438">VLOOKUP($E3438,$AI$118:$AW$122,COLUMN($AW:$AW)-COLUMN($AH:$AH),FALSE)</f>
        <v>0</v>
      </c>
      <c r="W3438" s="87" t="str">
        <f t="shared" si="674"/>
        <v>Domestic</v>
      </c>
      <c r="X3438" s="87" t="str">
        <f t="shared" si="675"/>
        <v>Non-local</v>
      </c>
      <c r="Y3438" s="104"/>
      <c r="Z3438" s="87" t="str">
        <f t="shared" si="671"/>
        <v>USA</v>
      </c>
      <c r="AA3438" s="87" t="str">
        <f t="shared" si="672"/>
        <v>USA</v>
      </c>
      <c r="AB3438" s="82" cm="1">
        <f t="array" ref="AB3438">VLOOKUP(B3438,'GDP per Capita'!$T$2:$V$4235,COLUMN('GDP per Capita'!$V:$V)-COLUMN('GDP per Capita'!$S:$S),FALSE)</f>
        <v>63809.64</v>
      </c>
      <c r="AC3438" s="82">
        <f t="shared" si="676"/>
        <v>63809.64</v>
      </c>
      <c r="AD3438" s="82">
        <f t="shared" si="677"/>
        <v>63809.64</v>
      </c>
      <c r="AE3438" s="88">
        <f t="shared" si="673"/>
        <v>2.6347321743663187E-2</v>
      </c>
    </row>
    <row r="3439" spans="1:31">
      <c r="A3439" s="77" t="s">
        <v>1349</v>
      </c>
      <c r="B3439" s="77">
        <v>3438</v>
      </c>
      <c r="C3439" s="77" t="s">
        <v>29</v>
      </c>
      <c r="D3439" s="77" t="s">
        <v>29</v>
      </c>
      <c r="E3439" s="77">
        <v>2017</v>
      </c>
      <c r="F3439" s="77">
        <v>33.494923</v>
      </c>
      <c r="G3439" s="77">
        <v>-86.849487999999994</v>
      </c>
      <c r="H3439" s="77">
        <v>0</v>
      </c>
      <c r="I3439" s="77" t="s">
        <v>1727</v>
      </c>
      <c r="J3439" s="77">
        <v>30.271128600000001</v>
      </c>
      <c r="K3439" s="77">
        <v>-97.743699500000005</v>
      </c>
      <c r="L3439" s="77">
        <v>2177.21244037721</v>
      </c>
      <c r="M3439" s="77">
        <v>0.44912122860524101</v>
      </c>
      <c r="N3439" s="77">
        <v>0</v>
      </c>
      <c r="O3439" s="77">
        <v>418.024788552426</v>
      </c>
      <c r="P3439" s="87" cm="1">
        <f t="array" ref="P3439">IF($X3439="Non-local",VLOOKUP($E3439,$AI$64:$AW$68,COLUMN($AW:$AW)-COLUMN($AH:$AH),FALSE),IF($X3439="Unknown",VLOOKUP($E3439,$AI$71:$AW$75,COLUMN($AW:$AW)-COLUMN($AH:$AH),FALSE),0))</f>
        <v>223.99999999999997</v>
      </c>
      <c r="Q3439" s="87" cm="1">
        <f t="array" ref="Q3439">IF($X3439="Non-local",VLOOKUP($E3439,$AI$40:$AW$44,COLUMN($AW:$AW)-COLUMN($AH:$AH),FALSE),IF($X3439="Unknown",VLOOKUP($E3439,$AI$47:$AW$51,COLUMN($AW:$AW)-COLUMN($AH:$AH),FALSE),0))</f>
        <v>535.71460000000002</v>
      </c>
      <c r="R3439" s="87" cm="1">
        <f t="array" ref="R3439">IF($X3439="Non-local",VLOOKUP($E3439,$AI$88:$AW$92,COLUMN($AW:$AW)-COLUMN($AH:$AH),FALSE),IF($X3439="Unknown",VLOOKUP($E3439,$AI$95:$AW$99,COLUMN($AW:$AW)-COLUMN($AH:$AH),FALSE),0))</f>
        <v>0.13812461483017213</v>
      </c>
      <c r="S3439" s="87" cm="1">
        <f t="array" ref="S3439">VLOOKUP($E3439,$AI$111:$AW$115,COLUMN($AW:$AW)-COLUMN($AH:$AH),FALSE)</f>
        <v>431.69322000000005</v>
      </c>
      <c r="T3439" s="104">
        <f t="shared" si="669"/>
        <v>0.58724584343541308</v>
      </c>
      <c r="U3439" s="104">
        <f t="shared" si="670"/>
        <v>1609.4326085524262</v>
      </c>
      <c r="V3439" s="87" cm="1">
        <f t="array" ref="V3439">VLOOKUP($E3439,$AI$118:$AW$122,COLUMN($AW:$AW)-COLUMN($AH:$AH),FALSE)</f>
        <v>0</v>
      </c>
      <c r="W3439" s="87" t="str">
        <f t="shared" si="674"/>
        <v>Domestic</v>
      </c>
      <c r="X3439" s="87" t="str">
        <f t="shared" si="675"/>
        <v>Non-local</v>
      </c>
      <c r="Y3439" s="104"/>
      <c r="Z3439" s="87" t="str">
        <f t="shared" si="671"/>
        <v>USA</v>
      </c>
      <c r="AA3439" s="87" t="str">
        <f t="shared" si="672"/>
        <v>USA</v>
      </c>
      <c r="AB3439" s="82" cm="1">
        <f t="array" ref="AB3439">VLOOKUP(B3439,'GDP per Capita'!$T$2:$V$4235,COLUMN('GDP per Capita'!$V:$V)-COLUMN('GDP per Capita'!$S:$S),FALSE)</f>
        <v>63809.64</v>
      </c>
      <c r="AC3439" s="82">
        <f t="shared" si="676"/>
        <v>63809.64</v>
      </c>
      <c r="AD3439" s="82">
        <f t="shared" si="677"/>
        <v>63809.64</v>
      </c>
      <c r="AE3439" s="88">
        <f t="shared" si="673"/>
        <v>2.5222405400695355E-2</v>
      </c>
    </row>
    <row r="3440" spans="1:31">
      <c r="A3440" s="77" t="s">
        <v>1767</v>
      </c>
      <c r="B3440" s="77">
        <v>3439</v>
      </c>
      <c r="C3440" s="77" t="s">
        <v>29</v>
      </c>
      <c r="D3440" s="77" t="s">
        <v>29</v>
      </c>
      <c r="E3440" s="77">
        <v>2017</v>
      </c>
      <c r="F3440" s="77">
        <v>33.580110299999902</v>
      </c>
      <c r="G3440" s="77">
        <v>-85.076611299999996</v>
      </c>
      <c r="H3440" s="77">
        <v>0</v>
      </c>
      <c r="I3440" s="77" t="s">
        <v>1727</v>
      </c>
      <c r="J3440" s="77">
        <v>30.271128600000001</v>
      </c>
      <c r="K3440" s="77">
        <v>-97.743699500000005</v>
      </c>
      <c r="L3440" s="77">
        <v>2499.6081799947501</v>
      </c>
      <c r="M3440" s="77">
        <v>0.49169190162589599</v>
      </c>
      <c r="N3440" s="77">
        <v>0</v>
      </c>
      <c r="O3440" s="77">
        <v>479.92477055899201</v>
      </c>
      <c r="P3440" s="87" cm="1">
        <f t="array" ref="P3440">IF($X3440="Non-local",VLOOKUP($E3440,$AI$64:$AW$68,COLUMN($AW:$AW)-COLUMN($AH:$AH),FALSE),IF($X3440="Unknown",VLOOKUP($E3440,$AI$71:$AW$75,COLUMN($AW:$AW)-COLUMN($AH:$AH),FALSE),0))</f>
        <v>223.99999999999997</v>
      </c>
      <c r="Q3440" s="87" cm="1">
        <f t="array" ref="Q3440">IF($X3440="Non-local",VLOOKUP($E3440,$AI$40:$AW$44,COLUMN($AW:$AW)-COLUMN($AH:$AH),FALSE),IF($X3440="Unknown",VLOOKUP($E3440,$AI$47:$AW$51,COLUMN($AW:$AW)-COLUMN($AH:$AH),FALSE),0))</f>
        <v>535.71460000000002</v>
      </c>
      <c r="R3440" s="87" cm="1">
        <f t="array" ref="R3440">IF($X3440="Non-local",VLOOKUP($E3440,$AI$88:$AW$92,COLUMN($AW:$AW)-COLUMN($AH:$AH),FALSE),IF($X3440="Unknown",VLOOKUP($E3440,$AI$95:$AW$99,COLUMN($AW:$AW)-COLUMN($AH:$AH),FALSE),0))</f>
        <v>0.13812461483017213</v>
      </c>
      <c r="S3440" s="87" cm="1">
        <f t="array" ref="S3440">VLOOKUP($E3440,$AI$111:$AW$115,COLUMN($AW:$AW)-COLUMN($AH:$AH),FALSE)</f>
        <v>431.69322000000005</v>
      </c>
      <c r="T3440" s="104">
        <f t="shared" si="669"/>
        <v>0.62981651645606807</v>
      </c>
      <c r="U3440" s="104">
        <f t="shared" si="670"/>
        <v>1671.3325905589923</v>
      </c>
      <c r="V3440" s="87" cm="1">
        <f t="array" ref="V3440">VLOOKUP($E3440,$AI$118:$AW$122,COLUMN($AW:$AW)-COLUMN($AH:$AH),FALSE)</f>
        <v>0</v>
      </c>
      <c r="W3440" s="87" t="str">
        <f t="shared" si="674"/>
        <v>Domestic</v>
      </c>
      <c r="X3440" s="87" t="str">
        <f t="shared" si="675"/>
        <v>Non-local</v>
      </c>
      <c r="Y3440" s="104"/>
      <c r="Z3440" s="87" t="str">
        <f t="shared" si="671"/>
        <v>USA</v>
      </c>
      <c r="AA3440" s="87" t="str">
        <f t="shared" si="672"/>
        <v>USA</v>
      </c>
      <c r="AB3440" s="82" cm="1">
        <f t="array" ref="AB3440">VLOOKUP(B3440,'GDP per Capita'!$T$2:$V$4235,COLUMN('GDP per Capita'!$V:$V)-COLUMN('GDP per Capita'!$S:$S),FALSE)</f>
        <v>63809.64</v>
      </c>
      <c r="AC3440" s="82">
        <f t="shared" si="676"/>
        <v>63809.64</v>
      </c>
      <c r="AD3440" s="82">
        <f t="shared" si="677"/>
        <v>63809.64</v>
      </c>
      <c r="AE3440" s="88">
        <f t="shared" si="673"/>
        <v>2.6192477979173557E-2</v>
      </c>
    </row>
    <row r="3441" spans="1:31">
      <c r="A3441" s="77" t="s">
        <v>964</v>
      </c>
      <c r="B3441" s="77">
        <v>3440</v>
      </c>
      <c r="C3441" s="77" t="s">
        <v>29</v>
      </c>
      <c r="D3441" s="77" t="s">
        <v>29</v>
      </c>
      <c r="E3441" s="77">
        <v>2017</v>
      </c>
      <c r="F3441" s="77">
        <v>30.271128600000001</v>
      </c>
      <c r="G3441" s="77">
        <v>-97.743699500000005</v>
      </c>
      <c r="H3441" s="77">
        <v>1</v>
      </c>
      <c r="I3441" s="77" t="s">
        <v>1727</v>
      </c>
      <c r="J3441" s="77">
        <v>30.271128600000001</v>
      </c>
      <c r="K3441" s="77">
        <v>-97.743699500000005</v>
      </c>
      <c r="L3441" s="77">
        <v>0</v>
      </c>
      <c r="M3441" s="77">
        <v>0</v>
      </c>
      <c r="N3441" s="77">
        <v>0</v>
      </c>
      <c r="O3441" s="77">
        <v>0</v>
      </c>
      <c r="P3441" s="87" cm="1">
        <f t="array" ref="P3441">IF($X3441="Non-local",VLOOKUP($E3441,$AI$64:$AW$68,COLUMN($AW:$AW)-COLUMN($AH:$AH),FALSE),IF($X3441="Unknown",VLOOKUP($E3441,$AI$71:$AW$75,COLUMN($AW:$AW)-COLUMN($AH:$AH),FALSE),0))</f>
        <v>0</v>
      </c>
      <c r="Q3441" s="87" cm="1">
        <f t="array" ref="Q3441">IF($X3441="Non-local",VLOOKUP($E3441,$AI$40:$AW$44,COLUMN($AW:$AW)-COLUMN($AH:$AH),FALSE),IF($X3441="Unknown",VLOOKUP($E3441,$AI$47:$AW$51,COLUMN($AW:$AW)-COLUMN($AH:$AH),FALSE),0))</f>
        <v>0</v>
      </c>
      <c r="R3441" s="87" cm="1">
        <f t="array" ref="R3441">IF($X3441="Non-local",VLOOKUP($E3441,$AI$88:$AW$92,COLUMN($AW:$AW)-COLUMN($AH:$AH),FALSE),IF($X3441="Unknown",VLOOKUP($E3441,$AI$95:$AW$99,COLUMN($AW:$AW)-COLUMN($AH:$AH),FALSE),0))</f>
        <v>0</v>
      </c>
      <c r="S3441" s="87" cm="1">
        <f t="array" ref="S3441">VLOOKUP($E3441,$AI$111:$AW$115,COLUMN($AW:$AW)-COLUMN($AH:$AH),FALSE)</f>
        <v>431.69322000000005</v>
      </c>
      <c r="T3441" s="104">
        <f t="shared" si="669"/>
        <v>0</v>
      </c>
      <c r="U3441" s="104">
        <f t="shared" si="670"/>
        <v>431.69322000000005</v>
      </c>
      <c r="V3441" s="87" cm="1">
        <f t="array" ref="V3441">VLOOKUP($E3441,$AI$118:$AW$122,COLUMN($AW:$AW)-COLUMN($AH:$AH),FALSE)</f>
        <v>0</v>
      </c>
      <c r="W3441" s="87" t="str">
        <f t="shared" si="674"/>
        <v>Domestic</v>
      </c>
      <c r="X3441" s="87" t="str">
        <f t="shared" si="675"/>
        <v>Local</v>
      </c>
      <c r="Y3441" s="104"/>
      <c r="Z3441" s="87" t="str">
        <f t="shared" si="671"/>
        <v>USA</v>
      </c>
      <c r="AA3441" s="87" t="str">
        <f t="shared" si="672"/>
        <v>USA</v>
      </c>
      <c r="AB3441" s="82" cm="1">
        <f t="array" ref="AB3441">VLOOKUP(B3441,'GDP per Capita'!$T$2:$V$4235,COLUMN('GDP per Capita'!$V:$V)-COLUMN('GDP per Capita'!$S:$S),FALSE)</f>
        <v>63809.64</v>
      </c>
      <c r="AC3441" s="82">
        <f t="shared" si="676"/>
        <v>63809.64</v>
      </c>
      <c r="AD3441" s="82">
        <f t="shared" si="677"/>
        <v>63809.64</v>
      </c>
      <c r="AE3441" s="88">
        <f t="shared" si="673"/>
        <v>6.765329188505061E-3</v>
      </c>
    </row>
    <row r="3442" spans="1:31">
      <c r="A3442" s="77" t="s">
        <v>964</v>
      </c>
      <c r="B3442" s="77">
        <v>3441</v>
      </c>
      <c r="C3442" s="77" t="s">
        <v>29</v>
      </c>
      <c r="D3442" s="77" t="s">
        <v>29</v>
      </c>
      <c r="E3442" s="77">
        <v>2017</v>
      </c>
      <c r="F3442" s="77">
        <v>30.271128600000001</v>
      </c>
      <c r="G3442" s="77">
        <v>-97.743699500000005</v>
      </c>
      <c r="H3442" s="77">
        <v>1</v>
      </c>
      <c r="I3442" s="77" t="s">
        <v>1727</v>
      </c>
      <c r="J3442" s="77">
        <v>30.271128600000001</v>
      </c>
      <c r="K3442" s="77">
        <v>-97.743699500000005</v>
      </c>
      <c r="L3442" s="77">
        <v>0</v>
      </c>
      <c r="M3442" s="77">
        <v>0</v>
      </c>
      <c r="N3442" s="77">
        <v>0</v>
      </c>
      <c r="O3442" s="77">
        <v>0</v>
      </c>
      <c r="P3442" s="87" cm="1">
        <f t="array" ref="P3442">IF($X3442="Non-local",VLOOKUP($E3442,$AI$64:$AW$68,COLUMN($AW:$AW)-COLUMN($AH:$AH),FALSE),IF($X3442="Unknown",VLOOKUP($E3442,$AI$71:$AW$75,COLUMN($AW:$AW)-COLUMN($AH:$AH),FALSE),0))</f>
        <v>0</v>
      </c>
      <c r="Q3442" s="87" cm="1">
        <f t="array" ref="Q3442">IF($X3442="Non-local",VLOOKUP($E3442,$AI$40:$AW$44,COLUMN($AW:$AW)-COLUMN($AH:$AH),FALSE),IF($X3442="Unknown",VLOOKUP($E3442,$AI$47:$AW$51,COLUMN($AW:$AW)-COLUMN($AH:$AH),FALSE),0))</f>
        <v>0</v>
      </c>
      <c r="R3442" s="87" cm="1">
        <f t="array" ref="R3442">IF($X3442="Non-local",VLOOKUP($E3442,$AI$88:$AW$92,COLUMN($AW:$AW)-COLUMN($AH:$AH),FALSE),IF($X3442="Unknown",VLOOKUP($E3442,$AI$95:$AW$99,COLUMN($AW:$AW)-COLUMN($AH:$AH),FALSE),0))</f>
        <v>0</v>
      </c>
      <c r="S3442" s="87" cm="1">
        <f t="array" ref="S3442">VLOOKUP($E3442,$AI$111:$AW$115,COLUMN($AW:$AW)-COLUMN($AH:$AH),FALSE)</f>
        <v>431.69322000000005</v>
      </c>
      <c r="T3442" s="104">
        <f t="shared" si="669"/>
        <v>0</v>
      </c>
      <c r="U3442" s="104">
        <f t="shared" si="670"/>
        <v>431.69322000000005</v>
      </c>
      <c r="V3442" s="87" cm="1">
        <f t="array" ref="V3442">VLOOKUP($E3442,$AI$118:$AW$122,COLUMN($AW:$AW)-COLUMN($AH:$AH),FALSE)</f>
        <v>0</v>
      </c>
      <c r="W3442" s="87" t="str">
        <f t="shared" si="674"/>
        <v>Domestic</v>
      </c>
      <c r="X3442" s="87" t="str">
        <f t="shared" si="675"/>
        <v>Local</v>
      </c>
      <c r="Y3442" s="104"/>
      <c r="Z3442" s="87" t="str">
        <f t="shared" si="671"/>
        <v>USA</v>
      </c>
      <c r="AA3442" s="87" t="str">
        <f t="shared" si="672"/>
        <v>USA</v>
      </c>
      <c r="AB3442" s="82" cm="1">
        <f t="array" ref="AB3442">VLOOKUP(B3442,'GDP per Capita'!$T$2:$V$4235,COLUMN('GDP per Capita'!$V:$V)-COLUMN('GDP per Capita'!$S:$S),FALSE)</f>
        <v>63809.64</v>
      </c>
      <c r="AC3442" s="82">
        <f t="shared" si="676"/>
        <v>63809.64</v>
      </c>
      <c r="AD3442" s="82">
        <f t="shared" si="677"/>
        <v>63809.64</v>
      </c>
      <c r="AE3442" s="88">
        <f t="shared" si="673"/>
        <v>6.765329188505061E-3</v>
      </c>
    </row>
    <row r="3443" spans="1:31">
      <c r="A3443" s="77" t="s">
        <v>920</v>
      </c>
      <c r="B3443" s="77">
        <v>3442</v>
      </c>
      <c r="C3443" s="77" t="s">
        <v>29</v>
      </c>
      <c r="D3443" s="77" t="s">
        <v>29</v>
      </c>
      <c r="E3443" s="77">
        <v>2017</v>
      </c>
      <c r="F3443" s="77">
        <v>32.222876499999998</v>
      </c>
      <c r="G3443" s="77">
        <v>-110.9748477</v>
      </c>
      <c r="H3443" s="77">
        <v>0</v>
      </c>
      <c r="I3443" s="77" t="s">
        <v>1727</v>
      </c>
      <c r="J3443" s="77">
        <v>30.271128600000001</v>
      </c>
      <c r="K3443" s="77">
        <v>-97.743699500000005</v>
      </c>
      <c r="L3443" s="77">
        <v>2551.0692470172899</v>
      </c>
      <c r="M3443" s="77">
        <v>0.49848706666160503</v>
      </c>
      <c r="N3443" s="77">
        <v>0</v>
      </c>
      <c r="O3443" s="77">
        <v>489.80529542732</v>
      </c>
      <c r="P3443" s="87" cm="1">
        <f t="array" ref="P3443">IF($X3443="Non-local",VLOOKUP($E3443,$AI$64:$AW$68,COLUMN($AW:$AW)-COLUMN($AH:$AH),FALSE),IF($X3443="Unknown",VLOOKUP($E3443,$AI$71:$AW$75,COLUMN($AW:$AW)-COLUMN($AH:$AH),FALSE),0))</f>
        <v>223.99999999999997</v>
      </c>
      <c r="Q3443" s="87" cm="1">
        <f t="array" ref="Q3443">IF($X3443="Non-local",VLOOKUP($E3443,$AI$40:$AW$44,COLUMN($AW:$AW)-COLUMN($AH:$AH),FALSE),IF($X3443="Unknown",VLOOKUP($E3443,$AI$47:$AW$51,COLUMN($AW:$AW)-COLUMN($AH:$AH),FALSE),0))</f>
        <v>535.71460000000002</v>
      </c>
      <c r="R3443" s="87" cm="1">
        <f t="array" ref="R3443">IF($X3443="Non-local",VLOOKUP($E3443,$AI$88:$AW$92,COLUMN($AW:$AW)-COLUMN($AH:$AH),FALSE),IF($X3443="Unknown",VLOOKUP($E3443,$AI$95:$AW$99,COLUMN($AW:$AW)-COLUMN($AH:$AH),FALSE),0))</f>
        <v>0.13812461483017213</v>
      </c>
      <c r="S3443" s="87" cm="1">
        <f t="array" ref="S3443">VLOOKUP($E3443,$AI$111:$AW$115,COLUMN($AW:$AW)-COLUMN($AH:$AH),FALSE)</f>
        <v>431.69322000000005</v>
      </c>
      <c r="T3443" s="104">
        <f t="shared" si="669"/>
        <v>0.63661168149177716</v>
      </c>
      <c r="U3443" s="104">
        <f t="shared" si="670"/>
        <v>1681.2131154273202</v>
      </c>
      <c r="V3443" s="87" cm="1">
        <f t="array" ref="V3443">VLOOKUP($E3443,$AI$118:$AW$122,COLUMN($AW:$AW)-COLUMN($AH:$AH),FALSE)</f>
        <v>0</v>
      </c>
      <c r="W3443" s="87" t="str">
        <f t="shared" si="674"/>
        <v>Domestic</v>
      </c>
      <c r="X3443" s="87" t="str">
        <f t="shared" si="675"/>
        <v>Non-local</v>
      </c>
      <c r="Y3443" s="104"/>
      <c r="Z3443" s="87" t="str">
        <f t="shared" si="671"/>
        <v>USA</v>
      </c>
      <c r="AA3443" s="87" t="str">
        <f t="shared" si="672"/>
        <v>USA</v>
      </c>
      <c r="AB3443" s="82" cm="1">
        <f t="array" ref="AB3443">VLOOKUP(B3443,'GDP per Capita'!$T$2:$V$4235,COLUMN('GDP per Capita'!$V:$V)-COLUMN('GDP per Capita'!$S:$S),FALSE)</f>
        <v>63809.64</v>
      </c>
      <c r="AC3443" s="82">
        <f t="shared" si="676"/>
        <v>63809.64</v>
      </c>
      <c r="AD3443" s="82">
        <f t="shared" si="677"/>
        <v>63809.64</v>
      </c>
      <c r="AE3443" s="88">
        <f t="shared" si="673"/>
        <v>2.6347321743663187E-2</v>
      </c>
    </row>
    <row r="3444" spans="1:31">
      <c r="A3444" s="77" t="s">
        <v>1025</v>
      </c>
      <c r="B3444" s="77">
        <v>3443</v>
      </c>
      <c r="C3444" s="77" t="s">
        <v>29</v>
      </c>
      <c r="D3444" s="77" t="s">
        <v>29</v>
      </c>
      <c r="E3444" s="77">
        <v>2017</v>
      </c>
      <c r="F3444" s="77">
        <v>39.167039600000003</v>
      </c>
      <c r="G3444" s="77">
        <v>-86.534288099999998</v>
      </c>
      <c r="H3444" s="77">
        <v>0</v>
      </c>
      <c r="I3444" s="77" t="s">
        <v>1727</v>
      </c>
      <c r="J3444" s="77">
        <v>30.271128600000001</v>
      </c>
      <c r="K3444" s="77">
        <v>-97.743699500000005</v>
      </c>
      <c r="L3444" s="77">
        <v>2843.8404983268802</v>
      </c>
      <c r="M3444" s="77">
        <v>0.53806483768258595</v>
      </c>
      <c r="N3444" s="77">
        <v>0</v>
      </c>
      <c r="O3444" s="77">
        <v>546.01737567876205</v>
      </c>
      <c r="P3444" s="87" cm="1">
        <f t="array" ref="P3444">IF($X3444="Non-local",VLOOKUP($E3444,$AI$64:$AW$68,COLUMN($AW:$AW)-COLUMN($AH:$AH),FALSE),IF($X3444="Unknown",VLOOKUP($E3444,$AI$71:$AW$75,COLUMN($AW:$AW)-COLUMN($AH:$AH),FALSE),0))</f>
        <v>223.99999999999997</v>
      </c>
      <c r="Q3444" s="87" cm="1">
        <f t="array" ref="Q3444">IF($X3444="Non-local",VLOOKUP($E3444,$AI$40:$AW$44,COLUMN($AW:$AW)-COLUMN($AH:$AH),FALSE),IF($X3444="Unknown",VLOOKUP($E3444,$AI$47:$AW$51,COLUMN($AW:$AW)-COLUMN($AH:$AH),FALSE),0))</f>
        <v>535.71460000000002</v>
      </c>
      <c r="R3444" s="87" cm="1">
        <f t="array" ref="R3444">IF($X3444="Non-local",VLOOKUP($E3444,$AI$88:$AW$92,COLUMN($AW:$AW)-COLUMN($AH:$AH),FALSE),IF($X3444="Unknown",VLOOKUP($E3444,$AI$95:$AW$99,COLUMN($AW:$AW)-COLUMN($AH:$AH),FALSE),0))</f>
        <v>0.13812461483017213</v>
      </c>
      <c r="S3444" s="87" cm="1">
        <f t="array" ref="S3444">VLOOKUP($E3444,$AI$111:$AW$115,COLUMN($AW:$AW)-COLUMN($AH:$AH),FALSE)</f>
        <v>431.69322000000005</v>
      </c>
      <c r="T3444" s="104">
        <f t="shared" si="669"/>
        <v>0.67618945251275808</v>
      </c>
      <c r="U3444" s="104">
        <f t="shared" si="670"/>
        <v>1737.4251956787621</v>
      </c>
      <c r="V3444" s="87" cm="1">
        <f t="array" ref="V3444">VLOOKUP($E3444,$AI$118:$AW$122,COLUMN($AW:$AW)-COLUMN($AH:$AH),FALSE)</f>
        <v>0</v>
      </c>
      <c r="W3444" s="87" t="str">
        <f t="shared" si="674"/>
        <v>Domestic</v>
      </c>
      <c r="X3444" s="87" t="str">
        <f t="shared" si="675"/>
        <v>Non-local</v>
      </c>
      <c r="Y3444" s="104"/>
      <c r="Z3444" s="87" t="str">
        <f t="shared" si="671"/>
        <v>USA</v>
      </c>
      <c r="AA3444" s="87" t="str">
        <f t="shared" si="672"/>
        <v>USA</v>
      </c>
      <c r="AB3444" s="82" cm="1">
        <f t="array" ref="AB3444">VLOOKUP(B3444,'GDP per Capita'!$T$2:$V$4235,COLUMN('GDP per Capita'!$V:$V)-COLUMN('GDP per Capita'!$S:$S),FALSE)</f>
        <v>63809.64</v>
      </c>
      <c r="AC3444" s="82">
        <f t="shared" si="676"/>
        <v>63809.64</v>
      </c>
      <c r="AD3444" s="82">
        <f t="shared" si="677"/>
        <v>63809.64</v>
      </c>
      <c r="AE3444" s="88">
        <f t="shared" si="673"/>
        <v>2.7228255725604503E-2</v>
      </c>
    </row>
    <row r="3445" spans="1:31">
      <c r="A3445" s="77" t="s">
        <v>927</v>
      </c>
      <c r="B3445" s="77">
        <v>3444</v>
      </c>
      <c r="C3445" s="77" t="s">
        <v>29</v>
      </c>
      <c r="D3445" s="77" t="s">
        <v>29</v>
      </c>
      <c r="E3445" s="77">
        <v>2017</v>
      </c>
      <c r="F3445" s="77">
        <v>34.147645199999999</v>
      </c>
      <c r="G3445" s="77">
        <v>-118.1444779</v>
      </c>
      <c r="H3445" s="77">
        <v>0</v>
      </c>
      <c r="I3445" s="77" t="s">
        <v>1727</v>
      </c>
      <c r="J3445" s="77">
        <v>30.271128600000001</v>
      </c>
      <c r="K3445" s="77">
        <v>-97.743699500000005</v>
      </c>
      <c r="L3445" s="77">
        <v>3927.0989919559202</v>
      </c>
      <c r="M3445" s="77">
        <v>0.71051672719042702</v>
      </c>
      <c r="N3445" s="77">
        <v>0</v>
      </c>
      <c r="O3445" s="77">
        <v>754.00300645553705</v>
      </c>
      <c r="P3445" s="87" cm="1">
        <f t="array" ref="P3445">IF($X3445="Non-local",VLOOKUP($E3445,$AI$64:$AW$68,COLUMN($AW:$AW)-COLUMN($AH:$AH),FALSE),IF($X3445="Unknown",VLOOKUP($E3445,$AI$71:$AW$75,COLUMN($AW:$AW)-COLUMN($AH:$AH),FALSE),0))</f>
        <v>223.99999999999997</v>
      </c>
      <c r="Q3445" s="87" cm="1">
        <f t="array" ref="Q3445">IF($X3445="Non-local",VLOOKUP($E3445,$AI$40:$AW$44,COLUMN($AW:$AW)-COLUMN($AH:$AH),FALSE),IF($X3445="Unknown",VLOOKUP($E3445,$AI$47:$AW$51,COLUMN($AW:$AW)-COLUMN($AH:$AH),FALSE),0))</f>
        <v>535.71460000000002</v>
      </c>
      <c r="R3445" s="87" cm="1">
        <f t="array" ref="R3445">IF($X3445="Non-local",VLOOKUP($E3445,$AI$88:$AW$92,COLUMN($AW:$AW)-COLUMN($AH:$AH),FALSE),IF($X3445="Unknown",VLOOKUP($E3445,$AI$95:$AW$99,COLUMN($AW:$AW)-COLUMN($AH:$AH),FALSE),0))</f>
        <v>0.13812461483017213</v>
      </c>
      <c r="S3445" s="87" cm="1">
        <f t="array" ref="S3445">VLOOKUP($E3445,$AI$111:$AW$115,COLUMN($AW:$AW)-COLUMN($AH:$AH),FALSE)</f>
        <v>431.69322000000005</v>
      </c>
      <c r="T3445" s="104">
        <f t="shared" si="669"/>
        <v>0.84864134202059915</v>
      </c>
      <c r="U3445" s="104">
        <f t="shared" si="670"/>
        <v>1945.4108264555371</v>
      </c>
      <c r="V3445" s="87" cm="1">
        <f t="array" ref="V3445">VLOOKUP($E3445,$AI$118:$AW$122,COLUMN($AW:$AW)-COLUMN($AH:$AH),FALSE)</f>
        <v>0</v>
      </c>
      <c r="W3445" s="87" t="str">
        <f t="shared" si="674"/>
        <v>Domestic</v>
      </c>
      <c r="X3445" s="87" t="str">
        <f t="shared" si="675"/>
        <v>Non-local</v>
      </c>
      <c r="Y3445" s="104"/>
      <c r="Z3445" s="87" t="str">
        <f t="shared" si="671"/>
        <v>USA</v>
      </c>
      <c r="AA3445" s="87" t="str">
        <f t="shared" si="672"/>
        <v>USA</v>
      </c>
      <c r="AB3445" s="82" cm="1">
        <f t="array" ref="AB3445">VLOOKUP(B3445,'GDP per Capita'!$T$2:$V$4235,COLUMN('GDP per Capita'!$V:$V)-COLUMN('GDP per Capita'!$S:$S),FALSE)</f>
        <v>63809.64</v>
      </c>
      <c r="AC3445" s="82">
        <f t="shared" si="676"/>
        <v>63809.64</v>
      </c>
      <c r="AD3445" s="82">
        <f t="shared" si="677"/>
        <v>63809.64</v>
      </c>
      <c r="AE3445" s="88">
        <f t="shared" si="673"/>
        <v>3.0487726093667619E-2</v>
      </c>
    </row>
    <row r="3446" spans="1:31">
      <c r="A3446" s="77" t="s">
        <v>1461</v>
      </c>
      <c r="B3446" s="77">
        <v>3445</v>
      </c>
      <c r="C3446" s="77" t="s">
        <v>29</v>
      </c>
      <c r="D3446" s="77" t="s">
        <v>29</v>
      </c>
      <c r="E3446" s="77">
        <v>2017</v>
      </c>
      <c r="F3446" s="77">
        <v>33.9550828</v>
      </c>
      <c r="G3446" s="77">
        <v>-118.4367496</v>
      </c>
      <c r="H3446" s="77">
        <v>0</v>
      </c>
      <c r="I3446" s="77" t="s">
        <v>1727</v>
      </c>
      <c r="J3446" s="77">
        <v>30.271128600000001</v>
      </c>
      <c r="K3446" s="77">
        <v>-97.743699500000005</v>
      </c>
      <c r="L3446" s="77">
        <v>3975.6573968968801</v>
      </c>
      <c r="M3446" s="77">
        <v>0.71824709693394095</v>
      </c>
      <c r="N3446" s="77">
        <v>0</v>
      </c>
      <c r="O3446" s="77">
        <v>763.32622020420104</v>
      </c>
      <c r="P3446" s="87" cm="1">
        <f t="array" ref="P3446">IF($X3446="Non-local",VLOOKUP($E3446,$AI$64:$AW$68,COLUMN($AW:$AW)-COLUMN($AH:$AH),FALSE),IF($X3446="Unknown",VLOOKUP($E3446,$AI$71:$AW$75,COLUMN($AW:$AW)-COLUMN($AH:$AH),FALSE),0))</f>
        <v>223.99999999999997</v>
      </c>
      <c r="Q3446" s="87" cm="1">
        <f t="array" ref="Q3446">IF($X3446="Non-local",VLOOKUP($E3446,$AI$40:$AW$44,COLUMN($AW:$AW)-COLUMN($AH:$AH),FALSE),IF($X3446="Unknown",VLOOKUP($E3446,$AI$47:$AW$51,COLUMN($AW:$AW)-COLUMN($AH:$AH),FALSE),0))</f>
        <v>535.71460000000002</v>
      </c>
      <c r="R3446" s="87" cm="1">
        <f t="array" ref="R3446">IF($X3446="Non-local",VLOOKUP($E3446,$AI$88:$AW$92,COLUMN($AW:$AW)-COLUMN($AH:$AH),FALSE),IF($X3446="Unknown",VLOOKUP($E3446,$AI$95:$AW$99,COLUMN($AW:$AW)-COLUMN($AH:$AH),FALSE),0))</f>
        <v>0.13812461483017213</v>
      </c>
      <c r="S3446" s="87" cm="1">
        <f t="array" ref="S3446">VLOOKUP($E3446,$AI$111:$AW$115,COLUMN($AW:$AW)-COLUMN($AH:$AH),FALSE)</f>
        <v>431.69322000000005</v>
      </c>
      <c r="T3446" s="104">
        <f t="shared" si="669"/>
        <v>0.85637171176411309</v>
      </c>
      <c r="U3446" s="104">
        <f t="shared" si="670"/>
        <v>1954.7340402042012</v>
      </c>
      <c r="V3446" s="87" cm="1">
        <f t="array" ref="V3446">VLOOKUP($E3446,$AI$118:$AW$122,COLUMN($AW:$AW)-COLUMN($AH:$AH),FALSE)</f>
        <v>0</v>
      </c>
      <c r="W3446" s="87" t="str">
        <f t="shared" si="674"/>
        <v>Domestic</v>
      </c>
      <c r="X3446" s="87" t="str">
        <f t="shared" si="675"/>
        <v>Non-local</v>
      </c>
      <c r="Y3446" s="104"/>
      <c r="Z3446" s="87" t="str">
        <f t="shared" si="671"/>
        <v>USA</v>
      </c>
      <c r="AA3446" s="87" t="str">
        <f t="shared" si="672"/>
        <v>USA</v>
      </c>
      <c r="AB3446" s="82" cm="1">
        <f t="array" ref="AB3446">VLOOKUP(B3446,'GDP per Capita'!$T$2:$V$4235,COLUMN('GDP per Capita'!$V:$V)-COLUMN('GDP per Capita'!$S:$S),FALSE)</f>
        <v>63809.64</v>
      </c>
      <c r="AC3446" s="82">
        <f t="shared" si="676"/>
        <v>63809.64</v>
      </c>
      <c r="AD3446" s="82">
        <f t="shared" si="677"/>
        <v>63809.64</v>
      </c>
      <c r="AE3446" s="88">
        <f t="shared" si="673"/>
        <v>3.0633835893827347E-2</v>
      </c>
    </row>
    <row r="3447" spans="1:31">
      <c r="A3447" s="77" t="s">
        <v>882</v>
      </c>
      <c r="B3447" s="77">
        <v>3446</v>
      </c>
      <c r="C3447" s="77" t="s">
        <v>29</v>
      </c>
      <c r="D3447" s="77" t="s">
        <v>29</v>
      </c>
      <c r="E3447" s="77">
        <v>2017</v>
      </c>
      <c r="F3447" s="77">
        <v>39.004607</v>
      </c>
      <c r="G3447" s="77">
        <v>-76.875683800000004</v>
      </c>
      <c r="H3447" s="77">
        <v>0</v>
      </c>
      <c r="I3447" s="77" t="s">
        <v>1727</v>
      </c>
      <c r="J3447" s="77">
        <v>30.271128600000001</v>
      </c>
      <c r="K3447" s="77">
        <v>-97.743699500000005</v>
      </c>
      <c r="L3447" s="77">
        <v>4269.7117528775198</v>
      </c>
      <c r="M3447" s="77">
        <v>0.76505977332200104</v>
      </c>
      <c r="N3447" s="77">
        <v>0</v>
      </c>
      <c r="O3447" s="77">
        <v>512.36541034530296</v>
      </c>
      <c r="P3447" s="87" cm="1">
        <f t="array" ref="P3447">IF($X3447="Non-local",VLOOKUP($E3447,$AI$64:$AW$68,COLUMN($AW:$AW)-COLUMN($AH:$AH),FALSE),IF($X3447="Unknown",VLOOKUP($E3447,$AI$71:$AW$75,COLUMN($AW:$AW)-COLUMN($AH:$AH),FALSE),0))</f>
        <v>223.99999999999997</v>
      </c>
      <c r="Q3447" s="87" cm="1">
        <f t="array" ref="Q3447">IF($X3447="Non-local",VLOOKUP($E3447,$AI$40:$AW$44,COLUMN($AW:$AW)-COLUMN($AH:$AH),FALSE),IF($X3447="Unknown",VLOOKUP($E3447,$AI$47:$AW$51,COLUMN($AW:$AW)-COLUMN($AH:$AH),FALSE),0))</f>
        <v>535.71460000000002</v>
      </c>
      <c r="R3447" s="87" cm="1">
        <f t="array" ref="R3447">IF($X3447="Non-local",VLOOKUP($E3447,$AI$88:$AW$92,COLUMN($AW:$AW)-COLUMN($AH:$AH),FALSE),IF($X3447="Unknown",VLOOKUP($E3447,$AI$95:$AW$99,COLUMN($AW:$AW)-COLUMN($AH:$AH),FALSE),0))</f>
        <v>0.13812461483017213</v>
      </c>
      <c r="S3447" s="87" cm="1">
        <f t="array" ref="S3447">VLOOKUP($E3447,$AI$111:$AW$115,COLUMN($AW:$AW)-COLUMN($AH:$AH),FALSE)</f>
        <v>431.69322000000005</v>
      </c>
      <c r="T3447" s="104">
        <f t="shared" si="669"/>
        <v>0.90318438815217317</v>
      </c>
      <c r="U3447" s="104">
        <f t="shared" si="670"/>
        <v>1703.7732303453031</v>
      </c>
      <c r="V3447" s="87" cm="1">
        <f t="array" ref="V3447">VLOOKUP($E3447,$AI$118:$AW$122,COLUMN($AW:$AW)-COLUMN($AH:$AH),FALSE)</f>
        <v>0</v>
      </c>
      <c r="W3447" s="87" t="str">
        <f t="shared" si="674"/>
        <v>Domestic</v>
      </c>
      <c r="X3447" s="87" t="str">
        <f t="shared" si="675"/>
        <v>Non-local</v>
      </c>
      <c r="Y3447" s="104"/>
      <c r="Z3447" s="87" t="str">
        <f t="shared" si="671"/>
        <v>USA</v>
      </c>
      <c r="AA3447" s="87" t="str">
        <f t="shared" si="672"/>
        <v>USA</v>
      </c>
      <c r="AB3447" s="82" cm="1">
        <f t="array" ref="AB3447">VLOOKUP(B3447,'GDP per Capita'!$T$2:$V$4235,COLUMN('GDP per Capita'!$V:$V)-COLUMN('GDP per Capita'!$S:$S),FALSE)</f>
        <v>63809.64</v>
      </c>
      <c r="AC3447" s="82">
        <f t="shared" si="676"/>
        <v>63809.64</v>
      </c>
      <c r="AD3447" s="82">
        <f t="shared" si="677"/>
        <v>63809.64</v>
      </c>
      <c r="AE3447" s="88">
        <f t="shared" si="673"/>
        <v>2.6700875139638824E-2</v>
      </c>
    </row>
    <row r="3448" spans="1:31">
      <c r="A3448" s="77" t="s">
        <v>898</v>
      </c>
      <c r="B3448" s="77">
        <v>3447</v>
      </c>
      <c r="C3448" s="77" t="s">
        <v>29</v>
      </c>
      <c r="D3448" s="77" t="s">
        <v>29</v>
      </c>
      <c r="E3448" s="77">
        <v>2017</v>
      </c>
      <c r="F3448" s="77">
        <v>41.875561599999997</v>
      </c>
      <c r="G3448" s="77">
        <v>-87.6244212</v>
      </c>
      <c r="H3448" s="77">
        <v>0</v>
      </c>
      <c r="I3448" s="77" t="s">
        <v>1727</v>
      </c>
      <c r="J3448" s="77">
        <v>30.271128600000001</v>
      </c>
      <c r="K3448" s="77">
        <v>-97.743699500000005</v>
      </c>
      <c r="L3448" s="77">
        <v>3152.1792738297599</v>
      </c>
      <c r="M3448" s="77">
        <v>0.58715155590979995</v>
      </c>
      <c r="N3448" s="77">
        <v>0</v>
      </c>
      <c r="O3448" s="77">
        <v>605.21842057531398</v>
      </c>
      <c r="P3448" s="87" cm="1">
        <f t="array" ref="P3448">IF($X3448="Non-local",VLOOKUP($E3448,$AI$64:$AW$68,COLUMN($AW:$AW)-COLUMN($AH:$AH),FALSE),IF($X3448="Unknown",VLOOKUP($E3448,$AI$71:$AW$75,COLUMN($AW:$AW)-COLUMN($AH:$AH),FALSE),0))</f>
        <v>223.99999999999997</v>
      </c>
      <c r="Q3448" s="87" cm="1">
        <f t="array" ref="Q3448">IF($X3448="Non-local",VLOOKUP($E3448,$AI$40:$AW$44,COLUMN($AW:$AW)-COLUMN($AH:$AH),FALSE),IF($X3448="Unknown",VLOOKUP($E3448,$AI$47:$AW$51,COLUMN($AW:$AW)-COLUMN($AH:$AH),FALSE),0))</f>
        <v>535.71460000000002</v>
      </c>
      <c r="R3448" s="87" cm="1">
        <f t="array" ref="R3448">IF($X3448="Non-local",VLOOKUP($E3448,$AI$88:$AW$92,COLUMN($AW:$AW)-COLUMN($AH:$AH),FALSE),IF($X3448="Unknown",VLOOKUP($E3448,$AI$95:$AW$99,COLUMN($AW:$AW)-COLUMN($AH:$AH),FALSE),0))</f>
        <v>0.13812461483017213</v>
      </c>
      <c r="S3448" s="87" cm="1">
        <f t="array" ref="S3448">VLOOKUP($E3448,$AI$111:$AW$115,COLUMN($AW:$AW)-COLUMN($AH:$AH),FALSE)</f>
        <v>431.69322000000005</v>
      </c>
      <c r="T3448" s="104">
        <f t="shared" si="669"/>
        <v>0.72527617073997208</v>
      </c>
      <c r="U3448" s="104">
        <f t="shared" si="670"/>
        <v>1796.6262405753141</v>
      </c>
      <c r="V3448" s="87" cm="1">
        <f t="array" ref="V3448">VLOOKUP($E3448,$AI$118:$AW$122,COLUMN($AW:$AW)-COLUMN($AH:$AH),FALSE)</f>
        <v>0</v>
      </c>
      <c r="W3448" s="87" t="str">
        <f t="shared" si="674"/>
        <v>Domestic</v>
      </c>
      <c r="X3448" s="87" t="str">
        <f t="shared" si="675"/>
        <v>Non-local</v>
      </c>
      <c r="Y3448" s="104"/>
      <c r="Z3448" s="87" t="str">
        <f t="shared" si="671"/>
        <v>USA</v>
      </c>
      <c r="AA3448" s="87" t="str">
        <f t="shared" si="672"/>
        <v>USA</v>
      </c>
      <c r="AB3448" s="82" cm="1">
        <f t="array" ref="AB3448">VLOOKUP(B3448,'GDP per Capita'!$T$2:$V$4235,COLUMN('GDP per Capita'!$V:$V)-COLUMN('GDP per Capita'!$S:$S),FALSE)</f>
        <v>63809.64</v>
      </c>
      <c r="AC3448" s="82">
        <f t="shared" si="676"/>
        <v>63809.64</v>
      </c>
      <c r="AD3448" s="82">
        <f t="shared" si="677"/>
        <v>63809.64</v>
      </c>
      <c r="AE3448" s="88">
        <f t="shared" si="673"/>
        <v>2.8156031605495881E-2</v>
      </c>
    </row>
    <row r="3449" spans="1:31">
      <c r="A3449" s="77" t="s">
        <v>1148</v>
      </c>
      <c r="B3449" s="77">
        <v>3448</v>
      </c>
      <c r="C3449" s="77" t="s">
        <v>29</v>
      </c>
      <c r="D3449" s="77" t="s">
        <v>29</v>
      </c>
      <c r="E3449" s="77">
        <v>2017</v>
      </c>
      <c r="F3449" s="77">
        <v>29.424600199999901</v>
      </c>
      <c r="G3449" s="77">
        <v>-98.495140500000005</v>
      </c>
      <c r="H3449" s="77">
        <v>0</v>
      </c>
      <c r="I3449" s="77" t="s">
        <v>1727</v>
      </c>
      <c r="J3449" s="77">
        <v>30.271128600000001</v>
      </c>
      <c r="K3449" s="77">
        <v>-97.743699500000005</v>
      </c>
      <c r="L3449" s="77">
        <v>237.592188856711</v>
      </c>
      <c r="M3449" s="77">
        <v>0.19300450817439499</v>
      </c>
      <c r="N3449" s="77">
        <v>0</v>
      </c>
      <c r="O3449" s="77">
        <v>45.617700260488597</v>
      </c>
      <c r="P3449" s="87" cm="1">
        <f t="array" ref="P3449">IF($X3449="Non-local",VLOOKUP($E3449,$AI$64:$AW$68,COLUMN($AW:$AW)-COLUMN($AH:$AH),FALSE),IF($X3449="Unknown",VLOOKUP($E3449,$AI$71:$AW$75,COLUMN($AW:$AW)-COLUMN($AH:$AH),FALSE),0))</f>
        <v>223.99999999999997</v>
      </c>
      <c r="Q3449" s="87" cm="1">
        <f t="array" ref="Q3449">IF($X3449="Non-local",VLOOKUP($E3449,$AI$40:$AW$44,COLUMN($AW:$AW)-COLUMN($AH:$AH),FALSE),IF($X3449="Unknown",VLOOKUP($E3449,$AI$47:$AW$51,COLUMN($AW:$AW)-COLUMN($AH:$AH),FALSE),0))</f>
        <v>535.71460000000002</v>
      </c>
      <c r="R3449" s="87" cm="1">
        <f t="array" ref="R3449">IF($X3449="Non-local",VLOOKUP($E3449,$AI$88:$AW$92,COLUMN($AW:$AW)-COLUMN($AH:$AH),FALSE),IF($X3449="Unknown",VLOOKUP($E3449,$AI$95:$AW$99,COLUMN($AW:$AW)-COLUMN($AH:$AH),FALSE),0))</f>
        <v>0.13812461483017213</v>
      </c>
      <c r="S3449" s="87" cm="1">
        <f t="array" ref="S3449">VLOOKUP($E3449,$AI$111:$AW$115,COLUMN($AW:$AW)-COLUMN($AH:$AH),FALSE)</f>
        <v>431.69322000000005</v>
      </c>
      <c r="T3449" s="104">
        <f t="shared" si="669"/>
        <v>0.33112912300456709</v>
      </c>
      <c r="U3449" s="104">
        <f t="shared" si="670"/>
        <v>1237.0255202604887</v>
      </c>
      <c r="V3449" s="87" cm="1">
        <f t="array" ref="V3449">VLOOKUP($E3449,$AI$118:$AW$122,COLUMN($AW:$AW)-COLUMN($AH:$AH),FALSE)</f>
        <v>0</v>
      </c>
      <c r="W3449" s="87" t="str">
        <f t="shared" si="674"/>
        <v>Domestic</v>
      </c>
      <c r="X3449" s="87" t="str">
        <f t="shared" si="675"/>
        <v>Non-local</v>
      </c>
      <c r="Y3449" s="104"/>
      <c r="Z3449" s="87" t="str">
        <f t="shared" si="671"/>
        <v>USA</v>
      </c>
      <c r="AA3449" s="87" t="str">
        <f t="shared" si="672"/>
        <v>USA</v>
      </c>
      <c r="AB3449" s="82" cm="1">
        <f t="array" ref="AB3449">VLOOKUP(B3449,'GDP per Capita'!$T$2:$V$4235,COLUMN('GDP per Capita'!$V:$V)-COLUMN('GDP per Capita'!$S:$S),FALSE)</f>
        <v>63809.64</v>
      </c>
      <c r="AC3449" s="82">
        <f t="shared" si="676"/>
        <v>63809.64</v>
      </c>
      <c r="AD3449" s="82">
        <f t="shared" si="677"/>
        <v>63809.64</v>
      </c>
      <c r="AE3449" s="88">
        <f t="shared" si="673"/>
        <v>1.9386185539684738E-2</v>
      </c>
    </row>
    <row r="3450" spans="1:31">
      <c r="A3450" s="77" t="s">
        <v>1501</v>
      </c>
      <c r="B3450" s="77">
        <v>3449</v>
      </c>
      <c r="C3450" s="77" t="s">
        <v>584</v>
      </c>
      <c r="D3450" s="77" t="s">
        <v>28</v>
      </c>
      <c r="E3450" s="77">
        <v>2017</v>
      </c>
      <c r="F3450" s="77">
        <v>1.2146285999999999</v>
      </c>
      <c r="G3450" s="77">
        <v>-77.278251599999905</v>
      </c>
      <c r="H3450" s="77">
        <v>0</v>
      </c>
      <c r="I3450" s="77" t="s">
        <v>1727</v>
      </c>
      <c r="J3450" s="77">
        <v>30.271128600000001</v>
      </c>
      <c r="K3450" s="77">
        <v>-97.743699500000005</v>
      </c>
      <c r="L3450" s="77">
        <v>7772.7501551618798</v>
      </c>
      <c r="M3450" s="77">
        <v>1.2569573673807599</v>
      </c>
      <c r="N3450" s="77">
        <v>0</v>
      </c>
      <c r="O3450" s="77">
        <v>932.730018619426</v>
      </c>
      <c r="P3450" s="87" cm="1">
        <f t="array" ref="P3450">IF($X3450="Non-local",VLOOKUP($E3450,$AI$64:$AW$68,COLUMN($AW:$AW)-COLUMN($AH:$AH),FALSE),IF($X3450="Unknown",VLOOKUP($E3450,$AI$71:$AW$75,COLUMN($AW:$AW)-COLUMN($AH:$AH),FALSE),0))</f>
        <v>223.99999999999997</v>
      </c>
      <c r="Q3450" s="87" cm="1">
        <f t="array" ref="Q3450">IF($X3450="Non-local",VLOOKUP($E3450,$AI$40:$AW$44,COLUMN($AW:$AW)-COLUMN($AH:$AH),FALSE),IF($X3450="Unknown",VLOOKUP($E3450,$AI$47:$AW$51,COLUMN($AW:$AW)-COLUMN($AH:$AH),FALSE),0))</f>
        <v>535.71460000000002</v>
      </c>
      <c r="R3450" s="87" cm="1">
        <f t="array" ref="R3450">IF($X3450="Non-local",VLOOKUP($E3450,$AI$88:$AW$92,COLUMN($AW:$AW)-COLUMN($AH:$AH),FALSE),IF($X3450="Unknown",VLOOKUP($E3450,$AI$95:$AW$99,COLUMN($AW:$AW)-COLUMN($AH:$AH),FALSE),0))</f>
        <v>0.13812461483017213</v>
      </c>
      <c r="S3450" s="87" cm="1">
        <f t="array" ref="S3450">VLOOKUP($E3450,$AI$111:$AW$115,COLUMN($AW:$AW)-COLUMN($AH:$AH),FALSE)</f>
        <v>431.69322000000005</v>
      </c>
      <c r="T3450" s="104">
        <f t="shared" si="669"/>
        <v>1.3950819822109319</v>
      </c>
      <c r="U3450" s="104">
        <f t="shared" si="670"/>
        <v>2124.137838619426</v>
      </c>
      <c r="V3450" s="87" cm="1">
        <f t="array" ref="V3450">VLOOKUP($E3450,$AI$118:$AW$122,COLUMN($AW:$AW)-COLUMN($AH:$AH),FALSE)</f>
        <v>0</v>
      </c>
      <c r="W3450" s="87" t="str">
        <f t="shared" si="674"/>
        <v>International</v>
      </c>
      <c r="X3450" s="87" t="str">
        <f t="shared" si="675"/>
        <v>Non-local</v>
      </c>
      <c r="Y3450" s="104"/>
      <c r="Z3450" s="87" t="str">
        <f t="shared" si="671"/>
        <v>Colombia</v>
      </c>
      <c r="AA3450" s="87" t="str">
        <f t="shared" si="672"/>
        <v>Other Americas</v>
      </c>
      <c r="AB3450" s="82" cm="1">
        <f t="array" ref="AB3450">VLOOKUP(B3450,'GDP per Capita'!$T$2:$V$4235,COLUMN('GDP per Capita'!$V:$V)-COLUMN('GDP per Capita'!$S:$S),FALSE)</f>
        <v>6766.95</v>
      </c>
      <c r="AC3450" s="82">
        <f t="shared" si="676"/>
        <v>6766.95</v>
      </c>
      <c r="AD3450" s="82">
        <f t="shared" si="677"/>
        <v>6766.95</v>
      </c>
      <c r="AE3450" s="88">
        <f t="shared" si="673"/>
        <v>0.31389885230708459</v>
      </c>
    </row>
    <row r="3451" spans="1:31">
      <c r="A3451" s="77" t="s">
        <v>894</v>
      </c>
      <c r="B3451" s="77">
        <v>3450</v>
      </c>
      <c r="C3451" s="77" t="s">
        <v>29</v>
      </c>
      <c r="D3451" s="77" t="s">
        <v>29</v>
      </c>
      <c r="E3451" s="77">
        <v>2017</v>
      </c>
      <c r="F3451" s="77">
        <v>33.425505600000001</v>
      </c>
      <c r="G3451" s="77">
        <v>-111.94001249999999</v>
      </c>
      <c r="H3451" s="77">
        <v>0</v>
      </c>
      <c r="I3451" s="77" t="s">
        <v>1727</v>
      </c>
      <c r="J3451" s="77">
        <v>30.271128600000001</v>
      </c>
      <c r="K3451" s="77">
        <v>-97.743699500000005</v>
      </c>
      <c r="L3451" s="77">
        <v>2769.4765726196601</v>
      </c>
      <c r="M3451" s="77">
        <v>0.52732661291170302</v>
      </c>
      <c r="N3451" s="77">
        <v>0</v>
      </c>
      <c r="O3451" s="77">
        <v>531.73950194297595</v>
      </c>
      <c r="P3451" s="87" cm="1">
        <f t="array" ref="P3451">IF($X3451="Non-local",VLOOKUP($E3451,$AI$64:$AW$68,COLUMN($AW:$AW)-COLUMN($AH:$AH),FALSE),IF($X3451="Unknown",VLOOKUP($E3451,$AI$71:$AW$75,COLUMN($AW:$AW)-COLUMN($AH:$AH),FALSE),0))</f>
        <v>223.99999999999997</v>
      </c>
      <c r="Q3451" s="87" cm="1">
        <f t="array" ref="Q3451">IF($X3451="Non-local",VLOOKUP($E3451,$AI$40:$AW$44,COLUMN($AW:$AW)-COLUMN($AH:$AH),FALSE),IF($X3451="Unknown",VLOOKUP($E3451,$AI$47:$AW$51,COLUMN($AW:$AW)-COLUMN($AH:$AH),FALSE),0))</f>
        <v>535.71460000000002</v>
      </c>
      <c r="R3451" s="87" cm="1">
        <f t="array" ref="R3451">IF($X3451="Non-local",VLOOKUP($E3451,$AI$88:$AW$92,COLUMN($AW:$AW)-COLUMN($AH:$AH),FALSE),IF($X3451="Unknown",VLOOKUP($E3451,$AI$95:$AW$99,COLUMN($AW:$AW)-COLUMN($AH:$AH),FALSE),0))</f>
        <v>0.13812461483017213</v>
      </c>
      <c r="S3451" s="87" cm="1">
        <f t="array" ref="S3451">VLOOKUP($E3451,$AI$111:$AW$115,COLUMN($AW:$AW)-COLUMN($AH:$AH),FALSE)</f>
        <v>431.69322000000005</v>
      </c>
      <c r="T3451" s="104">
        <f t="shared" si="669"/>
        <v>0.66545122774187515</v>
      </c>
      <c r="U3451" s="104">
        <f t="shared" si="670"/>
        <v>1723.1473219429761</v>
      </c>
      <c r="V3451" s="87" cm="1">
        <f t="array" ref="V3451">VLOOKUP($E3451,$AI$118:$AW$122,COLUMN($AW:$AW)-COLUMN($AH:$AH),FALSE)</f>
        <v>0</v>
      </c>
      <c r="W3451" s="87" t="str">
        <f t="shared" si="674"/>
        <v>Domestic</v>
      </c>
      <c r="X3451" s="87" t="str">
        <f t="shared" si="675"/>
        <v>Non-local</v>
      </c>
      <c r="Y3451" s="104"/>
      <c r="Z3451" s="87" t="str">
        <f t="shared" si="671"/>
        <v>USA</v>
      </c>
      <c r="AA3451" s="87" t="str">
        <f t="shared" si="672"/>
        <v>USA</v>
      </c>
      <c r="AB3451" s="82" cm="1">
        <f t="array" ref="AB3451">VLOOKUP(B3451,'GDP per Capita'!$T$2:$V$4235,COLUMN('GDP per Capita'!$V:$V)-COLUMN('GDP per Capita'!$S:$S),FALSE)</f>
        <v>63809.64</v>
      </c>
      <c r="AC3451" s="82">
        <f t="shared" si="676"/>
        <v>63809.64</v>
      </c>
      <c r="AD3451" s="82">
        <f t="shared" si="677"/>
        <v>63809.64</v>
      </c>
      <c r="AE3451" s="88">
        <f t="shared" si="673"/>
        <v>2.7004498410318191E-2</v>
      </c>
    </row>
    <row r="3452" spans="1:31">
      <c r="A3452" s="77" t="s">
        <v>964</v>
      </c>
      <c r="B3452" s="77">
        <v>3451</v>
      </c>
      <c r="C3452" s="77" t="s">
        <v>29</v>
      </c>
      <c r="D3452" s="77" t="s">
        <v>29</v>
      </c>
      <c r="E3452" s="77">
        <v>2017</v>
      </c>
      <c r="F3452" s="77">
        <v>30.271128600000001</v>
      </c>
      <c r="G3452" s="77">
        <v>-97.743699500000005</v>
      </c>
      <c r="H3452" s="77">
        <v>1</v>
      </c>
      <c r="I3452" s="77" t="s">
        <v>1727</v>
      </c>
      <c r="J3452" s="77">
        <v>30.271128600000001</v>
      </c>
      <c r="K3452" s="77">
        <v>-97.743699500000005</v>
      </c>
      <c r="L3452" s="77">
        <v>0</v>
      </c>
      <c r="M3452" s="77">
        <v>0</v>
      </c>
      <c r="N3452" s="77">
        <v>0</v>
      </c>
      <c r="O3452" s="77">
        <v>0</v>
      </c>
      <c r="P3452" s="87" cm="1">
        <f t="array" ref="P3452">IF($X3452="Non-local",VLOOKUP($E3452,$AI$64:$AW$68,COLUMN($AW:$AW)-COLUMN($AH:$AH),FALSE),IF($X3452="Unknown",VLOOKUP($E3452,$AI$71:$AW$75,COLUMN($AW:$AW)-COLUMN($AH:$AH),FALSE),0))</f>
        <v>0</v>
      </c>
      <c r="Q3452" s="87" cm="1">
        <f t="array" ref="Q3452">IF($X3452="Non-local",VLOOKUP($E3452,$AI$40:$AW$44,COLUMN($AW:$AW)-COLUMN($AH:$AH),FALSE),IF($X3452="Unknown",VLOOKUP($E3452,$AI$47:$AW$51,COLUMN($AW:$AW)-COLUMN($AH:$AH),FALSE),0))</f>
        <v>0</v>
      </c>
      <c r="R3452" s="87" cm="1">
        <f t="array" ref="R3452">IF($X3452="Non-local",VLOOKUP($E3452,$AI$88:$AW$92,COLUMN($AW:$AW)-COLUMN($AH:$AH),FALSE),IF($X3452="Unknown",VLOOKUP($E3452,$AI$95:$AW$99,COLUMN($AW:$AW)-COLUMN($AH:$AH),FALSE),0))</f>
        <v>0</v>
      </c>
      <c r="S3452" s="87" cm="1">
        <f t="array" ref="S3452">VLOOKUP($E3452,$AI$111:$AW$115,COLUMN($AW:$AW)-COLUMN($AH:$AH),FALSE)</f>
        <v>431.69322000000005</v>
      </c>
      <c r="T3452" s="104">
        <f t="shared" si="669"/>
        <v>0</v>
      </c>
      <c r="U3452" s="104">
        <f t="shared" si="670"/>
        <v>431.69322000000005</v>
      </c>
      <c r="V3452" s="87" cm="1">
        <f t="array" ref="V3452">VLOOKUP($E3452,$AI$118:$AW$122,COLUMN($AW:$AW)-COLUMN($AH:$AH),FALSE)</f>
        <v>0</v>
      </c>
      <c r="W3452" s="87" t="str">
        <f t="shared" si="674"/>
        <v>Domestic</v>
      </c>
      <c r="X3452" s="87" t="str">
        <f t="shared" si="675"/>
        <v>Local</v>
      </c>
      <c r="Y3452" s="104"/>
      <c r="Z3452" s="87" t="str">
        <f t="shared" si="671"/>
        <v>USA</v>
      </c>
      <c r="AA3452" s="87" t="str">
        <f t="shared" si="672"/>
        <v>USA</v>
      </c>
      <c r="AB3452" s="82" cm="1">
        <f t="array" ref="AB3452">VLOOKUP(B3452,'GDP per Capita'!$T$2:$V$4235,COLUMN('GDP per Capita'!$V:$V)-COLUMN('GDP per Capita'!$S:$S),FALSE)</f>
        <v>63809.64</v>
      </c>
      <c r="AC3452" s="82">
        <f t="shared" si="676"/>
        <v>63809.64</v>
      </c>
      <c r="AD3452" s="82">
        <f t="shared" si="677"/>
        <v>63809.64</v>
      </c>
      <c r="AE3452" s="88">
        <f t="shared" si="673"/>
        <v>6.765329188505061E-3</v>
      </c>
    </row>
    <row r="3453" spans="1:31">
      <c r="A3453" s="77" t="s">
        <v>964</v>
      </c>
      <c r="B3453" s="77">
        <v>3452</v>
      </c>
      <c r="C3453" s="77" t="s">
        <v>29</v>
      </c>
      <c r="D3453" s="77" t="s">
        <v>29</v>
      </c>
      <c r="E3453" s="77">
        <v>2017</v>
      </c>
      <c r="F3453" s="77">
        <v>30.271128600000001</v>
      </c>
      <c r="G3453" s="77">
        <v>-97.743699500000005</v>
      </c>
      <c r="H3453" s="77">
        <v>1</v>
      </c>
      <c r="I3453" s="77" t="s">
        <v>1727</v>
      </c>
      <c r="J3453" s="77">
        <v>30.271128600000001</v>
      </c>
      <c r="K3453" s="77">
        <v>-97.743699500000005</v>
      </c>
      <c r="L3453" s="77">
        <v>0</v>
      </c>
      <c r="M3453" s="77">
        <v>0</v>
      </c>
      <c r="N3453" s="77">
        <v>0</v>
      </c>
      <c r="O3453" s="77">
        <v>0</v>
      </c>
      <c r="P3453" s="87" cm="1">
        <f t="array" ref="P3453">IF($X3453="Non-local",VLOOKUP($E3453,$AI$64:$AW$68,COLUMN($AW:$AW)-COLUMN($AH:$AH),FALSE),IF($X3453="Unknown",VLOOKUP($E3453,$AI$71:$AW$75,COLUMN($AW:$AW)-COLUMN($AH:$AH),FALSE),0))</f>
        <v>0</v>
      </c>
      <c r="Q3453" s="87" cm="1">
        <f t="array" ref="Q3453">IF($X3453="Non-local",VLOOKUP($E3453,$AI$40:$AW$44,COLUMN($AW:$AW)-COLUMN($AH:$AH),FALSE),IF($X3453="Unknown",VLOOKUP($E3453,$AI$47:$AW$51,COLUMN($AW:$AW)-COLUMN($AH:$AH),FALSE),0))</f>
        <v>0</v>
      </c>
      <c r="R3453" s="87" cm="1">
        <f t="array" ref="R3453">IF($X3453="Non-local",VLOOKUP($E3453,$AI$88:$AW$92,COLUMN($AW:$AW)-COLUMN($AH:$AH),FALSE),IF($X3453="Unknown",VLOOKUP($E3453,$AI$95:$AW$99,COLUMN($AW:$AW)-COLUMN($AH:$AH),FALSE),0))</f>
        <v>0</v>
      </c>
      <c r="S3453" s="87" cm="1">
        <f t="array" ref="S3453">VLOOKUP($E3453,$AI$111:$AW$115,COLUMN($AW:$AW)-COLUMN($AH:$AH),FALSE)</f>
        <v>431.69322000000005</v>
      </c>
      <c r="T3453" s="104">
        <f t="shared" si="669"/>
        <v>0</v>
      </c>
      <c r="U3453" s="104">
        <f t="shared" si="670"/>
        <v>431.69322000000005</v>
      </c>
      <c r="V3453" s="87" cm="1">
        <f t="array" ref="V3453">VLOOKUP($E3453,$AI$118:$AW$122,COLUMN($AW:$AW)-COLUMN($AH:$AH),FALSE)</f>
        <v>0</v>
      </c>
      <c r="W3453" s="87" t="str">
        <f t="shared" si="674"/>
        <v>Domestic</v>
      </c>
      <c r="X3453" s="87" t="str">
        <f t="shared" si="675"/>
        <v>Local</v>
      </c>
      <c r="Y3453" s="104"/>
      <c r="Z3453" s="87" t="str">
        <f t="shared" si="671"/>
        <v>USA</v>
      </c>
      <c r="AA3453" s="87" t="str">
        <f t="shared" si="672"/>
        <v>USA</v>
      </c>
      <c r="AB3453" s="82" cm="1">
        <f t="array" ref="AB3453">VLOOKUP(B3453,'GDP per Capita'!$T$2:$V$4235,COLUMN('GDP per Capita'!$V:$V)-COLUMN('GDP per Capita'!$S:$S),FALSE)</f>
        <v>63809.64</v>
      </c>
      <c r="AC3453" s="82">
        <f t="shared" si="676"/>
        <v>63809.64</v>
      </c>
      <c r="AD3453" s="82">
        <f t="shared" si="677"/>
        <v>63809.64</v>
      </c>
      <c r="AE3453" s="88">
        <f t="shared" si="673"/>
        <v>6.765329188505061E-3</v>
      </c>
    </row>
    <row r="3454" spans="1:31">
      <c r="A3454" s="77" t="s">
        <v>964</v>
      </c>
      <c r="B3454" s="77">
        <v>3453</v>
      </c>
      <c r="C3454" s="77" t="s">
        <v>29</v>
      </c>
      <c r="D3454" s="77" t="s">
        <v>29</v>
      </c>
      <c r="E3454" s="77">
        <v>2017</v>
      </c>
      <c r="F3454" s="77">
        <v>30.271128600000001</v>
      </c>
      <c r="G3454" s="77">
        <v>-97.743699500000005</v>
      </c>
      <c r="H3454" s="77">
        <v>1</v>
      </c>
      <c r="I3454" s="77" t="s">
        <v>1727</v>
      </c>
      <c r="J3454" s="77">
        <v>30.271128600000001</v>
      </c>
      <c r="K3454" s="77">
        <v>-97.743699500000005</v>
      </c>
      <c r="L3454" s="77">
        <v>0</v>
      </c>
      <c r="M3454" s="77">
        <v>0</v>
      </c>
      <c r="N3454" s="77">
        <v>0</v>
      </c>
      <c r="O3454" s="77">
        <v>0</v>
      </c>
      <c r="P3454" s="87" cm="1">
        <f t="array" ref="P3454">IF($X3454="Non-local",VLOOKUP($E3454,$AI$64:$AW$68,COLUMN($AW:$AW)-COLUMN($AH:$AH),FALSE),IF($X3454="Unknown",VLOOKUP($E3454,$AI$71:$AW$75,COLUMN($AW:$AW)-COLUMN($AH:$AH),FALSE),0))</f>
        <v>0</v>
      </c>
      <c r="Q3454" s="87" cm="1">
        <f t="array" ref="Q3454">IF($X3454="Non-local",VLOOKUP($E3454,$AI$40:$AW$44,COLUMN($AW:$AW)-COLUMN($AH:$AH),FALSE),IF($X3454="Unknown",VLOOKUP($E3454,$AI$47:$AW$51,COLUMN($AW:$AW)-COLUMN($AH:$AH),FALSE),0))</f>
        <v>0</v>
      </c>
      <c r="R3454" s="87" cm="1">
        <f t="array" ref="R3454">IF($X3454="Non-local",VLOOKUP($E3454,$AI$88:$AW$92,COLUMN($AW:$AW)-COLUMN($AH:$AH),FALSE),IF($X3454="Unknown",VLOOKUP($E3454,$AI$95:$AW$99,COLUMN($AW:$AW)-COLUMN($AH:$AH),FALSE),0))</f>
        <v>0</v>
      </c>
      <c r="S3454" s="87" cm="1">
        <f t="array" ref="S3454">VLOOKUP($E3454,$AI$111:$AW$115,COLUMN($AW:$AW)-COLUMN($AH:$AH),FALSE)</f>
        <v>431.69322000000005</v>
      </c>
      <c r="T3454" s="104">
        <f t="shared" si="669"/>
        <v>0</v>
      </c>
      <c r="U3454" s="104">
        <f t="shared" si="670"/>
        <v>431.69322000000005</v>
      </c>
      <c r="V3454" s="87" cm="1">
        <f t="array" ref="V3454">VLOOKUP($E3454,$AI$118:$AW$122,COLUMN($AW:$AW)-COLUMN($AH:$AH),FALSE)</f>
        <v>0</v>
      </c>
      <c r="W3454" s="87" t="str">
        <f t="shared" si="674"/>
        <v>Domestic</v>
      </c>
      <c r="X3454" s="87" t="str">
        <f t="shared" si="675"/>
        <v>Local</v>
      </c>
      <c r="Y3454" s="104"/>
      <c r="Z3454" s="87" t="str">
        <f t="shared" si="671"/>
        <v>USA</v>
      </c>
      <c r="AA3454" s="87" t="str">
        <f t="shared" si="672"/>
        <v>USA</v>
      </c>
      <c r="AB3454" s="82" cm="1">
        <f t="array" ref="AB3454">VLOOKUP(B3454,'GDP per Capita'!$T$2:$V$4235,COLUMN('GDP per Capita'!$V:$V)-COLUMN('GDP per Capita'!$S:$S),FALSE)</f>
        <v>63809.64</v>
      </c>
      <c r="AC3454" s="82">
        <f t="shared" si="676"/>
        <v>63809.64</v>
      </c>
      <c r="AD3454" s="82">
        <f t="shared" si="677"/>
        <v>63809.64</v>
      </c>
      <c r="AE3454" s="88">
        <f t="shared" si="673"/>
        <v>6.765329188505061E-3</v>
      </c>
    </row>
    <row r="3455" spans="1:31">
      <c r="A3455" s="77" t="s">
        <v>1038</v>
      </c>
      <c r="B3455" s="77">
        <v>3454</v>
      </c>
      <c r="C3455" s="77" t="s">
        <v>29</v>
      </c>
      <c r="D3455" s="77" t="s">
        <v>29</v>
      </c>
      <c r="E3455" s="77">
        <v>2017</v>
      </c>
      <c r="F3455" s="77">
        <v>33.723761699999997</v>
      </c>
      <c r="G3455" s="77">
        <v>-116.267323699999</v>
      </c>
      <c r="H3455" s="77">
        <v>0</v>
      </c>
      <c r="I3455" s="77" t="s">
        <v>1727</v>
      </c>
      <c r="J3455" s="77">
        <v>30.271128600000001</v>
      </c>
      <c r="K3455" s="77">
        <v>-97.743699500000005</v>
      </c>
      <c r="L3455" s="77">
        <v>3571.6637550696801</v>
      </c>
      <c r="M3455" s="77">
        <v>0.65393237677065497</v>
      </c>
      <c r="N3455" s="77">
        <v>0</v>
      </c>
      <c r="O3455" s="77">
        <v>685.75944097337901</v>
      </c>
      <c r="P3455" s="87" cm="1">
        <f t="array" ref="P3455">IF($X3455="Non-local",VLOOKUP($E3455,$AI$64:$AW$68,COLUMN($AW:$AW)-COLUMN($AH:$AH),FALSE),IF($X3455="Unknown",VLOOKUP($E3455,$AI$71:$AW$75,COLUMN($AW:$AW)-COLUMN($AH:$AH),FALSE),0))</f>
        <v>223.99999999999997</v>
      </c>
      <c r="Q3455" s="87" cm="1">
        <f t="array" ref="Q3455">IF($X3455="Non-local",VLOOKUP($E3455,$AI$40:$AW$44,COLUMN($AW:$AW)-COLUMN($AH:$AH),FALSE),IF($X3455="Unknown",VLOOKUP($E3455,$AI$47:$AW$51,COLUMN($AW:$AW)-COLUMN($AH:$AH),FALSE),0))</f>
        <v>535.71460000000002</v>
      </c>
      <c r="R3455" s="87" cm="1">
        <f t="array" ref="R3455">IF($X3455="Non-local",VLOOKUP($E3455,$AI$88:$AW$92,COLUMN($AW:$AW)-COLUMN($AH:$AH),FALSE),IF($X3455="Unknown",VLOOKUP($E3455,$AI$95:$AW$99,COLUMN($AW:$AW)-COLUMN($AH:$AH),FALSE),0))</f>
        <v>0.13812461483017213</v>
      </c>
      <c r="S3455" s="87" cm="1">
        <f t="array" ref="S3455">VLOOKUP($E3455,$AI$111:$AW$115,COLUMN($AW:$AW)-COLUMN($AH:$AH),FALSE)</f>
        <v>431.69322000000005</v>
      </c>
      <c r="T3455" s="104">
        <f t="shared" si="669"/>
        <v>0.7920569916008271</v>
      </c>
      <c r="U3455" s="104">
        <f t="shared" si="670"/>
        <v>1877.1672609733791</v>
      </c>
      <c r="V3455" s="87" cm="1">
        <f t="array" ref="V3455">VLOOKUP($E3455,$AI$118:$AW$122,COLUMN($AW:$AW)-COLUMN($AH:$AH),FALSE)</f>
        <v>0</v>
      </c>
      <c r="W3455" s="87" t="str">
        <f t="shared" si="674"/>
        <v>Domestic</v>
      </c>
      <c r="X3455" s="87" t="str">
        <f t="shared" si="675"/>
        <v>Non-local</v>
      </c>
      <c r="Y3455" s="104"/>
      <c r="Z3455" s="87" t="str">
        <f t="shared" si="671"/>
        <v>USA</v>
      </c>
      <c r="AA3455" s="87" t="str">
        <f t="shared" si="672"/>
        <v>USA</v>
      </c>
      <c r="AB3455" s="82" cm="1">
        <f t="array" ref="AB3455">VLOOKUP(B3455,'GDP per Capita'!$T$2:$V$4235,COLUMN('GDP per Capita'!$V:$V)-COLUMN('GDP per Capita'!$S:$S),FALSE)</f>
        <v>63809.64</v>
      </c>
      <c r="AC3455" s="82">
        <f t="shared" si="676"/>
        <v>63809.64</v>
      </c>
      <c r="AD3455" s="82">
        <f t="shared" si="677"/>
        <v>63809.64</v>
      </c>
      <c r="AE3455" s="88">
        <f t="shared" si="673"/>
        <v>2.9418239328311196E-2</v>
      </c>
    </row>
    <row r="3456" spans="1:31">
      <c r="A3456" s="77" t="s">
        <v>1783</v>
      </c>
      <c r="B3456" s="77">
        <v>3455</v>
      </c>
      <c r="C3456" s="77" t="s">
        <v>639</v>
      </c>
      <c r="D3456" s="77" t="s">
        <v>31</v>
      </c>
      <c r="E3456" s="77">
        <v>2017</v>
      </c>
      <c r="F3456" s="77">
        <v>60.451753099999998</v>
      </c>
      <c r="G3456" s="77">
        <v>22.267052199999998</v>
      </c>
      <c r="H3456" s="77">
        <v>0</v>
      </c>
      <c r="I3456" s="77" t="s">
        <v>1727</v>
      </c>
      <c r="J3456" s="77">
        <v>30.271128600000001</v>
      </c>
      <c r="K3456" s="77">
        <v>-97.743699500000005</v>
      </c>
      <c r="L3456" s="77">
        <v>17116.8081750483</v>
      </c>
      <c r="M3456" s="77">
        <v>2.6383850345793798</v>
      </c>
      <c r="N3456" s="77">
        <v>0</v>
      </c>
      <c r="O3456" s="77">
        <v>1797.2648583800701</v>
      </c>
      <c r="P3456" s="87" cm="1">
        <f t="array" ref="P3456">IF($X3456="Non-local",VLOOKUP($E3456,$AI$64:$AW$68,COLUMN($AW:$AW)-COLUMN($AH:$AH),FALSE),IF($X3456="Unknown",VLOOKUP($E3456,$AI$71:$AW$75,COLUMN($AW:$AW)-COLUMN($AH:$AH),FALSE),0))</f>
        <v>223.99999999999997</v>
      </c>
      <c r="Q3456" s="87" cm="1">
        <f t="array" ref="Q3456">IF($X3456="Non-local",VLOOKUP($E3456,$AI$40:$AW$44,COLUMN($AW:$AW)-COLUMN($AH:$AH),FALSE),IF($X3456="Unknown",VLOOKUP($E3456,$AI$47:$AW$51,COLUMN($AW:$AW)-COLUMN($AH:$AH),FALSE),0))</f>
        <v>535.71460000000002</v>
      </c>
      <c r="R3456" s="87" cm="1">
        <f t="array" ref="R3456">IF($X3456="Non-local",VLOOKUP($E3456,$AI$88:$AW$92,COLUMN($AW:$AW)-COLUMN($AH:$AH),FALSE),IF($X3456="Unknown",VLOOKUP($E3456,$AI$95:$AW$99,COLUMN($AW:$AW)-COLUMN($AH:$AH),FALSE),0))</f>
        <v>0.13812461483017213</v>
      </c>
      <c r="S3456" s="87" cm="1">
        <f t="array" ref="S3456">VLOOKUP($E3456,$AI$111:$AW$115,COLUMN($AW:$AW)-COLUMN($AH:$AH),FALSE)</f>
        <v>431.69322000000005</v>
      </c>
      <c r="T3456" s="104">
        <f t="shared" si="669"/>
        <v>2.7765096494095518</v>
      </c>
      <c r="U3456" s="104">
        <f t="shared" si="670"/>
        <v>2988.6726783800705</v>
      </c>
      <c r="V3456" s="87" cm="1">
        <f t="array" ref="V3456">VLOOKUP($E3456,$AI$118:$AW$122,COLUMN($AW:$AW)-COLUMN($AH:$AH),FALSE)</f>
        <v>0</v>
      </c>
      <c r="W3456" s="87" t="str">
        <f t="shared" si="674"/>
        <v>International</v>
      </c>
      <c r="X3456" s="87" t="str">
        <f t="shared" si="675"/>
        <v>Non-local</v>
      </c>
      <c r="Y3456" s="104"/>
      <c r="Z3456" s="87" t="str">
        <f t="shared" si="671"/>
        <v>Finland</v>
      </c>
      <c r="AA3456" s="87" t="str">
        <f t="shared" si="672"/>
        <v>Europe</v>
      </c>
      <c r="AB3456" s="82" cm="1">
        <f t="array" ref="AB3456">VLOOKUP(B3456,'GDP per Capita'!$T$2:$V$4235,COLUMN('GDP per Capita'!$V:$V)-COLUMN('GDP per Capita'!$S:$S),FALSE)</f>
        <v>51018.720000000001</v>
      </c>
      <c r="AC3456" s="82">
        <f t="shared" si="676"/>
        <v>51018.720000000001</v>
      </c>
      <c r="AD3456" s="82">
        <f t="shared" si="677"/>
        <v>51018.720000000001</v>
      </c>
      <c r="AE3456" s="88">
        <f t="shared" si="673"/>
        <v>5.8579922788734612E-2</v>
      </c>
    </row>
    <row r="3457" spans="1:31">
      <c r="A3457" s="77" t="s">
        <v>971</v>
      </c>
      <c r="B3457" s="77">
        <v>3456</v>
      </c>
      <c r="C3457" s="77" t="s">
        <v>29</v>
      </c>
      <c r="D3457" s="77" t="s">
        <v>29</v>
      </c>
      <c r="E3457" s="77">
        <v>2017</v>
      </c>
      <c r="F3457" s="77">
        <v>40.7127281</v>
      </c>
      <c r="G3457" s="77">
        <v>-74.006015199999993</v>
      </c>
      <c r="H3457" s="77">
        <v>0</v>
      </c>
      <c r="I3457" s="77" t="s">
        <v>1727</v>
      </c>
      <c r="J3457" s="77">
        <v>30.271128600000001</v>
      </c>
      <c r="K3457" s="77">
        <v>-97.743699500000005</v>
      </c>
      <c r="L3457" s="77">
        <v>4862.8138575819203</v>
      </c>
      <c r="M3457" s="77">
        <v>0.85817210583813097</v>
      </c>
      <c r="N3457" s="77">
        <v>0</v>
      </c>
      <c r="O3457" s="77">
        <v>583.53766290983106</v>
      </c>
      <c r="P3457" s="87" cm="1">
        <f t="array" ref="P3457">IF($X3457="Non-local",VLOOKUP($E3457,$AI$64:$AW$68,COLUMN($AW:$AW)-COLUMN($AH:$AH),FALSE),IF($X3457="Unknown",VLOOKUP($E3457,$AI$71:$AW$75,COLUMN($AW:$AW)-COLUMN($AH:$AH),FALSE),0))</f>
        <v>223.99999999999997</v>
      </c>
      <c r="Q3457" s="87" cm="1">
        <f t="array" ref="Q3457">IF($X3457="Non-local",VLOOKUP($E3457,$AI$40:$AW$44,COLUMN($AW:$AW)-COLUMN($AH:$AH),FALSE),IF($X3457="Unknown",VLOOKUP($E3457,$AI$47:$AW$51,COLUMN($AW:$AW)-COLUMN($AH:$AH),FALSE),0))</f>
        <v>535.71460000000002</v>
      </c>
      <c r="R3457" s="87" cm="1">
        <f t="array" ref="R3457">IF($X3457="Non-local",VLOOKUP($E3457,$AI$88:$AW$92,COLUMN($AW:$AW)-COLUMN($AH:$AH),FALSE),IF($X3457="Unknown",VLOOKUP($E3457,$AI$95:$AW$99,COLUMN($AW:$AW)-COLUMN($AH:$AH),FALSE),0))</f>
        <v>0.13812461483017213</v>
      </c>
      <c r="S3457" s="87" cm="1">
        <f t="array" ref="S3457">VLOOKUP($E3457,$AI$111:$AW$115,COLUMN($AW:$AW)-COLUMN($AH:$AH),FALSE)</f>
        <v>431.69322000000005</v>
      </c>
      <c r="T3457" s="104">
        <f t="shared" si="669"/>
        <v>0.9962967206683031</v>
      </c>
      <c r="U3457" s="104">
        <f t="shared" si="670"/>
        <v>1774.9454829098313</v>
      </c>
      <c r="V3457" s="87" cm="1">
        <f t="array" ref="V3457">VLOOKUP($E3457,$AI$118:$AW$122,COLUMN($AW:$AW)-COLUMN($AH:$AH),FALSE)</f>
        <v>0</v>
      </c>
      <c r="W3457" s="87" t="str">
        <f t="shared" si="674"/>
        <v>Domestic</v>
      </c>
      <c r="X3457" s="87" t="str">
        <f t="shared" si="675"/>
        <v>Non-local</v>
      </c>
      <c r="Y3457" s="104"/>
      <c r="Z3457" s="87" t="str">
        <f t="shared" si="671"/>
        <v>USA</v>
      </c>
      <c r="AA3457" s="87" t="str">
        <f t="shared" si="672"/>
        <v>USA</v>
      </c>
      <c r="AB3457" s="82" cm="1">
        <f t="array" ref="AB3457">VLOOKUP(B3457,'GDP per Capita'!$T$2:$V$4235,COLUMN('GDP per Capita'!$V:$V)-COLUMN('GDP per Capita'!$S:$S),FALSE)</f>
        <v>63809.64</v>
      </c>
      <c r="AC3457" s="82">
        <f t="shared" si="676"/>
        <v>63809.64</v>
      </c>
      <c r="AD3457" s="82">
        <f t="shared" si="677"/>
        <v>63809.64</v>
      </c>
      <c r="AE3457" s="88">
        <f t="shared" si="673"/>
        <v>2.7816259156294116E-2</v>
      </c>
    </row>
    <row r="3458" spans="1:31">
      <c r="A3458" s="77" t="s">
        <v>1226</v>
      </c>
      <c r="B3458" s="77">
        <v>3457</v>
      </c>
      <c r="C3458" s="77" t="s">
        <v>600</v>
      </c>
      <c r="D3458" s="77" t="s">
        <v>28</v>
      </c>
      <c r="E3458" s="77">
        <v>2017</v>
      </c>
      <c r="F3458" s="77">
        <v>42.368565799999999</v>
      </c>
      <c r="G3458" s="77">
        <v>-72.505713999999998</v>
      </c>
      <c r="H3458" s="77">
        <v>0</v>
      </c>
      <c r="I3458" s="77" t="s">
        <v>1727</v>
      </c>
      <c r="J3458" s="77">
        <v>30.271128600000001</v>
      </c>
      <c r="K3458" s="77">
        <v>-97.743699500000005</v>
      </c>
      <c r="L3458" s="77">
        <v>5231.7979759595401</v>
      </c>
      <c r="M3458" s="77">
        <v>0.90791251040278298</v>
      </c>
      <c r="N3458" s="77">
        <v>0</v>
      </c>
      <c r="O3458" s="77">
        <v>627.81575711514495</v>
      </c>
      <c r="P3458" s="87" cm="1">
        <f t="array" ref="P3458">IF($X3458="Non-local",VLOOKUP($E3458,$AI$64:$AW$68,COLUMN($AW:$AW)-COLUMN($AH:$AH),FALSE),IF($X3458="Unknown",VLOOKUP($E3458,$AI$71:$AW$75,COLUMN($AW:$AW)-COLUMN($AH:$AH),FALSE),0))</f>
        <v>223.99999999999997</v>
      </c>
      <c r="Q3458" s="87" cm="1">
        <f t="array" ref="Q3458">IF($X3458="Non-local",VLOOKUP($E3458,$AI$40:$AW$44,COLUMN($AW:$AW)-COLUMN($AH:$AH),FALSE),IF($X3458="Unknown",VLOOKUP($E3458,$AI$47:$AW$51,COLUMN($AW:$AW)-COLUMN($AH:$AH),FALSE),0))</f>
        <v>535.71460000000002</v>
      </c>
      <c r="R3458" s="87" cm="1">
        <f t="array" ref="R3458">IF($X3458="Non-local",VLOOKUP($E3458,$AI$88:$AW$92,COLUMN($AW:$AW)-COLUMN($AH:$AH),FALSE),IF($X3458="Unknown",VLOOKUP($E3458,$AI$95:$AW$99,COLUMN($AW:$AW)-COLUMN($AH:$AH),FALSE),0))</f>
        <v>0.13812461483017213</v>
      </c>
      <c r="S3458" s="87" cm="1">
        <f t="array" ref="S3458">VLOOKUP($E3458,$AI$111:$AW$115,COLUMN($AW:$AW)-COLUMN($AH:$AH),FALSE)</f>
        <v>431.69322000000005</v>
      </c>
      <c r="T3458" s="104">
        <f t="shared" ref="T3458:T3521" si="678">SUM(M3458,R3458)</f>
        <v>1.0460371252329552</v>
      </c>
      <c r="U3458" s="104">
        <f t="shared" ref="U3458:U3521" si="679">SUM(O3458,P3458,Q3458,S3458)</f>
        <v>1819.223577115145</v>
      </c>
      <c r="V3458" s="87" cm="1">
        <f t="array" ref="V3458">VLOOKUP($E3458,$AI$118:$AW$122,COLUMN($AW:$AW)-COLUMN($AH:$AH),FALSE)</f>
        <v>0</v>
      </c>
      <c r="W3458" s="87" t="str">
        <f t="shared" si="674"/>
        <v>International</v>
      </c>
      <c r="X3458" s="87" t="str">
        <f t="shared" si="675"/>
        <v>Non-local</v>
      </c>
      <c r="Y3458" s="104"/>
      <c r="Z3458" s="87" t="str">
        <f t="shared" ref="Z3458:Z3521" si="680">C3458</f>
        <v>Uruguay</v>
      </c>
      <c r="AA3458" s="87" t="str">
        <f t="shared" ref="AA3458:AA3521" si="681">D3458</f>
        <v>Other Americas</v>
      </c>
      <c r="AB3458" s="82" cm="1">
        <f t="array" ref="AB3458">VLOOKUP(B3458,'GDP per Capita'!$T$2:$V$4235,COLUMN('GDP per Capita'!$V:$V)-COLUMN('GDP per Capita'!$S:$S),FALSE)</f>
        <v>19765.599999999999</v>
      </c>
      <c r="AC3458" s="82">
        <f t="shared" si="676"/>
        <v>19765.599999999999</v>
      </c>
      <c r="AD3458" s="82">
        <f t="shared" si="677"/>
        <v>19765.599999999999</v>
      </c>
      <c r="AE3458" s="88">
        <f t="shared" ref="AE3458:AE3521" si="682">U3458/AD3458</f>
        <v>9.2039886323468309E-2</v>
      </c>
    </row>
    <row r="3459" spans="1:31">
      <c r="A3459" s="77" t="s">
        <v>927</v>
      </c>
      <c r="B3459" s="77">
        <v>3458</v>
      </c>
      <c r="C3459" s="77" t="s">
        <v>29</v>
      </c>
      <c r="D3459" s="77" t="s">
        <v>29</v>
      </c>
      <c r="E3459" s="77">
        <v>2017</v>
      </c>
      <c r="F3459" s="77">
        <v>34.147645199999999</v>
      </c>
      <c r="G3459" s="77">
        <v>-118.1444779</v>
      </c>
      <c r="H3459" s="77">
        <v>0</v>
      </c>
      <c r="I3459" s="77" t="s">
        <v>1727</v>
      </c>
      <c r="J3459" s="77">
        <v>30.271128600000001</v>
      </c>
      <c r="K3459" s="77">
        <v>-97.743699500000005</v>
      </c>
      <c r="L3459" s="77">
        <v>3927.0989919559202</v>
      </c>
      <c r="M3459" s="77">
        <v>0.71051672719042702</v>
      </c>
      <c r="N3459" s="77">
        <v>0</v>
      </c>
      <c r="O3459" s="77">
        <v>754.00300645553705</v>
      </c>
      <c r="P3459" s="87" cm="1">
        <f t="array" ref="P3459">IF($X3459="Non-local",VLOOKUP($E3459,$AI$64:$AW$68,COLUMN($AW:$AW)-COLUMN($AH:$AH),FALSE),IF($X3459="Unknown",VLOOKUP($E3459,$AI$71:$AW$75,COLUMN($AW:$AW)-COLUMN($AH:$AH),FALSE),0))</f>
        <v>223.99999999999997</v>
      </c>
      <c r="Q3459" s="87" cm="1">
        <f t="array" ref="Q3459">IF($X3459="Non-local",VLOOKUP($E3459,$AI$40:$AW$44,COLUMN($AW:$AW)-COLUMN($AH:$AH),FALSE),IF($X3459="Unknown",VLOOKUP($E3459,$AI$47:$AW$51,COLUMN($AW:$AW)-COLUMN($AH:$AH),FALSE),0))</f>
        <v>535.71460000000002</v>
      </c>
      <c r="R3459" s="87" cm="1">
        <f t="array" ref="R3459">IF($X3459="Non-local",VLOOKUP($E3459,$AI$88:$AW$92,COLUMN($AW:$AW)-COLUMN($AH:$AH),FALSE),IF($X3459="Unknown",VLOOKUP($E3459,$AI$95:$AW$99,COLUMN($AW:$AW)-COLUMN($AH:$AH),FALSE),0))</f>
        <v>0.13812461483017213</v>
      </c>
      <c r="S3459" s="87" cm="1">
        <f t="array" ref="S3459">VLOOKUP($E3459,$AI$111:$AW$115,COLUMN($AW:$AW)-COLUMN($AH:$AH),FALSE)</f>
        <v>431.69322000000005</v>
      </c>
      <c r="T3459" s="104">
        <f t="shared" si="678"/>
        <v>0.84864134202059915</v>
      </c>
      <c r="U3459" s="104">
        <f t="shared" si="679"/>
        <v>1945.4108264555371</v>
      </c>
      <c r="V3459" s="87" cm="1">
        <f t="array" ref="V3459">VLOOKUP($E3459,$AI$118:$AW$122,COLUMN($AW:$AW)-COLUMN($AH:$AH),FALSE)</f>
        <v>0</v>
      </c>
      <c r="W3459" s="87" t="str">
        <f t="shared" ref="W3459:W3522" si="683">IF(Z3459&lt;&gt;"USA",IF(Z3459&lt;&gt;"Unknown","International","Unknown"),"Domestic")</f>
        <v>Domestic</v>
      </c>
      <c r="X3459" s="87" t="str">
        <f t="shared" ref="X3459:X3522" si="684">IF(A3459="Unknown","Unknown",IF(H3459=1,"Local","Non-local"))</f>
        <v>Non-local</v>
      </c>
      <c r="Y3459" s="104"/>
      <c r="Z3459" s="87" t="str">
        <f t="shared" si="680"/>
        <v>USA</v>
      </c>
      <c r="AA3459" s="87" t="str">
        <f t="shared" si="681"/>
        <v>USA</v>
      </c>
      <c r="AB3459" s="82" cm="1">
        <f t="array" ref="AB3459">VLOOKUP(B3459,'GDP per Capita'!$T$2:$V$4235,COLUMN('GDP per Capita'!$V:$V)-COLUMN('GDP per Capita'!$S:$S),FALSE)</f>
        <v>63809.64</v>
      </c>
      <c r="AC3459" s="82">
        <f t="shared" si="676"/>
        <v>63809.64</v>
      </c>
      <c r="AD3459" s="82">
        <f t="shared" si="677"/>
        <v>63809.64</v>
      </c>
      <c r="AE3459" s="88">
        <f t="shared" si="682"/>
        <v>3.0487726093667619E-2</v>
      </c>
    </row>
    <row r="3460" spans="1:31">
      <c r="A3460" s="77" t="s">
        <v>1784</v>
      </c>
      <c r="B3460" s="77">
        <v>3459</v>
      </c>
      <c r="C3460" s="77" t="s">
        <v>644</v>
      </c>
      <c r="D3460" s="77" t="s">
        <v>28</v>
      </c>
      <c r="E3460" s="77">
        <v>2017</v>
      </c>
      <c r="F3460" s="77">
        <v>-33.038228799999999</v>
      </c>
      <c r="G3460" s="77">
        <v>-71.410984400000004</v>
      </c>
      <c r="H3460" s="77">
        <v>0</v>
      </c>
      <c r="I3460" s="77" t="s">
        <v>1727</v>
      </c>
      <c r="J3460" s="77">
        <v>30.271128600000001</v>
      </c>
      <c r="K3460" s="77">
        <v>-97.743699500000005</v>
      </c>
      <c r="L3460" s="77">
        <v>15130.239638877199</v>
      </c>
      <c r="M3460" s="77">
        <v>2.3318112482320599</v>
      </c>
      <c r="N3460" s="77">
        <v>0</v>
      </c>
      <c r="O3460" s="77">
        <v>1588.6751620821101</v>
      </c>
      <c r="P3460" s="87" cm="1">
        <f t="array" ref="P3460">IF($X3460="Non-local",VLOOKUP($E3460,$AI$64:$AW$68,COLUMN($AW:$AW)-COLUMN($AH:$AH),FALSE),IF($X3460="Unknown",VLOOKUP($E3460,$AI$71:$AW$75,COLUMN($AW:$AW)-COLUMN($AH:$AH),FALSE),0))</f>
        <v>223.99999999999997</v>
      </c>
      <c r="Q3460" s="87" cm="1">
        <f t="array" ref="Q3460">IF($X3460="Non-local",VLOOKUP($E3460,$AI$40:$AW$44,COLUMN($AW:$AW)-COLUMN($AH:$AH),FALSE),IF($X3460="Unknown",VLOOKUP($E3460,$AI$47:$AW$51,COLUMN($AW:$AW)-COLUMN($AH:$AH),FALSE),0))</f>
        <v>535.71460000000002</v>
      </c>
      <c r="R3460" s="87" cm="1">
        <f t="array" ref="R3460">IF($X3460="Non-local",VLOOKUP($E3460,$AI$88:$AW$92,COLUMN($AW:$AW)-COLUMN($AH:$AH),FALSE),IF($X3460="Unknown",VLOOKUP($E3460,$AI$95:$AW$99,COLUMN($AW:$AW)-COLUMN($AH:$AH),FALSE),0))</f>
        <v>0.13812461483017213</v>
      </c>
      <c r="S3460" s="87" cm="1">
        <f t="array" ref="S3460">VLOOKUP($E3460,$AI$111:$AW$115,COLUMN($AW:$AW)-COLUMN($AH:$AH),FALSE)</f>
        <v>431.69322000000005</v>
      </c>
      <c r="T3460" s="104">
        <f t="shared" si="678"/>
        <v>2.4699358630622319</v>
      </c>
      <c r="U3460" s="104">
        <f t="shared" si="679"/>
        <v>2780.08298208211</v>
      </c>
      <c r="V3460" s="87" cm="1">
        <f t="array" ref="V3460">VLOOKUP($E3460,$AI$118:$AW$122,COLUMN($AW:$AW)-COLUMN($AH:$AH),FALSE)</f>
        <v>0</v>
      </c>
      <c r="W3460" s="87" t="str">
        <f t="shared" si="683"/>
        <v>International</v>
      </c>
      <c r="X3460" s="87" t="str">
        <f t="shared" si="684"/>
        <v>Non-local</v>
      </c>
      <c r="Y3460" s="104"/>
      <c r="Z3460" s="87" t="str">
        <f t="shared" si="680"/>
        <v>Chile</v>
      </c>
      <c r="AA3460" s="87" t="str">
        <f t="shared" si="681"/>
        <v>Other Americas</v>
      </c>
      <c r="AB3460" s="82" cm="1">
        <f t="array" ref="AB3460">VLOOKUP(B3460,'GDP per Capita'!$T$2:$V$4235,COLUMN('GDP per Capita'!$V:$V)-COLUMN('GDP per Capita'!$S:$S),FALSE)</f>
        <v>14757.2</v>
      </c>
      <c r="AC3460" s="82">
        <f t="shared" si="676"/>
        <v>14757.2</v>
      </c>
      <c r="AD3460" s="82">
        <f t="shared" si="677"/>
        <v>14757.2</v>
      </c>
      <c r="AE3460" s="88">
        <f t="shared" si="682"/>
        <v>0.18838824316822364</v>
      </c>
    </row>
    <row r="3461" spans="1:31">
      <c r="A3461" s="77" t="s">
        <v>928</v>
      </c>
      <c r="B3461" s="77">
        <v>3460</v>
      </c>
      <c r="C3461" s="77" t="s">
        <v>29</v>
      </c>
      <c r="D3461" s="77" t="s">
        <v>29</v>
      </c>
      <c r="E3461" s="77">
        <v>2017</v>
      </c>
      <c r="F3461" s="77">
        <v>42.268156899999902</v>
      </c>
      <c r="G3461" s="77">
        <v>-83.731229099999993</v>
      </c>
      <c r="H3461" s="77">
        <v>0</v>
      </c>
      <c r="I3461" s="77" t="s">
        <v>1727</v>
      </c>
      <c r="J3461" s="77">
        <v>30.271128600000001</v>
      </c>
      <c r="K3461" s="77">
        <v>-97.743699500000005</v>
      </c>
      <c r="L3461" s="77">
        <v>3655.0165790957999</v>
      </c>
      <c r="M3461" s="77">
        <v>0.66720192608289997</v>
      </c>
      <c r="N3461" s="77">
        <v>0</v>
      </c>
      <c r="O3461" s="77">
        <v>701.76318318639301</v>
      </c>
      <c r="P3461" s="87" cm="1">
        <f t="array" ref="P3461">IF($X3461="Non-local",VLOOKUP($E3461,$AI$64:$AW$68,COLUMN($AW:$AW)-COLUMN($AH:$AH),FALSE),IF($X3461="Unknown",VLOOKUP($E3461,$AI$71:$AW$75,COLUMN($AW:$AW)-COLUMN($AH:$AH),FALSE),0))</f>
        <v>223.99999999999997</v>
      </c>
      <c r="Q3461" s="87" cm="1">
        <f t="array" ref="Q3461">IF($X3461="Non-local",VLOOKUP($E3461,$AI$40:$AW$44,COLUMN($AW:$AW)-COLUMN($AH:$AH),FALSE),IF($X3461="Unknown",VLOOKUP($E3461,$AI$47:$AW$51,COLUMN($AW:$AW)-COLUMN($AH:$AH),FALSE),0))</f>
        <v>535.71460000000002</v>
      </c>
      <c r="R3461" s="87" cm="1">
        <f t="array" ref="R3461">IF($X3461="Non-local",VLOOKUP($E3461,$AI$88:$AW$92,COLUMN($AW:$AW)-COLUMN($AH:$AH),FALSE),IF($X3461="Unknown",VLOOKUP($E3461,$AI$95:$AW$99,COLUMN($AW:$AW)-COLUMN($AH:$AH),FALSE),0))</f>
        <v>0.13812461483017213</v>
      </c>
      <c r="S3461" s="87" cm="1">
        <f t="array" ref="S3461">VLOOKUP($E3461,$AI$111:$AW$115,COLUMN($AW:$AW)-COLUMN($AH:$AH),FALSE)</f>
        <v>431.69322000000005</v>
      </c>
      <c r="T3461" s="104">
        <f t="shared" si="678"/>
        <v>0.8053265409130721</v>
      </c>
      <c r="U3461" s="104">
        <f t="shared" si="679"/>
        <v>1893.1710031863931</v>
      </c>
      <c r="V3461" s="87" cm="1">
        <f t="array" ref="V3461">VLOOKUP($E3461,$AI$118:$AW$122,COLUMN($AW:$AW)-COLUMN($AH:$AH),FALSE)</f>
        <v>0</v>
      </c>
      <c r="W3461" s="87" t="str">
        <f t="shared" si="683"/>
        <v>Domestic</v>
      </c>
      <c r="X3461" s="87" t="str">
        <f t="shared" si="684"/>
        <v>Non-local</v>
      </c>
      <c r="Y3461" s="104"/>
      <c r="Z3461" s="87" t="str">
        <f t="shared" si="680"/>
        <v>USA</v>
      </c>
      <c r="AA3461" s="87" t="str">
        <f t="shared" si="681"/>
        <v>USA</v>
      </c>
      <c r="AB3461" s="82" cm="1">
        <f t="array" ref="AB3461">VLOOKUP(B3461,'GDP per Capita'!$T$2:$V$4235,COLUMN('GDP per Capita'!$V:$V)-COLUMN('GDP per Capita'!$S:$S),FALSE)</f>
        <v>63809.64</v>
      </c>
      <c r="AC3461" s="82">
        <f t="shared" si="676"/>
        <v>63809.64</v>
      </c>
      <c r="AD3461" s="82">
        <f t="shared" si="677"/>
        <v>63809.64</v>
      </c>
      <c r="AE3461" s="88">
        <f t="shared" si="682"/>
        <v>2.9669043786901057E-2</v>
      </c>
    </row>
    <row r="3462" spans="1:31">
      <c r="A3462" s="77" t="s">
        <v>1032</v>
      </c>
      <c r="B3462" s="77">
        <v>3461</v>
      </c>
      <c r="C3462" s="77" t="s">
        <v>29</v>
      </c>
      <c r="D3462" s="77" t="s">
        <v>29</v>
      </c>
      <c r="E3462" s="77">
        <v>2017</v>
      </c>
      <c r="F3462" s="77">
        <v>32.7174209</v>
      </c>
      <c r="G3462" s="77">
        <v>-117.1627714</v>
      </c>
      <c r="H3462" s="77">
        <v>0</v>
      </c>
      <c r="I3462" s="77" t="s">
        <v>1727</v>
      </c>
      <c r="J3462" s="77">
        <v>30.271128600000001</v>
      </c>
      <c r="K3462" s="77">
        <v>-97.743699500000005</v>
      </c>
      <c r="L3462" s="77">
        <v>3717.0292531359</v>
      </c>
      <c r="M3462" s="77">
        <v>0.67707417991201502</v>
      </c>
      <c r="N3462" s="77">
        <v>0</v>
      </c>
      <c r="O3462" s="77">
        <v>713.66961660209404</v>
      </c>
      <c r="P3462" s="87" cm="1">
        <f t="array" ref="P3462">IF($X3462="Non-local",VLOOKUP($E3462,$AI$64:$AW$68,COLUMN($AW:$AW)-COLUMN($AH:$AH),FALSE),IF($X3462="Unknown",VLOOKUP($E3462,$AI$71:$AW$75,COLUMN($AW:$AW)-COLUMN($AH:$AH),FALSE),0))</f>
        <v>223.99999999999997</v>
      </c>
      <c r="Q3462" s="87" cm="1">
        <f t="array" ref="Q3462">IF($X3462="Non-local",VLOOKUP($E3462,$AI$40:$AW$44,COLUMN($AW:$AW)-COLUMN($AH:$AH),FALSE),IF($X3462="Unknown",VLOOKUP($E3462,$AI$47:$AW$51,COLUMN($AW:$AW)-COLUMN($AH:$AH),FALSE),0))</f>
        <v>535.71460000000002</v>
      </c>
      <c r="R3462" s="87" cm="1">
        <f t="array" ref="R3462">IF($X3462="Non-local",VLOOKUP($E3462,$AI$88:$AW$92,COLUMN($AW:$AW)-COLUMN($AH:$AH),FALSE),IF($X3462="Unknown",VLOOKUP($E3462,$AI$95:$AW$99,COLUMN($AW:$AW)-COLUMN($AH:$AH),FALSE),0))</f>
        <v>0.13812461483017213</v>
      </c>
      <c r="S3462" s="87" cm="1">
        <f t="array" ref="S3462">VLOOKUP($E3462,$AI$111:$AW$115,COLUMN($AW:$AW)-COLUMN($AH:$AH),FALSE)</f>
        <v>431.69322000000005</v>
      </c>
      <c r="T3462" s="104">
        <f t="shared" si="678"/>
        <v>0.81519879474218715</v>
      </c>
      <c r="U3462" s="104">
        <f t="shared" si="679"/>
        <v>1905.0774366020942</v>
      </c>
      <c r="V3462" s="87" cm="1">
        <f t="array" ref="V3462">VLOOKUP($E3462,$AI$118:$AW$122,COLUMN($AW:$AW)-COLUMN($AH:$AH),FALSE)</f>
        <v>0</v>
      </c>
      <c r="W3462" s="87" t="str">
        <f t="shared" si="683"/>
        <v>Domestic</v>
      </c>
      <c r="X3462" s="87" t="str">
        <f t="shared" si="684"/>
        <v>Non-local</v>
      </c>
      <c r="Y3462" s="104"/>
      <c r="Z3462" s="87" t="str">
        <f t="shared" si="680"/>
        <v>USA</v>
      </c>
      <c r="AA3462" s="87" t="str">
        <f t="shared" si="681"/>
        <v>USA</v>
      </c>
      <c r="AB3462" s="82" cm="1">
        <f t="array" ref="AB3462">VLOOKUP(B3462,'GDP per Capita'!$T$2:$V$4235,COLUMN('GDP per Capita'!$V:$V)-COLUMN('GDP per Capita'!$S:$S),FALSE)</f>
        <v>63809.64</v>
      </c>
      <c r="AC3462" s="82">
        <f t="shared" si="676"/>
        <v>63809.64</v>
      </c>
      <c r="AD3462" s="82">
        <f t="shared" si="677"/>
        <v>63809.64</v>
      </c>
      <c r="AE3462" s="88">
        <f t="shared" si="682"/>
        <v>2.9855636806634455E-2</v>
      </c>
    </row>
    <row r="3463" spans="1:31">
      <c r="A3463" s="77" t="s">
        <v>1051</v>
      </c>
      <c r="B3463" s="77">
        <v>3462</v>
      </c>
      <c r="C3463" s="77" t="s">
        <v>29</v>
      </c>
      <c r="D3463" s="77" t="s">
        <v>29</v>
      </c>
      <c r="E3463" s="77">
        <v>2017</v>
      </c>
      <c r="F3463" s="77">
        <v>37.050096000000003</v>
      </c>
      <c r="G3463" s="77">
        <v>-121.99059080000001</v>
      </c>
      <c r="H3463" s="77">
        <v>0</v>
      </c>
      <c r="I3463" s="77" t="s">
        <v>1727</v>
      </c>
      <c r="J3463" s="77">
        <v>30.271128600000001</v>
      </c>
      <c r="K3463" s="77">
        <v>-97.743699500000005</v>
      </c>
      <c r="L3463" s="77">
        <v>4718.9253169752801</v>
      </c>
      <c r="M3463" s="77">
        <v>0.83657338561013095</v>
      </c>
      <c r="N3463" s="77">
        <v>0</v>
      </c>
      <c r="O3463" s="77">
        <v>566.27103803703403</v>
      </c>
      <c r="P3463" s="87" cm="1">
        <f t="array" ref="P3463">IF($X3463="Non-local",VLOOKUP($E3463,$AI$64:$AW$68,COLUMN($AW:$AW)-COLUMN($AH:$AH),FALSE),IF($X3463="Unknown",VLOOKUP($E3463,$AI$71:$AW$75,COLUMN($AW:$AW)-COLUMN($AH:$AH),FALSE),0))</f>
        <v>223.99999999999997</v>
      </c>
      <c r="Q3463" s="87" cm="1">
        <f t="array" ref="Q3463">IF($X3463="Non-local",VLOOKUP($E3463,$AI$40:$AW$44,COLUMN($AW:$AW)-COLUMN($AH:$AH),FALSE),IF($X3463="Unknown",VLOOKUP($E3463,$AI$47:$AW$51,COLUMN($AW:$AW)-COLUMN($AH:$AH),FALSE),0))</f>
        <v>535.71460000000002</v>
      </c>
      <c r="R3463" s="87" cm="1">
        <f t="array" ref="R3463">IF($X3463="Non-local",VLOOKUP($E3463,$AI$88:$AW$92,COLUMN($AW:$AW)-COLUMN($AH:$AH),FALSE),IF($X3463="Unknown",VLOOKUP($E3463,$AI$95:$AW$99,COLUMN($AW:$AW)-COLUMN($AH:$AH),FALSE),0))</f>
        <v>0.13812461483017213</v>
      </c>
      <c r="S3463" s="87" cm="1">
        <f t="array" ref="S3463">VLOOKUP($E3463,$AI$111:$AW$115,COLUMN($AW:$AW)-COLUMN($AH:$AH),FALSE)</f>
        <v>431.69322000000005</v>
      </c>
      <c r="T3463" s="104">
        <f t="shared" si="678"/>
        <v>0.97469800044030308</v>
      </c>
      <c r="U3463" s="104">
        <f t="shared" si="679"/>
        <v>1757.6788580370342</v>
      </c>
      <c r="V3463" s="87" cm="1">
        <f t="array" ref="V3463">VLOOKUP($E3463,$AI$118:$AW$122,COLUMN($AW:$AW)-COLUMN($AH:$AH),FALSE)</f>
        <v>0</v>
      </c>
      <c r="W3463" s="87" t="str">
        <f t="shared" si="683"/>
        <v>Domestic</v>
      </c>
      <c r="X3463" s="87" t="str">
        <f t="shared" si="684"/>
        <v>Non-local</v>
      </c>
      <c r="Y3463" s="104"/>
      <c r="Z3463" s="87" t="str">
        <f t="shared" si="680"/>
        <v>USA</v>
      </c>
      <c r="AA3463" s="87" t="str">
        <f t="shared" si="681"/>
        <v>USA</v>
      </c>
      <c r="AB3463" s="82" cm="1">
        <f t="array" ref="AB3463">VLOOKUP(B3463,'GDP per Capita'!$T$2:$V$4235,COLUMN('GDP per Capita'!$V:$V)-COLUMN('GDP per Capita'!$S:$S),FALSE)</f>
        <v>63809.64</v>
      </c>
      <c r="AC3463" s="82">
        <f t="shared" si="676"/>
        <v>63809.64</v>
      </c>
      <c r="AD3463" s="82">
        <f t="shared" si="677"/>
        <v>63809.64</v>
      </c>
      <c r="AE3463" s="88">
        <f t="shared" si="682"/>
        <v>2.7545663289074099E-2</v>
      </c>
    </row>
    <row r="3464" spans="1:31">
      <c r="A3464" s="77" t="s">
        <v>927</v>
      </c>
      <c r="B3464" s="77">
        <v>3463</v>
      </c>
      <c r="C3464" s="77" t="s">
        <v>29</v>
      </c>
      <c r="D3464" s="77" t="s">
        <v>29</v>
      </c>
      <c r="E3464" s="77">
        <v>2017</v>
      </c>
      <c r="F3464" s="77">
        <v>34.147645199999999</v>
      </c>
      <c r="G3464" s="77">
        <v>-118.1444779</v>
      </c>
      <c r="H3464" s="77">
        <v>0</v>
      </c>
      <c r="I3464" s="77" t="s">
        <v>1727</v>
      </c>
      <c r="J3464" s="77">
        <v>30.271128600000001</v>
      </c>
      <c r="K3464" s="77">
        <v>-97.743699500000005</v>
      </c>
      <c r="L3464" s="77">
        <v>3927.0989919559202</v>
      </c>
      <c r="M3464" s="77">
        <v>0.71051672719042702</v>
      </c>
      <c r="N3464" s="77">
        <v>0</v>
      </c>
      <c r="O3464" s="77">
        <v>754.00300645553705</v>
      </c>
      <c r="P3464" s="87" cm="1">
        <f t="array" ref="P3464">IF($X3464="Non-local",VLOOKUP($E3464,$AI$64:$AW$68,COLUMN($AW:$AW)-COLUMN($AH:$AH),FALSE),IF($X3464="Unknown",VLOOKUP($E3464,$AI$71:$AW$75,COLUMN($AW:$AW)-COLUMN($AH:$AH),FALSE),0))</f>
        <v>223.99999999999997</v>
      </c>
      <c r="Q3464" s="87" cm="1">
        <f t="array" ref="Q3464">IF($X3464="Non-local",VLOOKUP($E3464,$AI$40:$AW$44,COLUMN($AW:$AW)-COLUMN($AH:$AH),FALSE),IF($X3464="Unknown",VLOOKUP($E3464,$AI$47:$AW$51,COLUMN($AW:$AW)-COLUMN($AH:$AH),FALSE),0))</f>
        <v>535.71460000000002</v>
      </c>
      <c r="R3464" s="87" cm="1">
        <f t="array" ref="R3464">IF($X3464="Non-local",VLOOKUP($E3464,$AI$88:$AW$92,COLUMN($AW:$AW)-COLUMN($AH:$AH),FALSE),IF($X3464="Unknown",VLOOKUP($E3464,$AI$95:$AW$99,COLUMN($AW:$AW)-COLUMN($AH:$AH),FALSE),0))</f>
        <v>0.13812461483017213</v>
      </c>
      <c r="S3464" s="87" cm="1">
        <f t="array" ref="S3464">VLOOKUP($E3464,$AI$111:$AW$115,COLUMN($AW:$AW)-COLUMN($AH:$AH),FALSE)</f>
        <v>431.69322000000005</v>
      </c>
      <c r="T3464" s="104">
        <f t="shared" si="678"/>
        <v>0.84864134202059915</v>
      </c>
      <c r="U3464" s="104">
        <f t="shared" si="679"/>
        <v>1945.4108264555371</v>
      </c>
      <c r="V3464" s="87" cm="1">
        <f t="array" ref="V3464">VLOOKUP($E3464,$AI$118:$AW$122,COLUMN($AW:$AW)-COLUMN($AH:$AH),FALSE)</f>
        <v>0</v>
      </c>
      <c r="W3464" s="87" t="str">
        <f t="shared" si="683"/>
        <v>Domestic</v>
      </c>
      <c r="X3464" s="87" t="str">
        <f t="shared" si="684"/>
        <v>Non-local</v>
      </c>
      <c r="Y3464" s="104"/>
      <c r="Z3464" s="87" t="str">
        <f t="shared" si="680"/>
        <v>USA</v>
      </c>
      <c r="AA3464" s="87" t="str">
        <f t="shared" si="681"/>
        <v>USA</v>
      </c>
      <c r="AB3464" s="82" cm="1">
        <f t="array" ref="AB3464">VLOOKUP(B3464,'GDP per Capita'!$T$2:$V$4235,COLUMN('GDP per Capita'!$V:$V)-COLUMN('GDP per Capita'!$S:$S),FALSE)</f>
        <v>63809.64</v>
      </c>
      <c r="AC3464" s="82">
        <f t="shared" si="676"/>
        <v>63809.64</v>
      </c>
      <c r="AD3464" s="82">
        <f t="shared" si="677"/>
        <v>63809.64</v>
      </c>
      <c r="AE3464" s="88">
        <f t="shared" si="682"/>
        <v>3.0487726093667619E-2</v>
      </c>
    </row>
    <row r="3465" spans="1:31">
      <c r="A3465" s="77" t="s">
        <v>1785</v>
      </c>
      <c r="B3465" s="77">
        <v>3464</v>
      </c>
      <c r="C3465" s="77" t="s">
        <v>29</v>
      </c>
      <c r="D3465" s="77" t="s">
        <v>29</v>
      </c>
      <c r="E3465" s="77">
        <v>2017</v>
      </c>
      <c r="F3465" s="77">
        <v>42.283431</v>
      </c>
      <c r="G3465" s="77">
        <v>-71.232832900000005</v>
      </c>
      <c r="H3465" s="77">
        <v>0</v>
      </c>
      <c r="I3465" s="77" t="s">
        <v>1727</v>
      </c>
      <c r="J3465" s="77">
        <v>30.271128600000001</v>
      </c>
      <c r="K3465" s="77">
        <v>-97.743699500000005</v>
      </c>
      <c r="L3465" s="77">
        <v>5419.1139597405199</v>
      </c>
      <c r="M3465" s="77">
        <v>0.93325520738663104</v>
      </c>
      <c r="N3465" s="77">
        <v>0</v>
      </c>
      <c r="O3465" s="77">
        <v>650.29367516886305</v>
      </c>
      <c r="P3465" s="87" cm="1">
        <f t="array" ref="P3465">IF($X3465="Non-local",VLOOKUP($E3465,$AI$64:$AW$68,COLUMN($AW:$AW)-COLUMN($AH:$AH),FALSE),IF($X3465="Unknown",VLOOKUP($E3465,$AI$71:$AW$75,COLUMN($AW:$AW)-COLUMN($AH:$AH),FALSE),0))</f>
        <v>223.99999999999997</v>
      </c>
      <c r="Q3465" s="87" cm="1">
        <f t="array" ref="Q3465">IF($X3465="Non-local",VLOOKUP($E3465,$AI$40:$AW$44,COLUMN($AW:$AW)-COLUMN($AH:$AH),FALSE),IF($X3465="Unknown",VLOOKUP($E3465,$AI$47:$AW$51,COLUMN($AW:$AW)-COLUMN($AH:$AH),FALSE),0))</f>
        <v>535.71460000000002</v>
      </c>
      <c r="R3465" s="87" cm="1">
        <f t="array" ref="R3465">IF($X3465="Non-local",VLOOKUP($E3465,$AI$88:$AW$92,COLUMN($AW:$AW)-COLUMN($AH:$AH),FALSE),IF($X3465="Unknown",VLOOKUP($E3465,$AI$95:$AW$99,COLUMN($AW:$AW)-COLUMN($AH:$AH),FALSE),0))</f>
        <v>0.13812461483017213</v>
      </c>
      <c r="S3465" s="87" cm="1">
        <f t="array" ref="S3465">VLOOKUP($E3465,$AI$111:$AW$115,COLUMN($AW:$AW)-COLUMN($AH:$AH),FALSE)</f>
        <v>431.69322000000005</v>
      </c>
      <c r="T3465" s="104">
        <f t="shared" si="678"/>
        <v>1.0713798222168032</v>
      </c>
      <c r="U3465" s="104">
        <f t="shared" si="679"/>
        <v>1841.7014951688632</v>
      </c>
      <c r="V3465" s="87" cm="1">
        <f t="array" ref="V3465">VLOOKUP($E3465,$AI$118:$AW$122,COLUMN($AW:$AW)-COLUMN($AH:$AH),FALSE)</f>
        <v>0</v>
      </c>
      <c r="W3465" s="87" t="str">
        <f t="shared" si="683"/>
        <v>Domestic</v>
      </c>
      <c r="X3465" s="87" t="str">
        <f t="shared" si="684"/>
        <v>Non-local</v>
      </c>
      <c r="Y3465" s="104"/>
      <c r="Z3465" s="87" t="str">
        <f t="shared" si="680"/>
        <v>USA</v>
      </c>
      <c r="AA3465" s="87" t="str">
        <f t="shared" si="681"/>
        <v>USA</v>
      </c>
      <c r="AB3465" s="82" cm="1">
        <f t="array" ref="AB3465">VLOOKUP(B3465,'GDP per Capita'!$T$2:$V$4235,COLUMN('GDP per Capita'!$V:$V)-COLUMN('GDP per Capita'!$S:$S),FALSE)</f>
        <v>63809.64</v>
      </c>
      <c r="AC3465" s="82">
        <f t="shared" si="676"/>
        <v>63809.64</v>
      </c>
      <c r="AD3465" s="82">
        <f t="shared" si="677"/>
        <v>63809.64</v>
      </c>
      <c r="AE3465" s="88">
        <f t="shared" si="682"/>
        <v>2.8862433562841964E-2</v>
      </c>
    </row>
    <row r="3466" spans="1:31">
      <c r="A3466" s="77" t="s">
        <v>964</v>
      </c>
      <c r="B3466" s="77">
        <v>3465</v>
      </c>
      <c r="C3466" s="77" t="s">
        <v>29</v>
      </c>
      <c r="D3466" s="77" t="s">
        <v>29</v>
      </c>
      <c r="E3466" s="77">
        <v>2017</v>
      </c>
      <c r="F3466" s="77">
        <v>30.271128600000001</v>
      </c>
      <c r="G3466" s="77">
        <v>-97.743699500000005</v>
      </c>
      <c r="H3466" s="77">
        <v>1</v>
      </c>
      <c r="I3466" s="77" t="s">
        <v>1727</v>
      </c>
      <c r="J3466" s="77">
        <v>30.271128600000001</v>
      </c>
      <c r="K3466" s="77">
        <v>-97.743699500000005</v>
      </c>
      <c r="L3466" s="77">
        <v>0</v>
      </c>
      <c r="M3466" s="77">
        <v>0</v>
      </c>
      <c r="N3466" s="77">
        <v>0</v>
      </c>
      <c r="O3466" s="77">
        <v>0</v>
      </c>
      <c r="P3466" s="87" cm="1">
        <f t="array" ref="P3466">IF($X3466="Non-local",VLOOKUP($E3466,$AI$64:$AW$68,COLUMN($AW:$AW)-COLUMN($AH:$AH),FALSE),IF($X3466="Unknown",VLOOKUP($E3466,$AI$71:$AW$75,COLUMN($AW:$AW)-COLUMN($AH:$AH),FALSE),0))</f>
        <v>0</v>
      </c>
      <c r="Q3466" s="87" cm="1">
        <f t="array" ref="Q3466">IF($X3466="Non-local",VLOOKUP($E3466,$AI$40:$AW$44,COLUMN($AW:$AW)-COLUMN($AH:$AH),FALSE),IF($X3466="Unknown",VLOOKUP($E3466,$AI$47:$AW$51,COLUMN($AW:$AW)-COLUMN($AH:$AH),FALSE),0))</f>
        <v>0</v>
      </c>
      <c r="R3466" s="87" cm="1">
        <f t="array" ref="R3466">IF($X3466="Non-local",VLOOKUP($E3466,$AI$88:$AW$92,COLUMN($AW:$AW)-COLUMN($AH:$AH),FALSE),IF($X3466="Unknown",VLOOKUP($E3466,$AI$95:$AW$99,COLUMN($AW:$AW)-COLUMN($AH:$AH),FALSE),0))</f>
        <v>0</v>
      </c>
      <c r="S3466" s="87" cm="1">
        <f t="array" ref="S3466">VLOOKUP($E3466,$AI$111:$AW$115,COLUMN($AW:$AW)-COLUMN($AH:$AH),FALSE)</f>
        <v>431.69322000000005</v>
      </c>
      <c r="T3466" s="104">
        <f t="shared" si="678"/>
        <v>0</v>
      </c>
      <c r="U3466" s="104">
        <f t="shared" si="679"/>
        <v>431.69322000000005</v>
      </c>
      <c r="V3466" s="87" cm="1">
        <f t="array" ref="V3466">VLOOKUP($E3466,$AI$118:$AW$122,COLUMN($AW:$AW)-COLUMN($AH:$AH),FALSE)</f>
        <v>0</v>
      </c>
      <c r="W3466" s="87" t="str">
        <f t="shared" si="683"/>
        <v>Domestic</v>
      </c>
      <c r="X3466" s="87" t="str">
        <f t="shared" si="684"/>
        <v>Local</v>
      </c>
      <c r="Y3466" s="104"/>
      <c r="Z3466" s="87" t="str">
        <f t="shared" si="680"/>
        <v>USA</v>
      </c>
      <c r="AA3466" s="87" t="str">
        <f t="shared" si="681"/>
        <v>USA</v>
      </c>
      <c r="AB3466" s="82" cm="1">
        <f t="array" ref="AB3466">VLOOKUP(B3466,'GDP per Capita'!$T$2:$V$4235,COLUMN('GDP per Capita'!$V:$V)-COLUMN('GDP per Capita'!$S:$S),FALSE)</f>
        <v>63809.64</v>
      </c>
      <c r="AC3466" s="82">
        <f t="shared" si="676"/>
        <v>63809.64</v>
      </c>
      <c r="AD3466" s="82">
        <f t="shared" si="677"/>
        <v>63809.64</v>
      </c>
      <c r="AE3466" s="88">
        <f t="shared" si="682"/>
        <v>6.765329188505061E-3</v>
      </c>
    </row>
    <row r="3467" spans="1:31">
      <c r="A3467" s="77" t="s">
        <v>1043</v>
      </c>
      <c r="B3467" s="77">
        <v>3466</v>
      </c>
      <c r="C3467" s="77" t="s">
        <v>29</v>
      </c>
      <c r="D3467" s="77" t="s">
        <v>29</v>
      </c>
      <c r="E3467" s="77">
        <v>2017</v>
      </c>
      <c r="F3467" s="77">
        <v>34.365355450000003</v>
      </c>
      <c r="G3467" s="77">
        <v>-89.534908295442406</v>
      </c>
      <c r="H3467" s="77">
        <v>0</v>
      </c>
      <c r="I3467" s="77" t="s">
        <v>1727</v>
      </c>
      <c r="J3467" s="77">
        <v>30.271128600000001</v>
      </c>
      <c r="K3467" s="77">
        <v>-97.743699500000005</v>
      </c>
      <c r="L3467" s="77">
        <v>1790.4622074497099</v>
      </c>
      <c r="M3467" s="77">
        <v>0.39805288097089903</v>
      </c>
      <c r="N3467" s="77">
        <v>0</v>
      </c>
      <c r="O3467" s="77">
        <v>343.76874383034402</v>
      </c>
      <c r="P3467" s="87" cm="1">
        <f t="array" ref="P3467">IF($X3467="Non-local",VLOOKUP($E3467,$AI$64:$AW$68,COLUMN($AW:$AW)-COLUMN($AH:$AH),FALSE),IF($X3467="Unknown",VLOOKUP($E3467,$AI$71:$AW$75,COLUMN($AW:$AW)-COLUMN($AH:$AH),FALSE),0))</f>
        <v>223.99999999999997</v>
      </c>
      <c r="Q3467" s="87" cm="1">
        <f t="array" ref="Q3467">IF($X3467="Non-local",VLOOKUP($E3467,$AI$40:$AW$44,COLUMN($AW:$AW)-COLUMN($AH:$AH),FALSE),IF($X3467="Unknown",VLOOKUP($E3467,$AI$47:$AW$51,COLUMN($AW:$AW)-COLUMN($AH:$AH),FALSE),0))</f>
        <v>535.71460000000002</v>
      </c>
      <c r="R3467" s="87" cm="1">
        <f t="array" ref="R3467">IF($X3467="Non-local",VLOOKUP($E3467,$AI$88:$AW$92,COLUMN($AW:$AW)-COLUMN($AH:$AH),FALSE),IF($X3467="Unknown",VLOOKUP($E3467,$AI$95:$AW$99,COLUMN($AW:$AW)-COLUMN($AH:$AH),FALSE),0))</f>
        <v>0.13812461483017213</v>
      </c>
      <c r="S3467" s="87" cm="1">
        <f t="array" ref="S3467">VLOOKUP($E3467,$AI$111:$AW$115,COLUMN($AW:$AW)-COLUMN($AH:$AH),FALSE)</f>
        <v>431.69322000000005</v>
      </c>
      <c r="T3467" s="104">
        <f t="shared" si="678"/>
        <v>0.53617749580107121</v>
      </c>
      <c r="U3467" s="104">
        <f t="shared" si="679"/>
        <v>1535.1765638303441</v>
      </c>
      <c r="V3467" s="87" cm="1">
        <f t="array" ref="V3467">VLOOKUP($E3467,$AI$118:$AW$122,COLUMN($AW:$AW)-COLUMN($AH:$AH),FALSE)</f>
        <v>0</v>
      </c>
      <c r="W3467" s="87" t="str">
        <f t="shared" si="683"/>
        <v>Domestic</v>
      </c>
      <c r="X3467" s="87" t="str">
        <f t="shared" si="684"/>
        <v>Non-local</v>
      </c>
      <c r="Y3467" s="104"/>
      <c r="Z3467" s="87" t="str">
        <f t="shared" si="680"/>
        <v>USA</v>
      </c>
      <c r="AA3467" s="87" t="str">
        <f t="shared" si="681"/>
        <v>USA</v>
      </c>
      <c r="AB3467" s="82" cm="1">
        <f t="array" ref="AB3467">VLOOKUP(B3467,'GDP per Capita'!$T$2:$V$4235,COLUMN('GDP per Capita'!$V:$V)-COLUMN('GDP per Capita'!$S:$S),FALSE)</f>
        <v>63809.64</v>
      </c>
      <c r="AC3467" s="82">
        <f t="shared" si="676"/>
        <v>63809.64</v>
      </c>
      <c r="AD3467" s="82">
        <f t="shared" si="677"/>
        <v>63809.64</v>
      </c>
      <c r="AE3467" s="88">
        <f t="shared" si="682"/>
        <v>2.4058693385989077E-2</v>
      </c>
    </row>
    <row r="3468" spans="1:31">
      <c r="A3468" s="77" t="s">
        <v>1786</v>
      </c>
      <c r="B3468" s="77">
        <v>3467</v>
      </c>
      <c r="C3468" s="77" t="s">
        <v>29</v>
      </c>
      <c r="D3468" s="77" t="s">
        <v>29</v>
      </c>
      <c r="E3468" s="77">
        <v>2017</v>
      </c>
      <c r="F3468" s="77">
        <v>38.106197899999998</v>
      </c>
      <c r="G3468" s="77">
        <v>-122.568119099999</v>
      </c>
      <c r="H3468" s="77">
        <v>0</v>
      </c>
      <c r="I3468" s="77" t="s">
        <v>1727</v>
      </c>
      <c r="J3468" s="77">
        <v>30.271128600000001</v>
      </c>
      <c r="K3468" s="77">
        <v>-97.743699500000005</v>
      </c>
      <c r="L3468" s="77">
        <v>4869.1713206241502</v>
      </c>
      <c r="M3468" s="77">
        <v>0.85902708364435298</v>
      </c>
      <c r="N3468" s="77">
        <v>0</v>
      </c>
      <c r="O3468" s="77">
        <v>584.30055847489803</v>
      </c>
      <c r="P3468" s="87" cm="1">
        <f t="array" ref="P3468">IF($X3468="Non-local",VLOOKUP($E3468,$AI$64:$AW$68,COLUMN($AW:$AW)-COLUMN($AH:$AH),FALSE),IF($X3468="Unknown",VLOOKUP($E3468,$AI$71:$AW$75,COLUMN($AW:$AW)-COLUMN($AH:$AH),FALSE),0))</f>
        <v>223.99999999999997</v>
      </c>
      <c r="Q3468" s="87" cm="1">
        <f t="array" ref="Q3468">IF($X3468="Non-local",VLOOKUP($E3468,$AI$40:$AW$44,COLUMN($AW:$AW)-COLUMN($AH:$AH),FALSE),IF($X3468="Unknown",VLOOKUP($E3468,$AI$47:$AW$51,COLUMN($AW:$AW)-COLUMN($AH:$AH),FALSE),0))</f>
        <v>535.71460000000002</v>
      </c>
      <c r="R3468" s="87" cm="1">
        <f t="array" ref="R3468">IF($X3468="Non-local",VLOOKUP($E3468,$AI$88:$AW$92,COLUMN($AW:$AW)-COLUMN($AH:$AH),FALSE),IF($X3468="Unknown",VLOOKUP($E3468,$AI$95:$AW$99,COLUMN($AW:$AW)-COLUMN($AH:$AH),FALSE),0))</f>
        <v>0.13812461483017213</v>
      </c>
      <c r="S3468" s="87" cm="1">
        <f t="array" ref="S3468">VLOOKUP($E3468,$AI$111:$AW$115,COLUMN($AW:$AW)-COLUMN($AH:$AH),FALSE)</f>
        <v>431.69322000000005</v>
      </c>
      <c r="T3468" s="104">
        <f t="shared" si="678"/>
        <v>0.99715169847452512</v>
      </c>
      <c r="U3468" s="104">
        <f t="shared" si="679"/>
        <v>1775.7083784748982</v>
      </c>
      <c r="V3468" s="87" cm="1">
        <f t="array" ref="V3468">VLOOKUP($E3468,$AI$118:$AW$122,COLUMN($AW:$AW)-COLUMN($AH:$AH),FALSE)</f>
        <v>0</v>
      </c>
      <c r="W3468" s="87" t="str">
        <f t="shared" si="683"/>
        <v>Domestic</v>
      </c>
      <c r="X3468" s="87" t="str">
        <f t="shared" si="684"/>
        <v>Non-local</v>
      </c>
      <c r="Y3468" s="104"/>
      <c r="Z3468" s="87" t="str">
        <f t="shared" si="680"/>
        <v>USA</v>
      </c>
      <c r="AA3468" s="87" t="str">
        <f t="shared" si="681"/>
        <v>USA</v>
      </c>
      <c r="AB3468" s="82" cm="1">
        <f t="array" ref="AB3468">VLOOKUP(B3468,'GDP per Capita'!$T$2:$V$4235,COLUMN('GDP per Capita'!$V:$V)-COLUMN('GDP per Capita'!$S:$S),FALSE)</f>
        <v>63809.64</v>
      </c>
      <c r="AC3468" s="82">
        <f t="shared" si="676"/>
        <v>63809.64</v>
      </c>
      <c r="AD3468" s="82">
        <f t="shared" si="677"/>
        <v>63809.64</v>
      </c>
      <c r="AE3468" s="88">
        <f t="shared" si="682"/>
        <v>2.7828214960543551E-2</v>
      </c>
    </row>
    <row r="3469" spans="1:31">
      <c r="A3469" s="77" t="s">
        <v>964</v>
      </c>
      <c r="B3469" s="77">
        <v>3468</v>
      </c>
      <c r="C3469" s="77" t="s">
        <v>29</v>
      </c>
      <c r="D3469" s="77" t="s">
        <v>29</v>
      </c>
      <c r="E3469" s="77">
        <v>2017</v>
      </c>
      <c r="F3469" s="77">
        <v>30.271128600000001</v>
      </c>
      <c r="G3469" s="77">
        <v>-97.743699500000005</v>
      </c>
      <c r="H3469" s="77">
        <v>1</v>
      </c>
      <c r="I3469" s="77" t="s">
        <v>1727</v>
      </c>
      <c r="J3469" s="77">
        <v>30.271128600000001</v>
      </c>
      <c r="K3469" s="77">
        <v>-97.743699500000005</v>
      </c>
      <c r="L3469" s="77">
        <v>0</v>
      </c>
      <c r="M3469" s="77">
        <v>0</v>
      </c>
      <c r="N3469" s="77">
        <v>0</v>
      </c>
      <c r="O3469" s="77">
        <v>0</v>
      </c>
      <c r="P3469" s="87" cm="1">
        <f t="array" ref="P3469">IF($X3469="Non-local",VLOOKUP($E3469,$AI$64:$AW$68,COLUMN($AW:$AW)-COLUMN($AH:$AH),FALSE),IF($X3469="Unknown",VLOOKUP($E3469,$AI$71:$AW$75,COLUMN($AW:$AW)-COLUMN($AH:$AH),FALSE),0))</f>
        <v>0</v>
      </c>
      <c r="Q3469" s="87" cm="1">
        <f t="array" ref="Q3469">IF($X3469="Non-local",VLOOKUP($E3469,$AI$40:$AW$44,COLUMN($AW:$AW)-COLUMN($AH:$AH),FALSE),IF($X3469="Unknown",VLOOKUP($E3469,$AI$47:$AW$51,COLUMN($AW:$AW)-COLUMN($AH:$AH),FALSE),0))</f>
        <v>0</v>
      </c>
      <c r="R3469" s="87" cm="1">
        <f t="array" ref="R3469">IF($X3469="Non-local",VLOOKUP($E3469,$AI$88:$AW$92,COLUMN($AW:$AW)-COLUMN($AH:$AH),FALSE),IF($X3469="Unknown",VLOOKUP($E3469,$AI$95:$AW$99,COLUMN($AW:$AW)-COLUMN($AH:$AH),FALSE),0))</f>
        <v>0</v>
      </c>
      <c r="S3469" s="87" cm="1">
        <f t="array" ref="S3469">VLOOKUP($E3469,$AI$111:$AW$115,COLUMN($AW:$AW)-COLUMN($AH:$AH),FALSE)</f>
        <v>431.69322000000005</v>
      </c>
      <c r="T3469" s="104">
        <f t="shared" si="678"/>
        <v>0</v>
      </c>
      <c r="U3469" s="104">
        <f t="shared" si="679"/>
        <v>431.69322000000005</v>
      </c>
      <c r="V3469" s="87" cm="1">
        <f t="array" ref="V3469">VLOOKUP($E3469,$AI$118:$AW$122,COLUMN($AW:$AW)-COLUMN($AH:$AH),FALSE)</f>
        <v>0</v>
      </c>
      <c r="W3469" s="87" t="str">
        <f t="shared" si="683"/>
        <v>Domestic</v>
      </c>
      <c r="X3469" s="87" t="str">
        <f t="shared" si="684"/>
        <v>Local</v>
      </c>
      <c r="Y3469" s="104"/>
      <c r="Z3469" s="87" t="str">
        <f t="shared" si="680"/>
        <v>USA</v>
      </c>
      <c r="AA3469" s="87" t="str">
        <f t="shared" si="681"/>
        <v>USA</v>
      </c>
      <c r="AB3469" s="82" cm="1">
        <f t="array" ref="AB3469">VLOOKUP(B3469,'GDP per Capita'!$T$2:$V$4235,COLUMN('GDP per Capita'!$V:$V)-COLUMN('GDP per Capita'!$S:$S),FALSE)</f>
        <v>63809.64</v>
      </c>
      <c r="AC3469" s="82">
        <f t="shared" si="676"/>
        <v>63809.64</v>
      </c>
      <c r="AD3469" s="82">
        <f t="shared" si="677"/>
        <v>63809.64</v>
      </c>
      <c r="AE3469" s="88">
        <f t="shared" si="682"/>
        <v>6.765329188505061E-3</v>
      </c>
    </row>
    <row r="3470" spans="1:31">
      <c r="A3470" s="77" t="s">
        <v>224</v>
      </c>
      <c r="B3470" s="77">
        <v>3469</v>
      </c>
      <c r="C3470" s="77" t="s">
        <v>224</v>
      </c>
      <c r="D3470" s="77" t="s">
        <v>31</v>
      </c>
      <c r="E3470" s="77">
        <v>2017</v>
      </c>
      <c r="F3470" s="77">
        <v>51.083419599999999</v>
      </c>
      <c r="G3470" s="77">
        <v>10.4234469</v>
      </c>
      <c r="H3470" s="77">
        <v>0</v>
      </c>
      <c r="I3470" s="77" t="s">
        <v>1727</v>
      </c>
      <c r="J3470" s="77">
        <v>30.271128600000001</v>
      </c>
      <c r="K3470" s="77">
        <v>-97.743699500000005</v>
      </c>
      <c r="L3470" s="77">
        <v>17148.793521463798</v>
      </c>
      <c r="M3470" s="77">
        <v>2.643378009134</v>
      </c>
      <c r="N3470" s="77">
        <v>0</v>
      </c>
      <c r="O3470" s="77">
        <v>1800.6233197536999</v>
      </c>
      <c r="P3470" s="87" cm="1">
        <f t="array" ref="P3470">IF($X3470="Non-local",VLOOKUP($E3470,$AI$64:$AW$68,COLUMN($AW:$AW)-COLUMN($AH:$AH),FALSE),IF($X3470="Unknown",VLOOKUP($E3470,$AI$71:$AW$75,COLUMN($AW:$AW)-COLUMN($AH:$AH),FALSE),0))</f>
        <v>223.99999999999997</v>
      </c>
      <c r="Q3470" s="87" cm="1">
        <f t="array" ref="Q3470">IF($X3470="Non-local",VLOOKUP($E3470,$AI$40:$AW$44,COLUMN($AW:$AW)-COLUMN($AH:$AH),FALSE),IF($X3470="Unknown",VLOOKUP($E3470,$AI$47:$AW$51,COLUMN($AW:$AW)-COLUMN($AH:$AH),FALSE),0))</f>
        <v>535.71460000000002</v>
      </c>
      <c r="R3470" s="87" cm="1">
        <f t="array" ref="R3470">IF($X3470="Non-local",VLOOKUP($E3470,$AI$88:$AW$92,COLUMN($AW:$AW)-COLUMN($AH:$AH),FALSE),IF($X3470="Unknown",VLOOKUP($E3470,$AI$95:$AW$99,COLUMN($AW:$AW)-COLUMN($AH:$AH),FALSE),0))</f>
        <v>0.13812461483017213</v>
      </c>
      <c r="S3470" s="87" cm="1">
        <f t="array" ref="S3470">VLOOKUP($E3470,$AI$111:$AW$115,COLUMN($AW:$AW)-COLUMN($AH:$AH),FALSE)</f>
        <v>431.69322000000005</v>
      </c>
      <c r="T3470" s="104">
        <f t="shared" si="678"/>
        <v>2.781502623964172</v>
      </c>
      <c r="U3470" s="104">
        <f t="shared" si="679"/>
        <v>2992.0311397536998</v>
      </c>
      <c r="V3470" s="87" cm="1">
        <f t="array" ref="V3470">VLOOKUP($E3470,$AI$118:$AW$122,COLUMN($AW:$AW)-COLUMN($AH:$AH),FALSE)</f>
        <v>0</v>
      </c>
      <c r="W3470" s="87" t="str">
        <f t="shared" si="683"/>
        <v>International</v>
      </c>
      <c r="X3470" s="87" t="str">
        <f t="shared" si="684"/>
        <v>Non-local</v>
      </c>
      <c r="Y3470" s="104"/>
      <c r="Z3470" s="87" t="str">
        <f t="shared" si="680"/>
        <v>Germany</v>
      </c>
      <c r="AA3470" s="87" t="str">
        <f t="shared" si="681"/>
        <v>Europe</v>
      </c>
      <c r="AB3470" s="82" cm="1">
        <f t="array" ref="AB3470">VLOOKUP(B3470,'GDP per Capita'!$T$2:$V$4235,COLUMN('GDP per Capita'!$V:$V)-COLUMN('GDP per Capita'!$S:$S),FALSE)</f>
        <v>49180.54</v>
      </c>
      <c r="AC3470" s="82">
        <f t="shared" si="676"/>
        <v>49180.54</v>
      </c>
      <c r="AD3470" s="82">
        <f t="shared" si="677"/>
        <v>49180.54</v>
      </c>
      <c r="AE3470" s="88">
        <f t="shared" si="682"/>
        <v>6.0837704095028235E-2</v>
      </c>
    </row>
    <row r="3471" spans="1:31">
      <c r="A3471" s="77" t="s">
        <v>1719</v>
      </c>
      <c r="B3471" s="77">
        <v>3470</v>
      </c>
      <c r="C3471" s="77" t="s">
        <v>29</v>
      </c>
      <c r="D3471" s="77" t="s">
        <v>29</v>
      </c>
      <c r="E3471" s="77">
        <v>2017</v>
      </c>
      <c r="F3471" s="77">
        <v>33.183878700000001</v>
      </c>
      <c r="G3471" s="77">
        <v>-97.141341699999998</v>
      </c>
      <c r="H3471" s="77">
        <v>0</v>
      </c>
      <c r="I3471" s="77" t="s">
        <v>1727</v>
      </c>
      <c r="J3471" s="77">
        <v>30.271128600000001</v>
      </c>
      <c r="K3471" s="77">
        <v>-97.743699500000005</v>
      </c>
      <c r="L3471" s="77">
        <v>657.70680797902605</v>
      </c>
      <c r="M3471" s="77">
        <v>0.24847844868945801</v>
      </c>
      <c r="N3471" s="77">
        <v>0</v>
      </c>
      <c r="O3471" s="77">
        <v>126.279707131973</v>
      </c>
      <c r="P3471" s="87" cm="1">
        <f t="array" ref="P3471">IF($X3471="Non-local",VLOOKUP($E3471,$AI$64:$AW$68,COLUMN($AW:$AW)-COLUMN($AH:$AH),FALSE),IF($X3471="Unknown",VLOOKUP($E3471,$AI$71:$AW$75,COLUMN($AW:$AW)-COLUMN($AH:$AH),FALSE),0))</f>
        <v>223.99999999999997</v>
      </c>
      <c r="Q3471" s="87" cm="1">
        <f t="array" ref="Q3471">IF($X3471="Non-local",VLOOKUP($E3471,$AI$40:$AW$44,COLUMN($AW:$AW)-COLUMN($AH:$AH),FALSE),IF($X3471="Unknown",VLOOKUP($E3471,$AI$47:$AW$51,COLUMN($AW:$AW)-COLUMN($AH:$AH),FALSE),0))</f>
        <v>535.71460000000002</v>
      </c>
      <c r="R3471" s="87" cm="1">
        <f t="array" ref="R3471">IF($X3471="Non-local",VLOOKUP($E3471,$AI$88:$AW$92,COLUMN($AW:$AW)-COLUMN($AH:$AH),FALSE),IF($X3471="Unknown",VLOOKUP($E3471,$AI$95:$AW$99,COLUMN($AW:$AW)-COLUMN($AH:$AH),FALSE),0))</f>
        <v>0.13812461483017213</v>
      </c>
      <c r="S3471" s="87" cm="1">
        <f t="array" ref="S3471">VLOOKUP($E3471,$AI$111:$AW$115,COLUMN($AW:$AW)-COLUMN($AH:$AH),FALSE)</f>
        <v>431.69322000000005</v>
      </c>
      <c r="T3471" s="104">
        <f t="shared" si="678"/>
        <v>0.38660306351963014</v>
      </c>
      <c r="U3471" s="104">
        <f t="shared" si="679"/>
        <v>1317.687527131973</v>
      </c>
      <c r="V3471" s="87" cm="1">
        <f t="array" ref="V3471">VLOOKUP($E3471,$AI$118:$AW$122,COLUMN($AW:$AW)-COLUMN($AH:$AH),FALSE)</f>
        <v>0</v>
      </c>
      <c r="W3471" s="87" t="str">
        <f t="shared" si="683"/>
        <v>Domestic</v>
      </c>
      <c r="X3471" s="87" t="str">
        <f t="shared" si="684"/>
        <v>Non-local</v>
      </c>
      <c r="Y3471" s="104"/>
      <c r="Z3471" s="87" t="str">
        <f t="shared" si="680"/>
        <v>USA</v>
      </c>
      <c r="AA3471" s="87" t="str">
        <f t="shared" si="681"/>
        <v>USA</v>
      </c>
      <c r="AB3471" s="82" cm="1">
        <f t="array" ref="AB3471">VLOOKUP(B3471,'GDP per Capita'!$T$2:$V$4235,COLUMN('GDP per Capita'!$V:$V)-COLUMN('GDP per Capita'!$S:$S),FALSE)</f>
        <v>63809.64</v>
      </c>
      <c r="AC3471" s="82">
        <f t="shared" si="676"/>
        <v>63809.64</v>
      </c>
      <c r="AD3471" s="82">
        <f t="shared" si="677"/>
        <v>63809.64</v>
      </c>
      <c r="AE3471" s="88">
        <f t="shared" si="682"/>
        <v>2.0650289315720525E-2</v>
      </c>
    </row>
    <row r="3472" spans="1:31">
      <c r="A3472" s="77" t="s">
        <v>1011</v>
      </c>
      <c r="B3472" s="77">
        <v>3471</v>
      </c>
      <c r="C3472" s="77" t="s">
        <v>29</v>
      </c>
      <c r="D3472" s="77" t="s">
        <v>29</v>
      </c>
      <c r="E3472" s="77">
        <v>2017</v>
      </c>
      <c r="F3472" s="77">
        <v>40.102554999999903</v>
      </c>
      <c r="G3472" s="77">
        <v>-105.36320790000001</v>
      </c>
      <c r="H3472" s="77">
        <v>0</v>
      </c>
      <c r="I3472" s="77" t="s">
        <v>1727</v>
      </c>
      <c r="J3472" s="77">
        <v>30.271128600000001</v>
      </c>
      <c r="K3472" s="77">
        <v>-97.743699500000005</v>
      </c>
      <c r="L3472" s="77">
        <v>2585.6538165090201</v>
      </c>
      <c r="M3472" s="77">
        <v>0.50305377837168896</v>
      </c>
      <c r="N3472" s="77">
        <v>0</v>
      </c>
      <c r="O3472" s="77">
        <v>496.44553276973198</v>
      </c>
      <c r="P3472" s="87" cm="1">
        <f t="array" ref="P3472">IF($X3472="Non-local",VLOOKUP($E3472,$AI$64:$AW$68,COLUMN($AW:$AW)-COLUMN($AH:$AH),FALSE),IF($X3472="Unknown",VLOOKUP($E3472,$AI$71:$AW$75,COLUMN($AW:$AW)-COLUMN($AH:$AH),FALSE),0))</f>
        <v>223.99999999999997</v>
      </c>
      <c r="Q3472" s="87" cm="1">
        <f t="array" ref="Q3472">IF($X3472="Non-local",VLOOKUP($E3472,$AI$40:$AW$44,COLUMN($AW:$AW)-COLUMN($AH:$AH),FALSE),IF($X3472="Unknown",VLOOKUP($E3472,$AI$47:$AW$51,COLUMN($AW:$AW)-COLUMN($AH:$AH),FALSE),0))</f>
        <v>535.71460000000002</v>
      </c>
      <c r="R3472" s="87" cm="1">
        <f t="array" ref="R3472">IF($X3472="Non-local",VLOOKUP($E3472,$AI$88:$AW$92,COLUMN($AW:$AW)-COLUMN($AH:$AH),FALSE),IF($X3472="Unknown",VLOOKUP($E3472,$AI$95:$AW$99,COLUMN($AW:$AW)-COLUMN($AH:$AH),FALSE),0))</f>
        <v>0.13812461483017213</v>
      </c>
      <c r="S3472" s="87" cm="1">
        <f t="array" ref="S3472">VLOOKUP($E3472,$AI$111:$AW$115,COLUMN($AW:$AW)-COLUMN($AH:$AH),FALSE)</f>
        <v>431.69322000000005</v>
      </c>
      <c r="T3472" s="104">
        <f t="shared" si="678"/>
        <v>0.6411783932018611</v>
      </c>
      <c r="U3472" s="104">
        <f t="shared" si="679"/>
        <v>1687.8533527697321</v>
      </c>
      <c r="V3472" s="87" cm="1">
        <f t="array" ref="V3472">VLOOKUP($E3472,$AI$118:$AW$122,COLUMN($AW:$AW)-COLUMN($AH:$AH),FALSE)</f>
        <v>0</v>
      </c>
      <c r="W3472" s="87" t="str">
        <f t="shared" si="683"/>
        <v>Domestic</v>
      </c>
      <c r="X3472" s="87" t="str">
        <f t="shared" si="684"/>
        <v>Non-local</v>
      </c>
      <c r="Y3472" s="104"/>
      <c r="Z3472" s="87" t="str">
        <f t="shared" si="680"/>
        <v>USA</v>
      </c>
      <c r="AA3472" s="87" t="str">
        <f t="shared" si="681"/>
        <v>USA</v>
      </c>
      <c r="AB3472" s="82" cm="1">
        <f t="array" ref="AB3472">VLOOKUP(B3472,'GDP per Capita'!$T$2:$V$4235,COLUMN('GDP per Capita'!$V:$V)-COLUMN('GDP per Capita'!$S:$S),FALSE)</f>
        <v>63809.64</v>
      </c>
      <c r="AC3472" s="82">
        <f t="shared" si="676"/>
        <v>63809.64</v>
      </c>
      <c r="AD3472" s="82">
        <f t="shared" si="677"/>
        <v>63809.64</v>
      </c>
      <c r="AE3472" s="88">
        <f t="shared" si="682"/>
        <v>2.6451384975212711E-2</v>
      </c>
    </row>
    <row r="3473" spans="1:31">
      <c r="A3473" s="77" t="s">
        <v>971</v>
      </c>
      <c r="B3473" s="77">
        <v>3472</v>
      </c>
      <c r="C3473" s="77" t="s">
        <v>29</v>
      </c>
      <c r="D3473" s="77" t="s">
        <v>29</v>
      </c>
      <c r="E3473" s="77">
        <v>2017</v>
      </c>
      <c r="F3473" s="77">
        <v>40.7127281</v>
      </c>
      <c r="G3473" s="77">
        <v>-74.006015199999993</v>
      </c>
      <c r="H3473" s="77">
        <v>0</v>
      </c>
      <c r="I3473" s="77" t="s">
        <v>1727</v>
      </c>
      <c r="J3473" s="77">
        <v>30.271128600000001</v>
      </c>
      <c r="K3473" s="77">
        <v>-97.743699500000005</v>
      </c>
      <c r="L3473" s="77">
        <v>4862.8138575819203</v>
      </c>
      <c r="M3473" s="77">
        <v>0.85817210583813097</v>
      </c>
      <c r="N3473" s="77">
        <v>0</v>
      </c>
      <c r="O3473" s="77">
        <v>583.53766290983106</v>
      </c>
      <c r="P3473" s="87" cm="1">
        <f t="array" ref="P3473">IF($X3473="Non-local",VLOOKUP($E3473,$AI$64:$AW$68,COLUMN($AW:$AW)-COLUMN($AH:$AH),FALSE),IF($X3473="Unknown",VLOOKUP($E3473,$AI$71:$AW$75,COLUMN($AW:$AW)-COLUMN($AH:$AH),FALSE),0))</f>
        <v>223.99999999999997</v>
      </c>
      <c r="Q3473" s="87" cm="1">
        <f t="array" ref="Q3473">IF($X3473="Non-local",VLOOKUP($E3473,$AI$40:$AW$44,COLUMN($AW:$AW)-COLUMN($AH:$AH),FALSE),IF($X3473="Unknown",VLOOKUP($E3473,$AI$47:$AW$51,COLUMN($AW:$AW)-COLUMN($AH:$AH),FALSE),0))</f>
        <v>535.71460000000002</v>
      </c>
      <c r="R3473" s="87" cm="1">
        <f t="array" ref="R3473">IF($X3473="Non-local",VLOOKUP($E3473,$AI$88:$AW$92,COLUMN($AW:$AW)-COLUMN($AH:$AH),FALSE),IF($X3473="Unknown",VLOOKUP($E3473,$AI$95:$AW$99,COLUMN($AW:$AW)-COLUMN($AH:$AH),FALSE),0))</f>
        <v>0.13812461483017213</v>
      </c>
      <c r="S3473" s="87" cm="1">
        <f t="array" ref="S3473">VLOOKUP($E3473,$AI$111:$AW$115,COLUMN($AW:$AW)-COLUMN($AH:$AH),FALSE)</f>
        <v>431.69322000000005</v>
      </c>
      <c r="T3473" s="104">
        <f t="shared" si="678"/>
        <v>0.9962967206683031</v>
      </c>
      <c r="U3473" s="104">
        <f t="shared" si="679"/>
        <v>1774.9454829098313</v>
      </c>
      <c r="V3473" s="87" cm="1">
        <f t="array" ref="V3473">VLOOKUP($E3473,$AI$118:$AW$122,COLUMN($AW:$AW)-COLUMN($AH:$AH),FALSE)</f>
        <v>0</v>
      </c>
      <c r="W3473" s="87" t="str">
        <f t="shared" si="683"/>
        <v>Domestic</v>
      </c>
      <c r="X3473" s="87" t="str">
        <f t="shared" si="684"/>
        <v>Non-local</v>
      </c>
      <c r="Y3473" s="104"/>
      <c r="Z3473" s="87" t="str">
        <f t="shared" si="680"/>
        <v>USA</v>
      </c>
      <c r="AA3473" s="87" t="str">
        <f t="shared" si="681"/>
        <v>USA</v>
      </c>
      <c r="AB3473" s="82" cm="1">
        <f t="array" ref="AB3473">VLOOKUP(B3473,'GDP per Capita'!$T$2:$V$4235,COLUMN('GDP per Capita'!$V:$V)-COLUMN('GDP per Capita'!$S:$S),FALSE)</f>
        <v>63809.64</v>
      </c>
      <c r="AC3473" s="82">
        <f t="shared" si="676"/>
        <v>63809.64</v>
      </c>
      <c r="AD3473" s="82">
        <f t="shared" si="677"/>
        <v>63809.64</v>
      </c>
      <c r="AE3473" s="88">
        <f t="shared" si="682"/>
        <v>2.7816259156294116E-2</v>
      </c>
    </row>
    <row r="3474" spans="1:31">
      <c r="A3474" s="77" t="s">
        <v>911</v>
      </c>
      <c r="B3474" s="77">
        <v>3473</v>
      </c>
      <c r="C3474" s="77" t="s">
        <v>29</v>
      </c>
      <c r="D3474" s="77" t="s">
        <v>29</v>
      </c>
      <c r="E3474" s="77">
        <v>2017</v>
      </c>
      <c r="F3474" s="77">
        <v>42.3750997</v>
      </c>
      <c r="G3474" s="77">
        <v>-71.105615700000001</v>
      </c>
      <c r="H3474" s="77">
        <v>0</v>
      </c>
      <c r="I3474" s="77" t="s">
        <v>1727</v>
      </c>
      <c r="J3474" s="77">
        <v>30.271128600000001</v>
      </c>
      <c r="K3474" s="77">
        <v>-97.743699500000005</v>
      </c>
      <c r="L3474" s="77">
        <v>5445.9241754648101</v>
      </c>
      <c r="M3474" s="77">
        <v>0.93688752265675002</v>
      </c>
      <c r="N3474" s="77">
        <v>0</v>
      </c>
      <c r="O3474" s="77">
        <v>653.51090105577703</v>
      </c>
      <c r="P3474" s="87" cm="1">
        <f t="array" ref="P3474">IF($X3474="Non-local",VLOOKUP($E3474,$AI$64:$AW$68,COLUMN($AW:$AW)-COLUMN($AH:$AH),FALSE),IF($X3474="Unknown",VLOOKUP($E3474,$AI$71:$AW$75,COLUMN($AW:$AW)-COLUMN($AH:$AH),FALSE),0))</f>
        <v>223.99999999999997</v>
      </c>
      <c r="Q3474" s="87" cm="1">
        <f t="array" ref="Q3474">IF($X3474="Non-local",VLOOKUP($E3474,$AI$40:$AW$44,COLUMN($AW:$AW)-COLUMN($AH:$AH),FALSE),IF($X3474="Unknown",VLOOKUP($E3474,$AI$47:$AW$51,COLUMN($AW:$AW)-COLUMN($AH:$AH),FALSE),0))</f>
        <v>535.71460000000002</v>
      </c>
      <c r="R3474" s="87" cm="1">
        <f t="array" ref="R3474">IF($X3474="Non-local",VLOOKUP($E3474,$AI$88:$AW$92,COLUMN($AW:$AW)-COLUMN($AH:$AH),FALSE),IF($X3474="Unknown",VLOOKUP($E3474,$AI$95:$AW$99,COLUMN($AW:$AW)-COLUMN($AH:$AH),FALSE),0))</f>
        <v>0.13812461483017213</v>
      </c>
      <c r="S3474" s="87" cm="1">
        <f t="array" ref="S3474">VLOOKUP($E3474,$AI$111:$AW$115,COLUMN($AW:$AW)-COLUMN($AH:$AH),FALSE)</f>
        <v>431.69322000000005</v>
      </c>
      <c r="T3474" s="104">
        <f t="shared" si="678"/>
        <v>1.0750121374869221</v>
      </c>
      <c r="U3474" s="104">
        <f t="shared" si="679"/>
        <v>1844.918721055777</v>
      </c>
      <c r="V3474" s="87" cm="1">
        <f t="array" ref="V3474">VLOOKUP($E3474,$AI$118:$AW$122,COLUMN($AW:$AW)-COLUMN($AH:$AH),FALSE)</f>
        <v>0</v>
      </c>
      <c r="W3474" s="87" t="str">
        <f t="shared" si="683"/>
        <v>Domestic</v>
      </c>
      <c r="X3474" s="87" t="str">
        <f t="shared" si="684"/>
        <v>Non-local</v>
      </c>
      <c r="Y3474" s="104"/>
      <c r="Z3474" s="87" t="str">
        <f t="shared" si="680"/>
        <v>USA</v>
      </c>
      <c r="AA3474" s="87" t="str">
        <f t="shared" si="681"/>
        <v>USA</v>
      </c>
      <c r="AB3474" s="82" cm="1">
        <f t="array" ref="AB3474">VLOOKUP(B3474,'GDP per Capita'!$T$2:$V$4235,COLUMN('GDP per Capita'!$V:$V)-COLUMN('GDP per Capita'!$S:$S),FALSE)</f>
        <v>63809.64</v>
      </c>
      <c r="AC3474" s="82">
        <f t="shared" si="676"/>
        <v>63809.64</v>
      </c>
      <c r="AD3474" s="82">
        <f t="shared" si="677"/>
        <v>63809.64</v>
      </c>
      <c r="AE3474" s="88">
        <f t="shared" si="682"/>
        <v>2.8912852682694605E-2</v>
      </c>
    </row>
    <row r="3475" spans="1:31">
      <c r="A3475" s="77" t="s">
        <v>1618</v>
      </c>
      <c r="B3475" s="77">
        <v>3474</v>
      </c>
      <c r="C3475" s="77" t="s">
        <v>29</v>
      </c>
      <c r="D3475" s="77" t="s">
        <v>29</v>
      </c>
      <c r="E3475" s="77">
        <v>2017</v>
      </c>
      <c r="F3475" s="77">
        <v>41.035062500000002</v>
      </c>
      <c r="G3475" s="77">
        <v>-73.864852135740904</v>
      </c>
      <c r="H3475" s="77">
        <v>0</v>
      </c>
      <c r="I3475" s="77" t="s">
        <v>1727</v>
      </c>
      <c r="J3475" s="77">
        <v>30.271128600000001</v>
      </c>
      <c r="K3475" s="77">
        <v>-97.743699500000005</v>
      </c>
      <c r="L3475" s="77">
        <v>4910.9655831210703</v>
      </c>
      <c r="M3475" s="77">
        <v>0.86464952143546103</v>
      </c>
      <c r="N3475" s="77">
        <v>0</v>
      </c>
      <c r="O3475" s="77">
        <v>589.31586997452803</v>
      </c>
      <c r="P3475" s="87" cm="1">
        <f t="array" ref="P3475">IF($X3475="Non-local",VLOOKUP($E3475,$AI$64:$AW$68,COLUMN($AW:$AW)-COLUMN($AH:$AH),FALSE),IF($X3475="Unknown",VLOOKUP($E3475,$AI$71:$AW$75,COLUMN($AW:$AW)-COLUMN($AH:$AH),FALSE),0))</f>
        <v>223.99999999999997</v>
      </c>
      <c r="Q3475" s="87" cm="1">
        <f t="array" ref="Q3475">IF($X3475="Non-local",VLOOKUP($E3475,$AI$40:$AW$44,COLUMN($AW:$AW)-COLUMN($AH:$AH),FALSE),IF($X3475="Unknown",VLOOKUP($E3475,$AI$47:$AW$51,COLUMN($AW:$AW)-COLUMN($AH:$AH),FALSE),0))</f>
        <v>535.71460000000002</v>
      </c>
      <c r="R3475" s="87" cm="1">
        <f t="array" ref="R3475">IF($X3475="Non-local",VLOOKUP($E3475,$AI$88:$AW$92,COLUMN($AW:$AW)-COLUMN($AH:$AH),FALSE),IF($X3475="Unknown",VLOOKUP($E3475,$AI$95:$AW$99,COLUMN($AW:$AW)-COLUMN($AH:$AH),FALSE),0))</f>
        <v>0.13812461483017213</v>
      </c>
      <c r="S3475" s="87" cm="1">
        <f t="array" ref="S3475">VLOOKUP($E3475,$AI$111:$AW$115,COLUMN($AW:$AW)-COLUMN($AH:$AH),FALSE)</f>
        <v>431.69322000000005</v>
      </c>
      <c r="T3475" s="104">
        <f t="shared" si="678"/>
        <v>1.0027741362656331</v>
      </c>
      <c r="U3475" s="104">
        <f t="shared" si="679"/>
        <v>1780.723689974528</v>
      </c>
      <c r="V3475" s="87" cm="1">
        <f t="array" ref="V3475">VLOOKUP($E3475,$AI$118:$AW$122,COLUMN($AW:$AW)-COLUMN($AH:$AH),FALSE)</f>
        <v>0</v>
      </c>
      <c r="W3475" s="87" t="str">
        <f t="shared" si="683"/>
        <v>Domestic</v>
      </c>
      <c r="X3475" s="87" t="str">
        <f t="shared" si="684"/>
        <v>Non-local</v>
      </c>
      <c r="Y3475" s="104"/>
      <c r="Z3475" s="87" t="str">
        <f t="shared" si="680"/>
        <v>USA</v>
      </c>
      <c r="AA3475" s="87" t="str">
        <f t="shared" si="681"/>
        <v>USA</v>
      </c>
      <c r="AB3475" s="82" cm="1">
        <f t="array" ref="AB3475">VLOOKUP(B3475,'GDP per Capita'!$T$2:$V$4235,COLUMN('GDP per Capita'!$V:$V)-COLUMN('GDP per Capita'!$S:$S),FALSE)</f>
        <v>63809.64</v>
      </c>
      <c r="AC3475" s="82">
        <f t="shared" si="676"/>
        <v>63809.64</v>
      </c>
      <c r="AD3475" s="82">
        <f t="shared" si="677"/>
        <v>63809.64</v>
      </c>
      <c r="AE3475" s="88">
        <f t="shared" si="682"/>
        <v>2.7906812982717469E-2</v>
      </c>
    </row>
    <row r="3476" spans="1:31">
      <c r="A3476" s="77" t="s">
        <v>971</v>
      </c>
      <c r="B3476" s="77">
        <v>3475</v>
      </c>
      <c r="C3476" s="77" t="s">
        <v>29</v>
      </c>
      <c r="D3476" s="77" t="s">
        <v>29</v>
      </c>
      <c r="E3476" s="77">
        <v>2017</v>
      </c>
      <c r="F3476" s="77">
        <v>40.7127281</v>
      </c>
      <c r="G3476" s="77">
        <v>-74.006015199999993</v>
      </c>
      <c r="H3476" s="77">
        <v>0</v>
      </c>
      <c r="I3476" s="77" t="s">
        <v>1727</v>
      </c>
      <c r="J3476" s="77">
        <v>30.271128600000001</v>
      </c>
      <c r="K3476" s="77">
        <v>-97.743699500000005</v>
      </c>
      <c r="L3476" s="77">
        <v>4862.8138575819203</v>
      </c>
      <c r="M3476" s="77">
        <v>0.85817210583813097</v>
      </c>
      <c r="N3476" s="77">
        <v>0</v>
      </c>
      <c r="O3476" s="77">
        <v>583.53766290983106</v>
      </c>
      <c r="P3476" s="87" cm="1">
        <f t="array" ref="P3476">IF($X3476="Non-local",VLOOKUP($E3476,$AI$64:$AW$68,COLUMN($AW:$AW)-COLUMN($AH:$AH),FALSE),IF($X3476="Unknown",VLOOKUP($E3476,$AI$71:$AW$75,COLUMN($AW:$AW)-COLUMN($AH:$AH),FALSE),0))</f>
        <v>223.99999999999997</v>
      </c>
      <c r="Q3476" s="87" cm="1">
        <f t="array" ref="Q3476">IF($X3476="Non-local",VLOOKUP($E3476,$AI$40:$AW$44,COLUMN($AW:$AW)-COLUMN($AH:$AH),FALSE),IF($X3476="Unknown",VLOOKUP($E3476,$AI$47:$AW$51,COLUMN($AW:$AW)-COLUMN($AH:$AH),FALSE),0))</f>
        <v>535.71460000000002</v>
      </c>
      <c r="R3476" s="87" cm="1">
        <f t="array" ref="R3476">IF($X3476="Non-local",VLOOKUP($E3476,$AI$88:$AW$92,COLUMN($AW:$AW)-COLUMN($AH:$AH),FALSE),IF($X3476="Unknown",VLOOKUP($E3476,$AI$95:$AW$99,COLUMN($AW:$AW)-COLUMN($AH:$AH),FALSE),0))</f>
        <v>0.13812461483017213</v>
      </c>
      <c r="S3476" s="87" cm="1">
        <f t="array" ref="S3476">VLOOKUP($E3476,$AI$111:$AW$115,COLUMN($AW:$AW)-COLUMN($AH:$AH),FALSE)</f>
        <v>431.69322000000005</v>
      </c>
      <c r="T3476" s="104">
        <f t="shared" si="678"/>
        <v>0.9962967206683031</v>
      </c>
      <c r="U3476" s="104">
        <f t="shared" si="679"/>
        <v>1774.9454829098313</v>
      </c>
      <c r="V3476" s="87" cm="1">
        <f t="array" ref="V3476">VLOOKUP($E3476,$AI$118:$AW$122,COLUMN($AW:$AW)-COLUMN($AH:$AH),FALSE)</f>
        <v>0</v>
      </c>
      <c r="W3476" s="87" t="str">
        <f t="shared" si="683"/>
        <v>Domestic</v>
      </c>
      <c r="X3476" s="87" t="str">
        <f t="shared" si="684"/>
        <v>Non-local</v>
      </c>
      <c r="Y3476" s="104"/>
      <c r="Z3476" s="87" t="str">
        <f t="shared" si="680"/>
        <v>USA</v>
      </c>
      <c r="AA3476" s="87" t="str">
        <f t="shared" si="681"/>
        <v>USA</v>
      </c>
      <c r="AB3476" s="82" cm="1">
        <f t="array" ref="AB3476">VLOOKUP(B3476,'GDP per Capita'!$T$2:$V$4235,COLUMN('GDP per Capita'!$V:$V)-COLUMN('GDP per Capita'!$S:$S),FALSE)</f>
        <v>63809.64</v>
      </c>
      <c r="AC3476" s="82">
        <f t="shared" si="676"/>
        <v>63809.64</v>
      </c>
      <c r="AD3476" s="82">
        <f t="shared" si="677"/>
        <v>63809.64</v>
      </c>
      <c r="AE3476" s="88">
        <f t="shared" si="682"/>
        <v>2.7816259156294116E-2</v>
      </c>
    </row>
    <row r="3477" spans="1:31">
      <c r="A3477" s="77" t="s">
        <v>964</v>
      </c>
      <c r="B3477" s="77">
        <v>3476</v>
      </c>
      <c r="C3477" s="77" t="s">
        <v>29</v>
      </c>
      <c r="D3477" s="77" t="s">
        <v>29</v>
      </c>
      <c r="E3477" s="77">
        <v>2017</v>
      </c>
      <c r="F3477" s="77">
        <v>30.271128600000001</v>
      </c>
      <c r="G3477" s="77">
        <v>-97.743699500000005</v>
      </c>
      <c r="H3477" s="77">
        <v>1</v>
      </c>
      <c r="I3477" s="77" t="s">
        <v>1727</v>
      </c>
      <c r="J3477" s="77">
        <v>30.271128600000001</v>
      </c>
      <c r="K3477" s="77">
        <v>-97.743699500000005</v>
      </c>
      <c r="L3477" s="77">
        <v>0</v>
      </c>
      <c r="M3477" s="77">
        <v>0</v>
      </c>
      <c r="N3477" s="77">
        <v>0</v>
      </c>
      <c r="O3477" s="77">
        <v>0</v>
      </c>
      <c r="P3477" s="87" cm="1">
        <f t="array" ref="P3477">IF($X3477="Non-local",VLOOKUP($E3477,$AI$64:$AW$68,COLUMN($AW:$AW)-COLUMN($AH:$AH),FALSE),IF($X3477="Unknown",VLOOKUP($E3477,$AI$71:$AW$75,COLUMN($AW:$AW)-COLUMN($AH:$AH),FALSE),0))</f>
        <v>0</v>
      </c>
      <c r="Q3477" s="87" cm="1">
        <f t="array" ref="Q3477">IF($X3477="Non-local",VLOOKUP($E3477,$AI$40:$AW$44,COLUMN($AW:$AW)-COLUMN($AH:$AH),FALSE),IF($X3477="Unknown",VLOOKUP($E3477,$AI$47:$AW$51,COLUMN($AW:$AW)-COLUMN($AH:$AH),FALSE),0))</f>
        <v>0</v>
      </c>
      <c r="R3477" s="87" cm="1">
        <f t="array" ref="R3477">IF($X3477="Non-local",VLOOKUP($E3477,$AI$88:$AW$92,COLUMN($AW:$AW)-COLUMN($AH:$AH),FALSE),IF($X3477="Unknown",VLOOKUP($E3477,$AI$95:$AW$99,COLUMN($AW:$AW)-COLUMN($AH:$AH),FALSE),0))</f>
        <v>0</v>
      </c>
      <c r="S3477" s="87" cm="1">
        <f t="array" ref="S3477">VLOOKUP($E3477,$AI$111:$AW$115,COLUMN($AW:$AW)-COLUMN($AH:$AH),FALSE)</f>
        <v>431.69322000000005</v>
      </c>
      <c r="T3477" s="104">
        <f t="shared" si="678"/>
        <v>0</v>
      </c>
      <c r="U3477" s="104">
        <f t="shared" si="679"/>
        <v>431.69322000000005</v>
      </c>
      <c r="V3477" s="87" cm="1">
        <f t="array" ref="V3477">VLOOKUP($E3477,$AI$118:$AW$122,COLUMN($AW:$AW)-COLUMN($AH:$AH),FALSE)</f>
        <v>0</v>
      </c>
      <c r="W3477" s="87" t="str">
        <f t="shared" si="683"/>
        <v>Domestic</v>
      </c>
      <c r="X3477" s="87" t="str">
        <f t="shared" si="684"/>
        <v>Local</v>
      </c>
      <c r="Y3477" s="104"/>
      <c r="Z3477" s="87" t="str">
        <f t="shared" si="680"/>
        <v>USA</v>
      </c>
      <c r="AA3477" s="87" t="str">
        <f t="shared" si="681"/>
        <v>USA</v>
      </c>
      <c r="AB3477" s="82" cm="1">
        <f t="array" ref="AB3477">VLOOKUP(B3477,'GDP per Capita'!$T$2:$V$4235,COLUMN('GDP per Capita'!$V:$V)-COLUMN('GDP per Capita'!$S:$S),FALSE)</f>
        <v>63809.64</v>
      </c>
      <c r="AC3477" s="82">
        <f t="shared" si="676"/>
        <v>63809.64</v>
      </c>
      <c r="AD3477" s="82">
        <f t="shared" si="677"/>
        <v>63809.64</v>
      </c>
      <c r="AE3477" s="88">
        <f t="shared" si="682"/>
        <v>6.765329188505061E-3</v>
      </c>
    </row>
    <row r="3478" spans="1:31">
      <c r="A3478" s="77" t="s">
        <v>920</v>
      </c>
      <c r="B3478" s="77">
        <v>3477</v>
      </c>
      <c r="C3478" s="77" t="s">
        <v>29</v>
      </c>
      <c r="D3478" s="77" t="s">
        <v>29</v>
      </c>
      <c r="E3478" s="77">
        <v>2017</v>
      </c>
      <c r="F3478" s="77">
        <v>32.222876499999998</v>
      </c>
      <c r="G3478" s="77">
        <v>-110.9748477</v>
      </c>
      <c r="H3478" s="77">
        <v>0</v>
      </c>
      <c r="I3478" s="77" t="s">
        <v>1727</v>
      </c>
      <c r="J3478" s="77">
        <v>30.271128600000001</v>
      </c>
      <c r="K3478" s="77">
        <v>-97.743699500000005</v>
      </c>
      <c r="L3478" s="77">
        <v>2551.0692470172899</v>
      </c>
      <c r="M3478" s="77">
        <v>0.49848706666160503</v>
      </c>
      <c r="N3478" s="77">
        <v>0</v>
      </c>
      <c r="O3478" s="77">
        <v>489.80529542732</v>
      </c>
      <c r="P3478" s="87" cm="1">
        <f t="array" ref="P3478">IF($X3478="Non-local",VLOOKUP($E3478,$AI$64:$AW$68,COLUMN($AW:$AW)-COLUMN($AH:$AH),FALSE),IF($X3478="Unknown",VLOOKUP($E3478,$AI$71:$AW$75,COLUMN($AW:$AW)-COLUMN($AH:$AH),FALSE),0))</f>
        <v>223.99999999999997</v>
      </c>
      <c r="Q3478" s="87" cm="1">
        <f t="array" ref="Q3478">IF($X3478="Non-local",VLOOKUP($E3478,$AI$40:$AW$44,COLUMN($AW:$AW)-COLUMN($AH:$AH),FALSE),IF($X3478="Unknown",VLOOKUP($E3478,$AI$47:$AW$51,COLUMN($AW:$AW)-COLUMN($AH:$AH),FALSE),0))</f>
        <v>535.71460000000002</v>
      </c>
      <c r="R3478" s="87" cm="1">
        <f t="array" ref="R3478">IF($X3478="Non-local",VLOOKUP($E3478,$AI$88:$AW$92,COLUMN($AW:$AW)-COLUMN($AH:$AH),FALSE),IF($X3478="Unknown",VLOOKUP($E3478,$AI$95:$AW$99,COLUMN($AW:$AW)-COLUMN($AH:$AH),FALSE),0))</f>
        <v>0.13812461483017213</v>
      </c>
      <c r="S3478" s="87" cm="1">
        <f t="array" ref="S3478">VLOOKUP($E3478,$AI$111:$AW$115,COLUMN($AW:$AW)-COLUMN($AH:$AH),FALSE)</f>
        <v>431.69322000000005</v>
      </c>
      <c r="T3478" s="104">
        <f t="shared" si="678"/>
        <v>0.63661168149177716</v>
      </c>
      <c r="U3478" s="104">
        <f t="shared" si="679"/>
        <v>1681.2131154273202</v>
      </c>
      <c r="V3478" s="87" cm="1">
        <f t="array" ref="V3478">VLOOKUP($E3478,$AI$118:$AW$122,COLUMN($AW:$AW)-COLUMN($AH:$AH),FALSE)</f>
        <v>0</v>
      </c>
      <c r="W3478" s="87" t="str">
        <f t="shared" si="683"/>
        <v>Domestic</v>
      </c>
      <c r="X3478" s="87" t="str">
        <f t="shared" si="684"/>
        <v>Non-local</v>
      </c>
      <c r="Y3478" s="104"/>
      <c r="Z3478" s="87" t="str">
        <f t="shared" si="680"/>
        <v>USA</v>
      </c>
      <c r="AA3478" s="87" t="str">
        <f t="shared" si="681"/>
        <v>USA</v>
      </c>
      <c r="AB3478" s="82" cm="1">
        <f t="array" ref="AB3478">VLOOKUP(B3478,'GDP per Capita'!$T$2:$V$4235,COLUMN('GDP per Capita'!$V:$V)-COLUMN('GDP per Capita'!$S:$S),FALSE)</f>
        <v>63809.64</v>
      </c>
      <c r="AC3478" s="82">
        <f t="shared" si="676"/>
        <v>63809.64</v>
      </c>
      <c r="AD3478" s="82">
        <f t="shared" si="677"/>
        <v>63809.64</v>
      </c>
      <c r="AE3478" s="88">
        <f t="shared" si="682"/>
        <v>2.6347321743663187E-2</v>
      </c>
    </row>
    <row r="3479" spans="1:31">
      <c r="A3479" s="77" t="s">
        <v>1025</v>
      </c>
      <c r="B3479" s="77">
        <v>3478</v>
      </c>
      <c r="C3479" s="77" t="s">
        <v>29</v>
      </c>
      <c r="D3479" s="77" t="s">
        <v>29</v>
      </c>
      <c r="E3479" s="77">
        <v>2017</v>
      </c>
      <c r="F3479" s="77">
        <v>39.167039600000003</v>
      </c>
      <c r="G3479" s="77">
        <v>-86.534288099999998</v>
      </c>
      <c r="H3479" s="77">
        <v>0</v>
      </c>
      <c r="I3479" s="77" t="s">
        <v>1727</v>
      </c>
      <c r="J3479" s="77">
        <v>30.271128600000001</v>
      </c>
      <c r="K3479" s="77">
        <v>-97.743699500000005</v>
      </c>
      <c r="L3479" s="77">
        <v>2843.8404983268802</v>
      </c>
      <c r="M3479" s="77">
        <v>0.53806483768258595</v>
      </c>
      <c r="N3479" s="77">
        <v>0</v>
      </c>
      <c r="O3479" s="77">
        <v>546.01737567876205</v>
      </c>
      <c r="P3479" s="87" cm="1">
        <f t="array" ref="P3479">IF($X3479="Non-local",VLOOKUP($E3479,$AI$64:$AW$68,COLUMN($AW:$AW)-COLUMN($AH:$AH),FALSE),IF($X3479="Unknown",VLOOKUP($E3479,$AI$71:$AW$75,COLUMN($AW:$AW)-COLUMN($AH:$AH),FALSE),0))</f>
        <v>223.99999999999997</v>
      </c>
      <c r="Q3479" s="87" cm="1">
        <f t="array" ref="Q3479">IF($X3479="Non-local",VLOOKUP($E3479,$AI$40:$AW$44,COLUMN($AW:$AW)-COLUMN($AH:$AH),FALSE),IF($X3479="Unknown",VLOOKUP($E3479,$AI$47:$AW$51,COLUMN($AW:$AW)-COLUMN($AH:$AH),FALSE),0))</f>
        <v>535.71460000000002</v>
      </c>
      <c r="R3479" s="87" cm="1">
        <f t="array" ref="R3479">IF($X3479="Non-local",VLOOKUP($E3479,$AI$88:$AW$92,COLUMN($AW:$AW)-COLUMN($AH:$AH),FALSE),IF($X3479="Unknown",VLOOKUP($E3479,$AI$95:$AW$99,COLUMN($AW:$AW)-COLUMN($AH:$AH),FALSE),0))</f>
        <v>0.13812461483017213</v>
      </c>
      <c r="S3479" s="87" cm="1">
        <f t="array" ref="S3479">VLOOKUP($E3479,$AI$111:$AW$115,COLUMN($AW:$AW)-COLUMN($AH:$AH),FALSE)</f>
        <v>431.69322000000005</v>
      </c>
      <c r="T3479" s="104">
        <f t="shared" si="678"/>
        <v>0.67618945251275808</v>
      </c>
      <c r="U3479" s="104">
        <f t="shared" si="679"/>
        <v>1737.4251956787621</v>
      </c>
      <c r="V3479" s="87" cm="1">
        <f t="array" ref="V3479">VLOOKUP($E3479,$AI$118:$AW$122,COLUMN($AW:$AW)-COLUMN($AH:$AH),FALSE)</f>
        <v>0</v>
      </c>
      <c r="W3479" s="87" t="str">
        <f t="shared" si="683"/>
        <v>Domestic</v>
      </c>
      <c r="X3479" s="87" t="str">
        <f t="shared" si="684"/>
        <v>Non-local</v>
      </c>
      <c r="Y3479" s="104"/>
      <c r="Z3479" s="87" t="str">
        <f t="shared" si="680"/>
        <v>USA</v>
      </c>
      <c r="AA3479" s="87" t="str">
        <f t="shared" si="681"/>
        <v>USA</v>
      </c>
      <c r="AB3479" s="82" cm="1">
        <f t="array" ref="AB3479">VLOOKUP(B3479,'GDP per Capita'!$T$2:$V$4235,COLUMN('GDP per Capita'!$V:$V)-COLUMN('GDP per Capita'!$S:$S),FALSE)</f>
        <v>63809.64</v>
      </c>
      <c r="AC3479" s="82">
        <f t="shared" si="676"/>
        <v>63809.64</v>
      </c>
      <c r="AD3479" s="82">
        <f t="shared" si="677"/>
        <v>63809.64</v>
      </c>
      <c r="AE3479" s="88">
        <f t="shared" si="682"/>
        <v>2.7228255725604503E-2</v>
      </c>
    </row>
    <row r="3480" spans="1:31">
      <c r="A3480" s="77" t="s">
        <v>1618</v>
      </c>
      <c r="B3480" s="77">
        <v>3479</v>
      </c>
      <c r="C3480" s="77" t="s">
        <v>29</v>
      </c>
      <c r="D3480" s="77" t="s">
        <v>29</v>
      </c>
      <c r="E3480" s="77">
        <v>2017</v>
      </c>
      <c r="F3480" s="77">
        <v>41.035062500000002</v>
      </c>
      <c r="G3480" s="77">
        <v>-73.864852135740904</v>
      </c>
      <c r="H3480" s="77">
        <v>0</v>
      </c>
      <c r="I3480" s="77" t="s">
        <v>1727</v>
      </c>
      <c r="J3480" s="77">
        <v>30.271128600000001</v>
      </c>
      <c r="K3480" s="77">
        <v>-97.743699500000005</v>
      </c>
      <c r="L3480" s="77">
        <v>4910.9655831210703</v>
      </c>
      <c r="M3480" s="77">
        <v>0.86464952143546103</v>
      </c>
      <c r="N3480" s="77">
        <v>0</v>
      </c>
      <c r="O3480" s="77">
        <v>589.31586997452803</v>
      </c>
      <c r="P3480" s="87" cm="1">
        <f t="array" ref="P3480">IF($X3480="Non-local",VLOOKUP($E3480,$AI$64:$AW$68,COLUMN($AW:$AW)-COLUMN($AH:$AH),FALSE),IF($X3480="Unknown",VLOOKUP($E3480,$AI$71:$AW$75,COLUMN($AW:$AW)-COLUMN($AH:$AH),FALSE),0))</f>
        <v>223.99999999999997</v>
      </c>
      <c r="Q3480" s="87" cm="1">
        <f t="array" ref="Q3480">IF($X3480="Non-local",VLOOKUP($E3480,$AI$40:$AW$44,COLUMN($AW:$AW)-COLUMN($AH:$AH),FALSE),IF($X3480="Unknown",VLOOKUP($E3480,$AI$47:$AW$51,COLUMN($AW:$AW)-COLUMN($AH:$AH),FALSE),0))</f>
        <v>535.71460000000002</v>
      </c>
      <c r="R3480" s="87" cm="1">
        <f t="array" ref="R3480">IF($X3480="Non-local",VLOOKUP($E3480,$AI$88:$AW$92,COLUMN($AW:$AW)-COLUMN($AH:$AH),FALSE),IF($X3480="Unknown",VLOOKUP($E3480,$AI$95:$AW$99,COLUMN($AW:$AW)-COLUMN($AH:$AH),FALSE),0))</f>
        <v>0.13812461483017213</v>
      </c>
      <c r="S3480" s="87" cm="1">
        <f t="array" ref="S3480">VLOOKUP($E3480,$AI$111:$AW$115,COLUMN($AW:$AW)-COLUMN($AH:$AH),FALSE)</f>
        <v>431.69322000000005</v>
      </c>
      <c r="T3480" s="104">
        <f t="shared" si="678"/>
        <v>1.0027741362656331</v>
      </c>
      <c r="U3480" s="104">
        <f t="shared" si="679"/>
        <v>1780.723689974528</v>
      </c>
      <c r="V3480" s="87" cm="1">
        <f t="array" ref="V3480">VLOOKUP($E3480,$AI$118:$AW$122,COLUMN($AW:$AW)-COLUMN($AH:$AH),FALSE)</f>
        <v>0</v>
      </c>
      <c r="W3480" s="87" t="str">
        <f t="shared" si="683"/>
        <v>Domestic</v>
      </c>
      <c r="X3480" s="87" t="str">
        <f t="shared" si="684"/>
        <v>Non-local</v>
      </c>
      <c r="Y3480" s="104"/>
      <c r="Z3480" s="87" t="str">
        <f t="shared" si="680"/>
        <v>USA</v>
      </c>
      <c r="AA3480" s="87" t="str">
        <f t="shared" si="681"/>
        <v>USA</v>
      </c>
      <c r="AB3480" s="82" cm="1">
        <f t="array" ref="AB3480">VLOOKUP(B3480,'GDP per Capita'!$T$2:$V$4235,COLUMN('GDP per Capita'!$V:$V)-COLUMN('GDP per Capita'!$S:$S),FALSE)</f>
        <v>63809.64</v>
      </c>
      <c r="AC3480" s="82">
        <f t="shared" si="676"/>
        <v>63809.64</v>
      </c>
      <c r="AD3480" s="82">
        <f t="shared" si="677"/>
        <v>63809.64</v>
      </c>
      <c r="AE3480" s="88">
        <f t="shared" si="682"/>
        <v>2.7906812982717469E-2</v>
      </c>
    </row>
    <row r="3481" spans="1:31">
      <c r="A3481" s="77" t="s">
        <v>959</v>
      </c>
      <c r="B3481" s="77">
        <v>3480</v>
      </c>
      <c r="C3481" s="77" t="s">
        <v>29</v>
      </c>
      <c r="D3481" s="77" t="s">
        <v>29</v>
      </c>
      <c r="E3481" s="77">
        <v>2017</v>
      </c>
      <c r="F3481" s="77">
        <v>34.057285799999903</v>
      </c>
      <c r="G3481" s="77">
        <v>-106.8930799</v>
      </c>
      <c r="H3481" s="77">
        <v>0</v>
      </c>
      <c r="I3481" s="77" t="s">
        <v>1727</v>
      </c>
      <c r="J3481" s="77">
        <v>30.271128600000001</v>
      </c>
      <c r="K3481" s="77">
        <v>-97.743699500000005</v>
      </c>
      <c r="L3481" s="77">
        <v>1916.1591098418501</v>
      </c>
      <c r="M3481" s="77">
        <v>0.41465050021299199</v>
      </c>
      <c r="N3481" s="77">
        <v>0</v>
      </c>
      <c r="O3481" s="77">
        <v>367.90254908963499</v>
      </c>
      <c r="P3481" s="87" cm="1">
        <f t="array" ref="P3481">IF($X3481="Non-local",VLOOKUP($E3481,$AI$64:$AW$68,COLUMN($AW:$AW)-COLUMN($AH:$AH),FALSE),IF($X3481="Unknown",VLOOKUP($E3481,$AI$71:$AW$75,COLUMN($AW:$AW)-COLUMN($AH:$AH),FALSE),0))</f>
        <v>223.99999999999997</v>
      </c>
      <c r="Q3481" s="87" cm="1">
        <f t="array" ref="Q3481">IF($X3481="Non-local",VLOOKUP($E3481,$AI$40:$AW$44,COLUMN($AW:$AW)-COLUMN($AH:$AH),FALSE),IF($X3481="Unknown",VLOOKUP($E3481,$AI$47:$AW$51,COLUMN($AW:$AW)-COLUMN($AH:$AH),FALSE),0))</f>
        <v>535.71460000000002</v>
      </c>
      <c r="R3481" s="87" cm="1">
        <f t="array" ref="R3481">IF($X3481="Non-local",VLOOKUP($E3481,$AI$88:$AW$92,COLUMN($AW:$AW)-COLUMN($AH:$AH),FALSE),IF($X3481="Unknown",VLOOKUP($E3481,$AI$95:$AW$99,COLUMN($AW:$AW)-COLUMN($AH:$AH),FALSE),0))</f>
        <v>0.13812461483017213</v>
      </c>
      <c r="S3481" s="87" cm="1">
        <f t="array" ref="S3481">VLOOKUP($E3481,$AI$111:$AW$115,COLUMN($AW:$AW)-COLUMN($AH:$AH),FALSE)</f>
        <v>431.69322000000005</v>
      </c>
      <c r="T3481" s="104">
        <f t="shared" si="678"/>
        <v>0.55277511504316412</v>
      </c>
      <c r="U3481" s="104">
        <f t="shared" si="679"/>
        <v>1559.3103690896351</v>
      </c>
      <c r="V3481" s="87" cm="1">
        <f t="array" ref="V3481">VLOOKUP($E3481,$AI$118:$AW$122,COLUMN($AW:$AW)-COLUMN($AH:$AH),FALSE)</f>
        <v>0</v>
      </c>
      <c r="W3481" s="87" t="str">
        <f t="shared" si="683"/>
        <v>Domestic</v>
      </c>
      <c r="X3481" s="87" t="str">
        <f t="shared" si="684"/>
        <v>Non-local</v>
      </c>
      <c r="Y3481" s="104"/>
      <c r="Z3481" s="87" t="str">
        <f t="shared" si="680"/>
        <v>USA</v>
      </c>
      <c r="AA3481" s="87" t="str">
        <f t="shared" si="681"/>
        <v>USA</v>
      </c>
      <c r="AB3481" s="82" cm="1">
        <f t="array" ref="AB3481">VLOOKUP(B3481,'GDP per Capita'!$T$2:$V$4235,COLUMN('GDP per Capita'!$V:$V)-COLUMN('GDP per Capita'!$S:$S),FALSE)</f>
        <v>63809.64</v>
      </c>
      <c r="AC3481" s="82">
        <f t="shared" si="676"/>
        <v>63809.64</v>
      </c>
      <c r="AD3481" s="82">
        <f t="shared" si="677"/>
        <v>63809.64</v>
      </c>
      <c r="AE3481" s="88">
        <f t="shared" si="682"/>
        <v>2.4436909048376313E-2</v>
      </c>
    </row>
    <row r="3482" spans="1:31">
      <c r="A3482" s="77" t="s">
        <v>1767</v>
      </c>
      <c r="B3482" s="77">
        <v>3481</v>
      </c>
      <c r="C3482" s="77" t="s">
        <v>29</v>
      </c>
      <c r="D3482" s="77" t="s">
        <v>29</v>
      </c>
      <c r="E3482" s="77">
        <v>2017</v>
      </c>
      <c r="F3482" s="77">
        <v>33.580110299999902</v>
      </c>
      <c r="G3482" s="77">
        <v>-85.076611299999996</v>
      </c>
      <c r="H3482" s="77">
        <v>0</v>
      </c>
      <c r="I3482" s="77" t="s">
        <v>1727</v>
      </c>
      <c r="J3482" s="77">
        <v>30.271128600000001</v>
      </c>
      <c r="K3482" s="77">
        <v>-97.743699500000005</v>
      </c>
      <c r="L3482" s="77">
        <v>2499.6081799947501</v>
      </c>
      <c r="M3482" s="77">
        <v>0.49169190162589599</v>
      </c>
      <c r="N3482" s="77">
        <v>0</v>
      </c>
      <c r="O3482" s="77">
        <v>479.92477055899201</v>
      </c>
      <c r="P3482" s="87" cm="1">
        <f t="array" ref="P3482">IF($X3482="Non-local",VLOOKUP($E3482,$AI$64:$AW$68,COLUMN($AW:$AW)-COLUMN($AH:$AH),FALSE),IF($X3482="Unknown",VLOOKUP($E3482,$AI$71:$AW$75,COLUMN($AW:$AW)-COLUMN($AH:$AH),FALSE),0))</f>
        <v>223.99999999999997</v>
      </c>
      <c r="Q3482" s="87" cm="1">
        <f t="array" ref="Q3482">IF($X3482="Non-local",VLOOKUP($E3482,$AI$40:$AW$44,COLUMN($AW:$AW)-COLUMN($AH:$AH),FALSE),IF($X3482="Unknown",VLOOKUP($E3482,$AI$47:$AW$51,COLUMN($AW:$AW)-COLUMN($AH:$AH),FALSE),0))</f>
        <v>535.71460000000002</v>
      </c>
      <c r="R3482" s="87" cm="1">
        <f t="array" ref="R3482">IF($X3482="Non-local",VLOOKUP($E3482,$AI$88:$AW$92,COLUMN($AW:$AW)-COLUMN($AH:$AH),FALSE),IF($X3482="Unknown",VLOOKUP($E3482,$AI$95:$AW$99,COLUMN($AW:$AW)-COLUMN($AH:$AH),FALSE),0))</f>
        <v>0.13812461483017213</v>
      </c>
      <c r="S3482" s="87" cm="1">
        <f t="array" ref="S3482">VLOOKUP($E3482,$AI$111:$AW$115,COLUMN($AW:$AW)-COLUMN($AH:$AH),FALSE)</f>
        <v>431.69322000000005</v>
      </c>
      <c r="T3482" s="104">
        <f t="shared" si="678"/>
        <v>0.62981651645606807</v>
      </c>
      <c r="U3482" s="104">
        <f t="shared" si="679"/>
        <v>1671.3325905589923</v>
      </c>
      <c r="V3482" s="87" cm="1">
        <f t="array" ref="V3482">VLOOKUP($E3482,$AI$118:$AW$122,COLUMN($AW:$AW)-COLUMN($AH:$AH),FALSE)</f>
        <v>0</v>
      </c>
      <c r="W3482" s="87" t="str">
        <f t="shared" si="683"/>
        <v>Domestic</v>
      </c>
      <c r="X3482" s="87" t="str">
        <f t="shared" si="684"/>
        <v>Non-local</v>
      </c>
      <c r="Y3482" s="104"/>
      <c r="Z3482" s="87" t="str">
        <f t="shared" si="680"/>
        <v>USA</v>
      </c>
      <c r="AA3482" s="87" t="str">
        <f t="shared" si="681"/>
        <v>USA</v>
      </c>
      <c r="AB3482" s="82" cm="1">
        <f t="array" ref="AB3482">VLOOKUP(B3482,'GDP per Capita'!$T$2:$V$4235,COLUMN('GDP per Capita'!$V:$V)-COLUMN('GDP per Capita'!$S:$S),FALSE)</f>
        <v>63809.64</v>
      </c>
      <c r="AC3482" s="82">
        <f t="shared" si="676"/>
        <v>63809.64</v>
      </c>
      <c r="AD3482" s="82">
        <f t="shared" si="677"/>
        <v>63809.64</v>
      </c>
      <c r="AE3482" s="88">
        <f t="shared" si="682"/>
        <v>2.6192477979173557E-2</v>
      </c>
    </row>
    <row r="3483" spans="1:31">
      <c r="A3483" s="77" t="s">
        <v>959</v>
      </c>
      <c r="B3483" s="77">
        <v>3482</v>
      </c>
      <c r="C3483" s="77" t="s">
        <v>29</v>
      </c>
      <c r="D3483" s="77" t="s">
        <v>29</v>
      </c>
      <c r="E3483" s="77">
        <v>2017</v>
      </c>
      <c r="F3483" s="77">
        <v>34.057285799999903</v>
      </c>
      <c r="G3483" s="77">
        <v>-106.8930799</v>
      </c>
      <c r="H3483" s="77">
        <v>0</v>
      </c>
      <c r="I3483" s="77" t="s">
        <v>1727</v>
      </c>
      <c r="J3483" s="77">
        <v>30.271128600000001</v>
      </c>
      <c r="K3483" s="77">
        <v>-97.743699500000005</v>
      </c>
      <c r="L3483" s="77">
        <v>1916.1591098418501</v>
      </c>
      <c r="M3483" s="77">
        <v>0.41465050021299199</v>
      </c>
      <c r="N3483" s="77">
        <v>0</v>
      </c>
      <c r="O3483" s="77">
        <v>367.90254908963499</v>
      </c>
      <c r="P3483" s="87" cm="1">
        <f t="array" ref="P3483">IF($X3483="Non-local",VLOOKUP($E3483,$AI$64:$AW$68,COLUMN($AW:$AW)-COLUMN($AH:$AH),FALSE),IF($X3483="Unknown",VLOOKUP($E3483,$AI$71:$AW$75,COLUMN($AW:$AW)-COLUMN($AH:$AH),FALSE),0))</f>
        <v>223.99999999999997</v>
      </c>
      <c r="Q3483" s="87" cm="1">
        <f t="array" ref="Q3483">IF($X3483="Non-local",VLOOKUP($E3483,$AI$40:$AW$44,COLUMN($AW:$AW)-COLUMN($AH:$AH),FALSE),IF($X3483="Unknown",VLOOKUP($E3483,$AI$47:$AW$51,COLUMN($AW:$AW)-COLUMN($AH:$AH),FALSE),0))</f>
        <v>535.71460000000002</v>
      </c>
      <c r="R3483" s="87" cm="1">
        <f t="array" ref="R3483">IF($X3483="Non-local",VLOOKUP($E3483,$AI$88:$AW$92,COLUMN($AW:$AW)-COLUMN($AH:$AH),FALSE),IF($X3483="Unknown",VLOOKUP($E3483,$AI$95:$AW$99,COLUMN($AW:$AW)-COLUMN($AH:$AH),FALSE),0))</f>
        <v>0.13812461483017213</v>
      </c>
      <c r="S3483" s="87" cm="1">
        <f t="array" ref="S3483">VLOOKUP($E3483,$AI$111:$AW$115,COLUMN($AW:$AW)-COLUMN($AH:$AH),FALSE)</f>
        <v>431.69322000000005</v>
      </c>
      <c r="T3483" s="104">
        <f t="shared" si="678"/>
        <v>0.55277511504316412</v>
      </c>
      <c r="U3483" s="104">
        <f t="shared" si="679"/>
        <v>1559.3103690896351</v>
      </c>
      <c r="V3483" s="87" cm="1">
        <f t="array" ref="V3483">VLOOKUP($E3483,$AI$118:$AW$122,COLUMN($AW:$AW)-COLUMN($AH:$AH),FALSE)</f>
        <v>0</v>
      </c>
      <c r="W3483" s="87" t="str">
        <f t="shared" si="683"/>
        <v>Domestic</v>
      </c>
      <c r="X3483" s="87" t="str">
        <f t="shared" si="684"/>
        <v>Non-local</v>
      </c>
      <c r="Y3483" s="104"/>
      <c r="Z3483" s="87" t="str">
        <f t="shared" si="680"/>
        <v>USA</v>
      </c>
      <c r="AA3483" s="87" t="str">
        <f t="shared" si="681"/>
        <v>USA</v>
      </c>
      <c r="AB3483" s="82" cm="1">
        <f t="array" ref="AB3483">VLOOKUP(B3483,'GDP per Capita'!$T$2:$V$4235,COLUMN('GDP per Capita'!$V:$V)-COLUMN('GDP per Capita'!$S:$S),FALSE)</f>
        <v>63809.64</v>
      </c>
      <c r="AC3483" s="82">
        <f t="shared" si="676"/>
        <v>63809.64</v>
      </c>
      <c r="AD3483" s="82">
        <f t="shared" si="677"/>
        <v>63809.64</v>
      </c>
      <c r="AE3483" s="88">
        <f t="shared" si="682"/>
        <v>2.4436909048376313E-2</v>
      </c>
    </row>
    <row r="3484" spans="1:31">
      <c r="A3484" s="77" t="s">
        <v>964</v>
      </c>
      <c r="B3484" s="77">
        <v>3483</v>
      </c>
      <c r="C3484" s="77" t="s">
        <v>29</v>
      </c>
      <c r="D3484" s="77" t="s">
        <v>29</v>
      </c>
      <c r="E3484" s="77">
        <v>2017</v>
      </c>
      <c r="F3484" s="77">
        <v>30.271128600000001</v>
      </c>
      <c r="G3484" s="77">
        <v>-97.743699500000005</v>
      </c>
      <c r="H3484" s="77">
        <v>1</v>
      </c>
      <c r="I3484" s="77" t="s">
        <v>1727</v>
      </c>
      <c r="J3484" s="77">
        <v>30.271128600000001</v>
      </c>
      <c r="K3484" s="77">
        <v>-97.743699500000005</v>
      </c>
      <c r="L3484" s="77">
        <v>0</v>
      </c>
      <c r="M3484" s="77">
        <v>0</v>
      </c>
      <c r="N3484" s="77">
        <v>0</v>
      </c>
      <c r="O3484" s="77">
        <v>0</v>
      </c>
      <c r="P3484" s="87" cm="1">
        <f t="array" ref="P3484">IF($X3484="Non-local",VLOOKUP($E3484,$AI$64:$AW$68,COLUMN($AW:$AW)-COLUMN($AH:$AH),FALSE),IF($X3484="Unknown",VLOOKUP($E3484,$AI$71:$AW$75,COLUMN($AW:$AW)-COLUMN($AH:$AH),FALSE),0))</f>
        <v>0</v>
      </c>
      <c r="Q3484" s="87" cm="1">
        <f t="array" ref="Q3484">IF($X3484="Non-local",VLOOKUP($E3484,$AI$40:$AW$44,COLUMN($AW:$AW)-COLUMN($AH:$AH),FALSE),IF($X3484="Unknown",VLOOKUP($E3484,$AI$47:$AW$51,COLUMN($AW:$AW)-COLUMN($AH:$AH),FALSE),0))</f>
        <v>0</v>
      </c>
      <c r="R3484" s="87" cm="1">
        <f t="array" ref="R3484">IF($X3484="Non-local",VLOOKUP($E3484,$AI$88:$AW$92,COLUMN($AW:$AW)-COLUMN($AH:$AH),FALSE),IF($X3484="Unknown",VLOOKUP($E3484,$AI$95:$AW$99,COLUMN($AW:$AW)-COLUMN($AH:$AH),FALSE),0))</f>
        <v>0</v>
      </c>
      <c r="S3484" s="87" cm="1">
        <f t="array" ref="S3484">VLOOKUP($E3484,$AI$111:$AW$115,COLUMN($AW:$AW)-COLUMN($AH:$AH),FALSE)</f>
        <v>431.69322000000005</v>
      </c>
      <c r="T3484" s="104">
        <f t="shared" si="678"/>
        <v>0</v>
      </c>
      <c r="U3484" s="104">
        <f t="shared" si="679"/>
        <v>431.69322000000005</v>
      </c>
      <c r="V3484" s="87" cm="1">
        <f t="array" ref="V3484">VLOOKUP($E3484,$AI$118:$AW$122,COLUMN($AW:$AW)-COLUMN($AH:$AH),FALSE)</f>
        <v>0</v>
      </c>
      <c r="W3484" s="87" t="str">
        <f t="shared" si="683"/>
        <v>Domestic</v>
      </c>
      <c r="X3484" s="87" t="str">
        <f t="shared" si="684"/>
        <v>Local</v>
      </c>
      <c r="Y3484" s="104"/>
      <c r="Z3484" s="87" t="str">
        <f t="shared" si="680"/>
        <v>USA</v>
      </c>
      <c r="AA3484" s="87" t="str">
        <f t="shared" si="681"/>
        <v>USA</v>
      </c>
      <c r="AB3484" s="82" cm="1">
        <f t="array" ref="AB3484">VLOOKUP(B3484,'GDP per Capita'!$T$2:$V$4235,COLUMN('GDP per Capita'!$V:$V)-COLUMN('GDP per Capita'!$S:$S),FALSE)</f>
        <v>63809.64</v>
      </c>
      <c r="AC3484" s="82">
        <f t="shared" si="676"/>
        <v>63809.64</v>
      </c>
      <c r="AD3484" s="82">
        <f t="shared" si="677"/>
        <v>63809.64</v>
      </c>
      <c r="AE3484" s="88">
        <f t="shared" si="682"/>
        <v>6.765329188505061E-3</v>
      </c>
    </row>
    <row r="3485" spans="1:31">
      <c r="A3485" s="77" t="s">
        <v>921</v>
      </c>
      <c r="B3485" s="77">
        <v>3484</v>
      </c>
      <c r="C3485" s="77" t="s">
        <v>29</v>
      </c>
      <c r="D3485" s="77" t="s">
        <v>29</v>
      </c>
      <c r="E3485" s="77">
        <v>2017</v>
      </c>
      <c r="F3485" s="77">
        <v>19.707373399999899</v>
      </c>
      <c r="G3485" s="77">
        <v>-155.08158030000001</v>
      </c>
      <c r="H3485" s="77">
        <v>0</v>
      </c>
      <c r="I3485" s="77" t="s">
        <v>1727</v>
      </c>
      <c r="J3485" s="77">
        <v>30.271128600000001</v>
      </c>
      <c r="K3485" s="77">
        <v>-97.743699500000005</v>
      </c>
      <c r="L3485" s="77">
        <v>11675.0993594965</v>
      </c>
      <c r="M3485" s="77">
        <v>1.8151699271586501</v>
      </c>
      <c r="N3485" s="77">
        <v>0</v>
      </c>
      <c r="O3485" s="77">
        <v>1225.8854327471299</v>
      </c>
      <c r="P3485" s="87" cm="1">
        <f t="array" ref="P3485">IF($X3485="Non-local",VLOOKUP($E3485,$AI$64:$AW$68,COLUMN($AW:$AW)-COLUMN($AH:$AH),FALSE),IF($X3485="Unknown",VLOOKUP($E3485,$AI$71:$AW$75,COLUMN($AW:$AW)-COLUMN($AH:$AH),FALSE),0))</f>
        <v>223.99999999999997</v>
      </c>
      <c r="Q3485" s="87" cm="1">
        <f t="array" ref="Q3485">IF($X3485="Non-local",VLOOKUP($E3485,$AI$40:$AW$44,COLUMN($AW:$AW)-COLUMN($AH:$AH),FALSE),IF($X3485="Unknown",VLOOKUP($E3485,$AI$47:$AW$51,COLUMN($AW:$AW)-COLUMN($AH:$AH),FALSE),0))</f>
        <v>535.71460000000002</v>
      </c>
      <c r="R3485" s="87" cm="1">
        <f t="array" ref="R3485">IF($X3485="Non-local",VLOOKUP($E3485,$AI$88:$AW$92,COLUMN($AW:$AW)-COLUMN($AH:$AH),FALSE),IF($X3485="Unknown",VLOOKUP($E3485,$AI$95:$AW$99,COLUMN($AW:$AW)-COLUMN($AH:$AH),FALSE),0))</f>
        <v>0.13812461483017213</v>
      </c>
      <c r="S3485" s="87" cm="1">
        <f t="array" ref="S3485">VLOOKUP($E3485,$AI$111:$AW$115,COLUMN($AW:$AW)-COLUMN($AH:$AH),FALSE)</f>
        <v>431.69322000000005</v>
      </c>
      <c r="T3485" s="104">
        <f t="shared" si="678"/>
        <v>1.9532945419888224</v>
      </c>
      <c r="U3485" s="104">
        <f t="shared" si="679"/>
        <v>2417.2932527471298</v>
      </c>
      <c r="V3485" s="87" cm="1">
        <f t="array" ref="V3485">VLOOKUP($E3485,$AI$118:$AW$122,COLUMN($AW:$AW)-COLUMN($AH:$AH),FALSE)</f>
        <v>0</v>
      </c>
      <c r="W3485" s="87" t="str">
        <f t="shared" si="683"/>
        <v>Domestic</v>
      </c>
      <c r="X3485" s="87" t="str">
        <f t="shared" si="684"/>
        <v>Non-local</v>
      </c>
      <c r="Y3485" s="104"/>
      <c r="Z3485" s="87" t="str">
        <f t="shared" si="680"/>
        <v>USA</v>
      </c>
      <c r="AA3485" s="87" t="str">
        <f t="shared" si="681"/>
        <v>USA</v>
      </c>
      <c r="AB3485" s="82" cm="1">
        <f t="array" ref="AB3485">VLOOKUP(B3485,'GDP per Capita'!$T$2:$V$4235,COLUMN('GDP per Capita'!$V:$V)-COLUMN('GDP per Capita'!$S:$S),FALSE)</f>
        <v>63809.64</v>
      </c>
      <c r="AC3485" s="82">
        <f t="shared" si="676"/>
        <v>63809.64</v>
      </c>
      <c r="AD3485" s="82">
        <f t="shared" si="677"/>
        <v>63809.64</v>
      </c>
      <c r="AE3485" s="88">
        <f t="shared" si="682"/>
        <v>3.7882884980186847E-2</v>
      </c>
    </row>
    <row r="3486" spans="1:31">
      <c r="A3486" s="77" t="s">
        <v>1548</v>
      </c>
      <c r="B3486" s="77">
        <v>3485</v>
      </c>
      <c r="C3486" s="77" t="s">
        <v>29</v>
      </c>
      <c r="D3486" s="77" t="s">
        <v>29</v>
      </c>
      <c r="E3486" s="77">
        <v>2017</v>
      </c>
      <c r="F3486" s="77">
        <v>28.5479786</v>
      </c>
      <c r="G3486" s="77">
        <v>-81.412784185630102</v>
      </c>
      <c r="H3486" s="77">
        <v>0</v>
      </c>
      <c r="I3486" s="77" t="s">
        <v>1727</v>
      </c>
      <c r="J3486" s="77">
        <v>30.271128600000001</v>
      </c>
      <c r="K3486" s="77">
        <v>-97.743699500000005</v>
      </c>
      <c r="L3486" s="77">
        <v>3184.1203140135699</v>
      </c>
      <c r="M3486" s="77">
        <v>0.59223648509792903</v>
      </c>
      <c r="N3486" s="77">
        <v>0</v>
      </c>
      <c r="O3486" s="77">
        <v>611.35110029060502</v>
      </c>
      <c r="P3486" s="87" cm="1">
        <f t="array" ref="P3486">IF($X3486="Non-local",VLOOKUP($E3486,$AI$64:$AW$68,COLUMN($AW:$AW)-COLUMN($AH:$AH),FALSE),IF($X3486="Unknown",VLOOKUP($E3486,$AI$71:$AW$75,COLUMN($AW:$AW)-COLUMN($AH:$AH),FALSE),0))</f>
        <v>223.99999999999997</v>
      </c>
      <c r="Q3486" s="87" cm="1">
        <f t="array" ref="Q3486">IF($X3486="Non-local",VLOOKUP($E3486,$AI$40:$AW$44,COLUMN($AW:$AW)-COLUMN($AH:$AH),FALSE),IF($X3486="Unknown",VLOOKUP($E3486,$AI$47:$AW$51,COLUMN($AW:$AW)-COLUMN($AH:$AH),FALSE),0))</f>
        <v>535.71460000000002</v>
      </c>
      <c r="R3486" s="87" cm="1">
        <f t="array" ref="R3486">IF($X3486="Non-local",VLOOKUP($E3486,$AI$88:$AW$92,COLUMN($AW:$AW)-COLUMN($AH:$AH),FALSE),IF($X3486="Unknown",VLOOKUP($E3486,$AI$95:$AW$99,COLUMN($AW:$AW)-COLUMN($AH:$AH),FALSE),0))</f>
        <v>0.13812461483017213</v>
      </c>
      <c r="S3486" s="87" cm="1">
        <f t="array" ref="S3486">VLOOKUP($E3486,$AI$111:$AW$115,COLUMN($AW:$AW)-COLUMN($AH:$AH),FALSE)</f>
        <v>431.69322000000005</v>
      </c>
      <c r="T3486" s="104">
        <f t="shared" si="678"/>
        <v>0.73036109992810117</v>
      </c>
      <c r="U3486" s="104">
        <f t="shared" si="679"/>
        <v>1802.7589202906051</v>
      </c>
      <c r="V3486" s="87" cm="1">
        <f t="array" ref="V3486">VLOOKUP($E3486,$AI$118:$AW$122,COLUMN($AW:$AW)-COLUMN($AH:$AH),FALSE)</f>
        <v>0</v>
      </c>
      <c r="W3486" s="87" t="str">
        <f t="shared" si="683"/>
        <v>Domestic</v>
      </c>
      <c r="X3486" s="87" t="str">
        <f t="shared" si="684"/>
        <v>Non-local</v>
      </c>
      <c r="Y3486" s="104"/>
      <c r="Z3486" s="87" t="str">
        <f t="shared" si="680"/>
        <v>USA</v>
      </c>
      <c r="AA3486" s="87" t="str">
        <f t="shared" si="681"/>
        <v>USA</v>
      </c>
      <c r="AB3486" s="82" cm="1">
        <f t="array" ref="AB3486">VLOOKUP(B3486,'GDP per Capita'!$T$2:$V$4235,COLUMN('GDP per Capita'!$V:$V)-COLUMN('GDP per Capita'!$S:$S),FALSE)</f>
        <v>63809.64</v>
      </c>
      <c r="AC3486" s="82">
        <f t="shared" si="676"/>
        <v>63809.64</v>
      </c>
      <c r="AD3486" s="82">
        <f t="shared" si="677"/>
        <v>63809.64</v>
      </c>
      <c r="AE3486" s="88">
        <f t="shared" si="682"/>
        <v>2.8252140590208707E-2</v>
      </c>
    </row>
    <row r="3487" spans="1:31">
      <c r="A3487" s="77" t="s">
        <v>882</v>
      </c>
      <c r="B3487" s="77">
        <v>3486</v>
      </c>
      <c r="C3487" s="77" t="s">
        <v>29</v>
      </c>
      <c r="D3487" s="77" t="s">
        <v>29</v>
      </c>
      <c r="E3487" s="77">
        <v>2017</v>
      </c>
      <c r="F3487" s="77">
        <v>39.004607</v>
      </c>
      <c r="G3487" s="77">
        <v>-76.875683800000004</v>
      </c>
      <c r="H3487" s="77">
        <v>0</v>
      </c>
      <c r="I3487" s="77" t="s">
        <v>1727</v>
      </c>
      <c r="J3487" s="77">
        <v>30.271128600000001</v>
      </c>
      <c r="K3487" s="77">
        <v>-97.743699500000005</v>
      </c>
      <c r="L3487" s="77">
        <v>4269.7117528775198</v>
      </c>
      <c r="M3487" s="77">
        <v>0.76505977332200104</v>
      </c>
      <c r="N3487" s="77">
        <v>0</v>
      </c>
      <c r="O3487" s="77">
        <v>512.36541034530296</v>
      </c>
      <c r="P3487" s="87" cm="1">
        <f t="array" ref="P3487">IF($X3487="Non-local",VLOOKUP($E3487,$AI$64:$AW$68,COLUMN($AW:$AW)-COLUMN($AH:$AH),FALSE),IF($X3487="Unknown",VLOOKUP($E3487,$AI$71:$AW$75,COLUMN($AW:$AW)-COLUMN($AH:$AH),FALSE),0))</f>
        <v>223.99999999999997</v>
      </c>
      <c r="Q3487" s="87" cm="1">
        <f t="array" ref="Q3487">IF($X3487="Non-local",VLOOKUP($E3487,$AI$40:$AW$44,COLUMN($AW:$AW)-COLUMN($AH:$AH),FALSE),IF($X3487="Unknown",VLOOKUP($E3487,$AI$47:$AW$51,COLUMN($AW:$AW)-COLUMN($AH:$AH),FALSE),0))</f>
        <v>535.71460000000002</v>
      </c>
      <c r="R3487" s="87" cm="1">
        <f t="array" ref="R3487">IF($X3487="Non-local",VLOOKUP($E3487,$AI$88:$AW$92,COLUMN($AW:$AW)-COLUMN($AH:$AH),FALSE),IF($X3487="Unknown",VLOOKUP($E3487,$AI$95:$AW$99,COLUMN($AW:$AW)-COLUMN($AH:$AH),FALSE),0))</f>
        <v>0.13812461483017213</v>
      </c>
      <c r="S3487" s="87" cm="1">
        <f t="array" ref="S3487">VLOOKUP($E3487,$AI$111:$AW$115,COLUMN($AW:$AW)-COLUMN($AH:$AH),FALSE)</f>
        <v>431.69322000000005</v>
      </c>
      <c r="T3487" s="104">
        <f t="shared" si="678"/>
        <v>0.90318438815217317</v>
      </c>
      <c r="U3487" s="104">
        <f t="shared" si="679"/>
        <v>1703.7732303453031</v>
      </c>
      <c r="V3487" s="87" cm="1">
        <f t="array" ref="V3487">VLOOKUP($E3487,$AI$118:$AW$122,COLUMN($AW:$AW)-COLUMN($AH:$AH),FALSE)</f>
        <v>0</v>
      </c>
      <c r="W3487" s="87" t="str">
        <f t="shared" si="683"/>
        <v>Domestic</v>
      </c>
      <c r="X3487" s="87" t="str">
        <f t="shared" si="684"/>
        <v>Non-local</v>
      </c>
      <c r="Y3487" s="104"/>
      <c r="Z3487" s="87" t="str">
        <f t="shared" si="680"/>
        <v>USA</v>
      </c>
      <c r="AA3487" s="87" t="str">
        <f t="shared" si="681"/>
        <v>USA</v>
      </c>
      <c r="AB3487" s="82" cm="1">
        <f t="array" ref="AB3487">VLOOKUP(B3487,'GDP per Capita'!$T$2:$V$4235,COLUMN('GDP per Capita'!$V:$V)-COLUMN('GDP per Capita'!$S:$S),FALSE)</f>
        <v>63809.64</v>
      </c>
      <c r="AC3487" s="82">
        <f t="shared" si="676"/>
        <v>63809.64</v>
      </c>
      <c r="AD3487" s="82">
        <f t="shared" si="677"/>
        <v>63809.64</v>
      </c>
      <c r="AE3487" s="88">
        <f t="shared" si="682"/>
        <v>2.6700875139638824E-2</v>
      </c>
    </row>
    <row r="3488" spans="1:31">
      <c r="A3488" s="77" t="s">
        <v>1767</v>
      </c>
      <c r="B3488" s="77">
        <v>3487</v>
      </c>
      <c r="C3488" s="77" t="s">
        <v>29</v>
      </c>
      <c r="D3488" s="77" t="s">
        <v>29</v>
      </c>
      <c r="E3488" s="77">
        <v>2017</v>
      </c>
      <c r="F3488" s="77">
        <v>33.580110299999902</v>
      </c>
      <c r="G3488" s="77">
        <v>-85.076611299999996</v>
      </c>
      <c r="H3488" s="77">
        <v>0</v>
      </c>
      <c r="I3488" s="77" t="s">
        <v>1727</v>
      </c>
      <c r="J3488" s="77">
        <v>30.271128600000001</v>
      </c>
      <c r="K3488" s="77">
        <v>-97.743699500000005</v>
      </c>
      <c r="L3488" s="77">
        <v>2499.6081799947501</v>
      </c>
      <c r="M3488" s="77">
        <v>0.49169190162589599</v>
      </c>
      <c r="N3488" s="77">
        <v>0</v>
      </c>
      <c r="O3488" s="77">
        <v>479.92477055899201</v>
      </c>
      <c r="P3488" s="87" cm="1">
        <f t="array" ref="P3488">IF($X3488="Non-local",VLOOKUP($E3488,$AI$64:$AW$68,COLUMN($AW:$AW)-COLUMN($AH:$AH),FALSE),IF($X3488="Unknown",VLOOKUP($E3488,$AI$71:$AW$75,COLUMN($AW:$AW)-COLUMN($AH:$AH),FALSE),0))</f>
        <v>223.99999999999997</v>
      </c>
      <c r="Q3488" s="87" cm="1">
        <f t="array" ref="Q3488">IF($X3488="Non-local",VLOOKUP($E3488,$AI$40:$AW$44,COLUMN($AW:$AW)-COLUMN($AH:$AH),FALSE),IF($X3488="Unknown",VLOOKUP($E3488,$AI$47:$AW$51,COLUMN($AW:$AW)-COLUMN($AH:$AH),FALSE),0))</f>
        <v>535.71460000000002</v>
      </c>
      <c r="R3488" s="87" cm="1">
        <f t="array" ref="R3488">IF($X3488="Non-local",VLOOKUP($E3488,$AI$88:$AW$92,COLUMN($AW:$AW)-COLUMN($AH:$AH),FALSE),IF($X3488="Unknown",VLOOKUP($E3488,$AI$95:$AW$99,COLUMN($AW:$AW)-COLUMN($AH:$AH),FALSE),0))</f>
        <v>0.13812461483017213</v>
      </c>
      <c r="S3488" s="87" cm="1">
        <f t="array" ref="S3488">VLOOKUP($E3488,$AI$111:$AW$115,COLUMN($AW:$AW)-COLUMN($AH:$AH),FALSE)</f>
        <v>431.69322000000005</v>
      </c>
      <c r="T3488" s="104">
        <f t="shared" si="678"/>
        <v>0.62981651645606807</v>
      </c>
      <c r="U3488" s="104">
        <f t="shared" si="679"/>
        <v>1671.3325905589923</v>
      </c>
      <c r="V3488" s="87" cm="1">
        <f t="array" ref="V3488">VLOOKUP($E3488,$AI$118:$AW$122,COLUMN($AW:$AW)-COLUMN($AH:$AH),FALSE)</f>
        <v>0</v>
      </c>
      <c r="W3488" s="87" t="str">
        <f t="shared" si="683"/>
        <v>Domestic</v>
      </c>
      <c r="X3488" s="87" t="str">
        <f t="shared" si="684"/>
        <v>Non-local</v>
      </c>
      <c r="Y3488" s="104"/>
      <c r="Z3488" s="87" t="str">
        <f t="shared" si="680"/>
        <v>USA</v>
      </c>
      <c r="AA3488" s="87" t="str">
        <f t="shared" si="681"/>
        <v>USA</v>
      </c>
      <c r="AB3488" s="82" cm="1">
        <f t="array" ref="AB3488">VLOOKUP(B3488,'GDP per Capita'!$T$2:$V$4235,COLUMN('GDP per Capita'!$V:$V)-COLUMN('GDP per Capita'!$S:$S),FALSE)</f>
        <v>63809.64</v>
      </c>
      <c r="AC3488" s="82">
        <f t="shared" si="676"/>
        <v>63809.64</v>
      </c>
      <c r="AD3488" s="82">
        <f t="shared" si="677"/>
        <v>63809.64</v>
      </c>
      <c r="AE3488" s="88">
        <f t="shared" si="682"/>
        <v>2.6192477979173557E-2</v>
      </c>
    </row>
    <row r="3489" spans="1:31">
      <c r="A3489" s="77" t="s">
        <v>964</v>
      </c>
      <c r="B3489" s="77">
        <v>3488</v>
      </c>
      <c r="C3489" s="77" t="s">
        <v>29</v>
      </c>
      <c r="D3489" s="77" t="s">
        <v>29</v>
      </c>
      <c r="E3489" s="77">
        <v>2017</v>
      </c>
      <c r="F3489" s="77">
        <v>30.271128600000001</v>
      </c>
      <c r="G3489" s="77">
        <v>-97.743699500000005</v>
      </c>
      <c r="H3489" s="77">
        <v>1</v>
      </c>
      <c r="I3489" s="77" t="s">
        <v>1727</v>
      </c>
      <c r="J3489" s="77">
        <v>30.271128600000001</v>
      </c>
      <c r="K3489" s="77">
        <v>-97.743699500000005</v>
      </c>
      <c r="L3489" s="77">
        <v>0</v>
      </c>
      <c r="M3489" s="77">
        <v>0</v>
      </c>
      <c r="N3489" s="77">
        <v>0</v>
      </c>
      <c r="O3489" s="77">
        <v>0</v>
      </c>
      <c r="P3489" s="87" cm="1">
        <f t="array" ref="P3489">IF($X3489="Non-local",VLOOKUP($E3489,$AI$64:$AW$68,COLUMN($AW:$AW)-COLUMN($AH:$AH),FALSE),IF($X3489="Unknown",VLOOKUP($E3489,$AI$71:$AW$75,COLUMN($AW:$AW)-COLUMN($AH:$AH),FALSE),0))</f>
        <v>0</v>
      </c>
      <c r="Q3489" s="87" cm="1">
        <f t="array" ref="Q3489">IF($X3489="Non-local",VLOOKUP($E3489,$AI$40:$AW$44,COLUMN($AW:$AW)-COLUMN($AH:$AH),FALSE),IF($X3489="Unknown",VLOOKUP($E3489,$AI$47:$AW$51,COLUMN($AW:$AW)-COLUMN($AH:$AH),FALSE),0))</f>
        <v>0</v>
      </c>
      <c r="R3489" s="87" cm="1">
        <f t="array" ref="R3489">IF($X3489="Non-local",VLOOKUP($E3489,$AI$88:$AW$92,COLUMN($AW:$AW)-COLUMN($AH:$AH),FALSE),IF($X3489="Unknown",VLOOKUP($E3489,$AI$95:$AW$99,COLUMN($AW:$AW)-COLUMN($AH:$AH),FALSE),0))</f>
        <v>0</v>
      </c>
      <c r="S3489" s="87" cm="1">
        <f t="array" ref="S3489">VLOOKUP($E3489,$AI$111:$AW$115,COLUMN($AW:$AW)-COLUMN($AH:$AH),FALSE)</f>
        <v>431.69322000000005</v>
      </c>
      <c r="T3489" s="104">
        <f t="shared" si="678"/>
        <v>0</v>
      </c>
      <c r="U3489" s="104">
        <f t="shared" si="679"/>
        <v>431.69322000000005</v>
      </c>
      <c r="V3489" s="87" cm="1">
        <f t="array" ref="V3489">VLOOKUP($E3489,$AI$118:$AW$122,COLUMN($AW:$AW)-COLUMN($AH:$AH),FALSE)</f>
        <v>0</v>
      </c>
      <c r="W3489" s="87" t="str">
        <f t="shared" si="683"/>
        <v>Domestic</v>
      </c>
      <c r="X3489" s="87" t="str">
        <f t="shared" si="684"/>
        <v>Local</v>
      </c>
      <c r="Y3489" s="104"/>
      <c r="Z3489" s="87" t="str">
        <f t="shared" si="680"/>
        <v>USA</v>
      </c>
      <c r="AA3489" s="87" t="str">
        <f t="shared" si="681"/>
        <v>USA</v>
      </c>
      <c r="AB3489" s="82" cm="1">
        <f t="array" ref="AB3489">VLOOKUP(B3489,'GDP per Capita'!$T$2:$V$4235,COLUMN('GDP per Capita'!$V:$V)-COLUMN('GDP per Capita'!$S:$S),FALSE)</f>
        <v>63809.64</v>
      </c>
      <c r="AC3489" s="82">
        <f t="shared" si="676"/>
        <v>63809.64</v>
      </c>
      <c r="AD3489" s="82">
        <f t="shared" si="677"/>
        <v>63809.64</v>
      </c>
      <c r="AE3489" s="88">
        <f t="shared" si="682"/>
        <v>6.765329188505061E-3</v>
      </c>
    </row>
    <row r="3490" spans="1:31">
      <c r="A3490" s="77" t="s">
        <v>1234</v>
      </c>
      <c r="B3490" s="77">
        <v>3489</v>
      </c>
      <c r="C3490" s="77" t="s">
        <v>29</v>
      </c>
      <c r="D3490" s="77" t="s">
        <v>29</v>
      </c>
      <c r="E3490" s="77">
        <v>2017</v>
      </c>
      <c r="F3490" s="77">
        <v>40.224432</v>
      </c>
      <c r="G3490" s="77">
        <v>-105.270532</v>
      </c>
      <c r="H3490" s="77">
        <v>0</v>
      </c>
      <c r="I3490" s="77" t="s">
        <v>1727</v>
      </c>
      <c r="J3490" s="77">
        <v>30.271128600000001</v>
      </c>
      <c r="K3490" s="77">
        <v>-97.743699500000005</v>
      </c>
      <c r="L3490" s="77">
        <v>2599.17499455297</v>
      </c>
      <c r="M3490" s="77">
        <v>0.50483917928934996</v>
      </c>
      <c r="N3490" s="77">
        <v>0</v>
      </c>
      <c r="O3490" s="77">
        <v>499.041598954172</v>
      </c>
      <c r="P3490" s="87" cm="1">
        <f t="array" ref="P3490">IF($X3490="Non-local",VLOOKUP($E3490,$AI$64:$AW$68,COLUMN($AW:$AW)-COLUMN($AH:$AH),FALSE),IF($X3490="Unknown",VLOOKUP($E3490,$AI$71:$AW$75,COLUMN($AW:$AW)-COLUMN($AH:$AH),FALSE),0))</f>
        <v>223.99999999999997</v>
      </c>
      <c r="Q3490" s="87" cm="1">
        <f t="array" ref="Q3490">IF($X3490="Non-local",VLOOKUP($E3490,$AI$40:$AW$44,COLUMN($AW:$AW)-COLUMN($AH:$AH),FALSE),IF($X3490="Unknown",VLOOKUP($E3490,$AI$47:$AW$51,COLUMN($AW:$AW)-COLUMN($AH:$AH),FALSE),0))</f>
        <v>535.71460000000002</v>
      </c>
      <c r="R3490" s="87" cm="1">
        <f t="array" ref="R3490">IF($X3490="Non-local",VLOOKUP($E3490,$AI$88:$AW$92,COLUMN($AW:$AW)-COLUMN($AH:$AH),FALSE),IF($X3490="Unknown",VLOOKUP($E3490,$AI$95:$AW$99,COLUMN($AW:$AW)-COLUMN($AH:$AH),FALSE),0))</f>
        <v>0.13812461483017213</v>
      </c>
      <c r="S3490" s="87" cm="1">
        <f t="array" ref="S3490">VLOOKUP($E3490,$AI$111:$AW$115,COLUMN($AW:$AW)-COLUMN($AH:$AH),FALSE)</f>
        <v>431.69322000000005</v>
      </c>
      <c r="T3490" s="104">
        <f t="shared" si="678"/>
        <v>0.64296379411952209</v>
      </c>
      <c r="U3490" s="104">
        <f t="shared" si="679"/>
        <v>1690.449418954172</v>
      </c>
      <c r="V3490" s="87" cm="1">
        <f t="array" ref="V3490">VLOOKUP($E3490,$AI$118:$AW$122,COLUMN($AW:$AW)-COLUMN($AH:$AH),FALSE)</f>
        <v>0</v>
      </c>
      <c r="W3490" s="87" t="str">
        <f t="shared" si="683"/>
        <v>Domestic</v>
      </c>
      <c r="X3490" s="87" t="str">
        <f t="shared" si="684"/>
        <v>Non-local</v>
      </c>
      <c r="Y3490" s="104"/>
      <c r="Z3490" s="87" t="str">
        <f t="shared" si="680"/>
        <v>USA</v>
      </c>
      <c r="AA3490" s="87" t="str">
        <f t="shared" si="681"/>
        <v>USA</v>
      </c>
      <c r="AB3490" s="82" cm="1">
        <f t="array" ref="AB3490">VLOOKUP(B3490,'GDP per Capita'!$T$2:$V$4235,COLUMN('GDP per Capita'!$V:$V)-COLUMN('GDP per Capita'!$S:$S),FALSE)</f>
        <v>63809.64</v>
      </c>
      <c r="AC3490" s="82">
        <f t="shared" si="676"/>
        <v>63809.64</v>
      </c>
      <c r="AD3490" s="82">
        <f t="shared" si="677"/>
        <v>63809.64</v>
      </c>
      <c r="AE3490" s="88">
        <f t="shared" si="682"/>
        <v>2.6492069520438793E-2</v>
      </c>
    </row>
    <row r="3491" spans="1:31">
      <c r="A3491" s="77" t="s">
        <v>959</v>
      </c>
      <c r="B3491" s="77">
        <v>3490</v>
      </c>
      <c r="C3491" s="77" t="s">
        <v>29</v>
      </c>
      <c r="D3491" s="77" t="s">
        <v>29</v>
      </c>
      <c r="E3491" s="77">
        <v>2017</v>
      </c>
      <c r="F3491" s="77">
        <v>34.057285799999903</v>
      </c>
      <c r="G3491" s="77">
        <v>-106.8930799</v>
      </c>
      <c r="H3491" s="77">
        <v>0</v>
      </c>
      <c r="I3491" s="77" t="s">
        <v>1727</v>
      </c>
      <c r="J3491" s="77">
        <v>30.271128600000001</v>
      </c>
      <c r="K3491" s="77">
        <v>-97.743699500000005</v>
      </c>
      <c r="L3491" s="77">
        <v>1916.1591098418501</v>
      </c>
      <c r="M3491" s="77">
        <v>0.41465050021299199</v>
      </c>
      <c r="N3491" s="77">
        <v>0</v>
      </c>
      <c r="O3491" s="77">
        <v>367.90254908963499</v>
      </c>
      <c r="P3491" s="87" cm="1">
        <f t="array" ref="P3491">IF($X3491="Non-local",VLOOKUP($E3491,$AI$64:$AW$68,COLUMN($AW:$AW)-COLUMN($AH:$AH),FALSE),IF($X3491="Unknown",VLOOKUP($E3491,$AI$71:$AW$75,COLUMN($AW:$AW)-COLUMN($AH:$AH),FALSE),0))</f>
        <v>223.99999999999997</v>
      </c>
      <c r="Q3491" s="87" cm="1">
        <f t="array" ref="Q3491">IF($X3491="Non-local",VLOOKUP($E3491,$AI$40:$AW$44,COLUMN($AW:$AW)-COLUMN($AH:$AH),FALSE),IF($X3491="Unknown",VLOOKUP($E3491,$AI$47:$AW$51,COLUMN($AW:$AW)-COLUMN($AH:$AH),FALSE),0))</f>
        <v>535.71460000000002</v>
      </c>
      <c r="R3491" s="87" cm="1">
        <f t="array" ref="R3491">IF($X3491="Non-local",VLOOKUP($E3491,$AI$88:$AW$92,COLUMN($AW:$AW)-COLUMN($AH:$AH),FALSE),IF($X3491="Unknown",VLOOKUP($E3491,$AI$95:$AW$99,COLUMN($AW:$AW)-COLUMN($AH:$AH),FALSE),0))</f>
        <v>0.13812461483017213</v>
      </c>
      <c r="S3491" s="87" cm="1">
        <f t="array" ref="S3491">VLOOKUP($E3491,$AI$111:$AW$115,COLUMN($AW:$AW)-COLUMN($AH:$AH),FALSE)</f>
        <v>431.69322000000005</v>
      </c>
      <c r="T3491" s="104">
        <f t="shared" si="678"/>
        <v>0.55277511504316412</v>
      </c>
      <c r="U3491" s="104">
        <f t="shared" si="679"/>
        <v>1559.3103690896351</v>
      </c>
      <c r="V3491" s="87" cm="1">
        <f t="array" ref="V3491">VLOOKUP($E3491,$AI$118:$AW$122,COLUMN($AW:$AW)-COLUMN($AH:$AH),FALSE)</f>
        <v>0</v>
      </c>
      <c r="W3491" s="87" t="str">
        <f t="shared" si="683"/>
        <v>Domestic</v>
      </c>
      <c r="X3491" s="87" t="str">
        <f t="shared" si="684"/>
        <v>Non-local</v>
      </c>
      <c r="Y3491" s="104"/>
      <c r="Z3491" s="87" t="str">
        <f t="shared" si="680"/>
        <v>USA</v>
      </c>
      <c r="AA3491" s="87" t="str">
        <f t="shared" si="681"/>
        <v>USA</v>
      </c>
      <c r="AB3491" s="82" cm="1">
        <f t="array" ref="AB3491">VLOOKUP(B3491,'GDP per Capita'!$T$2:$V$4235,COLUMN('GDP per Capita'!$V:$V)-COLUMN('GDP per Capita'!$S:$S),FALSE)</f>
        <v>63809.64</v>
      </c>
      <c r="AC3491" s="82">
        <f t="shared" si="676"/>
        <v>63809.64</v>
      </c>
      <c r="AD3491" s="82">
        <f t="shared" si="677"/>
        <v>63809.64</v>
      </c>
      <c r="AE3491" s="88">
        <f t="shared" si="682"/>
        <v>2.4436909048376313E-2</v>
      </c>
    </row>
    <row r="3492" spans="1:31">
      <c r="A3492" s="77" t="s">
        <v>1787</v>
      </c>
      <c r="B3492" s="77">
        <v>3491</v>
      </c>
      <c r="C3492" s="77" t="s">
        <v>572</v>
      </c>
      <c r="D3492" s="77" t="s">
        <v>31</v>
      </c>
      <c r="E3492" s="77">
        <v>2017</v>
      </c>
      <c r="F3492" s="77">
        <v>49.493897499999903</v>
      </c>
      <c r="G3492" s="77">
        <v>0.10797319999999901</v>
      </c>
      <c r="H3492" s="77">
        <v>0</v>
      </c>
      <c r="I3492" s="77" t="s">
        <v>1727</v>
      </c>
      <c r="J3492" s="77">
        <v>30.271128600000001</v>
      </c>
      <c r="K3492" s="77">
        <v>-97.743699500000005</v>
      </c>
      <c r="L3492" s="77">
        <v>16043.830374028899</v>
      </c>
      <c r="M3492" s="77">
        <v>2.47193581411626</v>
      </c>
      <c r="N3492" s="77">
        <v>0</v>
      </c>
      <c r="O3492" s="77">
        <v>1684.60218927303</v>
      </c>
      <c r="P3492" s="87" cm="1">
        <f t="array" ref="P3492">IF($X3492="Non-local",VLOOKUP($E3492,$AI$64:$AW$68,COLUMN($AW:$AW)-COLUMN($AH:$AH),FALSE),IF($X3492="Unknown",VLOOKUP($E3492,$AI$71:$AW$75,COLUMN($AW:$AW)-COLUMN($AH:$AH),FALSE),0))</f>
        <v>223.99999999999997</v>
      </c>
      <c r="Q3492" s="87" cm="1">
        <f t="array" ref="Q3492">IF($X3492="Non-local",VLOOKUP($E3492,$AI$40:$AW$44,COLUMN($AW:$AW)-COLUMN($AH:$AH),FALSE),IF($X3492="Unknown",VLOOKUP($E3492,$AI$47:$AW$51,COLUMN($AW:$AW)-COLUMN($AH:$AH),FALSE),0))</f>
        <v>535.71460000000002</v>
      </c>
      <c r="R3492" s="87" cm="1">
        <f t="array" ref="R3492">IF($X3492="Non-local",VLOOKUP($E3492,$AI$88:$AW$92,COLUMN($AW:$AW)-COLUMN($AH:$AH),FALSE),IF($X3492="Unknown",VLOOKUP($E3492,$AI$95:$AW$99,COLUMN($AW:$AW)-COLUMN($AH:$AH),FALSE),0))</f>
        <v>0.13812461483017213</v>
      </c>
      <c r="S3492" s="87" cm="1">
        <f t="array" ref="S3492">VLOOKUP($E3492,$AI$111:$AW$115,COLUMN($AW:$AW)-COLUMN($AH:$AH),FALSE)</f>
        <v>431.69322000000005</v>
      </c>
      <c r="T3492" s="104">
        <f t="shared" si="678"/>
        <v>2.610060428946432</v>
      </c>
      <c r="U3492" s="104">
        <f t="shared" si="679"/>
        <v>2876.0100092730299</v>
      </c>
      <c r="V3492" s="87" cm="1">
        <f t="array" ref="V3492">VLOOKUP($E3492,$AI$118:$AW$122,COLUMN($AW:$AW)-COLUMN($AH:$AH),FALSE)</f>
        <v>0</v>
      </c>
      <c r="W3492" s="87" t="str">
        <f t="shared" si="683"/>
        <v>International</v>
      </c>
      <c r="X3492" s="87" t="str">
        <f t="shared" si="684"/>
        <v>Non-local</v>
      </c>
      <c r="Y3492" s="104"/>
      <c r="Z3492" s="87" t="str">
        <f t="shared" si="680"/>
        <v>France</v>
      </c>
      <c r="AA3492" s="87" t="str">
        <f t="shared" si="681"/>
        <v>Europe</v>
      </c>
      <c r="AB3492" s="82" cm="1">
        <f t="array" ref="AB3492">VLOOKUP(B3492,'GDP per Capita'!$T$2:$V$4235,COLUMN('GDP per Capita'!$V:$V)-COLUMN('GDP per Capita'!$S:$S),FALSE)</f>
        <v>43830.65</v>
      </c>
      <c r="AC3492" s="82">
        <f t="shared" si="676"/>
        <v>43830.65</v>
      </c>
      <c r="AD3492" s="82">
        <f t="shared" si="677"/>
        <v>43830.65</v>
      </c>
      <c r="AE3492" s="88">
        <f t="shared" si="682"/>
        <v>6.5616412471022664E-2</v>
      </c>
    </row>
    <row r="3493" spans="1:31">
      <c r="A3493" s="77" t="s">
        <v>938</v>
      </c>
      <c r="B3493" s="77">
        <v>3492</v>
      </c>
      <c r="C3493" s="77" t="s">
        <v>29</v>
      </c>
      <c r="D3493" s="77" t="s">
        <v>29</v>
      </c>
      <c r="E3493" s="77">
        <v>2017</v>
      </c>
      <c r="F3493" s="77">
        <v>43.074760999999903</v>
      </c>
      <c r="G3493" s="77">
        <v>-89.383761300000003</v>
      </c>
      <c r="H3493" s="77">
        <v>0</v>
      </c>
      <c r="I3493" s="77" t="s">
        <v>1727</v>
      </c>
      <c r="J3493" s="77">
        <v>30.271128600000001</v>
      </c>
      <c r="K3493" s="77">
        <v>-97.743699500000005</v>
      </c>
      <c r="L3493" s="77">
        <v>3210.1598512304399</v>
      </c>
      <c r="M3493" s="77">
        <v>0.59638191060935697</v>
      </c>
      <c r="N3493" s="77">
        <v>0</v>
      </c>
      <c r="O3493" s="77">
        <v>616.35069143624503</v>
      </c>
      <c r="P3493" s="87" cm="1">
        <f t="array" ref="P3493">IF($X3493="Non-local",VLOOKUP($E3493,$AI$64:$AW$68,COLUMN($AW:$AW)-COLUMN($AH:$AH),FALSE),IF($X3493="Unknown",VLOOKUP($E3493,$AI$71:$AW$75,COLUMN($AW:$AW)-COLUMN($AH:$AH),FALSE),0))</f>
        <v>223.99999999999997</v>
      </c>
      <c r="Q3493" s="87" cm="1">
        <f t="array" ref="Q3493">IF($X3493="Non-local",VLOOKUP($E3493,$AI$40:$AW$44,COLUMN($AW:$AW)-COLUMN($AH:$AH),FALSE),IF($X3493="Unknown",VLOOKUP($E3493,$AI$47:$AW$51,COLUMN($AW:$AW)-COLUMN($AH:$AH),FALSE),0))</f>
        <v>535.71460000000002</v>
      </c>
      <c r="R3493" s="87" cm="1">
        <f t="array" ref="R3493">IF($X3493="Non-local",VLOOKUP($E3493,$AI$88:$AW$92,COLUMN($AW:$AW)-COLUMN($AH:$AH),FALSE),IF($X3493="Unknown",VLOOKUP($E3493,$AI$95:$AW$99,COLUMN($AW:$AW)-COLUMN($AH:$AH),FALSE),0))</f>
        <v>0.13812461483017213</v>
      </c>
      <c r="S3493" s="87" cm="1">
        <f t="array" ref="S3493">VLOOKUP($E3493,$AI$111:$AW$115,COLUMN($AW:$AW)-COLUMN($AH:$AH),FALSE)</f>
        <v>431.69322000000005</v>
      </c>
      <c r="T3493" s="104">
        <f t="shared" si="678"/>
        <v>0.7345065254395291</v>
      </c>
      <c r="U3493" s="104">
        <f t="shared" si="679"/>
        <v>1807.758511436245</v>
      </c>
      <c r="V3493" s="87" cm="1">
        <f t="array" ref="V3493">VLOOKUP($E3493,$AI$118:$AW$122,COLUMN($AW:$AW)-COLUMN($AH:$AH),FALSE)</f>
        <v>0</v>
      </c>
      <c r="W3493" s="87" t="str">
        <f t="shared" si="683"/>
        <v>Domestic</v>
      </c>
      <c r="X3493" s="87" t="str">
        <f t="shared" si="684"/>
        <v>Non-local</v>
      </c>
      <c r="Y3493" s="104"/>
      <c r="Z3493" s="87" t="str">
        <f t="shared" si="680"/>
        <v>USA</v>
      </c>
      <c r="AA3493" s="87" t="str">
        <f t="shared" si="681"/>
        <v>USA</v>
      </c>
      <c r="AB3493" s="82" cm="1">
        <f t="array" ref="AB3493">VLOOKUP(B3493,'GDP per Capita'!$T$2:$V$4235,COLUMN('GDP per Capita'!$V:$V)-COLUMN('GDP per Capita'!$S:$S),FALSE)</f>
        <v>63809.64</v>
      </c>
      <c r="AC3493" s="82">
        <f t="shared" si="676"/>
        <v>63809.64</v>
      </c>
      <c r="AD3493" s="82">
        <f t="shared" si="677"/>
        <v>63809.64</v>
      </c>
      <c r="AE3493" s="88">
        <f t="shared" si="682"/>
        <v>2.8330492249074669E-2</v>
      </c>
    </row>
    <row r="3494" spans="1:31">
      <c r="A3494" s="77" t="s">
        <v>928</v>
      </c>
      <c r="B3494" s="77">
        <v>3493</v>
      </c>
      <c r="C3494" s="77" t="s">
        <v>29</v>
      </c>
      <c r="D3494" s="77" t="s">
        <v>29</v>
      </c>
      <c r="E3494" s="77">
        <v>2017</v>
      </c>
      <c r="F3494" s="77">
        <v>42.268156899999902</v>
      </c>
      <c r="G3494" s="77">
        <v>-83.731229099999993</v>
      </c>
      <c r="H3494" s="77">
        <v>0</v>
      </c>
      <c r="I3494" s="77" t="s">
        <v>1727</v>
      </c>
      <c r="J3494" s="77">
        <v>30.271128600000001</v>
      </c>
      <c r="K3494" s="77">
        <v>-97.743699500000005</v>
      </c>
      <c r="L3494" s="77">
        <v>3655.0165790957999</v>
      </c>
      <c r="M3494" s="77">
        <v>0.66720192608289997</v>
      </c>
      <c r="N3494" s="77">
        <v>0</v>
      </c>
      <c r="O3494" s="77">
        <v>701.76318318639301</v>
      </c>
      <c r="P3494" s="87" cm="1">
        <f t="array" ref="P3494">IF($X3494="Non-local",VLOOKUP($E3494,$AI$64:$AW$68,COLUMN($AW:$AW)-COLUMN($AH:$AH),FALSE),IF($X3494="Unknown",VLOOKUP($E3494,$AI$71:$AW$75,COLUMN($AW:$AW)-COLUMN($AH:$AH),FALSE),0))</f>
        <v>223.99999999999997</v>
      </c>
      <c r="Q3494" s="87" cm="1">
        <f t="array" ref="Q3494">IF($X3494="Non-local",VLOOKUP($E3494,$AI$40:$AW$44,COLUMN($AW:$AW)-COLUMN($AH:$AH),FALSE),IF($X3494="Unknown",VLOOKUP($E3494,$AI$47:$AW$51,COLUMN($AW:$AW)-COLUMN($AH:$AH),FALSE),0))</f>
        <v>535.71460000000002</v>
      </c>
      <c r="R3494" s="87" cm="1">
        <f t="array" ref="R3494">IF($X3494="Non-local",VLOOKUP($E3494,$AI$88:$AW$92,COLUMN($AW:$AW)-COLUMN($AH:$AH),FALSE),IF($X3494="Unknown",VLOOKUP($E3494,$AI$95:$AW$99,COLUMN($AW:$AW)-COLUMN($AH:$AH),FALSE),0))</f>
        <v>0.13812461483017213</v>
      </c>
      <c r="S3494" s="87" cm="1">
        <f t="array" ref="S3494">VLOOKUP($E3494,$AI$111:$AW$115,COLUMN($AW:$AW)-COLUMN($AH:$AH),FALSE)</f>
        <v>431.69322000000005</v>
      </c>
      <c r="T3494" s="104">
        <f t="shared" si="678"/>
        <v>0.8053265409130721</v>
      </c>
      <c r="U3494" s="104">
        <f t="shared" si="679"/>
        <v>1893.1710031863931</v>
      </c>
      <c r="V3494" s="87" cm="1">
        <f t="array" ref="V3494">VLOOKUP($E3494,$AI$118:$AW$122,COLUMN($AW:$AW)-COLUMN($AH:$AH),FALSE)</f>
        <v>0</v>
      </c>
      <c r="W3494" s="87" t="str">
        <f t="shared" si="683"/>
        <v>Domestic</v>
      </c>
      <c r="X3494" s="87" t="str">
        <f t="shared" si="684"/>
        <v>Non-local</v>
      </c>
      <c r="Y3494" s="104"/>
      <c r="Z3494" s="87" t="str">
        <f t="shared" si="680"/>
        <v>USA</v>
      </c>
      <c r="AA3494" s="87" t="str">
        <f t="shared" si="681"/>
        <v>USA</v>
      </c>
      <c r="AB3494" s="82" cm="1">
        <f t="array" ref="AB3494">VLOOKUP(B3494,'GDP per Capita'!$T$2:$V$4235,COLUMN('GDP per Capita'!$V:$V)-COLUMN('GDP per Capita'!$S:$S),FALSE)</f>
        <v>63809.64</v>
      </c>
      <c r="AC3494" s="82">
        <f t="shared" si="676"/>
        <v>63809.64</v>
      </c>
      <c r="AD3494" s="82">
        <f t="shared" si="677"/>
        <v>63809.64</v>
      </c>
      <c r="AE3494" s="88">
        <f t="shared" si="682"/>
        <v>2.9669043786901057E-2</v>
      </c>
    </row>
    <row r="3495" spans="1:31">
      <c r="A3495" s="77" t="s">
        <v>1457</v>
      </c>
      <c r="B3495" s="77">
        <v>3494</v>
      </c>
      <c r="C3495" s="77" t="s">
        <v>29</v>
      </c>
      <c r="D3495" s="77" t="s">
        <v>29</v>
      </c>
      <c r="E3495" s="77">
        <v>2017</v>
      </c>
      <c r="F3495" s="77">
        <v>41.990547499999998</v>
      </c>
      <c r="G3495" s="77">
        <v>-80.027749299999996</v>
      </c>
      <c r="H3495" s="77">
        <v>0</v>
      </c>
      <c r="I3495" s="77" t="s">
        <v>1727</v>
      </c>
      <c r="J3495" s="77">
        <v>30.271128600000001</v>
      </c>
      <c r="K3495" s="77">
        <v>-97.743699500000005</v>
      </c>
      <c r="L3495" s="77">
        <v>4098.57443476138</v>
      </c>
      <c r="M3495" s="77">
        <v>0.73781516453471097</v>
      </c>
      <c r="N3495" s="77">
        <v>0</v>
      </c>
      <c r="O3495" s="77">
        <v>491.82893217136598</v>
      </c>
      <c r="P3495" s="87" cm="1">
        <f t="array" ref="P3495">IF($X3495="Non-local",VLOOKUP($E3495,$AI$64:$AW$68,COLUMN($AW:$AW)-COLUMN($AH:$AH),FALSE),IF($X3495="Unknown",VLOOKUP($E3495,$AI$71:$AW$75,COLUMN($AW:$AW)-COLUMN($AH:$AH),FALSE),0))</f>
        <v>223.99999999999997</v>
      </c>
      <c r="Q3495" s="87" cm="1">
        <f t="array" ref="Q3495">IF($X3495="Non-local",VLOOKUP($E3495,$AI$40:$AW$44,COLUMN($AW:$AW)-COLUMN($AH:$AH),FALSE),IF($X3495="Unknown",VLOOKUP($E3495,$AI$47:$AW$51,COLUMN($AW:$AW)-COLUMN($AH:$AH),FALSE),0))</f>
        <v>535.71460000000002</v>
      </c>
      <c r="R3495" s="87" cm="1">
        <f t="array" ref="R3495">IF($X3495="Non-local",VLOOKUP($E3495,$AI$88:$AW$92,COLUMN($AW:$AW)-COLUMN($AH:$AH),FALSE),IF($X3495="Unknown",VLOOKUP($E3495,$AI$95:$AW$99,COLUMN($AW:$AW)-COLUMN($AH:$AH),FALSE),0))</f>
        <v>0.13812461483017213</v>
      </c>
      <c r="S3495" s="87" cm="1">
        <f t="array" ref="S3495">VLOOKUP($E3495,$AI$111:$AW$115,COLUMN($AW:$AW)-COLUMN($AH:$AH),FALSE)</f>
        <v>431.69322000000005</v>
      </c>
      <c r="T3495" s="104">
        <f t="shared" si="678"/>
        <v>0.8759397793648831</v>
      </c>
      <c r="U3495" s="104">
        <f t="shared" si="679"/>
        <v>1683.2367521713661</v>
      </c>
      <c r="V3495" s="87" cm="1">
        <f t="array" ref="V3495">VLOOKUP($E3495,$AI$118:$AW$122,COLUMN($AW:$AW)-COLUMN($AH:$AH),FALSE)</f>
        <v>0</v>
      </c>
      <c r="W3495" s="87" t="str">
        <f t="shared" si="683"/>
        <v>Domestic</v>
      </c>
      <c r="X3495" s="87" t="str">
        <f t="shared" si="684"/>
        <v>Non-local</v>
      </c>
      <c r="Y3495" s="104"/>
      <c r="Z3495" s="87" t="str">
        <f t="shared" si="680"/>
        <v>USA</v>
      </c>
      <c r="AA3495" s="87" t="str">
        <f t="shared" si="681"/>
        <v>USA</v>
      </c>
      <c r="AB3495" s="82" cm="1">
        <f t="array" ref="AB3495">VLOOKUP(B3495,'GDP per Capita'!$T$2:$V$4235,COLUMN('GDP per Capita'!$V:$V)-COLUMN('GDP per Capita'!$S:$S),FALSE)</f>
        <v>63809.64</v>
      </c>
      <c r="AC3495" s="82">
        <f t="shared" si="676"/>
        <v>63809.64</v>
      </c>
      <c r="AD3495" s="82">
        <f t="shared" si="677"/>
        <v>63809.64</v>
      </c>
      <c r="AE3495" s="88">
        <f t="shared" si="682"/>
        <v>2.6379035396083824E-2</v>
      </c>
    </row>
    <row r="3496" spans="1:31">
      <c r="A3496" s="77" t="s">
        <v>1079</v>
      </c>
      <c r="B3496" s="77">
        <v>3495</v>
      </c>
      <c r="C3496" s="77" t="s">
        <v>29</v>
      </c>
      <c r="D3496" s="77" t="s">
        <v>29</v>
      </c>
      <c r="E3496" s="77">
        <v>2017</v>
      </c>
      <c r="F3496" s="77">
        <v>39.962260100000002</v>
      </c>
      <c r="G3496" s="77">
        <v>-83.000706499999893</v>
      </c>
      <c r="H3496" s="77">
        <v>0</v>
      </c>
      <c r="I3496" s="77" t="s">
        <v>1727</v>
      </c>
      <c r="J3496" s="77">
        <v>30.271128600000001</v>
      </c>
      <c r="K3496" s="77">
        <v>-97.743699500000005</v>
      </c>
      <c r="L3496" s="77">
        <v>3432.4542397645</v>
      </c>
      <c r="M3496" s="77">
        <v>0.63177058981671896</v>
      </c>
      <c r="N3496" s="77">
        <v>0</v>
      </c>
      <c r="O3496" s="77">
        <v>659.03121403478497</v>
      </c>
      <c r="P3496" s="87" cm="1">
        <f t="array" ref="P3496">IF($X3496="Non-local",VLOOKUP($E3496,$AI$64:$AW$68,COLUMN($AW:$AW)-COLUMN($AH:$AH),FALSE),IF($X3496="Unknown",VLOOKUP($E3496,$AI$71:$AW$75,COLUMN($AW:$AW)-COLUMN($AH:$AH),FALSE),0))</f>
        <v>223.99999999999997</v>
      </c>
      <c r="Q3496" s="87" cm="1">
        <f t="array" ref="Q3496">IF($X3496="Non-local",VLOOKUP($E3496,$AI$40:$AW$44,COLUMN($AW:$AW)-COLUMN($AH:$AH),FALSE),IF($X3496="Unknown",VLOOKUP($E3496,$AI$47:$AW$51,COLUMN($AW:$AW)-COLUMN($AH:$AH),FALSE),0))</f>
        <v>535.71460000000002</v>
      </c>
      <c r="R3496" s="87" cm="1">
        <f t="array" ref="R3496">IF($X3496="Non-local",VLOOKUP($E3496,$AI$88:$AW$92,COLUMN($AW:$AW)-COLUMN($AH:$AH),FALSE),IF($X3496="Unknown",VLOOKUP($E3496,$AI$95:$AW$99,COLUMN($AW:$AW)-COLUMN($AH:$AH),FALSE),0))</f>
        <v>0.13812461483017213</v>
      </c>
      <c r="S3496" s="87" cm="1">
        <f t="array" ref="S3496">VLOOKUP($E3496,$AI$111:$AW$115,COLUMN($AW:$AW)-COLUMN($AH:$AH),FALSE)</f>
        <v>431.69322000000005</v>
      </c>
      <c r="T3496" s="104">
        <f t="shared" si="678"/>
        <v>0.7698952046468911</v>
      </c>
      <c r="U3496" s="104">
        <f t="shared" si="679"/>
        <v>1850.439034034785</v>
      </c>
      <c r="V3496" s="87" cm="1">
        <f t="array" ref="V3496">VLOOKUP($E3496,$AI$118:$AW$122,COLUMN($AW:$AW)-COLUMN($AH:$AH),FALSE)</f>
        <v>0</v>
      </c>
      <c r="W3496" s="87" t="str">
        <f t="shared" si="683"/>
        <v>Domestic</v>
      </c>
      <c r="X3496" s="87" t="str">
        <f t="shared" si="684"/>
        <v>Non-local</v>
      </c>
      <c r="Y3496" s="104"/>
      <c r="Z3496" s="87" t="str">
        <f t="shared" si="680"/>
        <v>USA</v>
      </c>
      <c r="AA3496" s="87" t="str">
        <f t="shared" si="681"/>
        <v>USA</v>
      </c>
      <c r="AB3496" s="82" cm="1">
        <f t="array" ref="AB3496">VLOOKUP(B3496,'GDP per Capita'!$T$2:$V$4235,COLUMN('GDP per Capita'!$V:$V)-COLUMN('GDP per Capita'!$S:$S),FALSE)</f>
        <v>63809.64</v>
      </c>
      <c r="AC3496" s="82">
        <f t="shared" si="676"/>
        <v>63809.64</v>
      </c>
      <c r="AD3496" s="82">
        <f t="shared" si="677"/>
        <v>63809.64</v>
      </c>
      <c r="AE3496" s="88">
        <f t="shared" si="682"/>
        <v>2.8999364892746377E-2</v>
      </c>
    </row>
    <row r="3497" spans="1:31">
      <c r="A3497" s="77" t="s">
        <v>959</v>
      </c>
      <c r="B3497" s="77">
        <v>3496</v>
      </c>
      <c r="C3497" s="77" t="s">
        <v>29</v>
      </c>
      <c r="D3497" s="77" t="s">
        <v>29</v>
      </c>
      <c r="E3497" s="77">
        <v>2017</v>
      </c>
      <c r="F3497" s="77">
        <v>34.057285799999903</v>
      </c>
      <c r="G3497" s="77">
        <v>-106.8930799</v>
      </c>
      <c r="H3497" s="77">
        <v>0</v>
      </c>
      <c r="I3497" s="77" t="s">
        <v>1727</v>
      </c>
      <c r="J3497" s="77">
        <v>30.271128600000001</v>
      </c>
      <c r="K3497" s="77">
        <v>-97.743699500000005</v>
      </c>
      <c r="L3497" s="77">
        <v>1916.1591098418501</v>
      </c>
      <c r="M3497" s="77">
        <v>0.41465050021299199</v>
      </c>
      <c r="N3497" s="77">
        <v>0</v>
      </c>
      <c r="O3497" s="77">
        <v>367.90254908963499</v>
      </c>
      <c r="P3497" s="87" cm="1">
        <f t="array" ref="P3497">IF($X3497="Non-local",VLOOKUP($E3497,$AI$64:$AW$68,COLUMN($AW:$AW)-COLUMN($AH:$AH),FALSE),IF($X3497="Unknown",VLOOKUP($E3497,$AI$71:$AW$75,COLUMN($AW:$AW)-COLUMN($AH:$AH),FALSE),0))</f>
        <v>223.99999999999997</v>
      </c>
      <c r="Q3497" s="87" cm="1">
        <f t="array" ref="Q3497">IF($X3497="Non-local",VLOOKUP($E3497,$AI$40:$AW$44,COLUMN($AW:$AW)-COLUMN($AH:$AH),FALSE),IF($X3497="Unknown",VLOOKUP($E3497,$AI$47:$AW$51,COLUMN($AW:$AW)-COLUMN($AH:$AH),FALSE),0))</f>
        <v>535.71460000000002</v>
      </c>
      <c r="R3497" s="87" cm="1">
        <f t="array" ref="R3497">IF($X3497="Non-local",VLOOKUP($E3497,$AI$88:$AW$92,COLUMN($AW:$AW)-COLUMN($AH:$AH),FALSE),IF($X3497="Unknown",VLOOKUP($E3497,$AI$95:$AW$99,COLUMN($AW:$AW)-COLUMN($AH:$AH),FALSE),0))</f>
        <v>0.13812461483017213</v>
      </c>
      <c r="S3497" s="87" cm="1">
        <f t="array" ref="S3497">VLOOKUP($E3497,$AI$111:$AW$115,COLUMN($AW:$AW)-COLUMN($AH:$AH),FALSE)</f>
        <v>431.69322000000005</v>
      </c>
      <c r="T3497" s="104">
        <f t="shared" si="678"/>
        <v>0.55277511504316412</v>
      </c>
      <c r="U3497" s="104">
        <f t="shared" si="679"/>
        <v>1559.3103690896351</v>
      </c>
      <c r="V3497" s="87" cm="1">
        <f t="array" ref="V3497">VLOOKUP($E3497,$AI$118:$AW$122,COLUMN($AW:$AW)-COLUMN($AH:$AH),FALSE)</f>
        <v>0</v>
      </c>
      <c r="W3497" s="87" t="str">
        <f t="shared" si="683"/>
        <v>Domestic</v>
      </c>
      <c r="X3497" s="87" t="str">
        <f t="shared" si="684"/>
        <v>Non-local</v>
      </c>
      <c r="Y3497" s="104"/>
      <c r="Z3497" s="87" t="str">
        <f t="shared" si="680"/>
        <v>USA</v>
      </c>
      <c r="AA3497" s="87" t="str">
        <f t="shared" si="681"/>
        <v>USA</v>
      </c>
      <c r="AB3497" s="82" cm="1">
        <f t="array" ref="AB3497">VLOOKUP(B3497,'GDP per Capita'!$T$2:$V$4235,COLUMN('GDP per Capita'!$V:$V)-COLUMN('GDP per Capita'!$S:$S),FALSE)</f>
        <v>63809.64</v>
      </c>
      <c r="AC3497" s="82">
        <f t="shared" si="676"/>
        <v>63809.64</v>
      </c>
      <c r="AD3497" s="82">
        <f t="shared" si="677"/>
        <v>63809.64</v>
      </c>
      <c r="AE3497" s="88">
        <f t="shared" si="682"/>
        <v>2.4436909048376313E-2</v>
      </c>
    </row>
    <row r="3498" spans="1:31">
      <c r="A3498" s="77" t="s">
        <v>959</v>
      </c>
      <c r="B3498" s="77">
        <v>3497</v>
      </c>
      <c r="C3498" s="77" t="s">
        <v>29</v>
      </c>
      <c r="D3498" s="77" t="s">
        <v>29</v>
      </c>
      <c r="E3498" s="77">
        <v>2017</v>
      </c>
      <c r="F3498" s="77">
        <v>34.057285799999903</v>
      </c>
      <c r="G3498" s="77">
        <v>-106.8930799</v>
      </c>
      <c r="H3498" s="77">
        <v>0</v>
      </c>
      <c r="I3498" s="77" t="s">
        <v>1727</v>
      </c>
      <c r="J3498" s="77">
        <v>30.271128600000001</v>
      </c>
      <c r="K3498" s="77">
        <v>-97.743699500000005</v>
      </c>
      <c r="L3498" s="77">
        <v>1916.1591098418501</v>
      </c>
      <c r="M3498" s="77">
        <v>0.41465050021299199</v>
      </c>
      <c r="N3498" s="77">
        <v>0</v>
      </c>
      <c r="O3498" s="77">
        <v>367.90254908963499</v>
      </c>
      <c r="P3498" s="87" cm="1">
        <f t="array" ref="P3498">IF($X3498="Non-local",VLOOKUP($E3498,$AI$64:$AW$68,COLUMN($AW:$AW)-COLUMN($AH:$AH),FALSE),IF($X3498="Unknown",VLOOKUP($E3498,$AI$71:$AW$75,COLUMN($AW:$AW)-COLUMN($AH:$AH),FALSE),0))</f>
        <v>223.99999999999997</v>
      </c>
      <c r="Q3498" s="87" cm="1">
        <f t="array" ref="Q3498">IF($X3498="Non-local",VLOOKUP($E3498,$AI$40:$AW$44,COLUMN($AW:$AW)-COLUMN($AH:$AH),FALSE),IF($X3498="Unknown",VLOOKUP($E3498,$AI$47:$AW$51,COLUMN($AW:$AW)-COLUMN($AH:$AH),FALSE),0))</f>
        <v>535.71460000000002</v>
      </c>
      <c r="R3498" s="87" cm="1">
        <f t="array" ref="R3498">IF($X3498="Non-local",VLOOKUP($E3498,$AI$88:$AW$92,COLUMN($AW:$AW)-COLUMN($AH:$AH),FALSE),IF($X3498="Unknown",VLOOKUP($E3498,$AI$95:$AW$99,COLUMN($AW:$AW)-COLUMN($AH:$AH),FALSE),0))</f>
        <v>0.13812461483017213</v>
      </c>
      <c r="S3498" s="87" cm="1">
        <f t="array" ref="S3498">VLOOKUP($E3498,$AI$111:$AW$115,COLUMN($AW:$AW)-COLUMN($AH:$AH),FALSE)</f>
        <v>431.69322000000005</v>
      </c>
      <c r="T3498" s="104">
        <f t="shared" si="678"/>
        <v>0.55277511504316412</v>
      </c>
      <c r="U3498" s="104">
        <f t="shared" si="679"/>
        <v>1559.3103690896351</v>
      </c>
      <c r="V3498" s="87" cm="1">
        <f t="array" ref="V3498">VLOOKUP($E3498,$AI$118:$AW$122,COLUMN($AW:$AW)-COLUMN($AH:$AH),FALSE)</f>
        <v>0</v>
      </c>
      <c r="W3498" s="87" t="str">
        <f t="shared" si="683"/>
        <v>Domestic</v>
      </c>
      <c r="X3498" s="87" t="str">
        <f t="shared" si="684"/>
        <v>Non-local</v>
      </c>
      <c r="Y3498" s="104"/>
      <c r="Z3498" s="87" t="str">
        <f t="shared" si="680"/>
        <v>USA</v>
      </c>
      <c r="AA3498" s="87" t="str">
        <f t="shared" si="681"/>
        <v>USA</v>
      </c>
      <c r="AB3498" s="82" cm="1">
        <f t="array" ref="AB3498">VLOOKUP(B3498,'GDP per Capita'!$T$2:$V$4235,COLUMN('GDP per Capita'!$V:$V)-COLUMN('GDP per Capita'!$S:$S),FALSE)</f>
        <v>63809.64</v>
      </c>
      <c r="AC3498" s="82">
        <f t="shared" si="676"/>
        <v>63809.64</v>
      </c>
      <c r="AD3498" s="82">
        <f t="shared" si="677"/>
        <v>63809.64</v>
      </c>
      <c r="AE3498" s="88">
        <f t="shared" si="682"/>
        <v>2.4436909048376313E-2</v>
      </c>
    </row>
    <row r="3499" spans="1:31">
      <c r="A3499" s="77" t="s">
        <v>911</v>
      </c>
      <c r="B3499" s="77">
        <v>3498</v>
      </c>
      <c r="C3499" s="77" t="s">
        <v>29</v>
      </c>
      <c r="D3499" s="77" t="s">
        <v>29</v>
      </c>
      <c r="E3499" s="77">
        <v>2017</v>
      </c>
      <c r="F3499" s="77">
        <v>42.3750997</v>
      </c>
      <c r="G3499" s="77">
        <v>-71.105615700000001</v>
      </c>
      <c r="H3499" s="77">
        <v>0</v>
      </c>
      <c r="I3499" s="77" t="s">
        <v>1727</v>
      </c>
      <c r="J3499" s="77">
        <v>30.271128600000001</v>
      </c>
      <c r="K3499" s="77">
        <v>-97.743699500000005</v>
      </c>
      <c r="L3499" s="77">
        <v>5445.9241754648101</v>
      </c>
      <c r="M3499" s="77">
        <v>0.93688752265675002</v>
      </c>
      <c r="N3499" s="77">
        <v>0</v>
      </c>
      <c r="O3499" s="77">
        <v>653.51090105577703</v>
      </c>
      <c r="P3499" s="87" cm="1">
        <f t="array" ref="P3499">IF($X3499="Non-local",VLOOKUP($E3499,$AI$64:$AW$68,COLUMN($AW:$AW)-COLUMN($AH:$AH),FALSE),IF($X3499="Unknown",VLOOKUP($E3499,$AI$71:$AW$75,COLUMN($AW:$AW)-COLUMN($AH:$AH),FALSE),0))</f>
        <v>223.99999999999997</v>
      </c>
      <c r="Q3499" s="87" cm="1">
        <f t="array" ref="Q3499">IF($X3499="Non-local",VLOOKUP($E3499,$AI$40:$AW$44,COLUMN($AW:$AW)-COLUMN($AH:$AH),FALSE),IF($X3499="Unknown",VLOOKUP($E3499,$AI$47:$AW$51,COLUMN($AW:$AW)-COLUMN($AH:$AH),FALSE),0))</f>
        <v>535.71460000000002</v>
      </c>
      <c r="R3499" s="87" cm="1">
        <f t="array" ref="R3499">IF($X3499="Non-local",VLOOKUP($E3499,$AI$88:$AW$92,COLUMN($AW:$AW)-COLUMN($AH:$AH),FALSE),IF($X3499="Unknown",VLOOKUP($E3499,$AI$95:$AW$99,COLUMN($AW:$AW)-COLUMN($AH:$AH),FALSE),0))</f>
        <v>0.13812461483017213</v>
      </c>
      <c r="S3499" s="87" cm="1">
        <f t="array" ref="S3499">VLOOKUP($E3499,$AI$111:$AW$115,COLUMN($AW:$AW)-COLUMN($AH:$AH),FALSE)</f>
        <v>431.69322000000005</v>
      </c>
      <c r="T3499" s="104">
        <f t="shared" si="678"/>
        <v>1.0750121374869221</v>
      </c>
      <c r="U3499" s="104">
        <f t="shared" si="679"/>
        <v>1844.918721055777</v>
      </c>
      <c r="V3499" s="87" cm="1">
        <f t="array" ref="V3499">VLOOKUP($E3499,$AI$118:$AW$122,COLUMN($AW:$AW)-COLUMN($AH:$AH),FALSE)</f>
        <v>0</v>
      </c>
      <c r="W3499" s="87" t="str">
        <f t="shared" si="683"/>
        <v>Domestic</v>
      </c>
      <c r="X3499" s="87" t="str">
        <f t="shared" si="684"/>
        <v>Non-local</v>
      </c>
      <c r="Y3499" s="104"/>
      <c r="Z3499" s="87" t="str">
        <f t="shared" si="680"/>
        <v>USA</v>
      </c>
      <c r="AA3499" s="87" t="str">
        <f t="shared" si="681"/>
        <v>USA</v>
      </c>
      <c r="AB3499" s="82" cm="1">
        <f t="array" ref="AB3499">VLOOKUP(B3499,'GDP per Capita'!$T$2:$V$4235,COLUMN('GDP per Capita'!$V:$V)-COLUMN('GDP per Capita'!$S:$S),FALSE)</f>
        <v>63809.64</v>
      </c>
      <c r="AC3499" s="82">
        <f t="shared" ref="AC3499:AC3562" si="685">IFERROR(AB3499,"")</f>
        <v>63809.64</v>
      </c>
      <c r="AD3499" s="82">
        <f t="shared" ref="AD3499:AD3562" si="686">IFERROR(AB3499,AVERAGE(AC$2:AC$2538))</f>
        <v>63809.64</v>
      </c>
      <c r="AE3499" s="88">
        <f t="shared" si="682"/>
        <v>2.8912852682694605E-2</v>
      </c>
    </row>
    <row r="3500" spans="1:31">
      <c r="A3500" s="77" t="s">
        <v>1425</v>
      </c>
      <c r="B3500" s="77">
        <v>3499</v>
      </c>
      <c r="C3500" s="77" t="s">
        <v>29</v>
      </c>
      <c r="D3500" s="77" t="s">
        <v>29</v>
      </c>
      <c r="E3500" s="77">
        <v>2017</v>
      </c>
      <c r="F3500" s="77">
        <v>42.350096700000002</v>
      </c>
      <c r="G3500" s="77">
        <v>-71.232833200000002</v>
      </c>
      <c r="H3500" s="77">
        <v>0</v>
      </c>
      <c r="I3500" s="77" t="s">
        <v>1727</v>
      </c>
      <c r="J3500" s="77">
        <v>30.271128600000001</v>
      </c>
      <c r="K3500" s="77">
        <v>-97.743699500000005</v>
      </c>
      <c r="L3500" s="77">
        <v>5424.4135738435698</v>
      </c>
      <c r="M3500" s="77">
        <v>0.93397311194813903</v>
      </c>
      <c r="N3500" s="77">
        <v>0</v>
      </c>
      <c r="O3500" s="77">
        <v>650.92962886122803</v>
      </c>
      <c r="P3500" s="87" cm="1">
        <f t="array" ref="P3500">IF($X3500="Non-local",VLOOKUP($E3500,$AI$64:$AW$68,COLUMN($AW:$AW)-COLUMN($AH:$AH),FALSE),IF($X3500="Unknown",VLOOKUP($E3500,$AI$71:$AW$75,COLUMN($AW:$AW)-COLUMN($AH:$AH),FALSE),0))</f>
        <v>223.99999999999997</v>
      </c>
      <c r="Q3500" s="87" cm="1">
        <f t="array" ref="Q3500">IF($X3500="Non-local",VLOOKUP($E3500,$AI$40:$AW$44,COLUMN($AW:$AW)-COLUMN($AH:$AH),FALSE),IF($X3500="Unknown",VLOOKUP($E3500,$AI$47:$AW$51,COLUMN($AW:$AW)-COLUMN($AH:$AH),FALSE),0))</f>
        <v>535.71460000000002</v>
      </c>
      <c r="R3500" s="87" cm="1">
        <f t="array" ref="R3500">IF($X3500="Non-local",VLOOKUP($E3500,$AI$88:$AW$92,COLUMN($AW:$AW)-COLUMN($AH:$AH),FALSE),IF($X3500="Unknown",VLOOKUP($E3500,$AI$95:$AW$99,COLUMN($AW:$AW)-COLUMN($AH:$AH),FALSE),0))</f>
        <v>0.13812461483017213</v>
      </c>
      <c r="S3500" s="87" cm="1">
        <f t="array" ref="S3500">VLOOKUP($E3500,$AI$111:$AW$115,COLUMN($AW:$AW)-COLUMN($AH:$AH),FALSE)</f>
        <v>431.69322000000005</v>
      </c>
      <c r="T3500" s="104">
        <f t="shared" si="678"/>
        <v>1.0720977267783112</v>
      </c>
      <c r="U3500" s="104">
        <f t="shared" si="679"/>
        <v>1842.337448861228</v>
      </c>
      <c r="V3500" s="87" cm="1">
        <f t="array" ref="V3500">VLOOKUP($E3500,$AI$118:$AW$122,COLUMN($AW:$AW)-COLUMN($AH:$AH),FALSE)</f>
        <v>0</v>
      </c>
      <c r="W3500" s="87" t="str">
        <f t="shared" si="683"/>
        <v>Domestic</v>
      </c>
      <c r="X3500" s="87" t="str">
        <f t="shared" si="684"/>
        <v>Non-local</v>
      </c>
      <c r="Y3500" s="104"/>
      <c r="Z3500" s="87" t="str">
        <f t="shared" si="680"/>
        <v>USA</v>
      </c>
      <c r="AA3500" s="87" t="str">
        <f t="shared" si="681"/>
        <v>USA</v>
      </c>
      <c r="AB3500" s="82" cm="1">
        <f t="array" ref="AB3500">VLOOKUP(B3500,'GDP per Capita'!$T$2:$V$4235,COLUMN('GDP per Capita'!$V:$V)-COLUMN('GDP per Capita'!$S:$S),FALSE)</f>
        <v>63809.64</v>
      </c>
      <c r="AC3500" s="82">
        <f t="shared" si="685"/>
        <v>63809.64</v>
      </c>
      <c r="AD3500" s="82">
        <f t="shared" si="686"/>
        <v>63809.64</v>
      </c>
      <c r="AE3500" s="88">
        <f t="shared" si="682"/>
        <v>2.8872399983156591E-2</v>
      </c>
    </row>
    <row r="3501" spans="1:31">
      <c r="A3501" s="77" t="s">
        <v>1788</v>
      </c>
      <c r="B3501" s="77">
        <v>3500</v>
      </c>
      <c r="C3501" s="77" t="s">
        <v>29</v>
      </c>
      <c r="D3501" s="77" t="s">
        <v>29</v>
      </c>
      <c r="E3501" s="77">
        <v>2017</v>
      </c>
      <c r="F3501" s="77">
        <v>30.589191899999999</v>
      </c>
      <c r="G3501" s="77">
        <v>-103.8947154</v>
      </c>
      <c r="H3501" s="77">
        <v>0</v>
      </c>
      <c r="I3501" s="77" t="s">
        <v>1727</v>
      </c>
      <c r="J3501" s="77">
        <v>30.271128600000001</v>
      </c>
      <c r="K3501" s="77">
        <v>-97.743699500000005</v>
      </c>
      <c r="L3501" s="77">
        <v>1181.4606880874901</v>
      </c>
      <c r="M3501" s="77">
        <v>0.31763741214179098</v>
      </c>
      <c r="N3501" s="77">
        <v>0</v>
      </c>
      <c r="O3501" s="77">
        <v>226.840452112798</v>
      </c>
      <c r="P3501" s="87" cm="1">
        <f t="array" ref="P3501">IF($X3501="Non-local",VLOOKUP($E3501,$AI$64:$AW$68,COLUMN($AW:$AW)-COLUMN($AH:$AH),FALSE),IF($X3501="Unknown",VLOOKUP($E3501,$AI$71:$AW$75,COLUMN($AW:$AW)-COLUMN($AH:$AH),FALSE),0))</f>
        <v>223.99999999999997</v>
      </c>
      <c r="Q3501" s="87" cm="1">
        <f t="array" ref="Q3501">IF($X3501="Non-local",VLOOKUP($E3501,$AI$40:$AW$44,COLUMN($AW:$AW)-COLUMN($AH:$AH),FALSE),IF($X3501="Unknown",VLOOKUP($E3501,$AI$47:$AW$51,COLUMN($AW:$AW)-COLUMN($AH:$AH),FALSE),0))</f>
        <v>535.71460000000002</v>
      </c>
      <c r="R3501" s="87" cm="1">
        <f t="array" ref="R3501">IF($X3501="Non-local",VLOOKUP($E3501,$AI$88:$AW$92,COLUMN($AW:$AW)-COLUMN($AH:$AH),FALSE),IF($X3501="Unknown",VLOOKUP($E3501,$AI$95:$AW$99,COLUMN($AW:$AW)-COLUMN($AH:$AH),FALSE),0))</f>
        <v>0.13812461483017213</v>
      </c>
      <c r="S3501" s="87" cm="1">
        <f t="array" ref="S3501">VLOOKUP($E3501,$AI$111:$AW$115,COLUMN($AW:$AW)-COLUMN($AH:$AH),FALSE)</f>
        <v>431.69322000000005</v>
      </c>
      <c r="T3501" s="104">
        <f t="shared" si="678"/>
        <v>0.45576202697196311</v>
      </c>
      <c r="U3501" s="104">
        <f t="shared" si="679"/>
        <v>1418.2482721127981</v>
      </c>
      <c r="V3501" s="87" cm="1">
        <f t="array" ref="V3501">VLOOKUP($E3501,$AI$118:$AW$122,COLUMN($AW:$AW)-COLUMN($AH:$AH),FALSE)</f>
        <v>0</v>
      </c>
      <c r="W3501" s="87" t="str">
        <f t="shared" si="683"/>
        <v>Domestic</v>
      </c>
      <c r="X3501" s="87" t="str">
        <f t="shared" si="684"/>
        <v>Non-local</v>
      </c>
      <c r="Y3501" s="104"/>
      <c r="Z3501" s="87" t="str">
        <f t="shared" si="680"/>
        <v>USA</v>
      </c>
      <c r="AA3501" s="87" t="str">
        <f t="shared" si="681"/>
        <v>USA</v>
      </c>
      <c r="AB3501" s="82" cm="1">
        <f t="array" ref="AB3501">VLOOKUP(B3501,'GDP per Capita'!$T$2:$V$4235,COLUMN('GDP per Capita'!$V:$V)-COLUMN('GDP per Capita'!$S:$S),FALSE)</f>
        <v>63809.64</v>
      </c>
      <c r="AC3501" s="82">
        <f t="shared" si="685"/>
        <v>63809.64</v>
      </c>
      <c r="AD3501" s="82">
        <f t="shared" si="686"/>
        <v>63809.64</v>
      </c>
      <c r="AE3501" s="88">
        <f t="shared" si="682"/>
        <v>2.2226238419661953E-2</v>
      </c>
    </row>
    <row r="3502" spans="1:31">
      <c r="A3502" s="77" t="s">
        <v>927</v>
      </c>
      <c r="B3502" s="77">
        <v>3501</v>
      </c>
      <c r="C3502" s="77" t="s">
        <v>29</v>
      </c>
      <c r="D3502" s="77" t="s">
        <v>29</v>
      </c>
      <c r="E3502" s="77">
        <v>2017</v>
      </c>
      <c r="F3502" s="77">
        <v>34.147645199999999</v>
      </c>
      <c r="G3502" s="77">
        <v>-118.1444779</v>
      </c>
      <c r="H3502" s="77">
        <v>0</v>
      </c>
      <c r="I3502" s="77" t="s">
        <v>1727</v>
      </c>
      <c r="J3502" s="77">
        <v>30.271128600000001</v>
      </c>
      <c r="K3502" s="77">
        <v>-97.743699500000005</v>
      </c>
      <c r="L3502" s="77">
        <v>3927.0989919559202</v>
      </c>
      <c r="M3502" s="77">
        <v>0.71051672719042702</v>
      </c>
      <c r="N3502" s="77">
        <v>0</v>
      </c>
      <c r="O3502" s="77">
        <v>754.00300645553705</v>
      </c>
      <c r="P3502" s="87" cm="1">
        <f t="array" ref="P3502">IF($X3502="Non-local",VLOOKUP($E3502,$AI$64:$AW$68,COLUMN($AW:$AW)-COLUMN($AH:$AH),FALSE),IF($X3502="Unknown",VLOOKUP($E3502,$AI$71:$AW$75,COLUMN($AW:$AW)-COLUMN($AH:$AH),FALSE),0))</f>
        <v>223.99999999999997</v>
      </c>
      <c r="Q3502" s="87" cm="1">
        <f t="array" ref="Q3502">IF($X3502="Non-local",VLOOKUP($E3502,$AI$40:$AW$44,COLUMN($AW:$AW)-COLUMN($AH:$AH),FALSE),IF($X3502="Unknown",VLOOKUP($E3502,$AI$47:$AW$51,COLUMN($AW:$AW)-COLUMN($AH:$AH),FALSE),0))</f>
        <v>535.71460000000002</v>
      </c>
      <c r="R3502" s="87" cm="1">
        <f t="array" ref="R3502">IF($X3502="Non-local",VLOOKUP($E3502,$AI$88:$AW$92,COLUMN($AW:$AW)-COLUMN($AH:$AH),FALSE),IF($X3502="Unknown",VLOOKUP($E3502,$AI$95:$AW$99,COLUMN($AW:$AW)-COLUMN($AH:$AH),FALSE),0))</f>
        <v>0.13812461483017213</v>
      </c>
      <c r="S3502" s="87" cm="1">
        <f t="array" ref="S3502">VLOOKUP($E3502,$AI$111:$AW$115,COLUMN($AW:$AW)-COLUMN($AH:$AH),FALSE)</f>
        <v>431.69322000000005</v>
      </c>
      <c r="T3502" s="104">
        <f t="shared" si="678"/>
        <v>0.84864134202059915</v>
      </c>
      <c r="U3502" s="104">
        <f t="shared" si="679"/>
        <v>1945.4108264555371</v>
      </c>
      <c r="V3502" s="87" cm="1">
        <f t="array" ref="V3502">VLOOKUP($E3502,$AI$118:$AW$122,COLUMN($AW:$AW)-COLUMN($AH:$AH),FALSE)</f>
        <v>0</v>
      </c>
      <c r="W3502" s="87" t="str">
        <f t="shared" si="683"/>
        <v>Domestic</v>
      </c>
      <c r="X3502" s="87" t="str">
        <f t="shared" si="684"/>
        <v>Non-local</v>
      </c>
      <c r="Y3502" s="104"/>
      <c r="Z3502" s="87" t="str">
        <f t="shared" si="680"/>
        <v>USA</v>
      </c>
      <c r="AA3502" s="87" t="str">
        <f t="shared" si="681"/>
        <v>USA</v>
      </c>
      <c r="AB3502" s="82" cm="1">
        <f t="array" ref="AB3502">VLOOKUP(B3502,'GDP per Capita'!$T$2:$V$4235,COLUMN('GDP per Capita'!$V:$V)-COLUMN('GDP per Capita'!$S:$S),FALSE)</f>
        <v>63809.64</v>
      </c>
      <c r="AC3502" s="82">
        <f t="shared" si="685"/>
        <v>63809.64</v>
      </c>
      <c r="AD3502" s="82">
        <f t="shared" si="686"/>
        <v>63809.64</v>
      </c>
      <c r="AE3502" s="88">
        <f t="shared" si="682"/>
        <v>3.0487726093667619E-2</v>
      </c>
    </row>
    <row r="3503" spans="1:31">
      <c r="A3503" s="77" t="s">
        <v>1725</v>
      </c>
      <c r="B3503" s="77">
        <v>3502</v>
      </c>
      <c r="C3503" s="77" t="s">
        <v>29</v>
      </c>
      <c r="D3503" s="77" t="s">
        <v>29</v>
      </c>
      <c r="E3503" s="77">
        <v>2017</v>
      </c>
      <c r="F3503" s="77">
        <v>45.594411700000002</v>
      </c>
      <c r="G3503" s="77">
        <v>-94.362286800000007</v>
      </c>
      <c r="H3503" s="77">
        <v>0</v>
      </c>
      <c r="I3503" s="77" t="s">
        <v>1727</v>
      </c>
      <c r="J3503" s="77">
        <v>30.271128600000001</v>
      </c>
      <c r="K3503" s="77">
        <v>-97.743699500000005</v>
      </c>
      <c r="L3503" s="77">
        <v>3458.1141846630399</v>
      </c>
      <c r="M3503" s="77">
        <v>0.63585558523419805</v>
      </c>
      <c r="N3503" s="77">
        <v>0</v>
      </c>
      <c r="O3503" s="77">
        <v>663.95792345530299</v>
      </c>
      <c r="P3503" s="87" cm="1">
        <f t="array" ref="P3503">IF($X3503="Non-local",VLOOKUP($E3503,$AI$64:$AW$68,COLUMN($AW:$AW)-COLUMN($AH:$AH),FALSE),IF($X3503="Unknown",VLOOKUP($E3503,$AI$71:$AW$75,COLUMN($AW:$AW)-COLUMN($AH:$AH),FALSE),0))</f>
        <v>223.99999999999997</v>
      </c>
      <c r="Q3503" s="87" cm="1">
        <f t="array" ref="Q3503">IF($X3503="Non-local",VLOOKUP($E3503,$AI$40:$AW$44,COLUMN($AW:$AW)-COLUMN($AH:$AH),FALSE),IF($X3503="Unknown",VLOOKUP($E3503,$AI$47:$AW$51,COLUMN($AW:$AW)-COLUMN($AH:$AH),FALSE),0))</f>
        <v>535.71460000000002</v>
      </c>
      <c r="R3503" s="87" cm="1">
        <f t="array" ref="R3503">IF($X3503="Non-local",VLOOKUP($E3503,$AI$88:$AW$92,COLUMN($AW:$AW)-COLUMN($AH:$AH),FALSE),IF($X3503="Unknown",VLOOKUP($E3503,$AI$95:$AW$99,COLUMN($AW:$AW)-COLUMN($AH:$AH),FALSE),0))</f>
        <v>0.13812461483017213</v>
      </c>
      <c r="S3503" s="87" cm="1">
        <f t="array" ref="S3503">VLOOKUP($E3503,$AI$111:$AW$115,COLUMN($AW:$AW)-COLUMN($AH:$AH),FALSE)</f>
        <v>431.69322000000005</v>
      </c>
      <c r="T3503" s="104">
        <f t="shared" si="678"/>
        <v>0.77398020006437018</v>
      </c>
      <c r="U3503" s="104">
        <f t="shared" si="679"/>
        <v>1855.3657434553031</v>
      </c>
      <c r="V3503" s="87" cm="1">
        <f t="array" ref="V3503">VLOOKUP($E3503,$AI$118:$AW$122,COLUMN($AW:$AW)-COLUMN($AH:$AH),FALSE)</f>
        <v>0</v>
      </c>
      <c r="W3503" s="87" t="str">
        <f t="shared" si="683"/>
        <v>Domestic</v>
      </c>
      <c r="X3503" s="87" t="str">
        <f t="shared" si="684"/>
        <v>Non-local</v>
      </c>
      <c r="Y3503" s="104"/>
      <c r="Z3503" s="87" t="str">
        <f t="shared" si="680"/>
        <v>USA</v>
      </c>
      <c r="AA3503" s="87" t="str">
        <f t="shared" si="681"/>
        <v>USA</v>
      </c>
      <c r="AB3503" s="82" cm="1">
        <f t="array" ref="AB3503">VLOOKUP(B3503,'GDP per Capita'!$T$2:$V$4235,COLUMN('GDP per Capita'!$V:$V)-COLUMN('GDP per Capita'!$S:$S),FALSE)</f>
        <v>63809.64</v>
      </c>
      <c r="AC3503" s="82">
        <f t="shared" si="685"/>
        <v>63809.64</v>
      </c>
      <c r="AD3503" s="82">
        <f t="shared" si="686"/>
        <v>63809.64</v>
      </c>
      <c r="AE3503" s="88">
        <f t="shared" si="682"/>
        <v>2.9076574377402898E-2</v>
      </c>
    </row>
    <row r="3504" spans="1:31">
      <c r="A3504" s="77" t="s">
        <v>886</v>
      </c>
      <c r="B3504" s="77">
        <v>3503</v>
      </c>
      <c r="C3504" s="77" t="s">
        <v>29</v>
      </c>
      <c r="D3504" s="77" t="s">
        <v>29</v>
      </c>
      <c r="E3504" s="77">
        <v>2017</v>
      </c>
      <c r="F3504" s="77">
        <v>39.284749400000003</v>
      </c>
      <c r="G3504" s="77">
        <v>-76.620474639699793</v>
      </c>
      <c r="H3504" s="77">
        <v>0</v>
      </c>
      <c r="I3504" s="77" t="s">
        <v>1727</v>
      </c>
      <c r="J3504" s="77">
        <v>30.271128600000001</v>
      </c>
      <c r="K3504" s="77">
        <v>-97.743699500000005</v>
      </c>
      <c r="L3504" s="77">
        <v>4333.0445921849196</v>
      </c>
      <c r="M3504" s="77">
        <v>0.77514219397292805</v>
      </c>
      <c r="N3504" s="77">
        <v>0</v>
      </c>
      <c r="O3504" s="77">
        <v>519.96535106219005</v>
      </c>
      <c r="P3504" s="87" cm="1">
        <f t="array" ref="P3504">IF($X3504="Non-local",VLOOKUP($E3504,$AI$64:$AW$68,COLUMN($AW:$AW)-COLUMN($AH:$AH),FALSE),IF($X3504="Unknown",VLOOKUP($E3504,$AI$71:$AW$75,COLUMN($AW:$AW)-COLUMN($AH:$AH),FALSE),0))</f>
        <v>223.99999999999997</v>
      </c>
      <c r="Q3504" s="87" cm="1">
        <f t="array" ref="Q3504">IF($X3504="Non-local",VLOOKUP($E3504,$AI$40:$AW$44,COLUMN($AW:$AW)-COLUMN($AH:$AH),FALSE),IF($X3504="Unknown",VLOOKUP($E3504,$AI$47:$AW$51,COLUMN($AW:$AW)-COLUMN($AH:$AH),FALSE),0))</f>
        <v>535.71460000000002</v>
      </c>
      <c r="R3504" s="87" cm="1">
        <f t="array" ref="R3504">IF($X3504="Non-local",VLOOKUP($E3504,$AI$88:$AW$92,COLUMN($AW:$AW)-COLUMN($AH:$AH),FALSE),IF($X3504="Unknown",VLOOKUP($E3504,$AI$95:$AW$99,COLUMN($AW:$AW)-COLUMN($AH:$AH),FALSE),0))</f>
        <v>0.13812461483017213</v>
      </c>
      <c r="S3504" s="87" cm="1">
        <f t="array" ref="S3504">VLOOKUP($E3504,$AI$111:$AW$115,COLUMN($AW:$AW)-COLUMN($AH:$AH),FALSE)</f>
        <v>431.69322000000005</v>
      </c>
      <c r="T3504" s="104">
        <f t="shared" si="678"/>
        <v>0.91326680880310018</v>
      </c>
      <c r="U3504" s="104">
        <f t="shared" si="679"/>
        <v>1711.3731710621901</v>
      </c>
      <c r="V3504" s="87" cm="1">
        <f t="array" ref="V3504">VLOOKUP($E3504,$AI$118:$AW$122,COLUMN($AW:$AW)-COLUMN($AH:$AH),FALSE)</f>
        <v>0</v>
      </c>
      <c r="W3504" s="87" t="str">
        <f t="shared" si="683"/>
        <v>Domestic</v>
      </c>
      <c r="X3504" s="87" t="str">
        <f t="shared" si="684"/>
        <v>Non-local</v>
      </c>
      <c r="Y3504" s="104"/>
      <c r="Z3504" s="87" t="str">
        <f t="shared" si="680"/>
        <v>USA</v>
      </c>
      <c r="AA3504" s="87" t="str">
        <f t="shared" si="681"/>
        <v>USA</v>
      </c>
      <c r="AB3504" s="82" cm="1">
        <f t="array" ref="AB3504">VLOOKUP(B3504,'GDP per Capita'!$T$2:$V$4235,COLUMN('GDP per Capita'!$V:$V)-COLUMN('GDP per Capita'!$S:$S),FALSE)</f>
        <v>63809.64</v>
      </c>
      <c r="AC3504" s="82">
        <f t="shared" si="685"/>
        <v>63809.64</v>
      </c>
      <c r="AD3504" s="82">
        <f t="shared" si="686"/>
        <v>63809.64</v>
      </c>
      <c r="AE3504" s="88">
        <f t="shared" si="682"/>
        <v>2.6819978471312331E-2</v>
      </c>
    </row>
    <row r="3505" spans="1:31">
      <c r="A3505" s="77" t="s">
        <v>1725</v>
      </c>
      <c r="B3505" s="77">
        <v>3504</v>
      </c>
      <c r="C3505" s="77" t="s">
        <v>29</v>
      </c>
      <c r="D3505" s="77" t="s">
        <v>29</v>
      </c>
      <c r="E3505" s="77">
        <v>2017</v>
      </c>
      <c r="F3505" s="77">
        <v>45.594411700000002</v>
      </c>
      <c r="G3505" s="77">
        <v>-94.362286800000007</v>
      </c>
      <c r="H3505" s="77">
        <v>0</v>
      </c>
      <c r="I3505" s="77" t="s">
        <v>1727</v>
      </c>
      <c r="J3505" s="77">
        <v>30.271128600000001</v>
      </c>
      <c r="K3505" s="77">
        <v>-97.743699500000005</v>
      </c>
      <c r="L3505" s="77">
        <v>3458.1141846630399</v>
      </c>
      <c r="M3505" s="77">
        <v>0.63585558523419805</v>
      </c>
      <c r="N3505" s="77">
        <v>0</v>
      </c>
      <c r="O3505" s="77">
        <v>663.95792345530299</v>
      </c>
      <c r="P3505" s="87" cm="1">
        <f t="array" ref="P3505">IF($X3505="Non-local",VLOOKUP($E3505,$AI$64:$AW$68,COLUMN($AW:$AW)-COLUMN($AH:$AH),FALSE),IF($X3505="Unknown",VLOOKUP($E3505,$AI$71:$AW$75,COLUMN($AW:$AW)-COLUMN($AH:$AH),FALSE),0))</f>
        <v>223.99999999999997</v>
      </c>
      <c r="Q3505" s="87" cm="1">
        <f t="array" ref="Q3505">IF($X3505="Non-local",VLOOKUP($E3505,$AI$40:$AW$44,COLUMN($AW:$AW)-COLUMN($AH:$AH),FALSE),IF($X3505="Unknown",VLOOKUP($E3505,$AI$47:$AW$51,COLUMN($AW:$AW)-COLUMN($AH:$AH),FALSE),0))</f>
        <v>535.71460000000002</v>
      </c>
      <c r="R3505" s="87" cm="1">
        <f t="array" ref="R3505">IF($X3505="Non-local",VLOOKUP($E3505,$AI$88:$AW$92,COLUMN($AW:$AW)-COLUMN($AH:$AH),FALSE),IF($X3505="Unknown",VLOOKUP($E3505,$AI$95:$AW$99,COLUMN($AW:$AW)-COLUMN($AH:$AH),FALSE),0))</f>
        <v>0.13812461483017213</v>
      </c>
      <c r="S3505" s="87" cm="1">
        <f t="array" ref="S3505">VLOOKUP($E3505,$AI$111:$AW$115,COLUMN($AW:$AW)-COLUMN($AH:$AH),FALSE)</f>
        <v>431.69322000000005</v>
      </c>
      <c r="T3505" s="104">
        <f t="shared" si="678"/>
        <v>0.77398020006437018</v>
      </c>
      <c r="U3505" s="104">
        <f t="shared" si="679"/>
        <v>1855.3657434553031</v>
      </c>
      <c r="V3505" s="87" cm="1">
        <f t="array" ref="V3505">VLOOKUP($E3505,$AI$118:$AW$122,COLUMN($AW:$AW)-COLUMN($AH:$AH),FALSE)</f>
        <v>0</v>
      </c>
      <c r="W3505" s="87" t="str">
        <f t="shared" si="683"/>
        <v>Domestic</v>
      </c>
      <c r="X3505" s="87" t="str">
        <f t="shared" si="684"/>
        <v>Non-local</v>
      </c>
      <c r="Y3505" s="104"/>
      <c r="Z3505" s="87" t="str">
        <f t="shared" si="680"/>
        <v>USA</v>
      </c>
      <c r="AA3505" s="87" t="str">
        <f t="shared" si="681"/>
        <v>USA</v>
      </c>
      <c r="AB3505" s="82" cm="1">
        <f t="array" ref="AB3505">VLOOKUP(B3505,'GDP per Capita'!$T$2:$V$4235,COLUMN('GDP per Capita'!$V:$V)-COLUMN('GDP per Capita'!$S:$S),FALSE)</f>
        <v>63809.64</v>
      </c>
      <c r="AC3505" s="82">
        <f t="shared" si="685"/>
        <v>63809.64</v>
      </c>
      <c r="AD3505" s="82">
        <f t="shared" si="686"/>
        <v>63809.64</v>
      </c>
      <c r="AE3505" s="88">
        <f t="shared" si="682"/>
        <v>2.9076574377402898E-2</v>
      </c>
    </row>
    <row r="3506" spans="1:31">
      <c r="A3506" s="77" t="s">
        <v>964</v>
      </c>
      <c r="B3506" s="77">
        <v>3505</v>
      </c>
      <c r="C3506" s="77" t="s">
        <v>29</v>
      </c>
      <c r="D3506" s="77" t="s">
        <v>29</v>
      </c>
      <c r="E3506" s="77">
        <v>2017</v>
      </c>
      <c r="F3506" s="77">
        <v>30.271128600000001</v>
      </c>
      <c r="G3506" s="77">
        <v>-97.743699500000005</v>
      </c>
      <c r="H3506" s="77">
        <v>1</v>
      </c>
      <c r="I3506" s="77" t="s">
        <v>1727</v>
      </c>
      <c r="J3506" s="77">
        <v>30.271128600000001</v>
      </c>
      <c r="K3506" s="77">
        <v>-97.743699500000005</v>
      </c>
      <c r="L3506" s="77">
        <v>0</v>
      </c>
      <c r="M3506" s="77">
        <v>0</v>
      </c>
      <c r="N3506" s="77">
        <v>0</v>
      </c>
      <c r="O3506" s="77">
        <v>0</v>
      </c>
      <c r="P3506" s="87" cm="1">
        <f t="array" ref="P3506">IF($X3506="Non-local",VLOOKUP($E3506,$AI$64:$AW$68,COLUMN($AW:$AW)-COLUMN($AH:$AH),FALSE),IF($X3506="Unknown",VLOOKUP($E3506,$AI$71:$AW$75,COLUMN($AW:$AW)-COLUMN($AH:$AH),FALSE),0))</f>
        <v>0</v>
      </c>
      <c r="Q3506" s="87" cm="1">
        <f t="array" ref="Q3506">IF($X3506="Non-local",VLOOKUP($E3506,$AI$40:$AW$44,COLUMN($AW:$AW)-COLUMN($AH:$AH),FALSE),IF($X3506="Unknown",VLOOKUP($E3506,$AI$47:$AW$51,COLUMN($AW:$AW)-COLUMN($AH:$AH),FALSE),0))</f>
        <v>0</v>
      </c>
      <c r="R3506" s="87" cm="1">
        <f t="array" ref="R3506">IF($X3506="Non-local",VLOOKUP($E3506,$AI$88:$AW$92,COLUMN($AW:$AW)-COLUMN($AH:$AH),FALSE),IF($X3506="Unknown",VLOOKUP($E3506,$AI$95:$AW$99,COLUMN($AW:$AW)-COLUMN($AH:$AH),FALSE),0))</f>
        <v>0</v>
      </c>
      <c r="S3506" s="87" cm="1">
        <f t="array" ref="S3506">VLOOKUP($E3506,$AI$111:$AW$115,COLUMN($AW:$AW)-COLUMN($AH:$AH),FALSE)</f>
        <v>431.69322000000005</v>
      </c>
      <c r="T3506" s="104">
        <f t="shared" si="678"/>
        <v>0</v>
      </c>
      <c r="U3506" s="104">
        <f t="shared" si="679"/>
        <v>431.69322000000005</v>
      </c>
      <c r="V3506" s="87" cm="1">
        <f t="array" ref="V3506">VLOOKUP($E3506,$AI$118:$AW$122,COLUMN($AW:$AW)-COLUMN($AH:$AH),FALSE)</f>
        <v>0</v>
      </c>
      <c r="W3506" s="87" t="str">
        <f t="shared" si="683"/>
        <v>Domestic</v>
      </c>
      <c r="X3506" s="87" t="str">
        <f t="shared" si="684"/>
        <v>Local</v>
      </c>
      <c r="Y3506" s="104"/>
      <c r="Z3506" s="87" t="str">
        <f t="shared" si="680"/>
        <v>USA</v>
      </c>
      <c r="AA3506" s="87" t="str">
        <f t="shared" si="681"/>
        <v>USA</v>
      </c>
      <c r="AB3506" s="82" cm="1">
        <f t="array" ref="AB3506">VLOOKUP(B3506,'GDP per Capita'!$T$2:$V$4235,COLUMN('GDP per Capita'!$V:$V)-COLUMN('GDP per Capita'!$S:$S),FALSE)</f>
        <v>63809.64</v>
      </c>
      <c r="AC3506" s="82">
        <f t="shared" si="685"/>
        <v>63809.64</v>
      </c>
      <c r="AD3506" s="82">
        <f t="shared" si="686"/>
        <v>63809.64</v>
      </c>
      <c r="AE3506" s="88">
        <f t="shared" si="682"/>
        <v>6.765329188505061E-3</v>
      </c>
    </row>
    <row r="3507" spans="1:31">
      <c r="A3507" s="77" t="s">
        <v>920</v>
      </c>
      <c r="B3507" s="77">
        <v>3506</v>
      </c>
      <c r="C3507" s="77" t="s">
        <v>29</v>
      </c>
      <c r="D3507" s="77" t="s">
        <v>29</v>
      </c>
      <c r="E3507" s="77">
        <v>2017</v>
      </c>
      <c r="F3507" s="77">
        <v>32.222876499999998</v>
      </c>
      <c r="G3507" s="77">
        <v>-110.9748477</v>
      </c>
      <c r="H3507" s="77">
        <v>0</v>
      </c>
      <c r="I3507" s="77" t="s">
        <v>1727</v>
      </c>
      <c r="J3507" s="77">
        <v>30.271128600000001</v>
      </c>
      <c r="K3507" s="77">
        <v>-97.743699500000005</v>
      </c>
      <c r="L3507" s="77">
        <v>2551.0692470172899</v>
      </c>
      <c r="M3507" s="77">
        <v>0.49848706666160503</v>
      </c>
      <c r="N3507" s="77">
        <v>0</v>
      </c>
      <c r="O3507" s="77">
        <v>489.80529542732</v>
      </c>
      <c r="P3507" s="87" cm="1">
        <f t="array" ref="P3507">IF($X3507="Non-local",VLOOKUP($E3507,$AI$64:$AW$68,COLUMN($AW:$AW)-COLUMN($AH:$AH),FALSE),IF($X3507="Unknown",VLOOKUP($E3507,$AI$71:$AW$75,COLUMN($AW:$AW)-COLUMN($AH:$AH),FALSE),0))</f>
        <v>223.99999999999997</v>
      </c>
      <c r="Q3507" s="87" cm="1">
        <f t="array" ref="Q3507">IF($X3507="Non-local",VLOOKUP($E3507,$AI$40:$AW$44,COLUMN($AW:$AW)-COLUMN($AH:$AH),FALSE),IF($X3507="Unknown",VLOOKUP($E3507,$AI$47:$AW$51,COLUMN($AW:$AW)-COLUMN($AH:$AH),FALSE),0))</f>
        <v>535.71460000000002</v>
      </c>
      <c r="R3507" s="87" cm="1">
        <f t="array" ref="R3507">IF($X3507="Non-local",VLOOKUP($E3507,$AI$88:$AW$92,COLUMN($AW:$AW)-COLUMN($AH:$AH),FALSE),IF($X3507="Unknown",VLOOKUP($E3507,$AI$95:$AW$99,COLUMN($AW:$AW)-COLUMN($AH:$AH),FALSE),0))</f>
        <v>0.13812461483017213</v>
      </c>
      <c r="S3507" s="87" cm="1">
        <f t="array" ref="S3507">VLOOKUP($E3507,$AI$111:$AW$115,COLUMN($AW:$AW)-COLUMN($AH:$AH),FALSE)</f>
        <v>431.69322000000005</v>
      </c>
      <c r="T3507" s="104">
        <f t="shared" si="678"/>
        <v>0.63661168149177716</v>
      </c>
      <c r="U3507" s="104">
        <f t="shared" si="679"/>
        <v>1681.2131154273202</v>
      </c>
      <c r="V3507" s="87" cm="1">
        <f t="array" ref="V3507">VLOOKUP($E3507,$AI$118:$AW$122,COLUMN($AW:$AW)-COLUMN($AH:$AH),FALSE)</f>
        <v>0</v>
      </c>
      <c r="W3507" s="87" t="str">
        <f t="shared" si="683"/>
        <v>Domestic</v>
      </c>
      <c r="X3507" s="87" t="str">
        <f t="shared" si="684"/>
        <v>Non-local</v>
      </c>
      <c r="Y3507" s="104"/>
      <c r="Z3507" s="87" t="str">
        <f t="shared" si="680"/>
        <v>USA</v>
      </c>
      <c r="AA3507" s="87" t="str">
        <f t="shared" si="681"/>
        <v>USA</v>
      </c>
      <c r="AB3507" s="82" cm="1">
        <f t="array" ref="AB3507">VLOOKUP(B3507,'GDP per Capita'!$T$2:$V$4235,COLUMN('GDP per Capita'!$V:$V)-COLUMN('GDP per Capita'!$S:$S),FALSE)</f>
        <v>63809.64</v>
      </c>
      <c r="AC3507" s="82">
        <f t="shared" si="685"/>
        <v>63809.64</v>
      </c>
      <c r="AD3507" s="82">
        <f t="shared" si="686"/>
        <v>63809.64</v>
      </c>
      <c r="AE3507" s="88">
        <f t="shared" si="682"/>
        <v>2.6347321743663187E-2</v>
      </c>
    </row>
    <row r="3508" spans="1:31">
      <c r="A3508" s="77" t="s">
        <v>1614</v>
      </c>
      <c r="B3508" s="77">
        <v>3507</v>
      </c>
      <c r="C3508" s="77" t="s">
        <v>29</v>
      </c>
      <c r="D3508" s="77" t="s">
        <v>29</v>
      </c>
      <c r="E3508" s="77">
        <v>2017</v>
      </c>
      <c r="F3508" s="77">
        <v>30.439369599999999</v>
      </c>
      <c r="G3508" s="77">
        <v>-97.620004299999906</v>
      </c>
      <c r="H3508" s="77">
        <v>1</v>
      </c>
      <c r="I3508" s="77" t="s">
        <v>1727</v>
      </c>
      <c r="J3508" s="77">
        <v>30.271128600000001</v>
      </c>
      <c r="K3508" s="77">
        <v>-97.743699500000005</v>
      </c>
      <c r="L3508" s="77">
        <v>44.309779443002</v>
      </c>
      <c r="M3508" s="77">
        <v>0</v>
      </c>
      <c r="N3508" s="77">
        <v>0</v>
      </c>
      <c r="O3508" s="77">
        <v>0</v>
      </c>
      <c r="P3508" s="87" cm="1">
        <f t="array" ref="P3508">IF($X3508="Non-local",VLOOKUP($E3508,$AI$64:$AW$68,COLUMN($AW:$AW)-COLUMN($AH:$AH),FALSE),IF($X3508="Unknown",VLOOKUP($E3508,$AI$71:$AW$75,COLUMN($AW:$AW)-COLUMN($AH:$AH),FALSE),0))</f>
        <v>0</v>
      </c>
      <c r="Q3508" s="87" cm="1">
        <f t="array" ref="Q3508">IF($X3508="Non-local",VLOOKUP($E3508,$AI$40:$AW$44,COLUMN($AW:$AW)-COLUMN($AH:$AH),FALSE),IF($X3508="Unknown",VLOOKUP($E3508,$AI$47:$AW$51,COLUMN($AW:$AW)-COLUMN($AH:$AH),FALSE),0))</f>
        <v>0</v>
      </c>
      <c r="R3508" s="87" cm="1">
        <f t="array" ref="R3508">IF($X3508="Non-local",VLOOKUP($E3508,$AI$88:$AW$92,COLUMN($AW:$AW)-COLUMN($AH:$AH),FALSE),IF($X3508="Unknown",VLOOKUP($E3508,$AI$95:$AW$99,COLUMN($AW:$AW)-COLUMN($AH:$AH),FALSE),0))</f>
        <v>0</v>
      </c>
      <c r="S3508" s="87" cm="1">
        <f t="array" ref="S3508">VLOOKUP($E3508,$AI$111:$AW$115,COLUMN($AW:$AW)-COLUMN($AH:$AH),FALSE)</f>
        <v>431.69322000000005</v>
      </c>
      <c r="T3508" s="104">
        <f t="shared" si="678"/>
        <v>0</v>
      </c>
      <c r="U3508" s="104">
        <f t="shared" si="679"/>
        <v>431.69322000000005</v>
      </c>
      <c r="V3508" s="87" cm="1">
        <f t="array" ref="V3508">VLOOKUP($E3508,$AI$118:$AW$122,COLUMN($AW:$AW)-COLUMN($AH:$AH),FALSE)</f>
        <v>0</v>
      </c>
      <c r="W3508" s="87" t="str">
        <f t="shared" si="683"/>
        <v>Domestic</v>
      </c>
      <c r="X3508" s="87" t="str">
        <f t="shared" si="684"/>
        <v>Local</v>
      </c>
      <c r="Y3508" s="104"/>
      <c r="Z3508" s="87" t="str">
        <f t="shared" si="680"/>
        <v>USA</v>
      </c>
      <c r="AA3508" s="87" t="str">
        <f t="shared" si="681"/>
        <v>USA</v>
      </c>
      <c r="AB3508" s="82" cm="1">
        <f t="array" ref="AB3508">VLOOKUP(B3508,'GDP per Capita'!$T$2:$V$4235,COLUMN('GDP per Capita'!$V:$V)-COLUMN('GDP per Capita'!$S:$S),FALSE)</f>
        <v>63809.64</v>
      </c>
      <c r="AC3508" s="82">
        <f t="shared" si="685"/>
        <v>63809.64</v>
      </c>
      <c r="AD3508" s="82">
        <f t="shared" si="686"/>
        <v>63809.64</v>
      </c>
      <c r="AE3508" s="88">
        <f t="shared" si="682"/>
        <v>6.765329188505061E-3</v>
      </c>
    </row>
    <row r="3509" spans="1:31">
      <c r="A3509" s="77" t="s">
        <v>1789</v>
      </c>
      <c r="B3509" s="77">
        <v>3508</v>
      </c>
      <c r="C3509" s="77" t="s">
        <v>29</v>
      </c>
      <c r="D3509" s="77" t="s">
        <v>29</v>
      </c>
      <c r="E3509" s="77">
        <v>2016</v>
      </c>
      <c r="F3509" s="77">
        <v>40.858432799999903</v>
      </c>
      <c r="G3509" s="77">
        <v>-74.163755299999906</v>
      </c>
      <c r="H3509" s="77">
        <v>0</v>
      </c>
      <c r="I3509" s="77" t="s">
        <v>1790</v>
      </c>
      <c r="J3509" s="77">
        <v>32.7174209</v>
      </c>
      <c r="K3509" s="77">
        <v>-117.1627714</v>
      </c>
      <c r="L3509" s="77">
        <v>7787.4505640201796</v>
      </c>
      <c r="M3509" s="77">
        <v>1.2590098333978701</v>
      </c>
      <c r="N3509" s="77">
        <v>0</v>
      </c>
      <c r="O3509" s="77">
        <v>934.49406768242204</v>
      </c>
      <c r="P3509" s="87" cm="1">
        <f t="array" ref="P3509">IF($X3509="Non-local",VLOOKUP($E3509,$AI$64:$AW$68,COLUMN($AW:$AW)-COLUMN($AH:$AH),FALSE),IF($X3509="Unknown",VLOOKUP($E3509,$AI$71:$AW$75,COLUMN($AW:$AW)-COLUMN($AH:$AH),FALSE),0))</f>
        <v>264</v>
      </c>
      <c r="Q3509" s="87" cm="1">
        <f t="array" ref="Q3509">IF($X3509="Non-local",VLOOKUP($E3509,$AI$40:$AW$44,COLUMN($AW:$AW)-COLUMN($AH:$AH),FALSE),IF($X3509="Unknown",VLOOKUP($E3509,$AI$47:$AW$51,COLUMN($AW:$AW)-COLUMN($AH:$AH),FALSE),0))</f>
        <v>622.00419999999997</v>
      </c>
      <c r="R3509" s="87" cm="1">
        <f t="array" ref="R3509">IF($X3509="Non-local",VLOOKUP($E3509,$AI$88:$AW$92,COLUMN($AW:$AW)-COLUMN($AH:$AH),FALSE),IF($X3509="Unknown",VLOOKUP($E3509,$AI$95:$AW$99,COLUMN($AW:$AW)-COLUMN($AH:$AH),FALSE),0))</f>
        <v>0.12047560494171299</v>
      </c>
      <c r="S3509" s="87" cm="1">
        <f t="array" ref="S3509">VLOOKUP($E3509,$AI$111:$AW$115,COLUMN($AW:$AW)-COLUMN($AH:$AH),FALSE)</f>
        <v>431.69321999999994</v>
      </c>
      <c r="T3509" s="104">
        <f t="shared" si="678"/>
        <v>1.3794854383395831</v>
      </c>
      <c r="U3509" s="104">
        <f t="shared" si="679"/>
        <v>2252.1914876824221</v>
      </c>
      <c r="V3509" s="87" cm="1">
        <f t="array" ref="V3509">VLOOKUP($E3509,$AI$118:$AW$122,COLUMN($AW:$AW)-COLUMN($AH:$AH),FALSE)</f>
        <v>0</v>
      </c>
      <c r="W3509" s="87" t="str">
        <f t="shared" si="683"/>
        <v>Domestic</v>
      </c>
      <c r="X3509" s="87" t="str">
        <f t="shared" si="684"/>
        <v>Non-local</v>
      </c>
      <c r="Y3509" s="104"/>
      <c r="Z3509" s="87" t="str">
        <f t="shared" si="680"/>
        <v>USA</v>
      </c>
      <c r="AA3509" s="87" t="str">
        <f t="shared" si="681"/>
        <v>USA</v>
      </c>
      <c r="AB3509" s="82" cm="1">
        <f t="array" ref="AB3509">VLOOKUP(B3509,'GDP per Capita'!$T$2:$V$4235,COLUMN('GDP per Capita'!$V:$V)-COLUMN('GDP per Capita'!$S:$S),FALSE)</f>
        <v>63809.64</v>
      </c>
      <c r="AC3509" s="82">
        <f t="shared" si="685"/>
        <v>63809.64</v>
      </c>
      <c r="AD3509" s="82">
        <f t="shared" si="686"/>
        <v>63809.64</v>
      </c>
      <c r="AE3509" s="88">
        <f t="shared" si="682"/>
        <v>3.5295473970428641E-2</v>
      </c>
    </row>
    <row r="3510" spans="1:31">
      <c r="A3510" s="77" t="s">
        <v>34</v>
      </c>
      <c r="B3510" s="77">
        <v>3509</v>
      </c>
      <c r="C3510" s="77" t="s">
        <v>34</v>
      </c>
      <c r="D3510" s="77" t="s">
        <v>34</v>
      </c>
      <c r="E3510" s="77">
        <v>2016</v>
      </c>
      <c r="F3510" s="77">
        <v>0</v>
      </c>
      <c r="G3510" s="77">
        <v>0</v>
      </c>
      <c r="H3510" s="77">
        <v>0</v>
      </c>
      <c r="I3510" s="77" t="s">
        <v>1790</v>
      </c>
      <c r="J3510" s="77">
        <v>32.7174209</v>
      </c>
      <c r="K3510" s="77">
        <v>-117.1627714</v>
      </c>
      <c r="L3510" s="77">
        <v>4530.2325601502498</v>
      </c>
      <c r="M3510" s="77">
        <v>0.78821066689183295</v>
      </c>
      <c r="N3510" s="77">
        <v>1</v>
      </c>
      <c r="O3510" s="77">
        <v>543.62790721803003</v>
      </c>
      <c r="P3510" s="87" cm="1">
        <f t="array" ref="P3510">IF($X3510="Non-local",VLOOKUP($E3510,$AI$64:$AW$68,COLUMN($AW:$AW)-COLUMN($AH:$AH),FALSE),IF($X3510="Unknown",VLOOKUP($E3510,$AI$71:$AW$75,COLUMN($AW:$AW)-COLUMN($AH:$AH),FALSE),0))</f>
        <v>240.54216867469879</v>
      </c>
      <c r="Q3510" s="87" cm="1">
        <f t="array" ref="Q3510">IF($X3510="Non-local",VLOOKUP($E3510,$AI$40:$AW$44,COLUMN($AW:$AW)-COLUMN($AH:$AH),FALSE),IF($X3510="Unknown",VLOOKUP($E3510,$AI$47:$AW$51,COLUMN($AW:$AW)-COLUMN($AH:$AH),FALSE),0))</f>
        <v>566.73575451807233</v>
      </c>
      <c r="R3510" s="87" cm="1">
        <f t="array" ref="R3510">IF($X3510="Non-local",VLOOKUP($E3510,$AI$88:$AW$92,COLUMN($AW:$AW)-COLUMN($AH:$AH),FALSE),IF($X3510="Unknown",VLOOKUP($E3510,$AI$95:$AW$99,COLUMN($AW:$AW)-COLUMN($AH:$AH),FALSE),0))</f>
        <v>0.10977069426165115</v>
      </c>
      <c r="S3510" s="87" cm="1">
        <f t="array" ref="S3510">VLOOKUP($E3510,$AI$111:$AW$115,COLUMN($AW:$AW)-COLUMN($AH:$AH),FALSE)</f>
        <v>431.69321999999994</v>
      </c>
      <c r="T3510" s="104">
        <f t="shared" si="678"/>
        <v>0.89798136115348415</v>
      </c>
      <c r="U3510" s="104">
        <f t="shared" si="679"/>
        <v>1782.5990504108011</v>
      </c>
      <c r="V3510" s="87" cm="1">
        <f t="array" ref="V3510">VLOOKUP($E3510,$AI$118:$AW$122,COLUMN($AW:$AW)-COLUMN($AH:$AH),FALSE)</f>
        <v>0</v>
      </c>
      <c r="W3510" s="87" t="str">
        <f t="shared" si="683"/>
        <v>Unknown</v>
      </c>
      <c r="X3510" s="87" t="str">
        <f t="shared" si="684"/>
        <v>Unknown</v>
      </c>
      <c r="Y3510" s="104"/>
      <c r="Z3510" s="87" t="str">
        <f t="shared" si="680"/>
        <v>Unknown</v>
      </c>
      <c r="AA3510" s="87" t="str">
        <f t="shared" si="681"/>
        <v>Unknown</v>
      </c>
      <c r="AB3510" s="82" t="e" cm="1">
        <f t="array" ref="AB3510">VLOOKUP(B3510,'GDP per Capita'!$T$2:$V$4235,COLUMN('GDP per Capita'!$V:$V)-COLUMN('GDP per Capita'!$S:$S),FALSE)</f>
        <v>#N/A</v>
      </c>
      <c r="AC3510" s="82" t="str">
        <f t="shared" si="685"/>
        <v/>
      </c>
      <c r="AD3510" s="82">
        <f t="shared" si="686"/>
        <v>61228.93767638311</v>
      </c>
      <c r="AE3510" s="88">
        <f t="shared" si="682"/>
        <v>2.911366941939245E-2</v>
      </c>
    </row>
    <row r="3511" spans="1:31">
      <c r="A3511" s="77" t="s">
        <v>34</v>
      </c>
      <c r="B3511" s="77">
        <v>3510</v>
      </c>
      <c r="C3511" s="77" t="s">
        <v>34</v>
      </c>
      <c r="D3511" s="77" t="s">
        <v>34</v>
      </c>
      <c r="E3511" s="77">
        <v>2016</v>
      </c>
      <c r="F3511" s="77">
        <v>0</v>
      </c>
      <c r="G3511" s="77">
        <v>0</v>
      </c>
      <c r="H3511" s="77">
        <v>0</v>
      </c>
      <c r="I3511" s="77" t="s">
        <v>1790</v>
      </c>
      <c r="J3511" s="77">
        <v>32.7174209</v>
      </c>
      <c r="K3511" s="77">
        <v>-117.1627714</v>
      </c>
      <c r="L3511" s="77">
        <v>4530.2325601502498</v>
      </c>
      <c r="M3511" s="77">
        <v>0.78821066689183295</v>
      </c>
      <c r="N3511" s="77">
        <v>1</v>
      </c>
      <c r="O3511" s="77">
        <v>543.62790721803003</v>
      </c>
      <c r="P3511" s="87" cm="1">
        <f t="array" ref="P3511">IF($X3511="Non-local",VLOOKUP($E3511,$AI$64:$AW$68,COLUMN($AW:$AW)-COLUMN($AH:$AH),FALSE),IF($X3511="Unknown",VLOOKUP($E3511,$AI$71:$AW$75,COLUMN($AW:$AW)-COLUMN($AH:$AH),FALSE),0))</f>
        <v>240.54216867469879</v>
      </c>
      <c r="Q3511" s="87" cm="1">
        <f t="array" ref="Q3511">IF($X3511="Non-local",VLOOKUP($E3511,$AI$40:$AW$44,COLUMN($AW:$AW)-COLUMN($AH:$AH),FALSE),IF($X3511="Unknown",VLOOKUP($E3511,$AI$47:$AW$51,COLUMN($AW:$AW)-COLUMN($AH:$AH),FALSE),0))</f>
        <v>566.73575451807233</v>
      </c>
      <c r="R3511" s="87" cm="1">
        <f t="array" ref="R3511">IF($X3511="Non-local",VLOOKUP($E3511,$AI$88:$AW$92,COLUMN($AW:$AW)-COLUMN($AH:$AH),FALSE),IF($X3511="Unknown",VLOOKUP($E3511,$AI$95:$AW$99,COLUMN($AW:$AW)-COLUMN($AH:$AH),FALSE),0))</f>
        <v>0.10977069426165115</v>
      </c>
      <c r="S3511" s="87" cm="1">
        <f t="array" ref="S3511">VLOOKUP($E3511,$AI$111:$AW$115,COLUMN($AW:$AW)-COLUMN($AH:$AH),FALSE)</f>
        <v>431.69321999999994</v>
      </c>
      <c r="T3511" s="104">
        <f t="shared" si="678"/>
        <v>0.89798136115348415</v>
      </c>
      <c r="U3511" s="104">
        <f t="shared" si="679"/>
        <v>1782.5990504108011</v>
      </c>
      <c r="V3511" s="87" cm="1">
        <f t="array" ref="V3511">VLOOKUP($E3511,$AI$118:$AW$122,COLUMN($AW:$AW)-COLUMN($AH:$AH),FALSE)</f>
        <v>0</v>
      </c>
      <c r="W3511" s="87" t="str">
        <f t="shared" si="683"/>
        <v>Unknown</v>
      </c>
      <c r="X3511" s="87" t="str">
        <f t="shared" si="684"/>
        <v>Unknown</v>
      </c>
      <c r="Y3511" s="104"/>
      <c r="Z3511" s="87" t="str">
        <f t="shared" si="680"/>
        <v>Unknown</v>
      </c>
      <c r="AA3511" s="87" t="str">
        <f t="shared" si="681"/>
        <v>Unknown</v>
      </c>
      <c r="AB3511" s="82" t="e" cm="1">
        <f t="array" ref="AB3511">VLOOKUP(B3511,'GDP per Capita'!$T$2:$V$4235,COLUMN('GDP per Capita'!$V:$V)-COLUMN('GDP per Capita'!$S:$S),FALSE)</f>
        <v>#N/A</v>
      </c>
      <c r="AC3511" s="82" t="str">
        <f t="shared" si="685"/>
        <v/>
      </c>
      <c r="AD3511" s="82">
        <f t="shared" si="686"/>
        <v>61228.93767638311</v>
      </c>
      <c r="AE3511" s="88">
        <f t="shared" si="682"/>
        <v>2.911366941939245E-2</v>
      </c>
    </row>
    <row r="3512" spans="1:31">
      <c r="A3512" s="77" t="s">
        <v>34</v>
      </c>
      <c r="B3512" s="77">
        <v>3511</v>
      </c>
      <c r="C3512" s="77" t="s">
        <v>34</v>
      </c>
      <c r="D3512" s="77" t="s">
        <v>34</v>
      </c>
      <c r="E3512" s="77">
        <v>2016</v>
      </c>
      <c r="F3512" s="77">
        <v>0</v>
      </c>
      <c r="G3512" s="77">
        <v>0</v>
      </c>
      <c r="H3512" s="77">
        <v>0</v>
      </c>
      <c r="I3512" s="77" t="s">
        <v>1790</v>
      </c>
      <c r="J3512" s="77">
        <v>32.7174209</v>
      </c>
      <c r="K3512" s="77">
        <v>-117.1627714</v>
      </c>
      <c r="L3512" s="77">
        <v>4530.2325601502498</v>
      </c>
      <c r="M3512" s="77">
        <v>0.78821066689183295</v>
      </c>
      <c r="N3512" s="77">
        <v>1</v>
      </c>
      <c r="O3512" s="77">
        <v>543.62790721803003</v>
      </c>
      <c r="P3512" s="87" cm="1">
        <f t="array" ref="P3512">IF($X3512="Non-local",VLOOKUP($E3512,$AI$64:$AW$68,COLUMN($AW:$AW)-COLUMN($AH:$AH),FALSE),IF($X3512="Unknown",VLOOKUP($E3512,$AI$71:$AW$75,COLUMN($AW:$AW)-COLUMN($AH:$AH),FALSE),0))</f>
        <v>240.54216867469879</v>
      </c>
      <c r="Q3512" s="87" cm="1">
        <f t="array" ref="Q3512">IF($X3512="Non-local",VLOOKUP($E3512,$AI$40:$AW$44,COLUMN($AW:$AW)-COLUMN($AH:$AH),FALSE),IF($X3512="Unknown",VLOOKUP($E3512,$AI$47:$AW$51,COLUMN($AW:$AW)-COLUMN($AH:$AH),FALSE),0))</f>
        <v>566.73575451807233</v>
      </c>
      <c r="R3512" s="87" cm="1">
        <f t="array" ref="R3512">IF($X3512="Non-local",VLOOKUP($E3512,$AI$88:$AW$92,COLUMN($AW:$AW)-COLUMN($AH:$AH),FALSE),IF($X3512="Unknown",VLOOKUP($E3512,$AI$95:$AW$99,COLUMN($AW:$AW)-COLUMN($AH:$AH),FALSE),0))</f>
        <v>0.10977069426165115</v>
      </c>
      <c r="S3512" s="87" cm="1">
        <f t="array" ref="S3512">VLOOKUP($E3512,$AI$111:$AW$115,COLUMN($AW:$AW)-COLUMN($AH:$AH),FALSE)</f>
        <v>431.69321999999994</v>
      </c>
      <c r="T3512" s="104">
        <f t="shared" si="678"/>
        <v>0.89798136115348415</v>
      </c>
      <c r="U3512" s="104">
        <f t="shared" si="679"/>
        <v>1782.5990504108011</v>
      </c>
      <c r="V3512" s="87" cm="1">
        <f t="array" ref="V3512">VLOOKUP($E3512,$AI$118:$AW$122,COLUMN($AW:$AW)-COLUMN($AH:$AH),FALSE)</f>
        <v>0</v>
      </c>
      <c r="W3512" s="87" t="str">
        <f t="shared" si="683"/>
        <v>Unknown</v>
      </c>
      <c r="X3512" s="87" t="str">
        <f t="shared" si="684"/>
        <v>Unknown</v>
      </c>
      <c r="Y3512" s="104"/>
      <c r="Z3512" s="87" t="str">
        <f t="shared" si="680"/>
        <v>Unknown</v>
      </c>
      <c r="AA3512" s="87" t="str">
        <f t="shared" si="681"/>
        <v>Unknown</v>
      </c>
      <c r="AB3512" s="82" t="e" cm="1">
        <f t="array" ref="AB3512">VLOOKUP(B3512,'GDP per Capita'!$T$2:$V$4235,COLUMN('GDP per Capita'!$V:$V)-COLUMN('GDP per Capita'!$S:$S),FALSE)</f>
        <v>#N/A</v>
      </c>
      <c r="AC3512" s="82" t="str">
        <f t="shared" si="685"/>
        <v/>
      </c>
      <c r="AD3512" s="82">
        <f t="shared" si="686"/>
        <v>61228.93767638311</v>
      </c>
      <c r="AE3512" s="88">
        <f t="shared" si="682"/>
        <v>2.911366941939245E-2</v>
      </c>
    </row>
    <row r="3513" spans="1:31">
      <c r="A3513" s="77" t="s">
        <v>34</v>
      </c>
      <c r="B3513" s="77">
        <v>3512</v>
      </c>
      <c r="C3513" s="77" t="s">
        <v>34</v>
      </c>
      <c r="D3513" s="77" t="s">
        <v>34</v>
      </c>
      <c r="E3513" s="77">
        <v>2016</v>
      </c>
      <c r="F3513" s="77">
        <v>0</v>
      </c>
      <c r="G3513" s="77">
        <v>0</v>
      </c>
      <c r="H3513" s="77">
        <v>0</v>
      </c>
      <c r="I3513" s="77" t="s">
        <v>1790</v>
      </c>
      <c r="J3513" s="77">
        <v>32.7174209</v>
      </c>
      <c r="K3513" s="77">
        <v>-117.1627714</v>
      </c>
      <c r="L3513" s="77">
        <v>4530.2325601502498</v>
      </c>
      <c r="M3513" s="77">
        <v>0.78821066689183295</v>
      </c>
      <c r="N3513" s="77">
        <v>1</v>
      </c>
      <c r="O3513" s="77">
        <v>543.62790721803003</v>
      </c>
      <c r="P3513" s="87" cm="1">
        <f t="array" ref="P3513">IF($X3513="Non-local",VLOOKUP($E3513,$AI$64:$AW$68,COLUMN($AW:$AW)-COLUMN($AH:$AH),FALSE),IF($X3513="Unknown",VLOOKUP($E3513,$AI$71:$AW$75,COLUMN($AW:$AW)-COLUMN($AH:$AH),FALSE),0))</f>
        <v>240.54216867469879</v>
      </c>
      <c r="Q3513" s="87" cm="1">
        <f t="array" ref="Q3513">IF($X3513="Non-local",VLOOKUP($E3513,$AI$40:$AW$44,COLUMN($AW:$AW)-COLUMN($AH:$AH),FALSE),IF($X3513="Unknown",VLOOKUP($E3513,$AI$47:$AW$51,COLUMN($AW:$AW)-COLUMN($AH:$AH),FALSE),0))</f>
        <v>566.73575451807233</v>
      </c>
      <c r="R3513" s="87" cm="1">
        <f t="array" ref="R3513">IF($X3513="Non-local",VLOOKUP($E3513,$AI$88:$AW$92,COLUMN($AW:$AW)-COLUMN($AH:$AH),FALSE),IF($X3513="Unknown",VLOOKUP($E3513,$AI$95:$AW$99,COLUMN($AW:$AW)-COLUMN($AH:$AH),FALSE),0))</f>
        <v>0.10977069426165115</v>
      </c>
      <c r="S3513" s="87" cm="1">
        <f t="array" ref="S3513">VLOOKUP($E3513,$AI$111:$AW$115,COLUMN($AW:$AW)-COLUMN($AH:$AH),FALSE)</f>
        <v>431.69321999999994</v>
      </c>
      <c r="T3513" s="104">
        <f t="shared" si="678"/>
        <v>0.89798136115348415</v>
      </c>
      <c r="U3513" s="104">
        <f t="shared" si="679"/>
        <v>1782.5990504108011</v>
      </c>
      <c r="V3513" s="87" cm="1">
        <f t="array" ref="V3513">VLOOKUP($E3513,$AI$118:$AW$122,COLUMN($AW:$AW)-COLUMN($AH:$AH),FALSE)</f>
        <v>0</v>
      </c>
      <c r="W3513" s="87" t="str">
        <f t="shared" si="683"/>
        <v>Unknown</v>
      </c>
      <c r="X3513" s="87" t="str">
        <f t="shared" si="684"/>
        <v>Unknown</v>
      </c>
      <c r="Y3513" s="104"/>
      <c r="Z3513" s="87" t="str">
        <f t="shared" si="680"/>
        <v>Unknown</v>
      </c>
      <c r="AA3513" s="87" t="str">
        <f t="shared" si="681"/>
        <v>Unknown</v>
      </c>
      <c r="AB3513" s="82" t="e" cm="1">
        <f t="array" ref="AB3513">VLOOKUP(B3513,'GDP per Capita'!$T$2:$V$4235,COLUMN('GDP per Capita'!$V:$V)-COLUMN('GDP per Capita'!$S:$S),FALSE)</f>
        <v>#N/A</v>
      </c>
      <c r="AC3513" s="82" t="str">
        <f t="shared" si="685"/>
        <v/>
      </c>
      <c r="AD3513" s="82">
        <f t="shared" si="686"/>
        <v>61228.93767638311</v>
      </c>
      <c r="AE3513" s="88">
        <f t="shared" si="682"/>
        <v>2.911366941939245E-2</v>
      </c>
    </row>
    <row r="3514" spans="1:31">
      <c r="A3514" s="77" t="s">
        <v>34</v>
      </c>
      <c r="B3514" s="77">
        <v>3513</v>
      </c>
      <c r="C3514" s="77" t="s">
        <v>34</v>
      </c>
      <c r="D3514" s="77" t="s">
        <v>34</v>
      </c>
      <c r="E3514" s="77">
        <v>2016</v>
      </c>
      <c r="F3514" s="77">
        <v>0</v>
      </c>
      <c r="G3514" s="77">
        <v>0</v>
      </c>
      <c r="H3514" s="77">
        <v>0</v>
      </c>
      <c r="I3514" s="77" t="s">
        <v>1790</v>
      </c>
      <c r="J3514" s="77">
        <v>32.7174209</v>
      </c>
      <c r="K3514" s="77">
        <v>-117.1627714</v>
      </c>
      <c r="L3514" s="77">
        <v>4530.2325601502498</v>
      </c>
      <c r="M3514" s="77">
        <v>0.78821066689183295</v>
      </c>
      <c r="N3514" s="77">
        <v>1</v>
      </c>
      <c r="O3514" s="77">
        <v>543.62790721803003</v>
      </c>
      <c r="P3514" s="87" cm="1">
        <f t="array" ref="P3514">IF($X3514="Non-local",VLOOKUP($E3514,$AI$64:$AW$68,COLUMN($AW:$AW)-COLUMN($AH:$AH),FALSE),IF($X3514="Unknown",VLOOKUP($E3514,$AI$71:$AW$75,COLUMN($AW:$AW)-COLUMN($AH:$AH),FALSE),0))</f>
        <v>240.54216867469879</v>
      </c>
      <c r="Q3514" s="87" cm="1">
        <f t="array" ref="Q3514">IF($X3514="Non-local",VLOOKUP($E3514,$AI$40:$AW$44,COLUMN($AW:$AW)-COLUMN($AH:$AH),FALSE),IF($X3514="Unknown",VLOOKUP($E3514,$AI$47:$AW$51,COLUMN($AW:$AW)-COLUMN($AH:$AH),FALSE),0))</f>
        <v>566.73575451807233</v>
      </c>
      <c r="R3514" s="87" cm="1">
        <f t="array" ref="R3514">IF($X3514="Non-local",VLOOKUP($E3514,$AI$88:$AW$92,COLUMN($AW:$AW)-COLUMN($AH:$AH),FALSE),IF($X3514="Unknown",VLOOKUP($E3514,$AI$95:$AW$99,COLUMN($AW:$AW)-COLUMN($AH:$AH),FALSE),0))</f>
        <v>0.10977069426165115</v>
      </c>
      <c r="S3514" s="87" cm="1">
        <f t="array" ref="S3514">VLOOKUP($E3514,$AI$111:$AW$115,COLUMN($AW:$AW)-COLUMN($AH:$AH),FALSE)</f>
        <v>431.69321999999994</v>
      </c>
      <c r="T3514" s="104">
        <f t="shared" si="678"/>
        <v>0.89798136115348415</v>
      </c>
      <c r="U3514" s="104">
        <f t="shared" si="679"/>
        <v>1782.5990504108011</v>
      </c>
      <c r="V3514" s="87" cm="1">
        <f t="array" ref="V3514">VLOOKUP($E3514,$AI$118:$AW$122,COLUMN($AW:$AW)-COLUMN($AH:$AH),FALSE)</f>
        <v>0</v>
      </c>
      <c r="W3514" s="87" t="str">
        <f t="shared" si="683"/>
        <v>Unknown</v>
      </c>
      <c r="X3514" s="87" t="str">
        <f t="shared" si="684"/>
        <v>Unknown</v>
      </c>
      <c r="Y3514" s="104"/>
      <c r="Z3514" s="87" t="str">
        <f t="shared" si="680"/>
        <v>Unknown</v>
      </c>
      <c r="AA3514" s="87" t="str">
        <f t="shared" si="681"/>
        <v>Unknown</v>
      </c>
      <c r="AB3514" s="82" t="e" cm="1">
        <f t="array" ref="AB3514">VLOOKUP(B3514,'GDP per Capita'!$T$2:$V$4235,COLUMN('GDP per Capita'!$V:$V)-COLUMN('GDP per Capita'!$S:$S),FALSE)</f>
        <v>#N/A</v>
      </c>
      <c r="AC3514" s="82" t="str">
        <f t="shared" si="685"/>
        <v/>
      </c>
      <c r="AD3514" s="82">
        <f t="shared" si="686"/>
        <v>61228.93767638311</v>
      </c>
      <c r="AE3514" s="88">
        <f t="shared" si="682"/>
        <v>2.911366941939245E-2</v>
      </c>
    </row>
    <row r="3515" spans="1:31">
      <c r="A3515" s="77" t="s">
        <v>34</v>
      </c>
      <c r="B3515" s="77">
        <v>3514</v>
      </c>
      <c r="C3515" s="77" t="s">
        <v>34</v>
      </c>
      <c r="D3515" s="77" t="s">
        <v>34</v>
      </c>
      <c r="E3515" s="77">
        <v>2016</v>
      </c>
      <c r="F3515" s="77">
        <v>0</v>
      </c>
      <c r="G3515" s="77">
        <v>0</v>
      </c>
      <c r="H3515" s="77">
        <v>0</v>
      </c>
      <c r="I3515" s="77" t="s">
        <v>1790</v>
      </c>
      <c r="J3515" s="77">
        <v>32.7174209</v>
      </c>
      <c r="K3515" s="77">
        <v>-117.1627714</v>
      </c>
      <c r="L3515" s="77">
        <v>4530.2325601502498</v>
      </c>
      <c r="M3515" s="77">
        <v>0.78821066689183295</v>
      </c>
      <c r="N3515" s="77">
        <v>1</v>
      </c>
      <c r="O3515" s="77">
        <v>543.62790721803003</v>
      </c>
      <c r="P3515" s="87" cm="1">
        <f t="array" ref="P3515">IF($X3515="Non-local",VLOOKUP($E3515,$AI$64:$AW$68,COLUMN($AW:$AW)-COLUMN($AH:$AH),FALSE),IF($X3515="Unknown",VLOOKUP($E3515,$AI$71:$AW$75,COLUMN($AW:$AW)-COLUMN($AH:$AH),FALSE),0))</f>
        <v>240.54216867469879</v>
      </c>
      <c r="Q3515" s="87" cm="1">
        <f t="array" ref="Q3515">IF($X3515="Non-local",VLOOKUP($E3515,$AI$40:$AW$44,COLUMN($AW:$AW)-COLUMN($AH:$AH),FALSE),IF($X3515="Unknown",VLOOKUP($E3515,$AI$47:$AW$51,COLUMN($AW:$AW)-COLUMN($AH:$AH),FALSE),0))</f>
        <v>566.73575451807233</v>
      </c>
      <c r="R3515" s="87" cm="1">
        <f t="array" ref="R3515">IF($X3515="Non-local",VLOOKUP($E3515,$AI$88:$AW$92,COLUMN($AW:$AW)-COLUMN($AH:$AH),FALSE),IF($X3515="Unknown",VLOOKUP($E3515,$AI$95:$AW$99,COLUMN($AW:$AW)-COLUMN($AH:$AH),FALSE),0))</f>
        <v>0.10977069426165115</v>
      </c>
      <c r="S3515" s="87" cm="1">
        <f t="array" ref="S3515">VLOOKUP($E3515,$AI$111:$AW$115,COLUMN($AW:$AW)-COLUMN($AH:$AH),FALSE)</f>
        <v>431.69321999999994</v>
      </c>
      <c r="T3515" s="104">
        <f t="shared" si="678"/>
        <v>0.89798136115348415</v>
      </c>
      <c r="U3515" s="104">
        <f t="shared" si="679"/>
        <v>1782.5990504108011</v>
      </c>
      <c r="V3515" s="87" cm="1">
        <f t="array" ref="V3515">VLOOKUP($E3515,$AI$118:$AW$122,COLUMN($AW:$AW)-COLUMN($AH:$AH),FALSE)</f>
        <v>0</v>
      </c>
      <c r="W3515" s="87" t="str">
        <f t="shared" si="683"/>
        <v>Unknown</v>
      </c>
      <c r="X3515" s="87" t="str">
        <f t="shared" si="684"/>
        <v>Unknown</v>
      </c>
      <c r="Y3515" s="104"/>
      <c r="Z3515" s="87" t="str">
        <f t="shared" si="680"/>
        <v>Unknown</v>
      </c>
      <c r="AA3515" s="87" t="str">
        <f t="shared" si="681"/>
        <v>Unknown</v>
      </c>
      <c r="AB3515" s="82" t="e" cm="1">
        <f t="array" ref="AB3515">VLOOKUP(B3515,'GDP per Capita'!$T$2:$V$4235,COLUMN('GDP per Capita'!$V:$V)-COLUMN('GDP per Capita'!$S:$S),FALSE)</f>
        <v>#N/A</v>
      </c>
      <c r="AC3515" s="82" t="str">
        <f t="shared" si="685"/>
        <v/>
      </c>
      <c r="AD3515" s="82">
        <f t="shared" si="686"/>
        <v>61228.93767638311</v>
      </c>
      <c r="AE3515" s="88">
        <f t="shared" si="682"/>
        <v>2.911366941939245E-2</v>
      </c>
    </row>
    <row r="3516" spans="1:31">
      <c r="A3516" s="77" t="s">
        <v>1791</v>
      </c>
      <c r="B3516" s="77">
        <v>3515</v>
      </c>
      <c r="C3516" s="77" t="s">
        <v>29</v>
      </c>
      <c r="D3516" s="77" t="s">
        <v>29</v>
      </c>
      <c r="E3516" s="77">
        <v>2016</v>
      </c>
      <c r="F3516" s="77">
        <v>34.067616899999997</v>
      </c>
      <c r="G3516" s="77">
        <v>-118.08797629999999</v>
      </c>
      <c r="H3516" s="77">
        <v>0</v>
      </c>
      <c r="I3516" s="77" t="s">
        <v>1790</v>
      </c>
      <c r="J3516" s="77">
        <v>32.7174209</v>
      </c>
      <c r="K3516" s="77">
        <v>-117.1627714</v>
      </c>
      <c r="L3516" s="77">
        <v>345.93463720964002</v>
      </c>
      <c r="M3516" s="77">
        <v>0.20731056243107099</v>
      </c>
      <c r="N3516" s="77">
        <v>0</v>
      </c>
      <c r="O3516" s="77">
        <v>66.419450344250905</v>
      </c>
      <c r="P3516" s="87" cm="1">
        <f t="array" ref="P3516">IF($X3516="Non-local",VLOOKUP($E3516,$AI$64:$AW$68,COLUMN($AW:$AW)-COLUMN($AH:$AH),FALSE),IF($X3516="Unknown",VLOOKUP($E3516,$AI$71:$AW$75,COLUMN($AW:$AW)-COLUMN($AH:$AH),FALSE),0))</f>
        <v>264</v>
      </c>
      <c r="Q3516" s="87" cm="1">
        <f t="array" ref="Q3516">IF($X3516="Non-local",VLOOKUP($E3516,$AI$40:$AW$44,COLUMN($AW:$AW)-COLUMN($AH:$AH),FALSE),IF($X3516="Unknown",VLOOKUP($E3516,$AI$47:$AW$51,COLUMN($AW:$AW)-COLUMN($AH:$AH),FALSE),0))</f>
        <v>622.00419999999997</v>
      </c>
      <c r="R3516" s="87" cm="1">
        <f t="array" ref="R3516">IF($X3516="Non-local",VLOOKUP($E3516,$AI$88:$AW$92,COLUMN($AW:$AW)-COLUMN($AH:$AH),FALSE),IF($X3516="Unknown",VLOOKUP($E3516,$AI$95:$AW$99,COLUMN($AW:$AW)-COLUMN($AH:$AH),FALSE),0))</f>
        <v>0.12047560494171299</v>
      </c>
      <c r="S3516" s="87" cm="1">
        <f t="array" ref="S3516">VLOOKUP($E3516,$AI$111:$AW$115,COLUMN($AW:$AW)-COLUMN($AH:$AH),FALSE)</f>
        <v>431.69321999999994</v>
      </c>
      <c r="T3516" s="104">
        <f t="shared" si="678"/>
        <v>0.32778616737278399</v>
      </c>
      <c r="U3516" s="104">
        <f t="shared" si="679"/>
        <v>1384.1168703442509</v>
      </c>
      <c r="V3516" s="87" cm="1">
        <f t="array" ref="V3516">VLOOKUP($E3516,$AI$118:$AW$122,COLUMN($AW:$AW)-COLUMN($AH:$AH),FALSE)</f>
        <v>0</v>
      </c>
      <c r="W3516" s="87" t="str">
        <f t="shared" si="683"/>
        <v>Domestic</v>
      </c>
      <c r="X3516" s="87" t="str">
        <f t="shared" si="684"/>
        <v>Non-local</v>
      </c>
      <c r="Y3516" s="104"/>
      <c r="Z3516" s="87" t="str">
        <f t="shared" si="680"/>
        <v>USA</v>
      </c>
      <c r="AA3516" s="87" t="str">
        <f t="shared" si="681"/>
        <v>USA</v>
      </c>
      <c r="AB3516" s="82" cm="1">
        <f t="array" ref="AB3516">VLOOKUP(B3516,'GDP per Capita'!$T$2:$V$4235,COLUMN('GDP per Capita'!$V:$V)-COLUMN('GDP per Capita'!$S:$S),FALSE)</f>
        <v>63809.64</v>
      </c>
      <c r="AC3516" s="82">
        <f t="shared" si="685"/>
        <v>63809.64</v>
      </c>
      <c r="AD3516" s="82">
        <f t="shared" si="686"/>
        <v>63809.64</v>
      </c>
      <c r="AE3516" s="88">
        <f t="shared" si="682"/>
        <v>2.169134429130537E-2</v>
      </c>
    </row>
    <row r="3517" spans="1:31">
      <c r="A3517" s="77" t="s">
        <v>34</v>
      </c>
      <c r="B3517" s="77">
        <v>3516</v>
      </c>
      <c r="C3517" s="77" t="s">
        <v>34</v>
      </c>
      <c r="D3517" s="77" t="s">
        <v>34</v>
      </c>
      <c r="E3517" s="77">
        <v>2016</v>
      </c>
      <c r="F3517" s="77">
        <v>0</v>
      </c>
      <c r="G3517" s="77">
        <v>0</v>
      </c>
      <c r="H3517" s="77">
        <v>0</v>
      </c>
      <c r="I3517" s="77" t="s">
        <v>1790</v>
      </c>
      <c r="J3517" s="77">
        <v>32.7174209</v>
      </c>
      <c r="K3517" s="77">
        <v>-117.1627714</v>
      </c>
      <c r="L3517" s="77">
        <v>4530.2325601502498</v>
      </c>
      <c r="M3517" s="77">
        <v>0.78821066689183295</v>
      </c>
      <c r="N3517" s="77">
        <v>1</v>
      </c>
      <c r="O3517" s="77">
        <v>543.62790721803003</v>
      </c>
      <c r="P3517" s="87" cm="1">
        <f t="array" ref="P3517">IF($X3517="Non-local",VLOOKUP($E3517,$AI$64:$AW$68,COLUMN($AW:$AW)-COLUMN($AH:$AH),FALSE),IF($X3517="Unknown",VLOOKUP($E3517,$AI$71:$AW$75,COLUMN($AW:$AW)-COLUMN($AH:$AH),FALSE),0))</f>
        <v>240.54216867469879</v>
      </c>
      <c r="Q3517" s="87" cm="1">
        <f t="array" ref="Q3517">IF($X3517="Non-local",VLOOKUP($E3517,$AI$40:$AW$44,COLUMN($AW:$AW)-COLUMN($AH:$AH),FALSE),IF($X3517="Unknown",VLOOKUP($E3517,$AI$47:$AW$51,COLUMN($AW:$AW)-COLUMN($AH:$AH),FALSE),0))</f>
        <v>566.73575451807233</v>
      </c>
      <c r="R3517" s="87" cm="1">
        <f t="array" ref="R3517">IF($X3517="Non-local",VLOOKUP($E3517,$AI$88:$AW$92,COLUMN($AW:$AW)-COLUMN($AH:$AH),FALSE),IF($X3517="Unknown",VLOOKUP($E3517,$AI$95:$AW$99,COLUMN($AW:$AW)-COLUMN($AH:$AH),FALSE),0))</f>
        <v>0.10977069426165115</v>
      </c>
      <c r="S3517" s="87" cm="1">
        <f t="array" ref="S3517">VLOOKUP($E3517,$AI$111:$AW$115,COLUMN($AW:$AW)-COLUMN($AH:$AH),FALSE)</f>
        <v>431.69321999999994</v>
      </c>
      <c r="T3517" s="104">
        <f t="shared" si="678"/>
        <v>0.89798136115348415</v>
      </c>
      <c r="U3517" s="104">
        <f t="shared" si="679"/>
        <v>1782.5990504108011</v>
      </c>
      <c r="V3517" s="87" cm="1">
        <f t="array" ref="V3517">VLOOKUP($E3517,$AI$118:$AW$122,COLUMN($AW:$AW)-COLUMN($AH:$AH),FALSE)</f>
        <v>0</v>
      </c>
      <c r="W3517" s="87" t="str">
        <f t="shared" si="683"/>
        <v>Unknown</v>
      </c>
      <c r="X3517" s="87" t="str">
        <f t="shared" si="684"/>
        <v>Unknown</v>
      </c>
      <c r="Y3517" s="104"/>
      <c r="Z3517" s="87" t="str">
        <f t="shared" si="680"/>
        <v>Unknown</v>
      </c>
      <c r="AA3517" s="87" t="str">
        <f t="shared" si="681"/>
        <v>Unknown</v>
      </c>
      <c r="AB3517" s="82" t="e" cm="1">
        <f t="array" ref="AB3517">VLOOKUP(B3517,'GDP per Capita'!$T$2:$V$4235,COLUMN('GDP per Capita'!$V:$V)-COLUMN('GDP per Capita'!$S:$S),FALSE)</f>
        <v>#N/A</v>
      </c>
      <c r="AC3517" s="82" t="str">
        <f t="shared" si="685"/>
        <v/>
      </c>
      <c r="AD3517" s="82">
        <f t="shared" si="686"/>
        <v>61228.93767638311</v>
      </c>
      <c r="AE3517" s="88">
        <f t="shared" si="682"/>
        <v>2.911366941939245E-2</v>
      </c>
    </row>
    <row r="3518" spans="1:31">
      <c r="A3518" s="77" t="s">
        <v>1792</v>
      </c>
      <c r="B3518" s="77">
        <v>3517</v>
      </c>
      <c r="C3518" s="77" t="s">
        <v>29</v>
      </c>
      <c r="D3518" s="77" t="s">
        <v>29</v>
      </c>
      <c r="E3518" s="77">
        <v>2016</v>
      </c>
      <c r="F3518" s="77">
        <v>33.640884499999999</v>
      </c>
      <c r="G3518" s="77">
        <v>-117.6029341</v>
      </c>
      <c r="H3518" s="77">
        <v>0</v>
      </c>
      <c r="I3518" s="77" t="s">
        <v>1790</v>
      </c>
      <c r="J3518" s="77">
        <v>32.7174209</v>
      </c>
      <c r="K3518" s="77">
        <v>-117.1627714</v>
      </c>
      <c r="L3518" s="77">
        <v>221.10736341852399</v>
      </c>
      <c r="M3518" s="77">
        <v>0.19082777310226201</v>
      </c>
      <c r="N3518" s="77">
        <v>0</v>
      </c>
      <c r="O3518" s="77">
        <v>42.4526137763566</v>
      </c>
      <c r="P3518" s="87" cm="1">
        <f t="array" ref="P3518">IF($X3518="Non-local",VLOOKUP($E3518,$AI$64:$AW$68,COLUMN($AW:$AW)-COLUMN($AH:$AH),FALSE),IF($X3518="Unknown",VLOOKUP($E3518,$AI$71:$AW$75,COLUMN($AW:$AW)-COLUMN($AH:$AH),FALSE),0))</f>
        <v>264</v>
      </c>
      <c r="Q3518" s="87" cm="1">
        <f t="array" ref="Q3518">IF($X3518="Non-local",VLOOKUP($E3518,$AI$40:$AW$44,COLUMN($AW:$AW)-COLUMN($AH:$AH),FALSE),IF($X3518="Unknown",VLOOKUP($E3518,$AI$47:$AW$51,COLUMN($AW:$AW)-COLUMN($AH:$AH),FALSE),0))</f>
        <v>622.00419999999997</v>
      </c>
      <c r="R3518" s="87" cm="1">
        <f t="array" ref="R3518">IF($X3518="Non-local",VLOOKUP($E3518,$AI$88:$AW$92,COLUMN($AW:$AW)-COLUMN($AH:$AH),FALSE),IF($X3518="Unknown",VLOOKUP($E3518,$AI$95:$AW$99,COLUMN($AW:$AW)-COLUMN($AH:$AH),FALSE),0))</f>
        <v>0.12047560494171299</v>
      </c>
      <c r="S3518" s="87" cm="1">
        <f t="array" ref="S3518">VLOOKUP($E3518,$AI$111:$AW$115,COLUMN($AW:$AW)-COLUMN($AH:$AH),FALSE)</f>
        <v>431.69321999999994</v>
      </c>
      <c r="T3518" s="104">
        <f t="shared" si="678"/>
        <v>0.31130337804397501</v>
      </c>
      <c r="U3518" s="104">
        <f t="shared" si="679"/>
        <v>1360.1500337763564</v>
      </c>
      <c r="V3518" s="87" cm="1">
        <f t="array" ref="V3518">VLOOKUP($E3518,$AI$118:$AW$122,COLUMN($AW:$AW)-COLUMN($AH:$AH),FALSE)</f>
        <v>0</v>
      </c>
      <c r="W3518" s="87" t="str">
        <f t="shared" si="683"/>
        <v>Domestic</v>
      </c>
      <c r="X3518" s="87" t="str">
        <f t="shared" si="684"/>
        <v>Non-local</v>
      </c>
      <c r="Y3518" s="104"/>
      <c r="Z3518" s="87" t="str">
        <f t="shared" si="680"/>
        <v>USA</v>
      </c>
      <c r="AA3518" s="87" t="str">
        <f t="shared" si="681"/>
        <v>USA</v>
      </c>
      <c r="AB3518" s="82" cm="1">
        <f t="array" ref="AB3518">VLOOKUP(B3518,'GDP per Capita'!$T$2:$V$4235,COLUMN('GDP per Capita'!$V:$V)-COLUMN('GDP per Capita'!$S:$S),FALSE)</f>
        <v>63809.64</v>
      </c>
      <c r="AC3518" s="82">
        <f t="shared" si="685"/>
        <v>63809.64</v>
      </c>
      <c r="AD3518" s="82">
        <f t="shared" si="686"/>
        <v>63809.64</v>
      </c>
      <c r="AE3518" s="88">
        <f t="shared" si="682"/>
        <v>2.1315745297675343E-2</v>
      </c>
    </row>
    <row r="3519" spans="1:31">
      <c r="A3519" s="77" t="s">
        <v>884</v>
      </c>
      <c r="B3519" s="77">
        <v>3518</v>
      </c>
      <c r="C3519" s="77" t="s">
        <v>29</v>
      </c>
      <c r="D3519" s="77" t="s">
        <v>29</v>
      </c>
      <c r="E3519" s="77">
        <v>2016</v>
      </c>
      <c r="F3519" s="77">
        <v>38.894985499999997</v>
      </c>
      <c r="G3519" s="77">
        <v>-77.036570799999893</v>
      </c>
      <c r="H3519" s="77">
        <v>0</v>
      </c>
      <c r="I3519" s="77" t="s">
        <v>1790</v>
      </c>
      <c r="J3519" s="77">
        <v>32.7174209</v>
      </c>
      <c r="K3519" s="77">
        <v>-117.1627714</v>
      </c>
      <c r="L3519" s="77">
        <v>7306.1533428078401</v>
      </c>
      <c r="M3519" s="77">
        <v>1.1920091629079299</v>
      </c>
      <c r="N3519" s="77">
        <v>0</v>
      </c>
      <c r="O3519" s="77">
        <v>876.73840113694098</v>
      </c>
      <c r="P3519" s="87" cm="1">
        <f t="array" ref="P3519">IF($X3519="Non-local",VLOOKUP($E3519,$AI$64:$AW$68,COLUMN($AW:$AW)-COLUMN($AH:$AH),FALSE),IF($X3519="Unknown",VLOOKUP($E3519,$AI$71:$AW$75,COLUMN($AW:$AW)-COLUMN($AH:$AH),FALSE),0))</f>
        <v>264</v>
      </c>
      <c r="Q3519" s="87" cm="1">
        <f t="array" ref="Q3519">IF($X3519="Non-local",VLOOKUP($E3519,$AI$40:$AW$44,COLUMN($AW:$AW)-COLUMN($AH:$AH),FALSE),IF($X3519="Unknown",VLOOKUP($E3519,$AI$47:$AW$51,COLUMN($AW:$AW)-COLUMN($AH:$AH),FALSE),0))</f>
        <v>622.00419999999997</v>
      </c>
      <c r="R3519" s="87" cm="1">
        <f t="array" ref="R3519">IF($X3519="Non-local",VLOOKUP($E3519,$AI$88:$AW$92,COLUMN($AW:$AW)-COLUMN($AH:$AH),FALSE),IF($X3519="Unknown",VLOOKUP($E3519,$AI$95:$AW$99,COLUMN($AW:$AW)-COLUMN($AH:$AH),FALSE),0))</f>
        <v>0.12047560494171299</v>
      </c>
      <c r="S3519" s="87" cm="1">
        <f t="array" ref="S3519">VLOOKUP($E3519,$AI$111:$AW$115,COLUMN($AW:$AW)-COLUMN($AH:$AH),FALSE)</f>
        <v>431.69321999999994</v>
      </c>
      <c r="T3519" s="104">
        <f t="shared" si="678"/>
        <v>1.312484767849643</v>
      </c>
      <c r="U3519" s="104">
        <f t="shared" si="679"/>
        <v>2194.4358211369408</v>
      </c>
      <c r="V3519" s="87" cm="1">
        <f t="array" ref="V3519">VLOOKUP($E3519,$AI$118:$AW$122,COLUMN($AW:$AW)-COLUMN($AH:$AH),FALSE)</f>
        <v>0</v>
      </c>
      <c r="W3519" s="87" t="str">
        <f t="shared" si="683"/>
        <v>Domestic</v>
      </c>
      <c r="X3519" s="87" t="str">
        <f t="shared" si="684"/>
        <v>Non-local</v>
      </c>
      <c r="Y3519" s="104"/>
      <c r="Z3519" s="87" t="str">
        <f t="shared" si="680"/>
        <v>USA</v>
      </c>
      <c r="AA3519" s="87" t="str">
        <f t="shared" si="681"/>
        <v>USA</v>
      </c>
      <c r="AB3519" s="82" cm="1">
        <f t="array" ref="AB3519">VLOOKUP(B3519,'GDP per Capita'!$T$2:$V$4235,COLUMN('GDP per Capita'!$V:$V)-COLUMN('GDP per Capita'!$S:$S),FALSE)</f>
        <v>63809.64</v>
      </c>
      <c r="AC3519" s="82">
        <f t="shared" si="685"/>
        <v>63809.64</v>
      </c>
      <c r="AD3519" s="82">
        <f t="shared" si="686"/>
        <v>63809.64</v>
      </c>
      <c r="AE3519" s="88">
        <f t="shared" si="682"/>
        <v>3.4390349501061922E-2</v>
      </c>
    </row>
    <row r="3520" spans="1:31">
      <c r="A3520" s="77" t="s">
        <v>1793</v>
      </c>
      <c r="B3520" s="77">
        <v>3519</v>
      </c>
      <c r="C3520" s="77" t="s">
        <v>29</v>
      </c>
      <c r="D3520" s="77" t="s">
        <v>29</v>
      </c>
      <c r="E3520" s="77">
        <v>2016</v>
      </c>
      <c r="F3520" s="77">
        <v>42.657170000000001</v>
      </c>
      <c r="G3520" s="77">
        <v>-71.140877599999996</v>
      </c>
      <c r="H3520" s="77">
        <v>0</v>
      </c>
      <c r="I3520" s="77" t="s">
        <v>1790</v>
      </c>
      <c r="J3520" s="77">
        <v>32.7174209</v>
      </c>
      <c r="K3520" s="77">
        <v>-117.1627714</v>
      </c>
      <c r="L3520" s="77">
        <v>8286.3626232419901</v>
      </c>
      <c r="M3520" s="77">
        <v>1.32889355581216</v>
      </c>
      <c r="N3520" s="77">
        <v>0</v>
      </c>
      <c r="O3520" s="77">
        <v>870.06807544040896</v>
      </c>
      <c r="P3520" s="87" cm="1">
        <f t="array" ref="P3520">IF($X3520="Non-local",VLOOKUP($E3520,$AI$64:$AW$68,COLUMN($AW:$AW)-COLUMN($AH:$AH),FALSE),IF($X3520="Unknown",VLOOKUP($E3520,$AI$71:$AW$75,COLUMN($AW:$AW)-COLUMN($AH:$AH),FALSE),0))</f>
        <v>264</v>
      </c>
      <c r="Q3520" s="87" cm="1">
        <f t="array" ref="Q3520">IF($X3520="Non-local",VLOOKUP($E3520,$AI$40:$AW$44,COLUMN($AW:$AW)-COLUMN($AH:$AH),FALSE),IF($X3520="Unknown",VLOOKUP($E3520,$AI$47:$AW$51,COLUMN($AW:$AW)-COLUMN($AH:$AH),FALSE),0))</f>
        <v>622.00419999999997</v>
      </c>
      <c r="R3520" s="87" cm="1">
        <f t="array" ref="R3520">IF($X3520="Non-local",VLOOKUP($E3520,$AI$88:$AW$92,COLUMN($AW:$AW)-COLUMN($AH:$AH),FALSE),IF($X3520="Unknown",VLOOKUP($E3520,$AI$95:$AW$99,COLUMN($AW:$AW)-COLUMN($AH:$AH),FALSE),0))</f>
        <v>0.12047560494171299</v>
      </c>
      <c r="S3520" s="87" cm="1">
        <f t="array" ref="S3520">VLOOKUP($E3520,$AI$111:$AW$115,COLUMN($AW:$AW)-COLUMN($AH:$AH),FALSE)</f>
        <v>431.69321999999994</v>
      </c>
      <c r="T3520" s="104">
        <f t="shared" si="678"/>
        <v>1.449369160753873</v>
      </c>
      <c r="U3520" s="104">
        <f t="shared" si="679"/>
        <v>2187.7654954404088</v>
      </c>
      <c r="V3520" s="87" cm="1">
        <f t="array" ref="V3520">VLOOKUP($E3520,$AI$118:$AW$122,COLUMN($AW:$AW)-COLUMN($AH:$AH),FALSE)</f>
        <v>0</v>
      </c>
      <c r="W3520" s="87" t="str">
        <f t="shared" si="683"/>
        <v>Domestic</v>
      </c>
      <c r="X3520" s="87" t="str">
        <f t="shared" si="684"/>
        <v>Non-local</v>
      </c>
      <c r="Y3520" s="104"/>
      <c r="Z3520" s="87" t="str">
        <f t="shared" si="680"/>
        <v>USA</v>
      </c>
      <c r="AA3520" s="87" t="str">
        <f t="shared" si="681"/>
        <v>USA</v>
      </c>
      <c r="AB3520" s="82" cm="1">
        <f t="array" ref="AB3520">VLOOKUP(B3520,'GDP per Capita'!$T$2:$V$4235,COLUMN('GDP per Capita'!$V:$V)-COLUMN('GDP per Capita'!$S:$S),FALSE)</f>
        <v>63809.64</v>
      </c>
      <c r="AC3520" s="82">
        <f t="shared" si="685"/>
        <v>63809.64</v>
      </c>
      <c r="AD3520" s="82">
        <f t="shared" si="686"/>
        <v>63809.64</v>
      </c>
      <c r="AE3520" s="88">
        <f t="shared" si="682"/>
        <v>3.4285814736463159E-2</v>
      </c>
    </row>
    <row r="3521" spans="1:31">
      <c r="A3521" s="77" t="s">
        <v>34</v>
      </c>
      <c r="B3521" s="77">
        <v>3520</v>
      </c>
      <c r="C3521" s="77" t="s">
        <v>34</v>
      </c>
      <c r="D3521" s="77" t="s">
        <v>34</v>
      </c>
      <c r="E3521" s="77">
        <v>2016</v>
      </c>
      <c r="F3521" s="77">
        <v>0</v>
      </c>
      <c r="G3521" s="77">
        <v>0</v>
      </c>
      <c r="H3521" s="77">
        <v>0</v>
      </c>
      <c r="I3521" s="77" t="s">
        <v>1790</v>
      </c>
      <c r="J3521" s="77">
        <v>32.7174209</v>
      </c>
      <c r="K3521" s="77">
        <v>-117.1627714</v>
      </c>
      <c r="L3521" s="77">
        <v>4530.2325601502498</v>
      </c>
      <c r="M3521" s="77">
        <v>0.78821066689183295</v>
      </c>
      <c r="N3521" s="77">
        <v>1</v>
      </c>
      <c r="O3521" s="77">
        <v>543.62790721803003</v>
      </c>
      <c r="P3521" s="87" cm="1">
        <f t="array" ref="P3521">IF($X3521="Non-local",VLOOKUP($E3521,$AI$64:$AW$68,COLUMN($AW:$AW)-COLUMN($AH:$AH),FALSE),IF($X3521="Unknown",VLOOKUP($E3521,$AI$71:$AW$75,COLUMN($AW:$AW)-COLUMN($AH:$AH),FALSE),0))</f>
        <v>240.54216867469879</v>
      </c>
      <c r="Q3521" s="87" cm="1">
        <f t="array" ref="Q3521">IF($X3521="Non-local",VLOOKUP($E3521,$AI$40:$AW$44,COLUMN($AW:$AW)-COLUMN($AH:$AH),FALSE),IF($X3521="Unknown",VLOOKUP($E3521,$AI$47:$AW$51,COLUMN($AW:$AW)-COLUMN($AH:$AH),FALSE),0))</f>
        <v>566.73575451807233</v>
      </c>
      <c r="R3521" s="87" cm="1">
        <f t="array" ref="R3521">IF($X3521="Non-local",VLOOKUP($E3521,$AI$88:$AW$92,COLUMN($AW:$AW)-COLUMN($AH:$AH),FALSE),IF($X3521="Unknown",VLOOKUP($E3521,$AI$95:$AW$99,COLUMN($AW:$AW)-COLUMN($AH:$AH),FALSE),0))</f>
        <v>0.10977069426165115</v>
      </c>
      <c r="S3521" s="87" cm="1">
        <f t="array" ref="S3521">VLOOKUP($E3521,$AI$111:$AW$115,COLUMN($AW:$AW)-COLUMN($AH:$AH),FALSE)</f>
        <v>431.69321999999994</v>
      </c>
      <c r="T3521" s="104">
        <f t="shared" si="678"/>
        <v>0.89798136115348415</v>
      </c>
      <c r="U3521" s="104">
        <f t="shared" si="679"/>
        <v>1782.5990504108011</v>
      </c>
      <c r="V3521" s="87" cm="1">
        <f t="array" ref="V3521">VLOOKUP($E3521,$AI$118:$AW$122,COLUMN($AW:$AW)-COLUMN($AH:$AH),FALSE)</f>
        <v>0</v>
      </c>
      <c r="W3521" s="87" t="str">
        <f t="shared" si="683"/>
        <v>Unknown</v>
      </c>
      <c r="X3521" s="87" t="str">
        <f t="shared" si="684"/>
        <v>Unknown</v>
      </c>
      <c r="Y3521" s="104"/>
      <c r="Z3521" s="87" t="str">
        <f t="shared" si="680"/>
        <v>Unknown</v>
      </c>
      <c r="AA3521" s="87" t="str">
        <f t="shared" si="681"/>
        <v>Unknown</v>
      </c>
      <c r="AB3521" s="82" t="e" cm="1">
        <f t="array" ref="AB3521">VLOOKUP(B3521,'GDP per Capita'!$T$2:$V$4235,COLUMN('GDP per Capita'!$V:$V)-COLUMN('GDP per Capita'!$S:$S),FALSE)</f>
        <v>#N/A</v>
      </c>
      <c r="AC3521" s="82" t="str">
        <f t="shared" si="685"/>
        <v/>
      </c>
      <c r="AD3521" s="82">
        <f t="shared" si="686"/>
        <v>61228.93767638311</v>
      </c>
      <c r="AE3521" s="88">
        <f t="shared" si="682"/>
        <v>2.911366941939245E-2</v>
      </c>
    </row>
    <row r="3522" spans="1:31">
      <c r="A3522" s="77" t="s">
        <v>34</v>
      </c>
      <c r="B3522" s="77">
        <v>3521</v>
      </c>
      <c r="C3522" s="77" t="s">
        <v>34</v>
      </c>
      <c r="D3522" s="77" t="s">
        <v>34</v>
      </c>
      <c r="E3522" s="77">
        <v>2016</v>
      </c>
      <c r="F3522" s="77">
        <v>0</v>
      </c>
      <c r="G3522" s="77">
        <v>0</v>
      </c>
      <c r="H3522" s="77">
        <v>0</v>
      </c>
      <c r="I3522" s="77" t="s">
        <v>1790</v>
      </c>
      <c r="J3522" s="77">
        <v>32.7174209</v>
      </c>
      <c r="K3522" s="77">
        <v>-117.1627714</v>
      </c>
      <c r="L3522" s="77">
        <v>4530.2325601502498</v>
      </c>
      <c r="M3522" s="77">
        <v>0.78821066689183295</v>
      </c>
      <c r="N3522" s="77">
        <v>1</v>
      </c>
      <c r="O3522" s="77">
        <v>543.62790721803003</v>
      </c>
      <c r="P3522" s="87" cm="1">
        <f t="array" ref="P3522">IF($X3522="Non-local",VLOOKUP($E3522,$AI$64:$AW$68,COLUMN($AW:$AW)-COLUMN($AH:$AH),FALSE),IF($X3522="Unknown",VLOOKUP($E3522,$AI$71:$AW$75,COLUMN($AW:$AW)-COLUMN($AH:$AH),FALSE),0))</f>
        <v>240.54216867469879</v>
      </c>
      <c r="Q3522" s="87" cm="1">
        <f t="array" ref="Q3522">IF($X3522="Non-local",VLOOKUP($E3522,$AI$40:$AW$44,COLUMN($AW:$AW)-COLUMN($AH:$AH),FALSE),IF($X3522="Unknown",VLOOKUP($E3522,$AI$47:$AW$51,COLUMN($AW:$AW)-COLUMN($AH:$AH),FALSE),0))</f>
        <v>566.73575451807233</v>
      </c>
      <c r="R3522" s="87" cm="1">
        <f t="array" ref="R3522">IF($X3522="Non-local",VLOOKUP($E3522,$AI$88:$AW$92,COLUMN($AW:$AW)-COLUMN($AH:$AH),FALSE),IF($X3522="Unknown",VLOOKUP($E3522,$AI$95:$AW$99,COLUMN($AW:$AW)-COLUMN($AH:$AH),FALSE),0))</f>
        <v>0.10977069426165115</v>
      </c>
      <c r="S3522" s="87" cm="1">
        <f t="array" ref="S3522">VLOOKUP($E3522,$AI$111:$AW$115,COLUMN($AW:$AW)-COLUMN($AH:$AH),FALSE)</f>
        <v>431.69321999999994</v>
      </c>
      <c r="T3522" s="104">
        <f t="shared" ref="T3522:T3585" si="687">SUM(M3522,R3522)</f>
        <v>0.89798136115348415</v>
      </c>
      <c r="U3522" s="104">
        <f t="shared" ref="U3522:U3585" si="688">SUM(O3522,P3522,Q3522,S3522)</f>
        <v>1782.5990504108011</v>
      </c>
      <c r="V3522" s="87" cm="1">
        <f t="array" ref="V3522">VLOOKUP($E3522,$AI$118:$AW$122,COLUMN($AW:$AW)-COLUMN($AH:$AH),FALSE)</f>
        <v>0</v>
      </c>
      <c r="W3522" s="87" t="str">
        <f t="shared" si="683"/>
        <v>Unknown</v>
      </c>
      <c r="X3522" s="87" t="str">
        <f t="shared" si="684"/>
        <v>Unknown</v>
      </c>
      <c r="Y3522" s="104"/>
      <c r="Z3522" s="87" t="str">
        <f t="shared" ref="Z3522:Z3585" si="689">C3522</f>
        <v>Unknown</v>
      </c>
      <c r="AA3522" s="87" t="str">
        <f t="shared" ref="AA3522:AA3585" si="690">D3522</f>
        <v>Unknown</v>
      </c>
      <c r="AB3522" s="82" t="e" cm="1">
        <f t="array" ref="AB3522">VLOOKUP(B3522,'GDP per Capita'!$T$2:$V$4235,COLUMN('GDP per Capita'!$V:$V)-COLUMN('GDP per Capita'!$S:$S),FALSE)</f>
        <v>#N/A</v>
      </c>
      <c r="AC3522" s="82" t="str">
        <f t="shared" si="685"/>
        <v/>
      </c>
      <c r="AD3522" s="82">
        <f t="shared" si="686"/>
        <v>61228.93767638311</v>
      </c>
      <c r="AE3522" s="88">
        <f t="shared" ref="AE3522:AE3585" si="691">U3522/AD3522</f>
        <v>2.911366941939245E-2</v>
      </c>
    </row>
    <row r="3523" spans="1:31">
      <c r="A3523" s="77" t="s">
        <v>34</v>
      </c>
      <c r="B3523" s="77">
        <v>3522</v>
      </c>
      <c r="C3523" s="77" t="s">
        <v>34</v>
      </c>
      <c r="D3523" s="77" t="s">
        <v>34</v>
      </c>
      <c r="E3523" s="77">
        <v>2016</v>
      </c>
      <c r="F3523" s="77">
        <v>0</v>
      </c>
      <c r="G3523" s="77">
        <v>0</v>
      </c>
      <c r="H3523" s="77">
        <v>0</v>
      </c>
      <c r="I3523" s="77" t="s">
        <v>1790</v>
      </c>
      <c r="J3523" s="77">
        <v>32.7174209</v>
      </c>
      <c r="K3523" s="77">
        <v>-117.1627714</v>
      </c>
      <c r="L3523" s="77">
        <v>4530.2325601502498</v>
      </c>
      <c r="M3523" s="77">
        <v>0.78821066689183295</v>
      </c>
      <c r="N3523" s="77">
        <v>1</v>
      </c>
      <c r="O3523" s="77">
        <v>543.62790721803003</v>
      </c>
      <c r="P3523" s="87" cm="1">
        <f t="array" ref="P3523">IF($X3523="Non-local",VLOOKUP($E3523,$AI$64:$AW$68,COLUMN($AW:$AW)-COLUMN($AH:$AH),FALSE),IF($X3523="Unknown",VLOOKUP($E3523,$AI$71:$AW$75,COLUMN($AW:$AW)-COLUMN($AH:$AH),FALSE),0))</f>
        <v>240.54216867469879</v>
      </c>
      <c r="Q3523" s="87" cm="1">
        <f t="array" ref="Q3523">IF($X3523="Non-local",VLOOKUP($E3523,$AI$40:$AW$44,COLUMN($AW:$AW)-COLUMN($AH:$AH),FALSE),IF($X3523="Unknown",VLOOKUP($E3523,$AI$47:$AW$51,COLUMN($AW:$AW)-COLUMN($AH:$AH),FALSE),0))</f>
        <v>566.73575451807233</v>
      </c>
      <c r="R3523" s="87" cm="1">
        <f t="array" ref="R3523">IF($X3523="Non-local",VLOOKUP($E3523,$AI$88:$AW$92,COLUMN($AW:$AW)-COLUMN($AH:$AH),FALSE),IF($X3523="Unknown",VLOOKUP($E3523,$AI$95:$AW$99,COLUMN($AW:$AW)-COLUMN($AH:$AH),FALSE),0))</f>
        <v>0.10977069426165115</v>
      </c>
      <c r="S3523" s="87" cm="1">
        <f t="array" ref="S3523">VLOOKUP($E3523,$AI$111:$AW$115,COLUMN($AW:$AW)-COLUMN($AH:$AH),FALSE)</f>
        <v>431.69321999999994</v>
      </c>
      <c r="T3523" s="104">
        <f t="shared" si="687"/>
        <v>0.89798136115348415</v>
      </c>
      <c r="U3523" s="104">
        <f t="shared" si="688"/>
        <v>1782.5990504108011</v>
      </c>
      <c r="V3523" s="87" cm="1">
        <f t="array" ref="V3523">VLOOKUP($E3523,$AI$118:$AW$122,COLUMN($AW:$AW)-COLUMN($AH:$AH),FALSE)</f>
        <v>0</v>
      </c>
      <c r="W3523" s="87" t="str">
        <f t="shared" ref="W3523:W3586" si="692">IF(Z3523&lt;&gt;"USA",IF(Z3523&lt;&gt;"Unknown","International","Unknown"),"Domestic")</f>
        <v>Unknown</v>
      </c>
      <c r="X3523" s="87" t="str">
        <f t="shared" ref="X3523:X3586" si="693">IF(A3523="Unknown","Unknown",IF(H3523=1,"Local","Non-local"))</f>
        <v>Unknown</v>
      </c>
      <c r="Y3523" s="104"/>
      <c r="Z3523" s="87" t="str">
        <f t="shared" si="689"/>
        <v>Unknown</v>
      </c>
      <c r="AA3523" s="87" t="str">
        <f t="shared" si="690"/>
        <v>Unknown</v>
      </c>
      <c r="AB3523" s="82" t="e" cm="1">
        <f t="array" ref="AB3523">VLOOKUP(B3523,'GDP per Capita'!$T$2:$V$4235,COLUMN('GDP per Capita'!$V:$V)-COLUMN('GDP per Capita'!$S:$S),FALSE)</f>
        <v>#N/A</v>
      </c>
      <c r="AC3523" s="82" t="str">
        <f t="shared" si="685"/>
        <v/>
      </c>
      <c r="AD3523" s="82">
        <f t="shared" si="686"/>
        <v>61228.93767638311</v>
      </c>
      <c r="AE3523" s="88">
        <f t="shared" si="691"/>
        <v>2.911366941939245E-2</v>
      </c>
    </row>
    <row r="3524" spans="1:31">
      <c r="A3524" s="77" t="s">
        <v>927</v>
      </c>
      <c r="B3524" s="77">
        <v>3523</v>
      </c>
      <c r="C3524" s="77" t="s">
        <v>29</v>
      </c>
      <c r="D3524" s="77" t="s">
        <v>29</v>
      </c>
      <c r="E3524" s="77">
        <v>2016</v>
      </c>
      <c r="F3524" s="77">
        <v>34.147645199999999</v>
      </c>
      <c r="G3524" s="77">
        <v>-118.1444779</v>
      </c>
      <c r="H3524" s="77">
        <v>0</v>
      </c>
      <c r="I3524" s="77" t="s">
        <v>1790</v>
      </c>
      <c r="J3524" s="77">
        <v>32.7174209</v>
      </c>
      <c r="K3524" s="77">
        <v>-117.1627714</v>
      </c>
      <c r="L3524" s="77">
        <v>366.54981032904999</v>
      </c>
      <c r="M3524" s="77">
        <v>0.21003268833500399</v>
      </c>
      <c r="N3524" s="77">
        <v>0</v>
      </c>
      <c r="O3524" s="77">
        <v>70.377563583177704</v>
      </c>
      <c r="P3524" s="87" cm="1">
        <f t="array" ref="P3524">IF($X3524="Non-local",VLOOKUP($E3524,$AI$64:$AW$68,COLUMN($AW:$AW)-COLUMN($AH:$AH),FALSE),IF($X3524="Unknown",VLOOKUP($E3524,$AI$71:$AW$75,COLUMN($AW:$AW)-COLUMN($AH:$AH),FALSE),0))</f>
        <v>264</v>
      </c>
      <c r="Q3524" s="87" cm="1">
        <f t="array" ref="Q3524">IF($X3524="Non-local",VLOOKUP($E3524,$AI$40:$AW$44,COLUMN($AW:$AW)-COLUMN($AH:$AH),FALSE),IF($X3524="Unknown",VLOOKUP($E3524,$AI$47:$AW$51,COLUMN($AW:$AW)-COLUMN($AH:$AH),FALSE),0))</f>
        <v>622.00419999999997</v>
      </c>
      <c r="R3524" s="87" cm="1">
        <f t="array" ref="R3524">IF($X3524="Non-local",VLOOKUP($E3524,$AI$88:$AW$92,COLUMN($AW:$AW)-COLUMN($AH:$AH),FALSE),IF($X3524="Unknown",VLOOKUP($E3524,$AI$95:$AW$99,COLUMN($AW:$AW)-COLUMN($AH:$AH),FALSE),0))</f>
        <v>0.12047560494171299</v>
      </c>
      <c r="S3524" s="87" cm="1">
        <f t="array" ref="S3524">VLOOKUP($E3524,$AI$111:$AW$115,COLUMN($AW:$AW)-COLUMN($AH:$AH),FALSE)</f>
        <v>431.69321999999994</v>
      </c>
      <c r="T3524" s="104">
        <f t="shared" si="687"/>
        <v>0.33050829327671699</v>
      </c>
      <c r="U3524" s="104">
        <f t="shared" si="688"/>
        <v>1388.0749835831775</v>
      </c>
      <c r="V3524" s="87" cm="1">
        <f t="array" ref="V3524">VLOOKUP($E3524,$AI$118:$AW$122,COLUMN($AW:$AW)-COLUMN($AH:$AH),FALSE)</f>
        <v>0</v>
      </c>
      <c r="W3524" s="87" t="str">
        <f t="shared" si="692"/>
        <v>Domestic</v>
      </c>
      <c r="X3524" s="87" t="str">
        <f t="shared" si="693"/>
        <v>Non-local</v>
      </c>
      <c r="Y3524" s="104"/>
      <c r="Z3524" s="87" t="str">
        <f t="shared" si="689"/>
        <v>USA</v>
      </c>
      <c r="AA3524" s="87" t="str">
        <f t="shared" si="690"/>
        <v>USA</v>
      </c>
      <c r="AB3524" s="82" cm="1">
        <f t="array" ref="AB3524">VLOOKUP(B3524,'GDP per Capita'!$T$2:$V$4235,COLUMN('GDP per Capita'!$V:$V)-COLUMN('GDP per Capita'!$S:$S),FALSE)</f>
        <v>63809.64</v>
      </c>
      <c r="AC3524" s="82">
        <f t="shared" si="685"/>
        <v>63809.64</v>
      </c>
      <c r="AD3524" s="82">
        <f t="shared" si="686"/>
        <v>63809.64</v>
      </c>
      <c r="AE3524" s="88">
        <f t="shared" si="691"/>
        <v>2.1753374311204037E-2</v>
      </c>
    </row>
    <row r="3525" spans="1:31">
      <c r="A3525" s="77" t="s">
        <v>904</v>
      </c>
      <c r="B3525" s="77">
        <v>3524</v>
      </c>
      <c r="C3525" s="77" t="s">
        <v>29</v>
      </c>
      <c r="D3525" s="77" t="s">
        <v>29</v>
      </c>
      <c r="E3525" s="77">
        <v>2016</v>
      </c>
      <c r="F3525" s="77">
        <v>32.832590000000003</v>
      </c>
      <c r="G3525" s="77">
        <v>-117.2716839</v>
      </c>
      <c r="H3525" s="77">
        <v>1</v>
      </c>
      <c r="I3525" s="77" t="s">
        <v>1790</v>
      </c>
      <c r="J3525" s="77">
        <v>32.7174209</v>
      </c>
      <c r="K3525" s="77">
        <v>-117.1627714</v>
      </c>
      <c r="L3525" s="77">
        <v>32.722127415360802</v>
      </c>
      <c r="M3525" s="77">
        <v>0</v>
      </c>
      <c r="N3525" s="77">
        <v>0</v>
      </c>
      <c r="O3525" s="77">
        <v>0</v>
      </c>
      <c r="P3525" s="87" cm="1">
        <f t="array" ref="P3525">IF($X3525="Non-local",VLOOKUP($E3525,$AI$64:$AW$68,COLUMN($AW:$AW)-COLUMN($AH:$AH),FALSE),IF($X3525="Unknown",VLOOKUP($E3525,$AI$71:$AW$75,COLUMN($AW:$AW)-COLUMN($AH:$AH),FALSE),0))</f>
        <v>0</v>
      </c>
      <c r="Q3525" s="87" cm="1">
        <f t="array" ref="Q3525">IF($X3525="Non-local",VLOOKUP($E3525,$AI$40:$AW$44,COLUMN($AW:$AW)-COLUMN($AH:$AH),FALSE),IF($X3525="Unknown",VLOOKUP($E3525,$AI$47:$AW$51,COLUMN($AW:$AW)-COLUMN($AH:$AH),FALSE),0))</f>
        <v>0</v>
      </c>
      <c r="R3525" s="87" cm="1">
        <f t="array" ref="R3525">IF($X3525="Non-local",VLOOKUP($E3525,$AI$88:$AW$92,COLUMN($AW:$AW)-COLUMN($AH:$AH),FALSE),IF($X3525="Unknown",VLOOKUP($E3525,$AI$95:$AW$99,COLUMN($AW:$AW)-COLUMN($AH:$AH),FALSE),0))</f>
        <v>0</v>
      </c>
      <c r="S3525" s="87" cm="1">
        <f t="array" ref="S3525">VLOOKUP($E3525,$AI$111:$AW$115,COLUMN($AW:$AW)-COLUMN($AH:$AH),FALSE)</f>
        <v>431.69321999999994</v>
      </c>
      <c r="T3525" s="104">
        <f t="shared" si="687"/>
        <v>0</v>
      </c>
      <c r="U3525" s="104">
        <f t="shared" si="688"/>
        <v>431.69321999999994</v>
      </c>
      <c r="V3525" s="87" cm="1">
        <f t="array" ref="V3525">VLOOKUP($E3525,$AI$118:$AW$122,COLUMN($AW:$AW)-COLUMN($AH:$AH),FALSE)</f>
        <v>0</v>
      </c>
      <c r="W3525" s="87" t="str">
        <f t="shared" si="692"/>
        <v>Domestic</v>
      </c>
      <c r="X3525" s="87" t="str">
        <f t="shared" si="693"/>
        <v>Local</v>
      </c>
      <c r="Y3525" s="104"/>
      <c r="Z3525" s="87" t="str">
        <f t="shared" si="689"/>
        <v>USA</v>
      </c>
      <c r="AA3525" s="87" t="str">
        <f t="shared" si="690"/>
        <v>USA</v>
      </c>
      <c r="AB3525" s="82" cm="1">
        <f t="array" ref="AB3525">VLOOKUP(B3525,'GDP per Capita'!$T$2:$V$4235,COLUMN('GDP per Capita'!$V:$V)-COLUMN('GDP per Capita'!$S:$S),FALSE)</f>
        <v>63809.64</v>
      </c>
      <c r="AC3525" s="82">
        <f t="shared" si="685"/>
        <v>63809.64</v>
      </c>
      <c r="AD3525" s="82">
        <f t="shared" si="686"/>
        <v>63809.64</v>
      </c>
      <c r="AE3525" s="88">
        <f t="shared" si="691"/>
        <v>6.7653291885050593E-3</v>
      </c>
    </row>
    <row r="3526" spans="1:31">
      <c r="A3526" s="77" t="s">
        <v>1367</v>
      </c>
      <c r="B3526" s="77">
        <v>3525</v>
      </c>
      <c r="C3526" s="77" t="s">
        <v>29</v>
      </c>
      <c r="D3526" s="77" t="s">
        <v>29</v>
      </c>
      <c r="E3526" s="77">
        <v>2016</v>
      </c>
      <c r="F3526" s="77">
        <v>37.426540699999997</v>
      </c>
      <c r="G3526" s="77">
        <v>-122.170292584091</v>
      </c>
      <c r="H3526" s="77">
        <v>0</v>
      </c>
      <c r="I3526" s="77" t="s">
        <v>1790</v>
      </c>
      <c r="J3526" s="77">
        <v>32.7174209</v>
      </c>
      <c r="K3526" s="77">
        <v>-117.1627714</v>
      </c>
      <c r="L3526" s="77">
        <v>1387.8460097785801</v>
      </c>
      <c r="M3526" s="77">
        <v>0.34488951558582898</v>
      </c>
      <c r="N3526" s="77">
        <v>0</v>
      </c>
      <c r="O3526" s="77">
        <v>266.46643387748799</v>
      </c>
      <c r="P3526" s="87" cm="1">
        <f t="array" ref="P3526">IF($X3526="Non-local",VLOOKUP($E3526,$AI$64:$AW$68,COLUMN($AW:$AW)-COLUMN($AH:$AH),FALSE),IF($X3526="Unknown",VLOOKUP($E3526,$AI$71:$AW$75,COLUMN($AW:$AW)-COLUMN($AH:$AH),FALSE),0))</f>
        <v>264</v>
      </c>
      <c r="Q3526" s="87" cm="1">
        <f t="array" ref="Q3526">IF($X3526="Non-local",VLOOKUP($E3526,$AI$40:$AW$44,COLUMN($AW:$AW)-COLUMN($AH:$AH),FALSE),IF($X3526="Unknown",VLOOKUP($E3526,$AI$47:$AW$51,COLUMN($AW:$AW)-COLUMN($AH:$AH),FALSE),0))</f>
        <v>622.00419999999997</v>
      </c>
      <c r="R3526" s="87" cm="1">
        <f t="array" ref="R3526">IF($X3526="Non-local",VLOOKUP($E3526,$AI$88:$AW$92,COLUMN($AW:$AW)-COLUMN($AH:$AH),FALSE),IF($X3526="Unknown",VLOOKUP($E3526,$AI$95:$AW$99,COLUMN($AW:$AW)-COLUMN($AH:$AH),FALSE),0))</f>
        <v>0.12047560494171299</v>
      </c>
      <c r="S3526" s="87" cm="1">
        <f t="array" ref="S3526">VLOOKUP($E3526,$AI$111:$AW$115,COLUMN($AW:$AW)-COLUMN($AH:$AH),FALSE)</f>
        <v>431.69321999999994</v>
      </c>
      <c r="T3526" s="104">
        <f t="shared" si="687"/>
        <v>0.46536512052754198</v>
      </c>
      <c r="U3526" s="104">
        <f t="shared" si="688"/>
        <v>1584.163853877488</v>
      </c>
      <c r="V3526" s="87" cm="1">
        <f t="array" ref="V3526">VLOOKUP($E3526,$AI$118:$AW$122,COLUMN($AW:$AW)-COLUMN($AH:$AH),FALSE)</f>
        <v>0</v>
      </c>
      <c r="W3526" s="87" t="str">
        <f t="shared" si="692"/>
        <v>Domestic</v>
      </c>
      <c r="X3526" s="87" t="str">
        <f t="shared" si="693"/>
        <v>Non-local</v>
      </c>
      <c r="Y3526" s="104"/>
      <c r="Z3526" s="87" t="str">
        <f t="shared" si="689"/>
        <v>USA</v>
      </c>
      <c r="AA3526" s="87" t="str">
        <f t="shared" si="690"/>
        <v>USA</v>
      </c>
      <c r="AB3526" s="82" cm="1">
        <f t="array" ref="AB3526">VLOOKUP(B3526,'GDP per Capita'!$T$2:$V$4235,COLUMN('GDP per Capita'!$V:$V)-COLUMN('GDP per Capita'!$S:$S),FALSE)</f>
        <v>63809.64</v>
      </c>
      <c r="AC3526" s="82">
        <f t="shared" si="685"/>
        <v>63809.64</v>
      </c>
      <c r="AD3526" s="82">
        <f t="shared" si="686"/>
        <v>63809.64</v>
      </c>
      <c r="AE3526" s="88">
        <f t="shared" si="691"/>
        <v>2.4826403250002477E-2</v>
      </c>
    </row>
    <row r="3527" spans="1:31">
      <c r="A3527" s="77" t="s">
        <v>884</v>
      </c>
      <c r="B3527" s="77">
        <v>3526</v>
      </c>
      <c r="C3527" s="77" t="s">
        <v>29</v>
      </c>
      <c r="D3527" s="77" t="s">
        <v>29</v>
      </c>
      <c r="E3527" s="77">
        <v>2016</v>
      </c>
      <c r="F3527" s="77">
        <v>38.894985499999997</v>
      </c>
      <c r="G3527" s="77">
        <v>-77.036570799999893</v>
      </c>
      <c r="H3527" s="77">
        <v>0</v>
      </c>
      <c r="I3527" s="77" t="s">
        <v>1790</v>
      </c>
      <c r="J3527" s="77">
        <v>32.7174209</v>
      </c>
      <c r="K3527" s="77">
        <v>-117.1627714</v>
      </c>
      <c r="L3527" s="77">
        <v>7306.1533428078401</v>
      </c>
      <c r="M3527" s="77">
        <v>1.1920091629079299</v>
      </c>
      <c r="N3527" s="77">
        <v>0</v>
      </c>
      <c r="O3527" s="77">
        <v>876.73840113694098</v>
      </c>
      <c r="P3527" s="87" cm="1">
        <f t="array" ref="P3527">IF($X3527="Non-local",VLOOKUP($E3527,$AI$64:$AW$68,COLUMN($AW:$AW)-COLUMN($AH:$AH),FALSE),IF($X3527="Unknown",VLOOKUP($E3527,$AI$71:$AW$75,COLUMN($AW:$AW)-COLUMN($AH:$AH),FALSE),0))</f>
        <v>264</v>
      </c>
      <c r="Q3527" s="87" cm="1">
        <f t="array" ref="Q3527">IF($X3527="Non-local",VLOOKUP($E3527,$AI$40:$AW$44,COLUMN($AW:$AW)-COLUMN($AH:$AH),FALSE),IF($X3527="Unknown",VLOOKUP($E3527,$AI$47:$AW$51,COLUMN($AW:$AW)-COLUMN($AH:$AH),FALSE),0))</f>
        <v>622.00419999999997</v>
      </c>
      <c r="R3527" s="87" cm="1">
        <f t="array" ref="R3527">IF($X3527="Non-local",VLOOKUP($E3527,$AI$88:$AW$92,COLUMN($AW:$AW)-COLUMN($AH:$AH),FALSE),IF($X3527="Unknown",VLOOKUP($E3527,$AI$95:$AW$99,COLUMN($AW:$AW)-COLUMN($AH:$AH),FALSE),0))</f>
        <v>0.12047560494171299</v>
      </c>
      <c r="S3527" s="87" cm="1">
        <f t="array" ref="S3527">VLOOKUP($E3527,$AI$111:$AW$115,COLUMN($AW:$AW)-COLUMN($AH:$AH),FALSE)</f>
        <v>431.69321999999994</v>
      </c>
      <c r="T3527" s="104">
        <f t="shared" si="687"/>
        <v>1.312484767849643</v>
      </c>
      <c r="U3527" s="104">
        <f t="shared" si="688"/>
        <v>2194.4358211369408</v>
      </c>
      <c r="V3527" s="87" cm="1">
        <f t="array" ref="V3527">VLOOKUP($E3527,$AI$118:$AW$122,COLUMN($AW:$AW)-COLUMN($AH:$AH),FALSE)</f>
        <v>0</v>
      </c>
      <c r="W3527" s="87" t="str">
        <f t="shared" si="692"/>
        <v>Domestic</v>
      </c>
      <c r="X3527" s="87" t="str">
        <f t="shared" si="693"/>
        <v>Non-local</v>
      </c>
      <c r="Y3527" s="104"/>
      <c r="Z3527" s="87" t="str">
        <f t="shared" si="689"/>
        <v>USA</v>
      </c>
      <c r="AA3527" s="87" t="str">
        <f t="shared" si="690"/>
        <v>USA</v>
      </c>
      <c r="AB3527" s="82" cm="1">
        <f t="array" ref="AB3527">VLOOKUP(B3527,'GDP per Capita'!$T$2:$V$4235,COLUMN('GDP per Capita'!$V:$V)-COLUMN('GDP per Capita'!$S:$S),FALSE)</f>
        <v>63809.64</v>
      </c>
      <c r="AC3527" s="82">
        <f t="shared" si="685"/>
        <v>63809.64</v>
      </c>
      <c r="AD3527" s="82">
        <f t="shared" si="686"/>
        <v>63809.64</v>
      </c>
      <c r="AE3527" s="88">
        <f t="shared" si="691"/>
        <v>3.4390349501061922E-2</v>
      </c>
    </row>
    <row r="3528" spans="1:31">
      <c r="A3528" s="77" t="s">
        <v>1287</v>
      </c>
      <c r="B3528" s="77">
        <v>3527</v>
      </c>
      <c r="C3528" s="77" t="s">
        <v>29</v>
      </c>
      <c r="D3528" s="77" t="s">
        <v>29</v>
      </c>
      <c r="E3528" s="77">
        <v>2016</v>
      </c>
      <c r="F3528" s="77">
        <v>34.445824799999997</v>
      </c>
      <c r="G3528" s="77">
        <v>-119.0779359</v>
      </c>
      <c r="H3528" s="77">
        <v>0</v>
      </c>
      <c r="I3528" s="77" t="s">
        <v>1790</v>
      </c>
      <c r="J3528" s="77">
        <v>32.7174209</v>
      </c>
      <c r="K3528" s="77">
        <v>-117.1627714</v>
      </c>
      <c r="L3528" s="77">
        <v>523.092050473462</v>
      </c>
      <c r="M3528" s="77">
        <v>0.230703273272058</v>
      </c>
      <c r="N3528" s="77">
        <v>0</v>
      </c>
      <c r="O3528" s="77">
        <v>100.433673690904</v>
      </c>
      <c r="P3528" s="87" cm="1">
        <f t="array" ref="P3528">IF($X3528="Non-local",VLOOKUP($E3528,$AI$64:$AW$68,COLUMN($AW:$AW)-COLUMN($AH:$AH),FALSE),IF($X3528="Unknown",VLOOKUP($E3528,$AI$71:$AW$75,COLUMN($AW:$AW)-COLUMN($AH:$AH),FALSE),0))</f>
        <v>264</v>
      </c>
      <c r="Q3528" s="87" cm="1">
        <f t="array" ref="Q3528">IF($X3528="Non-local",VLOOKUP($E3528,$AI$40:$AW$44,COLUMN($AW:$AW)-COLUMN($AH:$AH),FALSE),IF($X3528="Unknown",VLOOKUP($E3528,$AI$47:$AW$51,COLUMN($AW:$AW)-COLUMN($AH:$AH),FALSE),0))</f>
        <v>622.00419999999997</v>
      </c>
      <c r="R3528" s="87" cm="1">
        <f t="array" ref="R3528">IF($X3528="Non-local",VLOOKUP($E3528,$AI$88:$AW$92,COLUMN($AW:$AW)-COLUMN($AH:$AH),FALSE),IF($X3528="Unknown",VLOOKUP($E3528,$AI$95:$AW$99,COLUMN($AW:$AW)-COLUMN($AH:$AH),FALSE),0))</f>
        <v>0.12047560494171299</v>
      </c>
      <c r="S3528" s="87" cm="1">
        <f t="array" ref="S3528">VLOOKUP($E3528,$AI$111:$AW$115,COLUMN($AW:$AW)-COLUMN($AH:$AH),FALSE)</f>
        <v>431.69321999999994</v>
      </c>
      <c r="T3528" s="104">
        <f t="shared" si="687"/>
        <v>0.35117887821377097</v>
      </c>
      <c r="U3528" s="104">
        <f t="shared" si="688"/>
        <v>1418.131093690904</v>
      </c>
      <c r="V3528" s="87" cm="1">
        <f t="array" ref="V3528">VLOOKUP($E3528,$AI$118:$AW$122,COLUMN($AW:$AW)-COLUMN($AH:$AH),FALSE)</f>
        <v>0</v>
      </c>
      <c r="W3528" s="87" t="str">
        <f t="shared" si="692"/>
        <v>Domestic</v>
      </c>
      <c r="X3528" s="87" t="str">
        <f t="shared" si="693"/>
        <v>Non-local</v>
      </c>
      <c r="Y3528" s="104"/>
      <c r="Z3528" s="87" t="str">
        <f t="shared" si="689"/>
        <v>USA</v>
      </c>
      <c r="AA3528" s="87" t="str">
        <f t="shared" si="690"/>
        <v>USA</v>
      </c>
      <c r="AB3528" s="82" cm="1">
        <f t="array" ref="AB3528">VLOOKUP(B3528,'GDP per Capita'!$T$2:$V$4235,COLUMN('GDP per Capita'!$V:$V)-COLUMN('GDP per Capita'!$S:$S),FALSE)</f>
        <v>63809.64</v>
      </c>
      <c r="AC3528" s="82">
        <f t="shared" si="685"/>
        <v>63809.64</v>
      </c>
      <c r="AD3528" s="82">
        <f t="shared" si="686"/>
        <v>63809.64</v>
      </c>
      <c r="AE3528" s="88">
        <f t="shared" si="691"/>
        <v>2.2224402044752234E-2</v>
      </c>
    </row>
    <row r="3529" spans="1:31">
      <c r="A3529" s="77" t="s">
        <v>927</v>
      </c>
      <c r="B3529" s="77">
        <v>3528</v>
      </c>
      <c r="C3529" s="77" t="s">
        <v>29</v>
      </c>
      <c r="D3529" s="77" t="s">
        <v>29</v>
      </c>
      <c r="E3529" s="77">
        <v>2016</v>
      </c>
      <c r="F3529" s="77">
        <v>34.147645199999999</v>
      </c>
      <c r="G3529" s="77">
        <v>-118.1444779</v>
      </c>
      <c r="H3529" s="77">
        <v>0</v>
      </c>
      <c r="I3529" s="77" t="s">
        <v>1790</v>
      </c>
      <c r="J3529" s="77">
        <v>32.7174209</v>
      </c>
      <c r="K3529" s="77">
        <v>-117.1627714</v>
      </c>
      <c r="L3529" s="77">
        <v>366.54981032904999</v>
      </c>
      <c r="M3529" s="77">
        <v>0.21003268833500399</v>
      </c>
      <c r="N3529" s="77">
        <v>0</v>
      </c>
      <c r="O3529" s="77">
        <v>70.377563583177704</v>
      </c>
      <c r="P3529" s="87" cm="1">
        <f t="array" ref="P3529">IF($X3529="Non-local",VLOOKUP($E3529,$AI$64:$AW$68,COLUMN($AW:$AW)-COLUMN($AH:$AH),FALSE),IF($X3529="Unknown",VLOOKUP($E3529,$AI$71:$AW$75,COLUMN($AW:$AW)-COLUMN($AH:$AH),FALSE),0))</f>
        <v>264</v>
      </c>
      <c r="Q3529" s="87" cm="1">
        <f t="array" ref="Q3529">IF($X3529="Non-local",VLOOKUP($E3529,$AI$40:$AW$44,COLUMN($AW:$AW)-COLUMN($AH:$AH),FALSE),IF($X3529="Unknown",VLOOKUP($E3529,$AI$47:$AW$51,COLUMN($AW:$AW)-COLUMN($AH:$AH),FALSE),0))</f>
        <v>622.00419999999997</v>
      </c>
      <c r="R3529" s="87" cm="1">
        <f t="array" ref="R3529">IF($X3529="Non-local",VLOOKUP($E3529,$AI$88:$AW$92,COLUMN($AW:$AW)-COLUMN($AH:$AH),FALSE),IF($X3529="Unknown",VLOOKUP($E3529,$AI$95:$AW$99,COLUMN($AW:$AW)-COLUMN($AH:$AH),FALSE),0))</f>
        <v>0.12047560494171299</v>
      </c>
      <c r="S3529" s="87" cm="1">
        <f t="array" ref="S3529">VLOOKUP($E3529,$AI$111:$AW$115,COLUMN($AW:$AW)-COLUMN($AH:$AH),FALSE)</f>
        <v>431.69321999999994</v>
      </c>
      <c r="T3529" s="104">
        <f t="shared" si="687"/>
        <v>0.33050829327671699</v>
      </c>
      <c r="U3529" s="104">
        <f t="shared" si="688"/>
        <v>1388.0749835831775</v>
      </c>
      <c r="V3529" s="87" cm="1">
        <f t="array" ref="V3529">VLOOKUP($E3529,$AI$118:$AW$122,COLUMN($AW:$AW)-COLUMN($AH:$AH),FALSE)</f>
        <v>0</v>
      </c>
      <c r="W3529" s="87" t="str">
        <f t="shared" si="692"/>
        <v>Domestic</v>
      </c>
      <c r="X3529" s="87" t="str">
        <f t="shared" si="693"/>
        <v>Non-local</v>
      </c>
      <c r="Y3529" s="104"/>
      <c r="Z3529" s="87" t="str">
        <f t="shared" si="689"/>
        <v>USA</v>
      </c>
      <c r="AA3529" s="87" t="str">
        <f t="shared" si="690"/>
        <v>USA</v>
      </c>
      <c r="AB3529" s="82" cm="1">
        <f t="array" ref="AB3529">VLOOKUP(B3529,'GDP per Capita'!$T$2:$V$4235,COLUMN('GDP per Capita'!$V:$V)-COLUMN('GDP per Capita'!$S:$S),FALSE)</f>
        <v>63809.64</v>
      </c>
      <c r="AC3529" s="82">
        <f t="shared" si="685"/>
        <v>63809.64</v>
      </c>
      <c r="AD3529" s="82">
        <f t="shared" si="686"/>
        <v>63809.64</v>
      </c>
      <c r="AE3529" s="88">
        <f t="shared" si="691"/>
        <v>2.1753374311204037E-2</v>
      </c>
    </row>
    <row r="3530" spans="1:31">
      <c r="A3530" s="77" t="s">
        <v>1379</v>
      </c>
      <c r="B3530" s="77">
        <v>3529</v>
      </c>
      <c r="C3530" s="77" t="s">
        <v>29</v>
      </c>
      <c r="D3530" s="77" t="s">
        <v>29</v>
      </c>
      <c r="E3530" s="77">
        <v>2016</v>
      </c>
      <c r="F3530" s="77">
        <v>38.951883000000002</v>
      </c>
      <c r="G3530" s="77">
        <v>-92.333736599999995</v>
      </c>
      <c r="H3530" s="77">
        <v>0</v>
      </c>
      <c r="I3530" s="77" t="s">
        <v>1790</v>
      </c>
      <c r="J3530" s="77">
        <v>32.7174209</v>
      </c>
      <c r="K3530" s="77">
        <v>-117.1627714</v>
      </c>
      <c r="L3530" s="77">
        <v>4669.28123692177</v>
      </c>
      <c r="M3530" s="77">
        <v>0.82867017925776199</v>
      </c>
      <c r="N3530" s="77">
        <v>0</v>
      </c>
      <c r="O3530" s="77">
        <v>560.31374843061201</v>
      </c>
      <c r="P3530" s="87" cm="1">
        <f t="array" ref="P3530">IF($X3530="Non-local",VLOOKUP($E3530,$AI$64:$AW$68,COLUMN($AW:$AW)-COLUMN($AH:$AH),FALSE),IF($X3530="Unknown",VLOOKUP($E3530,$AI$71:$AW$75,COLUMN($AW:$AW)-COLUMN($AH:$AH),FALSE),0))</f>
        <v>264</v>
      </c>
      <c r="Q3530" s="87" cm="1">
        <f t="array" ref="Q3530">IF($X3530="Non-local",VLOOKUP($E3530,$AI$40:$AW$44,COLUMN($AW:$AW)-COLUMN($AH:$AH),FALSE),IF($X3530="Unknown",VLOOKUP($E3530,$AI$47:$AW$51,COLUMN($AW:$AW)-COLUMN($AH:$AH),FALSE),0))</f>
        <v>622.00419999999997</v>
      </c>
      <c r="R3530" s="87" cm="1">
        <f t="array" ref="R3530">IF($X3530="Non-local",VLOOKUP($E3530,$AI$88:$AW$92,COLUMN($AW:$AW)-COLUMN($AH:$AH),FALSE),IF($X3530="Unknown",VLOOKUP($E3530,$AI$95:$AW$99,COLUMN($AW:$AW)-COLUMN($AH:$AH),FALSE),0))</f>
        <v>0.12047560494171299</v>
      </c>
      <c r="S3530" s="87" cm="1">
        <f t="array" ref="S3530">VLOOKUP($E3530,$AI$111:$AW$115,COLUMN($AW:$AW)-COLUMN($AH:$AH),FALSE)</f>
        <v>431.69321999999994</v>
      </c>
      <c r="T3530" s="104">
        <f t="shared" si="687"/>
        <v>0.94914578419947493</v>
      </c>
      <c r="U3530" s="104">
        <f t="shared" si="688"/>
        <v>1878.0111684306119</v>
      </c>
      <c r="V3530" s="87" cm="1">
        <f t="array" ref="V3530">VLOOKUP($E3530,$AI$118:$AW$122,COLUMN($AW:$AW)-COLUMN($AH:$AH),FALSE)</f>
        <v>0</v>
      </c>
      <c r="W3530" s="87" t="str">
        <f t="shared" si="692"/>
        <v>Domestic</v>
      </c>
      <c r="X3530" s="87" t="str">
        <f t="shared" si="693"/>
        <v>Non-local</v>
      </c>
      <c r="Y3530" s="104"/>
      <c r="Z3530" s="87" t="str">
        <f t="shared" si="689"/>
        <v>USA</v>
      </c>
      <c r="AA3530" s="87" t="str">
        <f t="shared" si="690"/>
        <v>USA</v>
      </c>
      <c r="AB3530" s="82" cm="1">
        <f t="array" ref="AB3530">VLOOKUP(B3530,'GDP per Capita'!$T$2:$V$4235,COLUMN('GDP per Capita'!$V:$V)-COLUMN('GDP per Capita'!$S:$S),FALSE)</f>
        <v>63809.64</v>
      </c>
      <c r="AC3530" s="82">
        <f t="shared" si="685"/>
        <v>63809.64</v>
      </c>
      <c r="AD3530" s="82">
        <f t="shared" si="686"/>
        <v>63809.64</v>
      </c>
      <c r="AE3530" s="88">
        <f t="shared" si="691"/>
        <v>2.9431464719603683E-2</v>
      </c>
    </row>
    <row r="3531" spans="1:31">
      <c r="A3531" s="77" t="s">
        <v>927</v>
      </c>
      <c r="B3531" s="77">
        <v>3530</v>
      </c>
      <c r="C3531" s="77" t="s">
        <v>29</v>
      </c>
      <c r="D3531" s="77" t="s">
        <v>29</v>
      </c>
      <c r="E3531" s="77">
        <v>2016</v>
      </c>
      <c r="F3531" s="77">
        <v>34.147645199999999</v>
      </c>
      <c r="G3531" s="77">
        <v>-118.1444779</v>
      </c>
      <c r="H3531" s="77">
        <v>0</v>
      </c>
      <c r="I3531" s="77" t="s">
        <v>1790</v>
      </c>
      <c r="J3531" s="77">
        <v>32.7174209</v>
      </c>
      <c r="K3531" s="77">
        <v>-117.1627714</v>
      </c>
      <c r="L3531" s="77">
        <v>366.54981032904999</v>
      </c>
      <c r="M3531" s="77">
        <v>0.21003268833500399</v>
      </c>
      <c r="N3531" s="77">
        <v>0</v>
      </c>
      <c r="O3531" s="77">
        <v>70.377563583177704</v>
      </c>
      <c r="P3531" s="87" cm="1">
        <f t="array" ref="P3531">IF($X3531="Non-local",VLOOKUP($E3531,$AI$64:$AW$68,COLUMN($AW:$AW)-COLUMN($AH:$AH),FALSE),IF($X3531="Unknown",VLOOKUP($E3531,$AI$71:$AW$75,COLUMN($AW:$AW)-COLUMN($AH:$AH),FALSE),0))</f>
        <v>264</v>
      </c>
      <c r="Q3531" s="87" cm="1">
        <f t="array" ref="Q3531">IF($X3531="Non-local",VLOOKUP($E3531,$AI$40:$AW$44,COLUMN($AW:$AW)-COLUMN($AH:$AH),FALSE),IF($X3531="Unknown",VLOOKUP($E3531,$AI$47:$AW$51,COLUMN($AW:$AW)-COLUMN($AH:$AH),FALSE),0))</f>
        <v>622.00419999999997</v>
      </c>
      <c r="R3531" s="87" cm="1">
        <f t="array" ref="R3531">IF($X3531="Non-local",VLOOKUP($E3531,$AI$88:$AW$92,COLUMN($AW:$AW)-COLUMN($AH:$AH),FALSE),IF($X3531="Unknown",VLOOKUP($E3531,$AI$95:$AW$99,COLUMN($AW:$AW)-COLUMN($AH:$AH),FALSE),0))</f>
        <v>0.12047560494171299</v>
      </c>
      <c r="S3531" s="87" cm="1">
        <f t="array" ref="S3531">VLOOKUP($E3531,$AI$111:$AW$115,COLUMN($AW:$AW)-COLUMN($AH:$AH),FALSE)</f>
        <v>431.69321999999994</v>
      </c>
      <c r="T3531" s="104">
        <f t="shared" si="687"/>
        <v>0.33050829327671699</v>
      </c>
      <c r="U3531" s="104">
        <f t="shared" si="688"/>
        <v>1388.0749835831775</v>
      </c>
      <c r="V3531" s="87" cm="1">
        <f t="array" ref="V3531">VLOOKUP($E3531,$AI$118:$AW$122,COLUMN($AW:$AW)-COLUMN($AH:$AH),FALSE)</f>
        <v>0</v>
      </c>
      <c r="W3531" s="87" t="str">
        <f t="shared" si="692"/>
        <v>Domestic</v>
      </c>
      <c r="X3531" s="87" t="str">
        <f t="shared" si="693"/>
        <v>Non-local</v>
      </c>
      <c r="Y3531" s="104"/>
      <c r="Z3531" s="87" t="str">
        <f t="shared" si="689"/>
        <v>USA</v>
      </c>
      <c r="AA3531" s="87" t="str">
        <f t="shared" si="690"/>
        <v>USA</v>
      </c>
      <c r="AB3531" s="82" cm="1">
        <f t="array" ref="AB3531">VLOOKUP(B3531,'GDP per Capita'!$T$2:$V$4235,COLUMN('GDP per Capita'!$V:$V)-COLUMN('GDP per Capita'!$S:$S),FALSE)</f>
        <v>63809.64</v>
      </c>
      <c r="AC3531" s="82">
        <f t="shared" si="685"/>
        <v>63809.64</v>
      </c>
      <c r="AD3531" s="82">
        <f t="shared" si="686"/>
        <v>63809.64</v>
      </c>
      <c r="AE3531" s="88">
        <f t="shared" si="691"/>
        <v>2.1753374311204037E-2</v>
      </c>
    </row>
    <row r="3532" spans="1:31">
      <c r="A3532" s="77" t="s">
        <v>916</v>
      </c>
      <c r="B3532" s="77">
        <v>3531</v>
      </c>
      <c r="C3532" s="77" t="s">
        <v>29</v>
      </c>
      <c r="D3532" s="77" t="s">
        <v>29</v>
      </c>
      <c r="E3532" s="77">
        <v>2016</v>
      </c>
      <c r="F3532" s="77">
        <v>34.000749299999903</v>
      </c>
      <c r="G3532" s="77">
        <v>-81.034331299999906</v>
      </c>
      <c r="H3532" s="77">
        <v>0</v>
      </c>
      <c r="I3532" s="77" t="s">
        <v>1790</v>
      </c>
      <c r="J3532" s="77">
        <v>32.7174209</v>
      </c>
      <c r="K3532" s="77">
        <v>-117.1627714</v>
      </c>
      <c r="L3532" s="77">
        <v>6682.0869793409202</v>
      </c>
      <c r="M3532" s="77">
        <v>1.10574164819467</v>
      </c>
      <c r="N3532" s="77">
        <v>0</v>
      </c>
      <c r="O3532" s="77">
        <v>801.85043752090996</v>
      </c>
      <c r="P3532" s="87" cm="1">
        <f t="array" ref="P3532">IF($X3532="Non-local",VLOOKUP($E3532,$AI$64:$AW$68,COLUMN($AW:$AW)-COLUMN($AH:$AH),FALSE),IF($X3532="Unknown",VLOOKUP($E3532,$AI$71:$AW$75,COLUMN($AW:$AW)-COLUMN($AH:$AH),FALSE),0))</f>
        <v>264</v>
      </c>
      <c r="Q3532" s="87" cm="1">
        <f t="array" ref="Q3532">IF($X3532="Non-local",VLOOKUP($E3532,$AI$40:$AW$44,COLUMN($AW:$AW)-COLUMN($AH:$AH),FALSE),IF($X3532="Unknown",VLOOKUP($E3532,$AI$47:$AW$51,COLUMN($AW:$AW)-COLUMN($AH:$AH),FALSE),0))</f>
        <v>622.00419999999997</v>
      </c>
      <c r="R3532" s="87" cm="1">
        <f t="array" ref="R3532">IF($X3532="Non-local",VLOOKUP($E3532,$AI$88:$AW$92,COLUMN($AW:$AW)-COLUMN($AH:$AH),FALSE),IF($X3532="Unknown",VLOOKUP($E3532,$AI$95:$AW$99,COLUMN($AW:$AW)-COLUMN($AH:$AH),FALSE),0))</f>
        <v>0.12047560494171299</v>
      </c>
      <c r="S3532" s="87" cm="1">
        <f t="array" ref="S3532">VLOOKUP($E3532,$AI$111:$AW$115,COLUMN($AW:$AW)-COLUMN($AH:$AH),FALSE)</f>
        <v>431.69321999999994</v>
      </c>
      <c r="T3532" s="104">
        <f t="shared" si="687"/>
        <v>1.2262172531363831</v>
      </c>
      <c r="U3532" s="104">
        <f t="shared" si="688"/>
        <v>2119.5478575209099</v>
      </c>
      <c r="V3532" s="87" cm="1">
        <f t="array" ref="V3532">VLOOKUP($E3532,$AI$118:$AW$122,COLUMN($AW:$AW)-COLUMN($AH:$AH),FALSE)</f>
        <v>0</v>
      </c>
      <c r="W3532" s="87" t="str">
        <f t="shared" si="692"/>
        <v>Domestic</v>
      </c>
      <c r="X3532" s="87" t="str">
        <f t="shared" si="693"/>
        <v>Non-local</v>
      </c>
      <c r="Y3532" s="104"/>
      <c r="Z3532" s="87" t="str">
        <f t="shared" si="689"/>
        <v>USA</v>
      </c>
      <c r="AA3532" s="87" t="str">
        <f t="shared" si="690"/>
        <v>USA</v>
      </c>
      <c r="AB3532" s="82" cm="1">
        <f t="array" ref="AB3532">VLOOKUP(B3532,'GDP per Capita'!$T$2:$V$4235,COLUMN('GDP per Capita'!$V:$V)-COLUMN('GDP per Capita'!$S:$S),FALSE)</f>
        <v>63809.64</v>
      </c>
      <c r="AC3532" s="82">
        <f t="shared" si="685"/>
        <v>63809.64</v>
      </c>
      <c r="AD3532" s="82">
        <f t="shared" si="686"/>
        <v>63809.64</v>
      </c>
      <c r="AE3532" s="88">
        <f t="shared" si="691"/>
        <v>3.321673429784136E-2</v>
      </c>
    </row>
    <row r="3533" spans="1:31">
      <c r="A3533" s="77" t="s">
        <v>1656</v>
      </c>
      <c r="B3533" s="77">
        <v>3532</v>
      </c>
      <c r="C3533" s="77" t="s">
        <v>29</v>
      </c>
      <c r="D3533" s="77" t="s">
        <v>29</v>
      </c>
      <c r="E3533" s="77">
        <v>2016</v>
      </c>
      <c r="F3533" s="77">
        <v>40.5508527</v>
      </c>
      <c r="G3533" s="77">
        <v>-105.06680849999999</v>
      </c>
      <c r="H3533" s="77">
        <v>0</v>
      </c>
      <c r="I3533" s="77" t="s">
        <v>1790</v>
      </c>
      <c r="J3533" s="77">
        <v>32.7174209</v>
      </c>
      <c r="K3533" s="77">
        <v>-117.1627714</v>
      </c>
      <c r="L3533" s="77">
        <v>2769.3081737581801</v>
      </c>
      <c r="M3533" s="77">
        <v>0.52730437672186503</v>
      </c>
      <c r="N3533" s="77">
        <v>0</v>
      </c>
      <c r="O3533" s="77">
        <v>531.707169361571</v>
      </c>
      <c r="P3533" s="87" cm="1">
        <f t="array" ref="P3533">IF($X3533="Non-local",VLOOKUP($E3533,$AI$64:$AW$68,COLUMN($AW:$AW)-COLUMN($AH:$AH),FALSE),IF($X3533="Unknown",VLOOKUP($E3533,$AI$71:$AW$75,COLUMN($AW:$AW)-COLUMN($AH:$AH),FALSE),0))</f>
        <v>264</v>
      </c>
      <c r="Q3533" s="87" cm="1">
        <f t="array" ref="Q3533">IF($X3533="Non-local",VLOOKUP($E3533,$AI$40:$AW$44,COLUMN($AW:$AW)-COLUMN($AH:$AH),FALSE),IF($X3533="Unknown",VLOOKUP($E3533,$AI$47:$AW$51,COLUMN($AW:$AW)-COLUMN($AH:$AH),FALSE),0))</f>
        <v>622.00419999999997</v>
      </c>
      <c r="R3533" s="87" cm="1">
        <f t="array" ref="R3533">IF($X3533="Non-local",VLOOKUP($E3533,$AI$88:$AW$92,COLUMN($AW:$AW)-COLUMN($AH:$AH),FALSE),IF($X3533="Unknown",VLOOKUP($E3533,$AI$95:$AW$99,COLUMN($AW:$AW)-COLUMN($AH:$AH),FALSE),0))</f>
        <v>0.12047560494171299</v>
      </c>
      <c r="S3533" s="87" cm="1">
        <f t="array" ref="S3533">VLOOKUP($E3533,$AI$111:$AW$115,COLUMN($AW:$AW)-COLUMN($AH:$AH),FALSE)</f>
        <v>431.69321999999994</v>
      </c>
      <c r="T3533" s="104">
        <f t="shared" si="687"/>
        <v>0.64777998166357798</v>
      </c>
      <c r="U3533" s="104">
        <f t="shared" si="688"/>
        <v>1849.404589361571</v>
      </c>
      <c r="V3533" s="87" cm="1">
        <f t="array" ref="V3533">VLOOKUP($E3533,$AI$118:$AW$122,COLUMN($AW:$AW)-COLUMN($AH:$AH),FALSE)</f>
        <v>0</v>
      </c>
      <c r="W3533" s="87" t="str">
        <f t="shared" si="692"/>
        <v>Domestic</v>
      </c>
      <c r="X3533" s="87" t="str">
        <f t="shared" si="693"/>
        <v>Non-local</v>
      </c>
      <c r="Y3533" s="104"/>
      <c r="Z3533" s="87" t="str">
        <f t="shared" si="689"/>
        <v>USA</v>
      </c>
      <c r="AA3533" s="87" t="str">
        <f t="shared" si="690"/>
        <v>USA</v>
      </c>
      <c r="AB3533" s="82" cm="1">
        <f t="array" ref="AB3533">VLOOKUP(B3533,'GDP per Capita'!$T$2:$V$4235,COLUMN('GDP per Capita'!$V:$V)-COLUMN('GDP per Capita'!$S:$S),FALSE)</f>
        <v>63809.64</v>
      </c>
      <c r="AC3533" s="82">
        <f t="shared" si="685"/>
        <v>63809.64</v>
      </c>
      <c r="AD3533" s="82">
        <f t="shared" si="686"/>
        <v>63809.64</v>
      </c>
      <c r="AE3533" s="88">
        <f t="shared" si="691"/>
        <v>2.8983153475894412E-2</v>
      </c>
    </row>
    <row r="3534" spans="1:31">
      <c r="A3534" s="77" t="s">
        <v>1012</v>
      </c>
      <c r="B3534" s="77">
        <v>3533</v>
      </c>
      <c r="C3534" s="77" t="s">
        <v>29</v>
      </c>
      <c r="D3534" s="77" t="s">
        <v>29</v>
      </c>
      <c r="E3534" s="77">
        <v>2016</v>
      </c>
      <c r="F3534" s="77">
        <v>38.890396099999997</v>
      </c>
      <c r="G3534" s="77">
        <v>-77.084158500000001</v>
      </c>
      <c r="H3534" s="77">
        <v>0</v>
      </c>
      <c r="I3534" s="77" t="s">
        <v>1790</v>
      </c>
      <c r="J3534" s="77">
        <v>32.7174209</v>
      </c>
      <c r="K3534" s="77">
        <v>-117.1627714</v>
      </c>
      <c r="L3534" s="77">
        <v>7297.9514853021601</v>
      </c>
      <c r="M3534" s="77">
        <v>1.1908709321669499</v>
      </c>
      <c r="N3534" s="77">
        <v>0</v>
      </c>
      <c r="O3534" s="77">
        <v>875.75417823626003</v>
      </c>
      <c r="P3534" s="87" cm="1">
        <f t="array" ref="P3534">IF($X3534="Non-local",VLOOKUP($E3534,$AI$64:$AW$68,COLUMN($AW:$AW)-COLUMN($AH:$AH),FALSE),IF($X3534="Unknown",VLOOKUP($E3534,$AI$71:$AW$75,COLUMN($AW:$AW)-COLUMN($AH:$AH),FALSE),0))</f>
        <v>264</v>
      </c>
      <c r="Q3534" s="87" cm="1">
        <f t="array" ref="Q3534">IF($X3534="Non-local",VLOOKUP($E3534,$AI$40:$AW$44,COLUMN($AW:$AW)-COLUMN($AH:$AH),FALSE),IF($X3534="Unknown",VLOOKUP($E3534,$AI$47:$AW$51,COLUMN($AW:$AW)-COLUMN($AH:$AH),FALSE),0))</f>
        <v>622.00419999999997</v>
      </c>
      <c r="R3534" s="87" cm="1">
        <f t="array" ref="R3534">IF($X3534="Non-local",VLOOKUP($E3534,$AI$88:$AW$92,COLUMN($AW:$AW)-COLUMN($AH:$AH),FALSE),IF($X3534="Unknown",VLOOKUP($E3534,$AI$95:$AW$99,COLUMN($AW:$AW)-COLUMN($AH:$AH),FALSE),0))</f>
        <v>0.12047560494171299</v>
      </c>
      <c r="S3534" s="87" cm="1">
        <f t="array" ref="S3534">VLOOKUP($E3534,$AI$111:$AW$115,COLUMN($AW:$AW)-COLUMN($AH:$AH),FALSE)</f>
        <v>431.69321999999994</v>
      </c>
      <c r="T3534" s="104">
        <f t="shared" si="687"/>
        <v>1.311346537108663</v>
      </c>
      <c r="U3534" s="104">
        <f t="shared" si="688"/>
        <v>2193.45159823626</v>
      </c>
      <c r="V3534" s="87" cm="1">
        <f t="array" ref="V3534">VLOOKUP($E3534,$AI$118:$AW$122,COLUMN($AW:$AW)-COLUMN($AH:$AH),FALSE)</f>
        <v>0</v>
      </c>
      <c r="W3534" s="87" t="str">
        <f t="shared" si="692"/>
        <v>Domestic</v>
      </c>
      <c r="X3534" s="87" t="str">
        <f t="shared" si="693"/>
        <v>Non-local</v>
      </c>
      <c r="Y3534" s="104"/>
      <c r="Z3534" s="87" t="str">
        <f t="shared" si="689"/>
        <v>USA</v>
      </c>
      <c r="AA3534" s="87" t="str">
        <f t="shared" si="690"/>
        <v>USA</v>
      </c>
      <c r="AB3534" s="82" cm="1">
        <f t="array" ref="AB3534">VLOOKUP(B3534,'GDP per Capita'!$T$2:$V$4235,COLUMN('GDP per Capita'!$V:$V)-COLUMN('GDP per Capita'!$S:$S),FALSE)</f>
        <v>63809.64</v>
      </c>
      <c r="AC3534" s="82">
        <f t="shared" si="685"/>
        <v>63809.64</v>
      </c>
      <c r="AD3534" s="82">
        <f t="shared" si="686"/>
        <v>63809.64</v>
      </c>
      <c r="AE3534" s="88">
        <f t="shared" si="691"/>
        <v>3.4374925140406055E-2</v>
      </c>
    </row>
    <row r="3535" spans="1:31">
      <c r="A3535" s="77" t="s">
        <v>1794</v>
      </c>
      <c r="B3535" s="77">
        <v>3534</v>
      </c>
      <c r="C3535" s="77" t="s">
        <v>29</v>
      </c>
      <c r="D3535" s="77" t="s">
        <v>29</v>
      </c>
      <c r="E3535" s="77">
        <v>2016</v>
      </c>
      <c r="F3535" s="77">
        <v>34.0480643</v>
      </c>
      <c r="G3535" s="77">
        <v>-118.5264706</v>
      </c>
      <c r="H3535" s="77">
        <v>0</v>
      </c>
      <c r="I3535" s="77" t="s">
        <v>1790</v>
      </c>
      <c r="J3535" s="77">
        <v>32.7174209</v>
      </c>
      <c r="K3535" s="77">
        <v>-117.1627714</v>
      </c>
      <c r="L3535" s="77">
        <v>389.47583787800397</v>
      </c>
      <c r="M3535" s="77">
        <v>0.21305995049301801</v>
      </c>
      <c r="N3535" s="77">
        <v>0</v>
      </c>
      <c r="O3535" s="77">
        <v>74.779360872576802</v>
      </c>
      <c r="P3535" s="87" cm="1">
        <f t="array" ref="P3535">IF($X3535="Non-local",VLOOKUP($E3535,$AI$64:$AW$68,COLUMN($AW:$AW)-COLUMN($AH:$AH),FALSE),IF($X3535="Unknown",VLOOKUP($E3535,$AI$71:$AW$75,COLUMN($AW:$AW)-COLUMN($AH:$AH),FALSE),0))</f>
        <v>264</v>
      </c>
      <c r="Q3535" s="87" cm="1">
        <f t="array" ref="Q3535">IF($X3535="Non-local",VLOOKUP($E3535,$AI$40:$AW$44,COLUMN($AW:$AW)-COLUMN($AH:$AH),FALSE),IF($X3535="Unknown",VLOOKUP($E3535,$AI$47:$AW$51,COLUMN($AW:$AW)-COLUMN($AH:$AH),FALSE),0))</f>
        <v>622.00419999999997</v>
      </c>
      <c r="R3535" s="87" cm="1">
        <f t="array" ref="R3535">IF($X3535="Non-local",VLOOKUP($E3535,$AI$88:$AW$92,COLUMN($AW:$AW)-COLUMN($AH:$AH),FALSE),IF($X3535="Unknown",VLOOKUP($E3535,$AI$95:$AW$99,COLUMN($AW:$AW)-COLUMN($AH:$AH),FALSE),0))</f>
        <v>0.12047560494171299</v>
      </c>
      <c r="S3535" s="87" cm="1">
        <f t="array" ref="S3535">VLOOKUP($E3535,$AI$111:$AW$115,COLUMN($AW:$AW)-COLUMN($AH:$AH),FALSE)</f>
        <v>431.69321999999994</v>
      </c>
      <c r="T3535" s="104">
        <f t="shared" si="687"/>
        <v>0.33353555543473101</v>
      </c>
      <c r="U3535" s="104">
        <f t="shared" si="688"/>
        <v>1392.4767808725767</v>
      </c>
      <c r="V3535" s="87" cm="1">
        <f t="array" ref="V3535">VLOOKUP($E3535,$AI$118:$AW$122,COLUMN($AW:$AW)-COLUMN($AH:$AH),FALSE)</f>
        <v>0</v>
      </c>
      <c r="W3535" s="87" t="str">
        <f t="shared" si="692"/>
        <v>Domestic</v>
      </c>
      <c r="X3535" s="87" t="str">
        <f t="shared" si="693"/>
        <v>Non-local</v>
      </c>
      <c r="Y3535" s="104"/>
      <c r="Z3535" s="87" t="str">
        <f t="shared" si="689"/>
        <v>USA</v>
      </c>
      <c r="AA3535" s="87" t="str">
        <f t="shared" si="690"/>
        <v>USA</v>
      </c>
      <c r="AB3535" s="82" cm="1">
        <f t="array" ref="AB3535">VLOOKUP(B3535,'GDP per Capita'!$T$2:$V$4235,COLUMN('GDP per Capita'!$V:$V)-COLUMN('GDP per Capita'!$S:$S),FALSE)</f>
        <v>63809.64</v>
      </c>
      <c r="AC3535" s="82">
        <f t="shared" si="685"/>
        <v>63809.64</v>
      </c>
      <c r="AD3535" s="82">
        <f t="shared" si="686"/>
        <v>63809.64</v>
      </c>
      <c r="AE3535" s="88">
        <f t="shared" si="691"/>
        <v>2.1822357575948973E-2</v>
      </c>
    </row>
    <row r="3536" spans="1:31">
      <c r="A3536" s="77" t="s">
        <v>886</v>
      </c>
      <c r="B3536" s="77">
        <v>3535</v>
      </c>
      <c r="C3536" s="77" t="s">
        <v>29</v>
      </c>
      <c r="D3536" s="77" t="s">
        <v>29</v>
      </c>
      <c r="E3536" s="77">
        <v>2016</v>
      </c>
      <c r="F3536" s="77">
        <v>39.284749400000003</v>
      </c>
      <c r="G3536" s="77">
        <v>-76.620474639699793</v>
      </c>
      <c r="H3536" s="77">
        <v>0</v>
      </c>
      <c r="I3536" s="77" t="s">
        <v>1790</v>
      </c>
      <c r="J3536" s="77">
        <v>32.7174209</v>
      </c>
      <c r="K3536" s="77">
        <v>-117.1627714</v>
      </c>
      <c r="L3536" s="77">
        <v>7375.5413090858101</v>
      </c>
      <c r="M3536" s="77">
        <v>1.20164337385867</v>
      </c>
      <c r="N3536" s="77">
        <v>0</v>
      </c>
      <c r="O3536" s="77">
        <v>885.06495709029696</v>
      </c>
      <c r="P3536" s="87" cm="1">
        <f t="array" ref="P3536">IF($X3536="Non-local",VLOOKUP($E3536,$AI$64:$AW$68,COLUMN($AW:$AW)-COLUMN($AH:$AH),FALSE),IF($X3536="Unknown",VLOOKUP($E3536,$AI$71:$AW$75,COLUMN($AW:$AW)-COLUMN($AH:$AH),FALSE),0))</f>
        <v>264</v>
      </c>
      <c r="Q3536" s="87" cm="1">
        <f t="array" ref="Q3536">IF($X3536="Non-local",VLOOKUP($E3536,$AI$40:$AW$44,COLUMN($AW:$AW)-COLUMN($AH:$AH),FALSE),IF($X3536="Unknown",VLOOKUP($E3536,$AI$47:$AW$51,COLUMN($AW:$AW)-COLUMN($AH:$AH),FALSE),0))</f>
        <v>622.00419999999997</v>
      </c>
      <c r="R3536" s="87" cm="1">
        <f t="array" ref="R3536">IF($X3536="Non-local",VLOOKUP($E3536,$AI$88:$AW$92,COLUMN($AW:$AW)-COLUMN($AH:$AH),FALSE),IF($X3536="Unknown",VLOOKUP($E3536,$AI$95:$AW$99,COLUMN($AW:$AW)-COLUMN($AH:$AH),FALSE),0))</f>
        <v>0.12047560494171299</v>
      </c>
      <c r="S3536" s="87" cm="1">
        <f t="array" ref="S3536">VLOOKUP($E3536,$AI$111:$AW$115,COLUMN($AW:$AW)-COLUMN($AH:$AH),FALSE)</f>
        <v>431.69321999999994</v>
      </c>
      <c r="T3536" s="104">
        <f t="shared" si="687"/>
        <v>1.3221189788003831</v>
      </c>
      <c r="U3536" s="104">
        <f t="shared" si="688"/>
        <v>2202.7623770902969</v>
      </c>
      <c r="V3536" s="87" cm="1">
        <f t="array" ref="V3536">VLOOKUP($E3536,$AI$118:$AW$122,COLUMN($AW:$AW)-COLUMN($AH:$AH),FALSE)</f>
        <v>0</v>
      </c>
      <c r="W3536" s="87" t="str">
        <f t="shared" si="692"/>
        <v>Domestic</v>
      </c>
      <c r="X3536" s="87" t="str">
        <f t="shared" si="693"/>
        <v>Non-local</v>
      </c>
      <c r="Y3536" s="104"/>
      <c r="Z3536" s="87" t="str">
        <f t="shared" si="689"/>
        <v>USA</v>
      </c>
      <c r="AA3536" s="87" t="str">
        <f t="shared" si="690"/>
        <v>USA</v>
      </c>
      <c r="AB3536" s="82" cm="1">
        <f t="array" ref="AB3536">VLOOKUP(B3536,'GDP per Capita'!$T$2:$V$4235,COLUMN('GDP per Capita'!$V:$V)-COLUMN('GDP per Capita'!$S:$S),FALSE)</f>
        <v>63809.64</v>
      </c>
      <c r="AC3536" s="82">
        <f t="shared" si="685"/>
        <v>63809.64</v>
      </c>
      <c r="AD3536" s="82">
        <f t="shared" si="686"/>
        <v>63809.64</v>
      </c>
      <c r="AE3536" s="88">
        <f t="shared" si="691"/>
        <v>3.4520840065706326E-2</v>
      </c>
    </row>
    <row r="3537" spans="1:31">
      <c r="A3537" s="77" t="s">
        <v>1182</v>
      </c>
      <c r="B3537" s="77">
        <v>3536</v>
      </c>
      <c r="C3537" s="77" t="s">
        <v>29</v>
      </c>
      <c r="D3537" s="77" t="s">
        <v>29</v>
      </c>
      <c r="E3537" s="77">
        <v>2016</v>
      </c>
      <c r="F3537" s="77">
        <v>37.8708393</v>
      </c>
      <c r="G3537" s="77">
        <v>-122.272863899999</v>
      </c>
      <c r="H3537" s="77">
        <v>0</v>
      </c>
      <c r="I3537" s="77" t="s">
        <v>1790</v>
      </c>
      <c r="J3537" s="77">
        <v>32.7174209</v>
      </c>
      <c r="K3537" s="77">
        <v>-117.1627714</v>
      </c>
      <c r="L3537" s="77">
        <v>1473.8347188375201</v>
      </c>
      <c r="M3537" s="77">
        <v>0.35624387535856999</v>
      </c>
      <c r="N3537" s="77">
        <v>0</v>
      </c>
      <c r="O3537" s="77">
        <v>282.97626601680503</v>
      </c>
      <c r="P3537" s="87" cm="1">
        <f t="array" ref="P3537">IF($X3537="Non-local",VLOOKUP($E3537,$AI$64:$AW$68,COLUMN($AW:$AW)-COLUMN($AH:$AH),FALSE),IF($X3537="Unknown",VLOOKUP($E3537,$AI$71:$AW$75,COLUMN($AW:$AW)-COLUMN($AH:$AH),FALSE),0))</f>
        <v>264</v>
      </c>
      <c r="Q3537" s="87" cm="1">
        <f t="array" ref="Q3537">IF($X3537="Non-local",VLOOKUP($E3537,$AI$40:$AW$44,COLUMN($AW:$AW)-COLUMN($AH:$AH),FALSE),IF($X3537="Unknown",VLOOKUP($E3537,$AI$47:$AW$51,COLUMN($AW:$AW)-COLUMN($AH:$AH),FALSE),0))</f>
        <v>622.00419999999997</v>
      </c>
      <c r="R3537" s="87" cm="1">
        <f t="array" ref="R3537">IF($X3537="Non-local",VLOOKUP($E3537,$AI$88:$AW$92,COLUMN($AW:$AW)-COLUMN($AH:$AH),FALSE),IF($X3537="Unknown",VLOOKUP($E3537,$AI$95:$AW$99,COLUMN($AW:$AW)-COLUMN($AH:$AH),FALSE),0))</f>
        <v>0.12047560494171299</v>
      </c>
      <c r="S3537" s="87" cm="1">
        <f t="array" ref="S3537">VLOOKUP($E3537,$AI$111:$AW$115,COLUMN($AW:$AW)-COLUMN($AH:$AH),FALSE)</f>
        <v>431.69321999999994</v>
      </c>
      <c r="T3537" s="104">
        <f t="shared" si="687"/>
        <v>0.47671948030028299</v>
      </c>
      <c r="U3537" s="104">
        <f t="shared" si="688"/>
        <v>1600.673686016805</v>
      </c>
      <c r="V3537" s="87" cm="1">
        <f t="array" ref="V3537">VLOOKUP($E3537,$AI$118:$AW$122,COLUMN($AW:$AW)-COLUMN($AH:$AH),FALSE)</f>
        <v>0</v>
      </c>
      <c r="W3537" s="87" t="str">
        <f t="shared" si="692"/>
        <v>Domestic</v>
      </c>
      <c r="X3537" s="87" t="str">
        <f t="shared" si="693"/>
        <v>Non-local</v>
      </c>
      <c r="Y3537" s="104"/>
      <c r="Z3537" s="87" t="str">
        <f t="shared" si="689"/>
        <v>USA</v>
      </c>
      <c r="AA3537" s="87" t="str">
        <f t="shared" si="690"/>
        <v>USA</v>
      </c>
      <c r="AB3537" s="82" cm="1">
        <f t="array" ref="AB3537">VLOOKUP(B3537,'GDP per Capita'!$T$2:$V$4235,COLUMN('GDP per Capita'!$V:$V)-COLUMN('GDP per Capita'!$S:$S),FALSE)</f>
        <v>63809.64</v>
      </c>
      <c r="AC3537" s="82">
        <f t="shared" si="685"/>
        <v>63809.64</v>
      </c>
      <c r="AD3537" s="82">
        <f t="shared" si="686"/>
        <v>63809.64</v>
      </c>
      <c r="AE3537" s="88">
        <f t="shared" si="691"/>
        <v>2.5085138954189446E-2</v>
      </c>
    </row>
    <row r="3538" spans="1:31">
      <c r="A3538" s="77" t="s">
        <v>927</v>
      </c>
      <c r="B3538" s="77">
        <v>3537</v>
      </c>
      <c r="C3538" s="77" t="s">
        <v>29</v>
      </c>
      <c r="D3538" s="77" t="s">
        <v>29</v>
      </c>
      <c r="E3538" s="77">
        <v>2016</v>
      </c>
      <c r="F3538" s="77">
        <v>34.147645199999999</v>
      </c>
      <c r="G3538" s="77">
        <v>-118.1444779</v>
      </c>
      <c r="H3538" s="77">
        <v>0</v>
      </c>
      <c r="I3538" s="77" t="s">
        <v>1790</v>
      </c>
      <c r="J3538" s="77">
        <v>32.7174209</v>
      </c>
      <c r="K3538" s="77">
        <v>-117.1627714</v>
      </c>
      <c r="L3538" s="77">
        <v>366.54981032904999</v>
      </c>
      <c r="M3538" s="77">
        <v>0.21003268833500399</v>
      </c>
      <c r="N3538" s="77">
        <v>0</v>
      </c>
      <c r="O3538" s="77">
        <v>70.377563583177704</v>
      </c>
      <c r="P3538" s="87" cm="1">
        <f t="array" ref="P3538">IF($X3538="Non-local",VLOOKUP($E3538,$AI$64:$AW$68,COLUMN($AW:$AW)-COLUMN($AH:$AH),FALSE),IF($X3538="Unknown",VLOOKUP($E3538,$AI$71:$AW$75,COLUMN($AW:$AW)-COLUMN($AH:$AH),FALSE),0))</f>
        <v>264</v>
      </c>
      <c r="Q3538" s="87" cm="1">
        <f t="array" ref="Q3538">IF($X3538="Non-local",VLOOKUP($E3538,$AI$40:$AW$44,COLUMN($AW:$AW)-COLUMN($AH:$AH),FALSE),IF($X3538="Unknown",VLOOKUP($E3538,$AI$47:$AW$51,COLUMN($AW:$AW)-COLUMN($AH:$AH),FALSE),0))</f>
        <v>622.00419999999997</v>
      </c>
      <c r="R3538" s="87" cm="1">
        <f t="array" ref="R3538">IF($X3538="Non-local",VLOOKUP($E3538,$AI$88:$AW$92,COLUMN($AW:$AW)-COLUMN($AH:$AH),FALSE),IF($X3538="Unknown",VLOOKUP($E3538,$AI$95:$AW$99,COLUMN($AW:$AW)-COLUMN($AH:$AH),FALSE),0))</f>
        <v>0.12047560494171299</v>
      </c>
      <c r="S3538" s="87" cm="1">
        <f t="array" ref="S3538">VLOOKUP($E3538,$AI$111:$AW$115,COLUMN($AW:$AW)-COLUMN($AH:$AH),FALSE)</f>
        <v>431.69321999999994</v>
      </c>
      <c r="T3538" s="104">
        <f t="shared" si="687"/>
        <v>0.33050829327671699</v>
      </c>
      <c r="U3538" s="104">
        <f t="shared" si="688"/>
        <v>1388.0749835831775</v>
      </c>
      <c r="V3538" s="87" cm="1">
        <f t="array" ref="V3538">VLOOKUP($E3538,$AI$118:$AW$122,COLUMN($AW:$AW)-COLUMN($AH:$AH),FALSE)</f>
        <v>0</v>
      </c>
      <c r="W3538" s="87" t="str">
        <f t="shared" si="692"/>
        <v>Domestic</v>
      </c>
      <c r="X3538" s="87" t="str">
        <f t="shared" si="693"/>
        <v>Non-local</v>
      </c>
      <c r="Y3538" s="104"/>
      <c r="Z3538" s="87" t="str">
        <f t="shared" si="689"/>
        <v>USA</v>
      </c>
      <c r="AA3538" s="87" t="str">
        <f t="shared" si="690"/>
        <v>USA</v>
      </c>
      <c r="AB3538" s="82" cm="1">
        <f t="array" ref="AB3538">VLOOKUP(B3538,'GDP per Capita'!$T$2:$V$4235,COLUMN('GDP per Capita'!$V:$V)-COLUMN('GDP per Capita'!$S:$S),FALSE)</f>
        <v>63809.64</v>
      </c>
      <c r="AC3538" s="82">
        <f t="shared" si="685"/>
        <v>63809.64</v>
      </c>
      <c r="AD3538" s="82">
        <f t="shared" si="686"/>
        <v>63809.64</v>
      </c>
      <c r="AE3538" s="88">
        <f t="shared" si="691"/>
        <v>2.1753374311204037E-2</v>
      </c>
    </row>
    <row r="3539" spans="1:31">
      <c r="A3539" s="77" t="s">
        <v>1093</v>
      </c>
      <c r="B3539" s="77">
        <v>3538</v>
      </c>
      <c r="C3539" s="77" t="s">
        <v>29</v>
      </c>
      <c r="D3539" s="77" t="s">
        <v>29</v>
      </c>
      <c r="E3539" s="77">
        <v>2016</v>
      </c>
      <c r="F3539" s="77">
        <v>34.053690899999999</v>
      </c>
      <c r="G3539" s="77">
        <v>-118.2427666</v>
      </c>
      <c r="H3539" s="77">
        <v>0</v>
      </c>
      <c r="I3539" s="77" t="s">
        <v>1790</v>
      </c>
      <c r="J3539" s="77">
        <v>32.7174209</v>
      </c>
      <c r="K3539" s="77">
        <v>-117.1627714</v>
      </c>
      <c r="L3539" s="77">
        <v>358.506142997854</v>
      </c>
      <c r="M3539" s="77">
        <v>0.20897056408904</v>
      </c>
      <c r="N3539" s="77">
        <v>0</v>
      </c>
      <c r="O3539" s="77">
        <v>68.833179455588095</v>
      </c>
      <c r="P3539" s="87" cm="1">
        <f t="array" ref="P3539">IF($X3539="Non-local",VLOOKUP($E3539,$AI$64:$AW$68,COLUMN($AW:$AW)-COLUMN($AH:$AH),FALSE),IF($X3539="Unknown",VLOOKUP($E3539,$AI$71:$AW$75,COLUMN($AW:$AW)-COLUMN($AH:$AH),FALSE),0))</f>
        <v>264</v>
      </c>
      <c r="Q3539" s="87" cm="1">
        <f t="array" ref="Q3539">IF($X3539="Non-local",VLOOKUP($E3539,$AI$40:$AW$44,COLUMN($AW:$AW)-COLUMN($AH:$AH),FALSE),IF($X3539="Unknown",VLOOKUP($E3539,$AI$47:$AW$51,COLUMN($AW:$AW)-COLUMN($AH:$AH),FALSE),0))</f>
        <v>622.00419999999997</v>
      </c>
      <c r="R3539" s="87" cm="1">
        <f t="array" ref="R3539">IF($X3539="Non-local",VLOOKUP($E3539,$AI$88:$AW$92,COLUMN($AW:$AW)-COLUMN($AH:$AH),FALSE),IF($X3539="Unknown",VLOOKUP($E3539,$AI$95:$AW$99,COLUMN($AW:$AW)-COLUMN($AH:$AH),FALSE),0))</f>
        <v>0.12047560494171299</v>
      </c>
      <c r="S3539" s="87" cm="1">
        <f t="array" ref="S3539">VLOOKUP($E3539,$AI$111:$AW$115,COLUMN($AW:$AW)-COLUMN($AH:$AH),FALSE)</f>
        <v>431.69321999999994</v>
      </c>
      <c r="T3539" s="104">
        <f t="shared" si="687"/>
        <v>0.32944616903075297</v>
      </c>
      <c r="U3539" s="104">
        <f t="shared" si="688"/>
        <v>1386.5305994555879</v>
      </c>
      <c r="V3539" s="87" cm="1">
        <f t="array" ref="V3539">VLOOKUP($E3539,$AI$118:$AW$122,COLUMN($AW:$AW)-COLUMN($AH:$AH),FALSE)</f>
        <v>0</v>
      </c>
      <c r="W3539" s="87" t="str">
        <f t="shared" si="692"/>
        <v>Domestic</v>
      </c>
      <c r="X3539" s="87" t="str">
        <f t="shared" si="693"/>
        <v>Non-local</v>
      </c>
      <c r="Y3539" s="104"/>
      <c r="Z3539" s="87" t="str">
        <f t="shared" si="689"/>
        <v>USA</v>
      </c>
      <c r="AA3539" s="87" t="str">
        <f t="shared" si="690"/>
        <v>USA</v>
      </c>
      <c r="AB3539" s="82" cm="1">
        <f t="array" ref="AB3539">VLOOKUP(B3539,'GDP per Capita'!$T$2:$V$4235,COLUMN('GDP per Capita'!$V:$V)-COLUMN('GDP per Capita'!$S:$S),FALSE)</f>
        <v>63809.64</v>
      </c>
      <c r="AC3539" s="82">
        <f t="shared" si="685"/>
        <v>63809.64</v>
      </c>
      <c r="AD3539" s="82">
        <f t="shared" si="686"/>
        <v>63809.64</v>
      </c>
      <c r="AE3539" s="88">
        <f t="shared" si="691"/>
        <v>2.1729171320439795E-2</v>
      </c>
    </row>
    <row r="3540" spans="1:31">
      <c r="A3540" s="77" t="s">
        <v>34</v>
      </c>
      <c r="B3540" s="77">
        <v>3539</v>
      </c>
      <c r="C3540" s="77" t="s">
        <v>34</v>
      </c>
      <c r="D3540" s="77" t="s">
        <v>34</v>
      </c>
      <c r="E3540" s="77">
        <v>2016</v>
      </c>
      <c r="F3540" s="77">
        <v>0</v>
      </c>
      <c r="G3540" s="77">
        <v>0</v>
      </c>
      <c r="H3540" s="77">
        <v>0</v>
      </c>
      <c r="I3540" s="77" t="s">
        <v>1790</v>
      </c>
      <c r="J3540" s="77">
        <v>32.7174209</v>
      </c>
      <c r="K3540" s="77">
        <v>-117.1627714</v>
      </c>
      <c r="L3540" s="77">
        <v>4530.2325601502498</v>
      </c>
      <c r="M3540" s="77">
        <v>0.78821066689183295</v>
      </c>
      <c r="N3540" s="77">
        <v>1</v>
      </c>
      <c r="O3540" s="77">
        <v>543.62790721803003</v>
      </c>
      <c r="P3540" s="87" cm="1">
        <f t="array" ref="P3540">IF($X3540="Non-local",VLOOKUP($E3540,$AI$64:$AW$68,COLUMN($AW:$AW)-COLUMN($AH:$AH),FALSE),IF($X3540="Unknown",VLOOKUP($E3540,$AI$71:$AW$75,COLUMN($AW:$AW)-COLUMN($AH:$AH),FALSE),0))</f>
        <v>240.54216867469879</v>
      </c>
      <c r="Q3540" s="87" cm="1">
        <f t="array" ref="Q3540">IF($X3540="Non-local",VLOOKUP($E3540,$AI$40:$AW$44,COLUMN($AW:$AW)-COLUMN($AH:$AH),FALSE),IF($X3540="Unknown",VLOOKUP($E3540,$AI$47:$AW$51,COLUMN($AW:$AW)-COLUMN($AH:$AH),FALSE),0))</f>
        <v>566.73575451807233</v>
      </c>
      <c r="R3540" s="87" cm="1">
        <f t="array" ref="R3540">IF($X3540="Non-local",VLOOKUP($E3540,$AI$88:$AW$92,COLUMN($AW:$AW)-COLUMN($AH:$AH),FALSE),IF($X3540="Unknown",VLOOKUP($E3540,$AI$95:$AW$99,COLUMN($AW:$AW)-COLUMN($AH:$AH),FALSE),0))</f>
        <v>0.10977069426165115</v>
      </c>
      <c r="S3540" s="87" cm="1">
        <f t="array" ref="S3540">VLOOKUP($E3540,$AI$111:$AW$115,COLUMN($AW:$AW)-COLUMN($AH:$AH),FALSE)</f>
        <v>431.69321999999994</v>
      </c>
      <c r="T3540" s="104">
        <f t="shared" si="687"/>
        <v>0.89798136115348415</v>
      </c>
      <c r="U3540" s="104">
        <f t="shared" si="688"/>
        <v>1782.5990504108011</v>
      </c>
      <c r="V3540" s="87" cm="1">
        <f t="array" ref="V3540">VLOOKUP($E3540,$AI$118:$AW$122,COLUMN($AW:$AW)-COLUMN($AH:$AH),FALSE)</f>
        <v>0</v>
      </c>
      <c r="W3540" s="87" t="str">
        <f t="shared" si="692"/>
        <v>Unknown</v>
      </c>
      <c r="X3540" s="87" t="str">
        <f t="shared" si="693"/>
        <v>Unknown</v>
      </c>
      <c r="Y3540" s="104"/>
      <c r="Z3540" s="87" t="str">
        <f t="shared" si="689"/>
        <v>Unknown</v>
      </c>
      <c r="AA3540" s="87" t="str">
        <f t="shared" si="690"/>
        <v>Unknown</v>
      </c>
      <c r="AB3540" s="82" t="e" cm="1">
        <f t="array" ref="AB3540">VLOOKUP(B3540,'GDP per Capita'!$T$2:$V$4235,COLUMN('GDP per Capita'!$V:$V)-COLUMN('GDP per Capita'!$S:$S),FALSE)</f>
        <v>#N/A</v>
      </c>
      <c r="AC3540" s="82" t="str">
        <f t="shared" si="685"/>
        <v/>
      </c>
      <c r="AD3540" s="82">
        <f t="shared" si="686"/>
        <v>61228.93767638311</v>
      </c>
      <c r="AE3540" s="88">
        <f t="shared" si="691"/>
        <v>2.911366941939245E-2</v>
      </c>
    </row>
    <row r="3541" spans="1:31">
      <c r="A3541" s="77" t="s">
        <v>927</v>
      </c>
      <c r="B3541" s="77">
        <v>3540</v>
      </c>
      <c r="C3541" s="77" t="s">
        <v>29</v>
      </c>
      <c r="D3541" s="77" t="s">
        <v>29</v>
      </c>
      <c r="E3541" s="77">
        <v>2016</v>
      </c>
      <c r="F3541" s="77">
        <v>34.147645199999999</v>
      </c>
      <c r="G3541" s="77">
        <v>-118.1444779</v>
      </c>
      <c r="H3541" s="77">
        <v>0</v>
      </c>
      <c r="I3541" s="77" t="s">
        <v>1790</v>
      </c>
      <c r="J3541" s="77">
        <v>32.7174209</v>
      </c>
      <c r="K3541" s="77">
        <v>-117.1627714</v>
      </c>
      <c r="L3541" s="77">
        <v>366.54981032904999</v>
      </c>
      <c r="M3541" s="77">
        <v>0.21003268833500399</v>
      </c>
      <c r="N3541" s="77">
        <v>0</v>
      </c>
      <c r="O3541" s="77">
        <v>70.377563583177704</v>
      </c>
      <c r="P3541" s="87" cm="1">
        <f t="array" ref="P3541">IF($X3541="Non-local",VLOOKUP($E3541,$AI$64:$AW$68,COLUMN($AW:$AW)-COLUMN($AH:$AH),FALSE),IF($X3541="Unknown",VLOOKUP($E3541,$AI$71:$AW$75,COLUMN($AW:$AW)-COLUMN($AH:$AH),FALSE),0))</f>
        <v>264</v>
      </c>
      <c r="Q3541" s="87" cm="1">
        <f t="array" ref="Q3541">IF($X3541="Non-local",VLOOKUP($E3541,$AI$40:$AW$44,COLUMN($AW:$AW)-COLUMN($AH:$AH),FALSE),IF($X3541="Unknown",VLOOKUP($E3541,$AI$47:$AW$51,COLUMN($AW:$AW)-COLUMN($AH:$AH),FALSE),0))</f>
        <v>622.00419999999997</v>
      </c>
      <c r="R3541" s="87" cm="1">
        <f t="array" ref="R3541">IF($X3541="Non-local",VLOOKUP($E3541,$AI$88:$AW$92,COLUMN($AW:$AW)-COLUMN($AH:$AH),FALSE),IF($X3541="Unknown",VLOOKUP($E3541,$AI$95:$AW$99,COLUMN($AW:$AW)-COLUMN($AH:$AH),FALSE),0))</f>
        <v>0.12047560494171299</v>
      </c>
      <c r="S3541" s="87" cm="1">
        <f t="array" ref="S3541">VLOOKUP($E3541,$AI$111:$AW$115,COLUMN($AW:$AW)-COLUMN($AH:$AH),FALSE)</f>
        <v>431.69321999999994</v>
      </c>
      <c r="T3541" s="104">
        <f t="shared" si="687"/>
        <v>0.33050829327671699</v>
      </c>
      <c r="U3541" s="104">
        <f t="shared" si="688"/>
        <v>1388.0749835831775</v>
      </c>
      <c r="V3541" s="87" cm="1">
        <f t="array" ref="V3541">VLOOKUP($E3541,$AI$118:$AW$122,COLUMN($AW:$AW)-COLUMN($AH:$AH),FALSE)</f>
        <v>0</v>
      </c>
      <c r="W3541" s="87" t="str">
        <f t="shared" si="692"/>
        <v>Domestic</v>
      </c>
      <c r="X3541" s="87" t="str">
        <f t="shared" si="693"/>
        <v>Non-local</v>
      </c>
      <c r="Y3541" s="104"/>
      <c r="Z3541" s="87" t="str">
        <f t="shared" si="689"/>
        <v>USA</v>
      </c>
      <c r="AA3541" s="87" t="str">
        <f t="shared" si="690"/>
        <v>USA</v>
      </c>
      <c r="AB3541" s="82" cm="1">
        <f t="array" ref="AB3541">VLOOKUP(B3541,'GDP per Capita'!$T$2:$V$4235,COLUMN('GDP per Capita'!$V:$V)-COLUMN('GDP per Capita'!$S:$S),FALSE)</f>
        <v>63809.64</v>
      </c>
      <c r="AC3541" s="82">
        <f t="shared" si="685"/>
        <v>63809.64</v>
      </c>
      <c r="AD3541" s="82">
        <f t="shared" si="686"/>
        <v>63809.64</v>
      </c>
      <c r="AE3541" s="88">
        <f t="shared" si="691"/>
        <v>2.1753374311204037E-2</v>
      </c>
    </row>
    <row r="3542" spans="1:31">
      <c r="A3542" s="77" t="s">
        <v>1795</v>
      </c>
      <c r="B3542" s="77">
        <v>3541</v>
      </c>
      <c r="C3542" s="77" t="s">
        <v>29</v>
      </c>
      <c r="D3542" s="77" t="s">
        <v>29</v>
      </c>
      <c r="E3542" s="77">
        <v>2016</v>
      </c>
      <c r="F3542" s="77">
        <v>34.825301899999999</v>
      </c>
      <c r="G3542" s="77">
        <v>-116.08331440000001</v>
      </c>
      <c r="H3542" s="77">
        <v>0</v>
      </c>
      <c r="I3542" s="77" t="s">
        <v>1790</v>
      </c>
      <c r="J3542" s="77">
        <v>32.7174209</v>
      </c>
      <c r="K3542" s="77">
        <v>-117.1627714</v>
      </c>
      <c r="L3542" s="77">
        <v>509.46821670690599</v>
      </c>
      <c r="M3542" s="77">
        <v>0.22890431720256499</v>
      </c>
      <c r="N3542" s="77">
        <v>0</v>
      </c>
      <c r="O3542" s="77">
        <v>97.817897607726096</v>
      </c>
      <c r="P3542" s="87" cm="1">
        <f t="array" ref="P3542">IF($X3542="Non-local",VLOOKUP($E3542,$AI$64:$AW$68,COLUMN($AW:$AW)-COLUMN($AH:$AH),FALSE),IF($X3542="Unknown",VLOOKUP($E3542,$AI$71:$AW$75,COLUMN($AW:$AW)-COLUMN($AH:$AH),FALSE),0))</f>
        <v>264</v>
      </c>
      <c r="Q3542" s="87" cm="1">
        <f t="array" ref="Q3542">IF($X3542="Non-local",VLOOKUP($E3542,$AI$40:$AW$44,COLUMN($AW:$AW)-COLUMN($AH:$AH),FALSE),IF($X3542="Unknown",VLOOKUP($E3542,$AI$47:$AW$51,COLUMN($AW:$AW)-COLUMN($AH:$AH),FALSE),0))</f>
        <v>622.00419999999997</v>
      </c>
      <c r="R3542" s="87" cm="1">
        <f t="array" ref="R3542">IF($X3542="Non-local",VLOOKUP($E3542,$AI$88:$AW$92,COLUMN($AW:$AW)-COLUMN($AH:$AH),FALSE),IF($X3542="Unknown",VLOOKUP($E3542,$AI$95:$AW$99,COLUMN($AW:$AW)-COLUMN($AH:$AH),FALSE),0))</f>
        <v>0.12047560494171299</v>
      </c>
      <c r="S3542" s="87" cm="1">
        <f t="array" ref="S3542">VLOOKUP($E3542,$AI$111:$AW$115,COLUMN($AW:$AW)-COLUMN($AH:$AH),FALSE)</f>
        <v>431.69321999999994</v>
      </c>
      <c r="T3542" s="104">
        <f t="shared" si="687"/>
        <v>0.34937992214427799</v>
      </c>
      <c r="U3542" s="104">
        <f t="shared" si="688"/>
        <v>1415.515317607726</v>
      </c>
      <c r="V3542" s="87" cm="1">
        <f t="array" ref="V3542">VLOOKUP($E3542,$AI$118:$AW$122,COLUMN($AW:$AW)-COLUMN($AH:$AH),FALSE)</f>
        <v>0</v>
      </c>
      <c r="W3542" s="87" t="str">
        <f t="shared" si="692"/>
        <v>Domestic</v>
      </c>
      <c r="X3542" s="87" t="str">
        <f t="shared" si="693"/>
        <v>Non-local</v>
      </c>
      <c r="Y3542" s="104"/>
      <c r="Z3542" s="87" t="str">
        <f t="shared" si="689"/>
        <v>USA</v>
      </c>
      <c r="AA3542" s="87" t="str">
        <f t="shared" si="690"/>
        <v>USA</v>
      </c>
      <c r="AB3542" s="82" cm="1">
        <f t="array" ref="AB3542">VLOOKUP(B3542,'GDP per Capita'!$T$2:$V$4235,COLUMN('GDP per Capita'!$V:$V)-COLUMN('GDP per Capita'!$S:$S),FALSE)</f>
        <v>63809.64</v>
      </c>
      <c r="AC3542" s="82">
        <f t="shared" si="685"/>
        <v>63809.64</v>
      </c>
      <c r="AD3542" s="82">
        <f t="shared" si="686"/>
        <v>63809.64</v>
      </c>
      <c r="AE3542" s="88">
        <f t="shared" si="691"/>
        <v>2.2183408613615844E-2</v>
      </c>
    </row>
    <row r="3543" spans="1:31">
      <c r="A3543" s="77" t="s">
        <v>1782</v>
      </c>
      <c r="B3543" s="77">
        <v>3542</v>
      </c>
      <c r="C3543" s="77" t="s">
        <v>29</v>
      </c>
      <c r="D3543" s="77" t="s">
        <v>29</v>
      </c>
      <c r="E3543" s="77">
        <v>2016</v>
      </c>
      <c r="F3543" s="77">
        <v>40.546255299999999</v>
      </c>
      <c r="G3543" s="77">
        <v>-74.466040799999902</v>
      </c>
      <c r="H3543" s="77">
        <v>0</v>
      </c>
      <c r="I3543" s="77" t="s">
        <v>1790</v>
      </c>
      <c r="J3543" s="77">
        <v>32.7174209</v>
      </c>
      <c r="K3543" s="77">
        <v>-117.1627714</v>
      </c>
      <c r="L3543" s="77">
        <v>7737.4004108379604</v>
      </c>
      <c r="M3543" s="77">
        <v>1.2520234072496901</v>
      </c>
      <c r="N3543" s="77">
        <v>0</v>
      </c>
      <c r="O3543" s="77">
        <v>928.48804930055599</v>
      </c>
      <c r="P3543" s="87" cm="1">
        <f t="array" ref="P3543">IF($X3543="Non-local",VLOOKUP($E3543,$AI$64:$AW$68,COLUMN($AW:$AW)-COLUMN($AH:$AH),FALSE),IF($X3543="Unknown",VLOOKUP($E3543,$AI$71:$AW$75,COLUMN($AW:$AW)-COLUMN($AH:$AH),FALSE),0))</f>
        <v>264</v>
      </c>
      <c r="Q3543" s="87" cm="1">
        <f t="array" ref="Q3543">IF($X3543="Non-local",VLOOKUP($E3543,$AI$40:$AW$44,COLUMN($AW:$AW)-COLUMN($AH:$AH),FALSE),IF($X3543="Unknown",VLOOKUP($E3543,$AI$47:$AW$51,COLUMN($AW:$AW)-COLUMN($AH:$AH),FALSE),0))</f>
        <v>622.00419999999997</v>
      </c>
      <c r="R3543" s="87" cm="1">
        <f t="array" ref="R3543">IF($X3543="Non-local",VLOOKUP($E3543,$AI$88:$AW$92,COLUMN($AW:$AW)-COLUMN($AH:$AH),FALSE),IF($X3543="Unknown",VLOOKUP($E3543,$AI$95:$AW$99,COLUMN($AW:$AW)-COLUMN($AH:$AH),FALSE),0))</f>
        <v>0.12047560494171299</v>
      </c>
      <c r="S3543" s="87" cm="1">
        <f t="array" ref="S3543">VLOOKUP($E3543,$AI$111:$AW$115,COLUMN($AW:$AW)-COLUMN($AH:$AH),FALSE)</f>
        <v>431.69321999999994</v>
      </c>
      <c r="T3543" s="104">
        <f t="shared" si="687"/>
        <v>1.3724990121914031</v>
      </c>
      <c r="U3543" s="104">
        <f t="shared" si="688"/>
        <v>2246.1854693005562</v>
      </c>
      <c r="V3543" s="87" cm="1">
        <f t="array" ref="V3543">VLOOKUP($E3543,$AI$118:$AW$122,COLUMN($AW:$AW)-COLUMN($AH:$AH),FALSE)</f>
        <v>0</v>
      </c>
      <c r="W3543" s="87" t="str">
        <f t="shared" si="692"/>
        <v>Domestic</v>
      </c>
      <c r="X3543" s="87" t="str">
        <f t="shared" si="693"/>
        <v>Non-local</v>
      </c>
      <c r="Y3543" s="104"/>
      <c r="Z3543" s="87" t="str">
        <f t="shared" si="689"/>
        <v>USA</v>
      </c>
      <c r="AA3543" s="87" t="str">
        <f t="shared" si="690"/>
        <v>USA</v>
      </c>
      <c r="AB3543" s="82" cm="1">
        <f t="array" ref="AB3543">VLOOKUP(B3543,'GDP per Capita'!$T$2:$V$4235,COLUMN('GDP per Capita'!$V:$V)-COLUMN('GDP per Capita'!$S:$S),FALSE)</f>
        <v>63809.64</v>
      </c>
      <c r="AC3543" s="82">
        <f t="shared" si="685"/>
        <v>63809.64</v>
      </c>
      <c r="AD3543" s="82">
        <f t="shared" si="686"/>
        <v>63809.64</v>
      </c>
      <c r="AE3543" s="88">
        <f t="shared" si="691"/>
        <v>3.5201349973147569E-2</v>
      </c>
    </row>
    <row r="3544" spans="1:31">
      <c r="A3544" s="77" t="s">
        <v>927</v>
      </c>
      <c r="B3544" s="77">
        <v>3543</v>
      </c>
      <c r="C3544" s="77" t="s">
        <v>29</v>
      </c>
      <c r="D3544" s="77" t="s">
        <v>29</v>
      </c>
      <c r="E3544" s="77">
        <v>2016</v>
      </c>
      <c r="F3544" s="77">
        <v>34.147645199999999</v>
      </c>
      <c r="G3544" s="77">
        <v>-118.1444779</v>
      </c>
      <c r="H3544" s="77">
        <v>0</v>
      </c>
      <c r="I3544" s="77" t="s">
        <v>1790</v>
      </c>
      <c r="J3544" s="77">
        <v>32.7174209</v>
      </c>
      <c r="K3544" s="77">
        <v>-117.1627714</v>
      </c>
      <c r="L3544" s="77">
        <v>366.54981032904999</v>
      </c>
      <c r="M3544" s="77">
        <v>0.21003268833500399</v>
      </c>
      <c r="N3544" s="77">
        <v>0</v>
      </c>
      <c r="O3544" s="77">
        <v>70.377563583177704</v>
      </c>
      <c r="P3544" s="87" cm="1">
        <f t="array" ref="P3544">IF($X3544="Non-local",VLOOKUP($E3544,$AI$64:$AW$68,COLUMN($AW:$AW)-COLUMN($AH:$AH),FALSE),IF($X3544="Unknown",VLOOKUP($E3544,$AI$71:$AW$75,COLUMN($AW:$AW)-COLUMN($AH:$AH),FALSE),0))</f>
        <v>264</v>
      </c>
      <c r="Q3544" s="87" cm="1">
        <f t="array" ref="Q3544">IF($X3544="Non-local",VLOOKUP($E3544,$AI$40:$AW$44,COLUMN($AW:$AW)-COLUMN($AH:$AH),FALSE),IF($X3544="Unknown",VLOOKUP($E3544,$AI$47:$AW$51,COLUMN($AW:$AW)-COLUMN($AH:$AH),FALSE),0))</f>
        <v>622.00419999999997</v>
      </c>
      <c r="R3544" s="87" cm="1">
        <f t="array" ref="R3544">IF($X3544="Non-local",VLOOKUP($E3544,$AI$88:$AW$92,COLUMN($AW:$AW)-COLUMN($AH:$AH),FALSE),IF($X3544="Unknown",VLOOKUP($E3544,$AI$95:$AW$99,COLUMN($AW:$AW)-COLUMN($AH:$AH),FALSE),0))</f>
        <v>0.12047560494171299</v>
      </c>
      <c r="S3544" s="87" cm="1">
        <f t="array" ref="S3544">VLOOKUP($E3544,$AI$111:$AW$115,COLUMN($AW:$AW)-COLUMN($AH:$AH),FALSE)</f>
        <v>431.69321999999994</v>
      </c>
      <c r="T3544" s="104">
        <f t="shared" si="687"/>
        <v>0.33050829327671699</v>
      </c>
      <c r="U3544" s="104">
        <f t="shared" si="688"/>
        <v>1388.0749835831775</v>
      </c>
      <c r="V3544" s="87" cm="1">
        <f t="array" ref="V3544">VLOOKUP($E3544,$AI$118:$AW$122,COLUMN($AW:$AW)-COLUMN($AH:$AH),FALSE)</f>
        <v>0</v>
      </c>
      <c r="W3544" s="87" t="str">
        <f t="shared" si="692"/>
        <v>Domestic</v>
      </c>
      <c r="X3544" s="87" t="str">
        <f t="shared" si="693"/>
        <v>Non-local</v>
      </c>
      <c r="Y3544" s="104"/>
      <c r="Z3544" s="87" t="str">
        <f t="shared" si="689"/>
        <v>USA</v>
      </c>
      <c r="AA3544" s="87" t="str">
        <f t="shared" si="690"/>
        <v>USA</v>
      </c>
      <c r="AB3544" s="82" cm="1">
        <f t="array" ref="AB3544">VLOOKUP(B3544,'GDP per Capita'!$T$2:$V$4235,COLUMN('GDP per Capita'!$V:$V)-COLUMN('GDP per Capita'!$S:$S),FALSE)</f>
        <v>63809.64</v>
      </c>
      <c r="AC3544" s="82">
        <f t="shared" si="685"/>
        <v>63809.64</v>
      </c>
      <c r="AD3544" s="82">
        <f t="shared" si="686"/>
        <v>63809.64</v>
      </c>
      <c r="AE3544" s="88">
        <f t="shared" si="691"/>
        <v>2.1753374311204037E-2</v>
      </c>
    </row>
    <row r="3545" spans="1:31">
      <c r="A3545" s="77" t="s">
        <v>1096</v>
      </c>
      <c r="B3545" s="77">
        <v>3544</v>
      </c>
      <c r="C3545" s="77" t="s">
        <v>416</v>
      </c>
      <c r="D3545" s="77" t="s">
        <v>31</v>
      </c>
      <c r="E3545" s="77">
        <v>2016</v>
      </c>
      <c r="F3545" s="77">
        <v>51.752013099999999</v>
      </c>
      <c r="G3545" s="77">
        <v>-1.2578499000000001</v>
      </c>
      <c r="H3545" s="77">
        <v>0</v>
      </c>
      <c r="I3545" s="77" t="s">
        <v>1790</v>
      </c>
      <c r="J3545" s="77">
        <v>32.7174209</v>
      </c>
      <c r="K3545" s="77">
        <v>-117.1627714</v>
      </c>
      <c r="L3545" s="77">
        <v>17489.393668859098</v>
      </c>
      <c r="M3545" s="77">
        <v>2.6966581725516998</v>
      </c>
      <c r="N3545" s="77">
        <v>0</v>
      </c>
      <c r="O3545" s="77">
        <v>1836.3863352302101</v>
      </c>
      <c r="P3545" s="87" cm="1">
        <f t="array" ref="P3545">IF($X3545="Non-local",VLOOKUP($E3545,$AI$64:$AW$68,COLUMN($AW:$AW)-COLUMN($AH:$AH),FALSE),IF($X3545="Unknown",VLOOKUP($E3545,$AI$71:$AW$75,COLUMN($AW:$AW)-COLUMN($AH:$AH),FALSE),0))</f>
        <v>264</v>
      </c>
      <c r="Q3545" s="87" cm="1">
        <f t="array" ref="Q3545">IF($X3545="Non-local",VLOOKUP($E3545,$AI$40:$AW$44,COLUMN($AW:$AW)-COLUMN($AH:$AH),FALSE),IF($X3545="Unknown",VLOOKUP($E3545,$AI$47:$AW$51,COLUMN($AW:$AW)-COLUMN($AH:$AH),FALSE),0))</f>
        <v>622.00419999999997</v>
      </c>
      <c r="R3545" s="87" cm="1">
        <f t="array" ref="R3545">IF($X3545="Non-local",VLOOKUP($E3545,$AI$88:$AW$92,COLUMN($AW:$AW)-COLUMN($AH:$AH),FALSE),IF($X3545="Unknown",VLOOKUP($E3545,$AI$95:$AW$99,COLUMN($AW:$AW)-COLUMN($AH:$AH),FALSE),0))</f>
        <v>0.12047560494171299</v>
      </c>
      <c r="S3545" s="87" cm="1">
        <f t="array" ref="S3545">VLOOKUP($E3545,$AI$111:$AW$115,COLUMN($AW:$AW)-COLUMN($AH:$AH),FALSE)</f>
        <v>431.69321999999994</v>
      </c>
      <c r="T3545" s="104">
        <f t="shared" si="687"/>
        <v>2.8171337774934129</v>
      </c>
      <c r="U3545" s="104">
        <f t="shared" si="688"/>
        <v>3154.08375523021</v>
      </c>
      <c r="V3545" s="87" cm="1">
        <f t="array" ref="V3545">VLOOKUP($E3545,$AI$118:$AW$122,COLUMN($AW:$AW)-COLUMN($AH:$AH),FALSE)</f>
        <v>0</v>
      </c>
      <c r="W3545" s="87" t="str">
        <f t="shared" si="692"/>
        <v>International</v>
      </c>
      <c r="X3545" s="87" t="str">
        <f t="shared" si="693"/>
        <v>Non-local</v>
      </c>
      <c r="Y3545" s="104"/>
      <c r="Z3545" s="87" t="str">
        <f t="shared" si="689"/>
        <v>United Kingdom</v>
      </c>
      <c r="AA3545" s="87" t="str">
        <f t="shared" si="690"/>
        <v>Europe</v>
      </c>
      <c r="AB3545" s="82" cm="1">
        <f t="array" ref="AB3545">VLOOKUP(B3545,'GDP per Capita'!$T$2:$V$4235,COLUMN('GDP per Capita'!$V:$V)-COLUMN('GDP per Capita'!$S:$S),FALSE)</f>
        <v>40800.480000000003</v>
      </c>
      <c r="AC3545" s="82">
        <f t="shared" si="685"/>
        <v>40800.480000000003</v>
      </c>
      <c r="AD3545" s="82">
        <f t="shared" si="686"/>
        <v>40800.480000000003</v>
      </c>
      <c r="AE3545" s="88">
        <f t="shared" si="691"/>
        <v>7.7305064921545277E-2</v>
      </c>
    </row>
    <row r="3546" spans="1:31">
      <c r="A3546" s="77" t="s">
        <v>904</v>
      </c>
      <c r="B3546" s="77">
        <v>3545</v>
      </c>
      <c r="C3546" s="77" t="s">
        <v>29</v>
      </c>
      <c r="D3546" s="77" t="s">
        <v>29</v>
      </c>
      <c r="E3546" s="77">
        <v>2016</v>
      </c>
      <c r="F3546" s="77">
        <v>32.832590000000003</v>
      </c>
      <c r="G3546" s="77">
        <v>-117.2716839</v>
      </c>
      <c r="H3546" s="77">
        <v>1</v>
      </c>
      <c r="I3546" s="77" t="s">
        <v>1790</v>
      </c>
      <c r="J3546" s="77">
        <v>32.7174209</v>
      </c>
      <c r="K3546" s="77">
        <v>-117.1627714</v>
      </c>
      <c r="L3546" s="77">
        <v>32.722127415360802</v>
      </c>
      <c r="M3546" s="77">
        <v>0</v>
      </c>
      <c r="N3546" s="77">
        <v>0</v>
      </c>
      <c r="O3546" s="77">
        <v>0</v>
      </c>
      <c r="P3546" s="87" cm="1">
        <f t="array" ref="P3546">IF($X3546="Non-local",VLOOKUP($E3546,$AI$64:$AW$68,COLUMN($AW:$AW)-COLUMN($AH:$AH),FALSE),IF($X3546="Unknown",VLOOKUP($E3546,$AI$71:$AW$75,COLUMN($AW:$AW)-COLUMN($AH:$AH),FALSE),0))</f>
        <v>0</v>
      </c>
      <c r="Q3546" s="87" cm="1">
        <f t="array" ref="Q3546">IF($X3546="Non-local",VLOOKUP($E3546,$AI$40:$AW$44,COLUMN($AW:$AW)-COLUMN($AH:$AH),FALSE),IF($X3546="Unknown",VLOOKUP($E3546,$AI$47:$AW$51,COLUMN($AW:$AW)-COLUMN($AH:$AH),FALSE),0))</f>
        <v>0</v>
      </c>
      <c r="R3546" s="87" cm="1">
        <f t="array" ref="R3546">IF($X3546="Non-local",VLOOKUP($E3546,$AI$88:$AW$92,COLUMN($AW:$AW)-COLUMN($AH:$AH),FALSE),IF($X3546="Unknown",VLOOKUP($E3546,$AI$95:$AW$99,COLUMN($AW:$AW)-COLUMN($AH:$AH),FALSE),0))</f>
        <v>0</v>
      </c>
      <c r="S3546" s="87" cm="1">
        <f t="array" ref="S3546">VLOOKUP($E3546,$AI$111:$AW$115,COLUMN($AW:$AW)-COLUMN($AH:$AH),FALSE)</f>
        <v>431.69321999999994</v>
      </c>
      <c r="T3546" s="104">
        <f t="shared" si="687"/>
        <v>0</v>
      </c>
      <c r="U3546" s="104">
        <f t="shared" si="688"/>
        <v>431.69321999999994</v>
      </c>
      <c r="V3546" s="87" cm="1">
        <f t="array" ref="V3546">VLOOKUP($E3546,$AI$118:$AW$122,COLUMN($AW:$AW)-COLUMN($AH:$AH),FALSE)</f>
        <v>0</v>
      </c>
      <c r="W3546" s="87" t="str">
        <f t="shared" si="692"/>
        <v>Domestic</v>
      </c>
      <c r="X3546" s="87" t="str">
        <f t="shared" si="693"/>
        <v>Local</v>
      </c>
      <c r="Y3546" s="104"/>
      <c r="Z3546" s="87" t="str">
        <f t="shared" si="689"/>
        <v>USA</v>
      </c>
      <c r="AA3546" s="87" t="str">
        <f t="shared" si="690"/>
        <v>USA</v>
      </c>
      <c r="AB3546" s="82" cm="1">
        <f t="array" ref="AB3546">VLOOKUP(B3546,'GDP per Capita'!$T$2:$V$4235,COLUMN('GDP per Capita'!$V:$V)-COLUMN('GDP per Capita'!$S:$S),FALSE)</f>
        <v>63809.64</v>
      </c>
      <c r="AC3546" s="82">
        <f t="shared" si="685"/>
        <v>63809.64</v>
      </c>
      <c r="AD3546" s="82">
        <f t="shared" si="686"/>
        <v>63809.64</v>
      </c>
      <c r="AE3546" s="88">
        <f t="shared" si="691"/>
        <v>6.7653291885050593E-3</v>
      </c>
    </row>
    <row r="3547" spans="1:31">
      <c r="A3547" s="77" t="s">
        <v>1796</v>
      </c>
      <c r="B3547" s="77">
        <v>3546</v>
      </c>
      <c r="C3547" s="77" t="s">
        <v>29</v>
      </c>
      <c r="D3547" s="77" t="s">
        <v>29</v>
      </c>
      <c r="E3547" s="77">
        <v>2016</v>
      </c>
      <c r="F3547" s="77">
        <v>39.365991999999999</v>
      </c>
      <c r="G3547" s="77">
        <v>-76.968873700000003</v>
      </c>
      <c r="H3547" s="77">
        <v>0</v>
      </c>
      <c r="I3547" s="77" t="s">
        <v>1790</v>
      </c>
      <c r="J3547" s="77">
        <v>32.7174209</v>
      </c>
      <c r="K3547" s="77">
        <v>-117.1627714</v>
      </c>
      <c r="L3547" s="77">
        <v>7315.2262126751702</v>
      </c>
      <c r="M3547" s="77">
        <v>1.1932684084012799</v>
      </c>
      <c r="N3547" s="77">
        <v>0</v>
      </c>
      <c r="O3547" s="77">
        <v>877.82714552102004</v>
      </c>
      <c r="P3547" s="87" cm="1">
        <f t="array" ref="P3547">IF($X3547="Non-local",VLOOKUP($E3547,$AI$64:$AW$68,COLUMN($AW:$AW)-COLUMN($AH:$AH),FALSE),IF($X3547="Unknown",VLOOKUP($E3547,$AI$71:$AW$75,COLUMN($AW:$AW)-COLUMN($AH:$AH),FALSE),0))</f>
        <v>264</v>
      </c>
      <c r="Q3547" s="87" cm="1">
        <f t="array" ref="Q3547">IF($X3547="Non-local",VLOOKUP($E3547,$AI$40:$AW$44,COLUMN($AW:$AW)-COLUMN($AH:$AH),FALSE),IF($X3547="Unknown",VLOOKUP($E3547,$AI$47:$AW$51,COLUMN($AW:$AW)-COLUMN($AH:$AH),FALSE),0))</f>
        <v>622.00419999999997</v>
      </c>
      <c r="R3547" s="87" cm="1">
        <f t="array" ref="R3547">IF($X3547="Non-local",VLOOKUP($E3547,$AI$88:$AW$92,COLUMN($AW:$AW)-COLUMN($AH:$AH),FALSE),IF($X3547="Unknown",VLOOKUP($E3547,$AI$95:$AW$99,COLUMN($AW:$AW)-COLUMN($AH:$AH),FALSE),0))</f>
        <v>0.12047560494171299</v>
      </c>
      <c r="S3547" s="87" cm="1">
        <f t="array" ref="S3547">VLOOKUP($E3547,$AI$111:$AW$115,COLUMN($AW:$AW)-COLUMN($AH:$AH),FALSE)</f>
        <v>431.69321999999994</v>
      </c>
      <c r="T3547" s="104">
        <f t="shared" si="687"/>
        <v>1.313744013342993</v>
      </c>
      <c r="U3547" s="104">
        <f t="shared" si="688"/>
        <v>2195.5245655210201</v>
      </c>
      <c r="V3547" s="87" cm="1">
        <f t="array" ref="V3547">VLOOKUP($E3547,$AI$118:$AW$122,COLUMN($AW:$AW)-COLUMN($AH:$AH),FALSE)</f>
        <v>0</v>
      </c>
      <c r="W3547" s="87" t="str">
        <f t="shared" si="692"/>
        <v>Domestic</v>
      </c>
      <c r="X3547" s="87" t="str">
        <f t="shared" si="693"/>
        <v>Non-local</v>
      </c>
      <c r="Y3547" s="104"/>
      <c r="Z3547" s="87" t="str">
        <f t="shared" si="689"/>
        <v>USA</v>
      </c>
      <c r="AA3547" s="87" t="str">
        <f t="shared" si="690"/>
        <v>USA</v>
      </c>
      <c r="AB3547" s="82" cm="1">
        <f t="array" ref="AB3547">VLOOKUP(B3547,'GDP per Capita'!$T$2:$V$4235,COLUMN('GDP per Capita'!$V:$V)-COLUMN('GDP per Capita'!$S:$S),FALSE)</f>
        <v>63809.64</v>
      </c>
      <c r="AC3547" s="82">
        <f t="shared" si="685"/>
        <v>63809.64</v>
      </c>
      <c r="AD3547" s="82">
        <f t="shared" si="686"/>
        <v>63809.64</v>
      </c>
      <c r="AE3547" s="88">
        <f t="shared" si="691"/>
        <v>3.440741188198241E-2</v>
      </c>
    </row>
    <row r="3548" spans="1:31">
      <c r="A3548" s="77" t="s">
        <v>912</v>
      </c>
      <c r="B3548" s="77">
        <v>3547</v>
      </c>
      <c r="C3548" s="77" t="s">
        <v>29</v>
      </c>
      <c r="D3548" s="77" t="s">
        <v>29</v>
      </c>
      <c r="E3548" s="77">
        <v>2016</v>
      </c>
      <c r="F3548" s="77">
        <v>42.688915600000001</v>
      </c>
      <c r="G3548" s="77">
        <v>-73.224605699999998</v>
      </c>
      <c r="H3548" s="77">
        <v>0</v>
      </c>
      <c r="I3548" s="77" t="s">
        <v>1790</v>
      </c>
      <c r="J3548" s="77">
        <v>32.7174209</v>
      </c>
      <c r="K3548" s="77">
        <v>-117.1627714</v>
      </c>
      <c r="L3548" s="77">
        <v>7945.7532622948902</v>
      </c>
      <c r="M3548" s="77">
        <v>1.2811361335165901</v>
      </c>
      <c r="N3548" s="77">
        <v>0</v>
      </c>
      <c r="O3548" s="77">
        <v>953.49039147538701</v>
      </c>
      <c r="P3548" s="87" cm="1">
        <f t="array" ref="P3548">IF($X3548="Non-local",VLOOKUP($E3548,$AI$64:$AW$68,COLUMN($AW:$AW)-COLUMN($AH:$AH),FALSE),IF($X3548="Unknown",VLOOKUP($E3548,$AI$71:$AW$75,COLUMN($AW:$AW)-COLUMN($AH:$AH),FALSE),0))</f>
        <v>264</v>
      </c>
      <c r="Q3548" s="87" cm="1">
        <f t="array" ref="Q3548">IF($X3548="Non-local",VLOOKUP($E3548,$AI$40:$AW$44,COLUMN($AW:$AW)-COLUMN($AH:$AH),FALSE),IF($X3548="Unknown",VLOOKUP($E3548,$AI$47:$AW$51,COLUMN($AW:$AW)-COLUMN($AH:$AH),FALSE),0))</f>
        <v>622.00419999999997</v>
      </c>
      <c r="R3548" s="87" cm="1">
        <f t="array" ref="R3548">IF($X3548="Non-local",VLOOKUP($E3548,$AI$88:$AW$92,COLUMN($AW:$AW)-COLUMN($AH:$AH),FALSE),IF($X3548="Unknown",VLOOKUP($E3548,$AI$95:$AW$99,COLUMN($AW:$AW)-COLUMN($AH:$AH),FALSE),0))</f>
        <v>0.12047560494171299</v>
      </c>
      <c r="S3548" s="87" cm="1">
        <f t="array" ref="S3548">VLOOKUP($E3548,$AI$111:$AW$115,COLUMN($AW:$AW)-COLUMN($AH:$AH),FALSE)</f>
        <v>431.69321999999994</v>
      </c>
      <c r="T3548" s="104">
        <f t="shared" si="687"/>
        <v>1.4016117384583031</v>
      </c>
      <c r="U3548" s="104">
        <f t="shared" si="688"/>
        <v>2271.1878114753872</v>
      </c>
      <c r="V3548" s="87" cm="1">
        <f t="array" ref="V3548">VLOOKUP($E3548,$AI$118:$AW$122,COLUMN($AW:$AW)-COLUMN($AH:$AH),FALSE)</f>
        <v>0</v>
      </c>
      <c r="W3548" s="87" t="str">
        <f t="shared" si="692"/>
        <v>Domestic</v>
      </c>
      <c r="X3548" s="87" t="str">
        <f t="shared" si="693"/>
        <v>Non-local</v>
      </c>
      <c r="Y3548" s="104"/>
      <c r="Z3548" s="87" t="str">
        <f t="shared" si="689"/>
        <v>USA</v>
      </c>
      <c r="AA3548" s="87" t="str">
        <f t="shared" si="690"/>
        <v>USA</v>
      </c>
      <c r="AB3548" s="82" cm="1">
        <f t="array" ref="AB3548">VLOOKUP(B3548,'GDP per Capita'!$T$2:$V$4235,COLUMN('GDP per Capita'!$V:$V)-COLUMN('GDP per Capita'!$S:$S),FALSE)</f>
        <v>63809.64</v>
      </c>
      <c r="AC3548" s="82">
        <f t="shared" si="685"/>
        <v>63809.64</v>
      </c>
      <c r="AD3548" s="82">
        <f t="shared" si="686"/>
        <v>63809.64</v>
      </c>
      <c r="AE3548" s="88">
        <f t="shared" si="691"/>
        <v>3.5593177010172561E-2</v>
      </c>
    </row>
    <row r="3549" spans="1:31">
      <c r="A3549" s="77" t="s">
        <v>927</v>
      </c>
      <c r="B3549" s="77">
        <v>3548</v>
      </c>
      <c r="C3549" s="77" t="s">
        <v>29</v>
      </c>
      <c r="D3549" s="77" t="s">
        <v>29</v>
      </c>
      <c r="E3549" s="77">
        <v>2016</v>
      </c>
      <c r="F3549" s="77">
        <v>34.147645199999999</v>
      </c>
      <c r="G3549" s="77">
        <v>-118.1444779</v>
      </c>
      <c r="H3549" s="77">
        <v>0</v>
      </c>
      <c r="I3549" s="77" t="s">
        <v>1790</v>
      </c>
      <c r="J3549" s="77">
        <v>32.7174209</v>
      </c>
      <c r="K3549" s="77">
        <v>-117.1627714</v>
      </c>
      <c r="L3549" s="77">
        <v>366.54981032904999</v>
      </c>
      <c r="M3549" s="77">
        <v>0.21003268833500399</v>
      </c>
      <c r="N3549" s="77">
        <v>0</v>
      </c>
      <c r="O3549" s="77">
        <v>70.377563583177704</v>
      </c>
      <c r="P3549" s="87" cm="1">
        <f t="array" ref="P3549">IF($X3549="Non-local",VLOOKUP($E3549,$AI$64:$AW$68,COLUMN($AW:$AW)-COLUMN($AH:$AH),FALSE),IF($X3549="Unknown",VLOOKUP($E3549,$AI$71:$AW$75,COLUMN($AW:$AW)-COLUMN($AH:$AH),FALSE),0))</f>
        <v>264</v>
      </c>
      <c r="Q3549" s="87" cm="1">
        <f t="array" ref="Q3549">IF($X3549="Non-local",VLOOKUP($E3549,$AI$40:$AW$44,COLUMN($AW:$AW)-COLUMN($AH:$AH),FALSE),IF($X3549="Unknown",VLOOKUP($E3549,$AI$47:$AW$51,COLUMN($AW:$AW)-COLUMN($AH:$AH),FALSE),0))</f>
        <v>622.00419999999997</v>
      </c>
      <c r="R3549" s="87" cm="1">
        <f t="array" ref="R3549">IF($X3549="Non-local",VLOOKUP($E3549,$AI$88:$AW$92,COLUMN($AW:$AW)-COLUMN($AH:$AH),FALSE),IF($X3549="Unknown",VLOOKUP($E3549,$AI$95:$AW$99,COLUMN($AW:$AW)-COLUMN($AH:$AH),FALSE),0))</f>
        <v>0.12047560494171299</v>
      </c>
      <c r="S3549" s="87" cm="1">
        <f t="array" ref="S3549">VLOOKUP($E3549,$AI$111:$AW$115,COLUMN($AW:$AW)-COLUMN($AH:$AH),FALSE)</f>
        <v>431.69321999999994</v>
      </c>
      <c r="T3549" s="104">
        <f t="shared" si="687"/>
        <v>0.33050829327671699</v>
      </c>
      <c r="U3549" s="104">
        <f t="shared" si="688"/>
        <v>1388.0749835831775</v>
      </c>
      <c r="V3549" s="87" cm="1">
        <f t="array" ref="V3549">VLOOKUP($E3549,$AI$118:$AW$122,COLUMN($AW:$AW)-COLUMN($AH:$AH),FALSE)</f>
        <v>0</v>
      </c>
      <c r="W3549" s="87" t="str">
        <f t="shared" si="692"/>
        <v>Domestic</v>
      </c>
      <c r="X3549" s="87" t="str">
        <f t="shared" si="693"/>
        <v>Non-local</v>
      </c>
      <c r="Y3549" s="104"/>
      <c r="Z3549" s="87" t="str">
        <f t="shared" si="689"/>
        <v>USA</v>
      </c>
      <c r="AA3549" s="87" t="str">
        <f t="shared" si="690"/>
        <v>USA</v>
      </c>
      <c r="AB3549" s="82" cm="1">
        <f t="array" ref="AB3549">VLOOKUP(B3549,'GDP per Capita'!$T$2:$V$4235,COLUMN('GDP per Capita'!$V:$V)-COLUMN('GDP per Capita'!$S:$S),FALSE)</f>
        <v>63809.64</v>
      </c>
      <c r="AC3549" s="82">
        <f t="shared" si="685"/>
        <v>63809.64</v>
      </c>
      <c r="AD3549" s="82">
        <f t="shared" si="686"/>
        <v>63809.64</v>
      </c>
      <c r="AE3549" s="88">
        <f t="shared" si="691"/>
        <v>2.1753374311204037E-2</v>
      </c>
    </row>
    <row r="3550" spans="1:31">
      <c r="A3550" s="77" t="s">
        <v>1797</v>
      </c>
      <c r="B3550" s="77">
        <v>3549</v>
      </c>
      <c r="C3550" s="77" t="s">
        <v>29</v>
      </c>
      <c r="D3550" s="77" t="s">
        <v>29</v>
      </c>
      <c r="E3550" s="77">
        <v>2016</v>
      </c>
      <c r="F3550" s="77">
        <v>39.728494499999996</v>
      </c>
      <c r="G3550" s="77">
        <v>-121.83747769999999</v>
      </c>
      <c r="H3550" s="77">
        <v>0</v>
      </c>
      <c r="I3550" s="77" t="s">
        <v>1790</v>
      </c>
      <c r="J3550" s="77">
        <v>32.7174209</v>
      </c>
      <c r="K3550" s="77">
        <v>-117.1627714</v>
      </c>
      <c r="L3550" s="77">
        <v>1769.7557629805599</v>
      </c>
      <c r="M3550" s="77">
        <v>0.395318703162092</v>
      </c>
      <c r="N3550" s="77">
        <v>0</v>
      </c>
      <c r="O3550" s="77">
        <v>339.79310649226801</v>
      </c>
      <c r="P3550" s="87" cm="1">
        <f t="array" ref="P3550">IF($X3550="Non-local",VLOOKUP($E3550,$AI$64:$AW$68,COLUMN($AW:$AW)-COLUMN($AH:$AH),FALSE),IF($X3550="Unknown",VLOOKUP($E3550,$AI$71:$AW$75,COLUMN($AW:$AW)-COLUMN($AH:$AH),FALSE),0))</f>
        <v>264</v>
      </c>
      <c r="Q3550" s="87" cm="1">
        <f t="array" ref="Q3550">IF($X3550="Non-local",VLOOKUP($E3550,$AI$40:$AW$44,COLUMN($AW:$AW)-COLUMN($AH:$AH),FALSE),IF($X3550="Unknown",VLOOKUP($E3550,$AI$47:$AW$51,COLUMN($AW:$AW)-COLUMN($AH:$AH),FALSE),0))</f>
        <v>622.00419999999997</v>
      </c>
      <c r="R3550" s="87" cm="1">
        <f t="array" ref="R3550">IF($X3550="Non-local",VLOOKUP($E3550,$AI$88:$AW$92,COLUMN($AW:$AW)-COLUMN($AH:$AH),FALSE),IF($X3550="Unknown",VLOOKUP($E3550,$AI$95:$AW$99,COLUMN($AW:$AW)-COLUMN($AH:$AH),FALSE),0))</f>
        <v>0.12047560494171299</v>
      </c>
      <c r="S3550" s="87" cm="1">
        <f t="array" ref="S3550">VLOOKUP($E3550,$AI$111:$AW$115,COLUMN($AW:$AW)-COLUMN($AH:$AH),FALSE)</f>
        <v>431.69321999999994</v>
      </c>
      <c r="T3550" s="104">
        <f t="shared" si="687"/>
        <v>0.515794308103805</v>
      </c>
      <c r="U3550" s="104">
        <f t="shared" si="688"/>
        <v>1657.4905264922679</v>
      </c>
      <c r="V3550" s="87" cm="1">
        <f t="array" ref="V3550">VLOOKUP($E3550,$AI$118:$AW$122,COLUMN($AW:$AW)-COLUMN($AH:$AH),FALSE)</f>
        <v>0</v>
      </c>
      <c r="W3550" s="87" t="str">
        <f t="shared" si="692"/>
        <v>Domestic</v>
      </c>
      <c r="X3550" s="87" t="str">
        <f t="shared" si="693"/>
        <v>Non-local</v>
      </c>
      <c r="Y3550" s="104"/>
      <c r="Z3550" s="87" t="str">
        <f t="shared" si="689"/>
        <v>USA</v>
      </c>
      <c r="AA3550" s="87" t="str">
        <f t="shared" si="690"/>
        <v>USA</v>
      </c>
      <c r="AB3550" s="82" cm="1">
        <f t="array" ref="AB3550">VLOOKUP(B3550,'GDP per Capita'!$T$2:$V$4235,COLUMN('GDP per Capita'!$V:$V)-COLUMN('GDP per Capita'!$S:$S),FALSE)</f>
        <v>63809.64</v>
      </c>
      <c r="AC3550" s="82">
        <f t="shared" si="685"/>
        <v>63809.64</v>
      </c>
      <c r="AD3550" s="82">
        <f t="shared" si="686"/>
        <v>63809.64</v>
      </c>
      <c r="AE3550" s="88">
        <f t="shared" si="691"/>
        <v>2.5975550504473428E-2</v>
      </c>
    </row>
    <row r="3551" spans="1:31">
      <c r="A3551" s="77" t="s">
        <v>1720</v>
      </c>
      <c r="B3551" s="77">
        <v>3550</v>
      </c>
      <c r="C3551" s="77" t="s">
        <v>29</v>
      </c>
      <c r="D3551" s="77" t="s">
        <v>29</v>
      </c>
      <c r="E3551" s="77">
        <v>2016</v>
      </c>
      <c r="F3551" s="77">
        <v>43.048122100000001</v>
      </c>
      <c r="G3551" s="77">
        <v>-76.147424400000006</v>
      </c>
      <c r="H3551" s="77">
        <v>0</v>
      </c>
      <c r="I3551" s="77" t="s">
        <v>1790</v>
      </c>
      <c r="J3551" s="77">
        <v>32.7174209</v>
      </c>
      <c r="K3551" s="77">
        <v>-117.1627714</v>
      </c>
      <c r="L3551" s="77">
        <v>7473.5645986423597</v>
      </c>
      <c r="M3551" s="77">
        <v>1.21526793213662</v>
      </c>
      <c r="N3551" s="77">
        <v>0</v>
      </c>
      <c r="O3551" s="77">
        <v>896.82775183708304</v>
      </c>
      <c r="P3551" s="87" cm="1">
        <f t="array" ref="P3551">IF($X3551="Non-local",VLOOKUP($E3551,$AI$64:$AW$68,COLUMN($AW:$AW)-COLUMN($AH:$AH),FALSE),IF($X3551="Unknown",VLOOKUP($E3551,$AI$71:$AW$75,COLUMN($AW:$AW)-COLUMN($AH:$AH),FALSE),0))</f>
        <v>264</v>
      </c>
      <c r="Q3551" s="87" cm="1">
        <f t="array" ref="Q3551">IF($X3551="Non-local",VLOOKUP($E3551,$AI$40:$AW$44,COLUMN($AW:$AW)-COLUMN($AH:$AH),FALSE),IF($X3551="Unknown",VLOOKUP($E3551,$AI$47:$AW$51,COLUMN($AW:$AW)-COLUMN($AH:$AH),FALSE),0))</f>
        <v>622.00419999999997</v>
      </c>
      <c r="R3551" s="87" cm="1">
        <f t="array" ref="R3551">IF($X3551="Non-local",VLOOKUP($E3551,$AI$88:$AW$92,COLUMN($AW:$AW)-COLUMN($AH:$AH),FALSE),IF($X3551="Unknown",VLOOKUP($E3551,$AI$95:$AW$99,COLUMN($AW:$AW)-COLUMN($AH:$AH),FALSE),0))</f>
        <v>0.12047560494171299</v>
      </c>
      <c r="S3551" s="87" cm="1">
        <f t="array" ref="S3551">VLOOKUP($E3551,$AI$111:$AW$115,COLUMN($AW:$AW)-COLUMN($AH:$AH),FALSE)</f>
        <v>431.69321999999994</v>
      </c>
      <c r="T3551" s="104">
        <f t="shared" si="687"/>
        <v>1.335743537078333</v>
      </c>
      <c r="U3551" s="104">
        <f t="shared" si="688"/>
        <v>2214.5251718370832</v>
      </c>
      <c r="V3551" s="87" cm="1">
        <f t="array" ref="V3551">VLOOKUP($E3551,$AI$118:$AW$122,COLUMN($AW:$AW)-COLUMN($AH:$AH),FALSE)</f>
        <v>0</v>
      </c>
      <c r="W3551" s="87" t="str">
        <f t="shared" si="692"/>
        <v>Domestic</v>
      </c>
      <c r="X3551" s="87" t="str">
        <f t="shared" si="693"/>
        <v>Non-local</v>
      </c>
      <c r="Y3551" s="104"/>
      <c r="Z3551" s="87" t="str">
        <f t="shared" si="689"/>
        <v>USA</v>
      </c>
      <c r="AA3551" s="87" t="str">
        <f t="shared" si="690"/>
        <v>USA</v>
      </c>
      <c r="AB3551" s="82" cm="1">
        <f t="array" ref="AB3551">VLOOKUP(B3551,'GDP per Capita'!$T$2:$V$4235,COLUMN('GDP per Capita'!$V:$V)-COLUMN('GDP per Capita'!$S:$S),FALSE)</f>
        <v>63809.64</v>
      </c>
      <c r="AC3551" s="82">
        <f t="shared" si="685"/>
        <v>63809.64</v>
      </c>
      <c r="AD3551" s="82">
        <f t="shared" si="686"/>
        <v>63809.64</v>
      </c>
      <c r="AE3551" s="88">
        <f t="shared" si="691"/>
        <v>3.4705182035772074E-2</v>
      </c>
    </row>
    <row r="3552" spans="1:31">
      <c r="A3552" s="77" t="s">
        <v>1072</v>
      </c>
      <c r="B3552" s="77">
        <v>3551</v>
      </c>
      <c r="C3552" s="77" t="s">
        <v>29</v>
      </c>
      <c r="D3552" s="77" t="s">
        <v>29</v>
      </c>
      <c r="E3552" s="77">
        <v>2016</v>
      </c>
      <c r="F3552" s="77">
        <v>40.349274399999999</v>
      </c>
      <c r="G3552" s="77">
        <v>-74.659295799999995</v>
      </c>
      <c r="H3552" s="77">
        <v>0</v>
      </c>
      <c r="I3552" s="77" t="s">
        <v>1790</v>
      </c>
      <c r="J3552" s="77">
        <v>32.7174209</v>
      </c>
      <c r="K3552" s="77">
        <v>-117.1627714</v>
      </c>
      <c r="L3552" s="77">
        <v>7705.4323004258704</v>
      </c>
      <c r="M3552" s="77">
        <v>1.24756333680231</v>
      </c>
      <c r="N3552" s="77">
        <v>0</v>
      </c>
      <c r="O3552" s="77">
        <v>924.65187605110498</v>
      </c>
      <c r="P3552" s="87" cm="1">
        <f t="array" ref="P3552">IF($X3552="Non-local",VLOOKUP($E3552,$AI$64:$AW$68,COLUMN($AW:$AW)-COLUMN($AH:$AH),FALSE),IF($X3552="Unknown",VLOOKUP($E3552,$AI$71:$AW$75,COLUMN($AW:$AW)-COLUMN($AH:$AH),FALSE),0))</f>
        <v>264</v>
      </c>
      <c r="Q3552" s="87" cm="1">
        <f t="array" ref="Q3552">IF($X3552="Non-local",VLOOKUP($E3552,$AI$40:$AW$44,COLUMN($AW:$AW)-COLUMN($AH:$AH),FALSE),IF($X3552="Unknown",VLOOKUP($E3552,$AI$47:$AW$51,COLUMN($AW:$AW)-COLUMN($AH:$AH),FALSE),0))</f>
        <v>622.00419999999997</v>
      </c>
      <c r="R3552" s="87" cm="1">
        <f t="array" ref="R3552">IF($X3552="Non-local",VLOOKUP($E3552,$AI$88:$AW$92,COLUMN($AW:$AW)-COLUMN($AH:$AH),FALSE),IF($X3552="Unknown",VLOOKUP($E3552,$AI$95:$AW$99,COLUMN($AW:$AW)-COLUMN($AH:$AH),FALSE),0))</f>
        <v>0.12047560494171299</v>
      </c>
      <c r="S3552" s="87" cm="1">
        <f t="array" ref="S3552">VLOOKUP($E3552,$AI$111:$AW$115,COLUMN($AW:$AW)-COLUMN($AH:$AH),FALSE)</f>
        <v>431.69321999999994</v>
      </c>
      <c r="T3552" s="104">
        <f t="shared" si="687"/>
        <v>1.3680389417440231</v>
      </c>
      <c r="U3552" s="104">
        <f t="shared" si="688"/>
        <v>2242.3492960511048</v>
      </c>
      <c r="V3552" s="87" cm="1">
        <f t="array" ref="V3552">VLOOKUP($E3552,$AI$118:$AW$122,COLUMN($AW:$AW)-COLUMN($AH:$AH),FALSE)</f>
        <v>0</v>
      </c>
      <c r="W3552" s="87" t="str">
        <f t="shared" si="692"/>
        <v>Domestic</v>
      </c>
      <c r="X3552" s="87" t="str">
        <f t="shared" si="693"/>
        <v>Non-local</v>
      </c>
      <c r="Y3552" s="104"/>
      <c r="Z3552" s="87" t="str">
        <f t="shared" si="689"/>
        <v>USA</v>
      </c>
      <c r="AA3552" s="87" t="str">
        <f t="shared" si="690"/>
        <v>USA</v>
      </c>
      <c r="AB3552" s="82" cm="1">
        <f t="array" ref="AB3552">VLOOKUP(B3552,'GDP per Capita'!$T$2:$V$4235,COLUMN('GDP per Capita'!$V:$V)-COLUMN('GDP per Capita'!$S:$S),FALSE)</f>
        <v>63809.64</v>
      </c>
      <c r="AC3552" s="82">
        <f t="shared" si="685"/>
        <v>63809.64</v>
      </c>
      <c r="AD3552" s="82">
        <f t="shared" si="686"/>
        <v>63809.64</v>
      </c>
      <c r="AE3552" s="88">
        <f t="shared" si="691"/>
        <v>3.5141230949604245E-2</v>
      </c>
    </row>
    <row r="3553" spans="1:31">
      <c r="A3553" s="77" t="s">
        <v>1182</v>
      </c>
      <c r="B3553" s="77">
        <v>3552</v>
      </c>
      <c r="C3553" s="77" t="s">
        <v>29</v>
      </c>
      <c r="D3553" s="77" t="s">
        <v>29</v>
      </c>
      <c r="E3553" s="77">
        <v>2016</v>
      </c>
      <c r="F3553" s="77">
        <v>37.8708393</v>
      </c>
      <c r="G3553" s="77">
        <v>-122.272863899999</v>
      </c>
      <c r="H3553" s="77">
        <v>0</v>
      </c>
      <c r="I3553" s="77" t="s">
        <v>1790</v>
      </c>
      <c r="J3553" s="77">
        <v>32.7174209</v>
      </c>
      <c r="K3553" s="77">
        <v>-117.1627714</v>
      </c>
      <c r="L3553" s="77">
        <v>1473.8347188375201</v>
      </c>
      <c r="M3553" s="77">
        <v>0.35624387535856999</v>
      </c>
      <c r="N3553" s="77">
        <v>0</v>
      </c>
      <c r="O3553" s="77">
        <v>282.97626601680503</v>
      </c>
      <c r="P3553" s="87" cm="1">
        <f t="array" ref="P3553">IF($X3553="Non-local",VLOOKUP($E3553,$AI$64:$AW$68,COLUMN($AW:$AW)-COLUMN($AH:$AH),FALSE),IF($X3553="Unknown",VLOOKUP($E3553,$AI$71:$AW$75,COLUMN($AW:$AW)-COLUMN($AH:$AH),FALSE),0))</f>
        <v>264</v>
      </c>
      <c r="Q3553" s="87" cm="1">
        <f t="array" ref="Q3553">IF($X3553="Non-local",VLOOKUP($E3553,$AI$40:$AW$44,COLUMN($AW:$AW)-COLUMN($AH:$AH),FALSE),IF($X3553="Unknown",VLOOKUP($E3553,$AI$47:$AW$51,COLUMN($AW:$AW)-COLUMN($AH:$AH),FALSE),0))</f>
        <v>622.00419999999997</v>
      </c>
      <c r="R3553" s="87" cm="1">
        <f t="array" ref="R3553">IF($X3553="Non-local",VLOOKUP($E3553,$AI$88:$AW$92,COLUMN($AW:$AW)-COLUMN($AH:$AH),FALSE),IF($X3553="Unknown",VLOOKUP($E3553,$AI$95:$AW$99,COLUMN($AW:$AW)-COLUMN($AH:$AH),FALSE),0))</f>
        <v>0.12047560494171299</v>
      </c>
      <c r="S3553" s="87" cm="1">
        <f t="array" ref="S3553">VLOOKUP($E3553,$AI$111:$AW$115,COLUMN($AW:$AW)-COLUMN($AH:$AH),FALSE)</f>
        <v>431.69321999999994</v>
      </c>
      <c r="T3553" s="104">
        <f t="shared" si="687"/>
        <v>0.47671948030028299</v>
      </c>
      <c r="U3553" s="104">
        <f t="shared" si="688"/>
        <v>1600.673686016805</v>
      </c>
      <c r="V3553" s="87" cm="1">
        <f t="array" ref="V3553">VLOOKUP($E3553,$AI$118:$AW$122,COLUMN($AW:$AW)-COLUMN($AH:$AH),FALSE)</f>
        <v>0</v>
      </c>
      <c r="W3553" s="87" t="str">
        <f t="shared" si="692"/>
        <v>Domestic</v>
      </c>
      <c r="X3553" s="87" t="str">
        <f t="shared" si="693"/>
        <v>Non-local</v>
      </c>
      <c r="Y3553" s="104"/>
      <c r="Z3553" s="87" t="str">
        <f t="shared" si="689"/>
        <v>USA</v>
      </c>
      <c r="AA3553" s="87" t="str">
        <f t="shared" si="690"/>
        <v>USA</v>
      </c>
      <c r="AB3553" s="82" cm="1">
        <f t="array" ref="AB3553">VLOOKUP(B3553,'GDP per Capita'!$T$2:$V$4235,COLUMN('GDP per Capita'!$V:$V)-COLUMN('GDP per Capita'!$S:$S),FALSE)</f>
        <v>63809.64</v>
      </c>
      <c r="AC3553" s="82">
        <f t="shared" si="685"/>
        <v>63809.64</v>
      </c>
      <c r="AD3553" s="82">
        <f t="shared" si="686"/>
        <v>63809.64</v>
      </c>
      <c r="AE3553" s="88">
        <f t="shared" si="691"/>
        <v>2.5085138954189446E-2</v>
      </c>
    </row>
    <row r="3554" spans="1:31">
      <c r="A3554" s="77" t="s">
        <v>911</v>
      </c>
      <c r="B3554" s="77">
        <v>3553</v>
      </c>
      <c r="C3554" s="77" t="s">
        <v>29</v>
      </c>
      <c r="D3554" s="77" t="s">
        <v>29</v>
      </c>
      <c r="E3554" s="77">
        <v>2016</v>
      </c>
      <c r="F3554" s="77">
        <v>42.3750997</v>
      </c>
      <c r="G3554" s="77">
        <v>-71.105615700000001</v>
      </c>
      <c r="H3554" s="77">
        <v>0</v>
      </c>
      <c r="I3554" s="77" t="s">
        <v>1790</v>
      </c>
      <c r="J3554" s="77">
        <v>32.7174209</v>
      </c>
      <c r="K3554" s="77">
        <v>-117.1627714</v>
      </c>
      <c r="L3554" s="77">
        <v>8292.5264883878099</v>
      </c>
      <c r="M3554" s="77">
        <v>1.32975968533697</v>
      </c>
      <c r="N3554" s="77">
        <v>0</v>
      </c>
      <c r="O3554" s="77">
        <v>870.715281280721</v>
      </c>
      <c r="P3554" s="87" cm="1">
        <f t="array" ref="P3554">IF($X3554="Non-local",VLOOKUP($E3554,$AI$64:$AW$68,COLUMN($AW:$AW)-COLUMN($AH:$AH),FALSE),IF($X3554="Unknown",VLOOKUP($E3554,$AI$71:$AW$75,COLUMN($AW:$AW)-COLUMN($AH:$AH),FALSE),0))</f>
        <v>264</v>
      </c>
      <c r="Q3554" s="87" cm="1">
        <f t="array" ref="Q3554">IF($X3554="Non-local",VLOOKUP($E3554,$AI$40:$AW$44,COLUMN($AW:$AW)-COLUMN($AH:$AH),FALSE),IF($X3554="Unknown",VLOOKUP($E3554,$AI$47:$AW$51,COLUMN($AW:$AW)-COLUMN($AH:$AH),FALSE),0))</f>
        <v>622.00419999999997</v>
      </c>
      <c r="R3554" s="87" cm="1">
        <f t="array" ref="R3554">IF($X3554="Non-local",VLOOKUP($E3554,$AI$88:$AW$92,COLUMN($AW:$AW)-COLUMN($AH:$AH),FALSE),IF($X3554="Unknown",VLOOKUP($E3554,$AI$95:$AW$99,COLUMN($AW:$AW)-COLUMN($AH:$AH),FALSE),0))</f>
        <v>0.12047560494171299</v>
      </c>
      <c r="S3554" s="87" cm="1">
        <f t="array" ref="S3554">VLOOKUP($E3554,$AI$111:$AW$115,COLUMN($AW:$AW)-COLUMN($AH:$AH),FALSE)</f>
        <v>431.69321999999994</v>
      </c>
      <c r="T3554" s="104">
        <f t="shared" si="687"/>
        <v>1.450235290278683</v>
      </c>
      <c r="U3554" s="104">
        <f t="shared" si="688"/>
        <v>2188.4127012807212</v>
      </c>
      <c r="V3554" s="87" cm="1">
        <f t="array" ref="V3554">VLOOKUP($E3554,$AI$118:$AW$122,COLUMN($AW:$AW)-COLUMN($AH:$AH),FALSE)</f>
        <v>0</v>
      </c>
      <c r="W3554" s="87" t="str">
        <f t="shared" si="692"/>
        <v>Domestic</v>
      </c>
      <c r="X3554" s="87" t="str">
        <f t="shared" si="693"/>
        <v>Non-local</v>
      </c>
      <c r="Y3554" s="104"/>
      <c r="Z3554" s="87" t="str">
        <f t="shared" si="689"/>
        <v>USA</v>
      </c>
      <c r="AA3554" s="87" t="str">
        <f t="shared" si="690"/>
        <v>USA</v>
      </c>
      <c r="AB3554" s="82" cm="1">
        <f t="array" ref="AB3554">VLOOKUP(B3554,'GDP per Capita'!$T$2:$V$4235,COLUMN('GDP per Capita'!$V:$V)-COLUMN('GDP per Capita'!$S:$S),FALSE)</f>
        <v>63809.64</v>
      </c>
      <c r="AC3554" s="82">
        <f t="shared" si="685"/>
        <v>63809.64</v>
      </c>
      <c r="AD3554" s="82">
        <f t="shared" si="686"/>
        <v>63809.64</v>
      </c>
      <c r="AE3554" s="88">
        <f t="shared" si="691"/>
        <v>3.42959574960887E-2</v>
      </c>
    </row>
    <row r="3555" spans="1:31">
      <c r="A3555" s="77" t="s">
        <v>1677</v>
      </c>
      <c r="B3555" s="77">
        <v>3554</v>
      </c>
      <c r="C3555" s="77" t="s">
        <v>29</v>
      </c>
      <c r="D3555" s="77" t="s">
        <v>29</v>
      </c>
      <c r="E3555" s="77">
        <v>2016</v>
      </c>
      <c r="F3555" s="77">
        <v>42.2964859</v>
      </c>
      <c r="G3555" s="77">
        <v>-71.292557099999996</v>
      </c>
      <c r="H3555" s="77">
        <v>0</v>
      </c>
      <c r="I3555" s="77" t="s">
        <v>1790</v>
      </c>
      <c r="J3555" s="77">
        <v>32.7174209</v>
      </c>
      <c r="K3555" s="77">
        <v>-117.1627714</v>
      </c>
      <c r="L3555" s="77">
        <v>8261.95988101902</v>
      </c>
      <c r="M3555" s="77">
        <v>1.3254652062663801</v>
      </c>
      <c r="N3555" s="77">
        <v>0</v>
      </c>
      <c r="O3555" s="77">
        <v>867.50578750699697</v>
      </c>
      <c r="P3555" s="87" cm="1">
        <f t="array" ref="P3555">IF($X3555="Non-local",VLOOKUP($E3555,$AI$64:$AW$68,COLUMN($AW:$AW)-COLUMN($AH:$AH),FALSE),IF($X3555="Unknown",VLOOKUP($E3555,$AI$71:$AW$75,COLUMN($AW:$AW)-COLUMN($AH:$AH),FALSE),0))</f>
        <v>264</v>
      </c>
      <c r="Q3555" s="87" cm="1">
        <f t="array" ref="Q3555">IF($X3555="Non-local",VLOOKUP($E3555,$AI$40:$AW$44,COLUMN($AW:$AW)-COLUMN($AH:$AH),FALSE),IF($X3555="Unknown",VLOOKUP($E3555,$AI$47:$AW$51,COLUMN($AW:$AW)-COLUMN($AH:$AH),FALSE),0))</f>
        <v>622.00419999999997</v>
      </c>
      <c r="R3555" s="87" cm="1">
        <f t="array" ref="R3555">IF($X3555="Non-local",VLOOKUP($E3555,$AI$88:$AW$92,COLUMN($AW:$AW)-COLUMN($AH:$AH),FALSE),IF($X3555="Unknown",VLOOKUP($E3555,$AI$95:$AW$99,COLUMN($AW:$AW)-COLUMN($AH:$AH),FALSE),0))</f>
        <v>0.12047560494171299</v>
      </c>
      <c r="S3555" s="87" cm="1">
        <f t="array" ref="S3555">VLOOKUP($E3555,$AI$111:$AW$115,COLUMN($AW:$AW)-COLUMN($AH:$AH),FALSE)</f>
        <v>431.69321999999994</v>
      </c>
      <c r="T3555" s="104">
        <f t="shared" si="687"/>
        <v>1.4459408112080931</v>
      </c>
      <c r="U3555" s="104">
        <f t="shared" si="688"/>
        <v>2185.2032075069969</v>
      </c>
      <c r="V3555" s="87" cm="1">
        <f t="array" ref="V3555">VLOOKUP($E3555,$AI$118:$AW$122,COLUMN($AW:$AW)-COLUMN($AH:$AH),FALSE)</f>
        <v>0</v>
      </c>
      <c r="W3555" s="87" t="str">
        <f t="shared" si="692"/>
        <v>Domestic</v>
      </c>
      <c r="X3555" s="87" t="str">
        <f t="shared" si="693"/>
        <v>Non-local</v>
      </c>
      <c r="Y3555" s="104"/>
      <c r="Z3555" s="87" t="str">
        <f t="shared" si="689"/>
        <v>USA</v>
      </c>
      <c r="AA3555" s="87" t="str">
        <f t="shared" si="690"/>
        <v>USA</v>
      </c>
      <c r="AB3555" s="82" cm="1">
        <f t="array" ref="AB3555">VLOOKUP(B3555,'GDP per Capita'!$T$2:$V$4235,COLUMN('GDP per Capita'!$V:$V)-COLUMN('GDP per Capita'!$S:$S),FALSE)</f>
        <v>63809.64</v>
      </c>
      <c r="AC3555" s="82">
        <f t="shared" si="685"/>
        <v>63809.64</v>
      </c>
      <c r="AD3555" s="82">
        <f t="shared" si="686"/>
        <v>63809.64</v>
      </c>
      <c r="AE3555" s="88">
        <f t="shared" si="691"/>
        <v>3.4245659550923603E-2</v>
      </c>
    </row>
    <row r="3556" spans="1:31">
      <c r="A3556" s="77" t="s">
        <v>34</v>
      </c>
      <c r="B3556" s="77">
        <v>3555</v>
      </c>
      <c r="C3556" s="77" t="s">
        <v>34</v>
      </c>
      <c r="D3556" s="77" t="s">
        <v>34</v>
      </c>
      <c r="E3556" s="77">
        <v>2016</v>
      </c>
      <c r="F3556" s="77">
        <v>0</v>
      </c>
      <c r="G3556" s="77">
        <v>0</v>
      </c>
      <c r="H3556" s="77">
        <v>0</v>
      </c>
      <c r="I3556" s="77" t="s">
        <v>1790</v>
      </c>
      <c r="J3556" s="77">
        <v>32.7174209</v>
      </c>
      <c r="K3556" s="77">
        <v>-117.1627714</v>
      </c>
      <c r="L3556" s="77">
        <v>4530.2325601502498</v>
      </c>
      <c r="M3556" s="77">
        <v>0.78821066689183295</v>
      </c>
      <c r="N3556" s="77">
        <v>1</v>
      </c>
      <c r="O3556" s="77">
        <v>543.62790721803003</v>
      </c>
      <c r="P3556" s="87" cm="1">
        <f t="array" ref="P3556">IF($X3556="Non-local",VLOOKUP($E3556,$AI$64:$AW$68,COLUMN($AW:$AW)-COLUMN($AH:$AH),FALSE),IF($X3556="Unknown",VLOOKUP($E3556,$AI$71:$AW$75,COLUMN($AW:$AW)-COLUMN($AH:$AH),FALSE),0))</f>
        <v>240.54216867469879</v>
      </c>
      <c r="Q3556" s="87" cm="1">
        <f t="array" ref="Q3556">IF($X3556="Non-local",VLOOKUP($E3556,$AI$40:$AW$44,COLUMN($AW:$AW)-COLUMN($AH:$AH),FALSE),IF($X3556="Unknown",VLOOKUP($E3556,$AI$47:$AW$51,COLUMN($AW:$AW)-COLUMN($AH:$AH),FALSE),0))</f>
        <v>566.73575451807233</v>
      </c>
      <c r="R3556" s="87" cm="1">
        <f t="array" ref="R3556">IF($X3556="Non-local",VLOOKUP($E3556,$AI$88:$AW$92,COLUMN($AW:$AW)-COLUMN($AH:$AH),FALSE),IF($X3556="Unknown",VLOOKUP($E3556,$AI$95:$AW$99,COLUMN($AW:$AW)-COLUMN($AH:$AH),FALSE),0))</f>
        <v>0.10977069426165115</v>
      </c>
      <c r="S3556" s="87" cm="1">
        <f t="array" ref="S3556">VLOOKUP($E3556,$AI$111:$AW$115,COLUMN($AW:$AW)-COLUMN($AH:$AH),FALSE)</f>
        <v>431.69321999999994</v>
      </c>
      <c r="T3556" s="104">
        <f t="shared" si="687"/>
        <v>0.89798136115348415</v>
      </c>
      <c r="U3556" s="104">
        <f t="shared" si="688"/>
        <v>1782.5990504108011</v>
      </c>
      <c r="V3556" s="87" cm="1">
        <f t="array" ref="V3556">VLOOKUP($E3556,$AI$118:$AW$122,COLUMN($AW:$AW)-COLUMN($AH:$AH),FALSE)</f>
        <v>0</v>
      </c>
      <c r="W3556" s="87" t="str">
        <f t="shared" si="692"/>
        <v>Unknown</v>
      </c>
      <c r="X3556" s="87" t="str">
        <f t="shared" si="693"/>
        <v>Unknown</v>
      </c>
      <c r="Y3556" s="104"/>
      <c r="Z3556" s="87" t="str">
        <f t="shared" si="689"/>
        <v>Unknown</v>
      </c>
      <c r="AA3556" s="87" t="str">
        <f t="shared" si="690"/>
        <v>Unknown</v>
      </c>
      <c r="AB3556" s="82" t="e" cm="1">
        <f t="array" ref="AB3556">VLOOKUP(B3556,'GDP per Capita'!$T$2:$V$4235,COLUMN('GDP per Capita'!$V:$V)-COLUMN('GDP per Capita'!$S:$S),FALSE)</f>
        <v>#N/A</v>
      </c>
      <c r="AC3556" s="82" t="str">
        <f t="shared" si="685"/>
        <v/>
      </c>
      <c r="AD3556" s="82">
        <f t="shared" si="686"/>
        <v>61228.93767638311</v>
      </c>
      <c r="AE3556" s="88">
        <f t="shared" si="691"/>
        <v>2.911366941939245E-2</v>
      </c>
    </row>
    <row r="3557" spans="1:31">
      <c r="A3557" s="77" t="s">
        <v>34</v>
      </c>
      <c r="B3557" s="77">
        <v>3556</v>
      </c>
      <c r="C3557" s="77" t="s">
        <v>34</v>
      </c>
      <c r="D3557" s="77" t="s">
        <v>34</v>
      </c>
      <c r="E3557" s="77">
        <v>2016</v>
      </c>
      <c r="F3557" s="77">
        <v>0</v>
      </c>
      <c r="G3557" s="77">
        <v>0</v>
      </c>
      <c r="H3557" s="77">
        <v>0</v>
      </c>
      <c r="I3557" s="77" t="s">
        <v>1790</v>
      </c>
      <c r="J3557" s="77">
        <v>32.7174209</v>
      </c>
      <c r="K3557" s="77">
        <v>-117.1627714</v>
      </c>
      <c r="L3557" s="77">
        <v>4530.2325601502498</v>
      </c>
      <c r="M3557" s="77">
        <v>0.78821066689183295</v>
      </c>
      <c r="N3557" s="77">
        <v>1</v>
      </c>
      <c r="O3557" s="77">
        <v>543.62790721803003</v>
      </c>
      <c r="P3557" s="87" cm="1">
        <f t="array" ref="P3557">IF($X3557="Non-local",VLOOKUP($E3557,$AI$64:$AW$68,COLUMN($AW:$AW)-COLUMN($AH:$AH),FALSE),IF($X3557="Unknown",VLOOKUP($E3557,$AI$71:$AW$75,COLUMN($AW:$AW)-COLUMN($AH:$AH),FALSE),0))</f>
        <v>240.54216867469879</v>
      </c>
      <c r="Q3557" s="87" cm="1">
        <f t="array" ref="Q3557">IF($X3557="Non-local",VLOOKUP($E3557,$AI$40:$AW$44,COLUMN($AW:$AW)-COLUMN($AH:$AH),FALSE),IF($X3557="Unknown",VLOOKUP($E3557,$AI$47:$AW$51,COLUMN($AW:$AW)-COLUMN($AH:$AH),FALSE),0))</f>
        <v>566.73575451807233</v>
      </c>
      <c r="R3557" s="87" cm="1">
        <f t="array" ref="R3557">IF($X3557="Non-local",VLOOKUP($E3557,$AI$88:$AW$92,COLUMN($AW:$AW)-COLUMN($AH:$AH),FALSE),IF($X3557="Unknown",VLOOKUP($E3557,$AI$95:$AW$99,COLUMN($AW:$AW)-COLUMN($AH:$AH),FALSE),0))</f>
        <v>0.10977069426165115</v>
      </c>
      <c r="S3557" s="87" cm="1">
        <f t="array" ref="S3557">VLOOKUP($E3557,$AI$111:$AW$115,COLUMN($AW:$AW)-COLUMN($AH:$AH),FALSE)</f>
        <v>431.69321999999994</v>
      </c>
      <c r="T3557" s="104">
        <f t="shared" si="687"/>
        <v>0.89798136115348415</v>
      </c>
      <c r="U3557" s="104">
        <f t="shared" si="688"/>
        <v>1782.5990504108011</v>
      </c>
      <c r="V3557" s="87" cm="1">
        <f t="array" ref="V3557">VLOOKUP($E3557,$AI$118:$AW$122,COLUMN($AW:$AW)-COLUMN($AH:$AH),FALSE)</f>
        <v>0</v>
      </c>
      <c r="W3557" s="87" t="str">
        <f t="shared" si="692"/>
        <v>Unknown</v>
      </c>
      <c r="X3557" s="87" t="str">
        <f t="shared" si="693"/>
        <v>Unknown</v>
      </c>
      <c r="Y3557" s="104"/>
      <c r="Z3557" s="87" t="str">
        <f t="shared" si="689"/>
        <v>Unknown</v>
      </c>
      <c r="AA3557" s="87" t="str">
        <f t="shared" si="690"/>
        <v>Unknown</v>
      </c>
      <c r="AB3557" s="82" t="e" cm="1">
        <f t="array" ref="AB3557">VLOOKUP(B3557,'GDP per Capita'!$T$2:$V$4235,COLUMN('GDP per Capita'!$V:$V)-COLUMN('GDP per Capita'!$S:$S),FALSE)</f>
        <v>#N/A</v>
      </c>
      <c r="AC3557" s="82" t="str">
        <f t="shared" si="685"/>
        <v/>
      </c>
      <c r="AD3557" s="82">
        <f t="shared" si="686"/>
        <v>61228.93767638311</v>
      </c>
      <c r="AE3557" s="88">
        <f t="shared" si="691"/>
        <v>2.911366941939245E-2</v>
      </c>
    </row>
    <row r="3558" spans="1:31">
      <c r="A3558" s="77" t="s">
        <v>34</v>
      </c>
      <c r="B3558" s="77">
        <v>3557</v>
      </c>
      <c r="C3558" s="77" t="s">
        <v>34</v>
      </c>
      <c r="D3558" s="77" t="s">
        <v>34</v>
      </c>
      <c r="E3558" s="77">
        <v>2016</v>
      </c>
      <c r="F3558" s="77">
        <v>0</v>
      </c>
      <c r="G3558" s="77">
        <v>0</v>
      </c>
      <c r="H3558" s="77">
        <v>0</v>
      </c>
      <c r="I3558" s="77" t="s">
        <v>1790</v>
      </c>
      <c r="J3558" s="77">
        <v>32.7174209</v>
      </c>
      <c r="K3558" s="77">
        <v>-117.1627714</v>
      </c>
      <c r="L3558" s="77">
        <v>4530.2325601502498</v>
      </c>
      <c r="M3558" s="77">
        <v>0.78821066689183295</v>
      </c>
      <c r="N3558" s="77">
        <v>1</v>
      </c>
      <c r="O3558" s="77">
        <v>543.62790721803003</v>
      </c>
      <c r="P3558" s="87" cm="1">
        <f t="array" ref="P3558">IF($X3558="Non-local",VLOOKUP($E3558,$AI$64:$AW$68,COLUMN($AW:$AW)-COLUMN($AH:$AH),FALSE),IF($X3558="Unknown",VLOOKUP($E3558,$AI$71:$AW$75,COLUMN($AW:$AW)-COLUMN($AH:$AH),FALSE),0))</f>
        <v>240.54216867469879</v>
      </c>
      <c r="Q3558" s="87" cm="1">
        <f t="array" ref="Q3558">IF($X3558="Non-local",VLOOKUP($E3558,$AI$40:$AW$44,COLUMN($AW:$AW)-COLUMN($AH:$AH),FALSE),IF($X3558="Unknown",VLOOKUP($E3558,$AI$47:$AW$51,COLUMN($AW:$AW)-COLUMN($AH:$AH),FALSE),0))</f>
        <v>566.73575451807233</v>
      </c>
      <c r="R3558" s="87" cm="1">
        <f t="array" ref="R3558">IF($X3558="Non-local",VLOOKUP($E3558,$AI$88:$AW$92,COLUMN($AW:$AW)-COLUMN($AH:$AH),FALSE),IF($X3558="Unknown",VLOOKUP($E3558,$AI$95:$AW$99,COLUMN($AW:$AW)-COLUMN($AH:$AH),FALSE),0))</f>
        <v>0.10977069426165115</v>
      </c>
      <c r="S3558" s="87" cm="1">
        <f t="array" ref="S3558">VLOOKUP($E3558,$AI$111:$AW$115,COLUMN($AW:$AW)-COLUMN($AH:$AH),FALSE)</f>
        <v>431.69321999999994</v>
      </c>
      <c r="T3558" s="104">
        <f t="shared" si="687"/>
        <v>0.89798136115348415</v>
      </c>
      <c r="U3558" s="104">
        <f t="shared" si="688"/>
        <v>1782.5990504108011</v>
      </c>
      <c r="V3558" s="87" cm="1">
        <f t="array" ref="V3558">VLOOKUP($E3558,$AI$118:$AW$122,COLUMN($AW:$AW)-COLUMN($AH:$AH),FALSE)</f>
        <v>0</v>
      </c>
      <c r="W3558" s="87" t="str">
        <f t="shared" si="692"/>
        <v>Unknown</v>
      </c>
      <c r="X3558" s="87" t="str">
        <f t="shared" si="693"/>
        <v>Unknown</v>
      </c>
      <c r="Y3558" s="104"/>
      <c r="Z3558" s="87" t="str">
        <f t="shared" si="689"/>
        <v>Unknown</v>
      </c>
      <c r="AA3558" s="87" t="str">
        <f t="shared" si="690"/>
        <v>Unknown</v>
      </c>
      <c r="AB3558" s="82" t="e" cm="1">
        <f t="array" ref="AB3558">VLOOKUP(B3558,'GDP per Capita'!$T$2:$V$4235,COLUMN('GDP per Capita'!$V:$V)-COLUMN('GDP per Capita'!$S:$S),FALSE)</f>
        <v>#N/A</v>
      </c>
      <c r="AC3558" s="82" t="str">
        <f t="shared" si="685"/>
        <v/>
      </c>
      <c r="AD3558" s="82">
        <f t="shared" si="686"/>
        <v>61228.93767638311</v>
      </c>
      <c r="AE3558" s="88">
        <f t="shared" si="691"/>
        <v>2.911366941939245E-2</v>
      </c>
    </row>
    <row r="3559" spans="1:31">
      <c r="A3559" s="77" t="s">
        <v>1798</v>
      </c>
      <c r="B3559" s="77">
        <v>3558</v>
      </c>
      <c r="C3559" s="77" t="s">
        <v>29</v>
      </c>
      <c r="D3559" s="77" t="s">
        <v>29</v>
      </c>
      <c r="E3559" s="77">
        <v>2016</v>
      </c>
      <c r="F3559" s="77">
        <v>34.262502499999997</v>
      </c>
      <c r="G3559" s="77">
        <v>-118.427027</v>
      </c>
      <c r="H3559" s="77">
        <v>0</v>
      </c>
      <c r="I3559" s="77" t="s">
        <v>1790</v>
      </c>
      <c r="J3559" s="77">
        <v>32.7174209</v>
      </c>
      <c r="K3559" s="77">
        <v>-117.1627714</v>
      </c>
      <c r="L3559" s="77">
        <v>415.98242570943398</v>
      </c>
      <c r="M3559" s="77">
        <v>0.216560006929259</v>
      </c>
      <c r="N3559" s="77">
        <v>0</v>
      </c>
      <c r="O3559" s="77">
        <v>79.8686257362113</v>
      </c>
      <c r="P3559" s="87" cm="1">
        <f t="array" ref="P3559">IF($X3559="Non-local",VLOOKUP($E3559,$AI$64:$AW$68,COLUMN($AW:$AW)-COLUMN($AH:$AH),FALSE),IF($X3559="Unknown",VLOOKUP($E3559,$AI$71:$AW$75,COLUMN($AW:$AW)-COLUMN($AH:$AH),FALSE),0))</f>
        <v>264</v>
      </c>
      <c r="Q3559" s="87" cm="1">
        <f t="array" ref="Q3559">IF($X3559="Non-local",VLOOKUP($E3559,$AI$40:$AW$44,COLUMN($AW:$AW)-COLUMN($AH:$AH),FALSE),IF($X3559="Unknown",VLOOKUP($E3559,$AI$47:$AW$51,COLUMN($AW:$AW)-COLUMN($AH:$AH),FALSE),0))</f>
        <v>622.00419999999997</v>
      </c>
      <c r="R3559" s="87" cm="1">
        <f t="array" ref="R3559">IF($X3559="Non-local",VLOOKUP($E3559,$AI$88:$AW$92,COLUMN($AW:$AW)-COLUMN($AH:$AH),FALSE),IF($X3559="Unknown",VLOOKUP($E3559,$AI$95:$AW$99,COLUMN($AW:$AW)-COLUMN($AH:$AH),FALSE),0))</f>
        <v>0.12047560494171299</v>
      </c>
      <c r="S3559" s="87" cm="1">
        <f t="array" ref="S3559">VLOOKUP($E3559,$AI$111:$AW$115,COLUMN($AW:$AW)-COLUMN($AH:$AH),FALSE)</f>
        <v>431.69321999999994</v>
      </c>
      <c r="T3559" s="104">
        <f t="shared" si="687"/>
        <v>0.33703561187097197</v>
      </c>
      <c r="U3559" s="104">
        <f t="shared" si="688"/>
        <v>1397.5660457362112</v>
      </c>
      <c r="V3559" s="87" cm="1">
        <f t="array" ref="V3559">VLOOKUP($E3559,$AI$118:$AW$122,COLUMN($AW:$AW)-COLUMN($AH:$AH),FALSE)</f>
        <v>0</v>
      </c>
      <c r="W3559" s="87" t="str">
        <f t="shared" si="692"/>
        <v>Domestic</v>
      </c>
      <c r="X3559" s="87" t="str">
        <f t="shared" si="693"/>
        <v>Non-local</v>
      </c>
      <c r="Y3559" s="104"/>
      <c r="Z3559" s="87" t="str">
        <f t="shared" si="689"/>
        <v>USA</v>
      </c>
      <c r="AA3559" s="87" t="str">
        <f t="shared" si="690"/>
        <v>USA</v>
      </c>
      <c r="AB3559" s="82" cm="1">
        <f t="array" ref="AB3559">VLOOKUP(B3559,'GDP per Capita'!$T$2:$V$4235,COLUMN('GDP per Capita'!$V:$V)-COLUMN('GDP per Capita'!$S:$S),FALSE)</f>
        <v>63809.64</v>
      </c>
      <c r="AC3559" s="82">
        <f t="shared" si="685"/>
        <v>63809.64</v>
      </c>
      <c r="AD3559" s="82">
        <f t="shared" si="686"/>
        <v>63809.64</v>
      </c>
      <c r="AE3559" s="88">
        <f t="shared" si="691"/>
        <v>2.1902114566642459E-2</v>
      </c>
    </row>
    <row r="3560" spans="1:31">
      <c r="A3560" s="77" t="s">
        <v>34</v>
      </c>
      <c r="B3560" s="77">
        <v>3559</v>
      </c>
      <c r="C3560" s="77" t="s">
        <v>34</v>
      </c>
      <c r="D3560" s="77" t="s">
        <v>34</v>
      </c>
      <c r="E3560" s="77">
        <v>2016</v>
      </c>
      <c r="F3560" s="77">
        <v>0</v>
      </c>
      <c r="G3560" s="77">
        <v>0</v>
      </c>
      <c r="H3560" s="77">
        <v>0</v>
      </c>
      <c r="I3560" s="77" t="s">
        <v>1790</v>
      </c>
      <c r="J3560" s="77">
        <v>32.7174209</v>
      </c>
      <c r="K3560" s="77">
        <v>-117.1627714</v>
      </c>
      <c r="L3560" s="77">
        <v>4530.2325601502498</v>
      </c>
      <c r="M3560" s="77">
        <v>0.78821066689183295</v>
      </c>
      <c r="N3560" s="77">
        <v>1</v>
      </c>
      <c r="O3560" s="77">
        <v>543.62790721803003</v>
      </c>
      <c r="P3560" s="87" cm="1">
        <f t="array" ref="P3560">IF($X3560="Non-local",VLOOKUP($E3560,$AI$64:$AW$68,COLUMN($AW:$AW)-COLUMN($AH:$AH),FALSE),IF($X3560="Unknown",VLOOKUP($E3560,$AI$71:$AW$75,COLUMN($AW:$AW)-COLUMN($AH:$AH),FALSE),0))</f>
        <v>240.54216867469879</v>
      </c>
      <c r="Q3560" s="87" cm="1">
        <f t="array" ref="Q3560">IF($X3560="Non-local",VLOOKUP($E3560,$AI$40:$AW$44,COLUMN($AW:$AW)-COLUMN($AH:$AH),FALSE),IF($X3560="Unknown",VLOOKUP($E3560,$AI$47:$AW$51,COLUMN($AW:$AW)-COLUMN($AH:$AH),FALSE),0))</f>
        <v>566.73575451807233</v>
      </c>
      <c r="R3560" s="87" cm="1">
        <f t="array" ref="R3560">IF($X3560="Non-local",VLOOKUP($E3560,$AI$88:$AW$92,COLUMN($AW:$AW)-COLUMN($AH:$AH),FALSE),IF($X3560="Unknown",VLOOKUP($E3560,$AI$95:$AW$99,COLUMN($AW:$AW)-COLUMN($AH:$AH),FALSE),0))</f>
        <v>0.10977069426165115</v>
      </c>
      <c r="S3560" s="87" cm="1">
        <f t="array" ref="S3560">VLOOKUP($E3560,$AI$111:$AW$115,COLUMN($AW:$AW)-COLUMN($AH:$AH),FALSE)</f>
        <v>431.69321999999994</v>
      </c>
      <c r="T3560" s="104">
        <f t="shared" si="687"/>
        <v>0.89798136115348415</v>
      </c>
      <c r="U3560" s="104">
        <f t="shared" si="688"/>
        <v>1782.5990504108011</v>
      </c>
      <c r="V3560" s="87" cm="1">
        <f t="array" ref="V3560">VLOOKUP($E3560,$AI$118:$AW$122,COLUMN($AW:$AW)-COLUMN($AH:$AH),FALSE)</f>
        <v>0</v>
      </c>
      <c r="W3560" s="87" t="str">
        <f t="shared" si="692"/>
        <v>Unknown</v>
      </c>
      <c r="X3560" s="87" t="str">
        <f t="shared" si="693"/>
        <v>Unknown</v>
      </c>
      <c r="Y3560" s="104"/>
      <c r="Z3560" s="87" t="str">
        <f t="shared" si="689"/>
        <v>Unknown</v>
      </c>
      <c r="AA3560" s="87" t="str">
        <f t="shared" si="690"/>
        <v>Unknown</v>
      </c>
      <c r="AB3560" s="82" t="e" cm="1">
        <f t="array" ref="AB3560">VLOOKUP(B3560,'GDP per Capita'!$T$2:$V$4235,COLUMN('GDP per Capita'!$V:$V)-COLUMN('GDP per Capita'!$S:$S),FALSE)</f>
        <v>#N/A</v>
      </c>
      <c r="AC3560" s="82" t="str">
        <f t="shared" si="685"/>
        <v/>
      </c>
      <c r="AD3560" s="82">
        <f t="shared" si="686"/>
        <v>61228.93767638311</v>
      </c>
      <c r="AE3560" s="88">
        <f t="shared" si="691"/>
        <v>2.911366941939245E-2</v>
      </c>
    </row>
    <row r="3561" spans="1:31">
      <c r="A3561" s="77" t="s">
        <v>34</v>
      </c>
      <c r="B3561" s="77">
        <v>3560</v>
      </c>
      <c r="C3561" s="77" t="s">
        <v>34</v>
      </c>
      <c r="D3561" s="77" t="s">
        <v>34</v>
      </c>
      <c r="E3561" s="77">
        <v>2016</v>
      </c>
      <c r="F3561" s="77">
        <v>0</v>
      </c>
      <c r="G3561" s="77">
        <v>0</v>
      </c>
      <c r="H3561" s="77">
        <v>0</v>
      </c>
      <c r="I3561" s="77" t="s">
        <v>1790</v>
      </c>
      <c r="J3561" s="77">
        <v>32.7174209</v>
      </c>
      <c r="K3561" s="77">
        <v>-117.1627714</v>
      </c>
      <c r="L3561" s="77">
        <v>4530.2325601502498</v>
      </c>
      <c r="M3561" s="77">
        <v>0.78821066689183295</v>
      </c>
      <c r="N3561" s="77">
        <v>1</v>
      </c>
      <c r="O3561" s="77">
        <v>543.62790721803003</v>
      </c>
      <c r="P3561" s="87" cm="1">
        <f t="array" ref="P3561">IF($X3561="Non-local",VLOOKUP($E3561,$AI$64:$AW$68,COLUMN($AW:$AW)-COLUMN($AH:$AH),FALSE),IF($X3561="Unknown",VLOOKUP($E3561,$AI$71:$AW$75,COLUMN($AW:$AW)-COLUMN($AH:$AH),FALSE),0))</f>
        <v>240.54216867469879</v>
      </c>
      <c r="Q3561" s="87" cm="1">
        <f t="array" ref="Q3561">IF($X3561="Non-local",VLOOKUP($E3561,$AI$40:$AW$44,COLUMN($AW:$AW)-COLUMN($AH:$AH),FALSE),IF($X3561="Unknown",VLOOKUP($E3561,$AI$47:$AW$51,COLUMN($AW:$AW)-COLUMN($AH:$AH),FALSE),0))</f>
        <v>566.73575451807233</v>
      </c>
      <c r="R3561" s="87" cm="1">
        <f t="array" ref="R3561">IF($X3561="Non-local",VLOOKUP($E3561,$AI$88:$AW$92,COLUMN($AW:$AW)-COLUMN($AH:$AH),FALSE),IF($X3561="Unknown",VLOOKUP($E3561,$AI$95:$AW$99,COLUMN($AW:$AW)-COLUMN($AH:$AH),FALSE),0))</f>
        <v>0.10977069426165115</v>
      </c>
      <c r="S3561" s="87" cm="1">
        <f t="array" ref="S3561">VLOOKUP($E3561,$AI$111:$AW$115,COLUMN($AW:$AW)-COLUMN($AH:$AH),FALSE)</f>
        <v>431.69321999999994</v>
      </c>
      <c r="T3561" s="104">
        <f t="shared" si="687"/>
        <v>0.89798136115348415</v>
      </c>
      <c r="U3561" s="104">
        <f t="shared" si="688"/>
        <v>1782.5990504108011</v>
      </c>
      <c r="V3561" s="87" cm="1">
        <f t="array" ref="V3561">VLOOKUP($E3561,$AI$118:$AW$122,COLUMN($AW:$AW)-COLUMN($AH:$AH),FALSE)</f>
        <v>0</v>
      </c>
      <c r="W3561" s="87" t="str">
        <f t="shared" si="692"/>
        <v>Unknown</v>
      </c>
      <c r="X3561" s="87" t="str">
        <f t="shared" si="693"/>
        <v>Unknown</v>
      </c>
      <c r="Y3561" s="104"/>
      <c r="Z3561" s="87" t="str">
        <f t="shared" si="689"/>
        <v>Unknown</v>
      </c>
      <c r="AA3561" s="87" t="str">
        <f t="shared" si="690"/>
        <v>Unknown</v>
      </c>
      <c r="AB3561" s="82" t="e" cm="1">
        <f t="array" ref="AB3561">VLOOKUP(B3561,'GDP per Capita'!$T$2:$V$4235,COLUMN('GDP per Capita'!$V:$V)-COLUMN('GDP per Capita'!$S:$S),FALSE)</f>
        <v>#N/A</v>
      </c>
      <c r="AC3561" s="82" t="str">
        <f t="shared" si="685"/>
        <v/>
      </c>
      <c r="AD3561" s="82">
        <f t="shared" si="686"/>
        <v>61228.93767638311</v>
      </c>
      <c r="AE3561" s="88">
        <f t="shared" si="691"/>
        <v>2.911366941939245E-2</v>
      </c>
    </row>
    <row r="3562" spans="1:31">
      <c r="A3562" s="77" t="s">
        <v>34</v>
      </c>
      <c r="B3562" s="77">
        <v>3561</v>
      </c>
      <c r="C3562" s="77" t="s">
        <v>34</v>
      </c>
      <c r="D3562" s="77" t="s">
        <v>34</v>
      </c>
      <c r="E3562" s="77">
        <v>2016</v>
      </c>
      <c r="F3562" s="77">
        <v>0</v>
      </c>
      <c r="G3562" s="77">
        <v>0</v>
      </c>
      <c r="H3562" s="77">
        <v>0</v>
      </c>
      <c r="I3562" s="77" t="s">
        <v>1790</v>
      </c>
      <c r="J3562" s="77">
        <v>32.7174209</v>
      </c>
      <c r="K3562" s="77">
        <v>-117.1627714</v>
      </c>
      <c r="L3562" s="77">
        <v>4530.2325601502498</v>
      </c>
      <c r="M3562" s="77">
        <v>0.78821066689183295</v>
      </c>
      <c r="N3562" s="77">
        <v>1</v>
      </c>
      <c r="O3562" s="77">
        <v>543.62790721803003</v>
      </c>
      <c r="P3562" s="87" cm="1">
        <f t="array" ref="P3562">IF($X3562="Non-local",VLOOKUP($E3562,$AI$64:$AW$68,COLUMN($AW:$AW)-COLUMN($AH:$AH),FALSE),IF($X3562="Unknown",VLOOKUP($E3562,$AI$71:$AW$75,COLUMN($AW:$AW)-COLUMN($AH:$AH),FALSE),0))</f>
        <v>240.54216867469879</v>
      </c>
      <c r="Q3562" s="87" cm="1">
        <f t="array" ref="Q3562">IF($X3562="Non-local",VLOOKUP($E3562,$AI$40:$AW$44,COLUMN($AW:$AW)-COLUMN($AH:$AH),FALSE),IF($X3562="Unknown",VLOOKUP($E3562,$AI$47:$AW$51,COLUMN($AW:$AW)-COLUMN($AH:$AH),FALSE),0))</f>
        <v>566.73575451807233</v>
      </c>
      <c r="R3562" s="87" cm="1">
        <f t="array" ref="R3562">IF($X3562="Non-local",VLOOKUP($E3562,$AI$88:$AW$92,COLUMN($AW:$AW)-COLUMN($AH:$AH),FALSE),IF($X3562="Unknown",VLOOKUP($E3562,$AI$95:$AW$99,COLUMN($AW:$AW)-COLUMN($AH:$AH),FALSE),0))</f>
        <v>0.10977069426165115</v>
      </c>
      <c r="S3562" s="87" cm="1">
        <f t="array" ref="S3562">VLOOKUP($E3562,$AI$111:$AW$115,COLUMN($AW:$AW)-COLUMN($AH:$AH),FALSE)</f>
        <v>431.69321999999994</v>
      </c>
      <c r="T3562" s="104">
        <f t="shared" si="687"/>
        <v>0.89798136115348415</v>
      </c>
      <c r="U3562" s="104">
        <f t="shared" si="688"/>
        <v>1782.5990504108011</v>
      </c>
      <c r="V3562" s="87" cm="1">
        <f t="array" ref="V3562">VLOOKUP($E3562,$AI$118:$AW$122,COLUMN($AW:$AW)-COLUMN($AH:$AH),FALSE)</f>
        <v>0</v>
      </c>
      <c r="W3562" s="87" t="str">
        <f t="shared" si="692"/>
        <v>Unknown</v>
      </c>
      <c r="X3562" s="87" t="str">
        <f t="shared" si="693"/>
        <v>Unknown</v>
      </c>
      <c r="Y3562" s="104"/>
      <c r="Z3562" s="87" t="str">
        <f t="shared" si="689"/>
        <v>Unknown</v>
      </c>
      <c r="AA3562" s="87" t="str">
        <f t="shared" si="690"/>
        <v>Unknown</v>
      </c>
      <c r="AB3562" s="82" t="e" cm="1">
        <f t="array" ref="AB3562">VLOOKUP(B3562,'GDP per Capita'!$T$2:$V$4235,COLUMN('GDP per Capita'!$V:$V)-COLUMN('GDP per Capita'!$S:$S),FALSE)</f>
        <v>#N/A</v>
      </c>
      <c r="AC3562" s="82" t="str">
        <f t="shared" si="685"/>
        <v/>
      </c>
      <c r="AD3562" s="82">
        <f t="shared" si="686"/>
        <v>61228.93767638311</v>
      </c>
      <c r="AE3562" s="88">
        <f t="shared" si="691"/>
        <v>2.911366941939245E-2</v>
      </c>
    </row>
    <row r="3563" spans="1:31">
      <c r="A3563" s="77" t="s">
        <v>894</v>
      </c>
      <c r="B3563" s="77">
        <v>3562</v>
      </c>
      <c r="C3563" s="77" t="s">
        <v>29</v>
      </c>
      <c r="D3563" s="77" t="s">
        <v>29</v>
      </c>
      <c r="E3563" s="77">
        <v>2016</v>
      </c>
      <c r="F3563" s="77">
        <v>33.425505600000001</v>
      </c>
      <c r="G3563" s="77">
        <v>-111.94001249999999</v>
      </c>
      <c r="H3563" s="77">
        <v>0</v>
      </c>
      <c r="I3563" s="77" t="s">
        <v>1790</v>
      </c>
      <c r="J3563" s="77">
        <v>32.7174209</v>
      </c>
      <c r="K3563" s="77">
        <v>-117.1627714</v>
      </c>
      <c r="L3563" s="77">
        <v>985.86106619681095</v>
      </c>
      <c r="M3563" s="77">
        <v>0.29180950400519401</v>
      </c>
      <c r="N3563" s="77">
        <v>0</v>
      </c>
      <c r="O3563" s="77">
        <v>189.28532470978701</v>
      </c>
      <c r="P3563" s="87" cm="1">
        <f t="array" ref="P3563">IF($X3563="Non-local",VLOOKUP($E3563,$AI$64:$AW$68,COLUMN($AW:$AW)-COLUMN($AH:$AH),FALSE),IF($X3563="Unknown",VLOOKUP($E3563,$AI$71:$AW$75,COLUMN($AW:$AW)-COLUMN($AH:$AH),FALSE),0))</f>
        <v>264</v>
      </c>
      <c r="Q3563" s="87" cm="1">
        <f t="array" ref="Q3563">IF($X3563="Non-local",VLOOKUP($E3563,$AI$40:$AW$44,COLUMN($AW:$AW)-COLUMN($AH:$AH),FALSE),IF($X3563="Unknown",VLOOKUP($E3563,$AI$47:$AW$51,COLUMN($AW:$AW)-COLUMN($AH:$AH),FALSE),0))</f>
        <v>622.00419999999997</v>
      </c>
      <c r="R3563" s="87" cm="1">
        <f t="array" ref="R3563">IF($X3563="Non-local",VLOOKUP($E3563,$AI$88:$AW$92,COLUMN($AW:$AW)-COLUMN($AH:$AH),FALSE),IF($X3563="Unknown",VLOOKUP($E3563,$AI$95:$AW$99,COLUMN($AW:$AW)-COLUMN($AH:$AH),FALSE),0))</f>
        <v>0.12047560494171299</v>
      </c>
      <c r="S3563" s="87" cm="1">
        <f t="array" ref="S3563">VLOOKUP($E3563,$AI$111:$AW$115,COLUMN($AW:$AW)-COLUMN($AH:$AH),FALSE)</f>
        <v>431.69321999999994</v>
      </c>
      <c r="T3563" s="104">
        <f t="shared" si="687"/>
        <v>0.41228510894690701</v>
      </c>
      <c r="U3563" s="104">
        <f t="shared" si="688"/>
        <v>1506.9827447097869</v>
      </c>
      <c r="V3563" s="87" cm="1">
        <f t="array" ref="V3563">VLOOKUP($E3563,$AI$118:$AW$122,COLUMN($AW:$AW)-COLUMN($AH:$AH),FALSE)</f>
        <v>0</v>
      </c>
      <c r="W3563" s="87" t="str">
        <f t="shared" si="692"/>
        <v>Domestic</v>
      </c>
      <c r="X3563" s="87" t="str">
        <f t="shared" si="693"/>
        <v>Non-local</v>
      </c>
      <c r="Y3563" s="104"/>
      <c r="Z3563" s="87" t="str">
        <f t="shared" si="689"/>
        <v>USA</v>
      </c>
      <c r="AA3563" s="87" t="str">
        <f t="shared" si="690"/>
        <v>USA</v>
      </c>
      <c r="AB3563" s="82" cm="1">
        <f t="array" ref="AB3563">VLOOKUP(B3563,'GDP per Capita'!$T$2:$V$4235,COLUMN('GDP per Capita'!$V:$V)-COLUMN('GDP per Capita'!$S:$S),FALSE)</f>
        <v>63809.64</v>
      </c>
      <c r="AC3563" s="82">
        <f t="shared" ref="AC3563:AC3626" si="694">IFERROR(AB3563,"")</f>
        <v>63809.64</v>
      </c>
      <c r="AD3563" s="82">
        <f t="shared" ref="AD3563:AD3626" si="695">IFERROR(AB3563,AVERAGE(AC$2:AC$2538))</f>
        <v>63809.64</v>
      </c>
      <c r="AE3563" s="88">
        <f t="shared" si="691"/>
        <v>2.3616850756559463E-2</v>
      </c>
    </row>
    <row r="3564" spans="1:31">
      <c r="A3564" s="77" t="s">
        <v>1017</v>
      </c>
      <c r="B3564" s="77">
        <v>3563</v>
      </c>
      <c r="C3564" s="77" t="s">
        <v>29</v>
      </c>
      <c r="D3564" s="77" t="s">
        <v>29</v>
      </c>
      <c r="E3564" s="77">
        <v>2016</v>
      </c>
      <c r="F3564" s="77">
        <v>36.167255900000001</v>
      </c>
      <c r="G3564" s="77">
        <v>-115.1485163</v>
      </c>
      <c r="H3564" s="77">
        <v>0</v>
      </c>
      <c r="I3564" s="77" t="s">
        <v>1790</v>
      </c>
      <c r="J3564" s="77">
        <v>32.7174209</v>
      </c>
      <c r="K3564" s="77">
        <v>-117.1627714</v>
      </c>
      <c r="L3564" s="77">
        <v>851.45734275442999</v>
      </c>
      <c r="M3564" s="77">
        <v>0.27406219453326403</v>
      </c>
      <c r="N3564" s="77">
        <v>0</v>
      </c>
      <c r="O3564" s="77">
        <v>163.47980980885001</v>
      </c>
      <c r="P3564" s="87" cm="1">
        <f t="array" ref="P3564">IF($X3564="Non-local",VLOOKUP($E3564,$AI$64:$AW$68,COLUMN($AW:$AW)-COLUMN($AH:$AH),FALSE),IF($X3564="Unknown",VLOOKUP($E3564,$AI$71:$AW$75,COLUMN($AW:$AW)-COLUMN($AH:$AH),FALSE),0))</f>
        <v>264</v>
      </c>
      <c r="Q3564" s="87" cm="1">
        <f t="array" ref="Q3564">IF($X3564="Non-local",VLOOKUP($E3564,$AI$40:$AW$44,COLUMN($AW:$AW)-COLUMN($AH:$AH),FALSE),IF($X3564="Unknown",VLOOKUP($E3564,$AI$47:$AW$51,COLUMN($AW:$AW)-COLUMN($AH:$AH),FALSE),0))</f>
        <v>622.00419999999997</v>
      </c>
      <c r="R3564" s="87" cm="1">
        <f t="array" ref="R3564">IF($X3564="Non-local",VLOOKUP($E3564,$AI$88:$AW$92,COLUMN($AW:$AW)-COLUMN($AH:$AH),FALSE),IF($X3564="Unknown",VLOOKUP($E3564,$AI$95:$AW$99,COLUMN($AW:$AW)-COLUMN($AH:$AH),FALSE),0))</f>
        <v>0.12047560494171299</v>
      </c>
      <c r="S3564" s="87" cm="1">
        <f t="array" ref="S3564">VLOOKUP($E3564,$AI$111:$AW$115,COLUMN($AW:$AW)-COLUMN($AH:$AH),FALSE)</f>
        <v>431.69321999999994</v>
      </c>
      <c r="T3564" s="104">
        <f t="shared" si="687"/>
        <v>0.39453779947497702</v>
      </c>
      <c r="U3564" s="104">
        <f t="shared" si="688"/>
        <v>1481.1772298088499</v>
      </c>
      <c r="V3564" s="87" cm="1">
        <f t="array" ref="V3564">VLOOKUP($E3564,$AI$118:$AW$122,COLUMN($AW:$AW)-COLUMN($AH:$AH),FALSE)</f>
        <v>0</v>
      </c>
      <c r="W3564" s="87" t="str">
        <f t="shared" si="692"/>
        <v>Domestic</v>
      </c>
      <c r="X3564" s="87" t="str">
        <f t="shared" si="693"/>
        <v>Non-local</v>
      </c>
      <c r="Y3564" s="104"/>
      <c r="Z3564" s="87" t="str">
        <f t="shared" si="689"/>
        <v>USA</v>
      </c>
      <c r="AA3564" s="87" t="str">
        <f t="shared" si="690"/>
        <v>USA</v>
      </c>
      <c r="AB3564" s="82" cm="1">
        <f t="array" ref="AB3564">VLOOKUP(B3564,'GDP per Capita'!$T$2:$V$4235,COLUMN('GDP per Capita'!$V:$V)-COLUMN('GDP per Capita'!$S:$S),FALSE)</f>
        <v>63809.64</v>
      </c>
      <c r="AC3564" s="82">
        <f t="shared" si="694"/>
        <v>63809.64</v>
      </c>
      <c r="AD3564" s="82">
        <f t="shared" si="695"/>
        <v>63809.64</v>
      </c>
      <c r="AE3564" s="88">
        <f t="shared" si="691"/>
        <v>2.321243670719424E-2</v>
      </c>
    </row>
    <row r="3565" spans="1:31">
      <c r="A3565" s="77" t="s">
        <v>880</v>
      </c>
      <c r="B3565" s="77">
        <v>3564</v>
      </c>
      <c r="C3565" s="77" t="s">
        <v>29</v>
      </c>
      <c r="D3565" s="77" t="s">
        <v>29</v>
      </c>
      <c r="E3565" s="77">
        <v>2016</v>
      </c>
      <c r="F3565" s="77">
        <v>37.779026199999997</v>
      </c>
      <c r="G3565" s="77">
        <v>-122.41990610000001</v>
      </c>
      <c r="H3565" s="77">
        <v>0</v>
      </c>
      <c r="I3565" s="77" t="s">
        <v>1790</v>
      </c>
      <c r="J3565" s="77">
        <v>32.7174209</v>
      </c>
      <c r="K3565" s="77">
        <v>-117.1627714</v>
      </c>
      <c r="L3565" s="77">
        <v>1475.4695859999299</v>
      </c>
      <c r="M3565" s="77">
        <v>0.35645975102580302</v>
      </c>
      <c r="N3565" s="77">
        <v>0</v>
      </c>
      <c r="O3565" s="77">
        <v>283.29016051198698</v>
      </c>
      <c r="P3565" s="87" cm="1">
        <f t="array" ref="P3565">IF($X3565="Non-local",VLOOKUP($E3565,$AI$64:$AW$68,COLUMN($AW:$AW)-COLUMN($AH:$AH),FALSE),IF($X3565="Unknown",VLOOKUP($E3565,$AI$71:$AW$75,COLUMN($AW:$AW)-COLUMN($AH:$AH),FALSE),0))</f>
        <v>264</v>
      </c>
      <c r="Q3565" s="87" cm="1">
        <f t="array" ref="Q3565">IF($X3565="Non-local",VLOOKUP($E3565,$AI$40:$AW$44,COLUMN($AW:$AW)-COLUMN($AH:$AH),FALSE),IF($X3565="Unknown",VLOOKUP($E3565,$AI$47:$AW$51,COLUMN($AW:$AW)-COLUMN($AH:$AH),FALSE),0))</f>
        <v>622.00419999999997</v>
      </c>
      <c r="R3565" s="87" cm="1">
        <f t="array" ref="R3565">IF($X3565="Non-local",VLOOKUP($E3565,$AI$88:$AW$92,COLUMN($AW:$AW)-COLUMN($AH:$AH),FALSE),IF($X3565="Unknown",VLOOKUP($E3565,$AI$95:$AW$99,COLUMN($AW:$AW)-COLUMN($AH:$AH),FALSE),0))</f>
        <v>0.12047560494171299</v>
      </c>
      <c r="S3565" s="87" cm="1">
        <f t="array" ref="S3565">VLOOKUP($E3565,$AI$111:$AW$115,COLUMN($AW:$AW)-COLUMN($AH:$AH),FALSE)</f>
        <v>431.69321999999994</v>
      </c>
      <c r="T3565" s="104">
        <f t="shared" si="687"/>
        <v>0.47693535596751602</v>
      </c>
      <c r="U3565" s="104">
        <f t="shared" si="688"/>
        <v>1600.9875805119868</v>
      </c>
      <c r="V3565" s="87" cm="1">
        <f t="array" ref="V3565">VLOOKUP($E3565,$AI$118:$AW$122,COLUMN($AW:$AW)-COLUMN($AH:$AH),FALSE)</f>
        <v>0</v>
      </c>
      <c r="W3565" s="87" t="str">
        <f t="shared" si="692"/>
        <v>Domestic</v>
      </c>
      <c r="X3565" s="87" t="str">
        <f t="shared" si="693"/>
        <v>Non-local</v>
      </c>
      <c r="Y3565" s="104"/>
      <c r="Z3565" s="87" t="str">
        <f t="shared" si="689"/>
        <v>USA</v>
      </c>
      <c r="AA3565" s="87" t="str">
        <f t="shared" si="690"/>
        <v>USA</v>
      </c>
      <c r="AB3565" s="82" cm="1">
        <f t="array" ref="AB3565">VLOOKUP(B3565,'GDP per Capita'!$T$2:$V$4235,COLUMN('GDP per Capita'!$V:$V)-COLUMN('GDP per Capita'!$S:$S),FALSE)</f>
        <v>63809.64</v>
      </c>
      <c r="AC3565" s="82">
        <f t="shared" si="694"/>
        <v>63809.64</v>
      </c>
      <c r="AD3565" s="82">
        <f t="shared" si="695"/>
        <v>63809.64</v>
      </c>
      <c r="AE3565" s="88">
        <f t="shared" si="691"/>
        <v>2.5090058187320706E-2</v>
      </c>
    </row>
    <row r="3566" spans="1:31">
      <c r="A3566" s="77" t="s">
        <v>1323</v>
      </c>
      <c r="B3566" s="77">
        <v>3565</v>
      </c>
      <c r="C3566" s="77" t="s">
        <v>29</v>
      </c>
      <c r="D3566" s="77" t="s">
        <v>29</v>
      </c>
      <c r="E3566" s="77">
        <v>2016</v>
      </c>
      <c r="F3566" s="77">
        <v>41.678675399999896</v>
      </c>
      <c r="G3566" s="77">
        <v>-83.512728299999907</v>
      </c>
      <c r="H3566" s="77">
        <v>0</v>
      </c>
      <c r="I3566" s="77" t="s">
        <v>1790</v>
      </c>
      <c r="J3566" s="77">
        <v>32.7174209</v>
      </c>
      <c r="K3566" s="77">
        <v>-117.1627714</v>
      </c>
      <c r="L3566" s="77">
        <v>6239.0780533919196</v>
      </c>
      <c r="M3566" s="77">
        <v>1.0449190627073499</v>
      </c>
      <c r="N3566" s="77">
        <v>0</v>
      </c>
      <c r="O3566" s="77">
        <v>748.68936640702998</v>
      </c>
      <c r="P3566" s="87" cm="1">
        <f t="array" ref="P3566">IF($X3566="Non-local",VLOOKUP($E3566,$AI$64:$AW$68,COLUMN($AW:$AW)-COLUMN($AH:$AH),FALSE),IF($X3566="Unknown",VLOOKUP($E3566,$AI$71:$AW$75,COLUMN($AW:$AW)-COLUMN($AH:$AH),FALSE),0))</f>
        <v>264</v>
      </c>
      <c r="Q3566" s="87" cm="1">
        <f t="array" ref="Q3566">IF($X3566="Non-local",VLOOKUP($E3566,$AI$40:$AW$44,COLUMN($AW:$AW)-COLUMN($AH:$AH),FALSE),IF($X3566="Unknown",VLOOKUP($E3566,$AI$47:$AW$51,COLUMN($AW:$AW)-COLUMN($AH:$AH),FALSE),0))</f>
        <v>622.00419999999997</v>
      </c>
      <c r="R3566" s="87" cm="1">
        <f t="array" ref="R3566">IF($X3566="Non-local",VLOOKUP($E3566,$AI$88:$AW$92,COLUMN($AW:$AW)-COLUMN($AH:$AH),FALSE),IF($X3566="Unknown",VLOOKUP($E3566,$AI$95:$AW$99,COLUMN($AW:$AW)-COLUMN($AH:$AH),FALSE),0))</f>
        <v>0.12047560494171299</v>
      </c>
      <c r="S3566" s="87" cm="1">
        <f t="array" ref="S3566">VLOOKUP($E3566,$AI$111:$AW$115,COLUMN($AW:$AW)-COLUMN($AH:$AH),FALSE)</f>
        <v>431.69321999999994</v>
      </c>
      <c r="T3566" s="104">
        <f t="shared" si="687"/>
        <v>1.165394667649063</v>
      </c>
      <c r="U3566" s="104">
        <f t="shared" si="688"/>
        <v>2066.3867864070298</v>
      </c>
      <c r="V3566" s="87" cm="1">
        <f t="array" ref="V3566">VLOOKUP($E3566,$AI$118:$AW$122,COLUMN($AW:$AW)-COLUMN($AH:$AH),FALSE)</f>
        <v>0</v>
      </c>
      <c r="W3566" s="87" t="str">
        <f t="shared" si="692"/>
        <v>Domestic</v>
      </c>
      <c r="X3566" s="87" t="str">
        <f t="shared" si="693"/>
        <v>Non-local</v>
      </c>
      <c r="Y3566" s="104"/>
      <c r="Z3566" s="87" t="str">
        <f t="shared" si="689"/>
        <v>USA</v>
      </c>
      <c r="AA3566" s="87" t="str">
        <f t="shared" si="690"/>
        <v>USA</v>
      </c>
      <c r="AB3566" s="82" cm="1">
        <f t="array" ref="AB3566">VLOOKUP(B3566,'GDP per Capita'!$T$2:$V$4235,COLUMN('GDP per Capita'!$V:$V)-COLUMN('GDP per Capita'!$S:$S),FALSE)</f>
        <v>63809.64</v>
      </c>
      <c r="AC3566" s="82">
        <f t="shared" si="694"/>
        <v>63809.64</v>
      </c>
      <c r="AD3566" s="82">
        <f t="shared" si="695"/>
        <v>63809.64</v>
      </c>
      <c r="AE3566" s="88">
        <f t="shared" si="691"/>
        <v>3.2383614551140388E-2</v>
      </c>
    </row>
    <row r="3567" spans="1:31">
      <c r="A3567" s="77" t="s">
        <v>1799</v>
      </c>
      <c r="B3567" s="77">
        <v>3566</v>
      </c>
      <c r="C3567" s="77" t="s">
        <v>29</v>
      </c>
      <c r="D3567" s="77" t="s">
        <v>29</v>
      </c>
      <c r="E3567" s="77">
        <v>2016</v>
      </c>
      <c r="F3567" s="77">
        <v>33.143372300000003</v>
      </c>
      <c r="G3567" s="77">
        <v>-117.16614490000001</v>
      </c>
      <c r="H3567" s="77">
        <v>1</v>
      </c>
      <c r="I3567" s="77" t="s">
        <v>1790</v>
      </c>
      <c r="J3567" s="77">
        <v>32.7174209</v>
      </c>
      <c r="K3567" s="77">
        <v>-117.1627714</v>
      </c>
      <c r="L3567" s="77">
        <v>94.729496053048194</v>
      </c>
      <c r="M3567" s="77">
        <v>0</v>
      </c>
      <c r="N3567" s="77">
        <v>0</v>
      </c>
      <c r="O3567" s="77">
        <v>0</v>
      </c>
      <c r="P3567" s="87" cm="1">
        <f t="array" ref="P3567">IF($X3567="Non-local",VLOOKUP($E3567,$AI$64:$AW$68,COLUMN($AW:$AW)-COLUMN($AH:$AH),FALSE),IF($X3567="Unknown",VLOOKUP($E3567,$AI$71:$AW$75,COLUMN($AW:$AW)-COLUMN($AH:$AH),FALSE),0))</f>
        <v>0</v>
      </c>
      <c r="Q3567" s="87" cm="1">
        <f t="array" ref="Q3567">IF($X3567="Non-local",VLOOKUP($E3567,$AI$40:$AW$44,COLUMN($AW:$AW)-COLUMN($AH:$AH),FALSE),IF($X3567="Unknown",VLOOKUP($E3567,$AI$47:$AW$51,COLUMN($AW:$AW)-COLUMN($AH:$AH),FALSE),0))</f>
        <v>0</v>
      </c>
      <c r="R3567" s="87" cm="1">
        <f t="array" ref="R3567">IF($X3567="Non-local",VLOOKUP($E3567,$AI$88:$AW$92,COLUMN($AW:$AW)-COLUMN($AH:$AH),FALSE),IF($X3567="Unknown",VLOOKUP($E3567,$AI$95:$AW$99,COLUMN($AW:$AW)-COLUMN($AH:$AH),FALSE),0))</f>
        <v>0</v>
      </c>
      <c r="S3567" s="87" cm="1">
        <f t="array" ref="S3567">VLOOKUP($E3567,$AI$111:$AW$115,COLUMN($AW:$AW)-COLUMN($AH:$AH),FALSE)</f>
        <v>431.69321999999994</v>
      </c>
      <c r="T3567" s="104">
        <f t="shared" si="687"/>
        <v>0</v>
      </c>
      <c r="U3567" s="104">
        <f t="shared" si="688"/>
        <v>431.69321999999994</v>
      </c>
      <c r="V3567" s="87" cm="1">
        <f t="array" ref="V3567">VLOOKUP($E3567,$AI$118:$AW$122,COLUMN($AW:$AW)-COLUMN($AH:$AH),FALSE)</f>
        <v>0</v>
      </c>
      <c r="W3567" s="87" t="str">
        <f t="shared" si="692"/>
        <v>Domestic</v>
      </c>
      <c r="X3567" s="87" t="str">
        <f t="shared" si="693"/>
        <v>Local</v>
      </c>
      <c r="Y3567" s="104"/>
      <c r="Z3567" s="87" t="str">
        <f t="shared" si="689"/>
        <v>USA</v>
      </c>
      <c r="AA3567" s="87" t="str">
        <f t="shared" si="690"/>
        <v>USA</v>
      </c>
      <c r="AB3567" s="82" cm="1">
        <f t="array" ref="AB3567">VLOOKUP(B3567,'GDP per Capita'!$T$2:$V$4235,COLUMN('GDP per Capita'!$V:$V)-COLUMN('GDP per Capita'!$S:$S),FALSE)</f>
        <v>63809.64</v>
      </c>
      <c r="AC3567" s="82">
        <f t="shared" si="694"/>
        <v>63809.64</v>
      </c>
      <c r="AD3567" s="82">
        <f t="shared" si="695"/>
        <v>63809.64</v>
      </c>
      <c r="AE3567" s="88">
        <f t="shared" si="691"/>
        <v>6.7653291885050593E-3</v>
      </c>
    </row>
    <row r="3568" spans="1:31">
      <c r="A3568" s="77" t="s">
        <v>1800</v>
      </c>
      <c r="B3568" s="77">
        <v>3567</v>
      </c>
      <c r="C3568" s="77" t="s">
        <v>29</v>
      </c>
      <c r="D3568" s="77" t="s">
        <v>29</v>
      </c>
      <c r="E3568" s="77">
        <v>2016</v>
      </c>
      <c r="F3568" s="77">
        <v>29.702826600000002</v>
      </c>
      <c r="G3568" s="77">
        <v>-98.125734800000004</v>
      </c>
      <c r="H3568" s="77">
        <v>0</v>
      </c>
      <c r="I3568" s="77" t="s">
        <v>1790</v>
      </c>
      <c r="J3568" s="77">
        <v>32.7174209</v>
      </c>
      <c r="K3568" s="77">
        <v>-117.1627714</v>
      </c>
      <c r="L3568" s="77">
        <v>3677.16898957276</v>
      </c>
      <c r="M3568" s="77">
        <v>0.67072853128966703</v>
      </c>
      <c r="N3568" s="77">
        <v>0</v>
      </c>
      <c r="O3568" s="77">
        <v>706.016445997971</v>
      </c>
      <c r="P3568" s="87" cm="1">
        <f t="array" ref="P3568">IF($X3568="Non-local",VLOOKUP($E3568,$AI$64:$AW$68,COLUMN($AW:$AW)-COLUMN($AH:$AH),FALSE),IF($X3568="Unknown",VLOOKUP($E3568,$AI$71:$AW$75,COLUMN($AW:$AW)-COLUMN($AH:$AH),FALSE),0))</f>
        <v>264</v>
      </c>
      <c r="Q3568" s="87" cm="1">
        <f t="array" ref="Q3568">IF($X3568="Non-local",VLOOKUP($E3568,$AI$40:$AW$44,COLUMN($AW:$AW)-COLUMN($AH:$AH),FALSE),IF($X3568="Unknown",VLOOKUP($E3568,$AI$47:$AW$51,COLUMN($AW:$AW)-COLUMN($AH:$AH),FALSE),0))</f>
        <v>622.00419999999997</v>
      </c>
      <c r="R3568" s="87" cm="1">
        <f t="array" ref="R3568">IF($X3568="Non-local",VLOOKUP($E3568,$AI$88:$AW$92,COLUMN($AW:$AW)-COLUMN($AH:$AH),FALSE),IF($X3568="Unknown",VLOOKUP($E3568,$AI$95:$AW$99,COLUMN($AW:$AW)-COLUMN($AH:$AH),FALSE),0))</f>
        <v>0.12047560494171299</v>
      </c>
      <c r="S3568" s="87" cm="1">
        <f t="array" ref="S3568">VLOOKUP($E3568,$AI$111:$AW$115,COLUMN($AW:$AW)-COLUMN($AH:$AH),FALSE)</f>
        <v>431.69321999999994</v>
      </c>
      <c r="T3568" s="104">
        <f t="shared" si="687"/>
        <v>0.79120413623137997</v>
      </c>
      <c r="U3568" s="104">
        <f t="shared" si="688"/>
        <v>2023.7138659979707</v>
      </c>
      <c r="V3568" s="87" cm="1">
        <f t="array" ref="V3568">VLOOKUP($E3568,$AI$118:$AW$122,COLUMN($AW:$AW)-COLUMN($AH:$AH),FALSE)</f>
        <v>0</v>
      </c>
      <c r="W3568" s="87" t="str">
        <f t="shared" si="692"/>
        <v>Domestic</v>
      </c>
      <c r="X3568" s="87" t="str">
        <f t="shared" si="693"/>
        <v>Non-local</v>
      </c>
      <c r="Y3568" s="104"/>
      <c r="Z3568" s="87" t="str">
        <f t="shared" si="689"/>
        <v>USA</v>
      </c>
      <c r="AA3568" s="87" t="str">
        <f t="shared" si="690"/>
        <v>USA</v>
      </c>
      <c r="AB3568" s="82" cm="1">
        <f t="array" ref="AB3568">VLOOKUP(B3568,'GDP per Capita'!$T$2:$V$4235,COLUMN('GDP per Capita'!$V:$V)-COLUMN('GDP per Capita'!$S:$S),FALSE)</f>
        <v>63809.64</v>
      </c>
      <c r="AC3568" s="82">
        <f t="shared" si="694"/>
        <v>63809.64</v>
      </c>
      <c r="AD3568" s="82">
        <f t="shared" si="695"/>
        <v>63809.64</v>
      </c>
      <c r="AE3568" s="88">
        <f t="shared" si="691"/>
        <v>3.1714861046042112E-2</v>
      </c>
    </row>
    <row r="3569" spans="1:31">
      <c r="A3569" s="77" t="s">
        <v>1801</v>
      </c>
      <c r="B3569" s="77">
        <v>3568</v>
      </c>
      <c r="C3569" s="77" t="s">
        <v>29</v>
      </c>
      <c r="D3569" s="77" t="s">
        <v>29</v>
      </c>
      <c r="E3569" s="77">
        <v>2016</v>
      </c>
      <c r="F3569" s="77">
        <v>32.7947731</v>
      </c>
      <c r="G3569" s="77">
        <v>-116.9625269</v>
      </c>
      <c r="H3569" s="77">
        <v>1</v>
      </c>
      <c r="I3569" s="77" t="s">
        <v>1790</v>
      </c>
      <c r="J3569" s="77">
        <v>32.7174209</v>
      </c>
      <c r="K3569" s="77">
        <v>-117.1627714</v>
      </c>
      <c r="L3569" s="77">
        <v>41.212772843827402</v>
      </c>
      <c r="M3569" s="77">
        <v>0</v>
      </c>
      <c r="N3569" s="77">
        <v>0</v>
      </c>
      <c r="O3569" s="77">
        <v>0</v>
      </c>
      <c r="P3569" s="87" cm="1">
        <f t="array" ref="P3569">IF($X3569="Non-local",VLOOKUP($E3569,$AI$64:$AW$68,COLUMN($AW:$AW)-COLUMN($AH:$AH),FALSE),IF($X3569="Unknown",VLOOKUP($E3569,$AI$71:$AW$75,COLUMN($AW:$AW)-COLUMN($AH:$AH),FALSE),0))</f>
        <v>0</v>
      </c>
      <c r="Q3569" s="87" cm="1">
        <f t="array" ref="Q3569">IF($X3569="Non-local",VLOOKUP($E3569,$AI$40:$AW$44,COLUMN($AW:$AW)-COLUMN($AH:$AH),FALSE),IF($X3569="Unknown",VLOOKUP($E3569,$AI$47:$AW$51,COLUMN($AW:$AW)-COLUMN($AH:$AH),FALSE),0))</f>
        <v>0</v>
      </c>
      <c r="R3569" s="87" cm="1">
        <f t="array" ref="R3569">IF($X3569="Non-local",VLOOKUP($E3569,$AI$88:$AW$92,COLUMN($AW:$AW)-COLUMN($AH:$AH),FALSE),IF($X3569="Unknown",VLOOKUP($E3569,$AI$95:$AW$99,COLUMN($AW:$AW)-COLUMN($AH:$AH),FALSE),0))</f>
        <v>0</v>
      </c>
      <c r="S3569" s="87" cm="1">
        <f t="array" ref="S3569">VLOOKUP($E3569,$AI$111:$AW$115,COLUMN($AW:$AW)-COLUMN($AH:$AH),FALSE)</f>
        <v>431.69321999999994</v>
      </c>
      <c r="T3569" s="104">
        <f t="shared" si="687"/>
        <v>0</v>
      </c>
      <c r="U3569" s="104">
        <f t="shared" si="688"/>
        <v>431.69321999999994</v>
      </c>
      <c r="V3569" s="87" cm="1">
        <f t="array" ref="V3569">VLOOKUP($E3569,$AI$118:$AW$122,COLUMN($AW:$AW)-COLUMN($AH:$AH),FALSE)</f>
        <v>0</v>
      </c>
      <c r="W3569" s="87" t="str">
        <f t="shared" si="692"/>
        <v>Domestic</v>
      </c>
      <c r="X3569" s="87" t="str">
        <f t="shared" si="693"/>
        <v>Local</v>
      </c>
      <c r="Y3569" s="104"/>
      <c r="Z3569" s="87" t="str">
        <f t="shared" si="689"/>
        <v>USA</v>
      </c>
      <c r="AA3569" s="87" t="str">
        <f t="shared" si="690"/>
        <v>USA</v>
      </c>
      <c r="AB3569" s="82" cm="1">
        <f t="array" ref="AB3569">VLOOKUP(B3569,'GDP per Capita'!$T$2:$V$4235,COLUMN('GDP per Capita'!$V:$V)-COLUMN('GDP per Capita'!$S:$S),FALSE)</f>
        <v>63809.64</v>
      </c>
      <c r="AC3569" s="82">
        <f t="shared" si="694"/>
        <v>63809.64</v>
      </c>
      <c r="AD3569" s="82">
        <f t="shared" si="695"/>
        <v>63809.64</v>
      </c>
      <c r="AE3569" s="88">
        <f t="shared" si="691"/>
        <v>6.7653291885050593E-3</v>
      </c>
    </row>
    <row r="3570" spans="1:31">
      <c r="A3570" s="77" t="s">
        <v>1499</v>
      </c>
      <c r="B3570" s="77">
        <v>3569</v>
      </c>
      <c r="C3570" s="77" t="s">
        <v>29</v>
      </c>
      <c r="D3570" s="77" t="s">
        <v>29</v>
      </c>
      <c r="E3570" s="77">
        <v>2016</v>
      </c>
      <c r="F3570" s="77">
        <v>33.8455911</v>
      </c>
      <c r="G3570" s="77">
        <v>-118.388676599999</v>
      </c>
      <c r="H3570" s="77">
        <v>0</v>
      </c>
      <c r="I3570" s="77" t="s">
        <v>1790</v>
      </c>
      <c r="J3570" s="77">
        <v>32.7174209</v>
      </c>
      <c r="K3570" s="77">
        <v>-117.1627714</v>
      </c>
      <c r="L3570" s="77">
        <v>338.95140644807401</v>
      </c>
      <c r="M3570" s="77">
        <v>0.20638846329374699</v>
      </c>
      <c r="N3570" s="77">
        <v>0</v>
      </c>
      <c r="O3570" s="77">
        <v>65.078670038030197</v>
      </c>
      <c r="P3570" s="87" cm="1">
        <f t="array" ref="P3570">IF($X3570="Non-local",VLOOKUP($E3570,$AI$64:$AW$68,COLUMN($AW:$AW)-COLUMN($AH:$AH),FALSE),IF($X3570="Unknown",VLOOKUP($E3570,$AI$71:$AW$75,COLUMN($AW:$AW)-COLUMN($AH:$AH),FALSE),0))</f>
        <v>264</v>
      </c>
      <c r="Q3570" s="87" cm="1">
        <f t="array" ref="Q3570">IF($X3570="Non-local",VLOOKUP($E3570,$AI$40:$AW$44,COLUMN($AW:$AW)-COLUMN($AH:$AH),FALSE),IF($X3570="Unknown",VLOOKUP($E3570,$AI$47:$AW$51,COLUMN($AW:$AW)-COLUMN($AH:$AH),FALSE),0))</f>
        <v>622.00419999999997</v>
      </c>
      <c r="R3570" s="87" cm="1">
        <f t="array" ref="R3570">IF($X3570="Non-local",VLOOKUP($E3570,$AI$88:$AW$92,COLUMN($AW:$AW)-COLUMN($AH:$AH),FALSE),IF($X3570="Unknown",VLOOKUP($E3570,$AI$95:$AW$99,COLUMN($AW:$AW)-COLUMN($AH:$AH),FALSE),0))</f>
        <v>0.12047560494171299</v>
      </c>
      <c r="S3570" s="87" cm="1">
        <f t="array" ref="S3570">VLOOKUP($E3570,$AI$111:$AW$115,COLUMN($AW:$AW)-COLUMN($AH:$AH),FALSE)</f>
        <v>431.69321999999994</v>
      </c>
      <c r="T3570" s="104">
        <f t="shared" si="687"/>
        <v>0.32686406823545999</v>
      </c>
      <c r="U3570" s="104">
        <f t="shared" si="688"/>
        <v>1382.7760900380301</v>
      </c>
      <c r="V3570" s="87" cm="1">
        <f t="array" ref="V3570">VLOOKUP($E3570,$AI$118:$AW$122,COLUMN($AW:$AW)-COLUMN($AH:$AH),FALSE)</f>
        <v>0</v>
      </c>
      <c r="W3570" s="87" t="str">
        <f t="shared" si="692"/>
        <v>Domestic</v>
      </c>
      <c r="X3570" s="87" t="str">
        <f t="shared" si="693"/>
        <v>Non-local</v>
      </c>
      <c r="Y3570" s="104"/>
      <c r="Z3570" s="87" t="str">
        <f t="shared" si="689"/>
        <v>USA</v>
      </c>
      <c r="AA3570" s="87" t="str">
        <f t="shared" si="690"/>
        <v>USA</v>
      </c>
      <c r="AB3570" s="82" cm="1">
        <f t="array" ref="AB3570">VLOOKUP(B3570,'GDP per Capita'!$T$2:$V$4235,COLUMN('GDP per Capita'!$V:$V)-COLUMN('GDP per Capita'!$S:$S),FALSE)</f>
        <v>63809.64</v>
      </c>
      <c r="AC3570" s="82">
        <f t="shared" si="694"/>
        <v>63809.64</v>
      </c>
      <c r="AD3570" s="82">
        <f t="shared" si="695"/>
        <v>63809.64</v>
      </c>
      <c r="AE3570" s="88">
        <f t="shared" si="691"/>
        <v>2.1670332100886796E-2</v>
      </c>
    </row>
    <row r="3571" spans="1:31">
      <c r="A3571" s="77" t="s">
        <v>894</v>
      </c>
      <c r="B3571" s="77">
        <v>3570</v>
      </c>
      <c r="C3571" s="77" t="s">
        <v>29</v>
      </c>
      <c r="D3571" s="77" t="s">
        <v>29</v>
      </c>
      <c r="E3571" s="77">
        <v>2016</v>
      </c>
      <c r="F3571" s="77">
        <v>33.425505600000001</v>
      </c>
      <c r="G3571" s="77">
        <v>-111.94001249999999</v>
      </c>
      <c r="H3571" s="77">
        <v>0</v>
      </c>
      <c r="I3571" s="77" t="s">
        <v>1790</v>
      </c>
      <c r="J3571" s="77">
        <v>32.7174209</v>
      </c>
      <c r="K3571" s="77">
        <v>-117.1627714</v>
      </c>
      <c r="L3571" s="77">
        <v>985.86106619681095</v>
      </c>
      <c r="M3571" s="77">
        <v>0.29180950400519401</v>
      </c>
      <c r="N3571" s="77">
        <v>0</v>
      </c>
      <c r="O3571" s="77">
        <v>189.28532470978701</v>
      </c>
      <c r="P3571" s="87" cm="1">
        <f t="array" ref="P3571">IF($X3571="Non-local",VLOOKUP($E3571,$AI$64:$AW$68,COLUMN($AW:$AW)-COLUMN($AH:$AH),FALSE),IF($X3571="Unknown",VLOOKUP($E3571,$AI$71:$AW$75,COLUMN($AW:$AW)-COLUMN($AH:$AH),FALSE),0))</f>
        <v>264</v>
      </c>
      <c r="Q3571" s="87" cm="1">
        <f t="array" ref="Q3571">IF($X3571="Non-local",VLOOKUP($E3571,$AI$40:$AW$44,COLUMN($AW:$AW)-COLUMN($AH:$AH),FALSE),IF($X3571="Unknown",VLOOKUP($E3571,$AI$47:$AW$51,COLUMN($AW:$AW)-COLUMN($AH:$AH),FALSE),0))</f>
        <v>622.00419999999997</v>
      </c>
      <c r="R3571" s="87" cm="1">
        <f t="array" ref="R3571">IF($X3571="Non-local",VLOOKUP($E3571,$AI$88:$AW$92,COLUMN($AW:$AW)-COLUMN($AH:$AH),FALSE),IF($X3571="Unknown",VLOOKUP($E3571,$AI$95:$AW$99,COLUMN($AW:$AW)-COLUMN($AH:$AH),FALSE),0))</f>
        <v>0.12047560494171299</v>
      </c>
      <c r="S3571" s="87" cm="1">
        <f t="array" ref="S3571">VLOOKUP($E3571,$AI$111:$AW$115,COLUMN($AW:$AW)-COLUMN($AH:$AH),FALSE)</f>
        <v>431.69321999999994</v>
      </c>
      <c r="T3571" s="104">
        <f t="shared" si="687"/>
        <v>0.41228510894690701</v>
      </c>
      <c r="U3571" s="104">
        <f t="shared" si="688"/>
        <v>1506.9827447097869</v>
      </c>
      <c r="V3571" s="87" cm="1">
        <f t="array" ref="V3571">VLOOKUP($E3571,$AI$118:$AW$122,COLUMN($AW:$AW)-COLUMN($AH:$AH),FALSE)</f>
        <v>0</v>
      </c>
      <c r="W3571" s="87" t="str">
        <f t="shared" si="692"/>
        <v>Domestic</v>
      </c>
      <c r="X3571" s="87" t="str">
        <f t="shared" si="693"/>
        <v>Non-local</v>
      </c>
      <c r="Y3571" s="104"/>
      <c r="Z3571" s="87" t="str">
        <f t="shared" si="689"/>
        <v>USA</v>
      </c>
      <c r="AA3571" s="87" t="str">
        <f t="shared" si="690"/>
        <v>USA</v>
      </c>
      <c r="AB3571" s="82" cm="1">
        <f t="array" ref="AB3571">VLOOKUP(B3571,'GDP per Capita'!$T$2:$V$4235,COLUMN('GDP per Capita'!$V:$V)-COLUMN('GDP per Capita'!$S:$S),FALSE)</f>
        <v>63809.64</v>
      </c>
      <c r="AC3571" s="82">
        <f t="shared" si="694"/>
        <v>63809.64</v>
      </c>
      <c r="AD3571" s="82">
        <f t="shared" si="695"/>
        <v>63809.64</v>
      </c>
      <c r="AE3571" s="88">
        <f t="shared" si="691"/>
        <v>2.3616850756559463E-2</v>
      </c>
    </row>
    <row r="3572" spans="1:31">
      <c r="A3572" s="77" t="s">
        <v>886</v>
      </c>
      <c r="B3572" s="77">
        <v>3571</v>
      </c>
      <c r="C3572" s="77" t="s">
        <v>29</v>
      </c>
      <c r="D3572" s="77" t="s">
        <v>29</v>
      </c>
      <c r="E3572" s="77">
        <v>2016</v>
      </c>
      <c r="F3572" s="77">
        <v>39.284749400000003</v>
      </c>
      <c r="G3572" s="77">
        <v>-76.620474639699793</v>
      </c>
      <c r="H3572" s="77">
        <v>0</v>
      </c>
      <c r="I3572" s="77" t="s">
        <v>1790</v>
      </c>
      <c r="J3572" s="77">
        <v>32.7174209</v>
      </c>
      <c r="K3572" s="77">
        <v>-117.1627714</v>
      </c>
      <c r="L3572" s="77">
        <v>7375.5413090858101</v>
      </c>
      <c r="M3572" s="77">
        <v>1.20164337385867</v>
      </c>
      <c r="N3572" s="77">
        <v>0</v>
      </c>
      <c r="O3572" s="77">
        <v>885.06495709029696</v>
      </c>
      <c r="P3572" s="87" cm="1">
        <f t="array" ref="P3572">IF($X3572="Non-local",VLOOKUP($E3572,$AI$64:$AW$68,COLUMN($AW:$AW)-COLUMN($AH:$AH),FALSE),IF($X3572="Unknown",VLOOKUP($E3572,$AI$71:$AW$75,COLUMN($AW:$AW)-COLUMN($AH:$AH),FALSE),0))</f>
        <v>264</v>
      </c>
      <c r="Q3572" s="87" cm="1">
        <f t="array" ref="Q3572">IF($X3572="Non-local",VLOOKUP($E3572,$AI$40:$AW$44,COLUMN($AW:$AW)-COLUMN($AH:$AH),FALSE),IF($X3572="Unknown",VLOOKUP($E3572,$AI$47:$AW$51,COLUMN($AW:$AW)-COLUMN($AH:$AH),FALSE),0))</f>
        <v>622.00419999999997</v>
      </c>
      <c r="R3572" s="87" cm="1">
        <f t="array" ref="R3572">IF($X3572="Non-local",VLOOKUP($E3572,$AI$88:$AW$92,COLUMN($AW:$AW)-COLUMN($AH:$AH),FALSE),IF($X3572="Unknown",VLOOKUP($E3572,$AI$95:$AW$99,COLUMN($AW:$AW)-COLUMN($AH:$AH),FALSE),0))</f>
        <v>0.12047560494171299</v>
      </c>
      <c r="S3572" s="87" cm="1">
        <f t="array" ref="S3572">VLOOKUP($E3572,$AI$111:$AW$115,COLUMN($AW:$AW)-COLUMN($AH:$AH),FALSE)</f>
        <v>431.69321999999994</v>
      </c>
      <c r="T3572" s="104">
        <f t="shared" si="687"/>
        <v>1.3221189788003831</v>
      </c>
      <c r="U3572" s="104">
        <f t="shared" si="688"/>
        <v>2202.7623770902969</v>
      </c>
      <c r="V3572" s="87" cm="1">
        <f t="array" ref="V3572">VLOOKUP($E3572,$AI$118:$AW$122,COLUMN($AW:$AW)-COLUMN($AH:$AH),FALSE)</f>
        <v>0</v>
      </c>
      <c r="W3572" s="87" t="str">
        <f t="shared" si="692"/>
        <v>Domestic</v>
      </c>
      <c r="X3572" s="87" t="str">
        <f t="shared" si="693"/>
        <v>Non-local</v>
      </c>
      <c r="Y3572" s="104"/>
      <c r="Z3572" s="87" t="str">
        <f t="shared" si="689"/>
        <v>USA</v>
      </c>
      <c r="AA3572" s="87" t="str">
        <f t="shared" si="690"/>
        <v>USA</v>
      </c>
      <c r="AB3572" s="82" cm="1">
        <f t="array" ref="AB3572">VLOOKUP(B3572,'GDP per Capita'!$T$2:$V$4235,COLUMN('GDP per Capita'!$V:$V)-COLUMN('GDP per Capita'!$S:$S),FALSE)</f>
        <v>63809.64</v>
      </c>
      <c r="AC3572" s="82">
        <f t="shared" si="694"/>
        <v>63809.64</v>
      </c>
      <c r="AD3572" s="82">
        <f t="shared" si="695"/>
        <v>63809.64</v>
      </c>
      <c r="AE3572" s="88">
        <f t="shared" si="691"/>
        <v>3.4520840065706326E-2</v>
      </c>
    </row>
    <row r="3573" spans="1:31">
      <c r="A3573" s="77" t="s">
        <v>927</v>
      </c>
      <c r="B3573" s="77">
        <v>3572</v>
      </c>
      <c r="C3573" s="77" t="s">
        <v>29</v>
      </c>
      <c r="D3573" s="77" t="s">
        <v>29</v>
      </c>
      <c r="E3573" s="77">
        <v>2016</v>
      </c>
      <c r="F3573" s="77">
        <v>34.147645199999999</v>
      </c>
      <c r="G3573" s="77">
        <v>-118.1444779</v>
      </c>
      <c r="H3573" s="77">
        <v>0</v>
      </c>
      <c r="I3573" s="77" t="s">
        <v>1790</v>
      </c>
      <c r="J3573" s="77">
        <v>32.7174209</v>
      </c>
      <c r="K3573" s="77">
        <v>-117.1627714</v>
      </c>
      <c r="L3573" s="77">
        <v>366.54981032904999</v>
      </c>
      <c r="M3573" s="77">
        <v>0.21003268833500399</v>
      </c>
      <c r="N3573" s="77">
        <v>0</v>
      </c>
      <c r="O3573" s="77">
        <v>70.377563583177704</v>
      </c>
      <c r="P3573" s="87" cm="1">
        <f t="array" ref="P3573">IF($X3573="Non-local",VLOOKUP($E3573,$AI$64:$AW$68,COLUMN($AW:$AW)-COLUMN($AH:$AH),FALSE),IF($X3573="Unknown",VLOOKUP($E3573,$AI$71:$AW$75,COLUMN($AW:$AW)-COLUMN($AH:$AH),FALSE),0))</f>
        <v>264</v>
      </c>
      <c r="Q3573" s="87" cm="1">
        <f t="array" ref="Q3573">IF($X3573="Non-local",VLOOKUP($E3573,$AI$40:$AW$44,COLUMN($AW:$AW)-COLUMN($AH:$AH),FALSE),IF($X3573="Unknown",VLOOKUP($E3573,$AI$47:$AW$51,COLUMN($AW:$AW)-COLUMN($AH:$AH),FALSE),0))</f>
        <v>622.00419999999997</v>
      </c>
      <c r="R3573" s="87" cm="1">
        <f t="array" ref="R3573">IF($X3573="Non-local",VLOOKUP($E3573,$AI$88:$AW$92,COLUMN($AW:$AW)-COLUMN($AH:$AH),FALSE),IF($X3573="Unknown",VLOOKUP($E3573,$AI$95:$AW$99,COLUMN($AW:$AW)-COLUMN($AH:$AH),FALSE),0))</f>
        <v>0.12047560494171299</v>
      </c>
      <c r="S3573" s="87" cm="1">
        <f t="array" ref="S3573">VLOOKUP($E3573,$AI$111:$AW$115,COLUMN($AW:$AW)-COLUMN($AH:$AH),FALSE)</f>
        <v>431.69321999999994</v>
      </c>
      <c r="T3573" s="104">
        <f t="shared" si="687"/>
        <v>0.33050829327671699</v>
      </c>
      <c r="U3573" s="104">
        <f t="shared" si="688"/>
        <v>1388.0749835831775</v>
      </c>
      <c r="V3573" s="87" cm="1">
        <f t="array" ref="V3573">VLOOKUP($E3573,$AI$118:$AW$122,COLUMN($AW:$AW)-COLUMN($AH:$AH),FALSE)</f>
        <v>0</v>
      </c>
      <c r="W3573" s="87" t="str">
        <f t="shared" si="692"/>
        <v>Domestic</v>
      </c>
      <c r="X3573" s="87" t="str">
        <f t="shared" si="693"/>
        <v>Non-local</v>
      </c>
      <c r="Y3573" s="104"/>
      <c r="Z3573" s="87" t="str">
        <f t="shared" si="689"/>
        <v>USA</v>
      </c>
      <c r="AA3573" s="87" t="str">
        <f t="shared" si="690"/>
        <v>USA</v>
      </c>
      <c r="AB3573" s="82" cm="1">
        <f t="array" ref="AB3573">VLOOKUP(B3573,'GDP per Capita'!$T$2:$V$4235,COLUMN('GDP per Capita'!$V:$V)-COLUMN('GDP per Capita'!$S:$S),FALSE)</f>
        <v>63809.64</v>
      </c>
      <c r="AC3573" s="82">
        <f t="shared" si="694"/>
        <v>63809.64</v>
      </c>
      <c r="AD3573" s="82">
        <f t="shared" si="695"/>
        <v>63809.64</v>
      </c>
      <c r="AE3573" s="88">
        <f t="shared" si="691"/>
        <v>2.1753374311204037E-2</v>
      </c>
    </row>
    <row r="3574" spans="1:31">
      <c r="A3574" s="77" t="s">
        <v>951</v>
      </c>
      <c r="B3574" s="77">
        <v>3573</v>
      </c>
      <c r="C3574" s="77" t="s">
        <v>29</v>
      </c>
      <c r="D3574" s="77" t="s">
        <v>29</v>
      </c>
      <c r="E3574" s="77">
        <v>2016</v>
      </c>
      <c r="F3574" s="77">
        <v>33.685696899999897</v>
      </c>
      <c r="G3574" s="77">
        <v>-117.8259819</v>
      </c>
      <c r="H3574" s="77">
        <v>0</v>
      </c>
      <c r="I3574" s="77" t="s">
        <v>1790</v>
      </c>
      <c r="J3574" s="77">
        <v>32.7174209</v>
      </c>
      <c r="K3574" s="77">
        <v>-117.1627714</v>
      </c>
      <c r="L3574" s="77">
        <v>248.191825412166</v>
      </c>
      <c r="M3574" s="77">
        <v>0.194404134802449</v>
      </c>
      <c r="N3574" s="77">
        <v>0</v>
      </c>
      <c r="O3574" s="77">
        <v>47.652830479135901</v>
      </c>
      <c r="P3574" s="87" cm="1">
        <f t="array" ref="P3574">IF($X3574="Non-local",VLOOKUP($E3574,$AI$64:$AW$68,COLUMN($AW:$AW)-COLUMN($AH:$AH),FALSE),IF($X3574="Unknown",VLOOKUP($E3574,$AI$71:$AW$75,COLUMN($AW:$AW)-COLUMN($AH:$AH),FALSE),0))</f>
        <v>264</v>
      </c>
      <c r="Q3574" s="87" cm="1">
        <f t="array" ref="Q3574">IF($X3574="Non-local",VLOOKUP($E3574,$AI$40:$AW$44,COLUMN($AW:$AW)-COLUMN($AH:$AH),FALSE),IF($X3574="Unknown",VLOOKUP($E3574,$AI$47:$AW$51,COLUMN($AW:$AW)-COLUMN($AH:$AH),FALSE),0))</f>
        <v>622.00419999999997</v>
      </c>
      <c r="R3574" s="87" cm="1">
        <f t="array" ref="R3574">IF($X3574="Non-local",VLOOKUP($E3574,$AI$88:$AW$92,COLUMN($AW:$AW)-COLUMN($AH:$AH),FALSE),IF($X3574="Unknown",VLOOKUP($E3574,$AI$95:$AW$99,COLUMN($AW:$AW)-COLUMN($AH:$AH),FALSE),0))</f>
        <v>0.12047560494171299</v>
      </c>
      <c r="S3574" s="87" cm="1">
        <f t="array" ref="S3574">VLOOKUP($E3574,$AI$111:$AW$115,COLUMN($AW:$AW)-COLUMN($AH:$AH),FALSE)</f>
        <v>431.69321999999994</v>
      </c>
      <c r="T3574" s="104">
        <f t="shared" si="687"/>
        <v>0.314879739744162</v>
      </c>
      <c r="U3574" s="104">
        <f t="shared" si="688"/>
        <v>1365.3502504791359</v>
      </c>
      <c r="V3574" s="87" cm="1">
        <f t="array" ref="V3574">VLOOKUP($E3574,$AI$118:$AW$122,COLUMN($AW:$AW)-COLUMN($AH:$AH),FALSE)</f>
        <v>0</v>
      </c>
      <c r="W3574" s="87" t="str">
        <f t="shared" si="692"/>
        <v>Domestic</v>
      </c>
      <c r="X3574" s="87" t="str">
        <f t="shared" si="693"/>
        <v>Non-local</v>
      </c>
      <c r="Y3574" s="104"/>
      <c r="Z3574" s="87" t="str">
        <f t="shared" si="689"/>
        <v>USA</v>
      </c>
      <c r="AA3574" s="87" t="str">
        <f t="shared" si="690"/>
        <v>USA</v>
      </c>
      <c r="AB3574" s="82" cm="1">
        <f t="array" ref="AB3574">VLOOKUP(B3574,'GDP per Capita'!$T$2:$V$4235,COLUMN('GDP per Capita'!$V:$V)-COLUMN('GDP per Capita'!$S:$S),FALSE)</f>
        <v>63809.64</v>
      </c>
      <c r="AC3574" s="82">
        <f t="shared" si="694"/>
        <v>63809.64</v>
      </c>
      <c r="AD3574" s="82">
        <f t="shared" si="695"/>
        <v>63809.64</v>
      </c>
      <c r="AE3574" s="88">
        <f t="shared" si="691"/>
        <v>2.13972410826818E-2</v>
      </c>
    </row>
    <row r="3575" spans="1:31">
      <c r="A3575" s="77" t="s">
        <v>894</v>
      </c>
      <c r="B3575" s="77">
        <v>3574</v>
      </c>
      <c r="C3575" s="77" t="s">
        <v>29</v>
      </c>
      <c r="D3575" s="77" t="s">
        <v>29</v>
      </c>
      <c r="E3575" s="77">
        <v>2016</v>
      </c>
      <c r="F3575" s="77">
        <v>33.425505600000001</v>
      </c>
      <c r="G3575" s="77">
        <v>-111.94001249999999</v>
      </c>
      <c r="H3575" s="77">
        <v>0</v>
      </c>
      <c r="I3575" s="77" t="s">
        <v>1790</v>
      </c>
      <c r="J3575" s="77">
        <v>32.7174209</v>
      </c>
      <c r="K3575" s="77">
        <v>-117.1627714</v>
      </c>
      <c r="L3575" s="77">
        <v>985.86106619681095</v>
      </c>
      <c r="M3575" s="77">
        <v>0.29180950400519401</v>
      </c>
      <c r="N3575" s="77">
        <v>0</v>
      </c>
      <c r="O3575" s="77">
        <v>189.28532470978701</v>
      </c>
      <c r="P3575" s="87" cm="1">
        <f t="array" ref="P3575">IF($X3575="Non-local",VLOOKUP($E3575,$AI$64:$AW$68,COLUMN($AW:$AW)-COLUMN($AH:$AH),FALSE),IF($X3575="Unknown",VLOOKUP($E3575,$AI$71:$AW$75,COLUMN($AW:$AW)-COLUMN($AH:$AH),FALSE),0))</f>
        <v>264</v>
      </c>
      <c r="Q3575" s="87" cm="1">
        <f t="array" ref="Q3575">IF($X3575="Non-local",VLOOKUP($E3575,$AI$40:$AW$44,COLUMN($AW:$AW)-COLUMN($AH:$AH),FALSE),IF($X3575="Unknown",VLOOKUP($E3575,$AI$47:$AW$51,COLUMN($AW:$AW)-COLUMN($AH:$AH),FALSE),0))</f>
        <v>622.00419999999997</v>
      </c>
      <c r="R3575" s="87" cm="1">
        <f t="array" ref="R3575">IF($X3575="Non-local",VLOOKUP($E3575,$AI$88:$AW$92,COLUMN($AW:$AW)-COLUMN($AH:$AH),FALSE),IF($X3575="Unknown",VLOOKUP($E3575,$AI$95:$AW$99,COLUMN($AW:$AW)-COLUMN($AH:$AH),FALSE),0))</f>
        <v>0.12047560494171299</v>
      </c>
      <c r="S3575" s="87" cm="1">
        <f t="array" ref="S3575">VLOOKUP($E3575,$AI$111:$AW$115,COLUMN($AW:$AW)-COLUMN($AH:$AH),FALSE)</f>
        <v>431.69321999999994</v>
      </c>
      <c r="T3575" s="104">
        <f t="shared" si="687"/>
        <v>0.41228510894690701</v>
      </c>
      <c r="U3575" s="104">
        <f t="shared" si="688"/>
        <v>1506.9827447097869</v>
      </c>
      <c r="V3575" s="87" cm="1">
        <f t="array" ref="V3575">VLOOKUP($E3575,$AI$118:$AW$122,COLUMN($AW:$AW)-COLUMN($AH:$AH),FALSE)</f>
        <v>0</v>
      </c>
      <c r="W3575" s="87" t="str">
        <f t="shared" si="692"/>
        <v>Domestic</v>
      </c>
      <c r="X3575" s="87" t="str">
        <f t="shared" si="693"/>
        <v>Non-local</v>
      </c>
      <c r="Y3575" s="104"/>
      <c r="Z3575" s="87" t="str">
        <f t="shared" si="689"/>
        <v>USA</v>
      </c>
      <c r="AA3575" s="87" t="str">
        <f t="shared" si="690"/>
        <v>USA</v>
      </c>
      <c r="AB3575" s="82" cm="1">
        <f t="array" ref="AB3575">VLOOKUP(B3575,'GDP per Capita'!$T$2:$V$4235,COLUMN('GDP per Capita'!$V:$V)-COLUMN('GDP per Capita'!$S:$S),FALSE)</f>
        <v>63809.64</v>
      </c>
      <c r="AC3575" s="82">
        <f t="shared" si="694"/>
        <v>63809.64</v>
      </c>
      <c r="AD3575" s="82">
        <f t="shared" si="695"/>
        <v>63809.64</v>
      </c>
      <c r="AE3575" s="88">
        <f t="shared" si="691"/>
        <v>2.3616850756559463E-2</v>
      </c>
    </row>
    <row r="3576" spans="1:31">
      <c r="A3576" s="77" t="s">
        <v>1002</v>
      </c>
      <c r="B3576" s="77">
        <v>3575</v>
      </c>
      <c r="C3576" s="77" t="s">
        <v>29</v>
      </c>
      <c r="D3576" s="77" t="s">
        <v>29</v>
      </c>
      <c r="E3576" s="77">
        <v>2016</v>
      </c>
      <c r="F3576" s="77">
        <v>35.881400899999903</v>
      </c>
      <c r="G3576" s="77">
        <v>-106.29899579999901</v>
      </c>
      <c r="H3576" s="77">
        <v>0</v>
      </c>
      <c r="I3576" s="77" t="s">
        <v>1790</v>
      </c>
      <c r="J3576" s="77">
        <v>32.7174209</v>
      </c>
      <c r="K3576" s="77">
        <v>-117.1627714</v>
      </c>
      <c r="L3576" s="77">
        <v>2114.7952068900399</v>
      </c>
      <c r="M3576" s="77">
        <v>0.44087935902970399</v>
      </c>
      <c r="N3576" s="77">
        <v>0</v>
      </c>
      <c r="O3576" s="77">
        <v>406.040679722888</v>
      </c>
      <c r="P3576" s="87" cm="1">
        <f t="array" ref="P3576">IF($X3576="Non-local",VLOOKUP($E3576,$AI$64:$AW$68,COLUMN($AW:$AW)-COLUMN($AH:$AH),FALSE),IF($X3576="Unknown",VLOOKUP($E3576,$AI$71:$AW$75,COLUMN($AW:$AW)-COLUMN($AH:$AH),FALSE),0))</f>
        <v>264</v>
      </c>
      <c r="Q3576" s="87" cm="1">
        <f t="array" ref="Q3576">IF($X3576="Non-local",VLOOKUP($E3576,$AI$40:$AW$44,COLUMN($AW:$AW)-COLUMN($AH:$AH),FALSE),IF($X3576="Unknown",VLOOKUP($E3576,$AI$47:$AW$51,COLUMN($AW:$AW)-COLUMN($AH:$AH),FALSE),0))</f>
        <v>622.00419999999997</v>
      </c>
      <c r="R3576" s="87" cm="1">
        <f t="array" ref="R3576">IF($X3576="Non-local",VLOOKUP($E3576,$AI$88:$AW$92,COLUMN($AW:$AW)-COLUMN($AH:$AH),FALSE),IF($X3576="Unknown",VLOOKUP($E3576,$AI$95:$AW$99,COLUMN($AW:$AW)-COLUMN($AH:$AH),FALSE),0))</f>
        <v>0.12047560494171299</v>
      </c>
      <c r="S3576" s="87" cm="1">
        <f t="array" ref="S3576">VLOOKUP($E3576,$AI$111:$AW$115,COLUMN($AW:$AW)-COLUMN($AH:$AH),FALSE)</f>
        <v>431.69321999999994</v>
      </c>
      <c r="T3576" s="104">
        <f t="shared" si="687"/>
        <v>0.56135496397141693</v>
      </c>
      <c r="U3576" s="104">
        <f t="shared" si="688"/>
        <v>1723.7380997228877</v>
      </c>
      <c r="V3576" s="87" cm="1">
        <f t="array" ref="V3576">VLOOKUP($E3576,$AI$118:$AW$122,COLUMN($AW:$AW)-COLUMN($AH:$AH),FALSE)</f>
        <v>0</v>
      </c>
      <c r="W3576" s="87" t="str">
        <f t="shared" si="692"/>
        <v>Domestic</v>
      </c>
      <c r="X3576" s="87" t="str">
        <f t="shared" si="693"/>
        <v>Non-local</v>
      </c>
      <c r="Y3576" s="104"/>
      <c r="Z3576" s="87" t="str">
        <f t="shared" si="689"/>
        <v>USA</v>
      </c>
      <c r="AA3576" s="87" t="str">
        <f t="shared" si="690"/>
        <v>USA</v>
      </c>
      <c r="AB3576" s="82" cm="1">
        <f t="array" ref="AB3576">VLOOKUP(B3576,'GDP per Capita'!$T$2:$V$4235,COLUMN('GDP per Capita'!$V:$V)-COLUMN('GDP per Capita'!$S:$S),FALSE)</f>
        <v>63809.64</v>
      </c>
      <c r="AC3576" s="82">
        <f t="shared" si="694"/>
        <v>63809.64</v>
      </c>
      <c r="AD3576" s="82">
        <f t="shared" si="695"/>
        <v>63809.64</v>
      </c>
      <c r="AE3576" s="88">
        <f t="shared" si="691"/>
        <v>2.7013756851204423E-2</v>
      </c>
    </row>
    <row r="3577" spans="1:31">
      <c r="A3577" s="77" t="s">
        <v>910</v>
      </c>
      <c r="B3577" s="77">
        <v>3576</v>
      </c>
      <c r="C3577" s="77" t="s">
        <v>29</v>
      </c>
      <c r="D3577" s="77" t="s">
        <v>29</v>
      </c>
      <c r="E3577" s="77">
        <v>2016</v>
      </c>
      <c r="F3577" s="77">
        <v>37.411403499999999</v>
      </c>
      <c r="G3577" s="77">
        <v>-122.0543534</v>
      </c>
      <c r="H3577" s="77">
        <v>0</v>
      </c>
      <c r="I3577" s="77" t="s">
        <v>1790</v>
      </c>
      <c r="J3577" s="77">
        <v>32.7174209</v>
      </c>
      <c r="K3577" s="77">
        <v>-117.1627714</v>
      </c>
      <c r="L3577" s="77">
        <v>1371.597310443</v>
      </c>
      <c r="M3577" s="77">
        <v>0.34274395973187599</v>
      </c>
      <c r="N3577" s="77">
        <v>0</v>
      </c>
      <c r="O3577" s="77">
        <v>263.346683605056</v>
      </c>
      <c r="P3577" s="87" cm="1">
        <f t="array" ref="P3577">IF($X3577="Non-local",VLOOKUP($E3577,$AI$64:$AW$68,COLUMN($AW:$AW)-COLUMN($AH:$AH),FALSE),IF($X3577="Unknown",VLOOKUP($E3577,$AI$71:$AW$75,COLUMN($AW:$AW)-COLUMN($AH:$AH),FALSE),0))</f>
        <v>264</v>
      </c>
      <c r="Q3577" s="87" cm="1">
        <f t="array" ref="Q3577">IF($X3577="Non-local",VLOOKUP($E3577,$AI$40:$AW$44,COLUMN($AW:$AW)-COLUMN($AH:$AH),FALSE),IF($X3577="Unknown",VLOOKUP($E3577,$AI$47:$AW$51,COLUMN($AW:$AW)-COLUMN($AH:$AH),FALSE),0))</f>
        <v>622.00419999999997</v>
      </c>
      <c r="R3577" s="87" cm="1">
        <f t="array" ref="R3577">IF($X3577="Non-local",VLOOKUP($E3577,$AI$88:$AW$92,COLUMN($AW:$AW)-COLUMN($AH:$AH),FALSE),IF($X3577="Unknown",VLOOKUP($E3577,$AI$95:$AW$99,COLUMN($AW:$AW)-COLUMN($AH:$AH),FALSE),0))</f>
        <v>0.12047560494171299</v>
      </c>
      <c r="S3577" s="87" cm="1">
        <f t="array" ref="S3577">VLOOKUP($E3577,$AI$111:$AW$115,COLUMN($AW:$AW)-COLUMN($AH:$AH),FALSE)</f>
        <v>431.69321999999994</v>
      </c>
      <c r="T3577" s="104">
        <f t="shared" si="687"/>
        <v>0.46321956467358899</v>
      </c>
      <c r="U3577" s="104">
        <f t="shared" si="688"/>
        <v>1581.0441036050559</v>
      </c>
      <c r="V3577" s="87" cm="1">
        <f t="array" ref="V3577">VLOOKUP($E3577,$AI$118:$AW$122,COLUMN($AW:$AW)-COLUMN($AH:$AH),FALSE)</f>
        <v>0</v>
      </c>
      <c r="W3577" s="87" t="str">
        <f t="shared" si="692"/>
        <v>Domestic</v>
      </c>
      <c r="X3577" s="87" t="str">
        <f t="shared" si="693"/>
        <v>Non-local</v>
      </c>
      <c r="Y3577" s="104"/>
      <c r="Z3577" s="87" t="str">
        <f t="shared" si="689"/>
        <v>USA</v>
      </c>
      <c r="AA3577" s="87" t="str">
        <f t="shared" si="690"/>
        <v>USA</v>
      </c>
      <c r="AB3577" s="82" cm="1">
        <f t="array" ref="AB3577">VLOOKUP(B3577,'GDP per Capita'!$T$2:$V$4235,COLUMN('GDP per Capita'!$V:$V)-COLUMN('GDP per Capita'!$S:$S),FALSE)</f>
        <v>63809.64</v>
      </c>
      <c r="AC3577" s="82">
        <f t="shared" si="694"/>
        <v>63809.64</v>
      </c>
      <c r="AD3577" s="82">
        <f t="shared" si="695"/>
        <v>63809.64</v>
      </c>
      <c r="AE3577" s="88">
        <f t="shared" si="691"/>
        <v>2.4777511730281754E-2</v>
      </c>
    </row>
    <row r="3578" spans="1:31">
      <c r="A3578" s="77" t="s">
        <v>34</v>
      </c>
      <c r="B3578" s="77">
        <v>3577</v>
      </c>
      <c r="C3578" s="77" t="s">
        <v>34</v>
      </c>
      <c r="D3578" s="77" t="s">
        <v>34</v>
      </c>
      <c r="E3578" s="77">
        <v>2016</v>
      </c>
      <c r="F3578" s="77">
        <v>0</v>
      </c>
      <c r="G3578" s="77">
        <v>0</v>
      </c>
      <c r="H3578" s="77">
        <v>0</v>
      </c>
      <c r="I3578" s="77" t="s">
        <v>1790</v>
      </c>
      <c r="J3578" s="77">
        <v>32.7174209</v>
      </c>
      <c r="K3578" s="77">
        <v>-117.1627714</v>
      </c>
      <c r="L3578" s="77">
        <v>4530.2325601502498</v>
      </c>
      <c r="M3578" s="77">
        <v>0.78821066689183295</v>
      </c>
      <c r="N3578" s="77">
        <v>1</v>
      </c>
      <c r="O3578" s="77">
        <v>543.62790721803003</v>
      </c>
      <c r="P3578" s="87" cm="1">
        <f t="array" ref="P3578">IF($X3578="Non-local",VLOOKUP($E3578,$AI$64:$AW$68,COLUMN($AW:$AW)-COLUMN($AH:$AH),FALSE),IF($X3578="Unknown",VLOOKUP($E3578,$AI$71:$AW$75,COLUMN($AW:$AW)-COLUMN($AH:$AH),FALSE),0))</f>
        <v>240.54216867469879</v>
      </c>
      <c r="Q3578" s="87" cm="1">
        <f t="array" ref="Q3578">IF($X3578="Non-local",VLOOKUP($E3578,$AI$40:$AW$44,COLUMN($AW:$AW)-COLUMN($AH:$AH),FALSE),IF($X3578="Unknown",VLOOKUP($E3578,$AI$47:$AW$51,COLUMN($AW:$AW)-COLUMN($AH:$AH),FALSE),0))</f>
        <v>566.73575451807233</v>
      </c>
      <c r="R3578" s="87" cm="1">
        <f t="array" ref="R3578">IF($X3578="Non-local",VLOOKUP($E3578,$AI$88:$AW$92,COLUMN($AW:$AW)-COLUMN($AH:$AH),FALSE),IF($X3578="Unknown",VLOOKUP($E3578,$AI$95:$AW$99,COLUMN($AW:$AW)-COLUMN($AH:$AH),FALSE),0))</f>
        <v>0.10977069426165115</v>
      </c>
      <c r="S3578" s="87" cm="1">
        <f t="array" ref="S3578">VLOOKUP($E3578,$AI$111:$AW$115,COLUMN($AW:$AW)-COLUMN($AH:$AH),FALSE)</f>
        <v>431.69321999999994</v>
      </c>
      <c r="T3578" s="104">
        <f t="shared" si="687"/>
        <v>0.89798136115348415</v>
      </c>
      <c r="U3578" s="104">
        <f t="shared" si="688"/>
        <v>1782.5990504108011</v>
      </c>
      <c r="V3578" s="87" cm="1">
        <f t="array" ref="V3578">VLOOKUP($E3578,$AI$118:$AW$122,COLUMN($AW:$AW)-COLUMN($AH:$AH),FALSE)</f>
        <v>0</v>
      </c>
      <c r="W3578" s="87" t="str">
        <f t="shared" si="692"/>
        <v>Unknown</v>
      </c>
      <c r="X3578" s="87" t="str">
        <f t="shared" si="693"/>
        <v>Unknown</v>
      </c>
      <c r="Y3578" s="104"/>
      <c r="Z3578" s="87" t="str">
        <f t="shared" si="689"/>
        <v>Unknown</v>
      </c>
      <c r="AA3578" s="87" t="str">
        <f t="shared" si="690"/>
        <v>Unknown</v>
      </c>
      <c r="AB3578" s="82" t="e" cm="1">
        <f t="array" ref="AB3578">VLOOKUP(B3578,'GDP per Capita'!$T$2:$V$4235,COLUMN('GDP per Capita'!$V:$V)-COLUMN('GDP per Capita'!$S:$S),FALSE)</f>
        <v>#N/A</v>
      </c>
      <c r="AC3578" s="82" t="str">
        <f t="shared" si="694"/>
        <v/>
      </c>
      <c r="AD3578" s="82">
        <f t="shared" si="695"/>
        <v>61228.93767638311</v>
      </c>
      <c r="AE3578" s="88">
        <f t="shared" si="691"/>
        <v>2.911366941939245E-2</v>
      </c>
    </row>
    <row r="3579" spans="1:31">
      <c r="A3579" s="77" t="s">
        <v>34</v>
      </c>
      <c r="B3579" s="77">
        <v>3578</v>
      </c>
      <c r="C3579" s="77" t="s">
        <v>34</v>
      </c>
      <c r="D3579" s="77" t="s">
        <v>34</v>
      </c>
      <c r="E3579" s="77">
        <v>2016</v>
      </c>
      <c r="F3579" s="77">
        <v>0</v>
      </c>
      <c r="G3579" s="77">
        <v>0</v>
      </c>
      <c r="H3579" s="77">
        <v>0</v>
      </c>
      <c r="I3579" s="77" t="s">
        <v>1790</v>
      </c>
      <c r="J3579" s="77">
        <v>32.7174209</v>
      </c>
      <c r="K3579" s="77">
        <v>-117.1627714</v>
      </c>
      <c r="L3579" s="77">
        <v>4530.2325601502498</v>
      </c>
      <c r="M3579" s="77">
        <v>0.78821066689183295</v>
      </c>
      <c r="N3579" s="77">
        <v>1</v>
      </c>
      <c r="O3579" s="77">
        <v>543.62790721803003</v>
      </c>
      <c r="P3579" s="87" cm="1">
        <f t="array" ref="P3579">IF($X3579="Non-local",VLOOKUP($E3579,$AI$64:$AW$68,COLUMN($AW:$AW)-COLUMN($AH:$AH),FALSE),IF($X3579="Unknown",VLOOKUP($E3579,$AI$71:$AW$75,COLUMN($AW:$AW)-COLUMN($AH:$AH),FALSE),0))</f>
        <v>240.54216867469879</v>
      </c>
      <c r="Q3579" s="87" cm="1">
        <f t="array" ref="Q3579">IF($X3579="Non-local",VLOOKUP($E3579,$AI$40:$AW$44,COLUMN($AW:$AW)-COLUMN($AH:$AH),FALSE),IF($X3579="Unknown",VLOOKUP($E3579,$AI$47:$AW$51,COLUMN($AW:$AW)-COLUMN($AH:$AH),FALSE),0))</f>
        <v>566.73575451807233</v>
      </c>
      <c r="R3579" s="87" cm="1">
        <f t="array" ref="R3579">IF($X3579="Non-local",VLOOKUP($E3579,$AI$88:$AW$92,COLUMN($AW:$AW)-COLUMN($AH:$AH),FALSE),IF($X3579="Unknown",VLOOKUP($E3579,$AI$95:$AW$99,COLUMN($AW:$AW)-COLUMN($AH:$AH),FALSE),0))</f>
        <v>0.10977069426165115</v>
      </c>
      <c r="S3579" s="87" cm="1">
        <f t="array" ref="S3579">VLOOKUP($E3579,$AI$111:$AW$115,COLUMN($AW:$AW)-COLUMN($AH:$AH),FALSE)</f>
        <v>431.69321999999994</v>
      </c>
      <c r="T3579" s="104">
        <f t="shared" si="687"/>
        <v>0.89798136115348415</v>
      </c>
      <c r="U3579" s="104">
        <f t="shared" si="688"/>
        <v>1782.5990504108011</v>
      </c>
      <c r="V3579" s="87" cm="1">
        <f t="array" ref="V3579">VLOOKUP($E3579,$AI$118:$AW$122,COLUMN($AW:$AW)-COLUMN($AH:$AH),FALSE)</f>
        <v>0</v>
      </c>
      <c r="W3579" s="87" t="str">
        <f t="shared" si="692"/>
        <v>Unknown</v>
      </c>
      <c r="X3579" s="87" t="str">
        <f t="shared" si="693"/>
        <v>Unknown</v>
      </c>
      <c r="Y3579" s="104"/>
      <c r="Z3579" s="87" t="str">
        <f t="shared" si="689"/>
        <v>Unknown</v>
      </c>
      <c r="AA3579" s="87" t="str">
        <f t="shared" si="690"/>
        <v>Unknown</v>
      </c>
      <c r="AB3579" s="82" t="e" cm="1">
        <f t="array" ref="AB3579">VLOOKUP(B3579,'GDP per Capita'!$T$2:$V$4235,COLUMN('GDP per Capita'!$V:$V)-COLUMN('GDP per Capita'!$S:$S),FALSE)</f>
        <v>#N/A</v>
      </c>
      <c r="AC3579" s="82" t="str">
        <f t="shared" si="694"/>
        <v/>
      </c>
      <c r="AD3579" s="82">
        <f t="shared" si="695"/>
        <v>61228.93767638311</v>
      </c>
      <c r="AE3579" s="88">
        <f t="shared" si="691"/>
        <v>2.911366941939245E-2</v>
      </c>
    </row>
    <row r="3580" spans="1:31">
      <c r="A3580" s="77" t="s">
        <v>34</v>
      </c>
      <c r="B3580" s="77">
        <v>3579</v>
      </c>
      <c r="C3580" s="77" t="s">
        <v>34</v>
      </c>
      <c r="D3580" s="77" t="s">
        <v>34</v>
      </c>
      <c r="E3580" s="77">
        <v>2016</v>
      </c>
      <c r="F3580" s="77">
        <v>0</v>
      </c>
      <c r="G3580" s="77">
        <v>0</v>
      </c>
      <c r="H3580" s="77">
        <v>0</v>
      </c>
      <c r="I3580" s="77" t="s">
        <v>1790</v>
      </c>
      <c r="J3580" s="77">
        <v>32.7174209</v>
      </c>
      <c r="K3580" s="77">
        <v>-117.1627714</v>
      </c>
      <c r="L3580" s="77">
        <v>4530.2325601502498</v>
      </c>
      <c r="M3580" s="77">
        <v>0.78821066689183295</v>
      </c>
      <c r="N3580" s="77">
        <v>1</v>
      </c>
      <c r="O3580" s="77">
        <v>543.62790721803003</v>
      </c>
      <c r="P3580" s="87" cm="1">
        <f t="array" ref="P3580">IF($X3580="Non-local",VLOOKUP($E3580,$AI$64:$AW$68,COLUMN($AW:$AW)-COLUMN($AH:$AH),FALSE),IF($X3580="Unknown",VLOOKUP($E3580,$AI$71:$AW$75,COLUMN($AW:$AW)-COLUMN($AH:$AH),FALSE),0))</f>
        <v>240.54216867469879</v>
      </c>
      <c r="Q3580" s="87" cm="1">
        <f t="array" ref="Q3580">IF($X3580="Non-local",VLOOKUP($E3580,$AI$40:$AW$44,COLUMN($AW:$AW)-COLUMN($AH:$AH),FALSE),IF($X3580="Unknown",VLOOKUP($E3580,$AI$47:$AW$51,COLUMN($AW:$AW)-COLUMN($AH:$AH),FALSE),0))</f>
        <v>566.73575451807233</v>
      </c>
      <c r="R3580" s="87" cm="1">
        <f t="array" ref="R3580">IF($X3580="Non-local",VLOOKUP($E3580,$AI$88:$AW$92,COLUMN($AW:$AW)-COLUMN($AH:$AH),FALSE),IF($X3580="Unknown",VLOOKUP($E3580,$AI$95:$AW$99,COLUMN($AW:$AW)-COLUMN($AH:$AH),FALSE),0))</f>
        <v>0.10977069426165115</v>
      </c>
      <c r="S3580" s="87" cm="1">
        <f t="array" ref="S3580">VLOOKUP($E3580,$AI$111:$AW$115,COLUMN($AW:$AW)-COLUMN($AH:$AH),FALSE)</f>
        <v>431.69321999999994</v>
      </c>
      <c r="T3580" s="104">
        <f t="shared" si="687"/>
        <v>0.89798136115348415</v>
      </c>
      <c r="U3580" s="104">
        <f t="shared" si="688"/>
        <v>1782.5990504108011</v>
      </c>
      <c r="V3580" s="87" cm="1">
        <f t="array" ref="V3580">VLOOKUP($E3580,$AI$118:$AW$122,COLUMN($AW:$AW)-COLUMN($AH:$AH),FALSE)</f>
        <v>0</v>
      </c>
      <c r="W3580" s="87" t="str">
        <f t="shared" si="692"/>
        <v>Unknown</v>
      </c>
      <c r="X3580" s="87" t="str">
        <f t="shared" si="693"/>
        <v>Unknown</v>
      </c>
      <c r="Y3580" s="104"/>
      <c r="Z3580" s="87" t="str">
        <f t="shared" si="689"/>
        <v>Unknown</v>
      </c>
      <c r="AA3580" s="87" t="str">
        <f t="shared" si="690"/>
        <v>Unknown</v>
      </c>
      <c r="AB3580" s="82" t="e" cm="1">
        <f t="array" ref="AB3580">VLOOKUP(B3580,'GDP per Capita'!$T$2:$V$4235,COLUMN('GDP per Capita'!$V:$V)-COLUMN('GDP per Capita'!$S:$S),FALSE)</f>
        <v>#N/A</v>
      </c>
      <c r="AC3580" s="82" t="str">
        <f t="shared" si="694"/>
        <v/>
      </c>
      <c r="AD3580" s="82">
        <f t="shared" si="695"/>
        <v>61228.93767638311</v>
      </c>
      <c r="AE3580" s="88">
        <f t="shared" si="691"/>
        <v>2.911366941939245E-2</v>
      </c>
    </row>
    <row r="3581" spans="1:31">
      <c r="A3581" s="77" t="s">
        <v>1079</v>
      </c>
      <c r="B3581" s="77">
        <v>3580</v>
      </c>
      <c r="C3581" s="77" t="s">
        <v>29</v>
      </c>
      <c r="D3581" s="77" t="s">
        <v>29</v>
      </c>
      <c r="E3581" s="77">
        <v>2016</v>
      </c>
      <c r="F3581" s="77">
        <v>39.962260100000002</v>
      </c>
      <c r="G3581" s="77">
        <v>-83.000706499999893</v>
      </c>
      <c r="H3581" s="77">
        <v>0</v>
      </c>
      <c r="I3581" s="77" t="s">
        <v>1790</v>
      </c>
      <c r="J3581" s="77">
        <v>32.7174209</v>
      </c>
      <c r="K3581" s="77">
        <v>-117.1627714</v>
      </c>
      <c r="L3581" s="77">
        <v>6286.40360240679</v>
      </c>
      <c r="M3581" s="77">
        <v>1.05140008886598</v>
      </c>
      <c r="N3581" s="77">
        <v>0</v>
      </c>
      <c r="O3581" s="77">
        <v>754.36843228881503</v>
      </c>
      <c r="P3581" s="87" cm="1">
        <f t="array" ref="P3581">IF($X3581="Non-local",VLOOKUP($E3581,$AI$64:$AW$68,COLUMN($AW:$AW)-COLUMN($AH:$AH),FALSE),IF($X3581="Unknown",VLOOKUP($E3581,$AI$71:$AW$75,COLUMN($AW:$AW)-COLUMN($AH:$AH),FALSE),0))</f>
        <v>264</v>
      </c>
      <c r="Q3581" s="87" cm="1">
        <f t="array" ref="Q3581">IF($X3581="Non-local",VLOOKUP($E3581,$AI$40:$AW$44,COLUMN($AW:$AW)-COLUMN($AH:$AH),FALSE),IF($X3581="Unknown",VLOOKUP($E3581,$AI$47:$AW$51,COLUMN($AW:$AW)-COLUMN($AH:$AH),FALSE),0))</f>
        <v>622.00419999999997</v>
      </c>
      <c r="R3581" s="87" cm="1">
        <f t="array" ref="R3581">IF($X3581="Non-local",VLOOKUP($E3581,$AI$88:$AW$92,COLUMN($AW:$AW)-COLUMN($AH:$AH),FALSE),IF($X3581="Unknown",VLOOKUP($E3581,$AI$95:$AW$99,COLUMN($AW:$AW)-COLUMN($AH:$AH),FALSE),0))</f>
        <v>0.12047560494171299</v>
      </c>
      <c r="S3581" s="87" cm="1">
        <f t="array" ref="S3581">VLOOKUP($E3581,$AI$111:$AW$115,COLUMN($AW:$AW)-COLUMN($AH:$AH),FALSE)</f>
        <v>431.69321999999994</v>
      </c>
      <c r="T3581" s="104">
        <f t="shared" si="687"/>
        <v>1.1718756938076931</v>
      </c>
      <c r="U3581" s="104">
        <f t="shared" si="688"/>
        <v>2072.0658522888152</v>
      </c>
      <c r="V3581" s="87" cm="1">
        <f t="array" ref="V3581">VLOOKUP($E3581,$AI$118:$AW$122,COLUMN($AW:$AW)-COLUMN($AH:$AH),FALSE)</f>
        <v>0</v>
      </c>
      <c r="W3581" s="87" t="str">
        <f t="shared" si="692"/>
        <v>Domestic</v>
      </c>
      <c r="X3581" s="87" t="str">
        <f t="shared" si="693"/>
        <v>Non-local</v>
      </c>
      <c r="Y3581" s="104"/>
      <c r="Z3581" s="87" t="str">
        <f t="shared" si="689"/>
        <v>USA</v>
      </c>
      <c r="AA3581" s="87" t="str">
        <f t="shared" si="690"/>
        <v>USA</v>
      </c>
      <c r="AB3581" s="82" cm="1">
        <f t="array" ref="AB3581">VLOOKUP(B3581,'GDP per Capita'!$T$2:$V$4235,COLUMN('GDP per Capita'!$V:$V)-COLUMN('GDP per Capita'!$S:$S),FALSE)</f>
        <v>63809.64</v>
      </c>
      <c r="AC3581" s="82">
        <f t="shared" si="694"/>
        <v>63809.64</v>
      </c>
      <c r="AD3581" s="82">
        <f t="shared" si="695"/>
        <v>63809.64</v>
      </c>
      <c r="AE3581" s="88">
        <f t="shared" si="691"/>
        <v>3.2472614675287545E-2</v>
      </c>
    </row>
    <row r="3582" spans="1:31">
      <c r="A3582" s="77" t="s">
        <v>1588</v>
      </c>
      <c r="B3582" s="77">
        <v>3581</v>
      </c>
      <c r="C3582" s="77" t="s">
        <v>29</v>
      </c>
      <c r="D3582" s="77" t="s">
        <v>29</v>
      </c>
      <c r="E3582" s="77">
        <v>2016</v>
      </c>
      <c r="F3582" s="77">
        <v>34.055381299999901</v>
      </c>
      <c r="G3582" s="77">
        <v>-117.7517496</v>
      </c>
      <c r="H3582" s="77">
        <v>0</v>
      </c>
      <c r="I3582" s="77" t="s">
        <v>1790</v>
      </c>
      <c r="J3582" s="77">
        <v>32.7174209</v>
      </c>
      <c r="K3582" s="77">
        <v>-117.1627714</v>
      </c>
      <c r="L3582" s="77">
        <v>317.01043287293197</v>
      </c>
      <c r="M3582" s="77">
        <v>0.20349127236643999</v>
      </c>
      <c r="N3582" s="77">
        <v>0</v>
      </c>
      <c r="O3582" s="77">
        <v>60.8660031116029</v>
      </c>
      <c r="P3582" s="87" cm="1">
        <f t="array" ref="P3582">IF($X3582="Non-local",VLOOKUP($E3582,$AI$64:$AW$68,COLUMN($AW:$AW)-COLUMN($AH:$AH),FALSE),IF($X3582="Unknown",VLOOKUP($E3582,$AI$71:$AW$75,COLUMN($AW:$AW)-COLUMN($AH:$AH),FALSE),0))</f>
        <v>264</v>
      </c>
      <c r="Q3582" s="87" cm="1">
        <f t="array" ref="Q3582">IF($X3582="Non-local",VLOOKUP($E3582,$AI$40:$AW$44,COLUMN($AW:$AW)-COLUMN($AH:$AH),FALSE),IF($X3582="Unknown",VLOOKUP($E3582,$AI$47:$AW$51,COLUMN($AW:$AW)-COLUMN($AH:$AH),FALSE),0))</f>
        <v>622.00419999999997</v>
      </c>
      <c r="R3582" s="87" cm="1">
        <f t="array" ref="R3582">IF($X3582="Non-local",VLOOKUP($E3582,$AI$88:$AW$92,COLUMN($AW:$AW)-COLUMN($AH:$AH),FALSE),IF($X3582="Unknown",VLOOKUP($E3582,$AI$95:$AW$99,COLUMN($AW:$AW)-COLUMN($AH:$AH),FALSE),0))</f>
        <v>0.12047560494171299</v>
      </c>
      <c r="S3582" s="87" cm="1">
        <f t="array" ref="S3582">VLOOKUP($E3582,$AI$111:$AW$115,COLUMN($AW:$AW)-COLUMN($AH:$AH),FALSE)</f>
        <v>431.69321999999994</v>
      </c>
      <c r="T3582" s="104">
        <f t="shared" si="687"/>
        <v>0.32396687730815299</v>
      </c>
      <c r="U3582" s="104">
        <f t="shared" si="688"/>
        <v>1378.5634231116028</v>
      </c>
      <c r="V3582" s="87" cm="1">
        <f t="array" ref="V3582">VLOOKUP($E3582,$AI$118:$AW$122,COLUMN($AW:$AW)-COLUMN($AH:$AH),FALSE)</f>
        <v>0</v>
      </c>
      <c r="W3582" s="87" t="str">
        <f t="shared" si="692"/>
        <v>Domestic</v>
      </c>
      <c r="X3582" s="87" t="str">
        <f t="shared" si="693"/>
        <v>Non-local</v>
      </c>
      <c r="Y3582" s="104"/>
      <c r="Z3582" s="87" t="str">
        <f t="shared" si="689"/>
        <v>USA</v>
      </c>
      <c r="AA3582" s="87" t="str">
        <f t="shared" si="690"/>
        <v>USA</v>
      </c>
      <c r="AB3582" s="82" cm="1">
        <f t="array" ref="AB3582">VLOOKUP(B3582,'GDP per Capita'!$T$2:$V$4235,COLUMN('GDP per Capita'!$V:$V)-COLUMN('GDP per Capita'!$S:$S),FALSE)</f>
        <v>63809.64</v>
      </c>
      <c r="AC3582" s="82">
        <f t="shared" si="694"/>
        <v>63809.64</v>
      </c>
      <c r="AD3582" s="82">
        <f t="shared" si="695"/>
        <v>63809.64</v>
      </c>
      <c r="AE3582" s="88">
        <f t="shared" si="691"/>
        <v>2.1604312814045068E-2</v>
      </c>
    </row>
    <row r="3583" spans="1:31">
      <c r="A3583" s="77" t="s">
        <v>1499</v>
      </c>
      <c r="B3583" s="77">
        <v>3582</v>
      </c>
      <c r="C3583" s="77" t="s">
        <v>29</v>
      </c>
      <c r="D3583" s="77" t="s">
        <v>29</v>
      </c>
      <c r="E3583" s="77">
        <v>2016</v>
      </c>
      <c r="F3583" s="77">
        <v>33.8455911</v>
      </c>
      <c r="G3583" s="77">
        <v>-118.388676599999</v>
      </c>
      <c r="H3583" s="77">
        <v>0</v>
      </c>
      <c r="I3583" s="77" t="s">
        <v>1790</v>
      </c>
      <c r="J3583" s="77">
        <v>32.7174209</v>
      </c>
      <c r="K3583" s="77">
        <v>-117.1627714</v>
      </c>
      <c r="L3583" s="77">
        <v>338.95140644807401</v>
      </c>
      <c r="M3583" s="77">
        <v>0.20638846329374699</v>
      </c>
      <c r="N3583" s="77">
        <v>0</v>
      </c>
      <c r="O3583" s="77">
        <v>65.078670038030197</v>
      </c>
      <c r="P3583" s="87" cm="1">
        <f t="array" ref="P3583">IF($X3583="Non-local",VLOOKUP($E3583,$AI$64:$AW$68,COLUMN($AW:$AW)-COLUMN($AH:$AH),FALSE),IF($X3583="Unknown",VLOOKUP($E3583,$AI$71:$AW$75,COLUMN($AW:$AW)-COLUMN($AH:$AH),FALSE),0))</f>
        <v>264</v>
      </c>
      <c r="Q3583" s="87" cm="1">
        <f t="array" ref="Q3583">IF($X3583="Non-local",VLOOKUP($E3583,$AI$40:$AW$44,COLUMN($AW:$AW)-COLUMN($AH:$AH),FALSE),IF($X3583="Unknown",VLOOKUP($E3583,$AI$47:$AW$51,COLUMN($AW:$AW)-COLUMN($AH:$AH),FALSE),0))</f>
        <v>622.00419999999997</v>
      </c>
      <c r="R3583" s="87" cm="1">
        <f t="array" ref="R3583">IF($X3583="Non-local",VLOOKUP($E3583,$AI$88:$AW$92,COLUMN($AW:$AW)-COLUMN($AH:$AH),FALSE),IF($X3583="Unknown",VLOOKUP($E3583,$AI$95:$AW$99,COLUMN($AW:$AW)-COLUMN($AH:$AH),FALSE),0))</f>
        <v>0.12047560494171299</v>
      </c>
      <c r="S3583" s="87" cm="1">
        <f t="array" ref="S3583">VLOOKUP($E3583,$AI$111:$AW$115,COLUMN($AW:$AW)-COLUMN($AH:$AH),FALSE)</f>
        <v>431.69321999999994</v>
      </c>
      <c r="T3583" s="104">
        <f t="shared" si="687"/>
        <v>0.32686406823545999</v>
      </c>
      <c r="U3583" s="104">
        <f t="shared" si="688"/>
        <v>1382.7760900380301</v>
      </c>
      <c r="V3583" s="87" cm="1">
        <f t="array" ref="V3583">VLOOKUP($E3583,$AI$118:$AW$122,COLUMN($AW:$AW)-COLUMN($AH:$AH),FALSE)</f>
        <v>0</v>
      </c>
      <c r="W3583" s="87" t="str">
        <f t="shared" si="692"/>
        <v>Domestic</v>
      </c>
      <c r="X3583" s="87" t="str">
        <f t="shared" si="693"/>
        <v>Non-local</v>
      </c>
      <c r="Y3583" s="104"/>
      <c r="Z3583" s="87" t="str">
        <f t="shared" si="689"/>
        <v>USA</v>
      </c>
      <c r="AA3583" s="87" t="str">
        <f t="shared" si="690"/>
        <v>USA</v>
      </c>
      <c r="AB3583" s="82" cm="1">
        <f t="array" ref="AB3583">VLOOKUP(B3583,'GDP per Capita'!$T$2:$V$4235,COLUMN('GDP per Capita'!$V:$V)-COLUMN('GDP per Capita'!$S:$S),FALSE)</f>
        <v>63809.64</v>
      </c>
      <c r="AC3583" s="82">
        <f t="shared" si="694"/>
        <v>63809.64</v>
      </c>
      <c r="AD3583" s="82">
        <f t="shared" si="695"/>
        <v>63809.64</v>
      </c>
      <c r="AE3583" s="88">
        <f t="shared" si="691"/>
        <v>2.1670332100886796E-2</v>
      </c>
    </row>
    <row r="3584" spans="1:31">
      <c r="A3584" s="77" t="s">
        <v>1799</v>
      </c>
      <c r="B3584" s="77">
        <v>3583</v>
      </c>
      <c r="C3584" s="77" t="s">
        <v>29</v>
      </c>
      <c r="D3584" s="77" t="s">
        <v>29</v>
      </c>
      <c r="E3584" s="77">
        <v>2016</v>
      </c>
      <c r="F3584" s="77">
        <v>33.143372300000003</v>
      </c>
      <c r="G3584" s="77">
        <v>-117.16614490000001</v>
      </c>
      <c r="H3584" s="77">
        <v>1</v>
      </c>
      <c r="I3584" s="77" t="s">
        <v>1790</v>
      </c>
      <c r="J3584" s="77">
        <v>32.7174209</v>
      </c>
      <c r="K3584" s="77">
        <v>-117.1627714</v>
      </c>
      <c r="L3584" s="77">
        <v>94.729496053048194</v>
      </c>
      <c r="M3584" s="77">
        <v>0</v>
      </c>
      <c r="N3584" s="77">
        <v>0</v>
      </c>
      <c r="O3584" s="77">
        <v>0</v>
      </c>
      <c r="P3584" s="87" cm="1">
        <f t="array" ref="P3584">IF($X3584="Non-local",VLOOKUP($E3584,$AI$64:$AW$68,COLUMN($AW:$AW)-COLUMN($AH:$AH),FALSE),IF($X3584="Unknown",VLOOKUP($E3584,$AI$71:$AW$75,COLUMN($AW:$AW)-COLUMN($AH:$AH),FALSE),0))</f>
        <v>0</v>
      </c>
      <c r="Q3584" s="87" cm="1">
        <f t="array" ref="Q3584">IF($X3584="Non-local",VLOOKUP($E3584,$AI$40:$AW$44,COLUMN($AW:$AW)-COLUMN($AH:$AH),FALSE),IF($X3584="Unknown",VLOOKUP($E3584,$AI$47:$AW$51,COLUMN($AW:$AW)-COLUMN($AH:$AH),FALSE),0))</f>
        <v>0</v>
      </c>
      <c r="R3584" s="87" cm="1">
        <f t="array" ref="R3584">IF($X3584="Non-local",VLOOKUP($E3584,$AI$88:$AW$92,COLUMN($AW:$AW)-COLUMN($AH:$AH),FALSE),IF($X3584="Unknown",VLOOKUP($E3584,$AI$95:$AW$99,COLUMN($AW:$AW)-COLUMN($AH:$AH),FALSE),0))</f>
        <v>0</v>
      </c>
      <c r="S3584" s="87" cm="1">
        <f t="array" ref="S3584">VLOOKUP($E3584,$AI$111:$AW$115,COLUMN($AW:$AW)-COLUMN($AH:$AH),FALSE)</f>
        <v>431.69321999999994</v>
      </c>
      <c r="T3584" s="104">
        <f t="shared" si="687"/>
        <v>0</v>
      </c>
      <c r="U3584" s="104">
        <f t="shared" si="688"/>
        <v>431.69321999999994</v>
      </c>
      <c r="V3584" s="87" cm="1">
        <f t="array" ref="V3584">VLOOKUP($E3584,$AI$118:$AW$122,COLUMN($AW:$AW)-COLUMN($AH:$AH),FALSE)</f>
        <v>0</v>
      </c>
      <c r="W3584" s="87" t="str">
        <f t="shared" si="692"/>
        <v>Domestic</v>
      </c>
      <c r="X3584" s="87" t="str">
        <f t="shared" si="693"/>
        <v>Local</v>
      </c>
      <c r="Y3584" s="104"/>
      <c r="Z3584" s="87" t="str">
        <f t="shared" si="689"/>
        <v>USA</v>
      </c>
      <c r="AA3584" s="87" t="str">
        <f t="shared" si="690"/>
        <v>USA</v>
      </c>
      <c r="AB3584" s="82" cm="1">
        <f t="array" ref="AB3584">VLOOKUP(B3584,'GDP per Capita'!$T$2:$V$4235,COLUMN('GDP per Capita'!$V:$V)-COLUMN('GDP per Capita'!$S:$S),FALSE)</f>
        <v>63809.64</v>
      </c>
      <c r="AC3584" s="82">
        <f t="shared" si="694"/>
        <v>63809.64</v>
      </c>
      <c r="AD3584" s="82">
        <f t="shared" si="695"/>
        <v>63809.64</v>
      </c>
      <c r="AE3584" s="88">
        <f t="shared" si="691"/>
        <v>6.7653291885050593E-3</v>
      </c>
    </row>
    <row r="3585" spans="1:31">
      <c r="A3585" s="77" t="s">
        <v>920</v>
      </c>
      <c r="B3585" s="77">
        <v>3584</v>
      </c>
      <c r="C3585" s="77" t="s">
        <v>29</v>
      </c>
      <c r="D3585" s="77" t="s">
        <v>29</v>
      </c>
      <c r="E3585" s="77">
        <v>2016</v>
      </c>
      <c r="F3585" s="77">
        <v>32.222876499999998</v>
      </c>
      <c r="G3585" s="77">
        <v>-110.9748477</v>
      </c>
      <c r="H3585" s="77">
        <v>0</v>
      </c>
      <c r="I3585" s="77" t="s">
        <v>1790</v>
      </c>
      <c r="J3585" s="77">
        <v>32.7174209</v>
      </c>
      <c r="K3585" s="77">
        <v>-117.1627714</v>
      </c>
      <c r="L3585" s="77">
        <v>1166.0318687665199</v>
      </c>
      <c r="M3585" s="77">
        <v>0.31560011716020497</v>
      </c>
      <c r="N3585" s="77">
        <v>0</v>
      </c>
      <c r="O3585" s="77">
        <v>223.87811880317301</v>
      </c>
      <c r="P3585" s="87" cm="1">
        <f t="array" ref="P3585">IF($X3585="Non-local",VLOOKUP($E3585,$AI$64:$AW$68,COLUMN($AW:$AW)-COLUMN($AH:$AH),FALSE),IF($X3585="Unknown",VLOOKUP($E3585,$AI$71:$AW$75,COLUMN($AW:$AW)-COLUMN($AH:$AH),FALSE),0))</f>
        <v>264</v>
      </c>
      <c r="Q3585" s="87" cm="1">
        <f t="array" ref="Q3585">IF($X3585="Non-local",VLOOKUP($E3585,$AI$40:$AW$44,COLUMN($AW:$AW)-COLUMN($AH:$AH),FALSE),IF($X3585="Unknown",VLOOKUP($E3585,$AI$47:$AW$51,COLUMN($AW:$AW)-COLUMN($AH:$AH),FALSE),0))</f>
        <v>622.00419999999997</v>
      </c>
      <c r="R3585" s="87" cm="1">
        <f t="array" ref="R3585">IF($X3585="Non-local",VLOOKUP($E3585,$AI$88:$AW$92,COLUMN($AW:$AW)-COLUMN($AH:$AH),FALSE),IF($X3585="Unknown",VLOOKUP($E3585,$AI$95:$AW$99,COLUMN($AW:$AW)-COLUMN($AH:$AH),FALSE),0))</f>
        <v>0.12047560494171299</v>
      </c>
      <c r="S3585" s="87" cm="1">
        <f t="array" ref="S3585">VLOOKUP($E3585,$AI$111:$AW$115,COLUMN($AW:$AW)-COLUMN($AH:$AH),FALSE)</f>
        <v>431.69321999999994</v>
      </c>
      <c r="T3585" s="104">
        <f t="shared" si="687"/>
        <v>0.43607572210191797</v>
      </c>
      <c r="U3585" s="104">
        <f t="shared" si="688"/>
        <v>1541.5755388031728</v>
      </c>
      <c r="V3585" s="87" cm="1">
        <f t="array" ref="V3585">VLOOKUP($E3585,$AI$118:$AW$122,COLUMN($AW:$AW)-COLUMN($AH:$AH),FALSE)</f>
        <v>0</v>
      </c>
      <c r="W3585" s="87" t="str">
        <f t="shared" si="692"/>
        <v>Domestic</v>
      </c>
      <c r="X3585" s="87" t="str">
        <f t="shared" si="693"/>
        <v>Non-local</v>
      </c>
      <c r="Y3585" s="104"/>
      <c r="Z3585" s="87" t="str">
        <f t="shared" si="689"/>
        <v>USA</v>
      </c>
      <c r="AA3585" s="87" t="str">
        <f t="shared" si="690"/>
        <v>USA</v>
      </c>
      <c r="AB3585" s="82" cm="1">
        <f t="array" ref="AB3585">VLOOKUP(B3585,'GDP per Capita'!$T$2:$V$4235,COLUMN('GDP per Capita'!$V:$V)-COLUMN('GDP per Capita'!$S:$S),FALSE)</f>
        <v>63809.64</v>
      </c>
      <c r="AC3585" s="82">
        <f t="shared" si="694"/>
        <v>63809.64</v>
      </c>
      <c r="AD3585" s="82">
        <f t="shared" si="695"/>
        <v>63809.64</v>
      </c>
      <c r="AE3585" s="88">
        <f t="shared" si="691"/>
        <v>2.415897564698959E-2</v>
      </c>
    </row>
    <row r="3586" spans="1:31">
      <c r="A3586" s="77" t="s">
        <v>34</v>
      </c>
      <c r="B3586" s="77">
        <v>3585</v>
      </c>
      <c r="C3586" s="77" t="s">
        <v>34</v>
      </c>
      <c r="D3586" s="77" t="s">
        <v>34</v>
      </c>
      <c r="E3586" s="77">
        <v>2016</v>
      </c>
      <c r="F3586" s="77">
        <v>0</v>
      </c>
      <c r="G3586" s="77">
        <v>0</v>
      </c>
      <c r="H3586" s="77">
        <v>0</v>
      </c>
      <c r="I3586" s="77" t="s">
        <v>1790</v>
      </c>
      <c r="J3586" s="77">
        <v>32.7174209</v>
      </c>
      <c r="K3586" s="77">
        <v>-117.1627714</v>
      </c>
      <c r="L3586" s="77">
        <v>4530.2325601502498</v>
      </c>
      <c r="M3586" s="77">
        <v>0.78821066689183295</v>
      </c>
      <c r="N3586" s="77">
        <v>1</v>
      </c>
      <c r="O3586" s="77">
        <v>543.62790721803003</v>
      </c>
      <c r="P3586" s="87" cm="1">
        <f t="array" ref="P3586">IF($X3586="Non-local",VLOOKUP($E3586,$AI$64:$AW$68,COLUMN($AW:$AW)-COLUMN($AH:$AH),FALSE),IF($X3586="Unknown",VLOOKUP($E3586,$AI$71:$AW$75,COLUMN($AW:$AW)-COLUMN($AH:$AH),FALSE),0))</f>
        <v>240.54216867469879</v>
      </c>
      <c r="Q3586" s="87" cm="1">
        <f t="array" ref="Q3586">IF($X3586="Non-local",VLOOKUP($E3586,$AI$40:$AW$44,COLUMN($AW:$AW)-COLUMN($AH:$AH),FALSE),IF($X3586="Unknown",VLOOKUP($E3586,$AI$47:$AW$51,COLUMN($AW:$AW)-COLUMN($AH:$AH),FALSE),0))</f>
        <v>566.73575451807233</v>
      </c>
      <c r="R3586" s="87" cm="1">
        <f t="array" ref="R3586">IF($X3586="Non-local",VLOOKUP($E3586,$AI$88:$AW$92,COLUMN($AW:$AW)-COLUMN($AH:$AH),FALSE),IF($X3586="Unknown",VLOOKUP($E3586,$AI$95:$AW$99,COLUMN($AW:$AW)-COLUMN($AH:$AH),FALSE),0))</f>
        <v>0.10977069426165115</v>
      </c>
      <c r="S3586" s="87" cm="1">
        <f t="array" ref="S3586">VLOOKUP($E3586,$AI$111:$AW$115,COLUMN($AW:$AW)-COLUMN($AH:$AH),FALSE)</f>
        <v>431.69321999999994</v>
      </c>
      <c r="T3586" s="104">
        <f t="shared" ref="T3586:T3649" si="696">SUM(M3586,R3586)</f>
        <v>0.89798136115348415</v>
      </c>
      <c r="U3586" s="104">
        <f t="shared" ref="U3586:U3649" si="697">SUM(O3586,P3586,Q3586,S3586)</f>
        <v>1782.5990504108011</v>
      </c>
      <c r="V3586" s="87" cm="1">
        <f t="array" ref="V3586">VLOOKUP($E3586,$AI$118:$AW$122,COLUMN($AW:$AW)-COLUMN($AH:$AH),FALSE)</f>
        <v>0</v>
      </c>
      <c r="W3586" s="87" t="str">
        <f t="shared" si="692"/>
        <v>Unknown</v>
      </c>
      <c r="X3586" s="87" t="str">
        <f t="shared" si="693"/>
        <v>Unknown</v>
      </c>
      <c r="Y3586" s="104"/>
      <c r="Z3586" s="87" t="str">
        <f t="shared" ref="Z3586:Z3649" si="698">C3586</f>
        <v>Unknown</v>
      </c>
      <c r="AA3586" s="87" t="str">
        <f t="shared" ref="AA3586:AA3649" si="699">D3586</f>
        <v>Unknown</v>
      </c>
      <c r="AB3586" s="82" t="e" cm="1">
        <f t="array" ref="AB3586">VLOOKUP(B3586,'GDP per Capita'!$T$2:$V$4235,COLUMN('GDP per Capita'!$V:$V)-COLUMN('GDP per Capita'!$S:$S),FALSE)</f>
        <v>#N/A</v>
      </c>
      <c r="AC3586" s="82" t="str">
        <f t="shared" si="694"/>
        <v/>
      </c>
      <c r="AD3586" s="82">
        <f t="shared" si="695"/>
        <v>61228.93767638311</v>
      </c>
      <c r="AE3586" s="88">
        <f t="shared" ref="AE3586:AE3649" si="700">U3586/AD3586</f>
        <v>2.911366941939245E-2</v>
      </c>
    </row>
    <row r="3587" spans="1:31">
      <c r="A3587" s="77" t="s">
        <v>920</v>
      </c>
      <c r="B3587" s="77">
        <v>3586</v>
      </c>
      <c r="C3587" s="77" t="s">
        <v>29</v>
      </c>
      <c r="D3587" s="77" t="s">
        <v>29</v>
      </c>
      <c r="E3587" s="77">
        <v>2016</v>
      </c>
      <c r="F3587" s="77">
        <v>32.222876499999998</v>
      </c>
      <c r="G3587" s="77">
        <v>-110.9748477</v>
      </c>
      <c r="H3587" s="77">
        <v>0</v>
      </c>
      <c r="I3587" s="77" t="s">
        <v>1790</v>
      </c>
      <c r="J3587" s="77">
        <v>32.7174209</v>
      </c>
      <c r="K3587" s="77">
        <v>-117.1627714</v>
      </c>
      <c r="L3587" s="77">
        <v>1166.0318687665199</v>
      </c>
      <c r="M3587" s="77">
        <v>0.31560011716020497</v>
      </c>
      <c r="N3587" s="77">
        <v>0</v>
      </c>
      <c r="O3587" s="77">
        <v>223.87811880317301</v>
      </c>
      <c r="P3587" s="87" cm="1">
        <f t="array" ref="P3587">IF($X3587="Non-local",VLOOKUP($E3587,$AI$64:$AW$68,COLUMN($AW:$AW)-COLUMN($AH:$AH),FALSE),IF($X3587="Unknown",VLOOKUP($E3587,$AI$71:$AW$75,COLUMN($AW:$AW)-COLUMN($AH:$AH),FALSE),0))</f>
        <v>264</v>
      </c>
      <c r="Q3587" s="87" cm="1">
        <f t="array" ref="Q3587">IF($X3587="Non-local",VLOOKUP($E3587,$AI$40:$AW$44,COLUMN($AW:$AW)-COLUMN($AH:$AH),FALSE),IF($X3587="Unknown",VLOOKUP($E3587,$AI$47:$AW$51,COLUMN($AW:$AW)-COLUMN($AH:$AH),FALSE),0))</f>
        <v>622.00419999999997</v>
      </c>
      <c r="R3587" s="87" cm="1">
        <f t="array" ref="R3587">IF($X3587="Non-local",VLOOKUP($E3587,$AI$88:$AW$92,COLUMN($AW:$AW)-COLUMN($AH:$AH),FALSE),IF($X3587="Unknown",VLOOKUP($E3587,$AI$95:$AW$99,COLUMN($AW:$AW)-COLUMN($AH:$AH),FALSE),0))</f>
        <v>0.12047560494171299</v>
      </c>
      <c r="S3587" s="87" cm="1">
        <f t="array" ref="S3587">VLOOKUP($E3587,$AI$111:$AW$115,COLUMN($AW:$AW)-COLUMN($AH:$AH),FALSE)</f>
        <v>431.69321999999994</v>
      </c>
      <c r="T3587" s="104">
        <f t="shared" si="696"/>
        <v>0.43607572210191797</v>
      </c>
      <c r="U3587" s="104">
        <f t="shared" si="697"/>
        <v>1541.5755388031728</v>
      </c>
      <c r="V3587" s="87" cm="1">
        <f t="array" ref="V3587">VLOOKUP($E3587,$AI$118:$AW$122,COLUMN($AW:$AW)-COLUMN($AH:$AH),FALSE)</f>
        <v>0</v>
      </c>
      <c r="W3587" s="87" t="str">
        <f t="shared" ref="W3587:W3650" si="701">IF(Z3587&lt;&gt;"USA",IF(Z3587&lt;&gt;"Unknown","International","Unknown"),"Domestic")</f>
        <v>Domestic</v>
      </c>
      <c r="X3587" s="87" t="str">
        <f t="shared" ref="X3587:X3650" si="702">IF(A3587="Unknown","Unknown",IF(H3587=1,"Local","Non-local"))</f>
        <v>Non-local</v>
      </c>
      <c r="Y3587" s="104"/>
      <c r="Z3587" s="87" t="str">
        <f t="shared" si="698"/>
        <v>USA</v>
      </c>
      <c r="AA3587" s="87" t="str">
        <f t="shared" si="699"/>
        <v>USA</v>
      </c>
      <c r="AB3587" s="82" cm="1">
        <f t="array" ref="AB3587">VLOOKUP(B3587,'GDP per Capita'!$T$2:$V$4235,COLUMN('GDP per Capita'!$V:$V)-COLUMN('GDP per Capita'!$S:$S),FALSE)</f>
        <v>63809.64</v>
      </c>
      <c r="AC3587" s="82">
        <f t="shared" si="694"/>
        <v>63809.64</v>
      </c>
      <c r="AD3587" s="82">
        <f t="shared" si="695"/>
        <v>63809.64</v>
      </c>
      <c r="AE3587" s="88">
        <f t="shared" si="700"/>
        <v>2.415897564698959E-2</v>
      </c>
    </row>
    <row r="3588" spans="1:31">
      <c r="A3588" s="77" t="s">
        <v>1241</v>
      </c>
      <c r="B3588" s="77">
        <v>3587</v>
      </c>
      <c r="C3588" s="77" t="s">
        <v>29</v>
      </c>
      <c r="D3588" s="77" t="s">
        <v>29</v>
      </c>
      <c r="E3588" s="77">
        <v>2016</v>
      </c>
      <c r="F3588" s="77">
        <v>33.870821499999998</v>
      </c>
      <c r="G3588" s="77">
        <v>-117.9294165</v>
      </c>
      <c r="H3588" s="77">
        <v>0</v>
      </c>
      <c r="I3588" s="77" t="s">
        <v>1790</v>
      </c>
      <c r="J3588" s="77">
        <v>32.7174209</v>
      </c>
      <c r="K3588" s="77">
        <v>-117.1627714</v>
      </c>
      <c r="L3588" s="77">
        <v>293.431818859489</v>
      </c>
      <c r="M3588" s="77">
        <v>0.200377839575308</v>
      </c>
      <c r="N3588" s="77">
        <v>0</v>
      </c>
      <c r="O3588" s="77">
        <v>56.3389092210219</v>
      </c>
      <c r="P3588" s="87" cm="1">
        <f t="array" ref="P3588">IF($X3588="Non-local",VLOOKUP($E3588,$AI$64:$AW$68,COLUMN($AW:$AW)-COLUMN($AH:$AH),FALSE),IF($X3588="Unknown",VLOOKUP($E3588,$AI$71:$AW$75,COLUMN($AW:$AW)-COLUMN($AH:$AH),FALSE),0))</f>
        <v>264</v>
      </c>
      <c r="Q3588" s="87" cm="1">
        <f t="array" ref="Q3588">IF($X3588="Non-local",VLOOKUP($E3588,$AI$40:$AW$44,COLUMN($AW:$AW)-COLUMN($AH:$AH),FALSE),IF($X3588="Unknown",VLOOKUP($E3588,$AI$47:$AW$51,COLUMN($AW:$AW)-COLUMN($AH:$AH),FALSE),0))</f>
        <v>622.00419999999997</v>
      </c>
      <c r="R3588" s="87" cm="1">
        <f t="array" ref="R3588">IF($X3588="Non-local",VLOOKUP($E3588,$AI$88:$AW$92,COLUMN($AW:$AW)-COLUMN($AH:$AH),FALSE),IF($X3588="Unknown",VLOOKUP($E3588,$AI$95:$AW$99,COLUMN($AW:$AW)-COLUMN($AH:$AH),FALSE),0))</f>
        <v>0.12047560494171299</v>
      </c>
      <c r="S3588" s="87" cm="1">
        <f t="array" ref="S3588">VLOOKUP($E3588,$AI$111:$AW$115,COLUMN($AW:$AW)-COLUMN($AH:$AH),FALSE)</f>
        <v>431.69321999999994</v>
      </c>
      <c r="T3588" s="104">
        <f t="shared" si="696"/>
        <v>0.32085344451702097</v>
      </c>
      <c r="U3588" s="104">
        <f t="shared" si="697"/>
        <v>1374.0363292210218</v>
      </c>
      <c r="V3588" s="87" cm="1">
        <f t="array" ref="V3588">VLOOKUP($E3588,$AI$118:$AW$122,COLUMN($AW:$AW)-COLUMN($AH:$AH),FALSE)</f>
        <v>0</v>
      </c>
      <c r="W3588" s="87" t="str">
        <f t="shared" si="701"/>
        <v>Domestic</v>
      </c>
      <c r="X3588" s="87" t="str">
        <f t="shared" si="702"/>
        <v>Non-local</v>
      </c>
      <c r="Y3588" s="104"/>
      <c r="Z3588" s="87" t="str">
        <f t="shared" si="698"/>
        <v>USA</v>
      </c>
      <c r="AA3588" s="87" t="str">
        <f t="shared" si="699"/>
        <v>USA</v>
      </c>
      <c r="AB3588" s="82" cm="1">
        <f t="array" ref="AB3588">VLOOKUP(B3588,'GDP per Capita'!$T$2:$V$4235,COLUMN('GDP per Capita'!$V:$V)-COLUMN('GDP per Capita'!$S:$S),FALSE)</f>
        <v>63809.64</v>
      </c>
      <c r="AC3588" s="82">
        <f t="shared" si="694"/>
        <v>63809.64</v>
      </c>
      <c r="AD3588" s="82">
        <f t="shared" si="695"/>
        <v>63809.64</v>
      </c>
      <c r="AE3588" s="88">
        <f t="shared" si="700"/>
        <v>2.1533365949424284E-2</v>
      </c>
    </row>
    <row r="3589" spans="1:31">
      <c r="A3589" s="77" t="s">
        <v>920</v>
      </c>
      <c r="B3589" s="77">
        <v>3588</v>
      </c>
      <c r="C3589" s="77" t="s">
        <v>29</v>
      </c>
      <c r="D3589" s="77" t="s">
        <v>29</v>
      </c>
      <c r="E3589" s="77">
        <v>2016</v>
      </c>
      <c r="F3589" s="77">
        <v>32.222876499999998</v>
      </c>
      <c r="G3589" s="77">
        <v>-110.9748477</v>
      </c>
      <c r="H3589" s="77">
        <v>0</v>
      </c>
      <c r="I3589" s="77" t="s">
        <v>1790</v>
      </c>
      <c r="J3589" s="77">
        <v>32.7174209</v>
      </c>
      <c r="K3589" s="77">
        <v>-117.1627714</v>
      </c>
      <c r="L3589" s="77">
        <v>1166.0318687665199</v>
      </c>
      <c r="M3589" s="77">
        <v>0.31560011716020497</v>
      </c>
      <c r="N3589" s="77">
        <v>0</v>
      </c>
      <c r="O3589" s="77">
        <v>223.87811880317301</v>
      </c>
      <c r="P3589" s="87" cm="1">
        <f t="array" ref="P3589">IF($X3589="Non-local",VLOOKUP($E3589,$AI$64:$AW$68,COLUMN($AW:$AW)-COLUMN($AH:$AH),FALSE),IF($X3589="Unknown",VLOOKUP($E3589,$AI$71:$AW$75,COLUMN($AW:$AW)-COLUMN($AH:$AH),FALSE),0))</f>
        <v>264</v>
      </c>
      <c r="Q3589" s="87" cm="1">
        <f t="array" ref="Q3589">IF($X3589="Non-local",VLOOKUP($E3589,$AI$40:$AW$44,COLUMN($AW:$AW)-COLUMN($AH:$AH),FALSE),IF($X3589="Unknown",VLOOKUP($E3589,$AI$47:$AW$51,COLUMN($AW:$AW)-COLUMN($AH:$AH),FALSE),0))</f>
        <v>622.00419999999997</v>
      </c>
      <c r="R3589" s="87" cm="1">
        <f t="array" ref="R3589">IF($X3589="Non-local",VLOOKUP($E3589,$AI$88:$AW$92,COLUMN($AW:$AW)-COLUMN($AH:$AH),FALSE),IF($X3589="Unknown",VLOOKUP($E3589,$AI$95:$AW$99,COLUMN($AW:$AW)-COLUMN($AH:$AH),FALSE),0))</f>
        <v>0.12047560494171299</v>
      </c>
      <c r="S3589" s="87" cm="1">
        <f t="array" ref="S3589">VLOOKUP($E3589,$AI$111:$AW$115,COLUMN($AW:$AW)-COLUMN($AH:$AH),FALSE)</f>
        <v>431.69321999999994</v>
      </c>
      <c r="T3589" s="104">
        <f t="shared" si="696"/>
        <v>0.43607572210191797</v>
      </c>
      <c r="U3589" s="104">
        <f t="shared" si="697"/>
        <v>1541.5755388031728</v>
      </c>
      <c r="V3589" s="87" cm="1">
        <f t="array" ref="V3589">VLOOKUP($E3589,$AI$118:$AW$122,COLUMN($AW:$AW)-COLUMN($AH:$AH),FALSE)</f>
        <v>0</v>
      </c>
      <c r="W3589" s="87" t="str">
        <f t="shared" si="701"/>
        <v>Domestic</v>
      </c>
      <c r="X3589" s="87" t="str">
        <f t="shared" si="702"/>
        <v>Non-local</v>
      </c>
      <c r="Y3589" s="104"/>
      <c r="Z3589" s="87" t="str">
        <f t="shared" si="698"/>
        <v>USA</v>
      </c>
      <c r="AA3589" s="87" t="str">
        <f t="shared" si="699"/>
        <v>USA</v>
      </c>
      <c r="AB3589" s="82" cm="1">
        <f t="array" ref="AB3589">VLOOKUP(B3589,'GDP per Capita'!$T$2:$V$4235,COLUMN('GDP per Capita'!$V:$V)-COLUMN('GDP per Capita'!$S:$S),FALSE)</f>
        <v>63809.64</v>
      </c>
      <c r="AC3589" s="82">
        <f t="shared" si="694"/>
        <v>63809.64</v>
      </c>
      <c r="AD3589" s="82">
        <f t="shared" si="695"/>
        <v>63809.64</v>
      </c>
      <c r="AE3589" s="88">
        <f t="shared" si="700"/>
        <v>2.415897564698959E-2</v>
      </c>
    </row>
    <row r="3590" spans="1:31">
      <c r="A3590" s="77" t="s">
        <v>920</v>
      </c>
      <c r="B3590" s="77">
        <v>3589</v>
      </c>
      <c r="C3590" s="77" t="s">
        <v>29</v>
      </c>
      <c r="D3590" s="77" t="s">
        <v>29</v>
      </c>
      <c r="E3590" s="77">
        <v>2016</v>
      </c>
      <c r="F3590" s="77">
        <v>32.222876499999998</v>
      </c>
      <c r="G3590" s="77">
        <v>-110.9748477</v>
      </c>
      <c r="H3590" s="77">
        <v>0</v>
      </c>
      <c r="I3590" s="77" t="s">
        <v>1790</v>
      </c>
      <c r="J3590" s="77">
        <v>32.7174209</v>
      </c>
      <c r="K3590" s="77">
        <v>-117.1627714</v>
      </c>
      <c r="L3590" s="77">
        <v>1166.0318687665199</v>
      </c>
      <c r="M3590" s="77">
        <v>0.31560011716020497</v>
      </c>
      <c r="N3590" s="77">
        <v>0</v>
      </c>
      <c r="O3590" s="77">
        <v>223.87811880317301</v>
      </c>
      <c r="P3590" s="87" cm="1">
        <f t="array" ref="P3590">IF($X3590="Non-local",VLOOKUP($E3590,$AI$64:$AW$68,COLUMN($AW:$AW)-COLUMN($AH:$AH),FALSE),IF($X3590="Unknown",VLOOKUP($E3590,$AI$71:$AW$75,COLUMN($AW:$AW)-COLUMN($AH:$AH),FALSE),0))</f>
        <v>264</v>
      </c>
      <c r="Q3590" s="87" cm="1">
        <f t="array" ref="Q3590">IF($X3590="Non-local",VLOOKUP($E3590,$AI$40:$AW$44,COLUMN($AW:$AW)-COLUMN($AH:$AH),FALSE),IF($X3590="Unknown",VLOOKUP($E3590,$AI$47:$AW$51,COLUMN($AW:$AW)-COLUMN($AH:$AH),FALSE),0))</f>
        <v>622.00419999999997</v>
      </c>
      <c r="R3590" s="87" cm="1">
        <f t="array" ref="R3590">IF($X3590="Non-local",VLOOKUP($E3590,$AI$88:$AW$92,COLUMN($AW:$AW)-COLUMN($AH:$AH),FALSE),IF($X3590="Unknown",VLOOKUP($E3590,$AI$95:$AW$99,COLUMN($AW:$AW)-COLUMN($AH:$AH),FALSE),0))</f>
        <v>0.12047560494171299</v>
      </c>
      <c r="S3590" s="87" cm="1">
        <f t="array" ref="S3590">VLOOKUP($E3590,$AI$111:$AW$115,COLUMN($AW:$AW)-COLUMN($AH:$AH),FALSE)</f>
        <v>431.69321999999994</v>
      </c>
      <c r="T3590" s="104">
        <f t="shared" si="696"/>
        <v>0.43607572210191797</v>
      </c>
      <c r="U3590" s="104">
        <f t="shared" si="697"/>
        <v>1541.5755388031728</v>
      </c>
      <c r="V3590" s="87" cm="1">
        <f t="array" ref="V3590">VLOOKUP($E3590,$AI$118:$AW$122,COLUMN($AW:$AW)-COLUMN($AH:$AH),FALSE)</f>
        <v>0</v>
      </c>
      <c r="W3590" s="87" t="str">
        <f t="shared" si="701"/>
        <v>Domestic</v>
      </c>
      <c r="X3590" s="87" t="str">
        <f t="shared" si="702"/>
        <v>Non-local</v>
      </c>
      <c r="Y3590" s="104"/>
      <c r="Z3590" s="87" t="str">
        <f t="shared" si="698"/>
        <v>USA</v>
      </c>
      <c r="AA3590" s="87" t="str">
        <f t="shared" si="699"/>
        <v>USA</v>
      </c>
      <c r="AB3590" s="82" cm="1">
        <f t="array" ref="AB3590">VLOOKUP(B3590,'GDP per Capita'!$T$2:$V$4235,COLUMN('GDP per Capita'!$V:$V)-COLUMN('GDP per Capita'!$S:$S),FALSE)</f>
        <v>63809.64</v>
      </c>
      <c r="AC3590" s="82">
        <f t="shared" si="694"/>
        <v>63809.64</v>
      </c>
      <c r="AD3590" s="82">
        <f t="shared" si="695"/>
        <v>63809.64</v>
      </c>
      <c r="AE3590" s="88">
        <f t="shared" si="700"/>
        <v>2.415897564698959E-2</v>
      </c>
    </row>
    <row r="3591" spans="1:31">
      <c r="A3591" s="77" t="s">
        <v>1499</v>
      </c>
      <c r="B3591" s="77">
        <v>3590</v>
      </c>
      <c r="C3591" s="77" t="s">
        <v>29</v>
      </c>
      <c r="D3591" s="77" t="s">
        <v>29</v>
      </c>
      <c r="E3591" s="77">
        <v>2016</v>
      </c>
      <c r="F3591" s="77">
        <v>33.8455911</v>
      </c>
      <c r="G3591" s="77">
        <v>-118.388676599999</v>
      </c>
      <c r="H3591" s="77">
        <v>0</v>
      </c>
      <c r="I3591" s="77" t="s">
        <v>1790</v>
      </c>
      <c r="J3591" s="77">
        <v>32.7174209</v>
      </c>
      <c r="K3591" s="77">
        <v>-117.1627714</v>
      </c>
      <c r="L3591" s="77">
        <v>338.95140644807401</v>
      </c>
      <c r="M3591" s="77">
        <v>0.20638846329374699</v>
      </c>
      <c r="N3591" s="77">
        <v>0</v>
      </c>
      <c r="O3591" s="77">
        <v>65.078670038030197</v>
      </c>
      <c r="P3591" s="87" cm="1">
        <f t="array" ref="P3591">IF($X3591="Non-local",VLOOKUP($E3591,$AI$64:$AW$68,COLUMN($AW:$AW)-COLUMN($AH:$AH),FALSE),IF($X3591="Unknown",VLOOKUP($E3591,$AI$71:$AW$75,COLUMN($AW:$AW)-COLUMN($AH:$AH),FALSE),0))</f>
        <v>264</v>
      </c>
      <c r="Q3591" s="87" cm="1">
        <f t="array" ref="Q3591">IF($X3591="Non-local",VLOOKUP($E3591,$AI$40:$AW$44,COLUMN($AW:$AW)-COLUMN($AH:$AH),FALSE),IF($X3591="Unknown",VLOOKUP($E3591,$AI$47:$AW$51,COLUMN($AW:$AW)-COLUMN($AH:$AH),FALSE),0))</f>
        <v>622.00419999999997</v>
      </c>
      <c r="R3591" s="87" cm="1">
        <f t="array" ref="R3591">IF($X3591="Non-local",VLOOKUP($E3591,$AI$88:$AW$92,COLUMN($AW:$AW)-COLUMN($AH:$AH),FALSE),IF($X3591="Unknown",VLOOKUP($E3591,$AI$95:$AW$99,COLUMN($AW:$AW)-COLUMN($AH:$AH),FALSE),0))</f>
        <v>0.12047560494171299</v>
      </c>
      <c r="S3591" s="87" cm="1">
        <f t="array" ref="S3591">VLOOKUP($E3591,$AI$111:$AW$115,COLUMN($AW:$AW)-COLUMN($AH:$AH),FALSE)</f>
        <v>431.69321999999994</v>
      </c>
      <c r="T3591" s="104">
        <f t="shared" si="696"/>
        <v>0.32686406823545999</v>
      </c>
      <c r="U3591" s="104">
        <f t="shared" si="697"/>
        <v>1382.7760900380301</v>
      </c>
      <c r="V3591" s="87" cm="1">
        <f t="array" ref="V3591">VLOOKUP($E3591,$AI$118:$AW$122,COLUMN($AW:$AW)-COLUMN($AH:$AH),FALSE)</f>
        <v>0</v>
      </c>
      <c r="W3591" s="87" t="str">
        <f t="shared" si="701"/>
        <v>Domestic</v>
      </c>
      <c r="X3591" s="87" t="str">
        <f t="shared" si="702"/>
        <v>Non-local</v>
      </c>
      <c r="Y3591" s="104"/>
      <c r="Z3591" s="87" t="str">
        <f t="shared" si="698"/>
        <v>USA</v>
      </c>
      <c r="AA3591" s="87" t="str">
        <f t="shared" si="699"/>
        <v>USA</v>
      </c>
      <c r="AB3591" s="82" cm="1">
        <f t="array" ref="AB3591">VLOOKUP(B3591,'GDP per Capita'!$T$2:$V$4235,COLUMN('GDP per Capita'!$V:$V)-COLUMN('GDP per Capita'!$S:$S),FALSE)</f>
        <v>63809.64</v>
      </c>
      <c r="AC3591" s="82">
        <f t="shared" si="694"/>
        <v>63809.64</v>
      </c>
      <c r="AD3591" s="82">
        <f t="shared" si="695"/>
        <v>63809.64</v>
      </c>
      <c r="AE3591" s="88">
        <f t="shared" si="700"/>
        <v>2.1670332100886796E-2</v>
      </c>
    </row>
    <row r="3592" spans="1:31">
      <c r="A3592" s="77" t="s">
        <v>1802</v>
      </c>
      <c r="B3592" s="77">
        <v>3591</v>
      </c>
      <c r="C3592" s="77" t="s">
        <v>29</v>
      </c>
      <c r="D3592" s="77" t="s">
        <v>29</v>
      </c>
      <c r="E3592" s="77">
        <v>2016</v>
      </c>
      <c r="F3592" s="77">
        <v>41.662263500000002</v>
      </c>
      <c r="G3592" s="77">
        <v>-81.444950699999893</v>
      </c>
      <c r="H3592" s="77">
        <v>0</v>
      </c>
      <c r="I3592" s="77" t="s">
        <v>1790</v>
      </c>
      <c r="J3592" s="77">
        <v>32.7174209</v>
      </c>
      <c r="K3592" s="77">
        <v>-117.1627714</v>
      </c>
      <c r="L3592" s="77">
        <v>6579.79299671423</v>
      </c>
      <c r="M3592" s="77">
        <v>1.0916665600617901</v>
      </c>
      <c r="N3592" s="77">
        <v>0</v>
      </c>
      <c r="O3592" s="77">
        <v>789.575159605708</v>
      </c>
      <c r="P3592" s="87" cm="1">
        <f t="array" ref="P3592">IF($X3592="Non-local",VLOOKUP($E3592,$AI$64:$AW$68,COLUMN($AW:$AW)-COLUMN($AH:$AH),FALSE),IF($X3592="Unknown",VLOOKUP($E3592,$AI$71:$AW$75,COLUMN($AW:$AW)-COLUMN($AH:$AH),FALSE),0))</f>
        <v>264</v>
      </c>
      <c r="Q3592" s="87" cm="1">
        <f t="array" ref="Q3592">IF($X3592="Non-local",VLOOKUP($E3592,$AI$40:$AW$44,COLUMN($AW:$AW)-COLUMN($AH:$AH),FALSE),IF($X3592="Unknown",VLOOKUP($E3592,$AI$47:$AW$51,COLUMN($AW:$AW)-COLUMN($AH:$AH),FALSE),0))</f>
        <v>622.00419999999997</v>
      </c>
      <c r="R3592" s="87" cm="1">
        <f t="array" ref="R3592">IF($X3592="Non-local",VLOOKUP($E3592,$AI$88:$AW$92,COLUMN($AW:$AW)-COLUMN($AH:$AH),FALSE),IF($X3592="Unknown",VLOOKUP($E3592,$AI$95:$AW$99,COLUMN($AW:$AW)-COLUMN($AH:$AH),FALSE),0))</f>
        <v>0.12047560494171299</v>
      </c>
      <c r="S3592" s="87" cm="1">
        <f t="array" ref="S3592">VLOOKUP($E3592,$AI$111:$AW$115,COLUMN($AW:$AW)-COLUMN($AH:$AH),FALSE)</f>
        <v>431.69321999999994</v>
      </c>
      <c r="T3592" s="104">
        <f t="shared" si="696"/>
        <v>1.2121421650035031</v>
      </c>
      <c r="U3592" s="104">
        <f t="shared" si="697"/>
        <v>2107.272579605708</v>
      </c>
      <c r="V3592" s="87" cm="1">
        <f t="array" ref="V3592">VLOOKUP($E3592,$AI$118:$AW$122,COLUMN($AW:$AW)-COLUMN($AH:$AH),FALSE)</f>
        <v>0</v>
      </c>
      <c r="W3592" s="87" t="str">
        <f t="shared" si="701"/>
        <v>Domestic</v>
      </c>
      <c r="X3592" s="87" t="str">
        <f t="shared" si="702"/>
        <v>Non-local</v>
      </c>
      <c r="Y3592" s="104"/>
      <c r="Z3592" s="87" t="str">
        <f t="shared" si="698"/>
        <v>USA</v>
      </c>
      <c r="AA3592" s="87" t="str">
        <f t="shared" si="699"/>
        <v>USA</v>
      </c>
      <c r="AB3592" s="82" cm="1">
        <f t="array" ref="AB3592">VLOOKUP(B3592,'GDP per Capita'!$T$2:$V$4235,COLUMN('GDP per Capita'!$V:$V)-COLUMN('GDP per Capita'!$S:$S),FALSE)</f>
        <v>63809.64</v>
      </c>
      <c r="AC3592" s="82">
        <f t="shared" si="694"/>
        <v>63809.64</v>
      </c>
      <c r="AD3592" s="82">
        <f t="shared" si="695"/>
        <v>63809.64</v>
      </c>
      <c r="AE3592" s="88">
        <f t="shared" si="700"/>
        <v>3.3024360889760671E-2</v>
      </c>
    </row>
    <row r="3593" spans="1:31">
      <c r="A3593" s="77" t="s">
        <v>34</v>
      </c>
      <c r="B3593" s="77">
        <v>3592</v>
      </c>
      <c r="C3593" s="77" t="s">
        <v>34</v>
      </c>
      <c r="D3593" s="77" t="s">
        <v>34</v>
      </c>
      <c r="E3593" s="77">
        <v>2016</v>
      </c>
      <c r="F3593" s="77">
        <v>0</v>
      </c>
      <c r="G3593" s="77">
        <v>0</v>
      </c>
      <c r="H3593" s="77">
        <v>0</v>
      </c>
      <c r="I3593" s="77" t="s">
        <v>1790</v>
      </c>
      <c r="J3593" s="77">
        <v>32.7174209</v>
      </c>
      <c r="K3593" s="77">
        <v>-117.1627714</v>
      </c>
      <c r="L3593" s="77">
        <v>4530.2325601502498</v>
      </c>
      <c r="M3593" s="77">
        <v>0.78821066689183295</v>
      </c>
      <c r="N3593" s="77">
        <v>1</v>
      </c>
      <c r="O3593" s="77">
        <v>543.62790721803003</v>
      </c>
      <c r="P3593" s="87" cm="1">
        <f t="array" ref="P3593">IF($X3593="Non-local",VLOOKUP($E3593,$AI$64:$AW$68,COLUMN($AW:$AW)-COLUMN($AH:$AH),FALSE),IF($X3593="Unknown",VLOOKUP($E3593,$AI$71:$AW$75,COLUMN($AW:$AW)-COLUMN($AH:$AH),FALSE),0))</f>
        <v>240.54216867469879</v>
      </c>
      <c r="Q3593" s="87" cm="1">
        <f t="array" ref="Q3593">IF($X3593="Non-local",VLOOKUP($E3593,$AI$40:$AW$44,COLUMN($AW:$AW)-COLUMN($AH:$AH),FALSE),IF($X3593="Unknown",VLOOKUP($E3593,$AI$47:$AW$51,COLUMN($AW:$AW)-COLUMN($AH:$AH),FALSE),0))</f>
        <v>566.73575451807233</v>
      </c>
      <c r="R3593" s="87" cm="1">
        <f t="array" ref="R3593">IF($X3593="Non-local",VLOOKUP($E3593,$AI$88:$AW$92,COLUMN($AW:$AW)-COLUMN($AH:$AH),FALSE),IF($X3593="Unknown",VLOOKUP($E3593,$AI$95:$AW$99,COLUMN($AW:$AW)-COLUMN($AH:$AH),FALSE),0))</f>
        <v>0.10977069426165115</v>
      </c>
      <c r="S3593" s="87" cm="1">
        <f t="array" ref="S3593">VLOOKUP($E3593,$AI$111:$AW$115,COLUMN($AW:$AW)-COLUMN($AH:$AH),FALSE)</f>
        <v>431.69321999999994</v>
      </c>
      <c r="T3593" s="104">
        <f t="shared" si="696"/>
        <v>0.89798136115348415</v>
      </c>
      <c r="U3593" s="104">
        <f t="shared" si="697"/>
        <v>1782.5990504108011</v>
      </c>
      <c r="V3593" s="87" cm="1">
        <f t="array" ref="V3593">VLOOKUP($E3593,$AI$118:$AW$122,COLUMN($AW:$AW)-COLUMN($AH:$AH),FALSE)</f>
        <v>0</v>
      </c>
      <c r="W3593" s="87" t="str">
        <f t="shared" si="701"/>
        <v>Unknown</v>
      </c>
      <c r="X3593" s="87" t="str">
        <f t="shared" si="702"/>
        <v>Unknown</v>
      </c>
      <c r="Y3593" s="104"/>
      <c r="Z3593" s="87" t="str">
        <f t="shared" si="698"/>
        <v>Unknown</v>
      </c>
      <c r="AA3593" s="87" t="str">
        <f t="shared" si="699"/>
        <v>Unknown</v>
      </c>
      <c r="AB3593" s="82" t="e" cm="1">
        <f t="array" ref="AB3593">VLOOKUP(B3593,'GDP per Capita'!$T$2:$V$4235,COLUMN('GDP per Capita'!$V:$V)-COLUMN('GDP per Capita'!$S:$S),FALSE)</f>
        <v>#N/A</v>
      </c>
      <c r="AC3593" s="82" t="str">
        <f t="shared" si="694"/>
        <v/>
      </c>
      <c r="AD3593" s="82">
        <f t="shared" si="695"/>
        <v>61228.93767638311</v>
      </c>
      <c r="AE3593" s="88">
        <f t="shared" si="700"/>
        <v>2.911366941939245E-2</v>
      </c>
    </row>
    <row r="3594" spans="1:31">
      <c r="A3594" s="77" t="s">
        <v>34</v>
      </c>
      <c r="B3594" s="77">
        <v>3593</v>
      </c>
      <c r="C3594" s="77" t="s">
        <v>34</v>
      </c>
      <c r="D3594" s="77" t="s">
        <v>34</v>
      </c>
      <c r="E3594" s="77">
        <v>2016</v>
      </c>
      <c r="F3594" s="77">
        <v>0</v>
      </c>
      <c r="G3594" s="77">
        <v>0</v>
      </c>
      <c r="H3594" s="77">
        <v>0</v>
      </c>
      <c r="I3594" s="77" t="s">
        <v>1790</v>
      </c>
      <c r="J3594" s="77">
        <v>32.7174209</v>
      </c>
      <c r="K3594" s="77">
        <v>-117.1627714</v>
      </c>
      <c r="L3594" s="77">
        <v>4530.2325601502498</v>
      </c>
      <c r="M3594" s="77">
        <v>0.78821066689183295</v>
      </c>
      <c r="N3594" s="77">
        <v>1</v>
      </c>
      <c r="O3594" s="77">
        <v>543.62790721803003</v>
      </c>
      <c r="P3594" s="87" cm="1">
        <f t="array" ref="P3594">IF($X3594="Non-local",VLOOKUP($E3594,$AI$64:$AW$68,COLUMN($AW:$AW)-COLUMN($AH:$AH),FALSE),IF($X3594="Unknown",VLOOKUP($E3594,$AI$71:$AW$75,COLUMN($AW:$AW)-COLUMN($AH:$AH),FALSE),0))</f>
        <v>240.54216867469879</v>
      </c>
      <c r="Q3594" s="87" cm="1">
        <f t="array" ref="Q3594">IF($X3594="Non-local",VLOOKUP($E3594,$AI$40:$AW$44,COLUMN($AW:$AW)-COLUMN($AH:$AH),FALSE),IF($X3594="Unknown",VLOOKUP($E3594,$AI$47:$AW$51,COLUMN($AW:$AW)-COLUMN($AH:$AH),FALSE),0))</f>
        <v>566.73575451807233</v>
      </c>
      <c r="R3594" s="87" cm="1">
        <f t="array" ref="R3594">IF($X3594="Non-local",VLOOKUP($E3594,$AI$88:$AW$92,COLUMN($AW:$AW)-COLUMN($AH:$AH),FALSE),IF($X3594="Unknown",VLOOKUP($E3594,$AI$95:$AW$99,COLUMN($AW:$AW)-COLUMN($AH:$AH),FALSE),0))</f>
        <v>0.10977069426165115</v>
      </c>
      <c r="S3594" s="87" cm="1">
        <f t="array" ref="S3594">VLOOKUP($E3594,$AI$111:$AW$115,COLUMN($AW:$AW)-COLUMN($AH:$AH),FALSE)</f>
        <v>431.69321999999994</v>
      </c>
      <c r="T3594" s="104">
        <f t="shared" si="696"/>
        <v>0.89798136115348415</v>
      </c>
      <c r="U3594" s="104">
        <f t="shared" si="697"/>
        <v>1782.5990504108011</v>
      </c>
      <c r="V3594" s="87" cm="1">
        <f t="array" ref="V3594">VLOOKUP($E3594,$AI$118:$AW$122,COLUMN($AW:$AW)-COLUMN($AH:$AH),FALSE)</f>
        <v>0</v>
      </c>
      <c r="W3594" s="87" t="str">
        <f t="shared" si="701"/>
        <v>Unknown</v>
      </c>
      <c r="X3594" s="87" t="str">
        <f t="shared" si="702"/>
        <v>Unknown</v>
      </c>
      <c r="Y3594" s="104"/>
      <c r="Z3594" s="87" t="str">
        <f t="shared" si="698"/>
        <v>Unknown</v>
      </c>
      <c r="AA3594" s="87" t="str">
        <f t="shared" si="699"/>
        <v>Unknown</v>
      </c>
      <c r="AB3594" s="82" t="e" cm="1">
        <f t="array" ref="AB3594">VLOOKUP(B3594,'GDP per Capita'!$T$2:$V$4235,COLUMN('GDP per Capita'!$V:$V)-COLUMN('GDP per Capita'!$S:$S),FALSE)</f>
        <v>#N/A</v>
      </c>
      <c r="AC3594" s="82" t="str">
        <f t="shared" si="694"/>
        <v/>
      </c>
      <c r="AD3594" s="82">
        <f t="shared" si="695"/>
        <v>61228.93767638311</v>
      </c>
      <c r="AE3594" s="88">
        <f t="shared" si="700"/>
        <v>2.911366941939245E-2</v>
      </c>
    </row>
    <row r="3595" spans="1:31">
      <c r="A3595" s="77" t="s">
        <v>34</v>
      </c>
      <c r="B3595" s="77">
        <v>3594</v>
      </c>
      <c r="C3595" s="77" t="s">
        <v>34</v>
      </c>
      <c r="D3595" s="77" t="s">
        <v>34</v>
      </c>
      <c r="E3595" s="77">
        <v>2016</v>
      </c>
      <c r="F3595" s="77">
        <v>0</v>
      </c>
      <c r="G3595" s="77">
        <v>0</v>
      </c>
      <c r="H3595" s="77">
        <v>0</v>
      </c>
      <c r="I3595" s="77" t="s">
        <v>1790</v>
      </c>
      <c r="J3595" s="77">
        <v>32.7174209</v>
      </c>
      <c r="K3595" s="77">
        <v>-117.1627714</v>
      </c>
      <c r="L3595" s="77">
        <v>4530.2325601502498</v>
      </c>
      <c r="M3595" s="77">
        <v>0.78821066689183295</v>
      </c>
      <c r="N3595" s="77">
        <v>1</v>
      </c>
      <c r="O3595" s="77">
        <v>543.62790721803003</v>
      </c>
      <c r="P3595" s="87" cm="1">
        <f t="array" ref="P3595">IF($X3595="Non-local",VLOOKUP($E3595,$AI$64:$AW$68,COLUMN($AW:$AW)-COLUMN($AH:$AH),FALSE),IF($X3595="Unknown",VLOOKUP($E3595,$AI$71:$AW$75,COLUMN($AW:$AW)-COLUMN($AH:$AH),FALSE),0))</f>
        <v>240.54216867469879</v>
      </c>
      <c r="Q3595" s="87" cm="1">
        <f t="array" ref="Q3595">IF($X3595="Non-local",VLOOKUP($E3595,$AI$40:$AW$44,COLUMN($AW:$AW)-COLUMN($AH:$AH),FALSE),IF($X3595="Unknown",VLOOKUP($E3595,$AI$47:$AW$51,COLUMN($AW:$AW)-COLUMN($AH:$AH),FALSE),0))</f>
        <v>566.73575451807233</v>
      </c>
      <c r="R3595" s="87" cm="1">
        <f t="array" ref="R3595">IF($X3595="Non-local",VLOOKUP($E3595,$AI$88:$AW$92,COLUMN($AW:$AW)-COLUMN($AH:$AH),FALSE),IF($X3595="Unknown",VLOOKUP($E3595,$AI$95:$AW$99,COLUMN($AW:$AW)-COLUMN($AH:$AH),FALSE),0))</f>
        <v>0.10977069426165115</v>
      </c>
      <c r="S3595" s="87" cm="1">
        <f t="array" ref="S3595">VLOOKUP($E3595,$AI$111:$AW$115,COLUMN($AW:$AW)-COLUMN($AH:$AH),FALSE)</f>
        <v>431.69321999999994</v>
      </c>
      <c r="T3595" s="104">
        <f t="shared" si="696"/>
        <v>0.89798136115348415</v>
      </c>
      <c r="U3595" s="104">
        <f t="shared" si="697"/>
        <v>1782.5990504108011</v>
      </c>
      <c r="V3595" s="87" cm="1">
        <f t="array" ref="V3595">VLOOKUP($E3595,$AI$118:$AW$122,COLUMN($AW:$AW)-COLUMN($AH:$AH),FALSE)</f>
        <v>0</v>
      </c>
      <c r="W3595" s="87" t="str">
        <f t="shared" si="701"/>
        <v>Unknown</v>
      </c>
      <c r="X3595" s="87" t="str">
        <f t="shared" si="702"/>
        <v>Unknown</v>
      </c>
      <c r="Y3595" s="104"/>
      <c r="Z3595" s="87" t="str">
        <f t="shared" si="698"/>
        <v>Unknown</v>
      </c>
      <c r="AA3595" s="87" t="str">
        <f t="shared" si="699"/>
        <v>Unknown</v>
      </c>
      <c r="AB3595" s="82" t="e" cm="1">
        <f t="array" ref="AB3595">VLOOKUP(B3595,'GDP per Capita'!$T$2:$V$4235,COLUMN('GDP per Capita'!$V:$V)-COLUMN('GDP per Capita'!$S:$S),FALSE)</f>
        <v>#N/A</v>
      </c>
      <c r="AC3595" s="82" t="str">
        <f t="shared" si="694"/>
        <v/>
      </c>
      <c r="AD3595" s="82">
        <f t="shared" si="695"/>
        <v>61228.93767638311</v>
      </c>
      <c r="AE3595" s="88">
        <f t="shared" si="700"/>
        <v>2.911366941939245E-2</v>
      </c>
    </row>
    <row r="3596" spans="1:31">
      <c r="A3596" s="77" t="s">
        <v>1327</v>
      </c>
      <c r="B3596" s="77">
        <v>3595</v>
      </c>
      <c r="C3596" s="77" t="s">
        <v>29</v>
      </c>
      <c r="D3596" s="77" t="s">
        <v>29</v>
      </c>
      <c r="E3596" s="77">
        <v>2016</v>
      </c>
      <c r="F3596" s="77">
        <v>38.1040864</v>
      </c>
      <c r="G3596" s="77">
        <v>-122.2566367</v>
      </c>
      <c r="H3596" s="77">
        <v>0</v>
      </c>
      <c r="I3596" s="77" t="s">
        <v>1790</v>
      </c>
      <c r="J3596" s="77">
        <v>32.7174209</v>
      </c>
      <c r="K3596" s="77">
        <v>-117.1627714</v>
      </c>
      <c r="L3596" s="77">
        <v>1511.8630538366799</v>
      </c>
      <c r="M3596" s="77">
        <v>0.36126531831153702</v>
      </c>
      <c r="N3596" s="77">
        <v>0</v>
      </c>
      <c r="O3596" s="77">
        <v>290.27770633664397</v>
      </c>
      <c r="P3596" s="87" cm="1">
        <f t="array" ref="P3596">IF($X3596="Non-local",VLOOKUP($E3596,$AI$64:$AW$68,COLUMN($AW:$AW)-COLUMN($AH:$AH),FALSE),IF($X3596="Unknown",VLOOKUP($E3596,$AI$71:$AW$75,COLUMN($AW:$AW)-COLUMN($AH:$AH),FALSE),0))</f>
        <v>264</v>
      </c>
      <c r="Q3596" s="87" cm="1">
        <f t="array" ref="Q3596">IF($X3596="Non-local",VLOOKUP($E3596,$AI$40:$AW$44,COLUMN($AW:$AW)-COLUMN($AH:$AH),FALSE),IF($X3596="Unknown",VLOOKUP($E3596,$AI$47:$AW$51,COLUMN($AW:$AW)-COLUMN($AH:$AH),FALSE),0))</f>
        <v>622.00419999999997</v>
      </c>
      <c r="R3596" s="87" cm="1">
        <f t="array" ref="R3596">IF($X3596="Non-local",VLOOKUP($E3596,$AI$88:$AW$92,COLUMN($AW:$AW)-COLUMN($AH:$AH),FALSE),IF($X3596="Unknown",VLOOKUP($E3596,$AI$95:$AW$99,COLUMN($AW:$AW)-COLUMN($AH:$AH),FALSE),0))</f>
        <v>0.12047560494171299</v>
      </c>
      <c r="S3596" s="87" cm="1">
        <f t="array" ref="S3596">VLOOKUP($E3596,$AI$111:$AW$115,COLUMN($AW:$AW)-COLUMN($AH:$AH),FALSE)</f>
        <v>431.69321999999994</v>
      </c>
      <c r="T3596" s="104">
        <f t="shared" si="696"/>
        <v>0.48174092325325002</v>
      </c>
      <c r="U3596" s="104">
        <f t="shared" si="697"/>
        <v>1607.9751263366438</v>
      </c>
      <c r="V3596" s="87" cm="1">
        <f t="array" ref="V3596">VLOOKUP($E3596,$AI$118:$AW$122,COLUMN($AW:$AW)-COLUMN($AH:$AH),FALSE)</f>
        <v>0</v>
      </c>
      <c r="W3596" s="87" t="str">
        <f t="shared" si="701"/>
        <v>Domestic</v>
      </c>
      <c r="X3596" s="87" t="str">
        <f t="shared" si="702"/>
        <v>Non-local</v>
      </c>
      <c r="Y3596" s="104"/>
      <c r="Z3596" s="87" t="str">
        <f t="shared" si="698"/>
        <v>USA</v>
      </c>
      <c r="AA3596" s="87" t="str">
        <f t="shared" si="699"/>
        <v>USA</v>
      </c>
      <c r="AB3596" s="82" cm="1">
        <f t="array" ref="AB3596">VLOOKUP(B3596,'GDP per Capita'!$T$2:$V$4235,COLUMN('GDP per Capita'!$V:$V)-COLUMN('GDP per Capita'!$S:$S),FALSE)</f>
        <v>63809.64</v>
      </c>
      <c r="AC3596" s="82">
        <f t="shared" si="694"/>
        <v>63809.64</v>
      </c>
      <c r="AD3596" s="82">
        <f t="shared" si="695"/>
        <v>63809.64</v>
      </c>
      <c r="AE3596" s="88">
        <f t="shared" si="700"/>
        <v>2.5199564303084045E-2</v>
      </c>
    </row>
    <row r="3597" spans="1:31">
      <c r="A3597" s="77" t="s">
        <v>1032</v>
      </c>
      <c r="B3597" s="77">
        <v>3596</v>
      </c>
      <c r="C3597" s="77" t="s">
        <v>29</v>
      </c>
      <c r="D3597" s="77" t="s">
        <v>29</v>
      </c>
      <c r="E3597" s="77">
        <v>2016</v>
      </c>
      <c r="F3597" s="77">
        <v>32.7174209</v>
      </c>
      <c r="G3597" s="77">
        <v>-117.1627714</v>
      </c>
      <c r="H3597" s="77">
        <v>1</v>
      </c>
      <c r="I3597" s="77" t="s">
        <v>1790</v>
      </c>
      <c r="J3597" s="77">
        <v>32.7174209</v>
      </c>
      <c r="K3597" s="77">
        <v>-117.1627714</v>
      </c>
      <c r="L3597" s="77">
        <v>4.7608370650960301E-12</v>
      </c>
      <c r="M3597" s="77">
        <v>0</v>
      </c>
      <c r="N3597" s="77">
        <v>0</v>
      </c>
      <c r="O3597" s="77">
        <v>0</v>
      </c>
      <c r="P3597" s="87" cm="1">
        <f t="array" ref="P3597">IF($X3597="Non-local",VLOOKUP($E3597,$AI$64:$AW$68,COLUMN($AW:$AW)-COLUMN($AH:$AH),FALSE),IF($X3597="Unknown",VLOOKUP($E3597,$AI$71:$AW$75,COLUMN($AW:$AW)-COLUMN($AH:$AH),FALSE),0))</f>
        <v>0</v>
      </c>
      <c r="Q3597" s="87" cm="1">
        <f t="array" ref="Q3597">IF($X3597="Non-local",VLOOKUP($E3597,$AI$40:$AW$44,COLUMN($AW:$AW)-COLUMN($AH:$AH),FALSE),IF($X3597="Unknown",VLOOKUP($E3597,$AI$47:$AW$51,COLUMN($AW:$AW)-COLUMN($AH:$AH),FALSE),0))</f>
        <v>0</v>
      </c>
      <c r="R3597" s="87" cm="1">
        <f t="array" ref="R3597">IF($X3597="Non-local",VLOOKUP($E3597,$AI$88:$AW$92,COLUMN($AW:$AW)-COLUMN($AH:$AH),FALSE),IF($X3597="Unknown",VLOOKUP($E3597,$AI$95:$AW$99,COLUMN($AW:$AW)-COLUMN($AH:$AH),FALSE),0))</f>
        <v>0</v>
      </c>
      <c r="S3597" s="87" cm="1">
        <f t="array" ref="S3597">VLOOKUP($E3597,$AI$111:$AW$115,COLUMN($AW:$AW)-COLUMN($AH:$AH),FALSE)</f>
        <v>431.69321999999994</v>
      </c>
      <c r="T3597" s="104">
        <f t="shared" si="696"/>
        <v>0</v>
      </c>
      <c r="U3597" s="104">
        <f t="shared" si="697"/>
        <v>431.69321999999994</v>
      </c>
      <c r="V3597" s="87" cm="1">
        <f t="array" ref="V3597">VLOOKUP($E3597,$AI$118:$AW$122,COLUMN($AW:$AW)-COLUMN($AH:$AH),FALSE)</f>
        <v>0</v>
      </c>
      <c r="W3597" s="87" t="str">
        <f t="shared" si="701"/>
        <v>Domestic</v>
      </c>
      <c r="X3597" s="87" t="str">
        <f t="shared" si="702"/>
        <v>Local</v>
      </c>
      <c r="Y3597" s="104"/>
      <c r="Z3597" s="87" t="str">
        <f t="shared" si="698"/>
        <v>USA</v>
      </c>
      <c r="AA3597" s="87" t="str">
        <f t="shared" si="699"/>
        <v>USA</v>
      </c>
      <c r="AB3597" s="82" cm="1">
        <f t="array" ref="AB3597">VLOOKUP(B3597,'GDP per Capita'!$T$2:$V$4235,COLUMN('GDP per Capita'!$V:$V)-COLUMN('GDP per Capita'!$S:$S),FALSE)</f>
        <v>63809.64</v>
      </c>
      <c r="AC3597" s="82">
        <f t="shared" si="694"/>
        <v>63809.64</v>
      </c>
      <c r="AD3597" s="82">
        <f t="shared" si="695"/>
        <v>63809.64</v>
      </c>
      <c r="AE3597" s="88">
        <f t="shared" si="700"/>
        <v>6.7653291885050593E-3</v>
      </c>
    </row>
    <row r="3598" spans="1:31">
      <c r="A3598" s="77" t="s">
        <v>34</v>
      </c>
      <c r="B3598" s="77">
        <v>3597</v>
      </c>
      <c r="C3598" s="77" t="s">
        <v>34</v>
      </c>
      <c r="D3598" s="77" t="s">
        <v>34</v>
      </c>
      <c r="E3598" s="77">
        <v>2016</v>
      </c>
      <c r="F3598" s="77">
        <v>0</v>
      </c>
      <c r="G3598" s="77">
        <v>0</v>
      </c>
      <c r="H3598" s="77">
        <v>0</v>
      </c>
      <c r="I3598" s="77" t="s">
        <v>1790</v>
      </c>
      <c r="J3598" s="77">
        <v>32.7174209</v>
      </c>
      <c r="K3598" s="77">
        <v>-117.1627714</v>
      </c>
      <c r="L3598" s="77">
        <v>4530.2325601502498</v>
      </c>
      <c r="M3598" s="77">
        <v>0.78821066689183295</v>
      </c>
      <c r="N3598" s="77">
        <v>1</v>
      </c>
      <c r="O3598" s="77">
        <v>543.62790721803003</v>
      </c>
      <c r="P3598" s="87" cm="1">
        <f t="array" ref="P3598">IF($X3598="Non-local",VLOOKUP($E3598,$AI$64:$AW$68,COLUMN($AW:$AW)-COLUMN($AH:$AH),FALSE),IF($X3598="Unknown",VLOOKUP($E3598,$AI$71:$AW$75,COLUMN($AW:$AW)-COLUMN($AH:$AH),FALSE),0))</f>
        <v>240.54216867469879</v>
      </c>
      <c r="Q3598" s="87" cm="1">
        <f t="array" ref="Q3598">IF($X3598="Non-local",VLOOKUP($E3598,$AI$40:$AW$44,COLUMN($AW:$AW)-COLUMN($AH:$AH),FALSE),IF($X3598="Unknown",VLOOKUP($E3598,$AI$47:$AW$51,COLUMN($AW:$AW)-COLUMN($AH:$AH),FALSE),0))</f>
        <v>566.73575451807233</v>
      </c>
      <c r="R3598" s="87" cm="1">
        <f t="array" ref="R3598">IF($X3598="Non-local",VLOOKUP($E3598,$AI$88:$AW$92,COLUMN($AW:$AW)-COLUMN($AH:$AH),FALSE),IF($X3598="Unknown",VLOOKUP($E3598,$AI$95:$AW$99,COLUMN($AW:$AW)-COLUMN($AH:$AH),FALSE),0))</f>
        <v>0.10977069426165115</v>
      </c>
      <c r="S3598" s="87" cm="1">
        <f t="array" ref="S3598">VLOOKUP($E3598,$AI$111:$AW$115,COLUMN($AW:$AW)-COLUMN($AH:$AH),FALSE)</f>
        <v>431.69321999999994</v>
      </c>
      <c r="T3598" s="104">
        <f t="shared" si="696"/>
        <v>0.89798136115348415</v>
      </c>
      <c r="U3598" s="104">
        <f t="shared" si="697"/>
        <v>1782.5990504108011</v>
      </c>
      <c r="V3598" s="87" cm="1">
        <f t="array" ref="V3598">VLOOKUP($E3598,$AI$118:$AW$122,COLUMN($AW:$AW)-COLUMN($AH:$AH),FALSE)</f>
        <v>0</v>
      </c>
      <c r="W3598" s="87" t="str">
        <f t="shared" si="701"/>
        <v>Unknown</v>
      </c>
      <c r="X3598" s="87" t="str">
        <f t="shared" si="702"/>
        <v>Unknown</v>
      </c>
      <c r="Y3598" s="104"/>
      <c r="Z3598" s="87" t="str">
        <f t="shared" si="698"/>
        <v>Unknown</v>
      </c>
      <c r="AA3598" s="87" t="str">
        <f t="shared" si="699"/>
        <v>Unknown</v>
      </c>
      <c r="AB3598" s="82" t="e" cm="1">
        <f t="array" ref="AB3598">VLOOKUP(B3598,'GDP per Capita'!$T$2:$V$4235,COLUMN('GDP per Capita'!$V:$V)-COLUMN('GDP per Capita'!$S:$S),FALSE)</f>
        <v>#N/A</v>
      </c>
      <c r="AC3598" s="82" t="str">
        <f t="shared" si="694"/>
        <v/>
      </c>
      <c r="AD3598" s="82">
        <f t="shared" si="695"/>
        <v>61228.93767638311</v>
      </c>
      <c r="AE3598" s="88">
        <f t="shared" si="700"/>
        <v>2.911366941939245E-2</v>
      </c>
    </row>
    <row r="3599" spans="1:31">
      <c r="A3599" s="77" t="s">
        <v>1051</v>
      </c>
      <c r="B3599" s="77">
        <v>3598</v>
      </c>
      <c r="C3599" s="77" t="s">
        <v>29</v>
      </c>
      <c r="D3599" s="77" t="s">
        <v>29</v>
      </c>
      <c r="E3599" s="77">
        <v>2016</v>
      </c>
      <c r="F3599" s="77">
        <v>37.050096000000003</v>
      </c>
      <c r="G3599" s="77">
        <v>-121.99059080000001</v>
      </c>
      <c r="H3599" s="77">
        <v>0</v>
      </c>
      <c r="I3599" s="77" t="s">
        <v>1790</v>
      </c>
      <c r="J3599" s="77">
        <v>32.7174209</v>
      </c>
      <c r="K3599" s="77">
        <v>-117.1627714</v>
      </c>
      <c r="L3599" s="77">
        <v>1305.01261834348</v>
      </c>
      <c r="M3599" s="77">
        <v>0.33395179901997502</v>
      </c>
      <c r="N3599" s="77">
        <v>0</v>
      </c>
      <c r="O3599" s="77">
        <v>250.56242272194899</v>
      </c>
      <c r="P3599" s="87" cm="1">
        <f t="array" ref="P3599">IF($X3599="Non-local",VLOOKUP($E3599,$AI$64:$AW$68,COLUMN($AW:$AW)-COLUMN($AH:$AH),FALSE),IF($X3599="Unknown",VLOOKUP($E3599,$AI$71:$AW$75,COLUMN($AW:$AW)-COLUMN($AH:$AH),FALSE),0))</f>
        <v>264</v>
      </c>
      <c r="Q3599" s="87" cm="1">
        <f t="array" ref="Q3599">IF($X3599="Non-local",VLOOKUP($E3599,$AI$40:$AW$44,COLUMN($AW:$AW)-COLUMN($AH:$AH),FALSE),IF($X3599="Unknown",VLOOKUP($E3599,$AI$47:$AW$51,COLUMN($AW:$AW)-COLUMN($AH:$AH),FALSE),0))</f>
        <v>622.00419999999997</v>
      </c>
      <c r="R3599" s="87" cm="1">
        <f t="array" ref="R3599">IF($X3599="Non-local",VLOOKUP($E3599,$AI$88:$AW$92,COLUMN($AW:$AW)-COLUMN($AH:$AH),FALSE),IF($X3599="Unknown",VLOOKUP($E3599,$AI$95:$AW$99,COLUMN($AW:$AW)-COLUMN($AH:$AH),FALSE),0))</f>
        <v>0.12047560494171299</v>
      </c>
      <c r="S3599" s="87" cm="1">
        <f t="array" ref="S3599">VLOOKUP($E3599,$AI$111:$AW$115,COLUMN($AW:$AW)-COLUMN($AH:$AH),FALSE)</f>
        <v>431.69321999999994</v>
      </c>
      <c r="T3599" s="104">
        <f t="shared" si="696"/>
        <v>0.45442740396168801</v>
      </c>
      <c r="U3599" s="104">
        <f t="shared" si="697"/>
        <v>1568.2598427219489</v>
      </c>
      <c r="V3599" s="87" cm="1">
        <f t="array" ref="V3599">VLOOKUP($E3599,$AI$118:$AW$122,COLUMN($AW:$AW)-COLUMN($AH:$AH),FALSE)</f>
        <v>0</v>
      </c>
      <c r="W3599" s="87" t="str">
        <f t="shared" si="701"/>
        <v>Domestic</v>
      </c>
      <c r="X3599" s="87" t="str">
        <f t="shared" si="702"/>
        <v>Non-local</v>
      </c>
      <c r="Y3599" s="104"/>
      <c r="Z3599" s="87" t="str">
        <f t="shared" si="698"/>
        <v>USA</v>
      </c>
      <c r="AA3599" s="87" t="str">
        <f t="shared" si="699"/>
        <v>USA</v>
      </c>
      <c r="AB3599" s="82" cm="1">
        <f t="array" ref="AB3599">VLOOKUP(B3599,'GDP per Capita'!$T$2:$V$4235,COLUMN('GDP per Capita'!$V:$V)-COLUMN('GDP per Capita'!$S:$S),FALSE)</f>
        <v>63809.64</v>
      </c>
      <c r="AC3599" s="82">
        <f t="shared" si="694"/>
        <v>63809.64</v>
      </c>
      <c r="AD3599" s="82">
        <f t="shared" si="695"/>
        <v>63809.64</v>
      </c>
      <c r="AE3599" s="88">
        <f t="shared" si="700"/>
        <v>2.4577161737974841E-2</v>
      </c>
    </row>
    <row r="3600" spans="1:31">
      <c r="A3600" s="77" t="s">
        <v>1466</v>
      </c>
      <c r="B3600" s="77">
        <v>3599</v>
      </c>
      <c r="C3600" s="77" t="s">
        <v>29</v>
      </c>
      <c r="D3600" s="77" t="s">
        <v>29</v>
      </c>
      <c r="E3600" s="77">
        <v>2016</v>
      </c>
      <c r="F3600" s="77">
        <v>40.816445799999997</v>
      </c>
      <c r="G3600" s="77">
        <v>-74.221064299999995</v>
      </c>
      <c r="H3600" s="77">
        <v>0</v>
      </c>
      <c r="I3600" s="77" t="s">
        <v>1790</v>
      </c>
      <c r="J3600" s="77">
        <v>32.7174209</v>
      </c>
      <c r="K3600" s="77">
        <v>-117.1627714</v>
      </c>
      <c r="L3600" s="77">
        <v>7777.9122761245299</v>
      </c>
      <c r="M3600" s="77">
        <v>1.25767805754408</v>
      </c>
      <c r="N3600" s="77">
        <v>0</v>
      </c>
      <c r="O3600" s="77">
        <v>933.34947313494297</v>
      </c>
      <c r="P3600" s="87" cm="1">
        <f t="array" ref="P3600">IF($X3600="Non-local",VLOOKUP($E3600,$AI$64:$AW$68,COLUMN($AW:$AW)-COLUMN($AH:$AH),FALSE),IF($X3600="Unknown",VLOOKUP($E3600,$AI$71:$AW$75,COLUMN($AW:$AW)-COLUMN($AH:$AH),FALSE),0))</f>
        <v>264</v>
      </c>
      <c r="Q3600" s="87" cm="1">
        <f t="array" ref="Q3600">IF($X3600="Non-local",VLOOKUP($E3600,$AI$40:$AW$44,COLUMN($AW:$AW)-COLUMN($AH:$AH),FALSE),IF($X3600="Unknown",VLOOKUP($E3600,$AI$47:$AW$51,COLUMN($AW:$AW)-COLUMN($AH:$AH),FALSE),0))</f>
        <v>622.00419999999997</v>
      </c>
      <c r="R3600" s="87" cm="1">
        <f t="array" ref="R3600">IF($X3600="Non-local",VLOOKUP($E3600,$AI$88:$AW$92,COLUMN($AW:$AW)-COLUMN($AH:$AH),FALSE),IF($X3600="Unknown",VLOOKUP($E3600,$AI$95:$AW$99,COLUMN($AW:$AW)-COLUMN($AH:$AH),FALSE),0))</f>
        <v>0.12047560494171299</v>
      </c>
      <c r="S3600" s="87" cm="1">
        <f t="array" ref="S3600">VLOOKUP($E3600,$AI$111:$AW$115,COLUMN($AW:$AW)-COLUMN($AH:$AH),FALSE)</f>
        <v>431.69321999999994</v>
      </c>
      <c r="T3600" s="104">
        <f t="shared" si="696"/>
        <v>1.3781536624857931</v>
      </c>
      <c r="U3600" s="104">
        <f t="shared" si="697"/>
        <v>2251.0468931349428</v>
      </c>
      <c r="V3600" s="87" cm="1">
        <f t="array" ref="V3600">VLOOKUP($E3600,$AI$118:$AW$122,COLUMN($AW:$AW)-COLUMN($AH:$AH),FALSE)</f>
        <v>0</v>
      </c>
      <c r="W3600" s="87" t="str">
        <f t="shared" si="701"/>
        <v>Domestic</v>
      </c>
      <c r="X3600" s="87" t="str">
        <f t="shared" si="702"/>
        <v>Non-local</v>
      </c>
      <c r="Y3600" s="104"/>
      <c r="Z3600" s="87" t="str">
        <f t="shared" si="698"/>
        <v>USA</v>
      </c>
      <c r="AA3600" s="87" t="str">
        <f t="shared" si="699"/>
        <v>USA</v>
      </c>
      <c r="AB3600" s="82" cm="1">
        <f t="array" ref="AB3600">VLOOKUP(B3600,'GDP per Capita'!$T$2:$V$4235,COLUMN('GDP per Capita'!$V:$V)-COLUMN('GDP per Capita'!$S:$S),FALSE)</f>
        <v>63809.64</v>
      </c>
      <c r="AC3600" s="82">
        <f t="shared" si="694"/>
        <v>63809.64</v>
      </c>
      <c r="AD3600" s="82">
        <f t="shared" si="695"/>
        <v>63809.64</v>
      </c>
      <c r="AE3600" s="88">
        <f t="shared" si="700"/>
        <v>3.5277536327347134E-2</v>
      </c>
    </row>
    <row r="3601" spans="1:31">
      <c r="A3601" s="77" t="s">
        <v>927</v>
      </c>
      <c r="B3601" s="77">
        <v>3600</v>
      </c>
      <c r="C3601" s="77" t="s">
        <v>29</v>
      </c>
      <c r="D3601" s="77" t="s">
        <v>29</v>
      </c>
      <c r="E3601" s="77">
        <v>2016</v>
      </c>
      <c r="F3601" s="77">
        <v>34.147645199999999</v>
      </c>
      <c r="G3601" s="77">
        <v>-118.1444779</v>
      </c>
      <c r="H3601" s="77">
        <v>0</v>
      </c>
      <c r="I3601" s="77" t="s">
        <v>1790</v>
      </c>
      <c r="J3601" s="77">
        <v>32.7174209</v>
      </c>
      <c r="K3601" s="77">
        <v>-117.1627714</v>
      </c>
      <c r="L3601" s="77">
        <v>366.54981032904999</v>
      </c>
      <c r="M3601" s="77">
        <v>0.21003268833500399</v>
      </c>
      <c r="N3601" s="77">
        <v>0</v>
      </c>
      <c r="O3601" s="77">
        <v>70.377563583177704</v>
      </c>
      <c r="P3601" s="87" cm="1">
        <f t="array" ref="P3601">IF($X3601="Non-local",VLOOKUP($E3601,$AI$64:$AW$68,COLUMN($AW:$AW)-COLUMN($AH:$AH),FALSE),IF($X3601="Unknown",VLOOKUP($E3601,$AI$71:$AW$75,COLUMN($AW:$AW)-COLUMN($AH:$AH),FALSE),0))</f>
        <v>264</v>
      </c>
      <c r="Q3601" s="87" cm="1">
        <f t="array" ref="Q3601">IF($X3601="Non-local",VLOOKUP($E3601,$AI$40:$AW$44,COLUMN($AW:$AW)-COLUMN($AH:$AH),FALSE),IF($X3601="Unknown",VLOOKUP($E3601,$AI$47:$AW$51,COLUMN($AW:$AW)-COLUMN($AH:$AH),FALSE),0))</f>
        <v>622.00419999999997</v>
      </c>
      <c r="R3601" s="87" cm="1">
        <f t="array" ref="R3601">IF($X3601="Non-local",VLOOKUP($E3601,$AI$88:$AW$92,COLUMN($AW:$AW)-COLUMN($AH:$AH),FALSE),IF($X3601="Unknown",VLOOKUP($E3601,$AI$95:$AW$99,COLUMN($AW:$AW)-COLUMN($AH:$AH),FALSE),0))</f>
        <v>0.12047560494171299</v>
      </c>
      <c r="S3601" s="87" cm="1">
        <f t="array" ref="S3601">VLOOKUP($E3601,$AI$111:$AW$115,COLUMN($AW:$AW)-COLUMN($AH:$AH),FALSE)</f>
        <v>431.69321999999994</v>
      </c>
      <c r="T3601" s="104">
        <f t="shared" si="696"/>
        <v>0.33050829327671699</v>
      </c>
      <c r="U3601" s="104">
        <f t="shared" si="697"/>
        <v>1388.0749835831775</v>
      </c>
      <c r="V3601" s="87" cm="1">
        <f t="array" ref="V3601">VLOOKUP($E3601,$AI$118:$AW$122,COLUMN($AW:$AW)-COLUMN($AH:$AH),FALSE)</f>
        <v>0</v>
      </c>
      <c r="W3601" s="87" t="str">
        <f t="shared" si="701"/>
        <v>Domestic</v>
      </c>
      <c r="X3601" s="87" t="str">
        <f t="shared" si="702"/>
        <v>Non-local</v>
      </c>
      <c r="Y3601" s="104"/>
      <c r="Z3601" s="87" t="str">
        <f t="shared" si="698"/>
        <v>USA</v>
      </c>
      <c r="AA3601" s="87" t="str">
        <f t="shared" si="699"/>
        <v>USA</v>
      </c>
      <c r="AB3601" s="82" cm="1">
        <f t="array" ref="AB3601">VLOOKUP(B3601,'GDP per Capita'!$T$2:$V$4235,COLUMN('GDP per Capita'!$V:$V)-COLUMN('GDP per Capita'!$S:$S),FALSE)</f>
        <v>63809.64</v>
      </c>
      <c r="AC3601" s="82">
        <f t="shared" si="694"/>
        <v>63809.64</v>
      </c>
      <c r="AD3601" s="82">
        <f t="shared" si="695"/>
        <v>63809.64</v>
      </c>
      <c r="AE3601" s="88">
        <f t="shared" si="700"/>
        <v>2.1753374311204037E-2</v>
      </c>
    </row>
    <row r="3602" spans="1:31">
      <c r="A3602" s="77" t="s">
        <v>884</v>
      </c>
      <c r="B3602" s="77">
        <v>3601</v>
      </c>
      <c r="C3602" s="77" t="s">
        <v>29</v>
      </c>
      <c r="D3602" s="77" t="s">
        <v>29</v>
      </c>
      <c r="E3602" s="77">
        <v>2016</v>
      </c>
      <c r="F3602" s="77">
        <v>38.894985499999997</v>
      </c>
      <c r="G3602" s="77">
        <v>-77.036570799999893</v>
      </c>
      <c r="H3602" s="77">
        <v>0</v>
      </c>
      <c r="I3602" s="77" t="s">
        <v>1790</v>
      </c>
      <c r="J3602" s="77">
        <v>32.7174209</v>
      </c>
      <c r="K3602" s="77">
        <v>-117.1627714</v>
      </c>
      <c r="L3602" s="77">
        <v>7306.1533428078401</v>
      </c>
      <c r="M3602" s="77">
        <v>1.1920091629079299</v>
      </c>
      <c r="N3602" s="77">
        <v>0</v>
      </c>
      <c r="O3602" s="77">
        <v>876.73840113694098</v>
      </c>
      <c r="P3602" s="87" cm="1">
        <f t="array" ref="P3602">IF($X3602="Non-local",VLOOKUP($E3602,$AI$64:$AW$68,COLUMN($AW:$AW)-COLUMN($AH:$AH),FALSE),IF($X3602="Unknown",VLOOKUP($E3602,$AI$71:$AW$75,COLUMN($AW:$AW)-COLUMN($AH:$AH),FALSE),0))</f>
        <v>264</v>
      </c>
      <c r="Q3602" s="87" cm="1">
        <f t="array" ref="Q3602">IF($X3602="Non-local",VLOOKUP($E3602,$AI$40:$AW$44,COLUMN($AW:$AW)-COLUMN($AH:$AH),FALSE),IF($X3602="Unknown",VLOOKUP($E3602,$AI$47:$AW$51,COLUMN($AW:$AW)-COLUMN($AH:$AH),FALSE),0))</f>
        <v>622.00419999999997</v>
      </c>
      <c r="R3602" s="87" cm="1">
        <f t="array" ref="R3602">IF($X3602="Non-local",VLOOKUP($E3602,$AI$88:$AW$92,COLUMN($AW:$AW)-COLUMN($AH:$AH),FALSE),IF($X3602="Unknown",VLOOKUP($E3602,$AI$95:$AW$99,COLUMN($AW:$AW)-COLUMN($AH:$AH),FALSE),0))</f>
        <v>0.12047560494171299</v>
      </c>
      <c r="S3602" s="87" cm="1">
        <f t="array" ref="S3602">VLOOKUP($E3602,$AI$111:$AW$115,COLUMN($AW:$AW)-COLUMN($AH:$AH),FALSE)</f>
        <v>431.69321999999994</v>
      </c>
      <c r="T3602" s="104">
        <f t="shared" si="696"/>
        <v>1.312484767849643</v>
      </c>
      <c r="U3602" s="104">
        <f t="shared" si="697"/>
        <v>2194.4358211369408</v>
      </c>
      <c r="V3602" s="87" cm="1">
        <f t="array" ref="V3602">VLOOKUP($E3602,$AI$118:$AW$122,COLUMN($AW:$AW)-COLUMN($AH:$AH),FALSE)</f>
        <v>0</v>
      </c>
      <c r="W3602" s="87" t="str">
        <f t="shared" si="701"/>
        <v>Domestic</v>
      </c>
      <c r="X3602" s="87" t="str">
        <f t="shared" si="702"/>
        <v>Non-local</v>
      </c>
      <c r="Y3602" s="104"/>
      <c r="Z3602" s="87" t="str">
        <f t="shared" si="698"/>
        <v>USA</v>
      </c>
      <c r="AA3602" s="87" t="str">
        <f t="shared" si="699"/>
        <v>USA</v>
      </c>
      <c r="AB3602" s="82" cm="1">
        <f t="array" ref="AB3602">VLOOKUP(B3602,'GDP per Capita'!$T$2:$V$4235,COLUMN('GDP per Capita'!$V:$V)-COLUMN('GDP per Capita'!$S:$S),FALSE)</f>
        <v>63809.64</v>
      </c>
      <c r="AC3602" s="82">
        <f t="shared" si="694"/>
        <v>63809.64</v>
      </c>
      <c r="AD3602" s="82">
        <f t="shared" si="695"/>
        <v>63809.64</v>
      </c>
      <c r="AE3602" s="88">
        <f t="shared" si="700"/>
        <v>3.4390349501061922E-2</v>
      </c>
    </row>
    <row r="3603" spans="1:31">
      <c r="A3603" s="77" t="s">
        <v>882</v>
      </c>
      <c r="B3603" s="77">
        <v>3602</v>
      </c>
      <c r="C3603" s="77" t="s">
        <v>29</v>
      </c>
      <c r="D3603" s="77" t="s">
        <v>29</v>
      </c>
      <c r="E3603" s="77">
        <v>2016</v>
      </c>
      <c r="F3603" s="77">
        <v>39.004607</v>
      </c>
      <c r="G3603" s="77">
        <v>-76.875683800000004</v>
      </c>
      <c r="H3603" s="77">
        <v>0</v>
      </c>
      <c r="I3603" s="77" t="s">
        <v>1790</v>
      </c>
      <c r="J3603" s="77">
        <v>32.7174209</v>
      </c>
      <c r="K3603" s="77">
        <v>-117.1627714</v>
      </c>
      <c r="L3603" s="77">
        <v>7333.2302508515704</v>
      </c>
      <c r="M3603" s="77">
        <v>1.19576766184245</v>
      </c>
      <c r="N3603" s="77">
        <v>0</v>
      </c>
      <c r="O3603" s="77">
        <v>879.98763010218897</v>
      </c>
      <c r="P3603" s="87" cm="1">
        <f t="array" ref="P3603">IF($X3603="Non-local",VLOOKUP($E3603,$AI$64:$AW$68,COLUMN($AW:$AW)-COLUMN($AH:$AH),FALSE),IF($X3603="Unknown",VLOOKUP($E3603,$AI$71:$AW$75,COLUMN($AW:$AW)-COLUMN($AH:$AH),FALSE),0))</f>
        <v>264</v>
      </c>
      <c r="Q3603" s="87" cm="1">
        <f t="array" ref="Q3603">IF($X3603="Non-local",VLOOKUP($E3603,$AI$40:$AW$44,COLUMN($AW:$AW)-COLUMN($AH:$AH),FALSE),IF($X3603="Unknown",VLOOKUP($E3603,$AI$47:$AW$51,COLUMN($AW:$AW)-COLUMN($AH:$AH),FALSE),0))</f>
        <v>622.00419999999997</v>
      </c>
      <c r="R3603" s="87" cm="1">
        <f t="array" ref="R3603">IF($X3603="Non-local",VLOOKUP($E3603,$AI$88:$AW$92,COLUMN($AW:$AW)-COLUMN($AH:$AH),FALSE),IF($X3603="Unknown",VLOOKUP($E3603,$AI$95:$AW$99,COLUMN($AW:$AW)-COLUMN($AH:$AH),FALSE),0))</f>
        <v>0.12047560494171299</v>
      </c>
      <c r="S3603" s="87" cm="1">
        <f t="array" ref="S3603">VLOOKUP($E3603,$AI$111:$AW$115,COLUMN($AW:$AW)-COLUMN($AH:$AH),FALSE)</f>
        <v>431.69321999999994</v>
      </c>
      <c r="T3603" s="104">
        <f t="shared" si="696"/>
        <v>1.316243266784163</v>
      </c>
      <c r="U3603" s="104">
        <f t="shared" si="697"/>
        <v>2197.6850501021891</v>
      </c>
      <c r="V3603" s="87" cm="1">
        <f t="array" ref="V3603">VLOOKUP($E3603,$AI$118:$AW$122,COLUMN($AW:$AW)-COLUMN($AH:$AH),FALSE)</f>
        <v>0</v>
      </c>
      <c r="W3603" s="87" t="str">
        <f t="shared" si="701"/>
        <v>Domestic</v>
      </c>
      <c r="X3603" s="87" t="str">
        <f t="shared" si="702"/>
        <v>Non-local</v>
      </c>
      <c r="Y3603" s="104"/>
      <c r="Z3603" s="87" t="str">
        <f t="shared" si="698"/>
        <v>USA</v>
      </c>
      <c r="AA3603" s="87" t="str">
        <f t="shared" si="699"/>
        <v>USA</v>
      </c>
      <c r="AB3603" s="82" cm="1">
        <f t="array" ref="AB3603">VLOOKUP(B3603,'GDP per Capita'!$T$2:$V$4235,COLUMN('GDP per Capita'!$V:$V)-COLUMN('GDP per Capita'!$S:$S),FALSE)</f>
        <v>63809.64</v>
      </c>
      <c r="AC3603" s="82">
        <f t="shared" si="694"/>
        <v>63809.64</v>
      </c>
      <c r="AD3603" s="82">
        <f t="shared" si="695"/>
        <v>63809.64</v>
      </c>
      <c r="AE3603" s="88">
        <f t="shared" si="700"/>
        <v>3.4441270160781176E-2</v>
      </c>
    </row>
    <row r="3604" spans="1:31">
      <c r="A3604" s="77" t="s">
        <v>884</v>
      </c>
      <c r="B3604" s="77">
        <v>3603</v>
      </c>
      <c r="C3604" s="77" t="s">
        <v>29</v>
      </c>
      <c r="D3604" s="77" t="s">
        <v>29</v>
      </c>
      <c r="E3604" s="77">
        <v>2016</v>
      </c>
      <c r="F3604" s="77">
        <v>38.894985499999997</v>
      </c>
      <c r="G3604" s="77">
        <v>-77.036570799999893</v>
      </c>
      <c r="H3604" s="77">
        <v>0</v>
      </c>
      <c r="I3604" s="77" t="s">
        <v>1790</v>
      </c>
      <c r="J3604" s="77">
        <v>32.7174209</v>
      </c>
      <c r="K3604" s="77">
        <v>-117.1627714</v>
      </c>
      <c r="L3604" s="77">
        <v>7306.1533428078401</v>
      </c>
      <c r="M3604" s="77">
        <v>1.1920091629079299</v>
      </c>
      <c r="N3604" s="77">
        <v>0</v>
      </c>
      <c r="O3604" s="77">
        <v>876.73840113694098</v>
      </c>
      <c r="P3604" s="87" cm="1">
        <f t="array" ref="P3604">IF($X3604="Non-local",VLOOKUP($E3604,$AI$64:$AW$68,COLUMN($AW:$AW)-COLUMN($AH:$AH),FALSE),IF($X3604="Unknown",VLOOKUP($E3604,$AI$71:$AW$75,COLUMN($AW:$AW)-COLUMN($AH:$AH),FALSE),0))</f>
        <v>264</v>
      </c>
      <c r="Q3604" s="87" cm="1">
        <f t="array" ref="Q3604">IF($X3604="Non-local",VLOOKUP($E3604,$AI$40:$AW$44,COLUMN($AW:$AW)-COLUMN($AH:$AH),FALSE),IF($X3604="Unknown",VLOOKUP($E3604,$AI$47:$AW$51,COLUMN($AW:$AW)-COLUMN($AH:$AH),FALSE),0))</f>
        <v>622.00419999999997</v>
      </c>
      <c r="R3604" s="87" cm="1">
        <f t="array" ref="R3604">IF($X3604="Non-local",VLOOKUP($E3604,$AI$88:$AW$92,COLUMN($AW:$AW)-COLUMN($AH:$AH),FALSE),IF($X3604="Unknown",VLOOKUP($E3604,$AI$95:$AW$99,COLUMN($AW:$AW)-COLUMN($AH:$AH),FALSE),0))</f>
        <v>0.12047560494171299</v>
      </c>
      <c r="S3604" s="87" cm="1">
        <f t="array" ref="S3604">VLOOKUP($E3604,$AI$111:$AW$115,COLUMN($AW:$AW)-COLUMN($AH:$AH),FALSE)</f>
        <v>431.69321999999994</v>
      </c>
      <c r="T3604" s="104">
        <f t="shared" si="696"/>
        <v>1.312484767849643</v>
      </c>
      <c r="U3604" s="104">
        <f t="shared" si="697"/>
        <v>2194.4358211369408</v>
      </c>
      <c r="V3604" s="87" cm="1">
        <f t="array" ref="V3604">VLOOKUP($E3604,$AI$118:$AW$122,COLUMN($AW:$AW)-COLUMN($AH:$AH),FALSE)</f>
        <v>0</v>
      </c>
      <c r="W3604" s="87" t="str">
        <f t="shared" si="701"/>
        <v>Domestic</v>
      </c>
      <c r="X3604" s="87" t="str">
        <f t="shared" si="702"/>
        <v>Non-local</v>
      </c>
      <c r="Y3604" s="104"/>
      <c r="Z3604" s="87" t="str">
        <f t="shared" si="698"/>
        <v>USA</v>
      </c>
      <c r="AA3604" s="87" t="str">
        <f t="shared" si="699"/>
        <v>USA</v>
      </c>
      <c r="AB3604" s="82" cm="1">
        <f t="array" ref="AB3604">VLOOKUP(B3604,'GDP per Capita'!$T$2:$V$4235,COLUMN('GDP per Capita'!$V:$V)-COLUMN('GDP per Capita'!$S:$S),FALSE)</f>
        <v>63809.64</v>
      </c>
      <c r="AC3604" s="82">
        <f t="shared" si="694"/>
        <v>63809.64</v>
      </c>
      <c r="AD3604" s="82">
        <f t="shared" si="695"/>
        <v>63809.64</v>
      </c>
      <c r="AE3604" s="88">
        <f t="shared" si="700"/>
        <v>3.4390349501061922E-2</v>
      </c>
    </row>
    <row r="3605" spans="1:31">
      <c r="A3605" s="77" t="s">
        <v>1093</v>
      </c>
      <c r="B3605" s="77">
        <v>3604</v>
      </c>
      <c r="C3605" s="77" t="s">
        <v>29</v>
      </c>
      <c r="D3605" s="77" t="s">
        <v>29</v>
      </c>
      <c r="E3605" s="77">
        <v>2016</v>
      </c>
      <c r="F3605" s="77">
        <v>34.053690899999999</v>
      </c>
      <c r="G3605" s="77">
        <v>-118.2427666</v>
      </c>
      <c r="H3605" s="77">
        <v>0</v>
      </c>
      <c r="I3605" s="77" t="s">
        <v>1790</v>
      </c>
      <c r="J3605" s="77">
        <v>32.7174209</v>
      </c>
      <c r="K3605" s="77">
        <v>-117.1627714</v>
      </c>
      <c r="L3605" s="77">
        <v>358.506142997854</v>
      </c>
      <c r="M3605" s="77">
        <v>0.20897056408904</v>
      </c>
      <c r="N3605" s="77">
        <v>0</v>
      </c>
      <c r="O3605" s="77">
        <v>68.833179455588095</v>
      </c>
      <c r="P3605" s="87" cm="1">
        <f t="array" ref="P3605">IF($X3605="Non-local",VLOOKUP($E3605,$AI$64:$AW$68,COLUMN($AW:$AW)-COLUMN($AH:$AH),FALSE),IF($X3605="Unknown",VLOOKUP($E3605,$AI$71:$AW$75,COLUMN($AW:$AW)-COLUMN($AH:$AH),FALSE),0))</f>
        <v>264</v>
      </c>
      <c r="Q3605" s="87" cm="1">
        <f t="array" ref="Q3605">IF($X3605="Non-local",VLOOKUP($E3605,$AI$40:$AW$44,COLUMN($AW:$AW)-COLUMN($AH:$AH),FALSE),IF($X3605="Unknown",VLOOKUP($E3605,$AI$47:$AW$51,COLUMN($AW:$AW)-COLUMN($AH:$AH),FALSE),0))</f>
        <v>622.00419999999997</v>
      </c>
      <c r="R3605" s="87" cm="1">
        <f t="array" ref="R3605">IF($X3605="Non-local",VLOOKUP($E3605,$AI$88:$AW$92,COLUMN($AW:$AW)-COLUMN($AH:$AH),FALSE),IF($X3605="Unknown",VLOOKUP($E3605,$AI$95:$AW$99,COLUMN($AW:$AW)-COLUMN($AH:$AH),FALSE),0))</f>
        <v>0.12047560494171299</v>
      </c>
      <c r="S3605" s="87" cm="1">
        <f t="array" ref="S3605">VLOOKUP($E3605,$AI$111:$AW$115,COLUMN($AW:$AW)-COLUMN($AH:$AH),FALSE)</f>
        <v>431.69321999999994</v>
      </c>
      <c r="T3605" s="104">
        <f t="shared" si="696"/>
        <v>0.32944616903075297</v>
      </c>
      <c r="U3605" s="104">
        <f t="shared" si="697"/>
        <v>1386.5305994555879</v>
      </c>
      <c r="V3605" s="87" cm="1">
        <f t="array" ref="V3605">VLOOKUP($E3605,$AI$118:$AW$122,COLUMN($AW:$AW)-COLUMN($AH:$AH),FALSE)</f>
        <v>0</v>
      </c>
      <c r="W3605" s="87" t="str">
        <f t="shared" si="701"/>
        <v>Domestic</v>
      </c>
      <c r="X3605" s="87" t="str">
        <f t="shared" si="702"/>
        <v>Non-local</v>
      </c>
      <c r="Y3605" s="104"/>
      <c r="Z3605" s="87" t="str">
        <f t="shared" si="698"/>
        <v>USA</v>
      </c>
      <c r="AA3605" s="87" t="str">
        <f t="shared" si="699"/>
        <v>USA</v>
      </c>
      <c r="AB3605" s="82" cm="1">
        <f t="array" ref="AB3605">VLOOKUP(B3605,'GDP per Capita'!$T$2:$V$4235,COLUMN('GDP per Capita'!$V:$V)-COLUMN('GDP per Capita'!$S:$S),FALSE)</f>
        <v>63809.64</v>
      </c>
      <c r="AC3605" s="82">
        <f t="shared" si="694"/>
        <v>63809.64</v>
      </c>
      <c r="AD3605" s="82">
        <f t="shared" si="695"/>
        <v>63809.64</v>
      </c>
      <c r="AE3605" s="88">
        <f t="shared" si="700"/>
        <v>2.1729171320439795E-2</v>
      </c>
    </row>
    <row r="3606" spans="1:31">
      <c r="A3606" s="77" t="s">
        <v>1803</v>
      </c>
      <c r="B3606" s="77">
        <v>3605</v>
      </c>
      <c r="C3606" s="77" t="s">
        <v>29</v>
      </c>
      <c r="D3606" s="77" t="s">
        <v>29</v>
      </c>
      <c r="E3606" s="77">
        <v>2016</v>
      </c>
      <c r="F3606" s="77">
        <v>37.705144099999998</v>
      </c>
      <c r="G3606" s="77">
        <v>-78.299446799999998</v>
      </c>
      <c r="H3606" s="77">
        <v>0</v>
      </c>
      <c r="I3606" s="77" t="s">
        <v>1790</v>
      </c>
      <c r="J3606" s="77">
        <v>32.7174209</v>
      </c>
      <c r="K3606" s="77">
        <v>-117.1627714</v>
      </c>
      <c r="L3606" s="77">
        <v>7096.7210567909897</v>
      </c>
      <c r="M3606" s="77">
        <v>1.1629818740263</v>
      </c>
      <c r="N3606" s="77">
        <v>0</v>
      </c>
      <c r="O3606" s="77">
        <v>851.60652681491899</v>
      </c>
      <c r="P3606" s="87" cm="1">
        <f t="array" ref="P3606">IF($X3606="Non-local",VLOOKUP($E3606,$AI$64:$AW$68,COLUMN($AW:$AW)-COLUMN($AH:$AH),FALSE),IF($X3606="Unknown",VLOOKUP($E3606,$AI$71:$AW$75,COLUMN($AW:$AW)-COLUMN($AH:$AH),FALSE),0))</f>
        <v>264</v>
      </c>
      <c r="Q3606" s="87" cm="1">
        <f t="array" ref="Q3606">IF($X3606="Non-local",VLOOKUP($E3606,$AI$40:$AW$44,COLUMN($AW:$AW)-COLUMN($AH:$AH),FALSE),IF($X3606="Unknown",VLOOKUP($E3606,$AI$47:$AW$51,COLUMN($AW:$AW)-COLUMN($AH:$AH),FALSE),0))</f>
        <v>622.00419999999997</v>
      </c>
      <c r="R3606" s="87" cm="1">
        <f t="array" ref="R3606">IF($X3606="Non-local",VLOOKUP($E3606,$AI$88:$AW$92,COLUMN($AW:$AW)-COLUMN($AH:$AH),FALSE),IF($X3606="Unknown",VLOOKUP($E3606,$AI$95:$AW$99,COLUMN($AW:$AW)-COLUMN($AH:$AH),FALSE),0))</f>
        <v>0.12047560494171299</v>
      </c>
      <c r="S3606" s="87" cm="1">
        <f t="array" ref="S3606">VLOOKUP($E3606,$AI$111:$AW$115,COLUMN($AW:$AW)-COLUMN($AH:$AH),FALSE)</f>
        <v>431.69321999999994</v>
      </c>
      <c r="T3606" s="104">
        <f t="shared" si="696"/>
        <v>1.2834574789680131</v>
      </c>
      <c r="U3606" s="104">
        <f t="shared" si="697"/>
        <v>2169.3039468149191</v>
      </c>
      <c r="V3606" s="87" cm="1">
        <f t="array" ref="V3606">VLOOKUP($E3606,$AI$118:$AW$122,COLUMN($AW:$AW)-COLUMN($AH:$AH),FALSE)</f>
        <v>0</v>
      </c>
      <c r="W3606" s="87" t="str">
        <f t="shared" si="701"/>
        <v>Domestic</v>
      </c>
      <c r="X3606" s="87" t="str">
        <f t="shared" si="702"/>
        <v>Non-local</v>
      </c>
      <c r="Y3606" s="104"/>
      <c r="Z3606" s="87" t="str">
        <f t="shared" si="698"/>
        <v>USA</v>
      </c>
      <c r="AA3606" s="87" t="str">
        <f t="shared" si="699"/>
        <v>USA</v>
      </c>
      <c r="AB3606" s="82" cm="1">
        <f t="array" ref="AB3606">VLOOKUP(B3606,'GDP per Capita'!$T$2:$V$4235,COLUMN('GDP per Capita'!$V:$V)-COLUMN('GDP per Capita'!$S:$S),FALSE)</f>
        <v>63809.64</v>
      </c>
      <c r="AC3606" s="82">
        <f t="shared" si="694"/>
        <v>63809.64</v>
      </c>
      <c r="AD3606" s="82">
        <f t="shared" si="695"/>
        <v>63809.64</v>
      </c>
      <c r="AE3606" s="88">
        <f t="shared" si="700"/>
        <v>3.3996492486322118E-2</v>
      </c>
    </row>
    <row r="3607" spans="1:31">
      <c r="A3607" s="77" t="s">
        <v>1804</v>
      </c>
      <c r="B3607" s="77">
        <v>3606</v>
      </c>
      <c r="C3607" s="77" t="s">
        <v>29</v>
      </c>
      <c r="D3607" s="77" t="s">
        <v>29</v>
      </c>
      <c r="E3607" s="77">
        <v>2016</v>
      </c>
      <c r="F3607" s="77">
        <v>34.395341999999999</v>
      </c>
      <c r="G3607" s="77">
        <v>-111.763275499999</v>
      </c>
      <c r="H3607" s="77">
        <v>0</v>
      </c>
      <c r="I3607" s="77" t="s">
        <v>1790</v>
      </c>
      <c r="J3607" s="77">
        <v>32.7174209</v>
      </c>
      <c r="K3607" s="77">
        <v>-117.1627714</v>
      </c>
      <c r="L3607" s="77">
        <v>1067.80021591886</v>
      </c>
      <c r="M3607" s="77">
        <v>0.30262914062491603</v>
      </c>
      <c r="N3607" s="77">
        <v>0</v>
      </c>
      <c r="O3607" s="77">
        <v>205.01764145642201</v>
      </c>
      <c r="P3607" s="87" cm="1">
        <f t="array" ref="P3607">IF($X3607="Non-local",VLOOKUP($E3607,$AI$64:$AW$68,COLUMN($AW:$AW)-COLUMN($AH:$AH),FALSE),IF($X3607="Unknown",VLOOKUP($E3607,$AI$71:$AW$75,COLUMN($AW:$AW)-COLUMN($AH:$AH),FALSE),0))</f>
        <v>264</v>
      </c>
      <c r="Q3607" s="87" cm="1">
        <f t="array" ref="Q3607">IF($X3607="Non-local",VLOOKUP($E3607,$AI$40:$AW$44,COLUMN($AW:$AW)-COLUMN($AH:$AH),FALSE),IF($X3607="Unknown",VLOOKUP($E3607,$AI$47:$AW$51,COLUMN($AW:$AW)-COLUMN($AH:$AH),FALSE),0))</f>
        <v>622.00419999999997</v>
      </c>
      <c r="R3607" s="87" cm="1">
        <f t="array" ref="R3607">IF($X3607="Non-local",VLOOKUP($E3607,$AI$88:$AW$92,COLUMN($AW:$AW)-COLUMN($AH:$AH),FALSE),IF($X3607="Unknown",VLOOKUP($E3607,$AI$95:$AW$99,COLUMN($AW:$AW)-COLUMN($AH:$AH),FALSE),0))</f>
        <v>0.12047560494171299</v>
      </c>
      <c r="S3607" s="87" cm="1">
        <f t="array" ref="S3607">VLOOKUP($E3607,$AI$111:$AW$115,COLUMN($AW:$AW)-COLUMN($AH:$AH),FALSE)</f>
        <v>431.69321999999994</v>
      </c>
      <c r="T3607" s="104">
        <f t="shared" si="696"/>
        <v>0.42310474556662903</v>
      </c>
      <c r="U3607" s="104">
        <f t="shared" si="697"/>
        <v>1522.7150614564218</v>
      </c>
      <c r="V3607" s="87" cm="1">
        <f t="array" ref="V3607">VLOOKUP($E3607,$AI$118:$AW$122,COLUMN($AW:$AW)-COLUMN($AH:$AH),FALSE)</f>
        <v>0</v>
      </c>
      <c r="W3607" s="87" t="str">
        <f t="shared" si="701"/>
        <v>Domestic</v>
      </c>
      <c r="X3607" s="87" t="str">
        <f t="shared" si="702"/>
        <v>Non-local</v>
      </c>
      <c r="Y3607" s="104"/>
      <c r="Z3607" s="87" t="str">
        <f t="shared" si="698"/>
        <v>USA</v>
      </c>
      <c r="AA3607" s="87" t="str">
        <f t="shared" si="699"/>
        <v>USA</v>
      </c>
      <c r="AB3607" s="82" cm="1">
        <f t="array" ref="AB3607">VLOOKUP(B3607,'GDP per Capita'!$T$2:$V$4235,COLUMN('GDP per Capita'!$V:$V)-COLUMN('GDP per Capita'!$S:$S),FALSE)</f>
        <v>63809.64</v>
      </c>
      <c r="AC3607" s="82">
        <f t="shared" si="694"/>
        <v>63809.64</v>
      </c>
      <c r="AD3607" s="82">
        <f t="shared" si="695"/>
        <v>63809.64</v>
      </c>
      <c r="AE3607" s="88">
        <f t="shared" si="700"/>
        <v>2.3863401540212763E-2</v>
      </c>
    </row>
    <row r="3608" spans="1:31">
      <c r="A3608" s="77" t="s">
        <v>920</v>
      </c>
      <c r="B3608" s="77">
        <v>3607</v>
      </c>
      <c r="C3608" s="77" t="s">
        <v>29</v>
      </c>
      <c r="D3608" s="77" t="s">
        <v>29</v>
      </c>
      <c r="E3608" s="77">
        <v>2016</v>
      </c>
      <c r="F3608" s="77">
        <v>32.222876499999998</v>
      </c>
      <c r="G3608" s="77">
        <v>-110.9748477</v>
      </c>
      <c r="H3608" s="77">
        <v>0</v>
      </c>
      <c r="I3608" s="77" t="s">
        <v>1790</v>
      </c>
      <c r="J3608" s="77">
        <v>32.7174209</v>
      </c>
      <c r="K3608" s="77">
        <v>-117.1627714</v>
      </c>
      <c r="L3608" s="77">
        <v>1166.0318687665199</v>
      </c>
      <c r="M3608" s="77">
        <v>0.31560011716020497</v>
      </c>
      <c r="N3608" s="77">
        <v>0</v>
      </c>
      <c r="O3608" s="77">
        <v>223.87811880317301</v>
      </c>
      <c r="P3608" s="87" cm="1">
        <f t="array" ref="P3608">IF($X3608="Non-local",VLOOKUP($E3608,$AI$64:$AW$68,COLUMN($AW:$AW)-COLUMN($AH:$AH),FALSE),IF($X3608="Unknown",VLOOKUP($E3608,$AI$71:$AW$75,COLUMN($AW:$AW)-COLUMN($AH:$AH),FALSE),0))</f>
        <v>264</v>
      </c>
      <c r="Q3608" s="87" cm="1">
        <f t="array" ref="Q3608">IF($X3608="Non-local",VLOOKUP($E3608,$AI$40:$AW$44,COLUMN($AW:$AW)-COLUMN($AH:$AH),FALSE),IF($X3608="Unknown",VLOOKUP($E3608,$AI$47:$AW$51,COLUMN($AW:$AW)-COLUMN($AH:$AH),FALSE),0))</f>
        <v>622.00419999999997</v>
      </c>
      <c r="R3608" s="87" cm="1">
        <f t="array" ref="R3608">IF($X3608="Non-local",VLOOKUP($E3608,$AI$88:$AW$92,COLUMN($AW:$AW)-COLUMN($AH:$AH),FALSE),IF($X3608="Unknown",VLOOKUP($E3608,$AI$95:$AW$99,COLUMN($AW:$AW)-COLUMN($AH:$AH),FALSE),0))</f>
        <v>0.12047560494171299</v>
      </c>
      <c r="S3608" s="87" cm="1">
        <f t="array" ref="S3608">VLOOKUP($E3608,$AI$111:$AW$115,COLUMN($AW:$AW)-COLUMN($AH:$AH),FALSE)</f>
        <v>431.69321999999994</v>
      </c>
      <c r="T3608" s="104">
        <f t="shared" si="696"/>
        <v>0.43607572210191797</v>
      </c>
      <c r="U3608" s="104">
        <f t="shared" si="697"/>
        <v>1541.5755388031728</v>
      </c>
      <c r="V3608" s="87" cm="1">
        <f t="array" ref="V3608">VLOOKUP($E3608,$AI$118:$AW$122,COLUMN($AW:$AW)-COLUMN($AH:$AH),FALSE)</f>
        <v>0</v>
      </c>
      <c r="W3608" s="87" t="str">
        <f t="shared" si="701"/>
        <v>Domestic</v>
      </c>
      <c r="X3608" s="87" t="str">
        <f t="shared" si="702"/>
        <v>Non-local</v>
      </c>
      <c r="Y3608" s="104"/>
      <c r="Z3608" s="87" t="str">
        <f t="shared" si="698"/>
        <v>USA</v>
      </c>
      <c r="AA3608" s="87" t="str">
        <f t="shared" si="699"/>
        <v>USA</v>
      </c>
      <c r="AB3608" s="82" cm="1">
        <f t="array" ref="AB3608">VLOOKUP(B3608,'GDP per Capita'!$T$2:$V$4235,COLUMN('GDP per Capita'!$V:$V)-COLUMN('GDP per Capita'!$S:$S),FALSE)</f>
        <v>63809.64</v>
      </c>
      <c r="AC3608" s="82">
        <f t="shared" si="694"/>
        <v>63809.64</v>
      </c>
      <c r="AD3608" s="82">
        <f t="shared" si="695"/>
        <v>63809.64</v>
      </c>
      <c r="AE3608" s="88">
        <f t="shared" si="700"/>
        <v>2.415897564698959E-2</v>
      </c>
    </row>
    <row r="3609" spans="1:31">
      <c r="A3609" s="77" t="s">
        <v>1805</v>
      </c>
      <c r="B3609" s="77">
        <v>3608</v>
      </c>
      <c r="C3609" s="77" t="s">
        <v>416</v>
      </c>
      <c r="D3609" s="77" t="s">
        <v>31</v>
      </c>
      <c r="E3609" s="77">
        <v>2016</v>
      </c>
      <c r="F3609" s="77">
        <v>0</v>
      </c>
      <c r="G3609" s="77">
        <v>0</v>
      </c>
      <c r="H3609" s="77">
        <v>0</v>
      </c>
      <c r="I3609" s="77" t="s">
        <v>1790</v>
      </c>
      <c r="J3609" s="77">
        <v>32.7174209</v>
      </c>
      <c r="K3609" s="77">
        <v>-117.1627714</v>
      </c>
      <c r="L3609" s="77">
        <v>4530.2325601502498</v>
      </c>
      <c r="M3609" s="77">
        <v>0.78821066689183295</v>
      </c>
      <c r="N3609" s="77">
        <v>1</v>
      </c>
      <c r="O3609" s="77">
        <v>543.62790721803003</v>
      </c>
      <c r="P3609" s="87" cm="1">
        <f t="array" ref="P3609">IF($X3609="Non-local",VLOOKUP($E3609,$AI$64:$AW$68,COLUMN($AW:$AW)-COLUMN($AH:$AH),FALSE),IF($X3609="Unknown",VLOOKUP($E3609,$AI$71:$AW$75,COLUMN($AW:$AW)-COLUMN($AH:$AH),FALSE),0))</f>
        <v>264</v>
      </c>
      <c r="Q3609" s="87" cm="1">
        <f t="array" ref="Q3609">IF($X3609="Non-local",VLOOKUP($E3609,$AI$40:$AW$44,COLUMN($AW:$AW)-COLUMN($AH:$AH),FALSE),IF($X3609="Unknown",VLOOKUP($E3609,$AI$47:$AW$51,COLUMN($AW:$AW)-COLUMN($AH:$AH),FALSE),0))</f>
        <v>622.00419999999997</v>
      </c>
      <c r="R3609" s="87" cm="1">
        <f t="array" ref="R3609">IF($X3609="Non-local",VLOOKUP($E3609,$AI$88:$AW$92,COLUMN($AW:$AW)-COLUMN($AH:$AH),FALSE),IF($X3609="Unknown",VLOOKUP($E3609,$AI$95:$AW$99,COLUMN($AW:$AW)-COLUMN($AH:$AH),FALSE),0))</f>
        <v>0.12047560494171299</v>
      </c>
      <c r="S3609" s="87" cm="1">
        <f t="array" ref="S3609">VLOOKUP($E3609,$AI$111:$AW$115,COLUMN($AW:$AW)-COLUMN($AH:$AH),FALSE)</f>
        <v>431.69321999999994</v>
      </c>
      <c r="T3609" s="104">
        <f t="shared" si="696"/>
        <v>0.90868627183354589</v>
      </c>
      <c r="U3609" s="104">
        <f t="shared" si="697"/>
        <v>1861.3253272180298</v>
      </c>
      <c r="V3609" s="87" cm="1">
        <f t="array" ref="V3609">VLOOKUP($E3609,$AI$118:$AW$122,COLUMN($AW:$AW)-COLUMN($AH:$AH),FALSE)</f>
        <v>0</v>
      </c>
      <c r="W3609" s="87" t="str">
        <f t="shared" si="701"/>
        <v>International</v>
      </c>
      <c r="X3609" s="87" t="str">
        <f t="shared" si="702"/>
        <v>Non-local</v>
      </c>
      <c r="Y3609" s="104"/>
      <c r="Z3609" s="87" t="str">
        <f t="shared" si="698"/>
        <v>United Kingdom</v>
      </c>
      <c r="AA3609" s="87" t="str">
        <f t="shared" si="699"/>
        <v>Europe</v>
      </c>
      <c r="AB3609" s="82" cm="1">
        <f t="array" ref="AB3609">VLOOKUP(B3609,'GDP per Capita'!$T$2:$V$4235,COLUMN('GDP per Capita'!$V:$V)-COLUMN('GDP per Capita'!$S:$S),FALSE)</f>
        <v>40800.480000000003</v>
      </c>
      <c r="AC3609" s="82">
        <f t="shared" si="694"/>
        <v>40800.480000000003</v>
      </c>
      <c r="AD3609" s="82">
        <f t="shared" si="695"/>
        <v>40800.480000000003</v>
      </c>
      <c r="AE3609" s="88">
        <f t="shared" si="700"/>
        <v>4.5620182096338807E-2</v>
      </c>
    </row>
    <row r="3610" spans="1:31">
      <c r="A3610" s="77" t="s">
        <v>911</v>
      </c>
      <c r="B3610" s="77">
        <v>3609</v>
      </c>
      <c r="C3610" s="77" t="s">
        <v>29</v>
      </c>
      <c r="D3610" s="77" t="s">
        <v>29</v>
      </c>
      <c r="E3610" s="77">
        <v>2016</v>
      </c>
      <c r="F3610" s="77">
        <v>42.3750997</v>
      </c>
      <c r="G3610" s="77">
        <v>-71.105615700000001</v>
      </c>
      <c r="H3610" s="77">
        <v>0</v>
      </c>
      <c r="I3610" s="77" t="s">
        <v>1790</v>
      </c>
      <c r="J3610" s="77">
        <v>32.7174209</v>
      </c>
      <c r="K3610" s="77">
        <v>-117.1627714</v>
      </c>
      <c r="L3610" s="77">
        <v>8292.5264883878099</v>
      </c>
      <c r="M3610" s="77">
        <v>1.32975968533697</v>
      </c>
      <c r="N3610" s="77">
        <v>0</v>
      </c>
      <c r="O3610" s="77">
        <v>870.715281280721</v>
      </c>
      <c r="P3610" s="87" cm="1">
        <f t="array" ref="P3610">IF($X3610="Non-local",VLOOKUP($E3610,$AI$64:$AW$68,COLUMN($AW:$AW)-COLUMN($AH:$AH),FALSE),IF($X3610="Unknown",VLOOKUP($E3610,$AI$71:$AW$75,COLUMN($AW:$AW)-COLUMN($AH:$AH),FALSE),0))</f>
        <v>264</v>
      </c>
      <c r="Q3610" s="87" cm="1">
        <f t="array" ref="Q3610">IF($X3610="Non-local",VLOOKUP($E3610,$AI$40:$AW$44,COLUMN($AW:$AW)-COLUMN($AH:$AH),FALSE),IF($X3610="Unknown",VLOOKUP($E3610,$AI$47:$AW$51,COLUMN($AW:$AW)-COLUMN($AH:$AH),FALSE),0))</f>
        <v>622.00419999999997</v>
      </c>
      <c r="R3610" s="87" cm="1">
        <f t="array" ref="R3610">IF($X3610="Non-local",VLOOKUP($E3610,$AI$88:$AW$92,COLUMN($AW:$AW)-COLUMN($AH:$AH),FALSE),IF($X3610="Unknown",VLOOKUP($E3610,$AI$95:$AW$99,COLUMN($AW:$AW)-COLUMN($AH:$AH),FALSE),0))</f>
        <v>0.12047560494171299</v>
      </c>
      <c r="S3610" s="87" cm="1">
        <f t="array" ref="S3610">VLOOKUP($E3610,$AI$111:$AW$115,COLUMN($AW:$AW)-COLUMN($AH:$AH),FALSE)</f>
        <v>431.69321999999994</v>
      </c>
      <c r="T3610" s="104">
        <f t="shared" si="696"/>
        <v>1.450235290278683</v>
      </c>
      <c r="U3610" s="104">
        <f t="shared" si="697"/>
        <v>2188.4127012807212</v>
      </c>
      <c r="V3610" s="87" cm="1">
        <f t="array" ref="V3610">VLOOKUP($E3610,$AI$118:$AW$122,COLUMN($AW:$AW)-COLUMN($AH:$AH),FALSE)</f>
        <v>0</v>
      </c>
      <c r="W3610" s="87" t="str">
        <f t="shared" si="701"/>
        <v>Domestic</v>
      </c>
      <c r="X3610" s="87" t="str">
        <f t="shared" si="702"/>
        <v>Non-local</v>
      </c>
      <c r="Y3610" s="104"/>
      <c r="Z3610" s="87" t="str">
        <f t="shared" si="698"/>
        <v>USA</v>
      </c>
      <c r="AA3610" s="87" t="str">
        <f t="shared" si="699"/>
        <v>USA</v>
      </c>
      <c r="AB3610" s="82" cm="1">
        <f t="array" ref="AB3610">VLOOKUP(B3610,'GDP per Capita'!$T$2:$V$4235,COLUMN('GDP per Capita'!$V:$V)-COLUMN('GDP per Capita'!$S:$S),FALSE)</f>
        <v>63809.64</v>
      </c>
      <c r="AC3610" s="82">
        <f t="shared" si="694"/>
        <v>63809.64</v>
      </c>
      <c r="AD3610" s="82">
        <f t="shared" si="695"/>
        <v>63809.64</v>
      </c>
      <c r="AE3610" s="88">
        <f t="shared" si="700"/>
        <v>3.42959574960887E-2</v>
      </c>
    </row>
    <row r="3611" spans="1:31">
      <c r="A3611" s="77" t="s">
        <v>1806</v>
      </c>
      <c r="B3611" s="77">
        <v>3610</v>
      </c>
      <c r="C3611" s="77" t="s">
        <v>29</v>
      </c>
      <c r="D3611" s="77" t="s">
        <v>29</v>
      </c>
      <c r="E3611" s="77">
        <v>2016</v>
      </c>
      <c r="F3611" s="77">
        <v>34.168436399999997</v>
      </c>
      <c r="G3611" s="77">
        <v>-118.60583819999999</v>
      </c>
      <c r="H3611" s="77">
        <v>0</v>
      </c>
      <c r="I3611" s="77" t="s">
        <v>1790</v>
      </c>
      <c r="J3611" s="77">
        <v>32.7174209</v>
      </c>
      <c r="K3611" s="77">
        <v>-117.1627714</v>
      </c>
      <c r="L3611" s="77">
        <v>419.322583295264</v>
      </c>
      <c r="M3611" s="77">
        <v>0.21700105728740801</v>
      </c>
      <c r="N3611" s="77">
        <v>0</v>
      </c>
      <c r="O3611" s="77">
        <v>80.5099359926907</v>
      </c>
      <c r="P3611" s="87" cm="1">
        <f t="array" ref="P3611">IF($X3611="Non-local",VLOOKUP($E3611,$AI$64:$AW$68,COLUMN($AW:$AW)-COLUMN($AH:$AH),FALSE),IF($X3611="Unknown",VLOOKUP($E3611,$AI$71:$AW$75,COLUMN($AW:$AW)-COLUMN($AH:$AH),FALSE),0))</f>
        <v>264</v>
      </c>
      <c r="Q3611" s="87" cm="1">
        <f t="array" ref="Q3611">IF($X3611="Non-local",VLOOKUP($E3611,$AI$40:$AW$44,COLUMN($AW:$AW)-COLUMN($AH:$AH),FALSE),IF($X3611="Unknown",VLOOKUP($E3611,$AI$47:$AW$51,COLUMN($AW:$AW)-COLUMN($AH:$AH),FALSE),0))</f>
        <v>622.00419999999997</v>
      </c>
      <c r="R3611" s="87" cm="1">
        <f t="array" ref="R3611">IF($X3611="Non-local",VLOOKUP($E3611,$AI$88:$AW$92,COLUMN($AW:$AW)-COLUMN($AH:$AH),FALSE),IF($X3611="Unknown",VLOOKUP($E3611,$AI$95:$AW$99,COLUMN($AW:$AW)-COLUMN($AH:$AH),FALSE),0))</f>
        <v>0.12047560494171299</v>
      </c>
      <c r="S3611" s="87" cm="1">
        <f t="array" ref="S3611">VLOOKUP($E3611,$AI$111:$AW$115,COLUMN($AW:$AW)-COLUMN($AH:$AH),FALSE)</f>
        <v>431.69321999999994</v>
      </c>
      <c r="T3611" s="104">
        <f t="shared" si="696"/>
        <v>0.33747666222912098</v>
      </c>
      <c r="U3611" s="104">
        <f t="shared" si="697"/>
        <v>1398.2073559926905</v>
      </c>
      <c r="V3611" s="87" cm="1">
        <f t="array" ref="V3611">VLOOKUP($E3611,$AI$118:$AW$122,COLUMN($AW:$AW)-COLUMN($AH:$AH),FALSE)</f>
        <v>0</v>
      </c>
      <c r="W3611" s="87" t="str">
        <f t="shared" si="701"/>
        <v>Domestic</v>
      </c>
      <c r="X3611" s="87" t="str">
        <f t="shared" si="702"/>
        <v>Non-local</v>
      </c>
      <c r="Y3611" s="104"/>
      <c r="Z3611" s="87" t="str">
        <f t="shared" si="698"/>
        <v>USA</v>
      </c>
      <c r="AA3611" s="87" t="str">
        <f t="shared" si="699"/>
        <v>USA</v>
      </c>
      <c r="AB3611" s="82" cm="1">
        <f t="array" ref="AB3611">VLOOKUP(B3611,'GDP per Capita'!$T$2:$V$4235,COLUMN('GDP per Capita'!$V:$V)-COLUMN('GDP per Capita'!$S:$S),FALSE)</f>
        <v>63809.64</v>
      </c>
      <c r="AC3611" s="82">
        <f t="shared" si="694"/>
        <v>63809.64</v>
      </c>
      <c r="AD3611" s="82">
        <f t="shared" si="695"/>
        <v>63809.64</v>
      </c>
      <c r="AE3611" s="88">
        <f t="shared" si="700"/>
        <v>2.1912164932958257E-2</v>
      </c>
    </row>
    <row r="3612" spans="1:31">
      <c r="A3612" s="77" t="s">
        <v>1028</v>
      </c>
      <c r="B3612" s="77">
        <v>3611</v>
      </c>
      <c r="C3612" s="77" t="s">
        <v>29</v>
      </c>
      <c r="D3612" s="77" t="s">
        <v>29</v>
      </c>
      <c r="E3612" s="77">
        <v>2016</v>
      </c>
      <c r="F3612" s="77">
        <v>38.980665999999999</v>
      </c>
      <c r="G3612" s="77">
        <v>-76.936918899999995</v>
      </c>
      <c r="H3612" s="77">
        <v>0</v>
      </c>
      <c r="I3612" s="77" t="s">
        <v>1790</v>
      </c>
      <c r="J3612" s="77">
        <v>32.7174209</v>
      </c>
      <c r="K3612" s="77">
        <v>-117.1627714</v>
      </c>
      <c r="L3612" s="77">
        <v>7322.8079086364396</v>
      </c>
      <c r="M3612" s="77">
        <v>1.19432080153418</v>
      </c>
      <c r="N3612" s="77">
        <v>0</v>
      </c>
      <c r="O3612" s="77">
        <v>878.73694903637204</v>
      </c>
      <c r="P3612" s="87" cm="1">
        <f t="array" ref="P3612">IF($X3612="Non-local",VLOOKUP($E3612,$AI$64:$AW$68,COLUMN($AW:$AW)-COLUMN($AH:$AH),FALSE),IF($X3612="Unknown",VLOOKUP($E3612,$AI$71:$AW$75,COLUMN($AW:$AW)-COLUMN($AH:$AH),FALSE),0))</f>
        <v>264</v>
      </c>
      <c r="Q3612" s="87" cm="1">
        <f t="array" ref="Q3612">IF($X3612="Non-local",VLOOKUP($E3612,$AI$40:$AW$44,COLUMN($AW:$AW)-COLUMN($AH:$AH),FALSE),IF($X3612="Unknown",VLOOKUP($E3612,$AI$47:$AW$51,COLUMN($AW:$AW)-COLUMN($AH:$AH),FALSE),0))</f>
        <v>622.00419999999997</v>
      </c>
      <c r="R3612" s="87" cm="1">
        <f t="array" ref="R3612">IF($X3612="Non-local",VLOOKUP($E3612,$AI$88:$AW$92,COLUMN($AW:$AW)-COLUMN($AH:$AH),FALSE),IF($X3612="Unknown",VLOOKUP($E3612,$AI$95:$AW$99,COLUMN($AW:$AW)-COLUMN($AH:$AH),FALSE),0))</f>
        <v>0.12047560494171299</v>
      </c>
      <c r="S3612" s="87" cm="1">
        <f t="array" ref="S3612">VLOOKUP($E3612,$AI$111:$AW$115,COLUMN($AW:$AW)-COLUMN($AH:$AH),FALSE)</f>
        <v>431.69321999999994</v>
      </c>
      <c r="T3612" s="104">
        <f t="shared" si="696"/>
        <v>1.314796406475893</v>
      </c>
      <c r="U3612" s="104">
        <f t="shared" si="697"/>
        <v>2196.4343690363721</v>
      </c>
      <c r="V3612" s="87" cm="1">
        <f t="array" ref="V3612">VLOOKUP($E3612,$AI$118:$AW$122,COLUMN($AW:$AW)-COLUMN($AH:$AH),FALSE)</f>
        <v>0</v>
      </c>
      <c r="W3612" s="87" t="str">
        <f t="shared" si="701"/>
        <v>Domestic</v>
      </c>
      <c r="X3612" s="87" t="str">
        <f t="shared" si="702"/>
        <v>Non-local</v>
      </c>
      <c r="Y3612" s="104"/>
      <c r="Z3612" s="87" t="str">
        <f t="shared" si="698"/>
        <v>USA</v>
      </c>
      <c r="AA3612" s="87" t="str">
        <f t="shared" si="699"/>
        <v>USA</v>
      </c>
      <c r="AB3612" s="82" cm="1">
        <f t="array" ref="AB3612">VLOOKUP(B3612,'GDP per Capita'!$T$2:$V$4235,COLUMN('GDP per Capita'!$V:$V)-COLUMN('GDP per Capita'!$S:$S),FALSE)</f>
        <v>63809.64</v>
      </c>
      <c r="AC3612" s="82">
        <f t="shared" si="694"/>
        <v>63809.64</v>
      </c>
      <c r="AD3612" s="82">
        <f t="shared" si="695"/>
        <v>63809.64</v>
      </c>
      <c r="AE3612" s="88">
        <f t="shared" si="700"/>
        <v>3.4421669970812752E-2</v>
      </c>
    </row>
    <row r="3613" spans="1:31">
      <c r="A3613" s="77" t="s">
        <v>1806</v>
      </c>
      <c r="B3613" s="77">
        <v>3612</v>
      </c>
      <c r="C3613" s="77" t="s">
        <v>29</v>
      </c>
      <c r="D3613" s="77" t="s">
        <v>29</v>
      </c>
      <c r="E3613" s="77">
        <v>2016</v>
      </c>
      <c r="F3613" s="77">
        <v>34.168436399999997</v>
      </c>
      <c r="G3613" s="77">
        <v>-118.60583819999999</v>
      </c>
      <c r="H3613" s="77">
        <v>0</v>
      </c>
      <c r="I3613" s="77" t="s">
        <v>1790</v>
      </c>
      <c r="J3613" s="77">
        <v>32.7174209</v>
      </c>
      <c r="K3613" s="77">
        <v>-117.1627714</v>
      </c>
      <c r="L3613" s="77">
        <v>419.322583295264</v>
      </c>
      <c r="M3613" s="77">
        <v>0.21700105728740801</v>
      </c>
      <c r="N3613" s="77">
        <v>0</v>
      </c>
      <c r="O3613" s="77">
        <v>80.5099359926907</v>
      </c>
      <c r="P3613" s="87" cm="1">
        <f t="array" ref="P3613">IF($X3613="Non-local",VLOOKUP($E3613,$AI$64:$AW$68,COLUMN($AW:$AW)-COLUMN($AH:$AH),FALSE),IF($X3613="Unknown",VLOOKUP($E3613,$AI$71:$AW$75,COLUMN($AW:$AW)-COLUMN($AH:$AH),FALSE),0))</f>
        <v>264</v>
      </c>
      <c r="Q3613" s="87" cm="1">
        <f t="array" ref="Q3613">IF($X3613="Non-local",VLOOKUP($E3613,$AI$40:$AW$44,COLUMN($AW:$AW)-COLUMN($AH:$AH),FALSE),IF($X3613="Unknown",VLOOKUP($E3613,$AI$47:$AW$51,COLUMN($AW:$AW)-COLUMN($AH:$AH),FALSE),0))</f>
        <v>622.00419999999997</v>
      </c>
      <c r="R3613" s="87" cm="1">
        <f t="array" ref="R3613">IF($X3613="Non-local",VLOOKUP($E3613,$AI$88:$AW$92,COLUMN($AW:$AW)-COLUMN($AH:$AH),FALSE),IF($X3613="Unknown",VLOOKUP($E3613,$AI$95:$AW$99,COLUMN($AW:$AW)-COLUMN($AH:$AH),FALSE),0))</f>
        <v>0.12047560494171299</v>
      </c>
      <c r="S3613" s="87" cm="1">
        <f t="array" ref="S3613">VLOOKUP($E3613,$AI$111:$AW$115,COLUMN($AW:$AW)-COLUMN($AH:$AH),FALSE)</f>
        <v>431.69321999999994</v>
      </c>
      <c r="T3613" s="104">
        <f t="shared" si="696"/>
        <v>0.33747666222912098</v>
      </c>
      <c r="U3613" s="104">
        <f t="shared" si="697"/>
        <v>1398.2073559926905</v>
      </c>
      <c r="V3613" s="87" cm="1">
        <f t="array" ref="V3613">VLOOKUP($E3613,$AI$118:$AW$122,COLUMN($AW:$AW)-COLUMN($AH:$AH),FALSE)</f>
        <v>0</v>
      </c>
      <c r="W3613" s="87" t="str">
        <f t="shared" si="701"/>
        <v>Domestic</v>
      </c>
      <c r="X3613" s="87" t="str">
        <f t="shared" si="702"/>
        <v>Non-local</v>
      </c>
      <c r="Y3613" s="104"/>
      <c r="Z3613" s="87" t="str">
        <f t="shared" si="698"/>
        <v>USA</v>
      </c>
      <c r="AA3613" s="87" t="str">
        <f t="shared" si="699"/>
        <v>USA</v>
      </c>
      <c r="AB3613" s="82" cm="1">
        <f t="array" ref="AB3613">VLOOKUP(B3613,'GDP per Capita'!$T$2:$V$4235,COLUMN('GDP per Capita'!$V:$V)-COLUMN('GDP per Capita'!$S:$S),FALSE)</f>
        <v>63809.64</v>
      </c>
      <c r="AC3613" s="82">
        <f t="shared" si="694"/>
        <v>63809.64</v>
      </c>
      <c r="AD3613" s="82">
        <f t="shared" si="695"/>
        <v>63809.64</v>
      </c>
      <c r="AE3613" s="88">
        <f t="shared" si="700"/>
        <v>2.1912164932958257E-2</v>
      </c>
    </row>
    <row r="3614" spans="1:31">
      <c r="A3614" s="77" t="s">
        <v>1806</v>
      </c>
      <c r="B3614" s="77">
        <v>3613</v>
      </c>
      <c r="C3614" s="77" t="s">
        <v>29</v>
      </c>
      <c r="D3614" s="77" t="s">
        <v>29</v>
      </c>
      <c r="E3614" s="77">
        <v>2016</v>
      </c>
      <c r="F3614" s="77">
        <v>34.168436399999997</v>
      </c>
      <c r="G3614" s="77">
        <v>-118.60583819999999</v>
      </c>
      <c r="H3614" s="77">
        <v>0</v>
      </c>
      <c r="I3614" s="77" t="s">
        <v>1790</v>
      </c>
      <c r="J3614" s="77">
        <v>32.7174209</v>
      </c>
      <c r="K3614" s="77">
        <v>-117.1627714</v>
      </c>
      <c r="L3614" s="77">
        <v>419.322583295264</v>
      </c>
      <c r="M3614" s="77">
        <v>0.21700105728740801</v>
      </c>
      <c r="N3614" s="77">
        <v>0</v>
      </c>
      <c r="O3614" s="77">
        <v>80.5099359926907</v>
      </c>
      <c r="P3614" s="87" cm="1">
        <f t="array" ref="P3614">IF($X3614="Non-local",VLOOKUP($E3614,$AI$64:$AW$68,COLUMN($AW:$AW)-COLUMN($AH:$AH),FALSE),IF($X3614="Unknown",VLOOKUP($E3614,$AI$71:$AW$75,COLUMN($AW:$AW)-COLUMN($AH:$AH),FALSE),0))</f>
        <v>264</v>
      </c>
      <c r="Q3614" s="87" cm="1">
        <f t="array" ref="Q3614">IF($X3614="Non-local",VLOOKUP($E3614,$AI$40:$AW$44,COLUMN($AW:$AW)-COLUMN($AH:$AH),FALSE),IF($X3614="Unknown",VLOOKUP($E3614,$AI$47:$AW$51,COLUMN($AW:$AW)-COLUMN($AH:$AH),FALSE),0))</f>
        <v>622.00419999999997</v>
      </c>
      <c r="R3614" s="87" cm="1">
        <f t="array" ref="R3614">IF($X3614="Non-local",VLOOKUP($E3614,$AI$88:$AW$92,COLUMN($AW:$AW)-COLUMN($AH:$AH),FALSE),IF($X3614="Unknown",VLOOKUP($E3614,$AI$95:$AW$99,COLUMN($AW:$AW)-COLUMN($AH:$AH),FALSE),0))</f>
        <v>0.12047560494171299</v>
      </c>
      <c r="S3614" s="87" cm="1">
        <f t="array" ref="S3614">VLOOKUP($E3614,$AI$111:$AW$115,COLUMN($AW:$AW)-COLUMN($AH:$AH),FALSE)</f>
        <v>431.69321999999994</v>
      </c>
      <c r="T3614" s="104">
        <f t="shared" si="696"/>
        <v>0.33747666222912098</v>
      </c>
      <c r="U3614" s="104">
        <f t="shared" si="697"/>
        <v>1398.2073559926905</v>
      </c>
      <c r="V3614" s="87" cm="1">
        <f t="array" ref="V3614">VLOOKUP($E3614,$AI$118:$AW$122,COLUMN($AW:$AW)-COLUMN($AH:$AH),FALSE)</f>
        <v>0</v>
      </c>
      <c r="W3614" s="87" t="str">
        <f t="shared" si="701"/>
        <v>Domestic</v>
      </c>
      <c r="X3614" s="87" t="str">
        <f t="shared" si="702"/>
        <v>Non-local</v>
      </c>
      <c r="Y3614" s="104"/>
      <c r="Z3614" s="87" t="str">
        <f t="shared" si="698"/>
        <v>USA</v>
      </c>
      <c r="AA3614" s="87" t="str">
        <f t="shared" si="699"/>
        <v>USA</v>
      </c>
      <c r="AB3614" s="82" cm="1">
        <f t="array" ref="AB3614">VLOOKUP(B3614,'GDP per Capita'!$T$2:$V$4235,COLUMN('GDP per Capita'!$V:$V)-COLUMN('GDP per Capita'!$S:$S),FALSE)</f>
        <v>63809.64</v>
      </c>
      <c r="AC3614" s="82">
        <f t="shared" si="694"/>
        <v>63809.64</v>
      </c>
      <c r="AD3614" s="82">
        <f t="shared" si="695"/>
        <v>63809.64</v>
      </c>
      <c r="AE3614" s="88">
        <f t="shared" si="700"/>
        <v>2.1912164932958257E-2</v>
      </c>
    </row>
    <row r="3615" spans="1:31">
      <c r="A3615" s="77" t="s">
        <v>34</v>
      </c>
      <c r="B3615" s="77">
        <v>3614</v>
      </c>
      <c r="C3615" s="77" t="s">
        <v>34</v>
      </c>
      <c r="D3615" s="77" t="s">
        <v>34</v>
      </c>
      <c r="E3615" s="77">
        <v>2016</v>
      </c>
      <c r="F3615" s="77">
        <v>0</v>
      </c>
      <c r="G3615" s="77">
        <v>0</v>
      </c>
      <c r="H3615" s="77">
        <v>0</v>
      </c>
      <c r="I3615" s="77" t="s">
        <v>1790</v>
      </c>
      <c r="J3615" s="77">
        <v>32.7174209</v>
      </c>
      <c r="K3615" s="77">
        <v>-117.1627714</v>
      </c>
      <c r="L3615" s="77">
        <v>4530.2325601502498</v>
      </c>
      <c r="M3615" s="77">
        <v>0.78821066689183295</v>
      </c>
      <c r="N3615" s="77">
        <v>1</v>
      </c>
      <c r="O3615" s="77">
        <v>543.62790721803003</v>
      </c>
      <c r="P3615" s="87" cm="1">
        <f t="array" ref="P3615">IF($X3615="Non-local",VLOOKUP($E3615,$AI$64:$AW$68,COLUMN($AW:$AW)-COLUMN($AH:$AH),FALSE),IF($X3615="Unknown",VLOOKUP($E3615,$AI$71:$AW$75,COLUMN($AW:$AW)-COLUMN($AH:$AH),FALSE),0))</f>
        <v>240.54216867469879</v>
      </c>
      <c r="Q3615" s="87" cm="1">
        <f t="array" ref="Q3615">IF($X3615="Non-local",VLOOKUP($E3615,$AI$40:$AW$44,COLUMN($AW:$AW)-COLUMN($AH:$AH),FALSE),IF($X3615="Unknown",VLOOKUP($E3615,$AI$47:$AW$51,COLUMN($AW:$AW)-COLUMN($AH:$AH),FALSE),0))</f>
        <v>566.73575451807233</v>
      </c>
      <c r="R3615" s="87" cm="1">
        <f t="array" ref="R3615">IF($X3615="Non-local",VLOOKUP($E3615,$AI$88:$AW$92,COLUMN($AW:$AW)-COLUMN($AH:$AH),FALSE),IF($X3615="Unknown",VLOOKUP($E3615,$AI$95:$AW$99,COLUMN($AW:$AW)-COLUMN($AH:$AH),FALSE),0))</f>
        <v>0.10977069426165115</v>
      </c>
      <c r="S3615" s="87" cm="1">
        <f t="array" ref="S3615">VLOOKUP($E3615,$AI$111:$AW$115,COLUMN($AW:$AW)-COLUMN($AH:$AH),FALSE)</f>
        <v>431.69321999999994</v>
      </c>
      <c r="T3615" s="104">
        <f t="shared" si="696"/>
        <v>0.89798136115348415</v>
      </c>
      <c r="U3615" s="104">
        <f t="shared" si="697"/>
        <v>1782.5990504108011</v>
      </c>
      <c r="V3615" s="87" cm="1">
        <f t="array" ref="V3615">VLOOKUP($E3615,$AI$118:$AW$122,COLUMN($AW:$AW)-COLUMN($AH:$AH),FALSE)</f>
        <v>0</v>
      </c>
      <c r="W3615" s="87" t="str">
        <f t="shared" si="701"/>
        <v>Unknown</v>
      </c>
      <c r="X3615" s="87" t="str">
        <f t="shared" si="702"/>
        <v>Unknown</v>
      </c>
      <c r="Y3615" s="104"/>
      <c r="Z3615" s="87" t="str">
        <f t="shared" si="698"/>
        <v>Unknown</v>
      </c>
      <c r="AA3615" s="87" t="str">
        <f t="shared" si="699"/>
        <v>Unknown</v>
      </c>
      <c r="AB3615" s="82" t="e" cm="1">
        <f t="array" ref="AB3615">VLOOKUP(B3615,'GDP per Capita'!$T$2:$V$4235,COLUMN('GDP per Capita'!$V:$V)-COLUMN('GDP per Capita'!$S:$S),FALSE)</f>
        <v>#N/A</v>
      </c>
      <c r="AC3615" s="82" t="str">
        <f t="shared" si="694"/>
        <v/>
      </c>
      <c r="AD3615" s="82">
        <f t="shared" si="695"/>
        <v>61228.93767638311</v>
      </c>
      <c r="AE3615" s="88">
        <f t="shared" si="700"/>
        <v>2.911366941939245E-2</v>
      </c>
    </row>
    <row r="3616" spans="1:31">
      <c r="A3616" s="77" t="s">
        <v>34</v>
      </c>
      <c r="B3616" s="77">
        <v>3615</v>
      </c>
      <c r="C3616" s="77" t="s">
        <v>34</v>
      </c>
      <c r="D3616" s="77" t="s">
        <v>34</v>
      </c>
      <c r="E3616" s="77">
        <v>2016</v>
      </c>
      <c r="F3616" s="77">
        <v>0</v>
      </c>
      <c r="G3616" s="77">
        <v>0</v>
      </c>
      <c r="H3616" s="77">
        <v>0</v>
      </c>
      <c r="I3616" s="77" t="s">
        <v>1790</v>
      </c>
      <c r="J3616" s="77">
        <v>32.7174209</v>
      </c>
      <c r="K3616" s="77">
        <v>-117.1627714</v>
      </c>
      <c r="L3616" s="77">
        <v>4530.2325601502498</v>
      </c>
      <c r="M3616" s="77">
        <v>0.78821066689183295</v>
      </c>
      <c r="N3616" s="77">
        <v>1</v>
      </c>
      <c r="O3616" s="77">
        <v>543.62790721803003</v>
      </c>
      <c r="P3616" s="87" cm="1">
        <f t="array" ref="P3616">IF($X3616="Non-local",VLOOKUP($E3616,$AI$64:$AW$68,COLUMN($AW:$AW)-COLUMN($AH:$AH),FALSE),IF($X3616="Unknown",VLOOKUP($E3616,$AI$71:$AW$75,COLUMN($AW:$AW)-COLUMN($AH:$AH),FALSE),0))</f>
        <v>240.54216867469879</v>
      </c>
      <c r="Q3616" s="87" cm="1">
        <f t="array" ref="Q3616">IF($X3616="Non-local",VLOOKUP($E3616,$AI$40:$AW$44,COLUMN($AW:$AW)-COLUMN($AH:$AH),FALSE),IF($X3616="Unknown",VLOOKUP($E3616,$AI$47:$AW$51,COLUMN($AW:$AW)-COLUMN($AH:$AH),FALSE),0))</f>
        <v>566.73575451807233</v>
      </c>
      <c r="R3616" s="87" cm="1">
        <f t="array" ref="R3616">IF($X3616="Non-local",VLOOKUP($E3616,$AI$88:$AW$92,COLUMN($AW:$AW)-COLUMN($AH:$AH),FALSE),IF($X3616="Unknown",VLOOKUP($E3616,$AI$95:$AW$99,COLUMN($AW:$AW)-COLUMN($AH:$AH),FALSE),0))</f>
        <v>0.10977069426165115</v>
      </c>
      <c r="S3616" s="87" cm="1">
        <f t="array" ref="S3616">VLOOKUP($E3616,$AI$111:$AW$115,COLUMN($AW:$AW)-COLUMN($AH:$AH),FALSE)</f>
        <v>431.69321999999994</v>
      </c>
      <c r="T3616" s="104">
        <f t="shared" si="696"/>
        <v>0.89798136115348415</v>
      </c>
      <c r="U3616" s="104">
        <f t="shared" si="697"/>
        <v>1782.5990504108011</v>
      </c>
      <c r="V3616" s="87" cm="1">
        <f t="array" ref="V3616">VLOOKUP($E3616,$AI$118:$AW$122,COLUMN($AW:$AW)-COLUMN($AH:$AH),FALSE)</f>
        <v>0</v>
      </c>
      <c r="W3616" s="87" t="str">
        <f t="shared" si="701"/>
        <v>Unknown</v>
      </c>
      <c r="X3616" s="87" t="str">
        <f t="shared" si="702"/>
        <v>Unknown</v>
      </c>
      <c r="Y3616" s="104"/>
      <c r="Z3616" s="87" t="str">
        <f t="shared" si="698"/>
        <v>Unknown</v>
      </c>
      <c r="AA3616" s="87" t="str">
        <f t="shared" si="699"/>
        <v>Unknown</v>
      </c>
      <c r="AB3616" s="82" t="e" cm="1">
        <f t="array" ref="AB3616">VLOOKUP(B3616,'GDP per Capita'!$T$2:$V$4235,COLUMN('GDP per Capita'!$V:$V)-COLUMN('GDP per Capita'!$S:$S),FALSE)</f>
        <v>#N/A</v>
      </c>
      <c r="AC3616" s="82" t="str">
        <f t="shared" si="694"/>
        <v/>
      </c>
      <c r="AD3616" s="82">
        <f t="shared" si="695"/>
        <v>61228.93767638311</v>
      </c>
      <c r="AE3616" s="88">
        <f t="shared" si="700"/>
        <v>2.911366941939245E-2</v>
      </c>
    </row>
    <row r="3617" spans="1:31">
      <c r="A3617" s="77" t="s">
        <v>34</v>
      </c>
      <c r="B3617" s="77">
        <v>3616</v>
      </c>
      <c r="C3617" s="77" t="s">
        <v>34</v>
      </c>
      <c r="D3617" s="77" t="s">
        <v>34</v>
      </c>
      <c r="E3617" s="77">
        <v>2016</v>
      </c>
      <c r="F3617" s="77">
        <v>0</v>
      </c>
      <c r="G3617" s="77">
        <v>0</v>
      </c>
      <c r="H3617" s="77">
        <v>0</v>
      </c>
      <c r="I3617" s="77" t="s">
        <v>1790</v>
      </c>
      <c r="J3617" s="77">
        <v>32.7174209</v>
      </c>
      <c r="K3617" s="77">
        <v>-117.1627714</v>
      </c>
      <c r="L3617" s="77">
        <v>4530.2325601502498</v>
      </c>
      <c r="M3617" s="77">
        <v>0.78821066689183295</v>
      </c>
      <c r="N3617" s="77">
        <v>1</v>
      </c>
      <c r="O3617" s="77">
        <v>543.62790721803003</v>
      </c>
      <c r="P3617" s="87" cm="1">
        <f t="array" ref="P3617">IF($X3617="Non-local",VLOOKUP($E3617,$AI$64:$AW$68,COLUMN($AW:$AW)-COLUMN($AH:$AH),FALSE),IF($X3617="Unknown",VLOOKUP($E3617,$AI$71:$AW$75,COLUMN($AW:$AW)-COLUMN($AH:$AH),FALSE),0))</f>
        <v>240.54216867469879</v>
      </c>
      <c r="Q3617" s="87" cm="1">
        <f t="array" ref="Q3617">IF($X3617="Non-local",VLOOKUP($E3617,$AI$40:$AW$44,COLUMN($AW:$AW)-COLUMN($AH:$AH),FALSE),IF($X3617="Unknown",VLOOKUP($E3617,$AI$47:$AW$51,COLUMN($AW:$AW)-COLUMN($AH:$AH),FALSE),0))</f>
        <v>566.73575451807233</v>
      </c>
      <c r="R3617" s="87" cm="1">
        <f t="array" ref="R3617">IF($X3617="Non-local",VLOOKUP($E3617,$AI$88:$AW$92,COLUMN($AW:$AW)-COLUMN($AH:$AH),FALSE),IF($X3617="Unknown",VLOOKUP($E3617,$AI$95:$AW$99,COLUMN($AW:$AW)-COLUMN($AH:$AH),FALSE),0))</f>
        <v>0.10977069426165115</v>
      </c>
      <c r="S3617" s="87" cm="1">
        <f t="array" ref="S3617">VLOOKUP($E3617,$AI$111:$AW$115,COLUMN($AW:$AW)-COLUMN($AH:$AH),FALSE)</f>
        <v>431.69321999999994</v>
      </c>
      <c r="T3617" s="104">
        <f t="shared" si="696"/>
        <v>0.89798136115348415</v>
      </c>
      <c r="U3617" s="104">
        <f t="shared" si="697"/>
        <v>1782.5990504108011</v>
      </c>
      <c r="V3617" s="87" cm="1">
        <f t="array" ref="V3617">VLOOKUP($E3617,$AI$118:$AW$122,COLUMN($AW:$AW)-COLUMN($AH:$AH),FALSE)</f>
        <v>0</v>
      </c>
      <c r="W3617" s="87" t="str">
        <f t="shared" si="701"/>
        <v>Unknown</v>
      </c>
      <c r="X3617" s="87" t="str">
        <f t="shared" si="702"/>
        <v>Unknown</v>
      </c>
      <c r="Y3617" s="104"/>
      <c r="Z3617" s="87" t="str">
        <f t="shared" si="698"/>
        <v>Unknown</v>
      </c>
      <c r="AA3617" s="87" t="str">
        <f t="shared" si="699"/>
        <v>Unknown</v>
      </c>
      <c r="AB3617" s="82" t="e" cm="1">
        <f t="array" ref="AB3617">VLOOKUP(B3617,'GDP per Capita'!$T$2:$V$4235,COLUMN('GDP per Capita'!$V:$V)-COLUMN('GDP per Capita'!$S:$S),FALSE)</f>
        <v>#N/A</v>
      </c>
      <c r="AC3617" s="82" t="str">
        <f t="shared" si="694"/>
        <v/>
      </c>
      <c r="AD3617" s="82">
        <f t="shared" si="695"/>
        <v>61228.93767638311</v>
      </c>
      <c r="AE3617" s="88">
        <f t="shared" si="700"/>
        <v>2.911366941939245E-2</v>
      </c>
    </row>
    <row r="3618" spans="1:31">
      <c r="A3618" s="77" t="s">
        <v>34</v>
      </c>
      <c r="B3618" s="77">
        <v>3617</v>
      </c>
      <c r="C3618" s="77" t="s">
        <v>34</v>
      </c>
      <c r="D3618" s="77" t="s">
        <v>34</v>
      </c>
      <c r="E3618" s="77">
        <v>2016</v>
      </c>
      <c r="F3618" s="77">
        <v>0</v>
      </c>
      <c r="G3618" s="77">
        <v>0</v>
      </c>
      <c r="H3618" s="77">
        <v>0</v>
      </c>
      <c r="I3618" s="77" t="s">
        <v>1790</v>
      </c>
      <c r="J3618" s="77">
        <v>32.7174209</v>
      </c>
      <c r="K3618" s="77">
        <v>-117.1627714</v>
      </c>
      <c r="L3618" s="77">
        <v>4530.2325601502498</v>
      </c>
      <c r="M3618" s="77">
        <v>0.78821066689183295</v>
      </c>
      <c r="N3618" s="77">
        <v>1</v>
      </c>
      <c r="O3618" s="77">
        <v>543.62790721803003</v>
      </c>
      <c r="P3618" s="87" cm="1">
        <f t="array" ref="P3618">IF($X3618="Non-local",VLOOKUP($E3618,$AI$64:$AW$68,COLUMN($AW:$AW)-COLUMN($AH:$AH),FALSE),IF($X3618="Unknown",VLOOKUP($E3618,$AI$71:$AW$75,COLUMN($AW:$AW)-COLUMN($AH:$AH),FALSE),0))</f>
        <v>240.54216867469879</v>
      </c>
      <c r="Q3618" s="87" cm="1">
        <f t="array" ref="Q3618">IF($X3618="Non-local",VLOOKUP($E3618,$AI$40:$AW$44,COLUMN($AW:$AW)-COLUMN($AH:$AH),FALSE),IF($X3618="Unknown",VLOOKUP($E3618,$AI$47:$AW$51,COLUMN($AW:$AW)-COLUMN($AH:$AH),FALSE),0))</f>
        <v>566.73575451807233</v>
      </c>
      <c r="R3618" s="87" cm="1">
        <f t="array" ref="R3618">IF($X3618="Non-local",VLOOKUP($E3618,$AI$88:$AW$92,COLUMN($AW:$AW)-COLUMN($AH:$AH),FALSE),IF($X3618="Unknown",VLOOKUP($E3618,$AI$95:$AW$99,COLUMN($AW:$AW)-COLUMN($AH:$AH),FALSE),0))</f>
        <v>0.10977069426165115</v>
      </c>
      <c r="S3618" s="87" cm="1">
        <f t="array" ref="S3618">VLOOKUP($E3618,$AI$111:$AW$115,COLUMN($AW:$AW)-COLUMN($AH:$AH),FALSE)</f>
        <v>431.69321999999994</v>
      </c>
      <c r="T3618" s="104">
        <f t="shared" si="696"/>
        <v>0.89798136115348415</v>
      </c>
      <c r="U3618" s="104">
        <f t="shared" si="697"/>
        <v>1782.5990504108011</v>
      </c>
      <c r="V3618" s="87" cm="1">
        <f t="array" ref="V3618">VLOOKUP($E3618,$AI$118:$AW$122,COLUMN($AW:$AW)-COLUMN($AH:$AH),FALSE)</f>
        <v>0</v>
      </c>
      <c r="W3618" s="87" t="str">
        <f t="shared" si="701"/>
        <v>Unknown</v>
      </c>
      <c r="X3618" s="87" t="str">
        <f t="shared" si="702"/>
        <v>Unknown</v>
      </c>
      <c r="Y3618" s="104"/>
      <c r="Z3618" s="87" t="str">
        <f t="shared" si="698"/>
        <v>Unknown</v>
      </c>
      <c r="AA3618" s="87" t="str">
        <f t="shared" si="699"/>
        <v>Unknown</v>
      </c>
      <c r="AB3618" s="82" t="e" cm="1">
        <f t="array" ref="AB3618">VLOOKUP(B3618,'GDP per Capita'!$T$2:$V$4235,COLUMN('GDP per Capita'!$V:$V)-COLUMN('GDP per Capita'!$S:$S),FALSE)</f>
        <v>#N/A</v>
      </c>
      <c r="AC3618" s="82" t="str">
        <f t="shared" si="694"/>
        <v/>
      </c>
      <c r="AD3618" s="82">
        <f t="shared" si="695"/>
        <v>61228.93767638311</v>
      </c>
      <c r="AE3618" s="88">
        <f t="shared" si="700"/>
        <v>2.911366941939245E-2</v>
      </c>
    </row>
    <row r="3619" spans="1:31">
      <c r="A3619" s="77" t="s">
        <v>34</v>
      </c>
      <c r="B3619" s="77">
        <v>3618</v>
      </c>
      <c r="C3619" s="77" t="s">
        <v>34</v>
      </c>
      <c r="D3619" s="77" t="s">
        <v>34</v>
      </c>
      <c r="E3619" s="77">
        <v>2016</v>
      </c>
      <c r="F3619" s="77">
        <v>0</v>
      </c>
      <c r="G3619" s="77">
        <v>0</v>
      </c>
      <c r="H3619" s="77">
        <v>0</v>
      </c>
      <c r="I3619" s="77" t="s">
        <v>1790</v>
      </c>
      <c r="J3619" s="77">
        <v>32.7174209</v>
      </c>
      <c r="K3619" s="77">
        <v>-117.1627714</v>
      </c>
      <c r="L3619" s="77">
        <v>4530.2325601502498</v>
      </c>
      <c r="M3619" s="77">
        <v>0.78821066689183295</v>
      </c>
      <c r="N3619" s="77">
        <v>1</v>
      </c>
      <c r="O3619" s="77">
        <v>543.62790721803003</v>
      </c>
      <c r="P3619" s="87" cm="1">
        <f t="array" ref="P3619">IF($X3619="Non-local",VLOOKUP($E3619,$AI$64:$AW$68,COLUMN($AW:$AW)-COLUMN($AH:$AH),FALSE),IF($X3619="Unknown",VLOOKUP($E3619,$AI$71:$AW$75,COLUMN($AW:$AW)-COLUMN($AH:$AH),FALSE),0))</f>
        <v>240.54216867469879</v>
      </c>
      <c r="Q3619" s="87" cm="1">
        <f t="array" ref="Q3619">IF($X3619="Non-local",VLOOKUP($E3619,$AI$40:$AW$44,COLUMN($AW:$AW)-COLUMN($AH:$AH),FALSE),IF($X3619="Unknown",VLOOKUP($E3619,$AI$47:$AW$51,COLUMN($AW:$AW)-COLUMN($AH:$AH),FALSE),0))</f>
        <v>566.73575451807233</v>
      </c>
      <c r="R3619" s="87" cm="1">
        <f t="array" ref="R3619">IF($X3619="Non-local",VLOOKUP($E3619,$AI$88:$AW$92,COLUMN($AW:$AW)-COLUMN($AH:$AH),FALSE),IF($X3619="Unknown",VLOOKUP($E3619,$AI$95:$AW$99,COLUMN($AW:$AW)-COLUMN($AH:$AH),FALSE),0))</f>
        <v>0.10977069426165115</v>
      </c>
      <c r="S3619" s="87" cm="1">
        <f t="array" ref="S3619">VLOOKUP($E3619,$AI$111:$AW$115,COLUMN($AW:$AW)-COLUMN($AH:$AH),FALSE)</f>
        <v>431.69321999999994</v>
      </c>
      <c r="T3619" s="104">
        <f t="shared" si="696"/>
        <v>0.89798136115348415</v>
      </c>
      <c r="U3619" s="104">
        <f t="shared" si="697"/>
        <v>1782.5990504108011</v>
      </c>
      <c r="V3619" s="87" cm="1">
        <f t="array" ref="V3619">VLOOKUP($E3619,$AI$118:$AW$122,COLUMN($AW:$AW)-COLUMN($AH:$AH),FALSE)</f>
        <v>0</v>
      </c>
      <c r="W3619" s="87" t="str">
        <f t="shared" si="701"/>
        <v>Unknown</v>
      </c>
      <c r="X3619" s="87" t="str">
        <f t="shared" si="702"/>
        <v>Unknown</v>
      </c>
      <c r="Y3619" s="104"/>
      <c r="Z3619" s="87" t="str">
        <f t="shared" si="698"/>
        <v>Unknown</v>
      </c>
      <c r="AA3619" s="87" t="str">
        <f t="shared" si="699"/>
        <v>Unknown</v>
      </c>
      <c r="AB3619" s="82" t="e" cm="1">
        <f t="array" ref="AB3619">VLOOKUP(B3619,'GDP per Capita'!$T$2:$V$4235,COLUMN('GDP per Capita'!$V:$V)-COLUMN('GDP per Capita'!$S:$S),FALSE)</f>
        <v>#N/A</v>
      </c>
      <c r="AC3619" s="82" t="str">
        <f t="shared" si="694"/>
        <v/>
      </c>
      <c r="AD3619" s="82">
        <f t="shared" si="695"/>
        <v>61228.93767638311</v>
      </c>
      <c r="AE3619" s="88">
        <f t="shared" si="700"/>
        <v>2.911366941939245E-2</v>
      </c>
    </row>
    <row r="3620" spans="1:31">
      <c r="A3620" s="77" t="s">
        <v>34</v>
      </c>
      <c r="B3620" s="77">
        <v>3619</v>
      </c>
      <c r="C3620" s="77" t="s">
        <v>34</v>
      </c>
      <c r="D3620" s="77" t="s">
        <v>34</v>
      </c>
      <c r="E3620" s="77">
        <v>2016</v>
      </c>
      <c r="F3620" s="77">
        <v>0</v>
      </c>
      <c r="G3620" s="77">
        <v>0</v>
      </c>
      <c r="H3620" s="77">
        <v>0</v>
      </c>
      <c r="I3620" s="77" t="s">
        <v>1790</v>
      </c>
      <c r="J3620" s="77">
        <v>32.7174209</v>
      </c>
      <c r="K3620" s="77">
        <v>-117.1627714</v>
      </c>
      <c r="L3620" s="77">
        <v>4530.2325601502498</v>
      </c>
      <c r="M3620" s="77">
        <v>0.78821066689183295</v>
      </c>
      <c r="N3620" s="77">
        <v>1</v>
      </c>
      <c r="O3620" s="77">
        <v>543.62790721803003</v>
      </c>
      <c r="P3620" s="87" cm="1">
        <f t="array" ref="P3620">IF($X3620="Non-local",VLOOKUP($E3620,$AI$64:$AW$68,COLUMN($AW:$AW)-COLUMN($AH:$AH),FALSE),IF($X3620="Unknown",VLOOKUP($E3620,$AI$71:$AW$75,COLUMN($AW:$AW)-COLUMN($AH:$AH),FALSE),0))</f>
        <v>240.54216867469879</v>
      </c>
      <c r="Q3620" s="87" cm="1">
        <f t="array" ref="Q3620">IF($X3620="Non-local",VLOOKUP($E3620,$AI$40:$AW$44,COLUMN($AW:$AW)-COLUMN($AH:$AH),FALSE),IF($X3620="Unknown",VLOOKUP($E3620,$AI$47:$AW$51,COLUMN($AW:$AW)-COLUMN($AH:$AH),FALSE),0))</f>
        <v>566.73575451807233</v>
      </c>
      <c r="R3620" s="87" cm="1">
        <f t="array" ref="R3620">IF($X3620="Non-local",VLOOKUP($E3620,$AI$88:$AW$92,COLUMN($AW:$AW)-COLUMN($AH:$AH),FALSE),IF($X3620="Unknown",VLOOKUP($E3620,$AI$95:$AW$99,COLUMN($AW:$AW)-COLUMN($AH:$AH),FALSE),0))</f>
        <v>0.10977069426165115</v>
      </c>
      <c r="S3620" s="87" cm="1">
        <f t="array" ref="S3620">VLOOKUP($E3620,$AI$111:$AW$115,COLUMN($AW:$AW)-COLUMN($AH:$AH),FALSE)</f>
        <v>431.69321999999994</v>
      </c>
      <c r="T3620" s="104">
        <f t="shared" si="696"/>
        <v>0.89798136115348415</v>
      </c>
      <c r="U3620" s="104">
        <f t="shared" si="697"/>
        <v>1782.5990504108011</v>
      </c>
      <c r="V3620" s="87" cm="1">
        <f t="array" ref="V3620">VLOOKUP($E3620,$AI$118:$AW$122,COLUMN($AW:$AW)-COLUMN($AH:$AH),FALSE)</f>
        <v>0</v>
      </c>
      <c r="W3620" s="87" t="str">
        <f t="shared" si="701"/>
        <v>Unknown</v>
      </c>
      <c r="X3620" s="87" t="str">
        <f t="shared" si="702"/>
        <v>Unknown</v>
      </c>
      <c r="Y3620" s="104"/>
      <c r="Z3620" s="87" t="str">
        <f t="shared" si="698"/>
        <v>Unknown</v>
      </c>
      <c r="AA3620" s="87" t="str">
        <f t="shared" si="699"/>
        <v>Unknown</v>
      </c>
      <c r="AB3620" s="82" t="e" cm="1">
        <f t="array" ref="AB3620">VLOOKUP(B3620,'GDP per Capita'!$T$2:$V$4235,COLUMN('GDP per Capita'!$V:$V)-COLUMN('GDP per Capita'!$S:$S),FALSE)</f>
        <v>#N/A</v>
      </c>
      <c r="AC3620" s="82" t="str">
        <f t="shared" si="694"/>
        <v/>
      </c>
      <c r="AD3620" s="82">
        <f t="shared" si="695"/>
        <v>61228.93767638311</v>
      </c>
      <c r="AE3620" s="88">
        <f t="shared" si="700"/>
        <v>2.911366941939245E-2</v>
      </c>
    </row>
    <row r="3621" spans="1:31">
      <c r="A3621" s="77" t="s">
        <v>34</v>
      </c>
      <c r="B3621" s="77">
        <v>3620</v>
      </c>
      <c r="C3621" s="77" t="s">
        <v>34</v>
      </c>
      <c r="D3621" s="77" t="s">
        <v>34</v>
      </c>
      <c r="E3621" s="77">
        <v>2016</v>
      </c>
      <c r="F3621" s="77">
        <v>0</v>
      </c>
      <c r="G3621" s="77">
        <v>0</v>
      </c>
      <c r="H3621" s="77">
        <v>0</v>
      </c>
      <c r="I3621" s="77" t="s">
        <v>1790</v>
      </c>
      <c r="J3621" s="77">
        <v>32.7174209</v>
      </c>
      <c r="K3621" s="77">
        <v>-117.1627714</v>
      </c>
      <c r="L3621" s="77">
        <v>4530.2325601502498</v>
      </c>
      <c r="M3621" s="77">
        <v>0.78821066689183295</v>
      </c>
      <c r="N3621" s="77">
        <v>1</v>
      </c>
      <c r="O3621" s="77">
        <v>543.62790721803003</v>
      </c>
      <c r="P3621" s="87" cm="1">
        <f t="array" ref="P3621">IF($X3621="Non-local",VLOOKUP($E3621,$AI$64:$AW$68,COLUMN($AW:$AW)-COLUMN($AH:$AH),FALSE),IF($X3621="Unknown",VLOOKUP($E3621,$AI$71:$AW$75,COLUMN($AW:$AW)-COLUMN($AH:$AH),FALSE),0))</f>
        <v>240.54216867469879</v>
      </c>
      <c r="Q3621" s="87" cm="1">
        <f t="array" ref="Q3621">IF($X3621="Non-local",VLOOKUP($E3621,$AI$40:$AW$44,COLUMN($AW:$AW)-COLUMN($AH:$AH),FALSE),IF($X3621="Unknown",VLOOKUP($E3621,$AI$47:$AW$51,COLUMN($AW:$AW)-COLUMN($AH:$AH),FALSE),0))</f>
        <v>566.73575451807233</v>
      </c>
      <c r="R3621" s="87" cm="1">
        <f t="array" ref="R3621">IF($X3621="Non-local",VLOOKUP($E3621,$AI$88:$AW$92,COLUMN($AW:$AW)-COLUMN($AH:$AH),FALSE),IF($X3621="Unknown",VLOOKUP($E3621,$AI$95:$AW$99,COLUMN($AW:$AW)-COLUMN($AH:$AH),FALSE),0))</f>
        <v>0.10977069426165115</v>
      </c>
      <c r="S3621" s="87" cm="1">
        <f t="array" ref="S3621">VLOOKUP($E3621,$AI$111:$AW$115,COLUMN($AW:$AW)-COLUMN($AH:$AH),FALSE)</f>
        <v>431.69321999999994</v>
      </c>
      <c r="T3621" s="104">
        <f t="shared" si="696"/>
        <v>0.89798136115348415</v>
      </c>
      <c r="U3621" s="104">
        <f t="shared" si="697"/>
        <v>1782.5990504108011</v>
      </c>
      <c r="V3621" s="87" cm="1">
        <f t="array" ref="V3621">VLOOKUP($E3621,$AI$118:$AW$122,COLUMN($AW:$AW)-COLUMN($AH:$AH),FALSE)</f>
        <v>0</v>
      </c>
      <c r="W3621" s="87" t="str">
        <f t="shared" si="701"/>
        <v>Unknown</v>
      </c>
      <c r="X3621" s="87" t="str">
        <f t="shared" si="702"/>
        <v>Unknown</v>
      </c>
      <c r="Y3621" s="104"/>
      <c r="Z3621" s="87" t="str">
        <f t="shared" si="698"/>
        <v>Unknown</v>
      </c>
      <c r="AA3621" s="87" t="str">
        <f t="shared" si="699"/>
        <v>Unknown</v>
      </c>
      <c r="AB3621" s="82" t="e" cm="1">
        <f t="array" ref="AB3621">VLOOKUP(B3621,'GDP per Capita'!$T$2:$V$4235,COLUMN('GDP per Capita'!$V:$V)-COLUMN('GDP per Capita'!$S:$S),FALSE)</f>
        <v>#N/A</v>
      </c>
      <c r="AC3621" s="82" t="str">
        <f t="shared" si="694"/>
        <v/>
      </c>
      <c r="AD3621" s="82">
        <f t="shared" si="695"/>
        <v>61228.93767638311</v>
      </c>
      <c r="AE3621" s="88">
        <f t="shared" si="700"/>
        <v>2.911366941939245E-2</v>
      </c>
    </row>
    <row r="3622" spans="1:31">
      <c r="A3622" s="77" t="s">
        <v>34</v>
      </c>
      <c r="B3622" s="77">
        <v>3621</v>
      </c>
      <c r="C3622" s="77" t="s">
        <v>34</v>
      </c>
      <c r="D3622" s="77" t="s">
        <v>34</v>
      </c>
      <c r="E3622" s="77">
        <v>2016</v>
      </c>
      <c r="F3622" s="77">
        <v>0</v>
      </c>
      <c r="G3622" s="77">
        <v>0</v>
      </c>
      <c r="H3622" s="77">
        <v>0</v>
      </c>
      <c r="I3622" s="77" t="s">
        <v>1790</v>
      </c>
      <c r="J3622" s="77">
        <v>32.7174209</v>
      </c>
      <c r="K3622" s="77">
        <v>-117.1627714</v>
      </c>
      <c r="L3622" s="77">
        <v>4530.2325601502498</v>
      </c>
      <c r="M3622" s="77">
        <v>0.78821066689183295</v>
      </c>
      <c r="N3622" s="77">
        <v>1</v>
      </c>
      <c r="O3622" s="77">
        <v>543.62790721803003</v>
      </c>
      <c r="P3622" s="87" cm="1">
        <f t="array" ref="P3622">IF($X3622="Non-local",VLOOKUP($E3622,$AI$64:$AW$68,COLUMN($AW:$AW)-COLUMN($AH:$AH),FALSE),IF($X3622="Unknown",VLOOKUP($E3622,$AI$71:$AW$75,COLUMN($AW:$AW)-COLUMN($AH:$AH),FALSE),0))</f>
        <v>240.54216867469879</v>
      </c>
      <c r="Q3622" s="87" cm="1">
        <f t="array" ref="Q3622">IF($X3622="Non-local",VLOOKUP($E3622,$AI$40:$AW$44,COLUMN($AW:$AW)-COLUMN($AH:$AH),FALSE),IF($X3622="Unknown",VLOOKUP($E3622,$AI$47:$AW$51,COLUMN($AW:$AW)-COLUMN($AH:$AH),FALSE),0))</f>
        <v>566.73575451807233</v>
      </c>
      <c r="R3622" s="87" cm="1">
        <f t="array" ref="R3622">IF($X3622="Non-local",VLOOKUP($E3622,$AI$88:$AW$92,COLUMN($AW:$AW)-COLUMN($AH:$AH),FALSE),IF($X3622="Unknown",VLOOKUP($E3622,$AI$95:$AW$99,COLUMN($AW:$AW)-COLUMN($AH:$AH),FALSE),0))</f>
        <v>0.10977069426165115</v>
      </c>
      <c r="S3622" s="87" cm="1">
        <f t="array" ref="S3622">VLOOKUP($E3622,$AI$111:$AW$115,COLUMN($AW:$AW)-COLUMN($AH:$AH),FALSE)</f>
        <v>431.69321999999994</v>
      </c>
      <c r="T3622" s="104">
        <f t="shared" si="696"/>
        <v>0.89798136115348415</v>
      </c>
      <c r="U3622" s="104">
        <f t="shared" si="697"/>
        <v>1782.5990504108011</v>
      </c>
      <c r="V3622" s="87" cm="1">
        <f t="array" ref="V3622">VLOOKUP($E3622,$AI$118:$AW$122,COLUMN($AW:$AW)-COLUMN($AH:$AH),FALSE)</f>
        <v>0</v>
      </c>
      <c r="W3622" s="87" t="str">
        <f t="shared" si="701"/>
        <v>Unknown</v>
      </c>
      <c r="X3622" s="87" t="str">
        <f t="shared" si="702"/>
        <v>Unknown</v>
      </c>
      <c r="Y3622" s="104"/>
      <c r="Z3622" s="87" t="str">
        <f t="shared" si="698"/>
        <v>Unknown</v>
      </c>
      <c r="AA3622" s="87" t="str">
        <f t="shared" si="699"/>
        <v>Unknown</v>
      </c>
      <c r="AB3622" s="82" t="e" cm="1">
        <f t="array" ref="AB3622">VLOOKUP(B3622,'GDP per Capita'!$T$2:$V$4235,COLUMN('GDP per Capita'!$V:$V)-COLUMN('GDP per Capita'!$S:$S),FALSE)</f>
        <v>#N/A</v>
      </c>
      <c r="AC3622" s="82" t="str">
        <f t="shared" si="694"/>
        <v/>
      </c>
      <c r="AD3622" s="82">
        <f t="shared" si="695"/>
        <v>61228.93767638311</v>
      </c>
      <c r="AE3622" s="88">
        <f t="shared" si="700"/>
        <v>2.911366941939245E-2</v>
      </c>
    </row>
    <row r="3623" spans="1:31">
      <c r="A3623" s="77" t="s">
        <v>34</v>
      </c>
      <c r="B3623" s="77">
        <v>3622</v>
      </c>
      <c r="C3623" s="77" t="s">
        <v>34</v>
      </c>
      <c r="D3623" s="77" t="s">
        <v>34</v>
      </c>
      <c r="E3623" s="77">
        <v>2016</v>
      </c>
      <c r="F3623" s="77">
        <v>0</v>
      </c>
      <c r="G3623" s="77">
        <v>0</v>
      </c>
      <c r="H3623" s="77">
        <v>0</v>
      </c>
      <c r="I3623" s="77" t="s">
        <v>1790</v>
      </c>
      <c r="J3623" s="77">
        <v>32.7174209</v>
      </c>
      <c r="K3623" s="77">
        <v>-117.1627714</v>
      </c>
      <c r="L3623" s="77">
        <v>4530.2325601502498</v>
      </c>
      <c r="M3623" s="77">
        <v>0.78821066689183295</v>
      </c>
      <c r="N3623" s="77">
        <v>1</v>
      </c>
      <c r="O3623" s="77">
        <v>543.62790721803003</v>
      </c>
      <c r="P3623" s="87" cm="1">
        <f t="array" ref="P3623">IF($X3623="Non-local",VLOOKUP($E3623,$AI$64:$AW$68,COLUMN($AW:$AW)-COLUMN($AH:$AH),FALSE),IF($X3623="Unknown",VLOOKUP($E3623,$AI$71:$AW$75,COLUMN($AW:$AW)-COLUMN($AH:$AH),FALSE),0))</f>
        <v>240.54216867469879</v>
      </c>
      <c r="Q3623" s="87" cm="1">
        <f t="array" ref="Q3623">IF($X3623="Non-local",VLOOKUP($E3623,$AI$40:$AW$44,COLUMN($AW:$AW)-COLUMN($AH:$AH),FALSE),IF($X3623="Unknown",VLOOKUP($E3623,$AI$47:$AW$51,COLUMN($AW:$AW)-COLUMN($AH:$AH),FALSE),0))</f>
        <v>566.73575451807233</v>
      </c>
      <c r="R3623" s="87" cm="1">
        <f t="array" ref="R3623">IF($X3623="Non-local",VLOOKUP($E3623,$AI$88:$AW$92,COLUMN($AW:$AW)-COLUMN($AH:$AH),FALSE),IF($X3623="Unknown",VLOOKUP($E3623,$AI$95:$AW$99,COLUMN($AW:$AW)-COLUMN($AH:$AH),FALSE),0))</f>
        <v>0.10977069426165115</v>
      </c>
      <c r="S3623" s="87" cm="1">
        <f t="array" ref="S3623">VLOOKUP($E3623,$AI$111:$AW$115,COLUMN($AW:$AW)-COLUMN($AH:$AH),FALSE)</f>
        <v>431.69321999999994</v>
      </c>
      <c r="T3623" s="104">
        <f t="shared" si="696"/>
        <v>0.89798136115348415</v>
      </c>
      <c r="U3623" s="104">
        <f t="shared" si="697"/>
        <v>1782.5990504108011</v>
      </c>
      <c r="V3623" s="87" cm="1">
        <f t="array" ref="V3623">VLOOKUP($E3623,$AI$118:$AW$122,COLUMN($AW:$AW)-COLUMN($AH:$AH),FALSE)</f>
        <v>0</v>
      </c>
      <c r="W3623" s="87" t="str">
        <f t="shared" si="701"/>
        <v>Unknown</v>
      </c>
      <c r="X3623" s="87" t="str">
        <f t="shared" si="702"/>
        <v>Unknown</v>
      </c>
      <c r="Y3623" s="104"/>
      <c r="Z3623" s="87" t="str">
        <f t="shared" si="698"/>
        <v>Unknown</v>
      </c>
      <c r="AA3623" s="87" t="str">
        <f t="shared" si="699"/>
        <v>Unknown</v>
      </c>
      <c r="AB3623" s="82" t="e" cm="1">
        <f t="array" ref="AB3623">VLOOKUP(B3623,'GDP per Capita'!$T$2:$V$4235,COLUMN('GDP per Capita'!$V:$V)-COLUMN('GDP per Capita'!$S:$S),FALSE)</f>
        <v>#N/A</v>
      </c>
      <c r="AC3623" s="82" t="str">
        <f t="shared" si="694"/>
        <v/>
      </c>
      <c r="AD3623" s="82">
        <f t="shared" si="695"/>
        <v>61228.93767638311</v>
      </c>
      <c r="AE3623" s="88">
        <f t="shared" si="700"/>
        <v>2.911366941939245E-2</v>
      </c>
    </row>
    <row r="3624" spans="1:31">
      <c r="A3624" s="77" t="s">
        <v>34</v>
      </c>
      <c r="B3624" s="77">
        <v>3623</v>
      </c>
      <c r="C3624" s="77" t="s">
        <v>34</v>
      </c>
      <c r="D3624" s="77" t="s">
        <v>34</v>
      </c>
      <c r="E3624" s="77">
        <v>2016</v>
      </c>
      <c r="F3624" s="77">
        <v>0</v>
      </c>
      <c r="G3624" s="77">
        <v>0</v>
      </c>
      <c r="H3624" s="77">
        <v>0</v>
      </c>
      <c r="I3624" s="77" t="s">
        <v>1790</v>
      </c>
      <c r="J3624" s="77">
        <v>32.7174209</v>
      </c>
      <c r="K3624" s="77">
        <v>-117.1627714</v>
      </c>
      <c r="L3624" s="77">
        <v>4530.2325601502498</v>
      </c>
      <c r="M3624" s="77">
        <v>0.78821066689183295</v>
      </c>
      <c r="N3624" s="77">
        <v>1</v>
      </c>
      <c r="O3624" s="77">
        <v>543.62790721803003</v>
      </c>
      <c r="P3624" s="87" cm="1">
        <f t="array" ref="P3624">IF($X3624="Non-local",VLOOKUP($E3624,$AI$64:$AW$68,COLUMN($AW:$AW)-COLUMN($AH:$AH),FALSE),IF($X3624="Unknown",VLOOKUP($E3624,$AI$71:$AW$75,COLUMN($AW:$AW)-COLUMN($AH:$AH),FALSE),0))</f>
        <v>240.54216867469879</v>
      </c>
      <c r="Q3624" s="87" cm="1">
        <f t="array" ref="Q3624">IF($X3624="Non-local",VLOOKUP($E3624,$AI$40:$AW$44,COLUMN($AW:$AW)-COLUMN($AH:$AH),FALSE),IF($X3624="Unknown",VLOOKUP($E3624,$AI$47:$AW$51,COLUMN($AW:$AW)-COLUMN($AH:$AH),FALSE),0))</f>
        <v>566.73575451807233</v>
      </c>
      <c r="R3624" s="87" cm="1">
        <f t="array" ref="R3624">IF($X3624="Non-local",VLOOKUP($E3624,$AI$88:$AW$92,COLUMN($AW:$AW)-COLUMN($AH:$AH),FALSE),IF($X3624="Unknown",VLOOKUP($E3624,$AI$95:$AW$99,COLUMN($AW:$AW)-COLUMN($AH:$AH),FALSE),0))</f>
        <v>0.10977069426165115</v>
      </c>
      <c r="S3624" s="87" cm="1">
        <f t="array" ref="S3624">VLOOKUP($E3624,$AI$111:$AW$115,COLUMN($AW:$AW)-COLUMN($AH:$AH),FALSE)</f>
        <v>431.69321999999994</v>
      </c>
      <c r="T3624" s="104">
        <f t="shared" si="696"/>
        <v>0.89798136115348415</v>
      </c>
      <c r="U3624" s="104">
        <f t="shared" si="697"/>
        <v>1782.5990504108011</v>
      </c>
      <c r="V3624" s="87" cm="1">
        <f t="array" ref="V3624">VLOOKUP($E3624,$AI$118:$AW$122,COLUMN($AW:$AW)-COLUMN($AH:$AH),FALSE)</f>
        <v>0</v>
      </c>
      <c r="W3624" s="87" t="str">
        <f t="shared" si="701"/>
        <v>Unknown</v>
      </c>
      <c r="X3624" s="87" t="str">
        <f t="shared" si="702"/>
        <v>Unknown</v>
      </c>
      <c r="Y3624" s="104"/>
      <c r="Z3624" s="87" t="str">
        <f t="shared" si="698"/>
        <v>Unknown</v>
      </c>
      <c r="AA3624" s="87" t="str">
        <f t="shared" si="699"/>
        <v>Unknown</v>
      </c>
      <c r="AB3624" s="82" t="e" cm="1">
        <f t="array" ref="AB3624">VLOOKUP(B3624,'GDP per Capita'!$T$2:$V$4235,COLUMN('GDP per Capita'!$V:$V)-COLUMN('GDP per Capita'!$S:$S),FALSE)</f>
        <v>#N/A</v>
      </c>
      <c r="AC3624" s="82" t="str">
        <f t="shared" si="694"/>
        <v/>
      </c>
      <c r="AD3624" s="82">
        <f t="shared" si="695"/>
        <v>61228.93767638311</v>
      </c>
      <c r="AE3624" s="88">
        <f t="shared" si="700"/>
        <v>2.911366941939245E-2</v>
      </c>
    </row>
    <row r="3625" spans="1:31">
      <c r="A3625" s="77" t="s">
        <v>34</v>
      </c>
      <c r="B3625" s="77">
        <v>3624</v>
      </c>
      <c r="C3625" s="77" t="s">
        <v>34</v>
      </c>
      <c r="D3625" s="77" t="s">
        <v>34</v>
      </c>
      <c r="E3625" s="77">
        <v>2016</v>
      </c>
      <c r="F3625" s="77">
        <v>0</v>
      </c>
      <c r="G3625" s="77">
        <v>0</v>
      </c>
      <c r="H3625" s="77">
        <v>0</v>
      </c>
      <c r="I3625" s="77" t="s">
        <v>1790</v>
      </c>
      <c r="J3625" s="77">
        <v>32.7174209</v>
      </c>
      <c r="K3625" s="77">
        <v>-117.1627714</v>
      </c>
      <c r="L3625" s="77">
        <v>4530.2325601502498</v>
      </c>
      <c r="M3625" s="77">
        <v>0.78821066689183295</v>
      </c>
      <c r="N3625" s="77">
        <v>1</v>
      </c>
      <c r="O3625" s="77">
        <v>543.62790721803003</v>
      </c>
      <c r="P3625" s="87" cm="1">
        <f t="array" ref="P3625">IF($X3625="Non-local",VLOOKUP($E3625,$AI$64:$AW$68,COLUMN($AW:$AW)-COLUMN($AH:$AH),FALSE),IF($X3625="Unknown",VLOOKUP($E3625,$AI$71:$AW$75,COLUMN($AW:$AW)-COLUMN($AH:$AH),FALSE),0))</f>
        <v>240.54216867469879</v>
      </c>
      <c r="Q3625" s="87" cm="1">
        <f t="array" ref="Q3625">IF($X3625="Non-local",VLOOKUP($E3625,$AI$40:$AW$44,COLUMN($AW:$AW)-COLUMN($AH:$AH),FALSE),IF($X3625="Unknown",VLOOKUP($E3625,$AI$47:$AW$51,COLUMN($AW:$AW)-COLUMN($AH:$AH),FALSE),0))</f>
        <v>566.73575451807233</v>
      </c>
      <c r="R3625" s="87" cm="1">
        <f t="array" ref="R3625">IF($X3625="Non-local",VLOOKUP($E3625,$AI$88:$AW$92,COLUMN($AW:$AW)-COLUMN($AH:$AH),FALSE),IF($X3625="Unknown",VLOOKUP($E3625,$AI$95:$AW$99,COLUMN($AW:$AW)-COLUMN($AH:$AH),FALSE),0))</f>
        <v>0.10977069426165115</v>
      </c>
      <c r="S3625" s="87" cm="1">
        <f t="array" ref="S3625">VLOOKUP($E3625,$AI$111:$AW$115,COLUMN($AW:$AW)-COLUMN($AH:$AH),FALSE)</f>
        <v>431.69321999999994</v>
      </c>
      <c r="T3625" s="104">
        <f t="shared" si="696"/>
        <v>0.89798136115348415</v>
      </c>
      <c r="U3625" s="104">
        <f t="shared" si="697"/>
        <v>1782.5990504108011</v>
      </c>
      <c r="V3625" s="87" cm="1">
        <f t="array" ref="V3625">VLOOKUP($E3625,$AI$118:$AW$122,COLUMN($AW:$AW)-COLUMN($AH:$AH),FALSE)</f>
        <v>0</v>
      </c>
      <c r="W3625" s="87" t="str">
        <f t="shared" si="701"/>
        <v>Unknown</v>
      </c>
      <c r="X3625" s="87" t="str">
        <f t="shared" si="702"/>
        <v>Unknown</v>
      </c>
      <c r="Y3625" s="104"/>
      <c r="Z3625" s="87" t="str">
        <f t="shared" si="698"/>
        <v>Unknown</v>
      </c>
      <c r="AA3625" s="87" t="str">
        <f t="shared" si="699"/>
        <v>Unknown</v>
      </c>
      <c r="AB3625" s="82" t="e" cm="1">
        <f t="array" ref="AB3625">VLOOKUP(B3625,'GDP per Capita'!$T$2:$V$4235,COLUMN('GDP per Capita'!$V:$V)-COLUMN('GDP per Capita'!$S:$S),FALSE)</f>
        <v>#N/A</v>
      </c>
      <c r="AC3625" s="82" t="str">
        <f t="shared" si="694"/>
        <v/>
      </c>
      <c r="AD3625" s="82">
        <f t="shared" si="695"/>
        <v>61228.93767638311</v>
      </c>
      <c r="AE3625" s="88">
        <f t="shared" si="700"/>
        <v>2.911366941939245E-2</v>
      </c>
    </row>
    <row r="3626" spans="1:31">
      <c r="A3626" s="77" t="s">
        <v>882</v>
      </c>
      <c r="B3626" s="77">
        <v>3625</v>
      </c>
      <c r="C3626" s="77" t="s">
        <v>29</v>
      </c>
      <c r="D3626" s="77" t="s">
        <v>29</v>
      </c>
      <c r="E3626" s="77">
        <v>2016</v>
      </c>
      <c r="F3626" s="77">
        <v>39.004607</v>
      </c>
      <c r="G3626" s="77">
        <v>-76.875683800000004</v>
      </c>
      <c r="H3626" s="77">
        <v>0</v>
      </c>
      <c r="I3626" s="77" t="s">
        <v>1790</v>
      </c>
      <c r="J3626" s="77">
        <v>32.7174209</v>
      </c>
      <c r="K3626" s="77">
        <v>-117.1627714</v>
      </c>
      <c r="L3626" s="77">
        <v>7333.2302508515704</v>
      </c>
      <c r="M3626" s="77">
        <v>1.19576766184245</v>
      </c>
      <c r="N3626" s="77">
        <v>0</v>
      </c>
      <c r="O3626" s="77">
        <v>879.98763010218897</v>
      </c>
      <c r="P3626" s="87" cm="1">
        <f t="array" ref="P3626">IF($X3626="Non-local",VLOOKUP($E3626,$AI$64:$AW$68,COLUMN($AW:$AW)-COLUMN($AH:$AH),FALSE),IF($X3626="Unknown",VLOOKUP($E3626,$AI$71:$AW$75,COLUMN($AW:$AW)-COLUMN($AH:$AH),FALSE),0))</f>
        <v>264</v>
      </c>
      <c r="Q3626" s="87" cm="1">
        <f t="array" ref="Q3626">IF($X3626="Non-local",VLOOKUP($E3626,$AI$40:$AW$44,COLUMN($AW:$AW)-COLUMN($AH:$AH),FALSE),IF($X3626="Unknown",VLOOKUP($E3626,$AI$47:$AW$51,COLUMN($AW:$AW)-COLUMN($AH:$AH),FALSE),0))</f>
        <v>622.00419999999997</v>
      </c>
      <c r="R3626" s="87" cm="1">
        <f t="array" ref="R3626">IF($X3626="Non-local",VLOOKUP($E3626,$AI$88:$AW$92,COLUMN($AW:$AW)-COLUMN($AH:$AH),FALSE),IF($X3626="Unknown",VLOOKUP($E3626,$AI$95:$AW$99,COLUMN($AW:$AW)-COLUMN($AH:$AH),FALSE),0))</f>
        <v>0.12047560494171299</v>
      </c>
      <c r="S3626" s="87" cm="1">
        <f t="array" ref="S3626">VLOOKUP($E3626,$AI$111:$AW$115,COLUMN($AW:$AW)-COLUMN($AH:$AH),FALSE)</f>
        <v>431.69321999999994</v>
      </c>
      <c r="T3626" s="104">
        <f t="shared" si="696"/>
        <v>1.316243266784163</v>
      </c>
      <c r="U3626" s="104">
        <f t="shared" si="697"/>
        <v>2197.6850501021891</v>
      </c>
      <c r="V3626" s="87" cm="1">
        <f t="array" ref="V3626">VLOOKUP($E3626,$AI$118:$AW$122,COLUMN($AW:$AW)-COLUMN($AH:$AH),FALSE)</f>
        <v>0</v>
      </c>
      <c r="W3626" s="87" t="str">
        <f t="shared" si="701"/>
        <v>Domestic</v>
      </c>
      <c r="X3626" s="87" t="str">
        <f t="shared" si="702"/>
        <v>Non-local</v>
      </c>
      <c r="Y3626" s="104"/>
      <c r="Z3626" s="87" t="str">
        <f t="shared" si="698"/>
        <v>USA</v>
      </c>
      <c r="AA3626" s="87" t="str">
        <f t="shared" si="699"/>
        <v>USA</v>
      </c>
      <c r="AB3626" s="82" cm="1">
        <f t="array" ref="AB3626">VLOOKUP(B3626,'GDP per Capita'!$T$2:$V$4235,COLUMN('GDP per Capita'!$V:$V)-COLUMN('GDP per Capita'!$S:$S),FALSE)</f>
        <v>63809.64</v>
      </c>
      <c r="AC3626" s="82">
        <f t="shared" si="694"/>
        <v>63809.64</v>
      </c>
      <c r="AD3626" s="82">
        <f t="shared" si="695"/>
        <v>63809.64</v>
      </c>
      <c r="AE3626" s="88">
        <f t="shared" si="700"/>
        <v>3.4441270160781176E-2</v>
      </c>
    </row>
    <row r="3627" spans="1:31">
      <c r="A3627" s="77" t="s">
        <v>34</v>
      </c>
      <c r="B3627" s="77">
        <v>3626</v>
      </c>
      <c r="C3627" s="77" t="s">
        <v>34</v>
      </c>
      <c r="D3627" s="77" t="s">
        <v>34</v>
      </c>
      <c r="E3627" s="77">
        <v>2016</v>
      </c>
      <c r="F3627" s="77">
        <v>0</v>
      </c>
      <c r="G3627" s="77">
        <v>0</v>
      </c>
      <c r="H3627" s="77">
        <v>0</v>
      </c>
      <c r="I3627" s="77" t="s">
        <v>1790</v>
      </c>
      <c r="J3627" s="77">
        <v>32.7174209</v>
      </c>
      <c r="K3627" s="77">
        <v>-117.1627714</v>
      </c>
      <c r="L3627" s="77">
        <v>4530.2325601502498</v>
      </c>
      <c r="M3627" s="77">
        <v>0.78821066689183295</v>
      </c>
      <c r="N3627" s="77">
        <v>1</v>
      </c>
      <c r="O3627" s="77">
        <v>543.62790721803003</v>
      </c>
      <c r="P3627" s="87" cm="1">
        <f t="array" ref="P3627">IF($X3627="Non-local",VLOOKUP($E3627,$AI$64:$AW$68,COLUMN($AW:$AW)-COLUMN($AH:$AH),FALSE),IF($X3627="Unknown",VLOOKUP($E3627,$AI$71:$AW$75,COLUMN($AW:$AW)-COLUMN($AH:$AH),FALSE),0))</f>
        <v>240.54216867469879</v>
      </c>
      <c r="Q3627" s="87" cm="1">
        <f t="array" ref="Q3627">IF($X3627="Non-local",VLOOKUP($E3627,$AI$40:$AW$44,COLUMN($AW:$AW)-COLUMN($AH:$AH),FALSE),IF($X3627="Unknown",VLOOKUP($E3627,$AI$47:$AW$51,COLUMN($AW:$AW)-COLUMN($AH:$AH),FALSE),0))</f>
        <v>566.73575451807233</v>
      </c>
      <c r="R3627" s="87" cm="1">
        <f t="array" ref="R3627">IF($X3627="Non-local",VLOOKUP($E3627,$AI$88:$AW$92,COLUMN($AW:$AW)-COLUMN($AH:$AH),FALSE),IF($X3627="Unknown",VLOOKUP($E3627,$AI$95:$AW$99,COLUMN($AW:$AW)-COLUMN($AH:$AH),FALSE),0))</f>
        <v>0.10977069426165115</v>
      </c>
      <c r="S3627" s="87" cm="1">
        <f t="array" ref="S3627">VLOOKUP($E3627,$AI$111:$AW$115,COLUMN($AW:$AW)-COLUMN($AH:$AH),FALSE)</f>
        <v>431.69321999999994</v>
      </c>
      <c r="T3627" s="104">
        <f t="shared" si="696"/>
        <v>0.89798136115348415</v>
      </c>
      <c r="U3627" s="104">
        <f t="shared" si="697"/>
        <v>1782.5990504108011</v>
      </c>
      <c r="V3627" s="87" cm="1">
        <f t="array" ref="V3627">VLOOKUP($E3627,$AI$118:$AW$122,COLUMN($AW:$AW)-COLUMN($AH:$AH),FALSE)</f>
        <v>0</v>
      </c>
      <c r="W3627" s="87" t="str">
        <f t="shared" si="701"/>
        <v>Unknown</v>
      </c>
      <c r="X3627" s="87" t="str">
        <f t="shared" si="702"/>
        <v>Unknown</v>
      </c>
      <c r="Y3627" s="104"/>
      <c r="Z3627" s="87" t="str">
        <f t="shared" si="698"/>
        <v>Unknown</v>
      </c>
      <c r="AA3627" s="87" t="str">
        <f t="shared" si="699"/>
        <v>Unknown</v>
      </c>
      <c r="AB3627" s="82" t="e" cm="1">
        <f t="array" ref="AB3627">VLOOKUP(B3627,'GDP per Capita'!$T$2:$V$4235,COLUMN('GDP per Capita'!$V:$V)-COLUMN('GDP per Capita'!$S:$S),FALSE)</f>
        <v>#N/A</v>
      </c>
      <c r="AC3627" s="82" t="str">
        <f t="shared" ref="AC3627:AC3690" si="703">IFERROR(AB3627,"")</f>
        <v/>
      </c>
      <c r="AD3627" s="82">
        <f t="shared" ref="AD3627:AD3690" si="704">IFERROR(AB3627,AVERAGE(AC$2:AC$2538))</f>
        <v>61228.93767638311</v>
      </c>
      <c r="AE3627" s="88">
        <f t="shared" si="700"/>
        <v>2.911366941939245E-2</v>
      </c>
    </row>
    <row r="3628" spans="1:31">
      <c r="A3628" s="77" t="s">
        <v>34</v>
      </c>
      <c r="B3628" s="77">
        <v>3627</v>
      </c>
      <c r="C3628" s="77" t="s">
        <v>34</v>
      </c>
      <c r="D3628" s="77" t="s">
        <v>34</v>
      </c>
      <c r="E3628" s="77">
        <v>2016</v>
      </c>
      <c r="F3628" s="77">
        <v>0</v>
      </c>
      <c r="G3628" s="77">
        <v>0</v>
      </c>
      <c r="H3628" s="77">
        <v>0</v>
      </c>
      <c r="I3628" s="77" t="s">
        <v>1790</v>
      </c>
      <c r="J3628" s="77">
        <v>32.7174209</v>
      </c>
      <c r="K3628" s="77">
        <v>-117.1627714</v>
      </c>
      <c r="L3628" s="77">
        <v>4530.2325601502498</v>
      </c>
      <c r="M3628" s="77">
        <v>0.78821066689183295</v>
      </c>
      <c r="N3628" s="77">
        <v>1</v>
      </c>
      <c r="O3628" s="77">
        <v>543.62790721803003</v>
      </c>
      <c r="P3628" s="87" cm="1">
        <f t="array" ref="P3628">IF($X3628="Non-local",VLOOKUP($E3628,$AI$64:$AW$68,COLUMN($AW:$AW)-COLUMN($AH:$AH),FALSE),IF($X3628="Unknown",VLOOKUP($E3628,$AI$71:$AW$75,COLUMN($AW:$AW)-COLUMN($AH:$AH),FALSE),0))</f>
        <v>240.54216867469879</v>
      </c>
      <c r="Q3628" s="87" cm="1">
        <f t="array" ref="Q3628">IF($X3628="Non-local",VLOOKUP($E3628,$AI$40:$AW$44,COLUMN($AW:$AW)-COLUMN($AH:$AH),FALSE),IF($X3628="Unknown",VLOOKUP($E3628,$AI$47:$AW$51,COLUMN($AW:$AW)-COLUMN($AH:$AH),FALSE),0))</f>
        <v>566.73575451807233</v>
      </c>
      <c r="R3628" s="87" cm="1">
        <f t="array" ref="R3628">IF($X3628="Non-local",VLOOKUP($E3628,$AI$88:$AW$92,COLUMN($AW:$AW)-COLUMN($AH:$AH),FALSE),IF($X3628="Unknown",VLOOKUP($E3628,$AI$95:$AW$99,COLUMN($AW:$AW)-COLUMN($AH:$AH),FALSE),0))</f>
        <v>0.10977069426165115</v>
      </c>
      <c r="S3628" s="87" cm="1">
        <f t="array" ref="S3628">VLOOKUP($E3628,$AI$111:$AW$115,COLUMN($AW:$AW)-COLUMN($AH:$AH),FALSE)</f>
        <v>431.69321999999994</v>
      </c>
      <c r="T3628" s="104">
        <f t="shared" si="696"/>
        <v>0.89798136115348415</v>
      </c>
      <c r="U3628" s="104">
        <f t="shared" si="697"/>
        <v>1782.5990504108011</v>
      </c>
      <c r="V3628" s="87" cm="1">
        <f t="array" ref="V3628">VLOOKUP($E3628,$AI$118:$AW$122,COLUMN($AW:$AW)-COLUMN($AH:$AH),FALSE)</f>
        <v>0</v>
      </c>
      <c r="W3628" s="87" t="str">
        <f t="shared" si="701"/>
        <v>Unknown</v>
      </c>
      <c r="X3628" s="87" t="str">
        <f t="shared" si="702"/>
        <v>Unknown</v>
      </c>
      <c r="Y3628" s="104"/>
      <c r="Z3628" s="87" t="str">
        <f t="shared" si="698"/>
        <v>Unknown</v>
      </c>
      <c r="AA3628" s="87" t="str">
        <f t="shared" si="699"/>
        <v>Unknown</v>
      </c>
      <c r="AB3628" s="82" t="e" cm="1">
        <f t="array" ref="AB3628">VLOOKUP(B3628,'GDP per Capita'!$T$2:$V$4235,COLUMN('GDP per Capita'!$V:$V)-COLUMN('GDP per Capita'!$S:$S),FALSE)</f>
        <v>#N/A</v>
      </c>
      <c r="AC3628" s="82" t="str">
        <f t="shared" si="703"/>
        <v/>
      </c>
      <c r="AD3628" s="82">
        <f t="shared" si="704"/>
        <v>61228.93767638311</v>
      </c>
      <c r="AE3628" s="88">
        <f t="shared" si="700"/>
        <v>2.911366941939245E-2</v>
      </c>
    </row>
    <row r="3629" spans="1:31">
      <c r="A3629" s="77" t="s">
        <v>1436</v>
      </c>
      <c r="B3629" s="77">
        <v>3628</v>
      </c>
      <c r="C3629" s="77" t="s">
        <v>29</v>
      </c>
      <c r="D3629" s="77" t="s">
        <v>29</v>
      </c>
      <c r="E3629" s="77">
        <v>2016</v>
      </c>
      <c r="F3629" s="77">
        <v>32.753177000000001</v>
      </c>
      <c r="G3629" s="77">
        <v>-97.332745900000006</v>
      </c>
      <c r="H3629" s="77">
        <v>0</v>
      </c>
      <c r="I3629" s="77" t="s">
        <v>1790</v>
      </c>
      <c r="J3629" s="77">
        <v>32.7174209</v>
      </c>
      <c r="K3629" s="77">
        <v>-117.1627714</v>
      </c>
      <c r="L3629" s="77">
        <v>3704.1468402789201</v>
      </c>
      <c r="M3629" s="77">
        <v>0.67502333382894997</v>
      </c>
      <c r="N3629" s="77">
        <v>0</v>
      </c>
      <c r="O3629" s="77">
        <v>711.19619333355399</v>
      </c>
      <c r="P3629" s="87" cm="1">
        <f t="array" ref="P3629">IF($X3629="Non-local",VLOOKUP($E3629,$AI$64:$AW$68,COLUMN($AW:$AW)-COLUMN($AH:$AH),FALSE),IF($X3629="Unknown",VLOOKUP($E3629,$AI$71:$AW$75,COLUMN($AW:$AW)-COLUMN($AH:$AH),FALSE),0))</f>
        <v>264</v>
      </c>
      <c r="Q3629" s="87" cm="1">
        <f t="array" ref="Q3629">IF($X3629="Non-local",VLOOKUP($E3629,$AI$40:$AW$44,COLUMN($AW:$AW)-COLUMN($AH:$AH),FALSE),IF($X3629="Unknown",VLOOKUP($E3629,$AI$47:$AW$51,COLUMN($AW:$AW)-COLUMN($AH:$AH),FALSE),0))</f>
        <v>622.00419999999997</v>
      </c>
      <c r="R3629" s="87" cm="1">
        <f t="array" ref="R3629">IF($X3629="Non-local",VLOOKUP($E3629,$AI$88:$AW$92,COLUMN($AW:$AW)-COLUMN($AH:$AH),FALSE),IF($X3629="Unknown",VLOOKUP($E3629,$AI$95:$AW$99,COLUMN($AW:$AW)-COLUMN($AH:$AH),FALSE),0))</f>
        <v>0.12047560494171299</v>
      </c>
      <c r="S3629" s="87" cm="1">
        <f t="array" ref="S3629">VLOOKUP($E3629,$AI$111:$AW$115,COLUMN($AW:$AW)-COLUMN($AH:$AH),FALSE)</f>
        <v>431.69321999999994</v>
      </c>
      <c r="T3629" s="104">
        <f t="shared" si="696"/>
        <v>0.79549893877066291</v>
      </c>
      <c r="U3629" s="104">
        <f t="shared" si="697"/>
        <v>2028.893613333554</v>
      </c>
      <c r="V3629" s="87" cm="1">
        <f t="array" ref="V3629">VLOOKUP($E3629,$AI$118:$AW$122,COLUMN($AW:$AW)-COLUMN($AH:$AH),FALSE)</f>
        <v>0</v>
      </c>
      <c r="W3629" s="87" t="str">
        <f t="shared" si="701"/>
        <v>Domestic</v>
      </c>
      <c r="X3629" s="87" t="str">
        <f t="shared" si="702"/>
        <v>Non-local</v>
      </c>
      <c r="Y3629" s="104"/>
      <c r="Z3629" s="87" t="str">
        <f t="shared" si="698"/>
        <v>USA</v>
      </c>
      <c r="AA3629" s="87" t="str">
        <f t="shared" si="699"/>
        <v>USA</v>
      </c>
      <c r="AB3629" s="82" cm="1">
        <f t="array" ref="AB3629">VLOOKUP(B3629,'GDP per Capita'!$T$2:$V$4235,COLUMN('GDP per Capita'!$V:$V)-COLUMN('GDP per Capita'!$S:$S),FALSE)</f>
        <v>63809.64</v>
      </c>
      <c r="AC3629" s="82">
        <f t="shared" si="703"/>
        <v>63809.64</v>
      </c>
      <c r="AD3629" s="82">
        <f t="shared" si="704"/>
        <v>63809.64</v>
      </c>
      <c r="AE3629" s="88">
        <f t="shared" si="700"/>
        <v>3.1796036043042306E-2</v>
      </c>
    </row>
    <row r="3630" spans="1:31">
      <c r="A3630" s="77" t="s">
        <v>910</v>
      </c>
      <c r="B3630" s="77">
        <v>3629</v>
      </c>
      <c r="C3630" s="77" t="s">
        <v>29</v>
      </c>
      <c r="D3630" s="77" t="s">
        <v>29</v>
      </c>
      <c r="E3630" s="77">
        <v>2016</v>
      </c>
      <c r="F3630" s="77">
        <v>37.411403499999999</v>
      </c>
      <c r="G3630" s="77">
        <v>-122.0543534</v>
      </c>
      <c r="H3630" s="77">
        <v>0</v>
      </c>
      <c r="I3630" s="77" t="s">
        <v>1790</v>
      </c>
      <c r="J3630" s="77">
        <v>32.7174209</v>
      </c>
      <c r="K3630" s="77">
        <v>-117.1627714</v>
      </c>
      <c r="L3630" s="77">
        <v>1371.597310443</v>
      </c>
      <c r="M3630" s="77">
        <v>0.34274395973187599</v>
      </c>
      <c r="N3630" s="77">
        <v>0</v>
      </c>
      <c r="O3630" s="77">
        <v>263.346683605056</v>
      </c>
      <c r="P3630" s="87" cm="1">
        <f t="array" ref="P3630">IF($X3630="Non-local",VLOOKUP($E3630,$AI$64:$AW$68,COLUMN($AW:$AW)-COLUMN($AH:$AH),FALSE),IF($X3630="Unknown",VLOOKUP($E3630,$AI$71:$AW$75,COLUMN($AW:$AW)-COLUMN($AH:$AH),FALSE),0))</f>
        <v>264</v>
      </c>
      <c r="Q3630" s="87" cm="1">
        <f t="array" ref="Q3630">IF($X3630="Non-local",VLOOKUP($E3630,$AI$40:$AW$44,COLUMN($AW:$AW)-COLUMN($AH:$AH),FALSE),IF($X3630="Unknown",VLOOKUP($E3630,$AI$47:$AW$51,COLUMN($AW:$AW)-COLUMN($AH:$AH),FALSE),0))</f>
        <v>622.00419999999997</v>
      </c>
      <c r="R3630" s="87" cm="1">
        <f t="array" ref="R3630">IF($X3630="Non-local",VLOOKUP($E3630,$AI$88:$AW$92,COLUMN($AW:$AW)-COLUMN($AH:$AH),FALSE),IF($X3630="Unknown",VLOOKUP($E3630,$AI$95:$AW$99,COLUMN($AW:$AW)-COLUMN($AH:$AH),FALSE),0))</f>
        <v>0.12047560494171299</v>
      </c>
      <c r="S3630" s="87" cm="1">
        <f t="array" ref="S3630">VLOOKUP($E3630,$AI$111:$AW$115,COLUMN($AW:$AW)-COLUMN($AH:$AH),FALSE)</f>
        <v>431.69321999999994</v>
      </c>
      <c r="T3630" s="104">
        <f t="shared" si="696"/>
        <v>0.46321956467358899</v>
      </c>
      <c r="U3630" s="104">
        <f t="shared" si="697"/>
        <v>1581.0441036050559</v>
      </c>
      <c r="V3630" s="87" cm="1">
        <f t="array" ref="V3630">VLOOKUP($E3630,$AI$118:$AW$122,COLUMN($AW:$AW)-COLUMN($AH:$AH),FALSE)</f>
        <v>0</v>
      </c>
      <c r="W3630" s="87" t="str">
        <f t="shared" si="701"/>
        <v>Domestic</v>
      </c>
      <c r="X3630" s="87" t="str">
        <f t="shared" si="702"/>
        <v>Non-local</v>
      </c>
      <c r="Y3630" s="104"/>
      <c r="Z3630" s="87" t="str">
        <f t="shared" si="698"/>
        <v>USA</v>
      </c>
      <c r="AA3630" s="87" t="str">
        <f t="shared" si="699"/>
        <v>USA</v>
      </c>
      <c r="AB3630" s="82" cm="1">
        <f t="array" ref="AB3630">VLOOKUP(B3630,'GDP per Capita'!$T$2:$V$4235,COLUMN('GDP per Capita'!$V:$V)-COLUMN('GDP per Capita'!$S:$S),FALSE)</f>
        <v>63809.64</v>
      </c>
      <c r="AC3630" s="82">
        <f t="shared" si="703"/>
        <v>63809.64</v>
      </c>
      <c r="AD3630" s="82">
        <f t="shared" si="704"/>
        <v>63809.64</v>
      </c>
      <c r="AE3630" s="88">
        <f t="shared" si="700"/>
        <v>2.4777511730281754E-2</v>
      </c>
    </row>
    <row r="3631" spans="1:31">
      <c r="A3631" s="77" t="s">
        <v>1807</v>
      </c>
      <c r="B3631" s="77">
        <v>3630</v>
      </c>
      <c r="C3631" s="77" t="s">
        <v>29</v>
      </c>
      <c r="D3631" s="77" t="s">
        <v>29</v>
      </c>
      <c r="E3631" s="77">
        <v>2016</v>
      </c>
      <c r="F3631" s="77">
        <v>33.158093299999997</v>
      </c>
      <c r="G3631" s="77">
        <v>-117.3505966</v>
      </c>
      <c r="H3631" s="77">
        <v>1</v>
      </c>
      <c r="I3631" s="77" t="s">
        <v>1790</v>
      </c>
      <c r="J3631" s="77">
        <v>32.7174209</v>
      </c>
      <c r="K3631" s="77">
        <v>-117.1627714</v>
      </c>
      <c r="L3631" s="77">
        <v>104.082522812783</v>
      </c>
      <c r="M3631" s="77">
        <v>0</v>
      </c>
      <c r="N3631" s="77">
        <v>0</v>
      </c>
      <c r="O3631" s="77">
        <v>0</v>
      </c>
      <c r="P3631" s="87" cm="1">
        <f t="array" ref="P3631">IF($X3631="Non-local",VLOOKUP($E3631,$AI$64:$AW$68,COLUMN($AW:$AW)-COLUMN($AH:$AH),FALSE),IF($X3631="Unknown",VLOOKUP($E3631,$AI$71:$AW$75,COLUMN($AW:$AW)-COLUMN($AH:$AH),FALSE),0))</f>
        <v>0</v>
      </c>
      <c r="Q3631" s="87" cm="1">
        <f t="array" ref="Q3631">IF($X3631="Non-local",VLOOKUP($E3631,$AI$40:$AW$44,COLUMN($AW:$AW)-COLUMN($AH:$AH),FALSE),IF($X3631="Unknown",VLOOKUP($E3631,$AI$47:$AW$51,COLUMN($AW:$AW)-COLUMN($AH:$AH),FALSE),0))</f>
        <v>0</v>
      </c>
      <c r="R3631" s="87" cm="1">
        <f t="array" ref="R3631">IF($X3631="Non-local",VLOOKUP($E3631,$AI$88:$AW$92,COLUMN($AW:$AW)-COLUMN($AH:$AH),FALSE),IF($X3631="Unknown",VLOOKUP($E3631,$AI$95:$AW$99,COLUMN($AW:$AW)-COLUMN($AH:$AH),FALSE),0))</f>
        <v>0</v>
      </c>
      <c r="S3631" s="87" cm="1">
        <f t="array" ref="S3631">VLOOKUP($E3631,$AI$111:$AW$115,COLUMN($AW:$AW)-COLUMN($AH:$AH),FALSE)</f>
        <v>431.69321999999994</v>
      </c>
      <c r="T3631" s="104">
        <f t="shared" si="696"/>
        <v>0</v>
      </c>
      <c r="U3631" s="104">
        <f t="shared" si="697"/>
        <v>431.69321999999994</v>
      </c>
      <c r="V3631" s="87" cm="1">
        <f t="array" ref="V3631">VLOOKUP($E3631,$AI$118:$AW$122,COLUMN($AW:$AW)-COLUMN($AH:$AH),FALSE)</f>
        <v>0</v>
      </c>
      <c r="W3631" s="87" t="str">
        <f t="shared" si="701"/>
        <v>Domestic</v>
      </c>
      <c r="X3631" s="87" t="str">
        <f t="shared" si="702"/>
        <v>Local</v>
      </c>
      <c r="Y3631" s="104"/>
      <c r="Z3631" s="87" t="str">
        <f t="shared" si="698"/>
        <v>USA</v>
      </c>
      <c r="AA3631" s="87" t="str">
        <f t="shared" si="699"/>
        <v>USA</v>
      </c>
      <c r="AB3631" s="82" cm="1">
        <f t="array" ref="AB3631">VLOOKUP(B3631,'GDP per Capita'!$T$2:$V$4235,COLUMN('GDP per Capita'!$V:$V)-COLUMN('GDP per Capita'!$S:$S),FALSE)</f>
        <v>63809.64</v>
      </c>
      <c r="AC3631" s="82">
        <f t="shared" si="703"/>
        <v>63809.64</v>
      </c>
      <c r="AD3631" s="82">
        <f t="shared" si="704"/>
        <v>63809.64</v>
      </c>
      <c r="AE3631" s="88">
        <f t="shared" si="700"/>
        <v>6.7653291885050593E-3</v>
      </c>
    </row>
    <row r="3632" spans="1:31">
      <c r="A3632" s="77" t="s">
        <v>999</v>
      </c>
      <c r="B3632" s="77">
        <v>3631</v>
      </c>
      <c r="C3632" s="77" t="s">
        <v>29</v>
      </c>
      <c r="D3632" s="77" t="s">
        <v>29</v>
      </c>
      <c r="E3632" s="77">
        <v>2016</v>
      </c>
      <c r="F3632" s="77">
        <v>47.603832099999998</v>
      </c>
      <c r="G3632" s="77">
        <v>-122.3300624</v>
      </c>
      <c r="H3632" s="77">
        <v>0</v>
      </c>
      <c r="I3632" s="77" t="s">
        <v>1790</v>
      </c>
      <c r="J3632" s="77">
        <v>32.7174209</v>
      </c>
      <c r="K3632" s="77">
        <v>-117.1627714</v>
      </c>
      <c r="L3632" s="77">
        <v>3423.0716099771898</v>
      </c>
      <c r="M3632" s="77">
        <v>0.63027689994962799</v>
      </c>
      <c r="N3632" s="77">
        <v>0</v>
      </c>
      <c r="O3632" s="77">
        <v>657.22974911562096</v>
      </c>
      <c r="P3632" s="87" cm="1">
        <f t="array" ref="P3632">IF($X3632="Non-local",VLOOKUP($E3632,$AI$64:$AW$68,COLUMN($AW:$AW)-COLUMN($AH:$AH),FALSE),IF($X3632="Unknown",VLOOKUP($E3632,$AI$71:$AW$75,COLUMN($AW:$AW)-COLUMN($AH:$AH),FALSE),0))</f>
        <v>264</v>
      </c>
      <c r="Q3632" s="87" cm="1">
        <f t="array" ref="Q3632">IF($X3632="Non-local",VLOOKUP($E3632,$AI$40:$AW$44,COLUMN($AW:$AW)-COLUMN($AH:$AH),FALSE),IF($X3632="Unknown",VLOOKUP($E3632,$AI$47:$AW$51,COLUMN($AW:$AW)-COLUMN($AH:$AH),FALSE),0))</f>
        <v>622.00419999999997</v>
      </c>
      <c r="R3632" s="87" cm="1">
        <f t="array" ref="R3632">IF($X3632="Non-local",VLOOKUP($E3632,$AI$88:$AW$92,COLUMN($AW:$AW)-COLUMN($AH:$AH),FALSE),IF($X3632="Unknown",VLOOKUP($E3632,$AI$95:$AW$99,COLUMN($AW:$AW)-COLUMN($AH:$AH),FALSE),0))</f>
        <v>0.12047560494171299</v>
      </c>
      <c r="S3632" s="87" cm="1">
        <f t="array" ref="S3632">VLOOKUP($E3632,$AI$111:$AW$115,COLUMN($AW:$AW)-COLUMN($AH:$AH),FALSE)</f>
        <v>431.69321999999994</v>
      </c>
      <c r="T3632" s="104">
        <f t="shared" si="696"/>
        <v>0.75075250489134093</v>
      </c>
      <c r="U3632" s="104">
        <f t="shared" si="697"/>
        <v>1974.9271691156207</v>
      </c>
      <c r="V3632" s="87" cm="1">
        <f t="array" ref="V3632">VLOOKUP($E3632,$AI$118:$AW$122,COLUMN($AW:$AW)-COLUMN($AH:$AH),FALSE)</f>
        <v>0</v>
      </c>
      <c r="W3632" s="87" t="str">
        <f t="shared" si="701"/>
        <v>Domestic</v>
      </c>
      <c r="X3632" s="87" t="str">
        <f t="shared" si="702"/>
        <v>Non-local</v>
      </c>
      <c r="Y3632" s="104"/>
      <c r="Z3632" s="87" t="str">
        <f t="shared" si="698"/>
        <v>USA</v>
      </c>
      <c r="AA3632" s="87" t="str">
        <f t="shared" si="699"/>
        <v>USA</v>
      </c>
      <c r="AB3632" s="82" cm="1">
        <f t="array" ref="AB3632">VLOOKUP(B3632,'GDP per Capita'!$T$2:$V$4235,COLUMN('GDP per Capita'!$V:$V)-COLUMN('GDP per Capita'!$S:$S),FALSE)</f>
        <v>63809.64</v>
      </c>
      <c r="AC3632" s="82">
        <f t="shared" si="703"/>
        <v>63809.64</v>
      </c>
      <c r="AD3632" s="82">
        <f t="shared" si="704"/>
        <v>63809.64</v>
      </c>
      <c r="AE3632" s="88">
        <f t="shared" si="700"/>
        <v>3.0950294800528896E-2</v>
      </c>
    </row>
    <row r="3633" spans="1:31">
      <c r="A3633" s="77" t="s">
        <v>1755</v>
      </c>
      <c r="B3633" s="77">
        <v>3632</v>
      </c>
      <c r="C3633" s="77" t="s">
        <v>29</v>
      </c>
      <c r="D3633" s="77" t="s">
        <v>29</v>
      </c>
      <c r="E3633" s="77">
        <v>2016</v>
      </c>
      <c r="F3633" s="77">
        <v>34.435829499999997</v>
      </c>
      <c r="G3633" s="77">
        <v>-119.8276389</v>
      </c>
      <c r="H3633" s="77">
        <v>0</v>
      </c>
      <c r="I3633" s="77" t="s">
        <v>1790</v>
      </c>
      <c r="J3633" s="77">
        <v>32.7174209</v>
      </c>
      <c r="K3633" s="77">
        <v>-117.1627714</v>
      </c>
      <c r="L3633" s="77">
        <v>624.32658441399303</v>
      </c>
      <c r="M3633" s="77">
        <v>0.24407076456674301</v>
      </c>
      <c r="N3633" s="77">
        <v>0</v>
      </c>
      <c r="O3633" s="77">
        <v>119.870704207486</v>
      </c>
      <c r="P3633" s="87" cm="1">
        <f t="array" ref="P3633">IF($X3633="Non-local",VLOOKUP($E3633,$AI$64:$AW$68,COLUMN($AW:$AW)-COLUMN($AH:$AH),FALSE),IF($X3633="Unknown",VLOOKUP($E3633,$AI$71:$AW$75,COLUMN($AW:$AW)-COLUMN($AH:$AH),FALSE),0))</f>
        <v>264</v>
      </c>
      <c r="Q3633" s="87" cm="1">
        <f t="array" ref="Q3633">IF($X3633="Non-local",VLOOKUP($E3633,$AI$40:$AW$44,COLUMN($AW:$AW)-COLUMN($AH:$AH),FALSE),IF($X3633="Unknown",VLOOKUP($E3633,$AI$47:$AW$51,COLUMN($AW:$AW)-COLUMN($AH:$AH),FALSE),0))</f>
        <v>622.00419999999997</v>
      </c>
      <c r="R3633" s="87" cm="1">
        <f t="array" ref="R3633">IF($X3633="Non-local",VLOOKUP($E3633,$AI$88:$AW$92,COLUMN($AW:$AW)-COLUMN($AH:$AH),FALSE),IF($X3633="Unknown",VLOOKUP($E3633,$AI$95:$AW$99,COLUMN($AW:$AW)-COLUMN($AH:$AH),FALSE),0))</f>
        <v>0.12047560494171299</v>
      </c>
      <c r="S3633" s="87" cm="1">
        <f t="array" ref="S3633">VLOOKUP($E3633,$AI$111:$AW$115,COLUMN($AW:$AW)-COLUMN($AH:$AH),FALSE)</f>
        <v>431.69321999999994</v>
      </c>
      <c r="T3633" s="104">
        <f t="shared" si="696"/>
        <v>0.36454636950845598</v>
      </c>
      <c r="U3633" s="104">
        <f t="shared" si="697"/>
        <v>1437.5681242074859</v>
      </c>
      <c r="V3633" s="87" cm="1">
        <f t="array" ref="V3633">VLOOKUP($E3633,$AI$118:$AW$122,COLUMN($AW:$AW)-COLUMN($AH:$AH),FALSE)</f>
        <v>0</v>
      </c>
      <c r="W3633" s="87" t="str">
        <f t="shared" si="701"/>
        <v>Domestic</v>
      </c>
      <c r="X3633" s="87" t="str">
        <f t="shared" si="702"/>
        <v>Non-local</v>
      </c>
      <c r="Y3633" s="104"/>
      <c r="Z3633" s="87" t="str">
        <f t="shared" si="698"/>
        <v>USA</v>
      </c>
      <c r="AA3633" s="87" t="str">
        <f t="shared" si="699"/>
        <v>USA</v>
      </c>
      <c r="AB3633" s="82" cm="1">
        <f t="array" ref="AB3633">VLOOKUP(B3633,'GDP per Capita'!$T$2:$V$4235,COLUMN('GDP per Capita'!$V:$V)-COLUMN('GDP per Capita'!$S:$S),FALSE)</f>
        <v>63809.64</v>
      </c>
      <c r="AC3633" s="82">
        <f t="shared" si="703"/>
        <v>63809.64</v>
      </c>
      <c r="AD3633" s="82">
        <f t="shared" si="704"/>
        <v>63809.64</v>
      </c>
      <c r="AE3633" s="88">
        <f t="shared" si="700"/>
        <v>2.252901166982741E-2</v>
      </c>
    </row>
    <row r="3634" spans="1:31">
      <c r="A3634" s="77" t="s">
        <v>1808</v>
      </c>
      <c r="B3634" s="77">
        <v>3633</v>
      </c>
      <c r="C3634" s="77" t="s">
        <v>29</v>
      </c>
      <c r="D3634" s="77" t="s">
        <v>29</v>
      </c>
      <c r="E3634" s="77">
        <v>2016</v>
      </c>
      <c r="F3634" s="77">
        <v>43.0605671</v>
      </c>
      <c r="G3634" s="77">
        <v>-88.106478699999997</v>
      </c>
      <c r="H3634" s="77">
        <v>0</v>
      </c>
      <c r="I3634" s="77" t="s">
        <v>1790</v>
      </c>
      <c r="J3634" s="77">
        <v>32.7174209</v>
      </c>
      <c r="K3634" s="77">
        <v>-117.1627714</v>
      </c>
      <c r="L3634" s="77">
        <v>5557.4586374229502</v>
      </c>
      <c r="M3634" s="77">
        <v>0.95201208764215295</v>
      </c>
      <c r="N3634" s="77">
        <v>0</v>
      </c>
      <c r="O3634" s="77">
        <v>666.89503649075402</v>
      </c>
      <c r="P3634" s="87" cm="1">
        <f t="array" ref="P3634">IF($X3634="Non-local",VLOOKUP($E3634,$AI$64:$AW$68,COLUMN($AW:$AW)-COLUMN($AH:$AH),FALSE),IF($X3634="Unknown",VLOOKUP($E3634,$AI$71:$AW$75,COLUMN($AW:$AW)-COLUMN($AH:$AH),FALSE),0))</f>
        <v>264</v>
      </c>
      <c r="Q3634" s="87" cm="1">
        <f t="array" ref="Q3634">IF($X3634="Non-local",VLOOKUP($E3634,$AI$40:$AW$44,COLUMN($AW:$AW)-COLUMN($AH:$AH),FALSE),IF($X3634="Unknown",VLOOKUP($E3634,$AI$47:$AW$51,COLUMN($AW:$AW)-COLUMN($AH:$AH),FALSE),0))</f>
        <v>622.00419999999997</v>
      </c>
      <c r="R3634" s="87" cm="1">
        <f t="array" ref="R3634">IF($X3634="Non-local",VLOOKUP($E3634,$AI$88:$AW$92,COLUMN($AW:$AW)-COLUMN($AH:$AH),FALSE),IF($X3634="Unknown",VLOOKUP($E3634,$AI$95:$AW$99,COLUMN($AW:$AW)-COLUMN($AH:$AH),FALSE),0))</f>
        <v>0.12047560494171299</v>
      </c>
      <c r="S3634" s="87" cm="1">
        <f t="array" ref="S3634">VLOOKUP($E3634,$AI$111:$AW$115,COLUMN($AW:$AW)-COLUMN($AH:$AH),FALSE)</f>
        <v>431.69321999999994</v>
      </c>
      <c r="T3634" s="104">
        <f t="shared" si="696"/>
        <v>1.072487692583866</v>
      </c>
      <c r="U3634" s="104">
        <f t="shared" si="697"/>
        <v>1984.5924564907539</v>
      </c>
      <c r="V3634" s="87" cm="1">
        <f t="array" ref="V3634">VLOOKUP($E3634,$AI$118:$AW$122,COLUMN($AW:$AW)-COLUMN($AH:$AH),FALSE)</f>
        <v>0</v>
      </c>
      <c r="W3634" s="87" t="str">
        <f t="shared" si="701"/>
        <v>Domestic</v>
      </c>
      <c r="X3634" s="87" t="str">
        <f t="shared" si="702"/>
        <v>Non-local</v>
      </c>
      <c r="Y3634" s="104"/>
      <c r="Z3634" s="87" t="str">
        <f t="shared" si="698"/>
        <v>USA</v>
      </c>
      <c r="AA3634" s="87" t="str">
        <f t="shared" si="699"/>
        <v>USA</v>
      </c>
      <c r="AB3634" s="82" cm="1">
        <f t="array" ref="AB3634">VLOOKUP(B3634,'GDP per Capita'!$T$2:$V$4235,COLUMN('GDP per Capita'!$V:$V)-COLUMN('GDP per Capita'!$S:$S),FALSE)</f>
        <v>63809.64</v>
      </c>
      <c r="AC3634" s="82">
        <f t="shared" si="703"/>
        <v>63809.64</v>
      </c>
      <c r="AD3634" s="82">
        <f t="shared" si="704"/>
        <v>63809.64</v>
      </c>
      <c r="AE3634" s="88">
        <f t="shared" si="700"/>
        <v>3.110176544626727E-2</v>
      </c>
    </row>
    <row r="3635" spans="1:31">
      <c r="A3635" s="77" t="s">
        <v>1809</v>
      </c>
      <c r="B3635" s="77">
        <v>3634</v>
      </c>
      <c r="C3635" s="77" t="s">
        <v>29</v>
      </c>
      <c r="D3635" s="77" t="s">
        <v>29</v>
      </c>
      <c r="E3635" s="77">
        <v>2016</v>
      </c>
      <c r="F3635" s="77">
        <v>34.0966764</v>
      </c>
      <c r="G3635" s="77">
        <v>-117.71977849999899</v>
      </c>
      <c r="H3635" s="77">
        <v>0</v>
      </c>
      <c r="I3635" s="77" t="s">
        <v>1790</v>
      </c>
      <c r="J3635" s="77">
        <v>32.7174209</v>
      </c>
      <c r="K3635" s="77">
        <v>-117.1627714</v>
      </c>
      <c r="L3635" s="77">
        <v>323.69239313980103</v>
      </c>
      <c r="M3635" s="77">
        <v>0.20437359030896399</v>
      </c>
      <c r="N3635" s="77">
        <v>0</v>
      </c>
      <c r="O3635" s="77">
        <v>62.148939482841897</v>
      </c>
      <c r="P3635" s="87" cm="1">
        <f t="array" ref="P3635">IF($X3635="Non-local",VLOOKUP($E3635,$AI$64:$AW$68,COLUMN($AW:$AW)-COLUMN($AH:$AH),FALSE),IF($X3635="Unknown",VLOOKUP($E3635,$AI$71:$AW$75,COLUMN($AW:$AW)-COLUMN($AH:$AH),FALSE),0))</f>
        <v>264</v>
      </c>
      <c r="Q3635" s="87" cm="1">
        <f t="array" ref="Q3635">IF($X3635="Non-local",VLOOKUP($E3635,$AI$40:$AW$44,COLUMN($AW:$AW)-COLUMN($AH:$AH),FALSE),IF($X3635="Unknown",VLOOKUP($E3635,$AI$47:$AW$51,COLUMN($AW:$AW)-COLUMN($AH:$AH),FALSE),0))</f>
        <v>622.00419999999997</v>
      </c>
      <c r="R3635" s="87" cm="1">
        <f t="array" ref="R3635">IF($X3635="Non-local",VLOOKUP($E3635,$AI$88:$AW$92,COLUMN($AW:$AW)-COLUMN($AH:$AH),FALSE),IF($X3635="Unknown",VLOOKUP($E3635,$AI$95:$AW$99,COLUMN($AW:$AW)-COLUMN($AH:$AH),FALSE),0))</f>
        <v>0.12047560494171299</v>
      </c>
      <c r="S3635" s="87" cm="1">
        <f t="array" ref="S3635">VLOOKUP($E3635,$AI$111:$AW$115,COLUMN($AW:$AW)-COLUMN($AH:$AH),FALSE)</f>
        <v>431.69321999999994</v>
      </c>
      <c r="T3635" s="104">
        <f t="shared" si="696"/>
        <v>0.32484919525067696</v>
      </c>
      <c r="U3635" s="104">
        <f t="shared" si="697"/>
        <v>1379.8463594828418</v>
      </c>
      <c r="V3635" s="87" cm="1">
        <f t="array" ref="V3635">VLOOKUP($E3635,$AI$118:$AW$122,COLUMN($AW:$AW)-COLUMN($AH:$AH),FALSE)</f>
        <v>0</v>
      </c>
      <c r="W3635" s="87" t="str">
        <f t="shared" si="701"/>
        <v>Domestic</v>
      </c>
      <c r="X3635" s="87" t="str">
        <f t="shared" si="702"/>
        <v>Non-local</v>
      </c>
      <c r="Y3635" s="104"/>
      <c r="Z3635" s="87" t="str">
        <f t="shared" si="698"/>
        <v>USA</v>
      </c>
      <c r="AA3635" s="87" t="str">
        <f t="shared" si="699"/>
        <v>USA</v>
      </c>
      <c r="AB3635" s="82" cm="1">
        <f t="array" ref="AB3635">VLOOKUP(B3635,'GDP per Capita'!$T$2:$V$4235,COLUMN('GDP per Capita'!$V:$V)-COLUMN('GDP per Capita'!$S:$S),FALSE)</f>
        <v>63809.64</v>
      </c>
      <c r="AC3635" s="82">
        <f t="shared" si="703"/>
        <v>63809.64</v>
      </c>
      <c r="AD3635" s="82">
        <f t="shared" si="704"/>
        <v>63809.64</v>
      </c>
      <c r="AE3635" s="88">
        <f t="shared" si="700"/>
        <v>2.162441849668548E-2</v>
      </c>
    </row>
    <row r="3636" spans="1:31">
      <c r="A3636" s="77" t="s">
        <v>1644</v>
      </c>
      <c r="B3636" s="77">
        <v>3635</v>
      </c>
      <c r="C3636" s="77" t="s">
        <v>29</v>
      </c>
      <c r="D3636" s="77" t="s">
        <v>29</v>
      </c>
      <c r="E3636" s="77">
        <v>2016</v>
      </c>
      <c r="F3636" s="77">
        <v>34.207319599999998</v>
      </c>
      <c r="G3636" s="77">
        <v>-84.140192599999907</v>
      </c>
      <c r="H3636" s="77">
        <v>0</v>
      </c>
      <c r="I3636" s="77" t="s">
        <v>1790</v>
      </c>
      <c r="J3636" s="77">
        <v>32.7174209</v>
      </c>
      <c r="K3636" s="77">
        <v>-117.1627714</v>
      </c>
      <c r="L3636" s="77">
        <v>6108.8675156380696</v>
      </c>
      <c r="M3636" s="77">
        <v>1.0271076708690401</v>
      </c>
      <c r="N3636" s="77">
        <v>0</v>
      </c>
      <c r="O3636" s="77">
        <v>733.06410187656797</v>
      </c>
      <c r="P3636" s="87" cm="1">
        <f t="array" ref="P3636">IF($X3636="Non-local",VLOOKUP($E3636,$AI$64:$AW$68,COLUMN($AW:$AW)-COLUMN($AH:$AH),FALSE),IF($X3636="Unknown",VLOOKUP($E3636,$AI$71:$AW$75,COLUMN($AW:$AW)-COLUMN($AH:$AH),FALSE),0))</f>
        <v>264</v>
      </c>
      <c r="Q3636" s="87" cm="1">
        <f t="array" ref="Q3636">IF($X3636="Non-local",VLOOKUP($E3636,$AI$40:$AW$44,COLUMN($AW:$AW)-COLUMN($AH:$AH),FALSE),IF($X3636="Unknown",VLOOKUP($E3636,$AI$47:$AW$51,COLUMN($AW:$AW)-COLUMN($AH:$AH),FALSE),0))</f>
        <v>622.00419999999997</v>
      </c>
      <c r="R3636" s="87" cm="1">
        <f t="array" ref="R3636">IF($X3636="Non-local",VLOOKUP($E3636,$AI$88:$AW$92,COLUMN($AW:$AW)-COLUMN($AH:$AH),FALSE),IF($X3636="Unknown",VLOOKUP($E3636,$AI$95:$AW$99,COLUMN($AW:$AW)-COLUMN($AH:$AH),FALSE),0))</f>
        <v>0.12047560494171299</v>
      </c>
      <c r="S3636" s="87" cm="1">
        <f t="array" ref="S3636">VLOOKUP($E3636,$AI$111:$AW$115,COLUMN($AW:$AW)-COLUMN($AH:$AH),FALSE)</f>
        <v>431.69321999999994</v>
      </c>
      <c r="T3636" s="104">
        <f t="shared" si="696"/>
        <v>1.1475832758107531</v>
      </c>
      <c r="U3636" s="104">
        <f t="shared" si="697"/>
        <v>2050.7615218765682</v>
      </c>
      <c r="V3636" s="87" cm="1">
        <f t="array" ref="V3636">VLOOKUP($E3636,$AI$118:$AW$122,COLUMN($AW:$AW)-COLUMN($AH:$AH),FALSE)</f>
        <v>0</v>
      </c>
      <c r="W3636" s="87" t="str">
        <f t="shared" si="701"/>
        <v>Domestic</v>
      </c>
      <c r="X3636" s="87" t="str">
        <f t="shared" si="702"/>
        <v>Non-local</v>
      </c>
      <c r="Y3636" s="104"/>
      <c r="Z3636" s="87" t="str">
        <f t="shared" si="698"/>
        <v>USA</v>
      </c>
      <c r="AA3636" s="87" t="str">
        <f t="shared" si="699"/>
        <v>USA</v>
      </c>
      <c r="AB3636" s="82" cm="1">
        <f t="array" ref="AB3636">VLOOKUP(B3636,'GDP per Capita'!$T$2:$V$4235,COLUMN('GDP per Capita'!$V:$V)-COLUMN('GDP per Capita'!$S:$S),FALSE)</f>
        <v>63809.64</v>
      </c>
      <c r="AC3636" s="82">
        <f t="shared" si="703"/>
        <v>63809.64</v>
      </c>
      <c r="AD3636" s="82">
        <f t="shared" si="704"/>
        <v>63809.64</v>
      </c>
      <c r="AE3636" s="88">
        <f t="shared" si="700"/>
        <v>3.213874144841701E-2</v>
      </c>
    </row>
    <row r="3637" spans="1:31">
      <c r="A3637" s="77" t="s">
        <v>927</v>
      </c>
      <c r="B3637" s="77">
        <v>3636</v>
      </c>
      <c r="C3637" s="77" t="s">
        <v>29</v>
      </c>
      <c r="D3637" s="77" t="s">
        <v>29</v>
      </c>
      <c r="E3637" s="77">
        <v>2016</v>
      </c>
      <c r="F3637" s="77">
        <v>34.147645199999999</v>
      </c>
      <c r="G3637" s="77">
        <v>-118.1444779</v>
      </c>
      <c r="H3637" s="77">
        <v>0</v>
      </c>
      <c r="I3637" s="77" t="s">
        <v>1790</v>
      </c>
      <c r="J3637" s="77">
        <v>32.7174209</v>
      </c>
      <c r="K3637" s="77">
        <v>-117.1627714</v>
      </c>
      <c r="L3637" s="77">
        <v>366.54981032904999</v>
      </c>
      <c r="M3637" s="77">
        <v>0.21003268833500399</v>
      </c>
      <c r="N3637" s="77">
        <v>0</v>
      </c>
      <c r="O3637" s="77">
        <v>70.377563583177704</v>
      </c>
      <c r="P3637" s="87" cm="1">
        <f t="array" ref="P3637">IF($X3637="Non-local",VLOOKUP($E3637,$AI$64:$AW$68,COLUMN($AW:$AW)-COLUMN($AH:$AH),FALSE),IF($X3637="Unknown",VLOOKUP($E3637,$AI$71:$AW$75,COLUMN($AW:$AW)-COLUMN($AH:$AH),FALSE),0))</f>
        <v>264</v>
      </c>
      <c r="Q3637" s="87" cm="1">
        <f t="array" ref="Q3637">IF($X3637="Non-local",VLOOKUP($E3637,$AI$40:$AW$44,COLUMN($AW:$AW)-COLUMN($AH:$AH),FALSE),IF($X3637="Unknown",VLOOKUP($E3637,$AI$47:$AW$51,COLUMN($AW:$AW)-COLUMN($AH:$AH),FALSE),0))</f>
        <v>622.00419999999997</v>
      </c>
      <c r="R3637" s="87" cm="1">
        <f t="array" ref="R3637">IF($X3637="Non-local",VLOOKUP($E3637,$AI$88:$AW$92,COLUMN($AW:$AW)-COLUMN($AH:$AH),FALSE),IF($X3637="Unknown",VLOOKUP($E3637,$AI$95:$AW$99,COLUMN($AW:$AW)-COLUMN($AH:$AH),FALSE),0))</f>
        <v>0.12047560494171299</v>
      </c>
      <c r="S3637" s="87" cm="1">
        <f t="array" ref="S3637">VLOOKUP($E3637,$AI$111:$AW$115,COLUMN($AW:$AW)-COLUMN($AH:$AH),FALSE)</f>
        <v>431.69321999999994</v>
      </c>
      <c r="T3637" s="104">
        <f t="shared" si="696"/>
        <v>0.33050829327671699</v>
      </c>
      <c r="U3637" s="104">
        <f t="shared" si="697"/>
        <v>1388.0749835831775</v>
      </c>
      <c r="V3637" s="87" cm="1">
        <f t="array" ref="V3637">VLOOKUP($E3637,$AI$118:$AW$122,COLUMN($AW:$AW)-COLUMN($AH:$AH),FALSE)</f>
        <v>0</v>
      </c>
      <c r="W3637" s="87" t="str">
        <f t="shared" si="701"/>
        <v>Domestic</v>
      </c>
      <c r="X3637" s="87" t="str">
        <f t="shared" si="702"/>
        <v>Non-local</v>
      </c>
      <c r="Y3637" s="104"/>
      <c r="Z3637" s="87" t="str">
        <f t="shared" si="698"/>
        <v>USA</v>
      </c>
      <c r="AA3637" s="87" t="str">
        <f t="shared" si="699"/>
        <v>USA</v>
      </c>
      <c r="AB3637" s="82" cm="1">
        <f t="array" ref="AB3637">VLOOKUP(B3637,'GDP per Capita'!$T$2:$V$4235,COLUMN('GDP per Capita'!$V:$V)-COLUMN('GDP per Capita'!$S:$S),FALSE)</f>
        <v>63809.64</v>
      </c>
      <c r="AC3637" s="82">
        <f t="shared" si="703"/>
        <v>63809.64</v>
      </c>
      <c r="AD3637" s="82">
        <f t="shared" si="704"/>
        <v>63809.64</v>
      </c>
      <c r="AE3637" s="88">
        <f t="shared" si="700"/>
        <v>2.1753374311204037E-2</v>
      </c>
    </row>
    <row r="3638" spans="1:31">
      <c r="A3638" s="77" t="s">
        <v>884</v>
      </c>
      <c r="B3638" s="77">
        <v>3637</v>
      </c>
      <c r="C3638" s="77" t="s">
        <v>29</v>
      </c>
      <c r="D3638" s="77" t="s">
        <v>29</v>
      </c>
      <c r="E3638" s="77">
        <v>2016</v>
      </c>
      <c r="F3638" s="77">
        <v>38.894985499999997</v>
      </c>
      <c r="G3638" s="77">
        <v>-77.036570799999893</v>
      </c>
      <c r="H3638" s="77">
        <v>0</v>
      </c>
      <c r="I3638" s="77" t="s">
        <v>1790</v>
      </c>
      <c r="J3638" s="77">
        <v>32.7174209</v>
      </c>
      <c r="K3638" s="77">
        <v>-117.1627714</v>
      </c>
      <c r="L3638" s="77">
        <v>7306.1533428078401</v>
      </c>
      <c r="M3638" s="77">
        <v>1.1920091629079299</v>
      </c>
      <c r="N3638" s="77">
        <v>0</v>
      </c>
      <c r="O3638" s="77">
        <v>876.73840113694098</v>
      </c>
      <c r="P3638" s="87" cm="1">
        <f t="array" ref="P3638">IF($X3638="Non-local",VLOOKUP($E3638,$AI$64:$AW$68,COLUMN($AW:$AW)-COLUMN($AH:$AH),FALSE),IF($X3638="Unknown",VLOOKUP($E3638,$AI$71:$AW$75,COLUMN($AW:$AW)-COLUMN($AH:$AH),FALSE),0))</f>
        <v>264</v>
      </c>
      <c r="Q3638" s="87" cm="1">
        <f t="array" ref="Q3638">IF($X3638="Non-local",VLOOKUP($E3638,$AI$40:$AW$44,COLUMN($AW:$AW)-COLUMN($AH:$AH),FALSE),IF($X3638="Unknown",VLOOKUP($E3638,$AI$47:$AW$51,COLUMN($AW:$AW)-COLUMN($AH:$AH),FALSE),0))</f>
        <v>622.00419999999997</v>
      </c>
      <c r="R3638" s="87" cm="1">
        <f t="array" ref="R3638">IF($X3638="Non-local",VLOOKUP($E3638,$AI$88:$AW$92,COLUMN($AW:$AW)-COLUMN($AH:$AH),FALSE),IF($X3638="Unknown",VLOOKUP($E3638,$AI$95:$AW$99,COLUMN($AW:$AW)-COLUMN($AH:$AH),FALSE),0))</f>
        <v>0.12047560494171299</v>
      </c>
      <c r="S3638" s="87" cm="1">
        <f t="array" ref="S3638">VLOOKUP($E3638,$AI$111:$AW$115,COLUMN($AW:$AW)-COLUMN($AH:$AH),FALSE)</f>
        <v>431.69321999999994</v>
      </c>
      <c r="T3638" s="104">
        <f t="shared" si="696"/>
        <v>1.312484767849643</v>
      </c>
      <c r="U3638" s="104">
        <f t="shared" si="697"/>
        <v>2194.4358211369408</v>
      </c>
      <c r="V3638" s="87" cm="1">
        <f t="array" ref="V3638">VLOOKUP($E3638,$AI$118:$AW$122,COLUMN($AW:$AW)-COLUMN($AH:$AH),FALSE)</f>
        <v>0</v>
      </c>
      <c r="W3638" s="87" t="str">
        <f t="shared" si="701"/>
        <v>Domestic</v>
      </c>
      <c r="X3638" s="87" t="str">
        <f t="shared" si="702"/>
        <v>Non-local</v>
      </c>
      <c r="Y3638" s="104"/>
      <c r="Z3638" s="87" t="str">
        <f t="shared" si="698"/>
        <v>USA</v>
      </c>
      <c r="AA3638" s="87" t="str">
        <f t="shared" si="699"/>
        <v>USA</v>
      </c>
      <c r="AB3638" s="82" cm="1">
        <f t="array" ref="AB3638">VLOOKUP(B3638,'GDP per Capita'!$T$2:$V$4235,COLUMN('GDP per Capita'!$V:$V)-COLUMN('GDP per Capita'!$S:$S),FALSE)</f>
        <v>63809.64</v>
      </c>
      <c r="AC3638" s="82">
        <f t="shared" si="703"/>
        <v>63809.64</v>
      </c>
      <c r="AD3638" s="82">
        <f t="shared" si="704"/>
        <v>63809.64</v>
      </c>
      <c r="AE3638" s="88">
        <f t="shared" si="700"/>
        <v>3.4390349501061922E-2</v>
      </c>
    </row>
    <row r="3639" spans="1:31">
      <c r="A3639" s="77" t="s">
        <v>1514</v>
      </c>
      <c r="B3639" s="77">
        <v>3638</v>
      </c>
      <c r="C3639" s="77" t="s">
        <v>29</v>
      </c>
      <c r="D3639" s="77" t="s">
        <v>29</v>
      </c>
      <c r="E3639" s="77">
        <v>2016</v>
      </c>
      <c r="F3639" s="77">
        <v>33.427027500000001</v>
      </c>
      <c r="G3639" s="77">
        <v>-117.6124179</v>
      </c>
      <c r="H3639" s="77">
        <v>1</v>
      </c>
      <c r="I3639" s="77" t="s">
        <v>1790</v>
      </c>
      <c r="J3639" s="77">
        <v>32.7174209</v>
      </c>
      <c r="K3639" s="77">
        <v>-117.1627714</v>
      </c>
      <c r="L3639" s="77">
        <v>178.676712141103</v>
      </c>
      <c r="M3639" s="77">
        <v>0</v>
      </c>
      <c r="N3639" s="77">
        <v>0</v>
      </c>
      <c r="O3639" s="77">
        <v>0</v>
      </c>
      <c r="P3639" s="87" cm="1">
        <f t="array" ref="P3639">IF($X3639="Non-local",VLOOKUP($E3639,$AI$64:$AW$68,COLUMN($AW:$AW)-COLUMN($AH:$AH),FALSE),IF($X3639="Unknown",VLOOKUP($E3639,$AI$71:$AW$75,COLUMN($AW:$AW)-COLUMN($AH:$AH),FALSE),0))</f>
        <v>0</v>
      </c>
      <c r="Q3639" s="87" cm="1">
        <f t="array" ref="Q3639">IF($X3639="Non-local",VLOOKUP($E3639,$AI$40:$AW$44,COLUMN($AW:$AW)-COLUMN($AH:$AH),FALSE),IF($X3639="Unknown",VLOOKUP($E3639,$AI$47:$AW$51,COLUMN($AW:$AW)-COLUMN($AH:$AH),FALSE),0))</f>
        <v>0</v>
      </c>
      <c r="R3639" s="87" cm="1">
        <f t="array" ref="R3639">IF($X3639="Non-local",VLOOKUP($E3639,$AI$88:$AW$92,COLUMN($AW:$AW)-COLUMN($AH:$AH),FALSE),IF($X3639="Unknown",VLOOKUP($E3639,$AI$95:$AW$99,COLUMN($AW:$AW)-COLUMN($AH:$AH),FALSE),0))</f>
        <v>0</v>
      </c>
      <c r="S3639" s="87" cm="1">
        <f t="array" ref="S3639">VLOOKUP($E3639,$AI$111:$AW$115,COLUMN($AW:$AW)-COLUMN($AH:$AH),FALSE)</f>
        <v>431.69321999999994</v>
      </c>
      <c r="T3639" s="104">
        <f t="shared" si="696"/>
        <v>0</v>
      </c>
      <c r="U3639" s="104">
        <f t="shared" si="697"/>
        <v>431.69321999999994</v>
      </c>
      <c r="V3639" s="87" cm="1">
        <f t="array" ref="V3639">VLOOKUP($E3639,$AI$118:$AW$122,COLUMN($AW:$AW)-COLUMN($AH:$AH),FALSE)</f>
        <v>0</v>
      </c>
      <c r="W3639" s="87" t="str">
        <f t="shared" si="701"/>
        <v>Domestic</v>
      </c>
      <c r="X3639" s="87" t="str">
        <f t="shared" si="702"/>
        <v>Local</v>
      </c>
      <c r="Y3639" s="104"/>
      <c r="Z3639" s="87" t="str">
        <f t="shared" si="698"/>
        <v>USA</v>
      </c>
      <c r="AA3639" s="87" t="str">
        <f t="shared" si="699"/>
        <v>USA</v>
      </c>
      <c r="AB3639" s="82" cm="1">
        <f t="array" ref="AB3639">VLOOKUP(B3639,'GDP per Capita'!$T$2:$V$4235,COLUMN('GDP per Capita'!$V:$V)-COLUMN('GDP per Capita'!$S:$S),FALSE)</f>
        <v>63809.64</v>
      </c>
      <c r="AC3639" s="82">
        <f t="shared" si="703"/>
        <v>63809.64</v>
      </c>
      <c r="AD3639" s="82">
        <f t="shared" si="704"/>
        <v>63809.64</v>
      </c>
      <c r="AE3639" s="88">
        <f t="shared" si="700"/>
        <v>6.7653291885050593E-3</v>
      </c>
    </row>
    <row r="3640" spans="1:31">
      <c r="A3640" s="77" t="s">
        <v>1514</v>
      </c>
      <c r="B3640" s="77">
        <v>3639</v>
      </c>
      <c r="C3640" s="77" t="s">
        <v>29</v>
      </c>
      <c r="D3640" s="77" t="s">
        <v>29</v>
      </c>
      <c r="E3640" s="77">
        <v>2016</v>
      </c>
      <c r="F3640" s="77">
        <v>33.427027500000001</v>
      </c>
      <c r="G3640" s="77">
        <v>-117.6124179</v>
      </c>
      <c r="H3640" s="77">
        <v>1</v>
      </c>
      <c r="I3640" s="77" t="s">
        <v>1790</v>
      </c>
      <c r="J3640" s="77">
        <v>32.7174209</v>
      </c>
      <c r="K3640" s="77">
        <v>-117.1627714</v>
      </c>
      <c r="L3640" s="77">
        <v>178.676712141103</v>
      </c>
      <c r="M3640" s="77">
        <v>0</v>
      </c>
      <c r="N3640" s="77">
        <v>0</v>
      </c>
      <c r="O3640" s="77">
        <v>0</v>
      </c>
      <c r="P3640" s="87" cm="1">
        <f t="array" ref="P3640">IF($X3640="Non-local",VLOOKUP($E3640,$AI$64:$AW$68,COLUMN($AW:$AW)-COLUMN($AH:$AH),FALSE),IF($X3640="Unknown",VLOOKUP($E3640,$AI$71:$AW$75,COLUMN($AW:$AW)-COLUMN($AH:$AH),FALSE),0))</f>
        <v>0</v>
      </c>
      <c r="Q3640" s="87" cm="1">
        <f t="array" ref="Q3640">IF($X3640="Non-local",VLOOKUP($E3640,$AI$40:$AW$44,COLUMN($AW:$AW)-COLUMN($AH:$AH),FALSE),IF($X3640="Unknown",VLOOKUP($E3640,$AI$47:$AW$51,COLUMN($AW:$AW)-COLUMN($AH:$AH),FALSE),0))</f>
        <v>0</v>
      </c>
      <c r="R3640" s="87" cm="1">
        <f t="array" ref="R3640">IF($X3640="Non-local",VLOOKUP($E3640,$AI$88:$AW$92,COLUMN($AW:$AW)-COLUMN($AH:$AH),FALSE),IF($X3640="Unknown",VLOOKUP($E3640,$AI$95:$AW$99,COLUMN($AW:$AW)-COLUMN($AH:$AH),FALSE),0))</f>
        <v>0</v>
      </c>
      <c r="S3640" s="87" cm="1">
        <f t="array" ref="S3640">VLOOKUP($E3640,$AI$111:$AW$115,COLUMN($AW:$AW)-COLUMN($AH:$AH),FALSE)</f>
        <v>431.69321999999994</v>
      </c>
      <c r="T3640" s="104">
        <f t="shared" si="696"/>
        <v>0</v>
      </c>
      <c r="U3640" s="104">
        <f t="shared" si="697"/>
        <v>431.69321999999994</v>
      </c>
      <c r="V3640" s="87" cm="1">
        <f t="array" ref="V3640">VLOOKUP($E3640,$AI$118:$AW$122,COLUMN($AW:$AW)-COLUMN($AH:$AH),FALSE)</f>
        <v>0</v>
      </c>
      <c r="W3640" s="87" t="str">
        <f t="shared" si="701"/>
        <v>Domestic</v>
      </c>
      <c r="X3640" s="87" t="str">
        <f t="shared" si="702"/>
        <v>Local</v>
      </c>
      <c r="Y3640" s="104"/>
      <c r="Z3640" s="87" t="str">
        <f t="shared" si="698"/>
        <v>USA</v>
      </c>
      <c r="AA3640" s="87" t="str">
        <f t="shared" si="699"/>
        <v>USA</v>
      </c>
      <c r="AB3640" s="82" cm="1">
        <f t="array" ref="AB3640">VLOOKUP(B3640,'GDP per Capita'!$T$2:$V$4235,COLUMN('GDP per Capita'!$V:$V)-COLUMN('GDP per Capita'!$S:$S),FALSE)</f>
        <v>63809.64</v>
      </c>
      <c r="AC3640" s="82">
        <f t="shared" si="703"/>
        <v>63809.64</v>
      </c>
      <c r="AD3640" s="82">
        <f t="shared" si="704"/>
        <v>63809.64</v>
      </c>
      <c r="AE3640" s="88">
        <f t="shared" si="700"/>
        <v>6.7653291885050593E-3</v>
      </c>
    </row>
    <row r="3641" spans="1:31">
      <c r="A3641" s="77" t="s">
        <v>34</v>
      </c>
      <c r="B3641" s="77">
        <v>3640</v>
      </c>
      <c r="C3641" s="77" t="s">
        <v>34</v>
      </c>
      <c r="D3641" s="77" t="s">
        <v>34</v>
      </c>
      <c r="E3641" s="77">
        <v>2016</v>
      </c>
      <c r="F3641" s="77">
        <v>0</v>
      </c>
      <c r="G3641" s="77">
        <v>0</v>
      </c>
      <c r="H3641" s="77">
        <v>0</v>
      </c>
      <c r="I3641" s="77" t="s">
        <v>1790</v>
      </c>
      <c r="J3641" s="77">
        <v>32.7174209</v>
      </c>
      <c r="K3641" s="77">
        <v>-117.1627714</v>
      </c>
      <c r="L3641" s="77">
        <v>4530.2325601502498</v>
      </c>
      <c r="M3641" s="77">
        <v>0.78821066689183295</v>
      </c>
      <c r="N3641" s="77">
        <v>1</v>
      </c>
      <c r="O3641" s="77">
        <v>543.62790721803003</v>
      </c>
      <c r="P3641" s="87" cm="1">
        <f t="array" ref="P3641">IF($X3641="Non-local",VLOOKUP($E3641,$AI$64:$AW$68,COLUMN($AW:$AW)-COLUMN($AH:$AH),FALSE),IF($X3641="Unknown",VLOOKUP($E3641,$AI$71:$AW$75,COLUMN($AW:$AW)-COLUMN($AH:$AH),FALSE),0))</f>
        <v>240.54216867469879</v>
      </c>
      <c r="Q3641" s="87" cm="1">
        <f t="array" ref="Q3641">IF($X3641="Non-local",VLOOKUP($E3641,$AI$40:$AW$44,COLUMN($AW:$AW)-COLUMN($AH:$AH),FALSE),IF($X3641="Unknown",VLOOKUP($E3641,$AI$47:$AW$51,COLUMN($AW:$AW)-COLUMN($AH:$AH),FALSE),0))</f>
        <v>566.73575451807233</v>
      </c>
      <c r="R3641" s="87" cm="1">
        <f t="array" ref="R3641">IF($X3641="Non-local",VLOOKUP($E3641,$AI$88:$AW$92,COLUMN($AW:$AW)-COLUMN($AH:$AH),FALSE),IF($X3641="Unknown",VLOOKUP($E3641,$AI$95:$AW$99,COLUMN($AW:$AW)-COLUMN($AH:$AH),FALSE),0))</f>
        <v>0.10977069426165115</v>
      </c>
      <c r="S3641" s="87" cm="1">
        <f t="array" ref="S3641">VLOOKUP($E3641,$AI$111:$AW$115,COLUMN($AW:$AW)-COLUMN($AH:$AH),FALSE)</f>
        <v>431.69321999999994</v>
      </c>
      <c r="T3641" s="104">
        <f t="shared" si="696"/>
        <v>0.89798136115348415</v>
      </c>
      <c r="U3641" s="104">
        <f t="shared" si="697"/>
        <v>1782.5990504108011</v>
      </c>
      <c r="V3641" s="87" cm="1">
        <f t="array" ref="V3641">VLOOKUP($E3641,$AI$118:$AW$122,COLUMN($AW:$AW)-COLUMN($AH:$AH),FALSE)</f>
        <v>0</v>
      </c>
      <c r="W3641" s="87" t="str">
        <f t="shared" si="701"/>
        <v>Unknown</v>
      </c>
      <c r="X3641" s="87" t="str">
        <f t="shared" si="702"/>
        <v>Unknown</v>
      </c>
      <c r="Y3641" s="104"/>
      <c r="Z3641" s="87" t="str">
        <f t="shared" si="698"/>
        <v>Unknown</v>
      </c>
      <c r="AA3641" s="87" t="str">
        <f t="shared" si="699"/>
        <v>Unknown</v>
      </c>
      <c r="AB3641" s="82" t="e" cm="1">
        <f t="array" ref="AB3641">VLOOKUP(B3641,'GDP per Capita'!$T$2:$V$4235,COLUMN('GDP per Capita'!$V:$V)-COLUMN('GDP per Capita'!$S:$S),FALSE)</f>
        <v>#N/A</v>
      </c>
      <c r="AC3641" s="82" t="str">
        <f t="shared" si="703"/>
        <v/>
      </c>
      <c r="AD3641" s="82">
        <f t="shared" si="704"/>
        <v>61228.93767638311</v>
      </c>
      <c r="AE3641" s="88">
        <f t="shared" si="700"/>
        <v>2.911366941939245E-2</v>
      </c>
    </row>
    <row r="3642" spans="1:31">
      <c r="A3642" s="77" t="s">
        <v>1810</v>
      </c>
      <c r="B3642" s="77">
        <v>3641</v>
      </c>
      <c r="C3642" s="77" t="s">
        <v>29</v>
      </c>
      <c r="D3642" s="77" t="s">
        <v>29</v>
      </c>
      <c r="E3642" s="77">
        <v>2016</v>
      </c>
      <c r="F3642" s="77">
        <v>39.300006500000002</v>
      </c>
      <c r="G3642" s="77">
        <v>-85.222183999999999</v>
      </c>
      <c r="H3642" s="77">
        <v>0</v>
      </c>
      <c r="I3642" s="77" t="s">
        <v>1790</v>
      </c>
      <c r="J3642" s="77">
        <v>32.7174209</v>
      </c>
      <c r="K3642" s="77">
        <v>-117.1627714</v>
      </c>
      <c r="L3642" s="77">
        <v>5896.2007093624297</v>
      </c>
      <c r="M3642" s="77">
        <v>0.99808140653330901</v>
      </c>
      <c r="N3642" s="77">
        <v>0</v>
      </c>
      <c r="O3642" s="77">
        <v>707.54408512349096</v>
      </c>
      <c r="P3642" s="87" cm="1">
        <f t="array" ref="P3642">IF($X3642="Non-local",VLOOKUP($E3642,$AI$64:$AW$68,COLUMN($AW:$AW)-COLUMN($AH:$AH),FALSE),IF($X3642="Unknown",VLOOKUP($E3642,$AI$71:$AW$75,COLUMN($AW:$AW)-COLUMN($AH:$AH),FALSE),0))</f>
        <v>264</v>
      </c>
      <c r="Q3642" s="87" cm="1">
        <f t="array" ref="Q3642">IF($X3642="Non-local",VLOOKUP($E3642,$AI$40:$AW$44,COLUMN($AW:$AW)-COLUMN($AH:$AH),FALSE),IF($X3642="Unknown",VLOOKUP($E3642,$AI$47:$AW$51,COLUMN($AW:$AW)-COLUMN($AH:$AH),FALSE),0))</f>
        <v>622.00419999999997</v>
      </c>
      <c r="R3642" s="87" cm="1">
        <f t="array" ref="R3642">IF($X3642="Non-local",VLOOKUP($E3642,$AI$88:$AW$92,COLUMN($AW:$AW)-COLUMN($AH:$AH),FALSE),IF($X3642="Unknown",VLOOKUP($E3642,$AI$95:$AW$99,COLUMN($AW:$AW)-COLUMN($AH:$AH),FALSE),0))</f>
        <v>0.12047560494171299</v>
      </c>
      <c r="S3642" s="87" cm="1">
        <f t="array" ref="S3642">VLOOKUP($E3642,$AI$111:$AW$115,COLUMN($AW:$AW)-COLUMN($AH:$AH),FALSE)</f>
        <v>431.69321999999994</v>
      </c>
      <c r="T3642" s="104">
        <f t="shared" si="696"/>
        <v>1.1185570114750221</v>
      </c>
      <c r="U3642" s="104">
        <f t="shared" si="697"/>
        <v>2025.2415051234909</v>
      </c>
      <c r="V3642" s="87" cm="1">
        <f t="array" ref="V3642">VLOOKUP($E3642,$AI$118:$AW$122,COLUMN($AW:$AW)-COLUMN($AH:$AH),FALSE)</f>
        <v>0</v>
      </c>
      <c r="W3642" s="87" t="str">
        <f t="shared" si="701"/>
        <v>Domestic</v>
      </c>
      <c r="X3642" s="87" t="str">
        <f t="shared" si="702"/>
        <v>Non-local</v>
      </c>
      <c r="Y3642" s="104"/>
      <c r="Z3642" s="87" t="str">
        <f t="shared" si="698"/>
        <v>USA</v>
      </c>
      <c r="AA3642" s="87" t="str">
        <f t="shared" si="699"/>
        <v>USA</v>
      </c>
      <c r="AB3642" s="82" cm="1">
        <f t="array" ref="AB3642">VLOOKUP(B3642,'GDP per Capita'!$T$2:$V$4235,COLUMN('GDP per Capita'!$V:$V)-COLUMN('GDP per Capita'!$S:$S),FALSE)</f>
        <v>63809.64</v>
      </c>
      <c r="AC3642" s="82">
        <f t="shared" si="703"/>
        <v>63809.64</v>
      </c>
      <c r="AD3642" s="82">
        <f t="shared" si="704"/>
        <v>63809.64</v>
      </c>
      <c r="AE3642" s="88">
        <f t="shared" si="700"/>
        <v>3.1738801615609977E-2</v>
      </c>
    </row>
    <row r="3643" spans="1:31">
      <c r="A3643" s="77" t="s">
        <v>1245</v>
      </c>
      <c r="B3643" s="77">
        <v>3642</v>
      </c>
      <c r="C3643" s="77" t="s">
        <v>29</v>
      </c>
      <c r="D3643" s="77" t="s">
        <v>29</v>
      </c>
      <c r="E3643" s="77">
        <v>2016</v>
      </c>
      <c r="F3643" s="77">
        <v>38.046406599999997</v>
      </c>
      <c r="G3643" s="77">
        <v>-84.497039299999997</v>
      </c>
      <c r="H3643" s="77">
        <v>0</v>
      </c>
      <c r="I3643" s="77" t="s">
        <v>1790</v>
      </c>
      <c r="J3643" s="77">
        <v>32.7174209</v>
      </c>
      <c r="K3643" s="77">
        <v>-117.1627714</v>
      </c>
      <c r="L3643" s="77">
        <v>6008.0405298235601</v>
      </c>
      <c r="M3643" s="77">
        <v>1.0133361570655599</v>
      </c>
      <c r="N3643" s="77">
        <v>0</v>
      </c>
      <c r="O3643" s="77">
        <v>720.96486357882702</v>
      </c>
      <c r="P3643" s="87" cm="1">
        <f t="array" ref="P3643">IF($X3643="Non-local",VLOOKUP($E3643,$AI$64:$AW$68,COLUMN($AW:$AW)-COLUMN($AH:$AH),FALSE),IF($X3643="Unknown",VLOOKUP($E3643,$AI$71:$AW$75,COLUMN($AW:$AW)-COLUMN($AH:$AH),FALSE),0))</f>
        <v>264</v>
      </c>
      <c r="Q3643" s="87" cm="1">
        <f t="array" ref="Q3643">IF($X3643="Non-local",VLOOKUP($E3643,$AI$40:$AW$44,COLUMN($AW:$AW)-COLUMN($AH:$AH),FALSE),IF($X3643="Unknown",VLOOKUP($E3643,$AI$47:$AW$51,COLUMN($AW:$AW)-COLUMN($AH:$AH),FALSE),0))</f>
        <v>622.00419999999997</v>
      </c>
      <c r="R3643" s="87" cm="1">
        <f t="array" ref="R3643">IF($X3643="Non-local",VLOOKUP($E3643,$AI$88:$AW$92,COLUMN($AW:$AW)-COLUMN($AH:$AH),FALSE),IF($X3643="Unknown",VLOOKUP($E3643,$AI$95:$AW$99,COLUMN($AW:$AW)-COLUMN($AH:$AH),FALSE),0))</f>
        <v>0.12047560494171299</v>
      </c>
      <c r="S3643" s="87" cm="1">
        <f t="array" ref="S3643">VLOOKUP($E3643,$AI$111:$AW$115,COLUMN($AW:$AW)-COLUMN($AH:$AH),FALSE)</f>
        <v>431.69321999999994</v>
      </c>
      <c r="T3643" s="104">
        <f t="shared" si="696"/>
        <v>1.133811762007273</v>
      </c>
      <c r="U3643" s="104">
        <f t="shared" si="697"/>
        <v>2038.6622835788269</v>
      </c>
      <c r="V3643" s="87" cm="1">
        <f t="array" ref="V3643">VLOOKUP($E3643,$AI$118:$AW$122,COLUMN($AW:$AW)-COLUMN($AH:$AH),FALSE)</f>
        <v>0</v>
      </c>
      <c r="W3643" s="87" t="str">
        <f t="shared" si="701"/>
        <v>Domestic</v>
      </c>
      <c r="X3643" s="87" t="str">
        <f t="shared" si="702"/>
        <v>Non-local</v>
      </c>
      <c r="Y3643" s="104"/>
      <c r="Z3643" s="87" t="str">
        <f t="shared" si="698"/>
        <v>USA</v>
      </c>
      <c r="AA3643" s="87" t="str">
        <f t="shared" si="699"/>
        <v>USA</v>
      </c>
      <c r="AB3643" s="82" cm="1">
        <f t="array" ref="AB3643">VLOOKUP(B3643,'GDP per Capita'!$T$2:$V$4235,COLUMN('GDP per Capita'!$V:$V)-COLUMN('GDP per Capita'!$S:$S),FALSE)</f>
        <v>63809.64</v>
      </c>
      <c r="AC3643" s="82">
        <f t="shared" si="703"/>
        <v>63809.64</v>
      </c>
      <c r="AD3643" s="82">
        <f t="shared" si="704"/>
        <v>63809.64</v>
      </c>
      <c r="AE3643" s="88">
        <f t="shared" si="700"/>
        <v>3.194912686513867E-2</v>
      </c>
    </row>
    <row r="3644" spans="1:31">
      <c r="A3644" s="77" t="s">
        <v>927</v>
      </c>
      <c r="B3644" s="77">
        <v>3643</v>
      </c>
      <c r="C3644" s="77" t="s">
        <v>29</v>
      </c>
      <c r="D3644" s="77" t="s">
        <v>29</v>
      </c>
      <c r="E3644" s="77">
        <v>2016</v>
      </c>
      <c r="F3644" s="77">
        <v>34.147645199999999</v>
      </c>
      <c r="G3644" s="77">
        <v>-118.1444779</v>
      </c>
      <c r="H3644" s="77">
        <v>0</v>
      </c>
      <c r="I3644" s="77" t="s">
        <v>1790</v>
      </c>
      <c r="J3644" s="77">
        <v>32.7174209</v>
      </c>
      <c r="K3644" s="77">
        <v>-117.1627714</v>
      </c>
      <c r="L3644" s="77">
        <v>366.54981032904999</v>
      </c>
      <c r="M3644" s="77">
        <v>0.21003268833500399</v>
      </c>
      <c r="N3644" s="77">
        <v>0</v>
      </c>
      <c r="O3644" s="77">
        <v>70.377563583177704</v>
      </c>
      <c r="P3644" s="87" cm="1">
        <f t="array" ref="P3644">IF($X3644="Non-local",VLOOKUP($E3644,$AI$64:$AW$68,COLUMN($AW:$AW)-COLUMN($AH:$AH),FALSE),IF($X3644="Unknown",VLOOKUP($E3644,$AI$71:$AW$75,COLUMN($AW:$AW)-COLUMN($AH:$AH),FALSE),0))</f>
        <v>264</v>
      </c>
      <c r="Q3644" s="87" cm="1">
        <f t="array" ref="Q3644">IF($X3644="Non-local",VLOOKUP($E3644,$AI$40:$AW$44,COLUMN($AW:$AW)-COLUMN($AH:$AH),FALSE),IF($X3644="Unknown",VLOOKUP($E3644,$AI$47:$AW$51,COLUMN($AW:$AW)-COLUMN($AH:$AH),FALSE),0))</f>
        <v>622.00419999999997</v>
      </c>
      <c r="R3644" s="87" cm="1">
        <f t="array" ref="R3644">IF($X3644="Non-local",VLOOKUP($E3644,$AI$88:$AW$92,COLUMN($AW:$AW)-COLUMN($AH:$AH),FALSE),IF($X3644="Unknown",VLOOKUP($E3644,$AI$95:$AW$99,COLUMN($AW:$AW)-COLUMN($AH:$AH),FALSE),0))</f>
        <v>0.12047560494171299</v>
      </c>
      <c r="S3644" s="87" cm="1">
        <f t="array" ref="S3644">VLOOKUP($E3644,$AI$111:$AW$115,COLUMN($AW:$AW)-COLUMN($AH:$AH),FALSE)</f>
        <v>431.69321999999994</v>
      </c>
      <c r="T3644" s="104">
        <f t="shared" si="696"/>
        <v>0.33050829327671699</v>
      </c>
      <c r="U3644" s="104">
        <f t="shared" si="697"/>
        <v>1388.0749835831775</v>
      </c>
      <c r="V3644" s="87" cm="1">
        <f t="array" ref="V3644">VLOOKUP($E3644,$AI$118:$AW$122,COLUMN($AW:$AW)-COLUMN($AH:$AH),FALSE)</f>
        <v>0</v>
      </c>
      <c r="W3644" s="87" t="str">
        <f t="shared" si="701"/>
        <v>Domestic</v>
      </c>
      <c r="X3644" s="87" t="str">
        <f t="shared" si="702"/>
        <v>Non-local</v>
      </c>
      <c r="Y3644" s="104"/>
      <c r="Z3644" s="87" t="str">
        <f t="shared" si="698"/>
        <v>USA</v>
      </c>
      <c r="AA3644" s="87" t="str">
        <f t="shared" si="699"/>
        <v>USA</v>
      </c>
      <c r="AB3644" s="82" cm="1">
        <f t="array" ref="AB3644">VLOOKUP(B3644,'GDP per Capita'!$T$2:$V$4235,COLUMN('GDP per Capita'!$V:$V)-COLUMN('GDP per Capita'!$S:$S),FALSE)</f>
        <v>63809.64</v>
      </c>
      <c r="AC3644" s="82">
        <f t="shared" si="703"/>
        <v>63809.64</v>
      </c>
      <c r="AD3644" s="82">
        <f t="shared" si="704"/>
        <v>63809.64</v>
      </c>
      <c r="AE3644" s="88">
        <f t="shared" si="700"/>
        <v>2.1753374311204037E-2</v>
      </c>
    </row>
    <row r="3645" spans="1:31">
      <c r="A3645" s="77" t="s">
        <v>1811</v>
      </c>
      <c r="B3645" s="77">
        <v>3644</v>
      </c>
      <c r="C3645" s="77" t="s">
        <v>618</v>
      </c>
      <c r="D3645" s="77" t="s">
        <v>28</v>
      </c>
      <c r="E3645" s="77">
        <v>2016</v>
      </c>
      <c r="F3645" s="77">
        <v>20.542215850000002</v>
      </c>
      <c r="G3645" s="77">
        <v>-99.947898727439096</v>
      </c>
      <c r="H3645" s="77">
        <v>0</v>
      </c>
      <c r="I3645" s="77" t="s">
        <v>1790</v>
      </c>
      <c r="J3645" s="77">
        <v>32.7174209</v>
      </c>
      <c r="K3645" s="77">
        <v>-117.1627714</v>
      </c>
      <c r="L3645" s="77">
        <v>4352.9396857677903</v>
      </c>
      <c r="M3645" s="77">
        <v>0.77830944029546301</v>
      </c>
      <c r="N3645" s="77">
        <v>0</v>
      </c>
      <c r="O3645" s="77">
        <v>522.35276229213503</v>
      </c>
      <c r="P3645" s="87" cm="1">
        <f t="array" ref="P3645">IF($X3645="Non-local",VLOOKUP($E3645,$AI$64:$AW$68,COLUMN($AW:$AW)-COLUMN($AH:$AH),FALSE),IF($X3645="Unknown",VLOOKUP($E3645,$AI$71:$AW$75,COLUMN($AW:$AW)-COLUMN($AH:$AH),FALSE),0))</f>
        <v>264</v>
      </c>
      <c r="Q3645" s="87" cm="1">
        <f t="array" ref="Q3645">IF($X3645="Non-local",VLOOKUP($E3645,$AI$40:$AW$44,COLUMN($AW:$AW)-COLUMN($AH:$AH),FALSE),IF($X3645="Unknown",VLOOKUP($E3645,$AI$47:$AW$51,COLUMN($AW:$AW)-COLUMN($AH:$AH),FALSE),0))</f>
        <v>622.00419999999997</v>
      </c>
      <c r="R3645" s="87" cm="1">
        <f t="array" ref="R3645">IF($X3645="Non-local",VLOOKUP($E3645,$AI$88:$AW$92,COLUMN($AW:$AW)-COLUMN($AH:$AH),FALSE),IF($X3645="Unknown",VLOOKUP($E3645,$AI$95:$AW$99,COLUMN($AW:$AW)-COLUMN($AH:$AH),FALSE),0))</f>
        <v>0.12047560494171299</v>
      </c>
      <c r="S3645" s="87" cm="1">
        <f t="array" ref="S3645">VLOOKUP($E3645,$AI$111:$AW$115,COLUMN($AW:$AW)-COLUMN($AH:$AH),FALSE)</f>
        <v>431.69321999999994</v>
      </c>
      <c r="T3645" s="104">
        <f t="shared" si="696"/>
        <v>0.89878504523717595</v>
      </c>
      <c r="U3645" s="104">
        <f t="shared" si="697"/>
        <v>1840.0501822921349</v>
      </c>
      <c r="V3645" s="87" cm="1">
        <f t="array" ref="V3645">VLOOKUP($E3645,$AI$118:$AW$122,COLUMN($AW:$AW)-COLUMN($AH:$AH),FALSE)</f>
        <v>0</v>
      </c>
      <c r="W3645" s="87" t="str">
        <f t="shared" si="701"/>
        <v>International</v>
      </c>
      <c r="X3645" s="87" t="str">
        <f t="shared" si="702"/>
        <v>Non-local</v>
      </c>
      <c r="Y3645" s="104"/>
      <c r="Z3645" s="87" t="str">
        <f t="shared" si="698"/>
        <v>Mexico</v>
      </c>
      <c r="AA3645" s="87" t="str">
        <f t="shared" si="699"/>
        <v>Other Americas</v>
      </c>
      <c r="AB3645" s="82" cm="1">
        <f t="array" ref="AB3645">VLOOKUP(B3645,'GDP per Capita'!$T$2:$V$4235,COLUMN('GDP per Capita'!$V:$V)-COLUMN('GDP per Capita'!$S:$S),FALSE)</f>
        <v>10492.69</v>
      </c>
      <c r="AC3645" s="82">
        <f t="shared" si="703"/>
        <v>10492.69</v>
      </c>
      <c r="AD3645" s="82">
        <f t="shared" si="704"/>
        <v>10492.69</v>
      </c>
      <c r="AE3645" s="88">
        <f t="shared" si="700"/>
        <v>0.1753649619203593</v>
      </c>
    </row>
    <row r="3646" spans="1:31">
      <c r="A3646" s="77" t="s">
        <v>927</v>
      </c>
      <c r="B3646" s="77">
        <v>3645</v>
      </c>
      <c r="C3646" s="77" t="s">
        <v>29</v>
      </c>
      <c r="D3646" s="77" t="s">
        <v>29</v>
      </c>
      <c r="E3646" s="77">
        <v>2016</v>
      </c>
      <c r="F3646" s="77">
        <v>34.147645199999999</v>
      </c>
      <c r="G3646" s="77">
        <v>-118.1444779</v>
      </c>
      <c r="H3646" s="77">
        <v>0</v>
      </c>
      <c r="I3646" s="77" t="s">
        <v>1790</v>
      </c>
      <c r="J3646" s="77">
        <v>32.7174209</v>
      </c>
      <c r="K3646" s="77">
        <v>-117.1627714</v>
      </c>
      <c r="L3646" s="77">
        <v>366.54981032904999</v>
      </c>
      <c r="M3646" s="77">
        <v>0.21003268833500399</v>
      </c>
      <c r="N3646" s="77">
        <v>0</v>
      </c>
      <c r="O3646" s="77">
        <v>70.377563583177704</v>
      </c>
      <c r="P3646" s="87" cm="1">
        <f t="array" ref="P3646">IF($X3646="Non-local",VLOOKUP($E3646,$AI$64:$AW$68,COLUMN($AW:$AW)-COLUMN($AH:$AH),FALSE),IF($X3646="Unknown",VLOOKUP($E3646,$AI$71:$AW$75,COLUMN($AW:$AW)-COLUMN($AH:$AH),FALSE),0))</f>
        <v>264</v>
      </c>
      <c r="Q3646" s="87" cm="1">
        <f t="array" ref="Q3646">IF($X3646="Non-local",VLOOKUP($E3646,$AI$40:$AW$44,COLUMN($AW:$AW)-COLUMN($AH:$AH),FALSE),IF($X3646="Unknown",VLOOKUP($E3646,$AI$47:$AW$51,COLUMN($AW:$AW)-COLUMN($AH:$AH),FALSE),0))</f>
        <v>622.00419999999997</v>
      </c>
      <c r="R3646" s="87" cm="1">
        <f t="array" ref="R3646">IF($X3646="Non-local",VLOOKUP($E3646,$AI$88:$AW$92,COLUMN($AW:$AW)-COLUMN($AH:$AH),FALSE),IF($X3646="Unknown",VLOOKUP($E3646,$AI$95:$AW$99,COLUMN($AW:$AW)-COLUMN($AH:$AH),FALSE),0))</f>
        <v>0.12047560494171299</v>
      </c>
      <c r="S3646" s="87" cm="1">
        <f t="array" ref="S3646">VLOOKUP($E3646,$AI$111:$AW$115,COLUMN($AW:$AW)-COLUMN($AH:$AH),FALSE)</f>
        <v>431.69321999999994</v>
      </c>
      <c r="T3646" s="104">
        <f t="shared" si="696"/>
        <v>0.33050829327671699</v>
      </c>
      <c r="U3646" s="104">
        <f t="shared" si="697"/>
        <v>1388.0749835831775</v>
      </c>
      <c r="V3646" s="87" cm="1">
        <f t="array" ref="V3646">VLOOKUP($E3646,$AI$118:$AW$122,COLUMN($AW:$AW)-COLUMN($AH:$AH),FALSE)</f>
        <v>0</v>
      </c>
      <c r="W3646" s="87" t="str">
        <f t="shared" si="701"/>
        <v>Domestic</v>
      </c>
      <c r="X3646" s="87" t="str">
        <f t="shared" si="702"/>
        <v>Non-local</v>
      </c>
      <c r="Y3646" s="104"/>
      <c r="Z3646" s="87" t="str">
        <f t="shared" si="698"/>
        <v>USA</v>
      </c>
      <c r="AA3646" s="87" t="str">
        <f t="shared" si="699"/>
        <v>USA</v>
      </c>
      <c r="AB3646" s="82" cm="1">
        <f t="array" ref="AB3646">VLOOKUP(B3646,'GDP per Capita'!$T$2:$V$4235,COLUMN('GDP per Capita'!$V:$V)-COLUMN('GDP per Capita'!$S:$S),FALSE)</f>
        <v>63809.64</v>
      </c>
      <c r="AC3646" s="82">
        <f t="shared" si="703"/>
        <v>63809.64</v>
      </c>
      <c r="AD3646" s="82">
        <f t="shared" si="704"/>
        <v>63809.64</v>
      </c>
      <c r="AE3646" s="88">
        <f t="shared" si="700"/>
        <v>2.1753374311204037E-2</v>
      </c>
    </row>
    <row r="3647" spans="1:31">
      <c r="A3647" s="77" t="s">
        <v>1516</v>
      </c>
      <c r="B3647" s="77">
        <v>3646</v>
      </c>
      <c r="C3647" s="77" t="s">
        <v>29</v>
      </c>
      <c r="D3647" s="77" t="s">
        <v>29</v>
      </c>
      <c r="E3647" s="77">
        <v>2016</v>
      </c>
      <c r="F3647" s="77">
        <v>37.821592899999999</v>
      </c>
      <c r="G3647" s="77">
        <v>-121.99996059999999</v>
      </c>
      <c r="H3647" s="77">
        <v>0</v>
      </c>
      <c r="I3647" s="77" t="s">
        <v>1790</v>
      </c>
      <c r="J3647" s="77">
        <v>32.7174209</v>
      </c>
      <c r="K3647" s="77">
        <v>-117.1627714</v>
      </c>
      <c r="L3647" s="77">
        <v>1434.72923497941</v>
      </c>
      <c r="M3647" s="77">
        <v>0.35108020052647398</v>
      </c>
      <c r="N3647" s="77">
        <v>0</v>
      </c>
      <c r="O3647" s="77">
        <v>275.46801311604798</v>
      </c>
      <c r="P3647" s="87" cm="1">
        <f t="array" ref="P3647">IF($X3647="Non-local",VLOOKUP($E3647,$AI$64:$AW$68,COLUMN($AW:$AW)-COLUMN($AH:$AH),FALSE),IF($X3647="Unknown",VLOOKUP($E3647,$AI$71:$AW$75,COLUMN($AW:$AW)-COLUMN($AH:$AH),FALSE),0))</f>
        <v>264</v>
      </c>
      <c r="Q3647" s="87" cm="1">
        <f t="array" ref="Q3647">IF($X3647="Non-local",VLOOKUP($E3647,$AI$40:$AW$44,COLUMN($AW:$AW)-COLUMN($AH:$AH),FALSE),IF($X3647="Unknown",VLOOKUP($E3647,$AI$47:$AW$51,COLUMN($AW:$AW)-COLUMN($AH:$AH),FALSE),0))</f>
        <v>622.00419999999997</v>
      </c>
      <c r="R3647" s="87" cm="1">
        <f t="array" ref="R3647">IF($X3647="Non-local",VLOOKUP($E3647,$AI$88:$AW$92,COLUMN($AW:$AW)-COLUMN($AH:$AH),FALSE),IF($X3647="Unknown",VLOOKUP($E3647,$AI$95:$AW$99,COLUMN($AW:$AW)-COLUMN($AH:$AH),FALSE),0))</f>
        <v>0.12047560494171299</v>
      </c>
      <c r="S3647" s="87" cm="1">
        <f t="array" ref="S3647">VLOOKUP($E3647,$AI$111:$AW$115,COLUMN($AW:$AW)-COLUMN($AH:$AH),FALSE)</f>
        <v>431.69321999999994</v>
      </c>
      <c r="T3647" s="104">
        <f t="shared" si="696"/>
        <v>0.47155580546818698</v>
      </c>
      <c r="U3647" s="104">
        <f t="shared" si="697"/>
        <v>1593.1654331160478</v>
      </c>
      <c r="V3647" s="87" cm="1">
        <f t="array" ref="V3647">VLOOKUP($E3647,$AI$118:$AW$122,COLUMN($AW:$AW)-COLUMN($AH:$AH),FALSE)</f>
        <v>0</v>
      </c>
      <c r="W3647" s="87" t="str">
        <f t="shared" si="701"/>
        <v>Domestic</v>
      </c>
      <c r="X3647" s="87" t="str">
        <f t="shared" si="702"/>
        <v>Non-local</v>
      </c>
      <c r="Y3647" s="104"/>
      <c r="Z3647" s="87" t="str">
        <f t="shared" si="698"/>
        <v>USA</v>
      </c>
      <c r="AA3647" s="87" t="str">
        <f t="shared" si="699"/>
        <v>USA</v>
      </c>
      <c r="AB3647" s="82" cm="1">
        <f t="array" ref="AB3647">VLOOKUP(B3647,'GDP per Capita'!$T$2:$V$4235,COLUMN('GDP per Capita'!$V:$V)-COLUMN('GDP per Capita'!$S:$S),FALSE)</f>
        <v>63809.64</v>
      </c>
      <c r="AC3647" s="82">
        <f t="shared" si="703"/>
        <v>63809.64</v>
      </c>
      <c r="AD3647" s="82">
        <f t="shared" si="704"/>
        <v>63809.64</v>
      </c>
      <c r="AE3647" s="88">
        <f t="shared" si="700"/>
        <v>2.4967472518510492E-2</v>
      </c>
    </row>
    <row r="3648" spans="1:31">
      <c r="A3648" s="77" t="s">
        <v>1032</v>
      </c>
      <c r="B3648" s="77">
        <v>3647</v>
      </c>
      <c r="C3648" s="77" t="s">
        <v>29</v>
      </c>
      <c r="D3648" s="77" t="s">
        <v>29</v>
      </c>
      <c r="E3648" s="77">
        <v>2016</v>
      </c>
      <c r="F3648" s="77">
        <v>32.7174209</v>
      </c>
      <c r="G3648" s="77">
        <v>-117.1627714</v>
      </c>
      <c r="H3648" s="77">
        <v>1</v>
      </c>
      <c r="I3648" s="77" t="s">
        <v>1790</v>
      </c>
      <c r="J3648" s="77">
        <v>32.7174209</v>
      </c>
      <c r="K3648" s="77">
        <v>-117.1627714</v>
      </c>
      <c r="L3648" s="77">
        <v>4.7608370650960301E-12</v>
      </c>
      <c r="M3648" s="77">
        <v>0</v>
      </c>
      <c r="N3648" s="77">
        <v>0</v>
      </c>
      <c r="O3648" s="77">
        <v>0</v>
      </c>
      <c r="P3648" s="87" cm="1">
        <f t="array" ref="P3648">IF($X3648="Non-local",VLOOKUP($E3648,$AI$64:$AW$68,COLUMN($AW:$AW)-COLUMN($AH:$AH),FALSE),IF($X3648="Unknown",VLOOKUP($E3648,$AI$71:$AW$75,COLUMN($AW:$AW)-COLUMN($AH:$AH),FALSE),0))</f>
        <v>0</v>
      </c>
      <c r="Q3648" s="87" cm="1">
        <f t="array" ref="Q3648">IF($X3648="Non-local",VLOOKUP($E3648,$AI$40:$AW$44,COLUMN($AW:$AW)-COLUMN($AH:$AH),FALSE),IF($X3648="Unknown",VLOOKUP($E3648,$AI$47:$AW$51,COLUMN($AW:$AW)-COLUMN($AH:$AH),FALSE),0))</f>
        <v>0</v>
      </c>
      <c r="R3648" s="87" cm="1">
        <f t="array" ref="R3648">IF($X3648="Non-local",VLOOKUP($E3648,$AI$88:$AW$92,COLUMN($AW:$AW)-COLUMN($AH:$AH),FALSE),IF($X3648="Unknown",VLOOKUP($E3648,$AI$95:$AW$99,COLUMN($AW:$AW)-COLUMN($AH:$AH),FALSE),0))</f>
        <v>0</v>
      </c>
      <c r="S3648" s="87" cm="1">
        <f t="array" ref="S3648">VLOOKUP($E3648,$AI$111:$AW$115,COLUMN($AW:$AW)-COLUMN($AH:$AH),FALSE)</f>
        <v>431.69321999999994</v>
      </c>
      <c r="T3648" s="104">
        <f t="shared" si="696"/>
        <v>0</v>
      </c>
      <c r="U3648" s="104">
        <f t="shared" si="697"/>
        <v>431.69321999999994</v>
      </c>
      <c r="V3648" s="87" cm="1">
        <f t="array" ref="V3648">VLOOKUP($E3648,$AI$118:$AW$122,COLUMN($AW:$AW)-COLUMN($AH:$AH),FALSE)</f>
        <v>0</v>
      </c>
      <c r="W3648" s="87" t="str">
        <f t="shared" si="701"/>
        <v>Domestic</v>
      </c>
      <c r="X3648" s="87" t="str">
        <f t="shared" si="702"/>
        <v>Local</v>
      </c>
      <c r="Y3648" s="104"/>
      <c r="Z3648" s="87" t="str">
        <f t="shared" si="698"/>
        <v>USA</v>
      </c>
      <c r="AA3648" s="87" t="str">
        <f t="shared" si="699"/>
        <v>USA</v>
      </c>
      <c r="AB3648" s="82" cm="1">
        <f t="array" ref="AB3648">VLOOKUP(B3648,'GDP per Capita'!$T$2:$V$4235,COLUMN('GDP per Capita'!$V:$V)-COLUMN('GDP per Capita'!$S:$S),FALSE)</f>
        <v>63809.64</v>
      </c>
      <c r="AC3648" s="82">
        <f t="shared" si="703"/>
        <v>63809.64</v>
      </c>
      <c r="AD3648" s="82">
        <f t="shared" si="704"/>
        <v>63809.64</v>
      </c>
      <c r="AE3648" s="88">
        <f t="shared" si="700"/>
        <v>6.7653291885050593E-3</v>
      </c>
    </row>
    <row r="3649" spans="1:31">
      <c r="A3649" s="77" t="s">
        <v>1452</v>
      </c>
      <c r="B3649" s="77">
        <v>3648</v>
      </c>
      <c r="C3649" s="77" t="s">
        <v>640</v>
      </c>
      <c r="D3649" s="77" t="s">
        <v>35</v>
      </c>
      <c r="E3649" s="77">
        <v>2016</v>
      </c>
      <c r="F3649" s="77">
        <v>9.0107934000000007</v>
      </c>
      <c r="G3649" s="77">
        <v>38.761252499999998</v>
      </c>
      <c r="H3649" s="77">
        <v>0</v>
      </c>
      <c r="I3649" s="77" t="s">
        <v>1790</v>
      </c>
      <c r="J3649" s="77">
        <v>32.7174209</v>
      </c>
      <c r="K3649" s="77">
        <v>-117.1627714</v>
      </c>
      <c r="L3649" s="77">
        <v>29439.605658822202</v>
      </c>
      <c r="M3649" s="77">
        <v>4.6954542510581501</v>
      </c>
      <c r="N3649" s="77">
        <v>0</v>
      </c>
      <c r="O3649" s="77">
        <v>2693.7239177822298</v>
      </c>
      <c r="P3649" s="87" cm="1">
        <f t="array" ref="P3649">IF($X3649="Non-local",VLOOKUP($E3649,$AI$64:$AW$68,COLUMN($AW:$AW)-COLUMN($AH:$AH),FALSE),IF($X3649="Unknown",VLOOKUP($E3649,$AI$71:$AW$75,COLUMN($AW:$AW)-COLUMN($AH:$AH),FALSE),0))</f>
        <v>264</v>
      </c>
      <c r="Q3649" s="87" cm="1">
        <f t="array" ref="Q3649">IF($X3649="Non-local",VLOOKUP($E3649,$AI$40:$AW$44,COLUMN($AW:$AW)-COLUMN($AH:$AH),FALSE),IF($X3649="Unknown",VLOOKUP($E3649,$AI$47:$AW$51,COLUMN($AW:$AW)-COLUMN($AH:$AH),FALSE),0))</f>
        <v>622.00419999999997</v>
      </c>
      <c r="R3649" s="87" cm="1">
        <f t="array" ref="R3649">IF($X3649="Non-local",VLOOKUP($E3649,$AI$88:$AW$92,COLUMN($AW:$AW)-COLUMN($AH:$AH),FALSE),IF($X3649="Unknown",VLOOKUP($E3649,$AI$95:$AW$99,COLUMN($AW:$AW)-COLUMN($AH:$AH),FALSE),0))</f>
        <v>0.12047560494171299</v>
      </c>
      <c r="S3649" s="87" cm="1">
        <f t="array" ref="S3649">VLOOKUP($E3649,$AI$111:$AW$115,COLUMN($AW:$AW)-COLUMN($AH:$AH),FALSE)</f>
        <v>431.69321999999994</v>
      </c>
      <c r="T3649" s="104">
        <f t="shared" si="696"/>
        <v>4.8159298559998627</v>
      </c>
      <c r="U3649" s="104">
        <f t="shared" si="697"/>
        <v>4011.4213377822298</v>
      </c>
      <c r="V3649" s="87" cm="1">
        <f t="array" ref="V3649">VLOOKUP($E3649,$AI$118:$AW$122,COLUMN($AW:$AW)-COLUMN($AH:$AH),FALSE)</f>
        <v>0</v>
      </c>
      <c r="W3649" s="87" t="str">
        <f t="shared" si="701"/>
        <v>International</v>
      </c>
      <c r="X3649" s="87" t="str">
        <f t="shared" si="702"/>
        <v>Non-local</v>
      </c>
      <c r="Y3649" s="104"/>
      <c r="Z3649" s="87" t="str">
        <f t="shared" si="698"/>
        <v>Ethiopia</v>
      </c>
      <c r="AA3649" s="87" t="str">
        <f t="shared" si="699"/>
        <v>Africa</v>
      </c>
      <c r="AB3649" s="82" cm="1">
        <f t="array" ref="AB3649">VLOOKUP(B3649,'GDP per Capita'!$T$2:$V$4235,COLUMN('GDP per Capita'!$V:$V)-COLUMN('GDP per Capita'!$S:$S),FALSE)</f>
        <v>993.625</v>
      </c>
      <c r="AC3649" s="82">
        <f t="shared" si="703"/>
        <v>993.625</v>
      </c>
      <c r="AD3649" s="82">
        <f t="shared" si="704"/>
        <v>993.625</v>
      </c>
      <c r="AE3649" s="88">
        <f t="shared" si="700"/>
        <v>4.037158221443935</v>
      </c>
    </row>
    <row r="3650" spans="1:31">
      <c r="A3650" s="77" t="s">
        <v>1812</v>
      </c>
      <c r="B3650" s="77">
        <v>3649</v>
      </c>
      <c r="C3650" s="77" t="s">
        <v>29</v>
      </c>
      <c r="D3650" s="77" t="s">
        <v>29</v>
      </c>
      <c r="E3650" s="77">
        <v>2016</v>
      </c>
      <c r="F3650" s="77">
        <v>34.106675600000003</v>
      </c>
      <c r="G3650" s="77">
        <v>-117.8067257</v>
      </c>
      <c r="H3650" s="77">
        <v>0</v>
      </c>
      <c r="I3650" s="77" t="s">
        <v>1790</v>
      </c>
      <c r="J3650" s="77">
        <v>32.7174209</v>
      </c>
      <c r="K3650" s="77">
        <v>-117.1627714</v>
      </c>
      <c r="L3650" s="77">
        <v>331.27423487431503</v>
      </c>
      <c r="M3650" s="77">
        <v>0.20537473289774999</v>
      </c>
      <c r="N3650" s="77">
        <v>0</v>
      </c>
      <c r="O3650" s="77">
        <v>63.6046530958685</v>
      </c>
      <c r="P3650" s="87" cm="1">
        <f t="array" ref="P3650">IF($X3650="Non-local",VLOOKUP($E3650,$AI$64:$AW$68,COLUMN($AW:$AW)-COLUMN($AH:$AH),FALSE),IF($X3650="Unknown",VLOOKUP($E3650,$AI$71:$AW$75,COLUMN($AW:$AW)-COLUMN($AH:$AH),FALSE),0))</f>
        <v>264</v>
      </c>
      <c r="Q3650" s="87" cm="1">
        <f t="array" ref="Q3650">IF($X3650="Non-local",VLOOKUP($E3650,$AI$40:$AW$44,COLUMN($AW:$AW)-COLUMN($AH:$AH),FALSE),IF($X3650="Unknown",VLOOKUP($E3650,$AI$47:$AW$51,COLUMN($AW:$AW)-COLUMN($AH:$AH),FALSE),0))</f>
        <v>622.00419999999997</v>
      </c>
      <c r="R3650" s="87" cm="1">
        <f t="array" ref="R3650">IF($X3650="Non-local",VLOOKUP($E3650,$AI$88:$AW$92,COLUMN($AW:$AW)-COLUMN($AH:$AH),FALSE),IF($X3650="Unknown",VLOOKUP($E3650,$AI$95:$AW$99,COLUMN($AW:$AW)-COLUMN($AH:$AH),FALSE),0))</f>
        <v>0.12047560494171299</v>
      </c>
      <c r="S3650" s="87" cm="1">
        <f t="array" ref="S3650">VLOOKUP($E3650,$AI$111:$AW$115,COLUMN($AW:$AW)-COLUMN($AH:$AH),FALSE)</f>
        <v>431.69321999999994</v>
      </c>
      <c r="T3650" s="104">
        <f t="shared" ref="T3650:T3713" si="705">SUM(M3650,R3650)</f>
        <v>0.32585033783946299</v>
      </c>
      <c r="U3650" s="104">
        <f t="shared" ref="U3650:U3713" si="706">SUM(O3650,P3650,Q3650,S3650)</f>
        <v>1381.3020730958683</v>
      </c>
      <c r="V3650" s="87" cm="1">
        <f t="array" ref="V3650">VLOOKUP($E3650,$AI$118:$AW$122,COLUMN($AW:$AW)-COLUMN($AH:$AH),FALSE)</f>
        <v>0</v>
      </c>
      <c r="W3650" s="87" t="str">
        <f t="shared" si="701"/>
        <v>Domestic</v>
      </c>
      <c r="X3650" s="87" t="str">
        <f t="shared" si="702"/>
        <v>Non-local</v>
      </c>
      <c r="Y3650" s="104"/>
      <c r="Z3650" s="87" t="str">
        <f t="shared" ref="Z3650:Z3713" si="707">C3650</f>
        <v>USA</v>
      </c>
      <c r="AA3650" s="87" t="str">
        <f t="shared" ref="AA3650:AA3713" si="708">D3650</f>
        <v>USA</v>
      </c>
      <c r="AB3650" s="82" cm="1">
        <f t="array" ref="AB3650">VLOOKUP(B3650,'GDP per Capita'!$T$2:$V$4235,COLUMN('GDP per Capita'!$V:$V)-COLUMN('GDP per Capita'!$S:$S),FALSE)</f>
        <v>63809.64</v>
      </c>
      <c r="AC3650" s="82">
        <f t="shared" si="703"/>
        <v>63809.64</v>
      </c>
      <c r="AD3650" s="82">
        <f t="shared" si="704"/>
        <v>63809.64</v>
      </c>
      <c r="AE3650" s="88">
        <f t="shared" ref="AE3650:AE3713" si="709">U3650/AD3650</f>
        <v>2.1647231877438399E-2</v>
      </c>
    </row>
    <row r="3651" spans="1:31">
      <c r="A3651" s="77" t="s">
        <v>1011</v>
      </c>
      <c r="B3651" s="77">
        <v>3650</v>
      </c>
      <c r="C3651" s="77" t="s">
        <v>29</v>
      </c>
      <c r="D3651" s="77" t="s">
        <v>29</v>
      </c>
      <c r="E3651" s="77">
        <v>2016</v>
      </c>
      <c r="F3651" s="77">
        <v>40.102554999999903</v>
      </c>
      <c r="G3651" s="77">
        <v>-105.36320790000001</v>
      </c>
      <c r="H3651" s="77">
        <v>0</v>
      </c>
      <c r="I3651" s="77" t="s">
        <v>1790</v>
      </c>
      <c r="J3651" s="77">
        <v>32.7174209</v>
      </c>
      <c r="K3651" s="77">
        <v>-117.1627714</v>
      </c>
      <c r="L3651" s="77">
        <v>2671.2381102228601</v>
      </c>
      <c r="M3651" s="77">
        <v>0.51435473721102698</v>
      </c>
      <c r="N3651" s="77">
        <v>0</v>
      </c>
      <c r="O3651" s="77">
        <v>512.87771716279099</v>
      </c>
      <c r="P3651" s="87" cm="1">
        <f t="array" ref="P3651">IF($X3651="Non-local",VLOOKUP($E3651,$AI$64:$AW$68,COLUMN($AW:$AW)-COLUMN($AH:$AH),FALSE),IF($X3651="Unknown",VLOOKUP($E3651,$AI$71:$AW$75,COLUMN($AW:$AW)-COLUMN($AH:$AH),FALSE),0))</f>
        <v>264</v>
      </c>
      <c r="Q3651" s="87" cm="1">
        <f t="array" ref="Q3651">IF($X3651="Non-local",VLOOKUP($E3651,$AI$40:$AW$44,COLUMN($AW:$AW)-COLUMN($AH:$AH),FALSE),IF($X3651="Unknown",VLOOKUP($E3651,$AI$47:$AW$51,COLUMN($AW:$AW)-COLUMN($AH:$AH),FALSE),0))</f>
        <v>622.00419999999997</v>
      </c>
      <c r="R3651" s="87" cm="1">
        <f t="array" ref="R3651">IF($X3651="Non-local",VLOOKUP($E3651,$AI$88:$AW$92,COLUMN($AW:$AW)-COLUMN($AH:$AH),FALSE),IF($X3651="Unknown",VLOOKUP($E3651,$AI$95:$AW$99,COLUMN($AW:$AW)-COLUMN($AH:$AH),FALSE),0))</f>
        <v>0.12047560494171299</v>
      </c>
      <c r="S3651" s="87" cm="1">
        <f t="array" ref="S3651">VLOOKUP($E3651,$AI$111:$AW$115,COLUMN($AW:$AW)-COLUMN($AH:$AH),FALSE)</f>
        <v>431.69321999999994</v>
      </c>
      <c r="T3651" s="104">
        <f t="shared" si="705"/>
        <v>0.63483034215273992</v>
      </c>
      <c r="U3651" s="104">
        <f t="shared" si="706"/>
        <v>1830.575137162791</v>
      </c>
      <c r="V3651" s="87" cm="1">
        <f t="array" ref="V3651">VLOOKUP($E3651,$AI$118:$AW$122,COLUMN($AW:$AW)-COLUMN($AH:$AH),FALSE)</f>
        <v>0</v>
      </c>
      <c r="W3651" s="87" t="str">
        <f t="shared" ref="W3651:W3714" si="710">IF(Z3651&lt;&gt;"USA",IF(Z3651&lt;&gt;"Unknown","International","Unknown"),"Domestic")</f>
        <v>Domestic</v>
      </c>
      <c r="X3651" s="87" t="str">
        <f t="shared" ref="X3651:X3714" si="711">IF(A3651="Unknown","Unknown",IF(H3651=1,"Local","Non-local"))</f>
        <v>Non-local</v>
      </c>
      <c r="Y3651" s="104"/>
      <c r="Z3651" s="87" t="str">
        <f t="shared" si="707"/>
        <v>USA</v>
      </c>
      <c r="AA3651" s="87" t="str">
        <f t="shared" si="708"/>
        <v>USA</v>
      </c>
      <c r="AB3651" s="82" cm="1">
        <f t="array" ref="AB3651">VLOOKUP(B3651,'GDP per Capita'!$T$2:$V$4235,COLUMN('GDP per Capita'!$V:$V)-COLUMN('GDP per Capita'!$S:$S),FALSE)</f>
        <v>63809.64</v>
      </c>
      <c r="AC3651" s="82">
        <f t="shared" si="703"/>
        <v>63809.64</v>
      </c>
      <c r="AD3651" s="82">
        <f t="shared" si="704"/>
        <v>63809.64</v>
      </c>
      <c r="AE3651" s="88">
        <f t="shared" si="709"/>
        <v>2.8688065583237752E-2</v>
      </c>
    </row>
    <row r="3652" spans="1:31">
      <c r="A3652" s="77" t="s">
        <v>1755</v>
      </c>
      <c r="B3652" s="77">
        <v>3651</v>
      </c>
      <c r="C3652" s="77" t="s">
        <v>29</v>
      </c>
      <c r="D3652" s="77" t="s">
        <v>29</v>
      </c>
      <c r="E3652" s="77">
        <v>2016</v>
      </c>
      <c r="F3652" s="77">
        <v>34.435829499999997</v>
      </c>
      <c r="G3652" s="77">
        <v>-119.8276389</v>
      </c>
      <c r="H3652" s="77">
        <v>0</v>
      </c>
      <c r="I3652" s="77" t="s">
        <v>1790</v>
      </c>
      <c r="J3652" s="77">
        <v>32.7174209</v>
      </c>
      <c r="K3652" s="77">
        <v>-117.1627714</v>
      </c>
      <c r="L3652" s="77">
        <v>624.32658441399303</v>
      </c>
      <c r="M3652" s="77">
        <v>0.24407076456674301</v>
      </c>
      <c r="N3652" s="77">
        <v>0</v>
      </c>
      <c r="O3652" s="77">
        <v>119.870704207486</v>
      </c>
      <c r="P3652" s="87" cm="1">
        <f t="array" ref="P3652">IF($X3652="Non-local",VLOOKUP($E3652,$AI$64:$AW$68,COLUMN($AW:$AW)-COLUMN($AH:$AH),FALSE),IF($X3652="Unknown",VLOOKUP($E3652,$AI$71:$AW$75,COLUMN($AW:$AW)-COLUMN($AH:$AH),FALSE),0))</f>
        <v>264</v>
      </c>
      <c r="Q3652" s="87" cm="1">
        <f t="array" ref="Q3652">IF($X3652="Non-local",VLOOKUP($E3652,$AI$40:$AW$44,COLUMN($AW:$AW)-COLUMN($AH:$AH),FALSE),IF($X3652="Unknown",VLOOKUP($E3652,$AI$47:$AW$51,COLUMN($AW:$AW)-COLUMN($AH:$AH),FALSE),0))</f>
        <v>622.00419999999997</v>
      </c>
      <c r="R3652" s="87" cm="1">
        <f t="array" ref="R3652">IF($X3652="Non-local",VLOOKUP($E3652,$AI$88:$AW$92,COLUMN($AW:$AW)-COLUMN($AH:$AH),FALSE),IF($X3652="Unknown",VLOOKUP($E3652,$AI$95:$AW$99,COLUMN($AW:$AW)-COLUMN($AH:$AH),FALSE),0))</f>
        <v>0.12047560494171299</v>
      </c>
      <c r="S3652" s="87" cm="1">
        <f t="array" ref="S3652">VLOOKUP($E3652,$AI$111:$AW$115,COLUMN($AW:$AW)-COLUMN($AH:$AH),FALSE)</f>
        <v>431.69321999999994</v>
      </c>
      <c r="T3652" s="104">
        <f t="shared" si="705"/>
        <v>0.36454636950845598</v>
      </c>
      <c r="U3652" s="104">
        <f t="shared" si="706"/>
        <v>1437.5681242074859</v>
      </c>
      <c r="V3652" s="87" cm="1">
        <f t="array" ref="V3652">VLOOKUP($E3652,$AI$118:$AW$122,COLUMN($AW:$AW)-COLUMN($AH:$AH),FALSE)</f>
        <v>0</v>
      </c>
      <c r="W3652" s="87" t="str">
        <f t="shared" si="710"/>
        <v>Domestic</v>
      </c>
      <c r="X3652" s="87" t="str">
        <f t="shared" si="711"/>
        <v>Non-local</v>
      </c>
      <c r="Y3652" s="104"/>
      <c r="Z3652" s="87" t="str">
        <f t="shared" si="707"/>
        <v>USA</v>
      </c>
      <c r="AA3652" s="87" t="str">
        <f t="shared" si="708"/>
        <v>USA</v>
      </c>
      <c r="AB3652" s="82" cm="1">
        <f t="array" ref="AB3652">VLOOKUP(B3652,'GDP per Capita'!$T$2:$V$4235,COLUMN('GDP per Capita'!$V:$V)-COLUMN('GDP per Capita'!$S:$S),FALSE)</f>
        <v>63809.64</v>
      </c>
      <c r="AC3652" s="82">
        <f t="shared" si="703"/>
        <v>63809.64</v>
      </c>
      <c r="AD3652" s="82">
        <f t="shared" si="704"/>
        <v>63809.64</v>
      </c>
      <c r="AE3652" s="88">
        <f t="shared" si="709"/>
        <v>2.252901166982741E-2</v>
      </c>
    </row>
    <row r="3653" spans="1:31">
      <c r="A3653" s="77" t="s">
        <v>1148</v>
      </c>
      <c r="B3653" s="77">
        <v>3652</v>
      </c>
      <c r="C3653" s="77" t="s">
        <v>29</v>
      </c>
      <c r="D3653" s="77" t="s">
        <v>29</v>
      </c>
      <c r="E3653" s="77">
        <v>2016</v>
      </c>
      <c r="F3653" s="77">
        <v>29.424600199999901</v>
      </c>
      <c r="G3653" s="77">
        <v>-98.495140500000005</v>
      </c>
      <c r="H3653" s="77">
        <v>0</v>
      </c>
      <c r="I3653" s="77" t="s">
        <v>1790</v>
      </c>
      <c r="J3653" s="77">
        <v>32.7174209</v>
      </c>
      <c r="K3653" s="77">
        <v>-117.1627714</v>
      </c>
      <c r="L3653" s="77">
        <v>3625.3574712434001</v>
      </c>
      <c r="M3653" s="77">
        <v>0.66248027449157298</v>
      </c>
      <c r="N3653" s="77">
        <v>0</v>
      </c>
      <c r="O3653" s="77">
        <v>696.068634478734</v>
      </c>
      <c r="P3653" s="87" cm="1">
        <f t="array" ref="P3653">IF($X3653="Non-local",VLOOKUP($E3653,$AI$64:$AW$68,COLUMN($AW:$AW)-COLUMN($AH:$AH),FALSE),IF($X3653="Unknown",VLOOKUP($E3653,$AI$71:$AW$75,COLUMN($AW:$AW)-COLUMN($AH:$AH),FALSE),0))</f>
        <v>264</v>
      </c>
      <c r="Q3653" s="87" cm="1">
        <f t="array" ref="Q3653">IF($X3653="Non-local",VLOOKUP($E3653,$AI$40:$AW$44,COLUMN($AW:$AW)-COLUMN($AH:$AH),FALSE),IF($X3653="Unknown",VLOOKUP($E3653,$AI$47:$AW$51,COLUMN($AW:$AW)-COLUMN($AH:$AH),FALSE),0))</f>
        <v>622.00419999999997</v>
      </c>
      <c r="R3653" s="87" cm="1">
        <f t="array" ref="R3653">IF($X3653="Non-local",VLOOKUP($E3653,$AI$88:$AW$92,COLUMN($AW:$AW)-COLUMN($AH:$AH),FALSE),IF($X3653="Unknown",VLOOKUP($E3653,$AI$95:$AW$99,COLUMN($AW:$AW)-COLUMN($AH:$AH),FALSE),0))</f>
        <v>0.12047560494171299</v>
      </c>
      <c r="S3653" s="87" cm="1">
        <f t="array" ref="S3653">VLOOKUP($E3653,$AI$111:$AW$115,COLUMN($AW:$AW)-COLUMN($AH:$AH),FALSE)</f>
        <v>431.69321999999994</v>
      </c>
      <c r="T3653" s="104">
        <f t="shared" si="705"/>
        <v>0.78295587943328593</v>
      </c>
      <c r="U3653" s="104">
        <f t="shared" si="706"/>
        <v>2013.7660544787338</v>
      </c>
      <c r="V3653" s="87" cm="1">
        <f t="array" ref="V3653">VLOOKUP($E3653,$AI$118:$AW$122,COLUMN($AW:$AW)-COLUMN($AH:$AH),FALSE)</f>
        <v>0</v>
      </c>
      <c r="W3653" s="87" t="str">
        <f t="shared" si="710"/>
        <v>Domestic</v>
      </c>
      <c r="X3653" s="87" t="str">
        <f t="shared" si="711"/>
        <v>Non-local</v>
      </c>
      <c r="Y3653" s="104"/>
      <c r="Z3653" s="87" t="str">
        <f t="shared" si="707"/>
        <v>USA</v>
      </c>
      <c r="AA3653" s="87" t="str">
        <f t="shared" si="708"/>
        <v>USA</v>
      </c>
      <c r="AB3653" s="82" cm="1">
        <f t="array" ref="AB3653">VLOOKUP(B3653,'GDP per Capita'!$T$2:$V$4235,COLUMN('GDP per Capita'!$V:$V)-COLUMN('GDP per Capita'!$S:$S),FALSE)</f>
        <v>63809.64</v>
      </c>
      <c r="AC3653" s="82">
        <f t="shared" si="703"/>
        <v>63809.64</v>
      </c>
      <c r="AD3653" s="82">
        <f t="shared" si="704"/>
        <v>63809.64</v>
      </c>
      <c r="AE3653" s="88">
        <f t="shared" si="709"/>
        <v>3.1558962791182241E-2</v>
      </c>
    </row>
    <row r="3654" spans="1:31">
      <c r="A3654" s="77" t="s">
        <v>927</v>
      </c>
      <c r="B3654" s="77">
        <v>3653</v>
      </c>
      <c r="C3654" s="77" t="s">
        <v>29</v>
      </c>
      <c r="D3654" s="77" t="s">
        <v>29</v>
      </c>
      <c r="E3654" s="77">
        <v>2016</v>
      </c>
      <c r="F3654" s="77">
        <v>34.147645199999999</v>
      </c>
      <c r="G3654" s="77">
        <v>-118.1444779</v>
      </c>
      <c r="H3654" s="77">
        <v>0</v>
      </c>
      <c r="I3654" s="77" t="s">
        <v>1790</v>
      </c>
      <c r="J3654" s="77">
        <v>32.7174209</v>
      </c>
      <c r="K3654" s="77">
        <v>-117.1627714</v>
      </c>
      <c r="L3654" s="77">
        <v>366.54981032904999</v>
      </c>
      <c r="M3654" s="77">
        <v>0.21003268833500399</v>
      </c>
      <c r="N3654" s="77">
        <v>0</v>
      </c>
      <c r="O3654" s="77">
        <v>70.377563583177704</v>
      </c>
      <c r="P3654" s="87" cm="1">
        <f t="array" ref="P3654">IF($X3654="Non-local",VLOOKUP($E3654,$AI$64:$AW$68,COLUMN($AW:$AW)-COLUMN($AH:$AH),FALSE),IF($X3654="Unknown",VLOOKUP($E3654,$AI$71:$AW$75,COLUMN($AW:$AW)-COLUMN($AH:$AH),FALSE),0))</f>
        <v>264</v>
      </c>
      <c r="Q3654" s="87" cm="1">
        <f t="array" ref="Q3654">IF($X3654="Non-local",VLOOKUP($E3654,$AI$40:$AW$44,COLUMN($AW:$AW)-COLUMN($AH:$AH),FALSE),IF($X3654="Unknown",VLOOKUP($E3654,$AI$47:$AW$51,COLUMN($AW:$AW)-COLUMN($AH:$AH),FALSE),0))</f>
        <v>622.00419999999997</v>
      </c>
      <c r="R3654" s="87" cm="1">
        <f t="array" ref="R3654">IF($X3654="Non-local",VLOOKUP($E3654,$AI$88:$AW$92,COLUMN($AW:$AW)-COLUMN($AH:$AH),FALSE),IF($X3654="Unknown",VLOOKUP($E3654,$AI$95:$AW$99,COLUMN($AW:$AW)-COLUMN($AH:$AH),FALSE),0))</f>
        <v>0.12047560494171299</v>
      </c>
      <c r="S3654" s="87" cm="1">
        <f t="array" ref="S3654">VLOOKUP($E3654,$AI$111:$AW$115,COLUMN($AW:$AW)-COLUMN($AH:$AH),FALSE)</f>
        <v>431.69321999999994</v>
      </c>
      <c r="T3654" s="104">
        <f t="shared" si="705"/>
        <v>0.33050829327671699</v>
      </c>
      <c r="U3654" s="104">
        <f t="shared" si="706"/>
        <v>1388.0749835831775</v>
      </c>
      <c r="V3654" s="87" cm="1">
        <f t="array" ref="V3654">VLOOKUP($E3654,$AI$118:$AW$122,COLUMN($AW:$AW)-COLUMN($AH:$AH),FALSE)</f>
        <v>0</v>
      </c>
      <c r="W3654" s="87" t="str">
        <f t="shared" si="710"/>
        <v>Domestic</v>
      </c>
      <c r="X3654" s="87" t="str">
        <f t="shared" si="711"/>
        <v>Non-local</v>
      </c>
      <c r="Y3654" s="104"/>
      <c r="Z3654" s="87" t="str">
        <f t="shared" si="707"/>
        <v>USA</v>
      </c>
      <c r="AA3654" s="87" t="str">
        <f t="shared" si="708"/>
        <v>USA</v>
      </c>
      <c r="AB3654" s="82" cm="1">
        <f t="array" ref="AB3654">VLOOKUP(B3654,'GDP per Capita'!$T$2:$V$4235,COLUMN('GDP per Capita'!$V:$V)-COLUMN('GDP per Capita'!$S:$S),FALSE)</f>
        <v>63809.64</v>
      </c>
      <c r="AC3654" s="82">
        <f t="shared" si="703"/>
        <v>63809.64</v>
      </c>
      <c r="AD3654" s="82">
        <f t="shared" si="704"/>
        <v>63809.64</v>
      </c>
      <c r="AE3654" s="88">
        <f t="shared" si="709"/>
        <v>2.1753374311204037E-2</v>
      </c>
    </row>
    <row r="3655" spans="1:31">
      <c r="A3655" s="77" t="s">
        <v>927</v>
      </c>
      <c r="B3655" s="77">
        <v>3654</v>
      </c>
      <c r="C3655" s="77" t="s">
        <v>29</v>
      </c>
      <c r="D3655" s="77" t="s">
        <v>29</v>
      </c>
      <c r="E3655" s="77">
        <v>2016</v>
      </c>
      <c r="F3655" s="77">
        <v>34.147645199999999</v>
      </c>
      <c r="G3655" s="77">
        <v>-118.1444779</v>
      </c>
      <c r="H3655" s="77">
        <v>0</v>
      </c>
      <c r="I3655" s="77" t="s">
        <v>1790</v>
      </c>
      <c r="J3655" s="77">
        <v>32.7174209</v>
      </c>
      <c r="K3655" s="77">
        <v>-117.1627714</v>
      </c>
      <c r="L3655" s="77">
        <v>366.54981032904999</v>
      </c>
      <c r="M3655" s="77">
        <v>0.21003268833500399</v>
      </c>
      <c r="N3655" s="77">
        <v>0</v>
      </c>
      <c r="O3655" s="77">
        <v>70.377563583177704</v>
      </c>
      <c r="P3655" s="87" cm="1">
        <f t="array" ref="P3655">IF($X3655="Non-local",VLOOKUP($E3655,$AI$64:$AW$68,COLUMN($AW:$AW)-COLUMN($AH:$AH),FALSE),IF($X3655="Unknown",VLOOKUP($E3655,$AI$71:$AW$75,COLUMN($AW:$AW)-COLUMN($AH:$AH),FALSE),0))</f>
        <v>264</v>
      </c>
      <c r="Q3655" s="87" cm="1">
        <f t="array" ref="Q3655">IF($X3655="Non-local",VLOOKUP($E3655,$AI$40:$AW$44,COLUMN($AW:$AW)-COLUMN($AH:$AH),FALSE),IF($X3655="Unknown",VLOOKUP($E3655,$AI$47:$AW$51,COLUMN($AW:$AW)-COLUMN($AH:$AH),FALSE),0))</f>
        <v>622.00419999999997</v>
      </c>
      <c r="R3655" s="87" cm="1">
        <f t="array" ref="R3655">IF($X3655="Non-local",VLOOKUP($E3655,$AI$88:$AW$92,COLUMN($AW:$AW)-COLUMN($AH:$AH),FALSE),IF($X3655="Unknown",VLOOKUP($E3655,$AI$95:$AW$99,COLUMN($AW:$AW)-COLUMN($AH:$AH),FALSE),0))</f>
        <v>0.12047560494171299</v>
      </c>
      <c r="S3655" s="87" cm="1">
        <f t="array" ref="S3655">VLOOKUP($E3655,$AI$111:$AW$115,COLUMN($AW:$AW)-COLUMN($AH:$AH),FALSE)</f>
        <v>431.69321999999994</v>
      </c>
      <c r="T3655" s="104">
        <f t="shared" si="705"/>
        <v>0.33050829327671699</v>
      </c>
      <c r="U3655" s="104">
        <f t="shared" si="706"/>
        <v>1388.0749835831775</v>
      </c>
      <c r="V3655" s="87" cm="1">
        <f t="array" ref="V3655">VLOOKUP($E3655,$AI$118:$AW$122,COLUMN($AW:$AW)-COLUMN($AH:$AH),FALSE)</f>
        <v>0</v>
      </c>
      <c r="W3655" s="87" t="str">
        <f t="shared" si="710"/>
        <v>Domestic</v>
      </c>
      <c r="X3655" s="87" t="str">
        <f t="shared" si="711"/>
        <v>Non-local</v>
      </c>
      <c r="Y3655" s="104"/>
      <c r="Z3655" s="87" t="str">
        <f t="shared" si="707"/>
        <v>USA</v>
      </c>
      <c r="AA3655" s="87" t="str">
        <f t="shared" si="708"/>
        <v>USA</v>
      </c>
      <c r="AB3655" s="82" cm="1">
        <f t="array" ref="AB3655">VLOOKUP(B3655,'GDP per Capita'!$T$2:$V$4235,COLUMN('GDP per Capita'!$V:$V)-COLUMN('GDP per Capita'!$S:$S),FALSE)</f>
        <v>63809.64</v>
      </c>
      <c r="AC3655" s="82">
        <f t="shared" si="703"/>
        <v>63809.64</v>
      </c>
      <c r="AD3655" s="82">
        <f t="shared" si="704"/>
        <v>63809.64</v>
      </c>
      <c r="AE3655" s="88">
        <f t="shared" si="709"/>
        <v>2.1753374311204037E-2</v>
      </c>
    </row>
    <row r="3656" spans="1:31">
      <c r="A3656" s="77" t="s">
        <v>951</v>
      </c>
      <c r="B3656" s="77">
        <v>3655</v>
      </c>
      <c r="C3656" s="77" t="s">
        <v>29</v>
      </c>
      <c r="D3656" s="77" t="s">
        <v>29</v>
      </c>
      <c r="E3656" s="77">
        <v>2016</v>
      </c>
      <c r="F3656" s="77">
        <v>33.685696899999897</v>
      </c>
      <c r="G3656" s="77">
        <v>-117.8259819</v>
      </c>
      <c r="H3656" s="77">
        <v>0</v>
      </c>
      <c r="I3656" s="77" t="s">
        <v>1790</v>
      </c>
      <c r="J3656" s="77">
        <v>32.7174209</v>
      </c>
      <c r="K3656" s="77">
        <v>-117.1627714</v>
      </c>
      <c r="L3656" s="77">
        <v>248.191825412166</v>
      </c>
      <c r="M3656" s="77">
        <v>0.194404134802449</v>
      </c>
      <c r="N3656" s="77">
        <v>0</v>
      </c>
      <c r="O3656" s="77">
        <v>47.652830479135901</v>
      </c>
      <c r="P3656" s="87" cm="1">
        <f t="array" ref="P3656">IF($X3656="Non-local",VLOOKUP($E3656,$AI$64:$AW$68,COLUMN($AW:$AW)-COLUMN($AH:$AH),FALSE),IF($X3656="Unknown",VLOOKUP($E3656,$AI$71:$AW$75,COLUMN($AW:$AW)-COLUMN($AH:$AH),FALSE),0))</f>
        <v>264</v>
      </c>
      <c r="Q3656" s="87" cm="1">
        <f t="array" ref="Q3656">IF($X3656="Non-local",VLOOKUP($E3656,$AI$40:$AW$44,COLUMN($AW:$AW)-COLUMN($AH:$AH),FALSE),IF($X3656="Unknown",VLOOKUP($E3656,$AI$47:$AW$51,COLUMN($AW:$AW)-COLUMN($AH:$AH),FALSE),0))</f>
        <v>622.00419999999997</v>
      </c>
      <c r="R3656" s="87" cm="1">
        <f t="array" ref="R3656">IF($X3656="Non-local",VLOOKUP($E3656,$AI$88:$AW$92,COLUMN($AW:$AW)-COLUMN($AH:$AH),FALSE),IF($X3656="Unknown",VLOOKUP($E3656,$AI$95:$AW$99,COLUMN($AW:$AW)-COLUMN($AH:$AH),FALSE),0))</f>
        <v>0.12047560494171299</v>
      </c>
      <c r="S3656" s="87" cm="1">
        <f t="array" ref="S3656">VLOOKUP($E3656,$AI$111:$AW$115,COLUMN($AW:$AW)-COLUMN($AH:$AH),FALSE)</f>
        <v>431.69321999999994</v>
      </c>
      <c r="T3656" s="104">
        <f t="shared" si="705"/>
        <v>0.314879739744162</v>
      </c>
      <c r="U3656" s="104">
        <f t="shared" si="706"/>
        <v>1365.3502504791359</v>
      </c>
      <c r="V3656" s="87" cm="1">
        <f t="array" ref="V3656">VLOOKUP($E3656,$AI$118:$AW$122,COLUMN($AW:$AW)-COLUMN($AH:$AH),FALSE)</f>
        <v>0</v>
      </c>
      <c r="W3656" s="87" t="str">
        <f t="shared" si="710"/>
        <v>Domestic</v>
      </c>
      <c r="X3656" s="87" t="str">
        <f t="shared" si="711"/>
        <v>Non-local</v>
      </c>
      <c r="Y3656" s="104"/>
      <c r="Z3656" s="87" t="str">
        <f t="shared" si="707"/>
        <v>USA</v>
      </c>
      <c r="AA3656" s="87" t="str">
        <f t="shared" si="708"/>
        <v>USA</v>
      </c>
      <c r="AB3656" s="82" cm="1">
        <f t="array" ref="AB3656">VLOOKUP(B3656,'GDP per Capita'!$T$2:$V$4235,COLUMN('GDP per Capita'!$V:$V)-COLUMN('GDP per Capita'!$S:$S),FALSE)</f>
        <v>63809.64</v>
      </c>
      <c r="AC3656" s="82">
        <f t="shared" si="703"/>
        <v>63809.64</v>
      </c>
      <c r="AD3656" s="82">
        <f t="shared" si="704"/>
        <v>63809.64</v>
      </c>
      <c r="AE3656" s="88">
        <f t="shared" si="709"/>
        <v>2.13972410826818E-2</v>
      </c>
    </row>
    <row r="3657" spans="1:31">
      <c r="A3657" s="77" t="s">
        <v>921</v>
      </c>
      <c r="B3657" s="77">
        <v>3656</v>
      </c>
      <c r="C3657" s="77" t="s">
        <v>29</v>
      </c>
      <c r="D3657" s="77" t="s">
        <v>29</v>
      </c>
      <c r="E3657" s="77">
        <v>2016</v>
      </c>
      <c r="F3657" s="77">
        <v>19.707373399999899</v>
      </c>
      <c r="G3657" s="77">
        <v>-155.08158030000001</v>
      </c>
      <c r="H3657" s="77">
        <v>0</v>
      </c>
      <c r="I3657" s="77" t="s">
        <v>1790</v>
      </c>
      <c r="J3657" s="77">
        <v>32.7174209</v>
      </c>
      <c r="K3657" s="77">
        <v>-117.1627714</v>
      </c>
      <c r="L3657" s="77">
        <v>8047.26323531445</v>
      </c>
      <c r="M3657" s="77">
        <v>1.2953476344283701</v>
      </c>
      <c r="N3657" s="77">
        <v>0</v>
      </c>
      <c r="O3657" s="77">
        <v>844.96263970801704</v>
      </c>
      <c r="P3657" s="87" cm="1">
        <f t="array" ref="P3657">IF($X3657="Non-local",VLOOKUP($E3657,$AI$64:$AW$68,COLUMN($AW:$AW)-COLUMN($AH:$AH),FALSE),IF($X3657="Unknown",VLOOKUP($E3657,$AI$71:$AW$75,COLUMN($AW:$AW)-COLUMN($AH:$AH),FALSE),0))</f>
        <v>264</v>
      </c>
      <c r="Q3657" s="87" cm="1">
        <f t="array" ref="Q3657">IF($X3657="Non-local",VLOOKUP($E3657,$AI$40:$AW$44,COLUMN($AW:$AW)-COLUMN($AH:$AH),FALSE),IF($X3657="Unknown",VLOOKUP($E3657,$AI$47:$AW$51,COLUMN($AW:$AW)-COLUMN($AH:$AH),FALSE),0))</f>
        <v>622.00419999999997</v>
      </c>
      <c r="R3657" s="87" cm="1">
        <f t="array" ref="R3657">IF($X3657="Non-local",VLOOKUP($E3657,$AI$88:$AW$92,COLUMN($AW:$AW)-COLUMN($AH:$AH),FALSE),IF($X3657="Unknown",VLOOKUP($E3657,$AI$95:$AW$99,COLUMN($AW:$AW)-COLUMN($AH:$AH),FALSE),0))</f>
        <v>0.12047560494171299</v>
      </c>
      <c r="S3657" s="87" cm="1">
        <f t="array" ref="S3657">VLOOKUP($E3657,$AI$111:$AW$115,COLUMN($AW:$AW)-COLUMN($AH:$AH),FALSE)</f>
        <v>431.69321999999994</v>
      </c>
      <c r="T3657" s="104">
        <f t="shared" si="705"/>
        <v>1.4158232393700831</v>
      </c>
      <c r="U3657" s="104">
        <f t="shared" si="706"/>
        <v>2162.6600597080169</v>
      </c>
      <c r="V3657" s="87" cm="1">
        <f t="array" ref="V3657">VLOOKUP($E3657,$AI$118:$AW$122,COLUMN($AW:$AW)-COLUMN($AH:$AH),FALSE)</f>
        <v>0</v>
      </c>
      <c r="W3657" s="87" t="str">
        <f t="shared" si="710"/>
        <v>Domestic</v>
      </c>
      <c r="X3657" s="87" t="str">
        <f t="shared" si="711"/>
        <v>Non-local</v>
      </c>
      <c r="Y3657" s="104"/>
      <c r="Z3657" s="87" t="str">
        <f t="shared" si="707"/>
        <v>USA</v>
      </c>
      <c r="AA3657" s="87" t="str">
        <f t="shared" si="708"/>
        <v>USA</v>
      </c>
      <c r="AB3657" s="82" cm="1">
        <f t="array" ref="AB3657">VLOOKUP(B3657,'GDP per Capita'!$T$2:$V$4235,COLUMN('GDP per Capita'!$V:$V)-COLUMN('GDP per Capita'!$S:$S),FALSE)</f>
        <v>63809.64</v>
      </c>
      <c r="AC3657" s="82">
        <f t="shared" si="703"/>
        <v>63809.64</v>
      </c>
      <c r="AD3657" s="82">
        <f t="shared" si="704"/>
        <v>63809.64</v>
      </c>
      <c r="AE3657" s="88">
        <f t="shared" si="709"/>
        <v>3.3892372057075029E-2</v>
      </c>
    </row>
    <row r="3658" spans="1:31">
      <c r="A3658" s="77" t="s">
        <v>1809</v>
      </c>
      <c r="B3658" s="77">
        <v>3657</v>
      </c>
      <c r="C3658" s="77" t="s">
        <v>29</v>
      </c>
      <c r="D3658" s="77" t="s">
        <v>29</v>
      </c>
      <c r="E3658" s="77">
        <v>2016</v>
      </c>
      <c r="F3658" s="77">
        <v>34.0966764</v>
      </c>
      <c r="G3658" s="77">
        <v>-117.71977849999899</v>
      </c>
      <c r="H3658" s="77">
        <v>0</v>
      </c>
      <c r="I3658" s="77" t="s">
        <v>1790</v>
      </c>
      <c r="J3658" s="77">
        <v>32.7174209</v>
      </c>
      <c r="K3658" s="77">
        <v>-117.1627714</v>
      </c>
      <c r="L3658" s="77">
        <v>323.69239313980103</v>
      </c>
      <c r="M3658" s="77">
        <v>0.20437359030896399</v>
      </c>
      <c r="N3658" s="77">
        <v>0</v>
      </c>
      <c r="O3658" s="77">
        <v>62.148939482841897</v>
      </c>
      <c r="P3658" s="87" cm="1">
        <f t="array" ref="P3658">IF($X3658="Non-local",VLOOKUP($E3658,$AI$64:$AW$68,COLUMN($AW:$AW)-COLUMN($AH:$AH),FALSE),IF($X3658="Unknown",VLOOKUP($E3658,$AI$71:$AW$75,COLUMN($AW:$AW)-COLUMN($AH:$AH),FALSE),0))</f>
        <v>264</v>
      </c>
      <c r="Q3658" s="87" cm="1">
        <f t="array" ref="Q3658">IF($X3658="Non-local",VLOOKUP($E3658,$AI$40:$AW$44,COLUMN($AW:$AW)-COLUMN($AH:$AH),FALSE),IF($X3658="Unknown",VLOOKUP($E3658,$AI$47:$AW$51,COLUMN($AW:$AW)-COLUMN($AH:$AH),FALSE),0))</f>
        <v>622.00419999999997</v>
      </c>
      <c r="R3658" s="87" cm="1">
        <f t="array" ref="R3658">IF($X3658="Non-local",VLOOKUP($E3658,$AI$88:$AW$92,COLUMN($AW:$AW)-COLUMN($AH:$AH),FALSE),IF($X3658="Unknown",VLOOKUP($E3658,$AI$95:$AW$99,COLUMN($AW:$AW)-COLUMN($AH:$AH),FALSE),0))</f>
        <v>0.12047560494171299</v>
      </c>
      <c r="S3658" s="87" cm="1">
        <f t="array" ref="S3658">VLOOKUP($E3658,$AI$111:$AW$115,COLUMN($AW:$AW)-COLUMN($AH:$AH),FALSE)</f>
        <v>431.69321999999994</v>
      </c>
      <c r="T3658" s="104">
        <f t="shared" si="705"/>
        <v>0.32484919525067696</v>
      </c>
      <c r="U3658" s="104">
        <f t="shared" si="706"/>
        <v>1379.8463594828418</v>
      </c>
      <c r="V3658" s="87" cm="1">
        <f t="array" ref="V3658">VLOOKUP($E3658,$AI$118:$AW$122,COLUMN($AW:$AW)-COLUMN($AH:$AH),FALSE)</f>
        <v>0</v>
      </c>
      <c r="W3658" s="87" t="str">
        <f t="shared" si="710"/>
        <v>Domestic</v>
      </c>
      <c r="X3658" s="87" t="str">
        <f t="shared" si="711"/>
        <v>Non-local</v>
      </c>
      <c r="Y3658" s="104"/>
      <c r="Z3658" s="87" t="str">
        <f t="shared" si="707"/>
        <v>USA</v>
      </c>
      <c r="AA3658" s="87" t="str">
        <f t="shared" si="708"/>
        <v>USA</v>
      </c>
      <c r="AB3658" s="82" cm="1">
        <f t="array" ref="AB3658">VLOOKUP(B3658,'GDP per Capita'!$T$2:$V$4235,COLUMN('GDP per Capita'!$V:$V)-COLUMN('GDP per Capita'!$S:$S),FALSE)</f>
        <v>63809.64</v>
      </c>
      <c r="AC3658" s="82">
        <f t="shared" si="703"/>
        <v>63809.64</v>
      </c>
      <c r="AD3658" s="82">
        <f t="shared" si="704"/>
        <v>63809.64</v>
      </c>
      <c r="AE3658" s="88">
        <f t="shared" si="709"/>
        <v>2.162441849668548E-2</v>
      </c>
    </row>
    <row r="3659" spans="1:31">
      <c r="A3659" s="77" t="s">
        <v>920</v>
      </c>
      <c r="B3659" s="77">
        <v>3658</v>
      </c>
      <c r="C3659" s="77" t="s">
        <v>29</v>
      </c>
      <c r="D3659" s="77" t="s">
        <v>29</v>
      </c>
      <c r="E3659" s="77">
        <v>2016</v>
      </c>
      <c r="F3659" s="77">
        <v>32.222876499999998</v>
      </c>
      <c r="G3659" s="77">
        <v>-110.9748477</v>
      </c>
      <c r="H3659" s="77">
        <v>0</v>
      </c>
      <c r="I3659" s="77" t="s">
        <v>1790</v>
      </c>
      <c r="J3659" s="77">
        <v>32.7174209</v>
      </c>
      <c r="K3659" s="77">
        <v>-117.1627714</v>
      </c>
      <c r="L3659" s="77">
        <v>1166.0318687665199</v>
      </c>
      <c r="M3659" s="77">
        <v>0.31560011716020497</v>
      </c>
      <c r="N3659" s="77">
        <v>0</v>
      </c>
      <c r="O3659" s="77">
        <v>223.87811880317301</v>
      </c>
      <c r="P3659" s="87" cm="1">
        <f t="array" ref="P3659">IF($X3659="Non-local",VLOOKUP($E3659,$AI$64:$AW$68,COLUMN($AW:$AW)-COLUMN($AH:$AH),FALSE),IF($X3659="Unknown",VLOOKUP($E3659,$AI$71:$AW$75,COLUMN($AW:$AW)-COLUMN($AH:$AH),FALSE),0))</f>
        <v>264</v>
      </c>
      <c r="Q3659" s="87" cm="1">
        <f t="array" ref="Q3659">IF($X3659="Non-local",VLOOKUP($E3659,$AI$40:$AW$44,COLUMN($AW:$AW)-COLUMN($AH:$AH),FALSE),IF($X3659="Unknown",VLOOKUP($E3659,$AI$47:$AW$51,COLUMN($AW:$AW)-COLUMN($AH:$AH),FALSE),0))</f>
        <v>622.00419999999997</v>
      </c>
      <c r="R3659" s="87" cm="1">
        <f t="array" ref="R3659">IF($X3659="Non-local",VLOOKUP($E3659,$AI$88:$AW$92,COLUMN($AW:$AW)-COLUMN($AH:$AH),FALSE),IF($X3659="Unknown",VLOOKUP($E3659,$AI$95:$AW$99,COLUMN($AW:$AW)-COLUMN($AH:$AH),FALSE),0))</f>
        <v>0.12047560494171299</v>
      </c>
      <c r="S3659" s="87" cm="1">
        <f t="array" ref="S3659">VLOOKUP($E3659,$AI$111:$AW$115,COLUMN($AW:$AW)-COLUMN($AH:$AH),FALSE)</f>
        <v>431.69321999999994</v>
      </c>
      <c r="T3659" s="104">
        <f t="shared" si="705"/>
        <v>0.43607572210191797</v>
      </c>
      <c r="U3659" s="104">
        <f t="shared" si="706"/>
        <v>1541.5755388031728</v>
      </c>
      <c r="V3659" s="87" cm="1">
        <f t="array" ref="V3659">VLOOKUP($E3659,$AI$118:$AW$122,COLUMN($AW:$AW)-COLUMN($AH:$AH),FALSE)</f>
        <v>0</v>
      </c>
      <c r="W3659" s="87" t="str">
        <f t="shared" si="710"/>
        <v>Domestic</v>
      </c>
      <c r="X3659" s="87" t="str">
        <f t="shared" si="711"/>
        <v>Non-local</v>
      </c>
      <c r="Y3659" s="104"/>
      <c r="Z3659" s="87" t="str">
        <f t="shared" si="707"/>
        <v>USA</v>
      </c>
      <c r="AA3659" s="87" t="str">
        <f t="shared" si="708"/>
        <v>USA</v>
      </c>
      <c r="AB3659" s="82" cm="1">
        <f t="array" ref="AB3659">VLOOKUP(B3659,'GDP per Capita'!$T$2:$V$4235,COLUMN('GDP per Capita'!$V:$V)-COLUMN('GDP per Capita'!$S:$S),FALSE)</f>
        <v>63809.64</v>
      </c>
      <c r="AC3659" s="82">
        <f t="shared" si="703"/>
        <v>63809.64</v>
      </c>
      <c r="AD3659" s="82">
        <f t="shared" si="704"/>
        <v>63809.64</v>
      </c>
      <c r="AE3659" s="88">
        <f t="shared" si="709"/>
        <v>2.415897564698959E-2</v>
      </c>
    </row>
    <row r="3660" spans="1:31">
      <c r="A3660" s="77" t="s">
        <v>1091</v>
      </c>
      <c r="B3660" s="77">
        <v>3659</v>
      </c>
      <c r="C3660" s="77" t="s">
        <v>29</v>
      </c>
      <c r="D3660" s="77" t="s">
        <v>29</v>
      </c>
      <c r="E3660" s="77">
        <v>2016</v>
      </c>
      <c r="F3660" s="77">
        <v>38.896729000000001</v>
      </c>
      <c r="G3660" s="77">
        <v>-77.298664372195006</v>
      </c>
      <c r="H3660" s="77">
        <v>0</v>
      </c>
      <c r="I3660" s="77" t="s">
        <v>1790</v>
      </c>
      <c r="J3660" s="77">
        <v>32.7174209</v>
      </c>
      <c r="K3660" s="77">
        <v>-117.1627714</v>
      </c>
      <c r="L3660" s="77">
        <v>7260.7975005001799</v>
      </c>
      <c r="M3660" s="77">
        <v>1.1857162914145101</v>
      </c>
      <c r="N3660" s="77">
        <v>0</v>
      </c>
      <c r="O3660" s="77">
        <v>871.295700060022</v>
      </c>
      <c r="P3660" s="87" cm="1">
        <f t="array" ref="P3660">IF($X3660="Non-local",VLOOKUP($E3660,$AI$64:$AW$68,COLUMN($AW:$AW)-COLUMN($AH:$AH),FALSE),IF($X3660="Unknown",VLOOKUP($E3660,$AI$71:$AW$75,COLUMN($AW:$AW)-COLUMN($AH:$AH),FALSE),0))</f>
        <v>264</v>
      </c>
      <c r="Q3660" s="87" cm="1">
        <f t="array" ref="Q3660">IF($X3660="Non-local",VLOOKUP($E3660,$AI$40:$AW$44,COLUMN($AW:$AW)-COLUMN($AH:$AH),FALSE),IF($X3660="Unknown",VLOOKUP($E3660,$AI$47:$AW$51,COLUMN($AW:$AW)-COLUMN($AH:$AH),FALSE),0))</f>
        <v>622.00419999999997</v>
      </c>
      <c r="R3660" s="87" cm="1">
        <f t="array" ref="R3660">IF($X3660="Non-local",VLOOKUP($E3660,$AI$88:$AW$92,COLUMN($AW:$AW)-COLUMN($AH:$AH),FALSE),IF($X3660="Unknown",VLOOKUP($E3660,$AI$95:$AW$99,COLUMN($AW:$AW)-COLUMN($AH:$AH),FALSE),0))</f>
        <v>0.12047560494171299</v>
      </c>
      <c r="S3660" s="87" cm="1">
        <f t="array" ref="S3660">VLOOKUP($E3660,$AI$111:$AW$115,COLUMN($AW:$AW)-COLUMN($AH:$AH),FALSE)</f>
        <v>431.69321999999994</v>
      </c>
      <c r="T3660" s="104">
        <f t="shared" si="705"/>
        <v>1.3061918963562231</v>
      </c>
      <c r="U3660" s="104">
        <f t="shared" si="706"/>
        <v>2188.9931200600222</v>
      </c>
      <c r="V3660" s="87" cm="1">
        <f t="array" ref="V3660">VLOOKUP($E3660,$AI$118:$AW$122,COLUMN($AW:$AW)-COLUMN($AH:$AH),FALSE)</f>
        <v>0</v>
      </c>
      <c r="W3660" s="87" t="str">
        <f t="shared" si="710"/>
        <v>Domestic</v>
      </c>
      <c r="X3660" s="87" t="str">
        <f t="shared" si="711"/>
        <v>Non-local</v>
      </c>
      <c r="Y3660" s="104"/>
      <c r="Z3660" s="87" t="str">
        <f t="shared" si="707"/>
        <v>USA</v>
      </c>
      <c r="AA3660" s="87" t="str">
        <f t="shared" si="708"/>
        <v>USA</v>
      </c>
      <c r="AB3660" s="82" cm="1">
        <f t="array" ref="AB3660">VLOOKUP(B3660,'GDP per Capita'!$T$2:$V$4235,COLUMN('GDP per Capita'!$V:$V)-COLUMN('GDP per Capita'!$S:$S),FALSE)</f>
        <v>63809.64</v>
      </c>
      <c r="AC3660" s="82">
        <f t="shared" si="703"/>
        <v>63809.64</v>
      </c>
      <c r="AD3660" s="82">
        <f t="shared" si="704"/>
        <v>63809.64</v>
      </c>
      <c r="AE3660" s="88">
        <f t="shared" si="709"/>
        <v>3.4305053594723654E-2</v>
      </c>
    </row>
    <row r="3661" spans="1:31">
      <c r="A3661" s="77" t="s">
        <v>920</v>
      </c>
      <c r="B3661" s="77">
        <v>3660</v>
      </c>
      <c r="C3661" s="77" t="s">
        <v>29</v>
      </c>
      <c r="D3661" s="77" t="s">
        <v>29</v>
      </c>
      <c r="E3661" s="77">
        <v>2016</v>
      </c>
      <c r="F3661" s="77">
        <v>32.222876499999998</v>
      </c>
      <c r="G3661" s="77">
        <v>-110.9748477</v>
      </c>
      <c r="H3661" s="77">
        <v>0</v>
      </c>
      <c r="I3661" s="77" t="s">
        <v>1790</v>
      </c>
      <c r="J3661" s="77">
        <v>32.7174209</v>
      </c>
      <c r="K3661" s="77">
        <v>-117.1627714</v>
      </c>
      <c r="L3661" s="77">
        <v>1166.0318687665199</v>
      </c>
      <c r="M3661" s="77">
        <v>0.31560011716020497</v>
      </c>
      <c r="N3661" s="77">
        <v>0</v>
      </c>
      <c r="O3661" s="77">
        <v>223.87811880317301</v>
      </c>
      <c r="P3661" s="87" cm="1">
        <f t="array" ref="P3661">IF($X3661="Non-local",VLOOKUP($E3661,$AI$64:$AW$68,COLUMN($AW:$AW)-COLUMN($AH:$AH),FALSE),IF($X3661="Unknown",VLOOKUP($E3661,$AI$71:$AW$75,COLUMN($AW:$AW)-COLUMN($AH:$AH),FALSE),0))</f>
        <v>264</v>
      </c>
      <c r="Q3661" s="87" cm="1">
        <f t="array" ref="Q3661">IF($X3661="Non-local",VLOOKUP($E3661,$AI$40:$AW$44,COLUMN($AW:$AW)-COLUMN($AH:$AH),FALSE),IF($X3661="Unknown",VLOOKUP($E3661,$AI$47:$AW$51,COLUMN($AW:$AW)-COLUMN($AH:$AH),FALSE),0))</f>
        <v>622.00419999999997</v>
      </c>
      <c r="R3661" s="87" cm="1">
        <f t="array" ref="R3661">IF($X3661="Non-local",VLOOKUP($E3661,$AI$88:$AW$92,COLUMN($AW:$AW)-COLUMN($AH:$AH),FALSE),IF($X3661="Unknown",VLOOKUP($E3661,$AI$95:$AW$99,COLUMN($AW:$AW)-COLUMN($AH:$AH),FALSE),0))</f>
        <v>0.12047560494171299</v>
      </c>
      <c r="S3661" s="87" cm="1">
        <f t="array" ref="S3661">VLOOKUP($E3661,$AI$111:$AW$115,COLUMN($AW:$AW)-COLUMN($AH:$AH),FALSE)</f>
        <v>431.69321999999994</v>
      </c>
      <c r="T3661" s="104">
        <f t="shared" si="705"/>
        <v>0.43607572210191797</v>
      </c>
      <c r="U3661" s="104">
        <f t="shared" si="706"/>
        <v>1541.5755388031728</v>
      </c>
      <c r="V3661" s="87" cm="1">
        <f t="array" ref="V3661">VLOOKUP($E3661,$AI$118:$AW$122,COLUMN($AW:$AW)-COLUMN($AH:$AH),FALSE)</f>
        <v>0</v>
      </c>
      <c r="W3661" s="87" t="str">
        <f t="shared" si="710"/>
        <v>Domestic</v>
      </c>
      <c r="X3661" s="87" t="str">
        <f t="shared" si="711"/>
        <v>Non-local</v>
      </c>
      <c r="Y3661" s="104"/>
      <c r="Z3661" s="87" t="str">
        <f t="shared" si="707"/>
        <v>USA</v>
      </c>
      <c r="AA3661" s="87" t="str">
        <f t="shared" si="708"/>
        <v>USA</v>
      </c>
      <c r="AB3661" s="82" cm="1">
        <f t="array" ref="AB3661">VLOOKUP(B3661,'GDP per Capita'!$T$2:$V$4235,COLUMN('GDP per Capita'!$V:$V)-COLUMN('GDP per Capita'!$S:$S),FALSE)</f>
        <v>63809.64</v>
      </c>
      <c r="AC3661" s="82">
        <f t="shared" si="703"/>
        <v>63809.64</v>
      </c>
      <c r="AD3661" s="82">
        <f t="shared" si="704"/>
        <v>63809.64</v>
      </c>
      <c r="AE3661" s="88">
        <f t="shared" si="709"/>
        <v>2.415897564698959E-2</v>
      </c>
    </row>
    <row r="3662" spans="1:31">
      <c r="A3662" s="77" t="s">
        <v>940</v>
      </c>
      <c r="B3662" s="77">
        <v>3661</v>
      </c>
      <c r="C3662" s="77" t="s">
        <v>29</v>
      </c>
      <c r="D3662" s="77" t="s">
        <v>29</v>
      </c>
      <c r="E3662" s="77">
        <v>2016</v>
      </c>
      <c r="F3662" s="77">
        <v>29.209288000000001</v>
      </c>
      <c r="G3662" s="77">
        <v>-81.0226483</v>
      </c>
      <c r="H3662" s="77">
        <v>0</v>
      </c>
      <c r="I3662" s="77" t="s">
        <v>1790</v>
      </c>
      <c r="J3662" s="77">
        <v>32.7174209</v>
      </c>
      <c r="K3662" s="77">
        <v>-117.1627714</v>
      </c>
      <c r="L3662" s="77">
        <v>6902.7374155942498</v>
      </c>
      <c r="M3662" s="77">
        <v>1.13616472083289</v>
      </c>
      <c r="N3662" s="77">
        <v>0</v>
      </c>
      <c r="O3662" s="77">
        <v>828.32848987131001</v>
      </c>
      <c r="P3662" s="87" cm="1">
        <f t="array" ref="P3662">IF($X3662="Non-local",VLOOKUP($E3662,$AI$64:$AW$68,COLUMN($AW:$AW)-COLUMN($AH:$AH),FALSE),IF($X3662="Unknown",VLOOKUP($E3662,$AI$71:$AW$75,COLUMN($AW:$AW)-COLUMN($AH:$AH),FALSE),0))</f>
        <v>264</v>
      </c>
      <c r="Q3662" s="87" cm="1">
        <f t="array" ref="Q3662">IF($X3662="Non-local",VLOOKUP($E3662,$AI$40:$AW$44,COLUMN($AW:$AW)-COLUMN($AH:$AH),FALSE),IF($X3662="Unknown",VLOOKUP($E3662,$AI$47:$AW$51,COLUMN($AW:$AW)-COLUMN($AH:$AH),FALSE),0))</f>
        <v>622.00419999999997</v>
      </c>
      <c r="R3662" s="87" cm="1">
        <f t="array" ref="R3662">IF($X3662="Non-local",VLOOKUP($E3662,$AI$88:$AW$92,COLUMN($AW:$AW)-COLUMN($AH:$AH),FALSE),IF($X3662="Unknown",VLOOKUP($E3662,$AI$95:$AW$99,COLUMN($AW:$AW)-COLUMN($AH:$AH),FALSE),0))</f>
        <v>0.12047560494171299</v>
      </c>
      <c r="S3662" s="87" cm="1">
        <f t="array" ref="S3662">VLOOKUP($E3662,$AI$111:$AW$115,COLUMN($AW:$AW)-COLUMN($AH:$AH),FALSE)</f>
        <v>431.69321999999994</v>
      </c>
      <c r="T3662" s="104">
        <f t="shared" si="705"/>
        <v>1.2566403257746031</v>
      </c>
      <c r="U3662" s="104">
        <f t="shared" si="706"/>
        <v>2146.02590987131</v>
      </c>
      <c r="V3662" s="87" cm="1">
        <f t="array" ref="V3662">VLOOKUP($E3662,$AI$118:$AW$122,COLUMN($AW:$AW)-COLUMN($AH:$AH),FALSE)</f>
        <v>0</v>
      </c>
      <c r="W3662" s="87" t="str">
        <f t="shared" si="710"/>
        <v>Domestic</v>
      </c>
      <c r="X3662" s="87" t="str">
        <f t="shared" si="711"/>
        <v>Non-local</v>
      </c>
      <c r="Y3662" s="104"/>
      <c r="Z3662" s="87" t="str">
        <f t="shared" si="707"/>
        <v>USA</v>
      </c>
      <c r="AA3662" s="87" t="str">
        <f t="shared" si="708"/>
        <v>USA</v>
      </c>
      <c r="AB3662" s="82" cm="1">
        <f t="array" ref="AB3662">VLOOKUP(B3662,'GDP per Capita'!$T$2:$V$4235,COLUMN('GDP per Capita'!$V:$V)-COLUMN('GDP per Capita'!$S:$S),FALSE)</f>
        <v>63809.64</v>
      </c>
      <c r="AC3662" s="82">
        <f t="shared" si="703"/>
        <v>63809.64</v>
      </c>
      <c r="AD3662" s="82">
        <f t="shared" si="704"/>
        <v>63809.64</v>
      </c>
      <c r="AE3662" s="88">
        <f t="shared" si="709"/>
        <v>3.3631688094013852E-2</v>
      </c>
    </row>
    <row r="3663" spans="1:31">
      <c r="A3663" s="77" t="s">
        <v>1813</v>
      </c>
      <c r="B3663" s="77">
        <v>3662</v>
      </c>
      <c r="C3663" s="77" t="s">
        <v>29</v>
      </c>
      <c r="D3663" s="77" t="s">
        <v>29</v>
      </c>
      <c r="E3663" s="77">
        <v>2016</v>
      </c>
      <c r="F3663" s="77">
        <v>37.226610999999998</v>
      </c>
      <c r="G3663" s="77">
        <v>-121.9746797</v>
      </c>
      <c r="H3663" s="77">
        <v>0</v>
      </c>
      <c r="I3663" s="77" t="s">
        <v>1790</v>
      </c>
      <c r="J3663" s="77">
        <v>32.7174209</v>
      </c>
      <c r="K3663" s="77">
        <v>-117.1627714</v>
      </c>
      <c r="L3663" s="77">
        <v>1331.69716650442</v>
      </c>
      <c r="M3663" s="77">
        <v>0.33747535418795199</v>
      </c>
      <c r="N3663" s="77">
        <v>0</v>
      </c>
      <c r="O3663" s="77">
        <v>255.68585596884901</v>
      </c>
      <c r="P3663" s="87" cm="1">
        <f t="array" ref="P3663">IF($X3663="Non-local",VLOOKUP($E3663,$AI$64:$AW$68,COLUMN($AW:$AW)-COLUMN($AH:$AH),FALSE),IF($X3663="Unknown",VLOOKUP($E3663,$AI$71:$AW$75,COLUMN($AW:$AW)-COLUMN($AH:$AH),FALSE),0))</f>
        <v>264</v>
      </c>
      <c r="Q3663" s="87" cm="1">
        <f t="array" ref="Q3663">IF($X3663="Non-local",VLOOKUP($E3663,$AI$40:$AW$44,COLUMN($AW:$AW)-COLUMN($AH:$AH),FALSE),IF($X3663="Unknown",VLOOKUP($E3663,$AI$47:$AW$51,COLUMN($AW:$AW)-COLUMN($AH:$AH),FALSE),0))</f>
        <v>622.00419999999997</v>
      </c>
      <c r="R3663" s="87" cm="1">
        <f t="array" ref="R3663">IF($X3663="Non-local",VLOOKUP($E3663,$AI$88:$AW$92,COLUMN($AW:$AW)-COLUMN($AH:$AH),FALSE),IF($X3663="Unknown",VLOOKUP($E3663,$AI$95:$AW$99,COLUMN($AW:$AW)-COLUMN($AH:$AH),FALSE),0))</f>
        <v>0.12047560494171299</v>
      </c>
      <c r="S3663" s="87" cm="1">
        <f t="array" ref="S3663">VLOOKUP($E3663,$AI$111:$AW$115,COLUMN($AW:$AW)-COLUMN($AH:$AH),FALSE)</f>
        <v>431.69321999999994</v>
      </c>
      <c r="T3663" s="104">
        <f t="shared" si="705"/>
        <v>0.45795095912966499</v>
      </c>
      <c r="U3663" s="104">
        <f t="shared" si="706"/>
        <v>1573.3832759688487</v>
      </c>
      <c r="V3663" s="87" cm="1">
        <f t="array" ref="V3663">VLOOKUP($E3663,$AI$118:$AW$122,COLUMN($AW:$AW)-COLUMN($AH:$AH),FALSE)</f>
        <v>0</v>
      </c>
      <c r="W3663" s="87" t="str">
        <f t="shared" si="710"/>
        <v>Domestic</v>
      </c>
      <c r="X3663" s="87" t="str">
        <f t="shared" si="711"/>
        <v>Non-local</v>
      </c>
      <c r="Y3663" s="104"/>
      <c r="Z3663" s="87" t="str">
        <f t="shared" si="707"/>
        <v>USA</v>
      </c>
      <c r="AA3663" s="87" t="str">
        <f t="shared" si="708"/>
        <v>USA</v>
      </c>
      <c r="AB3663" s="82" cm="1">
        <f t="array" ref="AB3663">VLOOKUP(B3663,'GDP per Capita'!$T$2:$V$4235,COLUMN('GDP per Capita'!$V:$V)-COLUMN('GDP per Capita'!$S:$S),FALSE)</f>
        <v>63809.64</v>
      </c>
      <c r="AC3663" s="82">
        <f t="shared" si="703"/>
        <v>63809.64</v>
      </c>
      <c r="AD3663" s="82">
        <f t="shared" si="704"/>
        <v>63809.64</v>
      </c>
      <c r="AE3663" s="88">
        <f t="shared" si="709"/>
        <v>2.4657454202356394E-2</v>
      </c>
    </row>
    <row r="3664" spans="1:31">
      <c r="A3664" s="77" t="s">
        <v>1814</v>
      </c>
      <c r="B3664" s="77">
        <v>3663</v>
      </c>
      <c r="C3664" s="77" t="s">
        <v>29</v>
      </c>
      <c r="D3664" s="77" t="s">
        <v>29</v>
      </c>
      <c r="E3664" s="77">
        <v>2016</v>
      </c>
      <c r="F3664" s="77">
        <v>34.769186699999999</v>
      </c>
      <c r="G3664" s="77">
        <v>-84.970247499999999</v>
      </c>
      <c r="H3664" s="77">
        <v>0</v>
      </c>
      <c r="I3664" s="77" t="s">
        <v>1790</v>
      </c>
      <c r="J3664" s="77">
        <v>32.7174209</v>
      </c>
      <c r="K3664" s="77">
        <v>-117.1627714</v>
      </c>
      <c r="L3664" s="77">
        <v>5945.3233611790702</v>
      </c>
      <c r="M3664" s="77">
        <v>1.0047789332870101</v>
      </c>
      <c r="N3664" s="77">
        <v>0</v>
      </c>
      <c r="O3664" s="77">
        <v>713.43880334148798</v>
      </c>
      <c r="P3664" s="87" cm="1">
        <f t="array" ref="P3664">IF($X3664="Non-local",VLOOKUP($E3664,$AI$64:$AW$68,COLUMN($AW:$AW)-COLUMN($AH:$AH),FALSE),IF($X3664="Unknown",VLOOKUP($E3664,$AI$71:$AW$75,COLUMN($AW:$AW)-COLUMN($AH:$AH),FALSE),0))</f>
        <v>264</v>
      </c>
      <c r="Q3664" s="87" cm="1">
        <f t="array" ref="Q3664">IF($X3664="Non-local",VLOOKUP($E3664,$AI$40:$AW$44,COLUMN($AW:$AW)-COLUMN($AH:$AH),FALSE),IF($X3664="Unknown",VLOOKUP($E3664,$AI$47:$AW$51,COLUMN($AW:$AW)-COLUMN($AH:$AH),FALSE),0))</f>
        <v>622.00419999999997</v>
      </c>
      <c r="R3664" s="87" cm="1">
        <f t="array" ref="R3664">IF($X3664="Non-local",VLOOKUP($E3664,$AI$88:$AW$92,COLUMN($AW:$AW)-COLUMN($AH:$AH),FALSE),IF($X3664="Unknown",VLOOKUP($E3664,$AI$95:$AW$99,COLUMN($AW:$AW)-COLUMN($AH:$AH),FALSE),0))</f>
        <v>0.12047560494171299</v>
      </c>
      <c r="S3664" s="87" cm="1">
        <f t="array" ref="S3664">VLOOKUP($E3664,$AI$111:$AW$115,COLUMN($AW:$AW)-COLUMN($AH:$AH),FALSE)</f>
        <v>431.69321999999994</v>
      </c>
      <c r="T3664" s="104">
        <f t="shared" si="705"/>
        <v>1.1252545382287231</v>
      </c>
      <c r="U3664" s="104">
        <f t="shared" si="706"/>
        <v>2031.1362233414877</v>
      </c>
      <c r="V3664" s="87" cm="1">
        <f t="array" ref="V3664">VLOOKUP($E3664,$AI$118:$AW$122,COLUMN($AW:$AW)-COLUMN($AH:$AH),FALSE)</f>
        <v>0</v>
      </c>
      <c r="W3664" s="87" t="str">
        <f t="shared" si="710"/>
        <v>Domestic</v>
      </c>
      <c r="X3664" s="87" t="str">
        <f t="shared" si="711"/>
        <v>Non-local</v>
      </c>
      <c r="Y3664" s="104"/>
      <c r="Z3664" s="87" t="str">
        <f t="shared" si="707"/>
        <v>USA</v>
      </c>
      <c r="AA3664" s="87" t="str">
        <f t="shared" si="708"/>
        <v>USA</v>
      </c>
      <c r="AB3664" s="82" cm="1">
        <f t="array" ref="AB3664">VLOOKUP(B3664,'GDP per Capita'!$T$2:$V$4235,COLUMN('GDP per Capita'!$V:$V)-COLUMN('GDP per Capita'!$S:$S),FALSE)</f>
        <v>63809.64</v>
      </c>
      <c r="AC3664" s="82">
        <f t="shared" si="703"/>
        <v>63809.64</v>
      </c>
      <c r="AD3664" s="82">
        <f t="shared" si="704"/>
        <v>63809.64</v>
      </c>
      <c r="AE3664" s="88">
        <f t="shared" si="709"/>
        <v>3.1831181359767702E-2</v>
      </c>
    </row>
    <row r="3665" spans="1:31">
      <c r="A3665" s="77" t="s">
        <v>1063</v>
      </c>
      <c r="B3665" s="77">
        <v>3664</v>
      </c>
      <c r="C3665" s="77" t="s">
        <v>585</v>
      </c>
      <c r="D3665" s="77" t="s">
        <v>30</v>
      </c>
      <c r="E3665" s="77">
        <v>2016</v>
      </c>
      <c r="F3665" s="77">
        <v>35.444990999999902</v>
      </c>
      <c r="G3665" s="77">
        <v>139.63676799999999</v>
      </c>
      <c r="H3665" s="77">
        <v>0</v>
      </c>
      <c r="I3665" s="77" t="s">
        <v>1790</v>
      </c>
      <c r="J3665" s="77">
        <v>32.7174209</v>
      </c>
      <c r="K3665" s="77">
        <v>-117.1627714</v>
      </c>
      <c r="L3665" s="77">
        <v>18007.300319957201</v>
      </c>
      <c r="M3665" s="77">
        <v>2.7780662181910198</v>
      </c>
      <c r="N3665" s="77">
        <v>0</v>
      </c>
      <c r="O3665" s="77">
        <v>1890.7665335955101</v>
      </c>
      <c r="P3665" s="87" cm="1">
        <f t="array" ref="P3665">IF($X3665="Non-local",VLOOKUP($E3665,$AI$64:$AW$68,COLUMN($AW:$AW)-COLUMN($AH:$AH),FALSE),IF($X3665="Unknown",VLOOKUP($E3665,$AI$71:$AW$75,COLUMN($AW:$AW)-COLUMN($AH:$AH),FALSE),0))</f>
        <v>264</v>
      </c>
      <c r="Q3665" s="87" cm="1">
        <f t="array" ref="Q3665">IF($X3665="Non-local",VLOOKUP($E3665,$AI$40:$AW$44,COLUMN($AW:$AW)-COLUMN($AH:$AH),FALSE),IF($X3665="Unknown",VLOOKUP($E3665,$AI$47:$AW$51,COLUMN($AW:$AW)-COLUMN($AH:$AH),FALSE),0))</f>
        <v>622.00419999999997</v>
      </c>
      <c r="R3665" s="87" cm="1">
        <f t="array" ref="R3665">IF($X3665="Non-local",VLOOKUP($E3665,$AI$88:$AW$92,COLUMN($AW:$AW)-COLUMN($AH:$AH),FALSE),IF($X3665="Unknown",VLOOKUP($E3665,$AI$95:$AW$99,COLUMN($AW:$AW)-COLUMN($AH:$AH),FALSE),0))</f>
        <v>0.12047560494171299</v>
      </c>
      <c r="S3665" s="87" cm="1">
        <f t="array" ref="S3665">VLOOKUP($E3665,$AI$111:$AW$115,COLUMN($AW:$AW)-COLUMN($AH:$AH),FALSE)</f>
        <v>431.69321999999994</v>
      </c>
      <c r="T3665" s="104">
        <f t="shared" si="705"/>
        <v>2.8985418231327329</v>
      </c>
      <c r="U3665" s="104">
        <f t="shared" si="706"/>
        <v>3208.4639535955098</v>
      </c>
      <c r="V3665" s="87" cm="1">
        <f t="array" ref="V3665">VLOOKUP($E3665,$AI$118:$AW$122,COLUMN($AW:$AW)-COLUMN($AH:$AH),FALSE)</f>
        <v>0</v>
      </c>
      <c r="W3665" s="87" t="str">
        <f t="shared" si="710"/>
        <v>International</v>
      </c>
      <c r="X3665" s="87" t="str">
        <f t="shared" si="711"/>
        <v>Non-local</v>
      </c>
      <c r="Y3665" s="104"/>
      <c r="Z3665" s="87" t="str">
        <f t="shared" si="707"/>
        <v>Japan</v>
      </c>
      <c r="AA3665" s="87" t="str">
        <f t="shared" si="708"/>
        <v>Asia</v>
      </c>
      <c r="AB3665" s="82" cm="1">
        <f t="array" ref="AB3665">VLOOKUP(B3665,'GDP per Capita'!$T$2:$V$4235,COLUMN('GDP per Capita'!$V:$V)-COLUMN('GDP per Capita'!$S:$S),FALSE)</f>
        <v>41314.410000000003</v>
      </c>
      <c r="AC3665" s="82">
        <f t="shared" si="703"/>
        <v>41314.410000000003</v>
      </c>
      <c r="AD3665" s="82">
        <f t="shared" si="704"/>
        <v>41314.410000000003</v>
      </c>
      <c r="AE3665" s="88">
        <f t="shared" si="709"/>
        <v>7.7659682265715749E-2</v>
      </c>
    </row>
    <row r="3666" spans="1:31">
      <c r="A3666" s="77" t="s">
        <v>1815</v>
      </c>
      <c r="B3666" s="77">
        <v>3665</v>
      </c>
      <c r="C3666" s="77" t="s">
        <v>29</v>
      </c>
      <c r="D3666" s="77" t="s">
        <v>29</v>
      </c>
      <c r="E3666" s="77">
        <v>2016</v>
      </c>
      <c r="F3666" s="77">
        <v>34.9331453</v>
      </c>
      <c r="G3666" s="77">
        <v>-83.847122299999995</v>
      </c>
      <c r="H3666" s="77">
        <v>0</v>
      </c>
      <c r="I3666" s="77" t="s">
        <v>1790</v>
      </c>
      <c r="J3666" s="77">
        <v>32.7174209</v>
      </c>
      <c r="K3666" s="77">
        <v>-117.1627714</v>
      </c>
      <c r="L3666" s="77">
        <v>6146.4095453829405</v>
      </c>
      <c r="M3666" s="77">
        <v>1.0322399485963201</v>
      </c>
      <c r="N3666" s="77">
        <v>0</v>
      </c>
      <c r="O3666" s="77">
        <v>737.56914544595304</v>
      </c>
      <c r="P3666" s="87" cm="1">
        <f t="array" ref="P3666">IF($X3666="Non-local",VLOOKUP($E3666,$AI$64:$AW$68,COLUMN($AW:$AW)-COLUMN($AH:$AH),FALSE),IF($X3666="Unknown",VLOOKUP($E3666,$AI$71:$AW$75,COLUMN($AW:$AW)-COLUMN($AH:$AH),FALSE),0))</f>
        <v>264</v>
      </c>
      <c r="Q3666" s="87" cm="1">
        <f t="array" ref="Q3666">IF($X3666="Non-local",VLOOKUP($E3666,$AI$40:$AW$44,COLUMN($AW:$AW)-COLUMN($AH:$AH),FALSE),IF($X3666="Unknown",VLOOKUP($E3666,$AI$47:$AW$51,COLUMN($AW:$AW)-COLUMN($AH:$AH),FALSE),0))</f>
        <v>622.00419999999997</v>
      </c>
      <c r="R3666" s="87" cm="1">
        <f t="array" ref="R3666">IF($X3666="Non-local",VLOOKUP($E3666,$AI$88:$AW$92,COLUMN($AW:$AW)-COLUMN($AH:$AH),FALSE),IF($X3666="Unknown",VLOOKUP($E3666,$AI$95:$AW$99,COLUMN($AW:$AW)-COLUMN($AH:$AH),FALSE),0))</f>
        <v>0.12047560494171299</v>
      </c>
      <c r="S3666" s="87" cm="1">
        <f t="array" ref="S3666">VLOOKUP($E3666,$AI$111:$AW$115,COLUMN($AW:$AW)-COLUMN($AH:$AH),FALSE)</f>
        <v>431.69321999999994</v>
      </c>
      <c r="T3666" s="104">
        <f t="shared" si="705"/>
        <v>1.1527155535380331</v>
      </c>
      <c r="U3666" s="104">
        <f t="shared" si="706"/>
        <v>2055.2665654459529</v>
      </c>
      <c r="V3666" s="87" cm="1">
        <f t="array" ref="V3666">VLOOKUP($E3666,$AI$118:$AW$122,COLUMN($AW:$AW)-COLUMN($AH:$AH),FALSE)</f>
        <v>0</v>
      </c>
      <c r="W3666" s="87" t="str">
        <f t="shared" si="710"/>
        <v>Domestic</v>
      </c>
      <c r="X3666" s="87" t="str">
        <f t="shared" si="711"/>
        <v>Non-local</v>
      </c>
      <c r="Y3666" s="104"/>
      <c r="Z3666" s="87" t="str">
        <f t="shared" si="707"/>
        <v>USA</v>
      </c>
      <c r="AA3666" s="87" t="str">
        <f t="shared" si="708"/>
        <v>USA</v>
      </c>
      <c r="AB3666" s="82" cm="1">
        <f t="array" ref="AB3666">VLOOKUP(B3666,'GDP per Capita'!$T$2:$V$4235,COLUMN('GDP per Capita'!$V:$V)-COLUMN('GDP per Capita'!$S:$S),FALSE)</f>
        <v>63809.64</v>
      </c>
      <c r="AC3666" s="82">
        <f t="shared" si="703"/>
        <v>63809.64</v>
      </c>
      <c r="AD3666" s="82">
        <f t="shared" si="704"/>
        <v>63809.64</v>
      </c>
      <c r="AE3666" s="88">
        <f t="shared" si="709"/>
        <v>3.220934274893187E-2</v>
      </c>
    </row>
    <row r="3667" spans="1:31">
      <c r="A3667" s="77" t="s">
        <v>1182</v>
      </c>
      <c r="B3667" s="77">
        <v>3666</v>
      </c>
      <c r="C3667" s="77" t="s">
        <v>29</v>
      </c>
      <c r="D3667" s="77" t="s">
        <v>29</v>
      </c>
      <c r="E3667" s="77">
        <v>2016</v>
      </c>
      <c r="F3667" s="77">
        <v>37.8708393</v>
      </c>
      <c r="G3667" s="77">
        <v>-122.272863899999</v>
      </c>
      <c r="H3667" s="77">
        <v>0</v>
      </c>
      <c r="I3667" s="77" t="s">
        <v>1790</v>
      </c>
      <c r="J3667" s="77">
        <v>32.7174209</v>
      </c>
      <c r="K3667" s="77">
        <v>-117.1627714</v>
      </c>
      <c r="L3667" s="77">
        <v>1473.8347188375201</v>
      </c>
      <c r="M3667" s="77">
        <v>0.35624387535856999</v>
      </c>
      <c r="N3667" s="77">
        <v>0</v>
      </c>
      <c r="O3667" s="77">
        <v>282.97626601680503</v>
      </c>
      <c r="P3667" s="87" cm="1">
        <f t="array" ref="P3667">IF($X3667="Non-local",VLOOKUP($E3667,$AI$64:$AW$68,COLUMN($AW:$AW)-COLUMN($AH:$AH),FALSE),IF($X3667="Unknown",VLOOKUP($E3667,$AI$71:$AW$75,COLUMN($AW:$AW)-COLUMN($AH:$AH),FALSE),0))</f>
        <v>264</v>
      </c>
      <c r="Q3667" s="87" cm="1">
        <f t="array" ref="Q3667">IF($X3667="Non-local",VLOOKUP($E3667,$AI$40:$AW$44,COLUMN($AW:$AW)-COLUMN($AH:$AH),FALSE),IF($X3667="Unknown",VLOOKUP($E3667,$AI$47:$AW$51,COLUMN($AW:$AW)-COLUMN($AH:$AH),FALSE),0))</f>
        <v>622.00419999999997</v>
      </c>
      <c r="R3667" s="87" cm="1">
        <f t="array" ref="R3667">IF($X3667="Non-local",VLOOKUP($E3667,$AI$88:$AW$92,COLUMN($AW:$AW)-COLUMN($AH:$AH),FALSE),IF($X3667="Unknown",VLOOKUP($E3667,$AI$95:$AW$99,COLUMN($AW:$AW)-COLUMN($AH:$AH),FALSE),0))</f>
        <v>0.12047560494171299</v>
      </c>
      <c r="S3667" s="87" cm="1">
        <f t="array" ref="S3667">VLOOKUP($E3667,$AI$111:$AW$115,COLUMN($AW:$AW)-COLUMN($AH:$AH),FALSE)</f>
        <v>431.69321999999994</v>
      </c>
      <c r="T3667" s="104">
        <f t="shared" si="705"/>
        <v>0.47671948030028299</v>
      </c>
      <c r="U3667" s="104">
        <f t="shared" si="706"/>
        <v>1600.673686016805</v>
      </c>
      <c r="V3667" s="87" cm="1">
        <f t="array" ref="V3667">VLOOKUP($E3667,$AI$118:$AW$122,COLUMN($AW:$AW)-COLUMN($AH:$AH),FALSE)</f>
        <v>0</v>
      </c>
      <c r="W3667" s="87" t="str">
        <f t="shared" si="710"/>
        <v>Domestic</v>
      </c>
      <c r="X3667" s="87" t="str">
        <f t="shared" si="711"/>
        <v>Non-local</v>
      </c>
      <c r="Y3667" s="104"/>
      <c r="Z3667" s="87" t="str">
        <f t="shared" si="707"/>
        <v>USA</v>
      </c>
      <c r="AA3667" s="87" t="str">
        <f t="shared" si="708"/>
        <v>USA</v>
      </c>
      <c r="AB3667" s="82" cm="1">
        <f t="array" ref="AB3667">VLOOKUP(B3667,'GDP per Capita'!$T$2:$V$4235,COLUMN('GDP per Capita'!$V:$V)-COLUMN('GDP per Capita'!$S:$S),FALSE)</f>
        <v>63809.64</v>
      </c>
      <c r="AC3667" s="82">
        <f t="shared" si="703"/>
        <v>63809.64</v>
      </c>
      <c r="AD3667" s="82">
        <f t="shared" si="704"/>
        <v>63809.64</v>
      </c>
      <c r="AE3667" s="88">
        <f t="shared" si="709"/>
        <v>2.5085138954189446E-2</v>
      </c>
    </row>
    <row r="3668" spans="1:31">
      <c r="A3668" s="77" t="s">
        <v>927</v>
      </c>
      <c r="B3668" s="77">
        <v>3667</v>
      </c>
      <c r="C3668" s="77" t="s">
        <v>29</v>
      </c>
      <c r="D3668" s="77" t="s">
        <v>29</v>
      </c>
      <c r="E3668" s="77">
        <v>2016</v>
      </c>
      <c r="F3668" s="77">
        <v>34.147645199999999</v>
      </c>
      <c r="G3668" s="77">
        <v>-118.1444779</v>
      </c>
      <c r="H3668" s="77">
        <v>0</v>
      </c>
      <c r="I3668" s="77" t="s">
        <v>1790</v>
      </c>
      <c r="J3668" s="77">
        <v>32.7174209</v>
      </c>
      <c r="K3668" s="77">
        <v>-117.1627714</v>
      </c>
      <c r="L3668" s="77">
        <v>366.54981032904999</v>
      </c>
      <c r="M3668" s="77">
        <v>0.21003268833500399</v>
      </c>
      <c r="N3668" s="77">
        <v>0</v>
      </c>
      <c r="O3668" s="77">
        <v>70.377563583177704</v>
      </c>
      <c r="P3668" s="87" cm="1">
        <f t="array" ref="P3668">IF($X3668="Non-local",VLOOKUP($E3668,$AI$64:$AW$68,COLUMN($AW:$AW)-COLUMN($AH:$AH),FALSE),IF($X3668="Unknown",VLOOKUP($E3668,$AI$71:$AW$75,COLUMN($AW:$AW)-COLUMN($AH:$AH),FALSE),0))</f>
        <v>264</v>
      </c>
      <c r="Q3668" s="87" cm="1">
        <f t="array" ref="Q3668">IF($X3668="Non-local",VLOOKUP($E3668,$AI$40:$AW$44,COLUMN($AW:$AW)-COLUMN($AH:$AH),FALSE),IF($X3668="Unknown",VLOOKUP($E3668,$AI$47:$AW$51,COLUMN($AW:$AW)-COLUMN($AH:$AH),FALSE),0))</f>
        <v>622.00419999999997</v>
      </c>
      <c r="R3668" s="87" cm="1">
        <f t="array" ref="R3668">IF($X3668="Non-local",VLOOKUP($E3668,$AI$88:$AW$92,COLUMN($AW:$AW)-COLUMN($AH:$AH),FALSE),IF($X3668="Unknown",VLOOKUP($E3668,$AI$95:$AW$99,COLUMN($AW:$AW)-COLUMN($AH:$AH),FALSE),0))</f>
        <v>0.12047560494171299</v>
      </c>
      <c r="S3668" s="87" cm="1">
        <f t="array" ref="S3668">VLOOKUP($E3668,$AI$111:$AW$115,COLUMN($AW:$AW)-COLUMN($AH:$AH),FALSE)</f>
        <v>431.69321999999994</v>
      </c>
      <c r="T3668" s="104">
        <f t="shared" si="705"/>
        <v>0.33050829327671699</v>
      </c>
      <c r="U3668" s="104">
        <f t="shared" si="706"/>
        <v>1388.0749835831775</v>
      </c>
      <c r="V3668" s="87" cm="1">
        <f t="array" ref="V3668">VLOOKUP($E3668,$AI$118:$AW$122,COLUMN($AW:$AW)-COLUMN($AH:$AH),FALSE)</f>
        <v>0</v>
      </c>
      <c r="W3668" s="87" t="str">
        <f t="shared" si="710"/>
        <v>Domestic</v>
      </c>
      <c r="X3668" s="87" t="str">
        <f t="shared" si="711"/>
        <v>Non-local</v>
      </c>
      <c r="Y3668" s="104"/>
      <c r="Z3668" s="87" t="str">
        <f t="shared" si="707"/>
        <v>USA</v>
      </c>
      <c r="AA3668" s="87" t="str">
        <f t="shared" si="708"/>
        <v>USA</v>
      </c>
      <c r="AB3668" s="82" cm="1">
        <f t="array" ref="AB3668">VLOOKUP(B3668,'GDP per Capita'!$T$2:$V$4235,COLUMN('GDP per Capita'!$V:$V)-COLUMN('GDP per Capita'!$S:$S),FALSE)</f>
        <v>63809.64</v>
      </c>
      <c r="AC3668" s="82">
        <f t="shared" si="703"/>
        <v>63809.64</v>
      </c>
      <c r="AD3668" s="82">
        <f t="shared" si="704"/>
        <v>63809.64</v>
      </c>
      <c r="AE3668" s="88">
        <f t="shared" si="709"/>
        <v>2.1753374311204037E-2</v>
      </c>
    </row>
    <row r="3669" spans="1:31">
      <c r="A3669" s="77" t="s">
        <v>894</v>
      </c>
      <c r="B3669" s="77">
        <v>3668</v>
      </c>
      <c r="C3669" s="77" t="s">
        <v>29</v>
      </c>
      <c r="D3669" s="77" t="s">
        <v>29</v>
      </c>
      <c r="E3669" s="77">
        <v>2016</v>
      </c>
      <c r="F3669" s="77">
        <v>33.425505600000001</v>
      </c>
      <c r="G3669" s="77">
        <v>-111.94001249999999</v>
      </c>
      <c r="H3669" s="77">
        <v>0</v>
      </c>
      <c r="I3669" s="77" t="s">
        <v>1790</v>
      </c>
      <c r="J3669" s="77">
        <v>32.7174209</v>
      </c>
      <c r="K3669" s="77">
        <v>-117.1627714</v>
      </c>
      <c r="L3669" s="77">
        <v>985.86106619681095</v>
      </c>
      <c r="M3669" s="77">
        <v>0.29180950400519401</v>
      </c>
      <c r="N3669" s="77">
        <v>0</v>
      </c>
      <c r="O3669" s="77">
        <v>189.28532470978701</v>
      </c>
      <c r="P3669" s="87" cm="1">
        <f t="array" ref="P3669">IF($X3669="Non-local",VLOOKUP($E3669,$AI$64:$AW$68,COLUMN($AW:$AW)-COLUMN($AH:$AH),FALSE),IF($X3669="Unknown",VLOOKUP($E3669,$AI$71:$AW$75,COLUMN($AW:$AW)-COLUMN($AH:$AH),FALSE),0))</f>
        <v>264</v>
      </c>
      <c r="Q3669" s="87" cm="1">
        <f t="array" ref="Q3669">IF($X3669="Non-local",VLOOKUP($E3669,$AI$40:$AW$44,COLUMN($AW:$AW)-COLUMN($AH:$AH),FALSE),IF($X3669="Unknown",VLOOKUP($E3669,$AI$47:$AW$51,COLUMN($AW:$AW)-COLUMN($AH:$AH),FALSE),0))</f>
        <v>622.00419999999997</v>
      </c>
      <c r="R3669" s="87" cm="1">
        <f t="array" ref="R3669">IF($X3669="Non-local",VLOOKUP($E3669,$AI$88:$AW$92,COLUMN($AW:$AW)-COLUMN($AH:$AH),FALSE),IF($X3669="Unknown",VLOOKUP($E3669,$AI$95:$AW$99,COLUMN($AW:$AW)-COLUMN($AH:$AH),FALSE),0))</f>
        <v>0.12047560494171299</v>
      </c>
      <c r="S3669" s="87" cm="1">
        <f t="array" ref="S3669">VLOOKUP($E3669,$AI$111:$AW$115,COLUMN($AW:$AW)-COLUMN($AH:$AH),FALSE)</f>
        <v>431.69321999999994</v>
      </c>
      <c r="T3669" s="104">
        <f t="shared" si="705"/>
        <v>0.41228510894690701</v>
      </c>
      <c r="U3669" s="104">
        <f t="shared" si="706"/>
        <v>1506.9827447097869</v>
      </c>
      <c r="V3669" s="87" cm="1">
        <f t="array" ref="V3669">VLOOKUP($E3669,$AI$118:$AW$122,COLUMN($AW:$AW)-COLUMN($AH:$AH),FALSE)</f>
        <v>0</v>
      </c>
      <c r="W3669" s="87" t="str">
        <f t="shared" si="710"/>
        <v>Domestic</v>
      </c>
      <c r="X3669" s="87" t="str">
        <f t="shared" si="711"/>
        <v>Non-local</v>
      </c>
      <c r="Y3669" s="104"/>
      <c r="Z3669" s="87" t="str">
        <f t="shared" si="707"/>
        <v>USA</v>
      </c>
      <c r="AA3669" s="87" t="str">
        <f t="shared" si="708"/>
        <v>USA</v>
      </c>
      <c r="AB3669" s="82" cm="1">
        <f t="array" ref="AB3669">VLOOKUP(B3669,'GDP per Capita'!$T$2:$V$4235,COLUMN('GDP per Capita'!$V:$V)-COLUMN('GDP per Capita'!$S:$S),FALSE)</f>
        <v>63809.64</v>
      </c>
      <c r="AC3669" s="82">
        <f t="shared" si="703"/>
        <v>63809.64</v>
      </c>
      <c r="AD3669" s="82">
        <f t="shared" si="704"/>
        <v>63809.64</v>
      </c>
      <c r="AE3669" s="88">
        <f t="shared" si="709"/>
        <v>2.3616850756559463E-2</v>
      </c>
    </row>
    <row r="3670" spans="1:31">
      <c r="A3670" s="77" t="s">
        <v>1367</v>
      </c>
      <c r="B3670" s="77">
        <v>3669</v>
      </c>
      <c r="C3670" s="77" t="s">
        <v>29</v>
      </c>
      <c r="D3670" s="77" t="s">
        <v>29</v>
      </c>
      <c r="E3670" s="77">
        <v>2016</v>
      </c>
      <c r="F3670" s="77">
        <v>37.426540699999997</v>
      </c>
      <c r="G3670" s="77">
        <v>-122.170292584091</v>
      </c>
      <c r="H3670" s="77">
        <v>0</v>
      </c>
      <c r="I3670" s="77" t="s">
        <v>1790</v>
      </c>
      <c r="J3670" s="77">
        <v>32.7174209</v>
      </c>
      <c r="K3670" s="77">
        <v>-117.1627714</v>
      </c>
      <c r="L3670" s="77">
        <v>1387.8460097785801</v>
      </c>
      <c r="M3670" s="77">
        <v>0.34488951558582898</v>
      </c>
      <c r="N3670" s="77">
        <v>0</v>
      </c>
      <c r="O3670" s="77">
        <v>266.46643387748799</v>
      </c>
      <c r="P3670" s="87" cm="1">
        <f t="array" ref="P3670">IF($X3670="Non-local",VLOOKUP($E3670,$AI$64:$AW$68,COLUMN($AW:$AW)-COLUMN($AH:$AH),FALSE),IF($X3670="Unknown",VLOOKUP($E3670,$AI$71:$AW$75,COLUMN($AW:$AW)-COLUMN($AH:$AH),FALSE),0))</f>
        <v>264</v>
      </c>
      <c r="Q3670" s="87" cm="1">
        <f t="array" ref="Q3670">IF($X3670="Non-local",VLOOKUP($E3670,$AI$40:$AW$44,COLUMN($AW:$AW)-COLUMN($AH:$AH),FALSE),IF($X3670="Unknown",VLOOKUP($E3670,$AI$47:$AW$51,COLUMN($AW:$AW)-COLUMN($AH:$AH),FALSE),0))</f>
        <v>622.00419999999997</v>
      </c>
      <c r="R3670" s="87" cm="1">
        <f t="array" ref="R3670">IF($X3670="Non-local",VLOOKUP($E3670,$AI$88:$AW$92,COLUMN($AW:$AW)-COLUMN($AH:$AH),FALSE),IF($X3670="Unknown",VLOOKUP($E3670,$AI$95:$AW$99,COLUMN($AW:$AW)-COLUMN($AH:$AH),FALSE),0))</f>
        <v>0.12047560494171299</v>
      </c>
      <c r="S3670" s="87" cm="1">
        <f t="array" ref="S3670">VLOOKUP($E3670,$AI$111:$AW$115,COLUMN($AW:$AW)-COLUMN($AH:$AH),FALSE)</f>
        <v>431.69321999999994</v>
      </c>
      <c r="T3670" s="104">
        <f t="shared" si="705"/>
        <v>0.46536512052754198</v>
      </c>
      <c r="U3670" s="104">
        <f t="shared" si="706"/>
        <v>1584.163853877488</v>
      </c>
      <c r="V3670" s="87" cm="1">
        <f t="array" ref="V3670">VLOOKUP($E3670,$AI$118:$AW$122,COLUMN($AW:$AW)-COLUMN($AH:$AH),FALSE)</f>
        <v>0</v>
      </c>
      <c r="W3670" s="87" t="str">
        <f t="shared" si="710"/>
        <v>Domestic</v>
      </c>
      <c r="X3670" s="87" t="str">
        <f t="shared" si="711"/>
        <v>Non-local</v>
      </c>
      <c r="Y3670" s="104"/>
      <c r="Z3670" s="87" t="str">
        <f t="shared" si="707"/>
        <v>USA</v>
      </c>
      <c r="AA3670" s="87" t="str">
        <f t="shared" si="708"/>
        <v>USA</v>
      </c>
      <c r="AB3670" s="82" cm="1">
        <f t="array" ref="AB3670">VLOOKUP(B3670,'GDP per Capita'!$T$2:$V$4235,COLUMN('GDP per Capita'!$V:$V)-COLUMN('GDP per Capita'!$S:$S),FALSE)</f>
        <v>63809.64</v>
      </c>
      <c r="AC3670" s="82">
        <f t="shared" si="703"/>
        <v>63809.64</v>
      </c>
      <c r="AD3670" s="82">
        <f t="shared" si="704"/>
        <v>63809.64</v>
      </c>
      <c r="AE3670" s="88">
        <f t="shared" si="709"/>
        <v>2.4826403250002477E-2</v>
      </c>
    </row>
    <row r="3671" spans="1:31">
      <c r="A3671" s="77" t="s">
        <v>1032</v>
      </c>
      <c r="B3671" s="77">
        <v>3670</v>
      </c>
      <c r="C3671" s="77" t="s">
        <v>29</v>
      </c>
      <c r="D3671" s="77" t="s">
        <v>29</v>
      </c>
      <c r="E3671" s="77">
        <v>2016</v>
      </c>
      <c r="F3671" s="77">
        <v>32.7174209</v>
      </c>
      <c r="G3671" s="77">
        <v>-117.1627714</v>
      </c>
      <c r="H3671" s="77">
        <v>1</v>
      </c>
      <c r="I3671" s="77" t="s">
        <v>1790</v>
      </c>
      <c r="J3671" s="77">
        <v>32.7174209</v>
      </c>
      <c r="K3671" s="77">
        <v>-117.1627714</v>
      </c>
      <c r="L3671" s="77">
        <v>4.7608370650960301E-12</v>
      </c>
      <c r="M3671" s="77">
        <v>0</v>
      </c>
      <c r="N3671" s="77">
        <v>0</v>
      </c>
      <c r="O3671" s="77">
        <v>0</v>
      </c>
      <c r="P3671" s="87" cm="1">
        <f t="array" ref="P3671">IF($X3671="Non-local",VLOOKUP($E3671,$AI$64:$AW$68,COLUMN($AW:$AW)-COLUMN($AH:$AH),FALSE),IF($X3671="Unknown",VLOOKUP($E3671,$AI$71:$AW$75,COLUMN($AW:$AW)-COLUMN($AH:$AH),FALSE),0))</f>
        <v>0</v>
      </c>
      <c r="Q3671" s="87" cm="1">
        <f t="array" ref="Q3671">IF($X3671="Non-local",VLOOKUP($E3671,$AI$40:$AW$44,COLUMN($AW:$AW)-COLUMN($AH:$AH),FALSE),IF($X3671="Unknown",VLOOKUP($E3671,$AI$47:$AW$51,COLUMN($AW:$AW)-COLUMN($AH:$AH),FALSE),0))</f>
        <v>0</v>
      </c>
      <c r="R3671" s="87" cm="1">
        <f t="array" ref="R3671">IF($X3671="Non-local",VLOOKUP($E3671,$AI$88:$AW$92,COLUMN($AW:$AW)-COLUMN($AH:$AH),FALSE),IF($X3671="Unknown",VLOOKUP($E3671,$AI$95:$AW$99,COLUMN($AW:$AW)-COLUMN($AH:$AH),FALSE),0))</f>
        <v>0</v>
      </c>
      <c r="S3671" s="87" cm="1">
        <f t="array" ref="S3671">VLOOKUP($E3671,$AI$111:$AW$115,COLUMN($AW:$AW)-COLUMN($AH:$AH),FALSE)</f>
        <v>431.69321999999994</v>
      </c>
      <c r="T3671" s="104">
        <f t="shared" si="705"/>
        <v>0</v>
      </c>
      <c r="U3671" s="104">
        <f t="shared" si="706"/>
        <v>431.69321999999994</v>
      </c>
      <c r="V3671" s="87" cm="1">
        <f t="array" ref="V3671">VLOOKUP($E3671,$AI$118:$AW$122,COLUMN($AW:$AW)-COLUMN($AH:$AH),FALSE)</f>
        <v>0</v>
      </c>
      <c r="W3671" s="87" t="str">
        <f t="shared" si="710"/>
        <v>Domestic</v>
      </c>
      <c r="X3671" s="87" t="str">
        <f t="shared" si="711"/>
        <v>Local</v>
      </c>
      <c r="Y3671" s="104"/>
      <c r="Z3671" s="87" t="str">
        <f t="shared" si="707"/>
        <v>USA</v>
      </c>
      <c r="AA3671" s="87" t="str">
        <f t="shared" si="708"/>
        <v>USA</v>
      </c>
      <c r="AB3671" s="82" cm="1">
        <f t="array" ref="AB3671">VLOOKUP(B3671,'GDP per Capita'!$T$2:$V$4235,COLUMN('GDP per Capita'!$V:$V)-COLUMN('GDP per Capita'!$S:$S),FALSE)</f>
        <v>63809.64</v>
      </c>
      <c r="AC3671" s="82">
        <f t="shared" si="703"/>
        <v>63809.64</v>
      </c>
      <c r="AD3671" s="82">
        <f t="shared" si="704"/>
        <v>63809.64</v>
      </c>
      <c r="AE3671" s="88">
        <f t="shared" si="709"/>
        <v>6.7653291885050593E-3</v>
      </c>
    </row>
    <row r="3672" spans="1:31">
      <c r="A3672" s="77" t="s">
        <v>951</v>
      </c>
      <c r="B3672" s="77">
        <v>3671</v>
      </c>
      <c r="C3672" s="77" t="s">
        <v>29</v>
      </c>
      <c r="D3672" s="77" t="s">
        <v>29</v>
      </c>
      <c r="E3672" s="77">
        <v>2016</v>
      </c>
      <c r="F3672" s="77">
        <v>33.685696899999897</v>
      </c>
      <c r="G3672" s="77">
        <v>-117.8259819</v>
      </c>
      <c r="H3672" s="77">
        <v>0</v>
      </c>
      <c r="I3672" s="77" t="s">
        <v>1790</v>
      </c>
      <c r="J3672" s="77">
        <v>32.7174209</v>
      </c>
      <c r="K3672" s="77">
        <v>-117.1627714</v>
      </c>
      <c r="L3672" s="77">
        <v>248.191825412166</v>
      </c>
      <c r="M3672" s="77">
        <v>0.194404134802449</v>
      </c>
      <c r="N3672" s="77">
        <v>0</v>
      </c>
      <c r="O3672" s="77">
        <v>47.652830479135901</v>
      </c>
      <c r="P3672" s="87" cm="1">
        <f t="array" ref="P3672">IF($X3672="Non-local",VLOOKUP($E3672,$AI$64:$AW$68,COLUMN($AW:$AW)-COLUMN($AH:$AH),FALSE),IF($X3672="Unknown",VLOOKUP($E3672,$AI$71:$AW$75,COLUMN($AW:$AW)-COLUMN($AH:$AH),FALSE),0))</f>
        <v>264</v>
      </c>
      <c r="Q3672" s="87" cm="1">
        <f t="array" ref="Q3672">IF($X3672="Non-local",VLOOKUP($E3672,$AI$40:$AW$44,COLUMN($AW:$AW)-COLUMN($AH:$AH),FALSE),IF($X3672="Unknown",VLOOKUP($E3672,$AI$47:$AW$51,COLUMN($AW:$AW)-COLUMN($AH:$AH),FALSE),0))</f>
        <v>622.00419999999997</v>
      </c>
      <c r="R3672" s="87" cm="1">
        <f t="array" ref="R3672">IF($X3672="Non-local",VLOOKUP($E3672,$AI$88:$AW$92,COLUMN($AW:$AW)-COLUMN($AH:$AH),FALSE),IF($X3672="Unknown",VLOOKUP($E3672,$AI$95:$AW$99,COLUMN($AW:$AW)-COLUMN($AH:$AH),FALSE),0))</f>
        <v>0.12047560494171299</v>
      </c>
      <c r="S3672" s="87" cm="1">
        <f t="array" ref="S3672">VLOOKUP($E3672,$AI$111:$AW$115,COLUMN($AW:$AW)-COLUMN($AH:$AH),FALSE)</f>
        <v>431.69321999999994</v>
      </c>
      <c r="T3672" s="104">
        <f t="shared" si="705"/>
        <v>0.314879739744162</v>
      </c>
      <c r="U3672" s="104">
        <f t="shared" si="706"/>
        <v>1365.3502504791359</v>
      </c>
      <c r="V3672" s="87" cm="1">
        <f t="array" ref="V3672">VLOOKUP($E3672,$AI$118:$AW$122,COLUMN($AW:$AW)-COLUMN($AH:$AH),FALSE)</f>
        <v>0</v>
      </c>
      <c r="W3672" s="87" t="str">
        <f t="shared" si="710"/>
        <v>Domestic</v>
      </c>
      <c r="X3672" s="87" t="str">
        <f t="shared" si="711"/>
        <v>Non-local</v>
      </c>
      <c r="Y3672" s="104"/>
      <c r="Z3672" s="87" t="str">
        <f t="shared" si="707"/>
        <v>USA</v>
      </c>
      <c r="AA3672" s="87" t="str">
        <f t="shared" si="708"/>
        <v>USA</v>
      </c>
      <c r="AB3672" s="82" cm="1">
        <f t="array" ref="AB3672">VLOOKUP(B3672,'GDP per Capita'!$T$2:$V$4235,COLUMN('GDP per Capita'!$V:$V)-COLUMN('GDP per Capita'!$S:$S),FALSE)</f>
        <v>63809.64</v>
      </c>
      <c r="AC3672" s="82">
        <f t="shared" si="703"/>
        <v>63809.64</v>
      </c>
      <c r="AD3672" s="82">
        <f t="shared" si="704"/>
        <v>63809.64</v>
      </c>
      <c r="AE3672" s="88">
        <f t="shared" si="709"/>
        <v>2.13972410826818E-2</v>
      </c>
    </row>
    <row r="3673" spans="1:31">
      <c r="A3673" s="77" t="s">
        <v>1072</v>
      </c>
      <c r="B3673" s="77">
        <v>3672</v>
      </c>
      <c r="C3673" s="77" t="s">
        <v>29</v>
      </c>
      <c r="D3673" s="77" t="s">
        <v>29</v>
      </c>
      <c r="E3673" s="77">
        <v>2016</v>
      </c>
      <c r="F3673" s="77">
        <v>40.349274399999999</v>
      </c>
      <c r="G3673" s="77">
        <v>-74.659295799999995</v>
      </c>
      <c r="H3673" s="77">
        <v>0</v>
      </c>
      <c r="I3673" s="77" t="s">
        <v>1790</v>
      </c>
      <c r="J3673" s="77">
        <v>32.7174209</v>
      </c>
      <c r="K3673" s="77">
        <v>-117.1627714</v>
      </c>
      <c r="L3673" s="77">
        <v>7705.4323004258704</v>
      </c>
      <c r="M3673" s="77">
        <v>1.24756333680231</v>
      </c>
      <c r="N3673" s="77">
        <v>0</v>
      </c>
      <c r="O3673" s="77">
        <v>924.65187605110498</v>
      </c>
      <c r="P3673" s="87" cm="1">
        <f t="array" ref="P3673">IF($X3673="Non-local",VLOOKUP($E3673,$AI$64:$AW$68,COLUMN($AW:$AW)-COLUMN($AH:$AH),FALSE),IF($X3673="Unknown",VLOOKUP($E3673,$AI$71:$AW$75,COLUMN($AW:$AW)-COLUMN($AH:$AH),FALSE),0))</f>
        <v>264</v>
      </c>
      <c r="Q3673" s="87" cm="1">
        <f t="array" ref="Q3673">IF($X3673="Non-local",VLOOKUP($E3673,$AI$40:$AW$44,COLUMN($AW:$AW)-COLUMN($AH:$AH),FALSE),IF($X3673="Unknown",VLOOKUP($E3673,$AI$47:$AW$51,COLUMN($AW:$AW)-COLUMN($AH:$AH),FALSE),0))</f>
        <v>622.00419999999997</v>
      </c>
      <c r="R3673" s="87" cm="1">
        <f t="array" ref="R3673">IF($X3673="Non-local",VLOOKUP($E3673,$AI$88:$AW$92,COLUMN($AW:$AW)-COLUMN($AH:$AH),FALSE),IF($X3673="Unknown",VLOOKUP($E3673,$AI$95:$AW$99,COLUMN($AW:$AW)-COLUMN($AH:$AH),FALSE),0))</f>
        <v>0.12047560494171299</v>
      </c>
      <c r="S3673" s="87" cm="1">
        <f t="array" ref="S3673">VLOOKUP($E3673,$AI$111:$AW$115,COLUMN($AW:$AW)-COLUMN($AH:$AH),FALSE)</f>
        <v>431.69321999999994</v>
      </c>
      <c r="T3673" s="104">
        <f t="shared" si="705"/>
        <v>1.3680389417440231</v>
      </c>
      <c r="U3673" s="104">
        <f t="shared" si="706"/>
        <v>2242.3492960511048</v>
      </c>
      <c r="V3673" s="87" cm="1">
        <f t="array" ref="V3673">VLOOKUP($E3673,$AI$118:$AW$122,COLUMN($AW:$AW)-COLUMN($AH:$AH),FALSE)</f>
        <v>0</v>
      </c>
      <c r="W3673" s="87" t="str">
        <f t="shared" si="710"/>
        <v>Domestic</v>
      </c>
      <c r="X3673" s="87" t="str">
        <f t="shared" si="711"/>
        <v>Non-local</v>
      </c>
      <c r="Y3673" s="104"/>
      <c r="Z3673" s="87" t="str">
        <f t="shared" si="707"/>
        <v>USA</v>
      </c>
      <c r="AA3673" s="87" t="str">
        <f t="shared" si="708"/>
        <v>USA</v>
      </c>
      <c r="AB3673" s="82" cm="1">
        <f t="array" ref="AB3673">VLOOKUP(B3673,'GDP per Capita'!$T$2:$V$4235,COLUMN('GDP per Capita'!$V:$V)-COLUMN('GDP per Capita'!$S:$S),FALSE)</f>
        <v>63809.64</v>
      </c>
      <c r="AC3673" s="82">
        <f t="shared" si="703"/>
        <v>63809.64</v>
      </c>
      <c r="AD3673" s="82">
        <f t="shared" si="704"/>
        <v>63809.64</v>
      </c>
      <c r="AE3673" s="88">
        <f t="shared" si="709"/>
        <v>3.5141230949604245E-2</v>
      </c>
    </row>
    <row r="3674" spans="1:31">
      <c r="A3674" s="77" t="s">
        <v>1564</v>
      </c>
      <c r="B3674" s="77">
        <v>3673</v>
      </c>
      <c r="C3674" s="77" t="s">
        <v>29</v>
      </c>
      <c r="D3674" s="77" t="s">
        <v>29</v>
      </c>
      <c r="E3674" s="77">
        <v>2016</v>
      </c>
      <c r="F3674" s="77">
        <v>40.419756999999997</v>
      </c>
      <c r="G3674" s="77">
        <v>-77.187146400000003</v>
      </c>
      <c r="H3674" s="77">
        <v>0</v>
      </c>
      <c r="I3674" s="77" t="s">
        <v>1790</v>
      </c>
      <c r="J3674" s="77">
        <v>32.7174209</v>
      </c>
      <c r="K3674" s="77">
        <v>-117.1627714</v>
      </c>
      <c r="L3674" s="77">
        <v>7277.1894499732198</v>
      </c>
      <c r="M3674" s="77">
        <v>1.18799016511588</v>
      </c>
      <c r="N3674" s="77">
        <v>0</v>
      </c>
      <c r="O3674" s="77">
        <v>873.26273399678701</v>
      </c>
      <c r="P3674" s="87" cm="1">
        <f t="array" ref="P3674">IF($X3674="Non-local",VLOOKUP($E3674,$AI$64:$AW$68,COLUMN($AW:$AW)-COLUMN($AH:$AH),FALSE),IF($X3674="Unknown",VLOOKUP($E3674,$AI$71:$AW$75,COLUMN($AW:$AW)-COLUMN($AH:$AH),FALSE),0))</f>
        <v>264</v>
      </c>
      <c r="Q3674" s="87" cm="1">
        <f t="array" ref="Q3674">IF($X3674="Non-local",VLOOKUP($E3674,$AI$40:$AW$44,COLUMN($AW:$AW)-COLUMN($AH:$AH),FALSE),IF($X3674="Unknown",VLOOKUP($E3674,$AI$47:$AW$51,COLUMN($AW:$AW)-COLUMN($AH:$AH),FALSE),0))</f>
        <v>622.00419999999997</v>
      </c>
      <c r="R3674" s="87" cm="1">
        <f t="array" ref="R3674">IF($X3674="Non-local",VLOOKUP($E3674,$AI$88:$AW$92,COLUMN($AW:$AW)-COLUMN($AH:$AH),FALSE),IF($X3674="Unknown",VLOOKUP($E3674,$AI$95:$AW$99,COLUMN($AW:$AW)-COLUMN($AH:$AH),FALSE),0))</f>
        <v>0.12047560494171299</v>
      </c>
      <c r="S3674" s="87" cm="1">
        <f t="array" ref="S3674">VLOOKUP($E3674,$AI$111:$AW$115,COLUMN($AW:$AW)-COLUMN($AH:$AH),FALSE)</f>
        <v>431.69321999999994</v>
      </c>
      <c r="T3674" s="104">
        <f t="shared" si="705"/>
        <v>1.308465770057593</v>
      </c>
      <c r="U3674" s="104">
        <f t="shared" si="706"/>
        <v>2190.9601539967871</v>
      </c>
      <c r="V3674" s="87" cm="1">
        <f t="array" ref="V3674">VLOOKUP($E3674,$AI$118:$AW$122,COLUMN($AW:$AW)-COLUMN($AH:$AH),FALSE)</f>
        <v>0</v>
      </c>
      <c r="W3674" s="87" t="str">
        <f t="shared" si="710"/>
        <v>Domestic</v>
      </c>
      <c r="X3674" s="87" t="str">
        <f t="shared" si="711"/>
        <v>Non-local</v>
      </c>
      <c r="Y3674" s="104"/>
      <c r="Z3674" s="87" t="str">
        <f t="shared" si="707"/>
        <v>USA</v>
      </c>
      <c r="AA3674" s="87" t="str">
        <f t="shared" si="708"/>
        <v>USA</v>
      </c>
      <c r="AB3674" s="82" cm="1">
        <f t="array" ref="AB3674">VLOOKUP(B3674,'GDP per Capita'!$T$2:$V$4235,COLUMN('GDP per Capita'!$V:$V)-COLUMN('GDP per Capita'!$S:$S),FALSE)</f>
        <v>63809.64</v>
      </c>
      <c r="AC3674" s="82">
        <f t="shared" si="703"/>
        <v>63809.64</v>
      </c>
      <c r="AD3674" s="82">
        <f t="shared" si="704"/>
        <v>63809.64</v>
      </c>
      <c r="AE3674" s="88">
        <f t="shared" si="709"/>
        <v>3.4335880189839449E-2</v>
      </c>
    </row>
    <row r="3675" spans="1:31">
      <c r="A3675" s="77" t="s">
        <v>971</v>
      </c>
      <c r="B3675" s="77">
        <v>3674</v>
      </c>
      <c r="C3675" s="77" t="s">
        <v>29</v>
      </c>
      <c r="D3675" s="77" t="s">
        <v>29</v>
      </c>
      <c r="E3675" s="77">
        <v>2016</v>
      </c>
      <c r="F3675" s="77">
        <v>40.7127281</v>
      </c>
      <c r="G3675" s="77">
        <v>-74.006015199999993</v>
      </c>
      <c r="H3675" s="77">
        <v>0</v>
      </c>
      <c r="I3675" s="77" t="s">
        <v>1790</v>
      </c>
      <c r="J3675" s="77">
        <v>32.7174209</v>
      </c>
      <c r="K3675" s="77">
        <v>-117.1627714</v>
      </c>
      <c r="L3675" s="77">
        <v>7814.4491389681198</v>
      </c>
      <c r="M3675" s="77">
        <v>1.26278035713621</v>
      </c>
      <c r="N3675" s="77">
        <v>0</v>
      </c>
      <c r="O3675" s="77">
        <v>937.73389667617403</v>
      </c>
      <c r="P3675" s="87" cm="1">
        <f t="array" ref="P3675">IF($X3675="Non-local",VLOOKUP($E3675,$AI$64:$AW$68,COLUMN($AW:$AW)-COLUMN($AH:$AH),FALSE),IF($X3675="Unknown",VLOOKUP($E3675,$AI$71:$AW$75,COLUMN($AW:$AW)-COLUMN($AH:$AH),FALSE),0))</f>
        <v>264</v>
      </c>
      <c r="Q3675" s="87" cm="1">
        <f t="array" ref="Q3675">IF($X3675="Non-local",VLOOKUP($E3675,$AI$40:$AW$44,COLUMN($AW:$AW)-COLUMN($AH:$AH),FALSE),IF($X3675="Unknown",VLOOKUP($E3675,$AI$47:$AW$51,COLUMN($AW:$AW)-COLUMN($AH:$AH),FALSE),0))</f>
        <v>622.00419999999997</v>
      </c>
      <c r="R3675" s="87" cm="1">
        <f t="array" ref="R3675">IF($X3675="Non-local",VLOOKUP($E3675,$AI$88:$AW$92,COLUMN($AW:$AW)-COLUMN($AH:$AH),FALSE),IF($X3675="Unknown",VLOOKUP($E3675,$AI$95:$AW$99,COLUMN($AW:$AW)-COLUMN($AH:$AH),FALSE),0))</f>
        <v>0.12047560494171299</v>
      </c>
      <c r="S3675" s="87" cm="1">
        <f t="array" ref="S3675">VLOOKUP($E3675,$AI$111:$AW$115,COLUMN($AW:$AW)-COLUMN($AH:$AH),FALSE)</f>
        <v>431.69321999999994</v>
      </c>
      <c r="T3675" s="104">
        <f t="shared" si="705"/>
        <v>1.383255962077923</v>
      </c>
      <c r="U3675" s="104">
        <f t="shared" si="706"/>
        <v>2255.431316676174</v>
      </c>
      <c r="V3675" s="87" cm="1">
        <f t="array" ref="V3675">VLOOKUP($E3675,$AI$118:$AW$122,COLUMN($AW:$AW)-COLUMN($AH:$AH),FALSE)</f>
        <v>0</v>
      </c>
      <c r="W3675" s="87" t="str">
        <f t="shared" si="710"/>
        <v>Domestic</v>
      </c>
      <c r="X3675" s="87" t="str">
        <f t="shared" si="711"/>
        <v>Non-local</v>
      </c>
      <c r="Y3675" s="104"/>
      <c r="Z3675" s="87" t="str">
        <f t="shared" si="707"/>
        <v>USA</v>
      </c>
      <c r="AA3675" s="87" t="str">
        <f t="shared" si="708"/>
        <v>USA</v>
      </c>
      <c r="AB3675" s="82" cm="1">
        <f t="array" ref="AB3675">VLOOKUP(B3675,'GDP per Capita'!$T$2:$V$4235,COLUMN('GDP per Capita'!$V:$V)-COLUMN('GDP per Capita'!$S:$S),FALSE)</f>
        <v>63809.64</v>
      </c>
      <c r="AC3675" s="82">
        <f t="shared" si="703"/>
        <v>63809.64</v>
      </c>
      <c r="AD3675" s="82">
        <f t="shared" si="704"/>
        <v>63809.64</v>
      </c>
      <c r="AE3675" s="88">
        <f t="shared" si="709"/>
        <v>3.5346247317430003E-2</v>
      </c>
    </row>
    <row r="3676" spans="1:31">
      <c r="A3676" s="77" t="s">
        <v>904</v>
      </c>
      <c r="B3676" s="77">
        <v>3675</v>
      </c>
      <c r="C3676" s="77" t="s">
        <v>29</v>
      </c>
      <c r="D3676" s="77" t="s">
        <v>29</v>
      </c>
      <c r="E3676" s="77">
        <v>2016</v>
      </c>
      <c r="F3676" s="77">
        <v>32.832590000000003</v>
      </c>
      <c r="G3676" s="77">
        <v>-117.2716839</v>
      </c>
      <c r="H3676" s="77">
        <v>1</v>
      </c>
      <c r="I3676" s="77" t="s">
        <v>1790</v>
      </c>
      <c r="J3676" s="77">
        <v>32.7174209</v>
      </c>
      <c r="K3676" s="77">
        <v>-117.1627714</v>
      </c>
      <c r="L3676" s="77">
        <v>32.722127415360802</v>
      </c>
      <c r="M3676" s="77">
        <v>0</v>
      </c>
      <c r="N3676" s="77">
        <v>0</v>
      </c>
      <c r="O3676" s="77">
        <v>0</v>
      </c>
      <c r="P3676" s="87" cm="1">
        <f t="array" ref="P3676">IF($X3676="Non-local",VLOOKUP($E3676,$AI$64:$AW$68,COLUMN($AW:$AW)-COLUMN($AH:$AH),FALSE),IF($X3676="Unknown",VLOOKUP($E3676,$AI$71:$AW$75,COLUMN($AW:$AW)-COLUMN($AH:$AH),FALSE),0))</f>
        <v>0</v>
      </c>
      <c r="Q3676" s="87" cm="1">
        <f t="array" ref="Q3676">IF($X3676="Non-local",VLOOKUP($E3676,$AI$40:$AW$44,COLUMN($AW:$AW)-COLUMN($AH:$AH),FALSE),IF($X3676="Unknown",VLOOKUP($E3676,$AI$47:$AW$51,COLUMN($AW:$AW)-COLUMN($AH:$AH),FALSE),0))</f>
        <v>0</v>
      </c>
      <c r="R3676" s="87" cm="1">
        <f t="array" ref="R3676">IF($X3676="Non-local",VLOOKUP($E3676,$AI$88:$AW$92,COLUMN($AW:$AW)-COLUMN($AH:$AH),FALSE),IF($X3676="Unknown",VLOOKUP($E3676,$AI$95:$AW$99,COLUMN($AW:$AW)-COLUMN($AH:$AH),FALSE),0))</f>
        <v>0</v>
      </c>
      <c r="S3676" s="87" cm="1">
        <f t="array" ref="S3676">VLOOKUP($E3676,$AI$111:$AW$115,COLUMN($AW:$AW)-COLUMN($AH:$AH),FALSE)</f>
        <v>431.69321999999994</v>
      </c>
      <c r="T3676" s="104">
        <f t="shared" si="705"/>
        <v>0</v>
      </c>
      <c r="U3676" s="104">
        <f t="shared" si="706"/>
        <v>431.69321999999994</v>
      </c>
      <c r="V3676" s="87" cm="1">
        <f t="array" ref="V3676">VLOOKUP($E3676,$AI$118:$AW$122,COLUMN($AW:$AW)-COLUMN($AH:$AH),FALSE)</f>
        <v>0</v>
      </c>
      <c r="W3676" s="87" t="str">
        <f t="shared" si="710"/>
        <v>Domestic</v>
      </c>
      <c r="X3676" s="87" t="str">
        <f t="shared" si="711"/>
        <v>Local</v>
      </c>
      <c r="Y3676" s="104"/>
      <c r="Z3676" s="87" t="str">
        <f t="shared" si="707"/>
        <v>USA</v>
      </c>
      <c r="AA3676" s="87" t="str">
        <f t="shared" si="708"/>
        <v>USA</v>
      </c>
      <c r="AB3676" s="82" cm="1">
        <f t="array" ref="AB3676">VLOOKUP(B3676,'GDP per Capita'!$T$2:$V$4235,COLUMN('GDP per Capita'!$V:$V)-COLUMN('GDP per Capita'!$S:$S),FALSE)</f>
        <v>63809.64</v>
      </c>
      <c r="AC3676" s="82">
        <f t="shared" si="703"/>
        <v>63809.64</v>
      </c>
      <c r="AD3676" s="82">
        <f t="shared" si="704"/>
        <v>63809.64</v>
      </c>
      <c r="AE3676" s="88">
        <f t="shared" si="709"/>
        <v>6.7653291885050593E-3</v>
      </c>
    </row>
    <row r="3677" spans="1:31">
      <c r="A3677" s="77" t="s">
        <v>927</v>
      </c>
      <c r="B3677" s="77">
        <v>3676</v>
      </c>
      <c r="C3677" s="77" t="s">
        <v>29</v>
      </c>
      <c r="D3677" s="77" t="s">
        <v>29</v>
      </c>
      <c r="E3677" s="77">
        <v>2016</v>
      </c>
      <c r="F3677" s="77">
        <v>34.147645199999999</v>
      </c>
      <c r="G3677" s="77">
        <v>-118.1444779</v>
      </c>
      <c r="H3677" s="77">
        <v>0</v>
      </c>
      <c r="I3677" s="77" t="s">
        <v>1790</v>
      </c>
      <c r="J3677" s="77">
        <v>32.7174209</v>
      </c>
      <c r="K3677" s="77">
        <v>-117.1627714</v>
      </c>
      <c r="L3677" s="77">
        <v>366.54981032904999</v>
      </c>
      <c r="M3677" s="77">
        <v>0.21003268833500399</v>
      </c>
      <c r="N3677" s="77">
        <v>0</v>
      </c>
      <c r="O3677" s="77">
        <v>70.377563583177704</v>
      </c>
      <c r="P3677" s="87" cm="1">
        <f t="array" ref="P3677">IF($X3677="Non-local",VLOOKUP($E3677,$AI$64:$AW$68,COLUMN($AW:$AW)-COLUMN($AH:$AH),FALSE),IF($X3677="Unknown",VLOOKUP($E3677,$AI$71:$AW$75,COLUMN($AW:$AW)-COLUMN($AH:$AH),FALSE),0))</f>
        <v>264</v>
      </c>
      <c r="Q3677" s="87" cm="1">
        <f t="array" ref="Q3677">IF($X3677="Non-local",VLOOKUP($E3677,$AI$40:$AW$44,COLUMN($AW:$AW)-COLUMN($AH:$AH),FALSE),IF($X3677="Unknown",VLOOKUP($E3677,$AI$47:$AW$51,COLUMN($AW:$AW)-COLUMN($AH:$AH),FALSE),0))</f>
        <v>622.00419999999997</v>
      </c>
      <c r="R3677" s="87" cm="1">
        <f t="array" ref="R3677">IF($X3677="Non-local",VLOOKUP($E3677,$AI$88:$AW$92,COLUMN($AW:$AW)-COLUMN($AH:$AH),FALSE),IF($X3677="Unknown",VLOOKUP($E3677,$AI$95:$AW$99,COLUMN($AW:$AW)-COLUMN($AH:$AH),FALSE),0))</f>
        <v>0.12047560494171299</v>
      </c>
      <c r="S3677" s="87" cm="1">
        <f t="array" ref="S3677">VLOOKUP($E3677,$AI$111:$AW$115,COLUMN($AW:$AW)-COLUMN($AH:$AH),FALSE)</f>
        <v>431.69321999999994</v>
      </c>
      <c r="T3677" s="104">
        <f t="shared" si="705"/>
        <v>0.33050829327671699</v>
      </c>
      <c r="U3677" s="104">
        <f t="shared" si="706"/>
        <v>1388.0749835831775</v>
      </c>
      <c r="V3677" s="87" cm="1">
        <f t="array" ref="V3677">VLOOKUP($E3677,$AI$118:$AW$122,COLUMN($AW:$AW)-COLUMN($AH:$AH),FALSE)</f>
        <v>0</v>
      </c>
      <c r="W3677" s="87" t="str">
        <f t="shared" si="710"/>
        <v>Domestic</v>
      </c>
      <c r="X3677" s="87" t="str">
        <f t="shared" si="711"/>
        <v>Non-local</v>
      </c>
      <c r="Y3677" s="104"/>
      <c r="Z3677" s="87" t="str">
        <f t="shared" si="707"/>
        <v>USA</v>
      </c>
      <c r="AA3677" s="87" t="str">
        <f t="shared" si="708"/>
        <v>USA</v>
      </c>
      <c r="AB3677" s="82" cm="1">
        <f t="array" ref="AB3677">VLOOKUP(B3677,'GDP per Capita'!$T$2:$V$4235,COLUMN('GDP per Capita'!$V:$V)-COLUMN('GDP per Capita'!$S:$S),FALSE)</f>
        <v>63809.64</v>
      </c>
      <c r="AC3677" s="82">
        <f t="shared" si="703"/>
        <v>63809.64</v>
      </c>
      <c r="AD3677" s="82">
        <f t="shared" si="704"/>
        <v>63809.64</v>
      </c>
      <c r="AE3677" s="88">
        <f t="shared" si="709"/>
        <v>2.1753374311204037E-2</v>
      </c>
    </row>
    <row r="3678" spans="1:31">
      <c r="A3678" s="77" t="s">
        <v>1182</v>
      </c>
      <c r="B3678" s="77">
        <v>3677</v>
      </c>
      <c r="C3678" s="77" t="s">
        <v>29</v>
      </c>
      <c r="D3678" s="77" t="s">
        <v>29</v>
      </c>
      <c r="E3678" s="77">
        <v>2016</v>
      </c>
      <c r="F3678" s="77">
        <v>37.8708393</v>
      </c>
      <c r="G3678" s="77">
        <v>-122.272863899999</v>
      </c>
      <c r="H3678" s="77">
        <v>0</v>
      </c>
      <c r="I3678" s="77" t="s">
        <v>1790</v>
      </c>
      <c r="J3678" s="77">
        <v>32.7174209</v>
      </c>
      <c r="K3678" s="77">
        <v>-117.1627714</v>
      </c>
      <c r="L3678" s="77">
        <v>1473.8347188375201</v>
      </c>
      <c r="M3678" s="77">
        <v>0.35624387535856999</v>
      </c>
      <c r="N3678" s="77">
        <v>0</v>
      </c>
      <c r="O3678" s="77">
        <v>282.97626601680503</v>
      </c>
      <c r="P3678" s="87" cm="1">
        <f t="array" ref="P3678">IF($X3678="Non-local",VLOOKUP($E3678,$AI$64:$AW$68,COLUMN($AW:$AW)-COLUMN($AH:$AH),FALSE),IF($X3678="Unknown",VLOOKUP($E3678,$AI$71:$AW$75,COLUMN($AW:$AW)-COLUMN($AH:$AH),FALSE),0))</f>
        <v>264</v>
      </c>
      <c r="Q3678" s="87" cm="1">
        <f t="array" ref="Q3678">IF($X3678="Non-local",VLOOKUP($E3678,$AI$40:$AW$44,COLUMN($AW:$AW)-COLUMN($AH:$AH),FALSE),IF($X3678="Unknown",VLOOKUP($E3678,$AI$47:$AW$51,COLUMN($AW:$AW)-COLUMN($AH:$AH),FALSE),0))</f>
        <v>622.00419999999997</v>
      </c>
      <c r="R3678" s="87" cm="1">
        <f t="array" ref="R3678">IF($X3678="Non-local",VLOOKUP($E3678,$AI$88:$AW$92,COLUMN($AW:$AW)-COLUMN($AH:$AH),FALSE),IF($X3678="Unknown",VLOOKUP($E3678,$AI$95:$AW$99,COLUMN($AW:$AW)-COLUMN($AH:$AH),FALSE),0))</f>
        <v>0.12047560494171299</v>
      </c>
      <c r="S3678" s="87" cm="1">
        <f t="array" ref="S3678">VLOOKUP($E3678,$AI$111:$AW$115,COLUMN($AW:$AW)-COLUMN($AH:$AH),FALSE)</f>
        <v>431.69321999999994</v>
      </c>
      <c r="T3678" s="104">
        <f t="shared" si="705"/>
        <v>0.47671948030028299</v>
      </c>
      <c r="U3678" s="104">
        <f t="shared" si="706"/>
        <v>1600.673686016805</v>
      </c>
      <c r="V3678" s="87" cm="1">
        <f t="array" ref="V3678">VLOOKUP($E3678,$AI$118:$AW$122,COLUMN($AW:$AW)-COLUMN($AH:$AH),FALSE)</f>
        <v>0</v>
      </c>
      <c r="W3678" s="87" t="str">
        <f t="shared" si="710"/>
        <v>Domestic</v>
      </c>
      <c r="X3678" s="87" t="str">
        <f t="shared" si="711"/>
        <v>Non-local</v>
      </c>
      <c r="Y3678" s="104"/>
      <c r="Z3678" s="87" t="str">
        <f t="shared" si="707"/>
        <v>USA</v>
      </c>
      <c r="AA3678" s="87" t="str">
        <f t="shared" si="708"/>
        <v>USA</v>
      </c>
      <c r="AB3678" s="82" cm="1">
        <f t="array" ref="AB3678">VLOOKUP(B3678,'GDP per Capita'!$T$2:$V$4235,COLUMN('GDP per Capita'!$V:$V)-COLUMN('GDP per Capita'!$S:$S),FALSE)</f>
        <v>63809.64</v>
      </c>
      <c r="AC3678" s="82">
        <f t="shared" si="703"/>
        <v>63809.64</v>
      </c>
      <c r="AD3678" s="82">
        <f t="shared" si="704"/>
        <v>63809.64</v>
      </c>
      <c r="AE3678" s="88">
        <f t="shared" si="709"/>
        <v>2.5085138954189446E-2</v>
      </c>
    </row>
    <row r="3679" spans="1:31">
      <c r="A3679" s="77" t="s">
        <v>1816</v>
      </c>
      <c r="B3679" s="77">
        <v>3678</v>
      </c>
      <c r="C3679" s="77" t="s">
        <v>29</v>
      </c>
      <c r="D3679" s="77" t="s">
        <v>29</v>
      </c>
      <c r="E3679" s="77">
        <v>2016</v>
      </c>
      <c r="F3679" s="77">
        <v>40.037332299999903</v>
      </c>
      <c r="G3679" s="77">
        <v>-75.3490769</v>
      </c>
      <c r="H3679" s="77">
        <v>0</v>
      </c>
      <c r="I3679" s="77" t="s">
        <v>1790</v>
      </c>
      <c r="J3679" s="77">
        <v>32.7174209</v>
      </c>
      <c r="K3679" s="77">
        <v>-117.1627714</v>
      </c>
      <c r="L3679" s="77">
        <v>7589.5476709119703</v>
      </c>
      <c r="M3679" s="77">
        <v>1.2314106469612101</v>
      </c>
      <c r="N3679" s="77">
        <v>0</v>
      </c>
      <c r="O3679" s="77">
        <v>910.74572050943596</v>
      </c>
      <c r="P3679" s="87" cm="1">
        <f t="array" ref="P3679">IF($X3679="Non-local",VLOOKUP($E3679,$AI$64:$AW$68,COLUMN($AW:$AW)-COLUMN($AH:$AH),FALSE),IF($X3679="Unknown",VLOOKUP($E3679,$AI$71:$AW$75,COLUMN($AW:$AW)-COLUMN($AH:$AH),FALSE),0))</f>
        <v>264</v>
      </c>
      <c r="Q3679" s="87" cm="1">
        <f t="array" ref="Q3679">IF($X3679="Non-local",VLOOKUP($E3679,$AI$40:$AW$44,COLUMN($AW:$AW)-COLUMN($AH:$AH),FALSE),IF($X3679="Unknown",VLOOKUP($E3679,$AI$47:$AW$51,COLUMN($AW:$AW)-COLUMN($AH:$AH),FALSE),0))</f>
        <v>622.00419999999997</v>
      </c>
      <c r="R3679" s="87" cm="1">
        <f t="array" ref="R3679">IF($X3679="Non-local",VLOOKUP($E3679,$AI$88:$AW$92,COLUMN($AW:$AW)-COLUMN($AH:$AH),FALSE),IF($X3679="Unknown",VLOOKUP($E3679,$AI$95:$AW$99,COLUMN($AW:$AW)-COLUMN($AH:$AH),FALSE),0))</f>
        <v>0.12047560494171299</v>
      </c>
      <c r="S3679" s="87" cm="1">
        <f t="array" ref="S3679">VLOOKUP($E3679,$AI$111:$AW$115,COLUMN($AW:$AW)-COLUMN($AH:$AH),FALSE)</f>
        <v>431.69321999999994</v>
      </c>
      <c r="T3679" s="104">
        <f t="shared" si="705"/>
        <v>1.3518862519029231</v>
      </c>
      <c r="U3679" s="104">
        <f t="shared" si="706"/>
        <v>2228.443140509436</v>
      </c>
      <c r="V3679" s="87" cm="1">
        <f t="array" ref="V3679">VLOOKUP($E3679,$AI$118:$AW$122,COLUMN($AW:$AW)-COLUMN($AH:$AH),FALSE)</f>
        <v>0</v>
      </c>
      <c r="W3679" s="87" t="str">
        <f t="shared" si="710"/>
        <v>Domestic</v>
      </c>
      <c r="X3679" s="87" t="str">
        <f t="shared" si="711"/>
        <v>Non-local</v>
      </c>
      <c r="Y3679" s="104"/>
      <c r="Z3679" s="87" t="str">
        <f t="shared" si="707"/>
        <v>USA</v>
      </c>
      <c r="AA3679" s="87" t="str">
        <f t="shared" si="708"/>
        <v>USA</v>
      </c>
      <c r="AB3679" s="82" cm="1">
        <f t="array" ref="AB3679">VLOOKUP(B3679,'GDP per Capita'!$T$2:$V$4235,COLUMN('GDP per Capita'!$V:$V)-COLUMN('GDP per Capita'!$S:$S),FALSE)</f>
        <v>63809.64</v>
      </c>
      <c r="AC3679" s="82">
        <f t="shared" si="703"/>
        <v>63809.64</v>
      </c>
      <c r="AD3679" s="82">
        <f t="shared" si="704"/>
        <v>63809.64</v>
      </c>
      <c r="AE3679" s="88">
        <f t="shared" si="709"/>
        <v>3.4923299058095859E-2</v>
      </c>
    </row>
    <row r="3680" spans="1:31">
      <c r="A3680" s="77" t="s">
        <v>1032</v>
      </c>
      <c r="B3680" s="77">
        <v>3679</v>
      </c>
      <c r="C3680" s="77" t="s">
        <v>29</v>
      </c>
      <c r="D3680" s="77" t="s">
        <v>29</v>
      </c>
      <c r="E3680" s="77">
        <v>2016</v>
      </c>
      <c r="F3680" s="77">
        <v>32.7174209</v>
      </c>
      <c r="G3680" s="77">
        <v>-117.1627714</v>
      </c>
      <c r="H3680" s="77">
        <v>1</v>
      </c>
      <c r="I3680" s="77" t="s">
        <v>1790</v>
      </c>
      <c r="J3680" s="77">
        <v>32.7174209</v>
      </c>
      <c r="K3680" s="77">
        <v>-117.1627714</v>
      </c>
      <c r="L3680" s="77">
        <v>4.7608370650960301E-12</v>
      </c>
      <c r="M3680" s="77">
        <v>0</v>
      </c>
      <c r="N3680" s="77">
        <v>0</v>
      </c>
      <c r="O3680" s="77">
        <v>0</v>
      </c>
      <c r="P3680" s="87" cm="1">
        <f t="array" ref="P3680">IF($X3680="Non-local",VLOOKUP($E3680,$AI$64:$AW$68,COLUMN($AW:$AW)-COLUMN($AH:$AH),FALSE),IF($X3680="Unknown",VLOOKUP($E3680,$AI$71:$AW$75,COLUMN($AW:$AW)-COLUMN($AH:$AH),FALSE),0))</f>
        <v>0</v>
      </c>
      <c r="Q3680" s="87" cm="1">
        <f t="array" ref="Q3680">IF($X3680="Non-local",VLOOKUP($E3680,$AI$40:$AW$44,COLUMN($AW:$AW)-COLUMN($AH:$AH),FALSE),IF($X3680="Unknown",VLOOKUP($E3680,$AI$47:$AW$51,COLUMN($AW:$AW)-COLUMN($AH:$AH),FALSE),0))</f>
        <v>0</v>
      </c>
      <c r="R3680" s="87" cm="1">
        <f t="array" ref="R3680">IF($X3680="Non-local",VLOOKUP($E3680,$AI$88:$AW$92,COLUMN($AW:$AW)-COLUMN($AH:$AH),FALSE),IF($X3680="Unknown",VLOOKUP($E3680,$AI$95:$AW$99,COLUMN($AW:$AW)-COLUMN($AH:$AH),FALSE),0))</f>
        <v>0</v>
      </c>
      <c r="S3680" s="87" cm="1">
        <f t="array" ref="S3680">VLOOKUP($E3680,$AI$111:$AW$115,COLUMN($AW:$AW)-COLUMN($AH:$AH),FALSE)</f>
        <v>431.69321999999994</v>
      </c>
      <c r="T3680" s="104">
        <f t="shared" si="705"/>
        <v>0</v>
      </c>
      <c r="U3680" s="104">
        <f t="shared" si="706"/>
        <v>431.69321999999994</v>
      </c>
      <c r="V3680" s="87" cm="1">
        <f t="array" ref="V3680">VLOOKUP($E3680,$AI$118:$AW$122,COLUMN($AW:$AW)-COLUMN($AH:$AH),FALSE)</f>
        <v>0</v>
      </c>
      <c r="W3680" s="87" t="str">
        <f t="shared" si="710"/>
        <v>Domestic</v>
      </c>
      <c r="X3680" s="87" t="str">
        <f t="shared" si="711"/>
        <v>Local</v>
      </c>
      <c r="Y3680" s="104"/>
      <c r="Z3680" s="87" t="str">
        <f t="shared" si="707"/>
        <v>USA</v>
      </c>
      <c r="AA3680" s="87" t="str">
        <f t="shared" si="708"/>
        <v>USA</v>
      </c>
      <c r="AB3680" s="82" cm="1">
        <f t="array" ref="AB3680">VLOOKUP(B3680,'GDP per Capita'!$T$2:$V$4235,COLUMN('GDP per Capita'!$V:$V)-COLUMN('GDP per Capita'!$S:$S),FALSE)</f>
        <v>63809.64</v>
      </c>
      <c r="AC3680" s="82">
        <f t="shared" si="703"/>
        <v>63809.64</v>
      </c>
      <c r="AD3680" s="82">
        <f t="shared" si="704"/>
        <v>63809.64</v>
      </c>
      <c r="AE3680" s="88">
        <f t="shared" si="709"/>
        <v>6.7653291885050593E-3</v>
      </c>
    </row>
    <row r="3681" spans="1:31">
      <c r="A3681" s="77" t="s">
        <v>927</v>
      </c>
      <c r="B3681" s="77">
        <v>3680</v>
      </c>
      <c r="C3681" s="77" t="s">
        <v>29</v>
      </c>
      <c r="D3681" s="77" t="s">
        <v>29</v>
      </c>
      <c r="E3681" s="77">
        <v>2016</v>
      </c>
      <c r="F3681" s="77">
        <v>34.147645199999999</v>
      </c>
      <c r="G3681" s="77">
        <v>-118.1444779</v>
      </c>
      <c r="H3681" s="77">
        <v>0</v>
      </c>
      <c r="I3681" s="77" t="s">
        <v>1790</v>
      </c>
      <c r="J3681" s="77">
        <v>32.7174209</v>
      </c>
      <c r="K3681" s="77">
        <v>-117.1627714</v>
      </c>
      <c r="L3681" s="77">
        <v>366.54981032904999</v>
      </c>
      <c r="M3681" s="77">
        <v>0.21003268833500399</v>
      </c>
      <c r="N3681" s="77">
        <v>0</v>
      </c>
      <c r="O3681" s="77">
        <v>70.377563583177704</v>
      </c>
      <c r="P3681" s="87" cm="1">
        <f t="array" ref="P3681">IF($X3681="Non-local",VLOOKUP($E3681,$AI$64:$AW$68,COLUMN($AW:$AW)-COLUMN($AH:$AH),FALSE),IF($X3681="Unknown",VLOOKUP($E3681,$AI$71:$AW$75,COLUMN($AW:$AW)-COLUMN($AH:$AH),FALSE),0))</f>
        <v>264</v>
      </c>
      <c r="Q3681" s="87" cm="1">
        <f t="array" ref="Q3681">IF($X3681="Non-local",VLOOKUP($E3681,$AI$40:$AW$44,COLUMN($AW:$AW)-COLUMN($AH:$AH),FALSE),IF($X3681="Unknown",VLOOKUP($E3681,$AI$47:$AW$51,COLUMN($AW:$AW)-COLUMN($AH:$AH),FALSE),0))</f>
        <v>622.00419999999997</v>
      </c>
      <c r="R3681" s="87" cm="1">
        <f t="array" ref="R3681">IF($X3681="Non-local",VLOOKUP($E3681,$AI$88:$AW$92,COLUMN($AW:$AW)-COLUMN($AH:$AH),FALSE),IF($X3681="Unknown",VLOOKUP($E3681,$AI$95:$AW$99,COLUMN($AW:$AW)-COLUMN($AH:$AH),FALSE),0))</f>
        <v>0.12047560494171299</v>
      </c>
      <c r="S3681" s="87" cm="1">
        <f t="array" ref="S3681">VLOOKUP($E3681,$AI$111:$AW$115,COLUMN($AW:$AW)-COLUMN($AH:$AH),FALSE)</f>
        <v>431.69321999999994</v>
      </c>
      <c r="T3681" s="104">
        <f t="shared" si="705"/>
        <v>0.33050829327671699</v>
      </c>
      <c r="U3681" s="104">
        <f t="shared" si="706"/>
        <v>1388.0749835831775</v>
      </c>
      <c r="V3681" s="87" cm="1">
        <f t="array" ref="V3681">VLOOKUP($E3681,$AI$118:$AW$122,COLUMN($AW:$AW)-COLUMN($AH:$AH),FALSE)</f>
        <v>0</v>
      </c>
      <c r="W3681" s="87" t="str">
        <f t="shared" si="710"/>
        <v>Domestic</v>
      </c>
      <c r="X3681" s="87" t="str">
        <f t="shared" si="711"/>
        <v>Non-local</v>
      </c>
      <c r="Y3681" s="104"/>
      <c r="Z3681" s="87" t="str">
        <f t="shared" si="707"/>
        <v>USA</v>
      </c>
      <c r="AA3681" s="87" t="str">
        <f t="shared" si="708"/>
        <v>USA</v>
      </c>
      <c r="AB3681" s="82" cm="1">
        <f t="array" ref="AB3681">VLOOKUP(B3681,'GDP per Capita'!$T$2:$V$4235,COLUMN('GDP per Capita'!$V:$V)-COLUMN('GDP per Capita'!$S:$S),FALSE)</f>
        <v>63809.64</v>
      </c>
      <c r="AC3681" s="82">
        <f t="shared" si="703"/>
        <v>63809.64</v>
      </c>
      <c r="AD3681" s="82">
        <f t="shared" si="704"/>
        <v>63809.64</v>
      </c>
      <c r="AE3681" s="88">
        <f t="shared" si="709"/>
        <v>2.1753374311204037E-2</v>
      </c>
    </row>
    <row r="3682" spans="1:31">
      <c r="A3682" s="77" t="s">
        <v>1017</v>
      </c>
      <c r="B3682" s="77">
        <v>3681</v>
      </c>
      <c r="C3682" s="77" t="s">
        <v>29</v>
      </c>
      <c r="D3682" s="77" t="s">
        <v>29</v>
      </c>
      <c r="E3682" s="77">
        <v>2016</v>
      </c>
      <c r="F3682" s="77">
        <v>36.167255900000001</v>
      </c>
      <c r="G3682" s="77">
        <v>-115.1485163</v>
      </c>
      <c r="H3682" s="77">
        <v>0</v>
      </c>
      <c r="I3682" s="77" t="s">
        <v>1790</v>
      </c>
      <c r="J3682" s="77">
        <v>32.7174209</v>
      </c>
      <c r="K3682" s="77">
        <v>-117.1627714</v>
      </c>
      <c r="L3682" s="77">
        <v>851.45734275442999</v>
      </c>
      <c r="M3682" s="77">
        <v>0.27406219453326403</v>
      </c>
      <c r="N3682" s="77">
        <v>0</v>
      </c>
      <c r="O3682" s="77">
        <v>163.47980980885001</v>
      </c>
      <c r="P3682" s="87" cm="1">
        <f t="array" ref="P3682">IF($X3682="Non-local",VLOOKUP($E3682,$AI$64:$AW$68,COLUMN($AW:$AW)-COLUMN($AH:$AH),FALSE),IF($X3682="Unknown",VLOOKUP($E3682,$AI$71:$AW$75,COLUMN($AW:$AW)-COLUMN($AH:$AH),FALSE),0))</f>
        <v>264</v>
      </c>
      <c r="Q3682" s="87" cm="1">
        <f t="array" ref="Q3682">IF($X3682="Non-local",VLOOKUP($E3682,$AI$40:$AW$44,COLUMN($AW:$AW)-COLUMN($AH:$AH),FALSE),IF($X3682="Unknown",VLOOKUP($E3682,$AI$47:$AW$51,COLUMN($AW:$AW)-COLUMN($AH:$AH),FALSE),0))</f>
        <v>622.00419999999997</v>
      </c>
      <c r="R3682" s="87" cm="1">
        <f t="array" ref="R3682">IF($X3682="Non-local",VLOOKUP($E3682,$AI$88:$AW$92,COLUMN($AW:$AW)-COLUMN($AH:$AH),FALSE),IF($X3682="Unknown",VLOOKUP($E3682,$AI$95:$AW$99,COLUMN($AW:$AW)-COLUMN($AH:$AH),FALSE),0))</f>
        <v>0.12047560494171299</v>
      </c>
      <c r="S3682" s="87" cm="1">
        <f t="array" ref="S3682">VLOOKUP($E3682,$AI$111:$AW$115,COLUMN($AW:$AW)-COLUMN($AH:$AH),FALSE)</f>
        <v>431.69321999999994</v>
      </c>
      <c r="T3682" s="104">
        <f t="shared" si="705"/>
        <v>0.39453779947497702</v>
      </c>
      <c r="U3682" s="104">
        <f t="shared" si="706"/>
        <v>1481.1772298088499</v>
      </c>
      <c r="V3682" s="87" cm="1">
        <f t="array" ref="V3682">VLOOKUP($E3682,$AI$118:$AW$122,COLUMN($AW:$AW)-COLUMN($AH:$AH),FALSE)</f>
        <v>0</v>
      </c>
      <c r="W3682" s="87" t="str">
        <f t="shared" si="710"/>
        <v>Domestic</v>
      </c>
      <c r="X3682" s="87" t="str">
        <f t="shared" si="711"/>
        <v>Non-local</v>
      </c>
      <c r="Y3682" s="104"/>
      <c r="Z3682" s="87" t="str">
        <f t="shared" si="707"/>
        <v>USA</v>
      </c>
      <c r="AA3682" s="87" t="str">
        <f t="shared" si="708"/>
        <v>USA</v>
      </c>
      <c r="AB3682" s="82" cm="1">
        <f t="array" ref="AB3682">VLOOKUP(B3682,'GDP per Capita'!$T$2:$V$4235,COLUMN('GDP per Capita'!$V:$V)-COLUMN('GDP per Capita'!$S:$S),FALSE)</f>
        <v>63809.64</v>
      </c>
      <c r="AC3682" s="82">
        <f t="shared" si="703"/>
        <v>63809.64</v>
      </c>
      <c r="AD3682" s="82">
        <f t="shared" si="704"/>
        <v>63809.64</v>
      </c>
      <c r="AE3682" s="88">
        <f t="shared" si="709"/>
        <v>2.321243670719424E-2</v>
      </c>
    </row>
    <row r="3683" spans="1:31">
      <c r="A3683" s="77" t="s">
        <v>927</v>
      </c>
      <c r="B3683" s="77">
        <v>3682</v>
      </c>
      <c r="C3683" s="77" t="s">
        <v>29</v>
      </c>
      <c r="D3683" s="77" t="s">
        <v>29</v>
      </c>
      <c r="E3683" s="77">
        <v>2016</v>
      </c>
      <c r="F3683" s="77">
        <v>34.147645199999999</v>
      </c>
      <c r="G3683" s="77">
        <v>-118.1444779</v>
      </c>
      <c r="H3683" s="77">
        <v>0</v>
      </c>
      <c r="I3683" s="77" t="s">
        <v>1790</v>
      </c>
      <c r="J3683" s="77">
        <v>32.7174209</v>
      </c>
      <c r="K3683" s="77">
        <v>-117.1627714</v>
      </c>
      <c r="L3683" s="77">
        <v>366.54981032904999</v>
      </c>
      <c r="M3683" s="77">
        <v>0.21003268833500399</v>
      </c>
      <c r="N3683" s="77">
        <v>0</v>
      </c>
      <c r="O3683" s="77">
        <v>70.377563583177704</v>
      </c>
      <c r="P3683" s="87" cm="1">
        <f t="array" ref="P3683">IF($X3683="Non-local",VLOOKUP($E3683,$AI$64:$AW$68,COLUMN($AW:$AW)-COLUMN($AH:$AH),FALSE),IF($X3683="Unknown",VLOOKUP($E3683,$AI$71:$AW$75,COLUMN($AW:$AW)-COLUMN($AH:$AH),FALSE),0))</f>
        <v>264</v>
      </c>
      <c r="Q3683" s="87" cm="1">
        <f t="array" ref="Q3683">IF($X3683="Non-local",VLOOKUP($E3683,$AI$40:$AW$44,COLUMN($AW:$AW)-COLUMN($AH:$AH),FALSE),IF($X3683="Unknown",VLOOKUP($E3683,$AI$47:$AW$51,COLUMN($AW:$AW)-COLUMN($AH:$AH),FALSE),0))</f>
        <v>622.00419999999997</v>
      </c>
      <c r="R3683" s="87" cm="1">
        <f t="array" ref="R3683">IF($X3683="Non-local",VLOOKUP($E3683,$AI$88:$AW$92,COLUMN($AW:$AW)-COLUMN($AH:$AH),FALSE),IF($X3683="Unknown",VLOOKUP($E3683,$AI$95:$AW$99,COLUMN($AW:$AW)-COLUMN($AH:$AH),FALSE),0))</f>
        <v>0.12047560494171299</v>
      </c>
      <c r="S3683" s="87" cm="1">
        <f t="array" ref="S3683">VLOOKUP($E3683,$AI$111:$AW$115,COLUMN($AW:$AW)-COLUMN($AH:$AH),FALSE)</f>
        <v>431.69321999999994</v>
      </c>
      <c r="T3683" s="104">
        <f t="shared" si="705"/>
        <v>0.33050829327671699</v>
      </c>
      <c r="U3683" s="104">
        <f t="shared" si="706"/>
        <v>1388.0749835831775</v>
      </c>
      <c r="V3683" s="87" cm="1">
        <f t="array" ref="V3683">VLOOKUP($E3683,$AI$118:$AW$122,COLUMN($AW:$AW)-COLUMN($AH:$AH),FALSE)</f>
        <v>0</v>
      </c>
      <c r="W3683" s="87" t="str">
        <f t="shared" si="710"/>
        <v>Domestic</v>
      </c>
      <c r="X3683" s="87" t="str">
        <f t="shared" si="711"/>
        <v>Non-local</v>
      </c>
      <c r="Y3683" s="104"/>
      <c r="Z3683" s="87" t="str">
        <f t="shared" si="707"/>
        <v>USA</v>
      </c>
      <c r="AA3683" s="87" t="str">
        <f t="shared" si="708"/>
        <v>USA</v>
      </c>
      <c r="AB3683" s="82" cm="1">
        <f t="array" ref="AB3683">VLOOKUP(B3683,'GDP per Capita'!$T$2:$V$4235,COLUMN('GDP per Capita'!$V:$V)-COLUMN('GDP per Capita'!$S:$S),FALSE)</f>
        <v>63809.64</v>
      </c>
      <c r="AC3683" s="82">
        <f t="shared" si="703"/>
        <v>63809.64</v>
      </c>
      <c r="AD3683" s="82">
        <f t="shared" si="704"/>
        <v>63809.64</v>
      </c>
      <c r="AE3683" s="88">
        <f t="shared" si="709"/>
        <v>2.1753374311204037E-2</v>
      </c>
    </row>
    <row r="3684" spans="1:31">
      <c r="A3684" s="77" t="s">
        <v>34</v>
      </c>
      <c r="B3684" s="77">
        <v>3683</v>
      </c>
      <c r="C3684" s="77" t="s">
        <v>34</v>
      </c>
      <c r="D3684" s="77" t="s">
        <v>34</v>
      </c>
      <c r="E3684" s="77">
        <v>2016</v>
      </c>
      <c r="F3684" s="77">
        <v>0</v>
      </c>
      <c r="G3684" s="77">
        <v>0</v>
      </c>
      <c r="H3684" s="77">
        <v>0</v>
      </c>
      <c r="I3684" s="77" t="s">
        <v>1790</v>
      </c>
      <c r="J3684" s="77">
        <v>32.7174209</v>
      </c>
      <c r="K3684" s="77">
        <v>-117.1627714</v>
      </c>
      <c r="L3684" s="77">
        <v>4530.2325601502498</v>
      </c>
      <c r="M3684" s="77">
        <v>0.78821066689183295</v>
      </c>
      <c r="N3684" s="77">
        <v>1</v>
      </c>
      <c r="O3684" s="77">
        <v>543.62790721803003</v>
      </c>
      <c r="P3684" s="87" cm="1">
        <f t="array" ref="P3684">IF($X3684="Non-local",VLOOKUP($E3684,$AI$64:$AW$68,COLUMN($AW:$AW)-COLUMN($AH:$AH),FALSE),IF($X3684="Unknown",VLOOKUP($E3684,$AI$71:$AW$75,COLUMN($AW:$AW)-COLUMN($AH:$AH),FALSE),0))</f>
        <v>240.54216867469879</v>
      </c>
      <c r="Q3684" s="87" cm="1">
        <f t="array" ref="Q3684">IF($X3684="Non-local",VLOOKUP($E3684,$AI$40:$AW$44,COLUMN($AW:$AW)-COLUMN($AH:$AH),FALSE),IF($X3684="Unknown",VLOOKUP($E3684,$AI$47:$AW$51,COLUMN($AW:$AW)-COLUMN($AH:$AH),FALSE),0))</f>
        <v>566.73575451807233</v>
      </c>
      <c r="R3684" s="87" cm="1">
        <f t="array" ref="R3684">IF($X3684="Non-local",VLOOKUP($E3684,$AI$88:$AW$92,COLUMN($AW:$AW)-COLUMN($AH:$AH),FALSE),IF($X3684="Unknown",VLOOKUP($E3684,$AI$95:$AW$99,COLUMN($AW:$AW)-COLUMN($AH:$AH),FALSE),0))</f>
        <v>0.10977069426165115</v>
      </c>
      <c r="S3684" s="87" cm="1">
        <f t="array" ref="S3684">VLOOKUP($E3684,$AI$111:$AW$115,COLUMN($AW:$AW)-COLUMN($AH:$AH),FALSE)</f>
        <v>431.69321999999994</v>
      </c>
      <c r="T3684" s="104">
        <f t="shared" si="705"/>
        <v>0.89798136115348415</v>
      </c>
      <c r="U3684" s="104">
        <f t="shared" si="706"/>
        <v>1782.5990504108011</v>
      </c>
      <c r="V3684" s="87" cm="1">
        <f t="array" ref="V3684">VLOOKUP($E3684,$AI$118:$AW$122,COLUMN($AW:$AW)-COLUMN($AH:$AH),FALSE)</f>
        <v>0</v>
      </c>
      <c r="W3684" s="87" t="str">
        <f t="shared" si="710"/>
        <v>Unknown</v>
      </c>
      <c r="X3684" s="87" t="str">
        <f t="shared" si="711"/>
        <v>Unknown</v>
      </c>
      <c r="Y3684" s="104"/>
      <c r="Z3684" s="87" t="str">
        <f t="shared" si="707"/>
        <v>Unknown</v>
      </c>
      <c r="AA3684" s="87" t="str">
        <f t="shared" si="708"/>
        <v>Unknown</v>
      </c>
      <c r="AB3684" s="82" t="e" cm="1">
        <f t="array" ref="AB3684">VLOOKUP(B3684,'GDP per Capita'!$T$2:$V$4235,COLUMN('GDP per Capita'!$V:$V)-COLUMN('GDP per Capita'!$S:$S),FALSE)</f>
        <v>#N/A</v>
      </c>
      <c r="AC3684" s="82" t="str">
        <f t="shared" si="703"/>
        <v/>
      </c>
      <c r="AD3684" s="82">
        <f t="shared" si="704"/>
        <v>61228.93767638311</v>
      </c>
      <c r="AE3684" s="88">
        <f t="shared" si="709"/>
        <v>2.911366941939245E-2</v>
      </c>
    </row>
    <row r="3685" spans="1:31">
      <c r="A3685" s="77" t="s">
        <v>884</v>
      </c>
      <c r="B3685" s="77">
        <v>3684</v>
      </c>
      <c r="C3685" s="77" t="s">
        <v>29</v>
      </c>
      <c r="D3685" s="77" t="s">
        <v>29</v>
      </c>
      <c r="E3685" s="77">
        <v>2016</v>
      </c>
      <c r="F3685" s="77">
        <v>38.894985499999997</v>
      </c>
      <c r="G3685" s="77">
        <v>-77.036570799999893</v>
      </c>
      <c r="H3685" s="77">
        <v>0</v>
      </c>
      <c r="I3685" s="77" t="s">
        <v>1790</v>
      </c>
      <c r="J3685" s="77">
        <v>32.7174209</v>
      </c>
      <c r="K3685" s="77">
        <v>-117.1627714</v>
      </c>
      <c r="L3685" s="77">
        <v>7306.1533428078401</v>
      </c>
      <c r="M3685" s="77">
        <v>1.1920091629079299</v>
      </c>
      <c r="N3685" s="77">
        <v>0</v>
      </c>
      <c r="O3685" s="77">
        <v>876.73840113694098</v>
      </c>
      <c r="P3685" s="87" cm="1">
        <f t="array" ref="P3685">IF($X3685="Non-local",VLOOKUP($E3685,$AI$64:$AW$68,COLUMN($AW:$AW)-COLUMN($AH:$AH),FALSE),IF($X3685="Unknown",VLOOKUP($E3685,$AI$71:$AW$75,COLUMN($AW:$AW)-COLUMN($AH:$AH),FALSE),0))</f>
        <v>264</v>
      </c>
      <c r="Q3685" s="87" cm="1">
        <f t="array" ref="Q3685">IF($X3685="Non-local",VLOOKUP($E3685,$AI$40:$AW$44,COLUMN($AW:$AW)-COLUMN($AH:$AH),FALSE),IF($X3685="Unknown",VLOOKUP($E3685,$AI$47:$AW$51,COLUMN($AW:$AW)-COLUMN($AH:$AH),FALSE),0))</f>
        <v>622.00419999999997</v>
      </c>
      <c r="R3685" s="87" cm="1">
        <f t="array" ref="R3685">IF($X3685="Non-local",VLOOKUP($E3685,$AI$88:$AW$92,COLUMN($AW:$AW)-COLUMN($AH:$AH),FALSE),IF($X3685="Unknown",VLOOKUP($E3685,$AI$95:$AW$99,COLUMN($AW:$AW)-COLUMN($AH:$AH),FALSE),0))</f>
        <v>0.12047560494171299</v>
      </c>
      <c r="S3685" s="87" cm="1">
        <f t="array" ref="S3685">VLOOKUP($E3685,$AI$111:$AW$115,COLUMN($AW:$AW)-COLUMN($AH:$AH),FALSE)</f>
        <v>431.69321999999994</v>
      </c>
      <c r="T3685" s="104">
        <f t="shared" si="705"/>
        <v>1.312484767849643</v>
      </c>
      <c r="U3685" s="104">
        <f t="shared" si="706"/>
        <v>2194.4358211369408</v>
      </c>
      <c r="V3685" s="87" cm="1">
        <f t="array" ref="V3685">VLOOKUP($E3685,$AI$118:$AW$122,COLUMN($AW:$AW)-COLUMN($AH:$AH),FALSE)</f>
        <v>0</v>
      </c>
      <c r="W3685" s="87" t="str">
        <f t="shared" si="710"/>
        <v>Domestic</v>
      </c>
      <c r="X3685" s="87" t="str">
        <f t="shared" si="711"/>
        <v>Non-local</v>
      </c>
      <c r="Y3685" s="104"/>
      <c r="Z3685" s="87" t="str">
        <f t="shared" si="707"/>
        <v>USA</v>
      </c>
      <c r="AA3685" s="87" t="str">
        <f t="shared" si="708"/>
        <v>USA</v>
      </c>
      <c r="AB3685" s="82" cm="1">
        <f t="array" ref="AB3685">VLOOKUP(B3685,'GDP per Capita'!$T$2:$V$4235,COLUMN('GDP per Capita'!$V:$V)-COLUMN('GDP per Capita'!$S:$S),FALSE)</f>
        <v>63809.64</v>
      </c>
      <c r="AC3685" s="82">
        <f t="shared" si="703"/>
        <v>63809.64</v>
      </c>
      <c r="AD3685" s="82">
        <f t="shared" si="704"/>
        <v>63809.64</v>
      </c>
      <c r="AE3685" s="88">
        <f t="shared" si="709"/>
        <v>3.4390349501061922E-2</v>
      </c>
    </row>
    <row r="3686" spans="1:31">
      <c r="A3686" s="77" t="s">
        <v>34</v>
      </c>
      <c r="B3686" s="77">
        <v>3685</v>
      </c>
      <c r="C3686" s="77" t="s">
        <v>34</v>
      </c>
      <c r="D3686" s="77" t="s">
        <v>34</v>
      </c>
      <c r="E3686" s="77">
        <v>2016</v>
      </c>
      <c r="F3686" s="77">
        <v>0</v>
      </c>
      <c r="G3686" s="77">
        <v>0</v>
      </c>
      <c r="H3686" s="77">
        <v>0</v>
      </c>
      <c r="I3686" s="77" t="s">
        <v>1790</v>
      </c>
      <c r="J3686" s="77">
        <v>32.7174209</v>
      </c>
      <c r="K3686" s="77">
        <v>-117.1627714</v>
      </c>
      <c r="L3686" s="77">
        <v>4530.2325601502498</v>
      </c>
      <c r="M3686" s="77">
        <v>0.78821066689183295</v>
      </c>
      <c r="N3686" s="77">
        <v>1</v>
      </c>
      <c r="O3686" s="77">
        <v>543.62790721803003</v>
      </c>
      <c r="P3686" s="87" cm="1">
        <f t="array" ref="P3686">IF($X3686="Non-local",VLOOKUP($E3686,$AI$64:$AW$68,COLUMN($AW:$AW)-COLUMN($AH:$AH),FALSE),IF($X3686="Unknown",VLOOKUP($E3686,$AI$71:$AW$75,COLUMN($AW:$AW)-COLUMN($AH:$AH),FALSE),0))</f>
        <v>240.54216867469879</v>
      </c>
      <c r="Q3686" s="87" cm="1">
        <f t="array" ref="Q3686">IF($X3686="Non-local",VLOOKUP($E3686,$AI$40:$AW$44,COLUMN($AW:$AW)-COLUMN($AH:$AH),FALSE),IF($X3686="Unknown",VLOOKUP($E3686,$AI$47:$AW$51,COLUMN($AW:$AW)-COLUMN($AH:$AH),FALSE),0))</f>
        <v>566.73575451807233</v>
      </c>
      <c r="R3686" s="87" cm="1">
        <f t="array" ref="R3686">IF($X3686="Non-local",VLOOKUP($E3686,$AI$88:$AW$92,COLUMN($AW:$AW)-COLUMN($AH:$AH),FALSE),IF($X3686="Unknown",VLOOKUP($E3686,$AI$95:$AW$99,COLUMN($AW:$AW)-COLUMN($AH:$AH),FALSE),0))</f>
        <v>0.10977069426165115</v>
      </c>
      <c r="S3686" s="87" cm="1">
        <f t="array" ref="S3686">VLOOKUP($E3686,$AI$111:$AW$115,COLUMN($AW:$AW)-COLUMN($AH:$AH),FALSE)</f>
        <v>431.69321999999994</v>
      </c>
      <c r="T3686" s="104">
        <f t="shared" si="705"/>
        <v>0.89798136115348415</v>
      </c>
      <c r="U3686" s="104">
        <f t="shared" si="706"/>
        <v>1782.5990504108011</v>
      </c>
      <c r="V3686" s="87" cm="1">
        <f t="array" ref="V3686">VLOOKUP($E3686,$AI$118:$AW$122,COLUMN($AW:$AW)-COLUMN($AH:$AH),FALSE)</f>
        <v>0</v>
      </c>
      <c r="W3686" s="87" t="str">
        <f t="shared" si="710"/>
        <v>Unknown</v>
      </c>
      <c r="X3686" s="87" t="str">
        <f t="shared" si="711"/>
        <v>Unknown</v>
      </c>
      <c r="Y3686" s="104"/>
      <c r="Z3686" s="87" t="str">
        <f t="shared" si="707"/>
        <v>Unknown</v>
      </c>
      <c r="AA3686" s="87" t="str">
        <f t="shared" si="708"/>
        <v>Unknown</v>
      </c>
      <c r="AB3686" s="82" t="e" cm="1">
        <f t="array" ref="AB3686">VLOOKUP(B3686,'GDP per Capita'!$T$2:$V$4235,COLUMN('GDP per Capita'!$V:$V)-COLUMN('GDP per Capita'!$S:$S),FALSE)</f>
        <v>#N/A</v>
      </c>
      <c r="AC3686" s="82" t="str">
        <f t="shared" si="703"/>
        <v/>
      </c>
      <c r="AD3686" s="82">
        <f t="shared" si="704"/>
        <v>61228.93767638311</v>
      </c>
      <c r="AE3686" s="88">
        <f t="shared" si="709"/>
        <v>2.911366941939245E-2</v>
      </c>
    </row>
    <row r="3687" spans="1:31">
      <c r="A3687" s="77" t="s">
        <v>1093</v>
      </c>
      <c r="B3687" s="77">
        <v>3686</v>
      </c>
      <c r="C3687" s="77" t="s">
        <v>29</v>
      </c>
      <c r="D3687" s="77" t="s">
        <v>29</v>
      </c>
      <c r="E3687" s="77">
        <v>2016</v>
      </c>
      <c r="F3687" s="77">
        <v>34.053690899999999</v>
      </c>
      <c r="G3687" s="77">
        <v>-118.2427666</v>
      </c>
      <c r="H3687" s="77">
        <v>0</v>
      </c>
      <c r="I3687" s="77" t="s">
        <v>1790</v>
      </c>
      <c r="J3687" s="77">
        <v>32.7174209</v>
      </c>
      <c r="K3687" s="77">
        <v>-117.1627714</v>
      </c>
      <c r="L3687" s="77">
        <v>358.506142997854</v>
      </c>
      <c r="M3687" s="77">
        <v>0.20897056408904</v>
      </c>
      <c r="N3687" s="77">
        <v>0</v>
      </c>
      <c r="O3687" s="77">
        <v>68.833179455588095</v>
      </c>
      <c r="P3687" s="87" cm="1">
        <f t="array" ref="P3687">IF($X3687="Non-local",VLOOKUP($E3687,$AI$64:$AW$68,COLUMN($AW:$AW)-COLUMN($AH:$AH),FALSE),IF($X3687="Unknown",VLOOKUP($E3687,$AI$71:$AW$75,COLUMN($AW:$AW)-COLUMN($AH:$AH),FALSE),0))</f>
        <v>264</v>
      </c>
      <c r="Q3687" s="87" cm="1">
        <f t="array" ref="Q3687">IF($X3687="Non-local",VLOOKUP($E3687,$AI$40:$AW$44,COLUMN($AW:$AW)-COLUMN($AH:$AH),FALSE),IF($X3687="Unknown",VLOOKUP($E3687,$AI$47:$AW$51,COLUMN($AW:$AW)-COLUMN($AH:$AH),FALSE),0))</f>
        <v>622.00419999999997</v>
      </c>
      <c r="R3687" s="87" cm="1">
        <f t="array" ref="R3687">IF($X3687="Non-local",VLOOKUP($E3687,$AI$88:$AW$92,COLUMN($AW:$AW)-COLUMN($AH:$AH),FALSE),IF($X3687="Unknown",VLOOKUP($E3687,$AI$95:$AW$99,COLUMN($AW:$AW)-COLUMN($AH:$AH),FALSE),0))</f>
        <v>0.12047560494171299</v>
      </c>
      <c r="S3687" s="87" cm="1">
        <f t="array" ref="S3687">VLOOKUP($E3687,$AI$111:$AW$115,COLUMN($AW:$AW)-COLUMN($AH:$AH),FALSE)</f>
        <v>431.69321999999994</v>
      </c>
      <c r="T3687" s="104">
        <f t="shared" si="705"/>
        <v>0.32944616903075297</v>
      </c>
      <c r="U3687" s="104">
        <f t="shared" si="706"/>
        <v>1386.5305994555879</v>
      </c>
      <c r="V3687" s="87" cm="1">
        <f t="array" ref="V3687">VLOOKUP($E3687,$AI$118:$AW$122,COLUMN($AW:$AW)-COLUMN($AH:$AH),FALSE)</f>
        <v>0</v>
      </c>
      <c r="W3687" s="87" t="str">
        <f t="shared" si="710"/>
        <v>Domestic</v>
      </c>
      <c r="X3687" s="87" t="str">
        <f t="shared" si="711"/>
        <v>Non-local</v>
      </c>
      <c r="Y3687" s="104"/>
      <c r="Z3687" s="87" t="str">
        <f t="shared" si="707"/>
        <v>USA</v>
      </c>
      <c r="AA3687" s="87" t="str">
        <f t="shared" si="708"/>
        <v>USA</v>
      </c>
      <c r="AB3687" s="82" cm="1">
        <f t="array" ref="AB3687">VLOOKUP(B3687,'GDP per Capita'!$T$2:$V$4235,COLUMN('GDP per Capita'!$V:$V)-COLUMN('GDP per Capita'!$S:$S),FALSE)</f>
        <v>63809.64</v>
      </c>
      <c r="AC3687" s="82">
        <f t="shared" si="703"/>
        <v>63809.64</v>
      </c>
      <c r="AD3687" s="82">
        <f t="shared" si="704"/>
        <v>63809.64</v>
      </c>
      <c r="AE3687" s="88">
        <f t="shared" si="709"/>
        <v>2.1729171320439795E-2</v>
      </c>
    </row>
    <row r="3688" spans="1:31">
      <c r="A3688" s="77" t="s">
        <v>1817</v>
      </c>
      <c r="B3688" s="77">
        <v>3687</v>
      </c>
      <c r="C3688" s="77" t="s">
        <v>29</v>
      </c>
      <c r="D3688" s="77" t="s">
        <v>29</v>
      </c>
      <c r="E3688" s="77">
        <v>2016</v>
      </c>
      <c r="F3688" s="77">
        <v>34.0709576</v>
      </c>
      <c r="G3688" s="77">
        <v>-84.274732900000004</v>
      </c>
      <c r="H3688" s="77">
        <v>0</v>
      </c>
      <c r="I3688" s="77" t="s">
        <v>1790</v>
      </c>
      <c r="J3688" s="77">
        <v>32.7174209</v>
      </c>
      <c r="K3688" s="77">
        <v>-117.1627714</v>
      </c>
      <c r="L3688" s="77">
        <v>6087.6254586329796</v>
      </c>
      <c r="M3688" s="77">
        <v>1.0242048222560001</v>
      </c>
      <c r="N3688" s="77">
        <v>0</v>
      </c>
      <c r="O3688" s="77">
        <v>730.51505503595797</v>
      </c>
      <c r="P3688" s="87" cm="1">
        <f t="array" ref="P3688">IF($X3688="Non-local",VLOOKUP($E3688,$AI$64:$AW$68,COLUMN($AW:$AW)-COLUMN($AH:$AH),FALSE),IF($X3688="Unknown",VLOOKUP($E3688,$AI$71:$AW$75,COLUMN($AW:$AW)-COLUMN($AH:$AH),FALSE),0))</f>
        <v>264</v>
      </c>
      <c r="Q3688" s="87" cm="1">
        <f t="array" ref="Q3688">IF($X3688="Non-local",VLOOKUP($E3688,$AI$40:$AW$44,COLUMN($AW:$AW)-COLUMN($AH:$AH),FALSE),IF($X3688="Unknown",VLOOKUP($E3688,$AI$47:$AW$51,COLUMN($AW:$AW)-COLUMN($AH:$AH),FALSE),0))</f>
        <v>622.00419999999997</v>
      </c>
      <c r="R3688" s="87" cm="1">
        <f t="array" ref="R3688">IF($X3688="Non-local",VLOOKUP($E3688,$AI$88:$AW$92,COLUMN($AW:$AW)-COLUMN($AH:$AH),FALSE),IF($X3688="Unknown",VLOOKUP($E3688,$AI$95:$AW$99,COLUMN($AW:$AW)-COLUMN($AH:$AH),FALSE),0))</f>
        <v>0.12047560494171299</v>
      </c>
      <c r="S3688" s="87" cm="1">
        <f t="array" ref="S3688">VLOOKUP($E3688,$AI$111:$AW$115,COLUMN($AW:$AW)-COLUMN($AH:$AH),FALSE)</f>
        <v>431.69321999999994</v>
      </c>
      <c r="T3688" s="104">
        <f t="shared" si="705"/>
        <v>1.1446804271977131</v>
      </c>
      <c r="U3688" s="104">
        <f t="shared" si="706"/>
        <v>2048.2124750359581</v>
      </c>
      <c r="V3688" s="87" cm="1">
        <f t="array" ref="V3688">VLOOKUP($E3688,$AI$118:$AW$122,COLUMN($AW:$AW)-COLUMN($AH:$AH),FALSE)</f>
        <v>0</v>
      </c>
      <c r="W3688" s="87" t="str">
        <f t="shared" si="710"/>
        <v>Domestic</v>
      </c>
      <c r="X3688" s="87" t="str">
        <f t="shared" si="711"/>
        <v>Non-local</v>
      </c>
      <c r="Y3688" s="104"/>
      <c r="Z3688" s="87" t="str">
        <f t="shared" si="707"/>
        <v>USA</v>
      </c>
      <c r="AA3688" s="87" t="str">
        <f t="shared" si="708"/>
        <v>USA</v>
      </c>
      <c r="AB3688" s="82" cm="1">
        <f t="array" ref="AB3688">VLOOKUP(B3688,'GDP per Capita'!$T$2:$V$4235,COLUMN('GDP per Capita'!$V:$V)-COLUMN('GDP per Capita'!$S:$S),FALSE)</f>
        <v>63809.64</v>
      </c>
      <c r="AC3688" s="82">
        <f t="shared" si="703"/>
        <v>63809.64</v>
      </c>
      <c r="AD3688" s="82">
        <f t="shared" si="704"/>
        <v>63809.64</v>
      </c>
      <c r="AE3688" s="88">
        <f t="shared" si="709"/>
        <v>3.2098793772162924E-2</v>
      </c>
    </row>
    <row r="3689" spans="1:31">
      <c r="A3689" s="77" t="s">
        <v>1191</v>
      </c>
      <c r="B3689" s="77">
        <v>3688</v>
      </c>
      <c r="C3689" s="77" t="s">
        <v>29</v>
      </c>
      <c r="D3689" s="77" t="s">
        <v>29</v>
      </c>
      <c r="E3689" s="77">
        <v>2016</v>
      </c>
      <c r="F3689" s="77">
        <v>48.754401199999997</v>
      </c>
      <c r="G3689" s="77">
        <v>-122.4788361</v>
      </c>
      <c r="H3689" s="77">
        <v>0</v>
      </c>
      <c r="I3689" s="77" t="s">
        <v>1790</v>
      </c>
      <c r="J3689" s="77">
        <v>32.7174209</v>
      </c>
      <c r="K3689" s="77">
        <v>-117.1627714</v>
      </c>
      <c r="L3689" s="77">
        <v>3674.9070396427401</v>
      </c>
      <c r="M3689" s="77">
        <v>0.67036843483835995</v>
      </c>
      <c r="N3689" s="77">
        <v>0</v>
      </c>
      <c r="O3689" s="77">
        <v>705.58215161140697</v>
      </c>
      <c r="P3689" s="87" cm="1">
        <f t="array" ref="P3689">IF($X3689="Non-local",VLOOKUP($E3689,$AI$64:$AW$68,COLUMN($AW:$AW)-COLUMN($AH:$AH),FALSE),IF($X3689="Unknown",VLOOKUP($E3689,$AI$71:$AW$75,COLUMN($AW:$AW)-COLUMN($AH:$AH),FALSE),0))</f>
        <v>264</v>
      </c>
      <c r="Q3689" s="87" cm="1">
        <f t="array" ref="Q3689">IF($X3689="Non-local",VLOOKUP($E3689,$AI$40:$AW$44,COLUMN($AW:$AW)-COLUMN($AH:$AH),FALSE),IF($X3689="Unknown",VLOOKUP($E3689,$AI$47:$AW$51,COLUMN($AW:$AW)-COLUMN($AH:$AH),FALSE),0))</f>
        <v>622.00419999999997</v>
      </c>
      <c r="R3689" s="87" cm="1">
        <f t="array" ref="R3689">IF($X3689="Non-local",VLOOKUP($E3689,$AI$88:$AW$92,COLUMN($AW:$AW)-COLUMN($AH:$AH),FALSE),IF($X3689="Unknown",VLOOKUP($E3689,$AI$95:$AW$99,COLUMN($AW:$AW)-COLUMN($AH:$AH),FALSE),0))</f>
        <v>0.12047560494171299</v>
      </c>
      <c r="S3689" s="87" cm="1">
        <f t="array" ref="S3689">VLOOKUP($E3689,$AI$111:$AW$115,COLUMN($AW:$AW)-COLUMN($AH:$AH),FALSE)</f>
        <v>431.69321999999994</v>
      </c>
      <c r="T3689" s="104">
        <f t="shared" si="705"/>
        <v>0.79084403978007289</v>
      </c>
      <c r="U3689" s="104">
        <f t="shared" si="706"/>
        <v>2023.2795716114067</v>
      </c>
      <c r="V3689" s="87" cm="1">
        <f t="array" ref="V3689">VLOOKUP($E3689,$AI$118:$AW$122,COLUMN($AW:$AW)-COLUMN($AH:$AH),FALSE)</f>
        <v>0</v>
      </c>
      <c r="W3689" s="87" t="str">
        <f t="shared" si="710"/>
        <v>Domestic</v>
      </c>
      <c r="X3689" s="87" t="str">
        <f t="shared" si="711"/>
        <v>Non-local</v>
      </c>
      <c r="Y3689" s="104"/>
      <c r="Z3689" s="87" t="str">
        <f t="shared" si="707"/>
        <v>USA</v>
      </c>
      <c r="AA3689" s="87" t="str">
        <f t="shared" si="708"/>
        <v>USA</v>
      </c>
      <c r="AB3689" s="82" cm="1">
        <f t="array" ref="AB3689">VLOOKUP(B3689,'GDP per Capita'!$T$2:$V$4235,COLUMN('GDP per Capita'!$V:$V)-COLUMN('GDP per Capita'!$S:$S),FALSE)</f>
        <v>63809.64</v>
      </c>
      <c r="AC3689" s="82">
        <f t="shared" si="703"/>
        <v>63809.64</v>
      </c>
      <c r="AD3689" s="82">
        <f t="shared" si="704"/>
        <v>63809.64</v>
      </c>
      <c r="AE3689" s="88">
        <f t="shared" si="709"/>
        <v>3.1708054952377204E-2</v>
      </c>
    </row>
    <row r="3690" spans="1:31">
      <c r="A3690" s="77" t="s">
        <v>1818</v>
      </c>
      <c r="B3690" s="77">
        <v>3689</v>
      </c>
      <c r="C3690" s="77" t="s">
        <v>29</v>
      </c>
      <c r="D3690" s="77" t="s">
        <v>29</v>
      </c>
      <c r="E3690" s="77">
        <v>2016</v>
      </c>
      <c r="F3690" s="77">
        <v>29.989992600000001</v>
      </c>
      <c r="G3690" s="77">
        <v>-90.150542599999994</v>
      </c>
      <c r="H3690" s="77">
        <v>0</v>
      </c>
      <c r="I3690" s="77" t="s">
        <v>1790</v>
      </c>
      <c r="J3690" s="77">
        <v>32.7174209</v>
      </c>
      <c r="K3690" s="77">
        <v>-117.1627714</v>
      </c>
      <c r="L3690" s="77">
        <v>5151.76117382553</v>
      </c>
      <c r="M3690" s="77">
        <v>0.89710287977414305</v>
      </c>
      <c r="N3690" s="77">
        <v>0</v>
      </c>
      <c r="O3690" s="77">
        <v>618.21134085906397</v>
      </c>
      <c r="P3690" s="87" cm="1">
        <f t="array" ref="P3690">IF($X3690="Non-local",VLOOKUP($E3690,$AI$64:$AW$68,COLUMN($AW:$AW)-COLUMN($AH:$AH),FALSE),IF($X3690="Unknown",VLOOKUP($E3690,$AI$71:$AW$75,COLUMN($AW:$AW)-COLUMN($AH:$AH),FALSE),0))</f>
        <v>264</v>
      </c>
      <c r="Q3690" s="87" cm="1">
        <f t="array" ref="Q3690">IF($X3690="Non-local",VLOOKUP($E3690,$AI$40:$AW$44,COLUMN($AW:$AW)-COLUMN($AH:$AH),FALSE),IF($X3690="Unknown",VLOOKUP($E3690,$AI$47:$AW$51,COLUMN($AW:$AW)-COLUMN($AH:$AH),FALSE),0))</f>
        <v>622.00419999999997</v>
      </c>
      <c r="R3690" s="87" cm="1">
        <f t="array" ref="R3690">IF($X3690="Non-local",VLOOKUP($E3690,$AI$88:$AW$92,COLUMN($AW:$AW)-COLUMN($AH:$AH),FALSE),IF($X3690="Unknown",VLOOKUP($E3690,$AI$95:$AW$99,COLUMN($AW:$AW)-COLUMN($AH:$AH),FALSE),0))</f>
        <v>0.12047560494171299</v>
      </c>
      <c r="S3690" s="87" cm="1">
        <f t="array" ref="S3690">VLOOKUP($E3690,$AI$111:$AW$115,COLUMN($AW:$AW)-COLUMN($AH:$AH),FALSE)</f>
        <v>431.69321999999994</v>
      </c>
      <c r="T3690" s="104">
        <f t="shared" si="705"/>
        <v>1.017578484715856</v>
      </c>
      <c r="U3690" s="104">
        <f t="shared" si="706"/>
        <v>1935.9087608590637</v>
      </c>
      <c r="V3690" s="87" cm="1">
        <f t="array" ref="V3690">VLOOKUP($E3690,$AI$118:$AW$122,COLUMN($AW:$AW)-COLUMN($AH:$AH),FALSE)</f>
        <v>0</v>
      </c>
      <c r="W3690" s="87" t="str">
        <f t="shared" si="710"/>
        <v>Domestic</v>
      </c>
      <c r="X3690" s="87" t="str">
        <f t="shared" si="711"/>
        <v>Non-local</v>
      </c>
      <c r="Y3690" s="104"/>
      <c r="Z3690" s="87" t="str">
        <f t="shared" si="707"/>
        <v>USA</v>
      </c>
      <c r="AA3690" s="87" t="str">
        <f t="shared" si="708"/>
        <v>USA</v>
      </c>
      <c r="AB3690" s="82" cm="1">
        <f t="array" ref="AB3690">VLOOKUP(B3690,'GDP per Capita'!$T$2:$V$4235,COLUMN('GDP per Capita'!$V:$V)-COLUMN('GDP per Capita'!$S:$S),FALSE)</f>
        <v>63809.64</v>
      </c>
      <c r="AC3690" s="82">
        <f t="shared" si="703"/>
        <v>63809.64</v>
      </c>
      <c r="AD3690" s="82">
        <f t="shared" si="704"/>
        <v>63809.64</v>
      </c>
      <c r="AE3690" s="88">
        <f t="shared" si="709"/>
        <v>3.0338813396519143E-2</v>
      </c>
    </row>
    <row r="3691" spans="1:31">
      <c r="A3691" s="77" t="s">
        <v>34</v>
      </c>
      <c r="B3691" s="77">
        <v>3690</v>
      </c>
      <c r="C3691" s="77" t="s">
        <v>34</v>
      </c>
      <c r="D3691" s="77" t="s">
        <v>34</v>
      </c>
      <c r="E3691" s="77">
        <v>2016</v>
      </c>
      <c r="F3691" s="77">
        <v>0</v>
      </c>
      <c r="G3691" s="77">
        <v>0</v>
      </c>
      <c r="H3691" s="77">
        <v>0</v>
      </c>
      <c r="I3691" s="77" t="s">
        <v>1790</v>
      </c>
      <c r="J3691" s="77">
        <v>32.7174209</v>
      </c>
      <c r="K3691" s="77">
        <v>-117.1627714</v>
      </c>
      <c r="L3691" s="77">
        <v>4530.2325601502498</v>
      </c>
      <c r="M3691" s="77">
        <v>0.78821066689183295</v>
      </c>
      <c r="N3691" s="77">
        <v>1</v>
      </c>
      <c r="O3691" s="77">
        <v>543.62790721803003</v>
      </c>
      <c r="P3691" s="87" cm="1">
        <f t="array" ref="P3691">IF($X3691="Non-local",VLOOKUP($E3691,$AI$64:$AW$68,COLUMN($AW:$AW)-COLUMN($AH:$AH),FALSE),IF($X3691="Unknown",VLOOKUP($E3691,$AI$71:$AW$75,COLUMN($AW:$AW)-COLUMN($AH:$AH),FALSE),0))</f>
        <v>240.54216867469879</v>
      </c>
      <c r="Q3691" s="87" cm="1">
        <f t="array" ref="Q3691">IF($X3691="Non-local",VLOOKUP($E3691,$AI$40:$AW$44,COLUMN($AW:$AW)-COLUMN($AH:$AH),FALSE),IF($X3691="Unknown",VLOOKUP($E3691,$AI$47:$AW$51,COLUMN($AW:$AW)-COLUMN($AH:$AH),FALSE),0))</f>
        <v>566.73575451807233</v>
      </c>
      <c r="R3691" s="87" cm="1">
        <f t="array" ref="R3691">IF($X3691="Non-local",VLOOKUP($E3691,$AI$88:$AW$92,COLUMN($AW:$AW)-COLUMN($AH:$AH),FALSE),IF($X3691="Unknown",VLOOKUP($E3691,$AI$95:$AW$99,COLUMN($AW:$AW)-COLUMN($AH:$AH),FALSE),0))</f>
        <v>0.10977069426165115</v>
      </c>
      <c r="S3691" s="87" cm="1">
        <f t="array" ref="S3691">VLOOKUP($E3691,$AI$111:$AW$115,COLUMN($AW:$AW)-COLUMN($AH:$AH),FALSE)</f>
        <v>431.69321999999994</v>
      </c>
      <c r="T3691" s="104">
        <f t="shared" si="705"/>
        <v>0.89798136115348415</v>
      </c>
      <c r="U3691" s="104">
        <f t="shared" si="706"/>
        <v>1782.5990504108011</v>
      </c>
      <c r="V3691" s="87" cm="1">
        <f t="array" ref="V3691">VLOOKUP($E3691,$AI$118:$AW$122,COLUMN($AW:$AW)-COLUMN($AH:$AH),FALSE)</f>
        <v>0</v>
      </c>
      <c r="W3691" s="87" t="str">
        <f t="shared" si="710"/>
        <v>Unknown</v>
      </c>
      <c r="X3691" s="87" t="str">
        <f t="shared" si="711"/>
        <v>Unknown</v>
      </c>
      <c r="Y3691" s="104"/>
      <c r="Z3691" s="87" t="str">
        <f t="shared" si="707"/>
        <v>Unknown</v>
      </c>
      <c r="AA3691" s="87" t="str">
        <f t="shared" si="708"/>
        <v>Unknown</v>
      </c>
      <c r="AB3691" s="82" t="e" cm="1">
        <f t="array" ref="AB3691">VLOOKUP(B3691,'GDP per Capita'!$T$2:$V$4235,COLUMN('GDP per Capita'!$V:$V)-COLUMN('GDP per Capita'!$S:$S),FALSE)</f>
        <v>#N/A</v>
      </c>
      <c r="AC3691" s="82" t="str">
        <f t="shared" ref="AC3691:AC3754" si="712">IFERROR(AB3691,"")</f>
        <v/>
      </c>
      <c r="AD3691" s="82">
        <f t="shared" ref="AD3691:AD3754" si="713">IFERROR(AB3691,AVERAGE(AC$2:AC$2538))</f>
        <v>61228.93767638311</v>
      </c>
      <c r="AE3691" s="88">
        <f t="shared" si="709"/>
        <v>2.911366941939245E-2</v>
      </c>
    </row>
    <row r="3692" spans="1:31">
      <c r="A3692" s="77" t="s">
        <v>886</v>
      </c>
      <c r="B3692" s="77">
        <v>3691</v>
      </c>
      <c r="C3692" s="77" t="s">
        <v>29</v>
      </c>
      <c r="D3692" s="77" t="s">
        <v>29</v>
      </c>
      <c r="E3692" s="77">
        <v>2016</v>
      </c>
      <c r="F3692" s="77">
        <v>39.284749400000003</v>
      </c>
      <c r="G3692" s="77">
        <v>-76.620474639699793</v>
      </c>
      <c r="H3692" s="77">
        <v>0</v>
      </c>
      <c r="I3692" s="77" t="s">
        <v>1790</v>
      </c>
      <c r="J3692" s="77">
        <v>32.7174209</v>
      </c>
      <c r="K3692" s="77">
        <v>-117.1627714</v>
      </c>
      <c r="L3692" s="77">
        <v>7375.5413090858101</v>
      </c>
      <c r="M3692" s="77">
        <v>1.20164337385867</v>
      </c>
      <c r="N3692" s="77">
        <v>0</v>
      </c>
      <c r="O3692" s="77">
        <v>885.06495709029696</v>
      </c>
      <c r="P3692" s="87" cm="1">
        <f t="array" ref="P3692">IF($X3692="Non-local",VLOOKUP($E3692,$AI$64:$AW$68,COLUMN($AW:$AW)-COLUMN($AH:$AH),FALSE),IF($X3692="Unknown",VLOOKUP($E3692,$AI$71:$AW$75,COLUMN($AW:$AW)-COLUMN($AH:$AH),FALSE),0))</f>
        <v>264</v>
      </c>
      <c r="Q3692" s="87" cm="1">
        <f t="array" ref="Q3692">IF($X3692="Non-local",VLOOKUP($E3692,$AI$40:$AW$44,COLUMN($AW:$AW)-COLUMN($AH:$AH),FALSE),IF($X3692="Unknown",VLOOKUP($E3692,$AI$47:$AW$51,COLUMN($AW:$AW)-COLUMN($AH:$AH),FALSE),0))</f>
        <v>622.00419999999997</v>
      </c>
      <c r="R3692" s="87" cm="1">
        <f t="array" ref="R3692">IF($X3692="Non-local",VLOOKUP($E3692,$AI$88:$AW$92,COLUMN($AW:$AW)-COLUMN($AH:$AH),FALSE),IF($X3692="Unknown",VLOOKUP($E3692,$AI$95:$AW$99,COLUMN($AW:$AW)-COLUMN($AH:$AH),FALSE),0))</f>
        <v>0.12047560494171299</v>
      </c>
      <c r="S3692" s="87" cm="1">
        <f t="array" ref="S3692">VLOOKUP($E3692,$AI$111:$AW$115,COLUMN($AW:$AW)-COLUMN($AH:$AH),FALSE)</f>
        <v>431.69321999999994</v>
      </c>
      <c r="T3692" s="104">
        <f t="shared" si="705"/>
        <v>1.3221189788003831</v>
      </c>
      <c r="U3692" s="104">
        <f t="shared" si="706"/>
        <v>2202.7623770902969</v>
      </c>
      <c r="V3692" s="87" cm="1">
        <f t="array" ref="V3692">VLOOKUP($E3692,$AI$118:$AW$122,COLUMN($AW:$AW)-COLUMN($AH:$AH),FALSE)</f>
        <v>0</v>
      </c>
      <c r="W3692" s="87" t="str">
        <f t="shared" si="710"/>
        <v>Domestic</v>
      </c>
      <c r="X3692" s="87" t="str">
        <f t="shared" si="711"/>
        <v>Non-local</v>
      </c>
      <c r="Y3692" s="104"/>
      <c r="Z3692" s="87" t="str">
        <f t="shared" si="707"/>
        <v>USA</v>
      </c>
      <c r="AA3692" s="87" t="str">
        <f t="shared" si="708"/>
        <v>USA</v>
      </c>
      <c r="AB3692" s="82" cm="1">
        <f t="array" ref="AB3692">VLOOKUP(B3692,'GDP per Capita'!$T$2:$V$4235,COLUMN('GDP per Capita'!$V:$V)-COLUMN('GDP per Capita'!$S:$S),FALSE)</f>
        <v>63809.64</v>
      </c>
      <c r="AC3692" s="82">
        <f t="shared" si="712"/>
        <v>63809.64</v>
      </c>
      <c r="AD3692" s="82">
        <f t="shared" si="713"/>
        <v>63809.64</v>
      </c>
      <c r="AE3692" s="88">
        <f t="shared" si="709"/>
        <v>3.4520840065706326E-2</v>
      </c>
    </row>
    <row r="3693" spans="1:31">
      <c r="A3693" s="77" t="s">
        <v>927</v>
      </c>
      <c r="B3693" s="77">
        <v>3692</v>
      </c>
      <c r="C3693" s="77" t="s">
        <v>29</v>
      </c>
      <c r="D3693" s="77" t="s">
        <v>29</v>
      </c>
      <c r="E3693" s="77">
        <v>2016</v>
      </c>
      <c r="F3693" s="77">
        <v>34.147645199999999</v>
      </c>
      <c r="G3693" s="77">
        <v>-118.1444779</v>
      </c>
      <c r="H3693" s="77">
        <v>0</v>
      </c>
      <c r="I3693" s="77" t="s">
        <v>1790</v>
      </c>
      <c r="J3693" s="77">
        <v>32.7174209</v>
      </c>
      <c r="K3693" s="77">
        <v>-117.1627714</v>
      </c>
      <c r="L3693" s="77">
        <v>366.54981032904999</v>
      </c>
      <c r="M3693" s="77">
        <v>0.21003268833500399</v>
      </c>
      <c r="N3693" s="77">
        <v>0</v>
      </c>
      <c r="O3693" s="77">
        <v>70.377563583177704</v>
      </c>
      <c r="P3693" s="87" cm="1">
        <f t="array" ref="P3693">IF($X3693="Non-local",VLOOKUP($E3693,$AI$64:$AW$68,COLUMN($AW:$AW)-COLUMN($AH:$AH),FALSE),IF($X3693="Unknown",VLOOKUP($E3693,$AI$71:$AW$75,COLUMN($AW:$AW)-COLUMN($AH:$AH),FALSE),0))</f>
        <v>264</v>
      </c>
      <c r="Q3693" s="87" cm="1">
        <f t="array" ref="Q3693">IF($X3693="Non-local",VLOOKUP($E3693,$AI$40:$AW$44,COLUMN($AW:$AW)-COLUMN($AH:$AH),FALSE),IF($X3693="Unknown",VLOOKUP($E3693,$AI$47:$AW$51,COLUMN($AW:$AW)-COLUMN($AH:$AH),FALSE),0))</f>
        <v>622.00419999999997</v>
      </c>
      <c r="R3693" s="87" cm="1">
        <f t="array" ref="R3693">IF($X3693="Non-local",VLOOKUP($E3693,$AI$88:$AW$92,COLUMN($AW:$AW)-COLUMN($AH:$AH),FALSE),IF($X3693="Unknown",VLOOKUP($E3693,$AI$95:$AW$99,COLUMN($AW:$AW)-COLUMN($AH:$AH),FALSE),0))</f>
        <v>0.12047560494171299</v>
      </c>
      <c r="S3693" s="87" cm="1">
        <f t="array" ref="S3693">VLOOKUP($E3693,$AI$111:$AW$115,COLUMN($AW:$AW)-COLUMN($AH:$AH),FALSE)</f>
        <v>431.69321999999994</v>
      </c>
      <c r="T3693" s="104">
        <f t="shared" si="705"/>
        <v>0.33050829327671699</v>
      </c>
      <c r="U3693" s="104">
        <f t="shared" si="706"/>
        <v>1388.0749835831775</v>
      </c>
      <c r="V3693" s="87" cm="1">
        <f t="array" ref="V3693">VLOOKUP($E3693,$AI$118:$AW$122,COLUMN($AW:$AW)-COLUMN($AH:$AH),FALSE)</f>
        <v>0</v>
      </c>
      <c r="W3693" s="87" t="str">
        <f t="shared" si="710"/>
        <v>Domestic</v>
      </c>
      <c r="X3693" s="87" t="str">
        <f t="shared" si="711"/>
        <v>Non-local</v>
      </c>
      <c r="Y3693" s="104"/>
      <c r="Z3693" s="87" t="str">
        <f t="shared" si="707"/>
        <v>USA</v>
      </c>
      <c r="AA3693" s="87" t="str">
        <f t="shared" si="708"/>
        <v>USA</v>
      </c>
      <c r="AB3693" s="82" cm="1">
        <f t="array" ref="AB3693">VLOOKUP(B3693,'GDP per Capita'!$T$2:$V$4235,COLUMN('GDP per Capita'!$V:$V)-COLUMN('GDP per Capita'!$S:$S),FALSE)</f>
        <v>63809.64</v>
      </c>
      <c r="AC3693" s="82">
        <f t="shared" si="712"/>
        <v>63809.64</v>
      </c>
      <c r="AD3693" s="82">
        <f t="shared" si="713"/>
        <v>63809.64</v>
      </c>
      <c r="AE3693" s="88">
        <f t="shared" si="709"/>
        <v>2.1753374311204037E-2</v>
      </c>
    </row>
    <row r="3694" spans="1:31">
      <c r="A3694" s="77" t="s">
        <v>886</v>
      </c>
      <c r="B3694" s="77">
        <v>3693</v>
      </c>
      <c r="C3694" s="77" t="s">
        <v>29</v>
      </c>
      <c r="D3694" s="77" t="s">
        <v>29</v>
      </c>
      <c r="E3694" s="77">
        <v>2016</v>
      </c>
      <c r="F3694" s="77">
        <v>39.284749400000003</v>
      </c>
      <c r="G3694" s="77">
        <v>-76.620474639699793</v>
      </c>
      <c r="H3694" s="77">
        <v>0</v>
      </c>
      <c r="I3694" s="77" t="s">
        <v>1790</v>
      </c>
      <c r="J3694" s="77">
        <v>32.7174209</v>
      </c>
      <c r="K3694" s="77">
        <v>-117.1627714</v>
      </c>
      <c r="L3694" s="77">
        <v>7375.5413090858101</v>
      </c>
      <c r="M3694" s="77">
        <v>1.20164337385867</v>
      </c>
      <c r="N3694" s="77">
        <v>0</v>
      </c>
      <c r="O3694" s="77">
        <v>885.06495709029696</v>
      </c>
      <c r="P3694" s="87" cm="1">
        <f t="array" ref="P3694">IF($X3694="Non-local",VLOOKUP($E3694,$AI$64:$AW$68,COLUMN($AW:$AW)-COLUMN($AH:$AH),FALSE),IF($X3694="Unknown",VLOOKUP($E3694,$AI$71:$AW$75,COLUMN($AW:$AW)-COLUMN($AH:$AH),FALSE),0))</f>
        <v>264</v>
      </c>
      <c r="Q3694" s="87" cm="1">
        <f t="array" ref="Q3694">IF($X3694="Non-local",VLOOKUP($E3694,$AI$40:$AW$44,COLUMN($AW:$AW)-COLUMN($AH:$AH),FALSE),IF($X3694="Unknown",VLOOKUP($E3694,$AI$47:$AW$51,COLUMN($AW:$AW)-COLUMN($AH:$AH),FALSE),0))</f>
        <v>622.00419999999997</v>
      </c>
      <c r="R3694" s="87" cm="1">
        <f t="array" ref="R3694">IF($X3694="Non-local",VLOOKUP($E3694,$AI$88:$AW$92,COLUMN($AW:$AW)-COLUMN($AH:$AH),FALSE),IF($X3694="Unknown",VLOOKUP($E3694,$AI$95:$AW$99,COLUMN($AW:$AW)-COLUMN($AH:$AH),FALSE),0))</f>
        <v>0.12047560494171299</v>
      </c>
      <c r="S3694" s="87" cm="1">
        <f t="array" ref="S3694">VLOOKUP($E3694,$AI$111:$AW$115,COLUMN($AW:$AW)-COLUMN($AH:$AH),FALSE)</f>
        <v>431.69321999999994</v>
      </c>
      <c r="T3694" s="104">
        <f t="shared" si="705"/>
        <v>1.3221189788003831</v>
      </c>
      <c r="U3694" s="104">
        <f t="shared" si="706"/>
        <v>2202.7623770902969</v>
      </c>
      <c r="V3694" s="87" cm="1">
        <f t="array" ref="V3694">VLOOKUP($E3694,$AI$118:$AW$122,COLUMN($AW:$AW)-COLUMN($AH:$AH),FALSE)</f>
        <v>0</v>
      </c>
      <c r="W3694" s="87" t="str">
        <f t="shared" si="710"/>
        <v>Domestic</v>
      </c>
      <c r="X3694" s="87" t="str">
        <f t="shared" si="711"/>
        <v>Non-local</v>
      </c>
      <c r="Y3694" s="104"/>
      <c r="Z3694" s="87" t="str">
        <f t="shared" si="707"/>
        <v>USA</v>
      </c>
      <c r="AA3694" s="87" t="str">
        <f t="shared" si="708"/>
        <v>USA</v>
      </c>
      <c r="AB3694" s="82" cm="1">
        <f t="array" ref="AB3694">VLOOKUP(B3694,'GDP per Capita'!$T$2:$V$4235,COLUMN('GDP per Capita'!$V:$V)-COLUMN('GDP per Capita'!$S:$S),FALSE)</f>
        <v>63809.64</v>
      </c>
      <c r="AC3694" s="82">
        <f t="shared" si="712"/>
        <v>63809.64</v>
      </c>
      <c r="AD3694" s="82">
        <f t="shared" si="713"/>
        <v>63809.64</v>
      </c>
      <c r="AE3694" s="88">
        <f t="shared" si="709"/>
        <v>3.4520840065706326E-2</v>
      </c>
    </row>
    <row r="3695" spans="1:31">
      <c r="A3695" s="77" t="s">
        <v>927</v>
      </c>
      <c r="B3695" s="77">
        <v>3694</v>
      </c>
      <c r="C3695" s="77" t="s">
        <v>29</v>
      </c>
      <c r="D3695" s="77" t="s">
        <v>29</v>
      </c>
      <c r="E3695" s="77">
        <v>2016</v>
      </c>
      <c r="F3695" s="77">
        <v>34.147645199999999</v>
      </c>
      <c r="G3695" s="77">
        <v>-118.1444779</v>
      </c>
      <c r="H3695" s="77">
        <v>0</v>
      </c>
      <c r="I3695" s="77" t="s">
        <v>1790</v>
      </c>
      <c r="J3695" s="77">
        <v>32.7174209</v>
      </c>
      <c r="K3695" s="77">
        <v>-117.1627714</v>
      </c>
      <c r="L3695" s="77">
        <v>366.54981032904999</v>
      </c>
      <c r="M3695" s="77">
        <v>0.21003268833500399</v>
      </c>
      <c r="N3695" s="77">
        <v>0</v>
      </c>
      <c r="O3695" s="77">
        <v>70.377563583177704</v>
      </c>
      <c r="P3695" s="87" cm="1">
        <f t="array" ref="P3695">IF($X3695="Non-local",VLOOKUP($E3695,$AI$64:$AW$68,COLUMN($AW:$AW)-COLUMN($AH:$AH),FALSE),IF($X3695="Unknown",VLOOKUP($E3695,$AI$71:$AW$75,COLUMN($AW:$AW)-COLUMN($AH:$AH),FALSE),0))</f>
        <v>264</v>
      </c>
      <c r="Q3695" s="87" cm="1">
        <f t="array" ref="Q3695">IF($X3695="Non-local",VLOOKUP($E3695,$AI$40:$AW$44,COLUMN($AW:$AW)-COLUMN($AH:$AH),FALSE),IF($X3695="Unknown",VLOOKUP($E3695,$AI$47:$AW$51,COLUMN($AW:$AW)-COLUMN($AH:$AH),FALSE),0))</f>
        <v>622.00419999999997</v>
      </c>
      <c r="R3695" s="87" cm="1">
        <f t="array" ref="R3695">IF($X3695="Non-local",VLOOKUP($E3695,$AI$88:$AW$92,COLUMN($AW:$AW)-COLUMN($AH:$AH),FALSE),IF($X3695="Unknown",VLOOKUP($E3695,$AI$95:$AW$99,COLUMN($AW:$AW)-COLUMN($AH:$AH),FALSE),0))</f>
        <v>0.12047560494171299</v>
      </c>
      <c r="S3695" s="87" cm="1">
        <f t="array" ref="S3695">VLOOKUP($E3695,$AI$111:$AW$115,COLUMN($AW:$AW)-COLUMN($AH:$AH),FALSE)</f>
        <v>431.69321999999994</v>
      </c>
      <c r="T3695" s="104">
        <f t="shared" si="705"/>
        <v>0.33050829327671699</v>
      </c>
      <c r="U3695" s="104">
        <f t="shared" si="706"/>
        <v>1388.0749835831775</v>
      </c>
      <c r="V3695" s="87" cm="1">
        <f t="array" ref="V3695">VLOOKUP($E3695,$AI$118:$AW$122,COLUMN($AW:$AW)-COLUMN($AH:$AH),FALSE)</f>
        <v>0</v>
      </c>
      <c r="W3695" s="87" t="str">
        <f t="shared" si="710"/>
        <v>Domestic</v>
      </c>
      <c r="X3695" s="87" t="str">
        <f t="shared" si="711"/>
        <v>Non-local</v>
      </c>
      <c r="Y3695" s="104"/>
      <c r="Z3695" s="87" t="str">
        <f t="shared" si="707"/>
        <v>USA</v>
      </c>
      <c r="AA3695" s="87" t="str">
        <f t="shared" si="708"/>
        <v>USA</v>
      </c>
      <c r="AB3695" s="82" cm="1">
        <f t="array" ref="AB3695">VLOOKUP(B3695,'GDP per Capita'!$T$2:$V$4235,COLUMN('GDP per Capita'!$V:$V)-COLUMN('GDP per Capita'!$S:$S),FALSE)</f>
        <v>63809.64</v>
      </c>
      <c r="AC3695" s="82">
        <f t="shared" si="712"/>
        <v>63809.64</v>
      </c>
      <c r="AD3695" s="82">
        <f t="shared" si="713"/>
        <v>63809.64</v>
      </c>
      <c r="AE3695" s="88">
        <f t="shared" si="709"/>
        <v>2.1753374311204037E-2</v>
      </c>
    </row>
    <row r="3696" spans="1:31">
      <c r="A3696" s="77" t="s">
        <v>927</v>
      </c>
      <c r="B3696" s="77">
        <v>3695</v>
      </c>
      <c r="C3696" s="77" t="s">
        <v>29</v>
      </c>
      <c r="D3696" s="77" t="s">
        <v>29</v>
      </c>
      <c r="E3696" s="77">
        <v>2016</v>
      </c>
      <c r="F3696" s="77">
        <v>34.147645199999999</v>
      </c>
      <c r="G3696" s="77">
        <v>-118.1444779</v>
      </c>
      <c r="H3696" s="77">
        <v>0</v>
      </c>
      <c r="I3696" s="77" t="s">
        <v>1790</v>
      </c>
      <c r="J3696" s="77">
        <v>32.7174209</v>
      </c>
      <c r="K3696" s="77">
        <v>-117.1627714</v>
      </c>
      <c r="L3696" s="77">
        <v>366.54981032904999</v>
      </c>
      <c r="M3696" s="77">
        <v>0.21003268833500399</v>
      </c>
      <c r="N3696" s="77">
        <v>0</v>
      </c>
      <c r="O3696" s="77">
        <v>70.377563583177704</v>
      </c>
      <c r="P3696" s="87" cm="1">
        <f t="array" ref="P3696">IF($X3696="Non-local",VLOOKUP($E3696,$AI$64:$AW$68,COLUMN($AW:$AW)-COLUMN($AH:$AH),FALSE),IF($X3696="Unknown",VLOOKUP($E3696,$AI$71:$AW$75,COLUMN($AW:$AW)-COLUMN($AH:$AH),FALSE),0))</f>
        <v>264</v>
      </c>
      <c r="Q3696" s="87" cm="1">
        <f t="array" ref="Q3696">IF($X3696="Non-local",VLOOKUP($E3696,$AI$40:$AW$44,COLUMN($AW:$AW)-COLUMN($AH:$AH),FALSE),IF($X3696="Unknown",VLOOKUP($E3696,$AI$47:$AW$51,COLUMN($AW:$AW)-COLUMN($AH:$AH),FALSE),0))</f>
        <v>622.00419999999997</v>
      </c>
      <c r="R3696" s="87" cm="1">
        <f t="array" ref="R3696">IF($X3696="Non-local",VLOOKUP($E3696,$AI$88:$AW$92,COLUMN($AW:$AW)-COLUMN($AH:$AH),FALSE),IF($X3696="Unknown",VLOOKUP($E3696,$AI$95:$AW$99,COLUMN($AW:$AW)-COLUMN($AH:$AH),FALSE),0))</f>
        <v>0.12047560494171299</v>
      </c>
      <c r="S3696" s="87" cm="1">
        <f t="array" ref="S3696">VLOOKUP($E3696,$AI$111:$AW$115,COLUMN($AW:$AW)-COLUMN($AH:$AH),FALSE)</f>
        <v>431.69321999999994</v>
      </c>
      <c r="T3696" s="104">
        <f t="shared" si="705"/>
        <v>0.33050829327671699</v>
      </c>
      <c r="U3696" s="104">
        <f t="shared" si="706"/>
        <v>1388.0749835831775</v>
      </c>
      <c r="V3696" s="87" cm="1">
        <f t="array" ref="V3696">VLOOKUP($E3696,$AI$118:$AW$122,COLUMN($AW:$AW)-COLUMN($AH:$AH),FALSE)</f>
        <v>0</v>
      </c>
      <c r="W3696" s="87" t="str">
        <f t="shared" si="710"/>
        <v>Domestic</v>
      </c>
      <c r="X3696" s="87" t="str">
        <f t="shared" si="711"/>
        <v>Non-local</v>
      </c>
      <c r="Y3696" s="104"/>
      <c r="Z3696" s="87" t="str">
        <f t="shared" si="707"/>
        <v>USA</v>
      </c>
      <c r="AA3696" s="87" t="str">
        <f t="shared" si="708"/>
        <v>USA</v>
      </c>
      <c r="AB3696" s="82" cm="1">
        <f t="array" ref="AB3696">VLOOKUP(B3696,'GDP per Capita'!$T$2:$V$4235,COLUMN('GDP per Capita'!$V:$V)-COLUMN('GDP per Capita'!$S:$S),FALSE)</f>
        <v>63809.64</v>
      </c>
      <c r="AC3696" s="82">
        <f t="shared" si="712"/>
        <v>63809.64</v>
      </c>
      <c r="AD3696" s="82">
        <f t="shared" si="713"/>
        <v>63809.64</v>
      </c>
      <c r="AE3696" s="88">
        <f t="shared" si="709"/>
        <v>2.1753374311204037E-2</v>
      </c>
    </row>
    <row r="3697" spans="1:31">
      <c r="A3697" s="77" t="s">
        <v>886</v>
      </c>
      <c r="B3697" s="77">
        <v>3696</v>
      </c>
      <c r="C3697" s="77" t="s">
        <v>29</v>
      </c>
      <c r="D3697" s="77" t="s">
        <v>29</v>
      </c>
      <c r="E3697" s="77">
        <v>2016</v>
      </c>
      <c r="F3697" s="77">
        <v>39.284749400000003</v>
      </c>
      <c r="G3697" s="77">
        <v>-76.620474639699793</v>
      </c>
      <c r="H3697" s="77">
        <v>0</v>
      </c>
      <c r="I3697" s="77" t="s">
        <v>1790</v>
      </c>
      <c r="J3697" s="77">
        <v>32.7174209</v>
      </c>
      <c r="K3697" s="77">
        <v>-117.1627714</v>
      </c>
      <c r="L3697" s="77">
        <v>7375.5413090858101</v>
      </c>
      <c r="M3697" s="77">
        <v>1.20164337385867</v>
      </c>
      <c r="N3697" s="77">
        <v>0</v>
      </c>
      <c r="O3697" s="77">
        <v>885.06495709029696</v>
      </c>
      <c r="P3697" s="87" cm="1">
        <f t="array" ref="P3697">IF($X3697="Non-local",VLOOKUP($E3697,$AI$64:$AW$68,COLUMN($AW:$AW)-COLUMN($AH:$AH),FALSE),IF($X3697="Unknown",VLOOKUP($E3697,$AI$71:$AW$75,COLUMN($AW:$AW)-COLUMN($AH:$AH),FALSE),0))</f>
        <v>264</v>
      </c>
      <c r="Q3697" s="87" cm="1">
        <f t="array" ref="Q3697">IF($X3697="Non-local",VLOOKUP($E3697,$AI$40:$AW$44,COLUMN($AW:$AW)-COLUMN($AH:$AH),FALSE),IF($X3697="Unknown",VLOOKUP($E3697,$AI$47:$AW$51,COLUMN($AW:$AW)-COLUMN($AH:$AH),FALSE),0))</f>
        <v>622.00419999999997</v>
      </c>
      <c r="R3697" s="87" cm="1">
        <f t="array" ref="R3697">IF($X3697="Non-local",VLOOKUP($E3697,$AI$88:$AW$92,COLUMN($AW:$AW)-COLUMN($AH:$AH),FALSE),IF($X3697="Unknown",VLOOKUP($E3697,$AI$95:$AW$99,COLUMN($AW:$AW)-COLUMN($AH:$AH),FALSE),0))</f>
        <v>0.12047560494171299</v>
      </c>
      <c r="S3697" s="87" cm="1">
        <f t="array" ref="S3697">VLOOKUP($E3697,$AI$111:$AW$115,COLUMN($AW:$AW)-COLUMN($AH:$AH),FALSE)</f>
        <v>431.69321999999994</v>
      </c>
      <c r="T3697" s="104">
        <f t="shared" si="705"/>
        <v>1.3221189788003831</v>
      </c>
      <c r="U3697" s="104">
        <f t="shared" si="706"/>
        <v>2202.7623770902969</v>
      </c>
      <c r="V3697" s="87" cm="1">
        <f t="array" ref="V3697">VLOOKUP($E3697,$AI$118:$AW$122,COLUMN($AW:$AW)-COLUMN($AH:$AH),FALSE)</f>
        <v>0</v>
      </c>
      <c r="W3697" s="87" t="str">
        <f t="shared" si="710"/>
        <v>Domestic</v>
      </c>
      <c r="X3697" s="87" t="str">
        <f t="shared" si="711"/>
        <v>Non-local</v>
      </c>
      <c r="Y3697" s="104"/>
      <c r="Z3697" s="87" t="str">
        <f t="shared" si="707"/>
        <v>USA</v>
      </c>
      <c r="AA3697" s="87" t="str">
        <f t="shared" si="708"/>
        <v>USA</v>
      </c>
      <c r="AB3697" s="82" cm="1">
        <f t="array" ref="AB3697">VLOOKUP(B3697,'GDP per Capita'!$T$2:$V$4235,COLUMN('GDP per Capita'!$V:$V)-COLUMN('GDP per Capita'!$S:$S),FALSE)</f>
        <v>63809.64</v>
      </c>
      <c r="AC3697" s="82">
        <f t="shared" si="712"/>
        <v>63809.64</v>
      </c>
      <c r="AD3697" s="82">
        <f t="shared" si="713"/>
        <v>63809.64</v>
      </c>
      <c r="AE3697" s="88">
        <f t="shared" si="709"/>
        <v>3.4520840065706326E-2</v>
      </c>
    </row>
    <row r="3698" spans="1:31">
      <c r="A3698" s="77" t="s">
        <v>920</v>
      </c>
      <c r="B3698" s="77">
        <v>3697</v>
      </c>
      <c r="C3698" s="77" t="s">
        <v>29</v>
      </c>
      <c r="D3698" s="77" t="s">
        <v>29</v>
      </c>
      <c r="E3698" s="77">
        <v>2016</v>
      </c>
      <c r="F3698" s="77">
        <v>32.222876499999998</v>
      </c>
      <c r="G3698" s="77">
        <v>-110.9748477</v>
      </c>
      <c r="H3698" s="77">
        <v>0</v>
      </c>
      <c r="I3698" s="77" t="s">
        <v>1790</v>
      </c>
      <c r="J3698" s="77">
        <v>32.7174209</v>
      </c>
      <c r="K3698" s="77">
        <v>-117.1627714</v>
      </c>
      <c r="L3698" s="77">
        <v>1166.0318687665199</v>
      </c>
      <c r="M3698" s="77">
        <v>0.31560011716020497</v>
      </c>
      <c r="N3698" s="77">
        <v>0</v>
      </c>
      <c r="O3698" s="77">
        <v>223.87811880317301</v>
      </c>
      <c r="P3698" s="87" cm="1">
        <f t="array" ref="P3698">IF($X3698="Non-local",VLOOKUP($E3698,$AI$64:$AW$68,COLUMN($AW:$AW)-COLUMN($AH:$AH),FALSE),IF($X3698="Unknown",VLOOKUP($E3698,$AI$71:$AW$75,COLUMN($AW:$AW)-COLUMN($AH:$AH),FALSE),0))</f>
        <v>264</v>
      </c>
      <c r="Q3698" s="87" cm="1">
        <f t="array" ref="Q3698">IF($X3698="Non-local",VLOOKUP($E3698,$AI$40:$AW$44,COLUMN($AW:$AW)-COLUMN($AH:$AH),FALSE),IF($X3698="Unknown",VLOOKUP($E3698,$AI$47:$AW$51,COLUMN($AW:$AW)-COLUMN($AH:$AH),FALSE),0))</f>
        <v>622.00419999999997</v>
      </c>
      <c r="R3698" s="87" cm="1">
        <f t="array" ref="R3698">IF($X3698="Non-local",VLOOKUP($E3698,$AI$88:$AW$92,COLUMN($AW:$AW)-COLUMN($AH:$AH),FALSE),IF($X3698="Unknown",VLOOKUP($E3698,$AI$95:$AW$99,COLUMN($AW:$AW)-COLUMN($AH:$AH),FALSE),0))</f>
        <v>0.12047560494171299</v>
      </c>
      <c r="S3698" s="87" cm="1">
        <f t="array" ref="S3698">VLOOKUP($E3698,$AI$111:$AW$115,COLUMN($AW:$AW)-COLUMN($AH:$AH),FALSE)</f>
        <v>431.69321999999994</v>
      </c>
      <c r="T3698" s="104">
        <f t="shared" si="705"/>
        <v>0.43607572210191797</v>
      </c>
      <c r="U3698" s="104">
        <f t="shared" si="706"/>
        <v>1541.5755388031728</v>
      </c>
      <c r="V3698" s="87" cm="1">
        <f t="array" ref="V3698">VLOOKUP($E3698,$AI$118:$AW$122,COLUMN($AW:$AW)-COLUMN($AH:$AH),FALSE)</f>
        <v>0</v>
      </c>
      <c r="W3698" s="87" t="str">
        <f t="shared" si="710"/>
        <v>Domestic</v>
      </c>
      <c r="X3698" s="87" t="str">
        <f t="shared" si="711"/>
        <v>Non-local</v>
      </c>
      <c r="Y3698" s="104"/>
      <c r="Z3698" s="87" t="str">
        <f t="shared" si="707"/>
        <v>USA</v>
      </c>
      <c r="AA3698" s="87" t="str">
        <f t="shared" si="708"/>
        <v>USA</v>
      </c>
      <c r="AB3698" s="82" cm="1">
        <f t="array" ref="AB3698">VLOOKUP(B3698,'GDP per Capita'!$T$2:$V$4235,COLUMN('GDP per Capita'!$V:$V)-COLUMN('GDP per Capita'!$S:$S),FALSE)</f>
        <v>63809.64</v>
      </c>
      <c r="AC3698" s="82">
        <f t="shared" si="712"/>
        <v>63809.64</v>
      </c>
      <c r="AD3698" s="82">
        <f t="shared" si="713"/>
        <v>63809.64</v>
      </c>
      <c r="AE3698" s="88">
        <f t="shared" si="709"/>
        <v>2.415897564698959E-2</v>
      </c>
    </row>
    <row r="3699" spans="1:31">
      <c r="A3699" s="77" t="s">
        <v>904</v>
      </c>
      <c r="B3699" s="77">
        <v>3698</v>
      </c>
      <c r="C3699" s="77" t="s">
        <v>29</v>
      </c>
      <c r="D3699" s="77" t="s">
        <v>29</v>
      </c>
      <c r="E3699" s="77">
        <v>2016</v>
      </c>
      <c r="F3699" s="77">
        <v>32.832590000000003</v>
      </c>
      <c r="G3699" s="77">
        <v>-117.2716839</v>
      </c>
      <c r="H3699" s="77">
        <v>1</v>
      </c>
      <c r="I3699" s="77" t="s">
        <v>1790</v>
      </c>
      <c r="J3699" s="77">
        <v>32.7174209</v>
      </c>
      <c r="K3699" s="77">
        <v>-117.1627714</v>
      </c>
      <c r="L3699" s="77">
        <v>32.722127415360802</v>
      </c>
      <c r="M3699" s="77">
        <v>0</v>
      </c>
      <c r="N3699" s="77">
        <v>0</v>
      </c>
      <c r="O3699" s="77">
        <v>0</v>
      </c>
      <c r="P3699" s="87" cm="1">
        <f t="array" ref="P3699">IF($X3699="Non-local",VLOOKUP($E3699,$AI$64:$AW$68,COLUMN($AW:$AW)-COLUMN($AH:$AH),FALSE),IF($X3699="Unknown",VLOOKUP($E3699,$AI$71:$AW$75,COLUMN($AW:$AW)-COLUMN($AH:$AH),FALSE),0))</f>
        <v>0</v>
      </c>
      <c r="Q3699" s="87" cm="1">
        <f t="array" ref="Q3699">IF($X3699="Non-local",VLOOKUP($E3699,$AI$40:$AW$44,COLUMN($AW:$AW)-COLUMN($AH:$AH),FALSE),IF($X3699="Unknown",VLOOKUP($E3699,$AI$47:$AW$51,COLUMN($AW:$AW)-COLUMN($AH:$AH),FALSE),0))</f>
        <v>0</v>
      </c>
      <c r="R3699" s="87" cm="1">
        <f t="array" ref="R3699">IF($X3699="Non-local",VLOOKUP($E3699,$AI$88:$AW$92,COLUMN($AW:$AW)-COLUMN($AH:$AH),FALSE),IF($X3699="Unknown",VLOOKUP($E3699,$AI$95:$AW$99,COLUMN($AW:$AW)-COLUMN($AH:$AH),FALSE),0))</f>
        <v>0</v>
      </c>
      <c r="S3699" s="87" cm="1">
        <f t="array" ref="S3699">VLOOKUP($E3699,$AI$111:$AW$115,COLUMN($AW:$AW)-COLUMN($AH:$AH),FALSE)</f>
        <v>431.69321999999994</v>
      </c>
      <c r="T3699" s="104">
        <f t="shared" si="705"/>
        <v>0</v>
      </c>
      <c r="U3699" s="104">
        <f t="shared" si="706"/>
        <v>431.69321999999994</v>
      </c>
      <c r="V3699" s="87" cm="1">
        <f t="array" ref="V3699">VLOOKUP($E3699,$AI$118:$AW$122,COLUMN($AW:$AW)-COLUMN($AH:$AH),FALSE)</f>
        <v>0</v>
      </c>
      <c r="W3699" s="87" t="str">
        <f t="shared" si="710"/>
        <v>Domestic</v>
      </c>
      <c r="X3699" s="87" t="str">
        <f t="shared" si="711"/>
        <v>Local</v>
      </c>
      <c r="Y3699" s="104"/>
      <c r="Z3699" s="87" t="str">
        <f t="shared" si="707"/>
        <v>USA</v>
      </c>
      <c r="AA3699" s="87" t="str">
        <f t="shared" si="708"/>
        <v>USA</v>
      </c>
      <c r="AB3699" s="82" cm="1">
        <f t="array" ref="AB3699">VLOOKUP(B3699,'GDP per Capita'!$T$2:$V$4235,COLUMN('GDP per Capita'!$V:$V)-COLUMN('GDP per Capita'!$S:$S),FALSE)</f>
        <v>63809.64</v>
      </c>
      <c r="AC3699" s="82">
        <f t="shared" si="712"/>
        <v>63809.64</v>
      </c>
      <c r="AD3699" s="82">
        <f t="shared" si="713"/>
        <v>63809.64</v>
      </c>
      <c r="AE3699" s="88">
        <f t="shared" si="709"/>
        <v>6.7653291885050593E-3</v>
      </c>
    </row>
    <row r="3700" spans="1:31">
      <c r="A3700" s="77" t="s">
        <v>1588</v>
      </c>
      <c r="B3700" s="77">
        <v>3699</v>
      </c>
      <c r="C3700" s="77" t="s">
        <v>29</v>
      </c>
      <c r="D3700" s="77" t="s">
        <v>29</v>
      </c>
      <c r="E3700" s="77">
        <v>2016</v>
      </c>
      <c r="F3700" s="77">
        <v>34.055381299999901</v>
      </c>
      <c r="G3700" s="77">
        <v>-117.7517496</v>
      </c>
      <c r="H3700" s="77">
        <v>0</v>
      </c>
      <c r="I3700" s="77" t="s">
        <v>1790</v>
      </c>
      <c r="J3700" s="77">
        <v>32.7174209</v>
      </c>
      <c r="K3700" s="77">
        <v>-117.1627714</v>
      </c>
      <c r="L3700" s="77">
        <v>317.01043287293197</v>
      </c>
      <c r="M3700" s="77">
        <v>0.20349127236643999</v>
      </c>
      <c r="N3700" s="77">
        <v>0</v>
      </c>
      <c r="O3700" s="77">
        <v>60.8660031116029</v>
      </c>
      <c r="P3700" s="87" cm="1">
        <f t="array" ref="P3700">IF($X3700="Non-local",VLOOKUP($E3700,$AI$64:$AW$68,COLUMN($AW:$AW)-COLUMN($AH:$AH),FALSE),IF($X3700="Unknown",VLOOKUP($E3700,$AI$71:$AW$75,COLUMN($AW:$AW)-COLUMN($AH:$AH),FALSE),0))</f>
        <v>264</v>
      </c>
      <c r="Q3700" s="87" cm="1">
        <f t="array" ref="Q3700">IF($X3700="Non-local",VLOOKUP($E3700,$AI$40:$AW$44,COLUMN($AW:$AW)-COLUMN($AH:$AH),FALSE),IF($X3700="Unknown",VLOOKUP($E3700,$AI$47:$AW$51,COLUMN($AW:$AW)-COLUMN($AH:$AH),FALSE),0))</f>
        <v>622.00419999999997</v>
      </c>
      <c r="R3700" s="87" cm="1">
        <f t="array" ref="R3700">IF($X3700="Non-local",VLOOKUP($E3700,$AI$88:$AW$92,COLUMN($AW:$AW)-COLUMN($AH:$AH),FALSE),IF($X3700="Unknown",VLOOKUP($E3700,$AI$95:$AW$99,COLUMN($AW:$AW)-COLUMN($AH:$AH),FALSE),0))</f>
        <v>0.12047560494171299</v>
      </c>
      <c r="S3700" s="87" cm="1">
        <f t="array" ref="S3700">VLOOKUP($E3700,$AI$111:$AW$115,COLUMN($AW:$AW)-COLUMN($AH:$AH),FALSE)</f>
        <v>431.69321999999994</v>
      </c>
      <c r="T3700" s="104">
        <f t="shared" si="705"/>
        <v>0.32396687730815299</v>
      </c>
      <c r="U3700" s="104">
        <f t="shared" si="706"/>
        <v>1378.5634231116028</v>
      </c>
      <c r="V3700" s="87" cm="1">
        <f t="array" ref="V3700">VLOOKUP($E3700,$AI$118:$AW$122,COLUMN($AW:$AW)-COLUMN($AH:$AH),FALSE)</f>
        <v>0</v>
      </c>
      <c r="W3700" s="87" t="str">
        <f t="shared" si="710"/>
        <v>Domestic</v>
      </c>
      <c r="X3700" s="87" t="str">
        <f t="shared" si="711"/>
        <v>Non-local</v>
      </c>
      <c r="Y3700" s="104"/>
      <c r="Z3700" s="87" t="str">
        <f t="shared" si="707"/>
        <v>USA</v>
      </c>
      <c r="AA3700" s="87" t="str">
        <f t="shared" si="708"/>
        <v>USA</v>
      </c>
      <c r="AB3700" s="82" cm="1">
        <f t="array" ref="AB3700">VLOOKUP(B3700,'GDP per Capita'!$T$2:$V$4235,COLUMN('GDP per Capita'!$V:$V)-COLUMN('GDP per Capita'!$S:$S),FALSE)</f>
        <v>63809.64</v>
      </c>
      <c r="AC3700" s="82">
        <f t="shared" si="712"/>
        <v>63809.64</v>
      </c>
      <c r="AD3700" s="82">
        <f t="shared" si="713"/>
        <v>63809.64</v>
      </c>
      <c r="AE3700" s="88">
        <f t="shared" si="709"/>
        <v>2.1604312814045068E-2</v>
      </c>
    </row>
    <row r="3701" spans="1:31">
      <c r="A3701" s="77" t="s">
        <v>1819</v>
      </c>
      <c r="B3701" s="77">
        <v>3700</v>
      </c>
      <c r="C3701" s="77" t="s">
        <v>29</v>
      </c>
      <c r="D3701" s="77" t="s">
        <v>29</v>
      </c>
      <c r="E3701" s="77">
        <v>2016</v>
      </c>
      <c r="F3701" s="77">
        <v>33.891598500000001</v>
      </c>
      <c r="G3701" s="77">
        <v>-118.39512409999899</v>
      </c>
      <c r="H3701" s="77">
        <v>0</v>
      </c>
      <c r="I3701" s="77" t="s">
        <v>1790</v>
      </c>
      <c r="J3701" s="77">
        <v>32.7174209</v>
      </c>
      <c r="K3701" s="77">
        <v>-117.1627714</v>
      </c>
      <c r="L3701" s="77">
        <v>347.34220868734798</v>
      </c>
      <c r="M3701" s="77">
        <v>0.20749642489067399</v>
      </c>
      <c r="N3701" s="77">
        <v>0</v>
      </c>
      <c r="O3701" s="77">
        <v>66.689704067970894</v>
      </c>
      <c r="P3701" s="87" cm="1">
        <f t="array" ref="P3701">IF($X3701="Non-local",VLOOKUP($E3701,$AI$64:$AW$68,COLUMN($AW:$AW)-COLUMN($AH:$AH),FALSE),IF($X3701="Unknown",VLOOKUP($E3701,$AI$71:$AW$75,COLUMN($AW:$AW)-COLUMN($AH:$AH),FALSE),0))</f>
        <v>264</v>
      </c>
      <c r="Q3701" s="87" cm="1">
        <f t="array" ref="Q3701">IF($X3701="Non-local",VLOOKUP($E3701,$AI$40:$AW$44,COLUMN($AW:$AW)-COLUMN($AH:$AH),FALSE),IF($X3701="Unknown",VLOOKUP($E3701,$AI$47:$AW$51,COLUMN($AW:$AW)-COLUMN($AH:$AH),FALSE),0))</f>
        <v>622.00419999999997</v>
      </c>
      <c r="R3701" s="87" cm="1">
        <f t="array" ref="R3701">IF($X3701="Non-local",VLOOKUP($E3701,$AI$88:$AW$92,COLUMN($AW:$AW)-COLUMN($AH:$AH),FALSE),IF($X3701="Unknown",VLOOKUP($E3701,$AI$95:$AW$99,COLUMN($AW:$AW)-COLUMN($AH:$AH),FALSE),0))</f>
        <v>0.12047560494171299</v>
      </c>
      <c r="S3701" s="87" cm="1">
        <f t="array" ref="S3701">VLOOKUP($E3701,$AI$111:$AW$115,COLUMN($AW:$AW)-COLUMN($AH:$AH),FALSE)</f>
        <v>431.69321999999994</v>
      </c>
      <c r="T3701" s="104">
        <f t="shared" si="705"/>
        <v>0.32797202983238699</v>
      </c>
      <c r="U3701" s="104">
        <f t="shared" si="706"/>
        <v>1384.3871240679707</v>
      </c>
      <c r="V3701" s="87" cm="1">
        <f t="array" ref="V3701">VLOOKUP($E3701,$AI$118:$AW$122,COLUMN($AW:$AW)-COLUMN($AH:$AH),FALSE)</f>
        <v>0</v>
      </c>
      <c r="W3701" s="87" t="str">
        <f t="shared" si="710"/>
        <v>Domestic</v>
      </c>
      <c r="X3701" s="87" t="str">
        <f t="shared" si="711"/>
        <v>Non-local</v>
      </c>
      <c r="Y3701" s="104"/>
      <c r="Z3701" s="87" t="str">
        <f t="shared" si="707"/>
        <v>USA</v>
      </c>
      <c r="AA3701" s="87" t="str">
        <f t="shared" si="708"/>
        <v>USA</v>
      </c>
      <c r="AB3701" s="82" cm="1">
        <f t="array" ref="AB3701">VLOOKUP(B3701,'GDP per Capita'!$T$2:$V$4235,COLUMN('GDP per Capita'!$V:$V)-COLUMN('GDP per Capita'!$S:$S),FALSE)</f>
        <v>63809.64</v>
      </c>
      <c r="AC3701" s="82">
        <f t="shared" si="712"/>
        <v>63809.64</v>
      </c>
      <c r="AD3701" s="82">
        <f t="shared" si="713"/>
        <v>63809.64</v>
      </c>
      <c r="AE3701" s="88">
        <f t="shared" si="709"/>
        <v>2.1695579603144145E-2</v>
      </c>
    </row>
    <row r="3702" spans="1:31">
      <c r="A3702" s="77" t="s">
        <v>882</v>
      </c>
      <c r="B3702" s="77">
        <v>3701</v>
      </c>
      <c r="C3702" s="77" t="s">
        <v>29</v>
      </c>
      <c r="D3702" s="77" t="s">
        <v>29</v>
      </c>
      <c r="E3702" s="77">
        <v>2016</v>
      </c>
      <c r="F3702" s="77">
        <v>39.004607</v>
      </c>
      <c r="G3702" s="77">
        <v>-76.875683800000004</v>
      </c>
      <c r="H3702" s="77">
        <v>0</v>
      </c>
      <c r="I3702" s="77" t="s">
        <v>1790</v>
      </c>
      <c r="J3702" s="77">
        <v>32.7174209</v>
      </c>
      <c r="K3702" s="77">
        <v>-117.1627714</v>
      </c>
      <c r="L3702" s="77">
        <v>7333.2302508515704</v>
      </c>
      <c r="M3702" s="77">
        <v>1.19576766184245</v>
      </c>
      <c r="N3702" s="77">
        <v>0</v>
      </c>
      <c r="O3702" s="77">
        <v>879.98763010218897</v>
      </c>
      <c r="P3702" s="87" cm="1">
        <f t="array" ref="P3702">IF($X3702="Non-local",VLOOKUP($E3702,$AI$64:$AW$68,COLUMN($AW:$AW)-COLUMN($AH:$AH),FALSE),IF($X3702="Unknown",VLOOKUP($E3702,$AI$71:$AW$75,COLUMN($AW:$AW)-COLUMN($AH:$AH),FALSE),0))</f>
        <v>264</v>
      </c>
      <c r="Q3702" s="87" cm="1">
        <f t="array" ref="Q3702">IF($X3702="Non-local",VLOOKUP($E3702,$AI$40:$AW$44,COLUMN($AW:$AW)-COLUMN($AH:$AH),FALSE),IF($X3702="Unknown",VLOOKUP($E3702,$AI$47:$AW$51,COLUMN($AW:$AW)-COLUMN($AH:$AH),FALSE),0))</f>
        <v>622.00419999999997</v>
      </c>
      <c r="R3702" s="87" cm="1">
        <f t="array" ref="R3702">IF($X3702="Non-local",VLOOKUP($E3702,$AI$88:$AW$92,COLUMN($AW:$AW)-COLUMN($AH:$AH),FALSE),IF($X3702="Unknown",VLOOKUP($E3702,$AI$95:$AW$99,COLUMN($AW:$AW)-COLUMN($AH:$AH),FALSE),0))</f>
        <v>0.12047560494171299</v>
      </c>
      <c r="S3702" s="87" cm="1">
        <f t="array" ref="S3702">VLOOKUP($E3702,$AI$111:$AW$115,COLUMN($AW:$AW)-COLUMN($AH:$AH),FALSE)</f>
        <v>431.69321999999994</v>
      </c>
      <c r="T3702" s="104">
        <f t="shared" si="705"/>
        <v>1.316243266784163</v>
      </c>
      <c r="U3702" s="104">
        <f t="shared" si="706"/>
        <v>2197.6850501021891</v>
      </c>
      <c r="V3702" s="87" cm="1">
        <f t="array" ref="V3702">VLOOKUP($E3702,$AI$118:$AW$122,COLUMN($AW:$AW)-COLUMN($AH:$AH),FALSE)</f>
        <v>0</v>
      </c>
      <c r="W3702" s="87" t="str">
        <f t="shared" si="710"/>
        <v>Domestic</v>
      </c>
      <c r="X3702" s="87" t="str">
        <f t="shared" si="711"/>
        <v>Non-local</v>
      </c>
      <c r="Y3702" s="104"/>
      <c r="Z3702" s="87" t="str">
        <f t="shared" si="707"/>
        <v>USA</v>
      </c>
      <c r="AA3702" s="87" t="str">
        <f t="shared" si="708"/>
        <v>USA</v>
      </c>
      <c r="AB3702" s="82" cm="1">
        <f t="array" ref="AB3702">VLOOKUP(B3702,'GDP per Capita'!$T$2:$V$4235,COLUMN('GDP per Capita'!$V:$V)-COLUMN('GDP per Capita'!$S:$S),FALSE)</f>
        <v>63809.64</v>
      </c>
      <c r="AC3702" s="82">
        <f t="shared" si="712"/>
        <v>63809.64</v>
      </c>
      <c r="AD3702" s="82">
        <f t="shared" si="713"/>
        <v>63809.64</v>
      </c>
      <c r="AE3702" s="88">
        <f t="shared" si="709"/>
        <v>3.4441270160781176E-2</v>
      </c>
    </row>
    <row r="3703" spans="1:31">
      <c r="A3703" s="77" t="s">
        <v>886</v>
      </c>
      <c r="B3703" s="77">
        <v>3702</v>
      </c>
      <c r="C3703" s="77" t="s">
        <v>29</v>
      </c>
      <c r="D3703" s="77" t="s">
        <v>29</v>
      </c>
      <c r="E3703" s="77">
        <v>2016</v>
      </c>
      <c r="F3703" s="77">
        <v>39.284749400000003</v>
      </c>
      <c r="G3703" s="77">
        <v>-76.620474639699793</v>
      </c>
      <c r="H3703" s="77">
        <v>0</v>
      </c>
      <c r="I3703" s="77" t="s">
        <v>1790</v>
      </c>
      <c r="J3703" s="77">
        <v>32.7174209</v>
      </c>
      <c r="K3703" s="77">
        <v>-117.1627714</v>
      </c>
      <c r="L3703" s="77">
        <v>7375.5413090858101</v>
      </c>
      <c r="M3703" s="77">
        <v>1.20164337385867</v>
      </c>
      <c r="N3703" s="77">
        <v>0</v>
      </c>
      <c r="O3703" s="77">
        <v>885.06495709029696</v>
      </c>
      <c r="P3703" s="87" cm="1">
        <f t="array" ref="P3703">IF($X3703="Non-local",VLOOKUP($E3703,$AI$64:$AW$68,COLUMN($AW:$AW)-COLUMN($AH:$AH),FALSE),IF($X3703="Unknown",VLOOKUP($E3703,$AI$71:$AW$75,COLUMN($AW:$AW)-COLUMN($AH:$AH),FALSE),0))</f>
        <v>264</v>
      </c>
      <c r="Q3703" s="87" cm="1">
        <f t="array" ref="Q3703">IF($X3703="Non-local",VLOOKUP($E3703,$AI$40:$AW$44,COLUMN($AW:$AW)-COLUMN($AH:$AH),FALSE),IF($X3703="Unknown",VLOOKUP($E3703,$AI$47:$AW$51,COLUMN($AW:$AW)-COLUMN($AH:$AH),FALSE),0))</f>
        <v>622.00419999999997</v>
      </c>
      <c r="R3703" s="87" cm="1">
        <f t="array" ref="R3703">IF($X3703="Non-local",VLOOKUP($E3703,$AI$88:$AW$92,COLUMN($AW:$AW)-COLUMN($AH:$AH),FALSE),IF($X3703="Unknown",VLOOKUP($E3703,$AI$95:$AW$99,COLUMN($AW:$AW)-COLUMN($AH:$AH),FALSE),0))</f>
        <v>0.12047560494171299</v>
      </c>
      <c r="S3703" s="87" cm="1">
        <f t="array" ref="S3703">VLOOKUP($E3703,$AI$111:$AW$115,COLUMN($AW:$AW)-COLUMN($AH:$AH),FALSE)</f>
        <v>431.69321999999994</v>
      </c>
      <c r="T3703" s="104">
        <f t="shared" si="705"/>
        <v>1.3221189788003831</v>
      </c>
      <c r="U3703" s="104">
        <f t="shared" si="706"/>
        <v>2202.7623770902969</v>
      </c>
      <c r="V3703" s="87" cm="1">
        <f t="array" ref="V3703">VLOOKUP($E3703,$AI$118:$AW$122,COLUMN($AW:$AW)-COLUMN($AH:$AH),FALSE)</f>
        <v>0</v>
      </c>
      <c r="W3703" s="87" t="str">
        <f t="shared" si="710"/>
        <v>Domestic</v>
      </c>
      <c r="X3703" s="87" t="str">
        <f t="shared" si="711"/>
        <v>Non-local</v>
      </c>
      <c r="Y3703" s="104"/>
      <c r="Z3703" s="87" t="str">
        <f t="shared" si="707"/>
        <v>USA</v>
      </c>
      <c r="AA3703" s="87" t="str">
        <f t="shared" si="708"/>
        <v>USA</v>
      </c>
      <c r="AB3703" s="82" cm="1">
        <f t="array" ref="AB3703">VLOOKUP(B3703,'GDP per Capita'!$T$2:$V$4235,COLUMN('GDP per Capita'!$V:$V)-COLUMN('GDP per Capita'!$S:$S),FALSE)</f>
        <v>63809.64</v>
      </c>
      <c r="AC3703" s="82">
        <f t="shared" si="712"/>
        <v>63809.64</v>
      </c>
      <c r="AD3703" s="82">
        <f t="shared" si="713"/>
        <v>63809.64</v>
      </c>
      <c r="AE3703" s="88">
        <f t="shared" si="709"/>
        <v>3.4520840065706326E-2</v>
      </c>
    </row>
    <row r="3704" spans="1:31">
      <c r="A3704" s="77" t="s">
        <v>927</v>
      </c>
      <c r="B3704" s="77">
        <v>3703</v>
      </c>
      <c r="C3704" s="77" t="s">
        <v>29</v>
      </c>
      <c r="D3704" s="77" t="s">
        <v>29</v>
      </c>
      <c r="E3704" s="77">
        <v>2016</v>
      </c>
      <c r="F3704" s="77">
        <v>34.147645199999999</v>
      </c>
      <c r="G3704" s="77">
        <v>-118.1444779</v>
      </c>
      <c r="H3704" s="77">
        <v>0</v>
      </c>
      <c r="I3704" s="77" t="s">
        <v>1790</v>
      </c>
      <c r="J3704" s="77">
        <v>32.7174209</v>
      </c>
      <c r="K3704" s="77">
        <v>-117.1627714</v>
      </c>
      <c r="L3704" s="77">
        <v>366.54981032904999</v>
      </c>
      <c r="M3704" s="77">
        <v>0.21003268833500399</v>
      </c>
      <c r="N3704" s="77">
        <v>0</v>
      </c>
      <c r="O3704" s="77">
        <v>70.377563583177704</v>
      </c>
      <c r="P3704" s="87" cm="1">
        <f t="array" ref="P3704">IF($X3704="Non-local",VLOOKUP($E3704,$AI$64:$AW$68,COLUMN($AW:$AW)-COLUMN($AH:$AH),FALSE),IF($X3704="Unknown",VLOOKUP($E3704,$AI$71:$AW$75,COLUMN($AW:$AW)-COLUMN($AH:$AH),FALSE),0))</f>
        <v>264</v>
      </c>
      <c r="Q3704" s="87" cm="1">
        <f t="array" ref="Q3704">IF($X3704="Non-local",VLOOKUP($E3704,$AI$40:$AW$44,COLUMN($AW:$AW)-COLUMN($AH:$AH),FALSE),IF($X3704="Unknown",VLOOKUP($E3704,$AI$47:$AW$51,COLUMN($AW:$AW)-COLUMN($AH:$AH),FALSE),0))</f>
        <v>622.00419999999997</v>
      </c>
      <c r="R3704" s="87" cm="1">
        <f t="array" ref="R3704">IF($X3704="Non-local",VLOOKUP($E3704,$AI$88:$AW$92,COLUMN($AW:$AW)-COLUMN($AH:$AH),FALSE),IF($X3704="Unknown",VLOOKUP($E3704,$AI$95:$AW$99,COLUMN($AW:$AW)-COLUMN($AH:$AH),FALSE),0))</f>
        <v>0.12047560494171299</v>
      </c>
      <c r="S3704" s="87" cm="1">
        <f t="array" ref="S3704">VLOOKUP($E3704,$AI$111:$AW$115,COLUMN($AW:$AW)-COLUMN($AH:$AH),FALSE)</f>
        <v>431.69321999999994</v>
      </c>
      <c r="T3704" s="104">
        <f t="shared" si="705"/>
        <v>0.33050829327671699</v>
      </c>
      <c r="U3704" s="104">
        <f t="shared" si="706"/>
        <v>1388.0749835831775</v>
      </c>
      <c r="V3704" s="87" cm="1">
        <f t="array" ref="V3704">VLOOKUP($E3704,$AI$118:$AW$122,COLUMN($AW:$AW)-COLUMN($AH:$AH),FALSE)</f>
        <v>0</v>
      </c>
      <c r="W3704" s="87" t="str">
        <f t="shared" si="710"/>
        <v>Domestic</v>
      </c>
      <c r="X3704" s="87" t="str">
        <f t="shared" si="711"/>
        <v>Non-local</v>
      </c>
      <c r="Y3704" s="104"/>
      <c r="Z3704" s="87" t="str">
        <f t="shared" si="707"/>
        <v>USA</v>
      </c>
      <c r="AA3704" s="87" t="str">
        <f t="shared" si="708"/>
        <v>USA</v>
      </c>
      <c r="AB3704" s="82" cm="1">
        <f t="array" ref="AB3704">VLOOKUP(B3704,'GDP per Capita'!$T$2:$V$4235,COLUMN('GDP per Capita'!$V:$V)-COLUMN('GDP per Capita'!$S:$S),FALSE)</f>
        <v>63809.64</v>
      </c>
      <c r="AC3704" s="82">
        <f t="shared" si="712"/>
        <v>63809.64</v>
      </c>
      <c r="AD3704" s="82">
        <f t="shared" si="713"/>
        <v>63809.64</v>
      </c>
      <c r="AE3704" s="88">
        <f t="shared" si="709"/>
        <v>2.1753374311204037E-2</v>
      </c>
    </row>
    <row r="3705" spans="1:31">
      <c r="A3705" s="77" t="s">
        <v>1404</v>
      </c>
      <c r="B3705" s="77">
        <v>3704</v>
      </c>
      <c r="C3705" s="77" t="s">
        <v>29</v>
      </c>
      <c r="D3705" s="77" t="s">
        <v>29</v>
      </c>
      <c r="E3705" s="77">
        <v>2016</v>
      </c>
      <c r="F3705" s="77">
        <v>41.3747744</v>
      </c>
      <c r="G3705" s="77">
        <v>-83.651322899999997</v>
      </c>
      <c r="H3705" s="77">
        <v>0</v>
      </c>
      <c r="I3705" s="77" t="s">
        <v>1790</v>
      </c>
      <c r="J3705" s="77">
        <v>32.7174209</v>
      </c>
      <c r="K3705" s="77">
        <v>-117.1627714</v>
      </c>
      <c r="L3705" s="77">
        <v>6207.5431387390599</v>
      </c>
      <c r="M3705" s="77">
        <v>1.0406026858944599</v>
      </c>
      <c r="N3705" s="77">
        <v>0</v>
      </c>
      <c r="O3705" s="77">
        <v>744.90517664868696</v>
      </c>
      <c r="P3705" s="87" cm="1">
        <f t="array" ref="P3705">IF($X3705="Non-local",VLOOKUP($E3705,$AI$64:$AW$68,COLUMN($AW:$AW)-COLUMN($AH:$AH),FALSE),IF($X3705="Unknown",VLOOKUP($E3705,$AI$71:$AW$75,COLUMN($AW:$AW)-COLUMN($AH:$AH),FALSE),0))</f>
        <v>264</v>
      </c>
      <c r="Q3705" s="87" cm="1">
        <f t="array" ref="Q3705">IF($X3705="Non-local",VLOOKUP($E3705,$AI$40:$AW$44,COLUMN($AW:$AW)-COLUMN($AH:$AH),FALSE),IF($X3705="Unknown",VLOOKUP($E3705,$AI$47:$AW$51,COLUMN($AW:$AW)-COLUMN($AH:$AH),FALSE),0))</f>
        <v>622.00419999999997</v>
      </c>
      <c r="R3705" s="87" cm="1">
        <f t="array" ref="R3705">IF($X3705="Non-local",VLOOKUP($E3705,$AI$88:$AW$92,COLUMN($AW:$AW)-COLUMN($AH:$AH),FALSE),IF($X3705="Unknown",VLOOKUP($E3705,$AI$95:$AW$99,COLUMN($AW:$AW)-COLUMN($AH:$AH),FALSE),0))</f>
        <v>0.12047560494171299</v>
      </c>
      <c r="S3705" s="87" cm="1">
        <f t="array" ref="S3705">VLOOKUP($E3705,$AI$111:$AW$115,COLUMN($AW:$AW)-COLUMN($AH:$AH),FALSE)</f>
        <v>431.69321999999994</v>
      </c>
      <c r="T3705" s="104">
        <f t="shared" si="705"/>
        <v>1.161078290836173</v>
      </c>
      <c r="U3705" s="104">
        <f t="shared" si="706"/>
        <v>2062.6025966486868</v>
      </c>
      <c r="V3705" s="87" cm="1">
        <f t="array" ref="V3705">VLOOKUP($E3705,$AI$118:$AW$122,COLUMN($AW:$AW)-COLUMN($AH:$AH),FALSE)</f>
        <v>0</v>
      </c>
      <c r="W3705" s="87" t="str">
        <f t="shared" si="710"/>
        <v>Domestic</v>
      </c>
      <c r="X3705" s="87" t="str">
        <f t="shared" si="711"/>
        <v>Non-local</v>
      </c>
      <c r="Y3705" s="104"/>
      <c r="Z3705" s="87" t="str">
        <f t="shared" si="707"/>
        <v>USA</v>
      </c>
      <c r="AA3705" s="87" t="str">
        <f t="shared" si="708"/>
        <v>USA</v>
      </c>
      <c r="AB3705" s="82" cm="1">
        <f t="array" ref="AB3705">VLOOKUP(B3705,'GDP per Capita'!$T$2:$V$4235,COLUMN('GDP per Capita'!$V:$V)-COLUMN('GDP per Capita'!$S:$S),FALSE)</f>
        <v>63809.64</v>
      </c>
      <c r="AC3705" s="82">
        <f t="shared" si="712"/>
        <v>63809.64</v>
      </c>
      <c r="AD3705" s="82">
        <f t="shared" si="713"/>
        <v>63809.64</v>
      </c>
      <c r="AE3705" s="88">
        <f t="shared" si="709"/>
        <v>3.232431019276534E-2</v>
      </c>
    </row>
    <row r="3706" spans="1:31">
      <c r="A3706" s="77" t="s">
        <v>898</v>
      </c>
      <c r="B3706" s="77">
        <v>3705</v>
      </c>
      <c r="C3706" s="77" t="s">
        <v>29</v>
      </c>
      <c r="D3706" s="77" t="s">
        <v>29</v>
      </c>
      <c r="E3706" s="77">
        <v>2016</v>
      </c>
      <c r="F3706" s="77">
        <v>41.875561599999997</v>
      </c>
      <c r="G3706" s="77">
        <v>-87.6244212</v>
      </c>
      <c r="H3706" s="77">
        <v>0</v>
      </c>
      <c r="I3706" s="77" t="s">
        <v>1790</v>
      </c>
      <c r="J3706" s="77">
        <v>32.7174209</v>
      </c>
      <c r="K3706" s="77">
        <v>-117.1627714</v>
      </c>
      <c r="L3706" s="77">
        <v>5574.1788183755798</v>
      </c>
      <c r="M3706" s="77">
        <v>0.95428130750300999</v>
      </c>
      <c r="N3706" s="77">
        <v>0</v>
      </c>
      <c r="O3706" s="77">
        <v>668.90145820506996</v>
      </c>
      <c r="P3706" s="87" cm="1">
        <f t="array" ref="P3706">IF($X3706="Non-local",VLOOKUP($E3706,$AI$64:$AW$68,COLUMN($AW:$AW)-COLUMN($AH:$AH),FALSE),IF($X3706="Unknown",VLOOKUP($E3706,$AI$71:$AW$75,COLUMN($AW:$AW)-COLUMN($AH:$AH),FALSE),0))</f>
        <v>264</v>
      </c>
      <c r="Q3706" s="87" cm="1">
        <f t="array" ref="Q3706">IF($X3706="Non-local",VLOOKUP($E3706,$AI$40:$AW$44,COLUMN($AW:$AW)-COLUMN($AH:$AH),FALSE),IF($X3706="Unknown",VLOOKUP($E3706,$AI$47:$AW$51,COLUMN($AW:$AW)-COLUMN($AH:$AH),FALSE),0))</f>
        <v>622.00419999999997</v>
      </c>
      <c r="R3706" s="87" cm="1">
        <f t="array" ref="R3706">IF($X3706="Non-local",VLOOKUP($E3706,$AI$88:$AW$92,COLUMN($AW:$AW)-COLUMN($AH:$AH),FALSE),IF($X3706="Unknown",VLOOKUP($E3706,$AI$95:$AW$99,COLUMN($AW:$AW)-COLUMN($AH:$AH),FALSE),0))</f>
        <v>0.12047560494171299</v>
      </c>
      <c r="S3706" s="87" cm="1">
        <f t="array" ref="S3706">VLOOKUP($E3706,$AI$111:$AW$115,COLUMN($AW:$AW)-COLUMN($AH:$AH),FALSE)</f>
        <v>431.69321999999994</v>
      </c>
      <c r="T3706" s="104">
        <f t="shared" si="705"/>
        <v>1.0747569124447229</v>
      </c>
      <c r="U3706" s="104">
        <f t="shared" si="706"/>
        <v>1986.5988782050697</v>
      </c>
      <c r="V3706" s="87" cm="1">
        <f t="array" ref="V3706">VLOOKUP($E3706,$AI$118:$AW$122,COLUMN($AW:$AW)-COLUMN($AH:$AH),FALSE)</f>
        <v>0</v>
      </c>
      <c r="W3706" s="87" t="str">
        <f t="shared" si="710"/>
        <v>Domestic</v>
      </c>
      <c r="X3706" s="87" t="str">
        <f t="shared" si="711"/>
        <v>Non-local</v>
      </c>
      <c r="Y3706" s="104"/>
      <c r="Z3706" s="87" t="str">
        <f t="shared" si="707"/>
        <v>USA</v>
      </c>
      <c r="AA3706" s="87" t="str">
        <f t="shared" si="708"/>
        <v>USA</v>
      </c>
      <c r="AB3706" s="82" cm="1">
        <f t="array" ref="AB3706">VLOOKUP(B3706,'GDP per Capita'!$T$2:$V$4235,COLUMN('GDP per Capita'!$V:$V)-COLUMN('GDP per Capita'!$S:$S),FALSE)</f>
        <v>63809.64</v>
      </c>
      <c r="AC3706" s="82">
        <f t="shared" si="712"/>
        <v>63809.64</v>
      </c>
      <c r="AD3706" s="82">
        <f t="shared" si="713"/>
        <v>63809.64</v>
      </c>
      <c r="AE3706" s="88">
        <f t="shared" si="709"/>
        <v>3.1133209311399811E-2</v>
      </c>
    </row>
    <row r="3707" spans="1:31">
      <c r="A3707" s="77" t="s">
        <v>929</v>
      </c>
      <c r="B3707" s="77">
        <v>3706</v>
      </c>
      <c r="C3707" s="77" t="s">
        <v>29</v>
      </c>
      <c r="D3707" s="77" t="s">
        <v>29</v>
      </c>
      <c r="E3707" s="77">
        <v>2016</v>
      </c>
      <c r="F3707" s="77">
        <v>46.732387500000002</v>
      </c>
      <c r="G3707" s="77">
        <v>-117.00016509999899</v>
      </c>
      <c r="H3707" s="77">
        <v>0</v>
      </c>
      <c r="I3707" s="77" t="s">
        <v>1790</v>
      </c>
      <c r="J3707" s="77">
        <v>32.7174209</v>
      </c>
      <c r="K3707" s="77">
        <v>-117.1627714</v>
      </c>
      <c r="L3707" s="77">
        <v>3116.9129552415002</v>
      </c>
      <c r="M3707" s="77">
        <v>0.58153725118724398</v>
      </c>
      <c r="N3707" s="77">
        <v>0</v>
      </c>
      <c r="O3707" s="77">
        <v>598.44728740636901</v>
      </c>
      <c r="P3707" s="87" cm="1">
        <f t="array" ref="P3707">IF($X3707="Non-local",VLOOKUP($E3707,$AI$64:$AW$68,COLUMN($AW:$AW)-COLUMN($AH:$AH),FALSE),IF($X3707="Unknown",VLOOKUP($E3707,$AI$71:$AW$75,COLUMN($AW:$AW)-COLUMN($AH:$AH),FALSE),0))</f>
        <v>264</v>
      </c>
      <c r="Q3707" s="87" cm="1">
        <f t="array" ref="Q3707">IF($X3707="Non-local",VLOOKUP($E3707,$AI$40:$AW$44,COLUMN($AW:$AW)-COLUMN($AH:$AH),FALSE),IF($X3707="Unknown",VLOOKUP($E3707,$AI$47:$AW$51,COLUMN($AW:$AW)-COLUMN($AH:$AH),FALSE),0))</f>
        <v>622.00419999999997</v>
      </c>
      <c r="R3707" s="87" cm="1">
        <f t="array" ref="R3707">IF($X3707="Non-local",VLOOKUP($E3707,$AI$88:$AW$92,COLUMN($AW:$AW)-COLUMN($AH:$AH),FALSE),IF($X3707="Unknown",VLOOKUP($E3707,$AI$95:$AW$99,COLUMN($AW:$AW)-COLUMN($AH:$AH),FALSE),0))</f>
        <v>0.12047560494171299</v>
      </c>
      <c r="S3707" s="87" cm="1">
        <f t="array" ref="S3707">VLOOKUP($E3707,$AI$111:$AW$115,COLUMN($AW:$AW)-COLUMN($AH:$AH),FALSE)</f>
        <v>431.69321999999994</v>
      </c>
      <c r="T3707" s="104">
        <f t="shared" si="705"/>
        <v>0.70201285612895692</v>
      </c>
      <c r="U3707" s="104">
        <f t="shared" si="706"/>
        <v>1916.1447074063688</v>
      </c>
      <c r="V3707" s="87" cm="1">
        <f t="array" ref="V3707">VLOOKUP($E3707,$AI$118:$AW$122,COLUMN($AW:$AW)-COLUMN($AH:$AH),FALSE)</f>
        <v>0</v>
      </c>
      <c r="W3707" s="87" t="str">
        <f t="shared" si="710"/>
        <v>Domestic</v>
      </c>
      <c r="X3707" s="87" t="str">
        <f t="shared" si="711"/>
        <v>Non-local</v>
      </c>
      <c r="Y3707" s="104"/>
      <c r="Z3707" s="87" t="str">
        <f t="shared" si="707"/>
        <v>USA</v>
      </c>
      <c r="AA3707" s="87" t="str">
        <f t="shared" si="708"/>
        <v>USA</v>
      </c>
      <c r="AB3707" s="82" cm="1">
        <f t="array" ref="AB3707">VLOOKUP(B3707,'GDP per Capita'!$T$2:$V$4235,COLUMN('GDP per Capita'!$V:$V)-COLUMN('GDP per Capita'!$S:$S),FALSE)</f>
        <v>63809.64</v>
      </c>
      <c r="AC3707" s="82">
        <f t="shared" si="712"/>
        <v>63809.64</v>
      </c>
      <c r="AD3707" s="82">
        <f t="shared" si="713"/>
        <v>63809.64</v>
      </c>
      <c r="AE3707" s="88">
        <f t="shared" si="709"/>
        <v>3.0029078794463794E-2</v>
      </c>
    </row>
    <row r="3708" spans="1:31">
      <c r="A3708" s="77" t="s">
        <v>911</v>
      </c>
      <c r="B3708" s="77">
        <v>3707</v>
      </c>
      <c r="C3708" s="77" t="s">
        <v>29</v>
      </c>
      <c r="D3708" s="77" t="s">
        <v>29</v>
      </c>
      <c r="E3708" s="77">
        <v>2016</v>
      </c>
      <c r="F3708" s="77">
        <v>42.3750997</v>
      </c>
      <c r="G3708" s="77">
        <v>-71.105615700000001</v>
      </c>
      <c r="H3708" s="77">
        <v>0</v>
      </c>
      <c r="I3708" s="77" t="s">
        <v>1790</v>
      </c>
      <c r="J3708" s="77">
        <v>32.7174209</v>
      </c>
      <c r="K3708" s="77">
        <v>-117.1627714</v>
      </c>
      <c r="L3708" s="77">
        <v>8292.5264883878099</v>
      </c>
      <c r="M3708" s="77">
        <v>1.32975968533697</v>
      </c>
      <c r="N3708" s="77">
        <v>0</v>
      </c>
      <c r="O3708" s="77">
        <v>870.715281280721</v>
      </c>
      <c r="P3708" s="87" cm="1">
        <f t="array" ref="P3708">IF($X3708="Non-local",VLOOKUP($E3708,$AI$64:$AW$68,COLUMN($AW:$AW)-COLUMN($AH:$AH),FALSE),IF($X3708="Unknown",VLOOKUP($E3708,$AI$71:$AW$75,COLUMN($AW:$AW)-COLUMN($AH:$AH),FALSE),0))</f>
        <v>264</v>
      </c>
      <c r="Q3708" s="87" cm="1">
        <f t="array" ref="Q3708">IF($X3708="Non-local",VLOOKUP($E3708,$AI$40:$AW$44,COLUMN($AW:$AW)-COLUMN($AH:$AH),FALSE),IF($X3708="Unknown",VLOOKUP($E3708,$AI$47:$AW$51,COLUMN($AW:$AW)-COLUMN($AH:$AH),FALSE),0))</f>
        <v>622.00419999999997</v>
      </c>
      <c r="R3708" s="87" cm="1">
        <f t="array" ref="R3708">IF($X3708="Non-local",VLOOKUP($E3708,$AI$88:$AW$92,COLUMN($AW:$AW)-COLUMN($AH:$AH),FALSE),IF($X3708="Unknown",VLOOKUP($E3708,$AI$95:$AW$99,COLUMN($AW:$AW)-COLUMN($AH:$AH),FALSE),0))</f>
        <v>0.12047560494171299</v>
      </c>
      <c r="S3708" s="87" cm="1">
        <f t="array" ref="S3708">VLOOKUP($E3708,$AI$111:$AW$115,COLUMN($AW:$AW)-COLUMN($AH:$AH),FALSE)</f>
        <v>431.69321999999994</v>
      </c>
      <c r="T3708" s="104">
        <f t="shared" si="705"/>
        <v>1.450235290278683</v>
      </c>
      <c r="U3708" s="104">
        <f t="shared" si="706"/>
        <v>2188.4127012807212</v>
      </c>
      <c r="V3708" s="87" cm="1">
        <f t="array" ref="V3708">VLOOKUP($E3708,$AI$118:$AW$122,COLUMN($AW:$AW)-COLUMN($AH:$AH),FALSE)</f>
        <v>0</v>
      </c>
      <c r="W3708" s="87" t="str">
        <f t="shared" si="710"/>
        <v>Domestic</v>
      </c>
      <c r="X3708" s="87" t="str">
        <f t="shared" si="711"/>
        <v>Non-local</v>
      </c>
      <c r="Y3708" s="104"/>
      <c r="Z3708" s="87" t="str">
        <f t="shared" si="707"/>
        <v>USA</v>
      </c>
      <c r="AA3708" s="87" t="str">
        <f t="shared" si="708"/>
        <v>USA</v>
      </c>
      <c r="AB3708" s="82" cm="1">
        <f t="array" ref="AB3708">VLOOKUP(B3708,'GDP per Capita'!$T$2:$V$4235,COLUMN('GDP per Capita'!$V:$V)-COLUMN('GDP per Capita'!$S:$S),FALSE)</f>
        <v>63809.64</v>
      </c>
      <c r="AC3708" s="82">
        <f t="shared" si="712"/>
        <v>63809.64</v>
      </c>
      <c r="AD3708" s="82">
        <f t="shared" si="713"/>
        <v>63809.64</v>
      </c>
      <c r="AE3708" s="88">
        <f t="shared" si="709"/>
        <v>3.42959574960887E-2</v>
      </c>
    </row>
    <row r="3709" spans="1:31">
      <c r="A3709" s="77" t="s">
        <v>1000</v>
      </c>
      <c r="B3709" s="77">
        <v>3708</v>
      </c>
      <c r="C3709" s="77" t="s">
        <v>29</v>
      </c>
      <c r="D3709" s="77" t="s">
        <v>29</v>
      </c>
      <c r="E3709" s="77">
        <v>2016</v>
      </c>
      <c r="F3709" s="77">
        <v>37.3893889</v>
      </c>
      <c r="G3709" s="77">
        <v>-122.0832101</v>
      </c>
      <c r="H3709" s="77">
        <v>0</v>
      </c>
      <c r="I3709" s="77" t="s">
        <v>1790</v>
      </c>
      <c r="J3709" s="77">
        <v>32.7174209</v>
      </c>
      <c r="K3709" s="77">
        <v>-117.1627714</v>
      </c>
      <c r="L3709" s="77">
        <v>1371.37653115948</v>
      </c>
      <c r="M3709" s="77">
        <v>0.34271480698097601</v>
      </c>
      <c r="N3709" s="77">
        <v>0</v>
      </c>
      <c r="O3709" s="77">
        <v>263.304293982621</v>
      </c>
      <c r="P3709" s="87" cm="1">
        <f t="array" ref="P3709">IF($X3709="Non-local",VLOOKUP($E3709,$AI$64:$AW$68,COLUMN($AW:$AW)-COLUMN($AH:$AH),FALSE),IF($X3709="Unknown",VLOOKUP($E3709,$AI$71:$AW$75,COLUMN($AW:$AW)-COLUMN($AH:$AH),FALSE),0))</f>
        <v>264</v>
      </c>
      <c r="Q3709" s="87" cm="1">
        <f t="array" ref="Q3709">IF($X3709="Non-local",VLOOKUP($E3709,$AI$40:$AW$44,COLUMN($AW:$AW)-COLUMN($AH:$AH),FALSE),IF($X3709="Unknown",VLOOKUP($E3709,$AI$47:$AW$51,COLUMN($AW:$AW)-COLUMN($AH:$AH),FALSE),0))</f>
        <v>622.00419999999997</v>
      </c>
      <c r="R3709" s="87" cm="1">
        <f t="array" ref="R3709">IF($X3709="Non-local",VLOOKUP($E3709,$AI$88:$AW$92,COLUMN($AW:$AW)-COLUMN($AH:$AH),FALSE),IF($X3709="Unknown",VLOOKUP($E3709,$AI$95:$AW$99,COLUMN($AW:$AW)-COLUMN($AH:$AH),FALSE),0))</f>
        <v>0.12047560494171299</v>
      </c>
      <c r="S3709" s="87" cm="1">
        <f t="array" ref="S3709">VLOOKUP($E3709,$AI$111:$AW$115,COLUMN($AW:$AW)-COLUMN($AH:$AH),FALSE)</f>
        <v>431.69321999999994</v>
      </c>
      <c r="T3709" s="104">
        <f t="shared" si="705"/>
        <v>0.463190411922689</v>
      </c>
      <c r="U3709" s="104">
        <f t="shared" si="706"/>
        <v>1581.0017139826207</v>
      </c>
      <c r="V3709" s="87" cm="1">
        <f t="array" ref="V3709">VLOOKUP($E3709,$AI$118:$AW$122,COLUMN($AW:$AW)-COLUMN($AH:$AH),FALSE)</f>
        <v>0</v>
      </c>
      <c r="W3709" s="87" t="str">
        <f t="shared" si="710"/>
        <v>Domestic</v>
      </c>
      <c r="X3709" s="87" t="str">
        <f t="shared" si="711"/>
        <v>Non-local</v>
      </c>
      <c r="Y3709" s="104"/>
      <c r="Z3709" s="87" t="str">
        <f t="shared" si="707"/>
        <v>USA</v>
      </c>
      <c r="AA3709" s="87" t="str">
        <f t="shared" si="708"/>
        <v>USA</v>
      </c>
      <c r="AB3709" s="82" cm="1">
        <f t="array" ref="AB3709">VLOOKUP(B3709,'GDP per Capita'!$T$2:$V$4235,COLUMN('GDP per Capita'!$V:$V)-COLUMN('GDP per Capita'!$S:$S),FALSE)</f>
        <v>63809.64</v>
      </c>
      <c r="AC3709" s="82">
        <f t="shared" si="712"/>
        <v>63809.64</v>
      </c>
      <c r="AD3709" s="82">
        <f t="shared" si="713"/>
        <v>63809.64</v>
      </c>
      <c r="AE3709" s="88">
        <f t="shared" si="709"/>
        <v>2.477684741651294E-2</v>
      </c>
    </row>
    <row r="3710" spans="1:31">
      <c r="A3710" s="77" t="s">
        <v>910</v>
      </c>
      <c r="B3710" s="77">
        <v>3709</v>
      </c>
      <c r="C3710" s="77" t="s">
        <v>29</v>
      </c>
      <c r="D3710" s="77" t="s">
        <v>29</v>
      </c>
      <c r="E3710" s="77">
        <v>2016</v>
      </c>
      <c r="F3710" s="77">
        <v>37.411403499999999</v>
      </c>
      <c r="G3710" s="77">
        <v>-122.0543534</v>
      </c>
      <c r="H3710" s="77">
        <v>0</v>
      </c>
      <c r="I3710" s="77" t="s">
        <v>1790</v>
      </c>
      <c r="J3710" s="77">
        <v>32.7174209</v>
      </c>
      <c r="K3710" s="77">
        <v>-117.1627714</v>
      </c>
      <c r="L3710" s="77">
        <v>1371.597310443</v>
      </c>
      <c r="M3710" s="77">
        <v>0.34274395973187599</v>
      </c>
      <c r="N3710" s="77">
        <v>0</v>
      </c>
      <c r="O3710" s="77">
        <v>263.346683605056</v>
      </c>
      <c r="P3710" s="87" cm="1">
        <f t="array" ref="P3710">IF($X3710="Non-local",VLOOKUP($E3710,$AI$64:$AW$68,COLUMN($AW:$AW)-COLUMN($AH:$AH),FALSE),IF($X3710="Unknown",VLOOKUP($E3710,$AI$71:$AW$75,COLUMN($AW:$AW)-COLUMN($AH:$AH),FALSE),0))</f>
        <v>264</v>
      </c>
      <c r="Q3710" s="87" cm="1">
        <f t="array" ref="Q3710">IF($X3710="Non-local",VLOOKUP($E3710,$AI$40:$AW$44,COLUMN($AW:$AW)-COLUMN($AH:$AH),FALSE),IF($X3710="Unknown",VLOOKUP($E3710,$AI$47:$AW$51,COLUMN($AW:$AW)-COLUMN($AH:$AH),FALSE),0))</f>
        <v>622.00419999999997</v>
      </c>
      <c r="R3710" s="87" cm="1">
        <f t="array" ref="R3710">IF($X3710="Non-local",VLOOKUP($E3710,$AI$88:$AW$92,COLUMN($AW:$AW)-COLUMN($AH:$AH),FALSE),IF($X3710="Unknown",VLOOKUP($E3710,$AI$95:$AW$99,COLUMN($AW:$AW)-COLUMN($AH:$AH),FALSE),0))</f>
        <v>0.12047560494171299</v>
      </c>
      <c r="S3710" s="87" cm="1">
        <f t="array" ref="S3710">VLOOKUP($E3710,$AI$111:$AW$115,COLUMN($AW:$AW)-COLUMN($AH:$AH),FALSE)</f>
        <v>431.69321999999994</v>
      </c>
      <c r="T3710" s="104">
        <f t="shared" si="705"/>
        <v>0.46321956467358899</v>
      </c>
      <c r="U3710" s="104">
        <f t="shared" si="706"/>
        <v>1581.0441036050559</v>
      </c>
      <c r="V3710" s="87" cm="1">
        <f t="array" ref="V3710">VLOOKUP($E3710,$AI$118:$AW$122,COLUMN($AW:$AW)-COLUMN($AH:$AH),FALSE)</f>
        <v>0</v>
      </c>
      <c r="W3710" s="87" t="str">
        <f t="shared" si="710"/>
        <v>Domestic</v>
      </c>
      <c r="X3710" s="87" t="str">
        <f t="shared" si="711"/>
        <v>Non-local</v>
      </c>
      <c r="Y3710" s="104"/>
      <c r="Z3710" s="87" t="str">
        <f t="shared" si="707"/>
        <v>USA</v>
      </c>
      <c r="AA3710" s="87" t="str">
        <f t="shared" si="708"/>
        <v>USA</v>
      </c>
      <c r="AB3710" s="82" cm="1">
        <f t="array" ref="AB3710">VLOOKUP(B3710,'GDP per Capita'!$T$2:$V$4235,COLUMN('GDP per Capita'!$V:$V)-COLUMN('GDP per Capita'!$S:$S),FALSE)</f>
        <v>63809.64</v>
      </c>
      <c r="AC3710" s="82">
        <f t="shared" si="712"/>
        <v>63809.64</v>
      </c>
      <c r="AD3710" s="82">
        <f t="shared" si="713"/>
        <v>63809.64</v>
      </c>
      <c r="AE3710" s="88">
        <f t="shared" si="709"/>
        <v>2.4777511730281754E-2</v>
      </c>
    </row>
    <row r="3711" spans="1:31">
      <c r="A3711" s="77" t="s">
        <v>927</v>
      </c>
      <c r="B3711" s="77">
        <v>3710</v>
      </c>
      <c r="C3711" s="77" t="s">
        <v>29</v>
      </c>
      <c r="D3711" s="77" t="s">
        <v>29</v>
      </c>
      <c r="E3711" s="77">
        <v>2016</v>
      </c>
      <c r="F3711" s="77">
        <v>34.147645199999999</v>
      </c>
      <c r="G3711" s="77">
        <v>-118.1444779</v>
      </c>
      <c r="H3711" s="77">
        <v>0</v>
      </c>
      <c r="I3711" s="77" t="s">
        <v>1790</v>
      </c>
      <c r="J3711" s="77">
        <v>32.7174209</v>
      </c>
      <c r="K3711" s="77">
        <v>-117.1627714</v>
      </c>
      <c r="L3711" s="77">
        <v>366.54981032904999</v>
      </c>
      <c r="M3711" s="77">
        <v>0.21003268833500399</v>
      </c>
      <c r="N3711" s="77">
        <v>0</v>
      </c>
      <c r="O3711" s="77">
        <v>70.377563583177704</v>
      </c>
      <c r="P3711" s="87" cm="1">
        <f t="array" ref="P3711">IF($X3711="Non-local",VLOOKUP($E3711,$AI$64:$AW$68,COLUMN($AW:$AW)-COLUMN($AH:$AH),FALSE),IF($X3711="Unknown",VLOOKUP($E3711,$AI$71:$AW$75,COLUMN($AW:$AW)-COLUMN($AH:$AH),FALSE),0))</f>
        <v>264</v>
      </c>
      <c r="Q3711" s="87" cm="1">
        <f t="array" ref="Q3711">IF($X3711="Non-local",VLOOKUP($E3711,$AI$40:$AW$44,COLUMN($AW:$AW)-COLUMN($AH:$AH),FALSE),IF($X3711="Unknown",VLOOKUP($E3711,$AI$47:$AW$51,COLUMN($AW:$AW)-COLUMN($AH:$AH),FALSE),0))</f>
        <v>622.00419999999997</v>
      </c>
      <c r="R3711" s="87" cm="1">
        <f t="array" ref="R3711">IF($X3711="Non-local",VLOOKUP($E3711,$AI$88:$AW$92,COLUMN($AW:$AW)-COLUMN($AH:$AH),FALSE),IF($X3711="Unknown",VLOOKUP($E3711,$AI$95:$AW$99,COLUMN($AW:$AW)-COLUMN($AH:$AH),FALSE),0))</f>
        <v>0.12047560494171299</v>
      </c>
      <c r="S3711" s="87" cm="1">
        <f t="array" ref="S3711">VLOOKUP($E3711,$AI$111:$AW$115,COLUMN($AW:$AW)-COLUMN($AH:$AH),FALSE)</f>
        <v>431.69321999999994</v>
      </c>
      <c r="T3711" s="104">
        <f t="shared" si="705"/>
        <v>0.33050829327671699</v>
      </c>
      <c r="U3711" s="104">
        <f t="shared" si="706"/>
        <v>1388.0749835831775</v>
      </c>
      <c r="V3711" s="87" cm="1">
        <f t="array" ref="V3711">VLOOKUP($E3711,$AI$118:$AW$122,COLUMN($AW:$AW)-COLUMN($AH:$AH),FALSE)</f>
        <v>0</v>
      </c>
      <c r="W3711" s="87" t="str">
        <f t="shared" si="710"/>
        <v>Domestic</v>
      </c>
      <c r="X3711" s="87" t="str">
        <f t="shared" si="711"/>
        <v>Non-local</v>
      </c>
      <c r="Y3711" s="104"/>
      <c r="Z3711" s="87" t="str">
        <f t="shared" si="707"/>
        <v>USA</v>
      </c>
      <c r="AA3711" s="87" t="str">
        <f t="shared" si="708"/>
        <v>USA</v>
      </c>
      <c r="AB3711" s="82" cm="1">
        <f t="array" ref="AB3711">VLOOKUP(B3711,'GDP per Capita'!$T$2:$V$4235,COLUMN('GDP per Capita'!$V:$V)-COLUMN('GDP per Capita'!$S:$S),FALSE)</f>
        <v>63809.64</v>
      </c>
      <c r="AC3711" s="82">
        <f t="shared" si="712"/>
        <v>63809.64</v>
      </c>
      <c r="AD3711" s="82">
        <f t="shared" si="713"/>
        <v>63809.64</v>
      </c>
      <c r="AE3711" s="88">
        <f t="shared" si="709"/>
        <v>2.1753374311204037E-2</v>
      </c>
    </row>
    <row r="3712" spans="1:31">
      <c r="A3712" s="77" t="s">
        <v>1373</v>
      </c>
      <c r="B3712" s="77">
        <v>3711</v>
      </c>
      <c r="C3712" s="77" t="s">
        <v>29</v>
      </c>
      <c r="D3712" s="77" t="s">
        <v>29</v>
      </c>
      <c r="E3712" s="77">
        <v>2016</v>
      </c>
      <c r="F3712" s="77">
        <v>42.323343999999999</v>
      </c>
      <c r="G3712" s="77">
        <v>-72.671889500000006</v>
      </c>
      <c r="H3712" s="77">
        <v>0</v>
      </c>
      <c r="I3712" s="77" t="s">
        <v>1790</v>
      </c>
      <c r="J3712" s="77">
        <v>32.7174209</v>
      </c>
      <c r="K3712" s="77">
        <v>-117.1627714</v>
      </c>
      <c r="L3712" s="77">
        <v>8035.1116265241199</v>
      </c>
      <c r="M3712" s="77">
        <v>1.29364543986963</v>
      </c>
      <c r="N3712" s="77">
        <v>0</v>
      </c>
      <c r="O3712" s="77">
        <v>843.686720785033</v>
      </c>
      <c r="P3712" s="87" cm="1">
        <f t="array" ref="P3712">IF($X3712="Non-local",VLOOKUP($E3712,$AI$64:$AW$68,COLUMN($AW:$AW)-COLUMN($AH:$AH),FALSE),IF($X3712="Unknown",VLOOKUP($E3712,$AI$71:$AW$75,COLUMN($AW:$AW)-COLUMN($AH:$AH),FALSE),0))</f>
        <v>264</v>
      </c>
      <c r="Q3712" s="87" cm="1">
        <f t="array" ref="Q3712">IF($X3712="Non-local",VLOOKUP($E3712,$AI$40:$AW$44,COLUMN($AW:$AW)-COLUMN($AH:$AH),FALSE),IF($X3712="Unknown",VLOOKUP($E3712,$AI$47:$AW$51,COLUMN($AW:$AW)-COLUMN($AH:$AH),FALSE),0))</f>
        <v>622.00419999999997</v>
      </c>
      <c r="R3712" s="87" cm="1">
        <f t="array" ref="R3712">IF($X3712="Non-local",VLOOKUP($E3712,$AI$88:$AW$92,COLUMN($AW:$AW)-COLUMN($AH:$AH),FALSE),IF($X3712="Unknown",VLOOKUP($E3712,$AI$95:$AW$99,COLUMN($AW:$AW)-COLUMN($AH:$AH),FALSE),0))</f>
        <v>0.12047560494171299</v>
      </c>
      <c r="S3712" s="87" cm="1">
        <f t="array" ref="S3712">VLOOKUP($E3712,$AI$111:$AW$115,COLUMN($AW:$AW)-COLUMN($AH:$AH),FALSE)</f>
        <v>431.69321999999994</v>
      </c>
      <c r="T3712" s="104">
        <f t="shared" si="705"/>
        <v>1.414121044811343</v>
      </c>
      <c r="U3712" s="104">
        <f t="shared" si="706"/>
        <v>2161.3841407850332</v>
      </c>
      <c r="V3712" s="87" cm="1">
        <f t="array" ref="V3712">VLOOKUP($E3712,$AI$118:$AW$122,COLUMN($AW:$AW)-COLUMN($AH:$AH),FALSE)</f>
        <v>0</v>
      </c>
      <c r="W3712" s="87" t="str">
        <f t="shared" si="710"/>
        <v>Domestic</v>
      </c>
      <c r="X3712" s="87" t="str">
        <f t="shared" si="711"/>
        <v>Non-local</v>
      </c>
      <c r="Y3712" s="104"/>
      <c r="Z3712" s="87" t="str">
        <f t="shared" si="707"/>
        <v>USA</v>
      </c>
      <c r="AA3712" s="87" t="str">
        <f t="shared" si="708"/>
        <v>USA</v>
      </c>
      <c r="AB3712" s="82" cm="1">
        <f t="array" ref="AB3712">VLOOKUP(B3712,'GDP per Capita'!$T$2:$V$4235,COLUMN('GDP per Capita'!$V:$V)-COLUMN('GDP per Capita'!$S:$S),FALSE)</f>
        <v>63809.64</v>
      </c>
      <c r="AC3712" s="82">
        <f t="shared" si="712"/>
        <v>63809.64</v>
      </c>
      <c r="AD3712" s="82">
        <f t="shared" si="713"/>
        <v>63809.64</v>
      </c>
      <c r="AE3712" s="88">
        <f t="shared" si="709"/>
        <v>3.3872376349169703E-2</v>
      </c>
    </row>
    <row r="3713" spans="1:31">
      <c r="A3713" s="77" t="s">
        <v>1119</v>
      </c>
      <c r="B3713" s="77">
        <v>3712</v>
      </c>
      <c r="C3713" s="77" t="s">
        <v>574</v>
      </c>
      <c r="D3713" s="77" t="s">
        <v>30</v>
      </c>
      <c r="E3713" s="77">
        <v>2016</v>
      </c>
      <c r="F3713" s="77">
        <v>39.906216999999998</v>
      </c>
      <c r="G3713" s="77">
        <v>116.39127569999999</v>
      </c>
      <c r="H3713" s="77">
        <v>0</v>
      </c>
      <c r="I3713" s="77" t="s">
        <v>1790</v>
      </c>
      <c r="J3713" s="77">
        <v>32.7174209</v>
      </c>
      <c r="K3713" s="77">
        <v>-117.1627714</v>
      </c>
      <c r="L3713" s="77">
        <v>20482.328563041501</v>
      </c>
      <c r="M3713" s="77">
        <v>3.17363499213995</v>
      </c>
      <c r="N3713" s="77">
        <v>0</v>
      </c>
      <c r="O3713" s="77">
        <v>1874.1330635183001</v>
      </c>
      <c r="P3713" s="87" cm="1">
        <f t="array" ref="P3713">IF($X3713="Non-local",VLOOKUP($E3713,$AI$64:$AW$68,COLUMN($AW:$AW)-COLUMN($AH:$AH),FALSE),IF($X3713="Unknown",VLOOKUP($E3713,$AI$71:$AW$75,COLUMN($AW:$AW)-COLUMN($AH:$AH),FALSE),0))</f>
        <v>264</v>
      </c>
      <c r="Q3713" s="87" cm="1">
        <f t="array" ref="Q3713">IF($X3713="Non-local",VLOOKUP($E3713,$AI$40:$AW$44,COLUMN($AW:$AW)-COLUMN($AH:$AH),FALSE),IF($X3713="Unknown",VLOOKUP($E3713,$AI$47:$AW$51,COLUMN($AW:$AW)-COLUMN($AH:$AH),FALSE),0))</f>
        <v>622.00419999999997</v>
      </c>
      <c r="R3713" s="87" cm="1">
        <f t="array" ref="R3713">IF($X3713="Non-local",VLOOKUP($E3713,$AI$88:$AW$92,COLUMN($AW:$AW)-COLUMN($AH:$AH),FALSE),IF($X3713="Unknown",VLOOKUP($E3713,$AI$95:$AW$99,COLUMN($AW:$AW)-COLUMN($AH:$AH),FALSE),0))</f>
        <v>0.12047560494171299</v>
      </c>
      <c r="S3713" s="87" cm="1">
        <f t="array" ref="S3713">VLOOKUP($E3713,$AI$111:$AW$115,COLUMN($AW:$AW)-COLUMN($AH:$AH),FALSE)</f>
        <v>431.69321999999994</v>
      </c>
      <c r="T3713" s="104">
        <f t="shared" si="705"/>
        <v>3.2941105970816631</v>
      </c>
      <c r="U3713" s="104">
        <f t="shared" si="706"/>
        <v>3191.8304835183003</v>
      </c>
      <c r="V3713" s="87" cm="1">
        <f t="array" ref="V3713">VLOOKUP($E3713,$AI$118:$AW$122,COLUMN($AW:$AW)-COLUMN($AH:$AH),FALSE)</f>
        <v>0</v>
      </c>
      <c r="W3713" s="87" t="str">
        <f t="shared" si="710"/>
        <v>International</v>
      </c>
      <c r="X3713" s="87" t="str">
        <f t="shared" si="711"/>
        <v>Non-local</v>
      </c>
      <c r="Y3713" s="104"/>
      <c r="Z3713" s="87" t="str">
        <f t="shared" si="707"/>
        <v>China</v>
      </c>
      <c r="AA3713" s="87" t="str">
        <f t="shared" si="708"/>
        <v>Asia</v>
      </c>
      <c r="AB3713" s="82" cm="1">
        <f t="array" ref="AB3713">VLOOKUP(B3713,'GDP per Capita'!$T$2:$V$4235,COLUMN('GDP per Capita'!$V:$V)-COLUMN('GDP per Capita'!$S:$S),FALSE)</f>
        <v>10121.299999999999</v>
      </c>
      <c r="AC3713" s="82">
        <f t="shared" si="712"/>
        <v>10121.299999999999</v>
      </c>
      <c r="AD3713" s="82">
        <f t="shared" si="713"/>
        <v>10121.299999999999</v>
      </c>
      <c r="AE3713" s="88">
        <f t="shared" si="709"/>
        <v>0.31535775873833405</v>
      </c>
    </row>
    <row r="3714" spans="1:31">
      <c r="A3714" s="77" t="s">
        <v>884</v>
      </c>
      <c r="B3714" s="77">
        <v>3713</v>
      </c>
      <c r="C3714" s="77" t="s">
        <v>29</v>
      </c>
      <c r="D3714" s="77" t="s">
        <v>29</v>
      </c>
      <c r="E3714" s="77">
        <v>2016</v>
      </c>
      <c r="F3714" s="77">
        <v>38.894985499999997</v>
      </c>
      <c r="G3714" s="77">
        <v>-77.036570799999893</v>
      </c>
      <c r="H3714" s="77">
        <v>0</v>
      </c>
      <c r="I3714" s="77" t="s">
        <v>1790</v>
      </c>
      <c r="J3714" s="77">
        <v>32.7174209</v>
      </c>
      <c r="K3714" s="77">
        <v>-117.1627714</v>
      </c>
      <c r="L3714" s="77">
        <v>7306.1533428078401</v>
      </c>
      <c r="M3714" s="77">
        <v>1.1920091629079299</v>
      </c>
      <c r="N3714" s="77">
        <v>0</v>
      </c>
      <c r="O3714" s="77">
        <v>876.73840113694098</v>
      </c>
      <c r="P3714" s="87" cm="1">
        <f t="array" ref="P3714">IF($X3714="Non-local",VLOOKUP($E3714,$AI$64:$AW$68,COLUMN($AW:$AW)-COLUMN($AH:$AH),FALSE),IF($X3714="Unknown",VLOOKUP($E3714,$AI$71:$AW$75,COLUMN($AW:$AW)-COLUMN($AH:$AH),FALSE),0))</f>
        <v>264</v>
      </c>
      <c r="Q3714" s="87" cm="1">
        <f t="array" ref="Q3714">IF($X3714="Non-local",VLOOKUP($E3714,$AI$40:$AW$44,COLUMN($AW:$AW)-COLUMN($AH:$AH),FALSE),IF($X3714="Unknown",VLOOKUP($E3714,$AI$47:$AW$51,COLUMN($AW:$AW)-COLUMN($AH:$AH),FALSE),0))</f>
        <v>622.00419999999997</v>
      </c>
      <c r="R3714" s="87" cm="1">
        <f t="array" ref="R3714">IF($X3714="Non-local",VLOOKUP($E3714,$AI$88:$AW$92,COLUMN($AW:$AW)-COLUMN($AH:$AH),FALSE),IF($X3714="Unknown",VLOOKUP($E3714,$AI$95:$AW$99,COLUMN($AW:$AW)-COLUMN($AH:$AH),FALSE),0))</f>
        <v>0.12047560494171299</v>
      </c>
      <c r="S3714" s="87" cm="1">
        <f t="array" ref="S3714">VLOOKUP($E3714,$AI$111:$AW$115,COLUMN($AW:$AW)-COLUMN($AH:$AH),FALSE)</f>
        <v>431.69321999999994</v>
      </c>
      <c r="T3714" s="104">
        <f t="shared" ref="T3714:T3777" si="714">SUM(M3714,R3714)</f>
        <v>1.312484767849643</v>
      </c>
      <c r="U3714" s="104">
        <f t="shared" ref="U3714:U3777" si="715">SUM(O3714,P3714,Q3714,S3714)</f>
        <v>2194.4358211369408</v>
      </c>
      <c r="V3714" s="87" cm="1">
        <f t="array" ref="V3714">VLOOKUP($E3714,$AI$118:$AW$122,COLUMN($AW:$AW)-COLUMN($AH:$AH),FALSE)</f>
        <v>0</v>
      </c>
      <c r="W3714" s="87" t="str">
        <f t="shared" si="710"/>
        <v>Domestic</v>
      </c>
      <c r="X3714" s="87" t="str">
        <f t="shared" si="711"/>
        <v>Non-local</v>
      </c>
      <c r="Y3714" s="104"/>
      <c r="Z3714" s="87" t="str">
        <f t="shared" ref="Z3714:Z3777" si="716">C3714</f>
        <v>USA</v>
      </c>
      <c r="AA3714" s="87" t="str">
        <f t="shared" ref="AA3714:AA3777" si="717">D3714</f>
        <v>USA</v>
      </c>
      <c r="AB3714" s="82" cm="1">
        <f t="array" ref="AB3714">VLOOKUP(B3714,'GDP per Capita'!$T$2:$V$4235,COLUMN('GDP per Capita'!$V:$V)-COLUMN('GDP per Capita'!$S:$S),FALSE)</f>
        <v>63809.64</v>
      </c>
      <c r="AC3714" s="82">
        <f t="shared" si="712"/>
        <v>63809.64</v>
      </c>
      <c r="AD3714" s="82">
        <f t="shared" si="713"/>
        <v>63809.64</v>
      </c>
      <c r="AE3714" s="88">
        <f t="shared" ref="AE3714:AE3777" si="718">U3714/AD3714</f>
        <v>3.4390349501061922E-2</v>
      </c>
    </row>
    <row r="3715" spans="1:31">
      <c r="A3715" s="77" t="s">
        <v>1680</v>
      </c>
      <c r="B3715" s="77">
        <v>3714</v>
      </c>
      <c r="C3715" s="77" t="s">
        <v>29</v>
      </c>
      <c r="D3715" s="77" t="s">
        <v>29</v>
      </c>
      <c r="E3715" s="77">
        <v>2016</v>
      </c>
      <c r="F3715" s="77">
        <v>33.306222300000002</v>
      </c>
      <c r="G3715" s="77">
        <v>-111.8413317</v>
      </c>
      <c r="H3715" s="77">
        <v>0</v>
      </c>
      <c r="I3715" s="77" t="s">
        <v>1790</v>
      </c>
      <c r="J3715" s="77">
        <v>32.7174209</v>
      </c>
      <c r="K3715" s="77">
        <v>-117.1627714</v>
      </c>
      <c r="L3715" s="77">
        <v>1000.86665863953</v>
      </c>
      <c r="M3715" s="77">
        <v>0.293790914088709</v>
      </c>
      <c r="N3715" s="77">
        <v>0</v>
      </c>
      <c r="O3715" s="77">
        <v>192.16639845879001</v>
      </c>
      <c r="P3715" s="87" cm="1">
        <f t="array" ref="P3715">IF($X3715="Non-local",VLOOKUP($E3715,$AI$64:$AW$68,COLUMN($AW:$AW)-COLUMN($AH:$AH),FALSE),IF($X3715="Unknown",VLOOKUP($E3715,$AI$71:$AW$75,COLUMN($AW:$AW)-COLUMN($AH:$AH),FALSE),0))</f>
        <v>264</v>
      </c>
      <c r="Q3715" s="87" cm="1">
        <f t="array" ref="Q3715">IF($X3715="Non-local",VLOOKUP($E3715,$AI$40:$AW$44,COLUMN($AW:$AW)-COLUMN($AH:$AH),FALSE),IF($X3715="Unknown",VLOOKUP($E3715,$AI$47:$AW$51,COLUMN($AW:$AW)-COLUMN($AH:$AH),FALSE),0))</f>
        <v>622.00419999999997</v>
      </c>
      <c r="R3715" s="87" cm="1">
        <f t="array" ref="R3715">IF($X3715="Non-local",VLOOKUP($E3715,$AI$88:$AW$92,COLUMN($AW:$AW)-COLUMN($AH:$AH),FALSE),IF($X3715="Unknown",VLOOKUP($E3715,$AI$95:$AW$99,COLUMN($AW:$AW)-COLUMN($AH:$AH),FALSE),0))</f>
        <v>0.12047560494171299</v>
      </c>
      <c r="S3715" s="87" cm="1">
        <f t="array" ref="S3715">VLOOKUP($E3715,$AI$111:$AW$115,COLUMN($AW:$AW)-COLUMN($AH:$AH),FALSE)</f>
        <v>431.69321999999994</v>
      </c>
      <c r="T3715" s="104">
        <f t="shared" si="714"/>
        <v>0.414266519030422</v>
      </c>
      <c r="U3715" s="104">
        <f t="shared" si="715"/>
        <v>1509.8638184587899</v>
      </c>
      <c r="V3715" s="87" cm="1">
        <f t="array" ref="V3715">VLOOKUP($E3715,$AI$118:$AW$122,COLUMN($AW:$AW)-COLUMN($AH:$AH),FALSE)</f>
        <v>0</v>
      </c>
      <c r="W3715" s="87" t="str">
        <f t="shared" ref="W3715:W3778" si="719">IF(Z3715&lt;&gt;"USA",IF(Z3715&lt;&gt;"Unknown","International","Unknown"),"Domestic")</f>
        <v>Domestic</v>
      </c>
      <c r="X3715" s="87" t="str">
        <f t="shared" ref="X3715:X3778" si="720">IF(A3715="Unknown","Unknown",IF(H3715=1,"Local","Non-local"))</f>
        <v>Non-local</v>
      </c>
      <c r="Y3715" s="104"/>
      <c r="Z3715" s="87" t="str">
        <f t="shared" si="716"/>
        <v>USA</v>
      </c>
      <c r="AA3715" s="87" t="str">
        <f t="shared" si="717"/>
        <v>USA</v>
      </c>
      <c r="AB3715" s="82" cm="1">
        <f t="array" ref="AB3715">VLOOKUP(B3715,'GDP per Capita'!$T$2:$V$4235,COLUMN('GDP per Capita'!$V:$V)-COLUMN('GDP per Capita'!$S:$S),FALSE)</f>
        <v>63809.64</v>
      </c>
      <c r="AC3715" s="82">
        <f t="shared" si="712"/>
        <v>63809.64</v>
      </c>
      <c r="AD3715" s="82">
        <f t="shared" si="713"/>
        <v>63809.64</v>
      </c>
      <c r="AE3715" s="88">
        <f t="shared" si="718"/>
        <v>2.366200183011203E-2</v>
      </c>
    </row>
    <row r="3716" spans="1:31">
      <c r="A3716" s="77" t="s">
        <v>1038</v>
      </c>
      <c r="B3716" s="77">
        <v>3715</v>
      </c>
      <c r="C3716" s="77" t="s">
        <v>29</v>
      </c>
      <c r="D3716" s="77" t="s">
        <v>29</v>
      </c>
      <c r="E3716" s="77">
        <v>2016</v>
      </c>
      <c r="F3716" s="77">
        <v>33.723761699999997</v>
      </c>
      <c r="G3716" s="77">
        <v>-116.267323699999</v>
      </c>
      <c r="H3716" s="77">
        <v>0</v>
      </c>
      <c r="I3716" s="77" t="s">
        <v>1790</v>
      </c>
      <c r="J3716" s="77">
        <v>32.7174209</v>
      </c>
      <c r="K3716" s="77">
        <v>-117.1627714</v>
      </c>
      <c r="L3716" s="77">
        <v>278.99463184137602</v>
      </c>
      <c r="M3716" s="77">
        <v>0.19847148445840901</v>
      </c>
      <c r="N3716" s="77">
        <v>0</v>
      </c>
      <c r="O3716" s="77">
        <v>53.566969313544199</v>
      </c>
      <c r="P3716" s="87" cm="1">
        <f t="array" ref="P3716">IF($X3716="Non-local",VLOOKUP($E3716,$AI$64:$AW$68,COLUMN($AW:$AW)-COLUMN($AH:$AH),FALSE),IF($X3716="Unknown",VLOOKUP($E3716,$AI$71:$AW$75,COLUMN($AW:$AW)-COLUMN($AH:$AH),FALSE),0))</f>
        <v>264</v>
      </c>
      <c r="Q3716" s="87" cm="1">
        <f t="array" ref="Q3716">IF($X3716="Non-local",VLOOKUP($E3716,$AI$40:$AW$44,COLUMN($AW:$AW)-COLUMN($AH:$AH),FALSE),IF($X3716="Unknown",VLOOKUP($E3716,$AI$47:$AW$51,COLUMN($AW:$AW)-COLUMN($AH:$AH),FALSE),0))</f>
        <v>622.00419999999997</v>
      </c>
      <c r="R3716" s="87" cm="1">
        <f t="array" ref="R3716">IF($X3716="Non-local",VLOOKUP($E3716,$AI$88:$AW$92,COLUMN($AW:$AW)-COLUMN($AH:$AH),FALSE),IF($X3716="Unknown",VLOOKUP($E3716,$AI$95:$AW$99,COLUMN($AW:$AW)-COLUMN($AH:$AH),FALSE),0))</f>
        <v>0.12047560494171299</v>
      </c>
      <c r="S3716" s="87" cm="1">
        <f t="array" ref="S3716">VLOOKUP($E3716,$AI$111:$AW$115,COLUMN($AW:$AW)-COLUMN($AH:$AH),FALSE)</f>
        <v>431.69321999999994</v>
      </c>
      <c r="T3716" s="104">
        <f t="shared" si="714"/>
        <v>0.31894708940012201</v>
      </c>
      <c r="U3716" s="104">
        <f t="shared" si="715"/>
        <v>1371.2643893135441</v>
      </c>
      <c r="V3716" s="87" cm="1">
        <f t="array" ref="V3716">VLOOKUP($E3716,$AI$118:$AW$122,COLUMN($AW:$AW)-COLUMN($AH:$AH),FALSE)</f>
        <v>0</v>
      </c>
      <c r="W3716" s="87" t="str">
        <f t="shared" si="719"/>
        <v>Domestic</v>
      </c>
      <c r="X3716" s="87" t="str">
        <f t="shared" si="720"/>
        <v>Non-local</v>
      </c>
      <c r="Y3716" s="104"/>
      <c r="Z3716" s="87" t="str">
        <f t="shared" si="716"/>
        <v>USA</v>
      </c>
      <c r="AA3716" s="87" t="str">
        <f t="shared" si="717"/>
        <v>USA</v>
      </c>
      <c r="AB3716" s="82" cm="1">
        <f t="array" ref="AB3716">VLOOKUP(B3716,'GDP per Capita'!$T$2:$V$4235,COLUMN('GDP per Capita'!$V:$V)-COLUMN('GDP per Capita'!$S:$S),FALSE)</f>
        <v>63809.64</v>
      </c>
      <c r="AC3716" s="82">
        <f t="shared" si="712"/>
        <v>63809.64</v>
      </c>
      <c r="AD3716" s="82">
        <f t="shared" si="713"/>
        <v>63809.64</v>
      </c>
      <c r="AE3716" s="88">
        <f t="shared" si="718"/>
        <v>2.1489925179229097E-2</v>
      </c>
    </row>
    <row r="3717" spans="1:31">
      <c r="A3717" s="77" t="s">
        <v>998</v>
      </c>
      <c r="B3717" s="77">
        <v>3716</v>
      </c>
      <c r="C3717" s="77" t="s">
        <v>29</v>
      </c>
      <c r="D3717" s="77" t="s">
        <v>29</v>
      </c>
      <c r="E3717" s="77">
        <v>2016</v>
      </c>
      <c r="F3717" s="77">
        <v>37.368830099999997</v>
      </c>
      <c r="G3717" s="77">
        <v>-122.03634959999999</v>
      </c>
      <c r="H3717" s="77">
        <v>0</v>
      </c>
      <c r="I3717" s="77" t="s">
        <v>1790</v>
      </c>
      <c r="J3717" s="77">
        <v>32.7174209</v>
      </c>
      <c r="K3717" s="77">
        <v>-117.1627714</v>
      </c>
      <c r="L3717" s="77">
        <v>1362.43074778958</v>
      </c>
      <c r="M3717" s="77">
        <v>0.34153356302531501</v>
      </c>
      <c r="N3717" s="77">
        <v>0</v>
      </c>
      <c r="O3717" s="77">
        <v>261.58670357559902</v>
      </c>
      <c r="P3717" s="87" cm="1">
        <f t="array" ref="P3717">IF($X3717="Non-local",VLOOKUP($E3717,$AI$64:$AW$68,COLUMN($AW:$AW)-COLUMN($AH:$AH),FALSE),IF($X3717="Unknown",VLOOKUP($E3717,$AI$71:$AW$75,COLUMN($AW:$AW)-COLUMN($AH:$AH),FALSE),0))</f>
        <v>264</v>
      </c>
      <c r="Q3717" s="87" cm="1">
        <f t="array" ref="Q3717">IF($X3717="Non-local",VLOOKUP($E3717,$AI$40:$AW$44,COLUMN($AW:$AW)-COLUMN($AH:$AH),FALSE),IF($X3717="Unknown",VLOOKUP($E3717,$AI$47:$AW$51,COLUMN($AW:$AW)-COLUMN($AH:$AH),FALSE),0))</f>
        <v>622.00419999999997</v>
      </c>
      <c r="R3717" s="87" cm="1">
        <f t="array" ref="R3717">IF($X3717="Non-local",VLOOKUP($E3717,$AI$88:$AW$92,COLUMN($AW:$AW)-COLUMN($AH:$AH),FALSE),IF($X3717="Unknown",VLOOKUP($E3717,$AI$95:$AW$99,COLUMN($AW:$AW)-COLUMN($AH:$AH),FALSE),0))</f>
        <v>0.12047560494171299</v>
      </c>
      <c r="S3717" s="87" cm="1">
        <f t="array" ref="S3717">VLOOKUP($E3717,$AI$111:$AW$115,COLUMN($AW:$AW)-COLUMN($AH:$AH),FALSE)</f>
        <v>431.69321999999994</v>
      </c>
      <c r="T3717" s="104">
        <f t="shared" si="714"/>
        <v>0.46200916796702801</v>
      </c>
      <c r="U3717" s="104">
        <f t="shared" si="715"/>
        <v>1579.2841235755989</v>
      </c>
      <c r="V3717" s="87" cm="1">
        <f t="array" ref="V3717">VLOOKUP($E3717,$AI$118:$AW$122,COLUMN($AW:$AW)-COLUMN($AH:$AH),FALSE)</f>
        <v>0</v>
      </c>
      <c r="W3717" s="87" t="str">
        <f t="shared" si="719"/>
        <v>Domestic</v>
      </c>
      <c r="X3717" s="87" t="str">
        <f t="shared" si="720"/>
        <v>Non-local</v>
      </c>
      <c r="Y3717" s="104"/>
      <c r="Z3717" s="87" t="str">
        <f t="shared" si="716"/>
        <v>USA</v>
      </c>
      <c r="AA3717" s="87" t="str">
        <f t="shared" si="717"/>
        <v>USA</v>
      </c>
      <c r="AB3717" s="82" cm="1">
        <f t="array" ref="AB3717">VLOOKUP(B3717,'GDP per Capita'!$T$2:$V$4235,COLUMN('GDP per Capita'!$V:$V)-COLUMN('GDP per Capita'!$S:$S),FALSE)</f>
        <v>63809.64</v>
      </c>
      <c r="AC3717" s="82">
        <f t="shared" si="712"/>
        <v>63809.64</v>
      </c>
      <c r="AD3717" s="82">
        <f t="shared" si="713"/>
        <v>63809.64</v>
      </c>
      <c r="AE3717" s="88">
        <f t="shared" si="718"/>
        <v>2.4749930003924156E-2</v>
      </c>
    </row>
    <row r="3718" spans="1:31">
      <c r="A3718" s="77" t="s">
        <v>1079</v>
      </c>
      <c r="B3718" s="77">
        <v>3717</v>
      </c>
      <c r="C3718" s="77" t="s">
        <v>29</v>
      </c>
      <c r="D3718" s="77" t="s">
        <v>29</v>
      </c>
      <c r="E3718" s="77">
        <v>2016</v>
      </c>
      <c r="F3718" s="77">
        <v>39.962260100000002</v>
      </c>
      <c r="G3718" s="77">
        <v>-83.000706499999893</v>
      </c>
      <c r="H3718" s="77">
        <v>0</v>
      </c>
      <c r="I3718" s="77" t="s">
        <v>1790</v>
      </c>
      <c r="J3718" s="77">
        <v>32.7174209</v>
      </c>
      <c r="K3718" s="77">
        <v>-117.1627714</v>
      </c>
      <c r="L3718" s="77">
        <v>6286.40360240679</v>
      </c>
      <c r="M3718" s="77">
        <v>1.05140008886598</v>
      </c>
      <c r="N3718" s="77">
        <v>0</v>
      </c>
      <c r="O3718" s="77">
        <v>754.36843228881503</v>
      </c>
      <c r="P3718" s="87" cm="1">
        <f t="array" ref="P3718">IF($X3718="Non-local",VLOOKUP($E3718,$AI$64:$AW$68,COLUMN($AW:$AW)-COLUMN($AH:$AH),FALSE),IF($X3718="Unknown",VLOOKUP($E3718,$AI$71:$AW$75,COLUMN($AW:$AW)-COLUMN($AH:$AH),FALSE),0))</f>
        <v>264</v>
      </c>
      <c r="Q3718" s="87" cm="1">
        <f t="array" ref="Q3718">IF($X3718="Non-local",VLOOKUP($E3718,$AI$40:$AW$44,COLUMN($AW:$AW)-COLUMN($AH:$AH),FALSE),IF($X3718="Unknown",VLOOKUP($E3718,$AI$47:$AW$51,COLUMN($AW:$AW)-COLUMN($AH:$AH),FALSE),0))</f>
        <v>622.00419999999997</v>
      </c>
      <c r="R3718" s="87" cm="1">
        <f t="array" ref="R3718">IF($X3718="Non-local",VLOOKUP($E3718,$AI$88:$AW$92,COLUMN($AW:$AW)-COLUMN($AH:$AH),FALSE),IF($X3718="Unknown",VLOOKUP($E3718,$AI$95:$AW$99,COLUMN($AW:$AW)-COLUMN($AH:$AH),FALSE),0))</f>
        <v>0.12047560494171299</v>
      </c>
      <c r="S3718" s="87" cm="1">
        <f t="array" ref="S3718">VLOOKUP($E3718,$AI$111:$AW$115,COLUMN($AW:$AW)-COLUMN($AH:$AH),FALSE)</f>
        <v>431.69321999999994</v>
      </c>
      <c r="T3718" s="104">
        <f t="shared" si="714"/>
        <v>1.1718756938076931</v>
      </c>
      <c r="U3718" s="104">
        <f t="shared" si="715"/>
        <v>2072.0658522888152</v>
      </c>
      <c r="V3718" s="87" cm="1">
        <f t="array" ref="V3718">VLOOKUP($E3718,$AI$118:$AW$122,COLUMN($AW:$AW)-COLUMN($AH:$AH),FALSE)</f>
        <v>0</v>
      </c>
      <c r="W3718" s="87" t="str">
        <f t="shared" si="719"/>
        <v>Domestic</v>
      </c>
      <c r="X3718" s="87" t="str">
        <f t="shared" si="720"/>
        <v>Non-local</v>
      </c>
      <c r="Y3718" s="104"/>
      <c r="Z3718" s="87" t="str">
        <f t="shared" si="716"/>
        <v>USA</v>
      </c>
      <c r="AA3718" s="87" t="str">
        <f t="shared" si="717"/>
        <v>USA</v>
      </c>
      <c r="AB3718" s="82" cm="1">
        <f t="array" ref="AB3718">VLOOKUP(B3718,'GDP per Capita'!$T$2:$V$4235,COLUMN('GDP per Capita'!$V:$V)-COLUMN('GDP per Capita'!$S:$S),FALSE)</f>
        <v>63809.64</v>
      </c>
      <c r="AC3718" s="82">
        <f t="shared" si="712"/>
        <v>63809.64</v>
      </c>
      <c r="AD3718" s="82">
        <f t="shared" si="713"/>
        <v>63809.64</v>
      </c>
      <c r="AE3718" s="88">
        <f t="shared" si="718"/>
        <v>3.2472614675287545E-2</v>
      </c>
    </row>
    <row r="3719" spans="1:31">
      <c r="A3719" s="77" t="s">
        <v>927</v>
      </c>
      <c r="B3719" s="77">
        <v>3718</v>
      </c>
      <c r="C3719" s="77" t="s">
        <v>29</v>
      </c>
      <c r="D3719" s="77" t="s">
        <v>29</v>
      </c>
      <c r="E3719" s="77">
        <v>2016</v>
      </c>
      <c r="F3719" s="77">
        <v>34.147645199999999</v>
      </c>
      <c r="G3719" s="77">
        <v>-118.1444779</v>
      </c>
      <c r="H3719" s="77">
        <v>0</v>
      </c>
      <c r="I3719" s="77" t="s">
        <v>1790</v>
      </c>
      <c r="J3719" s="77">
        <v>32.7174209</v>
      </c>
      <c r="K3719" s="77">
        <v>-117.1627714</v>
      </c>
      <c r="L3719" s="77">
        <v>366.54981032904999</v>
      </c>
      <c r="M3719" s="77">
        <v>0.21003268833500399</v>
      </c>
      <c r="N3719" s="77">
        <v>0</v>
      </c>
      <c r="O3719" s="77">
        <v>70.377563583177704</v>
      </c>
      <c r="P3719" s="87" cm="1">
        <f t="array" ref="P3719">IF($X3719="Non-local",VLOOKUP($E3719,$AI$64:$AW$68,COLUMN($AW:$AW)-COLUMN($AH:$AH),FALSE),IF($X3719="Unknown",VLOOKUP($E3719,$AI$71:$AW$75,COLUMN($AW:$AW)-COLUMN($AH:$AH),FALSE),0))</f>
        <v>264</v>
      </c>
      <c r="Q3719" s="87" cm="1">
        <f t="array" ref="Q3719">IF($X3719="Non-local",VLOOKUP($E3719,$AI$40:$AW$44,COLUMN($AW:$AW)-COLUMN($AH:$AH),FALSE),IF($X3719="Unknown",VLOOKUP($E3719,$AI$47:$AW$51,COLUMN($AW:$AW)-COLUMN($AH:$AH),FALSE),0))</f>
        <v>622.00419999999997</v>
      </c>
      <c r="R3719" s="87" cm="1">
        <f t="array" ref="R3719">IF($X3719="Non-local",VLOOKUP($E3719,$AI$88:$AW$92,COLUMN($AW:$AW)-COLUMN($AH:$AH),FALSE),IF($X3719="Unknown",VLOOKUP($E3719,$AI$95:$AW$99,COLUMN($AW:$AW)-COLUMN($AH:$AH),FALSE),0))</f>
        <v>0.12047560494171299</v>
      </c>
      <c r="S3719" s="87" cm="1">
        <f t="array" ref="S3719">VLOOKUP($E3719,$AI$111:$AW$115,COLUMN($AW:$AW)-COLUMN($AH:$AH),FALSE)</f>
        <v>431.69321999999994</v>
      </c>
      <c r="T3719" s="104">
        <f t="shared" si="714"/>
        <v>0.33050829327671699</v>
      </c>
      <c r="U3719" s="104">
        <f t="shared" si="715"/>
        <v>1388.0749835831775</v>
      </c>
      <c r="V3719" s="87" cm="1">
        <f t="array" ref="V3719">VLOOKUP($E3719,$AI$118:$AW$122,COLUMN($AW:$AW)-COLUMN($AH:$AH),FALSE)</f>
        <v>0</v>
      </c>
      <c r="W3719" s="87" t="str">
        <f t="shared" si="719"/>
        <v>Domestic</v>
      </c>
      <c r="X3719" s="87" t="str">
        <f t="shared" si="720"/>
        <v>Non-local</v>
      </c>
      <c r="Y3719" s="104"/>
      <c r="Z3719" s="87" t="str">
        <f t="shared" si="716"/>
        <v>USA</v>
      </c>
      <c r="AA3719" s="87" t="str">
        <f t="shared" si="717"/>
        <v>USA</v>
      </c>
      <c r="AB3719" s="82" cm="1">
        <f t="array" ref="AB3719">VLOOKUP(B3719,'GDP per Capita'!$T$2:$V$4235,COLUMN('GDP per Capita'!$V:$V)-COLUMN('GDP per Capita'!$S:$S),FALSE)</f>
        <v>63809.64</v>
      </c>
      <c r="AC3719" s="82">
        <f t="shared" si="712"/>
        <v>63809.64</v>
      </c>
      <c r="AD3719" s="82">
        <f t="shared" si="713"/>
        <v>63809.64</v>
      </c>
      <c r="AE3719" s="88">
        <f t="shared" si="718"/>
        <v>2.1753374311204037E-2</v>
      </c>
    </row>
    <row r="3720" spans="1:31">
      <c r="A3720" s="77" t="s">
        <v>886</v>
      </c>
      <c r="B3720" s="77">
        <v>3719</v>
      </c>
      <c r="C3720" s="77" t="s">
        <v>29</v>
      </c>
      <c r="D3720" s="77" t="s">
        <v>29</v>
      </c>
      <c r="E3720" s="77">
        <v>2016</v>
      </c>
      <c r="F3720" s="77">
        <v>39.284749400000003</v>
      </c>
      <c r="G3720" s="77">
        <v>-76.620474639699793</v>
      </c>
      <c r="H3720" s="77">
        <v>0</v>
      </c>
      <c r="I3720" s="77" t="s">
        <v>1790</v>
      </c>
      <c r="J3720" s="77">
        <v>32.7174209</v>
      </c>
      <c r="K3720" s="77">
        <v>-117.1627714</v>
      </c>
      <c r="L3720" s="77">
        <v>7375.5413090858101</v>
      </c>
      <c r="M3720" s="77">
        <v>1.20164337385867</v>
      </c>
      <c r="N3720" s="77">
        <v>0</v>
      </c>
      <c r="O3720" s="77">
        <v>885.06495709029696</v>
      </c>
      <c r="P3720" s="87" cm="1">
        <f t="array" ref="P3720">IF($X3720="Non-local",VLOOKUP($E3720,$AI$64:$AW$68,COLUMN($AW:$AW)-COLUMN($AH:$AH),FALSE),IF($X3720="Unknown",VLOOKUP($E3720,$AI$71:$AW$75,COLUMN($AW:$AW)-COLUMN($AH:$AH),FALSE),0))</f>
        <v>264</v>
      </c>
      <c r="Q3720" s="87" cm="1">
        <f t="array" ref="Q3720">IF($X3720="Non-local",VLOOKUP($E3720,$AI$40:$AW$44,COLUMN($AW:$AW)-COLUMN($AH:$AH),FALSE),IF($X3720="Unknown",VLOOKUP($E3720,$AI$47:$AW$51,COLUMN($AW:$AW)-COLUMN($AH:$AH),FALSE),0))</f>
        <v>622.00419999999997</v>
      </c>
      <c r="R3720" s="87" cm="1">
        <f t="array" ref="R3720">IF($X3720="Non-local",VLOOKUP($E3720,$AI$88:$AW$92,COLUMN($AW:$AW)-COLUMN($AH:$AH),FALSE),IF($X3720="Unknown",VLOOKUP($E3720,$AI$95:$AW$99,COLUMN($AW:$AW)-COLUMN($AH:$AH),FALSE),0))</f>
        <v>0.12047560494171299</v>
      </c>
      <c r="S3720" s="87" cm="1">
        <f t="array" ref="S3720">VLOOKUP($E3720,$AI$111:$AW$115,COLUMN($AW:$AW)-COLUMN($AH:$AH),FALSE)</f>
        <v>431.69321999999994</v>
      </c>
      <c r="T3720" s="104">
        <f t="shared" si="714"/>
        <v>1.3221189788003831</v>
      </c>
      <c r="U3720" s="104">
        <f t="shared" si="715"/>
        <v>2202.7623770902969</v>
      </c>
      <c r="V3720" s="87" cm="1">
        <f t="array" ref="V3720">VLOOKUP($E3720,$AI$118:$AW$122,COLUMN($AW:$AW)-COLUMN($AH:$AH),FALSE)</f>
        <v>0</v>
      </c>
      <c r="W3720" s="87" t="str">
        <f t="shared" si="719"/>
        <v>Domestic</v>
      </c>
      <c r="X3720" s="87" t="str">
        <f t="shared" si="720"/>
        <v>Non-local</v>
      </c>
      <c r="Y3720" s="104"/>
      <c r="Z3720" s="87" t="str">
        <f t="shared" si="716"/>
        <v>USA</v>
      </c>
      <c r="AA3720" s="87" t="str">
        <f t="shared" si="717"/>
        <v>USA</v>
      </c>
      <c r="AB3720" s="82" cm="1">
        <f t="array" ref="AB3720">VLOOKUP(B3720,'GDP per Capita'!$T$2:$V$4235,COLUMN('GDP per Capita'!$V:$V)-COLUMN('GDP per Capita'!$S:$S),FALSE)</f>
        <v>63809.64</v>
      </c>
      <c r="AC3720" s="82">
        <f t="shared" si="712"/>
        <v>63809.64</v>
      </c>
      <c r="AD3720" s="82">
        <f t="shared" si="713"/>
        <v>63809.64</v>
      </c>
      <c r="AE3720" s="88">
        <f t="shared" si="718"/>
        <v>3.4520840065706326E-2</v>
      </c>
    </row>
    <row r="3721" spans="1:31">
      <c r="A3721" s="77" t="s">
        <v>940</v>
      </c>
      <c r="B3721" s="77">
        <v>3720</v>
      </c>
      <c r="C3721" s="77" t="s">
        <v>29</v>
      </c>
      <c r="D3721" s="77" t="s">
        <v>29</v>
      </c>
      <c r="E3721" s="77">
        <v>2016</v>
      </c>
      <c r="F3721" s="77">
        <v>29.209288000000001</v>
      </c>
      <c r="G3721" s="77">
        <v>-81.0226483</v>
      </c>
      <c r="H3721" s="77">
        <v>0</v>
      </c>
      <c r="I3721" s="77" t="s">
        <v>1790</v>
      </c>
      <c r="J3721" s="77">
        <v>32.7174209</v>
      </c>
      <c r="K3721" s="77">
        <v>-117.1627714</v>
      </c>
      <c r="L3721" s="77">
        <v>6902.7374155942498</v>
      </c>
      <c r="M3721" s="77">
        <v>1.13616472083289</v>
      </c>
      <c r="N3721" s="77">
        <v>0</v>
      </c>
      <c r="O3721" s="77">
        <v>828.32848987131001</v>
      </c>
      <c r="P3721" s="87" cm="1">
        <f t="array" ref="P3721">IF($X3721="Non-local",VLOOKUP($E3721,$AI$64:$AW$68,COLUMN($AW:$AW)-COLUMN($AH:$AH),FALSE),IF($X3721="Unknown",VLOOKUP($E3721,$AI$71:$AW$75,COLUMN($AW:$AW)-COLUMN($AH:$AH),FALSE),0))</f>
        <v>264</v>
      </c>
      <c r="Q3721" s="87" cm="1">
        <f t="array" ref="Q3721">IF($X3721="Non-local",VLOOKUP($E3721,$AI$40:$AW$44,COLUMN($AW:$AW)-COLUMN($AH:$AH),FALSE),IF($X3721="Unknown",VLOOKUP($E3721,$AI$47:$AW$51,COLUMN($AW:$AW)-COLUMN($AH:$AH),FALSE),0))</f>
        <v>622.00419999999997</v>
      </c>
      <c r="R3721" s="87" cm="1">
        <f t="array" ref="R3721">IF($X3721="Non-local",VLOOKUP($E3721,$AI$88:$AW$92,COLUMN($AW:$AW)-COLUMN($AH:$AH),FALSE),IF($X3721="Unknown",VLOOKUP($E3721,$AI$95:$AW$99,COLUMN($AW:$AW)-COLUMN($AH:$AH),FALSE),0))</f>
        <v>0.12047560494171299</v>
      </c>
      <c r="S3721" s="87" cm="1">
        <f t="array" ref="S3721">VLOOKUP($E3721,$AI$111:$AW$115,COLUMN($AW:$AW)-COLUMN($AH:$AH),FALSE)</f>
        <v>431.69321999999994</v>
      </c>
      <c r="T3721" s="104">
        <f t="shared" si="714"/>
        <v>1.2566403257746031</v>
      </c>
      <c r="U3721" s="104">
        <f t="shared" si="715"/>
        <v>2146.02590987131</v>
      </c>
      <c r="V3721" s="87" cm="1">
        <f t="array" ref="V3721">VLOOKUP($E3721,$AI$118:$AW$122,COLUMN($AW:$AW)-COLUMN($AH:$AH),FALSE)</f>
        <v>0</v>
      </c>
      <c r="W3721" s="87" t="str">
        <f t="shared" si="719"/>
        <v>Domestic</v>
      </c>
      <c r="X3721" s="87" t="str">
        <f t="shared" si="720"/>
        <v>Non-local</v>
      </c>
      <c r="Y3721" s="104"/>
      <c r="Z3721" s="87" t="str">
        <f t="shared" si="716"/>
        <v>USA</v>
      </c>
      <c r="AA3721" s="87" t="str">
        <f t="shared" si="717"/>
        <v>USA</v>
      </c>
      <c r="AB3721" s="82" cm="1">
        <f t="array" ref="AB3721">VLOOKUP(B3721,'GDP per Capita'!$T$2:$V$4235,COLUMN('GDP per Capita'!$V:$V)-COLUMN('GDP per Capita'!$S:$S),FALSE)</f>
        <v>63809.64</v>
      </c>
      <c r="AC3721" s="82">
        <f t="shared" si="712"/>
        <v>63809.64</v>
      </c>
      <c r="AD3721" s="82">
        <f t="shared" si="713"/>
        <v>63809.64</v>
      </c>
      <c r="AE3721" s="88">
        <f t="shared" si="718"/>
        <v>3.3631688094013852E-2</v>
      </c>
    </row>
    <row r="3722" spans="1:31">
      <c r="A3722" s="77" t="s">
        <v>911</v>
      </c>
      <c r="B3722" s="77">
        <v>3721</v>
      </c>
      <c r="C3722" s="77" t="s">
        <v>29</v>
      </c>
      <c r="D3722" s="77" t="s">
        <v>29</v>
      </c>
      <c r="E3722" s="77">
        <v>2016</v>
      </c>
      <c r="F3722" s="77">
        <v>42.3750997</v>
      </c>
      <c r="G3722" s="77">
        <v>-71.105615700000001</v>
      </c>
      <c r="H3722" s="77">
        <v>0</v>
      </c>
      <c r="I3722" s="77" t="s">
        <v>1790</v>
      </c>
      <c r="J3722" s="77">
        <v>32.7174209</v>
      </c>
      <c r="K3722" s="77">
        <v>-117.1627714</v>
      </c>
      <c r="L3722" s="77">
        <v>8292.5264883878099</v>
      </c>
      <c r="M3722" s="77">
        <v>1.32975968533697</v>
      </c>
      <c r="N3722" s="77">
        <v>0</v>
      </c>
      <c r="O3722" s="77">
        <v>870.715281280721</v>
      </c>
      <c r="P3722" s="87" cm="1">
        <f t="array" ref="P3722">IF($X3722="Non-local",VLOOKUP($E3722,$AI$64:$AW$68,COLUMN($AW:$AW)-COLUMN($AH:$AH),FALSE),IF($X3722="Unknown",VLOOKUP($E3722,$AI$71:$AW$75,COLUMN($AW:$AW)-COLUMN($AH:$AH),FALSE),0))</f>
        <v>264</v>
      </c>
      <c r="Q3722" s="87" cm="1">
        <f t="array" ref="Q3722">IF($X3722="Non-local",VLOOKUP($E3722,$AI$40:$AW$44,COLUMN($AW:$AW)-COLUMN($AH:$AH),FALSE),IF($X3722="Unknown",VLOOKUP($E3722,$AI$47:$AW$51,COLUMN($AW:$AW)-COLUMN($AH:$AH),FALSE),0))</f>
        <v>622.00419999999997</v>
      </c>
      <c r="R3722" s="87" cm="1">
        <f t="array" ref="R3722">IF($X3722="Non-local",VLOOKUP($E3722,$AI$88:$AW$92,COLUMN($AW:$AW)-COLUMN($AH:$AH),FALSE),IF($X3722="Unknown",VLOOKUP($E3722,$AI$95:$AW$99,COLUMN($AW:$AW)-COLUMN($AH:$AH),FALSE),0))</f>
        <v>0.12047560494171299</v>
      </c>
      <c r="S3722" s="87" cm="1">
        <f t="array" ref="S3722">VLOOKUP($E3722,$AI$111:$AW$115,COLUMN($AW:$AW)-COLUMN($AH:$AH),FALSE)</f>
        <v>431.69321999999994</v>
      </c>
      <c r="T3722" s="104">
        <f t="shared" si="714"/>
        <v>1.450235290278683</v>
      </c>
      <c r="U3722" s="104">
        <f t="shared" si="715"/>
        <v>2188.4127012807212</v>
      </c>
      <c r="V3722" s="87" cm="1">
        <f t="array" ref="V3722">VLOOKUP($E3722,$AI$118:$AW$122,COLUMN($AW:$AW)-COLUMN($AH:$AH),FALSE)</f>
        <v>0</v>
      </c>
      <c r="W3722" s="87" t="str">
        <f t="shared" si="719"/>
        <v>Domestic</v>
      </c>
      <c r="X3722" s="87" t="str">
        <f t="shared" si="720"/>
        <v>Non-local</v>
      </c>
      <c r="Y3722" s="104"/>
      <c r="Z3722" s="87" t="str">
        <f t="shared" si="716"/>
        <v>USA</v>
      </c>
      <c r="AA3722" s="87" t="str">
        <f t="shared" si="717"/>
        <v>USA</v>
      </c>
      <c r="AB3722" s="82" cm="1">
        <f t="array" ref="AB3722">VLOOKUP(B3722,'GDP per Capita'!$T$2:$V$4235,COLUMN('GDP per Capita'!$V:$V)-COLUMN('GDP per Capita'!$S:$S),FALSE)</f>
        <v>63809.64</v>
      </c>
      <c r="AC3722" s="82">
        <f t="shared" si="712"/>
        <v>63809.64</v>
      </c>
      <c r="AD3722" s="82">
        <f t="shared" si="713"/>
        <v>63809.64</v>
      </c>
      <c r="AE3722" s="88">
        <f t="shared" si="718"/>
        <v>3.42959574960887E-2</v>
      </c>
    </row>
    <row r="3723" spans="1:31">
      <c r="A3723" s="77" t="s">
        <v>886</v>
      </c>
      <c r="B3723" s="77">
        <v>3722</v>
      </c>
      <c r="C3723" s="77" t="s">
        <v>29</v>
      </c>
      <c r="D3723" s="77" t="s">
        <v>29</v>
      </c>
      <c r="E3723" s="77">
        <v>2016</v>
      </c>
      <c r="F3723" s="77">
        <v>39.284749400000003</v>
      </c>
      <c r="G3723" s="77">
        <v>-76.620474639699793</v>
      </c>
      <c r="H3723" s="77">
        <v>0</v>
      </c>
      <c r="I3723" s="77" t="s">
        <v>1790</v>
      </c>
      <c r="J3723" s="77">
        <v>32.7174209</v>
      </c>
      <c r="K3723" s="77">
        <v>-117.1627714</v>
      </c>
      <c r="L3723" s="77">
        <v>7375.5413090858101</v>
      </c>
      <c r="M3723" s="77">
        <v>1.20164337385867</v>
      </c>
      <c r="N3723" s="77">
        <v>0</v>
      </c>
      <c r="O3723" s="77">
        <v>885.06495709029696</v>
      </c>
      <c r="P3723" s="87" cm="1">
        <f t="array" ref="P3723">IF($X3723="Non-local",VLOOKUP($E3723,$AI$64:$AW$68,COLUMN($AW:$AW)-COLUMN($AH:$AH),FALSE),IF($X3723="Unknown",VLOOKUP($E3723,$AI$71:$AW$75,COLUMN($AW:$AW)-COLUMN($AH:$AH),FALSE),0))</f>
        <v>264</v>
      </c>
      <c r="Q3723" s="87" cm="1">
        <f t="array" ref="Q3723">IF($X3723="Non-local",VLOOKUP($E3723,$AI$40:$AW$44,COLUMN($AW:$AW)-COLUMN($AH:$AH),FALSE),IF($X3723="Unknown",VLOOKUP($E3723,$AI$47:$AW$51,COLUMN($AW:$AW)-COLUMN($AH:$AH),FALSE),0))</f>
        <v>622.00419999999997</v>
      </c>
      <c r="R3723" s="87" cm="1">
        <f t="array" ref="R3723">IF($X3723="Non-local",VLOOKUP($E3723,$AI$88:$AW$92,COLUMN($AW:$AW)-COLUMN($AH:$AH),FALSE),IF($X3723="Unknown",VLOOKUP($E3723,$AI$95:$AW$99,COLUMN($AW:$AW)-COLUMN($AH:$AH),FALSE),0))</f>
        <v>0.12047560494171299</v>
      </c>
      <c r="S3723" s="87" cm="1">
        <f t="array" ref="S3723">VLOOKUP($E3723,$AI$111:$AW$115,COLUMN($AW:$AW)-COLUMN($AH:$AH),FALSE)</f>
        <v>431.69321999999994</v>
      </c>
      <c r="T3723" s="104">
        <f t="shared" si="714"/>
        <v>1.3221189788003831</v>
      </c>
      <c r="U3723" s="104">
        <f t="shared" si="715"/>
        <v>2202.7623770902969</v>
      </c>
      <c r="V3723" s="87" cm="1">
        <f t="array" ref="V3723">VLOOKUP($E3723,$AI$118:$AW$122,COLUMN($AW:$AW)-COLUMN($AH:$AH),FALSE)</f>
        <v>0</v>
      </c>
      <c r="W3723" s="87" t="str">
        <f t="shared" si="719"/>
        <v>Domestic</v>
      </c>
      <c r="X3723" s="87" t="str">
        <f t="shared" si="720"/>
        <v>Non-local</v>
      </c>
      <c r="Y3723" s="104"/>
      <c r="Z3723" s="87" t="str">
        <f t="shared" si="716"/>
        <v>USA</v>
      </c>
      <c r="AA3723" s="87" t="str">
        <f t="shared" si="717"/>
        <v>USA</v>
      </c>
      <c r="AB3723" s="82" cm="1">
        <f t="array" ref="AB3723">VLOOKUP(B3723,'GDP per Capita'!$T$2:$V$4235,COLUMN('GDP per Capita'!$V:$V)-COLUMN('GDP per Capita'!$S:$S),FALSE)</f>
        <v>63809.64</v>
      </c>
      <c r="AC3723" s="82">
        <f t="shared" si="712"/>
        <v>63809.64</v>
      </c>
      <c r="AD3723" s="82">
        <f t="shared" si="713"/>
        <v>63809.64</v>
      </c>
      <c r="AE3723" s="88">
        <f t="shared" si="718"/>
        <v>3.4520840065706326E-2</v>
      </c>
    </row>
    <row r="3724" spans="1:31">
      <c r="A3724" s="77" t="s">
        <v>904</v>
      </c>
      <c r="B3724" s="77">
        <v>3723</v>
      </c>
      <c r="C3724" s="77" t="s">
        <v>29</v>
      </c>
      <c r="D3724" s="77" t="s">
        <v>29</v>
      </c>
      <c r="E3724" s="77">
        <v>2016</v>
      </c>
      <c r="F3724" s="77">
        <v>32.832590000000003</v>
      </c>
      <c r="G3724" s="77">
        <v>-117.2716839</v>
      </c>
      <c r="H3724" s="77">
        <v>1</v>
      </c>
      <c r="I3724" s="77" t="s">
        <v>1790</v>
      </c>
      <c r="J3724" s="77">
        <v>32.7174209</v>
      </c>
      <c r="K3724" s="77">
        <v>-117.1627714</v>
      </c>
      <c r="L3724" s="77">
        <v>32.722127415360802</v>
      </c>
      <c r="M3724" s="77">
        <v>0</v>
      </c>
      <c r="N3724" s="77">
        <v>0</v>
      </c>
      <c r="O3724" s="77">
        <v>0</v>
      </c>
      <c r="P3724" s="87" cm="1">
        <f t="array" ref="P3724">IF($X3724="Non-local",VLOOKUP($E3724,$AI$64:$AW$68,COLUMN($AW:$AW)-COLUMN($AH:$AH),FALSE),IF($X3724="Unknown",VLOOKUP($E3724,$AI$71:$AW$75,COLUMN($AW:$AW)-COLUMN($AH:$AH),FALSE),0))</f>
        <v>0</v>
      </c>
      <c r="Q3724" s="87" cm="1">
        <f t="array" ref="Q3724">IF($X3724="Non-local",VLOOKUP($E3724,$AI$40:$AW$44,COLUMN($AW:$AW)-COLUMN($AH:$AH),FALSE),IF($X3724="Unknown",VLOOKUP($E3724,$AI$47:$AW$51,COLUMN($AW:$AW)-COLUMN($AH:$AH),FALSE),0))</f>
        <v>0</v>
      </c>
      <c r="R3724" s="87" cm="1">
        <f t="array" ref="R3724">IF($X3724="Non-local",VLOOKUP($E3724,$AI$88:$AW$92,COLUMN($AW:$AW)-COLUMN($AH:$AH),FALSE),IF($X3724="Unknown",VLOOKUP($E3724,$AI$95:$AW$99,COLUMN($AW:$AW)-COLUMN($AH:$AH),FALSE),0))</f>
        <v>0</v>
      </c>
      <c r="S3724" s="87" cm="1">
        <f t="array" ref="S3724">VLOOKUP($E3724,$AI$111:$AW$115,COLUMN($AW:$AW)-COLUMN($AH:$AH),FALSE)</f>
        <v>431.69321999999994</v>
      </c>
      <c r="T3724" s="104">
        <f t="shared" si="714"/>
        <v>0</v>
      </c>
      <c r="U3724" s="104">
        <f t="shared" si="715"/>
        <v>431.69321999999994</v>
      </c>
      <c r="V3724" s="87" cm="1">
        <f t="array" ref="V3724">VLOOKUP($E3724,$AI$118:$AW$122,COLUMN($AW:$AW)-COLUMN($AH:$AH),FALSE)</f>
        <v>0</v>
      </c>
      <c r="W3724" s="87" t="str">
        <f t="shared" si="719"/>
        <v>Domestic</v>
      </c>
      <c r="X3724" s="87" t="str">
        <f t="shared" si="720"/>
        <v>Local</v>
      </c>
      <c r="Y3724" s="104"/>
      <c r="Z3724" s="87" t="str">
        <f t="shared" si="716"/>
        <v>USA</v>
      </c>
      <c r="AA3724" s="87" t="str">
        <f t="shared" si="717"/>
        <v>USA</v>
      </c>
      <c r="AB3724" s="82" cm="1">
        <f t="array" ref="AB3724">VLOOKUP(B3724,'GDP per Capita'!$T$2:$V$4235,COLUMN('GDP per Capita'!$V:$V)-COLUMN('GDP per Capita'!$S:$S),FALSE)</f>
        <v>63809.64</v>
      </c>
      <c r="AC3724" s="82">
        <f t="shared" si="712"/>
        <v>63809.64</v>
      </c>
      <c r="AD3724" s="82">
        <f t="shared" si="713"/>
        <v>63809.64</v>
      </c>
      <c r="AE3724" s="88">
        <f t="shared" si="718"/>
        <v>6.7653291885050593E-3</v>
      </c>
    </row>
    <row r="3725" spans="1:31">
      <c r="A3725" s="77" t="s">
        <v>1182</v>
      </c>
      <c r="B3725" s="77">
        <v>3724</v>
      </c>
      <c r="C3725" s="77" t="s">
        <v>29</v>
      </c>
      <c r="D3725" s="77" t="s">
        <v>29</v>
      </c>
      <c r="E3725" s="77">
        <v>2016</v>
      </c>
      <c r="F3725" s="77">
        <v>37.8708393</v>
      </c>
      <c r="G3725" s="77">
        <v>-122.272863899999</v>
      </c>
      <c r="H3725" s="77">
        <v>0</v>
      </c>
      <c r="I3725" s="77" t="s">
        <v>1790</v>
      </c>
      <c r="J3725" s="77">
        <v>32.7174209</v>
      </c>
      <c r="K3725" s="77">
        <v>-117.1627714</v>
      </c>
      <c r="L3725" s="77">
        <v>1473.8347188375201</v>
      </c>
      <c r="M3725" s="77">
        <v>0.35624387535856999</v>
      </c>
      <c r="N3725" s="77">
        <v>0</v>
      </c>
      <c r="O3725" s="77">
        <v>282.97626601680503</v>
      </c>
      <c r="P3725" s="87" cm="1">
        <f t="array" ref="P3725">IF($X3725="Non-local",VLOOKUP($E3725,$AI$64:$AW$68,COLUMN($AW:$AW)-COLUMN($AH:$AH),FALSE),IF($X3725="Unknown",VLOOKUP($E3725,$AI$71:$AW$75,COLUMN($AW:$AW)-COLUMN($AH:$AH),FALSE),0))</f>
        <v>264</v>
      </c>
      <c r="Q3725" s="87" cm="1">
        <f t="array" ref="Q3725">IF($X3725="Non-local",VLOOKUP($E3725,$AI$40:$AW$44,COLUMN($AW:$AW)-COLUMN($AH:$AH),FALSE),IF($X3725="Unknown",VLOOKUP($E3725,$AI$47:$AW$51,COLUMN($AW:$AW)-COLUMN($AH:$AH),FALSE),0))</f>
        <v>622.00419999999997</v>
      </c>
      <c r="R3725" s="87" cm="1">
        <f t="array" ref="R3725">IF($X3725="Non-local",VLOOKUP($E3725,$AI$88:$AW$92,COLUMN($AW:$AW)-COLUMN($AH:$AH),FALSE),IF($X3725="Unknown",VLOOKUP($E3725,$AI$95:$AW$99,COLUMN($AW:$AW)-COLUMN($AH:$AH),FALSE),0))</f>
        <v>0.12047560494171299</v>
      </c>
      <c r="S3725" s="87" cm="1">
        <f t="array" ref="S3725">VLOOKUP($E3725,$AI$111:$AW$115,COLUMN($AW:$AW)-COLUMN($AH:$AH),FALSE)</f>
        <v>431.69321999999994</v>
      </c>
      <c r="T3725" s="104">
        <f t="shared" si="714"/>
        <v>0.47671948030028299</v>
      </c>
      <c r="U3725" s="104">
        <f t="shared" si="715"/>
        <v>1600.673686016805</v>
      </c>
      <c r="V3725" s="87" cm="1">
        <f t="array" ref="V3725">VLOOKUP($E3725,$AI$118:$AW$122,COLUMN($AW:$AW)-COLUMN($AH:$AH),FALSE)</f>
        <v>0</v>
      </c>
      <c r="W3725" s="87" t="str">
        <f t="shared" si="719"/>
        <v>Domestic</v>
      </c>
      <c r="X3725" s="87" t="str">
        <f t="shared" si="720"/>
        <v>Non-local</v>
      </c>
      <c r="Y3725" s="104"/>
      <c r="Z3725" s="87" t="str">
        <f t="shared" si="716"/>
        <v>USA</v>
      </c>
      <c r="AA3725" s="87" t="str">
        <f t="shared" si="717"/>
        <v>USA</v>
      </c>
      <c r="AB3725" s="82" cm="1">
        <f t="array" ref="AB3725">VLOOKUP(B3725,'GDP per Capita'!$T$2:$V$4235,COLUMN('GDP per Capita'!$V:$V)-COLUMN('GDP per Capita'!$S:$S),FALSE)</f>
        <v>63809.64</v>
      </c>
      <c r="AC3725" s="82">
        <f t="shared" si="712"/>
        <v>63809.64</v>
      </c>
      <c r="AD3725" s="82">
        <f t="shared" si="713"/>
        <v>63809.64</v>
      </c>
      <c r="AE3725" s="88">
        <f t="shared" si="718"/>
        <v>2.5085138954189446E-2</v>
      </c>
    </row>
    <row r="3726" spans="1:31">
      <c r="A3726" s="77" t="s">
        <v>886</v>
      </c>
      <c r="B3726" s="77">
        <v>3725</v>
      </c>
      <c r="C3726" s="77" t="s">
        <v>29</v>
      </c>
      <c r="D3726" s="77" t="s">
        <v>29</v>
      </c>
      <c r="E3726" s="77">
        <v>2016</v>
      </c>
      <c r="F3726" s="77">
        <v>39.284749400000003</v>
      </c>
      <c r="G3726" s="77">
        <v>-76.620474639699793</v>
      </c>
      <c r="H3726" s="77">
        <v>0</v>
      </c>
      <c r="I3726" s="77" t="s">
        <v>1790</v>
      </c>
      <c r="J3726" s="77">
        <v>32.7174209</v>
      </c>
      <c r="K3726" s="77">
        <v>-117.1627714</v>
      </c>
      <c r="L3726" s="77">
        <v>7375.5413090858101</v>
      </c>
      <c r="M3726" s="77">
        <v>1.20164337385867</v>
      </c>
      <c r="N3726" s="77">
        <v>0</v>
      </c>
      <c r="O3726" s="77">
        <v>885.06495709029696</v>
      </c>
      <c r="P3726" s="87" cm="1">
        <f t="array" ref="P3726">IF($X3726="Non-local",VLOOKUP($E3726,$AI$64:$AW$68,COLUMN($AW:$AW)-COLUMN($AH:$AH),FALSE),IF($X3726="Unknown",VLOOKUP($E3726,$AI$71:$AW$75,COLUMN($AW:$AW)-COLUMN($AH:$AH),FALSE),0))</f>
        <v>264</v>
      </c>
      <c r="Q3726" s="87" cm="1">
        <f t="array" ref="Q3726">IF($X3726="Non-local",VLOOKUP($E3726,$AI$40:$AW$44,COLUMN($AW:$AW)-COLUMN($AH:$AH),FALSE),IF($X3726="Unknown",VLOOKUP($E3726,$AI$47:$AW$51,COLUMN($AW:$AW)-COLUMN($AH:$AH),FALSE),0))</f>
        <v>622.00419999999997</v>
      </c>
      <c r="R3726" s="87" cm="1">
        <f t="array" ref="R3726">IF($X3726="Non-local",VLOOKUP($E3726,$AI$88:$AW$92,COLUMN($AW:$AW)-COLUMN($AH:$AH),FALSE),IF($X3726="Unknown",VLOOKUP($E3726,$AI$95:$AW$99,COLUMN($AW:$AW)-COLUMN($AH:$AH),FALSE),0))</f>
        <v>0.12047560494171299</v>
      </c>
      <c r="S3726" s="87" cm="1">
        <f t="array" ref="S3726">VLOOKUP($E3726,$AI$111:$AW$115,COLUMN($AW:$AW)-COLUMN($AH:$AH),FALSE)</f>
        <v>431.69321999999994</v>
      </c>
      <c r="T3726" s="104">
        <f t="shared" si="714"/>
        <v>1.3221189788003831</v>
      </c>
      <c r="U3726" s="104">
        <f t="shared" si="715"/>
        <v>2202.7623770902969</v>
      </c>
      <c r="V3726" s="87" cm="1">
        <f t="array" ref="V3726">VLOOKUP($E3726,$AI$118:$AW$122,COLUMN($AW:$AW)-COLUMN($AH:$AH),FALSE)</f>
        <v>0</v>
      </c>
      <c r="W3726" s="87" t="str">
        <f t="shared" si="719"/>
        <v>Domestic</v>
      </c>
      <c r="X3726" s="87" t="str">
        <f t="shared" si="720"/>
        <v>Non-local</v>
      </c>
      <c r="Y3726" s="104"/>
      <c r="Z3726" s="87" t="str">
        <f t="shared" si="716"/>
        <v>USA</v>
      </c>
      <c r="AA3726" s="87" t="str">
        <f t="shared" si="717"/>
        <v>USA</v>
      </c>
      <c r="AB3726" s="82" cm="1">
        <f t="array" ref="AB3726">VLOOKUP(B3726,'GDP per Capita'!$T$2:$V$4235,COLUMN('GDP per Capita'!$V:$V)-COLUMN('GDP per Capita'!$S:$S),FALSE)</f>
        <v>63809.64</v>
      </c>
      <c r="AC3726" s="82">
        <f t="shared" si="712"/>
        <v>63809.64</v>
      </c>
      <c r="AD3726" s="82">
        <f t="shared" si="713"/>
        <v>63809.64</v>
      </c>
      <c r="AE3726" s="88">
        <f t="shared" si="718"/>
        <v>3.4520840065706326E-2</v>
      </c>
    </row>
    <row r="3727" spans="1:31">
      <c r="A3727" s="77" t="s">
        <v>993</v>
      </c>
      <c r="B3727" s="77">
        <v>3726</v>
      </c>
      <c r="C3727" s="77" t="s">
        <v>29</v>
      </c>
      <c r="D3727" s="77" t="s">
        <v>29</v>
      </c>
      <c r="E3727" s="77">
        <v>2016</v>
      </c>
      <c r="F3727" s="77">
        <v>37.682058300000001</v>
      </c>
      <c r="G3727" s="77">
        <v>-121.76805309999899</v>
      </c>
      <c r="H3727" s="77">
        <v>0</v>
      </c>
      <c r="I3727" s="77" t="s">
        <v>1790</v>
      </c>
      <c r="J3727" s="77">
        <v>32.7174209</v>
      </c>
      <c r="K3727" s="77">
        <v>-117.1627714</v>
      </c>
      <c r="L3727" s="77">
        <v>1384.9859799153501</v>
      </c>
      <c r="M3727" s="77">
        <v>0.344511863584964</v>
      </c>
      <c r="N3727" s="77">
        <v>0</v>
      </c>
      <c r="O3727" s="77">
        <v>265.91730814374699</v>
      </c>
      <c r="P3727" s="87" cm="1">
        <f t="array" ref="P3727">IF($X3727="Non-local",VLOOKUP($E3727,$AI$64:$AW$68,COLUMN($AW:$AW)-COLUMN($AH:$AH),FALSE),IF($X3727="Unknown",VLOOKUP($E3727,$AI$71:$AW$75,COLUMN($AW:$AW)-COLUMN($AH:$AH),FALSE),0))</f>
        <v>264</v>
      </c>
      <c r="Q3727" s="87" cm="1">
        <f t="array" ref="Q3727">IF($X3727="Non-local",VLOOKUP($E3727,$AI$40:$AW$44,COLUMN($AW:$AW)-COLUMN($AH:$AH),FALSE),IF($X3727="Unknown",VLOOKUP($E3727,$AI$47:$AW$51,COLUMN($AW:$AW)-COLUMN($AH:$AH),FALSE),0))</f>
        <v>622.00419999999997</v>
      </c>
      <c r="R3727" s="87" cm="1">
        <f t="array" ref="R3727">IF($X3727="Non-local",VLOOKUP($E3727,$AI$88:$AW$92,COLUMN($AW:$AW)-COLUMN($AH:$AH),FALSE),IF($X3727="Unknown",VLOOKUP($E3727,$AI$95:$AW$99,COLUMN($AW:$AW)-COLUMN($AH:$AH),FALSE),0))</f>
        <v>0.12047560494171299</v>
      </c>
      <c r="S3727" s="87" cm="1">
        <f t="array" ref="S3727">VLOOKUP($E3727,$AI$111:$AW$115,COLUMN($AW:$AW)-COLUMN($AH:$AH),FALSE)</f>
        <v>431.69321999999994</v>
      </c>
      <c r="T3727" s="104">
        <f t="shared" si="714"/>
        <v>0.46498746852667699</v>
      </c>
      <c r="U3727" s="104">
        <f t="shared" si="715"/>
        <v>1583.6147281437468</v>
      </c>
      <c r="V3727" s="87" cm="1">
        <f t="array" ref="V3727">VLOOKUP($E3727,$AI$118:$AW$122,COLUMN($AW:$AW)-COLUMN($AH:$AH),FALSE)</f>
        <v>0</v>
      </c>
      <c r="W3727" s="87" t="str">
        <f t="shared" si="719"/>
        <v>Domestic</v>
      </c>
      <c r="X3727" s="87" t="str">
        <f t="shared" si="720"/>
        <v>Non-local</v>
      </c>
      <c r="Y3727" s="104"/>
      <c r="Z3727" s="87" t="str">
        <f t="shared" si="716"/>
        <v>USA</v>
      </c>
      <c r="AA3727" s="87" t="str">
        <f t="shared" si="717"/>
        <v>USA</v>
      </c>
      <c r="AB3727" s="82" cm="1">
        <f t="array" ref="AB3727">VLOOKUP(B3727,'GDP per Capita'!$T$2:$V$4235,COLUMN('GDP per Capita'!$V:$V)-COLUMN('GDP per Capita'!$S:$S),FALSE)</f>
        <v>63809.64</v>
      </c>
      <c r="AC3727" s="82">
        <f t="shared" si="712"/>
        <v>63809.64</v>
      </c>
      <c r="AD3727" s="82">
        <f t="shared" si="713"/>
        <v>63809.64</v>
      </c>
      <c r="AE3727" s="88">
        <f t="shared" si="718"/>
        <v>2.4817797563875095E-2</v>
      </c>
    </row>
    <row r="3728" spans="1:31">
      <c r="A3728" s="77" t="s">
        <v>920</v>
      </c>
      <c r="B3728" s="77">
        <v>3727</v>
      </c>
      <c r="C3728" s="77" t="s">
        <v>29</v>
      </c>
      <c r="D3728" s="77" t="s">
        <v>29</v>
      </c>
      <c r="E3728" s="77">
        <v>2016</v>
      </c>
      <c r="F3728" s="77">
        <v>32.222876499999998</v>
      </c>
      <c r="G3728" s="77">
        <v>-110.9748477</v>
      </c>
      <c r="H3728" s="77">
        <v>0</v>
      </c>
      <c r="I3728" s="77" t="s">
        <v>1790</v>
      </c>
      <c r="J3728" s="77">
        <v>32.7174209</v>
      </c>
      <c r="K3728" s="77">
        <v>-117.1627714</v>
      </c>
      <c r="L3728" s="77">
        <v>1166.0318687665199</v>
      </c>
      <c r="M3728" s="77">
        <v>0.31560011716020497</v>
      </c>
      <c r="N3728" s="77">
        <v>0</v>
      </c>
      <c r="O3728" s="77">
        <v>223.87811880317301</v>
      </c>
      <c r="P3728" s="87" cm="1">
        <f t="array" ref="P3728">IF($X3728="Non-local",VLOOKUP($E3728,$AI$64:$AW$68,COLUMN($AW:$AW)-COLUMN($AH:$AH),FALSE),IF($X3728="Unknown",VLOOKUP($E3728,$AI$71:$AW$75,COLUMN($AW:$AW)-COLUMN($AH:$AH),FALSE),0))</f>
        <v>264</v>
      </c>
      <c r="Q3728" s="87" cm="1">
        <f t="array" ref="Q3728">IF($X3728="Non-local",VLOOKUP($E3728,$AI$40:$AW$44,COLUMN($AW:$AW)-COLUMN($AH:$AH),FALSE),IF($X3728="Unknown",VLOOKUP($E3728,$AI$47:$AW$51,COLUMN($AW:$AW)-COLUMN($AH:$AH),FALSE),0))</f>
        <v>622.00419999999997</v>
      </c>
      <c r="R3728" s="87" cm="1">
        <f t="array" ref="R3728">IF($X3728="Non-local",VLOOKUP($E3728,$AI$88:$AW$92,COLUMN($AW:$AW)-COLUMN($AH:$AH),FALSE),IF($X3728="Unknown",VLOOKUP($E3728,$AI$95:$AW$99,COLUMN($AW:$AW)-COLUMN($AH:$AH),FALSE),0))</f>
        <v>0.12047560494171299</v>
      </c>
      <c r="S3728" s="87" cm="1">
        <f t="array" ref="S3728">VLOOKUP($E3728,$AI$111:$AW$115,COLUMN($AW:$AW)-COLUMN($AH:$AH),FALSE)</f>
        <v>431.69321999999994</v>
      </c>
      <c r="T3728" s="104">
        <f t="shared" si="714"/>
        <v>0.43607572210191797</v>
      </c>
      <c r="U3728" s="104">
        <f t="shared" si="715"/>
        <v>1541.5755388031728</v>
      </c>
      <c r="V3728" s="87" cm="1">
        <f t="array" ref="V3728">VLOOKUP($E3728,$AI$118:$AW$122,COLUMN($AW:$AW)-COLUMN($AH:$AH),FALSE)</f>
        <v>0</v>
      </c>
      <c r="W3728" s="87" t="str">
        <f t="shared" si="719"/>
        <v>Domestic</v>
      </c>
      <c r="X3728" s="87" t="str">
        <f t="shared" si="720"/>
        <v>Non-local</v>
      </c>
      <c r="Y3728" s="104"/>
      <c r="Z3728" s="87" t="str">
        <f t="shared" si="716"/>
        <v>USA</v>
      </c>
      <c r="AA3728" s="87" t="str">
        <f t="shared" si="717"/>
        <v>USA</v>
      </c>
      <c r="AB3728" s="82" cm="1">
        <f t="array" ref="AB3728">VLOOKUP(B3728,'GDP per Capita'!$T$2:$V$4235,COLUMN('GDP per Capita'!$V:$V)-COLUMN('GDP per Capita'!$S:$S),FALSE)</f>
        <v>63809.64</v>
      </c>
      <c r="AC3728" s="82">
        <f t="shared" si="712"/>
        <v>63809.64</v>
      </c>
      <c r="AD3728" s="82">
        <f t="shared" si="713"/>
        <v>63809.64</v>
      </c>
      <c r="AE3728" s="88">
        <f t="shared" si="718"/>
        <v>2.415897564698959E-2</v>
      </c>
    </row>
    <row r="3729" spans="1:31">
      <c r="A3729" s="77" t="s">
        <v>920</v>
      </c>
      <c r="B3729" s="77">
        <v>3728</v>
      </c>
      <c r="C3729" s="77" t="s">
        <v>29</v>
      </c>
      <c r="D3729" s="77" t="s">
        <v>29</v>
      </c>
      <c r="E3729" s="77">
        <v>2016</v>
      </c>
      <c r="F3729" s="77">
        <v>32.222876499999998</v>
      </c>
      <c r="G3729" s="77">
        <v>-110.9748477</v>
      </c>
      <c r="H3729" s="77">
        <v>0</v>
      </c>
      <c r="I3729" s="77" t="s">
        <v>1790</v>
      </c>
      <c r="J3729" s="77">
        <v>32.7174209</v>
      </c>
      <c r="K3729" s="77">
        <v>-117.1627714</v>
      </c>
      <c r="L3729" s="77">
        <v>1166.0318687665199</v>
      </c>
      <c r="M3729" s="77">
        <v>0.31560011716020497</v>
      </c>
      <c r="N3729" s="77">
        <v>0</v>
      </c>
      <c r="O3729" s="77">
        <v>223.87811880317301</v>
      </c>
      <c r="P3729" s="87" cm="1">
        <f t="array" ref="P3729">IF($X3729="Non-local",VLOOKUP($E3729,$AI$64:$AW$68,COLUMN($AW:$AW)-COLUMN($AH:$AH),FALSE),IF($X3729="Unknown",VLOOKUP($E3729,$AI$71:$AW$75,COLUMN($AW:$AW)-COLUMN($AH:$AH),FALSE),0))</f>
        <v>264</v>
      </c>
      <c r="Q3729" s="87" cm="1">
        <f t="array" ref="Q3729">IF($X3729="Non-local",VLOOKUP($E3729,$AI$40:$AW$44,COLUMN($AW:$AW)-COLUMN($AH:$AH),FALSE),IF($X3729="Unknown",VLOOKUP($E3729,$AI$47:$AW$51,COLUMN($AW:$AW)-COLUMN($AH:$AH),FALSE),0))</f>
        <v>622.00419999999997</v>
      </c>
      <c r="R3729" s="87" cm="1">
        <f t="array" ref="R3729">IF($X3729="Non-local",VLOOKUP($E3729,$AI$88:$AW$92,COLUMN($AW:$AW)-COLUMN($AH:$AH),FALSE),IF($X3729="Unknown",VLOOKUP($E3729,$AI$95:$AW$99,COLUMN($AW:$AW)-COLUMN($AH:$AH),FALSE),0))</f>
        <v>0.12047560494171299</v>
      </c>
      <c r="S3729" s="87" cm="1">
        <f t="array" ref="S3729">VLOOKUP($E3729,$AI$111:$AW$115,COLUMN($AW:$AW)-COLUMN($AH:$AH),FALSE)</f>
        <v>431.69321999999994</v>
      </c>
      <c r="T3729" s="104">
        <f t="shared" si="714"/>
        <v>0.43607572210191797</v>
      </c>
      <c r="U3729" s="104">
        <f t="shared" si="715"/>
        <v>1541.5755388031728</v>
      </c>
      <c r="V3729" s="87" cm="1">
        <f t="array" ref="V3729">VLOOKUP($E3729,$AI$118:$AW$122,COLUMN($AW:$AW)-COLUMN($AH:$AH),FALSE)</f>
        <v>0</v>
      </c>
      <c r="W3729" s="87" t="str">
        <f t="shared" si="719"/>
        <v>Domestic</v>
      </c>
      <c r="X3729" s="87" t="str">
        <f t="shared" si="720"/>
        <v>Non-local</v>
      </c>
      <c r="Y3729" s="104"/>
      <c r="Z3729" s="87" t="str">
        <f t="shared" si="716"/>
        <v>USA</v>
      </c>
      <c r="AA3729" s="87" t="str">
        <f t="shared" si="717"/>
        <v>USA</v>
      </c>
      <c r="AB3729" s="82" cm="1">
        <f t="array" ref="AB3729">VLOOKUP(B3729,'GDP per Capita'!$T$2:$V$4235,COLUMN('GDP per Capita'!$V:$V)-COLUMN('GDP per Capita'!$S:$S),FALSE)</f>
        <v>63809.64</v>
      </c>
      <c r="AC3729" s="82">
        <f t="shared" si="712"/>
        <v>63809.64</v>
      </c>
      <c r="AD3729" s="82">
        <f t="shared" si="713"/>
        <v>63809.64</v>
      </c>
      <c r="AE3729" s="88">
        <f t="shared" si="718"/>
        <v>2.415897564698959E-2</v>
      </c>
    </row>
    <row r="3730" spans="1:31">
      <c r="A3730" s="77" t="s">
        <v>1820</v>
      </c>
      <c r="B3730" s="77">
        <v>3729</v>
      </c>
      <c r="C3730" s="77" t="s">
        <v>574</v>
      </c>
      <c r="D3730" s="77" t="s">
        <v>30</v>
      </c>
      <c r="E3730" s="77">
        <v>2016</v>
      </c>
      <c r="F3730" s="77">
        <v>39.123563500000003</v>
      </c>
      <c r="G3730" s="77">
        <v>117.19807849999999</v>
      </c>
      <c r="H3730" s="77">
        <v>0</v>
      </c>
      <c r="I3730" s="77" t="s">
        <v>1790</v>
      </c>
      <c r="J3730" s="77">
        <v>32.7174209</v>
      </c>
      <c r="K3730" s="77">
        <v>-117.1627714</v>
      </c>
      <c r="L3730" s="77">
        <v>20515.586684592301</v>
      </c>
      <c r="M3730" s="77">
        <v>3.1790239426795099</v>
      </c>
      <c r="N3730" s="77">
        <v>0</v>
      </c>
      <c r="O3730" s="77">
        <v>1877.17618164019</v>
      </c>
      <c r="P3730" s="87" cm="1">
        <f t="array" ref="P3730">IF($X3730="Non-local",VLOOKUP($E3730,$AI$64:$AW$68,COLUMN($AW:$AW)-COLUMN($AH:$AH),FALSE),IF($X3730="Unknown",VLOOKUP($E3730,$AI$71:$AW$75,COLUMN($AW:$AW)-COLUMN($AH:$AH),FALSE),0))</f>
        <v>264</v>
      </c>
      <c r="Q3730" s="87" cm="1">
        <f t="array" ref="Q3730">IF($X3730="Non-local",VLOOKUP($E3730,$AI$40:$AW$44,COLUMN($AW:$AW)-COLUMN($AH:$AH),FALSE),IF($X3730="Unknown",VLOOKUP($E3730,$AI$47:$AW$51,COLUMN($AW:$AW)-COLUMN($AH:$AH),FALSE),0))</f>
        <v>622.00419999999997</v>
      </c>
      <c r="R3730" s="87" cm="1">
        <f t="array" ref="R3730">IF($X3730="Non-local",VLOOKUP($E3730,$AI$88:$AW$92,COLUMN($AW:$AW)-COLUMN($AH:$AH),FALSE),IF($X3730="Unknown",VLOOKUP($E3730,$AI$95:$AW$99,COLUMN($AW:$AW)-COLUMN($AH:$AH),FALSE),0))</f>
        <v>0.12047560494171299</v>
      </c>
      <c r="S3730" s="87" cm="1">
        <f t="array" ref="S3730">VLOOKUP($E3730,$AI$111:$AW$115,COLUMN($AW:$AW)-COLUMN($AH:$AH),FALSE)</f>
        <v>431.69321999999994</v>
      </c>
      <c r="T3730" s="104">
        <f t="shared" si="714"/>
        <v>3.299499547621223</v>
      </c>
      <c r="U3730" s="104">
        <f t="shared" si="715"/>
        <v>3194.8736016401899</v>
      </c>
      <c r="V3730" s="87" cm="1">
        <f t="array" ref="V3730">VLOOKUP($E3730,$AI$118:$AW$122,COLUMN($AW:$AW)-COLUMN($AH:$AH),FALSE)</f>
        <v>0</v>
      </c>
      <c r="W3730" s="87" t="str">
        <f t="shared" si="719"/>
        <v>International</v>
      </c>
      <c r="X3730" s="87" t="str">
        <f t="shared" si="720"/>
        <v>Non-local</v>
      </c>
      <c r="Y3730" s="104"/>
      <c r="Z3730" s="87" t="str">
        <f t="shared" si="716"/>
        <v>China</v>
      </c>
      <c r="AA3730" s="87" t="str">
        <f t="shared" si="717"/>
        <v>Asia</v>
      </c>
      <c r="AB3730" s="82" cm="1">
        <f t="array" ref="AB3730">VLOOKUP(B3730,'GDP per Capita'!$T$2:$V$4235,COLUMN('GDP per Capita'!$V:$V)-COLUMN('GDP per Capita'!$S:$S),FALSE)</f>
        <v>10121.299999999999</v>
      </c>
      <c r="AC3730" s="82">
        <f t="shared" si="712"/>
        <v>10121.299999999999</v>
      </c>
      <c r="AD3730" s="82">
        <f t="shared" si="713"/>
        <v>10121.299999999999</v>
      </c>
      <c r="AE3730" s="88">
        <f t="shared" si="718"/>
        <v>0.31565842348712025</v>
      </c>
    </row>
    <row r="3731" spans="1:31">
      <c r="A3731" s="77" t="s">
        <v>1012</v>
      </c>
      <c r="B3731" s="77">
        <v>3730</v>
      </c>
      <c r="C3731" s="77" t="s">
        <v>29</v>
      </c>
      <c r="D3731" s="77" t="s">
        <v>29</v>
      </c>
      <c r="E3731" s="77">
        <v>2016</v>
      </c>
      <c r="F3731" s="77">
        <v>38.890396099999997</v>
      </c>
      <c r="G3731" s="77">
        <v>-77.084158500000001</v>
      </c>
      <c r="H3731" s="77">
        <v>0</v>
      </c>
      <c r="I3731" s="77" t="s">
        <v>1790</v>
      </c>
      <c r="J3731" s="77">
        <v>32.7174209</v>
      </c>
      <c r="K3731" s="77">
        <v>-117.1627714</v>
      </c>
      <c r="L3731" s="77">
        <v>7297.9514853021601</v>
      </c>
      <c r="M3731" s="77">
        <v>1.1908709321669499</v>
      </c>
      <c r="N3731" s="77">
        <v>0</v>
      </c>
      <c r="O3731" s="77">
        <v>875.75417823626003</v>
      </c>
      <c r="P3731" s="87" cm="1">
        <f t="array" ref="P3731">IF($X3731="Non-local",VLOOKUP($E3731,$AI$64:$AW$68,COLUMN($AW:$AW)-COLUMN($AH:$AH),FALSE),IF($X3731="Unknown",VLOOKUP($E3731,$AI$71:$AW$75,COLUMN($AW:$AW)-COLUMN($AH:$AH),FALSE),0))</f>
        <v>264</v>
      </c>
      <c r="Q3731" s="87" cm="1">
        <f t="array" ref="Q3731">IF($X3731="Non-local",VLOOKUP($E3731,$AI$40:$AW$44,COLUMN($AW:$AW)-COLUMN($AH:$AH),FALSE),IF($X3731="Unknown",VLOOKUP($E3731,$AI$47:$AW$51,COLUMN($AW:$AW)-COLUMN($AH:$AH),FALSE),0))</f>
        <v>622.00419999999997</v>
      </c>
      <c r="R3731" s="87" cm="1">
        <f t="array" ref="R3731">IF($X3731="Non-local",VLOOKUP($E3731,$AI$88:$AW$92,COLUMN($AW:$AW)-COLUMN($AH:$AH),FALSE),IF($X3731="Unknown",VLOOKUP($E3731,$AI$95:$AW$99,COLUMN($AW:$AW)-COLUMN($AH:$AH),FALSE),0))</f>
        <v>0.12047560494171299</v>
      </c>
      <c r="S3731" s="87" cm="1">
        <f t="array" ref="S3731">VLOOKUP($E3731,$AI$111:$AW$115,COLUMN($AW:$AW)-COLUMN($AH:$AH),FALSE)</f>
        <v>431.69321999999994</v>
      </c>
      <c r="T3731" s="104">
        <f t="shared" si="714"/>
        <v>1.311346537108663</v>
      </c>
      <c r="U3731" s="104">
        <f t="shared" si="715"/>
        <v>2193.45159823626</v>
      </c>
      <c r="V3731" s="87" cm="1">
        <f t="array" ref="V3731">VLOOKUP($E3731,$AI$118:$AW$122,COLUMN($AW:$AW)-COLUMN($AH:$AH),FALSE)</f>
        <v>0</v>
      </c>
      <c r="W3731" s="87" t="str">
        <f t="shared" si="719"/>
        <v>Domestic</v>
      </c>
      <c r="X3731" s="87" t="str">
        <f t="shared" si="720"/>
        <v>Non-local</v>
      </c>
      <c r="Y3731" s="104"/>
      <c r="Z3731" s="87" t="str">
        <f t="shared" si="716"/>
        <v>USA</v>
      </c>
      <c r="AA3731" s="87" t="str">
        <f t="shared" si="717"/>
        <v>USA</v>
      </c>
      <c r="AB3731" s="82" cm="1">
        <f t="array" ref="AB3731">VLOOKUP(B3731,'GDP per Capita'!$T$2:$V$4235,COLUMN('GDP per Capita'!$V:$V)-COLUMN('GDP per Capita'!$S:$S),FALSE)</f>
        <v>63809.64</v>
      </c>
      <c r="AC3731" s="82">
        <f t="shared" si="712"/>
        <v>63809.64</v>
      </c>
      <c r="AD3731" s="82">
        <f t="shared" si="713"/>
        <v>63809.64</v>
      </c>
      <c r="AE3731" s="88">
        <f t="shared" si="718"/>
        <v>3.4374925140406055E-2</v>
      </c>
    </row>
    <row r="3732" spans="1:31">
      <c r="A3732" s="77" t="s">
        <v>1028</v>
      </c>
      <c r="B3732" s="77">
        <v>3731</v>
      </c>
      <c r="C3732" s="77" t="s">
        <v>29</v>
      </c>
      <c r="D3732" s="77" t="s">
        <v>29</v>
      </c>
      <c r="E3732" s="77">
        <v>2016</v>
      </c>
      <c r="F3732" s="77">
        <v>38.980665999999999</v>
      </c>
      <c r="G3732" s="77">
        <v>-76.936918899999995</v>
      </c>
      <c r="H3732" s="77">
        <v>0</v>
      </c>
      <c r="I3732" s="77" t="s">
        <v>1790</v>
      </c>
      <c r="J3732" s="77">
        <v>32.7174209</v>
      </c>
      <c r="K3732" s="77">
        <v>-117.1627714</v>
      </c>
      <c r="L3732" s="77">
        <v>7322.8079086364396</v>
      </c>
      <c r="M3732" s="77">
        <v>1.19432080153418</v>
      </c>
      <c r="N3732" s="77">
        <v>0</v>
      </c>
      <c r="O3732" s="77">
        <v>878.73694903637204</v>
      </c>
      <c r="P3732" s="87" cm="1">
        <f t="array" ref="P3732">IF($X3732="Non-local",VLOOKUP($E3732,$AI$64:$AW$68,COLUMN($AW:$AW)-COLUMN($AH:$AH),FALSE),IF($X3732="Unknown",VLOOKUP($E3732,$AI$71:$AW$75,COLUMN($AW:$AW)-COLUMN($AH:$AH),FALSE),0))</f>
        <v>264</v>
      </c>
      <c r="Q3732" s="87" cm="1">
        <f t="array" ref="Q3732">IF($X3732="Non-local",VLOOKUP($E3732,$AI$40:$AW$44,COLUMN($AW:$AW)-COLUMN($AH:$AH),FALSE),IF($X3732="Unknown",VLOOKUP($E3732,$AI$47:$AW$51,COLUMN($AW:$AW)-COLUMN($AH:$AH),FALSE),0))</f>
        <v>622.00419999999997</v>
      </c>
      <c r="R3732" s="87" cm="1">
        <f t="array" ref="R3732">IF($X3732="Non-local",VLOOKUP($E3732,$AI$88:$AW$92,COLUMN($AW:$AW)-COLUMN($AH:$AH),FALSE),IF($X3732="Unknown",VLOOKUP($E3732,$AI$95:$AW$99,COLUMN($AW:$AW)-COLUMN($AH:$AH),FALSE),0))</f>
        <v>0.12047560494171299</v>
      </c>
      <c r="S3732" s="87" cm="1">
        <f t="array" ref="S3732">VLOOKUP($E3732,$AI$111:$AW$115,COLUMN($AW:$AW)-COLUMN($AH:$AH),FALSE)</f>
        <v>431.69321999999994</v>
      </c>
      <c r="T3732" s="104">
        <f t="shared" si="714"/>
        <v>1.314796406475893</v>
      </c>
      <c r="U3732" s="104">
        <f t="shared" si="715"/>
        <v>2196.4343690363721</v>
      </c>
      <c r="V3732" s="87" cm="1">
        <f t="array" ref="V3732">VLOOKUP($E3732,$AI$118:$AW$122,COLUMN($AW:$AW)-COLUMN($AH:$AH),FALSE)</f>
        <v>0</v>
      </c>
      <c r="W3732" s="87" t="str">
        <f t="shared" si="719"/>
        <v>Domestic</v>
      </c>
      <c r="X3732" s="87" t="str">
        <f t="shared" si="720"/>
        <v>Non-local</v>
      </c>
      <c r="Y3732" s="104"/>
      <c r="Z3732" s="87" t="str">
        <f t="shared" si="716"/>
        <v>USA</v>
      </c>
      <c r="AA3732" s="87" t="str">
        <f t="shared" si="717"/>
        <v>USA</v>
      </c>
      <c r="AB3732" s="82" cm="1">
        <f t="array" ref="AB3732">VLOOKUP(B3732,'GDP per Capita'!$T$2:$V$4235,COLUMN('GDP per Capita'!$V:$V)-COLUMN('GDP per Capita'!$S:$S),FALSE)</f>
        <v>63809.64</v>
      </c>
      <c r="AC3732" s="82">
        <f t="shared" si="712"/>
        <v>63809.64</v>
      </c>
      <c r="AD3732" s="82">
        <f t="shared" si="713"/>
        <v>63809.64</v>
      </c>
      <c r="AE3732" s="88">
        <f t="shared" si="718"/>
        <v>3.4421669970812752E-2</v>
      </c>
    </row>
    <row r="3733" spans="1:31">
      <c r="A3733" s="77" t="s">
        <v>1032</v>
      </c>
      <c r="B3733" s="77">
        <v>3732</v>
      </c>
      <c r="C3733" s="77" t="s">
        <v>29</v>
      </c>
      <c r="D3733" s="77" t="s">
        <v>29</v>
      </c>
      <c r="E3733" s="77">
        <v>2016</v>
      </c>
      <c r="F3733" s="77">
        <v>32.7174209</v>
      </c>
      <c r="G3733" s="77">
        <v>-117.1627714</v>
      </c>
      <c r="H3733" s="77">
        <v>1</v>
      </c>
      <c r="I3733" s="77" t="s">
        <v>1790</v>
      </c>
      <c r="J3733" s="77">
        <v>32.7174209</v>
      </c>
      <c r="K3733" s="77">
        <v>-117.1627714</v>
      </c>
      <c r="L3733" s="77">
        <v>4.7608370650960301E-12</v>
      </c>
      <c r="M3733" s="77">
        <v>0</v>
      </c>
      <c r="N3733" s="77">
        <v>0</v>
      </c>
      <c r="O3733" s="77">
        <v>0</v>
      </c>
      <c r="P3733" s="87" cm="1">
        <f t="array" ref="P3733">IF($X3733="Non-local",VLOOKUP($E3733,$AI$64:$AW$68,COLUMN($AW:$AW)-COLUMN($AH:$AH),FALSE),IF($X3733="Unknown",VLOOKUP($E3733,$AI$71:$AW$75,COLUMN($AW:$AW)-COLUMN($AH:$AH),FALSE),0))</f>
        <v>0</v>
      </c>
      <c r="Q3733" s="87" cm="1">
        <f t="array" ref="Q3733">IF($X3733="Non-local",VLOOKUP($E3733,$AI$40:$AW$44,COLUMN($AW:$AW)-COLUMN($AH:$AH),FALSE),IF($X3733="Unknown",VLOOKUP($E3733,$AI$47:$AW$51,COLUMN($AW:$AW)-COLUMN($AH:$AH),FALSE),0))</f>
        <v>0</v>
      </c>
      <c r="R3733" s="87" cm="1">
        <f t="array" ref="R3733">IF($X3733="Non-local",VLOOKUP($E3733,$AI$88:$AW$92,COLUMN($AW:$AW)-COLUMN($AH:$AH),FALSE),IF($X3733="Unknown",VLOOKUP($E3733,$AI$95:$AW$99,COLUMN($AW:$AW)-COLUMN($AH:$AH),FALSE),0))</f>
        <v>0</v>
      </c>
      <c r="S3733" s="87" cm="1">
        <f t="array" ref="S3733">VLOOKUP($E3733,$AI$111:$AW$115,COLUMN($AW:$AW)-COLUMN($AH:$AH),FALSE)</f>
        <v>431.69321999999994</v>
      </c>
      <c r="T3733" s="104">
        <f t="shared" si="714"/>
        <v>0</v>
      </c>
      <c r="U3733" s="104">
        <f t="shared" si="715"/>
        <v>431.69321999999994</v>
      </c>
      <c r="V3733" s="87" cm="1">
        <f t="array" ref="V3733">VLOOKUP($E3733,$AI$118:$AW$122,COLUMN($AW:$AW)-COLUMN($AH:$AH),FALSE)</f>
        <v>0</v>
      </c>
      <c r="W3733" s="87" t="str">
        <f t="shared" si="719"/>
        <v>Domestic</v>
      </c>
      <c r="X3733" s="87" t="str">
        <f t="shared" si="720"/>
        <v>Local</v>
      </c>
      <c r="Y3733" s="104"/>
      <c r="Z3733" s="87" t="str">
        <f t="shared" si="716"/>
        <v>USA</v>
      </c>
      <c r="AA3733" s="87" t="str">
        <f t="shared" si="717"/>
        <v>USA</v>
      </c>
      <c r="AB3733" s="82" cm="1">
        <f t="array" ref="AB3733">VLOOKUP(B3733,'GDP per Capita'!$T$2:$V$4235,COLUMN('GDP per Capita'!$V:$V)-COLUMN('GDP per Capita'!$S:$S),FALSE)</f>
        <v>63809.64</v>
      </c>
      <c r="AC3733" s="82">
        <f t="shared" si="712"/>
        <v>63809.64</v>
      </c>
      <c r="AD3733" s="82">
        <f t="shared" si="713"/>
        <v>63809.64</v>
      </c>
      <c r="AE3733" s="88">
        <f t="shared" si="718"/>
        <v>6.7653291885050593E-3</v>
      </c>
    </row>
    <row r="3734" spans="1:31">
      <c r="A3734" s="77" t="s">
        <v>1440</v>
      </c>
      <c r="B3734" s="77">
        <v>3733</v>
      </c>
      <c r="C3734" s="77" t="s">
        <v>224</v>
      </c>
      <c r="D3734" s="77" t="s">
        <v>31</v>
      </c>
      <c r="E3734" s="77">
        <v>2016</v>
      </c>
      <c r="F3734" s="77">
        <v>53.543764099999997</v>
      </c>
      <c r="G3734" s="77">
        <v>10.009913299999999</v>
      </c>
      <c r="H3734" s="77">
        <v>0</v>
      </c>
      <c r="I3734" s="77" t="s">
        <v>1790</v>
      </c>
      <c r="J3734" s="77">
        <v>32.7174209</v>
      </c>
      <c r="K3734" s="77">
        <v>-117.1627714</v>
      </c>
      <c r="L3734" s="77">
        <v>18319.807347191199</v>
      </c>
      <c r="M3734" s="77">
        <v>2.8274168390925301</v>
      </c>
      <c r="N3734" s="77">
        <v>0</v>
      </c>
      <c r="O3734" s="77">
        <v>1923.5797714550699</v>
      </c>
      <c r="P3734" s="87" cm="1">
        <f t="array" ref="P3734">IF($X3734="Non-local",VLOOKUP($E3734,$AI$64:$AW$68,COLUMN($AW:$AW)-COLUMN($AH:$AH),FALSE),IF($X3734="Unknown",VLOOKUP($E3734,$AI$71:$AW$75,COLUMN($AW:$AW)-COLUMN($AH:$AH),FALSE),0))</f>
        <v>264</v>
      </c>
      <c r="Q3734" s="87" cm="1">
        <f t="array" ref="Q3734">IF($X3734="Non-local",VLOOKUP($E3734,$AI$40:$AW$44,COLUMN($AW:$AW)-COLUMN($AH:$AH),FALSE),IF($X3734="Unknown",VLOOKUP($E3734,$AI$47:$AW$51,COLUMN($AW:$AW)-COLUMN($AH:$AH),FALSE),0))</f>
        <v>622.00419999999997</v>
      </c>
      <c r="R3734" s="87" cm="1">
        <f t="array" ref="R3734">IF($X3734="Non-local",VLOOKUP($E3734,$AI$88:$AW$92,COLUMN($AW:$AW)-COLUMN($AH:$AH),FALSE),IF($X3734="Unknown",VLOOKUP($E3734,$AI$95:$AW$99,COLUMN($AW:$AW)-COLUMN($AH:$AH),FALSE),0))</f>
        <v>0.12047560494171299</v>
      </c>
      <c r="S3734" s="87" cm="1">
        <f t="array" ref="S3734">VLOOKUP($E3734,$AI$111:$AW$115,COLUMN($AW:$AW)-COLUMN($AH:$AH),FALSE)</f>
        <v>431.69321999999994</v>
      </c>
      <c r="T3734" s="104">
        <f t="shared" si="714"/>
        <v>2.9478924440342431</v>
      </c>
      <c r="U3734" s="104">
        <f t="shared" si="715"/>
        <v>3241.2771914550699</v>
      </c>
      <c r="V3734" s="87" cm="1">
        <f t="array" ref="V3734">VLOOKUP($E3734,$AI$118:$AW$122,COLUMN($AW:$AW)-COLUMN($AH:$AH),FALSE)</f>
        <v>0</v>
      </c>
      <c r="W3734" s="87" t="str">
        <f t="shared" si="719"/>
        <v>International</v>
      </c>
      <c r="X3734" s="87" t="str">
        <f t="shared" si="720"/>
        <v>Non-local</v>
      </c>
      <c r="Y3734" s="104"/>
      <c r="Z3734" s="87" t="str">
        <f t="shared" si="716"/>
        <v>Germany</v>
      </c>
      <c r="AA3734" s="87" t="str">
        <f t="shared" si="717"/>
        <v>Europe</v>
      </c>
      <c r="AB3734" s="82" cm="1">
        <f t="array" ref="AB3734">VLOOKUP(B3734,'GDP per Capita'!$T$2:$V$4235,COLUMN('GDP per Capita'!$V:$V)-COLUMN('GDP per Capita'!$S:$S),FALSE)</f>
        <v>49180.54</v>
      </c>
      <c r="AC3734" s="82">
        <f t="shared" si="712"/>
        <v>49180.54</v>
      </c>
      <c r="AD3734" s="82">
        <f t="shared" si="713"/>
        <v>49180.54</v>
      </c>
      <c r="AE3734" s="88">
        <f t="shared" si="718"/>
        <v>6.5905685286397217E-2</v>
      </c>
    </row>
    <row r="3735" spans="1:31">
      <c r="A3735" s="77" t="s">
        <v>911</v>
      </c>
      <c r="B3735" s="77">
        <v>3734</v>
      </c>
      <c r="C3735" s="77" t="s">
        <v>29</v>
      </c>
      <c r="D3735" s="77" t="s">
        <v>29</v>
      </c>
      <c r="E3735" s="77">
        <v>2016</v>
      </c>
      <c r="F3735" s="77">
        <v>42.3750997</v>
      </c>
      <c r="G3735" s="77">
        <v>-71.105615700000001</v>
      </c>
      <c r="H3735" s="77">
        <v>0</v>
      </c>
      <c r="I3735" s="77" t="s">
        <v>1790</v>
      </c>
      <c r="J3735" s="77">
        <v>32.7174209</v>
      </c>
      <c r="K3735" s="77">
        <v>-117.1627714</v>
      </c>
      <c r="L3735" s="77">
        <v>8292.5264883878099</v>
      </c>
      <c r="M3735" s="77">
        <v>1.32975968533697</v>
      </c>
      <c r="N3735" s="77">
        <v>0</v>
      </c>
      <c r="O3735" s="77">
        <v>870.715281280721</v>
      </c>
      <c r="P3735" s="87" cm="1">
        <f t="array" ref="P3735">IF($X3735="Non-local",VLOOKUP($E3735,$AI$64:$AW$68,COLUMN($AW:$AW)-COLUMN($AH:$AH),FALSE),IF($X3735="Unknown",VLOOKUP($E3735,$AI$71:$AW$75,COLUMN($AW:$AW)-COLUMN($AH:$AH),FALSE),0))</f>
        <v>264</v>
      </c>
      <c r="Q3735" s="87" cm="1">
        <f t="array" ref="Q3735">IF($X3735="Non-local",VLOOKUP($E3735,$AI$40:$AW$44,COLUMN($AW:$AW)-COLUMN($AH:$AH),FALSE),IF($X3735="Unknown",VLOOKUP($E3735,$AI$47:$AW$51,COLUMN($AW:$AW)-COLUMN($AH:$AH),FALSE),0))</f>
        <v>622.00419999999997</v>
      </c>
      <c r="R3735" s="87" cm="1">
        <f t="array" ref="R3735">IF($X3735="Non-local",VLOOKUP($E3735,$AI$88:$AW$92,COLUMN($AW:$AW)-COLUMN($AH:$AH),FALSE),IF($X3735="Unknown",VLOOKUP($E3735,$AI$95:$AW$99,COLUMN($AW:$AW)-COLUMN($AH:$AH),FALSE),0))</f>
        <v>0.12047560494171299</v>
      </c>
      <c r="S3735" s="87" cm="1">
        <f t="array" ref="S3735">VLOOKUP($E3735,$AI$111:$AW$115,COLUMN($AW:$AW)-COLUMN($AH:$AH),FALSE)</f>
        <v>431.69321999999994</v>
      </c>
      <c r="T3735" s="104">
        <f t="shared" si="714"/>
        <v>1.450235290278683</v>
      </c>
      <c r="U3735" s="104">
        <f t="shared" si="715"/>
        <v>2188.4127012807212</v>
      </c>
      <c r="V3735" s="87" cm="1">
        <f t="array" ref="V3735">VLOOKUP($E3735,$AI$118:$AW$122,COLUMN($AW:$AW)-COLUMN($AH:$AH),FALSE)</f>
        <v>0</v>
      </c>
      <c r="W3735" s="87" t="str">
        <f t="shared" si="719"/>
        <v>Domestic</v>
      </c>
      <c r="X3735" s="87" t="str">
        <f t="shared" si="720"/>
        <v>Non-local</v>
      </c>
      <c r="Y3735" s="104"/>
      <c r="Z3735" s="87" t="str">
        <f t="shared" si="716"/>
        <v>USA</v>
      </c>
      <c r="AA3735" s="87" t="str">
        <f t="shared" si="717"/>
        <v>USA</v>
      </c>
      <c r="AB3735" s="82" cm="1">
        <f t="array" ref="AB3735">VLOOKUP(B3735,'GDP per Capita'!$T$2:$V$4235,COLUMN('GDP per Capita'!$V:$V)-COLUMN('GDP per Capita'!$S:$S),FALSE)</f>
        <v>63809.64</v>
      </c>
      <c r="AC3735" s="82">
        <f t="shared" si="712"/>
        <v>63809.64</v>
      </c>
      <c r="AD3735" s="82">
        <f t="shared" si="713"/>
        <v>63809.64</v>
      </c>
      <c r="AE3735" s="88">
        <f t="shared" si="718"/>
        <v>3.42959574960887E-2</v>
      </c>
    </row>
    <row r="3736" spans="1:31">
      <c r="A3736" s="77" t="s">
        <v>1821</v>
      </c>
      <c r="B3736" s="77">
        <v>3735</v>
      </c>
      <c r="C3736" s="77" t="s">
        <v>29</v>
      </c>
      <c r="D3736" s="77" t="s">
        <v>29</v>
      </c>
      <c r="E3736" s="77">
        <v>2016</v>
      </c>
      <c r="F3736" s="77">
        <v>42.683989399999902</v>
      </c>
      <c r="G3736" s="77">
        <v>-71.112706499999902</v>
      </c>
      <c r="H3736" s="77">
        <v>0</v>
      </c>
      <c r="I3736" s="77" t="s">
        <v>1790</v>
      </c>
      <c r="J3736" s="77">
        <v>32.7174209</v>
      </c>
      <c r="K3736" s="77">
        <v>-117.1627714</v>
      </c>
      <c r="L3736" s="77">
        <v>8290.9538868460695</v>
      </c>
      <c r="M3736" s="77">
        <v>1.32953870129383</v>
      </c>
      <c r="N3736" s="77">
        <v>0</v>
      </c>
      <c r="O3736" s="77">
        <v>870.55015811883698</v>
      </c>
      <c r="P3736" s="87" cm="1">
        <f t="array" ref="P3736">IF($X3736="Non-local",VLOOKUP($E3736,$AI$64:$AW$68,COLUMN($AW:$AW)-COLUMN($AH:$AH),FALSE),IF($X3736="Unknown",VLOOKUP($E3736,$AI$71:$AW$75,COLUMN($AW:$AW)-COLUMN($AH:$AH),FALSE),0))</f>
        <v>264</v>
      </c>
      <c r="Q3736" s="87" cm="1">
        <f t="array" ref="Q3736">IF($X3736="Non-local",VLOOKUP($E3736,$AI$40:$AW$44,COLUMN($AW:$AW)-COLUMN($AH:$AH),FALSE),IF($X3736="Unknown",VLOOKUP($E3736,$AI$47:$AW$51,COLUMN($AW:$AW)-COLUMN($AH:$AH),FALSE),0))</f>
        <v>622.00419999999997</v>
      </c>
      <c r="R3736" s="87" cm="1">
        <f t="array" ref="R3736">IF($X3736="Non-local",VLOOKUP($E3736,$AI$88:$AW$92,COLUMN($AW:$AW)-COLUMN($AH:$AH),FALSE),IF($X3736="Unknown",VLOOKUP($E3736,$AI$95:$AW$99,COLUMN($AW:$AW)-COLUMN($AH:$AH),FALSE),0))</f>
        <v>0.12047560494171299</v>
      </c>
      <c r="S3736" s="87" cm="1">
        <f t="array" ref="S3736">VLOOKUP($E3736,$AI$111:$AW$115,COLUMN($AW:$AW)-COLUMN($AH:$AH),FALSE)</f>
        <v>431.69321999999994</v>
      </c>
      <c r="T3736" s="104">
        <f t="shared" si="714"/>
        <v>1.4500143062355431</v>
      </c>
      <c r="U3736" s="104">
        <f t="shared" si="715"/>
        <v>2188.2475781188368</v>
      </c>
      <c r="V3736" s="87" cm="1">
        <f t="array" ref="V3736">VLOOKUP($E3736,$AI$118:$AW$122,COLUMN($AW:$AW)-COLUMN($AH:$AH),FALSE)</f>
        <v>0</v>
      </c>
      <c r="W3736" s="87" t="str">
        <f t="shared" si="719"/>
        <v>Domestic</v>
      </c>
      <c r="X3736" s="87" t="str">
        <f t="shared" si="720"/>
        <v>Non-local</v>
      </c>
      <c r="Y3736" s="104"/>
      <c r="Z3736" s="87" t="str">
        <f t="shared" si="716"/>
        <v>USA</v>
      </c>
      <c r="AA3736" s="87" t="str">
        <f t="shared" si="717"/>
        <v>USA</v>
      </c>
      <c r="AB3736" s="82" cm="1">
        <f t="array" ref="AB3736">VLOOKUP(B3736,'GDP per Capita'!$T$2:$V$4235,COLUMN('GDP per Capita'!$V:$V)-COLUMN('GDP per Capita'!$S:$S),FALSE)</f>
        <v>63809.64</v>
      </c>
      <c r="AC3736" s="82">
        <f t="shared" si="712"/>
        <v>63809.64</v>
      </c>
      <c r="AD3736" s="82">
        <f t="shared" si="713"/>
        <v>63809.64</v>
      </c>
      <c r="AE3736" s="88">
        <f t="shared" si="718"/>
        <v>3.4293369749756254E-2</v>
      </c>
    </row>
    <row r="3737" spans="1:31">
      <c r="A3737" s="77" t="s">
        <v>1381</v>
      </c>
      <c r="B3737" s="77">
        <v>3736</v>
      </c>
      <c r="C3737" s="77" t="s">
        <v>317</v>
      </c>
      <c r="D3737" s="77" t="s">
        <v>30</v>
      </c>
      <c r="E3737" s="77">
        <v>2016</v>
      </c>
      <c r="F3737" s="77">
        <v>37.566679100000002</v>
      </c>
      <c r="G3737" s="77">
        <v>126.9782914</v>
      </c>
      <c r="H3737" s="77">
        <v>0</v>
      </c>
      <c r="I3737" s="77" t="s">
        <v>1790</v>
      </c>
      <c r="J3737" s="77">
        <v>32.7174209</v>
      </c>
      <c r="K3737" s="77">
        <v>-117.1627714</v>
      </c>
      <c r="L3737" s="77">
        <v>19522.335715097001</v>
      </c>
      <c r="M3737" s="77">
        <v>3.0189235831184602</v>
      </c>
      <c r="N3737" s="77">
        <v>0</v>
      </c>
      <c r="O3737" s="77">
        <v>1786.2937179313799</v>
      </c>
      <c r="P3737" s="87" cm="1">
        <f t="array" ref="P3737">IF($X3737="Non-local",VLOOKUP($E3737,$AI$64:$AW$68,COLUMN($AW:$AW)-COLUMN($AH:$AH),FALSE),IF($X3737="Unknown",VLOOKUP($E3737,$AI$71:$AW$75,COLUMN($AW:$AW)-COLUMN($AH:$AH),FALSE),0))</f>
        <v>264</v>
      </c>
      <c r="Q3737" s="87" cm="1">
        <f t="array" ref="Q3737">IF($X3737="Non-local",VLOOKUP($E3737,$AI$40:$AW$44,COLUMN($AW:$AW)-COLUMN($AH:$AH),FALSE),IF($X3737="Unknown",VLOOKUP($E3737,$AI$47:$AW$51,COLUMN($AW:$AW)-COLUMN($AH:$AH),FALSE),0))</f>
        <v>622.00419999999997</v>
      </c>
      <c r="R3737" s="87" cm="1">
        <f t="array" ref="R3737">IF($X3737="Non-local",VLOOKUP($E3737,$AI$88:$AW$92,COLUMN($AW:$AW)-COLUMN($AH:$AH),FALSE),IF($X3737="Unknown",VLOOKUP($E3737,$AI$95:$AW$99,COLUMN($AW:$AW)-COLUMN($AH:$AH),FALSE),0))</f>
        <v>0.12047560494171299</v>
      </c>
      <c r="S3737" s="87" cm="1">
        <f t="array" ref="S3737">VLOOKUP($E3737,$AI$111:$AW$115,COLUMN($AW:$AW)-COLUMN($AH:$AH),FALSE)</f>
        <v>431.69321999999994</v>
      </c>
      <c r="T3737" s="104">
        <f t="shared" si="714"/>
        <v>3.1393991880601733</v>
      </c>
      <c r="U3737" s="104">
        <f t="shared" si="715"/>
        <v>3103.9911379313799</v>
      </c>
      <c r="V3737" s="87" cm="1">
        <f t="array" ref="V3737">VLOOKUP($E3737,$AI$118:$AW$122,COLUMN($AW:$AW)-COLUMN($AH:$AH),FALSE)</f>
        <v>0</v>
      </c>
      <c r="W3737" s="87" t="str">
        <f t="shared" si="719"/>
        <v>International</v>
      </c>
      <c r="X3737" s="87" t="str">
        <f t="shared" si="720"/>
        <v>Non-local</v>
      </c>
      <c r="Y3737" s="104"/>
      <c r="Z3737" s="87" t="str">
        <f t="shared" si="716"/>
        <v>South Korea</v>
      </c>
      <c r="AA3737" s="87" t="str">
        <f t="shared" si="717"/>
        <v>Asia</v>
      </c>
      <c r="AB3737" s="82" cm="1">
        <f t="array" ref="AB3737">VLOOKUP(B3737,'GDP per Capita'!$T$2:$V$4235,COLUMN('GDP per Capita'!$V:$V)-COLUMN('GDP per Capita'!$S:$S),FALSE)</f>
        <v>32154.02</v>
      </c>
      <c r="AC3737" s="82">
        <f t="shared" si="712"/>
        <v>32154.02</v>
      </c>
      <c r="AD3737" s="82">
        <f t="shared" si="713"/>
        <v>32154.02</v>
      </c>
      <c r="AE3737" s="88">
        <f t="shared" si="718"/>
        <v>9.6535087616770154E-2</v>
      </c>
    </row>
    <row r="3738" spans="1:31">
      <c r="A3738" s="77" t="s">
        <v>1437</v>
      </c>
      <c r="B3738" s="77">
        <v>3737</v>
      </c>
      <c r="C3738" s="77" t="s">
        <v>29</v>
      </c>
      <c r="D3738" s="77" t="s">
        <v>29</v>
      </c>
      <c r="E3738" s="77">
        <v>2016</v>
      </c>
      <c r="F3738" s="77">
        <v>43.970245299999902</v>
      </c>
      <c r="G3738" s="77">
        <v>-71.874262599999994</v>
      </c>
      <c r="H3738" s="77">
        <v>0</v>
      </c>
      <c r="I3738" s="77" t="s">
        <v>1790</v>
      </c>
      <c r="J3738" s="77">
        <v>32.7174209</v>
      </c>
      <c r="K3738" s="77">
        <v>-117.1627714</v>
      </c>
      <c r="L3738" s="77">
        <v>8172.6580422392499</v>
      </c>
      <c r="M3738" s="77">
        <v>1.31292810782766</v>
      </c>
      <c r="N3738" s="77">
        <v>0</v>
      </c>
      <c r="O3738" s="77">
        <v>858.12909443512103</v>
      </c>
      <c r="P3738" s="87" cm="1">
        <f t="array" ref="P3738">IF($X3738="Non-local",VLOOKUP($E3738,$AI$64:$AW$68,COLUMN($AW:$AW)-COLUMN($AH:$AH),FALSE),IF($X3738="Unknown",VLOOKUP($E3738,$AI$71:$AW$75,COLUMN($AW:$AW)-COLUMN($AH:$AH),FALSE),0))</f>
        <v>264</v>
      </c>
      <c r="Q3738" s="87" cm="1">
        <f t="array" ref="Q3738">IF($X3738="Non-local",VLOOKUP($E3738,$AI$40:$AW$44,COLUMN($AW:$AW)-COLUMN($AH:$AH),FALSE),IF($X3738="Unknown",VLOOKUP($E3738,$AI$47:$AW$51,COLUMN($AW:$AW)-COLUMN($AH:$AH),FALSE),0))</f>
        <v>622.00419999999997</v>
      </c>
      <c r="R3738" s="87" cm="1">
        <f t="array" ref="R3738">IF($X3738="Non-local",VLOOKUP($E3738,$AI$88:$AW$92,COLUMN($AW:$AW)-COLUMN($AH:$AH),FALSE),IF($X3738="Unknown",VLOOKUP($E3738,$AI$95:$AW$99,COLUMN($AW:$AW)-COLUMN($AH:$AH),FALSE),0))</f>
        <v>0.12047560494171299</v>
      </c>
      <c r="S3738" s="87" cm="1">
        <f t="array" ref="S3738">VLOOKUP($E3738,$AI$111:$AW$115,COLUMN($AW:$AW)-COLUMN($AH:$AH),FALSE)</f>
        <v>431.69321999999994</v>
      </c>
      <c r="T3738" s="104">
        <f t="shared" si="714"/>
        <v>1.4334037127693731</v>
      </c>
      <c r="U3738" s="104">
        <f t="shared" si="715"/>
        <v>2175.8265144351212</v>
      </c>
      <c r="V3738" s="87" cm="1">
        <f t="array" ref="V3738">VLOOKUP($E3738,$AI$118:$AW$122,COLUMN($AW:$AW)-COLUMN($AH:$AH),FALSE)</f>
        <v>0</v>
      </c>
      <c r="W3738" s="87" t="str">
        <f t="shared" si="719"/>
        <v>Domestic</v>
      </c>
      <c r="X3738" s="87" t="str">
        <f t="shared" si="720"/>
        <v>Non-local</v>
      </c>
      <c r="Y3738" s="104"/>
      <c r="Z3738" s="87" t="str">
        <f t="shared" si="716"/>
        <v>USA</v>
      </c>
      <c r="AA3738" s="87" t="str">
        <f t="shared" si="717"/>
        <v>USA</v>
      </c>
      <c r="AB3738" s="82" cm="1">
        <f t="array" ref="AB3738">VLOOKUP(B3738,'GDP per Capita'!$T$2:$V$4235,COLUMN('GDP per Capita'!$V:$V)-COLUMN('GDP per Capita'!$S:$S),FALSE)</f>
        <v>63809.64</v>
      </c>
      <c r="AC3738" s="82">
        <f t="shared" si="712"/>
        <v>63809.64</v>
      </c>
      <c r="AD3738" s="82">
        <f t="shared" si="713"/>
        <v>63809.64</v>
      </c>
      <c r="AE3738" s="88">
        <f t="shared" si="718"/>
        <v>3.4098711643493387E-2</v>
      </c>
    </row>
    <row r="3739" spans="1:31">
      <c r="A3739" s="77" t="s">
        <v>910</v>
      </c>
      <c r="B3739" s="77">
        <v>3738</v>
      </c>
      <c r="C3739" s="77" t="s">
        <v>29</v>
      </c>
      <c r="D3739" s="77" t="s">
        <v>29</v>
      </c>
      <c r="E3739" s="77">
        <v>2016</v>
      </c>
      <c r="F3739" s="77">
        <v>37.411403499999999</v>
      </c>
      <c r="G3739" s="77">
        <v>-122.0543534</v>
      </c>
      <c r="H3739" s="77">
        <v>0</v>
      </c>
      <c r="I3739" s="77" t="s">
        <v>1790</v>
      </c>
      <c r="J3739" s="77">
        <v>32.7174209</v>
      </c>
      <c r="K3739" s="77">
        <v>-117.1627714</v>
      </c>
      <c r="L3739" s="77">
        <v>1371.597310443</v>
      </c>
      <c r="M3739" s="77">
        <v>0.34274395973187599</v>
      </c>
      <c r="N3739" s="77">
        <v>0</v>
      </c>
      <c r="O3739" s="77">
        <v>263.346683605056</v>
      </c>
      <c r="P3739" s="87" cm="1">
        <f t="array" ref="P3739">IF($X3739="Non-local",VLOOKUP($E3739,$AI$64:$AW$68,COLUMN($AW:$AW)-COLUMN($AH:$AH),FALSE),IF($X3739="Unknown",VLOOKUP($E3739,$AI$71:$AW$75,COLUMN($AW:$AW)-COLUMN($AH:$AH),FALSE),0))</f>
        <v>264</v>
      </c>
      <c r="Q3739" s="87" cm="1">
        <f t="array" ref="Q3739">IF($X3739="Non-local",VLOOKUP($E3739,$AI$40:$AW$44,COLUMN($AW:$AW)-COLUMN($AH:$AH),FALSE),IF($X3739="Unknown",VLOOKUP($E3739,$AI$47:$AW$51,COLUMN($AW:$AW)-COLUMN($AH:$AH),FALSE),0))</f>
        <v>622.00419999999997</v>
      </c>
      <c r="R3739" s="87" cm="1">
        <f t="array" ref="R3739">IF($X3739="Non-local",VLOOKUP($E3739,$AI$88:$AW$92,COLUMN($AW:$AW)-COLUMN($AH:$AH),FALSE),IF($X3739="Unknown",VLOOKUP($E3739,$AI$95:$AW$99,COLUMN($AW:$AW)-COLUMN($AH:$AH),FALSE),0))</f>
        <v>0.12047560494171299</v>
      </c>
      <c r="S3739" s="87" cm="1">
        <f t="array" ref="S3739">VLOOKUP($E3739,$AI$111:$AW$115,COLUMN($AW:$AW)-COLUMN($AH:$AH),FALSE)</f>
        <v>431.69321999999994</v>
      </c>
      <c r="T3739" s="104">
        <f t="shared" si="714"/>
        <v>0.46321956467358899</v>
      </c>
      <c r="U3739" s="104">
        <f t="shared" si="715"/>
        <v>1581.0441036050559</v>
      </c>
      <c r="V3739" s="87" cm="1">
        <f t="array" ref="V3739">VLOOKUP($E3739,$AI$118:$AW$122,COLUMN($AW:$AW)-COLUMN($AH:$AH),FALSE)</f>
        <v>0</v>
      </c>
      <c r="W3739" s="87" t="str">
        <f t="shared" si="719"/>
        <v>Domestic</v>
      </c>
      <c r="X3739" s="87" t="str">
        <f t="shared" si="720"/>
        <v>Non-local</v>
      </c>
      <c r="Y3739" s="104"/>
      <c r="Z3739" s="87" t="str">
        <f t="shared" si="716"/>
        <v>USA</v>
      </c>
      <c r="AA3739" s="87" t="str">
        <f t="shared" si="717"/>
        <v>USA</v>
      </c>
      <c r="AB3739" s="82" cm="1">
        <f t="array" ref="AB3739">VLOOKUP(B3739,'GDP per Capita'!$T$2:$V$4235,COLUMN('GDP per Capita'!$V:$V)-COLUMN('GDP per Capita'!$S:$S),FALSE)</f>
        <v>63809.64</v>
      </c>
      <c r="AC3739" s="82">
        <f t="shared" si="712"/>
        <v>63809.64</v>
      </c>
      <c r="AD3739" s="82">
        <f t="shared" si="713"/>
        <v>63809.64</v>
      </c>
      <c r="AE3739" s="88">
        <f t="shared" si="718"/>
        <v>2.4777511730281754E-2</v>
      </c>
    </row>
    <row r="3740" spans="1:31">
      <c r="A3740" s="77" t="s">
        <v>1182</v>
      </c>
      <c r="B3740" s="77">
        <v>3739</v>
      </c>
      <c r="C3740" s="77" t="s">
        <v>29</v>
      </c>
      <c r="D3740" s="77" t="s">
        <v>29</v>
      </c>
      <c r="E3740" s="77">
        <v>2016</v>
      </c>
      <c r="F3740" s="77">
        <v>37.8708393</v>
      </c>
      <c r="G3740" s="77">
        <v>-122.272863899999</v>
      </c>
      <c r="H3740" s="77">
        <v>0</v>
      </c>
      <c r="I3740" s="77" t="s">
        <v>1790</v>
      </c>
      <c r="J3740" s="77">
        <v>32.7174209</v>
      </c>
      <c r="K3740" s="77">
        <v>-117.1627714</v>
      </c>
      <c r="L3740" s="77">
        <v>1473.8347188375201</v>
      </c>
      <c r="M3740" s="77">
        <v>0.35624387535856999</v>
      </c>
      <c r="N3740" s="77">
        <v>0</v>
      </c>
      <c r="O3740" s="77">
        <v>282.97626601680503</v>
      </c>
      <c r="P3740" s="87" cm="1">
        <f t="array" ref="P3740">IF($X3740="Non-local",VLOOKUP($E3740,$AI$64:$AW$68,COLUMN($AW:$AW)-COLUMN($AH:$AH),FALSE),IF($X3740="Unknown",VLOOKUP($E3740,$AI$71:$AW$75,COLUMN($AW:$AW)-COLUMN($AH:$AH),FALSE),0))</f>
        <v>264</v>
      </c>
      <c r="Q3740" s="87" cm="1">
        <f t="array" ref="Q3740">IF($X3740="Non-local",VLOOKUP($E3740,$AI$40:$AW$44,COLUMN($AW:$AW)-COLUMN($AH:$AH),FALSE),IF($X3740="Unknown",VLOOKUP($E3740,$AI$47:$AW$51,COLUMN($AW:$AW)-COLUMN($AH:$AH),FALSE),0))</f>
        <v>622.00419999999997</v>
      </c>
      <c r="R3740" s="87" cm="1">
        <f t="array" ref="R3740">IF($X3740="Non-local",VLOOKUP($E3740,$AI$88:$AW$92,COLUMN($AW:$AW)-COLUMN($AH:$AH),FALSE),IF($X3740="Unknown",VLOOKUP($E3740,$AI$95:$AW$99,COLUMN($AW:$AW)-COLUMN($AH:$AH),FALSE),0))</f>
        <v>0.12047560494171299</v>
      </c>
      <c r="S3740" s="87" cm="1">
        <f t="array" ref="S3740">VLOOKUP($E3740,$AI$111:$AW$115,COLUMN($AW:$AW)-COLUMN($AH:$AH),FALSE)</f>
        <v>431.69321999999994</v>
      </c>
      <c r="T3740" s="104">
        <f t="shared" si="714"/>
        <v>0.47671948030028299</v>
      </c>
      <c r="U3740" s="104">
        <f t="shared" si="715"/>
        <v>1600.673686016805</v>
      </c>
      <c r="V3740" s="87" cm="1">
        <f t="array" ref="V3740">VLOOKUP($E3740,$AI$118:$AW$122,COLUMN($AW:$AW)-COLUMN($AH:$AH),FALSE)</f>
        <v>0</v>
      </c>
      <c r="W3740" s="87" t="str">
        <f t="shared" si="719"/>
        <v>Domestic</v>
      </c>
      <c r="X3740" s="87" t="str">
        <f t="shared" si="720"/>
        <v>Non-local</v>
      </c>
      <c r="Y3740" s="104"/>
      <c r="Z3740" s="87" t="str">
        <f t="shared" si="716"/>
        <v>USA</v>
      </c>
      <c r="AA3740" s="87" t="str">
        <f t="shared" si="717"/>
        <v>USA</v>
      </c>
      <c r="AB3740" s="82" cm="1">
        <f t="array" ref="AB3740">VLOOKUP(B3740,'GDP per Capita'!$T$2:$V$4235,COLUMN('GDP per Capita'!$V:$V)-COLUMN('GDP per Capita'!$S:$S),FALSE)</f>
        <v>63809.64</v>
      </c>
      <c r="AC3740" s="82">
        <f t="shared" si="712"/>
        <v>63809.64</v>
      </c>
      <c r="AD3740" s="82">
        <f t="shared" si="713"/>
        <v>63809.64</v>
      </c>
      <c r="AE3740" s="88">
        <f t="shared" si="718"/>
        <v>2.5085138954189446E-2</v>
      </c>
    </row>
    <row r="3741" spans="1:31">
      <c r="A3741" s="77" t="s">
        <v>1029</v>
      </c>
      <c r="B3741" s="77">
        <v>3740</v>
      </c>
      <c r="C3741" s="77" t="s">
        <v>29</v>
      </c>
      <c r="D3741" s="77" t="s">
        <v>29</v>
      </c>
      <c r="E3741" s="77">
        <v>2016</v>
      </c>
      <c r="F3741" s="77">
        <v>42.387596799999997</v>
      </c>
      <c r="G3741" s="77">
        <v>-71.099496799999997</v>
      </c>
      <c r="H3741" s="77">
        <v>0</v>
      </c>
      <c r="I3741" s="77" t="s">
        <v>1790</v>
      </c>
      <c r="J3741" s="77">
        <v>32.7174209</v>
      </c>
      <c r="K3741" s="77">
        <v>-117.1627714</v>
      </c>
      <c r="L3741" s="77">
        <v>8293.5053555275299</v>
      </c>
      <c r="M3741" s="77">
        <v>1.3298972392394299</v>
      </c>
      <c r="N3741" s="77">
        <v>0</v>
      </c>
      <c r="O3741" s="77">
        <v>870.81806233039094</v>
      </c>
      <c r="P3741" s="87" cm="1">
        <f t="array" ref="P3741">IF($X3741="Non-local",VLOOKUP($E3741,$AI$64:$AW$68,COLUMN($AW:$AW)-COLUMN($AH:$AH),FALSE),IF($X3741="Unknown",VLOOKUP($E3741,$AI$71:$AW$75,COLUMN($AW:$AW)-COLUMN($AH:$AH),FALSE),0))</f>
        <v>264</v>
      </c>
      <c r="Q3741" s="87" cm="1">
        <f t="array" ref="Q3741">IF($X3741="Non-local",VLOOKUP($E3741,$AI$40:$AW$44,COLUMN($AW:$AW)-COLUMN($AH:$AH),FALSE),IF($X3741="Unknown",VLOOKUP($E3741,$AI$47:$AW$51,COLUMN($AW:$AW)-COLUMN($AH:$AH),FALSE),0))</f>
        <v>622.00419999999997</v>
      </c>
      <c r="R3741" s="87" cm="1">
        <f t="array" ref="R3741">IF($X3741="Non-local",VLOOKUP($E3741,$AI$88:$AW$92,COLUMN($AW:$AW)-COLUMN($AH:$AH),FALSE),IF($X3741="Unknown",VLOOKUP($E3741,$AI$95:$AW$99,COLUMN($AW:$AW)-COLUMN($AH:$AH),FALSE),0))</f>
        <v>0.12047560494171299</v>
      </c>
      <c r="S3741" s="87" cm="1">
        <f t="array" ref="S3741">VLOOKUP($E3741,$AI$111:$AW$115,COLUMN($AW:$AW)-COLUMN($AH:$AH),FALSE)</f>
        <v>431.69321999999994</v>
      </c>
      <c r="T3741" s="104">
        <f t="shared" si="714"/>
        <v>1.450372844181143</v>
      </c>
      <c r="U3741" s="104">
        <f t="shared" si="715"/>
        <v>2188.515482330391</v>
      </c>
      <c r="V3741" s="87" cm="1">
        <f t="array" ref="V3741">VLOOKUP($E3741,$AI$118:$AW$122,COLUMN($AW:$AW)-COLUMN($AH:$AH),FALSE)</f>
        <v>0</v>
      </c>
      <c r="W3741" s="87" t="str">
        <f t="shared" si="719"/>
        <v>Domestic</v>
      </c>
      <c r="X3741" s="87" t="str">
        <f t="shared" si="720"/>
        <v>Non-local</v>
      </c>
      <c r="Y3741" s="104"/>
      <c r="Z3741" s="87" t="str">
        <f t="shared" si="716"/>
        <v>USA</v>
      </c>
      <c r="AA3741" s="87" t="str">
        <f t="shared" si="717"/>
        <v>USA</v>
      </c>
      <c r="AB3741" s="82" cm="1">
        <f t="array" ref="AB3741">VLOOKUP(B3741,'GDP per Capita'!$T$2:$V$4235,COLUMN('GDP per Capita'!$V:$V)-COLUMN('GDP per Capita'!$S:$S),FALSE)</f>
        <v>63809.64</v>
      </c>
      <c r="AC3741" s="82">
        <f t="shared" si="712"/>
        <v>63809.64</v>
      </c>
      <c r="AD3741" s="82">
        <f t="shared" si="713"/>
        <v>63809.64</v>
      </c>
      <c r="AE3741" s="88">
        <f t="shared" si="718"/>
        <v>3.4297568240949032E-2</v>
      </c>
    </row>
    <row r="3742" spans="1:31">
      <c r="A3742" s="77" t="s">
        <v>1093</v>
      </c>
      <c r="B3742" s="77">
        <v>3741</v>
      </c>
      <c r="C3742" s="77" t="s">
        <v>29</v>
      </c>
      <c r="D3742" s="77" t="s">
        <v>29</v>
      </c>
      <c r="E3742" s="77">
        <v>2016</v>
      </c>
      <c r="F3742" s="77">
        <v>34.053690899999999</v>
      </c>
      <c r="G3742" s="77">
        <v>-118.2427666</v>
      </c>
      <c r="H3742" s="77">
        <v>0</v>
      </c>
      <c r="I3742" s="77" t="s">
        <v>1790</v>
      </c>
      <c r="J3742" s="77">
        <v>32.7174209</v>
      </c>
      <c r="K3742" s="77">
        <v>-117.1627714</v>
      </c>
      <c r="L3742" s="77">
        <v>358.506142997854</v>
      </c>
      <c r="M3742" s="77">
        <v>0.20897056408904</v>
      </c>
      <c r="N3742" s="77">
        <v>0</v>
      </c>
      <c r="O3742" s="77">
        <v>68.833179455588095</v>
      </c>
      <c r="P3742" s="87" cm="1">
        <f t="array" ref="P3742">IF($X3742="Non-local",VLOOKUP($E3742,$AI$64:$AW$68,COLUMN($AW:$AW)-COLUMN($AH:$AH),FALSE),IF($X3742="Unknown",VLOOKUP($E3742,$AI$71:$AW$75,COLUMN($AW:$AW)-COLUMN($AH:$AH),FALSE),0))</f>
        <v>264</v>
      </c>
      <c r="Q3742" s="87" cm="1">
        <f t="array" ref="Q3742">IF($X3742="Non-local",VLOOKUP($E3742,$AI$40:$AW$44,COLUMN($AW:$AW)-COLUMN($AH:$AH),FALSE),IF($X3742="Unknown",VLOOKUP($E3742,$AI$47:$AW$51,COLUMN($AW:$AW)-COLUMN($AH:$AH),FALSE),0))</f>
        <v>622.00419999999997</v>
      </c>
      <c r="R3742" s="87" cm="1">
        <f t="array" ref="R3742">IF($X3742="Non-local",VLOOKUP($E3742,$AI$88:$AW$92,COLUMN($AW:$AW)-COLUMN($AH:$AH),FALSE),IF($X3742="Unknown",VLOOKUP($E3742,$AI$95:$AW$99,COLUMN($AW:$AW)-COLUMN($AH:$AH),FALSE),0))</f>
        <v>0.12047560494171299</v>
      </c>
      <c r="S3742" s="87" cm="1">
        <f t="array" ref="S3742">VLOOKUP($E3742,$AI$111:$AW$115,COLUMN($AW:$AW)-COLUMN($AH:$AH),FALSE)</f>
        <v>431.69321999999994</v>
      </c>
      <c r="T3742" s="104">
        <f t="shared" si="714"/>
        <v>0.32944616903075297</v>
      </c>
      <c r="U3742" s="104">
        <f t="shared" si="715"/>
        <v>1386.5305994555879</v>
      </c>
      <c r="V3742" s="87" cm="1">
        <f t="array" ref="V3742">VLOOKUP($E3742,$AI$118:$AW$122,COLUMN($AW:$AW)-COLUMN($AH:$AH),FALSE)</f>
        <v>0</v>
      </c>
      <c r="W3742" s="87" t="str">
        <f t="shared" si="719"/>
        <v>Domestic</v>
      </c>
      <c r="X3742" s="87" t="str">
        <f t="shared" si="720"/>
        <v>Non-local</v>
      </c>
      <c r="Y3742" s="104"/>
      <c r="Z3742" s="87" t="str">
        <f t="shared" si="716"/>
        <v>USA</v>
      </c>
      <c r="AA3742" s="87" t="str">
        <f t="shared" si="717"/>
        <v>USA</v>
      </c>
      <c r="AB3742" s="82" cm="1">
        <f t="array" ref="AB3742">VLOOKUP(B3742,'GDP per Capita'!$T$2:$V$4235,COLUMN('GDP per Capita'!$V:$V)-COLUMN('GDP per Capita'!$S:$S),FALSE)</f>
        <v>63809.64</v>
      </c>
      <c r="AC3742" s="82">
        <f t="shared" si="712"/>
        <v>63809.64</v>
      </c>
      <c r="AD3742" s="82">
        <f t="shared" si="713"/>
        <v>63809.64</v>
      </c>
      <c r="AE3742" s="88">
        <f t="shared" si="718"/>
        <v>2.1729171320439795E-2</v>
      </c>
    </row>
    <row r="3743" spans="1:31">
      <c r="A3743" s="77" t="s">
        <v>1095</v>
      </c>
      <c r="B3743" s="77">
        <v>3742</v>
      </c>
      <c r="C3743" s="77" t="s">
        <v>29</v>
      </c>
      <c r="D3743" s="77" t="s">
        <v>29</v>
      </c>
      <c r="E3743" s="77">
        <v>2016</v>
      </c>
      <c r="F3743" s="77">
        <v>42.3709299</v>
      </c>
      <c r="G3743" s="77">
        <v>-71.182832099999999</v>
      </c>
      <c r="H3743" s="77">
        <v>0</v>
      </c>
      <c r="I3743" s="77" t="s">
        <v>1790</v>
      </c>
      <c r="J3743" s="77">
        <v>32.7174209</v>
      </c>
      <c r="K3743" s="77">
        <v>-117.1627714</v>
      </c>
      <c r="L3743" s="77">
        <v>8279.8491813375604</v>
      </c>
      <c r="M3743" s="77">
        <v>1.3279783774735301</v>
      </c>
      <c r="N3743" s="77">
        <v>0</v>
      </c>
      <c r="O3743" s="77">
        <v>869.38416404044403</v>
      </c>
      <c r="P3743" s="87" cm="1">
        <f t="array" ref="P3743">IF($X3743="Non-local",VLOOKUP($E3743,$AI$64:$AW$68,COLUMN($AW:$AW)-COLUMN($AH:$AH),FALSE),IF($X3743="Unknown",VLOOKUP($E3743,$AI$71:$AW$75,COLUMN($AW:$AW)-COLUMN($AH:$AH),FALSE),0))</f>
        <v>264</v>
      </c>
      <c r="Q3743" s="87" cm="1">
        <f t="array" ref="Q3743">IF($X3743="Non-local",VLOOKUP($E3743,$AI$40:$AW$44,COLUMN($AW:$AW)-COLUMN($AH:$AH),FALSE),IF($X3743="Unknown",VLOOKUP($E3743,$AI$47:$AW$51,COLUMN($AW:$AW)-COLUMN($AH:$AH),FALSE),0))</f>
        <v>622.00419999999997</v>
      </c>
      <c r="R3743" s="87" cm="1">
        <f t="array" ref="R3743">IF($X3743="Non-local",VLOOKUP($E3743,$AI$88:$AW$92,COLUMN($AW:$AW)-COLUMN($AH:$AH),FALSE),IF($X3743="Unknown",VLOOKUP($E3743,$AI$95:$AW$99,COLUMN($AW:$AW)-COLUMN($AH:$AH),FALSE),0))</f>
        <v>0.12047560494171299</v>
      </c>
      <c r="S3743" s="87" cm="1">
        <f t="array" ref="S3743">VLOOKUP($E3743,$AI$111:$AW$115,COLUMN($AW:$AW)-COLUMN($AH:$AH),FALSE)</f>
        <v>431.69321999999994</v>
      </c>
      <c r="T3743" s="104">
        <f t="shared" si="714"/>
        <v>1.4484539824152431</v>
      </c>
      <c r="U3743" s="104">
        <f t="shared" si="715"/>
        <v>2187.0815840404439</v>
      </c>
      <c r="V3743" s="87" cm="1">
        <f t="array" ref="V3743">VLOOKUP($E3743,$AI$118:$AW$122,COLUMN($AW:$AW)-COLUMN($AH:$AH),FALSE)</f>
        <v>0</v>
      </c>
      <c r="W3743" s="87" t="str">
        <f t="shared" si="719"/>
        <v>Domestic</v>
      </c>
      <c r="X3743" s="87" t="str">
        <f t="shared" si="720"/>
        <v>Non-local</v>
      </c>
      <c r="Y3743" s="104"/>
      <c r="Z3743" s="87" t="str">
        <f t="shared" si="716"/>
        <v>USA</v>
      </c>
      <c r="AA3743" s="87" t="str">
        <f t="shared" si="717"/>
        <v>USA</v>
      </c>
      <c r="AB3743" s="82" cm="1">
        <f t="array" ref="AB3743">VLOOKUP(B3743,'GDP per Capita'!$T$2:$V$4235,COLUMN('GDP per Capita'!$V:$V)-COLUMN('GDP per Capita'!$S:$S),FALSE)</f>
        <v>63809.64</v>
      </c>
      <c r="AC3743" s="82">
        <f t="shared" si="712"/>
        <v>63809.64</v>
      </c>
      <c r="AD3743" s="82">
        <f t="shared" si="713"/>
        <v>63809.64</v>
      </c>
      <c r="AE3743" s="88">
        <f t="shared" si="718"/>
        <v>3.4275096741502441E-2</v>
      </c>
    </row>
    <row r="3744" spans="1:31">
      <c r="A3744" s="77" t="s">
        <v>1690</v>
      </c>
      <c r="B3744" s="77">
        <v>3743</v>
      </c>
      <c r="C3744" s="77" t="s">
        <v>29</v>
      </c>
      <c r="D3744" s="77" t="s">
        <v>29</v>
      </c>
      <c r="E3744" s="77">
        <v>2016</v>
      </c>
      <c r="F3744" s="77">
        <v>45.487172299999997</v>
      </c>
      <c r="G3744" s="77">
        <v>-122.80378039999999</v>
      </c>
      <c r="H3744" s="77">
        <v>0</v>
      </c>
      <c r="I3744" s="77" t="s">
        <v>1790</v>
      </c>
      <c r="J3744" s="77">
        <v>32.7174209</v>
      </c>
      <c r="K3744" s="77">
        <v>-117.1627714</v>
      </c>
      <c r="L3744" s="77">
        <v>3000.0921931453199</v>
      </c>
      <c r="M3744" s="77">
        <v>0.56293969457844095</v>
      </c>
      <c r="N3744" s="77">
        <v>0</v>
      </c>
      <c r="O3744" s="77">
        <v>576.01770108390099</v>
      </c>
      <c r="P3744" s="87" cm="1">
        <f t="array" ref="P3744">IF($X3744="Non-local",VLOOKUP($E3744,$AI$64:$AW$68,COLUMN($AW:$AW)-COLUMN($AH:$AH),FALSE),IF($X3744="Unknown",VLOOKUP($E3744,$AI$71:$AW$75,COLUMN($AW:$AW)-COLUMN($AH:$AH),FALSE),0))</f>
        <v>264</v>
      </c>
      <c r="Q3744" s="87" cm="1">
        <f t="array" ref="Q3744">IF($X3744="Non-local",VLOOKUP($E3744,$AI$40:$AW$44,COLUMN($AW:$AW)-COLUMN($AH:$AH),FALSE),IF($X3744="Unknown",VLOOKUP($E3744,$AI$47:$AW$51,COLUMN($AW:$AW)-COLUMN($AH:$AH),FALSE),0))</f>
        <v>622.00419999999997</v>
      </c>
      <c r="R3744" s="87" cm="1">
        <f t="array" ref="R3744">IF($X3744="Non-local",VLOOKUP($E3744,$AI$88:$AW$92,COLUMN($AW:$AW)-COLUMN($AH:$AH),FALSE),IF($X3744="Unknown",VLOOKUP($E3744,$AI$95:$AW$99,COLUMN($AW:$AW)-COLUMN($AH:$AH),FALSE),0))</f>
        <v>0.12047560494171299</v>
      </c>
      <c r="S3744" s="87" cm="1">
        <f t="array" ref="S3744">VLOOKUP($E3744,$AI$111:$AW$115,COLUMN($AW:$AW)-COLUMN($AH:$AH),FALSE)</f>
        <v>431.69321999999994</v>
      </c>
      <c r="T3744" s="104">
        <f t="shared" si="714"/>
        <v>0.6834152995201539</v>
      </c>
      <c r="U3744" s="104">
        <f t="shared" si="715"/>
        <v>1893.7151210839008</v>
      </c>
      <c r="V3744" s="87" cm="1">
        <f t="array" ref="V3744">VLOOKUP($E3744,$AI$118:$AW$122,COLUMN($AW:$AW)-COLUMN($AH:$AH),FALSE)</f>
        <v>0</v>
      </c>
      <c r="W3744" s="87" t="str">
        <f t="shared" si="719"/>
        <v>Domestic</v>
      </c>
      <c r="X3744" s="87" t="str">
        <f t="shared" si="720"/>
        <v>Non-local</v>
      </c>
      <c r="Y3744" s="104"/>
      <c r="Z3744" s="87" t="str">
        <f t="shared" si="716"/>
        <v>USA</v>
      </c>
      <c r="AA3744" s="87" t="str">
        <f t="shared" si="717"/>
        <v>USA</v>
      </c>
      <c r="AB3744" s="82" cm="1">
        <f t="array" ref="AB3744">VLOOKUP(B3744,'GDP per Capita'!$T$2:$V$4235,COLUMN('GDP per Capita'!$V:$V)-COLUMN('GDP per Capita'!$S:$S),FALSE)</f>
        <v>63809.64</v>
      </c>
      <c r="AC3744" s="82">
        <f t="shared" si="712"/>
        <v>63809.64</v>
      </c>
      <c r="AD3744" s="82">
        <f t="shared" si="713"/>
        <v>63809.64</v>
      </c>
      <c r="AE3744" s="88">
        <f t="shared" si="718"/>
        <v>2.9677570992155743E-2</v>
      </c>
    </row>
    <row r="3745" spans="1:31">
      <c r="A3745" s="77" t="s">
        <v>898</v>
      </c>
      <c r="B3745" s="77">
        <v>3744</v>
      </c>
      <c r="C3745" s="77" t="s">
        <v>29</v>
      </c>
      <c r="D3745" s="77" t="s">
        <v>29</v>
      </c>
      <c r="E3745" s="77">
        <v>2016</v>
      </c>
      <c r="F3745" s="77">
        <v>41.875561599999997</v>
      </c>
      <c r="G3745" s="77">
        <v>-87.6244212</v>
      </c>
      <c r="H3745" s="77">
        <v>0</v>
      </c>
      <c r="I3745" s="77" t="s">
        <v>1790</v>
      </c>
      <c r="J3745" s="77">
        <v>32.7174209</v>
      </c>
      <c r="K3745" s="77">
        <v>-117.1627714</v>
      </c>
      <c r="L3745" s="77">
        <v>5574.1788183755798</v>
      </c>
      <c r="M3745" s="77">
        <v>0.95428130750300999</v>
      </c>
      <c r="N3745" s="77">
        <v>0</v>
      </c>
      <c r="O3745" s="77">
        <v>668.90145820506996</v>
      </c>
      <c r="P3745" s="87" cm="1">
        <f t="array" ref="P3745">IF($X3745="Non-local",VLOOKUP($E3745,$AI$64:$AW$68,COLUMN($AW:$AW)-COLUMN($AH:$AH),FALSE),IF($X3745="Unknown",VLOOKUP($E3745,$AI$71:$AW$75,COLUMN($AW:$AW)-COLUMN($AH:$AH),FALSE),0))</f>
        <v>264</v>
      </c>
      <c r="Q3745" s="87" cm="1">
        <f t="array" ref="Q3745">IF($X3745="Non-local",VLOOKUP($E3745,$AI$40:$AW$44,COLUMN($AW:$AW)-COLUMN($AH:$AH),FALSE),IF($X3745="Unknown",VLOOKUP($E3745,$AI$47:$AW$51,COLUMN($AW:$AW)-COLUMN($AH:$AH),FALSE),0))</f>
        <v>622.00419999999997</v>
      </c>
      <c r="R3745" s="87" cm="1">
        <f t="array" ref="R3745">IF($X3745="Non-local",VLOOKUP($E3745,$AI$88:$AW$92,COLUMN($AW:$AW)-COLUMN($AH:$AH),FALSE),IF($X3745="Unknown",VLOOKUP($E3745,$AI$95:$AW$99,COLUMN($AW:$AW)-COLUMN($AH:$AH),FALSE),0))</f>
        <v>0.12047560494171299</v>
      </c>
      <c r="S3745" s="87" cm="1">
        <f t="array" ref="S3745">VLOOKUP($E3745,$AI$111:$AW$115,COLUMN($AW:$AW)-COLUMN($AH:$AH),FALSE)</f>
        <v>431.69321999999994</v>
      </c>
      <c r="T3745" s="104">
        <f t="shared" si="714"/>
        <v>1.0747569124447229</v>
      </c>
      <c r="U3745" s="104">
        <f t="shared" si="715"/>
        <v>1986.5988782050697</v>
      </c>
      <c r="V3745" s="87" cm="1">
        <f t="array" ref="V3745">VLOOKUP($E3745,$AI$118:$AW$122,COLUMN($AW:$AW)-COLUMN($AH:$AH),FALSE)</f>
        <v>0</v>
      </c>
      <c r="W3745" s="87" t="str">
        <f t="shared" si="719"/>
        <v>Domestic</v>
      </c>
      <c r="X3745" s="87" t="str">
        <f t="shared" si="720"/>
        <v>Non-local</v>
      </c>
      <c r="Y3745" s="104"/>
      <c r="Z3745" s="87" t="str">
        <f t="shared" si="716"/>
        <v>USA</v>
      </c>
      <c r="AA3745" s="87" t="str">
        <f t="shared" si="717"/>
        <v>USA</v>
      </c>
      <c r="AB3745" s="82" cm="1">
        <f t="array" ref="AB3745">VLOOKUP(B3745,'GDP per Capita'!$T$2:$V$4235,COLUMN('GDP per Capita'!$V:$V)-COLUMN('GDP per Capita'!$S:$S),FALSE)</f>
        <v>63809.64</v>
      </c>
      <c r="AC3745" s="82">
        <f t="shared" si="712"/>
        <v>63809.64</v>
      </c>
      <c r="AD3745" s="82">
        <f t="shared" si="713"/>
        <v>63809.64</v>
      </c>
      <c r="AE3745" s="88">
        <f t="shared" si="718"/>
        <v>3.1133209311399811E-2</v>
      </c>
    </row>
    <row r="3746" spans="1:31">
      <c r="A3746" s="77" t="s">
        <v>1082</v>
      </c>
      <c r="B3746" s="77">
        <v>3745</v>
      </c>
      <c r="C3746" s="77" t="s">
        <v>29</v>
      </c>
      <c r="D3746" s="77" t="s">
        <v>29</v>
      </c>
      <c r="E3746" s="77">
        <v>2016</v>
      </c>
      <c r="F3746" s="77">
        <v>37.336190500000001</v>
      </c>
      <c r="G3746" s="77">
        <v>-121.89058329999899</v>
      </c>
      <c r="H3746" s="77">
        <v>0</v>
      </c>
      <c r="I3746" s="77" t="s">
        <v>1790</v>
      </c>
      <c r="J3746" s="77">
        <v>32.7174209</v>
      </c>
      <c r="K3746" s="77">
        <v>-117.1627714</v>
      </c>
      <c r="L3746" s="77">
        <v>1339.8683303952</v>
      </c>
      <c r="M3746" s="77">
        <v>0.33855431368848699</v>
      </c>
      <c r="N3746" s="77">
        <v>0</v>
      </c>
      <c r="O3746" s="77">
        <v>257.25471943587797</v>
      </c>
      <c r="P3746" s="87" cm="1">
        <f t="array" ref="P3746">IF($X3746="Non-local",VLOOKUP($E3746,$AI$64:$AW$68,COLUMN($AW:$AW)-COLUMN($AH:$AH),FALSE),IF($X3746="Unknown",VLOOKUP($E3746,$AI$71:$AW$75,COLUMN($AW:$AW)-COLUMN($AH:$AH),FALSE),0))</f>
        <v>264</v>
      </c>
      <c r="Q3746" s="87" cm="1">
        <f t="array" ref="Q3746">IF($X3746="Non-local",VLOOKUP($E3746,$AI$40:$AW$44,COLUMN($AW:$AW)-COLUMN($AH:$AH),FALSE),IF($X3746="Unknown",VLOOKUP($E3746,$AI$47:$AW$51,COLUMN($AW:$AW)-COLUMN($AH:$AH),FALSE),0))</f>
        <v>622.00419999999997</v>
      </c>
      <c r="R3746" s="87" cm="1">
        <f t="array" ref="R3746">IF($X3746="Non-local",VLOOKUP($E3746,$AI$88:$AW$92,COLUMN($AW:$AW)-COLUMN($AH:$AH),FALSE),IF($X3746="Unknown",VLOOKUP($E3746,$AI$95:$AW$99,COLUMN($AW:$AW)-COLUMN($AH:$AH),FALSE),0))</f>
        <v>0.12047560494171299</v>
      </c>
      <c r="S3746" s="87" cm="1">
        <f t="array" ref="S3746">VLOOKUP($E3746,$AI$111:$AW$115,COLUMN($AW:$AW)-COLUMN($AH:$AH),FALSE)</f>
        <v>431.69321999999994</v>
      </c>
      <c r="T3746" s="104">
        <f t="shared" si="714"/>
        <v>0.45902991863019998</v>
      </c>
      <c r="U3746" s="104">
        <f t="shared" si="715"/>
        <v>1574.9521394358778</v>
      </c>
      <c r="V3746" s="87" cm="1">
        <f t="array" ref="V3746">VLOOKUP($E3746,$AI$118:$AW$122,COLUMN($AW:$AW)-COLUMN($AH:$AH),FALSE)</f>
        <v>0</v>
      </c>
      <c r="W3746" s="87" t="str">
        <f t="shared" si="719"/>
        <v>Domestic</v>
      </c>
      <c r="X3746" s="87" t="str">
        <f t="shared" si="720"/>
        <v>Non-local</v>
      </c>
      <c r="Y3746" s="104"/>
      <c r="Z3746" s="87" t="str">
        <f t="shared" si="716"/>
        <v>USA</v>
      </c>
      <c r="AA3746" s="87" t="str">
        <f t="shared" si="717"/>
        <v>USA</v>
      </c>
      <c r="AB3746" s="82" cm="1">
        <f t="array" ref="AB3746">VLOOKUP(B3746,'GDP per Capita'!$T$2:$V$4235,COLUMN('GDP per Capita'!$V:$V)-COLUMN('GDP per Capita'!$S:$S),FALSE)</f>
        <v>63809.64</v>
      </c>
      <c r="AC3746" s="82">
        <f t="shared" si="712"/>
        <v>63809.64</v>
      </c>
      <c r="AD3746" s="82">
        <f t="shared" si="713"/>
        <v>63809.64</v>
      </c>
      <c r="AE3746" s="88">
        <f t="shared" si="718"/>
        <v>2.4682040823861062E-2</v>
      </c>
    </row>
    <row r="3747" spans="1:31">
      <c r="A3747" s="77" t="s">
        <v>1822</v>
      </c>
      <c r="B3747" s="77">
        <v>3746</v>
      </c>
      <c r="C3747" s="77" t="s">
        <v>317</v>
      </c>
      <c r="D3747" s="77" t="s">
        <v>30</v>
      </c>
      <c r="E3747" s="77">
        <v>2016</v>
      </c>
      <c r="F3747" s="77">
        <v>37.566679100000002</v>
      </c>
      <c r="G3747" s="77">
        <v>126.9782914</v>
      </c>
      <c r="H3747" s="77">
        <v>0</v>
      </c>
      <c r="I3747" s="77" t="s">
        <v>1790</v>
      </c>
      <c r="J3747" s="77">
        <v>32.7174209</v>
      </c>
      <c r="K3747" s="77">
        <v>-117.1627714</v>
      </c>
      <c r="L3747" s="77">
        <v>19522.335715097001</v>
      </c>
      <c r="M3747" s="77">
        <v>3.0189235831184602</v>
      </c>
      <c r="N3747" s="77">
        <v>0</v>
      </c>
      <c r="O3747" s="77">
        <v>1786.2937179313799</v>
      </c>
      <c r="P3747" s="87" cm="1">
        <f t="array" ref="P3747">IF($X3747="Non-local",VLOOKUP($E3747,$AI$64:$AW$68,COLUMN($AW:$AW)-COLUMN($AH:$AH),FALSE),IF($X3747="Unknown",VLOOKUP($E3747,$AI$71:$AW$75,COLUMN($AW:$AW)-COLUMN($AH:$AH),FALSE),0))</f>
        <v>264</v>
      </c>
      <c r="Q3747" s="87" cm="1">
        <f t="array" ref="Q3747">IF($X3747="Non-local",VLOOKUP($E3747,$AI$40:$AW$44,COLUMN($AW:$AW)-COLUMN($AH:$AH),FALSE),IF($X3747="Unknown",VLOOKUP($E3747,$AI$47:$AW$51,COLUMN($AW:$AW)-COLUMN($AH:$AH),FALSE),0))</f>
        <v>622.00419999999997</v>
      </c>
      <c r="R3747" s="87" cm="1">
        <f t="array" ref="R3747">IF($X3747="Non-local",VLOOKUP($E3747,$AI$88:$AW$92,COLUMN($AW:$AW)-COLUMN($AH:$AH),FALSE),IF($X3747="Unknown",VLOOKUP($E3747,$AI$95:$AW$99,COLUMN($AW:$AW)-COLUMN($AH:$AH),FALSE),0))</f>
        <v>0.12047560494171299</v>
      </c>
      <c r="S3747" s="87" cm="1">
        <f t="array" ref="S3747">VLOOKUP($E3747,$AI$111:$AW$115,COLUMN($AW:$AW)-COLUMN($AH:$AH),FALSE)</f>
        <v>431.69321999999994</v>
      </c>
      <c r="T3747" s="104">
        <f t="shared" si="714"/>
        <v>3.1393991880601733</v>
      </c>
      <c r="U3747" s="104">
        <f t="shared" si="715"/>
        <v>3103.9911379313799</v>
      </c>
      <c r="V3747" s="87" cm="1">
        <f t="array" ref="V3747">VLOOKUP($E3747,$AI$118:$AW$122,COLUMN($AW:$AW)-COLUMN($AH:$AH),FALSE)</f>
        <v>0</v>
      </c>
      <c r="W3747" s="87" t="str">
        <f t="shared" si="719"/>
        <v>International</v>
      </c>
      <c r="X3747" s="87" t="str">
        <f t="shared" si="720"/>
        <v>Non-local</v>
      </c>
      <c r="Y3747" s="104"/>
      <c r="Z3747" s="87" t="str">
        <f t="shared" si="716"/>
        <v>South Korea</v>
      </c>
      <c r="AA3747" s="87" t="str">
        <f t="shared" si="717"/>
        <v>Asia</v>
      </c>
      <c r="AB3747" s="82" cm="1">
        <f t="array" ref="AB3747">VLOOKUP(B3747,'GDP per Capita'!$T$2:$V$4235,COLUMN('GDP per Capita'!$V:$V)-COLUMN('GDP per Capita'!$S:$S),FALSE)</f>
        <v>32154.02</v>
      </c>
      <c r="AC3747" s="82">
        <f t="shared" si="712"/>
        <v>32154.02</v>
      </c>
      <c r="AD3747" s="82">
        <f t="shared" si="713"/>
        <v>32154.02</v>
      </c>
      <c r="AE3747" s="88">
        <f t="shared" si="718"/>
        <v>9.6535087616770154E-2</v>
      </c>
    </row>
    <row r="3748" spans="1:31">
      <c r="A3748" s="77" t="s">
        <v>1032</v>
      </c>
      <c r="B3748" s="77">
        <v>3747</v>
      </c>
      <c r="C3748" s="77" t="s">
        <v>29</v>
      </c>
      <c r="D3748" s="77" t="s">
        <v>29</v>
      </c>
      <c r="E3748" s="77">
        <v>2016</v>
      </c>
      <c r="F3748" s="77">
        <v>32.7174209</v>
      </c>
      <c r="G3748" s="77">
        <v>-117.1627714</v>
      </c>
      <c r="H3748" s="77">
        <v>1</v>
      </c>
      <c r="I3748" s="77" t="s">
        <v>1790</v>
      </c>
      <c r="J3748" s="77">
        <v>32.7174209</v>
      </c>
      <c r="K3748" s="77">
        <v>-117.1627714</v>
      </c>
      <c r="L3748" s="77">
        <v>4.7608370650960301E-12</v>
      </c>
      <c r="M3748" s="77">
        <v>0</v>
      </c>
      <c r="N3748" s="77">
        <v>0</v>
      </c>
      <c r="O3748" s="77">
        <v>0</v>
      </c>
      <c r="P3748" s="87" cm="1">
        <f t="array" ref="P3748">IF($X3748="Non-local",VLOOKUP($E3748,$AI$64:$AW$68,COLUMN($AW:$AW)-COLUMN($AH:$AH),FALSE),IF($X3748="Unknown",VLOOKUP($E3748,$AI$71:$AW$75,COLUMN($AW:$AW)-COLUMN($AH:$AH),FALSE),0))</f>
        <v>0</v>
      </c>
      <c r="Q3748" s="87" cm="1">
        <f t="array" ref="Q3748">IF($X3748="Non-local",VLOOKUP($E3748,$AI$40:$AW$44,COLUMN($AW:$AW)-COLUMN($AH:$AH),FALSE),IF($X3748="Unknown",VLOOKUP($E3748,$AI$47:$AW$51,COLUMN($AW:$AW)-COLUMN($AH:$AH),FALSE),0))</f>
        <v>0</v>
      </c>
      <c r="R3748" s="87" cm="1">
        <f t="array" ref="R3748">IF($X3748="Non-local",VLOOKUP($E3748,$AI$88:$AW$92,COLUMN($AW:$AW)-COLUMN($AH:$AH),FALSE),IF($X3748="Unknown",VLOOKUP($E3748,$AI$95:$AW$99,COLUMN($AW:$AW)-COLUMN($AH:$AH),FALSE),0))</f>
        <v>0</v>
      </c>
      <c r="S3748" s="87" cm="1">
        <f t="array" ref="S3748">VLOOKUP($E3748,$AI$111:$AW$115,COLUMN($AW:$AW)-COLUMN($AH:$AH),FALSE)</f>
        <v>431.69321999999994</v>
      </c>
      <c r="T3748" s="104">
        <f t="shared" si="714"/>
        <v>0</v>
      </c>
      <c r="U3748" s="104">
        <f t="shared" si="715"/>
        <v>431.69321999999994</v>
      </c>
      <c r="V3748" s="87" cm="1">
        <f t="array" ref="V3748">VLOOKUP($E3748,$AI$118:$AW$122,COLUMN($AW:$AW)-COLUMN($AH:$AH),FALSE)</f>
        <v>0</v>
      </c>
      <c r="W3748" s="87" t="str">
        <f t="shared" si="719"/>
        <v>Domestic</v>
      </c>
      <c r="X3748" s="87" t="str">
        <f t="shared" si="720"/>
        <v>Local</v>
      </c>
      <c r="Y3748" s="104"/>
      <c r="Z3748" s="87" t="str">
        <f t="shared" si="716"/>
        <v>USA</v>
      </c>
      <c r="AA3748" s="87" t="str">
        <f t="shared" si="717"/>
        <v>USA</v>
      </c>
      <c r="AB3748" s="82" cm="1">
        <f t="array" ref="AB3748">VLOOKUP(B3748,'GDP per Capita'!$T$2:$V$4235,COLUMN('GDP per Capita'!$V:$V)-COLUMN('GDP per Capita'!$S:$S),FALSE)</f>
        <v>63809.64</v>
      </c>
      <c r="AC3748" s="82">
        <f t="shared" si="712"/>
        <v>63809.64</v>
      </c>
      <c r="AD3748" s="82">
        <f t="shared" si="713"/>
        <v>63809.64</v>
      </c>
      <c r="AE3748" s="88">
        <f t="shared" si="718"/>
        <v>6.7653291885050593E-3</v>
      </c>
    </row>
    <row r="3749" spans="1:31">
      <c r="A3749" s="77" t="s">
        <v>1310</v>
      </c>
      <c r="B3749" s="77">
        <v>3748</v>
      </c>
      <c r="C3749" s="77" t="s">
        <v>29</v>
      </c>
      <c r="D3749" s="77" t="s">
        <v>29</v>
      </c>
      <c r="E3749" s="77">
        <v>2016</v>
      </c>
      <c r="F3749" s="77">
        <v>32.314035400000002</v>
      </c>
      <c r="G3749" s="77">
        <v>-106.7798078</v>
      </c>
      <c r="H3749" s="77">
        <v>0</v>
      </c>
      <c r="I3749" s="77" t="s">
        <v>1790</v>
      </c>
      <c r="J3749" s="77">
        <v>32.7174209</v>
      </c>
      <c r="K3749" s="77">
        <v>-117.1627714</v>
      </c>
      <c r="L3749" s="77">
        <v>1948.3942672037399</v>
      </c>
      <c r="M3749" s="77">
        <v>0.418906984326121</v>
      </c>
      <c r="N3749" s="77">
        <v>0</v>
      </c>
      <c r="O3749" s="77">
        <v>374.09169930311799</v>
      </c>
      <c r="P3749" s="87" cm="1">
        <f t="array" ref="P3749">IF($X3749="Non-local",VLOOKUP($E3749,$AI$64:$AW$68,COLUMN($AW:$AW)-COLUMN($AH:$AH),FALSE),IF($X3749="Unknown",VLOOKUP($E3749,$AI$71:$AW$75,COLUMN($AW:$AW)-COLUMN($AH:$AH),FALSE),0))</f>
        <v>264</v>
      </c>
      <c r="Q3749" s="87" cm="1">
        <f t="array" ref="Q3749">IF($X3749="Non-local",VLOOKUP($E3749,$AI$40:$AW$44,COLUMN($AW:$AW)-COLUMN($AH:$AH),FALSE),IF($X3749="Unknown",VLOOKUP($E3749,$AI$47:$AW$51,COLUMN($AW:$AW)-COLUMN($AH:$AH),FALSE),0))</f>
        <v>622.00419999999997</v>
      </c>
      <c r="R3749" s="87" cm="1">
        <f t="array" ref="R3749">IF($X3749="Non-local",VLOOKUP($E3749,$AI$88:$AW$92,COLUMN($AW:$AW)-COLUMN($AH:$AH),FALSE),IF($X3749="Unknown",VLOOKUP($E3749,$AI$95:$AW$99,COLUMN($AW:$AW)-COLUMN($AH:$AH),FALSE),0))</f>
        <v>0.12047560494171299</v>
      </c>
      <c r="S3749" s="87" cm="1">
        <f t="array" ref="S3749">VLOOKUP($E3749,$AI$111:$AW$115,COLUMN($AW:$AW)-COLUMN($AH:$AH),FALSE)</f>
        <v>431.69321999999994</v>
      </c>
      <c r="T3749" s="104">
        <f t="shared" si="714"/>
        <v>0.539382589267834</v>
      </c>
      <c r="U3749" s="104">
        <f t="shared" si="715"/>
        <v>1691.789119303118</v>
      </c>
      <c r="V3749" s="87" cm="1">
        <f t="array" ref="V3749">VLOOKUP($E3749,$AI$118:$AW$122,COLUMN($AW:$AW)-COLUMN($AH:$AH),FALSE)</f>
        <v>0</v>
      </c>
      <c r="W3749" s="87" t="str">
        <f t="shared" si="719"/>
        <v>Domestic</v>
      </c>
      <c r="X3749" s="87" t="str">
        <f t="shared" si="720"/>
        <v>Non-local</v>
      </c>
      <c r="Y3749" s="104"/>
      <c r="Z3749" s="87" t="str">
        <f t="shared" si="716"/>
        <v>USA</v>
      </c>
      <c r="AA3749" s="87" t="str">
        <f t="shared" si="717"/>
        <v>USA</v>
      </c>
      <c r="AB3749" s="82" cm="1">
        <f t="array" ref="AB3749">VLOOKUP(B3749,'GDP per Capita'!$T$2:$V$4235,COLUMN('GDP per Capita'!$V:$V)-COLUMN('GDP per Capita'!$S:$S),FALSE)</f>
        <v>63809.64</v>
      </c>
      <c r="AC3749" s="82">
        <f t="shared" si="712"/>
        <v>63809.64</v>
      </c>
      <c r="AD3749" s="82">
        <f t="shared" si="713"/>
        <v>63809.64</v>
      </c>
      <c r="AE3749" s="88">
        <f t="shared" si="718"/>
        <v>2.6513064786184627E-2</v>
      </c>
    </row>
    <row r="3750" spans="1:31">
      <c r="A3750" s="77" t="s">
        <v>1395</v>
      </c>
      <c r="B3750" s="77">
        <v>3749</v>
      </c>
      <c r="C3750" s="77" t="s">
        <v>29</v>
      </c>
      <c r="D3750" s="77" t="s">
        <v>29</v>
      </c>
      <c r="E3750" s="77">
        <v>2016</v>
      </c>
      <c r="F3750" s="77">
        <v>42.044738799999998</v>
      </c>
      <c r="G3750" s="77">
        <v>-87.693045900000001</v>
      </c>
      <c r="H3750" s="77">
        <v>0</v>
      </c>
      <c r="I3750" s="77" t="s">
        <v>1790</v>
      </c>
      <c r="J3750" s="77">
        <v>32.7174209</v>
      </c>
      <c r="K3750" s="77">
        <v>-117.1627714</v>
      </c>
      <c r="L3750" s="77">
        <v>5570.8639988120203</v>
      </c>
      <c r="M3750" s="77">
        <v>0.953831389581005</v>
      </c>
      <c r="N3750" s="77">
        <v>0</v>
      </c>
      <c r="O3750" s="77">
        <v>668.50367985744299</v>
      </c>
      <c r="P3750" s="87" cm="1">
        <f t="array" ref="P3750">IF($X3750="Non-local",VLOOKUP($E3750,$AI$64:$AW$68,COLUMN($AW:$AW)-COLUMN($AH:$AH),FALSE),IF($X3750="Unknown",VLOOKUP($E3750,$AI$71:$AW$75,COLUMN($AW:$AW)-COLUMN($AH:$AH),FALSE),0))</f>
        <v>264</v>
      </c>
      <c r="Q3750" s="87" cm="1">
        <f t="array" ref="Q3750">IF($X3750="Non-local",VLOOKUP($E3750,$AI$40:$AW$44,COLUMN($AW:$AW)-COLUMN($AH:$AH),FALSE),IF($X3750="Unknown",VLOOKUP($E3750,$AI$47:$AW$51,COLUMN($AW:$AW)-COLUMN($AH:$AH),FALSE),0))</f>
        <v>622.00419999999997</v>
      </c>
      <c r="R3750" s="87" cm="1">
        <f t="array" ref="R3750">IF($X3750="Non-local",VLOOKUP($E3750,$AI$88:$AW$92,COLUMN($AW:$AW)-COLUMN($AH:$AH),FALSE),IF($X3750="Unknown",VLOOKUP($E3750,$AI$95:$AW$99,COLUMN($AW:$AW)-COLUMN($AH:$AH),FALSE),0))</f>
        <v>0.12047560494171299</v>
      </c>
      <c r="S3750" s="87" cm="1">
        <f t="array" ref="S3750">VLOOKUP($E3750,$AI$111:$AW$115,COLUMN($AW:$AW)-COLUMN($AH:$AH),FALSE)</f>
        <v>431.69321999999994</v>
      </c>
      <c r="T3750" s="104">
        <f t="shared" si="714"/>
        <v>1.0743069945227179</v>
      </c>
      <c r="U3750" s="104">
        <f t="shared" si="715"/>
        <v>1986.2010998574428</v>
      </c>
      <c r="V3750" s="87" cm="1">
        <f t="array" ref="V3750">VLOOKUP($E3750,$AI$118:$AW$122,COLUMN($AW:$AW)-COLUMN($AH:$AH),FALSE)</f>
        <v>0</v>
      </c>
      <c r="W3750" s="87" t="str">
        <f t="shared" si="719"/>
        <v>Domestic</v>
      </c>
      <c r="X3750" s="87" t="str">
        <f t="shared" si="720"/>
        <v>Non-local</v>
      </c>
      <c r="Y3750" s="104"/>
      <c r="Z3750" s="87" t="str">
        <f t="shared" si="716"/>
        <v>USA</v>
      </c>
      <c r="AA3750" s="87" t="str">
        <f t="shared" si="717"/>
        <v>USA</v>
      </c>
      <c r="AB3750" s="82" cm="1">
        <f t="array" ref="AB3750">VLOOKUP(B3750,'GDP per Capita'!$T$2:$V$4235,COLUMN('GDP per Capita'!$V:$V)-COLUMN('GDP per Capita'!$S:$S),FALSE)</f>
        <v>63809.64</v>
      </c>
      <c r="AC3750" s="82">
        <f t="shared" si="712"/>
        <v>63809.64</v>
      </c>
      <c r="AD3750" s="82">
        <f t="shared" si="713"/>
        <v>63809.64</v>
      </c>
      <c r="AE3750" s="88">
        <f t="shared" si="718"/>
        <v>3.1126975482974717E-2</v>
      </c>
    </row>
    <row r="3751" spans="1:31">
      <c r="A3751" s="77" t="s">
        <v>1823</v>
      </c>
      <c r="B3751" s="77">
        <v>3750</v>
      </c>
      <c r="C3751" s="77" t="s">
        <v>575</v>
      </c>
      <c r="D3751" s="77" t="s">
        <v>31</v>
      </c>
      <c r="E3751" s="77">
        <v>2016</v>
      </c>
      <c r="F3751" s="77">
        <v>46.276757199999999</v>
      </c>
      <c r="G3751" s="77">
        <v>6.1689579999999999</v>
      </c>
      <c r="H3751" s="77">
        <v>0</v>
      </c>
      <c r="I3751" s="77" t="s">
        <v>1790</v>
      </c>
      <c r="J3751" s="77">
        <v>32.7174209</v>
      </c>
      <c r="K3751" s="77">
        <v>-117.1627714</v>
      </c>
      <c r="L3751" s="77">
        <v>19108.729975116599</v>
      </c>
      <c r="M3751" s="77">
        <v>2.9527679362053298</v>
      </c>
      <c r="N3751" s="77">
        <v>0</v>
      </c>
      <c r="O3751" s="77">
        <v>1748.4487927231701</v>
      </c>
      <c r="P3751" s="87" cm="1">
        <f t="array" ref="P3751">IF($X3751="Non-local",VLOOKUP($E3751,$AI$64:$AW$68,COLUMN($AW:$AW)-COLUMN($AH:$AH),FALSE),IF($X3751="Unknown",VLOOKUP($E3751,$AI$71:$AW$75,COLUMN($AW:$AW)-COLUMN($AH:$AH),FALSE),0))</f>
        <v>264</v>
      </c>
      <c r="Q3751" s="87" cm="1">
        <f t="array" ref="Q3751">IF($X3751="Non-local",VLOOKUP($E3751,$AI$40:$AW$44,COLUMN($AW:$AW)-COLUMN($AH:$AH),FALSE),IF($X3751="Unknown",VLOOKUP($E3751,$AI$47:$AW$51,COLUMN($AW:$AW)-COLUMN($AH:$AH),FALSE),0))</f>
        <v>622.00419999999997</v>
      </c>
      <c r="R3751" s="87" cm="1">
        <f t="array" ref="R3751">IF($X3751="Non-local",VLOOKUP($E3751,$AI$88:$AW$92,COLUMN($AW:$AW)-COLUMN($AH:$AH),FALSE),IF($X3751="Unknown",VLOOKUP($E3751,$AI$95:$AW$99,COLUMN($AW:$AW)-COLUMN($AH:$AH),FALSE),0))</f>
        <v>0.12047560494171299</v>
      </c>
      <c r="S3751" s="87" cm="1">
        <f t="array" ref="S3751">VLOOKUP($E3751,$AI$111:$AW$115,COLUMN($AW:$AW)-COLUMN($AH:$AH),FALSE)</f>
        <v>431.69321999999994</v>
      </c>
      <c r="T3751" s="104">
        <f t="shared" si="714"/>
        <v>3.0732435411470429</v>
      </c>
      <c r="U3751" s="104">
        <f t="shared" si="715"/>
        <v>3066.1462127231703</v>
      </c>
      <c r="V3751" s="87" cm="1">
        <f t="array" ref="V3751">VLOOKUP($E3751,$AI$118:$AW$122,COLUMN($AW:$AW)-COLUMN($AH:$AH),FALSE)</f>
        <v>0</v>
      </c>
      <c r="W3751" s="87" t="str">
        <f t="shared" si="719"/>
        <v>International</v>
      </c>
      <c r="X3751" s="87" t="str">
        <f t="shared" si="720"/>
        <v>Non-local</v>
      </c>
      <c r="Y3751" s="104"/>
      <c r="Z3751" s="87" t="str">
        <f t="shared" si="716"/>
        <v>Switzerland</v>
      </c>
      <c r="AA3751" s="87" t="str">
        <f t="shared" si="717"/>
        <v>Europe</v>
      </c>
      <c r="AB3751" s="82" cm="1">
        <f t="array" ref="AB3751">VLOOKUP(B3751,'GDP per Capita'!$T$2:$V$4235,COLUMN('GDP per Capita'!$V:$V)-COLUMN('GDP per Capita'!$S:$S),FALSE)</f>
        <v>84665.279999999999</v>
      </c>
      <c r="AC3751" s="82">
        <f t="shared" si="712"/>
        <v>84665.279999999999</v>
      </c>
      <c r="AD3751" s="82">
        <f t="shared" si="713"/>
        <v>84665.279999999999</v>
      </c>
      <c r="AE3751" s="88">
        <f t="shared" si="718"/>
        <v>3.6214918473347874E-2</v>
      </c>
    </row>
    <row r="3752" spans="1:31">
      <c r="A3752" s="77" t="s">
        <v>1744</v>
      </c>
      <c r="B3752" s="77">
        <v>3751</v>
      </c>
      <c r="C3752" s="77" t="s">
        <v>29</v>
      </c>
      <c r="D3752" s="77" t="s">
        <v>29</v>
      </c>
      <c r="E3752" s="77">
        <v>2016</v>
      </c>
      <c r="F3752" s="77">
        <v>34.422131899999997</v>
      </c>
      <c r="G3752" s="77">
        <v>-119.7026673</v>
      </c>
      <c r="H3752" s="77">
        <v>0</v>
      </c>
      <c r="I3752" s="77" t="s">
        <v>1790</v>
      </c>
      <c r="J3752" s="77">
        <v>32.7174209</v>
      </c>
      <c r="K3752" s="77">
        <v>-117.1627714</v>
      </c>
      <c r="L3752" s="77">
        <v>604.29860606612704</v>
      </c>
      <c r="M3752" s="77">
        <v>0.24142617466452099</v>
      </c>
      <c r="N3752" s="77">
        <v>0</v>
      </c>
      <c r="O3752" s="77">
        <v>116.025332364696</v>
      </c>
      <c r="P3752" s="87" cm="1">
        <f t="array" ref="P3752">IF($X3752="Non-local",VLOOKUP($E3752,$AI$64:$AW$68,COLUMN($AW:$AW)-COLUMN($AH:$AH),FALSE),IF($X3752="Unknown",VLOOKUP($E3752,$AI$71:$AW$75,COLUMN($AW:$AW)-COLUMN($AH:$AH),FALSE),0))</f>
        <v>264</v>
      </c>
      <c r="Q3752" s="87" cm="1">
        <f t="array" ref="Q3752">IF($X3752="Non-local",VLOOKUP($E3752,$AI$40:$AW$44,COLUMN($AW:$AW)-COLUMN($AH:$AH),FALSE),IF($X3752="Unknown",VLOOKUP($E3752,$AI$47:$AW$51,COLUMN($AW:$AW)-COLUMN($AH:$AH),FALSE),0))</f>
        <v>622.00419999999997</v>
      </c>
      <c r="R3752" s="87" cm="1">
        <f t="array" ref="R3752">IF($X3752="Non-local",VLOOKUP($E3752,$AI$88:$AW$92,COLUMN($AW:$AW)-COLUMN($AH:$AH),FALSE),IF($X3752="Unknown",VLOOKUP($E3752,$AI$95:$AW$99,COLUMN($AW:$AW)-COLUMN($AH:$AH),FALSE),0))</f>
        <v>0.12047560494171299</v>
      </c>
      <c r="S3752" s="87" cm="1">
        <f t="array" ref="S3752">VLOOKUP($E3752,$AI$111:$AW$115,COLUMN($AW:$AW)-COLUMN($AH:$AH),FALSE)</f>
        <v>431.69321999999994</v>
      </c>
      <c r="T3752" s="104">
        <f t="shared" si="714"/>
        <v>0.36190177960623399</v>
      </c>
      <c r="U3752" s="104">
        <f t="shared" si="715"/>
        <v>1433.7227523646959</v>
      </c>
      <c r="V3752" s="87" cm="1">
        <f t="array" ref="V3752">VLOOKUP($E3752,$AI$118:$AW$122,COLUMN($AW:$AW)-COLUMN($AH:$AH),FALSE)</f>
        <v>0</v>
      </c>
      <c r="W3752" s="87" t="str">
        <f t="shared" si="719"/>
        <v>Domestic</v>
      </c>
      <c r="X3752" s="87" t="str">
        <f t="shared" si="720"/>
        <v>Non-local</v>
      </c>
      <c r="Y3752" s="104"/>
      <c r="Z3752" s="87" t="str">
        <f t="shared" si="716"/>
        <v>USA</v>
      </c>
      <c r="AA3752" s="87" t="str">
        <f t="shared" si="717"/>
        <v>USA</v>
      </c>
      <c r="AB3752" s="82" cm="1">
        <f t="array" ref="AB3752">VLOOKUP(B3752,'GDP per Capita'!$T$2:$V$4235,COLUMN('GDP per Capita'!$V:$V)-COLUMN('GDP per Capita'!$S:$S),FALSE)</f>
        <v>63809.64</v>
      </c>
      <c r="AC3752" s="82">
        <f t="shared" si="712"/>
        <v>63809.64</v>
      </c>
      <c r="AD3752" s="82">
        <f t="shared" si="713"/>
        <v>63809.64</v>
      </c>
      <c r="AE3752" s="88">
        <f t="shared" si="718"/>
        <v>2.2468748489486792E-2</v>
      </c>
    </row>
    <row r="3753" spans="1:31">
      <c r="A3753" s="77" t="s">
        <v>898</v>
      </c>
      <c r="B3753" s="77">
        <v>3752</v>
      </c>
      <c r="C3753" s="77" t="s">
        <v>29</v>
      </c>
      <c r="D3753" s="77" t="s">
        <v>29</v>
      </c>
      <c r="E3753" s="77">
        <v>2016</v>
      </c>
      <c r="F3753" s="77">
        <v>41.875561599999997</v>
      </c>
      <c r="G3753" s="77">
        <v>-87.6244212</v>
      </c>
      <c r="H3753" s="77">
        <v>0</v>
      </c>
      <c r="I3753" s="77" t="s">
        <v>1790</v>
      </c>
      <c r="J3753" s="77">
        <v>32.7174209</v>
      </c>
      <c r="K3753" s="77">
        <v>-117.1627714</v>
      </c>
      <c r="L3753" s="77">
        <v>5574.1788183755798</v>
      </c>
      <c r="M3753" s="77">
        <v>0.95428130750300999</v>
      </c>
      <c r="N3753" s="77">
        <v>0</v>
      </c>
      <c r="O3753" s="77">
        <v>668.90145820506996</v>
      </c>
      <c r="P3753" s="87" cm="1">
        <f t="array" ref="P3753">IF($X3753="Non-local",VLOOKUP($E3753,$AI$64:$AW$68,COLUMN($AW:$AW)-COLUMN($AH:$AH),FALSE),IF($X3753="Unknown",VLOOKUP($E3753,$AI$71:$AW$75,COLUMN($AW:$AW)-COLUMN($AH:$AH),FALSE),0))</f>
        <v>264</v>
      </c>
      <c r="Q3753" s="87" cm="1">
        <f t="array" ref="Q3753">IF($X3753="Non-local",VLOOKUP($E3753,$AI$40:$AW$44,COLUMN($AW:$AW)-COLUMN($AH:$AH),FALSE),IF($X3753="Unknown",VLOOKUP($E3753,$AI$47:$AW$51,COLUMN($AW:$AW)-COLUMN($AH:$AH),FALSE),0))</f>
        <v>622.00419999999997</v>
      </c>
      <c r="R3753" s="87" cm="1">
        <f t="array" ref="R3753">IF($X3753="Non-local",VLOOKUP($E3753,$AI$88:$AW$92,COLUMN($AW:$AW)-COLUMN($AH:$AH),FALSE),IF($X3753="Unknown",VLOOKUP($E3753,$AI$95:$AW$99,COLUMN($AW:$AW)-COLUMN($AH:$AH),FALSE),0))</f>
        <v>0.12047560494171299</v>
      </c>
      <c r="S3753" s="87" cm="1">
        <f t="array" ref="S3753">VLOOKUP($E3753,$AI$111:$AW$115,COLUMN($AW:$AW)-COLUMN($AH:$AH),FALSE)</f>
        <v>431.69321999999994</v>
      </c>
      <c r="T3753" s="104">
        <f t="shared" si="714"/>
        <v>1.0747569124447229</v>
      </c>
      <c r="U3753" s="104">
        <f t="shared" si="715"/>
        <v>1986.5988782050697</v>
      </c>
      <c r="V3753" s="87" cm="1">
        <f t="array" ref="V3753">VLOOKUP($E3753,$AI$118:$AW$122,COLUMN($AW:$AW)-COLUMN($AH:$AH),FALSE)</f>
        <v>0</v>
      </c>
      <c r="W3753" s="87" t="str">
        <f t="shared" si="719"/>
        <v>Domestic</v>
      </c>
      <c r="X3753" s="87" t="str">
        <f t="shared" si="720"/>
        <v>Non-local</v>
      </c>
      <c r="Y3753" s="104"/>
      <c r="Z3753" s="87" t="str">
        <f t="shared" si="716"/>
        <v>USA</v>
      </c>
      <c r="AA3753" s="87" t="str">
        <f t="shared" si="717"/>
        <v>USA</v>
      </c>
      <c r="AB3753" s="82" cm="1">
        <f t="array" ref="AB3753">VLOOKUP(B3753,'GDP per Capita'!$T$2:$V$4235,COLUMN('GDP per Capita'!$V:$V)-COLUMN('GDP per Capita'!$S:$S),FALSE)</f>
        <v>63809.64</v>
      </c>
      <c r="AC3753" s="82">
        <f t="shared" si="712"/>
        <v>63809.64</v>
      </c>
      <c r="AD3753" s="82">
        <f t="shared" si="713"/>
        <v>63809.64</v>
      </c>
      <c r="AE3753" s="88">
        <f t="shared" si="718"/>
        <v>3.1133209311399811E-2</v>
      </c>
    </row>
    <row r="3754" spans="1:31">
      <c r="A3754" s="77" t="s">
        <v>894</v>
      </c>
      <c r="B3754" s="77">
        <v>3753</v>
      </c>
      <c r="C3754" s="77" t="s">
        <v>29</v>
      </c>
      <c r="D3754" s="77" t="s">
        <v>29</v>
      </c>
      <c r="E3754" s="77">
        <v>2016</v>
      </c>
      <c r="F3754" s="77">
        <v>33.425505600000001</v>
      </c>
      <c r="G3754" s="77">
        <v>-111.94001249999999</v>
      </c>
      <c r="H3754" s="77">
        <v>0</v>
      </c>
      <c r="I3754" s="77" t="s">
        <v>1790</v>
      </c>
      <c r="J3754" s="77">
        <v>32.7174209</v>
      </c>
      <c r="K3754" s="77">
        <v>-117.1627714</v>
      </c>
      <c r="L3754" s="77">
        <v>985.86106619681095</v>
      </c>
      <c r="M3754" s="77">
        <v>0.29180950400519401</v>
      </c>
      <c r="N3754" s="77">
        <v>0</v>
      </c>
      <c r="O3754" s="77">
        <v>189.28532470978701</v>
      </c>
      <c r="P3754" s="87" cm="1">
        <f t="array" ref="P3754">IF($X3754="Non-local",VLOOKUP($E3754,$AI$64:$AW$68,COLUMN($AW:$AW)-COLUMN($AH:$AH),FALSE),IF($X3754="Unknown",VLOOKUP($E3754,$AI$71:$AW$75,COLUMN($AW:$AW)-COLUMN($AH:$AH),FALSE),0))</f>
        <v>264</v>
      </c>
      <c r="Q3754" s="87" cm="1">
        <f t="array" ref="Q3754">IF($X3754="Non-local",VLOOKUP($E3754,$AI$40:$AW$44,COLUMN($AW:$AW)-COLUMN($AH:$AH),FALSE),IF($X3754="Unknown",VLOOKUP($E3754,$AI$47:$AW$51,COLUMN($AW:$AW)-COLUMN($AH:$AH),FALSE),0))</f>
        <v>622.00419999999997</v>
      </c>
      <c r="R3754" s="87" cm="1">
        <f t="array" ref="R3754">IF($X3754="Non-local",VLOOKUP($E3754,$AI$88:$AW$92,COLUMN($AW:$AW)-COLUMN($AH:$AH),FALSE),IF($X3754="Unknown",VLOOKUP($E3754,$AI$95:$AW$99,COLUMN($AW:$AW)-COLUMN($AH:$AH),FALSE),0))</f>
        <v>0.12047560494171299</v>
      </c>
      <c r="S3754" s="87" cm="1">
        <f t="array" ref="S3754">VLOOKUP($E3754,$AI$111:$AW$115,COLUMN($AW:$AW)-COLUMN($AH:$AH),FALSE)</f>
        <v>431.69321999999994</v>
      </c>
      <c r="T3754" s="104">
        <f t="shared" si="714"/>
        <v>0.41228510894690701</v>
      </c>
      <c r="U3754" s="104">
        <f t="shared" si="715"/>
        <v>1506.9827447097869</v>
      </c>
      <c r="V3754" s="87" cm="1">
        <f t="array" ref="V3754">VLOOKUP($E3754,$AI$118:$AW$122,COLUMN($AW:$AW)-COLUMN($AH:$AH),FALSE)</f>
        <v>0</v>
      </c>
      <c r="W3754" s="87" t="str">
        <f t="shared" si="719"/>
        <v>Domestic</v>
      </c>
      <c r="X3754" s="87" t="str">
        <f t="shared" si="720"/>
        <v>Non-local</v>
      </c>
      <c r="Y3754" s="104"/>
      <c r="Z3754" s="87" t="str">
        <f t="shared" si="716"/>
        <v>USA</v>
      </c>
      <c r="AA3754" s="87" t="str">
        <f t="shared" si="717"/>
        <v>USA</v>
      </c>
      <c r="AB3754" s="82" cm="1">
        <f t="array" ref="AB3754">VLOOKUP(B3754,'GDP per Capita'!$T$2:$V$4235,COLUMN('GDP per Capita'!$V:$V)-COLUMN('GDP per Capita'!$S:$S),FALSE)</f>
        <v>63809.64</v>
      </c>
      <c r="AC3754" s="82">
        <f t="shared" si="712"/>
        <v>63809.64</v>
      </c>
      <c r="AD3754" s="82">
        <f t="shared" si="713"/>
        <v>63809.64</v>
      </c>
      <c r="AE3754" s="88">
        <f t="shared" si="718"/>
        <v>2.3616850756559463E-2</v>
      </c>
    </row>
    <row r="3755" spans="1:31">
      <c r="A3755" s="77" t="s">
        <v>1824</v>
      </c>
      <c r="B3755" s="77">
        <v>3754</v>
      </c>
      <c r="C3755" s="77" t="s">
        <v>29</v>
      </c>
      <c r="D3755" s="77" t="s">
        <v>29</v>
      </c>
      <c r="E3755" s="77">
        <v>2016</v>
      </c>
      <c r="F3755" s="77">
        <v>37.030096899999997</v>
      </c>
      <c r="G3755" s="77">
        <v>-76.345205699999994</v>
      </c>
      <c r="H3755" s="77">
        <v>0</v>
      </c>
      <c r="I3755" s="77" t="s">
        <v>1790</v>
      </c>
      <c r="J3755" s="77">
        <v>32.7174209</v>
      </c>
      <c r="K3755" s="77">
        <v>-117.1627714</v>
      </c>
      <c r="L3755" s="77">
        <v>7451.6710800105002</v>
      </c>
      <c r="M3755" s="77">
        <v>1.21222341603782</v>
      </c>
      <c r="N3755" s="77">
        <v>0</v>
      </c>
      <c r="O3755" s="77">
        <v>894.20052960125997</v>
      </c>
      <c r="P3755" s="87" cm="1">
        <f t="array" ref="P3755">IF($X3755="Non-local",VLOOKUP($E3755,$AI$64:$AW$68,COLUMN($AW:$AW)-COLUMN($AH:$AH),FALSE),IF($X3755="Unknown",VLOOKUP($E3755,$AI$71:$AW$75,COLUMN($AW:$AW)-COLUMN($AH:$AH),FALSE),0))</f>
        <v>264</v>
      </c>
      <c r="Q3755" s="87" cm="1">
        <f t="array" ref="Q3755">IF($X3755="Non-local",VLOOKUP($E3755,$AI$40:$AW$44,COLUMN($AW:$AW)-COLUMN($AH:$AH),FALSE),IF($X3755="Unknown",VLOOKUP($E3755,$AI$47:$AW$51,COLUMN($AW:$AW)-COLUMN($AH:$AH),FALSE),0))</f>
        <v>622.00419999999997</v>
      </c>
      <c r="R3755" s="87" cm="1">
        <f t="array" ref="R3755">IF($X3755="Non-local",VLOOKUP($E3755,$AI$88:$AW$92,COLUMN($AW:$AW)-COLUMN($AH:$AH),FALSE),IF($X3755="Unknown",VLOOKUP($E3755,$AI$95:$AW$99,COLUMN($AW:$AW)-COLUMN($AH:$AH),FALSE),0))</f>
        <v>0.12047560494171299</v>
      </c>
      <c r="S3755" s="87" cm="1">
        <f t="array" ref="S3755">VLOOKUP($E3755,$AI$111:$AW$115,COLUMN($AW:$AW)-COLUMN($AH:$AH),FALSE)</f>
        <v>431.69321999999994</v>
      </c>
      <c r="T3755" s="104">
        <f t="shared" si="714"/>
        <v>1.3326990209795331</v>
      </c>
      <c r="U3755" s="104">
        <f t="shared" si="715"/>
        <v>2211.8979496012598</v>
      </c>
      <c r="V3755" s="87" cm="1">
        <f t="array" ref="V3755">VLOOKUP($E3755,$AI$118:$AW$122,COLUMN($AW:$AW)-COLUMN($AH:$AH),FALSE)</f>
        <v>0</v>
      </c>
      <c r="W3755" s="87" t="str">
        <f t="shared" si="719"/>
        <v>Domestic</v>
      </c>
      <c r="X3755" s="87" t="str">
        <f t="shared" si="720"/>
        <v>Non-local</v>
      </c>
      <c r="Y3755" s="104"/>
      <c r="Z3755" s="87" t="str">
        <f t="shared" si="716"/>
        <v>USA</v>
      </c>
      <c r="AA3755" s="87" t="str">
        <f t="shared" si="717"/>
        <v>USA</v>
      </c>
      <c r="AB3755" s="82" cm="1">
        <f t="array" ref="AB3755">VLOOKUP(B3755,'GDP per Capita'!$T$2:$V$4235,COLUMN('GDP per Capita'!$V:$V)-COLUMN('GDP per Capita'!$S:$S),FALSE)</f>
        <v>63809.64</v>
      </c>
      <c r="AC3755" s="82">
        <f t="shared" ref="AC3755:AC3818" si="721">IFERROR(AB3755,"")</f>
        <v>63809.64</v>
      </c>
      <c r="AD3755" s="82">
        <f t="shared" ref="AD3755:AD3818" si="722">IFERROR(AB3755,AVERAGE(AC$2:AC$2538))</f>
        <v>63809.64</v>
      </c>
      <c r="AE3755" s="88">
        <f t="shared" si="718"/>
        <v>3.4664009224958173E-2</v>
      </c>
    </row>
    <row r="3756" spans="1:31">
      <c r="A3756" s="77" t="s">
        <v>1825</v>
      </c>
      <c r="B3756" s="77">
        <v>3755</v>
      </c>
      <c r="C3756" s="77" t="s">
        <v>29</v>
      </c>
      <c r="D3756" s="77" t="s">
        <v>29</v>
      </c>
      <c r="E3756" s="77">
        <v>2016</v>
      </c>
      <c r="F3756" s="77">
        <v>40.82268285</v>
      </c>
      <c r="G3756" s="77">
        <v>-72.988808371198999</v>
      </c>
      <c r="H3756" s="77">
        <v>0</v>
      </c>
      <c r="I3756" s="77" t="s">
        <v>1790</v>
      </c>
      <c r="J3756" s="77">
        <v>32.7174209</v>
      </c>
      <c r="K3756" s="77">
        <v>-117.1627714</v>
      </c>
      <c r="L3756" s="77">
        <v>7985.2388032544804</v>
      </c>
      <c r="M3756" s="77">
        <v>1.28666199197418</v>
      </c>
      <c r="N3756" s="77">
        <v>0</v>
      </c>
      <c r="O3756" s="77">
        <v>958.22865639053805</v>
      </c>
      <c r="P3756" s="87" cm="1">
        <f t="array" ref="P3756">IF($X3756="Non-local",VLOOKUP($E3756,$AI$64:$AW$68,COLUMN($AW:$AW)-COLUMN($AH:$AH),FALSE),IF($X3756="Unknown",VLOOKUP($E3756,$AI$71:$AW$75,COLUMN($AW:$AW)-COLUMN($AH:$AH),FALSE),0))</f>
        <v>264</v>
      </c>
      <c r="Q3756" s="87" cm="1">
        <f t="array" ref="Q3756">IF($X3756="Non-local",VLOOKUP($E3756,$AI$40:$AW$44,COLUMN($AW:$AW)-COLUMN($AH:$AH),FALSE),IF($X3756="Unknown",VLOOKUP($E3756,$AI$47:$AW$51,COLUMN($AW:$AW)-COLUMN($AH:$AH),FALSE),0))</f>
        <v>622.00419999999997</v>
      </c>
      <c r="R3756" s="87" cm="1">
        <f t="array" ref="R3756">IF($X3756="Non-local",VLOOKUP($E3756,$AI$88:$AW$92,COLUMN($AW:$AW)-COLUMN($AH:$AH),FALSE),IF($X3756="Unknown",VLOOKUP($E3756,$AI$95:$AW$99,COLUMN($AW:$AW)-COLUMN($AH:$AH),FALSE),0))</f>
        <v>0.12047560494171299</v>
      </c>
      <c r="S3756" s="87" cm="1">
        <f t="array" ref="S3756">VLOOKUP($E3756,$AI$111:$AW$115,COLUMN($AW:$AW)-COLUMN($AH:$AH),FALSE)</f>
        <v>431.69321999999994</v>
      </c>
      <c r="T3756" s="104">
        <f t="shared" si="714"/>
        <v>1.407137596915893</v>
      </c>
      <c r="U3756" s="104">
        <f t="shared" si="715"/>
        <v>2275.9260763905381</v>
      </c>
      <c r="V3756" s="87" cm="1">
        <f t="array" ref="V3756">VLOOKUP($E3756,$AI$118:$AW$122,COLUMN($AW:$AW)-COLUMN($AH:$AH),FALSE)</f>
        <v>0</v>
      </c>
      <c r="W3756" s="87" t="str">
        <f t="shared" si="719"/>
        <v>Domestic</v>
      </c>
      <c r="X3756" s="87" t="str">
        <f t="shared" si="720"/>
        <v>Non-local</v>
      </c>
      <c r="Y3756" s="104"/>
      <c r="Z3756" s="87" t="str">
        <f t="shared" si="716"/>
        <v>USA</v>
      </c>
      <c r="AA3756" s="87" t="str">
        <f t="shared" si="717"/>
        <v>USA</v>
      </c>
      <c r="AB3756" s="82" cm="1">
        <f t="array" ref="AB3756">VLOOKUP(B3756,'GDP per Capita'!$T$2:$V$4235,COLUMN('GDP per Capita'!$V:$V)-COLUMN('GDP per Capita'!$S:$S),FALSE)</f>
        <v>63809.64</v>
      </c>
      <c r="AC3756" s="82">
        <f t="shared" si="721"/>
        <v>63809.64</v>
      </c>
      <c r="AD3756" s="82">
        <f t="shared" si="722"/>
        <v>63809.64</v>
      </c>
      <c r="AE3756" s="88">
        <f t="shared" si="718"/>
        <v>3.5667433265420996E-2</v>
      </c>
    </row>
    <row r="3757" spans="1:31">
      <c r="A3757" s="77" t="s">
        <v>886</v>
      </c>
      <c r="B3757" s="77">
        <v>3756</v>
      </c>
      <c r="C3757" s="77" t="s">
        <v>29</v>
      </c>
      <c r="D3757" s="77" t="s">
        <v>29</v>
      </c>
      <c r="E3757" s="77">
        <v>2016</v>
      </c>
      <c r="F3757" s="77">
        <v>39.284749400000003</v>
      </c>
      <c r="G3757" s="77">
        <v>-76.620474639699793</v>
      </c>
      <c r="H3757" s="77">
        <v>0</v>
      </c>
      <c r="I3757" s="77" t="s">
        <v>1790</v>
      </c>
      <c r="J3757" s="77">
        <v>32.7174209</v>
      </c>
      <c r="K3757" s="77">
        <v>-117.1627714</v>
      </c>
      <c r="L3757" s="77">
        <v>7375.5413090858101</v>
      </c>
      <c r="M3757" s="77">
        <v>1.20164337385867</v>
      </c>
      <c r="N3757" s="77">
        <v>0</v>
      </c>
      <c r="O3757" s="77">
        <v>885.06495709029696</v>
      </c>
      <c r="P3757" s="87" cm="1">
        <f t="array" ref="P3757">IF($X3757="Non-local",VLOOKUP($E3757,$AI$64:$AW$68,COLUMN($AW:$AW)-COLUMN($AH:$AH),FALSE),IF($X3757="Unknown",VLOOKUP($E3757,$AI$71:$AW$75,COLUMN($AW:$AW)-COLUMN($AH:$AH),FALSE),0))</f>
        <v>264</v>
      </c>
      <c r="Q3757" s="87" cm="1">
        <f t="array" ref="Q3757">IF($X3757="Non-local",VLOOKUP($E3757,$AI$40:$AW$44,COLUMN($AW:$AW)-COLUMN($AH:$AH),FALSE),IF($X3757="Unknown",VLOOKUP($E3757,$AI$47:$AW$51,COLUMN($AW:$AW)-COLUMN($AH:$AH),FALSE),0))</f>
        <v>622.00419999999997</v>
      </c>
      <c r="R3757" s="87" cm="1">
        <f t="array" ref="R3757">IF($X3757="Non-local",VLOOKUP($E3757,$AI$88:$AW$92,COLUMN($AW:$AW)-COLUMN($AH:$AH),FALSE),IF($X3757="Unknown",VLOOKUP($E3757,$AI$95:$AW$99,COLUMN($AW:$AW)-COLUMN($AH:$AH),FALSE),0))</f>
        <v>0.12047560494171299</v>
      </c>
      <c r="S3757" s="87" cm="1">
        <f t="array" ref="S3757">VLOOKUP($E3757,$AI$111:$AW$115,COLUMN($AW:$AW)-COLUMN($AH:$AH),FALSE)</f>
        <v>431.69321999999994</v>
      </c>
      <c r="T3757" s="104">
        <f t="shared" si="714"/>
        <v>1.3221189788003831</v>
      </c>
      <c r="U3757" s="104">
        <f t="shared" si="715"/>
        <v>2202.7623770902969</v>
      </c>
      <c r="V3757" s="87" cm="1">
        <f t="array" ref="V3757">VLOOKUP($E3757,$AI$118:$AW$122,COLUMN($AW:$AW)-COLUMN($AH:$AH),FALSE)</f>
        <v>0</v>
      </c>
      <c r="W3757" s="87" t="str">
        <f t="shared" si="719"/>
        <v>Domestic</v>
      </c>
      <c r="X3757" s="87" t="str">
        <f t="shared" si="720"/>
        <v>Non-local</v>
      </c>
      <c r="Y3757" s="104"/>
      <c r="Z3757" s="87" t="str">
        <f t="shared" si="716"/>
        <v>USA</v>
      </c>
      <c r="AA3757" s="87" t="str">
        <f t="shared" si="717"/>
        <v>USA</v>
      </c>
      <c r="AB3757" s="82" cm="1">
        <f t="array" ref="AB3757">VLOOKUP(B3757,'GDP per Capita'!$T$2:$V$4235,COLUMN('GDP per Capita'!$V:$V)-COLUMN('GDP per Capita'!$S:$S),FALSE)</f>
        <v>63809.64</v>
      </c>
      <c r="AC3757" s="82">
        <f t="shared" si="721"/>
        <v>63809.64</v>
      </c>
      <c r="AD3757" s="82">
        <f t="shared" si="722"/>
        <v>63809.64</v>
      </c>
      <c r="AE3757" s="88">
        <f t="shared" si="718"/>
        <v>3.4520840065706326E-2</v>
      </c>
    </row>
    <row r="3758" spans="1:31">
      <c r="A3758" s="77" t="s">
        <v>1310</v>
      </c>
      <c r="B3758" s="77">
        <v>3757</v>
      </c>
      <c r="C3758" s="77" t="s">
        <v>29</v>
      </c>
      <c r="D3758" s="77" t="s">
        <v>29</v>
      </c>
      <c r="E3758" s="77">
        <v>2016</v>
      </c>
      <c r="F3758" s="77">
        <v>32.314035400000002</v>
      </c>
      <c r="G3758" s="77">
        <v>-106.7798078</v>
      </c>
      <c r="H3758" s="77">
        <v>0</v>
      </c>
      <c r="I3758" s="77" t="s">
        <v>1790</v>
      </c>
      <c r="J3758" s="77">
        <v>32.7174209</v>
      </c>
      <c r="K3758" s="77">
        <v>-117.1627714</v>
      </c>
      <c r="L3758" s="77">
        <v>1948.3942672037399</v>
      </c>
      <c r="M3758" s="77">
        <v>0.418906984326121</v>
      </c>
      <c r="N3758" s="77">
        <v>0</v>
      </c>
      <c r="O3758" s="77">
        <v>374.09169930311799</v>
      </c>
      <c r="P3758" s="87" cm="1">
        <f t="array" ref="P3758">IF($X3758="Non-local",VLOOKUP($E3758,$AI$64:$AW$68,COLUMN($AW:$AW)-COLUMN($AH:$AH),FALSE),IF($X3758="Unknown",VLOOKUP($E3758,$AI$71:$AW$75,COLUMN($AW:$AW)-COLUMN($AH:$AH),FALSE),0))</f>
        <v>264</v>
      </c>
      <c r="Q3758" s="87" cm="1">
        <f t="array" ref="Q3758">IF($X3758="Non-local",VLOOKUP($E3758,$AI$40:$AW$44,COLUMN($AW:$AW)-COLUMN($AH:$AH),FALSE),IF($X3758="Unknown",VLOOKUP($E3758,$AI$47:$AW$51,COLUMN($AW:$AW)-COLUMN($AH:$AH),FALSE),0))</f>
        <v>622.00419999999997</v>
      </c>
      <c r="R3758" s="87" cm="1">
        <f t="array" ref="R3758">IF($X3758="Non-local",VLOOKUP($E3758,$AI$88:$AW$92,COLUMN($AW:$AW)-COLUMN($AH:$AH),FALSE),IF($X3758="Unknown",VLOOKUP($E3758,$AI$95:$AW$99,COLUMN($AW:$AW)-COLUMN($AH:$AH),FALSE),0))</f>
        <v>0.12047560494171299</v>
      </c>
      <c r="S3758" s="87" cm="1">
        <f t="array" ref="S3758">VLOOKUP($E3758,$AI$111:$AW$115,COLUMN($AW:$AW)-COLUMN($AH:$AH),FALSE)</f>
        <v>431.69321999999994</v>
      </c>
      <c r="T3758" s="104">
        <f t="shared" si="714"/>
        <v>0.539382589267834</v>
      </c>
      <c r="U3758" s="104">
        <f t="shared" si="715"/>
        <v>1691.789119303118</v>
      </c>
      <c r="V3758" s="87" cm="1">
        <f t="array" ref="V3758">VLOOKUP($E3758,$AI$118:$AW$122,COLUMN($AW:$AW)-COLUMN($AH:$AH),FALSE)</f>
        <v>0</v>
      </c>
      <c r="W3758" s="87" t="str">
        <f t="shared" si="719"/>
        <v>Domestic</v>
      </c>
      <c r="X3758" s="87" t="str">
        <f t="shared" si="720"/>
        <v>Non-local</v>
      </c>
      <c r="Y3758" s="104"/>
      <c r="Z3758" s="87" t="str">
        <f t="shared" si="716"/>
        <v>USA</v>
      </c>
      <c r="AA3758" s="87" t="str">
        <f t="shared" si="717"/>
        <v>USA</v>
      </c>
      <c r="AB3758" s="82" cm="1">
        <f t="array" ref="AB3758">VLOOKUP(B3758,'GDP per Capita'!$T$2:$V$4235,COLUMN('GDP per Capita'!$V:$V)-COLUMN('GDP per Capita'!$S:$S),FALSE)</f>
        <v>63809.64</v>
      </c>
      <c r="AC3758" s="82">
        <f t="shared" si="721"/>
        <v>63809.64</v>
      </c>
      <c r="AD3758" s="82">
        <f t="shared" si="722"/>
        <v>63809.64</v>
      </c>
      <c r="AE3758" s="88">
        <f t="shared" si="718"/>
        <v>2.6513064786184627E-2</v>
      </c>
    </row>
    <row r="3759" spans="1:31">
      <c r="A3759" s="77" t="s">
        <v>923</v>
      </c>
      <c r="B3759" s="77">
        <v>3758</v>
      </c>
      <c r="C3759" s="77" t="s">
        <v>29</v>
      </c>
      <c r="D3759" s="77" t="s">
        <v>29</v>
      </c>
      <c r="E3759" s="77">
        <v>2016</v>
      </c>
      <c r="F3759" s="77">
        <v>38.029305999999998</v>
      </c>
      <c r="G3759" s="77">
        <v>-78.476678100000001</v>
      </c>
      <c r="H3759" s="77">
        <v>0</v>
      </c>
      <c r="I3759" s="77" t="s">
        <v>1790</v>
      </c>
      <c r="J3759" s="77">
        <v>32.7174209</v>
      </c>
      <c r="K3759" s="77">
        <v>-117.1627714</v>
      </c>
      <c r="L3759" s="77">
        <v>7062.3507057508596</v>
      </c>
      <c r="M3759" s="77">
        <v>1.1582255313096499</v>
      </c>
      <c r="N3759" s="77">
        <v>0</v>
      </c>
      <c r="O3759" s="77">
        <v>847.48208469010399</v>
      </c>
      <c r="P3759" s="87" cm="1">
        <f t="array" ref="P3759">IF($X3759="Non-local",VLOOKUP($E3759,$AI$64:$AW$68,COLUMN($AW:$AW)-COLUMN($AH:$AH),FALSE),IF($X3759="Unknown",VLOOKUP($E3759,$AI$71:$AW$75,COLUMN($AW:$AW)-COLUMN($AH:$AH),FALSE),0))</f>
        <v>264</v>
      </c>
      <c r="Q3759" s="87" cm="1">
        <f t="array" ref="Q3759">IF($X3759="Non-local",VLOOKUP($E3759,$AI$40:$AW$44,COLUMN($AW:$AW)-COLUMN($AH:$AH),FALSE),IF($X3759="Unknown",VLOOKUP($E3759,$AI$47:$AW$51,COLUMN($AW:$AW)-COLUMN($AH:$AH),FALSE),0))</f>
        <v>622.00419999999997</v>
      </c>
      <c r="R3759" s="87" cm="1">
        <f t="array" ref="R3759">IF($X3759="Non-local",VLOOKUP($E3759,$AI$88:$AW$92,COLUMN($AW:$AW)-COLUMN($AH:$AH),FALSE),IF($X3759="Unknown",VLOOKUP($E3759,$AI$95:$AW$99,COLUMN($AW:$AW)-COLUMN($AH:$AH),FALSE),0))</f>
        <v>0.12047560494171299</v>
      </c>
      <c r="S3759" s="87" cm="1">
        <f t="array" ref="S3759">VLOOKUP($E3759,$AI$111:$AW$115,COLUMN($AW:$AW)-COLUMN($AH:$AH),FALSE)</f>
        <v>431.69321999999994</v>
      </c>
      <c r="T3759" s="104">
        <f t="shared" si="714"/>
        <v>1.2787011362513629</v>
      </c>
      <c r="U3759" s="104">
        <f t="shared" si="715"/>
        <v>2165.1795046901038</v>
      </c>
      <c r="V3759" s="87" cm="1">
        <f t="array" ref="V3759">VLOOKUP($E3759,$AI$118:$AW$122,COLUMN($AW:$AW)-COLUMN($AH:$AH),FALSE)</f>
        <v>0</v>
      </c>
      <c r="W3759" s="87" t="str">
        <f t="shared" si="719"/>
        <v>Domestic</v>
      </c>
      <c r="X3759" s="87" t="str">
        <f t="shared" si="720"/>
        <v>Non-local</v>
      </c>
      <c r="Y3759" s="104"/>
      <c r="Z3759" s="87" t="str">
        <f t="shared" si="716"/>
        <v>USA</v>
      </c>
      <c r="AA3759" s="87" t="str">
        <f t="shared" si="717"/>
        <v>USA</v>
      </c>
      <c r="AB3759" s="82" cm="1">
        <f t="array" ref="AB3759">VLOOKUP(B3759,'GDP per Capita'!$T$2:$V$4235,COLUMN('GDP per Capita'!$V:$V)-COLUMN('GDP per Capita'!$S:$S),FALSE)</f>
        <v>63809.64</v>
      </c>
      <c r="AC3759" s="82">
        <f t="shared" si="721"/>
        <v>63809.64</v>
      </c>
      <c r="AD3759" s="82">
        <f t="shared" si="722"/>
        <v>63809.64</v>
      </c>
      <c r="AE3759" s="88">
        <f t="shared" si="718"/>
        <v>3.3931855824450727E-2</v>
      </c>
    </row>
    <row r="3760" spans="1:31">
      <c r="A3760" s="77" t="s">
        <v>1424</v>
      </c>
      <c r="B3760" s="77">
        <v>3759</v>
      </c>
      <c r="C3760" s="77" t="s">
        <v>29</v>
      </c>
      <c r="D3760" s="77" t="s">
        <v>29</v>
      </c>
      <c r="E3760" s="77">
        <v>2016</v>
      </c>
      <c r="F3760" s="77">
        <v>42.453491999999997</v>
      </c>
      <c r="G3760" s="77">
        <v>-75.062953100000001</v>
      </c>
      <c r="H3760" s="77">
        <v>0</v>
      </c>
      <c r="I3760" s="77" t="s">
        <v>1790</v>
      </c>
      <c r="J3760" s="77">
        <v>32.7174209</v>
      </c>
      <c r="K3760" s="77">
        <v>-117.1627714</v>
      </c>
      <c r="L3760" s="77">
        <v>7643.1783573585899</v>
      </c>
      <c r="M3760" s="77">
        <v>1.23888306953099</v>
      </c>
      <c r="N3760" s="77">
        <v>0</v>
      </c>
      <c r="O3760" s="77">
        <v>917.18140288303096</v>
      </c>
      <c r="P3760" s="87" cm="1">
        <f t="array" ref="P3760">IF($X3760="Non-local",VLOOKUP($E3760,$AI$64:$AW$68,COLUMN($AW:$AW)-COLUMN($AH:$AH),FALSE),IF($X3760="Unknown",VLOOKUP($E3760,$AI$71:$AW$75,COLUMN($AW:$AW)-COLUMN($AH:$AH),FALSE),0))</f>
        <v>264</v>
      </c>
      <c r="Q3760" s="87" cm="1">
        <f t="array" ref="Q3760">IF($X3760="Non-local",VLOOKUP($E3760,$AI$40:$AW$44,COLUMN($AW:$AW)-COLUMN($AH:$AH),FALSE),IF($X3760="Unknown",VLOOKUP($E3760,$AI$47:$AW$51,COLUMN($AW:$AW)-COLUMN($AH:$AH),FALSE),0))</f>
        <v>622.00419999999997</v>
      </c>
      <c r="R3760" s="87" cm="1">
        <f t="array" ref="R3760">IF($X3760="Non-local",VLOOKUP($E3760,$AI$88:$AW$92,COLUMN($AW:$AW)-COLUMN($AH:$AH),FALSE),IF($X3760="Unknown",VLOOKUP($E3760,$AI$95:$AW$99,COLUMN($AW:$AW)-COLUMN($AH:$AH),FALSE),0))</f>
        <v>0.12047560494171299</v>
      </c>
      <c r="S3760" s="87" cm="1">
        <f t="array" ref="S3760">VLOOKUP($E3760,$AI$111:$AW$115,COLUMN($AW:$AW)-COLUMN($AH:$AH),FALSE)</f>
        <v>431.69321999999994</v>
      </c>
      <c r="T3760" s="104">
        <f t="shared" si="714"/>
        <v>1.3593586744727031</v>
      </c>
      <c r="U3760" s="104">
        <f t="shared" si="715"/>
        <v>2234.8788228830308</v>
      </c>
      <c r="V3760" s="87" cm="1">
        <f t="array" ref="V3760">VLOOKUP($E3760,$AI$118:$AW$122,COLUMN($AW:$AW)-COLUMN($AH:$AH),FALSE)</f>
        <v>0</v>
      </c>
      <c r="W3760" s="87" t="str">
        <f t="shared" si="719"/>
        <v>Domestic</v>
      </c>
      <c r="X3760" s="87" t="str">
        <f t="shared" si="720"/>
        <v>Non-local</v>
      </c>
      <c r="Y3760" s="104"/>
      <c r="Z3760" s="87" t="str">
        <f t="shared" si="716"/>
        <v>USA</v>
      </c>
      <c r="AA3760" s="87" t="str">
        <f t="shared" si="717"/>
        <v>USA</v>
      </c>
      <c r="AB3760" s="82" cm="1">
        <f t="array" ref="AB3760">VLOOKUP(B3760,'GDP per Capita'!$T$2:$V$4235,COLUMN('GDP per Capita'!$V:$V)-COLUMN('GDP per Capita'!$S:$S),FALSE)</f>
        <v>63809.64</v>
      </c>
      <c r="AC3760" s="82">
        <f t="shared" si="721"/>
        <v>63809.64</v>
      </c>
      <c r="AD3760" s="82">
        <f t="shared" si="722"/>
        <v>63809.64</v>
      </c>
      <c r="AE3760" s="88">
        <f t="shared" si="718"/>
        <v>3.5024156583284762E-2</v>
      </c>
    </row>
    <row r="3761" spans="1:31">
      <c r="A3761" s="77" t="s">
        <v>894</v>
      </c>
      <c r="B3761" s="77">
        <v>3760</v>
      </c>
      <c r="C3761" s="77" t="s">
        <v>29</v>
      </c>
      <c r="D3761" s="77" t="s">
        <v>29</v>
      </c>
      <c r="E3761" s="77">
        <v>2016</v>
      </c>
      <c r="F3761" s="77">
        <v>33.425505600000001</v>
      </c>
      <c r="G3761" s="77">
        <v>-111.94001249999999</v>
      </c>
      <c r="H3761" s="77">
        <v>0</v>
      </c>
      <c r="I3761" s="77" t="s">
        <v>1790</v>
      </c>
      <c r="J3761" s="77">
        <v>32.7174209</v>
      </c>
      <c r="K3761" s="77">
        <v>-117.1627714</v>
      </c>
      <c r="L3761" s="77">
        <v>985.86106619681095</v>
      </c>
      <c r="M3761" s="77">
        <v>0.29180950400519401</v>
      </c>
      <c r="N3761" s="77">
        <v>0</v>
      </c>
      <c r="O3761" s="77">
        <v>189.28532470978701</v>
      </c>
      <c r="P3761" s="87" cm="1">
        <f t="array" ref="P3761">IF($X3761="Non-local",VLOOKUP($E3761,$AI$64:$AW$68,COLUMN($AW:$AW)-COLUMN($AH:$AH),FALSE),IF($X3761="Unknown",VLOOKUP($E3761,$AI$71:$AW$75,COLUMN($AW:$AW)-COLUMN($AH:$AH),FALSE),0))</f>
        <v>264</v>
      </c>
      <c r="Q3761" s="87" cm="1">
        <f t="array" ref="Q3761">IF($X3761="Non-local",VLOOKUP($E3761,$AI$40:$AW$44,COLUMN($AW:$AW)-COLUMN($AH:$AH),FALSE),IF($X3761="Unknown",VLOOKUP($E3761,$AI$47:$AW$51,COLUMN($AW:$AW)-COLUMN($AH:$AH),FALSE),0))</f>
        <v>622.00419999999997</v>
      </c>
      <c r="R3761" s="87" cm="1">
        <f t="array" ref="R3761">IF($X3761="Non-local",VLOOKUP($E3761,$AI$88:$AW$92,COLUMN($AW:$AW)-COLUMN($AH:$AH),FALSE),IF($X3761="Unknown",VLOOKUP($E3761,$AI$95:$AW$99,COLUMN($AW:$AW)-COLUMN($AH:$AH),FALSE),0))</f>
        <v>0.12047560494171299</v>
      </c>
      <c r="S3761" s="87" cm="1">
        <f t="array" ref="S3761">VLOOKUP($E3761,$AI$111:$AW$115,COLUMN($AW:$AW)-COLUMN($AH:$AH),FALSE)</f>
        <v>431.69321999999994</v>
      </c>
      <c r="T3761" s="104">
        <f t="shared" si="714"/>
        <v>0.41228510894690701</v>
      </c>
      <c r="U3761" s="104">
        <f t="shared" si="715"/>
        <v>1506.9827447097869</v>
      </c>
      <c r="V3761" s="87" cm="1">
        <f t="array" ref="V3761">VLOOKUP($E3761,$AI$118:$AW$122,COLUMN($AW:$AW)-COLUMN($AH:$AH),FALSE)</f>
        <v>0</v>
      </c>
      <c r="W3761" s="87" t="str">
        <f t="shared" si="719"/>
        <v>Domestic</v>
      </c>
      <c r="X3761" s="87" t="str">
        <f t="shared" si="720"/>
        <v>Non-local</v>
      </c>
      <c r="Y3761" s="104"/>
      <c r="Z3761" s="87" t="str">
        <f t="shared" si="716"/>
        <v>USA</v>
      </c>
      <c r="AA3761" s="87" t="str">
        <f t="shared" si="717"/>
        <v>USA</v>
      </c>
      <c r="AB3761" s="82" cm="1">
        <f t="array" ref="AB3761">VLOOKUP(B3761,'GDP per Capita'!$T$2:$V$4235,COLUMN('GDP per Capita'!$V:$V)-COLUMN('GDP per Capita'!$S:$S),FALSE)</f>
        <v>63809.64</v>
      </c>
      <c r="AC3761" s="82">
        <f t="shared" si="721"/>
        <v>63809.64</v>
      </c>
      <c r="AD3761" s="82">
        <f t="shared" si="722"/>
        <v>63809.64</v>
      </c>
      <c r="AE3761" s="88">
        <f t="shared" si="718"/>
        <v>2.3616850756559463E-2</v>
      </c>
    </row>
    <row r="3762" spans="1:31">
      <c r="A3762" s="77" t="s">
        <v>1826</v>
      </c>
      <c r="B3762" s="77">
        <v>3761</v>
      </c>
      <c r="C3762" s="77" t="s">
        <v>416</v>
      </c>
      <c r="D3762" s="77" t="s">
        <v>31</v>
      </c>
      <c r="E3762" s="77">
        <v>2016</v>
      </c>
      <c r="F3762" s="77">
        <v>51.752013099999999</v>
      </c>
      <c r="G3762" s="77">
        <v>-1.2578499000000001</v>
      </c>
      <c r="H3762" s="77">
        <v>0</v>
      </c>
      <c r="I3762" s="77" t="s">
        <v>1790</v>
      </c>
      <c r="J3762" s="77">
        <v>32.7174209</v>
      </c>
      <c r="K3762" s="77">
        <v>-117.1627714</v>
      </c>
      <c r="L3762" s="77">
        <v>17489.393668859098</v>
      </c>
      <c r="M3762" s="77">
        <v>2.6966581725516998</v>
      </c>
      <c r="N3762" s="77">
        <v>0</v>
      </c>
      <c r="O3762" s="77">
        <v>1836.3863352302101</v>
      </c>
      <c r="P3762" s="87" cm="1">
        <f t="array" ref="P3762">IF($X3762="Non-local",VLOOKUP($E3762,$AI$64:$AW$68,COLUMN($AW:$AW)-COLUMN($AH:$AH),FALSE),IF($X3762="Unknown",VLOOKUP($E3762,$AI$71:$AW$75,COLUMN($AW:$AW)-COLUMN($AH:$AH),FALSE),0))</f>
        <v>264</v>
      </c>
      <c r="Q3762" s="87" cm="1">
        <f t="array" ref="Q3762">IF($X3762="Non-local",VLOOKUP($E3762,$AI$40:$AW$44,COLUMN($AW:$AW)-COLUMN($AH:$AH),FALSE),IF($X3762="Unknown",VLOOKUP($E3762,$AI$47:$AW$51,COLUMN($AW:$AW)-COLUMN($AH:$AH),FALSE),0))</f>
        <v>622.00419999999997</v>
      </c>
      <c r="R3762" s="87" cm="1">
        <f t="array" ref="R3762">IF($X3762="Non-local",VLOOKUP($E3762,$AI$88:$AW$92,COLUMN($AW:$AW)-COLUMN($AH:$AH),FALSE),IF($X3762="Unknown",VLOOKUP($E3762,$AI$95:$AW$99,COLUMN($AW:$AW)-COLUMN($AH:$AH),FALSE),0))</f>
        <v>0.12047560494171299</v>
      </c>
      <c r="S3762" s="87" cm="1">
        <f t="array" ref="S3762">VLOOKUP($E3762,$AI$111:$AW$115,COLUMN($AW:$AW)-COLUMN($AH:$AH),FALSE)</f>
        <v>431.69321999999994</v>
      </c>
      <c r="T3762" s="104">
        <f t="shared" si="714"/>
        <v>2.8171337774934129</v>
      </c>
      <c r="U3762" s="104">
        <f t="shared" si="715"/>
        <v>3154.08375523021</v>
      </c>
      <c r="V3762" s="87" cm="1">
        <f t="array" ref="V3762">VLOOKUP($E3762,$AI$118:$AW$122,COLUMN($AW:$AW)-COLUMN($AH:$AH),FALSE)</f>
        <v>0</v>
      </c>
      <c r="W3762" s="87" t="str">
        <f t="shared" si="719"/>
        <v>International</v>
      </c>
      <c r="X3762" s="87" t="str">
        <f t="shared" si="720"/>
        <v>Non-local</v>
      </c>
      <c r="Y3762" s="104"/>
      <c r="Z3762" s="87" t="str">
        <f t="shared" si="716"/>
        <v>United Kingdom</v>
      </c>
      <c r="AA3762" s="87" t="str">
        <f t="shared" si="717"/>
        <v>Europe</v>
      </c>
      <c r="AB3762" s="82" cm="1">
        <f t="array" ref="AB3762">VLOOKUP(B3762,'GDP per Capita'!$T$2:$V$4235,COLUMN('GDP per Capita'!$V:$V)-COLUMN('GDP per Capita'!$S:$S),FALSE)</f>
        <v>40800.480000000003</v>
      </c>
      <c r="AC3762" s="82">
        <f t="shared" si="721"/>
        <v>40800.480000000003</v>
      </c>
      <c r="AD3762" s="82">
        <f t="shared" si="722"/>
        <v>40800.480000000003</v>
      </c>
      <c r="AE3762" s="88">
        <f t="shared" si="718"/>
        <v>7.7305064921545277E-2</v>
      </c>
    </row>
    <row r="3763" spans="1:31">
      <c r="A3763" s="77" t="s">
        <v>1148</v>
      </c>
      <c r="B3763" s="77">
        <v>3762</v>
      </c>
      <c r="C3763" s="77" t="s">
        <v>29</v>
      </c>
      <c r="D3763" s="77" t="s">
        <v>29</v>
      </c>
      <c r="E3763" s="77">
        <v>2016</v>
      </c>
      <c r="F3763" s="77">
        <v>29.424600199999901</v>
      </c>
      <c r="G3763" s="77">
        <v>-98.495140500000005</v>
      </c>
      <c r="H3763" s="77">
        <v>0</v>
      </c>
      <c r="I3763" s="77" t="s">
        <v>1790</v>
      </c>
      <c r="J3763" s="77">
        <v>32.7174209</v>
      </c>
      <c r="K3763" s="77">
        <v>-117.1627714</v>
      </c>
      <c r="L3763" s="77">
        <v>3625.3574712434001</v>
      </c>
      <c r="M3763" s="77">
        <v>0.66248027449157298</v>
      </c>
      <c r="N3763" s="77">
        <v>0</v>
      </c>
      <c r="O3763" s="77">
        <v>696.068634478734</v>
      </c>
      <c r="P3763" s="87" cm="1">
        <f t="array" ref="P3763">IF($X3763="Non-local",VLOOKUP($E3763,$AI$64:$AW$68,COLUMN($AW:$AW)-COLUMN($AH:$AH),FALSE),IF($X3763="Unknown",VLOOKUP($E3763,$AI$71:$AW$75,COLUMN($AW:$AW)-COLUMN($AH:$AH),FALSE),0))</f>
        <v>264</v>
      </c>
      <c r="Q3763" s="87" cm="1">
        <f t="array" ref="Q3763">IF($X3763="Non-local",VLOOKUP($E3763,$AI$40:$AW$44,COLUMN($AW:$AW)-COLUMN($AH:$AH),FALSE),IF($X3763="Unknown",VLOOKUP($E3763,$AI$47:$AW$51,COLUMN($AW:$AW)-COLUMN($AH:$AH),FALSE),0))</f>
        <v>622.00419999999997</v>
      </c>
      <c r="R3763" s="87" cm="1">
        <f t="array" ref="R3763">IF($X3763="Non-local",VLOOKUP($E3763,$AI$88:$AW$92,COLUMN($AW:$AW)-COLUMN($AH:$AH),FALSE),IF($X3763="Unknown",VLOOKUP($E3763,$AI$95:$AW$99,COLUMN($AW:$AW)-COLUMN($AH:$AH),FALSE),0))</f>
        <v>0.12047560494171299</v>
      </c>
      <c r="S3763" s="87" cm="1">
        <f t="array" ref="S3763">VLOOKUP($E3763,$AI$111:$AW$115,COLUMN($AW:$AW)-COLUMN($AH:$AH),FALSE)</f>
        <v>431.69321999999994</v>
      </c>
      <c r="T3763" s="104">
        <f t="shared" si="714"/>
        <v>0.78295587943328593</v>
      </c>
      <c r="U3763" s="104">
        <f t="shared" si="715"/>
        <v>2013.7660544787338</v>
      </c>
      <c r="V3763" s="87" cm="1">
        <f t="array" ref="V3763">VLOOKUP($E3763,$AI$118:$AW$122,COLUMN($AW:$AW)-COLUMN($AH:$AH),FALSE)</f>
        <v>0</v>
      </c>
      <c r="W3763" s="87" t="str">
        <f t="shared" si="719"/>
        <v>Domestic</v>
      </c>
      <c r="X3763" s="87" t="str">
        <f t="shared" si="720"/>
        <v>Non-local</v>
      </c>
      <c r="Y3763" s="104"/>
      <c r="Z3763" s="87" t="str">
        <f t="shared" si="716"/>
        <v>USA</v>
      </c>
      <c r="AA3763" s="87" t="str">
        <f t="shared" si="717"/>
        <v>USA</v>
      </c>
      <c r="AB3763" s="82" cm="1">
        <f t="array" ref="AB3763">VLOOKUP(B3763,'GDP per Capita'!$T$2:$V$4235,COLUMN('GDP per Capita'!$V:$V)-COLUMN('GDP per Capita'!$S:$S),FALSE)</f>
        <v>63809.64</v>
      </c>
      <c r="AC3763" s="82">
        <f t="shared" si="721"/>
        <v>63809.64</v>
      </c>
      <c r="AD3763" s="82">
        <f t="shared" si="722"/>
        <v>63809.64</v>
      </c>
      <c r="AE3763" s="88">
        <f t="shared" si="718"/>
        <v>3.1558962791182241E-2</v>
      </c>
    </row>
    <row r="3764" spans="1:31">
      <c r="A3764" s="77" t="s">
        <v>1310</v>
      </c>
      <c r="B3764" s="77">
        <v>3763</v>
      </c>
      <c r="C3764" s="77" t="s">
        <v>29</v>
      </c>
      <c r="D3764" s="77" t="s">
        <v>29</v>
      </c>
      <c r="E3764" s="77">
        <v>2016</v>
      </c>
      <c r="F3764" s="77">
        <v>32.314035400000002</v>
      </c>
      <c r="G3764" s="77">
        <v>-106.7798078</v>
      </c>
      <c r="H3764" s="77">
        <v>0</v>
      </c>
      <c r="I3764" s="77" t="s">
        <v>1790</v>
      </c>
      <c r="J3764" s="77">
        <v>32.7174209</v>
      </c>
      <c r="K3764" s="77">
        <v>-117.1627714</v>
      </c>
      <c r="L3764" s="77">
        <v>1948.3942672037399</v>
      </c>
      <c r="M3764" s="77">
        <v>0.418906984326121</v>
      </c>
      <c r="N3764" s="77">
        <v>0</v>
      </c>
      <c r="O3764" s="77">
        <v>374.09169930311799</v>
      </c>
      <c r="P3764" s="87" cm="1">
        <f t="array" ref="P3764">IF($X3764="Non-local",VLOOKUP($E3764,$AI$64:$AW$68,COLUMN($AW:$AW)-COLUMN($AH:$AH),FALSE),IF($X3764="Unknown",VLOOKUP($E3764,$AI$71:$AW$75,COLUMN($AW:$AW)-COLUMN($AH:$AH),FALSE),0))</f>
        <v>264</v>
      </c>
      <c r="Q3764" s="87" cm="1">
        <f t="array" ref="Q3764">IF($X3764="Non-local",VLOOKUP($E3764,$AI$40:$AW$44,COLUMN($AW:$AW)-COLUMN($AH:$AH),FALSE),IF($X3764="Unknown",VLOOKUP($E3764,$AI$47:$AW$51,COLUMN($AW:$AW)-COLUMN($AH:$AH),FALSE),0))</f>
        <v>622.00419999999997</v>
      </c>
      <c r="R3764" s="87" cm="1">
        <f t="array" ref="R3764">IF($X3764="Non-local",VLOOKUP($E3764,$AI$88:$AW$92,COLUMN($AW:$AW)-COLUMN($AH:$AH),FALSE),IF($X3764="Unknown",VLOOKUP($E3764,$AI$95:$AW$99,COLUMN($AW:$AW)-COLUMN($AH:$AH),FALSE),0))</f>
        <v>0.12047560494171299</v>
      </c>
      <c r="S3764" s="87" cm="1">
        <f t="array" ref="S3764">VLOOKUP($E3764,$AI$111:$AW$115,COLUMN($AW:$AW)-COLUMN($AH:$AH),FALSE)</f>
        <v>431.69321999999994</v>
      </c>
      <c r="T3764" s="104">
        <f t="shared" si="714"/>
        <v>0.539382589267834</v>
      </c>
      <c r="U3764" s="104">
        <f t="shared" si="715"/>
        <v>1691.789119303118</v>
      </c>
      <c r="V3764" s="87" cm="1">
        <f t="array" ref="V3764">VLOOKUP($E3764,$AI$118:$AW$122,COLUMN($AW:$AW)-COLUMN($AH:$AH),FALSE)</f>
        <v>0</v>
      </c>
      <c r="W3764" s="87" t="str">
        <f t="shared" si="719"/>
        <v>Domestic</v>
      </c>
      <c r="X3764" s="87" t="str">
        <f t="shared" si="720"/>
        <v>Non-local</v>
      </c>
      <c r="Y3764" s="104"/>
      <c r="Z3764" s="87" t="str">
        <f t="shared" si="716"/>
        <v>USA</v>
      </c>
      <c r="AA3764" s="87" t="str">
        <f t="shared" si="717"/>
        <v>USA</v>
      </c>
      <c r="AB3764" s="82" cm="1">
        <f t="array" ref="AB3764">VLOOKUP(B3764,'GDP per Capita'!$T$2:$V$4235,COLUMN('GDP per Capita'!$V:$V)-COLUMN('GDP per Capita'!$S:$S),FALSE)</f>
        <v>63809.64</v>
      </c>
      <c r="AC3764" s="82">
        <f t="shared" si="721"/>
        <v>63809.64</v>
      </c>
      <c r="AD3764" s="82">
        <f t="shared" si="722"/>
        <v>63809.64</v>
      </c>
      <c r="AE3764" s="88">
        <f t="shared" si="718"/>
        <v>2.6513064786184627E-2</v>
      </c>
    </row>
    <row r="3765" spans="1:31">
      <c r="A3765" s="77" t="s">
        <v>34</v>
      </c>
      <c r="B3765" s="77">
        <v>3764</v>
      </c>
      <c r="C3765" s="77" t="s">
        <v>34</v>
      </c>
      <c r="D3765" s="77" t="s">
        <v>34</v>
      </c>
      <c r="E3765" s="77">
        <v>2016</v>
      </c>
      <c r="F3765" s="77">
        <v>0</v>
      </c>
      <c r="G3765" s="77">
        <v>0</v>
      </c>
      <c r="H3765" s="77">
        <v>0</v>
      </c>
      <c r="I3765" s="77" t="s">
        <v>1790</v>
      </c>
      <c r="J3765" s="77">
        <v>32.7174209</v>
      </c>
      <c r="K3765" s="77">
        <v>-117.1627714</v>
      </c>
      <c r="L3765" s="77">
        <v>4530.2325601502498</v>
      </c>
      <c r="M3765" s="77">
        <v>0.78821066689183295</v>
      </c>
      <c r="N3765" s="77">
        <v>1</v>
      </c>
      <c r="O3765" s="77">
        <v>543.62790721803003</v>
      </c>
      <c r="P3765" s="87" cm="1">
        <f t="array" ref="P3765">IF($X3765="Non-local",VLOOKUP($E3765,$AI$64:$AW$68,COLUMN($AW:$AW)-COLUMN($AH:$AH),FALSE),IF($X3765="Unknown",VLOOKUP($E3765,$AI$71:$AW$75,COLUMN($AW:$AW)-COLUMN($AH:$AH),FALSE),0))</f>
        <v>240.54216867469879</v>
      </c>
      <c r="Q3765" s="87" cm="1">
        <f t="array" ref="Q3765">IF($X3765="Non-local",VLOOKUP($E3765,$AI$40:$AW$44,COLUMN($AW:$AW)-COLUMN($AH:$AH),FALSE),IF($X3765="Unknown",VLOOKUP($E3765,$AI$47:$AW$51,COLUMN($AW:$AW)-COLUMN($AH:$AH),FALSE),0))</f>
        <v>566.73575451807233</v>
      </c>
      <c r="R3765" s="87" cm="1">
        <f t="array" ref="R3765">IF($X3765="Non-local",VLOOKUP($E3765,$AI$88:$AW$92,COLUMN($AW:$AW)-COLUMN($AH:$AH),FALSE),IF($X3765="Unknown",VLOOKUP($E3765,$AI$95:$AW$99,COLUMN($AW:$AW)-COLUMN($AH:$AH),FALSE),0))</f>
        <v>0.10977069426165115</v>
      </c>
      <c r="S3765" s="87" cm="1">
        <f t="array" ref="S3765">VLOOKUP($E3765,$AI$111:$AW$115,COLUMN($AW:$AW)-COLUMN($AH:$AH),FALSE)</f>
        <v>431.69321999999994</v>
      </c>
      <c r="T3765" s="104">
        <f t="shared" si="714"/>
        <v>0.89798136115348415</v>
      </c>
      <c r="U3765" s="104">
        <f t="shared" si="715"/>
        <v>1782.5990504108011</v>
      </c>
      <c r="V3765" s="87" cm="1">
        <f t="array" ref="V3765">VLOOKUP($E3765,$AI$118:$AW$122,COLUMN($AW:$AW)-COLUMN($AH:$AH),FALSE)</f>
        <v>0</v>
      </c>
      <c r="W3765" s="87" t="str">
        <f t="shared" si="719"/>
        <v>Unknown</v>
      </c>
      <c r="X3765" s="87" t="str">
        <f t="shared" si="720"/>
        <v>Unknown</v>
      </c>
      <c r="Y3765" s="104"/>
      <c r="Z3765" s="87" t="str">
        <f t="shared" si="716"/>
        <v>Unknown</v>
      </c>
      <c r="AA3765" s="87" t="str">
        <f t="shared" si="717"/>
        <v>Unknown</v>
      </c>
      <c r="AB3765" s="82" t="e" cm="1">
        <f t="array" ref="AB3765">VLOOKUP(B3765,'GDP per Capita'!$T$2:$V$4235,COLUMN('GDP per Capita'!$V:$V)-COLUMN('GDP per Capita'!$S:$S),FALSE)</f>
        <v>#N/A</v>
      </c>
      <c r="AC3765" s="82" t="str">
        <f t="shared" si="721"/>
        <v/>
      </c>
      <c r="AD3765" s="82">
        <f t="shared" si="722"/>
        <v>61228.93767638311</v>
      </c>
      <c r="AE3765" s="88">
        <f t="shared" si="718"/>
        <v>2.911366941939245E-2</v>
      </c>
    </row>
    <row r="3766" spans="1:31">
      <c r="A3766" s="77" t="s">
        <v>886</v>
      </c>
      <c r="B3766" s="77">
        <v>3765</v>
      </c>
      <c r="C3766" s="77" t="s">
        <v>29</v>
      </c>
      <c r="D3766" s="77" t="s">
        <v>29</v>
      </c>
      <c r="E3766" s="77">
        <v>2016</v>
      </c>
      <c r="F3766" s="77">
        <v>39.284749400000003</v>
      </c>
      <c r="G3766" s="77">
        <v>-76.620474639699793</v>
      </c>
      <c r="H3766" s="77">
        <v>0</v>
      </c>
      <c r="I3766" s="77" t="s">
        <v>1790</v>
      </c>
      <c r="J3766" s="77">
        <v>32.7174209</v>
      </c>
      <c r="K3766" s="77">
        <v>-117.1627714</v>
      </c>
      <c r="L3766" s="77">
        <v>7375.5413090858101</v>
      </c>
      <c r="M3766" s="77">
        <v>1.20164337385867</v>
      </c>
      <c r="N3766" s="77">
        <v>0</v>
      </c>
      <c r="O3766" s="77">
        <v>885.06495709029696</v>
      </c>
      <c r="P3766" s="87" cm="1">
        <f t="array" ref="P3766">IF($X3766="Non-local",VLOOKUP($E3766,$AI$64:$AW$68,COLUMN($AW:$AW)-COLUMN($AH:$AH),FALSE),IF($X3766="Unknown",VLOOKUP($E3766,$AI$71:$AW$75,COLUMN($AW:$AW)-COLUMN($AH:$AH),FALSE),0))</f>
        <v>264</v>
      </c>
      <c r="Q3766" s="87" cm="1">
        <f t="array" ref="Q3766">IF($X3766="Non-local",VLOOKUP($E3766,$AI$40:$AW$44,COLUMN($AW:$AW)-COLUMN($AH:$AH),FALSE),IF($X3766="Unknown",VLOOKUP($E3766,$AI$47:$AW$51,COLUMN($AW:$AW)-COLUMN($AH:$AH),FALSE),0))</f>
        <v>622.00419999999997</v>
      </c>
      <c r="R3766" s="87" cm="1">
        <f t="array" ref="R3766">IF($X3766="Non-local",VLOOKUP($E3766,$AI$88:$AW$92,COLUMN($AW:$AW)-COLUMN($AH:$AH),FALSE),IF($X3766="Unknown",VLOOKUP($E3766,$AI$95:$AW$99,COLUMN($AW:$AW)-COLUMN($AH:$AH),FALSE),0))</f>
        <v>0.12047560494171299</v>
      </c>
      <c r="S3766" s="87" cm="1">
        <f t="array" ref="S3766">VLOOKUP($E3766,$AI$111:$AW$115,COLUMN($AW:$AW)-COLUMN($AH:$AH),FALSE)</f>
        <v>431.69321999999994</v>
      </c>
      <c r="T3766" s="104">
        <f t="shared" si="714"/>
        <v>1.3221189788003831</v>
      </c>
      <c r="U3766" s="104">
        <f t="shared" si="715"/>
        <v>2202.7623770902969</v>
      </c>
      <c r="V3766" s="87" cm="1">
        <f t="array" ref="V3766">VLOOKUP($E3766,$AI$118:$AW$122,COLUMN($AW:$AW)-COLUMN($AH:$AH),FALSE)</f>
        <v>0</v>
      </c>
      <c r="W3766" s="87" t="str">
        <f t="shared" si="719"/>
        <v>Domestic</v>
      </c>
      <c r="X3766" s="87" t="str">
        <f t="shared" si="720"/>
        <v>Non-local</v>
      </c>
      <c r="Y3766" s="104"/>
      <c r="Z3766" s="87" t="str">
        <f t="shared" si="716"/>
        <v>USA</v>
      </c>
      <c r="AA3766" s="87" t="str">
        <f t="shared" si="717"/>
        <v>USA</v>
      </c>
      <c r="AB3766" s="82" cm="1">
        <f t="array" ref="AB3766">VLOOKUP(B3766,'GDP per Capita'!$T$2:$V$4235,COLUMN('GDP per Capita'!$V:$V)-COLUMN('GDP per Capita'!$S:$S),FALSE)</f>
        <v>63809.64</v>
      </c>
      <c r="AC3766" s="82">
        <f t="shared" si="721"/>
        <v>63809.64</v>
      </c>
      <c r="AD3766" s="82">
        <f t="shared" si="722"/>
        <v>63809.64</v>
      </c>
      <c r="AE3766" s="88">
        <f t="shared" si="718"/>
        <v>3.4520840065706326E-2</v>
      </c>
    </row>
    <row r="3767" spans="1:31">
      <c r="A3767" s="77" t="s">
        <v>1032</v>
      </c>
      <c r="B3767" s="77">
        <v>3766</v>
      </c>
      <c r="C3767" s="77" t="s">
        <v>29</v>
      </c>
      <c r="D3767" s="77" t="s">
        <v>29</v>
      </c>
      <c r="E3767" s="77">
        <v>2016</v>
      </c>
      <c r="F3767" s="77">
        <v>32.7174209</v>
      </c>
      <c r="G3767" s="77">
        <v>-117.1627714</v>
      </c>
      <c r="H3767" s="77">
        <v>1</v>
      </c>
      <c r="I3767" s="77" t="s">
        <v>1790</v>
      </c>
      <c r="J3767" s="77">
        <v>32.7174209</v>
      </c>
      <c r="K3767" s="77">
        <v>-117.1627714</v>
      </c>
      <c r="L3767" s="77">
        <v>4.7608370650960301E-12</v>
      </c>
      <c r="M3767" s="77">
        <v>0</v>
      </c>
      <c r="N3767" s="77">
        <v>0</v>
      </c>
      <c r="O3767" s="77">
        <v>0</v>
      </c>
      <c r="P3767" s="87" cm="1">
        <f t="array" ref="P3767">IF($X3767="Non-local",VLOOKUP($E3767,$AI$64:$AW$68,COLUMN($AW:$AW)-COLUMN($AH:$AH),FALSE),IF($X3767="Unknown",VLOOKUP($E3767,$AI$71:$AW$75,COLUMN($AW:$AW)-COLUMN($AH:$AH),FALSE),0))</f>
        <v>0</v>
      </c>
      <c r="Q3767" s="87" cm="1">
        <f t="array" ref="Q3767">IF($X3767="Non-local",VLOOKUP($E3767,$AI$40:$AW$44,COLUMN($AW:$AW)-COLUMN($AH:$AH),FALSE),IF($X3767="Unknown",VLOOKUP($E3767,$AI$47:$AW$51,COLUMN($AW:$AW)-COLUMN($AH:$AH),FALSE),0))</f>
        <v>0</v>
      </c>
      <c r="R3767" s="87" cm="1">
        <f t="array" ref="R3767">IF($X3767="Non-local",VLOOKUP($E3767,$AI$88:$AW$92,COLUMN($AW:$AW)-COLUMN($AH:$AH),FALSE),IF($X3767="Unknown",VLOOKUP($E3767,$AI$95:$AW$99,COLUMN($AW:$AW)-COLUMN($AH:$AH),FALSE),0))</f>
        <v>0</v>
      </c>
      <c r="S3767" s="87" cm="1">
        <f t="array" ref="S3767">VLOOKUP($E3767,$AI$111:$AW$115,COLUMN($AW:$AW)-COLUMN($AH:$AH),FALSE)</f>
        <v>431.69321999999994</v>
      </c>
      <c r="T3767" s="104">
        <f t="shared" si="714"/>
        <v>0</v>
      </c>
      <c r="U3767" s="104">
        <f t="shared" si="715"/>
        <v>431.69321999999994</v>
      </c>
      <c r="V3767" s="87" cm="1">
        <f t="array" ref="V3767">VLOOKUP($E3767,$AI$118:$AW$122,COLUMN($AW:$AW)-COLUMN($AH:$AH),FALSE)</f>
        <v>0</v>
      </c>
      <c r="W3767" s="87" t="str">
        <f t="shared" si="719"/>
        <v>Domestic</v>
      </c>
      <c r="X3767" s="87" t="str">
        <f t="shared" si="720"/>
        <v>Local</v>
      </c>
      <c r="Y3767" s="104"/>
      <c r="Z3767" s="87" t="str">
        <f t="shared" si="716"/>
        <v>USA</v>
      </c>
      <c r="AA3767" s="87" t="str">
        <f t="shared" si="717"/>
        <v>USA</v>
      </c>
      <c r="AB3767" s="82" cm="1">
        <f t="array" ref="AB3767">VLOOKUP(B3767,'GDP per Capita'!$T$2:$V$4235,COLUMN('GDP per Capita'!$V:$V)-COLUMN('GDP per Capita'!$S:$S),FALSE)</f>
        <v>63809.64</v>
      </c>
      <c r="AC3767" s="82">
        <f t="shared" si="721"/>
        <v>63809.64</v>
      </c>
      <c r="AD3767" s="82">
        <f t="shared" si="722"/>
        <v>63809.64</v>
      </c>
      <c r="AE3767" s="88">
        <f t="shared" si="718"/>
        <v>6.7653291885050593E-3</v>
      </c>
    </row>
    <row r="3768" spans="1:31">
      <c r="A3768" s="77" t="s">
        <v>920</v>
      </c>
      <c r="B3768" s="77">
        <v>3767</v>
      </c>
      <c r="C3768" s="77" t="s">
        <v>29</v>
      </c>
      <c r="D3768" s="77" t="s">
        <v>29</v>
      </c>
      <c r="E3768" s="77">
        <v>2016</v>
      </c>
      <c r="F3768" s="77">
        <v>32.222876499999998</v>
      </c>
      <c r="G3768" s="77">
        <v>-110.9748477</v>
      </c>
      <c r="H3768" s="77">
        <v>0</v>
      </c>
      <c r="I3768" s="77" t="s">
        <v>1790</v>
      </c>
      <c r="J3768" s="77">
        <v>32.7174209</v>
      </c>
      <c r="K3768" s="77">
        <v>-117.1627714</v>
      </c>
      <c r="L3768" s="77">
        <v>1166.0318687665199</v>
      </c>
      <c r="M3768" s="77">
        <v>0.31560011716020497</v>
      </c>
      <c r="N3768" s="77">
        <v>0</v>
      </c>
      <c r="O3768" s="77">
        <v>223.87811880317301</v>
      </c>
      <c r="P3768" s="87" cm="1">
        <f t="array" ref="P3768">IF($X3768="Non-local",VLOOKUP($E3768,$AI$64:$AW$68,COLUMN($AW:$AW)-COLUMN($AH:$AH),FALSE),IF($X3768="Unknown",VLOOKUP($E3768,$AI$71:$AW$75,COLUMN($AW:$AW)-COLUMN($AH:$AH),FALSE),0))</f>
        <v>264</v>
      </c>
      <c r="Q3768" s="87" cm="1">
        <f t="array" ref="Q3768">IF($X3768="Non-local",VLOOKUP($E3768,$AI$40:$AW$44,COLUMN($AW:$AW)-COLUMN($AH:$AH),FALSE),IF($X3768="Unknown",VLOOKUP($E3768,$AI$47:$AW$51,COLUMN($AW:$AW)-COLUMN($AH:$AH),FALSE),0))</f>
        <v>622.00419999999997</v>
      </c>
      <c r="R3768" s="87" cm="1">
        <f t="array" ref="R3768">IF($X3768="Non-local",VLOOKUP($E3768,$AI$88:$AW$92,COLUMN($AW:$AW)-COLUMN($AH:$AH),FALSE),IF($X3768="Unknown",VLOOKUP($E3768,$AI$95:$AW$99,COLUMN($AW:$AW)-COLUMN($AH:$AH),FALSE),0))</f>
        <v>0.12047560494171299</v>
      </c>
      <c r="S3768" s="87" cm="1">
        <f t="array" ref="S3768">VLOOKUP($E3768,$AI$111:$AW$115,COLUMN($AW:$AW)-COLUMN($AH:$AH),FALSE)</f>
        <v>431.69321999999994</v>
      </c>
      <c r="T3768" s="104">
        <f t="shared" si="714"/>
        <v>0.43607572210191797</v>
      </c>
      <c r="U3768" s="104">
        <f t="shared" si="715"/>
        <v>1541.5755388031728</v>
      </c>
      <c r="V3768" s="87" cm="1">
        <f t="array" ref="V3768">VLOOKUP($E3768,$AI$118:$AW$122,COLUMN($AW:$AW)-COLUMN($AH:$AH),FALSE)</f>
        <v>0</v>
      </c>
      <c r="W3768" s="87" t="str">
        <f t="shared" si="719"/>
        <v>Domestic</v>
      </c>
      <c r="X3768" s="87" t="str">
        <f t="shared" si="720"/>
        <v>Non-local</v>
      </c>
      <c r="Y3768" s="104"/>
      <c r="Z3768" s="87" t="str">
        <f t="shared" si="716"/>
        <v>USA</v>
      </c>
      <c r="AA3768" s="87" t="str">
        <f t="shared" si="717"/>
        <v>USA</v>
      </c>
      <c r="AB3768" s="82" cm="1">
        <f t="array" ref="AB3768">VLOOKUP(B3768,'GDP per Capita'!$T$2:$V$4235,COLUMN('GDP per Capita'!$V:$V)-COLUMN('GDP per Capita'!$S:$S),FALSE)</f>
        <v>63809.64</v>
      </c>
      <c r="AC3768" s="82">
        <f t="shared" si="721"/>
        <v>63809.64</v>
      </c>
      <c r="AD3768" s="82">
        <f t="shared" si="722"/>
        <v>63809.64</v>
      </c>
      <c r="AE3768" s="88">
        <f t="shared" si="718"/>
        <v>2.415897564698959E-2</v>
      </c>
    </row>
    <row r="3769" spans="1:31">
      <c r="A3769" s="77" t="s">
        <v>1032</v>
      </c>
      <c r="B3769" s="77">
        <v>3768</v>
      </c>
      <c r="C3769" s="77" t="s">
        <v>29</v>
      </c>
      <c r="D3769" s="77" t="s">
        <v>29</v>
      </c>
      <c r="E3769" s="77">
        <v>2016</v>
      </c>
      <c r="F3769" s="77">
        <v>32.7174209</v>
      </c>
      <c r="G3769" s="77">
        <v>-117.1627714</v>
      </c>
      <c r="H3769" s="77">
        <v>1</v>
      </c>
      <c r="I3769" s="77" t="s">
        <v>1790</v>
      </c>
      <c r="J3769" s="77">
        <v>32.7174209</v>
      </c>
      <c r="K3769" s="77">
        <v>-117.1627714</v>
      </c>
      <c r="L3769" s="77">
        <v>4.7608370650960301E-12</v>
      </c>
      <c r="M3769" s="77">
        <v>0</v>
      </c>
      <c r="N3769" s="77">
        <v>0</v>
      </c>
      <c r="O3769" s="77">
        <v>0</v>
      </c>
      <c r="P3769" s="87" cm="1">
        <f t="array" ref="P3769">IF($X3769="Non-local",VLOOKUP($E3769,$AI$64:$AW$68,COLUMN($AW:$AW)-COLUMN($AH:$AH),FALSE),IF($X3769="Unknown",VLOOKUP($E3769,$AI$71:$AW$75,COLUMN($AW:$AW)-COLUMN($AH:$AH),FALSE),0))</f>
        <v>0</v>
      </c>
      <c r="Q3769" s="87" cm="1">
        <f t="array" ref="Q3769">IF($X3769="Non-local",VLOOKUP($E3769,$AI$40:$AW$44,COLUMN($AW:$AW)-COLUMN($AH:$AH),FALSE),IF($X3769="Unknown",VLOOKUP($E3769,$AI$47:$AW$51,COLUMN($AW:$AW)-COLUMN($AH:$AH),FALSE),0))</f>
        <v>0</v>
      </c>
      <c r="R3769" s="87" cm="1">
        <f t="array" ref="R3769">IF($X3769="Non-local",VLOOKUP($E3769,$AI$88:$AW$92,COLUMN($AW:$AW)-COLUMN($AH:$AH),FALSE),IF($X3769="Unknown",VLOOKUP($E3769,$AI$95:$AW$99,COLUMN($AW:$AW)-COLUMN($AH:$AH),FALSE),0))</f>
        <v>0</v>
      </c>
      <c r="S3769" s="87" cm="1">
        <f t="array" ref="S3769">VLOOKUP($E3769,$AI$111:$AW$115,COLUMN($AW:$AW)-COLUMN($AH:$AH),FALSE)</f>
        <v>431.69321999999994</v>
      </c>
      <c r="T3769" s="104">
        <f t="shared" si="714"/>
        <v>0</v>
      </c>
      <c r="U3769" s="104">
        <f t="shared" si="715"/>
        <v>431.69321999999994</v>
      </c>
      <c r="V3769" s="87" cm="1">
        <f t="array" ref="V3769">VLOOKUP($E3769,$AI$118:$AW$122,COLUMN($AW:$AW)-COLUMN($AH:$AH),FALSE)</f>
        <v>0</v>
      </c>
      <c r="W3769" s="87" t="str">
        <f t="shared" si="719"/>
        <v>Domestic</v>
      </c>
      <c r="X3769" s="87" t="str">
        <f t="shared" si="720"/>
        <v>Local</v>
      </c>
      <c r="Y3769" s="104"/>
      <c r="Z3769" s="87" t="str">
        <f t="shared" si="716"/>
        <v>USA</v>
      </c>
      <c r="AA3769" s="87" t="str">
        <f t="shared" si="717"/>
        <v>USA</v>
      </c>
      <c r="AB3769" s="82" cm="1">
        <f t="array" ref="AB3769">VLOOKUP(B3769,'GDP per Capita'!$T$2:$V$4235,COLUMN('GDP per Capita'!$V:$V)-COLUMN('GDP per Capita'!$S:$S),FALSE)</f>
        <v>63809.64</v>
      </c>
      <c r="AC3769" s="82">
        <f t="shared" si="721"/>
        <v>63809.64</v>
      </c>
      <c r="AD3769" s="82">
        <f t="shared" si="722"/>
        <v>63809.64</v>
      </c>
      <c r="AE3769" s="88">
        <f t="shared" si="718"/>
        <v>6.7653291885050593E-3</v>
      </c>
    </row>
    <row r="3770" spans="1:31">
      <c r="A3770" s="77" t="s">
        <v>1827</v>
      </c>
      <c r="B3770" s="77">
        <v>3769</v>
      </c>
      <c r="C3770" s="77" t="s">
        <v>29</v>
      </c>
      <c r="D3770" s="77" t="s">
        <v>29</v>
      </c>
      <c r="E3770" s="77">
        <v>2016</v>
      </c>
      <c r="F3770" s="77">
        <v>32.6400541</v>
      </c>
      <c r="G3770" s="77">
        <v>-117.08419550000001</v>
      </c>
      <c r="H3770" s="77">
        <v>1</v>
      </c>
      <c r="I3770" s="77" t="s">
        <v>1790</v>
      </c>
      <c r="J3770" s="77">
        <v>32.7174209</v>
      </c>
      <c r="K3770" s="77">
        <v>-117.1627714</v>
      </c>
      <c r="L3770" s="77">
        <v>22.6356526206064</v>
      </c>
      <c r="M3770" s="77">
        <v>0</v>
      </c>
      <c r="N3770" s="77">
        <v>0</v>
      </c>
      <c r="O3770" s="77">
        <v>0</v>
      </c>
      <c r="P3770" s="87" cm="1">
        <f t="array" ref="P3770">IF($X3770="Non-local",VLOOKUP($E3770,$AI$64:$AW$68,COLUMN($AW:$AW)-COLUMN($AH:$AH),FALSE),IF($X3770="Unknown",VLOOKUP($E3770,$AI$71:$AW$75,COLUMN($AW:$AW)-COLUMN($AH:$AH),FALSE),0))</f>
        <v>0</v>
      </c>
      <c r="Q3770" s="87" cm="1">
        <f t="array" ref="Q3770">IF($X3770="Non-local",VLOOKUP($E3770,$AI$40:$AW$44,COLUMN($AW:$AW)-COLUMN($AH:$AH),FALSE),IF($X3770="Unknown",VLOOKUP($E3770,$AI$47:$AW$51,COLUMN($AW:$AW)-COLUMN($AH:$AH),FALSE),0))</f>
        <v>0</v>
      </c>
      <c r="R3770" s="87" cm="1">
        <f t="array" ref="R3770">IF($X3770="Non-local",VLOOKUP($E3770,$AI$88:$AW$92,COLUMN($AW:$AW)-COLUMN($AH:$AH),FALSE),IF($X3770="Unknown",VLOOKUP($E3770,$AI$95:$AW$99,COLUMN($AW:$AW)-COLUMN($AH:$AH),FALSE),0))</f>
        <v>0</v>
      </c>
      <c r="S3770" s="87" cm="1">
        <f t="array" ref="S3770">VLOOKUP($E3770,$AI$111:$AW$115,COLUMN($AW:$AW)-COLUMN($AH:$AH),FALSE)</f>
        <v>431.69321999999994</v>
      </c>
      <c r="T3770" s="104">
        <f t="shared" si="714"/>
        <v>0</v>
      </c>
      <c r="U3770" s="104">
        <f t="shared" si="715"/>
        <v>431.69321999999994</v>
      </c>
      <c r="V3770" s="87" cm="1">
        <f t="array" ref="V3770">VLOOKUP($E3770,$AI$118:$AW$122,COLUMN($AW:$AW)-COLUMN($AH:$AH),FALSE)</f>
        <v>0</v>
      </c>
      <c r="W3770" s="87" t="str">
        <f t="shared" si="719"/>
        <v>Domestic</v>
      </c>
      <c r="X3770" s="87" t="str">
        <f t="shared" si="720"/>
        <v>Local</v>
      </c>
      <c r="Y3770" s="104"/>
      <c r="Z3770" s="87" t="str">
        <f t="shared" si="716"/>
        <v>USA</v>
      </c>
      <c r="AA3770" s="87" t="str">
        <f t="shared" si="717"/>
        <v>USA</v>
      </c>
      <c r="AB3770" s="82" cm="1">
        <f t="array" ref="AB3770">VLOOKUP(B3770,'GDP per Capita'!$T$2:$V$4235,COLUMN('GDP per Capita'!$V:$V)-COLUMN('GDP per Capita'!$S:$S),FALSE)</f>
        <v>63809.64</v>
      </c>
      <c r="AC3770" s="82">
        <f t="shared" si="721"/>
        <v>63809.64</v>
      </c>
      <c r="AD3770" s="82">
        <f t="shared" si="722"/>
        <v>63809.64</v>
      </c>
      <c r="AE3770" s="88">
        <f t="shared" si="718"/>
        <v>6.7653291885050593E-3</v>
      </c>
    </row>
    <row r="3771" spans="1:31">
      <c r="A3771" s="77" t="s">
        <v>1051</v>
      </c>
      <c r="B3771" s="77">
        <v>3770</v>
      </c>
      <c r="C3771" s="77" t="s">
        <v>29</v>
      </c>
      <c r="D3771" s="77" t="s">
        <v>29</v>
      </c>
      <c r="E3771" s="77">
        <v>2016</v>
      </c>
      <c r="F3771" s="77">
        <v>37.050096000000003</v>
      </c>
      <c r="G3771" s="77">
        <v>-121.99059080000001</v>
      </c>
      <c r="H3771" s="77">
        <v>0</v>
      </c>
      <c r="I3771" s="77" t="s">
        <v>1790</v>
      </c>
      <c r="J3771" s="77">
        <v>32.7174209</v>
      </c>
      <c r="K3771" s="77">
        <v>-117.1627714</v>
      </c>
      <c r="L3771" s="77">
        <v>1305.01261834348</v>
      </c>
      <c r="M3771" s="77">
        <v>0.33395179901997502</v>
      </c>
      <c r="N3771" s="77">
        <v>0</v>
      </c>
      <c r="O3771" s="77">
        <v>250.56242272194899</v>
      </c>
      <c r="P3771" s="87" cm="1">
        <f t="array" ref="P3771">IF($X3771="Non-local",VLOOKUP($E3771,$AI$64:$AW$68,COLUMN($AW:$AW)-COLUMN($AH:$AH),FALSE),IF($X3771="Unknown",VLOOKUP($E3771,$AI$71:$AW$75,COLUMN($AW:$AW)-COLUMN($AH:$AH),FALSE),0))</f>
        <v>264</v>
      </c>
      <c r="Q3771" s="87" cm="1">
        <f t="array" ref="Q3771">IF($X3771="Non-local",VLOOKUP($E3771,$AI$40:$AW$44,COLUMN($AW:$AW)-COLUMN($AH:$AH),FALSE),IF($X3771="Unknown",VLOOKUP($E3771,$AI$47:$AW$51,COLUMN($AW:$AW)-COLUMN($AH:$AH),FALSE),0))</f>
        <v>622.00419999999997</v>
      </c>
      <c r="R3771" s="87" cm="1">
        <f t="array" ref="R3771">IF($X3771="Non-local",VLOOKUP($E3771,$AI$88:$AW$92,COLUMN($AW:$AW)-COLUMN($AH:$AH),FALSE),IF($X3771="Unknown",VLOOKUP($E3771,$AI$95:$AW$99,COLUMN($AW:$AW)-COLUMN($AH:$AH),FALSE),0))</f>
        <v>0.12047560494171299</v>
      </c>
      <c r="S3771" s="87" cm="1">
        <f t="array" ref="S3771">VLOOKUP($E3771,$AI$111:$AW$115,COLUMN($AW:$AW)-COLUMN($AH:$AH),FALSE)</f>
        <v>431.69321999999994</v>
      </c>
      <c r="T3771" s="104">
        <f t="shared" si="714"/>
        <v>0.45442740396168801</v>
      </c>
      <c r="U3771" s="104">
        <f t="shared" si="715"/>
        <v>1568.2598427219489</v>
      </c>
      <c r="V3771" s="87" cm="1">
        <f t="array" ref="V3771">VLOOKUP($E3771,$AI$118:$AW$122,COLUMN($AW:$AW)-COLUMN($AH:$AH),FALSE)</f>
        <v>0</v>
      </c>
      <c r="W3771" s="87" t="str">
        <f t="shared" si="719"/>
        <v>Domestic</v>
      </c>
      <c r="X3771" s="87" t="str">
        <f t="shared" si="720"/>
        <v>Non-local</v>
      </c>
      <c r="Y3771" s="104"/>
      <c r="Z3771" s="87" t="str">
        <f t="shared" si="716"/>
        <v>USA</v>
      </c>
      <c r="AA3771" s="87" t="str">
        <f t="shared" si="717"/>
        <v>USA</v>
      </c>
      <c r="AB3771" s="82" cm="1">
        <f t="array" ref="AB3771">VLOOKUP(B3771,'GDP per Capita'!$T$2:$V$4235,COLUMN('GDP per Capita'!$V:$V)-COLUMN('GDP per Capita'!$S:$S),FALSE)</f>
        <v>63809.64</v>
      </c>
      <c r="AC3771" s="82">
        <f t="shared" si="721"/>
        <v>63809.64</v>
      </c>
      <c r="AD3771" s="82">
        <f t="shared" si="722"/>
        <v>63809.64</v>
      </c>
      <c r="AE3771" s="88">
        <f t="shared" si="718"/>
        <v>2.4577161737974841E-2</v>
      </c>
    </row>
    <row r="3772" spans="1:31">
      <c r="A3772" s="77" t="s">
        <v>1828</v>
      </c>
      <c r="B3772" s="77">
        <v>3771</v>
      </c>
      <c r="C3772" s="77" t="s">
        <v>29</v>
      </c>
      <c r="D3772" s="77" t="s">
        <v>29</v>
      </c>
      <c r="E3772" s="77">
        <v>2016</v>
      </c>
      <c r="F3772" s="77">
        <v>33.763345999999999</v>
      </c>
      <c r="G3772" s="77">
        <v>-116.4228596</v>
      </c>
      <c r="H3772" s="77">
        <v>0</v>
      </c>
      <c r="I3772" s="77" t="s">
        <v>1790</v>
      </c>
      <c r="J3772" s="77">
        <v>32.7174209</v>
      </c>
      <c r="K3772" s="77">
        <v>-117.1627714</v>
      </c>
      <c r="L3772" s="77">
        <v>270.26617304893301</v>
      </c>
      <c r="M3772" s="77">
        <v>0.19731893707776399</v>
      </c>
      <c r="N3772" s="77">
        <v>0</v>
      </c>
      <c r="O3772" s="77">
        <v>51.891105225395201</v>
      </c>
      <c r="P3772" s="87" cm="1">
        <f t="array" ref="P3772">IF($X3772="Non-local",VLOOKUP($E3772,$AI$64:$AW$68,COLUMN($AW:$AW)-COLUMN($AH:$AH),FALSE),IF($X3772="Unknown",VLOOKUP($E3772,$AI$71:$AW$75,COLUMN($AW:$AW)-COLUMN($AH:$AH),FALSE),0))</f>
        <v>264</v>
      </c>
      <c r="Q3772" s="87" cm="1">
        <f t="array" ref="Q3772">IF($X3772="Non-local",VLOOKUP($E3772,$AI$40:$AW$44,COLUMN($AW:$AW)-COLUMN($AH:$AH),FALSE),IF($X3772="Unknown",VLOOKUP($E3772,$AI$47:$AW$51,COLUMN($AW:$AW)-COLUMN($AH:$AH),FALSE),0))</f>
        <v>622.00419999999997</v>
      </c>
      <c r="R3772" s="87" cm="1">
        <f t="array" ref="R3772">IF($X3772="Non-local",VLOOKUP($E3772,$AI$88:$AW$92,COLUMN($AW:$AW)-COLUMN($AH:$AH),FALSE),IF($X3772="Unknown",VLOOKUP($E3772,$AI$95:$AW$99,COLUMN($AW:$AW)-COLUMN($AH:$AH),FALSE),0))</f>
        <v>0.12047560494171299</v>
      </c>
      <c r="S3772" s="87" cm="1">
        <f t="array" ref="S3772">VLOOKUP($E3772,$AI$111:$AW$115,COLUMN($AW:$AW)-COLUMN($AH:$AH),FALSE)</f>
        <v>431.69321999999994</v>
      </c>
      <c r="T3772" s="104">
        <f t="shared" si="714"/>
        <v>0.31779454201947699</v>
      </c>
      <c r="U3772" s="104">
        <f t="shared" si="715"/>
        <v>1369.5885252253952</v>
      </c>
      <c r="V3772" s="87" cm="1">
        <f t="array" ref="V3772">VLOOKUP($E3772,$AI$118:$AW$122,COLUMN($AW:$AW)-COLUMN($AH:$AH),FALSE)</f>
        <v>0</v>
      </c>
      <c r="W3772" s="87" t="str">
        <f t="shared" si="719"/>
        <v>Domestic</v>
      </c>
      <c r="X3772" s="87" t="str">
        <f t="shared" si="720"/>
        <v>Non-local</v>
      </c>
      <c r="Y3772" s="104"/>
      <c r="Z3772" s="87" t="str">
        <f t="shared" si="716"/>
        <v>USA</v>
      </c>
      <c r="AA3772" s="87" t="str">
        <f t="shared" si="717"/>
        <v>USA</v>
      </c>
      <c r="AB3772" s="82" cm="1">
        <f t="array" ref="AB3772">VLOOKUP(B3772,'GDP per Capita'!$T$2:$V$4235,COLUMN('GDP per Capita'!$V:$V)-COLUMN('GDP per Capita'!$S:$S),FALSE)</f>
        <v>63809.64</v>
      </c>
      <c r="AC3772" s="82">
        <f t="shared" si="721"/>
        <v>63809.64</v>
      </c>
      <c r="AD3772" s="82">
        <f t="shared" si="722"/>
        <v>63809.64</v>
      </c>
      <c r="AE3772" s="88">
        <f t="shared" si="718"/>
        <v>2.146366168537223E-2</v>
      </c>
    </row>
    <row r="3773" spans="1:31">
      <c r="A3773" s="77" t="s">
        <v>34</v>
      </c>
      <c r="B3773" s="77">
        <v>3772</v>
      </c>
      <c r="C3773" s="77" t="s">
        <v>34</v>
      </c>
      <c r="D3773" s="77" t="s">
        <v>34</v>
      </c>
      <c r="E3773" s="77">
        <v>2016</v>
      </c>
      <c r="F3773" s="77">
        <v>0</v>
      </c>
      <c r="G3773" s="77">
        <v>0</v>
      </c>
      <c r="H3773" s="77">
        <v>0</v>
      </c>
      <c r="I3773" s="77" t="s">
        <v>1790</v>
      </c>
      <c r="J3773" s="77">
        <v>32.7174209</v>
      </c>
      <c r="K3773" s="77">
        <v>-117.1627714</v>
      </c>
      <c r="L3773" s="77">
        <v>4530.2325601502498</v>
      </c>
      <c r="M3773" s="77">
        <v>0.78821066689183295</v>
      </c>
      <c r="N3773" s="77">
        <v>1</v>
      </c>
      <c r="O3773" s="77">
        <v>543.62790721803003</v>
      </c>
      <c r="P3773" s="87" cm="1">
        <f t="array" ref="P3773">IF($X3773="Non-local",VLOOKUP($E3773,$AI$64:$AW$68,COLUMN($AW:$AW)-COLUMN($AH:$AH),FALSE),IF($X3773="Unknown",VLOOKUP($E3773,$AI$71:$AW$75,COLUMN($AW:$AW)-COLUMN($AH:$AH),FALSE),0))</f>
        <v>240.54216867469879</v>
      </c>
      <c r="Q3773" s="87" cm="1">
        <f t="array" ref="Q3773">IF($X3773="Non-local",VLOOKUP($E3773,$AI$40:$AW$44,COLUMN($AW:$AW)-COLUMN($AH:$AH),FALSE),IF($X3773="Unknown",VLOOKUP($E3773,$AI$47:$AW$51,COLUMN($AW:$AW)-COLUMN($AH:$AH),FALSE),0))</f>
        <v>566.73575451807233</v>
      </c>
      <c r="R3773" s="87" cm="1">
        <f t="array" ref="R3773">IF($X3773="Non-local",VLOOKUP($E3773,$AI$88:$AW$92,COLUMN($AW:$AW)-COLUMN($AH:$AH),FALSE),IF($X3773="Unknown",VLOOKUP($E3773,$AI$95:$AW$99,COLUMN($AW:$AW)-COLUMN($AH:$AH),FALSE),0))</f>
        <v>0.10977069426165115</v>
      </c>
      <c r="S3773" s="87" cm="1">
        <f t="array" ref="S3773">VLOOKUP($E3773,$AI$111:$AW$115,COLUMN($AW:$AW)-COLUMN($AH:$AH),FALSE)</f>
        <v>431.69321999999994</v>
      </c>
      <c r="T3773" s="104">
        <f t="shared" si="714"/>
        <v>0.89798136115348415</v>
      </c>
      <c r="U3773" s="104">
        <f t="shared" si="715"/>
        <v>1782.5990504108011</v>
      </c>
      <c r="V3773" s="87" cm="1">
        <f t="array" ref="V3773">VLOOKUP($E3773,$AI$118:$AW$122,COLUMN($AW:$AW)-COLUMN($AH:$AH),FALSE)</f>
        <v>0</v>
      </c>
      <c r="W3773" s="87" t="str">
        <f t="shared" si="719"/>
        <v>Unknown</v>
      </c>
      <c r="X3773" s="87" t="str">
        <f t="shared" si="720"/>
        <v>Unknown</v>
      </c>
      <c r="Y3773" s="104"/>
      <c r="Z3773" s="87" t="str">
        <f t="shared" si="716"/>
        <v>Unknown</v>
      </c>
      <c r="AA3773" s="87" t="str">
        <f t="shared" si="717"/>
        <v>Unknown</v>
      </c>
      <c r="AB3773" s="82" t="e" cm="1">
        <f t="array" ref="AB3773">VLOOKUP(B3773,'GDP per Capita'!$T$2:$V$4235,COLUMN('GDP per Capita'!$V:$V)-COLUMN('GDP per Capita'!$S:$S),FALSE)</f>
        <v>#N/A</v>
      </c>
      <c r="AC3773" s="82" t="str">
        <f t="shared" si="721"/>
        <v/>
      </c>
      <c r="AD3773" s="82">
        <f t="shared" si="722"/>
        <v>61228.93767638311</v>
      </c>
      <c r="AE3773" s="88">
        <f t="shared" si="718"/>
        <v>2.911366941939245E-2</v>
      </c>
    </row>
    <row r="3774" spans="1:31">
      <c r="A3774" s="77" t="s">
        <v>1829</v>
      </c>
      <c r="B3774" s="77">
        <v>3773</v>
      </c>
      <c r="C3774" s="77" t="s">
        <v>29</v>
      </c>
      <c r="D3774" s="77" t="s">
        <v>29</v>
      </c>
      <c r="E3774" s="77">
        <v>2016</v>
      </c>
      <c r="F3774" s="77">
        <v>33.924268799999901</v>
      </c>
      <c r="G3774" s="77">
        <v>-84.378537899999998</v>
      </c>
      <c r="H3774" s="77">
        <v>0</v>
      </c>
      <c r="I3774" s="77" t="s">
        <v>1790</v>
      </c>
      <c r="J3774" s="77">
        <v>32.7174209</v>
      </c>
      <c r="K3774" s="77">
        <v>-117.1627714</v>
      </c>
      <c r="L3774" s="77">
        <v>6072.3656960824201</v>
      </c>
      <c r="M3774" s="77">
        <v>1.02211997921329</v>
      </c>
      <c r="N3774" s="77">
        <v>0</v>
      </c>
      <c r="O3774" s="77">
        <v>728.68388352988995</v>
      </c>
      <c r="P3774" s="87" cm="1">
        <f t="array" ref="P3774">IF($X3774="Non-local",VLOOKUP($E3774,$AI$64:$AW$68,COLUMN($AW:$AW)-COLUMN($AH:$AH),FALSE),IF($X3774="Unknown",VLOOKUP($E3774,$AI$71:$AW$75,COLUMN($AW:$AW)-COLUMN($AH:$AH),FALSE),0))</f>
        <v>264</v>
      </c>
      <c r="Q3774" s="87" cm="1">
        <f t="array" ref="Q3774">IF($X3774="Non-local",VLOOKUP($E3774,$AI$40:$AW$44,COLUMN($AW:$AW)-COLUMN($AH:$AH),FALSE),IF($X3774="Unknown",VLOOKUP($E3774,$AI$47:$AW$51,COLUMN($AW:$AW)-COLUMN($AH:$AH),FALSE),0))</f>
        <v>622.00419999999997</v>
      </c>
      <c r="R3774" s="87" cm="1">
        <f t="array" ref="R3774">IF($X3774="Non-local",VLOOKUP($E3774,$AI$88:$AW$92,COLUMN($AW:$AW)-COLUMN($AH:$AH),FALSE),IF($X3774="Unknown",VLOOKUP($E3774,$AI$95:$AW$99,COLUMN($AW:$AW)-COLUMN($AH:$AH),FALSE),0))</f>
        <v>0.12047560494171299</v>
      </c>
      <c r="S3774" s="87" cm="1">
        <f t="array" ref="S3774">VLOOKUP($E3774,$AI$111:$AW$115,COLUMN($AW:$AW)-COLUMN($AH:$AH),FALSE)</f>
        <v>431.69321999999994</v>
      </c>
      <c r="T3774" s="104">
        <f t="shared" si="714"/>
        <v>1.1425955841550031</v>
      </c>
      <c r="U3774" s="104">
        <f t="shared" si="715"/>
        <v>2046.3813035298897</v>
      </c>
      <c r="V3774" s="87" cm="1">
        <f t="array" ref="V3774">VLOOKUP($E3774,$AI$118:$AW$122,COLUMN($AW:$AW)-COLUMN($AH:$AH),FALSE)</f>
        <v>0</v>
      </c>
      <c r="W3774" s="87" t="str">
        <f t="shared" si="719"/>
        <v>Domestic</v>
      </c>
      <c r="X3774" s="87" t="str">
        <f t="shared" si="720"/>
        <v>Non-local</v>
      </c>
      <c r="Y3774" s="104"/>
      <c r="Z3774" s="87" t="str">
        <f t="shared" si="716"/>
        <v>USA</v>
      </c>
      <c r="AA3774" s="87" t="str">
        <f t="shared" si="717"/>
        <v>USA</v>
      </c>
      <c r="AB3774" s="82" cm="1">
        <f t="array" ref="AB3774">VLOOKUP(B3774,'GDP per Capita'!$T$2:$V$4235,COLUMN('GDP per Capita'!$V:$V)-COLUMN('GDP per Capita'!$S:$S),FALSE)</f>
        <v>63809.64</v>
      </c>
      <c r="AC3774" s="82">
        <f t="shared" si="721"/>
        <v>63809.64</v>
      </c>
      <c r="AD3774" s="82">
        <f t="shared" si="722"/>
        <v>63809.64</v>
      </c>
      <c r="AE3774" s="88">
        <f t="shared" si="718"/>
        <v>3.2070096360516838E-2</v>
      </c>
    </row>
    <row r="3775" spans="1:31">
      <c r="A3775" s="77" t="s">
        <v>1025</v>
      </c>
      <c r="B3775" s="77">
        <v>3774</v>
      </c>
      <c r="C3775" s="77" t="s">
        <v>29</v>
      </c>
      <c r="D3775" s="77" t="s">
        <v>29</v>
      </c>
      <c r="E3775" s="77">
        <v>2016</v>
      </c>
      <c r="F3775" s="77">
        <v>39.167039600000003</v>
      </c>
      <c r="G3775" s="77">
        <v>-86.534288099999998</v>
      </c>
      <c r="H3775" s="77">
        <v>0</v>
      </c>
      <c r="I3775" s="77" t="s">
        <v>1790</v>
      </c>
      <c r="J3775" s="77">
        <v>32.7174209</v>
      </c>
      <c r="K3775" s="77">
        <v>-117.1627714</v>
      </c>
      <c r="L3775" s="77">
        <v>5668.5144154794598</v>
      </c>
      <c r="M3775" s="77">
        <v>0.96709352297182105</v>
      </c>
      <c r="N3775" s="77">
        <v>0</v>
      </c>
      <c r="O3775" s="77">
        <v>680.22172985753502</v>
      </c>
      <c r="P3775" s="87" cm="1">
        <f t="array" ref="P3775">IF($X3775="Non-local",VLOOKUP($E3775,$AI$64:$AW$68,COLUMN($AW:$AW)-COLUMN($AH:$AH),FALSE),IF($X3775="Unknown",VLOOKUP($E3775,$AI$71:$AW$75,COLUMN($AW:$AW)-COLUMN($AH:$AH),FALSE),0))</f>
        <v>264</v>
      </c>
      <c r="Q3775" s="87" cm="1">
        <f t="array" ref="Q3775">IF($X3775="Non-local",VLOOKUP($E3775,$AI$40:$AW$44,COLUMN($AW:$AW)-COLUMN($AH:$AH),FALSE),IF($X3775="Unknown",VLOOKUP($E3775,$AI$47:$AW$51,COLUMN($AW:$AW)-COLUMN($AH:$AH),FALSE),0))</f>
        <v>622.00419999999997</v>
      </c>
      <c r="R3775" s="87" cm="1">
        <f t="array" ref="R3775">IF($X3775="Non-local",VLOOKUP($E3775,$AI$88:$AW$92,COLUMN($AW:$AW)-COLUMN($AH:$AH),FALSE),IF($X3775="Unknown",VLOOKUP($E3775,$AI$95:$AW$99,COLUMN($AW:$AW)-COLUMN($AH:$AH),FALSE),0))</f>
        <v>0.12047560494171299</v>
      </c>
      <c r="S3775" s="87" cm="1">
        <f t="array" ref="S3775">VLOOKUP($E3775,$AI$111:$AW$115,COLUMN($AW:$AW)-COLUMN($AH:$AH),FALSE)</f>
        <v>431.69321999999994</v>
      </c>
      <c r="T3775" s="104">
        <f t="shared" si="714"/>
        <v>1.087569127913534</v>
      </c>
      <c r="U3775" s="104">
        <f t="shared" si="715"/>
        <v>1997.9191498575349</v>
      </c>
      <c r="V3775" s="87" cm="1">
        <f t="array" ref="V3775">VLOOKUP($E3775,$AI$118:$AW$122,COLUMN($AW:$AW)-COLUMN($AH:$AH),FALSE)</f>
        <v>0</v>
      </c>
      <c r="W3775" s="87" t="str">
        <f t="shared" si="719"/>
        <v>Domestic</v>
      </c>
      <c r="X3775" s="87" t="str">
        <f t="shared" si="720"/>
        <v>Non-local</v>
      </c>
      <c r="Y3775" s="104"/>
      <c r="Z3775" s="87" t="str">
        <f t="shared" si="716"/>
        <v>USA</v>
      </c>
      <c r="AA3775" s="87" t="str">
        <f t="shared" si="717"/>
        <v>USA</v>
      </c>
      <c r="AB3775" s="82" cm="1">
        <f t="array" ref="AB3775">VLOOKUP(B3775,'GDP per Capita'!$T$2:$V$4235,COLUMN('GDP per Capita'!$V:$V)-COLUMN('GDP per Capita'!$S:$S),FALSE)</f>
        <v>63809.64</v>
      </c>
      <c r="AC3775" s="82">
        <f t="shared" si="721"/>
        <v>63809.64</v>
      </c>
      <c r="AD3775" s="82">
        <f t="shared" si="722"/>
        <v>63809.64</v>
      </c>
      <c r="AE3775" s="88">
        <f t="shared" si="718"/>
        <v>3.1310616230675097E-2</v>
      </c>
    </row>
    <row r="3776" spans="1:31">
      <c r="A3776" s="77" t="s">
        <v>1055</v>
      </c>
      <c r="B3776" s="77">
        <v>3775</v>
      </c>
      <c r="C3776" s="77" t="s">
        <v>416</v>
      </c>
      <c r="D3776" s="77" t="s">
        <v>31</v>
      </c>
      <c r="E3776" s="77">
        <v>2016</v>
      </c>
      <c r="F3776" s="77">
        <v>51.507321900000001</v>
      </c>
      <c r="G3776" s="77">
        <v>-0.12764739999999999</v>
      </c>
      <c r="H3776" s="77">
        <v>0</v>
      </c>
      <c r="I3776" s="77" t="s">
        <v>1790</v>
      </c>
      <c r="J3776" s="77">
        <v>32.7174209</v>
      </c>
      <c r="K3776" s="77">
        <v>-117.1627714</v>
      </c>
      <c r="L3776" s="77">
        <v>17644.000467676698</v>
      </c>
      <c r="M3776" s="77">
        <v>2.7209108144756899</v>
      </c>
      <c r="N3776" s="77">
        <v>0</v>
      </c>
      <c r="O3776" s="77">
        <v>1852.6200491060499</v>
      </c>
      <c r="P3776" s="87" cm="1">
        <f t="array" ref="P3776">IF($X3776="Non-local",VLOOKUP($E3776,$AI$64:$AW$68,COLUMN($AW:$AW)-COLUMN($AH:$AH),FALSE),IF($X3776="Unknown",VLOOKUP($E3776,$AI$71:$AW$75,COLUMN($AW:$AW)-COLUMN($AH:$AH),FALSE),0))</f>
        <v>264</v>
      </c>
      <c r="Q3776" s="87" cm="1">
        <f t="array" ref="Q3776">IF($X3776="Non-local",VLOOKUP($E3776,$AI$40:$AW$44,COLUMN($AW:$AW)-COLUMN($AH:$AH),FALSE),IF($X3776="Unknown",VLOOKUP($E3776,$AI$47:$AW$51,COLUMN($AW:$AW)-COLUMN($AH:$AH),FALSE),0))</f>
        <v>622.00419999999997</v>
      </c>
      <c r="R3776" s="87" cm="1">
        <f t="array" ref="R3776">IF($X3776="Non-local",VLOOKUP($E3776,$AI$88:$AW$92,COLUMN($AW:$AW)-COLUMN($AH:$AH),FALSE),IF($X3776="Unknown",VLOOKUP($E3776,$AI$95:$AW$99,COLUMN($AW:$AW)-COLUMN($AH:$AH),FALSE),0))</f>
        <v>0.12047560494171299</v>
      </c>
      <c r="S3776" s="87" cm="1">
        <f t="array" ref="S3776">VLOOKUP($E3776,$AI$111:$AW$115,COLUMN($AW:$AW)-COLUMN($AH:$AH),FALSE)</f>
        <v>431.69321999999994</v>
      </c>
      <c r="T3776" s="104">
        <f t="shared" si="714"/>
        <v>2.841386419417403</v>
      </c>
      <c r="U3776" s="104">
        <f t="shared" si="715"/>
        <v>3170.3174691060499</v>
      </c>
      <c r="V3776" s="87" cm="1">
        <f t="array" ref="V3776">VLOOKUP($E3776,$AI$118:$AW$122,COLUMN($AW:$AW)-COLUMN($AH:$AH),FALSE)</f>
        <v>0</v>
      </c>
      <c r="W3776" s="87" t="str">
        <f t="shared" si="719"/>
        <v>International</v>
      </c>
      <c r="X3776" s="87" t="str">
        <f t="shared" si="720"/>
        <v>Non-local</v>
      </c>
      <c r="Y3776" s="104"/>
      <c r="Z3776" s="87" t="str">
        <f t="shared" si="716"/>
        <v>United Kingdom</v>
      </c>
      <c r="AA3776" s="87" t="str">
        <f t="shared" si="717"/>
        <v>Europe</v>
      </c>
      <c r="AB3776" s="82" cm="1">
        <f t="array" ref="AB3776">VLOOKUP(B3776,'GDP per Capita'!$T$2:$V$4235,COLUMN('GDP per Capita'!$V:$V)-COLUMN('GDP per Capita'!$S:$S),FALSE)</f>
        <v>40800.480000000003</v>
      </c>
      <c r="AC3776" s="82">
        <f t="shared" si="721"/>
        <v>40800.480000000003</v>
      </c>
      <c r="AD3776" s="82">
        <f t="shared" si="722"/>
        <v>40800.480000000003</v>
      </c>
      <c r="AE3776" s="88">
        <f t="shared" si="718"/>
        <v>7.7702945384614336E-2</v>
      </c>
    </row>
    <row r="3777" spans="1:31">
      <c r="A3777" s="77" t="s">
        <v>1830</v>
      </c>
      <c r="B3777" s="77">
        <v>3776</v>
      </c>
      <c r="C3777" s="77" t="s">
        <v>574</v>
      </c>
      <c r="D3777" s="77" t="s">
        <v>30</v>
      </c>
      <c r="E3777" s="77">
        <v>2016</v>
      </c>
      <c r="F3777" s="77">
        <v>39.997624700000003</v>
      </c>
      <c r="G3777" s="77">
        <v>116.34364922429</v>
      </c>
      <c r="H3777" s="77">
        <v>0</v>
      </c>
      <c r="I3777" s="77" t="s">
        <v>1790</v>
      </c>
      <c r="J3777" s="77">
        <v>32.7174209</v>
      </c>
      <c r="K3777" s="77">
        <v>-117.1627714</v>
      </c>
      <c r="L3777" s="77">
        <v>20472.865060402099</v>
      </c>
      <c r="M3777" s="77">
        <v>3.17210193804054</v>
      </c>
      <c r="N3777" s="77">
        <v>0</v>
      </c>
      <c r="O3777" s="77">
        <v>1873.2671530267901</v>
      </c>
      <c r="P3777" s="87" cm="1">
        <f t="array" ref="P3777">IF($X3777="Non-local",VLOOKUP($E3777,$AI$64:$AW$68,COLUMN($AW:$AW)-COLUMN($AH:$AH),FALSE),IF($X3777="Unknown",VLOOKUP($E3777,$AI$71:$AW$75,COLUMN($AW:$AW)-COLUMN($AH:$AH),FALSE),0))</f>
        <v>264</v>
      </c>
      <c r="Q3777" s="87" cm="1">
        <f t="array" ref="Q3777">IF($X3777="Non-local",VLOOKUP($E3777,$AI$40:$AW$44,COLUMN($AW:$AW)-COLUMN($AH:$AH),FALSE),IF($X3777="Unknown",VLOOKUP($E3777,$AI$47:$AW$51,COLUMN($AW:$AW)-COLUMN($AH:$AH),FALSE),0))</f>
        <v>622.00419999999997</v>
      </c>
      <c r="R3777" s="87" cm="1">
        <f t="array" ref="R3777">IF($X3777="Non-local",VLOOKUP($E3777,$AI$88:$AW$92,COLUMN($AW:$AW)-COLUMN($AH:$AH),FALSE),IF($X3777="Unknown",VLOOKUP($E3777,$AI$95:$AW$99,COLUMN($AW:$AW)-COLUMN($AH:$AH),FALSE),0))</f>
        <v>0.12047560494171299</v>
      </c>
      <c r="S3777" s="87" cm="1">
        <f t="array" ref="S3777">VLOOKUP($E3777,$AI$111:$AW$115,COLUMN($AW:$AW)-COLUMN($AH:$AH),FALSE)</f>
        <v>431.69321999999994</v>
      </c>
      <c r="T3777" s="104">
        <f t="shared" si="714"/>
        <v>3.292577542982253</v>
      </c>
      <c r="U3777" s="104">
        <f t="shared" si="715"/>
        <v>3190.9645730267898</v>
      </c>
      <c r="V3777" s="87" cm="1">
        <f t="array" ref="V3777">VLOOKUP($E3777,$AI$118:$AW$122,COLUMN($AW:$AW)-COLUMN($AH:$AH),FALSE)</f>
        <v>0</v>
      </c>
      <c r="W3777" s="87" t="str">
        <f t="shared" si="719"/>
        <v>International</v>
      </c>
      <c r="X3777" s="87" t="str">
        <f t="shared" si="720"/>
        <v>Non-local</v>
      </c>
      <c r="Y3777" s="104"/>
      <c r="Z3777" s="87" t="str">
        <f t="shared" si="716"/>
        <v>China</v>
      </c>
      <c r="AA3777" s="87" t="str">
        <f t="shared" si="717"/>
        <v>Asia</v>
      </c>
      <c r="AB3777" s="82" cm="1">
        <f t="array" ref="AB3777">VLOOKUP(B3777,'GDP per Capita'!$T$2:$V$4235,COLUMN('GDP per Capita'!$V:$V)-COLUMN('GDP per Capita'!$S:$S),FALSE)</f>
        <v>10121.299999999999</v>
      </c>
      <c r="AC3777" s="82">
        <f t="shared" si="721"/>
        <v>10121.299999999999</v>
      </c>
      <c r="AD3777" s="82">
        <f t="shared" si="722"/>
        <v>10121.299999999999</v>
      </c>
      <c r="AE3777" s="88">
        <f t="shared" si="718"/>
        <v>0.31527220545056367</v>
      </c>
    </row>
    <row r="3778" spans="1:31">
      <c r="A3778" s="77" t="s">
        <v>1831</v>
      </c>
      <c r="B3778" s="77">
        <v>3777</v>
      </c>
      <c r="C3778" s="77" t="s">
        <v>29</v>
      </c>
      <c r="D3778" s="77" t="s">
        <v>29</v>
      </c>
      <c r="E3778" s="77">
        <v>2016</v>
      </c>
      <c r="F3778" s="77">
        <v>43.198056999999999</v>
      </c>
      <c r="G3778" s="77">
        <v>-70.873915799999907</v>
      </c>
      <c r="H3778" s="77">
        <v>0</v>
      </c>
      <c r="I3778" s="77" t="s">
        <v>1790</v>
      </c>
      <c r="J3778" s="77">
        <v>32.7174209</v>
      </c>
      <c r="K3778" s="77">
        <v>-117.1627714</v>
      </c>
      <c r="L3778" s="77">
        <v>8330.0654985966703</v>
      </c>
      <c r="M3778" s="77">
        <v>1.3350360102866301</v>
      </c>
      <c r="N3778" s="77">
        <v>0</v>
      </c>
      <c r="O3778" s="77">
        <v>874.65687735265101</v>
      </c>
      <c r="P3778" s="87" cm="1">
        <f t="array" ref="P3778">IF($X3778="Non-local",VLOOKUP($E3778,$AI$64:$AW$68,COLUMN($AW:$AW)-COLUMN($AH:$AH),FALSE),IF($X3778="Unknown",VLOOKUP($E3778,$AI$71:$AW$75,COLUMN($AW:$AW)-COLUMN($AH:$AH),FALSE),0))</f>
        <v>264</v>
      </c>
      <c r="Q3778" s="87" cm="1">
        <f t="array" ref="Q3778">IF($X3778="Non-local",VLOOKUP($E3778,$AI$40:$AW$44,COLUMN($AW:$AW)-COLUMN($AH:$AH),FALSE),IF($X3778="Unknown",VLOOKUP($E3778,$AI$47:$AW$51,COLUMN($AW:$AW)-COLUMN($AH:$AH),FALSE),0))</f>
        <v>622.00419999999997</v>
      </c>
      <c r="R3778" s="87" cm="1">
        <f t="array" ref="R3778">IF($X3778="Non-local",VLOOKUP($E3778,$AI$88:$AW$92,COLUMN($AW:$AW)-COLUMN($AH:$AH),FALSE),IF($X3778="Unknown",VLOOKUP($E3778,$AI$95:$AW$99,COLUMN($AW:$AW)-COLUMN($AH:$AH),FALSE),0))</f>
        <v>0.12047560494171299</v>
      </c>
      <c r="S3778" s="87" cm="1">
        <f t="array" ref="S3778">VLOOKUP($E3778,$AI$111:$AW$115,COLUMN($AW:$AW)-COLUMN($AH:$AH),FALSE)</f>
        <v>431.69321999999994</v>
      </c>
      <c r="T3778" s="104">
        <f t="shared" ref="T3778:T3841" si="723">SUM(M3778,R3778)</f>
        <v>1.4555116152283432</v>
      </c>
      <c r="U3778" s="104">
        <f t="shared" ref="U3778:U3841" si="724">SUM(O3778,P3778,Q3778,S3778)</f>
        <v>2192.354297352651</v>
      </c>
      <c r="V3778" s="87" cm="1">
        <f t="array" ref="V3778">VLOOKUP($E3778,$AI$118:$AW$122,COLUMN($AW:$AW)-COLUMN($AH:$AH),FALSE)</f>
        <v>0</v>
      </c>
      <c r="W3778" s="87" t="str">
        <f t="shared" si="719"/>
        <v>Domestic</v>
      </c>
      <c r="X3778" s="87" t="str">
        <f t="shared" si="720"/>
        <v>Non-local</v>
      </c>
      <c r="Y3778" s="104"/>
      <c r="Z3778" s="87" t="str">
        <f t="shared" ref="Z3778:Z3841" si="725">C3778</f>
        <v>USA</v>
      </c>
      <c r="AA3778" s="87" t="str">
        <f t="shared" ref="AA3778:AA3841" si="726">D3778</f>
        <v>USA</v>
      </c>
      <c r="AB3778" s="82" cm="1">
        <f t="array" ref="AB3778">VLOOKUP(B3778,'GDP per Capita'!$T$2:$V$4235,COLUMN('GDP per Capita'!$V:$V)-COLUMN('GDP per Capita'!$S:$S),FALSE)</f>
        <v>63809.64</v>
      </c>
      <c r="AC3778" s="82">
        <f t="shared" si="721"/>
        <v>63809.64</v>
      </c>
      <c r="AD3778" s="82">
        <f t="shared" si="722"/>
        <v>63809.64</v>
      </c>
      <c r="AE3778" s="88">
        <f t="shared" ref="AE3778:AE3841" si="727">U3778/AD3778</f>
        <v>3.4357728665334125E-2</v>
      </c>
    </row>
    <row r="3779" spans="1:31">
      <c r="A3779" s="77" t="s">
        <v>1148</v>
      </c>
      <c r="B3779" s="77">
        <v>3778</v>
      </c>
      <c r="C3779" s="77" t="s">
        <v>29</v>
      </c>
      <c r="D3779" s="77" t="s">
        <v>29</v>
      </c>
      <c r="E3779" s="77">
        <v>2016</v>
      </c>
      <c r="F3779" s="77">
        <v>29.424600199999901</v>
      </c>
      <c r="G3779" s="77">
        <v>-98.495140500000005</v>
      </c>
      <c r="H3779" s="77">
        <v>0</v>
      </c>
      <c r="I3779" s="77" t="s">
        <v>1790</v>
      </c>
      <c r="J3779" s="77">
        <v>32.7174209</v>
      </c>
      <c r="K3779" s="77">
        <v>-117.1627714</v>
      </c>
      <c r="L3779" s="77">
        <v>3625.3574712434001</v>
      </c>
      <c r="M3779" s="77">
        <v>0.66248027449157298</v>
      </c>
      <c r="N3779" s="77">
        <v>0</v>
      </c>
      <c r="O3779" s="77">
        <v>696.068634478734</v>
      </c>
      <c r="P3779" s="87" cm="1">
        <f t="array" ref="P3779">IF($X3779="Non-local",VLOOKUP($E3779,$AI$64:$AW$68,COLUMN($AW:$AW)-COLUMN($AH:$AH),FALSE),IF($X3779="Unknown",VLOOKUP($E3779,$AI$71:$AW$75,COLUMN($AW:$AW)-COLUMN($AH:$AH),FALSE),0))</f>
        <v>264</v>
      </c>
      <c r="Q3779" s="87" cm="1">
        <f t="array" ref="Q3779">IF($X3779="Non-local",VLOOKUP($E3779,$AI$40:$AW$44,COLUMN($AW:$AW)-COLUMN($AH:$AH),FALSE),IF($X3779="Unknown",VLOOKUP($E3779,$AI$47:$AW$51,COLUMN($AW:$AW)-COLUMN($AH:$AH),FALSE),0))</f>
        <v>622.00419999999997</v>
      </c>
      <c r="R3779" s="87" cm="1">
        <f t="array" ref="R3779">IF($X3779="Non-local",VLOOKUP($E3779,$AI$88:$AW$92,COLUMN($AW:$AW)-COLUMN($AH:$AH),FALSE),IF($X3779="Unknown",VLOOKUP($E3779,$AI$95:$AW$99,COLUMN($AW:$AW)-COLUMN($AH:$AH),FALSE),0))</f>
        <v>0.12047560494171299</v>
      </c>
      <c r="S3779" s="87" cm="1">
        <f t="array" ref="S3779">VLOOKUP($E3779,$AI$111:$AW$115,COLUMN($AW:$AW)-COLUMN($AH:$AH),FALSE)</f>
        <v>431.69321999999994</v>
      </c>
      <c r="T3779" s="104">
        <f t="shared" si="723"/>
        <v>0.78295587943328593</v>
      </c>
      <c r="U3779" s="104">
        <f t="shared" si="724"/>
        <v>2013.7660544787338</v>
      </c>
      <c r="V3779" s="87" cm="1">
        <f t="array" ref="V3779">VLOOKUP($E3779,$AI$118:$AW$122,COLUMN($AW:$AW)-COLUMN($AH:$AH),FALSE)</f>
        <v>0</v>
      </c>
      <c r="W3779" s="87" t="str">
        <f t="shared" ref="W3779:W3842" si="728">IF(Z3779&lt;&gt;"USA",IF(Z3779&lt;&gt;"Unknown","International","Unknown"),"Domestic")</f>
        <v>Domestic</v>
      </c>
      <c r="X3779" s="87" t="str">
        <f t="shared" ref="X3779:X3842" si="729">IF(A3779="Unknown","Unknown",IF(H3779=1,"Local","Non-local"))</f>
        <v>Non-local</v>
      </c>
      <c r="Y3779" s="104"/>
      <c r="Z3779" s="87" t="str">
        <f t="shared" si="725"/>
        <v>USA</v>
      </c>
      <c r="AA3779" s="87" t="str">
        <f t="shared" si="726"/>
        <v>USA</v>
      </c>
      <c r="AB3779" s="82" cm="1">
        <f t="array" ref="AB3779">VLOOKUP(B3779,'GDP per Capita'!$T$2:$V$4235,COLUMN('GDP per Capita'!$V:$V)-COLUMN('GDP per Capita'!$S:$S),FALSE)</f>
        <v>63809.64</v>
      </c>
      <c r="AC3779" s="82">
        <f t="shared" si="721"/>
        <v>63809.64</v>
      </c>
      <c r="AD3779" s="82">
        <f t="shared" si="722"/>
        <v>63809.64</v>
      </c>
      <c r="AE3779" s="88">
        <f t="shared" si="727"/>
        <v>3.1558962791182241E-2</v>
      </c>
    </row>
    <row r="3780" spans="1:31">
      <c r="A3780" s="77" t="s">
        <v>1255</v>
      </c>
      <c r="B3780" s="77">
        <v>3779</v>
      </c>
      <c r="C3780" s="77" t="s">
        <v>33</v>
      </c>
      <c r="D3780" s="77" t="s">
        <v>816</v>
      </c>
      <c r="E3780" s="77">
        <v>2016</v>
      </c>
      <c r="F3780" s="77">
        <v>-33.907662299999998</v>
      </c>
      <c r="G3780" s="77">
        <v>151.2082183</v>
      </c>
      <c r="H3780" s="77">
        <v>0</v>
      </c>
      <c r="I3780" s="77" t="s">
        <v>1790</v>
      </c>
      <c r="J3780" s="77">
        <v>32.7174209</v>
      </c>
      <c r="K3780" s="77">
        <v>-117.1627714</v>
      </c>
      <c r="L3780" s="77">
        <v>24183.985186272701</v>
      </c>
      <c r="M3780" s="77">
        <v>3.78539495746486</v>
      </c>
      <c r="N3780" s="77">
        <v>0</v>
      </c>
      <c r="O3780" s="77">
        <v>2212.8346445439502</v>
      </c>
      <c r="P3780" s="87" cm="1">
        <f t="array" ref="P3780">IF($X3780="Non-local",VLOOKUP($E3780,$AI$64:$AW$68,COLUMN($AW:$AW)-COLUMN($AH:$AH),FALSE),IF($X3780="Unknown",VLOOKUP($E3780,$AI$71:$AW$75,COLUMN($AW:$AW)-COLUMN($AH:$AH),FALSE),0))</f>
        <v>264</v>
      </c>
      <c r="Q3780" s="87" cm="1">
        <f t="array" ref="Q3780">IF($X3780="Non-local",VLOOKUP($E3780,$AI$40:$AW$44,COLUMN($AW:$AW)-COLUMN($AH:$AH),FALSE),IF($X3780="Unknown",VLOOKUP($E3780,$AI$47:$AW$51,COLUMN($AW:$AW)-COLUMN($AH:$AH),FALSE),0))</f>
        <v>622.00419999999997</v>
      </c>
      <c r="R3780" s="87" cm="1">
        <f t="array" ref="R3780">IF($X3780="Non-local",VLOOKUP($E3780,$AI$88:$AW$92,COLUMN($AW:$AW)-COLUMN($AH:$AH),FALSE),IF($X3780="Unknown",VLOOKUP($E3780,$AI$95:$AW$99,COLUMN($AW:$AW)-COLUMN($AH:$AH),FALSE),0))</f>
        <v>0.12047560494171299</v>
      </c>
      <c r="S3780" s="87" cm="1">
        <f t="array" ref="S3780">VLOOKUP($E3780,$AI$111:$AW$115,COLUMN($AW:$AW)-COLUMN($AH:$AH),FALSE)</f>
        <v>431.69321999999994</v>
      </c>
      <c r="T3780" s="104">
        <f t="shared" si="723"/>
        <v>3.905870562406573</v>
      </c>
      <c r="U3780" s="104">
        <f t="shared" si="724"/>
        <v>3530.5320645439501</v>
      </c>
      <c r="V3780" s="87" cm="1">
        <f t="array" ref="V3780">VLOOKUP($E3780,$AI$118:$AW$122,COLUMN($AW:$AW)-COLUMN($AH:$AH),FALSE)</f>
        <v>0</v>
      </c>
      <c r="W3780" s="87" t="str">
        <f t="shared" si="728"/>
        <v>International</v>
      </c>
      <c r="X3780" s="87" t="str">
        <f t="shared" si="729"/>
        <v>Non-local</v>
      </c>
      <c r="Y3780" s="104"/>
      <c r="Z3780" s="87" t="str">
        <f t="shared" si="725"/>
        <v>Australia</v>
      </c>
      <c r="AA3780" s="87" t="str">
        <f t="shared" si="726"/>
        <v>Oceania</v>
      </c>
      <c r="AB3780" s="82" cm="1">
        <f t="array" ref="AB3780">VLOOKUP(B3780,'GDP per Capita'!$T$2:$V$4235,COLUMN('GDP per Capita'!$V:$V)-COLUMN('GDP per Capita'!$S:$S),FALSE)</f>
        <v>61250.7</v>
      </c>
      <c r="AC3780" s="82">
        <f t="shared" si="721"/>
        <v>61250.7</v>
      </c>
      <c r="AD3780" s="82">
        <f t="shared" si="722"/>
        <v>61250.7</v>
      </c>
      <c r="AE3780" s="88">
        <f t="shared" si="727"/>
        <v>5.7640681078648087E-2</v>
      </c>
    </row>
    <row r="3781" spans="1:31">
      <c r="A3781" s="77" t="s">
        <v>886</v>
      </c>
      <c r="B3781" s="77">
        <v>3780</v>
      </c>
      <c r="C3781" s="77" t="s">
        <v>29</v>
      </c>
      <c r="D3781" s="77" t="s">
        <v>29</v>
      </c>
      <c r="E3781" s="77">
        <v>2016</v>
      </c>
      <c r="F3781" s="77">
        <v>39.284749400000003</v>
      </c>
      <c r="G3781" s="77">
        <v>-76.620474639699793</v>
      </c>
      <c r="H3781" s="77">
        <v>0</v>
      </c>
      <c r="I3781" s="77" t="s">
        <v>1790</v>
      </c>
      <c r="J3781" s="77">
        <v>32.7174209</v>
      </c>
      <c r="K3781" s="77">
        <v>-117.1627714</v>
      </c>
      <c r="L3781" s="77">
        <v>7375.5413090858101</v>
      </c>
      <c r="M3781" s="77">
        <v>1.20164337385867</v>
      </c>
      <c r="N3781" s="77">
        <v>0</v>
      </c>
      <c r="O3781" s="77">
        <v>885.06495709029696</v>
      </c>
      <c r="P3781" s="87" cm="1">
        <f t="array" ref="P3781">IF($X3781="Non-local",VLOOKUP($E3781,$AI$64:$AW$68,COLUMN($AW:$AW)-COLUMN($AH:$AH),FALSE),IF($X3781="Unknown",VLOOKUP($E3781,$AI$71:$AW$75,COLUMN($AW:$AW)-COLUMN($AH:$AH),FALSE),0))</f>
        <v>264</v>
      </c>
      <c r="Q3781" s="87" cm="1">
        <f t="array" ref="Q3781">IF($X3781="Non-local",VLOOKUP($E3781,$AI$40:$AW$44,COLUMN($AW:$AW)-COLUMN($AH:$AH),FALSE),IF($X3781="Unknown",VLOOKUP($E3781,$AI$47:$AW$51,COLUMN($AW:$AW)-COLUMN($AH:$AH),FALSE),0))</f>
        <v>622.00419999999997</v>
      </c>
      <c r="R3781" s="87" cm="1">
        <f t="array" ref="R3781">IF($X3781="Non-local",VLOOKUP($E3781,$AI$88:$AW$92,COLUMN($AW:$AW)-COLUMN($AH:$AH),FALSE),IF($X3781="Unknown",VLOOKUP($E3781,$AI$95:$AW$99,COLUMN($AW:$AW)-COLUMN($AH:$AH),FALSE),0))</f>
        <v>0.12047560494171299</v>
      </c>
      <c r="S3781" s="87" cm="1">
        <f t="array" ref="S3781">VLOOKUP($E3781,$AI$111:$AW$115,COLUMN($AW:$AW)-COLUMN($AH:$AH),FALSE)</f>
        <v>431.69321999999994</v>
      </c>
      <c r="T3781" s="104">
        <f t="shared" si="723"/>
        <v>1.3221189788003831</v>
      </c>
      <c r="U3781" s="104">
        <f t="shared" si="724"/>
        <v>2202.7623770902969</v>
      </c>
      <c r="V3781" s="87" cm="1">
        <f t="array" ref="V3781">VLOOKUP($E3781,$AI$118:$AW$122,COLUMN($AW:$AW)-COLUMN($AH:$AH),FALSE)</f>
        <v>0</v>
      </c>
      <c r="W3781" s="87" t="str">
        <f t="shared" si="728"/>
        <v>Domestic</v>
      </c>
      <c r="X3781" s="87" t="str">
        <f t="shared" si="729"/>
        <v>Non-local</v>
      </c>
      <c r="Y3781" s="104"/>
      <c r="Z3781" s="87" t="str">
        <f t="shared" si="725"/>
        <v>USA</v>
      </c>
      <c r="AA3781" s="87" t="str">
        <f t="shared" si="726"/>
        <v>USA</v>
      </c>
      <c r="AB3781" s="82" cm="1">
        <f t="array" ref="AB3781">VLOOKUP(B3781,'GDP per Capita'!$T$2:$V$4235,COLUMN('GDP per Capita'!$V:$V)-COLUMN('GDP per Capita'!$S:$S),FALSE)</f>
        <v>63809.64</v>
      </c>
      <c r="AC3781" s="82">
        <f t="shared" si="721"/>
        <v>63809.64</v>
      </c>
      <c r="AD3781" s="82">
        <f t="shared" si="722"/>
        <v>63809.64</v>
      </c>
      <c r="AE3781" s="88">
        <f t="shared" si="727"/>
        <v>3.4520840065706326E-2</v>
      </c>
    </row>
    <row r="3782" spans="1:31">
      <c r="A3782" s="77" t="s">
        <v>1182</v>
      </c>
      <c r="B3782" s="77">
        <v>3781</v>
      </c>
      <c r="C3782" s="77" t="s">
        <v>29</v>
      </c>
      <c r="D3782" s="77" t="s">
        <v>29</v>
      </c>
      <c r="E3782" s="77">
        <v>2016</v>
      </c>
      <c r="F3782" s="77">
        <v>37.8708393</v>
      </c>
      <c r="G3782" s="77">
        <v>-122.272863899999</v>
      </c>
      <c r="H3782" s="77">
        <v>0</v>
      </c>
      <c r="I3782" s="77" t="s">
        <v>1790</v>
      </c>
      <c r="J3782" s="77">
        <v>32.7174209</v>
      </c>
      <c r="K3782" s="77">
        <v>-117.1627714</v>
      </c>
      <c r="L3782" s="77">
        <v>1473.8347188375201</v>
      </c>
      <c r="M3782" s="77">
        <v>0.35624387535856999</v>
      </c>
      <c r="N3782" s="77">
        <v>0</v>
      </c>
      <c r="O3782" s="77">
        <v>282.97626601680503</v>
      </c>
      <c r="P3782" s="87" cm="1">
        <f t="array" ref="P3782">IF($X3782="Non-local",VLOOKUP($E3782,$AI$64:$AW$68,COLUMN($AW:$AW)-COLUMN($AH:$AH),FALSE),IF($X3782="Unknown",VLOOKUP($E3782,$AI$71:$AW$75,COLUMN($AW:$AW)-COLUMN($AH:$AH),FALSE),0))</f>
        <v>264</v>
      </c>
      <c r="Q3782" s="87" cm="1">
        <f t="array" ref="Q3782">IF($X3782="Non-local",VLOOKUP($E3782,$AI$40:$AW$44,COLUMN($AW:$AW)-COLUMN($AH:$AH),FALSE),IF($X3782="Unknown",VLOOKUP($E3782,$AI$47:$AW$51,COLUMN($AW:$AW)-COLUMN($AH:$AH),FALSE),0))</f>
        <v>622.00419999999997</v>
      </c>
      <c r="R3782" s="87" cm="1">
        <f t="array" ref="R3782">IF($X3782="Non-local",VLOOKUP($E3782,$AI$88:$AW$92,COLUMN($AW:$AW)-COLUMN($AH:$AH),FALSE),IF($X3782="Unknown",VLOOKUP($E3782,$AI$95:$AW$99,COLUMN($AW:$AW)-COLUMN($AH:$AH),FALSE),0))</f>
        <v>0.12047560494171299</v>
      </c>
      <c r="S3782" s="87" cm="1">
        <f t="array" ref="S3782">VLOOKUP($E3782,$AI$111:$AW$115,COLUMN($AW:$AW)-COLUMN($AH:$AH),FALSE)</f>
        <v>431.69321999999994</v>
      </c>
      <c r="T3782" s="104">
        <f t="shared" si="723"/>
        <v>0.47671948030028299</v>
      </c>
      <c r="U3782" s="104">
        <f t="shared" si="724"/>
        <v>1600.673686016805</v>
      </c>
      <c r="V3782" s="87" cm="1">
        <f t="array" ref="V3782">VLOOKUP($E3782,$AI$118:$AW$122,COLUMN($AW:$AW)-COLUMN($AH:$AH),FALSE)</f>
        <v>0</v>
      </c>
      <c r="W3782" s="87" t="str">
        <f t="shared" si="728"/>
        <v>Domestic</v>
      </c>
      <c r="X3782" s="87" t="str">
        <f t="shared" si="729"/>
        <v>Non-local</v>
      </c>
      <c r="Y3782" s="104"/>
      <c r="Z3782" s="87" t="str">
        <f t="shared" si="725"/>
        <v>USA</v>
      </c>
      <c r="AA3782" s="87" t="str">
        <f t="shared" si="726"/>
        <v>USA</v>
      </c>
      <c r="AB3782" s="82" cm="1">
        <f t="array" ref="AB3782">VLOOKUP(B3782,'GDP per Capita'!$T$2:$V$4235,COLUMN('GDP per Capita'!$V:$V)-COLUMN('GDP per Capita'!$S:$S),FALSE)</f>
        <v>63809.64</v>
      </c>
      <c r="AC3782" s="82">
        <f t="shared" si="721"/>
        <v>63809.64</v>
      </c>
      <c r="AD3782" s="82">
        <f t="shared" si="722"/>
        <v>63809.64</v>
      </c>
      <c r="AE3782" s="88">
        <f t="shared" si="727"/>
        <v>2.5085138954189446E-2</v>
      </c>
    </row>
    <row r="3783" spans="1:31">
      <c r="A3783" s="77" t="s">
        <v>927</v>
      </c>
      <c r="B3783" s="77">
        <v>3782</v>
      </c>
      <c r="C3783" s="77" t="s">
        <v>29</v>
      </c>
      <c r="D3783" s="77" t="s">
        <v>29</v>
      </c>
      <c r="E3783" s="77">
        <v>2016</v>
      </c>
      <c r="F3783" s="77">
        <v>34.147645199999999</v>
      </c>
      <c r="G3783" s="77">
        <v>-118.1444779</v>
      </c>
      <c r="H3783" s="77">
        <v>0</v>
      </c>
      <c r="I3783" s="77" t="s">
        <v>1790</v>
      </c>
      <c r="J3783" s="77">
        <v>32.7174209</v>
      </c>
      <c r="K3783" s="77">
        <v>-117.1627714</v>
      </c>
      <c r="L3783" s="77">
        <v>366.54981032904999</v>
      </c>
      <c r="M3783" s="77">
        <v>0.21003268833500399</v>
      </c>
      <c r="N3783" s="77">
        <v>0</v>
      </c>
      <c r="O3783" s="77">
        <v>70.377563583177704</v>
      </c>
      <c r="P3783" s="87" cm="1">
        <f t="array" ref="P3783">IF($X3783="Non-local",VLOOKUP($E3783,$AI$64:$AW$68,COLUMN($AW:$AW)-COLUMN($AH:$AH),FALSE),IF($X3783="Unknown",VLOOKUP($E3783,$AI$71:$AW$75,COLUMN($AW:$AW)-COLUMN($AH:$AH),FALSE),0))</f>
        <v>264</v>
      </c>
      <c r="Q3783" s="87" cm="1">
        <f t="array" ref="Q3783">IF($X3783="Non-local",VLOOKUP($E3783,$AI$40:$AW$44,COLUMN($AW:$AW)-COLUMN($AH:$AH),FALSE),IF($X3783="Unknown",VLOOKUP($E3783,$AI$47:$AW$51,COLUMN($AW:$AW)-COLUMN($AH:$AH),FALSE),0))</f>
        <v>622.00419999999997</v>
      </c>
      <c r="R3783" s="87" cm="1">
        <f t="array" ref="R3783">IF($X3783="Non-local",VLOOKUP($E3783,$AI$88:$AW$92,COLUMN($AW:$AW)-COLUMN($AH:$AH),FALSE),IF($X3783="Unknown",VLOOKUP($E3783,$AI$95:$AW$99,COLUMN($AW:$AW)-COLUMN($AH:$AH),FALSE),0))</f>
        <v>0.12047560494171299</v>
      </c>
      <c r="S3783" s="87" cm="1">
        <f t="array" ref="S3783">VLOOKUP($E3783,$AI$111:$AW$115,COLUMN($AW:$AW)-COLUMN($AH:$AH),FALSE)</f>
        <v>431.69321999999994</v>
      </c>
      <c r="T3783" s="104">
        <f t="shared" si="723"/>
        <v>0.33050829327671699</v>
      </c>
      <c r="U3783" s="104">
        <f t="shared" si="724"/>
        <v>1388.0749835831775</v>
      </c>
      <c r="V3783" s="87" cm="1">
        <f t="array" ref="V3783">VLOOKUP($E3783,$AI$118:$AW$122,COLUMN($AW:$AW)-COLUMN($AH:$AH),FALSE)</f>
        <v>0</v>
      </c>
      <c r="W3783" s="87" t="str">
        <f t="shared" si="728"/>
        <v>Domestic</v>
      </c>
      <c r="X3783" s="87" t="str">
        <f t="shared" si="729"/>
        <v>Non-local</v>
      </c>
      <c r="Y3783" s="104"/>
      <c r="Z3783" s="87" t="str">
        <f t="shared" si="725"/>
        <v>USA</v>
      </c>
      <c r="AA3783" s="87" t="str">
        <f t="shared" si="726"/>
        <v>USA</v>
      </c>
      <c r="AB3783" s="82" cm="1">
        <f t="array" ref="AB3783">VLOOKUP(B3783,'GDP per Capita'!$T$2:$V$4235,COLUMN('GDP per Capita'!$V:$V)-COLUMN('GDP per Capita'!$S:$S),FALSE)</f>
        <v>63809.64</v>
      </c>
      <c r="AC3783" s="82">
        <f t="shared" si="721"/>
        <v>63809.64</v>
      </c>
      <c r="AD3783" s="82">
        <f t="shared" si="722"/>
        <v>63809.64</v>
      </c>
      <c r="AE3783" s="88">
        <f t="shared" si="727"/>
        <v>2.1753374311204037E-2</v>
      </c>
    </row>
    <row r="3784" spans="1:31">
      <c r="A3784" s="77" t="s">
        <v>1464</v>
      </c>
      <c r="B3784" s="77">
        <v>3783</v>
      </c>
      <c r="C3784" s="77" t="s">
        <v>29</v>
      </c>
      <c r="D3784" s="77" t="s">
        <v>29</v>
      </c>
      <c r="E3784" s="77">
        <v>2016</v>
      </c>
      <c r="F3784" s="77">
        <v>33.728817900000003</v>
      </c>
      <c r="G3784" s="77">
        <v>-116.382571099999</v>
      </c>
      <c r="H3784" s="77">
        <v>0</v>
      </c>
      <c r="I3784" s="77" t="s">
        <v>1790</v>
      </c>
      <c r="J3784" s="77">
        <v>32.7174209</v>
      </c>
      <c r="K3784" s="77">
        <v>-117.1627714</v>
      </c>
      <c r="L3784" s="77">
        <v>267.68945537424901</v>
      </c>
      <c r="M3784" s="77">
        <v>0.19697869497119799</v>
      </c>
      <c r="N3784" s="77">
        <v>0</v>
      </c>
      <c r="O3784" s="77">
        <v>51.396375431855802</v>
      </c>
      <c r="P3784" s="87" cm="1">
        <f t="array" ref="P3784">IF($X3784="Non-local",VLOOKUP($E3784,$AI$64:$AW$68,COLUMN($AW:$AW)-COLUMN($AH:$AH),FALSE),IF($X3784="Unknown",VLOOKUP($E3784,$AI$71:$AW$75,COLUMN($AW:$AW)-COLUMN($AH:$AH),FALSE),0))</f>
        <v>264</v>
      </c>
      <c r="Q3784" s="87" cm="1">
        <f t="array" ref="Q3784">IF($X3784="Non-local",VLOOKUP($E3784,$AI$40:$AW$44,COLUMN($AW:$AW)-COLUMN($AH:$AH),FALSE),IF($X3784="Unknown",VLOOKUP($E3784,$AI$47:$AW$51,COLUMN($AW:$AW)-COLUMN($AH:$AH),FALSE),0))</f>
        <v>622.00419999999997</v>
      </c>
      <c r="R3784" s="87" cm="1">
        <f t="array" ref="R3784">IF($X3784="Non-local",VLOOKUP($E3784,$AI$88:$AW$92,COLUMN($AW:$AW)-COLUMN($AH:$AH),FALSE),IF($X3784="Unknown",VLOOKUP($E3784,$AI$95:$AW$99,COLUMN($AW:$AW)-COLUMN($AH:$AH),FALSE),0))</f>
        <v>0.12047560494171299</v>
      </c>
      <c r="S3784" s="87" cm="1">
        <f t="array" ref="S3784">VLOOKUP($E3784,$AI$111:$AW$115,COLUMN($AW:$AW)-COLUMN($AH:$AH),FALSE)</f>
        <v>431.69321999999994</v>
      </c>
      <c r="T3784" s="104">
        <f t="shared" si="723"/>
        <v>0.31745429991291096</v>
      </c>
      <c r="U3784" s="104">
        <f t="shared" si="724"/>
        <v>1369.0937954318556</v>
      </c>
      <c r="V3784" s="87" cm="1">
        <f t="array" ref="V3784">VLOOKUP($E3784,$AI$118:$AW$122,COLUMN($AW:$AW)-COLUMN($AH:$AH),FALSE)</f>
        <v>0</v>
      </c>
      <c r="W3784" s="87" t="str">
        <f t="shared" si="728"/>
        <v>Domestic</v>
      </c>
      <c r="X3784" s="87" t="str">
        <f t="shared" si="729"/>
        <v>Non-local</v>
      </c>
      <c r="Y3784" s="104"/>
      <c r="Z3784" s="87" t="str">
        <f t="shared" si="725"/>
        <v>USA</v>
      </c>
      <c r="AA3784" s="87" t="str">
        <f t="shared" si="726"/>
        <v>USA</v>
      </c>
      <c r="AB3784" s="82" cm="1">
        <f t="array" ref="AB3784">VLOOKUP(B3784,'GDP per Capita'!$T$2:$V$4235,COLUMN('GDP per Capita'!$V:$V)-COLUMN('GDP per Capita'!$S:$S),FALSE)</f>
        <v>63809.64</v>
      </c>
      <c r="AC3784" s="82">
        <f t="shared" si="721"/>
        <v>63809.64</v>
      </c>
      <c r="AD3784" s="82">
        <f t="shared" si="722"/>
        <v>63809.64</v>
      </c>
      <c r="AE3784" s="88">
        <f t="shared" si="727"/>
        <v>2.1455908471382311E-2</v>
      </c>
    </row>
    <row r="3785" spans="1:31">
      <c r="A3785" s="77" t="s">
        <v>1486</v>
      </c>
      <c r="B3785" s="77">
        <v>3784</v>
      </c>
      <c r="C3785" s="77" t="s">
        <v>29</v>
      </c>
      <c r="D3785" s="77" t="s">
        <v>29</v>
      </c>
      <c r="E3785" s="77">
        <v>2016</v>
      </c>
      <c r="F3785" s="77">
        <v>37.836751299999897</v>
      </c>
      <c r="G3785" s="77">
        <v>-87.590763099999904</v>
      </c>
      <c r="H3785" s="77">
        <v>0</v>
      </c>
      <c r="I3785" s="77" t="s">
        <v>1790</v>
      </c>
      <c r="J3785" s="77">
        <v>32.7174209</v>
      </c>
      <c r="K3785" s="77">
        <v>-117.1627714</v>
      </c>
      <c r="L3785" s="77">
        <v>5464.0797513285197</v>
      </c>
      <c r="M3785" s="77">
        <v>0.93934800496540405</v>
      </c>
      <c r="N3785" s="77">
        <v>0</v>
      </c>
      <c r="O3785" s="77">
        <v>655.68957015942203</v>
      </c>
      <c r="P3785" s="87" cm="1">
        <f t="array" ref="P3785">IF($X3785="Non-local",VLOOKUP($E3785,$AI$64:$AW$68,COLUMN($AW:$AW)-COLUMN($AH:$AH),FALSE),IF($X3785="Unknown",VLOOKUP($E3785,$AI$71:$AW$75,COLUMN($AW:$AW)-COLUMN($AH:$AH),FALSE),0))</f>
        <v>264</v>
      </c>
      <c r="Q3785" s="87" cm="1">
        <f t="array" ref="Q3785">IF($X3785="Non-local",VLOOKUP($E3785,$AI$40:$AW$44,COLUMN($AW:$AW)-COLUMN($AH:$AH),FALSE),IF($X3785="Unknown",VLOOKUP($E3785,$AI$47:$AW$51,COLUMN($AW:$AW)-COLUMN($AH:$AH),FALSE),0))</f>
        <v>622.00419999999997</v>
      </c>
      <c r="R3785" s="87" cm="1">
        <f t="array" ref="R3785">IF($X3785="Non-local",VLOOKUP($E3785,$AI$88:$AW$92,COLUMN($AW:$AW)-COLUMN($AH:$AH),FALSE),IF($X3785="Unknown",VLOOKUP($E3785,$AI$95:$AW$99,COLUMN($AW:$AW)-COLUMN($AH:$AH),FALSE),0))</f>
        <v>0.12047560494171299</v>
      </c>
      <c r="S3785" s="87" cm="1">
        <f t="array" ref="S3785">VLOOKUP($E3785,$AI$111:$AW$115,COLUMN($AW:$AW)-COLUMN($AH:$AH),FALSE)</f>
        <v>431.69321999999994</v>
      </c>
      <c r="T3785" s="104">
        <f t="shared" si="723"/>
        <v>1.059823609907117</v>
      </c>
      <c r="U3785" s="104">
        <f t="shared" si="724"/>
        <v>1973.3869901594219</v>
      </c>
      <c r="V3785" s="87" cm="1">
        <f t="array" ref="V3785">VLOOKUP($E3785,$AI$118:$AW$122,COLUMN($AW:$AW)-COLUMN($AH:$AH),FALSE)</f>
        <v>0</v>
      </c>
      <c r="W3785" s="87" t="str">
        <f t="shared" si="728"/>
        <v>Domestic</v>
      </c>
      <c r="X3785" s="87" t="str">
        <f t="shared" si="729"/>
        <v>Non-local</v>
      </c>
      <c r="Y3785" s="104"/>
      <c r="Z3785" s="87" t="str">
        <f t="shared" si="725"/>
        <v>USA</v>
      </c>
      <c r="AA3785" s="87" t="str">
        <f t="shared" si="726"/>
        <v>USA</v>
      </c>
      <c r="AB3785" s="82" cm="1">
        <f t="array" ref="AB3785">VLOOKUP(B3785,'GDP per Capita'!$T$2:$V$4235,COLUMN('GDP per Capita'!$V:$V)-COLUMN('GDP per Capita'!$S:$S),FALSE)</f>
        <v>63809.64</v>
      </c>
      <c r="AC3785" s="82">
        <f t="shared" si="721"/>
        <v>63809.64</v>
      </c>
      <c r="AD3785" s="82">
        <f t="shared" si="722"/>
        <v>63809.64</v>
      </c>
      <c r="AE3785" s="88">
        <f t="shared" si="727"/>
        <v>3.092615771158436E-2</v>
      </c>
    </row>
    <row r="3786" spans="1:31">
      <c r="A3786" s="77" t="s">
        <v>886</v>
      </c>
      <c r="B3786" s="77">
        <v>3785</v>
      </c>
      <c r="C3786" s="77" t="s">
        <v>29</v>
      </c>
      <c r="D3786" s="77" t="s">
        <v>29</v>
      </c>
      <c r="E3786" s="77">
        <v>2016</v>
      </c>
      <c r="F3786" s="77">
        <v>39.284749400000003</v>
      </c>
      <c r="G3786" s="77">
        <v>-76.620474639699793</v>
      </c>
      <c r="H3786" s="77">
        <v>0</v>
      </c>
      <c r="I3786" s="77" t="s">
        <v>1790</v>
      </c>
      <c r="J3786" s="77">
        <v>32.7174209</v>
      </c>
      <c r="K3786" s="77">
        <v>-117.1627714</v>
      </c>
      <c r="L3786" s="77">
        <v>7375.5413090858101</v>
      </c>
      <c r="M3786" s="77">
        <v>1.20164337385867</v>
      </c>
      <c r="N3786" s="77">
        <v>0</v>
      </c>
      <c r="O3786" s="77">
        <v>885.06495709029696</v>
      </c>
      <c r="P3786" s="87" cm="1">
        <f t="array" ref="P3786">IF($X3786="Non-local",VLOOKUP($E3786,$AI$64:$AW$68,COLUMN($AW:$AW)-COLUMN($AH:$AH),FALSE),IF($X3786="Unknown",VLOOKUP($E3786,$AI$71:$AW$75,COLUMN($AW:$AW)-COLUMN($AH:$AH),FALSE),0))</f>
        <v>264</v>
      </c>
      <c r="Q3786" s="87" cm="1">
        <f t="array" ref="Q3786">IF($X3786="Non-local",VLOOKUP($E3786,$AI$40:$AW$44,COLUMN($AW:$AW)-COLUMN($AH:$AH),FALSE),IF($X3786="Unknown",VLOOKUP($E3786,$AI$47:$AW$51,COLUMN($AW:$AW)-COLUMN($AH:$AH),FALSE),0))</f>
        <v>622.00419999999997</v>
      </c>
      <c r="R3786" s="87" cm="1">
        <f t="array" ref="R3786">IF($X3786="Non-local",VLOOKUP($E3786,$AI$88:$AW$92,COLUMN($AW:$AW)-COLUMN($AH:$AH),FALSE),IF($X3786="Unknown",VLOOKUP($E3786,$AI$95:$AW$99,COLUMN($AW:$AW)-COLUMN($AH:$AH),FALSE),0))</f>
        <v>0.12047560494171299</v>
      </c>
      <c r="S3786" s="87" cm="1">
        <f t="array" ref="S3786">VLOOKUP($E3786,$AI$111:$AW$115,COLUMN($AW:$AW)-COLUMN($AH:$AH),FALSE)</f>
        <v>431.69321999999994</v>
      </c>
      <c r="T3786" s="104">
        <f t="shared" si="723"/>
        <v>1.3221189788003831</v>
      </c>
      <c r="U3786" s="104">
        <f t="shared" si="724"/>
        <v>2202.7623770902969</v>
      </c>
      <c r="V3786" s="87" cm="1">
        <f t="array" ref="V3786">VLOOKUP($E3786,$AI$118:$AW$122,COLUMN($AW:$AW)-COLUMN($AH:$AH),FALSE)</f>
        <v>0</v>
      </c>
      <c r="W3786" s="87" t="str">
        <f t="shared" si="728"/>
        <v>Domestic</v>
      </c>
      <c r="X3786" s="87" t="str">
        <f t="shared" si="729"/>
        <v>Non-local</v>
      </c>
      <c r="Y3786" s="104"/>
      <c r="Z3786" s="87" t="str">
        <f t="shared" si="725"/>
        <v>USA</v>
      </c>
      <c r="AA3786" s="87" t="str">
        <f t="shared" si="726"/>
        <v>USA</v>
      </c>
      <c r="AB3786" s="82" cm="1">
        <f t="array" ref="AB3786">VLOOKUP(B3786,'GDP per Capita'!$T$2:$V$4235,COLUMN('GDP per Capita'!$V:$V)-COLUMN('GDP per Capita'!$S:$S),FALSE)</f>
        <v>63809.64</v>
      </c>
      <c r="AC3786" s="82">
        <f t="shared" si="721"/>
        <v>63809.64</v>
      </c>
      <c r="AD3786" s="82">
        <f t="shared" si="722"/>
        <v>63809.64</v>
      </c>
      <c r="AE3786" s="88">
        <f t="shared" si="727"/>
        <v>3.4520840065706326E-2</v>
      </c>
    </row>
    <row r="3787" spans="1:31">
      <c r="A3787" s="77" t="s">
        <v>1832</v>
      </c>
      <c r="B3787" s="77">
        <v>3786</v>
      </c>
      <c r="C3787" s="77" t="s">
        <v>320</v>
      </c>
      <c r="D3787" s="77" t="s">
        <v>28</v>
      </c>
      <c r="E3787" s="77">
        <v>2016</v>
      </c>
      <c r="F3787" s="77">
        <v>53.474831600000002</v>
      </c>
      <c r="G3787" s="77">
        <v>-112.8755128</v>
      </c>
      <c r="H3787" s="77">
        <v>0</v>
      </c>
      <c r="I3787" s="77" t="s">
        <v>1790</v>
      </c>
      <c r="J3787" s="77">
        <v>32.7174209</v>
      </c>
      <c r="K3787" s="77">
        <v>-117.1627714</v>
      </c>
      <c r="L3787" s="77">
        <v>4666.36102773327</v>
      </c>
      <c r="M3787" s="77">
        <v>0.82820528967205798</v>
      </c>
      <c r="N3787" s="77">
        <v>0</v>
      </c>
      <c r="O3787" s="77">
        <v>559.96332332799295</v>
      </c>
      <c r="P3787" s="87" cm="1">
        <f t="array" ref="P3787">IF($X3787="Non-local",VLOOKUP($E3787,$AI$64:$AW$68,COLUMN($AW:$AW)-COLUMN($AH:$AH),FALSE),IF($X3787="Unknown",VLOOKUP($E3787,$AI$71:$AW$75,COLUMN($AW:$AW)-COLUMN($AH:$AH),FALSE),0))</f>
        <v>264</v>
      </c>
      <c r="Q3787" s="87" cm="1">
        <f t="array" ref="Q3787">IF($X3787="Non-local",VLOOKUP($E3787,$AI$40:$AW$44,COLUMN($AW:$AW)-COLUMN($AH:$AH),FALSE),IF($X3787="Unknown",VLOOKUP($E3787,$AI$47:$AW$51,COLUMN($AW:$AW)-COLUMN($AH:$AH),FALSE),0))</f>
        <v>622.00419999999997</v>
      </c>
      <c r="R3787" s="87" cm="1">
        <f t="array" ref="R3787">IF($X3787="Non-local",VLOOKUP($E3787,$AI$88:$AW$92,COLUMN($AW:$AW)-COLUMN($AH:$AH),FALSE),IF($X3787="Unknown",VLOOKUP($E3787,$AI$95:$AW$99,COLUMN($AW:$AW)-COLUMN($AH:$AH),FALSE),0))</f>
        <v>0.12047560494171299</v>
      </c>
      <c r="S3787" s="87" cm="1">
        <f t="array" ref="S3787">VLOOKUP($E3787,$AI$111:$AW$115,COLUMN($AW:$AW)-COLUMN($AH:$AH),FALSE)</f>
        <v>431.69321999999994</v>
      </c>
      <c r="T3787" s="104">
        <f t="shared" si="723"/>
        <v>0.94868089461377092</v>
      </c>
      <c r="U3787" s="104">
        <f t="shared" si="724"/>
        <v>1877.6607433279928</v>
      </c>
      <c r="V3787" s="87" cm="1">
        <f t="array" ref="V3787">VLOOKUP($E3787,$AI$118:$AW$122,COLUMN($AW:$AW)-COLUMN($AH:$AH),FALSE)</f>
        <v>0</v>
      </c>
      <c r="W3787" s="87" t="str">
        <f t="shared" si="728"/>
        <v>International</v>
      </c>
      <c r="X3787" s="87" t="str">
        <f t="shared" si="729"/>
        <v>Non-local</v>
      </c>
      <c r="Y3787" s="104"/>
      <c r="Z3787" s="87" t="str">
        <f t="shared" si="725"/>
        <v>Canada</v>
      </c>
      <c r="AA3787" s="87" t="str">
        <f t="shared" si="726"/>
        <v>Other Americas</v>
      </c>
      <c r="AB3787" s="82" cm="1">
        <f t="array" ref="AB3787">VLOOKUP(B3787,'GDP per Capita'!$T$2:$V$4235,COLUMN('GDP per Capita'!$V:$V)-COLUMN('GDP per Capita'!$S:$S),FALSE)</f>
        <v>49196.49</v>
      </c>
      <c r="AC3787" s="82">
        <f t="shared" si="721"/>
        <v>49196.49</v>
      </c>
      <c r="AD3787" s="82">
        <f t="shared" si="722"/>
        <v>49196.49</v>
      </c>
      <c r="AE3787" s="88">
        <f t="shared" si="727"/>
        <v>3.8166559104683952E-2</v>
      </c>
    </row>
    <row r="3788" spans="1:31">
      <c r="A3788" s="77" t="s">
        <v>971</v>
      </c>
      <c r="B3788" s="77">
        <v>3787</v>
      </c>
      <c r="C3788" s="77" t="s">
        <v>29</v>
      </c>
      <c r="D3788" s="77" t="s">
        <v>29</v>
      </c>
      <c r="E3788" s="77">
        <v>2016</v>
      </c>
      <c r="F3788" s="77">
        <v>40.7127281</v>
      </c>
      <c r="G3788" s="77">
        <v>-74.006015199999993</v>
      </c>
      <c r="H3788" s="77">
        <v>0</v>
      </c>
      <c r="I3788" s="77" t="s">
        <v>1790</v>
      </c>
      <c r="J3788" s="77">
        <v>32.7174209</v>
      </c>
      <c r="K3788" s="77">
        <v>-117.1627714</v>
      </c>
      <c r="L3788" s="77">
        <v>7814.4491389681198</v>
      </c>
      <c r="M3788" s="77">
        <v>1.26278035713621</v>
      </c>
      <c r="N3788" s="77">
        <v>0</v>
      </c>
      <c r="O3788" s="77">
        <v>937.73389667617403</v>
      </c>
      <c r="P3788" s="87" cm="1">
        <f t="array" ref="P3788">IF($X3788="Non-local",VLOOKUP($E3788,$AI$64:$AW$68,COLUMN($AW:$AW)-COLUMN($AH:$AH),FALSE),IF($X3788="Unknown",VLOOKUP($E3788,$AI$71:$AW$75,COLUMN($AW:$AW)-COLUMN($AH:$AH),FALSE),0))</f>
        <v>264</v>
      </c>
      <c r="Q3788" s="87" cm="1">
        <f t="array" ref="Q3788">IF($X3788="Non-local",VLOOKUP($E3788,$AI$40:$AW$44,COLUMN($AW:$AW)-COLUMN($AH:$AH),FALSE),IF($X3788="Unknown",VLOOKUP($E3788,$AI$47:$AW$51,COLUMN($AW:$AW)-COLUMN($AH:$AH),FALSE),0))</f>
        <v>622.00419999999997</v>
      </c>
      <c r="R3788" s="87" cm="1">
        <f t="array" ref="R3788">IF($X3788="Non-local",VLOOKUP($E3788,$AI$88:$AW$92,COLUMN($AW:$AW)-COLUMN($AH:$AH),FALSE),IF($X3788="Unknown",VLOOKUP($E3788,$AI$95:$AW$99,COLUMN($AW:$AW)-COLUMN($AH:$AH),FALSE),0))</f>
        <v>0.12047560494171299</v>
      </c>
      <c r="S3788" s="87" cm="1">
        <f t="array" ref="S3788">VLOOKUP($E3788,$AI$111:$AW$115,COLUMN($AW:$AW)-COLUMN($AH:$AH),FALSE)</f>
        <v>431.69321999999994</v>
      </c>
      <c r="T3788" s="104">
        <f t="shared" si="723"/>
        <v>1.383255962077923</v>
      </c>
      <c r="U3788" s="104">
        <f t="shared" si="724"/>
        <v>2255.431316676174</v>
      </c>
      <c r="V3788" s="87" cm="1">
        <f t="array" ref="V3788">VLOOKUP($E3788,$AI$118:$AW$122,COLUMN($AW:$AW)-COLUMN($AH:$AH),FALSE)</f>
        <v>0</v>
      </c>
      <c r="W3788" s="87" t="str">
        <f t="shared" si="728"/>
        <v>Domestic</v>
      </c>
      <c r="X3788" s="87" t="str">
        <f t="shared" si="729"/>
        <v>Non-local</v>
      </c>
      <c r="Y3788" s="104"/>
      <c r="Z3788" s="87" t="str">
        <f t="shared" si="725"/>
        <v>USA</v>
      </c>
      <c r="AA3788" s="87" t="str">
        <f t="shared" si="726"/>
        <v>USA</v>
      </c>
      <c r="AB3788" s="82" cm="1">
        <f t="array" ref="AB3788">VLOOKUP(B3788,'GDP per Capita'!$T$2:$V$4235,COLUMN('GDP per Capita'!$V:$V)-COLUMN('GDP per Capita'!$S:$S),FALSE)</f>
        <v>63809.64</v>
      </c>
      <c r="AC3788" s="82">
        <f t="shared" si="721"/>
        <v>63809.64</v>
      </c>
      <c r="AD3788" s="82">
        <f t="shared" si="722"/>
        <v>63809.64</v>
      </c>
      <c r="AE3788" s="88">
        <f t="shared" si="727"/>
        <v>3.5346247317430003E-2</v>
      </c>
    </row>
    <row r="3789" spans="1:31">
      <c r="A3789" s="77" t="s">
        <v>882</v>
      </c>
      <c r="B3789" s="77">
        <v>3788</v>
      </c>
      <c r="C3789" s="77" t="s">
        <v>29</v>
      </c>
      <c r="D3789" s="77" t="s">
        <v>29</v>
      </c>
      <c r="E3789" s="77">
        <v>2016</v>
      </c>
      <c r="F3789" s="77">
        <v>39.004607</v>
      </c>
      <c r="G3789" s="77">
        <v>-76.875683800000004</v>
      </c>
      <c r="H3789" s="77">
        <v>0</v>
      </c>
      <c r="I3789" s="77" t="s">
        <v>1790</v>
      </c>
      <c r="J3789" s="77">
        <v>32.7174209</v>
      </c>
      <c r="K3789" s="77">
        <v>-117.1627714</v>
      </c>
      <c r="L3789" s="77">
        <v>7333.2302508515704</v>
      </c>
      <c r="M3789" s="77">
        <v>1.19576766184245</v>
      </c>
      <c r="N3789" s="77">
        <v>0</v>
      </c>
      <c r="O3789" s="77">
        <v>879.98763010218897</v>
      </c>
      <c r="P3789" s="87" cm="1">
        <f t="array" ref="P3789">IF($X3789="Non-local",VLOOKUP($E3789,$AI$64:$AW$68,COLUMN($AW:$AW)-COLUMN($AH:$AH),FALSE),IF($X3789="Unknown",VLOOKUP($E3789,$AI$71:$AW$75,COLUMN($AW:$AW)-COLUMN($AH:$AH),FALSE),0))</f>
        <v>264</v>
      </c>
      <c r="Q3789" s="87" cm="1">
        <f t="array" ref="Q3789">IF($X3789="Non-local",VLOOKUP($E3789,$AI$40:$AW$44,COLUMN($AW:$AW)-COLUMN($AH:$AH),FALSE),IF($X3789="Unknown",VLOOKUP($E3789,$AI$47:$AW$51,COLUMN($AW:$AW)-COLUMN($AH:$AH),FALSE),0))</f>
        <v>622.00419999999997</v>
      </c>
      <c r="R3789" s="87" cm="1">
        <f t="array" ref="R3789">IF($X3789="Non-local",VLOOKUP($E3789,$AI$88:$AW$92,COLUMN($AW:$AW)-COLUMN($AH:$AH),FALSE),IF($X3789="Unknown",VLOOKUP($E3789,$AI$95:$AW$99,COLUMN($AW:$AW)-COLUMN($AH:$AH),FALSE),0))</f>
        <v>0.12047560494171299</v>
      </c>
      <c r="S3789" s="87" cm="1">
        <f t="array" ref="S3789">VLOOKUP($E3789,$AI$111:$AW$115,COLUMN($AW:$AW)-COLUMN($AH:$AH),FALSE)</f>
        <v>431.69321999999994</v>
      </c>
      <c r="T3789" s="104">
        <f t="shared" si="723"/>
        <v>1.316243266784163</v>
      </c>
      <c r="U3789" s="104">
        <f t="shared" si="724"/>
        <v>2197.6850501021891</v>
      </c>
      <c r="V3789" s="87" cm="1">
        <f t="array" ref="V3789">VLOOKUP($E3789,$AI$118:$AW$122,COLUMN($AW:$AW)-COLUMN($AH:$AH),FALSE)</f>
        <v>0</v>
      </c>
      <c r="W3789" s="87" t="str">
        <f t="shared" si="728"/>
        <v>Domestic</v>
      </c>
      <c r="X3789" s="87" t="str">
        <f t="shared" si="729"/>
        <v>Non-local</v>
      </c>
      <c r="Y3789" s="104"/>
      <c r="Z3789" s="87" t="str">
        <f t="shared" si="725"/>
        <v>USA</v>
      </c>
      <c r="AA3789" s="87" t="str">
        <f t="shared" si="726"/>
        <v>USA</v>
      </c>
      <c r="AB3789" s="82" cm="1">
        <f t="array" ref="AB3789">VLOOKUP(B3789,'GDP per Capita'!$T$2:$V$4235,COLUMN('GDP per Capita'!$V:$V)-COLUMN('GDP per Capita'!$S:$S),FALSE)</f>
        <v>63809.64</v>
      </c>
      <c r="AC3789" s="82">
        <f t="shared" si="721"/>
        <v>63809.64</v>
      </c>
      <c r="AD3789" s="82">
        <f t="shared" si="722"/>
        <v>63809.64</v>
      </c>
      <c r="AE3789" s="88">
        <f t="shared" si="727"/>
        <v>3.4441270160781176E-2</v>
      </c>
    </row>
    <row r="3790" spans="1:31">
      <c r="A3790" s="77" t="s">
        <v>1251</v>
      </c>
      <c r="B3790" s="77">
        <v>3789</v>
      </c>
      <c r="C3790" s="77" t="s">
        <v>29</v>
      </c>
      <c r="D3790" s="77" t="s">
        <v>29</v>
      </c>
      <c r="E3790" s="77">
        <v>2016</v>
      </c>
      <c r="F3790" s="77">
        <v>29.673577649999999</v>
      </c>
      <c r="G3790" s="77">
        <v>-82.3233746019216</v>
      </c>
      <c r="H3790" s="77">
        <v>0</v>
      </c>
      <c r="I3790" s="77" t="s">
        <v>1790</v>
      </c>
      <c r="J3790" s="77">
        <v>32.7174209</v>
      </c>
      <c r="K3790" s="77">
        <v>-117.1627714</v>
      </c>
      <c r="L3790" s="77">
        <v>6632.4909439059902</v>
      </c>
      <c r="M3790" s="77">
        <v>1.0989152041233801</v>
      </c>
      <c r="N3790" s="77">
        <v>0</v>
      </c>
      <c r="O3790" s="77">
        <v>795.89891326871896</v>
      </c>
      <c r="P3790" s="87" cm="1">
        <f t="array" ref="P3790">IF($X3790="Non-local",VLOOKUP($E3790,$AI$64:$AW$68,COLUMN($AW:$AW)-COLUMN($AH:$AH),FALSE),IF($X3790="Unknown",VLOOKUP($E3790,$AI$71:$AW$75,COLUMN($AW:$AW)-COLUMN($AH:$AH),FALSE),0))</f>
        <v>264</v>
      </c>
      <c r="Q3790" s="87" cm="1">
        <f t="array" ref="Q3790">IF($X3790="Non-local",VLOOKUP($E3790,$AI$40:$AW$44,COLUMN($AW:$AW)-COLUMN($AH:$AH),FALSE),IF($X3790="Unknown",VLOOKUP($E3790,$AI$47:$AW$51,COLUMN($AW:$AW)-COLUMN($AH:$AH),FALSE),0))</f>
        <v>622.00419999999997</v>
      </c>
      <c r="R3790" s="87" cm="1">
        <f t="array" ref="R3790">IF($X3790="Non-local",VLOOKUP($E3790,$AI$88:$AW$92,COLUMN($AW:$AW)-COLUMN($AH:$AH),FALSE),IF($X3790="Unknown",VLOOKUP($E3790,$AI$95:$AW$99,COLUMN($AW:$AW)-COLUMN($AH:$AH),FALSE),0))</f>
        <v>0.12047560494171299</v>
      </c>
      <c r="S3790" s="87" cm="1">
        <f t="array" ref="S3790">VLOOKUP($E3790,$AI$111:$AW$115,COLUMN($AW:$AW)-COLUMN($AH:$AH),FALSE)</f>
        <v>431.69321999999994</v>
      </c>
      <c r="T3790" s="104">
        <f t="shared" si="723"/>
        <v>1.2193908090650931</v>
      </c>
      <c r="U3790" s="104">
        <f t="shared" si="724"/>
        <v>2113.5963332687188</v>
      </c>
      <c r="V3790" s="87" cm="1">
        <f t="array" ref="V3790">VLOOKUP($E3790,$AI$118:$AW$122,COLUMN($AW:$AW)-COLUMN($AH:$AH),FALSE)</f>
        <v>0</v>
      </c>
      <c r="W3790" s="87" t="str">
        <f t="shared" si="728"/>
        <v>Domestic</v>
      </c>
      <c r="X3790" s="87" t="str">
        <f t="shared" si="729"/>
        <v>Non-local</v>
      </c>
      <c r="Y3790" s="104"/>
      <c r="Z3790" s="87" t="str">
        <f t="shared" si="725"/>
        <v>USA</v>
      </c>
      <c r="AA3790" s="87" t="str">
        <f t="shared" si="726"/>
        <v>USA</v>
      </c>
      <c r="AB3790" s="82" cm="1">
        <f t="array" ref="AB3790">VLOOKUP(B3790,'GDP per Capita'!$T$2:$V$4235,COLUMN('GDP per Capita'!$V:$V)-COLUMN('GDP per Capita'!$S:$S),FALSE)</f>
        <v>63809.64</v>
      </c>
      <c r="AC3790" s="82">
        <f t="shared" si="721"/>
        <v>63809.64</v>
      </c>
      <c r="AD3790" s="82">
        <f t="shared" si="722"/>
        <v>63809.64</v>
      </c>
      <c r="AE3790" s="88">
        <f t="shared" si="727"/>
        <v>3.3123464311485204E-2</v>
      </c>
    </row>
    <row r="3791" spans="1:31">
      <c r="A3791" s="77" t="s">
        <v>894</v>
      </c>
      <c r="B3791" s="77">
        <v>3790</v>
      </c>
      <c r="C3791" s="77" t="s">
        <v>29</v>
      </c>
      <c r="D3791" s="77" t="s">
        <v>29</v>
      </c>
      <c r="E3791" s="77">
        <v>2016</v>
      </c>
      <c r="F3791" s="77">
        <v>33.425505600000001</v>
      </c>
      <c r="G3791" s="77">
        <v>-111.94001249999999</v>
      </c>
      <c r="H3791" s="77">
        <v>0</v>
      </c>
      <c r="I3791" s="77" t="s">
        <v>1790</v>
      </c>
      <c r="J3791" s="77">
        <v>32.7174209</v>
      </c>
      <c r="K3791" s="77">
        <v>-117.1627714</v>
      </c>
      <c r="L3791" s="77">
        <v>985.86106619681095</v>
      </c>
      <c r="M3791" s="77">
        <v>0.29180950400519401</v>
      </c>
      <c r="N3791" s="77">
        <v>0</v>
      </c>
      <c r="O3791" s="77">
        <v>189.28532470978701</v>
      </c>
      <c r="P3791" s="87" cm="1">
        <f t="array" ref="P3791">IF($X3791="Non-local",VLOOKUP($E3791,$AI$64:$AW$68,COLUMN($AW:$AW)-COLUMN($AH:$AH),FALSE),IF($X3791="Unknown",VLOOKUP($E3791,$AI$71:$AW$75,COLUMN($AW:$AW)-COLUMN($AH:$AH),FALSE),0))</f>
        <v>264</v>
      </c>
      <c r="Q3791" s="87" cm="1">
        <f t="array" ref="Q3791">IF($X3791="Non-local",VLOOKUP($E3791,$AI$40:$AW$44,COLUMN($AW:$AW)-COLUMN($AH:$AH),FALSE),IF($X3791="Unknown",VLOOKUP($E3791,$AI$47:$AW$51,COLUMN($AW:$AW)-COLUMN($AH:$AH),FALSE),0))</f>
        <v>622.00419999999997</v>
      </c>
      <c r="R3791" s="87" cm="1">
        <f t="array" ref="R3791">IF($X3791="Non-local",VLOOKUP($E3791,$AI$88:$AW$92,COLUMN($AW:$AW)-COLUMN($AH:$AH),FALSE),IF($X3791="Unknown",VLOOKUP($E3791,$AI$95:$AW$99,COLUMN($AW:$AW)-COLUMN($AH:$AH),FALSE),0))</f>
        <v>0.12047560494171299</v>
      </c>
      <c r="S3791" s="87" cm="1">
        <f t="array" ref="S3791">VLOOKUP($E3791,$AI$111:$AW$115,COLUMN($AW:$AW)-COLUMN($AH:$AH),FALSE)</f>
        <v>431.69321999999994</v>
      </c>
      <c r="T3791" s="104">
        <f t="shared" si="723"/>
        <v>0.41228510894690701</v>
      </c>
      <c r="U3791" s="104">
        <f t="shared" si="724"/>
        <v>1506.9827447097869</v>
      </c>
      <c r="V3791" s="87" cm="1">
        <f t="array" ref="V3791">VLOOKUP($E3791,$AI$118:$AW$122,COLUMN($AW:$AW)-COLUMN($AH:$AH),FALSE)</f>
        <v>0</v>
      </c>
      <c r="W3791" s="87" t="str">
        <f t="shared" si="728"/>
        <v>Domestic</v>
      </c>
      <c r="X3791" s="87" t="str">
        <f t="shared" si="729"/>
        <v>Non-local</v>
      </c>
      <c r="Y3791" s="104"/>
      <c r="Z3791" s="87" t="str">
        <f t="shared" si="725"/>
        <v>USA</v>
      </c>
      <c r="AA3791" s="87" t="str">
        <f t="shared" si="726"/>
        <v>USA</v>
      </c>
      <c r="AB3791" s="82" cm="1">
        <f t="array" ref="AB3791">VLOOKUP(B3791,'GDP per Capita'!$T$2:$V$4235,COLUMN('GDP per Capita'!$V:$V)-COLUMN('GDP per Capita'!$S:$S),FALSE)</f>
        <v>63809.64</v>
      </c>
      <c r="AC3791" s="82">
        <f t="shared" si="721"/>
        <v>63809.64</v>
      </c>
      <c r="AD3791" s="82">
        <f t="shared" si="722"/>
        <v>63809.64</v>
      </c>
      <c r="AE3791" s="88">
        <f t="shared" si="727"/>
        <v>2.3616850756559463E-2</v>
      </c>
    </row>
    <row r="3792" spans="1:31">
      <c r="A3792" s="77" t="s">
        <v>1148</v>
      </c>
      <c r="B3792" s="77">
        <v>3791</v>
      </c>
      <c r="C3792" s="77" t="s">
        <v>29</v>
      </c>
      <c r="D3792" s="77" t="s">
        <v>29</v>
      </c>
      <c r="E3792" s="77">
        <v>2016</v>
      </c>
      <c r="F3792" s="77">
        <v>29.424600199999901</v>
      </c>
      <c r="G3792" s="77">
        <v>-98.495140500000005</v>
      </c>
      <c r="H3792" s="77">
        <v>0</v>
      </c>
      <c r="I3792" s="77" t="s">
        <v>1790</v>
      </c>
      <c r="J3792" s="77">
        <v>32.7174209</v>
      </c>
      <c r="K3792" s="77">
        <v>-117.1627714</v>
      </c>
      <c r="L3792" s="77">
        <v>3625.3574712434001</v>
      </c>
      <c r="M3792" s="77">
        <v>0.66248027449157298</v>
      </c>
      <c r="N3792" s="77">
        <v>0</v>
      </c>
      <c r="O3792" s="77">
        <v>696.068634478734</v>
      </c>
      <c r="P3792" s="87" cm="1">
        <f t="array" ref="P3792">IF($X3792="Non-local",VLOOKUP($E3792,$AI$64:$AW$68,COLUMN($AW:$AW)-COLUMN($AH:$AH),FALSE),IF($X3792="Unknown",VLOOKUP($E3792,$AI$71:$AW$75,COLUMN($AW:$AW)-COLUMN($AH:$AH),FALSE),0))</f>
        <v>264</v>
      </c>
      <c r="Q3792" s="87" cm="1">
        <f t="array" ref="Q3792">IF($X3792="Non-local",VLOOKUP($E3792,$AI$40:$AW$44,COLUMN($AW:$AW)-COLUMN($AH:$AH),FALSE),IF($X3792="Unknown",VLOOKUP($E3792,$AI$47:$AW$51,COLUMN($AW:$AW)-COLUMN($AH:$AH),FALSE),0))</f>
        <v>622.00419999999997</v>
      </c>
      <c r="R3792" s="87" cm="1">
        <f t="array" ref="R3792">IF($X3792="Non-local",VLOOKUP($E3792,$AI$88:$AW$92,COLUMN($AW:$AW)-COLUMN($AH:$AH),FALSE),IF($X3792="Unknown",VLOOKUP($E3792,$AI$95:$AW$99,COLUMN($AW:$AW)-COLUMN($AH:$AH),FALSE),0))</f>
        <v>0.12047560494171299</v>
      </c>
      <c r="S3792" s="87" cm="1">
        <f t="array" ref="S3792">VLOOKUP($E3792,$AI$111:$AW$115,COLUMN($AW:$AW)-COLUMN($AH:$AH),FALSE)</f>
        <v>431.69321999999994</v>
      </c>
      <c r="T3792" s="104">
        <f t="shared" si="723"/>
        <v>0.78295587943328593</v>
      </c>
      <c r="U3792" s="104">
        <f t="shared" si="724"/>
        <v>2013.7660544787338</v>
      </c>
      <c r="V3792" s="87" cm="1">
        <f t="array" ref="V3792">VLOOKUP($E3792,$AI$118:$AW$122,COLUMN($AW:$AW)-COLUMN($AH:$AH),FALSE)</f>
        <v>0</v>
      </c>
      <c r="W3792" s="87" t="str">
        <f t="shared" si="728"/>
        <v>Domestic</v>
      </c>
      <c r="X3792" s="87" t="str">
        <f t="shared" si="729"/>
        <v>Non-local</v>
      </c>
      <c r="Y3792" s="104"/>
      <c r="Z3792" s="87" t="str">
        <f t="shared" si="725"/>
        <v>USA</v>
      </c>
      <c r="AA3792" s="87" t="str">
        <f t="shared" si="726"/>
        <v>USA</v>
      </c>
      <c r="AB3792" s="82" cm="1">
        <f t="array" ref="AB3792">VLOOKUP(B3792,'GDP per Capita'!$T$2:$V$4235,COLUMN('GDP per Capita'!$V:$V)-COLUMN('GDP per Capita'!$S:$S),FALSE)</f>
        <v>63809.64</v>
      </c>
      <c r="AC3792" s="82">
        <f t="shared" si="721"/>
        <v>63809.64</v>
      </c>
      <c r="AD3792" s="82">
        <f t="shared" si="722"/>
        <v>63809.64</v>
      </c>
      <c r="AE3792" s="88">
        <f t="shared" si="727"/>
        <v>3.1558962791182241E-2</v>
      </c>
    </row>
    <row r="3793" spans="1:31">
      <c r="A3793" s="77" t="s">
        <v>999</v>
      </c>
      <c r="B3793" s="77">
        <v>3792</v>
      </c>
      <c r="C3793" s="77" t="s">
        <v>29</v>
      </c>
      <c r="D3793" s="77" t="s">
        <v>29</v>
      </c>
      <c r="E3793" s="77">
        <v>2016</v>
      </c>
      <c r="F3793" s="77">
        <v>47.603832099999998</v>
      </c>
      <c r="G3793" s="77">
        <v>-122.3300624</v>
      </c>
      <c r="H3793" s="77">
        <v>0</v>
      </c>
      <c r="I3793" s="77" t="s">
        <v>1790</v>
      </c>
      <c r="J3793" s="77">
        <v>32.7174209</v>
      </c>
      <c r="K3793" s="77">
        <v>-117.1627714</v>
      </c>
      <c r="L3793" s="77">
        <v>3423.0716099771898</v>
      </c>
      <c r="M3793" s="77">
        <v>0.63027689994962799</v>
      </c>
      <c r="N3793" s="77">
        <v>0</v>
      </c>
      <c r="O3793" s="77">
        <v>657.22974911562096</v>
      </c>
      <c r="P3793" s="87" cm="1">
        <f t="array" ref="P3793">IF($X3793="Non-local",VLOOKUP($E3793,$AI$64:$AW$68,COLUMN($AW:$AW)-COLUMN($AH:$AH),FALSE),IF($X3793="Unknown",VLOOKUP($E3793,$AI$71:$AW$75,COLUMN($AW:$AW)-COLUMN($AH:$AH),FALSE),0))</f>
        <v>264</v>
      </c>
      <c r="Q3793" s="87" cm="1">
        <f t="array" ref="Q3793">IF($X3793="Non-local",VLOOKUP($E3793,$AI$40:$AW$44,COLUMN($AW:$AW)-COLUMN($AH:$AH),FALSE),IF($X3793="Unknown",VLOOKUP($E3793,$AI$47:$AW$51,COLUMN($AW:$AW)-COLUMN($AH:$AH),FALSE),0))</f>
        <v>622.00419999999997</v>
      </c>
      <c r="R3793" s="87" cm="1">
        <f t="array" ref="R3793">IF($X3793="Non-local",VLOOKUP($E3793,$AI$88:$AW$92,COLUMN($AW:$AW)-COLUMN($AH:$AH),FALSE),IF($X3793="Unknown",VLOOKUP($E3793,$AI$95:$AW$99,COLUMN($AW:$AW)-COLUMN($AH:$AH),FALSE),0))</f>
        <v>0.12047560494171299</v>
      </c>
      <c r="S3793" s="87" cm="1">
        <f t="array" ref="S3793">VLOOKUP($E3793,$AI$111:$AW$115,COLUMN($AW:$AW)-COLUMN($AH:$AH),FALSE)</f>
        <v>431.69321999999994</v>
      </c>
      <c r="T3793" s="104">
        <f t="shared" si="723"/>
        <v>0.75075250489134093</v>
      </c>
      <c r="U3793" s="104">
        <f t="shared" si="724"/>
        <v>1974.9271691156207</v>
      </c>
      <c r="V3793" s="87" cm="1">
        <f t="array" ref="V3793">VLOOKUP($E3793,$AI$118:$AW$122,COLUMN($AW:$AW)-COLUMN($AH:$AH),FALSE)</f>
        <v>0</v>
      </c>
      <c r="W3793" s="87" t="str">
        <f t="shared" si="728"/>
        <v>Domestic</v>
      </c>
      <c r="X3793" s="87" t="str">
        <f t="shared" si="729"/>
        <v>Non-local</v>
      </c>
      <c r="Y3793" s="104"/>
      <c r="Z3793" s="87" t="str">
        <f t="shared" si="725"/>
        <v>USA</v>
      </c>
      <c r="AA3793" s="87" t="str">
        <f t="shared" si="726"/>
        <v>USA</v>
      </c>
      <c r="AB3793" s="82" cm="1">
        <f t="array" ref="AB3793">VLOOKUP(B3793,'GDP per Capita'!$T$2:$V$4235,COLUMN('GDP per Capita'!$V:$V)-COLUMN('GDP per Capita'!$S:$S),FALSE)</f>
        <v>63809.64</v>
      </c>
      <c r="AC3793" s="82">
        <f t="shared" si="721"/>
        <v>63809.64</v>
      </c>
      <c r="AD3793" s="82">
        <f t="shared" si="722"/>
        <v>63809.64</v>
      </c>
      <c r="AE3793" s="88">
        <f t="shared" si="727"/>
        <v>3.0950294800528896E-2</v>
      </c>
    </row>
    <row r="3794" spans="1:31">
      <c r="A3794" s="77" t="s">
        <v>1032</v>
      </c>
      <c r="B3794" s="77">
        <v>3793</v>
      </c>
      <c r="C3794" s="77" t="s">
        <v>29</v>
      </c>
      <c r="D3794" s="77" t="s">
        <v>29</v>
      </c>
      <c r="E3794" s="77">
        <v>2016</v>
      </c>
      <c r="F3794" s="77">
        <v>32.7174209</v>
      </c>
      <c r="G3794" s="77">
        <v>-117.1627714</v>
      </c>
      <c r="H3794" s="77">
        <v>1</v>
      </c>
      <c r="I3794" s="77" t="s">
        <v>1790</v>
      </c>
      <c r="J3794" s="77">
        <v>32.7174209</v>
      </c>
      <c r="K3794" s="77">
        <v>-117.1627714</v>
      </c>
      <c r="L3794" s="77">
        <v>4.7608370650960301E-12</v>
      </c>
      <c r="M3794" s="77">
        <v>0</v>
      </c>
      <c r="N3794" s="77">
        <v>0</v>
      </c>
      <c r="O3794" s="77">
        <v>0</v>
      </c>
      <c r="P3794" s="87" cm="1">
        <f t="array" ref="P3794">IF($X3794="Non-local",VLOOKUP($E3794,$AI$64:$AW$68,COLUMN($AW:$AW)-COLUMN($AH:$AH),FALSE),IF($X3794="Unknown",VLOOKUP($E3794,$AI$71:$AW$75,COLUMN($AW:$AW)-COLUMN($AH:$AH),FALSE),0))</f>
        <v>0</v>
      </c>
      <c r="Q3794" s="87" cm="1">
        <f t="array" ref="Q3794">IF($X3794="Non-local",VLOOKUP($E3794,$AI$40:$AW$44,COLUMN($AW:$AW)-COLUMN($AH:$AH),FALSE),IF($X3794="Unknown",VLOOKUP($E3794,$AI$47:$AW$51,COLUMN($AW:$AW)-COLUMN($AH:$AH),FALSE),0))</f>
        <v>0</v>
      </c>
      <c r="R3794" s="87" cm="1">
        <f t="array" ref="R3794">IF($X3794="Non-local",VLOOKUP($E3794,$AI$88:$AW$92,COLUMN($AW:$AW)-COLUMN($AH:$AH),FALSE),IF($X3794="Unknown",VLOOKUP($E3794,$AI$95:$AW$99,COLUMN($AW:$AW)-COLUMN($AH:$AH),FALSE),0))</f>
        <v>0</v>
      </c>
      <c r="S3794" s="87" cm="1">
        <f t="array" ref="S3794">VLOOKUP($E3794,$AI$111:$AW$115,COLUMN($AW:$AW)-COLUMN($AH:$AH),FALSE)</f>
        <v>431.69321999999994</v>
      </c>
      <c r="T3794" s="104">
        <f t="shared" si="723"/>
        <v>0</v>
      </c>
      <c r="U3794" s="104">
        <f t="shared" si="724"/>
        <v>431.69321999999994</v>
      </c>
      <c r="V3794" s="87" cm="1">
        <f t="array" ref="V3794">VLOOKUP($E3794,$AI$118:$AW$122,COLUMN($AW:$AW)-COLUMN($AH:$AH),FALSE)</f>
        <v>0</v>
      </c>
      <c r="W3794" s="87" t="str">
        <f t="shared" si="728"/>
        <v>Domestic</v>
      </c>
      <c r="X3794" s="87" t="str">
        <f t="shared" si="729"/>
        <v>Local</v>
      </c>
      <c r="Y3794" s="104"/>
      <c r="Z3794" s="87" t="str">
        <f t="shared" si="725"/>
        <v>USA</v>
      </c>
      <c r="AA3794" s="87" t="str">
        <f t="shared" si="726"/>
        <v>USA</v>
      </c>
      <c r="AB3794" s="82" cm="1">
        <f t="array" ref="AB3794">VLOOKUP(B3794,'GDP per Capita'!$T$2:$V$4235,COLUMN('GDP per Capita'!$V:$V)-COLUMN('GDP per Capita'!$S:$S),FALSE)</f>
        <v>63809.64</v>
      </c>
      <c r="AC3794" s="82">
        <f t="shared" si="721"/>
        <v>63809.64</v>
      </c>
      <c r="AD3794" s="82">
        <f t="shared" si="722"/>
        <v>63809.64</v>
      </c>
      <c r="AE3794" s="88">
        <f t="shared" si="727"/>
        <v>6.7653291885050593E-3</v>
      </c>
    </row>
    <row r="3795" spans="1:31">
      <c r="A3795" s="77" t="s">
        <v>920</v>
      </c>
      <c r="B3795" s="77">
        <v>3794</v>
      </c>
      <c r="C3795" s="77" t="s">
        <v>29</v>
      </c>
      <c r="D3795" s="77" t="s">
        <v>29</v>
      </c>
      <c r="E3795" s="77">
        <v>2016</v>
      </c>
      <c r="F3795" s="77">
        <v>32.222876499999998</v>
      </c>
      <c r="G3795" s="77">
        <v>-110.9748477</v>
      </c>
      <c r="H3795" s="77">
        <v>0</v>
      </c>
      <c r="I3795" s="77" t="s">
        <v>1790</v>
      </c>
      <c r="J3795" s="77">
        <v>32.7174209</v>
      </c>
      <c r="K3795" s="77">
        <v>-117.1627714</v>
      </c>
      <c r="L3795" s="77">
        <v>1166.0318687665199</v>
      </c>
      <c r="M3795" s="77">
        <v>0.31560011716020497</v>
      </c>
      <c r="N3795" s="77">
        <v>0</v>
      </c>
      <c r="O3795" s="77">
        <v>223.87811880317301</v>
      </c>
      <c r="P3795" s="87" cm="1">
        <f t="array" ref="P3795">IF($X3795="Non-local",VLOOKUP($E3795,$AI$64:$AW$68,COLUMN($AW:$AW)-COLUMN($AH:$AH),FALSE),IF($X3795="Unknown",VLOOKUP($E3795,$AI$71:$AW$75,COLUMN($AW:$AW)-COLUMN($AH:$AH),FALSE),0))</f>
        <v>264</v>
      </c>
      <c r="Q3795" s="87" cm="1">
        <f t="array" ref="Q3795">IF($X3795="Non-local",VLOOKUP($E3795,$AI$40:$AW$44,COLUMN($AW:$AW)-COLUMN($AH:$AH),FALSE),IF($X3795="Unknown",VLOOKUP($E3795,$AI$47:$AW$51,COLUMN($AW:$AW)-COLUMN($AH:$AH),FALSE),0))</f>
        <v>622.00419999999997</v>
      </c>
      <c r="R3795" s="87" cm="1">
        <f t="array" ref="R3795">IF($X3795="Non-local",VLOOKUP($E3795,$AI$88:$AW$92,COLUMN($AW:$AW)-COLUMN($AH:$AH),FALSE),IF($X3795="Unknown",VLOOKUP($E3795,$AI$95:$AW$99,COLUMN($AW:$AW)-COLUMN($AH:$AH),FALSE),0))</f>
        <v>0.12047560494171299</v>
      </c>
      <c r="S3795" s="87" cm="1">
        <f t="array" ref="S3795">VLOOKUP($E3795,$AI$111:$AW$115,COLUMN($AW:$AW)-COLUMN($AH:$AH),FALSE)</f>
        <v>431.69321999999994</v>
      </c>
      <c r="T3795" s="104">
        <f t="shared" si="723"/>
        <v>0.43607572210191797</v>
      </c>
      <c r="U3795" s="104">
        <f t="shared" si="724"/>
        <v>1541.5755388031728</v>
      </c>
      <c r="V3795" s="87" cm="1">
        <f t="array" ref="V3795">VLOOKUP($E3795,$AI$118:$AW$122,COLUMN($AW:$AW)-COLUMN($AH:$AH),FALSE)</f>
        <v>0</v>
      </c>
      <c r="W3795" s="87" t="str">
        <f t="shared" si="728"/>
        <v>Domestic</v>
      </c>
      <c r="X3795" s="87" t="str">
        <f t="shared" si="729"/>
        <v>Non-local</v>
      </c>
      <c r="Y3795" s="104"/>
      <c r="Z3795" s="87" t="str">
        <f t="shared" si="725"/>
        <v>USA</v>
      </c>
      <c r="AA3795" s="87" t="str">
        <f t="shared" si="726"/>
        <v>USA</v>
      </c>
      <c r="AB3795" s="82" cm="1">
        <f t="array" ref="AB3795">VLOOKUP(B3795,'GDP per Capita'!$T$2:$V$4235,COLUMN('GDP per Capita'!$V:$V)-COLUMN('GDP per Capita'!$S:$S),FALSE)</f>
        <v>63809.64</v>
      </c>
      <c r="AC3795" s="82">
        <f t="shared" si="721"/>
        <v>63809.64</v>
      </c>
      <c r="AD3795" s="82">
        <f t="shared" si="722"/>
        <v>63809.64</v>
      </c>
      <c r="AE3795" s="88">
        <f t="shared" si="727"/>
        <v>2.415897564698959E-2</v>
      </c>
    </row>
    <row r="3796" spans="1:31">
      <c r="A3796" s="77" t="s">
        <v>1833</v>
      </c>
      <c r="B3796" s="77">
        <v>3795</v>
      </c>
      <c r="C3796" s="77" t="s">
        <v>29</v>
      </c>
      <c r="D3796" s="77" t="s">
        <v>29</v>
      </c>
      <c r="E3796" s="77">
        <v>2016</v>
      </c>
      <c r="F3796" s="77">
        <v>46.137704799999902</v>
      </c>
      <c r="G3796" s="77">
        <v>-122.934462299999</v>
      </c>
      <c r="H3796" s="77">
        <v>0</v>
      </c>
      <c r="I3796" s="77" t="s">
        <v>1790</v>
      </c>
      <c r="J3796" s="77">
        <v>32.7174209</v>
      </c>
      <c r="K3796" s="77">
        <v>-117.1627714</v>
      </c>
      <c r="L3796" s="77">
        <v>3142.6872758319601</v>
      </c>
      <c r="M3796" s="77">
        <v>0.58564045491262096</v>
      </c>
      <c r="N3796" s="77">
        <v>0</v>
      </c>
      <c r="O3796" s="77">
        <v>603.39595695973696</v>
      </c>
      <c r="P3796" s="87" cm="1">
        <f t="array" ref="P3796">IF($X3796="Non-local",VLOOKUP($E3796,$AI$64:$AW$68,COLUMN($AW:$AW)-COLUMN($AH:$AH),FALSE),IF($X3796="Unknown",VLOOKUP($E3796,$AI$71:$AW$75,COLUMN($AW:$AW)-COLUMN($AH:$AH),FALSE),0))</f>
        <v>264</v>
      </c>
      <c r="Q3796" s="87" cm="1">
        <f t="array" ref="Q3796">IF($X3796="Non-local",VLOOKUP($E3796,$AI$40:$AW$44,COLUMN($AW:$AW)-COLUMN($AH:$AH),FALSE),IF($X3796="Unknown",VLOOKUP($E3796,$AI$47:$AW$51,COLUMN($AW:$AW)-COLUMN($AH:$AH),FALSE),0))</f>
        <v>622.00419999999997</v>
      </c>
      <c r="R3796" s="87" cm="1">
        <f t="array" ref="R3796">IF($X3796="Non-local",VLOOKUP($E3796,$AI$88:$AW$92,COLUMN($AW:$AW)-COLUMN($AH:$AH),FALSE),IF($X3796="Unknown",VLOOKUP($E3796,$AI$95:$AW$99,COLUMN($AW:$AW)-COLUMN($AH:$AH),FALSE),0))</f>
        <v>0.12047560494171299</v>
      </c>
      <c r="S3796" s="87" cm="1">
        <f t="array" ref="S3796">VLOOKUP($E3796,$AI$111:$AW$115,COLUMN($AW:$AW)-COLUMN($AH:$AH),FALSE)</f>
        <v>431.69321999999994</v>
      </c>
      <c r="T3796" s="104">
        <f t="shared" si="723"/>
        <v>0.7061160598543339</v>
      </c>
      <c r="U3796" s="104">
        <f t="shared" si="724"/>
        <v>1921.0933769597368</v>
      </c>
      <c r="V3796" s="87" cm="1">
        <f t="array" ref="V3796">VLOOKUP($E3796,$AI$118:$AW$122,COLUMN($AW:$AW)-COLUMN($AH:$AH),FALSE)</f>
        <v>0</v>
      </c>
      <c r="W3796" s="87" t="str">
        <f t="shared" si="728"/>
        <v>Domestic</v>
      </c>
      <c r="X3796" s="87" t="str">
        <f t="shared" si="729"/>
        <v>Non-local</v>
      </c>
      <c r="Y3796" s="104"/>
      <c r="Z3796" s="87" t="str">
        <f t="shared" si="725"/>
        <v>USA</v>
      </c>
      <c r="AA3796" s="87" t="str">
        <f t="shared" si="726"/>
        <v>USA</v>
      </c>
      <c r="AB3796" s="82" cm="1">
        <f t="array" ref="AB3796">VLOOKUP(B3796,'GDP per Capita'!$T$2:$V$4235,COLUMN('GDP per Capita'!$V:$V)-COLUMN('GDP per Capita'!$S:$S),FALSE)</f>
        <v>63809.64</v>
      </c>
      <c r="AC3796" s="82">
        <f t="shared" si="721"/>
        <v>63809.64</v>
      </c>
      <c r="AD3796" s="82">
        <f t="shared" si="722"/>
        <v>63809.64</v>
      </c>
      <c r="AE3796" s="88">
        <f t="shared" si="727"/>
        <v>3.0106632429829361E-2</v>
      </c>
    </row>
    <row r="3797" spans="1:31">
      <c r="A3797" s="77" t="s">
        <v>1183</v>
      </c>
      <c r="B3797" s="77">
        <v>3796</v>
      </c>
      <c r="C3797" s="77" t="s">
        <v>29</v>
      </c>
      <c r="D3797" s="77" t="s">
        <v>29</v>
      </c>
      <c r="E3797" s="77">
        <v>2016</v>
      </c>
      <c r="F3797" s="77">
        <v>33.953354599999997</v>
      </c>
      <c r="G3797" s="77">
        <v>-117.39616229999901</v>
      </c>
      <c r="H3797" s="77">
        <v>0</v>
      </c>
      <c r="I3797" s="77" t="s">
        <v>1790</v>
      </c>
      <c r="J3797" s="77">
        <v>32.7174209</v>
      </c>
      <c r="K3797" s="77">
        <v>-117.1627714</v>
      </c>
      <c r="L3797" s="77">
        <v>278.25889854116002</v>
      </c>
      <c r="M3797" s="77">
        <v>0.19837433472004401</v>
      </c>
      <c r="N3797" s="77">
        <v>0</v>
      </c>
      <c r="O3797" s="77">
        <v>53.425708519902699</v>
      </c>
      <c r="P3797" s="87" cm="1">
        <f t="array" ref="P3797">IF($X3797="Non-local",VLOOKUP($E3797,$AI$64:$AW$68,COLUMN($AW:$AW)-COLUMN($AH:$AH),FALSE),IF($X3797="Unknown",VLOOKUP($E3797,$AI$71:$AW$75,COLUMN($AW:$AW)-COLUMN($AH:$AH),FALSE),0))</f>
        <v>264</v>
      </c>
      <c r="Q3797" s="87" cm="1">
        <f t="array" ref="Q3797">IF($X3797="Non-local",VLOOKUP($E3797,$AI$40:$AW$44,COLUMN($AW:$AW)-COLUMN($AH:$AH),FALSE),IF($X3797="Unknown",VLOOKUP($E3797,$AI$47:$AW$51,COLUMN($AW:$AW)-COLUMN($AH:$AH),FALSE),0))</f>
        <v>622.00419999999997</v>
      </c>
      <c r="R3797" s="87" cm="1">
        <f t="array" ref="R3797">IF($X3797="Non-local",VLOOKUP($E3797,$AI$88:$AW$92,COLUMN($AW:$AW)-COLUMN($AH:$AH),FALSE),IF($X3797="Unknown",VLOOKUP($E3797,$AI$95:$AW$99,COLUMN($AW:$AW)-COLUMN($AH:$AH),FALSE),0))</f>
        <v>0.12047560494171299</v>
      </c>
      <c r="S3797" s="87" cm="1">
        <f t="array" ref="S3797">VLOOKUP($E3797,$AI$111:$AW$115,COLUMN($AW:$AW)-COLUMN($AH:$AH),FALSE)</f>
        <v>431.69321999999994</v>
      </c>
      <c r="T3797" s="104">
        <f t="shared" si="723"/>
        <v>0.31884993966175701</v>
      </c>
      <c r="U3797" s="104">
        <f t="shared" si="724"/>
        <v>1371.1231285199026</v>
      </c>
      <c r="V3797" s="87" cm="1">
        <f t="array" ref="V3797">VLOOKUP($E3797,$AI$118:$AW$122,COLUMN($AW:$AW)-COLUMN($AH:$AH),FALSE)</f>
        <v>0</v>
      </c>
      <c r="W3797" s="87" t="str">
        <f t="shared" si="728"/>
        <v>Domestic</v>
      </c>
      <c r="X3797" s="87" t="str">
        <f t="shared" si="729"/>
        <v>Non-local</v>
      </c>
      <c r="Y3797" s="104"/>
      <c r="Z3797" s="87" t="str">
        <f t="shared" si="725"/>
        <v>USA</v>
      </c>
      <c r="AA3797" s="87" t="str">
        <f t="shared" si="726"/>
        <v>USA</v>
      </c>
      <c r="AB3797" s="82" cm="1">
        <f t="array" ref="AB3797">VLOOKUP(B3797,'GDP per Capita'!$T$2:$V$4235,COLUMN('GDP per Capita'!$V:$V)-COLUMN('GDP per Capita'!$S:$S),FALSE)</f>
        <v>63809.64</v>
      </c>
      <c r="AC3797" s="82">
        <f t="shared" si="721"/>
        <v>63809.64</v>
      </c>
      <c r="AD3797" s="82">
        <f t="shared" si="722"/>
        <v>63809.64</v>
      </c>
      <c r="AE3797" s="88">
        <f t="shared" si="727"/>
        <v>2.14877113947031E-2</v>
      </c>
    </row>
    <row r="3798" spans="1:31">
      <c r="A3798" s="77" t="s">
        <v>1386</v>
      </c>
      <c r="B3798" s="77">
        <v>3797</v>
      </c>
      <c r="C3798" s="77" t="s">
        <v>29</v>
      </c>
      <c r="D3798" s="77" t="s">
        <v>29</v>
      </c>
      <c r="E3798" s="77">
        <v>2016</v>
      </c>
      <c r="F3798" s="77">
        <v>47.685957299999998</v>
      </c>
      <c r="G3798" s="77">
        <v>-122.19202490000001</v>
      </c>
      <c r="H3798" s="77">
        <v>0</v>
      </c>
      <c r="I3798" s="77" t="s">
        <v>1790</v>
      </c>
      <c r="J3798" s="77">
        <v>32.7174209</v>
      </c>
      <c r="K3798" s="77">
        <v>-117.1627714</v>
      </c>
      <c r="L3798" s="77">
        <v>3434.7821413491401</v>
      </c>
      <c r="M3798" s="77">
        <v>0.63214118559715404</v>
      </c>
      <c r="N3798" s="77">
        <v>0</v>
      </c>
      <c r="O3798" s="77">
        <v>659.478171139035</v>
      </c>
      <c r="P3798" s="87" cm="1">
        <f t="array" ref="P3798">IF($X3798="Non-local",VLOOKUP($E3798,$AI$64:$AW$68,COLUMN($AW:$AW)-COLUMN($AH:$AH),FALSE),IF($X3798="Unknown",VLOOKUP($E3798,$AI$71:$AW$75,COLUMN($AW:$AW)-COLUMN($AH:$AH),FALSE),0))</f>
        <v>264</v>
      </c>
      <c r="Q3798" s="87" cm="1">
        <f t="array" ref="Q3798">IF($X3798="Non-local",VLOOKUP($E3798,$AI$40:$AW$44,COLUMN($AW:$AW)-COLUMN($AH:$AH),FALSE),IF($X3798="Unknown",VLOOKUP($E3798,$AI$47:$AW$51,COLUMN($AW:$AW)-COLUMN($AH:$AH),FALSE),0))</f>
        <v>622.00419999999997</v>
      </c>
      <c r="R3798" s="87" cm="1">
        <f t="array" ref="R3798">IF($X3798="Non-local",VLOOKUP($E3798,$AI$88:$AW$92,COLUMN($AW:$AW)-COLUMN($AH:$AH),FALSE),IF($X3798="Unknown",VLOOKUP($E3798,$AI$95:$AW$99,COLUMN($AW:$AW)-COLUMN($AH:$AH),FALSE),0))</f>
        <v>0.12047560494171299</v>
      </c>
      <c r="S3798" s="87" cm="1">
        <f t="array" ref="S3798">VLOOKUP($E3798,$AI$111:$AW$115,COLUMN($AW:$AW)-COLUMN($AH:$AH),FALSE)</f>
        <v>431.69321999999994</v>
      </c>
      <c r="T3798" s="104">
        <f t="shared" si="723"/>
        <v>0.75261679053886699</v>
      </c>
      <c r="U3798" s="104">
        <f t="shared" si="724"/>
        <v>1977.1755911390349</v>
      </c>
      <c r="V3798" s="87" cm="1">
        <f t="array" ref="V3798">VLOOKUP($E3798,$AI$118:$AW$122,COLUMN($AW:$AW)-COLUMN($AH:$AH),FALSE)</f>
        <v>0</v>
      </c>
      <c r="W3798" s="87" t="str">
        <f t="shared" si="728"/>
        <v>Domestic</v>
      </c>
      <c r="X3798" s="87" t="str">
        <f t="shared" si="729"/>
        <v>Non-local</v>
      </c>
      <c r="Y3798" s="104"/>
      <c r="Z3798" s="87" t="str">
        <f t="shared" si="725"/>
        <v>USA</v>
      </c>
      <c r="AA3798" s="87" t="str">
        <f t="shared" si="726"/>
        <v>USA</v>
      </c>
      <c r="AB3798" s="82" cm="1">
        <f t="array" ref="AB3798">VLOOKUP(B3798,'GDP per Capita'!$T$2:$V$4235,COLUMN('GDP per Capita'!$V:$V)-COLUMN('GDP per Capita'!$S:$S),FALSE)</f>
        <v>63809.64</v>
      </c>
      <c r="AC3798" s="82">
        <f t="shared" si="721"/>
        <v>63809.64</v>
      </c>
      <c r="AD3798" s="82">
        <f t="shared" si="722"/>
        <v>63809.64</v>
      </c>
      <c r="AE3798" s="88">
        <f t="shared" si="727"/>
        <v>3.0985531200913137E-2</v>
      </c>
    </row>
    <row r="3799" spans="1:31">
      <c r="A3799" s="77" t="s">
        <v>1666</v>
      </c>
      <c r="B3799" s="77">
        <v>3798</v>
      </c>
      <c r="C3799" s="77" t="s">
        <v>29</v>
      </c>
      <c r="D3799" s="77" t="s">
        <v>29</v>
      </c>
      <c r="E3799" s="77">
        <v>2016</v>
      </c>
      <c r="F3799" s="77">
        <v>26.640628</v>
      </c>
      <c r="G3799" s="77">
        <v>-81.872308399999994</v>
      </c>
      <c r="H3799" s="77">
        <v>0</v>
      </c>
      <c r="I3799" s="77" t="s">
        <v>1790</v>
      </c>
      <c r="J3799" s="77">
        <v>32.7174209</v>
      </c>
      <c r="K3799" s="77">
        <v>-117.1627714</v>
      </c>
      <c r="L3799" s="77">
        <v>6918.3864666588897</v>
      </c>
      <c r="M3799" s="77">
        <v>1.1383256555099599</v>
      </c>
      <c r="N3799" s="77">
        <v>0</v>
      </c>
      <c r="O3799" s="77">
        <v>830.20637599906604</v>
      </c>
      <c r="P3799" s="87" cm="1">
        <f t="array" ref="P3799">IF($X3799="Non-local",VLOOKUP($E3799,$AI$64:$AW$68,COLUMN($AW:$AW)-COLUMN($AH:$AH),FALSE),IF($X3799="Unknown",VLOOKUP($E3799,$AI$71:$AW$75,COLUMN($AW:$AW)-COLUMN($AH:$AH),FALSE),0))</f>
        <v>264</v>
      </c>
      <c r="Q3799" s="87" cm="1">
        <f t="array" ref="Q3799">IF($X3799="Non-local",VLOOKUP($E3799,$AI$40:$AW$44,COLUMN($AW:$AW)-COLUMN($AH:$AH),FALSE),IF($X3799="Unknown",VLOOKUP($E3799,$AI$47:$AW$51,COLUMN($AW:$AW)-COLUMN($AH:$AH),FALSE),0))</f>
        <v>622.00419999999997</v>
      </c>
      <c r="R3799" s="87" cm="1">
        <f t="array" ref="R3799">IF($X3799="Non-local",VLOOKUP($E3799,$AI$88:$AW$92,COLUMN($AW:$AW)-COLUMN($AH:$AH),FALSE),IF($X3799="Unknown",VLOOKUP($E3799,$AI$95:$AW$99,COLUMN($AW:$AW)-COLUMN($AH:$AH),FALSE),0))</f>
        <v>0.12047560494171299</v>
      </c>
      <c r="S3799" s="87" cm="1">
        <f t="array" ref="S3799">VLOOKUP($E3799,$AI$111:$AW$115,COLUMN($AW:$AW)-COLUMN($AH:$AH),FALSE)</f>
        <v>431.69321999999994</v>
      </c>
      <c r="T3799" s="104">
        <f t="shared" si="723"/>
        <v>1.258801260451673</v>
      </c>
      <c r="U3799" s="104">
        <f t="shared" si="724"/>
        <v>2147.903795999066</v>
      </c>
      <c r="V3799" s="87" cm="1">
        <f t="array" ref="V3799">VLOOKUP($E3799,$AI$118:$AW$122,COLUMN($AW:$AW)-COLUMN($AH:$AH),FALSE)</f>
        <v>0</v>
      </c>
      <c r="W3799" s="87" t="str">
        <f t="shared" si="728"/>
        <v>Domestic</v>
      </c>
      <c r="X3799" s="87" t="str">
        <f t="shared" si="729"/>
        <v>Non-local</v>
      </c>
      <c r="Y3799" s="104"/>
      <c r="Z3799" s="87" t="str">
        <f t="shared" si="725"/>
        <v>USA</v>
      </c>
      <c r="AA3799" s="87" t="str">
        <f t="shared" si="726"/>
        <v>USA</v>
      </c>
      <c r="AB3799" s="82" cm="1">
        <f t="array" ref="AB3799">VLOOKUP(B3799,'GDP per Capita'!$T$2:$V$4235,COLUMN('GDP per Capita'!$V:$V)-COLUMN('GDP per Capita'!$S:$S),FALSE)</f>
        <v>63809.64</v>
      </c>
      <c r="AC3799" s="82">
        <f t="shared" si="721"/>
        <v>63809.64</v>
      </c>
      <c r="AD3799" s="82">
        <f t="shared" si="722"/>
        <v>63809.64</v>
      </c>
      <c r="AE3799" s="88">
        <f t="shared" si="727"/>
        <v>3.3661117599144363E-2</v>
      </c>
    </row>
    <row r="3800" spans="1:31">
      <c r="A3800" s="77" t="s">
        <v>1666</v>
      </c>
      <c r="B3800" s="77">
        <v>3799</v>
      </c>
      <c r="C3800" s="77" t="s">
        <v>29</v>
      </c>
      <c r="D3800" s="77" t="s">
        <v>29</v>
      </c>
      <c r="E3800" s="77">
        <v>2016</v>
      </c>
      <c r="F3800" s="77">
        <v>26.640628</v>
      </c>
      <c r="G3800" s="77">
        <v>-81.872308399999994</v>
      </c>
      <c r="H3800" s="77">
        <v>0</v>
      </c>
      <c r="I3800" s="77" t="s">
        <v>1790</v>
      </c>
      <c r="J3800" s="77">
        <v>32.7174209</v>
      </c>
      <c r="K3800" s="77">
        <v>-117.1627714</v>
      </c>
      <c r="L3800" s="77">
        <v>6918.3864666588897</v>
      </c>
      <c r="M3800" s="77">
        <v>1.1383256555099599</v>
      </c>
      <c r="N3800" s="77">
        <v>0</v>
      </c>
      <c r="O3800" s="77">
        <v>830.20637599906604</v>
      </c>
      <c r="P3800" s="87" cm="1">
        <f t="array" ref="P3800">IF($X3800="Non-local",VLOOKUP($E3800,$AI$64:$AW$68,COLUMN($AW:$AW)-COLUMN($AH:$AH),FALSE),IF($X3800="Unknown",VLOOKUP($E3800,$AI$71:$AW$75,COLUMN($AW:$AW)-COLUMN($AH:$AH),FALSE),0))</f>
        <v>264</v>
      </c>
      <c r="Q3800" s="87" cm="1">
        <f t="array" ref="Q3800">IF($X3800="Non-local",VLOOKUP($E3800,$AI$40:$AW$44,COLUMN($AW:$AW)-COLUMN($AH:$AH),FALSE),IF($X3800="Unknown",VLOOKUP($E3800,$AI$47:$AW$51,COLUMN($AW:$AW)-COLUMN($AH:$AH),FALSE),0))</f>
        <v>622.00419999999997</v>
      </c>
      <c r="R3800" s="87" cm="1">
        <f t="array" ref="R3800">IF($X3800="Non-local",VLOOKUP($E3800,$AI$88:$AW$92,COLUMN($AW:$AW)-COLUMN($AH:$AH),FALSE),IF($X3800="Unknown",VLOOKUP($E3800,$AI$95:$AW$99,COLUMN($AW:$AW)-COLUMN($AH:$AH),FALSE),0))</f>
        <v>0.12047560494171299</v>
      </c>
      <c r="S3800" s="87" cm="1">
        <f t="array" ref="S3800">VLOOKUP($E3800,$AI$111:$AW$115,COLUMN($AW:$AW)-COLUMN($AH:$AH),FALSE)</f>
        <v>431.69321999999994</v>
      </c>
      <c r="T3800" s="104">
        <f t="shared" si="723"/>
        <v>1.258801260451673</v>
      </c>
      <c r="U3800" s="104">
        <f t="shared" si="724"/>
        <v>2147.903795999066</v>
      </c>
      <c r="V3800" s="87" cm="1">
        <f t="array" ref="V3800">VLOOKUP($E3800,$AI$118:$AW$122,COLUMN($AW:$AW)-COLUMN($AH:$AH),FALSE)</f>
        <v>0</v>
      </c>
      <c r="W3800" s="87" t="str">
        <f t="shared" si="728"/>
        <v>Domestic</v>
      </c>
      <c r="X3800" s="87" t="str">
        <f t="shared" si="729"/>
        <v>Non-local</v>
      </c>
      <c r="Y3800" s="104"/>
      <c r="Z3800" s="87" t="str">
        <f t="shared" si="725"/>
        <v>USA</v>
      </c>
      <c r="AA3800" s="87" t="str">
        <f t="shared" si="726"/>
        <v>USA</v>
      </c>
      <c r="AB3800" s="82" cm="1">
        <f t="array" ref="AB3800">VLOOKUP(B3800,'GDP per Capita'!$T$2:$V$4235,COLUMN('GDP per Capita'!$V:$V)-COLUMN('GDP per Capita'!$S:$S),FALSE)</f>
        <v>63809.64</v>
      </c>
      <c r="AC3800" s="82">
        <f t="shared" si="721"/>
        <v>63809.64</v>
      </c>
      <c r="AD3800" s="82">
        <f t="shared" si="722"/>
        <v>63809.64</v>
      </c>
      <c r="AE3800" s="88">
        <f t="shared" si="727"/>
        <v>3.3661117599144363E-2</v>
      </c>
    </row>
    <row r="3801" spans="1:31">
      <c r="A3801" s="77" t="s">
        <v>999</v>
      </c>
      <c r="B3801" s="77">
        <v>3800</v>
      </c>
      <c r="C3801" s="77" t="s">
        <v>29</v>
      </c>
      <c r="D3801" s="77" t="s">
        <v>29</v>
      </c>
      <c r="E3801" s="77">
        <v>2016</v>
      </c>
      <c r="F3801" s="77">
        <v>47.603832099999998</v>
      </c>
      <c r="G3801" s="77">
        <v>-122.3300624</v>
      </c>
      <c r="H3801" s="77">
        <v>0</v>
      </c>
      <c r="I3801" s="77" t="s">
        <v>1790</v>
      </c>
      <c r="J3801" s="77">
        <v>32.7174209</v>
      </c>
      <c r="K3801" s="77">
        <v>-117.1627714</v>
      </c>
      <c r="L3801" s="77">
        <v>3423.0716099771898</v>
      </c>
      <c r="M3801" s="77">
        <v>0.63027689994962799</v>
      </c>
      <c r="N3801" s="77">
        <v>0</v>
      </c>
      <c r="O3801" s="77">
        <v>657.22974911562096</v>
      </c>
      <c r="P3801" s="87" cm="1">
        <f t="array" ref="P3801">IF($X3801="Non-local",VLOOKUP($E3801,$AI$64:$AW$68,COLUMN($AW:$AW)-COLUMN($AH:$AH),FALSE),IF($X3801="Unknown",VLOOKUP($E3801,$AI$71:$AW$75,COLUMN($AW:$AW)-COLUMN($AH:$AH),FALSE),0))</f>
        <v>264</v>
      </c>
      <c r="Q3801" s="87" cm="1">
        <f t="array" ref="Q3801">IF($X3801="Non-local",VLOOKUP($E3801,$AI$40:$AW$44,COLUMN($AW:$AW)-COLUMN($AH:$AH),FALSE),IF($X3801="Unknown",VLOOKUP($E3801,$AI$47:$AW$51,COLUMN($AW:$AW)-COLUMN($AH:$AH),FALSE),0))</f>
        <v>622.00419999999997</v>
      </c>
      <c r="R3801" s="87" cm="1">
        <f t="array" ref="R3801">IF($X3801="Non-local",VLOOKUP($E3801,$AI$88:$AW$92,COLUMN($AW:$AW)-COLUMN($AH:$AH),FALSE),IF($X3801="Unknown",VLOOKUP($E3801,$AI$95:$AW$99,COLUMN($AW:$AW)-COLUMN($AH:$AH),FALSE),0))</f>
        <v>0.12047560494171299</v>
      </c>
      <c r="S3801" s="87" cm="1">
        <f t="array" ref="S3801">VLOOKUP($E3801,$AI$111:$AW$115,COLUMN($AW:$AW)-COLUMN($AH:$AH),FALSE)</f>
        <v>431.69321999999994</v>
      </c>
      <c r="T3801" s="104">
        <f t="shared" si="723"/>
        <v>0.75075250489134093</v>
      </c>
      <c r="U3801" s="104">
        <f t="shared" si="724"/>
        <v>1974.9271691156207</v>
      </c>
      <c r="V3801" s="87" cm="1">
        <f t="array" ref="V3801">VLOOKUP($E3801,$AI$118:$AW$122,COLUMN($AW:$AW)-COLUMN($AH:$AH),FALSE)</f>
        <v>0</v>
      </c>
      <c r="W3801" s="87" t="str">
        <f t="shared" si="728"/>
        <v>Domestic</v>
      </c>
      <c r="X3801" s="87" t="str">
        <f t="shared" si="729"/>
        <v>Non-local</v>
      </c>
      <c r="Y3801" s="104"/>
      <c r="Z3801" s="87" t="str">
        <f t="shared" si="725"/>
        <v>USA</v>
      </c>
      <c r="AA3801" s="87" t="str">
        <f t="shared" si="726"/>
        <v>USA</v>
      </c>
      <c r="AB3801" s="82" cm="1">
        <f t="array" ref="AB3801">VLOOKUP(B3801,'GDP per Capita'!$T$2:$V$4235,COLUMN('GDP per Capita'!$V:$V)-COLUMN('GDP per Capita'!$S:$S),FALSE)</f>
        <v>63809.64</v>
      </c>
      <c r="AC3801" s="82">
        <f t="shared" si="721"/>
        <v>63809.64</v>
      </c>
      <c r="AD3801" s="82">
        <f t="shared" si="722"/>
        <v>63809.64</v>
      </c>
      <c r="AE3801" s="88">
        <f t="shared" si="727"/>
        <v>3.0950294800528896E-2</v>
      </c>
    </row>
    <row r="3802" spans="1:31">
      <c r="A3802" s="77" t="s">
        <v>911</v>
      </c>
      <c r="B3802" s="77">
        <v>3801</v>
      </c>
      <c r="C3802" s="77" t="s">
        <v>29</v>
      </c>
      <c r="D3802" s="77" t="s">
        <v>29</v>
      </c>
      <c r="E3802" s="77">
        <v>2016</v>
      </c>
      <c r="F3802" s="77">
        <v>42.3750997</v>
      </c>
      <c r="G3802" s="77">
        <v>-71.105615700000001</v>
      </c>
      <c r="H3802" s="77">
        <v>0</v>
      </c>
      <c r="I3802" s="77" t="s">
        <v>1790</v>
      </c>
      <c r="J3802" s="77">
        <v>32.7174209</v>
      </c>
      <c r="K3802" s="77">
        <v>-117.1627714</v>
      </c>
      <c r="L3802" s="77">
        <v>8292.5264883878099</v>
      </c>
      <c r="M3802" s="77">
        <v>1.32975968533697</v>
      </c>
      <c r="N3802" s="77">
        <v>0</v>
      </c>
      <c r="O3802" s="77">
        <v>870.715281280721</v>
      </c>
      <c r="P3802" s="87" cm="1">
        <f t="array" ref="P3802">IF($X3802="Non-local",VLOOKUP($E3802,$AI$64:$AW$68,COLUMN($AW:$AW)-COLUMN($AH:$AH),FALSE),IF($X3802="Unknown",VLOOKUP($E3802,$AI$71:$AW$75,COLUMN($AW:$AW)-COLUMN($AH:$AH),FALSE),0))</f>
        <v>264</v>
      </c>
      <c r="Q3802" s="87" cm="1">
        <f t="array" ref="Q3802">IF($X3802="Non-local",VLOOKUP($E3802,$AI$40:$AW$44,COLUMN($AW:$AW)-COLUMN($AH:$AH),FALSE),IF($X3802="Unknown",VLOOKUP($E3802,$AI$47:$AW$51,COLUMN($AW:$AW)-COLUMN($AH:$AH),FALSE),0))</f>
        <v>622.00419999999997</v>
      </c>
      <c r="R3802" s="87" cm="1">
        <f t="array" ref="R3802">IF($X3802="Non-local",VLOOKUP($E3802,$AI$88:$AW$92,COLUMN($AW:$AW)-COLUMN($AH:$AH),FALSE),IF($X3802="Unknown",VLOOKUP($E3802,$AI$95:$AW$99,COLUMN($AW:$AW)-COLUMN($AH:$AH),FALSE),0))</f>
        <v>0.12047560494171299</v>
      </c>
      <c r="S3802" s="87" cm="1">
        <f t="array" ref="S3802">VLOOKUP($E3802,$AI$111:$AW$115,COLUMN($AW:$AW)-COLUMN($AH:$AH),FALSE)</f>
        <v>431.69321999999994</v>
      </c>
      <c r="T3802" s="104">
        <f t="shared" si="723"/>
        <v>1.450235290278683</v>
      </c>
      <c r="U3802" s="104">
        <f t="shared" si="724"/>
        <v>2188.4127012807212</v>
      </c>
      <c r="V3802" s="87" cm="1">
        <f t="array" ref="V3802">VLOOKUP($E3802,$AI$118:$AW$122,COLUMN($AW:$AW)-COLUMN($AH:$AH),FALSE)</f>
        <v>0</v>
      </c>
      <c r="W3802" s="87" t="str">
        <f t="shared" si="728"/>
        <v>Domestic</v>
      </c>
      <c r="X3802" s="87" t="str">
        <f t="shared" si="729"/>
        <v>Non-local</v>
      </c>
      <c r="Y3802" s="104"/>
      <c r="Z3802" s="87" t="str">
        <f t="shared" si="725"/>
        <v>USA</v>
      </c>
      <c r="AA3802" s="87" t="str">
        <f t="shared" si="726"/>
        <v>USA</v>
      </c>
      <c r="AB3802" s="82" cm="1">
        <f t="array" ref="AB3802">VLOOKUP(B3802,'GDP per Capita'!$T$2:$V$4235,COLUMN('GDP per Capita'!$V:$V)-COLUMN('GDP per Capita'!$S:$S),FALSE)</f>
        <v>63809.64</v>
      </c>
      <c r="AC3802" s="82">
        <f t="shared" si="721"/>
        <v>63809.64</v>
      </c>
      <c r="AD3802" s="82">
        <f t="shared" si="722"/>
        <v>63809.64</v>
      </c>
      <c r="AE3802" s="88">
        <f t="shared" si="727"/>
        <v>3.42959574960887E-2</v>
      </c>
    </row>
    <row r="3803" spans="1:31">
      <c r="A3803" s="77" t="s">
        <v>1834</v>
      </c>
      <c r="B3803" s="77">
        <v>3802</v>
      </c>
      <c r="C3803" s="77" t="s">
        <v>29</v>
      </c>
      <c r="D3803" s="77" t="s">
        <v>29</v>
      </c>
      <c r="E3803" s="77">
        <v>2016</v>
      </c>
      <c r="F3803" s="77">
        <v>41.864695899999901</v>
      </c>
      <c r="G3803" s="77">
        <v>-88.1101709</v>
      </c>
      <c r="H3803" s="77">
        <v>0</v>
      </c>
      <c r="I3803" s="77" t="s">
        <v>1790</v>
      </c>
      <c r="J3803" s="77">
        <v>32.7174209</v>
      </c>
      <c r="K3803" s="77">
        <v>-117.1627714</v>
      </c>
      <c r="L3803" s="77">
        <v>5494.9834348439799</v>
      </c>
      <c r="M3803" s="77">
        <v>0.94353747389726905</v>
      </c>
      <c r="N3803" s="77">
        <v>0</v>
      </c>
      <c r="O3803" s="77">
        <v>659.39801218127798</v>
      </c>
      <c r="P3803" s="87" cm="1">
        <f t="array" ref="P3803">IF($X3803="Non-local",VLOOKUP($E3803,$AI$64:$AW$68,COLUMN($AW:$AW)-COLUMN($AH:$AH),FALSE),IF($X3803="Unknown",VLOOKUP($E3803,$AI$71:$AW$75,COLUMN($AW:$AW)-COLUMN($AH:$AH),FALSE),0))</f>
        <v>264</v>
      </c>
      <c r="Q3803" s="87" cm="1">
        <f t="array" ref="Q3803">IF($X3803="Non-local",VLOOKUP($E3803,$AI$40:$AW$44,COLUMN($AW:$AW)-COLUMN($AH:$AH),FALSE),IF($X3803="Unknown",VLOOKUP($E3803,$AI$47:$AW$51,COLUMN($AW:$AW)-COLUMN($AH:$AH),FALSE),0))</f>
        <v>622.00419999999997</v>
      </c>
      <c r="R3803" s="87" cm="1">
        <f t="array" ref="R3803">IF($X3803="Non-local",VLOOKUP($E3803,$AI$88:$AW$92,COLUMN($AW:$AW)-COLUMN($AH:$AH),FALSE),IF($X3803="Unknown",VLOOKUP($E3803,$AI$95:$AW$99,COLUMN($AW:$AW)-COLUMN($AH:$AH),FALSE),0))</f>
        <v>0.12047560494171299</v>
      </c>
      <c r="S3803" s="87" cm="1">
        <f t="array" ref="S3803">VLOOKUP($E3803,$AI$111:$AW$115,COLUMN($AW:$AW)-COLUMN($AH:$AH),FALSE)</f>
        <v>431.69321999999994</v>
      </c>
      <c r="T3803" s="104">
        <f t="shared" si="723"/>
        <v>1.0640130788389821</v>
      </c>
      <c r="U3803" s="104">
        <f t="shared" si="724"/>
        <v>1977.0954321812778</v>
      </c>
      <c r="V3803" s="87" cm="1">
        <f t="array" ref="V3803">VLOOKUP($E3803,$AI$118:$AW$122,COLUMN($AW:$AW)-COLUMN($AH:$AH),FALSE)</f>
        <v>0</v>
      </c>
      <c r="W3803" s="87" t="str">
        <f t="shared" si="728"/>
        <v>Domestic</v>
      </c>
      <c r="X3803" s="87" t="str">
        <f t="shared" si="729"/>
        <v>Non-local</v>
      </c>
      <c r="Y3803" s="104"/>
      <c r="Z3803" s="87" t="str">
        <f t="shared" si="725"/>
        <v>USA</v>
      </c>
      <c r="AA3803" s="87" t="str">
        <f t="shared" si="726"/>
        <v>USA</v>
      </c>
      <c r="AB3803" s="82" cm="1">
        <f t="array" ref="AB3803">VLOOKUP(B3803,'GDP per Capita'!$T$2:$V$4235,COLUMN('GDP per Capita'!$V:$V)-COLUMN('GDP per Capita'!$S:$S),FALSE)</f>
        <v>63809.64</v>
      </c>
      <c r="AC3803" s="82">
        <f t="shared" si="721"/>
        <v>63809.64</v>
      </c>
      <c r="AD3803" s="82">
        <f t="shared" si="722"/>
        <v>63809.64</v>
      </c>
      <c r="AE3803" s="88">
        <f t="shared" si="727"/>
        <v>3.0984274980728269E-2</v>
      </c>
    </row>
    <row r="3804" spans="1:31">
      <c r="A3804" s="77" t="s">
        <v>1183</v>
      </c>
      <c r="B3804" s="77">
        <v>3803</v>
      </c>
      <c r="C3804" s="77" t="s">
        <v>29</v>
      </c>
      <c r="D3804" s="77" t="s">
        <v>29</v>
      </c>
      <c r="E3804" s="77">
        <v>2016</v>
      </c>
      <c r="F3804" s="77">
        <v>33.953354599999997</v>
      </c>
      <c r="G3804" s="77">
        <v>-117.39616229999901</v>
      </c>
      <c r="H3804" s="77">
        <v>0</v>
      </c>
      <c r="I3804" s="77" t="s">
        <v>1790</v>
      </c>
      <c r="J3804" s="77">
        <v>32.7174209</v>
      </c>
      <c r="K3804" s="77">
        <v>-117.1627714</v>
      </c>
      <c r="L3804" s="77">
        <v>278.25889854116002</v>
      </c>
      <c r="M3804" s="77">
        <v>0.19837433472004401</v>
      </c>
      <c r="N3804" s="77">
        <v>0</v>
      </c>
      <c r="O3804" s="77">
        <v>53.425708519902699</v>
      </c>
      <c r="P3804" s="87" cm="1">
        <f t="array" ref="P3804">IF($X3804="Non-local",VLOOKUP($E3804,$AI$64:$AW$68,COLUMN($AW:$AW)-COLUMN($AH:$AH),FALSE),IF($X3804="Unknown",VLOOKUP($E3804,$AI$71:$AW$75,COLUMN($AW:$AW)-COLUMN($AH:$AH),FALSE),0))</f>
        <v>264</v>
      </c>
      <c r="Q3804" s="87" cm="1">
        <f t="array" ref="Q3804">IF($X3804="Non-local",VLOOKUP($E3804,$AI$40:$AW$44,COLUMN($AW:$AW)-COLUMN($AH:$AH),FALSE),IF($X3804="Unknown",VLOOKUP($E3804,$AI$47:$AW$51,COLUMN($AW:$AW)-COLUMN($AH:$AH),FALSE),0))</f>
        <v>622.00419999999997</v>
      </c>
      <c r="R3804" s="87" cm="1">
        <f t="array" ref="R3804">IF($X3804="Non-local",VLOOKUP($E3804,$AI$88:$AW$92,COLUMN($AW:$AW)-COLUMN($AH:$AH),FALSE),IF($X3804="Unknown",VLOOKUP($E3804,$AI$95:$AW$99,COLUMN($AW:$AW)-COLUMN($AH:$AH),FALSE),0))</f>
        <v>0.12047560494171299</v>
      </c>
      <c r="S3804" s="87" cm="1">
        <f t="array" ref="S3804">VLOOKUP($E3804,$AI$111:$AW$115,COLUMN($AW:$AW)-COLUMN($AH:$AH),FALSE)</f>
        <v>431.69321999999994</v>
      </c>
      <c r="T3804" s="104">
        <f t="shared" si="723"/>
        <v>0.31884993966175701</v>
      </c>
      <c r="U3804" s="104">
        <f t="shared" si="724"/>
        <v>1371.1231285199026</v>
      </c>
      <c r="V3804" s="87" cm="1">
        <f t="array" ref="V3804">VLOOKUP($E3804,$AI$118:$AW$122,COLUMN($AW:$AW)-COLUMN($AH:$AH),FALSE)</f>
        <v>0</v>
      </c>
      <c r="W3804" s="87" t="str">
        <f t="shared" si="728"/>
        <v>Domestic</v>
      </c>
      <c r="X3804" s="87" t="str">
        <f t="shared" si="729"/>
        <v>Non-local</v>
      </c>
      <c r="Y3804" s="104"/>
      <c r="Z3804" s="87" t="str">
        <f t="shared" si="725"/>
        <v>USA</v>
      </c>
      <c r="AA3804" s="87" t="str">
        <f t="shared" si="726"/>
        <v>USA</v>
      </c>
      <c r="AB3804" s="82" cm="1">
        <f t="array" ref="AB3804">VLOOKUP(B3804,'GDP per Capita'!$T$2:$V$4235,COLUMN('GDP per Capita'!$V:$V)-COLUMN('GDP per Capita'!$S:$S),FALSE)</f>
        <v>63809.64</v>
      </c>
      <c r="AC3804" s="82">
        <f t="shared" si="721"/>
        <v>63809.64</v>
      </c>
      <c r="AD3804" s="82">
        <f t="shared" si="722"/>
        <v>63809.64</v>
      </c>
      <c r="AE3804" s="88">
        <f t="shared" si="727"/>
        <v>2.14877113947031E-2</v>
      </c>
    </row>
    <row r="3805" spans="1:31">
      <c r="A3805" s="77" t="s">
        <v>1835</v>
      </c>
      <c r="B3805" s="77">
        <v>3804</v>
      </c>
      <c r="C3805" s="77" t="s">
        <v>224</v>
      </c>
      <c r="D3805" s="77" t="s">
        <v>31</v>
      </c>
      <c r="E3805" s="77">
        <v>2016</v>
      </c>
      <c r="F3805" s="77">
        <v>48.251387799999897</v>
      </c>
      <c r="G3805" s="77">
        <v>11.650966199999999</v>
      </c>
      <c r="H3805" s="77">
        <v>0</v>
      </c>
      <c r="I3805" s="77" t="s">
        <v>1790</v>
      </c>
      <c r="J3805" s="77">
        <v>32.7174209</v>
      </c>
      <c r="K3805" s="77">
        <v>-117.1627714</v>
      </c>
      <c r="L3805" s="77">
        <v>19350.853743613799</v>
      </c>
      <c r="M3805" s="77">
        <v>2.9914587016248602</v>
      </c>
      <c r="N3805" s="77">
        <v>0</v>
      </c>
      <c r="O3805" s="77">
        <v>1770.6031175406599</v>
      </c>
      <c r="P3805" s="87" cm="1">
        <f t="array" ref="P3805">IF($X3805="Non-local",VLOOKUP($E3805,$AI$64:$AW$68,COLUMN($AW:$AW)-COLUMN($AH:$AH),FALSE),IF($X3805="Unknown",VLOOKUP($E3805,$AI$71:$AW$75,COLUMN($AW:$AW)-COLUMN($AH:$AH),FALSE),0))</f>
        <v>264</v>
      </c>
      <c r="Q3805" s="87" cm="1">
        <f t="array" ref="Q3805">IF($X3805="Non-local",VLOOKUP($E3805,$AI$40:$AW$44,COLUMN($AW:$AW)-COLUMN($AH:$AH),FALSE),IF($X3805="Unknown",VLOOKUP($E3805,$AI$47:$AW$51,COLUMN($AW:$AW)-COLUMN($AH:$AH),FALSE),0))</f>
        <v>622.00419999999997</v>
      </c>
      <c r="R3805" s="87" cm="1">
        <f t="array" ref="R3805">IF($X3805="Non-local",VLOOKUP($E3805,$AI$88:$AW$92,COLUMN($AW:$AW)-COLUMN($AH:$AH),FALSE),IF($X3805="Unknown",VLOOKUP($E3805,$AI$95:$AW$99,COLUMN($AW:$AW)-COLUMN($AH:$AH),FALSE),0))</f>
        <v>0.12047560494171299</v>
      </c>
      <c r="S3805" s="87" cm="1">
        <f t="array" ref="S3805">VLOOKUP($E3805,$AI$111:$AW$115,COLUMN($AW:$AW)-COLUMN($AH:$AH),FALSE)</f>
        <v>431.69321999999994</v>
      </c>
      <c r="T3805" s="104">
        <f t="shared" si="723"/>
        <v>3.1119343065665732</v>
      </c>
      <c r="U3805" s="104">
        <f t="shared" si="724"/>
        <v>3088.3005375406601</v>
      </c>
      <c r="V3805" s="87" cm="1">
        <f t="array" ref="V3805">VLOOKUP($E3805,$AI$118:$AW$122,COLUMN($AW:$AW)-COLUMN($AH:$AH),FALSE)</f>
        <v>0</v>
      </c>
      <c r="W3805" s="87" t="str">
        <f t="shared" si="728"/>
        <v>International</v>
      </c>
      <c r="X3805" s="87" t="str">
        <f t="shared" si="729"/>
        <v>Non-local</v>
      </c>
      <c r="Y3805" s="104"/>
      <c r="Z3805" s="87" t="str">
        <f t="shared" si="725"/>
        <v>Germany</v>
      </c>
      <c r="AA3805" s="87" t="str">
        <f t="shared" si="726"/>
        <v>Europe</v>
      </c>
      <c r="AB3805" s="82" cm="1">
        <f t="array" ref="AB3805">VLOOKUP(B3805,'GDP per Capita'!$T$2:$V$4235,COLUMN('GDP per Capita'!$V:$V)-COLUMN('GDP per Capita'!$S:$S),FALSE)</f>
        <v>49180.54</v>
      </c>
      <c r="AC3805" s="82">
        <f t="shared" si="721"/>
        <v>49180.54</v>
      </c>
      <c r="AD3805" s="82">
        <f t="shared" si="722"/>
        <v>49180.54</v>
      </c>
      <c r="AE3805" s="88">
        <f t="shared" si="727"/>
        <v>6.2795173406812121E-2</v>
      </c>
    </row>
    <row r="3806" spans="1:31">
      <c r="A3806" s="77" t="s">
        <v>927</v>
      </c>
      <c r="B3806" s="77">
        <v>3805</v>
      </c>
      <c r="C3806" s="77" t="s">
        <v>29</v>
      </c>
      <c r="D3806" s="77" t="s">
        <v>29</v>
      </c>
      <c r="E3806" s="77">
        <v>2016</v>
      </c>
      <c r="F3806" s="77">
        <v>34.147645199999999</v>
      </c>
      <c r="G3806" s="77">
        <v>-118.1444779</v>
      </c>
      <c r="H3806" s="77">
        <v>0</v>
      </c>
      <c r="I3806" s="77" t="s">
        <v>1790</v>
      </c>
      <c r="J3806" s="77">
        <v>32.7174209</v>
      </c>
      <c r="K3806" s="77">
        <v>-117.1627714</v>
      </c>
      <c r="L3806" s="77">
        <v>366.54981032904999</v>
      </c>
      <c r="M3806" s="77">
        <v>0.21003268833500399</v>
      </c>
      <c r="N3806" s="77">
        <v>0</v>
      </c>
      <c r="O3806" s="77">
        <v>70.377563583177704</v>
      </c>
      <c r="P3806" s="87" cm="1">
        <f t="array" ref="P3806">IF($X3806="Non-local",VLOOKUP($E3806,$AI$64:$AW$68,COLUMN($AW:$AW)-COLUMN($AH:$AH),FALSE),IF($X3806="Unknown",VLOOKUP($E3806,$AI$71:$AW$75,COLUMN($AW:$AW)-COLUMN($AH:$AH),FALSE),0))</f>
        <v>264</v>
      </c>
      <c r="Q3806" s="87" cm="1">
        <f t="array" ref="Q3806">IF($X3806="Non-local",VLOOKUP($E3806,$AI$40:$AW$44,COLUMN($AW:$AW)-COLUMN($AH:$AH),FALSE),IF($X3806="Unknown",VLOOKUP($E3806,$AI$47:$AW$51,COLUMN($AW:$AW)-COLUMN($AH:$AH),FALSE),0))</f>
        <v>622.00419999999997</v>
      </c>
      <c r="R3806" s="87" cm="1">
        <f t="array" ref="R3806">IF($X3806="Non-local",VLOOKUP($E3806,$AI$88:$AW$92,COLUMN($AW:$AW)-COLUMN($AH:$AH),FALSE),IF($X3806="Unknown",VLOOKUP($E3806,$AI$95:$AW$99,COLUMN($AW:$AW)-COLUMN($AH:$AH),FALSE),0))</f>
        <v>0.12047560494171299</v>
      </c>
      <c r="S3806" s="87" cm="1">
        <f t="array" ref="S3806">VLOOKUP($E3806,$AI$111:$AW$115,COLUMN($AW:$AW)-COLUMN($AH:$AH),FALSE)</f>
        <v>431.69321999999994</v>
      </c>
      <c r="T3806" s="104">
        <f t="shared" si="723"/>
        <v>0.33050829327671699</v>
      </c>
      <c r="U3806" s="104">
        <f t="shared" si="724"/>
        <v>1388.0749835831775</v>
      </c>
      <c r="V3806" s="87" cm="1">
        <f t="array" ref="V3806">VLOOKUP($E3806,$AI$118:$AW$122,COLUMN($AW:$AW)-COLUMN($AH:$AH),FALSE)</f>
        <v>0</v>
      </c>
      <c r="W3806" s="87" t="str">
        <f t="shared" si="728"/>
        <v>Domestic</v>
      </c>
      <c r="X3806" s="87" t="str">
        <f t="shared" si="729"/>
        <v>Non-local</v>
      </c>
      <c r="Y3806" s="104"/>
      <c r="Z3806" s="87" t="str">
        <f t="shared" si="725"/>
        <v>USA</v>
      </c>
      <c r="AA3806" s="87" t="str">
        <f t="shared" si="726"/>
        <v>USA</v>
      </c>
      <c r="AB3806" s="82" cm="1">
        <f t="array" ref="AB3806">VLOOKUP(B3806,'GDP per Capita'!$T$2:$V$4235,COLUMN('GDP per Capita'!$V:$V)-COLUMN('GDP per Capita'!$S:$S),FALSE)</f>
        <v>63809.64</v>
      </c>
      <c r="AC3806" s="82">
        <f t="shared" si="721"/>
        <v>63809.64</v>
      </c>
      <c r="AD3806" s="82">
        <f t="shared" si="722"/>
        <v>63809.64</v>
      </c>
      <c r="AE3806" s="88">
        <f t="shared" si="727"/>
        <v>2.1753374311204037E-2</v>
      </c>
    </row>
    <row r="3807" spans="1:31">
      <c r="A3807" s="77" t="s">
        <v>1079</v>
      </c>
      <c r="B3807" s="77">
        <v>3806</v>
      </c>
      <c r="C3807" s="77" t="s">
        <v>29</v>
      </c>
      <c r="D3807" s="77" t="s">
        <v>29</v>
      </c>
      <c r="E3807" s="77">
        <v>2016</v>
      </c>
      <c r="F3807" s="77">
        <v>39.962260100000002</v>
      </c>
      <c r="G3807" s="77">
        <v>-83.000706499999893</v>
      </c>
      <c r="H3807" s="77">
        <v>0</v>
      </c>
      <c r="I3807" s="77" t="s">
        <v>1790</v>
      </c>
      <c r="J3807" s="77">
        <v>32.7174209</v>
      </c>
      <c r="K3807" s="77">
        <v>-117.1627714</v>
      </c>
      <c r="L3807" s="77">
        <v>6286.40360240679</v>
      </c>
      <c r="M3807" s="77">
        <v>1.05140008886598</v>
      </c>
      <c r="N3807" s="77">
        <v>0</v>
      </c>
      <c r="O3807" s="77">
        <v>754.36843228881503</v>
      </c>
      <c r="P3807" s="87" cm="1">
        <f t="array" ref="P3807">IF($X3807="Non-local",VLOOKUP($E3807,$AI$64:$AW$68,COLUMN($AW:$AW)-COLUMN($AH:$AH),FALSE),IF($X3807="Unknown",VLOOKUP($E3807,$AI$71:$AW$75,COLUMN($AW:$AW)-COLUMN($AH:$AH),FALSE),0))</f>
        <v>264</v>
      </c>
      <c r="Q3807" s="87" cm="1">
        <f t="array" ref="Q3807">IF($X3807="Non-local",VLOOKUP($E3807,$AI$40:$AW$44,COLUMN($AW:$AW)-COLUMN($AH:$AH),FALSE),IF($X3807="Unknown",VLOOKUP($E3807,$AI$47:$AW$51,COLUMN($AW:$AW)-COLUMN($AH:$AH),FALSE),0))</f>
        <v>622.00419999999997</v>
      </c>
      <c r="R3807" s="87" cm="1">
        <f t="array" ref="R3807">IF($X3807="Non-local",VLOOKUP($E3807,$AI$88:$AW$92,COLUMN($AW:$AW)-COLUMN($AH:$AH),FALSE),IF($X3807="Unknown",VLOOKUP($E3807,$AI$95:$AW$99,COLUMN($AW:$AW)-COLUMN($AH:$AH),FALSE),0))</f>
        <v>0.12047560494171299</v>
      </c>
      <c r="S3807" s="87" cm="1">
        <f t="array" ref="S3807">VLOOKUP($E3807,$AI$111:$AW$115,COLUMN($AW:$AW)-COLUMN($AH:$AH),FALSE)</f>
        <v>431.69321999999994</v>
      </c>
      <c r="T3807" s="104">
        <f t="shared" si="723"/>
        <v>1.1718756938076931</v>
      </c>
      <c r="U3807" s="104">
        <f t="shared" si="724"/>
        <v>2072.0658522888152</v>
      </c>
      <c r="V3807" s="87" cm="1">
        <f t="array" ref="V3807">VLOOKUP($E3807,$AI$118:$AW$122,COLUMN($AW:$AW)-COLUMN($AH:$AH),FALSE)</f>
        <v>0</v>
      </c>
      <c r="W3807" s="87" t="str">
        <f t="shared" si="728"/>
        <v>Domestic</v>
      </c>
      <c r="X3807" s="87" t="str">
        <f t="shared" si="729"/>
        <v>Non-local</v>
      </c>
      <c r="Y3807" s="104"/>
      <c r="Z3807" s="87" t="str">
        <f t="shared" si="725"/>
        <v>USA</v>
      </c>
      <c r="AA3807" s="87" t="str">
        <f t="shared" si="726"/>
        <v>USA</v>
      </c>
      <c r="AB3807" s="82" cm="1">
        <f t="array" ref="AB3807">VLOOKUP(B3807,'GDP per Capita'!$T$2:$V$4235,COLUMN('GDP per Capita'!$V:$V)-COLUMN('GDP per Capita'!$S:$S),FALSE)</f>
        <v>63809.64</v>
      </c>
      <c r="AC3807" s="82">
        <f t="shared" si="721"/>
        <v>63809.64</v>
      </c>
      <c r="AD3807" s="82">
        <f t="shared" si="722"/>
        <v>63809.64</v>
      </c>
      <c r="AE3807" s="88">
        <f t="shared" si="727"/>
        <v>3.2472614675287545E-2</v>
      </c>
    </row>
    <row r="3808" spans="1:31">
      <c r="A3808" s="77" t="s">
        <v>920</v>
      </c>
      <c r="B3808" s="77">
        <v>3807</v>
      </c>
      <c r="C3808" s="77" t="s">
        <v>29</v>
      </c>
      <c r="D3808" s="77" t="s">
        <v>29</v>
      </c>
      <c r="E3808" s="77">
        <v>2016</v>
      </c>
      <c r="F3808" s="77">
        <v>32.222876499999998</v>
      </c>
      <c r="G3808" s="77">
        <v>-110.9748477</v>
      </c>
      <c r="H3808" s="77">
        <v>0</v>
      </c>
      <c r="I3808" s="77" t="s">
        <v>1790</v>
      </c>
      <c r="J3808" s="77">
        <v>32.7174209</v>
      </c>
      <c r="K3808" s="77">
        <v>-117.1627714</v>
      </c>
      <c r="L3808" s="77">
        <v>1166.0318687665199</v>
      </c>
      <c r="M3808" s="77">
        <v>0.31560011716020497</v>
      </c>
      <c r="N3808" s="77">
        <v>0</v>
      </c>
      <c r="O3808" s="77">
        <v>223.87811880317301</v>
      </c>
      <c r="P3808" s="87" cm="1">
        <f t="array" ref="P3808">IF($X3808="Non-local",VLOOKUP($E3808,$AI$64:$AW$68,COLUMN($AW:$AW)-COLUMN($AH:$AH),FALSE),IF($X3808="Unknown",VLOOKUP($E3808,$AI$71:$AW$75,COLUMN($AW:$AW)-COLUMN($AH:$AH),FALSE),0))</f>
        <v>264</v>
      </c>
      <c r="Q3808" s="87" cm="1">
        <f t="array" ref="Q3808">IF($X3808="Non-local",VLOOKUP($E3808,$AI$40:$AW$44,COLUMN($AW:$AW)-COLUMN($AH:$AH),FALSE),IF($X3808="Unknown",VLOOKUP($E3808,$AI$47:$AW$51,COLUMN($AW:$AW)-COLUMN($AH:$AH),FALSE),0))</f>
        <v>622.00419999999997</v>
      </c>
      <c r="R3808" s="87" cm="1">
        <f t="array" ref="R3808">IF($X3808="Non-local",VLOOKUP($E3808,$AI$88:$AW$92,COLUMN($AW:$AW)-COLUMN($AH:$AH),FALSE),IF($X3808="Unknown",VLOOKUP($E3808,$AI$95:$AW$99,COLUMN($AW:$AW)-COLUMN($AH:$AH),FALSE),0))</f>
        <v>0.12047560494171299</v>
      </c>
      <c r="S3808" s="87" cm="1">
        <f t="array" ref="S3808">VLOOKUP($E3808,$AI$111:$AW$115,COLUMN($AW:$AW)-COLUMN($AH:$AH),FALSE)</f>
        <v>431.69321999999994</v>
      </c>
      <c r="T3808" s="104">
        <f t="shared" si="723"/>
        <v>0.43607572210191797</v>
      </c>
      <c r="U3808" s="104">
        <f t="shared" si="724"/>
        <v>1541.5755388031728</v>
      </c>
      <c r="V3808" s="87" cm="1">
        <f t="array" ref="V3808">VLOOKUP($E3808,$AI$118:$AW$122,COLUMN($AW:$AW)-COLUMN($AH:$AH),FALSE)</f>
        <v>0</v>
      </c>
      <c r="W3808" s="87" t="str">
        <f t="shared" si="728"/>
        <v>Domestic</v>
      </c>
      <c r="X3808" s="87" t="str">
        <f t="shared" si="729"/>
        <v>Non-local</v>
      </c>
      <c r="Y3808" s="104"/>
      <c r="Z3808" s="87" t="str">
        <f t="shared" si="725"/>
        <v>USA</v>
      </c>
      <c r="AA3808" s="87" t="str">
        <f t="shared" si="726"/>
        <v>USA</v>
      </c>
      <c r="AB3808" s="82" cm="1">
        <f t="array" ref="AB3808">VLOOKUP(B3808,'GDP per Capita'!$T$2:$V$4235,COLUMN('GDP per Capita'!$V:$V)-COLUMN('GDP per Capita'!$S:$S),FALSE)</f>
        <v>63809.64</v>
      </c>
      <c r="AC3808" s="82">
        <f t="shared" si="721"/>
        <v>63809.64</v>
      </c>
      <c r="AD3808" s="82">
        <f t="shared" si="722"/>
        <v>63809.64</v>
      </c>
      <c r="AE3808" s="88">
        <f t="shared" si="727"/>
        <v>2.415897564698959E-2</v>
      </c>
    </row>
    <row r="3809" spans="1:31">
      <c r="A3809" s="77" t="s">
        <v>1649</v>
      </c>
      <c r="B3809" s="77">
        <v>3808</v>
      </c>
      <c r="C3809" s="77" t="s">
        <v>317</v>
      </c>
      <c r="D3809" s="77" t="s">
        <v>30</v>
      </c>
      <c r="E3809" s="77">
        <v>2016</v>
      </c>
      <c r="F3809" s="77">
        <v>36.642116899999998</v>
      </c>
      <c r="G3809" s="77">
        <v>127.48917419999999</v>
      </c>
      <c r="H3809" s="77">
        <v>0</v>
      </c>
      <c r="I3809" s="77" t="s">
        <v>1790</v>
      </c>
      <c r="J3809" s="77">
        <v>32.7174209</v>
      </c>
      <c r="K3809" s="77">
        <v>-117.1627714</v>
      </c>
      <c r="L3809" s="77">
        <v>19587.359832959301</v>
      </c>
      <c r="M3809" s="77">
        <v>3.02935152143447</v>
      </c>
      <c r="N3809" s="77">
        <v>0</v>
      </c>
      <c r="O3809" s="77">
        <v>1792.2434247157701</v>
      </c>
      <c r="P3809" s="87" cm="1">
        <f t="array" ref="P3809">IF($X3809="Non-local",VLOOKUP($E3809,$AI$64:$AW$68,COLUMN($AW:$AW)-COLUMN($AH:$AH),FALSE),IF($X3809="Unknown",VLOOKUP($E3809,$AI$71:$AW$75,COLUMN($AW:$AW)-COLUMN($AH:$AH),FALSE),0))</f>
        <v>264</v>
      </c>
      <c r="Q3809" s="87" cm="1">
        <f t="array" ref="Q3809">IF($X3809="Non-local",VLOOKUP($E3809,$AI$40:$AW$44,COLUMN($AW:$AW)-COLUMN($AH:$AH),FALSE),IF($X3809="Unknown",VLOOKUP($E3809,$AI$47:$AW$51,COLUMN($AW:$AW)-COLUMN($AH:$AH),FALSE),0))</f>
        <v>622.00419999999997</v>
      </c>
      <c r="R3809" s="87" cm="1">
        <f t="array" ref="R3809">IF($X3809="Non-local",VLOOKUP($E3809,$AI$88:$AW$92,COLUMN($AW:$AW)-COLUMN($AH:$AH),FALSE),IF($X3809="Unknown",VLOOKUP($E3809,$AI$95:$AW$99,COLUMN($AW:$AW)-COLUMN($AH:$AH),FALSE),0))</f>
        <v>0.12047560494171299</v>
      </c>
      <c r="S3809" s="87" cm="1">
        <f t="array" ref="S3809">VLOOKUP($E3809,$AI$111:$AW$115,COLUMN($AW:$AW)-COLUMN($AH:$AH),FALSE)</f>
        <v>431.69321999999994</v>
      </c>
      <c r="T3809" s="104">
        <f t="shared" si="723"/>
        <v>3.149827126376183</v>
      </c>
      <c r="U3809" s="104">
        <f t="shared" si="724"/>
        <v>3109.9408447157698</v>
      </c>
      <c r="V3809" s="87" cm="1">
        <f t="array" ref="V3809">VLOOKUP($E3809,$AI$118:$AW$122,COLUMN($AW:$AW)-COLUMN($AH:$AH),FALSE)</f>
        <v>0</v>
      </c>
      <c r="W3809" s="87" t="str">
        <f t="shared" si="728"/>
        <v>International</v>
      </c>
      <c r="X3809" s="87" t="str">
        <f t="shared" si="729"/>
        <v>Non-local</v>
      </c>
      <c r="Y3809" s="104"/>
      <c r="Z3809" s="87" t="str">
        <f t="shared" si="725"/>
        <v>South Korea</v>
      </c>
      <c r="AA3809" s="87" t="str">
        <f t="shared" si="726"/>
        <v>Asia</v>
      </c>
      <c r="AB3809" s="82" cm="1">
        <f t="array" ref="AB3809">VLOOKUP(B3809,'GDP per Capita'!$T$2:$V$4235,COLUMN('GDP per Capita'!$V:$V)-COLUMN('GDP per Capita'!$S:$S),FALSE)</f>
        <v>32154.02</v>
      </c>
      <c r="AC3809" s="82">
        <f t="shared" si="721"/>
        <v>32154.02</v>
      </c>
      <c r="AD3809" s="82">
        <f t="shared" si="722"/>
        <v>32154.02</v>
      </c>
      <c r="AE3809" s="88">
        <f t="shared" si="727"/>
        <v>9.6720125344071123E-2</v>
      </c>
    </row>
    <row r="3810" spans="1:31">
      <c r="A3810" s="77" t="s">
        <v>1148</v>
      </c>
      <c r="B3810" s="77">
        <v>3809</v>
      </c>
      <c r="C3810" s="77" t="s">
        <v>29</v>
      </c>
      <c r="D3810" s="77" t="s">
        <v>29</v>
      </c>
      <c r="E3810" s="77">
        <v>2016</v>
      </c>
      <c r="F3810" s="77">
        <v>29.424600199999901</v>
      </c>
      <c r="G3810" s="77">
        <v>-98.495140500000005</v>
      </c>
      <c r="H3810" s="77">
        <v>0</v>
      </c>
      <c r="I3810" s="77" t="s">
        <v>1790</v>
      </c>
      <c r="J3810" s="77">
        <v>32.7174209</v>
      </c>
      <c r="K3810" s="77">
        <v>-117.1627714</v>
      </c>
      <c r="L3810" s="77">
        <v>3625.3574712434001</v>
      </c>
      <c r="M3810" s="77">
        <v>0.66248027449157298</v>
      </c>
      <c r="N3810" s="77">
        <v>0</v>
      </c>
      <c r="O3810" s="77">
        <v>696.068634478734</v>
      </c>
      <c r="P3810" s="87" cm="1">
        <f t="array" ref="P3810">IF($X3810="Non-local",VLOOKUP($E3810,$AI$64:$AW$68,COLUMN($AW:$AW)-COLUMN($AH:$AH),FALSE),IF($X3810="Unknown",VLOOKUP($E3810,$AI$71:$AW$75,COLUMN($AW:$AW)-COLUMN($AH:$AH),FALSE),0))</f>
        <v>264</v>
      </c>
      <c r="Q3810" s="87" cm="1">
        <f t="array" ref="Q3810">IF($X3810="Non-local",VLOOKUP($E3810,$AI$40:$AW$44,COLUMN($AW:$AW)-COLUMN($AH:$AH),FALSE),IF($X3810="Unknown",VLOOKUP($E3810,$AI$47:$AW$51,COLUMN($AW:$AW)-COLUMN($AH:$AH),FALSE),0))</f>
        <v>622.00419999999997</v>
      </c>
      <c r="R3810" s="87" cm="1">
        <f t="array" ref="R3810">IF($X3810="Non-local",VLOOKUP($E3810,$AI$88:$AW$92,COLUMN($AW:$AW)-COLUMN($AH:$AH),FALSE),IF($X3810="Unknown",VLOOKUP($E3810,$AI$95:$AW$99,COLUMN($AW:$AW)-COLUMN($AH:$AH),FALSE),0))</f>
        <v>0.12047560494171299</v>
      </c>
      <c r="S3810" s="87" cm="1">
        <f t="array" ref="S3810">VLOOKUP($E3810,$AI$111:$AW$115,COLUMN($AW:$AW)-COLUMN($AH:$AH),FALSE)</f>
        <v>431.69321999999994</v>
      </c>
      <c r="T3810" s="104">
        <f t="shared" si="723"/>
        <v>0.78295587943328593</v>
      </c>
      <c r="U3810" s="104">
        <f t="shared" si="724"/>
        <v>2013.7660544787338</v>
      </c>
      <c r="V3810" s="87" cm="1">
        <f t="array" ref="V3810">VLOOKUP($E3810,$AI$118:$AW$122,COLUMN($AW:$AW)-COLUMN($AH:$AH),FALSE)</f>
        <v>0</v>
      </c>
      <c r="W3810" s="87" t="str">
        <f t="shared" si="728"/>
        <v>Domestic</v>
      </c>
      <c r="X3810" s="87" t="str">
        <f t="shared" si="729"/>
        <v>Non-local</v>
      </c>
      <c r="Y3810" s="104"/>
      <c r="Z3810" s="87" t="str">
        <f t="shared" si="725"/>
        <v>USA</v>
      </c>
      <c r="AA3810" s="87" t="str">
        <f t="shared" si="726"/>
        <v>USA</v>
      </c>
      <c r="AB3810" s="82" cm="1">
        <f t="array" ref="AB3810">VLOOKUP(B3810,'GDP per Capita'!$T$2:$V$4235,COLUMN('GDP per Capita'!$V:$V)-COLUMN('GDP per Capita'!$S:$S),FALSE)</f>
        <v>63809.64</v>
      </c>
      <c r="AC3810" s="82">
        <f t="shared" si="721"/>
        <v>63809.64</v>
      </c>
      <c r="AD3810" s="82">
        <f t="shared" si="722"/>
        <v>63809.64</v>
      </c>
      <c r="AE3810" s="88">
        <f t="shared" si="727"/>
        <v>3.1558962791182241E-2</v>
      </c>
    </row>
    <row r="3811" spans="1:31">
      <c r="A3811" s="77" t="s">
        <v>894</v>
      </c>
      <c r="B3811" s="77">
        <v>3810</v>
      </c>
      <c r="C3811" s="77" t="s">
        <v>29</v>
      </c>
      <c r="D3811" s="77" t="s">
        <v>29</v>
      </c>
      <c r="E3811" s="77">
        <v>2016</v>
      </c>
      <c r="F3811" s="77">
        <v>33.425505600000001</v>
      </c>
      <c r="G3811" s="77">
        <v>-111.94001249999999</v>
      </c>
      <c r="H3811" s="77">
        <v>0</v>
      </c>
      <c r="I3811" s="77" t="s">
        <v>1790</v>
      </c>
      <c r="J3811" s="77">
        <v>32.7174209</v>
      </c>
      <c r="K3811" s="77">
        <v>-117.1627714</v>
      </c>
      <c r="L3811" s="77">
        <v>985.86106619681095</v>
      </c>
      <c r="M3811" s="77">
        <v>0.29180950400519401</v>
      </c>
      <c r="N3811" s="77">
        <v>0</v>
      </c>
      <c r="O3811" s="77">
        <v>189.28532470978701</v>
      </c>
      <c r="P3811" s="87" cm="1">
        <f t="array" ref="P3811">IF($X3811="Non-local",VLOOKUP($E3811,$AI$64:$AW$68,COLUMN($AW:$AW)-COLUMN($AH:$AH),FALSE),IF($X3811="Unknown",VLOOKUP($E3811,$AI$71:$AW$75,COLUMN($AW:$AW)-COLUMN($AH:$AH),FALSE),0))</f>
        <v>264</v>
      </c>
      <c r="Q3811" s="87" cm="1">
        <f t="array" ref="Q3811">IF($X3811="Non-local",VLOOKUP($E3811,$AI$40:$AW$44,COLUMN($AW:$AW)-COLUMN($AH:$AH),FALSE),IF($X3811="Unknown",VLOOKUP($E3811,$AI$47:$AW$51,COLUMN($AW:$AW)-COLUMN($AH:$AH),FALSE),0))</f>
        <v>622.00419999999997</v>
      </c>
      <c r="R3811" s="87" cm="1">
        <f t="array" ref="R3811">IF($X3811="Non-local",VLOOKUP($E3811,$AI$88:$AW$92,COLUMN($AW:$AW)-COLUMN($AH:$AH),FALSE),IF($X3811="Unknown",VLOOKUP($E3811,$AI$95:$AW$99,COLUMN($AW:$AW)-COLUMN($AH:$AH),FALSE),0))</f>
        <v>0.12047560494171299</v>
      </c>
      <c r="S3811" s="87" cm="1">
        <f t="array" ref="S3811">VLOOKUP($E3811,$AI$111:$AW$115,COLUMN($AW:$AW)-COLUMN($AH:$AH),FALSE)</f>
        <v>431.69321999999994</v>
      </c>
      <c r="T3811" s="104">
        <f t="shared" si="723"/>
        <v>0.41228510894690701</v>
      </c>
      <c r="U3811" s="104">
        <f t="shared" si="724"/>
        <v>1506.9827447097869</v>
      </c>
      <c r="V3811" s="87" cm="1">
        <f t="array" ref="V3811">VLOOKUP($E3811,$AI$118:$AW$122,COLUMN($AW:$AW)-COLUMN($AH:$AH),FALSE)</f>
        <v>0</v>
      </c>
      <c r="W3811" s="87" t="str">
        <f t="shared" si="728"/>
        <v>Domestic</v>
      </c>
      <c r="X3811" s="87" t="str">
        <f t="shared" si="729"/>
        <v>Non-local</v>
      </c>
      <c r="Y3811" s="104"/>
      <c r="Z3811" s="87" t="str">
        <f t="shared" si="725"/>
        <v>USA</v>
      </c>
      <c r="AA3811" s="87" t="str">
        <f t="shared" si="726"/>
        <v>USA</v>
      </c>
      <c r="AB3811" s="82" cm="1">
        <f t="array" ref="AB3811">VLOOKUP(B3811,'GDP per Capita'!$T$2:$V$4235,COLUMN('GDP per Capita'!$V:$V)-COLUMN('GDP per Capita'!$S:$S),FALSE)</f>
        <v>63809.64</v>
      </c>
      <c r="AC3811" s="82">
        <f t="shared" si="721"/>
        <v>63809.64</v>
      </c>
      <c r="AD3811" s="82">
        <f t="shared" si="722"/>
        <v>63809.64</v>
      </c>
      <c r="AE3811" s="88">
        <f t="shared" si="727"/>
        <v>2.3616850756559463E-2</v>
      </c>
    </row>
    <row r="3812" spans="1:31">
      <c r="A3812" s="77" t="s">
        <v>1588</v>
      </c>
      <c r="B3812" s="77">
        <v>3811</v>
      </c>
      <c r="C3812" s="77" t="s">
        <v>29</v>
      </c>
      <c r="D3812" s="77" t="s">
        <v>29</v>
      </c>
      <c r="E3812" s="77">
        <v>2016</v>
      </c>
      <c r="F3812" s="77">
        <v>34.055381299999901</v>
      </c>
      <c r="G3812" s="77">
        <v>-117.7517496</v>
      </c>
      <c r="H3812" s="77">
        <v>0</v>
      </c>
      <c r="I3812" s="77" t="s">
        <v>1790</v>
      </c>
      <c r="J3812" s="77">
        <v>32.7174209</v>
      </c>
      <c r="K3812" s="77">
        <v>-117.1627714</v>
      </c>
      <c r="L3812" s="77">
        <v>317.01043287293197</v>
      </c>
      <c r="M3812" s="77">
        <v>0.20349127236643999</v>
      </c>
      <c r="N3812" s="77">
        <v>0</v>
      </c>
      <c r="O3812" s="77">
        <v>60.8660031116029</v>
      </c>
      <c r="P3812" s="87" cm="1">
        <f t="array" ref="P3812">IF($X3812="Non-local",VLOOKUP($E3812,$AI$64:$AW$68,COLUMN($AW:$AW)-COLUMN($AH:$AH),FALSE),IF($X3812="Unknown",VLOOKUP($E3812,$AI$71:$AW$75,COLUMN($AW:$AW)-COLUMN($AH:$AH),FALSE),0))</f>
        <v>264</v>
      </c>
      <c r="Q3812" s="87" cm="1">
        <f t="array" ref="Q3812">IF($X3812="Non-local",VLOOKUP($E3812,$AI$40:$AW$44,COLUMN($AW:$AW)-COLUMN($AH:$AH),FALSE),IF($X3812="Unknown",VLOOKUP($E3812,$AI$47:$AW$51,COLUMN($AW:$AW)-COLUMN($AH:$AH),FALSE),0))</f>
        <v>622.00419999999997</v>
      </c>
      <c r="R3812" s="87" cm="1">
        <f t="array" ref="R3812">IF($X3812="Non-local",VLOOKUP($E3812,$AI$88:$AW$92,COLUMN($AW:$AW)-COLUMN($AH:$AH),FALSE),IF($X3812="Unknown",VLOOKUP($E3812,$AI$95:$AW$99,COLUMN($AW:$AW)-COLUMN($AH:$AH),FALSE),0))</f>
        <v>0.12047560494171299</v>
      </c>
      <c r="S3812" s="87" cm="1">
        <f t="array" ref="S3812">VLOOKUP($E3812,$AI$111:$AW$115,COLUMN($AW:$AW)-COLUMN($AH:$AH),FALSE)</f>
        <v>431.69321999999994</v>
      </c>
      <c r="T3812" s="104">
        <f t="shared" si="723"/>
        <v>0.32396687730815299</v>
      </c>
      <c r="U3812" s="104">
        <f t="shared" si="724"/>
        <v>1378.5634231116028</v>
      </c>
      <c r="V3812" s="87" cm="1">
        <f t="array" ref="V3812">VLOOKUP($E3812,$AI$118:$AW$122,COLUMN($AW:$AW)-COLUMN($AH:$AH),FALSE)</f>
        <v>0</v>
      </c>
      <c r="W3812" s="87" t="str">
        <f t="shared" si="728"/>
        <v>Domestic</v>
      </c>
      <c r="X3812" s="87" t="str">
        <f t="shared" si="729"/>
        <v>Non-local</v>
      </c>
      <c r="Y3812" s="104"/>
      <c r="Z3812" s="87" t="str">
        <f t="shared" si="725"/>
        <v>USA</v>
      </c>
      <c r="AA3812" s="87" t="str">
        <f t="shared" si="726"/>
        <v>USA</v>
      </c>
      <c r="AB3812" s="82" cm="1">
        <f t="array" ref="AB3812">VLOOKUP(B3812,'GDP per Capita'!$T$2:$V$4235,COLUMN('GDP per Capita'!$V:$V)-COLUMN('GDP per Capita'!$S:$S),FALSE)</f>
        <v>63809.64</v>
      </c>
      <c r="AC3812" s="82">
        <f t="shared" si="721"/>
        <v>63809.64</v>
      </c>
      <c r="AD3812" s="82">
        <f t="shared" si="722"/>
        <v>63809.64</v>
      </c>
      <c r="AE3812" s="88">
        <f t="shared" si="727"/>
        <v>2.1604312814045068E-2</v>
      </c>
    </row>
    <row r="3813" spans="1:31">
      <c r="A3813" s="77" t="s">
        <v>882</v>
      </c>
      <c r="B3813" s="77">
        <v>3812</v>
      </c>
      <c r="C3813" s="77" t="s">
        <v>29</v>
      </c>
      <c r="D3813" s="77" t="s">
        <v>29</v>
      </c>
      <c r="E3813" s="77">
        <v>2016</v>
      </c>
      <c r="F3813" s="77">
        <v>39.004607</v>
      </c>
      <c r="G3813" s="77">
        <v>-76.875683800000004</v>
      </c>
      <c r="H3813" s="77">
        <v>0</v>
      </c>
      <c r="I3813" s="77" t="s">
        <v>1790</v>
      </c>
      <c r="J3813" s="77">
        <v>32.7174209</v>
      </c>
      <c r="K3813" s="77">
        <v>-117.1627714</v>
      </c>
      <c r="L3813" s="77">
        <v>7333.2302508515704</v>
      </c>
      <c r="M3813" s="77">
        <v>1.19576766184245</v>
      </c>
      <c r="N3813" s="77">
        <v>0</v>
      </c>
      <c r="O3813" s="77">
        <v>879.98763010218897</v>
      </c>
      <c r="P3813" s="87" cm="1">
        <f t="array" ref="P3813">IF($X3813="Non-local",VLOOKUP($E3813,$AI$64:$AW$68,COLUMN($AW:$AW)-COLUMN($AH:$AH),FALSE),IF($X3813="Unknown",VLOOKUP($E3813,$AI$71:$AW$75,COLUMN($AW:$AW)-COLUMN($AH:$AH),FALSE),0))</f>
        <v>264</v>
      </c>
      <c r="Q3813" s="87" cm="1">
        <f t="array" ref="Q3813">IF($X3813="Non-local",VLOOKUP($E3813,$AI$40:$AW$44,COLUMN($AW:$AW)-COLUMN($AH:$AH),FALSE),IF($X3813="Unknown",VLOOKUP($E3813,$AI$47:$AW$51,COLUMN($AW:$AW)-COLUMN($AH:$AH),FALSE),0))</f>
        <v>622.00419999999997</v>
      </c>
      <c r="R3813" s="87" cm="1">
        <f t="array" ref="R3813">IF($X3813="Non-local",VLOOKUP($E3813,$AI$88:$AW$92,COLUMN($AW:$AW)-COLUMN($AH:$AH),FALSE),IF($X3813="Unknown",VLOOKUP($E3813,$AI$95:$AW$99,COLUMN($AW:$AW)-COLUMN($AH:$AH),FALSE),0))</f>
        <v>0.12047560494171299</v>
      </c>
      <c r="S3813" s="87" cm="1">
        <f t="array" ref="S3813">VLOOKUP($E3813,$AI$111:$AW$115,COLUMN($AW:$AW)-COLUMN($AH:$AH),FALSE)</f>
        <v>431.69321999999994</v>
      </c>
      <c r="T3813" s="104">
        <f t="shared" si="723"/>
        <v>1.316243266784163</v>
      </c>
      <c r="U3813" s="104">
        <f t="shared" si="724"/>
        <v>2197.6850501021891</v>
      </c>
      <c r="V3813" s="87" cm="1">
        <f t="array" ref="V3813">VLOOKUP($E3813,$AI$118:$AW$122,COLUMN($AW:$AW)-COLUMN($AH:$AH),FALSE)</f>
        <v>0</v>
      </c>
      <c r="W3813" s="87" t="str">
        <f t="shared" si="728"/>
        <v>Domestic</v>
      </c>
      <c r="X3813" s="87" t="str">
        <f t="shared" si="729"/>
        <v>Non-local</v>
      </c>
      <c r="Y3813" s="104"/>
      <c r="Z3813" s="87" t="str">
        <f t="shared" si="725"/>
        <v>USA</v>
      </c>
      <c r="AA3813" s="87" t="str">
        <f t="shared" si="726"/>
        <v>USA</v>
      </c>
      <c r="AB3813" s="82" cm="1">
        <f t="array" ref="AB3813">VLOOKUP(B3813,'GDP per Capita'!$T$2:$V$4235,COLUMN('GDP per Capita'!$V:$V)-COLUMN('GDP per Capita'!$S:$S),FALSE)</f>
        <v>63809.64</v>
      </c>
      <c r="AC3813" s="82">
        <f t="shared" si="721"/>
        <v>63809.64</v>
      </c>
      <c r="AD3813" s="82">
        <f t="shared" si="722"/>
        <v>63809.64</v>
      </c>
      <c r="AE3813" s="88">
        <f t="shared" si="727"/>
        <v>3.4441270160781176E-2</v>
      </c>
    </row>
    <row r="3814" spans="1:31">
      <c r="A3814" s="77" t="s">
        <v>1680</v>
      </c>
      <c r="B3814" s="77">
        <v>3813</v>
      </c>
      <c r="C3814" s="77" t="s">
        <v>29</v>
      </c>
      <c r="D3814" s="77" t="s">
        <v>29</v>
      </c>
      <c r="E3814" s="77">
        <v>2016</v>
      </c>
      <c r="F3814" s="77">
        <v>33.306222300000002</v>
      </c>
      <c r="G3814" s="77">
        <v>-111.8413317</v>
      </c>
      <c r="H3814" s="77">
        <v>0</v>
      </c>
      <c r="I3814" s="77" t="s">
        <v>1790</v>
      </c>
      <c r="J3814" s="77">
        <v>32.7174209</v>
      </c>
      <c r="K3814" s="77">
        <v>-117.1627714</v>
      </c>
      <c r="L3814" s="77">
        <v>1000.86665863953</v>
      </c>
      <c r="M3814" s="77">
        <v>0.293790914088709</v>
      </c>
      <c r="N3814" s="77">
        <v>0</v>
      </c>
      <c r="O3814" s="77">
        <v>192.16639845879001</v>
      </c>
      <c r="P3814" s="87" cm="1">
        <f t="array" ref="P3814">IF($X3814="Non-local",VLOOKUP($E3814,$AI$64:$AW$68,COLUMN($AW:$AW)-COLUMN($AH:$AH),FALSE),IF($X3814="Unknown",VLOOKUP($E3814,$AI$71:$AW$75,COLUMN($AW:$AW)-COLUMN($AH:$AH),FALSE),0))</f>
        <v>264</v>
      </c>
      <c r="Q3814" s="87" cm="1">
        <f t="array" ref="Q3814">IF($X3814="Non-local",VLOOKUP($E3814,$AI$40:$AW$44,COLUMN($AW:$AW)-COLUMN($AH:$AH),FALSE),IF($X3814="Unknown",VLOOKUP($E3814,$AI$47:$AW$51,COLUMN($AW:$AW)-COLUMN($AH:$AH),FALSE),0))</f>
        <v>622.00419999999997</v>
      </c>
      <c r="R3814" s="87" cm="1">
        <f t="array" ref="R3814">IF($X3814="Non-local",VLOOKUP($E3814,$AI$88:$AW$92,COLUMN($AW:$AW)-COLUMN($AH:$AH),FALSE),IF($X3814="Unknown",VLOOKUP($E3814,$AI$95:$AW$99,COLUMN($AW:$AW)-COLUMN($AH:$AH),FALSE),0))</f>
        <v>0.12047560494171299</v>
      </c>
      <c r="S3814" s="87" cm="1">
        <f t="array" ref="S3814">VLOOKUP($E3814,$AI$111:$AW$115,COLUMN($AW:$AW)-COLUMN($AH:$AH),FALSE)</f>
        <v>431.69321999999994</v>
      </c>
      <c r="T3814" s="104">
        <f t="shared" si="723"/>
        <v>0.414266519030422</v>
      </c>
      <c r="U3814" s="104">
        <f t="shared" si="724"/>
        <v>1509.8638184587899</v>
      </c>
      <c r="V3814" s="87" cm="1">
        <f t="array" ref="V3814">VLOOKUP($E3814,$AI$118:$AW$122,COLUMN($AW:$AW)-COLUMN($AH:$AH),FALSE)</f>
        <v>0</v>
      </c>
      <c r="W3814" s="87" t="str">
        <f t="shared" si="728"/>
        <v>Domestic</v>
      </c>
      <c r="X3814" s="87" t="str">
        <f t="shared" si="729"/>
        <v>Non-local</v>
      </c>
      <c r="Y3814" s="104"/>
      <c r="Z3814" s="87" t="str">
        <f t="shared" si="725"/>
        <v>USA</v>
      </c>
      <c r="AA3814" s="87" t="str">
        <f t="shared" si="726"/>
        <v>USA</v>
      </c>
      <c r="AB3814" s="82" cm="1">
        <f t="array" ref="AB3814">VLOOKUP(B3814,'GDP per Capita'!$T$2:$V$4235,COLUMN('GDP per Capita'!$V:$V)-COLUMN('GDP per Capita'!$S:$S),FALSE)</f>
        <v>63809.64</v>
      </c>
      <c r="AC3814" s="82">
        <f t="shared" si="721"/>
        <v>63809.64</v>
      </c>
      <c r="AD3814" s="82">
        <f t="shared" si="722"/>
        <v>63809.64</v>
      </c>
      <c r="AE3814" s="88">
        <f t="shared" si="727"/>
        <v>2.366200183011203E-2</v>
      </c>
    </row>
    <row r="3815" spans="1:31">
      <c r="A3815" s="77" t="s">
        <v>1000</v>
      </c>
      <c r="B3815" s="77">
        <v>3814</v>
      </c>
      <c r="C3815" s="77" t="s">
        <v>29</v>
      </c>
      <c r="D3815" s="77" t="s">
        <v>29</v>
      </c>
      <c r="E3815" s="77">
        <v>2016</v>
      </c>
      <c r="F3815" s="77">
        <v>37.3893889</v>
      </c>
      <c r="G3815" s="77">
        <v>-122.0832101</v>
      </c>
      <c r="H3815" s="77">
        <v>0</v>
      </c>
      <c r="I3815" s="77" t="s">
        <v>1790</v>
      </c>
      <c r="J3815" s="77">
        <v>32.7174209</v>
      </c>
      <c r="K3815" s="77">
        <v>-117.1627714</v>
      </c>
      <c r="L3815" s="77">
        <v>1371.37653115948</v>
      </c>
      <c r="M3815" s="77">
        <v>0.34271480698097601</v>
      </c>
      <c r="N3815" s="77">
        <v>0</v>
      </c>
      <c r="O3815" s="77">
        <v>263.304293982621</v>
      </c>
      <c r="P3815" s="87" cm="1">
        <f t="array" ref="P3815">IF($X3815="Non-local",VLOOKUP($E3815,$AI$64:$AW$68,COLUMN($AW:$AW)-COLUMN($AH:$AH),FALSE),IF($X3815="Unknown",VLOOKUP($E3815,$AI$71:$AW$75,COLUMN($AW:$AW)-COLUMN($AH:$AH),FALSE),0))</f>
        <v>264</v>
      </c>
      <c r="Q3815" s="87" cm="1">
        <f t="array" ref="Q3815">IF($X3815="Non-local",VLOOKUP($E3815,$AI$40:$AW$44,COLUMN($AW:$AW)-COLUMN($AH:$AH),FALSE),IF($X3815="Unknown",VLOOKUP($E3815,$AI$47:$AW$51,COLUMN($AW:$AW)-COLUMN($AH:$AH),FALSE),0))</f>
        <v>622.00419999999997</v>
      </c>
      <c r="R3815" s="87" cm="1">
        <f t="array" ref="R3815">IF($X3815="Non-local",VLOOKUP($E3815,$AI$88:$AW$92,COLUMN($AW:$AW)-COLUMN($AH:$AH),FALSE),IF($X3815="Unknown",VLOOKUP($E3815,$AI$95:$AW$99,COLUMN($AW:$AW)-COLUMN($AH:$AH),FALSE),0))</f>
        <v>0.12047560494171299</v>
      </c>
      <c r="S3815" s="87" cm="1">
        <f t="array" ref="S3815">VLOOKUP($E3815,$AI$111:$AW$115,COLUMN($AW:$AW)-COLUMN($AH:$AH),FALSE)</f>
        <v>431.69321999999994</v>
      </c>
      <c r="T3815" s="104">
        <f t="shared" si="723"/>
        <v>0.463190411922689</v>
      </c>
      <c r="U3815" s="104">
        <f t="shared" si="724"/>
        <v>1581.0017139826207</v>
      </c>
      <c r="V3815" s="87" cm="1">
        <f t="array" ref="V3815">VLOOKUP($E3815,$AI$118:$AW$122,COLUMN($AW:$AW)-COLUMN($AH:$AH),FALSE)</f>
        <v>0</v>
      </c>
      <c r="W3815" s="87" t="str">
        <f t="shared" si="728"/>
        <v>Domestic</v>
      </c>
      <c r="X3815" s="87" t="str">
        <f t="shared" si="729"/>
        <v>Non-local</v>
      </c>
      <c r="Y3815" s="104"/>
      <c r="Z3815" s="87" t="str">
        <f t="shared" si="725"/>
        <v>USA</v>
      </c>
      <c r="AA3815" s="87" t="str">
        <f t="shared" si="726"/>
        <v>USA</v>
      </c>
      <c r="AB3815" s="82" cm="1">
        <f t="array" ref="AB3815">VLOOKUP(B3815,'GDP per Capita'!$T$2:$V$4235,COLUMN('GDP per Capita'!$V:$V)-COLUMN('GDP per Capita'!$S:$S),FALSE)</f>
        <v>63809.64</v>
      </c>
      <c r="AC3815" s="82">
        <f t="shared" si="721"/>
        <v>63809.64</v>
      </c>
      <c r="AD3815" s="82">
        <f t="shared" si="722"/>
        <v>63809.64</v>
      </c>
      <c r="AE3815" s="88">
        <f t="shared" si="727"/>
        <v>2.477684741651294E-2</v>
      </c>
    </row>
    <row r="3816" spans="1:31">
      <c r="A3816" s="77" t="s">
        <v>1836</v>
      </c>
      <c r="B3816" s="77">
        <v>3815</v>
      </c>
      <c r="C3816" s="77" t="s">
        <v>29</v>
      </c>
      <c r="D3816" s="77" t="s">
        <v>29</v>
      </c>
      <c r="E3816" s="77">
        <v>2016</v>
      </c>
      <c r="F3816" s="77">
        <v>38.589393399999999</v>
      </c>
      <c r="G3816" s="77">
        <v>-119.8345013</v>
      </c>
      <c r="H3816" s="77">
        <v>0</v>
      </c>
      <c r="I3816" s="77" t="s">
        <v>1790</v>
      </c>
      <c r="J3816" s="77">
        <v>32.7174209</v>
      </c>
      <c r="K3816" s="77">
        <v>-117.1627714</v>
      </c>
      <c r="L3816" s="77">
        <v>1392.0670542653099</v>
      </c>
      <c r="M3816" s="77">
        <v>0.34544688245694</v>
      </c>
      <c r="N3816" s="77">
        <v>0</v>
      </c>
      <c r="O3816" s="77">
        <v>267.27687441894</v>
      </c>
      <c r="P3816" s="87" cm="1">
        <f t="array" ref="P3816">IF($X3816="Non-local",VLOOKUP($E3816,$AI$64:$AW$68,COLUMN($AW:$AW)-COLUMN($AH:$AH),FALSE),IF($X3816="Unknown",VLOOKUP($E3816,$AI$71:$AW$75,COLUMN($AW:$AW)-COLUMN($AH:$AH),FALSE),0))</f>
        <v>264</v>
      </c>
      <c r="Q3816" s="87" cm="1">
        <f t="array" ref="Q3816">IF($X3816="Non-local",VLOOKUP($E3816,$AI$40:$AW$44,COLUMN($AW:$AW)-COLUMN($AH:$AH),FALSE),IF($X3816="Unknown",VLOOKUP($E3816,$AI$47:$AW$51,COLUMN($AW:$AW)-COLUMN($AH:$AH),FALSE),0))</f>
        <v>622.00419999999997</v>
      </c>
      <c r="R3816" s="87" cm="1">
        <f t="array" ref="R3816">IF($X3816="Non-local",VLOOKUP($E3816,$AI$88:$AW$92,COLUMN($AW:$AW)-COLUMN($AH:$AH),FALSE),IF($X3816="Unknown",VLOOKUP($E3816,$AI$95:$AW$99,COLUMN($AW:$AW)-COLUMN($AH:$AH),FALSE),0))</f>
        <v>0.12047560494171299</v>
      </c>
      <c r="S3816" s="87" cm="1">
        <f t="array" ref="S3816">VLOOKUP($E3816,$AI$111:$AW$115,COLUMN($AW:$AW)-COLUMN($AH:$AH),FALSE)</f>
        <v>431.69321999999994</v>
      </c>
      <c r="T3816" s="104">
        <f t="shared" si="723"/>
        <v>0.465922487398653</v>
      </c>
      <c r="U3816" s="104">
        <f t="shared" si="724"/>
        <v>1584.97429441894</v>
      </c>
      <c r="V3816" s="87" cm="1">
        <f t="array" ref="V3816">VLOOKUP($E3816,$AI$118:$AW$122,COLUMN($AW:$AW)-COLUMN($AH:$AH),FALSE)</f>
        <v>0</v>
      </c>
      <c r="W3816" s="87" t="str">
        <f t="shared" si="728"/>
        <v>Domestic</v>
      </c>
      <c r="X3816" s="87" t="str">
        <f t="shared" si="729"/>
        <v>Non-local</v>
      </c>
      <c r="Y3816" s="104"/>
      <c r="Z3816" s="87" t="str">
        <f t="shared" si="725"/>
        <v>USA</v>
      </c>
      <c r="AA3816" s="87" t="str">
        <f t="shared" si="726"/>
        <v>USA</v>
      </c>
      <c r="AB3816" s="82" cm="1">
        <f t="array" ref="AB3816">VLOOKUP(B3816,'GDP per Capita'!$T$2:$V$4235,COLUMN('GDP per Capita'!$V:$V)-COLUMN('GDP per Capita'!$S:$S),FALSE)</f>
        <v>63809.64</v>
      </c>
      <c r="AC3816" s="82">
        <f t="shared" si="721"/>
        <v>63809.64</v>
      </c>
      <c r="AD3816" s="82">
        <f t="shared" si="722"/>
        <v>63809.64</v>
      </c>
      <c r="AE3816" s="88">
        <f t="shared" si="727"/>
        <v>2.4839104160734021E-2</v>
      </c>
    </row>
    <row r="3817" spans="1:31">
      <c r="A3817" s="77" t="s">
        <v>1483</v>
      </c>
      <c r="B3817" s="77">
        <v>3816</v>
      </c>
      <c r="C3817" s="77" t="s">
        <v>224</v>
      </c>
      <c r="D3817" s="77" t="s">
        <v>31</v>
      </c>
      <c r="E3817" s="77">
        <v>2016</v>
      </c>
      <c r="F3817" s="77">
        <v>52.374477899999903</v>
      </c>
      <c r="G3817" s="77">
        <v>9.7385531999999895</v>
      </c>
      <c r="H3817" s="77">
        <v>0</v>
      </c>
      <c r="I3817" s="77" t="s">
        <v>1790</v>
      </c>
      <c r="J3817" s="77">
        <v>32.7174209</v>
      </c>
      <c r="K3817" s="77">
        <v>-117.1627714</v>
      </c>
      <c r="L3817" s="77">
        <v>18486.576013885398</v>
      </c>
      <c r="M3817" s="77">
        <v>2.8538231148531601</v>
      </c>
      <c r="N3817" s="77">
        <v>0</v>
      </c>
      <c r="O3817" s="77">
        <v>1941.0904814579701</v>
      </c>
      <c r="P3817" s="87" cm="1">
        <f t="array" ref="P3817">IF($X3817="Non-local",VLOOKUP($E3817,$AI$64:$AW$68,COLUMN($AW:$AW)-COLUMN($AH:$AH),FALSE),IF($X3817="Unknown",VLOOKUP($E3817,$AI$71:$AW$75,COLUMN($AW:$AW)-COLUMN($AH:$AH),FALSE),0))</f>
        <v>264</v>
      </c>
      <c r="Q3817" s="87" cm="1">
        <f t="array" ref="Q3817">IF($X3817="Non-local",VLOOKUP($E3817,$AI$40:$AW$44,COLUMN($AW:$AW)-COLUMN($AH:$AH),FALSE),IF($X3817="Unknown",VLOOKUP($E3817,$AI$47:$AW$51,COLUMN($AW:$AW)-COLUMN($AH:$AH),FALSE),0))</f>
        <v>622.00419999999997</v>
      </c>
      <c r="R3817" s="87" cm="1">
        <f t="array" ref="R3817">IF($X3817="Non-local",VLOOKUP($E3817,$AI$88:$AW$92,COLUMN($AW:$AW)-COLUMN($AH:$AH),FALSE),IF($X3817="Unknown",VLOOKUP($E3817,$AI$95:$AW$99,COLUMN($AW:$AW)-COLUMN($AH:$AH),FALSE),0))</f>
        <v>0.12047560494171299</v>
      </c>
      <c r="S3817" s="87" cm="1">
        <f t="array" ref="S3817">VLOOKUP($E3817,$AI$111:$AW$115,COLUMN($AW:$AW)-COLUMN($AH:$AH),FALSE)</f>
        <v>431.69321999999994</v>
      </c>
      <c r="T3817" s="104">
        <f t="shared" si="723"/>
        <v>2.9742987197948731</v>
      </c>
      <c r="U3817" s="104">
        <f t="shared" si="724"/>
        <v>3258.7879014579698</v>
      </c>
      <c r="V3817" s="87" cm="1">
        <f t="array" ref="V3817">VLOOKUP($E3817,$AI$118:$AW$122,COLUMN($AW:$AW)-COLUMN($AH:$AH),FALSE)</f>
        <v>0</v>
      </c>
      <c r="W3817" s="87" t="str">
        <f t="shared" si="728"/>
        <v>International</v>
      </c>
      <c r="X3817" s="87" t="str">
        <f t="shared" si="729"/>
        <v>Non-local</v>
      </c>
      <c r="Y3817" s="104"/>
      <c r="Z3817" s="87" t="str">
        <f t="shared" si="725"/>
        <v>Germany</v>
      </c>
      <c r="AA3817" s="87" t="str">
        <f t="shared" si="726"/>
        <v>Europe</v>
      </c>
      <c r="AB3817" s="82" cm="1">
        <f t="array" ref="AB3817">VLOOKUP(B3817,'GDP per Capita'!$T$2:$V$4235,COLUMN('GDP per Capita'!$V:$V)-COLUMN('GDP per Capita'!$S:$S),FALSE)</f>
        <v>49180.54</v>
      </c>
      <c r="AC3817" s="82">
        <f t="shared" si="721"/>
        <v>49180.54</v>
      </c>
      <c r="AD3817" s="82">
        <f t="shared" si="722"/>
        <v>49180.54</v>
      </c>
      <c r="AE3817" s="88">
        <f t="shared" si="727"/>
        <v>6.6261734854029045E-2</v>
      </c>
    </row>
    <row r="3818" spans="1:31">
      <c r="A3818" s="77" t="s">
        <v>1744</v>
      </c>
      <c r="B3818" s="77">
        <v>3817</v>
      </c>
      <c r="C3818" s="77" t="s">
        <v>29</v>
      </c>
      <c r="D3818" s="77" t="s">
        <v>29</v>
      </c>
      <c r="E3818" s="77">
        <v>2016</v>
      </c>
      <c r="F3818" s="77">
        <v>34.422131899999997</v>
      </c>
      <c r="G3818" s="77">
        <v>-119.7026673</v>
      </c>
      <c r="H3818" s="77">
        <v>0</v>
      </c>
      <c r="I3818" s="77" t="s">
        <v>1790</v>
      </c>
      <c r="J3818" s="77">
        <v>32.7174209</v>
      </c>
      <c r="K3818" s="77">
        <v>-117.1627714</v>
      </c>
      <c r="L3818" s="77">
        <v>604.29860606612704</v>
      </c>
      <c r="M3818" s="77">
        <v>0.24142617466452099</v>
      </c>
      <c r="N3818" s="77">
        <v>0</v>
      </c>
      <c r="O3818" s="77">
        <v>116.025332364696</v>
      </c>
      <c r="P3818" s="87" cm="1">
        <f t="array" ref="P3818">IF($X3818="Non-local",VLOOKUP($E3818,$AI$64:$AW$68,COLUMN($AW:$AW)-COLUMN($AH:$AH),FALSE),IF($X3818="Unknown",VLOOKUP($E3818,$AI$71:$AW$75,COLUMN($AW:$AW)-COLUMN($AH:$AH),FALSE),0))</f>
        <v>264</v>
      </c>
      <c r="Q3818" s="87" cm="1">
        <f t="array" ref="Q3818">IF($X3818="Non-local",VLOOKUP($E3818,$AI$40:$AW$44,COLUMN($AW:$AW)-COLUMN($AH:$AH),FALSE),IF($X3818="Unknown",VLOOKUP($E3818,$AI$47:$AW$51,COLUMN($AW:$AW)-COLUMN($AH:$AH),FALSE),0))</f>
        <v>622.00419999999997</v>
      </c>
      <c r="R3818" s="87" cm="1">
        <f t="array" ref="R3818">IF($X3818="Non-local",VLOOKUP($E3818,$AI$88:$AW$92,COLUMN($AW:$AW)-COLUMN($AH:$AH),FALSE),IF($X3818="Unknown",VLOOKUP($E3818,$AI$95:$AW$99,COLUMN($AW:$AW)-COLUMN($AH:$AH),FALSE),0))</f>
        <v>0.12047560494171299</v>
      </c>
      <c r="S3818" s="87" cm="1">
        <f t="array" ref="S3818">VLOOKUP($E3818,$AI$111:$AW$115,COLUMN($AW:$AW)-COLUMN($AH:$AH),FALSE)</f>
        <v>431.69321999999994</v>
      </c>
      <c r="T3818" s="104">
        <f t="shared" si="723"/>
        <v>0.36190177960623399</v>
      </c>
      <c r="U3818" s="104">
        <f t="shared" si="724"/>
        <v>1433.7227523646959</v>
      </c>
      <c r="V3818" s="87" cm="1">
        <f t="array" ref="V3818">VLOOKUP($E3818,$AI$118:$AW$122,COLUMN($AW:$AW)-COLUMN($AH:$AH),FALSE)</f>
        <v>0</v>
      </c>
      <c r="W3818" s="87" t="str">
        <f t="shared" si="728"/>
        <v>Domestic</v>
      </c>
      <c r="X3818" s="87" t="str">
        <f t="shared" si="729"/>
        <v>Non-local</v>
      </c>
      <c r="Y3818" s="104"/>
      <c r="Z3818" s="87" t="str">
        <f t="shared" si="725"/>
        <v>USA</v>
      </c>
      <c r="AA3818" s="87" t="str">
        <f t="shared" si="726"/>
        <v>USA</v>
      </c>
      <c r="AB3818" s="82" cm="1">
        <f t="array" ref="AB3818">VLOOKUP(B3818,'GDP per Capita'!$T$2:$V$4235,COLUMN('GDP per Capita'!$V:$V)-COLUMN('GDP per Capita'!$S:$S),FALSE)</f>
        <v>63809.64</v>
      </c>
      <c r="AC3818" s="82">
        <f t="shared" si="721"/>
        <v>63809.64</v>
      </c>
      <c r="AD3818" s="82">
        <f t="shared" si="722"/>
        <v>63809.64</v>
      </c>
      <c r="AE3818" s="88">
        <f t="shared" si="727"/>
        <v>2.2468748489486792E-2</v>
      </c>
    </row>
    <row r="3819" spans="1:31">
      <c r="A3819" s="77" t="s">
        <v>1837</v>
      </c>
      <c r="B3819" s="77">
        <v>3818</v>
      </c>
      <c r="C3819" s="77" t="s">
        <v>29</v>
      </c>
      <c r="D3819" s="77" t="s">
        <v>29</v>
      </c>
      <c r="E3819" s="77">
        <v>2016</v>
      </c>
      <c r="F3819" s="77">
        <v>37.448139399999903</v>
      </c>
      <c r="G3819" s="77">
        <v>-76.331695999999994</v>
      </c>
      <c r="H3819" s="77">
        <v>0</v>
      </c>
      <c r="I3819" s="77" t="s">
        <v>1790</v>
      </c>
      <c r="J3819" s="77">
        <v>32.7174209</v>
      </c>
      <c r="K3819" s="77">
        <v>-117.1627714</v>
      </c>
      <c r="L3819" s="77">
        <v>7446.4696903377499</v>
      </c>
      <c r="M3819" s="77">
        <v>1.21150023416432</v>
      </c>
      <c r="N3819" s="77">
        <v>0</v>
      </c>
      <c r="O3819" s="77">
        <v>893.57636284053001</v>
      </c>
      <c r="P3819" s="87" cm="1">
        <f t="array" ref="P3819">IF($X3819="Non-local",VLOOKUP($E3819,$AI$64:$AW$68,COLUMN($AW:$AW)-COLUMN($AH:$AH),FALSE),IF($X3819="Unknown",VLOOKUP($E3819,$AI$71:$AW$75,COLUMN($AW:$AW)-COLUMN($AH:$AH),FALSE),0))</f>
        <v>264</v>
      </c>
      <c r="Q3819" s="87" cm="1">
        <f t="array" ref="Q3819">IF($X3819="Non-local",VLOOKUP($E3819,$AI$40:$AW$44,COLUMN($AW:$AW)-COLUMN($AH:$AH),FALSE),IF($X3819="Unknown",VLOOKUP($E3819,$AI$47:$AW$51,COLUMN($AW:$AW)-COLUMN($AH:$AH),FALSE),0))</f>
        <v>622.00419999999997</v>
      </c>
      <c r="R3819" s="87" cm="1">
        <f t="array" ref="R3819">IF($X3819="Non-local",VLOOKUP($E3819,$AI$88:$AW$92,COLUMN($AW:$AW)-COLUMN($AH:$AH),FALSE),IF($X3819="Unknown",VLOOKUP($E3819,$AI$95:$AW$99,COLUMN($AW:$AW)-COLUMN($AH:$AH),FALSE),0))</f>
        <v>0.12047560494171299</v>
      </c>
      <c r="S3819" s="87" cm="1">
        <f t="array" ref="S3819">VLOOKUP($E3819,$AI$111:$AW$115,COLUMN($AW:$AW)-COLUMN($AH:$AH),FALSE)</f>
        <v>431.69321999999994</v>
      </c>
      <c r="T3819" s="104">
        <f t="shared" si="723"/>
        <v>1.331975839106033</v>
      </c>
      <c r="U3819" s="104">
        <f t="shared" si="724"/>
        <v>2211.2737828405302</v>
      </c>
      <c r="V3819" s="87" cm="1">
        <f t="array" ref="V3819">VLOOKUP($E3819,$AI$118:$AW$122,COLUMN($AW:$AW)-COLUMN($AH:$AH),FALSE)</f>
        <v>0</v>
      </c>
      <c r="W3819" s="87" t="str">
        <f t="shared" si="728"/>
        <v>Domestic</v>
      </c>
      <c r="X3819" s="87" t="str">
        <f t="shared" si="729"/>
        <v>Non-local</v>
      </c>
      <c r="Y3819" s="104"/>
      <c r="Z3819" s="87" t="str">
        <f t="shared" si="725"/>
        <v>USA</v>
      </c>
      <c r="AA3819" s="87" t="str">
        <f t="shared" si="726"/>
        <v>USA</v>
      </c>
      <c r="AB3819" s="82" cm="1">
        <f t="array" ref="AB3819">VLOOKUP(B3819,'GDP per Capita'!$T$2:$V$4235,COLUMN('GDP per Capita'!$V:$V)-COLUMN('GDP per Capita'!$S:$S),FALSE)</f>
        <v>63809.64</v>
      </c>
      <c r="AC3819" s="82">
        <f t="shared" ref="AC3819:AC3882" si="730">IFERROR(AB3819,"")</f>
        <v>63809.64</v>
      </c>
      <c r="AD3819" s="82">
        <f t="shared" ref="AD3819:AD3882" si="731">IFERROR(AB3819,AVERAGE(AC$2:AC$2538))</f>
        <v>63809.64</v>
      </c>
      <c r="AE3819" s="88">
        <f t="shared" si="727"/>
        <v>3.4654227524877596E-2</v>
      </c>
    </row>
    <row r="3820" spans="1:31">
      <c r="A3820" s="77" t="s">
        <v>1677</v>
      </c>
      <c r="B3820" s="77">
        <v>3819</v>
      </c>
      <c r="C3820" s="77" t="s">
        <v>29</v>
      </c>
      <c r="D3820" s="77" t="s">
        <v>29</v>
      </c>
      <c r="E3820" s="77">
        <v>2016</v>
      </c>
      <c r="F3820" s="77">
        <v>42.2964859</v>
      </c>
      <c r="G3820" s="77">
        <v>-71.292557099999996</v>
      </c>
      <c r="H3820" s="77">
        <v>0</v>
      </c>
      <c r="I3820" s="77" t="s">
        <v>1790</v>
      </c>
      <c r="J3820" s="77">
        <v>32.7174209</v>
      </c>
      <c r="K3820" s="77">
        <v>-117.1627714</v>
      </c>
      <c r="L3820" s="77">
        <v>8261.95988101902</v>
      </c>
      <c r="M3820" s="77">
        <v>1.3254652062663801</v>
      </c>
      <c r="N3820" s="77">
        <v>0</v>
      </c>
      <c r="O3820" s="77">
        <v>867.50578750699697</v>
      </c>
      <c r="P3820" s="87" cm="1">
        <f t="array" ref="P3820">IF($X3820="Non-local",VLOOKUP($E3820,$AI$64:$AW$68,COLUMN($AW:$AW)-COLUMN($AH:$AH),FALSE),IF($X3820="Unknown",VLOOKUP($E3820,$AI$71:$AW$75,COLUMN($AW:$AW)-COLUMN($AH:$AH),FALSE),0))</f>
        <v>264</v>
      </c>
      <c r="Q3820" s="87" cm="1">
        <f t="array" ref="Q3820">IF($X3820="Non-local",VLOOKUP($E3820,$AI$40:$AW$44,COLUMN($AW:$AW)-COLUMN($AH:$AH),FALSE),IF($X3820="Unknown",VLOOKUP($E3820,$AI$47:$AW$51,COLUMN($AW:$AW)-COLUMN($AH:$AH),FALSE),0))</f>
        <v>622.00419999999997</v>
      </c>
      <c r="R3820" s="87" cm="1">
        <f t="array" ref="R3820">IF($X3820="Non-local",VLOOKUP($E3820,$AI$88:$AW$92,COLUMN($AW:$AW)-COLUMN($AH:$AH),FALSE),IF($X3820="Unknown",VLOOKUP($E3820,$AI$95:$AW$99,COLUMN($AW:$AW)-COLUMN($AH:$AH),FALSE),0))</f>
        <v>0.12047560494171299</v>
      </c>
      <c r="S3820" s="87" cm="1">
        <f t="array" ref="S3820">VLOOKUP($E3820,$AI$111:$AW$115,COLUMN($AW:$AW)-COLUMN($AH:$AH),FALSE)</f>
        <v>431.69321999999994</v>
      </c>
      <c r="T3820" s="104">
        <f t="shared" si="723"/>
        <v>1.4459408112080931</v>
      </c>
      <c r="U3820" s="104">
        <f t="shared" si="724"/>
        <v>2185.2032075069969</v>
      </c>
      <c r="V3820" s="87" cm="1">
        <f t="array" ref="V3820">VLOOKUP($E3820,$AI$118:$AW$122,COLUMN($AW:$AW)-COLUMN($AH:$AH),FALSE)</f>
        <v>0</v>
      </c>
      <c r="W3820" s="87" t="str">
        <f t="shared" si="728"/>
        <v>Domestic</v>
      </c>
      <c r="X3820" s="87" t="str">
        <f t="shared" si="729"/>
        <v>Non-local</v>
      </c>
      <c r="Y3820" s="104"/>
      <c r="Z3820" s="87" t="str">
        <f t="shared" si="725"/>
        <v>USA</v>
      </c>
      <c r="AA3820" s="87" t="str">
        <f t="shared" si="726"/>
        <v>USA</v>
      </c>
      <c r="AB3820" s="82" cm="1">
        <f t="array" ref="AB3820">VLOOKUP(B3820,'GDP per Capita'!$T$2:$V$4235,COLUMN('GDP per Capita'!$V:$V)-COLUMN('GDP per Capita'!$S:$S),FALSE)</f>
        <v>63809.64</v>
      </c>
      <c r="AC3820" s="82">
        <f t="shared" si="730"/>
        <v>63809.64</v>
      </c>
      <c r="AD3820" s="82">
        <f t="shared" si="731"/>
        <v>63809.64</v>
      </c>
      <c r="AE3820" s="88">
        <f t="shared" si="727"/>
        <v>3.4245659550923603E-2</v>
      </c>
    </row>
    <row r="3821" spans="1:31">
      <c r="A3821" s="77" t="s">
        <v>1079</v>
      </c>
      <c r="B3821" s="77">
        <v>3820</v>
      </c>
      <c r="C3821" s="77" t="s">
        <v>29</v>
      </c>
      <c r="D3821" s="77" t="s">
        <v>29</v>
      </c>
      <c r="E3821" s="77">
        <v>2016</v>
      </c>
      <c r="F3821" s="77">
        <v>39.962260100000002</v>
      </c>
      <c r="G3821" s="77">
        <v>-83.000706499999893</v>
      </c>
      <c r="H3821" s="77">
        <v>0</v>
      </c>
      <c r="I3821" s="77" t="s">
        <v>1790</v>
      </c>
      <c r="J3821" s="77">
        <v>32.7174209</v>
      </c>
      <c r="K3821" s="77">
        <v>-117.1627714</v>
      </c>
      <c r="L3821" s="77">
        <v>6286.40360240679</v>
      </c>
      <c r="M3821" s="77">
        <v>1.05140008886598</v>
      </c>
      <c r="N3821" s="77">
        <v>0</v>
      </c>
      <c r="O3821" s="77">
        <v>754.36843228881503</v>
      </c>
      <c r="P3821" s="87" cm="1">
        <f t="array" ref="P3821">IF($X3821="Non-local",VLOOKUP($E3821,$AI$64:$AW$68,COLUMN($AW:$AW)-COLUMN($AH:$AH),FALSE),IF($X3821="Unknown",VLOOKUP($E3821,$AI$71:$AW$75,COLUMN($AW:$AW)-COLUMN($AH:$AH),FALSE),0))</f>
        <v>264</v>
      </c>
      <c r="Q3821" s="87" cm="1">
        <f t="array" ref="Q3821">IF($X3821="Non-local",VLOOKUP($E3821,$AI$40:$AW$44,COLUMN($AW:$AW)-COLUMN($AH:$AH),FALSE),IF($X3821="Unknown",VLOOKUP($E3821,$AI$47:$AW$51,COLUMN($AW:$AW)-COLUMN($AH:$AH),FALSE),0))</f>
        <v>622.00419999999997</v>
      </c>
      <c r="R3821" s="87" cm="1">
        <f t="array" ref="R3821">IF($X3821="Non-local",VLOOKUP($E3821,$AI$88:$AW$92,COLUMN($AW:$AW)-COLUMN($AH:$AH),FALSE),IF($X3821="Unknown",VLOOKUP($E3821,$AI$95:$AW$99,COLUMN($AW:$AW)-COLUMN($AH:$AH),FALSE),0))</f>
        <v>0.12047560494171299</v>
      </c>
      <c r="S3821" s="87" cm="1">
        <f t="array" ref="S3821">VLOOKUP($E3821,$AI$111:$AW$115,COLUMN($AW:$AW)-COLUMN($AH:$AH),FALSE)</f>
        <v>431.69321999999994</v>
      </c>
      <c r="T3821" s="104">
        <f t="shared" si="723"/>
        <v>1.1718756938076931</v>
      </c>
      <c r="U3821" s="104">
        <f t="shared" si="724"/>
        <v>2072.0658522888152</v>
      </c>
      <c r="V3821" s="87" cm="1">
        <f t="array" ref="V3821">VLOOKUP($E3821,$AI$118:$AW$122,COLUMN($AW:$AW)-COLUMN($AH:$AH),FALSE)</f>
        <v>0</v>
      </c>
      <c r="W3821" s="87" t="str">
        <f t="shared" si="728"/>
        <v>Domestic</v>
      </c>
      <c r="X3821" s="87" t="str">
        <f t="shared" si="729"/>
        <v>Non-local</v>
      </c>
      <c r="Y3821" s="104"/>
      <c r="Z3821" s="87" t="str">
        <f t="shared" si="725"/>
        <v>USA</v>
      </c>
      <c r="AA3821" s="87" t="str">
        <f t="shared" si="726"/>
        <v>USA</v>
      </c>
      <c r="AB3821" s="82" cm="1">
        <f t="array" ref="AB3821">VLOOKUP(B3821,'GDP per Capita'!$T$2:$V$4235,COLUMN('GDP per Capita'!$V:$V)-COLUMN('GDP per Capita'!$S:$S),FALSE)</f>
        <v>63809.64</v>
      </c>
      <c r="AC3821" s="82">
        <f t="shared" si="730"/>
        <v>63809.64</v>
      </c>
      <c r="AD3821" s="82">
        <f t="shared" si="731"/>
        <v>63809.64</v>
      </c>
      <c r="AE3821" s="88">
        <f t="shared" si="727"/>
        <v>3.2472614675287545E-2</v>
      </c>
    </row>
    <row r="3822" spans="1:31">
      <c r="A3822" s="77" t="s">
        <v>1838</v>
      </c>
      <c r="B3822" s="77">
        <v>3821</v>
      </c>
      <c r="C3822" s="77" t="s">
        <v>29</v>
      </c>
      <c r="D3822" s="77" t="s">
        <v>29</v>
      </c>
      <c r="E3822" s="77">
        <v>2016</v>
      </c>
      <c r="F3822" s="77">
        <v>40.044014900000001</v>
      </c>
      <c r="G3822" s="77">
        <v>-75.387861599999994</v>
      </c>
      <c r="H3822" s="77">
        <v>0</v>
      </c>
      <c r="I3822" s="77" t="s">
        <v>1790</v>
      </c>
      <c r="J3822" s="77">
        <v>32.7174209</v>
      </c>
      <c r="K3822" s="77">
        <v>-117.1627714</v>
      </c>
      <c r="L3822" s="77">
        <v>7582.9181300400596</v>
      </c>
      <c r="M3822" s="77">
        <v>1.23048729775264</v>
      </c>
      <c r="N3822" s="77">
        <v>0</v>
      </c>
      <c r="O3822" s="77">
        <v>909.95017560480801</v>
      </c>
      <c r="P3822" s="87" cm="1">
        <f t="array" ref="P3822">IF($X3822="Non-local",VLOOKUP($E3822,$AI$64:$AW$68,COLUMN($AW:$AW)-COLUMN($AH:$AH),FALSE),IF($X3822="Unknown",VLOOKUP($E3822,$AI$71:$AW$75,COLUMN($AW:$AW)-COLUMN($AH:$AH),FALSE),0))</f>
        <v>264</v>
      </c>
      <c r="Q3822" s="87" cm="1">
        <f t="array" ref="Q3822">IF($X3822="Non-local",VLOOKUP($E3822,$AI$40:$AW$44,COLUMN($AW:$AW)-COLUMN($AH:$AH),FALSE),IF($X3822="Unknown",VLOOKUP($E3822,$AI$47:$AW$51,COLUMN($AW:$AW)-COLUMN($AH:$AH),FALSE),0))</f>
        <v>622.00419999999997</v>
      </c>
      <c r="R3822" s="87" cm="1">
        <f t="array" ref="R3822">IF($X3822="Non-local",VLOOKUP($E3822,$AI$88:$AW$92,COLUMN($AW:$AW)-COLUMN($AH:$AH),FALSE),IF($X3822="Unknown",VLOOKUP($E3822,$AI$95:$AW$99,COLUMN($AW:$AW)-COLUMN($AH:$AH),FALSE),0))</f>
        <v>0.12047560494171299</v>
      </c>
      <c r="S3822" s="87" cm="1">
        <f t="array" ref="S3822">VLOOKUP($E3822,$AI$111:$AW$115,COLUMN($AW:$AW)-COLUMN($AH:$AH),FALSE)</f>
        <v>431.69321999999994</v>
      </c>
      <c r="T3822" s="104">
        <f t="shared" si="723"/>
        <v>1.350962902694353</v>
      </c>
      <c r="U3822" s="104">
        <f t="shared" si="724"/>
        <v>2227.647595604808</v>
      </c>
      <c r="V3822" s="87" cm="1">
        <f t="array" ref="V3822">VLOOKUP($E3822,$AI$118:$AW$122,COLUMN($AW:$AW)-COLUMN($AH:$AH),FALSE)</f>
        <v>0</v>
      </c>
      <c r="W3822" s="87" t="str">
        <f t="shared" si="728"/>
        <v>Domestic</v>
      </c>
      <c r="X3822" s="87" t="str">
        <f t="shared" si="729"/>
        <v>Non-local</v>
      </c>
      <c r="Y3822" s="104"/>
      <c r="Z3822" s="87" t="str">
        <f t="shared" si="725"/>
        <v>USA</v>
      </c>
      <c r="AA3822" s="87" t="str">
        <f t="shared" si="726"/>
        <v>USA</v>
      </c>
      <c r="AB3822" s="82" cm="1">
        <f t="array" ref="AB3822">VLOOKUP(B3822,'GDP per Capita'!$T$2:$V$4235,COLUMN('GDP per Capita'!$V:$V)-COLUMN('GDP per Capita'!$S:$S),FALSE)</f>
        <v>63809.64</v>
      </c>
      <c r="AC3822" s="82">
        <f t="shared" si="730"/>
        <v>63809.64</v>
      </c>
      <c r="AD3822" s="82">
        <f t="shared" si="731"/>
        <v>63809.64</v>
      </c>
      <c r="AE3822" s="88">
        <f t="shared" si="727"/>
        <v>3.4910831586023802E-2</v>
      </c>
    </row>
    <row r="3823" spans="1:31">
      <c r="A3823" s="77" t="s">
        <v>904</v>
      </c>
      <c r="B3823" s="77">
        <v>3822</v>
      </c>
      <c r="C3823" s="77" t="s">
        <v>29</v>
      </c>
      <c r="D3823" s="77" t="s">
        <v>29</v>
      </c>
      <c r="E3823" s="77">
        <v>2016</v>
      </c>
      <c r="F3823" s="77">
        <v>32.832590000000003</v>
      </c>
      <c r="G3823" s="77">
        <v>-117.2716839</v>
      </c>
      <c r="H3823" s="77">
        <v>1</v>
      </c>
      <c r="I3823" s="77" t="s">
        <v>1790</v>
      </c>
      <c r="J3823" s="77">
        <v>32.7174209</v>
      </c>
      <c r="K3823" s="77">
        <v>-117.1627714</v>
      </c>
      <c r="L3823" s="77">
        <v>32.722127415360802</v>
      </c>
      <c r="M3823" s="77">
        <v>0</v>
      </c>
      <c r="N3823" s="77">
        <v>0</v>
      </c>
      <c r="O3823" s="77">
        <v>0</v>
      </c>
      <c r="P3823" s="87" cm="1">
        <f t="array" ref="P3823">IF($X3823="Non-local",VLOOKUP($E3823,$AI$64:$AW$68,COLUMN($AW:$AW)-COLUMN($AH:$AH),FALSE),IF($X3823="Unknown",VLOOKUP($E3823,$AI$71:$AW$75,COLUMN($AW:$AW)-COLUMN($AH:$AH),FALSE),0))</f>
        <v>0</v>
      </c>
      <c r="Q3823" s="87" cm="1">
        <f t="array" ref="Q3823">IF($X3823="Non-local",VLOOKUP($E3823,$AI$40:$AW$44,COLUMN($AW:$AW)-COLUMN($AH:$AH),FALSE),IF($X3823="Unknown",VLOOKUP($E3823,$AI$47:$AW$51,COLUMN($AW:$AW)-COLUMN($AH:$AH),FALSE),0))</f>
        <v>0</v>
      </c>
      <c r="R3823" s="87" cm="1">
        <f t="array" ref="R3823">IF($X3823="Non-local",VLOOKUP($E3823,$AI$88:$AW$92,COLUMN($AW:$AW)-COLUMN($AH:$AH),FALSE),IF($X3823="Unknown",VLOOKUP($E3823,$AI$95:$AW$99,COLUMN($AW:$AW)-COLUMN($AH:$AH),FALSE),0))</f>
        <v>0</v>
      </c>
      <c r="S3823" s="87" cm="1">
        <f t="array" ref="S3823">VLOOKUP($E3823,$AI$111:$AW$115,COLUMN($AW:$AW)-COLUMN($AH:$AH),FALSE)</f>
        <v>431.69321999999994</v>
      </c>
      <c r="T3823" s="104">
        <f t="shared" si="723"/>
        <v>0</v>
      </c>
      <c r="U3823" s="104">
        <f t="shared" si="724"/>
        <v>431.69321999999994</v>
      </c>
      <c r="V3823" s="87" cm="1">
        <f t="array" ref="V3823">VLOOKUP($E3823,$AI$118:$AW$122,COLUMN($AW:$AW)-COLUMN($AH:$AH),FALSE)</f>
        <v>0</v>
      </c>
      <c r="W3823" s="87" t="str">
        <f t="shared" si="728"/>
        <v>Domestic</v>
      </c>
      <c r="X3823" s="87" t="str">
        <f t="shared" si="729"/>
        <v>Local</v>
      </c>
      <c r="Y3823" s="104"/>
      <c r="Z3823" s="87" t="str">
        <f t="shared" si="725"/>
        <v>USA</v>
      </c>
      <c r="AA3823" s="87" t="str">
        <f t="shared" si="726"/>
        <v>USA</v>
      </c>
      <c r="AB3823" s="82" cm="1">
        <f t="array" ref="AB3823">VLOOKUP(B3823,'GDP per Capita'!$T$2:$V$4235,COLUMN('GDP per Capita'!$V:$V)-COLUMN('GDP per Capita'!$S:$S),FALSE)</f>
        <v>63809.64</v>
      </c>
      <c r="AC3823" s="82">
        <f t="shared" si="730"/>
        <v>63809.64</v>
      </c>
      <c r="AD3823" s="82">
        <f t="shared" si="731"/>
        <v>63809.64</v>
      </c>
      <c r="AE3823" s="88">
        <f t="shared" si="727"/>
        <v>6.7653291885050593E-3</v>
      </c>
    </row>
    <row r="3824" spans="1:31">
      <c r="A3824" s="77" t="s">
        <v>1011</v>
      </c>
      <c r="B3824" s="77">
        <v>3823</v>
      </c>
      <c r="C3824" s="77" t="s">
        <v>29</v>
      </c>
      <c r="D3824" s="77" t="s">
        <v>29</v>
      </c>
      <c r="E3824" s="77">
        <v>2016</v>
      </c>
      <c r="F3824" s="77">
        <v>40.102554999999903</v>
      </c>
      <c r="G3824" s="77">
        <v>-105.36320790000001</v>
      </c>
      <c r="H3824" s="77">
        <v>0</v>
      </c>
      <c r="I3824" s="77" t="s">
        <v>1790</v>
      </c>
      <c r="J3824" s="77">
        <v>32.7174209</v>
      </c>
      <c r="K3824" s="77">
        <v>-117.1627714</v>
      </c>
      <c r="L3824" s="77">
        <v>2671.2381102228601</v>
      </c>
      <c r="M3824" s="77">
        <v>0.51435473721102698</v>
      </c>
      <c r="N3824" s="77">
        <v>0</v>
      </c>
      <c r="O3824" s="77">
        <v>512.87771716279099</v>
      </c>
      <c r="P3824" s="87" cm="1">
        <f t="array" ref="P3824">IF($X3824="Non-local",VLOOKUP($E3824,$AI$64:$AW$68,COLUMN($AW:$AW)-COLUMN($AH:$AH),FALSE),IF($X3824="Unknown",VLOOKUP($E3824,$AI$71:$AW$75,COLUMN($AW:$AW)-COLUMN($AH:$AH),FALSE),0))</f>
        <v>264</v>
      </c>
      <c r="Q3824" s="87" cm="1">
        <f t="array" ref="Q3824">IF($X3824="Non-local",VLOOKUP($E3824,$AI$40:$AW$44,COLUMN($AW:$AW)-COLUMN($AH:$AH),FALSE),IF($X3824="Unknown",VLOOKUP($E3824,$AI$47:$AW$51,COLUMN($AW:$AW)-COLUMN($AH:$AH),FALSE),0))</f>
        <v>622.00419999999997</v>
      </c>
      <c r="R3824" s="87" cm="1">
        <f t="array" ref="R3824">IF($X3824="Non-local",VLOOKUP($E3824,$AI$88:$AW$92,COLUMN($AW:$AW)-COLUMN($AH:$AH),FALSE),IF($X3824="Unknown",VLOOKUP($E3824,$AI$95:$AW$99,COLUMN($AW:$AW)-COLUMN($AH:$AH),FALSE),0))</f>
        <v>0.12047560494171299</v>
      </c>
      <c r="S3824" s="87" cm="1">
        <f t="array" ref="S3824">VLOOKUP($E3824,$AI$111:$AW$115,COLUMN($AW:$AW)-COLUMN($AH:$AH),FALSE)</f>
        <v>431.69321999999994</v>
      </c>
      <c r="T3824" s="104">
        <f t="shared" si="723"/>
        <v>0.63483034215273992</v>
      </c>
      <c r="U3824" s="104">
        <f t="shared" si="724"/>
        <v>1830.575137162791</v>
      </c>
      <c r="V3824" s="87" cm="1">
        <f t="array" ref="V3824">VLOOKUP($E3824,$AI$118:$AW$122,COLUMN($AW:$AW)-COLUMN($AH:$AH),FALSE)</f>
        <v>0</v>
      </c>
      <c r="W3824" s="87" t="str">
        <f t="shared" si="728"/>
        <v>Domestic</v>
      </c>
      <c r="X3824" s="87" t="str">
        <f t="shared" si="729"/>
        <v>Non-local</v>
      </c>
      <c r="Y3824" s="104"/>
      <c r="Z3824" s="87" t="str">
        <f t="shared" si="725"/>
        <v>USA</v>
      </c>
      <c r="AA3824" s="87" t="str">
        <f t="shared" si="726"/>
        <v>USA</v>
      </c>
      <c r="AB3824" s="82" cm="1">
        <f t="array" ref="AB3824">VLOOKUP(B3824,'GDP per Capita'!$T$2:$V$4235,COLUMN('GDP per Capita'!$V:$V)-COLUMN('GDP per Capita'!$S:$S),FALSE)</f>
        <v>63809.64</v>
      </c>
      <c r="AC3824" s="82">
        <f t="shared" si="730"/>
        <v>63809.64</v>
      </c>
      <c r="AD3824" s="82">
        <f t="shared" si="731"/>
        <v>63809.64</v>
      </c>
      <c r="AE3824" s="88">
        <f t="shared" si="727"/>
        <v>2.8688065583237752E-2</v>
      </c>
    </row>
    <row r="3825" spans="1:31">
      <c r="A3825" s="77" t="s">
        <v>1032</v>
      </c>
      <c r="B3825" s="77">
        <v>3824</v>
      </c>
      <c r="C3825" s="77" t="s">
        <v>29</v>
      </c>
      <c r="D3825" s="77" t="s">
        <v>29</v>
      </c>
      <c r="E3825" s="77">
        <v>2016</v>
      </c>
      <c r="F3825" s="77">
        <v>32.7174209</v>
      </c>
      <c r="G3825" s="77">
        <v>-117.1627714</v>
      </c>
      <c r="H3825" s="77">
        <v>1</v>
      </c>
      <c r="I3825" s="77" t="s">
        <v>1790</v>
      </c>
      <c r="J3825" s="77">
        <v>32.7174209</v>
      </c>
      <c r="K3825" s="77">
        <v>-117.1627714</v>
      </c>
      <c r="L3825" s="77">
        <v>4.7608370650960301E-12</v>
      </c>
      <c r="M3825" s="77">
        <v>0</v>
      </c>
      <c r="N3825" s="77">
        <v>0</v>
      </c>
      <c r="O3825" s="77">
        <v>0</v>
      </c>
      <c r="P3825" s="87" cm="1">
        <f t="array" ref="P3825">IF($X3825="Non-local",VLOOKUP($E3825,$AI$64:$AW$68,COLUMN($AW:$AW)-COLUMN($AH:$AH),FALSE),IF($X3825="Unknown",VLOOKUP($E3825,$AI$71:$AW$75,COLUMN($AW:$AW)-COLUMN($AH:$AH),FALSE),0))</f>
        <v>0</v>
      </c>
      <c r="Q3825" s="87" cm="1">
        <f t="array" ref="Q3825">IF($X3825="Non-local",VLOOKUP($E3825,$AI$40:$AW$44,COLUMN($AW:$AW)-COLUMN($AH:$AH),FALSE),IF($X3825="Unknown",VLOOKUP($E3825,$AI$47:$AW$51,COLUMN($AW:$AW)-COLUMN($AH:$AH),FALSE),0))</f>
        <v>0</v>
      </c>
      <c r="R3825" s="87" cm="1">
        <f t="array" ref="R3825">IF($X3825="Non-local",VLOOKUP($E3825,$AI$88:$AW$92,COLUMN($AW:$AW)-COLUMN($AH:$AH),FALSE),IF($X3825="Unknown",VLOOKUP($E3825,$AI$95:$AW$99,COLUMN($AW:$AW)-COLUMN($AH:$AH),FALSE),0))</f>
        <v>0</v>
      </c>
      <c r="S3825" s="87" cm="1">
        <f t="array" ref="S3825">VLOOKUP($E3825,$AI$111:$AW$115,COLUMN($AW:$AW)-COLUMN($AH:$AH),FALSE)</f>
        <v>431.69321999999994</v>
      </c>
      <c r="T3825" s="104">
        <f t="shared" si="723"/>
        <v>0</v>
      </c>
      <c r="U3825" s="104">
        <f t="shared" si="724"/>
        <v>431.69321999999994</v>
      </c>
      <c r="V3825" s="87" cm="1">
        <f t="array" ref="V3825">VLOOKUP($E3825,$AI$118:$AW$122,COLUMN($AW:$AW)-COLUMN($AH:$AH),FALSE)</f>
        <v>0</v>
      </c>
      <c r="W3825" s="87" t="str">
        <f t="shared" si="728"/>
        <v>Domestic</v>
      </c>
      <c r="X3825" s="87" t="str">
        <f t="shared" si="729"/>
        <v>Local</v>
      </c>
      <c r="Y3825" s="104"/>
      <c r="Z3825" s="87" t="str">
        <f t="shared" si="725"/>
        <v>USA</v>
      </c>
      <c r="AA3825" s="87" t="str">
        <f t="shared" si="726"/>
        <v>USA</v>
      </c>
      <c r="AB3825" s="82" cm="1">
        <f t="array" ref="AB3825">VLOOKUP(B3825,'GDP per Capita'!$T$2:$V$4235,COLUMN('GDP per Capita'!$V:$V)-COLUMN('GDP per Capita'!$S:$S),FALSE)</f>
        <v>63809.64</v>
      </c>
      <c r="AC3825" s="82">
        <f t="shared" si="730"/>
        <v>63809.64</v>
      </c>
      <c r="AD3825" s="82">
        <f t="shared" si="731"/>
        <v>63809.64</v>
      </c>
      <c r="AE3825" s="88">
        <f t="shared" si="727"/>
        <v>6.7653291885050593E-3</v>
      </c>
    </row>
    <row r="3826" spans="1:31">
      <c r="A3826" s="77" t="s">
        <v>1087</v>
      </c>
      <c r="B3826" s="77">
        <v>3825</v>
      </c>
      <c r="C3826" s="77" t="s">
        <v>29</v>
      </c>
      <c r="D3826" s="77" t="s">
        <v>29</v>
      </c>
      <c r="E3826" s="77">
        <v>2016</v>
      </c>
      <c r="F3826" s="77">
        <v>33.9597677</v>
      </c>
      <c r="G3826" s="77">
        <v>-83.376397999999995</v>
      </c>
      <c r="H3826" s="77">
        <v>0</v>
      </c>
      <c r="I3826" s="77" t="s">
        <v>1790</v>
      </c>
      <c r="J3826" s="77">
        <v>32.7174209</v>
      </c>
      <c r="K3826" s="77">
        <v>-117.1627714</v>
      </c>
      <c r="L3826" s="77">
        <v>6254.9799222796601</v>
      </c>
      <c r="M3826" s="77">
        <v>1.0470963135287199</v>
      </c>
      <c r="N3826" s="77">
        <v>0</v>
      </c>
      <c r="O3826" s="77">
        <v>750.59759067355901</v>
      </c>
      <c r="P3826" s="87" cm="1">
        <f t="array" ref="P3826">IF($X3826="Non-local",VLOOKUP($E3826,$AI$64:$AW$68,COLUMN($AW:$AW)-COLUMN($AH:$AH),FALSE),IF($X3826="Unknown",VLOOKUP($E3826,$AI$71:$AW$75,COLUMN($AW:$AW)-COLUMN($AH:$AH),FALSE),0))</f>
        <v>264</v>
      </c>
      <c r="Q3826" s="87" cm="1">
        <f t="array" ref="Q3826">IF($X3826="Non-local",VLOOKUP($E3826,$AI$40:$AW$44,COLUMN($AW:$AW)-COLUMN($AH:$AH),FALSE),IF($X3826="Unknown",VLOOKUP($E3826,$AI$47:$AW$51,COLUMN($AW:$AW)-COLUMN($AH:$AH),FALSE),0))</f>
        <v>622.00419999999997</v>
      </c>
      <c r="R3826" s="87" cm="1">
        <f t="array" ref="R3826">IF($X3826="Non-local",VLOOKUP($E3826,$AI$88:$AW$92,COLUMN($AW:$AW)-COLUMN($AH:$AH),FALSE),IF($X3826="Unknown",VLOOKUP($E3826,$AI$95:$AW$99,COLUMN($AW:$AW)-COLUMN($AH:$AH),FALSE),0))</f>
        <v>0.12047560494171299</v>
      </c>
      <c r="S3826" s="87" cm="1">
        <f t="array" ref="S3826">VLOOKUP($E3826,$AI$111:$AW$115,COLUMN($AW:$AW)-COLUMN($AH:$AH),FALSE)</f>
        <v>431.69321999999994</v>
      </c>
      <c r="T3826" s="104">
        <f t="shared" si="723"/>
        <v>1.167571918470433</v>
      </c>
      <c r="U3826" s="104">
        <f t="shared" si="724"/>
        <v>2068.2950106735589</v>
      </c>
      <c r="V3826" s="87" cm="1">
        <f t="array" ref="V3826">VLOOKUP($E3826,$AI$118:$AW$122,COLUMN($AW:$AW)-COLUMN($AH:$AH),FALSE)</f>
        <v>0</v>
      </c>
      <c r="W3826" s="87" t="str">
        <f t="shared" si="728"/>
        <v>Domestic</v>
      </c>
      <c r="X3826" s="87" t="str">
        <f t="shared" si="729"/>
        <v>Non-local</v>
      </c>
      <c r="Y3826" s="104"/>
      <c r="Z3826" s="87" t="str">
        <f t="shared" si="725"/>
        <v>USA</v>
      </c>
      <c r="AA3826" s="87" t="str">
        <f t="shared" si="726"/>
        <v>USA</v>
      </c>
      <c r="AB3826" s="82" cm="1">
        <f t="array" ref="AB3826">VLOOKUP(B3826,'GDP per Capita'!$T$2:$V$4235,COLUMN('GDP per Capita'!$V:$V)-COLUMN('GDP per Capita'!$S:$S),FALSE)</f>
        <v>63809.64</v>
      </c>
      <c r="AC3826" s="82">
        <f t="shared" si="730"/>
        <v>63809.64</v>
      </c>
      <c r="AD3826" s="82">
        <f t="shared" si="731"/>
        <v>63809.64</v>
      </c>
      <c r="AE3826" s="88">
        <f t="shared" si="727"/>
        <v>3.2413519503848617E-2</v>
      </c>
    </row>
    <row r="3827" spans="1:31">
      <c r="A3827" s="77" t="s">
        <v>1839</v>
      </c>
      <c r="B3827" s="77">
        <v>3826</v>
      </c>
      <c r="C3827" s="77" t="s">
        <v>29</v>
      </c>
      <c r="D3827" s="77" t="s">
        <v>29</v>
      </c>
      <c r="E3827" s="77">
        <v>2016</v>
      </c>
      <c r="F3827" s="77">
        <v>35.626765399999996</v>
      </c>
      <c r="G3827" s="77">
        <v>-120.6912456</v>
      </c>
      <c r="H3827" s="77">
        <v>0</v>
      </c>
      <c r="I3827" s="77" t="s">
        <v>1790</v>
      </c>
      <c r="J3827" s="77">
        <v>32.7174209</v>
      </c>
      <c r="K3827" s="77">
        <v>-117.1627714</v>
      </c>
      <c r="L3827" s="77">
        <v>916.43567110601396</v>
      </c>
      <c r="M3827" s="77">
        <v>0.28264224330489401</v>
      </c>
      <c r="N3827" s="77">
        <v>0</v>
      </c>
      <c r="O3827" s="77">
        <v>175.95564885235399</v>
      </c>
      <c r="P3827" s="87" cm="1">
        <f t="array" ref="P3827">IF($X3827="Non-local",VLOOKUP($E3827,$AI$64:$AW$68,COLUMN($AW:$AW)-COLUMN($AH:$AH),FALSE),IF($X3827="Unknown",VLOOKUP($E3827,$AI$71:$AW$75,COLUMN($AW:$AW)-COLUMN($AH:$AH),FALSE),0))</f>
        <v>264</v>
      </c>
      <c r="Q3827" s="87" cm="1">
        <f t="array" ref="Q3827">IF($X3827="Non-local",VLOOKUP($E3827,$AI$40:$AW$44,COLUMN($AW:$AW)-COLUMN($AH:$AH),FALSE),IF($X3827="Unknown",VLOOKUP($E3827,$AI$47:$AW$51,COLUMN($AW:$AW)-COLUMN($AH:$AH),FALSE),0))</f>
        <v>622.00419999999997</v>
      </c>
      <c r="R3827" s="87" cm="1">
        <f t="array" ref="R3827">IF($X3827="Non-local",VLOOKUP($E3827,$AI$88:$AW$92,COLUMN($AW:$AW)-COLUMN($AH:$AH),FALSE),IF($X3827="Unknown",VLOOKUP($E3827,$AI$95:$AW$99,COLUMN($AW:$AW)-COLUMN($AH:$AH),FALSE),0))</f>
        <v>0.12047560494171299</v>
      </c>
      <c r="S3827" s="87" cm="1">
        <f t="array" ref="S3827">VLOOKUP($E3827,$AI$111:$AW$115,COLUMN($AW:$AW)-COLUMN($AH:$AH),FALSE)</f>
        <v>431.69321999999994</v>
      </c>
      <c r="T3827" s="104">
        <f t="shared" si="723"/>
        <v>0.40311784824660701</v>
      </c>
      <c r="U3827" s="104">
        <f t="shared" si="724"/>
        <v>1493.6530688523537</v>
      </c>
      <c r="V3827" s="87" cm="1">
        <f t="array" ref="V3827">VLOOKUP($E3827,$AI$118:$AW$122,COLUMN($AW:$AW)-COLUMN($AH:$AH),FALSE)</f>
        <v>0</v>
      </c>
      <c r="W3827" s="87" t="str">
        <f t="shared" si="728"/>
        <v>Domestic</v>
      </c>
      <c r="X3827" s="87" t="str">
        <f t="shared" si="729"/>
        <v>Non-local</v>
      </c>
      <c r="Y3827" s="104"/>
      <c r="Z3827" s="87" t="str">
        <f t="shared" si="725"/>
        <v>USA</v>
      </c>
      <c r="AA3827" s="87" t="str">
        <f t="shared" si="726"/>
        <v>USA</v>
      </c>
      <c r="AB3827" s="82" cm="1">
        <f t="array" ref="AB3827">VLOOKUP(B3827,'GDP per Capita'!$T$2:$V$4235,COLUMN('GDP per Capita'!$V:$V)-COLUMN('GDP per Capita'!$S:$S),FALSE)</f>
        <v>63809.64</v>
      </c>
      <c r="AC3827" s="82">
        <f t="shared" si="730"/>
        <v>63809.64</v>
      </c>
      <c r="AD3827" s="82">
        <f t="shared" si="731"/>
        <v>63809.64</v>
      </c>
      <c r="AE3827" s="88">
        <f t="shared" si="727"/>
        <v>2.34079532317116E-2</v>
      </c>
    </row>
    <row r="3828" spans="1:31">
      <c r="A3828" s="77" t="s">
        <v>920</v>
      </c>
      <c r="B3828" s="77">
        <v>3827</v>
      </c>
      <c r="C3828" s="77" t="s">
        <v>29</v>
      </c>
      <c r="D3828" s="77" t="s">
        <v>29</v>
      </c>
      <c r="E3828" s="77">
        <v>2016</v>
      </c>
      <c r="F3828" s="77">
        <v>32.222876499999998</v>
      </c>
      <c r="G3828" s="77">
        <v>-110.9748477</v>
      </c>
      <c r="H3828" s="77">
        <v>0</v>
      </c>
      <c r="I3828" s="77" t="s">
        <v>1790</v>
      </c>
      <c r="J3828" s="77">
        <v>32.7174209</v>
      </c>
      <c r="K3828" s="77">
        <v>-117.1627714</v>
      </c>
      <c r="L3828" s="77">
        <v>1166.0318687665199</v>
      </c>
      <c r="M3828" s="77">
        <v>0.31560011716020497</v>
      </c>
      <c r="N3828" s="77">
        <v>0</v>
      </c>
      <c r="O3828" s="77">
        <v>223.87811880317301</v>
      </c>
      <c r="P3828" s="87" cm="1">
        <f t="array" ref="P3828">IF($X3828="Non-local",VLOOKUP($E3828,$AI$64:$AW$68,COLUMN($AW:$AW)-COLUMN($AH:$AH),FALSE),IF($X3828="Unknown",VLOOKUP($E3828,$AI$71:$AW$75,COLUMN($AW:$AW)-COLUMN($AH:$AH),FALSE),0))</f>
        <v>264</v>
      </c>
      <c r="Q3828" s="87" cm="1">
        <f t="array" ref="Q3828">IF($X3828="Non-local",VLOOKUP($E3828,$AI$40:$AW$44,COLUMN($AW:$AW)-COLUMN($AH:$AH),FALSE),IF($X3828="Unknown",VLOOKUP($E3828,$AI$47:$AW$51,COLUMN($AW:$AW)-COLUMN($AH:$AH),FALSE),0))</f>
        <v>622.00419999999997</v>
      </c>
      <c r="R3828" s="87" cm="1">
        <f t="array" ref="R3828">IF($X3828="Non-local",VLOOKUP($E3828,$AI$88:$AW$92,COLUMN($AW:$AW)-COLUMN($AH:$AH),FALSE),IF($X3828="Unknown",VLOOKUP($E3828,$AI$95:$AW$99,COLUMN($AW:$AW)-COLUMN($AH:$AH),FALSE),0))</f>
        <v>0.12047560494171299</v>
      </c>
      <c r="S3828" s="87" cm="1">
        <f t="array" ref="S3828">VLOOKUP($E3828,$AI$111:$AW$115,COLUMN($AW:$AW)-COLUMN($AH:$AH),FALSE)</f>
        <v>431.69321999999994</v>
      </c>
      <c r="T3828" s="104">
        <f t="shared" si="723"/>
        <v>0.43607572210191797</v>
      </c>
      <c r="U3828" s="104">
        <f t="shared" si="724"/>
        <v>1541.5755388031728</v>
      </c>
      <c r="V3828" s="87" cm="1">
        <f t="array" ref="V3828">VLOOKUP($E3828,$AI$118:$AW$122,COLUMN($AW:$AW)-COLUMN($AH:$AH),FALSE)</f>
        <v>0</v>
      </c>
      <c r="W3828" s="87" t="str">
        <f t="shared" si="728"/>
        <v>Domestic</v>
      </c>
      <c r="X3828" s="87" t="str">
        <f t="shared" si="729"/>
        <v>Non-local</v>
      </c>
      <c r="Y3828" s="104"/>
      <c r="Z3828" s="87" t="str">
        <f t="shared" si="725"/>
        <v>USA</v>
      </c>
      <c r="AA3828" s="87" t="str">
        <f t="shared" si="726"/>
        <v>USA</v>
      </c>
      <c r="AB3828" s="82" cm="1">
        <f t="array" ref="AB3828">VLOOKUP(B3828,'GDP per Capita'!$T$2:$V$4235,COLUMN('GDP per Capita'!$V:$V)-COLUMN('GDP per Capita'!$S:$S),FALSE)</f>
        <v>63809.64</v>
      </c>
      <c r="AC3828" s="82">
        <f t="shared" si="730"/>
        <v>63809.64</v>
      </c>
      <c r="AD3828" s="82">
        <f t="shared" si="731"/>
        <v>63809.64</v>
      </c>
      <c r="AE3828" s="88">
        <f t="shared" si="727"/>
        <v>2.415897564698959E-2</v>
      </c>
    </row>
    <row r="3829" spans="1:31">
      <c r="A3829" s="77" t="s">
        <v>904</v>
      </c>
      <c r="B3829" s="77">
        <v>3828</v>
      </c>
      <c r="C3829" s="77" t="s">
        <v>29</v>
      </c>
      <c r="D3829" s="77" t="s">
        <v>29</v>
      </c>
      <c r="E3829" s="77">
        <v>2016</v>
      </c>
      <c r="F3829" s="77">
        <v>32.832590000000003</v>
      </c>
      <c r="G3829" s="77">
        <v>-117.2716839</v>
      </c>
      <c r="H3829" s="77">
        <v>1</v>
      </c>
      <c r="I3829" s="77" t="s">
        <v>1790</v>
      </c>
      <c r="J3829" s="77">
        <v>32.7174209</v>
      </c>
      <c r="K3829" s="77">
        <v>-117.1627714</v>
      </c>
      <c r="L3829" s="77">
        <v>32.722127415360802</v>
      </c>
      <c r="M3829" s="77">
        <v>0</v>
      </c>
      <c r="N3829" s="77">
        <v>0</v>
      </c>
      <c r="O3829" s="77">
        <v>0</v>
      </c>
      <c r="P3829" s="87" cm="1">
        <f t="array" ref="P3829">IF($X3829="Non-local",VLOOKUP($E3829,$AI$64:$AW$68,COLUMN($AW:$AW)-COLUMN($AH:$AH),FALSE),IF($X3829="Unknown",VLOOKUP($E3829,$AI$71:$AW$75,COLUMN($AW:$AW)-COLUMN($AH:$AH),FALSE),0))</f>
        <v>0</v>
      </c>
      <c r="Q3829" s="87" cm="1">
        <f t="array" ref="Q3829">IF($X3829="Non-local",VLOOKUP($E3829,$AI$40:$AW$44,COLUMN($AW:$AW)-COLUMN($AH:$AH),FALSE),IF($X3829="Unknown",VLOOKUP($E3829,$AI$47:$AW$51,COLUMN($AW:$AW)-COLUMN($AH:$AH),FALSE),0))</f>
        <v>0</v>
      </c>
      <c r="R3829" s="87" cm="1">
        <f t="array" ref="R3829">IF($X3829="Non-local",VLOOKUP($E3829,$AI$88:$AW$92,COLUMN($AW:$AW)-COLUMN($AH:$AH),FALSE),IF($X3829="Unknown",VLOOKUP($E3829,$AI$95:$AW$99,COLUMN($AW:$AW)-COLUMN($AH:$AH),FALSE),0))</f>
        <v>0</v>
      </c>
      <c r="S3829" s="87" cm="1">
        <f t="array" ref="S3829">VLOOKUP($E3829,$AI$111:$AW$115,COLUMN($AW:$AW)-COLUMN($AH:$AH),FALSE)</f>
        <v>431.69321999999994</v>
      </c>
      <c r="T3829" s="104">
        <f t="shared" si="723"/>
        <v>0</v>
      </c>
      <c r="U3829" s="104">
        <f t="shared" si="724"/>
        <v>431.69321999999994</v>
      </c>
      <c r="V3829" s="87" cm="1">
        <f t="array" ref="V3829">VLOOKUP($E3829,$AI$118:$AW$122,COLUMN($AW:$AW)-COLUMN($AH:$AH),FALSE)</f>
        <v>0</v>
      </c>
      <c r="W3829" s="87" t="str">
        <f t="shared" si="728"/>
        <v>Domestic</v>
      </c>
      <c r="X3829" s="87" t="str">
        <f t="shared" si="729"/>
        <v>Local</v>
      </c>
      <c r="Y3829" s="104"/>
      <c r="Z3829" s="87" t="str">
        <f t="shared" si="725"/>
        <v>USA</v>
      </c>
      <c r="AA3829" s="87" t="str">
        <f t="shared" si="726"/>
        <v>USA</v>
      </c>
      <c r="AB3829" s="82" cm="1">
        <f t="array" ref="AB3829">VLOOKUP(B3829,'GDP per Capita'!$T$2:$V$4235,COLUMN('GDP per Capita'!$V:$V)-COLUMN('GDP per Capita'!$S:$S),FALSE)</f>
        <v>63809.64</v>
      </c>
      <c r="AC3829" s="82">
        <f t="shared" si="730"/>
        <v>63809.64</v>
      </c>
      <c r="AD3829" s="82">
        <f t="shared" si="731"/>
        <v>63809.64</v>
      </c>
      <c r="AE3829" s="88">
        <f t="shared" si="727"/>
        <v>6.7653291885050593E-3</v>
      </c>
    </row>
    <row r="3830" spans="1:31">
      <c r="A3830" s="77" t="s">
        <v>1028</v>
      </c>
      <c r="B3830" s="77">
        <v>3829</v>
      </c>
      <c r="C3830" s="77" t="s">
        <v>29</v>
      </c>
      <c r="D3830" s="77" t="s">
        <v>29</v>
      </c>
      <c r="E3830" s="77">
        <v>2016</v>
      </c>
      <c r="F3830" s="77">
        <v>38.980665999999999</v>
      </c>
      <c r="G3830" s="77">
        <v>-76.936918899999995</v>
      </c>
      <c r="H3830" s="77">
        <v>0</v>
      </c>
      <c r="I3830" s="77" t="s">
        <v>1790</v>
      </c>
      <c r="J3830" s="77">
        <v>32.7174209</v>
      </c>
      <c r="K3830" s="77">
        <v>-117.1627714</v>
      </c>
      <c r="L3830" s="77">
        <v>7322.8079086364396</v>
      </c>
      <c r="M3830" s="77">
        <v>1.19432080153418</v>
      </c>
      <c r="N3830" s="77">
        <v>0</v>
      </c>
      <c r="O3830" s="77">
        <v>878.73694903637204</v>
      </c>
      <c r="P3830" s="87" cm="1">
        <f t="array" ref="P3830">IF($X3830="Non-local",VLOOKUP($E3830,$AI$64:$AW$68,COLUMN($AW:$AW)-COLUMN($AH:$AH),FALSE),IF($X3830="Unknown",VLOOKUP($E3830,$AI$71:$AW$75,COLUMN($AW:$AW)-COLUMN($AH:$AH),FALSE),0))</f>
        <v>264</v>
      </c>
      <c r="Q3830" s="87" cm="1">
        <f t="array" ref="Q3830">IF($X3830="Non-local",VLOOKUP($E3830,$AI$40:$AW$44,COLUMN($AW:$AW)-COLUMN($AH:$AH),FALSE),IF($X3830="Unknown",VLOOKUP($E3830,$AI$47:$AW$51,COLUMN($AW:$AW)-COLUMN($AH:$AH),FALSE),0))</f>
        <v>622.00419999999997</v>
      </c>
      <c r="R3830" s="87" cm="1">
        <f t="array" ref="R3830">IF($X3830="Non-local",VLOOKUP($E3830,$AI$88:$AW$92,COLUMN($AW:$AW)-COLUMN($AH:$AH),FALSE),IF($X3830="Unknown",VLOOKUP($E3830,$AI$95:$AW$99,COLUMN($AW:$AW)-COLUMN($AH:$AH),FALSE),0))</f>
        <v>0.12047560494171299</v>
      </c>
      <c r="S3830" s="87" cm="1">
        <f t="array" ref="S3830">VLOOKUP($E3830,$AI$111:$AW$115,COLUMN($AW:$AW)-COLUMN($AH:$AH),FALSE)</f>
        <v>431.69321999999994</v>
      </c>
      <c r="T3830" s="104">
        <f t="shared" si="723"/>
        <v>1.314796406475893</v>
      </c>
      <c r="U3830" s="104">
        <f t="shared" si="724"/>
        <v>2196.4343690363721</v>
      </c>
      <c r="V3830" s="87" cm="1">
        <f t="array" ref="V3830">VLOOKUP($E3830,$AI$118:$AW$122,COLUMN($AW:$AW)-COLUMN($AH:$AH),FALSE)</f>
        <v>0</v>
      </c>
      <c r="W3830" s="87" t="str">
        <f t="shared" si="728"/>
        <v>Domestic</v>
      </c>
      <c r="X3830" s="87" t="str">
        <f t="shared" si="729"/>
        <v>Non-local</v>
      </c>
      <c r="Y3830" s="104"/>
      <c r="Z3830" s="87" t="str">
        <f t="shared" si="725"/>
        <v>USA</v>
      </c>
      <c r="AA3830" s="87" t="str">
        <f t="shared" si="726"/>
        <v>USA</v>
      </c>
      <c r="AB3830" s="82" cm="1">
        <f t="array" ref="AB3830">VLOOKUP(B3830,'GDP per Capita'!$T$2:$V$4235,COLUMN('GDP per Capita'!$V:$V)-COLUMN('GDP per Capita'!$S:$S),FALSE)</f>
        <v>63809.64</v>
      </c>
      <c r="AC3830" s="82">
        <f t="shared" si="730"/>
        <v>63809.64</v>
      </c>
      <c r="AD3830" s="82">
        <f t="shared" si="731"/>
        <v>63809.64</v>
      </c>
      <c r="AE3830" s="88">
        <f t="shared" si="727"/>
        <v>3.4421669970812752E-2</v>
      </c>
    </row>
    <row r="3831" spans="1:31">
      <c r="A3831" s="77" t="s">
        <v>937</v>
      </c>
      <c r="B3831" s="77">
        <v>3830</v>
      </c>
      <c r="C3831" s="77" t="s">
        <v>29</v>
      </c>
      <c r="D3831" s="77" t="s">
        <v>29</v>
      </c>
      <c r="E3831" s="77">
        <v>2016</v>
      </c>
      <c r="F3831" s="77">
        <v>39.084005400000002</v>
      </c>
      <c r="G3831" s="77">
        <v>-77.152757299999905</v>
      </c>
      <c r="H3831" s="77">
        <v>0</v>
      </c>
      <c r="I3831" s="77" t="s">
        <v>1790</v>
      </c>
      <c r="J3831" s="77">
        <v>32.7174209</v>
      </c>
      <c r="K3831" s="77">
        <v>-117.1627714</v>
      </c>
      <c r="L3831" s="77">
        <v>7284.9138096696397</v>
      </c>
      <c r="M3831" s="77">
        <v>1.1890618441760401</v>
      </c>
      <c r="N3831" s="77">
        <v>0</v>
      </c>
      <c r="O3831" s="77">
        <v>874.189657160357</v>
      </c>
      <c r="P3831" s="87" cm="1">
        <f t="array" ref="P3831">IF($X3831="Non-local",VLOOKUP($E3831,$AI$64:$AW$68,COLUMN($AW:$AW)-COLUMN($AH:$AH),FALSE),IF($X3831="Unknown",VLOOKUP($E3831,$AI$71:$AW$75,COLUMN($AW:$AW)-COLUMN($AH:$AH),FALSE),0))</f>
        <v>264</v>
      </c>
      <c r="Q3831" s="87" cm="1">
        <f t="array" ref="Q3831">IF($X3831="Non-local",VLOOKUP($E3831,$AI$40:$AW$44,COLUMN($AW:$AW)-COLUMN($AH:$AH),FALSE),IF($X3831="Unknown",VLOOKUP($E3831,$AI$47:$AW$51,COLUMN($AW:$AW)-COLUMN($AH:$AH),FALSE),0))</f>
        <v>622.00419999999997</v>
      </c>
      <c r="R3831" s="87" cm="1">
        <f t="array" ref="R3831">IF($X3831="Non-local",VLOOKUP($E3831,$AI$88:$AW$92,COLUMN($AW:$AW)-COLUMN($AH:$AH),FALSE),IF($X3831="Unknown",VLOOKUP($E3831,$AI$95:$AW$99,COLUMN($AW:$AW)-COLUMN($AH:$AH),FALSE),0))</f>
        <v>0.12047560494171299</v>
      </c>
      <c r="S3831" s="87" cm="1">
        <f t="array" ref="S3831">VLOOKUP($E3831,$AI$111:$AW$115,COLUMN($AW:$AW)-COLUMN($AH:$AH),FALSE)</f>
        <v>431.69321999999994</v>
      </c>
      <c r="T3831" s="104">
        <f t="shared" si="723"/>
        <v>1.3095374491177532</v>
      </c>
      <c r="U3831" s="104">
        <f t="shared" si="724"/>
        <v>2191.887077160357</v>
      </c>
      <c r="V3831" s="87" cm="1">
        <f t="array" ref="V3831">VLOOKUP($E3831,$AI$118:$AW$122,COLUMN($AW:$AW)-COLUMN($AH:$AH),FALSE)</f>
        <v>0</v>
      </c>
      <c r="W3831" s="87" t="str">
        <f t="shared" si="728"/>
        <v>Domestic</v>
      </c>
      <c r="X3831" s="87" t="str">
        <f t="shared" si="729"/>
        <v>Non-local</v>
      </c>
      <c r="Y3831" s="104"/>
      <c r="Z3831" s="87" t="str">
        <f t="shared" si="725"/>
        <v>USA</v>
      </c>
      <c r="AA3831" s="87" t="str">
        <f t="shared" si="726"/>
        <v>USA</v>
      </c>
      <c r="AB3831" s="82" cm="1">
        <f t="array" ref="AB3831">VLOOKUP(B3831,'GDP per Capita'!$T$2:$V$4235,COLUMN('GDP per Capita'!$V:$V)-COLUMN('GDP per Capita'!$S:$S),FALSE)</f>
        <v>63809.64</v>
      </c>
      <c r="AC3831" s="82">
        <f t="shared" si="730"/>
        <v>63809.64</v>
      </c>
      <c r="AD3831" s="82">
        <f t="shared" si="731"/>
        <v>63809.64</v>
      </c>
      <c r="AE3831" s="88">
        <f t="shared" si="727"/>
        <v>3.4350406571175718E-2</v>
      </c>
    </row>
    <row r="3832" spans="1:31">
      <c r="A3832" s="77" t="s">
        <v>898</v>
      </c>
      <c r="B3832" s="77">
        <v>3831</v>
      </c>
      <c r="C3832" s="77" t="s">
        <v>29</v>
      </c>
      <c r="D3832" s="77" t="s">
        <v>29</v>
      </c>
      <c r="E3832" s="77">
        <v>2016</v>
      </c>
      <c r="F3832" s="77">
        <v>41.875561599999997</v>
      </c>
      <c r="G3832" s="77">
        <v>-87.6244212</v>
      </c>
      <c r="H3832" s="77">
        <v>0</v>
      </c>
      <c r="I3832" s="77" t="s">
        <v>1790</v>
      </c>
      <c r="J3832" s="77">
        <v>32.7174209</v>
      </c>
      <c r="K3832" s="77">
        <v>-117.1627714</v>
      </c>
      <c r="L3832" s="77">
        <v>5574.1788183755798</v>
      </c>
      <c r="M3832" s="77">
        <v>0.95428130750300999</v>
      </c>
      <c r="N3832" s="77">
        <v>0</v>
      </c>
      <c r="O3832" s="77">
        <v>668.90145820506996</v>
      </c>
      <c r="P3832" s="87" cm="1">
        <f t="array" ref="P3832">IF($X3832="Non-local",VLOOKUP($E3832,$AI$64:$AW$68,COLUMN($AW:$AW)-COLUMN($AH:$AH),FALSE),IF($X3832="Unknown",VLOOKUP($E3832,$AI$71:$AW$75,COLUMN($AW:$AW)-COLUMN($AH:$AH),FALSE),0))</f>
        <v>264</v>
      </c>
      <c r="Q3832" s="87" cm="1">
        <f t="array" ref="Q3832">IF($X3832="Non-local",VLOOKUP($E3832,$AI$40:$AW$44,COLUMN($AW:$AW)-COLUMN($AH:$AH),FALSE),IF($X3832="Unknown",VLOOKUP($E3832,$AI$47:$AW$51,COLUMN($AW:$AW)-COLUMN($AH:$AH),FALSE),0))</f>
        <v>622.00419999999997</v>
      </c>
      <c r="R3832" s="87" cm="1">
        <f t="array" ref="R3832">IF($X3832="Non-local",VLOOKUP($E3832,$AI$88:$AW$92,COLUMN($AW:$AW)-COLUMN($AH:$AH),FALSE),IF($X3832="Unknown",VLOOKUP($E3832,$AI$95:$AW$99,COLUMN($AW:$AW)-COLUMN($AH:$AH),FALSE),0))</f>
        <v>0.12047560494171299</v>
      </c>
      <c r="S3832" s="87" cm="1">
        <f t="array" ref="S3832">VLOOKUP($E3832,$AI$111:$AW$115,COLUMN($AW:$AW)-COLUMN($AH:$AH),FALSE)</f>
        <v>431.69321999999994</v>
      </c>
      <c r="T3832" s="104">
        <f t="shared" si="723"/>
        <v>1.0747569124447229</v>
      </c>
      <c r="U3832" s="104">
        <f t="shared" si="724"/>
        <v>1986.5988782050697</v>
      </c>
      <c r="V3832" s="87" cm="1">
        <f t="array" ref="V3832">VLOOKUP($E3832,$AI$118:$AW$122,COLUMN($AW:$AW)-COLUMN($AH:$AH),FALSE)</f>
        <v>0</v>
      </c>
      <c r="W3832" s="87" t="str">
        <f t="shared" si="728"/>
        <v>Domestic</v>
      </c>
      <c r="X3832" s="87" t="str">
        <f t="shared" si="729"/>
        <v>Non-local</v>
      </c>
      <c r="Y3832" s="104"/>
      <c r="Z3832" s="87" t="str">
        <f t="shared" si="725"/>
        <v>USA</v>
      </c>
      <c r="AA3832" s="87" t="str">
        <f t="shared" si="726"/>
        <v>USA</v>
      </c>
      <c r="AB3832" s="82" cm="1">
        <f t="array" ref="AB3832">VLOOKUP(B3832,'GDP per Capita'!$T$2:$V$4235,COLUMN('GDP per Capita'!$V:$V)-COLUMN('GDP per Capita'!$S:$S),FALSE)</f>
        <v>63809.64</v>
      </c>
      <c r="AC3832" s="82">
        <f t="shared" si="730"/>
        <v>63809.64</v>
      </c>
      <c r="AD3832" s="82">
        <f t="shared" si="731"/>
        <v>63809.64</v>
      </c>
      <c r="AE3832" s="88">
        <f t="shared" si="727"/>
        <v>3.1133209311399811E-2</v>
      </c>
    </row>
    <row r="3833" spans="1:31">
      <c r="A3833" s="77" t="s">
        <v>1639</v>
      </c>
      <c r="B3833" s="77">
        <v>3832</v>
      </c>
      <c r="C3833" s="77" t="s">
        <v>29</v>
      </c>
      <c r="D3833" s="77" t="s">
        <v>29</v>
      </c>
      <c r="E3833" s="77">
        <v>2016</v>
      </c>
      <c r="F3833" s="77">
        <v>40.116420499999997</v>
      </c>
      <c r="G3833" s="77">
        <v>-88.2433829</v>
      </c>
      <c r="H3833" s="77">
        <v>0</v>
      </c>
      <c r="I3833" s="77" t="s">
        <v>1790</v>
      </c>
      <c r="J3833" s="77">
        <v>32.7174209</v>
      </c>
      <c r="K3833" s="77">
        <v>-117.1627714</v>
      </c>
      <c r="L3833" s="77">
        <v>5402.9140404334303</v>
      </c>
      <c r="M3833" s="77">
        <v>0.93106101563861998</v>
      </c>
      <c r="N3833" s="77">
        <v>0</v>
      </c>
      <c r="O3833" s="77">
        <v>648.34968485201205</v>
      </c>
      <c r="P3833" s="87" cm="1">
        <f t="array" ref="P3833">IF($X3833="Non-local",VLOOKUP($E3833,$AI$64:$AW$68,COLUMN($AW:$AW)-COLUMN($AH:$AH),FALSE),IF($X3833="Unknown",VLOOKUP($E3833,$AI$71:$AW$75,COLUMN($AW:$AW)-COLUMN($AH:$AH),FALSE),0))</f>
        <v>264</v>
      </c>
      <c r="Q3833" s="87" cm="1">
        <f t="array" ref="Q3833">IF($X3833="Non-local",VLOOKUP($E3833,$AI$40:$AW$44,COLUMN($AW:$AW)-COLUMN($AH:$AH),FALSE),IF($X3833="Unknown",VLOOKUP($E3833,$AI$47:$AW$51,COLUMN($AW:$AW)-COLUMN($AH:$AH),FALSE),0))</f>
        <v>622.00419999999997</v>
      </c>
      <c r="R3833" s="87" cm="1">
        <f t="array" ref="R3833">IF($X3833="Non-local",VLOOKUP($E3833,$AI$88:$AW$92,COLUMN($AW:$AW)-COLUMN($AH:$AH),FALSE),IF($X3833="Unknown",VLOOKUP($E3833,$AI$95:$AW$99,COLUMN($AW:$AW)-COLUMN($AH:$AH),FALSE),0))</f>
        <v>0.12047560494171299</v>
      </c>
      <c r="S3833" s="87" cm="1">
        <f t="array" ref="S3833">VLOOKUP($E3833,$AI$111:$AW$115,COLUMN($AW:$AW)-COLUMN($AH:$AH),FALSE)</f>
        <v>431.69321999999994</v>
      </c>
      <c r="T3833" s="104">
        <f t="shared" si="723"/>
        <v>1.0515366205803329</v>
      </c>
      <c r="U3833" s="104">
        <f t="shared" si="724"/>
        <v>1966.0471048520119</v>
      </c>
      <c r="V3833" s="87" cm="1">
        <f t="array" ref="V3833">VLOOKUP($E3833,$AI$118:$AW$122,COLUMN($AW:$AW)-COLUMN($AH:$AH),FALSE)</f>
        <v>0</v>
      </c>
      <c r="W3833" s="87" t="str">
        <f t="shared" si="728"/>
        <v>Domestic</v>
      </c>
      <c r="X3833" s="87" t="str">
        <f t="shared" si="729"/>
        <v>Non-local</v>
      </c>
      <c r="Y3833" s="104"/>
      <c r="Z3833" s="87" t="str">
        <f t="shared" si="725"/>
        <v>USA</v>
      </c>
      <c r="AA3833" s="87" t="str">
        <f t="shared" si="726"/>
        <v>USA</v>
      </c>
      <c r="AB3833" s="82" cm="1">
        <f t="array" ref="AB3833">VLOOKUP(B3833,'GDP per Capita'!$T$2:$V$4235,COLUMN('GDP per Capita'!$V:$V)-COLUMN('GDP per Capita'!$S:$S),FALSE)</f>
        <v>63809.64</v>
      </c>
      <c r="AC3833" s="82">
        <f t="shared" si="730"/>
        <v>63809.64</v>
      </c>
      <c r="AD3833" s="82">
        <f t="shared" si="731"/>
        <v>63809.64</v>
      </c>
      <c r="AE3833" s="88">
        <f t="shared" si="727"/>
        <v>3.0811129867712964E-2</v>
      </c>
    </row>
    <row r="3834" spans="1:31">
      <c r="A3834" s="77" t="s">
        <v>886</v>
      </c>
      <c r="B3834" s="77">
        <v>3833</v>
      </c>
      <c r="C3834" s="77" t="s">
        <v>29</v>
      </c>
      <c r="D3834" s="77" t="s">
        <v>29</v>
      </c>
      <c r="E3834" s="77">
        <v>2016</v>
      </c>
      <c r="F3834" s="77">
        <v>39.284749400000003</v>
      </c>
      <c r="G3834" s="77">
        <v>-76.620474639699793</v>
      </c>
      <c r="H3834" s="77">
        <v>0</v>
      </c>
      <c r="I3834" s="77" t="s">
        <v>1790</v>
      </c>
      <c r="J3834" s="77">
        <v>32.7174209</v>
      </c>
      <c r="K3834" s="77">
        <v>-117.1627714</v>
      </c>
      <c r="L3834" s="77">
        <v>7375.5413090858101</v>
      </c>
      <c r="M3834" s="77">
        <v>1.20164337385867</v>
      </c>
      <c r="N3834" s="77">
        <v>0</v>
      </c>
      <c r="O3834" s="77">
        <v>885.06495709029696</v>
      </c>
      <c r="P3834" s="87" cm="1">
        <f t="array" ref="P3834">IF($X3834="Non-local",VLOOKUP($E3834,$AI$64:$AW$68,COLUMN($AW:$AW)-COLUMN($AH:$AH),FALSE),IF($X3834="Unknown",VLOOKUP($E3834,$AI$71:$AW$75,COLUMN($AW:$AW)-COLUMN($AH:$AH),FALSE),0))</f>
        <v>264</v>
      </c>
      <c r="Q3834" s="87" cm="1">
        <f t="array" ref="Q3834">IF($X3834="Non-local",VLOOKUP($E3834,$AI$40:$AW$44,COLUMN($AW:$AW)-COLUMN($AH:$AH),FALSE),IF($X3834="Unknown",VLOOKUP($E3834,$AI$47:$AW$51,COLUMN($AW:$AW)-COLUMN($AH:$AH),FALSE),0))</f>
        <v>622.00419999999997</v>
      </c>
      <c r="R3834" s="87" cm="1">
        <f t="array" ref="R3834">IF($X3834="Non-local",VLOOKUP($E3834,$AI$88:$AW$92,COLUMN($AW:$AW)-COLUMN($AH:$AH),FALSE),IF($X3834="Unknown",VLOOKUP($E3834,$AI$95:$AW$99,COLUMN($AW:$AW)-COLUMN($AH:$AH),FALSE),0))</f>
        <v>0.12047560494171299</v>
      </c>
      <c r="S3834" s="87" cm="1">
        <f t="array" ref="S3834">VLOOKUP($E3834,$AI$111:$AW$115,COLUMN($AW:$AW)-COLUMN($AH:$AH),FALSE)</f>
        <v>431.69321999999994</v>
      </c>
      <c r="T3834" s="104">
        <f t="shared" si="723"/>
        <v>1.3221189788003831</v>
      </c>
      <c r="U3834" s="104">
        <f t="shared" si="724"/>
        <v>2202.7623770902969</v>
      </c>
      <c r="V3834" s="87" cm="1">
        <f t="array" ref="V3834">VLOOKUP($E3834,$AI$118:$AW$122,COLUMN($AW:$AW)-COLUMN($AH:$AH),FALSE)</f>
        <v>0</v>
      </c>
      <c r="W3834" s="87" t="str">
        <f t="shared" si="728"/>
        <v>Domestic</v>
      </c>
      <c r="X3834" s="87" t="str">
        <f t="shared" si="729"/>
        <v>Non-local</v>
      </c>
      <c r="Y3834" s="104"/>
      <c r="Z3834" s="87" t="str">
        <f t="shared" si="725"/>
        <v>USA</v>
      </c>
      <c r="AA3834" s="87" t="str">
        <f t="shared" si="726"/>
        <v>USA</v>
      </c>
      <c r="AB3834" s="82" cm="1">
        <f t="array" ref="AB3834">VLOOKUP(B3834,'GDP per Capita'!$T$2:$V$4235,COLUMN('GDP per Capita'!$V:$V)-COLUMN('GDP per Capita'!$S:$S),FALSE)</f>
        <v>63809.64</v>
      </c>
      <c r="AC3834" s="82">
        <f t="shared" si="730"/>
        <v>63809.64</v>
      </c>
      <c r="AD3834" s="82">
        <f t="shared" si="731"/>
        <v>63809.64</v>
      </c>
      <c r="AE3834" s="88">
        <f t="shared" si="727"/>
        <v>3.4520840065706326E-2</v>
      </c>
    </row>
    <row r="3835" spans="1:31">
      <c r="A3835" s="77" t="s">
        <v>1022</v>
      </c>
      <c r="B3835" s="77">
        <v>3834</v>
      </c>
      <c r="C3835" s="77" t="s">
        <v>29</v>
      </c>
      <c r="D3835" s="77" t="s">
        <v>29</v>
      </c>
      <c r="E3835" s="77">
        <v>2016</v>
      </c>
      <c r="F3835" s="77">
        <v>38.846223600000002</v>
      </c>
      <c r="G3835" s="77">
        <v>-77.306373300000004</v>
      </c>
      <c r="H3835" s="77">
        <v>0</v>
      </c>
      <c r="I3835" s="77" t="s">
        <v>1790</v>
      </c>
      <c r="J3835" s="77">
        <v>32.7174209</v>
      </c>
      <c r="K3835" s="77">
        <v>-117.1627714</v>
      </c>
      <c r="L3835" s="77">
        <v>7259.7860635912702</v>
      </c>
      <c r="M3835" s="77">
        <v>1.1855760014785299</v>
      </c>
      <c r="N3835" s="77">
        <v>0</v>
      </c>
      <c r="O3835" s="77">
        <v>871.17432763095201</v>
      </c>
      <c r="P3835" s="87" cm="1">
        <f t="array" ref="P3835">IF($X3835="Non-local",VLOOKUP($E3835,$AI$64:$AW$68,COLUMN($AW:$AW)-COLUMN($AH:$AH),FALSE),IF($X3835="Unknown",VLOOKUP($E3835,$AI$71:$AW$75,COLUMN($AW:$AW)-COLUMN($AH:$AH),FALSE),0))</f>
        <v>264</v>
      </c>
      <c r="Q3835" s="87" cm="1">
        <f t="array" ref="Q3835">IF($X3835="Non-local",VLOOKUP($E3835,$AI$40:$AW$44,COLUMN($AW:$AW)-COLUMN($AH:$AH),FALSE),IF($X3835="Unknown",VLOOKUP($E3835,$AI$47:$AW$51,COLUMN($AW:$AW)-COLUMN($AH:$AH),FALSE),0))</f>
        <v>622.00419999999997</v>
      </c>
      <c r="R3835" s="87" cm="1">
        <f t="array" ref="R3835">IF($X3835="Non-local",VLOOKUP($E3835,$AI$88:$AW$92,COLUMN($AW:$AW)-COLUMN($AH:$AH),FALSE),IF($X3835="Unknown",VLOOKUP($E3835,$AI$95:$AW$99,COLUMN($AW:$AW)-COLUMN($AH:$AH),FALSE),0))</f>
        <v>0.12047560494171299</v>
      </c>
      <c r="S3835" s="87" cm="1">
        <f t="array" ref="S3835">VLOOKUP($E3835,$AI$111:$AW$115,COLUMN($AW:$AW)-COLUMN($AH:$AH),FALSE)</f>
        <v>431.69321999999994</v>
      </c>
      <c r="T3835" s="104">
        <f t="shared" si="723"/>
        <v>1.306051606420243</v>
      </c>
      <c r="U3835" s="104">
        <f t="shared" si="724"/>
        <v>2188.8717476309521</v>
      </c>
      <c r="V3835" s="87" cm="1">
        <f t="array" ref="V3835">VLOOKUP($E3835,$AI$118:$AW$122,COLUMN($AW:$AW)-COLUMN($AH:$AH),FALSE)</f>
        <v>0</v>
      </c>
      <c r="W3835" s="87" t="str">
        <f t="shared" si="728"/>
        <v>Domestic</v>
      </c>
      <c r="X3835" s="87" t="str">
        <f t="shared" si="729"/>
        <v>Non-local</v>
      </c>
      <c r="Y3835" s="104"/>
      <c r="Z3835" s="87" t="str">
        <f t="shared" si="725"/>
        <v>USA</v>
      </c>
      <c r="AA3835" s="87" t="str">
        <f t="shared" si="726"/>
        <v>USA</v>
      </c>
      <c r="AB3835" s="82" cm="1">
        <f t="array" ref="AB3835">VLOOKUP(B3835,'GDP per Capita'!$T$2:$V$4235,COLUMN('GDP per Capita'!$V:$V)-COLUMN('GDP per Capita'!$S:$S),FALSE)</f>
        <v>63809.64</v>
      </c>
      <c r="AC3835" s="82">
        <f t="shared" si="730"/>
        <v>63809.64</v>
      </c>
      <c r="AD3835" s="82">
        <f t="shared" si="731"/>
        <v>63809.64</v>
      </c>
      <c r="AE3835" s="88">
        <f t="shared" si="727"/>
        <v>3.4303151492955486E-2</v>
      </c>
    </row>
    <row r="3836" spans="1:31">
      <c r="A3836" s="77" t="s">
        <v>886</v>
      </c>
      <c r="B3836" s="77">
        <v>3835</v>
      </c>
      <c r="C3836" s="77" t="s">
        <v>29</v>
      </c>
      <c r="D3836" s="77" t="s">
        <v>29</v>
      </c>
      <c r="E3836" s="77">
        <v>2016</v>
      </c>
      <c r="F3836" s="77">
        <v>39.284749400000003</v>
      </c>
      <c r="G3836" s="77">
        <v>-76.620474639699793</v>
      </c>
      <c r="H3836" s="77">
        <v>0</v>
      </c>
      <c r="I3836" s="77" t="s">
        <v>1790</v>
      </c>
      <c r="J3836" s="77">
        <v>32.7174209</v>
      </c>
      <c r="K3836" s="77">
        <v>-117.1627714</v>
      </c>
      <c r="L3836" s="77">
        <v>7375.5413090858101</v>
      </c>
      <c r="M3836" s="77">
        <v>1.20164337385867</v>
      </c>
      <c r="N3836" s="77">
        <v>0</v>
      </c>
      <c r="O3836" s="77">
        <v>885.06495709029696</v>
      </c>
      <c r="P3836" s="87" cm="1">
        <f t="array" ref="P3836">IF($X3836="Non-local",VLOOKUP($E3836,$AI$64:$AW$68,COLUMN($AW:$AW)-COLUMN($AH:$AH),FALSE),IF($X3836="Unknown",VLOOKUP($E3836,$AI$71:$AW$75,COLUMN($AW:$AW)-COLUMN($AH:$AH),FALSE),0))</f>
        <v>264</v>
      </c>
      <c r="Q3836" s="87" cm="1">
        <f t="array" ref="Q3836">IF($X3836="Non-local",VLOOKUP($E3836,$AI$40:$AW$44,COLUMN($AW:$AW)-COLUMN($AH:$AH),FALSE),IF($X3836="Unknown",VLOOKUP($E3836,$AI$47:$AW$51,COLUMN($AW:$AW)-COLUMN($AH:$AH),FALSE),0))</f>
        <v>622.00419999999997</v>
      </c>
      <c r="R3836" s="87" cm="1">
        <f t="array" ref="R3836">IF($X3836="Non-local",VLOOKUP($E3836,$AI$88:$AW$92,COLUMN($AW:$AW)-COLUMN($AH:$AH),FALSE),IF($X3836="Unknown",VLOOKUP($E3836,$AI$95:$AW$99,COLUMN($AW:$AW)-COLUMN($AH:$AH),FALSE),0))</f>
        <v>0.12047560494171299</v>
      </c>
      <c r="S3836" s="87" cm="1">
        <f t="array" ref="S3836">VLOOKUP($E3836,$AI$111:$AW$115,COLUMN($AW:$AW)-COLUMN($AH:$AH),FALSE)</f>
        <v>431.69321999999994</v>
      </c>
      <c r="T3836" s="104">
        <f t="shared" si="723"/>
        <v>1.3221189788003831</v>
      </c>
      <c r="U3836" s="104">
        <f t="shared" si="724"/>
        <v>2202.7623770902969</v>
      </c>
      <c r="V3836" s="87" cm="1">
        <f t="array" ref="V3836">VLOOKUP($E3836,$AI$118:$AW$122,COLUMN($AW:$AW)-COLUMN($AH:$AH),FALSE)</f>
        <v>0</v>
      </c>
      <c r="W3836" s="87" t="str">
        <f t="shared" si="728"/>
        <v>Domestic</v>
      </c>
      <c r="X3836" s="87" t="str">
        <f t="shared" si="729"/>
        <v>Non-local</v>
      </c>
      <c r="Y3836" s="104"/>
      <c r="Z3836" s="87" t="str">
        <f t="shared" si="725"/>
        <v>USA</v>
      </c>
      <c r="AA3836" s="87" t="str">
        <f t="shared" si="726"/>
        <v>USA</v>
      </c>
      <c r="AB3836" s="82" cm="1">
        <f t="array" ref="AB3836">VLOOKUP(B3836,'GDP per Capita'!$T$2:$V$4235,COLUMN('GDP per Capita'!$V:$V)-COLUMN('GDP per Capita'!$S:$S),FALSE)</f>
        <v>63809.64</v>
      </c>
      <c r="AC3836" s="82">
        <f t="shared" si="730"/>
        <v>63809.64</v>
      </c>
      <c r="AD3836" s="82">
        <f t="shared" si="731"/>
        <v>63809.64</v>
      </c>
      <c r="AE3836" s="88">
        <f t="shared" si="727"/>
        <v>3.4520840065706326E-2</v>
      </c>
    </row>
    <row r="3837" spans="1:31">
      <c r="A3837" s="77" t="s">
        <v>886</v>
      </c>
      <c r="B3837" s="77">
        <v>3836</v>
      </c>
      <c r="C3837" s="77" t="s">
        <v>29</v>
      </c>
      <c r="D3837" s="77" t="s">
        <v>29</v>
      </c>
      <c r="E3837" s="77">
        <v>2016</v>
      </c>
      <c r="F3837" s="77">
        <v>39.284749400000003</v>
      </c>
      <c r="G3837" s="77">
        <v>-76.620474639699793</v>
      </c>
      <c r="H3837" s="77">
        <v>0</v>
      </c>
      <c r="I3837" s="77" t="s">
        <v>1790</v>
      </c>
      <c r="J3837" s="77">
        <v>32.7174209</v>
      </c>
      <c r="K3837" s="77">
        <v>-117.1627714</v>
      </c>
      <c r="L3837" s="77">
        <v>7375.5413090858101</v>
      </c>
      <c r="M3837" s="77">
        <v>1.20164337385867</v>
      </c>
      <c r="N3837" s="77">
        <v>0</v>
      </c>
      <c r="O3837" s="77">
        <v>885.06495709029696</v>
      </c>
      <c r="P3837" s="87" cm="1">
        <f t="array" ref="P3837">IF($X3837="Non-local",VLOOKUP($E3837,$AI$64:$AW$68,COLUMN($AW:$AW)-COLUMN($AH:$AH),FALSE),IF($X3837="Unknown",VLOOKUP($E3837,$AI$71:$AW$75,COLUMN($AW:$AW)-COLUMN($AH:$AH),FALSE),0))</f>
        <v>264</v>
      </c>
      <c r="Q3837" s="87" cm="1">
        <f t="array" ref="Q3837">IF($X3837="Non-local",VLOOKUP($E3837,$AI$40:$AW$44,COLUMN($AW:$AW)-COLUMN($AH:$AH),FALSE),IF($X3837="Unknown",VLOOKUP($E3837,$AI$47:$AW$51,COLUMN($AW:$AW)-COLUMN($AH:$AH),FALSE),0))</f>
        <v>622.00419999999997</v>
      </c>
      <c r="R3837" s="87" cm="1">
        <f t="array" ref="R3837">IF($X3837="Non-local",VLOOKUP($E3837,$AI$88:$AW$92,COLUMN($AW:$AW)-COLUMN($AH:$AH),FALSE),IF($X3837="Unknown",VLOOKUP($E3837,$AI$95:$AW$99,COLUMN($AW:$AW)-COLUMN($AH:$AH),FALSE),0))</f>
        <v>0.12047560494171299</v>
      </c>
      <c r="S3837" s="87" cm="1">
        <f t="array" ref="S3837">VLOOKUP($E3837,$AI$111:$AW$115,COLUMN($AW:$AW)-COLUMN($AH:$AH),FALSE)</f>
        <v>431.69321999999994</v>
      </c>
      <c r="T3837" s="104">
        <f t="shared" si="723"/>
        <v>1.3221189788003831</v>
      </c>
      <c r="U3837" s="104">
        <f t="shared" si="724"/>
        <v>2202.7623770902969</v>
      </c>
      <c r="V3837" s="87" cm="1">
        <f t="array" ref="V3837">VLOOKUP($E3837,$AI$118:$AW$122,COLUMN($AW:$AW)-COLUMN($AH:$AH),FALSE)</f>
        <v>0</v>
      </c>
      <c r="W3837" s="87" t="str">
        <f t="shared" si="728"/>
        <v>Domestic</v>
      </c>
      <c r="X3837" s="87" t="str">
        <f t="shared" si="729"/>
        <v>Non-local</v>
      </c>
      <c r="Y3837" s="104"/>
      <c r="Z3837" s="87" t="str">
        <f t="shared" si="725"/>
        <v>USA</v>
      </c>
      <c r="AA3837" s="87" t="str">
        <f t="shared" si="726"/>
        <v>USA</v>
      </c>
      <c r="AB3837" s="82" cm="1">
        <f t="array" ref="AB3837">VLOOKUP(B3837,'GDP per Capita'!$T$2:$V$4235,COLUMN('GDP per Capita'!$V:$V)-COLUMN('GDP per Capita'!$S:$S),FALSE)</f>
        <v>63809.64</v>
      </c>
      <c r="AC3837" s="82">
        <f t="shared" si="730"/>
        <v>63809.64</v>
      </c>
      <c r="AD3837" s="82">
        <f t="shared" si="731"/>
        <v>63809.64</v>
      </c>
      <c r="AE3837" s="88">
        <f t="shared" si="727"/>
        <v>3.4520840065706326E-2</v>
      </c>
    </row>
    <row r="3838" spans="1:31">
      <c r="A3838" s="77" t="s">
        <v>920</v>
      </c>
      <c r="B3838" s="77">
        <v>3837</v>
      </c>
      <c r="C3838" s="77" t="s">
        <v>29</v>
      </c>
      <c r="D3838" s="77" t="s">
        <v>29</v>
      </c>
      <c r="E3838" s="77">
        <v>2016</v>
      </c>
      <c r="F3838" s="77">
        <v>32.222876499999998</v>
      </c>
      <c r="G3838" s="77">
        <v>-110.9748477</v>
      </c>
      <c r="H3838" s="77">
        <v>0</v>
      </c>
      <c r="I3838" s="77" t="s">
        <v>1790</v>
      </c>
      <c r="J3838" s="77">
        <v>32.7174209</v>
      </c>
      <c r="K3838" s="77">
        <v>-117.1627714</v>
      </c>
      <c r="L3838" s="77">
        <v>1166.0318687665199</v>
      </c>
      <c r="M3838" s="77">
        <v>0.31560011716020497</v>
      </c>
      <c r="N3838" s="77">
        <v>0</v>
      </c>
      <c r="O3838" s="77">
        <v>223.87811880317301</v>
      </c>
      <c r="P3838" s="87" cm="1">
        <f t="array" ref="P3838">IF($X3838="Non-local",VLOOKUP($E3838,$AI$64:$AW$68,COLUMN($AW:$AW)-COLUMN($AH:$AH),FALSE),IF($X3838="Unknown",VLOOKUP($E3838,$AI$71:$AW$75,COLUMN($AW:$AW)-COLUMN($AH:$AH),FALSE),0))</f>
        <v>264</v>
      </c>
      <c r="Q3838" s="87" cm="1">
        <f t="array" ref="Q3838">IF($X3838="Non-local",VLOOKUP($E3838,$AI$40:$AW$44,COLUMN($AW:$AW)-COLUMN($AH:$AH),FALSE),IF($X3838="Unknown",VLOOKUP($E3838,$AI$47:$AW$51,COLUMN($AW:$AW)-COLUMN($AH:$AH),FALSE),0))</f>
        <v>622.00419999999997</v>
      </c>
      <c r="R3838" s="87" cm="1">
        <f t="array" ref="R3838">IF($X3838="Non-local",VLOOKUP($E3838,$AI$88:$AW$92,COLUMN($AW:$AW)-COLUMN($AH:$AH),FALSE),IF($X3838="Unknown",VLOOKUP($E3838,$AI$95:$AW$99,COLUMN($AW:$AW)-COLUMN($AH:$AH),FALSE),0))</f>
        <v>0.12047560494171299</v>
      </c>
      <c r="S3838" s="87" cm="1">
        <f t="array" ref="S3838">VLOOKUP($E3838,$AI$111:$AW$115,COLUMN($AW:$AW)-COLUMN($AH:$AH),FALSE)</f>
        <v>431.69321999999994</v>
      </c>
      <c r="T3838" s="104">
        <f t="shared" si="723"/>
        <v>0.43607572210191797</v>
      </c>
      <c r="U3838" s="104">
        <f t="shared" si="724"/>
        <v>1541.5755388031728</v>
      </c>
      <c r="V3838" s="87" cm="1">
        <f t="array" ref="V3838">VLOOKUP($E3838,$AI$118:$AW$122,COLUMN($AW:$AW)-COLUMN($AH:$AH),FALSE)</f>
        <v>0</v>
      </c>
      <c r="W3838" s="87" t="str">
        <f t="shared" si="728"/>
        <v>Domestic</v>
      </c>
      <c r="X3838" s="87" t="str">
        <f t="shared" si="729"/>
        <v>Non-local</v>
      </c>
      <c r="Y3838" s="104"/>
      <c r="Z3838" s="87" t="str">
        <f t="shared" si="725"/>
        <v>USA</v>
      </c>
      <c r="AA3838" s="87" t="str">
        <f t="shared" si="726"/>
        <v>USA</v>
      </c>
      <c r="AB3838" s="82" cm="1">
        <f t="array" ref="AB3838">VLOOKUP(B3838,'GDP per Capita'!$T$2:$V$4235,COLUMN('GDP per Capita'!$V:$V)-COLUMN('GDP per Capita'!$S:$S),FALSE)</f>
        <v>63809.64</v>
      </c>
      <c r="AC3838" s="82">
        <f t="shared" si="730"/>
        <v>63809.64</v>
      </c>
      <c r="AD3838" s="82">
        <f t="shared" si="731"/>
        <v>63809.64</v>
      </c>
      <c r="AE3838" s="88">
        <f t="shared" si="727"/>
        <v>2.415897564698959E-2</v>
      </c>
    </row>
    <row r="3839" spans="1:31">
      <c r="A3839" s="77" t="s">
        <v>1006</v>
      </c>
      <c r="B3839" s="77">
        <v>3838</v>
      </c>
      <c r="C3839" s="77" t="s">
        <v>29</v>
      </c>
      <c r="D3839" s="77" t="s">
        <v>29</v>
      </c>
      <c r="E3839" s="77">
        <v>2016</v>
      </c>
      <c r="F3839" s="77">
        <v>38.995946099999998</v>
      </c>
      <c r="G3839" s="77">
        <v>-77.0276230999999</v>
      </c>
      <c r="H3839" s="77">
        <v>0</v>
      </c>
      <c r="I3839" s="77" t="s">
        <v>1790</v>
      </c>
      <c r="J3839" s="77">
        <v>32.7174209</v>
      </c>
      <c r="K3839" s="77">
        <v>-117.1627714</v>
      </c>
      <c r="L3839" s="77">
        <v>7307.0373280179601</v>
      </c>
      <c r="M3839" s="77">
        <v>1.1921318469689599</v>
      </c>
      <c r="N3839" s="77">
        <v>0</v>
      </c>
      <c r="O3839" s="77">
        <v>876.84447936215497</v>
      </c>
      <c r="P3839" s="87" cm="1">
        <f t="array" ref="P3839">IF($X3839="Non-local",VLOOKUP($E3839,$AI$64:$AW$68,COLUMN($AW:$AW)-COLUMN($AH:$AH),FALSE),IF($X3839="Unknown",VLOOKUP($E3839,$AI$71:$AW$75,COLUMN($AW:$AW)-COLUMN($AH:$AH),FALSE),0))</f>
        <v>264</v>
      </c>
      <c r="Q3839" s="87" cm="1">
        <f t="array" ref="Q3839">IF($X3839="Non-local",VLOOKUP($E3839,$AI$40:$AW$44,COLUMN($AW:$AW)-COLUMN($AH:$AH),FALSE),IF($X3839="Unknown",VLOOKUP($E3839,$AI$47:$AW$51,COLUMN($AW:$AW)-COLUMN($AH:$AH),FALSE),0))</f>
        <v>622.00419999999997</v>
      </c>
      <c r="R3839" s="87" cm="1">
        <f t="array" ref="R3839">IF($X3839="Non-local",VLOOKUP($E3839,$AI$88:$AW$92,COLUMN($AW:$AW)-COLUMN($AH:$AH),FALSE),IF($X3839="Unknown",VLOOKUP($E3839,$AI$95:$AW$99,COLUMN($AW:$AW)-COLUMN($AH:$AH),FALSE),0))</f>
        <v>0.12047560494171299</v>
      </c>
      <c r="S3839" s="87" cm="1">
        <f t="array" ref="S3839">VLOOKUP($E3839,$AI$111:$AW$115,COLUMN($AW:$AW)-COLUMN($AH:$AH),FALSE)</f>
        <v>431.69321999999994</v>
      </c>
      <c r="T3839" s="104">
        <f t="shared" si="723"/>
        <v>1.312607451910673</v>
      </c>
      <c r="U3839" s="104">
        <f t="shared" si="724"/>
        <v>2194.5418993621552</v>
      </c>
      <c r="V3839" s="87" cm="1">
        <f t="array" ref="V3839">VLOOKUP($E3839,$AI$118:$AW$122,COLUMN($AW:$AW)-COLUMN($AH:$AH),FALSE)</f>
        <v>0</v>
      </c>
      <c r="W3839" s="87" t="str">
        <f t="shared" si="728"/>
        <v>Domestic</v>
      </c>
      <c r="X3839" s="87" t="str">
        <f t="shared" si="729"/>
        <v>Non-local</v>
      </c>
      <c r="Y3839" s="104"/>
      <c r="Z3839" s="87" t="str">
        <f t="shared" si="725"/>
        <v>USA</v>
      </c>
      <c r="AA3839" s="87" t="str">
        <f t="shared" si="726"/>
        <v>USA</v>
      </c>
      <c r="AB3839" s="82" cm="1">
        <f t="array" ref="AB3839">VLOOKUP(B3839,'GDP per Capita'!$T$2:$V$4235,COLUMN('GDP per Capita'!$V:$V)-COLUMN('GDP per Capita'!$S:$S),FALSE)</f>
        <v>63809.64</v>
      </c>
      <c r="AC3839" s="82">
        <f t="shared" si="730"/>
        <v>63809.64</v>
      </c>
      <c r="AD3839" s="82">
        <f t="shared" si="731"/>
        <v>63809.64</v>
      </c>
      <c r="AE3839" s="88">
        <f t="shared" si="727"/>
        <v>3.4392011917982225E-2</v>
      </c>
    </row>
    <row r="3840" spans="1:31">
      <c r="A3840" s="77" t="s">
        <v>1048</v>
      </c>
      <c r="B3840" s="77">
        <v>3839</v>
      </c>
      <c r="C3840" s="77" t="s">
        <v>644</v>
      </c>
      <c r="D3840" s="77" t="s">
        <v>28</v>
      </c>
      <c r="E3840" s="77">
        <v>2016</v>
      </c>
      <c r="F3840" s="77">
        <v>-29.902631</v>
      </c>
      <c r="G3840" s="77">
        <v>-71.2520253</v>
      </c>
      <c r="H3840" s="77">
        <v>0</v>
      </c>
      <c r="I3840" s="77" t="s">
        <v>1790</v>
      </c>
      <c r="J3840" s="77">
        <v>32.7174209</v>
      </c>
      <c r="K3840" s="77">
        <v>-117.1627714</v>
      </c>
      <c r="L3840" s="77">
        <v>16953.0318318104</v>
      </c>
      <c r="M3840" s="77">
        <v>2.61284748074408</v>
      </c>
      <c r="N3840" s="77">
        <v>0</v>
      </c>
      <c r="O3840" s="77">
        <v>1780.0683423400901</v>
      </c>
      <c r="P3840" s="87" cm="1">
        <f t="array" ref="P3840">IF($X3840="Non-local",VLOOKUP($E3840,$AI$64:$AW$68,COLUMN($AW:$AW)-COLUMN($AH:$AH),FALSE),IF($X3840="Unknown",VLOOKUP($E3840,$AI$71:$AW$75,COLUMN($AW:$AW)-COLUMN($AH:$AH),FALSE),0))</f>
        <v>264</v>
      </c>
      <c r="Q3840" s="87" cm="1">
        <f t="array" ref="Q3840">IF($X3840="Non-local",VLOOKUP($E3840,$AI$40:$AW$44,COLUMN($AW:$AW)-COLUMN($AH:$AH),FALSE),IF($X3840="Unknown",VLOOKUP($E3840,$AI$47:$AW$51,COLUMN($AW:$AW)-COLUMN($AH:$AH),FALSE),0))</f>
        <v>622.00419999999997</v>
      </c>
      <c r="R3840" s="87" cm="1">
        <f t="array" ref="R3840">IF($X3840="Non-local",VLOOKUP($E3840,$AI$88:$AW$92,COLUMN($AW:$AW)-COLUMN($AH:$AH),FALSE),IF($X3840="Unknown",VLOOKUP($E3840,$AI$95:$AW$99,COLUMN($AW:$AW)-COLUMN($AH:$AH),FALSE),0))</f>
        <v>0.12047560494171299</v>
      </c>
      <c r="S3840" s="87" cm="1">
        <f t="array" ref="S3840">VLOOKUP($E3840,$AI$111:$AW$115,COLUMN($AW:$AW)-COLUMN($AH:$AH),FALSE)</f>
        <v>431.69321999999994</v>
      </c>
      <c r="T3840" s="104">
        <f t="shared" si="723"/>
        <v>2.7333230856857931</v>
      </c>
      <c r="U3840" s="104">
        <f t="shared" si="724"/>
        <v>3097.7657623400901</v>
      </c>
      <c r="V3840" s="87" cm="1">
        <f t="array" ref="V3840">VLOOKUP($E3840,$AI$118:$AW$122,COLUMN($AW:$AW)-COLUMN($AH:$AH),FALSE)</f>
        <v>0</v>
      </c>
      <c r="W3840" s="87" t="str">
        <f t="shared" si="728"/>
        <v>International</v>
      </c>
      <c r="X3840" s="87" t="str">
        <f t="shared" si="729"/>
        <v>Non-local</v>
      </c>
      <c r="Y3840" s="104"/>
      <c r="Z3840" s="87" t="str">
        <f t="shared" si="725"/>
        <v>Chile</v>
      </c>
      <c r="AA3840" s="87" t="str">
        <f t="shared" si="726"/>
        <v>Other Americas</v>
      </c>
      <c r="AB3840" s="82" cm="1">
        <f t="array" ref="AB3840">VLOOKUP(B3840,'GDP per Capita'!$T$2:$V$4235,COLUMN('GDP per Capita'!$V:$V)-COLUMN('GDP per Capita'!$S:$S),FALSE)</f>
        <v>14757.2</v>
      </c>
      <c r="AC3840" s="82">
        <f t="shared" si="730"/>
        <v>14757.2</v>
      </c>
      <c r="AD3840" s="82">
        <f t="shared" si="731"/>
        <v>14757.2</v>
      </c>
      <c r="AE3840" s="88">
        <f t="shared" si="727"/>
        <v>0.20991555053398273</v>
      </c>
    </row>
    <row r="3841" spans="1:31">
      <c r="A3841" s="77" t="s">
        <v>886</v>
      </c>
      <c r="B3841" s="77">
        <v>3840</v>
      </c>
      <c r="C3841" s="77" t="s">
        <v>29</v>
      </c>
      <c r="D3841" s="77" t="s">
        <v>29</v>
      </c>
      <c r="E3841" s="77">
        <v>2016</v>
      </c>
      <c r="F3841" s="77">
        <v>39.284749400000003</v>
      </c>
      <c r="G3841" s="77">
        <v>-76.620474639699793</v>
      </c>
      <c r="H3841" s="77">
        <v>0</v>
      </c>
      <c r="I3841" s="77" t="s">
        <v>1790</v>
      </c>
      <c r="J3841" s="77">
        <v>32.7174209</v>
      </c>
      <c r="K3841" s="77">
        <v>-117.1627714</v>
      </c>
      <c r="L3841" s="77">
        <v>7375.5413090858101</v>
      </c>
      <c r="M3841" s="77">
        <v>1.20164337385867</v>
      </c>
      <c r="N3841" s="77">
        <v>0</v>
      </c>
      <c r="O3841" s="77">
        <v>885.06495709029696</v>
      </c>
      <c r="P3841" s="87" cm="1">
        <f t="array" ref="P3841">IF($X3841="Non-local",VLOOKUP($E3841,$AI$64:$AW$68,COLUMN($AW:$AW)-COLUMN($AH:$AH),FALSE),IF($X3841="Unknown",VLOOKUP($E3841,$AI$71:$AW$75,COLUMN($AW:$AW)-COLUMN($AH:$AH),FALSE),0))</f>
        <v>264</v>
      </c>
      <c r="Q3841" s="87" cm="1">
        <f t="array" ref="Q3841">IF($X3841="Non-local",VLOOKUP($E3841,$AI$40:$AW$44,COLUMN($AW:$AW)-COLUMN($AH:$AH),FALSE),IF($X3841="Unknown",VLOOKUP($E3841,$AI$47:$AW$51,COLUMN($AW:$AW)-COLUMN($AH:$AH),FALSE),0))</f>
        <v>622.00419999999997</v>
      </c>
      <c r="R3841" s="87" cm="1">
        <f t="array" ref="R3841">IF($X3841="Non-local",VLOOKUP($E3841,$AI$88:$AW$92,COLUMN($AW:$AW)-COLUMN($AH:$AH),FALSE),IF($X3841="Unknown",VLOOKUP($E3841,$AI$95:$AW$99,COLUMN($AW:$AW)-COLUMN($AH:$AH),FALSE),0))</f>
        <v>0.12047560494171299</v>
      </c>
      <c r="S3841" s="87" cm="1">
        <f t="array" ref="S3841">VLOOKUP($E3841,$AI$111:$AW$115,COLUMN($AW:$AW)-COLUMN($AH:$AH),FALSE)</f>
        <v>431.69321999999994</v>
      </c>
      <c r="T3841" s="104">
        <f t="shared" si="723"/>
        <v>1.3221189788003831</v>
      </c>
      <c r="U3841" s="104">
        <f t="shared" si="724"/>
        <v>2202.7623770902969</v>
      </c>
      <c r="V3841" s="87" cm="1">
        <f t="array" ref="V3841">VLOOKUP($E3841,$AI$118:$AW$122,COLUMN($AW:$AW)-COLUMN($AH:$AH),FALSE)</f>
        <v>0</v>
      </c>
      <c r="W3841" s="87" t="str">
        <f t="shared" si="728"/>
        <v>Domestic</v>
      </c>
      <c r="X3841" s="87" t="str">
        <f t="shared" si="729"/>
        <v>Non-local</v>
      </c>
      <c r="Y3841" s="104"/>
      <c r="Z3841" s="87" t="str">
        <f t="shared" si="725"/>
        <v>USA</v>
      </c>
      <c r="AA3841" s="87" t="str">
        <f t="shared" si="726"/>
        <v>USA</v>
      </c>
      <c r="AB3841" s="82" cm="1">
        <f t="array" ref="AB3841">VLOOKUP(B3841,'GDP per Capita'!$T$2:$V$4235,COLUMN('GDP per Capita'!$V:$V)-COLUMN('GDP per Capita'!$S:$S),FALSE)</f>
        <v>63809.64</v>
      </c>
      <c r="AC3841" s="82">
        <f t="shared" si="730"/>
        <v>63809.64</v>
      </c>
      <c r="AD3841" s="82">
        <f t="shared" si="731"/>
        <v>63809.64</v>
      </c>
      <c r="AE3841" s="88">
        <f t="shared" si="727"/>
        <v>3.4520840065706326E-2</v>
      </c>
    </row>
    <row r="3842" spans="1:31">
      <c r="A3842" s="77" t="s">
        <v>993</v>
      </c>
      <c r="B3842" s="77">
        <v>3841</v>
      </c>
      <c r="C3842" s="77" t="s">
        <v>29</v>
      </c>
      <c r="D3842" s="77" t="s">
        <v>29</v>
      </c>
      <c r="E3842" s="77">
        <v>2016</v>
      </c>
      <c r="F3842" s="77">
        <v>37.682058300000001</v>
      </c>
      <c r="G3842" s="77">
        <v>-121.76805309999899</v>
      </c>
      <c r="H3842" s="77">
        <v>0</v>
      </c>
      <c r="I3842" s="77" t="s">
        <v>1790</v>
      </c>
      <c r="J3842" s="77">
        <v>32.7174209</v>
      </c>
      <c r="K3842" s="77">
        <v>-117.1627714</v>
      </c>
      <c r="L3842" s="77">
        <v>1384.9859799153501</v>
      </c>
      <c r="M3842" s="77">
        <v>0.344511863584964</v>
      </c>
      <c r="N3842" s="77">
        <v>0</v>
      </c>
      <c r="O3842" s="77">
        <v>265.91730814374699</v>
      </c>
      <c r="P3842" s="87" cm="1">
        <f t="array" ref="P3842">IF($X3842="Non-local",VLOOKUP($E3842,$AI$64:$AW$68,COLUMN($AW:$AW)-COLUMN($AH:$AH),FALSE),IF($X3842="Unknown",VLOOKUP($E3842,$AI$71:$AW$75,COLUMN($AW:$AW)-COLUMN($AH:$AH),FALSE),0))</f>
        <v>264</v>
      </c>
      <c r="Q3842" s="87" cm="1">
        <f t="array" ref="Q3842">IF($X3842="Non-local",VLOOKUP($E3842,$AI$40:$AW$44,COLUMN($AW:$AW)-COLUMN($AH:$AH),FALSE),IF($X3842="Unknown",VLOOKUP($E3842,$AI$47:$AW$51,COLUMN($AW:$AW)-COLUMN($AH:$AH),FALSE),0))</f>
        <v>622.00419999999997</v>
      </c>
      <c r="R3842" s="87" cm="1">
        <f t="array" ref="R3842">IF($X3842="Non-local",VLOOKUP($E3842,$AI$88:$AW$92,COLUMN($AW:$AW)-COLUMN($AH:$AH),FALSE),IF($X3842="Unknown",VLOOKUP($E3842,$AI$95:$AW$99,COLUMN($AW:$AW)-COLUMN($AH:$AH),FALSE),0))</f>
        <v>0.12047560494171299</v>
      </c>
      <c r="S3842" s="87" cm="1">
        <f t="array" ref="S3842">VLOOKUP($E3842,$AI$111:$AW$115,COLUMN($AW:$AW)-COLUMN($AH:$AH),FALSE)</f>
        <v>431.69321999999994</v>
      </c>
      <c r="T3842" s="104">
        <f t="shared" ref="T3842:T3905" si="732">SUM(M3842,R3842)</f>
        <v>0.46498746852667699</v>
      </c>
      <c r="U3842" s="104">
        <f t="shared" ref="U3842:U3905" si="733">SUM(O3842,P3842,Q3842,S3842)</f>
        <v>1583.6147281437468</v>
      </c>
      <c r="V3842" s="87" cm="1">
        <f t="array" ref="V3842">VLOOKUP($E3842,$AI$118:$AW$122,COLUMN($AW:$AW)-COLUMN($AH:$AH),FALSE)</f>
        <v>0</v>
      </c>
      <c r="W3842" s="87" t="str">
        <f t="shared" si="728"/>
        <v>Domestic</v>
      </c>
      <c r="X3842" s="87" t="str">
        <f t="shared" si="729"/>
        <v>Non-local</v>
      </c>
      <c r="Y3842" s="104"/>
      <c r="Z3842" s="87" t="str">
        <f t="shared" ref="Z3842:Z3905" si="734">C3842</f>
        <v>USA</v>
      </c>
      <c r="AA3842" s="87" t="str">
        <f t="shared" ref="AA3842:AA3905" si="735">D3842</f>
        <v>USA</v>
      </c>
      <c r="AB3842" s="82" cm="1">
        <f t="array" ref="AB3842">VLOOKUP(B3842,'GDP per Capita'!$T$2:$V$4235,COLUMN('GDP per Capita'!$V:$V)-COLUMN('GDP per Capita'!$S:$S),FALSE)</f>
        <v>63809.64</v>
      </c>
      <c r="AC3842" s="82">
        <f t="shared" si="730"/>
        <v>63809.64</v>
      </c>
      <c r="AD3842" s="82">
        <f t="shared" si="731"/>
        <v>63809.64</v>
      </c>
      <c r="AE3842" s="88">
        <f t="shared" ref="AE3842:AE3905" si="736">U3842/AD3842</f>
        <v>2.4817797563875095E-2</v>
      </c>
    </row>
    <row r="3843" spans="1:31">
      <c r="A3843" s="77" t="s">
        <v>904</v>
      </c>
      <c r="B3843" s="77">
        <v>3842</v>
      </c>
      <c r="C3843" s="77" t="s">
        <v>29</v>
      </c>
      <c r="D3843" s="77" t="s">
        <v>29</v>
      </c>
      <c r="E3843" s="77">
        <v>2016</v>
      </c>
      <c r="F3843" s="77">
        <v>32.832590000000003</v>
      </c>
      <c r="G3843" s="77">
        <v>-117.2716839</v>
      </c>
      <c r="H3843" s="77">
        <v>1</v>
      </c>
      <c r="I3843" s="77" t="s">
        <v>1790</v>
      </c>
      <c r="J3843" s="77">
        <v>32.7174209</v>
      </c>
      <c r="K3843" s="77">
        <v>-117.1627714</v>
      </c>
      <c r="L3843" s="77">
        <v>32.722127415360802</v>
      </c>
      <c r="M3843" s="77">
        <v>0</v>
      </c>
      <c r="N3843" s="77">
        <v>0</v>
      </c>
      <c r="O3843" s="77">
        <v>0</v>
      </c>
      <c r="P3843" s="87" cm="1">
        <f t="array" ref="P3843">IF($X3843="Non-local",VLOOKUP($E3843,$AI$64:$AW$68,COLUMN($AW:$AW)-COLUMN($AH:$AH),FALSE),IF($X3843="Unknown",VLOOKUP($E3843,$AI$71:$AW$75,COLUMN($AW:$AW)-COLUMN($AH:$AH),FALSE),0))</f>
        <v>0</v>
      </c>
      <c r="Q3843" s="87" cm="1">
        <f t="array" ref="Q3843">IF($X3843="Non-local",VLOOKUP($E3843,$AI$40:$AW$44,COLUMN($AW:$AW)-COLUMN($AH:$AH),FALSE),IF($X3843="Unknown",VLOOKUP($E3843,$AI$47:$AW$51,COLUMN($AW:$AW)-COLUMN($AH:$AH),FALSE),0))</f>
        <v>0</v>
      </c>
      <c r="R3843" s="87" cm="1">
        <f t="array" ref="R3843">IF($X3843="Non-local",VLOOKUP($E3843,$AI$88:$AW$92,COLUMN($AW:$AW)-COLUMN($AH:$AH),FALSE),IF($X3843="Unknown",VLOOKUP($E3843,$AI$95:$AW$99,COLUMN($AW:$AW)-COLUMN($AH:$AH),FALSE),0))</f>
        <v>0</v>
      </c>
      <c r="S3843" s="87" cm="1">
        <f t="array" ref="S3843">VLOOKUP($E3843,$AI$111:$AW$115,COLUMN($AW:$AW)-COLUMN($AH:$AH),FALSE)</f>
        <v>431.69321999999994</v>
      </c>
      <c r="T3843" s="104">
        <f t="shared" si="732"/>
        <v>0</v>
      </c>
      <c r="U3843" s="104">
        <f t="shared" si="733"/>
        <v>431.69321999999994</v>
      </c>
      <c r="V3843" s="87" cm="1">
        <f t="array" ref="V3843">VLOOKUP($E3843,$AI$118:$AW$122,COLUMN($AW:$AW)-COLUMN($AH:$AH),FALSE)</f>
        <v>0</v>
      </c>
      <c r="W3843" s="87" t="str">
        <f t="shared" ref="W3843:W3906" si="737">IF(Z3843&lt;&gt;"USA",IF(Z3843&lt;&gt;"Unknown","International","Unknown"),"Domestic")</f>
        <v>Domestic</v>
      </c>
      <c r="X3843" s="87" t="str">
        <f t="shared" ref="X3843:X3906" si="738">IF(A3843="Unknown","Unknown",IF(H3843=1,"Local","Non-local"))</f>
        <v>Local</v>
      </c>
      <c r="Y3843" s="104"/>
      <c r="Z3843" s="87" t="str">
        <f t="shared" si="734"/>
        <v>USA</v>
      </c>
      <c r="AA3843" s="87" t="str">
        <f t="shared" si="735"/>
        <v>USA</v>
      </c>
      <c r="AB3843" s="82" cm="1">
        <f t="array" ref="AB3843">VLOOKUP(B3843,'GDP per Capita'!$T$2:$V$4235,COLUMN('GDP per Capita'!$V:$V)-COLUMN('GDP per Capita'!$S:$S),FALSE)</f>
        <v>63809.64</v>
      </c>
      <c r="AC3843" s="82">
        <f t="shared" si="730"/>
        <v>63809.64</v>
      </c>
      <c r="AD3843" s="82">
        <f t="shared" si="731"/>
        <v>63809.64</v>
      </c>
      <c r="AE3843" s="88">
        <f t="shared" si="736"/>
        <v>6.7653291885050593E-3</v>
      </c>
    </row>
    <row r="3844" spans="1:31">
      <c r="A3844" s="77" t="s">
        <v>1713</v>
      </c>
      <c r="B3844" s="77">
        <v>3843</v>
      </c>
      <c r="C3844" s="77" t="s">
        <v>29</v>
      </c>
      <c r="D3844" s="77" t="s">
        <v>29</v>
      </c>
      <c r="E3844" s="77">
        <v>2016</v>
      </c>
      <c r="F3844" s="77">
        <v>32.948178900000002</v>
      </c>
      <c r="G3844" s="77">
        <v>-96.729720599999993</v>
      </c>
      <c r="H3844" s="77">
        <v>0</v>
      </c>
      <c r="I3844" s="77" t="s">
        <v>1790</v>
      </c>
      <c r="J3844" s="77">
        <v>32.7174209</v>
      </c>
      <c r="K3844" s="77">
        <v>-117.1627714</v>
      </c>
      <c r="L3844" s="77">
        <v>3812.55753179355</v>
      </c>
      <c r="M3844" s="77">
        <v>0.69228202942607897</v>
      </c>
      <c r="N3844" s="77">
        <v>0</v>
      </c>
      <c r="O3844" s="77">
        <v>732.01104610436096</v>
      </c>
      <c r="P3844" s="87" cm="1">
        <f t="array" ref="P3844">IF($X3844="Non-local",VLOOKUP($E3844,$AI$64:$AW$68,COLUMN($AW:$AW)-COLUMN($AH:$AH),FALSE),IF($X3844="Unknown",VLOOKUP($E3844,$AI$71:$AW$75,COLUMN($AW:$AW)-COLUMN($AH:$AH),FALSE),0))</f>
        <v>264</v>
      </c>
      <c r="Q3844" s="87" cm="1">
        <f t="array" ref="Q3844">IF($X3844="Non-local",VLOOKUP($E3844,$AI$40:$AW$44,COLUMN($AW:$AW)-COLUMN($AH:$AH),FALSE),IF($X3844="Unknown",VLOOKUP($E3844,$AI$47:$AW$51,COLUMN($AW:$AW)-COLUMN($AH:$AH),FALSE),0))</f>
        <v>622.00419999999997</v>
      </c>
      <c r="R3844" s="87" cm="1">
        <f t="array" ref="R3844">IF($X3844="Non-local",VLOOKUP($E3844,$AI$88:$AW$92,COLUMN($AW:$AW)-COLUMN($AH:$AH),FALSE),IF($X3844="Unknown",VLOOKUP($E3844,$AI$95:$AW$99,COLUMN($AW:$AW)-COLUMN($AH:$AH),FALSE),0))</f>
        <v>0.12047560494171299</v>
      </c>
      <c r="S3844" s="87" cm="1">
        <f t="array" ref="S3844">VLOOKUP($E3844,$AI$111:$AW$115,COLUMN($AW:$AW)-COLUMN($AH:$AH),FALSE)</f>
        <v>431.69321999999994</v>
      </c>
      <c r="T3844" s="104">
        <f t="shared" si="732"/>
        <v>0.81275763436779191</v>
      </c>
      <c r="U3844" s="104">
        <f t="shared" si="733"/>
        <v>2049.7084661043609</v>
      </c>
      <c r="V3844" s="87" cm="1">
        <f t="array" ref="V3844">VLOOKUP($E3844,$AI$118:$AW$122,COLUMN($AW:$AW)-COLUMN($AH:$AH),FALSE)</f>
        <v>0</v>
      </c>
      <c r="W3844" s="87" t="str">
        <f t="shared" si="737"/>
        <v>Domestic</v>
      </c>
      <c r="X3844" s="87" t="str">
        <f t="shared" si="738"/>
        <v>Non-local</v>
      </c>
      <c r="Y3844" s="104"/>
      <c r="Z3844" s="87" t="str">
        <f t="shared" si="734"/>
        <v>USA</v>
      </c>
      <c r="AA3844" s="87" t="str">
        <f t="shared" si="735"/>
        <v>USA</v>
      </c>
      <c r="AB3844" s="82" cm="1">
        <f t="array" ref="AB3844">VLOOKUP(B3844,'GDP per Capita'!$T$2:$V$4235,COLUMN('GDP per Capita'!$V:$V)-COLUMN('GDP per Capita'!$S:$S),FALSE)</f>
        <v>63809.64</v>
      </c>
      <c r="AC3844" s="82">
        <f t="shared" si="730"/>
        <v>63809.64</v>
      </c>
      <c r="AD3844" s="82">
        <f t="shared" si="731"/>
        <v>63809.64</v>
      </c>
      <c r="AE3844" s="88">
        <f t="shared" si="736"/>
        <v>3.2122238365619379E-2</v>
      </c>
    </row>
    <row r="3845" spans="1:31">
      <c r="A3845" s="77" t="s">
        <v>1108</v>
      </c>
      <c r="B3845" s="77">
        <v>3844</v>
      </c>
      <c r="C3845" s="77" t="s">
        <v>29</v>
      </c>
      <c r="D3845" s="77" t="s">
        <v>29</v>
      </c>
      <c r="E3845" s="77">
        <v>2016</v>
      </c>
      <c r="F3845" s="77">
        <v>42.322259899999999</v>
      </c>
      <c r="G3845" s="77">
        <v>-83.176314500000004</v>
      </c>
      <c r="H3845" s="77">
        <v>0</v>
      </c>
      <c r="I3845" s="77" t="s">
        <v>1790</v>
      </c>
      <c r="J3845" s="77">
        <v>32.7174209</v>
      </c>
      <c r="K3845" s="77">
        <v>-117.1627714</v>
      </c>
      <c r="L3845" s="77">
        <v>6314.1211229749597</v>
      </c>
      <c r="M3845" s="77">
        <v>1.05519771441723</v>
      </c>
      <c r="N3845" s="77">
        <v>0</v>
      </c>
      <c r="O3845" s="77">
        <v>757.69453475699504</v>
      </c>
      <c r="P3845" s="87" cm="1">
        <f t="array" ref="P3845">IF($X3845="Non-local",VLOOKUP($E3845,$AI$64:$AW$68,COLUMN($AW:$AW)-COLUMN($AH:$AH),FALSE),IF($X3845="Unknown",VLOOKUP($E3845,$AI$71:$AW$75,COLUMN($AW:$AW)-COLUMN($AH:$AH),FALSE),0))</f>
        <v>264</v>
      </c>
      <c r="Q3845" s="87" cm="1">
        <f t="array" ref="Q3845">IF($X3845="Non-local",VLOOKUP($E3845,$AI$40:$AW$44,COLUMN($AW:$AW)-COLUMN($AH:$AH),FALSE),IF($X3845="Unknown",VLOOKUP($E3845,$AI$47:$AW$51,COLUMN($AW:$AW)-COLUMN($AH:$AH),FALSE),0))</f>
        <v>622.00419999999997</v>
      </c>
      <c r="R3845" s="87" cm="1">
        <f t="array" ref="R3845">IF($X3845="Non-local",VLOOKUP($E3845,$AI$88:$AW$92,COLUMN($AW:$AW)-COLUMN($AH:$AH),FALSE),IF($X3845="Unknown",VLOOKUP($E3845,$AI$95:$AW$99,COLUMN($AW:$AW)-COLUMN($AH:$AH),FALSE),0))</f>
        <v>0.12047560494171299</v>
      </c>
      <c r="S3845" s="87" cm="1">
        <f t="array" ref="S3845">VLOOKUP($E3845,$AI$111:$AW$115,COLUMN($AW:$AW)-COLUMN($AH:$AH),FALSE)</f>
        <v>431.69321999999994</v>
      </c>
      <c r="T3845" s="104">
        <f t="shared" si="732"/>
        <v>1.175673319358943</v>
      </c>
      <c r="U3845" s="104">
        <f t="shared" si="733"/>
        <v>2075.3919547569949</v>
      </c>
      <c r="V3845" s="87" cm="1">
        <f t="array" ref="V3845">VLOOKUP($E3845,$AI$118:$AW$122,COLUMN($AW:$AW)-COLUMN($AH:$AH),FALSE)</f>
        <v>0</v>
      </c>
      <c r="W3845" s="87" t="str">
        <f t="shared" si="737"/>
        <v>Domestic</v>
      </c>
      <c r="X3845" s="87" t="str">
        <f t="shared" si="738"/>
        <v>Non-local</v>
      </c>
      <c r="Y3845" s="104"/>
      <c r="Z3845" s="87" t="str">
        <f t="shared" si="734"/>
        <v>USA</v>
      </c>
      <c r="AA3845" s="87" t="str">
        <f t="shared" si="735"/>
        <v>USA</v>
      </c>
      <c r="AB3845" s="82" cm="1">
        <f t="array" ref="AB3845">VLOOKUP(B3845,'GDP per Capita'!$T$2:$V$4235,COLUMN('GDP per Capita'!$V:$V)-COLUMN('GDP per Capita'!$S:$S),FALSE)</f>
        <v>63809.64</v>
      </c>
      <c r="AC3845" s="82">
        <f t="shared" si="730"/>
        <v>63809.64</v>
      </c>
      <c r="AD3845" s="82">
        <f t="shared" si="731"/>
        <v>63809.64</v>
      </c>
      <c r="AE3845" s="88">
        <f t="shared" si="736"/>
        <v>3.2524740066814273E-2</v>
      </c>
    </row>
    <row r="3846" spans="1:31">
      <c r="A3846" s="77" t="s">
        <v>1840</v>
      </c>
      <c r="B3846" s="77">
        <v>3845</v>
      </c>
      <c r="C3846" s="77" t="s">
        <v>29</v>
      </c>
      <c r="D3846" s="77" t="s">
        <v>29</v>
      </c>
      <c r="E3846" s="77">
        <v>2016</v>
      </c>
      <c r="F3846" s="77">
        <v>42.8142432</v>
      </c>
      <c r="G3846" s="77">
        <v>-73.939568699999995</v>
      </c>
      <c r="H3846" s="77">
        <v>0</v>
      </c>
      <c r="I3846" s="77" t="s">
        <v>1790</v>
      </c>
      <c r="J3846" s="77">
        <v>32.7174209</v>
      </c>
      <c r="K3846" s="77">
        <v>-117.1627714</v>
      </c>
      <c r="L3846" s="77">
        <v>7829.8572857044901</v>
      </c>
      <c r="M3846" s="77">
        <v>1.26493277916693</v>
      </c>
      <c r="N3846" s="77">
        <v>0</v>
      </c>
      <c r="O3846" s="77">
        <v>939.58287428453798</v>
      </c>
      <c r="P3846" s="87" cm="1">
        <f t="array" ref="P3846">IF($X3846="Non-local",VLOOKUP($E3846,$AI$64:$AW$68,COLUMN($AW:$AW)-COLUMN($AH:$AH),FALSE),IF($X3846="Unknown",VLOOKUP($E3846,$AI$71:$AW$75,COLUMN($AW:$AW)-COLUMN($AH:$AH),FALSE),0))</f>
        <v>264</v>
      </c>
      <c r="Q3846" s="87" cm="1">
        <f t="array" ref="Q3846">IF($X3846="Non-local",VLOOKUP($E3846,$AI$40:$AW$44,COLUMN($AW:$AW)-COLUMN($AH:$AH),FALSE),IF($X3846="Unknown",VLOOKUP($E3846,$AI$47:$AW$51,COLUMN($AW:$AW)-COLUMN($AH:$AH),FALSE),0))</f>
        <v>622.00419999999997</v>
      </c>
      <c r="R3846" s="87" cm="1">
        <f t="array" ref="R3846">IF($X3846="Non-local",VLOOKUP($E3846,$AI$88:$AW$92,COLUMN($AW:$AW)-COLUMN($AH:$AH),FALSE),IF($X3846="Unknown",VLOOKUP($E3846,$AI$95:$AW$99,COLUMN($AW:$AW)-COLUMN($AH:$AH),FALSE),0))</f>
        <v>0.12047560494171299</v>
      </c>
      <c r="S3846" s="87" cm="1">
        <f t="array" ref="S3846">VLOOKUP($E3846,$AI$111:$AW$115,COLUMN($AW:$AW)-COLUMN($AH:$AH),FALSE)</f>
        <v>431.69321999999994</v>
      </c>
      <c r="T3846" s="104">
        <f t="shared" si="732"/>
        <v>1.3854083841086431</v>
      </c>
      <c r="U3846" s="104">
        <f t="shared" si="733"/>
        <v>2257.2802942845378</v>
      </c>
      <c r="V3846" s="87" cm="1">
        <f t="array" ref="V3846">VLOOKUP($E3846,$AI$118:$AW$122,COLUMN($AW:$AW)-COLUMN($AH:$AH),FALSE)</f>
        <v>0</v>
      </c>
      <c r="W3846" s="87" t="str">
        <f t="shared" si="737"/>
        <v>Domestic</v>
      </c>
      <c r="X3846" s="87" t="str">
        <f t="shared" si="738"/>
        <v>Non-local</v>
      </c>
      <c r="Y3846" s="104"/>
      <c r="Z3846" s="87" t="str">
        <f t="shared" si="734"/>
        <v>USA</v>
      </c>
      <c r="AA3846" s="87" t="str">
        <f t="shared" si="735"/>
        <v>USA</v>
      </c>
      <c r="AB3846" s="82" cm="1">
        <f t="array" ref="AB3846">VLOOKUP(B3846,'GDP per Capita'!$T$2:$V$4235,COLUMN('GDP per Capita'!$V:$V)-COLUMN('GDP per Capita'!$S:$S),FALSE)</f>
        <v>63809.64</v>
      </c>
      <c r="AC3846" s="82">
        <f t="shared" si="730"/>
        <v>63809.64</v>
      </c>
      <c r="AD3846" s="82">
        <f t="shared" si="731"/>
        <v>63809.64</v>
      </c>
      <c r="AE3846" s="88">
        <f t="shared" si="736"/>
        <v>3.5375223779424828E-2</v>
      </c>
    </row>
    <row r="3847" spans="1:31">
      <c r="A3847" s="77" t="s">
        <v>1076</v>
      </c>
      <c r="B3847" s="77">
        <v>3846</v>
      </c>
      <c r="C3847" s="77" t="s">
        <v>29</v>
      </c>
      <c r="D3847" s="77" t="s">
        <v>29</v>
      </c>
      <c r="E3847" s="77">
        <v>2016</v>
      </c>
      <c r="F3847" s="77">
        <v>45.520247099999999</v>
      </c>
      <c r="G3847" s="77">
        <v>-122.6741949</v>
      </c>
      <c r="H3847" s="77">
        <v>0</v>
      </c>
      <c r="I3847" s="77" t="s">
        <v>1790</v>
      </c>
      <c r="J3847" s="77">
        <v>32.7174209</v>
      </c>
      <c r="K3847" s="77">
        <v>-117.1627714</v>
      </c>
      <c r="L3847" s="77">
        <v>2999.9025022587598</v>
      </c>
      <c r="M3847" s="77">
        <v>0.56290949629058895</v>
      </c>
      <c r="N3847" s="77">
        <v>0</v>
      </c>
      <c r="O3847" s="77">
        <v>575.98128043368297</v>
      </c>
      <c r="P3847" s="87" cm="1">
        <f t="array" ref="P3847">IF($X3847="Non-local",VLOOKUP($E3847,$AI$64:$AW$68,COLUMN($AW:$AW)-COLUMN($AH:$AH),FALSE),IF($X3847="Unknown",VLOOKUP($E3847,$AI$71:$AW$75,COLUMN($AW:$AW)-COLUMN($AH:$AH),FALSE),0))</f>
        <v>264</v>
      </c>
      <c r="Q3847" s="87" cm="1">
        <f t="array" ref="Q3847">IF($X3847="Non-local",VLOOKUP($E3847,$AI$40:$AW$44,COLUMN($AW:$AW)-COLUMN($AH:$AH),FALSE),IF($X3847="Unknown",VLOOKUP($E3847,$AI$47:$AW$51,COLUMN($AW:$AW)-COLUMN($AH:$AH),FALSE),0))</f>
        <v>622.00419999999997</v>
      </c>
      <c r="R3847" s="87" cm="1">
        <f t="array" ref="R3847">IF($X3847="Non-local",VLOOKUP($E3847,$AI$88:$AW$92,COLUMN($AW:$AW)-COLUMN($AH:$AH),FALSE),IF($X3847="Unknown",VLOOKUP($E3847,$AI$95:$AW$99,COLUMN($AW:$AW)-COLUMN($AH:$AH),FALSE),0))</f>
        <v>0.12047560494171299</v>
      </c>
      <c r="S3847" s="87" cm="1">
        <f t="array" ref="S3847">VLOOKUP($E3847,$AI$111:$AW$115,COLUMN($AW:$AW)-COLUMN($AH:$AH),FALSE)</f>
        <v>431.69321999999994</v>
      </c>
      <c r="T3847" s="104">
        <f t="shared" si="732"/>
        <v>0.68338510123230189</v>
      </c>
      <c r="U3847" s="104">
        <f t="shared" si="733"/>
        <v>1893.6787004336827</v>
      </c>
      <c r="V3847" s="87" cm="1">
        <f t="array" ref="V3847">VLOOKUP($E3847,$AI$118:$AW$122,COLUMN($AW:$AW)-COLUMN($AH:$AH),FALSE)</f>
        <v>0</v>
      </c>
      <c r="W3847" s="87" t="str">
        <f t="shared" si="737"/>
        <v>Domestic</v>
      </c>
      <c r="X3847" s="87" t="str">
        <f t="shared" si="738"/>
        <v>Non-local</v>
      </c>
      <c r="Y3847" s="104"/>
      <c r="Z3847" s="87" t="str">
        <f t="shared" si="734"/>
        <v>USA</v>
      </c>
      <c r="AA3847" s="87" t="str">
        <f t="shared" si="735"/>
        <v>USA</v>
      </c>
      <c r="AB3847" s="82" cm="1">
        <f t="array" ref="AB3847">VLOOKUP(B3847,'GDP per Capita'!$T$2:$V$4235,COLUMN('GDP per Capita'!$V:$V)-COLUMN('GDP per Capita'!$S:$S),FALSE)</f>
        <v>63809.64</v>
      </c>
      <c r="AC3847" s="82">
        <f t="shared" si="730"/>
        <v>63809.64</v>
      </c>
      <c r="AD3847" s="82">
        <f t="shared" si="731"/>
        <v>63809.64</v>
      </c>
      <c r="AE3847" s="88">
        <f t="shared" si="736"/>
        <v>2.967700022181104E-2</v>
      </c>
    </row>
    <row r="3848" spans="1:31">
      <c r="A3848" s="77" t="s">
        <v>938</v>
      </c>
      <c r="B3848" s="77">
        <v>3847</v>
      </c>
      <c r="C3848" s="77" t="s">
        <v>29</v>
      </c>
      <c r="D3848" s="77" t="s">
        <v>29</v>
      </c>
      <c r="E3848" s="77">
        <v>2016</v>
      </c>
      <c r="F3848" s="77">
        <v>43.074760999999903</v>
      </c>
      <c r="G3848" s="77">
        <v>-89.383761300000003</v>
      </c>
      <c r="H3848" s="77">
        <v>0</v>
      </c>
      <c r="I3848" s="77" t="s">
        <v>1790</v>
      </c>
      <c r="J3848" s="77">
        <v>32.7174209</v>
      </c>
      <c r="K3848" s="77">
        <v>-117.1627714</v>
      </c>
      <c r="L3848" s="77">
        <v>5358.2603975703796</v>
      </c>
      <c r="M3848" s="77">
        <v>0.92501531478940002</v>
      </c>
      <c r="N3848" s="77">
        <v>0</v>
      </c>
      <c r="O3848" s="77">
        <v>642.99124770844503</v>
      </c>
      <c r="P3848" s="87" cm="1">
        <f t="array" ref="P3848">IF($X3848="Non-local",VLOOKUP($E3848,$AI$64:$AW$68,COLUMN($AW:$AW)-COLUMN($AH:$AH),FALSE),IF($X3848="Unknown",VLOOKUP($E3848,$AI$71:$AW$75,COLUMN($AW:$AW)-COLUMN($AH:$AH),FALSE),0))</f>
        <v>264</v>
      </c>
      <c r="Q3848" s="87" cm="1">
        <f t="array" ref="Q3848">IF($X3848="Non-local",VLOOKUP($E3848,$AI$40:$AW$44,COLUMN($AW:$AW)-COLUMN($AH:$AH),FALSE),IF($X3848="Unknown",VLOOKUP($E3848,$AI$47:$AW$51,COLUMN($AW:$AW)-COLUMN($AH:$AH),FALSE),0))</f>
        <v>622.00419999999997</v>
      </c>
      <c r="R3848" s="87" cm="1">
        <f t="array" ref="R3848">IF($X3848="Non-local",VLOOKUP($E3848,$AI$88:$AW$92,COLUMN($AW:$AW)-COLUMN($AH:$AH),FALSE),IF($X3848="Unknown",VLOOKUP($E3848,$AI$95:$AW$99,COLUMN($AW:$AW)-COLUMN($AH:$AH),FALSE),0))</f>
        <v>0.12047560494171299</v>
      </c>
      <c r="S3848" s="87" cm="1">
        <f t="array" ref="S3848">VLOOKUP($E3848,$AI$111:$AW$115,COLUMN($AW:$AW)-COLUMN($AH:$AH),FALSE)</f>
        <v>431.69321999999994</v>
      </c>
      <c r="T3848" s="104">
        <f t="shared" si="732"/>
        <v>1.0454909197311131</v>
      </c>
      <c r="U3848" s="104">
        <f t="shared" si="733"/>
        <v>1960.6886677084449</v>
      </c>
      <c r="V3848" s="87" cm="1">
        <f t="array" ref="V3848">VLOOKUP($E3848,$AI$118:$AW$122,COLUMN($AW:$AW)-COLUMN($AH:$AH),FALSE)</f>
        <v>0</v>
      </c>
      <c r="W3848" s="87" t="str">
        <f t="shared" si="737"/>
        <v>Domestic</v>
      </c>
      <c r="X3848" s="87" t="str">
        <f t="shared" si="738"/>
        <v>Non-local</v>
      </c>
      <c r="Y3848" s="104"/>
      <c r="Z3848" s="87" t="str">
        <f t="shared" si="734"/>
        <v>USA</v>
      </c>
      <c r="AA3848" s="87" t="str">
        <f t="shared" si="735"/>
        <v>USA</v>
      </c>
      <c r="AB3848" s="82" cm="1">
        <f t="array" ref="AB3848">VLOOKUP(B3848,'GDP per Capita'!$T$2:$V$4235,COLUMN('GDP per Capita'!$V:$V)-COLUMN('GDP per Capita'!$S:$S),FALSE)</f>
        <v>63809.64</v>
      </c>
      <c r="AC3848" s="82">
        <f t="shared" si="730"/>
        <v>63809.64</v>
      </c>
      <c r="AD3848" s="82">
        <f t="shared" si="731"/>
        <v>63809.64</v>
      </c>
      <c r="AE3848" s="88">
        <f t="shared" si="736"/>
        <v>3.0727154513149502E-2</v>
      </c>
    </row>
    <row r="3849" spans="1:31">
      <c r="A3849" s="77" t="s">
        <v>920</v>
      </c>
      <c r="B3849" s="77">
        <v>3848</v>
      </c>
      <c r="C3849" s="77" t="s">
        <v>29</v>
      </c>
      <c r="D3849" s="77" t="s">
        <v>29</v>
      </c>
      <c r="E3849" s="77">
        <v>2016</v>
      </c>
      <c r="F3849" s="77">
        <v>32.222876499999998</v>
      </c>
      <c r="G3849" s="77">
        <v>-110.9748477</v>
      </c>
      <c r="H3849" s="77">
        <v>0</v>
      </c>
      <c r="I3849" s="77" t="s">
        <v>1790</v>
      </c>
      <c r="J3849" s="77">
        <v>32.7174209</v>
      </c>
      <c r="K3849" s="77">
        <v>-117.1627714</v>
      </c>
      <c r="L3849" s="77">
        <v>1166.0318687665199</v>
      </c>
      <c r="M3849" s="77">
        <v>0.31560011716020497</v>
      </c>
      <c r="N3849" s="77">
        <v>0</v>
      </c>
      <c r="O3849" s="77">
        <v>223.87811880317301</v>
      </c>
      <c r="P3849" s="87" cm="1">
        <f t="array" ref="P3849">IF($X3849="Non-local",VLOOKUP($E3849,$AI$64:$AW$68,COLUMN($AW:$AW)-COLUMN($AH:$AH),FALSE),IF($X3849="Unknown",VLOOKUP($E3849,$AI$71:$AW$75,COLUMN($AW:$AW)-COLUMN($AH:$AH),FALSE),0))</f>
        <v>264</v>
      </c>
      <c r="Q3849" s="87" cm="1">
        <f t="array" ref="Q3849">IF($X3849="Non-local",VLOOKUP($E3849,$AI$40:$AW$44,COLUMN($AW:$AW)-COLUMN($AH:$AH),FALSE),IF($X3849="Unknown",VLOOKUP($E3849,$AI$47:$AW$51,COLUMN($AW:$AW)-COLUMN($AH:$AH),FALSE),0))</f>
        <v>622.00419999999997</v>
      </c>
      <c r="R3849" s="87" cm="1">
        <f t="array" ref="R3849">IF($X3849="Non-local",VLOOKUP($E3849,$AI$88:$AW$92,COLUMN($AW:$AW)-COLUMN($AH:$AH),FALSE),IF($X3849="Unknown",VLOOKUP($E3849,$AI$95:$AW$99,COLUMN($AW:$AW)-COLUMN($AH:$AH),FALSE),0))</f>
        <v>0.12047560494171299</v>
      </c>
      <c r="S3849" s="87" cm="1">
        <f t="array" ref="S3849">VLOOKUP($E3849,$AI$111:$AW$115,COLUMN($AW:$AW)-COLUMN($AH:$AH),FALSE)</f>
        <v>431.69321999999994</v>
      </c>
      <c r="T3849" s="104">
        <f t="shared" si="732"/>
        <v>0.43607572210191797</v>
      </c>
      <c r="U3849" s="104">
        <f t="shared" si="733"/>
        <v>1541.5755388031728</v>
      </c>
      <c r="V3849" s="87" cm="1">
        <f t="array" ref="V3849">VLOOKUP($E3849,$AI$118:$AW$122,COLUMN($AW:$AW)-COLUMN($AH:$AH),FALSE)</f>
        <v>0</v>
      </c>
      <c r="W3849" s="87" t="str">
        <f t="shared" si="737"/>
        <v>Domestic</v>
      </c>
      <c r="X3849" s="87" t="str">
        <f t="shared" si="738"/>
        <v>Non-local</v>
      </c>
      <c r="Y3849" s="104"/>
      <c r="Z3849" s="87" t="str">
        <f t="shared" si="734"/>
        <v>USA</v>
      </c>
      <c r="AA3849" s="87" t="str">
        <f t="shared" si="735"/>
        <v>USA</v>
      </c>
      <c r="AB3849" s="82" cm="1">
        <f t="array" ref="AB3849">VLOOKUP(B3849,'GDP per Capita'!$T$2:$V$4235,COLUMN('GDP per Capita'!$V:$V)-COLUMN('GDP per Capita'!$S:$S),FALSE)</f>
        <v>63809.64</v>
      </c>
      <c r="AC3849" s="82">
        <f t="shared" si="730"/>
        <v>63809.64</v>
      </c>
      <c r="AD3849" s="82">
        <f t="shared" si="731"/>
        <v>63809.64</v>
      </c>
      <c r="AE3849" s="88">
        <f t="shared" si="736"/>
        <v>2.415897564698959E-2</v>
      </c>
    </row>
    <row r="3850" spans="1:31">
      <c r="A3850" s="77" t="s">
        <v>1666</v>
      </c>
      <c r="B3850" s="77">
        <v>3849</v>
      </c>
      <c r="C3850" s="77" t="s">
        <v>29</v>
      </c>
      <c r="D3850" s="77" t="s">
        <v>29</v>
      </c>
      <c r="E3850" s="77">
        <v>2016</v>
      </c>
      <c r="F3850" s="77">
        <v>26.640628</v>
      </c>
      <c r="G3850" s="77">
        <v>-81.872308399999994</v>
      </c>
      <c r="H3850" s="77">
        <v>0</v>
      </c>
      <c r="I3850" s="77" t="s">
        <v>1790</v>
      </c>
      <c r="J3850" s="77">
        <v>32.7174209</v>
      </c>
      <c r="K3850" s="77">
        <v>-117.1627714</v>
      </c>
      <c r="L3850" s="77">
        <v>6918.3864666588897</v>
      </c>
      <c r="M3850" s="77">
        <v>1.1383256555099599</v>
      </c>
      <c r="N3850" s="77">
        <v>0</v>
      </c>
      <c r="O3850" s="77">
        <v>830.20637599906604</v>
      </c>
      <c r="P3850" s="87" cm="1">
        <f t="array" ref="P3850">IF($X3850="Non-local",VLOOKUP($E3850,$AI$64:$AW$68,COLUMN($AW:$AW)-COLUMN($AH:$AH),FALSE),IF($X3850="Unknown",VLOOKUP($E3850,$AI$71:$AW$75,COLUMN($AW:$AW)-COLUMN($AH:$AH),FALSE),0))</f>
        <v>264</v>
      </c>
      <c r="Q3850" s="87" cm="1">
        <f t="array" ref="Q3850">IF($X3850="Non-local",VLOOKUP($E3850,$AI$40:$AW$44,COLUMN($AW:$AW)-COLUMN($AH:$AH),FALSE),IF($X3850="Unknown",VLOOKUP($E3850,$AI$47:$AW$51,COLUMN($AW:$AW)-COLUMN($AH:$AH),FALSE),0))</f>
        <v>622.00419999999997</v>
      </c>
      <c r="R3850" s="87" cm="1">
        <f t="array" ref="R3850">IF($X3850="Non-local",VLOOKUP($E3850,$AI$88:$AW$92,COLUMN($AW:$AW)-COLUMN($AH:$AH),FALSE),IF($X3850="Unknown",VLOOKUP($E3850,$AI$95:$AW$99,COLUMN($AW:$AW)-COLUMN($AH:$AH),FALSE),0))</f>
        <v>0.12047560494171299</v>
      </c>
      <c r="S3850" s="87" cm="1">
        <f t="array" ref="S3850">VLOOKUP($E3850,$AI$111:$AW$115,COLUMN($AW:$AW)-COLUMN($AH:$AH),FALSE)</f>
        <v>431.69321999999994</v>
      </c>
      <c r="T3850" s="104">
        <f t="shared" si="732"/>
        <v>1.258801260451673</v>
      </c>
      <c r="U3850" s="104">
        <f t="shared" si="733"/>
        <v>2147.903795999066</v>
      </c>
      <c r="V3850" s="87" cm="1">
        <f t="array" ref="V3850">VLOOKUP($E3850,$AI$118:$AW$122,COLUMN($AW:$AW)-COLUMN($AH:$AH),FALSE)</f>
        <v>0</v>
      </c>
      <c r="W3850" s="87" t="str">
        <f t="shared" si="737"/>
        <v>Domestic</v>
      </c>
      <c r="X3850" s="87" t="str">
        <f t="shared" si="738"/>
        <v>Non-local</v>
      </c>
      <c r="Y3850" s="104"/>
      <c r="Z3850" s="87" t="str">
        <f t="shared" si="734"/>
        <v>USA</v>
      </c>
      <c r="AA3850" s="87" t="str">
        <f t="shared" si="735"/>
        <v>USA</v>
      </c>
      <c r="AB3850" s="82" cm="1">
        <f t="array" ref="AB3850">VLOOKUP(B3850,'GDP per Capita'!$T$2:$V$4235,COLUMN('GDP per Capita'!$V:$V)-COLUMN('GDP per Capita'!$S:$S),FALSE)</f>
        <v>63809.64</v>
      </c>
      <c r="AC3850" s="82">
        <f t="shared" si="730"/>
        <v>63809.64</v>
      </c>
      <c r="AD3850" s="82">
        <f t="shared" si="731"/>
        <v>63809.64</v>
      </c>
      <c r="AE3850" s="88">
        <f t="shared" si="736"/>
        <v>3.3661117599144363E-2</v>
      </c>
    </row>
    <row r="3851" spans="1:31">
      <c r="A3851" s="77" t="s">
        <v>1208</v>
      </c>
      <c r="B3851" s="77">
        <v>3850</v>
      </c>
      <c r="C3851" s="77" t="s">
        <v>29</v>
      </c>
      <c r="D3851" s="77" t="s">
        <v>29</v>
      </c>
      <c r="E3851" s="77">
        <v>2016</v>
      </c>
      <c r="F3851" s="77">
        <v>38.183970500000001</v>
      </c>
      <c r="G3851" s="77">
        <v>-83.432684099999904</v>
      </c>
      <c r="H3851" s="77">
        <v>0</v>
      </c>
      <c r="I3851" s="77" t="s">
        <v>1790</v>
      </c>
      <c r="J3851" s="77">
        <v>32.7174209</v>
      </c>
      <c r="K3851" s="77">
        <v>-117.1627714</v>
      </c>
      <c r="L3851" s="77">
        <v>6194.8506293111996</v>
      </c>
      <c r="M3851" s="77">
        <v>1.0388658790707901</v>
      </c>
      <c r="N3851" s="77">
        <v>0</v>
      </c>
      <c r="O3851" s="77">
        <v>743.38207551734399</v>
      </c>
      <c r="P3851" s="87" cm="1">
        <f t="array" ref="P3851">IF($X3851="Non-local",VLOOKUP($E3851,$AI$64:$AW$68,COLUMN($AW:$AW)-COLUMN($AH:$AH),FALSE),IF($X3851="Unknown",VLOOKUP($E3851,$AI$71:$AW$75,COLUMN($AW:$AW)-COLUMN($AH:$AH),FALSE),0))</f>
        <v>264</v>
      </c>
      <c r="Q3851" s="87" cm="1">
        <f t="array" ref="Q3851">IF($X3851="Non-local",VLOOKUP($E3851,$AI$40:$AW$44,COLUMN($AW:$AW)-COLUMN($AH:$AH),FALSE),IF($X3851="Unknown",VLOOKUP($E3851,$AI$47:$AW$51,COLUMN($AW:$AW)-COLUMN($AH:$AH),FALSE),0))</f>
        <v>622.00419999999997</v>
      </c>
      <c r="R3851" s="87" cm="1">
        <f t="array" ref="R3851">IF($X3851="Non-local",VLOOKUP($E3851,$AI$88:$AW$92,COLUMN($AW:$AW)-COLUMN($AH:$AH),FALSE),IF($X3851="Unknown",VLOOKUP($E3851,$AI$95:$AW$99,COLUMN($AW:$AW)-COLUMN($AH:$AH),FALSE),0))</f>
        <v>0.12047560494171299</v>
      </c>
      <c r="S3851" s="87" cm="1">
        <f t="array" ref="S3851">VLOOKUP($E3851,$AI$111:$AW$115,COLUMN($AW:$AW)-COLUMN($AH:$AH),FALSE)</f>
        <v>431.69321999999994</v>
      </c>
      <c r="T3851" s="104">
        <f t="shared" si="732"/>
        <v>1.1593414840125031</v>
      </c>
      <c r="U3851" s="104">
        <f t="shared" si="733"/>
        <v>2061.0794955173442</v>
      </c>
      <c r="V3851" s="87" cm="1">
        <f t="array" ref="V3851">VLOOKUP($E3851,$AI$118:$AW$122,COLUMN($AW:$AW)-COLUMN($AH:$AH),FALSE)</f>
        <v>0</v>
      </c>
      <c r="W3851" s="87" t="str">
        <f t="shared" si="737"/>
        <v>Domestic</v>
      </c>
      <c r="X3851" s="87" t="str">
        <f t="shared" si="738"/>
        <v>Non-local</v>
      </c>
      <c r="Y3851" s="104"/>
      <c r="Z3851" s="87" t="str">
        <f t="shared" si="734"/>
        <v>USA</v>
      </c>
      <c r="AA3851" s="87" t="str">
        <f t="shared" si="735"/>
        <v>USA</v>
      </c>
      <c r="AB3851" s="82" cm="1">
        <f t="array" ref="AB3851">VLOOKUP(B3851,'GDP per Capita'!$T$2:$V$4235,COLUMN('GDP per Capita'!$V:$V)-COLUMN('GDP per Capita'!$S:$S),FALSE)</f>
        <v>63809.64</v>
      </c>
      <c r="AC3851" s="82">
        <f t="shared" si="730"/>
        <v>63809.64</v>
      </c>
      <c r="AD3851" s="82">
        <f t="shared" si="731"/>
        <v>63809.64</v>
      </c>
      <c r="AE3851" s="88">
        <f t="shared" si="736"/>
        <v>3.2300440740887178E-2</v>
      </c>
    </row>
    <row r="3852" spans="1:31">
      <c r="A3852" s="77" t="s">
        <v>1499</v>
      </c>
      <c r="B3852" s="77">
        <v>3851</v>
      </c>
      <c r="C3852" s="77" t="s">
        <v>29</v>
      </c>
      <c r="D3852" s="77" t="s">
        <v>29</v>
      </c>
      <c r="E3852" s="77">
        <v>2016</v>
      </c>
      <c r="F3852" s="77">
        <v>33.8455911</v>
      </c>
      <c r="G3852" s="77">
        <v>-118.388676599999</v>
      </c>
      <c r="H3852" s="77">
        <v>0</v>
      </c>
      <c r="I3852" s="77" t="s">
        <v>1790</v>
      </c>
      <c r="J3852" s="77">
        <v>32.7174209</v>
      </c>
      <c r="K3852" s="77">
        <v>-117.1627714</v>
      </c>
      <c r="L3852" s="77">
        <v>338.95140644807401</v>
      </c>
      <c r="M3852" s="77">
        <v>0.20638846329374699</v>
      </c>
      <c r="N3852" s="77">
        <v>0</v>
      </c>
      <c r="O3852" s="77">
        <v>65.078670038030197</v>
      </c>
      <c r="P3852" s="87" cm="1">
        <f t="array" ref="P3852">IF($X3852="Non-local",VLOOKUP($E3852,$AI$64:$AW$68,COLUMN($AW:$AW)-COLUMN($AH:$AH),FALSE),IF($X3852="Unknown",VLOOKUP($E3852,$AI$71:$AW$75,COLUMN($AW:$AW)-COLUMN($AH:$AH),FALSE),0))</f>
        <v>264</v>
      </c>
      <c r="Q3852" s="87" cm="1">
        <f t="array" ref="Q3852">IF($X3852="Non-local",VLOOKUP($E3852,$AI$40:$AW$44,COLUMN($AW:$AW)-COLUMN($AH:$AH),FALSE),IF($X3852="Unknown",VLOOKUP($E3852,$AI$47:$AW$51,COLUMN($AW:$AW)-COLUMN($AH:$AH),FALSE),0))</f>
        <v>622.00419999999997</v>
      </c>
      <c r="R3852" s="87" cm="1">
        <f t="array" ref="R3852">IF($X3852="Non-local",VLOOKUP($E3852,$AI$88:$AW$92,COLUMN($AW:$AW)-COLUMN($AH:$AH),FALSE),IF($X3852="Unknown",VLOOKUP($E3852,$AI$95:$AW$99,COLUMN($AW:$AW)-COLUMN($AH:$AH),FALSE),0))</f>
        <v>0.12047560494171299</v>
      </c>
      <c r="S3852" s="87" cm="1">
        <f t="array" ref="S3852">VLOOKUP($E3852,$AI$111:$AW$115,COLUMN($AW:$AW)-COLUMN($AH:$AH),FALSE)</f>
        <v>431.69321999999994</v>
      </c>
      <c r="T3852" s="104">
        <f t="shared" si="732"/>
        <v>0.32686406823545999</v>
      </c>
      <c r="U3852" s="104">
        <f t="shared" si="733"/>
        <v>1382.7760900380301</v>
      </c>
      <c r="V3852" s="87" cm="1">
        <f t="array" ref="V3852">VLOOKUP($E3852,$AI$118:$AW$122,COLUMN($AW:$AW)-COLUMN($AH:$AH),FALSE)</f>
        <v>0</v>
      </c>
      <c r="W3852" s="87" t="str">
        <f t="shared" si="737"/>
        <v>Domestic</v>
      </c>
      <c r="X3852" s="87" t="str">
        <f t="shared" si="738"/>
        <v>Non-local</v>
      </c>
      <c r="Y3852" s="104"/>
      <c r="Z3852" s="87" t="str">
        <f t="shared" si="734"/>
        <v>USA</v>
      </c>
      <c r="AA3852" s="87" t="str">
        <f t="shared" si="735"/>
        <v>USA</v>
      </c>
      <c r="AB3852" s="82" cm="1">
        <f t="array" ref="AB3852">VLOOKUP(B3852,'GDP per Capita'!$T$2:$V$4235,COLUMN('GDP per Capita'!$V:$V)-COLUMN('GDP per Capita'!$S:$S),FALSE)</f>
        <v>63809.64</v>
      </c>
      <c r="AC3852" s="82">
        <f t="shared" si="730"/>
        <v>63809.64</v>
      </c>
      <c r="AD3852" s="82">
        <f t="shared" si="731"/>
        <v>63809.64</v>
      </c>
      <c r="AE3852" s="88">
        <f t="shared" si="736"/>
        <v>2.1670332100886796E-2</v>
      </c>
    </row>
    <row r="3853" spans="1:31">
      <c r="A3853" s="77" t="s">
        <v>882</v>
      </c>
      <c r="B3853" s="77">
        <v>3852</v>
      </c>
      <c r="C3853" s="77" t="s">
        <v>29</v>
      </c>
      <c r="D3853" s="77" t="s">
        <v>29</v>
      </c>
      <c r="E3853" s="77">
        <v>2016</v>
      </c>
      <c r="F3853" s="77">
        <v>39.004607</v>
      </c>
      <c r="G3853" s="77">
        <v>-76.875683800000004</v>
      </c>
      <c r="H3853" s="77">
        <v>0</v>
      </c>
      <c r="I3853" s="77" t="s">
        <v>1790</v>
      </c>
      <c r="J3853" s="77">
        <v>32.7174209</v>
      </c>
      <c r="K3853" s="77">
        <v>-117.1627714</v>
      </c>
      <c r="L3853" s="77">
        <v>7333.2302508515704</v>
      </c>
      <c r="M3853" s="77">
        <v>1.19576766184245</v>
      </c>
      <c r="N3853" s="77">
        <v>0</v>
      </c>
      <c r="O3853" s="77">
        <v>879.98763010218897</v>
      </c>
      <c r="P3853" s="87" cm="1">
        <f t="array" ref="P3853">IF($X3853="Non-local",VLOOKUP($E3853,$AI$64:$AW$68,COLUMN($AW:$AW)-COLUMN($AH:$AH),FALSE),IF($X3853="Unknown",VLOOKUP($E3853,$AI$71:$AW$75,COLUMN($AW:$AW)-COLUMN($AH:$AH),FALSE),0))</f>
        <v>264</v>
      </c>
      <c r="Q3853" s="87" cm="1">
        <f t="array" ref="Q3853">IF($X3853="Non-local",VLOOKUP($E3853,$AI$40:$AW$44,COLUMN($AW:$AW)-COLUMN($AH:$AH),FALSE),IF($X3853="Unknown",VLOOKUP($E3853,$AI$47:$AW$51,COLUMN($AW:$AW)-COLUMN($AH:$AH),FALSE),0))</f>
        <v>622.00419999999997</v>
      </c>
      <c r="R3853" s="87" cm="1">
        <f t="array" ref="R3853">IF($X3853="Non-local",VLOOKUP($E3853,$AI$88:$AW$92,COLUMN($AW:$AW)-COLUMN($AH:$AH),FALSE),IF($X3853="Unknown",VLOOKUP($E3853,$AI$95:$AW$99,COLUMN($AW:$AW)-COLUMN($AH:$AH),FALSE),0))</f>
        <v>0.12047560494171299</v>
      </c>
      <c r="S3853" s="87" cm="1">
        <f t="array" ref="S3853">VLOOKUP($E3853,$AI$111:$AW$115,COLUMN($AW:$AW)-COLUMN($AH:$AH),FALSE)</f>
        <v>431.69321999999994</v>
      </c>
      <c r="T3853" s="104">
        <f t="shared" si="732"/>
        <v>1.316243266784163</v>
      </c>
      <c r="U3853" s="104">
        <f t="shared" si="733"/>
        <v>2197.6850501021891</v>
      </c>
      <c r="V3853" s="87" cm="1">
        <f t="array" ref="V3853">VLOOKUP($E3853,$AI$118:$AW$122,COLUMN($AW:$AW)-COLUMN($AH:$AH),FALSE)</f>
        <v>0</v>
      </c>
      <c r="W3853" s="87" t="str">
        <f t="shared" si="737"/>
        <v>Domestic</v>
      </c>
      <c r="X3853" s="87" t="str">
        <f t="shared" si="738"/>
        <v>Non-local</v>
      </c>
      <c r="Y3853" s="104"/>
      <c r="Z3853" s="87" t="str">
        <f t="shared" si="734"/>
        <v>USA</v>
      </c>
      <c r="AA3853" s="87" t="str">
        <f t="shared" si="735"/>
        <v>USA</v>
      </c>
      <c r="AB3853" s="82" cm="1">
        <f t="array" ref="AB3853">VLOOKUP(B3853,'GDP per Capita'!$T$2:$V$4235,COLUMN('GDP per Capita'!$V:$V)-COLUMN('GDP per Capita'!$S:$S),FALSE)</f>
        <v>63809.64</v>
      </c>
      <c r="AC3853" s="82">
        <f t="shared" si="730"/>
        <v>63809.64</v>
      </c>
      <c r="AD3853" s="82">
        <f t="shared" si="731"/>
        <v>63809.64</v>
      </c>
      <c r="AE3853" s="88">
        <f t="shared" si="736"/>
        <v>3.4441270160781176E-2</v>
      </c>
    </row>
    <row r="3854" spans="1:31">
      <c r="A3854" s="77" t="s">
        <v>1082</v>
      </c>
      <c r="B3854" s="77">
        <v>3853</v>
      </c>
      <c r="C3854" s="77" t="s">
        <v>29</v>
      </c>
      <c r="D3854" s="77" t="s">
        <v>29</v>
      </c>
      <c r="E3854" s="77">
        <v>2016</v>
      </c>
      <c r="F3854" s="77">
        <v>37.336190500000001</v>
      </c>
      <c r="G3854" s="77">
        <v>-121.89058329999899</v>
      </c>
      <c r="H3854" s="77">
        <v>0</v>
      </c>
      <c r="I3854" s="77" t="s">
        <v>1790</v>
      </c>
      <c r="J3854" s="77">
        <v>32.7174209</v>
      </c>
      <c r="K3854" s="77">
        <v>-117.1627714</v>
      </c>
      <c r="L3854" s="77">
        <v>1339.8683303952</v>
      </c>
      <c r="M3854" s="77">
        <v>0.33855431368848699</v>
      </c>
      <c r="N3854" s="77">
        <v>0</v>
      </c>
      <c r="O3854" s="77">
        <v>257.25471943587797</v>
      </c>
      <c r="P3854" s="87" cm="1">
        <f t="array" ref="P3854">IF($X3854="Non-local",VLOOKUP($E3854,$AI$64:$AW$68,COLUMN($AW:$AW)-COLUMN($AH:$AH),FALSE),IF($X3854="Unknown",VLOOKUP($E3854,$AI$71:$AW$75,COLUMN($AW:$AW)-COLUMN($AH:$AH),FALSE),0))</f>
        <v>264</v>
      </c>
      <c r="Q3854" s="87" cm="1">
        <f t="array" ref="Q3854">IF($X3854="Non-local",VLOOKUP($E3854,$AI$40:$AW$44,COLUMN($AW:$AW)-COLUMN($AH:$AH),FALSE),IF($X3854="Unknown",VLOOKUP($E3854,$AI$47:$AW$51,COLUMN($AW:$AW)-COLUMN($AH:$AH),FALSE),0))</f>
        <v>622.00419999999997</v>
      </c>
      <c r="R3854" s="87" cm="1">
        <f t="array" ref="R3854">IF($X3854="Non-local",VLOOKUP($E3854,$AI$88:$AW$92,COLUMN($AW:$AW)-COLUMN($AH:$AH),FALSE),IF($X3854="Unknown",VLOOKUP($E3854,$AI$95:$AW$99,COLUMN($AW:$AW)-COLUMN($AH:$AH),FALSE),0))</f>
        <v>0.12047560494171299</v>
      </c>
      <c r="S3854" s="87" cm="1">
        <f t="array" ref="S3854">VLOOKUP($E3854,$AI$111:$AW$115,COLUMN($AW:$AW)-COLUMN($AH:$AH),FALSE)</f>
        <v>431.69321999999994</v>
      </c>
      <c r="T3854" s="104">
        <f t="shared" si="732"/>
        <v>0.45902991863019998</v>
      </c>
      <c r="U3854" s="104">
        <f t="shared" si="733"/>
        <v>1574.9521394358778</v>
      </c>
      <c r="V3854" s="87" cm="1">
        <f t="array" ref="V3854">VLOOKUP($E3854,$AI$118:$AW$122,COLUMN($AW:$AW)-COLUMN($AH:$AH),FALSE)</f>
        <v>0</v>
      </c>
      <c r="W3854" s="87" t="str">
        <f t="shared" si="737"/>
        <v>Domestic</v>
      </c>
      <c r="X3854" s="87" t="str">
        <f t="shared" si="738"/>
        <v>Non-local</v>
      </c>
      <c r="Y3854" s="104"/>
      <c r="Z3854" s="87" t="str">
        <f t="shared" si="734"/>
        <v>USA</v>
      </c>
      <c r="AA3854" s="87" t="str">
        <f t="shared" si="735"/>
        <v>USA</v>
      </c>
      <c r="AB3854" s="82" cm="1">
        <f t="array" ref="AB3854">VLOOKUP(B3854,'GDP per Capita'!$T$2:$V$4235,COLUMN('GDP per Capita'!$V:$V)-COLUMN('GDP per Capita'!$S:$S),FALSE)</f>
        <v>63809.64</v>
      </c>
      <c r="AC3854" s="82">
        <f t="shared" si="730"/>
        <v>63809.64</v>
      </c>
      <c r="AD3854" s="82">
        <f t="shared" si="731"/>
        <v>63809.64</v>
      </c>
      <c r="AE3854" s="88">
        <f t="shared" si="736"/>
        <v>2.4682040823861062E-2</v>
      </c>
    </row>
    <row r="3855" spans="1:31">
      <c r="A3855" s="77" t="s">
        <v>1841</v>
      </c>
      <c r="B3855" s="77">
        <v>3854</v>
      </c>
      <c r="C3855" s="77" t="s">
        <v>29</v>
      </c>
      <c r="D3855" s="77" t="s">
        <v>29</v>
      </c>
      <c r="E3855" s="77">
        <v>2016</v>
      </c>
      <c r="F3855" s="77">
        <v>33.970878200000001</v>
      </c>
      <c r="G3855" s="77">
        <v>-118.03083959999999</v>
      </c>
      <c r="H3855" s="77">
        <v>0</v>
      </c>
      <c r="I3855" s="77" t="s">
        <v>1790</v>
      </c>
      <c r="J3855" s="77">
        <v>32.7174209</v>
      </c>
      <c r="K3855" s="77">
        <v>-117.1627714</v>
      </c>
      <c r="L3855" s="77">
        <v>322.04184674187002</v>
      </c>
      <c r="M3855" s="77">
        <v>0.20415564428059799</v>
      </c>
      <c r="N3855" s="77">
        <v>0</v>
      </c>
      <c r="O3855" s="77">
        <v>61.832034574439099</v>
      </c>
      <c r="P3855" s="87" cm="1">
        <f t="array" ref="P3855">IF($X3855="Non-local",VLOOKUP($E3855,$AI$64:$AW$68,COLUMN($AW:$AW)-COLUMN($AH:$AH),FALSE),IF($X3855="Unknown",VLOOKUP($E3855,$AI$71:$AW$75,COLUMN($AW:$AW)-COLUMN($AH:$AH),FALSE),0))</f>
        <v>264</v>
      </c>
      <c r="Q3855" s="87" cm="1">
        <f t="array" ref="Q3855">IF($X3855="Non-local",VLOOKUP($E3855,$AI$40:$AW$44,COLUMN($AW:$AW)-COLUMN($AH:$AH),FALSE),IF($X3855="Unknown",VLOOKUP($E3855,$AI$47:$AW$51,COLUMN($AW:$AW)-COLUMN($AH:$AH),FALSE),0))</f>
        <v>622.00419999999997</v>
      </c>
      <c r="R3855" s="87" cm="1">
        <f t="array" ref="R3855">IF($X3855="Non-local",VLOOKUP($E3855,$AI$88:$AW$92,COLUMN($AW:$AW)-COLUMN($AH:$AH),FALSE),IF($X3855="Unknown",VLOOKUP($E3855,$AI$95:$AW$99,COLUMN($AW:$AW)-COLUMN($AH:$AH),FALSE),0))</f>
        <v>0.12047560494171299</v>
      </c>
      <c r="S3855" s="87" cm="1">
        <f t="array" ref="S3855">VLOOKUP($E3855,$AI$111:$AW$115,COLUMN($AW:$AW)-COLUMN($AH:$AH),FALSE)</f>
        <v>431.69321999999994</v>
      </c>
      <c r="T3855" s="104">
        <f t="shared" si="732"/>
        <v>0.32463124922231096</v>
      </c>
      <c r="U3855" s="104">
        <f t="shared" si="733"/>
        <v>1379.5294545744389</v>
      </c>
      <c r="V3855" s="87" cm="1">
        <f t="array" ref="V3855">VLOOKUP($E3855,$AI$118:$AW$122,COLUMN($AW:$AW)-COLUMN($AH:$AH),FALSE)</f>
        <v>0</v>
      </c>
      <c r="W3855" s="87" t="str">
        <f t="shared" si="737"/>
        <v>Domestic</v>
      </c>
      <c r="X3855" s="87" t="str">
        <f t="shared" si="738"/>
        <v>Non-local</v>
      </c>
      <c r="Y3855" s="104"/>
      <c r="Z3855" s="87" t="str">
        <f t="shared" si="734"/>
        <v>USA</v>
      </c>
      <c r="AA3855" s="87" t="str">
        <f t="shared" si="735"/>
        <v>USA</v>
      </c>
      <c r="AB3855" s="82" cm="1">
        <f t="array" ref="AB3855">VLOOKUP(B3855,'GDP per Capita'!$T$2:$V$4235,COLUMN('GDP per Capita'!$V:$V)-COLUMN('GDP per Capita'!$S:$S),FALSE)</f>
        <v>63809.64</v>
      </c>
      <c r="AC3855" s="82">
        <f t="shared" si="730"/>
        <v>63809.64</v>
      </c>
      <c r="AD3855" s="82">
        <f t="shared" si="731"/>
        <v>63809.64</v>
      </c>
      <c r="AE3855" s="88">
        <f t="shared" si="736"/>
        <v>2.1619452085522482E-2</v>
      </c>
    </row>
    <row r="3856" spans="1:31">
      <c r="A3856" s="77" t="s">
        <v>1603</v>
      </c>
      <c r="B3856" s="77">
        <v>3855</v>
      </c>
      <c r="C3856" s="77" t="s">
        <v>328</v>
      </c>
      <c r="D3856" s="77" t="s">
        <v>31</v>
      </c>
      <c r="E3856" s="77">
        <v>2016</v>
      </c>
      <c r="F3856" s="77">
        <v>52.1518157</v>
      </c>
      <c r="G3856" s="77">
        <v>4.4811088666204197</v>
      </c>
      <c r="H3856" s="77">
        <v>0</v>
      </c>
      <c r="I3856" s="77" t="s">
        <v>1790</v>
      </c>
      <c r="J3856" s="77">
        <v>32.7174209</v>
      </c>
      <c r="K3856" s="77">
        <v>-117.1627714</v>
      </c>
      <c r="L3856" s="77">
        <v>18019.657808157801</v>
      </c>
      <c r="M3856" s="77">
        <v>2.7800144251252799</v>
      </c>
      <c r="N3856" s="77">
        <v>0</v>
      </c>
      <c r="O3856" s="77">
        <v>1892.0640698565701</v>
      </c>
      <c r="P3856" s="87" cm="1">
        <f t="array" ref="P3856">IF($X3856="Non-local",VLOOKUP($E3856,$AI$64:$AW$68,COLUMN($AW:$AW)-COLUMN($AH:$AH),FALSE),IF($X3856="Unknown",VLOOKUP($E3856,$AI$71:$AW$75,COLUMN($AW:$AW)-COLUMN($AH:$AH),FALSE),0))</f>
        <v>264</v>
      </c>
      <c r="Q3856" s="87" cm="1">
        <f t="array" ref="Q3856">IF($X3856="Non-local",VLOOKUP($E3856,$AI$40:$AW$44,COLUMN($AW:$AW)-COLUMN($AH:$AH),FALSE),IF($X3856="Unknown",VLOOKUP($E3856,$AI$47:$AW$51,COLUMN($AW:$AW)-COLUMN($AH:$AH),FALSE),0))</f>
        <v>622.00419999999997</v>
      </c>
      <c r="R3856" s="87" cm="1">
        <f t="array" ref="R3856">IF($X3856="Non-local",VLOOKUP($E3856,$AI$88:$AW$92,COLUMN($AW:$AW)-COLUMN($AH:$AH),FALSE),IF($X3856="Unknown",VLOOKUP($E3856,$AI$95:$AW$99,COLUMN($AW:$AW)-COLUMN($AH:$AH),FALSE),0))</f>
        <v>0.12047560494171299</v>
      </c>
      <c r="S3856" s="87" cm="1">
        <f t="array" ref="S3856">VLOOKUP($E3856,$AI$111:$AW$115,COLUMN($AW:$AW)-COLUMN($AH:$AH),FALSE)</f>
        <v>431.69321999999994</v>
      </c>
      <c r="T3856" s="104">
        <f t="shared" si="732"/>
        <v>2.9004900300669929</v>
      </c>
      <c r="U3856" s="104">
        <f t="shared" si="733"/>
        <v>3209.7614898565703</v>
      </c>
      <c r="V3856" s="87" cm="1">
        <f t="array" ref="V3856">VLOOKUP($E3856,$AI$118:$AW$122,COLUMN($AW:$AW)-COLUMN($AH:$AH),FALSE)</f>
        <v>0</v>
      </c>
      <c r="W3856" s="87" t="str">
        <f t="shared" si="737"/>
        <v>International</v>
      </c>
      <c r="X3856" s="87" t="str">
        <f t="shared" si="738"/>
        <v>Non-local</v>
      </c>
      <c r="Y3856" s="104"/>
      <c r="Z3856" s="87" t="str">
        <f t="shared" si="734"/>
        <v>Netherlands</v>
      </c>
      <c r="AA3856" s="87" t="str">
        <f t="shared" si="735"/>
        <v>Europe</v>
      </c>
      <c r="AB3856" s="82" cm="1">
        <f t="array" ref="AB3856">VLOOKUP(B3856,'GDP per Capita'!$T$2:$V$4235,COLUMN('GDP per Capita'!$V:$V)-COLUMN('GDP per Capita'!$S:$S),FALSE)</f>
        <v>53666.48</v>
      </c>
      <c r="AC3856" s="82">
        <f t="shared" si="730"/>
        <v>53666.48</v>
      </c>
      <c r="AD3856" s="82">
        <f t="shared" si="731"/>
        <v>53666.48</v>
      </c>
      <c r="AE3856" s="88">
        <f t="shared" si="736"/>
        <v>5.9809428340680627E-2</v>
      </c>
    </row>
    <row r="3857" spans="1:31">
      <c r="A3857" s="77" t="s">
        <v>1842</v>
      </c>
      <c r="B3857" s="77">
        <v>3856</v>
      </c>
      <c r="C3857" s="77" t="s">
        <v>317</v>
      </c>
      <c r="D3857" s="77" t="s">
        <v>30</v>
      </c>
      <c r="E3857" s="77">
        <v>2016</v>
      </c>
      <c r="F3857" s="77">
        <v>35.871299999999998</v>
      </c>
      <c r="G3857" s="77">
        <v>128.6018</v>
      </c>
      <c r="H3857" s="77">
        <v>0</v>
      </c>
      <c r="I3857" s="77" t="s">
        <v>1790</v>
      </c>
      <c r="J3857" s="77">
        <v>32.7174209</v>
      </c>
      <c r="K3857" s="77">
        <v>-117.1627714</v>
      </c>
      <c r="L3857" s="77">
        <v>19545.416351301999</v>
      </c>
      <c r="M3857" s="77">
        <v>3.0226241790088402</v>
      </c>
      <c r="N3857" s="77">
        <v>0</v>
      </c>
      <c r="O3857" s="77">
        <v>1788.40559614413</v>
      </c>
      <c r="P3857" s="87" cm="1">
        <f t="array" ref="P3857">IF($X3857="Non-local",VLOOKUP($E3857,$AI$64:$AW$68,COLUMN($AW:$AW)-COLUMN($AH:$AH),FALSE),IF($X3857="Unknown",VLOOKUP($E3857,$AI$71:$AW$75,COLUMN($AW:$AW)-COLUMN($AH:$AH),FALSE),0))</f>
        <v>264</v>
      </c>
      <c r="Q3857" s="87" cm="1">
        <f t="array" ref="Q3857">IF($X3857="Non-local",VLOOKUP($E3857,$AI$40:$AW$44,COLUMN($AW:$AW)-COLUMN($AH:$AH),FALSE),IF($X3857="Unknown",VLOOKUP($E3857,$AI$47:$AW$51,COLUMN($AW:$AW)-COLUMN($AH:$AH),FALSE),0))</f>
        <v>622.00419999999997</v>
      </c>
      <c r="R3857" s="87" cm="1">
        <f t="array" ref="R3857">IF($X3857="Non-local",VLOOKUP($E3857,$AI$88:$AW$92,COLUMN($AW:$AW)-COLUMN($AH:$AH),FALSE),IF($X3857="Unknown",VLOOKUP($E3857,$AI$95:$AW$99,COLUMN($AW:$AW)-COLUMN($AH:$AH),FALSE),0))</f>
        <v>0.12047560494171299</v>
      </c>
      <c r="S3857" s="87" cm="1">
        <f t="array" ref="S3857">VLOOKUP($E3857,$AI$111:$AW$115,COLUMN($AW:$AW)-COLUMN($AH:$AH),FALSE)</f>
        <v>431.69321999999994</v>
      </c>
      <c r="T3857" s="104">
        <f t="shared" si="732"/>
        <v>3.1430997839505532</v>
      </c>
      <c r="U3857" s="104">
        <f t="shared" si="733"/>
        <v>3106.1030161441299</v>
      </c>
      <c r="V3857" s="87" cm="1">
        <f t="array" ref="V3857">VLOOKUP($E3857,$AI$118:$AW$122,COLUMN($AW:$AW)-COLUMN($AH:$AH),FALSE)</f>
        <v>0</v>
      </c>
      <c r="W3857" s="87" t="str">
        <f t="shared" si="737"/>
        <v>International</v>
      </c>
      <c r="X3857" s="87" t="str">
        <f t="shared" si="738"/>
        <v>Non-local</v>
      </c>
      <c r="Y3857" s="104"/>
      <c r="Z3857" s="87" t="str">
        <f t="shared" si="734"/>
        <v>South Korea</v>
      </c>
      <c r="AA3857" s="87" t="str">
        <f t="shared" si="735"/>
        <v>Asia</v>
      </c>
      <c r="AB3857" s="82" cm="1">
        <f t="array" ref="AB3857">VLOOKUP(B3857,'GDP per Capita'!$T$2:$V$4235,COLUMN('GDP per Capita'!$V:$V)-COLUMN('GDP per Capita'!$S:$S),FALSE)</f>
        <v>32154.02</v>
      </c>
      <c r="AC3857" s="82">
        <f t="shared" si="730"/>
        <v>32154.02</v>
      </c>
      <c r="AD3857" s="82">
        <f t="shared" si="731"/>
        <v>32154.02</v>
      </c>
      <c r="AE3857" s="88">
        <f t="shared" si="736"/>
        <v>9.6600767684542399E-2</v>
      </c>
    </row>
    <row r="3858" spans="1:31">
      <c r="A3858" s="77" t="s">
        <v>1038</v>
      </c>
      <c r="B3858" s="77">
        <v>3857</v>
      </c>
      <c r="C3858" s="77" t="s">
        <v>29</v>
      </c>
      <c r="D3858" s="77" t="s">
        <v>29</v>
      </c>
      <c r="E3858" s="77">
        <v>2016</v>
      </c>
      <c r="F3858" s="77">
        <v>33.723761699999997</v>
      </c>
      <c r="G3858" s="77">
        <v>-116.267323699999</v>
      </c>
      <c r="H3858" s="77">
        <v>0</v>
      </c>
      <c r="I3858" s="77" t="s">
        <v>1790</v>
      </c>
      <c r="J3858" s="77">
        <v>32.7174209</v>
      </c>
      <c r="K3858" s="77">
        <v>-117.1627714</v>
      </c>
      <c r="L3858" s="77">
        <v>278.99463184137602</v>
      </c>
      <c r="M3858" s="77">
        <v>0.19847148445840901</v>
      </c>
      <c r="N3858" s="77">
        <v>0</v>
      </c>
      <c r="O3858" s="77">
        <v>53.566969313544199</v>
      </c>
      <c r="P3858" s="87" cm="1">
        <f t="array" ref="P3858">IF($X3858="Non-local",VLOOKUP($E3858,$AI$64:$AW$68,COLUMN($AW:$AW)-COLUMN($AH:$AH),FALSE),IF($X3858="Unknown",VLOOKUP($E3858,$AI$71:$AW$75,COLUMN($AW:$AW)-COLUMN($AH:$AH),FALSE),0))</f>
        <v>264</v>
      </c>
      <c r="Q3858" s="87" cm="1">
        <f t="array" ref="Q3858">IF($X3858="Non-local",VLOOKUP($E3858,$AI$40:$AW$44,COLUMN($AW:$AW)-COLUMN($AH:$AH),FALSE),IF($X3858="Unknown",VLOOKUP($E3858,$AI$47:$AW$51,COLUMN($AW:$AW)-COLUMN($AH:$AH),FALSE),0))</f>
        <v>622.00419999999997</v>
      </c>
      <c r="R3858" s="87" cm="1">
        <f t="array" ref="R3858">IF($X3858="Non-local",VLOOKUP($E3858,$AI$88:$AW$92,COLUMN($AW:$AW)-COLUMN($AH:$AH),FALSE),IF($X3858="Unknown",VLOOKUP($E3858,$AI$95:$AW$99,COLUMN($AW:$AW)-COLUMN($AH:$AH),FALSE),0))</f>
        <v>0.12047560494171299</v>
      </c>
      <c r="S3858" s="87" cm="1">
        <f t="array" ref="S3858">VLOOKUP($E3858,$AI$111:$AW$115,COLUMN($AW:$AW)-COLUMN($AH:$AH),FALSE)</f>
        <v>431.69321999999994</v>
      </c>
      <c r="T3858" s="104">
        <f t="shared" si="732"/>
        <v>0.31894708940012201</v>
      </c>
      <c r="U3858" s="104">
        <f t="shared" si="733"/>
        <v>1371.2643893135441</v>
      </c>
      <c r="V3858" s="87" cm="1">
        <f t="array" ref="V3858">VLOOKUP($E3858,$AI$118:$AW$122,COLUMN($AW:$AW)-COLUMN($AH:$AH),FALSE)</f>
        <v>0</v>
      </c>
      <c r="W3858" s="87" t="str">
        <f t="shared" si="737"/>
        <v>Domestic</v>
      </c>
      <c r="X3858" s="87" t="str">
        <f t="shared" si="738"/>
        <v>Non-local</v>
      </c>
      <c r="Y3858" s="104"/>
      <c r="Z3858" s="87" t="str">
        <f t="shared" si="734"/>
        <v>USA</v>
      </c>
      <c r="AA3858" s="87" t="str">
        <f t="shared" si="735"/>
        <v>USA</v>
      </c>
      <c r="AB3858" s="82" cm="1">
        <f t="array" ref="AB3858">VLOOKUP(B3858,'GDP per Capita'!$T$2:$V$4235,COLUMN('GDP per Capita'!$V:$V)-COLUMN('GDP per Capita'!$S:$S),FALSE)</f>
        <v>63809.64</v>
      </c>
      <c r="AC3858" s="82">
        <f t="shared" si="730"/>
        <v>63809.64</v>
      </c>
      <c r="AD3858" s="82">
        <f t="shared" si="731"/>
        <v>63809.64</v>
      </c>
      <c r="AE3858" s="88">
        <f t="shared" si="736"/>
        <v>2.1489925179229097E-2</v>
      </c>
    </row>
    <row r="3859" spans="1:31">
      <c r="A3859" s="77" t="s">
        <v>1278</v>
      </c>
      <c r="B3859" s="77">
        <v>3858</v>
      </c>
      <c r="C3859" s="77" t="s">
        <v>29</v>
      </c>
      <c r="D3859" s="77" t="s">
        <v>29</v>
      </c>
      <c r="E3859" s="77">
        <v>2016</v>
      </c>
      <c r="F3859" s="77">
        <v>39.001777199999999</v>
      </c>
      <c r="G3859" s="77">
        <v>-76.687467099999907</v>
      </c>
      <c r="H3859" s="77">
        <v>0</v>
      </c>
      <c r="I3859" s="77" t="s">
        <v>1790</v>
      </c>
      <c r="J3859" s="77">
        <v>32.7174209</v>
      </c>
      <c r="K3859" s="77">
        <v>-117.1627714</v>
      </c>
      <c r="L3859" s="77">
        <v>7365.7622359623001</v>
      </c>
      <c r="M3859" s="77">
        <v>1.2002850793461599</v>
      </c>
      <c r="N3859" s="77">
        <v>0</v>
      </c>
      <c r="O3859" s="77">
        <v>883.891468315476</v>
      </c>
      <c r="P3859" s="87" cm="1">
        <f t="array" ref="P3859">IF($X3859="Non-local",VLOOKUP($E3859,$AI$64:$AW$68,COLUMN($AW:$AW)-COLUMN($AH:$AH),FALSE),IF($X3859="Unknown",VLOOKUP($E3859,$AI$71:$AW$75,COLUMN($AW:$AW)-COLUMN($AH:$AH),FALSE),0))</f>
        <v>264</v>
      </c>
      <c r="Q3859" s="87" cm="1">
        <f t="array" ref="Q3859">IF($X3859="Non-local",VLOOKUP($E3859,$AI$40:$AW$44,COLUMN($AW:$AW)-COLUMN($AH:$AH),FALSE),IF($X3859="Unknown",VLOOKUP($E3859,$AI$47:$AW$51,COLUMN($AW:$AW)-COLUMN($AH:$AH),FALSE),0))</f>
        <v>622.00419999999997</v>
      </c>
      <c r="R3859" s="87" cm="1">
        <f t="array" ref="R3859">IF($X3859="Non-local",VLOOKUP($E3859,$AI$88:$AW$92,COLUMN($AW:$AW)-COLUMN($AH:$AH),FALSE),IF($X3859="Unknown",VLOOKUP($E3859,$AI$95:$AW$99,COLUMN($AW:$AW)-COLUMN($AH:$AH),FALSE),0))</f>
        <v>0.12047560494171299</v>
      </c>
      <c r="S3859" s="87" cm="1">
        <f t="array" ref="S3859">VLOOKUP($E3859,$AI$111:$AW$115,COLUMN($AW:$AW)-COLUMN($AH:$AH),FALSE)</f>
        <v>431.69321999999994</v>
      </c>
      <c r="T3859" s="104">
        <f t="shared" si="732"/>
        <v>1.320760684287873</v>
      </c>
      <c r="U3859" s="104">
        <f t="shared" si="733"/>
        <v>2201.5888883154762</v>
      </c>
      <c r="V3859" s="87" cm="1">
        <f t="array" ref="V3859">VLOOKUP($E3859,$AI$118:$AW$122,COLUMN($AW:$AW)-COLUMN($AH:$AH),FALSE)</f>
        <v>0</v>
      </c>
      <c r="W3859" s="87" t="str">
        <f t="shared" si="737"/>
        <v>Domestic</v>
      </c>
      <c r="X3859" s="87" t="str">
        <f t="shared" si="738"/>
        <v>Non-local</v>
      </c>
      <c r="Y3859" s="104"/>
      <c r="Z3859" s="87" t="str">
        <f t="shared" si="734"/>
        <v>USA</v>
      </c>
      <c r="AA3859" s="87" t="str">
        <f t="shared" si="735"/>
        <v>USA</v>
      </c>
      <c r="AB3859" s="82" cm="1">
        <f t="array" ref="AB3859">VLOOKUP(B3859,'GDP per Capita'!$T$2:$V$4235,COLUMN('GDP per Capita'!$V:$V)-COLUMN('GDP per Capita'!$S:$S),FALSE)</f>
        <v>63809.64</v>
      </c>
      <c r="AC3859" s="82">
        <f t="shared" si="730"/>
        <v>63809.64</v>
      </c>
      <c r="AD3859" s="82">
        <f t="shared" si="731"/>
        <v>63809.64</v>
      </c>
      <c r="AE3859" s="88">
        <f t="shared" si="736"/>
        <v>3.4502449603468634E-2</v>
      </c>
    </row>
    <row r="3860" spans="1:31">
      <c r="A3860" s="77" t="s">
        <v>882</v>
      </c>
      <c r="B3860" s="77">
        <v>3859</v>
      </c>
      <c r="C3860" s="77" t="s">
        <v>29</v>
      </c>
      <c r="D3860" s="77" t="s">
        <v>29</v>
      </c>
      <c r="E3860" s="77">
        <v>2016</v>
      </c>
      <c r="F3860" s="77">
        <v>39.004607</v>
      </c>
      <c r="G3860" s="77">
        <v>-76.875683800000004</v>
      </c>
      <c r="H3860" s="77">
        <v>0</v>
      </c>
      <c r="I3860" s="77" t="s">
        <v>1790</v>
      </c>
      <c r="J3860" s="77">
        <v>32.7174209</v>
      </c>
      <c r="K3860" s="77">
        <v>-117.1627714</v>
      </c>
      <c r="L3860" s="77">
        <v>7333.2302508515704</v>
      </c>
      <c r="M3860" s="77">
        <v>1.19576766184245</v>
      </c>
      <c r="N3860" s="77">
        <v>0</v>
      </c>
      <c r="O3860" s="77">
        <v>879.98763010218897</v>
      </c>
      <c r="P3860" s="87" cm="1">
        <f t="array" ref="P3860">IF($X3860="Non-local",VLOOKUP($E3860,$AI$64:$AW$68,COLUMN($AW:$AW)-COLUMN($AH:$AH),FALSE),IF($X3860="Unknown",VLOOKUP($E3860,$AI$71:$AW$75,COLUMN($AW:$AW)-COLUMN($AH:$AH),FALSE),0))</f>
        <v>264</v>
      </c>
      <c r="Q3860" s="87" cm="1">
        <f t="array" ref="Q3860">IF($X3860="Non-local",VLOOKUP($E3860,$AI$40:$AW$44,COLUMN($AW:$AW)-COLUMN($AH:$AH),FALSE),IF($X3860="Unknown",VLOOKUP($E3860,$AI$47:$AW$51,COLUMN($AW:$AW)-COLUMN($AH:$AH),FALSE),0))</f>
        <v>622.00419999999997</v>
      </c>
      <c r="R3860" s="87" cm="1">
        <f t="array" ref="R3860">IF($X3860="Non-local",VLOOKUP($E3860,$AI$88:$AW$92,COLUMN($AW:$AW)-COLUMN($AH:$AH),FALSE),IF($X3860="Unknown",VLOOKUP($E3860,$AI$95:$AW$99,COLUMN($AW:$AW)-COLUMN($AH:$AH),FALSE),0))</f>
        <v>0.12047560494171299</v>
      </c>
      <c r="S3860" s="87" cm="1">
        <f t="array" ref="S3860">VLOOKUP($E3860,$AI$111:$AW$115,COLUMN($AW:$AW)-COLUMN($AH:$AH),FALSE)</f>
        <v>431.69321999999994</v>
      </c>
      <c r="T3860" s="104">
        <f t="shared" si="732"/>
        <v>1.316243266784163</v>
      </c>
      <c r="U3860" s="104">
        <f t="shared" si="733"/>
        <v>2197.6850501021891</v>
      </c>
      <c r="V3860" s="87" cm="1">
        <f t="array" ref="V3860">VLOOKUP($E3860,$AI$118:$AW$122,COLUMN($AW:$AW)-COLUMN($AH:$AH),FALSE)</f>
        <v>0</v>
      </c>
      <c r="W3860" s="87" t="str">
        <f t="shared" si="737"/>
        <v>Domestic</v>
      </c>
      <c r="X3860" s="87" t="str">
        <f t="shared" si="738"/>
        <v>Non-local</v>
      </c>
      <c r="Y3860" s="104"/>
      <c r="Z3860" s="87" t="str">
        <f t="shared" si="734"/>
        <v>USA</v>
      </c>
      <c r="AA3860" s="87" t="str">
        <f t="shared" si="735"/>
        <v>USA</v>
      </c>
      <c r="AB3860" s="82" cm="1">
        <f t="array" ref="AB3860">VLOOKUP(B3860,'GDP per Capita'!$T$2:$V$4235,COLUMN('GDP per Capita'!$V:$V)-COLUMN('GDP per Capita'!$S:$S),FALSE)</f>
        <v>63809.64</v>
      </c>
      <c r="AC3860" s="82">
        <f t="shared" si="730"/>
        <v>63809.64</v>
      </c>
      <c r="AD3860" s="82">
        <f t="shared" si="731"/>
        <v>63809.64</v>
      </c>
      <c r="AE3860" s="88">
        <f t="shared" si="736"/>
        <v>3.4441270160781176E-2</v>
      </c>
    </row>
    <row r="3861" spans="1:31">
      <c r="A3861" s="77" t="s">
        <v>1547</v>
      </c>
      <c r="B3861" s="77">
        <v>3860</v>
      </c>
      <c r="C3861" s="77" t="s">
        <v>29</v>
      </c>
      <c r="D3861" s="77" t="s">
        <v>29</v>
      </c>
      <c r="E3861" s="77">
        <v>2016</v>
      </c>
      <c r="F3861" s="77">
        <v>39.683871449999998</v>
      </c>
      <c r="G3861" s="77">
        <v>-75.735436739358803</v>
      </c>
      <c r="H3861" s="77">
        <v>0</v>
      </c>
      <c r="I3861" s="77" t="s">
        <v>1790</v>
      </c>
      <c r="J3861" s="77">
        <v>32.7174209</v>
      </c>
      <c r="K3861" s="77">
        <v>-117.1627714</v>
      </c>
      <c r="L3861" s="77">
        <v>7525.2643776504901</v>
      </c>
      <c r="M3861" s="77">
        <v>1.2224606639948199</v>
      </c>
      <c r="N3861" s="77">
        <v>0</v>
      </c>
      <c r="O3861" s="77">
        <v>903.03172531805899</v>
      </c>
      <c r="P3861" s="87" cm="1">
        <f t="array" ref="P3861">IF($X3861="Non-local",VLOOKUP($E3861,$AI$64:$AW$68,COLUMN($AW:$AW)-COLUMN($AH:$AH),FALSE),IF($X3861="Unknown",VLOOKUP($E3861,$AI$71:$AW$75,COLUMN($AW:$AW)-COLUMN($AH:$AH),FALSE),0))</f>
        <v>264</v>
      </c>
      <c r="Q3861" s="87" cm="1">
        <f t="array" ref="Q3861">IF($X3861="Non-local",VLOOKUP($E3861,$AI$40:$AW$44,COLUMN($AW:$AW)-COLUMN($AH:$AH),FALSE),IF($X3861="Unknown",VLOOKUP($E3861,$AI$47:$AW$51,COLUMN($AW:$AW)-COLUMN($AH:$AH),FALSE),0))</f>
        <v>622.00419999999997</v>
      </c>
      <c r="R3861" s="87" cm="1">
        <f t="array" ref="R3861">IF($X3861="Non-local",VLOOKUP($E3861,$AI$88:$AW$92,COLUMN($AW:$AW)-COLUMN($AH:$AH),FALSE),IF($X3861="Unknown",VLOOKUP($E3861,$AI$95:$AW$99,COLUMN($AW:$AW)-COLUMN($AH:$AH),FALSE),0))</f>
        <v>0.12047560494171299</v>
      </c>
      <c r="S3861" s="87" cm="1">
        <f t="array" ref="S3861">VLOOKUP($E3861,$AI$111:$AW$115,COLUMN($AW:$AW)-COLUMN($AH:$AH),FALSE)</f>
        <v>431.69321999999994</v>
      </c>
      <c r="T3861" s="104">
        <f t="shared" si="732"/>
        <v>1.342936268936533</v>
      </c>
      <c r="U3861" s="104">
        <f t="shared" si="733"/>
        <v>2220.7291453180592</v>
      </c>
      <c r="V3861" s="87" cm="1">
        <f t="array" ref="V3861">VLOOKUP($E3861,$AI$118:$AW$122,COLUMN($AW:$AW)-COLUMN($AH:$AH),FALSE)</f>
        <v>0</v>
      </c>
      <c r="W3861" s="87" t="str">
        <f t="shared" si="737"/>
        <v>Domestic</v>
      </c>
      <c r="X3861" s="87" t="str">
        <f t="shared" si="738"/>
        <v>Non-local</v>
      </c>
      <c r="Y3861" s="104"/>
      <c r="Z3861" s="87" t="str">
        <f t="shared" si="734"/>
        <v>USA</v>
      </c>
      <c r="AA3861" s="87" t="str">
        <f t="shared" si="735"/>
        <v>USA</v>
      </c>
      <c r="AB3861" s="82" cm="1">
        <f t="array" ref="AB3861">VLOOKUP(B3861,'GDP per Capita'!$T$2:$V$4235,COLUMN('GDP per Capita'!$V:$V)-COLUMN('GDP per Capita'!$S:$S),FALSE)</f>
        <v>63809.64</v>
      </c>
      <c r="AC3861" s="82">
        <f t="shared" si="730"/>
        <v>63809.64</v>
      </c>
      <c r="AD3861" s="82">
        <f t="shared" si="731"/>
        <v>63809.64</v>
      </c>
      <c r="AE3861" s="88">
        <f t="shared" si="736"/>
        <v>3.4802408308808187E-2</v>
      </c>
    </row>
    <row r="3862" spans="1:31">
      <c r="A3862" s="77" t="s">
        <v>911</v>
      </c>
      <c r="B3862" s="77">
        <v>3861</v>
      </c>
      <c r="C3862" s="77" t="s">
        <v>29</v>
      </c>
      <c r="D3862" s="77" t="s">
        <v>29</v>
      </c>
      <c r="E3862" s="77">
        <v>2016</v>
      </c>
      <c r="F3862" s="77">
        <v>42.3750997</v>
      </c>
      <c r="G3862" s="77">
        <v>-71.105615700000001</v>
      </c>
      <c r="H3862" s="77">
        <v>0</v>
      </c>
      <c r="I3862" s="77" t="s">
        <v>1790</v>
      </c>
      <c r="J3862" s="77">
        <v>32.7174209</v>
      </c>
      <c r="K3862" s="77">
        <v>-117.1627714</v>
      </c>
      <c r="L3862" s="77">
        <v>8292.5264883878099</v>
      </c>
      <c r="M3862" s="77">
        <v>1.32975968533697</v>
      </c>
      <c r="N3862" s="77">
        <v>0</v>
      </c>
      <c r="O3862" s="77">
        <v>870.715281280721</v>
      </c>
      <c r="P3862" s="87" cm="1">
        <f t="array" ref="P3862">IF($X3862="Non-local",VLOOKUP($E3862,$AI$64:$AW$68,COLUMN($AW:$AW)-COLUMN($AH:$AH),FALSE),IF($X3862="Unknown",VLOOKUP($E3862,$AI$71:$AW$75,COLUMN($AW:$AW)-COLUMN($AH:$AH),FALSE),0))</f>
        <v>264</v>
      </c>
      <c r="Q3862" s="87" cm="1">
        <f t="array" ref="Q3862">IF($X3862="Non-local",VLOOKUP($E3862,$AI$40:$AW$44,COLUMN($AW:$AW)-COLUMN($AH:$AH),FALSE),IF($X3862="Unknown",VLOOKUP($E3862,$AI$47:$AW$51,COLUMN($AW:$AW)-COLUMN($AH:$AH),FALSE),0))</f>
        <v>622.00419999999997</v>
      </c>
      <c r="R3862" s="87" cm="1">
        <f t="array" ref="R3862">IF($X3862="Non-local",VLOOKUP($E3862,$AI$88:$AW$92,COLUMN($AW:$AW)-COLUMN($AH:$AH),FALSE),IF($X3862="Unknown",VLOOKUP($E3862,$AI$95:$AW$99,COLUMN($AW:$AW)-COLUMN($AH:$AH),FALSE),0))</f>
        <v>0.12047560494171299</v>
      </c>
      <c r="S3862" s="87" cm="1">
        <f t="array" ref="S3862">VLOOKUP($E3862,$AI$111:$AW$115,COLUMN($AW:$AW)-COLUMN($AH:$AH),FALSE)</f>
        <v>431.69321999999994</v>
      </c>
      <c r="T3862" s="104">
        <f t="shared" si="732"/>
        <v>1.450235290278683</v>
      </c>
      <c r="U3862" s="104">
        <f t="shared" si="733"/>
        <v>2188.4127012807212</v>
      </c>
      <c r="V3862" s="87" cm="1">
        <f t="array" ref="V3862">VLOOKUP($E3862,$AI$118:$AW$122,COLUMN($AW:$AW)-COLUMN($AH:$AH),FALSE)</f>
        <v>0</v>
      </c>
      <c r="W3862" s="87" t="str">
        <f t="shared" si="737"/>
        <v>Domestic</v>
      </c>
      <c r="X3862" s="87" t="str">
        <f t="shared" si="738"/>
        <v>Non-local</v>
      </c>
      <c r="Y3862" s="104"/>
      <c r="Z3862" s="87" t="str">
        <f t="shared" si="734"/>
        <v>USA</v>
      </c>
      <c r="AA3862" s="87" t="str">
        <f t="shared" si="735"/>
        <v>USA</v>
      </c>
      <c r="AB3862" s="82" cm="1">
        <f t="array" ref="AB3862">VLOOKUP(B3862,'GDP per Capita'!$T$2:$V$4235,COLUMN('GDP per Capita'!$V:$V)-COLUMN('GDP per Capita'!$S:$S),FALSE)</f>
        <v>63809.64</v>
      </c>
      <c r="AC3862" s="82">
        <f t="shared" si="730"/>
        <v>63809.64</v>
      </c>
      <c r="AD3862" s="82">
        <f t="shared" si="731"/>
        <v>63809.64</v>
      </c>
      <c r="AE3862" s="88">
        <f t="shared" si="736"/>
        <v>3.42959574960887E-2</v>
      </c>
    </row>
    <row r="3863" spans="1:31">
      <c r="A3863" s="77" t="s">
        <v>1067</v>
      </c>
      <c r="B3863" s="77">
        <v>3862</v>
      </c>
      <c r="C3863" s="77" t="s">
        <v>29</v>
      </c>
      <c r="D3863" s="77" t="s">
        <v>29</v>
      </c>
      <c r="E3863" s="77">
        <v>2016</v>
      </c>
      <c r="F3863" s="77">
        <v>42.415373899999999</v>
      </c>
      <c r="G3863" s="77">
        <v>-71.156442799999994</v>
      </c>
      <c r="H3863" s="77">
        <v>0</v>
      </c>
      <c r="I3863" s="77" t="s">
        <v>1790</v>
      </c>
      <c r="J3863" s="77">
        <v>32.7174209</v>
      </c>
      <c r="K3863" s="77">
        <v>-117.1627714</v>
      </c>
      <c r="L3863" s="77">
        <v>8284.10026077156</v>
      </c>
      <c r="M3863" s="77">
        <v>1.3285756716035799</v>
      </c>
      <c r="N3863" s="77">
        <v>0</v>
      </c>
      <c r="O3863" s="77">
        <v>869.83052738101401</v>
      </c>
      <c r="P3863" s="87" cm="1">
        <f t="array" ref="P3863">IF($X3863="Non-local",VLOOKUP($E3863,$AI$64:$AW$68,COLUMN($AW:$AW)-COLUMN($AH:$AH),FALSE),IF($X3863="Unknown",VLOOKUP($E3863,$AI$71:$AW$75,COLUMN($AW:$AW)-COLUMN($AH:$AH),FALSE),0))</f>
        <v>264</v>
      </c>
      <c r="Q3863" s="87" cm="1">
        <f t="array" ref="Q3863">IF($X3863="Non-local",VLOOKUP($E3863,$AI$40:$AW$44,COLUMN($AW:$AW)-COLUMN($AH:$AH),FALSE),IF($X3863="Unknown",VLOOKUP($E3863,$AI$47:$AW$51,COLUMN($AW:$AW)-COLUMN($AH:$AH),FALSE),0))</f>
        <v>622.00419999999997</v>
      </c>
      <c r="R3863" s="87" cm="1">
        <f t="array" ref="R3863">IF($X3863="Non-local",VLOOKUP($E3863,$AI$88:$AW$92,COLUMN($AW:$AW)-COLUMN($AH:$AH),FALSE),IF($X3863="Unknown",VLOOKUP($E3863,$AI$95:$AW$99,COLUMN($AW:$AW)-COLUMN($AH:$AH),FALSE),0))</f>
        <v>0.12047560494171299</v>
      </c>
      <c r="S3863" s="87" cm="1">
        <f t="array" ref="S3863">VLOOKUP($E3863,$AI$111:$AW$115,COLUMN($AW:$AW)-COLUMN($AH:$AH),FALSE)</f>
        <v>431.69321999999994</v>
      </c>
      <c r="T3863" s="104">
        <f t="shared" si="732"/>
        <v>1.449051276545293</v>
      </c>
      <c r="U3863" s="104">
        <f t="shared" si="733"/>
        <v>2187.5279473810142</v>
      </c>
      <c r="V3863" s="87" cm="1">
        <f t="array" ref="V3863">VLOOKUP($E3863,$AI$118:$AW$122,COLUMN($AW:$AW)-COLUMN($AH:$AH),FALSE)</f>
        <v>0</v>
      </c>
      <c r="W3863" s="87" t="str">
        <f t="shared" si="737"/>
        <v>Domestic</v>
      </c>
      <c r="X3863" s="87" t="str">
        <f t="shared" si="738"/>
        <v>Non-local</v>
      </c>
      <c r="Y3863" s="104"/>
      <c r="Z3863" s="87" t="str">
        <f t="shared" si="734"/>
        <v>USA</v>
      </c>
      <c r="AA3863" s="87" t="str">
        <f t="shared" si="735"/>
        <v>USA</v>
      </c>
      <c r="AB3863" s="82" cm="1">
        <f t="array" ref="AB3863">VLOOKUP(B3863,'GDP per Capita'!$T$2:$V$4235,COLUMN('GDP per Capita'!$V:$V)-COLUMN('GDP per Capita'!$S:$S),FALSE)</f>
        <v>63809.64</v>
      </c>
      <c r="AC3863" s="82">
        <f t="shared" si="730"/>
        <v>63809.64</v>
      </c>
      <c r="AD3863" s="82">
        <f t="shared" si="731"/>
        <v>63809.64</v>
      </c>
      <c r="AE3863" s="88">
        <f t="shared" si="736"/>
        <v>3.4282091975146922E-2</v>
      </c>
    </row>
    <row r="3864" spans="1:31">
      <c r="A3864" s="77" t="s">
        <v>911</v>
      </c>
      <c r="B3864" s="77">
        <v>3863</v>
      </c>
      <c r="C3864" s="77" t="s">
        <v>29</v>
      </c>
      <c r="D3864" s="77" t="s">
        <v>29</v>
      </c>
      <c r="E3864" s="77">
        <v>2016</v>
      </c>
      <c r="F3864" s="77">
        <v>42.3750997</v>
      </c>
      <c r="G3864" s="77">
        <v>-71.105615700000001</v>
      </c>
      <c r="H3864" s="77">
        <v>0</v>
      </c>
      <c r="I3864" s="77" t="s">
        <v>1790</v>
      </c>
      <c r="J3864" s="77">
        <v>32.7174209</v>
      </c>
      <c r="K3864" s="77">
        <v>-117.1627714</v>
      </c>
      <c r="L3864" s="77">
        <v>8292.5264883878099</v>
      </c>
      <c r="M3864" s="77">
        <v>1.32975968533697</v>
      </c>
      <c r="N3864" s="77">
        <v>0</v>
      </c>
      <c r="O3864" s="77">
        <v>870.715281280721</v>
      </c>
      <c r="P3864" s="87" cm="1">
        <f t="array" ref="P3864">IF($X3864="Non-local",VLOOKUP($E3864,$AI$64:$AW$68,COLUMN($AW:$AW)-COLUMN($AH:$AH),FALSE),IF($X3864="Unknown",VLOOKUP($E3864,$AI$71:$AW$75,COLUMN($AW:$AW)-COLUMN($AH:$AH),FALSE),0))</f>
        <v>264</v>
      </c>
      <c r="Q3864" s="87" cm="1">
        <f t="array" ref="Q3864">IF($X3864="Non-local",VLOOKUP($E3864,$AI$40:$AW$44,COLUMN($AW:$AW)-COLUMN($AH:$AH),FALSE),IF($X3864="Unknown",VLOOKUP($E3864,$AI$47:$AW$51,COLUMN($AW:$AW)-COLUMN($AH:$AH),FALSE),0))</f>
        <v>622.00419999999997</v>
      </c>
      <c r="R3864" s="87" cm="1">
        <f t="array" ref="R3864">IF($X3864="Non-local",VLOOKUP($E3864,$AI$88:$AW$92,COLUMN($AW:$AW)-COLUMN($AH:$AH),FALSE),IF($X3864="Unknown",VLOOKUP($E3864,$AI$95:$AW$99,COLUMN($AW:$AW)-COLUMN($AH:$AH),FALSE),0))</f>
        <v>0.12047560494171299</v>
      </c>
      <c r="S3864" s="87" cm="1">
        <f t="array" ref="S3864">VLOOKUP($E3864,$AI$111:$AW$115,COLUMN($AW:$AW)-COLUMN($AH:$AH),FALSE)</f>
        <v>431.69321999999994</v>
      </c>
      <c r="T3864" s="104">
        <f t="shared" si="732"/>
        <v>1.450235290278683</v>
      </c>
      <c r="U3864" s="104">
        <f t="shared" si="733"/>
        <v>2188.4127012807212</v>
      </c>
      <c r="V3864" s="87" cm="1">
        <f t="array" ref="V3864">VLOOKUP($E3864,$AI$118:$AW$122,COLUMN($AW:$AW)-COLUMN($AH:$AH),FALSE)</f>
        <v>0</v>
      </c>
      <c r="W3864" s="87" t="str">
        <f t="shared" si="737"/>
        <v>Domestic</v>
      </c>
      <c r="X3864" s="87" t="str">
        <f t="shared" si="738"/>
        <v>Non-local</v>
      </c>
      <c r="Y3864" s="104"/>
      <c r="Z3864" s="87" t="str">
        <f t="shared" si="734"/>
        <v>USA</v>
      </c>
      <c r="AA3864" s="87" t="str">
        <f t="shared" si="735"/>
        <v>USA</v>
      </c>
      <c r="AB3864" s="82" cm="1">
        <f t="array" ref="AB3864">VLOOKUP(B3864,'GDP per Capita'!$T$2:$V$4235,COLUMN('GDP per Capita'!$V:$V)-COLUMN('GDP per Capita'!$S:$S),FALSE)</f>
        <v>63809.64</v>
      </c>
      <c r="AC3864" s="82">
        <f t="shared" si="730"/>
        <v>63809.64</v>
      </c>
      <c r="AD3864" s="82">
        <f t="shared" si="731"/>
        <v>63809.64</v>
      </c>
      <c r="AE3864" s="88">
        <f t="shared" si="736"/>
        <v>3.42959574960887E-2</v>
      </c>
    </row>
    <row r="3865" spans="1:31">
      <c r="A3865" s="77" t="s">
        <v>1360</v>
      </c>
      <c r="B3865" s="77">
        <v>3864</v>
      </c>
      <c r="C3865" s="77" t="s">
        <v>29</v>
      </c>
      <c r="D3865" s="77" t="s">
        <v>29</v>
      </c>
      <c r="E3865" s="77">
        <v>2016</v>
      </c>
      <c r="F3865" s="77">
        <v>36.216794999999998</v>
      </c>
      <c r="G3865" s="77">
        <v>-81.674551699999995</v>
      </c>
      <c r="H3865" s="77">
        <v>0</v>
      </c>
      <c r="I3865" s="77" t="s">
        <v>1790</v>
      </c>
      <c r="J3865" s="77">
        <v>32.7174209</v>
      </c>
      <c r="K3865" s="77">
        <v>-117.1627714</v>
      </c>
      <c r="L3865" s="77">
        <v>6516.78286602346</v>
      </c>
      <c r="M3865" s="77">
        <v>1.08300589133255</v>
      </c>
      <c r="N3865" s="77">
        <v>0</v>
      </c>
      <c r="O3865" s="77">
        <v>782.01394392281497</v>
      </c>
      <c r="P3865" s="87" cm="1">
        <f t="array" ref="P3865">IF($X3865="Non-local",VLOOKUP($E3865,$AI$64:$AW$68,COLUMN($AW:$AW)-COLUMN($AH:$AH),FALSE),IF($X3865="Unknown",VLOOKUP($E3865,$AI$71:$AW$75,COLUMN($AW:$AW)-COLUMN($AH:$AH),FALSE),0))</f>
        <v>264</v>
      </c>
      <c r="Q3865" s="87" cm="1">
        <f t="array" ref="Q3865">IF($X3865="Non-local",VLOOKUP($E3865,$AI$40:$AW$44,COLUMN($AW:$AW)-COLUMN($AH:$AH),FALSE),IF($X3865="Unknown",VLOOKUP($E3865,$AI$47:$AW$51,COLUMN($AW:$AW)-COLUMN($AH:$AH),FALSE),0))</f>
        <v>622.00419999999997</v>
      </c>
      <c r="R3865" s="87" cm="1">
        <f t="array" ref="R3865">IF($X3865="Non-local",VLOOKUP($E3865,$AI$88:$AW$92,COLUMN($AW:$AW)-COLUMN($AH:$AH),FALSE),IF($X3865="Unknown",VLOOKUP($E3865,$AI$95:$AW$99,COLUMN($AW:$AW)-COLUMN($AH:$AH),FALSE),0))</f>
        <v>0.12047560494171299</v>
      </c>
      <c r="S3865" s="87" cm="1">
        <f t="array" ref="S3865">VLOOKUP($E3865,$AI$111:$AW$115,COLUMN($AW:$AW)-COLUMN($AH:$AH),FALSE)</f>
        <v>431.69321999999994</v>
      </c>
      <c r="T3865" s="104">
        <f t="shared" si="732"/>
        <v>1.203481496274263</v>
      </c>
      <c r="U3865" s="104">
        <f t="shared" si="733"/>
        <v>2099.7113639228151</v>
      </c>
      <c r="V3865" s="87" cm="1">
        <f t="array" ref="V3865">VLOOKUP($E3865,$AI$118:$AW$122,COLUMN($AW:$AW)-COLUMN($AH:$AH),FALSE)</f>
        <v>0</v>
      </c>
      <c r="W3865" s="87" t="str">
        <f t="shared" si="737"/>
        <v>Domestic</v>
      </c>
      <c r="X3865" s="87" t="str">
        <f t="shared" si="738"/>
        <v>Non-local</v>
      </c>
      <c r="Y3865" s="104"/>
      <c r="Z3865" s="87" t="str">
        <f t="shared" si="734"/>
        <v>USA</v>
      </c>
      <c r="AA3865" s="87" t="str">
        <f t="shared" si="735"/>
        <v>USA</v>
      </c>
      <c r="AB3865" s="82" cm="1">
        <f t="array" ref="AB3865">VLOOKUP(B3865,'GDP per Capita'!$T$2:$V$4235,COLUMN('GDP per Capita'!$V:$V)-COLUMN('GDP per Capita'!$S:$S),FALSE)</f>
        <v>63809.64</v>
      </c>
      <c r="AC3865" s="82">
        <f t="shared" si="730"/>
        <v>63809.64</v>
      </c>
      <c r="AD3865" s="82">
        <f t="shared" si="731"/>
        <v>63809.64</v>
      </c>
      <c r="AE3865" s="88">
        <f t="shared" si="736"/>
        <v>3.2905864441843194E-2</v>
      </c>
    </row>
    <row r="3866" spans="1:31">
      <c r="A3866" s="77" t="s">
        <v>927</v>
      </c>
      <c r="B3866" s="77">
        <v>3865</v>
      </c>
      <c r="C3866" s="77" t="s">
        <v>29</v>
      </c>
      <c r="D3866" s="77" t="s">
        <v>29</v>
      </c>
      <c r="E3866" s="77">
        <v>2016</v>
      </c>
      <c r="F3866" s="77">
        <v>34.147645199999999</v>
      </c>
      <c r="G3866" s="77">
        <v>-118.1444779</v>
      </c>
      <c r="H3866" s="77">
        <v>0</v>
      </c>
      <c r="I3866" s="77" t="s">
        <v>1790</v>
      </c>
      <c r="J3866" s="77">
        <v>32.7174209</v>
      </c>
      <c r="K3866" s="77">
        <v>-117.1627714</v>
      </c>
      <c r="L3866" s="77">
        <v>366.54981032904999</v>
      </c>
      <c r="M3866" s="77">
        <v>0.21003268833500399</v>
      </c>
      <c r="N3866" s="77">
        <v>0</v>
      </c>
      <c r="O3866" s="77">
        <v>70.377563583177704</v>
      </c>
      <c r="P3866" s="87" cm="1">
        <f t="array" ref="P3866">IF($X3866="Non-local",VLOOKUP($E3866,$AI$64:$AW$68,COLUMN($AW:$AW)-COLUMN($AH:$AH),FALSE),IF($X3866="Unknown",VLOOKUP($E3866,$AI$71:$AW$75,COLUMN($AW:$AW)-COLUMN($AH:$AH),FALSE),0))</f>
        <v>264</v>
      </c>
      <c r="Q3866" s="87" cm="1">
        <f t="array" ref="Q3866">IF($X3866="Non-local",VLOOKUP($E3866,$AI$40:$AW$44,COLUMN($AW:$AW)-COLUMN($AH:$AH),FALSE),IF($X3866="Unknown",VLOOKUP($E3866,$AI$47:$AW$51,COLUMN($AW:$AW)-COLUMN($AH:$AH),FALSE),0))</f>
        <v>622.00419999999997</v>
      </c>
      <c r="R3866" s="87" cm="1">
        <f t="array" ref="R3866">IF($X3866="Non-local",VLOOKUP($E3866,$AI$88:$AW$92,COLUMN($AW:$AW)-COLUMN($AH:$AH),FALSE),IF($X3866="Unknown",VLOOKUP($E3866,$AI$95:$AW$99,COLUMN($AW:$AW)-COLUMN($AH:$AH),FALSE),0))</f>
        <v>0.12047560494171299</v>
      </c>
      <c r="S3866" s="87" cm="1">
        <f t="array" ref="S3866">VLOOKUP($E3866,$AI$111:$AW$115,COLUMN($AW:$AW)-COLUMN($AH:$AH),FALSE)</f>
        <v>431.69321999999994</v>
      </c>
      <c r="T3866" s="104">
        <f t="shared" si="732"/>
        <v>0.33050829327671699</v>
      </c>
      <c r="U3866" s="104">
        <f t="shared" si="733"/>
        <v>1388.0749835831775</v>
      </c>
      <c r="V3866" s="87" cm="1">
        <f t="array" ref="V3866">VLOOKUP($E3866,$AI$118:$AW$122,COLUMN($AW:$AW)-COLUMN($AH:$AH),FALSE)</f>
        <v>0</v>
      </c>
      <c r="W3866" s="87" t="str">
        <f t="shared" si="737"/>
        <v>Domestic</v>
      </c>
      <c r="X3866" s="87" t="str">
        <f t="shared" si="738"/>
        <v>Non-local</v>
      </c>
      <c r="Y3866" s="104"/>
      <c r="Z3866" s="87" t="str">
        <f t="shared" si="734"/>
        <v>USA</v>
      </c>
      <c r="AA3866" s="87" t="str">
        <f t="shared" si="735"/>
        <v>USA</v>
      </c>
      <c r="AB3866" s="82" cm="1">
        <f t="array" ref="AB3866">VLOOKUP(B3866,'GDP per Capita'!$T$2:$V$4235,COLUMN('GDP per Capita'!$V:$V)-COLUMN('GDP per Capita'!$S:$S),FALSE)</f>
        <v>63809.64</v>
      </c>
      <c r="AC3866" s="82">
        <f t="shared" si="730"/>
        <v>63809.64</v>
      </c>
      <c r="AD3866" s="82">
        <f t="shared" si="731"/>
        <v>63809.64</v>
      </c>
      <c r="AE3866" s="88">
        <f t="shared" si="736"/>
        <v>2.1753374311204037E-2</v>
      </c>
    </row>
    <row r="3867" spans="1:31">
      <c r="A3867" s="77" t="s">
        <v>1032</v>
      </c>
      <c r="B3867" s="77">
        <v>3866</v>
      </c>
      <c r="C3867" s="77" t="s">
        <v>29</v>
      </c>
      <c r="D3867" s="77" t="s">
        <v>29</v>
      </c>
      <c r="E3867" s="77">
        <v>2016</v>
      </c>
      <c r="F3867" s="77">
        <v>32.7174209</v>
      </c>
      <c r="G3867" s="77">
        <v>-117.1627714</v>
      </c>
      <c r="H3867" s="77">
        <v>1</v>
      </c>
      <c r="I3867" s="77" t="s">
        <v>1790</v>
      </c>
      <c r="J3867" s="77">
        <v>32.7174209</v>
      </c>
      <c r="K3867" s="77">
        <v>-117.1627714</v>
      </c>
      <c r="L3867" s="77">
        <v>4.7608370650960301E-12</v>
      </c>
      <c r="M3867" s="77">
        <v>0</v>
      </c>
      <c r="N3867" s="77">
        <v>0</v>
      </c>
      <c r="O3867" s="77">
        <v>0</v>
      </c>
      <c r="P3867" s="87" cm="1">
        <f t="array" ref="P3867">IF($X3867="Non-local",VLOOKUP($E3867,$AI$64:$AW$68,COLUMN($AW:$AW)-COLUMN($AH:$AH),FALSE),IF($X3867="Unknown",VLOOKUP($E3867,$AI$71:$AW$75,COLUMN($AW:$AW)-COLUMN($AH:$AH),FALSE),0))</f>
        <v>0</v>
      </c>
      <c r="Q3867" s="87" cm="1">
        <f t="array" ref="Q3867">IF($X3867="Non-local",VLOOKUP($E3867,$AI$40:$AW$44,COLUMN($AW:$AW)-COLUMN($AH:$AH),FALSE),IF($X3867="Unknown",VLOOKUP($E3867,$AI$47:$AW$51,COLUMN($AW:$AW)-COLUMN($AH:$AH),FALSE),0))</f>
        <v>0</v>
      </c>
      <c r="R3867" s="87" cm="1">
        <f t="array" ref="R3867">IF($X3867="Non-local",VLOOKUP($E3867,$AI$88:$AW$92,COLUMN($AW:$AW)-COLUMN($AH:$AH),FALSE),IF($X3867="Unknown",VLOOKUP($E3867,$AI$95:$AW$99,COLUMN($AW:$AW)-COLUMN($AH:$AH),FALSE),0))</f>
        <v>0</v>
      </c>
      <c r="S3867" s="87" cm="1">
        <f t="array" ref="S3867">VLOOKUP($E3867,$AI$111:$AW$115,COLUMN($AW:$AW)-COLUMN($AH:$AH),FALSE)</f>
        <v>431.69321999999994</v>
      </c>
      <c r="T3867" s="104">
        <f t="shared" si="732"/>
        <v>0</v>
      </c>
      <c r="U3867" s="104">
        <f t="shared" si="733"/>
        <v>431.69321999999994</v>
      </c>
      <c r="V3867" s="87" cm="1">
        <f t="array" ref="V3867">VLOOKUP($E3867,$AI$118:$AW$122,COLUMN($AW:$AW)-COLUMN($AH:$AH),FALSE)</f>
        <v>0</v>
      </c>
      <c r="W3867" s="87" t="str">
        <f t="shared" si="737"/>
        <v>Domestic</v>
      </c>
      <c r="X3867" s="87" t="str">
        <f t="shared" si="738"/>
        <v>Local</v>
      </c>
      <c r="Y3867" s="104"/>
      <c r="Z3867" s="87" t="str">
        <f t="shared" si="734"/>
        <v>USA</v>
      </c>
      <c r="AA3867" s="87" t="str">
        <f t="shared" si="735"/>
        <v>USA</v>
      </c>
      <c r="AB3867" s="82" cm="1">
        <f t="array" ref="AB3867">VLOOKUP(B3867,'GDP per Capita'!$T$2:$V$4235,COLUMN('GDP per Capita'!$V:$V)-COLUMN('GDP per Capita'!$S:$S),FALSE)</f>
        <v>63809.64</v>
      </c>
      <c r="AC3867" s="82">
        <f t="shared" si="730"/>
        <v>63809.64</v>
      </c>
      <c r="AD3867" s="82">
        <f t="shared" si="731"/>
        <v>63809.64</v>
      </c>
      <c r="AE3867" s="88">
        <f t="shared" si="736"/>
        <v>6.7653291885050593E-3</v>
      </c>
    </row>
    <row r="3868" spans="1:31">
      <c r="A3868" s="77" t="s">
        <v>910</v>
      </c>
      <c r="B3868" s="77">
        <v>3867</v>
      </c>
      <c r="C3868" s="77" t="s">
        <v>29</v>
      </c>
      <c r="D3868" s="77" t="s">
        <v>29</v>
      </c>
      <c r="E3868" s="77">
        <v>2016</v>
      </c>
      <c r="F3868" s="77">
        <v>37.411403499999999</v>
      </c>
      <c r="G3868" s="77">
        <v>-122.0543534</v>
      </c>
      <c r="H3868" s="77">
        <v>0</v>
      </c>
      <c r="I3868" s="77" t="s">
        <v>1790</v>
      </c>
      <c r="J3868" s="77">
        <v>32.7174209</v>
      </c>
      <c r="K3868" s="77">
        <v>-117.1627714</v>
      </c>
      <c r="L3868" s="77">
        <v>1371.597310443</v>
      </c>
      <c r="M3868" s="77">
        <v>0.34274395973187599</v>
      </c>
      <c r="N3868" s="77">
        <v>0</v>
      </c>
      <c r="O3868" s="77">
        <v>263.346683605056</v>
      </c>
      <c r="P3868" s="87" cm="1">
        <f t="array" ref="P3868">IF($X3868="Non-local",VLOOKUP($E3868,$AI$64:$AW$68,COLUMN($AW:$AW)-COLUMN($AH:$AH),FALSE),IF($X3868="Unknown",VLOOKUP($E3868,$AI$71:$AW$75,COLUMN($AW:$AW)-COLUMN($AH:$AH),FALSE),0))</f>
        <v>264</v>
      </c>
      <c r="Q3868" s="87" cm="1">
        <f t="array" ref="Q3868">IF($X3868="Non-local",VLOOKUP($E3868,$AI$40:$AW$44,COLUMN($AW:$AW)-COLUMN($AH:$AH),FALSE),IF($X3868="Unknown",VLOOKUP($E3868,$AI$47:$AW$51,COLUMN($AW:$AW)-COLUMN($AH:$AH),FALSE),0))</f>
        <v>622.00419999999997</v>
      </c>
      <c r="R3868" s="87" cm="1">
        <f t="array" ref="R3868">IF($X3868="Non-local",VLOOKUP($E3868,$AI$88:$AW$92,COLUMN($AW:$AW)-COLUMN($AH:$AH),FALSE),IF($X3868="Unknown",VLOOKUP($E3868,$AI$95:$AW$99,COLUMN($AW:$AW)-COLUMN($AH:$AH),FALSE),0))</f>
        <v>0.12047560494171299</v>
      </c>
      <c r="S3868" s="87" cm="1">
        <f t="array" ref="S3868">VLOOKUP($E3868,$AI$111:$AW$115,COLUMN($AW:$AW)-COLUMN($AH:$AH),FALSE)</f>
        <v>431.69321999999994</v>
      </c>
      <c r="T3868" s="104">
        <f t="shared" si="732"/>
        <v>0.46321956467358899</v>
      </c>
      <c r="U3868" s="104">
        <f t="shared" si="733"/>
        <v>1581.0441036050559</v>
      </c>
      <c r="V3868" s="87" cm="1">
        <f t="array" ref="V3868">VLOOKUP($E3868,$AI$118:$AW$122,COLUMN($AW:$AW)-COLUMN($AH:$AH),FALSE)</f>
        <v>0</v>
      </c>
      <c r="W3868" s="87" t="str">
        <f t="shared" si="737"/>
        <v>Domestic</v>
      </c>
      <c r="X3868" s="87" t="str">
        <f t="shared" si="738"/>
        <v>Non-local</v>
      </c>
      <c r="Y3868" s="104"/>
      <c r="Z3868" s="87" t="str">
        <f t="shared" si="734"/>
        <v>USA</v>
      </c>
      <c r="AA3868" s="87" t="str">
        <f t="shared" si="735"/>
        <v>USA</v>
      </c>
      <c r="AB3868" s="82" cm="1">
        <f t="array" ref="AB3868">VLOOKUP(B3868,'GDP per Capita'!$T$2:$V$4235,COLUMN('GDP per Capita'!$V:$V)-COLUMN('GDP per Capita'!$S:$S),FALSE)</f>
        <v>63809.64</v>
      </c>
      <c r="AC3868" s="82">
        <f t="shared" si="730"/>
        <v>63809.64</v>
      </c>
      <c r="AD3868" s="82">
        <f t="shared" si="731"/>
        <v>63809.64</v>
      </c>
      <c r="AE3868" s="88">
        <f t="shared" si="736"/>
        <v>2.4777511730281754E-2</v>
      </c>
    </row>
    <row r="3869" spans="1:31">
      <c r="A3869" s="77" t="s">
        <v>1843</v>
      </c>
      <c r="B3869" s="77">
        <v>3868</v>
      </c>
      <c r="C3869" s="77" t="s">
        <v>29</v>
      </c>
      <c r="D3869" s="77" t="s">
        <v>29</v>
      </c>
      <c r="E3869" s="77">
        <v>2016</v>
      </c>
      <c r="F3869" s="77">
        <v>33.7038145</v>
      </c>
      <c r="G3869" s="77">
        <v>-117.9627349</v>
      </c>
      <c r="H3869" s="77">
        <v>0</v>
      </c>
      <c r="I3869" s="77" t="s">
        <v>1790</v>
      </c>
      <c r="J3869" s="77">
        <v>32.7174209</v>
      </c>
      <c r="K3869" s="77">
        <v>-117.1627714</v>
      </c>
      <c r="L3869" s="77">
        <v>265.093089160646</v>
      </c>
      <c r="M3869" s="77">
        <v>0.19663585837772299</v>
      </c>
      <c r="N3869" s="77">
        <v>0</v>
      </c>
      <c r="O3869" s="77">
        <v>50.897873118843997</v>
      </c>
      <c r="P3869" s="87" cm="1">
        <f t="array" ref="P3869">IF($X3869="Non-local",VLOOKUP($E3869,$AI$64:$AW$68,COLUMN($AW:$AW)-COLUMN($AH:$AH),FALSE),IF($X3869="Unknown",VLOOKUP($E3869,$AI$71:$AW$75,COLUMN($AW:$AW)-COLUMN($AH:$AH),FALSE),0))</f>
        <v>264</v>
      </c>
      <c r="Q3869" s="87" cm="1">
        <f t="array" ref="Q3869">IF($X3869="Non-local",VLOOKUP($E3869,$AI$40:$AW$44,COLUMN($AW:$AW)-COLUMN($AH:$AH),FALSE),IF($X3869="Unknown",VLOOKUP($E3869,$AI$47:$AW$51,COLUMN($AW:$AW)-COLUMN($AH:$AH),FALSE),0))</f>
        <v>622.00419999999997</v>
      </c>
      <c r="R3869" s="87" cm="1">
        <f t="array" ref="R3869">IF($X3869="Non-local",VLOOKUP($E3869,$AI$88:$AW$92,COLUMN($AW:$AW)-COLUMN($AH:$AH),FALSE),IF($X3869="Unknown",VLOOKUP($E3869,$AI$95:$AW$99,COLUMN($AW:$AW)-COLUMN($AH:$AH),FALSE),0))</f>
        <v>0.12047560494171299</v>
      </c>
      <c r="S3869" s="87" cm="1">
        <f t="array" ref="S3869">VLOOKUP($E3869,$AI$111:$AW$115,COLUMN($AW:$AW)-COLUMN($AH:$AH),FALSE)</f>
        <v>431.69321999999994</v>
      </c>
      <c r="T3869" s="104">
        <f t="shared" si="732"/>
        <v>0.31711146331943596</v>
      </c>
      <c r="U3869" s="104">
        <f t="shared" si="733"/>
        <v>1368.595293118844</v>
      </c>
      <c r="V3869" s="87" cm="1">
        <f t="array" ref="V3869">VLOOKUP($E3869,$AI$118:$AW$122,COLUMN($AW:$AW)-COLUMN($AH:$AH),FALSE)</f>
        <v>0</v>
      </c>
      <c r="W3869" s="87" t="str">
        <f t="shared" si="737"/>
        <v>Domestic</v>
      </c>
      <c r="X3869" s="87" t="str">
        <f t="shared" si="738"/>
        <v>Non-local</v>
      </c>
      <c r="Y3869" s="104"/>
      <c r="Z3869" s="87" t="str">
        <f t="shared" si="734"/>
        <v>USA</v>
      </c>
      <c r="AA3869" s="87" t="str">
        <f t="shared" si="735"/>
        <v>USA</v>
      </c>
      <c r="AB3869" s="82" cm="1">
        <f t="array" ref="AB3869">VLOOKUP(B3869,'GDP per Capita'!$T$2:$V$4235,COLUMN('GDP per Capita'!$V:$V)-COLUMN('GDP per Capita'!$S:$S),FALSE)</f>
        <v>63809.64</v>
      </c>
      <c r="AC3869" s="82">
        <f t="shared" si="730"/>
        <v>63809.64</v>
      </c>
      <c r="AD3869" s="82">
        <f t="shared" si="731"/>
        <v>63809.64</v>
      </c>
      <c r="AE3869" s="88">
        <f t="shared" si="736"/>
        <v>2.1448096135926232E-2</v>
      </c>
    </row>
    <row r="3870" spans="1:31">
      <c r="A3870" s="77" t="s">
        <v>953</v>
      </c>
      <c r="B3870" s="77">
        <v>3869</v>
      </c>
      <c r="C3870" s="77" t="s">
        <v>29</v>
      </c>
      <c r="D3870" s="77" t="s">
        <v>29</v>
      </c>
      <c r="E3870" s="77">
        <v>2016</v>
      </c>
      <c r="F3870" s="77">
        <v>39.100104999999999</v>
      </c>
      <c r="G3870" s="77">
        <v>-94.578141599999995</v>
      </c>
      <c r="H3870" s="77">
        <v>0</v>
      </c>
      <c r="I3870" s="77" t="s">
        <v>1790</v>
      </c>
      <c r="J3870" s="77">
        <v>32.7174209</v>
      </c>
      <c r="K3870" s="77">
        <v>-117.1627714</v>
      </c>
      <c r="L3870" s="77">
        <v>4294.8246598492196</v>
      </c>
      <c r="M3870" s="77">
        <v>0.76905768174716005</v>
      </c>
      <c r="N3870" s="77">
        <v>0</v>
      </c>
      <c r="O3870" s="77">
        <v>515.37895918190702</v>
      </c>
      <c r="P3870" s="87" cm="1">
        <f t="array" ref="P3870">IF($X3870="Non-local",VLOOKUP($E3870,$AI$64:$AW$68,COLUMN($AW:$AW)-COLUMN($AH:$AH),FALSE),IF($X3870="Unknown",VLOOKUP($E3870,$AI$71:$AW$75,COLUMN($AW:$AW)-COLUMN($AH:$AH),FALSE),0))</f>
        <v>264</v>
      </c>
      <c r="Q3870" s="87" cm="1">
        <f t="array" ref="Q3870">IF($X3870="Non-local",VLOOKUP($E3870,$AI$40:$AW$44,COLUMN($AW:$AW)-COLUMN($AH:$AH),FALSE),IF($X3870="Unknown",VLOOKUP($E3870,$AI$47:$AW$51,COLUMN($AW:$AW)-COLUMN($AH:$AH),FALSE),0))</f>
        <v>622.00419999999997</v>
      </c>
      <c r="R3870" s="87" cm="1">
        <f t="array" ref="R3870">IF($X3870="Non-local",VLOOKUP($E3870,$AI$88:$AW$92,COLUMN($AW:$AW)-COLUMN($AH:$AH),FALSE),IF($X3870="Unknown",VLOOKUP($E3870,$AI$95:$AW$99,COLUMN($AW:$AW)-COLUMN($AH:$AH),FALSE),0))</f>
        <v>0.12047560494171299</v>
      </c>
      <c r="S3870" s="87" cm="1">
        <f t="array" ref="S3870">VLOOKUP($E3870,$AI$111:$AW$115,COLUMN($AW:$AW)-COLUMN($AH:$AH),FALSE)</f>
        <v>431.69321999999994</v>
      </c>
      <c r="T3870" s="104">
        <f t="shared" si="732"/>
        <v>0.88953328668887299</v>
      </c>
      <c r="U3870" s="104">
        <f t="shared" si="733"/>
        <v>1833.076379181907</v>
      </c>
      <c r="V3870" s="87" cm="1">
        <f t="array" ref="V3870">VLOOKUP($E3870,$AI$118:$AW$122,COLUMN($AW:$AW)-COLUMN($AH:$AH),FALSE)</f>
        <v>0</v>
      </c>
      <c r="W3870" s="87" t="str">
        <f t="shared" si="737"/>
        <v>Domestic</v>
      </c>
      <c r="X3870" s="87" t="str">
        <f t="shared" si="738"/>
        <v>Non-local</v>
      </c>
      <c r="Y3870" s="104"/>
      <c r="Z3870" s="87" t="str">
        <f t="shared" si="734"/>
        <v>USA</v>
      </c>
      <c r="AA3870" s="87" t="str">
        <f t="shared" si="735"/>
        <v>USA</v>
      </c>
      <c r="AB3870" s="82" cm="1">
        <f t="array" ref="AB3870">VLOOKUP(B3870,'GDP per Capita'!$T$2:$V$4235,COLUMN('GDP per Capita'!$V:$V)-COLUMN('GDP per Capita'!$S:$S),FALSE)</f>
        <v>63809.64</v>
      </c>
      <c r="AC3870" s="82">
        <f t="shared" si="730"/>
        <v>63809.64</v>
      </c>
      <c r="AD3870" s="82">
        <f t="shared" si="731"/>
        <v>63809.64</v>
      </c>
      <c r="AE3870" s="88">
        <f t="shared" si="736"/>
        <v>2.8727264080817678E-2</v>
      </c>
    </row>
    <row r="3871" spans="1:31">
      <c r="A3871" s="77" t="s">
        <v>880</v>
      </c>
      <c r="B3871" s="77">
        <v>3870</v>
      </c>
      <c r="C3871" s="77" t="s">
        <v>29</v>
      </c>
      <c r="D3871" s="77" t="s">
        <v>29</v>
      </c>
      <c r="E3871" s="77">
        <v>2016</v>
      </c>
      <c r="F3871" s="77">
        <v>37.779026199999997</v>
      </c>
      <c r="G3871" s="77">
        <v>-122.41990610000001</v>
      </c>
      <c r="H3871" s="77">
        <v>0</v>
      </c>
      <c r="I3871" s="77" t="s">
        <v>1790</v>
      </c>
      <c r="J3871" s="77">
        <v>32.7174209</v>
      </c>
      <c r="K3871" s="77">
        <v>-117.1627714</v>
      </c>
      <c r="L3871" s="77">
        <v>1475.4695859999299</v>
      </c>
      <c r="M3871" s="77">
        <v>0.35645975102580302</v>
      </c>
      <c r="N3871" s="77">
        <v>0</v>
      </c>
      <c r="O3871" s="77">
        <v>283.29016051198698</v>
      </c>
      <c r="P3871" s="87" cm="1">
        <f t="array" ref="P3871">IF($X3871="Non-local",VLOOKUP($E3871,$AI$64:$AW$68,COLUMN($AW:$AW)-COLUMN($AH:$AH),FALSE),IF($X3871="Unknown",VLOOKUP($E3871,$AI$71:$AW$75,COLUMN($AW:$AW)-COLUMN($AH:$AH),FALSE),0))</f>
        <v>264</v>
      </c>
      <c r="Q3871" s="87" cm="1">
        <f t="array" ref="Q3871">IF($X3871="Non-local",VLOOKUP($E3871,$AI$40:$AW$44,COLUMN($AW:$AW)-COLUMN($AH:$AH),FALSE),IF($X3871="Unknown",VLOOKUP($E3871,$AI$47:$AW$51,COLUMN($AW:$AW)-COLUMN($AH:$AH),FALSE),0))</f>
        <v>622.00419999999997</v>
      </c>
      <c r="R3871" s="87" cm="1">
        <f t="array" ref="R3871">IF($X3871="Non-local",VLOOKUP($E3871,$AI$88:$AW$92,COLUMN($AW:$AW)-COLUMN($AH:$AH),FALSE),IF($X3871="Unknown",VLOOKUP($E3871,$AI$95:$AW$99,COLUMN($AW:$AW)-COLUMN($AH:$AH),FALSE),0))</f>
        <v>0.12047560494171299</v>
      </c>
      <c r="S3871" s="87" cm="1">
        <f t="array" ref="S3871">VLOOKUP($E3871,$AI$111:$AW$115,COLUMN($AW:$AW)-COLUMN($AH:$AH),FALSE)</f>
        <v>431.69321999999994</v>
      </c>
      <c r="T3871" s="104">
        <f t="shared" si="732"/>
        <v>0.47693535596751602</v>
      </c>
      <c r="U3871" s="104">
        <f t="shared" si="733"/>
        <v>1600.9875805119868</v>
      </c>
      <c r="V3871" s="87" cm="1">
        <f t="array" ref="V3871">VLOOKUP($E3871,$AI$118:$AW$122,COLUMN($AW:$AW)-COLUMN($AH:$AH),FALSE)</f>
        <v>0</v>
      </c>
      <c r="W3871" s="87" t="str">
        <f t="shared" si="737"/>
        <v>Domestic</v>
      </c>
      <c r="X3871" s="87" t="str">
        <f t="shared" si="738"/>
        <v>Non-local</v>
      </c>
      <c r="Y3871" s="104"/>
      <c r="Z3871" s="87" t="str">
        <f t="shared" si="734"/>
        <v>USA</v>
      </c>
      <c r="AA3871" s="87" t="str">
        <f t="shared" si="735"/>
        <v>USA</v>
      </c>
      <c r="AB3871" s="82" cm="1">
        <f t="array" ref="AB3871">VLOOKUP(B3871,'GDP per Capita'!$T$2:$V$4235,COLUMN('GDP per Capita'!$V:$V)-COLUMN('GDP per Capita'!$S:$S),FALSE)</f>
        <v>63809.64</v>
      </c>
      <c r="AC3871" s="82">
        <f t="shared" si="730"/>
        <v>63809.64</v>
      </c>
      <c r="AD3871" s="82">
        <f t="shared" si="731"/>
        <v>63809.64</v>
      </c>
      <c r="AE3871" s="88">
        <f t="shared" si="736"/>
        <v>2.5090058187320706E-2</v>
      </c>
    </row>
    <row r="3872" spans="1:31">
      <c r="A3872" s="77" t="s">
        <v>1844</v>
      </c>
      <c r="B3872" s="77">
        <v>3871</v>
      </c>
      <c r="C3872" s="77" t="s">
        <v>572</v>
      </c>
      <c r="D3872" s="77" t="s">
        <v>31</v>
      </c>
      <c r="E3872" s="77">
        <v>2016</v>
      </c>
      <c r="F3872" s="77">
        <v>48.856696899999903</v>
      </c>
      <c r="G3872" s="77">
        <v>2.3514615999999999</v>
      </c>
      <c r="H3872" s="77">
        <v>0</v>
      </c>
      <c r="I3872" s="77" t="s">
        <v>1790</v>
      </c>
      <c r="J3872" s="77">
        <v>32.7174209</v>
      </c>
      <c r="K3872" s="77">
        <v>-117.1627714</v>
      </c>
      <c r="L3872" s="77">
        <v>18298.365549519302</v>
      </c>
      <c r="M3872" s="77">
        <v>2.8240252847149301</v>
      </c>
      <c r="N3872" s="77">
        <v>0</v>
      </c>
      <c r="O3872" s="77">
        <v>1921.32838269952</v>
      </c>
      <c r="P3872" s="87" cm="1">
        <f t="array" ref="P3872">IF($X3872="Non-local",VLOOKUP($E3872,$AI$64:$AW$68,COLUMN($AW:$AW)-COLUMN($AH:$AH),FALSE),IF($X3872="Unknown",VLOOKUP($E3872,$AI$71:$AW$75,COLUMN($AW:$AW)-COLUMN($AH:$AH),FALSE),0))</f>
        <v>264</v>
      </c>
      <c r="Q3872" s="87" cm="1">
        <f t="array" ref="Q3872">IF($X3872="Non-local",VLOOKUP($E3872,$AI$40:$AW$44,COLUMN($AW:$AW)-COLUMN($AH:$AH),FALSE),IF($X3872="Unknown",VLOOKUP($E3872,$AI$47:$AW$51,COLUMN($AW:$AW)-COLUMN($AH:$AH),FALSE),0))</f>
        <v>622.00419999999997</v>
      </c>
      <c r="R3872" s="87" cm="1">
        <f t="array" ref="R3872">IF($X3872="Non-local",VLOOKUP($E3872,$AI$88:$AW$92,COLUMN($AW:$AW)-COLUMN($AH:$AH),FALSE),IF($X3872="Unknown",VLOOKUP($E3872,$AI$95:$AW$99,COLUMN($AW:$AW)-COLUMN($AH:$AH),FALSE),0))</f>
        <v>0.12047560494171299</v>
      </c>
      <c r="S3872" s="87" cm="1">
        <f t="array" ref="S3872">VLOOKUP($E3872,$AI$111:$AW$115,COLUMN($AW:$AW)-COLUMN($AH:$AH),FALSE)</f>
        <v>431.69321999999994</v>
      </c>
      <c r="T3872" s="104">
        <f t="shared" si="732"/>
        <v>2.9445008896566431</v>
      </c>
      <c r="U3872" s="104">
        <f t="shared" si="733"/>
        <v>3239.0258026995202</v>
      </c>
      <c r="V3872" s="87" cm="1">
        <f t="array" ref="V3872">VLOOKUP($E3872,$AI$118:$AW$122,COLUMN($AW:$AW)-COLUMN($AH:$AH),FALSE)</f>
        <v>0</v>
      </c>
      <c r="W3872" s="87" t="str">
        <f t="shared" si="737"/>
        <v>International</v>
      </c>
      <c r="X3872" s="87" t="str">
        <f t="shared" si="738"/>
        <v>Non-local</v>
      </c>
      <c r="Y3872" s="104"/>
      <c r="Z3872" s="87" t="str">
        <f t="shared" si="734"/>
        <v>France</v>
      </c>
      <c r="AA3872" s="87" t="str">
        <f t="shared" si="735"/>
        <v>Europe</v>
      </c>
      <c r="AB3872" s="82" cm="1">
        <f t="array" ref="AB3872">VLOOKUP(B3872,'GDP per Capita'!$T$2:$V$4235,COLUMN('GDP per Capita'!$V:$V)-COLUMN('GDP per Capita'!$S:$S),FALSE)</f>
        <v>43830.65</v>
      </c>
      <c r="AC3872" s="82">
        <f t="shared" si="730"/>
        <v>43830.65</v>
      </c>
      <c r="AD3872" s="82">
        <f t="shared" si="731"/>
        <v>43830.65</v>
      </c>
      <c r="AE3872" s="88">
        <f t="shared" si="736"/>
        <v>7.3898648610037046E-2</v>
      </c>
    </row>
    <row r="3873" spans="1:31">
      <c r="A3873" s="77" t="s">
        <v>998</v>
      </c>
      <c r="B3873" s="77">
        <v>3872</v>
      </c>
      <c r="C3873" s="77" t="s">
        <v>29</v>
      </c>
      <c r="D3873" s="77" t="s">
        <v>29</v>
      </c>
      <c r="E3873" s="77">
        <v>2016</v>
      </c>
      <c r="F3873" s="77">
        <v>37.368830099999997</v>
      </c>
      <c r="G3873" s="77">
        <v>-122.03634959999999</v>
      </c>
      <c r="H3873" s="77">
        <v>0</v>
      </c>
      <c r="I3873" s="77" t="s">
        <v>1790</v>
      </c>
      <c r="J3873" s="77">
        <v>32.7174209</v>
      </c>
      <c r="K3873" s="77">
        <v>-117.1627714</v>
      </c>
      <c r="L3873" s="77">
        <v>1362.43074778958</v>
      </c>
      <c r="M3873" s="77">
        <v>0.34153356302531501</v>
      </c>
      <c r="N3873" s="77">
        <v>0</v>
      </c>
      <c r="O3873" s="77">
        <v>261.58670357559902</v>
      </c>
      <c r="P3873" s="87" cm="1">
        <f t="array" ref="P3873">IF($X3873="Non-local",VLOOKUP($E3873,$AI$64:$AW$68,COLUMN($AW:$AW)-COLUMN($AH:$AH),FALSE),IF($X3873="Unknown",VLOOKUP($E3873,$AI$71:$AW$75,COLUMN($AW:$AW)-COLUMN($AH:$AH),FALSE),0))</f>
        <v>264</v>
      </c>
      <c r="Q3873" s="87" cm="1">
        <f t="array" ref="Q3873">IF($X3873="Non-local",VLOOKUP($E3873,$AI$40:$AW$44,COLUMN($AW:$AW)-COLUMN($AH:$AH),FALSE),IF($X3873="Unknown",VLOOKUP($E3873,$AI$47:$AW$51,COLUMN($AW:$AW)-COLUMN($AH:$AH),FALSE),0))</f>
        <v>622.00419999999997</v>
      </c>
      <c r="R3873" s="87" cm="1">
        <f t="array" ref="R3873">IF($X3873="Non-local",VLOOKUP($E3873,$AI$88:$AW$92,COLUMN($AW:$AW)-COLUMN($AH:$AH),FALSE),IF($X3873="Unknown",VLOOKUP($E3873,$AI$95:$AW$99,COLUMN($AW:$AW)-COLUMN($AH:$AH),FALSE),0))</f>
        <v>0.12047560494171299</v>
      </c>
      <c r="S3873" s="87" cm="1">
        <f t="array" ref="S3873">VLOOKUP($E3873,$AI$111:$AW$115,COLUMN($AW:$AW)-COLUMN($AH:$AH),FALSE)</f>
        <v>431.69321999999994</v>
      </c>
      <c r="T3873" s="104">
        <f t="shared" si="732"/>
        <v>0.46200916796702801</v>
      </c>
      <c r="U3873" s="104">
        <f t="shared" si="733"/>
        <v>1579.2841235755989</v>
      </c>
      <c r="V3873" s="87" cm="1">
        <f t="array" ref="V3873">VLOOKUP($E3873,$AI$118:$AW$122,COLUMN($AW:$AW)-COLUMN($AH:$AH),FALSE)</f>
        <v>0</v>
      </c>
      <c r="W3873" s="87" t="str">
        <f t="shared" si="737"/>
        <v>Domestic</v>
      </c>
      <c r="X3873" s="87" t="str">
        <f t="shared" si="738"/>
        <v>Non-local</v>
      </c>
      <c r="Y3873" s="104"/>
      <c r="Z3873" s="87" t="str">
        <f t="shared" si="734"/>
        <v>USA</v>
      </c>
      <c r="AA3873" s="87" t="str">
        <f t="shared" si="735"/>
        <v>USA</v>
      </c>
      <c r="AB3873" s="82" cm="1">
        <f t="array" ref="AB3873">VLOOKUP(B3873,'GDP per Capita'!$T$2:$V$4235,COLUMN('GDP per Capita'!$V:$V)-COLUMN('GDP per Capita'!$S:$S),FALSE)</f>
        <v>63809.64</v>
      </c>
      <c r="AC3873" s="82">
        <f t="shared" si="730"/>
        <v>63809.64</v>
      </c>
      <c r="AD3873" s="82">
        <f t="shared" si="731"/>
        <v>63809.64</v>
      </c>
      <c r="AE3873" s="88">
        <f t="shared" si="736"/>
        <v>2.4749930003924156E-2</v>
      </c>
    </row>
    <row r="3874" spans="1:31">
      <c r="A3874" s="77" t="s">
        <v>1418</v>
      </c>
      <c r="B3874" s="77">
        <v>3873</v>
      </c>
      <c r="C3874" s="77" t="s">
        <v>29</v>
      </c>
      <c r="D3874" s="77" t="s">
        <v>29</v>
      </c>
      <c r="E3874" s="77">
        <v>2016</v>
      </c>
      <c r="F3874" s="77">
        <v>36.162229600000003</v>
      </c>
      <c r="G3874" s="77">
        <v>-86.774353099999999</v>
      </c>
      <c r="H3874" s="77">
        <v>0</v>
      </c>
      <c r="I3874" s="77" t="s">
        <v>1790</v>
      </c>
      <c r="J3874" s="77">
        <v>32.7174209</v>
      </c>
      <c r="K3874" s="77">
        <v>-117.1627714</v>
      </c>
      <c r="L3874" s="77">
        <v>5602.8403336301499</v>
      </c>
      <c r="M3874" s="77">
        <v>0.95817232059556301</v>
      </c>
      <c r="N3874" s="77">
        <v>0</v>
      </c>
      <c r="O3874" s="77">
        <v>672.34084003561804</v>
      </c>
      <c r="P3874" s="87" cm="1">
        <f t="array" ref="P3874">IF($X3874="Non-local",VLOOKUP($E3874,$AI$64:$AW$68,COLUMN($AW:$AW)-COLUMN($AH:$AH),FALSE),IF($X3874="Unknown",VLOOKUP($E3874,$AI$71:$AW$75,COLUMN($AW:$AW)-COLUMN($AH:$AH),FALSE),0))</f>
        <v>264</v>
      </c>
      <c r="Q3874" s="87" cm="1">
        <f t="array" ref="Q3874">IF($X3874="Non-local",VLOOKUP($E3874,$AI$40:$AW$44,COLUMN($AW:$AW)-COLUMN($AH:$AH),FALSE),IF($X3874="Unknown",VLOOKUP($E3874,$AI$47:$AW$51,COLUMN($AW:$AW)-COLUMN($AH:$AH),FALSE),0))</f>
        <v>622.00419999999997</v>
      </c>
      <c r="R3874" s="87" cm="1">
        <f t="array" ref="R3874">IF($X3874="Non-local",VLOOKUP($E3874,$AI$88:$AW$92,COLUMN($AW:$AW)-COLUMN($AH:$AH),FALSE),IF($X3874="Unknown",VLOOKUP($E3874,$AI$95:$AW$99,COLUMN($AW:$AW)-COLUMN($AH:$AH),FALSE),0))</f>
        <v>0.12047560494171299</v>
      </c>
      <c r="S3874" s="87" cm="1">
        <f t="array" ref="S3874">VLOOKUP($E3874,$AI$111:$AW$115,COLUMN($AW:$AW)-COLUMN($AH:$AH),FALSE)</f>
        <v>431.69321999999994</v>
      </c>
      <c r="T3874" s="104">
        <f t="shared" si="732"/>
        <v>1.0786479255372761</v>
      </c>
      <c r="U3874" s="104">
        <f t="shared" si="733"/>
        <v>1990.0382600356179</v>
      </c>
      <c r="V3874" s="87" cm="1">
        <f t="array" ref="V3874">VLOOKUP($E3874,$AI$118:$AW$122,COLUMN($AW:$AW)-COLUMN($AH:$AH),FALSE)</f>
        <v>0</v>
      </c>
      <c r="W3874" s="87" t="str">
        <f t="shared" si="737"/>
        <v>Domestic</v>
      </c>
      <c r="X3874" s="87" t="str">
        <f t="shared" si="738"/>
        <v>Non-local</v>
      </c>
      <c r="Y3874" s="104"/>
      <c r="Z3874" s="87" t="str">
        <f t="shared" si="734"/>
        <v>USA</v>
      </c>
      <c r="AA3874" s="87" t="str">
        <f t="shared" si="735"/>
        <v>USA</v>
      </c>
      <c r="AB3874" s="82" cm="1">
        <f t="array" ref="AB3874">VLOOKUP(B3874,'GDP per Capita'!$T$2:$V$4235,COLUMN('GDP per Capita'!$V:$V)-COLUMN('GDP per Capita'!$S:$S),FALSE)</f>
        <v>63809.64</v>
      </c>
      <c r="AC3874" s="82">
        <f t="shared" si="730"/>
        <v>63809.64</v>
      </c>
      <c r="AD3874" s="82">
        <f t="shared" si="731"/>
        <v>63809.64</v>
      </c>
      <c r="AE3874" s="88">
        <f t="shared" si="736"/>
        <v>3.1187109973283316E-2</v>
      </c>
    </row>
    <row r="3875" spans="1:31">
      <c r="A3875" s="77" t="s">
        <v>1845</v>
      </c>
      <c r="B3875" s="77">
        <v>3874</v>
      </c>
      <c r="C3875" s="77" t="s">
        <v>29</v>
      </c>
      <c r="D3875" s="77" t="s">
        <v>29</v>
      </c>
      <c r="E3875" s="77">
        <v>2016</v>
      </c>
      <c r="F3875" s="77">
        <v>32.857271900000001</v>
      </c>
      <c r="G3875" s="77">
        <v>-116.9222489</v>
      </c>
      <c r="H3875" s="77">
        <v>1</v>
      </c>
      <c r="I3875" s="77" t="s">
        <v>1790</v>
      </c>
      <c r="J3875" s="77">
        <v>32.7174209</v>
      </c>
      <c r="K3875" s="77">
        <v>-117.1627714</v>
      </c>
      <c r="L3875" s="77">
        <v>54.675732678221799</v>
      </c>
      <c r="M3875" s="77">
        <v>0</v>
      </c>
      <c r="N3875" s="77">
        <v>0</v>
      </c>
      <c r="O3875" s="77">
        <v>0</v>
      </c>
      <c r="P3875" s="87" cm="1">
        <f t="array" ref="P3875">IF($X3875="Non-local",VLOOKUP($E3875,$AI$64:$AW$68,COLUMN($AW:$AW)-COLUMN($AH:$AH),FALSE),IF($X3875="Unknown",VLOOKUP($E3875,$AI$71:$AW$75,COLUMN($AW:$AW)-COLUMN($AH:$AH),FALSE),0))</f>
        <v>0</v>
      </c>
      <c r="Q3875" s="87" cm="1">
        <f t="array" ref="Q3875">IF($X3875="Non-local",VLOOKUP($E3875,$AI$40:$AW$44,COLUMN($AW:$AW)-COLUMN($AH:$AH),FALSE),IF($X3875="Unknown",VLOOKUP($E3875,$AI$47:$AW$51,COLUMN($AW:$AW)-COLUMN($AH:$AH),FALSE),0))</f>
        <v>0</v>
      </c>
      <c r="R3875" s="87" cm="1">
        <f t="array" ref="R3875">IF($X3875="Non-local",VLOOKUP($E3875,$AI$88:$AW$92,COLUMN($AW:$AW)-COLUMN($AH:$AH),FALSE),IF($X3875="Unknown",VLOOKUP($E3875,$AI$95:$AW$99,COLUMN($AW:$AW)-COLUMN($AH:$AH),FALSE),0))</f>
        <v>0</v>
      </c>
      <c r="S3875" s="87" cm="1">
        <f t="array" ref="S3875">VLOOKUP($E3875,$AI$111:$AW$115,COLUMN($AW:$AW)-COLUMN($AH:$AH),FALSE)</f>
        <v>431.69321999999994</v>
      </c>
      <c r="T3875" s="104">
        <f t="shared" si="732"/>
        <v>0</v>
      </c>
      <c r="U3875" s="104">
        <f t="shared" si="733"/>
        <v>431.69321999999994</v>
      </c>
      <c r="V3875" s="87" cm="1">
        <f t="array" ref="V3875">VLOOKUP($E3875,$AI$118:$AW$122,COLUMN($AW:$AW)-COLUMN($AH:$AH),FALSE)</f>
        <v>0</v>
      </c>
      <c r="W3875" s="87" t="str">
        <f t="shared" si="737"/>
        <v>Domestic</v>
      </c>
      <c r="X3875" s="87" t="str">
        <f t="shared" si="738"/>
        <v>Local</v>
      </c>
      <c r="Y3875" s="104"/>
      <c r="Z3875" s="87" t="str">
        <f t="shared" si="734"/>
        <v>USA</v>
      </c>
      <c r="AA3875" s="87" t="str">
        <f t="shared" si="735"/>
        <v>USA</v>
      </c>
      <c r="AB3875" s="82" cm="1">
        <f t="array" ref="AB3875">VLOOKUP(B3875,'GDP per Capita'!$T$2:$V$4235,COLUMN('GDP per Capita'!$V:$V)-COLUMN('GDP per Capita'!$S:$S),FALSE)</f>
        <v>63809.64</v>
      </c>
      <c r="AC3875" s="82">
        <f t="shared" si="730"/>
        <v>63809.64</v>
      </c>
      <c r="AD3875" s="82">
        <f t="shared" si="731"/>
        <v>63809.64</v>
      </c>
      <c r="AE3875" s="88">
        <f t="shared" si="736"/>
        <v>6.7653291885050593E-3</v>
      </c>
    </row>
    <row r="3876" spans="1:31">
      <c r="A3876" s="77" t="s">
        <v>1357</v>
      </c>
      <c r="B3876" s="77">
        <v>3875</v>
      </c>
      <c r="C3876" s="77" t="s">
        <v>29</v>
      </c>
      <c r="D3876" s="77" t="s">
        <v>29</v>
      </c>
      <c r="E3876" s="77">
        <v>2016</v>
      </c>
      <c r="F3876" s="77">
        <v>36.313439799999998</v>
      </c>
      <c r="G3876" s="77">
        <v>-82.353472800000006</v>
      </c>
      <c r="H3876" s="77">
        <v>0</v>
      </c>
      <c r="I3876" s="77" t="s">
        <v>1790</v>
      </c>
      <c r="J3876" s="77">
        <v>32.7174209</v>
      </c>
      <c r="K3876" s="77">
        <v>-117.1627714</v>
      </c>
      <c r="L3876" s="77">
        <v>6393.9826308131696</v>
      </c>
      <c r="M3876" s="77">
        <v>1.0661472484157299</v>
      </c>
      <c r="N3876" s="77">
        <v>0</v>
      </c>
      <c r="O3876" s="77">
        <v>767.27791569758097</v>
      </c>
      <c r="P3876" s="87" cm="1">
        <f t="array" ref="P3876">IF($X3876="Non-local",VLOOKUP($E3876,$AI$64:$AW$68,COLUMN($AW:$AW)-COLUMN($AH:$AH),FALSE),IF($X3876="Unknown",VLOOKUP($E3876,$AI$71:$AW$75,COLUMN($AW:$AW)-COLUMN($AH:$AH),FALSE),0))</f>
        <v>264</v>
      </c>
      <c r="Q3876" s="87" cm="1">
        <f t="array" ref="Q3876">IF($X3876="Non-local",VLOOKUP($E3876,$AI$40:$AW$44,COLUMN($AW:$AW)-COLUMN($AH:$AH),FALSE),IF($X3876="Unknown",VLOOKUP($E3876,$AI$47:$AW$51,COLUMN($AW:$AW)-COLUMN($AH:$AH),FALSE),0))</f>
        <v>622.00419999999997</v>
      </c>
      <c r="R3876" s="87" cm="1">
        <f t="array" ref="R3876">IF($X3876="Non-local",VLOOKUP($E3876,$AI$88:$AW$92,COLUMN($AW:$AW)-COLUMN($AH:$AH),FALSE),IF($X3876="Unknown",VLOOKUP($E3876,$AI$95:$AW$99,COLUMN($AW:$AW)-COLUMN($AH:$AH),FALSE),0))</f>
        <v>0.12047560494171299</v>
      </c>
      <c r="S3876" s="87" cm="1">
        <f t="array" ref="S3876">VLOOKUP($E3876,$AI$111:$AW$115,COLUMN($AW:$AW)-COLUMN($AH:$AH),FALSE)</f>
        <v>431.69321999999994</v>
      </c>
      <c r="T3876" s="104">
        <f t="shared" si="732"/>
        <v>1.186622853357443</v>
      </c>
      <c r="U3876" s="104">
        <f t="shared" si="733"/>
        <v>2084.9753356975812</v>
      </c>
      <c r="V3876" s="87" cm="1">
        <f t="array" ref="V3876">VLOOKUP($E3876,$AI$118:$AW$122,COLUMN($AW:$AW)-COLUMN($AH:$AH),FALSE)</f>
        <v>0</v>
      </c>
      <c r="W3876" s="87" t="str">
        <f t="shared" si="737"/>
        <v>Domestic</v>
      </c>
      <c r="X3876" s="87" t="str">
        <f t="shared" si="738"/>
        <v>Non-local</v>
      </c>
      <c r="Y3876" s="104"/>
      <c r="Z3876" s="87" t="str">
        <f t="shared" si="734"/>
        <v>USA</v>
      </c>
      <c r="AA3876" s="87" t="str">
        <f t="shared" si="735"/>
        <v>USA</v>
      </c>
      <c r="AB3876" s="82" cm="1">
        <f t="array" ref="AB3876">VLOOKUP(B3876,'GDP per Capita'!$T$2:$V$4235,COLUMN('GDP per Capita'!$V:$V)-COLUMN('GDP per Capita'!$S:$S),FALSE)</f>
        <v>63809.64</v>
      </c>
      <c r="AC3876" s="82">
        <f t="shared" si="730"/>
        <v>63809.64</v>
      </c>
      <c r="AD3876" s="82">
        <f t="shared" si="731"/>
        <v>63809.64</v>
      </c>
      <c r="AE3876" s="88">
        <f t="shared" si="736"/>
        <v>3.2674927106587363E-2</v>
      </c>
    </row>
    <row r="3877" spans="1:31">
      <c r="A3877" s="77" t="s">
        <v>920</v>
      </c>
      <c r="B3877" s="77">
        <v>3876</v>
      </c>
      <c r="C3877" s="77" t="s">
        <v>29</v>
      </c>
      <c r="D3877" s="77" t="s">
        <v>29</v>
      </c>
      <c r="E3877" s="77">
        <v>2016</v>
      </c>
      <c r="F3877" s="77">
        <v>32.222876499999998</v>
      </c>
      <c r="G3877" s="77">
        <v>-110.9748477</v>
      </c>
      <c r="H3877" s="77">
        <v>0</v>
      </c>
      <c r="I3877" s="77" t="s">
        <v>1790</v>
      </c>
      <c r="J3877" s="77">
        <v>32.7174209</v>
      </c>
      <c r="K3877" s="77">
        <v>-117.1627714</v>
      </c>
      <c r="L3877" s="77">
        <v>1166.0318687665199</v>
      </c>
      <c r="M3877" s="77">
        <v>0.31560011716020497</v>
      </c>
      <c r="N3877" s="77">
        <v>0</v>
      </c>
      <c r="O3877" s="77">
        <v>223.87811880317301</v>
      </c>
      <c r="P3877" s="87" cm="1">
        <f t="array" ref="P3877">IF($X3877="Non-local",VLOOKUP($E3877,$AI$64:$AW$68,COLUMN($AW:$AW)-COLUMN($AH:$AH),FALSE),IF($X3877="Unknown",VLOOKUP($E3877,$AI$71:$AW$75,COLUMN($AW:$AW)-COLUMN($AH:$AH),FALSE),0))</f>
        <v>264</v>
      </c>
      <c r="Q3877" s="87" cm="1">
        <f t="array" ref="Q3877">IF($X3877="Non-local",VLOOKUP($E3877,$AI$40:$AW$44,COLUMN($AW:$AW)-COLUMN($AH:$AH),FALSE),IF($X3877="Unknown",VLOOKUP($E3877,$AI$47:$AW$51,COLUMN($AW:$AW)-COLUMN($AH:$AH),FALSE),0))</f>
        <v>622.00419999999997</v>
      </c>
      <c r="R3877" s="87" cm="1">
        <f t="array" ref="R3877">IF($X3877="Non-local",VLOOKUP($E3877,$AI$88:$AW$92,COLUMN($AW:$AW)-COLUMN($AH:$AH),FALSE),IF($X3877="Unknown",VLOOKUP($E3877,$AI$95:$AW$99,COLUMN($AW:$AW)-COLUMN($AH:$AH),FALSE),0))</f>
        <v>0.12047560494171299</v>
      </c>
      <c r="S3877" s="87" cm="1">
        <f t="array" ref="S3877">VLOOKUP($E3877,$AI$111:$AW$115,COLUMN($AW:$AW)-COLUMN($AH:$AH),FALSE)</f>
        <v>431.69321999999994</v>
      </c>
      <c r="T3877" s="104">
        <f t="shared" si="732"/>
        <v>0.43607572210191797</v>
      </c>
      <c r="U3877" s="104">
        <f t="shared" si="733"/>
        <v>1541.5755388031728</v>
      </c>
      <c r="V3877" s="87" cm="1">
        <f t="array" ref="V3877">VLOOKUP($E3877,$AI$118:$AW$122,COLUMN($AW:$AW)-COLUMN($AH:$AH),FALSE)</f>
        <v>0</v>
      </c>
      <c r="W3877" s="87" t="str">
        <f t="shared" si="737"/>
        <v>Domestic</v>
      </c>
      <c r="X3877" s="87" t="str">
        <f t="shared" si="738"/>
        <v>Non-local</v>
      </c>
      <c r="Y3877" s="104"/>
      <c r="Z3877" s="87" t="str">
        <f t="shared" si="734"/>
        <v>USA</v>
      </c>
      <c r="AA3877" s="87" t="str">
        <f t="shared" si="735"/>
        <v>USA</v>
      </c>
      <c r="AB3877" s="82" cm="1">
        <f t="array" ref="AB3877">VLOOKUP(B3877,'GDP per Capita'!$T$2:$V$4235,COLUMN('GDP per Capita'!$V:$V)-COLUMN('GDP per Capita'!$S:$S),FALSE)</f>
        <v>63809.64</v>
      </c>
      <c r="AC3877" s="82">
        <f t="shared" si="730"/>
        <v>63809.64</v>
      </c>
      <c r="AD3877" s="82">
        <f t="shared" si="731"/>
        <v>63809.64</v>
      </c>
      <c r="AE3877" s="88">
        <f t="shared" si="736"/>
        <v>2.415897564698959E-2</v>
      </c>
    </row>
    <row r="3878" spans="1:31">
      <c r="A3878" s="77" t="s">
        <v>1846</v>
      </c>
      <c r="B3878" s="77">
        <v>3877</v>
      </c>
      <c r="C3878" s="77" t="s">
        <v>29</v>
      </c>
      <c r="D3878" s="77" t="s">
        <v>29</v>
      </c>
      <c r="E3878" s="77">
        <v>2016</v>
      </c>
      <c r="F3878" s="77">
        <v>33.494635299999999</v>
      </c>
      <c r="G3878" s="77">
        <v>-117.147366099999</v>
      </c>
      <c r="H3878" s="77">
        <v>1</v>
      </c>
      <c r="I3878" s="77" t="s">
        <v>1790</v>
      </c>
      <c r="J3878" s="77">
        <v>32.7174209</v>
      </c>
      <c r="K3878" s="77">
        <v>-117.1627714</v>
      </c>
      <c r="L3878" s="77">
        <v>172.86866248381901</v>
      </c>
      <c r="M3878" s="77">
        <v>0</v>
      </c>
      <c r="N3878" s="77">
        <v>0</v>
      </c>
      <c r="O3878" s="77">
        <v>0</v>
      </c>
      <c r="P3878" s="87" cm="1">
        <f t="array" ref="P3878">IF($X3878="Non-local",VLOOKUP($E3878,$AI$64:$AW$68,COLUMN($AW:$AW)-COLUMN($AH:$AH),FALSE),IF($X3878="Unknown",VLOOKUP($E3878,$AI$71:$AW$75,COLUMN($AW:$AW)-COLUMN($AH:$AH),FALSE),0))</f>
        <v>0</v>
      </c>
      <c r="Q3878" s="87" cm="1">
        <f t="array" ref="Q3878">IF($X3878="Non-local",VLOOKUP($E3878,$AI$40:$AW$44,COLUMN($AW:$AW)-COLUMN($AH:$AH),FALSE),IF($X3878="Unknown",VLOOKUP($E3878,$AI$47:$AW$51,COLUMN($AW:$AW)-COLUMN($AH:$AH),FALSE),0))</f>
        <v>0</v>
      </c>
      <c r="R3878" s="87" cm="1">
        <f t="array" ref="R3878">IF($X3878="Non-local",VLOOKUP($E3878,$AI$88:$AW$92,COLUMN($AW:$AW)-COLUMN($AH:$AH),FALSE),IF($X3878="Unknown",VLOOKUP($E3878,$AI$95:$AW$99,COLUMN($AW:$AW)-COLUMN($AH:$AH),FALSE),0))</f>
        <v>0</v>
      </c>
      <c r="S3878" s="87" cm="1">
        <f t="array" ref="S3878">VLOOKUP($E3878,$AI$111:$AW$115,COLUMN($AW:$AW)-COLUMN($AH:$AH),FALSE)</f>
        <v>431.69321999999994</v>
      </c>
      <c r="T3878" s="104">
        <f t="shared" si="732"/>
        <v>0</v>
      </c>
      <c r="U3878" s="104">
        <f t="shared" si="733"/>
        <v>431.69321999999994</v>
      </c>
      <c r="V3878" s="87" cm="1">
        <f t="array" ref="V3878">VLOOKUP($E3878,$AI$118:$AW$122,COLUMN($AW:$AW)-COLUMN($AH:$AH),FALSE)</f>
        <v>0</v>
      </c>
      <c r="W3878" s="87" t="str">
        <f t="shared" si="737"/>
        <v>Domestic</v>
      </c>
      <c r="X3878" s="87" t="str">
        <f t="shared" si="738"/>
        <v>Local</v>
      </c>
      <c r="Y3878" s="104"/>
      <c r="Z3878" s="87" t="str">
        <f t="shared" si="734"/>
        <v>USA</v>
      </c>
      <c r="AA3878" s="87" t="str">
        <f t="shared" si="735"/>
        <v>USA</v>
      </c>
      <c r="AB3878" s="82" cm="1">
        <f t="array" ref="AB3878">VLOOKUP(B3878,'GDP per Capita'!$T$2:$V$4235,COLUMN('GDP per Capita'!$V:$V)-COLUMN('GDP per Capita'!$S:$S),FALSE)</f>
        <v>63809.64</v>
      </c>
      <c r="AC3878" s="82">
        <f t="shared" si="730"/>
        <v>63809.64</v>
      </c>
      <c r="AD3878" s="82">
        <f t="shared" si="731"/>
        <v>63809.64</v>
      </c>
      <c r="AE3878" s="88">
        <f t="shared" si="736"/>
        <v>6.7653291885050593E-3</v>
      </c>
    </row>
    <row r="3879" spans="1:31">
      <c r="A3879" s="77" t="s">
        <v>1132</v>
      </c>
      <c r="B3879" s="77">
        <v>3878</v>
      </c>
      <c r="C3879" s="77" t="s">
        <v>29</v>
      </c>
      <c r="D3879" s="77" t="s">
        <v>29</v>
      </c>
      <c r="E3879" s="77">
        <v>2016</v>
      </c>
      <c r="F3879" s="77">
        <v>39.777452500000003</v>
      </c>
      <c r="G3879" s="77">
        <v>-75.192379200000005</v>
      </c>
      <c r="H3879" s="77">
        <v>0</v>
      </c>
      <c r="I3879" s="77" t="s">
        <v>1790</v>
      </c>
      <c r="J3879" s="77">
        <v>32.7174209</v>
      </c>
      <c r="K3879" s="77">
        <v>-117.1627714</v>
      </c>
      <c r="L3879" s="77">
        <v>7617.5884413951599</v>
      </c>
      <c r="M3879" s="77">
        <v>1.23531696609541</v>
      </c>
      <c r="N3879" s="77">
        <v>0</v>
      </c>
      <c r="O3879" s="77">
        <v>914.110612967419</v>
      </c>
      <c r="P3879" s="87" cm="1">
        <f t="array" ref="P3879">IF($X3879="Non-local",VLOOKUP($E3879,$AI$64:$AW$68,COLUMN($AW:$AW)-COLUMN($AH:$AH),FALSE),IF($X3879="Unknown",VLOOKUP($E3879,$AI$71:$AW$75,COLUMN($AW:$AW)-COLUMN($AH:$AH),FALSE),0))</f>
        <v>264</v>
      </c>
      <c r="Q3879" s="87" cm="1">
        <f t="array" ref="Q3879">IF($X3879="Non-local",VLOOKUP($E3879,$AI$40:$AW$44,COLUMN($AW:$AW)-COLUMN($AH:$AH),FALSE),IF($X3879="Unknown",VLOOKUP($E3879,$AI$47:$AW$51,COLUMN($AW:$AW)-COLUMN($AH:$AH),FALSE),0))</f>
        <v>622.00419999999997</v>
      </c>
      <c r="R3879" s="87" cm="1">
        <f t="array" ref="R3879">IF($X3879="Non-local",VLOOKUP($E3879,$AI$88:$AW$92,COLUMN($AW:$AW)-COLUMN($AH:$AH),FALSE),IF($X3879="Unknown",VLOOKUP($E3879,$AI$95:$AW$99,COLUMN($AW:$AW)-COLUMN($AH:$AH),FALSE),0))</f>
        <v>0.12047560494171299</v>
      </c>
      <c r="S3879" s="87" cm="1">
        <f t="array" ref="S3879">VLOOKUP($E3879,$AI$111:$AW$115,COLUMN($AW:$AW)-COLUMN($AH:$AH),FALSE)</f>
        <v>431.69321999999994</v>
      </c>
      <c r="T3879" s="104">
        <f t="shared" si="732"/>
        <v>1.355792571037123</v>
      </c>
      <c r="U3879" s="104">
        <f t="shared" si="733"/>
        <v>2231.808032967419</v>
      </c>
      <c r="V3879" s="87" cm="1">
        <f t="array" ref="V3879">VLOOKUP($E3879,$AI$118:$AW$122,COLUMN($AW:$AW)-COLUMN($AH:$AH),FALSE)</f>
        <v>0</v>
      </c>
      <c r="W3879" s="87" t="str">
        <f t="shared" si="737"/>
        <v>Domestic</v>
      </c>
      <c r="X3879" s="87" t="str">
        <f t="shared" si="738"/>
        <v>Non-local</v>
      </c>
      <c r="Y3879" s="104"/>
      <c r="Z3879" s="87" t="str">
        <f t="shared" si="734"/>
        <v>USA</v>
      </c>
      <c r="AA3879" s="87" t="str">
        <f t="shared" si="735"/>
        <v>USA</v>
      </c>
      <c r="AB3879" s="82" cm="1">
        <f t="array" ref="AB3879">VLOOKUP(B3879,'GDP per Capita'!$T$2:$V$4235,COLUMN('GDP per Capita'!$V:$V)-COLUMN('GDP per Capita'!$S:$S),FALSE)</f>
        <v>63809.64</v>
      </c>
      <c r="AC3879" s="82">
        <f t="shared" si="730"/>
        <v>63809.64</v>
      </c>
      <c r="AD3879" s="82">
        <f t="shared" si="731"/>
        <v>63809.64</v>
      </c>
      <c r="AE3879" s="88">
        <f t="shared" si="736"/>
        <v>3.497603235134094E-2</v>
      </c>
    </row>
    <row r="3880" spans="1:31">
      <c r="A3880" s="77" t="s">
        <v>1455</v>
      </c>
      <c r="B3880" s="77">
        <v>3879</v>
      </c>
      <c r="C3880" s="77" t="s">
        <v>29</v>
      </c>
      <c r="D3880" s="77" t="s">
        <v>29</v>
      </c>
      <c r="E3880" s="77">
        <v>2016</v>
      </c>
      <c r="F3880" s="77">
        <v>39.374503499999904</v>
      </c>
      <c r="G3880" s="77">
        <v>-76.722728799999999</v>
      </c>
      <c r="H3880" s="77">
        <v>0</v>
      </c>
      <c r="I3880" s="77" t="s">
        <v>1790</v>
      </c>
      <c r="J3880" s="77">
        <v>32.7174209</v>
      </c>
      <c r="K3880" s="77">
        <v>-117.1627714</v>
      </c>
      <c r="L3880" s="77">
        <v>7357.4974049749799</v>
      </c>
      <c r="M3880" s="77">
        <v>1.1991372415697801</v>
      </c>
      <c r="N3880" s="77">
        <v>0</v>
      </c>
      <c r="O3880" s="77">
        <v>882.89968859699798</v>
      </c>
      <c r="P3880" s="87" cm="1">
        <f t="array" ref="P3880">IF($X3880="Non-local",VLOOKUP($E3880,$AI$64:$AW$68,COLUMN($AW:$AW)-COLUMN($AH:$AH),FALSE),IF($X3880="Unknown",VLOOKUP($E3880,$AI$71:$AW$75,COLUMN($AW:$AW)-COLUMN($AH:$AH),FALSE),0))</f>
        <v>264</v>
      </c>
      <c r="Q3880" s="87" cm="1">
        <f t="array" ref="Q3880">IF($X3880="Non-local",VLOOKUP($E3880,$AI$40:$AW$44,COLUMN($AW:$AW)-COLUMN($AH:$AH),FALSE),IF($X3880="Unknown",VLOOKUP($E3880,$AI$47:$AW$51,COLUMN($AW:$AW)-COLUMN($AH:$AH),FALSE),0))</f>
        <v>622.00419999999997</v>
      </c>
      <c r="R3880" s="87" cm="1">
        <f t="array" ref="R3880">IF($X3880="Non-local",VLOOKUP($E3880,$AI$88:$AW$92,COLUMN($AW:$AW)-COLUMN($AH:$AH),FALSE),IF($X3880="Unknown",VLOOKUP($E3880,$AI$95:$AW$99,COLUMN($AW:$AW)-COLUMN($AH:$AH),FALSE),0))</f>
        <v>0.12047560494171299</v>
      </c>
      <c r="S3880" s="87" cm="1">
        <f t="array" ref="S3880">VLOOKUP($E3880,$AI$111:$AW$115,COLUMN($AW:$AW)-COLUMN($AH:$AH),FALSE)</f>
        <v>431.69321999999994</v>
      </c>
      <c r="T3880" s="104">
        <f t="shared" si="732"/>
        <v>1.3196128465114931</v>
      </c>
      <c r="U3880" s="104">
        <f t="shared" si="733"/>
        <v>2200.5971085969982</v>
      </c>
      <c r="V3880" s="87" cm="1">
        <f t="array" ref="V3880">VLOOKUP($E3880,$AI$118:$AW$122,COLUMN($AW:$AW)-COLUMN($AH:$AH),FALSE)</f>
        <v>0</v>
      </c>
      <c r="W3880" s="87" t="str">
        <f t="shared" si="737"/>
        <v>Domestic</v>
      </c>
      <c r="X3880" s="87" t="str">
        <f t="shared" si="738"/>
        <v>Non-local</v>
      </c>
      <c r="Y3880" s="104"/>
      <c r="Z3880" s="87" t="str">
        <f t="shared" si="734"/>
        <v>USA</v>
      </c>
      <c r="AA3880" s="87" t="str">
        <f t="shared" si="735"/>
        <v>USA</v>
      </c>
      <c r="AB3880" s="82" cm="1">
        <f t="array" ref="AB3880">VLOOKUP(B3880,'GDP per Capita'!$T$2:$V$4235,COLUMN('GDP per Capita'!$V:$V)-COLUMN('GDP per Capita'!$S:$S),FALSE)</f>
        <v>63809.64</v>
      </c>
      <c r="AC3880" s="82">
        <f t="shared" si="730"/>
        <v>63809.64</v>
      </c>
      <c r="AD3880" s="82">
        <f t="shared" si="731"/>
        <v>63809.64</v>
      </c>
      <c r="AE3880" s="88">
        <f t="shared" si="736"/>
        <v>3.4486906815286815E-2</v>
      </c>
    </row>
    <row r="3881" spans="1:31">
      <c r="A3881" s="77" t="s">
        <v>886</v>
      </c>
      <c r="B3881" s="77">
        <v>3880</v>
      </c>
      <c r="C3881" s="77" t="s">
        <v>29</v>
      </c>
      <c r="D3881" s="77" t="s">
        <v>29</v>
      </c>
      <c r="E3881" s="77">
        <v>2016</v>
      </c>
      <c r="F3881" s="77">
        <v>39.284749400000003</v>
      </c>
      <c r="G3881" s="77">
        <v>-76.620474639699793</v>
      </c>
      <c r="H3881" s="77">
        <v>0</v>
      </c>
      <c r="I3881" s="77" t="s">
        <v>1790</v>
      </c>
      <c r="J3881" s="77">
        <v>32.7174209</v>
      </c>
      <c r="K3881" s="77">
        <v>-117.1627714</v>
      </c>
      <c r="L3881" s="77">
        <v>7375.5413090858101</v>
      </c>
      <c r="M3881" s="77">
        <v>1.20164337385867</v>
      </c>
      <c r="N3881" s="77">
        <v>0</v>
      </c>
      <c r="O3881" s="77">
        <v>885.06495709029696</v>
      </c>
      <c r="P3881" s="87" cm="1">
        <f t="array" ref="P3881">IF($X3881="Non-local",VLOOKUP($E3881,$AI$64:$AW$68,COLUMN($AW:$AW)-COLUMN($AH:$AH),FALSE),IF($X3881="Unknown",VLOOKUP($E3881,$AI$71:$AW$75,COLUMN($AW:$AW)-COLUMN($AH:$AH),FALSE),0))</f>
        <v>264</v>
      </c>
      <c r="Q3881" s="87" cm="1">
        <f t="array" ref="Q3881">IF($X3881="Non-local",VLOOKUP($E3881,$AI$40:$AW$44,COLUMN($AW:$AW)-COLUMN($AH:$AH),FALSE),IF($X3881="Unknown",VLOOKUP($E3881,$AI$47:$AW$51,COLUMN($AW:$AW)-COLUMN($AH:$AH),FALSE),0))</f>
        <v>622.00419999999997</v>
      </c>
      <c r="R3881" s="87" cm="1">
        <f t="array" ref="R3881">IF($X3881="Non-local",VLOOKUP($E3881,$AI$88:$AW$92,COLUMN($AW:$AW)-COLUMN($AH:$AH),FALSE),IF($X3881="Unknown",VLOOKUP($E3881,$AI$95:$AW$99,COLUMN($AW:$AW)-COLUMN($AH:$AH),FALSE),0))</f>
        <v>0.12047560494171299</v>
      </c>
      <c r="S3881" s="87" cm="1">
        <f t="array" ref="S3881">VLOOKUP($E3881,$AI$111:$AW$115,COLUMN($AW:$AW)-COLUMN($AH:$AH),FALSE)</f>
        <v>431.69321999999994</v>
      </c>
      <c r="T3881" s="104">
        <f t="shared" si="732"/>
        <v>1.3221189788003831</v>
      </c>
      <c r="U3881" s="104">
        <f t="shared" si="733"/>
        <v>2202.7623770902969</v>
      </c>
      <c r="V3881" s="87" cm="1">
        <f t="array" ref="V3881">VLOOKUP($E3881,$AI$118:$AW$122,COLUMN($AW:$AW)-COLUMN($AH:$AH),FALSE)</f>
        <v>0</v>
      </c>
      <c r="W3881" s="87" t="str">
        <f t="shared" si="737"/>
        <v>Domestic</v>
      </c>
      <c r="X3881" s="87" t="str">
        <f t="shared" si="738"/>
        <v>Non-local</v>
      </c>
      <c r="Y3881" s="104"/>
      <c r="Z3881" s="87" t="str">
        <f t="shared" si="734"/>
        <v>USA</v>
      </c>
      <c r="AA3881" s="87" t="str">
        <f t="shared" si="735"/>
        <v>USA</v>
      </c>
      <c r="AB3881" s="82" cm="1">
        <f t="array" ref="AB3881">VLOOKUP(B3881,'GDP per Capita'!$T$2:$V$4235,COLUMN('GDP per Capita'!$V:$V)-COLUMN('GDP per Capita'!$S:$S),FALSE)</f>
        <v>63809.64</v>
      </c>
      <c r="AC3881" s="82">
        <f t="shared" si="730"/>
        <v>63809.64</v>
      </c>
      <c r="AD3881" s="82">
        <f t="shared" si="731"/>
        <v>63809.64</v>
      </c>
      <c r="AE3881" s="88">
        <f t="shared" si="736"/>
        <v>3.4520840065706326E-2</v>
      </c>
    </row>
    <row r="3882" spans="1:31">
      <c r="A3882" s="77" t="s">
        <v>886</v>
      </c>
      <c r="B3882" s="77">
        <v>3881</v>
      </c>
      <c r="C3882" s="77" t="s">
        <v>29</v>
      </c>
      <c r="D3882" s="77" t="s">
        <v>29</v>
      </c>
      <c r="E3882" s="77">
        <v>2016</v>
      </c>
      <c r="F3882" s="77">
        <v>39.284749400000003</v>
      </c>
      <c r="G3882" s="77">
        <v>-76.620474639699793</v>
      </c>
      <c r="H3882" s="77">
        <v>0</v>
      </c>
      <c r="I3882" s="77" t="s">
        <v>1790</v>
      </c>
      <c r="J3882" s="77">
        <v>32.7174209</v>
      </c>
      <c r="K3882" s="77">
        <v>-117.1627714</v>
      </c>
      <c r="L3882" s="77">
        <v>7375.5413090858101</v>
      </c>
      <c r="M3882" s="77">
        <v>1.20164337385867</v>
      </c>
      <c r="N3882" s="77">
        <v>0</v>
      </c>
      <c r="O3882" s="77">
        <v>885.06495709029696</v>
      </c>
      <c r="P3882" s="87" cm="1">
        <f t="array" ref="P3882">IF($X3882="Non-local",VLOOKUP($E3882,$AI$64:$AW$68,COLUMN($AW:$AW)-COLUMN($AH:$AH),FALSE),IF($X3882="Unknown",VLOOKUP($E3882,$AI$71:$AW$75,COLUMN($AW:$AW)-COLUMN($AH:$AH),FALSE),0))</f>
        <v>264</v>
      </c>
      <c r="Q3882" s="87" cm="1">
        <f t="array" ref="Q3882">IF($X3882="Non-local",VLOOKUP($E3882,$AI$40:$AW$44,COLUMN($AW:$AW)-COLUMN($AH:$AH),FALSE),IF($X3882="Unknown",VLOOKUP($E3882,$AI$47:$AW$51,COLUMN($AW:$AW)-COLUMN($AH:$AH),FALSE),0))</f>
        <v>622.00419999999997</v>
      </c>
      <c r="R3882" s="87" cm="1">
        <f t="array" ref="R3882">IF($X3882="Non-local",VLOOKUP($E3882,$AI$88:$AW$92,COLUMN($AW:$AW)-COLUMN($AH:$AH),FALSE),IF($X3882="Unknown",VLOOKUP($E3882,$AI$95:$AW$99,COLUMN($AW:$AW)-COLUMN($AH:$AH),FALSE),0))</f>
        <v>0.12047560494171299</v>
      </c>
      <c r="S3882" s="87" cm="1">
        <f t="array" ref="S3882">VLOOKUP($E3882,$AI$111:$AW$115,COLUMN($AW:$AW)-COLUMN($AH:$AH),FALSE)</f>
        <v>431.69321999999994</v>
      </c>
      <c r="T3882" s="104">
        <f t="shared" si="732"/>
        <v>1.3221189788003831</v>
      </c>
      <c r="U3882" s="104">
        <f t="shared" si="733"/>
        <v>2202.7623770902969</v>
      </c>
      <c r="V3882" s="87" cm="1">
        <f t="array" ref="V3882">VLOOKUP($E3882,$AI$118:$AW$122,COLUMN($AW:$AW)-COLUMN($AH:$AH),FALSE)</f>
        <v>0</v>
      </c>
      <c r="W3882" s="87" t="str">
        <f t="shared" si="737"/>
        <v>Domestic</v>
      </c>
      <c r="X3882" s="87" t="str">
        <f t="shared" si="738"/>
        <v>Non-local</v>
      </c>
      <c r="Y3882" s="104"/>
      <c r="Z3882" s="87" t="str">
        <f t="shared" si="734"/>
        <v>USA</v>
      </c>
      <c r="AA3882" s="87" t="str">
        <f t="shared" si="735"/>
        <v>USA</v>
      </c>
      <c r="AB3882" s="82" cm="1">
        <f t="array" ref="AB3882">VLOOKUP(B3882,'GDP per Capita'!$T$2:$V$4235,COLUMN('GDP per Capita'!$V:$V)-COLUMN('GDP per Capita'!$S:$S),FALSE)</f>
        <v>63809.64</v>
      </c>
      <c r="AC3882" s="82">
        <f t="shared" si="730"/>
        <v>63809.64</v>
      </c>
      <c r="AD3882" s="82">
        <f t="shared" si="731"/>
        <v>63809.64</v>
      </c>
      <c r="AE3882" s="88">
        <f t="shared" si="736"/>
        <v>3.4520840065706326E-2</v>
      </c>
    </row>
    <row r="3883" spans="1:31">
      <c r="A3883" s="77" t="s">
        <v>886</v>
      </c>
      <c r="B3883" s="77">
        <v>3882</v>
      </c>
      <c r="C3883" s="77" t="s">
        <v>29</v>
      </c>
      <c r="D3883" s="77" t="s">
        <v>29</v>
      </c>
      <c r="E3883" s="77">
        <v>2016</v>
      </c>
      <c r="F3883" s="77">
        <v>39.284749400000003</v>
      </c>
      <c r="G3883" s="77">
        <v>-76.620474639699793</v>
      </c>
      <c r="H3883" s="77">
        <v>0</v>
      </c>
      <c r="I3883" s="77" t="s">
        <v>1790</v>
      </c>
      <c r="J3883" s="77">
        <v>32.7174209</v>
      </c>
      <c r="K3883" s="77">
        <v>-117.1627714</v>
      </c>
      <c r="L3883" s="77">
        <v>7375.5413090858101</v>
      </c>
      <c r="M3883" s="77">
        <v>1.20164337385867</v>
      </c>
      <c r="N3883" s="77">
        <v>0</v>
      </c>
      <c r="O3883" s="77">
        <v>885.06495709029696</v>
      </c>
      <c r="P3883" s="87" cm="1">
        <f t="array" ref="P3883">IF($X3883="Non-local",VLOOKUP($E3883,$AI$64:$AW$68,COLUMN($AW:$AW)-COLUMN($AH:$AH),FALSE),IF($X3883="Unknown",VLOOKUP($E3883,$AI$71:$AW$75,COLUMN($AW:$AW)-COLUMN($AH:$AH),FALSE),0))</f>
        <v>264</v>
      </c>
      <c r="Q3883" s="87" cm="1">
        <f t="array" ref="Q3883">IF($X3883="Non-local",VLOOKUP($E3883,$AI$40:$AW$44,COLUMN($AW:$AW)-COLUMN($AH:$AH),FALSE),IF($X3883="Unknown",VLOOKUP($E3883,$AI$47:$AW$51,COLUMN($AW:$AW)-COLUMN($AH:$AH),FALSE),0))</f>
        <v>622.00419999999997</v>
      </c>
      <c r="R3883" s="87" cm="1">
        <f t="array" ref="R3883">IF($X3883="Non-local",VLOOKUP($E3883,$AI$88:$AW$92,COLUMN($AW:$AW)-COLUMN($AH:$AH),FALSE),IF($X3883="Unknown",VLOOKUP($E3883,$AI$95:$AW$99,COLUMN($AW:$AW)-COLUMN($AH:$AH),FALSE),0))</f>
        <v>0.12047560494171299</v>
      </c>
      <c r="S3883" s="87" cm="1">
        <f t="array" ref="S3883">VLOOKUP($E3883,$AI$111:$AW$115,COLUMN($AW:$AW)-COLUMN($AH:$AH),FALSE)</f>
        <v>431.69321999999994</v>
      </c>
      <c r="T3883" s="104">
        <f t="shared" si="732"/>
        <v>1.3221189788003831</v>
      </c>
      <c r="U3883" s="104">
        <f t="shared" si="733"/>
        <v>2202.7623770902969</v>
      </c>
      <c r="V3883" s="87" cm="1">
        <f t="array" ref="V3883">VLOOKUP($E3883,$AI$118:$AW$122,COLUMN($AW:$AW)-COLUMN($AH:$AH),FALSE)</f>
        <v>0</v>
      </c>
      <c r="W3883" s="87" t="str">
        <f t="shared" si="737"/>
        <v>Domestic</v>
      </c>
      <c r="X3883" s="87" t="str">
        <f t="shared" si="738"/>
        <v>Non-local</v>
      </c>
      <c r="Y3883" s="104"/>
      <c r="Z3883" s="87" t="str">
        <f t="shared" si="734"/>
        <v>USA</v>
      </c>
      <c r="AA3883" s="87" t="str">
        <f t="shared" si="735"/>
        <v>USA</v>
      </c>
      <c r="AB3883" s="82" cm="1">
        <f t="array" ref="AB3883">VLOOKUP(B3883,'GDP per Capita'!$T$2:$V$4235,COLUMN('GDP per Capita'!$V:$V)-COLUMN('GDP per Capita'!$S:$S),FALSE)</f>
        <v>63809.64</v>
      </c>
      <c r="AC3883" s="82">
        <f t="shared" ref="AC3883:AC3946" si="739">IFERROR(AB3883,"")</f>
        <v>63809.64</v>
      </c>
      <c r="AD3883" s="82">
        <f t="shared" ref="AD3883:AD3946" si="740">IFERROR(AB3883,AVERAGE(AC$2:AC$2538))</f>
        <v>63809.64</v>
      </c>
      <c r="AE3883" s="88">
        <f t="shared" si="736"/>
        <v>3.4520840065706326E-2</v>
      </c>
    </row>
    <row r="3884" spans="1:31">
      <c r="A3884" s="77" t="s">
        <v>1032</v>
      </c>
      <c r="B3884" s="77">
        <v>3883</v>
      </c>
      <c r="C3884" s="77" t="s">
        <v>29</v>
      </c>
      <c r="D3884" s="77" t="s">
        <v>29</v>
      </c>
      <c r="E3884" s="77">
        <v>2016</v>
      </c>
      <c r="F3884" s="77">
        <v>32.7174209</v>
      </c>
      <c r="G3884" s="77">
        <v>-117.1627714</v>
      </c>
      <c r="H3884" s="77">
        <v>1</v>
      </c>
      <c r="I3884" s="77" t="s">
        <v>1790</v>
      </c>
      <c r="J3884" s="77">
        <v>32.7174209</v>
      </c>
      <c r="K3884" s="77">
        <v>-117.1627714</v>
      </c>
      <c r="L3884" s="77">
        <v>4.7608370650960301E-12</v>
      </c>
      <c r="M3884" s="77">
        <v>0</v>
      </c>
      <c r="N3884" s="77">
        <v>0</v>
      </c>
      <c r="O3884" s="77">
        <v>0</v>
      </c>
      <c r="P3884" s="87" cm="1">
        <f t="array" ref="P3884">IF($X3884="Non-local",VLOOKUP($E3884,$AI$64:$AW$68,COLUMN($AW:$AW)-COLUMN($AH:$AH),FALSE),IF($X3884="Unknown",VLOOKUP($E3884,$AI$71:$AW$75,COLUMN($AW:$AW)-COLUMN($AH:$AH),FALSE),0))</f>
        <v>0</v>
      </c>
      <c r="Q3884" s="87" cm="1">
        <f t="array" ref="Q3884">IF($X3884="Non-local",VLOOKUP($E3884,$AI$40:$AW$44,COLUMN($AW:$AW)-COLUMN($AH:$AH),FALSE),IF($X3884="Unknown",VLOOKUP($E3884,$AI$47:$AW$51,COLUMN($AW:$AW)-COLUMN($AH:$AH),FALSE),0))</f>
        <v>0</v>
      </c>
      <c r="R3884" s="87" cm="1">
        <f t="array" ref="R3884">IF($X3884="Non-local",VLOOKUP($E3884,$AI$88:$AW$92,COLUMN($AW:$AW)-COLUMN($AH:$AH),FALSE),IF($X3884="Unknown",VLOOKUP($E3884,$AI$95:$AW$99,COLUMN($AW:$AW)-COLUMN($AH:$AH),FALSE),0))</f>
        <v>0</v>
      </c>
      <c r="S3884" s="87" cm="1">
        <f t="array" ref="S3884">VLOOKUP($E3884,$AI$111:$AW$115,COLUMN($AW:$AW)-COLUMN($AH:$AH),FALSE)</f>
        <v>431.69321999999994</v>
      </c>
      <c r="T3884" s="104">
        <f t="shared" si="732"/>
        <v>0</v>
      </c>
      <c r="U3884" s="104">
        <f t="shared" si="733"/>
        <v>431.69321999999994</v>
      </c>
      <c r="V3884" s="87" cm="1">
        <f t="array" ref="V3884">VLOOKUP($E3884,$AI$118:$AW$122,COLUMN($AW:$AW)-COLUMN($AH:$AH),FALSE)</f>
        <v>0</v>
      </c>
      <c r="W3884" s="87" t="str">
        <f t="shared" si="737"/>
        <v>Domestic</v>
      </c>
      <c r="X3884" s="87" t="str">
        <f t="shared" si="738"/>
        <v>Local</v>
      </c>
      <c r="Y3884" s="104"/>
      <c r="Z3884" s="87" t="str">
        <f t="shared" si="734"/>
        <v>USA</v>
      </c>
      <c r="AA3884" s="87" t="str">
        <f t="shared" si="735"/>
        <v>USA</v>
      </c>
      <c r="AB3884" s="82" cm="1">
        <f t="array" ref="AB3884">VLOOKUP(B3884,'GDP per Capita'!$T$2:$V$4235,COLUMN('GDP per Capita'!$V:$V)-COLUMN('GDP per Capita'!$S:$S),FALSE)</f>
        <v>63809.64</v>
      </c>
      <c r="AC3884" s="82">
        <f t="shared" si="739"/>
        <v>63809.64</v>
      </c>
      <c r="AD3884" s="82">
        <f t="shared" si="740"/>
        <v>63809.64</v>
      </c>
      <c r="AE3884" s="88">
        <f t="shared" si="736"/>
        <v>6.7653291885050593E-3</v>
      </c>
    </row>
    <row r="3885" spans="1:31">
      <c r="A3885" s="77" t="s">
        <v>886</v>
      </c>
      <c r="B3885" s="77">
        <v>3884</v>
      </c>
      <c r="C3885" s="77" t="s">
        <v>29</v>
      </c>
      <c r="D3885" s="77" t="s">
        <v>29</v>
      </c>
      <c r="E3885" s="77">
        <v>2016</v>
      </c>
      <c r="F3885" s="77">
        <v>39.284749400000003</v>
      </c>
      <c r="G3885" s="77">
        <v>-76.620474639699793</v>
      </c>
      <c r="H3885" s="77">
        <v>0</v>
      </c>
      <c r="I3885" s="77" t="s">
        <v>1790</v>
      </c>
      <c r="J3885" s="77">
        <v>32.7174209</v>
      </c>
      <c r="K3885" s="77">
        <v>-117.1627714</v>
      </c>
      <c r="L3885" s="77">
        <v>7375.5413090858101</v>
      </c>
      <c r="M3885" s="77">
        <v>1.20164337385867</v>
      </c>
      <c r="N3885" s="77">
        <v>0</v>
      </c>
      <c r="O3885" s="77">
        <v>885.06495709029696</v>
      </c>
      <c r="P3885" s="87" cm="1">
        <f t="array" ref="P3885">IF($X3885="Non-local",VLOOKUP($E3885,$AI$64:$AW$68,COLUMN($AW:$AW)-COLUMN($AH:$AH),FALSE),IF($X3885="Unknown",VLOOKUP($E3885,$AI$71:$AW$75,COLUMN($AW:$AW)-COLUMN($AH:$AH),FALSE),0))</f>
        <v>264</v>
      </c>
      <c r="Q3885" s="87" cm="1">
        <f t="array" ref="Q3885">IF($X3885="Non-local",VLOOKUP($E3885,$AI$40:$AW$44,COLUMN($AW:$AW)-COLUMN($AH:$AH),FALSE),IF($X3885="Unknown",VLOOKUP($E3885,$AI$47:$AW$51,COLUMN($AW:$AW)-COLUMN($AH:$AH),FALSE),0))</f>
        <v>622.00419999999997</v>
      </c>
      <c r="R3885" s="87" cm="1">
        <f t="array" ref="R3885">IF($X3885="Non-local",VLOOKUP($E3885,$AI$88:$AW$92,COLUMN($AW:$AW)-COLUMN($AH:$AH),FALSE),IF($X3885="Unknown",VLOOKUP($E3885,$AI$95:$AW$99,COLUMN($AW:$AW)-COLUMN($AH:$AH),FALSE),0))</f>
        <v>0.12047560494171299</v>
      </c>
      <c r="S3885" s="87" cm="1">
        <f t="array" ref="S3885">VLOOKUP($E3885,$AI$111:$AW$115,COLUMN($AW:$AW)-COLUMN($AH:$AH),FALSE)</f>
        <v>431.69321999999994</v>
      </c>
      <c r="T3885" s="104">
        <f t="shared" si="732"/>
        <v>1.3221189788003831</v>
      </c>
      <c r="U3885" s="104">
        <f t="shared" si="733"/>
        <v>2202.7623770902969</v>
      </c>
      <c r="V3885" s="87" cm="1">
        <f t="array" ref="V3885">VLOOKUP($E3885,$AI$118:$AW$122,COLUMN($AW:$AW)-COLUMN($AH:$AH),FALSE)</f>
        <v>0</v>
      </c>
      <c r="W3885" s="87" t="str">
        <f t="shared" si="737"/>
        <v>Domestic</v>
      </c>
      <c r="X3885" s="87" t="str">
        <f t="shared" si="738"/>
        <v>Non-local</v>
      </c>
      <c r="Y3885" s="104"/>
      <c r="Z3885" s="87" t="str">
        <f t="shared" si="734"/>
        <v>USA</v>
      </c>
      <c r="AA3885" s="87" t="str">
        <f t="shared" si="735"/>
        <v>USA</v>
      </c>
      <c r="AB3885" s="82" cm="1">
        <f t="array" ref="AB3885">VLOOKUP(B3885,'GDP per Capita'!$T$2:$V$4235,COLUMN('GDP per Capita'!$V:$V)-COLUMN('GDP per Capita'!$S:$S),FALSE)</f>
        <v>63809.64</v>
      </c>
      <c r="AC3885" s="82">
        <f t="shared" si="739"/>
        <v>63809.64</v>
      </c>
      <c r="AD3885" s="82">
        <f t="shared" si="740"/>
        <v>63809.64</v>
      </c>
      <c r="AE3885" s="88">
        <f t="shared" si="736"/>
        <v>3.4520840065706326E-2</v>
      </c>
    </row>
    <row r="3886" spans="1:31">
      <c r="A3886" s="77" t="s">
        <v>34</v>
      </c>
      <c r="B3886" s="77">
        <v>3885</v>
      </c>
      <c r="C3886" s="77" t="s">
        <v>34</v>
      </c>
      <c r="D3886" s="77" t="s">
        <v>34</v>
      </c>
      <c r="E3886" s="77">
        <v>2016</v>
      </c>
      <c r="F3886" s="77">
        <v>0</v>
      </c>
      <c r="G3886" s="77">
        <v>0</v>
      </c>
      <c r="H3886" s="77">
        <v>0</v>
      </c>
      <c r="I3886" s="77" t="s">
        <v>1790</v>
      </c>
      <c r="J3886" s="77">
        <v>32.7174209</v>
      </c>
      <c r="K3886" s="77">
        <v>-117.1627714</v>
      </c>
      <c r="L3886" s="77">
        <v>4530.2325601502498</v>
      </c>
      <c r="M3886" s="77">
        <v>0.78821066689183295</v>
      </c>
      <c r="N3886" s="77">
        <v>1</v>
      </c>
      <c r="O3886" s="77">
        <v>543.62790721803003</v>
      </c>
      <c r="P3886" s="87" cm="1">
        <f t="array" ref="P3886">IF($X3886="Non-local",VLOOKUP($E3886,$AI$64:$AW$68,COLUMN($AW:$AW)-COLUMN($AH:$AH),FALSE),IF($X3886="Unknown",VLOOKUP($E3886,$AI$71:$AW$75,COLUMN($AW:$AW)-COLUMN($AH:$AH),FALSE),0))</f>
        <v>240.54216867469879</v>
      </c>
      <c r="Q3886" s="87" cm="1">
        <f t="array" ref="Q3886">IF($X3886="Non-local",VLOOKUP($E3886,$AI$40:$AW$44,COLUMN($AW:$AW)-COLUMN($AH:$AH),FALSE),IF($X3886="Unknown",VLOOKUP($E3886,$AI$47:$AW$51,COLUMN($AW:$AW)-COLUMN($AH:$AH),FALSE),0))</f>
        <v>566.73575451807233</v>
      </c>
      <c r="R3886" s="87" cm="1">
        <f t="array" ref="R3886">IF($X3886="Non-local",VLOOKUP($E3886,$AI$88:$AW$92,COLUMN($AW:$AW)-COLUMN($AH:$AH),FALSE),IF($X3886="Unknown",VLOOKUP($E3886,$AI$95:$AW$99,COLUMN($AW:$AW)-COLUMN($AH:$AH),FALSE),0))</f>
        <v>0.10977069426165115</v>
      </c>
      <c r="S3886" s="87" cm="1">
        <f t="array" ref="S3886">VLOOKUP($E3886,$AI$111:$AW$115,COLUMN($AW:$AW)-COLUMN($AH:$AH),FALSE)</f>
        <v>431.69321999999994</v>
      </c>
      <c r="T3886" s="104">
        <f t="shared" si="732"/>
        <v>0.89798136115348415</v>
      </c>
      <c r="U3886" s="104">
        <f t="shared" si="733"/>
        <v>1782.5990504108011</v>
      </c>
      <c r="V3886" s="87" cm="1">
        <f t="array" ref="V3886">VLOOKUP($E3886,$AI$118:$AW$122,COLUMN($AW:$AW)-COLUMN($AH:$AH),FALSE)</f>
        <v>0</v>
      </c>
      <c r="W3886" s="87" t="str">
        <f t="shared" si="737"/>
        <v>Unknown</v>
      </c>
      <c r="X3886" s="87" t="str">
        <f t="shared" si="738"/>
        <v>Unknown</v>
      </c>
      <c r="Y3886" s="104"/>
      <c r="Z3886" s="87" t="str">
        <f t="shared" si="734"/>
        <v>Unknown</v>
      </c>
      <c r="AA3886" s="87" t="str">
        <f t="shared" si="735"/>
        <v>Unknown</v>
      </c>
      <c r="AB3886" s="82" t="e" cm="1">
        <f t="array" ref="AB3886">VLOOKUP(B3886,'GDP per Capita'!$T$2:$V$4235,COLUMN('GDP per Capita'!$V:$V)-COLUMN('GDP per Capita'!$S:$S),FALSE)</f>
        <v>#N/A</v>
      </c>
      <c r="AC3886" s="82" t="str">
        <f t="shared" si="739"/>
        <v/>
      </c>
      <c r="AD3886" s="82">
        <f t="shared" si="740"/>
        <v>61228.93767638311</v>
      </c>
      <c r="AE3886" s="88">
        <f t="shared" si="736"/>
        <v>2.911366941939245E-2</v>
      </c>
    </row>
    <row r="3887" spans="1:31">
      <c r="A3887" s="77" t="s">
        <v>1002</v>
      </c>
      <c r="B3887" s="77">
        <v>3886</v>
      </c>
      <c r="C3887" s="77" t="s">
        <v>29</v>
      </c>
      <c r="D3887" s="77" t="s">
        <v>29</v>
      </c>
      <c r="E3887" s="77">
        <v>2016</v>
      </c>
      <c r="F3887" s="77">
        <v>35.881400899999903</v>
      </c>
      <c r="G3887" s="77">
        <v>-106.29899579999901</v>
      </c>
      <c r="H3887" s="77">
        <v>0</v>
      </c>
      <c r="I3887" s="77" t="s">
        <v>1790</v>
      </c>
      <c r="J3887" s="77">
        <v>32.7174209</v>
      </c>
      <c r="K3887" s="77">
        <v>-117.1627714</v>
      </c>
      <c r="L3887" s="77">
        <v>2114.7952068900399</v>
      </c>
      <c r="M3887" s="77">
        <v>0.44087935902970399</v>
      </c>
      <c r="N3887" s="77">
        <v>0</v>
      </c>
      <c r="O3887" s="77">
        <v>406.040679722888</v>
      </c>
      <c r="P3887" s="87" cm="1">
        <f t="array" ref="P3887">IF($X3887="Non-local",VLOOKUP($E3887,$AI$64:$AW$68,COLUMN($AW:$AW)-COLUMN($AH:$AH),FALSE),IF($X3887="Unknown",VLOOKUP($E3887,$AI$71:$AW$75,COLUMN($AW:$AW)-COLUMN($AH:$AH),FALSE),0))</f>
        <v>264</v>
      </c>
      <c r="Q3887" s="87" cm="1">
        <f t="array" ref="Q3887">IF($X3887="Non-local",VLOOKUP($E3887,$AI$40:$AW$44,COLUMN($AW:$AW)-COLUMN($AH:$AH),FALSE),IF($X3887="Unknown",VLOOKUP($E3887,$AI$47:$AW$51,COLUMN($AW:$AW)-COLUMN($AH:$AH),FALSE),0))</f>
        <v>622.00419999999997</v>
      </c>
      <c r="R3887" s="87" cm="1">
        <f t="array" ref="R3887">IF($X3887="Non-local",VLOOKUP($E3887,$AI$88:$AW$92,COLUMN($AW:$AW)-COLUMN($AH:$AH),FALSE),IF($X3887="Unknown",VLOOKUP($E3887,$AI$95:$AW$99,COLUMN($AW:$AW)-COLUMN($AH:$AH),FALSE),0))</f>
        <v>0.12047560494171299</v>
      </c>
      <c r="S3887" s="87" cm="1">
        <f t="array" ref="S3887">VLOOKUP($E3887,$AI$111:$AW$115,COLUMN($AW:$AW)-COLUMN($AH:$AH),FALSE)</f>
        <v>431.69321999999994</v>
      </c>
      <c r="T3887" s="104">
        <f t="shared" si="732"/>
        <v>0.56135496397141693</v>
      </c>
      <c r="U3887" s="104">
        <f t="shared" si="733"/>
        <v>1723.7380997228877</v>
      </c>
      <c r="V3887" s="87" cm="1">
        <f t="array" ref="V3887">VLOOKUP($E3887,$AI$118:$AW$122,COLUMN($AW:$AW)-COLUMN($AH:$AH),FALSE)</f>
        <v>0</v>
      </c>
      <c r="W3887" s="87" t="str">
        <f t="shared" si="737"/>
        <v>Domestic</v>
      </c>
      <c r="X3887" s="87" t="str">
        <f t="shared" si="738"/>
        <v>Non-local</v>
      </c>
      <c r="Y3887" s="104"/>
      <c r="Z3887" s="87" t="str">
        <f t="shared" si="734"/>
        <v>USA</v>
      </c>
      <c r="AA3887" s="87" t="str">
        <f t="shared" si="735"/>
        <v>USA</v>
      </c>
      <c r="AB3887" s="82" cm="1">
        <f t="array" ref="AB3887">VLOOKUP(B3887,'GDP per Capita'!$T$2:$V$4235,COLUMN('GDP per Capita'!$V:$V)-COLUMN('GDP per Capita'!$S:$S),FALSE)</f>
        <v>63809.64</v>
      </c>
      <c r="AC3887" s="82">
        <f t="shared" si="739"/>
        <v>63809.64</v>
      </c>
      <c r="AD3887" s="82">
        <f t="shared" si="740"/>
        <v>63809.64</v>
      </c>
      <c r="AE3887" s="88">
        <f t="shared" si="736"/>
        <v>2.7013756851204423E-2</v>
      </c>
    </row>
    <row r="3888" spans="1:31">
      <c r="A3888" s="77" t="s">
        <v>886</v>
      </c>
      <c r="B3888" s="77">
        <v>3887</v>
      </c>
      <c r="C3888" s="77" t="s">
        <v>29</v>
      </c>
      <c r="D3888" s="77" t="s">
        <v>29</v>
      </c>
      <c r="E3888" s="77">
        <v>2016</v>
      </c>
      <c r="F3888" s="77">
        <v>39.284749400000003</v>
      </c>
      <c r="G3888" s="77">
        <v>-76.620474639699793</v>
      </c>
      <c r="H3888" s="77">
        <v>0</v>
      </c>
      <c r="I3888" s="77" t="s">
        <v>1790</v>
      </c>
      <c r="J3888" s="77">
        <v>32.7174209</v>
      </c>
      <c r="K3888" s="77">
        <v>-117.1627714</v>
      </c>
      <c r="L3888" s="77">
        <v>7375.5413090858101</v>
      </c>
      <c r="M3888" s="77">
        <v>1.20164337385867</v>
      </c>
      <c r="N3888" s="77">
        <v>0</v>
      </c>
      <c r="O3888" s="77">
        <v>885.06495709029696</v>
      </c>
      <c r="P3888" s="87" cm="1">
        <f t="array" ref="P3888">IF($X3888="Non-local",VLOOKUP($E3888,$AI$64:$AW$68,COLUMN($AW:$AW)-COLUMN($AH:$AH),FALSE),IF($X3888="Unknown",VLOOKUP($E3888,$AI$71:$AW$75,COLUMN($AW:$AW)-COLUMN($AH:$AH),FALSE),0))</f>
        <v>264</v>
      </c>
      <c r="Q3888" s="87" cm="1">
        <f t="array" ref="Q3888">IF($X3888="Non-local",VLOOKUP($E3888,$AI$40:$AW$44,COLUMN($AW:$AW)-COLUMN($AH:$AH),FALSE),IF($X3888="Unknown",VLOOKUP($E3888,$AI$47:$AW$51,COLUMN($AW:$AW)-COLUMN($AH:$AH),FALSE),0))</f>
        <v>622.00419999999997</v>
      </c>
      <c r="R3888" s="87" cm="1">
        <f t="array" ref="R3888">IF($X3888="Non-local",VLOOKUP($E3888,$AI$88:$AW$92,COLUMN($AW:$AW)-COLUMN($AH:$AH),FALSE),IF($X3888="Unknown",VLOOKUP($E3888,$AI$95:$AW$99,COLUMN($AW:$AW)-COLUMN($AH:$AH),FALSE),0))</f>
        <v>0.12047560494171299</v>
      </c>
      <c r="S3888" s="87" cm="1">
        <f t="array" ref="S3888">VLOOKUP($E3888,$AI$111:$AW$115,COLUMN($AW:$AW)-COLUMN($AH:$AH),FALSE)</f>
        <v>431.69321999999994</v>
      </c>
      <c r="T3888" s="104">
        <f t="shared" si="732"/>
        <v>1.3221189788003831</v>
      </c>
      <c r="U3888" s="104">
        <f t="shared" si="733"/>
        <v>2202.7623770902969</v>
      </c>
      <c r="V3888" s="87" cm="1">
        <f t="array" ref="V3888">VLOOKUP($E3888,$AI$118:$AW$122,COLUMN($AW:$AW)-COLUMN($AH:$AH),FALSE)</f>
        <v>0</v>
      </c>
      <c r="W3888" s="87" t="str">
        <f t="shared" si="737"/>
        <v>Domestic</v>
      </c>
      <c r="X3888" s="87" t="str">
        <f t="shared" si="738"/>
        <v>Non-local</v>
      </c>
      <c r="Y3888" s="104"/>
      <c r="Z3888" s="87" t="str">
        <f t="shared" si="734"/>
        <v>USA</v>
      </c>
      <c r="AA3888" s="87" t="str">
        <f t="shared" si="735"/>
        <v>USA</v>
      </c>
      <c r="AB3888" s="82" cm="1">
        <f t="array" ref="AB3888">VLOOKUP(B3888,'GDP per Capita'!$T$2:$V$4235,COLUMN('GDP per Capita'!$V:$V)-COLUMN('GDP per Capita'!$S:$S),FALSE)</f>
        <v>63809.64</v>
      </c>
      <c r="AC3888" s="82">
        <f t="shared" si="739"/>
        <v>63809.64</v>
      </c>
      <c r="AD3888" s="82">
        <f t="shared" si="740"/>
        <v>63809.64</v>
      </c>
      <c r="AE3888" s="88">
        <f t="shared" si="736"/>
        <v>3.4520840065706326E-2</v>
      </c>
    </row>
    <row r="3889" spans="1:31">
      <c r="A3889" s="77" t="s">
        <v>1601</v>
      </c>
      <c r="B3889" s="77">
        <v>3888</v>
      </c>
      <c r="C3889" s="77" t="s">
        <v>29</v>
      </c>
      <c r="D3889" s="77" t="s">
        <v>29</v>
      </c>
      <c r="E3889" s="77">
        <v>2016</v>
      </c>
      <c r="F3889" s="77">
        <v>40.441694099999999</v>
      </c>
      <c r="G3889" s="77">
        <v>-79.9900860999999</v>
      </c>
      <c r="H3889" s="77">
        <v>0</v>
      </c>
      <c r="I3889" s="77" t="s">
        <v>1790</v>
      </c>
      <c r="J3889" s="77">
        <v>32.7174209</v>
      </c>
      <c r="K3889" s="77">
        <v>-117.1627714</v>
      </c>
      <c r="L3889" s="77">
        <v>6803.0677622960302</v>
      </c>
      <c r="M3889" s="77">
        <v>1.12241173865678</v>
      </c>
      <c r="N3889" s="77">
        <v>0</v>
      </c>
      <c r="O3889" s="77">
        <v>816.36813147552402</v>
      </c>
      <c r="P3889" s="87" cm="1">
        <f t="array" ref="P3889">IF($X3889="Non-local",VLOOKUP($E3889,$AI$64:$AW$68,COLUMN($AW:$AW)-COLUMN($AH:$AH),FALSE),IF($X3889="Unknown",VLOOKUP($E3889,$AI$71:$AW$75,COLUMN($AW:$AW)-COLUMN($AH:$AH),FALSE),0))</f>
        <v>264</v>
      </c>
      <c r="Q3889" s="87" cm="1">
        <f t="array" ref="Q3889">IF($X3889="Non-local",VLOOKUP($E3889,$AI$40:$AW$44,COLUMN($AW:$AW)-COLUMN($AH:$AH),FALSE),IF($X3889="Unknown",VLOOKUP($E3889,$AI$47:$AW$51,COLUMN($AW:$AW)-COLUMN($AH:$AH),FALSE),0))</f>
        <v>622.00419999999997</v>
      </c>
      <c r="R3889" s="87" cm="1">
        <f t="array" ref="R3889">IF($X3889="Non-local",VLOOKUP($E3889,$AI$88:$AW$92,COLUMN($AW:$AW)-COLUMN($AH:$AH),FALSE),IF($X3889="Unknown",VLOOKUP($E3889,$AI$95:$AW$99,COLUMN($AW:$AW)-COLUMN($AH:$AH),FALSE),0))</f>
        <v>0.12047560494171299</v>
      </c>
      <c r="S3889" s="87" cm="1">
        <f t="array" ref="S3889">VLOOKUP($E3889,$AI$111:$AW$115,COLUMN($AW:$AW)-COLUMN($AH:$AH),FALSE)</f>
        <v>431.69321999999994</v>
      </c>
      <c r="T3889" s="104">
        <f t="shared" si="732"/>
        <v>1.2428873435984931</v>
      </c>
      <c r="U3889" s="104">
        <f t="shared" si="733"/>
        <v>2134.065551475524</v>
      </c>
      <c r="V3889" s="87" cm="1">
        <f t="array" ref="V3889">VLOOKUP($E3889,$AI$118:$AW$122,COLUMN($AW:$AW)-COLUMN($AH:$AH),FALSE)</f>
        <v>0</v>
      </c>
      <c r="W3889" s="87" t="str">
        <f t="shared" si="737"/>
        <v>Domestic</v>
      </c>
      <c r="X3889" s="87" t="str">
        <f t="shared" si="738"/>
        <v>Non-local</v>
      </c>
      <c r="Y3889" s="104"/>
      <c r="Z3889" s="87" t="str">
        <f t="shared" si="734"/>
        <v>USA</v>
      </c>
      <c r="AA3889" s="87" t="str">
        <f t="shared" si="735"/>
        <v>USA</v>
      </c>
      <c r="AB3889" s="82" cm="1">
        <f t="array" ref="AB3889">VLOOKUP(B3889,'GDP per Capita'!$T$2:$V$4235,COLUMN('GDP per Capita'!$V:$V)-COLUMN('GDP per Capita'!$S:$S),FALSE)</f>
        <v>63809.64</v>
      </c>
      <c r="AC3889" s="82">
        <f t="shared" si="739"/>
        <v>63809.64</v>
      </c>
      <c r="AD3889" s="82">
        <f t="shared" si="740"/>
        <v>63809.64</v>
      </c>
      <c r="AE3889" s="88">
        <f t="shared" si="736"/>
        <v>3.3444249982847798E-2</v>
      </c>
    </row>
    <row r="3890" spans="1:31">
      <c r="A3890" s="77" t="s">
        <v>1847</v>
      </c>
      <c r="B3890" s="77">
        <v>3889</v>
      </c>
      <c r="C3890" s="77" t="s">
        <v>362</v>
      </c>
      <c r="D3890" s="77" t="s">
        <v>30</v>
      </c>
      <c r="E3890" s="77">
        <v>2016</v>
      </c>
      <c r="F3890" s="77">
        <v>25.0452747</v>
      </c>
      <c r="G3890" s="77">
        <v>121.5078001</v>
      </c>
      <c r="H3890" s="77">
        <v>0</v>
      </c>
      <c r="I3890" s="77" t="s">
        <v>1790</v>
      </c>
      <c r="J3890" s="77">
        <v>32.7174209</v>
      </c>
      <c r="K3890" s="77">
        <v>-117.1627714</v>
      </c>
      <c r="L3890" s="77">
        <v>22159.7820084138</v>
      </c>
      <c r="M3890" s="77">
        <v>3.4478699573593099</v>
      </c>
      <c r="N3890" s="77">
        <v>0</v>
      </c>
      <c r="O3890" s="77">
        <v>2027.6200537698601</v>
      </c>
      <c r="P3890" s="87" cm="1">
        <f t="array" ref="P3890">IF($X3890="Non-local",VLOOKUP($E3890,$AI$64:$AW$68,COLUMN($AW:$AW)-COLUMN($AH:$AH),FALSE),IF($X3890="Unknown",VLOOKUP($E3890,$AI$71:$AW$75,COLUMN($AW:$AW)-COLUMN($AH:$AH),FALSE),0))</f>
        <v>264</v>
      </c>
      <c r="Q3890" s="87" cm="1">
        <f t="array" ref="Q3890">IF($X3890="Non-local",VLOOKUP($E3890,$AI$40:$AW$44,COLUMN($AW:$AW)-COLUMN($AH:$AH),FALSE),IF($X3890="Unknown",VLOOKUP($E3890,$AI$47:$AW$51,COLUMN($AW:$AW)-COLUMN($AH:$AH),FALSE),0))</f>
        <v>622.00419999999997</v>
      </c>
      <c r="R3890" s="87" cm="1">
        <f t="array" ref="R3890">IF($X3890="Non-local",VLOOKUP($E3890,$AI$88:$AW$92,COLUMN($AW:$AW)-COLUMN($AH:$AH),FALSE),IF($X3890="Unknown",VLOOKUP($E3890,$AI$95:$AW$99,COLUMN($AW:$AW)-COLUMN($AH:$AH),FALSE),0))</f>
        <v>0.12047560494171299</v>
      </c>
      <c r="S3890" s="87" cm="1">
        <f t="array" ref="S3890">VLOOKUP($E3890,$AI$111:$AW$115,COLUMN($AW:$AW)-COLUMN($AH:$AH),FALSE)</f>
        <v>431.69321999999994</v>
      </c>
      <c r="T3890" s="104">
        <f t="shared" si="732"/>
        <v>3.568345562301023</v>
      </c>
      <c r="U3890" s="104">
        <f t="shared" si="733"/>
        <v>3345.31747376986</v>
      </c>
      <c r="V3890" s="87" cm="1">
        <f t="array" ref="V3890">VLOOKUP($E3890,$AI$118:$AW$122,COLUMN($AW:$AW)-COLUMN($AH:$AH),FALSE)</f>
        <v>0</v>
      </c>
      <c r="W3890" s="87" t="str">
        <f t="shared" si="737"/>
        <v>International</v>
      </c>
      <c r="X3890" s="87" t="str">
        <f t="shared" si="738"/>
        <v>Non-local</v>
      </c>
      <c r="Y3890" s="104"/>
      <c r="Z3890" s="87" t="str">
        <f t="shared" si="734"/>
        <v>Taiwan</v>
      </c>
      <c r="AA3890" s="87" t="str">
        <f t="shared" si="735"/>
        <v>Asia</v>
      </c>
      <c r="AB3890" s="82" cm="1">
        <f t="array" ref="AB3890">VLOOKUP(B3890,'GDP per Capita'!$T$2:$V$4235,COLUMN('GDP per Capita'!$V:$V)-COLUMN('GDP per Capita'!$S:$S),FALSE)</f>
        <v>10121.299999999999</v>
      </c>
      <c r="AC3890" s="82">
        <f t="shared" si="739"/>
        <v>10121.299999999999</v>
      </c>
      <c r="AD3890" s="82">
        <f t="shared" si="740"/>
        <v>10121.299999999999</v>
      </c>
      <c r="AE3890" s="88">
        <f t="shared" si="736"/>
        <v>0.33052250933870753</v>
      </c>
    </row>
    <row r="3891" spans="1:31">
      <c r="A3891" s="77" t="s">
        <v>1032</v>
      </c>
      <c r="B3891" s="77">
        <v>3890</v>
      </c>
      <c r="C3891" s="77" t="s">
        <v>29</v>
      </c>
      <c r="D3891" s="77" t="s">
        <v>29</v>
      </c>
      <c r="E3891" s="77">
        <v>2016</v>
      </c>
      <c r="F3891" s="77">
        <v>32.7174209</v>
      </c>
      <c r="G3891" s="77">
        <v>-117.1627714</v>
      </c>
      <c r="H3891" s="77">
        <v>1</v>
      </c>
      <c r="I3891" s="77" t="s">
        <v>1790</v>
      </c>
      <c r="J3891" s="77">
        <v>32.7174209</v>
      </c>
      <c r="K3891" s="77">
        <v>-117.1627714</v>
      </c>
      <c r="L3891" s="77">
        <v>4.7608370650960301E-12</v>
      </c>
      <c r="M3891" s="77">
        <v>0</v>
      </c>
      <c r="N3891" s="77">
        <v>0</v>
      </c>
      <c r="O3891" s="77">
        <v>0</v>
      </c>
      <c r="P3891" s="87" cm="1">
        <f t="array" ref="P3891">IF($X3891="Non-local",VLOOKUP($E3891,$AI$64:$AW$68,COLUMN($AW:$AW)-COLUMN($AH:$AH),FALSE),IF($X3891="Unknown",VLOOKUP($E3891,$AI$71:$AW$75,COLUMN($AW:$AW)-COLUMN($AH:$AH),FALSE),0))</f>
        <v>0</v>
      </c>
      <c r="Q3891" s="87" cm="1">
        <f t="array" ref="Q3891">IF($X3891="Non-local",VLOOKUP($E3891,$AI$40:$AW$44,COLUMN($AW:$AW)-COLUMN($AH:$AH),FALSE),IF($X3891="Unknown",VLOOKUP($E3891,$AI$47:$AW$51,COLUMN($AW:$AW)-COLUMN($AH:$AH),FALSE),0))</f>
        <v>0</v>
      </c>
      <c r="R3891" s="87" cm="1">
        <f t="array" ref="R3891">IF($X3891="Non-local",VLOOKUP($E3891,$AI$88:$AW$92,COLUMN($AW:$AW)-COLUMN($AH:$AH),FALSE),IF($X3891="Unknown",VLOOKUP($E3891,$AI$95:$AW$99,COLUMN($AW:$AW)-COLUMN($AH:$AH),FALSE),0))</f>
        <v>0</v>
      </c>
      <c r="S3891" s="87" cm="1">
        <f t="array" ref="S3891">VLOOKUP($E3891,$AI$111:$AW$115,COLUMN($AW:$AW)-COLUMN($AH:$AH),FALSE)</f>
        <v>431.69321999999994</v>
      </c>
      <c r="T3891" s="104">
        <f t="shared" si="732"/>
        <v>0</v>
      </c>
      <c r="U3891" s="104">
        <f t="shared" si="733"/>
        <v>431.69321999999994</v>
      </c>
      <c r="V3891" s="87" cm="1">
        <f t="array" ref="V3891">VLOOKUP($E3891,$AI$118:$AW$122,COLUMN($AW:$AW)-COLUMN($AH:$AH),FALSE)</f>
        <v>0</v>
      </c>
      <c r="W3891" s="87" t="str">
        <f t="shared" si="737"/>
        <v>Domestic</v>
      </c>
      <c r="X3891" s="87" t="str">
        <f t="shared" si="738"/>
        <v>Local</v>
      </c>
      <c r="Y3891" s="104"/>
      <c r="Z3891" s="87" t="str">
        <f t="shared" si="734"/>
        <v>USA</v>
      </c>
      <c r="AA3891" s="87" t="str">
        <f t="shared" si="735"/>
        <v>USA</v>
      </c>
      <c r="AB3891" s="82" cm="1">
        <f t="array" ref="AB3891">VLOOKUP(B3891,'GDP per Capita'!$T$2:$V$4235,COLUMN('GDP per Capita'!$V:$V)-COLUMN('GDP per Capita'!$S:$S),FALSE)</f>
        <v>63809.64</v>
      </c>
      <c r="AC3891" s="82">
        <f t="shared" si="739"/>
        <v>63809.64</v>
      </c>
      <c r="AD3891" s="82">
        <f t="shared" si="740"/>
        <v>63809.64</v>
      </c>
      <c r="AE3891" s="88">
        <f t="shared" si="736"/>
        <v>6.7653291885050593E-3</v>
      </c>
    </row>
    <row r="3892" spans="1:31">
      <c r="A3892" s="77" t="s">
        <v>911</v>
      </c>
      <c r="B3892" s="77">
        <v>3891</v>
      </c>
      <c r="C3892" s="77" t="s">
        <v>29</v>
      </c>
      <c r="D3892" s="77" t="s">
        <v>29</v>
      </c>
      <c r="E3892" s="77">
        <v>2016</v>
      </c>
      <c r="F3892" s="77">
        <v>42.3750997</v>
      </c>
      <c r="G3892" s="77">
        <v>-71.105615700000001</v>
      </c>
      <c r="H3892" s="77">
        <v>0</v>
      </c>
      <c r="I3892" s="77" t="s">
        <v>1790</v>
      </c>
      <c r="J3892" s="77">
        <v>32.7174209</v>
      </c>
      <c r="K3892" s="77">
        <v>-117.1627714</v>
      </c>
      <c r="L3892" s="77">
        <v>8292.5264883878099</v>
      </c>
      <c r="M3892" s="77">
        <v>1.32975968533697</v>
      </c>
      <c r="N3892" s="77">
        <v>0</v>
      </c>
      <c r="O3892" s="77">
        <v>870.715281280721</v>
      </c>
      <c r="P3892" s="87" cm="1">
        <f t="array" ref="P3892">IF($X3892="Non-local",VLOOKUP($E3892,$AI$64:$AW$68,COLUMN($AW:$AW)-COLUMN($AH:$AH),FALSE),IF($X3892="Unknown",VLOOKUP($E3892,$AI$71:$AW$75,COLUMN($AW:$AW)-COLUMN($AH:$AH),FALSE),0))</f>
        <v>264</v>
      </c>
      <c r="Q3892" s="87" cm="1">
        <f t="array" ref="Q3892">IF($X3892="Non-local",VLOOKUP($E3892,$AI$40:$AW$44,COLUMN($AW:$AW)-COLUMN($AH:$AH),FALSE),IF($X3892="Unknown",VLOOKUP($E3892,$AI$47:$AW$51,COLUMN($AW:$AW)-COLUMN($AH:$AH),FALSE),0))</f>
        <v>622.00419999999997</v>
      </c>
      <c r="R3892" s="87" cm="1">
        <f t="array" ref="R3892">IF($X3892="Non-local",VLOOKUP($E3892,$AI$88:$AW$92,COLUMN($AW:$AW)-COLUMN($AH:$AH),FALSE),IF($X3892="Unknown",VLOOKUP($E3892,$AI$95:$AW$99,COLUMN($AW:$AW)-COLUMN($AH:$AH),FALSE),0))</f>
        <v>0.12047560494171299</v>
      </c>
      <c r="S3892" s="87" cm="1">
        <f t="array" ref="S3892">VLOOKUP($E3892,$AI$111:$AW$115,COLUMN($AW:$AW)-COLUMN($AH:$AH),FALSE)</f>
        <v>431.69321999999994</v>
      </c>
      <c r="T3892" s="104">
        <f t="shared" si="732"/>
        <v>1.450235290278683</v>
      </c>
      <c r="U3892" s="104">
        <f t="shared" si="733"/>
        <v>2188.4127012807212</v>
      </c>
      <c r="V3892" s="87" cm="1">
        <f t="array" ref="V3892">VLOOKUP($E3892,$AI$118:$AW$122,COLUMN($AW:$AW)-COLUMN($AH:$AH),FALSE)</f>
        <v>0</v>
      </c>
      <c r="W3892" s="87" t="str">
        <f t="shared" si="737"/>
        <v>Domestic</v>
      </c>
      <c r="X3892" s="87" t="str">
        <f t="shared" si="738"/>
        <v>Non-local</v>
      </c>
      <c r="Y3892" s="104"/>
      <c r="Z3892" s="87" t="str">
        <f t="shared" si="734"/>
        <v>USA</v>
      </c>
      <c r="AA3892" s="87" t="str">
        <f t="shared" si="735"/>
        <v>USA</v>
      </c>
      <c r="AB3892" s="82" cm="1">
        <f t="array" ref="AB3892">VLOOKUP(B3892,'GDP per Capita'!$T$2:$V$4235,COLUMN('GDP per Capita'!$V:$V)-COLUMN('GDP per Capita'!$S:$S),FALSE)</f>
        <v>63809.64</v>
      </c>
      <c r="AC3892" s="82">
        <f t="shared" si="739"/>
        <v>63809.64</v>
      </c>
      <c r="AD3892" s="82">
        <f t="shared" si="740"/>
        <v>63809.64</v>
      </c>
      <c r="AE3892" s="88">
        <f t="shared" si="736"/>
        <v>3.42959574960887E-2</v>
      </c>
    </row>
    <row r="3893" spans="1:31">
      <c r="A3893" s="77" t="s">
        <v>894</v>
      </c>
      <c r="B3893" s="77">
        <v>3892</v>
      </c>
      <c r="C3893" s="77" t="s">
        <v>29</v>
      </c>
      <c r="D3893" s="77" t="s">
        <v>29</v>
      </c>
      <c r="E3893" s="77">
        <v>2016</v>
      </c>
      <c r="F3893" s="77">
        <v>33.425505600000001</v>
      </c>
      <c r="G3893" s="77">
        <v>-111.94001249999999</v>
      </c>
      <c r="H3893" s="77">
        <v>0</v>
      </c>
      <c r="I3893" s="77" t="s">
        <v>1790</v>
      </c>
      <c r="J3893" s="77">
        <v>32.7174209</v>
      </c>
      <c r="K3893" s="77">
        <v>-117.1627714</v>
      </c>
      <c r="L3893" s="77">
        <v>985.86106619681095</v>
      </c>
      <c r="M3893" s="77">
        <v>0.29180950400519401</v>
      </c>
      <c r="N3893" s="77">
        <v>0</v>
      </c>
      <c r="O3893" s="77">
        <v>189.28532470978701</v>
      </c>
      <c r="P3893" s="87" cm="1">
        <f t="array" ref="P3893">IF($X3893="Non-local",VLOOKUP($E3893,$AI$64:$AW$68,COLUMN($AW:$AW)-COLUMN($AH:$AH),FALSE),IF($X3893="Unknown",VLOOKUP($E3893,$AI$71:$AW$75,COLUMN($AW:$AW)-COLUMN($AH:$AH),FALSE),0))</f>
        <v>264</v>
      </c>
      <c r="Q3893" s="87" cm="1">
        <f t="array" ref="Q3893">IF($X3893="Non-local",VLOOKUP($E3893,$AI$40:$AW$44,COLUMN($AW:$AW)-COLUMN($AH:$AH),FALSE),IF($X3893="Unknown",VLOOKUP($E3893,$AI$47:$AW$51,COLUMN($AW:$AW)-COLUMN($AH:$AH),FALSE),0))</f>
        <v>622.00419999999997</v>
      </c>
      <c r="R3893" s="87" cm="1">
        <f t="array" ref="R3893">IF($X3893="Non-local",VLOOKUP($E3893,$AI$88:$AW$92,COLUMN($AW:$AW)-COLUMN($AH:$AH),FALSE),IF($X3893="Unknown",VLOOKUP($E3893,$AI$95:$AW$99,COLUMN($AW:$AW)-COLUMN($AH:$AH),FALSE),0))</f>
        <v>0.12047560494171299</v>
      </c>
      <c r="S3893" s="87" cm="1">
        <f t="array" ref="S3893">VLOOKUP($E3893,$AI$111:$AW$115,COLUMN($AW:$AW)-COLUMN($AH:$AH),FALSE)</f>
        <v>431.69321999999994</v>
      </c>
      <c r="T3893" s="104">
        <f t="shared" si="732"/>
        <v>0.41228510894690701</v>
      </c>
      <c r="U3893" s="104">
        <f t="shared" si="733"/>
        <v>1506.9827447097869</v>
      </c>
      <c r="V3893" s="87" cm="1">
        <f t="array" ref="V3893">VLOOKUP($E3893,$AI$118:$AW$122,COLUMN($AW:$AW)-COLUMN($AH:$AH),FALSE)</f>
        <v>0</v>
      </c>
      <c r="W3893" s="87" t="str">
        <f t="shared" si="737"/>
        <v>Domestic</v>
      </c>
      <c r="X3893" s="87" t="str">
        <f t="shared" si="738"/>
        <v>Non-local</v>
      </c>
      <c r="Y3893" s="104"/>
      <c r="Z3893" s="87" t="str">
        <f t="shared" si="734"/>
        <v>USA</v>
      </c>
      <c r="AA3893" s="87" t="str">
        <f t="shared" si="735"/>
        <v>USA</v>
      </c>
      <c r="AB3893" s="82" cm="1">
        <f t="array" ref="AB3893">VLOOKUP(B3893,'GDP per Capita'!$T$2:$V$4235,COLUMN('GDP per Capita'!$V:$V)-COLUMN('GDP per Capita'!$S:$S),FALSE)</f>
        <v>63809.64</v>
      </c>
      <c r="AC3893" s="82">
        <f t="shared" si="739"/>
        <v>63809.64</v>
      </c>
      <c r="AD3893" s="82">
        <f t="shared" si="740"/>
        <v>63809.64</v>
      </c>
      <c r="AE3893" s="88">
        <f t="shared" si="736"/>
        <v>2.3616850756559463E-2</v>
      </c>
    </row>
    <row r="3894" spans="1:31">
      <c r="A3894" s="77" t="s">
        <v>1360</v>
      </c>
      <c r="B3894" s="77">
        <v>3893</v>
      </c>
      <c r="C3894" s="77" t="s">
        <v>29</v>
      </c>
      <c r="D3894" s="77" t="s">
        <v>29</v>
      </c>
      <c r="E3894" s="77">
        <v>2016</v>
      </c>
      <c r="F3894" s="77">
        <v>36.216794999999998</v>
      </c>
      <c r="G3894" s="77">
        <v>-81.674551699999995</v>
      </c>
      <c r="H3894" s="77">
        <v>0</v>
      </c>
      <c r="I3894" s="77" t="s">
        <v>1790</v>
      </c>
      <c r="J3894" s="77">
        <v>32.7174209</v>
      </c>
      <c r="K3894" s="77">
        <v>-117.1627714</v>
      </c>
      <c r="L3894" s="77">
        <v>6516.78286602346</v>
      </c>
      <c r="M3894" s="77">
        <v>1.08300589133255</v>
      </c>
      <c r="N3894" s="77">
        <v>0</v>
      </c>
      <c r="O3894" s="77">
        <v>782.01394392281497</v>
      </c>
      <c r="P3894" s="87" cm="1">
        <f t="array" ref="P3894">IF($X3894="Non-local",VLOOKUP($E3894,$AI$64:$AW$68,COLUMN($AW:$AW)-COLUMN($AH:$AH),FALSE),IF($X3894="Unknown",VLOOKUP($E3894,$AI$71:$AW$75,COLUMN($AW:$AW)-COLUMN($AH:$AH),FALSE),0))</f>
        <v>264</v>
      </c>
      <c r="Q3894" s="87" cm="1">
        <f t="array" ref="Q3894">IF($X3894="Non-local",VLOOKUP($E3894,$AI$40:$AW$44,COLUMN($AW:$AW)-COLUMN($AH:$AH),FALSE),IF($X3894="Unknown",VLOOKUP($E3894,$AI$47:$AW$51,COLUMN($AW:$AW)-COLUMN($AH:$AH),FALSE),0))</f>
        <v>622.00419999999997</v>
      </c>
      <c r="R3894" s="87" cm="1">
        <f t="array" ref="R3894">IF($X3894="Non-local",VLOOKUP($E3894,$AI$88:$AW$92,COLUMN($AW:$AW)-COLUMN($AH:$AH),FALSE),IF($X3894="Unknown",VLOOKUP($E3894,$AI$95:$AW$99,COLUMN($AW:$AW)-COLUMN($AH:$AH),FALSE),0))</f>
        <v>0.12047560494171299</v>
      </c>
      <c r="S3894" s="87" cm="1">
        <f t="array" ref="S3894">VLOOKUP($E3894,$AI$111:$AW$115,COLUMN($AW:$AW)-COLUMN($AH:$AH),FALSE)</f>
        <v>431.69321999999994</v>
      </c>
      <c r="T3894" s="104">
        <f t="shared" si="732"/>
        <v>1.203481496274263</v>
      </c>
      <c r="U3894" s="104">
        <f t="shared" si="733"/>
        <v>2099.7113639228151</v>
      </c>
      <c r="V3894" s="87" cm="1">
        <f t="array" ref="V3894">VLOOKUP($E3894,$AI$118:$AW$122,COLUMN($AW:$AW)-COLUMN($AH:$AH),FALSE)</f>
        <v>0</v>
      </c>
      <c r="W3894" s="87" t="str">
        <f t="shared" si="737"/>
        <v>Domestic</v>
      </c>
      <c r="X3894" s="87" t="str">
        <f t="shared" si="738"/>
        <v>Non-local</v>
      </c>
      <c r="Y3894" s="104"/>
      <c r="Z3894" s="87" t="str">
        <f t="shared" si="734"/>
        <v>USA</v>
      </c>
      <c r="AA3894" s="87" t="str">
        <f t="shared" si="735"/>
        <v>USA</v>
      </c>
      <c r="AB3894" s="82" cm="1">
        <f t="array" ref="AB3894">VLOOKUP(B3894,'GDP per Capita'!$T$2:$V$4235,COLUMN('GDP per Capita'!$V:$V)-COLUMN('GDP per Capita'!$S:$S),FALSE)</f>
        <v>63809.64</v>
      </c>
      <c r="AC3894" s="82">
        <f t="shared" si="739"/>
        <v>63809.64</v>
      </c>
      <c r="AD3894" s="82">
        <f t="shared" si="740"/>
        <v>63809.64</v>
      </c>
      <c r="AE3894" s="88">
        <f t="shared" si="736"/>
        <v>3.2905864441843194E-2</v>
      </c>
    </row>
    <row r="3895" spans="1:31">
      <c r="A3895" s="77" t="s">
        <v>1848</v>
      </c>
      <c r="B3895" s="77">
        <v>3894</v>
      </c>
      <c r="C3895" s="77" t="s">
        <v>29</v>
      </c>
      <c r="D3895" s="77" t="s">
        <v>29</v>
      </c>
      <c r="E3895" s="77">
        <v>2016</v>
      </c>
      <c r="F3895" s="77">
        <v>42.250594299999896</v>
      </c>
      <c r="G3895" s="77">
        <v>-83.178536099999903</v>
      </c>
      <c r="H3895" s="77">
        <v>0</v>
      </c>
      <c r="I3895" s="77" t="s">
        <v>1790</v>
      </c>
      <c r="J3895" s="77">
        <v>32.7174209</v>
      </c>
      <c r="K3895" s="77">
        <v>-117.1627714</v>
      </c>
      <c r="L3895" s="77">
        <v>6311.4284041204101</v>
      </c>
      <c r="M3895" s="77">
        <v>1.0548287209620399</v>
      </c>
      <c r="N3895" s="77">
        <v>0</v>
      </c>
      <c r="O3895" s="77">
        <v>757.37140849444904</v>
      </c>
      <c r="P3895" s="87" cm="1">
        <f t="array" ref="P3895">IF($X3895="Non-local",VLOOKUP($E3895,$AI$64:$AW$68,COLUMN($AW:$AW)-COLUMN($AH:$AH),FALSE),IF($X3895="Unknown",VLOOKUP($E3895,$AI$71:$AW$75,COLUMN($AW:$AW)-COLUMN($AH:$AH),FALSE),0))</f>
        <v>264</v>
      </c>
      <c r="Q3895" s="87" cm="1">
        <f t="array" ref="Q3895">IF($X3895="Non-local",VLOOKUP($E3895,$AI$40:$AW$44,COLUMN($AW:$AW)-COLUMN($AH:$AH),FALSE),IF($X3895="Unknown",VLOOKUP($E3895,$AI$47:$AW$51,COLUMN($AW:$AW)-COLUMN($AH:$AH),FALSE),0))</f>
        <v>622.00419999999997</v>
      </c>
      <c r="R3895" s="87" cm="1">
        <f t="array" ref="R3895">IF($X3895="Non-local",VLOOKUP($E3895,$AI$88:$AW$92,COLUMN($AW:$AW)-COLUMN($AH:$AH),FALSE),IF($X3895="Unknown",VLOOKUP($E3895,$AI$95:$AW$99,COLUMN($AW:$AW)-COLUMN($AH:$AH),FALSE),0))</f>
        <v>0.12047560494171299</v>
      </c>
      <c r="S3895" s="87" cm="1">
        <f t="array" ref="S3895">VLOOKUP($E3895,$AI$111:$AW$115,COLUMN($AW:$AW)-COLUMN($AH:$AH),FALSE)</f>
        <v>431.69321999999994</v>
      </c>
      <c r="T3895" s="104">
        <f t="shared" si="732"/>
        <v>1.175304325903753</v>
      </c>
      <c r="U3895" s="104">
        <f t="shared" si="733"/>
        <v>2075.068828494449</v>
      </c>
      <c r="V3895" s="87" cm="1">
        <f t="array" ref="V3895">VLOOKUP($E3895,$AI$118:$AW$122,COLUMN($AW:$AW)-COLUMN($AH:$AH),FALSE)</f>
        <v>0</v>
      </c>
      <c r="W3895" s="87" t="str">
        <f t="shared" si="737"/>
        <v>Domestic</v>
      </c>
      <c r="X3895" s="87" t="str">
        <f t="shared" si="738"/>
        <v>Non-local</v>
      </c>
      <c r="Y3895" s="104"/>
      <c r="Z3895" s="87" t="str">
        <f t="shared" si="734"/>
        <v>USA</v>
      </c>
      <c r="AA3895" s="87" t="str">
        <f t="shared" si="735"/>
        <v>USA</v>
      </c>
      <c r="AB3895" s="82" cm="1">
        <f t="array" ref="AB3895">VLOOKUP(B3895,'GDP per Capita'!$T$2:$V$4235,COLUMN('GDP per Capita'!$V:$V)-COLUMN('GDP per Capita'!$S:$S),FALSE)</f>
        <v>63809.64</v>
      </c>
      <c r="AC3895" s="82">
        <f t="shared" si="739"/>
        <v>63809.64</v>
      </c>
      <c r="AD3895" s="82">
        <f t="shared" si="740"/>
        <v>63809.64</v>
      </c>
      <c r="AE3895" s="88">
        <f t="shared" si="736"/>
        <v>3.2519676156995227E-2</v>
      </c>
    </row>
    <row r="3896" spans="1:31">
      <c r="A3896" s="77" t="s">
        <v>1108</v>
      </c>
      <c r="B3896" s="77">
        <v>3895</v>
      </c>
      <c r="C3896" s="77" t="s">
        <v>29</v>
      </c>
      <c r="D3896" s="77" t="s">
        <v>29</v>
      </c>
      <c r="E3896" s="77">
        <v>2016</v>
      </c>
      <c r="F3896" s="77">
        <v>42.322259899999999</v>
      </c>
      <c r="G3896" s="77">
        <v>-83.176314500000004</v>
      </c>
      <c r="H3896" s="77">
        <v>0</v>
      </c>
      <c r="I3896" s="77" t="s">
        <v>1790</v>
      </c>
      <c r="J3896" s="77">
        <v>32.7174209</v>
      </c>
      <c r="K3896" s="77">
        <v>-117.1627714</v>
      </c>
      <c r="L3896" s="77">
        <v>6314.1211229749597</v>
      </c>
      <c r="M3896" s="77">
        <v>1.05519771441723</v>
      </c>
      <c r="N3896" s="77">
        <v>0</v>
      </c>
      <c r="O3896" s="77">
        <v>757.69453475699504</v>
      </c>
      <c r="P3896" s="87" cm="1">
        <f t="array" ref="P3896">IF($X3896="Non-local",VLOOKUP($E3896,$AI$64:$AW$68,COLUMN($AW:$AW)-COLUMN($AH:$AH),FALSE),IF($X3896="Unknown",VLOOKUP($E3896,$AI$71:$AW$75,COLUMN($AW:$AW)-COLUMN($AH:$AH),FALSE),0))</f>
        <v>264</v>
      </c>
      <c r="Q3896" s="87" cm="1">
        <f t="array" ref="Q3896">IF($X3896="Non-local",VLOOKUP($E3896,$AI$40:$AW$44,COLUMN($AW:$AW)-COLUMN($AH:$AH),FALSE),IF($X3896="Unknown",VLOOKUP($E3896,$AI$47:$AW$51,COLUMN($AW:$AW)-COLUMN($AH:$AH),FALSE),0))</f>
        <v>622.00419999999997</v>
      </c>
      <c r="R3896" s="87" cm="1">
        <f t="array" ref="R3896">IF($X3896="Non-local",VLOOKUP($E3896,$AI$88:$AW$92,COLUMN($AW:$AW)-COLUMN($AH:$AH),FALSE),IF($X3896="Unknown",VLOOKUP($E3896,$AI$95:$AW$99,COLUMN($AW:$AW)-COLUMN($AH:$AH),FALSE),0))</f>
        <v>0.12047560494171299</v>
      </c>
      <c r="S3896" s="87" cm="1">
        <f t="array" ref="S3896">VLOOKUP($E3896,$AI$111:$AW$115,COLUMN($AW:$AW)-COLUMN($AH:$AH),FALSE)</f>
        <v>431.69321999999994</v>
      </c>
      <c r="T3896" s="104">
        <f t="shared" si="732"/>
        <v>1.175673319358943</v>
      </c>
      <c r="U3896" s="104">
        <f t="shared" si="733"/>
        <v>2075.3919547569949</v>
      </c>
      <c r="V3896" s="87" cm="1">
        <f t="array" ref="V3896">VLOOKUP($E3896,$AI$118:$AW$122,COLUMN($AW:$AW)-COLUMN($AH:$AH),FALSE)</f>
        <v>0</v>
      </c>
      <c r="W3896" s="87" t="str">
        <f t="shared" si="737"/>
        <v>Domestic</v>
      </c>
      <c r="X3896" s="87" t="str">
        <f t="shared" si="738"/>
        <v>Non-local</v>
      </c>
      <c r="Y3896" s="104"/>
      <c r="Z3896" s="87" t="str">
        <f t="shared" si="734"/>
        <v>USA</v>
      </c>
      <c r="AA3896" s="87" t="str">
        <f t="shared" si="735"/>
        <v>USA</v>
      </c>
      <c r="AB3896" s="82" cm="1">
        <f t="array" ref="AB3896">VLOOKUP(B3896,'GDP per Capita'!$T$2:$V$4235,COLUMN('GDP per Capita'!$V:$V)-COLUMN('GDP per Capita'!$S:$S),FALSE)</f>
        <v>63809.64</v>
      </c>
      <c r="AC3896" s="82">
        <f t="shared" si="739"/>
        <v>63809.64</v>
      </c>
      <c r="AD3896" s="82">
        <f t="shared" si="740"/>
        <v>63809.64</v>
      </c>
      <c r="AE3896" s="88">
        <f t="shared" si="736"/>
        <v>3.2524740066814273E-2</v>
      </c>
    </row>
    <row r="3897" spans="1:31">
      <c r="A3897" s="77" t="s">
        <v>1849</v>
      </c>
      <c r="B3897" s="77">
        <v>3896</v>
      </c>
      <c r="C3897" s="77" t="s">
        <v>29</v>
      </c>
      <c r="D3897" s="77" t="s">
        <v>29</v>
      </c>
      <c r="E3897" s="77">
        <v>2016</v>
      </c>
      <c r="F3897" s="77">
        <v>34.639150100000002</v>
      </c>
      <c r="G3897" s="77">
        <v>-120.4579409</v>
      </c>
      <c r="H3897" s="77">
        <v>0</v>
      </c>
      <c r="I3897" s="77" t="s">
        <v>1790</v>
      </c>
      <c r="J3897" s="77">
        <v>32.7174209</v>
      </c>
      <c r="K3897" s="77">
        <v>-117.1627714</v>
      </c>
      <c r="L3897" s="77">
        <v>744.59196220072999</v>
      </c>
      <c r="M3897" s="77">
        <v>0.25995117936235501</v>
      </c>
      <c r="N3897" s="77">
        <v>0</v>
      </c>
      <c r="O3897" s="77">
        <v>142.96165674253999</v>
      </c>
      <c r="P3897" s="87" cm="1">
        <f t="array" ref="P3897">IF($X3897="Non-local",VLOOKUP($E3897,$AI$64:$AW$68,COLUMN($AW:$AW)-COLUMN($AH:$AH),FALSE),IF($X3897="Unknown",VLOOKUP($E3897,$AI$71:$AW$75,COLUMN($AW:$AW)-COLUMN($AH:$AH),FALSE),0))</f>
        <v>264</v>
      </c>
      <c r="Q3897" s="87" cm="1">
        <f t="array" ref="Q3897">IF($X3897="Non-local",VLOOKUP($E3897,$AI$40:$AW$44,COLUMN($AW:$AW)-COLUMN($AH:$AH),FALSE),IF($X3897="Unknown",VLOOKUP($E3897,$AI$47:$AW$51,COLUMN($AW:$AW)-COLUMN($AH:$AH),FALSE),0))</f>
        <v>622.00419999999997</v>
      </c>
      <c r="R3897" s="87" cm="1">
        <f t="array" ref="R3897">IF($X3897="Non-local",VLOOKUP($E3897,$AI$88:$AW$92,COLUMN($AW:$AW)-COLUMN($AH:$AH),FALSE),IF($X3897="Unknown",VLOOKUP($E3897,$AI$95:$AW$99,COLUMN($AW:$AW)-COLUMN($AH:$AH),FALSE),0))</f>
        <v>0.12047560494171299</v>
      </c>
      <c r="S3897" s="87" cm="1">
        <f t="array" ref="S3897">VLOOKUP($E3897,$AI$111:$AW$115,COLUMN($AW:$AW)-COLUMN($AH:$AH),FALSE)</f>
        <v>431.69321999999994</v>
      </c>
      <c r="T3897" s="104">
        <f t="shared" si="732"/>
        <v>0.38042678430406801</v>
      </c>
      <c r="U3897" s="104">
        <f t="shared" si="733"/>
        <v>1460.6590767425398</v>
      </c>
      <c r="V3897" s="87" cm="1">
        <f t="array" ref="V3897">VLOOKUP($E3897,$AI$118:$AW$122,COLUMN($AW:$AW)-COLUMN($AH:$AH),FALSE)</f>
        <v>0</v>
      </c>
      <c r="W3897" s="87" t="str">
        <f t="shared" si="737"/>
        <v>Domestic</v>
      </c>
      <c r="X3897" s="87" t="str">
        <f t="shared" si="738"/>
        <v>Non-local</v>
      </c>
      <c r="Y3897" s="104"/>
      <c r="Z3897" s="87" t="str">
        <f t="shared" si="734"/>
        <v>USA</v>
      </c>
      <c r="AA3897" s="87" t="str">
        <f t="shared" si="735"/>
        <v>USA</v>
      </c>
      <c r="AB3897" s="82" cm="1">
        <f t="array" ref="AB3897">VLOOKUP(B3897,'GDP per Capita'!$T$2:$V$4235,COLUMN('GDP per Capita'!$V:$V)-COLUMN('GDP per Capita'!$S:$S),FALSE)</f>
        <v>63809.64</v>
      </c>
      <c r="AC3897" s="82">
        <f t="shared" si="739"/>
        <v>63809.64</v>
      </c>
      <c r="AD3897" s="82">
        <f t="shared" si="740"/>
        <v>63809.64</v>
      </c>
      <c r="AE3897" s="88">
        <f t="shared" si="736"/>
        <v>2.2890884147638818E-2</v>
      </c>
    </row>
    <row r="3898" spans="1:31">
      <c r="A3898" s="77" t="s">
        <v>929</v>
      </c>
      <c r="B3898" s="77">
        <v>3897</v>
      </c>
      <c r="C3898" s="77" t="s">
        <v>29</v>
      </c>
      <c r="D3898" s="77" t="s">
        <v>29</v>
      </c>
      <c r="E3898" s="77">
        <v>2016</v>
      </c>
      <c r="F3898" s="77">
        <v>46.732387500000002</v>
      </c>
      <c r="G3898" s="77">
        <v>-117.00016509999899</v>
      </c>
      <c r="H3898" s="77">
        <v>0</v>
      </c>
      <c r="I3898" s="77" t="s">
        <v>1790</v>
      </c>
      <c r="J3898" s="77">
        <v>32.7174209</v>
      </c>
      <c r="K3898" s="77">
        <v>-117.1627714</v>
      </c>
      <c r="L3898" s="77">
        <v>3116.9129552415002</v>
      </c>
      <c r="M3898" s="77">
        <v>0.58153725118724398</v>
      </c>
      <c r="N3898" s="77">
        <v>0</v>
      </c>
      <c r="O3898" s="77">
        <v>598.44728740636901</v>
      </c>
      <c r="P3898" s="87" cm="1">
        <f t="array" ref="P3898">IF($X3898="Non-local",VLOOKUP($E3898,$AI$64:$AW$68,COLUMN($AW:$AW)-COLUMN($AH:$AH),FALSE),IF($X3898="Unknown",VLOOKUP($E3898,$AI$71:$AW$75,COLUMN($AW:$AW)-COLUMN($AH:$AH),FALSE),0))</f>
        <v>264</v>
      </c>
      <c r="Q3898" s="87" cm="1">
        <f t="array" ref="Q3898">IF($X3898="Non-local",VLOOKUP($E3898,$AI$40:$AW$44,COLUMN($AW:$AW)-COLUMN($AH:$AH),FALSE),IF($X3898="Unknown",VLOOKUP($E3898,$AI$47:$AW$51,COLUMN($AW:$AW)-COLUMN($AH:$AH),FALSE),0))</f>
        <v>622.00419999999997</v>
      </c>
      <c r="R3898" s="87" cm="1">
        <f t="array" ref="R3898">IF($X3898="Non-local",VLOOKUP($E3898,$AI$88:$AW$92,COLUMN($AW:$AW)-COLUMN($AH:$AH),FALSE),IF($X3898="Unknown",VLOOKUP($E3898,$AI$95:$AW$99,COLUMN($AW:$AW)-COLUMN($AH:$AH),FALSE),0))</f>
        <v>0.12047560494171299</v>
      </c>
      <c r="S3898" s="87" cm="1">
        <f t="array" ref="S3898">VLOOKUP($E3898,$AI$111:$AW$115,COLUMN($AW:$AW)-COLUMN($AH:$AH),FALSE)</f>
        <v>431.69321999999994</v>
      </c>
      <c r="T3898" s="104">
        <f t="shared" si="732"/>
        <v>0.70201285612895692</v>
      </c>
      <c r="U3898" s="104">
        <f t="shared" si="733"/>
        <v>1916.1447074063688</v>
      </c>
      <c r="V3898" s="87" cm="1">
        <f t="array" ref="V3898">VLOOKUP($E3898,$AI$118:$AW$122,COLUMN($AW:$AW)-COLUMN($AH:$AH),FALSE)</f>
        <v>0</v>
      </c>
      <c r="W3898" s="87" t="str">
        <f t="shared" si="737"/>
        <v>Domestic</v>
      </c>
      <c r="X3898" s="87" t="str">
        <f t="shared" si="738"/>
        <v>Non-local</v>
      </c>
      <c r="Y3898" s="104"/>
      <c r="Z3898" s="87" t="str">
        <f t="shared" si="734"/>
        <v>USA</v>
      </c>
      <c r="AA3898" s="87" t="str">
        <f t="shared" si="735"/>
        <v>USA</v>
      </c>
      <c r="AB3898" s="82" cm="1">
        <f t="array" ref="AB3898">VLOOKUP(B3898,'GDP per Capita'!$T$2:$V$4235,COLUMN('GDP per Capita'!$V:$V)-COLUMN('GDP per Capita'!$S:$S),FALSE)</f>
        <v>63809.64</v>
      </c>
      <c r="AC3898" s="82">
        <f t="shared" si="739"/>
        <v>63809.64</v>
      </c>
      <c r="AD3898" s="82">
        <f t="shared" si="740"/>
        <v>63809.64</v>
      </c>
      <c r="AE3898" s="88">
        <f t="shared" si="736"/>
        <v>3.0029078794463794E-2</v>
      </c>
    </row>
    <row r="3899" spans="1:31">
      <c r="A3899" s="77" t="s">
        <v>1499</v>
      </c>
      <c r="B3899" s="77">
        <v>3898</v>
      </c>
      <c r="C3899" s="77" t="s">
        <v>29</v>
      </c>
      <c r="D3899" s="77" t="s">
        <v>29</v>
      </c>
      <c r="E3899" s="77">
        <v>2016</v>
      </c>
      <c r="F3899" s="77">
        <v>33.8455911</v>
      </c>
      <c r="G3899" s="77">
        <v>-118.388676599999</v>
      </c>
      <c r="H3899" s="77">
        <v>0</v>
      </c>
      <c r="I3899" s="77" t="s">
        <v>1790</v>
      </c>
      <c r="J3899" s="77">
        <v>32.7174209</v>
      </c>
      <c r="K3899" s="77">
        <v>-117.1627714</v>
      </c>
      <c r="L3899" s="77">
        <v>338.95140644807401</v>
      </c>
      <c r="M3899" s="77">
        <v>0.20638846329374699</v>
      </c>
      <c r="N3899" s="77">
        <v>0</v>
      </c>
      <c r="O3899" s="77">
        <v>65.078670038030197</v>
      </c>
      <c r="P3899" s="87" cm="1">
        <f t="array" ref="P3899">IF($X3899="Non-local",VLOOKUP($E3899,$AI$64:$AW$68,COLUMN($AW:$AW)-COLUMN($AH:$AH),FALSE),IF($X3899="Unknown",VLOOKUP($E3899,$AI$71:$AW$75,COLUMN($AW:$AW)-COLUMN($AH:$AH),FALSE),0))</f>
        <v>264</v>
      </c>
      <c r="Q3899" s="87" cm="1">
        <f t="array" ref="Q3899">IF($X3899="Non-local",VLOOKUP($E3899,$AI$40:$AW$44,COLUMN($AW:$AW)-COLUMN($AH:$AH),FALSE),IF($X3899="Unknown",VLOOKUP($E3899,$AI$47:$AW$51,COLUMN($AW:$AW)-COLUMN($AH:$AH),FALSE),0))</f>
        <v>622.00419999999997</v>
      </c>
      <c r="R3899" s="87" cm="1">
        <f t="array" ref="R3899">IF($X3899="Non-local",VLOOKUP($E3899,$AI$88:$AW$92,COLUMN($AW:$AW)-COLUMN($AH:$AH),FALSE),IF($X3899="Unknown",VLOOKUP($E3899,$AI$95:$AW$99,COLUMN($AW:$AW)-COLUMN($AH:$AH),FALSE),0))</f>
        <v>0.12047560494171299</v>
      </c>
      <c r="S3899" s="87" cm="1">
        <f t="array" ref="S3899">VLOOKUP($E3899,$AI$111:$AW$115,COLUMN($AW:$AW)-COLUMN($AH:$AH),FALSE)</f>
        <v>431.69321999999994</v>
      </c>
      <c r="T3899" s="104">
        <f t="shared" si="732"/>
        <v>0.32686406823545999</v>
      </c>
      <c r="U3899" s="104">
        <f t="shared" si="733"/>
        <v>1382.7760900380301</v>
      </c>
      <c r="V3899" s="87" cm="1">
        <f t="array" ref="V3899">VLOOKUP($E3899,$AI$118:$AW$122,COLUMN($AW:$AW)-COLUMN($AH:$AH),FALSE)</f>
        <v>0</v>
      </c>
      <c r="W3899" s="87" t="str">
        <f t="shared" si="737"/>
        <v>Domestic</v>
      </c>
      <c r="X3899" s="87" t="str">
        <f t="shared" si="738"/>
        <v>Non-local</v>
      </c>
      <c r="Y3899" s="104"/>
      <c r="Z3899" s="87" t="str">
        <f t="shared" si="734"/>
        <v>USA</v>
      </c>
      <c r="AA3899" s="87" t="str">
        <f t="shared" si="735"/>
        <v>USA</v>
      </c>
      <c r="AB3899" s="82" cm="1">
        <f t="array" ref="AB3899">VLOOKUP(B3899,'GDP per Capita'!$T$2:$V$4235,COLUMN('GDP per Capita'!$V:$V)-COLUMN('GDP per Capita'!$S:$S),FALSE)</f>
        <v>63809.64</v>
      </c>
      <c r="AC3899" s="82">
        <f t="shared" si="739"/>
        <v>63809.64</v>
      </c>
      <c r="AD3899" s="82">
        <f t="shared" si="740"/>
        <v>63809.64</v>
      </c>
      <c r="AE3899" s="88">
        <f t="shared" si="736"/>
        <v>2.1670332100886796E-2</v>
      </c>
    </row>
    <row r="3900" spans="1:31">
      <c r="A3900" s="77" t="s">
        <v>1659</v>
      </c>
      <c r="B3900" s="77">
        <v>3899</v>
      </c>
      <c r="C3900" s="77" t="s">
        <v>29</v>
      </c>
      <c r="D3900" s="77" t="s">
        <v>29</v>
      </c>
      <c r="E3900" s="77">
        <v>2016</v>
      </c>
      <c r="F3900" s="77">
        <v>38.511080299999897</v>
      </c>
      <c r="G3900" s="77">
        <v>-122.8473388</v>
      </c>
      <c r="H3900" s="77">
        <v>0</v>
      </c>
      <c r="I3900" s="77" t="s">
        <v>1790</v>
      </c>
      <c r="J3900" s="77">
        <v>32.7174209</v>
      </c>
      <c r="K3900" s="77">
        <v>-117.1627714</v>
      </c>
      <c r="L3900" s="77">
        <v>1647.35051404919</v>
      </c>
      <c r="M3900" s="77">
        <v>0.37915572956184801</v>
      </c>
      <c r="N3900" s="77">
        <v>0</v>
      </c>
      <c r="O3900" s="77">
        <v>316.291298697446</v>
      </c>
      <c r="P3900" s="87" cm="1">
        <f t="array" ref="P3900">IF($X3900="Non-local",VLOOKUP($E3900,$AI$64:$AW$68,COLUMN($AW:$AW)-COLUMN($AH:$AH),FALSE),IF($X3900="Unknown",VLOOKUP($E3900,$AI$71:$AW$75,COLUMN($AW:$AW)-COLUMN($AH:$AH),FALSE),0))</f>
        <v>264</v>
      </c>
      <c r="Q3900" s="87" cm="1">
        <f t="array" ref="Q3900">IF($X3900="Non-local",VLOOKUP($E3900,$AI$40:$AW$44,COLUMN($AW:$AW)-COLUMN($AH:$AH),FALSE),IF($X3900="Unknown",VLOOKUP($E3900,$AI$47:$AW$51,COLUMN($AW:$AW)-COLUMN($AH:$AH),FALSE),0))</f>
        <v>622.00419999999997</v>
      </c>
      <c r="R3900" s="87" cm="1">
        <f t="array" ref="R3900">IF($X3900="Non-local",VLOOKUP($E3900,$AI$88:$AW$92,COLUMN($AW:$AW)-COLUMN($AH:$AH),FALSE),IF($X3900="Unknown",VLOOKUP($E3900,$AI$95:$AW$99,COLUMN($AW:$AW)-COLUMN($AH:$AH),FALSE),0))</f>
        <v>0.12047560494171299</v>
      </c>
      <c r="S3900" s="87" cm="1">
        <f t="array" ref="S3900">VLOOKUP($E3900,$AI$111:$AW$115,COLUMN($AW:$AW)-COLUMN($AH:$AH),FALSE)</f>
        <v>431.69321999999994</v>
      </c>
      <c r="T3900" s="104">
        <f t="shared" si="732"/>
        <v>0.49963133450356101</v>
      </c>
      <c r="U3900" s="104">
        <f t="shared" si="733"/>
        <v>1633.9887186974458</v>
      </c>
      <c r="V3900" s="87" cm="1">
        <f t="array" ref="V3900">VLOOKUP($E3900,$AI$118:$AW$122,COLUMN($AW:$AW)-COLUMN($AH:$AH),FALSE)</f>
        <v>0</v>
      </c>
      <c r="W3900" s="87" t="str">
        <f t="shared" si="737"/>
        <v>Domestic</v>
      </c>
      <c r="X3900" s="87" t="str">
        <f t="shared" si="738"/>
        <v>Non-local</v>
      </c>
      <c r="Y3900" s="104"/>
      <c r="Z3900" s="87" t="str">
        <f t="shared" si="734"/>
        <v>USA</v>
      </c>
      <c r="AA3900" s="87" t="str">
        <f t="shared" si="735"/>
        <v>USA</v>
      </c>
      <c r="AB3900" s="82" cm="1">
        <f t="array" ref="AB3900">VLOOKUP(B3900,'GDP per Capita'!$T$2:$V$4235,COLUMN('GDP per Capita'!$V:$V)-COLUMN('GDP per Capita'!$S:$S),FALSE)</f>
        <v>63809.64</v>
      </c>
      <c r="AC3900" s="82">
        <f t="shared" si="739"/>
        <v>63809.64</v>
      </c>
      <c r="AD3900" s="82">
        <f t="shared" si="740"/>
        <v>63809.64</v>
      </c>
      <c r="AE3900" s="88">
        <f t="shared" si="736"/>
        <v>2.5607239261927286E-2</v>
      </c>
    </row>
    <row r="3901" spans="1:31">
      <c r="A3901" s="77" t="s">
        <v>904</v>
      </c>
      <c r="B3901" s="77">
        <v>3900</v>
      </c>
      <c r="C3901" s="77" t="s">
        <v>29</v>
      </c>
      <c r="D3901" s="77" t="s">
        <v>29</v>
      </c>
      <c r="E3901" s="77">
        <v>2016</v>
      </c>
      <c r="F3901" s="77">
        <v>32.832590000000003</v>
      </c>
      <c r="G3901" s="77">
        <v>-117.2716839</v>
      </c>
      <c r="H3901" s="77">
        <v>1</v>
      </c>
      <c r="I3901" s="77" t="s">
        <v>1790</v>
      </c>
      <c r="J3901" s="77">
        <v>32.7174209</v>
      </c>
      <c r="K3901" s="77">
        <v>-117.1627714</v>
      </c>
      <c r="L3901" s="77">
        <v>32.722127415360802</v>
      </c>
      <c r="M3901" s="77">
        <v>0</v>
      </c>
      <c r="N3901" s="77">
        <v>0</v>
      </c>
      <c r="O3901" s="77">
        <v>0</v>
      </c>
      <c r="P3901" s="87" cm="1">
        <f t="array" ref="P3901">IF($X3901="Non-local",VLOOKUP($E3901,$AI$64:$AW$68,COLUMN($AW:$AW)-COLUMN($AH:$AH),FALSE),IF($X3901="Unknown",VLOOKUP($E3901,$AI$71:$AW$75,COLUMN($AW:$AW)-COLUMN($AH:$AH),FALSE),0))</f>
        <v>0</v>
      </c>
      <c r="Q3901" s="87" cm="1">
        <f t="array" ref="Q3901">IF($X3901="Non-local",VLOOKUP($E3901,$AI$40:$AW$44,COLUMN($AW:$AW)-COLUMN($AH:$AH),FALSE),IF($X3901="Unknown",VLOOKUP($E3901,$AI$47:$AW$51,COLUMN($AW:$AW)-COLUMN($AH:$AH),FALSE),0))</f>
        <v>0</v>
      </c>
      <c r="R3901" s="87" cm="1">
        <f t="array" ref="R3901">IF($X3901="Non-local",VLOOKUP($E3901,$AI$88:$AW$92,COLUMN($AW:$AW)-COLUMN($AH:$AH),FALSE),IF($X3901="Unknown",VLOOKUP($E3901,$AI$95:$AW$99,COLUMN($AW:$AW)-COLUMN($AH:$AH),FALSE),0))</f>
        <v>0</v>
      </c>
      <c r="S3901" s="87" cm="1">
        <f t="array" ref="S3901">VLOOKUP($E3901,$AI$111:$AW$115,COLUMN($AW:$AW)-COLUMN($AH:$AH),FALSE)</f>
        <v>431.69321999999994</v>
      </c>
      <c r="T3901" s="104">
        <f t="shared" si="732"/>
        <v>0</v>
      </c>
      <c r="U3901" s="104">
        <f t="shared" si="733"/>
        <v>431.69321999999994</v>
      </c>
      <c r="V3901" s="87" cm="1">
        <f t="array" ref="V3901">VLOOKUP($E3901,$AI$118:$AW$122,COLUMN($AW:$AW)-COLUMN($AH:$AH),FALSE)</f>
        <v>0</v>
      </c>
      <c r="W3901" s="87" t="str">
        <f t="shared" si="737"/>
        <v>Domestic</v>
      </c>
      <c r="X3901" s="87" t="str">
        <f t="shared" si="738"/>
        <v>Local</v>
      </c>
      <c r="Y3901" s="104"/>
      <c r="Z3901" s="87" t="str">
        <f t="shared" si="734"/>
        <v>USA</v>
      </c>
      <c r="AA3901" s="87" t="str">
        <f t="shared" si="735"/>
        <v>USA</v>
      </c>
      <c r="AB3901" s="82" cm="1">
        <f t="array" ref="AB3901">VLOOKUP(B3901,'GDP per Capita'!$T$2:$V$4235,COLUMN('GDP per Capita'!$V:$V)-COLUMN('GDP per Capita'!$S:$S),FALSE)</f>
        <v>63809.64</v>
      </c>
      <c r="AC3901" s="82">
        <f t="shared" si="739"/>
        <v>63809.64</v>
      </c>
      <c r="AD3901" s="82">
        <f t="shared" si="740"/>
        <v>63809.64</v>
      </c>
      <c r="AE3901" s="88">
        <f t="shared" si="736"/>
        <v>6.7653291885050593E-3</v>
      </c>
    </row>
    <row r="3902" spans="1:31">
      <c r="A3902" s="77" t="s">
        <v>920</v>
      </c>
      <c r="B3902" s="77">
        <v>3901</v>
      </c>
      <c r="C3902" s="77" t="s">
        <v>29</v>
      </c>
      <c r="D3902" s="77" t="s">
        <v>29</v>
      </c>
      <c r="E3902" s="77">
        <v>2016</v>
      </c>
      <c r="F3902" s="77">
        <v>32.222876499999998</v>
      </c>
      <c r="G3902" s="77">
        <v>-110.9748477</v>
      </c>
      <c r="H3902" s="77">
        <v>0</v>
      </c>
      <c r="I3902" s="77" t="s">
        <v>1790</v>
      </c>
      <c r="J3902" s="77">
        <v>32.7174209</v>
      </c>
      <c r="K3902" s="77">
        <v>-117.1627714</v>
      </c>
      <c r="L3902" s="77">
        <v>1166.0318687665199</v>
      </c>
      <c r="M3902" s="77">
        <v>0.31560011716020497</v>
      </c>
      <c r="N3902" s="77">
        <v>0</v>
      </c>
      <c r="O3902" s="77">
        <v>223.87811880317301</v>
      </c>
      <c r="P3902" s="87" cm="1">
        <f t="array" ref="P3902">IF($X3902="Non-local",VLOOKUP($E3902,$AI$64:$AW$68,COLUMN($AW:$AW)-COLUMN($AH:$AH),FALSE),IF($X3902="Unknown",VLOOKUP($E3902,$AI$71:$AW$75,COLUMN($AW:$AW)-COLUMN($AH:$AH),FALSE),0))</f>
        <v>264</v>
      </c>
      <c r="Q3902" s="87" cm="1">
        <f t="array" ref="Q3902">IF($X3902="Non-local",VLOOKUP($E3902,$AI$40:$AW$44,COLUMN($AW:$AW)-COLUMN($AH:$AH),FALSE),IF($X3902="Unknown",VLOOKUP($E3902,$AI$47:$AW$51,COLUMN($AW:$AW)-COLUMN($AH:$AH),FALSE),0))</f>
        <v>622.00419999999997</v>
      </c>
      <c r="R3902" s="87" cm="1">
        <f t="array" ref="R3902">IF($X3902="Non-local",VLOOKUP($E3902,$AI$88:$AW$92,COLUMN($AW:$AW)-COLUMN($AH:$AH),FALSE),IF($X3902="Unknown",VLOOKUP($E3902,$AI$95:$AW$99,COLUMN($AW:$AW)-COLUMN($AH:$AH),FALSE),0))</f>
        <v>0.12047560494171299</v>
      </c>
      <c r="S3902" s="87" cm="1">
        <f t="array" ref="S3902">VLOOKUP($E3902,$AI$111:$AW$115,COLUMN($AW:$AW)-COLUMN($AH:$AH),FALSE)</f>
        <v>431.69321999999994</v>
      </c>
      <c r="T3902" s="104">
        <f t="shared" si="732"/>
        <v>0.43607572210191797</v>
      </c>
      <c r="U3902" s="104">
        <f t="shared" si="733"/>
        <v>1541.5755388031728</v>
      </c>
      <c r="V3902" s="87" cm="1">
        <f t="array" ref="V3902">VLOOKUP($E3902,$AI$118:$AW$122,COLUMN($AW:$AW)-COLUMN($AH:$AH),FALSE)</f>
        <v>0</v>
      </c>
      <c r="W3902" s="87" t="str">
        <f t="shared" si="737"/>
        <v>Domestic</v>
      </c>
      <c r="X3902" s="87" t="str">
        <f t="shared" si="738"/>
        <v>Non-local</v>
      </c>
      <c r="Y3902" s="104"/>
      <c r="Z3902" s="87" t="str">
        <f t="shared" si="734"/>
        <v>USA</v>
      </c>
      <c r="AA3902" s="87" t="str">
        <f t="shared" si="735"/>
        <v>USA</v>
      </c>
      <c r="AB3902" s="82" cm="1">
        <f t="array" ref="AB3902">VLOOKUP(B3902,'GDP per Capita'!$T$2:$V$4235,COLUMN('GDP per Capita'!$V:$V)-COLUMN('GDP per Capita'!$S:$S),FALSE)</f>
        <v>63809.64</v>
      </c>
      <c r="AC3902" s="82">
        <f t="shared" si="739"/>
        <v>63809.64</v>
      </c>
      <c r="AD3902" s="82">
        <f t="shared" si="740"/>
        <v>63809.64</v>
      </c>
      <c r="AE3902" s="88">
        <f t="shared" si="736"/>
        <v>2.415897564698959E-2</v>
      </c>
    </row>
    <row r="3903" spans="1:31">
      <c r="A3903" s="77" t="s">
        <v>882</v>
      </c>
      <c r="B3903" s="77">
        <v>3902</v>
      </c>
      <c r="C3903" s="77" t="s">
        <v>29</v>
      </c>
      <c r="D3903" s="77" t="s">
        <v>29</v>
      </c>
      <c r="E3903" s="77">
        <v>2016</v>
      </c>
      <c r="F3903" s="77">
        <v>39.004607</v>
      </c>
      <c r="G3903" s="77">
        <v>-76.875683800000004</v>
      </c>
      <c r="H3903" s="77">
        <v>0</v>
      </c>
      <c r="I3903" s="77" t="s">
        <v>1790</v>
      </c>
      <c r="J3903" s="77">
        <v>32.7174209</v>
      </c>
      <c r="K3903" s="77">
        <v>-117.1627714</v>
      </c>
      <c r="L3903" s="77">
        <v>7333.2302508515704</v>
      </c>
      <c r="M3903" s="77">
        <v>1.19576766184245</v>
      </c>
      <c r="N3903" s="77">
        <v>0</v>
      </c>
      <c r="O3903" s="77">
        <v>879.98763010218897</v>
      </c>
      <c r="P3903" s="87" cm="1">
        <f t="array" ref="P3903">IF($X3903="Non-local",VLOOKUP($E3903,$AI$64:$AW$68,COLUMN($AW:$AW)-COLUMN($AH:$AH),FALSE),IF($X3903="Unknown",VLOOKUP($E3903,$AI$71:$AW$75,COLUMN($AW:$AW)-COLUMN($AH:$AH),FALSE),0))</f>
        <v>264</v>
      </c>
      <c r="Q3903" s="87" cm="1">
        <f t="array" ref="Q3903">IF($X3903="Non-local",VLOOKUP($E3903,$AI$40:$AW$44,COLUMN($AW:$AW)-COLUMN($AH:$AH),FALSE),IF($X3903="Unknown",VLOOKUP($E3903,$AI$47:$AW$51,COLUMN($AW:$AW)-COLUMN($AH:$AH),FALSE),0))</f>
        <v>622.00419999999997</v>
      </c>
      <c r="R3903" s="87" cm="1">
        <f t="array" ref="R3903">IF($X3903="Non-local",VLOOKUP($E3903,$AI$88:$AW$92,COLUMN($AW:$AW)-COLUMN($AH:$AH),FALSE),IF($X3903="Unknown",VLOOKUP($E3903,$AI$95:$AW$99,COLUMN($AW:$AW)-COLUMN($AH:$AH),FALSE),0))</f>
        <v>0.12047560494171299</v>
      </c>
      <c r="S3903" s="87" cm="1">
        <f t="array" ref="S3903">VLOOKUP($E3903,$AI$111:$AW$115,COLUMN($AW:$AW)-COLUMN($AH:$AH),FALSE)</f>
        <v>431.69321999999994</v>
      </c>
      <c r="T3903" s="104">
        <f t="shared" si="732"/>
        <v>1.316243266784163</v>
      </c>
      <c r="U3903" s="104">
        <f t="shared" si="733"/>
        <v>2197.6850501021891</v>
      </c>
      <c r="V3903" s="87" cm="1">
        <f t="array" ref="V3903">VLOOKUP($E3903,$AI$118:$AW$122,COLUMN($AW:$AW)-COLUMN($AH:$AH),FALSE)</f>
        <v>0</v>
      </c>
      <c r="W3903" s="87" t="str">
        <f t="shared" si="737"/>
        <v>Domestic</v>
      </c>
      <c r="X3903" s="87" t="str">
        <f t="shared" si="738"/>
        <v>Non-local</v>
      </c>
      <c r="Y3903" s="104"/>
      <c r="Z3903" s="87" t="str">
        <f t="shared" si="734"/>
        <v>USA</v>
      </c>
      <c r="AA3903" s="87" t="str">
        <f t="shared" si="735"/>
        <v>USA</v>
      </c>
      <c r="AB3903" s="82" cm="1">
        <f t="array" ref="AB3903">VLOOKUP(B3903,'GDP per Capita'!$T$2:$V$4235,COLUMN('GDP per Capita'!$V:$V)-COLUMN('GDP per Capita'!$S:$S),FALSE)</f>
        <v>63809.64</v>
      </c>
      <c r="AC3903" s="82">
        <f t="shared" si="739"/>
        <v>63809.64</v>
      </c>
      <c r="AD3903" s="82">
        <f t="shared" si="740"/>
        <v>63809.64</v>
      </c>
      <c r="AE3903" s="88">
        <f t="shared" si="736"/>
        <v>3.4441270160781176E-2</v>
      </c>
    </row>
    <row r="3904" spans="1:31">
      <c r="A3904" s="77" t="s">
        <v>1777</v>
      </c>
      <c r="B3904" s="77">
        <v>3903</v>
      </c>
      <c r="C3904" s="77" t="s">
        <v>29</v>
      </c>
      <c r="D3904" s="77" t="s">
        <v>29</v>
      </c>
      <c r="E3904" s="77">
        <v>2016</v>
      </c>
      <c r="F3904" s="77">
        <v>33.952847200000001</v>
      </c>
      <c r="G3904" s="77">
        <v>-84.549614799999901</v>
      </c>
      <c r="H3904" s="77">
        <v>0</v>
      </c>
      <c r="I3904" s="77" t="s">
        <v>1790</v>
      </c>
      <c r="J3904" s="77">
        <v>32.7174209</v>
      </c>
      <c r="K3904" s="77">
        <v>-117.1627714</v>
      </c>
      <c r="L3904" s="77">
        <v>6040.2770573181597</v>
      </c>
      <c r="M3904" s="77">
        <v>1.0177372540104499</v>
      </c>
      <c r="N3904" s="77">
        <v>0</v>
      </c>
      <c r="O3904" s="77">
        <v>724.83324687818003</v>
      </c>
      <c r="P3904" s="87" cm="1">
        <f t="array" ref="P3904">IF($X3904="Non-local",VLOOKUP($E3904,$AI$64:$AW$68,COLUMN($AW:$AW)-COLUMN($AH:$AH),FALSE),IF($X3904="Unknown",VLOOKUP($E3904,$AI$71:$AW$75,COLUMN($AW:$AW)-COLUMN($AH:$AH),FALSE),0))</f>
        <v>264</v>
      </c>
      <c r="Q3904" s="87" cm="1">
        <f t="array" ref="Q3904">IF($X3904="Non-local",VLOOKUP($E3904,$AI$40:$AW$44,COLUMN($AW:$AW)-COLUMN($AH:$AH),FALSE),IF($X3904="Unknown",VLOOKUP($E3904,$AI$47:$AW$51,COLUMN($AW:$AW)-COLUMN($AH:$AH),FALSE),0))</f>
        <v>622.00419999999997</v>
      </c>
      <c r="R3904" s="87" cm="1">
        <f t="array" ref="R3904">IF($X3904="Non-local",VLOOKUP($E3904,$AI$88:$AW$92,COLUMN($AW:$AW)-COLUMN($AH:$AH),FALSE),IF($X3904="Unknown",VLOOKUP($E3904,$AI$95:$AW$99,COLUMN($AW:$AW)-COLUMN($AH:$AH),FALSE),0))</f>
        <v>0.12047560494171299</v>
      </c>
      <c r="S3904" s="87" cm="1">
        <f t="array" ref="S3904">VLOOKUP($E3904,$AI$111:$AW$115,COLUMN($AW:$AW)-COLUMN($AH:$AH),FALSE)</f>
        <v>431.69321999999994</v>
      </c>
      <c r="T3904" s="104">
        <f t="shared" si="732"/>
        <v>1.138212858952163</v>
      </c>
      <c r="U3904" s="104">
        <f t="shared" si="733"/>
        <v>2042.5306668781798</v>
      </c>
      <c r="V3904" s="87" cm="1">
        <f t="array" ref="V3904">VLOOKUP($E3904,$AI$118:$AW$122,COLUMN($AW:$AW)-COLUMN($AH:$AH),FALSE)</f>
        <v>0</v>
      </c>
      <c r="W3904" s="87" t="str">
        <f t="shared" si="737"/>
        <v>Domestic</v>
      </c>
      <c r="X3904" s="87" t="str">
        <f t="shared" si="738"/>
        <v>Non-local</v>
      </c>
      <c r="Y3904" s="104"/>
      <c r="Z3904" s="87" t="str">
        <f t="shared" si="734"/>
        <v>USA</v>
      </c>
      <c r="AA3904" s="87" t="str">
        <f t="shared" si="735"/>
        <v>USA</v>
      </c>
      <c r="AB3904" s="82" cm="1">
        <f t="array" ref="AB3904">VLOOKUP(B3904,'GDP per Capita'!$T$2:$V$4235,COLUMN('GDP per Capita'!$V:$V)-COLUMN('GDP per Capita'!$S:$S),FALSE)</f>
        <v>63809.64</v>
      </c>
      <c r="AC3904" s="82">
        <f t="shared" si="739"/>
        <v>63809.64</v>
      </c>
      <c r="AD3904" s="82">
        <f t="shared" si="740"/>
        <v>63809.64</v>
      </c>
      <c r="AE3904" s="88">
        <f t="shared" si="736"/>
        <v>3.2009750672126969E-2</v>
      </c>
    </row>
    <row r="3905" spans="1:31">
      <c r="A3905" s="77" t="s">
        <v>1850</v>
      </c>
      <c r="B3905" s="77">
        <v>3904</v>
      </c>
      <c r="C3905" s="77" t="s">
        <v>639</v>
      </c>
      <c r="D3905" s="77" t="s">
        <v>31</v>
      </c>
      <c r="E3905" s="77">
        <v>2016</v>
      </c>
      <c r="F3905" s="77">
        <v>60.185477400000003</v>
      </c>
      <c r="G3905" s="77">
        <v>24.828081924762401</v>
      </c>
      <c r="H3905" s="77">
        <v>0</v>
      </c>
      <c r="I3905" s="77" t="s">
        <v>1790</v>
      </c>
      <c r="J3905" s="77">
        <v>32.7174209</v>
      </c>
      <c r="K3905" s="77">
        <v>-117.1627714</v>
      </c>
      <c r="L3905" s="77">
        <v>18233.559302531201</v>
      </c>
      <c r="M3905" s="77">
        <v>2.81377948766518</v>
      </c>
      <c r="N3905" s="77">
        <v>0</v>
      </c>
      <c r="O3905" s="77">
        <v>1914.5237267657701</v>
      </c>
      <c r="P3905" s="87" cm="1">
        <f t="array" ref="P3905">IF($X3905="Non-local",VLOOKUP($E3905,$AI$64:$AW$68,COLUMN($AW:$AW)-COLUMN($AH:$AH),FALSE),IF($X3905="Unknown",VLOOKUP($E3905,$AI$71:$AW$75,COLUMN($AW:$AW)-COLUMN($AH:$AH),FALSE),0))</f>
        <v>264</v>
      </c>
      <c r="Q3905" s="87" cm="1">
        <f t="array" ref="Q3905">IF($X3905="Non-local",VLOOKUP($E3905,$AI$40:$AW$44,COLUMN($AW:$AW)-COLUMN($AH:$AH),FALSE),IF($X3905="Unknown",VLOOKUP($E3905,$AI$47:$AW$51,COLUMN($AW:$AW)-COLUMN($AH:$AH),FALSE),0))</f>
        <v>622.00419999999997</v>
      </c>
      <c r="R3905" s="87" cm="1">
        <f t="array" ref="R3905">IF($X3905="Non-local",VLOOKUP($E3905,$AI$88:$AW$92,COLUMN($AW:$AW)-COLUMN($AH:$AH),FALSE),IF($X3905="Unknown",VLOOKUP($E3905,$AI$95:$AW$99,COLUMN($AW:$AW)-COLUMN($AH:$AH),FALSE),0))</f>
        <v>0.12047560494171299</v>
      </c>
      <c r="S3905" s="87" cm="1">
        <f t="array" ref="S3905">VLOOKUP($E3905,$AI$111:$AW$115,COLUMN($AW:$AW)-COLUMN($AH:$AH),FALSE)</f>
        <v>431.69321999999994</v>
      </c>
      <c r="T3905" s="104">
        <f t="shared" si="732"/>
        <v>2.9342550926068931</v>
      </c>
      <c r="U3905" s="104">
        <f t="shared" si="733"/>
        <v>3232.2211467657703</v>
      </c>
      <c r="V3905" s="87" cm="1">
        <f t="array" ref="V3905">VLOOKUP($E3905,$AI$118:$AW$122,COLUMN($AW:$AW)-COLUMN($AH:$AH),FALSE)</f>
        <v>0</v>
      </c>
      <c r="W3905" s="87" t="str">
        <f t="shared" si="737"/>
        <v>International</v>
      </c>
      <c r="X3905" s="87" t="str">
        <f t="shared" si="738"/>
        <v>Non-local</v>
      </c>
      <c r="Y3905" s="104"/>
      <c r="Z3905" s="87" t="str">
        <f t="shared" si="734"/>
        <v>Finland</v>
      </c>
      <c r="AA3905" s="87" t="str">
        <f t="shared" si="735"/>
        <v>Europe</v>
      </c>
      <c r="AB3905" s="82" cm="1">
        <f t="array" ref="AB3905">VLOOKUP(B3905,'GDP per Capita'!$T$2:$V$4235,COLUMN('GDP per Capita'!$V:$V)-COLUMN('GDP per Capita'!$S:$S),FALSE)</f>
        <v>51018.720000000001</v>
      </c>
      <c r="AC3905" s="82">
        <f t="shared" si="739"/>
        <v>51018.720000000001</v>
      </c>
      <c r="AD3905" s="82">
        <f t="shared" si="740"/>
        <v>51018.720000000001</v>
      </c>
      <c r="AE3905" s="88">
        <f t="shared" si="736"/>
        <v>6.3353630721542417E-2</v>
      </c>
    </row>
    <row r="3906" spans="1:31">
      <c r="A3906" s="77" t="s">
        <v>1851</v>
      </c>
      <c r="B3906" s="77">
        <v>3905</v>
      </c>
      <c r="C3906" s="77" t="s">
        <v>29</v>
      </c>
      <c r="D3906" s="77" t="s">
        <v>29</v>
      </c>
      <c r="E3906" s="77">
        <v>2016</v>
      </c>
      <c r="F3906" s="77">
        <v>33.937517</v>
      </c>
      <c r="G3906" s="77">
        <v>-117.2305944</v>
      </c>
      <c r="H3906" s="77">
        <v>0</v>
      </c>
      <c r="I3906" s="77" t="s">
        <v>1790</v>
      </c>
      <c r="J3906" s="77">
        <v>32.7174209</v>
      </c>
      <c r="K3906" s="77">
        <v>-117.1627714</v>
      </c>
      <c r="L3906" s="77">
        <v>271.62986698458002</v>
      </c>
      <c r="M3906" s="77">
        <v>0.19749900573718099</v>
      </c>
      <c r="N3906" s="77">
        <v>0</v>
      </c>
      <c r="O3906" s="77">
        <v>52.1529344610395</v>
      </c>
      <c r="P3906" s="87" cm="1">
        <f t="array" ref="P3906">IF($X3906="Non-local",VLOOKUP($E3906,$AI$64:$AW$68,COLUMN($AW:$AW)-COLUMN($AH:$AH),FALSE),IF($X3906="Unknown",VLOOKUP($E3906,$AI$71:$AW$75,COLUMN($AW:$AW)-COLUMN($AH:$AH),FALSE),0))</f>
        <v>264</v>
      </c>
      <c r="Q3906" s="87" cm="1">
        <f t="array" ref="Q3906">IF($X3906="Non-local",VLOOKUP($E3906,$AI$40:$AW$44,COLUMN($AW:$AW)-COLUMN($AH:$AH),FALSE),IF($X3906="Unknown",VLOOKUP($E3906,$AI$47:$AW$51,COLUMN($AW:$AW)-COLUMN($AH:$AH),FALSE),0))</f>
        <v>622.00419999999997</v>
      </c>
      <c r="R3906" s="87" cm="1">
        <f t="array" ref="R3906">IF($X3906="Non-local",VLOOKUP($E3906,$AI$88:$AW$92,COLUMN($AW:$AW)-COLUMN($AH:$AH),FALSE),IF($X3906="Unknown",VLOOKUP($E3906,$AI$95:$AW$99,COLUMN($AW:$AW)-COLUMN($AH:$AH),FALSE),0))</f>
        <v>0.12047560494171299</v>
      </c>
      <c r="S3906" s="87" cm="1">
        <f t="array" ref="S3906">VLOOKUP($E3906,$AI$111:$AW$115,COLUMN($AW:$AW)-COLUMN($AH:$AH),FALSE)</f>
        <v>431.69321999999994</v>
      </c>
      <c r="T3906" s="104">
        <f t="shared" ref="T3906:T3969" si="741">SUM(M3906,R3906)</f>
        <v>0.31797461067889399</v>
      </c>
      <c r="U3906" s="104">
        <f t="shared" ref="U3906:U3969" si="742">SUM(O3906,P3906,Q3906,S3906)</f>
        <v>1369.8503544610394</v>
      </c>
      <c r="V3906" s="87" cm="1">
        <f t="array" ref="V3906">VLOOKUP($E3906,$AI$118:$AW$122,COLUMN($AW:$AW)-COLUMN($AH:$AH),FALSE)</f>
        <v>0</v>
      </c>
      <c r="W3906" s="87" t="str">
        <f t="shared" si="737"/>
        <v>Domestic</v>
      </c>
      <c r="X3906" s="87" t="str">
        <f t="shared" si="738"/>
        <v>Non-local</v>
      </c>
      <c r="Y3906" s="104"/>
      <c r="Z3906" s="87" t="str">
        <f t="shared" ref="Z3906:Z3969" si="743">C3906</f>
        <v>USA</v>
      </c>
      <c r="AA3906" s="87" t="str">
        <f t="shared" ref="AA3906:AA3969" si="744">D3906</f>
        <v>USA</v>
      </c>
      <c r="AB3906" s="82" cm="1">
        <f t="array" ref="AB3906">VLOOKUP(B3906,'GDP per Capita'!$T$2:$V$4235,COLUMN('GDP per Capita'!$V:$V)-COLUMN('GDP per Capita'!$S:$S),FALSE)</f>
        <v>63809.64</v>
      </c>
      <c r="AC3906" s="82">
        <f t="shared" si="739"/>
        <v>63809.64</v>
      </c>
      <c r="AD3906" s="82">
        <f t="shared" si="740"/>
        <v>63809.64</v>
      </c>
      <c r="AE3906" s="88">
        <f t="shared" ref="AE3906:AE3969" si="745">U3906/AD3906</f>
        <v>2.1467764971892012E-2</v>
      </c>
    </row>
    <row r="3907" spans="1:31">
      <c r="A3907" s="77" t="s">
        <v>927</v>
      </c>
      <c r="B3907" s="77">
        <v>3906</v>
      </c>
      <c r="C3907" s="77" t="s">
        <v>29</v>
      </c>
      <c r="D3907" s="77" t="s">
        <v>29</v>
      </c>
      <c r="E3907" s="77">
        <v>2016</v>
      </c>
      <c r="F3907" s="77">
        <v>34.147645199999999</v>
      </c>
      <c r="G3907" s="77">
        <v>-118.1444779</v>
      </c>
      <c r="H3907" s="77">
        <v>0</v>
      </c>
      <c r="I3907" s="77" t="s">
        <v>1790</v>
      </c>
      <c r="J3907" s="77">
        <v>32.7174209</v>
      </c>
      <c r="K3907" s="77">
        <v>-117.1627714</v>
      </c>
      <c r="L3907" s="77">
        <v>366.54981032904999</v>
      </c>
      <c r="M3907" s="77">
        <v>0.21003268833500399</v>
      </c>
      <c r="N3907" s="77">
        <v>0</v>
      </c>
      <c r="O3907" s="77">
        <v>70.377563583177704</v>
      </c>
      <c r="P3907" s="87" cm="1">
        <f t="array" ref="P3907">IF($X3907="Non-local",VLOOKUP($E3907,$AI$64:$AW$68,COLUMN($AW:$AW)-COLUMN($AH:$AH),FALSE),IF($X3907="Unknown",VLOOKUP($E3907,$AI$71:$AW$75,COLUMN($AW:$AW)-COLUMN($AH:$AH),FALSE),0))</f>
        <v>264</v>
      </c>
      <c r="Q3907" s="87" cm="1">
        <f t="array" ref="Q3907">IF($X3907="Non-local",VLOOKUP($E3907,$AI$40:$AW$44,COLUMN($AW:$AW)-COLUMN($AH:$AH),FALSE),IF($X3907="Unknown",VLOOKUP($E3907,$AI$47:$AW$51,COLUMN($AW:$AW)-COLUMN($AH:$AH),FALSE),0))</f>
        <v>622.00419999999997</v>
      </c>
      <c r="R3907" s="87" cm="1">
        <f t="array" ref="R3907">IF($X3907="Non-local",VLOOKUP($E3907,$AI$88:$AW$92,COLUMN($AW:$AW)-COLUMN($AH:$AH),FALSE),IF($X3907="Unknown",VLOOKUP($E3907,$AI$95:$AW$99,COLUMN($AW:$AW)-COLUMN($AH:$AH),FALSE),0))</f>
        <v>0.12047560494171299</v>
      </c>
      <c r="S3907" s="87" cm="1">
        <f t="array" ref="S3907">VLOOKUP($E3907,$AI$111:$AW$115,COLUMN($AW:$AW)-COLUMN($AH:$AH),FALSE)</f>
        <v>431.69321999999994</v>
      </c>
      <c r="T3907" s="104">
        <f t="shared" si="741"/>
        <v>0.33050829327671699</v>
      </c>
      <c r="U3907" s="104">
        <f t="shared" si="742"/>
        <v>1388.0749835831775</v>
      </c>
      <c r="V3907" s="87" cm="1">
        <f t="array" ref="V3907">VLOOKUP($E3907,$AI$118:$AW$122,COLUMN($AW:$AW)-COLUMN($AH:$AH),FALSE)</f>
        <v>0</v>
      </c>
      <c r="W3907" s="87" t="str">
        <f t="shared" ref="W3907:W3970" si="746">IF(Z3907&lt;&gt;"USA",IF(Z3907&lt;&gt;"Unknown","International","Unknown"),"Domestic")</f>
        <v>Domestic</v>
      </c>
      <c r="X3907" s="87" t="str">
        <f t="shared" ref="X3907:X3970" si="747">IF(A3907="Unknown","Unknown",IF(H3907=1,"Local","Non-local"))</f>
        <v>Non-local</v>
      </c>
      <c r="Y3907" s="104"/>
      <c r="Z3907" s="87" t="str">
        <f t="shared" si="743"/>
        <v>USA</v>
      </c>
      <c r="AA3907" s="87" t="str">
        <f t="shared" si="744"/>
        <v>USA</v>
      </c>
      <c r="AB3907" s="82" cm="1">
        <f t="array" ref="AB3907">VLOOKUP(B3907,'GDP per Capita'!$T$2:$V$4235,COLUMN('GDP per Capita'!$V:$V)-COLUMN('GDP per Capita'!$S:$S),FALSE)</f>
        <v>63809.64</v>
      </c>
      <c r="AC3907" s="82">
        <f t="shared" si="739"/>
        <v>63809.64</v>
      </c>
      <c r="AD3907" s="82">
        <f t="shared" si="740"/>
        <v>63809.64</v>
      </c>
      <c r="AE3907" s="88">
        <f t="shared" si="745"/>
        <v>2.1753374311204037E-2</v>
      </c>
    </row>
    <row r="3908" spans="1:31">
      <c r="A3908" s="77" t="s">
        <v>1852</v>
      </c>
      <c r="B3908" s="77">
        <v>3907</v>
      </c>
      <c r="C3908" s="77" t="s">
        <v>328</v>
      </c>
      <c r="D3908" s="77" t="s">
        <v>31</v>
      </c>
      <c r="E3908" s="77">
        <v>2016</v>
      </c>
      <c r="F3908" s="77">
        <v>52.1518157</v>
      </c>
      <c r="G3908" s="77">
        <v>4.4811088666204197</v>
      </c>
      <c r="H3908" s="77">
        <v>0</v>
      </c>
      <c r="I3908" s="77" t="s">
        <v>1790</v>
      </c>
      <c r="J3908" s="77">
        <v>32.7174209</v>
      </c>
      <c r="K3908" s="77">
        <v>-117.1627714</v>
      </c>
      <c r="L3908" s="77">
        <v>18019.657808157801</v>
      </c>
      <c r="M3908" s="77">
        <v>2.7800144251252799</v>
      </c>
      <c r="N3908" s="77">
        <v>0</v>
      </c>
      <c r="O3908" s="77">
        <v>1892.0640698565701</v>
      </c>
      <c r="P3908" s="87" cm="1">
        <f t="array" ref="P3908">IF($X3908="Non-local",VLOOKUP($E3908,$AI$64:$AW$68,COLUMN($AW:$AW)-COLUMN($AH:$AH),FALSE),IF($X3908="Unknown",VLOOKUP($E3908,$AI$71:$AW$75,COLUMN($AW:$AW)-COLUMN($AH:$AH),FALSE),0))</f>
        <v>264</v>
      </c>
      <c r="Q3908" s="87" cm="1">
        <f t="array" ref="Q3908">IF($X3908="Non-local",VLOOKUP($E3908,$AI$40:$AW$44,COLUMN($AW:$AW)-COLUMN($AH:$AH),FALSE),IF($X3908="Unknown",VLOOKUP($E3908,$AI$47:$AW$51,COLUMN($AW:$AW)-COLUMN($AH:$AH),FALSE),0))</f>
        <v>622.00419999999997</v>
      </c>
      <c r="R3908" s="87" cm="1">
        <f t="array" ref="R3908">IF($X3908="Non-local",VLOOKUP($E3908,$AI$88:$AW$92,COLUMN($AW:$AW)-COLUMN($AH:$AH),FALSE),IF($X3908="Unknown",VLOOKUP($E3908,$AI$95:$AW$99,COLUMN($AW:$AW)-COLUMN($AH:$AH),FALSE),0))</f>
        <v>0.12047560494171299</v>
      </c>
      <c r="S3908" s="87" cm="1">
        <f t="array" ref="S3908">VLOOKUP($E3908,$AI$111:$AW$115,COLUMN($AW:$AW)-COLUMN($AH:$AH),FALSE)</f>
        <v>431.69321999999994</v>
      </c>
      <c r="T3908" s="104">
        <f t="shared" si="741"/>
        <v>2.9004900300669929</v>
      </c>
      <c r="U3908" s="104">
        <f t="shared" si="742"/>
        <v>3209.7614898565703</v>
      </c>
      <c r="V3908" s="87" cm="1">
        <f t="array" ref="V3908">VLOOKUP($E3908,$AI$118:$AW$122,COLUMN($AW:$AW)-COLUMN($AH:$AH),FALSE)</f>
        <v>0</v>
      </c>
      <c r="W3908" s="87" t="str">
        <f t="shared" si="746"/>
        <v>International</v>
      </c>
      <c r="X3908" s="87" t="str">
        <f t="shared" si="747"/>
        <v>Non-local</v>
      </c>
      <c r="Y3908" s="104"/>
      <c r="Z3908" s="87" t="str">
        <f t="shared" si="743"/>
        <v>Netherlands</v>
      </c>
      <c r="AA3908" s="87" t="str">
        <f t="shared" si="744"/>
        <v>Europe</v>
      </c>
      <c r="AB3908" s="82" cm="1">
        <f t="array" ref="AB3908">VLOOKUP(B3908,'GDP per Capita'!$T$2:$V$4235,COLUMN('GDP per Capita'!$V:$V)-COLUMN('GDP per Capita'!$S:$S),FALSE)</f>
        <v>53666.48</v>
      </c>
      <c r="AC3908" s="82">
        <f t="shared" si="739"/>
        <v>53666.48</v>
      </c>
      <c r="AD3908" s="82">
        <f t="shared" si="740"/>
        <v>53666.48</v>
      </c>
      <c r="AE3908" s="88">
        <f t="shared" si="745"/>
        <v>5.9809428340680627E-2</v>
      </c>
    </row>
    <row r="3909" spans="1:31">
      <c r="A3909" s="77" t="s">
        <v>1509</v>
      </c>
      <c r="B3909" s="77">
        <v>3908</v>
      </c>
      <c r="C3909" s="77" t="s">
        <v>29</v>
      </c>
      <c r="D3909" s="77" t="s">
        <v>29</v>
      </c>
      <c r="E3909" s="77">
        <v>2016</v>
      </c>
      <c r="F3909" s="77">
        <v>34.234561499999998</v>
      </c>
      <c r="G3909" s="77">
        <v>-118.53693159999899</v>
      </c>
      <c r="H3909" s="77">
        <v>0</v>
      </c>
      <c r="I3909" s="77" t="s">
        <v>1790</v>
      </c>
      <c r="J3909" s="77">
        <v>32.7174209</v>
      </c>
      <c r="K3909" s="77">
        <v>-117.1627714</v>
      </c>
      <c r="L3909" s="77">
        <v>422.85239162381902</v>
      </c>
      <c r="M3909" s="77">
        <v>0.217467150035279</v>
      </c>
      <c r="N3909" s="77">
        <v>0</v>
      </c>
      <c r="O3909" s="77">
        <v>81.187659191773193</v>
      </c>
      <c r="P3909" s="87" cm="1">
        <f t="array" ref="P3909">IF($X3909="Non-local",VLOOKUP($E3909,$AI$64:$AW$68,COLUMN($AW:$AW)-COLUMN($AH:$AH),FALSE),IF($X3909="Unknown",VLOOKUP($E3909,$AI$71:$AW$75,COLUMN($AW:$AW)-COLUMN($AH:$AH),FALSE),0))</f>
        <v>264</v>
      </c>
      <c r="Q3909" s="87" cm="1">
        <f t="array" ref="Q3909">IF($X3909="Non-local",VLOOKUP($E3909,$AI$40:$AW$44,COLUMN($AW:$AW)-COLUMN($AH:$AH),FALSE),IF($X3909="Unknown",VLOOKUP($E3909,$AI$47:$AW$51,COLUMN($AW:$AW)-COLUMN($AH:$AH),FALSE),0))</f>
        <v>622.00419999999997</v>
      </c>
      <c r="R3909" s="87" cm="1">
        <f t="array" ref="R3909">IF($X3909="Non-local",VLOOKUP($E3909,$AI$88:$AW$92,COLUMN($AW:$AW)-COLUMN($AH:$AH),FALSE),IF($X3909="Unknown",VLOOKUP($E3909,$AI$95:$AW$99,COLUMN($AW:$AW)-COLUMN($AH:$AH),FALSE),0))</f>
        <v>0.12047560494171299</v>
      </c>
      <c r="S3909" s="87" cm="1">
        <f t="array" ref="S3909">VLOOKUP($E3909,$AI$111:$AW$115,COLUMN($AW:$AW)-COLUMN($AH:$AH),FALSE)</f>
        <v>431.69321999999994</v>
      </c>
      <c r="T3909" s="104">
        <f t="shared" si="741"/>
        <v>0.337942754976992</v>
      </c>
      <c r="U3909" s="104">
        <f t="shared" si="742"/>
        <v>1398.885079191773</v>
      </c>
      <c r="V3909" s="87" cm="1">
        <f t="array" ref="V3909">VLOOKUP($E3909,$AI$118:$AW$122,COLUMN($AW:$AW)-COLUMN($AH:$AH),FALSE)</f>
        <v>0</v>
      </c>
      <c r="W3909" s="87" t="str">
        <f t="shared" si="746"/>
        <v>Domestic</v>
      </c>
      <c r="X3909" s="87" t="str">
        <f t="shared" si="747"/>
        <v>Non-local</v>
      </c>
      <c r="Y3909" s="104"/>
      <c r="Z3909" s="87" t="str">
        <f t="shared" si="743"/>
        <v>USA</v>
      </c>
      <c r="AA3909" s="87" t="str">
        <f t="shared" si="744"/>
        <v>USA</v>
      </c>
      <c r="AB3909" s="82" cm="1">
        <f t="array" ref="AB3909">VLOOKUP(B3909,'GDP per Capita'!$T$2:$V$4235,COLUMN('GDP per Capita'!$V:$V)-COLUMN('GDP per Capita'!$S:$S),FALSE)</f>
        <v>63809.64</v>
      </c>
      <c r="AC3909" s="82">
        <f t="shared" si="739"/>
        <v>63809.64</v>
      </c>
      <c r="AD3909" s="82">
        <f t="shared" si="740"/>
        <v>63809.64</v>
      </c>
      <c r="AE3909" s="88">
        <f t="shared" si="745"/>
        <v>2.1922785948827999E-2</v>
      </c>
    </row>
    <row r="3910" spans="1:31">
      <c r="A3910" s="77" t="s">
        <v>911</v>
      </c>
      <c r="B3910" s="77">
        <v>3909</v>
      </c>
      <c r="C3910" s="77" t="s">
        <v>29</v>
      </c>
      <c r="D3910" s="77" t="s">
        <v>29</v>
      </c>
      <c r="E3910" s="77">
        <v>2016</v>
      </c>
      <c r="F3910" s="77">
        <v>42.3750997</v>
      </c>
      <c r="G3910" s="77">
        <v>-71.105615700000001</v>
      </c>
      <c r="H3910" s="77">
        <v>0</v>
      </c>
      <c r="I3910" s="77" t="s">
        <v>1790</v>
      </c>
      <c r="J3910" s="77">
        <v>32.7174209</v>
      </c>
      <c r="K3910" s="77">
        <v>-117.1627714</v>
      </c>
      <c r="L3910" s="77">
        <v>8292.5264883878099</v>
      </c>
      <c r="M3910" s="77">
        <v>1.32975968533697</v>
      </c>
      <c r="N3910" s="77">
        <v>0</v>
      </c>
      <c r="O3910" s="77">
        <v>870.715281280721</v>
      </c>
      <c r="P3910" s="87" cm="1">
        <f t="array" ref="P3910">IF($X3910="Non-local",VLOOKUP($E3910,$AI$64:$AW$68,COLUMN($AW:$AW)-COLUMN($AH:$AH),FALSE),IF($X3910="Unknown",VLOOKUP($E3910,$AI$71:$AW$75,COLUMN($AW:$AW)-COLUMN($AH:$AH),FALSE),0))</f>
        <v>264</v>
      </c>
      <c r="Q3910" s="87" cm="1">
        <f t="array" ref="Q3910">IF($X3910="Non-local",VLOOKUP($E3910,$AI$40:$AW$44,COLUMN($AW:$AW)-COLUMN($AH:$AH),FALSE),IF($X3910="Unknown",VLOOKUP($E3910,$AI$47:$AW$51,COLUMN($AW:$AW)-COLUMN($AH:$AH),FALSE),0))</f>
        <v>622.00419999999997</v>
      </c>
      <c r="R3910" s="87" cm="1">
        <f t="array" ref="R3910">IF($X3910="Non-local",VLOOKUP($E3910,$AI$88:$AW$92,COLUMN($AW:$AW)-COLUMN($AH:$AH),FALSE),IF($X3910="Unknown",VLOOKUP($E3910,$AI$95:$AW$99,COLUMN($AW:$AW)-COLUMN($AH:$AH),FALSE),0))</f>
        <v>0.12047560494171299</v>
      </c>
      <c r="S3910" s="87" cm="1">
        <f t="array" ref="S3910">VLOOKUP($E3910,$AI$111:$AW$115,COLUMN($AW:$AW)-COLUMN($AH:$AH),FALSE)</f>
        <v>431.69321999999994</v>
      </c>
      <c r="T3910" s="104">
        <f t="shared" si="741"/>
        <v>1.450235290278683</v>
      </c>
      <c r="U3910" s="104">
        <f t="shared" si="742"/>
        <v>2188.4127012807212</v>
      </c>
      <c r="V3910" s="87" cm="1">
        <f t="array" ref="V3910">VLOOKUP($E3910,$AI$118:$AW$122,COLUMN($AW:$AW)-COLUMN($AH:$AH),FALSE)</f>
        <v>0</v>
      </c>
      <c r="W3910" s="87" t="str">
        <f t="shared" si="746"/>
        <v>Domestic</v>
      </c>
      <c r="X3910" s="87" t="str">
        <f t="shared" si="747"/>
        <v>Non-local</v>
      </c>
      <c r="Y3910" s="104"/>
      <c r="Z3910" s="87" t="str">
        <f t="shared" si="743"/>
        <v>USA</v>
      </c>
      <c r="AA3910" s="87" t="str">
        <f t="shared" si="744"/>
        <v>USA</v>
      </c>
      <c r="AB3910" s="82" cm="1">
        <f t="array" ref="AB3910">VLOOKUP(B3910,'GDP per Capita'!$T$2:$V$4235,COLUMN('GDP per Capita'!$V:$V)-COLUMN('GDP per Capita'!$S:$S),FALSE)</f>
        <v>63809.64</v>
      </c>
      <c r="AC3910" s="82">
        <f t="shared" si="739"/>
        <v>63809.64</v>
      </c>
      <c r="AD3910" s="82">
        <f t="shared" si="740"/>
        <v>63809.64</v>
      </c>
      <c r="AE3910" s="88">
        <f t="shared" si="745"/>
        <v>3.42959574960887E-2</v>
      </c>
    </row>
    <row r="3911" spans="1:31">
      <c r="A3911" s="77" t="s">
        <v>1205</v>
      </c>
      <c r="B3911" s="77">
        <v>3910</v>
      </c>
      <c r="C3911" s="77" t="s">
        <v>29</v>
      </c>
      <c r="D3911" s="77" t="s">
        <v>29</v>
      </c>
      <c r="E3911" s="77">
        <v>2016</v>
      </c>
      <c r="F3911" s="77">
        <v>39.836652799999897</v>
      </c>
      <c r="G3911" s="77">
        <v>-105.037204599999</v>
      </c>
      <c r="H3911" s="77">
        <v>0</v>
      </c>
      <c r="I3911" s="77" t="s">
        <v>1790</v>
      </c>
      <c r="J3911" s="77">
        <v>32.7174209</v>
      </c>
      <c r="K3911" s="77">
        <v>-117.1627714</v>
      </c>
      <c r="L3911" s="77">
        <v>2685.2273010929998</v>
      </c>
      <c r="M3911" s="77">
        <v>0.51620193677719495</v>
      </c>
      <c r="N3911" s="77">
        <v>0</v>
      </c>
      <c r="O3911" s="77">
        <v>515.56364180985599</v>
      </c>
      <c r="P3911" s="87" cm="1">
        <f t="array" ref="P3911">IF($X3911="Non-local",VLOOKUP($E3911,$AI$64:$AW$68,COLUMN($AW:$AW)-COLUMN($AH:$AH),FALSE),IF($X3911="Unknown",VLOOKUP($E3911,$AI$71:$AW$75,COLUMN($AW:$AW)-COLUMN($AH:$AH),FALSE),0))</f>
        <v>264</v>
      </c>
      <c r="Q3911" s="87" cm="1">
        <f t="array" ref="Q3911">IF($X3911="Non-local",VLOOKUP($E3911,$AI$40:$AW$44,COLUMN($AW:$AW)-COLUMN($AH:$AH),FALSE),IF($X3911="Unknown",VLOOKUP($E3911,$AI$47:$AW$51,COLUMN($AW:$AW)-COLUMN($AH:$AH),FALSE),0))</f>
        <v>622.00419999999997</v>
      </c>
      <c r="R3911" s="87" cm="1">
        <f t="array" ref="R3911">IF($X3911="Non-local",VLOOKUP($E3911,$AI$88:$AW$92,COLUMN($AW:$AW)-COLUMN($AH:$AH),FALSE),IF($X3911="Unknown",VLOOKUP($E3911,$AI$95:$AW$99,COLUMN($AW:$AW)-COLUMN($AH:$AH),FALSE),0))</f>
        <v>0.12047560494171299</v>
      </c>
      <c r="S3911" s="87" cm="1">
        <f t="array" ref="S3911">VLOOKUP($E3911,$AI$111:$AW$115,COLUMN($AW:$AW)-COLUMN($AH:$AH),FALSE)</f>
        <v>431.69321999999994</v>
      </c>
      <c r="T3911" s="104">
        <f t="shared" si="741"/>
        <v>0.63667754171890789</v>
      </c>
      <c r="U3911" s="104">
        <f t="shared" si="742"/>
        <v>1833.2610618098558</v>
      </c>
      <c r="V3911" s="87" cm="1">
        <f t="array" ref="V3911">VLOOKUP($E3911,$AI$118:$AW$122,COLUMN($AW:$AW)-COLUMN($AH:$AH),FALSE)</f>
        <v>0</v>
      </c>
      <c r="W3911" s="87" t="str">
        <f t="shared" si="746"/>
        <v>Domestic</v>
      </c>
      <c r="X3911" s="87" t="str">
        <f t="shared" si="747"/>
        <v>Non-local</v>
      </c>
      <c r="Y3911" s="104"/>
      <c r="Z3911" s="87" t="str">
        <f t="shared" si="743"/>
        <v>USA</v>
      </c>
      <c r="AA3911" s="87" t="str">
        <f t="shared" si="744"/>
        <v>USA</v>
      </c>
      <c r="AB3911" s="82" cm="1">
        <f t="array" ref="AB3911">VLOOKUP(B3911,'GDP per Capita'!$T$2:$V$4235,COLUMN('GDP per Capita'!$V:$V)-COLUMN('GDP per Capita'!$S:$S),FALSE)</f>
        <v>63809.64</v>
      </c>
      <c r="AC3911" s="82">
        <f t="shared" si="739"/>
        <v>63809.64</v>
      </c>
      <c r="AD3911" s="82">
        <f t="shared" si="740"/>
        <v>63809.64</v>
      </c>
      <c r="AE3911" s="88">
        <f t="shared" si="745"/>
        <v>2.8730158355537751E-2</v>
      </c>
    </row>
    <row r="3912" spans="1:31">
      <c r="A3912" s="77" t="s">
        <v>1780</v>
      </c>
      <c r="B3912" s="77">
        <v>3911</v>
      </c>
      <c r="C3912" s="77" t="s">
        <v>29</v>
      </c>
      <c r="D3912" s="77" t="s">
        <v>29</v>
      </c>
      <c r="E3912" s="77">
        <v>2016</v>
      </c>
      <c r="F3912" s="77">
        <v>39.7683331</v>
      </c>
      <c r="G3912" s="77">
        <v>-86.158350200000001</v>
      </c>
      <c r="H3912" s="77">
        <v>0</v>
      </c>
      <c r="I3912" s="77" t="s">
        <v>1790</v>
      </c>
      <c r="J3912" s="77">
        <v>32.7174209</v>
      </c>
      <c r="K3912" s="77">
        <v>-117.1627714</v>
      </c>
      <c r="L3912" s="77">
        <v>5745.72705640814</v>
      </c>
      <c r="M3912" s="77">
        <v>0.97759185082019295</v>
      </c>
      <c r="N3912" s="77">
        <v>0</v>
      </c>
      <c r="O3912" s="77">
        <v>689.487246768977</v>
      </c>
      <c r="P3912" s="87" cm="1">
        <f t="array" ref="P3912">IF($X3912="Non-local",VLOOKUP($E3912,$AI$64:$AW$68,COLUMN($AW:$AW)-COLUMN($AH:$AH),FALSE),IF($X3912="Unknown",VLOOKUP($E3912,$AI$71:$AW$75,COLUMN($AW:$AW)-COLUMN($AH:$AH),FALSE),0))</f>
        <v>264</v>
      </c>
      <c r="Q3912" s="87" cm="1">
        <f t="array" ref="Q3912">IF($X3912="Non-local",VLOOKUP($E3912,$AI$40:$AW$44,COLUMN($AW:$AW)-COLUMN($AH:$AH),FALSE),IF($X3912="Unknown",VLOOKUP($E3912,$AI$47:$AW$51,COLUMN($AW:$AW)-COLUMN($AH:$AH),FALSE),0))</f>
        <v>622.00419999999997</v>
      </c>
      <c r="R3912" s="87" cm="1">
        <f t="array" ref="R3912">IF($X3912="Non-local",VLOOKUP($E3912,$AI$88:$AW$92,COLUMN($AW:$AW)-COLUMN($AH:$AH),FALSE),IF($X3912="Unknown",VLOOKUP($E3912,$AI$95:$AW$99,COLUMN($AW:$AW)-COLUMN($AH:$AH),FALSE),0))</f>
        <v>0.12047560494171299</v>
      </c>
      <c r="S3912" s="87" cm="1">
        <f t="array" ref="S3912">VLOOKUP($E3912,$AI$111:$AW$115,COLUMN($AW:$AW)-COLUMN($AH:$AH),FALSE)</f>
        <v>431.69321999999994</v>
      </c>
      <c r="T3912" s="104">
        <f t="shared" si="741"/>
        <v>1.0980674557619059</v>
      </c>
      <c r="U3912" s="104">
        <f t="shared" si="742"/>
        <v>2007.1846667689767</v>
      </c>
      <c r="V3912" s="87" cm="1">
        <f t="array" ref="V3912">VLOOKUP($E3912,$AI$118:$AW$122,COLUMN($AW:$AW)-COLUMN($AH:$AH),FALSE)</f>
        <v>0</v>
      </c>
      <c r="W3912" s="87" t="str">
        <f t="shared" si="746"/>
        <v>Domestic</v>
      </c>
      <c r="X3912" s="87" t="str">
        <f t="shared" si="747"/>
        <v>Non-local</v>
      </c>
      <c r="Y3912" s="104"/>
      <c r="Z3912" s="87" t="str">
        <f t="shared" si="743"/>
        <v>USA</v>
      </c>
      <c r="AA3912" s="87" t="str">
        <f t="shared" si="744"/>
        <v>USA</v>
      </c>
      <c r="AB3912" s="82" cm="1">
        <f t="array" ref="AB3912">VLOOKUP(B3912,'GDP per Capita'!$T$2:$V$4235,COLUMN('GDP per Capita'!$V:$V)-COLUMN('GDP per Capita'!$S:$S),FALSE)</f>
        <v>63809.64</v>
      </c>
      <c r="AC3912" s="82">
        <f t="shared" si="739"/>
        <v>63809.64</v>
      </c>
      <c r="AD3912" s="82">
        <f t="shared" si="740"/>
        <v>63809.64</v>
      </c>
      <c r="AE3912" s="88">
        <f t="shared" si="745"/>
        <v>3.1455821828315862E-2</v>
      </c>
    </row>
    <row r="3913" spans="1:31">
      <c r="A3913" s="77" t="s">
        <v>999</v>
      </c>
      <c r="B3913" s="77">
        <v>3912</v>
      </c>
      <c r="C3913" s="77" t="s">
        <v>29</v>
      </c>
      <c r="D3913" s="77" t="s">
        <v>29</v>
      </c>
      <c r="E3913" s="77">
        <v>2016</v>
      </c>
      <c r="F3913" s="77">
        <v>47.603832099999998</v>
      </c>
      <c r="G3913" s="77">
        <v>-122.3300624</v>
      </c>
      <c r="H3913" s="77">
        <v>0</v>
      </c>
      <c r="I3913" s="77" t="s">
        <v>1790</v>
      </c>
      <c r="J3913" s="77">
        <v>32.7174209</v>
      </c>
      <c r="K3913" s="77">
        <v>-117.1627714</v>
      </c>
      <c r="L3913" s="77">
        <v>3423.0716099771898</v>
      </c>
      <c r="M3913" s="77">
        <v>0.63027689994962799</v>
      </c>
      <c r="N3913" s="77">
        <v>0</v>
      </c>
      <c r="O3913" s="77">
        <v>657.22974911562096</v>
      </c>
      <c r="P3913" s="87" cm="1">
        <f t="array" ref="P3913">IF($X3913="Non-local",VLOOKUP($E3913,$AI$64:$AW$68,COLUMN($AW:$AW)-COLUMN($AH:$AH),FALSE),IF($X3913="Unknown",VLOOKUP($E3913,$AI$71:$AW$75,COLUMN($AW:$AW)-COLUMN($AH:$AH),FALSE),0))</f>
        <v>264</v>
      </c>
      <c r="Q3913" s="87" cm="1">
        <f t="array" ref="Q3913">IF($X3913="Non-local",VLOOKUP($E3913,$AI$40:$AW$44,COLUMN($AW:$AW)-COLUMN($AH:$AH),FALSE),IF($X3913="Unknown",VLOOKUP($E3913,$AI$47:$AW$51,COLUMN($AW:$AW)-COLUMN($AH:$AH),FALSE),0))</f>
        <v>622.00419999999997</v>
      </c>
      <c r="R3913" s="87" cm="1">
        <f t="array" ref="R3913">IF($X3913="Non-local",VLOOKUP($E3913,$AI$88:$AW$92,COLUMN($AW:$AW)-COLUMN($AH:$AH),FALSE),IF($X3913="Unknown",VLOOKUP($E3913,$AI$95:$AW$99,COLUMN($AW:$AW)-COLUMN($AH:$AH),FALSE),0))</f>
        <v>0.12047560494171299</v>
      </c>
      <c r="S3913" s="87" cm="1">
        <f t="array" ref="S3913">VLOOKUP($E3913,$AI$111:$AW$115,COLUMN($AW:$AW)-COLUMN($AH:$AH),FALSE)</f>
        <v>431.69321999999994</v>
      </c>
      <c r="T3913" s="104">
        <f t="shared" si="741"/>
        <v>0.75075250489134093</v>
      </c>
      <c r="U3913" s="104">
        <f t="shared" si="742"/>
        <v>1974.9271691156207</v>
      </c>
      <c r="V3913" s="87" cm="1">
        <f t="array" ref="V3913">VLOOKUP($E3913,$AI$118:$AW$122,COLUMN($AW:$AW)-COLUMN($AH:$AH),FALSE)</f>
        <v>0</v>
      </c>
      <c r="W3913" s="87" t="str">
        <f t="shared" si="746"/>
        <v>Domestic</v>
      </c>
      <c r="X3913" s="87" t="str">
        <f t="shared" si="747"/>
        <v>Non-local</v>
      </c>
      <c r="Y3913" s="104"/>
      <c r="Z3913" s="87" t="str">
        <f t="shared" si="743"/>
        <v>USA</v>
      </c>
      <c r="AA3913" s="87" t="str">
        <f t="shared" si="744"/>
        <v>USA</v>
      </c>
      <c r="AB3913" s="82" cm="1">
        <f t="array" ref="AB3913">VLOOKUP(B3913,'GDP per Capita'!$T$2:$V$4235,COLUMN('GDP per Capita'!$V:$V)-COLUMN('GDP per Capita'!$S:$S),FALSE)</f>
        <v>63809.64</v>
      </c>
      <c r="AC3913" s="82">
        <f t="shared" si="739"/>
        <v>63809.64</v>
      </c>
      <c r="AD3913" s="82">
        <f t="shared" si="740"/>
        <v>63809.64</v>
      </c>
      <c r="AE3913" s="88">
        <f t="shared" si="745"/>
        <v>3.0950294800528896E-2</v>
      </c>
    </row>
    <row r="3914" spans="1:31">
      <c r="A3914" s="77" t="s">
        <v>1082</v>
      </c>
      <c r="B3914" s="77">
        <v>3913</v>
      </c>
      <c r="C3914" s="77" t="s">
        <v>29</v>
      </c>
      <c r="D3914" s="77" t="s">
        <v>29</v>
      </c>
      <c r="E3914" s="77">
        <v>2016</v>
      </c>
      <c r="F3914" s="77">
        <v>37.336190500000001</v>
      </c>
      <c r="G3914" s="77">
        <v>-121.89058329999899</v>
      </c>
      <c r="H3914" s="77">
        <v>0</v>
      </c>
      <c r="I3914" s="77" t="s">
        <v>1790</v>
      </c>
      <c r="J3914" s="77">
        <v>32.7174209</v>
      </c>
      <c r="K3914" s="77">
        <v>-117.1627714</v>
      </c>
      <c r="L3914" s="77">
        <v>1339.8683303952</v>
      </c>
      <c r="M3914" s="77">
        <v>0.33855431368848699</v>
      </c>
      <c r="N3914" s="77">
        <v>0</v>
      </c>
      <c r="O3914" s="77">
        <v>257.25471943587797</v>
      </c>
      <c r="P3914" s="87" cm="1">
        <f t="array" ref="P3914">IF($X3914="Non-local",VLOOKUP($E3914,$AI$64:$AW$68,COLUMN($AW:$AW)-COLUMN($AH:$AH),FALSE),IF($X3914="Unknown",VLOOKUP($E3914,$AI$71:$AW$75,COLUMN($AW:$AW)-COLUMN($AH:$AH),FALSE),0))</f>
        <v>264</v>
      </c>
      <c r="Q3914" s="87" cm="1">
        <f t="array" ref="Q3914">IF($X3914="Non-local",VLOOKUP($E3914,$AI$40:$AW$44,COLUMN($AW:$AW)-COLUMN($AH:$AH),FALSE),IF($X3914="Unknown",VLOOKUP($E3914,$AI$47:$AW$51,COLUMN($AW:$AW)-COLUMN($AH:$AH),FALSE),0))</f>
        <v>622.00419999999997</v>
      </c>
      <c r="R3914" s="87" cm="1">
        <f t="array" ref="R3914">IF($X3914="Non-local",VLOOKUP($E3914,$AI$88:$AW$92,COLUMN($AW:$AW)-COLUMN($AH:$AH),FALSE),IF($X3914="Unknown",VLOOKUP($E3914,$AI$95:$AW$99,COLUMN($AW:$AW)-COLUMN($AH:$AH),FALSE),0))</f>
        <v>0.12047560494171299</v>
      </c>
      <c r="S3914" s="87" cm="1">
        <f t="array" ref="S3914">VLOOKUP($E3914,$AI$111:$AW$115,COLUMN($AW:$AW)-COLUMN($AH:$AH),FALSE)</f>
        <v>431.69321999999994</v>
      </c>
      <c r="T3914" s="104">
        <f t="shared" si="741"/>
        <v>0.45902991863019998</v>
      </c>
      <c r="U3914" s="104">
        <f t="shared" si="742"/>
        <v>1574.9521394358778</v>
      </c>
      <c r="V3914" s="87" cm="1">
        <f t="array" ref="V3914">VLOOKUP($E3914,$AI$118:$AW$122,COLUMN($AW:$AW)-COLUMN($AH:$AH),FALSE)</f>
        <v>0</v>
      </c>
      <c r="W3914" s="87" t="str">
        <f t="shared" si="746"/>
        <v>Domestic</v>
      </c>
      <c r="X3914" s="87" t="str">
        <f t="shared" si="747"/>
        <v>Non-local</v>
      </c>
      <c r="Y3914" s="104"/>
      <c r="Z3914" s="87" t="str">
        <f t="shared" si="743"/>
        <v>USA</v>
      </c>
      <c r="AA3914" s="87" t="str">
        <f t="shared" si="744"/>
        <v>USA</v>
      </c>
      <c r="AB3914" s="82" cm="1">
        <f t="array" ref="AB3914">VLOOKUP(B3914,'GDP per Capita'!$T$2:$V$4235,COLUMN('GDP per Capita'!$V:$V)-COLUMN('GDP per Capita'!$S:$S),FALSE)</f>
        <v>63809.64</v>
      </c>
      <c r="AC3914" s="82">
        <f t="shared" si="739"/>
        <v>63809.64</v>
      </c>
      <c r="AD3914" s="82">
        <f t="shared" si="740"/>
        <v>63809.64</v>
      </c>
      <c r="AE3914" s="88">
        <f t="shared" si="745"/>
        <v>2.4682040823861062E-2</v>
      </c>
    </row>
    <row r="3915" spans="1:31">
      <c r="A3915" s="77" t="s">
        <v>886</v>
      </c>
      <c r="B3915" s="77">
        <v>3914</v>
      </c>
      <c r="C3915" s="77" t="s">
        <v>29</v>
      </c>
      <c r="D3915" s="77" t="s">
        <v>29</v>
      </c>
      <c r="E3915" s="77">
        <v>2016</v>
      </c>
      <c r="F3915" s="77">
        <v>39.284749400000003</v>
      </c>
      <c r="G3915" s="77">
        <v>-76.620474639699793</v>
      </c>
      <c r="H3915" s="77">
        <v>0</v>
      </c>
      <c r="I3915" s="77" t="s">
        <v>1790</v>
      </c>
      <c r="J3915" s="77">
        <v>32.7174209</v>
      </c>
      <c r="K3915" s="77">
        <v>-117.1627714</v>
      </c>
      <c r="L3915" s="77">
        <v>7375.5413090858101</v>
      </c>
      <c r="M3915" s="77">
        <v>1.20164337385867</v>
      </c>
      <c r="N3915" s="77">
        <v>0</v>
      </c>
      <c r="O3915" s="77">
        <v>885.06495709029696</v>
      </c>
      <c r="P3915" s="87" cm="1">
        <f t="array" ref="P3915">IF($X3915="Non-local",VLOOKUP($E3915,$AI$64:$AW$68,COLUMN($AW:$AW)-COLUMN($AH:$AH),FALSE),IF($X3915="Unknown",VLOOKUP($E3915,$AI$71:$AW$75,COLUMN($AW:$AW)-COLUMN($AH:$AH),FALSE),0))</f>
        <v>264</v>
      </c>
      <c r="Q3915" s="87" cm="1">
        <f t="array" ref="Q3915">IF($X3915="Non-local",VLOOKUP($E3915,$AI$40:$AW$44,COLUMN($AW:$AW)-COLUMN($AH:$AH),FALSE),IF($X3915="Unknown",VLOOKUP($E3915,$AI$47:$AW$51,COLUMN($AW:$AW)-COLUMN($AH:$AH),FALSE),0))</f>
        <v>622.00419999999997</v>
      </c>
      <c r="R3915" s="87" cm="1">
        <f t="array" ref="R3915">IF($X3915="Non-local",VLOOKUP($E3915,$AI$88:$AW$92,COLUMN($AW:$AW)-COLUMN($AH:$AH),FALSE),IF($X3915="Unknown",VLOOKUP($E3915,$AI$95:$AW$99,COLUMN($AW:$AW)-COLUMN($AH:$AH),FALSE),0))</f>
        <v>0.12047560494171299</v>
      </c>
      <c r="S3915" s="87" cm="1">
        <f t="array" ref="S3915">VLOOKUP($E3915,$AI$111:$AW$115,COLUMN($AW:$AW)-COLUMN($AH:$AH),FALSE)</f>
        <v>431.69321999999994</v>
      </c>
      <c r="T3915" s="104">
        <f t="shared" si="741"/>
        <v>1.3221189788003831</v>
      </c>
      <c r="U3915" s="104">
        <f t="shared" si="742"/>
        <v>2202.7623770902969</v>
      </c>
      <c r="V3915" s="87" cm="1">
        <f t="array" ref="V3915">VLOOKUP($E3915,$AI$118:$AW$122,COLUMN($AW:$AW)-COLUMN($AH:$AH),FALSE)</f>
        <v>0</v>
      </c>
      <c r="W3915" s="87" t="str">
        <f t="shared" si="746"/>
        <v>Domestic</v>
      </c>
      <c r="X3915" s="87" t="str">
        <f t="shared" si="747"/>
        <v>Non-local</v>
      </c>
      <c r="Y3915" s="104"/>
      <c r="Z3915" s="87" t="str">
        <f t="shared" si="743"/>
        <v>USA</v>
      </c>
      <c r="AA3915" s="87" t="str">
        <f t="shared" si="744"/>
        <v>USA</v>
      </c>
      <c r="AB3915" s="82" cm="1">
        <f t="array" ref="AB3915">VLOOKUP(B3915,'GDP per Capita'!$T$2:$V$4235,COLUMN('GDP per Capita'!$V:$V)-COLUMN('GDP per Capita'!$S:$S),FALSE)</f>
        <v>63809.64</v>
      </c>
      <c r="AC3915" s="82">
        <f t="shared" si="739"/>
        <v>63809.64</v>
      </c>
      <c r="AD3915" s="82">
        <f t="shared" si="740"/>
        <v>63809.64</v>
      </c>
      <c r="AE3915" s="88">
        <f t="shared" si="745"/>
        <v>3.4520840065706326E-2</v>
      </c>
    </row>
    <row r="3916" spans="1:31">
      <c r="A3916" s="77" t="s">
        <v>882</v>
      </c>
      <c r="B3916" s="77">
        <v>3915</v>
      </c>
      <c r="C3916" s="77" t="s">
        <v>29</v>
      </c>
      <c r="D3916" s="77" t="s">
        <v>29</v>
      </c>
      <c r="E3916" s="77">
        <v>2016</v>
      </c>
      <c r="F3916" s="77">
        <v>39.004607</v>
      </c>
      <c r="G3916" s="77">
        <v>-76.875683800000004</v>
      </c>
      <c r="H3916" s="77">
        <v>0</v>
      </c>
      <c r="I3916" s="77" t="s">
        <v>1790</v>
      </c>
      <c r="J3916" s="77">
        <v>32.7174209</v>
      </c>
      <c r="K3916" s="77">
        <v>-117.1627714</v>
      </c>
      <c r="L3916" s="77">
        <v>7333.2302508515704</v>
      </c>
      <c r="M3916" s="77">
        <v>1.19576766184245</v>
      </c>
      <c r="N3916" s="77">
        <v>0</v>
      </c>
      <c r="O3916" s="77">
        <v>879.98763010218897</v>
      </c>
      <c r="P3916" s="87" cm="1">
        <f t="array" ref="P3916">IF($X3916="Non-local",VLOOKUP($E3916,$AI$64:$AW$68,COLUMN($AW:$AW)-COLUMN($AH:$AH),FALSE),IF($X3916="Unknown",VLOOKUP($E3916,$AI$71:$AW$75,COLUMN($AW:$AW)-COLUMN($AH:$AH),FALSE),0))</f>
        <v>264</v>
      </c>
      <c r="Q3916" s="87" cm="1">
        <f t="array" ref="Q3916">IF($X3916="Non-local",VLOOKUP($E3916,$AI$40:$AW$44,COLUMN($AW:$AW)-COLUMN($AH:$AH),FALSE),IF($X3916="Unknown",VLOOKUP($E3916,$AI$47:$AW$51,COLUMN($AW:$AW)-COLUMN($AH:$AH),FALSE),0))</f>
        <v>622.00419999999997</v>
      </c>
      <c r="R3916" s="87" cm="1">
        <f t="array" ref="R3916">IF($X3916="Non-local",VLOOKUP($E3916,$AI$88:$AW$92,COLUMN($AW:$AW)-COLUMN($AH:$AH),FALSE),IF($X3916="Unknown",VLOOKUP($E3916,$AI$95:$AW$99,COLUMN($AW:$AW)-COLUMN($AH:$AH),FALSE),0))</f>
        <v>0.12047560494171299</v>
      </c>
      <c r="S3916" s="87" cm="1">
        <f t="array" ref="S3916">VLOOKUP($E3916,$AI$111:$AW$115,COLUMN($AW:$AW)-COLUMN($AH:$AH),FALSE)</f>
        <v>431.69321999999994</v>
      </c>
      <c r="T3916" s="104">
        <f t="shared" si="741"/>
        <v>1.316243266784163</v>
      </c>
      <c r="U3916" s="104">
        <f t="shared" si="742"/>
        <v>2197.6850501021891</v>
      </c>
      <c r="V3916" s="87" cm="1">
        <f t="array" ref="V3916">VLOOKUP($E3916,$AI$118:$AW$122,COLUMN($AW:$AW)-COLUMN($AH:$AH),FALSE)</f>
        <v>0</v>
      </c>
      <c r="W3916" s="87" t="str">
        <f t="shared" si="746"/>
        <v>Domestic</v>
      </c>
      <c r="X3916" s="87" t="str">
        <f t="shared" si="747"/>
        <v>Non-local</v>
      </c>
      <c r="Y3916" s="104"/>
      <c r="Z3916" s="87" t="str">
        <f t="shared" si="743"/>
        <v>USA</v>
      </c>
      <c r="AA3916" s="87" t="str">
        <f t="shared" si="744"/>
        <v>USA</v>
      </c>
      <c r="AB3916" s="82" cm="1">
        <f t="array" ref="AB3916">VLOOKUP(B3916,'GDP per Capita'!$T$2:$V$4235,COLUMN('GDP per Capita'!$V:$V)-COLUMN('GDP per Capita'!$S:$S),FALSE)</f>
        <v>63809.64</v>
      </c>
      <c r="AC3916" s="82">
        <f t="shared" si="739"/>
        <v>63809.64</v>
      </c>
      <c r="AD3916" s="82">
        <f t="shared" si="740"/>
        <v>63809.64</v>
      </c>
      <c r="AE3916" s="88">
        <f t="shared" si="745"/>
        <v>3.4441270160781176E-2</v>
      </c>
    </row>
    <row r="3917" spans="1:31">
      <c r="A3917" s="77" t="s">
        <v>1000</v>
      </c>
      <c r="B3917" s="77">
        <v>3916</v>
      </c>
      <c r="C3917" s="77" t="s">
        <v>29</v>
      </c>
      <c r="D3917" s="77" t="s">
        <v>29</v>
      </c>
      <c r="E3917" s="77">
        <v>2016</v>
      </c>
      <c r="F3917" s="77">
        <v>37.3893889</v>
      </c>
      <c r="G3917" s="77">
        <v>-122.0832101</v>
      </c>
      <c r="H3917" s="77">
        <v>0</v>
      </c>
      <c r="I3917" s="77" t="s">
        <v>1790</v>
      </c>
      <c r="J3917" s="77">
        <v>32.7174209</v>
      </c>
      <c r="K3917" s="77">
        <v>-117.1627714</v>
      </c>
      <c r="L3917" s="77">
        <v>1371.37653115948</v>
      </c>
      <c r="M3917" s="77">
        <v>0.34271480698097601</v>
      </c>
      <c r="N3917" s="77">
        <v>0</v>
      </c>
      <c r="O3917" s="77">
        <v>263.304293982621</v>
      </c>
      <c r="P3917" s="87" cm="1">
        <f t="array" ref="P3917">IF($X3917="Non-local",VLOOKUP($E3917,$AI$64:$AW$68,COLUMN($AW:$AW)-COLUMN($AH:$AH),FALSE),IF($X3917="Unknown",VLOOKUP($E3917,$AI$71:$AW$75,COLUMN($AW:$AW)-COLUMN($AH:$AH),FALSE),0))</f>
        <v>264</v>
      </c>
      <c r="Q3917" s="87" cm="1">
        <f t="array" ref="Q3917">IF($X3917="Non-local",VLOOKUP($E3917,$AI$40:$AW$44,COLUMN($AW:$AW)-COLUMN($AH:$AH),FALSE),IF($X3917="Unknown",VLOOKUP($E3917,$AI$47:$AW$51,COLUMN($AW:$AW)-COLUMN($AH:$AH),FALSE),0))</f>
        <v>622.00419999999997</v>
      </c>
      <c r="R3917" s="87" cm="1">
        <f t="array" ref="R3917">IF($X3917="Non-local",VLOOKUP($E3917,$AI$88:$AW$92,COLUMN($AW:$AW)-COLUMN($AH:$AH),FALSE),IF($X3917="Unknown",VLOOKUP($E3917,$AI$95:$AW$99,COLUMN($AW:$AW)-COLUMN($AH:$AH),FALSE),0))</f>
        <v>0.12047560494171299</v>
      </c>
      <c r="S3917" s="87" cm="1">
        <f t="array" ref="S3917">VLOOKUP($E3917,$AI$111:$AW$115,COLUMN($AW:$AW)-COLUMN($AH:$AH),FALSE)</f>
        <v>431.69321999999994</v>
      </c>
      <c r="T3917" s="104">
        <f t="shared" si="741"/>
        <v>0.463190411922689</v>
      </c>
      <c r="U3917" s="104">
        <f t="shared" si="742"/>
        <v>1581.0017139826207</v>
      </c>
      <c r="V3917" s="87" cm="1">
        <f t="array" ref="V3917">VLOOKUP($E3917,$AI$118:$AW$122,COLUMN($AW:$AW)-COLUMN($AH:$AH),FALSE)</f>
        <v>0</v>
      </c>
      <c r="W3917" s="87" t="str">
        <f t="shared" si="746"/>
        <v>Domestic</v>
      </c>
      <c r="X3917" s="87" t="str">
        <f t="shared" si="747"/>
        <v>Non-local</v>
      </c>
      <c r="Y3917" s="104"/>
      <c r="Z3917" s="87" t="str">
        <f t="shared" si="743"/>
        <v>USA</v>
      </c>
      <c r="AA3917" s="87" t="str">
        <f t="shared" si="744"/>
        <v>USA</v>
      </c>
      <c r="AB3917" s="82" cm="1">
        <f t="array" ref="AB3917">VLOOKUP(B3917,'GDP per Capita'!$T$2:$V$4235,COLUMN('GDP per Capita'!$V:$V)-COLUMN('GDP per Capita'!$S:$S),FALSE)</f>
        <v>63809.64</v>
      </c>
      <c r="AC3917" s="82">
        <f t="shared" si="739"/>
        <v>63809.64</v>
      </c>
      <c r="AD3917" s="82">
        <f t="shared" si="740"/>
        <v>63809.64</v>
      </c>
      <c r="AE3917" s="88">
        <f t="shared" si="745"/>
        <v>2.477684741651294E-2</v>
      </c>
    </row>
    <row r="3918" spans="1:31">
      <c r="A3918" s="77" t="s">
        <v>1032</v>
      </c>
      <c r="B3918" s="77">
        <v>3917</v>
      </c>
      <c r="C3918" s="77" t="s">
        <v>29</v>
      </c>
      <c r="D3918" s="77" t="s">
        <v>29</v>
      </c>
      <c r="E3918" s="77">
        <v>2016</v>
      </c>
      <c r="F3918" s="77">
        <v>32.7174209</v>
      </c>
      <c r="G3918" s="77">
        <v>-117.1627714</v>
      </c>
      <c r="H3918" s="77">
        <v>1</v>
      </c>
      <c r="I3918" s="77" t="s">
        <v>1790</v>
      </c>
      <c r="J3918" s="77">
        <v>32.7174209</v>
      </c>
      <c r="K3918" s="77">
        <v>-117.1627714</v>
      </c>
      <c r="L3918" s="77">
        <v>4.7608370650960301E-12</v>
      </c>
      <c r="M3918" s="77">
        <v>0</v>
      </c>
      <c r="N3918" s="77">
        <v>0</v>
      </c>
      <c r="O3918" s="77">
        <v>0</v>
      </c>
      <c r="P3918" s="87" cm="1">
        <f t="array" ref="P3918">IF($X3918="Non-local",VLOOKUP($E3918,$AI$64:$AW$68,COLUMN($AW:$AW)-COLUMN($AH:$AH),FALSE),IF($X3918="Unknown",VLOOKUP($E3918,$AI$71:$AW$75,COLUMN($AW:$AW)-COLUMN($AH:$AH),FALSE),0))</f>
        <v>0</v>
      </c>
      <c r="Q3918" s="87" cm="1">
        <f t="array" ref="Q3918">IF($X3918="Non-local",VLOOKUP($E3918,$AI$40:$AW$44,COLUMN($AW:$AW)-COLUMN($AH:$AH),FALSE),IF($X3918="Unknown",VLOOKUP($E3918,$AI$47:$AW$51,COLUMN($AW:$AW)-COLUMN($AH:$AH),FALSE),0))</f>
        <v>0</v>
      </c>
      <c r="R3918" s="87" cm="1">
        <f t="array" ref="R3918">IF($X3918="Non-local",VLOOKUP($E3918,$AI$88:$AW$92,COLUMN($AW:$AW)-COLUMN($AH:$AH),FALSE),IF($X3918="Unknown",VLOOKUP($E3918,$AI$95:$AW$99,COLUMN($AW:$AW)-COLUMN($AH:$AH),FALSE),0))</f>
        <v>0</v>
      </c>
      <c r="S3918" s="87" cm="1">
        <f t="array" ref="S3918">VLOOKUP($E3918,$AI$111:$AW$115,COLUMN($AW:$AW)-COLUMN($AH:$AH),FALSE)</f>
        <v>431.69321999999994</v>
      </c>
      <c r="T3918" s="104">
        <f t="shared" si="741"/>
        <v>0</v>
      </c>
      <c r="U3918" s="104">
        <f t="shared" si="742"/>
        <v>431.69321999999994</v>
      </c>
      <c r="V3918" s="87" cm="1">
        <f t="array" ref="V3918">VLOOKUP($E3918,$AI$118:$AW$122,COLUMN($AW:$AW)-COLUMN($AH:$AH),FALSE)</f>
        <v>0</v>
      </c>
      <c r="W3918" s="87" t="str">
        <f t="shared" si="746"/>
        <v>Domestic</v>
      </c>
      <c r="X3918" s="87" t="str">
        <f t="shared" si="747"/>
        <v>Local</v>
      </c>
      <c r="Y3918" s="104"/>
      <c r="Z3918" s="87" t="str">
        <f t="shared" si="743"/>
        <v>USA</v>
      </c>
      <c r="AA3918" s="87" t="str">
        <f t="shared" si="744"/>
        <v>USA</v>
      </c>
      <c r="AB3918" s="82" cm="1">
        <f t="array" ref="AB3918">VLOOKUP(B3918,'GDP per Capita'!$T$2:$V$4235,COLUMN('GDP per Capita'!$V:$V)-COLUMN('GDP per Capita'!$S:$S),FALSE)</f>
        <v>63809.64</v>
      </c>
      <c r="AC3918" s="82">
        <f t="shared" si="739"/>
        <v>63809.64</v>
      </c>
      <c r="AD3918" s="82">
        <f t="shared" si="740"/>
        <v>63809.64</v>
      </c>
      <c r="AE3918" s="88">
        <f t="shared" si="745"/>
        <v>6.7653291885050593E-3</v>
      </c>
    </row>
    <row r="3919" spans="1:31">
      <c r="A3919" s="77" t="s">
        <v>927</v>
      </c>
      <c r="B3919" s="77">
        <v>3918</v>
      </c>
      <c r="C3919" s="77" t="s">
        <v>29</v>
      </c>
      <c r="D3919" s="77" t="s">
        <v>29</v>
      </c>
      <c r="E3919" s="77">
        <v>2016</v>
      </c>
      <c r="F3919" s="77">
        <v>34.147645199999999</v>
      </c>
      <c r="G3919" s="77">
        <v>-118.1444779</v>
      </c>
      <c r="H3919" s="77">
        <v>0</v>
      </c>
      <c r="I3919" s="77" t="s">
        <v>1790</v>
      </c>
      <c r="J3919" s="77">
        <v>32.7174209</v>
      </c>
      <c r="K3919" s="77">
        <v>-117.1627714</v>
      </c>
      <c r="L3919" s="77">
        <v>366.54981032904999</v>
      </c>
      <c r="M3919" s="77">
        <v>0.21003268833500399</v>
      </c>
      <c r="N3919" s="77">
        <v>0</v>
      </c>
      <c r="O3919" s="77">
        <v>70.377563583177704</v>
      </c>
      <c r="P3919" s="87" cm="1">
        <f t="array" ref="P3919">IF($X3919="Non-local",VLOOKUP($E3919,$AI$64:$AW$68,COLUMN($AW:$AW)-COLUMN($AH:$AH),FALSE),IF($X3919="Unknown",VLOOKUP($E3919,$AI$71:$AW$75,COLUMN($AW:$AW)-COLUMN($AH:$AH),FALSE),0))</f>
        <v>264</v>
      </c>
      <c r="Q3919" s="87" cm="1">
        <f t="array" ref="Q3919">IF($X3919="Non-local",VLOOKUP($E3919,$AI$40:$AW$44,COLUMN($AW:$AW)-COLUMN($AH:$AH),FALSE),IF($X3919="Unknown",VLOOKUP($E3919,$AI$47:$AW$51,COLUMN($AW:$AW)-COLUMN($AH:$AH),FALSE),0))</f>
        <v>622.00419999999997</v>
      </c>
      <c r="R3919" s="87" cm="1">
        <f t="array" ref="R3919">IF($X3919="Non-local",VLOOKUP($E3919,$AI$88:$AW$92,COLUMN($AW:$AW)-COLUMN($AH:$AH),FALSE),IF($X3919="Unknown",VLOOKUP($E3919,$AI$95:$AW$99,COLUMN($AW:$AW)-COLUMN($AH:$AH),FALSE),0))</f>
        <v>0.12047560494171299</v>
      </c>
      <c r="S3919" s="87" cm="1">
        <f t="array" ref="S3919">VLOOKUP($E3919,$AI$111:$AW$115,COLUMN($AW:$AW)-COLUMN($AH:$AH),FALSE)</f>
        <v>431.69321999999994</v>
      </c>
      <c r="T3919" s="104">
        <f t="shared" si="741"/>
        <v>0.33050829327671699</v>
      </c>
      <c r="U3919" s="104">
        <f t="shared" si="742"/>
        <v>1388.0749835831775</v>
      </c>
      <c r="V3919" s="87" cm="1">
        <f t="array" ref="V3919">VLOOKUP($E3919,$AI$118:$AW$122,COLUMN($AW:$AW)-COLUMN($AH:$AH),FALSE)</f>
        <v>0</v>
      </c>
      <c r="W3919" s="87" t="str">
        <f t="shared" si="746"/>
        <v>Domestic</v>
      </c>
      <c r="X3919" s="87" t="str">
        <f t="shared" si="747"/>
        <v>Non-local</v>
      </c>
      <c r="Y3919" s="104"/>
      <c r="Z3919" s="87" t="str">
        <f t="shared" si="743"/>
        <v>USA</v>
      </c>
      <c r="AA3919" s="87" t="str">
        <f t="shared" si="744"/>
        <v>USA</v>
      </c>
      <c r="AB3919" s="82" cm="1">
        <f t="array" ref="AB3919">VLOOKUP(B3919,'GDP per Capita'!$T$2:$V$4235,COLUMN('GDP per Capita'!$V:$V)-COLUMN('GDP per Capita'!$S:$S),FALSE)</f>
        <v>63809.64</v>
      </c>
      <c r="AC3919" s="82">
        <f t="shared" si="739"/>
        <v>63809.64</v>
      </c>
      <c r="AD3919" s="82">
        <f t="shared" si="740"/>
        <v>63809.64</v>
      </c>
      <c r="AE3919" s="88">
        <f t="shared" si="745"/>
        <v>2.1753374311204037E-2</v>
      </c>
    </row>
    <row r="3920" spans="1:31">
      <c r="A3920" s="77" t="s">
        <v>911</v>
      </c>
      <c r="B3920" s="77">
        <v>3919</v>
      </c>
      <c r="C3920" s="77" t="s">
        <v>29</v>
      </c>
      <c r="D3920" s="77" t="s">
        <v>29</v>
      </c>
      <c r="E3920" s="77">
        <v>2016</v>
      </c>
      <c r="F3920" s="77">
        <v>42.3750997</v>
      </c>
      <c r="G3920" s="77">
        <v>-71.105615700000001</v>
      </c>
      <c r="H3920" s="77">
        <v>0</v>
      </c>
      <c r="I3920" s="77" t="s">
        <v>1790</v>
      </c>
      <c r="J3920" s="77">
        <v>32.7174209</v>
      </c>
      <c r="K3920" s="77">
        <v>-117.1627714</v>
      </c>
      <c r="L3920" s="77">
        <v>8292.5264883878099</v>
      </c>
      <c r="M3920" s="77">
        <v>1.32975968533697</v>
      </c>
      <c r="N3920" s="77">
        <v>0</v>
      </c>
      <c r="O3920" s="77">
        <v>870.715281280721</v>
      </c>
      <c r="P3920" s="87" cm="1">
        <f t="array" ref="P3920">IF($X3920="Non-local",VLOOKUP($E3920,$AI$64:$AW$68,COLUMN($AW:$AW)-COLUMN($AH:$AH),FALSE),IF($X3920="Unknown",VLOOKUP($E3920,$AI$71:$AW$75,COLUMN($AW:$AW)-COLUMN($AH:$AH),FALSE),0))</f>
        <v>264</v>
      </c>
      <c r="Q3920" s="87" cm="1">
        <f t="array" ref="Q3920">IF($X3920="Non-local",VLOOKUP($E3920,$AI$40:$AW$44,COLUMN($AW:$AW)-COLUMN($AH:$AH),FALSE),IF($X3920="Unknown",VLOOKUP($E3920,$AI$47:$AW$51,COLUMN($AW:$AW)-COLUMN($AH:$AH),FALSE),0))</f>
        <v>622.00419999999997</v>
      </c>
      <c r="R3920" s="87" cm="1">
        <f t="array" ref="R3920">IF($X3920="Non-local",VLOOKUP($E3920,$AI$88:$AW$92,COLUMN($AW:$AW)-COLUMN($AH:$AH),FALSE),IF($X3920="Unknown",VLOOKUP($E3920,$AI$95:$AW$99,COLUMN($AW:$AW)-COLUMN($AH:$AH),FALSE),0))</f>
        <v>0.12047560494171299</v>
      </c>
      <c r="S3920" s="87" cm="1">
        <f t="array" ref="S3920">VLOOKUP($E3920,$AI$111:$AW$115,COLUMN($AW:$AW)-COLUMN($AH:$AH),FALSE)</f>
        <v>431.69321999999994</v>
      </c>
      <c r="T3920" s="104">
        <f t="shared" si="741"/>
        <v>1.450235290278683</v>
      </c>
      <c r="U3920" s="104">
        <f t="shared" si="742"/>
        <v>2188.4127012807212</v>
      </c>
      <c r="V3920" s="87" cm="1">
        <f t="array" ref="V3920">VLOOKUP($E3920,$AI$118:$AW$122,COLUMN($AW:$AW)-COLUMN($AH:$AH),FALSE)</f>
        <v>0</v>
      </c>
      <c r="W3920" s="87" t="str">
        <f t="shared" si="746"/>
        <v>Domestic</v>
      </c>
      <c r="X3920" s="87" t="str">
        <f t="shared" si="747"/>
        <v>Non-local</v>
      </c>
      <c r="Y3920" s="104"/>
      <c r="Z3920" s="87" t="str">
        <f t="shared" si="743"/>
        <v>USA</v>
      </c>
      <c r="AA3920" s="87" t="str">
        <f t="shared" si="744"/>
        <v>USA</v>
      </c>
      <c r="AB3920" s="82" cm="1">
        <f t="array" ref="AB3920">VLOOKUP(B3920,'GDP per Capita'!$T$2:$V$4235,COLUMN('GDP per Capita'!$V:$V)-COLUMN('GDP per Capita'!$S:$S),FALSE)</f>
        <v>63809.64</v>
      </c>
      <c r="AC3920" s="82">
        <f t="shared" si="739"/>
        <v>63809.64</v>
      </c>
      <c r="AD3920" s="82">
        <f t="shared" si="740"/>
        <v>63809.64</v>
      </c>
      <c r="AE3920" s="88">
        <f t="shared" si="745"/>
        <v>3.42959574960887E-2</v>
      </c>
    </row>
    <row r="3921" spans="1:31">
      <c r="A3921" s="77" t="s">
        <v>933</v>
      </c>
      <c r="B3921" s="77">
        <v>3920</v>
      </c>
      <c r="C3921" s="77" t="s">
        <v>29</v>
      </c>
      <c r="D3921" s="77" t="s">
        <v>29</v>
      </c>
      <c r="E3921" s="77">
        <v>2016</v>
      </c>
      <c r="F3921" s="77">
        <v>33.554113000000001</v>
      </c>
      <c r="G3921" s="77">
        <v>-86.804218999999904</v>
      </c>
      <c r="H3921" s="77">
        <v>0</v>
      </c>
      <c r="I3921" s="77" t="s">
        <v>1790</v>
      </c>
      <c r="J3921" s="77">
        <v>32.7174209</v>
      </c>
      <c r="K3921" s="77">
        <v>-117.1627714</v>
      </c>
      <c r="L3921" s="77">
        <v>5636.33022192914</v>
      </c>
      <c r="M3921" s="77">
        <v>0.96272065517569605</v>
      </c>
      <c r="N3921" s="77">
        <v>0</v>
      </c>
      <c r="O3921" s="77">
        <v>676.35962663149701</v>
      </c>
      <c r="P3921" s="87" cm="1">
        <f t="array" ref="P3921">IF($X3921="Non-local",VLOOKUP($E3921,$AI$64:$AW$68,COLUMN($AW:$AW)-COLUMN($AH:$AH),FALSE),IF($X3921="Unknown",VLOOKUP($E3921,$AI$71:$AW$75,COLUMN($AW:$AW)-COLUMN($AH:$AH),FALSE),0))</f>
        <v>264</v>
      </c>
      <c r="Q3921" s="87" cm="1">
        <f t="array" ref="Q3921">IF($X3921="Non-local",VLOOKUP($E3921,$AI$40:$AW$44,COLUMN($AW:$AW)-COLUMN($AH:$AH),FALSE),IF($X3921="Unknown",VLOOKUP($E3921,$AI$47:$AW$51,COLUMN($AW:$AW)-COLUMN($AH:$AH),FALSE),0))</f>
        <v>622.00419999999997</v>
      </c>
      <c r="R3921" s="87" cm="1">
        <f t="array" ref="R3921">IF($X3921="Non-local",VLOOKUP($E3921,$AI$88:$AW$92,COLUMN($AW:$AW)-COLUMN($AH:$AH),FALSE),IF($X3921="Unknown",VLOOKUP($E3921,$AI$95:$AW$99,COLUMN($AW:$AW)-COLUMN($AH:$AH),FALSE),0))</f>
        <v>0.12047560494171299</v>
      </c>
      <c r="S3921" s="87" cm="1">
        <f t="array" ref="S3921">VLOOKUP($E3921,$AI$111:$AW$115,COLUMN($AW:$AW)-COLUMN($AH:$AH),FALSE)</f>
        <v>431.69321999999994</v>
      </c>
      <c r="T3921" s="104">
        <f t="shared" si="741"/>
        <v>1.083196260117409</v>
      </c>
      <c r="U3921" s="104">
        <f t="shared" si="742"/>
        <v>1994.0570466314969</v>
      </c>
      <c r="V3921" s="87" cm="1">
        <f t="array" ref="V3921">VLOOKUP($E3921,$AI$118:$AW$122,COLUMN($AW:$AW)-COLUMN($AH:$AH),FALSE)</f>
        <v>0</v>
      </c>
      <c r="W3921" s="87" t="str">
        <f t="shared" si="746"/>
        <v>Domestic</v>
      </c>
      <c r="X3921" s="87" t="str">
        <f t="shared" si="747"/>
        <v>Non-local</v>
      </c>
      <c r="Y3921" s="104"/>
      <c r="Z3921" s="87" t="str">
        <f t="shared" si="743"/>
        <v>USA</v>
      </c>
      <c r="AA3921" s="87" t="str">
        <f t="shared" si="744"/>
        <v>USA</v>
      </c>
      <c r="AB3921" s="82" cm="1">
        <f t="array" ref="AB3921">VLOOKUP(B3921,'GDP per Capita'!$T$2:$V$4235,COLUMN('GDP per Capita'!$V:$V)-COLUMN('GDP per Capita'!$S:$S),FALSE)</f>
        <v>63809.64</v>
      </c>
      <c r="AC3921" s="82">
        <f t="shared" si="739"/>
        <v>63809.64</v>
      </c>
      <c r="AD3921" s="82">
        <f t="shared" si="740"/>
        <v>63809.64</v>
      </c>
      <c r="AE3921" s="88">
        <f t="shared" si="745"/>
        <v>3.1250090842566997E-2</v>
      </c>
    </row>
    <row r="3922" spans="1:31">
      <c r="A3922" s="77" t="s">
        <v>886</v>
      </c>
      <c r="B3922" s="77">
        <v>3921</v>
      </c>
      <c r="C3922" s="77" t="s">
        <v>29</v>
      </c>
      <c r="D3922" s="77" t="s">
        <v>29</v>
      </c>
      <c r="E3922" s="77">
        <v>2016</v>
      </c>
      <c r="F3922" s="77">
        <v>39.284749400000003</v>
      </c>
      <c r="G3922" s="77">
        <v>-76.620474639699793</v>
      </c>
      <c r="H3922" s="77">
        <v>0</v>
      </c>
      <c r="I3922" s="77" t="s">
        <v>1790</v>
      </c>
      <c r="J3922" s="77">
        <v>32.7174209</v>
      </c>
      <c r="K3922" s="77">
        <v>-117.1627714</v>
      </c>
      <c r="L3922" s="77">
        <v>7375.5413090858101</v>
      </c>
      <c r="M3922" s="77">
        <v>1.20164337385867</v>
      </c>
      <c r="N3922" s="77">
        <v>0</v>
      </c>
      <c r="O3922" s="77">
        <v>885.06495709029696</v>
      </c>
      <c r="P3922" s="87" cm="1">
        <f t="array" ref="P3922">IF($X3922="Non-local",VLOOKUP($E3922,$AI$64:$AW$68,COLUMN($AW:$AW)-COLUMN($AH:$AH),FALSE),IF($X3922="Unknown",VLOOKUP($E3922,$AI$71:$AW$75,COLUMN($AW:$AW)-COLUMN($AH:$AH),FALSE),0))</f>
        <v>264</v>
      </c>
      <c r="Q3922" s="87" cm="1">
        <f t="array" ref="Q3922">IF($X3922="Non-local",VLOOKUP($E3922,$AI$40:$AW$44,COLUMN($AW:$AW)-COLUMN($AH:$AH),FALSE),IF($X3922="Unknown",VLOOKUP($E3922,$AI$47:$AW$51,COLUMN($AW:$AW)-COLUMN($AH:$AH),FALSE),0))</f>
        <v>622.00419999999997</v>
      </c>
      <c r="R3922" s="87" cm="1">
        <f t="array" ref="R3922">IF($X3922="Non-local",VLOOKUP($E3922,$AI$88:$AW$92,COLUMN($AW:$AW)-COLUMN($AH:$AH),FALSE),IF($X3922="Unknown",VLOOKUP($E3922,$AI$95:$AW$99,COLUMN($AW:$AW)-COLUMN($AH:$AH),FALSE),0))</f>
        <v>0.12047560494171299</v>
      </c>
      <c r="S3922" s="87" cm="1">
        <f t="array" ref="S3922">VLOOKUP($E3922,$AI$111:$AW$115,COLUMN($AW:$AW)-COLUMN($AH:$AH),FALSE)</f>
        <v>431.69321999999994</v>
      </c>
      <c r="T3922" s="104">
        <f t="shared" si="741"/>
        <v>1.3221189788003831</v>
      </c>
      <c r="U3922" s="104">
        <f t="shared" si="742"/>
        <v>2202.7623770902969</v>
      </c>
      <c r="V3922" s="87" cm="1">
        <f t="array" ref="V3922">VLOOKUP($E3922,$AI$118:$AW$122,COLUMN($AW:$AW)-COLUMN($AH:$AH),FALSE)</f>
        <v>0</v>
      </c>
      <c r="W3922" s="87" t="str">
        <f t="shared" si="746"/>
        <v>Domestic</v>
      </c>
      <c r="X3922" s="87" t="str">
        <f t="shared" si="747"/>
        <v>Non-local</v>
      </c>
      <c r="Y3922" s="104"/>
      <c r="Z3922" s="87" t="str">
        <f t="shared" si="743"/>
        <v>USA</v>
      </c>
      <c r="AA3922" s="87" t="str">
        <f t="shared" si="744"/>
        <v>USA</v>
      </c>
      <c r="AB3922" s="82" cm="1">
        <f t="array" ref="AB3922">VLOOKUP(B3922,'GDP per Capita'!$T$2:$V$4235,COLUMN('GDP per Capita'!$V:$V)-COLUMN('GDP per Capita'!$S:$S),FALSE)</f>
        <v>63809.64</v>
      </c>
      <c r="AC3922" s="82">
        <f t="shared" si="739"/>
        <v>63809.64</v>
      </c>
      <c r="AD3922" s="82">
        <f t="shared" si="740"/>
        <v>63809.64</v>
      </c>
      <c r="AE3922" s="88">
        <f t="shared" si="745"/>
        <v>3.4520840065706326E-2</v>
      </c>
    </row>
    <row r="3923" spans="1:31">
      <c r="A3923" s="77" t="s">
        <v>1188</v>
      </c>
      <c r="B3923" s="77">
        <v>3922</v>
      </c>
      <c r="C3923" s="77" t="s">
        <v>29</v>
      </c>
      <c r="D3923" s="77" t="s">
        <v>29</v>
      </c>
      <c r="E3923" s="77">
        <v>2016</v>
      </c>
      <c r="F3923" s="77">
        <v>34.685074899999996</v>
      </c>
      <c r="G3923" s="77">
        <v>-82.836411099999907</v>
      </c>
      <c r="H3923" s="77">
        <v>0</v>
      </c>
      <c r="I3923" s="77" t="s">
        <v>1790</v>
      </c>
      <c r="J3923" s="77">
        <v>32.7174209</v>
      </c>
      <c r="K3923" s="77">
        <v>-117.1627714</v>
      </c>
      <c r="L3923" s="77">
        <v>6335.3704125962004</v>
      </c>
      <c r="M3923" s="77">
        <v>1.0581100332778</v>
      </c>
      <c r="N3923" s="77">
        <v>0</v>
      </c>
      <c r="O3923" s="77">
        <v>760.24444951154396</v>
      </c>
      <c r="P3923" s="87" cm="1">
        <f t="array" ref="P3923">IF($X3923="Non-local",VLOOKUP($E3923,$AI$64:$AW$68,COLUMN($AW:$AW)-COLUMN($AH:$AH),FALSE),IF($X3923="Unknown",VLOOKUP($E3923,$AI$71:$AW$75,COLUMN($AW:$AW)-COLUMN($AH:$AH),FALSE),0))</f>
        <v>264</v>
      </c>
      <c r="Q3923" s="87" cm="1">
        <f t="array" ref="Q3923">IF($X3923="Non-local",VLOOKUP($E3923,$AI$40:$AW$44,COLUMN($AW:$AW)-COLUMN($AH:$AH),FALSE),IF($X3923="Unknown",VLOOKUP($E3923,$AI$47:$AW$51,COLUMN($AW:$AW)-COLUMN($AH:$AH),FALSE),0))</f>
        <v>622.00419999999997</v>
      </c>
      <c r="R3923" s="87" cm="1">
        <f t="array" ref="R3923">IF($X3923="Non-local",VLOOKUP($E3923,$AI$88:$AW$92,COLUMN($AW:$AW)-COLUMN($AH:$AH),FALSE),IF($X3923="Unknown",VLOOKUP($E3923,$AI$95:$AW$99,COLUMN($AW:$AW)-COLUMN($AH:$AH),FALSE),0))</f>
        <v>0.12047560494171299</v>
      </c>
      <c r="S3923" s="87" cm="1">
        <f t="array" ref="S3923">VLOOKUP($E3923,$AI$111:$AW$115,COLUMN($AW:$AW)-COLUMN($AH:$AH),FALSE)</f>
        <v>431.69321999999994</v>
      </c>
      <c r="T3923" s="104">
        <f t="shared" si="741"/>
        <v>1.178585638219513</v>
      </c>
      <c r="U3923" s="104">
        <f t="shared" si="742"/>
        <v>2077.9418695115442</v>
      </c>
      <c r="V3923" s="87" cm="1">
        <f t="array" ref="V3923">VLOOKUP($E3923,$AI$118:$AW$122,COLUMN($AW:$AW)-COLUMN($AH:$AH),FALSE)</f>
        <v>0</v>
      </c>
      <c r="W3923" s="87" t="str">
        <f t="shared" si="746"/>
        <v>Domestic</v>
      </c>
      <c r="X3923" s="87" t="str">
        <f t="shared" si="747"/>
        <v>Non-local</v>
      </c>
      <c r="Y3923" s="104"/>
      <c r="Z3923" s="87" t="str">
        <f t="shared" si="743"/>
        <v>USA</v>
      </c>
      <c r="AA3923" s="87" t="str">
        <f t="shared" si="744"/>
        <v>USA</v>
      </c>
      <c r="AB3923" s="82" cm="1">
        <f t="array" ref="AB3923">VLOOKUP(B3923,'GDP per Capita'!$T$2:$V$4235,COLUMN('GDP per Capita'!$V:$V)-COLUMN('GDP per Capita'!$S:$S),FALSE)</f>
        <v>63809.64</v>
      </c>
      <c r="AC3923" s="82">
        <f t="shared" si="739"/>
        <v>63809.64</v>
      </c>
      <c r="AD3923" s="82">
        <f t="shared" si="740"/>
        <v>63809.64</v>
      </c>
      <c r="AE3923" s="88">
        <f t="shared" si="745"/>
        <v>3.256470134467996E-2</v>
      </c>
    </row>
    <row r="3924" spans="1:31">
      <c r="A3924" s="77" t="s">
        <v>1152</v>
      </c>
      <c r="B3924" s="77">
        <v>3923</v>
      </c>
      <c r="C3924" s="77" t="s">
        <v>29</v>
      </c>
      <c r="D3924" s="77" t="s">
        <v>29</v>
      </c>
      <c r="E3924" s="77">
        <v>2016</v>
      </c>
      <c r="F3924" s="77">
        <v>39.553877100000001</v>
      </c>
      <c r="G3924" s="77">
        <v>-104.9694264</v>
      </c>
      <c r="H3924" s="77">
        <v>0</v>
      </c>
      <c r="I3924" s="77" t="s">
        <v>1790</v>
      </c>
      <c r="J3924" s="77">
        <v>32.7174209</v>
      </c>
      <c r="K3924" s="77">
        <v>-117.1627714</v>
      </c>
      <c r="L3924" s="77">
        <v>2662.0565877920099</v>
      </c>
      <c r="M3924" s="77">
        <v>0.51314236514401601</v>
      </c>
      <c r="N3924" s="77">
        <v>0</v>
      </c>
      <c r="O3924" s="77">
        <v>511.11486485606599</v>
      </c>
      <c r="P3924" s="87" cm="1">
        <f t="array" ref="P3924">IF($X3924="Non-local",VLOOKUP($E3924,$AI$64:$AW$68,COLUMN($AW:$AW)-COLUMN($AH:$AH),FALSE),IF($X3924="Unknown",VLOOKUP($E3924,$AI$71:$AW$75,COLUMN($AW:$AW)-COLUMN($AH:$AH),FALSE),0))</f>
        <v>264</v>
      </c>
      <c r="Q3924" s="87" cm="1">
        <f t="array" ref="Q3924">IF($X3924="Non-local",VLOOKUP($E3924,$AI$40:$AW$44,COLUMN($AW:$AW)-COLUMN($AH:$AH),FALSE),IF($X3924="Unknown",VLOOKUP($E3924,$AI$47:$AW$51,COLUMN($AW:$AW)-COLUMN($AH:$AH),FALSE),0))</f>
        <v>622.00419999999997</v>
      </c>
      <c r="R3924" s="87" cm="1">
        <f t="array" ref="R3924">IF($X3924="Non-local",VLOOKUP($E3924,$AI$88:$AW$92,COLUMN($AW:$AW)-COLUMN($AH:$AH),FALSE),IF($X3924="Unknown",VLOOKUP($E3924,$AI$95:$AW$99,COLUMN($AW:$AW)-COLUMN($AH:$AH),FALSE),0))</f>
        <v>0.12047560494171299</v>
      </c>
      <c r="S3924" s="87" cm="1">
        <f t="array" ref="S3924">VLOOKUP($E3924,$AI$111:$AW$115,COLUMN($AW:$AW)-COLUMN($AH:$AH),FALSE)</f>
        <v>431.69321999999994</v>
      </c>
      <c r="T3924" s="104">
        <f t="shared" si="741"/>
        <v>0.63361797008572895</v>
      </c>
      <c r="U3924" s="104">
        <f t="shared" si="742"/>
        <v>1828.8122848560658</v>
      </c>
      <c r="V3924" s="87" cm="1">
        <f t="array" ref="V3924">VLOOKUP($E3924,$AI$118:$AW$122,COLUMN($AW:$AW)-COLUMN($AH:$AH),FALSE)</f>
        <v>0</v>
      </c>
      <c r="W3924" s="87" t="str">
        <f t="shared" si="746"/>
        <v>Domestic</v>
      </c>
      <c r="X3924" s="87" t="str">
        <f t="shared" si="747"/>
        <v>Non-local</v>
      </c>
      <c r="Y3924" s="104"/>
      <c r="Z3924" s="87" t="str">
        <f t="shared" si="743"/>
        <v>USA</v>
      </c>
      <c r="AA3924" s="87" t="str">
        <f t="shared" si="744"/>
        <v>USA</v>
      </c>
      <c r="AB3924" s="82" cm="1">
        <f t="array" ref="AB3924">VLOOKUP(B3924,'GDP per Capita'!$T$2:$V$4235,COLUMN('GDP per Capita'!$V:$V)-COLUMN('GDP per Capita'!$S:$S),FALSE)</f>
        <v>63809.64</v>
      </c>
      <c r="AC3924" s="82">
        <f t="shared" si="739"/>
        <v>63809.64</v>
      </c>
      <c r="AD3924" s="82">
        <f t="shared" si="740"/>
        <v>63809.64</v>
      </c>
      <c r="AE3924" s="88">
        <f t="shared" si="745"/>
        <v>2.8660438843661644E-2</v>
      </c>
    </row>
    <row r="3925" spans="1:31">
      <c r="A3925" s="77" t="s">
        <v>1053</v>
      </c>
      <c r="B3925" s="77">
        <v>3924</v>
      </c>
      <c r="C3925" s="77" t="s">
        <v>29</v>
      </c>
      <c r="D3925" s="77" t="s">
        <v>29</v>
      </c>
      <c r="E3925" s="77">
        <v>2016</v>
      </c>
      <c r="F3925" s="77">
        <v>33.769016399999998</v>
      </c>
      <c r="G3925" s="77">
        <v>-118.19160479999999</v>
      </c>
      <c r="H3925" s="77">
        <v>0</v>
      </c>
      <c r="I3925" s="77" t="s">
        <v>1790</v>
      </c>
      <c r="J3925" s="77">
        <v>32.7174209</v>
      </c>
      <c r="K3925" s="77">
        <v>-117.1627714</v>
      </c>
      <c r="L3925" s="77">
        <v>302.17260118431199</v>
      </c>
      <c r="M3925" s="77">
        <v>0.20153201421401801</v>
      </c>
      <c r="N3925" s="77">
        <v>0</v>
      </c>
      <c r="O3925" s="77">
        <v>58.017139427387903</v>
      </c>
      <c r="P3925" s="87" cm="1">
        <f t="array" ref="P3925">IF($X3925="Non-local",VLOOKUP($E3925,$AI$64:$AW$68,COLUMN($AW:$AW)-COLUMN($AH:$AH),FALSE),IF($X3925="Unknown",VLOOKUP($E3925,$AI$71:$AW$75,COLUMN($AW:$AW)-COLUMN($AH:$AH),FALSE),0))</f>
        <v>264</v>
      </c>
      <c r="Q3925" s="87" cm="1">
        <f t="array" ref="Q3925">IF($X3925="Non-local",VLOOKUP($E3925,$AI$40:$AW$44,COLUMN($AW:$AW)-COLUMN($AH:$AH),FALSE),IF($X3925="Unknown",VLOOKUP($E3925,$AI$47:$AW$51,COLUMN($AW:$AW)-COLUMN($AH:$AH),FALSE),0))</f>
        <v>622.00419999999997</v>
      </c>
      <c r="R3925" s="87" cm="1">
        <f t="array" ref="R3925">IF($X3925="Non-local",VLOOKUP($E3925,$AI$88:$AW$92,COLUMN($AW:$AW)-COLUMN($AH:$AH),FALSE),IF($X3925="Unknown",VLOOKUP($E3925,$AI$95:$AW$99,COLUMN($AW:$AW)-COLUMN($AH:$AH),FALSE),0))</f>
        <v>0.12047560494171299</v>
      </c>
      <c r="S3925" s="87" cm="1">
        <f t="array" ref="S3925">VLOOKUP($E3925,$AI$111:$AW$115,COLUMN($AW:$AW)-COLUMN($AH:$AH),FALSE)</f>
        <v>431.69321999999994</v>
      </c>
      <c r="T3925" s="104">
        <f t="shared" si="741"/>
        <v>0.32200761915573101</v>
      </c>
      <c r="U3925" s="104">
        <f t="shared" si="742"/>
        <v>1375.7145594273877</v>
      </c>
      <c r="V3925" s="87" cm="1">
        <f t="array" ref="V3925">VLOOKUP($E3925,$AI$118:$AW$122,COLUMN($AW:$AW)-COLUMN($AH:$AH),FALSE)</f>
        <v>0</v>
      </c>
      <c r="W3925" s="87" t="str">
        <f t="shared" si="746"/>
        <v>Domestic</v>
      </c>
      <c r="X3925" s="87" t="str">
        <f t="shared" si="747"/>
        <v>Non-local</v>
      </c>
      <c r="Y3925" s="104"/>
      <c r="Z3925" s="87" t="str">
        <f t="shared" si="743"/>
        <v>USA</v>
      </c>
      <c r="AA3925" s="87" t="str">
        <f t="shared" si="744"/>
        <v>USA</v>
      </c>
      <c r="AB3925" s="82" cm="1">
        <f t="array" ref="AB3925">VLOOKUP(B3925,'GDP per Capita'!$T$2:$V$4235,COLUMN('GDP per Capita'!$V:$V)-COLUMN('GDP per Capita'!$S:$S),FALSE)</f>
        <v>63809.64</v>
      </c>
      <c r="AC3925" s="82">
        <f t="shared" si="739"/>
        <v>63809.64</v>
      </c>
      <c r="AD3925" s="82">
        <f t="shared" si="740"/>
        <v>63809.64</v>
      </c>
      <c r="AE3925" s="88">
        <f t="shared" si="745"/>
        <v>2.1559666524170764E-2</v>
      </c>
    </row>
    <row r="3926" spans="1:31">
      <c r="A3926" s="77" t="s">
        <v>1323</v>
      </c>
      <c r="B3926" s="77">
        <v>3925</v>
      </c>
      <c r="C3926" s="77" t="s">
        <v>29</v>
      </c>
      <c r="D3926" s="77" t="s">
        <v>29</v>
      </c>
      <c r="E3926" s="77">
        <v>2016</v>
      </c>
      <c r="F3926" s="77">
        <v>41.678675399999896</v>
      </c>
      <c r="G3926" s="77">
        <v>-83.512728299999907</v>
      </c>
      <c r="H3926" s="77">
        <v>0</v>
      </c>
      <c r="I3926" s="77" t="s">
        <v>1790</v>
      </c>
      <c r="J3926" s="77">
        <v>32.7174209</v>
      </c>
      <c r="K3926" s="77">
        <v>-117.1627714</v>
      </c>
      <c r="L3926" s="77">
        <v>6239.0780533919196</v>
      </c>
      <c r="M3926" s="77">
        <v>1.0449190627073499</v>
      </c>
      <c r="N3926" s="77">
        <v>0</v>
      </c>
      <c r="O3926" s="77">
        <v>748.68936640702998</v>
      </c>
      <c r="P3926" s="87" cm="1">
        <f t="array" ref="P3926">IF($X3926="Non-local",VLOOKUP($E3926,$AI$64:$AW$68,COLUMN($AW:$AW)-COLUMN($AH:$AH),FALSE),IF($X3926="Unknown",VLOOKUP($E3926,$AI$71:$AW$75,COLUMN($AW:$AW)-COLUMN($AH:$AH),FALSE),0))</f>
        <v>264</v>
      </c>
      <c r="Q3926" s="87" cm="1">
        <f t="array" ref="Q3926">IF($X3926="Non-local",VLOOKUP($E3926,$AI$40:$AW$44,COLUMN($AW:$AW)-COLUMN($AH:$AH),FALSE),IF($X3926="Unknown",VLOOKUP($E3926,$AI$47:$AW$51,COLUMN($AW:$AW)-COLUMN($AH:$AH),FALSE),0))</f>
        <v>622.00419999999997</v>
      </c>
      <c r="R3926" s="87" cm="1">
        <f t="array" ref="R3926">IF($X3926="Non-local",VLOOKUP($E3926,$AI$88:$AW$92,COLUMN($AW:$AW)-COLUMN($AH:$AH),FALSE),IF($X3926="Unknown",VLOOKUP($E3926,$AI$95:$AW$99,COLUMN($AW:$AW)-COLUMN($AH:$AH),FALSE),0))</f>
        <v>0.12047560494171299</v>
      </c>
      <c r="S3926" s="87" cm="1">
        <f t="array" ref="S3926">VLOOKUP($E3926,$AI$111:$AW$115,COLUMN($AW:$AW)-COLUMN($AH:$AH),FALSE)</f>
        <v>431.69321999999994</v>
      </c>
      <c r="T3926" s="104">
        <f t="shared" si="741"/>
        <v>1.165394667649063</v>
      </c>
      <c r="U3926" s="104">
        <f t="shared" si="742"/>
        <v>2066.3867864070298</v>
      </c>
      <c r="V3926" s="87" cm="1">
        <f t="array" ref="V3926">VLOOKUP($E3926,$AI$118:$AW$122,COLUMN($AW:$AW)-COLUMN($AH:$AH),FALSE)</f>
        <v>0</v>
      </c>
      <c r="W3926" s="87" t="str">
        <f t="shared" si="746"/>
        <v>Domestic</v>
      </c>
      <c r="X3926" s="87" t="str">
        <f t="shared" si="747"/>
        <v>Non-local</v>
      </c>
      <c r="Y3926" s="104"/>
      <c r="Z3926" s="87" t="str">
        <f t="shared" si="743"/>
        <v>USA</v>
      </c>
      <c r="AA3926" s="87" t="str">
        <f t="shared" si="744"/>
        <v>USA</v>
      </c>
      <c r="AB3926" s="82" cm="1">
        <f t="array" ref="AB3926">VLOOKUP(B3926,'GDP per Capita'!$T$2:$V$4235,COLUMN('GDP per Capita'!$V:$V)-COLUMN('GDP per Capita'!$S:$S),FALSE)</f>
        <v>63809.64</v>
      </c>
      <c r="AC3926" s="82">
        <f t="shared" si="739"/>
        <v>63809.64</v>
      </c>
      <c r="AD3926" s="82">
        <f t="shared" si="740"/>
        <v>63809.64</v>
      </c>
      <c r="AE3926" s="88">
        <f t="shared" si="745"/>
        <v>3.2383614551140388E-2</v>
      </c>
    </row>
    <row r="3927" spans="1:31">
      <c r="A3927" s="77" t="s">
        <v>920</v>
      </c>
      <c r="B3927" s="77">
        <v>3926</v>
      </c>
      <c r="C3927" s="77" t="s">
        <v>29</v>
      </c>
      <c r="D3927" s="77" t="s">
        <v>29</v>
      </c>
      <c r="E3927" s="77">
        <v>2016</v>
      </c>
      <c r="F3927" s="77">
        <v>32.222876499999998</v>
      </c>
      <c r="G3927" s="77">
        <v>-110.9748477</v>
      </c>
      <c r="H3927" s="77">
        <v>0</v>
      </c>
      <c r="I3927" s="77" t="s">
        <v>1790</v>
      </c>
      <c r="J3927" s="77">
        <v>32.7174209</v>
      </c>
      <c r="K3927" s="77">
        <v>-117.1627714</v>
      </c>
      <c r="L3927" s="77">
        <v>1166.0318687665199</v>
      </c>
      <c r="M3927" s="77">
        <v>0.31560011716020497</v>
      </c>
      <c r="N3927" s="77">
        <v>0</v>
      </c>
      <c r="O3927" s="77">
        <v>223.87811880317301</v>
      </c>
      <c r="P3927" s="87" cm="1">
        <f t="array" ref="P3927">IF($X3927="Non-local",VLOOKUP($E3927,$AI$64:$AW$68,COLUMN($AW:$AW)-COLUMN($AH:$AH),FALSE),IF($X3927="Unknown",VLOOKUP($E3927,$AI$71:$AW$75,COLUMN($AW:$AW)-COLUMN($AH:$AH),FALSE),0))</f>
        <v>264</v>
      </c>
      <c r="Q3927" s="87" cm="1">
        <f t="array" ref="Q3927">IF($X3927="Non-local",VLOOKUP($E3927,$AI$40:$AW$44,COLUMN($AW:$AW)-COLUMN($AH:$AH),FALSE),IF($X3927="Unknown",VLOOKUP($E3927,$AI$47:$AW$51,COLUMN($AW:$AW)-COLUMN($AH:$AH),FALSE),0))</f>
        <v>622.00419999999997</v>
      </c>
      <c r="R3927" s="87" cm="1">
        <f t="array" ref="R3927">IF($X3927="Non-local",VLOOKUP($E3927,$AI$88:$AW$92,COLUMN($AW:$AW)-COLUMN($AH:$AH),FALSE),IF($X3927="Unknown",VLOOKUP($E3927,$AI$95:$AW$99,COLUMN($AW:$AW)-COLUMN($AH:$AH),FALSE),0))</f>
        <v>0.12047560494171299</v>
      </c>
      <c r="S3927" s="87" cm="1">
        <f t="array" ref="S3927">VLOOKUP($E3927,$AI$111:$AW$115,COLUMN($AW:$AW)-COLUMN($AH:$AH),FALSE)</f>
        <v>431.69321999999994</v>
      </c>
      <c r="T3927" s="104">
        <f t="shared" si="741"/>
        <v>0.43607572210191797</v>
      </c>
      <c r="U3927" s="104">
        <f t="shared" si="742"/>
        <v>1541.5755388031728</v>
      </c>
      <c r="V3927" s="87" cm="1">
        <f t="array" ref="V3927">VLOOKUP($E3927,$AI$118:$AW$122,COLUMN($AW:$AW)-COLUMN($AH:$AH),FALSE)</f>
        <v>0</v>
      </c>
      <c r="W3927" s="87" t="str">
        <f t="shared" si="746"/>
        <v>Domestic</v>
      </c>
      <c r="X3927" s="87" t="str">
        <f t="shared" si="747"/>
        <v>Non-local</v>
      </c>
      <c r="Y3927" s="104"/>
      <c r="Z3927" s="87" t="str">
        <f t="shared" si="743"/>
        <v>USA</v>
      </c>
      <c r="AA3927" s="87" t="str">
        <f t="shared" si="744"/>
        <v>USA</v>
      </c>
      <c r="AB3927" s="82" cm="1">
        <f t="array" ref="AB3927">VLOOKUP(B3927,'GDP per Capita'!$T$2:$V$4235,COLUMN('GDP per Capita'!$V:$V)-COLUMN('GDP per Capita'!$S:$S),FALSE)</f>
        <v>63809.64</v>
      </c>
      <c r="AC3927" s="82">
        <f t="shared" si="739"/>
        <v>63809.64</v>
      </c>
      <c r="AD3927" s="82">
        <f t="shared" si="740"/>
        <v>63809.64</v>
      </c>
      <c r="AE3927" s="88">
        <f t="shared" si="745"/>
        <v>2.415897564698959E-2</v>
      </c>
    </row>
    <row r="3928" spans="1:31">
      <c r="A3928" s="77" t="s">
        <v>920</v>
      </c>
      <c r="B3928" s="77">
        <v>3927</v>
      </c>
      <c r="C3928" s="77" t="s">
        <v>29</v>
      </c>
      <c r="D3928" s="77" t="s">
        <v>29</v>
      </c>
      <c r="E3928" s="77">
        <v>2016</v>
      </c>
      <c r="F3928" s="77">
        <v>32.222876499999998</v>
      </c>
      <c r="G3928" s="77">
        <v>-110.9748477</v>
      </c>
      <c r="H3928" s="77">
        <v>0</v>
      </c>
      <c r="I3928" s="77" t="s">
        <v>1790</v>
      </c>
      <c r="J3928" s="77">
        <v>32.7174209</v>
      </c>
      <c r="K3928" s="77">
        <v>-117.1627714</v>
      </c>
      <c r="L3928" s="77">
        <v>1166.0318687665199</v>
      </c>
      <c r="M3928" s="77">
        <v>0.31560011716020497</v>
      </c>
      <c r="N3928" s="77">
        <v>0</v>
      </c>
      <c r="O3928" s="77">
        <v>223.87811880317301</v>
      </c>
      <c r="P3928" s="87" cm="1">
        <f t="array" ref="P3928">IF($X3928="Non-local",VLOOKUP($E3928,$AI$64:$AW$68,COLUMN($AW:$AW)-COLUMN($AH:$AH),FALSE),IF($X3928="Unknown",VLOOKUP($E3928,$AI$71:$AW$75,COLUMN($AW:$AW)-COLUMN($AH:$AH),FALSE),0))</f>
        <v>264</v>
      </c>
      <c r="Q3928" s="87" cm="1">
        <f t="array" ref="Q3928">IF($X3928="Non-local",VLOOKUP($E3928,$AI$40:$AW$44,COLUMN($AW:$AW)-COLUMN($AH:$AH),FALSE),IF($X3928="Unknown",VLOOKUP($E3928,$AI$47:$AW$51,COLUMN($AW:$AW)-COLUMN($AH:$AH),FALSE),0))</f>
        <v>622.00419999999997</v>
      </c>
      <c r="R3928" s="87" cm="1">
        <f t="array" ref="R3928">IF($X3928="Non-local",VLOOKUP($E3928,$AI$88:$AW$92,COLUMN($AW:$AW)-COLUMN($AH:$AH),FALSE),IF($X3928="Unknown",VLOOKUP($E3928,$AI$95:$AW$99,COLUMN($AW:$AW)-COLUMN($AH:$AH),FALSE),0))</f>
        <v>0.12047560494171299</v>
      </c>
      <c r="S3928" s="87" cm="1">
        <f t="array" ref="S3928">VLOOKUP($E3928,$AI$111:$AW$115,COLUMN($AW:$AW)-COLUMN($AH:$AH),FALSE)</f>
        <v>431.69321999999994</v>
      </c>
      <c r="T3928" s="104">
        <f t="shared" si="741"/>
        <v>0.43607572210191797</v>
      </c>
      <c r="U3928" s="104">
        <f t="shared" si="742"/>
        <v>1541.5755388031728</v>
      </c>
      <c r="V3928" s="87" cm="1">
        <f t="array" ref="V3928">VLOOKUP($E3928,$AI$118:$AW$122,COLUMN($AW:$AW)-COLUMN($AH:$AH),FALSE)</f>
        <v>0</v>
      </c>
      <c r="W3928" s="87" t="str">
        <f t="shared" si="746"/>
        <v>Domestic</v>
      </c>
      <c r="X3928" s="87" t="str">
        <f t="shared" si="747"/>
        <v>Non-local</v>
      </c>
      <c r="Y3928" s="104"/>
      <c r="Z3928" s="87" t="str">
        <f t="shared" si="743"/>
        <v>USA</v>
      </c>
      <c r="AA3928" s="87" t="str">
        <f t="shared" si="744"/>
        <v>USA</v>
      </c>
      <c r="AB3928" s="82" cm="1">
        <f t="array" ref="AB3928">VLOOKUP(B3928,'GDP per Capita'!$T$2:$V$4235,COLUMN('GDP per Capita'!$V:$V)-COLUMN('GDP per Capita'!$S:$S),FALSE)</f>
        <v>63809.64</v>
      </c>
      <c r="AC3928" s="82">
        <f t="shared" si="739"/>
        <v>63809.64</v>
      </c>
      <c r="AD3928" s="82">
        <f t="shared" si="740"/>
        <v>63809.64</v>
      </c>
      <c r="AE3928" s="88">
        <f t="shared" si="745"/>
        <v>2.415897564698959E-2</v>
      </c>
    </row>
    <row r="3929" spans="1:31">
      <c r="A3929" s="77" t="s">
        <v>911</v>
      </c>
      <c r="B3929" s="77">
        <v>3928</v>
      </c>
      <c r="C3929" s="77" t="s">
        <v>29</v>
      </c>
      <c r="D3929" s="77" t="s">
        <v>29</v>
      </c>
      <c r="E3929" s="77">
        <v>2016</v>
      </c>
      <c r="F3929" s="77">
        <v>42.3750997</v>
      </c>
      <c r="G3929" s="77">
        <v>-71.105615700000001</v>
      </c>
      <c r="H3929" s="77">
        <v>0</v>
      </c>
      <c r="I3929" s="77" t="s">
        <v>1790</v>
      </c>
      <c r="J3929" s="77">
        <v>32.7174209</v>
      </c>
      <c r="K3929" s="77">
        <v>-117.1627714</v>
      </c>
      <c r="L3929" s="77">
        <v>8292.5264883878099</v>
      </c>
      <c r="M3929" s="77">
        <v>1.32975968533697</v>
      </c>
      <c r="N3929" s="77">
        <v>0</v>
      </c>
      <c r="O3929" s="77">
        <v>870.715281280721</v>
      </c>
      <c r="P3929" s="87" cm="1">
        <f t="array" ref="P3929">IF($X3929="Non-local",VLOOKUP($E3929,$AI$64:$AW$68,COLUMN($AW:$AW)-COLUMN($AH:$AH),FALSE),IF($X3929="Unknown",VLOOKUP($E3929,$AI$71:$AW$75,COLUMN($AW:$AW)-COLUMN($AH:$AH),FALSE),0))</f>
        <v>264</v>
      </c>
      <c r="Q3929" s="87" cm="1">
        <f t="array" ref="Q3929">IF($X3929="Non-local",VLOOKUP($E3929,$AI$40:$AW$44,COLUMN($AW:$AW)-COLUMN($AH:$AH),FALSE),IF($X3929="Unknown",VLOOKUP($E3929,$AI$47:$AW$51,COLUMN($AW:$AW)-COLUMN($AH:$AH),FALSE),0))</f>
        <v>622.00419999999997</v>
      </c>
      <c r="R3929" s="87" cm="1">
        <f t="array" ref="R3929">IF($X3929="Non-local",VLOOKUP($E3929,$AI$88:$AW$92,COLUMN($AW:$AW)-COLUMN($AH:$AH),FALSE),IF($X3929="Unknown",VLOOKUP($E3929,$AI$95:$AW$99,COLUMN($AW:$AW)-COLUMN($AH:$AH),FALSE),0))</f>
        <v>0.12047560494171299</v>
      </c>
      <c r="S3929" s="87" cm="1">
        <f t="array" ref="S3929">VLOOKUP($E3929,$AI$111:$AW$115,COLUMN($AW:$AW)-COLUMN($AH:$AH),FALSE)</f>
        <v>431.69321999999994</v>
      </c>
      <c r="T3929" s="104">
        <f t="shared" si="741"/>
        <v>1.450235290278683</v>
      </c>
      <c r="U3929" s="104">
        <f t="shared" si="742"/>
        <v>2188.4127012807212</v>
      </c>
      <c r="V3929" s="87" cm="1">
        <f t="array" ref="V3929">VLOOKUP($E3929,$AI$118:$AW$122,COLUMN($AW:$AW)-COLUMN($AH:$AH),FALSE)</f>
        <v>0</v>
      </c>
      <c r="W3929" s="87" t="str">
        <f t="shared" si="746"/>
        <v>Domestic</v>
      </c>
      <c r="X3929" s="87" t="str">
        <f t="shared" si="747"/>
        <v>Non-local</v>
      </c>
      <c r="Y3929" s="104"/>
      <c r="Z3929" s="87" t="str">
        <f t="shared" si="743"/>
        <v>USA</v>
      </c>
      <c r="AA3929" s="87" t="str">
        <f t="shared" si="744"/>
        <v>USA</v>
      </c>
      <c r="AB3929" s="82" cm="1">
        <f t="array" ref="AB3929">VLOOKUP(B3929,'GDP per Capita'!$T$2:$V$4235,COLUMN('GDP per Capita'!$V:$V)-COLUMN('GDP per Capita'!$S:$S),FALSE)</f>
        <v>63809.64</v>
      </c>
      <c r="AC3929" s="82">
        <f t="shared" si="739"/>
        <v>63809.64</v>
      </c>
      <c r="AD3929" s="82">
        <f t="shared" si="740"/>
        <v>63809.64</v>
      </c>
      <c r="AE3929" s="88">
        <f t="shared" si="745"/>
        <v>3.42959574960887E-2</v>
      </c>
    </row>
    <row r="3930" spans="1:31">
      <c r="A3930" s="77" t="s">
        <v>886</v>
      </c>
      <c r="B3930" s="77">
        <v>3929</v>
      </c>
      <c r="C3930" s="77" t="s">
        <v>29</v>
      </c>
      <c r="D3930" s="77" t="s">
        <v>29</v>
      </c>
      <c r="E3930" s="77">
        <v>2016</v>
      </c>
      <c r="F3930" s="77">
        <v>39.284749400000003</v>
      </c>
      <c r="G3930" s="77">
        <v>-76.620474639699793</v>
      </c>
      <c r="H3930" s="77">
        <v>0</v>
      </c>
      <c r="I3930" s="77" t="s">
        <v>1790</v>
      </c>
      <c r="J3930" s="77">
        <v>32.7174209</v>
      </c>
      <c r="K3930" s="77">
        <v>-117.1627714</v>
      </c>
      <c r="L3930" s="77">
        <v>7375.5413090858101</v>
      </c>
      <c r="M3930" s="77">
        <v>1.20164337385867</v>
      </c>
      <c r="N3930" s="77">
        <v>0</v>
      </c>
      <c r="O3930" s="77">
        <v>885.06495709029696</v>
      </c>
      <c r="P3930" s="87" cm="1">
        <f t="array" ref="P3930">IF($X3930="Non-local",VLOOKUP($E3930,$AI$64:$AW$68,COLUMN($AW:$AW)-COLUMN($AH:$AH),FALSE),IF($X3930="Unknown",VLOOKUP($E3930,$AI$71:$AW$75,COLUMN($AW:$AW)-COLUMN($AH:$AH),FALSE),0))</f>
        <v>264</v>
      </c>
      <c r="Q3930" s="87" cm="1">
        <f t="array" ref="Q3930">IF($X3930="Non-local",VLOOKUP($E3930,$AI$40:$AW$44,COLUMN($AW:$AW)-COLUMN($AH:$AH),FALSE),IF($X3930="Unknown",VLOOKUP($E3930,$AI$47:$AW$51,COLUMN($AW:$AW)-COLUMN($AH:$AH),FALSE),0))</f>
        <v>622.00419999999997</v>
      </c>
      <c r="R3930" s="87" cm="1">
        <f t="array" ref="R3930">IF($X3930="Non-local",VLOOKUP($E3930,$AI$88:$AW$92,COLUMN($AW:$AW)-COLUMN($AH:$AH),FALSE),IF($X3930="Unknown",VLOOKUP($E3930,$AI$95:$AW$99,COLUMN($AW:$AW)-COLUMN($AH:$AH),FALSE),0))</f>
        <v>0.12047560494171299</v>
      </c>
      <c r="S3930" s="87" cm="1">
        <f t="array" ref="S3930">VLOOKUP($E3930,$AI$111:$AW$115,COLUMN($AW:$AW)-COLUMN($AH:$AH),FALSE)</f>
        <v>431.69321999999994</v>
      </c>
      <c r="T3930" s="104">
        <f t="shared" si="741"/>
        <v>1.3221189788003831</v>
      </c>
      <c r="U3930" s="104">
        <f t="shared" si="742"/>
        <v>2202.7623770902969</v>
      </c>
      <c r="V3930" s="87" cm="1">
        <f t="array" ref="V3930">VLOOKUP($E3930,$AI$118:$AW$122,COLUMN($AW:$AW)-COLUMN($AH:$AH),FALSE)</f>
        <v>0</v>
      </c>
      <c r="W3930" s="87" t="str">
        <f t="shared" si="746"/>
        <v>Domestic</v>
      </c>
      <c r="X3930" s="87" t="str">
        <f t="shared" si="747"/>
        <v>Non-local</v>
      </c>
      <c r="Y3930" s="104"/>
      <c r="Z3930" s="87" t="str">
        <f t="shared" si="743"/>
        <v>USA</v>
      </c>
      <c r="AA3930" s="87" t="str">
        <f t="shared" si="744"/>
        <v>USA</v>
      </c>
      <c r="AB3930" s="82" cm="1">
        <f t="array" ref="AB3930">VLOOKUP(B3930,'GDP per Capita'!$T$2:$V$4235,COLUMN('GDP per Capita'!$V:$V)-COLUMN('GDP per Capita'!$S:$S),FALSE)</f>
        <v>63809.64</v>
      </c>
      <c r="AC3930" s="82">
        <f t="shared" si="739"/>
        <v>63809.64</v>
      </c>
      <c r="AD3930" s="82">
        <f t="shared" si="740"/>
        <v>63809.64</v>
      </c>
      <c r="AE3930" s="88">
        <f t="shared" si="745"/>
        <v>3.4520840065706326E-2</v>
      </c>
    </row>
    <row r="3931" spans="1:31">
      <c r="A3931" s="77" t="s">
        <v>993</v>
      </c>
      <c r="B3931" s="77">
        <v>3930</v>
      </c>
      <c r="C3931" s="77" t="s">
        <v>29</v>
      </c>
      <c r="D3931" s="77" t="s">
        <v>29</v>
      </c>
      <c r="E3931" s="77">
        <v>2016</v>
      </c>
      <c r="F3931" s="77">
        <v>37.682058300000001</v>
      </c>
      <c r="G3931" s="77">
        <v>-121.76805309999899</v>
      </c>
      <c r="H3931" s="77">
        <v>0</v>
      </c>
      <c r="I3931" s="77" t="s">
        <v>1790</v>
      </c>
      <c r="J3931" s="77">
        <v>32.7174209</v>
      </c>
      <c r="K3931" s="77">
        <v>-117.1627714</v>
      </c>
      <c r="L3931" s="77">
        <v>1384.9859799153501</v>
      </c>
      <c r="M3931" s="77">
        <v>0.344511863584964</v>
      </c>
      <c r="N3931" s="77">
        <v>0</v>
      </c>
      <c r="O3931" s="77">
        <v>265.91730814374699</v>
      </c>
      <c r="P3931" s="87" cm="1">
        <f t="array" ref="P3931">IF($X3931="Non-local",VLOOKUP($E3931,$AI$64:$AW$68,COLUMN($AW:$AW)-COLUMN($AH:$AH),FALSE),IF($X3931="Unknown",VLOOKUP($E3931,$AI$71:$AW$75,COLUMN($AW:$AW)-COLUMN($AH:$AH),FALSE),0))</f>
        <v>264</v>
      </c>
      <c r="Q3931" s="87" cm="1">
        <f t="array" ref="Q3931">IF($X3931="Non-local",VLOOKUP($E3931,$AI$40:$AW$44,COLUMN($AW:$AW)-COLUMN($AH:$AH),FALSE),IF($X3931="Unknown",VLOOKUP($E3931,$AI$47:$AW$51,COLUMN($AW:$AW)-COLUMN($AH:$AH),FALSE),0))</f>
        <v>622.00419999999997</v>
      </c>
      <c r="R3931" s="87" cm="1">
        <f t="array" ref="R3931">IF($X3931="Non-local",VLOOKUP($E3931,$AI$88:$AW$92,COLUMN($AW:$AW)-COLUMN($AH:$AH),FALSE),IF($X3931="Unknown",VLOOKUP($E3931,$AI$95:$AW$99,COLUMN($AW:$AW)-COLUMN($AH:$AH),FALSE),0))</f>
        <v>0.12047560494171299</v>
      </c>
      <c r="S3931" s="87" cm="1">
        <f t="array" ref="S3931">VLOOKUP($E3931,$AI$111:$AW$115,COLUMN($AW:$AW)-COLUMN($AH:$AH),FALSE)</f>
        <v>431.69321999999994</v>
      </c>
      <c r="T3931" s="104">
        <f t="shared" si="741"/>
        <v>0.46498746852667699</v>
      </c>
      <c r="U3931" s="104">
        <f t="shared" si="742"/>
        <v>1583.6147281437468</v>
      </c>
      <c r="V3931" s="87" cm="1">
        <f t="array" ref="V3931">VLOOKUP($E3931,$AI$118:$AW$122,COLUMN($AW:$AW)-COLUMN($AH:$AH),FALSE)</f>
        <v>0</v>
      </c>
      <c r="W3931" s="87" t="str">
        <f t="shared" si="746"/>
        <v>Domestic</v>
      </c>
      <c r="X3931" s="87" t="str">
        <f t="shared" si="747"/>
        <v>Non-local</v>
      </c>
      <c r="Y3931" s="104"/>
      <c r="Z3931" s="87" t="str">
        <f t="shared" si="743"/>
        <v>USA</v>
      </c>
      <c r="AA3931" s="87" t="str">
        <f t="shared" si="744"/>
        <v>USA</v>
      </c>
      <c r="AB3931" s="82" cm="1">
        <f t="array" ref="AB3931">VLOOKUP(B3931,'GDP per Capita'!$T$2:$V$4235,COLUMN('GDP per Capita'!$V:$V)-COLUMN('GDP per Capita'!$S:$S),FALSE)</f>
        <v>63809.64</v>
      </c>
      <c r="AC3931" s="82">
        <f t="shared" si="739"/>
        <v>63809.64</v>
      </c>
      <c r="AD3931" s="82">
        <f t="shared" si="740"/>
        <v>63809.64</v>
      </c>
      <c r="AE3931" s="88">
        <f t="shared" si="745"/>
        <v>2.4817797563875095E-2</v>
      </c>
    </row>
    <row r="3932" spans="1:31">
      <c r="A3932" s="77" t="s">
        <v>886</v>
      </c>
      <c r="B3932" s="77">
        <v>3931</v>
      </c>
      <c r="C3932" s="77" t="s">
        <v>29</v>
      </c>
      <c r="D3932" s="77" t="s">
        <v>29</v>
      </c>
      <c r="E3932" s="77">
        <v>2016</v>
      </c>
      <c r="F3932" s="77">
        <v>39.284749400000003</v>
      </c>
      <c r="G3932" s="77">
        <v>-76.620474639699793</v>
      </c>
      <c r="H3932" s="77">
        <v>0</v>
      </c>
      <c r="I3932" s="77" t="s">
        <v>1790</v>
      </c>
      <c r="J3932" s="77">
        <v>32.7174209</v>
      </c>
      <c r="K3932" s="77">
        <v>-117.1627714</v>
      </c>
      <c r="L3932" s="77">
        <v>7375.5413090858101</v>
      </c>
      <c r="M3932" s="77">
        <v>1.20164337385867</v>
      </c>
      <c r="N3932" s="77">
        <v>0</v>
      </c>
      <c r="O3932" s="77">
        <v>885.06495709029696</v>
      </c>
      <c r="P3932" s="87" cm="1">
        <f t="array" ref="P3932">IF($X3932="Non-local",VLOOKUP($E3932,$AI$64:$AW$68,COLUMN($AW:$AW)-COLUMN($AH:$AH),FALSE),IF($X3932="Unknown",VLOOKUP($E3932,$AI$71:$AW$75,COLUMN($AW:$AW)-COLUMN($AH:$AH),FALSE),0))</f>
        <v>264</v>
      </c>
      <c r="Q3932" s="87" cm="1">
        <f t="array" ref="Q3932">IF($X3932="Non-local",VLOOKUP($E3932,$AI$40:$AW$44,COLUMN($AW:$AW)-COLUMN($AH:$AH),FALSE),IF($X3932="Unknown",VLOOKUP($E3932,$AI$47:$AW$51,COLUMN($AW:$AW)-COLUMN($AH:$AH),FALSE),0))</f>
        <v>622.00419999999997</v>
      </c>
      <c r="R3932" s="87" cm="1">
        <f t="array" ref="R3932">IF($X3932="Non-local",VLOOKUP($E3932,$AI$88:$AW$92,COLUMN($AW:$AW)-COLUMN($AH:$AH),FALSE),IF($X3932="Unknown",VLOOKUP($E3932,$AI$95:$AW$99,COLUMN($AW:$AW)-COLUMN($AH:$AH),FALSE),0))</f>
        <v>0.12047560494171299</v>
      </c>
      <c r="S3932" s="87" cm="1">
        <f t="array" ref="S3932">VLOOKUP($E3932,$AI$111:$AW$115,COLUMN($AW:$AW)-COLUMN($AH:$AH),FALSE)</f>
        <v>431.69321999999994</v>
      </c>
      <c r="T3932" s="104">
        <f t="shared" si="741"/>
        <v>1.3221189788003831</v>
      </c>
      <c r="U3932" s="104">
        <f t="shared" si="742"/>
        <v>2202.7623770902969</v>
      </c>
      <c r="V3932" s="87" cm="1">
        <f t="array" ref="V3932">VLOOKUP($E3932,$AI$118:$AW$122,COLUMN($AW:$AW)-COLUMN($AH:$AH),FALSE)</f>
        <v>0</v>
      </c>
      <c r="W3932" s="87" t="str">
        <f t="shared" si="746"/>
        <v>Domestic</v>
      </c>
      <c r="X3932" s="87" t="str">
        <f t="shared" si="747"/>
        <v>Non-local</v>
      </c>
      <c r="Y3932" s="104"/>
      <c r="Z3932" s="87" t="str">
        <f t="shared" si="743"/>
        <v>USA</v>
      </c>
      <c r="AA3932" s="87" t="str">
        <f t="shared" si="744"/>
        <v>USA</v>
      </c>
      <c r="AB3932" s="82" cm="1">
        <f t="array" ref="AB3932">VLOOKUP(B3932,'GDP per Capita'!$T$2:$V$4235,COLUMN('GDP per Capita'!$V:$V)-COLUMN('GDP per Capita'!$S:$S),FALSE)</f>
        <v>63809.64</v>
      </c>
      <c r="AC3932" s="82">
        <f t="shared" si="739"/>
        <v>63809.64</v>
      </c>
      <c r="AD3932" s="82">
        <f t="shared" si="740"/>
        <v>63809.64</v>
      </c>
      <c r="AE3932" s="88">
        <f t="shared" si="745"/>
        <v>3.4520840065706326E-2</v>
      </c>
    </row>
    <row r="3933" spans="1:31">
      <c r="A3933" s="77" t="s">
        <v>1032</v>
      </c>
      <c r="B3933" s="77">
        <v>3932</v>
      </c>
      <c r="C3933" s="77" t="s">
        <v>29</v>
      </c>
      <c r="D3933" s="77" t="s">
        <v>29</v>
      </c>
      <c r="E3933" s="77">
        <v>2016</v>
      </c>
      <c r="F3933" s="77">
        <v>32.7174209</v>
      </c>
      <c r="G3933" s="77">
        <v>-117.1627714</v>
      </c>
      <c r="H3933" s="77">
        <v>1</v>
      </c>
      <c r="I3933" s="77" t="s">
        <v>1790</v>
      </c>
      <c r="J3933" s="77">
        <v>32.7174209</v>
      </c>
      <c r="K3933" s="77">
        <v>-117.1627714</v>
      </c>
      <c r="L3933" s="77">
        <v>4.7608370650960301E-12</v>
      </c>
      <c r="M3933" s="77">
        <v>0</v>
      </c>
      <c r="N3933" s="77">
        <v>0</v>
      </c>
      <c r="O3933" s="77">
        <v>0</v>
      </c>
      <c r="P3933" s="87" cm="1">
        <f t="array" ref="P3933">IF($X3933="Non-local",VLOOKUP($E3933,$AI$64:$AW$68,COLUMN($AW:$AW)-COLUMN($AH:$AH),FALSE),IF($X3933="Unknown",VLOOKUP($E3933,$AI$71:$AW$75,COLUMN($AW:$AW)-COLUMN($AH:$AH),FALSE),0))</f>
        <v>0</v>
      </c>
      <c r="Q3933" s="87" cm="1">
        <f t="array" ref="Q3933">IF($X3933="Non-local",VLOOKUP($E3933,$AI$40:$AW$44,COLUMN($AW:$AW)-COLUMN($AH:$AH),FALSE),IF($X3933="Unknown",VLOOKUP($E3933,$AI$47:$AW$51,COLUMN($AW:$AW)-COLUMN($AH:$AH),FALSE),0))</f>
        <v>0</v>
      </c>
      <c r="R3933" s="87" cm="1">
        <f t="array" ref="R3933">IF($X3933="Non-local",VLOOKUP($E3933,$AI$88:$AW$92,COLUMN($AW:$AW)-COLUMN($AH:$AH),FALSE),IF($X3933="Unknown",VLOOKUP($E3933,$AI$95:$AW$99,COLUMN($AW:$AW)-COLUMN($AH:$AH),FALSE),0))</f>
        <v>0</v>
      </c>
      <c r="S3933" s="87" cm="1">
        <f t="array" ref="S3933">VLOOKUP($E3933,$AI$111:$AW$115,COLUMN($AW:$AW)-COLUMN($AH:$AH),FALSE)</f>
        <v>431.69321999999994</v>
      </c>
      <c r="T3933" s="104">
        <f t="shared" si="741"/>
        <v>0</v>
      </c>
      <c r="U3933" s="104">
        <f t="shared" si="742"/>
        <v>431.69321999999994</v>
      </c>
      <c r="V3933" s="87" cm="1">
        <f t="array" ref="V3933">VLOOKUP($E3933,$AI$118:$AW$122,COLUMN($AW:$AW)-COLUMN($AH:$AH),FALSE)</f>
        <v>0</v>
      </c>
      <c r="W3933" s="87" t="str">
        <f t="shared" si="746"/>
        <v>Domestic</v>
      </c>
      <c r="X3933" s="87" t="str">
        <f t="shared" si="747"/>
        <v>Local</v>
      </c>
      <c r="Y3933" s="104"/>
      <c r="Z3933" s="87" t="str">
        <f t="shared" si="743"/>
        <v>USA</v>
      </c>
      <c r="AA3933" s="87" t="str">
        <f t="shared" si="744"/>
        <v>USA</v>
      </c>
      <c r="AB3933" s="82" cm="1">
        <f t="array" ref="AB3933">VLOOKUP(B3933,'GDP per Capita'!$T$2:$V$4235,COLUMN('GDP per Capita'!$V:$V)-COLUMN('GDP per Capita'!$S:$S),FALSE)</f>
        <v>63809.64</v>
      </c>
      <c r="AC3933" s="82">
        <f t="shared" si="739"/>
        <v>63809.64</v>
      </c>
      <c r="AD3933" s="82">
        <f t="shared" si="740"/>
        <v>63809.64</v>
      </c>
      <c r="AE3933" s="88">
        <f t="shared" si="745"/>
        <v>6.7653291885050593E-3</v>
      </c>
    </row>
    <row r="3934" spans="1:31">
      <c r="A3934" s="77" t="s">
        <v>1067</v>
      </c>
      <c r="B3934" s="77">
        <v>3933</v>
      </c>
      <c r="C3934" s="77" t="s">
        <v>29</v>
      </c>
      <c r="D3934" s="77" t="s">
        <v>29</v>
      </c>
      <c r="E3934" s="77">
        <v>2016</v>
      </c>
      <c r="F3934" s="77">
        <v>42.415373899999999</v>
      </c>
      <c r="G3934" s="77">
        <v>-71.156442799999994</v>
      </c>
      <c r="H3934" s="77">
        <v>0</v>
      </c>
      <c r="I3934" s="77" t="s">
        <v>1790</v>
      </c>
      <c r="J3934" s="77">
        <v>32.7174209</v>
      </c>
      <c r="K3934" s="77">
        <v>-117.1627714</v>
      </c>
      <c r="L3934" s="77">
        <v>8284.10026077156</v>
      </c>
      <c r="M3934" s="77">
        <v>1.3285756716035799</v>
      </c>
      <c r="N3934" s="77">
        <v>0</v>
      </c>
      <c r="O3934" s="77">
        <v>869.83052738101401</v>
      </c>
      <c r="P3934" s="87" cm="1">
        <f t="array" ref="P3934">IF($X3934="Non-local",VLOOKUP($E3934,$AI$64:$AW$68,COLUMN($AW:$AW)-COLUMN($AH:$AH),FALSE),IF($X3934="Unknown",VLOOKUP($E3934,$AI$71:$AW$75,COLUMN($AW:$AW)-COLUMN($AH:$AH),FALSE),0))</f>
        <v>264</v>
      </c>
      <c r="Q3934" s="87" cm="1">
        <f t="array" ref="Q3934">IF($X3934="Non-local",VLOOKUP($E3934,$AI$40:$AW$44,COLUMN($AW:$AW)-COLUMN($AH:$AH),FALSE),IF($X3934="Unknown",VLOOKUP($E3934,$AI$47:$AW$51,COLUMN($AW:$AW)-COLUMN($AH:$AH),FALSE),0))</f>
        <v>622.00419999999997</v>
      </c>
      <c r="R3934" s="87" cm="1">
        <f t="array" ref="R3934">IF($X3934="Non-local",VLOOKUP($E3934,$AI$88:$AW$92,COLUMN($AW:$AW)-COLUMN($AH:$AH),FALSE),IF($X3934="Unknown",VLOOKUP($E3934,$AI$95:$AW$99,COLUMN($AW:$AW)-COLUMN($AH:$AH),FALSE),0))</f>
        <v>0.12047560494171299</v>
      </c>
      <c r="S3934" s="87" cm="1">
        <f t="array" ref="S3934">VLOOKUP($E3934,$AI$111:$AW$115,COLUMN($AW:$AW)-COLUMN($AH:$AH),FALSE)</f>
        <v>431.69321999999994</v>
      </c>
      <c r="T3934" s="104">
        <f t="shared" si="741"/>
        <v>1.449051276545293</v>
      </c>
      <c r="U3934" s="104">
        <f t="shared" si="742"/>
        <v>2187.5279473810142</v>
      </c>
      <c r="V3934" s="87" cm="1">
        <f t="array" ref="V3934">VLOOKUP($E3934,$AI$118:$AW$122,COLUMN($AW:$AW)-COLUMN($AH:$AH),FALSE)</f>
        <v>0</v>
      </c>
      <c r="W3934" s="87" t="str">
        <f t="shared" si="746"/>
        <v>Domestic</v>
      </c>
      <c r="X3934" s="87" t="str">
        <f t="shared" si="747"/>
        <v>Non-local</v>
      </c>
      <c r="Y3934" s="104"/>
      <c r="Z3934" s="87" t="str">
        <f t="shared" si="743"/>
        <v>USA</v>
      </c>
      <c r="AA3934" s="87" t="str">
        <f t="shared" si="744"/>
        <v>USA</v>
      </c>
      <c r="AB3934" s="82" cm="1">
        <f t="array" ref="AB3934">VLOOKUP(B3934,'GDP per Capita'!$T$2:$V$4235,COLUMN('GDP per Capita'!$V:$V)-COLUMN('GDP per Capita'!$S:$S),FALSE)</f>
        <v>63809.64</v>
      </c>
      <c r="AC3934" s="82">
        <f t="shared" si="739"/>
        <v>63809.64</v>
      </c>
      <c r="AD3934" s="82">
        <f t="shared" si="740"/>
        <v>63809.64</v>
      </c>
      <c r="AE3934" s="88">
        <f t="shared" si="745"/>
        <v>3.4282091975146922E-2</v>
      </c>
    </row>
    <row r="3935" spans="1:31">
      <c r="A3935" s="77" t="s">
        <v>1120</v>
      </c>
      <c r="B3935" s="77">
        <v>3934</v>
      </c>
      <c r="C3935" s="77" t="s">
        <v>29</v>
      </c>
      <c r="D3935" s="77" t="s">
        <v>29</v>
      </c>
      <c r="E3935" s="77">
        <v>2016</v>
      </c>
      <c r="F3935" s="77">
        <v>45.679429299999903</v>
      </c>
      <c r="G3935" s="77">
        <v>-111.0440474</v>
      </c>
      <c r="H3935" s="77">
        <v>0</v>
      </c>
      <c r="I3935" s="77" t="s">
        <v>1790</v>
      </c>
      <c r="J3935" s="77">
        <v>32.7174209</v>
      </c>
      <c r="K3935" s="77">
        <v>-117.1627714</v>
      </c>
      <c r="L3935" s="77">
        <v>3067.06139987185</v>
      </c>
      <c r="M3935" s="77">
        <v>0.57360101531283103</v>
      </c>
      <c r="N3935" s="77">
        <v>0</v>
      </c>
      <c r="O3935" s="77">
        <v>588.87578877539499</v>
      </c>
      <c r="P3935" s="87" cm="1">
        <f t="array" ref="P3935">IF($X3935="Non-local",VLOOKUP($E3935,$AI$64:$AW$68,COLUMN($AW:$AW)-COLUMN($AH:$AH),FALSE),IF($X3935="Unknown",VLOOKUP($E3935,$AI$71:$AW$75,COLUMN($AW:$AW)-COLUMN($AH:$AH),FALSE),0))</f>
        <v>264</v>
      </c>
      <c r="Q3935" s="87" cm="1">
        <f t="array" ref="Q3935">IF($X3935="Non-local",VLOOKUP($E3935,$AI$40:$AW$44,COLUMN($AW:$AW)-COLUMN($AH:$AH),FALSE),IF($X3935="Unknown",VLOOKUP($E3935,$AI$47:$AW$51,COLUMN($AW:$AW)-COLUMN($AH:$AH),FALSE),0))</f>
        <v>622.00419999999997</v>
      </c>
      <c r="R3935" s="87" cm="1">
        <f t="array" ref="R3935">IF($X3935="Non-local",VLOOKUP($E3935,$AI$88:$AW$92,COLUMN($AW:$AW)-COLUMN($AH:$AH),FALSE),IF($X3935="Unknown",VLOOKUP($E3935,$AI$95:$AW$99,COLUMN($AW:$AW)-COLUMN($AH:$AH),FALSE),0))</f>
        <v>0.12047560494171299</v>
      </c>
      <c r="S3935" s="87" cm="1">
        <f t="array" ref="S3935">VLOOKUP($E3935,$AI$111:$AW$115,COLUMN($AW:$AW)-COLUMN($AH:$AH),FALSE)</f>
        <v>431.69321999999994</v>
      </c>
      <c r="T3935" s="104">
        <f t="shared" si="741"/>
        <v>0.69407662025454397</v>
      </c>
      <c r="U3935" s="104">
        <f t="shared" si="742"/>
        <v>1906.5732087753947</v>
      </c>
      <c r="V3935" s="87" cm="1">
        <f t="array" ref="V3935">VLOOKUP($E3935,$AI$118:$AW$122,COLUMN($AW:$AW)-COLUMN($AH:$AH),FALSE)</f>
        <v>0</v>
      </c>
      <c r="W3935" s="87" t="str">
        <f t="shared" si="746"/>
        <v>Domestic</v>
      </c>
      <c r="X3935" s="87" t="str">
        <f t="shared" si="747"/>
        <v>Non-local</v>
      </c>
      <c r="Y3935" s="104"/>
      <c r="Z3935" s="87" t="str">
        <f t="shared" si="743"/>
        <v>USA</v>
      </c>
      <c r="AA3935" s="87" t="str">
        <f t="shared" si="744"/>
        <v>USA</v>
      </c>
      <c r="AB3935" s="82" cm="1">
        <f t="array" ref="AB3935">VLOOKUP(B3935,'GDP per Capita'!$T$2:$V$4235,COLUMN('GDP per Capita'!$V:$V)-COLUMN('GDP per Capita'!$S:$S),FALSE)</f>
        <v>63809.64</v>
      </c>
      <c r="AC3935" s="82">
        <f t="shared" si="739"/>
        <v>63809.64</v>
      </c>
      <c r="AD3935" s="82">
        <f t="shared" si="740"/>
        <v>63809.64</v>
      </c>
      <c r="AE3935" s="88">
        <f t="shared" si="745"/>
        <v>2.9879077969651526E-2</v>
      </c>
    </row>
    <row r="3936" spans="1:31">
      <c r="A3936" s="77" t="s">
        <v>927</v>
      </c>
      <c r="B3936" s="77">
        <v>3935</v>
      </c>
      <c r="C3936" s="77" t="s">
        <v>29</v>
      </c>
      <c r="D3936" s="77" t="s">
        <v>29</v>
      </c>
      <c r="E3936" s="77">
        <v>2016</v>
      </c>
      <c r="F3936" s="77">
        <v>34.147645199999999</v>
      </c>
      <c r="G3936" s="77">
        <v>-118.1444779</v>
      </c>
      <c r="H3936" s="77">
        <v>0</v>
      </c>
      <c r="I3936" s="77" t="s">
        <v>1790</v>
      </c>
      <c r="J3936" s="77">
        <v>32.7174209</v>
      </c>
      <c r="K3936" s="77">
        <v>-117.1627714</v>
      </c>
      <c r="L3936" s="77">
        <v>366.54981032904999</v>
      </c>
      <c r="M3936" s="77">
        <v>0.21003268833500399</v>
      </c>
      <c r="N3936" s="77">
        <v>0</v>
      </c>
      <c r="O3936" s="77">
        <v>70.377563583177704</v>
      </c>
      <c r="P3936" s="87" cm="1">
        <f t="array" ref="P3936">IF($X3936="Non-local",VLOOKUP($E3936,$AI$64:$AW$68,COLUMN($AW:$AW)-COLUMN($AH:$AH),FALSE),IF($X3936="Unknown",VLOOKUP($E3936,$AI$71:$AW$75,COLUMN($AW:$AW)-COLUMN($AH:$AH),FALSE),0))</f>
        <v>264</v>
      </c>
      <c r="Q3936" s="87" cm="1">
        <f t="array" ref="Q3936">IF($X3936="Non-local",VLOOKUP($E3936,$AI$40:$AW$44,COLUMN($AW:$AW)-COLUMN($AH:$AH),FALSE),IF($X3936="Unknown",VLOOKUP($E3936,$AI$47:$AW$51,COLUMN($AW:$AW)-COLUMN($AH:$AH),FALSE),0))</f>
        <v>622.00419999999997</v>
      </c>
      <c r="R3936" s="87" cm="1">
        <f t="array" ref="R3936">IF($X3936="Non-local",VLOOKUP($E3936,$AI$88:$AW$92,COLUMN($AW:$AW)-COLUMN($AH:$AH),FALSE),IF($X3936="Unknown",VLOOKUP($E3936,$AI$95:$AW$99,COLUMN($AW:$AW)-COLUMN($AH:$AH),FALSE),0))</f>
        <v>0.12047560494171299</v>
      </c>
      <c r="S3936" s="87" cm="1">
        <f t="array" ref="S3936">VLOOKUP($E3936,$AI$111:$AW$115,COLUMN($AW:$AW)-COLUMN($AH:$AH),FALSE)</f>
        <v>431.69321999999994</v>
      </c>
      <c r="T3936" s="104">
        <f t="shared" si="741"/>
        <v>0.33050829327671699</v>
      </c>
      <c r="U3936" s="104">
        <f t="shared" si="742"/>
        <v>1388.0749835831775</v>
      </c>
      <c r="V3936" s="87" cm="1">
        <f t="array" ref="V3936">VLOOKUP($E3936,$AI$118:$AW$122,COLUMN($AW:$AW)-COLUMN($AH:$AH),FALSE)</f>
        <v>0</v>
      </c>
      <c r="W3936" s="87" t="str">
        <f t="shared" si="746"/>
        <v>Domestic</v>
      </c>
      <c r="X3936" s="87" t="str">
        <f t="shared" si="747"/>
        <v>Non-local</v>
      </c>
      <c r="Y3936" s="104"/>
      <c r="Z3936" s="87" t="str">
        <f t="shared" si="743"/>
        <v>USA</v>
      </c>
      <c r="AA3936" s="87" t="str">
        <f t="shared" si="744"/>
        <v>USA</v>
      </c>
      <c r="AB3936" s="82" cm="1">
        <f t="array" ref="AB3936">VLOOKUP(B3936,'GDP per Capita'!$T$2:$V$4235,COLUMN('GDP per Capita'!$V:$V)-COLUMN('GDP per Capita'!$S:$S),FALSE)</f>
        <v>63809.64</v>
      </c>
      <c r="AC3936" s="82">
        <f t="shared" si="739"/>
        <v>63809.64</v>
      </c>
      <c r="AD3936" s="82">
        <f t="shared" si="740"/>
        <v>63809.64</v>
      </c>
      <c r="AE3936" s="88">
        <f t="shared" si="745"/>
        <v>2.1753374311204037E-2</v>
      </c>
    </row>
    <row r="3937" spans="1:31">
      <c r="A3937" s="77" t="s">
        <v>1132</v>
      </c>
      <c r="B3937" s="77">
        <v>3936</v>
      </c>
      <c r="C3937" s="77" t="s">
        <v>29</v>
      </c>
      <c r="D3937" s="77" t="s">
        <v>29</v>
      </c>
      <c r="E3937" s="77">
        <v>2016</v>
      </c>
      <c r="F3937" s="77">
        <v>39.777452500000003</v>
      </c>
      <c r="G3937" s="77">
        <v>-75.192379200000005</v>
      </c>
      <c r="H3937" s="77">
        <v>0</v>
      </c>
      <c r="I3937" s="77" t="s">
        <v>1790</v>
      </c>
      <c r="J3937" s="77">
        <v>32.7174209</v>
      </c>
      <c r="K3937" s="77">
        <v>-117.1627714</v>
      </c>
      <c r="L3937" s="77">
        <v>7617.5884413951599</v>
      </c>
      <c r="M3937" s="77">
        <v>1.23531696609541</v>
      </c>
      <c r="N3937" s="77">
        <v>0</v>
      </c>
      <c r="O3937" s="77">
        <v>914.110612967419</v>
      </c>
      <c r="P3937" s="87" cm="1">
        <f t="array" ref="P3937">IF($X3937="Non-local",VLOOKUP($E3937,$AI$64:$AW$68,COLUMN($AW:$AW)-COLUMN($AH:$AH),FALSE),IF($X3937="Unknown",VLOOKUP($E3937,$AI$71:$AW$75,COLUMN($AW:$AW)-COLUMN($AH:$AH),FALSE),0))</f>
        <v>264</v>
      </c>
      <c r="Q3937" s="87" cm="1">
        <f t="array" ref="Q3937">IF($X3937="Non-local",VLOOKUP($E3937,$AI$40:$AW$44,COLUMN($AW:$AW)-COLUMN($AH:$AH),FALSE),IF($X3937="Unknown",VLOOKUP($E3937,$AI$47:$AW$51,COLUMN($AW:$AW)-COLUMN($AH:$AH),FALSE),0))</f>
        <v>622.00419999999997</v>
      </c>
      <c r="R3937" s="87" cm="1">
        <f t="array" ref="R3937">IF($X3937="Non-local",VLOOKUP($E3937,$AI$88:$AW$92,COLUMN($AW:$AW)-COLUMN($AH:$AH),FALSE),IF($X3937="Unknown",VLOOKUP($E3937,$AI$95:$AW$99,COLUMN($AW:$AW)-COLUMN($AH:$AH),FALSE),0))</f>
        <v>0.12047560494171299</v>
      </c>
      <c r="S3937" s="87" cm="1">
        <f t="array" ref="S3937">VLOOKUP($E3937,$AI$111:$AW$115,COLUMN($AW:$AW)-COLUMN($AH:$AH),FALSE)</f>
        <v>431.69321999999994</v>
      </c>
      <c r="T3937" s="104">
        <f t="shared" si="741"/>
        <v>1.355792571037123</v>
      </c>
      <c r="U3937" s="104">
        <f t="shared" si="742"/>
        <v>2231.808032967419</v>
      </c>
      <c r="V3937" s="87" cm="1">
        <f t="array" ref="V3937">VLOOKUP($E3937,$AI$118:$AW$122,COLUMN($AW:$AW)-COLUMN($AH:$AH),FALSE)</f>
        <v>0</v>
      </c>
      <c r="W3937" s="87" t="str">
        <f t="shared" si="746"/>
        <v>Domestic</v>
      </c>
      <c r="X3937" s="87" t="str">
        <f t="shared" si="747"/>
        <v>Non-local</v>
      </c>
      <c r="Y3937" s="104"/>
      <c r="Z3937" s="87" t="str">
        <f t="shared" si="743"/>
        <v>USA</v>
      </c>
      <c r="AA3937" s="87" t="str">
        <f t="shared" si="744"/>
        <v>USA</v>
      </c>
      <c r="AB3937" s="82" cm="1">
        <f t="array" ref="AB3937">VLOOKUP(B3937,'GDP per Capita'!$T$2:$V$4235,COLUMN('GDP per Capita'!$V:$V)-COLUMN('GDP per Capita'!$S:$S),FALSE)</f>
        <v>63809.64</v>
      </c>
      <c r="AC3937" s="82">
        <f t="shared" si="739"/>
        <v>63809.64</v>
      </c>
      <c r="AD3937" s="82">
        <f t="shared" si="740"/>
        <v>63809.64</v>
      </c>
      <c r="AE3937" s="88">
        <f t="shared" si="745"/>
        <v>3.497603235134094E-2</v>
      </c>
    </row>
    <row r="3938" spans="1:31">
      <c r="A3938" s="77" t="s">
        <v>920</v>
      </c>
      <c r="B3938" s="77">
        <v>3937</v>
      </c>
      <c r="C3938" s="77" t="s">
        <v>29</v>
      </c>
      <c r="D3938" s="77" t="s">
        <v>29</v>
      </c>
      <c r="E3938" s="77">
        <v>2016</v>
      </c>
      <c r="F3938" s="77">
        <v>32.222876499999998</v>
      </c>
      <c r="G3938" s="77">
        <v>-110.9748477</v>
      </c>
      <c r="H3938" s="77">
        <v>0</v>
      </c>
      <c r="I3938" s="77" t="s">
        <v>1790</v>
      </c>
      <c r="J3938" s="77">
        <v>32.7174209</v>
      </c>
      <c r="K3938" s="77">
        <v>-117.1627714</v>
      </c>
      <c r="L3938" s="77">
        <v>1166.0318687665199</v>
      </c>
      <c r="M3938" s="77">
        <v>0.31560011716020497</v>
      </c>
      <c r="N3938" s="77">
        <v>0</v>
      </c>
      <c r="O3938" s="77">
        <v>223.87811880317301</v>
      </c>
      <c r="P3938" s="87" cm="1">
        <f t="array" ref="P3938">IF($X3938="Non-local",VLOOKUP($E3938,$AI$64:$AW$68,COLUMN($AW:$AW)-COLUMN($AH:$AH),FALSE),IF($X3938="Unknown",VLOOKUP($E3938,$AI$71:$AW$75,COLUMN($AW:$AW)-COLUMN($AH:$AH),FALSE),0))</f>
        <v>264</v>
      </c>
      <c r="Q3938" s="87" cm="1">
        <f t="array" ref="Q3938">IF($X3938="Non-local",VLOOKUP($E3938,$AI$40:$AW$44,COLUMN($AW:$AW)-COLUMN($AH:$AH),FALSE),IF($X3938="Unknown",VLOOKUP($E3938,$AI$47:$AW$51,COLUMN($AW:$AW)-COLUMN($AH:$AH),FALSE),0))</f>
        <v>622.00419999999997</v>
      </c>
      <c r="R3938" s="87" cm="1">
        <f t="array" ref="R3938">IF($X3938="Non-local",VLOOKUP($E3938,$AI$88:$AW$92,COLUMN($AW:$AW)-COLUMN($AH:$AH),FALSE),IF($X3938="Unknown",VLOOKUP($E3938,$AI$95:$AW$99,COLUMN($AW:$AW)-COLUMN($AH:$AH),FALSE),0))</f>
        <v>0.12047560494171299</v>
      </c>
      <c r="S3938" s="87" cm="1">
        <f t="array" ref="S3938">VLOOKUP($E3938,$AI$111:$AW$115,COLUMN($AW:$AW)-COLUMN($AH:$AH),FALSE)</f>
        <v>431.69321999999994</v>
      </c>
      <c r="T3938" s="104">
        <f t="shared" si="741"/>
        <v>0.43607572210191797</v>
      </c>
      <c r="U3938" s="104">
        <f t="shared" si="742"/>
        <v>1541.5755388031728</v>
      </c>
      <c r="V3938" s="87" cm="1">
        <f t="array" ref="V3938">VLOOKUP($E3938,$AI$118:$AW$122,COLUMN($AW:$AW)-COLUMN($AH:$AH),FALSE)</f>
        <v>0</v>
      </c>
      <c r="W3938" s="87" t="str">
        <f t="shared" si="746"/>
        <v>Domestic</v>
      </c>
      <c r="X3938" s="87" t="str">
        <f t="shared" si="747"/>
        <v>Non-local</v>
      </c>
      <c r="Y3938" s="104"/>
      <c r="Z3938" s="87" t="str">
        <f t="shared" si="743"/>
        <v>USA</v>
      </c>
      <c r="AA3938" s="87" t="str">
        <f t="shared" si="744"/>
        <v>USA</v>
      </c>
      <c r="AB3938" s="82" cm="1">
        <f t="array" ref="AB3938">VLOOKUP(B3938,'GDP per Capita'!$T$2:$V$4235,COLUMN('GDP per Capita'!$V:$V)-COLUMN('GDP per Capita'!$S:$S),FALSE)</f>
        <v>63809.64</v>
      </c>
      <c r="AC3938" s="82">
        <f t="shared" si="739"/>
        <v>63809.64</v>
      </c>
      <c r="AD3938" s="82">
        <f t="shared" si="740"/>
        <v>63809.64</v>
      </c>
      <c r="AE3938" s="88">
        <f t="shared" si="745"/>
        <v>2.415897564698959E-2</v>
      </c>
    </row>
    <row r="3939" spans="1:31">
      <c r="A3939" s="77" t="s">
        <v>1853</v>
      </c>
      <c r="B3939" s="77">
        <v>3938</v>
      </c>
      <c r="C3939" s="77" t="s">
        <v>29</v>
      </c>
      <c r="D3939" s="77" t="s">
        <v>29</v>
      </c>
      <c r="E3939" s="77">
        <v>2016</v>
      </c>
      <c r="F3939" s="77">
        <v>33.611710500000001</v>
      </c>
      <c r="G3939" s="77">
        <v>-111.71736129999999</v>
      </c>
      <c r="H3939" s="77">
        <v>0</v>
      </c>
      <c r="I3939" s="77" t="s">
        <v>1790</v>
      </c>
      <c r="J3939" s="77">
        <v>32.7174209</v>
      </c>
      <c r="K3939" s="77">
        <v>-117.1627714</v>
      </c>
      <c r="L3939" s="77">
        <v>1032.92577170095</v>
      </c>
      <c r="M3939" s="77">
        <v>0.29802415247172598</v>
      </c>
      <c r="N3939" s="77">
        <v>0</v>
      </c>
      <c r="O3939" s="77">
        <v>198.321748166584</v>
      </c>
      <c r="P3939" s="87" cm="1">
        <f t="array" ref="P3939">IF($X3939="Non-local",VLOOKUP($E3939,$AI$64:$AW$68,COLUMN($AW:$AW)-COLUMN($AH:$AH),FALSE),IF($X3939="Unknown",VLOOKUP($E3939,$AI$71:$AW$75,COLUMN($AW:$AW)-COLUMN($AH:$AH),FALSE),0))</f>
        <v>264</v>
      </c>
      <c r="Q3939" s="87" cm="1">
        <f t="array" ref="Q3939">IF($X3939="Non-local",VLOOKUP($E3939,$AI$40:$AW$44,COLUMN($AW:$AW)-COLUMN($AH:$AH),FALSE),IF($X3939="Unknown",VLOOKUP($E3939,$AI$47:$AW$51,COLUMN($AW:$AW)-COLUMN($AH:$AH),FALSE),0))</f>
        <v>622.00419999999997</v>
      </c>
      <c r="R3939" s="87" cm="1">
        <f t="array" ref="R3939">IF($X3939="Non-local",VLOOKUP($E3939,$AI$88:$AW$92,COLUMN($AW:$AW)-COLUMN($AH:$AH),FALSE),IF($X3939="Unknown",VLOOKUP($E3939,$AI$95:$AW$99,COLUMN($AW:$AW)-COLUMN($AH:$AH),FALSE),0))</f>
        <v>0.12047560494171299</v>
      </c>
      <c r="S3939" s="87" cm="1">
        <f t="array" ref="S3939">VLOOKUP($E3939,$AI$111:$AW$115,COLUMN($AW:$AW)-COLUMN($AH:$AH),FALSE)</f>
        <v>431.69321999999994</v>
      </c>
      <c r="T3939" s="104">
        <f t="shared" si="741"/>
        <v>0.41849975741343898</v>
      </c>
      <c r="U3939" s="104">
        <f t="shared" si="742"/>
        <v>1516.019168166584</v>
      </c>
      <c r="V3939" s="87" cm="1">
        <f t="array" ref="V3939">VLOOKUP($E3939,$AI$118:$AW$122,COLUMN($AW:$AW)-COLUMN($AH:$AH),FALSE)</f>
        <v>0</v>
      </c>
      <c r="W3939" s="87" t="str">
        <f t="shared" si="746"/>
        <v>Domestic</v>
      </c>
      <c r="X3939" s="87" t="str">
        <f t="shared" si="747"/>
        <v>Non-local</v>
      </c>
      <c r="Y3939" s="104"/>
      <c r="Z3939" s="87" t="str">
        <f t="shared" si="743"/>
        <v>USA</v>
      </c>
      <c r="AA3939" s="87" t="str">
        <f t="shared" si="744"/>
        <v>USA</v>
      </c>
      <c r="AB3939" s="82" cm="1">
        <f t="array" ref="AB3939">VLOOKUP(B3939,'GDP per Capita'!$T$2:$V$4235,COLUMN('GDP per Capita'!$V:$V)-COLUMN('GDP per Capita'!$S:$S),FALSE)</f>
        <v>63809.64</v>
      </c>
      <c r="AC3939" s="82">
        <f t="shared" si="739"/>
        <v>63809.64</v>
      </c>
      <c r="AD3939" s="82">
        <f t="shared" si="740"/>
        <v>63809.64</v>
      </c>
      <c r="AE3939" s="88">
        <f t="shared" si="745"/>
        <v>2.3758466090179856E-2</v>
      </c>
    </row>
    <row r="3940" spans="1:31">
      <c r="A3940" s="77" t="s">
        <v>882</v>
      </c>
      <c r="B3940" s="77">
        <v>3939</v>
      </c>
      <c r="C3940" s="77" t="s">
        <v>29</v>
      </c>
      <c r="D3940" s="77" t="s">
        <v>29</v>
      </c>
      <c r="E3940" s="77">
        <v>2016</v>
      </c>
      <c r="F3940" s="77">
        <v>39.004607</v>
      </c>
      <c r="G3940" s="77">
        <v>-76.875683800000004</v>
      </c>
      <c r="H3940" s="77">
        <v>0</v>
      </c>
      <c r="I3940" s="77" t="s">
        <v>1790</v>
      </c>
      <c r="J3940" s="77">
        <v>32.7174209</v>
      </c>
      <c r="K3940" s="77">
        <v>-117.1627714</v>
      </c>
      <c r="L3940" s="77">
        <v>7333.2302508515704</v>
      </c>
      <c r="M3940" s="77">
        <v>1.19576766184245</v>
      </c>
      <c r="N3940" s="77">
        <v>0</v>
      </c>
      <c r="O3940" s="77">
        <v>879.98763010218897</v>
      </c>
      <c r="P3940" s="87" cm="1">
        <f t="array" ref="P3940">IF($X3940="Non-local",VLOOKUP($E3940,$AI$64:$AW$68,COLUMN($AW:$AW)-COLUMN($AH:$AH),FALSE),IF($X3940="Unknown",VLOOKUP($E3940,$AI$71:$AW$75,COLUMN($AW:$AW)-COLUMN($AH:$AH),FALSE),0))</f>
        <v>264</v>
      </c>
      <c r="Q3940" s="87" cm="1">
        <f t="array" ref="Q3940">IF($X3940="Non-local",VLOOKUP($E3940,$AI$40:$AW$44,COLUMN($AW:$AW)-COLUMN($AH:$AH),FALSE),IF($X3940="Unknown",VLOOKUP($E3940,$AI$47:$AW$51,COLUMN($AW:$AW)-COLUMN($AH:$AH),FALSE),0))</f>
        <v>622.00419999999997</v>
      </c>
      <c r="R3940" s="87" cm="1">
        <f t="array" ref="R3940">IF($X3940="Non-local",VLOOKUP($E3940,$AI$88:$AW$92,COLUMN($AW:$AW)-COLUMN($AH:$AH),FALSE),IF($X3940="Unknown",VLOOKUP($E3940,$AI$95:$AW$99,COLUMN($AW:$AW)-COLUMN($AH:$AH),FALSE),0))</f>
        <v>0.12047560494171299</v>
      </c>
      <c r="S3940" s="87" cm="1">
        <f t="array" ref="S3940">VLOOKUP($E3940,$AI$111:$AW$115,COLUMN($AW:$AW)-COLUMN($AH:$AH),FALSE)</f>
        <v>431.69321999999994</v>
      </c>
      <c r="T3940" s="104">
        <f t="shared" si="741"/>
        <v>1.316243266784163</v>
      </c>
      <c r="U3940" s="104">
        <f t="shared" si="742"/>
        <v>2197.6850501021891</v>
      </c>
      <c r="V3940" s="87" cm="1">
        <f t="array" ref="V3940">VLOOKUP($E3940,$AI$118:$AW$122,COLUMN($AW:$AW)-COLUMN($AH:$AH),FALSE)</f>
        <v>0</v>
      </c>
      <c r="W3940" s="87" t="str">
        <f t="shared" si="746"/>
        <v>Domestic</v>
      </c>
      <c r="X3940" s="87" t="str">
        <f t="shared" si="747"/>
        <v>Non-local</v>
      </c>
      <c r="Y3940" s="104"/>
      <c r="Z3940" s="87" t="str">
        <f t="shared" si="743"/>
        <v>USA</v>
      </c>
      <c r="AA3940" s="87" t="str">
        <f t="shared" si="744"/>
        <v>USA</v>
      </c>
      <c r="AB3940" s="82" cm="1">
        <f t="array" ref="AB3940">VLOOKUP(B3940,'GDP per Capita'!$T$2:$V$4235,COLUMN('GDP per Capita'!$V:$V)-COLUMN('GDP per Capita'!$S:$S),FALSE)</f>
        <v>63809.64</v>
      </c>
      <c r="AC3940" s="82">
        <f t="shared" si="739"/>
        <v>63809.64</v>
      </c>
      <c r="AD3940" s="82">
        <f t="shared" si="740"/>
        <v>63809.64</v>
      </c>
      <c r="AE3940" s="88">
        <f t="shared" si="745"/>
        <v>3.4441270160781176E-2</v>
      </c>
    </row>
    <row r="3941" spans="1:31">
      <c r="A3941" s="77" t="s">
        <v>910</v>
      </c>
      <c r="B3941" s="77">
        <v>3940</v>
      </c>
      <c r="C3941" s="77" t="s">
        <v>29</v>
      </c>
      <c r="D3941" s="77" t="s">
        <v>29</v>
      </c>
      <c r="E3941" s="77">
        <v>2016</v>
      </c>
      <c r="F3941" s="77">
        <v>37.411403499999999</v>
      </c>
      <c r="G3941" s="77">
        <v>-122.0543534</v>
      </c>
      <c r="H3941" s="77">
        <v>0</v>
      </c>
      <c r="I3941" s="77" t="s">
        <v>1790</v>
      </c>
      <c r="J3941" s="77">
        <v>32.7174209</v>
      </c>
      <c r="K3941" s="77">
        <v>-117.1627714</v>
      </c>
      <c r="L3941" s="77">
        <v>1371.597310443</v>
      </c>
      <c r="M3941" s="77">
        <v>0.34274395973187599</v>
      </c>
      <c r="N3941" s="77">
        <v>0</v>
      </c>
      <c r="O3941" s="77">
        <v>263.346683605056</v>
      </c>
      <c r="P3941" s="87" cm="1">
        <f t="array" ref="P3941">IF($X3941="Non-local",VLOOKUP($E3941,$AI$64:$AW$68,COLUMN($AW:$AW)-COLUMN($AH:$AH),FALSE),IF($X3941="Unknown",VLOOKUP($E3941,$AI$71:$AW$75,COLUMN($AW:$AW)-COLUMN($AH:$AH),FALSE),0))</f>
        <v>264</v>
      </c>
      <c r="Q3941" s="87" cm="1">
        <f t="array" ref="Q3941">IF($X3941="Non-local",VLOOKUP($E3941,$AI$40:$AW$44,COLUMN($AW:$AW)-COLUMN($AH:$AH),FALSE),IF($X3941="Unknown",VLOOKUP($E3941,$AI$47:$AW$51,COLUMN($AW:$AW)-COLUMN($AH:$AH),FALSE),0))</f>
        <v>622.00419999999997</v>
      </c>
      <c r="R3941" s="87" cm="1">
        <f t="array" ref="R3941">IF($X3941="Non-local",VLOOKUP($E3941,$AI$88:$AW$92,COLUMN($AW:$AW)-COLUMN($AH:$AH),FALSE),IF($X3941="Unknown",VLOOKUP($E3941,$AI$95:$AW$99,COLUMN($AW:$AW)-COLUMN($AH:$AH),FALSE),0))</f>
        <v>0.12047560494171299</v>
      </c>
      <c r="S3941" s="87" cm="1">
        <f t="array" ref="S3941">VLOOKUP($E3941,$AI$111:$AW$115,COLUMN($AW:$AW)-COLUMN($AH:$AH),FALSE)</f>
        <v>431.69321999999994</v>
      </c>
      <c r="T3941" s="104">
        <f t="shared" si="741"/>
        <v>0.46321956467358899</v>
      </c>
      <c r="U3941" s="104">
        <f t="shared" si="742"/>
        <v>1581.0441036050559</v>
      </c>
      <c r="V3941" s="87" cm="1">
        <f t="array" ref="V3941">VLOOKUP($E3941,$AI$118:$AW$122,COLUMN($AW:$AW)-COLUMN($AH:$AH),FALSE)</f>
        <v>0</v>
      </c>
      <c r="W3941" s="87" t="str">
        <f t="shared" si="746"/>
        <v>Domestic</v>
      </c>
      <c r="X3941" s="87" t="str">
        <f t="shared" si="747"/>
        <v>Non-local</v>
      </c>
      <c r="Y3941" s="104"/>
      <c r="Z3941" s="87" t="str">
        <f t="shared" si="743"/>
        <v>USA</v>
      </c>
      <c r="AA3941" s="87" t="str">
        <f t="shared" si="744"/>
        <v>USA</v>
      </c>
      <c r="AB3941" s="82" cm="1">
        <f t="array" ref="AB3941">VLOOKUP(B3941,'GDP per Capita'!$T$2:$V$4235,COLUMN('GDP per Capita'!$V:$V)-COLUMN('GDP per Capita'!$S:$S),FALSE)</f>
        <v>63809.64</v>
      </c>
      <c r="AC3941" s="82">
        <f t="shared" si="739"/>
        <v>63809.64</v>
      </c>
      <c r="AD3941" s="82">
        <f t="shared" si="740"/>
        <v>63809.64</v>
      </c>
      <c r="AE3941" s="88">
        <f t="shared" si="745"/>
        <v>2.4777511730281754E-2</v>
      </c>
    </row>
    <row r="3942" spans="1:31">
      <c r="A3942" s="77" t="s">
        <v>951</v>
      </c>
      <c r="B3942" s="77">
        <v>3941</v>
      </c>
      <c r="C3942" s="77" t="s">
        <v>29</v>
      </c>
      <c r="D3942" s="77" t="s">
        <v>29</v>
      </c>
      <c r="E3942" s="77">
        <v>2016</v>
      </c>
      <c r="F3942" s="77">
        <v>33.685696899999897</v>
      </c>
      <c r="G3942" s="77">
        <v>-117.8259819</v>
      </c>
      <c r="H3942" s="77">
        <v>0</v>
      </c>
      <c r="I3942" s="77" t="s">
        <v>1790</v>
      </c>
      <c r="J3942" s="77">
        <v>32.7174209</v>
      </c>
      <c r="K3942" s="77">
        <v>-117.1627714</v>
      </c>
      <c r="L3942" s="77">
        <v>248.191825412166</v>
      </c>
      <c r="M3942" s="77">
        <v>0.194404134802449</v>
      </c>
      <c r="N3942" s="77">
        <v>0</v>
      </c>
      <c r="O3942" s="77">
        <v>47.652830479135901</v>
      </c>
      <c r="P3942" s="87" cm="1">
        <f t="array" ref="P3942">IF($X3942="Non-local",VLOOKUP($E3942,$AI$64:$AW$68,COLUMN($AW:$AW)-COLUMN($AH:$AH),FALSE),IF($X3942="Unknown",VLOOKUP($E3942,$AI$71:$AW$75,COLUMN($AW:$AW)-COLUMN($AH:$AH),FALSE),0))</f>
        <v>264</v>
      </c>
      <c r="Q3942" s="87" cm="1">
        <f t="array" ref="Q3942">IF($X3942="Non-local",VLOOKUP($E3942,$AI$40:$AW$44,COLUMN($AW:$AW)-COLUMN($AH:$AH),FALSE),IF($X3942="Unknown",VLOOKUP($E3942,$AI$47:$AW$51,COLUMN($AW:$AW)-COLUMN($AH:$AH),FALSE),0))</f>
        <v>622.00419999999997</v>
      </c>
      <c r="R3942" s="87" cm="1">
        <f t="array" ref="R3942">IF($X3942="Non-local",VLOOKUP($E3942,$AI$88:$AW$92,COLUMN($AW:$AW)-COLUMN($AH:$AH),FALSE),IF($X3942="Unknown",VLOOKUP($E3942,$AI$95:$AW$99,COLUMN($AW:$AW)-COLUMN($AH:$AH),FALSE),0))</f>
        <v>0.12047560494171299</v>
      </c>
      <c r="S3942" s="87" cm="1">
        <f t="array" ref="S3942">VLOOKUP($E3942,$AI$111:$AW$115,COLUMN($AW:$AW)-COLUMN($AH:$AH),FALSE)</f>
        <v>431.69321999999994</v>
      </c>
      <c r="T3942" s="104">
        <f t="shared" si="741"/>
        <v>0.314879739744162</v>
      </c>
      <c r="U3942" s="104">
        <f t="shared" si="742"/>
        <v>1365.3502504791359</v>
      </c>
      <c r="V3942" s="87" cm="1">
        <f t="array" ref="V3942">VLOOKUP($E3942,$AI$118:$AW$122,COLUMN($AW:$AW)-COLUMN($AH:$AH),FALSE)</f>
        <v>0</v>
      </c>
      <c r="W3942" s="87" t="str">
        <f t="shared" si="746"/>
        <v>Domestic</v>
      </c>
      <c r="X3942" s="87" t="str">
        <f t="shared" si="747"/>
        <v>Non-local</v>
      </c>
      <c r="Y3942" s="104"/>
      <c r="Z3942" s="87" t="str">
        <f t="shared" si="743"/>
        <v>USA</v>
      </c>
      <c r="AA3942" s="87" t="str">
        <f t="shared" si="744"/>
        <v>USA</v>
      </c>
      <c r="AB3942" s="82" cm="1">
        <f t="array" ref="AB3942">VLOOKUP(B3942,'GDP per Capita'!$T$2:$V$4235,COLUMN('GDP per Capita'!$V:$V)-COLUMN('GDP per Capita'!$S:$S),FALSE)</f>
        <v>63809.64</v>
      </c>
      <c r="AC3942" s="82">
        <f t="shared" si="739"/>
        <v>63809.64</v>
      </c>
      <c r="AD3942" s="82">
        <f t="shared" si="740"/>
        <v>63809.64</v>
      </c>
      <c r="AE3942" s="88">
        <f t="shared" si="745"/>
        <v>2.13972410826818E-2</v>
      </c>
    </row>
    <row r="3943" spans="1:31">
      <c r="A3943" s="77" t="s">
        <v>886</v>
      </c>
      <c r="B3943" s="77">
        <v>3942</v>
      </c>
      <c r="C3943" s="77" t="s">
        <v>29</v>
      </c>
      <c r="D3943" s="77" t="s">
        <v>29</v>
      </c>
      <c r="E3943" s="77">
        <v>2016</v>
      </c>
      <c r="F3943" s="77">
        <v>39.284749400000003</v>
      </c>
      <c r="G3943" s="77">
        <v>-76.620474639699793</v>
      </c>
      <c r="H3943" s="77">
        <v>0</v>
      </c>
      <c r="I3943" s="77" t="s">
        <v>1790</v>
      </c>
      <c r="J3943" s="77">
        <v>32.7174209</v>
      </c>
      <c r="K3943" s="77">
        <v>-117.1627714</v>
      </c>
      <c r="L3943" s="77">
        <v>7375.5413090858101</v>
      </c>
      <c r="M3943" s="77">
        <v>1.20164337385867</v>
      </c>
      <c r="N3943" s="77">
        <v>0</v>
      </c>
      <c r="O3943" s="77">
        <v>885.06495709029696</v>
      </c>
      <c r="P3943" s="87" cm="1">
        <f t="array" ref="P3943">IF($X3943="Non-local",VLOOKUP($E3943,$AI$64:$AW$68,COLUMN($AW:$AW)-COLUMN($AH:$AH),FALSE),IF($X3943="Unknown",VLOOKUP($E3943,$AI$71:$AW$75,COLUMN($AW:$AW)-COLUMN($AH:$AH),FALSE),0))</f>
        <v>264</v>
      </c>
      <c r="Q3943" s="87" cm="1">
        <f t="array" ref="Q3943">IF($X3943="Non-local",VLOOKUP($E3943,$AI$40:$AW$44,COLUMN($AW:$AW)-COLUMN($AH:$AH),FALSE),IF($X3943="Unknown",VLOOKUP($E3943,$AI$47:$AW$51,COLUMN($AW:$AW)-COLUMN($AH:$AH),FALSE),0))</f>
        <v>622.00419999999997</v>
      </c>
      <c r="R3943" s="87" cm="1">
        <f t="array" ref="R3943">IF($X3943="Non-local",VLOOKUP($E3943,$AI$88:$AW$92,COLUMN($AW:$AW)-COLUMN($AH:$AH),FALSE),IF($X3943="Unknown",VLOOKUP($E3943,$AI$95:$AW$99,COLUMN($AW:$AW)-COLUMN($AH:$AH),FALSE),0))</f>
        <v>0.12047560494171299</v>
      </c>
      <c r="S3943" s="87" cm="1">
        <f t="array" ref="S3943">VLOOKUP($E3943,$AI$111:$AW$115,COLUMN($AW:$AW)-COLUMN($AH:$AH),FALSE)</f>
        <v>431.69321999999994</v>
      </c>
      <c r="T3943" s="104">
        <f t="shared" si="741"/>
        <v>1.3221189788003831</v>
      </c>
      <c r="U3943" s="104">
        <f t="shared" si="742"/>
        <v>2202.7623770902969</v>
      </c>
      <c r="V3943" s="87" cm="1">
        <f t="array" ref="V3943">VLOOKUP($E3943,$AI$118:$AW$122,COLUMN($AW:$AW)-COLUMN($AH:$AH),FALSE)</f>
        <v>0</v>
      </c>
      <c r="W3943" s="87" t="str">
        <f t="shared" si="746"/>
        <v>Domestic</v>
      </c>
      <c r="X3943" s="87" t="str">
        <f t="shared" si="747"/>
        <v>Non-local</v>
      </c>
      <c r="Y3943" s="104"/>
      <c r="Z3943" s="87" t="str">
        <f t="shared" si="743"/>
        <v>USA</v>
      </c>
      <c r="AA3943" s="87" t="str">
        <f t="shared" si="744"/>
        <v>USA</v>
      </c>
      <c r="AB3943" s="82" cm="1">
        <f t="array" ref="AB3943">VLOOKUP(B3943,'GDP per Capita'!$T$2:$V$4235,COLUMN('GDP per Capita'!$V:$V)-COLUMN('GDP per Capita'!$S:$S),FALSE)</f>
        <v>63809.64</v>
      </c>
      <c r="AC3943" s="82">
        <f t="shared" si="739"/>
        <v>63809.64</v>
      </c>
      <c r="AD3943" s="82">
        <f t="shared" si="740"/>
        <v>63809.64</v>
      </c>
      <c r="AE3943" s="88">
        <f t="shared" si="745"/>
        <v>3.4520840065706326E-2</v>
      </c>
    </row>
    <row r="3944" spans="1:31">
      <c r="A3944" s="77" t="s">
        <v>1648</v>
      </c>
      <c r="B3944" s="77">
        <v>3943</v>
      </c>
      <c r="C3944" s="77" t="s">
        <v>29</v>
      </c>
      <c r="D3944" s="77" t="s">
        <v>29</v>
      </c>
      <c r="E3944" s="77">
        <v>2016</v>
      </c>
      <c r="F3944" s="77">
        <v>38.545378999999997</v>
      </c>
      <c r="G3944" s="77">
        <v>-121.744583499999</v>
      </c>
      <c r="H3944" s="77">
        <v>0</v>
      </c>
      <c r="I3944" s="77" t="s">
        <v>1790</v>
      </c>
      <c r="J3944" s="77">
        <v>32.7174209</v>
      </c>
      <c r="K3944" s="77">
        <v>-117.1627714</v>
      </c>
      <c r="L3944" s="77">
        <v>1537.5582534877501</v>
      </c>
      <c r="M3944" s="77">
        <v>0.36465823517775797</v>
      </c>
      <c r="N3944" s="77">
        <v>0</v>
      </c>
      <c r="O3944" s="77">
        <v>295.21118466964799</v>
      </c>
      <c r="P3944" s="87" cm="1">
        <f t="array" ref="P3944">IF($X3944="Non-local",VLOOKUP($E3944,$AI$64:$AW$68,COLUMN($AW:$AW)-COLUMN($AH:$AH),FALSE),IF($X3944="Unknown",VLOOKUP($E3944,$AI$71:$AW$75,COLUMN($AW:$AW)-COLUMN($AH:$AH),FALSE),0))</f>
        <v>264</v>
      </c>
      <c r="Q3944" s="87" cm="1">
        <f t="array" ref="Q3944">IF($X3944="Non-local",VLOOKUP($E3944,$AI$40:$AW$44,COLUMN($AW:$AW)-COLUMN($AH:$AH),FALSE),IF($X3944="Unknown",VLOOKUP($E3944,$AI$47:$AW$51,COLUMN($AW:$AW)-COLUMN($AH:$AH),FALSE),0))</f>
        <v>622.00419999999997</v>
      </c>
      <c r="R3944" s="87" cm="1">
        <f t="array" ref="R3944">IF($X3944="Non-local",VLOOKUP($E3944,$AI$88:$AW$92,COLUMN($AW:$AW)-COLUMN($AH:$AH),FALSE),IF($X3944="Unknown",VLOOKUP($E3944,$AI$95:$AW$99,COLUMN($AW:$AW)-COLUMN($AH:$AH),FALSE),0))</f>
        <v>0.12047560494171299</v>
      </c>
      <c r="S3944" s="87" cm="1">
        <f t="array" ref="S3944">VLOOKUP($E3944,$AI$111:$AW$115,COLUMN($AW:$AW)-COLUMN($AH:$AH),FALSE)</f>
        <v>431.69321999999994</v>
      </c>
      <c r="T3944" s="104">
        <f t="shared" si="741"/>
        <v>0.48513384011947097</v>
      </c>
      <c r="U3944" s="104">
        <f t="shared" si="742"/>
        <v>1612.9086046696477</v>
      </c>
      <c r="V3944" s="87" cm="1">
        <f t="array" ref="V3944">VLOOKUP($E3944,$AI$118:$AW$122,COLUMN($AW:$AW)-COLUMN($AH:$AH),FALSE)</f>
        <v>0</v>
      </c>
      <c r="W3944" s="87" t="str">
        <f t="shared" si="746"/>
        <v>Domestic</v>
      </c>
      <c r="X3944" s="87" t="str">
        <f t="shared" si="747"/>
        <v>Non-local</v>
      </c>
      <c r="Y3944" s="104"/>
      <c r="Z3944" s="87" t="str">
        <f t="shared" si="743"/>
        <v>USA</v>
      </c>
      <c r="AA3944" s="87" t="str">
        <f t="shared" si="744"/>
        <v>USA</v>
      </c>
      <c r="AB3944" s="82" cm="1">
        <f t="array" ref="AB3944">VLOOKUP(B3944,'GDP per Capita'!$T$2:$V$4235,COLUMN('GDP per Capita'!$V:$V)-COLUMN('GDP per Capita'!$S:$S),FALSE)</f>
        <v>63809.64</v>
      </c>
      <c r="AC3944" s="82">
        <f t="shared" si="739"/>
        <v>63809.64</v>
      </c>
      <c r="AD3944" s="82">
        <f t="shared" si="740"/>
        <v>63809.64</v>
      </c>
      <c r="AE3944" s="88">
        <f t="shared" si="745"/>
        <v>2.5276879867519197E-2</v>
      </c>
    </row>
    <row r="3945" spans="1:31">
      <c r="A3945" s="77" t="s">
        <v>886</v>
      </c>
      <c r="B3945" s="77">
        <v>3944</v>
      </c>
      <c r="C3945" s="77" t="s">
        <v>29</v>
      </c>
      <c r="D3945" s="77" t="s">
        <v>29</v>
      </c>
      <c r="E3945" s="77">
        <v>2016</v>
      </c>
      <c r="F3945" s="77">
        <v>39.284749400000003</v>
      </c>
      <c r="G3945" s="77">
        <v>-76.620474639699793</v>
      </c>
      <c r="H3945" s="77">
        <v>0</v>
      </c>
      <c r="I3945" s="77" t="s">
        <v>1790</v>
      </c>
      <c r="J3945" s="77">
        <v>32.7174209</v>
      </c>
      <c r="K3945" s="77">
        <v>-117.1627714</v>
      </c>
      <c r="L3945" s="77">
        <v>7375.5413090858101</v>
      </c>
      <c r="M3945" s="77">
        <v>1.20164337385867</v>
      </c>
      <c r="N3945" s="77">
        <v>0</v>
      </c>
      <c r="O3945" s="77">
        <v>885.06495709029696</v>
      </c>
      <c r="P3945" s="87" cm="1">
        <f t="array" ref="P3945">IF($X3945="Non-local",VLOOKUP($E3945,$AI$64:$AW$68,COLUMN($AW:$AW)-COLUMN($AH:$AH),FALSE),IF($X3945="Unknown",VLOOKUP($E3945,$AI$71:$AW$75,COLUMN($AW:$AW)-COLUMN($AH:$AH),FALSE),0))</f>
        <v>264</v>
      </c>
      <c r="Q3945" s="87" cm="1">
        <f t="array" ref="Q3945">IF($X3945="Non-local",VLOOKUP($E3945,$AI$40:$AW$44,COLUMN($AW:$AW)-COLUMN($AH:$AH),FALSE),IF($X3945="Unknown",VLOOKUP($E3945,$AI$47:$AW$51,COLUMN($AW:$AW)-COLUMN($AH:$AH),FALSE),0))</f>
        <v>622.00419999999997</v>
      </c>
      <c r="R3945" s="87" cm="1">
        <f t="array" ref="R3945">IF($X3945="Non-local",VLOOKUP($E3945,$AI$88:$AW$92,COLUMN($AW:$AW)-COLUMN($AH:$AH),FALSE),IF($X3945="Unknown",VLOOKUP($E3945,$AI$95:$AW$99,COLUMN($AW:$AW)-COLUMN($AH:$AH),FALSE),0))</f>
        <v>0.12047560494171299</v>
      </c>
      <c r="S3945" s="87" cm="1">
        <f t="array" ref="S3945">VLOOKUP($E3945,$AI$111:$AW$115,COLUMN($AW:$AW)-COLUMN($AH:$AH),FALSE)</f>
        <v>431.69321999999994</v>
      </c>
      <c r="T3945" s="104">
        <f t="shared" si="741"/>
        <v>1.3221189788003831</v>
      </c>
      <c r="U3945" s="104">
        <f t="shared" si="742"/>
        <v>2202.7623770902969</v>
      </c>
      <c r="V3945" s="87" cm="1">
        <f t="array" ref="V3945">VLOOKUP($E3945,$AI$118:$AW$122,COLUMN($AW:$AW)-COLUMN($AH:$AH),FALSE)</f>
        <v>0</v>
      </c>
      <c r="W3945" s="87" t="str">
        <f t="shared" si="746"/>
        <v>Domestic</v>
      </c>
      <c r="X3945" s="87" t="str">
        <f t="shared" si="747"/>
        <v>Non-local</v>
      </c>
      <c r="Y3945" s="104"/>
      <c r="Z3945" s="87" t="str">
        <f t="shared" si="743"/>
        <v>USA</v>
      </c>
      <c r="AA3945" s="87" t="str">
        <f t="shared" si="744"/>
        <v>USA</v>
      </c>
      <c r="AB3945" s="82" cm="1">
        <f t="array" ref="AB3945">VLOOKUP(B3945,'GDP per Capita'!$T$2:$V$4235,COLUMN('GDP per Capita'!$V:$V)-COLUMN('GDP per Capita'!$S:$S),FALSE)</f>
        <v>63809.64</v>
      </c>
      <c r="AC3945" s="82">
        <f t="shared" si="739"/>
        <v>63809.64</v>
      </c>
      <c r="AD3945" s="82">
        <f t="shared" si="740"/>
        <v>63809.64</v>
      </c>
      <c r="AE3945" s="88">
        <f t="shared" si="745"/>
        <v>3.4520840065706326E-2</v>
      </c>
    </row>
    <row r="3946" spans="1:31">
      <c r="A3946" s="77" t="s">
        <v>886</v>
      </c>
      <c r="B3946" s="77">
        <v>3945</v>
      </c>
      <c r="C3946" s="77" t="s">
        <v>29</v>
      </c>
      <c r="D3946" s="77" t="s">
        <v>29</v>
      </c>
      <c r="E3946" s="77">
        <v>2016</v>
      </c>
      <c r="F3946" s="77">
        <v>39.284749400000003</v>
      </c>
      <c r="G3946" s="77">
        <v>-76.620474639699793</v>
      </c>
      <c r="H3946" s="77">
        <v>0</v>
      </c>
      <c r="I3946" s="77" t="s">
        <v>1790</v>
      </c>
      <c r="J3946" s="77">
        <v>32.7174209</v>
      </c>
      <c r="K3946" s="77">
        <v>-117.1627714</v>
      </c>
      <c r="L3946" s="77">
        <v>7375.5413090858101</v>
      </c>
      <c r="M3946" s="77">
        <v>1.20164337385867</v>
      </c>
      <c r="N3946" s="77">
        <v>0</v>
      </c>
      <c r="O3946" s="77">
        <v>885.06495709029696</v>
      </c>
      <c r="P3946" s="87" cm="1">
        <f t="array" ref="P3946">IF($X3946="Non-local",VLOOKUP($E3946,$AI$64:$AW$68,COLUMN($AW:$AW)-COLUMN($AH:$AH),FALSE),IF($X3946="Unknown",VLOOKUP($E3946,$AI$71:$AW$75,COLUMN($AW:$AW)-COLUMN($AH:$AH),FALSE),0))</f>
        <v>264</v>
      </c>
      <c r="Q3946" s="87" cm="1">
        <f t="array" ref="Q3946">IF($X3946="Non-local",VLOOKUP($E3946,$AI$40:$AW$44,COLUMN($AW:$AW)-COLUMN($AH:$AH),FALSE),IF($X3946="Unknown",VLOOKUP($E3946,$AI$47:$AW$51,COLUMN($AW:$AW)-COLUMN($AH:$AH),FALSE),0))</f>
        <v>622.00419999999997</v>
      </c>
      <c r="R3946" s="87" cm="1">
        <f t="array" ref="R3946">IF($X3946="Non-local",VLOOKUP($E3946,$AI$88:$AW$92,COLUMN($AW:$AW)-COLUMN($AH:$AH),FALSE),IF($X3946="Unknown",VLOOKUP($E3946,$AI$95:$AW$99,COLUMN($AW:$AW)-COLUMN($AH:$AH),FALSE),0))</f>
        <v>0.12047560494171299</v>
      </c>
      <c r="S3946" s="87" cm="1">
        <f t="array" ref="S3946">VLOOKUP($E3946,$AI$111:$AW$115,COLUMN($AW:$AW)-COLUMN($AH:$AH),FALSE)</f>
        <v>431.69321999999994</v>
      </c>
      <c r="T3946" s="104">
        <f t="shared" si="741"/>
        <v>1.3221189788003831</v>
      </c>
      <c r="U3946" s="104">
        <f t="shared" si="742"/>
        <v>2202.7623770902969</v>
      </c>
      <c r="V3946" s="87" cm="1">
        <f t="array" ref="V3946">VLOOKUP($E3946,$AI$118:$AW$122,COLUMN($AW:$AW)-COLUMN($AH:$AH),FALSE)</f>
        <v>0</v>
      </c>
      <c r="W3946" s="87" t="str">
        <f t="shared" si="746"/>
        <v>Domestic</v>
      </c>
      <c r="X3946" s="87" t="str">
        <f t="shared" si="747"/>
        <v>Non-local</v>
      </c>
      <c r="Y3946" s="104"/>
      <c r="Z3946" s="87" t="str">
        <f t="shared" si="743"/>
        <v>USA</v>
      </c>
      <c r="AA3946" s="87" t="str">
        <f t="shared" si="744"/>
        <v>USA</v>
      </c>
      <c r="AB3946" s="82" cm="1">
        <f t="array" ref="AB3946">VLOOKUP(B3946,'GDP per Capita'!$T$2:$V$4235,COLUMN('GDP per Capita'!$V:$V)-COLUMN('GDP per Capita'!$S:$S),FALSE)</f>
        <v>63809.64</v>
      </c>
      <c r="AC3946" s="82">
        <f t="shared" si="739"/>
        <v>63809.64</v>
      </c>
      <c r="AD3946" s="82">
        <f t="shared" si="740"/>
        <v>63809.64</v>
      </c>
      <c r="AE3946" s="88">
        <f t="shared" si="745"/>
        <v>3.4520840065706326E-2</v>
      </c>
    </row>
    <row r="3947" spans="1:31">
      <c r="A3947" s="77" t="s">
        <v>1081</v>
      </c>
      <c r="B3947" s="77">
        <v>3946</v>
      </c>
      <c r="C3947" s="77" t="s">
        <v>29</v>
      </c>
      <c r="D3947" s="77" t="s">
        <v>29</v>
      </c>
      <c r="E3947" s="77">
        <v>2016</v>
      </c>
      <c r="F3947" s="77">
        <v>44.038964899999897</v>
      </c>
      <c r="G3947" s="77">
        <v>-123.10339879999999</v>
      </c>
      <c r="H3947" s="77">
        <v>0</v>
      </c>
      <c r="I3947" s="77" t="s">
        <v>1790</v>
      </c>
      <c r="J3947" s="77">
        <v>32.7174209</v>
      </c>
      <c r="K3947" s="77">
        <v>-117.1627714</v>
      </c>
      <c r="L3947" s="77">
        <v>2720.56900329975</v>
      </c>
      <c r="M3947" s="77">
        <v>0.52086862390656596</v>
      </c>
      <c r="N3947" s="77">
        <v>0</v>
      </c>
      <c r="O3947" s="77">
        <v>522.34924863355195</v>
      </c>
      <c r="P3947" s="87" cm="1">
        <f t="array" ref="P3947">IF($X3947="Non-local",VLOOKUP($E3947,$AI$64:$AW$68,COLUMN($AW:$AW)-COLUMN($AH:$AH),FALSE),IF($X3947="Unknown",VLOOKUP($E3947,$AI$71:$AW$75,COLUMN($AW:$AW)-COLUMN($AH:$AH),FALSE),0))</f>
        <v>264</v>
      </c>
      <c r="Q3947" s="87" cm="1">
        <f t="array" ref="Q3947">IF($X3947="Non-local",VLOOKUP($E3947,$AI$40:$AW$44,COLUMN($AW:$AW)-COLUMN($AH:$AH),FALSE),IF($X3947="Unknown",VLOOKUP($E3947,$AI$47:$AW$51,COLUMN($AW:$AW)-COLUMN($AH:$AH),FALSE),0))</f>
        <v>622.00419999999997</v>
      </c>
      <c r="R3947" s="87" cm="1">
        <f t="array" ref="R3947">IF($X3947="Non-local",VLOOKUP($E3947,$AI$88:$AW$92,COLUMN($AW:$AW)-COLUMN($AH:$AH),FALSE),IF($X3947="Unknown",VLOOKUP($E3947,$AI$95:$AW$99,COLUMN($AW:$AW)-COLUMN($AH:$AH),FALSE),0))</f>
        <v>0.12047560494171299</v>
      </c>
      <c r="S3947" s="87" cm="1">
        <f t="array" ref="S3947">VLOOKUP($E3947,$AI$111:$AW$115,COLUMN($AW:$AW)-COLUMN($AH:$AH),FALSE)</f>
        <v>431.69321999999994</v>
      </c>
      <c r="T3947" s="104">
        <f t="shared" si="741"/>
        <v>0.64134422884827891</v>
      </c>
      <c r="U3947" s="104">
        <f t="shared" si="742"/>
        <v>1840.0466686335519</v>
      </c>
      <c r="V3947" s="87" cm="1">
        <f t="array" ref="V3947">VLOOKUP($E3947,$AI$118:$AW$122,COLUMN($AW:$AW)-COLUMN($AH:$AH),FALSE)</f>
        <v>0</v>
      </c>
      <c r="W3947" s="87" t="str">
        <f t="shared" si="746"/>
        <v>Domestic</v>
      </c>
      <c r="X3947" s="87" t="str">
        <f t="shared" si="747"/>
        <v>Non-local</v>
      </c>
      <c r="Y3947" s="104"/>
      <c r="Z3947" s="87" t="str">
        <f t="shared" si="743"/>
        <v>USA</v>
      </c>
      <c r="AA3947" s="87" t="str">
        <f t="shared" si="744"/>
        <v>USA</v>
      </c>
      <c r="AB3947" s="82" cm="1">
        <f t="array" ref="AB3947">VLOOKUP(B3947,'GDP per Capita'!$T$2:$V$4235,COLUMN('GDP per Capita'!$V:$V)-COLUMN('GDP per Capita'!$S:$S),FALSE)</f>
        <v>63809.64</v>
      </c>
      <c r="AC3947" s="82">
        <f t="shared" ref="AC3947:AC4010" si="748">IFERROR(AB3947,"")</f>
        <v>63809.64</v>
      </c>
      <c r="AD3947" s="82">
        <f t="shared" ref="AD3947:AD4010" si="749">IFERROR(AB3947,AVERAGE(AC$2:AC$2538))</f>
        <v>63809.64</v>
      </c>
      <c r="AE3947" s="88">
        <f t="shared" si="745"/>
        <v>2.8836499761376994E-2</v>
      </c>
    </row>
    <row r="3948" spans="1:31">
      <c r="A3948" s="77" t="s">
        <v>1762</v>
      </c>
      <c r="B3948" s="77">
        <v>3947</v>
      </c>
      <c r="C3948" s="77" t="s">
        <v>29</v>
      </c>
      <c r="D3948" s="77" t="s">
        <v>29</v>
      </c>
      <c r="E3948" s="77">
        <v>2016</v>
      </c>
      <c r="F3948" s="77">
        <v>39.604679499999897</v>
      </c>
      <c r="G3948" s="77">
        <v>-76.849986900000005</v>
      </c>
      <c r="H3948" s="77">
        <v>0</v>
      </c>
      <c r="I3948" s="77" t="s">
        <v>1790</v>
      </c>
      <c r="J3948" s="77">
        <v>32.7174209</v>
      </c>
      <c r="K3948" s="77">
        <v>-117.1627714</v>
      </c>
      <c r="L3948" s="77">
        <v>7334.7656631579703</v>
      </c>
      <c r="M3948" s="77">
        <v>1.1959808284886699</v>
      </c>
      <c r="N3948" s="77">
        <v>0</v>
      </c>
      <c r="O3948" s="77">
        <v>880.17187957895703</v>
      </c>
      <c r="P3948" s="87" cm="1">
        <f t="array" ref="P3948">IF($X3948="Non-local",VLOOKUP($E3948,$AI$64:$AW$68,COLUMN($AW:$AW)-COLUMN($AH:$AH),FALSE),IF($X3948="Unknown",VLOOKUP($E3948,$AI$71:$AW$75,COLUMN($AW:$AW)-COLUMN($AH:$AH),FALSE),0))</f>
        <v>264</v>
      </c>
      <c r="Q3948" s="87" cm="1">
        <f t="array" ref="Q3948">IF($X3948="Non-local",VLOOKUP($E3948,$AI$40:$AW$44,COLUMN($AW:$AW)-COLUMN($AH:$AH),FALSE),IF($X3948="Unknown",VLOOKUP($E3948,$AI$47:$AW$51,COLUMN($AW:$AW)-COLUMN($AH:$AH),FALSE),0))</f>
        <v>622.00419999999997</v>
      </c>
      <c r="R3948" s="87" cm="1">
        <f t="array" ref="R3948">IF($X3948="Non-local",VLOOKUP($E3948,$AI$88:$AW$92,COLUMN($AW:$AW)-COLUMN($AH:$AH),FALSE),IF($X3948="Unknown",VLOOKUP($E3948,$AI$95:$AW$99,COLUMN($AW:$AW)-COLUMN($AH:$AH),FALSE),0))</f>
        <v>0.12047560494171299</v>
      </c>
      <c r="S3948" s="87" cm="1">
        <f t="array" ref="S3948">VLOOKUP($E3948,$AI$111:$AW$115,COLUMN($AW:$AW)-COLUMN($AH:$AH),FALSE)</f>
        <v>431.69321999999994</v>
      </c>
      <c r="T3948" s="104">
        <f t="shared" si="741"/>
        <v>1.316456433430383</v>
      </c>
      <c r="U3948" s="104">
        <f t="shared" si="742"/>
        <v>2197.869299578957</v>
      </c>
      <c r="V3948" s="87" cm="1">
        <f t="array" ref="V3948">VLOOKUP($E3948,$AI$118:$AW$122,COLUMN($AW:$AW)-COLUMN($AH:$AH),FALSE)</f>
        <v>0</v>
      </c>
      <c r="W3948" s="87" t="str">
        <f t="shared" si="746"/>
        <v>Domestic</v>
      </c>
      <c r="X3948" s="87" t="str">
        <f t="shared" si="747"/>
        <v>Non-local</v>
      </c>
      <c r="Y3948" s="104"/>
      <c r="Z3948" s="87" t="str">
        <f t="shared" si="743"/>
        <v>USA</v>
      </c>
      <c r="AA3948" s="87" t="str">
        <f t="shared" si="744"/>
        <v>USA</v>
      </c>
      <c r="AB3948" s="82" cm="1">
        <f t="array" ref="AB3948">VLOOKUP(B3948,'GDP per Capita'!$T$2:$V$4235,COLUMN('GDP per Capita'!$V:$V)-COLUMN('GDP per Capita'!$S:$S),FALSE)</f>
        <v>63809.64</v>
      </c>
      <c r="AC3948" s="82">
        <f t="shared" si="748"/>
        <v>63809.64</v>
      </c>
      <c r="AD3948" s="82">
        <f t="shared" si="749"/>
        <v>63809.64</v>
      </c>
      <c r="AE3948" s="88">
        <f t="shared" si="745"/>
        <v>3.4444157647323462E-2</v>
      </c>
    </row>
    <row r="3949" spans="1:31">
      <c r="A3949" s="77" t="s">
        <v>888</v>
      </c>
      <c r="B3949" s="77">
        <v>3948</v>
      </c>
      <c r="C3949" s="77" t="s">
        <v>29</v>
      </c>
      <c r="D3949" s="77" t="s">
        <v>29</v>
      </c>
      <c r="E3949" s="77">
        <v>2016</v>
      </c>
      <c r="F3949" s="77">
        <v>33.749098699999998</v>
      </c>
      <c r="G3949" s="77">
        <v>-84.390184899999994</v>
      </c>
      <c r="H3949" s="77">
        <v>0</v>
      </c>
      <c r="I3949" s="77" t="s">
        <v>1790</v>
      </c>
      <c r="J3949" s="77">
        <v>32.7174209</v>
      </c>
      <c r="K3949" s="77">
        <v>-117.1627714</v>
      </c>
      <c r="L3949" s="77">
        <v>6074.9049435492998</v>
      </c>
      <c r="M3949" s="77">
        <v>1.0224668717733501</v>
      </c>
      <c r="N3949" s="77">
        <v>0</v>
      </c>
      <c r="O3949" s="77">
        <v>728.98859322591602</v>
      </c>
      <c r="P3949" s="87" cm="1">
        <f t="array" ref="P3949">IF($X3949="Non-local",VLOOKUP($E3949,$AI$64:$AW$68,COLUMN($AW:$AW)-COLUMN($AH:$AH),FALSE),IF($X3949="Unknown",VLOOKUP($E3949,$AI$71:$AW$75,COLUMN($AW:$AW)-COLUMN($AH:$AH),FALSE),0))</f>
        <v>264</v>
      </c>
      <c r="Q3949" s="87" cm="1">
        <f t="array" ref="Q3949">IF($X3949="Non-local",VLOOKUP($E3949,$AI$40:$AW$44,COLUMN($AW:$AW)-COLUMN($AH:$AH),FALSE),IF($X3949="Unknown",VLOOKUP($E3949,$AI$47:$AW$51,COLUMN($AW:$AW)-COLUMN($AH:$AH),FALSE),0))</f>
        <v>622.00419999999997</v>
      </c>
      <c r="R3949" s="87" cm="1">
        <f t="array" ref="R3949">IF($X3949="Non-local",VLOOKUP($E3949,$AI$88:$AW$92,COLUMN($AW:$AW)-COLUMN($AH:$AH),FALSE),IF($X3949="Unknown",VLOOKUP($E3949,$AI$95:$AW$99,COLUMN($AW:$AW)-COLUMN($AH:$AH),FALSE),0))</f>
        <v>0.12047560494171299</v>
      </c>
      <c r="S3949" s="87" cm="1">
        <f t="array" ref="S3949">VLOOKUP($E3949,$AI$111:$AW$115,COLUMN($AW:$AW)-COLUMN($AH:$AH),FALSE)</f>
        <v>431.69321999999994</v>
      </c>
      <c r="T3949" s="104">
        <f t="shared" si="741"/>
        <v>1.1429424767150631</v>
      </c>
      <c r="U3949" s="104">
        <f t="shared" si="742"/>
        <v>2046.686013225916</v>
      </c>
      <c r="V3949" s="87" cm="1">
        <f t="array" ref="V3949">VLOOKUP($E3949,$AI$118:$AW$122,COLUMN($AW:$AW)-COLUMN($AH:$AH),FALSE)</f>
        <v>0</v>
      </c>
      <c r="W3949" s="87" t="str">
        <f t="shared" si="746"/>
        <v>Domestic</v>
      </c>
      <c r="X3949" s="87" t="str">
        <f t="shared" si="747"/>
        <v>Non-local</v>
      </c>
      <c r="Y3949" s="104"/>
      <c r="Z3949" s="87" t="str">
        <f t="shared" si="743"/>
        <v>USA</v>
      </c>
      <c r="AA3949" s="87" t="str">
        <f t="shared" si="744"/>
        <v>USA</v>
      </c>
      <c r="AB3949" s="82" cm="1">
        <f t="array" ref="AB3949">VLOOKUP(B3949,'GDP per Capita'!$T$2:$V$4235,COLUMN('GDP per Capita'!$V:$V)-COLUMN('GDP per Capita'!$S:$S),FALSE)</f>
        <v>63809.64</v>
      </c>
      <c r="AC3949" s="82">
        <f t="shared" si="748"/>
        <v>63809.64</v>
      </c>
      <c r="AD3949" s="82">
        <f t="shared" si="749"/>
        <v>63809.64</v>
      </c>
      <c r="AE3949" s="88">
        <f t="shared" si="745"/>
        <v>3.2074871653027914E-2</v>
      </c>
    </row>
    <row r="3950" spans="1:31">
      <c r="A3950" s="77" t="s">
        <v>973</v>
      </c>
      <c r="B3950" s="77">
        <v>3949</v>
      </c>
      <c r="C3950" s="77" t="s">
        <v>29</v>
      </c>
      <c r="D3950" s="77" t="s">
        <v>29</v>
      </c>
      <c r="E3950" s="77">
        <v>2016</v>
      </c>
      <c r="F3950" s="77">
        <v>37.4443292999999</v>
      </c>
      <c r="G3950" s="77">
        <v>-122.1598465</v>
      </c>
      <c r="H3950" s="77">
        <v>0</v>
      </c>
      <c r="I3950" s="77" t="s">
        <v>1790</v>
      </c>
      <c r="J3950" s="77">
        <v>32.7174209</v>
      </c>
      <c r="K3950" s="77">
        <v>-117.1627714</v>
      </c>
      <c r="L3950" s="77">
        <v>1389.5225649064801</v>
      </c>
      <c r="M3950" s="77">
        <v>0.345110895931101</v>
      </c>
      <c r="N3950" s="77">
        <v>0</v>
      </c>
      <c r="O3950" s="77">
        <v>266.78833246204402</v>
      </c>
      <c r="P3950" s="87" cm="1">
        <f t="array" ref="P3950">IF($X3950="Non-local",VLOOKUP($E3950,$AI$64:$AW$68,COLUMN($AW:$AW)-COLUMN($AH:$AH),FALSE),IF($X3950="Unknown",VLOOKUP($E3950,$AI$71:$AW$75,COLUMN($AW:$AW)-COLUMN($AH:$AH),FALSE),0))</f>
        <v>264</v>
      </c>
      <c r="Q3950" s="87" cm="1">
        <f t="array" ref="Q3950">IF($X3950="Non-local",VLOOKUP($E3950,$AI$40:$AW$44,COLUMN($AW:$AW)-COLUMN($AH:$AH),FALSE),IF($X3950="Unknown",VLOOKUP($E3950,$AI$47:$AW$51,COLUMN($AW:$AW)-COLUMN($AH:$AH),FALSE),0))</f>
        <v>622.00419999999997</v>
      </c>
      <c r="R3950" s="87" cm="1">
        <f t="array" ref="R3950">IF($X3950="Non-local",VLOOKUP($E3950,$AI$88:$AW$92,COLUMN($AW:$AW)-COLUMN($AH:$AH),FALSE),IF($X3950="Unknown",VLOOKUP($E3950,$AI$95:$AW$99,COLUMN($AW:$AW)-COLUMN($AH:$AH),FALSE),0))</f>
        <v>0.12047560494171299</v>
      </c>
      <c r="S3950" s="87" cm="1">
        <f t="array" ref="S3950">VLOOKUP($E3950,$AI$111:$AW$115,COLUMN($AW:$AW)-COLUMN($AH:$AH),FALSE)</f>
        <v>431.69321999999994</v>
      </c>
      <c r="T3950" s="104">
        <f t="shared" si="741"/>
        <v>0.465586500872814</v>
      </c>
      <c r="U3950" s="104">
        <f t="shared" si="742"/>
        <v>1584.485752462044</v>
      </c>
      <c r="V3950" s="87" cm="1">
        <f t="array" ref="V3950">VLOOKUP($E3950,$AI$118:$AW$122,COLUMN($AW:$AW)-COLUMN($AH:$AH),FALSE)</f>
        <v>0</v>
      </c>
      <c r="W3950" s="87" t="str">
        <f t="shared" si="746"/>
        <v>Domestic</v>
      </c>
      <c r="X3950" s="87" t="str">
        <f t="shared" si="747"/>
        <v>Non-local</v>
      </c>
      <c r="Y3950" s="104"/>
      <c r="Z3950" s="87" t="str">
        <f t="shared" si="743"/>
        <v>USA</v>
      </c>
      <c r="AA3950" s="87" t="str">
        <f t="shared" si="744"/>
        <v>USA</v>
      </c>
      <c r="AB3950" s="82" cm="1">
        <f t="array" ref="AB3950">VLOOKUP(B3950,'GDP per Capita'!$T$2:$V$4235,COLUMN('GDP per Capita'!$V:$V)-COLUMN('GDP per Capita'!$S:$S),FALSE)</f>
        <v>63809.64</v>
      </c>
      <c r="AC3950" s="82">
        <f t="shared" si="748"/>
        <v>63809.64</v>
      </c>
      <c r="AD3950" s="82">
        <f t="shared" si="749"/>
        <v>63809.64</v>
      </c>
      <c r="AE3950" s="88">
        <f t="shared" si="745"/>
        <v>2.4831447920126867E-2</v>
      </c>
    </row>
    <row r="3951" spans="1:31">
      <c r="A3951" s="77" t="s">
        <v>1854</v>
      </c>
      <c r="B3951" s="77">
        <v>3950</v>
      </c>
      <c r="C3951" s="77" t="s">
        <v>29</v>
      </c>
      <c r="D3951" s="77" t="s">
        <v>29</v>
      </c>
      <c r="E3951" s="77">
        <v>2016</v>
      </c>
      <c r="F3951" s="77">
        <v>33.4942189</v>
      </c>
      <c r="G3951" s="77">
        <v>-111.9260184</v>
      </c>
      <c r="H3951" s="77">
        <v>0</v>
      </c>
      <c r="I3951" s="77" t="s">
        <v>1790</v>
      </c>
      <c r="J3951" s="77">
        <v>32.7174209</v>
      </c>
      <c r="K3951" s="77">
        <v>-117.1627714</v>
      </c>
      <c r="L3951" s="77">
        <v>990.60571928726404</v>
      </c>
      <c r="M3951" s="77">
        <v>0.29243601065677</v>
      </c>
      <c r="N3951" s="77">
        <v>0</v>
      </c>
      <c r="O3951" s="77">
        <v>190.19629810315399</v>
      </c>
      <c r="P3951" s="87" cm="1">
        <f t="array" ref="P3951">IF($X3951="Non-local",VLOOKUP($E3951,$AI$64:$AW$68,COLUMN($AW:$AW)-COLUMN($AH:$AH),FALSE),IF($X3951="Unknown",VLOOKUP($E3951,$AI$71:$AW$75,COLUMN($AW:$AW)-COLUMN($AH:$AH),FALSE),0))</f>
        <v>264</v>
      </c>
      <c r="Q3951" s="87" cm="1">
        <f t="array" ref="Q3951">IF($X3951="Non-local",VLOOKUP($E3951,$AI$40:$AW$44,COLUMN($AW:$AW)-COLUMN($AH:$AH),FALSE),IF($X3951="Unknown",VLOOKUP($E3951,$AI$47:$AW$51,COLUMN($AW:$AW)-COLUMN($AH:$AH),FALSE),0))</f>
        <v>622.00419999999997</v>
      </c>
      <c r="R3951" s="87" cm="1">
        <f t="array" ref="R3951">IF($X3951="Non-local",VLOOKUP($E3951,$AI$88:$AW$92,COLUMN($AW:$AW)-COLUMN($AH:$AH),FALSE),IF($X3951="Unknown",VLOOKUP($E3951,$AI$95:$AW$99,COLUMN($AW:$AW)-COLUMN($AH:$AH),FALSE),0))</f>
        <v>0.12047560494171299</v>
      </c>
      <c r="S3951" s="87" cm="1">
        <f t="array" ref="S3951">VLOOKUP($E3951,$AI$111:$AW$115,COLUMN($AW:$AW)-COLUMN($AH:$AH),FALSE)</f>
        <v>431.69321999999994</v>
      </c>
      <c r="T3951" s="104">
        <f t="shared" si="741"/>
        <v>0.412911615598483</v>
      </c>
      <c r="U3951" s="104">
        <f t="shared" si="742"/>
        <v>1507.8937181031538</v>
      </c>
      <c r="V3951" s="87" cm="1">
        <f t="array" ref="V3951">VLOOKUP($E3951,$AI$118:$AW$122,COLUMN($AW:$AW)-COLUMN($AH:$AH),FALSE)</f>
        <v>0</v>
      </c>
      <c r="W3951" s="87" t="str">
        <f t="shared" si="746"/>
        <v>Domestic</v>
      </c>
      <c r="X3951" s="87" t="str">
        <f t="shared" si="747"/>
        <v>Non-local</v>
      </c>
      <c r="Y3951" s="104"/>
      <c r="Z3951" s="87" t="str">
        <f t="shared" si="743"/>
        <v>USA</v>
      </c>
      <c r="AA3951" s="87" t="str">
        <f t="shared" si="744"/>
        <v>USA</v>
      </c>
      <c r="AB3951" s="82" cm="1">
        <f t="array" ref="AB3951">VLOOKUP(B3951,'GDP per Capita'!$T$2:$V$4235,COLUMN('GDP per Capita'!$V:$V)-COLUMN('GDP per Capita'!$S:$S),FALSE)</f>
        <v>63809.64</v>
      </c>
      <c r="AC3951" s="82">
        <f t="shared" si="748"/>
        <v>63809.64</v>
      </c>
      <c r="AD3951" s="82">
        <f t="shared" si="749"/>
        <v>63809.64</v>
      </c>
      <c r="AE3951" s="88">
        <f t="shared" si="745"/>
        <v>2.3631127179265608E-2</v>
      </c>
    </row>
    <row r="3952" spans="1:31">
      <c r="A3952" s="77" t="s">
        <v>993</v>
      </c>
      <c r="B3952" s="77">
        <v>3951</v>
      </c>
      <c r="C3952" s="77" t="s">
        <v>29</v>
      </c>
      <c r="D3952" s="77" t="s">
        <v>29</v>
      </c>
      <c r="E3952" s="77">
        <v>2016</v>
      </c>
      <c r="F3952" s="77">
        <v>37.682058300000001</v>
      </c>
      <c r="G3952" s="77">
        <v>-121.76805309999899</v>
      </c>
      <c r="H3952" s="77">
        <v>0</v>
      </c>
      <c r="I3952" s="77" t="s">
        <v>1790</v>
      </c>
      <c r="J3952" s="77">
        <v>32.7174209</v>
      </c>
      <c r="K3952" s="77">
        <v>-117.1627714</v>
      </c>
      <c r="L3952" s="77">
        <v>1384.9859799153501</v>
      </c>
      <c r="M3952" s="77">
        <v>0.344511863584964</v>
      </c>
      <c r="N3952" s="77">
        <v>0</v>
      </c>
      <c r="O3952" s="77">
        <v>265.91730814374699</v>
      </c>
      <c r="P3952" s="87" cm="1">
        <f t="array" ref="P3952">IF($X3952="Non-local",VLOOKUP($E3952,$AI$64:$AW$68,COLUMN($AW:$AW)-COLUMN($AH:$AH),FALSE),IF($X3952="Unknown",VLOOKUP($E3952,$AI$71:$AW$75,COLUMN($AW:$AW)-COLUMN($AH:$AH),FALSE),0))</f>
        <v>264</v>
      </c>
      <c r="Q3952" s="87" cm="1">
        <f t="array" ref="Q3952">IF($X3952="Non-local",VLOOKUP($E3952,$AI$40:$AW$44,COLUMN($AW:$AW)-COLUMN($AH:$AH),FALSE),IF($X3952="Unknown",VLOOKUP($E3952,$AI$47:$AW$51,COLUMN($AW:$AW)-COLUMN($AH:$AH),FALSE),0))</f>
        <v>622.00419999999997</v>
      </c>
      <c r="R3952" s="87" cm="1">
        <f t="array" ref="R3952">IF($X3952="Non-local",VLOOKUP($E3952,$AI$88:$AW$92,COLUMN($AW:$AW)-COLUMN($AH:$AH),FALSE),IF($X3952="Unknown",VLOOKUP($E3952,$AI$95:$AW$99,COLUMN($AW:$AW)-COLUMN($AH:$AH),FALSE),0))</f>
        <v>0.12047560494171299</v>
      </c>
      <c r="S3952" s="87" cm="1">
        <f t="array" ref="S3952">VLOOKUP($E3952,$AI$111:$AW$115,COLUMN($AW:$AW)-COLUMN($AH:$AH),FALSE)</f>
        <v>431.69321999999994</v>
      </c>
      <c r="T3952" s="104">
        <f t="shared" si="741"/>
        <v>0.46498746852667699</v>
      </c>
      <c r="U3952" s="104">
        <f t="shared" si="742"/>
        <v>1583.6147281437468</v>
      </c>
      <c r="V3952" s="87" cm="1">
        <f t="array" ref="V3952">VLOOKUP($E3952,$AI$118:$AW$122,COLUMN($AW:$AW)-COLUMN($AH:$AH),FALSE)</f>
        <v>0</v>
      </c>
      <c r="W3952" s="87" t="str">
        <f t="shared" si="746"/>
        <v>Domestic</v>
      </c>
      <c r="X3952" s="87" t="str">
        <f t="shared" si="747"/>
        <v>Non-local</v>
      </c>
      <c r="Y3952" s="104"/>
      <c r="Z3952" s="87" t="str">
        <f t="shared" si="743"/>
        <v>USA</v>
      </c>
      <c r="AA3952" s="87" t="str">
        <f t="shared" si="744"/>
        <v>USA</v>
      </c>
      <c r="AB3952" s="82" cm="1">
        <f t="array" ref="AB3952">VLOOKUP(B3952,'GDP per Capita'!$T$2:$V$4235,COLUMN('GDP per Capita'!$V:$V)-COLUMN('GDP per Capita'!$S:$S),FALSE)</f>
        <v>63809.64</v>
      </c>
      <c r="AC3952" s="82">
        <f t="shared" si="748"/>
        <v>63809.64</v>
      </c>
      <c r="AD3952" s="82">
        <f t="shared" si="749"/>
        <v>63809.64</v>
      </c>
      <c r="AE3952" s="88">
        <f t="shared" si="745"/>
        <v>2.4817797563875095E-2</v>
      </c>
    </row>
    <row r="3953" spans="1:31">
      <c r="A3953" s="77" t="s">
        <v>886</v>
      </c>
      <c r="B3953" s="77">
        <v>3952</v>
      </c>
      <c r="C3953" s="77" t="s">
        <v>29</v>
      </c>
      <c r="D3953" s="77" t="s">
        <v>29</v>
      </c>
      <c r="E3953" s="77">
        <v>2016</v>
      </c>
      <c r="F3953" s="77">
        <v>39.284749400000003</v>
      </c>
      <c r="G3953" s="77">
        <v>-76.620474639699793</v>
      </c>
      <c r="H3953" s="77">
        <v>0</v>
      </c>
      <c r="I3953" s="77" t="s">
        <v>1790</v>
      </c>
      <c r="J3953" s="77">
        <v>32.7174209</v>
      </c>
      <c r="K3953" s="77">
        <v>-117.1627714</v>
      </c>
      <c r="L3953" s="77">
        <v>7375.5413090858101</v>
      </c>
      <c r="M3953" s="77">
        <v>1.20164337385867</v>
      </c>
      <c r="N3953" s="77">
        <v>0</v>
      </c>
      <c r="O3953" s="77">
        <v>885.06495709029696</v>
      </c>
      <c r="P3953" s="87" cm="1">
        <f t="array" ref="P3953">IF($X3953="Non-local",VLOOKUP($E3953,$AI$64:$AW$68,COLUMN($AW:$AW)-COLUMN($AH:$AH),FALSE),IF($X3953="Unknown",VLOOKUP($E3953,$AI$71:$AW$75,COLUMN($AW:$AW)-COLUMN($AH:$AH),FALSE),0))</f>
        <v>264</v>
      </c>
      <c r="Q3953" s="87" cm="1">
        <f t="array" ref="Q3953">IF($X3953="Non-local",VLOOKUP($E3953,$AI$40:$AW$44,COLUMN($AW:$AW)-COLUMN($AH:$AH),FALSE),IF($X3953="Unknown",VLOOKUP($E3953,$AI$47:$AW$51,COLUMN($AW:$AW)-COLUMN($AH:$AH),FALSE),0))</f>
        <v>622.00419999999997</v>
      </c>
      <c r="R3953" s="87" cm="1">
        <f t="array" ref="R3953">IF($X3953="Non-local",VLOOKUP($E3953,$AI$88:$AW$92,COLUMN($AW:$AW)-COLUMN($AH:$AH),FALSE),IF($X3953="Unknown",VLOOKUP($E3953,$AI$95:$AW$99,COLUMN($AW:$AW)-COLUMN($AH:$AH),FALSE),0))</f>
        <v>0.12047560494171299</v>
      </c>
      <c r="S3953" s="87" cm="1">
        <f t="array" ref="S3953">VLOOKUP($E3953,$AI$111:$AW$115,COLUMN($AW:$AW)-COLUMN($AH:$AH),FALSE)</f>
        <v>431.69321999999994</v>
      </c>
      <c r="T3953" s="104">
        <f t="shared" si="741"/>
        <v>1.3221189788003831</v>
      </c>
      <c r="U3953" s="104">
        <f t="shared" si="742"/>
        <v>2202.7623770902969</v>
      </c>
      <c r="V3953" s="87" cm="1">
        <f t="array" ref="V3953">VLOOKUP($E3953,$AI$118:$AW$122,COLUMN($AW:$AW)-COLUMN($AH:$AH),FALSE)</f>
        <v>0</v>
      </c>
      <c r="W3953" s="87" t="str">
        <f t="shared" si="746"/>
        <v>Domestic</v>
      </c>
      <c r="X3953" s="87" t="str">
        <f t="shared" si="747"/>
        <v>Non-local</v>
      </c>
      <c r="Y3953" s="104"/>
      <c r="Z3953" s="87" t="str">
        <f t="shared" si="743"/>
        <v>USA</v>
      </c>
      <c r="AA3953" s="87" t="str">
        <f t="shared" si="744"/>
        <v>USA</v>
      </c>
      <c r="AB3953" s="82" cm="1">
        <f t="array" ref="AB3953">VLOOKUP(B3953,'GDP per Capita'!$T$2:$V$4235,COLUMN('GDP per Capita'!$V:$V)-COLUMN('GDP per Capita'!$S:$S),FALSE)</f>
        <v>63809.64</v>
      </c>
      <c r="AC3953" s="82">
        <f t="shared" si="748"/>
        <v>63809.64</v>
      </c>
      <c r="AD3953" s="82">
        <f t="shared" si="749"/>
        <v>63809.64</v>
      </c>
      <c r="AE3953" s="88">
        <f t="shared" si="745"/>
        <v>3.4520840065706326E-2</v>
      </c>
    </row>
    <row r="3954" spans="1:31">
      <c r="A3954" s="77" t="s">
        <v>1855</v>
      </c>
      <c r="B3954" s="77">
        <v>3953</v>
      </c>
      <c r="C3954" s="77" t="s">
        <v>618</v>
      </c>
      <c r="D3954" s="77" t="s">
        <v>28</v>
      </c>
      <c r="E3954" s="77">
        <v>2016</v>
      </c>
      <c r="F3954" s="77">
        <v>0</v>
      </c>
      <c r="G3954" s="77">
        <v>0</v>
      </c>
      <c r="H3954" s="77">
        <v>0</v>
      </c>
      <c r="I3954" s="77" t="s">
        <v>1790</v>
      </c>
      <c r="J3954" s="77">
        <v>32.7174209</v>
      </c>
      <c r="K3954" s="77">
        <v>-117.1627714</v>
      </c>
      <c r="L3954" s="77">
        <v>4530.2325601502498</v>
      </c>
      <c r="M3954" s="77">
        <v>0.78821066689183295</v>
      </c>
      <c r="N3954" s="77">
        <v>1</v>
      </c>
      <c r="O3954" s="77">
        <v>543.62790721803003</v>
      </c>
      <c r="P3954" s="87" cm="1">
        <f t="array" ref="P3954">IF($X3954="Non-local",VLOOKUP($E3954,$AI$64:$AW$68,COLUMN($AW:$AW)-COLUMN($AH:$AH),FALSE),IF($X3954="Unknown",VLOOKUP($E3954,$AI$71:$AW$75,COLUMN($AW:$AW)-COLUMN($AH:$AH),FALSE),0))</f>
        <v>264</v>
      </c>
      <c r="Q3954" s="87" cm="1">
        <f t="array" ref="Q3954">IF($X3954="Non-local",VLOOKUP($E3954,$AI$40:$AW$44,COLUMN($AW:$AW)-COLUMN($AH:$AH),FALSE),IF($X3954="Unknown",VLOOKUP($E3954,$AI$47:$AW$51,COLUMN($AW:$AW)-COLUMN($AH:$AH),FALSE),0))</f>
        <v>622.00419999999997</v>
      </c>
      <c r="R3954" s="87" cm="1">
        <f t="array" ref="R3954">IF($X3954="Non-local",VLOOKUP($E3954,$AI$88:$AW$92,COLUMN($AW:$AW)-COLUMN($AH:$AH),FALSE),IF($X3954="Unknown",VLOOKUP($E3954,$AI$95:$AW$99,COLUMN($AW:$AW)-COLUMN($AH:$AH),FALSE),0))</f>
        <v>0.12047560494171299</v>
      </c>
      <c r="S3954" s="87" cm="1">
        <f t="array" ref="S3954">VLOOKUP($E3954,$AI$111:$AW$115,COLUMN($AW:$AW)-COLUMN($AH:$AH),FALSE)</f>
        <v>431.69321999999994</v>
      </c>
      <c r="T3954" s="104">
        <f t="shared" si="741"/>
        <v>0.90868627183354589</v>
      </c>
      <c r="U3954" s="104">
        <f t="shared" si="742"/>
        <v>1861.3253272180298</v>
      </c>
      <c r="V3954" s="87" cm="1">
        <f t="array" ref="V3954">VLOOKUP($E3954,$AI$118:$AW$122,COLUMN($AW:$AW)-COLUMN($AH:$AH),FALSE)</f>
        <v>0</v>
      </c>
      <c r="W3954" s="87" t="str">
        <f t="shared" si="746"/>
        <v>International</v>
      </c>
      <c r="X3954" s="87" t="str">
        <f t="shared" si="747"/>
        <v>Non-local</v>
      </c>
      <c r="Y3954" s="104"/>
      <c r="Z3954" s="87" t="str">
        <f t="shared" si="743"/>
        <v>Mexico</v>
      </c>
      <c r="AA3954" s="87" t="str">
        <f t="shared" si="744"/>
        <v>Other Americas</v>
      </c>
      <c r="AB3954" s="82" cm="1">
        <f t="array" ref="AB3954">VLOOKUP(B3954,'GDP per Capita'!$T$2:$V$4235,COLUMN('GDP per Capita'!$V:$V)-COLUMN('GDP per Capita'!$S:$S),FALSE)</f>
        <v>10492.69</v>
      </c>
      <c r="AC3954" s="82">
        <f t="shared" si="748"/>
        <v>10492.69</v>
      </c>
      <c r="AD3954" s="82">
        <f t="shared" si="749"/>
        <v>10492.69</v>
      </c>
      <c r="AE3954" s="88">
        <f t="shared" si="745"/>
        <v>0.17739257780588483</v>
      </c>
    </row>
    <row r="3955" spans="1:31">
      <c r="A3955" s="77" t="s">
        <v>1006</v>
      </c>
      <c r="B3955" s="77">
        <v>3954</v>
      </c>
      <c r="C3955" s="77" t="s">
        <v>29</v>
      </c>
      <c r="D3955" s="77" t="s">
        <v>29</v>
      </c>
      <c r="E3955" s="77">
        <v>2016</v>
      </c>
      <c r="F3955" s="77">
        <v>38.995946099999998</v>
      </c>
      <c r="G3955" s="77">
        <v>-77.0276230999999</v>
      </c>
      <c r="H3955" s="77">
        <v>0</v>
      </c>
      <c r="I3955" s="77" t="s">
        <v>1790</v>
      </c>
      <c r="J3955" s="77">
        <v>32.7174209</v>
      </c>
      <c r="K3955" s="77">
        <v>-117.1627714</v>
      </c>
      <c r="L3955" s="77">
        <v>7307.0373280179601</v>
      </c>
      <c r="M3955" s="77">
        <v>1.1921318469689599</v>
      </c>
      <c r="N3955" s="77">
        <v>0</v>
      </c>
      <c r="O3955" s="77">
        <v>876.84447936215497</v>
      </c>
      <c r="P3955" s="87" cm="1">
        <f t="array" ref="P3955">IF($X3955="Non-local",VLOOKUP($E3955,$AI$64:$AW$68,COLUMN($AW:$AW)-COLUMN($AH:$AH),FALSE),IF($X3955="Unknown",VLOOKUP($E3955,$AI$71:$AW$75,COLUMN($AW:$AW)-COLUMN($AH:$AH),FALSE),0))</f>
        <v>264</v>
      </c>
      <c r="Q3955" s="87" cm="1">
        <f t="array" ref="Q3955">IF($X3955="Non-local",VLOOKUP($E3955,$AI$40:$AW$44,COLUMN($AW:$AW)-COLUMN($AH:$AH),FALSE),IF($X3955="Unknown",VLOOKUP($E3955,$AI$47:$AW$51,COLUMN($AW:$AW)-COLUMN($AH:$AH),FALSE),0))</f>
        <v>622.00419999999997</v>
      </c>
      <c r="R3955" s="87" cm="1">
        <f t="array" ref="R3955">IF($X3955="Non-local",VLOOKUP($E3955,$AI$88:$AW$92,COLUMN($AW:$AW)-COLUMN($AH:$AH),FALSE),IF($X3955="Unknown",VLOOKUP($E3955,$AI$95:$AW$99,COLUMN($AW:$AW)-COLUMN($AH:$AH),FALSE),0))</f>
        <v>0.12047560494171299</v>
      </c>
      <c r="S3955" s="87" cm="1">
        <f t="array" ref="S3955">VLOOKUP($E3955,$AI$111:$AW$115,COLUMN($AW:$AW)-COLUMN($AH:$AH),FALSE)</f>
        <v>431.69321999999994</v>
      </c>
      <c r="T3955" s="104">
        <f t="shared" si="741"/>
        <v>1.312607451910673</v>
      </c>
      <c r="U3955" s="104">
        <f t="shared" si="742"/>
        <v>2194.5418993621552</v>
      </c>
      <c r="V3955" s="87" cm="1">
        <f t="array" ref="V3955">VLOOKUP($E3955,$AI$118:$AW$122,COLUMN($AW:$AW)-COLUMN($AH:$AH),FALSE)</f>
        <v>0</v>
      </c>
      <c r="W3955" s="87" t="str">
        <f t="shared" si="746"/>
        <v>Domestic</v>
      </c>
      <c r="X3955" s="87" t="str">
        <f t="shared" si="747"/>
        <v>Non-local</v>
      </c>
      <c r="Y3955" s="104"/>
      <c r="Z3955" s="87" t="str">
        <f t="shared" si="743"/>
        <v>USA</v>
      </c>
      <c r="AA3955" s="87" t="str">
        <f t="shared" si="744"/>
        <v>USA</v>
      </c>
      <c r="AB3955" s="82" cm="1">
        <f t="array" ref="AB3955">VLOOKUP(B3955,'GDP per Capita'!$T$2:$V$4235,COLUMN('GDP per Capita'!$V:$V)-COLUMN('GDP per Capita'!$S:$S),FALSE)</f>
        <v>63809.64</v>
      </c>
      <c r="AC3955" s="82">
        <f t="shared" si="748"/>
        <v>63809.64</v>
      </c>
      <c r="AD3955" s="82">
        <f t="shared" si="749"/>
        <v>63809.64</v>
      </c>
      <c r="AE3955" s="88">
        <f t="shared" si="745"/>
        <v>3.4392011917982225E-2</v>
      </c>
    </row>
    <row r="3956" spans="1:31">
      <c r="A3956" s="77" t="s">
        <v>1032</v>
      </c>
      <c r="B3956" s="77">
        <v>3955</v>
      </c>
      <c r="C3956" s="77" t="s">
        <v>29</v>
      </c>
      <c r="D3956" s="77" t="s">
        <v>29</v>
      </c>
      <c r="E3956" s="77">
        <v>2016</v>
      </c>
      <c r="F3956" s="77">
        <v>32.7174209</v>
      </c>
      <c r="G3956" s="77">
        <v>-117.1627714</v>
      </c>
      <c r="H3956" s="77">
        <v>1</v>
      </c>
      <c r="I3956" s="77" t="s">
        <v>1790</v>
      </c>
      <c r="J3956" s="77">
        <v>32.7174209</v>
      </c>
      <c r="K3956" s="77">
        <v>-117.1627714</v>
      </c>
      <c r="L3956" s="77">
        <v>4.7608370650960301E-12</v>
      </c>
      <c r="M3956" s="77">
        <v>0</v>
      </c>
      <c r="N3956" s="77">
        <v>0</v>
      </c>
      <c r="O3956" s="77">
        <v>0</v>
      </c>
      <c r="P3956" s="87" cm="1">
        <f t="array" ref="P3956">IF($X3956="Non-local",VLOOKUP($E3956,$AI$64:$AW$68,COLUMN($AW:$AW)-COLUMN($AH:$AH),FALSE),IF($X3956="Unknown",VLOOKUP($E3956,$AI$71:$AW$75,COLUMN($AW:$AW)-COLUMN($AH:$AH),FALSE),0))</f>
        <v>0</v>
      </c>
      <c r="Q3956" s="87" cm="1">
        <f t="array" ref="Q3956">IF($X3956="Non-local",VLOOKUP($E3956,$AI$40:$AW$44,COLUMN($AW:$AW)-COLUMN($AH:$AH),FALSE),IF($X3956="Unknown",VLOOKUP($E3956,$AI$47:$AW$51,COLUMN($AW:$AW)-COLUMN($AH:$AH),FALSE),0))</f>
        <v>0</v>
      </c>
      <c r="R3956" s="87" cm="1">
        <f t="array" ref="R3956">IF($X3956="Non-local",VLOOKUP($E3956,$AI$88:$AW$92,COLUMN($AW:$AW)-COLUMN($AH:$AH),FALSE),IF($X3956="Unknown",VLOOKUP($E3956,$AI$95:$AW$99,COLUMN($AW:$AW)-COLUMN($AH:$AH),FALSE),0))</f>
        <v>0</v>
      </c>
      <c r="S3956" s="87" cm="1">
        <f t="array" ref="S3956">VLOOKUP($E3956,$AI$111:$AW$115,COLUMN($AW:$AW)-COLUMN($AH:$AH),FALSE)</f>
        <v>431.69321999999994</v>
      </c>
      <c r="T3956" s="104">
        <f t="shared" si="741"/>
        <v>0</v>
      </c>
      <c r="U3956" s="104">
        <f t="shared" si="742"/>
        <v>431.69321999999994</v>
      </c>
      <c r="V3956" s="87" cm="1">
        <f t="array" ref="V3956">VLOOKUP($E3956,$AI$118:$AW$122,COLUMN($AW:$AW)-COLUMN($AH:$AH),FALSE)</f>
        <v>0</v>
      </c>
      <c r="W3956" s="87" t="str">
        <f t="shared" si="746"/>
        <v>Domestic</v>
      </c>
      <c r="X3956" s="87" t="str">
        <f t="shared" si="747"/>
        <v>Local</v>
      </c>
      <c r="Y3956" s="104"/>
      <c r="Z3956" s="87" t="str">
        <f t="shared" si="743"/>
        <v>USA</v>
      </c>
      <c r="AA3956" s="87" t="str">
        <f t="shared" si="744"/>
        <v>USA</v>
      </c>
      <c r="AB3956" s="82" cm="1">
        <f t="array" ref="AB3956">VLOOKUP(B3956,'GDP per Capita'!$T$2:$V$4235,COLUMN('GDP per Capita'!$V:$V)-COLUMN('GDP per Capita'!$S:$S),FALSE)</f>
        <v>63809.64</v>
      </c>
      <c r="AC3956" s="82">
        <f t="shared" si="748"/>
        <v>63809.64</v>
      </c>
      <c r="AD3956" s="82">
        <f t="shared" si="749"/>
        <v>63809.64</v>
      </c>
      <c r="AE3956" s="88">
        <f t="shared" si="745"/>
        <v>6.7653291885050593E-3</v>
      </c>
    </row>
    <row r="3957" spans="1:31">
      <c r="A3957" s="77" t="s">
        <v>951</v>
      </c>
      <c r="B3957" s="77">
        <v>3956</v>
      </c>
      <c r="C3957" s="77" t="s">
        <v>29</v>
      </c>
      <c r="D3957" s="77" t="s">
        <v>29</v>
      </c>
      <c r="E3957" s="77">
        <v>2016</v>
      </c>
      <c r="F3957" s="77">
        <v>33.685696899999897</v>
      </c>
      <c r="G3957" s="77">
        <v>-117.8259819</v>
      </c>
      <c r="H3957" s="77">
        <v>0</v>
      </c>
      <c r="I3957" s="77" t="s">
        <v>1790</v>
      </c>
      <c r="J3957" s="77">
        <v>32.7174209</v>
      </c>
      <c r="K3957" s="77">
        <v>-117.1627714</v>
      </c>
      <c r="L3957" s="77">
        <v>248.191825412166</v>
      </c>
      <c r="M3957" s="77">
        <v>0.194404134802449</v>
      </c>
      <c r="N3957" s="77">
        <v>0</v>
      </c>
      <c r="O3957" s="77">
        <v>47.652830479135901</v>
      </c>
      <c r="P3957" s="87" cm="1">
        <f t="array" ref="P3957">IF($X3957="Non-local",VLOOKUP($E3957,$AI$64:$AW$68,COLUMN($AW:$AW)-COLUMN($AH:$AH),FALSE),IF($X3957="Unknown",VLOOKUP($E3957,$AI$71:$AW$75,COLUMN($AW:$AW)-COLUMN($AH:$AH),FALSE),0))</f>
        <v>264</v>
      </c>
      <c r="Q3957" s="87" cm="1">
        <f t="array" ref="Q3957">IF($X3957="Non-local",VLOOKUP($E3957,$AI$40:$AW$44,COLUMN($AW:$AW)-COLUMN($AH:$AH),FALSE),IF($X3957="Unknown",VLOOKUP($E3957,$AI$47:$AW$51,COLUMN($AW:$AW)-COLUMN($AH:$AH),FALSE),0))</f>
        <v>622.00419999999997</v>
      </c>
      <c r="R3957" s="87" cm="1">
        <f t="array" ref="R3957">IF($X3957="Non-local",VLOOKUP($E3957,$AI$88:$AW$92,COLUMN($AW:$AW)-COLUMN($AH:$AH),FALSE),IF($X3957="Unknown",VLOOKUP($E3957,$AI$95:$AW$99,COLUMN($AW:$AW)-COLUMN($AH:$AH),FALSE),0))</f>
        <v>0.12047560494171299</v>
      </c>
      <c r="S3957" s="87" cm="1">
        <f t="array" ref="S3957">VLOOKUP($E3957,$AI$111:$AW$115,COLUMN($AW:$AW)-COLUMN($AH:$AH),FALSE)</f>
        <v>431.69321999999994</v>
      </c>
      <c r="T3957" s="104">
        <f t="shared" si="741"/>
        <v>0.314879739744162</v>
      </c>
      <c r="U3957" s="104">
        <f t="shared" si="742"/>
        <v>1365.3502504791359</v>
      </c>
      <c r="V3957" s="87" cm="1">
        <f t="array" ref="V3957">VLOOKUP($E3957,$AI$118:$AW$122,COLUMN($AW:$AW)-COLUMN($AH:$AH),FALSE)</f>
        <v>0</v>
      </c>
      <c r="W3957" s="87" t="str">
        <f t="shared" si="746"/>
        <v>Domestic</v>
      </c>
      <c r="X3957" s="87" t="str">
        <f t="shared" si="747"/>
        <v>Non-local</v>
      </c>
      <c r="Y3957" s="104"/>
      <c r="Z3957" s="87" t="str">
        <f t="shared" si="743"/>
        <v>USA</v>
      </c>
      <c r="AA3957" s="87" t="str">
        <f t="shared" si="744"/>
        <v>USA</v>
      </c>
      <c r="AB3957" s="82" cm="1">
        <f t="array" ref="AB3957">VLOOKUP(B3957,'GDP per Capita'!$T$2:$V$4235,COLUMN('GDP per Capita'!$V:$V)-COLUMN('GDP per Capita'!$S:$S),FALSE)</f>
        <v>63809.64</v>
      </c>
      <c r="AC3957" s="82">
        <f t="shared" si="748"/>
        <v>63809.64</v>
      </c>
      <c r="AD3957" s="82">
        <f t="shared" si="749"/>
        <v>63809.64</v>
      </c>
      <c r="AE3957" s="88">
        <f t="shared" si="745"/>
        <v>2.13972410826818E-2</v>
      </c>
    </row>
    <row r="3958" spans="1:31">
      <c r="A3958" s="77" t="s">
        <v>1318</v>
      </c>
      <c r="B3958" s="77">
        <v>3957</v>
      </c>
      <c r="C3958" s="77" t="s">
        <v>29</v>
      </c>
      <c r="D3958" s="77" t="s">
        <v>29</v>
      </c>
      <c r="E3958" s="77">
        <v>2016</v>
      </c>
      <c r="F3958" s="77">
        <v>40.425868600000001</v>
      </c>
      <c r="G3958" s="77">
        <v>-86.908065500000006</v>
      </c>
      <c r="H3958" s="77">
        <v>0</v>
      </c>
      <c r="I3958" s="77" t="s">
        <v>1790</v>
      </c>
      <c r="J3958" s="77">
        <v>32.7174209</v>
      </c>
      <c r="K3958" s="77">
        <v>-117.1627714</v>
      </c>
      <c r="L3958" s="77">
        <v>5637.0486808863998</v>
      </c>
      <c r="M3958" s="77">
        <v>0.96281825230584495</v>
      </c>
      <c r="N3958" s="77">
        <v>0</v>
      </c>
      <c r="O3958" s="77">
        <v>676.44584170636801</v>
      </c>
      <c r="P3958" s="87" cm="1">
        <f t="array" ref="P3958">IF($X3958="Non-local",VLOOKUP($E3958,$AI$64:$AW$68,COLUMN($AW:$AW)-COLUMN($AH:$AH),FALSE),IF($X3958="Unknown",VLOOKUP($E3958,$AI$71:$AW$75,COLUMN($AW:$AW)-COLUMN($AH:$AH),FALSE),0))</f>
        <v>264</v>
      </c>
      <c r="Q3958" s="87" cm="1">
        <f t="array" ref="Q3958">IF($X3958="Non-local",VLOOKUP($E3958,$AI$40:$AW$44,COLUMN($AW:$AW)-COLUMN($AH:$AH),FALSE),IF($X3958="Unknown",VLOOKUP($E3958,$AI$47:$AW$51,COLUMN($AW:$AW)-COLUMN($AH:$AH),FALSE),0))</f>
        <v>622.00419999999997</v>
      </c>
      <c r="R3958" s="87" cm="1">
        <f t="array" ref="R3958">IF($X3958="Non-local",VLOOKUP($E3958,$AI$88:$AW$92,COLUMN($AW:$AW)-COLUMN($AH:$AH),FALSE),IF($X3958="Unknown",VLOOKUP($E3958,$AI$95:$AW$99,COLUMN($AW:$AW)-COLUMN($AH:$AH),FALSE),0))</f>
        <v>0.12047560494171299</v>
      </c>
      <c r="S3958" s="87" cm="1">
        <f t="array" ref="S3958">VLOOKUP($E3958,$AI$111:$AW$115,COLUMN($AW:$AW)-COLUMN($AH:$AH),FALSE)</f>
        <v>431.69321999999994</v>
      </c>
      <c r="T3958" s="104">
        <f t="shared" si="741"/>
        <v>1.0832938572475579</v>
      </c>
      <c r="U3958" s="104">
        <f t="shared" si="742"/>
        <v>1994.1432617063679</v>
      </c>
      <c r="V3958" s="87" cm="1">
        <f t="array" ref="V3958">VLOOKUP($E3958,$AI$118:$AW$122,COLUMN($AW:$AW)-COLUMN($AH:$AH),FALSE)</f>
        <v>0</v>
      </c>
      <c r="W3958" s="87" t="str">
        <f t="shared" si="746"/>
        <v>Domestic</v>
      </c>
      <c r="X3958" s="87" t="str">
        <f t="shared" si="747"/>
        <v>Non-local</v>
      </c>
      <c r="Y3958" s="104"/>
      <c r="Z3958" s="87" t="str">
        <f t="shared" si="743"/>
        <v>USA</v>
      </c>
      <c r="AA3958" s="87" t="str">
        <f t="shared" si="744"/>
        <v>USA</v>
      </c>
      <c r="AB3958" s="82" cm="1">
        <f t="array" ref="AB3958">VLOOKUP(B3958,'GDP per Capita'!$T$2:$V$4235,COLUMN('GDP per Capita'!$V:$V)-COLUMN('GDP per Capita'!$S:$S),FALSE)</f>
        <v>63809.64</v>
      </c>
      <c r="AC3958" s="82">
        <f t="shared" si="748"/>
        <v>63809.64</v>
      </c>
      <c r="AD3958" s="82">
        <f t="shared" si="749"/>
        <v>63809.64</v>
      </c>
      <c r="AE3958" s="88">
        <f t="shared" si="745"/>
        <v>3.1251441971877097E-2</v>
      </c>
    </row>
    <row r="3959" spans="1:31">
      <c r="A3959" s="77" t="s">
        <v>1856</v>
      </c>
      <c r="B3959" s="77">
        <v>3958</v>
      </c>
      <c r="C3959" s="77" t="s">
        <v>29</v>
      </c>
      <c r="D3959" s="77" t="s">
        <v>29</v>
      </c>
      <c r="E3959" s="77">
        <v>2016</v>
      </c>
      <c r="F3959" s="77">
        <v>40.490621599999997</v>
      </c>
      <c r="G3959" s="77">
        <v>-98.947234399999999</v>
      </c>
      <c r="H3959" s="77">
        <v>0</v>
      </c>
      <c r="I3959" s="77" t="s">
        <v>1790</v>
      </c>
      <c r="J3959" s="77">
        <v>32.7174209</v>
      </c>
      <c r="K3959" s="77">
        <v>-117.1627714</v>
      </c>
      <c r="L3959" s="77">
        <v>3672.72655813969</v>
      </c>
      <c r="M3959" s="77">
        <v>0.67002130794533299</v>
      </c>
      <c r="N3959" s="77">
        <v>0</v>
      </c>
      <c r="O3959" s="77">
        <v>705.16349916282104</v>
      </c>
      <c r="P3959" s="87" cm="1">
        <f t="array" ref="P3959">IF($X3959="Non-local",VLOOKUP($E3959,$AI$64:$AW$68,COLUMN($AW:$AW)-COLUMN($AH:$AH),FALSE),IF($X3959="Unknown",VLOOKUP($E3959,$AI$71:$AW$75,COLUMN($AW:$AW)-COLUMN($AH:$AH),FALSE),0))</f>
        <v>264</v>
      </c>
      <c r="Q3959" s="87" cm="1">
        <f t="array" ref="Q3959">IF($X3959="Non-local",VLOOKUP($E3959,$AI$40:$AW$44,COLUMN($AW:$AW)-COLUMN($AH:$AH),FALSE),IF($X3959="Unknown",VLOOKUP($E3959,$AI$47:$AW$51,COLUMN($AW:$AW)-COLUMN($AH:$AH),FALSE),0))</f>
        <v>622.00419999999997</v>
      </c>
      <c r="R3959" s="87" cm="1">
        <f t="array" ref="R3959">IF($X3959="Non-local",VLOOKUP($E3959,$AI$88:$AW$92,COLUMN($AW:$AW)-COLUMN($AH:$AH),FALSE),IF($X3959="Unknown",VLOOKUP($E3959,$AI$95:$AW$99,COLUMN($AW:$AW)-COLUMN($AH:$AH),FALSE),0))</f>
        <v>0.12047560494171299</v>
      </c>
      <c r="S3959" s="87" cm="1">
        <f t="array" ref="S3959">VLOOKUP($E3959,$AI$111:$AW$115,COLUMN($AW:$AW)-COLUMN($AH:$AH),FALSE)</f>
        <v>431.69321999999994</v>
      </c>
      <c r="T3959" s="104">
        <f t="shared" si="741"/>
        <v>0.79049691288704593</v>
      </c>
      <c r="U3959" s="104">
        <f t="shared" si="742"/>
        <v>2022.8609191628209</v>
      </c>
      <c r="V3959" s="87" cm="1">
        <f t="array" ref="V3959">VLOOKUP($E3959,$AI$118:$AW$122,COLUMN($AW:$AW)-COLUMN($AH:$AH),FALSE)</f>
        <v>0</v>
      </c>
      <c r="W3959" s="87" t="str">
        <f t="shared" si="746"/>
        <v>Domestic</v>
      </c>
      <c r="X3959" s="87" t="str">
        <f t="shared" si="747"/>
        <v>Non-local</v>
      </c>
      <c r="Y3959" s="104"/>
      <c r="Z3959" s="87" t="str">
        <f t="shared" si="743"/>
        <v>USA</v>
      </c>
      <c r="AA3959" s="87" t="str">
        <f t="shared" si="744"/>
        <v>USA</v>
      </c>
      <c r="AB3959" s="82" cm="1">
        <f t="array" ref="AB3959">VLOOKUP(B3959,'GDP per Capita'!$T$2:$V$4235,COLUMN('GDP per Capita'!$V:$V)-COLUMN('GDP per Capita'!$S:$S),FALSE)</f>
        <v>63809.64</v>
      </c>
      <c r="AC3959" s="82">
        <f t="shared" si="748"/>
        <v>63809.64</v>
      </c>
      <c r="AD3959" s="82">
        <f t="shared" si="749"/>
        <v>63809.64</v>
      </c>
      <c r="AE3959" s="88">
        <f t="shared" si="745"/>
        <v>3.1701493993114845E-2</v>
      </c>
    </row>
    <row r="3960" spans="1:31">
      <c r="A3960" s="77" t="s">
        <v>1183</v>
      </c>
      <c r="B3960" s="77">
        <v>3959</v>
      </c>
      <c r="C3960" s="77" t="s">
        <v>29</v>
      </c>
      <c r="D3960" s="77" t="s">
        <v>29</v>
      </c>
      <c r="E3960" s="77">
        <v>2016</v>
      </c>
      <c r="F3960" s="77">
        <v>33.953354599999997</v>
      </c>
      <c r="G3960" s="77">
        <v>-117.39616229999901</v>
      </c>
      <c r="H3960" s="77">
        <v>0</v>
      </c>
      <c r="I3960" s="77" t="s">
        <v>1790</v>
      </c>
      <c r="J3960" s="77">
        <v>32.7174209</v>
      </c>
      <c r="K3960" s="77">
        <v>-117.1627714</v>
      </c>
      <c r="L3960" s="77">
        <v>278.25889854116002</v>
      </c>
      <c r="M3960" s="77">
        <v>0.19837433472004401</v>
      </c>
      <c r="N3960" s="77">
        <v>0</v>
      </c>
      <c r="O3960" s="77">
        <v>53.425708519902699</v>
      </c>
      <c r="P3960" s="87" cm="1">
        <f t="array" ref="P3960">IF($X3960="Non-local",VLOOKUP($E3960,$AI$64:$AW$68,COLUMN($AW:$AW)-COLUMN($AH:$AH),FALSE),IF($X3960="Unknown",VLOOKUP($E3960,$AI$71:$AW$75,COLUMN($AW:$AW)-COLUMN($AH:$AH),FALSE),0))</f>
        <v>264</v>
      </c>
      <c r="Q3960" s="87" cm="1">
        <f t="array" ref="Q3960">IF($X3960="Non-local",VLOOKUP($E3960,$AI$40:$AW$44,COLUMN($AW:$AW)-COLUMN($AH:$AH),FALSE),IF($X3960="Unknown",VLOOKUP($E3960,$AI$47:$AW$51,COLUMN($AW:$AW)-COLUMN($AH:$AH),FALSE),0))</f>
        <v>622.00419999999997</v>
      </c>
      <c r="R3960" s="87" cm="1">
        <f t="array" ref="R3960">IF($X3960="Non-local",VLOOKUP($E3960,$AI$88:$AW$92,COLUMN($AW:$AW)-COLUMN($AH:$AH),FALSE),IF($X3960="Unknown",VLOOKUP($E3960,$AI$95:$AW$99,COLUMN($AW:$AW)-COLUMN($AH:$AH),FALSE),0))</f>
        <v>0.12047560494171299</v>
      </c>
      <c r="S3960" s="87" cm="1">
        <f t="array" ref="S3960">VLOOKUP($E3960,$AI$111:$AW$115,COLUMN($AW:$AW)-COLUMN($AH:$AH),FALSE)</f>
        <v>431.69321999999994</v>
      </c>
      <c r="T3960" s="104">
        <f t="shared" si="741"/>
        <v>0.31884993966175701</v>
      </c>
      <c r="U3960" s="104">
        <f t="shared" si="742"/>
        <v>1371.1231285199026</v>
      </c>
      <c r="V3960" s="87" cm="1">
        <f t="array" ref="V3960">VLOOKUP($E3960,$AI$118:$AW$122,COLUMN($AW:$AW)-COLUMN($AH:$AH),FALSE)</f>
        <v>0</v>
      </c>
      <c r="W3960" s="87" t="str">
        <f t="shared" si="746"/>
        <v>Domestic</v>
      </c>
      <c r="X3960" s="87" t="str">
        <f t="shared" si="747"/>
        <v>Non-local</v>
      </c>
      <c r="Y3960" s="104"/>
      <c r="Z3960" s="87" t="str">
        <f t="shared" si="743"/>
        <v>USA</v>
      </c>
      <c r="AA3960" s="87" t="str">
        <f t="shared" si="744"/>
        <v>USA</v>
      </c>
      <c r="AB3960" s="82" cm="1">
        <f t="array" ref="AB3960">VLOOKUP(B3960,'GDP per Capita'!$T$2:$V$4235,COLUMN('GDP per Capita'!$V:$V)-COLUMN('GDP per Capita'!$S:$S),FALSE)</f>
        <v>63809.64</v>
      </c>
      <c r="AC3960" s="82">
        <f t="shared" si="748"/>
        <v>63809.64</v>
      </c>
      <c r="AD3960" s="82">
        <f t="shared" si="749"/>
        <v>63809.64</v>
      </c>
      <c r="AE3960" s="88">
        <f t="shared" si="745"/>
        <v>2.14877113947031E-2</v>
      </c>
    </row>
    <row r="3961" spans="1:31">
      <c r="A3961" s="77" t="s">
        <v>1365</v>
      </c>
      <c r="B3961" s="77">
        <v>3960</v>
      </c>
      <c r="C3961" s="77" t="s">
        <v>29</v>
      </c>
      <c r="D3961" s="77" t="s">
        <v>29</v>
      </c>
      <c r="E3961" s="77">
        <v>2016</v>
      </c>
      <c r="F3961" s="77">
        <v>32.776895600000003</v>
      </c>
      <c r="G3961" s="77">
        <v>-96.797299099999904</v>
      </c>
      <c r="H3961" s="77">
        <v>0</v>
      </c>
      <c r="I3961" s="77" t="s">
        <v>1790</v>
      </c>
      <c r="J3961" s="77">
        <v>32.7174209</v>
      </c>
      <c r="K3961" s="77">
        <v>-117.1627714</v>
      </c>
      <c r="L3961" s="77">
        <v>3803.3601122660798</v>
      </c>
      <c r="M3961" s="77">
        <v>0.69081782454290797</v>
      </c>
      <c r="N3961" s="77">
        <v>0</v>
      </c>
      <c r="O3961" s="77">
        <v>730.245141555087</v>
      </c>
      <c r="P3961" s="87" cm="1">
        <f t="array" ref="P3961">IF($X3961="Non-local",VLOOKUP($E3961,$AI$64:$AW$68,COLUMN($AW:$AW)-COLUMN($AH:$AH),FALSE),IF($X3961="Unknown",VLOOKUP($E3961,$AI$71:$AW$75,COLUMN($AW:$AW)-COLUMN($AH:$AH),FALSE),0))</f>
        <v>264</v>
      </c>
      <c r="Q3961" s="87" cm="1">
        <f t="array" ref="Q3961">IF($X3961="Non-local",VLOOKUP($E3961,$AI$40:$AW$44,COLUMN($AW:$AW)-COLUMN($AH:$AH),FALSE),IF($X3961="Unknown",VLOOKUP($E3961,$AI$47:$AW$51,COLUMN($AW:$AW)-COLUMN($AH:$AH),FALSE),0))</f>
        <v>622.00419999999997</v>
      </c>
      <c r="R3961" s="87" cm="1">
        <f t="array" ref="R3961">IF($X3961="Non-local",VLOOKUP($E3961,$AI$88:$AW$92,COLUMN($AW:$AW)-COLUMN($AH:$AH),FALSE),IF($X3961="Unknown",VLOOKUP($E3961,$AI$95:$AW$99,COLUMN($AW:$AW)-COLUMN($AH:$AH),FALSE),0))</f>
        <v>0.12047560494171299</v>
      </c>
      <c r="S3961" s="87" cm="1">
        <f t="array" ref="S3961">VLOOKUP($E3961,$AI$111:$AW$115,COLUMN($AW:$AW)-COLUMN($AH:$AH),FALSE)</f>
        <v>431.69321999999994</v>
      </c>
      <c r="T3961" s="104">
        <f t="shared" si="741"/>
        <v>0.81129342948462091</v>
      </c>
      <c r="U3961" s="104">
        <f t="shared" si="742"/>
        <v>2047.942561555087</v>
      </c>
      <c r="V3961" s="87" cm="1">
        <f t="array" ref="V3961">VLOOKUP($E3961,$AI$118:$AW$122,COLUMN($AW:$AW)-COLUMN($AH:$AH),FALSE)</f>
        <v>0</v>
      </c>
      <c r="W3961" s="87" t="str">
        <f t="shared" si="746"/>
        <v>Domestic</v>
      </c>
      <c r="X3961" s="87" t="str">
        <f t="shared" si="747"/>
        <v>Non-local</v>
      </c>
      <c r="Y3961" s="104"/>
      <c r="Z3961" s="87" t="str">
        <f t="shared" si="743"/>
        <v>USA</v>
      </c>
      <c r="AA3961" s="87" t="str">
        <f t="shared" si="744"/>
        <v>USA</v>
      </c>
      <c r="AB3961" s="82" cm="1">
        <f t="array" ref="AB3961">VLOOKUP(B3961,'GDP per Capita'!$T$2:$V$4235,COLUMN('GDP per Capita'!$V:$V)-COLUMN('GDP per Capita'!$S:$S),FALSE)</f>
        <v>63809.64</v>
      </c>
      <c r="AC3961" s="82">
        <f t="shared" si="748"/>
        <v>63809.64</v>
      </c>
      <c r="AD3961" s="82">
        <f t="shared" si="749"/>
        <v>63809.64</v>
      </c>
      <c r="AE3961" s="88">
        <f t="shared" si="745"/>
        <v>3.2094563792478485E-2</v>
      </c>
    </row>
    <row r="3962" spans="1:31">
      <c r="A3962" s="77" t="s">
        <v>1202</v>
      </c>
      <c r="B3962" s="77">
        <v>3961</v>
      </c>
      <c r="C3962" s="77" t="s">
        <v>29</v>
      </c>
      <c r="D3962" s="77" t="s">
        <v>29</v>
      </c>
      <c r="E3962" s="77">
        <v>2016</v>
      </c>
      <c r="F3962" s="77">
        <v>30.357380199999898</v>
      </c>
      <c r="G3962" s="77">
        <v>-103.66093669999999</v>
      </c>
      <c r="H3962" s="77">
        <v>0</v>
      </c>
      <c r="I3962" s="77" t="s">
        <v>1790</v>
      </c>
      <c r="J3962" s="77">
        <v>32.7174209</v>
      </c>
      <c r="K3962" s="77">
        <v>-117.1627714</v>
      </c>
      <c r="L3962" s="77">
        <v>2610.47090627846</v>
      </c>
      <c r="M3962" s="77">
        <v>0.50633074541583201</v>
      </c>
      <c r="N3962" s="77">
        <v>0</v>
      </c>
      <c r="O3962" s="77">
        <v>501.21041400546397</v>
      </c>
      <c r="P3962" s="87" cm="1">
        <f t="array" ref="P3962">IF($X3962="Non-local",VLOOKUP($E3962,$AI$64:$AW$68,COLUMN($AW:$AW)-COLUMN($AH:$AH),FALSE),IF($X3962="Unknown",VLOOKUP($E3962,$AI$71:$AW$75,COLUMN($AW:$AW)-COLUMN($AH:$AH),FALSE),0))</f>
        <v>264</v>
      </c>
      <c r="Q3962" s="87" cm="1">
        <f t="array" ref="Q3962">IF($X3962="Non-local",VLOOKUP($E3962,$AI$40:$AW$44,COLUMN($AW:$AW)-COLUMN($AH:$AH),FALSE),IF($X3962="Unknown",VLOOKUP($E3962,$AI$47:$AW$51,COLUMN($AW:$AW)-COLUMN($AH:$AH),FALSE),0))</f>
        <v>622.00419999999997</v>
      </c>
      <c r="R3962" s="87" cm="1">
        <f t="array" ref="R3962">IF($X3962="Non-local",VLOOKUP($E3962,$AI$88:$AW$92,COLUMN($AW:$AW)-COLUMN($AH:$AH),FALSE),IF($X3962="Unknown",VLOOKUP($E3962,$AI$95:$AW$99,COLUMN($AW:$AW)-COLUMN($AH:$AH),FALSE),0))</f>
        <v>0.12047560494171299</v>
      </c>
      <c r="S3962" s="87" cm="1">
        <f t="array" ref="S3962">VLOOKUP($E3962,$AI$111:$AW$115,COLUMN($AW:$AW)-COLUMN($AH:$AH),FALSE)</f>
        <v>431.69321999999994</v>
      </c>
      <c r="T3962" s="104">
        <f t="shared" si="741"/>
        <v>0.62680635035754495</v>
      </c>
      <c r="U3962" s="104">
        <f t="shared" si="742"/>
        <v>1818.9078340054637</v>
      </c>
      <c r="V3962" s="87" cm="1">
        <f t="array" ref="V3962">VLOOKUP($E3962,$AI$118:$AW$122,COLUMN($AW:$AW)-COLUMN($AH:$AH),FALSE)</f>
        <v>0</v>
      </c>
      <c r="W3962" s="87" t="str">
        <f t="shared" si="746"/>
        <v>Domestic</v>
      </c>
      <c r="X3962" s="87" t="str">
        <f t="shared" si="747"/>
        <v>Non-local</v>
      </c>
      <c r="Y3962" s="104"/>
      <c r="Z3962" s="87" t="str">
        <f t="shared" si="743"/>
        <v>USA</v>
      </c>
      <c r="AA3962" s="87" t="str">
        <f t="shared" si="744"/>
        <v>USA</v>
      </c>
      <c r="AB3962" s="82" cm="1">
        <f t="array" ref="AB3962">VLOOKUP(B3962,'GDP per Capita'!$T$2:$V$4235,COLUMN('GDP per Capita'!$V:$V)-COLUMN('GDP per Capita'!$S:$S),FALSE)</f>
        <v>63809.64</v>
      </c>
      <c r="AC3962" s="82">
        <f t="shared" si="748"/>
        <v>63809.64</v>
      </c>
      <c r="AD3962" s="82">
        <f t="shared" si="749"/>
        <v>63809.64</v>
      </c>
      <c r="AE3962" s="88">
        <f t="shared" si="745"/>
        <v>2.8505220120431076E-2</v>
      </c>
    </row>
    <row r="3963" spans="1:31">
      <c r="A3963" s="77" t="s">
        <v>1000</v>
      </c>
      <c r="B3963" s="77">
        <v>3962</v>
      </c>
      <c r="C3963" s="77" t="s">
        <v>29</v>
      </c>
      <c r="D3963" s="77" t="s">
        <v>29</v>
      </c>
      <c r="E3963" s="77">
        <v>2016</v>
      </c>
      <c r="F3963" s="77">
        <v>37.3893889</v>
      </c>
      <c r="G3963" s="77">
        <v>-122.0832101</v>
      </c>
      <c r="H3963" s="77">
        <v>0</v>
      </c>
      <c r="I3963" s="77" t="s">
        <v>1790</v>
      </c>
      <c r="J3963" s="77">
        <v>32.7174209</v>
      </c>
      <c r="K3963" s="77">
        <v>-117.1627714</v>
      </c>
      <c r="L3963" s="77">
        <v>1371.37653115948</v>
      </c>
      <c r="M3963" s="77">
        <v>0.34271480698097601</v>
      </c>
      <c r="N3963" s="77">
        <v>0</v>
      </c>
      <c r="O3963" s="77">
        <v>263.304293982621</v>
      </c>
      <c r="P3963" s="87" cm="1">
        <f t="array" ref="P3963">IF($X3963="Non-local",VLOOKUP($E3963,$AI$64:$AW$68,COLUMN($AW:$AW)-COLUMN($AH:$AH),FALSE),IF($X3963="Unknown",VLOOKUP($E3963,$AI$71:$AW$75,COLUMN($AW:$AW)-COLUMN($AH:$AH),FALSE),0))</f>
        <v>264</v>
      </c>
      <c r="Q3963" s="87" cm="1">
        <f t="array" ref="Q3963">IF($X3963="Non-local",VLOOKUP($E3963,$AI$40:$AW$44,COLUMN($AW:$AW)-COLUMN($AH:$AH),FALSE),IF($X3963="Unknown",VLOOKUP($E3963,$AI$47:$AW$51,COLUMN($AW:$AW)-COLUMN($AH:$AH),FALSE),0))</f>
        <v>622.00419999999997</v>
      </c>
      <c r="R3963" s="87" cm="1">
        <f t="array" ref="R3963">IF($X3963="Non-local",VLOOKUP($E3963,$AI$88:$AW$92,COLUMN($AW:$AW)-COLUMN($AH:$AH),FALSE),IF($X3963="Unknown",VLOOKUP($E3963,$AI$95:$AW$99,COLUMN($AW:$AW)-COLUMN($AH:$AH),FALSE),0))</f>
        <v>0.12047560494171299</v>
      </c>
      <c r="S3963" s="87" cm="1">
        <f t="array" ref="S3963">VLOOKUP($E3963,$AI$111:$AW$115,COLUMN($AW:$AW)-COLUMN($AH:$AH),FALSE)</f>
        <v>431.69321999999994</v>
      </c>
      <c r="T3963" s="104">
        <f t="shared" si="741"/>
        <v>0.463190411922689</v>
      </c>
      <c r="U3963" s="104">
        <f t="shared" si="742"/>
        <v>1581.0017139826207</v>
      </c>
      <c r="V3963" s="87" cm="1">
        <f t="array" ref="V3963">VLOOKUP($E3963,$AI$118:$AW$122,COLUMN($AW:$AW)-COLUMN($AH:$AH),FALSE)</f>
        <v>0</v>
      </c>
      <c r="W3963" s="87" t="str">
        <f t="shared" si="746"/>
        <v>Domestic</v>
      </c>
      <c r="X3963" s="87" t="str">
        <f t="shared" si="747"/>
        <v>Non-local</v>
      </c>
      <c r="Y3963" s="104"/>
      <c r="Z3963" s="87" t="str">
        <f t="shared" si="743"/>
        <v>USA</v>
      </c>
      <c r="AA3963" s="87" t="str">
        <f t="shared" si="744"/>
        <v>USA</v>
      </c>
      <c r="AB3963" s="82" cm="1">
        <f t="array" ref="AB3963">VLOOKUP(B3963,'GDP per Capita'!$T$2:$V$4235,COLUMN('GDP per Capita'!$V:$V)-COLUMN('GDP per Capita'!$S:$S),FALSE)</f>
        <v>63809.64</v>
      </c>
      <c r="AC3963" s="82">
        <f t="shared" si="748"/>
        <v>63809.64</v>
      </c>
      <c r="AD3963" s="82">
        <f t="shared" si="749"/>
        <v>63809.64</v>
      </c>
      <c r="AE3963" s="88">
        <f t="shared" si="745"/>
        <v>2.477684741651294E-2</v>
      </c>
    </row>
    <row r="3964" spans="1:31">
      <c r="A3964" s="77" t="s">
        <v>1669</v>
      </c>
      <c r="B3964" s="77">
        <v>3963</v>
      </c>
      <c r="C3964" s="77" t="s">
        <v>29</v>
      </c>
      <c r="D3964" s="77" t="s">
        <v>29</v>
      </c>
      <c r="E3964" s="77">
        <v>2016</v>
      </c>
      <c r="F3964" s="77">
        <v>25.91162125</v>
      </c>
      <c r="G3964" s="77">
        <v>-80.321274799966403</v>
      </c>
      <c r="H3964" s="77">
        <v>0</v>
      </c>
      <c r="I3964" s="77" t="s">
        <v>1790</v>
      </c>
      <c r="J3964" s="77">
        <v>32.7174209</v>
      </c>
      <c r="K3964" s="77">
        <v>-117.1627714</v>
      </c>
      <c r="L3964" s="77">
        <v>7264.7328446156598</v>
      </c>
      <c r="M3964" s="77">
        <v>1.18626215494683</v>
      </c>
      <c r="N3964" s="77">
        <v>0</v>
      </c>
      <c r="O3964" s="77">
        <v>871.767941353879</v>
      </c>
      <c r="P3964" s="87" cm="1">
        <f t="array" ref="P3964">IF($X3964="Non-local",VLOOKUP($E3964,$AI$64:$AW$68,COLUMN($AW:$AW)-COLUMN($AH:$AH),FALSE),IF($X3964="Unknown",VLOOKUP($E3964,$AI$71:$AW$75,COLUMN($AW:$AW)-COLUMN($AH:$AH),FALSE),0))</f>
        <v>264</v>
      </c>
      <c r="Q3964" s="87" cm="1">
        <f t="array" ref="Q3964">IF($X3964="Non-local",VLOOKUP($E3964,$AI$40:$AW$44,COLUMN($AW:$AW)-COLUMN($AH:$AH),FALSE),IF($X3964="Unknown",VLOOKUP($E3964,$AI$47:$AW$51,COLUMN($AW:$AW)-COLUMN($AH:$AH),FALSE),0))</f>
        <v>622.00419999999997</v>
      </c>
      <c r="R3964" s="87" cm="1">
        <f t="array" ref="R3964">IF($X3964="Non-local",VLOOKUP($E3964,$AI$88:$AW$92,COLUMN($AW:$AW)-COLUMN($AH:$AH),FALSE),IF($X3964="Unknown",VLOOKUP($E3964,$AI$95:$AW$99,COLUMN($AW:$AW)-COLUMN($AH:$AH),FALSE),0))</f>
        <v>0.12047560494171299</v>
      </c>
      <c r="S3964" s="87" cm="1">
        <f t="array" ref="S3964">VLOOKUP($E3964,$AI$111:$AW$115,COLUMN($AW:$AW)-COLUMN($AH:$AH),FALSE)</f>
        <v>431.69321999999994</v>
      </c>
      <c r="T3964" s="104">
        <f t="shared" si="741"/>
        <v>1.306737759888543</v>
      </c>
      <c r="U3964" s="104">
        <f t="shared" si="742"/>
        <v>2189.465361353879</v>
      </c>
      <c r="V3964" s="87" cm="1">
        <f t="array" ref="V3964">VLOOKUP($E3964,$AI$118:$AW$122,COLUMN($AW:$AW)-COLUMN($AH:$AH),FALSE)</f>
        <v>0</v>
      </c>
      <c r="W3964" s="87" t="str">
        <f t="shared" si="746"/>
        <v>Domestic</v>
      </c>
      <c r="X3964" s="87" t="str">
        <f t="shared" si="747"/>
        <v>Non-local</v>
      </c>
      <c r="Y3964" s="104"/>
      <c r="Z3964" s="87" t="str">
        <f t="shared" si="743"/>
        <v>USA</v>
      </c>
      <c r="AA3964" s="87" t="str">
        <f t="shared" si="744"/>
        <v>USA</v>
      </c>
      <c r="AB3964" s="82" cm="1">
        <f t="array" ref="AB3964">VLOOKUP(B3964,'GDP per Capita'!$T$2:$V$4235,COLUMN('GDP per Capita'!$V:$V)-COLUMN('GDP per Capita'!$S:$S),FALSE)</f>
        <v>63809.64</v>
      </c>
      <c r="AC3964" s="82">
        <f t="shared" si="748"/>
        <v>63809.64</v>
      </c>
      <c r="AD3964" s="82">
        <f t="shared" si="749"/>
        <v>63809.64</v>
      </c>
      <c r="AE3964" s="88">
        <f t="shared" si="745"/>
        <v>3.4312454377643867E-2</v>
      </c>
    </row>
    <row r="3965" spans="1:31">
      <c r="A3965" s="77" t="s">
        <v>1038</v>
      </c>
      <c r="B3965" s="77">
        <v>3964</v>
      </c>
      <c r="C3965" s="77" t="s">
        <v>29</v>
      </c>
      <c r="D3965" s="77" t="s">
        <v>29</v>
      </c>
      <c r="E3965" s="77">
        <v>2016</v>
      </c>
      <c r="F3965" s="77">
        <v>33.723761699999997</v>
      </c>
      <c r="G3965" s="77">
        <v>-116.267323699999</v>
      </c>
      <c r="H3965" s="77">
        <v>0</v>
      </c>
      <c r="I3965" s="77" t="s">
        <v>1790</v>
      </c>
      <c r="J3965" s="77">
        <v>32.7174209</v>
      </c>
      <c r="K3965" s="77">
        <v>-117.1627714</v>
      </c>
      <c r="L3965" s="77">
        <v>278.99463184137602</v>
      </c>
      <c r="M3965" s="77">
        <v>0.19847148445840901</v>
      </c>
      <c r="N3965" s="77">
        <v>0</v>
      </c>
      <c r="O3965" s="77">
        <v>53.566969313544199</v>
      </c>
      <c r="P3965" s="87" cm="1">
        <f t="array" ref="P3965">IF($X3965="Non-local",VLOOKUP($E3965,$AI$64:$AW$68,COLUMN($AW:$AW)-COLUMN($AH:$AH),FALSE),IF($X3965="Unknown",VLOOKUP($E3965,$AI$71:$AW$75,COLUMN($AW:$AW)-COLUMN($AH:$AH),FALSE),0))</f>
        <v>264</v>
      </c>
      <c r="Q3965" s="87" cm="1">
        <f t="array" ref="Q3965">IF($X3965="Non-local",VLOOKUP($E3965,$AI$40:$AW$44,COLUMN($AW:$AW)-COLUMN($AH:$AH),FALSE),IF($X3965="Unknown",VLOOKUP($E3965,$AI$47:$AW$51,COLUMN($AW:$AW)-COLUMN($AH:$AH),FALSE),0))</f>
        <v>622.00419999999997</v>
      </c>
      <c r="R3965" s="87" cm="1">
        <f t="array" ref="R3965">IF($X3965="Non-local",VLOOKUP($E3965,$AI$88:$AW$92,COLUMN($AW:$AW)-COLUMN($AH:$AH),FALSE),IF($X3965="Unknown",VLOOKUP($E3965,$AI$95:$AW$99,COLUMN($AW:$AW)-COLUMN($AH:$AH),FALSE),0))</f>
        <v>0.12047560494171299</v>
      </c>
      <c r="S3965" s="87" cm="1">
        <f t="array" ref="S3965">VLOOKUP($E3965,$AI$111:$AW$115,COLUMN($AW:$AW)-COLUMN($AH:$AH),FALSE)</f>
        <v>431.69321999999994</v>
      </c>
      <c r="T3965" s="104">
        <f t="shared" si="741"/>
        <v>0.31894708940012201</v>
      </c>
      <c r="U3965" s="104">
        <f t="shared" si="742"/>
        <v>1371.2643893135441</v>
      </c>
      <c r="V3965" s="87" cm="1">
        <f t="array" ref="V3965">VLOOKUP($E3965,$AI$118:$AW$122,COLUMN($AW:$AW)-COLUMN($AH:$AH),FALSE)</f>
        <v>0</v>
      </c>
      <c r="W3965" s="87" t="str">
        <f t="shared" si="746"/>
        <v>Domestic</v>
      </c>
      <c r="X3965" s="87" t="str">
        <f t="shared" si="747"/>
        <v>Non-local</v>
      </c>
      <c r="Y3965" s="104"/>
      <c r="Z3965" s="87" t="str">
        <f t="shared" si="743"/>
        <v>USA</v>
      </c>
      <c r="AA3965" s="87" t="str">
        <f t="shared" si="744"/>
        <v>USA</v>
      </c>
      <c r="AB3965" s="82" cm="1">
        <f t="array" ref="AB3965">VLOOKUP(B3965,'GDP per Capita'!$T$2:$V$4235,COLUMN('GDP per Capita'!$V:$V)-COLUMN('GDP per Capita'!$S:$S),FALSE)</f>
        <v>63809.64</v>
      </c>
      <c r="AC3965" s="82">
        <f t="shared" si="748"/>
        <v>63809.64</v>
      </c>
      <c r="AD3965" s="82">
        <f t="shared" si="749"/>
        <v>63809.64</v>
      </c>
      <c r="AE3965" s="88">
        <f t="shared" si="745"/>
        <v>2.1489925179229097E-2</v>
      </c>
    </row>
    <row r="3966" spans="1:31">
      <c r="A3966" s="77" t="s">
        <v>886</v>
      </c>
      <c r="B3966" s="77">
        <v>3965</v>
      </c>
      <c r="C3966" s="77" t="s">
        <v>29</v>
      </c>
      <c r="D3966" s="77" t="s">
        <v>29</v>
      </c>
      <c r="E3966" s="77">
        <v>2016</v>
      </c>
      <c r="F3966" s="77">
        <v>39.284749400000003</v>
      </c>
      <c r="G3966" s="77">
        <v>-76.620474639699793</v>
      </c>
      <c r="H3966" s="77">
        <v>0</v>
      </c>
      <c r="I3966" s="77" t="s">
        <v>1790</v>
      </c>
      <c r="J3966" s="77">
        <v>32.7174209</v>
      </c>
      <c r="K3966" s="77">
        <v>-117.1627714</v>
      </c>
      <c r="L3966" s="77">
        <v>7375.5413090858101</v>
      </c>
      <c r="M3966" s="77">
        <v>1.20164337385867</v>
      </c>
      <c r="N3966" s="77">
        <v>0</v>
      </c>
      <c r="O3966" s="77">
        <v>885.06495709029696</v>
      </c>
      <c r="P3966" s="87" cm="1">
        <f t="array" ref="P3966">IF($X3966="Non-local",VLOOKUP($E3966,$AI$64:$AW$68,COLUMN($AW:$AW)-COLUMN($AH:$AH),FALSE),IF($X3966="Unknown",VLOOKUP($E3966,$AI$71:$AW$75,COLUMN($AW:$AW)-COLUMN($AH:$AH),FALSE),0))</f>
        <v>264</v>
      </c>
      <c r="Q3966" s="87" cm="1">
        <f t="array" ref="Q3966">IF($X3966="Non-local",VLOOKUP($E3966,$AI$40:$AW$44,COLUMN($AW:$AW)-COLUMN($AH:$AH),FALSE),IF($X3966="Unknown",VLOOKUP($E3966,$AI$47:$AW$51,COLUMN($AW:$AW)-COLUMN($AH:$AH),FALSE),0))</f>
        <v>622.00419999999997</v>
      </c>
      <c r="R3966" s="87" cm="1">
        <f t="array" ref="R3966">IF($X3966="Non-local",VLOOKUP($E3966,$AI$88:$AW$92,COLUMN($AW:$AW)-COLUMN($AH:$AH),FALSE),IF($X3966="Unknown",VLOOKUP($E3966,$AI$95:$AW$99,COLUMN($AW:$AW)-COLUMN($AH:$AH),FALSE),0))</f>
        <v>0.12047560494171299</v>
      </c>
      <c r="S3966" s="87" cm="1">
        <f t="array" ref="S3966">VLOOKUP($E3966,$AI$111:$AW$115,COLUMN($AW:$AW)-COLUMN($AH:$AH),FALSE)</f>
        <v>431.69321999999994</v>
      </c>
      <c r="T3966" s="104">
        <f t="shared" si="741"/>
        <v>1.3221189788003831</v>
      </c>
      <c r="U3966" s="104">
        <f t="shared" si="742"/>
        <v>2202.7623770902969</v>
      </c>
      <c r="V3966" s="87" cm="1">
        <f t="array" ref="V3966">VLOOKUP($E3966,$AI$118:$AW$122,COLUMN($AW:$AW)-COLUMN($AH:$AH),FALSE)</f>
        <v>0</v>
      </c>
      <c r="W3966" s="87" t="str">
        <f t="shared" si="746"/>
        <v>Domestic</v>
      </c>
      <c r="X3966" s="87" t="str">
        <f t="shared" si="747"/>
        <v>Non-local</v>
      </c>
      <c r="Y3966" s="104"/>
      <c r="Z3966" s="87" t="str">
        <f t="shared" si="743"/>
        <v>USA</v>
      </c>
      <c r="AA3966" s="87" t="str">
        <f t="shared" si="744"/>
        <v>USA</v>
      </c>
      <c r="AB3966" s="82" cm="1">
        <f t="array" ref="AB3966">VLOOKUP(B3966,'GDP per Capita'!$T$2:$V$4235,COLUMN('GDP per Capita'!$V:$V)-COLUMN('GDP per Capita'!$S:$S),FALSE)</f>
        <v>63809.64</v>
      </c>
      <c r="AC3966" s="82">
        <f t="shared" si="748"/>
        <v>63809.64</v>
      </c>
      <c r="AD3966" s="82">
        <f t="shared" si="749"/>
        <v>63809.64</v>
      </c>
      <c r="AE3966" s="88">
        <f t="shared" si="745"/>
        <v>3.4520840065706326E-2</v>
      </c>
    </row>
    <row r="3967" spans="1:31">
      <c r="A3967" s="77" t="s">
        <v>910</v>
      </c>
      <c r="B3967" s="77">
        <v>3966</v>
      </c>
      <c r="C3967" s="77" t="s">
        <v>29</v>
      </c>
      <c r="D3967" s="77" t="s">
        <v>29</v>
      </c>
      <c r="E3967" s="77">
        <v>2016</v>
      </c>
      <c r="F3967" s="77">
        <v>37.411403499999999</v>
      </c>
      <c r="G3967" s="77">
        <v>-122.0543534</v>
      </c>
      <c r="H3967" s="77">
        <v>0</v>
      </c>
      <c r="I3967" s="77" t="s">
        <v>1790</v>
      </c>
      <c r="J3967" s="77">
        <v>32.7174209</v>
      </c>
      <c r="K3967" s="77">
        <v>-117.1627714</v>
      </c>
      <c r="L3967" s="77">
        <v>1371.597310443</v>
      </c>
      <c r="M3967" s="77">
        <v>0.34274395973187599</v>
      </c>
      <c r="N3967" s="77">
        <v>0</v>
      </c>
      <c r="O3967" s="77">
        <v>263.346683605056</v>
      </c>
      <c r="P3967" s="87" cm="1">
        <f t="array" ref="P3967">IF($X3967="Non-local",VLOOKUP($E3967,$AI$64:$AW$68,COLUMN($AW:$AW)-COLUMN($AH:$AH),FALSE),IF($X3967="Unknown",VLOOKUP($E3967,$AI$71:$AW$75,COLUMN($AW:$AW)-COLUMN($AH:$AH),FALSE),0))</f>
        <v>264</v>
      </c>
      <c r="Q3967" s="87" cm="1">
        <f t="array" ref="Q3967">IF($X3967="Non-local",VLOOKUP($E3967,$AI$40:$AW$44,COLUMN($AW:$AW)-COLUMN($AH:$AH),FALSE),IF($X3967="Unknown",VLOOKUP($E3967,$AI$47:$AW$51,COLUMN($AW:$AW)-COLUMN($AH:$AH),FALSE),0))</f>
        <v>622.00419999999997</v>
      </c>
      <c r="R3967" s="87" cm="1">
        <f t="array" ref="R3967">IF($X3967="Non-local",VLOOKUP($E3967,$AI$88:$AW$92,COLUMN($AW:$AW)-COLUMN($AH:$AH),FALSE),IF($X3967="Unknown",VLOOKUP($E3967,$AI$95:$AW$99,COLUMN($AW:$AW)-COLUMN($AH:$AH),FALSE),0))</f>
        <v>0.12047560494171299</v>
      </c>
      <c r="S3967" s="87" cm="1">
        <f t="array" ref="S3967">VLOOKUP($E3967,$AI$111:$AW$115,COLUMN($AW:$AW)-COLUMN($AH:$AH),FALSE)</f>
        <v>431.69321999999994</v>
      </c>
      <c r="T3967" s="104">
        <f t="shared" si="741"/>
        <v>0.46321956467358899</v>
      </c>
      <c r="U3967" s="104">
        <f t="shared" si="742"/>
        <v>1581.0441036050559</v>
      </c>
      <c r="V3967" s="87" cm="1">
        <f t="array" ref="V3967">VLOOKUP($E3967,$AI$118:$AW$122,COLUMN($AW:$AW)-COLUMN($AH:$AH),FALSE)</f>
        <v>0</v>
      </c>
      <c r="W3967" s="87" t="str">
        <f t="shared" si="746"/>
        <v>Domestic</v>
      </c>
      <c r="X3967" s="87" t="str">
        <f t="shared" si="747"/>
        <v>Non-local</v>
      </c>
      <c r="Y3967" s="104"/>
      <c r="Z3967" s="87" t="str">
        <f t="shared" si="743"/>
        <v>USA</v>
      </c>
      <c r="AA3967" s="87" t="str">
        <f t="shared" si="744"/>
        <v>USA</v>
      </c>
      <c r="AB3967" s="82" cm="1">
        <f t="array" ref="AB3967">VLOOKUP(B3967,'GDP per Capita'!$T$2:$V$4235,COLUMN('GDP per Capita'!$V:$V)-COLUMN('GDP per Capita'!$S:$S),FALSE)</f>
        <v>63809.64</v>
      </c>
      <c r="AC3967" s="82">
        <f t="shared" si="748"/>
        <v>63809.64</v>
      </c>
      <c r="AD3967" s="82">
        <f t="shared" si="749"/>
        <v>63809.64</v>
      </c>
      <c r="AE3967" s="88">
        <f t="shared" si="745"/>
        <v>2.4777511730281754E-2</v>
      </c>
    </row>
    <row r="3968" spans="1:31">
      <c r="A3968" s="77" t="s">
        <v>886</v>
      </c>
      <c r="B3968" s="77">
        <v>3967</v>
      </c>
      <c r="C3968" s="77" t="s">
        <v>29</v>
      </c>
      <c r="D3968" s="77" t="s">
        <v>29</v>
      </c>
      <c r="E3968" s="77">
        <v>2016</v>
      </c>
      <c r="F3968" s="77">
        <v>39.284749400000003</v>
      </c>
      <c r="G3968" s="77">
        <v>-76.620474639699793</v>
      </c>
      <c r="H3968" s="77">
        <v>0</v>
      </c>
      <c r="I3968" s="77" t="s">
        <v>1790</v>
      </c>
      <c r="J3968" s="77">
        <v>32.7174209</v>
      </c>
      <c r="K3968" s="77">
        <v>-117.1627714</v>
      </c>
      <c r="L3968" s="77">
        <v>7375.5413090858101</v>
      </c>
      <c r="M3968" s="77">
        <v>1.20164337385867</v>
      </c>
      <c r="N3968" s="77">
        <v>0</v>
      </c>
      <c r="O3968" s="77">
        <v>885.06495709029696</v>
      </c>
      <c r="P3968" s="87" cm="1">
        <f t="array" ref="P3968">IF($X3968="Non-local",VLOOKUP($E3968,$AI$64:$AW$68,COLUMN($AW:$AW)-COLUMN($AH:$AH),FALSE),IF($X3968="Unknown",VLOOKUP($E3968,$AI$71:$AW$75,COLUMN($AW:$AW)-COLUMN($AH:$AH),FALSE),0))</f>
        <v>264</v>
      </c>
      <c r="Q3968" s="87" cm="1">
        <f t="array" ref="Q3968">IF($X3968="Non-local",VLOOKUP($E3968,$AI$40:$AW$44,COLUMN($AW:$AW)-COLUMN($AH:$AH),FALSE),IF($X3968="Unknown",VLOOKUP($E3968,$AI$47:$AW$51,COLUMN($AW:$AW)-COLUMN($AH:$AH),FALSE),0))</f>
        <v>622.00419999999997</v>
      </c>
      <c r="R3968" s="87" cm="1">
        <f t="array" ref="R3968">IF($X3968="Non-local",VLOOKUP($E3968,$AI$88:$AW$92,COLUMN($AW:$AW)-COLUMN($AH:$AH),FALSE),IF($X3968="Unknown",VLOOKUP($E3968,$AI$95:$AW$99,COLUMN($AW:$AW)-COLUMN($AH:$AH),FALSE),0))</f>
        <v>0.12047560494171299</v>
      </c>
      <c r="S3968" s="87" cm="1">
        <f t="array" ref="S3968">VLOOKUP($E3968,$AI$111:$AW$115,COLUMN($AW:$AW)-COLUMN($AH:$AH),FALSE)</f>
        <v>431.69321999999994</v>
      </c>
      <c r="T3968" s="104">
        <f t="shared" si="741"/>
        <v>1.3221189788003831</v>
      </c>
      <c r="U3968" s="104">
        <f t="shared" si="742"/>
        <v>2202.7623770902969</v>
      </c>
      <c r="V3968" s="87" cm="1">
        <f t="array" ref="V3968">VLOOKUP($E3968,$AI$118:$AW$122,COLUMN($AW:$AW)-COLUMN($AH:$AH),FALSE)</f>
        <v>0</v>
      </c>
      <c r="W3968" s="87" t="str">
        <f t="shared" si="746"/>
        <v>Domestic</v>
      </c>
      <c r="X3968" s="87" t="str">
        <f t="shared" si="747"/>
        <v>Non-local</v>
      </c>
      <c r="Y3968" s="104"/>
      <c r="Z3968" s="87" t="str">
        <f t="shared" si="743"/>
        <v>USA</v>
      </c>
      <c r="AA3968" s="87" t="str">
        <f t="shared" si="744"/>
        <v>USA</v>
      </c>
      <c r="AB3968" s="82" cm="1">
        <f t="array" ref="AB3968">VLOOKUP(B3968,'GDP per Capita'!$T$2:$V$4235,COLUMN('GDP per Capita'!$V:$V)-COLUMN('GDP per Capita'!$S:$S),FALSE)</f>
        <v>63809.64</v>
      </c>
      <c r="AC3968" s="82">
        <f t="shared" si="748"/>
        <v>63809.64</v>
      </c>
      <c r="AD3968" s="82">
        <f t="shared" si="749"/>
        <v>63809.64</v>
      </c>
      <c r="AE3968" s="88">
        <f t="shared" si="745"/>
        <v>3.4520840065706326E-2</v>
      </c>
    </row>
    <row r="3969" spans="1:31">
      <c r="A3969" s="77" t="s">
        <v>884</v>
      </c>
      <c r="B3969" s="77">
        <v>3968</v>
      </c>
      <c r="C3969" s="77" t="s">
        <v>29</v>
      </c>
      <c r="D3969" s="77" t="s">
        <v>29</v>
      </c>
      <c r="E3969" s="77">
        <v>2016</v>
      </c>
      <c r="F3969" s="77">
        <v>38.894985499999997</v>
      </c>
      <c r="G3969" s="77">
        <v>-77.036570799999893</v>
      </c>
      <c r="H3969" s="77">
        <v>0</v>
      </c>
      <c r="I3969" s="77" t="s">
        <v>1790</v>
      </c>
      <c r="J3969" s="77">
        <v>32.7174209</v>
      </c>
      <c r="K3969" s="77">
        <v>-117.1627714</v>
      </c>
      <c r="L3969" s="77">
        <v>7306.1533428078401</v>
      </c>
      <c r="M3969" s="77">
        <v>1.1920091629079299</v>
      </c>
      <c r="N3969" s="77">
        <v>0</v>
      </c>
      <c r="O3969" s="77">
        <v>876.73840113694098</v>
      </c>
      <c r="P3969" s="87" cm="1">
        <f t="array" ref="P3969">IF($X3969="Non-local",VLOOKUP($E3969,$AI$64:$AW$68,COLUMN($AW:$AW)-COLUMN($AH:$AH),FALSE),IF($X3969="Unknown",VLOOKUP($E3969,$AI$71:$AW$75,COLUMN($AW:$AW)-COLUMN($AH:$AH),FALSE),0))</f>
        <v>264</v>
      </c>
      <c r="Q3969" s="87" cm="1">
        <f t="array" ref="Q3969">IF($X3969="Non-local",VLOOKUP($E3969,$AI$40:$AW$44,COLUMN($AW:$AW)-COLUMN($AH:$AH),FALSE),IF($X3969="Unknown",VLOOKUP($E3969,$AI$47:$AW$51,COLUMN($AW:$AW)-COLUMN($AH:$AH),FALSE),0))</f>
        <v>622.00419999999997</v>
      </c>
      <c r="R3969" s="87" cm="1">
        <f t="array" ref="R3969">IF($X3969="Non-local",VLOOKUP($E3969,$AI$88:$AW$92,COLUMN($AW:$AW)-COLUMN($AH:$AH),FALSE),IF($X3969="Unknown",VLOOKUP($E3969,$AI$95:$AW$99,COLUMN($AW:$AW)-COLUMN($AH:$AH),FALSE),0))</f>
        <v>0.12047560494171299</v>
      </c>
      <c r="S3969" s="87" cm="1">
        <f t="array" ref="S3969">VLOOKUP($E3969,$AI$111:$AW$115,COLUMN($AW:$AW)-COLUMN($AH:$AH),FALSE)</f>
        <v>431.69321999999994</v>
      </c>
      <c r="T3969" s="104">
        <f t="shared" si="741"/>
        <v>1.312484767849643</v>
      </c>
      <c r="U3969" s="104">
        <f t="shared" si="742"/>
        <v>2194.4358211369408</v>
      </c>
      <c r="V3969" s="87" cm="1">
        <f t="array" ref="V3969">VLOOKUP($E3969,$AI$118:$AW$122,COLUMN($AW:$AW)-COLUMN($AH:$AH),FALSE)</f>
        <v>0</v>
      </c>
      <c r="W3969" s="87" t="str">
        <f t="shared" si="746"/>
        <v>Domestic</v>
      </c>
      <c r="X3969" s="87" t="str">
        <f t="shared" si="747"/>
        <v>Non-local</v>
      </c>
      <c r="Y3969" s="104"/>
      <c r="Z3969" s="87" t="str">
        <f t="shared" si="743"/>
        <v>USA</v>
      </c>
      <c r="AA3969" s="87" t="str">
        <f t="shared" si="744"/>
        <v>USA</v>
      </c>
      <c r="AB3969" s="82" cm="1">
        <f t="array" ref="AB3969">VLOOKUP(B3969,'GDP per Capita'!$T$2:$V$4235,COLUMN('GDP per Capita'!$V:$V)-COLUMN('GDP per Capita'!$S:$S),FALSE)</f>
        <v>63809.64</v>
      </c>
      <c r="AC3969" s="82">
        <f t="shared" si="748"/>
        <v>63809.64</v>
      </c>
      <c r="AD3969" s="82">
        <f t="shared" si="749"/>
        <v>63809.64</v>
      </c>
      <c r="AE3969" s="88">
        <f t="shared" si="745"/>
        <v>3.4390349501061922E-2</v>
      </c>
    </row>
    <row r="3970" spans="1:31">
      <c r="A3970" s="77" t="s">
        <v>34</v>
      </c>
      <c r="B3970" s="77">
        <v>3969</v>
      </c>
      <c r="C3970" s="77" t="s">
        <v>34</v>
      </c>
      <c r="D3970" s="77" t="s">
        <v>34</v>
      </c>
      <c r="E3970" s="77">
        <v>2016</v>
      </c>
      <c r="F3970" s="77">
        <v>0</v>
      </c>
      <c r="G3970" s="77">
        <v>0</v>
      </c>
      <c r="H3970" s="77">
        <v>0</v>
      </c>
      <c r="I3970" s="77" t="s">
        <v>1790</v>
      </c>
      <c r="J3970" s="77">
        <v>32.7174209</v>
      </c>
      <c r="K3970" s="77">
        <v>-117.1627714</v>
      </c>
      <c r="L3970" s="77">
        <v>4530.2325601502498</v>
      </c>
      <c r="M3970" s="77">
        <v>0.78821066689183295</v>
      </c>
      <c r="N3970" s="77">
        <v>1</v>
      </c>
      <c r="O3970" s="77">
        <v>543.62790721803003</v>
      </c>
      <c r="P3970" s="87" cm="1">
        <f t="array" ref="P3970">IF($X3970="Non-local",VLOOKUP($E3970,$AI$64:$AW$68,COLUMN($AW:$AW)-COLUMN($AH:$AH),FALSE),IF($X3970="Unknown",VLOOKUP($E3970,$AI$71:$AW$75,COLUMN($AW:$AW)-COLUMN($AH:$AH),FALSE),0))</f>
        <v>240.54216867469879</v>
      </c>
      <c r="Q3970" s="87" cm="1">
        <f t="array" ref="Q3970">IF($X3970="Non-local",VLOOKUP($E3970,$AI$40:$AW$44,COLUMN($AW:$AW)-COLUMN($AH:$AH),FALSE),IF($X3970="Unknown",VLOOKUP($E3970,$AI$47:$AW$51,COLUMN($AW:$AW)-COLUMN($AH:$AH),FALSE),0))</f>
        <v>566.73575451807233</v>
      </c>
      <c r="R3970" s="87" cm="1">
        <f t="array" ref="R3970">IF($X3970="Non-local",VLOOKUP($E3970,$AI$88:$AW$92,COLUMN($AW:$AW)-COLUMN($AH:$AH),FALSE),IF($X3970="Unknown",VLOOKUP($E3970,$AI$95:$AW$99,COLUMN($AW:$AW)-COLUMN($AH:$AH),FALSE),0))</f>
        <v>0.10977069426165115</v>
      </c>
      <c r="S3970" s="87" cm="1">
        <f t="array" ref="S3970">VLOOKUP($E3970,$AI$111:$AW$115,COLUMN($AW:$AW)-COLUMN($AH:$AH),FALSE)</f>
        <v>431.69321999999994</v>
      </c>
      <c r="T3970" s="104">
        <f t="shared" ref="T3970:T4033" si="750">SUM(M3970,R3970)</f>
        <v>0.89798136115348415</v>
      </c>
      <c r="U3970" s="104">
        <f t="shared" ref="U3970:U4033" si="751">SUM(O3970,P3970,Q3970,S3970)</f>
        <v>1782.5990504108011</v>
      </c>
      <c r="V3970" s="87" cm="1">
        <f t="array" ref="V3970">VLOOKUP($E3970,$AI$118:$AW$122,COLUMN($AW:$AW)-COLUMN($AH:$AH),FALSE)</f>
        <v>0</v>
      </c>
      <c r="W3970" s="87" t="str">
        <f t="shared" si="746"/>
        <v>Unknown</v>
      </c>
      <c r="X3970" s="87" t="str">
        <f t="shared" si="747"/>
        <v>Unknown</v>
      </c>
      <c r="Y3970" s="104"/>
      <c r="Z3970" s="87" t="str">
        <f t="shared" ref="Z3970:Z4033" si="752">C3970</f>
        <v>Unknown</v>
      </c>
      <c r="AA3970" s="87" t="str">
        <f t="shared" ref="AA3970:AA4033" si="753">D3970</f>
        <v>Unknown</v>
      </c>
      <c r="AB3970" s="82" t="e" cm="1">
        <f t="array" ref="AB3970">VLOOKUP(B3970,'GDP per Capita'!$T$2:$V$4235,COLUMN('GDP per Capita'!$V:$V)-COLUMN('GDP per Capita'!$S:$S),FALSE)</f>
        <v>#N/A</v>
      </c>
      <c r="AC3970" s="82" t="str">
        <f t="shared" si="748"/>
        <v/>
      </c>
      <c r="AD3970" s="82">
        <f t="shared" si="749"/>
        <v>61228.93767638311</v>
      </c>
      <c r="AE3970" s="88">
        <f t="shared" ref="AE3970:AE4033" si="754">U3970/AD3970</f>
        <v>2.911366941939245E-2</v>
      </c>
    </row>
    <row r="3971" spans="1:31">
      <c r="A3971" s="77" t="s">
        <v>34</v>
      </c>
      <c r="B3971" s="77">
        <v>3970</v>
      </c>
      <c r="C3971" s="77" t="s">
        <v>34</v>
      </c>
      <c r="D3971" s="77" t="s">
        <v>34</v>
      </c>
      <c r="E3971" s="77">
        <v>2016</v>
      </c>
      <c r="F3971" s="77">
        <v>0</v>
      </c>
      <c r="G3971" s="77">
        <v>0</v>
      </c>
      <c r="H3971" s="77">
        <v>0</v>
      </c>
      <c r="I3971" s="77" t="s">
        <v>1790</v>
      </c>
      <c r="J3971" s="77">
        <v>32.7174209</v>
      </c>
      <c r="K3971" s="77">
        <v>-117.1627714</v>
      </c>
      <c r="L3971" s="77">
        <v>4530.2325601502498</v>
      </c>
      <c r="M3971" s="77">
        <v>0.78821066689183295</v>
      </c>
      <c r="N3971" s="77">
        <v>1</v>
      </c>
      <c r="O3971" s="77">
        <v>543.62790721803003</v>
      </c>
      <c r="P3971" s="87" cm="1">
        <f t="array" ref="P3971">IF($X3971="Non-local",VLOOKUP($E3971,$AI$64:$AW$68,COLUMN($AW:$AW)-COLUMN($AH:$AH),FALSE),IF($X3971="Unknown",VLOOKUP($E3971,$AI$71:$AW$75,COLUMN($AW:$AW)-COLUMN($AH:$AH),FALSE),0))</f>
        <v>240.54216867469879</v>
      </c>
      <c r="Q3971" s="87" cm="1">
        <f t="array" ref="Q3971">IF($X3971="Non-local",VLOOKUP($E3971,$AI$40:$AW$44,COLUMN($AW:$AW)-COLUMN($AH:$AH),FALSE),IF($X3971="Unknown",VLOOKUP($E3971,$AI$47:$AW$51,COLUMN($AW:$AW)-COLUMN($AH:$AH),FALSE),0))</f>
        <v>566.73575451807233</v>
      </c>
      <c r="R3971" s="87" cm="1">
        <f t="array" ref="R3971">IF($X3971="Non-local",VLOOKUP($E3971,$AI$88:$AW$92,COLUMN($AW:$AW)-COLUMN($AH:$AH),FALSE),IF($X3971="Unknown",VLOOKUP($E3971,$AI$95:$AW$99,COLUMN($AW:$AW)-COLUMN($AH:$AH),FALSE),0))</f>
        <v>0.10977069426165115</v>
      </c>
      <c r="S3971" s="87" cm="1">
        <f t="array" ref="S3971">VLOOKUP($E3971,$AI$111:$AW$115,COLUMN($AW:$AW)-COLUMN($AH:$AH),FALSE)</f>
        <v>431.69321999999994</v>
      </c>
      <c r="T3971" s="104">
        <f t="shared" si="750"/>
        <v>0.89798136115348415</v>
      </c>
      <c r="U3971" s="104">
        <f t="shared" si="751"/>
        <v>1782.5990504108011</v>
      </c>
      <c r="V3971" s="87" cm="1">
        <f t="array" ref="V3971">VLOOKUP($E3971,$AI$118:$AW$122,COLUMN($AW:$AW)-COLUMN($AH:$AH),FALSE)</f>
        <v>0</v>
      </c>
      <c r="W3971" s="87" t="str">
        <f t="shared" ref="W3971:W4034" si="755">IF(Z3971&lt;&gt;"USA",IF(Z3971&lt;&gt;"Unknown","International","Unknown"),"Domestic")</f>
        <v>Unknown</v>
      </c>
      <c r="X3971" s="87" t="str">
        <f t="shared" ref="X3971:X4034" si="756">IF(A3971="Unknown","Unknown",IF(H3971=1,"Local","Non-local"))</f>
        <v>Unknown</v>
      </c>
      <c r="Y3971" s="104"/>
      <c r="Z3971" s="87" t="str">
        <f t="shared" si="752"/>
        <v>Unknown</v>
      </c>
      <c r="AA3971" s="87" t="str">
        <f t="shared" si="753"/>
        <v>Unknown</v>
      </c>
      <c r="AB3971" s="82" t="e" cm="1">
        <f t="array" ref="AB3971">VLOOKUP(B3971,'GDP per Capita'!$T$2:$V$4235,COLUMN('GDP per Capita'!$V:$V)-COLUMN('GDP per Capita'!$S:$S),FALSE)</f>
        <v>#N/A</v>
      </c>
      <c r="AC3971" s="82" t="str">
        <f t="shared" si="748"/>
        <v/>
      </c>
      <c r="AD3971" s="82">
        <f t="shared" si="749"/>
        <v>61228.93767638311</v>
      </c>
      <c r="AE3971" s="88">
        <f t="shared" si="754"/>
        <v>2.911366941939245E-2</v>
      </c>
    </row>
    <row r="3972" spans="1:31">
      <c r="A3972" s="77" t="s">
        <v>1739</v>
      </c>
      <c r="B3972" s="77">
        <v>3971</v>
      </c>
      <c r="C3972" s="77" t="s">
        <v>29</v>
      </c>
      <c r="D3972" s="77" t="s">
        <v>29</v>
      </c>
      <c r="E3972" s="77">
        <v>2016</v>
      </c>
      <c r="F3972" s="77">
        <v>40.786222500000001</v>
      </c>
      <c r="G3972" s="77">
        <v>-73.407994980621396</v>
      </c>
      <c r="H3972" s="77">
        <v>0</v>
      </c>
      <c r="I3972" s="77" t="s">
        <v>1790</v>
      </c>
      <c r="J3972" s="77">
        <v>32.7174209</v>
      </c>
      <c r="K3972" s="77">
        <v>-117.1627714</v>
      </c>
      <c r="L3972" s="77">
        <v>7914.8786655712202</v>
      </c>
      <c r="M3972" s="77">
        <v>1.2768172596799701</v>
      </c>
      <c r="N3972" s="77">
        <v>0</v>
      </c>
      <c r="O3972" s="77">
        <v>949.78543986854697</v>
      </c>
      <c r="P3972" s="87" cm="1">
        <f t="array" ref="P3972">IF($X3972="Non-local",VLOOKUP($E3972,$AI$64:$AW$68,COLUMN($AW:$AW)-COLUMN($AH:$AH),FALSE),IF($X3972="Unknown",VLOOKUP($E3972,$AI$71:$AW$75,COLUMN($AW:$AW)-COLUMN($AH:$AH),FALSE),0))</f>
        <v>264</v>
      </c>
      <c r="Q3972" s="87" cm="1">
        <f t="array" ref="Q3972">IF($X3972="Non-local",VLOOKUP($E3972,$AI$40:$AW$44,COLUMN($AW:$AW)-COLUMN($AH:$AH),FALSE),IF($X3972="Unknown",VLOOKUP($E3972,$AI$47:$AW$51,COLUMN($AW:$AW)-COLUMN($AH:$AH),FALSE),0))</f>
        <v>622.00419999999997</v>
      </c>
      <c r="R3972" s="87" cm="1">
        <f t="array" ref="R3972">IF($X3972="Non-local",VLOOKUP($E3972,$AI$88:$AW$92,COLUMN($AW:$AW)-COLUMN($AH:$AH),FALSE),IF($X3972="Unknown",VLOOKUP($E3972,$AI$95:$AW$99,COLUMN($AW:$AW)-COLUMN($AH:$AH),FALSE),0))</f>
        <v>0.12047560494171299</v>
      </c>
      <c r="S3972" s="87" cm="1">
        <f t="array" ref="S3972">VLOOKUP($E3972,$AI$111:$AW$115,COLUMN($AW:$AW)-COLUMN($AH:$AH),FALSE)</f>
        <v>431.69321999999994</v>
      </c>
      <c r="T3972" s="104">
        <f t="shared" si="750"/>
        <v>1.3972928646216831</v>
      </c>
      <c r="U3972" s="104">
        <f t="shared" si="751"/>
        <v>2267.4828598685472</v>
      </c>
      <c r="V3972" s="87" cm="1">
        <f t="array" ref="V3972">VLOOKUP($E3972,$AI$118:$AW$122,COLUMN($AW:$AW)-COLUMN($AH:$AH),FALSE)</f>
        <v>0</v>
      </c>
      <c r="W3972" s="87" t="str">
        <f t="shared" si="755"/>
        <v>Domestic</v>
      </c>
      <c r="X3972" s="87" t="str">
        <f t="shared" si="756"/>
        <v>Non-local</v>
      </c>
      <c r="Y3972" s="104"/>
      <c r="Z3972" s="87" t="str">
        <f t="shared" si="752"/>
        <v>USA</v>
      </c>
      <c r="AA3972" s="87" t="str">
        <f t="shared" si="753"/>
        <v>USA</v>
      </c>
      <c r="AB3972" s="82" cm="1">
        <f t="array" ref="AB3972">VLOOKUP(B3972,'GDP per Capita'!$T$2:$V$4235,COLUMN('GDP per Capita'!$V:$V)-COLUMN('GDP per Capita'!$S:$S),FALSE)</f>
        <v>63809.64</v>
      </c>
      <c r="AC3972" s="82">
        <f t="shared" si="748"/>
        <v>63809.64</v>
      </c>
      <c r="AD3972" s="82">
        <f t="shared" si="749"/>
        <v>63809.64</v>
      </c>
      <c r="AE3972" s="88">
        <f t="shared" si="754"/>
        <v>3.5535114441462873E-2</v>
      </c>
    </row>
    <row r="3973" spans="1:31">
      <c r="A3973" s="77" t="s">
        <v>911</v>
      </c>
      <c r="B3973" s="77">
        <v>3972</v>
      </c>
      <c r="C3973" s="77" t="s">
        <v>29</v>
      </c>
      <c r="D3973" s="77" t="s">
        <v>29</v>
      </c>
      <c r="E3973" s="77">
        <v>2016</v>
      </c>
      <c r="F3973" s="77">
        <v>42.3750997</v>
      </c>
      <c r="G3973" s="77">
        <v>-71.105615700000001</v>
      </c>
      <c r="H3973" s="77">
        <v>0</v>
      </c>
      <c r="I3973" s="77" t="s">
        <v>1790</v>
      </c>
      <c r="J3973" s="77">
        <v>32.7174209</v>
      </c>
      <c r="K3973" s="77">
        <v>-117.1627714</v>
      </c>
      <c r="L3973" s="77">
        <v>8292.5264883878099</v>
      </c>
      <c r="M3973" s="77">
        <v>1.32975968533697</v>
      </c>
      <c r="N3973" s="77">
        <v>0</v>
      </c>
      <c r="O3973" s="77">
        <v>870.715281280721</v>
      </c>
      <c r="P3973" s="87" cm="1">
        <f t="array" ref="P3973">IF($X3973="Non-local",VLOOKUP($E3973,$AI$64:$AW$68,COLUMN($AW:$AW)-COLUMN($AH:$AH),FALSE),IF($X3973="Unknown",VLOOKUP($E3973,$AI$71:$AW$75,COLUMN($AW:$AW)-COLUMN($AH:$AH),FALSE),0))</f>
        <v>264</v>
      </c>
      <c r="Q3973" s="87" cm="1">
        <f t="array" ref="Q3973">IF($X3973="Non-local",VLOOKUP($E3973,$AI$40:$AW$44,COLUMN($AW:$AW)-COLUMN($AH:$AH),FALSE),IF($X3973="Unknown",VLOOKUP($E3973,$AI$47:$AW$51,COLUMN($AW:$AW)-COLUMN($AH:$AH),FALSE),0))</f>
        <v>622.00419999999997</v>
      </c>
      <c r="R3973" s="87" cm="1">
        <f t="array" ref="R3973">IF($X3973="Non-local",VLOOKUP($E3973,$AI$88:$AW$92,COLUMN($AW:$AW)-COLUMN($AH:$AH),FALSE),IF($X3973="Unknown",VLOOKUP($E3973,$AI$95:$AW$99,COLUMN($AW:$AW)-COLUMN($AH:$AH),FALSE),0))</f>
        <v>0.12047560494171299</v>
      </c>
      <c r="S3973" s="87" cm="1">
        <f t="array" ref="S3973">VLOOKUP($E3973,$AI$111:$AW$115,COLUMN($AW:$AW)-COLUMN($AH:$AH),FALSE)</f>
        <v>431.69321999999994</v>
      </c>
      <c r="T3973" s="104">
        <f t="shared" si="750"/>
        <v>1.450235290278683</v>
      </c>
      <c r="U3973" s="104">
        <f t="shared" si="751"/>
        <v>2188.4127012807212</v>
      </c>
      <c r="V3973" s="87" cm="1">
        <f t="array" ref="V3973">VLOOKUP($E3973,$AI$118:$AW$122,COLUMN($AW:$AW)-COLUMN($AH:$AH),FALSE)</f>
        <v>0</v>
      </c>
      <c r="W3973" s="87" t="str">
        <f t="shared" si="755"/>
        <v>Domestic</v>
      </c>
      <c r="X3973" s="87" t="str">
        <f t="shared" si="756"/>
        <v>Non-local</v>
      </c>
      <c r="Y3973" s="104"/>
      <c r="Z3973" s="87" t="str">
        <f t="shared" si="752"/>
        <v>USA</v>
      </c>
      <c r="AA3973" s="87" t="str">
        <f t="shared" si="753"/>
        <v>USA</v>
      </c>
      <c r="AB3973" s="82" cm="1">
        <f t="array" ref="AB3973">VLOOKUP(B3973,'GDP per Capita'!$T$2:$V$4235,COLUMN('GDP per Capita'!$V:$V)-COLUMN('GDP per Capita'!$S:$S),FALSE)</f>
        <v>63809.64</v>
      </c>
      <c r="AC3973" s="82">
        <f t="shared" si="748"/>
        <v>63809.64</v>
      </c>
      <c r="AD3973" s="82">
        <f t="shared" si="749"/>
        <v>63809.64</v>
      </c>
      <c r="AE3973" s="88">
        <f t="shared" si="754"/>
        <v>3.42959574960887E-2</v>
      </c>
    </row>
    <row r="3974" spans="1:31">
      <c r="A3974" s="77" t="s">
        <v>927</v>
      </c>
      <c r="B3974" s="77">
        <v>3973</v>
      </c>
      <c r="C3974" s="77" t="s">
        <v>29</v>
      </c>
      <c r="D3974" s="77" t="s">
        <v>29</v>
      </c>
      <c r="E3974" s="77">
        <v>2016</v>
      </c>
      <c r="F3974" s="77">
        <v>34.147645199999999</v>
      </c>
      <c r="G3974" s="77">
        <v>-118.1444779</v>
      </c>
      <c r="H3974" s="77">
        <v>0</v>
      </c>
      <c r="I3974" s="77" t="s">
        <v>1790</v>
      </c>
      <c r="J3974" s="77">
        <v>32.7174209</v>
      </c>
      <c r="K3974" s="77">
        <v>-117.1627714</v>
      </c>
      <c r="L3974" s="77">
        <v>366.54981032904999</v>
      </c>
      <c r="M3974" s="77">
        <v>0.21003268833500399</v>
      </c>
      <c r="N3974" s="77">
        <v>0</v>
      </c>
      <c r="O3974" s="77">
        <v>70.377563583177704</v>
      </c>
      <c r="P3974" s="87" cm="1">
        <f t="array" ref="P3974">IF($X3974="Non-local",VLOOKUP($E3974,$AI$64:$AW$68,COLUMN($AW:$AW)-COLUMN($AH:$AH),FALSE),IF($X3974="Unknown",VLOOKUP($E3974,$AI$71:$AW$75,COLUMN($AW:$AW)-COLUMN($AH:$AH),FALSE),0))</f>
        <v>264</v>
      </c>
      <c r="Q3974" s="87" cm="1">
        <f t="array" ref="Q3974">IF($X3974="Non-local",VLOOKUP($E3974,$AI$40:$AW$44,COLUMN($AW:$AW)-COLUMN($AH:$AH),FALSE),IF($X3974="Unknown",VLOOKUP($E3974,$AI$47:$AW$51,COLUMN($AW:$AW)-COLUMN($AH:$AH),FALSE),0))</f>
        <v>622.00419999999997</v>
      </c>
      <c r="R3974" s="87" cm="1">
        <f t="array" ref="R3974">IF($X3974="Non-local",VLOOKUP($E3974,$AI$88:$AW$92,COLUMN($AW:$AW)-COLUMN($AH:$AH),FALSE),IF($X3974="Unknown",VLOOKUP($E3974,$AI$95:$AW$99,COLUMN($AW:$AW)-COLUMN($AH:$AH),FALSE),0))</f>
        <v>0.12047560494171299</v>
      </c>
      <c r="S3974" s="87" cm="1">
        <f t="array" ref="S3974">VLOOKUP($E3974,$AI$111:$AW$115,COLUMN($AW:$AW)-COLUMN($AH:$AH),FALSE)</f>
        <v>431.69321999999994</v>
      </c>
      <c r="T3974" s="104">
        <f t="shared" si="750"/>
        <v>0.33050829327671699</v>
      </c>
      <c r="U3974" s="104">
        <f t="shared" si="751"/>
        <v>1388.0749835831775</v>
      </c>
      <c r="V3974" s="87" cm="1">
        <f t="array" ref="V3974">VLOOKUP($E3974,$AI$118:$AW$122,COLUMN($AW:$AW)-COLUMN($AH:$AH),FALSE)</f>
        <v>0</v>
      </c>
      <c r="W3974" s="87" t="str">
        <f t="shared" si="755"/>
        <v>Domestic</v>
      </c>
      <c r="X3974" s="87" t="str">
        <f t="shared" si="756"/>
        <v>Non-local</v>
      </c>
      <c r="Y3974" s="104"/>
      <c r="Z3974" s="87" t="str">
        <f t="shared" si="752"/>
        <v>USA</v>
      </c>
      <c r="AA3974" s="87" t="str">
        <f t="shared" si="753"/>
        <v>USA</v>
      </c>
      <c r="AB3974" s="82" cm="1">
        <f t="array" ref="AB3974">VLOOKUP(B3974,'GDP per Capita'!$T$2:$V$4235,COLUMN('GDP per Capita'!$V:$V)-COLUMN('GDP per Capita'!$S:$S),FALSE)</f>
        <v>63809.64</v>
      </c>
      <c r="AC3974" s="82">
        <f t="shared" si="748"/>
        <v>63809.64</v>
      </c>
      <c r="AD3974" s="82">
        <f t="shared" si="749"/>
        <v>63809.64</v>
      </c>
      <c r="AE3974" s="88">
        <f t="shared" si="754"/>
        <v>2.1753374311204037E-2</v>
      </c>
    </row>
    <row r="3975" spans="1:31">
      <c r="A3975" s="77" t="s">
        <v>882</v>
      </c>
      <c r="B3975" s="77">
        <v>3974</v>
      </c>
      <c r="C3975" s="77" t="s">
        <v>29</v>
      </c>
      <c r="D3975" s="77" t="s">
        <v>29</v>
      </c>
      <c r="E3975" s="77">
        <v>2016</v>
      </c>
      <c r="F3975" s="77">
        <v>39.004607</v>
      </c>
      <c r="G3975" s="77">
        <v>-76.875683800000004</v>
      </c>
      <c r="H3975" s="77">
        <v>0</v>
      </c>
      <c r="I3975" s="77" t="s">
        <v>1790</v>
      </c>
      <c r="J3975" s="77">
        <v>32.7174209</v>
      </c>
      <c r="K3975" s="77">
        <v>-117.1627714</v>
      </c>
      <c r="L3975" s="77">
        <v>7333.2302508515704</v>
      </c>
      <c r="M3975" s="77">
        <v>1.19576766184245</v>
      </c>
      <c r="N3975" s="77">
        <v>0</v>
      </c>
      <c r="O3975" s="77">
        <v>879.98763010218897</v>
      </c>
      <c r="P3975" s="87" cm="1">
        <f t="array" ref="P3975">IF($X3975="Non-local",VLOOKUP($E3975,$AI$64:$AW$68,COLUMN($AW:$AW)-COLUMN($AH:$AH),FALSE),IF($X3975="Unknown",VLOOKUP($E3975,$AI$71:$AW$75,COLUMN($AW:$AW)-COLUMN($AH:$AH),FALSE),0))</f>
        <v>264</v>
      </c>
      <c r="Q3975" s="87" cm="1">
        <f t="array" ref="Q3975">IF($X3975="Non-local",VLOOKUP($E3975,$AI$40:$AW$44,COLUMN($AW:$AW)-COLUMN($AH:$AH),FALSE),IF($X3975="Unknown",VLOOKUP($E3975,$AI$47:$AW$51,COLUMN($AW:$AW)-COLUMN($AH:$AH),FALSE),0))</f>
        <v>622.00419999999997</v>
      </c>
      <c r="R3975" s="87" cm="1">
        <f t="array" ref="R3975">IF($X3975="Non-local",VLOOKUP($E3975,$AI$88:$AW$92,COLUMN($AW:$AW)-COLUMN($AH:$AH),FALSE),IF($X3975="Unknown",VLOOKUP($E3975,$AI$95:$AW$99,COLUMN($AW:$AW)-COLUMN($AH:$AH),FALSE),0))</f>
        <v>0.12047560494171299</v>
      </c>
      <c r="S3975" s="87" cm="1">
        <f t="array" ref="S3975">VLOOKUP($E3975,$AI$111:$AW$115,COLUMN($AW:$AW)-COLUMN($AH:$AH),FALSE)</f>
        <v>431.69321999999994</v>
      </c>
      <c r="T3975" s="104">
        <f t="shared" si="750"/>
        <v>1.316243266784163</v>
      </c>
      <c r="U3975" s="104">
        <f t="shared" si="751"/>
        <v>2197.6850501021891</v>
      </c>
      <c r="V3975" s="87" cm="1">
        <f t="array" ref="V3975">VLOOKUP($E3975,$AI$118:$AW$122,COLUMN($AW:$AW)-COLUMN($AH:$AH),FALSE)</f>
        <v>0</v>
      </c>
      <c r="W3975" s="87" t="str">
        <f t="shared" si="755"/>
        <v>Domestic</v>
      </c>
      <c r="X3975" s="87" t="str">
        <f t="shared" si="756"/>
        <v>Non-local</v>
      </c>
      <c r="Y3975" s="104"/>
      <c r="Z3975" s="87" t="str">
        <f t="shared" si="752"/>
        <v>USA</v>
      </c>
      <c r="AA3975" s="87" t="str">
        <f t="shared" si="753"/>
        <v>USA</v>
      </c>
      <c r="AB3975" s="82" cm="1">
        <f t="array" ref="AB3975">VLOOKUP(B3975,'GDP per Capita'!$T$2:$V$4235,COLUMN('GDP per Capita'!$V:$V)-COLUMN('GDP per Capita'!$S:$S),FALSE)</f>
        <v>63809.64</v>
      </c>
      <c r="AC3975" s="82">
        <f t="shared" si="748"/>
        <v>63809.64</v>
      </c>
      <c r="AD3975" s="82">
        <f t="shared" si="749"/>
        <v>63809.64</v>
      </c>
      <c r="AE3975" s="88">
        <f t="shared" si="754"/>
        <v>3.4441270160781176E-2</v>
      </c>
    </row>
    <row r="3976" spans="1:31">
      <c r="A3976" s="77" t="s">
        <v>1318</v>
      </c>
      <c r="B3976" s="77">
        <v>3975</v>
      </c>
      <c r="C3976" s="77" t="s">
        <v>29</v>
      </c>
      <c r="D3976" s="77" t="s">
        <v>29</v>
      </c>
      <c r="E3976" s="77">
        <v>2016</v>
      </c>
      <c r="F3976" s="77">
        <v>40.425868600000001</v>
      </c>
      <c r="G3976" s="77">
        <v>-86.908065500000006</v>
      </c>
      <c r="H3976" s="77">
        <v>0</v>
      </c>
      <c r="I3976" s="77" t="s">
        <v>1790</v>
      </c>
      <c r="J3976" s="77">
        <v>32.7174209</v>
      </c>
      <c r="K3976" s="77">
        <v>-117.1627714</v>
      </c>
      <c r="L3976" s="77">
        <v>5637.0486808863998</v>
      </c>
      <c r="M3976" s="77">
        <v>0.96281825230584495</v>
      </c>
      <c r="N3976" s="77">
        <v>0</v>
      </c>
      <c r="O3976" s="77">
        <v>676.44584170636801</v>
      </c>
      <c r="P3976" s="87" cm="1">
        <f t="array" ref="P3976">IF($X3976="Non-local",VLOOKUP($E3976,$AI$64:$AW$68,COLUMN($AW:$AW)-COLUMN($AH:$AH),FALSE),IF($X3976="Unknown",VLOOKUP($E3976,$AI$71:$AW$75,COLUMN($AW:$AW)-COLUMN($AH:$AH),FALSE),0))</f>
        <v>264</v>
      </c>
      <c r="Q3976" s="87" cm="1">
        <f t="array" ref="Q3976">IF($X3976="Non-local",VLOOKUP($E3976,$AI$40:$AW$44,COLUMN($AW:$AW)-COLUMN($AH:$AH),FALSE),IF($X3976="Unknown",VLOOKUP($E3976,$AI$47:$AW$51,COLUMN($AW:$AW)-COLUMN($AH:$AH),FALSE),0))</f>
        <v>622.00419999999997</v>
      </c>
      <c r="R3976" s="87" cm="1">
        <f t="array" ref="R3976">IF($X3976="Non-local",VLOOKUP($E3976,$AI$88:$AW$92,COLUMN($AW:$AW)-COLUMN($AH:$AH),FALSE),IF($X3976="Unknown",VLOOKUP($E3976,$AI$95:$AW$99,COLUMN($AW:$AW)-COLUMN($AH:$AH),FALSE),0))</f>
        <v>0.12047560494171299</v>
      </c>
      <c r="S3976" s="87" cm="1">
        <f t="array" ref="S3976">VLOOKUP($E3976,$AI$111:$AW$115,COLUMN($AW:$AW)-COLUMN($AH:$AH),FALSE)</f>
        <v>431.69321999999994</v>
      </c>
      <c r="T3976" s="104">
        <f t="shared" si="750"/>
        <v>1.0832938572475579</v>
      </c>
      <c r="U3976" s="104">
        <f t="shared" si="751"/>
        <v>1994.1432617063679</v>
      </c>
      <c r="V3976" s="87" cm="1">
        <f t="array" ref="V3976">VLOOKUP($E3976,$AI$118:$AW$122,COLUMN($AW:$AW)-COLUMN($AH:$AH),FALSE)</f>
        <v>0</v>
      </c>
      <c r="W3976" s="87" t="str">
        <f t="shared" si="755"/>
        <v>Domestic</v>
      </c>
      <c r="X3976" s="87" t="str">
        <f t="shared" si="756"/>
        <v>Non-local</v>
      </c>
      <c r="Y3976" s="104"/>
      <c r="Z3976" s="87" t="str">
        <f t="shared" si="752"/>
        <v>USA</v>
      </c>
      <c r="AA3976" s="87" t="str">
        <f t="shared" si="753"/>
        <v>USA</v>
      </c>
      <c r="AB3976" s="82" cm="1">
        <f t="array" ref="AB3976">VLOOKUP(B3976,'GDP per Capita'!$T$2:$V$4235,COLUMN('GDP per Capita'!$V:$V)-COLUMN('GDP per Capita'!$S:$S),FALSE)</f>
        <v>63809.64</v>
      </c>
      <c r="AC3976" s="82">
        <f t="shared" si="748"/>
        <v>63809.64</v>
      </c>
      <c r="AD3976" s="82">
        <f t="shared" si="749"/>
        <v>63809.64</v>
      </c>
      <c r="AE3976" s="88">
        <f t="shared" si="754"/>
        <v>3.1251441971877097E-2</v>
      </c>
    </row>
    <row r="3977" spans="1:31">
      <c r="A3977" s="77" t="s">
        <v>1035</v>
      </c>
      <c r="B3977" s="77">
        <v>3976</v>
      </c>
      <c r="C3977" s="77" t="s">
        <v>29</v>
      </c>
      <c r="D3977" s="77" t="s">
        <v>29</v>
      </c>
      <c r="E3977" s="77">
        <v>2016</v>
      </c>
      <c r="F3977" s="77">
        <v>37.216677900000001</v>
      </c>
      <c r="G3977" s="77">
        <v>-93.292037300000004</v>
      </c>
      <c r="H3977" s="77">
        <v>0</v>
      </c>
      <c r="I3977" s="77" t="s">
        <v>1790</v>
      </c>
      <c r="J3977" s="77">
        <v>32.7174209</v>
      </c>
      <c r="K3977" s="77">
        <v>-117.1627714</v>
      </c>
      <c r="L3977" s="77">
        <v>4451.0198134319098</v>
      </c>
      <c r="M3977" s="77">
        <v>0.79392353742770305</v>
      </c>
      <c r="N3977" s="77">
        <v>0</v>
      </c>
      <c r="O3977" s="77">
        <v>534.12237761182905</v>
      </c>
      <c r="P3977" s="87" cm="1">
        <f t="array" ref="P3977">IF($X3977="Non-local",VLOOKUP($E3977,$AI$64:$AW$68,COLUMN($AW:$AW)-COLUMN($AH:$AH),FALSE),IF($X3977="Unknown",VLOOKUP($E3977,$AI$71:$AW$75,COLUMN($AW:$AW)-COLUMN($AH:$AH),FALSE),0))</f>
        <v>264</v>
      </c>
      <c r="Q3977" s="87" cm="1">
        <f t="array" ref="Q3977">IF($X3977="Non-local",VLOOKUP($E3977,$AI$40:$AW$44,COLUMN($AW:$AW)-COLUMN($AH:$AH),FALSE),IF($X3977="Unknown",VLOOKUP($E3977,$AI$47:$AW$51,COLUMN($AW:$AW)-COLUMN($AH:$AH),FALSE),0))</f>
        <v>622.00419999999997</v>
      </c>
      <c r="R3977" s="87" cm="1">
        <f t="array" ref="R3977">IF($X3977="Non-local",VLOOKUP($E3977,$AI$88:$AW$92,COLUMN($AW:$AW)-COLUMN($AH:$AH),FALSE),IF($X3977="Unknown",VLOOKUP($E3977,$AI$95:$AW$99,COLUMN($AW:$AW)-COLUMN($AH:$AH),FALSE),0))</f>
        <v>0.12047560494171299</v>
      </c>
      <c r="S3977" s="87" cm="1">
        <f t="array" ref="S3977">VLOOKUP($E3977,$AI$111:$AW$115,COLUMN($AW:$AW)-COLUMN($AH:$AH),FALSE)</f>
        <v>431.69321999999994</v>
      </c>
      <c r="T3977" s="104">
        <f t="shared" si="750"/>
        <v>0.914399142369416</v>
      </c>
      <c r="U3977" s="104">
        <f t="shared" si="751"/>
        <v>1851.8197976118288</v>
      </c>
      <c r="V3977" s="87" cm="1">
        <f t="array" ref="V3977">VLOOKUP($E3977,$AI$118:$AW$122,COLUMN($AW:$AW)-COLUMN($AH:$AH),FALSE)</f>
        <v>0</v>
      </c>
      <c r="W3977" s="87" t="str">
        <f t="shared" si="755"/>
        <v>Domestic</v>
      </c>
      <c r="X3977" s="87" t="str">
        <f t="shared" si="756"/>
        <v>Non-local</v>
      </c>
      <c r="Y3977" s="104"/>
      <c r="Z3977" s="87" t="str">
        <f t="shared" si="752"/>
        <v>USA</v>
      </c>
      <c r="AA3977" s="87" t="str">
        <f t="shared" si="753"/>
        <v>USA</v>
      </c>
      <c r="AB3977" s="82" cm="1">
        <f t="array" ref="AB3977">VLOOKUP(B3977,'GDP per Capita'!$T$2:$V$4235,COLUMN('GDP per Capita'!$V:$V)-COLUMN('GDP per Capita'!$S:$S),FALSE)</f>
        <v>63809.64</v>
      </c>
      <c r="AC3977" s="82">
        <f t="shared" si="748"/>
        <v>63809.64</v>
      </c>
      <c r="AD3977" s="82">
        <f t="shared" si="749"/>
        <v>63809.64</v>
      </c>
      <c r="AE3977" s="88">
        <f t="shared" si="754"/>
        <v>2.9021003685521948E-2</v>
      </c>
    </row>
    <row r="3978" spans="1:31">
      <c r="A3978" s="77" t="s">
        <v>888</v>
      </c>
      <c r="B3978" s="77">
        <v>3977</v>
      </c>
      <c r="C3978" s="77" t="s">
        <v>29</v>
      </c>
      <c r="D3978" s="77" t="s">
        <v>29</v>
      </c>
      <c r="E3978" s="77">
        <v>2016</v>
      </c>
      <c r="F3978" s="77">
        <v>33.749098699999998</v>
      </c>
      <c r="G3978" s="77">
        <v>-84.390184899999994</v>
      </c>
      <c r="H3978" s="77">
        <v>0</v>
      </c>
      <c r="I3978" s="77" t="s">
        <v>1790</v>
      </c>
      <c r="J3978" s="77">
        <v>32.7174209</v>
      </c>
      <c r="K3978" s="77">
        <v>-117.1627714</v>
      </c>
      <c r="L3978" s="77">
        <v>6074.9049435492998</v>
      </c>
      <c r="M3978" s="77">
        <v>1.0224668717733501</v>
      </c>
      <c r="N3978" s="77">
        <v>0</v>
      </c>
      <c r="O3978" s="77">
        <v>728.98859322591602</v>
      </c>
      <c r="P3978" s="87" cm="1">
        <f t="array" ref="P3978">IF($X3978="Non-local",VLOOKUP($E3978,$AI$64:$AW$68,COLUMN($AW:$AW)-COLUMN($AH:$AH),FALSE),IF($X3978="Unknown",VLOOKUP($E3978,$AI$71:$AW$75,COLUMN($AW:$AW)-COLUMN($AH:$AH),FALSE),0))</f>
        <v>264</v>
      </c>
      <c r="Q3978" s="87" cm="1">
        <f t="array" ref="Q3978">IF($X3978="Non-local",VLOOKUP($E3978,$AI$40:$AW$44,COLUMN($AW:$AW)-COLUMN($AH:$AH),FALSE),IF($X3978="Unknown",VLOOKUP($E3978,$AI$47:$AW$51,COLUMN($AW:$AW)-COLUMN($AH:$AH),FALSE),0))</f>
        <v>622.00419999999997</v>
      </c>
      <c r="R3978" s="87" cm="1">
        <f t="array" ref="R3978">IF($X3978="Non-local",VLOOKUP($E3978,$AI$88:$AW$92,COLUMN($AW:$AW)-COLUMN($AH:$AH),FALSE),IF($X3978="Unknown",VLOOKUP($E3978,$AI$95:$AW$99,COLUMN($AW:$AW)-COLUMN($AH:$AH),FALSE),0))</f>
        <v>0.12047560494171299</v>
      </c>
      <c r="S3978" s="87" cm="1">
        <f t="array" ref="S3978">VLOOKUP($E3978,$AI$111:$AW$115,COLUMN($AW:$AW)-COLUMN($AH:$AH),FALSE)</f>
        <v>431.69321999999994</v>
      </c>
      <c r="T3978" s="104">
        <f t="shared" si="750"/>
        <v>1.1429424767150631</v>
      </c>
      <c r="U3978" s="104">
        <f t="shared" si="751"/>
        <v>2046.686013225916</v>
      </c>
      <c r="V3978" s="87" cm="1">
        <f t="array" ref="V3978">VLOOKUP($E3978,$AI$118:$AW$122,COLUMN($AW:$AW)-COLUMN($AH:$AH),FALSE)</f>
        <v>0</v>
      </c>
      <c r="W3978" s="87" t="str">
        <f t="shared" si="755"/>
        <v>Domestic</v>
      </c>
      <c r="X3978" s="87" t="str">
        <f t="shared" si="756"/>
        <v>Non-local</v>
      </c>
      <c r="Y3978" s="104"/>
      <c r="Z3978" s="87" t="str">
        <f t="shared" si="752"/>
        <v>USA</v>
      </c>
      <c r="AA3978" s="87" t="str">
        <f t="shared" si="753"/>
        <v>USA</v>
      </c>
      <c r="AB3978" s="82" cm="1">
        <f t="array" ref="AB3978">VLOOKUP(B3978,'GDP per Capita'!$T$2:$V$4235,COLUMN('GDP per Capita'!$V:$V)-COLUMN('GDP per Capita'!$S:$S),FALSE)</f>
        <v>63809.64</v>
      </c>
      <c r="AC3978" s="82">
        <f t="shared" si="748"/>
        <v>63809.64</v>
      </c>
      <c r="AD3978" s="82">
        <f t="shared" si="749"/>
        <v>63809.64</v>
      </c>
      <c r="AE3978" s="88">
        <f t="shared" si="754"/>
        <v>3.2074871653027914E-2</v>
      </c>
    </row>
    <row r="3979" spans="1:31">
      <c r="A3979" s="77" t="s">
        <v>1032</v>
      </c>
      <c r="B3979" s="77">
        <v>3978</v>
      </c>
      <c r="C3979" s="77" t="s">
        <v>29</v>
      </c>
      <c r="D3979" s="77" t="s">
        <v>29</v>
      </c>
      <c r="E3979" s="77">
        <v>2016</v>
      </c>
      <c r="F3979" s="77">
        <v>32.7174209</v>
      </c>
      <c r="G3979" s="77">
        <v>-117.1627714</v>
      </c>
      <c r="H3979" s="77">
        <v>1</v>
      </c>
      <c r="I3979" s="77" t="s">
        <v>1790</v>
      </c>
      <c r="J3979" s="77">
        <v>32.7174209</v>
      </c>
      <c r="K3979" s="77">
        <v>-117.1627714</v>
      </c>
      <c r="L3979" s="77">
        <v>4.7608370650960301E-12</v>
      </c>
      <c r="M3979" s="77">
        <v>0</v>
      </c>
      <c r="N3979" s="77">
        <v>0</v>
      </c>
      <c r="O3979" s="77">
        <v>0</v>
      </c>
      <c r="P3979" s="87" cm="1">
        <f t="array" ref="P3979">IF($X3979="Non-local",VLOOKUP($E3979,$AI$64:$AW$68,COLUMN($AW:$AW)-COLUMN($AH:$AH),FALSE),IF($X3979="Unknown",VLOOKUP($E3979,$AI$71:$AW$75,COLUMN($AW:$AW)-COLUMN($AH:$AH),FALSE),0))</f>
        <v>0</v>
      </c>
      <c r="Q3979" s="87" cm="1">
        <f t="array" ref="Q3979">IF($X3979="Non-local",VLOOKUP($E3979,$AI$40:$AW$44,COLUMN($AW:$AW)-COLUMN($AH:$AH),FALSE),IF($X3979="Unknown",VLOOKUP($E3979,$AI$47:$AW$51,COLUMN($AW:$AW)-COLUMN($AH:$AH),FALSE),0))</f>
        <v>0</v>
      </c>
      <c r="R3979" s="87" cm="1">
        <f t="array" ref="R3979">IF($X3979="Non-local",VLOOKUP($E3979,$AI$88:$AW$92,COLUMN($AW:$AW)-COLUMN($AH:$AH),FALSE),IF($X3979="Unknown",VLOOKUP($E3979,$AI$95:$AW$99,COLUMN($AW:$AW)-COLUMN($AH:$AH),FALSE),0))</f>
        <v>0</v>
      </c>
      <c r="S3979" s="87" cm="1">
        <f t="array" ref="S3979">VLOOKUP($E3979,$AI$111:$AW$115,COLUMN($AW:$AW)-COLUMN($AH:$AH),FALSE)</f>
        <v>431.69321999999994</v>
      </c>
      <c r="T3979" s="104">
        <f t="shared" si="750"/>
        <v>0</v>
      </c>
      <c r="U3979" s="104">
        <f t="shared" si="751"/>
        <v>431.69321999999994</v>
      </c>
      <c r="V3979" s="87" cm="1">
        <f t="array" ref="V3979">VLOOKUP($E3979,$AI$118:$AW$122,COLUMN($AW:$AW)-COLUMN($AH:$AH),FALSE)</f>
        <v>0</v>
      </c>
      <c r="W3979" s="87" t="str">
        <f t="shared" si="755"/>
        <v>Domestic</v>
      </c>
      <c r="X3979" s="87" t="str">
        <f t="shared" si="756"/>
        <v>Local</v>
      </c>
      <c r="Y3979" s="104"/>
      <c r="Z3979" s="87" t="str">
        <f t="shared" si="752"/>
        <v>USA</v>
      </c>
      <c r="AA3979" s="87" t="str">
        <f t="shared" si="753"/>
        <v>USA</v>
      </c>
      <c r="AB3979" s="82" cm="1">
        <f t="array" ref="AB3979">VLOOKUP(B3979,'GDP per Capita'!$T$2:$V$4235,COLUMN('GDP per Capita'!$V:$V)-COLUMN('GDP per Capita'!$S:$S),FALSE)</f>
        <v>63809.64</v>
      </c>
      <c r="AC3979" s="82">
        <f t="shared" si="748"/>
        <v>63809.64</v>
      </c>
      <c r="AD3979" s="82">
        <f t="shared" si="749"/>
        <v>63809.64</v>
      </c>
      <c r="AE3979" s="88">
        <f t="shared" si="754"/>
        <v>6.7653291885050593E-3</v>
      </c>
    </row>
    <row r="3980" spans="1:31">
      <c r="A3980" s="77" t="s">
        <v>1029</v>
      </c>
      <c r="B3980" s="77">
        <v>3979</v>
      </c>
      <c r="C3980" s="77" t="s">
        <v>29</v>
      </c>
      <c r="D3980" s="77" t="s">
        <v>29</v>
      </c>
      <c r="E3980" s="77">
        <v>2016</v>
      </c>
      <c r="F3980" s="77">
        <v>42.387596799999997</v>
      </c>
      <c r="G3980" s="77">
        <v>-71.099496799999997</v>
      </c>
      <c r="H3980" s="77">
        <v>0</v>
      </c>
      <c r="I3980" s="77" t="s">
        <v>1790</v>
      </c>
      <c r="J3980" s="77">
        <v>32.7174209</v>
      </c>
      <c r="K3980" s="77">
        <v>-117.1627714</v>
      </c>
      <c r="L3980" s="77">
        <v>8293.5053555275299</v>
      </c>
      <c r="M3980" s="77">
        <v>1.3298972392394299</v>
      </c>
      <c r="N3980" s="77">
        <v>0</v>
      </c>
      <c r="O3980" s="77">
        <v>870.81806233039094</v>
      </c>
      <c r="P3980" s="87" cm="1">
        <f t="array" ref="P3980">IF($X3980="Non-local",VLOOKUP($E3980,$AI$64:$AW$68,COLUMN($AW:$AW)-COLUMN($AH:$AH),FALSE),IF($X3980="Unknown",VLOOKUP($E3980,$AI$71:$AW$75,COLUMN($AW:$AW)-COLUMN($AH:$AH),FALSE),0))</f>
        <v>264</v>
      </c>
      <c r="Q3980" s="87" cm="1">
        <f t="array" ref="Q3980">IF($X3980="Non-local",VLOOKUP($E3980,$AI$40:$AW$44,COLUMN($AW:$AW)-COLUMN($AH:$AH),FALSE),IF($X3980="Unknown",VLOOKUP($E3980,$AI$47:$AW$51,COLUMN($AW:$AW)-COLUMN($AH:$AH),FALSE),0))</f>
        <v>622.00419999999997</v>
      </c>
      <c r="R3980" s="87" cm="1">
        <f t="array" ref="R3980">IF($X3980="Non-local",VLOOKUP($E3980,$AI$88:$AW$92,COLUMN($AW:$AW)-COLUMN($AH:$AH),FALSE),IF($X3980="Unknown",VLOOKUP($E3980,$AI$95:$AW$99,COLUMN($AW:$AW)-COLUMN($AH:$AH),FALSE),0))</f>
        <v>0.12047560494171299</v>
      </c>
      <c r="S3980" s="87" cm="1">
        <f t="array" ref="S3980">VLOOKUP($E3980,$AI$111:$AW$115,COLUMN($AW:$AW)-COLUMN($AH:$AH),FALSE)</f>
        <v>431.69321999999994</v>
      </c>
      <c r="T3980" s="104">
        <f t="shared" si="750"/>
        <v>1.450372844181143</v>
      </c>
      <c r="U3980" s="104">
        <f t="shared" si="751"/>
        <v>2188.515482330391</v>
      </c>
      <c r="V3980" s="87" cm="1">
        <f t="array" ref="V3980">VLOOKUP($E3980,$AI$118:$AW$122,COLUMN($AW:$AW)-COLUMN($AH:$AH),FALSE)</f>
        <v>0</v>
      </c>
      <c r="W3980" s="87" t="str">
        <f t="shared" si="755"/>
        <v>Domestic</v>
      </c>
      <c r="X3980" s="87" t="str">
        <f t="shared" si="756"/>
        <v>Non-local</v>
      </c>
      <c r="Y3980" s="104"/>
      <c r="Z3980" s="87" t="str">
        <f t="shared" si="752"/>
        <v>USA</v>
      </c>
      <c r="AA3980" s="87" t="str">
        <f t="shared" si="753"/>
        <v>USA</v>
      </c>
      <c r="AB3980" s="82" cm="1">
        <f t="array" ref="AB3980">VLOOKUP(B3980,'GDP per Capita'!$T$2:$V$4235,COLUMN('GDP per Capita'!$V:$V)-COLUMN('GDP per Capita'!$S:$S),FALSE)</f>
        <v>63809.64</v>
      </c>
      <c r="AC3980" s="82">
        <f t="shared" si="748"/>
        <v>63809.64</v>
      </c>
      <c r="AD3980" s="82">
        <f t="shared" si="749"/>
        <v>63809.64</v>
      </c>
      <c r="AE3980" s="88">
        <f t="shared" si="754"/>
        <v>3.4297568240949032E-2</v>
      </c>
    </row>
    <row r="3981" spans="1:31">
      <c r="A3981" s="77" t="s">
        <v>1857</v>
      </c>
      <c r="B3981" s="77">
        <v>3980</v>
      </c>
      <c r="C3981" s="77" t="s">
        <v>29</v>
      </c>
      <c r="D3981" s="77" t="s">
        <v>29</v>
      </c>
      <c r="E3981" s="77">
        <v>2016</v>
      </c>
      <c r="F3981" s="77">
        <v>39.1532123</v>
      </c>
      <c r="G3981" s="77">
        <v>-77.066840799999994</v>
      </c>
      <c r="H3981" s="77">
        <v>0</v>
      </c>
      <c r="I3981" s="77" t="s">
        <v>1790</v>
      </c>
      <c r="J3981" s="77">
        <v>32.7174209</v>
      </c>
      <c r="K3981" s="77">
        <v>-117.1627714</v>
      </c>
      <c r="L3981" s="77">
        <v>7299.36358902135</v>
      </c>
      <c r="M3981" s="77">
        <v>1.1910668915053599</v>
      </c>
      <c r="N3981" s="77">
        <v>0</v>
      </c>
      <c r="O3981" s="77">
        <v>875.92363068256202</v>
      </c>
      <c r="P3981" s="87" cm="1">
        <f t="array" ref="P3981">IF($X3981="Non-local",VLOOKUP($E3981,$AI$64:$AW$68,COLUMN($AW:$AW)-COLUMN($AH:$AH),FALSE),IF($X3981="Unknown",VLOOKUP($E3981,$AI$71:$AW$75,COLUMN($AW:$AW)-COLUMN($AH:$AH),FALSE),0))</f>
        <v>264</v>
      </c>
      <c r="Q3981" s="87" cm="1">
        <f t="array" ref="Q3981">IF($X3981="Non-local",VLOOKUP($E3981,$AI$40:$AW$44,COLUMN($AW:$AW)-COLUMN($AH:$AH),FALSE),IF($X3981="Unknown",VLOOKUP($E3981,$AI$47:$AW$51,COLUMN($AW:$AW)-COLUMN($AH:$AH),FALSE),0))</f>
        <v>622.00419999999997</v>
      </c>
      <c r="R3981" s="87" cm="1">
        <f t="array" ref="R3981">IF($X3981="Non-local",VLOOKUP($E3981,$AI$88:$AW$92,COLUMN($AW:$AW)-COLUMN($AH:$AH),FALSE),IF($X3981="Unknown",VLOOKUP($E3981,$AI$95:$AW$99,COLUMN($AW:$AW)-COLUMN($AH:$AH),FALSE),0))</f>
        <v>0.12047560494171299</v>
      </c>
      <c r="S3981" s="87" cm="1">
        <f t="array" ref="S3981">VLOOKUP($E3981,$AI$111:$AW$115,COLUMN($AW:$AW)-COLUMN($AH:$AH),FALSE)</f>
        <v>431.69321999999994</v>
      </c>
      <c r="T3981" s="104">
        <f t="shared" si="750"/>
        <v>1.311542496447073</v>
      </c>
      <c r="U3981" s="104">
        <f t="shared" si="751"/>
        <v>2193.6210506825619</v>
      </c>
      <c r="V3981" s="87" cm="1">
        <f t="array" ref="V3981">VLOOKUP($E3981,$AI$118:$AW$122,COLUMN($AW:$AW)-COLUMN($AH:$AH),FALSE)</f>
        <v>0</v>
      </c>
      <c r="W3981" s="87" t="str">
        <f t="shared" si="755"/>
        <v>Domestic</v>
      </c>
      <c r="X3981" s="87" t="str">
        <f t="shared" si="756"/>
        <v>Non-local</v>
      </c>
      <c r="Y3981" s="104"/>
      <c r="Z3981" s="87" t="str">
        <f t="shared" si="752"/>
        <v>USA</v>
      </c>
      <c r="AA3981" s="87" t="str">
        <f t="shared" si="753"/>
        <v>USA</v>
      </c>
      <c r="AB3981" s="82" cm="1">
        <f t="array" ref="AB3981">VLOOKUP(B3981,'GDP per Capita'!$T$2:$V$4235,COLUMN('GDP per Capita'!$V:$V)-COLUMN('GDP per Capita'!$S:$S),FALSE)</f>
        <v>63809.64</v>
      </c>
      <c r="AC3981" s="82">
        <f t="shared" si="748"/>
        <v>63809.64</v>
      </c>
      <c r="AD3981" s="82">
        <f t="shared" si="749"/>
        <v>63809.64</v>
      </c>
      <c r="AE3981" s="88">
        <f t="shared" si="754"/>
        <v>3.437758073360956E-2</v>
      </c>
    </row>
    <row r="3982" spans="1:31">
      <c r="A3982" s="77" t="s">
        <v>34</v>
      </c>
      <c r="B3982" s="77">
        <v>3981</v>
      </c>
      <c r="C3982" s="77" t="s">
        <v>34</v>
      </c>
      <c r="D3982" s="77" t="s">
        <v>34</v>
      </c>
      <c r="E3982" s="77">
        <v>2016</v>
      </c>
      <c r="F3982" s="77">
        <v>0</v>
      </c>
      <c r="G3982" s="77">
        <v>0</v>
      </c>
      <c r="H3982" s="77">
        <v>0</v>
      </c>
      <c r="I3982" s="77" t="s">
        <v>1790</v>
      </c>
      <c r="J3982" s="77">
        <v>32.7174209</v>
      </c>
      <c r="K3982" s="77">
        <v>-117.1627714</v>
      </c>
      <c r="L3982" s="77">
        <v>4530.2325601502498</v>
      </c>
      <c r="M3982" s="77">
        <v>0.78821066689183295</v>
      </c>
      <c r="N3982" s="77">
        <v>1</v>
      </c>
      <c r="O3982" s="77">
        <v>543.62790721803003</v>
      </c>
      <c r="P3982" s="87" cm="1">
        <f t="array" ref="P3982">IF($X3982="Non-local",VLOOKUP($E3982,$AI$64:$AW$68,COLUMN($AW:$AW)-COLUMN($AH:$AH),FALSE),IF($X3982="Unknown",VLOOKUP($E3982,$AI$71:$AW$75,COLUMN($AW:$AW)-COLUMN($AH:$AH),FALSE),0))</f>
        <v>240.54216867469879</v>
      </c>
      <c r="Q3982" s="87" cm="1">
        <f t="array" ref="Q3982">IF($X3982="Non-local",VLOOKUP($E3982,$AI$40:$AW$44,COLUMN($AW:$AW)-COLUMN($AH:$AH),FALSE),IF($X3982="Unknown",VLOOKUP($E3982,$AI$47:$AW$51,COLUMN($AW:$AW)-COLUMN($AH:$AH),FALSE),0))</f>
        <v>566.73575451807233</v>
      </c>
      <c r="R3982" s="87" cm="1">
        <f t="array" ref="R3982">IF($X3982="Non-local",VLOOKUP($E3982,$AI$88:$AW$92,COLUMN($AW:$AW)-COLUMN($AH:$AH),FALSE),IF($X3982="Unknown",VLOOKUP($E3982,$AI$95:$AW$99,COLUMN($AW:$AW)-COLUMN($AH:$AH),FALSE),0))</f>
        <v>0.10977069426165115</v>
      </c>
      <c r="S3982" s="87" cm="1">
        <f t="array" ref="S3982">VLOOKUP($E3982,$AI$111:$AW$115,COLUMN($AW:$AW)-COLUMN($AH:$AH),FALSE)</f>
        <v>431.69321999999994</v>
      </c>
      <c r="T3982" s="104">
        <f t="shared" si="750"/>
        <v>0.89798136115348415</v>
      </c>
      <c r="U3982" s="104">
        <f t="shared" si="751"/>
        <v>1782.5990504108011</v>
      </c>
      <c r="V3982" s="87" cm="1">
        <f t="array" ref="V3982">VLOOKUP($E3982,$AI$118:$AW$122,COLUMN($AW:$AW)-COLUMN($AH:$AH),FALSE)</f>
        <v>0</v>
      </c>
      <c r="W3982" s="87" t="str">
        <f t="shared" si="755"/>
        <v>Unknown</v>
      </c>
      <c r="X3982" s="87" t="str">
        <f t="shared" si="756"/>
        <v>Unknown</v>
      </c>
      <c r="Y3982" s="104"/>
      <c r="Z3982" s="87" t="str">
        <f t="shared" si="752"/>
        <v>Unknown</v>
      </c>
      <c r="AA3982" s="87" t="str">
        <f t="shared" si="753"/>
        <v>Unknown</v>
      </c>
      <c r="AB3982" s="82" t="e" cm="1">
        <f t="array" ref="AB3982">VLOOKUP(B3982,'GDP per Capita'!$T$2:$V$4235,COLUMN('GDP per Capita'!$V:$V)-COLUMN('GDP per Capita'!$S:$S),FALSE)</f>
        <v>#N/A</v>
      </c>
      <c r="AC3982" s="82" t="str">
        <f t="shared" si="748"/>
        <v/>
      </c>
      <c r="AD3982" s="82">
        <f t="shared" si="749"/>
        <v>61228.93767638311</v>
      </c>
      <c r="AE3982" s="88">
        <f t="shared" si="754"/>
        <v>2.911366941939245E-2</v>
      </c>
    </row>
    <row r="3983" spans="1:31">
      <c r="A3983" s="77" t="s">
        <v>34</v>
      </c>
      <c r="B3983" s="77">
        <v>3982</v>
      </c>
      <c r="C3983" s="77" t="s">
        <v>34</v>
      </c>
      <c r="D3983" s="77" t="s">
        <v>34</v>
      </c>
      <c r="E3983" s="77">
        <v>2016</v>
      </c>
      <c r="F3983" s="77">
        <v>0</v>
      </c>
      <c r="G3983" s="77">
        <v>0</v>
      </c>
      <c r="H3983" s="77">
        <v>0</v>
      </c>
      <c r="I3983" s="77" t="s">
        <v>1790</v>
      </c>
      <c r="J3983" s="77">
        <v>32.7174209</v>
      </c>
      <c r="K3983" s="77">
        <v>-117.1627714</v>
      </c>
      <c r="L3983" s="77">
        <v>4530.2325601502498</v>
      </c>
      <c r="M3983" s="77">
        <v>0.78821066689183295</v>
      </c>
      <c r="N3983" s="77">
        <v>1</v>
      </c>
      <c r="O3983" s="77">
        <v>543.62790721803003</v>
      </c>
      <c r="P3983" s="87" cm="1">
        <f t="array" ref="P3983">IF($X3983="Non-local",VLOOKUP($E3983,$AI$64:$AW$68,COLUMN($AW:$AW)-COLUMN($AH:$AH),FALSE),IF($X3983="Unknown",VLOOKUP($E3983,$AI$71:$AW$75,COLUMN($AW:$AW)-COLUMN($AH:$AH),FALSE),0))</f>
        <v>240.54216867469879</v>
      </c>
      <c r="Q3983" s="87" cm="1">
        <f t="array" ref="Q3983">IF($X3983="Non-local",VLOOKUP($E3983,$AI$40:$AW$44,COLUMN($AW:$AW)-COLUMN($AH:$AH),FALSE),IF($X3983="Unknown",VLOOKUP($E3983,$AI$47:$AW$51,COLUMN($AW:$AW)-COLUMN($AH:$AH),FALSE),0))</f>
        <v>566.73575451807233</v>
      </c>
      <c r="R3983" s="87" cm="1">
        <f t="array" ref="R3983">IF($X3983="Non-local",VLOOKUP($E3983,$AI$88:$AW$92,COLUMN($AW:$AW)-COLUMN($AH:$AH),FALSE),IF($X3983="Unknown",VLOOKUP($E3983,$AI$95:$AW$99,COLUMN($AW:$AW)-COLUMN($AH:$AH),FALSE),0))</f>
        <v>0.10977069426165115</v>
      </c>
      <c r="S3983" s="87" cm="1">
        <f t="array" ref="S3983">VLOOKUP($E3983,$AI$111:$AW$115,COLUMN($AW:$AW)-COLUMN($AH:$AH),FALSE)</f>
        <v>431.69321999999994</v>
      </c>
      <c r="T3983" s="104">
        <f t="shared" si="750"/>
        <v>0.89798136115348415</v>
      </c>
      <c r="U3983" s="104">
        <f t="shared" si="751"/>
        <v>1782.5990504108011</v>
      </c>
      <c r="V3983" s="87" cm="1">
        <f t="array" ref="V3983">VLOOKUP($E3983,$AI$118:$AW$122,COLUMN($AW:$AW)-COLUMN($AH:$AH),FALSE)</f>
        <v>0</v>
      </c>
      <c r="W3983" s="87" t="str">
        <f t="shared" si="755"/>
        <v>Unknown</v>
      </c>
      <c r="X3983" s="87" t="str">
        <f t="shared" si="756"/>
        <v>Unknown</v>
      </c>
      <c r="Y3983" s="104"/>
      <c r="Z3983" s="87" t="str">
        <f t="shared" si="752"/>
        <v>Unknown</v>
      </c>
      <c r="AA3983" s="87" t="str">
        <f t="shared" si="753"/>
        <v>Unknown</v>
      </c>
      <c r="AB3983" s="82" t="e" cm="1">
        <f t="array" ref="AB3983">VLOOKUP(B3983,'GDP per Capita'!$T$2:$V$4235,COLUMN('GDP per Capita'!$V:$V)-COLUMN('GDP per Capita'!$S:$S),FALSE)</f>
        <v>#N/A</v>
      </c>
      <c r="AC3983" s="82" t="str">
        <f t="shared" si="748"/>
        <v/>
      </c>
      <c r="AD3983" s="82">
        <f t="shared" si="749"/>
        <v>61228.93767638311</v>
      </c>
      <c r="AE3983" s="88">
        <f t="shared" si="754"/>
        <v>2.911366941939245E-2</v>
      </c>
    </row>
    <row r="3984" spans="1:31">
      <c r="A3984" s="77" t="s">
        <v>1858</v>
      </c>
      <c r="B3984" s="77">
        <v>3983</v>
      </c>
      <c r="C3984" s="77" t="s">
        <v>29</v>
      </c>
      <c r="D3984" s="77" t="s">
        <v>29</v>
      </c>
      <c r="E3984" s="77">
        <v>2016</v>
      </c>
      <c r="F3984" s="77">
        <v>36.5672414</v>
      </c>
      <c r="G3984" s="77">
        <v>-121.9442134</v>
      </c>
      <c r="H3984" s="77">
        <v>0</v>
      </c>
      <c r="I3984" s="77" t="s">
        <v>1790</v>
      </c>
      <c r="J3984" s="77">
        <v>32.7174209</v>
      </c>
      <c r="K3984" s="77">
        <v>-117.1627714</v>
      </c>
      <c r="L3984" s="77">
        <v>1223.72419988047</v>
      </c>
      <c r="M3984" s="77">
        <v>0.32321808806318503</v>
      </c>
      <c r="N3984" s="77">
        <v>0</v>
      </c>
      <c r="O3984" s="77">
        <v>234.95504637705099</v>
      </c>
      <c r="P3984" s="87" cm="1">
        <f t="array" ref="P3984">IF($X3984="Non-local",VLOOKUP($E3984,$AI$64:$AW$68,COLUMN($AW:$AW)-COLUMN($AH:$AH),FALSE),IF($X3984="Unknown",VLOOKUP($E3984,$AI$71:$AW$75,COLUMN($AW:$AW)-COLUMN($AH:$AH),FALSE),0))</f>
        <v>264</v>
      </c>
      <c r="Q3984" s="87" cm="1">
        <f t="array" ref="Q3984">IF($X3984="Non-local",VLOOKUP($E3984,$AI$40:$AW$44,COLUMN($AW:$AW)-COLUMN($AH:$AH),FALSE),IF($X3984="Unknown",VLOOKUP($E3984,$AI$47:$AW$51,COLUMN($AW:$AW)-COLUMN($AH:$AH),FALSE),0))</f>
        <v>622.00419999999997</v>
      </c>
      <c r="R3984" s="87" cm="1">
        <f t="array" ref="R3984">IF($X3984="Non-local",VLOOKUP($E3984,$AI$88:$AW$92,COLUMN($AW:$AW)-COLUMN($AH:$AH),FALSE),IF($X3984="Unknown",VLOOKUP($E3984,$AI$95:$AW$99,COLUMN($AW:$AW)-COLUMN($AH:$AH),FALSE),0))</f>
        <v>0.12047560494171299</v>
      </c>
      <c r="S3984" s="87" cm="1">
        <f t="array" ref="S3984">VLOOKUP($E3984,$AI$111:$AW$115,COLUMN($AW:$AW)-COLUMN($AH:$AH),FALSE)</f>
        <v>431.69321999999994</v>
      </c>
      <c r="T3984" s="104">
        <f t="shared" si="750"/>
        <v>0.44369369300489803</v>
      </c>
      <c r="U3984" s="104">
        <f t="shared" si="751"/>
        <v>1552.6524663770508</v>
      </c>
      <c r="V3984" s="87" cm="1">
        <f t="array" ref="V3984">VLOOKUP($E3984,$AI$118:$AW$122,COLUMN($AW:$AW)-COLUMN($AH:$AH),FALSE)</f>
        <v>0</v>
      </c>
      <c r="W3984" s="87" t="str">
        <f t="shared" si="755"/>
        <v>Domestic</v>
      </c>
      <c r="X3984" s="87" t="str">
        <f t="shared" si="756"/>
        <v>Non-local</v>
      </c>
      <c r="Y3984" s="104"/>
      <c r="Z3984" s="87" t="str">
        <f t="shared" si="752"/>
        <v>USA</v>
      </c>
      <c r="AA3984" s="87" t="str">
        <f t="shared" si="753"/>
        <v>USA</v>
      </c>
      <c r="AB3984" s="82" cm="1">
        <f t="array" ref="AB3984">VLOOKUP(B3984,'GDP per Capita'!$T$2:$V$4235,COLUMN('GDP per Capita'!$V:$V)-COLUMN('GDP per Capita'!$S:$S),FALSE)</f>
        <v>63809.64</v>
      </c>
      <c r="AC3984" s="82">
        <f t="shared" si="748"/>
        <v>63809.64</v>
      </c>
      <c r="AD3984" s="82">
        <f t="shared" si="749"/>
        <v>63809.64</v>
      </c>
      <c r="AE3984" s="88">
        <f t="shared" si="754"/>
        <v>2.4332568971977445E-2</v>
      </c>
    </row>
    <row r="3985" spans="1:31">
      <c r="A3985" s="77" t="s">
        <v>34</v>
      </c>
      <c r="B3985" s="77">
        <v>3984</v>
      </c>
      <c r="C3985" s="77" t="s">
        <v>34</v>
      </c>
      <c r="D3985" s="77" t="s">
        <v>34</v>
      </c>
      <c r="E3985" s="77">
        <v>2016</v>
      </c>
      <c r="F3985" s="77">
        <v>0</v>
      </c>
      <c r="G3985" s="77">
        <v>0</v>
      </c>
      <c r="H3985" s="77">
        <v>0</v>
      </c>
      <c r="I3985" s="77" t="s">
        <v>1790</v>
      </c>
      <c r="J3985" s="77">
        <v>32.7174209</v>
      </c>
      <c r="K3985" s="77">
        <v>-117.1627714</v>
      </c>
      <c r="L3985" s="77">
        <v>4530.2325601502498</v>
      </c>
      <c r="M3985" s="77">
        <v>0.78821066689183295</v>
      </c>
      <c r="N3985" s="77">
        <v>1</v>
      </c>
      <c r="O3985" s="77">
        <v>543.62790721803003</v>
      </c>
      <c r="P3985" s="87" cm="1">
        <f t="array" ref="P3985">IF($X3985="Non-local",VLOOKUP($E3985,$AI$64:$AW$68,COLUMN($AW:$AW)-COLUMN($AH:$AH),FALSE),IF($X3985="Unknown",VLOOKUP($E3985,$AI$71:$AW$75,COLUMN($AW:$AW)-COLUMN($AH:$AH),FALSE),0))</f>
        <v>240.54216867469879</v>
      </c>
      <c r="Q3985" s="87" cm="1">
        <f t="array" ref="Q3985">IF($X3985="Non-local",VLOOKUP($E3985,$AI$40:$AW$44,COLUMN($AW:$AW)-COLUMN($AH:$AH),FALSE),IF($X3985="Unknown",VLOOKUP($E3985,$AI$47:$AW$51,COLUMN($AW:$AW)-COLUMN($AH:$AH),FALSE),0))</f>
        <v>566.73575451807233</v>
      </c>
      <c r="R3985" s="87" cm="1">
        <f t="array" ref="R3985">IF($X3985="Non-local",VLOOKUP($E3985,$AI$88:$AW$92,COLUMN($AW:$AW)-COLUMN($AH:$AH),FALSE),IF($X3985="Unknown",VLOOKUP($E3985,$AI$95:$AW$99,COLUMN($AW:$AW)-COLUMN($AH:$AH),FALSE),0))</f>
        <v>0.10977069426165115</v>
      </c>
      <c r="S3985" s="87" cm="1">
        <f t="array" ref="S3985">VLOOKUP($E3985,$AI$111:$AW$115,COLUMN($AW:$AW)-COLUMN($AH:$AH),FALSE)</f>
        <v>431.69321999999994</v>
      </c>
      <c r="T3985" s="104">
        <f t="shared" si="750"/>
        <v>0.89798136115348415</v>
      </c>
      <c r="U3985" s="104">
        <f t="shared" si="751"/>
        <v>1782.5990504108011</v>
      </c>
      <c r="V3985" s="87" cm="1">
        <f t="array" ref="V3985">VLOOKUP($E3985,$AI$118:$AW$122,COLUMN($AW:$AW)-COLUMN($AH:$AH),FALSE)</f>
        <v>0</v>
      </c>
      <c r="W3985" s="87" t="str">
        <f t="shared" si="755"/>
        <v>Unknown</v>
      </c>
      <c r="X3985" s="87" t="str">
        <f t="shared" si="756"/>
        <v>Unknown</v>
      </c>
      <c r="Y3985" s="104"/>
      <c r="Z3985" s="87" t="str">
        <f t="shared" si="752"/>
        <v>Unknown</v>
      </c>
      <c r="AA3985" s="87" t="str">
        <f t="shared" si="753"/>
        <v>Unknown</v>
      </c>
      <c r="AB3985" s="82" t="e" cm="1">
        <f t="array" ref="AB3985">VLOOKUP(B3985,'GDP per Capita'!$T$2:$V$4235,COLUMN('GDP per Capita'!$V:$V)-COLUMN('GDP per Capita'!$S:$S),FALSE)</f>
        <v>#N/A</v>
      </c>
      <c r="AC3985" s="82" t="str">
        <f t="shared" si="748"/>
        <v/>
      </c>
      <c r="AD3985" s="82">
        <f t="shared" si="749"/>
        <v>61228.93767638311</v>
      </c>
      <c r="AE3985" s="88">
        <f t="shared" si="754"/>
        <v>2.911366941939245E-2</v>
      </c>
    </row>
    <row r="3986" spans="1:31">
      <c r="A3986" s="77" t="s">
        <v>910</v>
      </c>
      <c r="B3986" s="77">
        <v>3985</v>
      </c>
      <c r="C3986" s="77" t="s">
        <v>29</v>
      </c>
      <c r="D3986" s="77" t="s">
        <v>29</v>
      </c>
      <c r="E3986" s="77">
        <v>2016</v>
      </c>
      <c r="F3986" s="77">
        <v>37.411403499999999</v>
      </c>
      <c r="G3986" s="77">
        <v>-122.0543534</v>
      </c>
      <c r="H3986" s="77">
        <v>0</v>
      </c>
      <c r="I3986" s="77" t="s">
        <v>1790</v>
      </c>
      <c r="J3986" s="77">
        <v>32.7174209</v>
      </c>
      <c r="K3986" s="77">
        <v>-117.1627714</v>
      </c>
      <c r="L3986" s="77">
        <v>1371.597310443</v>
      </c>
      <c r="M3986" s="77">
        <v>0.34274395973187599</v>
      </c>
      <c r="N3986" s="77">
        <v>0</v>
      </c>
      <c r="O3986" s="77">
        <v>263.346683605056</v>
      </c>
      <c r="P3986" s="87" cm="1">
        <f t="array" ref="P3986">IF($X3986="Non-local",VLOOKUP($E3986,$AI$64:$AW$68,COLUMN($AW:$AW)-COLUMN($AH:$AH),FALSE),IF($X3986="Unknown",VLOOKUP($E3986,$AI$71:$AW$75,COLUMN($AW:$AW)-COLUMN($AH:$AH),FALSE),0))</f>
        <v>264</v>
      </c>
      <c r="Q3986" s="87" cm="1">
        <f t="array" ref="Q3986">IF($X3986="Non-local",VLOOKUP($E3986,$AI$40:$AW$44,COLUMN($AW:$AW)-COLUMN($AH:$AH),FALSE),IF($X3986="Unknown",VLOOKUP($E3986,$AI$47:$AW$51,COLUMN($AW:$AW)-COLUMN($AH:$AH),FALSE),0))</f>
        <v>622.00419999999997</v>
      </c>
      <c r="R3986" s="87" cm="1">
        <f t="array" ref="R3986">IF($X3986="Non-local",VLOOKUP($E3986,$AI$88:$AW$92,COLUMN($AW:$AW)-COLUMN($AH:$AH),FALSE),IF($X3986="Unknown",VLOOKUP($E3986,$AI$95:$AW$99,COLUMN($AW:$AW)-COLUMN($AH:$AH),FALSE),0))</f>
        <v>0.12047560494171299</v>
      </c>
      <c r="S3986" s="87" cm="1">
        <f t="array" ref="S3986">VLOOKUP($E3986,$AI$111:$AW$115,COLUMN($AW:$AW)-COLUMN($AH:$AH),FALSE)</f>
        <v>431.69321999999994</v>
      </c>
      <c r="T3986" s="104">
        <f t="shared" si="750"/>
        <v>0.46321956467358899</v>
      </c>
      <c r="U3986" s="104">
        <f t="shared" si="751"/>
        <v>1581.0441036050559</v>
      </c>
      <c r="V3986" s="87" cm="1">
        <f t="array" ref="V3986">VLOOKUP($E3986,$AI$118:$AW$122,COLUMN($AW:$AW)-COLUMN($AH:$AH),FALSE)</f>
        <v>0</v>
      </c>
      <c r="W3986" s="87" t="str">
        <f t="shared" si="755"/>
        <v>Domestic</v>
      </c>
      <c r="X3986" s="87" t="str">
        <f t="shared" si="756"/>
        <v>Non-local</v>
      </c>
      <c r="Y3986" s="104"/>
      <c r="Z3986" s="87" t="str">
        <f t="shared" si="752"/>
        <v>USA</v>
      </c>
      <c r="AA3986" s="87" t="str">
        <f t="shared" si="753"/>
        <v>USA</v>
      </c>
      <c r="AB3986" s="82" cm="1">
        <f t="array" ref="AB3986">VLOOKUP(B3986,'GDP per Capita'!$T$2:$V$4235,COLUMN('GDP per Capita'!$V:$V)-COLUMN('GDP per Capita'!$S:$S),FALSE)</f>
        <v>63809.64</v>
      </c>
      <c r="AC3986" s="82">
        <f t="shared" si="748"/>
        <v>63809.64</v>
      </c>
      <c r="AD3986" s="82">
        <f t="shared" si="749"/>
        <v>63809.64</v>
      </c>
      <c r="AE3986" s="88">
        <f t="shared" si="754"/>
        <v>2.4777511730281754E-2</v>
      </c>
    </row>
    <row r="3987" spans="1:31">
      <c r="A3987" s="77" t="s">
        <v>923</v>
      </c>
      <c r="B3987" s="77">
        <v>3986</v>
      </c>
      <c r="C3987" s="77" t="s">
        <v>29</v>
      </c>
      <c r="D3987" s="77" t="s">
        <v>29</v>
      </c>
      <c r="E3987" s="77">
        <v>2016</v>
      </c>
      <c r="F3987" s="77">
        <v>38.029305999999998</v>
      </c>
      <c r="G3987" s="77">
        <v>-78.476678100000001</v>
      </c>
      <c r="H3987" s="77">
        <v>0</v>
      </c>
      <c r="I3987" s="77" t="s">
        <v>1790</v>
      </c>
      <c r="J3987" s="77">
        <v>32.7174209</v>
      </c>
      <c r="K3987" s="77">
        <v>-117.1627714</v>
      </c>
      <c r="L3987" s="77">
        <v>7062.3507057508596</v>
      </c>
      <c r="M3987" s="77">
        <v>1.1582255313096499</v>
      </c>
      <c r="N3987" s="77">
        <v>0</v>
      </c>
      <c r="O3987" s="77">
        <v>847.48208469010399</v>
      </c>
      <c r="P3987" s="87" cm="1">
        <f t="array" ref="P3987">IF($X3987="Non-local",VLOOKUP($E3987,$AI$64:$AW$68,COLUMN($AW:$AW)-COLUMN($AH:$AH),FALSE),IF($X3987="Unknown",VLOOKUP($E3987,$AI$71:$AW$75,COLUMN($AW:$AW)-COLUMN($AH:$AH),FALSE),0))</f>
        <v>264</v>
      </c>
      <c r="Q3987" s="87" cm="1">
        <f t="array" ref="Q3987">IF($X3987="Non-local",VLOOKUP($E3987,$AI$40:$AW$44,COLUMN($AW:$AW)-COLUMN($AH:$AH),FALSE),IF($X3987="Unknown",VLOOKUP($E3987,$AI$47:$AW$51,COLUMN($AW:$AW)-COLUMN($AH:$AH),FALSE),0))</f>
        <v>622.00419999999997</v>
      </c>
      <c r="R3987" s="87" cm="1">
        <f t="array" ref="R3987">IF($X3987="Non-local",VLOOKUP($E3987,$AI$88:$AW$92,COLUMN($AW:$AW)-COLUMN($AH:$AH),FALSE),IF($X3987="Unknown",VLOOKUP($E3987,$AI$95:$AW$99,COLUMN($AW:$AW)-COLUMN($AH:$AH),FALSE),0))</f>
        <v>0.12047560494171299</v>
      </c>
      <c r="S3987" s="87" cm="1">
        <f t="array" ref="S3987">VLOOKUP($E3987,$AI$111:$AW$115,COLUMN($AW:$AW)-COLUMN($AH:$AH),FALSE)</f>
        <v>431.69321999999994</v>
      </c>
      <c r="T3987" s="104">
        <f t="shared" si="750"/>
        <v>1.2787011362513629</v>
      </c>
      <c r="U3987" s="104">
        <f t="shared" si="751"/>
        <v>2165.1795046901038</v>
      </c>
      <c r="V3987" s="87" cm="1">
        <f t="array" ref="V3987">VLOOKUP($E3987,$AI$118:$AW$122,COLUMN($AW:$AW)-COLUMN($AH:$AH),FALSE)</f>
        <v>0</v>
      </c>
      <c r="W3987" s="87" t="str">
        <f t="shared" si="755"/>
        <v>Domestic</v>
      </c>
      <c r="X3987" s="87" t="str">
        <f t="shared" si="756"/>
        <v>Non-local</v>
      </c>
      <c r="Y3987" s="104"/>
      <c r="Z3987" s="87" t="str">
        <f t="shared" si="752"/>
        <v>USA</v>
      </c>
      <c r="AA3987" s="87" t="str">
        <f t="shared" si="753"/>
        <v>USA</v>
      </c>
      <c r="AB3987" s="82" cm="1">
        <f t="array" ref="AB3987">VLOOKUP(B3987,'GDP per Capita'!$T$2:$V$4235,COLUMN('GDP per Capita'!$V:$V)-COLUMN('GDP per Capita'!$S:$S),FALSE)</f>
        <v>63809.64</v>
      </c>
      <c r="AC3987" s="82">
        <f t="shared" si="748"/>
        <v>63809.64</v>
      </c>
      <c r="AD3987" s="82">
        <f t="shared" si="749"/>
        <v>63809.64</v>
      </c>
      <c r="AE3987" s="88">
        <f t="shared" si="754"/>
        <v>3.3931855824450727E-2</v>
      </c>
    </row>
    <row r="3988" spans="1:31">
      <c r="A3988" s="77" t="s">
        <v>923</v>
      </c>
      <c r="B3988" s="77">
        <v>3987</v>
      </c>
      <c r="C3988" s="77" t="s">
        <v>29</v>
      </c>
      <c r="D3988" s="77" t="s">
        <v>29</v>
      </c>
      <c r="E3988" s="77">
        <v>2016</v>
      </c>
      <c r="F3988" s="77">
        <v>38.029305999999998</v>
      </c>
      <c r="G3988" s="77">
        <v>-78.476678100000001</v>
      </c>
      <c r="H3988" s="77">
        <v>0</v>
      </c>
      <c r="I3988" s="77" t="s">
        <v>1790</v>
      </c>
      <c r="J3988" s="77">
        <v>32.7174209</v>
      </c>
      <c r="K3988" s="77">
        <v>-117.1627714</v>
      </c>
      <c r="L3988" s="77">
        <v>7062.3507057508596</v>
      </c>
      <c r="M3988" s="77">
        <v>1.1582255313096499</v>
      </c>
      <c r="N3988" s="77">
        <v>0</v>
      </c>
      <c r="O3988" s="77">
        <v>847.48208469010399</v>
      </c>
      <c r="P3988" s="87" cm="1">
        <f t="array" ref="P3988">IF($X3988="Non-local",VLOOKUP($E3988,$AI$64:$AW$68,COLUMN($AW:$AW)-COLUMN($AH:$AH),FALSE),IF($X3988="Unknown",VLOOKUP($E3988,$AI$71:$AW$75,COLUMN($AW:$AW)-COLUMN($AH:$AH),FALSE),0))</f>
        <v>264</v>
      </c>
      <c r="Q3988" s="87" cm="1">
        <f t="array" ref="Q3988">IF($X3988="Non-local",VLOOKUP($E3988,$AI$40:$AW$44,COLUMN($AW:$AW)-COLUMN($AH:$AH),FALSE),IF($X3988="Unknown",VLOOKUP($E3988,$AI$47:$AW$51,COLUMN($AW:$AW)-COLUMN($AH:$AH),FALSE),0))</f>
        <v>622.00419999999997</v>
      </c>
      <c r="R3988" s="87" cm="1">
        <f t="array" ref="R3988">IF($X3988="Non-local",VLOOKUP($E3988,$AI$88:$AW$92,COLUMN($AW:$AW)-COLUMN($AH:$AH),FALSE),IF($X3988="Unknown",VLOOKUP($E3988,$AI$95:$AW$99,COLUMN($AW:$AW)-COLUMN($AH:$AH),FALSE),0))</f>
        <v>0.12047560494171299</v>
      </c>
      <c r="S3988" s="87" cm="1">
        <f t="array" ref="S3988">VLOOKUP($E3988,$AI$111:$AW$115,COLUMN($AW:$AW)-COLUMN($AH:$AH),FALSE)</f>
        <v>431.69321999999994</v>
      </c>
      <c r="T3988" s="104">
        <f t="shared" si="750"/>
        <v>1.2787011362513629</v>
      </c>
      <c r="U3988" s="104">
        <f t="shared" si="751"/>
        <v>2165.1795046901038</v>
      </c>
      <c r="V3988" s="87" cm="1">
        <f t="array" ref="V3988">VLOOKUP($E3988,$AI$118:$AW$122,COLUMN($AW:$AW)-COLUMN($AH:$AH),FALSE)</f>
        <v>0</v>
      </c>
      <c r="W3988" s="87" t="str">
        <f t="shared" si="755"/>
        <v>Domestic</v>
      </c>
      <c r="X3988" s="87" t="str">
        <f t="shared" si="756"/>
        <v>Non-local</v>
      </c>
      <c r="Y3988" s="104"/>
      <c r="Z3988" s="87" t="str">
        <f t="shared" si="752"/>
        <v>USA</v>
      </c>
      <c r="AA3988" s="87" t="str">
        <f t="shared" si="753"/>
        <v>USA</v>
      </c>
      <c r="AB3988" s="82" cm="1">
        <f t="array" ref="AB3988">VLOOKUP(B3988,'GDP per Capita'!$T$2:$V$4235,COLUMN('GDP per Capita'!$V:$V)-COLUMN('GDP per Capita'!$S:$S),FALSE)</f>
        <v>63809.64</v>
      </c>
      <c r="AC3988" s="82">
        <f t="shared" si="748"/>
        <v>63809.64</v>
      </c>
      <c r="AD3988" s="82">
        <f t="shared" si="749"/>
        <v>63809.64</v>
      </c>
      <c r="AE3988" s="88">
        <f t="shared" si="754"/>
        <v>3.3931855824450727E-2</v>
      </c>
    </row>
    <row r="3989" spans="1:31">
      <c r="A3989" s="77" t="s">
        <v>920</v>
      </c>
      <c r="B3989" s="77">
        <v>3988</v>
      </c>
      <c r="C3989" s="77" t="s">
        <v>29</v>
      </c>
      <c r="D3989" s="77" t="s">
        <v>29</v>
      </c>
      <c r="E3989" s="77">
        <v>2016</v>
      </c>
      <c r="F3989" s="77">
        <v>32.222876499999998</v>
      </c>
      <c r="G3989" s="77">
        <v>-110.9748477</v>
      </c>
      <c r="H3989" s="77">
        <v>0</v>
      </c>
      <c r="I3989" s="77" t="s">
        <v>1790</v>
      </c>
      <c r="J3989" s="77">
        <v>32.7174209</v>
      </c>
      <c r="K3989" s="77">
        <v>-117.1627714</v>
      </c>
      <c r="L3989" s="77">
        <v>1166.0318687665199</v>
      </c>
      <c r="M3989" s="77">
        <v>0.31560011716020497</v>
      </c>
      <c r="N3989" s="77">
        <v>0</v>
      </c>
      <c r="O3989" s="77">
        <v>223.87811880317301</v>
      </c>
      <c r="P3989" s="87" cm="1">
        <f t="array" ref="P3989">IF($X3989="Non-local",VLOOKUP($E3989,$AI$64:$AW$68,COLUMN($AW:$AW)-COLUMN($AH:$AH),FALSE),IF($X3989="Unknown",VLOOKUP($E3989,$AI$71:$AW$75,COLUMN($AW:$AW)-COLUMN($AH:$AH),FALSE),0))</f>
        <v>264</v>
      </c>
      <c r="Q3989" s="87" cm="1">
        <f t="array" ref="Q3989">IF($X3989="Non-local",VLOOKUP($E3989,$AI$40:$AW$44,COLUMN($AW:$AW)-COLUMN($AH:$AH),FALSE),IF($X3989="Unknown",VLOOKUP($E3989,$AI$47:$AW$51,COLUMN($AW:$AW)-COLUMN($AH:$AH),FALSE),0))</f>
        <v>622.00419999999997</v>
      </c>
      <c r="R3989" s="87" cm="1">
        <f t="array" ref="R3989">IF($X3989="Non-local",VLOOKUP($E3989,$AI$88:$AW$92,COLUMN($AW:$AW)-COLUMN($AH:$AH),FALSE),IF($X3989="Unknown",VLOOKUP($E3989,$AI$95:$AW$99,COLUMN($AW:$AW)-COLUMN($AH:$AH),FALSE),0))</f>
        <v>0.12047560494171299</v>
      </c>
      <c r="S3989" s="87" cm="1">
        <f t="array" ref="S3989">VLOOKUP($E3989,$AI$111:$AW$115,COLUMN($AW:$AW)-COLUMN($AH:$AH),FALSE)</f>
        <v>431.69321999999994</v>
      </c>
      <c r="T3989" s="104">
        <f t="shared" si="750"/>
        <v>0.43607572210191797</v>
      </c>
      <c r="U3989" s="104">
        <f t="shared" si="751"/>
        <v>1541.5755388031728</v>
      </c>
      <c r="V3989" s="87" cm="1">
        <f t="array" ref="V3989">VLOOKUP($E3989,$AI$118:$AW$122,COLUMN($AW:$AW)-COLUMN($AH:$AH),FALSE)</f>
        <v>0</v>
      </c>
      <c r="W3989" s="87" t="str">
        <f t="shared" si="755"/>
        <v>Domestic</v>
      </c>
      <c r="X3989" s="87" t="str">
        <f t="shared" si="756"/>
        <v>Non-local</v>
      </c>
      <c r="Y3989" s="104"/>
      <c r="Z3989" s="87" t="str">
        <f t="shared" si="752"/>
        <v>USA</v>
      </c>
      <c r="AA3989" s="87" t="str">
        <f t="shared" si="753"/>
        <v>USA</v>
      </c>
      <c r="AB3989" s="82" cm="1">
        <f t="array" ref="AB3989">VLOOKUP(B3989,'GDP per Capita'!$T$2:$V$4235,COLUMN('GDP per Capita'!$V:$V)-COLUMN('GDP per Capita'!$S:$S),FALSE)</f>
        <v>63809.64</v>
      </c>
      <c r="AC3989" s="82">
        <f t="shared" si="748"/>
        <v>63809.64</v>
      </c>
      <c r="AD3989" s="82">
        <f t="shared" si="749"/>
        <v>63809.64</v>
      </c>
      <c r="AE3989" s="88">
        <f t="shared" si="754"/>
        <v>2.415897564698959E-2</v>
      </c>
    </row>
    <row r="3990" spans="1:31">
      <c r="A3990" s="77" t="s">
        <v>920</v>
      </c>
      <c r="B3990" s="77">
        <v>3989</v>
      </c>
      <c r="C3990" s="77" t="s">
        <v>29</v>
      </c>
      <c r="D3990" s="77" t="s">
        <v>29</v>
      </c>
      <c r="E3990" s="77">
        <v>2016</v>
      </c>
      <c r="F3990" s="77">
        <v>32.222876499999998</v>
      </c>
      <c r="G3990" s="77">
        <v>-110.9748477</v>
      </c>
      <c r="H3990" s="77">
        <v>0</v>
      </c>
      <c r="I3990" s="77" t="s">
        <v>1790</v>
      </c>
      <c r="J3990" s="77">
        <v>32.7174209</v>
      </c>
      <c r="K3990" s="77">
        <v>-117.1627714</v>
      </c>
      <c r="L3990" s="77">
        <v>1166.0318687665199</v>
      </c>
      <c r="M3990" s="77">
        <v>0.31560011716020497</v>
      </c>
      <c r="N3990" s="77">
        <v>0</v>
      </c>
      <c r="O3990" s="77">
        <v>223.87811880317301</v>
      </c>
      <c r="P3990" s="87" cm="1">
        <f t="array" ref="P3990">IF($X3990="Non-local",VLOOKUP($E3990,$AI$64:$AW$68,COLUMN($AW:$AW)-COLUMN($AH:$AH),FALSE),IF($X3990="Unknown",VLOOKUP($E3990,$AI$71:$AW$75,COLUMN($AW:$AW)-COLUMN($AH:$AH),FALSE),0))</f>
        <v>264</v>
      </c>
      <c r="Q3990" s="87" cm="1">
        <f t="array" ref="Q3990">IF($X3990="Non-local",VLOOKUP($E3990,$AI$40:$AW$44,COLUMN($AW:$AW)-COLUMN($AH:$AH),FALSE),IF($X3990="Unknown",VLOOKUP($E3990,$AI$47:$AW$51,COLUMN($AW:$AW)-COLUMN($AH:$AH),FALSE),0))</f>
        <v>622.00419999999997</v>
      </c>
      <c r="R3990" s="87" cm="1">
        <f t="array" ref="R3990">IF($X3990="Non-local",VLOOKUP($E3990,$AI$88:$AW$92,COLUMN($AW:$AW)-COLUMN($AH:$AH),FALSE),IF($X3990="Unknown",VLOOKUP($E3990,$AI$95:$AW$99,COLUMN($AW:$AW)-COLUMN($AH:$AH),FALSE),0))</f>
        <v>0.12047560494171299</v>
      </c>
      <c r="S3990" s="87" cm="1">
        <f t="array" ref="S3990">VLOOKUP($E3990,$AI$111:$AW$115,COLUMN($AW:$AW)-COLUMN($AH:$AH),FALSE)</f>
        <v>431.69321999999994</v>
      </c>
      <c r="T3990" s="104">
        <f t="shared" si="750"/>
        <v>0.43607572210191797</v>
      </c>
      <c r="U3990" s="104">
        <f t="shared" si="751"/>
        <v>1541.5755388031728</v>
      </c>
      <c r="V3990" s="87" cm="1">
        <f t="array" ref="V3990">VLOOKUP($E3990,$AI$118:$AW$122,COLUMN($AW:$AW)-COLUMN($AH:$AH),FALSE)</f>
        <v>0</v>
      </c>
      <c r="W3990" s="87" t="str">
        <f t="shared" si="755"/>
        <v>Domestic</v>
      </c>
      <c r="X3990" s="87" t="str">
        <f t="shared" si="756"/>
        <v>Non-local</v>
      </c>
      <c r="Y3990" s="104"/>
      <c r="Z3990" s="87" t="str">
        <f t="shared" si="752"/>
        <v>USA</v>
      </c>
      <c r="AA3990" s="87" t="str">
        <f t="shared" si="753"/>
        <v>USA</v>
      </c>
      <c r="AB3990" s="82" cm="1">
        <f t="array" ref="AB3990">VLOOKUP(B3990,'GDP per Capita'!$T$2:$V$4235,COLUMN('GDP per Capita'!$V:$V)-COLUMN('GDP per Capita'!$S:$S),FALSE)</f>
        <v>63809.64</v>
      </c>
      <c r="AC3990" s="82">
        <f t="shared" si="748"/>
        <v>63809.64</v>
      </c>
      <c r="AD3990" s="82">
        <f t="shared" si="749"/>
        <v>63809.64</v>
      </c>
      <c r="AE3990" s="88">
        <f t="shared" si="754"/>
        <v>2.415897564698959E-2</v>
      </c>
    </row>
    <row r="3991" spans="1:31">
      <c r="A3991" s="77" t="s">
        <v>920</v>
      </c>
      <c r="B3991" s="77">
        <v>3990</v>
      </c>
      <c r="C3991" s="77" t="s">
        <v>29</v>
      </c>
      <c r="D3991" s="77" t="s">
        <v>29</v>
      </c>
      <c r="E3991" s="77">
        <v>2016</v>
      </c>
      <c r="F3991" s="77">
        <v>32.222876499999998</v>
      </c>
      <c r="G3991" s="77">
        <v>-110.9748477</v>
      </c>
      <c r="H3991" s="77">
        <v>0</v>
      </c>
      <c r="I3991" s="77" t="s">
        <v>1790</v>
      </c>
      <c r="J3991" s="77">
        <v>32.7174209</v>
      </c>
      <c r="K3991" s="77">
        <v>-117.1627714</v>
      </c>
      <c r="L3991" s="77">
        <v>1166.0318687665199</v>
      </c>
      <c r="M3991" s="77">
        <v>0.31560011716020497</v>
      </c>
      <c r="N3991" s="77">
        <v>0</v>
      </c>
      <c r="O3991" s="77">
        <v>223.87811880317301</v>
      </c>
      <c r="P3991" s="87" cm="1">
        <f t="array" ref="P3991">IF($X3991="Non-local",VLOOKUP($E3991,$AI$64:$AW$68,COLUMN($AW:$AW)-COLUMN($AH:$AH),FALSE),IF($X3991="Unknown",VLOOKUP($E3991,$AI$71:$AW$75,COLUMN($AW:$AW)-COLUMN($AH:$AH),FALSE),0))</f>
        <v>264</v>
      </c>
      <c r="Q3991" s="87" cm="1">
        <f t="array" ref="Q3991">IF($X3991="Non-local",VLOOKUP($E3991,$AI$40:$AW$44,COLUMN($AW:$AW)-COLUMN($AH:$AH),FALSE),IF($X3991="Unknown",VLOOKUP($E3991,$AI$47:$AW$51,COLUMN($AW:$AW)-COLUMN($AH:$AH),FALSE),0))</f>
        <v>622.00419999999997</v>
      </c>
      <c r="R3991" s="87" cm="1">
        <f t="array" ref="R3991">IF($X3991="Non-local",VLOOKUP($E3991,$AI$88:$AW$92,COLUMN($AW:$AW)-COLUMN($AH:$AH),FALSE),IF($X3991="Unknown",VLOOKUP($E3991,$AI$95:$AW$99,COLUMN($AW:$AW)-COLUMN($AH:$AH),FALSE),0))</f>
        <v>0.12047560494171299</v>
      </c>
      <c r="S3991" s="87" cm="1">
        <f t="array" ref="S3991">VLOOKUP($E3991,$AI$111:$AW$115,COLUMN($AW:$AW)-COLUMN($AH:$AH),FALSE)</f>
        <v>431.69321999999994</v>
      </c>
      <c r="T3991" s="104">
        <f t="shared" si="750"/>
        <v>0.43607572210191797</v>
      </c>
      <c r="U3991" s="104">
        <f t="shared" si="751"/>
        <v>1541.5755388031728</v>
      </c>
      <c r="V3991" s="87" cm="1">
        <f t="array" ref="V3991">VLOOKUP($E3991,$AI$118:$AW$122,COLUMN($AW:$AW)-COLUMN($AH:$AH),FALSE)</f>
        <v>0</v>
      </c>
      <c r="W3991" s="87" t="str">
        <f t="shared" si="755"/>
        <v>Domestic</v>
      </c>
      <c r="X3991" s="87" t="str">
        <f t="shared" si="756"/>
        <v>Non-local</v>
      </c>
      <c r="Y3991" s="104"/>
      <c r="Z3991" s="87" t="str">
        <f t="shared" si="752"/>
        <v>USA</v>
      </c>
      <c r="AA3991" s="87" t="str">
        <f t="shared" si="753"/>
        <v>USA</v>
      </c>
      <c r="AB3991" s="82" cm="1">
        <f t="array" ref="AB3991">VLOOKUP(B3991,'GDP per Capita'!$T$2:$V$4235,COLUMN('GDP per Capita'!$V:$V)-COLUMN('GDP per Capita'!$S:$S),FALSE)</f>
        <v>63809.64</v>
      </c>
      <c r="AC3991" s="82">
        <f t="shared" si="748"/>
        <v>63809.64</v>
      </c>
      <c r="AD3991" s="82">
        <f t="shared" si="749"/>
        <v>63809.64</v>
      </c>
      <c r="AE3991" s="88">
        <f t="shared" si="754"/>
        <v>2.415897564698959E-2</v>
      </c>
    </row>
    <row r="3992" spans="1:31">
      <c r="A3992" s="77" t="s">
        <v>886</v>
      </c>
      <c r="B3992" s="77">
        <v>3991</v>
      </c>
      <c r="C3992" s="77" t="s">
        <v>29</v>
      </c>
      <c r="D3992" s="77" t="s">
        <v>29</v>
      </c>
      <c r="E3992" s="77">
        <v>2016</v>
      </c>
      <c r="F3992" s="77">
        <v>39.284749400000003</v>
      </c>
      <c r="G3992" s="77">
        <v>-76.620474639699793</v>
      </c>
      <c r="H3992" s="77">
        <v>0</v>
      </c>
      <c r="I3992" s="77" t="s">
        <v>1790</v>
      </c>
      <c r="J3992" s="77">
        <v>32.7174209</v>
      </c>
      <c r="K3992" s="77">
        <v>-117.1627714</v>
      </c>
      <c r="L3992" s="77">
        <v>7375.5413090858101</v>
      </c>
      <c r="M3992" s="77">
        <v>1.20164337385867</v>
      </c>
      <c r="N3992" s="77">
        <v>0</v>
      </c>
      <c r="O3992" s="77">
        <v>885.06495709029696</v>
      </c>
      <c r="P3992" s="87" cm="1">
        <f t="array" ref="P3992">IF($X3992="Non-local",VLOOKUP($E3992,$AI$64:$AW$68,COLUMN($AW:$AW)-COLUMN($AH:$AH),FALSE),IF($X3992="Unknown",VLOOKUP($E3992,$AI$71:$AW$75,COLUMN($AW:$AW)-COLUMN($AH:$AH),FALSE),0))</f>
        <v>264</v>
      </c>
      <c r="Q3992" s="87" cm="1">
        <f t="array" ref="Q3992">IF($X3992="Non-local",VLOOKUP($E3992,$AI$40:$AW$44,COLUMN($AW:$AW)-COLUMN($AH:$AH),FALSE),IF($X3992="Unknown",VLOOKUP($E3992,$AI$47:$AW$51,COLUMN($AW:$AW)-COLUMN($AH:$AH),FALSE),0))</f>
        <v>622.00419999999997</v>
      </c>
      <c r="R3992" s="87" cm="1">
        <f t="array" ref="R3992">IF($X3992="Non-local",VLOOKUP($E3992,$AI$88:$AW$92,COLUMN($AW:$AW)-COLUMN($AH:$AH),FALSE),IF($X3992="Unknown",VLOOKUP($E3992,$AI$95:$AW$99,COLUMN($AW:$AW)-COLUMN($AH:$AH),FALSE),0))</f>
        <v>0.12047560494171299</v>
      </c>
      <c r="S3992" s="87" cm="1">
        <f t="array" ref="S3992">VLOOKUP($E3992,$AI$111:$AW$115,COLUMN($AW:$AW)-COLUMN($AH:$AH),FALSE)</f>
        <v>431.69321999999994</v>
      </c>
      <c r="T3992" s="104">
        <f t="shared" si="750"/>
        <v>1.3221189788003831</v>
      </c>
      <c r="U3992" s="104">
        <f t="shared" si="751"/>
        <v>2202.7623770902969</v>
      </c>
      <c r="V3992" s="87" cm="1">
        <f t="array" ref="V3992">VLOOKUP($E3992,$AI$118:$AW$122,COLUMN($AW:$AW)-COLUMN($AH:$AH),FALSE)</f>
        <v>0</v>
      </c>
      <c r="W3992" s="87" t="str">
        <f t="shared" si="755"/>
        <v>Domestic</v>
      </c>
      <c r="X3992" s="87" t="str">
        <f t="shared" si="756"/>
        <v>Non-local</v>
      </c>
      <c r="Y3992" s="104"/>
      <c r="Z3992" s="87" t="str">
        <f t="shared" si="752"/>
        <v>USA</v>
      </c>
      <c r="AA3992" s="87" t="str">
        <f t="shared" si="753"/>
        <v>USA</v>
      </c>
      <c r="AB3992" s="82" cm="1">
        <f t="array" ref="AB3992">VLOOKUP(B3992,'GDP per Capita'!$T$2:$V$4235,COLUMN('GDP per Capita'!$V:$V)-COLUMN('GDP per Capita'!$S:$S),FALSE)</f>
        <v>63809.64</v>
      </c>
      <c r="AC3992" s="82">
        <f t="shared" si="748"/>
        <v>63809.64</v>
      </c>
      <c r="AD3992" s="82">
        <f t="shared" si="749"/>
        <v>63809.64</v>
      </c>
      <c r="AE3992" s="88">
        <f t="shared" si="754"/>
        <v>3.4520840065706326E-2</v>
      </c>
    </row>
    <row r="3993" spans="1:31">
      <c r="A3993" s="77" t="s">
        <v>964</v>
      </c>
      <c r="B3993" s="77">
        <v>3992</v>
      </c>
      <c r="C3993" s="77" t="s">
        <v>29</v>
      </c>
      <c r="D3993" s="77" t="s">
        <v>29</v>
      </c>
      <c r="E3993" s="77">
        <v>2016</v>
      </c>
      <c r="F3993" s="77">
        <v>30.271128600000001</v>
      </c>
      <c r="G3993" s="77">
        <v>-97.743699500000005</v>
      </c>
      <c r="H3993" s="77">
        <v>0</v>
      </c>
      <c r="I3993" s="77" t="s">
        <v>1790</v>
      </c>
      <c r="J3993" s="77">
        <v>32.7174209</v>
      </c>
      <c r="K3993" s="77">
        <v>-117.1627714</v>
      </c>
      <c r="L3993" s="77">
        <v>3717.0292531359</v>
      </c>
      <c r="M3993" s="77">
        <v>0.67707417991201402</v>
      </c>
      <c r="N3993" s="77">
        <v>0</v>
      </c>
      <c r="O3993" s="77">
        <v>713.66961660209301</v>
      </c>
      <c r="P3993" s="87" cm="1">
        <f t="array" ref="P3993">IF($X3993="Non-local",VLOOKUP($E3993,$AI$64:$AW$68,COLUMN($AW:$AW)-COLUMN($AH:$AH),FALSE),IF($X3993="Unknown",VLOOKUP($E3993,$AI$71:$AW$75,COLUMN($AW:$AW)-COLUMN($AH:$AH),FALSE),0))</f>
        <v>264</v>
      </c>
      <c r="Q3993" s="87" cm="1">
        <f t="array" ref="Q3993">IF($X3993="Non-local",VLOOKUP($E3993,$AI$40:$AW$44,COLUMN($AW:$AW)-COLUMN($AH:$AH),FALSE),IF($X3993="Unknown",VLOOKUP($E3993,$AI$47:$AW$51,COLUMN($AW:$AW)-COLUMN($AH:$AH),FALSE),0))</f>
        <v>622.00419999999997</v>
      </c>
      <c r="R3993" s="87" cm="1">
        <f t="array" ref="R3993">IF($X3993="Non-local",VLOOKUP($E3993,$AI$88:$AW$92,COLUMN($AW:$AW)-COLUMN($AH:$AH),FALSE),IF($X3993="Unknown",VLOOKUP($E3993,$AI$95:$AW$99,COLUMN($AW:$AW)-COLUMN($AH:$AH),FALSE),0))</f>
        <v>0.12047560494171299</v>
      </c>
      <c r="S3993" s="87" cm="1">
        <f t="array" ref="S3993">VLOOKUP($E3993,$AI$111:$AW$115,COLUMN($AW:$AW)-COLUMN($AH:$AH),FALSE)</f>
        <v>431.69321999999994</v>
      </c>
      <c r="T3993" s="104">
        <f t="shared" si="750"/>
        <v>0.79754978485372696</v>
      </c>
      <c r="U3993" s="104">
        <f t="shared" si="751"/>
        <v>2031.3670366020929</v>
      </c>
      <c r="V3993" s="87" cm="1">
        <f t="array" ref="V3993">VLOOKUP($E3993,$AI$118:$AW$122,COLUMN($AW:$AW)-COLUMN($AH:$AH),FALSE)</f>
        <v>0</v>
      </c>
      <c r="W3993" s="87" t="str">
        <f t="shared" si="755"/>
        <v>Domestic</v>
      </c>
      <c r="X3993" s="87" t="str">
        <f t="shared" si="756"/>
        <v>Non-local</v>
      </c>
      <c r="Y3993" s="104"/>
      <c r="Z3993" s="87" t="str">
        <f t="shared" si="752"/>
        <v>USA</v>
      </c>
      <c r="AA3993" s="87" t="str">
        <f t="shared" si="753"/>
        <v>USA</v>
      </c>
      <c r="AB3993" s="82" cm="1">
        <f t="array" ref="AB3993">VLOOKUP(B3993,'GDP per Capita'!$T$2:$V$4235,COLUMN('GDP per Capita'!$V:$V)-COLUMN('GDP per Capita'!$S:$S),FALSE)</f>
        <v>63809.64</v>
      </c>
      <c r="AC3993" s="82">
        <f t="shared" si="748"/>
        <v>63809.64</v>
      </c>
      <c r="AD3993" s="82">
        <f t="shared" si="749"/>
        <v>63809.64</v>
      </c>
      <c r="AE3993" s="88">
        <f t="shared" si="754"/>
        <v>3.183479857592196E-2</v>
      </c>
    </row>
    <row r="3994" spans="1:31">
      <c r="A3994" s="77" t="s">
        <v>1126</v>
      </c>
      <c r="B3994" s="77">
        <v>3993</v>
      </c>
      <c r="C3994" s="77" t="s">
        <v>29</v>
      </c>
      <c r="D3994" s="77" t="s">
        <v>29</v>
      </c>
      <c r="E3994" s="77">
        <v>2016</v>
      </c>
      <c r="F3994" s="77">
        <v>38.780220399999997</v>
      </c>
      <c r="G3994" s="77">
        <v>-77.3864722</v>
      </c>
      <c r="H3994" s="77">
        <v>0</v>
      </c>
      <c r="I3994" s="77" t="s">
        <v>1790</v>
      </c>
      <c r="J3994" s="77">
        <v>32.7174209</v>
      </c>
      <c r="K3994" s="77">
        <v>-117.1627714</v>
      </c>
      <c r="L3994" s="77">
        <v>7246.3507674147904</v>
      </c>
      <c r="M3994" s="77">
        <v>1.1837126486190299</v>
      </c>
      <c r="N3994" s="77">
        <v>0</v>
      </c>
      <c r="O3994" s="77">
        <v>869.56209208977498</v>
      </c>
      <c r="P3994" s="87" cm="1">
        <f t="array" ref="P3994">IF($X3994="Non-local",VLOOKUP($E3994,$AI$64:$AW$68,COLUMN($AW:$AW)-COLUMN($AH:$AH),FALSE),IF($X3994="Unknown",VLOOKUP($E3994,$AI$71:$AW$75,COLUMN($AW:$AW)-COLUMN($AH:$AH),FALSE),0))</f>
        <v>264</v>
      </c>
      <c r="Q3994" s="87" cm="1">
        <f t="array" ref="Q3994">IF($X3994="Non-local",VLOOKUP($E3994,$AI$40:$AW$44,COLUMN($AW:$AW)-COLUMN($AH:$AH),FALSE),IF($X3994="Unknown",VLOOKUP($E3994,$AI$47:$AW$51,COLUMN($AW:$AW)-COLUMN($AH:$AH),FALSE),0))</f>
        <v>622.00419999999997</v>
      </c>
      <c r="R3994" s="87" cm="1">
        <f t="array" ref="R3994">IF($X3994="Non-local",VLOOKUP($E3994,$AI$88:$AW$92,COLUMN($AW:$AW)-COLUMN($AH:$AH),FALSE),IF($X3994="Unknown",VLOOKUP($E3994,$AI$95:$AW$99,COLUMN($AW:$AW)-COLUMN($AH:$AH),FALSE),0))</f>
        <v>0.12047560494171299</v>
      </c>
      <c r="S3994" s="87" cm="1">
        <f t="array" ref="S3994">VLOOKUP($E3994,$AI$111:$AW$115,COLUMN($AW:$AW)-COLUMN($AH:$AH),FALSE)</f>
        <v>431.69321999999994</v>
      </c>
      <c r="T3994" s="104">
        <f t="shared" si="750"/>
        <v>1.304188253560743</v>
      </c>
      <c r="U3994" s="104">
        <f t="shared" si="751"/>
        <v>2187.2595120897749</v>
      </c>
      <c r="V3994" s="87" cm="1">
        <f t="array" ref="V3994">VLOOKUP($E3994,$AI$118:$AW$122,COLUMN($AW:$AW)-COLUMN($AH:$AH),FALSE)</f>
        <v>0</v>
      </c>
      <c r="W3994" s="87" t="str">
        <f t="shared" si="755"/>
        <v>Domestic</v>
      </c>
      <c r="X3994" s="87" t="str">
        <f t="shared" si="756"/>
        <v>Non-local</v>
      </c>
      <c r="Y3994" s="104"/>
      <c r="Z3994" s="87" t="str">
        <f t="shared" si="752"/>
        <v>USA</v>
      </c>
      <c r="AA3994" s="87" t="str">
        <f t="shared" si="753"/>
        <v>USA</v>
      </c>
      <c r="AB3994" s="82" cm="1">
        <f t="array" ref="AB3994">VLOOKUP(B3994,'GDP per Capita'!$T$2:$V$4235,COLUMN('GDP per Capita'!$V:$V)-COLUMN('GDP per Capita'!$S:$S),FALSE)</f>
        <v>63809.64</v>
      </c>
      <c r="AC3994" s="82">
        <f t="shared" si="748"/>
        <v>63809.64</v>
      </c>
      <c r="AD3994" s="82">
        <f t="shared" si="749"/>
        <v>63809.64</v>
      </c>
      <c r="AE3994" s="88">
        <f t="shared" si="754"/>
        <v>3.4277885161078714E-2</v>
      </c>
    </row>
    <row r="3995" spans="1:31">
      <c r="A3995" s="77" t="s">
        <v>884</v>
      </c>
      <c r="B3995" s="77">
        <v>3994</v>
      </c>
      <c r="C3995" s="77" t="s">
        <v>29</v>
      </c>
      <c r="D3995" s="77" t="s">
        <v>29</v>
      </c>
      <c r="E3995" s="77">
        <v>2016</v>
      </c>
      <c r="F3995" s="77">
        <v>38.894985499999997</v>
      </c>
      <c r="G3995" s="77">
        <v>-77.036570799999893</v>
      </c>
      <c r="H3995" s="77">
        <v>0</v>
      </c>
      <c r="I3995" s="77" t="s">
        <v>1790</v>
      </c>
      <c r="J3995" s="77">
        <v>32.7174209</v>
      </c>
      <c r="K3995" s="77">
        <v>-117.1627714</v>
      </c>
      <c r="L3995" s="77">
        <v>7306.1533428078401</v>
      </c>
      <c r="M3995" s="77">
        <v>1.1920091629079299</v>
      </c>
      <c r="N3995" s="77">
        <v>0</v>
      </c>
      <c r="O3995" s="77">
        <v>876.73840113694098</v>
      </c>
      <c r="P3995" s="87" cm="1">
        <f t="array" ref="P3995">IF($X3995="Non-local",VLOOKUP($E3995,$AI$64:$AW$68,COLUMN($AW:$AW)-COLUMN($AH:$AH),FALSE),IF($X3995="Unknown",VLOOKUP($E3995,$AI$71:$AW$75,COLUMN($AW:$AW)-COLUMN($AH:$AH),FALSE),0))</f>
        <v>264</v>
      </c>
      <c r="Q3995" s="87" cm="1">
        <f t="array" ref="Q3995">IF($X3995="Non-local",VLOOKUP($E3995,$AI$40:$AW$44,COLUMN($AW:$AW)-COLUMN($AH:$AH),FALSE),IF($X3995="Unknown",VLOOKUP($E3995,$AI$47:$AW$51,COLUMN($AW:$AW)-COLUMN($AH:$AH),FALSE),0))</f>
        <v>622.00419999999997</v>
      </c>
      <c r="R3995" s="87" cm="1">
        <f t="array" ref="R3995">IF($X3995="Non-local",VLOOKUP($E3995,$AI$88:$AW$92,COLUMN($AW:$AW)-COLUMN($AH:$AH),FALSE),IF($X3995="Unknown",VLOOKUP($E3995,$AI$95:$AW$99,COLUMN($AW:$AW)-COLUMN($AH:$AH),FALSE),0))</f>
        <v>0.12047560494171299</v>
      </c>
      <c r="S3995" s="87" cm="1">
        <f t="array" ref="S3995">VLOOKUP($E3995,$AI$111:$AW$115,COLUMN($AW:$AW)-COLUMN($AH:$AH),FALSE)</f>
        <v>431.69321999999994</v>
      </c>
      <c r="T3995" s="104">
        <f t="shared" si="750"/>
        <v>1.312484767849643</v>
      </c>
      <c r="U3995" s="104">
        <f t="shared" si="751"/>
        <v>2194.4358211369408</v>
      </c>
      <c r="V3995" s="87" cm="1">
        <f t="array" ref="V3995">VLOOKUP($E3995,$AI$118:$AW$122,COLUMN($AW:$AW)-COLUMN($AH:$AH),FALSE)</f>
        <v>0</v>
      </c>
      <c r="W3995" s="87" t="str">
        <f t="shared" si="755"/>
        <v>Domestic</v>
      </c>
      <c r="X3995" s="87" t="str">
        <f t="shared" si="756"/>
        <v>Non-local</v>
      </c>
      <c r="Y3995" s="104"/>
      <c r="Z3995" s="87" t="str">
        <f t="shared" si="752"/>
        <v>USA</v>
      </c>
      <c r="AA3995" s="87" t="str">
        <f t="shared" si="753"/>
        <v>USA</v>
      </c>
      <c r="AB3995" s="82" cm="1">
        <f t="array" ref="AB3995">VLOOKUP(B3995,'GDP per Capita'!$T$2:$V$4235,COLUMN('GDP per Capita'!$V:$V)-COLUMN('GDP per Capita'!$S:$S),FALSE)</f>
        <v>63809.64</v>
      </c>
      <c r="AC3995" s="82">
        <f t="shared" si="748"/>
        <v>63809.64</v>
      </c>
      <c r="AD3995" s="82">
        <f t="shared" si="749"/>
        <v>63809.64</v>
      </c>
      <c r="AE3995" s="88">
        <f t="shared" si="754"/>
        <v>3.4390349501061922E-2</v>
      </c>
    </row>
    <row r="3996" spans="1:31">
      <c r="A3996" s="77" t="s">
        <v>964</v>
      </c>
      <c r="B3996" s="77">
        <v>3995</v>
      </c>
      <c r="C3996" s="77" t="s">
        <v>29</v>
      </c>
      <c r="D3996" s="77" t="s">
        <v>29</v>
      </c>
      <c r="E3996" s="77">
        <v>2016</v>
      </c>
      <c r="F3996" s="77">
        <v>30.271128600000001</v>
      </c>
      <c r="G3996" s="77">
        <v>-97.743699500000005</v>
      </c>
      <c r="H3996" s="77">
        <v>0</v>
      </c>
      <c r="I3996" s="77" t="s">
        <v>1790</v>
      </c>
      <c r="J3996" s="77">
        <v>32.7174209</v>
      </c>
      <c r="K3996" s="77">
        <v>-117.1627714</v>
      </c>
      <c r="L3996" s="77">
        <v>3717.0292531359</v>
      </c>
      <c r="M3996" s="77">
        <v>0.67707417991201402</v>
      </c>
      <c r="N3996" s="77">
        <v>0</v>
      </c>
      <c r="O3996" s="77">
        <v>713.66961660209301</v>
      </c>
      <c r="P3996" s="87" cm="1">
        <f t="array" ref="P3996">IF($X3996="Non-local",VLOOKUP($E3996,$AI$64:$AW$68,COLUMN($AW:$AW)-COLUMN($AH:$AH),FALSE),IF($X3996="Unknown",VLOOKUP($E3996,$AI$71:$AW$75,COLUMN($AW:$AW)-COLUMN($AH:$AH),FALSE),0))</f>
        <v>264</v>
      </c>
      <c r="Q3996" s="87" cm="1">
        <f t="array" ref="Q3996">IF($X3996="Non-local",VLOOKUP($E3996,$AI$40:$AW$44,COLUMN($AW:$AW)-COLUMN($AH:$AH),FALSE),IF($X3996="Unknown",VLOOKUP($E3996,$AI$47:$AW$51,COLUMN($AW:$AW)-COLUMN($AH:$AH),FALSE),0))</f>
        <v>622.00419999999997</v>
      </c>
      <c r="R3996" s="87" cm="1">
        <f t="array" ref="R3996">IF($X3996="Non-local",VLOOKUP($E3996,$AI$88:$AW$92,COLUMN($AW:$AW)-COLUMN($AH:$AH),FALSE),IF($X3996="Unknown",VLOOKUP($E3996,$AI$95:$AW$99,COLUMN($AW:$AW)-COLUMN($AH:$AH),FALSE),0))</f>
        <v>0.12047560494171299</v>
      </c>
      <c r="S3996" s="87" cm="1">
        <f t="array" ref="S3996">VLOOKUP($E3996,$AI$111:$AW$115,COLUMN($AW:$AW)-COLUMN($AH:$AH),FALSE)</f>
        <v>431.69321999999994</v>
      </c>
      <c r="T3996" s="104">
        <f t="shared" si="750"/>
        <v>0.79754978485372696</v>
      </c>
      <c r="U3996" s="104">
        <f t="shared" si="751"/>
        <v>2031.3670366020929</v>
      </c>
      <c r="V3996" s="87" cm="1">
        <f t="array" ref="V3996">VLOOKUP($E3996,$AI$118:$AW$122,COLUMN($AW:$AW)-COLUMN($AH:$AH),FALSE)</f>
        <v>0</v>
      </c>
      <c r="W3996" s="87" t="str">
        <f t="shared" si="755"/>
        <v>Domestic</v>
      </c>
      <c r="X3996" s="87" t="str">
        <f t="shared" si="756"/>
        <v>Non-local</v>
      </c>
      <c r="Y3996" s="104"/>
      <c r="Z3996" s="87" t="str">
        <f t="shared" si="752"/>
        <v>USA</v>
      </c>
      <c r="AA3996" s="87" t="str">
        <f t="shared" si="753"/>
        <v>USA</v>
      </c>
      <c r="AB3996" s="82" cm="1">
        <f t="array" ref="AB3996">VLOOKUP(B3996,'GDP per Capita'!$T$2:$V$4235,COLUMN('GDP per Capita'!$V:$V)-COLUMN('GDP per Capita'!$S:$S),FALSE)</f>
        <v>63809.64</v>
      </c>
      <c r="AC3996" s="82">
        <f t="shared" si="748"/>
        <v>63809.64</v>
      </c>
      <c r="AD3996" s="82">
        <f t="shared" si="749"/>
        <v>63809.64</v>
      </c>
      <c r="AE3996" s="88">
        <f t="shared" si="754"/>
        <v>3.183479857592196E-2</v>
      </c>
    </row>
    <row r="3997" spans="1:31">
      <c r="A3997" s="77" t="s">
        <v>1012</v>
      </c>
      <c r="B3997" s="77">
        <v>3996</v>
      </c>
      <c r="C3997" s="77" t="s">
        <v>29</v>
      </c>
      <c r="D3997" s="77" t="s">
        <v>29</v>
      </c>
      <c r="E3997" s="77">
        <v>2016</v>
      </c>
      <c r="F3997" s="77">
        <v>38.890396099999997</v>
      </c>
      <c r="G3997" s="77">
        <v>-77.084158500000001</v>
      </c>
      <c r="H3997" s="77">
        <v>0</v>
      </c>
      <c r="I3997" s="77" t="s">
        <v>1790</v>
      </c>
      <c r="J3997" s="77">
        <v>32.7174209</v>
      </c>
      <c r="K3997" s="77">
        <v>-117.1627714</v>
      </c>
      <c r="L3997" s="77">
        <v>7297.9514853021601</v>
      </c>
      <c r="M3997" s="77">
        <v>1.1908709321669499</v>
      </c>
      <c r="N3997" s="77">
        <v>0</v>
      </c>
      <c r="O3997" s="77">
        <v>875.75417823626003</v>
      </c>
      <c r="P3997" s="87" cm="1">
        <f t="array" ref="P3997">IF($X3997="Non-local",VLOOKUP($E3997,$AI$64:$AW$68,COLUMN($AW:$AW)-COLUMN($AH:$AH),FALSE),IF($X3997="Unknown",VLOOKUP($E3997,$AI$71:$AW$75,COLUMN($AW:$AW)-COLUMN($AH:$AH),FALSE),0))</f>
        <v>264</v>
      </c>
      <c r="Q3997" s="87" cm="1">
        <f t="array" ref="Q3997">IF($X3997="Non-local",VLOOKUP($E3997,$AI$40:$AW$44,COLUMN($AW:$AW)-COLUMN($AH:$AH),FALSE),IF($X3997="Unknown",VLOOKUP($E3997,$AI$47:$AW$51,COLUMN($AW:$AW)-COLUMN($AH:$AH),FALSE),0))</f>
        <v>622.00419999999997</v>
      </c>
      <c r="R3997" s="87" cm="1">
        <f t="array" ref="R3997">IF($X3997="Non-local",VLOOKUP($E3997,$AI$88:$AW$92,COLUMN($AW:$AW)-COLUMN($AH:$AH),FALSE),IF($X3997="Unknown",VLOOKUP($E3997,$AI$95:$AW$99,COLUMN($AW:$AW)-COLUMN($AH:$AH),FALSE),0))</f>
        <v>0.12047560494171299</v>
      </c>
      <c r="S3997" s="87" cm="1">
        <f t="array" ref="S3997">VLOOKUP($E3997,$AI$111:$AW$115,COLUMN($AW:$AW)-COLUMN($AH:$AH),FALSE)</f>
        <v>431.69321999999994</v>
      </c>
      <c r="T3997" s="104">
        <f t="shared" si="750"/>
        <v>1.311346537108663</v>
      </c>
      <c r="U3997" s="104">
        <f t="shared" si="751"/>
        <v>2193.45159823626</v>
      </c>
      <c r="V3997" s="87" cm="1">
        <f t="array" ref="V3997">VLOOKUP($E3997,$AI$118:$AW$122,COLUMN($AW:$AW)-COLUMN($AH:$AH),FALSE)</f>
        <v>0</v>
      </c>
      <c r="W3997" s="87" t="str">
        <f t="shared" si="755"/>
        <v>Domestic</v>
      </c>
      <c r="X3997" s="87" t="str">
        <f t="shared" si="756"/>
        <v>Non-local</v>
      </c>
      <c r="Y3997" s="104"/>
      <c r="Z3997" s="87" t="str">
        <f t="shared" si="752"/>
        <v>USA</v>
      </c>
      <c r="AA3997" s="87" t="str">
        <f t="shared" si="753"/>
        <v>USA</v>
      </c>
      <c r="AB3997" s="82" cm="1">
        <f t="array" ref="AB3997">VLOOKUP(B3997,'GDP per Capita'!$T$2:$V$4235,COLUMN('GDP per Capita'!$V:$V)-COLUMN('GDP per Capita'!$S:$S),FALSE)</f>
        <v>63809.64</v>
      </c>
      <c r="AC3997" s="82">
        <f t="shared" si="748"/>
        <v>63809.64</v>
      </c>
      <c r="AD3997" s="82">
        <f t="shared" si="749"/>
        <v>63809.64</v>
      </c>
      <c r="AE3997" s="88">
        <f t="shared" si="754"/>
        <v>3.4374925140406055E-2</v>
      </c>
    </row>
    <row r="3998" spans="1:31">
      <c r="A3998" s="77" t="s">
        <v>886</v>
      </c>
      <c r="B3998" s="77">
        <v>3997</v>
      </c>
      <c r="C3998" s="77" t="s">
        <v>29</v>
      </c>
      <c r="D3998" s="77" t="s">
        <v>29</v>
      </c>
      <c r="E3998" s="77">
        <v>2016</v>
      </c>
      <c r="F3998" s="77">
        <v>39.284749400000003</v>
      </c>
      <c r="G3998" s="77">
        <v>-76.620474639699793</v>
      </c>
      <c r="H3998" s="77">
        <v>0</v>
      </c>
      <c r="I3998" s="77" t="s">
        <v>1790</v>
      </c>
      <c r="J3998" s="77">
        <v>32.7174209</v>
      </c>
      <c r="K3998" s="77">
        <v>-117.1627714</v>
      </c>
      <c r="L3998" s="77">
        <v>7375.5413090858101</v>
      </c>
      <c r="M3998" s="77">
        <v>1.20164337385867</v>
      </c>
      <c r="N3998" s="77">
        <v>0</v>
      </c>
      <c r="O3998" s="77">
        <v>885.06495709029696</v>
      </c>
      <c r="P3998" s="87" cm="1">
        <f t="array" ref="P3998">IF($X3998="Non-local",VLOOKUP($E3998,$AI$64:$AW$68,COLUMN($AW:$AW)-COLUMN($AH:$AH),FALSE),IF($X3998="Unknown",VLOOKUP($E3998,$AI$71:$AW$75,COLUMN($AW:$AW)-COLUMN($AH:$AH),FALSE),0))</f>
        <v>264</v>
      </c>
      <c r="Q3998" s="87" cm="1">
        <f t="array" ref="Q3998">IF($X3998="Non-local",VLOOKUP($E3998,$AI$40:$AW$44,COLUMN($AW:$AW)-COLUMN($AH:$AH),FALSE),IF($X3998="Unknown",VLOOKUP($E3998,$AI$47:$AW$51,COLUMN($AW:$AW)-COLUMN($AH:$AH),FALSE),0))</f>
        <v>622.00419999999997</v>
      </c>
      <c r="R3998" s="87" cm="1">
        <f t="array" ref="R3998">IF($X3998="Non-local",VLOOKUP($E3998,$AI$88:$AW$92,COLUMN($AW:$AW)-COLUMN($AH:$AH),FALSE),IF($X3998="Unknown",VLOOKUP($E3998,$AI$95:$AW$99,COLUMN($AW:$AW)-COLUMN($AH:$AH),FALSE),0))</f>
        <v>0.12047560494171299</v>
      </c>
      <c r="S3998" s="87" cm="1">
        <f t="array" ref="S3998">VLOOKUP($E3998,$AI$111:$AW$115,COLUMN($AW:$AW)-COLUMN($AH:$AH),FALSE)</f>
        <v>431.69321999999994</v>
      </c>
      <c r="T3998" s="104">
        <f t="shared" si="750"/>
        <v>1.3221189788003831</v>
      </c>
      <c r="U3998" s="104">
        <f t="shared" si="751"/>
        <v>2202.7623770902969</v>
      </c>
      <c r="V3998" s="87" cm="1">
        <f t="array" ref="V3998">VLOOKUP($E3998,$AI$118:$AW$122,COLUMN($AW:$AW)-COLUMN($AH:$AH),FALSE)</f>
        <v>0</v>
      </c>
      <c r="W3998" s="87" t="str">
        <f t="shared" si="755"/>
        <v>Domestic</v>
      </c>
      <c r="X3998" s="87" t="str">
        <f t="shared" si="756"/>
        <v>Non-local</v>
      </c>
      <c r="Y3998" s="104"/>
      <c r="Z3998" s="87" t="str">
        <f t="shared" si="752"/>
        <v>USA</v>
      </c>
      <c r="AA3998" s="87" t="str">
        <f t="shared" si="753"/>
        <v>USA</v>
      </c>
      <c r="AB3998" s="82" cm="1">
        <f t="array" ref="AB3998">VLOOKUP(B3998,'GDP per Capita'!$T$2:$V$4235,COLUMN('GDP per Capita'!$V:$V)-COLUMN('GDP per Capita'!$S:$S),FALSE)</f>
        <v>63809.64</v>
      </c>
      <c r="AC3998" s="82">
        <f t="shared" si="748"/>
        <v>63809.64</v>
      </c>
      <c r="AD3998" s="82">
        <f t="shared" si="749"/>
        <v>63809.64</v>
      </c>
      <c r="AE3998" s="88">
        <f t="shared" si="754"/>
        <v>3.4520840065706326E-2</v>
      </c>
    </row>
    <row r="3999" spans="1:31">
      <c r="A3999" s="77" t="s">
        <v>1006</v>
      </c>
      <c r="B3999" s="77">
        <v>3998</v>
      </c>
      <c r="C3999" s="77" t="s">
        <v>29</v>
      </c>
      <c r="D3999" s="77" t="s">
        <v>29</v>
      </c>
      <c r="E3999" s="77">
        <v>2016</v>
      </c>
      <c r="F3999" s="77">
        <v>38.995946099999998</v>
      </c>
      <c r="G3999" s="77">
        <v>-77.0276230999999</v>
      </c>
      <c r="H3999" s="77">
        <v>0</v>
      </c>
      <c r="I3999" s="77" t="s">
        <v>1790</v>
      </c>
      <c r="J3999" s="77">
        <v>32.7174209</v>
      </c>
      <c r="K3999" s="77">
        <v>-117.1627714</v>
      </c>
      <c r="L3999" s="77">
        <v>7307.0373280179601</v>
      </c>
      <c r="M3999" s="77">
        <v>1.1921318469689599</v>
      </c>
      <c r="N3999" s="77">
        <v>0</v>
      </c>
      <c r="O3999" s="77">
        <v>876.84447936215497</v>
      </c>
      <c r="P3999" s="87" cm="1">
        <f t="array" ref="P3999">IF($X3999="Non-local",VLOOKUP($E3999,$AI$64:$AW$68,COLUMN($AW:$AW)-COLUMN($AH:$AH),FALSE),IF($X3999="Unknown",VLOOKUP($E3999,$AI$71:$AW$75,COLUMN($AW:$AW)-COLUMN($AH:$AH),FALSE),0))</f>
        <v>264</v>
      </c>
      <c r="Q3999" s="87" cm="1">
        <f t="array" ref="Q3999">IF($X3999="Non-local",VLOOKUP($E3999,$AI$40:$AW$44,COLUMN($AW:$AW)-COLUMN($AH:$AH),FALSE),IF($X3999="Unknown",VLOOKUP($E3999,$AI$47:$AW$51,COLUMN($AW:$AW)-COLUMN($AH:$AH),FALSE),0))</f>
        <v>622.00419999999997</v>
      </c>
      <c r="R3999" s="87" cm="1">
        <f t="array" ref="R3999">IF($X3999="Non-local",VLOOKUP($E3999,$AI$88:$AW$92,COLUMN($AW:$AW)-COLUMN($AH:$AH),FALSE),IF($X3999="Unknown",VLOOKUP($E3999,$AI$95:$AW$99,COLUMN($AW:$AW)-COLUMN($AH:$AH),FALSE),0))</f>
        <v>0.12047560494171299</v>
      </c>
      <c r="S3999" s="87" cm="1">
        <f t="array" ref="S3999">VLOOKUP($E3999,$AI$111:$AW$115,COLUMN($AW:$AW)-COLUMN($AH:$AH),FALSE)</f>
        <v>431.69321999999994</v>
      </c>
      <c r="T3999" s="104">
        <f t="shared" si="750"/>
        <v>1.312607451910673</v>
      </c>
      <c r="U3999" s="104">
        <f t="shared" si="751"/>
        <v>2194.5418993621552</v>
      </c>
      <c r="V3999" s="87" cm="1">
        <f t="array" ref="V3999">VLOOKUP($E3999,$AI$118:$AW$122,COLUMN($AW:$AW)-COLUMN($AH:$AH),FALSE)</f>
        <v>0</v>
      </c>
      <c r="W3999" s="87" t="str">
        <f t="shared" si="755"/>
        <v>Domestic</v>
      </c>
      <c r="X3999" s="87" t="str">
        <f t="shared" si="756"/>
        <v>Non-local</v>
      </c>
      <c r="Y3999" s="104"/>
      <c r="Z3999" s="87" t="str">
        <f t="shared" si="752"/>
        <v>USA</v>
      </c>
      <c r="AA3999" s="87" t="str">
        <f t="shared" si="753"/>
        <v>USA</v>
      </c>
      <c r="AB3999" s="82" cm="1">
        <f t="array" ref="AB3999">VLOOKUP(B3999,'GDP per Capita'!$T$2:$V$4235,COLUMN('GDP per Capita'!$V:$V)-COLUMN('GDP per Capita'!$S:$S),FALSE)</f>
        <v>63809.64</v>
      </c>
      <c r="AC3999" s="82">
        <f t="shared" si="748"/>
        <v>63809.64</v>
      </c>
      <c r="AD3999" s="82">
        <f t="shared" si="749"/>
        <v>63809.64</v>
      </c>
      <c r="AE3999" s="88">
        <f t="shared" si="754"/>
        <v>3.4392011917982225E-2</v>
      </c>
    </row>
    <row r="4000" spans="1:31">
      <c r="A4000" s="77" t="s">
        <v>1859</v>
      </c>
      <c r="B4000" s="77">
        <v>3999</v>
      </c>
      <c r="C4000" s="77" t="s">
        <v>224</v>
      </c>
      <c r="D4000" s="77" t="s">
        <v>31</v>
      </c>
      <c r="E4000" s="77">
        <v>2016</v>
      </c>
      <c r="F4000" s="77">
        <v>50.938361</v>
      </c>
      <c r="G4000" s="77">
        <v>6.9599739999999999</v>
      </c>
      <c r="H4000" s="77">
        <v>0</v>
      </c>
      <c r="I4000" s="77" t="s">
        <v>1790</v>
      </c>
      <c r="J4000" s="77">
        <v>32.7174209</v>
      </c>
      <c r="K4000" s="77">
        <v>-117.1627714</v>
      </c>
      <c r="L4000" s="77">
        <v>18453.309397844099</v>
      </c>
      <c r="M4000" s="77">
        <v>2.8485517405854801</v>
      </c>
      <c r="N4000" s="77">
        <v>0</v>
      </c>
      <c r="O4000" s="77">
        <v>1937.59748677363</v>
      </c>
      <c r="P4000" s="87" cm="1">
        <f t="array" ref="P4000">IF($X4000="Non-local",VLOOKUP($E4000,$AI$64:$AW$68,COLUMN($AW:$AW)-COLUMN($AH:$AH),FALSE),IF($X4000="Unknown",VLOOKUP($E4000,$AI$71:$AW$75,COLUMN($AW:$AW)-COLUMN($AH:$AH),FALSE),0))</f>
        <v>264</v>
      </c>
      <c r="Q4000" s="87" cm="1">
        <f t="array" ref="Q4000">IF($X4000="Non-local",VLOOKUP($E4000,$AI$40:$AW$44,COLUMN($AW:$AW)-COLUMN($AH:$AH),FALSE),IF($X4000="Unknown",VLOOKUP($E4000,$AI$47:$AW$51,COLUMN($AW:$AW)-COLUMN($AH:$AH),FALSE),0))</f>
        <v>622.00419999999997</v>
      </c>
      <c r="R4000" s="87" cm="1">
        <f t="array" ref="R4000">IF($X4000="Non-local",VLOOKUP($E4000,$AI$88:$AW$92,COLUMN($AW:$AW)-COLUMN($AH:$AH),FALSE),IF($X4000="Unknown",VLOOKUP($E4000,$AI$95:$AW$99,COLUMN($AW:$AW)-COLUMN($AH:$AH),FALSE),0))</f>
        <v>0.12047560494171299</v>
      </c>
      <c r="S4000" s="87" cm="1">
        <f t="array" ref="S4000">VLOOKUP($E4000,$AI$111:$AW$115,COLUMN($AW:$AW)-COLUMN($AH:$AH),FALSE)</f>
        <v>431.69321999999994</v>
      </c>
      <c r="T4000" s="104">
        <f t="shared" si="750"/>
        <v>2.9690273455271932</v>
      </c>
      <c r="U4000" s="104">
        <f t="shared" si="751"/>
        <v>3255.2949067736299</v>
      </c>
      <c r="V4000" s="87" cm="1">
        <f t="array" ref="V4000">VLOOKUP($E4000,$AI$118:$AW$122,COLUMN($AW:$AW)-COLUMN($AH:$AH),FALSE)</f>
        <v>0</v>
      </c>
      <c r="W4000" s="87" t="str">
        <f t="shared" si="755"/>
        <v>International</v>
      </c>
      <c r="X4000" s="87" t="str">
        <f t="shared" si="756"/>
        <v>Non-local</v>
      </c>
      <c r="Y4000" s="104"/>
      <c r="Z4000" s="87" t="str">
        <f t="shared" si="752"/>
        <v>Germany</v>
      </c>
      <c r="AA4000" s="87" t="str">
        <f t="shared" si="753"/>
        <v>Europe</v>
      </c>
      <c r="AB4000" s="82" cm="1">
        <f t="array" ref="AB4000">VLOOKUP(B4000,'GDP per Capita'!$T$2:$V$4235,COLUMN('GDP per Capita'!$V:$V)-COLUMN('GDP per Capita'!$S:$S),FALSE)</f>
        <v>49180.54</v>
      </c>
      <c r="AC4000" s="82">
        <f t="shared" si="748"/>
        <v>49180.54</v>
      </c>
      <c r="AD4000" s="82">
        <f t="shared" si="749"/>
        <v>49180.54</v>
      </c>
      <c r="AE4000" s="88">
        <f t="shared" si="754"/>
        <v>6.6190710935130639E-2</v>
      </c>
    </row>
    <row r="4001" spans="1:31">
      <c r="A4001" s="77" t="s">
        <v>1102</v>
      </c>
      <c r="B4001" s="77">
        <v>4000</v>
      </c>
      <c r="C4001" s="77" t="s">
        <v>29</v>
      </c>
      <c r="D4001" s="77" t="s">
        <v>29</v>
      </c>
      <c r="E4001" s="77">
        <v>2016</v>
      </c>
      <c r="F4001" s="77">
        <v>40.233843799999903</v>
      </c>
      <c r="G4001" s="77">
        <v>-111.65853370000001</v>
      </c>
      <c r="H4001" s="77">
        <v>0</v>
      </c>
      <c r="I4001" s="77" t="s">
        <v>1790</v>
      </c>
      <c r="J4001" s="77">
        <v>32.7174209</v>
      </c>
      <c r="K4001" s="77">
        <v>-117.1627714</v>
      </c>
      <c r="L4001" s="77">
        <v>1938.8369822526699</v>
      </c>
      <c r="M4001" s="77">
        <v>0.417644994781533</v>
      </c>
      <c r="N4001" s="77">
        <v>0</v>
      </c>
      <c r="O4001" s="77">
        <v>372.25670059251303</v>
      </c>
      <c r="P4001" s="87" cm="1">
        <f t="array" ref="P4001">IF($X4001="Non-local",VLOOKUP($E4001,$AI$64:$AW$68,COLUMN($AW:$AW)-COLUMN($AH:$AH),FALSE),IF($X4001="Unknown",VLOOKUP($E4001,$AI$71:$AW$75,COLUMN($AW:$AW)-COLUMN($AH:$AH),FALSE),0))</f>
        <v>264</v>
      </c>
      <c r="Q4001" s="87" cm="1">
        <f t="array" ref="Q4001">IF($X4001="Non-local",VLOOKUP($E4001,$AI$40:$AW$44,COLUMN($AW:$AW)-COLUMN($AH:$AH),FALSE),IF($X4001="Unknown",VLOOKUP($E4001,$AI$47:$AW$51,COLUMN($AW:$AW)-COLUMN($AH:$AH),FALSE),0))</f>
        <v>622.00419999999997</v>
      </c>
      <c r="R4001" s="87" cm="1">
        <f t="array" ref="R4001">IF($X4001="Non-local",VLOOKUP($E4001,$AI$88:$AW$92,COLUMN($AW:$AW)-COLUMN($AH:$AH),FALSE),IF($X4001="Unknown",VLOOKUP($E4001,$AI$95:$AW$99,COLUMN($AW:$AW)-COLUMN($AH:$AH),FALSE),0))</f>
        <v>0.12047560494171299</v>
      </c>
      <c r="S4001" s="87" cm="1">
        <f t="array" ref="S4001">VLOOKUP($E4001,$AI$111:$AW$115,COLUMN($AW:$AW)-COLUMN($AH:$AH),FALSE)</f>
        <v>431.69321999999994</v>
      </c>
      <c r="T4001" s="104">
        <f t="shared" si="750"/>
        <v>0.538120599723246</v>
      </c>
      <c r="U4001" s="104">
        <f t="shared" si="751"/>
        <v>1689.9541205925127</v>
      </c>
      <c r="V4001" s="87" cm="1">
        <f t="array" ref="V4001">VLOOKUP($E4001,$AI$118:$AW$122,COLUMN($AW:$AW)-COLUMN($AH:$AH),FALSE)</f>
        <v>0</v>
      </c>
      <c r="W4001" s="87" t="str">
        <f t="shared" si="755"/>
        <v>Domestic</v>
      </c>
      <c r="X4001" s="87" t="str">
        <f t="shared" si="756"/>
        <v>Non-local</v>
      </c>
      <c r="Y4001" s="104"/>
      <c r="Z4001" s="87" t="str">
        <f t="shared" si="752"/>
        <v>USA</v>
      </c>
      <c r="AA4001" s="87" t="str">
        <f t="shared" si="753"/>
        <v>USA</v>
      </c>
      <c r="AB4001" s="82" cm="1">
        <f t="array" ref="AB4001">VLOOKUP(B4001,'GDP per Capita'!$T$2:$V$4235,COLUMN('GDP per Capita'!$V:$V)-COLUMN('GDP per Capita'!$S:$S),FALSE)</f>
        <v>63809.64</v>
      </c>
      <c r="AC4001" s="82">
        <f t="shared" si="748"/>
        <v>63809.64</v>
      </c>
      <c r="AD4001" s="82">
        <f t="shared" si="749"/>
        <v>63809.64</v>
      </c>
      <c r="AE4001" s="88">
        <f t="shared" si="754"/>
        <v>2.6484307396069193E-2</v>
      </c>
    </row>
    <row r="4002" spans="1:31">
      <c r="A4002" s="77" t="s">
        <v>1395</v>
      </c>
      <c r="B4002" s="77">
        <v>4001</v>
      </c>
      <c r="C4002" s="77" t="s">
        <v>29</v>
      </c>
      <c r="D4002" s="77" t="s">
        <v>29</v>
      </c>
      <c r="E4002" s="77">
        <v>2016</v>
      </c>
      <c r="F4002" s="77">
        <v>42.044738799999998</v>
      </c>
      <c r="G4002" s="77">
        <v>-87.693045900000001</v>
      </c>
      <c r="H4002" s="77">
        <v>0</v>
      </c>
      <c r="I4002" s="77" t="s">
        <v>1790</v>
      </c>
      <c r="J4002" s="77">
        <v>32.7174209</v>
      </c>
      <c r="K4002" s="77">
        <v>-117.1627714</v>
      </c>
      <c r="L4002" s="77">
        <v>5570.8639988120203</v>
      </c>
      <c r="M4002" s="77">
        <v>0.953831389581005</v>
      </c>
      <c r="N4002" s="77">
        <v>0</v>
      </c>
      <c r="O4002" s="77">
        <v>668.50367985744299</v>
      </c>
      <c r="P4002" s="87" cm="1">
        <f t="array" ref="P4002">IF($X4002="Non-local",VLOOKUP($E4002,$AI$64:$AW$68,COLUMN($AW:$AW)-COLUMN($AH:$AH),FALSE),IF($X4002="Unknown",VLOOKUP($E4002,$AI$71:$AW$75,COLUMN($AW:$AW)-COLUMN($AH:$AH),FALSE),0))</f>
        <v>264</v>
      </c>
      <c r="Q4002" s="87" cm="1">
        <f t="array" ref="Q4002">IF($X4002="Non-local",VLOOKUP($E4002,$AI$40:$AW$44,COLUMN($AW:$AW)-COLUMN($AH:$AH),FALSE),IF($X4002="Unknown",VLOOKUP($E4002,$AI$47:$AW$51,COLUMN($AW:$AW)-COLUMN($AH:$AH),FALSE),0))</f>
        <v>622.00419999999997</v>
      </c>
      <c r="R4002" s="87" cm="1">
        <f t="array" ref="R4002">IF($X4002="Non-local",VLOOKUP($E4002,$AI$88:$AW$92,COLUMN($AW:$AW)-COLUMN($AH:$AH),FALSE),IF($X4002="Unknown",VLOOKUP($E4002,$AI$95:$AW$99,COLUMN($AW:$AW)-COLUMN($AH:$AH),FALSE),0))</f>
        <v>0.12047560494171299</v>
      </c>
      <c r="S4002" s="87" cm="1">
        <f t="array" ref="S4002">VLOOKUP($E4002,$AI$111:$AW$115,COLUMN($AW:$AW)-COLUMN($AH:$AH),FALSE)</f>
        <v>431.69321999999994</v>
      </c>
      <c r="T4002" s="104">
        <f t="shared" si="750"/>
        <v>1.0743069945227179</v>
      </c>
      <c r="U4002" s="104">
        <f t="shared" si="751"/>
        <v>1986.2010998574428</v>
      </c>
      <c r="V4002" s="87" cm="1">
        <f t="array" ref="V4002">VLOOKUP($E4002,$AI$118:$AW$122,COLUMN($AW:$AW)-COLUMN($AH:$AH),FALSE)</f>
        <v>0</v>
      </c>
      <c r="W4002" s="87" t="str">
        <f t="shared" si="755"/>
        <v>Domestic</v>
      </c>
      <c r="X4002" s="87" t="str">
        <f t="shared" si="756"/>
        <v>Non-local</v>
      </c>
      <c r="Y4002" s="104"/>
      <c r="Z4002" s="87" t="str">
        <f t="shared" si="752"/>
        <v>USA</v>
      </c>
      <c r="AA4002" s="87" t="str">
        <f t="shared" si="753"/>
        <v>USA</v>
      </c>
      <c r="AB4002" s="82" cm="1">
        <f t="array" ref="AB4002">VLOOKUP(B4002,'GDP per Capita'!$T$2:$V$4235,COLUMN('GDP per Capita'!$V:$V)-COLUMN('GDP per Capita'!$S:$S),FALSE)</f>
        <v>63809.64</v>
      </c>
      <c r="AC4002" s="82">
        <f t="shared" si="748"/>
        <v>63809.64</v>
      </c>
      <c r="AD4002" s="82">
        <f t="shared" si="749"/>
        <v>63809.64</v>
      </c>
      <c r="AE4002" s="88">
        <f t="shared" si="754"/>
        <v>3.1126975482974717E-2</v>
      </c>
    </row>
    <row r="4003" spans="1:31">
      <c r="A4003" s="77" t="s">
        <v>1032</v>
      </c>
      <c r="B4003" s="77">
        <v>4002</v>
      </c>
      <c r="C4003" s="77" t="s">
        <v>29</v>
      </c>
      <c r="D4003" s="77" t="s">
        <v>29</v>
      </c>
      <c r="E4003" s="77">
        <v>2016</v>
      </c>
      <c r="F4003" s="77">
        <v>32.7174209</v>
      </c>
      <c r="G4003" s="77">
        <v>-117.1627714</v>
      </c>
      <c r="H4003" s="77">
        <v>1</v>
      </c>
      <c r="I4003" s="77" t="s">
        <v>1790</v>
      </c>
      <c r="J4003" s="77">
        <v>32.7174209</v>
      </c>
      <c r="K4003" s="77">
        <v>-117.1627714</v>
      </c>
      <c r="L4003" s="77">
        <v>4.7608370650960301E-12</v>
      </c>
      <c r="M4003" s="77">
        <v>0</v>
      </c>
      <c r="N4003" s="77">
        <v>0</v>
      </c>
      <c r="O4003" s="77">
        <v>0</v>
      </c>
      <c r="P4003" s="87" cm="1">
        <f t="array" ref="P4003">IF($X4003="Non-local",VLOOKUP($E4003,$AI$64:$AW$68,COLUMN($AW:$AW)-COLUMN($AH:$AH),FALSE),IF($X4003="Unknown",VLOOKUP($E4003,$AI$71:$AW$75,COLUMN($AW:$AW)-COLUMN($AH:$AH),FALSE),0))</f>
        <v>0</v>
      </c>
      <c r="Q4003" s="87" cm="1">
        <f t="array" ref="Q4003">IF($X4003="Non-local",VLOOKUP($E4003,$AI$40:$AW$44,COLUMN($AW:$AW)-COLUMN($AH:$AH),FALSE),IF($X4003="Unknown",VLOOKUP($E4003,$AI$47:$AW$51,COLUMN($AW:$AW)-COLUMN($AH:$AH),FALSE),0))</f>
        <v>0</v>
      </c>
      <c r="R4003" s="87" cm="1">
        <f t="array" ref="R4003">IF($X4003="Non-local",VLOOKUP($E4003,$AI$88:$AW$92,COLUMN($AW:$AW)-COLUMN($AH:$AH),FALSE),IF($X4003="Unknown",VLOOKUP($E4003,$AI$95:$AW$99,COLUMN($AW:$AW)-COLUMN($AH:$AH),FALSE),0))</f>
        <v>0</v>
      </c>
      <c r="S4003" s="87" cm="1">
        <f t="array" ref="S4003">VLOOKUP($E4003,$AI$111:$AW$115,COLUMN($AW:$AW)-COLUMN($AH:$AH),FALSE)</f>
        <v>431.69321999999994</v>
      </c>
      <c r="T4003" s="104">
        <f t="shared" si="750"/>
        <v>0</v>
      </c>
      <c r="U4003" s="104">
        <f t="shared" si="751"/>
        <v>431.69321999999994</v>
      </c>
      <c r="V4003" s="87" cm="1">
        <f t="array" ref="V4003">VLOOKUP($E4003,$AI$118:$AW$122,COLUMN($AW:$AW)-COLUMN($AH:$AH),FALSE)</f>
        <v>0</v>
      </c>
      <c r="W4003" s="87" t="str">
        <f t="shared" si="755"/>
        <v>Domestic</v>
      </c>
      <c r="X4003" s="87" t="str">
        <f t="shared" si="756"/>
        <v>Local</v>
      </c>
      <c r="Y4003" s="104"/>
      <c r="Z4003" s="87" t="str">
        <f t="shared" si="752"/>
        <v>USA</v>
      </c>
      <c r="AA4003" s="87" t="str">
        <f t="shared" si="753"/>
        <v>USA</v>
      </c>
      <c r="AB4003" s="82" cm="1">
        <f t="array" ref="AB4003">VLOOKUP(B4003,'GDP per Capita'!$T$2:$V$4235,COLUMN('GDP per Capita'!$V:$V)-COLUMN('GDP per Capita'!$S:$S),FALSE)</f>
        <v>63809.64</v>
      </c>
      <c r="AC4003" s="82">
        <f t="shared" si="748"/>
        <v>63809.64</v>
      </c>
      <c r="AD4003" s="82">
        <f t="shared" si="749"/>
        <v>63809.64</v>
      </c>
      <c r="AE4003" s="88">
        <f t="shared" si="754"/>
        <v>6.7653291885050593E-3</v>
      </c>
    </row>
    <row r="4004" spans="1:31">
      <c r="A4004" s="77" t="s">
        <v>927</v>
      </c>
      <c r="B4004" s="77">
        <v>4003</v>
      </c>
      <c r="C4004" s="77" t="s">
        <v>29</v>
      </c>
      <c r="D4004" s="77" t="s">
        <v>29</v>
      </c>
      <c r="E4004" s="77">
        <v>2016</v>
      </c>
      <c r="F4004" s="77">
        <v>34.147645199999999</v>
      </c>
      <c r="G4004" s="77">
        <v>-118.1444779</v>
      </c>
      <c r="H4004" s="77">
        <v>0</v>
      </c>
      <c r="I4004" s="77" t="s">
        <v>1790</v>
      </c>
      <c r="J4004" s="77">
        <v>32.7174209</v>
      </c>
      <c r="K4004" s="77">
        <v>-117.1627714</v>
      </c>
      <c r="L4004" s="77">
        <v>366.54981032904999</v>
      </c>
      <c r="M4004" s="77">
        <v>0.21003268833500399</v>
      </c>
      <c r="N4004" s="77">
        <v>0</v>
      </c>
      <c r="O4004" s="77">
        <v>70.377563583177704</v>
      </c>
      <c r="P4004" s="87" cm="1">
        <f t="array" ref="P4004">IF($X4004="Non-local",VLOOKUP($E4004,$AI$64:$AW$68,COLUMN($AW:$AW)-COLUMN($AH:$AH),FALSE),IF($X4004="Unknown",VLOOKUP($E4004,$AI$71:$AW$75,COLUMN($AW:$AW)-COLUMN($AH:$AH),FALSE),0))</f>
        <v>264</v>
      </c>
      <c r="Q4004" s="87" cm="1">
        <f t="array" ref="Q4004">IF($X4004="Non-local",VLOOKUP($E4004,$AI$40:$AW$44,COLUMN($AW:$AW)-COLUMN($AH:$AH),FALSE),IF($X4004="Unknown",VLOOKUP($E4004,$AI$47:$AW$51,COLUMN($AW:$AW)-COLUMN($AH:$AH),FALSE),0))</f>
        <v>622.00419999999997</v>
      </c>
      <c r="R4004" s="87" cm="1">
        <f t="array" ref="R4004">IF($X4004="Non-local",VLOOKUP($E4004,$AI$88:$AW$92,COLUMN($AW:$AW)-COLUMN($AH:$AH),FALSE),IF($X4004="Unknown",VLOOKUP($E4004,$AI$95:$AW$99,COLUMN($AW:$AW)-COLUMN($AH:$AH),FALSE),0))</f>
        <v>0.12047560494171299</v>
      </c>
      <c r="S4004" s="87" cm="1">
        <f t="array" ref="S4004">VLOOKUP($E4004,$AI$111:$AW$115,COLUMN($AW:$AW)-COLUMN($AH:$AH),FALSE)</f>
        <v>431.69321999999994</v>
      </c>
      <c r="T4004" s="104">
        <f t="shared" si="750"/>
        <v>0.33050829327671699</v>
      </c>
      <c r="U4004" s="104">
        <f t="shared" si="751"/>
        <v>1388.0749835831775</v>
      </c>
      <c r="V4004" s="87" cm="1">
        <f t="array" ref="V4004">VLOOKUP($E4004,$AI$118:$AW$122,COLUMN($AW:$AW)-COLUMN($AH:$AH),FALSE)</f>
        <v>0</v>
      </c>
      <c r="W4004" s="87" t="str">
        <f t="shared" si="755"/>
        <v>Domestic</v>
      </c>
      <c r="X4004" s="87" t="str">
        <f t="shared" si="756"/>
        <v>Non-local</v>
      </c>
      <c r="Y4004" s="104"/>
      <c r="Z4004" s="87" t="str">
        <f t="shared" si="752"/>
        <v>USA</v>
      </c>
      <c r="AA4004" s="87" t="str">
        <f t="shared" si="753"/>
        <v>USA</v>
      </c>
      <c r="AB4004" s="82" cm="1">
        <f t="array" ref="AB4004">VLOOKUP(B4004,'GDP per Capita'!$T$2:$V$4235,COLUMN('GDP per Capita'!$V:$V)-COLUMN('GDP per Capita'!$S:$S),FALSE)</f>
        <v>63809.64</v>
      </c>
      <c r="AC4004" s="82">
        <f t="shared" si="748"/>
        <v>63809.64</v>
      </c>
      <c r="AD4004" s="82">
        <f t="shared" si="749"/>
        <v>63809.64</v>
      </c>
      <c r="AE4004" s="88">
        <f t="shared" si="754"/>
        <v>2.1753374311204037E-2</v>
      </c>
    </row>
    <row r="4005" spans="1:31">
      <c r="A4005" s="77" t="s">
        <v>904</v>
      </c>
      <c r="B4005" s="77">
        <v>4004</v>
      </c>
      <c r="C4005" s="77" t="s">
        <v>29</v>
      </c>
      <c r="D4005" s="77" t="s">
        <v>29</v>
      </c>
      <c r="E4005" s="77">
        <v>2016</v>
      </c>
      <c r="F4005" s="77">
        <v>32.832590000000003</v>
      </c>
      <c r="G4005" s="77">
        <v>-117.2716839</v>
      </c>
      <c r="H4005" s="77">
        <v>1</v>
      </c>
      <c r="I4005" s="77" t="s">
        <v>1790</v>
      </c>
      <c r="J4005" s="77">
        <v>32.7174209</v>
      </c>
      <c r="K4005" s="77">
        <v>-117.1627714</v>
      </c>
      <c r="L4005" s="77">
        <v>32.722127415360802</v>
      </c>
      <c r="M4005" s="77">
        <v>0</v>
      </c>
      <c r="N4005" s="77">
        <v>0</v>
      </c>
      <c r="O4005" s="77">
        <v>0</v>
      </c>
      <c r="P4005" s="87" cm="1">
        <f t="array" ref="P4005">IF($X4005="Non-local",VLOOKUP($E4005,$AI$64:$AW$68,COLUMN($AW:$AW)-COLUMN($AH:$AH),FALSE),IF($X4005="Unknown",VLOOKUP($E4005,$AI$71:$AW$75,COLUMN($AW:$AW)-COLUMN($AH:$AH),FALSE),0))</f>
        <v>0</v>
      </c>
      <c r="Q4005" s="87" cm="1">
        <f t="array" ref="Q4005">IF($X4005="Non-local",VLOOKUP($E4005,$AI$40:$AW$44,COLUMN($AW:$AW)-COLUMN($AH:$AH),FALSE),IF($X4005="Unknown",VLOOKUP($E4005,$AI$47:$AW$51,COLUMN($AW:$AW)-COLUMN($AH:$AH),FALSE),0))</f>
        <v>0</v>
      </c>
      <c r="R4005" s="87" cm="1">
        <f t="array" ref="R4005">IF($X4005="Non-local",VLOOKUP($E4005,$AI$88:$AW$92,COLUMN($AW:$AW)-COLUMN($AH:$AH),FALSE),IF($X4005="Unknown",VLOOKUP($E4005,$AI$95:$AW$99,COLUMN($AW:$AW)-COLUMN($AH:$AH),FALSE),0))</f>
        <v>0</v>
      </c>
      <c r="S4005" s="87" cm="1">
        <f t="array" ref="S4005">VLOOKUP($E4005,$AI$111:$AW$115,COLUMN($AW:$AW)-COLUMN($AH:$AH),FALSE)</f>
        <v>431.69321999999994</v>
      </c>
      <c r="T4005" s="104">
        <f t="shared" si="750"/>
        <v>0</v>
      </c>
      <c r="U4005" s="104">
        <f t="shared" si="751"/>
        <v>431.69321999999994</v>
      </c>
      <c r="V4005" s="87" cm="1">
        <f t="array" ref="V4005">VLOOKUP($E4005,$AI$118:$AW$122,COLUMN($AW:$AW)-COLUMN($AH:$AH),FALSE)</f>
        <v>0</v>
      </c>
      <c r="W4005" s="87" t="str">
        <f t="shared" si="755"/>
        <v>Domestic</v>
      </c>
      <c r="X4005" s="87" t="str">
        <f t="shared" si="756"/>
        <v>Local</v>
      </c>
      <c r="Y4005" s="104"/>
      <c r="Z4005" s="87" t="str">
        <f t="shared" si="752"/>
        <v>USA</v>
      </c>
      <c r="AA4005" s="87" t="str">
        <f t="shared" si="753"/>
        <v>USA</v>
      </c>
      <c r="AB4005" s="82" cm="1">
        <f t="array" ref="AB4005">VLOOKUP(B4005,'GDP per Capita'!$T$2:$V$4235,COLUMN('GDP per Capita'!$V:$V)-COLUMN('GDP per Capita'!$S:$S),FALSE)</f>
        <v>63809.64</v>
      </c>
      <c r="AC4005" s="82">
        <f t="shared" si="748"/>
        <v>63809.64</v>
      </c>
      <c r="AD4005" s="82">
        <f t="shared" si="749"/>
        <v>63809.64</v>
      </c>
      <c r="AE4005" s="88">
        <f t="shared" si="754"/>
        <v>6.7653291885050593E-3</v>
      </c>
    </row>
    <row r="4006" spans="1:31">
      <c r="A4006" s="77" t="s">
        <v>1032</v>
      </c>
      <c r="B4006" s="77">
        <v>4005</v>
      </c>
      <c r="C4006" s="77" t="s">
        <v>29</v>
      </c>
      <c r="D4006" s="77" t="s">
        <v>29</v>
      </c>
      <c r="E4006" s="77">
        <v>2016</v>
      </c>
      <c r="F4006" s="77">
        <v>32.7174209</v>
      </c>
      <c r="G4006" s="77">
        <v>-117.1627714</v>
      </c>
      <c r="H4006" s="77">
        <v>1</v>
      </c>
      <c r="I4006" s="77" t="s">
        <v>1790</v>
      </c>
      <c r="J4006" s="77">
        <v>32.7174209</v>
      </c>
      <c r="K4006" s="77">
        <v>-117.1627714</v>
      </c>
      <c r="L4006" s="77">
        <v>4.7608370650960301E-12</v>
      </c>
      <c r="M4006" s="77">
        <v>0</v>
      </c>
      <c r="N4006" s="77">
        <v>0</v>
      </c>
      <c r="O4006" s="77">
        <v>0</v>
      </c>
      <c r="P4006" s="87" cm="1">
        <f t="array" ref="P4006">IF($X4006="Non-local",VLOOKUP($E4006,$AI$64:$AW$68,COLUMN($AW:$AW)-COLUMN($AH:$AH),FALSE),IF($X4006="Unknown",VLOOKUP($E4006,$AI$71:$AW$75,COLUMN($AW:$AW)-COLUMN($AH:$AH),FALSE),0))</f>
        <v>0</v>
      </c>
      <c r="Q4006" s="87" cm="1">
        <f t="array" ref="Q4006">IF($X4006="Non-local",VLOOKUP($E4006,$AI$40:$AW$44,COLUMN($AW:$AW)-COLUMN($AH:$AH),FALSE),IF($X4006="Unknown",VLOOKUP($E4006,$AI$47:$AW$51,COLUMN($AW:$AW)-COLUMN($AH:$AH),FALSE),0))</f>
        <v>0</v>
      </c>
      <c r="R4006" s="87" cm="1">
        <f t="array" ref="R4006">IF($X4006="Non-local",VLOOKUP($E4006,$AI$88:$AW$92,COLUMN($AW:$AW)-COLUMN($AH:$AH),FALSE),IF($X4006="Unknown",VLOOKUP($E4006,$AI$95:$AW$99,COLUMN($AW:$AW)-COLUMN($AH:$AH),FALSE),0))</f>
        <v>0</v>
      </c>
      <c r="S4006" s="87" cm="1">
        <f t="array" ref="S4006">VLOOKUP($E4006,$AI$111:$AW$115,COLUMN($AW:$AW)-COLUMN($AH:$AH),FALSE)</f>
        <v>431.69321999999994</v>
      </c>
      <c r="T4006" s="104">
        <f t="shared" si="750"/>
        <v>0</v>
      </c>
      <c r="U4006" s="104">
        <f t="shared" si="751"/>
        <v>431.69321999999994</v>
      </c>
      <c r="V4006" s="87" cm="1">
        <f t="array" ref="V4006">VLOOKUP($E4006,$AI$118:$AW$122,COLUMN($AW:$AW)-COLUMN($AH:$AH),FALSE)</f>
        <v>0</v>
      </c>
      <c r="W4006" s="87" t="str">
        <f t="shared" si="755"/>
        <v>Domestic</v>
      </c>
      <c r="X4006" s="87" t="str">
        <f t="shared" si="756"/>
        <v>Local</v>
      </c>
      <c r="Y4006" s="104"/>
      <c r="Z4006" s="87" t="str">
        <f t="shared" si="752"/>
        <v>USA</v>
      </c>
      <c r="AA4006" s="87" t="str">
        <f t="shared" si="753"/>
        <v>USA</v>
      </c>
      <c r="AB4006" s="82" cm="1">
        <f t="array" ref="AB4006">VLOOKUP(B4006,'GDP per Capita'!$T$2:$V$4235,COLUMN('GDP per Capita'!$V:$V)-COLUMN('GDP per Capita'!$S:$S),FALSE)</f>
        <v>63809.64</v>
      </c>
      <c r="AC4006" s="82">
        <f t="shared" si="748"/>
        <v>63809.64</v>
      </c>
      <c r="AD4006" s="82">
        <f t="shared" si="749"/>
        <v>63809.64</v>
      </c>
      <c r="AE4006" s="88">
        <f t="shared" si="754"/>
        <v>6.7653291885050593E-3</v>
      </c>
    </row>
    <row r="4007" spans="1:31">
      <c r="A4007" s="77" t="s">
        <v>1032</v>
      </c>
      <c r="B4007" s="77">
        <v>4006</v>
      </c>
      <c r="C4007" s="77" t="s">
        <v>29</v>
      </c>
      <c r="D4007" s="77" t="s">
        <v>29</v>
      </c>
      <c r="E4007" s="77">
        <v>2016</v>
      </c>
      <c r="F4007" s="77">
        <v>32.7174209</v>
      </c>
      <c r="G4007" s="77">
        <v>-117.1627714</v>
      </c>
      <c r="H4007" s="77">
        <v>1</v>
      </c>
      <c r="I4007" s="77" t="s">
        <v>1790</v>
      </c>
      <c r="J4007" s="77">
        <v>32.7174209</v>
      </c>
      <c r="K4007" s="77">
        <v>-117.1627714</v>
      </c>
      <c r="L4007" s="77">
        <v>4.7608370650960301E-12</v>
      </c>
      <c r="M4007" s="77">
        <v>0</v>
      </c>
      <c r="N4007" s="77">
        <v>0</v>
      </c>
      <c r="O4007" s="77">
        <v>0</v>
      </c>
      <c r="P4007" s="87" cm="1">
        <f t="array" ref="P4007">IF($X4007="Non-local",VLOOKUP($E4007,$AI$64:$AW$68,COLUMN($AW:$AW)-COLUMN($AH:$AH),FALSE),IF($X4007="Unknown",VLOOKUP($E4007,$AI$71:$AW$75,COLUMN($AW:$AW)-COLUMN($AH:$AH),FALSE),0))</f>
        <v>0</v>
      </c>
      <c r="Q4007" s="87" cm="1">
        <f t="array" ref="Q4007">IF($X4007="Non-local",VLOOKUP($E4007,$AI$40:$AW$44,COLUMN($AW:$AW)-COLUMN($AH:$AH),FALSE),IF($X4007="Unknown",VLOOKUP($E4007,$AI$47:$AW$51,COLUMN($AW:$AW)-COLUMN($AH:$AH),FALSE),0))</f>
        <v>0</v>
      </c>
      <c r="R4007" s="87" cm="1">
        <f t="array" ref="R4007">IF($X4007="Non-local",VLOOKUP($E4007,$AI$88:$AW$92,COLUMN($AW:$AW)-COLUMN($AH:$AH),FALSE),IF($X4007="Unknown",VLOOKUP($E4007,$AI$95:$AW$99,COLUMN($AW:$AW)-COLUMN($AH:$AH),FALSE),0))</f>
        <v>0</v>
      </c>
      <c r="S4007" s="87" cm="1">
        <f t="array" ref="S4007">VLOOKUP($E4007,$AI$111:$AW$115,COLUMN($AW:$AW)-COLUMN($AH:$AH),FALSE)</f>
        <v>431.69321999999994</v>
      </c>
      <c r="T4007" s="104">
        <f t="shared" si="750"/>
        <v>0</v>
      </c>
      <c r="U4007" s="104">
        <f t="shared" si="751"/>
        <v>431.69321999999994</v>
      </c>
      <c r="V4007" s="87" cm="1">
        <f t="array" ref="V4007">VLOOKUP($E4007,$AI$118:$AW$122,COLUMN($AW:$AW)-COLUMN($AH:$AH),FALSE)</f>
        <v>0</v>
      </c>
      <c r="W4007" s="87" t="str">
        <f t="shared" si="755"/>
        <v>Domestic</v>
      </c>
      <c r="X4007" s="87" t="str">
        <f t="shared" si="756"/>
        <v>Local</v>
      </c>
      <c r="Y4007" s="104"/>
      <c r="Z4007" s="87" t="str">
        <f t="shared" si="752"/>
        <v>USA</v>
      </c>
      <c r="AA4007" s="87" t="str">
        <f t="shared" si="753"/>
        <v>USA</v>
      </c>
      <c r="AB4007" s="82" cm="1">
        <f t="array" ref="AB4007">VLOOKUP(B4007,'GDP per Capita'!$T$2:$V$4235,COLUMN('GDP per Capita'!$V:$V)-COLUMN('GDP per Capita'!$S:$S),FALSE)</f>
        <v>63809.64</v>
      </c>
      <c r="AC4007" s="82">
        <f t="shared" si="748"/>
        <v>63809.64</v>
      </c>
      <c r="AD4007" s="82">
        <f t="shared" si="749"/>
        <v>63809.64</v>
      </c>
      <c r="AE4007" s="88">
        <f t="shared" si="754"/>
        <v>6.7653291885050593E-3</v>
      </c>
    </row>
    <row r="4008" spans="1:31">
      <c r="A4008" s="77" t="s">
        <v>1000</v>
      </c>
      <c r="B4008" s="77">
        <v>4007</v>
      </c>
      <c r="C4008" s="77" t="s">
        <v>29</v>
      </c>
      <c r="D4008" s="77" t="s">
        <v>29</v>
      </c>
      <c r="E4008" s="77">
        <v>2016</v>
      </c>
      <c r="F4008" s="77">
        <v>37.3893889</v>
      </c>
      <c r="G4008" s="77">
        <v>-122.0832101</v>
      </c>
      <c r="H4008" s="77">
        <v>0</v>
      </c>
      <c r="I4008" s="77" t="s">
        <v>1790</v>
      </c>
      <c r="J4008" s="77">
        <v>32.7174209</v>
      </c>
      <c r="K4008" s="77">
        <v>-117.1627714</v>
      </c>
      <c r="L4008" s="77">
        <v>1371.37653115948</v>
      </c>
      <c r="M4008" s="77">
        <v>0.34271480698097601</v>
      </c>
      <c r="N4008" s="77">
        <v>0</v>
      </c>
      <c r="O4008" s="77">
        <v>263.304293982621</v>
      </c>
      <c r="P4008" s="87" cm="1">
        <f t="array" ref="P4008">IF($X4008="Non-local",VLOOKUP($E4008,$AI$64:$AW$68,COLUMN($AW:$AW)-COLUMN($AH:$AH),FALSE),IF($X4008="Unknown",VLOOKUP($E4008,$AI$71:$AW$75,COLUMN($AW:$AW)-COLUMN($AH:$AH),FALSE),0))</f>
        <v>264</v>
      </c>
      <c r="Q4008" s="87" cm="1">
        <f t="array" ref="Q4008">IF($X4008="Non-local",VLOOKUP($E4008,$AI$40:$AW$44,COLUMN($AW:$AW)-COLUMN($AH:$AH),FALSE),IF($X4008="Unknown",VLOOKUP($E4008,$AI$47:$AW$51,COLUMN($AW:$AW)-COLUMN($AH:$AH),FALSE),0))</f>
        <v>622.00419999999997</v>
      </c>
      <c r="R4008" s="87" cm="1">
        <f t="array" ref="R4008">IF($X4008="Non-local",VLOOKUP($E4008,$AI$88:$AW$92,COLUMN($AW:$AW)-COLUMN($AH:$AH),FALSE),IF($X4008="Unknown",VLOOKUP($E4008,$AI$95:$AW$99,COLUMN($AW:$AW)-COLUMN($AH:$AH),FALSE),0))</f>
        <v>0.12047560494171299</v>
      </c>
      <c r="S4008" s="87" cm="1">
        <f t="array" ref="S4008">VLOOKUP($E4008,$AI$111:$AW$115,COLUMN($AW:$AW)-COLUMN($AH:$AH),FALSE)</f>
        <v>431.69321999999994</v>
      </c>
      <c r="T4008" s="104">
        <f t="shared" si="750"/>
        <v>0.463190411922689</v>
      </c>
      <c r="U4008" s="104">
        <f t="shared" si="751"/>
        <v>1581.0017139826207</v>
      </c>
      <c r="V4008" s="87" cm="1">
        <f t="array" ref="V4008">VLOOKUP($E4008,$AI$118:$AW$122,COLUMN($AW:$AW)-COLUMN($AH:$AH),FALSE)</f>
        <v>0</v>
      </c>
      <c r="W4008" s="87" t="str">
        <f t="shared" si="755"/>
        <v>Domestic</v>
      </c>
      <c r="X4008" s="87" t="str">
        <f t="shared" si="756"/>
        <v>Non-local</v>
      </c>
      <c r="Y4008" s="104"/>
      <c r="Z4008" s="87" t="str">
        <f t="shared" si="752"/>
        <v>USA</v>
      </c>
      <c r="AA4008" s="87" t="str">
        <f t="shared" si="753"/>
        <v>USA</v>
      </c>
      <c r="AB4008" s="82" cm="1">
        <f t="array" ref="AB4008">VLOOKUP(B4008,'GDP per Capita'!$T$2:$V$4235,COLUMN('GDP per Capita'!$V:$V)-COLUMN('GDP per Capita'!$S:$S),FALSE)</f>
        <v>63809.64</v>
      </c>
      <c r="AC4008" s="82">
        <f t="shared" si="748"/>
        <v>63809.64</v>
      </c>
      <c r="AD4008" s="82">
        <f t="shared" si="749"/>
        <v>63809.64</v>
      </c>
      <c r="AE4008" s="88">
        <f t="shared" si="754"/>
        <v>2.477684741651294E-2</v>
      </c>
    </row>
    <row r="4009" spans="1:31">
      <c r="A4009" s="77" t="s">
        <v>927</v>
      </c>
      <c r="B4009" s="77">
        <v>4008</v>
      </c>
      <c r="C4009" s="77" t="s">
        <v>29</v>
      </c>
      <c r="D4009" s="77" t="s">
        <v>29</v>
      </c>
      <c r="E4009" s="77">
        <v>2016</v>
      </c>
      <c r="F4009" s="77">
        <v>34.147645199999999</v>
      </c>
      <c r="G4009" s="77">
        <v>-118.1444779</v>
      </c>
      <c r="H4009" s="77">
        <v>0</v>
      </c>
      <c r="I4009" s="77" t="s">
        <v>1790</v>
      </c>
      <c r="J4009" s="77">
        <v>32.7174209</v>
      </c>
      <c r="K4009" s="77">
        <v>-117.1627714</v>
      </c>
      <c r="L4009" s="77">
        <v>366.54981032904999</v>
      </c>
      <c r="M4009" s="77">
        <v>0.21003268833500399</v>
      </c>
      <c r="N4009" s="77">
        <v>0</v>
      </c>
      <c r="O4009" s="77">
        <v>70.377563583177704</v>
      </c>
      <c r="P4009" s="87" cm="1">
        <f t="array" ref="P4009">IF($X4009="Non-local",VLOOKUP($E4009,$AI$64:$AW$68,COLUMN($AW:$AW)-COLUMN($AH:$AH),FALSE),IF($X4009="Unknown",VLOOKUP($E4009,$AI$71:$AW$75,COLUMN($AW:$AW)-COLUMN($AH:$AH),FALSE),0))</f>
        <v>264</v>
      </c>
      <c r="Q4009" s="87" cm="1">
        <f t="array" ref="Q4009">IF($X4009="Non-local",VLOOKUP($E4009,$AI$40:$AW$44,COLUMN($AW:$AW)-COLUMN($AH:$AH),FALSE),IF($X4009="Unknown",VLOOKUP($E4009,$AI$47:$AW$51,COLUMN($AW:$AW)-COLUMN($AH:$AH),FALSE),0))</f>
        <v>622.00419999999997</v>
      </c>
      <c r="R4009" s="87" cm="1">
        <f t="array" ref="R4009">IF($X4009="Non-local",VLOOKUP($E4009,$AI$88:$AW$92,COLUMN($AW:$AW)-COLUMN($AH:$AH),FALSE),IF($X4009="Unknown",VLOOKUP($E4009,$AI$95:$AW$99,COLUMN($AW:$AW)-COLUMN($AH:$AH),FALSE),0))</f>
        <v>0.12047560494171299</v>
      </c>
      <c r="S4009" s="87" cm="1">
        <f t="array" ref="S4009">VLOOKUP($E4009,$AI$111:$AW$115,COLUMN($AW:$AW)-COLUMN($AH:$AH),FALSE)</f>
        <v>431.69321999999994</v>
      </c>
      <c r="T4009" s="104">
        <f t="shared" si="750"/>
        <v>0.33050829327671699</v>
      </c>
      <c r="U4009" s="104">
        <f t="shared" si="751"/>
        <v>1388.0749835831775</v>
      </c>
      <c r="V4009" s="87" cm="1">
        <f t="array" ref="V4009">VLOOKUP($E4009,$AI$118:$AW$122,COLUMN($AW:$AW)-COLUMN($AH:$AH),FALSE)</f>
        <v>0</v>
      </c>
      <c r="W4009" s="87" t="str">
        <f t="shared" si="755"/>
        <v>Domestic</v>
      </c>
      <c r="X4009" s="87" t="str">
        <f t="shared" si="756"/>
        <v>Non-local</v>
      </c>
      <c r="Y4009" s="104"/>
      <c r="Z4009" s="87" t="str">
        <f t="shared" si="752"/>
        <v>USA</v>
      </c>
      <c r="AA4009" s="87" t="str">
        <f t="shared" si="753"/>
        <v>USA</v>
      </c>
      <c r="AB4009" s="82" cm="1">
        <f t="array" ref="AB4009">VLOOKUP(B4009,'GDP per Capita'!$T$2:$V$4235,COLUMN('GDP per Capita'!$V:$V)-COLUMN('GDP per Capita'!$S:$S),FALSE)</f>
        <v>63809.64</v>
      </c>
      <c r="AC4009" s="82">
        <f t="shared" si="748"/>
        <v>63809.64</v>
      </c>
      <c r="AD4009" s="82">
        <f t="shared" si="749"/>
        <v>63809.64</v>
      </c>
      <c r="AE4009" s="88">
        <f t="shared" si="754"/>
        <v>2.1753374311204037E-2</v>
      </c>
    </row>
    <row r="4010" spans="1:31">
      <c r="A4010" s="77" t="s">
        <v>927</v>
      </c>
      <c r="B4010" s="77">
        <v>4009</v>
      </c>
      <c r="C4010" s="77" t="s">
        <v>29</v>
      </c>
      <c r="D4010" s="77" t="s">
        <v>29</v>
      </c>
      <c r="E4010" s="77">
        <v>2016</v>
      </c>
      <c r="F4010" s="77">
        <v>34.147645199999999</v>
      </c>
      <c r="G4010" s="77">
        <v>-118.1444779</v>
      </c>
      <c r="H4010" s="77">
        <v>0</v>
      </c>
      <c r="I4010" s="77" t="s">
        <v>1790</v>
      </c>
      <c r="J4010" s="77">
        <v>32.7174209</v>
      </c>
      <c r="K4010" s="77">
        <v>-117.1627714</v>
      </c>
      <c r="L4010" s="77">
        <v>366.54981032904999</v>
      </c>
      <c r="M4010" s="77">
        <v>0.21003268833500399</v>
      </c>
      <c r="N4010" s="77">
        <v>0</v>
      </c>
      <c r="O4010" s="77">
        <v>70.377563583177704</v>
      </c>
      <c r="P4010" s="87" cm="1">
        <f t="array" ref="P4010">IF($X4010="Non-local",VLOOKUP($E4010,$AI$64:$AW$68,COLUMN($AW:$AW)-COLUMN($AH:$AH),FALSE),IF($X4010="Unknown",VLOOKUP($E4010,$AI$71:$AW$75,COLUMN($AW:$AW)-COLUMN($AH:$AH),FALSE),0))</f>
        <v>264</v>
      </c>
      <c r="Q4010" s="87" cm="1">
        <f t="array" ref="Q4010">IF($X4010="Non-local",VLOOKUP($E4010,$AI$40:$AW$44,COLUMN($AW:$AW)-COLUMN($AH:$AH),FALSE),IF($X4010="Unknown",VLOOKUP($E4010,$AI$47:$AW$51,COLUMN($AW:$AW)-COLUMN($AH:$AH),FALSE),0))</f>
        <v>622.00419999999997</v>
      </c>
      <c r="R4010" s="87" cm="1">
        <f t="array" ref="R4010">IF($X4010="Non-local",VLOOKUP($E4010,$AI$88:$AW$92,COLUMN($AW:$AW)-COLUMN($AH:$AH),FALSE),IF($X4010="Unknown",VLOOKUP($E4010,$AI$95:$AW$99,COLUMN($AW:$AW)-COLUMN($AH:$AH),FALSE),0))</f>
        <v>0.12047560494171299</v>
      </c>
      <c r="S4010" s="87" cm="1">
        <f t="array" ref="S4010">VLOOKUP($E4010,$AI$111:$AW$115,COLUMN($AW:$AW)-COLUMN($AH:$AH),FALSE)</f>
        <v>431.69321999999994</v>
      </c>
      <c r="T4010" s="104">
        <f t="shared" si="750"/>
        <v>0.33050829327671699</v>
      </c>
      <c r="U4010" s="104">
        <f t="shared" si="751"/>
        <v>1388.0749835831775</v>
      </c>
      <c r="V4010" s="87" cm="1">
        <f t="array" ref="V4010">VLOOKUP($E4010,$AI$118:$AW$122,COLUMN($AW:$AW)-COLUMN($AH:$AH),FALSE)</f>
        <v>0</v>
      </c>
      <c r="W4010" s="87" t="str">
        <f t="shared" si="755"/>
        <v>Domestic</v>
      </c>
      <c r="X4010" s="87" t="str">
        <f t="shared" si="756"/>
        <v>Non-local</v>
      </c>
      <c r="Y4010" s="104"/>
      <c r="Z4010" s="87" t="str">
        <f t="shared" si="752"/>
        <v>USA</v>
      </c>
      <c r="AA4010" s="87" t="str">
        <f t="shared" si="753"/>
        <v>USA</v>
      </c>
      <c r="AB4010" s="82" cm="1">
        <f t="array" ref="AB4010">VLOOKUP(B4010,'GDP per Capita'!$T$2:$V$4235,COLUMN('GDP per Capita'!$V:$V)-COLUMN('GDP per Capita'!$S:$S),FALSE)</f>
        <v>63809.64</v>
      </c>
      <c r="AC4010" s="82">
        <f t="shared" si="748"/>
        <v>63809.64</v>
      </c>
      <c r="AD4010" s="82">
        <f t="shared" si="749"/>
        <v>63809.64</v>
      </c>
      <c r="AE4010" s="88">
        <f t="shared" si="754"/>
        <v>2.1753374311204037E-2</v>
      </c>
    </row>
    <row r="4011" spans="1:31">
      <c r="A4011" s="77" t="s">
        <v>1807</v>
      </c>
      <c r="B4011" s="77">
        <v>4010</v>
      </c>
      <c r="C4011" s="77" t="s">
        <v>29</v>
      </c>
      <c r="D4011" s="77" t="s">
        <v>29</v>
      </c>
      <c r="E4011" s="77">
        <v>2016</v>
      </c>
      <c r="F4011" s="77">
        <v>33.158093299999997</v>
      </c>
      <c r="G4011" s="77">
        <v>-117.3505966</v>
      </c>
      <c r="H4011" s="77">
        <v>1</v>
      </c>
      <c r="I4011" s="77" t="s">
        <v>1790</v>
      </c>
      <c r="J4011" s="77">
        <v>32.7174209</v>
      </c>
      <c r="K4011" s="77">
        <v>-117.1627714</v>
      </c>
      <c r="L4011" s="77">
        <v>104.082522812783</v>
      </c>
      <c r="M4011" s="77">
        <v>0</v>
      </c>
      <c r="N4011" s="77">
        <v>0</v>
      </c>
      <c r="O4011" s="77">
        <v>0</v>
      </c>
      <c r="P4011" s="87" cm="1">
        <f t="array" ref="P4011">IF($X4011="Non-local",VLOOKUP($E4011,$AI$64:$AW$68,COLUMN($AW:$AW)-COLUMN($AH:$AH),FALSE),IF($X4011="Unknown",VLOOKUP($E4011,$AI$71:$AW$75,COLUMN($AW:$AW)-COLUMN($AH:$AH),FALSE),0))</f>
        <v>0</v>
      </c>
      <c r="Q4011" s="87" cm="1">
        <f t="array" ref="Q4011">IF($X4011="Non-local",VLOOKUP($E4011,$AI$40:$AW$44,COLUMN($AW:$AW)-COLUMN($AH:$AH),FALSE),IF($X4011="Unknown",VLOOKUP($E4011,$AI$47:$AW$51,COLUMN($AW:$AW)-COLUMN($AH:$AH),FALSE),0))</f>
        <v>0</v>
      </c>
      <c r="R4011" s="87" cm="1">
        <f t="array" ref="R4011">IF($X4011="Non-local",VLOOKUP($E4011,$AI$88:$AW$92,COLUMN($AW:$AW)-COLUMN($AH:$AH),FALSE),IF($X4011="Unknown",VLOOKUP($E4011,$AI$95:$AW$99,COLUMN($AW:$AW)-COLUMN($AH:$AH),FALSE),0))</f>
        <v>0</v>
      </c>
      <c r="S4011" s="87" cm="1">
        <f t="array" ref="S4011">VLOOKUP($E4011,$AI$111:$AW$115,COLUMN($AW:$AW)-COLUMN($AH:$AH),FALSE)</f>
        <v>431.69321999999994</v>
      </c>
      <c r="T4011" s="104">
        <f t="shared" si="750"/>
        <v>0</v>
      </c>
      <c r="U4011" s="104">
        <f t="shared" si="751"/>
        <v>431.69321999999994</v>
      </c>
      <c r="V4011" s="87" cm="1">
        <f t="array" ref="V4011">VLOOKUP($E4011,$AI$118:$AW$122,COLUMN($AW:$AW)-COLUMN($AH:$AH),FALSE)</f>
        <v>0</v>
      </c>
      <c r="W4011" s="87" t="str">
        <f t="shared" si="755"/>
        <v>Domestic</v>
      </c>
      <c r="X4011" s="87" t="str">
        <f t="shared" si="756"/>
        <v>Local</v>
      </c>
      <c r="Y4011" s="104"/>
      <c r="Z4011" s="87" t="str">
        <f t="shared" si="752"/>
        <v>USA</v>
      </c>
      <c r="AA4011" s="87" t="str">
        <f t="shared" si="753"/>
        <v>USA</v>
      </c>
      <c r="AB4011" s="82" cm="1">
        <f t="array" ref="AB4011">VLOOKUP(B4011,'GDP per Capita'!$T$2:$V$4235,COLUMN('GDP per Capita'!$V:$V)-COLUMN('GDP per Capita'!$S:$S),FALSE)</f>
        <v>63809.64</v>
      </c>
      <c r="AC4011" s="82">
        <f t="shared" ref="AC4011:AC4074" si="757">IFERROR(AB4011,"")</f>
        <v>63809.64</v>
      </c>
      <c r="AD4011" s="82">
        <f t="shared" ref="AD4011:AD4074" si="758">IFERROR(AB4011,AVERAGE(AC$2:AC$2538))</f>
        <v>63809.64</v>
      </c>
      <c r="AE4011" s="88">
        <f t="shared" si="754"/>
        <v>6.7653291885050593E-3</v>
      </c>
    </row>
    <row r="4012" spans="1:31">
      <c r="A4012" s="77" t="s">
        <v>1860</v>
      </c>
      <c r="B4012" s="77">
        <v>4011</v>
      </c>
      <c r="C4012" s="77" t="s">
        <v>317</v>
      </c>
      <c r="D4012" s="77" t="s">
        <v>30</v>
      </c>
      <c r="E4012" s="77">
        <v>2016</v>
      </c>
      <c r="F4012" s="77">
        <v>0</v>
      </c>
      <c r="G4012" s="77">
        <v>0</v>
      </c>
      <c r="H4012" s="77">
        <v>0</v>
      </c>
      <c r="I4012" s="77" t="s">
        <v>1790</v>
      </c>
      <c r="J4012" s="77">
        <v>32.7174209</v>
      </c>
      <c r="K4012" s="77">
        <v>-117.1627714</v>
      </c>
      <c r="L4012" s="77">
        <v>4530.2325601502498</v>
      </c>
      <c r="M4012" s="77">
        <v>0.78821066689183295</v>
      </c>
      <c r="N4012" s="77">
        <v>1</v>
      </c>
      <c r="O4012" s="77">
        <v>543.62790721803003</v>
      </c>
      <c r="P4012" s="87" cm="1">
        <f t="array" ref="P4012">IF($X4012="Non-local",VLOOKUP($E4012,$AI$64:$AW$68,COLUMN($AW:$AW)-COLUMN($AH:$AH),FALSE),IF($X4012="Unknown",VLOOKUP($E4012,$AI$71:$AW$75,COLUMN($AW:$AW)-COLUMN($AH:$AH),FALSE),0))</f>
        <v>264</v>
      </c>
      <c r="Q4012" s="87" cm="1">
        <f t="array" ref="Q4012">IF($X4012="Non-local",VLOOKUP($E4012,$AI$40:$AW$44,COLUMN($AW:$AW)-COLUMN($AH:$AH),FALSE),IF($X4012="Unknown",VLOOKUP($E4012,$AI$47:$AW$51,COLUMN($AW:$AW)-COLUMN($AH:$AH),FALSE),0))</f>
        <v>622.00419999999997</v>
      </c>
      <c r="R4012" s="87" cm="1">
        <f t="array" ref="R4012">IF($X4012="Non-local",VLOOKUP($E4012,$AI$88:$AW$92,COLUMN($AW:$AW)-COLUMN($AH:$AH),FALSE),IF($X4012="Unknown",VLOOKUP($E4012,$AI$95:$AW$99,COLUMN($AW:$AW)-COLUMN($AH:$AH),FALSE),0))</f>
        <v>0.12047560494171299</v>
      </c>
      <c r="S4012" s="87" cm="1">
        <f t="array" ref="S4012">VLOOKUP($E4012,$AI$111:$AW$115,COLUMN($AW:$AW)-COLUMN($AH:$AH),FALSE)</f>
        <v>431.69321999999994</v>
      </c>
      <c r="T4012" s="104">
        <f t="shared" si="750"/>
        <v>0.90868627183354589</v>
      </c>
      <c r="U4012" s="104">
        <f t="shared" si="751"/>
        <v>1861.3253272180298</v>
      </c>
      <c r="V4012" s="87" cm="1">
        <f t="array" ref="V4012">VLOOKUP($E4012,$AI$118:$AW$122,COLUMN($AW:$AW)-COLUMN($AH:$AH),FALSE)</f>
        <v>0</v>
      </c>
      <c r="W4012" s="87" t="str">
        <f t="shared" si="755"/>
        <v>International</v>
      </c>
      <c r="X4012" s="87" t="str">
        <f t="shared" si="756"/>
        <v>Non-local</v>
      </c>
      <c r="Y4012" s="104"/>
      <c r="Z4012" s="87" t="str">
        <f t="shared" si="752"/>
        <v>South Korea</v>
      </c>
      <c r="AA4012" s="87" t="str">
        <f t="shared" si="753"/>
        <v>Asia</v>
      </c>
      <c r="AB4012" s="82" cm="1">
        <f t="array" ref="AB4012">VLOOKUP(B4012,'GDP per Capita'!$T$2:$V$4235,COLUMN('GDP per Capita'!$V:$V)-COLUMN('GDP per Capita'!$S:$S),FALSE)</f>
        <v>32154.02</v>
      </c>
      <c r="AC4012" s="82">
        <f t="shared" si="757"/>
        <v>32154.02</v>
      </c>
      <c r="AD4012" s="82">
        <f t="shared" si="758"/>
        <v>32154.02</v>
      </c>
      <c r="AE4012" s="88">
        <f t="shared" si="754"/>
        <v>5.7887795280902037E-2</v>
      </c>
    </row>
    <row r="4013" spans="1:31">
      <c r="A4013" s="77" t="s">
        <v>923</v>
      </c>
      <c r="B4013" s="77">
        <v>4012</v>
      </c>
      <c r="C4013" s="77" t="s">
        <v>29</v>
      </c>
      <c r="D4013" s="77" t="s">
        <v>29</v>
      </c>
      <c r="E4013" s="77">
        <v>2016</v>
      </c>
      <c r="F4013" s="77">
        <v>38.029305999999998</v>
      </c>
      <c r="G4013" s="77">
        <v>-78.476678100000001</v>
      </c>
      <c r="H4013" s="77">
        <v>0</v>
      </c>
      <c r="I4013" s="77" t="s">
        <v>1790</v>
      </c>
      <c r="J4013" s="77">
        <v>32.7174209</v>
      </c>
      <c r="K4013" s="77">
        <v>-117.1627714</v>
      </c>
      <c r="L4013" s="77">
        <v>7062.3507057508596</v>
      </c>
      <c r="M4013" s="77">
        <v>1.1582255313096499</v>
      </c>
      <c r="N4013" s="77">
        <v>0</v>
      </c>
      <c r="O4013" s="77">
        <v>847.48208469010399</v>
      </c>
      <c r="P4013" s="87" cm="1">
        <f t="array" ref="P4013">IF($X4013="Non-local",VLOOKUP($E4013,$AI$64:$AW$68,COLUMN($AW:$AW)-COLUMN($AH:$AH),FALSE),IF($X4013="Unknown",VLOOKUP($E4013,$AI$71:$AW$75,COLUMN($AW:$AW)-COLUMN($AH:$AH),FALSE),0))</f>
        <v>264</v>
      </c>
      <c r="Q4013" s="87" cm="1">
        <f t="array" ref="Q4013">IF($X4013="Non-local",VLOOKUP($E4013,$AI$40:$AW$44,COLUMN($AW:$AW)-COLUMN($AH:$AH),FALSE),IF($X4013="Unknown",VLOOKUP($E4013,$AI$47:$AW$51,COLUMN($AW:$AW)-COLUMN($AH:$AH),FALSE),0))</f>
        <v>622.00419999999997</v>
      </c>
      <c r="R4013" s="87" cm="1">
        <f t="array" ref="R4013">IF($X4013="Non-local",VLOOKUP($E4013,$AI$88:$AW$92,COLUMN($AW:$AW)-COLUMN($AH:$AH),FALSE),IF($X4013="Unknown",VLOOKUP($E4013,$AI$95:$AW$99,COLUMN($AW:$AW)-COLUMN($AH:$AH),FALSE),0))</f>
        <v>0.12047560494171299</v>
      </c>
      <c r="S4013" s="87" cm="1">
        <f t="array" ref="S4013">VLOOKUP($E4013,$AI$111:$AW$115,COLUMN($AW:$AW)-COLUMN($AH:$AH),FALSE)</f>
        <v>431.69321999999994</v>
      </c>
      <c r="T4013" s="104">
        <f t="shared" si="750"/>
        <v>1.2787011362513629</v>
      </c>
      <c r="U4013" s="104">
        <f t="shared" si="751"/>
        <v>2165.1795046901038</v>
      </c>
      <c r="V4013" s="87" cm="1">
        <f t="array" ref="V4013">VLOOKUP($E4013,$AI$118:$AW$122,COLUMN($AW:$AW)-COLUMN($AH:$AH),FALSE)</f>
        <v>0</v>
      </c>
      <c r="W4013" s="87" t="str">
        <f t="shared" si="755"/>
        <v>Domestic</v>
      </c>
      <c r="X4013" s="87" t="str">
        <f t="shared" si="756"/>
        <v>Non-local</v>
      </c>
      <c r="Y4013" s="104"/>
      <c r="Z4013" s="87" t="str">
        <f t="shared" si="752"/>
        <v>USA</v>
      </c>
      <c r="AA4013" s="87" t="str">
        <f t="shared" si="753"/>
        <v>USA</v>
      </c>
      <c r="AB4013" s="82" cm="1">
        <f t="array" ref="AB4013">VLOOKUP(B4013,'GDP per Capita'!$T$2:$V$4235,COLUMN('GDP per Capita'!$V:$V)-COLUMN('GDP per Capita'!$S:$S),FALSE)</f>
        <v>63809.64</v>
      </c>
      <c r="AC4013" s="82">
        <f t="shared" si="757"/>
        <v>63809.64</v>
      </c>
      <c r="AD4013" s="82">
        <f t="shared" si="758"/>
        <v>63809.64</v>
      </c>
      <c r="AE4013" s="88">
        <f t="shared" si="754"/>
        <v>3.3931855824450727E-2</v>
      </c>
    </row>
    <row r="4014" spans="1:31">
      <c r="A4014" s="77" t="s">
        <v>1032</v>
      </c>
      <c r="B4014" s="77">
        <v>4013</v>
      </c>
      <c r="C4014" s="77" t="s">
        <v>29</v>
      </c>
      <c r="D4014" s="77" t="s">
        <v>29</v>
      </c>
      <c r="E4014" s="77">
        <v>2016</v>
      </c>
      <c r="F4014" s="77">
        <v>32.7174209</v>
      </c>
      <c r="G4014" s="77">
        <v>-117.1627714</v>
      </c>
      <c r="H4014" s="77">
        <v>1</v>
      </c>
      <c r="I4014" s="77" t="s">
        <v>1790</v>
      </c>
      <c r="J4014" s="77">
        <v>32.7174209</v>
      </c>
      <c r="K4014" s="77">
        <v>-117.1627714</v>
      </c>
      <c r="L4014" s="77">
        <v>4.7608370650960301E-12</v>
      </c>
      <c r="M4014" s="77">
        <v>0</v>
      </c>
      <c r="N4014" s="77">
        <v>0</v>
      </c>
      <c r="O4014" s="77">
        <v>0</v>
      </c>
      <c r="P4014" s="87" cm="1">
        <f t="array" ref="P4014">IF($X4014="Non-local",VLOOKUP($E4014,$AI$64:$AW$68,COLUMN($AW:$AW)-COLUMN($AH:$AH),FALSE),IF($X4014="Unknown",VLOOKUP($E4014,$AI$71:$AW$75,COLUMN($AW:$AW)-COLUMN($AH:$AH),FALSE),0))</f>
        <v>0</v>
      </c>
      <c r="Q4014" s="87" cm="1">
        <f t="array" ref="Q4014">IF($X4014="Non-local",VLOOKUP($E4014,$AI$40:$AW$44,COLUMN($AW:$AW)-COLUMN($AH:$AH),FALSE),IF($X4014="Unknown",VLOOKUP($E4014,$AI$47:$AW$51,COLUMN($AW:$AW)-COLUMN($AH:$AH),FALSE),0))</f>
        <v>0</v>
      </c>
      <c r="R4014" s="87" cm="1">
        <f t="array" ref="R4014">IF($X4014="Non-local",VLOOKUP($E4014,$AI$88:$AW$92,COLUMN($AW:$AW)-COLUMN($AH:$AH),FALSE),IF($X4014="Unknown",VLOOKUP($E4014,$AI$95:$AW$99,COLUMN($AW:$AW)-COLUMN($AH:$AH),FALSE),0))</f>
        <v>0</v>
      </c>
      <c r="S4014" s="87" cm="1">
        <f t="array" ref="S4014">VLOOKUP($E4014,$AI$111:$AW$115,COLUMN($AW:$AW)-COLUMN($AH:$AH),FALSE)</f>
        <v>431.69321999999994</v>
      </c>
      <c r="T4014" s="104">
        <f t="shared" si="750"/>
        <v>0</v>
      </c>
      <c r="U4014" s="104">
        <f t="shared" si="751"/>
        <v>431.69321999999994</v>
      </c>
      <c r="V4014" s="87" cm="1">
        <f t="array" ref="V4014">VLOOKUP($E4014,$AI$118:$AW$122,COLUMN($AW:$AW)-COLUMN($AH:$AH),FALSE)</f>
        <v>0</v>
      </c>
      <c r="W4014" s="87" t="str">
        <f t="shared" si="755"/>
        <v>Domestic</v>
      </c>
      <c r="X4014" s="87" t="str">
        <f t="shared" si="756"/>
        <v>Local</v>
      </c>
      <c r="Y4014" s="104"/>
      <c r="Z4014" s="87" t="str">
        <f t="shared" si="752"/>
        <v>USA</v>
      </c>
      <c r="AA4014" s="87" t="str">
        <f t="shared" si="753"/>
        <v>USA</v>
      </c>
      <c r="AB4014" s="82" cm="1">
        <f t="array" ref="AB4014">VLOOKUP(B4014,'GDP per Capita'!$T$2:$V$4235,COLUMN('GDP per Capita'!$V:$V)-COLUMN('GDP per Capita'!$S:$S),FALSE)</f>
        <v>63809.64</v>
      </c>
      <c r="AC4014" s="82">
        <f t="shared" si="757"/>
        <v>63809.64</v>
      </c>
      <c r="AD4014" s="82">
        <f t="shared" si="758"/>
        <v>63809.64</v>
      </c>
      <c r="AE4014" s="88">
        <f t="shared" si="754"/>
        <v>6.7653291885050593E-3</v>
      </c>
    </row>
    <row r="4015" spans="1:31">
      <c r="A4015" s="77" t="s">
        <v>34</v>
      </c>
      <c r="B4015" s="77">
        <v>4014</v>
      </c>
      <c r="C4015" s="77" t="s">
        <v>34</v>
      </c>
      <c r="D4015" s="77" t="s">
        <v>34</v>
      </c>
      <c r="E4015" s="77">
        <v>2016</v>
      </c>
      <c r="F4015" s="77">
        <v>0</v>
      </c>
      <c r="G4015" s="77">
        <v>0</v>
      </c>
      <c r="H4015" s="77">
        <v>0</v>
      </c>
      <c r="I4015" s="77" t="s">
        <v>1790</v>
      </c>
      <c r="J4015" s="77">
        <v>32.7174209</v>
      </c>
      <c r="K4015" s="77">
        <v>-117.1627714</v>
      </c>
      <c r="L4015" s="77">
        <v>4530.2325601502498</v>
      </c>
      <c r="M4015" s="77">
        <v>0.78821066689183295</v>
      </c>
      <c r="N4015" s="77">
        <v>1</v>
      </c>
      <c r="O4015" s="77">
        <v>543.62790721803003</v>
      </c>
      <c r="P4015" s="87" cm="1">
        <f t="array" ref="P4015">IF($X4015="Non-local",VLOOKUP($E4015,$AI$64:$AW$68,COLUMN($AW:$AW)-COLUMN($AH:$AH),FALSE),IF($X4015="Unknown",VLOOKUP($E4015,$AI$71:$AW$75,COLUMN($AW:$AW)-COLUMN($AH:$AH),FALSE),0))</f>
        <v>240.54216867469879</v>
      </c>
      <c r="Q4015" s="87" cm="1">
        <f t="array" ref="Q4015">IF($X4015="Non-local",VLOOKUP($E4015,$AI$40:$AW$44,COLUMN($AW:$AW)-COLUMN($AH:$AH),FALSE),IF($X4015="Unknown",VLOOKUP($E4015,$AI$47:$AW$51,COLUMN($AW:$AW)-COLUMN($AH:$AH),FALSE),0))</f>
        <v>566.73575451807233</v>
      </c>
      <c r="R4015" s="87" cm="1">
        <f t="array" ref="R4015">IF($X4015="Non-local",VLOOKUP($E4015,$AI$88:$AW$92,COLUMN($AW:$AW)-COLUMN($AH:$AH),FALSE),IF($X4015="Unknown",VLOOKUP($E4015,$AI$95:$AW$99,COLUMN($AW:$AW)-COLUMN($AH:$AH),FALSE),0))</f>
        <v>0.10977069426165115</v>
      </c>
      <c r="S4015" s="87" cm="1">
        <f t="array" ref="S4015">VLOOKUP($E4015,$AI$111:$AW$115,COLUMN($AW:$AW)-COLUMN($AH:$AH),FALSE)</f>
        <v>431.69321999999994</v>
      </c>
      <c r="T4015" s="104">
        <f t="shared" si="750"/>
        <v>0.89798136115348415</v>
      </c>
      <c r="U4015" s="104">
        <f t="shared" si="751"/>
        <v>1782.5990504108011</v>
      </c>
      <c r="V4015" s="87" cm="1">
        <f t="array" ref="V4015">VLOOKUP($E4015,$AI$118:$AW$122,COLUMN($AW:$AW)-COLUMN($AH:$AH),FALSE)</f>
        <v>0</v>
      </c>
      <c r="W4015" s="87" t="str">
        <f t="shared" si="755"/>
        <v>Unknown</v>
      </c>
      <c r="X4015" s="87" t="str">
        <f t="shared" si="756"/>
        <v>Unknown</v>
      </c>
      <c r="Y4015" s="104"/>
      <c r="Z4015" s="87" t="str">
        <f t="shared" si="752"/>
        <v>Unknown</v>
      </c>
      <c r="AA4015" s="87" t="str">
        <f t="shared" si="753"/>
        <v>Unknown</v>
      </c>
      <c r="AB4015" s="82" t="e" cm="1">
        <f t="array" ref="AB4015">VLOOKUP(B4015,'GDP per Capita'!$T$2:$V$4235,COLUMN('GDP per Capita'!$V:$V)-COLUMN('GDP per Capita'!$S:$S),FALSE)</f>
        <v>#N/A</v>
      </c>
      <c r="AC4015" s="82" t="str">
        <f t="shared" si="757"/>
        <v/>
      </c>
      <c r="AD4015" s="82">
        <f t="shared" si="758"/>
        <v>61228.93767638311</v>
      </c>
      <c r="AE4015" s="88">
        <f t="shared" si="754"/>
        <v>2.911366941939245E-2</v>
      </c>
    </row>
    <row r="4016" spans="1:31">
      <c r="A4016" s="77" t="s">
        <v>1032</v>
      </c>
      <c r="B4016" s="77">
        <v>4015</v>
      </c>
      <c r="C4016" s="77" t="s">
        <v>29</v>
      </c>
      <c r="D4016" s="77" t="s">
        <v>29</v>
      </c>
      <c r="E4016" s="77">
        <v>2016</v>
      </c>
      <c r="F4016" s="77">
        <v>32.7174209</v>
      </c>
      <c r="G4016" s="77">
        <v>-117.1627714</v>
      </c>
      <c r="H4016" s="77">
        <v>1</v>
      </c>
      <c r="I4016" s="77" t="s">
        <v>1790</v>
      </c>
      <c r="J4016" s="77">
        <v>32.7174209</v>
      </c>
      <c r="K4016" s="77">
        <v>-117.1627714</v>
      </c>
      <c r="L4016" s="77">
        <v>4.7608370650960301E-12</v>
      </c>
      <c r="M4016" s="77">
        <v>0</v>
      </c>
      <c r="N4016" s="77">
        <v>0</v>
      </c>
      <c r="O4016" s="77">
        <v>0</v>
      </c>
      <c r="P4016" s="87" cm="1">
        <f t="array" ref="P4016">IF($X4016="Non-local",VLOOKUP($E4016,$AI$64:$AW$68,COLUMN($AW:$AW)-COLUMN($AH:$AH),FALSE),IF($X4016="Unknown",VLOOKUP($E4016,$AI$71:$AW$75,COLUMN($AW:$AW)-COLUMN($AH:$AH),FALSE),0))</f>
        <v>0</v>
      </c>
      <c r="Q4016" s="87" cm="1">
        <f t="array" ref="Q4016">IF($X4016="Non-local",VLOOKUP($E4016,$AI$40:$AW$44,COLUMN($AW:$AW)-COLUMN($AH:$AH),FALSE),IF($X4016="Unknown",VLOOKUP($E4016,$AI$47:$AW$51,COLUMN($AW:$AW)-COLUMN($AH:$AH),FALSE),0))</f>
        <v>0</v>
      </c>
      <c r="R4016" s="87" cm="1">
        <f t="array" ref="R4016">IF($X4016="Non-local",VLOOKUP($E4016,$AI$88:$AW$92,COLUMN($AW:$AW)-COLUMN($AH:$AH),FALSE),IF($X4016="Unknown",VLOOKUP($E4016,$AI$95:$AW$99,COLUMN($AW:$AW)-COLUMN($AH:$AH),FALSE),0))</f>
        <v>0</v>
      </c>
      <c r="S4016" s="87" cm="1">
        <f t="array" ref="S4016">VLOOKUP($E4016,$AI$111:$AW$115,COLUMN($AW:$AW)-COLUMN($AH:$AH),FALSE)</f>
        <v>431.69321999999994</v>
      </c>
      <c r="T4016" s="104">
        <f t="shared" si="750"/>
        <v>0</v>
      </c>
      <c r="U4016" s="104">
        <f t="shared" si="751"/>
        <v>431.69321999999994</v>
      </c>
      <c r="V4016" s="87" cm="1">
        <f t="array" ref="V4016">VLOOKUP($E4016,$AI$118:$AW$122,COLUMN($AW:$AW)-COLUMN($AH:$AH),FALSE)</f>
        <v>0</v>
      </c>
      <c r="W4016" s="87" t="str">
        <f t="shared" si="755"/>
        <v>Domestic</v>
      </c>
      <c r="X4016" s="87" t="str">
        <f t="shared" si="756"/>
        <v>Local</v>
      </c>
      <c r="Y4016" s="104"/>
      <c r="Z4016" s="87" t="str">
        <f t="shared" si="752"/>
        <v>USA</v>
      </c>
      <c r="AA4016" s="87" t="str">
        <f t="shared" si="753"/>
        <v>USA</v>
      </c>
      <c r="AB4016" s="82" cm="1">
        <f t="array" ref="AB4016">VLOOKUP(B4016,'GDP per Capita'!$T$2:$V$4235,COLUMN('GDP per Capita'!$V:$V)-COLUMN('GDP per Capita'!$S:$S),FALSE)</f>
        <v>63809.64</v>
      </c>
      <c r="AC4016" s="82">
        <f t="shared" si="757"/>
        <v>63809.64</v>
      </c>
      <c r="AD4016" s="82">
        <f t="shared" si="758"/>
        <v>63809.64</v>
      </c>
      <c r="AE4016" s="88">
        <f t="shared" si="754"/>
        <v>6.7653291885050593E-3</v>
      </c>
    </row>
    <row r="4017" spans="1:31">
      <c r="A4017" s="77" t="s">
        <v>886</v>
      </c>
      <c r="B4017" s="77">
        <v>4016</v>
      </c>
      <c r="C4017" s="77" t="s">
        <v>29</v>
      </c>
      <c r="D4017" s="77" t="s">
        <v>29</v>
      </c>
      <c r="E4017" s="77">
        <v>2016</v>
      </c>
      <c r="F4017" s="77">
        <v>39.284749400000003</v>
      </c>
      <c r="G4017" s="77">
        <v>-76.620474639699793</v>
      </c>
      <c r="H4017" s="77">
        <v>0</v>
      </c>
      <c r="I4017" s="77" t="s">
        <v>1790</v>
      </c>
      <c r="J4017" s="77">
        <v>32.7174209</v>
      </c>
      <c r="K4017" s="77">
        <v>-117.1627714</v>
      </c>
      <c r="L4017" s="77">
        <v>7375.5413090858101</v>
      </c>
      <c r="M4017" s="77">
        <v>1.20164337385867</v>
      </c>
      <c r="N4017" s="77">
        <v>0</v>
      </c>
      <c r="O4017" s="77">
        <v>885.06495709029696</v>
      </c>
      <c r="P4017" s="87" cm="1">
        <f t="array" ref="P4017">IF($X4017="Non-local",VLOOKUP($E4017,$AI$64:$AW$68,COLUMN($AW:$AW)-COLUMN($AH:$AH),FALSE),IF($X4017="Unknown",VLOOKUP($E4017,$AI$71:$AW$75,COLUMN($AW:$AW)-COLUMN($AH:$AH),FALSE),0))</f>
        <v>264</v>
      </c>
      <c r="Q4017" s="87" cm="1">
        <f t="array" ref="Q4017">IF($X4017="Non-local",VLOOKUP($E4017,$AI$40:$AW$44,COLUMN($AW:$AW)-COLUMN($AH:$AH),FALSE),IF($X4017="Unknown",VLOOKUP($E4017,$AI$47:$AW$51,COLUMN($AW:$AW)-COLUMN($AH:$AH),FALSE),0))</f>
        <v>622.00419999999997</v>
      </c>
      <c r="R4017" s="87" cm="1">
        <f t="array" ref="R4017">IF($X4017="Non-local",VLOOKUP($E4017,$AI$88:$AW$92,COLUMN($AW:$AW)-COLUMN($AH:$AH),FALSE),IF($X4017="Unknown",VLOOKUP($E4017,$AI$95:$AW$99,COLUMN($AW:$AW)-COLUMN($AH:$AH),FALSE),0))</f>
        <v>0.12047560494171299</v>
      </c>
      <c r="S4017" s="87" cm="1">
        <f t="array" ref="S4017">VLOOKUP($E4017,$AI$111:$AW$115,COLUMN($AW:$AW)-COLUMN($AH:$AH),FALSE)</f>
        <v>431.69321999999994</v>
      </c>
      <c r="T4017" s="104">
        <f t="shared" si="750"/>
        <v>1.3221189788003831</v>
      </c>
      <c r="U4017" s="104">
        <f t="shared" si="751"/>
        <v>2202.7623770902969</v>
      </c>
      <c r="V4017" s="87" cm="1">
        <f t="array" ref="V4017">VLOOKUP($E4017,$AI$118:$AW$122,COLUMN($AW:$AW)-COLUMN($AH:$AH),FALSE)</f>
        <v>0</v>
      </c>
      <c r="W4017" s="87" t="str">
        <f t="shared" si="755"/>
        <v>Domestic</v>
      </c>
      <c r="X4017" s="87" t="str">
        <f t="shared" si="756"/>
        <v>Non-local</v>
      </c>
      <c r="Y4017" s="104"/>
      <c r="Z4017" s="87" t="str">
        <f t="shared" si="752"/>
        <v>USA</v>
      </c>
      <c r="AA4017" s="87" t="str">
        <f t="shared" si="753"/>
        <v>USA</v>
      </c>
      <c r="AB4017" s="82" cm="1">
        <f t="array" ref="AB4017">VLOOKUP(B4017,'GDP per Capita'!$T$2:$V$4235,COLUMN('GDP per Capita'!$V:$V)-COLUMN('GDP per Capita'!$S:$S),FALSE)</f>
        <v>63809.64</v>
      </c>
      <c r="AC4017" s="82">
        <f t="shared" si="757"/>
        <v>63809.64</v>
      </c>
      <c r="AD4017" s="82">
        <f t="shared" si="758"/>
        <v>63809.64</v>
      </c>
      <c r="AE4017" s="88">
        <f t="shared" si="754"/>
        <v>3.4520840065706326E-2</v>
      </c>
    </row>
    <row r="4018" spans="1:31">
      <c r="A4018" s="77" t="s">
        <v>886</v>
      </c>
      <c r="B4018" s="77">
        <v>4017</v>
      </c>
      <c r="C4018" s="77" t="s">
        <v>29</v>
      </c>
      <c r="D4018" s="77" t="s">
        <v>29</v>
      </c>
      <c r="E4018" s="77">
        <v>2016</v>
      </c>
      <c r="F4018" s="77">
        <v>39.284749400000003</v>
      </c>
      <c r="G4018" s="77">
        <v>-76.620474639699793</v>
      </c>
      <c r="H4018" s="77">
        <v>0</v>
      </c>
      <c r="I4018" s="77" t="s">
        <v>1790</v>
      </c>
      <c r="J4018" s="77">
        <v>32.7174209</v>
      </c>
      <c r="K4018" s="77">
        <v>-117.1627714</v>
      </c>
      <c r="L4018" s="77">
        <v>7375.5413090858101</v>
      </c>
      <c r="M4018" s="77">
        <v>1.20164337385867</v>
      </c>
      <c r="N4018" s="77">
        <v>0</v>
      </c>
      <c r="O4018" s="77">
        <v>885.06495709029696</v>
      </c>
      <c r="P4018" s="87" cm="1">
        <f t="array" ref="P4018">IF($X4018="Non-local",VLOOKUP($E4018,$AI$64:$AW$68,COLUMN($AW:$AW)-COLUMN($AH:$AH),FALSE),IF($X4018="Unknown",VLOOKUP($E4018,$AI$71:$AW$75,COLUMN($AW:$AW)-COLUMN($AH:$AH),FALSE),0))</f>
        <v>264</v>
      </c>
      <c r="Q4018" s="87" cm="1">
        <f t="array" ref="Q4018">IF($X4018="Non-local",VLOOKUP($E4018,$AI$40:$AW$44,COLUMN($AW:$AW)-COLUMN($AH:$AH),FALSE),IF($X4018="Unknown",VLOOKUP($E4018,$AI$47:$AW$51,COLUMN($AW:$AW)-COLUMN($AH:$AH),FALSE),0))</f>
        <v>622.00419999999997</v>
      </c>
      <c r="R4018" s="87" cm="1">
        <f t="array" ref="R4018">IF($X4018="Non-local",VLOOKUP($E4018,$AI$88:$AW$92,COLUMN($AW:$AW)-COLUMN($AH:$AH),FALSE),IF($X4018="Unknown",VLOOKUP($E4018,$AI$95:$AW$99,COLUMN($AW:$AW)-COLUMN($AH:$AH),FALSE),0))</f>
        <v>0.12047560494171299</v>
      </c>
      <c r="S4018" s="87" cm="1">
        <f t="array" ref="S4018">VLOOKUP($E4018,$AI$111:$AW$115,COLUMN($AW:$AW)-COLUMN($AH:$AH),FALSE)</f>
        <v>431.69321999999994</v>
      </c>
      <c r="T4018" s="104">
        <f t="shared" si="750"/>
        <v>1.3221189788003831</v>
      </c>
      <c r="U4018" s="104">
        <f t="shared" si="751"/>
        <v>2202.7623770902969</v>
      </c>
      <c r="V4018" s="87" cm="1">
        <f t="array" ref="V4018">VLOOKUP($E4018,$AI$118:$AW$122,COLUMN($AW:$AW)-COLUMN($AH:$AH),FALSE)</f>
        <v>0</v>
      </c>
      <c r="W4018" s="87" t="str">
        <f t="shared" si="755"/>
        <v>Domestic</v>
      </c>
      <c r="X4018" s="87" t="str">
        <f t="shared" si="756"/>
        <v>Non-local</v>
      </c>
      <c r="Y4018" s="104"/>
      <c r="Z4018" s="87" t="str">
        <f t="shared" si="752"/>
        <v>USA</v>
      </c>
      <c r="AA4018" s="87" t="str">
        <f t="shared" si="753"/>
        <v>USA</v>
      </c>
      <c r="AB4018" s="82" cm="1">
        <f t="array" ref="AB4018">VLOOKUP(B4018,'GDP per Capita'!$T$2:$V$4235,COLUMN('GDP per Capita'!$V:$V)-COLUMN('GDP per Capita'!$S:$S),FALSE)</f>
        <v>63809.64</v>
      </c>
      <c r="AC4018" s="82">
        <f t="shared" si="757"/>
        <v>63809.64</v>
      </c>
      <c r="AD4018" s="82">
        <f t="shared" si="758"/>
        <v>63809.64</v>
      </c>
      <c r="AE4018" s="88">
        <f t="shared" si="754"/>
        <v>3.4520840065706326E-2</v>
      </c>
    </row>
    <row r="4019" spans="1:31">
      <c r="A4019" s="77" t="s">
        <v>1143</v>
      </c>
      <c r="B4019" s="77">
        <v>4018</v>
      </c>
      <c r="C4019" s="77" t="s">
        <v>29</v>
      </c>
      <c r="D4019" s="77" t="s">
        <v>29</v>
      </c>
      <c r="E4019" s="77">
        <v>2016</v>
      </c>
      <c r="F4019" s="77">
        <v>38.984826499999997</v>
      </c>
      <c r="G4019" s="77">
        <v>-77.094645900000003</v>
      </c>
      <c r="H4019" s="77">
        <v>0</v>
      </c>
      <c r="I4019" s="77" t="s">
        <v>1790</v>
      </c>
      <c r="J4019" s="77">
        <v>32.7174209</v>
      </c>
      <c r="K4019" s="77">
        <v>-117.1627714</v>
      </c>
      <c r="L4019" s="77">
        <v>7295.5260470114099</v>
      </c>
      <c r="M4019" s="77">
        <v>1.1905343593677999</v>
      </c>
      <c r="N4019" s="77">
        <v>0</v>
      </c>
      <c r="O4019" s="77">
        <v>875.46312564136895</v>
      </c>
      <c r="P4019" s="87" cm="1">
        <f t="array" ref="P4019">IF($X4019="Non-local",VLOOKUP($E4019,$AI$64:$AW$68,COLUMN($AW:$AW)-COLUMN($AH:$AH),FALSE),IF($X4019="Unknown",VLOOKUP($E4019,$AI$71:$AW$75,COLUMN($AW:$AW)-COLUMN($AH:$AH),FALSE),0))</f>
        <v>264</v>
      </c>
      <c r="Q4019" s="87" cm="1">
        <f t="array" ref="Q4019">IF($X4019="Non-local",VLOOKUP($E4019,$AI$40:$AW$44,COLUMN($AW:$AW)-COLUMN($AH:$AH),FALSE),IF($X4019="Unknown",VLOOKUP($E4019,$AI$47:$AW$51,COLUMN($AW:$AW)-COLUMN($AH:$AH),FALSE),0))</f>
        <v>622.00419999999997</v>
      </c>
      <c r="R4019" s="87" cm="1">
        <f t="array" ref="R4019">IF($X4019="Non-local",VLOOKUP($E4019,$AI$88:$AW$92,COLUMN($AW:$AW)-COLUMN($AH:$AH),FALSE),IF($X4019="Unknown",VLOOKUP($E4019,$AI$95:$AW$99,COLUMN($AW:$AW)-COLUMN($AH:$AH),FALSE),0))</f>
        <v>0.12047560494171299</v>
      </c>
      <c r="S4019" s="87" cm="1">
        <f t="array" ref="S4019">VLOOKUP($E4019,$AI$111:$AW$115,COLUMN($AW:$AW)-COLUMN($AH:$AH),FALSE)</f>
        <v>431.69321999999994</v>
      </c>
      <c r="T4019" s="104">
        <f t="shared" si="750"/>
        <v>1.311009964309513</v>
      </c>
      <c r="U4019" s="104">
        <f t="shared" si="751"/>
        <v>2193.160545641369</v>
      </c>
      <c r="V4019" s="87" cm="1">
        <f t="array" ref="V4019">VLOOKUP($E4019,$AI$118:$AW$122,COLUMN($AW:$AW)-COLUMN($AH:$AH),FALSE)</f>
        <v>0</v>
      </c>
      <c r="W4019" s="87" t="str">
        <f t="shared" si="755"/>
        <v>Domestic</v>
      </c>
      <c r="X4019" s="87" t="str">
        <f t="shared" si="756"/>
        <v>Non-local</v>
      </c>
      <c r="Y4019" s="104"/>
      <c r="Z4019" s="87" t="str">
        <f t="shared" si="752"/>
        <v>USA</v>
      </c>
      <c r="AA4019" s="87" t="str">
        <f t="shared" si="753"/>
        <v>USA</v>
      </c>
      <c r="AB4019" s="82" cm="1">
        <f t="array" ref="AB4019">VLOOKUP(B4019,'GDP per Capita'!$T$2:$V$4235,COLUMN('GDP per Capita'!$V:$V)-COLUMN('GDP per Capita'!$S:$S),FALSE)</f>
        <v>63809.64</v>
      </c>
      <c r="AC4019" s="82">
        <f t="shared" si="757"/>
        <v>63809.64</v>
      </c>
      <c r="AD4019" s="82">
        <f t="shared" si="758"/>
        <v>63809.64</v>
      </c>
      <c r="AE4019" s="88">
        <f t="shared" si="754"/>
        <v>3.4370363876702156E-2</v>
      </c>
    </row>
    <row r="4020" spans="1:31">
      <c r="A4020" s="77" t="s">
        <v>1418</v>
      </c>
      <c r="B4020" s="77">
        <v>4019</v>
      </c>
      <c r="C4020" s="77" t="s">
        <v>29</v>
      </c>
      <c r="D4020" s="77" t="s">
        <v>29</v>
      </c>
      <c r="E4020" s="77">
        <v>2016</v>
      </c>
      <c r="F4020" s="77">
        <v>36.162229600000003</v>
      </c>
      <c r="G4020" s="77">
        <v>-86.774353099999999</v>
      </c>
      <c r="H4020" s="77">
        <v>0</v>
      </c>
      <c r="I4020" s="77" t="s">
        <v>1790</v>
      </c>
      <c r="J4020" s="77">
        <v>32.7174209</v>
      </c>
      <c r="K4020" s="77">
        <v>-117.1627714</v>
      </c>
      <c r="L4020" s="77">
        <v>5602.8403336301499</v>
      </c>
      <c r="M4020" s="77">
        <v>0.95817232059556301</v>
      </c>
      <c r="N4020" s="77">
        <v>0</v>
      </c>
      <c r="O4020" s="77">
        <v>672.34084003561804</v>
      </c>
      <c r="P4020" s="87" cm="1">
        <f t="array" ref="P4020">IF($X4020="Non-local",VLOOKUP($E4020,$AI$64:$AW$68,COLUMN($AW:$AW)-COLUMN($AH:$AH),FALSE),IF($X4020="Unknown",VLOOKUP($E4020,$AI$71:$AW$75,COLUMN($AW:$AW)-COLUMN($AH:$AH),FALSE),0))</f>
        <v>264</v>
      </c>
      <c r="Q4020" s="87" cm="1">
        <f t="array" ref="Q4020">IF($X4020="Non-local",VLOOKUP($E4020,$AI$40:$AW$44,COLUMN($AW:$AW)-COLUMN($AH:$AH),FALSE),IF($X4020="Unknown",VLOOKUP($E4020,$AI$47:$AW$51,COLUMN($AW:$AW)-COLUMN($AH:$AH),FALSE),0))</f>
        <v>622.00419999999997</v>
      </c>
      <c r="R4020" s="87" cm="1">
        <f t="array" ref="R4020">IF($X4020="Non-local",VLOOKUP($E4020,$AI$88:$AW$92,COLUMN($AW:$AW)-COLUMN($AH:$AH),FALSE),IF($X4020="Unknown",VLOOKUP($E4020,$AI$95:$AW$99,COLUMN($AW:$AW)-COLUMN($AH:$AH),FALSE),0))</f>
        <v>0.12047560494171299</v>
      </c>
      <c r="S4020" s="87" cm="1">
        <f t="array" ref="S4020">VLOOKUP($E4020,$AI$111:$AW$115,COLUMN($AW:$AW)-COLUMN($AH:$AH),FALSE)</f>
        <v>431.69321999999994</v>
      </c>
      <c r="T4020" s="104">
        <f t="shared" si="750"/>
        <v>1.0786479255372761</v>
      </c>
      <c r="U4020" s="104">
        <f t="shared" si="751"/>
        <v>1990.0382600356179</v>
      </c>
      <c r="V4020" s="87" cm="1">
        <f t="array" ref="V4020">VLOOKUP($E4020,$AI$118:$AW$122,COLUMN($AW:$AW)-COLUMN($AH:$AH),FALSE)</f>
        <v>0</v>
      </c>
      <c r="W4020" s="87" t="str">
        <f t="shared" si="755"/>
        <v>Domestic</v>
      </c>
      <c r="X4020" s="87" t="str">
        <f t="shared" si="756"/>
        <v>Non-local</v>
      </c>
      <c r="Y4020" s="104"/>
      <c r="Z4020" s="87" t="str">
        <f t="shared" si="752"/>
        <v>USA</v>
      </c>
      <c r="AA4020" s="87" t="str">
        <f t="shared" si="753"/>
        <v>USA</v>
      </c>
      <c r="AB4020" s="82" cm="1">
        <f t="array" ref="AB4020">VLOOKUP(B4020,'GDP per Capita'!$T$2:$V$4235,COLUMN('GDP per Capita'!$V:$V)-COLUMN('GDP per Capita'!$S:$S),FALSE)</f>
        <v>63809.64</v>
      </c>
      <c r="AC4020" s="82">
        <f t="shared" si="757"/>
        <v>63809.64</v>
      </c>
      <c r="AD4020" s="82">
        <f t="shared" si="758"/>
        <v>63809.64</v>
      </c>
      <c r="AE4020" s="88">
        <f t="shared" si="754"/>
        <v>3.1187109973283316E-2</v>
      </c>
    </row>
    <row r="4021" spans="1:31">
      <c r="A4021" s="77" t="s">
        <v>1012</v>
      </c>
      <c r="B4021" s="77">
        <v>4020</v>
      </c>
      <c r="C4021" s="77" t="s">
        <v>29</v>
      </c>
      <c r="D4021" s="77" t="s">
        <v>29</v>
      </c>
      <c r="E4021" s="77">
        <v>2016</v>
      </c>
      <c r="F4021" s="77">
        <v>38.890396099999997</v>
      </c>
      <c r="G4021" s="77">
        <v>-77.084158500000001</v>
      </c>
      <c r="H4021" s="77">
        <v>0</v>
      </c>
      <c r="I4021" s="77" t="s">
        <v>1790</v>
      </c>
      <c r="J4021" s="77">
        <v>32.7174209</v>
      </c>
      <c r="K4021" s="77">
        <v>-117.1627714</v>
      </c>
      <c r="L4021" s="77">
        <v>7297.9514853021601</v>
      </c>
      <c r="M4021" s="77">
        <v>1.1908709321669499</v>
      </c>
      <c r="N4021" s="77">
        <v>0</v>
      </c>
      <c r="O4021" s="77">
        <v>875.75417823626003</v>
      </c>
      <c r="P4021" s="87" cm="1">
        <f t="array" ref="P4021">IF($X4021="Non-local",VLOOKUP($E4021,$AI$64:$AW$68,COLUMN($AW:$AW)-COLUMN($AH:$AH),FALSE),IF($X4021="Unknown",VLOOKUP($E4021,$AI$71:$AW$75,COLUMN($AW:$AW)-COLUMN($AH:$AH),FALSE),0))</f>
        <v>264</v>
      </c>
      <c r="Q4021" s="87" cm="1">
        <f t="array" ref="Q4021">IF($X4021="Non-local",VLOOKUP($E4021,$AI$40:$AW$44,COLUMN($AW:$AW)-COLUMN($AH:$AH),FALSE),IF($X4021="Unknown",VLOOKUP($E4021,$AI$47:$AW$51,COLUMN($AW:$AW)-COLUMN($AH:$AH),FALSE),0))</f>
        <v>622.00419999999997</v>
      </c>
      <c r="R4021" s="87" cm="1">
        <f t="array" ref="R4021">IF($X4021="Non-local",VLOOKUP($E4021,$AI$88:$AW$92,COLUMN($AW:$AW)-COLUMN($AH:$AH),FALSE),IF($X4021="Unknown",VLOOKUP($E4021,$AI$95:$AW$99,COLUMN($AW:$AW)-COLUMN($AH:$AH),FALSE),0))</f>
        <v>0.12047560494171299</v>
      </c>
      <c r="S4021" s="87" cm="1">
        <f t="array" ref="S4021">VLOOKUP($E4021,$AI$111:$AW$115,COLUMN($AW:$AW)-COLUMN($AH:$AH),FALSE)</f>
        <v>431.69321999999994</v>
      </c>
      <c r="T4021" s="104">
        <f t="shared" si="750"/>
        <v>1.311346537108663</v>
      </c>
      <c r="U4021" s="104">
        <f t="shared" si="751"/>
        <v>2193.45159823626</v>
      </c>
      <c r="V4021" s="87" cm="1">
        <f t="array" ref="V4021">VLOOKUP($E4021,$AI$118:$AW$122,COLUMN($AW:$AW)-COLUMN($AH:$AH),FALSE)</f>
        <v>0</v>
      </c>
      <c r="W4021" s="87" t="str">
        <f t="shared" si="755"/>
        <v>Domestic</v>
      </c>
      <c r="X4021" s="87" t="str">
        <f t="shared" si="756"/>
        <v>Non-local</v>
      </c>
      <c r="Y4021" s="104"/>
      <c r="Z4021" s="87" t="str">
        <f t="shared" si="752"/>
        <v>USA</v>
      </c>
      <c r="AA4021" s="87" t="str">
        <f t="shared" si="753"/>
        <v>USA</v>
      </c>
      <c r="AB4021" s="82" cm="1">
        <f t="array" ref="AB4021">VLOOKUP(B4021,'GDP per Capita'!$T$2:$V$4235,COLUMN('GDP per Capita'!$V:$V)-COLUMN('GDP per Capita'!$S:$S),FALSE)</f>
        <v>63809.64</v>
      </c>
      <c r="AC4021" s="82">
        <f t="shared" si="757"/>
        <v>63809.64</v>
      </c>
      <c r="AD4021" s="82">
        <f t="shared" si="758"/>
        <v>63809.64</v>
      </c>
      <c r="AE4021" s="88">
        <f t="shared" si="754"/>
        <v>3.4374925140406055E-2</v>
      </c>
    </row>
    <row r="4022" spans="1:31">
      <c r="A4022" s="77" t="s">
        <v>971</v>
      </c>
      <c r="B4022" s="77">
        <v>4021</v>
      </c>
      <c r="C4022" s="77" t="s">
        <v>29</v>
      </c>
      <c r="D4022" s="77" t="s">
        <v>29</v>
      </c>
      <c r="E4022" s="77">
        <v>2016</v>
      </c>
      <c r="F4022" s="77">
        <v>40.7127281</v>
      </c>
      <c r="G4022" s="77">
        <v>-74.006015199999993</v>
      </c>
      <c r="H4022" s="77">
        <v>0</v>
      </c>
      <c r="I4022" s="77" t="s">
        <v>1790</v>
      </c>
      <c r="J4022" s="77">
        <v>32.7174209</v>
      </c>
      <c r="K4022" s="77">
        <v>-117.1627714</v>
      </c>
      <c r="L4022" s="77">
        <v>7814.4491389681198</v>
      </c>
      <c r="M4022" s="77">
        <v>1.26278035713621</v>
      </c>
      <c r="N4022" s="77">
        <v>0</v>
      </c>
      <c r="O4022" s="77">
        <v>937.73389667617403</v>
      </c>
      <c r="P4022" s="87" cm="1">
        <f t="array" ref="P4022">IF($X4022="Non-local",VLOOKUP($E4022,$AI$64:$AW$68,COLUMN($AW:$AW)-COLUMN($AH:$AH),FALSE),IF($X4022="Unknown",VLOOKUP($E4022,$AI$71:$AW$75,COLUMN($AW:$AW)-COLUMN($AH:$AH),FALSE),0))</f>
        <v>264</v>
      </c>
      <c r="Q4022" s="87" cm="1">
        <f t="array" ref="Q4022">IF($X4022="Non-local",VLOOKUP($E4022,$AI$40:$AW$44,COLUMN($AW:$AW)-COLUMN($AH:$AH),FALSE),IF($X4022="Unknown",VLOOKUP($E4022,$AI$47:$AW$51,COLUMN($AW:$AW)-COLUMN($AH:$AH),FALSE),0))</f>
        <v>622.00419999999997</v>
      </c>
      <c r="R4022" s="87" cm="1">
        <f t="array" ref="R4022">IF($X4022="Non-local",VLOOKUP($E4022,$AI$88:$AW$92,COLUMN($AW:$AW)-COLUMN($AH:$AH),FALSE),IF($X4022="Unknown",VLOOKUP($E4022,$AI$95:$AW$99,COLUMN($AW:$AW)-COLUMN($AH:$AH),FALSE),0))</f>
        <v>0.12047560494171299</v>
      </c>
      <c r="S4022" s="87" cm="1">
        <f t="array" ref="S4022">VLOOKUP($E4022,$AI$111:$AW$115,COLUMN($AW:$AW)-COLUMN($AH:$AH),FALSE)</f>
        <v>431.69321999999994</v>
      </c>
      <c r="T4022" s="104">
        <f t="shared" si="750"/>
        <v>1.383255962077923</v>
      </c>
      <c r="U4022" s="104">
        <f t="shared" si="751"/>
        <v>2255.431316676174</v>
      </c>
      <c r="V4022" s="87" cm="1">
        <f t="array" ref="V4022">VLOOKUP($E4022,$AI$118:$AW$122,COLUMN($AW:$AW)-COLUMN($AH:$AH),FALSE)</f>
        <v>0</v>
      </c>
      <c r="W4022" s="87" t="str">
        <f t="shared" si="755"/>
        <v>Domestic</v>
      </c>
      <c r="X4022" s="87" t="str">
        <f t="shared" si="756"/>
        <v>Non-local</v>
      </c>
      <c r="Y4022" s="104"/>
      <c r="Z4022" s="87" t="str">
        <f t="shared" si="752"/>
        <v>USA</v>
      </c>
      <c r="AA4022" s="87" t="str">
        <f t="shared" si="753"/>
        <v>USA</v>
      </c>
      <c r="AB4022" s="82" cm="1">
        <f t="array" ref="AB4022">VLOOKUP(B4022,'GDP per Capita'!$T$2:$V$4235,COLUMN('GDP per Capita'!$V:$V)-COLUMN('GDP per Capita'!$S:$S),FALSE)</f>
        <v>63809.64</v>
      </c>
      <c r="AC4022" s="82">
        <f t="shared" si="757"/>
        <v>63809.64</v>
      </c>
      <c r="AD4022" s="82">
        <f t="shared" si="758"/>
        <v>63809.64</v>
      </c>
      <c r="AE4022" s="88">
        <f t="shared" si="754"/>
        <v>3.5346247317430003E-2</v>
      </c>
    </row>
    <row r="4023" spans="1:31">
      <c r="A4023" s="77" t="s">
        <v>886</v>
      </c>
      <c r="B4023" s="77">
        <v>4022</v>
      </c>
      <c r="C4023" s="77" t="s">
        <v>29</v>
      </c>
      <c r="D4023" s="77" t="s">
        <v>29</v>
      </c>
      <c r="E4023" s="77">
        <v>2016</v>
      </c>
      <c r="F4023" s="77">
        <v>39.284749400000003</v>
      </c>
      <c r="G4023" s="77">
        <v>-76.620474639699793</v>
      </c>
      <c r="H4023" s="77">
        <v>0</v>
      </c>
      <c r="I4023" s="77" t="s">
        <v>1790</v>
      </c>
      <c r="J4023" s="77">
        <v>32.7174209</v>
      </c>
      <c r="K4023" s="77">
        <v>-117.1627714</v>
      </c>
      <c r="L4023" s="77">
        <v>7375.5413090858101</v>
      </c>
      <c r="M4023" s="77">
        <v>1.20164337385867</v>
      </c>
      <c r="N4023" s="77">
        <v>0</v>
      </c>
      <c r="O4023" s="77">
        <v>885.06495709029696</v>
      </c>
      <c r="P4023" s="87" cm="1">
        <f t="array" ref="P4023">IF($X4023="Non-local",VLOOKUP($E4023,$AI$64:$AW$68,COLUMN($AW:$AW)-COLUMN($AH:$AH),FALSE),IF($X4023="Unknown",VLOOKUP($E4023,$AI$71:$AW$75,COLUMN($AW:$AW)-COLUMN($AH:$AH),FALSE),0))</f>
        <v>264</v>
      </c>
      <c r="Q4023" s="87" cm="1">
        <f t="array" ref="Q4023">IF($X4023="Non-local",VLOOKUP($E4023,$AI$40:$AW$44,COLUMN($AW:$AW)-COLUMN($AH:$AH),FALSE),IF($X4023="Unknown",VLOOKUP($E4023,$AI$47:$AW$51,COLUMN($AW:$AW)-COLUMN($AH:$AH),FALSE),0))</f>
        <v>622.00419999999997</v>
      </c>
      <c r="R4023" s="87" cm="1">
        <f t="array" ref="R4023">IF($X4023="Non-local",VLOOKUP($E4023,$AI$88:$AW$92,COLUMN($AW:$AW)-COLUMN($AH:$AH),FALSE),IF($X4023="Unknown",VLOOKUP($E4023,$AI$95:$AW$99,COLUMN($AW:$AW)-COLUMN($AH:$AH),FALSE),0))</f>
        <v>0.12047560494171299</v>
      </c>
      <c r="S4023" s="87" cm="1">
        <f t="array" ref="S4023">VLOOKUP($E4023,$AI$111:$AW$115,COLUMN($AW:$AW)-COLUMN($AH:$AH),FALSE)</f>
        <v>431.69321999999994</v>
      </c>
      <c r="T4023" s="104">
        <f t="shared" si="750"/>
        <v>1.3221189788003831</v>
      </c>
      <c r="U4023" s="104">
        <f t="shared" si="751"/>
        <v>2202.7623770902969</v>
      </c>
      <c r="V4023" s="87" cm="1">
        <f t="array" ref="V4023">VLOOKUP($E4023,$AI$118:$AW$122,COLUMN($AW:$AW)-COLUMN($AH:$AH),FALSE)</f>
        <v>0</v>
      </c>
      <c r="W4023" s="87" t="str">
        <f t="shared" si="755"/>
        <v>Domestic</v>
      </c>
      <c r="X4023" s="87" t="str">
        <f t="shared" si="756"/>
        <v>Non-local</v>
      </c>
      <c r="Y4023" s="104"/>
      <c r="Z4023" s="87" t="str">
        <f t="shared" si="752"/>
        <v>USA</v>
      </c>
      <c r="AA4023" s="87" t="str">
        <f t="shared" si="753"/>
        <v>USA</v>
      </c>
      <c r="AB4023" s="82" cm="1">
        <f t="array" ref="AB4023">VLOOKUP(B4023,'GDP per Capita'!$T$2:$V$4235,COLUMN('GDP per Capita'!$V:$V)-COLUMN('GDP per Capita'!$S:$S),FALSE)</f>
        <v>63809.64</v>
      </c>
      <c r="AC4023" s="82">
        <f t="shared" si="757"/>
        <v>63809.64</v>
      </c>
      <c r="AD4023" s="82">
        <f t="shared" si="758"/>
        <v>63809.64</v>
      </c>
      <c r="AE4023" s="88">
        <f t="shared" si="754"/>
        <v>3.4520840065706326E-2</v>
      </c>
    </row>
    <row r="4024" spans="1:31">
      <c r="A4024" s="77" t="s">
        <v>1022</v>
      </c>
      <c r="B4024" s="77">
        <v>4023</v>
      </c>
      <c r="C4024" s="77" t="s">
        <v>29</v>
      </c>
      <c r="D4024" s="77" t="s">
        <v>29</v>
      </c>
      <c r="E4024" s="77">
        <v>2016</v>
      </c>
      <c r="F4024" s="77">
        <v>38.846223600000002</v>
      </c>
      <c r="G4024" s="77">
        <v>-77.306373300000004</v>
      </c>
      <c r="H4024" s="77">
        <v>0</v>
      </c>
      <c r="I4024" s="77" t="s">
        <v>1790</v>
      </c>
      <c r="J4024" s="77">
        <v>32.7174209</v>
      </c>
      <c r="K4024" s="77">
        <v>-117.1627714</v>
      </c>
      <c r="L4024" s="77">
        <v>7259.7860635912702</v>
      </c>
      <c r="M4024" s="77">
        <v>1.1855760014785299</v>
      </c>
      <c r="N4024" s="77">
        <v>0</v>
      </c>
      <c r="O4024" s="77">
        <v>871.17432763095201</v>
      </c>
      <c r="P4024" s="87" cm="1">
        <f t="array" ref="P4024">IF($X4024="Non-local",VLOOKUP($E4024,$AI$64:$AW$68,COLUMN($AW:$AW)-COLUMN($AH:$AH),FALSE),IF($X4024="Unknown",VLOOKUP($E4024,$AI$71:$AW$75,COLUMN($AW:$AW)-COLUMN($AH:$AH),FALSE),0))</f>
        <v>264</v>
      </c>
      <c r="Q4024" s="87" cm="1">
        <f t="array" ref="Q4024">IF($X4024="Non-local",VLOOKUP($E4024,$AI$40:$AW$44,COLUMN($AW:$AW)-COLUMN($AH:$AH),FALSE),IF($X4024="Unknown",VLOOKUP($E4024,$AI$47:$AW$51,COLUMN($AW:$AW)-COLUMN($AH:$AH),FALSE),0))</f>
        <v>622.00419999999997</v>
      </c>
      <c r="R4024" s="87" cm="1">
        <f t="array" ref="R4024">IF($X4024="Non-local",VLOOKUP($E4024,$AI$88:$AW$92,COLUMN($AW:$AW)-COLUMN($AH:$AH),FALSE),IF($X4024="Unknown",VLOOKUP($E4024,$AI$95:$AW$99,COLUMN($AW:$AW)-COLUMN($AH:$AH),FALSE),0))</f>
        <v>0.12047560494171299</v>
      </c>
      <c r="S4024" s="87" cm="1">
        <f t="array" ref="S4024">VLOOKUP($E4024,$AI$111:$AW$115,COLUMN($AW:$AW)-COLUMN($AH:$AH),FALSE)</f>
        <v>431.69321999999994</v>
      </c>
      <c r="T4024" s="104">
        <f t="shared" si="750"/>
        <v>1.306051606420243</v>
      </c>
      <c r="U4024" s="104">
        <f t="shared" si="751"/>
        <v>2188.8717476309521</v>
      </c>
      <c r="V4024" s="87" cm="1">
        <f t="array" ref="V4024">VLOOKUP($E4024,$AI$118:$AW$122,COLUMN($AW:$AW)-COLUMN($AH:$AH),FALSE)</f>
        <v>0</v>
      </c>
      <c r="W4024" s="87" t="str">
        <f t="shared" si="755"/>
        <v>Domestic</v>
      </c>
      <c r="X4024" s="87" t="str">
        <f t="shared" si="756"/>
        <v>Non-local</v>
      </c>
      <c r="Y4024" s="104"/>
      <c r="Z4024" s="87" t="str">
        <f t="shared" si="752"/>
        <v>USA</v>
      </c>
      <c r="AA4024" s="87" t="str">
        <f t="shared" si="753"/>
        <v>USA</v>
      </c>
      <c r="AB4024" s="82" cm="1">
        <f t="array" ref="AB4024">VLOOKUP(B4024,'GDP per Capita'!$T$2:$V$4235,COLUMN('GDP per Capita'!$V:$V)-COLUMN('GDP per Capita'!$S:$S),FALSE)</f>
        <v>63809.64</v>
      </c>
      <c r="AC4024" s="82">
        <f t="shared" si="757"/>
        <v>63809.64</v>
      </c>
      <c r="AD4024" s="82">
        <f t="shared" si="758"/>
        <v>63809.64</v>
      </c>
      <c r="AE4024" s="88">
        <f t="shared" si="754"/>
        <v>3.4303151492955486E-2</v>
      </c>
    </row>
    <row r="4025" spans="1:31">
      <c r="A4025" s="77" t="s">
        <v>29</v>
      </c>
      <c r="B4025" s="77">
        <v>4024</v>
      </c>
      <c r="C4025" s="77" t="s">
        <v>29</v>
      </c>
      <c r="D4025" s="77" t="s">
        <v>29</v>
      </c>
      <c r="E4025" s="77">
        <v>2016</v>
      </c>
      <c r="F4025" s="77">
        <v>39.783730400000003</v>
      </c>
      <c r="G4025" s="77">
        <v>-100.4458825</v>
      </c>
      <c r="H4025" s="77">
        <v>0</v>
      </c>
      <c r="I4025" s="77" t="s">
        <v>1790</v>
      </c>
      <c r="J4025" s="77">
        <v>32.7174209</v>
      </c>
      <c r="K4025" s="77">
        <v>-117.1627714</v>
      </c>
      <c r="L4025" s="77">
        <v>3377.24409445111</v>
      </c>
      <c r="M4025" s="77">
        <v>0.62298128058416502</v>
      </c>
      <c r="N4025" s="77">
        <v>0</v>
      </c>
      <c r="O4025" s="77">
        <v>648.43086613461401</v>
      </c>
      <c r="P4025" s="87" cm="1">
        <f t="array" ref="P4025">IF($X4025="Non-local",VLOOKUP($E4025,$AI$64:$AW$68,COLUMN($AW:$AW)-COLUMN($AH:$AH),FALSE),IF($X4025="Unknown",VLOOKUP($E4025,$AI$71:$AW$75,COLUMN($AW:$AW)-COLUMN($AH:$AH),FALSE),0))</f>
        <v>264</v>
      </c>
      <c r="Q4025" s="87" cm="1">
        <f t="array" ref="Q4025">IF($X4025="Non-local",VLOOKUP($E4025,$AI$40:$AW$44,COLUMN($AW:$AW)-COLUMN($AH:$AH),FALSE),IF($X4025="Unknown",VLOOKUP($E4025,$AI$47:$AW$51,COLUMN($AW:$AW)-COLUMN($AH:$AH),FALSE),0))</f>
        <v>622.00419999999997</v>
      </c>
      <c r="R4025" s="87" cm="1">
        <f t="array" ref="R4025">IF($X4025="Non-local",VLOOKUP($E4025,$AI$88:$AW$92,COLUMN($AW:$AW)-COLUMN($AH:$AH),FALSE),IF($X4025="Unknown",VLOOKUP($E4025,$AI$95:$AW$99,COLUMN($AW:$AW)-COLUMN($AH:$AH),FALSE),0))</f>
        <v>0.12047560494171299</v>
      </c>
      <c r="S4025" s="87" cm="1">
        <f t="array" ref="S4025">VLOOKUP($E4025,$AI$111:$AW$115,COLUMN($AW:$AW)-COLUMN($AH:$AH),FALSE)</f>
        <v>431.69321999999994</v>
      </c>
      <c r="T4025" s="104">
        <f t="shared" si="750"/>
        <v>0.74345688552587796</v>
      </c>
      <c r="U4025" s="104">
        <f t="shared" si="751"/>
        <v>1966.1282861346137</v>
      </c>
      <c r="V4025" s="87" cm="1">
        <f t="array" ref="V4025">VLOOKUP($E4025,$AI$118:$AW$122,COLUMN($AW:$AW)-COLUMN($AH:$AH),FALSE)</f>
        <v>0</v>
      </c>
      <c r="W4025" s="87" t="str">
        <f t="shared" si="755"/>
        <v>Domestic</v>
      </c>
      <c r="X4025" s="87" t="str">
        <f t="shared" si="756"/>
        <v>Non-local</v>
      </c>
      <c r="Y4025" s="104"/>
      <c r="Z4025" s="87" t="str">
        <f t="shared" si="752"/>
        <v>USA</v>
      </c>
      <c r="AA4025" s="87" t="str">
        <f t="shared" si="753"/>
        <v>USA</v>
      </c>
      <c r="AB4025" s="82" cm="1">
        <f t="array" ref="AB4025">VLOOKUP(B4025,'GDP per Capita'!$T$2:$V$4235,COLUMN('GDP per Capita'!$V:$V)-COLUMN('GDP per Capita'!$S:$S),FALSE)</f>
        <v>63809.64</v>
      </c>
      <c r="AC4025" s="82">
        <f t="shared" si="757"/>
        <v>63809.64</v>
      </c>
      <c r="AD4025" s="82">
        <f t="shared" si="758"/>
        <v>63809.64</v>
      </c>
      <c r="AE4025" s="88">
        <f t="shared" si="754"/>
        <v>3.0812402109377419E-2</v>
      </c>
    </row>
    <row r="4026" spans="1:31">
      <c r="A4026" s="77" t="s">
        <v>1182</v>
      </c>
      <c r="B4026" s="77">
        <v>4025</v>
      </c>
      <c r="C4026" s="77" t="s">
        <v>29</v>
      </c>
      <c r="D4026" s="77" t="s">
        <v>29</v>
      </c>
      <c r="E4026" s="77">
        <v>2016</v>
      </c>
      <c r="F4026" s="77">
        <v>37.8708393</v>
      </c>
      <c r="G4026" s="77">
        <v>-122.272863899999</v>
      </c>
      <c r="H4026" s="77">
        <v>0</v>
      </c>
      <c r="I4026" s="77" t="s">
        <v>1790</v>
      </c>
      <c r="J4026" s="77">
        <v>32.7174209</v>
      </c>
      <c r="K4026" s="77">
        <v>-117.1627714</v>
      </c>
      <c r="L4026" s="77">
        <v>1473.8347188375201</v>
      </c>
      <c r="M4026" s="77">
        <v>0.35624387535856999</v>
      </c>
      <c r="N4026" s="77">
        <v>0</v>
      </c>
      <c r="O4026" s="77">
        <v>282.97626601680503</v>
      </c>
      <c r="P4026" s="87" cm="1">
        <f t="array" ref="P4026">IF($X4026="Non-local",VLOOKUP($E4026,$AI$64:$AW$68,COLUMN($AW:$AW)-COLUMN($AH:$AH),FALSE),IF($X4026="Unknown",VLOOKUP($E4026,$AI$71:$AW$75,COLUMN($AW:$AW)-COLUMN($AH:$AH),FALSE),0))</f>
        <v>264</v>
      </c>
      <c r="Q4026" s="87" cm="1">
        <f t="array" ref="Q4026">IF($X4026="Non-local",VLOOKUP($E4026,$AI$40:$AW$44,COLUMN($AW:$AW)-COLUMN($AH:$AH),FALSE),IF($X4026="Unknown",VLOOKUP($E4026,$AI$47:$AW$51,COLUMN($AW:$AW)-COLUMN($AH:$AH),FALSE),0))</f>
        <v>622.00419999999997</v>
      </c>
      <c r="R4026" s="87" cm="1">
        <f t="array" ref="R4026">IF($X4026="Non-local",VLOOKUP($E4026,$AI$88:$AW$92,COLUMN($AW:$AW)-COLUMN($AH:$AH),FALSE),IF($X4026="Unknown",VLOOKUP($E4026,$AI$95:$AW$99,COLUMN($AW:$AW)-COLUMN($AH:$AH),FALSE),0))</f>
        <v>0.12047560494171299</v>
      </c>
      <c r="S4026" s="87" cm="1">
        <f t="array" ref="S4026">VLOOKUP($E4026,$AI$111:$AW$115,COLUMN($AW:$AW)-COLUMN($AH:$AH),FALSE)</f>
        <v>431.69321999999994</v>
      </c>
      <c r="T4026" s="104">
        <f t="shared" si="750"/>
        <v>0.47671948030028299</v>
      </c>
      <c r="U4026" s="104">
        <f t="shared" si="751"/>
        <v>1600.673686016805</v>
      </c>
      <c r="V4026" s="87" cm="1">
        <f t="array" ref="V4026">VLOOKUP($E4026,$AI$118:$AW$122,COLUMN($AW:$AW)-COLUMN($AH:$AH),FALSE)</f>
        <v>0</v>
      </c>
      <c r="W4026" s="87" t="str">
        <f t="shared" si="755"/>
        <v>Domestic</v>
      </c>
      <c r="X4026" s="87" t="str">
        <f t="shared" si="756"/>
        <v>Non-local</v>
      </c>
      <c r="Y4026" s="104"/>
      <c r="Z4026" s="87" t="str">
        <f t="shared" si="752"/>
        <v>USA</v>
      </c>
      <c r="AA4026" s="87" t="str">
        <f t="shared" si="753"/>
        <v>USA</v>
      </c>
      <c r="AB4026" s="82" cm="1">
        <f t="array" ref="AB4026">VLOOKUP(B4026,'GDP per Capita'!$T$2:$V$4235,COLUMN('GDP per Capita'!$V:$V)-COLUMN('GDP per Capita'!$S:$S),FALSE)</f>
        <v>63809.64</v>
      </c>
      <c r="AC4026" s="82">
        <f t="shared" si="757"/>
        <v>63809.64</v>
      </c>
      <c r="AD4026" s="82">
        <f t="shared" si="758"/>
        <v>63809.64</v>
      </c>
      <c r="AE4026" s="88">
        <f t="shared" si="754"/>
        <v>2.5085138954189446E-2</v>
      </c>
    </row>
    <row r="4027" spans="1:31">
      <c r="A4027" s="77" t="s">
        <v>1861</v>
      </c>
      <c r="B4027" s="77">
        <v>4026</v>
      </c>
      <c r="C4027" s="77" t="s">
        <v>29</v>
      </c>
      <c r="D4027" s="77" t="s">
        <v>29</v>
      </c>
      <c r="E4027" s="77">
        <v>2016</v>
      </c>
      <c r="F4027" s="77">
        <v>42.3788774</v>
      </c>
      <c r="G4027" s="77">
        <v>-72.032365999999996</v>
      </c>
      <c r="H4027" s="77">
        <v>0</v>
      </c>
      <c r="I4027" s="77" t="s">
        <v>1790</v>
      </c>
      <c r="J4027" s="77">
        <v>32.7174209</v>
      </c>
      <c r="K4027" s="77">
        <v>-117.1627714</v>
      </c>
      <c r="L4027" s="77">
        <v>8140.2735156406898</v>
      </c>
      <c r="M4027" s="77">
        <v>1.3083851117185401</v>
      </c>
      <c r="N4027" s="77">
        <v>0</v>
      </c>
      <c r="O4027" s="77">
        <v>854.72871914227301</v>
      </c>
      <c r="P4027" s="87" cm="1">
        <f t="array" ref="P4027">IF($X4027="Non-local",VLOOKUP($E4027,$AI$64:$AW$68,COLUMN($AW:$AW)-COLUMN($AH:$AH),FALSE),IF($X4027="Unknown",VLOOKUP($E4027,$AI$71:$AW$75,COLUMN($AW:$AW)-COLUMN($AH:$AH),FALSE),0))</f>
        <v>264</v>
      </c>
      <c r="Q4027" s="87" cm="1">
        <f t="array" ref="Q4027">IF($X4027="Non-local",VLOOKUP($E4027,$AI$40:$AW$44,COLUMN($AW:$AW)-COLUMN($AH:$AH),FALSE),IF($X4027="Unknown",VLOOKUP($E4027,$AI$47:$AW$51,COLUMN($AW:$AW)-COLUMN($AH:$AH),FALSE),0))</f>
        <v>622.00419999999997</v>
      </c>
      <c r="R4027" s="87" cm="1">
        <f t="array" ref="R4027">IF($X4027="Non-local",VLOOKUP($E4027,$AI$88:$AW$92,COLUMN($AW:$AW)-COLUMN($AH:$AH),FALSE),IF($X4027="Unknown",VLOOKUP($E4027,$AI$95:$AW$99,COLUMN($AW:$AW)-COLUMN($AH:$AH),FALSE),0))</f>
        <v>0.12047560494171299</v>
      </c>
      <c r="S4027" s="87" cm="1">
        <f t="array" ref="S4027">VLOOKUP($E4027,$AI$111:$AW$115,COLUMN($AW:$AW)-COLUMN($AH:$AH),FALSE)</f>
        <v>431.69321999999994</v>
      </c>
      <c r="T4027" s="104">
        <f t="shared" si="750"/>
        <v>1.4288607166602532</v>
      </c>
      <c r="U4027" s="104">
        <f t="shared" si="751"/>
        <v>2172.4261391422729</v>
      </c>
      <c r="V4027" s="87" cm="1">
        <f t="array" ref="V4027">VLOOKUP($E4027,$AI$118:$AW$122,COLUMN($AW:$AW)-COLUMN($AH:$AH),FALSE)</f>
        <v>0</v>
      </c>
      <c r="W4027" s="87" t="str">
        <f t="shared" si="755"/>
        <v>Domestic</v>
      </c>
      <c r="X4027" s="87" t="str">
        <f t="shared" si="756"/>
        <v>Non-local</v>
      </c>
      <c r="Y4027" s="104"/>
      <c r="Z4027" s="87" t="str">
        <f t="shared" si="752"/>
        <v>USA</v>
      </c>
      <c r="AA4027" s="87" t="str">
        <f t="shared" si="753"/>
        <v>USA</v>
      </c>
      <c r="AB4027" s="82" cm="1">
        <f t="array" ref="AB4027">VLOOKUP(B4027,'GDP per Capita'!$T$2:$V$4235,COLUMN('GDP per Capita'!$V:$V)-COLUMN('GDP per Capita'!$S:$S),FALSE)</f>
        <v>63809.64</v>
      </c>
      <c r="AC4027" s="82">
        <f t="shared" si="757"/>
        <v>63809.64</v>
      </c>
      <c r="AD4027" s="82">
        <f t="shared" si="758"/>
        <v>63809.64</v>
      </c>
      <c r="AE4027" s="88">
        <f t="shared" si="754"/>
        <v>3.4045422276983116E-2</v>
      </c>
    </row>
    <row r="4028" spans="1:31">
      <c r="A4028" s="77" t="s">
        <v>911</v>
      </c>
      <c r="B4028" s="77">
        <v>4027</v>
      </c>
      <c r="C4028" s="77" t="s">
        <v>29</v>
      </c>
      <c r="D4028" s="77" t="s">
        <v>29</v>
      </c>
      <c r="E4028" s="77">
        <v>2016</v>
      </c>
      <c r="F4028" s="77">
        <v>42.3750997</v>
      </c>
      <c r="G4028" s="77">
        <v>-71.105615700000001</v>
      </c>
      <c r="H4028" s="77">
        <v>0</v>
      </c>
      <c r="I4028" s="77" t="s">
        <v>1790</v>
      </c>
      <c r="J4028" s="77">
        <v>32.7174209</v>
      </c>
      <c r="K4028" s="77">
        <v>-117.1627714</v>
      </c>
      <c r="L4028" s="77">
        <v>8292.5264883878099</v>
      </c>
      <c r="M4028" s="77">
        <v>1.32975968533697</v>
      </c>
      <c r="N4028" s="77">
        <v>0</v>
      </c>
      <c r="O4028" s="77">
        <v>870.715281280721</v>
      </c>
      <c r="P4028" s="87" cm="1">
        <f t="array" ref="P4028">IF($X4028="Non-local",VLOOKUP($E4028,$AI$64:$AW$68,COLUMN($AW:$AW)-COLUMN($AH:$AH),FALSE),IF($X4028="Unknown",VLOOKUP($E4028,$AI$71:$AW$75,COLUMN($AW:$AW)-COLUMN($AH:$AH),FALSE),0))</f>
        <v>264</v>
      </c>
      <c r="Q4028" s="87" cm="1">
        <f t="array" ref="Q4028">IF($X4028="Non-local",VLOOKUP($E4028,$AI$40:$AW$44,COLUMN($AW:$AW)-COLUMN($AH:$AH),FALSE),IF($X4028="Unknown",VLOOKUP($E4028,$AI$47:$AW$51,COLUMN($AW:$AW)-COLUMN($AH:$AH),FALSE),0))</f>
        <v>622.00419999999997</v>
      </c>
      <c r="R4028" s="87" cm="1">
        <f t="array" ref="R4028">IF($X4028="Non-local",VLOOKUP($E4028,$AI$88:$AW$92,COLUMN($AW:$AW)-COLUMN($AH:$AH),FALSE),IF($X4028="Unknown",VLOOKUP($E4028,$AI$95:$AW$99,COLUMN($AW:$AW)-COLUMN($AH:$AH),FALSE),0))</f>
        <v>0.12047560494171299</v>
      </c>
      <c r="S4028" s="87" cm="1">
        <f t="array" ref="S4028">VLOOKUP($E4028,$AI$111:$AW$115,COLUMN($AW:$AW)-COLUMN($AH:$AH),FALSE)</f>
        <v>431.69321999999994</v>
      </c>
      <c r="T4028" s="104">
        <f t="shared" si="750"/>
        <v>1.450235290278683</v>
      </c>
      <c r="U4028" s="104">
        <f t="shared" si="751"/>
        <v>2188.4127012807212</v>
      </c>
      <c r="V4028" s="87" cm="1">
        <f t="array" ref="V4028">VLOOKUP($E4028,$AI$118:$AW$122,COLUMN($AW:$AW)-COLUMN($AH:$AH),FALSE)</f>
        <v>0</v>
      </c>
      <c r="W4028" s="87" t="str">
        <f t="shared" si="755"/>
        <v>Domestic</v>
      </c>
      <c r="X4028" s="87" t="str">
        <f t="shared" si="756"/>
        <v>Non-local</v>
      </c>
      <c r="Y4028" s="104"/>
      <c r="Z4028" s="87" t="str">
        <f t="shared" si="752"/>
        <v>USA</v>
      </c>
      <c r="AA4028" s="87" t="str">
        <f t="shared" si="753"/>
        <v>USA</v>
      </c>
      <c r="AB4028" s="82" cm="1">
        <f t="array" ref="AB4028">VLOOKUP(B4028,'GDP per Capita'!$T$2:$V$4235,COLUMN('GDP per Capita'!$V:$V)-COLUMN('GDP per Capita'!$S:$S),FALSE)</f>
        <v>63809.64</v>
      </c>
      <c r="AC4028" s="82">
        <f t="shared" si="757"/>
        <v>63809.64</v>
      </c>
      <c r="AD4028" s="82">
        <f t="shared" si="758"/>
        <v>63809.64</v>
      </c>
      <c r="AE4028" s="88">
        <f t="shared" si="754"/>
        <v>3.42959574960887E-2</v>
      </c>
    </row>
    <row r="4029" spans="1:31">
      <c r="A4029" s="77" t="s">
        <v>911</v>
      </c>
      <c r="B4029" s="77">
        <v>4028</v>
      </c>
      <c r="C4029" s="77" t="s">
        <v>29</v>
      </c>
      <c r="D4029" s="77" t="s">
        <v>29</v>
      </c>
      <c r="E4029" s="77">
        <v>2016</v>
      </c>
      <c r="F4029" s="77">
        <v>42.3750997</v>
      </c>
      <c r="G4029" s="77">
        <v>-71.105615700000001</v>
      </c>
      <c r="H4029" s="77">
        <v>0</v>
      </c>
      <c r="I4029" s="77" t="s">
        <v>1790</v>
      </c>
      <c r="J4029" s="77">
        <v>32.7174209</v>
      </c>
      <c r="K4029" s="77">
        <v>-117.1627714</v>
      </c>
      <c r="L4029" s="77">
        <v>8292.5264883878099</v>
      </c>
      <c r="M4029" s="77">
        <v>1.32975968533697</v>
      </c>
      <c r="N4029" s="77">
        <v>0</v>
      </c>
      <c r="O4029" s="77">
        <v>870.715281280721</v>
      </c>
      <c r="P4029" s="87" cm="1">
        <f t="array" ref="P4029">IF($X4029="Non-local",VLOOKUP($E4029,$AI$64:$AW$68,COLUMN($AW:$AW)-COLUMN($AH:$AH),FALSE),IF($X4029="Unknown",VLOOKUP($E4029,$AI$71:$AW$75,COLUMN($AW:$AW)-COLUMN($AH:$AH),FALSE),0))</f>
        <v>264</v>
      </c>
      <c r="Q4029" s="87" cm="1">
        <f t="array" ref="Q4029">IF($X4029="Non-local",VLOOKUP($E4029,$AI$40:$AW$44,COLUMN($AW:$AW)-COLUMN($AH:$AH),FALSE),IF($X4029="Unknown",VLOOKUP($E4029,$AI$47:$AW$51,COLUMN($AW:$AW)-COLUMN($AH:$AH),FALSE),0))</f>
        <v>622.00419999999997</v>
      </c>
      <c r="R4029" s="87" cm="1">
        <f t="array" ref="R4029">IF($X4029="Non-local",VLOOKUP($E4029,$AI$88:$AW$92,COLUMN($AW:$AW)-COLUMN($AH:$AH),FALSE),IF($X4029="Unknown",VLOOKUP($E4029,$AI$95:$AW$99,COLUMN($AW:$AW)-COLUMN($AH:$AH),FALSE),0))</f>
        <v>0.12047560494171299</v>
      </c>
      <c r="S4029" s="87" cm="1">
        <f t="array" ref="S4029">VLOOKUP($E4029,$AI$111:$AW$115,COLUMN($AW:$AW)-COLUMN($AH:$AH),FALSE)</f>
        <v>431.69321999999994</v>
      </c>
      <c r="T4029" s="104">
        <f t="shared" si="750"/>
        <v>1.450235290278683</v>
      </c>
      <c r="U4029" s="104">
        <f t="shared" si="751"/>
        <v>2188.4127012807212</v>
      </c>
      <c r="V4029" s="87" cm="1">
        <f t="array" ref="V4029">VLOOKUP($E4029,$AI$118:$AW$122,COLUMN($AW:$AW)-COLUMN($AH:$AH),FALSE)</f>
        <v>0</v>
      </c>
      <c r="W4029" s="87" t="str">
        <f t="shared" si="755"/>
        <v>Domestic</v>
      </c>
      <c r="X4029" s="87" t="str">
        <f t="shared" si="756"/>
        <v>Non-local</v>
      </c>
      <c r="Y4029" s="104"/>
      <c r="Z4029" s="87" t="str">
        <f t="shared" si="752"/>
        <v>USA</v>
      </c>
      <c r="AA4029" s="87" t="str">
        <f t="shared" si="753"/>
        <v>USA</v>
      </c>
      <c r="AB4029" s="82" cm="1">
        <f t="array" ref="AB4029">VLOOKUP(B4029,'GDP per Capita'!$T$2:$V$4235,COLUMN('GDP per Capita'!$V:$V)-COLUMN('GDP per Capita'!$S:$S),FALSE)</f>
        <v>63809.64</v>
      </c>
      <c r="AC4029" s="82">
        <f t="shared" si="757"/>
        <v>63809.64</v>
      </c>
      <c r="AD4029" s="82">
        <f t="shared" si="758"/>
        <v>63809.64</v>
      </c>
      <c r="AE4029" s="88">
        <f t="shared" si="754"/>
        <v>3.42959574960887E-2</v>
      </c>
    </row>
    <row r="4030" spans="1:31">
      <c r="A4030" s="77" t="s">
        <v>1862</v>
      </c>
      <c r="B4030" s="77">
        <v>4029</v>
      </c>
      <c r="C4030" s="77" t="s">
        <v>575</v>
      </c>
      <c r="D4030" s="77" t="s">
        <v>31</v>
      </c>
      <c r="E4030" s="77">
        <v>2016</v>
      </c>
      <c r="F4030" s="77">
        <v>47.372394100000001</v>
      </c>
      <c r="G4030" s="77">
        <v>8.5423328000000005</v>
      </c>
      <c r="H4030" s="77">
        <v>0</v>
      </c>
      <c r="I4030" s="77" t="s">
        <v>1790</v>
      </c>
      <c r="J4030" s="77">
        <v>32.7174209</v>
      </c>
      <c r="K4030" s="77">
        <v>-117.1627714</v>
      </c>
      <c r="L4030" s="77">
        <v>19184.425519689201</v>
      </c>
      <c r="M4030" s="77">
        <v>2.9648527920216599</v>
      </c>
      <c r="N4030" s="77">
        <v>0</v>
      </c>
      <c r="O4030" s="77">
        <v>1755.37493505156</v>
      </c>
      <c r="P4030" s="87" cm="1">
        <f t="array" ref="P4030">IF($X4030="Non-local",VLOOKUP($E4030,$AI$64:$AW$68,COLUMN($AW:$AW)-COLUMN($AH:$AH),FALSE),IF($X4030="Unknown",VLOOKUP($E4030,$AI$71:$AW$75,COLUMN($AW:$AW)-COLUMN($AH:$AH),FALSE),0))</f>
        <v>264</v>
      </c>
      <c r="Q4030" s="87" cm="1">
        <f t="array" ref="Q4030">IF($X4030="Non-local",VLOOKUP($E4030,$AI$40:$AW$44,COLUMN($AW:$AW)-COLUMN($AH:$AH),FALSE),IF($X4030="Unknown",VLOOKUP($E4030,$AI$47:$AW$51,COLUMN($AW:$AW)-COLUMN($AH:$AH),FALSE),0))</f>
        <v>622.00419999999997</v>
      </c>
      <c r="R4030" s="87" cm="1">
        <f t="array" ref="R4030">IF($X4030="Non-local",VLOOKUP($E4030,$AI$88:$AW$92,COLUMN($AW:$AW)-COLUMN($AH:$AH),FALSE),IF($X4030="Unknown",VLOOKUP($E4030,$AI$95:$AW$99,COLUMN($AW:$AW)-COLUMN($AH:$AH),FALSE),0))</f>
        <v>0.12047560494171299</v>
      </c>
      <c r="S4030" s="87" cm="1">
        <f t="array" ref="S4030">VLOOKUP($E4030,$AI$111:$AW$115,COLUMN($AW:$AW)-COLUMN($AH:$AH),FALSE)</f>
        <v>431.69321999999994</v>
      </c>
      <c r="T4030" s="104">
        <f t="shared" si="750"/>
        <v>3.0853283969633729</v>
      </c>
      <c r="U4030" s="104">
        <f t="shared" si="751"/>
        <v>3073.07235505156</v>
      </c>
      <c r="V4030" s="87" cm="1">
        <f t="array" ref="V4030">VLOOKUP($E4030,$AI$118:$AW$122,COLUMN($AW:$AW)-COLUMN($AH:$AH),FALSE)</f>
        <v>0</v>
      </c>
      <c r="W4030" s="87" t="str">
        <f t="shared" si="755"/>
        <v>International</v>
      </c>
      <c r="X4030" s="87" t="str">
        <f t="shared" si="756"/>
        <v>Non-local</v>
      </c>
      <c r="Y4030" s="104"/>
      <c r="Z4030" s="87" t="str">
        <f t="shared" si="752"/>
        <v>Switzerland</v>
      </c>
      <c r="AA4030" s="87" t="str">
        <f t="shared" si="753"/>
        <v>Europe</v>
      </c>
      <c r="AB4030" s="82" cm="1">
        <f t="array" ref="AB4030">VLOOKUP(B4030,'GDP per Capita'!$T$2:$V$4235,COLUMN('GDP per Capita'!$V:$V)-COLUMN('GDP per Capita'!$S:$S),FALSE)</f>
        <v>84665.279999999999</v>
      </c>
      <c r="AC4030" s="82">
        <f t="shared" si="757"/>
        <v>84665.279999999999</v>
      </c>
      <c r="AD4030" s="82">
        <f t="shared" si="758"/>
        <v>84665.279999999999</v>
      </c>
      <c r="AE4030" s="88">
        <f t="shared" si="754"/>
        <v>3.6296724643815739E-2</v>
      </c>
    </row>
    <row r="4031" spans="1:31">
      <c r="A4031" s="77" t="s">
        <v>1449</v>
      </c>
      <c r="B4031" s="77">
        <v>4030</v>
      </c>
      <c r="C4031" s="77" t="s">
        <v>29</v>
      </c>
      <c r="D4031" s="77" t="s">
        <v>29</v>
      </c>
      <c r="E4031" s="77">
        <v>2016</v>
      </c>
      <c r="F4031" s="77">
        <v>30.445959599999998</v>
      </c>
      <c r="G4031" s="77">
        <v>-91.187380000000005</v>
      </c>
      <c r="H4031" s="77">
        <v>0</v>
      </c>
      <c r="I4031" s="77" t="s">
        <v>1790</v>
      </c>
      <c r="J4031" s="77">
        <v>32.7174209</v>
      </c>
      <c r="K4031" s="77">
        <v>-117.1627714</v>
      </c>
      <c r="L4031" s="77">
        <v>4934.6210488981096</v>
      </c>
      <c r="M4031" s="77">
        <v>0.86783317378538805</v>
      </c>
      <c r="N4031" s="77">
        <v>0</v>
      </c>
      <c r="O4031" s="77">
        <v>592.15452586777405</v>
      </c>
      <c r="P4031" s="87" cm="1">
        <f t="array" ref="P4031">IF($X4031="Non-local",VLOOKUP($E4031,$AI$64:$AW$68,COLUMN($AW:$AW)-COLUMN($AH:$AH),FALSE),IF($X4031="Unknown",VLOOKUP($E4031,$AI$71:$AW$75,COLUMN($AW:$AW)-COLUMN($AH:$AH),FALSE),0))</f>
        <v>264</v>
      </c>
      <c r="Q4031" s="87" cm="1">
        <f t="array" ref="Q4031">IF($X4031="Non-local",VLOOKUP($E4031,$AI$40:$AW$44,COLUMN($AW:$AW)-COLUMN($AH:$AH),FALSE),IF($X4031="Unknown",VLOOKUP($E4031,$AI$47:$AW$51,COLUMN($AW:$AW)-COLUMN($AH:$AH),FALSE),0))</f>
        <v>622.00419999999997</v>
      </c>
      <c r="R4031" s="87" cm="1">
        <f t="array" ref="R4031">IF($X4031="Non-local",VLOOKUP($E4031,$AI$88:$AW$92,COLUMN($AW:$AW)-COLUMN($AH:$AH),FALSE),IF($X4031="Unknown",VLOOKUP($E4031,$AI$95:$AW$99,COLUMN($AW:$AW)-COLUMN($AH:$AH),FALSE),0))</f>
        <v>0.12047560494171299</v>
      </c>
      <c r="S4031" s="87" cm="1">
        <f t="array" ref="S4031">VLOOKUP($E4031,$AI$111:$AW$115,COLUMN($AW:$AW)-COLUMN($AH:$AH),FALSE)</f>
        <v>431.69321999999994</v>
      </c>
      <c r="T4031" s="104">
        <f t="shared" si="750"/>
        <v>0.98830877872710099</v>
      </c>
      <c r="U4031" s="104">
        <f t="shared" si="751"/>
        <v>1909.851945867774</v>
      </c>
      <c r="V4031" s="87" cm="1">
        <f t="array" ref="V4031">VLOOKUP($E4031,$AI$118:$AW$122,COLUMN($AW:$AW)-COLUMN($AH:$AH),FALSE)</f>
        <v>0</v>
      </c>
      <c r="W4031" s="87" t="str">
        <f t="shared" si="755"/>
        <v>Domestic</v>
      </c>
      <c r="X4031" s="87" t="str">
        <f t="shared" si="756"/>
        <v>Non-local</v>
      </c>
      <c r="Y4031" s="104"/>
      <c r="Z4031" s="87" t="str">
        <f t="shared" si="752"/>
        <v>USA</v>
      </c>
      <c r="AA4031" s="87" t="str">
        <f t="shared" si="753"/>
        <v>USA</v>
      </c>
      <c r="AB4031" s="82" cm="1">
        <f t="array" ref="AB4031">VLOOKUP(B4031,'GDP per Capita'!$T$2:$V$4235,COLUMN('GDP per Capita'!$V:$V)-COLUMN('GDP per Capita'!$S:$S),FALSE)</f>
        <v>63809.64</v>
      </c>
      <c r="AC4031" s="82">
        <f t="shared" si="757"/>
        <v>63809.64</v>
      </c>
      <c r="AD4031" s="82">
        <f t="shared" si="758"/>
        <v>63809.64</v>
      </c>
      <c r="AE4031" s="88">
        <f t="shared" si="754"/>
        <v>2.993046106932705E-2</v>
      </c>
    </row>
    <row r="4032" spans="1:31">
      <c r="A4032" s="77" t="s">
        <v>1863</v>
      </c>
      <c r="B4032" s="77">
        <v>4031</v>
      </c>
      <c r="C4032" s="77" t="s">
        <v>29</v>
      </c>
      <c r="D4032" s="77" t="s">
        <v>29</v>
      </c>
      <c r="E4032" s="77">
        <v>2016</v>
      </c>
      <c r="F4032" s="77">
        <v>33.835849199999998</v>
      </c>
      <c r="G4032" s="77">
        <v>-118.340628799999</v>
      </c>
      <c r="H4032" s="77">
        <v>0</v>
      </c>
      <c r="I4032" s="77" t="s">
        <v>1790</v>
      </c>
      <c r="J4032" s="77">
        <v>32.7174209</v>
      </c>
      <c r="K4032" s="77">
        <v>-117.1627714</v>
      </c>
      <c r="L4032" s="77">
        <v>331.39010506286502</v>
      </c>
      <c r="M4032" s="77">
        <v>0.20539003295076999</v>
      </c>
      <c r="N4032" s="77">
        <v>0</v>
      </c>
      <c r="O4032" s="77">
        <v>63.626900172070002</v>
      </c>
      <c r="P4032" s="87" cm="1">
        <f t="array" ref="P4032">IF($X4032="Non-local",VLOOKUP($E4032,$AI$64:$AW$68,COLUMN($AW:$AW)-COLUMN($AH:$AH),FALSE),IF($X4032="Unknown",VLOOKUP($E4032,$AI$71:$AW$75,COLUMN($AW:$AW)-COLUMN($AH:$AH),FALSE),0))</f>
        <v>264</v>
      </c>
      <c r="Q4032" s="87" cm="1">
        <f t="array" ref="Q4032">IF($X4032="Non-local",VLOOKUP($E4032,$AI$40:$AW$44,COLUMN($AW:$AW)-COLUMN($AH:$AH),FALSE),IF($X4032="Unknown",VLOOKUP($E4032,$AI$47:$AW$51,COLUMN($AW:$AW)-COLUMN($AH:$AH),FALSE),0))</f>
        <v>622.00419999999997</v>
      </c>
      <c r="R4032" s="87" cm="1">
        <f t="array" ref="R4032">IF($X4032="Non-local",VLOOKUP($E4032,$AI$88:$AW$92,COLUMN($AW:$AW)-COLUMN($AH:$AH),FALSE),IF($X4032="Unknown",VLOOKUP($E4032,$AI$95:$AW$99,COLUMN($AW:$AW)-COLUMN($AH:$AH),FALSE),0))</f>
        <v>0.12047560494171299</v>
      </c>
      <c r="S4032" s="87" cm="1">
        <f t="array" ref="S4032">VLOOKUP($E4032,$AI$111:$AW$115,COLUMN($AW:$AW)-COLUMN($AH:$AH),FALSE)</f>
        <v>431.69321999999994</v>
      </c>
      <c r="T4032" s="104">
        <f t="shared" si="750"/>
        <v>0.32586563789248296</v>
      </c>
      <c r="U4032" s="104">
        <f t="shared" si="751"/>
        <v>1381.32432017207</v>
      </c>
      <c r="V4032" s="87" cm="1">
        <f t="array" ref="V4032">VLOOKUP($E4032,$AI$118:$AW$122,COLUMN($AW:$AW)-COLUMN($AH:$AH),FALSE)</f>
        <v>0</v>
      </c>
      <c r="W4032" s="87" t="str">
        <f t="shared" si="755"/>
        <v>Domestic</v>
      </c>
      <c r="X4032" s="87" t="str">
        <f t="shared" si="756"/>
        <v>Non-local</v>
      </c>
      <c r="Y4032" s="104"/>
      <c r="Z4032" s="87" t="str">
        <f t="shared" si="752"/>
        <v>USA</v>
      </c>
      <c r="AA4032" s="87" t="str">
        <f t="shared" si="753"/>
        <v>USA</v>
      </c>
      <c r="AB4032" s="82" cm="1">
        <f t="array" ref="AB4032">VLOOKUP(B4032,'GDP per Capita'!$T$2:$V$4235,COLUMN('GDP per Capita'!$V:$V)-COLUMN('GDP per Capita'!$S:$S),FALSE)</f>
        <v>63809.64</v>
      </c>
      <c r="AC4032" s="82">
        <f t="shared" si="757"/>
        <v>63809.64</v>
      </c>
      <c r="AD4032" s="82">
        <f t="shared" si="758"/>
        <v>63809.64</v>
      </c>
      <c r="AE4032" s="88">
        <f t="shared" si="754"/>
        <v>2.1647580525012679E-2</v>
      </c>
    </row>
    <row r="4033" spans="1:31">
      <c r="A4033" s="77" t="s">
        <v>914</v>
      </c>
      <c r="B4033" s="77">
        <v>4032</v>
      </c>
      <c r="C4033" s="77" t="s">
        <v>320</v>
      </c>
      <c r="D4033" s="77" t="s">
        <v>28</v>
      </c>
      <c r="E4033" s="77">
        <v>2016</v>
      </c>
      <c r="F4033" s="77">
        <v>43.6534817</v>
      </c>
      <c r="G4033" s="77">
        <v>-79.383934699999998</v>
      </c>
      <c r="H4033" s="77">
        <v>0</v>
      </c>
      <c r="I4033" s="77" t="s">
        <v>1790</v>
      </c>
      <c r="J4033" s="77">
        <v>32.7174209</v>
      </c>
      <c r="K4033" s="77">
        <v>-117.1627714</v>
      </c>
      <c r="L4033" s="77">
        <v>6966.2571763100204</v>
      </c>
      <c r="M4033" s="77">
        <v>1.1449386702748801</v>
      </c>
      <c r="N4033" s="77">
        <v>0</v>
      </c>
      <c r="O4033" s="77">
        <v>835.95086115720301</v>
      </c>
      <c r="P4033" s="87" cm="1">
        <f t="array" ref="P4033">IF($X4033="Non-local",VLOOKUP($E4033,$AI$64:$AW$68,COLUMN($AW:$AW)-COLUMN($AH:$AH),FALSE),IF($X4033="Unknown",VLOOKUP($E4033,$AI$71:$AW$75,COLUMN($AW:$AW)-COLUMN($AH:$AH),FALSE),0))</f>
        <v>264</v>
      </c>
      <c r="Q4033" s="87" cm="1">
        <f t="array" ref="Q4033">IF($X4033="Non-local",VLOOKUP($E4033,$AI$40:$AW$44,COLUMN($AW:$AW)-COLUMN($AH:$AH),FALSE),IF($X4033="Unknown",VLOOKUP($E4033,$AI$47:$AW$51,COLUMN($AW:$AW)-COLUMN($AH:$AH),FALSE),0))</f>
        <v>622.00419999999997</v>
      </c>
      <c r="R4033" s="87" cm="1">
        <f t="array" ref="R4033">IF($X4033="Non-local",VLOOKUP($E4033,$AI$88:$AW$92,COLUMN($AW:$AW)-COLUMN($AH:$AH),FALSE),IF($X4033="Unknown",VLOOKUP($E4033,$AI$95:$AW$99,COLUMN($AW:$AW)-COLUMN($AH:$AH),FALSE),0))</f>
        <v>0.12047560494171299</v>
      </c>
      <c r="S4033" s="87" cm="1">
        <f t="array" ref="S4033">VLOOKUP($E4033,$AI$111:$AW$115,COLUMN($AW:$AW)-COLUMN($AH:$AH),FALSE)</f>
        <v>431.69321999999994</v>
      </c>
      <c r="T4033" s="104">
        <f t="shared" si="750"/>
        <v>1.2654142752165931</v>
      </c>
      <c r="U4033" s="104">
        <f t="shared" si="751"/>
        <v>2153.6482811572032</v>
      </c>
      <c r="V4033" s="87" cm="1">
        <f t="array" ref="V4033">VLOOKUP($E4033,$AI$118:$AW$122,COLUMN($AW:$AW)-COLUMN($AH:$AH),FALSE)</f>
        <v>0</v>
      </c>
      <c r="W4033" s="87" t="str">
        <f t="shared" si="755"/>
        <v>International</v>
      </c>
      <c r="X4033" s="87" t="str">
        <f t="shared" si="756"/>
        <v>Non-local</v>
      </c>
      <c r="Y4033" s="104"/>
      <c r="Z4033" s="87" t="str">
        <f t="shared" si="752"/>
        <v>Canada</v>
      </c>
      <c r="AA4033" s="87" t="str">
        <f t="shared" si="753"/>
        <v>Other Americas</v>
      </c>
      <c r="AB4033" s="82" cm="1">
        <f t="array" ref="AB4033">VLOOKUP(B4033,'GDP per Capita'!$T$2:$V$4235,COLUMN('GDP per Capita'!$V:$V)-COLUMN('GDP per Capita'!$S:$S),FALSE)</f>
        <v>49196.49</v>
      </c>
      <c r="AC4033" s="82">
        <f t="shared" si="757"/>
        <v>49196.49</v>
      </c>
      <c r="AD4033" s="82">
        <f t="shared" si="758"/>
        <v>49196.49</v>
      </c>
      <c r="AE4033" s="88">
        <f t="shared" si="754"/>
        <v>4.3776462124781736E-2</v>
      </c>
    </row>
    <row r="4034" spans="1:31">
      <c r="A4034" s="77" t="s">
        <v>959</v>
      </c>
      <c r="B4034" s="77">
        <v>4033</v>
      </c>
      <c r="C4034" s="77" t="s">
        <v>29</v>
      </c>
      <c r="D4034" s="77" t="s">
        <v>29</v>
      </c>
      <c r="E4034" s="77">
        <v>2016</v>
      </c>
      <c r="F4034" s="77">
        <v>34.057285799999903</v>
      </c>
      <c r="G4034" s="77">
        <v>-106.8930799</v>
      </c>
      <c r="H4034" s="77">
        <v>0</v>
      </c>
      <c r="I4034" s="77" t="s">
        <v>1790</v>
      </c>
      <c r="J4034" s="77">
        <v>32.7174209</v>
      </c>
      <c r="K4034" s="77">
        <v>-117.1627714</v>
      </c>
      <c r="L4034" s="77">
        <v>1929.24356765486</v>
      </c>
      <c r="M4034" s="77">
        <v>0.41637823450585598</v>
      </c>
      <c r="N4034" s="77">
        <v>0</v>
      </c>
      <c r="O4034" s="77">
        <v>370.41476498973299</v>
      </c>
      <c r="P4034" s="87" cm="1">
        <f t="array" ref="P4034">IF($X4034="Non-local",VLOOKUP($E4034,$AI$64:$AW$68,COLUMN($AW:$AW)-COLUMN($AH:$AH),FALSE),IF($X4034="Unknown",VLOOKUP($E4034,$AI$71:$AW$75,COLUMN($AW:$AW)-COLUMN($AH:$AH),FALSE),0))</f>
        <v>264</v>
      </c>
      <c r="Q4034" s="87" cm="1">
        <f t="array" ref="Q4034">IF($X4034="Non-local",VLOOKUP($E4034,$AI$40:$AW$44,COLUMN($AW:$AW)-COLUMN($AH:$AH),FALSE),IF($X4034="Unknown",VLOOKUP($E4034,$AI$47:$AW$51,COLUMN($AW:$AW)-COLUMN($AH:$AH),FALSE),0))</f>
        <v>622.00419999999997</v>
      </c>
      <c r="R4034" s="87" cm="1">
        <f t="array" ref="R4034">IF($X4034="Non-local",VLOOKUP($E4034,$AI$88:$AW$92,COLUMN($AW:$AW)-COLUMN($AH:$AH),FALSE),IF($X4034="Unknown",VLOOKUP($E4034,$AI$95:$AW$99,COLUMN($AW:$AW)-COLUMN($AH:$AH),FALSE),0))</f>
        <v>0.12047560494171299</v>
      </c>
      <c r="S4034" s="87" cm="1">
        <f t="array" ref="S4034">VLOOKUP($E4034,$AI$111:$AW$115,COLUMN($AW:$AW)-COLUMN($AH:$AH),FALSE)</f>
        <v>431.69321999999994</v>
      </c>
      <c r="T4034" s="104">
        <f t="shared" ref="T4034:T4097" si="759">SUM(M4034,R4034)</f>
        <v>0.53685383944756893</v>
      </c>
      <c r="U4034" s="104">
        <f t="shared" ref="U4034:U4097" si="760">SUM(O4034,P4034,Q4034,S4034)</f>
        <v>1688.1121849897329</v>
      </c>
      <c r="V4034" s="87" cm="1">
        <f t="array" ref="V4034">VLOOKUP($E4034,$AI$118:$AW$122,COLUMN($AW:$AW)-COLUMN($AH:$AH),FALSE)</f>
        <v>0</v>
      </c>
      <c r="W4034" s="87" t="str">
        <f t="shared" si="755"/>
        <v>Domestic</v>
      </c>
      <c r="X4034" s="87" t="str">
        <f t="shared" si="756"/>
        <v>Non-local</v>
      </c>
      <c r="Y4034" s="104"/>
      <c r="Z4034" s="87" t="str">
        <f t="shared" ref="Z4034:Z4097" si="761">C4034</f>
        <v>USA</v>
      </c>
      <c r="AA4034" s="87" t="str">
        <f t="shared" ref="AA4034:AA4097" si="762">D4034</f>
        <v>USA</v>
      </c>
      <c r="AB4034" s="82" cm="1">
        <f t="array" ref="AB4034">VLOOKUP(B4034,'GDP per Capita'!$T$2:$V$4235,COLUMN('GDP per Capita'!$V:$V)-COLUMN('GDP per Capita'!$S:$S),FALSE)</f>
        <v>63809.64</v>
      </c>
      <c r="AC4034" s="82">
        <f t="shared" si="757"/>
        <v>63809.64</v>
      </c>
      <c r="AD4034" s="82">
        <f t="shared" si="758"/>
        <v>63809.64</v>
      </c>
      <c r="AE4034" s="88">
        <f t="shared" ref="AE4034:AE4097" si="763">U4034/AD4034</f>
        <v>2.6455441293662414E-2</v>
      </c>
    </row>
    <row r="4035" spans="1:31">
      <c r="A4035" s="77" t="s">
        <v>1168</v>
      </c>
      <c r="B4035" s="77">
        <v>4034</v>
      </c>
      <c r="C4035" s="77" t="s">
        <v>29</v>
      </c>
      <c r="D4035" s="77" t="s">
        <v>29</v>
      </c>
      <c r="E4035" s="77">
        <v>2016</v>
      </c>
      <c r="F4035" s="77">
        <v>39.629680899999997</v>
      </c>
      <c r="G4035" s="77">
        <v>-79.955943700000006</v>
      </c>
      <c r="H4035" s="77">
        <v>0</v>
      </c>
      <c r="I4035" s="77" t="s">
        <v>1790</v>
      </c>
      <c r="J4035" s="77">
        <v>32.7174209</v>
      </c>
      <c r="K4035" s="77">
        <v>-117.1627714</v>
      </c>
      <c r="L4035" s="77">
        <v>6802.7313594903799</v>
      </c>
      <c r="M4035" s="77">
        <v>1.1223653495399899</v>
      </c>
      <c r="N4035" s="77">
        <v>0</v>
      </c>
      <c r="O4035" s="77">
        <v>816.32776313884597</v>
      </c>
      <c r="P4035" s="87" cm="1">
        <f t="array" ref="P4035">IF($X4035="Non-local",VLOOKUP($E4035,$AI$64:$AW$68,COLUMN($AW:$AW)-COLUMN($AH:$AH),FALSE),IF($X4035="Unknown",VLOOKUP($E4035,$AI$71:$AW$75,COLUMN($AW:$AW)-COLUMN($AH:$AH),FALSE),0))</f>
        <v>264</v>
      </c>
      <c r="Q4035" s="87" cm="1">
        <f t="array" ref="Q4035">IF($X4035="Non-local",VLOOKUP($E4035,$AI$40:$AW$44,COLUMN($AW:$AW)-COLUMN($AH:$AH),FALSE),IF($X4035="Unknown",VLOOKUP($E4035,$AI$47:$AW$51,COLUMN($AW:$AW)-COLUMN($AH:$AH),FALSE),0))</f>
        <v>622.00419999999997</v>
      </c>
      <c r="R4035" s="87" cm="1">
        <f t="array" ref="R4035">IF($X4035="Non-local",VLOOKUP($E4035,$AI$88:$AW$92,COLUMN($AW:$AW)-COLUMN($AH:$AH),FALSE),IF($X4035="Unknown",VLOOKUP($E4035,$AI$95:$AW$99,COLUMN($AW:$AW)-COLUMN($AH:$AH),FALSE),0))</f>
        <v>0.12047560494171299</v>
      </c>
      <c r="S4035" s="87" cm="1">
        <f t="array" ref="S4035">VLOOKUP($E4035,$AI$111:$AW$115,COLUMN($AW:$AW)-COLUMN($AH:$AH),FALSE)</f>
        <v>431.69321999999994</v>
      </c>
      <c r="T4035" s="104">
        <f t="shared" si="759"/>
        <v>1.242840954481703</v>
      </c>
      <c r="U4035" s="104">
        <f t="shared" si="760"/>
        <v>2134.0251831388459</v>
      </c>
      <c r="V4035" s="87" cm="1">
        <f t="array" ref="V4035">VLOOKUP($E4035,$AI$118:$AW$122,COLUMN($AW:$AW)-COLUMN($AH:$AH),FALSE)</f>
        <v>0</v>
      </c>
      <c r="W4035" s="87" t="str">
        <f t="shared" ref="W4035:W4098" si="764">IF(Z4035&lt;&gt;"USA",IF(Z4035&lt;&gt;"Unknown","International","Unknown"),"Domestic")</f>
        <v>Domestic</v>
      </c>
      <c r="X4035" s="87" t="str">
        <f t="shared" ref="X4035:X4098" si="765">IF(A4035="Unknown","Unknown",IF(H4035=1,"Local","Non-local"))</f>
        <v>Non-local</v>
      </c>
      <c r="Y4035" s="104"/>
      <c r="Z4035" s="87" t="str">
        <f t="shared" si="761"/>
        <v>USA</v>
      </c>
      <c r="AA4035" s="87" t="str">
        <f t="shared" si="762"/>
        <v>USA</v>
      </c>
      <c r="AB4035" s="82" cm="1">
        <f t="array" ref="AB4035">VLOOKUP(B4035,'GDP per Capita'!$T$2:$V$4235,COLUMN('GDP per Capita'!$V:$V)-COLUMN('GDP per Capita'!$S:$S),FALSE)</f>
        <v>63809.64</v>
      </c>
      <c r="AC4035" s="82">
        <f t="shared" si="757"/>
        <v>63809.64</v>
      </c>
      <c r="AD4035" s="82">
        <f t="shared" si="758"/>
        <v>63809.64</v>
      </c>
      <c r="AE4035" s="88">
        <f t="shared" si="763"/>
        <v>3.344361734588764E-2</v>
      </c>
    </row>
    <row r="4036" spans="1:31">
      <c r="A4036" s="77" t="s">
        <v>904</v>
      </c>
      <c r="B4036" s="77">
        <v>4035</v>
      </c>
      <c r="C4036" s="77" t="s">
        <v>29</v>
      </c>
      <c r="D4036" s="77" t="s">
        <v>29</v>
      </c>
      <c r="E4036" s="77">
        <v>2016</v>
      </c>
      <c r="F4036" s="77">
        <v>32.832590000000003</v>
      </c>
      <c r="G4036" s="77">
        <v>-117.2716839</v>
      </c>
      <c r="H4036" s="77">
        <v>1</v>
      </c>
      <c r="I4036" s="77" t="s">
        <v>1790</v>
      </c>
      <c r="J4036" s="77">
        <v>32.7174209</v>
      </c>
      <c r="K4036" s="77">
        <v>-117.1627714</v>
      </c>
      <c r="L4036" s="77">
        <v>32.722127415360802</v>
      </c>
      <c r="M4036" s="77">
        <v>0</v>
      </c>
      <c r="N4036" s="77">
        <v>0</v>
      </c>
      <c r="O4036" s="77">
        <v>0</v>
      </c>
      <c r="P4036" s="87" cm="1">
        <f t="array" ref="P4036">IF($X4036="Non-local",VLOOKUP($E4036,$AI$64:$AW$68,COLUMN($AW:$AW)-COLUMN($AH:$AH),FALSE),IF($X4036="Unknown",VLOOKUP($E4036,$AI$71:$AW$75,COLUMN($AW:$AW)-COLUMN($AH:$AH),FALSE),0))</f>
        <v>0</v>
      </c>
      <c r="Q4036" s="87" cm="1">
        <f t="array" ref="Q4036">IF($X4036="Non-local",VLOOKUP($E4036,$AI$40:$AW$44,COLUMN($AW:$AW)-COLUMN($AH:$AH),FALSE),IF($X4036="Unknown",VLOOKUP($E4036,$AI$47:$AW$51,COLUMN($AW:$AW)-COLUMN($AH:$AH),FALSE),0))</f>
        <v>0</v>
      </c>
      <c r="R4036" s="87" cm="1">
        <f t="array" ref="R4036">IF($X4036="Non-local",VLOOKUP($E4036,$AI$88:$AW$92,COLUMN($AW:$AW)-COLUMN($AH:$AH),FALSE),IF($X4036="Unknown",VLOOKUP($E4036,$AI$95:$AW$99,COLUMN($AW:$AW)-COLUMN($AH:$AH),FALSE),0))</f>
        <v>0</v>
      </c>
      <c r="S4036" s="87" cm="1">
        <f t="array" ref="S4036">VLOOKUP($E4036,$AI$111:$AW$115,COLUMN($AW:$AW)-COLUMN($AH:$AH),FALSE)</f>
        <v>431.69321999999994</v>
      </c>
      <c r="T4036" s="104">
        <f t="shared" si="759"/>
        <v>0</v>
      </c>
      <c r="U4036" s="104">
        <f t="shared" si="760"/>
        <v>431.69321999999994</v>
      </c>
      <c r="V4036" s="87" cm="1">
        <f t="array" ref="V4036">VLOOKUP($E4036,$AI$118:$AW$122,COLUMN($AW:$AW)-COLUMN($AH:$AH),FALSE)</f>
        <v>0</v>
      </c>
      <c r="W4036" s="87" t="str">
        <f t="shared" si="764"/>
        <v>Domestic</v>
      </c>
      <c r="X4036" s="87" t="str">
        <f t="shared" si="765"/>
        <v>Local</v>
      </c>
      <c r="Y4036" s="104"/>
      <c r="Z4036" s="87" t="str">
        <f t="shared" si="761"/>
        <v>USA</v>
      </c>
      <c r="AA4036" s="87" t="str">
        <f t="shared" si="762"/>
        <v>USA</v>
      </c>
      <c r="AB4036" s="82" cm="1">
        <f t="array" ref="AB4036">VLOOKUP(B4036,'GDP per Capita'!$T$2:$V$4235,COLUMN('GDP per Capita'!$V:$V)-COLUMN('GDP per Capita'!$S:$S),FALSE)</f>
        <v>63809.64</v>
      </c>
      <c r="AC4036" s="82">
        <f t="shared" si="757"/>
        <v>63809.64</v>
      </c>
      <c r="AD4036" s="82">
        <f t="shared" si="758"/>
        <v>63809.64</v>
      </c>
      <c r="AE4036" s="88">
        <f t="shared" si="763"/>
        <v>6.7653291885050593E-3</v>
      </c>
    </row>
    <row r="4037" spans="1:31">
      <c r="A4037" s="77" t="s">
        <v>34</v>
      </c>
      <c r="B4037" s="77">
        <v>4036</v>
      </c>
      <c r="C4037" s="77" t="s">
        <v>34</v>
      </c>
      <c r="D4037" s="77" t="s">
        <v>34</v>
      </c>
      <c r="E4037" s="77">
        <v>2016</v>
      </c>
      <c r="F4037" s="77">
        <v>0</v>
      </c>
      <c r="G4037" s="77">
        <v>0</v>
      </c>
      <c r="H4037" s="77">
        <v>0</v>
      </c>
      <c r="I4037" s="77" t="s">
        <v>1790</v>
      </c>
      <c r="J4037" s="77">
        <v>32.7174209</v>
      </c>
      <c r="K4037" s="77">
        <v>-117.1627714</v>
      </c>
      <c r="L4037" s="77">
        <v>4530.2325601502498</v>
      </c>
      <c r="M4037" s="77">
        <v>0.78821066689183295</v>
      </c>
      <c r="N4037" s="77">
        <v>1</v>
      </c>
      <c r="O4037" s="77">
        <v>543.62790721803003</v>
      </c>
      <c r="P4037" s="87" cm="1">
        <f t="array" ref="P4037">IF($X4037="Non-local",VLOOKUP($E4037,$AI$64:$AW$68,COLUMN($AW:$AW)-COLUMN($AH:$AH),FALSE),IF($X4037="Unknown",VLOOKUP($E4037,$AI$71:$AW$75,COLUMN($AW:$AW)-COLUMN($AH:$AH),FALSE),0))</f>
        <v>240.54216867469879</v>
      </c>
      <c r="Q4037" s="87" cm="1">
        <f t="array" ref="Q4037">IF($X4037="Non-local",VLOOKUP($E4037,$AI$40:$AW$44,COLUMN($AW:$AW)-COLUMN($AH:$AH),FALSE),IF($X4037="Unknown",VLOOKUP($E4037,$AI$47:$AW$51,COLUMN($AW:$AW)-COLUMN($AH:$AH),FALSE),0))</f>
        <v>566.73575451807233</v>
      </c>
      <c r="R4037" s="87" cm="1">
        <f t="array" ref="R4037">IF($X4037="Non-local",VLOOKUP($E4037,$AI$88:$AW$92,COLUMN($AW:$AW)-COLUMN($AH:$AH),FALSE),IF($X4037="Unknown",VLOOKUP($E4037,$AI$95:$AW$99,COLUMN($AW:$AW)-COLUMN($AH:$AH),FALSE),0))</f>
        <v>0.10977069426165115</v>
      </c>
      <c r="S4037" s="87" cm="1">
        <f t="array" ref="S4037">VLOOKUP($E4037,$AI$111:$AW$115,COLUMN($AW:$AW)-COLUMN($AH:$AH),FALSE)</f>
        <v>431.69321999999994</v>
      </c>
      <c r="T4037" s="104">
        <f t="shared" si="759"/>
        <v>0.89798136115348415</v>
      </c>
      <c r="U4037" s="104">
        <f t="shared" si="760"/>
        <v>1782.5990504108011</v>
      </c>
      <c r="V4037" s="87" cm="1">
        <f t="array" ref="V4037">VLOOKUP($E4037,$AI$118:$AW$122,COLUMN($AW:$AW)-COLUMN($AH:$AH),FALSE)</f>
        <v>0</v>
      </c>
      <c r="W4037" s="87" t="str">
        <f t="shared" si="764"/>
        <v>Unknown</v>
      </c>
      <c r="X4037" s="87" t="str">
        <f t="shared" si="765"/>
        <v>Unknown</v>
      </c>
      <c r="Y4037" s="104"/>
      <c r="Z4037" s="87" t="str">
        <f t="shared" si="761"/>
        <v>Unknown</v>
      </c>
      <c r="AA4037" s="87" t="str">
        <f t="shared" si="762"/>
        <v>Unknown</v>
      </c>
      <c r="AB4037" s="82" t="e" cm="1">
        <f t="array" ref="AB4037">VLOOKUP(B4037,'GDP per Capita'!$T$2:$V$4235,COLUMN('GDP per Capita'!$V:$V)-COLUMN('GDP per Capita'!$S:$S),FALSE)</f>
        <v>#N/A</v>
      </c>
      <c r="AC4037" s="82" t="str">
        <f t="shared" si="757"/>
        <v/>
      </c>
      <c r="AD4037" s="82">
        <f t="shared" si="758"/>
        <v>61228.93767638311</v>
      </c>
      <c r="AE4037" s="88">
        <f t="shared" si="763"/>
        <v>2.911366941939245E-2</v>
      </c>
    </row>
    <row r="4038" spans="1:31">
      <c r="A4038" s="77" t="s">
        <v>34</v>
      </c>
      <c r="B4038" s="77">
        <v>4037</v>
      </c>
      <c r="C4038" s="77" t="s">
        <v>34</v>
      </c>
      <c r="D4038" s="77" t="s">
        <v>34</v>
      </c>
      <c r="E4038" s="77">
        <v>2016</v>
      </c>
      <c r="F4038" s="77">
        <v>0</v>
      </c>
      <c r="G4038" s="77">
        <v>0</v>
      </c>
      <c r="H4038" s="77">
        <v>0</v>
      </c>
      <c r="I4038" s="77" t="s">
        <v>1790</v>
      </c>
      <c r="J4038" s="77">
        <v>32.7174209</v>
      </c>
      <c r="K4038" s="77">
        <v>-117.1627714</v>
      </c>
      <c r="L4038" s="77">
        <v>4530.2325601502498</v>
      </c>
      <c r="M4038" s="77">
        <v>0.78821066689183295</v>
      </c>
      <c r="N4038" s="77">
        <v>1</v>
      </c>
      <c r="O4038" s="77">
        <v>543.62790721803003</v>
      </c>
      <c r="P4038" s="87" cm="1">
        <f t="array" ref="P4038">IF($X4038="Non-local",VLOOKUP($E4038,$AI$64:$AW$68,COLUMN($AW:$AW)-COLUMN($AH:$AH),FALSE),IF($X4038="Unknown",VLOOKUP($E4038,$AI$71:$AW$75,COLUMN($AW:$AW)-COLUMN($AH:$AH),FALSE),0))</f>
        <v>240.54216867469879</v>
      </c>
      <c r="Q4038" s="87" cm="1">
        <f t="array" ref="Q4038">IF($X4038="Non-local",VLOOKUP($E4038,$AI$40:$AW$44,COLUMN($AW:$AW)-COLUMN($AH:$AH),FALSE),IF($X4038="Unknown",VLOOKUP($E4038,$AI$47:$AW$51,COLUMN($AW:$AW)-COLUMN($AH:$AH),FALSE),0))</f>
        <v>566.73575451807233</v>
      </c>
      <c r="R4038" s="87" cm="1">
        <f t="array" ref="R4038">IF($X4038="Non-local",VLOOKUP($E4038,$AI$88:$AW$92,COLUMN($AW:$AW)-COLUMN($AH:$AH),FALSE),IF($X4038="Unknown",VLOOKUP($E4038,$AI$95:$AW$99,COLUMN($AW:$AW)-COLUMN($AH:$AH),FALSE),0))</f>
        <v>0.10977069426165115</v>
      </c>
      <c r="S4038" s="87" cm="1">
        <f t="array" ref="S4038">VLOOKUP($E4038,$AI$111:$AW$115,COLUMN($AW:$AW)-COLUMN($AH:$AH),FALSE)</f>
        <v>431.69321999999994</v>
      </c>
      <c r="T4038" s="104">
        <f t="shared" si="759"/>
        <v>0.89798136115348415</v>
      </c>
      <c r="U4038" s="104">
        <f t="shared" si="760"/>
        <v>1782.5990504108011</v>
      </c>
      <c r="V4038" s="87" cm="1">
        <f t="array" ref="V4038">VLOOKUP($E4038,$AI$118:$AW$122,COLUMN($AW:$AW)-COLUMN($AH:$AH),FALSE)</f>
        <v>0</v>
      </c>
      <c r="W4038" s="87" t="str">
        <f t="shared" si="764"/>
        <v>Unknown</v>
      </c>
      <c r="X4038" s="87" t="str">
        <f t="shared" si="765"/>
        <v>Unknown</v>
      </c>
      <c r="Y4038" s="104"/>
      <c r="Z4038" s="87" t="str">
        <f t="shared" si="761"/>
        <v>Unknown</v>
      </c>
      <c r="AA4038" s="87" t="str">
        <f t="shared" si="762"/>
        <v>Unknown</v>
      </c>
      <c r="AB4038" s="82" t="e" cm="1">
        <f t="array" ref="AB4038">VLOOKUP(B4038,'GDP per Capita'!$T$2:$V$4235,COLUMN('GDP per Capita'!$V:$V)-COLUMN('GDP per Capita'!$S:$S),FALSE)</f>
        <v>#N/A</v>
      </c>
      <c r="AC4038" s="82" t="str">
        <f t="shared" si="757"/>
        <v/>
      </c>
      <c r="AD4038" s="82">
        <f t="shared" si="758"/>
        <v>61228.93767638311</v>
      </c>
      <c r="AE4038" s="88">
        <f t="shared" si="763"/>
        <v>2.911366941939245E-2</v>
      </c>
    </row>
    <row r="4039" spans="1:31">
      <c r="A4039" s="77" t="s">
        <v>34</v>
      </c>
      <c r="B4039" s="77">
        <v>4038</v>
      </c>
      <c r="C4039" s="77" t="s">
        <v>34</v>
      </c>
      <c r="D4039" s="77" t="s">
        <v>34</v>
      </c>
      <c r="E4039" s="77">
        <v>2016</v>
      </c>
      <c r="F4039" s="77">
        <v>0</v>
      </c>
      <c r="G4039" s="77">
        <v>0</v>
      </c>
      <c r="H4039" s="77">
        <v>0</v>
      </c>
      <c r="I4039" s="77" t="s">
        <v>1790</v>
      </c>
      <c r="J4039" s="77">
        <v>32.7174209</v>
      </c>
      <c r="K4039" s="77">
        <v>-117.1627714</v>
      </c>
      <c r="L4039" s="77">
        <v>4530.2325601502498</v>
      </c>
      <c r="M4039" s="77">
        <v>0.78821066689183295</v>
      </c>
      <c r="N4039" s="77">
        <v>1</v>
      </c>
      <c r="O4039" s="77">
        <v>543.62790721803003</v>
      </c>
      <c r="P4039" s="87" cm="1">
        <f t="array" ref="P4039">IF($X4039="Non-local",VLOOKUP($E4039,$AI$64:$AW$68,COLUMN($AW:$AW)-COLUMN($AH:$AH),FALSE),IF($X4039="Unknown",VLOOKUP($E4039,$AI$71:$AW$75,COLUMN($AW:$AW)-COLUMN($AH:$AH),FALSE),0))</f>
        <v>240.54216867469879</v>
      </c>
      <c r="Q4039" s="87" cm="1">
        <f t="array" ref="Q4039">IF($X4039="Non-local",VLOOKUP($E4039,$AI$40:$AW$44,COLUMN($AW:$AW)-COLUMN($AH:$AH),FALSE),IF($X4039="Unknown",VLOOKUP($E4039,$AI$47:$AW$51,COLUMN($AW:$AW)-COLUMN($AH:$AH),FALSE),0))</f>
        <v>566.73575451807233</v>
      </c>
      <c r="R4039" s="87" cm="1">
        <f t="array" ref="R4039">IF($X4039="Non-local",VLOOKUP($E4039,$AI$88:$AW$92,COLUMN($AW:$AW)-COLUMN($AH:$AH),FALSE),IF($X4039="Unknown",VLOOKUP($E4039,$AI$95:$AW$99,COLUMN($AW:$AW)-COLUMN($AH:$AH),FALSE),0))</f>
        <v>0.10977069426165115</v>
      </c>
      <c r="S4039" s="87" cm="1">
        <f t="array" ref="S4039">VLOOKUP($E4039,$AI$111:$AW$115,COLUMN($AW:$AW)-COLUMN($AH:$AH),FALSE)</f>
        <v>431.69321999999994</v>
      </c>
      <c r="T4039" s="104">
        <f t="shared" si="759"/>
        <v>0.89798136115348415</v>
      </c>
      <c r="U4039" s="104">
        <f t="shared" si="760"/>
        <v>1782.5990504108011</v>
      </c>
      <c r="V4039" s="87" cm="1">
        <f t="array" ref="V4039">VLOOKUP($E4039,$AI$118:$AW$122,COLUMN($AW:$AW)-COLUMN($AH:$AH),FALSE)</f>
        <v>0</v>
      </c>
      <c r="W4039" s="87" t="str">
        <f t="shared" si="764"/>
        <v>Unknown</v>
      </c>
      <c r="X4039" s="87" t="str">
        <f t="shared" si="765"/>
        <v>Unknown</v>
      </c>
      <c r="Y4039" s="104"/>
      <c r="Z4039" s="87" t="str">
        <f t="shared" si="761"/>
        <v>Unknown</v>
      </c>
      <c r="AA4039" s="87" t="str">
        <f t="shared" si="762"/>
        <v>Unknown</v>
      </c>
      <c r="AB4039" s="82" t="e" cm="1">
        <f t="array" ref="AB4039">VLOOKUP(B4039,'GDP per Capita'!$T$2:$V$4235,COLUMN('GDP per Capita'!$V:$V)-COLUMN('GDP per Capita'!$S:$S),FALSE)</f>
        <v>#N/A</v>
      </c>
      <c r="AC4039" s="82" t="str">
        <f t="shared" si="757"/>
        <v/>
      </c>
      <c r="AD4039" s="82">
        <f t="shared" si="758"/>
        <v>61228.93767638311</v>
      </c>
      <c r="AE4039" s="88">
        <f t="shared" si="763"/>
        <v>2.911366941939245E-2</v>
      </c>
    </row>
    <row r="4040" spans="1:31">
      <c r="A4040" s="77" t="s">
        <v>34</v>
      </c>
      <c r="B4040" s="77">
        <v>4039</v>
      </c>
      <c r="C4040" s="77" t="s">
        <v>34</v>
      </c>
      <c r="D4040" s="77" t="s">
        <v>34</v>
      </c>
      <c r="E4040" s="77">
        <v>2016</v>
      </c>
      <c r="F4040" s="77">
        <v>0</v>
      </c>
      <c r="G4040" s="77">
        <v>0</v>
      </c>
      <c r="H4040" s="77">
        <v>0</v>
      </c>
      <c r="I4040" s="77" t="s">
        <v>1790</v>
      </c>
      <c r="J4040" s="77">
        <v>32.7174209</v>
      </c>
      <c r="K4040" s="77">
        <v>-117.1627714</v>
      </c>
      <c r="L4040" s="77">
        <v>4530.2325601502498</v>
      </c>
      <c r="M4040" s="77">
        <v>0.78821066689183295</v>
      </c>
      <c r="N4040" s="77">
        <v>1</v>
      </c>
      <c r="O4040" s="77">
        <v>543.62790721803003</v>
      </c>
      <c r="P4040" s="87" cm="1">
        <f t="array" ref="P4040">IF($X4040="Non-local",VLOOKUP($E4040,$AI$64:$AW$68,COLUMN($AW:$AW)-COLUMN($AH:$AH),FALSE),IF($X4040="Unknown",VLOOKUP($E4040,$AI$71:$AW$75,COLUMN($AW:$AW)-COLUMN($AH:$AH),FALSE),0))</f>
        <v>240.54216867469879</v>
      </c>
      <c r="Q4040" s="87" cm="1">
        <f t="array" ref="Q4040">IF($X4040="Non-local",VLOOKUP($E4040,$AI$40:$AW$44,COLUMN($AW:$AW)-COLUMN($AH:$AH),FALSE),IF($X4040="Unknown",VLOOKUP($E4040,$AI$47:$AW$51,COLUMN($AW:$AW)-COLUMN($AH:$AH),FALSE),0))</f>
        <v>566.73575451807233</v>
      </c>
      <c r="R4040" s="87" cm="1">
        <f t="array" ref="R4040">IF($X4040="Non-local",VLOOKUP($E4040,$AI$88:$AW$92,COLUMN($AW:$AW)-COLUMN($AH:$AH),FALSE),IF($X4040="Unknown",VLOOKUP($E4040,$AI$95:$AW$99,COLUMN($AW:$AW)-COLUMN($AH:$AH),FALSE),0))</f>
        <v>0.10977069426165115</v>
      </c>
      <c r="S4040" s="87" cm="1">
        <f t="array" ref="S4040">VLOOKUP($E4040,$AI$111:$AW$115,COLUMN($AW:$AW)-COLUMN($AH:$AH),FALSE)</f>
        <v>431.69321999999994</v>
      </c>
      <c r="T4040" s="104">
        <f t="shared" si="759"/>
        <v>0.89798136115348415</v>
      </c>
      <c r="U4040" s="104">
        <f t="shared" si="760"/>
        <v>1782.5990504108011</v>
      </c>
      <c r="V4040" s="87" cm="1">
        <f t="array" ref="V4040">VLOOKUP($E4040,$AI$118:$AW$122,COLUMN($AW:$AW)-COLUMN($AH:$AH),FALSE)</f>
        <v>0</v>
      </c>
      <c r="W4040" s="87" t="str">
        <f t="shared" si="764"/>
        <v>Unknown</v>
      </c>
      <c r="X4040" s="87" t="str">
        <f t="shared" si="765"/>
        <v>Unknown</v>
      </c>
      <c r="Y4040" s="104"/>
      <c r="Z4040" s="87" t="str">
        <f t="shared" si="761"/>
        <v>Unknown</v>
      </c>
      <c r="AA4040" s="87" t="str">
        <f t="shared" si="762"/>
        <v>Unknown</v>
      </c>
      <c r="AB4040" s="82" t="e" cm="1">
        <f t="array" ref="AB4040">VLOOKUP(B4040,'GDP per Capita'!$T$2:$V$4235,COLUMN('GDP per Capita'!$V:$V)-COLUMN('GDP per Capita'!$S:$S),FALSE)</f>
        <v>#N/A</v>
      </c>
      <c r="AC4040" s="82" t="str">
        <f t="shared" si="757"/>
        <v/>
      </c>
      <c r="AD4040" s="82">
        <f t="shared" si="758"/>
        <v>61228.93767638311</v>
      </c>
      <c r="AE4040" s="88">
        <f t="shared" si="763"/>
        <v>2.911366941939245E-2</v>
      </c>
    </row>
    <row r="4041" spans="1:31">
      <c r="A4041" s="77" t="s">
        <v>34</v>
      </c>
      <c r="B4041" s="77">
        <v>4040</v>
      </c>
      <c r="C4041" s="77" t="s">
        <v>34</v>
      </c>
      <c r="D4041" s="77" t="s">
        <v>34</v>
      </c>
      <c r="E4041" s="77">
        <v>2016</v>
      </c>
      <c r="F4041" s="77">
        <v>0</v>
      </c>
      <c r="G4041" s="77">
        <v>0</v>
      </c>
      <c r="H4041" s="77">
        <v>0</v>
      </c>
      <c r="I4041" s="77" t="s">
        <v>1790</v>
      </c>
      <c r="J4041" s="77">
        <v>32.7174209</v>
      </c>
      <c r="K4041" s="77">
        <v>-117.1627714</v>
      </c>
      <c r="L4041" s="77">
        <v>4530.2325601502498</v>
      </c>
      <c r="M4041" s="77">
        <v>0.78821066689183295</v>
      </c>
      <c r="N4041" s="77">
        <v>1</v>
      </c>
      <c r="O4041" s="77">
        <v>543.62790721803003</v>
      </c>
      <c r="P4041" s="87" cm="1">
        <f t="array" ref="P4041">IF($X4041="Non-local",VLOOKUP($E4041,$AI$64:$AW$68,COLUMN($AW:$AW)-COLUMN($AH:$AH),FALSE),IF($X4041="Unknown",VLOOKUP($E4041,$AI$71:$AW$75,COLUMN($AW:$AW)-COLUMN($AH:$AH),FALSE),0))</f>
        <v>240.54216867469879</v>
      </c>
      <c r="Q4041" s="87" cm="1">
        <f t="array" ref="Q4041">IF($X4041="Non-local",VLOOKUP($E4041,$AI$40:$AW$44,COLUMN($AW:$AW)-COLUMN($AH:$AH),FALSE),IF($X4041="Unknown",VLOOKUP($E4041,$AI$47:$AW$51,COLUMN($AW:$AW)-COLUMN($AH:$AH),FALSE),0))</f>
        <v>566.73575451807233</v>
      </c>
      <c r="R4041" s="87" cm="1">
        <f t="array" ref="R4041">IF($X4041="Non-local",VLOOKUP($E4041,$AI$88:$AW$92,COLUMN($AW:$AW)-COLUMN($AH:$AH),FALSE),IF($X4041="Unknown",VLOOKUP($E4041,$AI$95:$AW$99,COLUMN($AW:$AW)-COLUMN($AH:$AH),FALSE),0))</f>
        <v>0.10977069426165115</v>
      </c>
      <c r="S4041" s="87" cm="1">
        <f t="array" ref="S4041">VLOOKUP($E4041,$AI$111:$AW$115,COLUMN($AW:$AW)-COLUMN($AH:$AH),FALSE)</f>
        <v>431.69321999999994</v>
      </c>
      <c r="T4041" s="104">
        <f t="shared" si="759"/>
        <v>0.89798136115348415</v>
      </c>
      <c r="U4041" s="104">
        <f t="shared" si="760"/>
        <v>1782.5990504108011</v>
      </c>
      <c r="V4041" s="87" cm="1">
        <f t="array" ref="V4041">VLOOKUP($E4041,$AI$118:$AW$122,COLUMN($AW:$AW)-COLUMN($AH:$AH),FALSE)</f>
        <v>0</v>
      </c>
      <c r="W4041" s="87" t="str">
        <f t="shared" si="764"/>
        <v>Unknown</v>
      </c>
      <c r="X4041" s="87" t="str">
        <f t="shared" si="765"/>
        <v>Unknown</v>
      </c>
      <c r="Y4041" s="104"/>
      <c r="Z4041" s="87" t="str">
        <f t="shared" si="761"/>
        <v>Unknown</v>
      </c>
      <c r="AA4041" s="87" t="str">
        <f t="shared" si="762"/>
        <v>Unknown</v>
      </c>
      <c r="AB4041" s="82" t="e" cm="1">
        <f t="array" ref="AB4041">VLOOKUP(B4041,'GDP per Capita'!$T$2:$V$4235,COLUMN('GDP per Capita'!$V:$V)-COLUMN('GDP per Capita'!$S:$S),FALSE)</f>
        <v>#N/A</v>
      </c>
      <c r="AC4041" s="82" t="str">
        <f t="shared" si="757"/>
        <v/>
      </c>
      <c r="AD4041" s="82">
        <f t="shared" si="758"/>
        <v>61228.93767638311</v>
      </c>
      <c r="AE4041" s="88">
        <f t="shared" si="763"/>
        <v>2.911366941939245E-2</v>
      </c>
    </row>
    <row r="4042" spans="1:31">
      <c r="A4042" s="77" t="s">
        <v>34</v>
      </c>
      <c r="B4042" s="77">
        <v>4041</v>
      </c>
      <c r="C4042" s="77" t="s">
        <v>34</v>
      </c>
      <c r="D4042" s="77" t="s">
        <v>34</v>
      </c>
      <c r="E4042" s="77">
        <v>2016</v>
      </c>
      <c r="F4042" s="77">
        <v>0</v>
      </c>
      <c r="G4042" s="77">
        <v>0</v>
      </c>
      <c r="H4042" s="77">
        <v>0</v>
      </c>
      <c r="I4042" s="77" t="s">
        <v>1790</v>
      </c>
      <c r="J4042" s="77">
        <v>32.7174209</v>
      </c>
      <c r="K4042" s="77">
        <v>-117.1627714</v>
      </c>
      <c r="L4042" s="77">
        <v>4530.2325601502498</v>
      </c>
      <c r="M4042" s="77">
        <v>0.78821066689183295</v>
      </c>
      <c r="N4042" s="77">
        <v>1</v>
      </c>
      <c r="O4042" s="77">
        <v>543.62790721803003</v>
      </c>
      <c r="P4042" s="87" cm="1">
        <f t="array" ref="P4042">IF($X4042="Non-local",VLOOKUP($E4042,$AI$64:$AW$68,COLUMN($AW:$AW)-COLUMN($AH:$AH),FALSE),IF($X4042="Unknown",VLOOKUP($E4042,$AI$71:$AW$75,COLUMN($AW:$AW)-COLUMN($AH:$AH),FALSE),0))</f>
        <v>240.54216867469879</v>
      </c>
      <c r="Q4042" s="87" cm="1">
        <f t="array" ref="Q4042">IF($X4042="Non-local",VLOOKUP($E4042,$AI$40:$AW$44,COLUMN($AW:$AW)-COLUMN($AH:$AH),FALSE),IF($X4042="Unknown",VLOOKUP($E4042,$AI$47:$AW$51,COLUMN($AW:$AW)-COLUMN($AH:$AH),FALSE),0))</f>
        <v>566.73575451807233</v>
      </c>
      <c r="R4042" s="87" cm="1">
        <f t="array" ref="R4042">IF($X4042="Non-local",VLOOKUP($E4042,$AI$88:$AW$92,COLUMN($AW:$AW)-COLUMN($AH:$AH),FALSE),IF($X4042="Unknown",VLOOKUP($E4042,$AI$95:$AW$99,COLUMN($AW:$AW)-COLUMN($AH:$AH),FALSE),0))</f>
        <v>0.10977069426165115</v>
      </c>
      <c r="S4042" s="87" cm="1">
        <f t="array" ref="S4042">VLOOKUP($E4042,$AI$111:$AW$115,COLUMN($AW:$AW)-COLUMN($AH:$AH),FALSE)</f>
        <v>431.69321999999994</v>
      </c>
      <c r="T4042" s="104">
        <f t="shared" si="759"/>
        <v>0.89798136115348415</v>
      </c>
      <c r="U4042" s="104">
        <f t="shared" si="760"/>
        <v>1782.5990504108011</v>
      </c>
      <c r="V4042" s="87" cm="1">
        <f t="array" ref="V4042">VLOOKUP($E4042,$AI$118:$AW$122,COLUMN($AW:$AW)-COLUMN($AH:$AH),FALSE)</f>
        <v>0</v>
      </c>
      <c r="W4042" s="87" t="str">
        <f t="shared" si="764"/>
        <v>Unknown</v>
      </c>
      <c r="X4042" s="87" t="str">
        <f t="shared" si="765"/>
        <v>Unknown</v>
      </c>
      <c r="Y4042" s="104"/>
      <c r="Z4042" s="87" t="str">
        <f t="shared" si="761"/>
        <v>Unknown</v>
      </c>
      <c r="AA4042" s="87" t="str">
        <f t="shared" si="762"/>
        <v>Unknown</v>
      </c>
      <c r="AB4042" s="82" t="e" cm="1">
        <f t="array" ref="AB4042">VLOOKUP(B4042,'GDP per Capita'!$T$2:$V$4235,COLUMN('GDP per Capita'!$V:$V)-COLUMN('GDP per Capita'!$S:$S),FALSE)</f>
        <v>#N/A</v>
      </c>
      <c r="AC4042" s="82" t="str">
        <f t="shared" si="757"/>
        <v/>
      </c>
      <c r="AD4042" s="82">
        <f t="shared" si="758"/>
        <v>61228.93767638311</v>
      </c>
      <c r="AE4042" s="88">
        <f t="shared" si="763"/>
        <v>2.911366941939245E-2</v>
      </c>
    </row>
    <row r="4043" spans="1:31">
      <c r="A4043" s="77" t="s">
        <v>34</v>
      </c>
      <c r="B4043" s="77">
        <v>4042</v>
      </c>
      <c r="C4043" s="77" t="s">
        <v>34</v>
      </c>
      <c r="D4043" s="77" t="s">
        <v>34</v>
      </c>
      <c r="E4043" s="77">
        <v>2016</v>
      </c>
      <c r="F4043" s="77">
        <v>0</v>
      </c>
      <c r="G4043" s="77">
        <v>0</v>
      </c>
      <c r="H4043" s="77">
        <v>0</v>
      </c>
      <c r="I4043" s="77" t="s">
        <v>1790</v>
      </c>
      <c r="J4043" s="77">
        <v>32.7174209</v>
      </c>
      <c r="K4043" s="77">
        <v>-117.1627714</v>
      </c>
      <c r="L4043" s="77">
        <v>4530.2325601502498</v>
      </c>
      <c r="M4043" s="77">
        <v>0.78821066689183295</v>
      </c>
      <c r="N4043" s="77">
        <v>1</v>
      </c>
      <c r="O4043" s="77">
        <v>543.62790721803003</v>
      </c>
      <c r="P4043" s="87" cm="1">
        <f t="array" ref="P4043">IF($X4043="Non-local",VLOOKUP($E4043,$AI$64:$AW$68,COLUMN($AW:$AW)-COLUMN($AH:$AH),FALSE),IF($X4043="Unknown",VLOOKUP($E4043,$AI$71:$AW$75,COLUMN($AW:$AW)-COLUMN($AH:$AH),FALSE),0))</f>
        <v>240.54216867469879</v>
      </c>
      <c r="Q4043" s="87" cm="1">
        <f t="array" ref="Q4043">IF($X4043="Non-local",VLOOKUP($E4043,$AI$40:$AW$44,COLUMN($AW:$AW)-COLUMN($AH:$AH),FALSE),IF($X4043="Unknown",VLOOKUP($E4043,$AI$47:$AW$51,COLUMN($AW:$AW)-COLUMN($AH:$AH),FALSE),0))</f>
        <v>566.73575451807233</v>
      </c>
      <c r="R4043" s="87" cm="1">
        <f t="array" ref="R4043">IF($X4043="Non-local",VLOOKUP($E4043,$AI$88:$AW$92,COLUMN($AW:$AW)-COLUMN($AH:$AH),FALSE),IF($X4043="Unknown",VLOOKUP($E4043,$AI$95:$AW$99,COLUMN($AW:$AW)-COLUMN($AH:$AH),FALSE),0))</f>
        <v>0.10977069426165115</v>
      </c>
      <c r="S4043" s="87" cm="1">
        <f t="array" ref="S4043">VLOOKUP($E4043,$AI$111:$AW$115,COLUMN($AW:$AW)-COLUMN($AH:$AH),FALSE)</f>
        <v>431.69321999999994</v>
      </c>
      <c r="T4043" s="104">
        <f t="shared" si="759"/>
        <v>0.89798136115348415</v>
      </c>
      <c r="U4043" s="104">
        <f t="shared" si="760"/>
        <v>1782.5990504108011</v>
      </c>
      <c r="V4043" s="87" cm="1">
        <f t="array" ref="V4043">VLOOKUP($E4043,$AI$118:$AW$122,COLUMN($AW:$AW)-COLUMN($AH:$AH),FALSE)</f>
        <v>0</v>
      </c>
      <c r="W4043" s="87" t="str">
        <f t="shared" si="764"/>
        <v>Unknown</v>
      </c>
      <c r="X4043" s="87" t="str">
        <f t="shared" si="765"/>
        <v>Unknown</v>
      </c>
      <c r="Y4043" s="104"/>
      <c r="Z4043" s="87" t="str">
        <f t="shared" si="761"/>
        <v>Unknown</v>
      </c>
      <c r="AA4043" s="87" t="str">
        <f t="shared" si="762"/>
        <v>Unknown</v>
      </c>
      <c r="AB4043" s="82" t="e" cm="1">
        <f t="array" ref="AB4043">VLOOKUP(B4043,'GDP per Capita'!$T$2:$V$4235,COLUMN('GDP per Capita'!$V:$V)-COLUMN('GDP per Capita'!$S:$S),FALSE)</f>
        <v>#N/A</v>
      </c>
      <c r="AC4043" s="82" t="str">
        <f t="shared" si="757"/>
        <v/>
      </c>
      <c r="AD4043" s="82">
        <f t="shared" si="758"/>
        <v>61228.93767638311</v>
      </c>
      <c r="AE4043" s="88">
        <f t="shared" si="763"/>
        <v>2.911366941939245E-2</v>
      </c>
    </row>
    <row r="4044" spans="1:31">
      <c r="A4044" s="77" t="s">
        <v>999</v>
      </c>
      <c r="B4044" s="77">
        <v>4043</v>
      </c>
      <c r="C4044" s="77" t="s">
        <v>29</v>
      </c>
      <c r="D4044" s="77" t="s">
        <v>29</v>
      </c>
      <c r="E4044" s="77">
        <v>2016</v>
      </c>
      <c r="F4044" s="77">
        <v>47.603832099999998</v>
      </c>
      <c r="G4044" s="77">
        <v>-122.3300624</v>
      </c>
      <c r="H4044" s="77">
        <v>0</v>
      </c>
      <c r="I4044" s="77" t="s">
        <v>1790</v>
      </c>
      <c r="J4044" s="77">
        <v>32.7174209</v>
      </c>
      <c r="K4044" s="77">
        <v>-117.1627714</v>
      </c>
      <c r="L4044" s="77">
        <v>3423.0716099771898</v>
      </c>
      <c r="M4044" s="77">
        <v>0.63027689994962799</v>
      </c>
      <c r="N4044" s="77">
        <v>0</v>
      </c>
      <c r="O4044" s="77">
        <v>657.22974911562096</v>
      </c>
      <c r="P4044" s="87" cm="1">
        <f t="array" ref="P4044">IF($X4044="Non-local",VLOOKUP($E4044,$AI$64:$AW$68,COLUMN($AW:$AW)-COLUMN($AH:$AH),FALSE),IF($X4044="Unknown",VLOOKUP($E4044,$AI$71:$AW$75,COLUMN($AW:$AW)-COLUMN($AH:$AH),FALSE),0))</f>
        <v>264</v>
      </c>
      <c r="Q4044" s="87" cm="1">
        <f t="array" ref="Q4044">IF($X4044="Non-local",VLOOKUP($E4044,$AI$40:$AW$44,COLUMN($AW:$AW)-COLUMN($AH:$AH),FALSE),IF($X4044="Unknown",VLOOKUP($E4044,$AI$47:$AW$51,COLUMN($AW:$AW)-COLUMN($AH:$AH),FALSE),0))</f>
        <v>622.00419999999997</v>
      </c>
      <c r="R4044" s="87" cm="1">
        <f t="array" ref="R4044">IF($X4044="Non-local",VLOOKUP($E4044,$AI$88:$AW$92,COLUMN($AW:$AW)-COLUMN($AH:$AH),FALSE),IF($X4044="Unknown",VLOOKUP($E4044,$AI$95:$AW$99,COLUMN($AW:$AW)-COLUMN($AH:$AH),FALSE),0))</f>
        <v>0.12047560494171299</v>
      </c>
      <c r="S4044" s="87" cm="1">
        <f t="array" ref="S4044">VLOOKUP($E4044,$AI$111:$AW$115,COLUMN($AW:$AW)-COLUMN($AH:$AH),FALSE)</f>
        <v>431.69321999999994</v>
      </c>
      <c r="T4044" s="104">
        <f t="shared" si="759"/>
        <v>0.75075250489134093</v>
      </c>
      <c r="U4044" s="104">
        <f t="shared" si="760"/>
        <v>1974.9271691156207</v>
      </c>
      <c r="V4044" s="87" cm="1">
        <f t="array" ref="V4044">VLOOKUP($E4044,$AI$118:$AW$122,COLUMN($AW:$AW)-COLUMN($AH:$AH),FALSE)</f>
        <v>0</v>
      </c>
      <c r="W4044" s="87" t="str">
        <f t="shared" si="764"/>
        <v>Domestic</v>
      </c>
      <c r="X4044" s="87" t="str">
        <f t="shared" si="765"/>
        <v>Non-local</v>
      </c>
      <c r="Y4044" s="104"/>
      <c r="Z4044" s="87" t="str">
        <f t="shared" si="761"/>
        <v>USA</v>
      </c>
      <c r="AA4044" s="87" t="str">
        <f t="shared" si="762"/>
        <v>USA</v>
      </c>
      <c r="AB4044" s="82" cm="1">
        <f t="array" ref="AB4044">VLOOKUP(B4044,'GDP per Capita'!$T$2:$V$4235,COLUMN('GDP per Capita'!$V:$V)-COLUMN('GDP per Capita'!$S:$S),FALSE)</f>
        <v>63809.64</v>
      </c>
      <c r="AC4044" s="82">
        <f t="shared" si="757"/>
        <v>63809.64</v>
      </c>
      <c r="AD4044" s="82">
        <f t="shared" si="758"/>
        <v>63809.64</v>
      </c>
      <c r="AE4044" s="88">
        <f t="shared" si="763"/>
        <v>3.0950294800528896E-2</v>
      </c>
    </row>
    <row r="4045" spans="1:31">
      <c r="A4045" s="77" t="s">
        <v>34</v>
      </c>
      <c r="B4045" s="77">
        <v>4044</v>
      </c>
      <c r="C4045" s="77" t="s">
        <v>34</v>
      </c>
      <c r="D4045" s="77" t="s">
        <v>34</v>
      </c>
      <c r="E4045" s="77">
        <v>2016</v>
      </c>
      <c r="F4045" s="77">
        <v>0</v>
      </c>
      <c r="G4045" s="77">
        <v>0</v>
      </c>
      <c r="H4045" s="77">
        <v>0</v>
      </c>
      <c r="I4045" s="77" t="s">
        <v>1790</v>
      </c>
      <c r="J4045" s="77">
        <v>32.7174209</v>
      </c>
      <c r="K4045" s="77">
        <v>-117.1627714</v>
      </c>
      <c r="L4045" s="77">
        <v>4530.2325601502498</v>
      </c>
      <c r="M4045" s="77">
        <v>0.78821066689183295</v>
      </c>
      <c r="N4045" s="77">
        <v>1</v>
      </c>
      <c r="O4045" s="77">
        <v>543.62790721803003</v>
      </c>
      <c r="P4045" s="87" cm="1">
        <f t="array" ref="P4045">IF($X4045="Non-local",VLOOKUP($E4045,$AI$64:$AW$68,COLUMN($AW:$AW)-COLUMN($AH:$AH),FALSE),IF($X4045="Unknown",VLOOKUP($E4045,$AI$71:$AW$75,COLUMN($AW:$AW)-COLUMN($AH:$AH),FALSE),0))</f>
        <v>240.54216867469879</v>
      </c>
      <c r="Q4045" s="87" cm="1">
        <f t="array" ref="Q4045">IF($X4045="Non-local",VLOOKUP($E4045,$AI$40:$AW$44,COLUMN($AW:$AW)-COLUMN($AH:$AH),FALSE),IF($X4045="Unknown",VLOOKUP($E4045,$AI$47:$AW$51,COLUMN($AW:$AW)-COLUMN($AH:$AH),FALSE),0))</f>
        <v>566.73575451807233</v>
      </c>
      <c r="R4045" s="87" cm="1">
        <f t="array" ref="R4045">IF($X4045="Non-local",VLOOKUP($E4045,$AI$88:$AW$92,COLUMN($AW:$AW)-COLUMN($AH:$AH),FALSE),IF($X4045="Unknown",VLOOKUP($E4045,$AI$95:$AW$99,COLUMN($AW:$AW)-COLUMN($AH:$AH),FALSE),0))</f>
        <v>0.10977069426165115</v>
      </c>
      <c r="S4045" s="87" cm="1">
        <f t="array" ref="S4045">VLOOKUP($E4045,$AI$111:$AW$115,COLUMN($AW:$AW)-COLUMN($AH:$AH),FALSE)</f>
        <v>431.69321999999994</v>
      </c>
      <c r="T4045" s="104">
        <f t="shared" si="759"/>
        <v>0.89798136115348415</v>
      </c>
      <c r="U4045" s="104">
        <f t="shared" si="760"/>
        <v>1782.5990504108011</v>
      </c>
      <c r="V4045" s="87" cm="1">
        <f t="array" ref="V4045">VLOOKUP($E4045,$AI$118:$AW$122,COLUMN($AW:$AW)-COLUMN($AH:$AH),FALSE)</f>
        <v>0</v>
      </c>
      <c r="W4045" s="87" t="str">
        <f t="shared" si="764"/>
        <v>Unknown</v>
      </c>
      <c r="X4045" s="87" t="str">
        <f t="shared" si="765"/>
        <v>Unknown</v>
      </c>
      <c r="Y4045" s="104"/>
      <c r="Z4045" s="87" t="str">
        <f t="shared" si="761"/>
        <v>Unknown</v>
      </c>
      <c r="AA4045" s="87" t="str">
        <f t="shared" si="762"/>
        <v>Unknown</v>
      </c>
      <c r="AB4045" s="82" t="e" cm="1">
        <f t="array" ref="AB4045">VLOOKUP(B4045,'GDP per Capita'!$T$2:$V$4235,COLUMN('GDP per Capita'!$V:$V)-COLUMN('GDP per Capita'!$S:$S),FALSE)</f>
        <v>#N/A</v>
      </c>
      <c r="AC4045" s="82" t="str">
        <f t="shared" si="757"/>
        <v/>
      </c>
      <c r="AD4045" s="82">
        <f t="shared" si="758"/>
        <v>61228.93767638311</v>
      </c>
      <c r="AE4045" s="88">
        <f t="shared" si="763"/>
        <v>2.911366941939245E-2</v>
      </c>
    </row>
    <row r="4046" spans="1:31">
      <c r="A4046" s="77" t="s">
        <v>34</v>
      </c>
      <c r="B4046" s="77">
        <v>4045</v>
      </c>
      <c r="C4046" s="77" t="s">
        <v>34</v>
      </c>
      <c r="D4046" s="77" t="s">
        <v>34</v>
      </c>
      <c r="E4046" s="77">
        <v>2016</v>
      </c>
      <c r="F4046" s="77">
        <v>0</v>
      </c>
      <c r="G4046" s="77">
        <v>0</v>
      </c>
      <c r="H4046" s="77">
        <v>0</v>
      </c>
      <c r="I4046" s="77" t="s">
        <v>1790</v>
      </c>
      <c r="J4046" s="77">
        <v>32.7174209</v>
      </c>
      <c r="K4046" s="77">
        <v>-117.1627714</v>
      </c>
      <c r="L4046" s="77">
        <v>4530.2325601502498</v>
      </c>
      <c r="M4046" s="77">
        <v>0.78821066689183295</v>
      </c>
      <c r="N4046" s="77">
        <v>1</v>
      </c>
      <c r="O4046" s="77">
        <v>543.62790721803003</v>
      </c>
      <c r="P4046" s="87" cm="1">
        <f t="array" ref="P4046">IF($X4046="Non-local",VLOOKUP($E4046,$AI$64:$AW$68,COLUMN($AW:$AW)-COLUMN($AH:$AH),FALSE),IF($X4046="Unknown",VLOOKUP($E4046,$AI$71:$AW$75,COLUMN($AW:$AW)-COLUMN($AH:$AH),FALSE),0))</f>
        <v>240.54216867469879</v>
      </c>
      <c r="Q4046" s="87" cm="1">
        <f t="array" ref="Q4046">IF($X4046="Non-local",VLOOKUP($E4046,$AI$40:$AW$44,COLUMN($AW:$AW)-COLUMN($AH:$AH),FALSE),IF($X4046="Unknown",VLOOKUP($E4046,$AI$47:$AW$51,COLUMN($AW:$AW)-COLUMN($AH:$AH),FALSE),0))</f>
        <v>566.73575451807233</v>
      </c>
      <c r="R4046" s="87" cm="1">
        <f t="array" ref="R4046">IF($X4046="Non-local",VLOOKUP($E4046,$AI$88:$AW$92,COLUMN($AW:$AW)-COLUMN($AH:$AH),FALSE),IF($X4046="Unknown",VLOOKUP($E4046,$AI$95:$AW$99,COLUMN($AW:$AW)-COLUMN($AH:$AH),FALSE),0))</f>
        <v>0.10977069426165115</v>
      </c>
      <c r="S4046" s="87" cm="1">
        <f t="array" ref="S4046">VLOOKUP($E4046,$AI$111:$AW$115,COLUMN($AW:$AW)-COLUMN($AH:$AH),FALSE)</f>
        <v>431.69321999999994</v>
      </c>
      <c r="T4046" s="104">
        <f t="shared" si="759"/>
        <v>0.89798136115348415</v>
      </c>
      <c r="U4046" s="104">
        <f t="shared" si="760"/>
        <v>1782.5990504108011</v>
      </c>
      <c r="V4046" s="87" cm="1">
        <f t="array" ref="V4046">VLOOKUP($E4046,$AI$118:$AW$122,COLUMN($AW:$AW)-COLUMN($AH:$AH),FALSE)</f>
        <v>0</v>
      </c>
      <c r="W4046" s="87" t="str">
        <f t="shared" si="764"/>
        <v>Unknown</v>
      </c>
      <c r="X4046" s="87" t="str">
        <f t="shared" si="765"/>
        <v>Unknown</v>
      </c>
      <c r="Y4046" s="104"/>
      <c r="Z4046" s="87" t="str">
        <f t="shared" si="761"/>
        <v>Unknown</v>
      </c>
      <c r="AA4046" s="87" t="str">
        <f t="shared" si="762"/>
        <v>Unknown</v>
      </c>
      <c r="AB4046" s="82" t="e" cm="1">
        <f t="array" ref="AB4046">VLOOKUP(B4046,'GDP per Capita'!$T$2:$V$4235,COLUMN('GDP per Capita'!$V:$V)-COLUMN('GDP per Capita'!$S:$S),FALSE)</f>
        <v>#N/A</v>
      </c>
      <c r="AC4046" s="82" t="str">
        <f t="shared" si="757"/>
        <v/>
      </c>
      <c r="AD4046" s="82">
        <f t="shared" si="758"/>
        <v>61228.93767638311</v>
      </c>
      <c r="AE4046" s="88">
        <f t="shared" si="763"/>
        <v>2.911366941939245E-2</v>
      </c>
    </row>
    <row r="4047" spans="1:31">
      <c r="A4047" s="77" t="s">
        <v>1379</v>
      </c>
      <c r="B4047" s="77">
        <v>4046</v>
      </c>
      <c r="C4047" s="77" t="s">
        <v>29</v>
      </c>
      <c r="D4047" s="77" t="s">
        <v>29</v>
      </c>
      <c r="E4047" s="77">
        <v>2016</v>
      </c>
      <c r="F4047" s="77">
        <v>38.951883000000002</v>
      </c>
      <c r="G4047" s="77">
        <v>-92.333736599999995</v>
      </c>
      <c r="H4047" s="77">
        <v>0</v>
      </c>
      <c r="I4047" s="77" t="s">
        <v>1790</v>
      </c>
      <c r="J4047" s="77">
        <v>32.7174209</v>
      </c>
      <c r="K4047" s="77">
        <v>-117.1627714</v>
      </c>
      <c r="L4047" s="77">
        <v>4669.28123692177</v>
      </c>
      <c r="M4047" s="77">
        <v>0.82867017925776199</v>
      </c>
      <c r="N4047" s="77">
        <v>0</v>
      </c>
      <c r="O4047" s="77">
        <v>560.31374843061201</v>
      </c>
      <c r="P4047" s="87" cm="1">
        <f t="array" ref="P4047">IF($X4047="Non-local",VLOOKUP($E4047,$AI$64:$AW$68,COLUMN($AW:$AW)-COLUMN($AH:$AH),FALSE),IF($X4047="Unknown",VLOOKUP($E4047,$AI$71:$AW$75,COLUMN($AW:$AW)-COLUMN($AH:$AH),FALSE),0))</f>
        <v>264</v>
      </c>
      <c r="Q4047" s="87" cm="1">
        <f t="array" ref="Q4047">IF($X4047="Non-local",VLOOKUP($E4047,$AI$40:$AW$44,COLUMN($AW:$AW)-COLUMN($AH:$AH),FALSE),IF($X4047="Unknown",VLOOKUP($E4047,$AI$47:$AW$51,COLUMN($AW:$AW)-COLUMN($AH:$AH),FALSE),0))</f>
        <v>622.00419999999997</v>
      </c>
      <c r="R4047" s="87" cm="1">
        <f t="array" ref="R4047">IF($X4047="Non-local",VLOOKUP($E4047,$AI$88:$AW$92,COLUMN($AW:$AW)-COLUMN($AH:$AH),FALSE),IF($X4047="Unknown",VLOOKUP($E4047,$AI$95:$AW$99,COLUMN($AW:$AW)-COLUMN($AH:$AH),FALSE),0))</f>
        <v>0.12047560494171299</v>
      </c>
      <c r="S4047" s="87" cm="1">
        <f t="array" ref="S4047">VLOOKUP($E4047,$AI$111:$AW$115,COLUMN($AW:$AW)-COLUMN($AH:$AH),FALSE)</f>
        <v>431.69321999999994</v>
      </c>
      <c r="T4047" s="104">
        <f t="shared" si="759"/>
        <v>0.94914578419947493</v>
      </c>
      <c r="U4047" s="104">
        <f t="shared" si="760"/>
        <v>1878.0111684306119</v>
      </c>
      <c r="V4047" s="87" cm="1">
        <f t="array" ref="V4047">VLOOKUP($E4047,$AI$118:$AW$122,COLUMN($AW:$AW)-COLUMN($AH:$AH),FALSE)</f>
        <v>0</v>
      </c>
      <c r="W4047" s="87" t="str">
        <f t="shared" si="764"/>
        <v>Domestic</v>
      </c>
      <c r="X4047" s="87" t="str">
        <f t="shared" si="765"/>
        <v>Non-local</v>
      </c>
      <c r="Y4047" s="104"/>
      <c r="Z4047" s="87" t="str">
        <f t="shared" si="761"/>
        <v>USA</v>
      </c>
      <c r="AA4047" s="87" t="str">
        <f t="shared" si="762"/>
        <v>USA</v>
      </c>
      <c r="AB4047" s="82" cm="1">
        <f t="array" ref="AB4047">VLOOKUP(B4047,'GDP per Capita'!$T$2:$V$4235,COLUMN('GDP per Capita'!$V:$V)-COLUMN('GDP per Capita'!$S:$S),FALSE)</f>
        <v>63809.64</v>
      </c>
      <c r="AC4047" s="82">
        <f t="shared" si="757"/>
        <v>63809.64</v>
      </c>
      <c r="AD4047" s="82">
        <f t="shared" si="758"/>
        <v>63809.64</v>
      </c>
      <c r="AE4047" s="88">
        <f t="shared" si="763"/>
        <v>2.9431464719603683E-2</v>
      </c>
    </row>
    <row r="4048" spans="1:31">
      <c r="A4048" s="77" t="s">
        <v>927</v>
      </c>
      <c r="B4048" s="77">
        <v>4047</v>
      </c>
      <c r="C4048" s="77" t="s">
        <v>29</v>
      </c>
      <c r="D4048" s="77" t="s">
        <v>29</v>
      </c>
      <c r="E4048" s="77">
        <v>2016</v>
      </c>
      <c r="F4048" s="77">
        <v>34.147645199999999</v>
      </c>
      <c r="G4048" s="77">
        <v>-118.1444779</v>
      </c>
      <c r="H4048" s="77">
        <v>0</v>
      </c>
      <c r="I4048" s="77" t="s">
        <v>1790</v>
      </c>
      <c r="J4048" s="77">
        <v>32.7174209</v>
      </c>
      <c r="K4048" s="77">
        <v>-117.1627714</v>
      </c>
      <c r="L4048" s="77">
        <v>366.54981032904999</v>
      </c>
      <c r="M4048" s="77">
        <v>0.21003268833500399</v>
      </c>
      <c r="N4048" s="77">
        <v>0</v>
      </c>
      <c r="O4048" s="77">
        <v>70.377563583177704</v>
      </c>
      <c r="P4048" s="87" cm="1">
        <f t="array" ref="P4048">IF($X4048="Non-local",VLOOKUP($E4048,$AI$64:$AW$68,COLUMN($AW:$AW)-COLUMN($AH:$AH),FALSE),IF($X4048="Unknown",VLOOKUP($E4048,$AI$71:$AW$75,COLUMN($AW:$AW)-COLUMN($AH:$AH),FALSE),0))</f>
        <v>264</v>
      </c>
      <c r="Q4048" s="87" cm="1">
        <f t="array" ref="Q4048">IF($X4048="Non-local",VLOOKUP($E4048,$AI$40:$AW$44,COLUMN($AW:$AW)-COLUMN($AH:$AH),FALSE),IF($X4048="Unknown",VLOOKUP($E4048,$AI$47:$AW$51,COLUMN($AW:$AW)-COLUMN($AH:$AH),FALSE),0))</f>
        <v>622.00419999999997</v>
      </c>
      <c r="R4048" s="87" cm="1">
        <f t="array" ref="R4048">IF($X4048="Non-local",VLOOKUP($E4048,$AI$88:$AW$92,COLUMN($AW:$AW)-COLUMN($AH:$AH),FALSE),IF($X4048="Unknown",VLOOKUP($E4048,$AI$95:$AW$99,COLUMN($AW:$AW)-COLUMN($AH:$AH),FALSE),0))</f>
        <v>0.12047560494171299</v>
      </c>
      <c r="S4048" s="87" cm="1">
        <f t="array" ref="S4048">VLOOKUP($E4048,$AI$111:$AW$115,COLUMN($AW:$AW)-COLUMN($AH:$AH),FALSE)</f>
        <v>431.69321999999994</v>
      </c>
      <c r="T4048" s="104">
        <f t="shared" si="759"/>
        <v>0.33050829327671699</v>
      </c>
      <c r="U4048" s="104">
        <f t="shared" si="760"/>
        <v>1388.0749835831775</v>
      </c>
      <c r="V4048" s="87" cm="1">
        <f t="array" ref="V4048">VLOOKUP($E4048,$AI$118:$AW$122,COLUMN($AW:$AW)-COLUMN($AH:$AH),FALSE)</f>
        <v>0</v>
      </c>
      <c r="W4048" s="87" t="str">
        <f t="shared" si="764"/>
        <v>Domestic</v>
      </c>
      <c r="X4048" s="87" t="str">
        <f t="shared" si="765"/>
        <v>Non-local</v>
      </c>
      <c r="Y4048" s="104"/>
      <c r="Z4048" s="87" t="str">
        <f t="shared" si="761"/>
        <v>USA</v>
      </c>
      <c r="AA4048" s="87" t="str">
        <f t="shared" si="762"/>
        <v>USA</v>
      </c>
      <c r="AB4048" s="82" cm="1">
        <f t="array" ref="AB4048">VLOOKUP(B4048,'GDP per Capita'!$T$2:$V$4235,COLUMN('GDP per Capita'!$V:$V)-COLUMN('GDP per Capita'!$S:$S),FALSE)</f>
        <v>63809.64</v>
      </c>
      <c r="AC4048" s="82">
        <f t="shared" si="757"/>
        <v>63809.64</v>
      </c>
      <c r="AD4048" s="82">
        <f t="shared" si="758"/>
        <v>63809.64</v>
      </c>
      <c r="AE4048" s="88">
        <f t="shared" si="763"/>
        <v>2.1753374311204037E-2</v>
      </c>
    </row>
    <row r="4049" spans="1:31">
      <c r="A4049" s="77" t="s">
        <v>927</v>
      </c>
      <c r="B4049" s="77">
        <v>4048</v>
      </c>
      <c r="C4049" s="77" t="s">
        <v>29</v>
      </c>
      <c r="D4049" s="77" t="s">
        <v>29</v>
      </c>
      <c r="E4049" s="77">
        <v>2016</v>
      </c>
      <c r="F4049" s="77">
        <v>34.147645199999999</v>
      </c>
      <c r="G4049" s="77">
        <v>-118.1444779</v>
      </c>
      <c r="H4049" s="77">
        <v>0</v>
      </c>
      <c r="I4049" s="77" t="s">
        <v>1790</v>
      </c>
      <c r="J4049" s="77">
        <v>32.7174209</v>
      </c>
      <c r="K4049" s="77">
        <v>-117.1627714</v>
      </c>
      <c r="L4049" s="77">
        <v>366.54981032904999</v>
      </c>
      <c r="M4049" s="77">
        <v>0.21003268833500399</v>
      </c>
      <c r="N4049" s="77">
        <v>0</v>
      </c>
      <c r="O4049" s="77">
        <v>70.377563583177704</v>
      </c>
      <c r="P4049" s="87" cm="1">
        <f t="array" ref="P4049">IF($X4049="Non-local",VLOOKUP($E4049,$AI$64:$AW$68,COLUMN($AW:$AW)-COLUMN($AH:$AH),FALSE),IF($X4049="Unknown",VLOOKUP($E4049,$AI$71:$AW$75,COLUMN($AW:$AW)-COLUMN($AH:$AH),FALSE),0))</f>
        <v>264</v>
      </c>
      <c r="Q4049" s="87" cm="1">
        <f t="array" ref="Q4049">IF($X4049="Non-local",VLOOKUP($E4049,$AI$40:$AW$44,COLUMN($AW:$AW)-COLUMN($AH:$AH),FALSE),IF($X4049="Unknown",VLOOKUP($E4049,$AI$47:$AW$51,COLUMN($AW:$AW)-COLUMN($AH:$AH),FALSE),0))</f>
        <v>622.00419999999997</v>
      </c>
      <c r="R4049" s="87" cm="1">
        <f t="array" ref="R4049">IF($X4049="Non-local",VLOOKUP($E4049,$AI$88:$AW$92,COLUMN($AW:$AW)-COLUMN($AH:$AH),FALSE),IF($X4049="Unknown",VLOOKUP($E4049,$AI$95:$AW$99,COLUMN($AW:$AW)-COLUMN($AH:$AH),FALSE),0))</f>
        <v>0.12047560494171299</v>
      </c>
      <c r="S4049" s="87" cm="1">
        <f t="array" ref="S4049">VLOOKUP($E4049,$AI$111:$AW$115,COLUMN($AW:$AW)-COLUMN($AH:$AH),FALSE)</f>
        <v>431.69321999999994</v>
      </c>
      <c r="T4049" s="104">
        <f t="shared" si="759"/>
        <v>0.33050829327671699</v>
      </c>
      <c r="U4049" s="104">
        <f t="shared" si="760"/>
        <v>1388.0749835831775</v>
      </c>
      <c r="V4049" s="87" cm="1">
        <f t="array" ref="V4049">VLOOKUP($E4049,$AI$118:$AW$122,COLUMN($AW:$AW)-COLUMN($AH:$AH),FALSE)</f>
        <v>0</v>
      </c>
      <c r="W4049" s="87" t="str">
        <f t="shared" si="764"/>
        <v>Domestic</v>
      </c>
      <c r="X4049" s="87" t="str">
        <f t="shared" si="765"/>
        <v>Non-local</v>
      </c>
      <c r="Y4049" s="104"/>
      <c r="Z4049" s="87" t="str">
        <f t="shared" si="761"/>
        <v>USA</v>
      </c>
      <c r="AA4049" s="87" t="str">
        <f t="shared" si="762"/>
        <v>USA</v>
      </c>
      <c r="AB4049" s="82" cm="1">
        <f t="array" ref="AB4049">VLOOKUP(B4049,'GDP per Capita'!$T$2:$V$4235,COLUMN('GDP per Capita'!$V:$V)-COLUMN('GDP per Capita'!$S:$S),FALSE)</f>
        <v>63809.64</v>
      </c>
      <c r="AC4049" s="82">
        <f t="shared" si="757"/>
        <v>63809.64</v>
      </c>
      <c r="AD4049" s="82">
        <f t="shared" si="758"/>
        <v>63809.64</v>
      </c>
      <c r="AE4049" s="88">
        <f t="shared" si="763"/>
        <v>2.1753374311204037E-2</v>
      </c>
    </row>
    <row r="4050" spans="1:31">
      <c r="A4050" s="77" t="s">
        <v>912</v>
      </c>
      <c r="B4050" s="77">
        <v>4049</v>
      </c>
      <c r="C4050" s="77" t="s">
        <v>29</v>
      </c>
      <c r="D4050" s="77" t="s">
        <v>29</v>
      </c>
      <c r="E4050" s="77">
        <v>2016</v>
      </c>
      <c r="F4050" s="77">
        <v>42.688915600000001</v>
      </c>
      <c r="G4050" s="77">
        <v>-73.224605699999998</v>
      </c>
      <c r="H4050" s="77">
        <v>0</v>
      </c>
      <c r="I4050" s="77" t="s">
        <v>1790</v>
      </c>
      <c r="J4050" s="77">
        <v>32.7174209</v>
      </c>
      <c r="K4050" s="77">
        <v>-117.1627714</v>
      </c>
      <c r="L4050" s="77">
        <v>7945.7532622948902</v>
      </c>
      <c r="M4050" s="77">
        <v>1.2811361335165901</v>
      </c>
      <c r="N4050" s="77">
        <v>0</v>
      </c>
      <c r="O4050" s="77">
        <v>953.49039147538701</v>
      </c>
      <c r="P4050" s="87" cm="1">
        <f t="array" ref="P4050">IF($X4050="Non-local",VLOOKUP($E4050,$AI$64:$AW$68,COLUMN($AW:$AW)-COLUMN($AH:$AH),FALSE),IF($X4050="Unknown",VLOOKUP($E4050,$AI$71:$AW$75,COLUMN($AW:$AW)-COLUMN($AH:$AH),FALSE),0))</f>
        <v>264</v>
      </c>
      <c r="Q4050" s="87" cm="1">
        <f t="array" ref="Q4050">IF($X4050="Non-local",VLOOKUP($E4050,$AI$40:$AW$44,COLUMN($AW:$AW)-COLUMN($AH:$AH),FALSE),IF($X4050="Unknown",VLOOKUP($E4050,$AI$47:$AW$51,COLUMN($AW:$AW)-COLUMN($AH:$AH),FALSE),0))</f>
        <v>622.00419999999997</v>
      </c>
      <c r="R4050" s="87" cm="1">
        <f t="array" ref="R4050">IF($X4050="Non-local",VLOOKUP($E4050,$AI$88:$AW$92,COLUMN($AW:$AW)-COLUMN($AH:$AH),FALSE),IF($X4050="Unknown",VLOOKUP($E4050,$AI$95:$AW$99,COLUMN($AW:$AW)-COLUMN($AH:$AH),FALSE),0))</f>
        <v>0.12047560494171299</v>
      </c>
      <c r="S4050" s="87" cm="1">
        <f t="array" ref="S4050">VLOOKUP($E4050,$AI$111:$AW$115,COLUMN($AW:$AW)-COLUMN($AH:$AH),FALSE)</f>
        <v>431.69321999999994</v>
      </c>
      <c r="T4050" s="104">
        <f t="shared" si="759"/>
        <v>1.4016117384583031</v>
      </c>
      <c r="U4050" s="104">
        <f t="shared" si="760"/>
        <v>2271.1878114753872</v>
      </c>
      <c r="V4050" s="87" cm="1">
        <f t="array" ref="V4050">VLOOKUP($E4050,$AI$118:$AW$122,COLUMN($AW:$AW)-COLUMN($AH:$AH),FALSE)</f>
        <v>0</v>
      </c>
      <c r="W4050" s="87" t="str">
        <f t="shared" si="764"/>
        <v>Domestic</v>
      </c>
      <c r="X4050" s="87" t="str">
        <f t="shared" si="765"/>
        <v>Non-local</v>
      </c>
      <c r="Y4050" s="104"/>
      <c r="Z4050" s="87" t="str">
        <f t="shared" si="761"/>
        <v>USA</v>
      </c>
      <c r="AA4050" s="87" t="str">
        <f t="shared" si="762"/>
        <v>USA</v>
      </c>
      <c r="AB4050" s="82" cm="1">
        <f t="array" ref="AB4050">VLOOKUP(B4050,'GDP per Capita'!$T$2:$V$4235,COLUMN('GDP per Capita'!$V:$V)-COLUMN('GDP per Capita'!$S:$S),FALSE)</f>
        <v>63809.64</v>
      </c>
      <c r="AC4050" s="82">
        <f t="shared" si="757"/>
        <v>63809.64</v>
      </c>
      <c r="AD4050" s="82">
        <f t="shared" si="758"/>
        <v>63809.64</v>
      </c>
      <c r="AE4050" s="88">
        <f t="shared" si="763"/>
        <v>3.5593177010172561E-2</v>
      </c>
    </row>
    <row r="4051" spans="1:31">
      <c r="A4051" s="77" t="s">
        <v>927</v>
      </c>
      <c r="B4051" s="77">
        <v>4050</v>
      </c>
      <c r="C4051" s="77" t="s">
        <v>29</v>
      </c>
      <c r="D4051" s="77" t="s">
        <v>29</v>
      </c>
      <c r="E4051" s="77">
        <v>2016</v>
      </c>
      <c r="F4051" s="77">
        <v>34.147645199999999</v>
      </c>
      <c r="G4051" s="77">
        <v>-118.1444779</v>
      </c>
      <c r="H4051" s="77">
        <v>0</v>
      </c>
      <c r="I4051" s="77" t="s">
        <v>1790</v>
      </c>
      <c r="J4051" s="77">
        <v>32.7174209</v>
      </c>
      <c r="K4051" s="77">
        <v>-117.1627714</v>
      </c>
      <c r="L4051" s="77">
        <v>366.54981032904999</v>
      </c>
      <c r="M4051" s="77">
        <v>0.21003268833500399</v>
      </c>
      <c r="N4051" s="77">
        <v>0</v>
      </c>
      <c r="O4051" s="77">
        <v>70.377563583177704</v>
      </c>
      <c r="P4051" s="87" cm="1">
        <f t="array" ref="P4051">IF($X4051="Non-local",VLOOKUP($E4051,$AI$64:$AW$68,COLUMN($AW:$AW)-COLUMN($AH:$AH),FALSE),IF($X4051="Unknown",VLOOKUP($E4051,$AI$71:$AW$75,COLUMN($AW:$AW)-COLUMN($AH:$AH),FALSE),0))</f>
        <v>264</v>
      </c>
      <c r="Q4051" s="87" cm="1">
        <f t="array" ref="Q4051">IF($X4051="Non-local",VLOOKUP($E4051,$AI$40:$AW$44,COLUMN($AW:$AW)-COLUMN($AH:$AH),FALSE),IF($X4051="Unknown",VLOOKUP($E4051,$AI$47:$AW$51,COLUMN($AW:$AW)-COLUMN($AH:$AH),FALSE),0))</f>
        <v>622.00419999999997</v>
      </c>
      <c r="R4051" s="87" cm="1">
        <f t="array" ref="R4051">IF($X4051="Non-local",VLOOKUP($E4051,$AI$88:$AW$92,COLUMN($AW:$AW)-COLUMN($AH:$AH),FALSE),IF($X4051="Unknown",VLOOKUP($E4051,$AI$95:$AW$99,COLUMN($AW:$AW)-COLUMN($AH:$AH),FALSE),0))</f>
        <v>0.12047560494171299</v>
      </c>
      <c r="S4051" s="87" cm="1">
        <f t="array" ref="S4051">VLOOKUP($E4051,$AI$111:$AW$115,COLUMN($AW:$AW)-COLUMN($AH:$AH),FALSE)</f>
        <v>431.69321999999994</v>
      </c>
      <c r="T4051" s="104">
        <f t="shared" si="759"/>
        <v>0.33050829327671699</v>
      </c>
      <c r="U4051" s="104">
        <f t="shared" si="760"/>
        <v>1388.0749835831775</v>
      </c>
      <c r="V4051" s="87" cm="1">
        <f t="array" ref="V4051">VLOOKUP($E4051,$AI$118:$AW$122,COLUMN($AW:$AW)-COLUMN($AH:$AH),FALSE)</f>
        <v>0</v>
      </c>
      <c r="W4051" s="87" t="str">
        <f t="shared" si="764"/>
        <v>Domestic</v>
      </c>
      <c r="X4051" s="87" t="str">
        <f t="shared" si="765"/>
        <v>Non-local</v>
      </c>
      <c r="Y4051" s="104"/>
      <c r="Z4051" s="87" t="str">
        <f t="shared" si="761"/>
        <v>USA</v>
      </c>
      <c r="AA4051" s="87" t="str">
        <f t="shared" si="762"/>
        <v>USA</v>
      </c>
      <c r="AB4051" s="82" cm="1">
        <f t="array" ref="AB4051">VLOOKUP(B4051,'GDP per Capita'!$T$2:$V$4235,COLUMN('GDP per Capita'!$V:$V)-COLUMN('GDP per Capita'!$S:$S),FALSE)</f>
        <v>63809.64</v>
      </c>
      <c r="AC4051" s="82">
        <f t="shared" si="757"/>
        <v>63809.64</v>
      </c>
      <c r="AD4051" s="82">
        <f t="shared" si="758"/>
        <v>63809.64</v>
      </c>
      <c r="AE4051" s="88">
        <f t="shared" si="763"/>
        <v>2.1753374311204037E-2</v>
      </c>
    </row>
    <row r="4052" spans="1:31">
      <c r="A4052" s="77" t="s">
        <v>1000</v>
      </c>
      <c r="B4052" s="77">
        <v>4051</v>
      </c>
      <c r="C4052" s="77" t="s">
        <v>29</v>
      </c>
      <c r="D4052" s="77" t="s">
        <v>29</v>
      </c>
      <c r="E4052" s="77">
        <v>2016</v>
      </c>
      <c r="F4052" s="77">
        <v>37.3893889</v>
      </c>
      <c r="G4052" s="77">
        <v>-122.0832101</v>
      </c>
      <c r="H4052" s="77">
        <v>0</v>
      </c>
      <c r="I4052" s="77" t="s">
        <v>1790</v>
      </c>
      <c r="J4052" s="77">
        <v>32.7174209</v>
      </c>
      <c r="K4052" s="77">
        <v>-117.1627714</v>
      </c>
      <c r="L4052" s="77">
        <v>1371.37653115948</v>
      </c>
      <c r="M4052" s="77">
        <v>0.34271480698097601</v>
      </c>
      <c r="N4052" s="77">
        <v>0</v>
      </c>
      <c r="O4052" s="77">
        <v>263.304293982621</v>
      </c>
      <c r="P4052" s="87" cm="1">
        <f t="array" ref="P4052">IF($X4052="Non-local",VLOOKUP($E4052,$AI$64:$AW$68,COLUMN($AW:$AW)-COLUMN($AH:$AH),FALSE),IF($X4052="Unknown",VLOOKUP($E4052,$AI$71:$AW$75,COLUMN($AW:$AW)-COLUMN($AH:$AH),FALSE),0))</f>
        <v>264</v>
      </c>
      <c r="Q4052" s="87" cm="1">
        <f t="array" ref="Q4052">IF($X4052="Non-local",VLOOKUP($E4052,$AI$40:$AW$44,COLUMN($AW:$AW)-COLUMN($AH:$AH),FALSE),IF($X4052="Unknown",VLOOKUP($E4052,$AI$47:$AW$51,COLUMN($AW:$AW)-COLUMN($AH:$AH),FALSE),0))</f>
        <v>622.00419999999997</v>
      </c>
      <c r="R4052" s="87" cm="1">
        <f t="array" ref="R4052">IF($X4052="Non-local",VLOOKUP($E4052,$AI$88:$AW$92,COLUMN($AW:$AW)-COLUMN($AH:$AH),FALSE),IF($X4052="Unknown",VLOOKUP($E4052,$AI$95:$AW$99,COLUMN($AW:$AW)-COLUMN($AH:$AH),FALSE),0))</f>
        <v>0.12047560494171299</v>
      </c>
      <c r="S4052" s="87" cm="1">
        <f t="array" ref="S4052">VLOOKUP($E4052,$AI$111:$AW$115,COLUMN($AW:$AW)-COLUMN($AH:$AH),FALSE)</f>
        <v>431.69321999999994</v>
      </c>
      <c r="T4052" s="104">
        <f t="shared" si="759"/>
        <v>0.463190411922689</v>
      </c>
      <c r="U4052" s="104">
        <f t="shared" si="760"/>
        <v>1581.0017139826207</v>
      </c>
      <c r="V4052" s="87" cm="1">
        <f t="array" ref="V4052">VLOOKUP($E4052,$AI$118:$AW$122,COLUMN($AW:$AW)-COLUMN($AH:$AH),FALSE)</f>
        <v>0</v>
      </c>
      <c r="W4052" s="87" t="str">
        <f t="shared" si="764"/>
        <v>Domestic</v>
      </c>
      <c r="X4052" s="87" t="str">
        <f t="shared" si="765"/>
        <v>Non-local</v>
      </c>
      <c r="Y4052" s="104"/>
      <c r="Z4052" s="87" t="str">
        <f t="shared" si="761"/>
        <v>USA</v>
      </c>
      <c r="AA4052" s="87" t="str">
        <f t="shared" si="762"/>
        <v>USA</v>
      </c>
      <c r="AB4052" s="82" cm="1">
        <f t="array" ref="AB4052">VLOOKUP(B4052,'GDP per Capita'!$T$2:$V$4235,COLUMN('GDP per Capita'!$V:$V)-COLUMN('GDP per Capita'!$S:$S),FALSE)</f>
        <v>63809.64</v>
      </c>
      <c r="AC4052" s="82">
        <f t="shared" si="757"/>
        <v>63809.64</v>
      </c>
      <c r="AD4052" s="82">
        <f t="shared" si="758"/>
        <v>63809.64</v>
      </c>
      <c r="AE4052" s="88">
        <f t="shared" si="763"/>
        <v>2.477684741651294E-2</v>
      </c>
    </row>
    <row r="4053" spans="1:31">
      <c r="A4053" s="77" t="s">
        <v>1864</v>
      </c>
      <c r="B4053" s="77">
        <v>4052</v>
      </c>
      <c r="C4053" s="77" t="s">
        <v>29</v>
      </c>
      <c r="D4053" s="77" t="s">
        <v>29</v>
      </c>
      <c r="E4053" s="77">
        <v>2016</v>
      </c>
      <c r="F4053" s="77">
        <v>40.941842700000002</v>
      </c>
      <c r="G4053" s="77">
        <v>-73.105855899999995</v>
      </c>
      <c r="H4053" s="77">
        <v>0</v>
      </c>
      <c r="I4053" s="77" t="s">
        <v>1790</v>
      </c>
      <c r="J4053" s="77">
        <v>32.7174209</v>
      </c>
      <c r="K4053" s="77">
        <v>-117.1627714</v>
      </c>
      <c r="L4053" s="77">
        <v>7964.96196226558</v>
      </c>
      <c r="M4053" s="77">
        <v>1.2838239783107599</v>
      </c>
      <c r="N4053" s="77">
        <v>0</v>
      </c>
      <c r="O4053" s="77">
        <v>955.79543547186904</v>
      </c>
      <c r="P4053" s="87" cm="1">
        <f t="array" ref="P4053">IF($X4053="Non-local",VLOOKUP($E4053,$AI$64:$AW$68,COLUMN($AW:$AW)-COLUMN($AH:$AH),FALSE),IF($X4053="Unknown",VLOOKUP($E4053,$AI$71:$AW$75,COLUMN($AW:$AW)-COLUMN($AH:$AH),FALSE),0))</f>
        <v>264</v>
      </c>
      <c r="Q4053" s="87" cm="1">
        <f t="array" ref="Q4053">IF($X4053="Non-local",VLOOKUP($E4053,$AI$40:$AW$44,COLUMN($AW:$AW)-COLUMN($AH:$AH),FALSE),IF($X4053="Unknown",VLOOKUP($E4053,$AI$47:$AW$51,COLUMN($AW:$AW)-COLUMN($AH:$AH),FALSE),0))</f>
        <v>622.00419999999997</v>
      </c>
      <c r="R4053" s="87" cm="1">
        <f t="array" ref="R4053">IF($X4053="Non-local",VLOOKUP($E4053,$AI$88:$AW$92,COLUMN($AW:$AW)-COLUMN($AH:$AH),FALSE),IF($X4053="Unknown",VLOOKUP($E4053,$AI$95:$AW$99,COLUMN($AW:$AW)-COLUMN($AH:$AH),FALSE),0))</f>
        <v>0.12047560494171299</v>
      </c>
      <c r="S4053" s="87" cm="1">
        <f t="array" ref="S4053">VLOOKUP($E4053,$AI$111:$AW$115,COLUMN($AW:$AW)-COLUMN($AH:$AH),FALSE)</f>
        <v>431.69321999999994</v>
      </c>
      <c r="T4053" s="104">
        <f t="shared" si="759"/>
        <v>1.4042995832524729</v>
      </c>
      <c r="U4053" s="104">
        <f t="shared" si="760"/>
        <v>2273.492855471869</v>
      </c>
      <c r="V4053" s="87" cm="1">
        <f t="array" ref="V4053">VLOOKUP($E4053,$AI$118:$AW$122,COLUMN($AW:$AW)-COLUMN($AH:$AH),FALSE)</f>
        <v>0</v>
      </c>
      <c r="W4053" s="87" t="str">
        <f t="shared" si="764"/>
        <v>Domestic</v>
      </c>
      <c r="X4053" s="87" t="str">
        <f t="shared" si="765"/>
        <v>Non-local</v>
      </c>
      <c r="Y4053" s="104"/>
      <c r="Z4053" s="87" t="str">
        <f t="shared" si="761"/>
        <v>USA</v>
      </c>
      <c r="AA4053" s="87" t="str">
        <f t="shared" si="762"/>
        <v>USA</v>
      </c>
      <c r="AB4053" s="82" cm="1">
        <f t="array" ref="AB4053">VLOOKUP(B4053,'GDP per Capita'!$T$2:$V$4235,COLUMN('GDP per Capita'!$V:$V)-COLUMN('GDP per Capita'!$S:$S),FALSE)</f>
        <v>63809.64</v>
      </c>
      <c r="AC4053" s="82">
        <f t="shared" si="757"/>
        <v>63809.64</v>
      </c>
      <c r="AD4053" s="82">
        <f t="shared" si="758"/>
        <v>63809.64</v>
      </c>
      <c r="AE4053" s="88">
        <f t="shared" si="763"/>
        <v>3.5629300768220427E-2</v>
      </c>
    </row>
    <row r="4054" spans="1:31">
      <c r="A4054" s="77" t="s">
        <v>951</v>
      </c>
      <c r="B4054" s="77">
        <v>4053</v>
      </c>
      <c r="C4054" s="77" t="s">
        <v>29</v>
      </c>
      <c r="D4054" s="77" t="s">
        <v>29</v>
      </c>
      <c r="E4054" s="77">
        <v>2016</v>
      </c>
      <c r="F4054" s="77">
        <v>33.685696899999897</v>
      </c>
      <c r="G4054" s="77">
        <v>-117.8259819</v>
      </c>
      <c r="H4054" s="77">
        <v>0</v>
      </c>
      <c r="I4054" s="77" t="s">
        <v>1790</v>
      </c>
      <c r="J4054" s="77">
        <v>32.7174209</v>
      </c>
      <c r="K4054" s="77">
        <v>-117.1627714</v>
      </c>
      <c r="L4054" s="77">
        <v>248.191825412166</v>
      </c>
      <c r="M4054" s="77">
        <v>0.194404134802449</v>
      </c>
      <c r="N4054" s="77">
        <v>0</v>
      </c>
      <c r="O4054" s="77">
        <v>47.652830479135901</v>
      </c>
      <c r="P4054" s="87" cm="1">
        <f t="array" ref="P4054">IF($X4054="Non-local",VLOOKUP($E4054,$AI$64:$AW$68,COLUMN($AW:$AW)-COLUMN($AH:$AH),FALSE),IF($X4054="Unknown",VLOOKUP($E4054,$AI$71:$AW$75,COLUMN($AW:$AW)-COLUMN($AH:$AH),FALSE),0))</f>
        <v>264</v>
      </c>
      <c r="Q4054" s="87" cm="1">
        <f t="array" ref="Q4054">IF($X4054="Non-local",VLOOKUP($E4054,$AI$40:$AW$44,COLUMN($AW:$AW)-COLUMN($AH:$AH),FALSE),IF($X4054="Unknown",VLOOKUP($E4054,$AI$47:$AW$51,COLUMN($AW:$AW)-COLUMN($AH:$AH),FALSE),0))</f>
        <v>622.00419999999997</v>
      </c>
      <c r="R4054" s="87" cm="1">
        <f t="array" ref="R4054">IF($X4054="Non-local",VLOOKUP($E4054,$AI$88:$AW$92,COLUMN($AW:$AW)-COLUMN($AH:$AH),FALSE),IF($X4054="Unknown",VLOOKUP($E4054,$AI$95:$AW$99,COLUMN($AW:$AW)-COLUMN($AH:$AH),FALSE),0))</f>
        <v>0.12047560494171299</v>
      </c>
      <c r="S4054" s="87" cm="1">
        <f t="array" ref="S4054">VLOOKUP($E4054,$AI$111:$AW$115,COLUMN($AW:$AW)-COLUMN($AH:$AH),FALSE)</f>
        <v>431.69321999999994</v>
      </c>
      <c r="T4054" s="104">
        <f t="shared" si="759"/>
        <v>0.314879739744162</v>
      </c>
      <c r="U4054" s="104">
        <f t="shared" si="760"/>
        <v>1365.3502504791359</v>
      </c>
      <c r="V4054" s="87" cm="1">
        <f t="array" ref="V4054">VLOOKUP($E4054,$AI$118:$AW$122,COLUMN($AW:$AW)-COLUMN($AH:$AH),FALSE)</f>
        <v>0</v>
      </c>
      <c r="W4054" s="87" t="str">
        <f t="shared" si="764"/>
        <v>Domestic</v>
      </c>
      <c r="X4054" s="87" t="str">
        <f t="shared" si="765"/>
        <v>Non-local</v>
      </c>
      <c r="Y4054" s="104"/>
      <c r="Z4054" s="87" t="str">
        <f t="shared" si="761"/>
        <v>USA</v>
      </c>
      <c r="AA4054" s="87" t="str">
        <f t="shared" si="762"/>
        <v>USA</v>
      </c>
      <c r="AB4054" s="82" cm="1">
        <f t="array" ref="AB4054">VLOOKUP(B4054,'GDP per Capita'!$T$2:$V$4235,COLUMN('GDP per Capita'!$V:$V)-COLUMN('GDP per Capita'!$S:$S),FALSE)</f>
        <v>63809.64</v>
      </c>
      <c r="AC4054" s="82">
        <f t="shared" si="757"/>
        <v>63809.64</v>
      </c>
      <c r="AD4054" s="82">
        <f t="shared" si="758"/>
        <v>63809.64</v>
      </c>
      <c r="AE4054" s="88">
        <f t="shared" si="763"/>
        <v>2.13972410826818E-2</v>
      </c>
    </row>
    <row r="4055" spans="1:31">
      <c r="A4055" s="77" t="s">
        <v>884</v>
      </c>
      <c r="B4055" s="77">
        <v>4054</v>
      </c>
      <c r="C4055" s="77" t="s">
        <v>29</v>
      </c>
      <c r="D4055" s="77" t="s">
        <v>29</v>
      </c>
      <c r="E4055" s="77">
        <v>2016</v>
      </c>
      <c r="F4055" s="77">
        <v>38.894985499999997</v>
      </c>
      <c r="G4055" s="77">
        <v>-77.036570799999893</v>
      </c>
      <c r="H4055" s="77">
        <v>0</v>
      </c>
      <c r="I4055" s="77" t="s">
        <v>1790</v>
      </c>
      <c r="J4055" s="77">
        <v>32.7174209</v>
      </c>
      <c r="K4055" s="77">
        <v>-117.1627714</v>
      </c>
      <c r="L4055" s="77">
        <v>7306.1533428078401</v>
      </c>
      <c r="M4055" s="77">
        <v>1.1920091629079299</v>
      </c>
      <c r="N4055" s="77">
        <v>0</v>
      </c>
      <c r="O4055" s="77">
        <v>876.73840113694098</v>
      </c>
      <c r="P4055" s="87" cm="1">
        <f t="array" ref="P4055">IF($X4055="Non-local",VLOOKUP($E4055,$AI$64:$AW$68,COLUMN($AW:$AW)-COLUMN($AH:$AH),FALSE),IF($X4055="Unknown",VLOOKUP($E4055,$AI$71:$AW$75,COLUMN($AW:$AW)-COLUMN($AH:$AH),FALSE),0))</f>
        <v>264</v>
      </c>
      <c r="Q4055" s="87" cm="1">
        <f t="array" ref="Q4055">IF($X4055="Non-local",VLOOKUP($E4055,$AI$40:$AW$44,COLUMN($AW:$AW)-COLUMN($AH:$AH),FALSE),IF($X4055="Unknown",VLOOKUP($E4055,$AI$47:$AW$51,COLUMN($AW:$AW)-COLUMN($AH:$AH),FALSE),0))</f>
        <v>622.00419999999997</v>
      </c>
      <c r="R4055" s="87" cm="1">
        <f t="array" ref="R4055">IF($X4055="Non-local",VLOOKUP($E4055,$AI$88:$AW$92,COLUMN($AW:$AW)-COLUMN($AH:$AH),FALSE),IF($X4055="Unknown",VLOOKUP($E4055,$AI$95:$AW$99,COLUMN($AW:$AW)-COLUMN($AH:$AH),FALSE),0))</f>
        <v>0.12047560494171299</v>
      </c>
      <c r="S4055" s="87" cm="1">
        <f t="array" ref="S4055">VLOOKUP($E4055,$AI$111:$AW$115,COLUMN($AW:$AW)-COLUMN($AH:$AH),FALSE)</f>
        <v>431.69321999999994</v>
      </c>
      <c r="T4055" s="104">
        <f t="shared" si="759"/>
        <v>1.312484767849643</v>
      </c>
      <c r="U4055" s="104">
        <f t="shared" si="760"/>
        <v>2194.4358211369408</v>
      </c>
      <c r="V4055" s="87" cm="1">
        <f t="array" ref="V4055">VLOOKUP($E4055,$AI$118:$AW$122,COLUMN($AW:$AW)-COLUMN($AH:$AH),FALSE)</f>
        <v>0</v>
      </c>
      <c r="W4055" s="87" t="str">
        <f t="shared" si="764"/>
        <v>Domestic</v>
      </c>
      <c r="X4055" s="87" t="str">
        <f t="shared" si="765"/>
        <v>Non-local</v>
      </c>
      <c r="Y4055" s="104"/>
      <c r="Z4055" s="87" t="str">
        <f t="shared" si="761"/>
        <v>USA</v>
      </c>
      <c r="AA4055" s="87" t="str">
        <f t="shared" si="762"/>
        <v>USA</v>
      </c>
      <c r="AB4055" s="82" cm="1">
        <f t="array" ref="AB4055">VLOOKUP(B4055,'GDP per Capita'!$T$2:$V$4235,COLUMN('GDP per Capita'!$V:$V)-COLUMN('GDP per Capita'!$S:$S),FALSE)</f>
        <v>63809.64</v>
      </c>
      <c r="AC4055" s="82">
        <f t="shared" si="757"/>
        <v>63809.64</v>
      </c>
      <c r="AD4055" s="82">
        <f t="shared" si="758"/>
        <v>63809.64</v>
      </c>
      <c r="AE4055" s="88">
        <f t="shared" si="763"/>
        <v>3.4390349501061922E-2</v>
      </c>
    </row>
    <row r="4056" spans="1:31">
      <c r="A4056" s="77" t="s">
        <v>884</v>
      </c>
      <c r="B4056" s="77">
        <v>4055</v>
      </c>
      <c r="C4056" s="77" t="s">
        <v>29</v>
      </c>
      <c r="D4056" s="77" t="s">
        <v>29</v>
      </c>
      <c r="E4056" s="77">
        <v>2016</v>
      </c>
      <c r="F4056" s="77">
        <v>38.894985499999997</v>
      </c>
      <c r="G4056" s="77">
        <v>-77.036570799999893</v>
      </c>
      <c r="H4056" s="77">
        <v>0</v>
      </c>
      <c r="I4056" s="77" t="s">
        <v>1790</v>
      </c>
      <c r="J4056" s="77">
        <v>32.7174209</v>
      </c>
      <c r="K4056" s="77">
        <v>-117.1627714</v>
      </c>
      <c r="L4056" s="77">
        <v>7306.1533428078401</v>
      </c>
      <c r="M4056" s="77">
        <v>1.1920091629079299</v>
      </c>
      <c r="N4056" s="77">
        <v>0</v>
      </c>
      <c r="O4056" s="77">
        <v>876.73840113694098</v>
      </c>
      <c r="P4056" s="87" cm="1">
        <f t="array" ref="P4056">IF($X4056="Non-local",VLOOKUP($E4056,$AI$64:$AW$68,COLUMN($AW:$AW)-COLUMN($AH:$AH),FALSE),IF($X4056="Unknown",VLOOKUP($E4056,$AI$71:$AW$75,COLUMN($AW:$AW)-COLUMN($AH:$AH),FALSE),0))</f>
        <v>264</v>
      </c>
      <c r="Q4056" s="87" cm="1">
        <f t="array" ref="Q4056">IF($X4056="Non-local",VLOOKUP($E4056,$AI$40:$AW$44,COLUMN($AW:$AW)-COLUMN($AH:$AH),FALSE),IF($X4056="Unknown",VLOOKUP($E4056,$AI$47:$AW$51,COLUMN($AW:$AW)-COLUMN($AH:$AH),FALSE),0))</f>
        <v>622.00419999999997</v>
      </c>
      <c r="R4056" s="87" cm="1">
        <f t="array" ref="R4056">IF($X4056="Non-local",VLOOKUP($E4056,$AI$88:$AW$92,COLUMN($AW:$AW)-COLUMN($AH:$AH),FALSE),IF($X4056="Unknown",VLOOKUP($E4056,$AI$95:$AW$99,COLUMN($AW:$AW)-COLUMN($AH:$AH),FALSE),0))</f>
        <v>0.12047560494171299</v>
      </c>
      <c r="S4056" s="87" cm="1">
        <f t="array" ref="S4056">VLOOKUP($E4056,$AI$111:$AW$115,COLUMN($AW:$AW)-COLUMN($AH:$AH),FALSE)</f>
        <v>431.69321999999994</v>
      </c>
      <c r="T4056" s="104">
        <f t="shared" si="759"/>
        <v>1.312484767849643</v>
      </c>
      <c r="U4056" s="104">
        <f t="shared" si="760"/>
        <v>2194.4358211369408</v>
      </c>
      <c r="V4056" s="87" cm="1">
        <f t="array" ref="V4056">VLOOKUP($E4056,$AI$118:$AW$122,COLUMN($AW:$AW)-COLUMN($AH:$AH),FALSE)</f>
        <v>0</v>
      </c>
      <c r="W4056" s="87" t="str">
        <f t="shared" si="764"/>
        <v>Domestic</v>
      </c>
      <c r="X4056" s="87" t="str">
        <f t="shared" si="765"/>
        <v>Non-local</v>
      </c>
      <c r="Y4056" s="104"/>
      <c r="Z4056" s="87" t="str">
        <f t="shared" si="761"/>
        <v>USA</v>
      </c>
      <c r="AA4056" s="87" t="str">
        <f t="shared" si="762"/>
        <v>USA</v>
      </c>
      <c r="AB4056" s="82" cm="1">
        <f t="array" ref="AB4056">VLOOKUP(B4056,'GDP per Capita'!$T$2:$V$4235,COLUMN('GDP per Capita'!$V:$V)-COLUMN('GDP per Capita'!$S:$S),FALSE)</f>
        <v>63809.64</v>
      </c>
      <c r="AC4056" s="82">
        <f t="shared" si="757"/>
        <v>63809.64</v>
      </c>
      <c r="AD4056" s="82">
        <f t="shared" si="758"/>
        <v>63809.64</v>
      </c>
      <c r="AE4056" s="88">
        <f t="shared" si="763"/>
        <v>3.4390349501061922E-2</v>
      </c>
    </row>
    <row r="4057" spans="1:31">
      <c r="A4057" s="77" t="s">
        <v>882</v>
      </c>
      <c r="B4057" s="77">
        <v>4056</v>
      </c>
      <c r="C4057" s="77" t="s">
        <v>29</v>
      </c>
      <c r="D4057" s="77" t="s">
        <v>29</v>
      </c>
      <c r="E4057" s="77">
        <v>2016</v>
      </c>
      <c r="F4057" s="77">
        <v>39.004607</v>
      </c>
      <c r="G4057" s="77">
        <v>-76.875683800000004</v>
      </c>
      <c r="H4057" s="77">
        <v>0</v>
      </c>
      <c r="I4057" s="77" t="s">
        <v>1790</v>
      </c>
      <c r="J4057" s="77">
        <v>32.7174209</v>
      </c>
      <c r="K4057" s="77">
        <v>-117.1627714</v>
      </c>
      <c r="L4057" s="77">
        <v>7333.2302508515704</v>
      </c>
      <c r="M4057" s="77">
        <v>1.19576766184245</v>
      </c>
      <c r="N4057" s="77">
        <v>0</v>
      </c>
      <c r="O4057" s="77">
        <v>879.98763010218897</v>
      </c>
      <c r="P4057" s="87" cm="1">
        <f t="array" ref="P4057">IF($X4057="Non-local",VLOOKUP($E4057,$AI$64:$AW$68,COLUMN($AW:$AW)-COLUMN($AH:$AH),FALSE),IF($X4057="Unknown",VLOOKUP($E4057,$AI$71:$AW$75,COLUMN($AW:$AW)-COLUMN($AH:$AH),FALSE),0))</f>
        <v>264</v>
      </c>
      <c r="Q4057" s="87" cm="1">
        <f t="array" ref="Q4057">IF($X4057="Non-local",VLOOKUP($E4057,$AI$40:$AW$44,COLUMN($AW:$AW)-COLUMN($AH:$AH),FALSE),IF($X4057="Unknown",VLOOKUP($E4057,$AI$47:$AW$51,COLUMN($AW:$AW)-COLUMN($AH:$AH),FALSE),0))</f>
        <v>622.00419999999997</v>
      </c>
      <c r="R4057" s="87" cm="1">
        <f t="array" ref="R4057">IF($X4057="Non-local",VLOOKUP($E4057,$AI$88:$AW$92,COLUMN($AW:$AW)-COLUMN($AH:$AH),FALSE),IF($X4057="Unknown",VLOOKUP($E4057,$AI$95:$AW$99,COLUMN($AW:$AW)-COLUMN($AH:$AH),FALSE),0))</f>
        <v>0.12047560494171299</v>
      </c>
      <c r="S4057" s="87" cm="1">
        <f t="array" ref="S4057">VLOOKUP($E4057,$AI$111:$AW$115,COLUMN($AW:$AW)-COLUMN($AH:$AH),FALSE)</f>
        <v>431.69321999999994</v>
      </c>
      <c r="T4057" s="104">
        <f t="shared" si="759"/>
        <v>1.316243266784163</v>
      </c>
      <c r="U4057" s="104">
        <f t="shared" si="760"/>
        <v>2197.6850501021891</v>
      </c>
      <c r="V4057" s="87" cm="1">
        <f t="array" ref="V4057">VLOOKUP($E4057,$AI$118:$AW$122,COLUMN($AW:$AW)-COLUMN($AH:$AH),FALSE)</f>
        <v>0</v>
      </c>
      <c r="W4057" s="87" t="str">
        <f t="shared" si="764"/>
        <v>Domestic</v>
      </c>
      <c r="X4057" s="87" t="str">
        <f t="shared" si="765"/>
        <v>Non-local</v>
      </c>
      <c r="Y4057" s="104"/>
      <c r="Z4057" s="87" t="str">
        <f t="shared" si="761"/>
        <v>USA</v>
      </c>
      <c r="AA4057" s="87" t="str">
        <f t="shared" si="762"/>
        <v>USA</v>
      </c>
      <c r="AB4057" s="82" cm="1">
        <f t="array" ref="AB4057">VLOOKUP(B4057,'GDP per Capita'!$T$2:$V$4235,COLUMN('GDP per Capita'!$V:$V)-COLUMN('GDP per Capita'!$S:$S),FALSE)</f>
        <v>63809.64</v>
      </c>
      <c r="AC4057" s="82">
        <f t="shared" si="757"/>
        <v>63809.64</v>
      </c>
      <c r="AD4057" s="82">
        <f t="shared" si="758"/>
        <v>63809.64</v>
      </c>
      <c r="AE4057" s="88">
        <f t="shared" si="763"/>
        <v>3.4441270160781176E-2</v>
      </c>
    </row>
    <row r="4058" spans="1:31">
      <c r="A4058" s="77" t="s">
        <v>971</v>
      </c>
      <c r="B4058" s="77">
        <v>4057</v>
      </c>
      <c r="C4058" s="77" t="s">
        <v>29</v>
      </c>
      <c r="D4058" s="77" t="s">
        <v>29</v>
      </c>
      <c r="E4058" s="77">
        <v>2016</v>
      </c>
      <c r="F4058" s="77">
        <v>40.7127281</v>
      </c>
      <c r="G4058" s="77">
        <v>-74.006015199999993</v>
      </c>
      <c r="H4058" s="77">
        <v>0</v>
      </c>
      <c r="I4058" s="77" t="s">
        <v>1790</v>
      </c>
      <c r="J4058" s="77">
        <v>32.7174209</v>
      </c>
      <c r="K4058" s="77">
        <v>-117.1627714</v>
      </c>
      <c r="L4058" s="77">
        <v>7814.4491389681198</v>
      </c>
      <c r="M4058" s="77">
        <v>1.26278035713621</v>
      </c>
      <c r="N4058" s="77">
        <v>0</v>
      </c>
      <c r="O4058" s="77">
        <v>937.73389667617403</v>
      </c>
      <c r="P4058" s="87" cm="1">
        <f t="array" ref="P4058">IF($X4058="Non-local",VLOOKUP($E4058,$AI$64:$AW$68,COLUMN($AW:$AW)-COLUMN($AH:$AH),FALSE),IF($X4058="Unknown",VLOOKUP($E4058,$AI$71:$AW$75,COLUMN($AW:$AW)-COLUMN($AH:$AH),FALSE),0))</f>
        <v>264</v>
      </c>
      <c r="Q4058" s="87" cm="1">
        <f t="array" ref="Q4058">IF($X4058="Non-local",VLOOKUP($E4058,$AI$40:$AW$44,COLUMN($AW:$AW)-COLUMN($AH:$AH),FALSE),IF($X4058="Unknown",VLOOKUP($E4058,$AI$47:$AW$51,COLUMN($AW:$AW)-COLUMN($AH:$AH),FALSE),0))</f>
        <v>622.00419999999997</v>
      </c>
      <c r="R4058" s="87" cm="1">
        <f t="array" ref="R4058">IF($X4058="Non-local",VLOOKUP($E4058,$AI$88:$AW$92,COLUMN($AW:$AW)-COLUMN($AH:$AH),FALSE),IF($X4058="Unknown",VLOOKUP($E4058,$AI$95:$AW$99,COLUMN($AW:$AW)-COLUMN($AH:$AH),FALSE),0))</f>
        <v>0.12047560494171299</v>
      </c>
      <c r="S4058" s="87" cm="1">
        <f t="array" ref="S4058">VLOOKUP($E4058,$AI$111:$AW$115,COLUMN($AW:$AW)-COLUMN($AH:$AH),FALSE)</f>
        <v>431.69321999999994</v>
      </c>
      <c r="T4058" s="104">
        <f t="shared" si="759"/>
        <v>1.383255962077923</v>
      </c>
      <c r="U4058" s="104">
        <f t="shared" si="760"/>
        <v>2255.431316676174</v>
      </c>
      <c r="V4058" s="87" cm="1">
        <f t="array" ref="V4058">VLOOKUP($E4058,$AI$118:$AW$122,COLUMN($AW:$AW)-COLUMN($AH:$AH),FALSE)</f>
        <v>0</v>
      </c>
      <c r="W4058" s="87" t="str">
        <f t="shared" si="764"/>
        <v>Domestic</v>
      </c>
      <c r="X4058" s="87" t="str">
        <f t="shared" si="765"/>
        <v>Non-local</v>
      </c>
      <c r="Y4058" s="104"/>
      <c r="Z4058" s="87" t="str">
        <f t="shared" si="761"/>
        <v>USA</v>
      </c>
      <c r="AA4058" s="87" t="str">
        <f t="shared" si="762"/>
        <v>USA</v>
      </c>
      <c r="AB4058" s="82" cm="1">
        <f t="array" ref="AB4058">VLOOKUP(B4058,'GDP per Capita'!$T$2:$V$4235,COLUMN('GDP per Capita'!$V:$V)-COLUMN('GDP per Capita'!$S:$S),FALSE)</f>
        <v>63809.64</v>
      </c>
      <c r="AC4058" s="82">
        <f t="shared" si="757"/>
        <v>63809.64</v>
      </c>
      <c r="AD4058" s="82">
        <f t="shared" si="758"/>
        <v>63809.64</v>
      </c>
      <c r="AE4058" s="88">
        <f t="shared" si="763"/>
        <v>3.5346247317430003E-2</v>
      </c>
    </row>
    <row r="4059" spans="1:31">
      <c r="A4059" s="77" t="s">
        <v>927</v>
      </c>
      <c r="B4059" s="77">
        <v>4058</v>
      </c>
      <c r="C4059" s="77" t="s">
        <v>29</v>
      </c>
      <c r="D4059" s="77" t="s">
        <v>29</v>
      </c>
      <c r="E4059" s="77">
        <v>2016</v>
      </c>
      <c r="F4059" s="77">
        <v>34.147645199999999</v>
      </c>
      <c r="G4059" s="77">
        <v>-118.1444779</v>
      </c>
      <c r="H4059" s="77">
        <v>0</v>
      </c>
      <c r="I4059" s="77" t="s">
        <v>1790</v>
      </c>
      <c r="J4059" s="77">
        <v>32.7174209</v>
      </c>
      <c r="K4059" s="77">
        <v>-117.1627714</v>
      </c>
      <c r="L4059" s="77">
        <v>366.54981032904999</v>
      </c>
      <c r="M4059" s="77">
        <v>0.21003268833500399</v>
      </c>
      <c r="N4059" s="77">
        <v>0</v>
      </c>
      <c r="O4059" s="77">
        <v>70.377563583177704</v>
      </c>
      <c r="P4059" s="87" cm="1">
        <f t="array" ref="P4059">IF($X4059="Non-local",VLOOKUP($E4059,$AI$64:$AW$68,COLUMN($AW:$AW)-COLUMN($AH:$AH),FALSE),IF($X4059="Unknown",VLOOKUP($E4059,$AI$71:$AW$75,COLUMN($AW:$AW)-COLUMN($AH:$AH),FALSE),0))</f>
        <v>264</v>
      </c>
      <c r="Q4059" s="87" cm="1">
        <f t="array" ref="Q4059">IF($X4059="Non-local",VLOOKUP($E4059,$AI$40:$AW$44,COLUMN($AW:$AW)-COLUMN($AH:$AH),FALSE),IF($X4059="Unknown",VLOOKUP($E4059,$AI$47:$AW$51,COLUMN($AW:$AW)-COLUMN($AH:$AH),FALSE),0))</f>
        <v>622.00419999999997</v>
      </c>
      <c r="R4059" s="87" cm="1">
        <f t="array" ref="R4059">IF($X4059="Non-local",VLOOKUP($E4059,$AI$88:$AW$92,COLUMN($AW:$AW)-COLUMN($AH:$AH),FALSE),IF($X4059="Unknown",VLOOKUP($E4059,$AI$95:$AW$99,COLUMN($AW:$AW)-COLUMN($AH:$AH),FALSE),0))</f>
        <v>0.12047560494171299</v>
      </c>
      <c r="S4059" s="87" cm="1">
        <f t="array" ref="S4059">VLOOKUP($E4059,$AI$111:$AW$115,COLUMN($AW:$AW)-COLUMN($AH:$AH),FALSE)</f>
        <v>431.69321999999994</v>
      </c>
      <c r="T4059" s="104">
        <f t="shared" si="759"/>
        <v>0.33050829327671699</v>
      </c>
      <c r="U4059" s="104">
        <f t="shared" si="760"/>
        <v>1388.0749835831775</v>
      </c>
      <c r="V4059" s="87" cm="1">
        <f t="array" ref="V4059">VLOOKUP($E4059,$AI$118:$AW$122,COLUMN($AW:$AW)-COLUMN($AH:$AH),FALSE)</f>
        <v>0</v>
      </c>
      <c r="W4059" s="87" t="str">
        <f t="shared" si="764"/>
        <v>Domestic</v>
      </c>
      <c r="X4059" s="87" t="str">
        <f t="shared" si="765"/>
        <v>Non-local</v>
      </c>
      <c r="Y4059" s="104"/>
      <c r="Z4059" s="87" t="str">
        <f t="shared" si="761"/>
        <v>USA</v>
      </c>
      <c r="AA4059" s="87" t="str">
        <f t="shared" si="762"/>
        <v>USA</v>
      </c>
      <c r="AB4059" s="82" cm="1">
        <f t="array" ref="AB4059">VLOOKUP(B4059,'GDP per Capita'!$T$2:$V$4235,COLUMN('GDP per Capita'!$V:$V)-COLUMN('GDP per Capita'!$S:$S),FALSE)</f>
        <v>63809.64</v>
      </c>
      <c r="AC4059" s="82">
        <f t="shared" si="757"/>
        <v>63809.64</v>
      </c>
      <c r="AD4059" s="82">
        <f t="shared" si="758"/>
        <v>63809.64</v>
      </c>
      <c r="AE4059" s="88">
        <f t="shared" si="763"/>
        <v>2.1753374311204037E-2</v>
      </c>
    </row>
    <row r="4060" spans="1:31">
      <c r="A4060" s="77" t="s">
        <v>1296</v>
      </c>
      <c r="B4060" s="77">
        <v>4059</v>
      </c>
      <c r="C4060" s="77" t="s">
        <v>33</v>
      </c>
      <c r="D4060" s="77" t="s">
        <v>816</v>
      </c>
      <c r="E4060" s="77">
        <v>2016</v>
      </c>
      <c r="F4060" s="77">
        <v>-35.343396999999896</v>
      </c>
      <c r="G4060" s="77">
        <v>149.04779640000001</v>
      </c>
      <c r="H4060" s="77">
        <v>0</v>
      </c>
      <c r="I4060" s="77" t="s">
        <v>1790</v>
      </c>
      <c r="J4060" s="77">
        <v>32.7174209</v>
      </c>
      <c r="K4060" s="77">
        <v>-117.1627714</v>
      </c>
      <c r="L4060" s="77">
        <v>24680.5653744431</v>
      </c>
      <c r="M4060" s="77">
        <v>3.8693000341114701</v>
      </c>
      <c r="N4060" s="77">
        <v>0</v>
      </c>
      <c r="O4060" s="77">
        <v>2258.2717317615402</v>
      </c>
      <c r="P4060" s="87" cm="1">
        <f t="array" ref="P4060">IF($X4060="Non-local",VLOOKUP($E4060,$AI$64:$AW$68,COLUMN($AW:$AW)-COLUMN($AH:$AH),FALSE),IF($X4060="Unknown",VLOOKUP($E4060,$AI$71:$AW$75,COLUMN($AW:$AW)-COLUMN($AH:$AH),FALSE),0))</f>
        <v>264</v>
      </c>
      <c r="Q4060" s="87" cm="1">
        <f t="array" ref="Q4060">IF($X4060="Non-local",VLOOKUP($E4060,$AI$40:$AW$44,COLUMN($AW:$AW)-COLUMN($AH:$AH),FALSE),IF($X4060="Unknown",VLOOKUP($E4060,$AI$47:$AW$51,COLUMN($AW:$AW)-COLUMN($AH:$AH),FALSE),0))</f>
        <v>622.00419999999997</v>
      </c>
      <c r="R4060" s="87" cm="1">
        <f t="array" ref="R4060">IF($X4060="Non-local",VLOOKUP($E4060,$AI$88:$AW$92,COLUMN($AW:$AW)-COLUMN($AH:$AH),FALSE),IF($X4060="Unknown",VLOOKUP($E4060,$AI$95:$AW$99,COLUMN($AW:$AW)-COLUMN($AH:$AH),FALSE),0))</f>
        <v>0.12047560494171299</v>
      </c>
      <c r="S4060" s="87" cm="1">
        <f t="array" ref="S4060">VLOOKUP($E4060,$AI$111:$AW$115,COLUMN($AW:$AW)-COLUMN($AH:$AH),FALSE)</f>
        <v>431.69321999999994</v>
      </c>
      <c r="T4060" s="104">
        <f t="shared" si="759"/>
        <v>3.9897756390531831</v>
      </c>
      <c r="U4060" s="104">
        <f t="shared" si="760"/>
        <v>3575.9691517615402</v>
      </c>
      <c r="V4060" s="87" cm="1">
        <f t="array" ref="V4060">VLOOKUP($E4060,$AI$118:$AW$122,COLUMN($AW:$AW)-COLUMN($AH:$AH),FALSE)</f>
        <v>0</v>
      </c>
      <c r="W4060" s="87" t="str">
        <f t="shared" si="764"/>
        <v>International</v>
      </c>
      <c r="X4060" s="87" t="str">
        <f t="shared" si="765"/>
        <v>Non-local</v>
      </c>
      <c r="Y4060" s="104"/>
      <c r="Z4060" s="87" t="str">
        <f t="shared" si="761"/>
        <v>Australia</v>
      </c>
      <c r="AA4060" s="87" t="str">
        <f t="shared" si="762"/>
        <v>Oceania</v>
      </c>
      <c r="AB4060" s="82" cm="1">
        <f t="array" ref="AB4060">VLOOKUP(B4060,'GDP per Capita'!$T$2:$V$4235,COLUMN('GDP per Capita'!$V:$V)-COLUMN('GDP per Capita'!$S:$S),FALSE)</f>
        <v>61250.7</v>
      </c>
      <c r="AC4060" s="82">
        <f t="shared" si="757"/>
        <v>61250.7</v>
      </c>
      <c r="AD4060" s="82">
        <f t="shared" si="758"/>
        <v>61250.7</v>
      </c>
      <c r="AE4060" s="88">
        <f t="shared" si="763"/>
        <v>5.8382502596077114E-2</v>
      </c>
    </row>
    <row r="4061" spans="1:31">
      <c r="A4061" s="77" t="s">
        <v>929</v>
      </c>
      <c r="B4061" s="77">
        <v>4060</v>
      </c>
      <c r="C4061" s="77" t="s">
        <v>29</v>
      </c>
      <c r="D4061" s="77" t="s">
        <v>29</v>
      </c>
      <c r="E4061" s="77">
        <v>2016</v>
      </c>
      <c r="F4061" s="77">
        <v>46.732387500000002</v>
      </c>
      <c r="G4061" s="77">
        <v>-117.00016509999899</v>
      </c>
      <c r="H4061" s="77">
        <v>0</v>
      </c>
      <c r="I4061" s="77" t="s">
        <v>1790</v>
      </c>
      <c r="J4061" s="77">
        <v>32.7174209</v>
      </c>
      <c r="K4061" s="77">
        <v>-117.1627714</v>
      </c>
      <c r="L4061" s="77">
        <v>3116.9129552415002</v>
      </c>
      <c r="M4061" s="77">
        <v>0.58153725118724398</v>
      </c>
      <c r="N4061" s="77">
        <v>0</v>
      </c>
      <c r="O4061" s="77">
        <v>598.44728740636901</v>
      </c>
      <c r="P4061" s="87" cm="1">
        <f t="array" ref="P4061">IF($X4061="Non-local",VLOOKUP($E4061,$AI$64:$AW$68,COLUMN($AW:$AW)-COLUMN($AH:$AH),FALSE),IF($X4061="Unknown",VLOOKUP($E4061,$AI$71:$AW$75,COLUMN($AW:$AW)-COLUMN($AH:$AH),FALSE),0))</f>
        <v>264</v>
      </c>
      <c r="Q4061" s="87" cm="1">
        <f t="array" ref="Q4061">IF($X4061="Non-local",VLOOKUP($E4061,$AI$40:$AW$44,COLUMN($AW:$AW)-COLUMN($AH:$AH),FALSE),IF($X4061="Unknown",VLOOKUP($E4061,$AI$47:$AW$51,COLUMN($AW:$AW)-COLUMN($AH:$AH),FALSE),0))</f>
        <v>622.00419999999997</v>
      </c>
      <c r="R4061" s="87" cm="1">
        <f t="array" ref="R4061">IF($X4061="Non-local",VLOOKUP($E4061,$AI$88:$AW$92,COLUMN($AW:$AW)-COLUMN($AH:$AH),FALSE),IF($X4061="Unknown",VLOOKUP($E4061,$AI$95:$AW$99,COLUMN($AW:$AW)-COLUMN($AH:$AH),FALSE),0))</f>
        <v>0.12047560494171299</v>
      </c>
      <c r="S4061" s="87" cm="1">
        <f t="array" ref="S4061">VLOOKUP($E4061,$AI$111:$AW$115,COLUMN($AW:$AW)-COLUMN($AH:$AH),FALSE)</f>
        <v>431.69321999999994</v>
      </c>
      <c r="T4061" s="104">
        <f t="shared" si="759"/>
        <v>0.70201285612895692</v>
      </c>
      <c r="U4061" s="104">
        <f t="shared" si="760"/>
        <v>1916.1447074063688</v>
      </c>
      <c r="V4061" s="87" cm="1">
        <f t="array" ref="V4061">VLOOKUP($E4061,$AI$118:$AW$122,COLUMN($AW:$AW)-COLUMN($AH:$AH),FALSE)</f>
        <v>0</v>
      </c>
      <c r="W4061" s="87" t="str">
        <f t="shared" si="764"/>
        <v>Domestic</v>
      </c>
      <c r="X4061" s="87" t="str">
        <f t="shared" si="765"/>
        <v>Non-local</v>
      </c>
      <c r="Y4061" s="104"/>
      <c r="Z4061" s="87" t="str">
        <f t="shared" si="761"/>
        <v>USA</v>
      </c>
      <c r="AA4061" s="87" t="str">
        <f t="shared" si="762"/>
        <v>USA</v>
      </c>
      <c r="AB4061" s="82" cm="1">
        <f t="array" ref="AB4061">VLOOKUP(B4061,'GDP per Capita'!$T$2:$V$4235,COLUMN('GDP per Capita'!$V:$V)-COLUMN('GDP per Capita'!$S:$S),FALSE)</f>
        <v>63809.64</v>
      </c>
      <c r="AC4061" s="82">
        <f t="shared" si="757"/>
        <v>63809.64</v>
      </c>
      <c r="AD4061" s="82">
        <f t="shared" si="758"/>
        <v>63809.64</v>
      </c>
      <c r="AE4061" s="88">
        <f t="shared" si="763"/>
        <v>3.0029078794463794E-2</v>
      </c>
    </row>
    <row r="4062" spans="1:31">
      <c r="A4062" s="77" t="s">
        <v>999</v>
      </c>
      <c r="B4062" s="77">
        <v>4061</v>
      </c>
      <c r="C4062" s="77" t="s">
        <v>29</v>
      </c>
      <c r="D4062" s="77" t="s">
        <v>29</v>
      </c>
      <c r="E4062" s="77">
        <v>2016</v>
      </c>
      <c r="F4062" s="77">
        <v>47.603832099999998</v>
      </c>
      <c r="G4062" s="77">
        <v>-122.3300624</v>
      </c>
      <c r="H4062" s="77">
        <v>0</v>
      </c>
      <c r="I4062" s="77" t="s">
        <v>1790</v>
      </c>
      <c r="J4062" s="77">
        <v>32.7174209</v>
      </c>
      <c r="K4062" s="77">
        <v>-117.1627714</v>
      </c>
      <c r="L4062" s="77">
        <v>3423.0716099771898</v>
      </c>
      <c r="M4062" s="77">
        <v>0.63027689994962799</v>
      </c>
      <c r="N4062" s="77">
        <v>0</v>
      </c>
      <c r="O4062" s="77">
        <v>657.22974911562096</v>
      </c>
      <c r="P4062" s="87" cm="1">
        <f t="array" ref="P4062">IF($X4062="Non-local",VLOOKUP($E4062,$AI$64:$AW$68,COLUMN($AW:$AW)-COLUMN($AH:$AH),FALSE),IF($X4062="Unknown",VLOOKUP($E4062,$AI$71:$AW$75,COLUMN($AW:$AW)-COLUMN($AH:$AH),FALSE),0))</f>
        <v>264</v>
      </c>
      <c r="Q4062" s="87" cm="1">
        <f t="array" ref="Q4062">IF($X4062="Non-local",VLOOKUP($E4062,$AI$40:$AW$44,COLUMN($AW:$AW)-COLUMN($AH:$AH),FALSE),IF($X4062="Unknown",VLOOKUP($E4062,$AI$47:$AW$51,COLUMN($AW:$AW)-COLUMN($AH:$AH),FALSE),0))</f>
        <v>622.00419999999997</v>
      </c>
      <c r="R4062" s="87" cm="1">
        <f t="array" ref="R4062">IF($X4062="Non-local",VLOOKUP($E4062,$AI$88:$AW$92,COLUMN($AW:$AW)-COLUMN($AH:$AH),FALSE),IF($X4062="Unknown",VLOOKUP($E4062,$AI$95:$AW$99,COLUMN($AW:$AW)-COLUMN($AH:$AH),FALSE),0))</f>
        <v>0.12047560494171299</v>
      </c>
      <c r="S4062" s="87" cm="1">
        <f t="array" ref="S4062">VLOOKUP($E4062,$AI$111:$AW$115,COLUMN($AW:$AW)-COLUMN($AH:$AH),FALSE)</f>
        <v>431.69321999999994</v>
      </c>
      <c r="T4062" s="104">
        <f t="shared" si="759"/>
        <v>0.75075250489134093</v>
      </c>
      <c r="U4062" s="104">
        <f t="shared" si="760"/>
        <v>1974.9271691156207</v>
      </c>
      <c r="V4062" s="87" cm="1">
        <f t="array" ref="V4062">VLOOKUP($E4062,$AI$118:$AW$122,COLUMN($AW:$AW)-COLUMN($AH:$AH),FALSE)</f>
        <v>0</v>
      </c>
      <c r="W4062" s="87" t="str">
        <f t="shared" si="764"/>
        <v>Domestic</v>
      </c>
      <c r="X4062" s="87" t="str">
        <f t="shared" si="765"/>
        <v>Non-local</v>
      </c>
      <c r="Y4062" s="104"/>
      <c r="Z4062" s="87" t="str">
        <f t="shared" si="761"/>
        <v>USA</v>
      </c>
      <c r="AA4062" s="87" t="str">
        <f t="shared" si="762"/>
        <v>USA</v>
      </c>
      <c r="AB4062" s="82" cm="1">
        <f t="array" ref="AB4062">VLOOKUP(B4062,'GDP per Capita'!$T$2:$V$4235,COLUMN('GDP per Capita'!$V:$V)-COLUMN('GDP per Capita'!$S:$S),FALSE)</f>
        <v>63809.64</v>
      </c>
      <c r="AC4062" s="82">
        <f t="shared" si="757"/>
        <v>63809.64</v>
      </c>
      <c r="AD4062" s="82">
        <f t="shared" si="758"/>
        <v>63809.64</v>
      </c>
      <c r="AE4062" s="88">
        <f t="shared" si="763"/>
        <v>3.0950294800528896E-2</v>
      </c>
    </row>
    <row r="4063" spans="1:31">
      <c r="A4063" s="77" t="s">
        <v>1211</v>
      </c>
      <c r="B4063" s="77">
        <v>4062</v>
      </c>
      <c r="C4063" s="77" t="s">
        <v>29</v>
      </c>
      <c r="D4063" s="77" t="s">
        <v>29</v>
      </c>
      <c r="E4063" s="77">
        <v>2016</v>
      </c>
      <c r="F4063" s="77">
        <v>30.331144500000001</v>
      </c>
      <c r="G4063" s="77">
        <v>-97.745461800000001</v>
      </c>
      <c r="H4063" s="77">
        <v>0</v>
      </c>
      <c r="I4063" s="77" t="s">
        <v>1790</v>
      </c>
      <c r="J4063" s="77">
        <v>32.7174209</v>
      </c>
      <c r="K4063" s="77">
        <v>-117.1627714</v>
      </c>
      <c r="L4063" s="77">
        <v>3713.6214323420099</v>
      </c>
      <c r="M4063" s="77">
        <v>0.67653166384732</v>
      </c>
      <c r="N4063" s="77">
        <v>0</v>
      </c>
      <c r="O4063" s="77">
        <v>713.01531500966598</v>
      </c>
      <c r="P4063" s="87" cm="1">
        <f t="array" ref="P4063">IF($X4063="Non-local",VLOOKUP($E4063,$AI$64:$AW$68,COLUMN($AW:$AW)-COLUMN($AH:$AH),FALSE),IF($X4063="Unknown",VLOOKUP($E4063,$AI$71:$AW$75,COLUMN($AW:$AW)-COLUMN($AH:$AH),FALSE),0))</f>
        <v>264</v>
      </c>
      <c r="Q4063" s="87" cm="1">
        <f t="array" ref="Q4063">IF($X4063="Non-local",VLOOKUP($E4063,$AI$40:$AW$44,COLUMN($AW:$AW)-COLUMN($AH:$AH),FALSE),IF($X4063="Unknown",VLOOKUP($E4063,$AI$47:$AW$51,COLUMN($AW:$AW)-COLUMN($AH:$AH),FALSE),0))</f>
        <v>622.00419999999997</v>
      </c>
      <c r="R4063" s="87" cm="1">
        <f t="array" ref="R4063">IF($X4063="Non-local",VLOOKUP($E4063,$AI$88:$AW$92,COLUMN($AW:$AW)-COLUMN($AH:$AH),FALSE),IF($X4063="Unknown",VLOOKUP($E4063,$AI$95:$AW$99,COLUMN($AW:$AW)-COLUMN($AH:$AH),FALSE),0))</f>
        <v>0.12047560494171299</v>
      </c>
      <c r="S4063" s="87" cm="1">
        <f t="array" ref="S4063">VLOOKUP($E4063,$AI$111:$AW$115,COLUMN($AW:$AW)-COLUMN($AH:$AH),FALSE)</f>
        <v>431.69321999999994</v>
      </c>
      <c r="T4063" s="104">
        <f t="shared" si="759"/>
        <v>0.79700726878903294</v>
      </c>
      <c r="U4063" s="104">
        <f t="shared" si="760"/>
        <v>2030.7127350096659</v>
      </c>
      <c r="V4063" s="87" cm="1">
        <f t="array" ref="V4063">VLOOKUP($E4063,$AI$118:$AW$122,COLUMN($AW:$AW)-COLUMN($AH:$AH),FALSE)</f>
        <v>0</v>
      </c>
      <c r="W4063" s="87" t="str">
        <f t="shared" si="764"/>
        <v>Domestic</v>
      </c>
      <c r="X4063" s="87" t="str">
        <f t="shared" si="765"/>
        <v>Non-local</v>
      </c>
      <c r="Y4063" s="104"/>
      <c r="Z4063" s="87" t="str">
        <f t="shared" si="761"/>
        <v>USA</v>
      </c>
      <c r="AA4063" s="87" t="str">
        <f t="shared" si="762"/>
        <v>USA</v>
      </c>
      <c r="AB4063" s="82" cm="1">
        <f t="array" ref="AB4063">VLOOKUP(B4063,'GDP per Capita'!$T$2:$V$4235,COLUMN('GDP per Capita'!$V:$V)-COLUMN('GDP per Capita'!$S:$S),FALSE)</f>
        <v>63809.64</v>
      </c>
      <c r="AC4063" s="82">
        <f t="shared" si="757"/>
        <v>63809.64</v>
      </c>
      <c r="AD4063" s="82">
        <f t="shared" si="758"/>
        <v>63809.64</v>
      </c>
      <c r="AE4063" s="88">
        <f t="shared" si="763"/>
        <v>3.182454461441353E-2</v>
      </c>
    </row>
    <row r="4064" spans="1:31">
      <c r="A4064" s="77" t="s">
        <v>1186</v>
      </c>
      <c r="B4064" s="77">
        <v>4063</v>
      </c>
      <c r="C4064" s="77" t="s">
        <v>33</v>
      </c>
      <c r="D4064" s="77" t="s">
        <v>816</v>
      </c>
      <c r="E4064" s="77">
        <v>2016</v>
      </c>
      <c r="F4064" s="77">
        <v>-35.297590599999999</v>
      </c>
      <c r="G4064" s="77">
        <v>149.1012676</v>
      </c>
      <c r="H4064" s="77">
        <v>0</v>
      </c>
      <c r="I4064" s="77" t="s">
        <v>1790</v>
      </c>
      <c r="J4064" s="77">
        <v>32.7174209</v>
      </c>
      <c r="K4064" s="77">
        <v>-117.1627714</v>
      </c>
      <c r="L4064" s="77">
        <v>24667.3808813166</v>
      </c>
      <c r="M4064" s="77">
        <v>3.8670666896097701</v>
      </c>
      <c r="N4064" s="77">
        <v>0</v>
      </c>
      <c r="O4064" s="77">
        <v>2257.0653506404701</v>
      </c>
      <c r="P4064" s="87" cm="1">
        <f t="array" ref="P4064">IF($X4064="Non-local",VLOOKUP($E4064,$AI$64:$AW$68,COLUMN($AW:$AW)-COLUMN($AH:$AH),FALSE),IF($X4064="Unknown",VLOOKUP($E4064,$AI$71:$AW$75,COLUMN($AW:$AW)-COLUMN($AH:$AH),FALSE),0))</f>
        <v>264</v>
      </c>
      <c r="Q4064" s="87" cm="1">
        <f t="array" ref="Q4064">IF($X4064="Non-local",VLOOKUP($E4064,$AI$40:$AW$44,COLUMN($AW:$AW)-COLUMN($AH:$AH),FALSE),IF($X4064="Unknown",VLOOKUP($E4064,$AI$47:$AW$51,COLUMN($AW:$AW)-COLUMN($AH:$AH),FALSE),0))</f>
        <v>622.00419999999997</v>
      </c>
      <c r="R4064" s="87" cm="1">
        <f t="array" ref="R4064">IF($X4064="Non-local",VLOOKUP($E4064,$AI$88:$AW$92,COLUMN($AW:$AW)-COLUMN($AH:$AH),FALSE),IF($X4064="Unknown",VLOOKUP($E4064,$AI$95:$AW$99,COLUMN($AW:$AW)-COLUMN($AH:$AH),FALSE),0))</f>
        <v>0.12047560494171299</v>
      </c>
      <c r="S4064" s="87" cm="1">
        <f t="array" ref="S4064">VLOOKUP($E4064,$AI$111:$AW$115,COLUMN($AW:$AW)-COLUMN($AH:$AH),FALSE)</f>
        <v>431.69321999999994</v>
      </c>
      <c r="T4064" s="104">
        <f t="shared" si="759"/>
        <v>3.9875422945514831</v>
      </c>
      <c r="U4064" s="104">
        <f t="shared" si="760"/>
        <v>3574.7627706404701</v>
      </c>
      <c r="V4064" s="87" cm="1">
        <f t="array" ref="V4064">VLOOKUP($E4064,$AI$118:$AW$122,COLUMN($AW:$AW)-COLUMN($AH:$AH),FALSE)</f>
        <v>0</v>
      </c>
      <c r="W4064" s="87" t="str">
        <f t="shared" si="764"/>
        <v>International</v>
      </c>
      <c r="X4064" s="87" t="str">
        <f t="shared" si="765"/>
        <v>Non-local</v>
      </c>
      <c r="Y4064" s="104"/>
      <c r="Z4064" s="87" t="str">
        <f t="shared" si="761"/>
        <v>Australia</v>
      </c>
      <c r="AA4064" s="87" t="str">
        <f t="shared" si="762"/>
        <v>Oceania</v>
      </c>
      <c r="AB4064" s="82" cm="1">
        <f t="array" ref="AB4064">VLOOKUP(B4064,'GDP per Capita'!$T$2:$V$4235,COLUMN('GDP per Capita'!$V:$V)-COLUMN('GDP per Capita'!$S:$S),FALSE)</f>
        <v>61250.7</v>
      </c>
      <c r="AC4064" s="82">
        <f t="shared" si="757"/>
        <v>61250.7</v>
      </c>
      <c r="AD4064" s="82">
        <f t="shared" si="758"/>
        <v>61250.7</v>
      </c>
      <c r="AE4064" s="88">
        <f t="shared" si="763"/>
        <v>5.8362806802868705E-2</v>
      </c>
    </row>
    <row r="4065" spans="1:31">
      <c r="A4065" s="77" t="s">
        <v>1017</v>
      </c>
      <c r="B4065" s="77">
        <v>4064</v>
      </c>
      <c r="C4065" s="77" t="s">
        <v>29</v>
      </c>
      <c r="D4065" s="77" t="s">
        <v>29</v>
      </c>
      <c r="E4065" s="77">
        <v>2016</v>
      </c>
      <c r="F4065" s="77">
        <v>36.167255900000001</v>
      </c>
      <c r="G4065" s="77">
        <v>-115.1485163</v>
      </c>
      <c r="H4065" s="77">
        <v>0</v>
      </c>
      <c r="I4065" s="77" t="s">
        <v>1790</v>
      </c>
      <c r="J4065" s="77">
        <v>32.7174209</v>
      </c>
      <c r="K4065" s="77">
        <v>-117.1627714</v>
      </c>
      <c r="L4065" s="77">
        <v>851.45734275442999</v>
      </c>
      <c r="M4065" s="77">
        <v>0.27406219453326403</v>
      </c>
      <c r="N4065" s="77">
        <v>0</v>
      </c>
      <c r="O4065" s="77">
        <v>163.47980980885001</v>
      </c>
      <c r="P4065" s="87" cm="1">
        <f t="array" ref="P4065">IF($X4065="Non-local",VLOOKUP($E4065,$AI$64:$AW$68,COLUMN($AW:$AW)-COLUMN($AH:$AH),FALSE),IF($X4065="Unknown",VLOOKUP($E4065,$AI$71:$AW$75,COLUMN($AW:$AW)-COLUMN($AH:$AH),FALSE),0))</f>
        <v>264</v>
      </c>
      <c r="Q4065" s="87" cm="1">
        <f t="array" ref="Q4065">IF($X4065="Non-local",VLOOKUP($E4065,$AI$40:$AW$44,COLUMN($AW:$AW)-COLUMN($AH:$AH),FALSE),IF($X4065="Unknown",VLOOKUP($E4065,$AI$47:$AW$51,COLUMN($AW:$AW)-COLUMN($AH:$AH),FALSE),0))</f>
        <v>622.00419999999997</v>
      </c>
      <c r="R4065" s="87" cm="1">
        <f t="array" ref="R4065">IF($X4065="Non-local",VLOOKUP($E4065,$AI$88:$AW$92,COLUMN($AW:$AW)-COLUMN($AH:$AH),FALSE),IF($X4065="Unknown",VLOOKUP($E4065,$AI$95:$AW$99,COLUMN($AW:$AW)-COLUMN($AH:$AH),FALSE),0))</f>
        <v>0.12047560494171299</v>
      </c>
      <c r="S4065" s="87" cm="1">
        <f t="array" ref="S4065">VLOOKUP($E4065,$AI$111:$AW$115,COLUMN($AW:$AW)-COLUMN($AH:$AH),FALSE)</f>
        <v>431.69321999999994</v>
      </c>
      <c r="T4065" s="104">
        <f t="shared" si="759"/>
        <v>0.39453779947497702</v>
      </c>
      <c r="U4065" s="104">
        <f t="shared" si="760"/>
        <v>1481.1772298088499</v>
      </c>
      <c r="V4065" s="87" cm="1">
        <f t="array" ref="V4065">VLOOKUP($E4065,$AI$118:$AW$122,COLUMN($AW:$AW)-COLUMN($AH:$AH),FALSE)</f>
        <v>0</v>
      </c>
      <c r="W4065" s="87" t="str">
        <f t="shared" si="764"/>
        <v>Domestic</v>
      </c>
      <c r="X4065" s="87" t="str">
        <f t="shared" si="765"/>
        <v>Non-local</v>
      </c>
      <c r="Y4065" s="104"/>
      <c r="Z4065" s="87" t="str">
        <f t="shared" si="761"/>
        <v>USA</v>
      </c>
      <c r="AA4065" s="87" t="str">
        <f t="shared" si="762"/>
        <v>USA</v>
      </c>
      <c r="AB4065" s="82" cm="1">
        <f t="array" ref="AB4065">VLOOKUP(B4065,'GDP per Capita'!$T$2:$V$4235,COLUMN('GDP per Capita'!$V:$V)-COLUMN('GDP per Capita'!$S:$S),FALSE)</f>
        <v>63809.64</v>
      </c>
      <c r="AC4065" s="82">
        <f t="shared" si="757"/>
        <v>63809.64</v>
      </c>
      <c r="AD4065" s="82">
        <f t="shared" si="758"/>
        <v>63809.64</v>
      </c>
      <c r="AE4065" s="88">
        <f t="shared" si="763"/>
        <v>2.321243670719424E-2</v>
      </c>
    </row>
    <row r="4066" spans="1:31">
      <c r="A4066" s="77" t="s">
        <v>1351</v>
      </c>
      <c r="B4066" s="77">
        <v>4065</v>
      </c>
      <c r="C4066" s="77" t="s">
        <v>29</v>
      </c>
      <c r="D4066" s="77" t="s">
        <v>29</v>
      </c>
      <c r="E4066" s="77">
        <v>2016</v>
      </c>
      <c r="F4066" s="77">
        <v>38.777132100000003</v>
      </c>
      <c r="G4066" s="77">
        <v>-77.275469099999995</v>
      </c>
      <c r="H4066" s="77">
        <v>0</v>
      </c>
      <c r="I4066" s="77" t="s">
        <v>1790</v>
      </c>
      <c r="J4066" s="77">
        <v>32.7174209</v>
      </c>
      <c r="K4066" s="77">
        <v>-117.1627714</v>
      </c>
      <c r="L4066" s="77">
        <v>7265.6072962353201</v>
      </c>
      <c r="M4066" s="77">
        <v>1.1863834520483201</v>
      </c>
      <c r="N4066" s="77">
        <v>0</v>
      </c>
      <c r="O4066" s="77">
        <v>871.87287554823899</v>
      </c>
      <c r="P4066" s="87" cm="1">
        <f t="array" ref="P4066">IF($X4066="Non-local",VLOOKUP($E4066,$AI$64:$AW$68,COLUMN($AW:$AW)-COLUMN($AH:$AH),FALSE),IF($X4066="Unknown",VLOOKUP($E4066,$AI$71:$AW$75,COLUMN($AW:$AW)-COLUMN($AH:$AH),FALSE),0))</f>
        <v>264</v>
      </c>
      <c r="Q4066" s="87" cm="1">
        <f t="array" ref="Q4066">IF($X4066="Non-local",VLOOKUP($E4066,$AI$40:$AW$44,COLUMN($AW:$AW)-COLUMN($AH:$AH),FALSE),IF($X4066="Unknown",VLOOKUP($E4066,$AI$47:$AW$51,COLUMN($AW:$AW)-COLUMN($AH:$AH),FALSE),0))</f>
        <v>622.00419999999997</v>
      </c>
      <c r="R4066" s="87" cm="1">
        <f t="array" ref="R4066">IF($X4066="Non-local",VLOOKUP($E4066,$AI$88:$AW$92,COLUMN($AW:$AW)-COLUMN($AH:$AH),FALSE),IF($X4066="Unknown",VLOOKUP($E4066,$AI$95:$AW$99,COLUMN($AW:$AW)-COLUMN($AH:$AH),FALSE),0))</f>
        <v>0.12047560494171299</v>
      </c>
      <c r="S4066" s="87" cm="1">
        <f t="array" ref="S4066">VLOOKUP($E4066,$AI$111:$AW$115,COLUMN($AW:$AW)-COLUMN($AH:$AH),FALSE)</f>
        <v>431.69321999999994</v>
      </c>
      <c r="T4066" s="104">
        <f t="shared" si="759"/>
        <v>1.3068590569900331</v>
      </c>
      <c r="U4066" s="104">
        <f t="shared" si="760"/>
        <v>2189.5702955482388</v>
      </c>
      <c r="V4066" s="87" cm="1">
        <f t="array" ref="V4066">VLOOKUP($E4066,$AI$118:$AW$122,COLUMN($AW:$AW)-COLUMN($AH:$AH),FALSE)</f>
        <v>0</v>
      </c>
      <c r="W4066" s="87" t="str">
        <f t="shared" si="764"/>
        <v>Domestic</v>
      </c>
      <c r="X4066" s="87" t="str">
        <f t="shared" si="765"/>
        <v>Non-local</v>
      </c>
      <c r="Y4066" s="104"/>
      <c r="Z4066" s="87" t="str">
        <f t="shared" si="761"/>
        <v>USA</v>
      </c>
      <c r="AA4066" s="87" t="str">
        <f t="shared" si="762"/>
        <v>USA</v>
      </c>
      <c r="AB4066" s="82" cm="1">
        <f t="array" ref="AB4066">VLOOKUP(B4066,'GDP per Capita'!$T$2:$V$4235,COLUMN('GDP per Capita'!$V:$V)-COLUMN('GDP per Capita'!$S:$S),FALSE)</f>
        <v>63809.64</v>
      </c>
      <c r="AC4066" s="82">
        <f t="shared" si="757"/>
        <v>63809.64</v>
      </c>
      <c r="AD4066" s="82">
        <f t="shared" si="758"/>
        <v>63809.64</v>
      </c>
      <c r="AE4066" s="88">
        <f t="shared" si="763"/>
        <v>3.4314098865755059E-2</v>
      </c>
    </row>
    <row r="4067" spans="1:31">
      <c r="A4067" s="77" t="s">
        <v>1011</v>
      </c>
      <c r="B4067" s="77">
        <v>4066</v>
      </c>
      <c r="C4067" s="77" t="s">
        <v>29</v>
      </c>
      <c r="D4067" s="77" t="s">
        <v>29</v>
      </c>
      <c r="E4067" s="77">
        <v>2016</v>
      </c>
      <c r="F4067" s="77">
        <v>40.102554999999903</v>
      </c>
      <c r="G4067" s="77">
        <v>-105.36320790000001</v>
      </c>
      <c r="H4067" s="77">
        <v>0</v>
      </c>
      <c r="I4067" s="77" t="s">
        <v>1790</v>
      </c>
      <c r="J4067" s="77">
        <v>32.7174209</v>
      </c>
      <c r="K4067" s="77">
        <v>-117.1627714</v>
      </c>
      <c r="L4067" s="77">
        <v>2671.2381102228601</v>
      </c>
      <c r="M4067" s="77">
        <v>0.51435473721102698</v>
      </c>
      <c r="N4067" s="77">
        <v>0</v>
      </c>
      <c r="O4067" s="77">
        <v>512.87771716279099</v>
      </c>
      <c r="P4067" s="87" cm="1">
        <f t="array" ref="P4067">IF($X4067="Non-local",VLOOKUP($E4067,$AI$64:$AW$68,COLUMN($AW:$AW)-COLUMN($AH:$AH),FALSE),IF($X4067="Unknown",VLOOKUP($E4067,$AI$71:$AW$75,COLUMN($AW:$AW)-COLUMN($AH:$AH),FALSE),0))</f>
        <v>264</v>
      </c>
      <c r="Q4067" s="87" cm="1">
        <f t="array" ref="Q4067">IF($X4067="Non-local",VLOOKUP($E4067,$AI$40:$AW$44,COLUMN($AW:$AW)-COLUMN($AH:$AH),FALSE),IF($X4067="Unknown",VLOOKUP($E4067,$AI$47:$AW$51,COLUMN($AW:$AW)-COLUMN($AH:$AH),FALSE),0))</f>
        <v>622.00419999999997</v>
      </c>
      <c r="R4067" s="87" cm="1">
        <f t="array" ref="R4067">IF($X4067="Non-local",VLOOKUP($E4067,$AI$88:$AW$92,COLUMN($AW:$AW)-COLUMN($AH:$AH),FALSE),IF($X4067="Unknown",VLOOKUP($E4067,$AI$95:$AW$99,COLUMN($AW:$AW)-COLUMN($AH:$AH),FALSE),0))</f>
        <v>0.12047560494171299</v>
      </c>
      <c r="S4067" s="87" cm="1">
        <f t="array" ref="S4067">VLOOKUP($E4067,$AI$111:$AW$115,COLUMN($AW:$AW)-COLUMN($AH:$AH),FALSE)</f>
        <v>431.69321999999994</v>
      </c>
      <c r="T4067" s="104">
        <f t="shared" si="759"/>
        <v>0.63483034215273992</v>
      </c>
      <c r="U4067" s="104">
        <f t="shared" si="760"/>
        <v>1830.575137162791</v>
      </c>
      <c r="V4067" s="87" cm="1">
        <f t="array" ref="V4067">VLOOKUP($E4067,$AI$118:$AW$122,COLUMN($AW:$AW)-COLUMN($AH:$AH),FALSE)</f>
        <v>0</v>
      </c>
      <c r="W4067" s="87" t="str">
        <f t="shared" si="764"/>
        <v>Domestic</v>
      </c>
      <c r="X4067" s="87" t="str">
        <f t="shared" si="765"/>
        <v>Non-local</v>
      </c>
      <c r="Y4067" s="104"/>
      <c r="Z4067" s="87" t="str">
        <f t="shared" si="761"/>
        <v>USA</v>
      </c>
      <c r="AA4067" s="87" t="str">
        <f t="shared" si="762"/>
        <v>USA</v>
      </c>
      <c r="AB4067" s="82" cm="1">
        <f t="array" ref="AB4067">VLOOKUP(B4067,'GDP per Capita'!$T$2:$V$4235,COLUMN('GDP per Capita'!$V:$V)-COLUMN('GDP per Capita'!$S:$S),FALSE)</f>
        <v>63809.64</v>
      </c>
      <c r="AC4067" s="82">
        <f t="shared" si="757"/>
        <v>63809.64</v>
      </c>
      <c r="AD4067" s="82">
        <f t="shared" si="758"/>
        <v>63809.64</v>
      </c>
      <c r="AE4067" s="88">
        <f t="shared" si="763"/>
        <v>2.8688065583237752E-2</v>
      </c>
    </row>
    <row r="4068" spans="1:31">
      <c r="A4068" s="77" t="s">
        <v>912</v>
      </c>
      <c r="B4068" s="77">
        <v>4067</v>
      </c>
      <c r="C4068" s="77" t="s">
        <v>29</v>
      </c>
      <c r="D4068" s="77" t="s">
        <v>29</v>
      </c>
      <c r="E4068" s="77">
        <v>2016</v>
      </c>
      <c r="F4068" s="77">
        <v>42.688915600000001</v>
      </c>
      <c r="G4068" s="77">
        <v>-73.224605699999998</v>
      </c>
      <c r="H4068" s="77">
        <v>0</v>
      </c>
      <c r="I4068" s="77" t="s">
        <v>1790</v>
      </c>
      <c r="J4068" s="77">
        <v>32.7174209</v>
      </c>
      <c r="K4068" s="77">
        <v>-117.1627714</v>
      </c>
      <c r="L4068" s="77">
        <v>7945.7532622948902</v>
      </c>
      <c r="M4068" s="77">
        <v>1.2811361335165901</v>
      </c>
      <c r="N4068" s="77">
        <v>0</v>
      </c>
      <c r="O4068" s="77">
        <v>953.49039147538701</v>
      </c>
      <c r="P4068" s="87" cm="1">
        <f t="array" ref="P4068">IF($X4068="Non-local",VLOOKUP($E4068,$AI$64:$AW$68,COLUMN($AW:$AW)-COLUMN($AH:$AH),FALSE),IF($X4068="Unknown",VLOOKUP($E4068,$AI$71:$AW$75,COLUMN($AW:$AW)-COLUMN($AH:$AH),FALSE),0))</f>
        <v>264</v>
      </c>
      <c r="Q4068" s="87" cm="1">
        <f t="array" ref="Q4068">IF($X4068="Non-local",VLOOKUP($E4068,$AI$40:$AW$44,COLUMN($AW:$AW)-COLUMN($AH:$AH),FALSE),IF($X4068="Unknown",VLOOKUP($E4068,$AI$47:$AW$51,COLUMN($AW:$AW)-COLUMN($AH:$AH),FALSE),0))</f>
        <v>622.00419999999997</v>
      </c>
      <c r="R4068" s="87" cm="1">
        <f t="array" ref="R4068">IF($X4068="Non-local",VLOOKUP($E4068,$AI$88:$AW$92,COLUMN($AW:$AW)-COLUMN($AH:$AH),FALSE),IF($X4068="Unknown",VLOOKUP($E4068,$AI$95:$AW$99,COLUMN($AW:$AW)-COLUMN($AH:$AH),FALSE),0))</f>
        <v>0.12047560494171299</v>
      </c>
      <c r="S4068" s="87" cm="1">
        <f t="array" ref="S4068">VLOOKUP($E4068,$AI$111:$AW$115,COLUMN($AW:$AW)-COLUMN($AH:$AH),FALSE)</f>
        <v>431.69321999999994</v>
      </c>
      <c r="T4068" s="104">
        <f t="shared" si="759"/>
        <v>1.4016117384583031</v>
      </c>
      <c r="U4068" s="104">
        <f t="shared" si="760"/>
        <v>2271.1878114753872</v>
      </c>
      <c r="V4068" s="87" cm="1">
        <f t="array" ref="V4068">VLOOKUP($E4068,$AI$118:$AW$122,COLUMN($AW:$AW)-COLUMN($AH:$AH),FALSE)</f>
        <v>0</v>
      </c>
      <c r="W4068" s="87" t="str">
        <f t="shared" si="764"/>
        <v>Domestic</v>
      </c>
      <c r="X4068" s="87" t="str">
        <f t="shared" si="765"/>
        <v>Non-local</v>
      </c>
      <c r="Y4068" s="104"/>
      <c r="Z4068" s="87" t="str">
        <f t="shared" si="761"/>
        <v>USA</v>
      </c>
      <c r="AA4068" s="87" t="str">
        <f t="shared" si="762"/>
        <v>USA</v>
      </c>
      <c r="AB4068" s="82" cm="1">
        <f t="array" ref="AB4068">VLOOKUP(B4068,'GDP per Capita'!$T$2:$V$4235,COLUMN('GDP per Capita'!$V:$V)-COLUMN('GDP per Capita'!$S:$S),FALSE)</f>
        <v>63809.64</v>
      </c>
      <c r="AC4068" s="82">
        <f t="shared" si="757"/>
        <v>63809.64</v>
      </c>
      <c r="AD4068" s="82">
        <f t="shared" si="758"/>
        <v>63809.64</v>
      </c>
      <c r="AE4068" s="88">
        <f t="shared" si="763"/>
        <v>3.5593177010172561E-2</v>
      </c>
    </row>
    <row r="4069" spans="1:31">
      <c r="A4069" s="77" t="s">
        <v>1087</v>
      </c>
      <c r="B4069" s="77">
        <v>4068</v>
      </c>
      <c r="C4069" s="77" t="s">
        <v>29</v>
      </c>
      <c r="D4069" s="77" t="s">
        <v>29</v>
      </c>
      <c r="E4069" s="77">
        <v>2016</v>
      </c>
      <c r="F4069" s="77">
        <v>33.9597677</v>
      </c>
      <c r="G4069" s="77">
        <v>-83.376397999999995</v>
      </c>
      <c r="H4069" s="77">
        <v>0</v>
      </c>
      <c r="I4069" s="77" t="s">
        <v>1790</v>
      </c>
      <c r="J4069" s="77">
        <v>32.7174209</v>
      </c>
      <c r="K4069" s="77">
        <v>-117.1627714</v>
      </c>
      <c r="L4069" s="77">
        <v>6254.9799222796601</v>
      </c>
      <c r="M4069" s="77">
        <v>1.0470963135287199</v>
      </c>
      <c r="N4069" s="77">
        <v>0</v>
      </c>
      <c r="O4069" s="77">
        <v>750.59759067355901</v>
      </c>
      <c r="P4069" s="87" cm="1">
        <f t="array" ref="P4069">IF($X4069="Non-local",VLOOKUP($E4069,$AI$64:$AW$68,COLUMN($AW:$AW)-COLUMN($AH:$AH),FALSE),IF($X4069="Unknown",VLOOKUP($E4069,$AI$71:$AW$75,COLUMN($AW:$AW)-COLUMN($AH:$AH),FALSE),0))</f>
        <v>264</v>
      </c>
      <c r="Q4069" s="87" cm="1">
        <f t="array" ref="Q4069">IF($X4069="Non-local",VLOOKUP($E4069,$AI$40:$AW$44,COLUMN($AW:$AW)-COLUMN($AH:$AH),FALSE),IF($X4069="Unknown",VLOOKUP($E4069,$AI$47:$AW$51,COLUMN($AW:$AW)-COLUMN($AH:$AH),FALSE),0))</f>
        <v>622.00419999999997</v>
      </c>
      <c r="R4069" s="87" cm="1">
        <f t="array" ref="R4069">IF($X4069="Non-local",VLOOKUP($E4069,$AI$88:$AW$92,COLUMN($AW:$AW)-COLUMN($AH:$AH),FALSE),IF($X4069="Unknown",VLOOKUP($E4069,$AI$95:$AW$99,COLUMN($AW:$AW)-COLUMN($AH:$AH),FALSE),0))</f>
        <v>0.12047560494171299</v>
      </c>
      <c r="S4069" s="87" cm="1">
        <f t="array" ref="S4069">VLOOKUP($E4069,$AI$111:$AW$115,COLUMN($AW:$AW)-COLUMN($AH:$AH),FALSE)</f>
        <v>431.69321999999994</v>
      </c>
      <c r="T4069" s="104">
        <f t="shared" si="759"/>
        <v>1.167571918470433</v>
      </c>
      <c r="U4069" s="104">
        <f t="shared" si="760"/>
        <v>2068.2950106735589</v>
      </c>
      <c r="V4069" s="87" cm="1">
        <f t="array" ref="V4069">VLOOKUP($E4069,$AI$118:$AW$122,COLUMN($AW:$AW)-COLUMN($AH:$AH),FALSE)</f>
        <v>0</v>
      </c>
      <c r="W4069" s="87" t="str">
        <f t="shared" si="764"/>
        <v>Domestic</v>
      </c>
      <c r="X4069" s="87" t="str">
        <f t="shared" si="765"/>
        <v>Non-local</v>
      </c>
      <c r="Y4069" s="104"/>
      <c r="Z4069" s="87" t="str">
        <f t="shared" si="761"/>
        <v>USA</v>
      </c>
      <c r="AA4069" s="87" t="str">
        <f t="shared" si="762"/>
        <v>USA</v>
      </c>
      <c r="AB4069" s="82" cm="1">
        <f t="array" ref="AB4069">VLOOKUP(B4069,'GDP per Capita'!$T$2:$V$4235,COLUMN('GDP per Capita'!$V:$V)-COLUMN('GDP per Capita'!$S:$S),FALSE)</f>
        <v>63809.64</v>
      </c>
      <c r="AC4069" s="82">
        <f t="shared" si="757"/>
        <v>63809.64</v>
      </c>
      <c r="AD4069" s="82">
        <f t="shared" si="758"/>
        <v>63809.64</v>
      </c>
      <c r="AE4069" s="88">
        <f t="shared" si="763"/>
        <v>3.2413519503848617E-2</v>
      </c>
    </row>
    <row r="4070" spans="1:31">
      <c r="A4070" s="77" t="s">
        <v>1865</v>
      </c>
      <c r="B4070" s="77">
        <v>4069</v>
      </c>
      <c r="C4070" s="77" t="s">
        <v>557</v>
      </c>
      <c r="D4070" s="77" t="s">
        <v>31</v>
      </c>
      <c r="E4070" s="77">
        <v>2016</v>
      </c>
      <c r="F4070" s="77">
        <v>45.067755099999999</v>
      </c>
      <c r="G4070" s="77">
        <v>7.6824892</v>
      </c>
      <c r="H4070" s="77">
        <v>0</v>
      </c>
      <c r="I4070" s="77" t="s">
        <v>1790</v>
      </c>
      <c r="J4070" s="77">
        <v>32.7174209</v>
      </c>
      <c r="K4070" s="77">
        <v>-117.1627714</v>
      </c>
      <c r="L4070" s="77">
        <v>19465.424028650599</v>
      </c>
      <c r="M4070" s="77">
        <v>3.0098027528014102</v>
      </c>
      <c r="N4070" s="77">
        <v>0</v>
      </c>
      <c r="O4070" s="77">
        <v>1781.08629862153</v>
      </c>
      <c r="P4070" s="87" cm="1">
        <f t="array" ref="P4070">IF($X4070="Non-local",VLOOKUP($E4070,$AI$64:$AW$68,COLUMN($AW:$AW)-COLUMN($AH:$AH),FALSE),IF($X4070="Unknown",VLOOKUP($E4070,$AI$71:$AW$75,COLUMN($AW:$AW)-COLUMN($AH:$AH),FALSE),0))</f>
        <v>264</v>
      </c>
      <c r="Q4070" s="87" cm="1">
        <f t="array" ref="Q4070">IF($X4070="Non-local",VLOOKUP($E4070,$AI$40:$AW$44,COLUMN($AW:$AW)-COLUMN($AH:$AH),FALSE),IF($X4070="Unknown",VLOOKUP($E4070,$AI$47:$AW$51,COLUMN($AW:$AW)-COLUMN($AH:$AH),FALSE),0))</f>
        <v>622.00419999999997</v>
      </c>
      <c r="R4070" s="87" cm="1">
        <f t="array" ref="R4070">IF($X4070="Non-local",VLOOKUP($E4070,$AI$88:$AW$92,COLUMN($AW:$AW)-COLUMN($AH:$AH),FALSE),IF($X4070="Unknown",VLOOKUP($E4070,$AI$95:$AW$99,COLUMN($AW:$AW)-COLUMN($AH:$AH),FALSE),0))</f>
        <v>0.12047560494171299</v>
      </c>
      <c r="S4070" s="87" cm="1">
        <f t="array" ref="S4070">VLOOKUP($E4070,$AI$111:$AW$115,COLUMN($AW:$AW)-COLUMN($AH:$AH),FALSE)</f>
        <v>431.69321999999994</v>
      </c>
      <c r="T4070" s="104">
        <f t="shared" si="759"/>
        <v>3.1302783577431232</v>
      </c>
      <c r="U4070" s="104">
        <f t="shared" si="760"/>
        <v>3098.7837186215302</v>
      </c>
      <c r="V4070" s="87" cm="1">
        <f t="array" ref="V4070">VLOOKUP($E4070,$AI$118:$AW$122,COLUMN($AW:$AW)-COLUMN($AH:$AH),FALSE)</f>
        <v>0</v>
      </c>
      <c r="W4070" s="87" t="str">
        <f t="shared" si="764"/>
        <v>International</v>
      </c>
      <c r="X4070" s="87" t="str">
        <f t="shared" si="765"/>
        <v>Non-local</v>
      </c>
      <c r="Y4070" s="104"/>
      <c r="Z4070" s="87" t="str">
        <f t="shared" si="761"/>
        <v>Italy</v>
      </c>
      <c r="AA4070" s="87" t="str">
        <f t="shared" si="762"/>
        <v>Europe</v>
      </c>
      <c r="AB4070" s="82" cm="1">
        <f t="array" ref="AB4070">VLOOKUP(B4070,'GDP per Capita'!$T$2:$V$4235,COLUMN('GDP per Capita'!$V:$V)-COLUMN('GDP per Capita'!$S:$S),FALSE)</f>
        <v>34671.17</v>
      </c>
      <c r="AC4070" s="82">
        <f t="shared" si="757"/>
        <v>34671.17</v>
      </c>
      <c r="AD4070" s="82">
        <f t="shared" si="758"/>
        <v>34671.17</v>
      </c>
      <c r="AE4070" s="88">
        <f t="shared" si="763"/>
        <v>8.937638154759503E-2</v>
      </c>
    </row>
    <row r="4071" spans="1:31">
      <c r="A4071" s="77" t="s">
        <v>927</v>
      </c>
      <c r="B4071" s="77">
        <v>4070</v>
      </c>
      <c r="C4071" s="77" t="s">
        <v>29</v>
      </c>
      <c r="D4071" s="77" t="s">
        <v>29</v>
      </c>
      <c r="E4071" s="77">
        <v>2016</v>
      </c>
      <c r="F4071" s="77">
        <v>34.147645199999999</v>
      </c>
      <c r="G4071" s="77">
        <v>-118.1444779</v>
      </c>
      <c r="H4071" s="77">
        <v>0</v>
      </c>
      <c r="I4071" s="77" t="s">
        <v>1790</v>
      </c>
      <c r="J4071" s="77">
        <v>32.7174209</v>
      </c>
      <c r="K4071" s="77">
        <v>-117.1627714</v>
      </c>
      <c r="L4071" s="77">
        <v>366.54981032904999</v>
      </c>
      <c r="M4071" s="77">
        <v>0.21003268833500399</v>
      </c>
      <c r="N4071" s="77">
        <v>0</v>
      </c>
      <c r="O4071" s="77">
        <v>70.377563583177704</v>
      </c>
      <c r="P4071" s="87" cm="1">
        <f t="array" ref="P4071">IF($X4071="Non-local",VLOOKUP($E4071,$AI$64:$AW$68,COLUMN($AW:$AW)-COLUMN($AH:$AH),FALSE),IF($X4071="Unknown",VLOOKUP($E4071,$AI$71:$AW$75,COLUMN($AW:$AW)-COLUMN($AH:$AH),FALSE),0))</f>
        <v>264</v>
      </c>
      <c r="Q4071" s="87" cm="1">
        <f t="array" ref="Q4071">IF($X4071="Non-local",VLOOKUP($E4071,$AI$40:$AW$44,COLUMN($AW:$AW)-COLUMN($AH:$AH),FALSE),IF($X4071="Unknown",VLOOKUP($E4071,$AI$47:$AW$51,COLUMN($AW:$AW)-COLUMN($AH:$AH),FALSE),0))</f>
        <v>622.00419999999997</v>
      </c>
      <c r="R4071" s="87" cm="1">
        <f t="array" ref="R4071">IF($X4071="Non-local",VLOOKUP($E4071,$AI$88:$AW$92,COLUMN($AW:$AW)-COLUMN($AH:$AH),FALSE),IF($X4071="Unknown",VLOOKUP($E4071,$AI$95:$AW$99,COLUMN($AW:$AW)-COLUMN($AH:$AH),FALSE),0))</f>
        <v>0.12047560494171299</v>
      </c>
      <c r="S4071" s="87" cm="1">
        <f t="array" ref="S4071">VLOOKUP($E4071,$AI$111:$AW$115,COLUMN($AW:$AW)-COLUMN($AH:$AH),FALSE)</f>
        <v>431.69321999999994</v>
      </c>
      <c r="T4071" s="104">
        <f t="shared" si="759"/>
        <v>0.33050829327671699</v>
      </c>
      <c r="U4071" s="104">
        <f t="shared" si="760"/>
        <v>1388.0749835831775</v>
      </c>
      <c r="V4071" s="87" cm="1">
        <f t="array" ref="V4071">VLOOKUP($E4071,$AI$118:$AW$122,COLUMN($AW:$AW)-COLUMN($AH:$AH),FALSE)</f>
        <v>0</v>
      </c>
      <c r="W4071" s="87" t="str">
        <f t="shared" si="764"/>
        <v>Domestic</v>
      </c>
      <c r="X4071" s="87" t="str">
        <f t="shared" si="765"/>
        <v>Non-local</v>
      </c>
      <c r="Y4071" s="104"/>
      <c r="Z4071" s="87" t="str">
        <f t="shared" si="761"/>
        <v>USA</v>
      </c>
      <c r="AA4071" s="87" t="str">
        <f t="shared" si="762"/>
        <v>USA</v>
      </c>
      <c r="AB4071" s="82" cm="1">
        <f t="array" ref="AB4071">VLOOKUP(B4071,'GDP per Capita'!$T$2:$V$4235,COLUMN('GDP per Capita'!$V:$V)-COLUMN('GDP per Capita'!$S:$S),FALSE)</f>
        <v>63809.64</v>
      </c>
      <c r="AC4071" s="82">
        <f t="shared" si="757"/>
        <v>63809.64</v>
      </c>
      <c r="AD4071" s="82">
        <f t="shared" si="758"/>
        <v>63809.64</v>
      </c>
      <c r="AE4071" s="88">
        <f t="shared" si="763"/>
        <v>2.1753374311204037E-2</v>
      </c>
    </row>
    <row r="4072" spans="1:31">
      <c r="A4072" s="77" t="s">
        <v>927</v>
      </c>
      <c r="B4072" s="77">
        <v>4071</v>
      </c>
      <c r="C4072" s="77" t="s">
        <v>29</v>
      </c>
      <c r="D4072" s="77" t="s">
        <v>29</v>
      </c>
      <c r="E4072" s="77">
        <v>2016</v>
      </c>
      <c r="F4072" s="77">
        <v>34.147645199999999</v>
      </c>
      <c r="G4072" s="77">
        <v>-118.1444779</v>
      </c>
      <c r="H4072" s="77">
        <v>0</v>
      </c>
      <c r="I4072" s="77" t="s">
        <v>1790</v>
      </c>
      <c r="J4072" s="77">
        <v>32.7174209</v>
      </c>
      <c r="K4072" s="77">
        <v>-117.1627714</v>
      </c>
      <c r="L4072" s="77">
        <v>366.54981032904999</v>
      </c>
      <c r="M4072" s="77">
        <v>0.21003268833500399</v>
      </c>
      <c r="N4072" s="77">
        <v>0</v>
      </c>
      <c r="O4072" s="77">
        <v>70.377563583177704</v>
      </c>
      <c r="P4072" s="87" cm="1">
        <f t="array" ref="P4072">IF($X4072="Non-local",VLOOKUP($E4072,$AI$64:$AW$68,COLUMN($AW:$AW)-COLUMN($AH:$AH),FALSE),IF($X4072="Unknown",VLOOKUP($E4072,$AI$71:$AW$75,COLUMN($AW:$AW)-COLUMN($AH:$AH),FALSE),0))</f>
        <v>264</v>
      </c>
      <c r="Q4072" s="87" cm="1">
        <f t="array" ref="Q4072">IF($X4072="Non-local",VLOOKUP($E4072,$AI$40:$AW$44,COLUMN($AW:$AW)-COLUMN($AH:$AH),FALSE),IF($X4072="Unknown",VLOOKUP($E4072,$AI$47:$AW$51,COLUMN($AW:$AW)-COLUMN($AH:$AH),FALSE),0))</f>
        <v>622.00419999999997</v>
      </c>
      <c r="R4072" s="87" cm="1">
        <f t="array" ref="R4072">IF($X4072="Non-local",VLOOKUP($E4072,$AI$88:$AW$92,COLUMN($AW:$AW)-COLUMN($AH:$AH),FALSE),IF($X4072="Unknown",VLOOKUP($E4072,$AI$95:$AW$99,COLUMN($AW:$AW)-COLUMN($AH:$AH),FALSE),0))</f>
        <v>0.12047560494171299</v>
      </c>
      <c r="S4072" s="87" cm="1">
        <f t="array" ref="S4072">VLOOKUP($E4072,$AI$111:$AW$115,COLUMN($AW:$AW)-COLUMN($AH:$AH),FALSE)</f>
        <v>431.69321999999994</v>
      </c>
      <c r="T4072" s="104">
        <f t="shared" si="759"/>
        <v>0.33050829327671699</v>
      </c>
      <c r="U4072" s="104">
        <f t="shared" si="760"/>
        <v>1388.0749835831775</v>
      </c>
      <c r="V4072" s="87" cm="1">
        <f t="array" ref="V4072">VLOOKUP($E4072,$AI$118:$AW$122,COLUMN($AW:$AW)-COLUMN($AH:$AH),FALSE)</f>
        <v>0</v>
      </c>
      <c r="W4072" s="87" t="str">
        <f t="shared" si="764"/>
        <v>Domestic</v>
      </c>
      <c r="X4072" s="87" t="str">
        <f t="shared" si="765"/>
        <v>Non-local</v>
      </c>
      <c r="Y4072" s="104"/>
      <c r="Z4072" s="87" t="str">
        <f t="shared" si="761"/>
        <v>USA</v>
      </c>
      <c r="AA4072" s="87" t="str">
        <f t="shared" si="762"/>
        <v>USA</v>
      </c>
      <c r="AB4072" s="82" cm="1">
        <f t="array" ref="AB4072">VLOOKUP(B4072,'GDP per Capita'!$T$2:$V$4235,COLUMN('GDP per Capita'!$V:$V)-COLUMN('GDP per Capita'!$S:$S),FALSE)</f>
        <v>63809.64</v>
      </c>
      <c r="AC4072" s="82">
        <f t="shared" si="757"/>
        <v>63809.64</v>
      </c>
      <c r="AD4072" s="82">
        <f t="shared" si="758"/>
        <v>63809.64</v>
      </c>
      <c r="AE4072" s="88">
        <f t="shared" si="763"/>
        <v>2.1753374311204037E-2</v>
      </c>
    </row>
    <row r="4073" spans="1:31">
      <c r="A4073" s="77" t="s">
        <v>904</v>
      </c>
      <c r="B4073" s="77">
        <v>4072</v>
      </c>
      <c r="C4073" s="77" t="s">
        <v>29</v>
      </c>
      <c r="D4073" s="77" t="s">
        <v>29</v>
      </c>
      <c r="E4073" s="77">
        <v>2016</v>
      </c>
      <c r="F4073" s="77">
        <v>32.832590000000003</v>
      </c>
      <c r="G4073" s="77">
        <v>-117.2716839</v>
      </c>
      <c r="H4073" s="77">
        <v>1</v>
      </c>
      <c r="I4073" s="77" t="s">
        <v>1790</v>
      </c>
      <c r="J4073" s="77">
        <v>32.7174209</v>
      </c>
      <c r="K4073" s="77">
        <v>-117.1627714</v>
      </c>
      <c r="L4073" s="77">
        <v>32.722127415360802</v>
      </c>
      <c r="M4073" s="77">
        <v>0</v>
      </c>
      <c r="N4073" s="77">
        <v>0</v>
      </c>
      <c r="O4073" s="77">
        <v>0</v>
      </c>
      <c r="P4073" s="87" cm="1">
        <f t="array" ref="P4073">IF($X4073="Non-local",VLOOKUP($E4073,$AI$64:$AW$68,COLUMN($AW:$AW)-COLUMN($AH:$AH),FALSE),IF($X4073="Unknown",VLOOKUP($E4073,$AI$71:$AW$75,COLUMN($AW:$AW)-COLUMN($AH:$AH),FALSE),0))</f>
        <v>0</v>
      </c>
      <c r="Q4073" s="87" cm="1">
        <f t="array" ref="Q4073">IF($X4073="Non-local",VLOOKUP($E4073,$AI$40:$AW$44,COLUMN($AW:$AW)-COLUMN($AH:$AH),FALSE),IF($X4073="Unknown",VLOOKUP($E4073,$AI$47:$AW$51,COLUMN($AW:$AW)-COLUMN($AH:$AH),FALSE),0))</f>
        <v>0</v>
      </c>
      <c r="R4073" s="87" cm="1">
        <f t="array" ref="R4073">IF($X4073="Non-local",VLOOKUP($E4073,$AI$88:$AW$92,COLUMN($AW:$AW)-COLUMN($AH:$AH),FALSE),IF($X4073="Unknown",VLOOKUP($E4073,$AI$95:$AW$99,COLUMN($AW:$AW)-COLUMN($AH:$AH),FALSE),0))</f>
        <v>0</v>
      </c>
      <c r="S4073" s="87" cm="1">
        <f t="array" ref="S4073">VLOOKUP($E4073,$AI$111:$AW$115,COLUMN($AW:$AW)-COLUMN($AH:$AH),FALSE)</f>
        <v>431.69321999999994</v>
      </c>
      <c r="T4073" s="104">
        <f t="shared" si="759"/>
        <v>0</v>
      </c>
      <c r="U4073" s="104">
        <f t="shared" si="760"/>
        <v>431.69321999999994</v>
      </c>
      <c r="V4073" s="87" cm="1">
        <f t="array" ref="V4073">VLOOKUP($E4073,$AI$118:$AW$122,COLUMN($AW:$AW)-COLUMN($AH:$AH),FALSE)</f>
        <v>0</v>
      </c>
      <c r="W4073" s="87" t="str">
        <f t="shared" si="764"/>
        <v>Domestic</v>
      </c>
      <c r="X4073" s="87" t="str">
        <f t="shared" si="765"/>
        <v>Local</v>
      </c>
      <c r="Y4073" s="104"/>
      <c r="Z4073" s="87" t="str">
        <f t="shared" si="761"/>
        <v>USA</v>
      </c>
      <c r="AA4073" s="87" t="str">
        <f t="shared" si="762"/>
        <v>USA</v>
      </c>
      <c r="AB4073" s="82" cm="1">
        <f t="array" ref="AB4073">VLOOKUP(B4073,'GDP per Capita'!$T$2:$V$4235,COLUMN('GDP per Capita'!$V:$V)-COLUMN('GDP per Capita'!$S:$S),FALSE)</f>
        <v>63809.64</v>
      </c>
      <c r="AC4073" s="82">
        <f t="shared" si="757"/>
        <v>63809.64</v>
      </c>
      <c r="AD4073" s="82">
        <f t="shared" si="758"/>
        <v>63809.64</v>
      </c>
      <c r="AE4073" s="88">
        <f t="shared" si="763"/>
        <v>6.7653291885050593E-3</v>
      </c>
    </row>
    <row r="4074" spans="1:31">
      <c r="A4074" s="77" t="s">
        <v>1418</v>
      </c>
      <c r="B4074" s="77">
        <v>4073</v>
      </c>
      <c r="C4074" s="77" t="s">
        <v>29</v>
      </c>
      <c r="D4074" s="77" t="s">
        <v>29</v>
      </c>
      <c r="E4074" s="77">
        <v>2016</v>
      </c>
      <c r="F4074" s="77">
        <v>36.162229600000003</v>
      </c>
      <c r="G4074" s="77">
        <v>-86.774353099999999</v>
      </c>
      <c r="H4074" s="77">
        <v>0</v>
      </c>
      <c r="I4074" s="77" t="s">
        <v>1790</v>
      </c>
      <c r="J4074" s="77">
        <v>32.7174209</v>
      </c>
      <c r="K4074" s="77">
        <v>-117.1627714</v>
      </c>
      <c r="L4074" s="77">
        <v>5602.8403336301499</v>
      </c>
      <c r="M4074" s="77">
        <v>0.95817232059556301</v>
      </c>
      <c r="N4074" s="77">
        <v>0</v>
      </c>
      <c r="O4074" s="77">
        <v>672.34084003561804</v>
      </c>
      <c r="P4074" s="87" cm="1">
        <f t="array" ref="P4074">IF($X4074="Non-local",VLOOKUP($E4074,$AI$64:$AW$68,COLUMN($AW:$AW)-COLUMN($AH:$AH),FALSE),IF($X4074="Unknown",VLOOKUP($E4074,$AI$71:$AW$75,COLUMN($AW:$AW)-COLUMN($AH:$AH),FALSE),0))</f>
        <v>264</v>
      </c>
      <c r="Q4074" s="87" cm="1">
        <f t="array" ref="Q4074">IF($X4074="Non-local",VLOOKUP($E4074,$AI$40:$AW$44,COLUMN($AW:$AW)-COLUMN($AH:$AH),FALSE),IF($X4074="Unknown",VLOOKUP($E4074,$AI$47:$AW$51,COLUMN($AW:$AW)-COLUMN($AH:$AH),FALSE),0))</f>
        <v>622.00419999999997</v>
      </c>
      <c r="R4074" s="87" cm="1">
        <f t="array" ref="R4074">IF($X4074="Non-local",VLOOKUP($E4074,$AI$88:$AW$92,COLUMN($AW:$AW)-COLUMN($AH:$AH),FALSE),IF($X4074="Unknown",VLOOKUP($E4074,$AI$95:$AW$99,COLUMN($AW:$AW)-COLUMN($AH:$AH),FALSE),0))</f>
        <v>0.12047560494171299</v>
      </c>
      <c r="S4074" s="87" cm="1">
        <f t="array" ref="S4074">VLOOKUP($E4074,$AI$111:$AW$115,COLUMN($AW:$AW)-COLUMN($AH:$AH),FALSE)</f>
        <v>431.69321999999994</v>
      </c>
      <c r="T4074" s="104">
        <f t="shared" si="759"/>
        <v>1.0786479255372761</v>
      </c>
      <c r="U4074" s="104">
        <f t="shared" si="760"/>
        <v>1990.0382600356179</v>
      </c>
      <c r="V4074" s="87" cm="1">
        <f t="array" ref="V4074">VLOOKUP($E4074,$AI$118:$AW$122,COLUMN($AW:$AW)-COLUMN($AH:$AH),FALSE)</f>
        <v>0</v>
      </c>
      <c r="W4074" s="87" t="str">
        <f t="shared" si="764"/>
        <v>Domestic</v>
      </c>
      <c r="X4074" s="87" t="str">
        <f t="shared" si="765"/>
        <v>Non-local</v>
      </c>
      <c r="Y4074" s="104"/>
      <c r="Z4074" s="87" t="str">
        <f t="shared" si="761"/>
        <v>USA</v>
      </c>
      <c r="AA4074" s="87" t="str">
        <f t="shared" si="762"/>
        <v>USA</v>
      </c>
      <c r="AB4074" s="82" cm="1">
        <f t="array" ref="AB4074">VLOOKUP(B4074,'GDP per Capita'!$T$2:$V$4235,COLUMN('GDP per Capita'!$V:$V)-COLUMN('GDP per Capita'!$S:$S),FALSE)</f>
        <v>63809.64</v>
      </c>
      <c r="AC4074" s="82">
        <f t="shared" si="757"/>
        <v>63809.64</v>
      </c>
      <c r="AD4074" s="82">
        <f t="shared" si="758"/>
        <v>63809.64</v>
      </c>
      <c r="AE4074" s="88">
        <f t="shared" si="763"/>
        <v>3.1187109973283316E-2</v>
      </c>
    </row>
    <row r="4075" spans="1:31">
      <c r="A4075" s="77" t="s">
        <v>931</v>
      </c>
      <c r="B4075" s="77">
        <v>4074</v>
      </c>
      <c r="C4075" s="77" t="s">
        <v>29</v>
      </c>
      <c r="D4075" s="77" t="s">
        <v>29</v>
      </c>
      <c r="E4075" s="77">
        <v>2016</v>
      </c>
      <c r="F4075" s="77">
        <v>43.157284999999902</v>
      </c>
      <c r="G4075" s="77">
        <v>-77.615213999999995</v>
      </c>
      <c r="H4075" s="77">
        <v>0</v>
      </c>
      <c r="I4075" s="77" t="s">
        <v>1790</v>
      </c>
      <c r="J4075" s="77">
        <v>32.7174209</v>
      </c>
      <c r="K4075" s="77">
        <v>-117.1627714</v>
      </c>
      <c r="L4075" s="77">
        <v>7237.9695648514898</v>
      </c>
      <c r="M4075" s="77">
        <v>1.1825504134959</v>
      </c>
      <c r="N4075" s="77">
        <v>0</v>
      </c>
      <c r="O4075" s="77">
        <v>868.55634778217802</v>
      </c>
      <c r="P4075" s="87" cm="1">
        <f t="array" ref="P4075">IF($X4075="Non-local",VLOOKUP($E4075,$AI$64:$AW$68,COLUMN($AW:$AW)-COLUMN($AH:$AH),FALSE),IF($X4075="Unknown",VLOOKUP($E4075,$AI$71:$AW$75,COLUMN($AW:$AW)-COLUMN($AH:$AH),FALSE),0))</f>
        <v>264</v>
      </c>
      <c r="Q4075" s="87" cm="1">
        <f t="array" ref="Q4075">IF($X4075="Non-local",VLOOKUP($E4075,$AI$40:$AW$44,COLUMN($AW:$AW)-COLUMN($AH:$AH),FALSE),IF($X4075="Unknown",VLOOKUP($E4075,$AI$47:$AW$51,COLUMN($AW:$AW)-COLUMN($AH:$AH),FALSE),0))</f>
        <v>622.00419999999997</v>
      </c>
      <c r="R4075" s="87" cm="1">
        <f t="array" ref="R4075">IF($X4075="Non-local",VLOOKUP($E4075,$AI$88:$AW$92,COLUMN($AW:$AW)-COLUMN($AH:$AH),FALSE),IF($X4075="Unknown",VLOOKUP($E4075,$AI$95:$AW$99,COLUMN($AW:$AW)-COLUMN($AH:$AH),FALSE),0))</f>
        <v>0.12047560494171299</v>
      </c>
      <c r="S4075" s="87" cm="1">
        <f t="array" ref="S4075">VLOOKUP($E4075,$AI$111:$AW$115,COLUMN($AW:$AW)-COLUMN($AH:$AH),FALSE)</f>
        <v>431.69321999999994</v>
      </c>
      <c r="T4075" s="104">
        <f t="shared" si="759"/>
        <v>1.303026018437613</v>
      </c>
      <c r="U4075" s="104">
        <f t="shared" si="760"/>
        <v>2186.2537677821779</v>
      </c>
      <c r="V4075" s="87" cm="1">
        <f t="array" ref="V4075">VLOOKUP($E4075,$AI$118:$AW$122,COLUMN($AW:$AW)-COLUMN($AH:$AH),FALSE)</f>
        <v>0</v>
      </c>
      <c r="W4075" s="87" t="str">
        <f t="shared" si="764"/>
        <v>Domestic</v>
      </c>
      <c r="X4075" s="87" t="str">
        <f t="shared" si="765"/>
        <v>Non-local</v>
      </c>
      <c r="Y4075" s="104"/>
      <c r="Z4075" s="87" t="str">
        <f t="shared" si="761"/>
        <v>USA</v>
      </c>
      <c r="AA4075" s="87" t="str">
        <f t="shared" si="762"/>
        <v>USA</v>
      </c>
      <c r="AB4075" s="82" cm="1">
        <f t="array" ref="AB4075">VLOOKUP(B4075,'GDP per Capita'!$T$2:$V$4235,COLUMN('GDP per Capita'!$V:$V)-COLUMN('GDP per Capita'!$S:$S),FALSE)</f>
        <v>63809.64</v>
      </c>
      <c r="AC4075" s="82">
        <f t="shared" ref="AC4075:AC4138" si="766">IFERROR(AB4075,"")</f>
        <v>63809.64</v>
      </c>
      <c r="AD4075" s="82">
        <f t="shared" ref="AD4075:AD4138" si="767">IFERROR(AB4075,AVERAGE(AC$2:AC$2538))</f>
        <v>63809.64</v>
      </c>
      <c r="AE4075" s="88">
        <f t="shared" si="763"/>
        <v>3.4262123525256968E-2</v>
      </c>
    </row>
    <row r="4076" spans="1:31">
      <c r="A4076" s="77" t="s">
        <v>1157</v>
      </c>
      <c r="B4076" s="77">
        <v>4075</v>
      </c>
      <c r="C4076" s="77" t="s">
        <v>29</v>
      </c>
      <c r="D4076" s="77" t="s">
        <v>29</v>
      </c>
      <c r="E4076" s="77">
        <v>2016</v>
      </c>
      <c r="F4076" s="77">
        <v>42.360253399999998</v>
      </c>
      <c r="G4076" s="77">
        <v>-71.058291199999999</v>
      </c>
      <c r="H4076" s="77">
        <v>0</v>
      </c>
      <c r="I4076" s="77" t="s">
        <v>1790</v>
      </c>
      <c r="J4076" s="77">
        <v>32.7174209</v>
      </c>
      <c r="K4076" s="77">
        <v>-117.1627714</v>
      </c>
      <c r="L4076" s="77">
        <v>8300.3350015714295</v>
      </c>
      <c r="M4076" s="77">
        <v>1.3308570124566499</v>
      </c>
      <c r="N4076" s="77">
        <v>0</v>
      </c>
      <c r="O4076" s="77">
        <v>871.53517516500006</v>
      </c>
      <c r="P4076" s="87" cm="1">
        <f t="array" ref="P4076">IF($X4076="Non-local",VLOOKUP($E4076,$AI$64:$AW$68,COLUMN($AW:$AW)-COLUMN($AH:$AH),FALSE),IF($X4076="Unknown",VLOOKUP($E4076,$AI$71:$AW$75,COLUMN($AW:$AW)-COLUMN($AH:$AH),FALSE),0))</f>
        <v>264</v>
      </c>
      <c r="Q4076" s="87" cm="1">
        <f t="array" ref="Q4076">IF($X4076="Non-local",VLOOKUP($E4076,$AI$40:$AW$44,COLUMN($AW:$AW)-COLUMN($AH:$AH),FALSE),IF($X4076="Unknown",VLOOKUP($E4076,$AI$47:$AW$51,COLUMN($AW:$AW)-COLUMN($AH:$AH),FALSE),0))</f>
        <v>622.00419999999997</v>
      </c>
      <c r="R4076" s="87" cm="1">
        <f t="array" ref="R4076">IF($X4076="Non-local",VLOOKUP($E4076,$AI$88:$AW$92,COLUMN($AW:$AW)-COLUMN($AH:$AH),FALSE),IF($X4076="Unknown",VLOOKUP($E4076,$AI$95:$AW$99,COLUMN($AW:$AW)-COLUMN($AH:$AH),FALSE),0))</f>
        <v>0.12047560494171299</v>
      </c>
      <c r="S4076" s="87" cm="1">
        <f t="array" ref="S4076">VLOOKUP($E4076,$AI$111:$AW$115,COLUMN($AW:$AW)-COLUMN($AH:$AH),FALSE)</f>
        <v>431.69321999999994</v>
      </c>
      <c r="T4076" s="104">
        <f t="shared" si="759"/>
        <v>1.4513326173983629</v>
      </c>
      <c r="U4076" s="104">
        <f t="shared" si="760"/>
        <v>2189.232595165</v>
      </c>
      <c r="V4076" s="87" cm="1">
        <f t="array" ref="V4076">VLOOKUP($E4076,$AI$118:$AW$122,COLUMN($AW:$AW)-COLUMN($AH:$AH),FALSE)</f>
        <v>0</v>
      </c>
      <c r="W4076" s="87" t="str">
        <f t="shared" si="764"/>
        <v>Domestic</v>
      </c>
      <c r="X4076" s="87" t="str">
        <f t="shared" si="765"/>
        <v>Non-local</v>
      </c>
      <c r="Y4076" s="104"/>
      <c r="Z4076" s="87" t="str">
        <f t="shared" si="761"/>
        <v>USA</v>
      </c>
      <c r="AA4076" s="87" t="str">
        <f t="shared" si="762"/>
        <v>USA</v>
      </c>
      <c r="AB4076" s="82" cm="1">
        <f t="array" ref="AB4076">VLOOKUP(B4076,'GDP per Capita'!$T$2:$V$4235,COLUMN('GDP per Capita'!$V:$V)-COLUMN('GDP per Capita'!$S:$S),FALSE)</f>
        <v>63809.64</v>
      </c>
      <c r="AC4076" s="82">
        <f t="shared" si="766"/>
        <v>63809.64</v>
      </c>
      <c r="AD4076" s="82">
        <f t="shared" si="767"/>
        <v>63809.64</v>
      </c>
      <c r="AE4076" s="88">
        <f t="shared" si="763"/>
        <v>3.4308806555952989E-2</v>
      </c>
    </row>
    <row r="4077" spans="1:31">
      <c r="A4077" s="77" t="s">
        <v>927</v>
      </c>
      <c r="B4077" s="77">
        <v>4076</v>
      </c>
      <c r="C4077" s="77" t="s">
        <v>29</v>
      </c>
      <c r="D4077" s="77" t="s">
        <v>29</v>
      </c>
      <c r="E4077" s="77">
        <v>2016</v>
      </c>
      <c r="F4077" s="77">
        <v>34.147645199999999</v>
      </c>
      <c r="G4077" s="77">
        <v>-118.1444779</v>
      </c>
      <c r="H4077" s="77">
        <v>0</v>
      </c>
      <c r="I4077" s="77" t="s">
        <v>1790</v>
      </c>
      <c r="J4077" s="77">
        <v>32.7174209</v>
      </c>
      <c r="K4077" s="77">
        <v>-117.1627714</v>
      </c>
      <c r="L4077" s="77">
        <v>366.54981032904999</v>
      </c>
      <c r="M4077" s="77">
        <v>0.21003268833500399</v>
      </c>
      <c r="N4077" s="77">
        <v>0</v>
      </c>
      <c r="O4077" s="77">
        <v>70.377563583177704</v>
      </c>
      <c r="P4077" s="87" cm="1">
        <f t="array" ref="P4077">IF($X4077="Non-local",VLOOKUP($E4077,$AI$64:$AW$68,COLUMN($AW:$AW)-COLUMN($AH:$AH),FALSE),IF($X4077="Unknown",VLOOKUP($E4077,$AI$71:$AW$75,COLUMN($AW:$AW)-COLUMN($AH:$AH),FALSE),0))</f>
        <v>264</v>
      </c>
      <c r="Q4077" s="87" cm="1">
        <f t="array" ref="Q4077">IF($X4077="Non-local",VLOOKUP($E4077,$AI$40:$AW$44,COLUMN($AW:$AW)-COLUMN($AH:$AH),FALSE),IF($X4077="Unknown",VLOOKUP($E4077,$AI$47:$AW$51,COLUMN($AW:$AW)-COLUMN($AH:$AH),FALSE),0))</f>
        <v>622.00419999999997</v>
      </c>
      <c r="R4077" s="87" cm="1">
        <f t="array" ref="R4077">IF($X4077="Non-local",VLOOKUP($E4077,$AI$88:$AW$92,COLUMN($AW:$AW)-COLUMN($AH:$AH),FALSE),IF($X4077="Unknown",VLOOKUP($E4077,$AI$95:$AW$99,COLUMN($AW:$AW)-COLUMN($AH:$AH),FALSE),0))</f>
        <v>0.12047560494171299</v>
      </c>
      <c r="S4077" s="87" cm="1">
        <f t="array" ref="S4077">VLOOKUP($E4077,$AI$111:$AW$115,COLUMN($AW:$AW)-COLUMN($AH:$AH),FALSE)</f>
        <v>431.69321999999994</v>
      </c>
      <c r="T4077" s="104">
        <f t="shared" si="759"/>
        <v>0.33050829327671699</v>
      </c>
      <c r="U4077" s="104">
        <f t="shared" si="760"/>
        <v>1388.0749835831775</v>
      </c>
      <c r="V4077" s="87" cm="1">
        <f t="array" ref="V4077">VLOOKUP($E4077,$AI$118:$AW$122,COLUMN($AW:$AW)-COLUMN($AH:$AH),FALSE)</f>
        <v>0</v>
      </c>
      <c r="W4077" s="87" t="str">
        <f t="shared" si="764"/>
        <v>Domestic</v>
      </c>
      <c r="X4077" s="87" t="str">
        <f t="shared" si="765"/>
        <v>Non-local</v>
      </c>
      <c r="Y4077" s="104"/>
      <c r="Z4077" s="87" t="str">
        <f t="shared" si="761"/>
        <v>USA</v>
      </c>
      <c r="AA4077" s="87" t="str">
        <f t="shared" si="762"/>
        <v>USA</v>
      </c>
      <c r="AB4077" s="82" cm="1">
        <f t="array" ref="AB4077">VLOOKUP(B4077,'GDP per Capita'!$T$2:$V$4235,COLUMN('GDP per Capita'!$V:$V)-COLUMN('GDP per Capita'!$S:$S),FALSE)</f>
        <v>63809.64</v>
      </c>
      <c r="AC4077" s="82">
        <f t="shared" si="766"/>
        <v>63809.64</v>
      </c>
      <c r="AD4077" s="82">
        <f t="shared" si="767"/>
        <v>63809.64</v>
      </c>
      <c r="AE4077" s="88">
        <f t="shared" si="763"/>
        <v>2.1753374311204037E-2</v>
      </c>
    </row>
    <row r="4078" spans="1:31">
      <c r="A4078" s="77" t="s">
        <v>911</v>
      </c>
      <c r="B4078" s="77">
        <v>4077</v>
      </c>
      <c r="C4078" s="77" t="s">
        <v>29</v>
      </c>
      <c r="D4078" s="77" t="s">
        <v>29</v>
      </c>
      <c r="E4078" s="77">
        <v>2016</v>
      </c>
      <c r="F4078" s="77">
        <v>42.3750997</v>
      </c>
      <c r="G4078" s="77">
        <v>-71.105615700000001</v>
      </c>
      <c r="H4078" s="77">
        <v>0</v>
      </c>
      <c r="I4078" s="77" t="s">
        <v>1790</v>
      </c>
      <c r="J4078" s="77">
        <v>32.7174209</v>
      </c>
      <c r="K4078" s="77">
        <v>-117.1627714</v>
      </c>
      <c r="L4078" s="77">
        <v>8292.5264883878099</v>
      </c>
      <c r="M4078" s="77">
        <v>1.32975968533697</v>
      </c>
      <c r="N4078" s="77">
        <v>0</v>
      </c>
      <c r="O4078" s="77">
        <v>870.715281280721</v>
      </c>
      <c r="P4078" s="87" cm="1">
        <f t="array" ref="P4078">IF($X4078="Non-local",VLOOKUP($E4078,$AI$64:$AW$68,COLUMN($AW:$AW)-COLUMN($AH:$AH),FALSE),IF($X4078="Unknown",VLOOKUP($E4078,$AI$71:$AW$75,COLUMN($AW:$AW)-COLUMN($AH:$AH),FALSE),0))</f>
        <v>264</v>
      </c>
      <c r="Q4078" s="87" cm="1">
        <f t="array" ref="Q4078">IF($X4078="Non-local",VLOOKUP($E4078,$AI$40:$AW$44,COLUMN($AW:$AW)-COLUMN($AH:$AH),FALSE),IF($X4078="Unknown",VLOOKUP($E4078,$AI$47:$AW$51,COLUMN($AW:$AW)-COLUMN($AH:$AH),FALSE),0))</f>
        <v>622.00419999999997</v>
      </c>
      <c r="R4078" s="87" cm="1">
        <f t="array" ref="R4078">IF($X4078="Non-local",VLOOKUP($E4078,$AI$88:$AW$92,COLUMN($AW:$AW)-COLUMN($AH:$AH),FALSE),IF($X4078="Unknown",VLOOKUP($E4078,$AI$95:$AW$99,COLUMN($AW:$AW)-COLUMN($AH:$AH),FALSE),0))</f>
        <v>0.12047560494171299</v>
      </c>
      <c r="S4078" s="87" cm="1">
        <f t="array" ref="S4078">VLOOKUP($E4078,$AI$111:$AW$115,COLUMN($AW:$AW)-COLUMN($AH:$AH),FALSE)</f>
        <v>431.69321999999994</v>
      </c>
      <c r="T4078" s="104">
        <f t="shared" si="759"/>
        <v>1.450235290278683</v>
      </c>
      <c r="U4078" s="104">
        <f t="shared" si="760"/>
        <v>2188.4127012807212</v>
      </c>
      <c r="V4078" s="87" cm="1">
        <f t="array" ref="V4078">VLOOKUP($E4078,$AI$118:$AW$122,COLUMN($AW:$AW)-COLUMN($AH:$AH),FALSE)</f>
        <v>0</v>
      </c>
      <c r="W4078" s="87" t="str">
        <f t="shared" si="764"/>
        <v>Domestic</v>
      </c>
      <c r="X4078" s="87" t="str">
        <f t="shared" si="765"/>
        <v>Non-local</v>
      </c>
      <c r="Y4078" s="104"/>
      <c r="Z4078" s="87" t="str">
        <f t="shared" si="761"/>
        <v>USA</v>
      </c>
      <c r="AA4078" s="87" t="str">
        <f t="shared" si="762"/>
        <v>USA</v>
      </c>
      <c r="AB4078" s="82" cm="1">
        <f t="array" ref="AB4078">VLOOKUP(B4078,'GDP per Capita'!$T$2:$V$4235,COLUMN('GDP per Capita'!$V:$V)-COLUMN('GDP per Capita'!$S:$S),FALSE)</f>
        <v>63809.64</v>
      </c>
      <c r="AC4078" s="82">
        <f t="shared" si="766"/>
        <v>63809.64</v>
      </c>
      <c r="AD4078" s="82">
        <f t="shared" si="767"/>
        <v>63809.64</v>
      </c>
      <c r="AE4078" s="88">
        <f t="shared" si="763"/>
        <v>3.42959574960887E-2</v>
      </c>
    </row>
    <row r="4079" spans="1:31">
      <c r="A4079" s="77" t="s">
        <v>971</v>
      </c>
      <c r="B4079" s="77">
        <v>4078</v>
      </c>
      <c r="C4079" s="77" t="s">
        <v>29</v>
      </c>
      <c r="D4079" s="77" t="s">
        <v>29</v>
      </c>
      <c r="E4079" s="77">
        <v>2016</v>
      </c>
      <c r="F4079" s="77">
        <v>40.7127281</v>
      </c>
      <c r="G4079" s="77">
        <v>-74.006015199999993</v>
      </c>
      <c r="H4079" s="77">
        <v>0</v>
      </c>
      <c r="I4079" s="77" t="s">
        <v>1790</v>
      </c>
      <c r="J4079" s="77">
        <v>32.7174209</v>
      </c>
      <c r="K4079" s="77">
        <v>-117.1627714</v>
      </c>
      <c r="L4079" s="77">
        <v>7814.4491389681198</v>
      </c>
      <c r="M4079" s="77">
        <v>1.26278035713621</v>
      </c>
      <c r="N4079" s="77">
        <v>0</v>
      </c>
      <c r="O4079" s="77">
        <v>937.73389667617403</v>
      </c>
      <c r="P4079" s="87" cm="1">
        <f t="array" ref="P4079">IF($X4079="Non-local",VLOOKUP($E4079,$AI$64:$AW$68,COLUMN($AW:$AW)-COLUMN($AH:$AH),FALSE),IF($X4079="Unknown",VLOOKUP($E4079,$AI$71:$AW$75,COLUMN($AW:$AW)-COLUMN($AH:$AH),FALSE),0))</f>
        <v>264</v>
      </c>
      <c r="Q4079" s="87" cm="1">
        <f t="array" ref="Q4079">IF($X4079="Non-local",VLOOKUP($E4079,$AI$40:$AW$44,COLUMN($AW:$AW)-COLUMN($AH:$AH),FALSE),IF($X4079="Unknown",VLOOKUP($E4079,$AI$47:$AW$51,COLUMN($AW:$AW)-COLUMN($AH:$AH),FALSE),0))</f>
        <v>622.00419999999997</v>
      </c>
      <c r="R4079" s="87" cm="1">
        <f t="array" ref="R4079">IF($X4079="Non-local",VLOOKUP($E4079,$AI$88:$AW$92,COLUMN($AW:$AW)-COLUMN($AH:$AH),FALSE),IF($X4079="Unknown",VLOOKUP($E4079,$AI$95:$AW$99,COLUMN($AW:$AW)-COLUMN($AH:$AH),FALSE),0))</f>
        <v>0.12047560494171299</v>
      </c>
      <c r="S4079" s="87" cm="1">
        <f t="array" ref="S4079">VLOOKUP($E4079,$AI$111:$AW$115,COLUMN($AW:$AW)-COLUMN($AH:$AH),FALSE)</f>
        <v>431.69321999999994</v>
      </c>
      <c r="T4079" s="104">
        <f t="shared" si="759"/>
        <v>1.383255962077923</v>
      </c>
      <c r="U4079" s="104">
        <f t="shared" si="760"/>
        <v>2255.431316676174</v>
      </c>
      <c r="V4079" s="87" cm="1">
        <f t="array" ref="V4079">VLOOKUP($E4079,$AI$118:$AW$122,COLUMN($AW:$AW)-COLUMN($AH:$AH),FALSE)</f>
        <v>0</v>
      </c>
      <c r="W4079" s="87" t="str">
        <f t="shared" si="764"/>
        <v>Domestic</v>
      </c>
      <c r="X4079" s="87" t="str">
        <f t="shared" si="765"/>
        <v>Non-local</v>
      </c>
      <c r="Y4079" s="104"/>
      <c r="Z4079" s="87" t="str">
        <f t="shared" si="761"/>
        <v>USA</v>
      </c>
      <c r="AA4079" s="87" t="str">
        <f t="shared" si="762"/>
        <v>USA</v>
      </c>
      <c r="AB4079" s="82" cm="1">
        <f t="array" ref="AB4079">VLOOKUP(B4079,'GDP per Capita'!$T$2:$V$4235,COLUMN('GDP per Capita'!$V:$V)-COLUMN('GDP per Capita'!$S:$S),FALSE)</f>
        <v>63809.64</v>
      </c>
      <c r="AC4079" s="82">
        <f t="shared" si="766"/>
        <v>63809.64</v>
      </c>
      <c r="AD4079" s="82">
        <f t="shared" si="767"/>
        <v>63809.64</v>
      </c>
      <c r="AE4079" s="88">
        <f t="shared" si="763"/>
        <v>3.5346247317430003E-2</v>
      </c>
    </row>
    <row r="4080" spans="1:31">
      <c r="A4080" s="77" t="s">
        <v>1396</v>
      </c>
      <c r="B4080" s="77">
        <v>4079</v>
      </c>
      <c r="C4080" s="77" t="s">
        <v>29</v>
      </c>
      <c r="D4080" s="77" t="s">
        <v>29</v>
      </c>
      <c r="E4080" s="77">
        <v>2016</v>
      </c>
      <c r="F4080" s="77">
        <v>34.136207499999998</v>
      </c>
      <c r="G4080" s="77">
        <v>-118.0401497</v>
      </c>
      <c r="H4080" s="77">
        <v>0</v>
      </c>
      <c r="I4080" s="77" t="s">
        <v>1790</v>
      </c>
      <c r="J4080" s="77">
        <v>32.7174209</v>
      </c>
      <c r="K4080" s="77">
        <v>-117.1627714</v>
      </c>
      <c r="L4080" s="77">
        <v>355.06461813472902</v>
      </c>
      <c r="M4080" s="77">
        <v>0.208516128711531</v>
      </c>
      <c r="N4080" s="77">
        <v>0</v>
      </c>
      <c r="O4080" s="77">
        <v>68.172406681867997</v>
      </c>
      <c r="P4080" s="87" cm="1">
        <f t="array" ref="P4080">IF($X4080="Non-local",VLOOKUP($E4080,$AI$64:$AW$68,COLUMN($AW:$AW)-COLUMN($AH:$AH),FALSE),IF($X4080="Unknown",VLOOKUP($E4080,$AI$71:$AW$75,COLUMN($AW:$AW)-COLUMN($AH:$AH),FALSE),0))</f>
        <v>264</v>
      </c>
      <c r="Q4080" s="87" cm="1">
        <f t="array" ref="Q4080">IF($X4080="Non-local",VLOOKUP($E4080,$AI$40:$AW$44,COLUMN($AW:$AW)-COLUMN($AH:$AH),FALSE),IF($X4080="Unknown",VLOOKUP($E4080,$AI$47:$AW$51,COLUMN($AW:$AW)-COLUMN($AH:$AH),FALSE),0))</f>
        <v>622.00419999999997</v>
      </c>
      <c r="R4080" s="87" cm="1">
        <f t="array" ref="R4080">IF($X4080="Non-local",VLOOKUP($E4080,$AI$88:$AW$92,COLUMN($AW:$AW)-COLUMN($AH:$AH),FALSE),IF($X4080="Unknown",VLOOKUP($E4080,$AI$95:$AW$99,COLUMN($AW:$AW)-COLUMN($AH:$AH),FALSE),0))</f>
        <v>0.12047560494171299</v>
      </c>
      <c r="S4080" s="87" cm="1">
        <f t="array" ref="S4080">VLOOKUP($E4080,$AI$111:$AW$115,COLUMN($AW:$AW)-COLUMN($AH:$AH),FALSE)</f>
        <v>431.69321999999994</v>
      </c>
      <c r="T4080" s="104">
        <f t="shared" si="759"/>
        <v>0.32899173365324397</v>
      </c>
      <c r="U4080" s="104">
        <f t="shared" si="760"/>
        <v>1385.8698266818678</v>
      </c>
      <c r="V4080" s="87" cm="1">
        <f t="array" ref="V4080">VLOOKUP($E4080,$AI$118:$AW$122,COLUMN($AW:$AW)-COLUMN($AH:$AH),FALSE)</f>
        <v>0</v>
      </c>
      <c r="W4080" s="87" t="str">
        <f t="shared" si="764"/>
        <v>Domestic</v>
      </c>
      <c r="X4080" s="87" t="str">
        <f t="shared" si="765"/>
        <v>Non-local</v>
      </c>
      <c r="Y4080" s="104"/>
      <c r="Z4080" s="87" t="str">
        <f t="shared" si="761"/>
        <v>USA</v>
      </c>
      <c r="AA4080" s="87" t="str">
        <f t="shared" si="762"/>
        <v>USA</v>
      </c>
      <c r="AB4080" s="82" cm="1">
        <f t="array" ref="AB4080">VLOOKUP(B4080,'GDP per Capita'!$T$2:$V$4235,COLUMN('GDP per Capita'!$V:$V)-COLUMN('GDP per Capita'!$S:$S),FALSE)</f>
        <v>63809.64</v>
      </c>
      <c r="AC4080" s="82">
        <f t="shared" si="766"/>
        <v>63809.64</v>
      </c>
      <c r="AD4080" s="82">
        <f t="shared" si="767"/>
        <v>63809.64</v>
      </c>
      <c r="AE4080" s="88">
        <f t="shared" si="763"/>
        <v>2.1718815945080835E-2</v>
      </c>
    </row>
    <row r="4081" spans="1:31">
      <c r="A4081" s="77" t="s">
        <v>1866</v>
      </c>
      <c r="B4081" s="77">
        <v>4080</v>
      </c>
      <c r="C4081" s="77" t="s">
        <v>29</v>
      </c>
      <c r="D4081" s="77" t="s">
        <v>29</v>
      </c>
      <c r="E4081" s="77">
        <v>2016</v>
      </c>
      <c r="F4081" s="77">
        <v>43.823516299999902</v>
      </c>
      <c r="G4081" s="77">
        <v>-111.7870222</v>
      </c>
      <c r="H4081" s="77">
        <v>0</v>
      </c>
      <c r="I4081" s="77" t="s">
        <v>1790</v>
      </c>
      <c r="J4081" s="77">
        <v>32.7174209</v>
      </c>
      <c r="K4081" s="77">
        <v>-117.1627714</v>
      </c>
      <c r="L4081" s="77">
        <v>2640.6666346027901</v>
      </c>
      <c r="M4081" s="77">
        <v>0.51031793357979705</v>
      </c>
      <c r="N4081" s="77">
        <v>0</v>
      </c>
      <c r="O4081" s="77">
        <v>507.00799384373499</v>
      </c>
      <c r="P4081" s="87" cm="1">
        <f t="array" ref="P4081">IF($X4081="Non-local",VLOOKUP($E4081,$AI$64:$AW$68,COLUMN($AW:$AW)-COLUMN($AH:$AH),FALSE),IF($X4081="Unknown",VLOOKUP($E4081,$AI$71:$AW$75,COLUMN($AW:$AW)-COLUMN($AH:$AH),FALSE),0))</f>
        <v>264</v>
      </c>
      <c r="Q4081" s="87" cm="1">
        <f t="array" ref="Q4081">IF($X4081="Non-local",VLOOKUP($E4081,$AI$40:$AW$44,COLUMN($AW:$AW)-COLUMN($AH:$AH),FALSE),IF($X4081="Unknown",VLOOKUP($E4081,$AI$47:$AW$51,COLUMN($AW:$AW)-COLUMN($AH:$AH),FALSE),0))</f>
        <v>622.00419999999997</v>
      </c>
      <c r="R4081" s="87" cm="1">
        <f t="array" ref="R4081">IF($X4081="Non-local",VLOOKUP($E4081,$AI$88:$AW$92,COLUMN($AW:$AW)-COLUMN($AH:$AH),FALSE),IF($X4081="Unknown",VLOOKUP($E4081,$AI$95:$AW$99,COLUMN($AW:$AW)-COLUMN($AH:$AH),FALSE),0))</f>
        <v>0.12047560494171299</v>
      </c>
      <c r="S4081" s="87" cm="1">
        <f t="array" ref="S4081">VLOOKUP($E4081,$AI$111:$AW$115,COLUMN($AW:$AW)-COLUMN($AH:$AH),FALSE)</f>
        <v>431.69321999999994</v>
      </c>
      <c r="T4081" s="104">
        <f t="shared" si="759"/>
        <v>0.63079353852150999</v>
      </c>
      <c r="U4081" s="104">
        <f t="shared" si="760"/>
        <v>1824.705413843735</v>
      </c>
      <c r="V4081" s="87" cm="1">
        <f t="array" ref="V4081">VLOOKUP($E4081,$AI$118:$AW$122,COLUMN($AW:$AW)-COLUMN($AH:$AH),FALSE)</f>
        <v>0</v>
      </c>
      <c r="W4081" s="87" t="str">
        <f t="shared" si="764"/>
        <v>Domestic</v>
      </c>
      <c r="X4081" s="87" t="str">
        <f t="shared" si="765"/>
        <v>Non-local</v>
      </c>
      <c r="Y4081" s="104"/>
      <c r="Z4081" s="87" t="str">
        <f t="shared" si="761"/>
        <v>USA</v>
      </c>
      <c r="AA4081" s="87" t="str">
        <f t="shared" si="762"/>
        <v>USA</v>
      </c>
      <c r="AB4081" s="82" cm="1">
        <f t="array" ref="AB4081">VLOOKUP(B4081,'GDP per Capita'!$T$2:$V$4235,COLUMN('GDP per Capita'!$V:$V)-COLUMN('GDP per Capita'!$S:$S),FALSE)</f>
        <v>63809.64</v>
      </c>
      <c r="AC4081" s="82">
        <f t="shared" si="766"/>
        <v>63809.64</v>
      </c>
      <c r="AD4081" s="82">
        <f t="shared" si="767"/>
        <v>63809.64</v>
      </c>
      <c r="AE4081" s="88">
        <f t="shared" si="763"/>
        <v>2.8596077549469561E-2</v>
      </c>
    </row>
    <row r="4082" spans="1:31">
      <c r="A4082" s="77" t="s">
        <v>911</v>
      </c>
      <c r="B4082" s="77">
        <v>4081</v>
      </c>
      <c r="C4082" s="77" t="s">
        <v>29</v>
      </c>
      <c r="D4082" s="77" t="s">
        <v>29</v>
      </c>
      <c r="E4082" s="77">
        <v>2016</v>
      </c>
      <c r="F4082" s="77">
        <v>42.3750997</v>
      </c>
      <c r="G4082" s="77">
        <v>-71.105615700000001</v>
      </c>
      <c r="H4082" s="77">
        <v>0</v>
      </c>
      <c r="I4082" s="77" t="s">
        <v>1790</v>
      </c>
      <c r="J4082" s="77">
        <v>32.7174209</v>
      </c>
      <c r="K4082" s="77">
        <v>-117.1627714</v>
      </c>
      <c r="L4082" s="77">
        <v>8292.5264883878099</v>
      </c>
      <c r="M4082" s="77">
        <v>1.32975968533697</v>
      </c>
      <c r="N4082" s="77">
        <v>0</v>
      </c>
      <c r="O4082" s="77">
        <v>870.715281280721</v>
      </c>
      <c r="P4082" s="87" cm="1">
        <f t="array" ref="P4082">IF($X4082="Non-local",VLOOKUP($E4082,$AI$64:$AW$68,COLUMN($AW:$AW)-COLUMN($AH:$AH),FALSE),IF($X4082="Unknown",VLOOKUP($E4082,$AI$71:$AW$75,COLUMN($AW:$AW)-COLUMN($AH:$AH),FALSE),0))</f>
        <v>264</v>
      </c>
      <c r="Q4082" s="87" cm="1">
        <f t="array" ref="Q4082">IF($X4082="Non-local",VLOOKUP($E4082,$AI$40:$AW$44,COLUMN($AW:$AW)-COLUMN($AH:$AH),FALSE),IF($X4082="Unknown",VLOOKUP($E4082,$AI$47:$AW$51,COLUMN($AW:$AW)-COLUMN($AH:$AH),FALSE),0))</f>
        <v>622.00419999999997</v>
      </c>
      <c r="R4082" s="87" cm="1">
        <f t="array" ref="R4082">IF($X4082="Non-local",VLOOKUP($E4082,$AI$88:$AW$92,COLUMN($AW:$AW)-COLUMN($AH:$AH),FALSE),IF($X4082="Unknown",VLOOKUP($E4082,$AI$95:$AW$99,COLUMN($AW:$AW)-COLUMN($AH:$AH),FALSE),0))</f>
        <v>0.12047560494171299</v>
      </c>
      <c r="S4082" s="87" cm="1">
        <f t="array" ref="S4082">VLOOKUP($E4082,$AI$111:$AW$115,COLUMN($AW:$AW)-COLUMN($AH:$AH),FALSE)</f>
        <v>431.69321999999994</v>
      </c>
      <c r="T4082" s="104">
        <f t="shared" si="759"/>
        <v>1.450235290278683</v>
      </c>
      <c r="U4082" s="104">
        <f t="shared" si="760"/>
        <v>2188.4127012807212</v>
      </c>
      <c r="V4082" s="87" cm="1">
        <f t="array" ref="V4082">VLOOKUP($E4082,$AI$118:$AW$122,COLUMN($AW:$AW)-COLUMN($AH:$AH),FALSE)</f>
        <v>0</v>
      </c>
      <c r="W4082" s="87" t="str">
        <f t="shared" si="764"/>
        <v>Domestic</v>
      </c>
      <c r="X4082" s="87" t="str">
        <f t="shared" si="765"/>
        <v>Non-local</v>
      </c>
      <c r="Y4082" s="104"/>
      <c r="Z4082" s="87" t="str">
        <f t="shared" si="761"/>
        <v>USA</v>
      </c>
      <c r="AA4082" s="87" t="str">
        <f t="shared" si="762"/>
        <v>USA</v>
      </c>
      <c r="AB4082" s="82" cm="1">
        <f t="array" ref="AB4082">VLOOKUP(B4082,'GDP per Capita'!$T$2:$V$4235,COLUMN('GDP per Capita'!$V:$V)-COLUMN('GDP per Capita'!$S:$S),FALSE)</f>
        <v>63809.64</v>
      </c>
      <c r="AC4082" s="82">
        <f t="shared" si="766"/>
        <v>63809.64</v>
      </c>
      <c r="AD4082" s="82">
        <f t="shared" si="767"/>
        <v>63809.64</v>
      </c>
      <c r="AE4082" s="88">
        <f t="shared" si="763"/>
        <v>3.42959574960887E-2</v>
      </c>
    </row>
    <row r="4083" spans="1:31">
      <c r="A4083" s="77" t="s">
        <v>1601</v>
      </c>
      <c r="B4083" s="77">
        <v>4082</v>
      </c>
      <c r="C4083" s="77" t="s">
        <v>29</v>
      </c>
      <c r="D4083" s="77" t="s">
        <v>29</v>
      </c>
      <c r="E4083" s="77">
        <v>2016</v>
      </c>
      <c r="F4083" s="77">
        <v>40.441694099999999</v>
      </c>
      <c r="G4083" s="77">
        <v>-79.9900860999999</v>
      </c>
      <c r="H4083" s="77">
        <v>0</v>
      </c>
      <c r="I4083" s="77" t="s">
        <v>1790</v>
      </c>
      <c r="J4083" s="77">
        <v>32.7174209</v>
      </c>
      <c r="K4083" s="77">
        <v>-117.1627714</v>
      </c>
      <c r="L4083" s="77">
        <v>6803.0677622960302</v>
      </c>
      <c r="M4083" s="77">
        <v>1.12241173865678</v>
      </c>
      <c r="N4083" s="77">
        <v>0</v>
      </c>
      <c r="O4083" s="77">
        <v>816.36813147552402</v>
      </c>
      <c r="P4083" s="87" cm="1">
        <f t="array" ref="P4083">IF($X4083="Non-local",VLOOKUP($E4083,$AI$64:$AW$68,COLUMN($AW:$AW)-COLUMN($AH:$AH),FALSE),IF($X4083="Unknown",VLOOKUP($E4083,$AI$71:$AW$75,COLUMN($AW:$AW)-COLUMN($AH:$AH),FALSE),0))</f>
        <v>264</v>
      </c>
      <c r="Q4083" s="87" cm="1">
        <f t="array" ref="Q4083">IF($X4083="Non-local",VLOOKUP($E4083,$AI$40:$AW$44,COLUMN($AW:$AW)-COLUMN($AH:$AH),FALSE),IF($X4083="Unknown",VLOOKUP($E4083,$AI$47:$AW$51,COLUMN($AW:$AW)-COLUMN($AH:$AH),FALSE),0))</f>
        <v>622.00419999999997</v>
      </c>
      <c r="R4083" s="87" cm="1">
        <f t="array" ref="R4083">IF($X4083="Non-local",VLOOKUP($E4083,$AI$88:$AW$92,COLUMN($AW:$AW)-COLUMN($AH:$AH),FALSE),IF($X4083="Unknown",VLOOKUP($E4083,$AI$95:$AW$99,COLUMN($AW:$AW)-COLUMN($AH:$AH),FALSE),0))</f>
        <v>0.12047560494171299</v>
      </c>
      <c r="S4083" s="87" cm="1">
        <f t="array" ref="S4083">VLOOKUP($E4083,$AI$111:$AW$115,COLUMN($AW:$AW)-COLUMN($AH:$AH),FALSE)</f>
        <v>431.69321999999994</v>
      </c>
      <c r="T4083" s="104">
        <f t="shared" si="759"/>
        <v>1.2428873435984931</v>
      </c>
      <c r="U4083" s="104">
        <f t="shared" si="760"/>
        <v>2134.065551475524</v>
      </c>
      <c r="V4083" s="87" cm="1">
        <f t="array" ref="V4083">VLOOKUP($E4083,$AI$118:$AW$122,COLUMN($AW:$AW)-COLUMN($AH:$AH),FALSE)</f>
        <v>0</v>
      </c>
      <c r="W4083" s="87" t="str">
        <f t="shared" si="764"/>
        <v>Domestic</v>
      </c>
      <c r="X4083" s="87" t="str">
        <f t="shared" si="765"/>
        <v>Non-local</v>
      </c>
      <c r="Y4083" s="104"/>
      <c r="Z4083" s="87" t="str">
        <f t="shared" si="761"/>
        <v>USA</v>
      </c>
      <c r="AA4083" s="87" t="str">
        <f t="shared" si="762"/>
        <v>USA</v>
      </c>
      <c r="AB4083" s="82" cm="1">
        <f t="array" ref="AB4083">VLOOKUP(B4083,'GDP per Capita'!$T$2:$V$4235,COLUMN('GDP per Capita'!$V:$V)-COLUMN('GDP per Capita'!$S:$S),FALSE)</f>
        <v>63809.64</v>
      </c>
      <c r="AC4083" s="82">
        <f t="shared" si="766"/>
        <v>63809.64</v>
      </c>
      <c r="AD4083" s="82">
        <f t="shared" si="767"/>
        <v>63809.64</v>
      </c>
      <c r="AE4083" s="88">
        <f t="shared" si="763"/>
        <v>3.3444249982847798E-2</v>
      </c>
    </row>
    <row r="4084" spans="1:31">
      <c r="A4084" s="77" t="s">
        <v>898</v>
      </c>
      <c r="B4084" s="77">
        <v>4083</v>
      </c>
      <c r="C4084" s="77" t="s">
        <v>29</v>
      </c>
      <c r="D4084" s="77" t="s">
        <v>29</v>
      </c>
      <c r="E4084" s="77">
        <v>2016</v>
      </c>
      <c r="F4084" s="77">
        <v>41.875561599999997</v>
      </c>
      <c r="G4084" s="77">
        <v>-87.6244212</v>
      </c>
      <c r="H4084" s="77">
        <v>0</v>
      </c>
      <c r="I4084" s="77" t="s">
        <v>1790</v>
      </c>
      <c r="J4084" s="77">
        <v>32.7174209</v>
      </c>
      <c r="K4084" s="77">
        <v>-117.1627714</v>
      </c>
      <c r="L4084" s="77">
        <v>5574.1788183755798</v>
      </c>
      <c r="M4084" s="77">
        <v>0.95428130750300999</v>
      </c>
      <c r="N4084" s="77">
        <v>0</v>
      </c>
      <c r="O4084" s="77">
        <v>668.90145820506996</v>
      </c>
      <c r="P4084" s="87" cm="1">
        <f t="array" ref="P4084">IF($X4084="Non-local",VLOOKUP($E4084,$AI$64:$AW$68,COLUMN($AW:$AW)-COLUMN($AH:$AH),FALSE),IF($X4084="Unknown",VLOOKUP($E4084,$AI$71:$AW$75,COLUMN($AW:$AW)-COLUMN($AH:$AH),FALSE),0))</f>
        <v>264</v>
      </c>
      <c r="Q4084" s="87" cm="1">
        <f t="array" ref="Q4084">IF($X4084="Non-local",VLOOKUP($E4084,$AI$40:$AW$44,COLUMN($AW:$AW)-COLUMN($AH:$AH),FALSE),IF($X4084="Unknown",VLOOKUP($E4084,$AI$47:$AW$51,COLUMN($AW:$AW)-COLUMN($AH:$AH),FALSE),0))</f>
        <v>622.00419999999997</v>
      </c>
      <c r="R4084" s="87" cm="1">
        <f t="array" ref="R4084">IF($X4084="Non-local",VLOOKUP($E4084,$AI$88:$AW$92,COLUMN($AW:$AW)-COLUMN($AH:$AH),FALSE),IF($X4084="Unknown",VLOOKUP($E4084,$AI$95:$AW$99,COLUMN($AW:$AW)-COLUMN($AH:$AH),FALSE),0))</f>
        <v>0.12047560494171299</v>
      </c>
      <c r="S4084" s="87" cm="1">
        <f t="array" ref="S4084">VLOOKUP($E4084,$AI$111:$AW$115,COLUMN($AW:$AW)-COLUMN($AH:$AH),FALSE)</f>
        <v>431.69321999999994</v>
      </c>
      <c r="T4084" s="104">
        <f t="shared" si="759"/>
        <v>1.0747569124447229</v>
      </c>
      <c r="U4084" s="104">
        <f t="shared" si="760"/>
        <v>1986.5988782050697</v>
      </c>
      <c r="V4084" s="87" cm="1">
        <f t="array" ref="V4084">VLOOKUP($E4084,$AI$118:$AW$122,COLUMN($AW:$AW)-COLUMN($AH:$AH),FALSE)</f>
        <v>0</v>
      </c>
      <c r="W4084" s="87" t="str">
        <f t="shared" si="764"/>
        <v>Domestic</v>
      </c>
      <c r="X4084" s="87" t="str">
        <f t="shared" si="765"/>
        <v>Non-local</v>
      </c>
      <c r="Y4084" s="104"/>
      <c r="Z4084" s="87" t="str">
        <f t="shared" si="761"/>
        <v>USA</v>
      </c>
      <c r="AA4084" s="87" t="str">
        <f t="shared" si="762"/>
        <v>USA</v>
      </c>
      <c r="AB4084" s="82" cm="1">
        <f t="array" ref="AB4084">VLOOKUP(B4084,'GDP per Capita'!$T$2:$V$4235,COLUMN('GDP per Capita'!$V:$V)-COLUMN('GDP per Capita'!$S:$S),FALSE)</f>
        <v>63809.64</v>
      </c>
      <c r="AC4084" s="82">
        <f t="shared" si="766"/>
        <v>63809.64</v>
      </c>
      <c r="AD4084" s="82">
        <f t="shared" si="767"/>
        <v>63809.64</v>
      </c>
      <c r="AE4084" s="88">
        <f t="shared" si="763"/>
        <v>3.1133209311399811E-2</v>
      </c>
    </row>
    <row r="4085" spans="1:31">
      <c r="A4085" s="77" t="s">
        <v>884</v>
      </c>
      <c r="B4085" s="77">
        <v>4084</v>
      </c>
      <c r="C4085" s="77" t="s">
        <v>29</v>
      </c>
      <c r="D4085" s="77" t="s">
        <v>29</v>
      </c>
      <c r="E4085" s="77">
        <v>2016</v>
      </c>
      <c r="F4085" s="77">
        <v>38.894985499999997</v>
      </c>
      <c r="G4085" s="77">
        <v>-77.036570799999893</v>
      </c>
      <c r="H4085" s="77">
        <v>0</v>
      </c>
      <c r="I4085" s="77" t="s">
        <v>1790</v>
      </c>
      <c r="J4085" s="77">
        <v>32.7174209</v>
      </c>
      <c r="K4085" s="77">
        <v>-117.1627714</v>
      </c>
      <c r="L4085" s="77">
        <v>7306.1533428078401</v>
      </c>
      <c r="M4085" s="77">
        <v>1.1920091629079299</v>
      </c>
      <c r="N4085" s="77">
        <v>0</v>
      </c>
      <c r="O4085" s="77">
        <v>876.73840113694098</v>
      </c>
      <c r="P4085" s="87" cm="1">
        <f t="array" ref="P4085">IF($X4085="Non-local",VLOOKUP($E4085,$AI$64:$AW$68,COLUMN($AW:$AW)-COLUMN($AH:$AH),FALSE),IF($X4085="Unknown",VLOOKUP($E4085,$AI$71:$AW$75,COLUMN($AW:$AW)-COLUMN($AH:$AH),FALSE),0))</f>
        <v>264</v>
      </c>
      <c r="Q4085" s="87" cm="1">
        <f t="array" ref="Q4085">IF($X4085="Non-local",VLOOKUP($E4085,$AI$40:$AW$44,COLUMN($AW:$AW)-COLUMN($AH:$AH),FALSE),IF($X4085="Unknown",VLOOKUP($E4085,$AI$47:$AW$51,COLUMN($AW:$AW)-COLUMN($AH:$AH),FALSE),0))</f>
        <v>622.00419999999997</v>
      </c>
      <c r="R4085" s="87" cm="1">
        <f t="array" ref="R4085">IF($X4085="Non-local",VLOOKUP($E4085,$AI$88:$AW$92,COLUMN($AW:$AW)-COLUMN($AH:$AH),FALSE),IF($X4085="Unknown",VLOOKUP($E4085,$AI$95:$AW$99,COLUMN($AW:$AW)-COLUMN($AH:$AH),FALSE),0))</f>
        <v>0.12047560494171299</v>
      </c>
      <c r="S4085" s="87" cm="1">
        <f t="array" ref="S4085">VLOOKUP($E4085,$AI$111:$AW$115,COLUMN($AW:$AW)-COLUMN($AH:$AH),FALSE)</f>
        <v>431.69321999999994</v>
      </c>
      <c r="T4085" s="104">
        <f t="shared" si="759"/>
        <v>1.312484767849643</v>
      </c>
      <c r="U4085" s="104">
        <f t="shared" si="760"/>
        <v>2194.4358211369408</v>
      </c>
      <c r="V4085" s="87" cm="1">
        <f t="array" ref="V4085">VLOOKUP($E4085,$AI$118:$AW$122,COLUMN($AW:$AW)-COLUMN($AH:$AH),FALSE)</f>
        <v>0</v>
      </c>
      <c r="W4085" s="87" t="str">
        <f t="shared" si="764"/>
        <v>Domestic</v>
      </c>
      <c r="X4085" s="87" t="str">
        <f t="shared" si="765"/>
        <v>Non-local</v>
      </c>
      <c r="Y4085" s="104"/>
      <c r="Z4085" s="87" t="str">
        <f t="shared" si="761"/>
        <v>USA</v>
      </c>
      <c r="AA4085" s="87" t="str">
        <f t="shared" si="762"/>
        <v>USA</v>
      </c>
      <c r="AB4085" s="82" cm="1">
        <f t="array" ref="AB4085">VLOOKUP(B4085,'GDP per Capita'!$T$2:$V$4235,COLUMN('GDP per Capita'!$V:$V)-COLUMN('GDP per Capita'!$S:$S),FALSE)</f>
        <v>63809.64</v>
      </c>
      <c r="AC4085" s="82">
        <f t="shared" si="766"/>
        <v>63809.64</v>
      </c>
      <c r="AD4085" s="82">
        <f t="shared" si="767"/>
        <v>63809.64</v>
      </c>
      <c r="AE4085" s="88">
        <f t="shared" si="763"/>
        <v>3.4390349501061922E-2</v>
      </c>
    </row>
    <row r="4086" spans="1:31">
      <c r="A4086" s="77" t="s">
        <v>1087</v>
      </c>
      <c r="B4086" s="77">
        <v>4085</v>
      </c>
      <c r="C4086" s="77" t="s">
        <v>29</v>
      </c>
      <c r="D4086" s="77" t="s">
        <v>29</v>
      </c>
      <c r="E4086" s="77">
        <v>2016</v>
      </c>
      <c r="F4086" s="77">
        <v>33.9597677</v>
      </c>
      <c r="G4086" s="77">
        <v>-83.376397999999995</v>
      </c>
      <c r="H4086" s="77">
        <v>0</v>
      </c>
      <c r="I4086" s="77" t="s">
        <v>1790</v>
      </c>
      <c r="J4086" s="77">
        <v>32.7174209</v>
      </c>
      <c r="K4086" s="77">
        <v>-117.1627714</v>
      </c>
      <c r="L4086" s="77">
        <v>6254.9799222796601</v>
      </c>
      <c r="M4086" s="77">
        <v>1.0470963135287199</v>
      </c>
      <c r="N4086" s="77">
        <v>0</v>
      </c>
      <c r="O4086" s="77">
        <v>750.59759067355901</v>
      </c>
      <c r="P4086" s="87" cm="1">
        <f t="array" ref="P4086">IF($X4086="Non-local",VLOOKUP($E4086,$AI$64:$AW$68,COLUMN($AW:$AW)-COLUMN($AH:$AH),FALSE),IF($X4086="Unknown",VLOOKUP($E4086,$AI$71:$AW$75,COLUMN($AW:$AW)-COLUMN($AH:$AH),FALSE),0))</f>
        <v>264</v>
      </c>
      <c r="Q4086" s="87" cm="1">
        <f t="array" ref="Q4086">IF($X4086="Non-local",VLOOKUP($E4086,$AI$40:$AW$44,COLUMN($AW:$AW)-COLUMN($AH:$AH),FALSE),IF($X4086="Unknown",VLOOKUP($E4086,$AI$47:$AW$51,COLUMN($AW:$AW)-COLUMN($AH:$AH),FALSE),0))</f>
        <v>622.00419999999997</v>
      </c>
      <c r="R4086" s="87" cm="1">
        <f t="array" ref="R4086">IF($X4086="Non-local",VLOOKUP($E4086,$AI$88:$AW$92,COLUMN($AW:$AW)-COLUMN($AH:$AH),FALSE),IF($X4086="Unknown",VLOOKUP($E4086,$AI$95:$AW$99,COLUMN($AW:$AW)-COLUMN($AH:$AH),FALSE),0))</f>
        <v>0.12047560494171299</v>
      </c>
      <c r="S4086" s="87" cm="1">
        <f t="array" ref="S4086">VLOOKUP($E4086,$AI$111:$AW$115,COLUMN($AW:$AW)-COLUMN($AH:$AH),FALSE)</f>
        <v>431.69321999999994</v>
      </c>
      <c r="T4086" s="104">
        <f t="shared" si="759"/>
        <v>1.167571918470433</v>
      </c>
      <c r="U4086" s="104">
        <f t="shared" si="760"/>
        <v>2068.2950106735589</v>
      </c>
      <c r="V4086" s="87" cm="1">
        <f t="array" ref="V4086">VLOOKUP($E4086,$AI$118:$AW$122,COLUMN($AW:$AW)-COLUMN($AH:$AH),FALSE)</f>
        <v>0</v>
      </c>
      <c r="W4086" s="87" t="str">
        <f t="shared" si="764"/>
        <v>Domestic</v>
      </c>
      <c r="X4086" s="87" t="str">
        <f t="shared" si="765"/>
        <v>Non-local</v>
      </c>
      <c r="Y4086" s="104"/>
      <c r="Z4086" s="87" t="str">
        <f t="shared" si="761"/>
        <v>USA</v>
      </c>
      <c r="AA4086" s="87" t="str">
        <f t="shared" si="762"/>
        <v>USA</v>
      </c>
      <c r="AB4086" s="82" cm="1">
        <f t="array" ref="AB4086">VLOOKUP(B4086,'GDP per Capita'!$T$2:$V$4235,COLUMN('GDP per Capita'!$V:$V)-COLUMN('GDP per Capita'!$S:$S),FALSE)</f>
        <v>63809.64</v>
      </c>
      <c r="AC4086" s="82">
        <f t="shared" si="766"/>
        <v>63809.64</v>
      </c>
      <c r="AD4086" s="82">
        <f t="shared" si="767"/>
        <v>63809.64</v>
      </c>
      <c r="AE4086" s="88">
        <f t="shared" si="763"/>
        <v>3.2413519503848617E-2</v>
      </c>
    </row>
    <row r="4087" spans="1:31">
      <c r="A4087" s="77" t="s">
        <v>1174</v>
      </c>
      <c r="B4087" s="77">
        <v>4086</v>
      </c>
      <c r="C4087" s="77" t="s">
        <v>29</v>
      </c>
      <c r="D4087" s="77" t="s">
        <v>29</v>
      </c>
      <c r="E4087" s="77">
        <v>2016</v>
      </c>
      <c r="F4087" s="77">
        <v>30.6326942</v>
      </c>
      <c r="G4087" s="77">
        <v>-97.6772311</v>
      </c>
      <c r="H4087" s="77">
        <v>0</v>
      </c>
      <c r="I4087" s="77" t="s">
        <v>1790</v>
      </c>
      <c r="J4087" s="77">
        <v>32.7174209</v>
      </c>
      <c r="K4087" s="77">
        <v>-117.1627714</v>
      </c>
      <c r="L4087" s="77">
        <v>3711.5824941599999</v>
      </c>
      <c r="M4087" s="77">
        <v>0.67620707027695304</v>
      </c>
      <c r="N4087" s="77">
        <v>0</v>
      </c>
      <c r="O4087" s="77">
        <v>712.62383887871999</v>
      </c>
      <c r="P4087" s="87" cm="1">
        <f t="array" ref="P4087">IF($X4087="Non-local",VLOOKUP($E4087,$AI$64:$AW$68,COLUMN($AW:$AW)-COLUMN($AH:$AH),FALSE),IF($X4087="Unknown",VLOOKUP($E4087,$AI$71:$AW$75,COLUMN($AW:$AW)-COLUMN($AH:$AH),FALSE),0))</f>
        <v>264</v>
      </c>
      <c r="Q4087" s="87" cm="1">
        <f t="array" ref="Q4087">IF($X4087="Non-local",VLOOKUP($E4087,$AI$40:$AW$44,COLUMN($AW:$AW)-COLUMN($AH:$AH),FALSE),IF($X4087="Unknown",VLOOKUP($E4087,$AI$47:$AW$51,COLUMN($AW:$AW)-COLUMN($AH:$AH),FALSE),0))</f>
        <v>622.00419999999997</v>
      </c>
      <c r="R4087" s="87" cm="1">
        <f t="array" ref="R4087">IF($X4087="Non-local",VLOOKUP($E4087,$AI$88:$AW$92,COLUMN($AW:$AW)-COLUMN($AH:$AH),FALSE),IF($X4087="Unknown",VLOOKUP($E4087,$AI$95:$AW$99,COLUMN($AW:$AW)-COLUMN($AH:$AH),FALSE),0))</f>
        <v>0.12047560494171299</v>
      </c>
      <c r="S4087" s="87" cm="1">
        <f t="array" ref="S4087">VLOOKUP($E4087,$AI$111:$AW$115,COLUMN($AW:$AW)-COLUMN($AH:$AH),FALSE)</f>
        <v>431.69321999999994</v>
      </c>
      <c r="T4087" s="104">
        <f t="shared" si="759"/>
        <v>0.79668267521866598</v>
      </c>
      <c r="U4087" s="104">
        <f t="shared" si="760"/>
        <v>2030.3212588787198</v>
      </c>
      <c r="V4087" s="87" cm="1">
        <f t="array" ref="V4087">VLOOKUP($E4087,$AI$118:$AW$122,COLUMN($AW:$AW)-COLUMN($AH:$AH),FALSE)</f>
        <v>0</v>
      </c>
      <c r="W4087" s="87" t="str">
        <f t="shared" si="764"/>
        <v>Domestic</v>
      </c>
      <c r="X4087" s="87" t="str">
        <f t="shared" si="765"/>
        <v>Non-local</v>
      </c>
      <c r="Y4087" s="104"/>
      <c r="Z4087" s="87" t="str">
        <f t="shared" si="761"/>
        <v>USA</v>
      </c>
      <c r="AA4087" s="87" t="str">
        <f t="shared" si="762"/>
        <v>USA</v>
      </c>
      <c r="AB4087" s="82" cm="1">
        <f t="array" ref="AB4087">VLOOKUP(B4087,'GDP per Capita'!$T$2:$V$4235,COLUMN('GDP per Capita'!$V:$V)-COLUMN('GDP per Capita'!$S:$S),FALSE)</f>
        <v>63809.64</v>
      </c>
      <c r="AC4087" s="82">
        <f t="shared" si="766"/>
        <v>63809.64</v>
      </c>
      <c r="AD4087" s="82">
        <f t="shared" si="767"/>
        <v>63809.64</v>
      </c>
      <c r="AE4087" s="88">
        <f t="shared" si="763"/>
        <v>3.18184095518909E-2</v>
      </c>
    </row>
    <row r="4088" spans="1:31">
      <c r="A4088" s="77" t="s">
        <v>1711</v>
      </c>
      <c r="B4088" s="77">
        <v>4087</v>
      </c>
      <c r="C4088" s="77" t="s">
        <v>29</v>
      </c>
      <c r="D4088" s="77" t="s">
        <v>29</v>
      </c>
      <c r="E4088" s="77">
        <v>2016</v>
      </c>
      <c r="F4088" s="77">
        <v>33.740277399999997</v>
      </c>
      <c r="G4088" s="77">
        <v>-116.7189424</v>
      </c>
      <c r="H4088" s="77">
        <v>0</v>
      </c>
      <c r="I4088" s="77" t="s">
        <v>1790</v>
      </c>
      <c r="J4088" s="77">
        <v>32.7174209</v>
      </c>
      <c r="K4088" s="77">
        <v>-117.1627714</v>
      </c>
      <c r="L4088" s="77">
        <v>241.99271740539001</v>
      </c>
      <c r="M4088" s="77">
        <v>0.19358557497814999</v>
      </c>
      <c r="N4088" s="77">
        <v>0</v>
      </c>
      <c r="O4088" s="77">
        <v>46.462601741834902</v>
      </c>
      <c r="P4088" s="87" cm="1">
        <f t="array" ref="P4088">IF($X4088="Non-local",VLOOKUP($E4088,$AI$64:$AW$68,COLUMN($AW:$AW)-COLUMN($AH:$AH),FALSE),IF($X4088="Unknown",VLOOKUP($E4088,$AI$71:$AW$75,COLUMN($AW:$AW)-COLUMN($AH:$AH),FALSE),0))</f>
        <v>264</v>
      </c>
      <c r="Q4088" s="87" cm="1">
        <f t="array" ref="Q4088">IF($X4088="Non-local",VLOOKUP($E4088,$AI$40:$AW$44,COLUMN($AW:$AW)-COLUMN($AH:$AH),FALSE),IF($X4088="Unknown",VLOOKUP($E4088,$AI$47:$AW$51,COLUMN($AW:$AW)-COLUMN($AH:$AH),FALSE),0))</f>
        <v>622.00419999999997</v>
      </c>
      <c r="R4088" s="87" cm="1">
        <f t="array" ref="R4088">IF($X4088="Non-local",VLOOKUP($E4088,$AI$88:$AW$92,COLUMN($AW:$AW)-COLUMN($AH:$AH),FALSE),IF($X4088="Unknown",VLOOKUP($E4088,$AI$95:$AW$99,COLUMN($AW:$AW)-COLUMN($AH:$AH),FALSE),0))</f>
        <v>0.12047560494171299</v>
      </c>
      <c r="S4088" s="87" cm="1">
        <f t="array" ref="S4088">VLOOKUP($E4088,$AI$111:$AW$115,COLUMN($AW:$AW)-COLUMN($AH:$AH),FALSE)</f>
        <v>431.69321999999994</v>
      </c>
      <c r="T4088" s="104">
        <f t="shared" si="759"/>
        <v>0.31406117991986299</v>
      </c>
      <c r="U4088" s="104">
        <f t="shared" si="760"/>
        <v>1364.1600217418347</v>
      </c>
      <c r="V4088" s="87" cm="1">
        <f t="array" ref="V4088">VLOOKUP($E4088,$AI$118:$AW$122,COLUMN($AW:$AW)-COLUMN($AH:$AH),FALSE)</f>
        <v>0</v>
      </c>
      <c r="W4088" s="87" t="str">
        <f t="shared" si="764"/>
        <v>Domestic</v>
      </c>
      <c r="X4088" s="87" t="str">
        <f t="shared" si="765"/>
        <v>Non-local</v>
      </c>
      <c r="Y4088" s="104"/>
      <c r="Z4088" s="87" t="str">
        <f t="shared" si="761"/>
        <v>USA</v>
      </c>
      <c r="AA4088" s="87" t="str">
        <f t="shared" si="762"/>
        <v>USA</v>
      </c>
      <c r="AB4088" s="82" cm="1">
        <f t="array" ref="AB4088">VLOOKUP(B4088,'GDP per Capita'!$T$2:$V$4235,COLUMN('GDP per Capita'!$V:$V)-COLUMN('GDP per Capita'!$S:$S),FALSE)</f>
        <v>63809.64</v>
      </c>
      <c r="AC4088" s="82">
        <f t="shared" si="766"/>
        <v>63809.64</v>
      </c>
      <c r="AD4088" s="82">
        <f t="shared" si="767"/>
        <v>63809.64</v>
      </c>
      <c r="AE4088" s="88">
        <f t="shared" si="763"/>
        <v>2.1378588278226217E-2</v>
      </c>
    </row>
    <row r="4089" spans="1:31">
      <c r="A4089" s="77" t="s">
        <v>1072</v>
      </c>
      <c r="B4089" s="77">
        <v>4088</v>
      </c>
      <c r="C4089" s="77" t="s">
        <v>29</v>
      </c>
      <c r="D4089" s="77" t="s">
        <v>29</v>
      </c>
      <c r="E4089" s="77">
        <v>2016</v>
      </c>
      <c r="F4089" s="77">
        <v>40.349274399999999</v>
      </c>
      <c r="G4089" s="77">
        <v>-74.659295799999995</v>
      </c>
      <c r="H4089" s="77">
        <v>0</v>
      </c>
      <c r="I4089" s="77" t="s">
        <v>1790</v>
      </c>
      <c r="J4089" s="77">
        <v>32.7174209</v>
      </c>
      <c r="K4089" s="77">
        <v>-117.1627714</v>
      </c>
      <c r="L4089" s="77">
        <v>7705.4323004258704</v>
      </c>
      <c r="M4089" s="77">
        <v>1.24756333680231</v>
      </c>
      <c r="N4089" s="77">
        <v>0</v>
      </c>
      <c r="O4089" s="77">
        <v>924.65187605110498</v>
      </c>
      <c r="P4089" s="87" cm="1">
        <f t="array" ref="P4089">IF($X4089="Non-local",VLOOKUP($E4089,$AI$64:$AW$68,COLUMN($AW:$AW)-COLUMN($AH:$AH),FALSE),IF($X4089="Unknown",VLOOKUP($E4089,$AI$71:$AW$75,COLUMN($AW:$AW)-COLUMN($AH:$AH),FALSE),0))</f>
        <v>264</v>
      </c>
      <c r="Q4089" s="87" cm="1">
        <f t="array" ref="Q4089">IF($X4089="Non-local",VLOOKUP($E4089,$AI$40:$AW$44,COLUMN($AW:$AW)-COLUMN($AH:$AH),FALSE),IF($X4089="Unknown",VLOOKUP($E4089,$AI$47:$AW$51,COLUMN($AW:$AW)-COLUMN($AH:$AH),FALSE),0))</f>
        <v>622.00419999999997</v>
      </c>
      <c r="R4089" s="87" cm="1">
        <f t="array" ref="R4089">IF($X4089="Non-local",VLOOKUP($E4089,$AI$88:$AW$92,COLUMN($AW:$AW)-COLUMN($AH:$AH),FALSE),IF($X4089="Unknown",VLOOKUP($E4089,$AI$95:$AW$99,COLUMN($AW:$AW)-COLUMN($AH:$AH),FALSE),0))</f>
        <v>0.12047560494171299</v>
      </c>
      <c r="S4089" s="87" cm="1">
        <f t="array" ref="S4089">VLOOKUP($E4089,$AI$111:$AW$115,COLUMN($AW:$AW)-COLUMN($AH:$AH),FALSE)</f>
        <v>431.69321999999994</v>
      </c>
      <c r="T4089" s="104">
        <f t="shared" si="759"/>
        <v>1.3680389417440231</v>
      </c>
      <c r="U4089" s="104">
        <f t="shared" si="760"/>
        <v>2242.3492960511048</v>
      </c>
      <c r="V4089" s="87" cm="1">
        <f t="array" ref="V4089">VLOOKUP($E4089,$AI$118:$AW$122,COLUMN($AW:$AW)-COLUMN($AH:$AH),FALSE)</f>
        <v>0</v>
      </c>
      <c r="W4089" s="87" t="str">
        <f t="shared" si="764"/>
        <v>Domestic</v>
      </c>
      <c r="X4089" s="87" t="str">
        <f t="shared" si="765"/>
        <v>Non-local</v>
      </c>
      <c r="Y4089" s="104"/>
      <c r="Z4089" s="87" t="str">
        <f t="shared" si="761"/>
        <v>USA</v>
      </c>
      <c r="AA4089" s="87" t="str">
        <f t="shared" si="762"/>
        <v>USA</v>
      </c>
      <c r="AB4089" s="82" cm="1">
        <f t="array" ref="AB4089">VLOOKUP(B4089,'GDP per Capita'!$T$2:$V$4235,COLUMN('GDP per Capita'!$V:$V)-COLUMN('GDP per Capita'!$S:$S),FALSE)</f>
        <v>63809.64</v>
      </c>
      <c r="AC4089" s="82">
        <f t="shared" si="766"/>
        <v>63809.64</v>
      </c>
      <c r="AD4089" s="82">
        <f t="shared" si="767"/>
        <v>63809.64</v>
      </c>
      <c r="AE4089" s="88">
        <f t="shared" si="763"/>
        <v>3.5141230949604245E-2</v>
      </c>
    </row>
    <row r="4090" spans="1:31">
      <c r="A4090" s="77" t="s">
        <v>1368</v>
      </c>
      <c r="B4090" s="77">
        <v>4089</v>
      </c>
      <c r="C4090" s="77" t="s">
        <v>29</v>
      </c>
      <c r="D4090" s="77" t="s">
        <v>29</v>
      </c>
      <c r="E4090" s="77">
        <v>2016</v>
      </c>
      <c r="F4090" s="77">
        <v>42.5464828</v>
      </c>
      <c r="G4090" s="77">
        <v>-71.173666900000001</v>
      </c>
      <c r="H4090" s="77">
        <v>0</v>
      </c>
      <c r="I4090" s="77" t="s">
        <v>1790</v>
      </c>
      <c r="J4090" s="77">
        <v>32.7174209</v>
      </c>
      <c r="K4090" s="77">
        <v>-117.1627714</v>
      </c>
      <c r="L4090" s="77">
        <v>8281.0876124246806</v>
      </c>
      <c r="M4090" s="77">
        <v>1.3281523788430001</v>
      </c>
      <c r="N4090" s="77">
        <v>0</v>
      </c>
      <c r="O4090" s="77">
        <v>869.51419930459099</v>
      </c>
      <c r="P4090" s="87" cm="1">
        <f t="array" ref="P4090">IF($X4090="Non-local",VLOOKUP($E4090,$AI$64:$AW$68,COLUMN($AW:$AW)-COLUMN($AH:$AH),FALSE),IF($X4090="Unknown",VLOOKUP($E4090,$AI$71:$AW$75,COLUMN($AW:$AW)-COLUMN($AH:$AH),FALSE),0))</f>
        <v>264</v>
      </c>
      <c r="Q4090" s="87" cm="1">
        <f t="array" ref="Q4090">IF($X4090="Non-local",VLOOKUP($E4090,$AI$40:$AW$44,COLUMN($AW:$AW)-COLUMN($AH:$AH),FALSE),IF($X4090="Unknown",VLOOKUP($E4090,$AI$47:$AW$51,COLUMN($AW:$AW)-COLUMN($AH:$AH),FALSE),0))</f>
        <v>622.00419999999997</v>
      </c>
      <c r="R4090" s="87" cm="1">
        <f t="array" ref="R4090">IF($X4090="Non-local",VLOOKUP($E4090,$AI$88:$AW$92,COLUMN($AW:$AW)-COLUMN($AH:$AH),FALSE),IF($X4090="Unknown",VLOOKUP($E4090,$AI$95:$AW$99,COLUMN($AW:$AW)-COLUMN($AH:$AH),FALSE),0))</f>
        <v>0.12047560494171299</v>
      </c>
      <c r="S4090" s="87" cm="1">
        <f t="array" ref="S4090">VLOOKUP($E4090,$AI$111:$AW$115,COLUMN($AW:$AW)-COLUMN($AH:$AH),FALSE)</f>
        <v>431.69321999999994</v>
      </c>
      <c r="T4090" s="104">
        <f t="shared" si="759"/>
        <v>1.4486279837847131</v>
      </c>
      <c r="U4090" s="104">
        <f t="shared" si="760"/>
        <v>2187.2116193045908</v>
      </c>
      <c r="V4090" s="87" cm="1">
        <f t="array" ref="V4090">VLOOKUP($E4090,$AI$118:$AW$122,COLUMN($AW:$AW)-COLUMN($AH:$AH),FALSE)</f>
        <v>0</v>
      </c>
      <c r="W4090" s="87" t="str">
        <f t="shared" si="764"/>
        <v>Domestic</v>
      </c>
      <c r="X4090" s="87" t="str">
        <f t="shared" si="765"/>
        <v>Non-local</v>
      </c>
      <c r="Y4090" s="104"/>
      <c r="Z4090" s="87" t="str">
        <f t="shared" si="761"/>
        <v>USA</v>
      </c>
      <c r="AA4090" s="87" t="str">
        <f t="shared" si="762"/>
        <v>USA</v>
      </c>
      <c r="AB4090" s="82" cm="1">
        <f t="array" ref="AB4090">VLOOKUP(B4090,'GDP per Capita'!$T$2:$V$4235,COLUMN('GDP per Capita'!$V:$V)-COLUMN('GDP per Capita'!$S:$S),FALSE)</f>
        <v>63809.64</v>
      </c>
      <c r="AC4090" s="82">
        <f t="shared" si="766"/>
        <v>63809.64</v>
      </c>
      <c r="AD4090" s="82">
        <f t="shared" si="767"/>
        <v>63809.64</v>
      </c>
      <c r="AE4090" s="88">
        <f t="shared" si="763"/>
        <v>3.427713460387162E-2</v>
      </c>
    </row>
    <row r="4091" spans="1:31">
      <c r="A4091" s="77" t="s">
        <v>1241</v>
      </c>
      <c r="B4091" s="77">
        <v>4090</v>
      </c>
      <c r="C4091" s="77" t="s">
        <v>29</v>
      </c>
      <c r="D4091" s="77" t="s">
        <v>29</v>
      </c>
      <c r="E4091" s="77">
        <v>2016</v>
      </c>
      <c r="F4091" s="77">
        <v>33.870821499999998</v>
      </c>
      <c r="G4091" s="77">
        <v>-117.9294165</v>
      </c>
      <c r="H4091" s="77">
        <v>0</v>
      </c>
      <c r="I4091" s="77" t="s">
        <v>1790</v>
      </c>
      <c r="J4091" s="77">
        <v>32.7174209</v>
      </c>
      <c r="K4091" s="77">
        <v>-117.1627714</v>
      </c>
      <c r="L4091" s="77">
        <v>293.431818859489</v>
      </c>
      <c r="M4091" s="77">
        <v>0.200377839575308</v>
      </c>
      <c r="N4091" s="77">
        <v>0</v>
      </c>
      <c r="O4091" s="77">
        <v>56.3389092210219</v>
      </c>
      <c r="P4091" s="87" cm="1">
        <f t="array" ref="P4091">IF($X4091="Non-local",VLOOKUP($E4091,$AI$64:$AW$68,COLUMN($AW:$AW)-COLUMN($AH:$AH),FALSE),IF($X4091="Unknown",VLOOKUP($E4091,$AI$71:$AW$75,COLUMN($AW:$AW)-COLUMN($AH:$AH),FALSE),0))</f>
        <v>264</v>
      </c>
      <c r="Q4091" s="87" cm="1">
        <f t="array" ref="Q4091">IF($X4091="Non-local",VLOOKUP($E4091,$AI$40:$AW$44,COLUMN($AW:$AW)-COLUMN($AH:$AH),FALSE),IF($X4091="Unknown",VLOOKUP($E4091,$AI$47:$AW$51,COLUMN($AW:$AW)-COLUMN($AH:$AH),FALSE),0))</f>
        <v>622.00419999999997</v>
      </c>
      <c r="R4091" s="87" cm="1">
        <f t="array" ref="R4091">IF($X4091="Non-local",VLOOKUP($E4091,$AI$88:$AW$92,COLUMN($AW:$AW)-COLUMN($AH:$AH),FALSE),IF($X4091="Unknown",VLOOKUP($E4091,$AI$95:$AW$99,COLUMN($AW:$AW)-COLUMN($AH:$AH),FALSE),0))</f>
        <v>0.12047560494171299</v>
      </c>
      <c r="S4091" s="87" cm="1">
        <f t="array" ref="S4091">VLOOKUP($E4091,$AI$111:$AW$115,COLUMN($AW:$AW)-COLUMN($AH:$AH),FALSE)</f>
        <v>431.69321999999994</v>
      </c>
      <c r="T4091" s="104">
        <f t="shared" si="759"/>
        <v>0.32085344451702097</v>
      </c>
      <c r="U4091" s="104">
        <f t="shared" si="760"/>
        <v>1374.0363292210218</v>
      </c>
      <c r="V4091" s="87" cm="1">
        <f t="array" ref="V4091">VLOOKUP($E4091,$AI$118:$AW$122,COLUMN($AW:$AW)-COLUMN($AH:$AH),FALSE)</f>
        <v>0</v>
      </c>
      <c r="W4091" s="87" t="str">
        <f t="shared" si="764"/>
        <v>Domestic</v>
      </c>
      <c r="X4091" s="87" t="str">
        <f t="shared" si="765"/>
        <v>Non-local</v>
      </c>
      <c r="Y4091" s="104"/>
      <c r="Z4091" s="87" t="str">
        <f t="shared" si="761"/>
        <v>USA</v>
      </c>
      <c r="AA4091" s="87" t="str">
        <f t="shared" si="762"/>
        <v>USA</v>
      </c>
      <c r="AB4091" s="82" cm="1">
        <f t="array" ref="AB4091">VLOOKUP(B4091,'GDP per Capita'!$T$2:$V$4235,COLUMN('GDP per Capita'!$V:$V)-COLUMN('GDP per Capita'!$S:$S),FALSE)</f>
        <v>63809.64</v>
      </c>
      <c r="AC4091" s="82">
        <f t="shared" si="766"/>
        <v>63809.64</v>
      </c>
      <c r="AD4091" s="82">
        <f t="shared" si="767"/>
        <v>63809.64</v>
      </c>
      <c r="AE4091" s="88">
        <f t="shared" si="763"/>
        <v>2.1533365949424284E-2</v>
      </c>
    </row>
    <row r="4092" spans="1:31">
      <c r="A4092" s="77" t="s">
        <v>1457</v>
      </c>
      <c r="B4092" s="77">
        <v>4091</v>
      </c>
      <c r="C4092" s="77" t="s">
        <v>29</v>
      </c>
      <c r="D4092" s="77" t="s">
        <v>29</v>
      </c>
      <c r="E4092" s="77">
        <v>2016</v>
      </c>
      <c r="F4092" s="77">
        <v>41.990547499999998</v>
      </c>
      <c r="G4092" s="77">
        <v>-80.027749299999996</v>
      </c>
      <c r="H4092" s="77">
        <v>0</v>
      </c>
      <c r="I4092" s="77" t="s">
        <v>1790</v>
      </c>
      <c r="J4092" s="77">
        <v>32.7174209</v>
      </c>
      <c r="K4092" s="77">
        <v>-117.1627714</v>
      </c>
      <c r="L4092" s="77">
        <v>6820.6218752857903</v>
      </c>
      <c r="M4092" s="77">
        <v>1.1248326842485199</v>
      </c>
      <c r="N4092" s="77">
        <v>0</v>
      </c>
      <c r="O4092" s="77">
        <v>818.47462503429495</v>
      </c>
      <c r="P4092" s="87" cm="1">
        <f t="array" ref="P4092">IF($X4092="Non-local",VLOOKUP($E4092,$AI$64:$AW$68,COLUMN($AW:$AW)-COLUMN($AH:$AH),FALSE),IF($X4092="Unknown",VLOOKUP($E4092,$AI$71:$AW$75,COLUMN($AW:$AW)-COLUMN($AH:$AH),FALSE),0))</f>
        <v>264</v>
      </c>
      <c r="Q4092" s="87" cm="1">
        <f t="array" ref="Q4092">IF($X4092="Non-local",VLOOKUP($E4092,$AI$40:$AW$44,COLUMN($AW:$AW)-COLUMN($AH:$AH),FALSE),IF($X4092="Unknown",VLOOKUP($E4092,$AI$47:$AW$51,COLUMN($AW:$AW)-COLUMN($AH:$AH),FALSE),0))</f>
        <v>622.00419999999997</v>
      </c>
      <c r="R4092" s="87" cm="1">
        <f t="array" ref="R4092">IF($X4092="Non-local",VLOOKUP($E4092,$AI$88:$AW$92,COLUMN($AW:$AW)-COLUMN($AH:$AH),FALSE),IF($X4092="Unknown",VLOOKUP($E4092,$AI$95:$AW$99,COLUMN($AW:$AW)-COLUMN($AH:$AH),FALSE),0))</f>
        <v>0.12047560494171299</v>
      </c>
      <c r="S4092" s="87" cm="1">
        <f t="array" ref="S4092">VLOOKUP($E4092,$AI$111:$AW$115,COLUMN($AW:$AW)-COLUMN($AH:$AH),FALSE)</f>
        <v>431.69321999999994</v>
      </c>
      <c r="T4092" s="104">
        <f t="shared" si="759"/>
        <v>1.245308289190233</v>
      </c>
      <c r="U4092" s="104">
        <f t="shared" si="760"/>
        <v>2136.172045034295</v>
      </c>
      <c r="V4092" s="87" cm="1">
        <f t="array" ref="V4092">VLOOKUP($E4092,$AI$118:$AW$122,COLUMN($AW:$AW)-COLUMN($AH:$AH),FALSE)</f>
        <v>0</v>
      </c>
      <c r="W4092" s="87" t="str">
        <f t="shared" si="764"/>
        <v>Domestic</v>
      </c>
      <c r="X4092" s="87" t="str">
        <f t="shared" si="765"/>
        <v>Non-local</v>
      </c>
      <c r="Y4092" s="104"/>
      <c r="Z4092" s="87" t="str">
        <f t="shared" si="761"/>
        <v>USA</v>
      </c>
      <c r="AA4092" s="87" t="str">
        <f t="shared" si="762"/>
        <v>USA</v>
      </c>
      <c r="AB4092" s="82" cm="1">
        <f t="array" ref="AB4092">VLOOKUP(B4092,'GDP per Capita'!$T$2:$V$4235,COLUMN('GDP per Capita'!$V:$V)-COLUMN('GDP per Capita'!$S:$S),FALSE)</f>
        <v>63809.64</v>
      </c>
      <c r="AC4092" s="82">
        <f t="shared" si="766"/>
        <v>63809.64</v>
      </c>
      <c r="AD4092" s="82">
        <f t="shared" si="767"/>
        <v>63809.64</v>
      </c>
      <c r="AE4092" s="88">
        <f t="shared" si="763"/>
        <v>3.3477262135224319E-2</v>
      </c>
    </row>
    <row r="4093" spans="1:31">
      <c r="A4093" s="77" t="s">
        <v>928</v>
      </c>
      <c r="B4093" s="77">
        <v>4092</v>
      </c>
      <c r="C4093" s="77" t="s">
        <v>29</v>
      </c>
      <c r="D4093" s="77" t="s">
        <v>29</v>
      </c>
      <c r="E4093" s="77">
        <v>2016</v>
      </c>
      <c r="F4093" s="77">
        <v>42.268156899999902</v>
      </c>
      <c r="G4093" s="77">
        <v>-83.731229099999993</v>
      </c>
      <c r="H4093" s="77">
        <v>0</v>
      </c>
      <c r="I4093" s="77" t="s">
        <v>1790</v>
      </c>
      <c r="J4093" s="77">
        <v>32.7174209</v>
      </c>
      <c r="K4093" s="77">
        <v>-117.1627714</v>
      </c>
      <c r="L4093" s="77">
        <v>6222.0676370879701</v>
      </c>
      <c r="M4093" s="77">
        <v>1.0425905251927401</v>
      </c>
      <c r="N4093" s="77">
        <v>0</v>
      </c>
      <c r="O4093" s="77">
        <v>746.64811645055704</v>
      </c>
      <c r="P4093" s="87" cm="1">
        <f t="array" ref="P4093">IF($X4093="Non-local",VLOOKUP($E4093,$AI$64:$AW$68,COLUMN($AW:$AW)-COLUMN($AH:$AH),FALSE),IF($X4093="Unknown",VLOOKUP($E4093,$AI$71:$AW$75,COLUMN($AW:$AW)-COLUMN($AH:$AH),FALSE),0))</f>
        <v>264</v>
      </c>
      <c r="Q4093" s="87" cm="1">
        <f t="array" ref="Q4093">IF($X4093="Non-local",VLOOKUP($E4093,$AI$40:$AW$44,COLUMN($AW:$AW)-COLUMN($AH:$AH),FALSE),IF($X4093="Unknown",VLOOKUP($E4093,$AI$47:$AW$51,COLUMN($AW:$AW)-COLUMN($AH:$AH),FALSE),0))</f>
        <v>622.00419999999997</v>
      </c>
      <c r="R4093" s="87" cm="1">
        <f t="array" ref="R4093">IF($X4093="Non-local",VLOOKUP($E4093,$AI$88:$AW$92,COLUMN($AW:$AW)-COLUMN($AH:$AH),FALSE),IF($X4093="Unknown",VLOOKUP($E4093,$AI$95:$AW$99,COLUMN($AW:$AW)-COLUMN($AH:$AH),FALSE),0))</f>
        <v>0.12047560494171299</v>
      </c>
      <c r="S4093" s="87" cm="1">
        <f t="array" ref="S4093">VLOOKUP($E4093,$AI$111:$AW$115,COLUMN($AW:$AW)-COLUMN($AH:$AH),FALSE)</f>
        <v>431.69321999999994</v>
      </c>
      <c r="T4093" s="104">
        <f t="shared" si="759"/>
        <v>1.1630661301344531</v>
      </c>
      <c r="U4093" s="104">
        <f t="shared" si="760"/>
        <v>2064.3455364505571</v>
      </c>
      <c r="V4093" s="87" cm="1">
        <f t="array" ref="V4093">VLOOKUP($E4093,$AI$118:$AW$122,COLUMN($AW:$AW)-COLUMN($AH:$AH),FALSE)</f>
        <v>0</v>
      </c>
      <c r="W4093" s="87" t="str">
        <f t="shared" si="764"/>
        <v>Domestic</v>
      </c>
      <c r="X4093" s="87" t="str">
        <f t="shared" si="765"/>
        <v>Non-local</v>
      </c>
      <c r="Y4093" s="104"/>
      <c r="Z4093" s="87" t="str">
        <f t="shared" si="761"/>
        <v>USA</v>
      </c>
      <c r="AA4093" s="87" t="str">
        <f t="shared" si="762"/>
        <v>USA</v>
      </c>
      <c r="AB4093" s="82" cm="1">
        <f t="array" ref="AB4093">VLOOKUP(B4093,'GDP per Capita'!$T$2:$V$4235,COLUMN('GDP per Capita'!$V:$V)-COLUMN('GDP per Capita'!$S:$S),FALSE)</f>
        <v>63809.64</v>
      </c>
      <c r="AC4093" s="82">
        <f t="shared" si="766"/>
        <v>63809.64</v>
      </c>
      <c r="AD4093" s="82">
        <f t="shared" si="767"/>
        <v>63809.64</v>
      </c>
      <c r="AE4093" s="88">
        <f t="shared" si="763"/>
        <v>3.2351624871266429E-2</v>
      </c>
    </row>
    <row r="4094" spans="1:31">
      <c r="A4094" s="77" t="s">
        <v>1867</v>
      </c>
      <c r="B4094" s="77">
        <v>4093</v>
      </c>
      <c r="C4094" s="77" t="s">
        <v>518</v>
      </c>
      <c r="D4094" s="77" t="s">
        <v>32</v>
      </c>
      <c r="E4094" s="77">
        <v>2016</v>
      </c>
      <c r="F4094" s="77">
        <v>0</v>
      </c>
      <c r="G4094" s="77">
        <v>0</v>
      </c>
      <c r="H4094" s="77">
        <v>0</v>
      </c>
      <c r="I4094" s="77" t="s">
        <v>1790</v>
      </c>
      <c r="J4094" s="77">
        <v>32.7174209</v>
      </c>
      <c r="K4094" s="77">
        <v>-117.1627714</v>
      </c>
      <c r="L4094" s="77">
        <v>4530.2325601502498</v>
      </c>
      <c r="M4094" s="77">
        <v>0.78821066689183295</v>
      </c>
      <c r="N4094" s="77">
        <v>1</v>
      </c>
      <c r="O4094" s="77">
        <v>543.62790721803003</v>
      </c>
      <c r="P4094" s="87" cm="1">
        <f t="array" ref="P4094">IF($X4094="Non-local",VLOOKUP($E4094,$AI$64:$AW$68,COLUMN($AW:$AW)-COLUMN($AH:$AH),FALSE),IF($X4094="Unknown",VLOOKUP($E4094,$AI$71:$AW$75,COLUMN($AW:$AW)-COLUMN($AH:$AH),FALSE),0))</f>
        <v>264</v>
      </c>
      <c r="Q4094" s="87" cm="1">
        <f t="array" ref="Q4094">IF($X4094="Non-local",VLOOKUP($E4094,$AI$40:$AW$44,COLUMN($AW:$AW)-COLUMN($AH:$AH),FALSE),IF($X4094="Unknown",VLOOKUP($E4094,$AI$47:$AW$51,COLUMN($AW:$AW)-COLUMN($AH:$AH),FALSE),0))</f>
        <v>622.00419999999997</v>
      </c>
      <c r="R4094" s="87" cm="1">
        <f t="array" ref="R4094">IF($X4094="Non-local",VLOOKUP($E4094,$AI$88:$AW$92,COLUMN($AW:$AW)-COLUMN($AH:$AH),FALSE),IF($X4094="Unknown",VLOOKUP($E4094,$AI$95:$AW$99,COLUMN($AW:$AW)-COLUMN($AH:$AH),FALSE),0))</f>
        <v>0.12047560494171299</v>
      </c>
      <c r="S4094" s="87" cm="1">
        <f t="array" ref="S4094">VLOOKUP($E4094,$AI$111:$AW$115,COLUMN($AW:$AW)-COLUMN($AH:$AH),FALSE)</f>
        <v>431.69321999999994</v>
      </c>
      <c r="T4094" s="104">
        <f t="shared" si="759"/>
        <v>0.90868627183354589</v>
      </c>
      <c r="U4094" s="104">
        <f t="shared" si="760"/>
        <v>1861.3253272180298</v>
      </c>
      <c r="V4094" s="87" cm="1">
        <f t="array" ref="V4094">VLOOKUP($E4094,$AI$118:$AW$122,COLUMN($AW:$AW)-COLUMN($AH:$AH),FALSE)</f>
        <v>0</v>
      </c>
      <c r="W4094" s="87" t="str">
        <f t="shared" si="764"/>
        <v>International</v>
      </c>
      <c r="X4094" s="87" t="str">
        <f t="shared" si="765"/>
        <v>Non-local</v>
      </c>
      <c r="Y4094" s="104"/>
      <c r="Z4094" s="87" t="str">
        <f t="shared" si="761"/>
        <v>Israel</v>
      </c>
      <c r="AA4094" s="87" t="str">
        <f t="shared" si="762"/>
        <v>Middle East</v>
      </c>
      <c r="AB4094" s="82" cm="1">
        <f t="array" ref="AB4094">VLOOKUP(B4094,'GDP per Capita'!$T$2:$V$4235,COLUMN('GDP per Capita'!$V:$V)-COLUMN('GDP per Capita'!$S:$S),FALSE)</f>
        <v>41377.49</v>
      </c>
      <c r="AC4094" s="82">
        <f t="shared" si="766"/>
        <v>41377.49</v>
      </c>
      <c r="AD4094" s="82">
        <f t="shared" si="767"/>
        <v>41377.49</v>
      </c>
      <c r="AE4094" s="88">
        <f t="shared" si="763"/>
        <v>4.4984007662572809E-2</v>
      </c>
    </row>
    <row r="4095" spans="1:31">
      <c r="A4095" s="77" t="s">
        <v>1032</v>
      </c>
      <c r="B4095" s="77">
        <v>4094</v>
      </c>
      <c r="C4095" s="77" t="s">
        <v>29</v>
      </c>
      <c r="D4095" s="77" t="s">
        <v>29</v>
      </c>
      <c r="E4095" s="77">
        <v>2016</v>
      </c>
      <c r="F4095" s="77">
        <v>32.7174209</v>
      </c>
      <c r="G4095" s="77">
        <v>-117.1627714</v>
      </c>
      <c r="H4095" s="77">
        <v>1</v>
      </c>
      <c r="I4095" s="77" t="s">
        <v>1790</v>
      </c>
      <c r="J4095" s="77">
        <v>32.7174209</v>
      </c>
      <c r="K4095" s="77">
        <v>-117.1627714</v>
      </c>
      <c r="L4095" s="77">
        <v>4.7608370650960301E-12</v>
      </c>
      <c r="M4095" s="77">
        <v>0</v>
      </c>
      <c r="N4095" s="77">
        <v>0</v>
      </c>
      <c r="O4095" s="77">
        <v>0</v>
      </c>
      <c r="P4095" s="87" cm="1">
        <f t="array" ref="P4095">IF($X4095="Non-local",VLOOKUP($E4095,$AI$64:$AW$68,COLUMN($AW:$AW)-COLUMN($AH:$AH),FALSE),IF($X4095="Unknown",VLOOKUP($E4095,$AI$71:$AW$75,COLUMN($AW:$AW)-COLUMN($AH:$AH),FALSE),0))</f>
        <v>0</v>
      </c>
      <c r="Q4095" s="87" cm="1">
        <f t="array" ref="Q4095">IF($X4095="Non-local",VLOOKUP($E4095,$AI$40:$AW$44,COLUMN($AW:$AW)-COLUMN($AH:$AH),FALSE),IF($X4095="Unknown",VLOOKUP($E4095,$AI$47:$AW$51,COLUMN($AW:$AW)-COLUMN($AH:$AH),FALSE),0))</f>
        <v>0</v>
      </c>
      <c r="R4095" s="87" cm="1">
        <f t="array" ref="R4095">IF($X4095="Non-local",VLOOKUP($E4095,$AI$88:$AW$92,COLUMN($AW:$AW)-COLUMN($AH:$AH),FALSE),IF($X4095="Unknown",VLOOKUP($E4095,$AI$95:$AW$99,COLUMN($AW:$AW)-COLUMN($AH:$AH),FALSE),0))</f>
        <v>0</v>
      </c>
      <c r="S4095" s="87" cm="1">
        <f t="array" ref="S4095">VLOOKUP($E4095,$AI$111:$AW$115,COLUMN($AW:$AW)-COLUMN($AH:$AH),FALSE)</f>
        <v>431.69321999999994</v>
      </c>
      <c r="T4095" s="104">
        <f t="shared" si="759"/>
        <v>0</v>
      </c>
      <c r="U4095" s="104">
        <f t="shared" si="760"/>
        <v>431.69321999999994</v>
      </c>
      <c r="V4095" s="87" cm="1">
        <f t="array" ref="V4095">VLOOKUP($E4095,$AI$118:$AW$122,COLUMN($AW:$AW)-COLUMN($AH:$AH),FALSE)</f>
        <v>0</v>
      </c>
      <c r="W4095" s="87" t="str">
        <f t="shared" si="764"/>
        <v>Domestic</v>
      </c>
      <c r="X4095" s="87" t="str">
        <f t="shared" si="765"/>
        <v>Local</v>
      </c>
      <c r="Y4095" s="104"/>
      <c r="Z4095" s="87" t="str">
        <f t="shared" si="761"/>
        <v>USA</v>
      </c>
      <c r="AA4095" s="87" t="str">
        <f t="shared" si="762"/>
        <v>USA</v>
      </c>
      <c r="AB4095" s="82" cm="1">
        <f t="array" ref="AB4095">VLOOKUP(B4095,'GDP per Capita'!$T$2:$V$4235,COLUMN('GDP per Capita'!$V:$V)-COLUMN('GDP per Capita'!$S:$S),FALSE)</f>
        <v>63809.64</v>
      </c>
      <c r="AC4095" s="82">
        <f t="shared" si="766"/>
        <v>63809.64</v>
      </c>
      <c r="AD4095" s="82">
        <f t="shared" si="767"/>
        <v>63809.64</v>
      </c>
      <c r="AE4095" s="88">
        <f t="shared" si="763"/>
        <v>6.7653291885050593E-3</v>
      </c>
    </row>
    <row r="4096" spans="1:31">
      <c r="A4096" s="77" t="s">
        <v>1868</v>
      </c>
      <c r="B4096" s="77">
        <v>4095</v>
      </c>
      <c r="C4096" s="77" t="s">
        <v>29</v>
      </c>
      <c r="D4096" s="77" t="s">
        <v>29</v>
      </c>
      <c r="E4096" s="77">
        <v>2016</v>
      </c>
      <c r="F4096" s="77">
        <v>46.066727700000001</v>
      </c>
      <c r="G4096" s="77">
        <v>-118.3393456</v>
      </c>
      <c r="H4096" s="77">
        <v>0</v>
      </c>
      <c r="I4096" s="77" t="s">
        <v>1790</v>
      </c>
      <c r="J4096" s="77">
        <v>32.7174209</v>
      </c>
      <c r="K4096" s="77">
        <v>-117.1627714</v>
      </c>
      <c r="L4096" s="77">
        <v>2975.5391306821102</v>
      </c>
      <c r="M4096" s="77">
        <v>0.559030911919558</v>
      </c>
      <c r="N4096" s="77">
        <v>0</v>
      </c>
      <c r="O4096" s="77">
        <v>571.303513090965</v>
      </c>
      <c r="P4096" s="87" cm="1">
        <f t="array" ref="P4096">IF($X4096="Non-local",VLOOKUP($E4096,$AI$64:$AW$68,COLUMN($AW:$AW)-COLUMN($AH:$AH),FALSE),IF($X4096="Unknown",VLOOKUP($E4096,$AI$71:$AW$75,COLUMN($AW:$AW)-COLUMN($AH:$AH),FALSE),0))</f>
        <v>264</v>
      </c>
      <c r="Q4096" s="87" cm="1">
        <f t="array" ref="Q4096">IF($X4096="Non-local",VLOOKUP($E4096,$AI$40:$AW$44,COLUMN($AW:$AW)-COLUMN($AH:$AH),FALSE),IF($X4096="Unknown",VLOOKUP($E4096,$AI$47:$AW$51,COLUMN($AW:$AW)-COLUMN($AH:$AH),FALSE),0))</f>
        <v>622.00419999999997</v>
      </c>
      <c r="R4096" s="87" cm="1">
        <f t="array" ref="R4096">IF($X4096="Non-local",VLOOKUP($E4096,$AI$88:$AW$92,COLUMN($AW:$AW)-COLUMN($AH:$AH),FALSE),IF($X4096="Unknown",VLOOKUP($E4096,$AI$95:$AW$99,COLUMN($AW:$AW)-COLUMN($AH:$AH),FALSE),0))</f>
        <v>0.12047560494171299</v>
      </c>
      <c r="S4096" s="87" cm="1">
        <f t="array" ref="S4096">VLOOKUP($E4096,$AI$111:$AW$115,COLUMN($AW:$AW)-COLUMN($AH:$AH),FALSE)</f>
        <v>431.69321999999994</v>
      </c>
      <c r="T4096" s="104">
        <f t="shared" si="759"/>
        <v>0.67950651686127095</v>
      </c>
      <c r="U4096" s="104">
        <f t="shared" si="760"/>
        <v>1889.000933090965</v>
      </c>
      <c r="V4096" s="87" cm="1">
        <f t="array" ref="V4096">VLOOKUP($E4096,$AI$118:$AW$122,COLUMN($AW:$AW)-COLUMN($AH:$AH),FALSE)</f>
        <v>0</v>
      </c>
      <c r="W4096" s="87" t="str">
        <f t="shared" si="764"/>
        <v>Domestic</v>
      </c>
      <c r="X4096" s="87" t="str">
        <f t="shared" si="765"/>
        <v>Non-local</v>
      </c>
      <c r="Y4096" s="104"/>
      <c r="Z4096" s="87" t="str">
        <f t="shared" si="761"/>
        <v>USA</v>
      </c>
      <c r="AA4096" s="87" t="str">
        <f t="shared" si="762"/>
        <v>USA</v>
      </c>
      <c r="AB4096" s="82" cm="1">
        <f t="array" ref="AB4096">VLOOKUP(B4096,'GDP per Capita'!$T$2:$V$4235,COLUMN('GDP per Capita'!$V:$V)-COLUMN('GDP per Capita'!$S:$S),FALSE)</f>
        <v>63809.64</v>
      </c>
      <c r="AC4096" s="82">
        <f t="shared" si="766"/>
        <v>63809.64</v>
      </c>
      <c r="AD4096" s="82">
        <f t="shared" si="767"/>
        <v>63809.64</v>
      </c>
      <c r="AE4096" s="88">
        <f t="shared" si="763"/>
        <v>2.9603692061120623E-2</v>
      </c>
    </row>
    <row r="4097" spans="1:31">
      <c r="A4097" s="77" t="s">
        <v>1869</v>
      </c>
      <c r="B4097" s="77">
        <v>4096</v>
      </c>
      <c r="C4097" s="77" t="s">
        <v>29</v>
      </c>
      <c r="D4097" s="77" t="s">
        <v>29</v>
      </c>
      <c r="E4097" s="77">
        <v>2016</v>
      </c>
      <c r="F4097" s="77">
        <v>34.148349899999999</v>
      </c>
      <c r="G4097" s="77">
        <v>-118.0014517</v>
      </c>
      <c r="H4097" s="77">
        <v>0</v>
      </c>
      <c r="I4097" s="77" t="s">
        <v>1790</v>
      </c>
      <c r="J4097" s="77">
        <v>32.7174209</v>
      </c>
      <c r="K4097" s="77">
        <v>-117.1627714</v>
      </c>
      <c r="L4097" s="77">
        <v>354.24763551591798</v>
      </c>
      <c r="M4097" s="77">
        <v>0.20840825042514199</v>
      </c>
      <c r="N4097" s="77">
        <v>0</v>
      </c>
      <c r="O4097" s="77">
        <v>68.015546019056401</v>
      </c>
      <c r="P4097" s="87" cm="1">
        <f t="array" ref="P4097">IF($X4097="Non-local",VLOOKUP($E4097,$AI$64:$AW$68,COLUMN($AW:$AW)-COLUMN($AH:$AH),FALSE),IF($X4097="Unknown",VLOOKUP($E4097,$AI$71:$AW$75,COLUMN($AW:$AW)-COLUMN($AH:$AH),FALSE),0))</f>
        <v>264</v>
      </c>
      <c r="Q4097" s="87" cm="1">
        <f t="array" ref="Q4097">IF($X4097="Non-local",VLOOKUP($E4097,$AI$40:$AW$44,COLUMN($AW:$AW)-COLUMN($AH:$AH),FALSE),IF($X4097="Unknown",VLOOKUP($E4097,$AI$47:$AW$51,COLUMN($AW:$AW)-COLUMN($AH:$AH),FALSE),0))</f>
        <v>622.00419999999997</v>
      </c>
      <c r="R4097" s="87" cm="1">
        <f t="array" ref="R4097">IF($X4097="Non-local",VLOOKUP($E4097,$AI$88:$AW$92,COLUMN($AW:$AW)-COLUMN($AH:$AH),FALSE),IF($X4097="Unknown",VLOOKUP($E4097,$AI$95:$AW$99,COLUMN($AW:$AW)-COLUMN($AH:$AH),FALSE),0))</f>
        <v>0.12047560494171299</v>
      </c>
      <c r="S4097" s="87" cm="1">
        <f t="array" ref="S4097">VLOOKUP($E4097,$AI$111:$AW$115,COLUMN($AW:$AW)-COLUMN($AH:$AH),FALSE)</f>
        <v>431.69321999999994</v>
      </c>
      <c r="T4097" s="104">
        <f t="shared" si="759"/>
        <v>0.32888385536685499</v>
      </c>
      <c r="U4097" s="104">
        <f t="shared" si="760"/>
        <v>1385.7129660190562</v>
      </c>
      <c r="V4097" s="87" cm="1">
        <f t="array" ref="V4097">VLOOKUP($E4097,$AI$118:$AW$122,COLUMN($AW:$AW)-COLUMN($AH:$AH),FALSE)</f>
        <v>0</v>
      </c>
      <c r="W4097" s="87" t="str">
        <f t="shared" si="764"/>
        <v>Domestic</v>
      </c>
      <c r="X4097" s="87" t="str">
        <f t="shared" si="765"/>
        <v>Non-local</v>
      </c>
      <c r="Y4097" s="104"/>
      <c r="Z4097" s="87" t="str">
        <f t="shared" si="761"/>
        <v>USA</v>
      </c>
      <c r="AA4097" s="87" t="str">
        <f t="shared" si="762"/>
        <v>USA</v>
      </c>
      <c r="AB4097" s="82" cm="1">
        <f t="array" ref="AB4097">VLOOKUP(B4097,'GDP per Capita'!$T$2:$V$4235,COLUMN('GDP per Capita'!$V:$V)-COLUMN('GDP per Capita'!$S:$S),FALSE)</f>
        <v>63809.64</v>
      </c>
      <c r="AC4097" s="82">
        <f t="shared" si="766"/>
        <v>63809.64</v>
      </c>
      <c r="AD4097" s="82">
        <f t="shared" si="767"/>
        <v>63809.64</v>
      </c>
      <c r="AE4097" s="88">
        <f t="shared" si="763"/>
        <v>2.1716357685438378E-2</v>
      </c>
    </row>
    <row r="4098" spans="1:31">
      <c r="A4098" s="77" t="s">
        <v>1458</v>
      </c>
      <c r="B4098" s="77">
        <v>4097</v>
      </c>
      <c r="C4098" s="77" t="s">
        <v>29</v>
      </c>
      <c r="D4098" s="77" t="s">
        <v>29</v>
      </c>
      <c r="E4098" s="77">
        <v>2016</v>
      </c>
      <c r="F4098" s="77">
        <v>34.3528825</v>
      </c>
      <c r="G4098" s="77">
        <v>-82.932086999999996</v>
      </c>
      <c r="H4098" s="77">
        <v>0</v>
      </c>
      <c r="I4098" s="77" t="s">
        <v>1790</v>
      </c>
      <c r="J4098" s="77">
        <v>32.7174209</v>
      </c>
      <c r="K4098" s="77">
        <v>-117.1627714</v>
      </c>
      <c r="L4098" s="77">
        <v>6325.9040668488096</v>
      </c>
      <c r="M4098" s="77">
        <v>1.0568125261029699</v>
      </c>
      <c r="N4098" s="77">
        <v>0</v>
      </c>
      <c r="O4098" s="77">
        <v>759.10848802185706</v>
      </c>
      <c r="P4098" s="87" cm="1">
        <f t="array" ref="P4098">IF($X4098="Non-local",VLOOKUP($E4098,$AI$64:$AW$68,COLUMN($AW:$AW)-COLUMN($AH:$AH),FALSE),IF($X4098="Unknown",VLOOKUP($E4098,$AI$71:$AW$75,COLUMN($AW:$AW)-COLUMN($AH:$AH),FALSE),0))</f>
        <v>264</v>
      </c>
      <c r="Q4098" s="87" cm="1">
        <f t="array" ref="Q4098">IF($X4098="Non-local",VLOOKUP($E4098,$AI$40:$AW$44,COLUMN($AW:$AW)-COLUMN($AH:$AH),FALSE),IF($X4098="Unknown",VLOOKUP($E4098,$AI$47:$AW$51,COLUMN($AW:$AW)-COLUMN($AH:$AH),FALSE),0))</f>
        <v>622.00419999999997</v>
      </c>
      <c r="R4098" s="87" cm="1">
        <f t="array" ref="R4098">IF($X4098="Non-local",VLOOKUP($E4098,$AI$88:$AW$92,COLUMN($AW:$AW)-COLUMN($AH:$AH),FALSE),IF($X4098="Unknown",VLOOKUP($E4098,$AI$95:$AW$99,COLUMN($AW:$AW)-COLUMN($AH:$AH),FALSE),0))</f>
        <v>0.12047560494171299</v>
      </c>
      <c r="S4098" s="87" cm="1">
        <f t="array" ref="S4098">VLOOKUP($E4098,$AI$111:$AW$115,COLUMN($AW:$AW)-COLUMN($AH:$AH),FALSE)</f>
        <v>431.69321999999994</v>
      </c>
      <c r="T4098" s="104">
        <f t="shared" ref="T4098:T4161" si="768">SUM(M4098,R4098)</f>
        <v>1.177288131044683</v>
      </c>
      <c r="U4098" s="104">
        <f t="shared" ref="U4098:U4161" si="769">SUM(O4098,P4098,Q4098,S4098)</f>
        <v>2076.8059080218572</v>
      </c>
      <c r="V4098" s="87" cm="1">
        <f t="array" ref="V4098">VLOOKUP($E4098,$AI$118:$AW$122,COLUMN($AW:$AW)-COLUMN($AH:$AH),FALSE)</f>
        <v>0</v>
      </c>
      <c r="W4098" s="87" t="str">
        <f t="shared" si="764"/>
        <v>Domestic</v>
      </c>
      <c r="X4098" s="87" t="str">
        <f t="shared" si="765"/>
        <v>Non-local</v>
      </c>
      <c r="Y4098" s="104"/>
      <c r="Z4098" s="87" t="str">
        <f t="shared" ref="Z4098:Z4161" si="770">C4098</f>
        <v>USA</v>
      </c>
      <c r="AA4098" s="87" t="str">
        <f t="shared" ref="AA4098:AA4161" si="771">D4098</f>
        <v>USA</v>
      </c>
      <c r="AB4098" s="82" cm="1">
        <f t="array" ref="AB4098">VLOOKUP(B4098,'GDP per Capita'!$T$2:$V$4235,COLUMN('GDP per Capita'!$V:$V)-COLUMN('GDP per Capita'!$S:$S),FALSE)</f>
        <v>63809.64</v>
      </c>
      <c r="AC4098" s="82">
        <f t="shared" si="766"/>
        <v>63809.64</v>
      </c>
      <c r="AD4098" s="82">
        <f t="shared" si="767"/>
        <v>63809.64</v>
      </c>
      <c r="AE4098" s="88">
        <f t="shared" ref="AE4098:AE4161" si="772">U4098/AD4098</f>
        <v>3.2546898995541383E-2</v>
      </c>
    </row>
    <row r="4099" spans="1:31">
      <c r="A4099" s="77" t="s">
        <v>1395</v>
      </c>
      <c r="B4099" s="77">
        <v>4098</v>
      </c>
      <c r="C4099" s="77" t="s">
        <v>29</v>
      </c>
      <c r="D4099" s="77" t="s">
        <v>29</v>
      </c>
      <c r="E4099" s="77">
        <v>2016</v>
      </c>
      <c r="F4099" s="77">
        <v>42.044738799999998</v>
      </c>
      <c r="G4099" s="77">
        <v>-87.693045900000001</v>
      </c>
      <c r="H4099" s="77">
        <v>0</v>
      </c>
      <c r="I4099" s="77" t="s">
        <v>1790</v>
      </c>
      <c r="J4099" s="77">
        <v>32.7174209</v>
      </c>
      <c r="K4099" s="77">
        <v>-117.1627714</v>
      </c>
      <c r="L4099" s="77">
        <v>5570.8639988120203</v>
      </c>
      <c r="M4099" s="77">
        <v>0.953831389581005</v>
      </c>
      <c r="N4099" s="77">
        <v>0</v>
      </c>
      <c r="O4099" s="77">
        <v>668.50367985744299</v>
      </c>
      <c r="P4099" s="87" cm="1">
        <f t="array" ref="P4099">IF($X4099="Non-local",VLOOKUP($E4099,$AI$64:$AW$68,COLUMN($AW:$AW)-COLUMN($AH:$AH),FALSE),IF($X4099="Unknown",VLOOKUP($E4099,$AI$71:$AW$75,COLUMN($AW:$AW)-COLUMN($AH:$AH),FALSE),0))</f>
        <v>264</v>
      </c>
      <c r="Q4099" s="87" cm="1">
        <f t="array" ref="Q4099">IF($X4099="Non-local",VLOOKUP($E4099,$AI$40:$AW$44,COLUMN($AW:$AW)-COLUMN($AH:$AH),FALSE),IF($X4099="Unknown",VLOOKUP($E4099,$AI$47:$AW$51,COLUMN($AW:$AW)-COLUMN($AH:$AH),FALSE),0))</f>
        <v>622.00419999999997</v>
      </c>
      <c r="R4099" s="87" cm="1">
        <f t="array" ref="R4099">IF($X4099="Non-local",VLOOKUP($E4099,$AI$88:$AW$92,COLUMN($AW:$AW)-COLUMN($AH:$AH),FALSE),IF($X4099="Unknown",VLOOKUP($E4099,$AI$95:$AW$99,COLUMN($AW:$AW)-COLUMN($AH:$AH),FALSE),0))</f>
        <v>0.12047560494171299</v>
      </c>
      <c r="S4099" s="87" cm="1">
        <f t="array" ref="S4099">VLOOKUP($E4099,$AI$111:$AW$115,COLUMN($AW:$AW)-COLUMN($AH:$AH),FALSE)</f>
        <v>431.69321999999994</v>
      </c>
      <c r="T4099" s="104">
        <f t="shared" si="768"/>
        <v>1.0743069945227179</v>
      </c>
      <c r="U4099" s="104">
        <f t="shared" si="769"/>
        <v>1986.2010998574428</v>
      </c>
      <c r="V4099" s="87" cm="1">
        <f t="array" ref="V4099">VLOOKUP($E4099,$AI$118:$AW$122,COLUMN($AW:$AW)-COLUMN($AH:$AH),FALSE)</f>
        <v>0</v>
      </c>
      <c r="W4099" s="87" t="str">
        <f t="shared" ref="W4099:W4162" si="773">IF(Z4099&lt;&gt;"USA",IF(Z4099&lt;&gt;"Unknown","International","Unknown"),"Domestic")</f>
        <v>Domestic</v>
      </c>
      <c r="X4099" s="87" t="str">
        <f t="shared" ref="X4099:X4162" si="774">IF(A4099="Unknown","Unknown",IF(H4099=1,"Local","Non-local"))</f>
        <v>Non-local</v>
      </c>
      <c r="Y4099" s="104"/>
      <c r="Z4099" s="87" t="str">
        <f t="shared" si="770"/>
        <v>USA</v>
      </c>
      <c r="AA4099" s="87" t="str">
        <f t="shared" si="771"/>
        <v>USA</v>
      </c>
      <c r="AB4099" s="82" cm="1">
        <f t="array" ref="AB4099">VLOOKUP(B4099,'GDP per Capita'!$T$2:$V$4235,COLUMN('GDP per Capita'!$V:$V)-COLUMN('GDP per Capita'!$S:$S),FALSE)</f>
        <v>63809.64</v>
      </c>
      <c r="AC4099" s="82">
        <f t="shared" si="766"/>
        <v>63809.64</v>
      </c>
      <c r="AD4099" s="82">
        <f t="shared" si="767"/>
        <v>63809.64</v>
      </c>
      <c r="AE4099" s="88">
        <f t="shared" si="772"/>
        <v>3.1126975482974717E-2</v>
      </c>
    </row>
    <row r="4100" spans="1:31">
      <c r="A4100" s="77" t="s">
        <v>975</v>
      </c>
      <c r="B4100" s="77">
        <v>4099</v>
      </c>
      <c r="C4100" s="77" t="s">
        <v>631</v>
      </c>
      <c r="D4100" s="77" t="s">
        <v>31</v>
      </c>
      <c r="E4100" s="77">
        <v>2016</v>
      </c>
      <c r="F4100" s="77">
        <v>64.145981000000006</v>
      </c>
      <c r="G4100" s="77">
        <v>-21.942236699999999</v>
      </c>
      <c r="H4100" s="77">
        <v>0</v>
      </c>
      <c r="I4100" s="77" t="s">
        <v>1790</v>
      </c>
      <c r="J4100" s="77">
        <v>32.7174209</v>
      </c>
      <c r="K4100" s="77">
        <v>-117.1627714</v>
      </c>
      <c r="L4100" s="77">
        <v>14024.5510104443</v>
      </c>
      <c r="M4100" s="77">
        <v>2.1641904647470098</v>
      </c>
      <c r="N4100" s="77">
        <v>0</v>
      </c>
      <c r="O4100" s="77">
        <v>1472.5778560966501</v>
      </c>
      <c r="P4100" s="87" cm="1">
        <f t="array" ref="P4100">IF($X4100="Non-local",VLOOKUP($E4100,$AI$64:$AW$68,COLUMN($AW:$AW)-COLUMN($AH:$AH),FALSE),IF($X4100="Unknown",VLOOKUP($E4100,$AI$71:$AW$75,COLUMN($AW:$AW)-COLUMN($AH:$AH),FALSE),0))</f>
        <v>264</v>
      </c>
      <c r="Q4100" s="87" cm="1">
        <f t="array" ref="Q4100">IF($X4100="Non-local",VLOOKUP($E4100,$AI$40:$AW$44,COLUMN($AW:$AW)-COLUMN($AH:$AH),FALSE),IF($X4100="Unknown",VLOOKUP($E4100,$AI$47:$AW$51,COLUMN($AW:$AW)-COLUMN($AH:$AH),FALSE),0))</f>
        <v>622.00419999999997</v>
      </c>
      <c r="R4100" s="87" cm="1">
        <f t="array" ref="R4100">IF($X4100="Non-local",VLOOKUP($E4100,$AI$88:$AW$92,COLUMN($AW:$AW)-COLUMN($AH:$AH),FALSE),IF($X4100="Unknown",VLOOKUP($E4100,$AI$95:$AW$99,COLUMN($AW:$AW)-COLUMN($AH:$AH),FALSE),0))</f>
        <v>0.12047560494171299</v>
      </c>
      <c r="S4100" s="87" cm="1">
        <f t="array" ref="S4100">VLOOKUP($E4100,$AI$111:$AW$115,COLUMN($AW:$AW)-COLUMN($AH:$AH),FALSE)</f>
        <v>431.69321999999994</v>
      </c>
      <c r="T4100" s="104">
        <f t="shared" si="768"/>
        <v>2.2846660696887229</v>
      </c>
      <c r="U4100" s="104">
        <f t="shared" si="769"/>
        <v>2790.27527609665</v>
      </c>
      <c r="V4100" s="87" cm="1">
        <f t="array" ref="V4100">VLOOKUP($E4100,$AI$118:$AW$122,COLUMN($AW:$AW)-COLUMN($AH:$AH),FALSE)</f>
        <v>0</v>
      </c>
      <c r="W4100" s="87" t="str">
        <f t="shared" si="773"/>
        <v>International</v>
      </c>
      <c r="X4100" s="87" t="str">
        <f t="shared" si="774"/>
        <v>Non-local</v>
      </c>
      <c r="Y4100" s="104"/>
      <c r="Z4100" s="87" t="str">
        <f t="shared" si="770"/>
        <v>Iceland</v>
      </c>
      <c r="AA4100" s="87" t="str">
        <f t="shared" si="771"/>
        <v>Europe</v>
      </c>
      <c r="AB4100" s="82" cm="1">
        <f t="array" ref="AB4100">VLOOKUP(B4100,'GDP per Capita'!$T$2:$V$4235,COLUMN('GDP per Capita'!$V:$V)-COLUMN('GDP per Capita'!$S:$S),FALSE)</f>
        <v>89388.88</v>
      </c>
      <c r="AC4100" s="82">
        <f t="shared" si="766"/>
        <v>89388.88</v>
      </c>
      <c r="AD4100" s="82">
        <f t="shared" si="767"/>
        <v>89388.88</v>
      </c>
      <c r="AE4100" s="88">
        <f t="shared" si="772"/>
        <v>3.1215015515315216E-2</v>
      </c>
    </row>
    <row r="4101" spans="1:31">
      <c r="A4101" s="77" t="s">
        <v>971</v>
      </c>
      <c r="B4101" s="77">
        <v>4100</v>
      </c>
      <c r="C4101" s="77" t="s">
        <v>29</v>
      </c>
      <c r="D4101" s="77" t="s">
        <v>29</v>
      </c>
      <c r="E4101" s="77">
        <v>2016</v>
      </c>
      <c r="F4101" s="77">
        <v>40.7127281</v>
      </c>
      <c r="G4101" s="77">
        <v>-74.006015199999993</v>
      </c>
      <c r="H4101" s="77">
        <v>0</v>
      </c>
      <c r="I4101" s="77" t="s">
        <v>1790</v>
      </c>
      <c r="J4101" s="77">
        <v>32.7174209</v>
      </c>
      <c r="K4101" s="77">
        <v>-117.1627714</v>
      </c>
      <c r="L4101" s="77">
        <v>7814.4491389681198</v>
      </c>
      <c r="M4101" s="77">
        <v>1.26278035713621</v>
      </c>
      <c r="N4101" s="77">
        <v>0</v>
      </c>
      <c r="O4101" s="77">
        <v>937.73389667617403</v>
      </c>
      <c r="P4101" s="87" cm="1">
        <f t="array" ref="P4101">IF($X4101="Non-local",VLOOKUP($E4101,$AI$64:$AW$68,COLUMN($AW:$AW)-COLUMN($AH:$AH),FALSE),IF($X4101="Unknown",VLOOKUP($E4101,$AI$71:$AW$75,COLUMN($AW:$AW)-COLUMN($AH:$AH),FALSE),0))</f>
        <v>264</v>
      </c>
      <c r="Q4101" s="87" cm="1">
        <f t="array" ref="Q4101">IF($X4101="Non-local",VLOOKUP($E4101,$AI$40:$AW$44,COLUMN($AW:$AW)-COLUMN($AH:$AH),FALSE),IF($X4101="Unknown",VLOOKUP($E4101,$AI$47:$AW$51,COLUMN($AW:$AW)-COLUMN($AH:$AH),FALSE),0))</f>
        <v>622.00419999999997</v>
      </c>
      <c r="R4101" s="87" cm="1">
        <f t="array" ref="R4101">IF($X4101="Non-local",VLOOKUP($E4101,$AI$88:$AW$92,COLUMN($AW:$AW)-COLUMN($AH:$AH),FALSE),IF($X4101="Unknown",VLOOKUP($E4101,$AI$95:$AW$99,COLUMN($AW:$AW)-COLUMN($AH:$AH),FALSE),0))</f>
        <v>0.12047560494171299</v>
      </c>
      <c r="S4101" s="87" cm="1">
        <f t="array" ref="S4101">VLOOKUP($E4101,$AI$111:$AW$115,COLUMN($AW:$AW)-COLUMN($AH:$AH),FALSE)</f>
        <v>431.69321999999994</v>
      </c>
      <c r="T4101" s="104">
        <f t="shared" si="768"/>
        <v>1.383255962077923</v>
      </c>
      <c r="U4101" s="104">
        <f t="shared" si="769"/>
        <v>2255.431316676174</v>
      </c>
      <c r="V4101" s="87" cm="1">
        <f t="array" ref="V4101">VLOOKUP($E4101,$AI$118:$AW$122,COLUMN($AW:$AW)-COLUMN($AH:$AH),FALSE)</f>
        <v>0</v>
      </c>
      <c r="W4101" s="87" t="str">
        <f t="shared" si="773"/>
        <v>Domestic</v>
      </c>
      <c r="X4101" s="87" t="str">
        <f t="shared" si="774"/>
        <v>Non-local</v>
      </c>
      <c r="Y4101" s="104"/>
      <c r="Z4101" s="87" t="str">
        <f t="shared" si="770"/>
        <v>USA</v>
      </c>
      <c r="AA4101" s="87" t="str">
        <f t="shared" si="771"/>
        <v>USA</v>
      </c>
      <c r="AB4101" s="82" cm="1">
        <f t="array" ref="AB4101">VLOOKUP(B4101,'GDP per Capita'!$T$2:$V$4235,COLUMN('GDP per Capita'!$V:$V)-COLUMN('GDP per Capita'!$S:$S),FALSE)</f>
        <v>63809.64</v>
      </c>
      <c r="AC4101" s="82">
        <f t="shared" si="766"/>
        <v>63809.64</v>
      </c>
      <c r="AD4101" s="82">
        <f t="shared" si="767"/>
        <v>63809.64</v>
      </c>
      <c r="AE4101" s="88">
        <f t="shared" si="772"/>
        <v>3.5346247317430003E-2</v>
      </c>
    </row>
    <row r="4102" spans="1:31">
      <c r="A4102" s="77" t="s">
        <v>1011</v>
      </c>
      <c r="B4102" s="77">
        <v>4101</v>
      </c>
      <c r="C4102" s="77" t="s">
        <v>29</v>
      </c>
      <c r="D4102" s="77" t="s">
        <v>29</v>
      </c>
      <c r="E4102" s="77">
        <v>2016</v>
      </c>
      <c r="F4102" s="77">
        <v>40.102554999999903</v>
      </c>
      <c r="G4102" s="77">
        <v>-105.36320790000001</v>
      </c>
      <c r="H4102" s="77">
        <v>0</v>
      </c>
      <c r="I4102" s="77" t="s">
        <v>1790</v>
      </c>
      <c r="J4102" s="77">
        <v>32.7174209</v>
      </c>
      <c r="K4102" s="77">
        <v>-117.1627714</v>
      </c>
      <c r="L4102" s="77">
        <v>2671.2381102228601</v>
      </c>
      <c r="M4102" s="77">
        <v>0.51435473721102698</v>
      </c>
      <c r="N4102" s="77">
        <v>0</v>
      </c>
      <c r="O4102" s="77">
        <v>512.87771716279099</v>
      </c>
      <c r="P4102" s="87" cm="1">
        <f t="array" ref="P4102">IF($X4102="Non-local",VLOOKUP($E4102,$AI$64:$AW$68,COLUMN($AW:$AW)-COLUMN($AH:$AH),FALSE),IF($X4102="Unknown",VLOOKUP($E4102,$AI$71:$AW$75,COLUMN($AW:$AW)-COLUMN($AH:$AH),FALSE),0))</f>
        <v>264</v>
      </c>
      <c r="Q4102" s="87" cm="1">
        <f t="array" ref="Q4102">IF($X4102="Non-local",VLOOKUP($E4102,$AI$40:$AW$44,COLUMN($AW:$AW)-COLUMN($AH:$AH),FALSE),IF($X4102="Unknown",VLOOKUP($E4102,$AI$47:$AW$51,COLUMN($AW:$AW)-COLUMN($AH:$AH),FALSE),0))</f>
        <v>622.00419999999997</v>
      </c>
      <c r="R4102" s="87" cm="1">
        <f t="array" ref="R4102">IF($X4102="Non-local",VLOOKUP($E4102,$AI$88:$AW$92,COLUMN($AW:$AW)-COLUMN($AH:$AH),FALSE),IF($X4102="Unknown",VLOOKUP($E4102,$AI$95:$AW$99,COLUMN($AW:$AW)-COLUMN($AH:$AH),FALSE),0))</f>
        <v>0.12047560494171299</v>
      </c>
      <c r="S4102" s="87" cm="1">
        <f t="array" ref="S4102">VLOOKUP($E4102,$AI$111:$AW$115,COLUMN($AW:$AW)-COLUMN($AH:$AH),FALSE)</f>
        <v>431.69321999999994</v>
      </c>
      <c r="T4102" s="104">
        <f t="shared" si="768"/>
        <v>0.63483034215273992</v>
      </c>
      <c r="U4102" s="104">
        <f t="shared" si="769"/>
        <v>1830.575137162791</v>
      </c>
      <c r="V4102" s="87" cm="1">
        <f t="array" ref="V4102">VLOOKUP($E4102,$AI$118:$AW$122,COLUMN($AW:$AW)-COLUMN($AH:$AH),FALSE)</f>
        <v>0</v>
      </c>
      <c r="W4102" s="87" t="str">
        <f t="shared" si="773"/>
        <v>Domestic</v>
      </c>
      <c r="X4102" s="87" t="str">
        <f t="shared" si="774"/>
        <v>Non-local</v>
      </c>
      <c r="Y4102" s="104"/>
      <c r="Z4102" s="87" t="str">
        <f t="shared" si="770"/>
        <v>USA</v>
      </c>
      <c r="AA4102" s="87" t="str">
        <f t="shared" si="771"/>
        <v>USA</v>
      </c>
      <c r="AB4102" s="82" cm="1">
        <f t="array" ref="AB4102">VLOOKUP(B4102,'GDP per Capita'!$T$2:$V$4235,COLUMN('GDP per Capita'!$V:$V)-COLUMN('GDP per Capita'!$S:$S),FALSE)</f>
        <v>63809.64</v>
      </c>
      <c r="AC4102" s="82">
        <f t="shared" si="766"/>
        <v>63809.64</v>
      </c>
      <c r="AD4102" s="82">
        <f t="shared" si="767"/>
        <v>63809.64</v>
      </c>
      <c r="AE4102" s="88">
        <f t="shared" si="772"/>
        <v>2.8688065583237752E-2</v>
      </c>
    </row>
    <row r="4103" spans="1:31">
      <c r="A4103" s="77" t="s">
        <v>1755</v>
      </c>
      <c r="B4103" s="77">
        <v>4102</v>
      </c>
      <c r="C4103" s="77" t="s">
        <v>29</v>
      </c>
      <c r="D4103" s="77" t="s">
        <v>29</v>
      </c>
      <c r="E4103" s="77">
        <v>2016</v>
      </c>
      <c r="F4103" s="77">
        <v>34.435829499999997</v>
      </c>
      <c r="G4103" s="77">
        <v>-119.8276389</v>
      </c>
      <c r="H4103" s="77">
        <v>0</v>
      </c>
      <c r="I4103" s="77" t="s">
        <v>1790</v>
      </c>
      <c r="J4103" s="77">
        <v>32.7174209</v>
      </c>
      <c r="K4103" s="77">
        <v>-117.1627714</v>
      </c>
      <c r="L4103" s="77">
        <v>624.32658441399303</v>
      </c>
      <c r="M4103" s="77">
        <v>0.24407076456674301</v>
      </c>
      <c r="N4103" s="77">
        <v>0</v>
      </c>
      <c r="O4103" s="77">
        <v>119.870704207486</v>
      </c>
      <c r="P4103" s="87" cm="1">
        <f t="array" ref="P4103">IF($X4103="Non-local",VLOOKUP($E4103,$AI$64:$AW$68,COLUMN($AW:$AW)-COLUMN($AH:$AH),FALSE),IF($X4103="Unknown",VLOOKUP($E4103,$AI$71:$AW$75,COLUMN($AW:$AW)-COLUMN($AH:$AH),FALSE),0))</f>
        <v>264</v>
      </c>
      <c r="Q4103" s="87" cm="1">
        <f t="array" ref="Q4103">IF($X4103="Non-local",VLOOKUP($E4103,$AI$40:$AW$44,COLUMN($AW:$AW)-COLUMN($AH:$AH),FALSE),IF($X4103="Unknown",VLOOKUP($E4103,$AI$47:$AW$51,COLUMN($AW:$AW)-COLUMN($AH:$AH),FALSE),0))</f>
        <v>622.00419999999997</v>
      </c>
      <c r="R4103" s="87" cm="1">
        <f t="array" ref="R4103">IF($X4103="Non-local",VLOOKUP($E4103,$AI$88:$AW$92,COLUMN($AW:$AW)-COLUMN($AH:$AH),FALSE),IF($X4103="Unknown",VLOOKUP($E4103,$AI$95:$AW$99,COLUMN($AW:$AW)-COLUMN($AH:$AH),FALSE),0))</f>
        <v>0.12047560494171299</v>
      </c>
      <c r="S4103" s="87" cm="1">
        <f t="array" ref="S4103">VLOOKUP($E4103,$AI$111:$AW$115,COLUMN($AW:$AW)-COLUMN($AH:$AH),FALSE)</f>
        <v>431.69321999999994</v>
      </c>
      <c r="T4103" s="104">
        <f t="shared" si="768"/>
        <v>0.36454636950845598</v>
      </c>
      <c r="U4103" s="104">
        <f t="shared" si="769"/>
        <v>1437.5681242074859</v>
      </c>
      <c r="V4103" s="87" cm="1">
        <f t="array" ref="V4103">VLOOKUP($E4103,$AI$118:$AW$122,COLUMN($AW:$AW)-COLUMN($AH:$AH),FALSE)</f>
        <v>0</v>
      </c>
      <c r="W4103" s="87" t="str">
        <f t="shared" si="773"/>
        <v>Domestic</v>
      </c>
      <c r="X4103" s="87" t="str">
        <f t="shared" si="774"/>
        <v>Non-local</v>
      </c>
      <c r="Y4103" s="104"/>
      <c r="Z4103" s="87" t="str">
        <f t="shared" si="770"/>
        <v>USA</v>
      </c>
      <c r="AA4103" s="87" t="str">
        <f t="shared" si="771"/>
        <v>USA</v>
      </c>
      <c r="AB4103" s="82" cm="1">
        <f t="array" ref="AB4103">VLOOKUP(B4103,'GDP per Capita'!$T$2:$V$4235,COLUMN('GDP per Capita'!$V:$V)-COLUMN('GDP per Capita'!$S:$S),FALSE)</f>
        <v>63809.64</v>
      </c>
      <c r="AC4103" s="82">
        <f t="shared" si="766"/>
        <v>63809.64</v>
      </c>
      <c r="AD4103" s="82">
        <f t="shared" si="767"/>
        <v>63809.64</v>
      </c>
      <c r="AE4103" s="88">
        <f t="shared" si="772"/>
        <v>2.252901166982741E-2</v>
      </c>
    </row>
    <row r="4104" spans="1:31">
      <c r="A4104" s="77" t="s">
        <v>1511</v>
      </c>
      <c r="B4104" s="77">
        <v>4103</v>
      </c>
      <c r="C4104" s="77" t="s">
        <v>320</v>
      </c>
      <c r="D4104" s="77" t="s">
        <v>28</v>
      </c>
      <c r="E4104" s="77">
        <v>2016</v>
      </c>
      <c r="F4104" s="77">
        <v>45.421106000000002</v>
      </c>
      <c r="G4104" s="77">
        <v>-75.690308000000002</v>
      </c>
      <c r="H4104" s="77">
        <v>0</v>
      </c>
      <c r="I4104" s="77" t="s">
        <v>1790</v>
      </c>
      <c r="J4104" s="77">
        <v>32.7174209</v>
      </c>
      <c r="K4104" s="77">
        <v>-117.1627714</v>
      </c>
      <c r="L4104" s="77">
        <v>7597.1742703551499</v>
      </c>
      <c r="M4104" s="77">
        <v>1.23247296029964</v>
      </c>
      <c r="N4104" s="77">
        <v>0</v>
      </c>
      <c r="O4104" s="77">
        <v>911.66091244261804</v>
      </c>
      <c r="P4104" s="87" cm="1">
        <f t="array" ref="P4104">IF($X4104="Non-local",VLOOKUP($E4104,$AI$64:$AW$68,COLUMN($AW:$AW)-COLUMN($AH:$AH),FALSE),IF($X4104="Unknown",VLOOKUP($E4104,$AI$71:$AW$75,COLUMN($AW:$AW)-COLUMN($AH:$AH),FALSE),0))</f>
        <v>264</v>
      </c>
      <c r="Q4104" s="87" cm="1">
        <f t="array" ref="Q4104">IF($X4104="Non-local",VLOOKUP($E4104,$AI$40:$AW$44,COLUMN($AW:$AW)-COLUMN($AH:$AH),FALSE),IF($X4104="Unknown",VLOOKUP($E4104,$AI$47:$AW$51,COLUMN($AW:$AW)-COLUMN($AH:$AH),FALSE),0))</f>
        <v>622.00419999999997</v>
      </c>
      <c r="R4104" s="87" cm="1">
        <f t="array" ref="R4104">IF($X4104="Non-local",VLOOKUP($E4104,$AI$88:$AW$92,COLUMN($AW:$AW)-COLUMN($AH:$AH),FALSE),IF($X4104="Unknown",VLOOKUP($E4104,$AI$95:$AW$99,COLUMN($AW:$AW)-COLUMN($AH:$AH),FALSE),0))</f>
        <v>0.12047560494171299</v>
      </c>
      <c r="S4104" s="87" cm="1">
        <f t="array" ref="S4104">VLOOKUP($E4104,$AI$111:$AW$115,COLUMN($AW:$AW)-COLUMN($AH:$AH),FALSE)</f>
        <v>431.69321999999994</v>
      </c>
      <c r="T4104" s="104">
        <f t="shared" si="768"/>
        <v>1.3529485652413531</v>
      </c>
      <c r="U4104" s="104">
        <f t="shared" si="769"/>
        <v>2229.3583324426181</v>
      </c>
      <c r="V4104" s="87" cm="1">
        <f t="array" ref="V4104">VLOOKUP($E4104,$AI$118:$AW$122,COLUMN($AW:$AW)-COLUMN($AH:$AH),FALSE)</f>
        <v>0</v>
      </c>
      <c r="W4104" s="87" t="str">
        <f t="shared" si="773"/>
        <v>International</v>
      </c>
      <c r="X4104" s="87" t="str">
        <f t="shared" si="774"/>
        <v>Non-local</v>
      </c>
      <c r="Y4104" s="104"/>
      <c r="Z4104" s="87" t="str">
        <f t="shared" si="770"/>
        <v>Canada</v>
      </c>
      <c r="AA4104" s="87" t="str">
        <f t="shared" si="771"/>
        <v>Other Americas</v>
      </c>
      <c r="AB4104" s="82" cm="1">
        <f t="array" ref="AB4104">VLOOKUP(B4104,'GDP per Capita'!$T$2:$V$4235,COLUMN('GDP per Capita'!$V:$V)-COLUMN('GDP per Capita'!$S:$S),FALSE)</f>
        <v>49196.49</v>
      </c>
      <c r="AC4104" s="82">
        <f t="shared" si="766"/>
        <v>49196.49</v>
      </c>
      <c r="AD4104" s="82">
        <f t="shared" si="767"/>
        <v>49196.49</v>
      </c>
      <c r="AE4104" s="88">
        <f t="shared" si="772"/>
        <v>4.5315394095038451E-2</v>
      </c>
    </row>
    <row r="4105" spans="1:31">
      <c r="A4105" s="77" t="s">
        <v>1182</v>
      </c>
      <c r="B4105" s="77">
        <v>4104</v>
      </c>
      <c r="C4105" s="77" t="s">
        <v>29</v>
      </c>
      <c r="D4105" s="77" t="s">
        <v>29</v>
      </c>
      <c r="E4105" s="77">
        <v>2016</v>
      </c>
      <c r="F4105" s="77">
        <v>37.8708393</v>
      </c>
      <c r="G4105" s="77">
        <v>-122.272863899999</v>
      </c>
      <c r="H4105" s="77">
        <v>0</v>
      </c>
      <c r="I4105" s="77" t="s">
        <v>1790</v>
      </c>
      <c r="J4105" s="77">
        <v>32.7174209</v>
      </c>
      <c r="K4105" s="77">
        <v>-117.1627714</v>
      </c>
      <c r="L4105" s="77">
        <v>1473.8347188375201</v>
      </c>
      <c r="M4105" s="77">
        <v>0.35624387535856999</v>
      </c>
      <c r="N4105" s="77">
        <v>0</v>
      </c>
      <c r="O4105" s="77">
        <v>282.97626601680503</v>
      </c>
      <c r="P4105" s="87" cm="1">
        <f t="array" ref="P4105">IF($X4105="Non-local",VLOOKUP($E4105,$AI$64:$AW$68,COLUMN($AW:$AW)-COLUMN($AH:$AH),FALSE),IF($X4105="Unknown",VLOOKUP($E4105,$AI$71:$AW$75,COLUMN($AW:$AW)-COLUMN($AH:$AH),FALSE),0))</f>
        <v>264</v>
      </c>
      <c r="Q4105" s="87" cm="1">
        <f t="array" ref="Q4105">IF($X4105="Non-local",VLOOKUP($E4105,$AI$40:$AW$44,COLUMN($AW:$AW)-COLUMN($AH:$AH),FALSE),IF($X4105="Unknown",VLOOKUP($E4105,$AI$47:$AW$51,COLUMN($AW:$AW)-COLUMN($AH:$AH),FALSE),0))</f>
        <v>622.00419999999997</v>
      </c>
      <c r="R4105" s="87" cm="1">
        <f t="array" ref="R4105">IF($X4105="Non-local",VLOOKUP($E4105,$AI$88:$AW$92,COLUMN($AW:$AW)-COLUMN($AH:$AH),FALSE),IF($X4105="Unknown",VLOOKUP($E4105,$AI$95:$AW$99,COLUMN($AW:$AW)-COLUMN($AH:$AH),FALSE),0))</f>
        <v>0.12047560494171299</v>
      </c>
      <c r="S4105" s="87" cm="1">
        <f t="array" ref="S4105">VLOOKUP($E4105,$AI$111:$AW$115,COLUMN($AW:$AW)-COLUMN($AH:$AH),FALSE)</f>
        <v>431.69321999999994</v>
      </c>
      <c r="T4105" s="104">
        <f t="shared" si="768"/>
        <v>0.47671948030028299</v>
      </c>
      <c r="U4105" s="104">
        <f t="shared" si="769"/>
        <v>1600.673686016805</v>
      </c>
      <c r="V4105" s="87" cm="1">
        <f t="array" ref="V4105">VLOOKUP($E4105,$AI$118:$AW$122,COLUMN($AW:$AW)-COLUMN($AH:$AH),FALSE)</f>
        <v>0</v>
      </c>
      <c r="W4105" s="87" t="str">
        <f t="shared" si="773"/>
        <v>Domestic</v>
      </c>
      <c r="X4105" s="87" t="str">
        <f t="shared" si="774"/>
        <v>Non-local</v>
      </c>
      <c r="Y4105" s="104"/>
      <c r="Z4105" s="87" t="str">
        <f t="shared" si="770"/>
        <v>USA</v>
      </c>
      <c r="AA4105" s="87" t="str">
        <f t="shared" si="771"/>
        <v>USA</v>
      </c>
      <c r="AB4105" s="82" cm="1">
        <f t="array" ref="AB4105">VLOOKUP(B4105,'GDP per Capita'!$T$2:$V$4235,COLUMN('GDP per Capita'!$V:$V)-COLUMN('GDP per Capita'!$S:$S),FALSE)</f>
        <v>63809.64</v>
      </c>
      <c r="AC4105" s="82">
        <f t="shared" si="766"/>
        <v>63809.64</v>
      </c>
      <c r="AD4105" s="82">
        <f t="shared" si="767"/>
        <v>63809.64</v>
      </c>
      <c r="AE4105" s="88">
        <f t="shared" si="772"/>
        <v>2.5085138954189446E-2</v>
      </c>
    </row>
    <row r="4106" spans="1:31">
      <c r="A4106" s="77" t="s">
        <v>904</v>
      </c>
      <c r="B4106" s="77">
        <v>4105</v>
      </c>
      <c r="C4106" s="77" t="s">
        <v>29</v>
      </c>
      <c r="D4106" s="77" t="s">
        <v>29</v>
      </c>
      <c r="E4106" s="77">
        <v>2016</v>
      </c>
      <c r="F4106" s="77">
        <v>32.832590000000003</v>
      </c>
      <c r="G4106" s="77">
        <v>-117.2716839</v>
      </c>
      <c r="H4106" s="77">
        <v>1</v>
      </c>
      <c r="I4106" s="77" t="s">
        <v>1790</v>
      </c>
      <c r="J4106" s="77">
        <v>32.7174209</v>
      </c>
      <c r="K4106" s="77">
        <v>-117.1627714</v>
      </c>
      <c r="L4106" s="77">
        <v>32.722127415360802</v>
      </c>
      <c r="M4106" s="77">
        <v>0</v>
      </c>
      <c r="N4106" s="77">
        <v>0</v>
      </c>
      <c r="O4106" s="77">
        <v>0</v>
      </c>
      <c r="P4106" s="87" cm="1">
        <f t="array" ref="P4106">IF($X4106="Non-local",VLOOKUP($E4106,$AI$64:$AW$68,COLUMN($AW:$AW)-COLUMN($AH:$AH),FALSE),IF($X4106="Unknown",VLOOKUP($E4106,$AI$71:$AW$75,COLUMN($AW:$AW)-COLUMN($AH:$AH),FALSE),0))</f>
        <v>0</v>
      </c>
      <c r="Q4106" s="87" cm="1">
        <f t="array" ref="Q4106">IF($X4106="Non-local",VLOOKUP($E4106,$AI$40:$AW$44,COLUMN($AW:$AW)-COLUMN($AH:$AH),FALSE),IF($X4106="Unknown",VLOOKUP($E4106,$AI$47:$AW$51,COLUMN($AW:$AW)-COLUMN($AH:$AH),FALSE),0))</f>
        <v>0</v>
      </c>
      <c r="R4106" s="87" cm="1">
        <f t="array" ref="R4106">IF($X4106="Non-local",VLOOKUP($E4106,$AI$88:$AW$92,COLUMN($AW:$AW)-COLUMN($AH:$AH),FALSE),IF($X4106="Unknown",VLOOKUP($E4106,$AI$95:$AW$99,COLUMN($AW:$AW)-COLUMN($AH:$AH),FALSE),0))</f>
        <v>0</v>
      </c>
      <c r="S4106" s="87" cm="1">
        <f t="array" ref="S4106">VLOOKUP($E4106,$AI$111:$AW$115,COLUMN($AW:$AW)-COLUMN($AH:$AH),FALSE)</f>
        <v>431.69321999999994</v>
      </c>
      <c r="T4106" s="104">
        <f t="shared" si="768"/>
        <v>0</v>
      </c>
      <c r="U4106" s="104">
        <f t="shared" si="769"/>
        <v>431.69321999999994</v>
      </c>
      <c r="V4106" s="87" cm="1">
        <f t="array" ref="V4106">VLOOKUP($E4106,$AI$118:$AW$122,COLUMN($AW:$AW)-COLUMN($AH:$AH),FALSE)</f>
        <v>0</v>
      </c>
      <c r="W4106" s="87" t="str">
        <f t="shared" si="773"/>
        <v>Domestic</v>
      </c>
      <c r="X4106" s="87" t="str">
        <f t="shared" si="774"/>
        <v>Local</v>
      </c>
      <c r="Y4106" s="104"/>
      <c r="Z4106" s="87" t="str">
        <f t="shared" si="770"/>
        <v>USA</v>
      </c>
      <c r="AA4106" s="87" t="str">
        <f t="shared" si="771"/>
        <v>USA</v>
      </c>
      <c r="AB4106" s="82" cm="1">
        <f t="array" ref="AB4106">VLOOKUP(B4106,'GDP per Capita'!$T$2:$V$4235,COLUMN('GDP per Capita'!$V:$V)-COLUMN('GDP per Capita'!$S:$S),FALSE)</f>
        <v>63809.64</v>
      </c>
      <c r="AC4106" s="82">
        <f t="shared" si="766"/>
        <v>63809.64</v>
      </c>
      <c r="AD4106" s="82">
        <f t="shared" si="767"/>
        <v>63809.64</v>
      </c>
      <c r="AE4106" s="88">
        <f t="shared" si="772"/>
        <v>6.7653291885050593E-3</v>
      </c>
    </row>
    <row r="4107" spans="1:31">
      <c r="A4107" s="77" t="s">
        <v>920</v>
      </c>
      <c r="B4107" s="77">
        <v>4106</v>
      </c>
      <c r="C4107" s="77" t="s">
        <v>29</v>
      </c>
      <c r="D4107" s="77" t="s">
        <v>29</v>
      </c>
      <c r="E4107" s="77">
        <v>2016</v>
      </c>
      <c r="F4107" s="77">
        <v>32.222876499999998</v>
      </c>
      <c r="G4107" s="77">
        <v>-110.9748477</v>
      </c>
      <c r="H4107" s="77">
        <v>0</v>
      </c>
      <c r="I4107" s="77" t="s">
        <v>1790</v>
      </c>
      <c r="J4107" s="77">
        <v>32.7174209</v>
      </c>
      <c r="K4107" s="77">
        <v>-117.1627714</v>
      </c>
      <c r="L4107" s="77">
        <v>1166.0318687665199</v>
      </c>
      <c r="M4107" s="77">
        <v>0.31560011716020497</v>
      </c>
      <c r="N4107" s="77">
        <v>0</v>
      </c>
      <c r="O4107" s="77">
        <v>223.87811880317301</v>
      </c>
      <c r="P4107" s="87" cm="1">
        <f t="array" ref="P4107">IF($X4107="Non-local",VLOOKUP($E4107,$AI$64:$AW$68,COLUMN($AW:$AW)-COLUMN($AH:$AH),FALSE),IF($X4107="Unknown",VLOOKUP($E4107,$AI$71:$AW$75,COLUMN($AW:$AW)-COLUMN($AH:$AH),FALSE),0))</f>
        <v>264</v>
      </c>
      <c r="Q4107" s="87" cm="1">
        <f t="array" ref="Q4107">IF($X4107="Non-local",VLOOKUP($E4107,$AI$40:$AW$44,COLUMN($AW:$AW)-COLUMN($AH:$AH),FALSE),IF($X4107="Unknown",VLOOKUP($E4107,$AI$47:$AW$51,COLUMN($AW:$AW)-COLUMN($AH:$AH),FALSE),0))</f>
        <v>622.00419999999997</v>
      </c>
      <c r="R4107" s="87" cm="1">
        <f t="array" ref="R4107">IF($X4107="Non-local",VLOOKUP($E4107,$AI$88:$AW$92,COLUMN($AW:$AW)-COLUMN($AH:$AH),FALSE),IF($X4107="Unknown",VLOOKUP($E4107,$AI$95:$AW$99,COLUMN($AW:$AW)-COLUMN($AH:$AH),FALSE),0))</f>
        <v>0.12047560494171299</v>
      </c>
      <c r="S4107" s="87" cm="1">
        <f t="array" ref="S4107">VLOOKUP($E4107,$AI$111:$AW$115,COLUMN($AW:$AW)-COLUMN($AH:$AH),FALSE)</f>
        <v>431.69321999999994</v>
      </c>
      <c r="T4107" s="104">
        <f t="shared" si="768"/>
        <v>0.43607572210191797</v>
      </c>
      <c r="U4107" s="104">
        <f t="shared" si="769"/>
        <v>1541.5755388031728</v>
      </c>
      <c r="V4107" s="87" cm="1">
        <f t="array" ref="V4107">VLOOKUP($E4107,$AI$118:$AW$122,COLUMN($AW:$AW)-COLUMN($AH:$AH),FALSE)</f>
        <v>0</v>
      </c>
      <c r="W4107" s="87" t="str">
        <f t="shared" si="773"/>
        <v>Domestic</v>
      </c>
      <c r="X4107" s="87" t="str">
        <f t="shared" si="774"/>
        <v>Non-local</v>
      </c>
      <c r="Y4107" s="104"/>
      <c r="Z4107" s="87" t="str">
        <f t="shared" si="770"/>
        <v>USA</v>
      </c>
      <c r="AA4107" s="87" t="str">
        <f t="shared" si="771"/>
        <v>USA</v>
      </c>
      <c r="AB4107" s="82" cm="1">
        <f t="array" ref="AB4107">VLOOKUP(B4107,'GDP per Capita'!$T$2:$V$4235,COLUMN('GDP per Capita'!$V:$V)-COLUMN('GDP per Capita'!$S:$S),FALSE)</f>
        <v>63809.64</v>
      </c>
      <c r="AC4107" s="82">
        <f t="shared" si="766"/>
        <v>63809.64</v>
      </c>
      <c r="AD4107" s="82">
        <f t="shared" si="767"/>
        <v>63809.64</v>
      </c>
      <c r="AE4107" s="88">
        <f t="shared" si="772"/>
        <v>2.415897564698959E-2</v>
      </c>
    </row>
    <row r="4108" spans="1:31">
      <c r="A4108" s="77" t="s">
        <v>920</v>
      </c>
      <c r="B4108" s="77">
        <v>4107</v>
      </c>
      <c r="C4108" s="77" t="s">
        <v>29</v>
      </c>
      <c r="D4108" s="77" t="s">
        <v>29</v>
      </c>
      <c r="E4108" s="77">
        <v>2016</v>
      </c>
      <c r="F4108" s="77">
        <v>32.222876499999998</v>
      </c>
      <c r="G4108" s="77">
        <v>-110.9748477</v>
      </c>
      <c r="H4108" s="77">
        <v>0</v>
      </c>
      <c r="I4108" s="77" t="s">
        <v>1790</v>
      </c>
      <c r="J4108" s="77">
        <v>32.7174209</v>
      </c>
      <c r="K4108" s="77">
        <v>-117.1627714</v>
      </c>
      <c r="L4108" s="77">
        <v>1166.0318687665199</v>
      </c>
      <c r="M4108" s="77">
        <v>0.31560011716020497</v>
      </c>
      <c r="N4108" s="77">
        <v>0</v>
      </c>
      <c r="O4108" s="77">
        <v>223.87811880317301</v>
      </c>
      <c r="P4108" s="87" cm="1">
        <f t="array" ref="P4108">IF($X4108="Non-local",VLOOKUP($E4108,$AI$64:$AW$68,COLUMN($AW:$AW)-COLUMN($AH:$AH),FALSE),IF($X4108="Unknown",VLOOKUP($E4108,$AI$71:$AW$75,COLUMN($AW:$AW)-COLUMN($AH:$AH),FALSE),0))</f>
        <v>264</v>
      </c>
      <c r="Q4108" s="87" cm="1">
        <f t="array" ref="Q4108">IF($X4108="Non-local",VLOOKUP($E4108,$AI$40:$AW$44,COLUMN($AW:$AW)-COLUMN($AH:$AH),FALSE),IF($X4108="Unknown",VLOOKUP($E4108,$AI$47:$AW$51,COLUMN($AW:$AW)-COLUMN($AH:$AH),FALSE),0))</f>
        <v>622.00419999999997</v>
      </c>
      <c r="R4108" s="87" cm="1">
        <f t="array" ref="R4108">IF($X4108="Non-local",VLOOKUP($E4108,$AI$88:$AW$92,COLUMN($AW:$AW)-COLUMN($AH:$AH),FALSE),IF($X4108="Unknown",VLOOKUP($E4108,$AI$95:$AW$99,COLUMN($AW:$AW)-COLUMN($AH:$AH),FALSE),0))</f>
        <v>0.12047560494171299</v>
      </c>
      <c r="S4108" s="87" cm="1">
        <f t="array" ref="S4108">VLOOKUP($E4108,$AI$111:$AW$115,COLUMN($AW:$AW)-COLUMN($AH:$AH),FALSE)</f>
        <v>431.69321999999994</v>
      </c>
      <c r="T4108" s="104">
        <f t="shared" si="768"/>
        <v>0.43607572210191797</v>
      </c>
      <c r="U4108" s="104">
        <f t="shared" si="769"/>
        <v>1541.5755388031728</v>
      </c>
      <c r="V4108" s="87" cm="1">
        <f t="array" ref="V4108">VLOOKUP($E4108,$AI$118:$AW$122,COLUMN($AW:$AW)-COLUMN($AH:$AH),FALSE)</f>
        <v>0</v>
      </c>
      <c r="W4108" s="87" t="str">
        <f t="shared" si="773"/>
        <v>Domestic</v>
      </c>
      <c r="X4108" s="87" t="str">
        <f t="shared" si="774"/>
        <v>Non-local</v>
      </c>
      <c r="Y4108" s="104"/>
      <c r="Z4108" s="87" t="str">
        <f t="shared" si="770"/>
        <v>USA</v>
      </c>
      <c r="AA4108" s="87" t="str">
        <f t="shared" si="771"/>
        <v>USA</v>
      </c>
      <c r="AB4108" s="82" cm="1">
        <f t="array" ref="AB4108">VLOOKUP(B4108,'GDP per Capita'!$T$2:$V$4235,COLUMN('GDP per Capita'!$V:$V)-COLUMN('GDP per Capita'!$S:$S),FALSE)</f>
        <v>63809.64</v>
      </c>
      <c r="AC4108" s="82">
        <f t="shared" si="766"/>
        <v>63809.64</v>
      </c>
      <c r="AD4108" s="82">
        <f t="shared" si="767"/>
        <v>63809.64</v>
      </c>
      <c r="AE4108" s="88">
        <f t="shared" si="772"/>
        <v>2.415897564698959E-2</v>
      </c>
    </row>
    <row r="4109" spans="1:31">
      <c r="A4109" s="77" t="s">
        <v>1032</v>
      </c>
      <c r="B4109" s="77">
        <v>4108</v>
      </c>
      <c r="C4109" s="77" t="s">
        <v>29</v>
      </c>
      <c r="D4109" s="77" t="s">
        <v>29</v>
      </c>
      <c r="E4109" s="77">
        <v>2016</v>
      </c>
      <c r="F4109" s="77">
        <v>32.7174209</v>
      </c>
      <c r="G4109" s="77">
        <v>-117.1627714</v>
      </c>
      <c r="H4109" s="77">
        <v>1</v>
      </c>
      <c r="I4109" s="77" t="s">
        <v>1790</v>
      </c>
      <c r="J4109" s="77">
        <v>32.7174209</v>
      </c>
      <c r="K4109" s="77">
        <v>-117.1627714</v>
      </c>
      <c r="L4109" s="77">
        <v>4.7608370650960301E-12</v>
      </c>
      <c r="M4109" s="77">
        <v>0</v>
      </c>
      <c r="N4109" s="77">
        <v>0</v>
      </c>
      <c r="O4109" s="77">
        <v>0</v>
      </c>
      <c r="P4109" s="87" cm="1">
        <f t="array" ref="P4109">IF($X4109="Non-local",VLOOKUP($E4109,$AI$64:$AW$68,COLUMN($AW:$AW)-COLUMN($AH:$AH),FALSE),IF($X4109="Unknown",VLOOKUP($E4109,$AI$71:$AW$75,COLUMN($AW:$AW)-COLUMN($AH:$AH),FALSE),0))</f>
        <v>0</v>
      </c>
      <c r="Q4109" s="87" cm="1">
        <f t="array" ref="Q4109">IF($X4109="Non-local",VLOOKUP($E4109,$AI$40:$AW$44,COLUMN($AW:$AW)-COLUMN($AH:$AH),FALSE),IF($X4109="Unknown",VLOOKUP($E4109,$AI$47:$AW$51,COLUMN($AW:$AW)-COLUMN($AH:$AH),FALSE),0))</f>
        <v>0</v>
      </c>
      <c r="R4109" s="87" cm="1">
        <f t="array" ref="R4109">IF($X4109="Non-local",VLOOKUP($E4109,$AI$88:$AW$92,COLUMN($AW:$AW)-COLUMN($AH:$AH),FALSE),IF($X4109="Unknown",VLOOKUP($E4109,$AI$95:$AW$99,COLUMN($AW:$AW)-COLUMN($AH:$AH),FALSE),0))</f>
        <v>0</v>
      </c>
      <c r="S4109" s="87" cm="1">
        <f t="array" ref="S4109">VLOOKUP($E4109,$AI$111:$AW$115,COLUMN($AW:$AW)-COLUMN($AH:$AH),FALSE)</f>
        <v>431.69321999999994</v>
      </c>
      <c r="T4109" s="104">
        <f t="shared" si="768"/>
        <v>0</v>
      </c>
      <c r="U4109" s="104">
        <f t="shared" si="769"/>
        <v>431.69321999999994</v>
      </c>
      <c r="V4109" s="87" cm="1">
        <f t="array" ref="V4109">VLOOKUP($E4109,$AI$118:$AW$122,COLUMN($AW:$AW)-COLUMN($AH:$AH),FALSE)</f>
        <v>0</v>
      </c>
      <c r="W4109" s="87" t="str">
        <f t="shared" si="773"/>
        <v>Domestic</v>
      </c>
      <c r="X4109" s="87" t="str">
        <f t="shared" si="774"/>
        <v>Local</v>
      </c>
      <c r="Y4109" s="104"/>
      <c r="Z4109" s="87" t="str">
        <f t="shared" si="770"/>
        <v>USA</v>
      </c>
      <c r="AA4109" s="87" t="str">
        <f t="shared" si="771"/>
        <v>USA</v>
      </c>
      <c r="AB4109" s="82" cm="1">
        <f t="array" ref="AB4109">VLOOKUP(B4109,'GDP per Capita'!$T$2:$V$4235,COLUMN('GDP per Capita'!$V:$V)-COLUMN('GDP per Capita'!$S:$S),FALSE)</f>
        <v>63809.64</v>
      </c>
      <c r="AC4109" s="82">
        <f t="shared" si="766"/>
        <v>63809.64</v>
      </c>
      <c r="AD4109" s="82">
        <f t="shared" si="767"/>
        <v>63809.64</v>
      </c>
      <c r="AE4109" s="88">
        <f t="shared" si="772"/>
        <v>6.7653291885050593E-3</v>
      </c>
    </row>
    <row r="4110" spans="1:31">
      <c r="A4110" s="77" t="s">
        <v>1087</v>
      </c>
      <c r="B4110" s="77">
        <v>4109</v>
      </c>
      <c r="C4110" s="77" t="s">
        <v>29</v>
      </c>
      <c r="D4110" s="77" t="s">
        <v>29</v>
      </c>
      <c r="E4110" s="77">
        <v>2016</v>
      </c>
      <c r="F4110" s="77">
        <v>33.9597677</v>
      </c>
      <c r="G4110" s="77">
        <v>-83.376397999999995</v>
      </c>
      <c r="H4110" s="77">
        <v>0</v>
      </c>
      <c r="I4110" s="77" t="s">
        <v>1790</v>
      </c>
      <c r="J4110" s="77">
        <v>32.7174209</v>
      </c>
      <c r="K4110" s="77">
        <v>-117.1627714</v>
      </c>
      <c r="L4110" s="77">
        <v>6254.9799222796601</v>
      </c>
      <c r="M4110" s="77">
        <v>1.0470963135287199</v>
      </c>
      <c r="N4110" s="77">
        <v>0</v>
      </c>
      <c r="O4110" s="77">
        <v>750.59759067355901</v>
      </c>
      <c r="P4110" s="87" cm="1">
        <f t="array" ref="P4110">IF($X4110="Non-local",VLOOKUP($E4110,$AI$64:$AW$68,COLUMN($AW:$AW)-COLUMN($AH:$AH),FALSE),IF($X4110="Unknown",VLOOKUP($E4110,$AI$71:$AW$75,COLUMN($AW:$AW)-COLUMN($AH:$AH),FALSE),0))</f>
        <v>264</v>
      </c>
      <c r="Q4110" s="87" cm="1">
        <f t="array" ref="Q4110">IF($X4110="Non-local",VLOOKUP($E4110,$AI$40:$AW$44,COLUMN($AW:$AW)-COLUMN($AH:$AH),FALSE),IF($X4110="Unknown",VLOOKUP($E4110,$AI$47:$AW$51,COLUMN($AW:$AW)-COLUMN($AH:$AH),FALSE),0))</f>
        <v>622.00419999999997</v>
      </c>
      <c r="R4110" s="87" cm="1">
        <f t="array" ref="R4110">IF($X4110="Non-local",VLOOKUP($E4110,$AI$88:$AW$92,COLUMN($AW:$AW)-COLUMN($AH:$AH),FALSE),IF($X4110="Unknown",VLOOKUP($E4110,$AI$95:$AW$99,COLUMN($AW:$AW)-COLUMN($AH:$AH),FALSE),0))</f>
        <v>0.12047560494171299</v>
      </c>
      <c r="S4110" s="87" cm="1">
        <f t="array" ref="S4110">VLOOKUP($E4110,$AI$111:$AW$115,COLUMN($AW:$AW)-COLUMN($AH:$AH),FALSE)</f>
        <v>431.69321999999994</v>
      </c>
      <c r="T4110" s="104">
        <f t="shared" si="768"/>
        <v>1.167571918470433</v>
      </c>
      <c r="U4110" s="104">
        <f t="shared" si="769"/>
        <v>2068.2950106735589</v>
      </c>
      <c r="V4110" s="87" cm="1">
        <f t="array" ref="V4110">VLOOKUP($E4110,$AI$118:$AW$122,COLUMN($AW:$AW)-COLUMN($AH:$AH),FALSE)</f>
        <v>0</v>
      </c>
      <c r="W4110" s="87" t="str">
        <f t="shared" si="773"/>
        <v>Domestic</v>
      </c>
      <c r="X4110" s="87" t="str">
        <f t="shared" si="774"/>
        <v>Non-local</v>
      </c>
      <c r="Y4110" s="104"/>
      <c r="Z4110" s="87" t="str">
        <f t="shared" si="770"/>
        <v>USA</v>
      </c>
      <c r="AA4110" s="87" t="str">
        <f t="shared" si="771"/>
        <v>USA</v>
      </c>
      <c r="AB4110" s="82" cm="1">
        <f t="array" ref="AB4110">VLOOKUP(B4110,'GDP per Capita'!$T$2:$V$4235,COLUMN('GDP per Capita'!$V:$V)-COLUMN('GDP per Capita'!$S:$S),FALSE)</f>
        <v>63809.64</v>
      </c>
      <c r="AC4110" s="82">
        <f t="shared" si="766"/>
        <v>63809.64</v>
      </c>
      <c r="AD4110" s="82">
        <f t="shared" si="767"/>
        <v>63809.64</v>
      </c>
      <c r="AE4110" s="88">
        <f t="shared" si="772"/>
        <v>3.2413519503848617E-2</v>
      </c>
    </row>
    <row r="4111" spans="1:31">
      <c r="A4111" s="77" t="s">
        <v>1211</v>
      </c>
      <c r="B4111" s="77">
        <v>4110</v>
      </c>
      <c r="C4111" s="77" t="s">
        <v>29</v>
      </c>
      <c r="D4111" s="77" t="s">
        <v>29</v>
      </c>
      <c r="E4111" s="77">
        <v>2016</v>
      </c>
      <c r="F4111" s="77">
        <v>30.331144500000001</v>
      </c>
      <c r="G4111" s="77">
        <v>-97.745461800000001</v>
      </c>
      <c r="H4111" s="77">
        <v>0</v>
      </c>
      <c r="I4111" s="77" t="s">
        <v>1790</v>
      </c>
      <c r="J4111" s="77">
        <v>32.7174209</v>
      </c>
      <c r="K4111" s="77">
        <v>-117.1627714</v>
      </c>
      <c r="L4111" s="77">
        <v>3713.6214323420099</v>
      </c>
      <c r="M4111" s="77">
        <v>0.67653166384732</v>
      </c>
      <c r="N4111" s="77">
        <v>0</v>
      </c>
      <c r="O4111" s="77">
        <v>713.01531500966598</v>
      </c>
      <c r="P4111" s="87" cm="1">
        <f t="array" ref="P4111">IF($X4111="Non-local",VLOOKUP($E4111,$AI$64:$AW$68,COLUMN($AW:$AW)-COLUMN($AH:$AH),FALSE),IF($X4111="Unknown",VLOOKUP($E4111,$AI$71:$AW$75,COLUMN($AW:$AW)-COLUMN($AH:$AH),FALSE),0))</f>
        <v>264</v>
      </c>
      <c r="Q4111" s="87" cm="1">
        <f t="array" ref="Q4111">IF($X4111="Non-local",VLOOKUP($E4111,$AI$40:$AW$44,COLUMN($AW:$AW)-COLUMN($AH:$AH),FALSE),IF($X4111="Unknown",VLOOKUP($E4111,$AI$47:$AW$51,COLUMN($AW:$AW)-COLUMN($AH:$AH),FALSE),0))</f>
        <v>622.00419999999997</v>
      </c>
      <c r="R4111" s="87" cm="1">
        <f t="array" ref="R4111">IF($X4111="Non-local",VLOOKUP($E4111,$AI$88:$AW$92,COLUMN($AW:$AW)-COLUMN($AH:$AH),FALSE),IF($X4111="Unknown",VLOOKUP($E4111,$AI$95:$AW$99,COLUMN($AW:$AW)-COLUMN($AH:$AH),FALSE),0))</f>
        <v>0.12047560494171299</v>
      </c>
      <c r="S4111" s="87" cm="1">
        <f t="array" ref="S4111">VLOOKUP($E4111,$AI$111:$AW$115,COLUMN($AW:$AW)-COLUMN($AH:$AH),FALSE)</f>
        <v>431.69321999999994</v>
      </c>
      <c r="T4111" s="104">
        <f t="shared" si="768"/>
        <v>0.79700726878903294</v>
      </c>
      <c r="U4111" s="104">
        <f t="shared" si="769"/>
        <v>2030.7127350096659</v>
      </c>
      <c r="V4111" s="87" cm="1">
        <f t="array" ref="V4111">VLOOKUP($E4111,$AI$118:$AW$122,COLUMN($AW:$AW)-COLUMN($AH:$AH),FALSE)</f>
        <v>0</v>
      </c>
      <c r="W4111" s="87" t="str">
        <f t="shared" si="773"/>
        <v>Domestic</v>
      </c>
      <c r="X4111" s="87" t="str">
        <f t="shared" si="774"/>
        <v>Non-local</v>
      </c>
      <c r="Y4111" s="104"/>
      <c r="Z4111" s="87" t="str">
        <f t="shared" si="770"/>
        <v>USA</v>
      </c>
      <c r="AA4111" s="87" t="str">
        <f t="shared" si="771"/>
        <v>USA</v>
      </c>
      <c r="AB4111" s="82" cm="1">
        <f t="array" ref="AB4111">VLOOKUP(B4111,'GDP per Capita'!$T$2:$V$4235,COLUMN('GDP per Capita'!$V:$V)-COLUMN('GDP per Capita'!$S:$S),FALSE)</f>
        <v>63809.64</v>
      </c>
      <c r="AC4111" s="82">
        <f t="shared" si="766"/>
        <v>63809.64</v>
      </c>
      <c r="AD4111" s="82">
        <f t="shared" si="767"/>
        <v>63809.64</v>
      </c>
      <c r="AE4111" s="88">
        <f t="shared" si="772"/>
        <v>3.182454461441353E-2</v>
      </c>
    </row>
    <row r="4112" spans="1:31">
      <c r="A4112" s="77" t="s">
        <v>904</v>
      </c>
      <c r="B4112" s="77">
        <v>4111</v>
      </c>
      <c r="C4112" s="77" t="s">
        <v>29</v>
      </c>
      <c r="D4112" s="77" t="s">
        <v>29</v>
      </c>
      <c r="E4112" s="77">
        <v>2016</v>
      </c>
      <c r="F4112" s="77">
        <v>32.832590000000003</v>
      </c>
      <c r="G4112" s="77">
        <v>-117.2716839</v>
      </c>
      <c r="H4112" s="77">
        <v>1</v>
      </c>
      <c r="I4112" s="77" t="s">
        <v>1790</v>
      </c>
      <c r="J4112" s="77">
        <v>32.7174209</v>
      </c>
      <c r="K4112" s="77">
        <v>-117.1627714</v>
      </c>
      <c r="L4112" s="77">
        <v>32.722127415360802</v>
      </c>
      <c r="M4112" s="77">
        <v>0</v>
      </c>
      <c r="N4112" s="77">
        <v>0</v>
      </c>
      <c r="O4112" s="77">
        <v>0</v>
      </c>
      <c r="P4112" s="87" cm="1">
        <f t="array" ref="P4112">IF($X4112="Non-local",VLOOKUP($E4112,$AI$64:$AW$68,COLUMN($AW:$AW)-COLUMN($AH:$AH),FALSE),IF($X4112="Unknown",VLOOKUP($E4112,$AI$71:$AW$75,COLUMN($AW:$AW)-COLUMN($AH:$AH),FALSE),0))</f>
        <v>0</v>
      </c>
      <c r="Q4112" s="87" cm="1">
        <f t="array" ref="Q4112">IF($X4112="Non-local",VLOOKUP($E4112,$AI$40:$AW$44,COLUMN($AW:$AW)-COLUMN($AH:$AH),FALSE),IF($X4112="Unknown",VLOOKUP($E4112,$AI$47:$AW$51,COLUMN($AW:$AW)-COLUMN($AH:$AH),FALSE),0))</f>
        <v>0</v>
      </c>
      <c r="R4112" s="87" cm="1">
        <f t="array" ref="R4112">IF($X4112="Non-local",VLOOKUP($E4112,$AI$88:$AW$92,COLUMN($AW:$AW)-COLUMN($AH:$AH),FALSE),IF($X4112="Unknown",VLOOKUP($E4112,$AI$95:$AW$99,COLUMN($AW:$AW)-COLUMN($AH:$AH),FALSE),0))</f>
        <v>0</v>
      </c>
      <c r="S4112" s="87" cm="1">
        <f t="array" ref="S4112">VLOOKUP($E4112,$AI$111:$AW$115,COLUMN($AW:$AW)-COLUMN($AH:$AH),FALSE)</f>
        <v>431.69321999999994</v>
      </c>
      <c r="T4112" s="104">
        <f t="shared" si="768"/>
        <v>0</v>
      </c>
      <c r="U4112" s="104">
        <f t="shared" si="769"/>
        <v>431.69321999999994</v>
      </c>
      <c r="V4112" s="87" cm="1">
        <f t="array" ref="V4112">VLOOKUP($E4112,$AI$118:$AW$122,COLUMN($AW:$AW)-COLUMN($AH:$AH),FALSE)</f>
        <v>0</v>
      </c>
      <c r="W4112" s="87" t="str">
        <f t="shared" si="773"/>
        <v>Domestic</v>
      </c>
      <c r="X4112" s="87" t="str">
        <f t="shared" si="774"/>
        <v>Local</v>
      </c>
      <c r="Y4112" s="104"/>
      <c r="Z4112" s="87" t="str">
        <f t="shared" si="770"/>
        <v>USA</v>
      </c>
      <c r="AA4112" s="87" t="str">
        <f t="shared" si="771"/>
        <v>USA</v>
      </c>
      <c r="AB4112" s="82" cm="1">
        <f t="array" ref="AB4112">VLOOKUP(B4112,'GDP per Capita'!$T$2:$V$4235,COLUMN('GDP per Capita'!$V:$V)-COLUMN('GDP per Capita'!$S:$S),FALSE)</f>
        <v>63809.64</v>
      </c>
      <c r="AC4112" s="82">
        <f t="shared" si="766"/>
        <v>63809.64</v>
      </c>
      <c r="AD4112" s="82">
        <f t="shared" si="767"/>
        <v>63809.64</v>
      </c>
      <c r="AE4112" s="88">
        <f t="shared" si="772"/>
        <v>6.7653291885050593E-3</v>
      </c>
    </row>
    <row r="4113" spans="1:31">
      <c r="A4113" s="77" t="s">
        <v>1310</v>
      </c>
      <c r="B4113" s="77">
        <v>4112</v>
      </c>
      <c r="C4113" s="77" t="s">
        <v>29</v>
      </c>
      <c r="D4113" s="77" t="s">
        <v>29</v>
      </c>
      <c r="E4113" s="77">
        <v>2016</v>
      </c>
      <c r="F4113" s="77">
        <v>32.314035400000002</v>
      </c>
      <c r="G4113" s="77">
        <v>-106.7798078</v>
      </c>
      <c r="H4113" s="77">
        <v>0</v>
      </c>
      <c r="I4113" s="77" t="s">
        <v>1790</v>
      </c>
      <c r="J4113" s="77">
        <v>32.7174209</v>
      </c>
      <c r="K4113" s="77">
        <v>-117.1627714</v>
      </c>
      <c r="L4113" s="77">
        <v>1948.3942672037399</v>
      </c>
      <c r="M4113" s="77">
        <v>0.418906984326121</v>
      </c>
      <c r="N4113" s="77">
        <v>0</v>
      </c>
      <c r="O4113" s="77">
        <v>374.09169930311799</v>
      </c>
      <c r="P4113" s="87" cm="1">
        <f t="array" ref="P4113">IF($X4113="Non-local",VLOOKUP($E4113,$AI$64:$AW$68,COLUMN($AW:$AW)-COLUMN($AH:$AH),FALSE),IF($X4113="Unknown",VLOOKUP($E4113,$AI$71:$AW$75,COLUMN($AW:$AW)-COLUMN($AH:$AH),FALSE),0))</f>
        <v>264</v>
      </c>
      <c r="Q4113" s="87" cm="1">
        <f t="array" ref="Q4113">IF($X4113="Non-local",VLOOKUP($E4113,$AI$40:$AW$44,COLUMN($AW:$AW)-COLUMN($AH:$AH),FALSE),IF($X4113="Unknown",VLOOKUP($E4113,$AI$47:$AW$51,COLUMN($AW:$AW)-COLUMN($AH:$AH),FALSE),0))</f>
        <v>622.00419999999997</v>
      </c>
      <c r="R4113" s="87" cm="1">
        <f t="array" ref="R4113">IF($X4113="Non-local",VLOOKUP($E4113,$AI$88:$AW$92,COLUMN($AW:$AW)-COLUMN($AH:$AH),FALSE),IF($X4113="Unknown",VLOOKUP($E4113,$AI$95:$AW$99,COLUMN($AW:$AW)-COLUMN($AH:$AH),FALSE),0))</f>
        <v>0.12047560494171299</v>
      </c>
      <c r="S4113" s="87" cm="1">
        <f t="array" ref="S4113">VLOOKUP($E4113,$AI$111:$AW$115,COLUMN($AW:$AW)-COLUMN($AH:$AH),FALSE)</f>
        <v>431.69321999999994</v>
      </c>
      <c r="T4113" s="104">
        <f t="shared" si="768"/>
        <v>0.539382589267834</v>
      </c>
      <c r="U4113" s="104">
        <f t="shared" si="769"/>
        <v>1691.789119303118</v>
      </c>
      <c r="V4113" s="87" cm="1">
        <f t="array" ref="V4113">VLOOKUP($E4113,$AI$118:$AW$122,COLUMN($AW:$AW)-COLUMN($AH:$AH),FALSE)</f>
        <v>0</v>
      </c>
      <c r="W4113" s="87" t="str">
        <f t="shared" si="773"/>
        <v>Domestic</v>
      </c>
      <c r="X4113" s="87" t="str">
        <f t="shared" si="774"/>
        <v>Non-local</v>
      </c>
      <c r="Y4113" s="104"/>
      <c r="Z4113" s="87" t="str">
        <f t="shared" si="770"/>
        <v>USA</v>
      </c>
      <c r="AA4113" s="87" t="str">
        <f t="shared" si="771"/>
        <v>USA</v>
      </c>
      <c r="AB4113" s="82" cm="1">
        <f t="array" ref="AB4113">VLOOKUP(B4113,'GDP per Capita'!$T$2:$V$4235,COLUMN('GDP per Capita'!$V:$V)-COLUMN('GDP per Capita'!$S:$S),FALSE)</f>
        <v>63809.64</v>
      </c>
      <c r="AC4113" s="82">
        <f t="shared" si="766"/>
        <v>63809.64</v>
      </c>
      <c r="AD4113" s="82">
        <f t="shared" si="767"/>
        <v>63809.64</v>
      </c>
      <c r="AE4113" s="88">
        <f t="shared" si="772"/>
        <v>2.6513064786184627E-2</v>
      </c>
    </row>
    <row r="4114" spans="1:31">
      <c r="A4114" s="77" t="s">
        <v>1087</v>
      </c>
      <c r="B4114" s="77">
        <v>4113</v>
      </c>
      <c r="C4114" s="77" t="s">
        <v>29</v>
      </c>
      <c r="D4114" s="77" t="s">
        <v>29</v>
      </c>
      <c r="E4114" s="77">
        <v>2016</v>
      </c>
      <c r="F4114" s="77">
        <v>33.9597677</v>
      </c>
      <c r="G4114" s="77">
        <v>-83.376397999999995</v>
      </c>
      <c r="H4114" s="77">
        <v>0</v>
      </c>
      <c r="I4114" s="77" t="s">
        <v>1790</v>
      </c>
      <c r="J4114" s="77">
        <v>32.7174209</v>
      </c>
      <c r="K4114" s="77">
        <v>-117.1627714</v>
      </c>
      <c r="L4114" s="77">
        <v>6254.9799222796601</v>
      </c>
      <c r="M4114" s="77">
        <v>1.0470963135287199</v>
      </c>
      <c r="N4114" s="77">
        <v>0</v>
      </c>
      <c r="O4114" s="77">
        <v>750.59759067355901</v>
      </c>
      <c r="P4114" s="87" cm="1">
        <f t="array" ref="P4114">IF($X4114="Non-local",VLOOKUP($E4114,$AI$64:$AW$68,COLUMN($AW:$AW)-COLUMN($AH:$AH),FALSE),IF($X4114="Unknown",VLOOKUP($E4114,$AI$71:$AW$75,COLUMN($AW:$AW)-COLUMN($AH:$AH),FALSE),0))</f>
        <v>264</v>
      </c>
      <c r="Q4114" s="87" cm="1">
        <f t="array" ref="Q4114">IF($X4114="Non-local",VLOOKUP($E4114,$AI$40:$AW$44,COLUMN($AW:$AW)-COLUMN($AH:$AH),FALSE),IF($X4114="Unknown",VLOOKUP($E4114,$AI$47:$AW$51,COLUMN($AW:$AW)-COLUMN($AH:$AH),FALSE),0))</f>
        <v>622.00419999999997</v>
      </c>
      <c r="R4114" s="87" cm="1">
        <f t="array" ref="R4114">IF($X4114="Non-local",VLOOKUP($E4114,$AI$88:$AW$92,COLUMN($AW:$AW)-COLUMN($AH:$AH),FALSE),IF($X4114="Unknown",VLOOKUP($E4114,$AI$95:$AW$99,COLUMN($AW:$AW)-COLUMN($AH:$AH),FALSE),0))</f>
        <v>0.12047560494171299</v>
      </c>
      <c r="S4114" s="87" cm="1">
        <f t="array" ref="S4114">VLOOKUP($E4114,$AI$111:$AW$115,COLUMN($AW:$AW)-COLUMN($AH:$AH),FALSE)</f>
        <v>431.69321999999994</v>
      </c>
      <c r="T4114" s="104">
        <f t="shared" si="768"/>
        <v>1.167571918470433</v>
      </c>
      <c r="U4114" s="104">
        <f t="shared" si="769"/>
        <v>2068.2950106735589</v>
      </c>
      <c r="V4114" s="87" cm="1">
        <f t="array" ref="V4114">VLOOKUP($E4114,$AI$118:$AW$122,COLUMN($AW:$AW)-COLUMN($AH:$AH),FALSE)</f>
        <v>0</v>
      </c>
      <c r="W4114" s="87" t="str">
        <f t="shared" si="773"/>
        <v>Domestic</v>
      </c>
      <c r="X4114" s="87" t="str">
        <f t="shared" si="774"/>
        <v>Non-local</v>
      </c>
      <c r="Y4114" s="104"/>
      <c r="Z4114" s="87" t="str">
        <f t="shared" si="770"/>
        <v>USA</v>
      </c>
      <c r="AA4114" s="87" t="str">
        <f t="shared" si="771"/>
        <v>USA</v>
      </c>
      <c r="AB4114" s="82" cm="1">
        <f t="array" ref="AB4114">VLOOKUP(B4114,'GDP per Capita'!$T$2:$V$4235,COLUMN('GDP per Capita'!$V:$V)-COLUMN('GDP per Capita'!$S:$S),FALSE)</f>
        <v>63809.64</v>
      </c>
      <c r="AC4114" s="82">
        <f t="shared" si="766"/>
        <v>63809.64</v>
      </c>
      <c r="AD4114" s="82">
        <f t="shared" si="767"/>
        <v>63809.64</v>
      </c>
      <c r="AE4114" s="88">
        <f t="shared" si="772"/>
        <v>3.2413519503848617E-2</v>
      </c>
    </row>
    <row r="4115" spans="1:31">
      <c r="A4115" s="77" t="s">
        <v>911</v>
      </c>
      <c r="B4115" s="77">
        <v>4114</v>
      </c>
      <c r="C4115" s="77" t="s">
        <v>29</v>
      </c>
      <c r="D4115" s="77" t="s">
        <v>29</v>
      </c>
      <c r="E4115" s="77">
        <v>2016</v>
      </c>
      <c r="F4115" s="77">
        <v>42.3750997</v>
      </c>
      <c r="G4115" s="77">
        <v>-71.105615700000001</v>
      </c>
      <c r="H4115" s="77">
        <v>0</v>
      </c>
      <c r="I4115" s="77" t="s">
        <v>1790</v>
      </c>
      <c r="J4115" s="77">
        <v>32.7174209</v>
      </c>
      <c r="K4115" s="77">
        <v>-117.1627714</v>
      </c>
      <c r="L4115" s="77">
        <v>8292.5264883878099</v>
      </c>
      <c r="M4115" s="77">
        <v>1.32975968533697</v>
      </c>
      <c r="N4115" s="77">
        <v>0</v>
      </c>
      <c r="O4115" s="77">
        <v>870.715281280721</v>
      </c>
      <c r="P4115" s="87" cm="1">
        <f t="array" ref="P4115">IF($X4115="Non-local",VLOOKUP($E4115,$AI$64:$AW$68,COLUMN($AW:$AW)-COLUMN($AH:$AH),FALSE),IF($X4115="Unknown",VLOOKUP($E4115,$AI$71:$AW$75,COLUMN($AW:$AW)-COLUMN($AH:$AH),FALSE),0))</f>
        <v>264</v>
      </c>
      <c r="Q4115" s="87" cm="1">
        <f t="array" ref="Q4115">IF($X4115="Non-local",VLOOKUP($E4115,$AI$40:$AW$44,COLUMN($AW:$AW)-COLUMN($AH:$AH),FALSE),IF($X4115="Unknown",VLOOKUP($E4115,$AI$47:$AW$51,COLUMN($AW:$AW)-COLUMN($AH:$AH),FALSE),0))</f>
        <v>622.00419999999997</v>
      </c>
      <c r="R4115" s="87" cm="1">
        <f t="array" ref="R4115">IF($X4115="Non-local",VLOOKUP($E4115,$AI$88:$AW$92,COLUMN($AW:$AW)-COLUMN($AH:$AH),FALSE),IF($X4115="Unknown",VLOOKUP($E4115,$AI$95:$AW$99,COLUMN($AW:$AW)-COLUMN($AH:$AH),FALSE),0))</f>
        <v>0.12047560494171299</v>
      </c>
      <c r="S4115" s="87" cm="1">
        <f t="array" ref="S4115">VLOOKUP($E4115,$AI$111:$AW$115,COLUMN($AW:$AW)-COLUMN($AH:$AH),FALSE)</f>
        <v>431.69321999999994</v>
      </c>
      <c r="T4115" s="104">
        <f t="shared" si="768"/>
        <v>1.450235290278683</v>
      </c>
      <c r="U4115" s="104">
        <f t="shared" si="769"/>
        <v>2188.4127012807212</v>
      </c>
      <c r="V4115" s="87" cm="1">
        <f t="array" ref="V4115">VLOOKUP($E4115,$AI$118:$AW$122,COLUMN($AW:$AW)-COLUMN($AH:$AH),FALSE)</f>
        <v>0</v>
      </c>
      <c r="W4115" s="87" t="str">
        <f t="shared" si="773"/>
        <v>Domestic</v>
      </c>
      <c r="X4115" s="87" t="str">
        <f t="shared" si="774"/>
        <v>Non-local</v>
      </c>
      <c r="Y4115" s="104"/>
      <c r="Z4115" s="87" t="str">
        <f t="shared" si="770"/>
        <v>USA</v>
      </c>
      <c r="AA4115" s="87" t="str">
        <f t="shared" si="771"/>
        <v>USA</v>
      </c>
      <c r="AB4115" s="82" cm="1">
        <f t="array" ref="AB4115">VLOOKUP(B4115,'GDP per Capita'!$T$2:$V$4235,COLUMN('GDP per Capita'!$V:$V)-COLUMN('GDP per Capita'!$S:$S),FALSE)</f>
        <v>63809.64</v>
      </c>
      <c r="AC4115" s="82">
        <f t="shared" si="766"/>
        <v>63809.64</v>
      </c>
      <c r="AD4115" s="82">
        <f t="shared" si="767"/>
        <v>63809.64</v>
      </c>
      <c r="AE4115" s="88">
        <f t="shared" si="772"/>
        <v>3.42959574960887E-2</v>
      </c>
    </row>
    <row r="4116" spans="1:31">
      <c r="A4116" s="77" t="s">
        <v>886</v>
      </c>
      <c r="B4116" s="77">
        <v>4115</v>
      </c>
      <c r="C4116" s="77" t="s">
        <v>29</v>
      </c>
      <c r="D4116" s="77" t="s">
        <v>29</v>
      </c>
      <c r="E4116" s="77">
        <v>2016</v>
      </c>
      <c r="F4116" s="77">
        <v>39.284749400000003</v>
      </c>
      <c r="G4116" s="77">
        <v>-76.620474639699793</v>
      </c>
      <c r="H4116" s="77">
        <v>0</v>
      </c>
      <c r="I4116" s="77" t="s">
        <v>1790</v>
      </c>
      <c r="J4116" s="77">
        <v>32.7174209</v>
      </c>
      <c r="K4116" s="77">
        <v>-117.1627714</v>
      </c>
      <c r="L4116" s="77">
        <v>7375.5413090858101</v>
      </c>
      <c r="M4116" s="77">
        <v>1.20164337385867</v>
      </c>
      <c r="N4116" s="77">
        <v>0</v>
      </c>
      <c r="O4116" s="77">
        <v>885.06495709029696</v>
      </c>
      <c r="P4116" s="87" cm="1">
        <f t="array" ref="P4116">IF($X4116="Non-local",VLOOKUP($E4116,$AI$64:$AW$68,COLUMN($AW:$AW)-COLUMN($AH:$AH),FALSE),IF($X4116="Unknown",VLOOKUP($E4116,$AI$71:$AW$75,COLUMN($AW:$AW)-COLUMN($AH:$AH),FALSE),0))</f>
        <v>264</v>
      </c>
      <c r="Q4116" s="87" cm="1">
        <f t="array" ref="Q4116">IF($X4116="Non-local",VLOOKUP($E4116,$AI$40:$AW$44,COLUMN($AW:$AW)-COLUMN($AH:$AH),FALSE),IF($X4116="Unknown",VLOOKUP($E4116,$AI$47:$AW$51,COLUMN($AW:$AW)-COLUMN($AH:$AH),FALSE),0))</f>
        <v>622.00419999999997</v>
      </c>
      <c r="R4116" s="87" cm="1">
        <f t="array" ref="R4116">IF($X4116="Non-local",VLOOKUP($E4116,$AI$88:$AW$92,COLUMN($AW:$AW)-COLUMN($AH:$AH),FALSE),IF($X4116="Unknown",VLOOKUP($E4116,$AI$95:$AW$99,COLUMN($AW:$AW)-COLUMN($AH:$AH),FALSE),0))</f>
        <v>0.12047560494171299</v>
      </c>
      <c r="S4116" s="87" cm="1">
        <f t="array" ref="S4116">VLOOKUP($E4116,$AI$111:$AW$115,COLUMN($AW:$AW)-COLUMN($AH:$AH),FALSE)</f>
        <v>431.69321999999994</v>
      </c>
      <c r="T4116" s="104">
        <f t="shared" si="768"/>
        <v>1.3221189788003831</v>
      </c>
      <c r="U4116" s="104">
        <f t="shared" si="769"/>
        <v>2202.7623770902969</v>
      </c>
      <c r="V4116" s="87" cm="1">
        <f t="array" ref="V4116">VLOOKUP($E4116,$AI$118:$AW$122,COLUMN($AW:$AW)-COLUMN($AH:$AH),FALSE)</f>
        <v>0</v>
      </c>
      <c r="W4116" s="87" t="str">
        <f t="shared" si="773"/>
        <v>Domestic</v>
      </c>
      <c r="X4116" s="87" t="str">
        <f t="shared" si="774"/>
        <v>Non-local</v>
      </c>
      <c r="Y4116" s="104"/>
      <c r="Z4116" s="87" t="str">
        <f t="shared" si="770"/>
        <v>USA</v>
      </c>
      <c r="AA4116" s="87" t="str">
        <f t="shared" si="771"/>
        <v>USA</v>
      </c>
      <c r="AB4116" s="82" cm="1">
        <f t="array" ref="AB4116">VLOOKUP(B4116,'GDP per Capita'!$T$2:$V$4235,COLUMN('GDP per Capita'!$V:$V)-COLUMN('GDP per Capita'!$S:$S),FALSE)</f>
        <v>63809.64</v>
      </c>
      <c r="AC4116" s="82">
        <f t="shared" si="766"/>
        <v>63809.64</v>
      </c>
      <c r="AD4116" s="82">
        <f t="shared" si="767"/>
        <v>63809.64</v>
      </c>
      <c r="AE4116" s="88">
        <f t="shared" si="772"/>
        <v>3.4520840065706326E-2</v>
      </c>
    </row>
    <row r="4117" spans="1:31">
      <c r="A4117" s="77" t="s">
        <v>1426</v>
      </c>
      <c r="B4117" s="77">
        <v>4116</v>
      </c>
      <c r="C4117" s="77" t="s">
        <v>29</v>
      </c>
      <c r="D4117" s="77" t="s">
        <v>29</v>
      </c>
      <c r="E4117" s="77">
        <v>2016</v>
      </c>
      <c r="F4117" s="77">
        <v>42.337041399999997</v>
      </c>
      <c r="G4117" s="77">
        <v>-71.209221400000004</v>
      </c>
      <c r="H4117" s="77">
        <v>0</v>
      </c>
      <c r="I4117" s="77" t="s">
        <v>1790</v>
      </c>
      <c r="J4117" s="77">
        <v>32.7174209</v>
      </c>
      <c r="K4117" s="77">
        <v>-117.1627714</v>
      </c>
      <c r="L4117" s="77">
        <v>8275.5801700719894</v>
      </c>
      <c r="M4117" s="77">
        <v>1.3273785958969999</v>
      </c>
      <c r="N4117" s="77">
        <v>0</v>
      </c>
      <c r="O4117" s="77">
        <v>868.93591785755802</v>
      </c>
      <c r="P4117" s="87" cm="1">
        <f t="array" ref="P4117">IF($X4117="Non-local",VLOOKUP($E4117,$AI$64:$AW$68,COLUMN($AW:$AW)-COLUMN($AH:$AH),FALSE),IF($X4117="Unknown",VLOOKUP($E4117,$AI$71:$AW$75,COLUMN($AW:$AW)-COLUMN($AH:$AH),FALSE),0))</f>
        <v>264</v>
      </c>
      <c r="Q4117" s="87" cm="1">
        <f t="array" ref="Q4117">IF($X4117="Non-local",VLOOKUP($E4117,$AI$40:$AW$44,COLUMN($AW:$AW)-COLUMN($AH:$AH),FALSE),IF($X4117="Unknown",VLOOKUP($E4117,$AI$47:$AW$51,COLUMN($AW:$AW)-COLUMN($AH:$AH),FALSE),0))</f>
        <v>622.00419999999997</v>
      </c>
      <c r="R4117" s="87" cm="1">
        <f t="array" ref="R4117">IF($X4117="Non-local",VLOOKUP($E4117,$AI$88:$AW$92,COLUMN($AW:$AW)-COLUMN($AH:$AH),FALSE),IF($X4117="Unknown",VLOOKUP($E4117,$AI$95:$AW$99,COLUMN($AW:$AW)-COLUMN($AH:$AH),FALSE),0))</f>
        <v>0.12047560494171299</v>
      </c>
      <c r="S4117" s="87" cm="1">
        <f t="array" ref="S4117">VLOOKUP($E4117,$AI$111:$AW$115,COLUMN($AW:$AW)-COLUMN($AH:$AH),FALSE)</f>
        <v>431.69321999999994</v>
      </c>
      <c r="T4117" s="104">
        <f t="shared" si="768"/>
        <v>1.447854200838713</v>
      </c>
      <c r="U4117" s="104">
        <f t="shared" si="769"/>
        <v>2186.6333378575582</v>
      </c>
      <c r="V4117" s="87" cm="1">
        <f t="array" ref="V4117">VLOOKUP($E4117,$AI$118:$AW$122,COLUMN($AW:$AW)-COLUMN($AH:$AH),FALSE)</f>
        <v>0</v>
      </c>
      <c r="W4117" s="87" t="str">
        <f t="shared" si="773"/>
        <v>Domestic</v>
      </c>
      <c r="X4117" s="87" t="str">
        <f t="shared" si="774"/>
        <v>Non-local</v>
      </c>
      <c r="Y4117" s="104"/>
      <c r="Z4117" s="87" t="str">
        <f t="shared" si="770"/>
        <v>USA</v>
      </c>
      <c r="AA4117" s="87" t="str">
        <f t="shared" si="771"/>
        <v>USA</v>
      </c>
      <c r="AB4117" s="82" cm="1">
        <f t="array" ref="AB4117">VLOOKUP(B4117,'GDP per Capita'!$T$2:$V$4235,COLUMN('GDP per Capita'!$V:$V)-COLUMN('GDP per Capita'!$S:$S),FALSE)</f>
        <v>63809.64</v>
      </c>
      <c r="AC4117" s="82">
        <f t="shared" si="766"/>
        <v>63809.64</v>
      </c>
      <c r="AD4117" s="82">
        <f t="shared" si="767"/>
        <v>63809.64</v>
      </c>
      <c r="AE4117" s="88">
        <f t="shared" si="772"/>
        <v>3.4268072000681375E-2</v>
      </c>
    </row>
    <row r="4118" spans="1:31">
      <c r="A4118" s="77" t="s">
        <v>1638</v>
      </c>
      <c r="B4118" s="77">
        <v>4117</v>
      </c>
      <c r="C4118" s="77" t="s">
        <v>29</v>
      </c>
      <c r="D4118" s="77" t="s">
        <v>29</v>
      </c>
      <c r="E4118" s="77">
        <v>2016</v>
      </c>
      <c r="F4118" s="77">
        <v>42.633424699999999</v>
      </c>
      <c r="G4118" s="77">
        <v>-71.316171800000006</v>
      </c>
      <c r="H4118" s="77">
        <v>0</v>
      </c>
      <c r="I4118" s="77" t="s">
        <v>1790</v>
      </c>
      <c r="J4118" s="77">
        <v>32.7174209</v>
      </c>
      <c r="K4118" s="77">
        <v>-117.1627714</v>
      </c>
      <c r="L4118" s="77">
        <v>8257.6978797997599</v>
      </c>
      <c r="M4118" s="77">
        <v>1.3248665439165499</v>
      </c>
      <c r="N4118" s="77">
        <v>0</v>
      </c>
      <c r="O4118" s="77">
        <v>867.05827737897505</v>
      </c>
      <c r="P4118" s="87" cm="1">
        <f t="array" ref="P4118">IF($X4118="Non-local",VLOOKUP($E4118,$AI$64:$AW$68,COLUMN($AW:$AW)-COLUMN($AH:$AH),FALSE),IF($X4118="Unknown",VLOOKUP($E4118,$AI$71:$AW$75,COLUMN($AW:$AW)-COLUMN($AH:$AH),FALSE),0))</f>
        <v>264</v>
      </c>
      <c r="Q4118" s="87" cm="1">
        <f t="array" ref="Q4118">IF($X4118="Non-local",VLOOKUP($E4118,$AI$40:$AW$44,COLUMN($AW:$AW)-COLUMN($AH:$AH),FALSE),IF($X4118="Unknown",VLOOKUP($E4118,$AI$47:$AW$51,COLUMN($AW:$AW)-COLUMN($AH:$AH),FALSE),0))</f>
        <v>622.00419999999997</v>
      </c>
      <c r="R4118" s="87" cm="1">
        <f t="array" ref="R4118">IF($X4118="Non-local",VLOOKUP($E4118,$AI$88:$AW$92,COLUMN($AW:$AW)-COLUMN($AH:$AH),FALSE),IF($X4118="Unknown",VLOOKUP($E4118,$AI$95:$AW$99,COLUMN($AW:$AW)-COLUMN($AH:$AH),FALSE),0))</f>
        <v>0.12047560494171299</v>
      </c>
      <c r="S4118" s="87" cm="1">
        <f t="array" ref="S4118">VLOOKUP($E4118,$AI$111:$AW$115,COLUMN($AW:$AW)-COLUMN($AH:$AH),FALSE)</f>
        <v>431.69321999999994</v>
      </c>
      <c r="T4118" s="104">
        <f t="shared" si="768"/>
        <v>1.445342148858263</v>
      </c>
      <c r="U4118" s="104">
        <f t="shared" si="769"/>
        <v>2184.7556973789751</v>
      </c>
      <c r="V4118" s="87" cm="1">
        <f t="array" ref="V4118">VLOOKUP($E4118,$AI$118:$AW$122,COLUMN($AW:$AW)-COLUMN($AH:$AH),FALSE)</f>
        <v>0</v>
      </c>
      <c r="W4118" s="87" t="str">
        <f t="shared" si="773"/>
        <v>Domestic</v>
      </c>
      <c r="X4118" s="87" t="str">
        <f t="shared" si="774"/>
        <v>Non-local</v>
      </c>
      <c r="Y4118" s="104"/>
      <c r="Z4118" s="87" t="str">
        <f t="shared" si="770"/>
        <v>USA</v>
      </c>
      <c r="AA4118" s="87" t="str">
        <f t="shared" si="771"/>
        <v>USA</v>
      </c>
      <c r="AB4118" s="82" cm="1">
        <f t="array" ref="AB4118">VLOOKUP(B4118,'GDP per Capita'!$T$2:$V$4235,COLUMN('GDP per Capita'!$V:$V)-COLUMN('GDP per Capita'!$S:$S),FALSE)</f>
        <v>63809.64</v>
      </c>
      <c r="AC4118" s="82">
        <f t="shared" si="766"/>
        <v>63809.64</v>
      </c>
      <c r="AD4118" s="82">
        <f t="shared" si="767"/>
        <v>63809.64</v>
      </c>
      <c r="AE4118" s="88">
        <f t="shared" si="772"/>
        <v>3.4238646345269699E-2</v>
      </c>
    </row>
    <row r="4119" spans="1:31">
      <c r="A4119" s="77" t="s">
        <v>971</v>
      </c>
      <c r="B4119" s="77">
        <v>4118</v>
      </c>
      <c r="C4119" s="77" t="s">
        <v>29</v>
      </c>
      <c r="D4119" s="77" t="s">
        <v>29</v>
      </c>
      <c r="E4119" s="77">
        <v>2016</v>
      </c>
      <c r="F4119" s="77">
        <v>40.7127281</v>
      </c>
      <c r="G4119" s="77">
        <v>-74.006015199999993</v>
      </c>
      <c r="H4119" s="77">
        <v>0</v>
      </c>
      <c r="I4119" s="77" t="s">
        <v>1790</v>
      </c>
      <c r="J4119" s="77">
        <v>32.7174209</v>
      </c>
      <c r="K4119" s="77">
        <v>-117.1627714</v>
      </c>
      <c r="L4119" s="77">
        <v>7814.4491389681198</v>
      </c>
      <c r="M4119" s="77">
        <v>1.26278035713621</v>
      </c>
      <c r="N4119" s="77">
        <v>0</v>
      </c>
      <c r="O4119" s="77">
        <v>937.73389667617403</v>
      </c>
      <c r="P4119" s="87" cm="1">
        <f t="array" ref="P4119">IF($X4119="Non-local",VLOOKUP($E4119,$AI$64:$AW$68,COLUMN($AW:$AW)-COLUMN($AH:$AH),FALSE),IF($X4119="Unknown",VLOOKUP($E4119,$AI$71:$AW$75,COLUMN($AW:$AW)-COLUMN($AH:$AH),FALSE),0))</f>
        <v>264</v>
      </c>
      <c r="Q4119" s="87" cm="1">
        <f t="array" ref="Q4119">IF($X4119="Non-local",VLOOKUP($E4119,$AI$40:$AW$44,COLUMN($AW:$AW)-COLUMN($AH:$AH),FALSE),IF($X4119="Unknown",VLOOKUP($E4119,$AI$47:$AW$51,COLUMN($AW:$AW)-COLUMN($AH:$AH),FALSE),0))</f>
        <v>622.00419999999997</v>
      </c>
      <c r="R4119" s="87" cm="1">
        <f t="array" ref="R4119">IF($X4119="Non-local",VLOOKUP($E4119,$AI$88:$AW$92,COLUMN($AW:$AW)-COLUMN($AH:$AH),FALSE),IF($X4119="Unknown",VLOOKUP($E4119,$AI$95:$AW$99,COLUMN($AW:$AW)-COLUMN($AH:$AH),FALSE),0))</f>
        <v>0.12047560494171299</v>
      </c>
      <c r="S4119" s="87" cm="1">
        <f t="array" ref="S4119">VLOOKUP($E4119,$AI$111:$AW$115,COLUMN($AW:$AW)-COLUMN($AH:$AH),FALSE)</f>
        <v>431.69321999999994</v>
      </c>
      <c r="T4119" s="104">
        <f t="shared" si="768"/>
        <v>1.383255962077923</v>
      </c>
      <c r="U4119" s="104">
        <f t="shared" si="769"/>
        <v>2255.431316676174</v>
      </c>
      <c r="V4119" s="87" cm="1">
        <f t="array" ref="V4119">VLOOKUP($E4119,$AI$118:$AW$122,COLUMN($AW:$AW)-COLUMN($AH:$AH),FALSE)</f>
        <v>0</v>
      </c>
      <c r="W4119" s="87" t="str">
        <f t="shared" si="773"/>
        <v>Domestic</v>
      </c>
      <c r="X4119" s="87" t="str">
        <f t="shared" si="774"/>
        <v>Non-local</v>
      </c>
      <c r="Y4119" s="104"/>
      <c r="Z4119" s="87" t="str">
        <f t="shared" si="770"/>
        <v>USA</v>
      </c>
      <c r="AA4119" s="87" t="str">
        <f t="shared" si="771"/>
        <v>USA</v>
      </c>
      <c r="AB4119" s="82" cm="1">
        <f t="array" ref="AB4119">VLOOKUP(B4119,'GDP per Capita'!$T$2:$V$4235,COLUMN('GDP per Capita'!$V:$V)-COLUMN('GDP per Capita'!$S:$S),FALSE)</f>
        <v>63809.64</v>
      </c>
      <c r="AC4119" s="82">
        <f t="shared" si="766"/>
        <v>63809.64</v>
      </c>
      <c r="AD4119" s="82">
        <f t="shared" si="767"/>
        <v>63809.64</v>
      </c>
      <c r="AE4119" s="88">
        <f t="shared" si="772"/>
        <v>3.5346247317430003E-2</v>
      </c>
    </row>
    <row r="4120" spans="1:31">
      <c r="A4120" s="77" t="s">
        <v>980</v>
      </c>
      <c r="B4120" s="77">
        <v>4119</v>
      </c>
      <c r="C4120" s="77" t="s">
        <v>29</v>
      </c>
      <c r="D4120" s="77" t="s">
        <v>29</v>
      </c>
      <c r="E4120" s="77">
        <v>2016</v>
      </c>
      <c r="F4120" s="77">
        <v>40.201498999999998</v>
      </c>
      <c r="G4120" s="77">
        <v>-77.189078299999906</v>
      </c>
      <c r="H4120" s="77">
        <v>0</v>
      </c>
      <c r="I4120" s="77" t="s">
        <v>1790</v>
      </c>
      <c r="J4120" s="77">
        <v>32.7174209</v>
      </c>
      <c r="K4120" s="77">
        <v>-117.1627714</v>
      </c>
      <c r="L4120" s="77">
        <v>7276.4170822800897</v>
      </c>
      <c r="M4120" s="77">
        <v>1.1878830124652</v>
      </c>
      <c r="N4120" s="77">
        <v>0</v>
      </c>
      <c r="O4120" s="77">
        <v>873.17004987361099</v>
      </c>
      <c r="P4120" s="87" cm="1">
        <f t="array" ref="P4120">IF($X4120="Non-local",VLOOKUP($E4120,$AI$64:$AW$68,COLUMN($AW:$AW)-COLUMN($AH:$AH),FALSE),IF($X4120="Unknown",VLOOKUP($E4120,$AI$71:$AW$75,COLUMN($AW:$AW)-COLUMN($AH:$AH),FALSE),0))</f>
        <v>264</v>
      </c>
      <c r="Q4120" s="87" cm="1">
        <f t="array" ref="Q4120">IF($X4120="Non-local",VLOOKUP($E4120,$AI$40:$AW$44,COLUMN($AW:$AW)-COLUMN($AH:$AH),FALSE),IF($X4120="Unknown",VLOOKUP($E4120,$AI$47:$AW$51,COLUMN($AW:$AW)-COLUMN($AH:$AH),FALSE),0))</f>
        <v>622.00419999999997</v>
      </c>
      <c r="R4120" s="87" cm="1">
        <f t="array" ref="R4120">IF($X4120="Non-local",VLOOKUP($E4120,$AI$88:$AW$92,COLUMN($AW:$AW)-COLUMN($AH:$AH),FALSE),IF($X4120="Unknown",VLOOKUP($E4120,$AI$95:$AW$99,COLUMN($AW:$AW)-COLUMN($AH:$AH),FALSE),0))</f>
        <v>0.12047560494171299</v>
      </c>
      <c r="S4120" s="87" cm="1">
        <f t="array" ref="S4120">VLOOKUP($E4120,$AI$111:$AW$115,COLUMN($AW:$AW)-COLUMN($AH:$AH),FALSE)</f>
        <v>431.69321999999994</v>
      </c>
      <c r="T4120" s="104">
        <f t="shared" si="768"/>
        <v>1.3083586174069131</v>
      </c>
      <c r="U4120" s="104">
        <f t="shared" si="769"/>
        <v>2190.8674698736108</v>
      </c>
      <c r="V4120" s="87" cm="1">
        <f t="array" ref="V4120">VLOOKUP($E4120,$AI$118:$AW$122,COLUMN($AW:$AW)-COLUMN($AH:$AH),FALSE)</f>
        <v>0</v>
      </c>
      <c r="W4120" s="87" t="str">
        <f t="shared" si="773"/>
        <v>Domestic</v>
      </c>
      <c r="X4120" s="87" t="str">
        <f t="shared" si="774"/>
        <v>Non-local</v>
      </c>
      <c r="Y4120" s="104"/>
      <c r="Z4120" s="87" t="str">
        <f t="shared" si="770"/>
        <v>USA</v>
      </c>
      <c r="AA4120" s="87" t="str">
        <f t="shared" si="771"/>
        <v>USA</v>
      </c>
      <c r="AB4120" s="82" cm="1">
        <f t="array" ref="AB4120">VLOOKUP(B4120,'GDP per Capita'!$T$2:$V$4235,COLUMN('GDP per Capita'!$V:$V)-COLUMN('GDP per Capita'!$S:$S),FALSE)</f>
        <v>63809.64</v>
      </c>
      <c r="AC4120" s="82">
        <f t="shared" si="766"/>
        <v>63809.64</v>
      </c>
      <c r="AD4120" s="82">
        <f t="shared" si="767"/>
        <v>63809.64</v>
      </c>
      <c r="AE4120" s="88">
        <f t="shared" si="772"/>
        <v>3.4334427680106187E-2</v>
      </c>
    </row>
    <row r="4121" spans="1:31">
      <c r="A4121" s="77" t="s">
        <v>971</v>
      </c>
      <c r="B4121" s="77">
        <v>4120</v>
      </c>
      <c r="C4121" s="77" t="s">
        <v>29</v>
      </c>
      <c r="D4121" s="77" t="s">
        <v>29</v>
      </c>
      <c r="E4121" s="77">
        <v>2016</v>
      </c>
      <c r="F4121" s="77">
        <v>40.7127281</v>
      </c>
      <c r="G4121" s="77">
        <v>-74.006015199999993</v>
      </c>
      <c r="H4121" s="77">
        <v>0</v>
      </c>
      <c r="I4121" s="77" t="s">
        <v>1790</v>
      </c>
      <c r="J4121" s="77">
        <v>32.7174209</v>
      </c>
      <c r="K4121" s="77">
        <v>-117.1627714</v>
      </c>
      <c r="L4121" s="77">
        <v>7814.4491389681198</v>
      </c>
      <c r="M4121" s="77">
        <v>1.26278035713621</v>
      </c>
      <c r="N4121" s="77">
        <v>0</v>
      </c>
      <c r="O4121" s="77">
        <v>937.73389667617403</v>
      </c>
      <c r="P4121" s="87" cm="1">
        <f t="array" ref="P4121">IF($X4121="Non-local",VLOOKUP($E4121,$AI$64:$AW$68,COLUMN($AW:$AW)-COLUMN($AH:$AH),FALSE),IF($X4121="Unknown",VLOOKUP($E4121,$AI$71:$AW$75,COLUMN($AW:$AW)-COLUMN($AH:$AH),FALSE),0))</f>
        <v>264</v>
      </c>
      <c r="Q4121" s="87" cm="1">
        <f t="array" ref="Q4121">IF($X4121="Non-local",VLOOKUP($E4121,$AI$40:$AW$44,COLUMN($AW:$AW)-COLUMN($AH:$AH),FALSE),IF($X4121="Unknown",VLOOKUP($E4121,$AI$47:$AW$51,COLUMN($AW:$AW)-COLUMN($AH:$AH),FALSE),0))</f>
        <v>622.00419999999997</v>
      </c>
      <c r="R4121" s="87" cm="1">
        <f t="array" ref="R4121">IF($X4121="Non-local",VLOOKUP($E4121,$AI$88:$AW$92,COLUMN($AW:$AW)-COLUMN($AH:$AH),FALSE),IF($X4121="Unknown",VLOOKUP($E4121,$AI$95:$AW$99,COLUMN($AW:$AW)-COLUMN($AH:$AH),FALSE),0))</f>
        <v>0.12047560494171299</v>
      </c>
      <c r="S4121" s="87" cm="1">
        <f t="array" ref="S4121">VLOOKUP($E4121,$AI$111:$AW$115,COLUMN($AW:$AW)-COLUMN($AH:$AH),FALSE)</f>
        <v>431.69321999999994</v>
      </c>
      <c r="T4121" s="104">
        <f t="shared" si="768"/>
        <v>1.383255962077923</v>
      </c>
      <c r="U4121" s="104">
        <f t="shared" si="769"/>
        <v>2255.431316676174</v>
      </c>
      <c r="V4121" s="87" cm="1">
        <f t="array" ref="V4121">VLOOKUP($E4121,$AI$118:$AW$122,COLUMN($AW:$AW)-COLUMN($AH:$AH),FALSE)</f>
        <v>0</v>
      </c>
      <c r="W4121" s="87" t="str">
        <f t="shared" si="773"/>
        <v>Domestic</v>
      </c>
      <c r="X4121" s="87" t="str">
        <f t="shared" si="774"/>
        <v>Non-local</v>
      </c>
      <c r="Y4121" s="104"/>
      <c r="Z4121" s="87" t="str">
        <f t="shared" si="770"/>
        <v>USA</v>
      </c>
      <c r="AA4121" s="87" t="str">
        <f t="shared" si="771"/>
        <v>USA</v>
      </c>
      <c r="AB4121" s="82" cm="1">
        <f t="array" ref="AB4121">VLOOKUP(B4121,'GDP per Capita'!$T$2:$V$4235,COLUMN('GDP per Capita'!$V:$V)-COLUMN('GDP per Capita'!$S:$S),FALSE)</f>
        <v>63809.64</v>
      </c>
      <c r="AC4121" s="82">
        <f t="shared" si="766"/>
        <v>63809.64</v>
      </c>
      <c r="AD4121" s="82">
        <f t="shared" si="767"/>
        <v>63809.64</v>
      </c>
      <c r="AE4121" s="88">
        <f t="shared" si="772"/>
        <v>3.5346247317430003E-2</v>
      </c>
    </row>
    <row r="4122" spans="1:31">
      <c r="A4122" s="77" t="s">
        <v>911</v>
      </c>
      <c r="B4122" s="77">
        <v>4121</v>
      </c>
      <c r="C4122" s="77" t="s">
        <v>29</v>
      </c>
      <c r="D4122" s="77" t="s">
        <v>29</v>
      </c>
      <c r="E4122" s="77">
        <v>2016</v>
      </c>
      <c r="F4122" s="77">
        <v>42.3750997</v>
      </c>
      <c r="G4122" s="77">
        <v>-71.105615700000001</v>
      </c>
      <c r="H4122" s="77">
        <v>0</v>
      </c>
      <c r="I4122" s="77" t="s">
        <v>1790</v>
      </c>
      <c r="J4122" s="77">
        <v>32.7174209</v>
      </c>
      <c r="K4122" s="77">
        <v>-117.1627714</v>
      </c>
      <c r="L4122" s="77">
        <v>8292.5264883878099</v>
      </c>
      <c r="M4122" s="77">
        <v>1.32975968533697</v>
      </c>
      <c r="N4122" s="77">
        <v>0</v>
      </c>
      <c r="O4122" s="77">
        <v>870.715281280721</v>
      </c>
      <c r="P4122" s="87" cm="1">
        <f t="array" ref="P4122">IF($X4122="Non-local",VLOOKUP($E4122,$AI$64:$AW$68,COLUMN($AW:$AW)-COLUMN($AH:$AH),FALSE),IF($X4122="Unknown",VLOOKUP($E4122,$AI$71:$AW$75,COLUMN($AW:$AW)-COLUMN($AH:$AH),FALSE),0))</f>
        <v>264</v>
      </c>
      <c r="Q4122" s="87" cm="1">
        <f t="array" ref="Q4122">IF($X4122="Non-local",VLOOKUP($E4122,$AI$40:$AW$44,COLUMN($AW:$AW)-COLUMN($AH:$AH),FALSE),IF($X4122="Unknown",VLOOKUP($E4122,$AI$47:$AW$51,COLUMN($AW:$AW)-COLUMN($AH:$AH),FALSE),0))</f>
        <v>622.00419999999997</v>
      </c>
      <c r="R4122" s="87" cm="1">
        <f t="array" ref="R4122">IF($X4122="Non-local",VLOOKUP($E4122,$AI$88:$AW$92,COLUMN($AW:$AW)-COLUMN($AH:$AH),FALSE),IF($X4122="Unknown",VLOOKUP($E4122,$AI$95:$AW$99,COLUMN($AW:$AW)-COLUMN($AH:$AH),FALSE),0))</f>
        <v>0.12047560494171299</v>
      </c>
      <c r="S4122" s="87" cm="1">
        <f t="array" ref="S4122">VLOOKUP($E4122,$AI$111:$AW$115,COLUMN($AW:$AW)-COLUMN($AH:$AH),FALSE)</f>
        <v>431.69321999999994</v>
      </c>
      <c r="T4122" s="104">
        <f t="shared" si="768"/>
        <v>1.450235290278683</v>
      </c>
      <c r="U4122" s="104">
        <f t="shared" si="769"/>
        <v>2188.4127012807212</v>
      </c>
      <c r="V4122" s="87" cm="1">
        <f t="array" ref="V4122">VLOOKUP($E4122,$AI$118:$AW$122,COLUMN($AW:$AW)-COLUMN($AH:$AH),FALSE)</f>
        <v>0</v>
      </c>
      <c r="W4122" s="87" t="str">
        <f t="shared" si="773"/>
        <v>Domestic</v>
      </c>
      <c r="X4122" s="87" t="str">
        <f t="shared" si="774"/>
        <v>Non-local</v>
      </c>
      <c r="Y4122" s="104"/>
      <c r="Z4122" s="87" t="str">
        <f t="shared" si="770"/>
        <v>USA</v>
      </c>
      <c r="AA4122" s="87" t="str">
        <f t="shared" si="771"/>
        <v>USA</v>
      </c>
      <c r="AB4122" s="82" cm="1">
        <f t="array" ref="AB4122">VLOOKUP(B4122,'GDP per Capita'!$T$2:$V$4235,COLUMN('GDP per Capita'!$V:$V)-COLUMN('GDP per Capita'!$S:$S),FALSE)</f>
        <v>63809.64</v>
      </c>
      <c r="AC4122" s="82">
        <f t="shared" si="766"/>
        <v>63809.64</v>
      </c>
      <c r="AD4122" s="82">
        <f t="shared" si="767"/>
        <v>63809.64</v>
      </c>
      <c r="AE4122" s="88">
        <f t="shared" si="772"/>
        <v>3.42959574960887E-2</v>
      </c>
    </row>
    <row r="4123" spans="1:31">
      <c r="A4123" s="77" t="s">
        <v>1511</v>
      </c>
      <c r="B4123" s="77">
        <v>4122</v>
      </c>
      <c r="C4123" s="77" t="s">
        <v>320</v>
      </c>
      <c r="D4123" s="77" t="s">
        <v>28</v>
      </c>
      <c r="E4123" s="77">
        <v>2016</v>
      </c>
      <c r="F4123" s="77">
        <v>45.421106000000002</v>
      </c>
      <c r="G4123" s="77">
        <v>-75.690308000000002</v>
      </c>
      <c r="H4123" s="77">
        <v>0</v>
      </c>
      <c r="I4123" s="77" t="s">
        <v>1790</v>
      </c>
      <c r="J4123" s="77">
        <v>32.7174209</v>
      </c>
      <c r="K4123" s="77">
        <v>-117.1627714</v>
      </c>
      <c r="L4123" s="77">
        <v>7597.1742703551499</v>
      </c>
      <c r="M4123" s="77">
        <v>1.23247296029964</v>
      </c>
      <c r="N4123" s="77">
        <v>0</v>
      </c>
      <c r="O4123" s="77">
        <v>911.66091244261804</v>
      </c>
      <c r="P4123" s="87" cm="1">
        <f t="array" ref="P4123">IF($X4123="Non-local",VLOOKUP($E4123,$AI$64:$AW$68,COLUMN($AW:$AW)-COLUMN($AH:$AH),FALSE),IF($X4123="Unknown",VLOOKUP($E4123,$AI$71:$AW$75,COLUMN($AW:$AW)-COLUMN($AH:$AH),FALSE),0))</f>
        <v>264</v>
      </c>
      <c r="Q4123" s="87" cm="1">
        <f t="array" ref="Q4123">IF($X4123="Non-local",VLOOKUP($E4123,$AI$40:$AW$44,COLUMN($AW:$AW)-COLUMN($AH:$AH),FALSE),IF($X4123="Unknown",VLOOKUP($E4123,$AI$47:$AW$51,COLUMN($AW:$AW)-COLUMN($AH:$AH),FALSE),0))</f>
        <v>622.00419999999997</v>
      </c>
      <c r="R4123" s="87" cm="1">
        <f t="array" ref="R4123">IF($X4123="Non-local",VLOOKUP($E4123,$AI$88:$AW$92,COLUMN($AW:$AW)-COLUMN($AH:$AH),FALSE),IF($X4123="Unknown",VLOOKUP($E4123,$AI$95:$AW$99,COLUMN($AW:$AW)-COLUMN($AH:$AH),FALSE),0))</f>
        <v>0.12047560494171299</v>
      </c>
      <c r="S4123" s="87" cm="1">
        <f t="array" ref="S4123">VLOOKUP($E4123,$AI$111:$AW$115,COLUMN($AW:$AW)-COLUMN($AH:$AH),FALSE)</f>
        <v>431.69321999999994</v>
      </c>
      <c r="T4123" s="104">
        <f t="shared" si="768"/>
        <v>1.3529485652413531</v>
      </c>
      <c r="U4123" s="104">
        <f t="shared" si="769"/>
        <v>2229.3583324426181</v>
      </c>
      <c r="V4123" s="87" cm="1">
        <f t="array" ref="V4123">VLOOKUP($E4123,$AI$118:$AW$122,COLUMN($AW:$AW)-COLUMN($AH:$AH),FALSE)</f>
        <v>0</v>
      </c>
      <c r="W4123" s="87" t="str">
        <f t="shared" si="773"/>
        <v>International</v>
      </c>
      <c r="X4123" s="87" t="str">
        <f t="shared" si="774"/>
        <v>Non-local</v>
      </c>
      <c r="Y4123" s="104"/>
      <c r="Z4123" s="87" t="str">
        <f t="shared" si="770"/>
        <v>Canada</v>
      </c>
      <c r="AA4123" s="87" t="str">
        <f t="shared" si="771"/>
        <v>Other Americas</v>
      </c>
      <c r="AB4123" s="82" cm="1">
        <f t="array" ref="AB4123">VLOOKUP(B4123,'GDP per Capita'!$T$2:$V$4235,COLUMN('GDP per Capita'!$V:$V)-COLUMN('GDP per Capita'!$S:$S),FALSE)</f>
        <v>49196.49</v>
      </c>
      <c r="AC4123" s="82">
        <f t="shared" si="766"/>
        <v>49196.49</v>
      </c>
      <c r="AD4123" s="82">
        <f t="shared" si="767"/>
        <v>49196.49</v>
      </c>
      <c r="AE4123" s="88">
        <f t="shared" si="772"/>
        <v>4.5315394095038451E-2</v>
      </c>
    </row>
    <row r="4124" spans="1:31">
      <c r="A4124" s="77" t="s">
        <v>928</v>
      </c>
      <c r="B4124" s="77">
        <v>4123</v>
      </c>
      <c r="C4124" s="77" t="s">
        <v>29</v>
      </c>
      <c r="D4124" s="77" t="s">
        <v>29</v>
      </c>
      <c r="E4124" s="77">
        <v>2016</v>
      </c>
      <c r="F4124" s="77">
        <v>42.268156899999902</v>
      </c>
      <c r="G4124" s="77">
        <v>-83.731229099999993</v>
      </c>
      <c r="H4124" s="77">
        <v>0</v>
      </c>
      <c r="I4124" s="77" t="s">
        <v>1790</v>
      </c>
      <c r="J4124" s="77">
        <v>32.7174209</v>
      </c>
      <c r="K4124" s="77">
        <v>-117.1627714</v>
      </c>
      <c r="L4124" s="77">
        <v>6222.0676370879701</v>
      </c>
      <c r="M4124" s="77">
        <v>1.0425905251927401</v>
      </c>
      <c r="N4124" s="77">
        <v>0</v>
      </c>
      <c r="O4124" s="77">
        <v>746.64811645055704</v>
      </c>
      <c r="P4124" s="87" cm="1">
        <f t="array" ref="P4124">IF($X4124="Non-local",VLOOKUP($E4124,$AI$64:$AW$68,COLUMN($AW:$AW)-COLUMN($AH:$AH),FALSE),IF($X4124="Unknown",VLOOKUP($E4124,$AI$71:$AW$75,COLUMN($AW:$AW)-COLUMN($AH:$AH),FALSE),0))</f>
        <v>264</v>
      </c>
      <c r="Q4124" s="87" cm="1">
        <f t="array" ref="Q4124">IF($X4124="Non-local",VLOOKUP($E4124,$AI$40:$AW$44,COLUMN($AW:$AW)-COLUMN($AH:$AH),FALSE),IF($X4124="Unknown",VLOOKUP($E4124,$AI$47:$AW$51,COLUMN($AW:$AW)-COLUMN($AH:$AH),FALSE),0))</f>
        <v>622.00419999999997</v>
      </c>
      <c r="R4124" s="87" cm="1">
        <f t="array" ref="R4124">IF($X4124="Non-local",VLOOKUP($E4124,$AI$88:$AW$92,COLUMN($AW:$AW)-COLUMN($AH:$AH),FALSE),IF($X4124="Unknown",VLOOKUP($E4124,$AI$95:$AW$99,COLUMN($AW:$AW)-COLUMN($AH:$AH),FALSE),0))</f>
        <v>0.12047560494171299</v>
      </c>
      <c r="S4124" s="87" cm="1">
        <f t="array" ref="S4124">VLOOKUP($E4124,$AI$111:$AW$115,COLUMN($AW:$AW)-COLUMN($AH:$AH),FALSE)</f>
        <v>431.69321999999994</v>
      </c>
      <c r="T4124" s="104">
        <f t="shared" si="768"/>
        <v>1.1630661301344531</v>
      </c>
      <c r="U4124" s="104">
        <f t="shared" si="769"/>
        <v>2064.3455364505571</v>
      </c>
      <c r="V4124" s="87" cm="1">
        <f t="array" ref="V4124">VLOOKUP($E4124,$AI$118:$AW$122,COLUMN($AW:$AW)-COLUMN($AH:$AH),FALSE)</f>
        <v>0</v>
      </c>
      <c r="W4124" s="87" t="str">
        <f t="shared" si="773"/>
        <v>Domestic</v>
      </c>
      <c r="X4124" s="87" t="str">
        <f t="shared" si="774"/>
        <v>Non-local</v>
      </c>
      <c r="Y4124" s="104"/>
      <c r="Z4124" s="87" t="str">
        <f t="shared" si="770"/>
        <v>USA</v>
      </c>
      <c r="AA4124" s="87" t="str">
        <f t="shared" si="771"/>
        <v>USA</v>
      </c>
      <c r="AB4124" s="82" cm="1">
        <f t="array" ref="AB4124">VLOOKUP(B4124,'GDP per Capita'!$T$2:$V$4235,COLUMN('GDP per Capita'!$V:$V)-COLUMN('GDP per Capita'!$S:$S),FALSE)</f>
        <v>63809.64</v>
      </c>
      <c r="AC4124" s="82">
        <f t="shared" si="766"/>
        <v>63809.64</v>
      </c>
      <c r="AD4124" s="82">
        <f t="shared" si="767"/>
        <v>63809.64</v>
      </c>
      <c r="AE4124" s="88">
        <f t="shared" si="772"/>
        <v>3.2351624871266429E-2</v>
      </c>
    </row>
    <row r="4125" spans="1:31">
      <c r="A4125" s="77" t="s">
        <v>1032</v>
      </c>
      <c r="B4125" s="77">
        <v>4124</v>
      </c>
      <c r="C4125" s="77" t="s">
        <v>29</v>
      </c>
      <c r="D4125" s="77" t="s">
        <v>29</v>
      </c>
      <c r="E4125" s="77">
        <v>2016</v>
      </c>
      <c r="F4125" s="77">
        <v>32.7174209</v>
      </c>
      <c r="G4125" s="77">
        <v>-117.1627714</v>
      </c>
      <c r="H4125" s="77">
        <v>1</v>
      </c>
      <c r="I4125" s="77" t="s">
        <v>1790</v>
      </c>
      <c r="J4125" s="77">
        <v>32.7174209</v>
      </c>
      <c r="K4125" s="77">
        <v>-117.1627714</v>
      </c>
      <c r="L4125" s="77">
        <v>4.7608370650960301E-12</v>
      </c>
      <c r="M4125" s="77">
        <v>0</v>
      </c>
      <c r="N4125" s="77">
        <v>0</v>
      </c>
      <c r="O4125" s="77">
        <v>0</v>
      </c>
      <c r="P4125" s="87" cm="1">
        <f t="array" ref="P4125">IF($X4125="Non-local",VLOOKUP($E4125,$AI$64:$AW$68,COLUMN($AW:$AW)-COLUMN($AH:$AH),FALSE),IF($X4125="Unknown",VLOOKUP($E4125,$AI$71:$AW$75,COLUMN($AW:$AW)-COLUMN($AH:$AH),FALSE),0))</f>
        <v>0</v>
      </c>
      <c r="Q4125" s="87" cm="1">
        <f t="array" ref="Q4125">IF($X4125="Non-local",VLOOKUP($E4125,$AI$40:$AW$44,COLUMN($AW:$AW)-COLUMN($AH:$AH),FALSE),IF($X4125="Unknown",VLOOKUP($E4125,$AI$47:$AW$51,COLUMN($AW:$AW)-COLUMN($AH:$AH),FALSE),0))</f>
        <v>0</v>
      </c>
      <c r="R4125" s="87" cm="1">
        <f t="array" ref="R4125">IF($X4125="Non-local",VLOOKUP($E4125,$AI$88:$AW$92,COLUMN($AW:$AW)-COLUMN($AH:$AH),FALSE),IF($X4125="Unknown",VLOOKUP($E4125,$AI$95:$AW$99,COLUMN($AW:$AW)-COLUMN($AH:$AH),FALSE),0))</f>
        <v>0</v>
      </c>
      <c r="S4125" s="87" cm="1">
        <f t="array" ref="S4125">VLOOKUP($E4125,$AI$111:$AW$115,COLUMN($AW:$AW)-COLUMN($AH:$AH),FALSE)</f>
        <v>431.69321999999994</v>
      </c>
      <c r="T4125" s="104">
        <f t="shared" si="768"/>
        <v>0</v>
      </c>
      <c r="U4125" s="104">
        <f t="shared" si="769"/>
        <v>431.69321999999994</v>
      </c>
      <c r="V4125" s="87" cm="1">
        <f t="array" ref="V4125">VLOOKUP($E4125,$AI$118:$AW$122,COLUMN($AW:$AW)-COLUMN($AH:$AH),FALSE)</f>
        <v>0</v>
      </c>
      <c r="W4125" s="87" t="str">
        <f t="shared" si="773"/>
        <v>Domestic</v>
      </c>
      <c r="X4125" s="87" t="str">
        <f t="shared" si="774"/>
        <v>Local</v>
      </c>
      <c r="Y4125" s="104"/>
      <c r="Z4125" s="87" t="str">
        <f t="shared" si="770"/>
        <v>USA</v>
      </c>
      <c r="AA4125" s="87" t="str">
        <f t="shared" si="771"/>
        <v>USA</v>
      </c>
      <c r="AB4125" s="82" cm="1">
        <f t="array" ref="AB4125">VLOOKUP(B4125,'GDP per Capita'!$T$2:$V$4235,COLUMN('GDP per Capita'!$V:$V)-COLUMN('GDP per Capita'!$S:$S),FALSE)</f>
        <v>63809.64</v>
      </c>
      <c r="AC4125" s="82">
        <f t="shared" si="766"/>
        <v>63809.64</v>
      </c>
      <c r="AD4125" s="82">
        <f t="shared" si="767"/>
        <v>63809.64</v>
      </c>
      <c r="AE4125" s="88">
        <f t="shared" si="772"/>
        <v>6.7653291885050593E-3</v>
      </c>
    </row>
    <row r="4126" spans="1:31">
      <c r="A4126" s="77" t="s">
        <v>1870</v>
      </c>
      <c r="B4126" s="77">
        <v>4125</v>
      </c>
      <c r="C4126" s="77" t="s">
        <v>29</v>
      </c>
      <c r="D4126" s="77" t="s">
        <v>29</v>
      </c>
      <c r="E4126" s="77">
        <v>2016</v>
      </c>
      <c r="F4126" s="77">
        <v>39.167039600000003</v>
      </c>
      <c r="G4126" s="77">
        <v>-86.534288099999998</v>
      </c>
      <c r="H4126" s="77">
        <v>0</v>
      </c>
      <c r="I4126" s="77" t="s">
        <v>1790</v>
      </c>
      <c r="J4126" s="77">
        <v>32.7174209</v>
      </c>
      <c r="K4126" s="77">
        <v>-117.1627714</v>
      </c>
      <c r="L4126" s="77">
        <v>5668.5144154794598</v>
      </c>
      <c r="M4126" s="77">
        <v>0.96709352297182105</v>
      </c>
      <c r="N4126" s="77">
        <v>0</v>
      </c>
      <c r="O4126" s="77">
        <v>680.22172985753502</v>
      </c>
      <c r="P4126" s="87" cm="1">
        <f t="array" ref="P4126">IF($X4126="Non-local",VLOOKUP($E4126,$AI$64:$AW$68,COLUMN($AW:$AW)-COLUMN($AH:$AH),FALSE),IF($X4126="Unknown",VLOOKUP($E4126,$AI$71:$AW$75,COLUMN($AW:$AW)-COLUMN($AH:$AH),FALSE),0))</f>
        <v>264</v>
      </c>
      <c r="Q4126" s="87" cm="1">
        <f t="array" ref="Q4126">IF($X4126="Non-local",VLOOKUP($E4126,$AI$40:$AW$44,COLUMN($AW:$AW)-COLUMN($AH:$AH),FALSE),IF($X4126="Unknown",VLOOKUP($E4126,$AI$47:$AW$51,COLUMN($AW:$AW)-COLUMN($AH:$AH),FALSE),0))</f>
        <v>622.00419999999997</v>
      </c>
      <c r="R4126" s="87" cm="1">
        <f t="array" ref="R4126">IF($X4126="Non-local",VLOOKUP($E4126,$AI$88:$AW$92,COLUMN($AW:$AW)-COLUMN($AH:$AH),FALSE),IF($X4126="Unknown",VLOOKUP($E4126,$AI$95:$AW$99,COLUMN($AW:$AW)-COLUMN($AH:$AH),FALSE),0))</f>
        <v>0.12047560494171299</v>
      </c>
      <c r="S4126" s="87" cm="1">
        <f t="array" ref="S4126">VLOOKUP($E4126,$AI$111:$AW$115,COLUMN($AW:$AW)-COLUMN($AH:$AH),FALSE)</f>
        <v>431.69321999999994</v>
      </c>
      <c r="T4126" s="104">
        <f t="shared" si="768"/>
        <v>1.087569127913534</v>
      </c>
      <c r="U4126" s="104">
        <f t="shared" si="769"/>
        <v>1997.9191498575349</v>
      </c>
      <c r="V4126" s="87" cm="1">
        <f t="array" ref="V4126">VLOOKUP($E4126,$AI$118:$AW$122,COLUMN($AW:$AW)-COLUMN($AH:$AH),FALSE)</f>
        <v>0</v>
      </c>
      <c r="W4126" s="87" t="str">
        <f t="shared" si="773"/>
        <v>Domestic</v>
      </c>
      <c r="X4126" s="87" t="str">
        <f t="shared" si="774"/>
        <v>Non-local</v>
      </c>
      <c r="Y4126" s="104"/>
      <c r="Z4126" s="87" t="str">
        <f t="shared" si="770"/>
        <v>USA</v>
      </c>
      <c r="AA4126" s="87" t="str">
        <f t="shared" si="771"/>
        <v>USA</v>
      </c>
      <c r="AB4126" s="82" cm="1">
        <f t="array" ref="AB4126">VLOOKUP(B4126,'GDP per Capita'!$T$2:$V$4235,COLUMN('GDP per Capita'!$V:$V)-COLUMN('GDP per Capita'!$S:$S),FALSE)</f>
        <v>63809.64</v>
      </c>
      <c r="AC4126" s="82">
        <f t="shared" si="766"/>
        <v>63809.64</v>
      </c>
      <c r="AD4126" s="82">
        <f t="shared" si="767"/>
        <v>63809.64</v>
      </c>
      <c r="AE4126" s="88">
        <f t="shared" si="772"/>
        <v>3.1310616230675097E-2</v>
      </c>
    </row>
    <row r="4127" spans="1:31">
      <c r="A4127" s="77" t="s">
        <v>1367</v>
      </c>
      <c r="B4127" s="77">
        <v>4126</v>
      </c>
      <c r="C4127" s="77" t="s">
        <v>29</v>
      </c>
      <c r="D4127" s="77" t="s">
        <v>29</v>
      </c>
      <c r="E4127" s="77">
        <v>2016</v>
      </c>
      <c r="F4127" s="77">
        <v>37.426540699999997</v>
      </c>
      <c r="G4127" s="77">
        <v>-122.170292584091</v>
      </c>
      <c r="H4127" s="77">
        <v>0</v>
      </c>
      <c r="I4127" s="77" t="s">
        <v>1790</v>
      </c>
      <c r="J4127" s="77">
        <v>32.7174209</v>
      </c>
      <c r="K4127" s="77">
        <v>-117.1627714</v>
      </c>
      <c r="L4127" s="77">
        <v>1387.8460097785801</v>
      </c>
      <c r="M4127" s="77">
        <v>0.34488951558582898</v>
      </c>
      <c r="N4127" s="77">
        <v>0</v>
      </c>
      <c r="O4127" s="77">
        <v>266.46643387748799</v>
      </c>
      <c r="P4127" s="87" cm="1">
        <f t="array" ref="P4127">IF($X4127="Non-local",VLOOKUP($E4127,$AI$64:$AW$68,COLUMN($AW:$AW)-COLUMN($AH:$AH),FALSE),IF($X4127="Unknown",VLOOKUP($E4127,$AI$71:$AW$75,COLUMN($AW:$AW)-COLUMN($AH:$AH),FALSE),0))</f>
        <v>264</v>
      </c>
      <c r="Q4127" s="87" cm="1">
        <f t="array" ref="Q4127">IF($X4127="Non-local",VLOOKUP($E4127,$AI$40:$AW$44,COLUMN($AW:$AW)-COLUMN($AH:$AH),FALSE),IF($X4127="Unknown",VLOOKUP($E4127,$AI$47:$AW$51,COLUMN($AW:$AW)-COLUMN($AH:$AH),FALSE),0))</f>
        <v>622.00419999999997</v>
      </c>
      <c r="R4127" s="87" cm="1">
        <f t="array" ref="R4127">IF($X4127="Non-local",VLOOKUP($E4127,$AI$88:$AW$92,COLUMN($AW:$AW)-COLUMN($AH:$AH),FALSE),IF($X4127="Unknown",VLOOKUP($E4127,$AI$95:$AW$99,COLUMN($AW:$AW)-COLUMN($AH:$AH),FALSE),0))</f>
        <v>0.12047560494171299</v>
      </c>
      <c r="S4127" s="87" cm="1">
        <f t="array" ref="S4127">VLOOKUP($E4127,$AI$111:$AW$115,COLUMN($AW:$AW)-COLUMN($AH:$AH),FALSE)</f>
        <v>431.69321999999994</v>
      </c>
      <c r="T4127" s="104">
        <f t="shared" si="768"/>
        <v>0.46536512052754198</v>
      </c>
      <c r="U4127" s="104">
        <f t="shared" si="769"/>
        <v>1584.163853877488</v>
      </c>
      <c r="V4127" s="87" cm="1">
        <f t="array" ref="V4127">VLOOKUP($E4127,$AI$118:$AW$122,COLUMN($AW:$AW)-COLUMN($AH:$AH),FALSE)</f>
        <v>0</v>
      </c>
      <c r="W4127" s="87" t="str">
        <f t="shared" si="773"/>
        <v>Domestic</v>
      </c>
      <c r="X4127" s="87" t="str">
        <f t="shared" si="774"/>
        <v>Non-local</v>
      </c>
      <c r="Y4127" s="104"/>
      <c r="Z4127" s="87" t="str">
        <f t="shared" si="770"/>
        <v>USA</v>
      </c>
      <c r="AA4127" s="87" t="str">
        <f t="shared" si="771"/>
        <v>USA</v>
      </c>
      <c r="AB4127" s="82" cm="1">
        <f t="array" ref="AB4127">VLOOKUP(B4127,'GDP per Capita'!$T$2:$V$4235,COLUMN('GDP per Capita'!$V:$V)-COLUMN('GDP per Capita'!$S:$S),FALSE)</f>
        <v>63809.64</v>
      </c>
      <c r="AC4127" s="82">
        <f t="shared" si="766"/>
        <v>63809.64</v>
      </c>
      <c r="AD4127" s="82">
        <f t="shared" si="767"/>
        <v>63809.64</v>
      </c>
      <c r="AE4127" s="88">
        <f t="shared" si="772"/>
        <v>2.4826403250002477E-2</v>
      </c>
    </row>
    <row r="4128" spans="1:31">
      <c r="A4128" s="77" t="s">
        <v>1105</v>
      </c>
      <c r="B4128" s="77">
        <v>4127</v>
      </c>
      <c r="C4128" s="77" t="s">
        <v>29</v>
      </c>
      <c r="D4128" s="77" t="s">
        <v>29</v>
      </c>
      <c r="E4128" s="77">
        <v>2016</v>
      </c>
      <c r="F4128" s="77">
        <v>39.466702499999997</v>
      </c>
      <c r="G4128" s="77">
        <v>-87.413911900000002</v>
      </c>
      <c r="H4128" s="77">
        <v>0</v>
      </c>
      <c r="I4128" s="77" t="s">
        <v>1790</v>
      </c>
      <c r="J4128" s="77">
        <v>32.7174209</v>
      </c>
      <c r="K4128" s="77">
        <v>-117.1627714</v>
      </c>
      <c r="L4128" s="77">
        <v>5524.6225789017599</v>
      </c>
      <c r="M4128" s="77">
        <v>0.94755709625477902</v>
      </c>
      <c r="N4128" s="77">
        <v>0</v>
      </c>
      <c r="O4128" s="77">
        <v>662.95470946821195</v>
      </c>
      <c r="P4128" s="87" cm="1">
        <f t="array" ref="P4128">IF($X4128="Non-local",VLOOKUP($E4128,$AI$64:$AW$68,COLUMN($AW:$AW)-COLUMN($AH:$AH),FALSE),IF($X4128="Unknown",VLOOKUP($E4128,$AI$71:$AW$75,COLUMN($AW:$AW)-COLUMN($AH:$AH),FALSE),0))</f>
        <v>264</v>
      </c>
      <c r="Q4128" s="87" cm="1">
        <f t="array" ref="Q4128">IF($X4128="Non-local",VLOOKUP($E4128,$AI$40:$AW$44,COLUMN($AW:$AW)-COLUMN($AH:$AH),FALSE),IF($X4128="Unknown",VLOOKUP($E4128,$AI$47:$AW$51,COLUMN($AW:$AW)-COLUMN($AH:$AH),FALSE),0))</f>
        <v>622.00419999999997</v>
      </c>
      <c r="R4128" s="87" cm="1">
        <f t="array" ref="R4128">IF($X4128="Non-local",VLOOKUP($E4128,$AI$88:$AW$92,COLUMN($AW:$AW)-COLUMN($AH:$AH),FALSE),IF($X4128="Unknown",VLOOKUP($E4128,$AI$95:$AW$99,COLUMN($AW:$AW)-COLUMN($AH:$AH),FALSE),0))</f>
        <v>0.12047560494171299</v>
      </c>
      <c r="S4128" s="87" cm="1">
        <f t="array" ref="S4128">VLOOKUP($E4128,$AI$111:$AW$115,COLUMN($AW:$AW)-COLUMN($AH:$AH),FALSE)</f>
        <v>431.69321999999994</v>
      </c>
      <c r="T4128" s="104">
        <f t="shared" si="768"/>
        <v>1.0680327011964921</v>
      </c>
      <c r="U4128" s="104">
        <f t="shared" si="769"/>
        <v>1980.6521294682118</v>
      </c>
      <c r="V4128" s="87" cm="1">
        <f t="array" ref="V4128">VLOOKUP($E4128,$AI$118:$AW$122,COLUMN($AW:$AW)-COLUMN($AH:$AH),FALSE)</f>
        <v>0</v>
      </c>
      <c r="W4128" s="87" t="str">
        <f t="shared" si="773"/>
        <v>Domestic</v>
      </c>
      <c r="X4128" s="87" t="str">
        <f t="shared" si="774"/>
        <v>Non-local</v>
      </c>
      <c r="Y4128" s="104"/>
      <c r="Z4128" s="87" t="str">
        <f t="shared" si="770"/>
        <v>USA</v>
      </c>
      <c r="AA4128" s="87" t="str">
        <f t="shared" si="771"/>
        <v>USA</v>
      </c>
      <c r="AB4128" s="82" cm="1">
        <f t="array" ref="AB4128">VLOOKUP(B4128,'GDP per Capita'!$T$2:$V$4235,COLUMN('GDP per Capita'!$V:$V)-COLUMN('GDP per Capita'!$S:$S),FALSE)</f>
        <v>63809.64</v>
      </c>
      <c r="AC4128" s="82">
        <f t="shared" si="766"/>
        <v>63809.64</v>
      </c>
      <c r="AD4128" s="82">
        <f t="shared" si="767"/>
        <v>63809.64</v>
      </c>
      <c r="AE4128" s="88">
        <f t="shared" si="772"/>
        <v>3.104001416507305E-2</v>
      </c>
    </row>
    <row r="4129" spans="1:31">
      <c r="A4129" s="77" t="s">
        <v>971</v>
      </c>
      <c r="B4129" s="77">
        <v>4128</v>
      </c>
      <c r="C4129" s="77" t="s">
        <v>29</v>
      </c>
      <c r="D4129" s="77" t="s">
        <v>29</v>
      </c>
      <c r="E4129" s="77">
        <v>2016</v>
      </c>
      <c r="F4129" s="77">
        <v>40.7127281</v>
      </c>
      <c r="G4129" s="77">
        <v>-74.006015199999993</v>
      </c>
      <c r="H4129" s="77">
        <v>0</v>
      </c>
      <c r="I4129" s="77" t="s">
        <v>1790</v>
      </c>
      <c r="J4129" s="77">
        <v>32.7174209</v>
      </c>
      <c r="K4129" s="77">
        <v>-117.1627714</v>
      </c>
      <c r="L4129" s="77">
        <v>7814.4491389681198</v>
      </c>
      <c r="M4129" s="77">
        <v>1.26278035713621</v>
      </c>
      <c r="N4129" s="77">
        <v>0</v>
      </c>
      <c r="O4129" s="77">
        <v>937.73389667617403</v>
      </c>
      <c r="P4129" s="87" cm="1">
        <f t="array" ref="P4129">IF($X4129="Non-local",VLOOKUP($E4129,$AI$64:$AW$68,COLUMN($AW:$AW)-COLUMN($AH:$AH),FALSE),IF($X4129="Unknown",VLOOKUP($E4129,$AI$71:$AW$75,COLUMN($AW:$AW)-COLUMN($AH:$AH),FALSE),0))</f>
        <v>264</v>
      </c>
      <c r="Q4129" s="87" cm="1">
        <f t="array" ref="Q4129">IF($X4129="Non-local",VLOOKUP($E4129,$AI$40:$AW$44,COLUMN($AW:$AW)-COLUMN($AH:$AH),FALSE),IF($X4129="Unknown",VLOOKUP($E4129,$AI$47:$AW$51,COLUMN($AW:$AW)-COLUMN($AH:$AH),FALSE),0))</f>
        <v>622.00419999999997</v>
      </c>
      <c r="R4129" s="87" cm="1">
        <f t="array" ref="R4129">IF($X4129="Non-local",VLOOKUP($E4129,$AI$88:$AW$92,COLUMN($AW:$AW)-COLUMN($AH:$AH),FALSE),IF($X4129="Unknown",VLOOKUP($E4129,$AI$95:$AW$99,COLUMN($AW:$AW)-COLUMN($AH:$AH),FALSE),0))</f>
        <v>0.12047560494171299</v>
      </c>
      <c r="S4129" s="87" cm="1">
        <f t="array" ref="S4129">VLOOKUP($E4129,$AI$111:$AW$115,COLUMN($AW:$AW)-COLUMN($AH:$AH),FALSE)</f>
        <v>431.69321999999994</v>
      </c>
      <c r="T4129" s="104">
        <f t="shared" si="768"/>
        <v>1.383255962077923</v>
      </c>
      <c r="U4129" s="104">
        <f t="shared" si="769"/>
        <v>2255.431316676174</v>
      </c>
      <c r="V4129" s="87" cm="1">
        <f t="array" ref="V4129">VLOOKUP($E4129,$AI$118:$AW$122,COLUMN($AW:$AW)-COLUMN($AH:$AH),FALSE)</f>
        <v>0</v>
      </c>
      <c r="W4129" s="87" t="str">
        <f t="shared" si="773"/>
        <v>Domestic</v>
      </c>
      <c r="X4129" s="87" t="str">
        <f t="shared" si="774"/>
        <v>Non-local</v>
      </c>
      <c r="Y4129" s="104"/>
      <c r="Z4129" s="87" t="str">
        <f t="shared" si="770"/>
        <v>USA</v>
      </c>
      <c r="AA4129" s="87" t="str">
        <f t="shared" si="771"/>
        <v>USA</v>
      </c>
      <c r="AB4129" s="82" cm="1">
        <f t="array" ref="AB4129">VLOOKUP(B4129,'GDP per Capita'!$T$2:$V$4235,COLUMN('GDP per Capita'!$V:$V)-COLUMN('GDP per Capita'!$S:$S),FALSE)</f>
        <v>63809.64</v>
      </c>
      <c r="AC4129" s="82">
        <f t="shared" si="766"/>
        <v>63809.64</v>
      </c>
      <c r="AD4129" s="82">
        <f t="shared" si="767"/>
        <v>63809.64</v>
      </c>
      <c r="AE4129" s="88">
        <f t="shared" si="772"/>
        <v>3.5346247317430003E-2</v>
      </c>
    </row>
    <row r="4130" spans="1:31">
      <c r="A4130" s="77" t="s">
        <v>1032</v>
      </c>
      <c r="B4130" s="77">
        <v>4129</v>
      </c>
      <c r="C4130" s="77" t="s">
        <v>29</v>
      </c>
      <c r="D4130" s="77" t="s">
        <v>29</v>
      </c>
      <c r="E4130" s="77">
        <v>2016</v>
      </c>
      <c r="F4130" s="77">
        <v>32.7174209</v>
      </c>
      <c r="G4130" s="77">
        <v>-117.1627714</v>
      </c>
      <c r="H4130" s="77">
        <v>1</v>
      </c>
      <c r="I4130" s="77" t="s">
        <v>1790</v>
      </c>
      <c r="J4130" s="77">
        <v>32.7174209</v>
      </c>
      <c r="K4130" s="77">
        <v>-117.1627714</v>
      </c>
      <c r="L4130" s="77">
        <v>4.7608370650960301E-12</v>
      </c>
      <c r="M4130" s="77">
        <v>0</v>
      </c>
      <c r="N4130" s="77">
        <v>0</v>
      </c>
      <c r="O4130" s="77">
        <v>0</v>
      </c>
      <c r="P4130" s="87" cm="1">
        <f t="array" ref="P4130">IF($X4130="Non-local",VLOOKUP($E4130,$AI$64:$AW$68,COLUMN($AW:$AW)-COLUMN($AH:$AH),FALSE),IF($X4130="Unknown",VLOOKUP($E4130,$AI$71:$AW$75,COLUMN($AW:$AW)-COLUMN($AH:$AH),FALSE),0))</f>
        <v>0</v>
      </c>
      <c r="Q4130" s="87" cm="1">
        <f t="array" ref="Q4130">IF($X4130="Non-local",VLOOKUP($E4130,$AI$40:$AW$44,COLUMN($AW:$AW)-COLUMN($AH:$AH),FALSE),IF($X4130="Unknown",VLOOKUP($E4130,$AI$47:$AW$51,COLUMN($AW:$AW)-COLUMN($AH:$AH),FALSE),0))</f>
        <v>0</v>
      </c>
      <c r="R4130" s="87" cm="1">
        <f t="array" ref="R4130">IF($X4130="Non-local",VLOOKUP($E4130,$AI$88:$AW$92,COLUMN($AW:$AW)-COLUMN($AH:$AH),FALSE),IF($X4130="Unknown",VLOOKUP($E4130,$AI$95:$AW$99,COLUMN($AW:$AW)-COLUMN($AH:$AH),FALSE),0))</f>
        <v>0</v>
      </c>
      <c r="S4130" s="87" cm="1">
        <f t="array" ref="S4130">VLOOKUP($E4130,$AI$111:$AW$115,COLUMN($AW:$AW)-COLUMN($AH:$AH),FALSE)</f>
        <v>431.69321999999994</v>
      </c>
      <c r="T4130" s="104">
        <f t="shared" si="768"/>
        <v>0</v>
      </c>
      <c r="U4130" s="104">
        <f t="shared" si="769"/>
        <v>431.69321999999994</v>
      </c>
      <c r="V4130" s="87" cm="1">
        <f t="array" ref="V4130">VLOOKUP($E4130,$AI$118:$AW$122,COLUMN($AW:$AW)-COLUMN($AH:$AH),FALSE)</f>
        <v>0</v>
      </c>
      <c r="W4130" s="87" t="str">
        <f t="shared" si="773"/>
        <v>Domestic</v>
      </c>
      <c r="X4130" s="87" t="str">
        <f t="shared" si="774"/>
        <v>Local</v>
      </c>
      <c r="Y4130" s="104"/>
      <c r="Z4130" s="87" t="str">
        <f t="shared" si="770"/>
        <v>USA</v>
      </c>
      <c r="AA4130" s="87" t="str">
        <f t="shared" si="771"/>
        <v>USA</v>
      </c>
      <c r="AB4130" s="82" cm="1">
        <f t="array" ref="AB4130">VLOOKUP(B4130,'GDP per Capita'!$T$2:$V$4235,COLUMN('GDP per Capita'!$V:$V)-COLUMN('GDP per Capita'!$S:$S),FALSE)</f>
        <v>63809.64</v>
      </c>
      <c r="AC4130" s="82">
        <f t="shared" si="766"/>
        <v>63809.64</v>
      </c>
      <c r="AD4130" s="82">
        <f t="shared" si="767"/>
        <v>63809.64</v>
      </c>
      <c r="AE4130" s="88">
        <f t="shared" si="772"/>
        <v>6.7653291885050593E-3</v>
      </c>
    </row>
    <row r="4131" spans="1:31">
      <c r="A4131" s="77" t="s">
        <v>1871</v>
      </c>
      <c r="B4131" s="77">
        <v>4130</v>
      </c>
      <c r="C4131" s="77" t="s">
        <v>29</v>
      </c>
      <c r="D4131" s="77" t="s">
        <v>29</v>
      </c>
      <c r="E4131" s="77">
        <v>2016</v>
      </c>
      <c r="F4131" s="77">
        <v>39.077007199999997</v>
      </c>
      <c r="G4131" s="77">
        <v>-84.176879499999998</v>
      </c>
      <c r="H4131" s="77">
        <v>0</v>
      </c>
      <c r="I4131" s="77" t="s">
        <v>1790</v>
      </c>
      <c r="J4131" s="77">
        <v>32.7174209</v>
      </c>
      <c r="K4131" s="77">
        <v>-117.1627714</v>
      </c>
      <c r="L4131" s="77">
        <v>6072.7391171050203</v>
      </c>
      <c r="M4131" s="77">
        <v>1.02217099242355</v>
      </c>
      <c r="N4131" s="77">
        <v>0</v>
      </c>
      <c r="O4131" s="77">
        <v>728.72869405260201</v>
      </c>
      <c r="P4131" s="87" cm="1">
        <f t="array" ref="P4131">IF($X4131="Non-local",VLOOKUP($E4131,$AI$64:$AW$68,COLUMN($AW:$AW)-COLUMN($AH:$AH),FALSE),IF($X4131="Unknown",VLOOKUP($E4131,$AI$71:$AW$75,COLUMN($AW:$AW)-COLUMN($AH:$AH),FALSE),0))</f>
        <v>264</v>
      </c>
      <c r="Q4131" s="87" cm="1">
        <f t="array" ref="Q4131">IF($X4131="Non-local",VLOOKUP($E4131,$AI$40:$AW$44,COLUMN($AW:$AW)-COLUMN($AH:$AH),FALSE),IF($X4131="Unknown",VLOOKUP($E4131,$AI$47:$AW$51,COLUMN($AW:$AW)-COLUMN($AH:$AH),FALSE),0))</f>
        <v>622.00419999999997</v>
      </c>
      <c r="R4131" s="87" cm="1">
        <f t="array" ref="R4131">IF($X4131="Non-local",VLOOKUP($E4131,$AI$88:$AW$92,COLUMN($AW:$AW)-COLUMN($AH:$AH),FALSE),IF($X4131="Unknown",VLOOKUP($E4131,$AI$95:$AW$99,COLUMN($AW:$AW)-COLUMN($AH:$AH),FALSE),0))</f>
        <v>0.12047560494171299</v>
      </c>
      <c r="S4131" s="87" cm="1">
        <f t="array" ref="S4131">VLOOKUP($E4131,$AI$111:$AW$115,COLUMN($AW:$AW)-COLUMN($AH:$AH),FALSE)</f>
        <v>431.69321999999994</v>
      </c>
      <c r="T4131" s="104">
        <f t="shared" si="768"/>
        <v>1.1426465973652631</v>
      </c>
      <c r="U4131" s="104">
        <f t="shared" si="769"/>
        <v>2046.4261140526019</v>
      </c>
      <c r="V4131" s="87" cm="1">
        <f t="array" ref="V4131">VLOOKUP($E4131,$AI$118:$AW$122,COLUMN($AW:$AW)-COLUMN($AH:$AH),FALSE)</f>
        <v>0</v>
      </c>
      <c r="W4131" s="87" t="str">
        <f t="shared" si="773"/>
        <v>Domestic</v>
      </c>
      <c r="X4131" s="87" t="str">
        <f t="shared" si="774"/>
        <v>Non-local</v>
      </c>
      <c r="Y4131" s="104"/>
      <c r="Z4131" s="87" t="str">
        <f t="shared" si="770"/>
        <v>USA</v>
      </c>
      <c r="AA4131" s="87" t="str">
        <f t="shared" si="771"/>
        <v>USA</v>
      </c>
      <c r="AB4131" s="82" cm="1">
        <f t="array" ref="AB4131">VLOOKUP(B4131,'GDP per Capita'!$T$2:$V$4235,COLUMN('GDP per Capita'!$V:$V)-COLUMN('GDP per Capita'!$S:$S),FALSE)</f>
        <v>63809.64</v>
      </c>
      <c r="AC4131" s="82">
        <f t="shared" si="766"/>
        <v>63809.64</v>
      </c>
      <c r="AD4131" s="82">
        <f t="shared" si="767"/>
        <v>63809.64</v>
      </c>
      <c r="AE4131" s="88">
        <f t="shared" si="772"/>
        <v>3.2070798613698527E-2</v>
      </c>
    </row>
    <row r="4132" spans="1:31">
      <c r="A4132" s="77" t="s">
        <v>904</v>
      </c>
      <c r="B4132" s="77">
        <v>4131</v>
      </c>
      <c r="C4132" s="77" t="s">
        <v>29</v>
      </c>
      <c r="D4132" s="77" t="s">
        <v>29</v>
      </c>
      <c r="E4132" s="77">
        <v>2016</v>
      </c>
      <c r="F4132" s="77">
        <v>32.832590000000003</v>
      </c>
      <c r="G4132" s="77">
        <v>-117.2716839</v>
      </c>
      <c r="H4132" s="77">
        <v>1</v>
      </c>
      <c r="I4132" s="77" t="s">
        <v>1790</v>
      </c>
      <c r="J4132" s="77">
        <v>32.7174209</v>
      </c>
      <c r="K4132" s="77">
        <v>-117.1627714</v>
      </c>
      <c r="L4132" s="77">
        <v>32.722127415360802</v>
      </c>
      <c r="M4132" s="77">
        <v>0</v>
      </c>
      <c r="N4132" s="77">
        <v>0</v>
      </c>
      <c r="O4132" s="77">
        <v>0</v>
      </c>
      <c r="P4132" s="87" cm="1">
        <f t="array" ref="P4132">IF($X4132="Non-local",VLOOKUP($E4132,$AI$64:$AW$68,COLUMN($AW:$AW)-COLUMN($AH:$AH),FALSE),IF($X4132="Unknown",VLOOKUP($E4132,$AI$71:$AW$75,COLUMN($AW:$AW)-COLUMN($AH:$AH),FALSE),0))</f>
        <v>0</v>
      </c>
      <c r="Q4132" s="87" cm="1">
        <f t="array" ref="Q4132">IF($X4132="Non-local",VLOOKUP($E4132,$AI$40:$AW$44,COLUMN($AW:$AW)-COLUMN($AH:$AH),FALSE),IF($X4132="Unknown",VLOOKUP($E4132,$AI$47:$AW$51,COLUMN($AW:$AW)-COLUMN($AH:$AH),FALSE),0))</f>
        <v>0</v>
      </c>
      <c r="R4132" s="87" cm="1">
        <f t="array" ref="R4132">IF($X4132="Non-local",VLOOKUP($E4132,$AI$88:$AW$92,COLUMN($AW:$AW)-COLUMN($AH:$AH),FALSE),IF($X4132="Unknown",VLOOKUP($E4132,$AI$95:$AW$99,COLUMN($AW:$AW)-COLUMN($AH:$AH),FALSE),0))</f>
        <v>0</v>
      </c>
      <c r="S4132" s="87" cm="1">
        <f t="array" ref="S4132">VLOOKUP($E4132,$AI$111:$AW$115,COLUMN($AW:$AW)-COLUMN($AH:$AH),FALSE)</f>
        <v>431.69321999999994</v>
      </c>
      <c r="T4132" s="104">
        <f t="shared" si="768"/>
        <v>0</v>
      </c>
      <c r="U4132" s="104">
        <f t="shared" si="769"/>
        <v>431.69321999999994</v>
      </c>
      <c r="V4132" s="87" cm="1">
        <f t="array" ref="V4132">VLOOKUP($E4132,$AI$118:$AW$122,COLUMN($AW:$AW)-COLUMN($AH:$AH),FALSE)</f>
        <v>0</v>
      </c>
      <c r="W4132" s="87" t="str">
        <f t="shared" si="773"/>
        <v>Domestic</v>
      </c>
      <c r="X4132" s="87" t="str">
        <f t="shared" si="774"/>
        <v>Local</v>
      </c>
      <c r="Y4132" s="104"/>
      <c r="Z4132" s="87" t="str">
        <f t="shared" si="770"/>
        <v>USA</v>
      </c>
      <c r="AA4132" s="87" t="str">
        <f t="shared" si="771"/>
        <v>USA</v>
      </c>
      <c r="AB4132" s="82" cm="1">
        <f t="array" ref="AB4132">VLOOKUP(B4132,'GDP per Capita'!$T$2:$V$4235,COLUMN('GDP per Capita'!$V:$V)-COLUMN('GDP per Capita'!$S:$S),FALSE)</f>
        <v>63809.64</v>
      </c>
      <c r="AC4132" s="82">
        <f t="shared" si="766"/>
        <v>63809.64</v>
      </c>
      <c r="AD4132" s="82">
        <f t="shared" si="767"/>
        <v>63809.64</v>
      </c>
      <c r="AE4132" s="88">
        <f t="shared" si="772"/>
        <v>6.7653291885050593E-3</v>
      </c>
    </row>
    <row r="4133" spans="1:31">
      <c r="A4133" s="77" t="s">
        <v>927</v>
      </c>
      <c r="B4133" s="77">
        <v>4132</v>
      </c>
      <c r="C4133" s="77" t="s">
        <v>29</v>
      </c>
      <c r="D4133" s="77" t="s">
        <v>29</v>
      </c>
      <c r="E4133" s="77">
        <v>2016</v>
      </c>
      <c r="F4133" s="77">
        <v>34.147645199999999</v>
      </c>
      <c r="G4133" s="77">
        <v>-118.1444779</v>
      </c>
      <c r="H4133" s="77">
        <v>0</v>
      </c>
      <c r="I4133" s="77" t="s">
        <v>1790</v>
      </c>
      <c r="J4133" s="77">
        <v>32.7174209</v>
      </c>
      <c r="K4133" s="77">
        <v>-117.1627714</v>
      </c>
      <c r="L4133" s="77">
        <v>366.54981032904999</v>
      </c>
      <c r="M4133" s="77">
        <v>0.21003268833500399</v>
      </c>
      <c r="N4133" s="77">
        <v>0</v>
      </c>
      <c r="O4133" s="77">
        <v>70.377563583177704</v>
      </c>
      <c r="P4133" s="87" cm="1">
        <f t="array" ref="P4133">IF($X4133="Non-local",VLOOKUP($E4133,$AI$64:$AW$68,COLUMN($AW:$AW)-COLUMN($AH:$AH),FALSE),IF($X4133="Unknown",VLOOKUP($E4133,$AI$71:$AW$75,COLUMN($AW:$AW)-COLUMN($AH:$AH),FALSE),0))</f>
        <v>264</v>
      </c>
      <c r="Q4133" s="87" cm="1">
        <f t="array" ref="Q4133">IF($X4133="Non-local",VLOOKUP($E4133,$AI$40:$AW$44,COLUMN($AW:$AW)-COLUMN($AH:$AH),FALSE),IF($X4133="Unknown",VLOOKUP($E4133,$AI$47:$AW$51,COLUMN($AW:$AW)-COLUMN($AH:$AH),FALSE),0))</f>
        <v>622.00419999999997</v>
      </c>
      <c r="R4133" s="87" cm="1">
        <f t="array" ref="R4133">IF($X4133="Non-local",VLOOKUP($E4133,$AI$88:$AW$92,COLUMN($AW:$AW)-COLUMN($AH:$AH),FALSE),IF($X4133="Unknown",VLOOKUP($E4133,$AI$95:$AW$99,COLUMN($AW:$AW)-COLUMN($AH:$AH),FALSE),0))</f>
        <v>0.12047560494171299</v>
      </c>
      <c r="S4133" s="87" cm="1">
        <f t="array" ref="S4133">VLOOKUP($E4133,$AI$111:$AW$115,COLUMN($AW:$AW)-COLUMN($AH:$AH),FALSE)</f>
        <v>431.69321999999994</v>
      </c>
      <c r="T4133" s="104">
        <f t="shared" si="768"/>
        <v>0.33050829327671699</v>
      </c>
      <c r="U4133" s="104">
        <f t="shared" si="769"/>
        <v>1388.0749835831775</v>
      </c>
      <c r="V4133" s="87" cm="1">
        <f t="array" ref="V4133">VLOOKUP($E4133,$AI$118:$AW$122,COLUMN($AW:$AW)-COLUMN($AH:$AH),FALSE)</f>
        <v>0</v>
      </c>
      <c r="W4133" s="87" t="str">
        <f t="shared" si="773"/>
        <v>Domestic</v>
      </c>
      <c r="X4133" s="87" t="str">
        <f t="shared" si="774"/>
        <v>Non-local</v>
      </c>
      <c r="Y4133" s="104"/>
      <c r="Z4133" s="87" t="str">
        <f t="shared" si="770"/>
        <v>USA</v>
      </c>
      <c r="AA4133" s="87" t="str">
        <f t="shared" si="771"/>
        <v>USA</v>
      </c>
      <c r="AB4133" s="82" cm="1">
        <f t="array" ref="AB4133">VLOOKUP(B4133,'GDP per Capita'!$T$2:$V$4235,COLUMN('GDP per Capita'!$V:$V)-COLUMN('GDP per Capita'!$S:$S),FALSE)</f>
        <v>63809.64</v>
      </c>
      <c r="AC4133" s="82">
        <f t="shared" si="766"/>
        <v>63809.64</v>
      </c>
      <c r="AD4133" s="82">
        <f t="shared" si="767"/>
        <v>63809.64</v>
      </c>
      <c r="AE4133" s="88">
        <f t="shared" si="772"/>
        <v>2.1753374311204037E-2</v>
      </c>
    </row>
    <row r="4134" spans="1:31">
      <c r="A4134" s="77" t="s">
        <v>882</v>
      </c>
      <c r="B4134" s="77">
        <v>4133</v>
      </c>
      <c r="C4134" s="77" t="s">
        <v>29</v>
      </c>
      <c r="D4134" s="77" t="s">
        <v>29</v>
      </c>
      <c r="E4134" s="77">
        <v>2016</v>
      </c>
      <c r="F4134" s="77">
        <v>39.004607</v>
      </c>
      <c r="G4134" s="77">
        <v>-76.875683800000004</v>
      </c>
      <c r="H4134" s="77">
        <v>0</v>
      </c>
      <c r="I4134" s="77" t="s">
        <v>1790</v>
      </c>
      <c r="J4134" s="77">
        <v>32.7174209</v>
      </c>
      <c r="K4134" s="77">
        <v>-117.1627714</v>
      </c>
      <c r="L4134" s="77">
        <v>7333.2302508515704</v>
      </c>
      <c r="M4134" s="77">
        <v>1.19576766184245</v>
      </c>
      <c r="N4134" s="77">
        <v>0</v>
      </c>
      <c r="O4134" s="77">
        <v>879.98763010218897</v>
      </c>
      <c r="P4134" s="87" cm="1">
        <f t="array" ref="P4134">IF($X4134="Non-local",VLOOKUP($E4134,$AI$64:$AW$68,COLUMN($AW:$AW)-COLUMN($AH:$AH),FALSE),IF($X4134="Unknown",VLOOKUP($E4134,$AI$71:$AW$75,COLUMN($AW:$AW)-COLUMN($AH:$AH),FALSE),0))</f>
        <v>264</v>
      </c>
      <c r="Q4134" s="87" cm="1">
        <f t="array" ref="Q4134">IF($X4134="Non-local",VLOOKUP($E4134,$AI$40:$AW$44,COLUMN($AW:$AW)-COLUMN($AH:$AH),FALSE),IF($X4134="Unknown",VLOOKUP($E4134,$AI$47:$AW$51,COLUMN($AW:$AW)-COLUMN($AH:$AH),FALSE),0))</f>
        <v>622.00419999999997</v>
      </c>
      <c r="R4134" s="87" cm="1">
        <f t="array" ref="R4134">IF($X4134="Non-local",VLOOKUP($E4134,$AI$88:$AW$92,COLUMN($AW:$AW)-COLUMN($AH:$AH),FALSE),IF($X4134="Unknown",VLOOKUP($E4134,$AI$95:$AW$99,COLUMN($AW:$AW)-COLUMN($AH:$AH),FALSE),0))</f>
        <v>0.12047560494171299</v>
      </c>
      <c r="S4134" s="87" cm="1">
        <f t="array" ref="S4134">VLOOKUP($E4134,$AI$111:$AW$115,COLUMN($AW:$AW)-COLUMN($AH:$AH),FALSE)</f>
        <v>431.69321999999994</v>
      </c>
      <c r="T4134" s="104">
        <f t="shared" si="768"/>
        <v>1.316243266784163</v>
      </c>
      <c r="U4134" s="104">
        <f t="shared" si="769"/>
        <v>2197.6850501021891</v>
      </c>
      <c r="V4134" s="87" cm="1">
        <f t="array" ref="V4134">VLOOKUP($E4134,$AI$118:$AW$122,COLUMN($AW:$AW)-COLUMN($AH:$AH),FALSE)</f>
        <v>0</v>
      </c>
      <c r="W4134" s="87" t="str">
        <f t="shared" si="773"/>
        <v>Domestic</v>
      </c>
      <c r="X4134" s="87" t="str">
        <f t="shared" si="774"/>
        <v>Non-local</v>
      </c>
      <c r="Y4134" s="104"/>
      <c r="Z4134" s="87" t="str">
        <f t="shared" si="770"/>
        <v>USA</v>
      </c>
      <c r="AA4134" s="87" t="str">
        <f t="shared" si="771"/>
        <v>USA</v>
      </c>
      <c r="AB4134" s="82" cm="1">
        <f t="array" ref="AB4134">VLOOKUP(B4134,'GDP per Capita'!$T$2:$V$4235,COLUMN('GDP per Capita'!$V:$V)-COLUMN('GDP per Capita'!$S:$S),FALSE)</f>
        <v>63809.64</v>
      </c>
      <c r="AC4134" s="82">
        <f t="shared" si="766"/>
        <v>63809.64</v>
      </c>
      <c r="AD4134" s="82">
        <f t="shared" si="767"/>
        <v>63809.64</v>
      </c>
      <c r="AE4134" s="88">
        <f t="shared" si="772"/>
        <v>3.4441270160781176E-2</v>
      </c>
    </row>
    <row r="4135" spans="1:31">
      <c r="A4135" s="77" t="s">
        <v>886</v>
      </c>
      <c r="B4135" s="77">
        <v>4134</v>
      </c>
      <c r="C4135" s="77" t="s">
        <v>29</v>
      </c>
      <c r="D4135" s="77" t="s">
        <v>29</v>
      </c>
      <c r="E4135" s="77">
        <v>2016</v>
      </c>
      <c r="F4135" s="77">
        <v>39.284749400000003</v>
      </c>
      <c r="G4135" s="77">
        <v>-76.620474639699793</v>
      </c>
      <c r="H4135" s="77">
        <v>0</v>
      </c>
      <c r="I4135" s="77" t="s">
        <v>1790</v>
      </c>
      <c r="J4135" s="77">
        <v>32.7174209</v>
      </c>
      <c r="K4135" s="77">
        <v>-117.1627714</v>
      </c>
      <c r="L4135" s="77">
        <v>7375.5413090858101</v>
      </c>
      <c r="M4135" s="77">
        <v>1.20164337385867</v>
      </c>
      <c r="N4135" s="77">
        <v>0</v>
      </c>
      <c r="O4135" s="77">
        <v>885.06495709029696</v>
      </c>
      <c r="P4135" s="87" cm="1">
        <f t="array" ref="P4135">IF($X4135="Non-local",VLOOKUP($E4135,$AI$64:$AW$68,COLUMN($AW:$AW)-COLUMN($AH:$AH),FALSE),IF($X4135="Unknown",VLOOKUP($E4135,$AI$71:$AW$75,COLUMN($AW:$AW)-COLUMN($AH:$AH),FALSE),0))</f>
        <v>264</v>
      </c>
      <c r="Q4135" s="87" cm="1">
        <f t="array" ref="Q4135">IF($X4135="Non-local",VLOOKUP($E4135,$AI$40:$AW$44,COLUMN($AW:$AW)-COLUMN($AH:$AH),FALSE),IF($X4135="Unknown",VLOOKUP($E4135,$AI$47:$AW$51,COLUMN($AW:$AW)-COLUMN($AH:$AH),FALSE),0))</f>
        <v>622.00419999999997</v>
      </c>
      <c r="R4135" s="87" cm="1">
        <f t="array" ref="R4135">IF($X4135="Non-local",VLOOKUP($E4135,$AI$88:$AW$92,COLUMN($AW:$AW)-COLUMN($AH:$AH),FALSE),IF($X4135="Unknown",VLOOKUP($E4135,$AI$95:$AW$99,COLUMN($AW:$AW)-COLUMN($AH:$AH),FALSE),0))</f>
        <v>0.12047560494171299</v>
      </c>
      <c r="S4135" s="87" cm="1">
        <f t="array" ref="S4135">VLOOKUP($E4135,$AI$111:$AW$115,COLUMN($AW:$AW)-COLUMN($AH:$AH),FALSE)</f>
        <v>431.69321999999994</v>
      </c>
      <c r="T4135" s="104">
        <f t="shared" si="768"/>
        <v>1.3221189788003831</v>
      </c>
      <c r="U4135" s="104">
        <f t="shared" si="769"/>
        <v>2202.7623770902969</v>
      </c>
      <c r="V4135" s="87" cm="1">
        <f t="array" ref="V4135">VLOOKUP($E4135,$AI$118:$AW$122,COLUMN($AW:$AW)-COLUMN($AH:$AH),FALSE)</f>
        <v>0</v>
      </c>
      <c r="W4135" s="87" t="str">
        <f t="shared" si="773"/>
        <v>Domestic</v>
      </c>
      <c r="X4135" s="87" t="str">
        <f t="shared" si="774"/>
        <v>Non-local</v>
      </c>
      <c r="Y4135" s="104"/>
      <c r="Z4135" s="87" t="str">
        <f t="shared" si="770"/>
        <v>USA</v>
      </c>
      <c r="AA4135" s="87" t="str">
        <f t="shared" si="771"/>
        <v>USA</v>
      </c>
      <c r="AB4135" s="82" cm="1">
        <f t="array" ref="AB4135">VLOOKUP(B4135,'GDP per Capita'!$T$2:$V$4235,COLUMN('GDP per Capita'!$V:$V)-COLUMN('GDP per Capita'!$S:$S),FALSE)</f>
        <v>63809.64</v>
      </c>
      <c r="AC4135" s="82">
        <f t="shared" si="766"/>
        <v>63809.64</v>
      </c>
      <c r="AD4135" s="82">
        <f t="shared" si="767"/>
        <v>63809.64</v>
      </c>
      <c r="AE4135" s="88">
        <f t="shared" si="772"/>
        <v>3.4520840065706326E-2</v>
      </c>
    </row>
    <row r="4136" spans="1:31">
      <c r="A4136" s="77" t="s">
        <v>904</v>
      </c>
      <c r="B4136" s="77">
        <v>4135</v>
      </c>
      <c r="C4136" s="77" t="s">
        <v>29</v>
      </c>
      <c r="D4136" s="77" t="s">
        <v>29</v>
      </c>
      <c r="E4136" s="77">
        <v>2016</v>
      </c>
      <c r="F4136" s="77">
        <v>32.832590000000003</v>
      </c>
      <c r="G4136" s="77">
        <v>-117.2716839</v>
      </c>
      <c r="H4136" s="77">
        <v>1</v>
      </c>
      <c r="I4136" s="77" t="s">
        <v>1790</v>
      </c>
      <c r="J4136" s="77">
        <v>32.7174209</v>
      </c>
      <c r="K4136" s="77">
        <v>-117.1627714</v>
      </c>
      <c r="L4136" s="77">
        <v>32.722127415360802</v>
      </c>
      <c r="M4136" s="77">
        <v>0</v>
      </c>
      <c r="N4136" s="77">
        <v>0</v>
      </c>
      <c r="O4136" s="77">
        <v>0</v>
      </c>
      <c r="P4136" s="87" cm="1">
        <f t="array" ref="P4136">IF($X4136="Non-local",VLOOKUP($E4136,$AI$64:$AW$68,COLUMN($AW:$AW)-COLUMN($AH:$AH),FALSE),IF($X4136="Unknown",VLOOKUP($E4136,$AI$71:$AW$75,COLUMN($AW:$AW)-COLUMN($AH:$AH),FALSE),0))</f>
        <v>0</v>
      </c>
      <c r="Q4136" s="87" cm="1">
        <f t="array" ref="Q4136">IF($X4136="Non-local",VLOOKUP($E4136,$AI$40:$AW$44,COLUMN($AW:$AW)-COLUMN($AH:$AH),FALSE),IF($X4136="Unknown",VLOOKUP($E4136,$AI$47:$AW$51,COLUMN($AW:$AW)-COLUMN($AH:$AH),FALSE),0))</f>
        <v>0</v>
      </c>
      <c r="R4136" s="87" cm="1">
        <f t="array" ref="R4136">IF($X4136="Non-local",VLOOKUP($E4136,$AI$88:$AW$92,COLUMN($AW:$AW)-COLUMN($AH:$AH),FALSE),IF($X4136="Unknown",VLOOKUP($E4136,$AI$95:$AW$99,COLUMN($AW:$AW)-COLUMN($AH:$AH),FALSE),0))</f>
        <v>0</v>
      </c>
      <c r="S4136" s="87" cm="1">
        <f t="array" ref="S4136">VLOOKUP($E4136,$AI$111:$AW$115,COLUMN($AW:$AW)-COLUMN($AH:$AH),FALSE)</f>
        <v>431.69321999999994</v>
      </c>
      <c r="T4136" s="104">
        <f t="shared" si="768"/>
        <v>0</v>
      </c>
      <c r="U4136" s="104">
        <f t="shared" si="769"/>
        <v>431.69321999999994</v>
      </c>
      <c r="V4136" s="87" cm="1">
        <f t="array" ref="V4136">VLOOKUP($E4136,$AI$118:$AW$122,COLUMN($AW:$AW)-COLUMN($AH:$AH),FALSE)</f>
        <v>0</v>
      </c>
      <c r="W4136" s="87" t="str">
        <f t="shared" si="773"/>
        <v>Domestic</v>
      </c>
      <c r="X4136" s="87" t="str">
        <f t="shared" si="774"/>
        <v>Local</v>
      </c>
      <c r="Y4136" s="104"/>
      <c r="Z4136" s="87" t="str">
        <f t="shared" si="770"/>
        <v>USA</v>
      </c>
      <c r="AA4136" s="87" t="str">
        <f t="shared" si="771"/>
        <v>USA</v>
      </c>
      <c r="AB4136" s="82" cm="1">
        <f t="array" ref="AB4136">VLOOKUP(B4136,'GDP per Capita'!$T$2:$V$4235,COLUMN('GDP per Capita'!$V:$V)-COLUMN('GDP per Capita'!$S:$S),FALSE)</f>
        <v>63809.64</v>
      </c>
      <c r="AC4136" s="82">
        <f t="shared" si="766"/>
        <v>63809.64</v>
      </c>
      <c r="AD4136" s="82">
        <f t="shared" si="767"/>
        <v>63809.64</v>
      </c>
      <c r="AE4136" s="88">
        <f t="shared" si="772"/>
        <v>6.7653291885050593E-3</v>
      </c>
    </row>
    <row r="4137" spans="1:31">
      <c r="A4137" s="77" t="s">
        <v>1872</v>
      </c>
      <c r="B4137" s="77">
        <v>4136</v>
      </c>
      <c r="C4137" s="77" t="s">
        <v>416</v>
      </c>
      <c r="D4137" s="77" t="s">
        <v>31</v>
      </c>
      <c r="E4137" s="77">
        <v>2016</v>
      </c>
      <c r="F4137" s="77">
        <v>54.048406799999903</v>
      </c>
      <c r="G4137" s="77">
        <v>-2.7990344999999999</v>
      </c>
      <c r="H4137" s="77">
        <v>0</v>
      </c>
      <c r="I4137" s="77" t="s">
        <v>1790</v>
      </c>
      <c r="J4137" s="77">
        <v>32.7174209</v>
      </c>
      <c r="K4137" s="77">
        <v>-117.1627714</v>
      </c>
      <c r="L4137" s="77">
        <v>17008.616613969501</v>
      </c>
      <c r="M4137" s="77">
        <v>2.6215094857474899</v>
      </c>
      <c r="N4137" s="77">
        <v>0</v>
      </c>
      <c r="O4137" s="77">
        <v>1785.9047444667999</v>
      </c>
      <c r="P4137" s="87" cm="1">
        <f t="array" ref="P4137">IF($X4137="Non-local",VLOOKUP($E4137,$AI$64:$AW$68,COLUMN($AW:$AW)-COLUMN($AH:$AH),FALSE),IF($X4137="Unknown",VLOOKUP($E4137,$AI$71:$AW$75,COLUMN($AW:$AW)-COLUMN($AH:$AH),FALSE),0))</f>
        <v>264</v>
      </c>
      <c r="Q4137" s="87" cm="1">
        <f t="array" ref="Q4137">IF($X4137="Non-local",VLOOKUP($E4137,$AI$40:$AW$44,COLUMN($AW:$AW)-COLUMN($AH:$AH),FALSE),IF($X4137="Unknown",VLOOKUP($E4137,$AI$47:$AW$51,COLUMN($AW:$AW)-COLUMN($AH:$AH),FALSE),0))</f>
        <v>622.00419999999997</v>
      </c>
      <c r="R4137" s="87" cm="1">
        <f t="array" ref="R4137">IF($X4137="Non-local",VLOOKUP($E4137,$AI$88:$AW$92,COLUMN($AW:$AW)-COLUMN($AH:$AH),FALSE),IF($X4137="Unknown",VLOOKUP($E4137,$AI$95:$AW$99,COLUMN($AW:$AW)-COLUMN($AH:$AH),FALSE),0))</f>
        <v>0.12047560494171299</v>
      </c>
      <c r="S4137" s="87" cm="1">
        <f t="array" ref="S4137">VLOOKUP($E4137,$AI$111:$AW$115,COLUMN($AW:$AW)-COLUMN($AH:$AH),FALSE)</f>
        <v>431.69321999999994</v>
      </c>
      <c r="T4137" s="104">
        <f t="shared" si="768"/>
        <v>2.7419850906892029</v>
      </c>
      <c r="U4137" s="104">
        <f t="shared" si="769"/>
        <v>3103.6021644667999</v>
      </c>
      <c r="V4137" s="87" cm="1">
        <f t="array" ref="V4137">VLOOKUP($E4137,$AI$118:$AW$122,COLUMN($AW:$AW)-COLUMN($AH:$AH),FALSE)</f>
        <v>0</v>
      </c>
      <c r="W4137" s="87" t="str">
        <f t="shared" si="773"/>
        <v>International</v>
      </c>
      <c r="X4137" s="87" t="str">
        <f t="shared" si="774"/>
        <v>Non-local</v>
      </c>
      <c r="Y4137" s="104"/>
      <c r="Z4137" s="87" t="str">
        <f t="shared" si="770"/>
        <v>United Kingdom</v>
      </c>
      <c r="AA4137" s="87" t="str">
        <f t="shared" si="771"/>
        <v>Europe</v>
      </c>
      <c r="AB4137" s="82" cm="1">
        <f t="array" ref="AB4137">VLOOKUP(B4137,'GDP per Capita'!$T$2:$V$4235,COLUMN('GDP per Capita'!$V:$V)-COLUMN('GDP per Capita'!$S:$S),FALSE)</f>
        <v>40800.480000000003</v>
      </c>
      <c r="AC4137" s="82">
        <f t="shared" si="766"/>
        <v>40800.480000000003</v>
      </c>
      <c r="AD4137" s="82">
        <f t="shared" si="767"/>
        <v>40800.480000000003</v>
      </c>
      <c r="AE4137" s="88">
        <f t="shared" si="772"/>
        <v>7.6067785586512698E-2</v>
      </c>
    </row>
    <row r="4138" spans="1:31">
      <c r="A4138" s="77" t="s">
        <v>904</v>
      </c>
      <c r="B4138" s="77">
        <v>4137</v>
      </c>
      <c r="C4138" s="77" t="s">
        <v>29</v>
      </c>
      <c r="D4138" s="77" t="s">
        <v>29</v>
      </c>
      <c r="E4138" s="77">
        <v>2016</v>
      </c>
      <c r="F4138" s="77">
        <v>32.832590000000003</v>
      </c>
      <c r="G4138" s="77">
        <v>-117.2716839</v>
      </c>
      <c r="H4138" s="77">
        <v>1</v>
      </c>
      <c r="I4138" s="77" t="s">
        <v>1790</v>
      </c>
      <c r="J4138" s="77">
        <v>32.7174209</v>
      </c>
      <c r="K4138" s="77">
        <v>-117.1627714</v>
      </c>
      <c r="L4138" s="77">
        <v>32.722127415360802</v>
      </c>
      <c r="M4138" s="77">
        <v>0</v>
      </c>
      <c r="N4138" s="77">
        <v>0</v>
      </c>
      <c r="O4138" s="77">
        <v>0</v>
      </c>
      <c r="P4138" s="87" cm="1">
        <f t="array" ref="P4138">IF($X4138="Non-local",VLOOKUP($E4138,$AI$64:$AW$68,COLUMN($AW:$AW)-COLUMN($AH:$AH),FALSE),IF($X4138="Unknown",VLOOKUP($E4138,$AI$71:$AW$75,COLUMN($AW:$AW)-COLUMN($AH:$AH),FALSE),0))</f>
        <v>0</v>
      </c>
      <c r="Q4138" s="87" cm="1">
        <f t="array" ref="Q4138">IF($X4138="Non-local",VLOOKUP($E4138,$AI$40:$AW$44,COLUMN($AW:$AW)-COLUMN($AH:$AH),FALSE),IF($X4138="Unknown",VLOOKUP($E4138,$AI$47:$AW$51,COLUMN($AW:$AW)-COLUMN($AH:$AH),FALSE),0))</f>
        <v>0</v>
      </c>
      <c r="R4138" s="87" cm="1">
        <f t="array" ref="R4138">IF($X4138="Non-local",VLOOKUP($E4138,$AI$88:$AW$92,COLUMN($AW:$AW)-COLUMN($AH:$AH),FALSE),IF($X4138="Unknown",VLOOKUP($E4138,$AI$95:$AW$99,COLUMN($AW:$AW)-COLUMN($AH:$AH),FALSE),0))</f>
        <v>0</v>
      </c>
      <c r="S4138" s="87" cm="1">
        <f t="array" ref="S4138">VLOOKUP($E4138,$AI$111:$AW$115,COLUMN($AW:$AW)-COLUMN($AH:$AH),FALSE)</f>
        <v>431.69321999999994</v>
      </c>
      <c r="T4138" s="104">
        <f t="shared" si="768"/>
        <v>0</v>
      </c>
      <c r="U4138" s="104">
        <f t="shared" si="769"/>
        <v>431.69321999999994</v>
      </c>
      <c r="V4138" s="87" cm="1">
        <f t="array" ref="V4138">VLOOKUP($E4138,$AI$118:$AW$122,COLUMN($AW:$AW)-COLUMN($AH:$AH),FALSE)</f>
        <v>0</v>
      </c>
      <c r="W4138" s="87" t="str">
        <f t="shared" si="773"/>
        <v>Domestic</v>
      </c>
      <c r="X4138" s="87" t="str">
        <f t="shared" si="774"/>
        <v>Local</v>
      </c>
      <c r="Y4138" s="104"/>
      <c r="Z4138" s="87" t="str">
        <f t="shared" si="770"/>
        <v>USA</v>
      </c>
      <c r="AA4138" s="87" t="str">
        <f t="shared" si="771"/>
        <v>USA</v>
      </c>
      <c r="AB4138" s="82" cm="1">
        <f t="array" ref="AB4138">VLOOKUP(B4138,'GDP per Capita'!$T$2:$V$4235,COLUMN('GDP per Capita'!$V:$V)-COLUMN('GDP per Capita'!$S:$S),FALSE)</f>
        <v>63809.64</v>
      </c>
      <c r="AC4138" s="82">
        <f t="shared" si="766"/>
        <v>63809.64</v>
      </c>
      <c r="AD4138" s="82">
        <f t="shared" si="767"/>
        <v>63809.64</v>
      </c>
      <c r="AE4138" s="88">
        <f t="shared" si="772"/>
        <v>6.7653291885050593E-3</v>
      </c>
    </row>
    <row r="4139" spans="1:31">
      <c r="A4139" s="77" t="s">
        <v>904</v>
      </c>
      <c r="B4139" s="77">
        <v>4138</v>
      </c>
      <c r="C4139" s="77" t="s">
        <v>29</v>
      </c>
      <c r="D4139" s="77" t="s">
        <v>29</v>
      </c>
      <c r="E4139" s="77">
        <v>2016</v>
      </c>
      <c r="F4139" s="77">
        <v>32.832590000000003</v>
      </c>
      <c r="G4139" s="77">
        <v>-117.2716839</v>
      </c>
      <c r="H4139" s="77">
        <v>1</v>
      </c>
      <c r="I4139" s="77" t="s">
        <v>1790</v>
      </c>
      <c r="J4139" s="77">
        <v>32.7174209</v>
      </c>
      <c r="K4139" s="77">
        <v>-117.1627714</v>
      </c>
      <c r="L4139" s="77">
        <v>32.722127415360802</v>
      </c>
      <c r="M4139" s="77">
        <v>0</v>
      </c>
      <c r="N4139" s="77">
        <v>0</v>
      </c>
      <c r="O4139" s="77">
        <v>0</v>
      </c>
      <c r="P4139" s="87" cm="1">
        <f t="array" ref="P4139">IF($X4139="Non-local",VLOOKUP($E4139,$AI$64:$AW$68,COLUMN($AW:$AW)-COLUMN($AH:$AH),FALSE),IF($X4139="Unknown",VLOOKUP($E4139,$AI$71:$AW$75,COLUMN($AW:$AW)-COLUMN($AH:$AH),FALSE),0))</f>
        <v>0</v>
      </c>
      <c r="Q4139" s="87" cm="1">
        <f t="array" ref="Q4139">IF($X4139="Non-local",VLOOKUP($E4139,$AI$40:$AW$44,COLUMN($AW:$AW)-COLUMN($AH:$AH),FALSE),IF($X4139="Unknown",VLOOKUP($E4139,$AI$47:$AW$51,COLUMN($AW:$AW)-COLUMN($AH:$AH),FALSE),0))</f>
        <v>0</v>
      </c>
      <c r="R4139" s="87" cm="1">
        <f t="array" ref="R4139">IF($X4139="Non-local",VLOOKUP($E4139,$AI$88:$AW$92,COLUMN($AW:$AW)-COLUMN($AH:$AH),FALSE),IF($X4139="Unknown",VLOOKUP($E4139,$AI$95:$AW$99,COLUMN($AW:$AW)-COLUMN($AH:$AH),FALSE),0))</f>
        <v>0</v>
      </c>
      <c r="S4139" s="87" cm="1">
        <f t="array" ref="S4139">VLOOKUP($E4139,$AI$111:$AW$115,COLUMN($AW:$AW)-COLUMN($AH:$AH),FALSE)</f>
        <v>431.69321999999994</v>
      </c>
      <c r="T4139" s="104">
        <f t="shared" si="768"/>
        <v>0</v>
      </c>
      <c r="U4139" s="104">
        <f t="shared" si="769"/>
        <v>431.69321999999994</v>
      </c>
      <c r="V4139" s="87" cm="1">
        <f t="array" ref="V4139">VLOOKUP($E4139,$AI$118:$AW$122,COLUMN($AW:$AW)-COLUMN($AH:$AH),FALSE)</f>
        <v>0</v>
      </c>
      <c r="W4139" s="87" t="str">
        <f t="shared" si="773"/>
        <v>Domestic</v>
      </c>
      <c r="X4139" s="87" t="str">
        <f t="shared" si="774"/>
        <v>Local</v>
      </c>
      <c r="Y4139" s="104"/>
      <c r="Z4139" s="87" t="str">
        <f t="shared" si="770"/>
        <v>USA</v>
      </c>
      <c r="AA4139" s="87" t="str">
        <f t="shared" si="771"/>
        <v>USA</v>
      </c>
      <c r="AB4139" s="82" cm="1">
        <f t="array" ref="AB4139">VLOOKUP(B4139,'GDP per Capita'!$T$2:$V$4235,COLUMN('GDP per Capita'!$V:$V)-COLUMN('GDP per Capita'!$S:$S),FALSE)</f>
        <v>63809.64</v>
      </c>
      <c r="AC4139" s="82">
        <f t="shared" ref="AC4139:AC4202" si="775">IFERROR(AB4139,"")</f>
        <v>63809.64</v>
      </c>
      <c r="AD4139" s="82">
        <f t="shared" ref="AD4139:AD4202" si="776">IFERROR(AB4139,AVERAGE(AC$2:AC$2538))</f>
        <v>63809.64</v>
      </c>
      <c r="AE4139" s="88">
        <f t="shared" si="772"/>
        <v>6.7653291885050593E-3</v>
      </c>
    </row>
    <row r="4140" spans="1:31">
      <c r="A4140" s="77" t="s">
        <v>1873</v>
      </c>
      <c r="B4140" s="77">
        <v>4139</v>
      </c>
      <c r="C4140" s="77" t="s">
        <v>29</v>
      </c>
      <c r="D4140" s="77" t="s">
        <v>29</v>
      </c>
      <c r="E4140" s="77">
        <v>2016</v>
      </c>
      <c r="F4140" s="77">
        <v>41.203212999999998</v>
      </c>
      <c r="G4140" s="77">
        <v>-75.923342138286898</v>
      </c>
      <c r="H4140" s="77">
        <v>0</v>
      </c>
      <c r="I4140" s="77" t="s">
        <v>1790</v>
      </c>
      <c r="J4140" s="77">
        <v>32.7174209</v>
      </c>
      <c r="K4140" s="77">
        <v>-117.1627714</v>
      </c>
      <c r="L4140" s="77">
        <v>7492.5427190008904</v>
      </c>
      <c r="M4140" s="77">
        <v>1.2179077159787</v>
      </c>
      <c r="N4140" s="77">
        <v>0</v>
      </c>
      <c r="O4140" s="77">
        <v>899.10512628010702</v>
      </c>
      <c r="P4140" s="87" cm="1">
        <f t="array" ref="P4140">IF($X4140="Non-local",VLOOKUP($E4140,$AI$64:$AW$68,COLUMN($AW:$AW)-COLUMN($AH:$AH),FALSE),IF($X4140="Unknown",VLOOKUP($E4140,$AI$71:$AW$75,COLUMN($AW:$AW)-COLUMN($AH:$AH),FALSE),0))</f>
        <v>264</v>
      </c>
      <c r="Q4140" s="87" cm="1">
        <f t="array" ref="Q4140">IF($X4140="Non-local",VLOOKUP($E4140,$AI$40:$AW$44,COLUMN($AW:$AW)-COLUMN($AH:$AH),FALSE),IF($X4140="Unknown",VLOOKUP($E4140,$AI$47:$AW$51,COLUMN($AW:$AW)-COLUMN($AH:$AH),FALSE),0))</f>
        <v>622.00419999999997</v>
      </c>
      <c r="R4140" s="87" cm="1">
        <f t="array" ref="R4140">IF($X4140="Non-local",VLOOKUP($E4140,$AI$88:$AW$92,COLUMN($AW:$AW)-COLUMN($AH:$AH),FALSE),IF($X4140="Unknown",VLOOKUP($E4140,$AI$95:$AW$99,COLUMN($AW:$AW)-COLUMN($AH:$AH),FALSE),0))</f>
        <v>0.12047560494171299</v>
      </c>
      <c r="S4140" s="87" cm="1">
        <f t="array" ref="S4140">VLOOKUP($E4140,$AI$111:$AW$115,COLUMN($AW:$AW)-COLUMN($AH:$AH),FALSE)</f>
        <v>431.69321999999994</v>
      </c>
      <c r="T4140" s="104">
        <f t="shared" si="768"/>
        <v>1.338383320920413</v>
      </c>
      <c r="U4140" s="104">
        <f t="shared" si="769"/>
        <v>2216.802546280107</v>
      </c>
      <c r="V4140" s="87" cm="1">
        <f t="array" ref="V4140">VLOOKUP($E4140,$AI$118:$AW$122,COLUMN($AW:$AW)-COLUMN($AH:$AH),FALSE)</f>
        <v>0</v>
      </c>
      <c r="W4140" s="87" t="str">
        <f t="shared" si="773"/>
        <v>Domestic</v>
      </c>
      <c r="X4140" s="87" t="str">
        <f t="shared" si="774"/>
        <v>Non-local</v>
      </c>
      <c r="Y4140" s="104"/>
      <c r="Z4140" s="87" t="str">
        <f t="shared" si="770"/>
        <v>USA</v>
      </c>
      <c r="AA4140" s="87" t="str">
        <f t="shared" si="771"/>
        <v>USA</v>
      </c>
      <c r="AB4140" s="82" cm="1">
        <f t="array" ref="AB4140">VLOOKUP(B4140,'GDP per Capita'!$T$2:$V$4235,COLUMN('GDP per Capita'!$V:$V)-COLUMN('GDP per Capita'!$S:$S),FALSE)</f>
        <v>63809.64</v>
      </c>
      <c r="AC4140" s="82">
        <f t="shared" si="775"/>
        <v>63809.64</v>
      </c>
      <c r="AD4140" s="82">
        <f t="shared" si="776"/>
        <v>63809.64</v>
      </c>
      <c r="AE4140" s="88">
        <f t="shared" si="772"/>
        <v>3.4740872167279224E-2</v>
      </c>
    </row>
    <row r="4141" spans="1:31">
      <c r="A4141" s="77" t="s">
        <v>898</v>
      </c>
      <c r="B4141" s="77">
        <v>4140</v>
      </c>
      <c r="C4141" s="77" t="s">
        <v>29</v>
      </c>
      <c r="D4141" s="77" t="s">
        <v>29</v>
      </c>
      <c r="E4141" s="77">
        <v>2016</v>
      </c>
      <c r="F4141" s="77">
        <v>41.875561599999997</v>
      </c>
      <c r="G4141" s="77">
        <v>-87.6244212</v>
      </c>
      <c r="H4141" s="77">
        <v>0</v>
      </c>
      <c r="I4141" s="77" t="s">
        <v>1790</v>
      </c>
      <c r="J4141" s="77">
        <v>32.7174209</v>
      </c>
      <c r="K4141" s="77">
        <v>-117.1627714</v>
      </c>
      <c r="L4141" s="77">
        <v>5574.1788183755798</v>
      </c>
      <c r="M4141" s="77">
        <v>0.95428130750300999</v>
      </c>
      <c r="N4141" s="77">
        <v>0</v>
      </c>
      <c r="O4141" s="77">
        <v>668.90145820506996</v>
      </c>
      <c r="P4141" s="87" cm="1">
        <f t="array" ref="P4141">IF($X4141="Non-local",VLOOKUP($E4141,$AI$64:$AW$68,COLUMN($AW:$AW)-COLUMN($AH:$AH),FALSE),IF($X4141="Unknown",VLOOKUP($E4141,$AI$71:$AW$75,COLUMN($AW:$AW)-COLUMN($AH:$AH),FALSE),0))</f>
        <v>264</v>
      </c>
      <c r="Q4141" s="87" cm="1">
        <f t="array" ref="Q4141">IF($X4141="Non-local",VLOOKUP($E4141,$AI$40:$AW$44,COLUMN($AW:$AW)-COLUMN($AH:$AH),FALSE),IF($X4141="Unknown",VLOOKUP($E4141,$AI$47:$AW$51,COLUMN($AW:$AW)-COLUMN($AH:$AH),FALSE),0))</f>
        <v>622.00419999999997</v>
      </c>
      <c r="R4141" s="87" cm="1">
        <f t="array" ref="R4141">IF($X4141="Non-local",VLOOKUP($E4141,$AI$88:$AW$92,COLUMN($AW:$AW)-COLUMN($AH:$AH),FALSE),IF($X4141="Unknown",VLOOKUP($E4141,$AI$95:$AW$99,COLUMN($AW:$AW)-COLUMN($AH:$AH),FALSE),0))</f>
        <v>0.12047560494171299</v>
      </c>
      <c r="S4141" s="87" cm="1">
        <f t="array" ref="S4141">VLOOKUP($E4141,$AI$111:$AW$115,COLUMN($AW:$AW)-COLUMN($AH:$AH),FALSE)</f>
        <v>431.69321999999994</v>
      </c>
      <c r="T4141" s="104">
        <f t="shared" si="768"/>
        <v>1.0747569124447229</v>
      </c>
      <c r="U4141" s="104">
        <f t="shared" si="769"/>
        <v>1986.5988782050697</v>
      </c>
      <c r="V4141" s="87" cm="1">
        <f t="array" ref="V4141">VLOOKUP($E4141,$AI$118:$AW$122,COLUMN($AW:$AW)-COLUMN($AH:$AH),FALSE)</f>
        <v>0</v>
      </c>
      <c r="W4141" s="87" t="str">
        <f t="shared" si="773"/>
        <v>Domestic</v>
      </c>
      <c r="X4141" s="87" t="str">
        <f t="shared" si="774"/>
        <v>Non-local</v>
      </c>
      <c r="Y4141" s="104"/>
      <c r="Z4141" s="87" t="str">
        <f t="shared" si="770"/>
        <v>USA</v>
      </c>
      <c r="AA4141" s="87" t="str">
        <f t="shared" si="771"/>
        <v>USA</v>
      </c>
      <c r="AB4141" s="82" cm="1">
        <f t="array" ref="AB4141">VLOOKUP(B4141,'GDP per Capita'!$T$2:$V$4235,COLUMN('GDP per Capita'!$V:$V)-COLUMN('GDP per Capita'!$S:$S),FALSE)</f>
        <v>63809.64</v>
      </c>
      <c r="AC4141" s="82">
        <f t="shared" si="775"/>
        <v>63809.64</v>
      </c>
      <c r="AD4141" s="82">
        <f t="shared" si="776"/>
        <v>63809.64</v>
      </c>
      <c r="AE4141" s="88">
        <f t="shared" si="772"/>
        <v>3.1133209311399811E-2</v>
      </c>
    </row>
    <row r="4142" spans="1:31">
      <c r="A4142" s="77" t="s">
        <v>1211</v>
      </c>
      <c r="B4142" s="77">
        <v>4141</v>
      </c>
      <c r="C4142" s="77" t="s">
        <v>29</v>
      </c>
      <c r="D4142" s="77" t="s">
        <v>29</v>
      </c>
      <c r="E4142" s="77">
        <v>2016</v>
      </c>
      <c r="F4142" s="77">
        <v>30.331144500000001</v>
      </c>
      <c r="G4142" s="77">
        <v>-97.745461800000001</v>
      </c>
      <c r="H4142" s="77">
        <v>0</v>
      </c>
      <c r="I4142" s="77" t="s">
        <v>1790</v>
      </c>
      <c r="J4142" s="77">
        <v>32.7174209</v>
      </c>
      <c r="K4142" s="77">
        <v>-117.1627714</v>
      </c>
      <c r="L4142" s="77">
        <v>3713.6214323420099</v>
      </c>
      <c r="M4142" s="77">
        <v>0.67653166384732</v>
      </c>
      <c r="N4142" s="77">
        <v>0</v>
      </c>
      <c r="O4142" s="77">
        <v>713.01531500966598</v>
      </c>
      <c r="P4142" s="87" cm="1">
        <f t="array" ref="P4142">IF($X4142="Non-local",VLOOKUP($E4142,$AI$64:$AW$68,COLUMN($AW:$AW)-COLUMN($AH:$AH),FALSE),IF($X4142="Unknown",VLOOKUP($E4142,$AI$71:$AW$75,COLUMN($AW:$AW)-COLUMN($AH:$AH),FALSE),0))</f>
        <v>264</v>
      </c>
      <c r="Q4142" s="87" cm="1">
        <f t="array" ref="Q4142">IF($X4142="Non-local",VLOOKUP($E4142,$AI$40:$AW$44,COLUMN($AW:$AW)-COLUMN($AH:$AH),FALSE),IF($X4142="Unknown",VLOOKUP($E4142,$AI$47:$AW$51,COLUMN($AW:$AW)-COLUMN($AH:$AH),FALSE),0))</f>
        <v>622.00419999999997</v>
      </c>
      <c r="R4142" s="87" cm="1">
        <f t="array" ref="R4142">IF($X4142="Non-local",VLOOKUP($E4142,$AI$88:$AW$92,COLUMN($AW:$AW)-COLUMN($AH:$AH),FALSE),IF($X4142="Unknown",VLOOKUP($E4142,$AI$95:$AW$99,COLUMN($AW:$AW)-COLUMN($AH:$AH),FALSE),0))</f>
        <v>0.12047560494171299</v>
      </c>
      <c r="S4142" s="87" cm="1">
        <f t="array" ref="S4142">VLOOKUP($E4142,$AI$111:$AW$115,COLUMN($AW:$AW)-COLUMN($AH:$AH),FALSE)</f>
        <v>431.69321999999994</v>
      </c>
      <c r="T4142" s="104">
        <f t="shared" si="768"/>
        <v>0.79700726878903294</v>
      </c>
      <c r="U4142" s="104">
        <f t="shared" si="769"/>
        <v>2030.7127350096659</v>
      </c>
      <c r="V4142" s="87" cm="1">
        <f t="array" ref="V4142">VLOOKUP($E4142,$AI$118:$AW$122,COLUMN($AW:$AW)-COLUMN($AH:$AH),FALSE)</f>
        <v>0</v>
      </c>
      <c r="W4142" s="87" t="str">
        <f t="shared" si="773"/>
        <v>Domestic</v>
      </c>
      <c r="X4142" s="87" t="str">
        <f t="shared" si="774"/>
        <v>Non-local</v>
      </c>
      <c r="Y4142" s="104"/>
      <c r="Z4142" s="87" t="str">
        <f t="shared" si="770"/>
        <v>USA</v>
      </c>
      <c r="AA4142" s="87" t="str">
        <f t="shared" si="771"/>
        <v>USA</v>
      </c>
      <c r="AB4142" s="82" cm="1">
        <f t="array" ref="AB4142">VLOOKUP(B4142,'GDP per Capita'!$T$2:$V$4235,COLUMN('GDP per Capita'!$V:$V)-COLUMN('GDP per Capita'!$S:$S),FALSE)</f>
        <v>63809.64</v>
      </c>
      <c r="AC4142" s="82">
        <f t="shared" si="775"/>
        <v>63809.64</v>
      </c>
      <c r="AD4142" s="82">
        <f t="shared" si="776"/>
        <v>63809.64</v>
      </c>
      <c r="AE4142" s="88">
        <f t="shared" si="772"/>
        <v>3.182454461441353E-2</v>
      </c>
    </row>
    <row r="4143" spans="1:31">
      <c r="A4143" s="77" t="s">
        <v>1874</v>
      </c>
      <c r="B4143" s="77">
        <v>4142</v>
      </c>
      <c r="C4143" s="77" t="s">
        <v>317</v>
      </c>
      <c r="D4143" s="77" t="s">
        <v>30</v>
      </c>
      <c r="E4143" s="77">
        <v>2016</v>
      </c>
      <c r="F4143" s="77">
        <v>0</v>
      </c>
      <c r="G4143" s="77">
        <v>0</v>
      </c>
      <c r="H4143" s="77">
        <v>0</v>
      </c>
      <c r="I4143" s="77" t="s">
        <v>1790</v>
      </c>
      <c r="J4143" s="77">
        <v>32.7174209</v>
      </c>
      <c r="K4143" s="77">
        <v>-117.1627714</v>
      </c>
      <c r="L4143" s="77">
        <v>4530.2325601502498</v>
      </c>
      <c r="M4143" s="77">
        <v>0.78821066689183295</v>
      </c>
      <c r="N4143" s="77">
        <v>1</v>
      </c>
      <c r="O4143" s="77">
        <v>543.62790721803003</v>
      </c>
      <c r="P4143" s="87" cm="1">
        <f t="array" ref="P4143">IF($X4143="Non-local",VLOOKUP($E4143,$AI$64:$AW$68,COLUMN($AW:$AW)-COLUMN($AH:$AH),FALSE),IF($X4143="Unknown",VLOOKUP($E4143,$AI$71:$AW$75,COLUMN($AW:$AW)-COLUMN($AH:$AH),FALSE),0))</f>
        <v>264</v>
      </c>
      <c r="Q4143" s="87" cm="1">
        <f t="array" ref="Q4143">IF($X4143="Non-local",VLOOKUP($E4143,$AI$40:$AW$44,COLUMN($AW:$AW)-COLUMN($AH:$AH),FALSE),IF($X4143="Unknown",VLOOKUP($E4143,$AI$47:$AW$51,COLUMN($AW:$AW)-COLUMN($AH:$AH),FALSE),0))</f>
        <v>622.00419999999997</v>
      </c>
      <c r="R4143" s="87" cm="1">
        <f t="array" ref="R4143">IF($X4143="Non-local",VLOOKUP($E4143,$AI$88:$AW$92,COLUMN($AW:$AW)-COLUMN($AH:$AH),FALSE),IF($X4143="Unknown",VLOOKUP($E4143,$AI$95:$AW$99,COLUMN($AW:$AW)-COLUMN($AH:$AH),FALSE),0))</f>
        <v>0.12047560494171299</v>
      </c>
      <c r="S4143" s="87" cm="1">
        <f t="array" ref="S4143">VLOOKUP($E4143,$AI$111:$AW$115,COLUMN($AW:$AW)-COLUMN($AH:$AH),FALSE)</f>
        <v>431.69321999999994</v>
      </c>
      <c r="T4143" s="104">
        <f t="shared" si="768"/>
        <v>0.90868627183354589</v>
      </c>
      <c r="U4143" s="104">
        <f t="shared" si="769"/>
        <v>1861.3253272180298</v>
      </c>
      <c r="V4143" s="87" cm="1">
        <f t="array" ref="V4143">VLOOKUP($E4143,$AI$118:$AW$122,COLUMN($AW:$AW)-COLUMN($AH:$AH),FALSE)</f>
        <v>0</v>
      </c>
      <c r="W4143" s="87" t="str">
        <f t="shared" si="773"/>
        <v>International</v>
      </c>
      <c r="X4143" s="87" t="str">
        <f t="shared" si="774"/>
        <v>Non-local</v>
      </c>
      <c r="Y4143" s="104"/>
      <c r="Z4143" s="87" t="str">
        <f t="shared" si="770"/>
        <v>South Korea</v>
      </c>
      <c r="AA4143" s="87" t="str">
        <f t="shared" si="771"/>
        <v>Asia</v>
      </c>
      <c r="AB4143" s="82" cm="1">
        <f t="array" ref="AB4143">VLOOKUP(B4143,'GDP per Capita'!$T$2:$V$4235,COLUMN('GDP per Capita'!$V:$V)-COLUMN('GDP per Capita'!$S:$S),FALSE)</f>
        <v>32154.02</v>
      </c>
      <c r="AC4143" s="82">
        <f t="shared" si="775"/>
        <v>32154.02</v>
      </c>
      <c r="AD4143" s="82">
        <f t="shared" si="776"/>
        <v>32154.02</v>
      </c>
      <c r="AE4143" s="88">
        <f t="shared" si="772"/>
        <v>5.7887795280902037E-2</v>
      </c>
    </row>
    <row r="4144" spans="1:31">
      <c r="A4144" s="77" t="s">
        <v>1006</v>
      </c>
      <c r="B4144" s="77">
        <v>4143</v>
      </c>
      <c r="C4144" s="77" t="s">
        <v>29</v>
      </c>
      <c r="D4144" s="77" t="s">
        <v>29</v>
      </c>
      <c r="E4144" s="77">
        <v>2016</v>
      </c>
      <c r="F4144" s="77">
        <v>38.995946099999998</v>
      </c>
      <c r="G4144" s="77">
        <v>-77.0276230999999</v>
      </c>
      <c r="H4144" s="77">
        <v>0</v>
      </c>
      <c r="I4144" s="77" t="s">
        <v>1790</v>
      </c>
      <c r="J4144" s="77">
        <v>32.7174209</v>
      </c>
      <c r="K4144" s="77">
        <v>-117.1627714</v>
      </c>
      <c r="L4144" s="77">
        <v>7307.0373280179601</v>
      </c>
      <c r="M4144" s="77">
        <v>1.1921318469689599</v>
      </c>
      <c r="N4144" s="77">
        <v>0</v>
      </c>
      <c r="O4144" s="77">
        <v>876.84447936215497</v>
      </c>
      <c r="P4144" s="87" cm="1">
        <f t="array" ref="P4144">IF($X4144="Non-local",VLOOKUP($E4144,$AI$64:$AW$68,COLUMN($AW:$AW)-COLUMN($AH:$AH),FALSE),IF($X4144="Unknown",VLOOKUP($E4144,$AI$71:$AW$75,COLUMN($AW:$AW)-COLUMN($AH:$AH),FALSE),0))</f>
        <v>264</v>
      </c>
      <c r="Q4144" s="87" cm="1">
        <f t="array" ref="Q4144">IF($X4144="Non-local",VLOOKUP($E4144,$AI$40:$AW$44,COLUMN($AW:$AW)-COLUMN($AH:$AH),FALSE),IF($X4144="Unknown",VLOOKUP($E4144,$AI$47:$AW$51,COLUMN($AW:$AW)-COLUMN($AH:$AH),FALSE),0))</f>
        <v>622.00419999999997</v>
      </c>
      <c r="R4144" s="87" cm="1">
        <f t="array" ref="R4144">IF($X4144="Non-local",VLOOKUP($E4144,$AI$88:$AW$92,COLUMN($AW:$AW)-COLUMN($AH:$AH),FALSE),IF($X4144="Unknown",VLOOKUP($E4144,$AI$95:$AW$99,COLUMN($AW:$AW)-COLUMN($AH:$AH),FALSE),0))</f>
        <v>0.12047560494171299</v>
      </c>
      <c r="S4144" s="87" cm="1">
        <f t="array" ref="S4144">VLOOKUP($E4144,$AI$111:$AW$115,COLUMN($AW:$AW)-COLUMN($AH:$AH),FALSE)</f>
        <v>431.69321999999994</v>
      </c>
      <c r="T4144" s="104">
        <f t="shared" si="768"/>
        <v>1.312607451910673</v>
      </c>
      <c r="U4144" s="104">
        <f t="shared" si="769"/>
        <v>2194.5418993621552</v>
      </c>
      <c r="V4144" s="87" cm="1">
        <f t="array" ref="V4144">VLOOKUP($E4144,$AI$118:$AW$122,COLUMN($AW:$AW)-COLUMN($AH:$AH),FALSE)</f>
        <v>0</v>
      </c>
      <c r="W4144" s="87" t="str">
        <f t="shared" si="773"/>
        <v>Domestic</v>
      </c>
      <c r="X4144" s="87" t="str">
        <f t="shared" si="774"/>
        <v>Non-local</v>
      </c>
      <c r="Y4144" s="104"/>
      <c r="Z4144" s="87" t="str">
        <f t="shared" si="770"/>
        <v>USA</v>
      </c>
      <c r="AA4144" s="87" t="str">
        <f t="shared" si="771"/>
        <v>USA</v>
      </c>
      <c r="AB4144" s="82" cm="1">
        <f t="array" ref="AB4144">VLOOKUP(B4144,'GDP per Capita'!$T$2:$V$4235,COLUMN('GDP per Capita'!$V:$V)-COLUMN('GDP per Capita'!$S:$S),FALSE)</f>
        <v>63809.64</v>
      </c>
      <c r="AC4144" s="82">
        <f t="shared" si="775"/>
        <v>63809.64</v>
      </c>
      <c r="AD4144" s="82">
        <f t="shared" si="776"/>
        <v>63809.64</v>
      </c>
      <c r="AE4144" s="88">
        <f t="shared" si="772"/>
        <v>3.4392011917982225E-2</v>
      </c>
    </row>
    <row r="4145" spans="1:31">
      <c r="A4145" s="77" t="s">
        <v>894</v>
      </c>
      <c r="B4145" s="77">
        <v>4144</v>
      </c>
      <c r="C4145" s="77" t="s">
        <v>29</v>
      </c>
      <c r="D4145" s="77" t="s">
        <v>29</v>
      </c>
      <c r="E4145" s="77">
        <v>2016</v>
      </c>
      <c r="F4145" s="77">
        <v>33.425505600000001</v>
      </c>
      <c r="G4145" s="77">
        <v>-111.94001249999999</v>
      </c>
      <c r="H4145" s="77">
        <v>0</v>
      </c>
      <c r="I4145" s="77" t="s">
        <v>1790</v>
      </c>
      <c r="J4145" s="77">
        <v>32.7174209</v>
      </c>
      <c r="K4145" s="77">
        <v>-117.1627714</v>
      </c>
      <c r="L4145" s="77">
        <v>985.86106619681095</v>
      </c>
      <c r="M4145" s="77">
        <v>0.29180950400519401</v>
      </c>
      <c r="N4145" s="77">
        <v>0</v>
      </c>
      <c r="O4145" s="77">
        <v>189.28532470978701</v>
      </c>
      <c r="P4145" s="87" cm="1">
        <f t="array" ref="P4145">IF($X4145="Non-local",VLOOKUP($E4145,$AI$64:$AW$68,COLUMN($AW:$AW)-COLUMN($AH:$AH),FALSE),IF($X4145="Unknown",VLOOKUP($E4145,$AI$71:$AW$75,COLUMN($AW:$AW)-COLUMN($AH:$AH),FALSE),0))</f>
        <v>264</v>
      </c>
      <c r="Q4145" s="87" cm="1">
        <f t="array" ref="Q4145">IF($X4145="Non-local",VLOOKUP($E4145,$AI$40:$AW$44,COLUMN($AW:$AW)-COLUMN($AH:$AH),FALSE),IF($X4145="Unknown",VLOOKUP($E4145,$AI$47:$AW$51,COLUMN($AW:$AW)-COLUMN($AH:$AH),FALSE),0))</f>
        <v>622.00419999999997</v>
      </c>
      <c r="R4145" s="87" cm="1">
        <f t="array" ref="R4145">IF($X4145="Non-local",VLOOKUP($E4145,$AI$88:$AW$92,COLUMN($AW:$AW)-COLUMN($AH:$AH),FALSE),IF($X4145="Unknown",VLOOKUP($E4145,$AI$95:$AW$99,COLUMN($AW:$AW)-COLUMN($AH:$AH),FALSE),0))</f>
        <v>0.12047560494171299</v>
      </c>
      <c r="S4145" s="87" cm="1">
        <f t="array" ref="S4145">VLOOKUP($E4145,$AI$111:$AW$115,COLUMN($AW:$AW)-COLUMN($AH:$AH),FALSE)</f>
        <v>431.69321999999994</v>
      </c>
      <c r="T4145" s="104">
        <f t="shared" si="768"/>
        <v>0.41228510894690701</v>
      </c>
      <c r="U4145" s="104">
        <f t="shared" si="769"/>
        <v>1506.9827447097869</v>
      </c>
      <c r="V4145" s="87" cm="1">
        <f t="array" ref="V4145">VLOOKUP($E4145,$AI$118:$AW$122,COLUMN($AW:$AW)-COLUMN($AH:$AH),FALSE)</f>
        <v>0</v>
      </c>
      <c r="W4145" s="87" t="str">
        <f t="shared" si="773"/>
        <v>Domestic</v>
      </c>
      <c r="X4145" s="87" t="str">
        <f t="shared" si="774"/>
        <v>Non-local</v>
      </c>
      <c r="Y4145" s="104"/>
      <c r="Z4145" s="87" t="str">
        <f t="shared" si="770"/>
        <v>USA</v>
      </c>
      <c r="AA4145" s="87" t="str">
        <f t="shared" si="771"/>
        <v>USA</v>
      </c>
      <c r="AB4145" s="82" cm="1">
        <f t="array" ref="AB4145">VLOOKUP(B4145,'GDP per Capita'!$T$2:$V$4235,COLUMN('GDP per Capita'!$V:$V)-COLUMN('GDP per Capita'!$S:$S),FALSE)</f>
        <v>63809.64</v>
      </c>
      <c r="AC4145" s="82">
        <f t="shared" si="775"/>
        <v>63809.64</v>
      </c>
      <c r="AD4145" s="82">
        <f t="shared" si="776"/>
        <v>63809.64</v>
      </c>
      <c r="AE4145" s="88">
        <f t="shared" si="772"/>
        <v>2.3616850756559463E-2</v>
      </c>
    </row>
    <row r="4146" spans="1:31">
      <c r="A4146" s="77" t="s">
        <v>1792</v>
      </c>
      <c r="B4146" s="77">
        <v>4145</v>
      </c>
      <c r="C4146" s="77" t="s">
        <v>29</v>
      </c>
      <c r="D4146" s="77" t="s">
        <v>29</v>
      </c>
      <c r="E4146" s="77">
        <v>2016</v>
      </c>
      <c r="F4146" s="77">
        <v>33.640884499999999</v>
      </c>
      <c r="G4146" s="77">
        <v>-117.6029341</v>
      </c>
      <c r="H4146" s="77">
        <v>0</v>
      </c>
      <c r="I4146" s="77" t="s">
        <v>1790</v>
      </c>
      <c r="J4146" s="77">
        <v>32.7174209</v>
      </c>
      <c r="K4146" s="77">
        <v>-117.1627714</v>
      </c>
      <c r="L4146" s="77">
        <v>221.10736341852399</v>
      </c>
      <c r="M4146" s="77">
        <v>0.19082777310226201</v>
      </c>
      <c r="N4146" s="77">
        <v>0</v>
      </c>
      <c r="O4146" s="77">
        <v>42.4526137763566</v>
      </c>
      <c r="P4146" s="87" cm="1">
        <f t="array" ref="P4146">IF($X4146="Non-local",VLOOKUP($E4146,$AI$64:$AW$68,COLUMN($AW:$AW)-COLUMN($AH:$AH),FALSE),IF($X4146="Unknown",VLOOKUP($E4146,$AI$71:$AW$75,COLUMN($AW:$AW)-COLUMN($AH:$AH),FALSE),0))</f>
        <v>264</v>
      </c>
      <c r="Q4146" s="87" cm="1">
        <f t="array" ref="Q4146">IF($X4146="Non-local",VLOOKUP($E4146,$AI$40:$AW$44,COLUMN($AW:$AW)-COLUMN($AH:$AH),FALSE),IF($X4146="Unknown",VLOOKUP($E4146,$AI$47:$AW$51,COLUMN($AW:$AW)-COLUMN($AH:$AH),FALSE),0))</f>
        <v>622.00419999999997</v>
      </c>
      <c r="R4146" s="87" cm="1">
        <f t="array" ref="R4146">IF($X4146="Non-local",VLOOKUP($E4146,$AI$88:$AW$92,COLUMN($AW:$AW)-COLUMN($AH:$AH),FALSE),IF($X4146="Unknown",VLOOKUP($E4146,$AI$95:$AW$99,COLUMN($AW:$AW)-COLUMN($AH:$AH),FALSE),0))</f>
        <v>0.12047560494171299</v>
      </c>
      <c r="S4146" s="87" cm="1">
        <f t="array" ref="S4146">VLOOKUP($E4146,$AI$111:$AW$115,COLUMN($AW:$AW)-COLUMN($AH:$AH),FALSE)</f>
        <v>431.69321999999994</v>
      </c>
      <c r="T4146" s="104">
        <f t="shared" si="768"/>
        <v>0.31130337804397501</v>
      </c>
      <c r="U4146" s="104">
        <f t="shared" si="769"/>
        <v>1360.1500337763564</v>
      </c>
      <c r="V4146" s="87" cm="1">
        <f t="array" ref="V4146">VLOOKUP($E4146,$AI$118:$AW$122,COLUMN($AW:$AW)-COLUMN($AH:$AH),FALSE)</f>
        <v>0</v>
      </c>
      <c r="W4146" s="87" t="str">
        <f t="shared" si="773"/>
        <v>Domestic</v>
      </c>
      <c r="X4146" s="87" t="str">
        <f t="shared" si="774"/>
        <v>Non-local</v>
      </c>
      <c r="Y4146" s="104"/>
      <c r="Z4146" s="87" t="str">
        <f t="shared" si="770"/>
        <v>USA</v>
      </c>
      <c r="AA4146" s="87" t="str">
        <f t="shared" si="771"/>
        <v>USA</v>
      </c>
      <c r="AB4146" s="82" cm="1">
        <f t="array" ref="AB4146">VLOOKUP(B4146,'GDP per Capita'!$T$2:$V$4235,COLUMN('GDP per Capita'!$V:$V)-COLUMN('GDP per Capita'!$S:$S),FALSE)</f>
        <v>63809.64</v>
      </c>
      <c r="AC4146" s="82">
        <f t="shared" si="775"/>
        <v>63809.64</v>
      </c>
      <c r="AD4146" s="82">
        <f t="shared" si="776"/>
        <v>63809.64</v>
      </c>
      <c r="AE4146" s="88">
        <f t="shared" si="772"/>
        <v>2.1315745297675343E-2</v>
      </c>
    </row>
    <row r="4147" spans="1:31">
      <c r="A4147" s="77" t="s">
        <v>882</v>
      </c>
      <c r="B4147" s="77">
        <v>4146</v>
      </c>
      <c r="C4147" s="77" t="s">
        <v>29</v>
      </c>
      <c r="D4147" s="77" t="s">
        <v>29</v>
      </c>
      <c r="E4147" s="77">
        <v>2016</v>
      </c>
      <c r="F4147" s="77">
        <v>39.004607</v>
      </c>
      <c r="G4147" s="77">
        <v>-76.875683800000004</v>
      </c>
      <c r="H4147" s="77">
        <v>0</v>
      </c>
      <c r="I4147" s="77" t="s">
        <v>1790</v>
      </c>
      <c r="J4147" s="77">
        <v>32.7174209</v>
      </c>
      <c r="K4147" s="77">
        <v>-117.1627714</v>
      </c>
      <c r="L4147" s="77">
        <v>7333.2302508515704</v>
      </c>
      <c r="M4147" s="77">
        <v>1.19576766184245</v>
      </c>
      <c r="N4147" s="77">
        <v>0</v>
      </c>
      <c r="O4147" s="77">
        <v>879.98763010218897</v>
      </c>
      <c r="P4147" s="87" cm="1">
        <f t="array" ref="P4147">IF($X4147="Non-local",VLOOKUP($E4147,$AI$64:$AW$68,COLUMN($AW:$AW)-COLUMN($AH:$AH),FALSE),IF($X4147="Unknown",VLOOKUP($E4147,$AI$71:$AW$75,COLUMN($AW:$AW)-COLUMN($AH:$AH),FALSE),0))</f>
        <v>264</v>
      </c>
      <c r="Q4147" s="87" cm="1">
        <f t="array" ref="Q4147">IF($X4147="Non-local",VLOOKUP($E4147,$AI$40:$AW$44,COLUMN($AW:$AW)-COLUMN($AH:$AH),FALSE),IF($X4147="Unknown",VLOOKUP($E4147,$AI$47:$AW$51,COLUMN($AW:$AW)-COLUMN($AH:$AH),FALSE),0))</f>
        <v>622.00419999999997</v>
      </c>
      <c r="R4147" s="87" cm="1">
        <f t="array" ref="R4147">IF($X4147="Non-local",VLOOKUP($E4147,$AI$88:$AW$92,COLUMN($AW:$AW)-COLUMN($AH:$AH),FALSE),IF($X4147="Unknown",VLOOKUP($E4147,$AI$95:$AW$99,COLUMN($AW:$AW)-COLUMN($AH:$AH),FALSE),0))</f>
        <v>0.12047560494171299</v>
      </c>
      <c r="S4147" s="87" cm="1">
        <f t="array" ref="S4147">VLOOKUP($E4147,$AI$111:$AW$115,COLUMN($AW:$AW)-COLUMN($AH:$AH),FALSE)</f>
        <v>431.69321999999994</v>
      </c>
      <c r="T4147" s="104">
        <f t="shared" si="768"/>
        <v>1.316243266784163</v>
      </c>
      <c r="U4147" s="104">
        <f t="shared" si="769"/>
        <v>2197.6850501021891</v>
      </c>
      <c r="V4147" s="87" cm="1">
        <f t="array" ref="V4147">VLOOKUP($E4147,$AI$118:$AW$122,COLUMN($AW:$AW)-COLUMN($AH:$AH),FALSE)</f>
        <v>0</v>
      </c>
      <c r="W4147" s="87" t="str">
        <f t="shared" si="773"/>
        <v>Domestic</v>
      </c>
      <c r="X4147" s="87" t="str">
        <f t="shared" si="774"/>
        <v>Non-local</v>
      </c>
      <c r="Y4147" s="104"/>
      <c r="Z4147" s="87" t="str">
        <f t="shared" si="770"/>
        <v>USA</v>
      </c>
      <c r="AA4147" s="87" t="str">
        <f t="shared" si="771"/>
        <v>USA</v>
      </c>
      <c r="AB4147" s="82" cm="1">
        <f t="array" ref="AB4147">VLOOKUP(B4147,'GDP per Capita'!$T$2:$V$4235,COLUMN('GDP per Capita'!$V:$V)-COLUMN('GDP per Capita'!$S:$S),FALSE)</f>
        <v>63809.64</v>
      </c>
      <c r="AC4147" s="82">
        <f t="shared" si="775"/>
        <v>63809.64</v>
      </c>
      <c r="AD4147" s="82">
        <f t="shared" si="776"/>
        <v>63809.64</v>
      </c>
      <c r="AE4147" s="88">
        <f t="shared" si="772"/>
        <v>3.4441270160781176E-2</v>
      </c>
    </row>
    <row r="4148" spans="1:31">
      <c r="A4148" s="77" t="s">
        <v>998</v>
      </c>
      <c r="B4148" s="77">
        <v>4147</v>
      </c>
      <c r="C4148" s="77" t="s">
        <v>29</v>
      </c>
      <c r="D4148" s="77" t="s">
        <v>29</v>
      </c>
      <c r="E4148" s="77">
        <v>2016</v>
      </c>
      <c r="F4148" s="77">
        <v>37.368830099999997</v>
      </c>
      <c r="G4148" s="77">
        <v>-122.03634959999999</v>
      </c>
      <c r="H4148" s="77">
        <v>0</v>
      </c>
      <c r="I4148" s="77" t="s">
        <v>1790</v>
      </c>
      <c r="J4148" s="77">
        <v>32.7174209</v>
      </c>
      <c r="K4148" s="77">
        <v>-117.1627714</v>
      </c>
      <c r="L4148" s="77">
        <v>1362.43074778958</v>
      </c>
      <c r="M4148" s="77">
        <v>0.34153356302531501</v>
      </c>
      <c r="N4148" s="77">
        <v>0</v>
      </c>
      <c r="O4148" s="77">
        <v>261.58670357559902</v>
      </c>
      <c r="P4148" s="87" cm="1">
        <f t="array" ref="P4148">IF($X4148="Non-local",VLOOKUP($E4148,$AI$64:$AW$68,COLUMN($AW:$AW)-COLUMN($AH:$AH),FALSE),IF($X4148="Unknown",VLOOKUP($E4148,$AI$71:$AW$75,COLUMN($AW:$AW)-COLUMN($AH:$AH),FALSE),0))</f>
        <v>264</v>
      </c>
      <c r="Q4148" s="87" cm="1">
        <f t="array" ref="Q4148">IF($X4148="Non-local",VLOOKUP($E4148,$AI$40:$AW$44,COLUMN($AW:$AW)-COLUMN($AH:$AH),FALSE),IF($X4148="Unknown",VLOOKUP($E4148,$AI$47:$AW$51,COLUMN($AW:$AW)-COLUMN($AH:$AH),FALSE),0))</f>
        <v>622.00419999999997</v>
      </c>
      <c r="R4148" s="87" cm="1">
        <f t="array" ref="R4148">IF($X4148="Non-local",VLOOKUP($E4148,$AI$88:$AW$92,COLUMN($AW:$AW)-COLUMN($AH:$AH),FALSE),IF($X4148="Unknown",VLOOKUP($E4148,$AI$95:$AW$99,COLUMN($AW:$AW)-COLUMN($AH:$AH),FALSE),0))</f>
        <v>0.12047560494171299</v>
      </c>
      <c r="S4148" s="87" cm="1">
        <f t="array" ref="S4148">VLOOKUP($E4148,$AI$111:$AW$115,COLUMN($AW:$AW)-COLUMN($AH:$AH),FALSE)</f>
        <v>431.69321999999994</v>
      </c>
      <c r="T4148" s="104">
        <f t="shared" si="768"/>
        <v>0.46200916796702801</v>
      </c>
      <c r="U4148" s="104">
        <f t="shared" si="769"/>
        <v>1579.2841235755989</v>
      </c>
      <c r="V4148" s="87" cm="1">
        <f t="array" ref="V4148">VLOOKUP($E4148,$AI$118:$AW$122,COLUMN($AW:$AW)-COLUMN($AH:$AH),FALSE)</f>
        <v>0</v>
      </c>
      <c r="W4148" s="87" t="str">
        <f t="shared" si="773"/>
        <v>Domestic</v>
      </c>
      <c r="X4148" s="87" t="str">
        <f t="shared" si="774"/>
        <v>Non-local</v>
      </c>
      <c r="Y4148" s="104"/>
      <c r="Z4148" s="87" t="str">
        <f t="shared" si="770"/>
        <v>USA</v>
      </c>
      <c r="AA4148" s="87" t="str">
        <f t="shared" si="771"/>
        <v>USA</v>
      </c>
      <c r="AB4148" s="82" cm="1">
        <f t="array" ref="AB4148">VLOOKUP(B4148,'GDP per Capita'!$T$2:$V$4235,COLUMN('GDP per Capita'!$V:$V)-COLUMN('GDP per Capita'!$S:$S),FALSE)</f>
        <v>63809.64</v>
      </c>
      <c r="AC4148" s="82">
        <f t="shared" si="775"/>
        <v>63809.64</v>
      </c>
      <c r="AD4148" s="82">
        <f t="shared" si="776"/>
        <v>63809.64</v>
      </c>
      <c r="AE4148" s="88">
        <f t="shared" si="772"/>
        <v>2.4749930003924156E-2</v>
      </c>
    </row>
    <row r="4149" spans="1:31">
      <c r="A4149" s="77" t="s">
        <v>1875</v>
      </c>
      <c r="B4149" s="77">
        <v>4148</v>
      </c>
      <c r="C4149" s="77" t="s">
        <v>29</v>
      </c>
      <c r="D4149" s="77" t="s">
        <v>29</v>
      </c>
      <c r="E4149" s="77">
        <v>2016</v>
      </c>
      <c r="F4149" s="77">
        <v>29.101628049999999</v>
      </c>
      <c r="G4149" s="77">
        <v>-81.010596176080497</v>
      </c>
      <c r="H4149" s="77">
        <v>0</v>
      </c>
      <c r="I4149" s="77" t="s">
        <v>1790</v>
      </c>
      <c r="J4149" s="77">
        <v>32.7174209</v>
      </c>
      <c r="K4149" s="77">
        <v>-117.1627714</v>
      </c>
      <c r="L4149" s="77">
        <v>6911.5336296799596</v>
      </c>
      <c r="M4149" s="77">
        <v>1.13737931287225</v>
      </c>
      <c r="N4149" s="77">
        <v>0</v>
      </c>
      <c r="O4149" s="77">
        <v>829.38403556159597</v>
      </c>
      <c r="P4149" s="87" cm="1">
        <f t="array" ref="P4149">IF($X4149="Non-local",VLOOKUP($E4149,$AI$64:$AW$68,COLUMN($AW:$AW)-COLUMN($AH:$AH),FALSE),IF($X4149="Unknown",VLOOKUP($E4149,$AI$71:$AW$75,COLUMN($AW:$AW)-COLUMN($AH:$AH),FALSE),0))</f>
        <v>264</v>
      </c>
      <c r="Q4149" s="87" cm="1">
        <f t="array" ref="Q4149">IF($X4149="Non-local",VLOOKUP($E4149,$AI$40:$AW$44,COLUMN($AW:$AW)-COLUMN($AH:$AH),FALSE),IF($X4149="Unknown",VLOOKUP($E4149,$AI$47:$AW$51,COLUMN($AW:$AW)-COLUMN($AH:$AH),FALSE),0))</f>
        <v>622.00419999999997</v>
      </c>
      <c r="R4149" s="87" cm="1">
        <f t="array" ref="R4149">IF($X4149="Non-local",VLOOKUP($E4149,$AI$88:$AW$92,COLUMN($AW:$AW)-COLUMN($AH:$AH),FALSE),IF($X4149="Unknown",VLOOKUP($E4149,$AI$95:$AW$99,COLUMN($AW:$AW)-COLUMN($AH:$AH),FALSE),0))</f>
        <v>0.12047560494171299</v>
      </c>
      <c r="S4149" s="87" cm="1">
        <f t="array" ref="S4149">VLOOKUP($E4149,$AI$111:$AW$115,COLUMN($AW:$AW)-COLUMN($AH:$AH),FALSE)</f>
        <v>431.69321999999994</v>
      </c>
      <c r="T4149" s="104">
        <f t="shared" si="768"/>
        <v>1.2578549178139631</v>
      </c>
      <c r="U4149" s="104">
        <f t="shared" si="769"/>
        <v>2147.0814555615962</v>
      </c>
      <c r="V4149" s="87" cm="1">
        <f t="array" ref="V4149">VLOOKUP($E4149,$AI$118:$AW$122,COLUMN($AW:$AW)-COLUMN($AH:$AH),FALSE)</f>
        <v>0</v>
      </c>
      <c r="W4149" s="87" t="str">
        <f t="shared" si="773"/>
        <v>Domestic</v>
      </c>
      <c r="X4149" s="87" t="str">
        <f t="shared" si="774"/>
        <v>Non-local</v>
      </c>
      <c r="Y4149" s="104"/>
      <c r="Z4149" s="87" t="str">
        <f t="shared" si="770"/>
        <v>USA</v>
      </c>
      <c r="AA4149" s="87" t="str">
        <f t="shared" si="771"/>
        <v>USA</v>
      </c>
      <c r="AB4149" s="82" cm="1">
        <f t="array" ref="AB4149">VLOOKUP(B4149,'GDP per Capita'!$T$2:$V$4235,COLUMN('GDP per Capita'!$V:$V)-COLUMN('GDP per Capita'!$S:$S),FALSE)</f>
        <v>63809.64</v>
      </c>
      <c r="AC4149" s="82">
        <f t="shared" si="775"/>
        <v>63809.64</v>
      </c>
      <c r="AD4149" s="82">
        <f t="shared" si="776"/>
        <v>63809.64</v>
      </c>
      <c r="AE4149" s="88">
        <f t="shared" si="772"/>
        <v>3.3648230197844652E-2</v>
      </c>
    </row>
    <row r="4150" spans="1:31">
      <c r="A4150" s="77" t="s">
        <v>1074</v>
      </c>
      <c r="B4150" s="77">
        <v>4149</v>
      </c>
      <c r="C4150" s="77" t="s">
        <v>29</v>
      </c>
      <c r="D4150" s="77" t="s">
        <v>29</v>
      </c>
      <c r="E4150" s="77">
        <v>2016</v>
      </c>
      <c r="F4150" s="77">
        <v>42.439603900000002</v>
      </c>
      <c r="G4150" s="77">
        <v>-76.496801899999994</v>
      </c>
      <c r="H4150" s="77">
        <v>0</v>
      </c>
      <c r="I4150" s="77" t="s">
        <v>1790</v>
      </c>
      <c r="J4150" s="77">
        <v>32.7174209</v>
      </c>
      <c r="K4150" s="77">
        <v>-117.1627714</v>
      </c>
      <c r="L4150" s="77">
        <v>7408.0124535049699</v>
      </c>
      <c r="M4150" s="77">
        <v>1.20615476244082</v>
      </c>
      <c r="N4150" s="77">
        <v>0</v>
      </c>
      <c r="O4150" s="77">
        <v>888.96149442059698</v>
      </c>
      <c r="P4150" s="87" cm="1">
        <f t="array" ref="P4150">IF($X4150="Non-local",VLOOKUP($E4150,$AI$64:$AW$68,COLUMN($AW:$AW)-COLUMN($AH:$AH),FALSE),IF($X4150="Unknown",VLOOKUP($E4150,$AI$71:$AW$75,COLUMN($AW:$AW)-COLUMN($AH:$AH),FALSE),0))</f>
        <v>264</v>
      </c>
      <c r="Q4150" s="87" cm="1">
        <f t="array" ref="Q4150">IF($X4150="Non-local",VLOOKUP($E4150,$AI$40:$AW$44,COLUMN($AW:$AW)-COLUMN($AH:$AH),FALSE),IF($X4150="Unknown",VLOOKUP($E4150,$AI$47:$AW$51,COLUMN($AW:$AW)-COLUMN($AH:$AH),FALSE),0))</f>
        <v>622.00419999999997</v>
      </c>
      <c r="R4150" s="87" cm="1">
        <f t="array" ref="R4150">IF($X4150="Non-local",VLOOKUP($E4150,$AI$88:$AW$92,COLUMN($AW:$AW)-COLUMN($AH:$AH),FALSE),IF($X4150="Unknown",VLOOKUP($E4150,$AI$95:$AW$99,COLUMN($AW:$AW)-COLUMN($AH:$AH),FALSE),0))</f>
        <v>0.12047560494171299</v>
      </c>
      <c r="S4150" s="87" cm="1">
        <f t="array" ref="S4150">VLOOKUP($E4150,$AI$111:$AW$115,COLUMN($AW:$AW)-COLUMN($AH:$AH),FALSE)</f>
        <v>431.69321999999994</v>
      </c>
      <c r="T4150" s="104">
        <f t="shared" si="768"/>
        <v>1.326630367382533</v>
      </c>
      <c r="U4150" s="104">
        <f t="shared" si="769"/>
        <v>2206.6589144205968</v>
      </c>
      <c r="V4150" s="87" cm="1">
        <f t="array" ref="V4150">VLOOKUP($E4150,$AI$118:$AW$122,COLUMN($AW:$AW)-COLUMN($AH:$AH),FALSE)</f>
        <v>0</v>
      </c>
      <c r="W4150" s="87" t="str">
        <f t="shared" si="773"/>
        <v>Domestic</v>
      </c>
      <c r="X4150" s="87" t="str">
        <f t="shared" si="774"/>
        <v>Non-local</v>
      </c>
      <c r="Y4150" s="104"/>
      <c r="Z4150" s="87" t="str">
        <f t="shared" si="770"/>
        <v>USA</v>
      </c>
      <c r="AA4150" s="87" t="str">
        <f t="shared" si="771"/>
        <v>USA</v>
      </c>
      <c r="AB4150" s="82" cm="1">
        <f t="array" ref="AB4150">VLOOKUP(B4150,'GDP per Capita'!$T$2:$V$4235,COLUMN('GDP per Capita'!$V:$V)-COLUMN('GDP per Capita'!$S:$S),FALSE)</f>
        <v>63809.64</v>
      </c>
      <c r="AC4150" s="82">
        <f t="shared" si="775"/>
        <v>63809.64</v>
      </c>
      <c r="AD4150" s="82">
        <f t="shared" si="776"/>
        <v>63809.64</v>
      </c>
      <c r="AE4150" s="88">
        <f t="shared" si="772"/>
        <v>3.4581905091779185E-2</v>
      </c>
    </row>
    <row r="4151" spans="1:31">
      <c r="A4151" s="77" t="s">
        <v>1087</v>
      </c>
      <c r="B4151" s="77">
        <v>4150</v>
      </c>
      <c r="C4151" s="77" t="s">
        <v>29</v>
      </c>
      <c r="D4151" s="77" t="s">
        <v>29</v>
      </c>
      <c r="E4151" s="77">
        <v>2016</v>
      </c>
      <c r="F4151" s="77">
        <v>33.9597677</v>
      </c>
      <c r="G4151" s="77">
        <v>-83.376397999999995</v>
      </c>
      <c r="H4151" s="77">
        <v>0</v>
      </c>
      <c r="I4151" s="77" t="s">
        <v>1790</v>
      </c>
      <c r="J4151" s="77">
        <v>32.7174209</v>
      </c>
      <c r="K4151" s="77">
        <v>-117.1627714</v>
      </c>
      <c r="L4151" s="77">
        <v>6254.9799222796601</v>
      </c>
      <c r="M4151" s="77">
        <v>1.0470963135287199</v>
      </c>
      <c r="N4151" s="77">
        <v>0</v>
      </c>
      <c r="O4151" s="77">
        <v>750.59759067355901</v>
      </c>
      <c r="P4151" s="87" cm="1">
        <f t="array" ref="P4151">IF($X4151="Non-local",VLOOKUP($E4151,$AI$64:$AW$68,COLUMN($AW:$AW)-COLUMN($AH:$AH),FALSE),IF($X4151="Unknown",VLOOKUP($E4151,$AI$71:$AW$75,COLUMN($AW:$AW)-COLUMN($AH:$AH),FALSE),0))</f>
        <v>264</v>
      </c>
      <c r="Q4151" s="87" cm="1">
        <f t="array" ref="Q4151">IF($X4151="Non-local",VLOOKUP($E4151,$AI$40:$AW$44,COLUMN($AW:$AW)-COLUMN($AH:$AH),FALSE),IF($X4151="Unknown",VLOOKUP($E4151,$AI$47:$AW$51,COLUMN($AW:$AW)-COLUMN($AH:$AH),FALSE),0))</f>
        <v>622.00419999999997</v>
      </c>
      <c r="R4151" s="87" cm="1">
        <f t="array" ref="R4151">IF($X4151="Non-local",VLOOKUP($E4151,$AI$88:$AW$92,COLUMN($AW:$AW)-COLUMN($AH:$AH),FALSE),IF($X4151="Unknown",VLOOKUP($E4151,$AI$95:$AW$99,COLUMN($AW:$AW)-COLUMN($AH:$AH),FALSE),0))</f>
        <v>0.12047560494171299</v>
      </c>
      <c r="S4151" s="87" cm="1">
        <f t="array" ref="S4151">VLOOKUP($E4151,$AI$111:$AW$115,COLUMN($AW:$AW)-COLUMN($AH:$AH),FALSE)</f>
        <v>431.69321999999994</v>
      </c>
      <c r="T4151" s="104">
        <f t="shared" si="768"/>
        <v>1.167571918470433</v>
      </c>
      <c r="U4151" s="104">
        <f t="shared" si="769"/>
        <v>2068.2950106735589</v>
      </c>
      <c r="V4151" s="87" cm="1">
        <f t="array" ref="V4151">VLOOKUP($E4151,$AI$118:$AW$122,COLUMN($AW:$AW)-COLUMN($AH:$AH),FALSE)</f>
        <v>0</v>
      </c>
      <c r="W4151" s="87" t="str">
        <f t="shared" si="773"/>
        <v>Domestic</v>
      </c>
      <c r="X4151" s="87" t="str">
        <f t="shared" si="774"/>
        <v>Non-local</v>
      </c>
      <c r="Y4151" s="104"/>
      <c r="Z4151" s="87" t="str">
        <f t="shared" si="770"/>
        <v>USA</v>
      </c>
      <c r="AA4151" s="87" t="str">
        <f t="shared" si="771"/>
        <v>USA</v>
      </c>
      <c r="AB4151" s="82" cm="1">
        <f t="array" ref="AB4151">VLOOKUP(B4151,'GDP per Capita'!$T$2:$V$4235,COLUMN('GDP per Capita'!$V:$V)-COLUMN('GDP per Capita'!$S:$S),FALSE)</f>
        <v>63809.64</v>
      </c>
      <c r="AC4151" s="82">
        <f t="shared" si="775"/>
        <v>63809.64</v>
      </c>
      <c r="AD4151" s="82">
        <f t="shared" si="776"/>
        <v>63809.64</v>
      </c>
      <c r="AE4151" s="88">
        <f t="shared" si="772"/>
        <v>3.2413519503848617E-2</v>
      </c>
    </row>
    <row r="4152" spans="1:31">
      <c r="A4152" s="77" t="s">
        <v>910</v>
      </c>
      <c r="B4152" s="77">
        <v>4151</v>
      </c>
      <c r="C4152" s="77" t="s">
        <v>29</v>
      </c>
      <c r="D4152" s="77" t="s">
        <v>29</v>
      </c>
      <c r="E4152" s="77">
        <v>2016</v>
      </c>
      <c r="F4152" s="77">
        <v>37.411403499999999</v>
      </c>
      <c r="G4152" s="77">
        <v>-122.0543534</v>
      </c>
      <c r="H4152" s="77">
        <v>0</v>
      </c>
      <c r="I4152" s="77" t="s">
        <v>1790</v>
      </c>
      <c r="J4152" s="77">
        <v>32.7174209</v>
      </c>
      <c r="K4152" s="77">
        <v>-117.1627714</v>
      </c>
      <c r="L4152" s="77">
        <v>1371.597310443</v>
      </c>
      <c r="M4152" s="77">
        <v>0.34274395973187599</v>
      </c>
      <c r="N4152" s="77">
        <v>0</v>
      </c>
      <c r="O4152" s="77">
        <v>263.346683605056</v>
      </c>
      <c r="P4152" s="87" cm="1">
        <f t="array" ref="P4152">IF($X4152="Non-local",VLOOKUP($E4152,$AI$64:$AW$68,COLUMN($AW:$AW)-COLUMN($AH:$AH),FALSE),IF($X4152="Unknown",VLOOKUP($E4152,$AI$71:$AW$75,COLUMN($AW:$AW)-COLUMN($AH:$AH),FALSE),0))</f>
        <v>264</v>
      </c>
      <c r="Q4152" s="87" cm="1">
        <f t="array" ref="Q4152">IF($X4152="Non-local",VLOOKUP($E4152,$AI$40:$AW$44,COLUMN($AW:$AW)-COLUMN($AH:$AH),FALSE),IF($X4152="Unknown",VLOOKUP($E4152,$AI$47:$AW$51,COLUMN($AW:$AW)-COLUMN($AH:$AH),FALSE),0))</f>
        <v>622.00419999999997</v>
      </c>
      <c r="R4152" s="87" cm="1">
        <f t="array" ref="R4152">IF($X4152="Non-local",VLOOKUP($E4152,$AI$88:$AW$92,COLUMN($AW:$AW)-COLUMN($AH:$AH),FALSE),IF($X4152="Unknown",VLOOKUP($E4152,$AI$95:$AW$99,COLUMN($AW:$AW)-COLUMN($AH:$AH),FALSE),0))</f>
        <v>0.12047560494171299</v>
      </c>
      <c r="S4152" s="87" cm="1">
        <f t="array" ref="S4152">VLOOKUP($E4152,$AI$111:$AW$115,COLUMN($AW:$AW)-COLUMN($AH:$AH),FALSE)</f>
        <v>431.69321999999994</v>
      </c>
      <c r="T4152" s="104">
        <f t="shared" si="768"/>
        <v>0.46321956467358899</v>
      </c>
      <c r="U4152" s="104">
        <f t="shared" si="769"/>
        <v>1581.0441036050559</v>
      </c>
      <c r="V4152" s="87" cm="1">
        <f t="array" ref="V4152">VLOOKUP($E4152,$AI$118:$AW$122,COLUMN($AW:$AW)-COLUMN($AH:$AH),FALSE)</f>
        <v>0</v>
      </c>
      <c r="W4152" s="87" t="str">
        <f t="shared" si="773"/>
        <v>Domestic</v>
      </c>
      <c r="X4152" s="87" t="str">
        <f t="shared" si="774"/>
        <v>Non-local</v>
      </c>
      <c r="Y4152" s="104"/>
      <c r="Z4152" s="87" t="str">
        <f t="shared" si="770"/>
        <v>USA</v>
      </c>
      <c r="AA4152" s="87" t="str">
        <f t="shared" si="771"/>
        <v>USA</v>
      </c>
      <c r="AB4152" s="82" cm="1">
        <f t="array" ref="AB4152">VLOOKUP(B4152,'GDP per Capita'!$T$2:$V$4235,COLUMN('GDP per Capita'!$V:$V)-COLUMN('GDP per Capita'!$S:$S),FALSE)</f>
        <v>63809.64</v>
      </c>
      <c r="AC4152" s="82">
        <f t="shared" si="775"/>
        <v>63809.64</v>
      </c>
      <c r="AD4152" s="82">
        <f t="shared" si="776"/>
        <v>63809.64</v>
      </c>
      <c r="AE4152" s="88">
        <f t="shared" si="772"/>
        <v>2.4777511730281754E-2</v>
      </c>
    </row>
    <row r="4153" spans="1:31">
      <c r="A4153" s="77" t="s">
        <v>1188</v>
      </c>
      <c r="B4153" s="77">
        <v>4152</v>
      </c>
      <c r="C4153" s="77" t="s">
        <v>29</v>
      </c>
      <c r="D4153" s="77" t="s">
        <v>29</v>
      </c>
      <c r="E4153" s="77">
        <v>2016</v>
      </c>
      <c r="F4153" s="77">
        <v>34.685074899999996</v>
      </c>
      <c r="G4153" s="77">
        <v>-82.836411099999907</v>
      </c>
      <c r="H4153" s="77">
        <v>0</v>
      </c>
      <c r="I4153" s="77" t="s">
        <v>1790</v>
      </c>
      <c r="J4153" s="77">
        <v>32.7174209</v>
      </c>
      <c r="K4153" s="77">
        <v>-117.1627714</v>
      </c>
      <c r="L4153" s="77">
        <v>6335.3704125962004</v>
      </c>
      <c r="M4153" s="77">
        <v>1.0581100332778</v>
      </c>
      <c r="N4153" s="77">
        <v>0</v>
      </c>
      <c r="O4153" s="77">
        <v>760.24444951154396</v>
      </c>
      <c r="P4153" s="87" cm="1">
        <f t="array" ref="P4153">IF($X4153="Non-local",VLOOKUP($E4153,$AI$64:$AW$68,COLUMN($AW:$AW)-COLUMN($AH:$AH),FALSE),IF($X4153="Unknown",VLOOKUP($E4153,$AI$71:$AW$75,COLUMN($AW:$AW)-COLUMN($AH:$AH),FALSE),0))</f>
        <v>264</v>
      </c>
      <c r="Q4153" s="87" cm="1">
        <f t="array" ref="Q4153">IF($X4153="Non-local",VLOOKUP($E4153,$AI$40:$AW$44,COLUMN($AW:$AW)-COLUMN($AH:$AH),FALSE),IF($X4153="Unknown",VLOOKUP($E4153,$AI$47:$AW$51,COLUMN($AW:$AW)-COLUMN($AH:$AH),FALSE),0))</f>
        <v>622.00419999999997</v>
      </c>
      <c r="R4153" s="87" cm="1">
        <f t="array" ref="R4153">IF($X4153="Non-local",VLOOKUP($E4153,$AI$88:$AW$92,COLUMN($AW:$AW)-COLUMN($AH:$AH),FALSE),IF($X4153="Unknown",VLOOKUP($E4153,$AI$95:$AW$99,COLUMN($AW:$AW)-COLUMN($AH:$AH),FALSE),0))</f>
        <v>0.12047560494171299</v>
      </c>
      <c r="S4153" s="87" cm="1">
        <f t="array" ref="S4153">VLOOKUP($E4153,$AI$111:$AW$115,COLUMN($AW:$AW)-COLUMN($AH:$AH),FALSE)</f>
        <v>431.69321999999994</v>
      </c>
      <c r="T4153" s="104">
        <f t="shared" si="768"/>
        <v>1.178585638219513</v>
      </c>
      <c r="U4153" s="104">
        <f t="shared" si="769"/>
        <v>2077.9418695115442</v>
      </c>
      <c r="V4153" s="87" cm="1">
        <f t="array" ref="V4153">VLOOKUP($E4153,$AI$118:$AW$122,COLUMN($AW:$AW)-COLUMN($AH:$AH),FALSE)</f>
        <v>0</v>
      </c>
      <c r="W4153" s="87" t="str">
        <f t="shared" si="773"/>
        <v>Domestic</v>
      </c>
      <c r="X4153" s="87" t="str">
        <f t="shared" si="774"/>
        <v>Non-local</v>
      </c>
      <c r="Y4153" s="104"/>
      <c r="Z4153" s="87" t="str">
        <f t="shared" si="770"/>
        <v>USA</v>
      </c>
      <c r="AA4153" s="87" t="str">
        <f t="shared" si="771"/>
        <v>USA</v>
      </c>
      <c r="AB4153" s="82" cm="1">
        <f t="array" ref="AB4153">VLOOKUP(B4153,'GDP per Capita'!$T$2:$V$4235,COLUMN('GDP per Capita'!$V:$V)-COLUMN('GDP per Capita'!$S:$S),FALSE)</f>
        <v>63809.64</v>
      </c>
      <c r="AC4153" s="82">
        <f t="shared" si="775"/>
        <v>63809.64</v>
      </c>
      <c r="AD4153" s="82">
        <f t="shared" si="776"/>
        <v>63809.64</v>
      </c>
      <c r="AE4153" s="88">
        <f t="shared" si="772"/>
        <v>3.256470134467996E-2</v>
      </c>
    </row>
    <row r="4154" spans="1:31">
      <c r="A4154" s="77" t="s">
        <v>1876</v>
      </c>
      <c r="B4154" s="77">
        <v>4153</v>
      </c>
      <c r="C4154" s="77" t="s">
        <v>572</v>
      </c>
      <c r="D4154" s="77" t="s">
        <v>31</v>
      </c>
      <c r="E4154" s="77">
        <v>2016</v>
      </c>
      <c r="F4154" s="77">
        <v>49.493897499999903</v>
      </c>
      <c r="G4154" s="77">
        <v>0.10797319999999901</v>
      </c>
      <c r="H4154" s="77">
        <v>0</v>
      </c>
      <c r="I4154" s="77" t="s">
        <v>1790</v>
      </c>
      <c r="J4154" s="77">
        <v>32.7174209</v>
      </c>
      <c r="K4154" s="77">
        <v>-117.1627714</v>
      </c>
      <c r="L4154" s="77">
        <v>17960.3013667907</v>
      </c>
      <c r="M4154" s="77">
        <v>2.7706591053087499</v>
      </c>
      <c r="N4154" s="77">
        <v>0</v>
      </c>
      <c r="O4154" s="77">
        <v>1885.83164351302</v>
      </c>
      <c r="P4154" s="87" cm="1">
        <f t="array" ref="P4154">IF($X4154="Non-local",VLOOKUP($E4154,$AI$64:$AW$68,COLUMN($AW:$AW)-COLUMN($AH:$AH),FALSE),IF($X4154="Unknown",VLOOKUP($E4154,$AI$71:$AW$75,COLUMN($AW:$AW)-COLUMN($AH:$AH),FALSE),0))</f>
        <v>264</v>
      </c>
      <c r="Q4154" s="87" cm="1">
        <f t="array" ref="Q4154">IF($X4154="Non-local",VLOOKUP($E4154,$AI$40:$AW$44,COLUMN($AW:$AW)-COLUMN($AH:$AH),FALSE),IF($X4154="Unknown",VLOOKUP($E4154,$AI$47:$AW$51,COLUMN($AW:$AW)-COLUMN($AH:$AH),FALSE),0))</f>
        <v>622.00419999999997</v>
      </c>
      <c r="R4154" s="87" cm="1">
        <f t="array" ref="R4154">IF($X4154="Non-local",VLOOKUP($E4154,$AI$88:$AW$92,COLUMN($AW:$AW)-COLUMN($AH:$AH),FALSE),IF($X4154="Unknown",VLOOKUP($E4154,$AI$95:$AW$99,COLUMN($AW:$AW)-COLUMN($AH:$AH),FALSE),0))</f>
        <v>0.12047560494171299</v>
      </c>
      <c r="S4154" s="87" cm="1">
        <f t="array" ref="S4154">VLOOKUP($E4154,$AI$111:$AW$115,COLUMN($AW:$AW)-COLUMN($AH:$AH),FALSE)</f>
        <v>431.69321999999994</v>
      </c>
      <c r="T4154" s="104">
        <f t="shared" si="768"/>
        <v>2.891134710250463</v>
      </c>
      <c r="U4154" s="104">
        <f t="shared" si="769"/>
        <v>3203.52906351302</v>
      </c>
      <c r="V4154" s="87" cm="1">
        <f t="array" ref="V4154">VLOOKUP($E4154,$AI$118:$AW$122,COLUMN($AW:$AW)-COLUMN($AH:$AH),FALSE)</f>
        <v>0</v>
      </c>
      <c r="W4154" s="87" t="str">
        <f t="shared" si="773"/>
        <v>International</v>
      </c>
      <c r="X4154" s="87" t="str">
        <f t="shared" si="774"/>
        <v>Non-local</v>
      </c>
      <c r="Y4154" s="104"/>
      <c r="Z4154" s="87" t="str">
        <f t="shared" si="770"/>
        <v>France</v>
      </c>
      <c r="AA4154" s="87" t="str">
        <f t="shared" si="771"/>
        <v>Europe</v>
      </c>
      <c r="AB4154" s="82" cm="1">
        <f t="array" ref="AB4154">VLOOKUP(B4154,'GDP per Capita'!$T$2:$V$4235,COLUMN('GDP per Capita'!$V:$V)-COLUMN('GDP per Capita'!$S:$S),FALSE)</f>
        <v>43830.65</v>
      </c>
      <c r="AC4154" s="82">
        <f t="shared" si="775"/>
        <v>43830.65</v>
      </c>
      <c r="AD4154" s="82">
        <f t="shared" si="776"/>
        <v>43830.65</v>
      </c>
      <c r="AE4154" s="88">
        <f t="shared" si="772"/>
        <v>7.3088787492611218E-2</v>
      </c>
    </row>
    <row r="4155" spans="1:31">
      <c r="A4155" s="77" t="s">
        <v>1877</v>
      </c>
      <c r="B4155" s="77">
        <v>4154</v>
      </c>
      <c r="C4155" s="77" t="s">
        <v>29</v>
      </c>
      <c r="D4155" s="77" t="s">
        <v>29</v>
      </c>
      <c r="E4155" s="77">
        <v>2016</v>
      </c>
      <c r="F4155" s="77">
        <v>34.395341999999999</v>
      </c>
      <c r="G4155" s="77">
        <v>-111.763275499999</v>
      </c>
      <c r="H4155" s="77">
        <v>0</v>
      </c>
      <c r="I4155" s="77" t="s">
        <v>1790</v>
      </c>
      <c r="J4155" s="77">
        <v>32.7174209</v>
      </c>
      <c r="K4155" s="77">
        <v>-117.1627714</v>
      </c>
      <c r="L4155" s="77">
        <v>1067.80021591886</v>
      </c>
      <c r="M4155" s="77">
        <v>0.30262914062491603</v>
      </c>
      <c r="N4155" s="77">
        <v>0</v>
      </c>
      <c r="O4155" s="77">
        <v>205.01764145642201</v>
      </c>
      <c r="P4155" s="87" cm="1">
        <f t="array" ref="P4155">IF($X4155="Non-local",VLOOKUP($E4155,$AI$64:$AW$68,COLUMN($AW:$AW)-COLUMN($AH:$AH),FALSE),IF($X4155="Unknown",VLOOKUP($E4155,$AI$71:$AW$75,COLUMN($AW:$AW)-COLUMN($AH:$AH),FALSE),0))</f>
        <v>264</v>
      </c>
      <c r="Q4155" s="87" cm="1">
        <f t="array" ref="Q4155">IF($X4155="Non-local",VLOOKUP($E4155,$AI$40:$AW$44,COLUMN($AW:$AW)-COLUMN($AH:$AH),FALSE),IF($X4155="Unknown",VLOOKUP($E4155,$AI$47:$AW$51,COLUMN($AW:$AW)-COLUMN($AH:$AH),FALSE),0))</f>
        <v>622.00419999999997</v>
      </c>
      <c r="R4155" s="87" cm="1">
        <f t="array" ref="R4155">IF($X4155="Non-local",VLOOKUP($E4155,$AI$88:$AW$92,COLUMN($AW:$AW)-COLUMN($AH:$AH),FALSE),IF($X4155="Unknown",VLOOKUP($E4155,$AI$95:$AW$99,COLUMN($AW:$AW)-COLUMN($AH:$AH),FALSE),0))</f>
        <v>0.12047560494171299</v>
      </c>
      <c r="S4155" s="87" cm="1">
        <f t="array" ref="S4155">VLOOKUP($E4155,$AI$111:$AW$115,COLUMN($AW:$AW)-COLUMN($AH:$AH),FALSE)</f>
        <v>431.69321999999994</v>
      </c>
      <c r="T4155" s="104">
        <f t="shared" si="768"/>
        <v>0.42310474556662903</v>
      </c>
      <c r="U4155" s="104">
        <f t="shared" si="769"/>
        <v>1522.7150614564218</v>
      </c>
      <c r="V4155" s="87" cm="1">
        <f t="array" ref="V4155">VLOOKUP($E4155,$AI$118:$AW$122,COLUMN($AW:$AW)-COLUMN($AH:$AH),FALSE)</f>
        <v>0</v>
      </c>
      <c r="W4155" s="87" t="str">
        <f t="shared" si="773"/>
        <v>Domestic</v>
      </c>
      <c r="X4155" s="87" t="str">
        <f t="shared" si="774"/>
        <v>Non-local</v>
      </c>
      <c r="Y4155" s="104"/>
      <c r="Z4155" s="87" t="str">
        <f t="shared" si="770"/>
        <v>USA</v>
      </c>
      <c r="AA4155" s="87" t="str">
        <f t="shared" si="771"/>
        <v>USA</v>
      </c>
      <c r="AB4155" s="82" cm="1">
        <f t="array" ref="AB4155">VLOOKUP(B4155,'GDP per Capita'!$T$2:$V$4235,COLUMN('GDP per Capita'!$V:$V)-COLUMN('GDP per Capita'!$S:$S),FALSE)</f>
        <v>63809.64</v>
      </c>
      <c r="AC4155" s="82">
        <f t="shared" si="775"/>
        <v>63809.64</v>
      </c>
      <c r="AD4155" s="82">
        <f t="shared" si="776"/>
        <v>63809.64</v>
      </c>
      <c r="AE4155" s="88">
        <f t="shared" si="772"/>
        <v>2.3863401540212763E-2</v>
      </c>
    </row>
    <row r="4156" spans="1:31">
      <c r="A4156" s="77" t="s">
        <v>901</v>
      </c>
      <c r="B4156" s="77">
        <v>4155</v>
      </c>
      <c r="C4156" s="77" t="s">
        <v>29</v>
      </c>
      <c r="D4156" s="77" t="s">
        <v>29</v>
      </c>
      <c r="E4156" s="77">
        <v>2016</v>
      </c>
      <c r="F4156" s="77">
        <v>34.3881783</v>
      </c>
      <c r="G4156" s="77">
        <v>-118.585395699999</v>
      </c>
      <c r="H4156" s="77">
        <v>0</v>
      </c>
      <c r="I4156" s="77" t="s">
        <v>1790</v>
      </c>
      <c r="J4156" s="77">
        <v>32.7174209</v>
      </c>
      <c r="K4156" s="77">
        <v>-117.1627714</v>
      </c>
      <c r="L4156" s="77">
        <v>455.58959658475101</v>
      </c>
      <c r="M4156" s="77">
        <v>0.221789926910853</v>
      </c>
      <c r="N4156" s="77">
        <v>0</v>
      </c>
      <c r="O4156" s="77">
        <v>87.473202544272297</v>
      </c>
      <c r="P4156" s="87" cm="1">
        <f t="array" ref="P4156">IF($X4156="Non-local",VLOOKUP($E4156,$AI$64:$AW$68,COLUMN($AW:$AW)-COLUMN($AH:$AH),FALSE),IF($X4156="Unknown",VLOOKUP($E4156,$AI$71:$AW$75,COLUMN($AW:$AW)-COLUMN($AH:$AH),FALSE),0))</f>
        <v>264</v>
      </c>
      <c r="Q4156" s="87" cm="1">
        <f t="array" ref="Q4156">IF($X4156="Non-local",VLOOKUP($E4156,$AI$40:$AW$44,COLUMN($AW:$AW)-COLUMN($AH:$AH),FALSE),IF($X4156="Unknown",VLOOKUP($E4156,$AI$47:$AW$51,COLUMN($AW:$AW)-COLUMN($AH:$AH),FALSE),0))</f>
        <v>622.00419999999997</v>
      </c>
      <c r="R4156" s="87" cm="1">
        <f t="array" ref="R4156">IF($X4156="Non-local",VLOOKUP($E4156,$AI$88:$AW$92,COLUMN($AW:$AW)-COLUMN($AH:$AH),FALSE),IF($X4156="Unknown",VLOOKUP($E4156,$AI$95:$AW$99,COLUMN($AW:$AW)-COLUMN($AH:$AH),FALSE),0))</f>
        <v>0.12047560494171299</v>
      </c>
      <c r="S4156" s="87" cm="1">
        <f t="array" ref="S4156">VLOOKUP($E4156,$AI$111:$AW$115,COLUMN($AW:$AW)-COLUMN($AH:$AH),FALSE)</f>
        <v>431.69321999999994</v>
      </c>
      <c r="T4156" s="104">
        <f t="shared" si="768"/>
        <v>0.34226553185256597</v>
      </c>
      <c r="U4156" s="104">
        <f t="shared" si="769"/>
        <v>1405.1706225442722</v>
      </c>
      <c r="V4156" s="87" cm="1">
        <f t="array" ref="V4156">VLOOKUP($E4156,$AI$118:$AW$122,COLUMN($AW:$AW)-COLUMN($AH:$AH),FALSE)</f>
        <v>0</v>
      </c>
      <c r="W4156" s="87" t="str">
        <f t="shared" si="773"/>
        <v>Domestic</v>
      </c>
      <c r="X4156" s="87" t="str">
        <f t="shared" si="774"/>
        <v>Non-local</v>
      </c>
      <c r="Y4156" s="104"/>
      <c r="Z4156" s="87" t="str">
        <f t="shared" si="770"/>
        <v>USA</v>
      </c>
      <c r="AA4156" s="87" t="str">
        <f t="shared" si="771"/>
        <v>USA</v>
      </c>
      <c r="AB4156" s="82" cm="1">
        <f t="array" ref="AB4156">VLOOKUP(B4156,'GDP per Capita'!$T$2:$V$4235,COLUMN('GDP per Capita'!$V:$V)-COLUMN('GDP per Capita'!$S:$S),FALSE)</f>
        <v>63809.64</v>
      </c>
      <c r="AC4156" s="82">
        <f t="shared" si="775"/>
        <v>63809.64</v>
      </c>
      <c r="AD4156" s="82">
        <f t="shared" si="776"/>
        <v>63809.64</v>
      </c>
      <c r="AE4156" s="88">
        <f t="shared" si="772"/>
        <v>2.2021290553343856E-2</v>
      </c>
    </row>
    <row r="4157" spans="1:31">
      <c r="A4157" s="77" t="s">
        <v>1878</v>
      </c>
      <c r="B4157" s="77">
        <v>4156</v>
      </c>
      <c r="C4157" s="77" t="s">
        <v>29</v>
      </c>
      <c r="D4157" s="77" t="s">
        <v>29</v>
      </c>
      <c r="E4157" s="77">
        <v>2016</v>
      </c>
      <c r="F4157" s="77">
        <v>33.749495099999997</v>
      </c>
      <c r="G4157" s="77">
        <v>-117.8732213</v>
      </c>
      <c r="H4157" s="77">
        <v>0</v>
      </c>
      <c r="I4157" s="77" t="s">
        <v>1790</v>
      </c>
      <c r="J4157" s="77">
        <v>32.7174209</v>
      </c>
      <c r="K4157" s="77">
        <v>-117.1627714</v>
      </c>
      <c r="L4157" s="77">
        <v>264.84878326115199</v>
      </c>
      <c r="M4157" s="77">
        <v>0.196603599060101</v>
      </c>
      <c r="N4157" s="77">
        <v>0</v>
      </c>
      <c r="O4157" s="77">
        <v>50.850966386141202</v>
      </c>
      <c r="P4157" s="87" cm="1">
        <f t="array" ref="P4157">IF($X4157="Non-local",VLOOKUP($E4157,$AI$64:$AW$68,COLUMN($AW:$AW)-COLUMN($AH:$AH),FALSE),IF($X4157="Unknown",VLOOKUP($E4157,$AI$71:$AW$75,COLUMN($AW:$AW)-COLUMN($AH:$AH),FALSE),0))</f>
        <v>264</v>
      </c>
      <c r="Q4157" s="87" cm="1">
        <f t="array" ref="Q4157">IF($X4157="Non-local",VLOOKUP($E4157,$AI$40:$AW$44,COLUMN($AW:$AW)-COLUMN($AH:$AH),FALSE),IF($X4157="Unknown",VLOOKUP($E4157,$AI$47:$AW$51,COLUMN($AW:$AW)-COLUMN($AH:$AH),FALSE),0))</f>
        <v>622.00419999999997</v>
      </c>
      <c r="R4157" s="87" cm="1">
        <f t="array" ref="R4157">IF($X4157="Non-local",VLOOKUP($E4157,$AI$88:$AW$92,COLUMN($AW:$AW)-COLUMN($AH:$AH),FALSE),IF($X4157="Unknown",VLOOKUP($E4157,$AI$95:$AW$99,COLUMN($AW:$AW)-COLUMN($AH:$AH),FALSE),0))</f>
        <v>0.12047560494171299</v>
      </c>
      <c r="S4157" s="87" cm="1">
        <f t="array" ref="S4157">VLOOKUP($E4157,$AI$111:$AW$115,COLUMN($AW:$AW)-COLUMN($AH:$AH),FALSE)</f>
        <v>431.69321999999994</v>
      </c>
      <c r="T4157" s="104">
        <f t="shared" si="768"/>
        <v>0.317079204001814</v>
      </c>
      <c r="U4157" s="104">
        <f t="shared" si="769"/>
        <v>1368.5483863861411</v>
      </c>
      <c r="V4157" s="87" cm="1">
        <f t="array" ref="V4157">VLOOKUP($E4157,$AI$118:$AW$122,COLUMN($AW:$AW)-COLUMN($AH:$AH),FALSE)</f>
        <v>0</v>
      </c>
      <c r="W4157" s="87" t="str">
        <f t="shared" si="773"/>
        <v>Domestic</v>
      </c>
      <c r="X4157" s="87" t="str">
        <f t="shared" si="774"/>
        <v>Non-local</v>
      </c>
      <c r="Y4157" s="104"/>
      <c r="Z4157" s="87" t="str">
        <f t="shared" si="770"/>
        <v>USA</v>
      </c>
      <c r="AA4157" s="87" t="str">
        <f t="shared" si="771"/>
        <v>USA</v>
      </c>
      <c r="AB4157" s="82" cm="1">
        <f t="array" ref="AB4157">VLOOKUP(B4157,'GDP per Capita'!$T$2:$V$4235,COLUMN('GDP per Capita'!$V:$V)-COLUMN('GDP per Capita'!$S:$S),FALSE)</f>
        <v>63809.64</v>
      </c>
      <c r="AC4157" s="82">
        <f t="shared" si="775"/>
        <v>63809.64</v>
      </c>
      <c r="AD4157" s="82">
        <f t="shared" si="776"/>
        <v>63809.64</v>
      </c>
      <c r="AE4157" s="88">
        <f t="shared" si="772"/>
        <v>2.1447361031752273E-2</v>
      </c>
    </row>
    <row r="4158" spans="1:31">
      <c r="A4158" s="77" t="s">
        <v>1878</v>
      </c>
      <c r="B4158" s="77">
        <v>4157</v>
      </c>
      <c r="C4158" s="77" t="s">
        <v>29</v>
      </c>
      <c r="D4158" s="77" t="s">
        <v>29</v>
      </c>
      <c r="E4158" s="77">
        <v>2016</v>
      </c>
      <c r="F4158" s="77">
        <v>33.749495099999997</v>
      </c>
      <c r="G4158" s="77">
        <v>-117.8732213</v>
      </c>
      <c r="H4158" s="77">
        <v>0</v>
      </c>
      <c r="I4158" s="77" t="s">
        <v>1790</v>
      </c>
      <c r="J4158" s="77">
        <v>32.7174209</v>
      </c>
      <c r="K4158" s="77">
        <v>-117.1627714</v>
      </c>
      <c r="L4158" s="77">
        <v>264.84878326115199</v>
      </c>
      <c r="M4158" s="77">
        <v>0.196603599060101</v>
      </c>
      <c r="N4158" s="77">
        <v>0</v>
      </c>
      <c r="O4158" s="77">
        <v>50.850966386141202</v>
      </c>
      <c r="P4158" s="87" cm="1">
        <f t="array" ref="P4158">IF($X4158="Non-local",VLOOKUP($E4158,$AI$64:$AW$68,COLUMN($AW:$AW)-COLUMN($AH:$AH),FALSE),IF($X4158="Unknown",VLOOKUP($E4158,$AI$71:$AW$75,COLUMN($AW:$AW)-COLUMN($AH:$AH),FALSE),0))</f>
        <v>264</v>
      </c>
      <c r="Q4158" s="87" cm="1">
        <f t="array" ref="Q4158">IF($X4158="Non-local",VLOOKUP($E4158,$AI$40:$AW$44,COLUMN($AW:$AW)-COLUMN($AH:$AH),FALSE),IF($X4158="Unknown",VLOOKUP($E4158,$AI$47:$AW$51,COLUMN($AW:$AW)-COLUMN($AH:$AH),FALSE),0))</f>
        <v>622.00419999999997</v>
      </c>
      <c r="R4158" s="87" cm="1">
        <f t="array" ref="R4158">IF($X4158="Non-local",VLOOKUP($E4158,$AI$88:$AW$92,COLUMN($AW:$AW)-COLUMN($AH:$AH),FALSE),IF($X4158="Unknown",VLOOKUP($E4158,$AI$95:$AW$99,COLUMN($AW:$AW)-COLUMN($AH:$AH),FALSE),0))</f>
        <v>0.12047560494171299</v>
      </c>
      <c r="S4158" s="87" cm="1">
        <f t="array" ref="S4158">VLOOKUP($E4158,$AI$111:$AW$115,COLUMN($AW:$AW)-COLUMN($AH:$AH),FALSE)</f>
        <v>431.69321999999994</v>
      </c>
      <c r="T4158" s="104">
        <f t="shared" si="768"/>
        <v>0.317079204001814</v>
      </c>
      <c r="U4158" s="104">
        <f t="shared" si="769"/>
        <v>1368.5483863861411</v>
      </c>
      <c r="V4158" s="87" cm="1">
        <f t="array" ref="V4158">VLOOKUP($E4158,$AI$118:$AW$122,COLUMN($AW:$AW)-COLUMN($AH:$AH),FALSE)</f>
        <v>0</v>
      </c>
      <c r="W4158" s="87" t="str">
        <f t="shared" si="773"/>
        <v>Domestic</v>
      </c>
      <c r="X4158" s="87" t="str">
        <f t="shared" si="774"/>
        <v>Non-local</v>
      </c>
      <c r="Y4158" s="104"/>
      <c r="Z4158" s="87" t="str">
        <f t="shared" si="770"/>
        <v>USA</v>
      </c>
      <c r="AA4158" s="87" t="str">
        <f t="shared" si="771"/>
        <v>USA</v>
      </c>
      <c r="AB4158" s="82" cm="1">
        <f t="array" ref="AB4158">VLOOKUP(B4158,'GDP per Capita'!$T$2:$V$4235,COLUMN('GDP per Capita'!$V:$V)-COLUMN('GDP per Capita'!$S:$S),FALSE)</f>
        <v>63809.64</v>
      </c>
      <c r="AC4158" s="82">
        <f t="shared" si="775"/>
        <v>63809.64</v>
      </c>
      <c r="AD4158" s="82">
        <f t="shared" si="776"/>
        <v>63809.64</v>
      </c>
      <c r="AE4158" s="88">
        <f t="shared" si="772"/>
        <v>2.1447361031752273E-2</v>
      </c>
    </row>
    <row r="4159" spans="1:31">
      <c r="A4159" s="77" t="s">
        <v>34</v>
      </c>
      <c r="B4159" s="77">
        <v>4158</v>
      </c>
      <c r="C4159" s="77" t="s">
        <v>34</v>
      </c>
      <c r="D4159" s="77" t="s">
        <v>34</v>
      </c>
      <c r="E4159" s="77">
        <v>2016</v>
      </c>
      <c r="F4159" s="77">
        <v>0</v>
      </c>
      <c r="G4159" s="77">
        <v>0</v>
      </c>
      <c r="H4159" s="77">
        <v>0</v>
      </c>
      <c r="I4159" s="77" t="s">
        <v>1790</v>
      </c>
      <c r="J4159" s="77">
        <v>32.7174209</v>
      </c>
      <c r="K4159" s="77">
        <v>-117.1627714</v>
      </c>
      <c r="L4159" s="77">
        <v>4530.2325601502498</v>
      </c>
      <c r="M4159" s="77">
        <v>0.78821066689183295</v>
      </c>
      <c r="N4159" s="77">
        <v>1</v>
      </c>
      <c r="O4159" s="77">
        <v>543.62790721803003</v>
      </c>
      <c r="P4159" s="87" cm="1">
        <f t="array" ref="P4159">IF($X4159="Non-local",VLOOKUP($E4159,$AI$64:$AW$68,COLUMN($AW:$AW)-COLUMN($AH:$AH),FALSE),IF($X4159="Unknown",VLOOKUP($E4159,$AI$71:$AW$75,COLUMN($AW:$AW)-COLUMN($AH:$AH),FALSE),0))</f>
        <v>240.54216867469879</v>
      </c>
      <c r="Q4159" s="87" cm="1">
        <f t="array" ref="Q4159">IF($X4159="Non-local",VLOOKUP($E4159,$AI$40:$AW$44,COLUMN($AW:$AW)-COLUMN($AH:$AH),FALSE),IF($X4159="Unknown",VLOOKUP($E4159,$AI$47:$AW$51,COLUMN($AW:$AW)-COLUMN($AH:$AH),FALSE),0))</f>
        <v>566.73575451807233</v>
      </c>
      <c r="R4159" s="87" cm="1">
        <f t="array" ref="R4159">IF($X4159="Non-local",VLOOKUP($E4159,$AI$88:$AW$92,COLUMN($AW:$AW)-COLUMN($AH:$AH),FALSE),IF($X4159="Unknown",VLOOKUP($E4159,$AI$95:$AW$99,COLUMN($AW:$AW)-COLUMN($AH:$AH),FALSE),0))</f>
        <v>0.10977069426165115</v>
      </c>
      <c r="S4159" s="87" cm="1">
        <f t="array" ref="S4159">VLOOKUP($E4159,$AI$111:$AW$115,COLUMN($AW:$AW)-COLUMN($AH:$AH),FALSE)</f>
        <v>431.69321999999994</v>
      </c>
      <c r="T4159" s="104">
        <f t="shared" si="768"/>
        <v>0.89798136115348415</v>
      </c>
      <c r="U4159" s="104">
        <f t="shared" si="769"/>
        <v>1782.5990504108011</v>
      </c>
      <c r="V4159" s="87" cm="1">
        <f t="array" ref="V4159">VLOOKUP($E4159,$AI$118:$AW$122,COLUMN($AW:$AW)-COLUMN($AH:$AH),FALSE)</f>
        <v>0</v>
      </c>
      <c r="W4159" s="87" t="str">
        <f t="shared" si="773"/>
        <v>Unknown</v>
      </c>
      <c r="X4159" s="87" t="str">
        <f t="shared" si="774"/>
        <v>Unknown</v>
      </c>
      <c r="Y4159" s="104"/>
      <c r="Z4159" s="87" t="str">
        <f t="shared" si="770"/>
        <v>Unknown</v>
      </c>
      <c r="AA4159" s="87" t="str">
        <f t="shared" si="771"/>
        <v>Unknown</v>
      </c>
      <c r="AB4159" s="82" t="e" cm="1">
        <f t="array" ref="AB4159">VLOOKUP(B4159,'GDP per Capita'!$T$2:$V$4235,COLUMN('GDP per Capita'!$V:$V)-COLUMN('GDP per Capita'!$S:$S),FALSE)</f>
        <v>#N/A</v>
      </c>
      <c r="AC4159" s="82" t="str">
        <f t="shared" si="775"/>
        <v/>
      </c>
      <c r="AD4159" s="82">
        <f t="shared" si="776"/>
        <v>61228.93767638311</v>
      </c>
      <c r="AE4159" s="88">
        <f t="shared" si="772"/>
        <v>2.911366941939245E-2</v>
      </c>
    </row>
    <row r="4160" spans="1:31">
      <c r="A4160" s="77" t="s">
        <v>34</v>
      </c>
      <c r="B4160" s="77">
        <v>4159</v>
      </c>
      <c r="C4160" s="77" t="s">
        <v>34</v>
      </c>
      <c r="D4160" s="77" t="s">
        <v>34</v>
      </c>
      <c r="E4160" s="77">
        <v>2016</v>
      </c>
      <c r="F4160" s="77">
        <v>0</v>
      </c>
      <c r="G4160" s="77">
        <v>0</v>
      </c>
      <c r="H4160" s="77">
        <v>0</v>
      </c>
      <c r="I4160" s="77" t="s">
        <v>1790</v>
      </c>
      <c r="J4160" s="77">
        <v>32.7174209</v>
      </c>
      <c r="K4160" s="77">
        <v>-117.1627714</v>
      </c>
      <c r="L4160" s="77">
        <v>4530.2325601502498</v>
      </c>
      <c r="M4160" s="77">
        <v>0.78821066689183295</v>
      </c>
      <c r="N4160" s="77">
        <v>1</v>
      </c>
      <c r="O4160" s="77">
        <v>543.62790721803003</v>
      </c>
      <c r="P4160" s="87" cm="1">
        <f t="array" ref="P4160">IF($X4160="Non-local",VLOOKUP($E4160,$AI$64:$AW$68,COLUMN($AW:$AW)-COLUMN($AH:$AH),FALSE),IF($X4160="Unknown",VLOOKUP($E4160,$AI$71:$AW$75,COLUMN($AW:$AW)-COLUMN($AH:$AH),FALSE),0))</f>
        <v>240.54216867469879</v>
      </c>
      <c r="Q4160" s="87" cm="1">
        <f t="array" ref="Q4160">IF($X4160="Non-local",VLOOKUP($E4160,$AI$40:$AW$44,COLUMN($AW:$AW)-COLUMN($AH:$AH),FALSE),IF($X4160="Unknown",VLOOKUP($E4160,$AI$47:$AW$51,COLUMN($AW:$AW)-COLUMN($AH:$AH),FALSE),0))</f>
        <v>566.73575451807233</v>
      </c>
      <c r="R4160" s="87" cm="1">
        <f t="array" ref="R4160">IF($X4160="Non-local",VLOOKUP($E4160,$AI$88:$AW$92,COLUMN($AW:$AW)-COLUMN($AH:$AH),FALSE),IF($X4160="Unknown",VLOOKUP($E4160,$AI$95:$AW$99,COLUMN($AW:$AW)-COLUMN($AH:$AH),FALSE),0))</f>
        <v>0.10977069426165115</v>
      </c>
      <c r="S4160" s="87" cm="1">
        <f t="array" ref="S4160">VLOOKUP($E4160,$AI$111:$AW$115,COLUMN($AW:$AW)-COLUMN($AH:$AH),FALSE)</f>
        <v>431.69321999999994</v>
      </c>
      <c r="T4160" s="104">
        <f t="shared" si="768"/>
        <v>0.89798136115348415</v>
      </c>
      <c r="U4160" s="104">
        <f t="shared" si="769"/>
        <v>1782.5990504108011</v>
      </c>
      <c r="V4160" s="87" cm="1">
        <f t="array" ref="V4160">VLOOKUP($E4160,$AI$118:$AW$122,COLUMN($AW:$AW)-COLUMN($AH:$AH),FALSE)</f>
        <v>0</v>
      </c>
      <c r="W4160" s="87" t="str">
        <f t="shared" si="773"/>
        <v>Unknown</v>
      </c>
      <c r="X4160" s="87" t="str">
        <f t="shared" si="774"/>
        <v>Unknown</v>
      </c>
      <c r="Y4160" s="104"/>
      <c r="Z4160" s="87" t="str">
        <f t="shared" si="770"/>
        <v>Unknown</v>
      </c>
      <c r="AA4160" s="87" t="str">
        <f t="shared" si="771"/>
        <v>Unknown</v>
      </c>
      <c r="AB4160" s="82" t="e" cm="1">
        <f t="array" ref="AB4160">VLOOKUP(B4160,'GDP per Capita'!$T$2:$V$4235,COLUMN('GDP per Capita'!$V:$V)-COLUMN('GDP per Capita'!$S:$S),FALSE)</f>
        <v>#N/A</v>
      </c>
      <c r="AC4160" s="82" t="str">
        <f t="shared" si="775"/>
        <v/>
      </c>
      <c r="AD4160" s="82">
        <f t="shared" si="776"/>
        <v>61228.93767638311</v>
      </c>
      <c r="AE4160" s="88">
        <f t="shared" si="772"/>
        <v>2.911366941939245E-2</v>
      </c>
    </row>
    <row r="4161" spans="1:31">
      <c r="A4161" s="77" t="s">
        <v>34</v>
      </c>
      <c r="B4161" s="77">
        <v>4160</v>
      </c>
      <c r="C4161" s="77" t="s">
        <v>34</v>
      </c>
      <c r="D4161" s="77" t="s">
        <v>34</v>
      </c>
      <c r="E4161" s="77">
        <v>2016</v>
      </c>
      <c r="F4161" s="77">
        <v>0</v>
      </c>
      <c r="G4161" s="77">
        <v>0</v>
      </c>
      <c r="H4161" s="77">
        <v>0</v>
      </c>
      <c r="I4161" s="77" t="s">
        <v>1790</v>
      </c>
      <c r="J4161" s="77">
        <v>32.7174209</v>
      </c>
      <c r="K4161" s="77">
        <v>-117.1627714</v>
      </c>
      <c r="L4161" s="77">
        <v>4530.2325601502498</v>
      </c>
      <c r="M4161" s="77">
        <v>0.78821066689183295</v>
      </c>
      <c r="N4161" s="77">
        <v>1</v>
      </c>
      <c r="O4161" s="77">
        <v>543.62790721803003</v>
      </c>
      <c r="P4161" s="87" cm="1">
        <f t="array" ref="P4161">IF($X4161="Non-local",VLOOKUP($E4161,$AI$64:$AW$68,COLUMN($AW:$AW)-COLUMN($AH:$AH),FALSE),IF($X4161="Unknown",VLOOKUP($E4161,$AI$71:$AW$75,COLUMN($AW:$AW)-COLUMN($AH:$AH),FALSE),0))</f>
        <v>240.54216867469879</v>
      </c>
      <c r="Q4161" s="87" cm="1">
        <f t="array" ref="Q4161">IF($X4161="Non-local",VLOOKUP($E4161,$AI$40:$AW$44,COLUMN($AW:$AW)-COLUMN($AH:$AH),FALSE),IF($X4161="Unknown",VLOOKUP($E4161,$AI$47:$AW$51,COLUMN($AW:$AW)-COLUMN($AH:$AH),FALSE),0))</f>
        <v>566.73575451807233</v>
      </c>
      <c r="R4161" s="87" cm="1">
        <f t="array" ref="R4161">IF($X4161="Non-local",VLOOKUP($E4161,$AI$88:$AW$92,COLUMN($AW:$AW)-COLUMN($AH:$AH),FALSE),IF($X4161="Unknown",VLOOKUP($E4161,$AI$95:$AW$99,COLUMN($AW:$AW)-COLUMN($AH:$AH),FALSE),0))</f>
        <v>0.10977069426165115</v>
      </c>
      <c r="S4161" s="87" cm="1">
        <f t="array" ref="S4161">VLOOKUP($E4161,$AI$111:$AW$115,COLUMN($AW:$AW)-COLUMN($AH:$AH),FALSE)</f>
        <v>431.69321999999994</v>
      </c>
      <c r="T4161" s="104">
        <f t="shared" si="768"/>
        <v>0.89798136115348415</v>
      </c>
      <c r="U4161" s="104">
        <f t="shared" si="769"/>
        <v>1782.5990504108011</v>
      </c>
      <c r="V4161" s="87" cm="1">
        <f t="array" ref="V4161">VLOOKUP($E4161,$AI$118:$AW$122,COLUMN($AW:$AW)-COLUMN($AH:$AH),FALSE)</f>
        <v>0</v>
      </c>
      <c r="W4161" s="87" t="str">
        <f t="shared" si="773"/>
        <v>Unknown</v>
      </c>
      <c r="X4161" s="87" t="str">
        <f t="shared" si="774"/>
        <v>Unknown</v>
      </c>
      <c r="Y4161" s="104"/>
      <c r="Z4161" s="87" t="str">
        <f t="shared" si="770"/>
        <v>Unknown</v>
      </c>
      <c r="AA4161" s="87" t="str">
        <f t="shared" si="771"/>
        <v>Unknown</v>
      </c>
      <c r="AB4161" s="82" t="e" cm="1">
        <f t="array" ref="AB4161">VLOOKUP(B4161,'GDP per Capita'!$T$2:$V$4235,COLUMN('GDP per Capita'!$V:$V)-COLUMN('GDP per Capita'!$S:$S),FALSE)</f>
        <v>#N/A</v>
      </c>
      <c r="AC4161" s="82" t="str">
        <f t="shared" si="775"/>
        <v/>
      </c>
      <c r="AD4161" s="82">
        <f t="shared" si="776"/>
        <v>61228.93767638311</v>
      </c>
      <c r="AE4161" s="88">
        <f t="shared" si="772"/>
        <v>2.911366941939245E-2</v>
      </c>
    </row>
    <row r="4162" spans="1:31">
      <c r="A4162" s="77" t="s">
        <v>1879</v>
      </c>
      <c r="B4162" s="77">
        <v>4161</v>
      </c>
      <c r="C4162" s="77" t="s">
        <v>29</v>
      </c>
      <c r="D4162" s="77" t="s">
        <v>29</v>
      </c>
      <c r="E4162" s="77">
        <v>2016</v>
      </c>
      <c r="F4162" s="77">
        <v>40.746984399999903</v>
      </c>
      <c r="G4162" s="77">
        <v>-90.904028400000001</v>
      </c>
      <c r="H4162" s="77">
        <v>0</v>
      </c>
      <c r="I4162" s="77" t="s">
        <v>1790</v>
      </c>
      <c r="J4162" s="77">
        <v>32.7174209</v>
      </c>
      <c r="K4162" s="77">
        <v>-117.1627714</v>
      </c>
      <c r="L4162" s="77">
        <v>4985.7716349464099</v>
      </c>
      <c r="M4162" s="77">
        <v>0.87472060699328202</v>
      </c>
      <c r="N4162" s="77">
        <v>0</v>
      </c>
      <c r="O4162" s="77">
        <v>598.29259619356901</v>
      </c>
      <c r="P4162" s="87" cm="1">
        <f t="array" ref="P4162">IF($X4162="Non-local",VLOOKUP($E4162,$AI$64:$AW$68,COLUMN($AW:$AW)-COLUMN($AH:$AH),FALSE),IF($X4162="Unknown",VLOOKUP($E4162,$AI$71:$AW$75,COLUMN($AW:$AW)-COLUMN($AH:$AH),FALSE),0))</f>
        <v>264</v>
      </c>
      <c r="Q4162" s="87" cm="1">
        <f t="array" ref="Q4162">IF($X4162="Non-local",VLOOKUP($E4162,$AI$40:$AW$44,COLUMN($AW:$AW)-COLUMN($AH:$AH),FALSE),IF($X4162="Unknown",VLOOKUP($E4162,$AI$47:$AW$51,COLUMN($AW:$AW)-COLUMN($AH:$AH),FALSE),0))</f>
        <v>622.00419999999997</v>
      </c>
      <c r="R4162" s="87" cm="1">
        <f t="array" ref="R4162">IF($X4162="Non-local",VLOOKUP($E4162,$AI$88:$AW$92,COLUMN($AW:$AW)-COLUMN($AH:$AH),FALSE),IF($X4162="Unknown",VLOOKUP($E4162,$AI$95:$AW$99,COLUMN($AW:$AW)-COLUMN($AH:$AH),FALSE),0))</f>
        <v>0.12047560494171299</v>
      </c>
      <c r="S4162" s="87" cm="1">
        <f t="array" ref="S4162">VLOOKUP($E4162,$AI$111:$AW$115,COLUMN($AW:$AW)-COLUMN($AH:$AH),FALSE)</f>
        <v>431.69321999999994</v>
      </c>
      <c r="T4162" s="104">
        <f t="shared" ref="T4162:T4230" si="777">SUM(M4162,R4162)</f>
        <v>0.99519621193499497</v>
      </c>
      <c r="U4162" s="104">
        <f t="shared" ref="U4162:U4230" si="778">SUM(O4162,P4162,Q4162,S4162)</f>
        <v>1915.9900161935689</v>
      </c>
      <c r="V4162" s="87" cm="1">
        <f t="array" ref="V4162">VLOOKUP($E4162,$AI$118:$AW$122,COLUMN($AW:$AW)-COLUMN($AH:$AH),FALSE)</f>
        <v>0</v>
      </c>
      <c r="W4162" s="87" t="str">
        <f t="shared" si="773"/>
        <v>Domestic</v>
      </c>
      <c r="X4162" s="87" t="str">
        <f t="shared" si="774"/>
        <v>Non-local</v>
      </c>
      <c r="Y4162" s="104"/>
      <c r="Z4162" s="87" t="str">
        <f t="shared" ref="Z4162:Z4225" si="779">C4162</f>
        <v>USA</v>
      </c>
      <c r="AA4162" s="87" t="str">
        <f t="shared" ref="AA4162:AA4225" si="780">D4162</f>
        <v>USA</v>
      </c>
      <c r="AB4162" s="82" cm="1">
        <f t="array" ref="AB4162">VLOOKUP(B4162,'GDP per Capita'!$T$2:$V$4235,COLUMN('GDP per Capita'!$V:$V)-COLUMN('GDP per Capita'!$S:$S),FALSE)</f>
        <v>63809.64</v>
      </c>
      <c r="AC4162" s="82">
        <f t="shared" si="775"/>
        <v>63809.64</v>
      </c>
      <c r="AD4162" s="82">
        <f t="shared" si="776"/>
        <v>63809.64</v>
      </c>
      <c r="AE4162" s="88">
        <f t="shared" ref="AE4162:AE4225" si="781">U4162/AD4162</f>
        <v>3.0026654533602898E-2</v>
      </c>
    </row>
    <row r="4163" spans="1:31">
      <c r="A4163" s="77" t="s">
        <v>1870</v>
      </c>
      <c r="B4163" s="77">
        <v>4162</v>
      </c>
      <c r="C4163" s="77" t="s">
        <v>29</v>
      </c>
      <c r="D4163" s="77" t="s">
        <v>29</v>
      </c>
      <c r="E4163" s="77">
        <v>2016</v>
      </c>
      <c r="F4163" s="77">
        <v>39.167039600000003</v>
      </c>
      <c r="G4163" s="77">
        <v>-86.534288099999998</v>
      </c>
      <c r="H4163" s="77">
        <v>0</v>
      </c>
      <c r="I4163" s="77" t="s">
        <v>1790</v>
      </c>
      <c r="J4163" s="77">
        <v>32.7174209</v>
      </c>
      <c r="K4163" s="77">
        <v>-117.1627714</v>
      </c>
      <c r="L4163" s="77">
        <v>5668.5144154794598</v>
      </c>
      <c r="M4163" s="77">
        <v>0.96709352297182105</v>
      </c>
      <c r="N4163" s="77">
        <v>0</v>
      </c>
      <c r="O4163" s="77">
        <v>680.22172985753502</v>
      </c>
      <c r="P4163" s="87" cm="1">
        <f t="array" ref="P4163">IF($X4163="Non-local",VLOOKUP($E4163,$AI$64:$AW$68,COLUMN($AW:$AW)-COLUMN($AH:$AH),FALSE),IF($X4163="Unknown",VLOOKUP($E4163,$AI$71:$AW$75,COLUMN($AW:$AW)-COLUMN($AH:$AH),FALSE),0))</f>
        <v>264</v>
      </c>
      <c r="Q4163" s="87" cm="1">
        <f t="array" ref="Q4163">IF($X4163="Non-local",VLOOKUP($E4163,$AI$40:$AW$44,COLUMN($AW:$AW)-COLUMN($AH:$AH),FALSE),IF($X4163="Unknown",VLOOKUP($E4163,$AI$47:$AW$51,COLUMN($AW:$AW)-COLUMN($AH:$AH),FALSE),0))</f>
        <v>622.00419999999997</v>
      </c>
      <c r="R4163" s="87" cm="1">
        <f t="array" ref="R4163">IF($X4163="Non-local",VLOOKUP($E4163,$AI$88:$AW$92,COLUMN($AW:$AW)-COLUMN($AH:$AH),FALSE),IF($X4163="Unknown",VLOOKUP($E4163,$AI$95:$AW$99,COLUMN($AW:$AW)-COLUMN($AH:$AH),FALSE),0))</f>
        <v>0.12047560494171299</v>
      </c>
      <c r="S4163" s="87" cm="1">
        <f t="array" ref="S4163">VLOOKUP($E4163,$AI$111:$AW$115,COLUMN($AW:$AW)-COLUMN($AH:$AH),FALSE)</f>
        <v>431.69321999999994</v>
      </c>
      <c r="T4163" s="104">
        <f t="shared" si="777"/>
        <v>1.087569127913534</v>
      </c>
      <c r="U4163" s="104">
        <f t="shared" si="778"/>
        <v>1997.9191498575349</v>
      </c>
      <c r="V4163" s="87" cm="1">
        <f t="array" ref="V4163">VLOOKUP($E4163,$AI$118:$AW$122,COLUMN($AW:$AW)-COLUMN($AH:$AH),FALSE)</f>
        <v>0</v>
      </c>
      <c r="W4163" s="87" t="str">
        <f t="shared" ref="W4163:W4226" si="782">IF(Z4163&lt;&gt;"USA",IF(Z4163&lt;&gt;"Unknown","International","Unknown"),"Domestic")</f>
        <v>Domestic</v>
      </c>
      <c r="X4163" s="87" t="str">
        <f t="shared" ref="X4163:X4226" si="783">IF(A4163="Unknown","Unknown",IF(H4163=1,"Local","Non-local"))</f>
        <v>Non-local</v>
      </c>
      <c r="Y4163" s="104"/>
      <c r="Z4163" s="87" t="str">
        <f t="shared" si="779"/>
        <v>USA</v>
      </c>
      <c r="AA4163" s="87" t="str">
        <f t="shared" si="780"/>
        <v>USA</v>
      </c>
      <c r="AB4163" s="82" cm="1">
        <f t="array" ref="AB4163">VLOOKUP(B4163,'GDP per Capita'!$T$2:$V$4235,COLUMN('GDP per Capita'!$V:$V)-COLUMN('GDP per Capita'!$S:$S),FALSE)</f>
        <v>63809.64</v>
      </c>
      <c r="AC4163" s="82">
        <f t="shared" si="775"/>
        <v>63809.64</v>
      </c>
      <c r="AD4163" s="82">
        <f t="shared" si="776"/>
        <v>63809.64</v>
      </c>
      <c r="AE4163" s="88">
        <f t="shared" si="781"/>
        <v>3.1310616230675097E-2</v>
      </c>
    </row>
    <row r="4164" spans="1:31">
      <c r="A4164" s="77" t="s">
        <v>999</v>
      </c>
      <c r="B4164" s="77">
        <v>4163</v>
      </c>
      <c r="C4164" s="77" t="s">
        <v>29</v>
      </c>
      <c r="D4164" s="77" t="s">
        <v>29</v>
      </c>
      <c r="E4164" s="77">
        <v>2016</v>
      </c>
      <c r="F4164" s="77">
        <v>47.603832099999998</v>
      </c>
      <c r="G4164" s="77">
        <v>-122.3300624</v>
      </c>
      <c r="H4164" s="77">
        <v>0</v>
      </c>
      <c r="I4164" s="77" t="s">
        <v>1790</v>
      </c>
      <c r="J4164" s="77">
        <v>32.7174209</v>
      </c>
      <c r="K4164" s="77">
        <v>-117.1627714</v>
      </c>
      <c r="L4164" s="77">
        <v>3423.0716099771898</v>
      </c>
      <c r="M4164" s="77">
        <v>0.63027689994962799</v>
      </c>
      <c r="N4164" s="77">
        <v>0</v>
      </c>
      <c r="O4164" s="77">
        <v>657.22974911562096</v>
      </c>
      <c r="P4164" s="87" cm="1">
        <f t="array" ref="P4164">IF($X4164="Non-local",VLOOKUP($E4164,$AI$64:$AW$68,COLUMN($AW:$AW)-COLUMN($AH:$AH),FALSE),IF($X4164="Unknown",VLOOKUP($E4164,$AI$71:$AW$75,COLUMN($AW:$AW)-COLUMN($AH:$AH),FALSE),0))</f>
        <v>264</v>
      </c>
      <c r="Q4164" s="87" cm="1">
        <f t="array" ref="Q4164">IF($X4164="Non-local",VLOOKUP($E4164,$AI$40:$AW$44,COLUMN($AW:$AW)-COLUMN($AH:$AH),FALSE),IF($X4164="Unknown",VLOOKUP($E4164,$AI$47:$AW$51,COLUMN($AW:$AW)-COLUMN($AH:$AH),FALSE),0))</f>
        <v>622.00419999999997</v>
      </c>
      <c r="R4164" s="87" cm="1">
        <f t="array" ref="R4164">IF($X4164="Non-local",VLOOKUP($E4164,$AI$88:$AW$92,COLUMN($AW:$AW)-COLUMN($AH:$AH),FALSE),IF($X4164="Unknown",VLOOKUP($E4164,$AI$95:$AW$99,COLUMN($AW:$AW)-COLUMN($AH:$AH),FALSE),0))</f>
        <v>0.12047560494171299</v>
      </c>
      <c r="S4164" s="87" cm="1">
        <f t="array" ref="S4164">VLOOKUP($E4164,$AI$111:$AW$115,COLUMN($AW:$AW)-COLUMN($AH:$AH),FALSE)</f>
        <v>431.69321999999994</v>
      </c>
      <c r="T4164" s="104">
        <f t="shared" si="777"/>
        <v>0.75075250489134093</v>
      </c>
      <c r="U4164" s="104">
        <f t="shared" si="778"/>
        <v>1974.9271691156207</v>
      </c>
      <c r="V4164" s="87" cm="1">
        <f t="array" ref="V4164">VLOOKUP($E4164,$AI$118:$AW$122,COLUMN($AW:$AW)-COLUMN($AH:$AH),FALSE)</f>
        <v>0</v>
      </c>
      <c r="W4164" s="87" t="str">
        <f t="shared" si="782"/>
        <v>Domestic</v>
      </c>
      <c r="X4164" s="87" t="str">
        <f t="shared" si="783"/>
        <v>Non-local</v>
      </c>
      <c r="Y4164" s="104"/>
      <c r="Z4164" s="87" t="str">
        <f t="shared" si="779"/>
        <v>USA</v>
      </c>
      <c r="AA4164" s="87" t="str">
        <f t="shared" si="780"/>
        <v>USA</v>
      </c>
      <c r="AB4164" s="82" cm="1">
        <f t="array" ref="AB4164">VLOOKUP(B4164,'GDP per Capita'!$T$2:$V$4235,COLUMN('GDP per Capita'!$V:$V)-COLUMN('GDP per Capita'!$S:$S),FALSE)</f>
        <v>63809.64</v>
      </c>
      <c r="AC4164" s="82">
        <f t="shared" si="775"/>
        <v>63809.64</v>
      </c>
      <c r="AD4164" s="82">
        <f t="shared" si="776"/>
        <v>63809.64</v>
      </c>
      <c r="AE4164" s="88">
        <f t="shared" si="781"/>
        <v>3.0950294800528896E-2</v>
      </c>
    </row>
    <row r="4165" spans="1:31">
      <c r="A4165" s="77" t="s">
        <v>1880</v>
      </c>
      <c r="B4165" s="77">
        <v>4164</v>
      </c>
      <c r="C4165" s="77" t="s">
        <v>431</v>
      </c>
      <c r="D4165" s="77" t="s">
        <v>31</v>
      </c>
      <c r="E4165" s="77">
        <v>2016</v>
      </c>
      <c r="F4165" s="77">
        <v>48.205430399999997</v>
      </c>
      <c r="G4165" s="77">
        <v>16.359762199999999</v>
      </c>
      <c r="H4165" s="77">
        <v>0</v>
      </c>
      <c r="I4165" s="77" t="s">
        <v>1790</v>
      </c>
      <c r="J4165" s="77">
        <v>32.7174209</v>
      </c>
      <c r="K4165" s="77">
        <v>-117.1627714</v>
      </c>
      <c r="L4165" s="77">
        <v>19800.742205338</v>
      </c>
      <c r="M4165" s="77">
        <v>3.0636240664478298</v>
      </c>
      <c r="N4165" s="77">
        <v>0</v>
      </c>
      <c r="O4165" s="77">
        <v>1811.76791178843</v>
      </c>
      <c r="P4165" s="87" cm="1">
        <f t="array" ref="P4165">IF($X4165="Non-local",VLOOKUP($E4165,$AI$64:$AW$68,COLUMN($AW:$AW)-COLUMN($AH:$AH),FALSE),IF($X4165="Unknown",VLOOKUP($E4165,$AI$71:$AW$75,COLUMN($AW:$AW)-COLUMN($AH:$AH),FALSE),0))</f>
        <v>264</v>
      </c>
      <c r="Q4165" s="87" cm="1">
        <f t="array" ref="Q4165">IF($X4165="Non-local",VLOOKUP($E4165,$AI$40:$AW$44,COLUMN($AW:$AW)-COLUMN($AH:$AH),FALSE),IF($X4165="Unknown",VLOOKUP($E4165,$AI$47:$AW$51,COLUMN($AW:$AW)-COLUMN($AH:$AH),FALSE),0))</f>
        <v>622.00419999999997</v>
      </c>
      <c r="R4165" s="87" cm="1">
        <f t="array" ref="R4165">IF($X4165="Non-local",VLOOKUP($E4165,$AI$88:$AW$92,COLUMN($AW:$AW)-COLUMN($AH:$AH),FALSE),IF($X4165="Unknown",VLOOKUP($E4165,$AI$95:$AW$99,COLUMN($AW:$AW)-COLUMN($AH:$AH),FALSE),0))</f>
        <v>0.12047560494171299</v>
      </c>
      <c r="S4165" s="87" cm="1">
        <f t="array" ref="S4165">VLOOKUP($E4165,$AI$111:$AW$115,COLUMN($AW:$AW)-COLUMN($AH:$AH),FALSE)</f>
        <v>431.69321999999994</v>
      </c>
      <c r="T4165" s="104">
        <f t="shared" si="777"/>
        <v>3.1840996713895429</v>
      </c>
      <c r="U4165" s="104">
        <f t="shared" si="778"/>
        <v>3129.4653317884299</v>
      </c>
      <c r="V4165" s="87" cm="1">
        <f t="array" ref="V4165">VLOOKUP($E4165,$AI$118:$AW$122,COLUMN($AW:$AW)-COLUMN($AH:$AH),FALSE)</f>
        <v>0</v>
      </c>
      <c r="W4165" s="87" t="str">
        <f t="shared" si="782"/>
        <v>International</v>
      </c>
      <c r="X4165" s="87" t="str">
        <f t="shared" si="783"/>
        <v>Non-local</v>
      </c>
      <c r="Y4165" s="104"/>
      <c r="Z4165" s="87" t="str">
        <f t="shared" si="779"/>
        <v>Austria</v>
      </c>
      <c r="AA4165" s="87" t="str">
        <f t="shared" si="780"/>
        <v>Europe</v>
      </c>
      <c r="AB4165" s="82" cm="1">
        <f t="array" ref="AB4165">VLOOKUP(B4165,'GDP per Capita'!$T$2:$V$4235,COLUMN('GDP per Capita'!$V:$V)-COLUMN('GDP per Capita'!$S:$S),FALSE)</f>
        <v>51375.45</v>
      </c>
      <c r="AC4165" s="82">
        <f t="shared" si="775"/>
        <v>51375.45</v>
      </c>
      <c r="AD4165" s="82">
        <f t="shared" si="776"/>
        <v>51375.45</v>
      </c>
      <c r="AE4165" s="88">
        <f t="shared" si="781"/>
        <v>6.0913633492036177E-2</v>
      </c>
    </row>
    <row r="4166" spans="1:31">
      <c r="A4166" s="77" t="s">
        <v>1057</v>
      </c>
      <c r="B4166" s="77">
        <v>4165</v>
      </c>
      <c r="C4166" s="77" t="s">
        <v>575</v>
      </c>
      <c r="D4166" s="77" t="s">
        <v>31</v>
      </c>
      <c r="E4166" s="77">
        <v>2016</v>
      </c>
      <c r="F4166" s="77">
        <v>47.517232100000001</v>
      </c>
      <c r="G4166" s="77">
        <v>8.5407118000000004</v>
      </c>
      <c r="H4166" s="77">
        <v>0</v>
      </c>
      <c r="I4166" s="77" t="s">
        <v>1790</v>
      </c>
      <c r="J4166" s="77">
        <v>32.7174209</v>
      </c>
      <c r="K4166" s="77">
        <v>-117.1627714</v>
      </c>
      <c r="L4166" s="77">
        <v>19160.782829319502</v>
      </c>
      <c r="M4166" s="77">
        <v>2.9610771326943199</v>
      </c>
      <c r="N4166" s="77">
        <v>0</v>
      </c>
      <c r="O4166" s="77">
        <v>1753.2116288827399</v>
      </c>
      <c r="P4166" s="87" cm="1">
        <f t="array" ref="P4166">IF($X4166="Non-local",VLOOKUP($E4166,$AI$64:$AW$68,COLUMN($AW:$AW)-COLUMN($AH:$AH),FALSE),IF($X4166="Unknown",VLOOKUP($E4166,$AI$71:$AW$75,COLUMN($AW:$AW)-COLUMN($AH:$AH),FALSE),0))</f>
        <v>264</v>
      </c>
      <c r="Q4166" s="87" cm="1">
        <f t="array" ref="Q4166">IF($X4166="Non-local",VLOOKUP($E4166,$AI$40:$AW$44,COLUMN($AW:$AW)-COLUMN($AH:$AH),FALSE),IF($X4166="Unknown",VLOOKUP($E4166,$AI$47:$AW$51,COLUMN($AW:$AW)-COLUMN($AH:$AH),FALSE),0))</f>
        <v>622.00419999999997</v>
      </c>
      <c r="R4166" s="87" cm="1">
        <f t="array" ref="R4166">IF($X4166="Non-local",VLOOKUP($E4166,$AI$88:$AW$92,COLUMN($AW:$AW)-COLUMN($AH:$AH),FALSE),IF($X4166="Unknown",VLOOKUP($E4166,$AI$95:$AW$99,COLUMN($AW:$AW)-COLUMN($AH:$AH),FALSE),0))</f>
        <v>0.12047560494171299</v>
      </c>
      <c r="S4166" s="87" cm="1">
        <f t="array" ref="S4166">VLOOKUP($E4166,$AI$111:$AW$115,COLUMN($AW:$AW)-COLUMN($AH:$AH),FALSE)</f>
        <v>431.69321999999994</v>
      </c>
      <c r="T4166" s="104">
        <f t="shared" si="777"/>
        <v>3.081552737636033</v>
      </c>
      <c r="U4166" s="104">
        <f t="shared" si="778"/>
        <v>3070.9090488827401</v>
      </c>
      <c r="V4166" s="87" cm="1">
        <f t="array" ref="V4166">VLOOKUP($E4166,$AI$118:$AW$122,COLUMN($AW:$AW)-COLUMN($AH:$AH),FALSE)</f>
        <v>0</v>
      </c>
      <c r="W4166" s="87" t="str">
        <f t="shared" si="782"/>
        <v>International</v>
      </c>
      <c r="X4166" s="87" t="str">
        <f t="shared" si="783"/>
        <v>Non-local</v>
      </c>
      <c r="Y4166" s="104"/>
      <c r="Z4166" s="87" t="str">
        <f t="shared" si="779"/>
        <v>Switzerland</v>
      </c>
      <c r="AA4166" s="87" t="str">
        <f t="shared" si="780"/>
        <v>Europe</v>
      </c>
      <c r="AB4166" s="82" cm="1">
        <f t="array" ref="AB4166">VLOOKUP(B4166,'GDP per Capita'!$T$2:$V$4235,COLUMN('GDP per Capita'!$V:$V)-COLUMN('GDP per Capita'!$S:$S),FALSE)</f>
        <v>84665.279999999999</v>
      </c>
      <c r="AC4166" s="82">
        <f t="shared" si="775"/>
        <v>84665.279999999999</v>
      </c>
      <c r="AD4166" s="82">
        <f t="shared" si="776"/>
        <v>84665.279999999999</v>
      </c>
      <c r="AE4166" s="88">
        <f t="shared" si="781"/>
        <v>3.6271173365076452E-2</v>
      </c>
    </row>
    <row r="4167" spans="1:31">
      <c r="A4167" s="77" t="s">
        <v>1881</v>
      </c>
      <c r="B4167" s="77">
        <v>4166</v>
      </c>
      <c r="C4167" s="77" t="s">
        <v>29</v>
      </c>
      <c r="D4167" s="77" t="s">
        <v>29</v>
      </c>
      <c r="E4167" s="77">
        <v>2016</v>
      </c>
      <c r="F4167" s="77">
        <v>39.111219299999902</v>
      </c>
      <c r="G4167" s="77">
        <v>-76.932475199999999</v>
      </c>
      <c r="H4167" s="77">
        <v>0</v>
      </c>
      <c r="I4167" s="77" t="s">
        <v>1790</v>
      </c>
      <c r="J4167" s="77">
        <v>32.7174209</v>
      </c>
      <c r="K4167" s="77">
        <v>-117.1627714</v>
      </c>
      <c r="L4167" s="77">
        <v>7322.7671571050396</v>
      </c>
      <c r="M4167" s="77">
        <v>1.1943151446620299</v>
      </c>
      <c r="N4167" s="77">
        <v>0</v>
      </c>
      <c r="O4167" s="77">
        <v>878.73205885260495</v>
      </c>
      <c r="P4167" s="87" cm="1">
        <f t="array" ref="P4167">IF($X4167="Non-local",VLOOKUP($E4167,$AI$64:$AW$68,COLUMN($AW:$AW)-COLUMN($AH:$AH),FALSE),IF($X4167="Unknown",VLOOKUP($E4167,$AI$71:$AW$75,COLUMN($AW:$AW)-COLUMN($AH:$AH),FALSE),0))</f>
        <v>264</v>
      </c>
      <c r="Q4167" s="87" cm="1">
        <f t="array" ref="Q4167">IF($X4167="Non-local",VLOOKUP($E4167,$AI$40:$AW$44,COLUMN($AW:$AW)-COLUMN($AH:$AH),FALSE),IF($X4167="Unknown",VLOOKUP($E4167,$AI$47:$AW$51,COLUMN($AW:$AW)-COLUMN($AH:$AH),FALSE),0))</f>
        <v>622.00419999999997</v>
      </c>
      <c r="R4167" s="87" cm="1">
        <f t="array" ref="R4167">IF($X4167="Non-local",VLOOKUP($E4167,$AI$88:$AW$92,COLUMN($AW:$AW)-COLUMN($AH:$AH),FALSE),IF($X4167="Unknown",VLOOKUP($E4167,$AI$95:$AW$99,COLUMN($AW:$AW)-COLUMN($AH:$AH),FALSE),0))</f>
        <v>0.12047560494171299</v>
      </c>
      <c r="S4167" s="87" cm="1">
        <f t="array" ref="S4167">VLOOKUP($E4167,$AI$111:$AW$115,COLUMN($AW:$AW)-COLUMN($AH:$AH),FALSE)</f>
        <v>431.69321999999994</v>
      </c>
      <c r="T4167" s="104">
        <f t="shared" si="777"/>
        <v>1.314790749603743</v>
      </c>
      <c r="U4167" s="104">
        <f t="shared" si="778"/>
        <v>2196.4294788526049</v>
      </c>
      <c r="V4167" s="87" cm="1">
        <f t="array" ref="V4167">VLOOKUP($E4167,$AI$118:$AW$122,COLUMN($AW:$AW)-COLUMN($AH:$AH),FALSE)</f>
        <v>0</v>
      </c>
      <c r="W4167" s="87" t="str">
        <f t="shared" si="782"/>
        <v>Domestic</v>
      </c>
      <c r="X4167" s="87" t="str">
        <f t="shared" si="783"/>
        <v>Non-local</v>
      </c>
      <c r="Y4167" s="104"/>
      <c r="Z4167" s="87" t="str">
        <f t="shared" si="779"/>
        <v>USA</v>
      </c>
      <c r="AA4167" s="87" t="str">
        <f t="shared" si="780"/>
        <v>USA</v>
      </c>
      <c r="AB4167" s="82" cm="1">
        <f t="array" ref="AB4167">VLOOKUP(B4167,'GDP per Capita'!$T$2:$V$4235,COLUMN('GDP per Capita'!$V:$V)-COLUMN('GDP per Capita'!$S:$S),FALSE)</f>
        <v>63809.64</v>
      </c>
      <c r="AC4167" s="82">
        <f t="shared" si="775"/>
        <v>63809.64</v>
      </c>
      <c r="AD4167" s="82">
        <f t="shared" si="776"/>
        <v>63809.64</v>
      </c>
      <c r="AE4167" s="88">
        <f t="shared" si="781"/>
        <v>3.4421593333744005E-2</v>
      </c>
    </row>
    <row r="4168" spans="1:31">
      <c r="A4168" s="77" t="s">
        <v>965</v>
      </c>
      <c r="B4168" s="77">
        <v>4167</v>
      </c>
      <c r="C4168" s="77" t="s">
        <v>29</v>
      </c>
      <c r="D4168" s="77" t="s">
        <v>29</v>
      </c>
      <c r="E4168" s="77">
        <v>2016</v>
      </c>
      <c r="F4168" s="77">
        <v>35.198752200000001</v>
      </c>
      <c r="G4168" s="77">
        <v>-111.6518229</v>
      </c>
      <c r="H4168" s="77">
        <v>0</v>
      </c>
      <c r="I4168" s="77" t="s">
        <v>1790</v>
      </c>
      <c r="J4168" s="77">
        <v>32.7174209</v>
      </c>
      <c r="K4168" s="77">
        <v>-117.1627714</v>
      </c>
      <c r="L4168" s="77">
        <v>1156.3997912467801</v>
      </c>
      <c r="M4168" s="77">
        <v>0.31432825164768502</v>
      </c>
      <c r="N4168" s="77">
        <v>0</v>
      </c>
      <c r="O4168" s="77">
        <v>222.028759919382</v>
      </c>
      <c r="P4168" s="87" cm="1">
        <f t="array" ref="P4168">IF($X4168="Non-local",VLOOKUP($E4168,$AI$64:$AW$68,COLUMN($AW:$AW)-COLUMN($AH:$AH),FALSE),IF($X4168="Unknown",VLOOKUP($E4168,$AI$71:$AW$75,COLUMN($AW:$AW)-COLUMN($AH:$AH),FALSE),0))</f>
        <v>264</v>
      </c>
      <c r="Q4168" s="87" cm="1">
        <f t="array" ref="Q4168">IF($X4168="Non-local",VLOOKUP($E4168,$AI$40:$AW$44,COLUMN($AW:$AW)-COLUMN($AH:$AH),FALSE),IF($X4168="Unknown",VLOOKUP($E4168,$AI$47:$AW$51,COLUMN($AW:$AW)-COLUMN($AH:$AH),FALSE),0))</f>
        <v>622.00419999999997</v>
      </c>
      <c r="R4168" s="87" cm="1">
        <f t="array" ref="R4168">IF($X4168="Non-local",VLOOKUP($E4168,$AI$88:$AW$92,COLUMN($AW:$AW)-COLUMN($AH:$AH),FALSE),IF($X4168="Unknown",VLOOKUP($E4168,$AI$95:$AW$99,COLUMN($AW:$AW)-COLUMN($AH:$AH),FALSE),0))</f>
        <v>0.12047560494171299</v>
      </c>
      <c r="S4168" s="87" cm="1">
        <f t="array" ref="S4168">VLOOKUP($E4168,$AI$111:$AW$115,COLUMN($AW:$AW)-COLUMN($AH:$AH),FALSE)</f>
        <v>431.69321999999994</v>
      </c>
      <c r="T4168" s="104">
        <f t="shared" si="777"/>
        <v>0.43480385658939802</v>
      </c>
      <c r="U4168" s="104">
        <f t="shared" si="778"/>
        <v>1539.7261799193818</v>
      </c>
      <c r="V4168" s="87" cm="1">
        <f t="array" ref="V4168">VLOOKUP($E4168,$AI$118:$AW$122,COLUMN($AW:$AW)-COLUMN($AH:$AH),FALSE)</f>
        <v>0</v>
      </c>
      <c r="W4168" s="87" t="str">
        <f t="shared" si="782"/>
        <v>Domestic</v>
      </c>
      <c r="X4168" s="87" t="str">
        <f t="shared" si="783"/>
        <v>Non-local</v>
      </c>
      <c r="Y4168" s="104"/>
      <c r="Z4168" s="87" t="str">
        <f t="shared" si="779"/>
        <v>USA</v>
      </c>
      <c r="AA4168" s="87" t="str">
        <f t="shared" si="780"/>
        <v>USA</v>
      </c>
      <c r="AB4168" s="82" cm="1">
        <f t="array" ref="AB4168">VLOOKUP(B4168,'GDP per Capita'!$T$2:$V$4235,COLUMN('GDP per Capita'!$V:$V)-COLUMN('GDP per Capita'!$S:$S),FALSE)</f>
        <v>63809.64</v>
      </c>
      <c r="AC4168" s="82">
        <f t="shared" si="775"/>
        <v>63809.64</v>
      </c>
      <c r="AD4168" s="82">
        <f t="shared" si="776"/>
        <v>63809.64</v>
      </c>
      <c r="AE4168" s="88">
        <f t="shared" si="781"/>
        <v>2.4129993209793723E-2</v>
      </c>
    </row>
    <row r="4169" spans="1:31">
      <c r="A4169" s="77" t="s">
        <v>1032</v>
      </c>
      <c r="B4169" s="77">
        <v>4168</v>
      </c>
      <c r="C4169" s="77" t="s">
        <v>29</v>
      </c>
      <c r="D4169" s="77" t="s">
        <v>29</v>
      </c>
      <c r="E4169" s="77">
        <v>2016</v>
      </c>
      <c r="F4169" s="77">
        <v>32.7174209</v>
      </c>
      <c r="G4169" s="77">
        <v>-117.1627714</v>
      </c>
      <c r="H4169" s="77">
        <v>1</v>
      </c>
      <c r="I4169" s="77" t="s">
        <v>1790</v>
      </c>
      <c r="J4169" s="77">
        <v>32.7174209</v>
      </c>
      <c r="K4169" s="77">
        <v>-117.1627714</v>
      </c>
      <c r="L4169" s="77">
        <v>4.7608370650960301E-12</v>
      </c>
      <c r="M4169" s="77">
        <v>0</v>
      </c>
      <c r="N4169" s="77">
        <v>0</v>
      </c>
      <c r="O4169" s="77">
        <v>0</v>
      </c>
      <c r="P4169" s="87" cm="1">
        <f t="array" ref="P4169">IF($X4169="Non-local",VLOOKUP($E4169,$AI$64:$AW$68,COLUMN($AW:$AW)-COLUMN($AH:$AH),FALSE),IF($X4169="Unknown",VLOOKUP($E4169,$AI$71:$AW$75,COLUMN($AW:$AW)-COLUMN($AH:$AH),FALSE),0))</f>
        <v>0</v>
      </c>
      <c r="Q4169" s="87" cm="1">
        <f t="array" ref="Q4169">IF($X4169="Non-local",VLOOKUP($E4169,$AI$40:$AW$44,COLUMN($AW:$AW)-COLUMN($AH:$AH),FALSE),IF($X4169="Unknown",VLOOKUP($E4169,$AI$47:$AW$51,COLUMN($AW:$AW)-COLUMN($AH:$AH),FALSE),0))</f>
        <v>0</v>
      </c>
      <c r="R4169" s="87" cm="1">
        <f t="array" ref="R4169">IF($X4169="Non-local",VLOOKUP($E4169,$AI$88:$AW$92,COLUMN($AW:$AW)-COLUMN($AH:$AH),FALSE),IF($X4169="Unknown",VLOOKUP($E4169,$AI$95:$AW$99,COLUMN($AW:$AW)-COLUMN($AH:$AH),FALSE),0))</f>
        <v>0</v>
      </c>
      <c r="S4169" s="87" cm="1">
        <f t="array" ref="S4169">VLOOKUP($E4169,$AI$111:$AW$115,COLUMN($AW:$AW)-COLUMN($AH:$AH),FALSE)</f>
        <v>431.69321999999994</v>
      </c>
      <c r="T4169" s="104">
        <f t="shared" si="777"/>
        <v>0</v>
      </c>
      <c r="U4169" s="104">
        <f t="shared" si="778"/>
        <v>431.69321999999994</v>
      </c>
      <c r="V4169" s="87" cm="1">
        <f t="array" ref="V4169">VLOOKUP($E4169,$AI$118:$AW$122,COLUMN($AW:$AW)-COLUMN($AH:$AH),FALSE)</f>
        <v>0</v>
      </c>
      <c r="W4169" s="87" t="str">
        <f t="shared" si="782"/>
        <v>Domestic</v>
      </c>
      <c r="X4169" s="87" t="str">
        <f t="shared" si="783"/>
        <v>Local</v>
      </c>
      <c r="Y4169" s="104"/>
      <c r="Z4169" s="87" t="str">
        <f t="shared" si="779"/>
        <v>USA</v>
      </c>
      <c r="AA4169" s="87" t="str">
        <f t="shared" si="780"/>
        <v>USA</v>
      </c>
      <c r="AB4169" s="82" cm="1">
        <f t="array" ref="AB4169">VLOOKUP(B4169,'GDP per Capita'!$T$2:$V$4235,COLUMN('GDP per Capita'!$V:$V)-COLUMN('GDP per Capita'!$S:$S),FALSE)</f>
        <v>63809.64</v>
      </c>
      <c r="AC4169" s="82">
        <f t="shared" si="775"/>
        <v>63809.64</v>
      </c>
      <c r="AD4169" s="82">
        <f t="shared" si="776"/>
        <v>63809.64</v>
      </c>
      <c r="AE4169" s="88">
        <f t="shared" si="781"/>
        <v>6.7653291885050593E-3</v>
      </c>
    </row>
    <row r="4170" spans="1:31">
      <c r="A4170" s="77" t="s">
        <v>1882</v>
      </c>
      <c r="B4170" s="77">
        <v>4169</v>
      </c>
      <c r="C4170" s="77" t="s">
        <v>29</v>
      </c>
      <c r="D4170" s="77" t="s">
        <v>29</v>
      </c>
      <c r="E4170" s="77">
        <v>2016</v>
      </c>
      <c r="F4170" s="77">
        <v>33.0369867</v>
      </c>
      <c r="G4170" s="77">
        <v>-117.2919818</v>
      </c>
      <c r="H4170" s="77">
        <v>1</v>
      </c>
      <c r="I4170" s="77" t="s">
        <v>1790</v>
      </c>
      <c r="J4170" s="77">
        <v>32.7174209</v>
      </c>
      <c r="K4170" s="77">
        <v>-117.1627714</v>
      </c>
      <c r="L4170" s="77">
        <v>75.053914391292295</v>
      </c>
      <c r="M4170" s="77">
        <v>0</v>
      </c>
      <c r="N4170" s="77">
        <v>0</v>
      </c>
      <c r="O4170" s="77">
        <v>0</v>
      </c>
      <c r="P4170" s="87" cm="1">
        <f t="array" ref="P4170">IF($X4170="Non-local",VLOOKUP($E4170,$AI$64:$AW$68,COLUMN($AW:$AW)-COLUMN($AH:$AH),FALSE),IF($X4170="Unknown",VLOOKUP($E4170,$AI$71:$AW$75,COLUMN($AW:$AW)-COLUMN($AH:$AH),FALSE),0))</f>
        <v>0</v>
      </c>
      <c r="Q4170" s="87" cm="1">
        <f t="array" ref="Q4170">IF($X4170="Non-local",VLOOKUP($E4170,$AI$40:$AW$44,COLUMN($AW:$AW)-COLUMN($AH:$AH),FALSE),IF($X4170="Unknown",VLOOKUP($E4170,$AI$47:$AW$51,COLUMN($AW:$AW)-COLUMN($AH:$AH),FALSE),0))</f>
        <v>0</v>
      </c>
      <c r="R4170" s="87" cm="1">
        <f t="array" ref="R4170">IF($X4170="Non-local",VLOOKUP($E4170,$AI$88:$AW$92,COLUMN($AW:$AW)-COLUMN($AH:$AH),FALSE),IF($X4170="Unknown",VLOOKUP($E4170,$AI$95:$AW$99,COLUMN($AW:$AW)-COLUMN($AH:$AH),FALSE),0))</f>
        <v>0</v>
      </c>
      <c r="S4170" s="87" cm="1">
        <f t="array" ref="S4170">VLOOKUP($E4170,$AI$111:$AW$115,COLUMN($AW:$AW)-COLUMN($AH:$AH),FALSE)</f>
        <v>431.69321999999994</v>
      </c>
      <c r="T4170" s="104">
        <f t="shared" si="777"/>
        <v>0</v>
      </c>
      <c r="U4170" s="104">
        <f t="shared" si="778"/>
        <v>431.69321999999994</v>
      </c>
      <c r="V4170" s="87" cm="1">
        <f t="array" ref="V4170">VLOOKUP($E4170,$AI$118:$AW$122,COLUMN($AW:$AW)-COLUMN($AH:$AH),FALSE)</f>
        <v>0</v>
      </c>
      <c r="W4170" s="87" t="str">
        <f t="shared" si="782"/>
        <v>Domestic</v>
      </c>
      <c r="X4170" s="87" t="str">
        <f t="shared" si="783"/>
        <v>Local</v>
      </c>
      <c r="Y4170" s="104"/>
      <c r="Z4170" s="87" t="str">
        <f t="shared" si="779"/>
        <v>USA</v>
      </c>
      <c r="AA4170" s="87" t="str">
        <f t="shared" si="780"/>
        <v>USA</v>
      </c>
      <c r="AB4170" s="82" cm="1">
        <f t="array" ref="AB4170">VLOOKUP(B4170,'GDP per Capita'!$T$2:$V$4235,COLUMN('GDP per Capita'!$V:$V)-COLUMN('GDP per Capita'!$S:$S),FALSE)</f>
        <v>63809.64</v>
      </c>
      <c r="AC4170" s="82">
        <f t="shared" si="775"/>
        <v>63809.64</v>
      </c>
      <c r="AD4170" s="82">
        <f t="shared" si="776"/>
        <v>63809.64</v>
      </c>
      <c r="AE4170" s="88">
        <f t="shared" si="781"/>
        <v>6.7653291885050593E-3</v>
      </c>
    </row>
    <row r="4171" spans="1:31">
      <c r="A4171" s="77" t="s">
        <v>1883</v>
      </c>
      <c r="B4171" s="77">
        <v>4170</v>
      </c>
      <c r="C4171" s="77" t="s">
        <v>29</v>
      </c>
      <c r="D4171" s="77" t="s">
        <v>29</v>
      </c>
      <c r="E4171" s="77">
        <v>2016</v>
      </c>
      <c r="F4171" s="77">
        <v>32.787601199999997</v>
      </c>
      <c r="G4171" s="77">
        <v>-79.940272800000002</v>
      </c>
      <c r="H4171" s="77">
        <v>0</v>
      </c>
      <c r="I4171" s="77" t="s">
        <v>1790</v>
      </c>
      <c r="J4171" s="77">
        <v>32.7174209</v>
      </c>
      <c r="K4171" s="77">
        <v>-117.1627714</v>
      </c>
      <c r="L4171" s="77">
        <v>6924.9998608615797</v>
      </c>
      <c r="M4171" s="77">
        <v>1.13923901076656</v>
      </c>
      <c r="N4171" s="77">
        <v>0</v>
      </c>
      <c r="O4171" s="77">
        <v>830.99998330338894</v>
      </c>
      <c r="P4171" s="87" cm="1">
        <f t="array" ref="P4171">IF($X4171="Non-local",VLOOKUP($E4171,$AI$64:$AW$68,COLUMN($AW:$AW)-COLUMN($AH:$AH),FALSE),IF($X4171="Unknown",VLOOKUP($E4171,$AI$71:$AW$75,COLUMN($AW:$AW)-COLUMN($AH:$AH),FALSE),0))</f>
        <v>264</v>
      </c>
      <c r="Q4171" s="87" cm="1">
        <f t="array" ref="Q4171">IF($X4171="Non-local",VLOOKUP($E4171,$AI$40:$AW$44,COLUMN($AW:$AW)-COLUMN($AH:$AH),FALSE),IF($X4171="Unknown",VLOOKUP($E4171,$AI$47:$AW$51,COLUMN($AW:$AW)-COLUMN($AH:$AH),FALSE),0))</f>
        <v>622.00419999999997</v>
      </c>
      <c r="R4171" s="87" cm="1">
        <f t="array" ref="R4171">IF($X4171="Non-local",VLOOKUP($E4171,$AI$88:$AW$92,COLUMN($AW:$AW)-COLUMN($AH:$AH),FALSE),IF($X4171="Unknown",VLOOKUP($E4171,$AI$95:$AW$99,COLUMN($AW:$AW)-COLUMN($AH:$AH),FALSE),0))</f>
        <v>0.12047560494171299</v>
      </c>
      <c r="S4171" s="87" cm="1">
        <f t="array" ref="S4171">VLOOKUP($E4171,$AI$111:$AW$115,COLUMN($AW:$AW)-COLUMN($AH:$AH),FALSE)</f>
        <v>431.69321999999994</v>
      </c>
      <c r="T4171" s="104">
        <f t="shared" si="777"/>
        <v>1.259714615708273</v>
      </c>
      <c r="U4171" s="104">
        <f t="shared" si="778"/>
        <v>2148.6974033033889</v>
      </c>
      <c r="V4171" s="87" cm="1">
        <f t="array" ref="V4171">VLOOKUP($E4171,$AI$118:$AW$122,COLUMN($AW:$AW)-COLUMN($AH:$AH),FALSE)</f>
        <v>0</v>
      </c>
      <c r="W4171" s="87" t="str">
        <f t="shared" si="782"/>
        <v>Domestic</v>
      </c>
      <c r="X4171" s="87" t="str">
        <f t="shared" si="783"/>
        <v>Non-local</v>
      </c>
      <c r="Y4171" s="104"/>
      <c r="Z4171" s="87" t="str">
        <f t="shared" si="779"/>
        <v>USA</v>
      </c>
      <c r="AA4171" s="87" t="str">
        <f t="shared" si="780"/>
        <v>USA</v>
      </c>
      <c r="AB4171" s="82" cm="1">
        <f t="array" ref="AB4171">VLOOKUP(B4171,'GDP per Capita'!$T$2:$V$4235,COLUMN('GDP per Capita'!$V:$V)-COLUMN('GDP per Capita'!$S:$S),FALSE)</f>
        <v>63809.64</v>
      </c>
      <c r="AC4171" s="82">
        <f t="shared" si="775"/>
        <v>63809.64</v>
      </c>
      <c r="AD4171" s="82">
        <f t="shared" si="776"/>
        <v>63809.64</v>
      </c>
      <c r="AE4171" s="88">
        <f t="shared" si="781"/>
        <v>3.3673554705893796E-2</v>
      </c>
    </row>
    <row r="4172" spans="1:31">
      <c r="A4172" s="77" t="s">
        <v>1052</v>
      </c>
      <c r="B4172" s="77">
        <v>4171</v>
      </c>
      <c r="C4172" s="77" t="s">
        <v>29</v>
      </c>
      <c r="D4172" s="77" t="s">
        <v>29</v>
      </c>
      <c r="E4172" s="77">
        <v>2016</v>
      </c>
      <c r="F4172" s="77">
        <v>40.111717400000003</v>
      </c>
      <c r="G4172" s="77">
        <v>-88.207301000000001</v>
      </c>
      <c r="H4172" s="77">
        <v>0</v>
      </c>
      <c r="I4172" s="77" t="s">
        <v>1790</v>
      </c>
      <c r="J4172" s="77">
        <v>32.7174209</v>
      </c>
      <c r="K4172" s="77">
        <v>-117.1627714</v>
      </c>
      <c r="L4172" s="77">
        <v>5408.8276820085803</v>
      </c>
      <c r="M4172" s="77">
        <v>0.93186193291392705</v>
      </c>
      <c r="N4172" s="77">
        <v>0</v>
      </c>
      <c r="O4172" s="77">
        <v>649.05932184103006</v>
      </c>
      <c r="P4172" s="87" cm="1">
        <f t="array" ref="P4172">IF($X4172="Non-local",VLOOKUP($E4172,$AI$64:$AW$68,COLUMN($AW:$AW)-COLUMN($AH:$AH),FALSE),IF($X4172="Unknown",VLOOKUP($E4172,$AI$71:$AW$75,COLUMN($AW:$AW)-COLUMN($AH:$AH),FALSE),0))</f>
        <v>264</v>
      </c>
      <c r="Q4172" s="87" cm="1">
        <f t="array" ref="Q4172">IF($X4172="Non-local",VLOOKUP($E4172,$AI$40:$AW$44,COLUMN($AW:$AW)-COLUMN($AH:$AH),FALSE),IF($X4172="Unknown",VLOOKUP($E4172,$AI$47:$AW$51,COLUMN($AW:$AW)-COLUMN($AH:$AH),FALSE),0))</f>
        <v>622.00419999999997</v>
      </c>
      <c r="R4172" s="87" cm="1">
        <f t="array" ref="R4172">IF($X4172="Non-local",VLOOKUP($E4172,$AI$88:$AW$92,COLUMN($AW:$AW)-COLUMN($AH:$AH),FALSE),IF($X4172="Unknown",VLOOKUP($E4172,$AI$95:$AW$99,COLUMN($AW:$AW)-COLUMN($AH:$AH),FALSE),0))</f>
        <v>0.12047560494171299</v>
      </c>
      <c r="S4172" s="87" cm="1">
        <f t="array" ref="S4172">VLOOKUP($E4172,$AI$111:$AW$115,COLUMN($AW:$AW)-COLUMN($AH:$AH),FALSE)</f>
        <v>431.69321999999994</v>
      </c>
      <c r="T4172" s="104">
        <f t="shared" si="777"/>
        <v>1.0523375378556401</v>
      </c>
      <c r="U4172" s="104">
        <f t="shared" si="778"/>
        <v>1966.7567418410299</v>
      </c>
      <c r="V4172" s="87" cm="1">
        <f t="array" ref="V4172">VLOOKUP($E4172,$AI$118:$AW$122,COLUMN($AW:$AW)-COLUMN($AH:$AH),FALSE)</f>
        <v>0</v>
      </c>
      <c r="W4172" s="87" t="str">
        <f t="shared" si="782"/>
        <v>Domestic</v>
      </c>
      <c r="X4172" s="87" t="str">
        <f t="shared" si="783"/>
        <v>Non-local</v>
      </c>
      <c r="Y4172" s="104"/>
      <c r="Z4172" s="87" t="str">
        <f t="shared" si="779"/>
        <v>USA</v>
      </c>
      <c r="AA4172" s="87" t="str">
        <f t="shared" si="780"/>
        <v>USA</v>
      </c>
      <c r="AB4172" s="82" cm="1">
        <f t="array" ref="AB4172">VLOOKUP(B4172,'GDP per Capita'!$T$2:$V$4235,COLUMN('GDP per Capita'!$V:$V)-COLUMN('GDP per Capita'!$S:$S),FALSE)</f>
        <v>63809.64</v>
      </c>
      <c r="AC4172" s="82">
        <f t="shared" si="775"/>
        <v>63809.64</v>
      </c>
      <c r="AD4172" s="82">
        <f t="shared" si="776"/>
        <v>63809.64</v>
      </c>
      <c r="AE4172" s="88">
        <f t="shared" si="781"/>
        <v>3.0822251024156068E-2</v>
      </c>
    </row>
    <row r="4173" spans="1:31">
      <c r="A4173" s="77" t="s">
        <v>951</v>
      </c>
      <c r="B4173" s="77">
        <v>4172</v>
      </c>
      <c r="C4173" s="77" t="s">
        <v>29</v>
      </c>
      <c r="D4173" s="77" t="s">
        <v>29</v>
      </c>
      <c r="E4173" s="77">
        <v>2016</v>
      </c>
      <c r="F4173" s="77">
        <v>33.685696899999897</v>
      </c>
      <c r="G4173" s="77">
        <v>-117.8259819</v>
      </c>
      <c r="H4173" s="77">
        <v>0</v>
      </c>
      <c r="I4173" s="77" t="s">
        <v>1790</v>
      </c>
      <c r="J4173" s="77">
        <v>32.7174209</v>
      </c>
      <c r="K4173" s="77">
        <v>-117.1627714</v>
      </c>
      <c r="L4173" s="77">
        <v>248.191825412166</v>
      </c>
      <c r="M4173" s="77">
        <v>0.194404134802449</v>
      </c>
      <c r="N4173" s="77">
        <v>0</v>
      </c>
      <c r="O4173" s="77">
        <v>47.652830479135901</v>
      </c>
      <c r="P4173" s="87" cm="1">
        <f t="array" ref="P4173">IF($X4173="Non-local",VLOOKUP($E4173,$AI$64:$AW$68,COLUMN($AW:$AW)-COLUMN($AH:$AH),FALSE),IF($X4173="Unknown",VLOOKUP($E4173,$AI$71:$AW$75,COLUMN($AW:$AW)-COLUMN($AH:$AH),FALSE),0))</f>
        <v>264</v>
      </c>
      <c r="Q4173" s="87" cm="1">
        <f t="array" ref="Q4173">IF($X4173="Non-local",VLOOKUP($E4173,$AI$40:$AW$44,COLUMN($AW:$AW)-COLUMN($AH:$AH),FALSE),IF($X4173="Unknown",VLOOKUP($E4173,$AI$47:$AW$51,COLUMN($AW:$AW)-COLUMN($AH:$AH),FALSE),0))</f>
        <v>622.00419999999997</v>
      </c>
      <c r="R4173" s="87" cm="1">
        <f t="array" ref="R4173">IF($X4173="Non-local",VLOOKUP($E4173,$AI$88:$AW$92,COLUMN($AW:$AW)-COLUMN($AH:$AH),FALSE),IF($X4173="Unknown",VLOOKUP($E4173,$AI$95:$AW$99,COLUMN($AW:$AW)-COLUMN($AH:$AH),FALSE),0))</f>
        <v>0.12047560494171299</v>
      </c>
      <c r="S4173" s="87" cm="1">
        <f t="array" ref="S4173">VLOOKUP($E4173,$AI$111:$AW$115,COLUMN($AW:$AW)-COLUMN($AH:$AH),FALSE)</f>
        <v>431.69321999999994</v>
      </c>
      <c r="T4173" s="104">
        <f t="shared" si="777"/>
        <v>0.314879739744162</v>
      </c>
      <c r="U4173" s="104">
        <f t="shared" si="778"/>
        <v>1365.3502504791359</v>
      </c>
      <c r="V4173" s="87" cm="1">
        <f t="array" ref="V4173">VLOOKUP($E4173,$AI$118:$AW$122,COLUMN($AW:$AW)-COLUMN($AH:$AH),FALSE)</f>
        <v>0</v>
      </c>
      <c r="W4173" s="87" t="str">
        <f t="shared" si="782"/>
        <v>Domestic</v>
      </c>
      <c r="X4173" s="87" t="str">
        <f t="shared" si="783"/>
        <v>Non-local</v>
      </c>
      <c r="Y4173" s="104"/>
      <c r="Z4173" s="87" t="str">
        <f t="shared" si="779"/>
        <v>USA</v>
      </c>
      <c r="AA4173" s="87" t="str">
        <f t="shared" si="780"/>
        <v>USA</v>
      </c>
      <c r="AB4173" s="82" cm="1">
        <f t="array" ref="AB4173">VLOOKUP(B4173,'GDP per Capita'!$T$2:$V$4235,COLUMN('GDP per Capita'!$V:$V)-COLUMN('GDP per Capita'!$S:$S),FALSE)</f>
        <v>63809.64</v>
      </c>
      <c r="AC4173" s="82">
        <f t="shared" si="775"/>
        <v>63809.64</v>
      </c>
      <c r="AD4173" s="82">
        <f t="shared" si="776"/>
        <v>63809.64</v>
      </c>
      <c r="AE4173" s="88">
        <f t="shared" si="781"/>
        <v>2.13972410826818E-2</v>
      </c>
    </row>
    <row r="4174" spans="1:31">
      <c r="A4174" s="77" t="s">
        <v>894</v>
      </c>
      <c r="B4174" s="77">
        <v>4173</v>
      </c>
      <c r="C4174" s="77" t="s">
        <v>29</v>
      </c>
      <c r="D4174" s="77" t="s">
        <v>29</v>
      </c>
      <c r="E4174" s="77">
        <v>2016</v>
      </c>
      <c r="F4174" s="77">
        <v>33.425505600000001</v>
      </c>
      <c r="G4174" s="77">
        <v>-111.94001249999999</v>
      </c>
      <c r="H4174" s="77">
        <v>0</v>
      </c>
      <c r="I4174" s="77" t="s">
        <v>1790</v>
      </c>
      <c r="J4174" s="77">
        <v>32.7174209</v>
      </c>
      <c r="K4174" s="77">
        <v>-117.1627714</v>
      </c>
      <c r="L4174" s="77">
        <v>985.86106619681095</v>
      </c>
      <c r="M4174" s="77">
        <v>0.29180950400519401</v>
      </c>
      <c r="N4174" s="77">
        <v>0</v>
      </c>
      <c r="O4174" s="77">
        <v>189.28532470978701</v>
      </c>
      <c r="P4174" s="87" cm="1">
        <f t="array" ref="P4174">IF($X4174="Non-local",VLOOKUP($E4174,$AI$64:$AW$68,COLUMN($AW:$AW)-COLUMN($AH:$AH),FALSE),IF($X4174="Unknown",VLOOKUP($E4174,$AI$71:$AW$75,COLUMN($AW:$AW)-COLUMN($AH:$AH),FALSE),0))</f>
        <v>264</v>
      </c>
      <c r="Q4174" s="87" cm="1">
        <f t="array" ref="Q4174">IF($X4174="Non-local",VLOOKUP($E4174,$AI$40:$AW$44,COLUMN($AW:$AW)-COLUMN($AH:$AH),FALSE),IF($X4174="Unknown",VLOOKUP($E4174,$AI$47:$AW$51,COLUMN($AW:$AW)-COLUMN($AH:$AH),FALSE),0))</f>
        <v>622.00419999999997</v>
      </c>
      <c r="R4174" s="87" cm="1">
        <f t="array" ref="R4174">IF($X4174="Non-local",VLOOKUP($E4174,$AI$88:$AW$92,COLUMN($AW:$AW)-COLUMN($AH:$AH),FALSE),IF($X4174="Unknown",VLOOKUP($E4174,$AI$95:$AW$99,COLUMN($AW:$AW)-COLUMN($AH:$AH),FALSE),0))</f>
        <v>0.12047560494171299</v>
      </c>
      <c r="S4174" s="87" cm="1">
        <f t="array" ref="S4174">VLOOKUP($E4174,$AI$111:$AW$115,COLUMN($AW:$AW)-COLUMN($AH:$AH),FALSE)</f>
        <v>431.69321999999994</v>
      </c>
      <c r="T4174" s="104">
        <f t="shared" si="777"/>
        <v>0.41228510894690701</v>
      </c>
      <c r="U4174" s="104">
        <f t="shared" si="778"/>
        <v>1506.9827447097869</v>
      </c>
      <c r="V4174" s="87" cm="1">
        <f t="array" ref="V4174">VLOOKUP($E4174,$AI$118:$AW$122,COLUMN($AW:$AW)-COLUMN($AH:$AH),FALSE)</f>
        <v>0</v>
      </c>
      <c r="W4174" s="87" t="str">
        <f t="shared" si="782"/>
        <v>Domestic</v>
      </c>
      <c r="X4174" s="87" t="str">
        <f t="shared" si="783"/>
        <v>Non-local</v>
      </c>
      <c r="Y4174" s="104"/>
      <c r="Z4174" s="87" t="str">
        <f t="shared" si="779"/>
        <v>USA</v>
      </c>
      <c r="AA4174" s="87" t="str">
        <f t="shared" si="780"/>
        <v>USA</v>
      </c>
      <c r="AB4174" s="82" cm="1">
        <f t="array" ref="AB4174">VLOOKUP(B4174,'GDP per Capita'!$T$2:$V$4235,COLUMN('GDP per Capita'!$V:$V)-COLUMN('GDP per Capita'!$S:$S),FALSE)</f>
        <v>63809.64</v>
      </c>
      <c r="AC4174" s="82">
        <f t="shared" si="775"/>
        <v>63809.64</v>
      </c>
      <c r="AD4174" s="82">
        <f t="shared" si="776"/>
        <v>63809.64</v>
      </c>
      <c r="AE4174" s="88">
        <f t="shared" si="781"/>
        <v>2.3616850756559463E-2</v>
      </c>
    </row>
    <row r="4175" spans="1:31">
      <c r="A4175" s="77" t="s">
        <v>1454</v>
      </c>
      <c r="B4175" s="77">
        <v>4174</v>
      </c>
      <c r="C4175" s="77" t="s">
        <v>29</v>
      </c>
      <c r="D4175" s="77" t="s">
        <v>29</v>
      </c>
      <c r="E4175" s="77">
        <v>2016</v>
      </c>
      <c r="F4175" s="77">
        <v>37.249540000000003</v>
      </c>
      <c r="G4175" s="77">
        <v>-83.193228399999995</v>
      </c>
      <c r="H4175" s="77">
        <v>0</v>
      </c>
      <c r="I4175" s="77" t="s">
        <v>1790</v>
      </c>
      <c r="J4175" s="77">
        <v>32.7174209</v>
      </c>
      <c r="K4175" s="77">
        <v>-117.1627714</v>
      </c>
      <c r="L4175" s="77">
        <v>6237.0121729273296</v>
      </c>
      <c r="M4175" s="77">
        <v>1.0446362393576201</v>
      </c>
      <c r="N4175" s="77">
        <v>0</v>
      </c>
      <c r="O4175" s="77">
        <v>748.44146075127901</v>
      </c>
      <c r="P4175" s="87" cm="1">
        <f t="array" ref="P4175">IF($X4175="Non-local",VLOOKUP($E4175,$AI$64:$AW$68,COLUMN($AW:$AW)-COLUMN($AH:$AH),FALSE),IF($X4175="Unknown",VLOOKUP($E4175,$AI$71:$AW$75,COLUMN($AW:$AW)-COLUMN($AH:$AH),FALSE),0))</f>
        <v>264</v>
      </c>
      <c r="Q4175" s="87" cm="1">
        <f t="array" ref="Q4175">IF($X4175="Non-local",VLOOKUP($E4175,$AI$40:$AW$44,COLUMN($AW:$AW)-COLUMN($AH:$AH),FALSE),IF($X4175="Unknown",VLOOKUP($E4175,$AI$47:$AW$51,COLUMN($AW:$AW)-COLUMN($AH:$AH),FALSE),0))</f>
        <v>622.00419999999997</v>
      </c>
      <c r="R4175" s="87" cm="1">
        <f t="array" ref="R4175">IF($X4175="Non-local",VLOOKUP($E4175,$AI$88:$AW$92,COLUMN($AW:$AW)-COLUMN($AH:$AH),FALSE),IF($X4175="Unknown",VLOOKUP($E4175,$AI$95:$AW$99,COLUMN($AW:$AW)-COLUMN($AH:$AH),FALSE),0))</f>
        <v>0.12047560494171299</v>
      </c>
      <c r="S4175" s="87" cm="1">
        <f t="array" ref="S4175">VLOOKUP($E4175,$AI$111:$AW$115,COLUMN($AW:$AW)-COLUMN($AH:$AH),FALSE)</f>
        <v>431.69321999999994</v>
      </c>
      <c r="T4175" s="104">
        <f t="shared" si="777"/>
        <v>1.1651118442993331</v>
      </c>
      <c r="U4175" s="104">
        <f t="shared" si="778"/>
        <v>2066.138880751279</v>
      </c>
      <c r="V4175" s="87" cm="1">
        <f t="array" ref="V4175">VLOOKUP($E4175,$AI$118:$AW$122,COLUMN($AW:$AW)-COLUMN($AH:$AH),FALSE)</f>
        <v>0</v>
      </c>
      <c r="W4175" s="87" t="str">
        <f t="shared" si="782"/>
        <v>Domestic</v>
      </c>
      <c r="X4175" s="87" t="str">
        <f t="shared" si="783"/>
        <v>Non-local</v>
      </c>
      <c r="Y4175" s="104"/>
      <c r="Z4175" s="87" t="str">
        <f t="shared" si="779"/>
        <v>USA</v>
      </c>
      <c r="AA4175" s="87" t="str">
        <f t="shared" si="780"/>
        <v>USA</v>
      </c>
      <c r="AB4175" s="82" cm="1">
        <f t="array" ref="AB4175">VLOOKUP(B4175,'GDP per Capita'!$T$2:$V$4235,COLUMN('GDP per Capita'!$V:$V)-COLUMN('GDP per Capita'!$S:$S),FALSE)</f>
        <v>63809.64</v>
      </c>
      <c r="AC4175" s="82">
        <f t="shared" si="775"/>
        <v>63809.64</v>
      </c>
      <c r="AD4175" s="82">
        <f t="shared" si="776"/>
        <v>63809.64</v>
      </c>
      <c r="AE4175" s="88">
        <f t="shared" si="781"/>
        <v>3.2379729469579815E-2</v>
      </c>
    </row>
    <row r="4176" spans="1:31">
      <c r="A4176" s="77" t="s">
        <v>1082</v>
      </c>
      <c r="B4176" s="77">
        <v>4175</v>
      </c>
      <c r="C4176" s="77" t="s">
        <v>29</v>
      </c>
      <c r="D4176" s="77" t="s">
        <v>29</v>
      </c>
      <c r="E4176" s="77">
        <v>2016</v>
      </c>
      <c r="F4176" s="77">
        <v>37.336190500000001</v>
      </c>
      <c r="G4176" s="77">
        <v>-121.89058329999899</v>
      </c>
      <c r="H4176" s="77">
        <v>0</v>
      </c>
      <c r="I4176" s="77" t="s">
        <v>1790</v>
      </c>
      <c r="J4176" s="77">
        <v>32.7174209</v>
      </c>
      <c r="K4176" s="77">
        <v>-117.1627714</v>
      </c>
      <c r="L4176" s="77">
        <v>1339.8683303952</v>
      </c>
      <c r="M4176" s="77">
        <v>0.33855431368848699</v>
      </c>
      <c r="N4176" s="77">
        <v>0</v>
      </c>
      <c r="O4176" s="77">
        <v>257.25471943587797</v>
      </c>
      <c r="P4176" s="87" cm="1">
        <f t="array" ref="P4176">IF($X4176="Non-local",VLOOKUP($E4176,$AI$64:$AW$68,COLUMN($AW:$AW)-COLUMN($AH:$AH),FALSE),IF($X4176="Unknown",VLOOKUP($E4176,$AI$71:$AW$75,COLUMN($AW:$AW)-COLUMN($AH:$AH),FALSE),0))</f>
        <v>264</v>
      </c>
      <c r="Q4176" s="87" cm="1">
        <f t="array" ref="Q4176">IF($X4176="Non-local",VLOOKUP($E4176,$AI$40:$AW$44,COLUMN($AW:$AW)-COLUMN($AH:$AH),FALSE),IF($X4176="Unknown",VLOOKUP($E4176,$AI$47:$AW$51,COLUMN($AW:$AW)-COLUMN($AH:$AH),FALSE),0))</f>
        <v>622.00419999999997</v>
      </c>
      <c r="R4176" s="87" cm="1">
        <f t="array" ref="R4176">IF($X4176="Non-local",VLOOKUP($E4176,$AI$88:$AW$92,COLUMN($AW:$AW)-COLUMN($AH:$AH),FALSE),IF($X4176="Unknown",VLOOKUP($E4176,$AI$95:$AW$99,COLUMN($AW:$AW)-COLUMN($AH:$AH),FALSE),0))</f>
        <v>0.12047560494171299</v>
      </c>
      <c r="S4176" s="87" cm="1">
        <f t="array" ref="S4176">VLOOKUP($E4176,$AI$111:$AW$115,COLUMN($AW:$AW)-COLUMN($AH:$AH),FALSE)</f>
        <v>431.69321999999994</v>
      </c>
      <c r="T4176" s="104">
        <f t="shared" si="777"/>
        <v>0.45902991863019998</v>
      </c>
      <c r="U4176" s="104">
        <f t="shared" si="778"/>
        <v>1574.9521394358778</v>
      </c>
      <c r="V4176" s="87" cm="1">
        <f t="array" ref="V4176">VLOOKUP($E4176,$AI$118:$AW$122,COLUMN($AW:$AW)-COLUMN($AH:$AH),FALSE)</f>
        <v>0</v>
      </c>
      <c r="W4176" s="87" t="str">
        <f t="shared" si="782"/>
        <v>Domestic</v>
      </c>
      <c r="X4176" s="87" t="str">
        <f t="shared" si="783"/>
        <v>Non-local</v>
      </c>
      <c r="Y4176" s="104"/>
      <c r="Z4176" s="87" t="str">
        <f t="shared" si="779"/>
        <v>USA</v>
      </c>
      <c r="AA4176" s="87" t="str">
        <f t="shared" si="780"/>
        <v>USA</v>
      </c>
      <c r="AB4176" s="82" cm="1">
        <f t="array" ref="AB4176">VLOOKUP(B4176,'GDP per Capita'!$T$2:$V$4235,COLUMN('GDP per Capita'!$V:$V)-COLUMN('GDP per Capita'!$S:$S),FALSE)</f>
        <v>63809.64</v>
      </c>
      <c r="AC4176" s="82">
        <f t="shared" si="775"/>
        <v>63809.64</v>
      </c>
      <c r="AD4176" s="82">
        <f t="shared" si="776"/>
        <v>63809.64</v>
      </c>
      <c r="AE4176" s="88">
        <f t="shared" si="781"/>
        <v>2.4682040823861062E-2</v>
      </c>
    </row>
    <row r="4177" spans="1:31">
      <c r="A4177" s="77" t="s">
        <v>1127</v>
      </c>
      <c r="B4177" s="77">
        <v>4176</v>
      </c>
      <c r="C4177" s="77" t="s">
        <v>29</v>
      </c>
      <c r="D4177" s="77" t="s">
        <v>29</v>
      </c>
      <c r="E4177" s="77">
        <v>2016</v>
      </c>
      <c r="F4177" s="77">
        <v>21.304546999999999</v>
      </c>
      <c r="G4177" s="77">
        <v>-157.85567639999999</v>
      </c>
      <c r="H4177" s="77">
        <v>0</v>
      </c>
      <c r="I4177" s="77" t="s">
        <v>1790</v>
      </c>
      <c r="J4177" s="77">
        <v>32.7174209</v>
      </c>
      <c r="K4177" s="77">
        <v>-117.1627714</v>
      </c>
      <c r="L4177" s="77">
        <v>8394.9407213310496</v>
      </c>
      <c r="M4177" s="77">
        <v>1.34416045247103</v>
      </c>
      <c r="N4177" s="77">
        <v>0</v>
      </c>
      <c r="O4177" s="77">
        <v>881.46877573975996</v>
      </c>
      <c r="P4177" s="87" cm="1">
        <f t="array" ref="P4177">IF($X4177="Non-local",VLOOKUP($E4177,$AI$64:$AW$68,COLUMN($AW:$AW)-COLUMN($AH:$AH),FALSE),IF($X4177="Unknown",VLOOKUP($E4177,$AI$71:$AW$75,COLUMN($AW:$AW)-COLUMN($AH:$AH),FALSE),0))</f>
        <v>264</v>
      </c>
      <c r="Q4177" s="87" cm="1">
        <f t="array" ref="Q4177">IF($X4177="Non-local",VLOOKUP($E4177,$AI$40:$AW$44,COLUMN($AW:$AW)-COLUMN($AH:$AH),FALSE),IF($X4177="Unknown",VLOOKUP($E4177,$AI$47:$AW$51,COLUMN($AW:$AW)-COLUMN($AH:$AH),FALSE),0))</f>
        <v>622.00419999999997</v>
      </c>
      <c r="R4177" s="87" cm="1">
        <f t="array" ref="R4177">IF($X4177="Non-local",VLOOKUP($E4177,$AI$88:$AW$92,COLUMN($AW:$AW)-COLUMN($AH:$AH),FALSE),IF($X4177="Unknown",VLOOKUP($E4177,$AI$95:$AW$99,COLUMN($AW:$AW)-COLUMN($AH:$AH),FALSE),0))</f>
        <v>0.12047560494171299</v>
      </c>
      <c r="S4177" s="87" cm="1">
        <f t="array" ref="S4177">VLOOKUP($E4177,$AI$111:$AW$115,COLUMN($AW:$AW)-COLUMN($AH:$AH),FALSE)</f>
        <v>431.69321999999994</v>
      </c>
      <c r="T4177" s="104">
        <f t="shared" si="777"/>
        <v>1.4646360574127431</v>
      </c>
      <c r="U4177" s="104">
        <f t="shared" si="778"/>
        <v>2199.16619573976</v>
      </c>
      <c r="V4177" s="87" cm="1">
        <f t="array" ref="V4177">VLOOKUP($E4177,$AI$118:$AW$122,COLUMN($AW:$AW)-COLUMN($AH:$AH),FALSE)</f>
        <v>0</v>
      </c>
      <c r="W4177" s="87" t="str">
        <f t="shared" si="782"/>
        <v>Domestic</v>
      </c>
      <c r="X4177" s="87" t="str">
        <f t="shared" si="783"/>
        <v>Non-local</v>
      </c>
      <c r="Y4177" s="104"/>
      <c r="Z4177" s="87" t="str">
        <f t="shared" si="779"/>
        <v>USA</v>
      </c>
      <c r="AA4177" s="87" t="str">
        <f t="shared" si="780"/>
        <v>USA</v>
      </c>
      <c r="AB4177" s="82" cm="1">
        <f t="array" ref="AB4177">VLOOKUP(B4177,'GDP per Capita'!$T$2:$V$4235,COLUMN('GDP per Capita'!$V:$V)-COLUMN('GDP per Capita'!$S:$S),FALSE)</f>
        <v>63809.64</v>
      </c>
      <c r="AC4177" s="82">
        <f t="shared" si="775"/>
        <v>63809.64</v>
      </c>
      <c r="AD4177" s="82">
        <f t="shared" si="776"/>
        <v>63809.64</v>
      </c>
      <c r="AE4177" s="88">
        <f t="shared" si="781"/>
        <v>3.4464482102387041E-2</v>
      </c>
    </row>
    <row r="4178" spans="1:31">
      <c r="A4178" s="77" t="s">
        <v>1449</v>
      </c>
      <c r="B4178" s="77">
        <v>4177</v>
      </c>
      <c r="C4178" s="77" t="s">
        <v>29</v>
      </c>
      <c r="D4178" s="77" t="s">
        <v>29</v>
      </c>
      <c r="E4178" s="77">
        <v>2016</v>
      </c>
      <c r="F4178" s="77">
        <v>30.445959599999998</v>
      </c>
      <c r="G4178" s="77">
        <v>-91.187380000000005</v>
      </c>
      <c r="H4178" s="77">
        <v>0</v>
      </c>
      <c r="I4178" s="77" t="s">
        <v>1790</v>
      </c>
      <c r="J4178" s="77">
        <v>32.7174209</v>
      </c>
      <c r="K4178" s="77">
        <v>-117.1627714</v>
      </c>
      <c r="L4178" s="77">
        <v>4934.6210488981096</v>
      </c>
      <c r="M4178" s="77">
        <v>0.86783317378538805</v>
      </c>
      <c r="N4178" s="77">
        <v>0</v>
      </c>
      <c r="O4178" s="77">
        <v>592.15452586777405</v>
      </c>
      <c r="P4178" s="87" cm="1">
        <f t="array" ref="P4178">IF($X4178="Non-local",VLOOKUP($E4178,$AI$64:$AW$68,COLUMN($AW:$AW)-COLUMN($AH:$AH),FALSE),IF($X4178="Unknown",VLOOKUP($E4178,$AI$71:$AW$75,COLUMN($AW:$AW)-COLUMN($AH:$AH),FALSE),0))</f>
        <v>264</v>
      </c>
      <c r="Q4178" s="87" cm="1">
        <f t="array" ref="Q4178">IF($X4178="Non-local",VLOOKUP($E4178,$AI$40:$AW$44,COLUMN($AW:$AW)-COLUMN($AH:$AH),FALSE),IF($X4178="Unknown",VLOOKUP($E4178,$AI$47:$AW$51,COLUMN($AW:$AW)-COLUMN($AH:$AH),FALSE),0))</f>
        <v>622.00419999999997</v>
      </c>
      <c r="R4178" s="87" cm="1">
        <f t="array" ref="R4178">IF($X4178="Non-local",VLOOKUP($E4178,$AI$88:$AW$92,COLUMN($AW:$AW)-COLUMN($AH:$AH),FALSE),IF($X4178="Unknown",VLOOKUP($E4178,$AI$95:$AW$99,COLUMN($AW:$AW)-COLUMN($AH:$AH),FALSE),0))</f>
        <v>0.12047560494171299</v>
      </c>
      <c r="S4178" s="87" cm="1">
        <f t="array" ref="S4178">VLOOKUP($E4178,$AI$111:$AW$115,COLUMN($AW:$AW)-COLUMN($AH:$AH),FALSE)</f>
        <v>431.69321999999994</v>
      </c>
      <c r="T4178" s="104">
        <f t="shared" si="777"/>
        <v>0.98830877872710099</v>
      </c>
      <c r="U4178" s="104">
        <f t="shared" si="778"/>
        <v>1909.851945867774</v>
      </c>
      <c r="V4178" s="87" cm="1">
        <f t="array" ref="V4178">VLOOKUP($E4178,$AI$118:$AW$122,COLUMN($AW:$AW)-COLUMN($AH:$AH),FALSE)</f>
        <v>0</v>
      </c>
      <c r="W4178" s="87" t="str">
        <f t="shared" si="782"/>
        <v>Domestic</v>
      </c>
      <c r="X4178" s="87" t="str">
        <f t="shared" si="783"/>
        <v>Non-local</v>
      </c>
      <c r="Y4178" s="104"/>
      <c r="Z4178" s="87" t="str">
        <f t="shared" si="779"/>
        <v>USA</v>
      </c>
      <c r="AA4178" s="87" t="str">
        <f t="shared" si="780"/>
        <v>USA</v>
      </c>
      <c r="AB4178" s="82" cm="1">
        <f t="array" ref="AB4178">VLOOKUP(B4178,'GDP per Capita'!$T$2:$V$4235,COLUMN('GDP per Capita'!$V:$V)-COLUMN('GDP per Capita'!$S:$S),FALSE)</f>
        <v>63809.64</v>
      </c>
      <c r="AC4178" s="82">
        <f t="shared" si="775"/>
        <v>63809.64</v>
      </c>
      <c r="AD4178" s="82">
        <f t="shared" si="776"/>
        <v>63809.64</v>
      </c>
      <c r="AE4178" s="88">
        <f t="shared" si="781"/>
        <v>2.993046106932705E-2</v>
      </c>
    </row>
    <row r="4179" spans="1:31">
      <c r="A4179" s="77" t="s">
        <v>1884</v>
      </c>
      <c r="B4179" s="77">
        <v>4178</v>
      </c>
      <c r="C4179" s="77" t="s">
        <v>29</v>
      </c>
      <c r="D4179" s="77" t="s">
        <v>29</v>
      </c>
      <c r="E4179" s="77">
        <v>2016</v>
      </c>
      <c r="F4179" s="77">
        <v>33.195869600000002</v>
      </c>
      <c r="G4179" s="77">
        <v>-117.3794834</v>
      </c>
      <c r="H4179" s="77">
        <v>1</v>
      </c>
      <c r="I4179" s="77" t="s">
        <v>1790</v>
      </c>
      <c r="J4179" s="77">
        <v>32.7174209</v>
      </c>
      <c r="K4179" s="77">
        <v>-117.1627714</v>
      </c>
      <c r="L4179" s="77">
        <v>113.82775626794199</v>
      </c>
      <c r="M4179" s="77">
        <v>0</v>
      </c>
      <c r="N4179" s="77">
        <v>0</v>
      </c>
      <c r="O4179" s="77">
        <v>0</v>
      </c>
      <c r="P4179" s="87" cm="1">
        <f t="array" ref="P4179">IF($X4179="Non-local",VLOOKUP($E4179,$AI$64:$AW$68,COLUMN($AW:$AW)-COLUMN($AH:$AH),FALSE),IF($X4179="Unknown",VLOOKUP($E4179,$AI$71:$AW$75,COLUMN($AW:$AW)-COLUMN($AH:$AH),FALSE),0))</f>
        <v>0</v>
      </c>
      <c r="Q4179" s="87" cm="1">
        <f t="array" ref="Q4179">IF($X4179="Non-local",VLOOKUP($E4179,$AI$40:$AW$44,COLUMN($AW:$AW)-COLUMN($AH:$AH),FALSE),IF($X4179="Unknown",VLOOKUP($E4179,$AI$47:$AW$51,COLUMN($AW:$AW)-COLUMN($AH:$AH),FALSE),0))</f>
        <v>0</v>
      </c>
      <c r="R4179" s="87" cm="1">
        <f t="array" ref="R4179">IF($X4179="Non-local",VLOOKUP($E4179,$AI$88:$AW$92,COLUMN($AW:$AW)-COLUMN($AH:$AH),FALSE),IF($X4179="Unknown",VLOOKUP($E4179,$AI$95:$AW$99,COLUMN($AW:$AW)-COLUMN($AH:$AH),FALSE),0))</f>
        <v>0</v>
      </c>
      <c r="S4179" s="87" cm="1">
        <f t="array" ref="S4179">VLOOKUP($E4179,$AI$111:$AW$115,COLUMN($AW:$AW)-COLUMN($AH:$AH),FALSE)</f>
        <v>431.69321999999994</v>
      </c>
      <c r="T4179" s="104">
        <f t="shared" si="777"/>
        <v>0</v>
      </c>
      <c r="U4179" s="104">
        <f t="shared" si="778"/>
        <v>431.69321999999994</v>
      </c>
      <c r="V4179" s="87" cm="1">
        <f t="array" ref="V4179">VLOOKUP($E4179,$AI$118:$AW$122,COLUMN($AW:$AW)-COLUMN($AH:$AH),FALSE)</f>
        <v>0</v>
      </c>
      <c r="W4179" s="87" t="str">
        <f t="shared" si="782"/>
        <v>Domestic</v>
      </c>
      <c r="X4179" s="87" t="str">
        <f t="shared" si="783"/>
        <v>Local</v>
      </c>
      <c r="Y4179" s="104"/>
      <c r="Z4179" s="87" t="str">
        <f t="shared" si="779"/>
        <v>USA</v>
      </c>
      <c r="AA4179" s="87" t="str">
        <f t="shared" si="780"/>
        <v>USA</v>
      </c>
      <c r="AB4179" s="82" cm="1">
        <f t="array" ref="AB4179">VLOOKUP(B4179,'GDP per Capita'!$T$2:$V$4235,COLUMN('GDP per Capita'!$V:$V)-COLUMN('GDP per Capita'!$S:$S),FALSE)</f>
        <v>63809.64</v>
      </c>
      <c r="AC4179" s="82">
        <f t="shared" si="775"/>
        <v>63809.64</v>
      </c>
      <c r="AD4179" s="82">
        <f t="shared" si="776"/>
        <v>63809.64</v>
      </c>
      <c r="AE4179" s="88">
        <f t="shared" si="781"/>
        <v>6.7653291885050593E-3</v>
      </c>
    </row>
    <row r="4180" spans="1:31">
      <c r="A4180" s="77" t="s">
        <v>951</v>
      </c>
      <c r="B4180" s="77">
        <v>4179</v>
      </c>
      <c r="C4180" s="77" t="s">
        <v>29</v>
      </c>
      <c r="D4180" s="77" t="s">
        <v>29</v>
      </c>
      <c r="E4180" s="77">
        <v>2016</v>
      </c>
      <c r="F4180" s="77">
        <v>33.685696899999897</v>
      </c>
      <c r="G4180" s="77">
        <v>-117.8259819</v>
      </c>
      <c r="H4180" s="77">
        <v>0</v>
      </c>
      <c r="I4180" s="77" t="s">
        <v>1790</v>
      </c>
      <c r="J4180" s="77">
        <v>32.7174209</v>
      </c>
      <c r="K4180" s="77">
        <v>-117.1627714</v>
      </c>
      <c r="L4180" s="77">
        <v>248.191825412166</v>
      </c>
      <c r="M4180" s="77">
        <v>0.194404134802449</v>
      </c>
      <c r="N4180" s="77">
        <v>0</v>
      </c>
      <c r="O4180" s="77">
        <v>47.652830479135901</v>
      </c>
      <c r="P4180" s="87" cm="1">
        <f t="array" ref="P4180">IF($X4180="Non-local",VLOOKUP($E4180,$AI$64:$AW$68,COLUMN($AW:$AW)-COLUMN($AH:$AH),FALSE),IF($X4180="Unknown",VLOOKUP($E4180,$AI$71:$AW$75,COLUMN($AW:$AW)-COLUMN($AH:$AH),FALSE),0))</f>
        <v>264</v>
      </c>
      <c r="Q4180" s="87" cm="1">
        <f t="array" ref="Q4180">IF($X4180="Non-local",VLOOKUP($E4180,$AI$40:$AW$44,COLUMN($AW:$AW)-COLUMN($AH:$AH),FALSE),IF($X4180="Unknown",VLOOKUP($E4180,$AI$47:$AW$51,COLUMN($AW:$AW)-COLUMN($AH:$AH),FALSE),0))</f>
        <v>622.00419999999997</v>
      </c>
      <c r="R4180" s="87" cm="1">
        <f t="array" ref="R4180">IF($X4180="Non-local",VLOOKUP($E4180,$AI$88:$AW$92,COLUMN($AW:$AW)-COLUMN($AH:$AH),FALSE),IF($X4180="Unknown",VLOOKUP($E4180,$AI$95:$AW$99,COLUMN($AW:$AW)-COLUMN($AH:$AH),FALSE),0))</f>
        <v>0.12047560494171299</v>
      </c>
      <c r="S4180" s="87" cm="1">
        <f t="array" ref="S4180">VLOOKUP($E4180,$AI$111:$AW$115,COLUMN($AW:$AW)-COLUMN($AH:$AH),FALSE)</f>
        <v>431.69321999999994</v>
      </c>
      <c r="T4180" s="104">
        <f t="shared" si="777"/>
        <v>0.314879739744162</v>
      </c>
      <c r="U4180" s="104">
        <f t="shared" si="778"/>
        <v>1365.3502504791359</v>
      </c>
      <c r="V4180" s="87" cm="1">
        <f t="array" ref="V4180">VLOOKUP($E4180,$AI$118:$AW$122,COLUMN($AW:$AW)-COLUMN($AH:$AH),FALSE)</f>
        <v>0</v>
      </c>
      <c r="W4180" s="87" t="str">
        <f t="shared" si="782"/>
        <v>Domestic</v>
      </c>
      <c r="X4180" s="87" t="str">
        <f t="shared" si="783"/>
        <v>Non-local</v>
      </c>
      <c r="Y4180" s="104"/>
      <c r="Z4180" s="87" t="str">
        <f t="shared" si="779"/>
        <v>USA</v>
      </c>
      <c r="AA4180" s="87" t="str">
        <f t="shared" si="780"/>
        <v>USA</v>
      </c>
      <c r="AB4180" s="82" cm="1">
        <f t="array" ref="AB4180">VLOOKUP(B4180,'GDP per Capita'!$T$2:$V$4235,COLUMN('GDP per Capita'!$V:$V)-COLUMN('GDP per Capita'!$S:$S),FALSE)</f>
        <v>63809.64</v>
      </c>
      <c r="AC4180" s="82">
        <f t="shared" si="775"/>
        <v>63809.64</v>
      </c>
      <c r="AD4180" s="82">
        <f t="shared" si="776"/>
        <v>63809.64</v>
      </c>
      <c r="AE4180" s="88">
        <f t="shared" si="781"/>
        <v>2.13972410826818E-2</v>
      </c>
    </row>
    <row r="4181" spans="1:31">
      <c r="A4181" s="77" t="s">
        <v>898</v>
      </c>
      <c r="B4181" s="77">
        <v>4180</v>
      </c>
      <c r="C4181" s="77" t="s">
        <v>29</v>
      </c>
      <c r="D4181" s="77" t="s">
        <v>29</v>
      </c>
      <c r="E4181" s="77">
        <v>2016</v>
      </c>
      <c r="F4181" s="77">
        <v>41.875561599999997</v>
      </c>
      <c r="G4181" s="77">
        <v>-87.6244212</v>
      </c>
      <c r="H4181" s="77">
        <v>0</v>
      </c>
      <c r="I4181" s="77" t="s">
        <v>1790</v>
      </c>
      <c r="J4181" s="77">
        <v>32.7174209</v>
      </c>
      <c r="K4181" s="77">
        <v>-117.1627714</v>
      </c>
      <c r="L4181" s="77">
        <v>5574.1788183755798</v>
      </c>
      <c r="M4181" s="77">
        <v>0.95428130750300999</v>
      </c>
      <c r="N4181" s="77">
        <v>0</v>
      </c>
      <c r="O4181" s="77">
        <v>668.90145820506996</v>
      </c>
      <c r="P4181" s="87" cm="1">
        <f t="array" ref="P4181">IF($X4181="Non-local",VLOOKUP($E4181,$AI$64:$AW$68,COLUMN($AW:$AW)-COLUMN($AH:$AH),FALSE),IF($X4181="Unknown",VLOOKUP($E4181,$AI$71:$AW$75,COLUMN($AW:$AW)-COLUMN($AH:$AH),FALSE),0))</f>
        <v>264</v>
      </c>
      <c r="Q4181" s="87" cm="1">
        <f t="array" ref="Q4181">IF($X4181="Non-local",VLOOKUP($E4181,$AI$40:$AW$44,COLUMN($AW:$AW)-COLUMN($AH:$AH),FALSE),IF($X4181="Unknown",VLOOKUP($E4181,$AI$47:$AW$51,COLUMN($AW:$AW)-COLUMN($AH:$AH),FALSE),0))</f>
        <v>622.00419999999997</v>
      </c>
      <c r="R4181" s="87" cm="1">
        <f t="array" ref="R4181">IF($X4181="Non-local",VLOOKUP($E4181,$AI$88:$AW$92,COLUMN($AW:$AW)-COLUMN($AH:$AH),FALSE),IF($X4181="Unknown",VLOOKUP($E4181,$AI$95:$AW$99,COLUMN($AW:$AW)-COLUMN($AH:$AH),FALSE),0))</f>
        <v>0.12047560494171299</v>
      </c>
      <c r="S4181" s="87" cm="1">
        <f t="array" ref="S4181">VLOOKUP($E4181,$AI$111:$AW$115,COLUMN($AW:$AW)-COLUMN($AH:$AH),FALSE)</f>
        <v>431.69321999999994</v>
      </c>
      <c r="T4181" s="104">
        <f t="shared" si="777"/>
        <v>1.0747569124447229</v>
      </c>
      <c r="U4181" s="104">
        <f t="shared" si="778"/>
        <v>1986.5988782050697</v>
      </c>
      <c r="V4181" s="87" cm="1">
        <f t="array" ref="V4181">VLOOKUP($E4181,$AI$118:$AW$122,COLUMN($AW:$AW)-COLUMN($AH:$AH),FALSE)</f>
        <v>0</v>
      </c>
      <c r="W4181" s="87" t="str">
        <f t="shared" si="782"/>
        <v>Domestic</v>
      </c>
      <c r="X4181" s="87" t="str">
        <f t="shared" si="783"/>
        <v>Non-local</v>
      </c>
      <c r="Y4181" s="104"/>
      <c r="Z4181" s="87" t="str">
        <f t="shared" si="779"/>
        <v>USA</v>
      </c>
      <c r="AA4181" s="87" t="str">
        <f t="shared" si="780"/>
        <v>USA</v>
      </c>
      <c r="AB4181" s="82" cm="1">
        <f t="array" ref="AB4181">VLOOKUP(B4181,'GDP per Capita'!$T$2:$V$4235,COLUMN('GDP per Capita'!$V:$V)-COLUMN('GDP per Capita'!$S:$S),FALSE)</f>
        <v>63809.64</v>
      </c>
      <c r="AC4181" s="82">
        <f t="shared" si="775"/>
        <v>63809.64</v>
      </c>
      <c r="AD4181" s="82">
        <f t="shared" si="776"/>
        <v>63809.64</v>
      </c>
      <c r="AE4181" s="88">
        <f t="shared" si="781"/>
        <v>3.1133209311399811E-2</v>
      </c>
    </row>
    <row r="4182" spans="1:31">
      <c r="A4182" s="77" t="s">
        <v>1057</v>
      </c>
      <c r="B4182" s="77">
        <v>4181</v>
      </c>
      <c r="C4182" s="77" t="s">
        <v>575</v>
      </c>
      <c r="D4182" s="77" t="s">
        <v>31</v>
      </c>
      <c r="E4182" s="77">
        <v>2016</v>
      </c>
      <c r="F4182" s="77">
        <v>47.517232100000001</v>
      </c>
      <c r="G4182" s="77">
        <v>8.5407118000000004</v>
      </c>
      <c r="H4182" s="77">
        <v>0</v>
      </c>
      <c r="I4182" s="77" t="s">
        <v>1790</v>
      </c>
      <c r="J4182" s="77">
        <v>32.7174209</v>
      </c>
      <c r="K4182" s="77">
        <v>-117.1627714</v>
      </c>
      <c r="L4182" s="77">
        <v>19160.782829319502</v>
      </c>
      <c r="M4182" s="77">
        <v>2.9610771326943199</v>
      </c>
      <c r="N4182" s="77">
        <v>0</v>
      </c>
      <c r="O4182" s="77">
        <v>1753.2116288827399</v>
      </c>
      <c r="P4182" s="87" cm="1">
        <f t="array" ref="P4182">IF($X4182="Non-local",VLOOKUP($E4182,$AI$64:$AW$68,COLUMN($AW:$AW)-COLUMN($AH:$AH),FALSE),IF($X4182="Unknown",VLOOKUP($E4182,$AI$71:$AW$75,COLUMN($AW:$AW)-COLUMN($AH:$AH),FALSE),0))</f>
        <v>264</v>
      </c>
      <c r="Q4182" s="87" cm="1">
        <f t="array" ref="Q4182">IF($X4182="Non-local",VLOOKUP($E4182,$AI$40:$AW$44,COLUMN($AW:$AW)-COLUMN($AH:$AH),FALSE),IF($X4182="Unknown",VLOOKUP($E4182,$AI$47:$AW$51,COLUMN($AW:$AW)-COLUMN($AH:$AH),FALSE),0))</f>
        <v>622.00419999999997</v>
      </c>
      <c r="R4182" s="87" cm="1">
        <f t="array" ref="R4182">IF($X4182="Non-local",VLOOKUP($E4182,$AI$88:$AW$92,COLUMN($AW:$AW)-COLUMN($AH:$AH),FALSE),IF($X4182="Unknown",VLOOKUP($E4182,$AI$95:$AW$99,COLUMN($AW:$AW)-COLUMN($AH:$AH),FALSE),0))</f>
        <v>0.12047560494171299</v>
      </c>
      <c r="S4182" s="87" cm="1">
        <f t="array" ref="S4182">VLOOKUP($E4182,$AI$111:$AW$115,COLUMN($AW:$AW)-COLUMN($AH:$AH),FALSE)</f>
        <v>431.69321999999994</v>
      </c>
      <c r="T4182" s="104">
        <f t="shared" si="777"/>
        <v>3.081552737636033</v>
      </c>
      <c r="U4182" s="104">
        <f t="shared" si="778"/>
        <v>3070.9090488827401</v>
      </c>
      <c r="V4182" s="87" cm="1">
        <f t="array" ref="V4182">VLOOKUP($E4182,$AI$118:$AW$122,COLUMN($AW:$AW)-COLUMN($AH:$AH),FALSE)</f>
        <v>0</v>
      </c>
      <c r="W4182" s="87" t="str">
        <f t="shared" si="782"/>
        <v>International</v>
      </c>
      <c r="X4182" s="87" t="str">
        <f t="shared" si="783"/>
        <v>Non-local</v>
      </c>
      <c r="Y4182" s="104"/>
      <c r="Z4182" s="87" t="str">
        <f t="shared" si="779"/>
        <v>Switzerland</v>
      </c>
      <c r="AA4182" s="87" t="str">
        <f t="shared" si="780"/>
        <v>Europe</v>
      </c>
      <c r="AB4182" s="82" cm="1">
        <f t="array" ref="AB4182">VLOOKUP(B4182,'GDP per Capita'!$T$2:$V$4235,COLUMN('GDP per Capita'!$V:$V)-COLUMN('GDP per Capita'!$S:$S),FALSE)</f>
        <v>84665.279999999999</v>
      </c>
      <c r="AC4182" s="82">
        <f t="shared" si="775"/>
        <v>84665.279999999999</v>
      </c>
      <c r="AD4182" s="82">
        <f t="shared" si="776"/>
        <v>84665.279999999999</v>
      </c>
      <c r="AE4182" s="88">
        <f t="shared" si="781"/>
        <v>3.6271173365076452E-2</v>
      </c>
    </row>
    <row r="4183" spans="1:31">
      <c r="A4183" s="77" t="s">
        <v>1725</v>
      </c>
      <c r="B4183" s="77">
        <v>4182</v>
      </c>
      <c r="C4183" s="77" t="s">
        <v>29</v>
      </c>
      <c r="D4183" s="77" t="s">
        <v>29</v>
      </c>
      <c r="E4183" s="77">
        <v>2016</v>
      </c>
      <c r="F4183" s="77">
        <v>45.594411700000002</v>
      </c>
      <c r="G4183" s="77">
        <v>-94.362286800000007</v>
      </c>
      <c r="H4183" s="77">
        <v>0</v>
      </c>
      <c r="I4183" s="77" t="s">
        <v>1790</v>
      </c>
      <c r="J4183" s="77">
        <v>32.7174209</v>
      </c>
      <c r="K4183" s="77">
        <v>-117.1627714</v>
      </c>
      <c r="L4183" s="77">
        <v>4835.6543769661203</v>
      </c>
      <c r="M4183" s="77">
        <v>0.854520389172302</v>
      </c>
      <c r="N4183" s="77">
        <v>0</v>
      </c>
      <c r="O4183" s="77">
        <v>580.27852523593401</v>
      </c>
      <c r="P4183" s="87" cm="1">
        <f t="array" ref="P4183">IF($X4183="Non-local",VLOOKUP($E4183,$AI$64:$AW$68,COLUMN($AW:$AW)-COLUMN($AH:$AH),FALSE),IF($X4183="Unknown",VLOOKUP($E4183,$AI$71:$AW$75,COLUMN($AW:$AW)-COLUMN($AH:$AH),FALSE),0))</f>
        <v>264</v>
      </c>
      <c r="Q4183" s="87" cm="1">
        <f t="array" ref="Q4183">IF($X4183="Non-local",VLOOKUP($E4183,$AI$40:$AW$44,COLUMN($AW:$AW)-COLUMN($AH:$AH),FALSE),IF($X4183="Unknown",VLOOKUP($E4183,$AI$47:$AW$51,COLUMN($AW:$AW)-COLUMN($AH:$AH),FALSE),0))</f>
        <v>622.00419999999997</v>
      </c>
      <c r="R4183" s="87" cm="1">
        <f t="array" ref="R4183">IF($X4183="Non-local",VLOOKUP($E4183,$AI$88:$AW$92,COLUMN($AW:$AW)-COLUMN($AH:$AH),FALSE),IF($X4183="Unknown",VLOOKUP($E4183,$AI$95:$AW$99,COLUMN($AW:$AW)-COLUMN($AH:$AH),FALSE),0))</f>
        <v>0.12047560494171299</v>
      </c>
      <c r="S4183" s="87" cm="1">
        <f t="array" ref="S4183">VLOOKUP($E4183,$AI$111:$AW$115,COLUMN($AW:$AW)-COLUMN($AH:$AH),FALSE)</f>
        <v>431.69321999999994</v>
      </c>
      <c r="T4183" s="104">
        <f t="shared" si="777"/>
        <v>0.97499599411401494</v>
      </c>
      <c r="U4183" s="104">
        <f t="shared" si="778"/>
        <v>1897.9759452359338</v>
      </c>
      <c r="V4183" s="87" cm="1">
        <f t="array" ref="V4183">VLOOKUP($E4183,$AI$118:$AW$122,COLUMN($AW:$AW)-COLUMN($AH:$AH),FALSE)</f>
        <v>0</v>
      </c>
      <c r="W4183" s="87" t="str">
        <f t="shared" si="782"/>
        <v>Domestic</v>
      </c>
      <c r="X4183" s="87" t="str">
        <f t="shared" si="783"/>
        <v>Non-local</v>
      </c>
      <c r="Y4183" s="104"/>
      <c r="Z4183" s="87" t="str">
        <f t="shared" si="779"/>
        <v>USA</v>
      </c>
      <c r="AA4183" s="87" t="str">
        <f t="shared" si="780"/>
        <v>USA</v>
      </c>
      <c r="AB4183" s="82" cm="1">
        <f t="array" ref="AB4183">VLOOKUP(B4183,'GDP per Capita'!$T$2:$V$4235,COLUMN('GDP per Capita'!$V:$V)-COLUMN('GDP per Capita'!$S:$S),FALSE)</f>
        <v>63809.64</v>
      </c>
      <c r="AC4183" s="82">
        <f t="shared" si="775"/>
        <v>63809.64</v>
      </c>
      <c r="AD4183" s="82">
        <f t="shared" si="776"/>
        <v>63809.64</v>
      </c>
      <c r="AE4183" s="88">
        <f t="shared" si="781"/>
        <v>2.974434498041258E-2</v>
      </c>
    </row>
    <row r="4184" spans="1:31">
      <c r="A4184" s="77" t="s">
        <v>912</v>
      </c>
      <c r="B4184" s="77">
        <v>4183</v>
      </c>
      <c r="C4184" s="77" t="s">
        <v>29</v>
      </c>
      <c r="D4184" s="77" t="s">
        <v>29</v>
      </c>
      <c r="E4184" s="77">
        <v>2016</v>
      </c>
      <c r="F4184" s="77">
        <v>42.688915600000001</v>
      </c>
      <c r="G4184" s="77">
        <v>-73.224605699999998</v>
      </c>
      <c r="H4184" s="77">
        <v>0</v>
      </c>
      <c r="I4184" s="77" t="s">
        <v>1790</v>
      </c>
      <c r="J4184" s="77">
        <v>32.7174209</v>
      </c>
      <c r="K4184" s="77">
        <v>-117.1627714</v>
      </c>
      <c r="L4184" s="77">
        <v>7945.7532622948902</v>
      </c>
      <c r="M4184" s="77">
        <v>1.2811361335165901</v>
      </c>
      <c r="N4184" s="77">
        <v>0</v>
      </c>
      <c r="O4184" s="77">
        <v>953.49039147538701</v>
      </c>
      <c r="P4184" s="87" cm="1">
        <f t="array" ref="P4184">IF($X4184="Non-local",VLOOKUP($E4184,$AI$64:$AW$68,COLUMN($AW:$AW)-COLUMN($AH:$AH),FALSE),IF($X4184="Unknown",VLOOKUP($E4184,$AI$71:$AW$75,COLUMN($AW:$AW)-COLUMN($AH:$AH),FALSE),0))</f>
        <v>264</v>
      </c>
      <c r="Q4184" s="87" cm="1">
        <f t="array" ref="Q4184">IF($X4184="Non-local",VLOOKUP($E4184,$AI$40:$AW$44,COLUMN($AW:$AW)-COLUMN($AH:$AH),FALSE),IF($X4184="Unknown",VLOOKUP($E4184,$AI$47:$AW$51,COLUMN($AW:$AW)-COLUMN($AH:$AH),FALSE),0))</f>
        <v>622.00419999999997</v>
      </c>
      <c r="R4184" s="87" cm="1">
        <f t="array" ref="R4184">IF($X4184="Non-local",VLOOKUP($E4184,$AI$88:$AW$92,COLUMN($AW:$AW)-COLUMN($AH:$AH),FALSE),IF($X4184="Unknown",VLOOKUP($E4184,$AI$95:$AW$99,COLUMN($AW:$AW)-COLUMN($AH:$AH),FALSE),0))</f>
        <v>0.12047560494171299</v>
      </c>
      <c r="S4184" s="87" cm="1">
        <f t="array" ref="S4184">VLOOKUP($E4184,$AI$111:$AW$115,COLUMN($AW:$AW)-COLUMN($AH:$AH),FALSE)</f>
        <v>431.69321999999994</v>
      </c>
      <c r="T4184" s="104">
        <f t="shared" si="777"/>
        <v>1.4016117384583031</v>
      </c>
      <c r="U4184" s="104">
        <f t="shared" si="778"/>
        <v>2271.1878114753872</v>
      </c>
      <c r="V4184" s="87" cm="1">
        <f t="array" ref="V4184">VLOOKUP($E4184,$AI$118:$AW$122,COLUMN($AW:$AW)-COLUMN($AH:$AH),FALSE)</f>
        <v>0</v>
      </c>
      <c r="W4184" s="87" t="str">
        <f t="shared" si="782"/>
        <v>Domestic</v>
      </c>
      <c r="X4184" s="87" t="str">
        <f t="shared" si="783"/>
        <v>Non-local</v>
      </c>
      <c r="Y4184" s="104"/>
      <c r="Z4184" s="87" t="str">
        <f t="shared" si="779"/>
        <v>USA</v>
      </c>
      <c r="AA4184" s="87" t="str">
        <f t="shared" si="780"/>
        <v>USA</v>
      </c>
      <c r="AB4184" s="82" cm="1">
        <f t="array" ref="AB4184">VLOOKUP(B4184,'GDP per Capita'!$T$2:$V$4235,COLUMN('GDP per Capita'!$V:$V)-COLUMN('GDP per Capita'!$S:$S),FALSE)</f>
        <v>63809.64</v>
      </c>
      <c r="AC4184" s="82">
        <f t="shared" si="775"/>
        <v>63809.64</v>
      </c>
      <c r="AD4184" s="82">
        <f t="shared" si="776"/>
        <v>63809.64</v>
      </c>
      <c r="AE4184" s="88">
        <f t="shared" si="781"/>
        <v>3.5593177010172561E-2</v>
      </c>
    </row>
    <row r="4185" spans="1:31">
      <c r="A4185" s="77" t="s">
        <v>1234</v>
      </c>
      <c r="B4185" s="77">
        <v>4184</v>
      </c>
      <c r="C4185" s="77" t="s">
        <v>29</v>
      </c>
      <c r="D4185" s="77" t="s">
        <v>29</v>
      </c>
      <c r="E4185" s="77">
        <v>2016</v>
      </c>
      <c r="F4185" s="77">
        <v>40.224432</v>
      </c>
      <c r="G4185" s="77">
        <v>-105.270532</v>
      </c>
      <c r="H4185" s="77">
        <v>0</v>
      </c>
      <c r="I4185" s="77" t="s">
        <v>1790</v>
      </c>
      <c r="J4185" s="77">
        <v>32.7174209</v>
      </c>
      <c r="K4185" s="77">
        <v>-117.1627714</v>
      </c>
      <c r="L4185" s="77">
        <v>2699.5351823869701</v>
      </c>
      <c r="M4185" s="77">
        <v>0.51809121774879396</v>
      </c>
      <c r="N4185" s="77">
        <v>0</v>
      </c>
      <c r="O4185" s="77">
        <v>518.31075501829798</v>
      </c>
      <c r="P4185" s="87" cm="1">
        <f t="array" ref="P4185">IF($X4185="Non-local",VLOOKUP($E4185,$AI$64:$AW$68,COLUMN($AW:$AW)-COLUMN($AH:$AH),FALSE),IF($X4185="Unknown",VLOOKUP($E4185,$AI$71:$AW$75,COLUMN($AW:$AW)-COLUMN($AH:$AH),FALSE),0))</f>
        <v>264</v>
      </c>
      <c r="Q4185" s="87" cm="1">
        <f t="array" ref="Q4185">IF($X4185="Non-local",VLOOKUP($E4185,$AI$40:$AW$44,COLUMN($AW:$AW)-COLUMN($AH:$AH),FALSE),IF($X4185="Unknown",VLOOKUP($E4185,$AI$47:$AW$51,COLUMN($AW:$AW)-COLUMN($AH:$AH),FALSE),0))</f>
        <v>622.00419999999997</v>
      </c>
      <c r="R4185" s="87" cm="1">
        <f t="array" ref="R4185">IF($X4185="Non-local",VLOOKUP($E4185,$AI$88:$AW$92,COLUMN($AW:$AW)-COLUMN($AH:$AH),FALSE),IF($X4185="Unknown",VLOOKUP($E4185,$AI$95:$AW$99,COLUMN($AW:$AW)-COLUMN($AH:$AH),FALSE),0))</f>
        <v>0.12047560494171299</v>
      </c>
      <c r="S4185" s="87" cm="1">
        <f t="array" ref="S4185">VLOOKUP($E4185,$AI$111:$AW$115,COLUMN($AW:$AW)-COLUMN($AH:$AH),FALSE)</f>
        <v>431.69321999999994</v>
      </c>
      <c r="T4185" s="104">
        <f t="shared" si="777"/>
        <v>0.63856682269050691</v>
      </c>
      <c r="U4185" s="104">
        <f t="shared" si="778"/>
        <v>1836.0081750182978</v>
      </c>
      <c r="V4185" s="87" cm="1">
        <f t="array" ref="V4185">VLOOKUP($E4185,$AI$118:$AW$122,COLUMN($AW:$AW)-COLUMN($AH:$AH),FALSE)</f>
        <v>0</v>
      </c>
      <c r="W4185" s="87" t="str">
        <f t="shared" si="782"/>
        <v>Domestic</v>
      </c>
      <c r="X4185" s="87" t="str">
        <f t="shared" si="783"/>
        <v>Non-local</v>
      </c>
      <c r="Y4185" s="104"/>
      <c r="Z4185" s="87" t="str">
        <f t="shared" si="779"/>
        <v>USA</v>
      </c>
      <c r="AA4185" s="87" t="str">
        <f t="shared" si="780"/>
        <v>USA</v>
      </c>
      <c r="AB4185" s="82" cm="1">
        <f t="array" ref="AB4185">VLOOKUP(B4185,'GDP per Capita'!$T$2:$V$4235,COLUMN('GDP per Capita'!$V:$V)-COLUMN('GDP per Capita'!$S:$S),FALSE)</f>
        <v>63809.64</v>
      </c>
      <c r="AC4185" s="82">
        <f t="shared" si="775"/>
        <v>63809.64</v>
      </c>
      <c r="AD4185" s="82">
        <f t="shared" si="776"/>
        <v>63809.64</v>
      </c>
      <c r="AE4185" s="88">
        <f t="shared" si="781"/>
        <v>2.8773210051307261E-2</v>
      </c>
    </row>
    <row r="4186" spans="1:31">
      <c r="A4186" s="77" t="s">
        <v>1885</v>
      </c>
      <c r="B4186" s="77">
        <v>4185</v>
      </c>
      <c r="C4186" s="77" t="s">
        <v>29</v>
      </c>
      <c r="D4186" s="77" t="s">
        <v>29</v>
      </c>
      <c r="E4186" s="77">
        <v>2016</v>
      </c>
      <c r="F4186" s="77">
        <v>36.701463099999998</v>
      </c>
      <c r="G4186" s="77">
        <v>-118.7559974</v>
      </c>
      <c r="H4186" s="77">
        <v>0</v>
      </c>
      <c r="I4186" s="77" t="s">
        <v>1790</v>
      </c>
      <c r="J4186" s="77">
        <v>32.7174209</v>
      </c>
      <c r="K4186" s="77">
        <v>-117.1627714</v>
      </c>
      <c r="L4186" s="77">
        <v>932.61365423782399</v>
      </c>
      <c r="M4186" s="77">
        <v>0.28477846145360403</v>
      </c>
      <c r="N4186" s="77">
        <v>0</v>
      </c>
      <c r="O4186" s="77">
        <v>179.061821613662</v>
      </c>
      <c r="P4186" s="87" cm="1">
        <f t="array" ref="P4186">IF($X4186="Non-local",VLOOKUP($E4186,$AI$64:$AW$68,COLUMN($AW:$AW)-COLUMN($AH:$AH),FALSE),IF($X4186="Unknown",VLOOKUP($E4186,$AI$71:$AW$75,COLUMN($AW:$AW)-COLUMN($AH:$AH),FALSE),0))</f>
        <v>264</v>
      </c>
      <c r="Q4186" s="87" cm="1">
        <f t="array" ref="Q4186">IF($X4186="Non-local",VLOOKUP($E4186,$AI$40:$AW$44,COLUMN($AW:$AW)-COLUMN($AH:$AH),FALSE),IF($X4186="Unknown",VLOOKUP($E4186,$AI$47:$AW$51,COLUMN($AW:$AW)-COLUMN($AH:$AH),FALSE),0))</f>
        <v>622.00419999999997</v>
      </c>
      <c r="R4186" s="87" cm="1">
        <f t="array" ref="R4186">IF($X4186="Non-local",VLOOKUP($E4186,$AI$88:$AW$92,COLUMN($AW:$AW)-COLUMN($AH:$AH),FALSE),IF($X4186="Unknown",VLOOKUP($E4186,$AI$95:$AW$99,COLUMN($AW:$AW)-COLUMN($AH:$AH),FALSE),0))</f>
        <v>0.12047560494171299</v>
      </c>
      <c r="S4186" s="87" cm="1">
        <f t="array" ref="S4186">VLOOKUP($E4186,$AI$111:$AW$115,COLUMN($AW:$AW)-COLUMN($AH:$AH),FALSE)</f>
        <v>431.69321999999994</v>
      </c>
      <c r="T4186" s="104">
        <f t="shared" si="777"/>
        <v>0.40525406639531703</v>
      </c>
      <c r="U4186" s="104">
        <f t="shared" si="778"/>
        <v>1496.759241613662</v>
      </c>
      <c r="V4186" s="87" cm="1">
        <f t="array" ref="V4186">VLOOKUP($E4186,$AI$118:$AW$122,COLUMN($AW:$AW)-COLUMN($AH:$AH),FALSE)</f>
        <v>0</v>
      </c>
      <c r="W4186" s="87" t="str">
        <f t="shared" si="782"/>
        <v>Domestic</v>
      </c>
      <c r="X4186" s="87" t="str">
        <f t="shared" si="783"/>
        <v>Non-local</v>
      </c>
      <c r="Y4186" s="104"/>
      <c r="Z4186" s="87" t="str">
        <f t="shared" si="779"/>
        <v>USA</v>
      </c>
      <c r="AA4186" s="87" t="str">
        <f t="shared" si="780"/>
        <v>USA</v>
      </c>
      <c r="AB4186" s="82" cm="1">
        <f t="array" ref="AB4186">VLOOKUP(B4186,'GDP per Capita'!$T$2:$V$4235,COLUMN('GDP per Capita'!$V:$V)-COLUMN('GDP per Capita'!$S:$S),FALSE)</f>
        <v>63809.64</v>
      </c>
      <c r="AC4186" s="82">
        <f t="shared" si="775"/>
        <v>63809.64</v>
      </c>
      <c r="AD4186" s="82">
        <f t="shared" si="776"/>
        <v>63809.64</v>
      </c>
      <c r="AE4186" s="88">
        <f t="shared" si="781"/>
        <v>2.3456631969929025E-2</v>
      </c>
    </row>
    <row r="4187" spans="1:31">
      <c r="A4187" s="77" t="s">
        <v>1182</v>
      </c>
      <c r="B4187" s="77">
        <v>4186</v>
      </c>
      <c r="C4187" s="77" t="s">
        <v>29</v>
      </c>
      <c r="D4187" s="77" t="s">
        <v>29</v>
      </c>
      <c r="E4187" s="77">
        <v>2016</v>
      </c>
      <c r="F4187" s="77">
        <v>37.8708393</v>
      </c>
      <c r="G4187" s="77">
        <v>-122.272863899999</v>
      </c>
      <c r="H4187" s="77">
        <v>0</v>
      </c>
      <c r="I4187" s="77" t="s">
        <v>1790</v>
      </c>
      <c r="J4187" s="77">
        <v>32.7174209</v>
      </c>
      <c r="K4187" s="77">
        <v>-117.1627714</v>
      </c>
      <c r="L4187" s="77">
        <v>1473.8347188375201</v>
      </c>
      <c r="M4187" s="77">
        <v>0.35624387535856999</v>
      </c>
      <c r="N4187" s="77">
        <v>0</v>
      </c>
      <c r="O4187" s="77">
        <v>282.97626601680503</v>
      </c>
      <c r="P4187" s="87" cm="1">
        <f t="array" ref="P4187">IF($X4187="Non-local",VLOOKUP($E4187,$AI$64:$AW$68,COLUMN($AW:$AW)-COLUMN($AH:$AH),FALSE),IF($X4187="Unknown",VLOOKUP($E4187,$AI$71:$AW$75,COLUMN($AW:$AW)-COLUMN($AH:$AH),FALSE),0))</f>
        <v>264</v>
      </c>
      <c r="Q4187" s="87" cm="1">
        <f t="array" ref="Q4187">IF($X4187="Non-local",VLOOKUP($E4187,$AI$40:$AW$44,COLUMN($AW:$AW)-COLUMN($AH:$AH),FALSE),IF($X4187="Unknown",VLOOKUP($E4187,$AI$47:$AW$51,COLUMN($AW:$AW)-COLUMN($AH:$AH),FALSE),0))</f>
        <v>622.00419999999997</v>
      </c>
      <c r="R4187" s="87" cm="1">
        <f t="array" ref="R4187">IF($X4187="Non-local",VLOOKUP($E4187,$AI$88:$AW$92,COLUMN($AW:$AW)-COLUMN($AH:$AH),FALSE),IF($X4187="Unknown",VLOOKUP($E4187,$AI$95:$AW$99,COLUMN($AW:$AW)-COLUMN($AH:$AH),FALSE),0))</f>
        <v>0.12047560494171299</v>
      </c>
      <c r="S4187" s="87" cm="1">
        <f t="array" ref="S4187">VLOOKUP($E4187,$AI$111:$AW$115,COLUMN($AW:$AW)-COLUMN($AH:$AH),FALSE)</f>
        <v>431.69321999999994</v>
      </c>
      <c r="T4187" s="104">
        <f t="shared" si="777"/>
        <v>0.47671948030028299</v>
      </c>
      <c r="U4187" s="104">
        <f t="shared" si="778"/>
        <v>1600.673686016805</v>
      </c>
      <c r="V4187" s="87" cm="1">
        <f t="array" ref="V4187">VLOOKUP($E4187,$AI$118:$AW$122,COLUMN($AW:$AW)-COLUMN($AH:$AH),FALSE)</f>
        <v>0</v>
      </c>
      <c r="W4187" s="87" t="str">
        <f t="shared" si="782"/>
        <v>Domestic</v>
      </c>
      <c r="X4187" s="87" t="str">
        <f t="shared" si="783"/>
        <v>Non-local</v>
      </c>
      <c r="Y4187" s="104"/>
      <c r="Z4187" s="87" t="str">
        <f t="shared" si="779"/>
        <v>USA</v>
      </c>
      <c r="AA4187" s="87" t="str">
        <f t="shared" si="780"/>
        <v>USA</v>
      </c>
      <c r="AB4187" s="82" cm="1">
        <f t="array" ref="AB4187">VLOOKUP(B4187,'GDP per Capita'!$T$2:$V$4235,COLUMN('GDP per Capita'!$V:$V)-COLUMN('GDP per Capita'!$S:$S),FALSE)</f>
        <v>63809.64</v>
      </c>
      <c r="AC4187" s="82">
        <f t="shared" si="775"/>
        <v>63809.64</v>
      </c>
      <c r="AD4187" s="82">
        <f t="shared" si="776"/>
        <v>63809.64</v>
      </c>
      <c r="AE4187" s="88">
        <f t="shared" si="781"/>
        <v>2.5085138954189446E-2</v>
      </c>
    </row>
    <row r="4188" spans="1:31">
      <c r="A4188" s="77" t="s">
        <v>904</v>
      </c>
      <c r="B4188" s="77">
        <v>4187</v>
      </c>
      <c r="C4188" s="77" t="s">
        <v>29</v>
      </c>
      <c r="D4188" s="77" t="s">
        <v>29</v>
      </c>
      <c r="E4188" s="77">
        <v>2016</v>
      </c>
      <c r="F4188" s="77">
        <v>32.832590000000003</v>
      </c>
      <c r="G4188" s="77">
        <v>-117.2716839</v>
      </c>
      <c r="H4188" s="77">
        <v>1</v>
      </c>
      <c r="I4188" s="77" t="s">
        <v>1790</v>
      </c>
      <c r="J4188" s="77">
        <v>32.7174209</v>
      </c>
      <c r="K4188" s="77">
        <v>-117.1627714</v>
      </c>
      <c r="L4188" s="77">
        <v>32.722127415360802</v>
      </c>
      <c r="M4188" s="77">
        <v>0</v>
      </c>
      <c r="N4188" s="77">
        <v>0</v>
      </c>
      <c r="O4188" s="77">
        <v>0</v>
      </c>
      <c r="P4188" s="87" cm="1">
        <f t="array" ref="P4188">IF($X4188="Non-local",VLOOKUP($E4188,$AI$64:$AW$68,COLUMN($AW:$AW)-COLUMN($AH:$AH),FALSE),IF($X4188="Unknown",VLOOKUP($E4188,$AI$71:$AW$75,COLUMN($AW:$AW)-COLUMN($AH:$AH),FALSE),0))</f>
        <v>0</v>
      </c>
      <c r="Q4188" s="87" cm="1">
        <f t="array" ref="Q4188">IF($X4188="Non-local",VLOOKUP($E4188,$AI$40:$AW$44,COLUMN($AW:$AW)-COLUMN($AH:$AH),FALSE),IF($X4188="Unknown",VLOOKUP($E4188,$AI$47:$AW$51,COLUMN($AW:$AW)-COLUMN($AH:$AH),FALSE),0))</f>
        <v>0</v>
      </c>
      <c r="R4188" s="87" cm="1">
        <f t="array" ref="R4188">IF($X4188="Non-local",VLOOKUP($E4188,$AI$88:$AW$92,COLUMN($AW:$AW)-COLUMN($AH:$AH),FALSE),IF($X4188="Unknown",VLOOKUP($E4188,$AI$95:$AW$99,COLUMN($AW:$AW)-COLUMN($AH:$AH),FALSE),0))</f>
        <v>0</v>
      </c>
      <c r="S4188" s="87" cm="1">
        <f t="array" ref="S4188">VLOOKUP($E4188,$AI$111:$AW$115,COLUMN($AW:$AW)-COLUMN($AH:$AH),FALSE)</f>
        <v>431.69321999999994</v>
      </c>
      <c r="T4188" s="104">
        <f t="shared" si="777"/>
        <v>0</v>
      </c>
      <c r="U4188" s="104">
        <f t="shared" si="778"/>
        <v>431.69321999999994</v>
      </c>
      <c r="V4188" s="87" cm="1">
        <f t="array" ref="V4188">VLOOKUP($E4188,$AI$118:$AW$122,COLUMN($AW:$AW)-COLUMN($AH:$AH),FALSE)</f>
        <v>0</v>
      </c>
      <c r="W4188" s="87" t="str">
        <f t="shared" si="782"/>
        <v>Domestic</v>
      </c>
      <c r="X4188" s="87" t="str">
        <f t="shared" si="783"/>
        <v>Local</v>
      </c>
      <c r="Y4188" s="104"/>
      <c r="Z4188" s="87" t="str">
        <f t="shared" si="779"/>
        <v>USA</v>
      </c>
      <c r="AA4188" s="87" t="str">
        <f t="shared" si="780"/>
        <v>USA</v>
      </c>
      <c r="AB4188" s="82" cm="1">
        <f t="array" ref="AB4188">VLOOKUP(B4188,'GDP per Capita'!$T$2:$V$4235,COLUMN('GDP per Capita'!$V:$V)-COLUMN('GDP per Capita'!$S:$S),FALSE)</f>
        <v>63809.64</v>
      </c>
      <c r="AC4188" s="82">
        <f t="shared" si="775"/>
        <v>63809.64</v>
      </c>
      <c r="AD4188" s="82">
        <f t="shared" si="776"/>
        <v>63809.64</v>
      </c>
      <c r="AE4188" s="88">
        <f t="shared" si="781"/>
        <v>6.7653291885050593E-3</v>
      </c>
    </row>
    <row r="4189" spans="1:31">
      <c r="A4189" s="77" t="s">
        <v>1189</v>
      </c>
      <c r="B4189" s="77">
        <v>4188</v>
      </c>
      <c r="C4189" s="77" t="s">
        <v>224</v>
      </c>
      <c r="D4189" s="77" t="s">
        <v>31</v>
      </c>
      <c r="E4189" s="77">
        <v>2016</v>
      </c>
      <c r="F4189" s="77">
        <v>48.251387799999897</v>
      </c>
      <c r="G4189" s="77">
        <v>11.650966199999999</v>
      </c>
      <c r="H4189" s="77">
        <v>0</v>
      </c>
      <c r="I4189" s="77" t="s">
        <v>1790</v>
      </c>
      <c r="J4189" s="77">
        <v>32.7174209</v>
      </c>
      <c r="K4189" s="77">
        <v>-117.1627714</v>
      </c>
      <c r="L4189" s="77">
        <v>19350.853743613799</v>
      </c>
      <c r="M4189" s="77">
        <v>2.9914587016248602</v>
      </c>
      <c r="N4189" s="77">
        <v>0</v>
      </c>
      <c r="O4189" s="77">
        <v>1770.6031175406599</v>
      </c>
      <c r="P4189" s="87" cm="1">
        <f t="array" ref="P4189">IF($X4189="Non-local",VLOOKUP($E4189,$AI$64:$AW$68,COLUMN($AW:$AW)-COLUMN($AH:$AH),FALSE),IF($X4189="Unknown",VLOOKUP($E4189,$AI$71:$AW$75,COLUMN($AW:$AW)-COLUMN($AH:$AH),FALSE),0))</f>
        <v>264</v>
      </c>
      <c r="Q4189" s="87" cm="1">
        <f t="array" ref="Q4189">IF($X4189="Non-local",VLOOKUP($E4189,$AI$40:$AW$44,COLUMN($AW:$AW)-COLUMN($AH:$AH),FALSE),IF($X4189="Unknown",VLOOKUP($E4189,$AI$47:$AW$51,COLUMN($AW:$AW)-COLUMN($AH:$AH),FALSE),0))</f>
        <v>622.00419999999997</v>
      </c>
      <c r="R4189" s="87" cm="1">
        <f t="array" ref="R4189">IF($X4189="Non-local",VLOOKUP($E4189,$AI$88:$AW$92,COLUMN($AW:$AW)-COLUMN($AH:$AH),FALSE),IF($X4189="Unknown",VLOOKUP($E4189,$AI$95:$AW$99,COLUMN($AW:$AW)-COLUMN($AH:$AH),FALSE),0))</f>
        <v>0.12047560494171299</v>
      </c>
      <c r="S4189" s="87" cm="1">
        <f t="array" ref="S4189">VLOOKUP($E4189,$AI$111:$AW$115,COLUMN($AW:$AW)-COLUMN($AH:$AH),FALSE)</f>
        <v>431.69321999999994</v>
      </c>
      <c r="T4189" s="104">
        <f t="shared" si="777"/>
        <v>3.1119343065665732</v>
      </c>
      <c r="U4189" s="104">
        <f t="shared" si="778"/>
        <v>3088.3005375406601</v>
      </c>
      <c r="V4189" s="87" cm="1">
        <f t="array" ref="V4189">VLOOKUP($E4189,$AI$118:$AW$122,COLUMN($AW:$AW)-COLUMN($AH:$AH),FALSE)</f>
        <v>0</v>
      </c>
      <c r="W4189" s="87" t="str">
        <f t="shared" si="782"/>
        <v>International</v>
      </c>
      <c r="X4189" s="87" t="str">
        <f t="shared" si="783"/>
        <v>Non-local</v>
      </c>
      <c r="Y4189" s="104"/>
      <c r="Z4189" s="87" t="str">
        <f t="shared" si="779"/>
        <v>Germany</v>
      </c>
      <c r="AA4189" s="87" t="str">
        <f t="shared" si="780"/>
        <v>Europe</v>
      </c>
      <c r="AB4189" s="82" cm="1">
        <f t="array" ref="AB4189">VLOOKUP(B4189,'GDP per Capita'!$T$2:$V$4235,COLUMN('GDP per Capita'!$V:$V)-COLUMN('GDP per Capita'!$S:$S),FALSE)</f>
        <v>49180.54</v>
      </c>
      <c r="AC4189" s="82">
        <f t="shared" si="775"/>
        <v>49180.54</v>
      </c>
      <c r="AD4189" s="82">
        <f t="shared" si="776"/>
        <v>49180.54</v>
      </c>
      <c r="AE4189" s="88">
        <f t="shared" si="781"/>
        <v>6.2795173406812121E-2</v>
      </c>
    </row>
    <row r="4190" spans="1:31">
      <c r="A4190" s="77" t="s">
        <v>1093</v>
      </c>
      <c r="B4190" s="77">
        <v>4189</v>
      </c>
      <c r="C4190" s="77" t="s">
        <v>29</v>
      </c>
      <c r="D4190" s="77" t="s">
        <v>29</v>
      </c>
      <c r="E4190" s="77">
        <v>2016</v>
      </c>
      <c r="F4190" s="77">
        <v>34.053690899999999</v>
      </c>
      <c r="G4190" s="77">
        <v>-118.2427666</v>
      </c>
      <c r="H4190" s="77">
        <v>0</v>
      </c>
      <c r="I4190" s="77" t="s">
        <v>1790</v>
      </c>
      <c r="J4190" s="77">
        <v>32.7174209</v>
      </c>
      <c r="K4190" s="77">
        <v>-117.1627714</v>
      </c>
      <c r="L4190" s="77">
        <v>358.506142997854</v>
      </c>
      <c r="M4190" s="77">
        <v>0.20897056408904</v>
      </c>
      <c r="N4190" s="77">
        <v>0</v>
      </c>
      <c r="O4190" s="77">
        <v>68.833179455588095</v>
      </c>
      <c r="P4190" s="87" cm="1">
        <f t="array" ref="P4190">IF($X4190="Non-local",VLOOKUP($E4190,$AI$64:$AW$68,COLUMN($AW:$AW)-COLUMN($AH:$AH),FALSE),IF($X4190="Unknown",VLOOKUP($E4190,$AI$71:$AW$75,COLUMN($AW:$AW)-COLUMN($AH:$AH),FALSE),0))</f>
        <v>264</v>
      </c>
      <c r="Q4190" s="87" cm="1">
        <f t="array" ref="Q4190">IF($X4190="Non-local",VLOOKUP($E4190,$AI$40:$AW$44,COLUMN($AW:$AW)-COLUMN($AH:$AH),FALSE),IF($X4190="Unknown",VLOOKUP($E4190,$AI$47:$AW$51,COLUMN($AW:$AW)-COLUMN($AH:$AH),FALSE),0))</f>
        <v>622.00419999999997</v>
      </c>
      <c r="R4190" s="87" cm="1">
        <f t="array" ref="R4190">IF($X4190="Non-local",VLOOKUP($E4190,$AI$88:$AW$92,COLUMN($AW:$AW)-COLUMN($AH:$AH),FALSE),IF($X4190="Unknown",VLOOKUP($E4190,$AI$95:$AW$99,COLUMN($AW:$AW)-COLUMN($AH:$AH),FALSE),0))</f>
        <v>0.12047560494171299</v>
      </c>
      <c r="S4190" s="87" cm="1">
        <f t="array" ref="S4190">VLOOKUP($E4190,$AI$111:$AW$115,COLUMN($AW:$AW)-COLUMN($AH:$AH),FALSE)</f>
        <v>431.69321999999994</v>
      </c>
      <c r="T4190" s="104">
        <f t="shared" si="777"/>
        <v>0.32944616903075297</v>
      </c>
      <c r="U4190" s="104">
        <f t="shared" si="778"/>
        <v>1386.5305994555879</v>
      </c>
      <c r="V4190" s="87" cm="1">
        <f t="array" ref="V4190">VLOOKUP($E4190,$AI$118:$AW$122,COLUMN($AW:$AW)-COLUMN($AH:$AH),FALSE)</f>
        <v>0</v>
      </c>
      <c r="W4190" s="87" t="str">
        <f t="shared" si="782"/>
        <v>Domestic</v>
      </c>
      <c r="X4190" s="87" t="str">
        <f t="shared" si="783"/>
        <v>Non-local</v>
      </c>
      <c r="Y4190" s="104"/>
      <c r="Z4190" s="87" t="str">
        <f t="shared" si="779"/>
        <v>USA</v>
      </c>
      <c r="AA4190" s="87" t="str">
        <f t="shared" si="780"/>
        <v>USA</v>
      </c>
      <c r="AB4190" s="82" cm="1">
        <f t="array" ref="AB4190">VLOOKUP(B4190,'GDP per Capita'!$T$2:$V$4235,COLUMN('GDP per Capita'!$V:$V)-COLUMN('GDP per Capita'!$S:$S),FALSE)</f>
        <v>63809.64</v>
      </c>
      <c r="AC4190" s="82">
        <f t="shared" si="775"/>
        <v>63809.64</v>
      </c>
      <c r="AD4190" s="82">
        <f t="shared" si="776"/>
        <v>63809.64</v>
      </c>
      <c r="AE4190" s="88">
        <f t="shared" si="781"/>
        <v>2.1729171320439795E-2</v>
      </c>
    </row>
    <row r="4191" spans="1:31">
      <c r="A4191" s="77" t="s">
        <v>1725</v>
      </c>
      <c r="B4191" s="77">
        <v>4190</v>
      </c>
      <c r="C4191" s="77" t="s">
        <v>29</v>
      </c>
      <c r="D4191" s="77" t="s">
        <v>29</v>
      </c>
      <c r="E4191" s="77">
        <v>2016</v>
      </c>
      <c r="F4191" s="77">
        <v>45.594411700000002</v>
      </c>
      <c r="G4191" s="77">
        <v>-94.362286800000007</v>
      </c>
      <c r="H4191" s="77">
        <v>0</v>
      </c>
      <c r="I4191" s="77" t="s">
        <v>1790</v>
      </c>
      <c r="J4191" s="77">
        <v>32.7174209</v>
      </c>
      <c r="K4191" s="77">
        <v>-117.1627714</v>
      </c>
      <c r="L4191" s="77">
        <v>4835.6543769661203</v>
      </c>
      <c r="M4191" s="77">
        <v>0.854520389172302</v>
      </c>
      <c r="N4191" s="77">
        <v>0</v>
      </c>
      <c r="O4191" s="77">
        <v>580.27852523593401</v>
      </c>
      <c r="P4191" s="87" cm="1">
        <f t="array" ref="P4191">IF($X4191="Non-local",VLOOKUP($E4191,$AI$64:$AW$68,COLUMN($AW:$AW)-COLUMN($AH:$AH),FALSE),IF($X4191="Unknown",VLOOKUP($E4191,$AI$71:$AW$75,COLUMN($AW:$AW)-COLUMN($AH:$AH),FALSE),0))</f>
        <v>264</v>
      </c>
      <c r="Q4191" s="87" cm="1">
        <f t="array" ref="Q4191">IF($X4191="Non-local",VLOOKUP($E4191,$AI$40:$AW$44,COLUMN($AW:$AW)-COLUMN($AH:$AH),FALSE),IF($X4191="Unknown",VLOOKUP($E4191,$AI$47:$AW$51,COLUMN($AW:$AW)-COLUMN($AH:$AH),FALSE),0))</f>
        <v>622.00419999999997</v>
      </c>
      <c r="R4191" s="87" cm="1">
        <f t="array" ref="R4191">IF($X4191="Non-local",VLOOKUP($E4191,$AI$88:$AW$92,COLUMN($AW:$AW)-COLUMN($AH:$AH),FALSE),IF($X4191="Unknown",VLOOKUP($E4191,$AI$95:$AW$99,COLUMN($AW:$AW)-COLUMN($AH:$AH),FALSE),0))</f>
        <v>0.12047560494171299</v>
      </c>
      <c r="S4191" s="87" cm="1">
        <f t="array" ref="S4191">VLOOKUP($E4191,$AI$111:$AW$115,COLUMN($AW:$AW)-COLUMN($AH:$AH),FALSE)</f>
        <v>431.69321999999994</v>
      </c>
      <c r="T4191" s="104">
        <f t="shared" si="777"/>
        <v>0.97499599411401494</v>
      </c>
      <c r="U4191" s="104">
        <f t="shared" si="778"/>
        <v>1897.9759452359338</v>
      </c>
      <c r="V4191" s="87" cm="1">
        <f t="array" ref="V4191">VLOOKUP($E4191,$AI$118:$AW$122,COLUMN($AW:$AW)-COLUMN($AH:$AH),FALSE)</f>
        <v>0</v>
      </c>
      <c r="W4191" s="87" t="str">
        <f t="shared" si="782"/>
        <v>Domestic</v>
      </c>
      <c r="X4191" s="87" t="str">
        <f t="shared" si="783"/>
        <v>Non-local</v>
      </c>
      <c r="Y4191" s="104"/>
      <c r="Z4191" s="87" t="str">
        <f t="shared" si="779"/>
        <v>USA</v>
      </c>
      <c r="AA4191" s="87" t="str">
        <f t="shared" si="780"/>
        <v>USA</v>
      </c>
      <c r="AB4191" s="82" cm="1">
        <f t="array" ref="AB4191">VLOOKUP(B4191,'GDP per Capita'!$T$2:$V$4235,COLUMN('GDP per Capita'!$V:$V)-COLUMN('GDP per Capita'!$S:$S),FALSE)</f>
        <v>63809.64</v>
      </c>
      <c r="AC4191" s="82">
        <f t="shared" si="775"/>
        <v>63809.64</v>
      </c>
      <c r="AD4191" s="82">
        <f t="shared" si="776"/>
        <v>63809.64</v>
      </c>
      <c r="AE4191" s="88">
        <f t="shared" si="781"/>
        <v>2.974434498041258E-2</v>
      </c>
    </row>
    <row r="4192" spans="1:31">
      <c r="A4192" s="77" t="s">
        <v>1362</v>
      </c>
      <c r="B4192" s="77">
        <v>4191</v>
      </c>
      <c r="C4192" s="77" t="s">
        <v>29</v>
      </c>
      <c r="D4192" s="77" t="s">
        <v>29</v>
      </c>
      <c r="E4192" s="77">
        <v>2016</v>
      </c>
      <c r="F4192" s="77">
        <v>37.451967099999997</v>
      </c>
      <c r="G4192" s="77">
        <v>-122.1779927</v>
      </c>
      <c r="H4192" s="77">
        <v>0</v>
      </c>
      <c r="I4192" s="77" t="s">
        <v>1790</v>
      </c>
      <c r="J4192" s="77">
        <v>32.7174209</v>
      </c>
      <c r="K4192" s="77">
        <v>-117.1627714</v>
      </c>
      <c r="L4192" s="77">
        <v>1392.9363376009501</v>
      </c>
      <c r="M4192" s="77">
        <v>0.34556166677973499</v>
      </c>
      <c r="N4192" s="77">
        <v>0</v>
      </c>
      <c r="O4192" s="77">
        <v>267.44377681938403</v>
      </c>
      <c r="P4192" s="87" cm="1">
        <f t="array" ref="P4192">IF($X4192="Non-local",VLOOKUP($E4192,$AI$64:$AW$68,COLUMN($AW:$AW)-COLUMN($AH:$AH),FALSE),IF($X4192="Unknown",VLOOKUP($E4192,$AI$71:$AW$75,COLUMN($AW:$AW)-COLUMN($AH:$AH),FALSE),0))</f>
        <v>264</v>
      </c>
      <c r="Q4192" s="87" cm="1">
        <f t="array" ref="Q4192">IF($X4192="Non-local",VLOOKUP($E4192,$AI$40:$AW$44,COLUMN($AW:$AW)-COLUMN($AH:$AH),FALSE),IF($X4192="Unknown",VLOOKUP($E4192,$AI$47:$AW$51,COLUMN($AW:$AW)-COLUMN($AH:$AH),FALSE),0))</f>
        <v>622.00419999999997</v>
      </c>
      <c r="R4192" s="87" cm="1">
        <f t="array" ref="R4192">IF($X4192="Non-local",VLOOKUP($E4192,$AI$88:$AW$92,COLUMN($AW:$AW)-COLUMN($AH:$AH),FALSE),IF($X4192="Unknown",VLOOKUP($E4192,$AI$95:$AW$99,COLUMN($AW:$AW)-COLUMN($AH:$AH),FALSE),0))</f>
        <v>0.12047560494171299</v>
      </c>
      <c r="S4192" s="87" cm="1">
        <f t="array" ref="S4192">VLOOKUP($E4192,$AI$111:$AW$115,COLUMN($AW:$AW)-COLUMN($AH:$AH),FALSE)</f>
        <v>431.69321999999994</v>
      </c>
      <c r="T4192" s="104">
        <f t="shared" si="777"/>
        <v>0.46603727172144799</v>
      </c>
      <c r="U4192" s="104">
        <f t="shared" si="778"/>
        <v>1585.141196819384</v>
      </c>
      <c r="V4192" s="87" cm="1">
        <f t="array" ref="V4192">VLOOKUP($E4192,$AI$118:$AW$122,COLUMN($AW:$AW)-COLUMN($AH:$AH),FALSE)</f>
        <v>0</v>
      </c>
      <c r="W4192" s="87" t="str">
        <f t="shared" si="782"/>
        <v>Domestic</v>
      </c>
      <c r="X4192" s="87" t="str">
        <f t="shared" si="783"/>
        <v>Non-local</v>
      </c>
      <c r="Y4192" s="104"/>
      <c r="Z4192" s="87" t="str">
        <f t="shared" si="779"/>
        <v>USA</v>
      </c>
      <c r="AA4192" s="87" t="str">
        <f t="shared" si="780"/>
        <v>USA</v>
      </c>
      <c r="AB4192" s="82" cm="1">
        <f t="array" ref="AB4192">VLOOKUP(B4192,'GDP per Capita'!$T$2:$V$4235,COLUMN('GDP per Capita'!$V:$V)-COLUMN('GDP per Capita'!$S:$S),FALSE)</f>
        <v>63809.64</v>
      </c>
      <c r="AC4192" s="82">
        <f t="shared" si="775"/>
        <v>63809.64</v>
      </c>
      <c r="AD4192" s="82">
        <f t="shared" si="776"/>
        <v>63809.64</v>
      </c>
      <c r="AE4192" s="88">
        <f t="shared" si="781"/>
        <v>2.4841719790605055E-2</v>
      </c>
    </row>
    <row r="4193" spans="1:31">
      <c r="A4193" s="77" t="s">
        <v>1886</v>
      </c>
      <c r="B4193" s="77">
        <v>4192</v>
      </c>
      <c r="C4193" s="77" t="s">
        <v>29</v>
      </c>
      <c r="D4193" s="77" t="s">
        <v>29</v>
      </c>
      <c r="E4193" s="77">
        <v>2016</v>
      </c>
      <c r="F4193" s="77">
        <v>38.3396367</v>
      </c>
      <c r="G4193" s="77">
        <v>-122.70109840000001</v>
      </c>
      <c r="H4193" s="77">
        <v>0</v>
      </c>
      <c r="I4193" s="77" t="s">
        <v>1790</v>
      </c>
      <c r="J4193" s="77">
        <v>32.7174209</v>
      </c>
      <c r="K4193" s="77">
        <v>-117.1627714</v>
      </c>
      <c r="L4193" s="77">
        <v>1601.7941436891599</v>
      </c>
      <c r="M4193" s="77">
        <v>0.37314024887061498</v>
      </c>
      <c r="N4193" s="77">
        <v>0</v>
      </c>
      <c r="O4193" s="77">
        <v>307.54447558831799</v>
      </c>
      <c r="P4193" s="87" cm="1">
        <f t="array" ref="P4193">IF($X4193="Non-local",VLOOKUP($E4193,$AI$64:$AW$68,COLUMN($AW:$AW)-COLUMN($AH:$AH),FALSE),IF($X4193="Unknown",VLOOKUP($E4193,$AI$71:$AW$75,COLUMN($AW:$AW)-COLUMN($AH:$AH),FALSE),0))</f>
        <v>264</v>
      </c>
      <c r="Q4193" s="87" cm="1">
        <f t="array" ref="Q4193">IF($X4193="Non-local",VLOOKUP($E4193,$AI$40:$AW$44,COLUMN($AW:$AW)-COLUMN($AH:$AH),FALSE),IF($X4193="Unknown",VLOOKUP($E4193,$AI$47:$AW$51,COLUMN($AW:$AW)-COLUMN($AH:$AH),FALSE),0))</f>
        <v>622.00419999999997</v>
      </c>
      <c r="R4193" s="87" cm="1">
        <f t="array" ref="R4193">IF($X4193="Non-local",VLOOKUP($E4193,$AI$88:$AW$92,COLUMN($AW:$AW)-COLUMN($AH:$AH),FALSE),IF($X4193="Unknown",VLOOKUP($E4193,$AI$95:$AW$99,COLUMN($AW:$AW)-COLUMN($AH:$AH),FALSE),0))</f>
        <v>0.12047560494171299</v>
      </c>
      <c r="S4193" s="87" cm="1">
        <f t="array" ref="S4193">VLOOKUP($E4193,$AI$111:$AW$115,COLUMN($AW:$AW)-COLUMN($AH:$AH),FALSE)</f>
        <v>431.69321999999994</v>
      </c>
      <c r="T4193" s="104">
        <f t="shared" si="777"/>
        <v>0.49361585381232798</v>
      </c>
      <c r="U4193" s="104">
        <f t="shared" si="778"/>
        <v>1625.2418955883179</v>
      </c>
      <c r="V4193" s="87" cm="1">
        <f t="array" ref="V4193">VLOOKUP($E4193,$AI$118:$AW$122,COLUMN($AW:$AW)-COLUMN($AH:$AH),FALSE)</f>
        <v>0</v>
      </c>
      <c r="W4193" s="87" t="str">
        <f t="shared" si="782"/>
        <v>Domestic</v>
      </c>
      <c r="X4193" s="87" t="str">
        <f t="shared" si="783"/>
        <v>Non-local</v>
      </c>
      <c r="Y4193" s="104"/>
      <c r="Z4193" s="87" t="str">
        <f t="shared" si="779"/>
        <v>USA</v>
      </c>
      <c r="AA4193" s="87" t="str">
        <f t="shared" si="780"/>
        <v>USA</v>
      </c>
      <c r="AB4193" s="82" cm="1">
        <f t="array" ref="AB4193">VLOOKUP(B4193,'GDP per Capita'!$T$2:$V$4235,COLUMN('GDP per Capita'!$V:$V)-COLUMN('GDP per Capita'!$S:$S),FALSE)</f>
        <v>63809.64</v>
      </c>
      <c r="AC4193" s="82">
        <f t="shared" si="775"/>
        <v>63809.64</v>
      </c>
      <c r="AD4193" s="82">
        <f t="shared" si="776"/>
        <v>63809.64</v>
      </c>
      <c r="AE4193" s="88">
        <f t="shared" si="781"/>
        <v>2.5470162432953986E-2</v>
      </c>
    </row>
    <row r="4194" spans="1:31">
      <c r="A4194" s="77" t="s">
        <v>1758</v>
      </c>
      <c r="B4194" s="77">
        <v>4193</v>
      </c>
      <c r="C4194" s="77" t="s">
        <v>29</v>
      </c>
      <c r="D4194" s="77" t="s">
        <v>29</v>
      </c>
      <c r="E4194" s="77">
        <v>2016</v>
      </c>
      <c r="F4194" s="77">
        <v>34.148398899999997</v>
      </c>
      <c r="G4194" s="77">
        <v>-118.3961877</v>
      </c>
      <c r="H4194" s="77">
        <v>0</v>
      </c>
      <c r="I4194" s="77" t="s">
        <v>1790</v>
      </c>
      <c r="J4194" s="77">
        <v>32.7174209</v>
      </c>
      <c r="K4194" s="77">
        <v>-117.1627714</v>
      </c>
      <c r="L4194" s="77">
        <v>392.00442158799899</v>
      </c>
      <c r="M4194" s="77">
        <v>0.21339383676102899</v>
      </c>
      <c r="N4194" s="77">
        <v>0</v>
      </c>
      <c r="O4194" s="77">
        <v>75.264848944895803</v>
      </c>
      <c r="P4194" s="87" cm="1">
        <f t="array" ref="P4194">IF($X4194="Non-local",VLOOKUP($E4194,$AI$64:$AW$68,COLUMN($AW:$AW)-COLUMN($AH:$AH),FALSE),IF($X4194="Unknown",VLOOKUP($E4194,$AI$71:$AW$75,COLUMN($AW:$AW)-COLUMN($AH:$AH),FALSE),0))</f>
        <v>264</v>
      </c>
      <c r="Q4194" s="87" cm="1">
        <f t="array" ref="Q4194">IF($X4194="Non-local",VLOOKUP($E4194,$AI$40:$AW$44,COLUMN($AW:$AW)-COLUMN($AH:$AH),FALSE),IF($X4194="Unknown",VLOOKUP($E4194,$AI$47:$AW$51,COLUMN($AW:$AW)-COLUMN($AH:$AH),FALSE),0))</f>
        <v>622.00419999999997</v>
      </c>
      <c r="R4194" s="87" cm="1">
        <f t="array" ref="R4194">IF($X4194="Non-local",VLOOKUP($E4194,$AI$88:$AW$92,COLUMN($AW:$AW)-COLUMN($AH:$AH),FALSE),IF($X4194="Unknown",VLOOKUP($E4194,$AI$95:$AW$99,COLUMN($AW:$AW)-COLUMN($AH:$AH),FALSE),0))</f>
        <v>0.12047560494171299</v>
      </c>
      <c r="S4194" s="87" cm="1">
        <f t="array" ref="S4194">VLOOKUP($E4194,$AI$111:$AW$115,COLUMN($AW:$AW)-COLUMN($AH:$AH),FALSE)</f>
        <v>431.69321999999994</v>
      </c>
      <c r="T4194" s="104">
        <f t="shared" si="777"/>
        <v>0.33386944170274196</v>
      </c>
      <c r="U4194" s="104">
        <f t="shared" si="778"/>
        <v>1392.9622689448956</v>
      </c>
      <c r="V4194" s="87" cm="1">
        <f t="array" ref="V4194">VLOOKUP($E4194,$AI$118:$AW$122,COLUMN($AW:$AW)-COLUMN($AH:$AH),FALSE)</f>
        <v>0</v>
      </c>
      <c r="W4194" s="87" t="str">
        <f t="shared" si="782"/>
        <v>Domestic</v>
      </c>
      <c r="X4194" s="87" t="str">
        <f t="shared" si="783"/>
        <v>Non-local</v>
      </c>
      <c r="Y4194" s="104"/>
      <c r="Z4194" s="87" t="str">
        <f t="shared" si="779"/>
        <v>USA</v>
      </c>
      <c r="AA4194" s="87" t="str">
        <f t="shared" si="780"/>
        <v>USA</v>
      </c>
      <c r="AB4194" s="82" cm="1">
        <f t="array" ref="AB4194">VLOOKUP(B4194,'GDP per Capita'!$T$2:$V$4235,COLUMN('GDP per Capita'!$V:$V)-COLUMN('GDP per Capita'!$S:$S),FALSE)</f>
        <v>63809.64</v>
      </c>
      <c r="AC4194" s="82">
        <f t="shared" si="775"/>
        <v>63809.64</v>
      </c>
      <c r="AD4194" s="82">
        <f t="shared" si="776"/>
        <v>63809.64</v>
      </c>
      <c r="AE4194" s="88">
        <f t="shared" si="781"/>
        <v>2.1829965957258113E-2</v>
      </c>
    </row>
    <row r="4195" spans="1:31">
      <c r="A4195" s="77" t="s">
        <v>1079</v>
      </c>
      <c r="B4195" s="77">
        <v>4194</v>
      </c>
      <c r="C4195" s="77" t="s">
        <v>29</v>
      </c>
      <c r="D4195" s="77" t="s">
        <v>29</v>
      </c>
      <c r="E4195" s="77">
        <v>2016</v>
      </c>
      <c r="F4195" s="77">
        <v>39.962260100000002</v>
      </c>
      <c r="G4195" s="77">
        <v>-83.000706499999893</v>
      </c>
      <c r="H4195" s="77">
        <v>0</v>
      </c>
      <c r="I4195" s="77" t="s">
        <v>1790</v>
      </c>
      <c r="J4195" s="77">
        <v>32.7174209</v>
      </c>
      <c r="K4195" s="77">
        <v>-117.1627714</v>
      </c>
      <c r="L4195" s="77">
        <v>6286.40360240679</v>
      </c>
      <c r="M4195" s="77">
        <v>1.05140008886598</v>
      </c>
      <c r="N4195" s="77">
        <v>0</v>
      </c>
      <c r="O4195" s="77">
        <v>754.36843228881503</v>
      </c>
      <c r="P4195" s="87" cm="1">
        <f t="array" ref="P4195">IF($X4195="Non-local",VLOOKUP($E4195,$AI$64:$AW$68,COLUMN($AW:$AW)-COLUMN($AH:$AH),FALSE),IF($X4195="Unknown",VLOOKUP($E4195,$AI$71:$AW$75,COLUMN($AW:$AW)-COLUMN($AH:$AH),FALSE),0))</f>
        <v>264</v>
      </c>
      <c r="Q4195" s="87" cm="1">
        <f t="array" ref="Q4195">IF($X4195="Non-local",VLOOKUP($E4195,$AI$40:$AW$44,COLUMN($AW:$AW)-COLUMN($AH:$AH),FALSE),IF($X4195="Unknown",VLOOKUP($E4195,$AI$47:$AW$51,COLUMN($AW:$AW)-COLUMN($AH:$AH),FALSE),0))</f>
        <v>622.00419999999997</v>
      </c>
      <c r="R4195" s="87" cm="1">
        <f t="array" ref="R4195">IF($X4195="Non-local",VLOOKUP($E4195,$AI$88:$AW$92,COLUMN($AW:$AW)-COLUMN($AH:$AH),FALSE),IF($X4195="Unknown",VLOOKUP($E4195,$AI$95:$AW$99,COLUMN($AW:$AW)-COLUMN($AH:$AH),FALSE),0))</f>
        <v>0.12047560494171299</v>
      </c>
      <c r="S4195" s="87" cm="1">
        <f t="array" ref="S4195">VLOOKUP($E4195,$AI$111:$AW$115,COLUMN($AW:$AW)-COLUMN($AH:$AH),FALSE)</f>
        <v>431.69321999999994</v>
      </c>
      <c r="T4195" s="104">
        <f t="shared" si="777"/>
        <v>1.1718756938076931</v>
      </c>
      <c r="U4195" s="104">
        <f t="shared" si="778"/>
        <v>2072.0658522888152</v>
      </c>
      <c r="V4195" s="87" cm="1">
        <f t="array" ref="V4195">VLOOKUP($E4195,$AI$118:$AW$122,COLUMN($AW:$AW)-COLUMN($AH:$AH),FALSE)</f>
        <v>0</v>
      </c>
      <c r="W4195" s="87" t="str">
        <f t="shared" si="782"/>
        <v>Domestic</v>
      </c>
      <c r="X4195" s="87" t="str">
        <f t="shared" si="783"/>
        <v>Non-local</v>
      </c>
      <c r="Y4195" s="104"/>
      <c r="Z4195" s="87" t="str">
        <f t="shared" si="779"/>
        <v>USA</v>
      </c>
      <c r="AA4195" s="87" t="str">
        <f t="shared" si="780"/>
        <v>USA</v>
      </c>
      <c r="AB4195" s="82" cm="1">
        <f t="array" ref="AB4195">VLOOKUP(B4195,'GDP per Capita'!$T$2:$V$4235,COLUMN('GDP per Capita'!$V:$V)-COLUMN('GDP per Capita'!$S:$S),FALSE)</f>
        <v>63809.64</v>
      </c>
      <c r="AC4195" s="82">
        <f t="shared" si="775"/>
        <v>63809.64</v>
      </c>
      <c r="AD4195" s="82">
        <f t="shared" si="776"/>
        <v>63809.64</v>
      </c>
      <c r="AE4195" s="88">
        <f t="shared" si="781"/>
        <v>3.2472614675287545E-2</v>
      </c>
    </row>
    <row r="4196" spans="1:31">
      <c r="A4196" s="77" t="s">
        <v>927</v>
      </c>
      <c r="B4196" s="77">
        <v>4195</v>
      </c>
      <c r="C4196" s="77" t="s">
        <v>29</v>
      </c>
      <c r="D4196" s="77" t="s">
        <v>29</v>
      </c>
      <c r="E4196" s="77">
        <v>2016</v>
      </c>
      <c r="F4196" s="77">
        <v>34.147645199999999</v>
      </c>
      <c r="G4196" s="77">
        <v>-118.1444779</v>
      </c>
      <c r="H4196" s="77">
        <v>0</v>
      </c>
      <c r="I4196" s="77" t="s">
        <v>1790</v>
      </c>
      <c r="J4196" s="77">
        <v>32.7174209</v>
      </c>
      <c r="K4196" s="77">
        <v>-117.1627714</v>
      </c>
      <c r="L4196" s="77">
        <v>366.54981032904999</v>
      </c>
      <c r="M4196" s="77">
        <v>0.21003268833500399</v>
      </c>
      <c r="N4196" s="77">
        <v>0</v>
      </c>
      <c r="O4196" s="77">
        <v>70.377563583177704</v>
      </c>
      <c r="P4196" s="87" cm="1">
        <f t="array" ref="P4196">IF($X4196="Non-local",VLOOKUP($E4196,$AI$64:$AW$68,COLUMN($AW:$AW)-COLUMN($AH:$AH),FALSE),IF($X4196="Unknown",VLOOKUP($E4196,$AI$71:$AW$75,COLUMN($AW:$AW)-COLUMN($AH:$AH),FALSE),0))</f>
        <v>264</v>
      </c>
      <c r="Q4196" s="87" cm="1">
        <f t="array" ref="Q4196">IF($X4196="Non-local",VLOOKUP($E4196,$AI$40:$AW$44,COLUMN($AW:$AW)-COLUMN($AH:$AH),FALSE),IF($X4196="Unknown",VLOOKUP($E4196,$AI$47:$AW$51,COLUMN($AW:$AW)-COLUMN($AH:$AH),FALSE),0))</f>
        <v>622.00419999999997</v>
      </c>
      <c r="R4196" s="87" cm="1">
        <f t="array" ref="R4196">IF($X4196="Non-local",VLOOKUP($E4196,$AI$88:$AW$92,COLUMN($AW:$AW)-COLUMN($AH:$AH),FALSE),IF($X4196="Unknown",VLOOKUP($E4196,$AI$95:$AW$99,COLUMN($AW:$AW)-COLUMN($AH:$AH),FALSE),0))</f>
        <v>0.12047560494171299</v>
      </c>
      <c r="S4196" s="87" cm="1">
        <f t="array" ref="S4196">VLOOKUP($E4196,$AI$111:$AW$115,COLUMN($AW:$AW)-COLUMN($AH:$AH),FALSE)</f>
        <v>431.69321999999994</v>
      </c>
      <c r="T4196" s="104">
        <f t="shared" si="777"/>
        <v>0.33050829327671699</v>
      </c>
      <c r="U4196" s="104">
        <f t="shared" si="778"/>
        <v>1388.0749835831775</v>
      </c>
      <c r="V4196" s="87" cm="1">
        <f t="array" ref="V4196">VLOOKUP($E4196,$AI$118:$AW$122,COLUMN($AW:$AW)-COLUMN($AH:$AH),FALSE)</f>
        <v>0</v>
      </c>
      <c r="W4196" s="87" t="str">
        <f t="shared" si="782"/>
        <v>Domestic</v>
      </c>
      <c r="X4196" s="87" t="str">
        <f t="shared" si="783"/>
        <v>Non-local</v>
      </c>
      <c r="Y4196" s="104"/>
      <c r="Z4196" s="87" t="str">
        <f t="shared" si="779"/>
        <v>USA</v>
      </c>
      <c r="AA4196" s="87" t="str">
        <f t="shared" si="780"/>
        <v>USA</v>
      </c>
      <c r="AB4196" s="82" cm="1">
        <f t="array" ref="AB4196">VLOOKUP(B4196,'GDP per Capita'!$T$2:$V$4235,COLUMN('GDP per Capita'!$V:$V)-COLUMN('GDP per Capita'!$S:$S),FALSE)</f>
        <v>63809.64</v>
      </c>
      <c r="AC4196" s="82">
        <f t="shared" si="775"/>
        <v>63809.64</v>
      </c>
      <c r="AD4196" s="82">
        <f t="shared" si="776"/>
        <v>63809.64</v>
      </c>
      <c r="AE4196" s="88">
        <f t="shared" si="781"/>
        <v>2.1753374311204037E-2</v>
      </c>
    </row>
    <row r="4197" spans="1:31">
      <c r="A4197" s="77" t="s">
        <v>1601</v>
      </c>
      <c r="B4197" s="77">
        <v>4196</v>
      </c>
      <c r="C4197" s="77" t="s">
        <v>29</v>
      </c>
      <c r="D4197" s="77" t="s">
        <v>29</v>
      </c>
      <c r="E4197" s="77">
        <v>2016</v>
      </c>
      <c r="F4197" s="77">
        <v>40.441694099999999</v>
      </c>
      <c r="G4197" s="77">
        <v>-79.9900860999999</v>
      </c>
      <c r="H4197" s="77">
        <v>0</v>
      </c>
      <c r="I4197" s="77" t="s">
        <v>1790</v>
      </c>
      <c r="J4197" s="77">
        <v>32.7174209</v>
      </c>
      <c r="K4197" s="77">
        <v>-117.1627714</v>
      </c>
      <c r="L4197" s="77">
        <v>6803.0677622960302</v>
      </c>
      <c r="M4197" s="77">
        <v>1.12241173865678</v>
      </c>
      <c r="N4197" s="77">
        <v>0</v>
      </c>
      <c r="O4197" s="77">
        <v>816.36813147552402</v>
      </c>
      <c r="P4197" s="87" cm="1">
        <f t="array" ref="P4197">IF($X4197="Non-local",VLOOKUP($E4197,$AI$64:$AW$68,COLUMN($AW:$AW)-COLUMN($AH:$AH),FALSE),IF($X4197="Unknown",VLOOKUP($E4197,$AI$71:$AW$75,COLUMN($AW:$AW)-COLUMN($AH:$AH),FALSE),0))</f>
        <v>264</v>
      </c>
      <c r="Q4197" s="87" cm="1">
        <f t="array" ref="Q4197">IF($X4197="Non-local",VLOOKUP($E4197,$AI$40:$AW$44,COLUMN($AW:$AW)-COLUMN($AH:$AH),FALSE),IF($X4197="Unknown",VLOOKUP($E4197,$AI$47:$AW$51,COLUMN($AW:$AW)-COLUMN($AH:$AH),FALSE),0))</f>
        <v>622.00419999999997</v>
      </c>
      <c r="R4197" s="87" cm="1">
        <f t="array" ref="R4197">IF($X4197="Non-local",VLOOKUP($E4197,$AI$88:$AW$92,COLUMN($AW:$AW)-COLUMN($AH:$AH),FALSE),IF($X4197="Unknown",VLOOKUP($E4197,$AI$95:$AW$99,COLUMN($AW:$AW)-COLUMN($AH:$AH),FALSE),0))</f>
        <v>0.12047560494171299</v>
      </c>
      <c r="S4197" s="87" cm="1">
        <f t="array" ref="S4197">VLOOKUP($E4197,$AI$111:$AW$115,COLUMN($AW:$AW)-COLUMN($AH:$AH),FALSE)</f>
        <v>431.69321999999994</v>
      </c>
      <c r="T4197" s="104">
        <f t="shared" si="777"/>
        <v>1.2428873435984931</v>
      </c>
      <c r="U4197" s="104">
        <f t="shared" si="778"/>
        <v>2134.065551475524</v>
      </c>
      <c r="V4197" s="87" cm="1">
        <f t="array" ref="V4197">VLOOKUP($E4197,$AI$118:$AW$122,COLUMN($AW:$AW)-COLUMN($AH:$AH),FALSE)</f>
        <v>0</v>
      </c>
      <c r="W4197" s="87" t="str">
        <f t="shared" si="782"/>
        <v>Domestic</v>
      </c>
      <c r="X4197" s="87" t="str">
        <f t="shared" si="783"/>
        <v>Non-local</v>
      </c>
      <c r="Y4197" s="104"/>
      <c r="Z4197" s="87" t="str">
        <f t="shared" si="779"/>
        <v>USA</v>
      </c>
      <c r="AA4197" s="87" t="str">
        <f t="shared" si="780"/>
        <v>USA</v>
      </c>
      <c r="AB4197" s="82" cm="1">
        <f t="array" ref="AB4197">VLOOKUP(B4197,'GDP per Capita'!$T$2:$V$4235,COLUMN('GDP per Capita'!$V:$V)-COLUMN('GDP per Capita'!$S:$S),FALSE)</f>
        <v>63809.64</v>
      </c>
      <c r="AC4197" s="82">
        <f t="shared" si="775"/>
        <v>63809.64</v>
      </c>
      <c r="AD4197" s="82">
        <f t="shared" si="776"/>
        <v>63809.64</v>
      </c>
      <c r="AE4197" s="88">
        <f t="shared" si="781"/>
        <v>3.3444249982847798E-2</v>
      </c>
    </row>
    <row r="4198" spans="1:31">
      <c r="A4198" s="77" t="s">
        <v>1475</v>
      </c>
      <c r="B4198" s="77">
        <v>4197</v>
      </c>
      <c r="C4198" s="77" t="s">
        <v>29</v>
      </c>
      <c r="D4198" s="77" t="s">
        <v>29</v>
      </c>
      <c r="E4198" s="77">
        <v>2016</v>
      </c>
      <c r="F4198" s="77">
        <v>33.371071499999999</v>
      </c>
      <c r="G4198" s="77">
        <v>-111.42618498017499</v>
      </c>
      <c r="H4198" s="77">
        <v>0</v>
      </c>
      <c r="I4198" s="77" t="s">
        <v>1790</v>
      </c>
      <c r="J4198" s="77">
        <v>32.7174209</v>
      </c>
      <c r="K4198" s="77">
        <v>-117.1627714</v>
      </c>
      <c r="L4198" s="77">
        <v>1079.0957001182701</v>
      </c>
      <c r="M4198" s="77">
        <v>0.30412065029881402</v>
      </c>
      <c r="N4198" s="77">
        <v>0</v>
      </c>
      <c r="O4198" s="77">
        <v>207.18637442270901</v>
      </c>
      <c r="P4198" s="87" cm="1">
        <f t="array" ref="P4198">IF($X4198="Non-local",VLOOKUP($E4198,$AI$64:$AW$68,COLUMN($AW:$AW)-COLUMN($AH:$AH),FALSE),IF($X4198="Unknown",VLOOKUP($E4198,$AI$71:$AW$75,COLUMN($AW:$AW)-COLUMN($AH:$AH),FALSE),0))</f>
        <v>264</v>
      </c>
      <c r="Q4198" s="87" cm="1">
        <f t="array" ref="Q4198">IF($X4198="Non-local",VLOOKUP($E4198,$AI$40:$AW$44,COLUMN($AW:$AW)-COLUMN($AH:$AH),FALSE),IF($X4198="Unknown",VLOOKUP($E4198,$AI$47:$AW$51,COLUMN($AW:$AW)-COLUMN($AH:$AH),FALSE),0))</f>
        <v>622.00419999999997</v>
      </c>
      <c r="R4198" s="87" cm="1">
        <f t="array" ref="R4198">IF($X4198="Non-local",VLOOKUP($E4198,$AI$88:$AW$92,COLUMN($AW:$AW)-COLUMN($AH:$AH),FALSE),IF($X4198="Unknown",VLOOKUP($E4198,$AI$95:$AW$99,COLUMN($AW:$AW)-COLUMN($AH:$AH),FALSE),0))</f>
        <v>0.12047560494171299</v>
      </c>
      <c r="S4198" s="87" cm="1">
        <f t="array" ref="S4198">VLOOKUP($E4198,$AI$111:$AW$115,COLUMN($AW:$AW)-COLUMN($AH:$AH),FALSE)</f>
        <v>431.69321999999994</v>
      </c>
      <c r="T4198" s="104">
        <f t="shared" si="777"/>
        <v>0.42459625524052702</v>
      </c>
      <c r="U4198" s="104">
        <f t="shared" si="778"/>
        <v>1524.8837944227089</v>
      </c>
      <c r="V4198" s="87" cm="1">
        <f t="array" ref="V4198">VLOOKUP($E4198,$AI$118:$AW$122,COLUMN($AW:$AW)-COLUMN($AH:$AH),FALSE)</f>
        <v>0</v>
      </c>
      <c r="W4198" s="87" t="str">
        <f t="shared" si="782"/>
        <v>Domestic</v>
      </c>
      <c r="X4198" s="87" t="str">
        <f t="shared" si="783"/>
        <v>Non-local</v>
      </c>
      <c r="Y4198" s="104"/>
      <c r="Z4198" s="87" t="str">
        <f t="shared" si="779"/>
        <v>USA</v>
      </c>
      <c r="AA4198" s="87" t="str">
        <f t="shared" si="780"/>
        <v>USA</v>
      </c>
      <c r="AB4198" s="82" cm="1">
        <f t="array" ref="AB4198">VLOOKUP(B4198,'GDP per Capita'!$T$2:$V$4235,COLUMN('GDP per Capita'!$V:$V)-COLUMN('GDP per Capita'!$S:$S),FALSE)</f>
        <v>63809.64</v>
      </c>
      <c r="AC4198" s="82">
        <f t="shared" si="775"/>
        <v>63809.64</v>
      </c>
      <c r="AD4198" s="82">
        <f t="shared" si="776"/>
        <v>63809.64</v>
      </c>
      <c r="AE4198" s="88">
        <f t="shared" si="781"/>
        <v>2.3897389084513075E-2</v>
      </c>
    </row>
    <row r="4199" spans="1:31">
      <c r="A4199" s="77" t="s">
        <v>1534</v>
      </c>
      <c r="B4199" s="77">
        <v>4198</v>
      </c>
      <c r="C4199" s="77" t="s">
        <v>29</v>
      </c>
      <c r="D4199" s="77" t="s">
        <v>29</v>
      </c>
      <c r="E4199" s="77">
        <v>2016</v>
      </c>
      <c r="F4199" s="77">
        <v>39.526120599999999</v>
      </c>
      <c r="G4199" s="77">
        <v>-119.81265809999999</v>
      </c>
      <c r="H4199" s="77">
        <v>0</v>
      </c>
      <c r="I4199" s="77" t="s">
        <v>1790</v>
      </c>
      <c r="J4199" s="77">
        <v>32.7174209</v>
      </c>
      <c r="K4199" s="77">
        <v>-117.1627714</v>
      </c>
      <c r="L4199" s="77">
        <v>1587.0273965306801</v>
      </c>
      <c r="M4199" s="77">
        <v>0.37119037705900898</v>
      </c>
      <c r="N4199" s="77">
        <v>0</v>
      </c>
      <c r="O4199" s="77">
        <v>304.70926013389101</v>
      </c>
      <c r="P4199" s="87" cm="1">
        <f t="array" ref="P4199">IF($X4199="Non-local",VLOOKUP($E4199,$AI$64:$AW$68,COLUMN($AW:$AW)-COLUMN($AH:$AH),FALSE),IF($X4199="Unknown",VLOOKUP($E4199,$AI$71:$AW$75,COLUMN($AW:$AW)-COLUMN($AH:$AH),FALSE),0))</f>
        <v>264</v>
      </c>
      <c r="Q4199" s="87" cm="1">
        <f t="array" ref="Q4199">IF($X4199="Non-local",VLOOKUP($E4199,$AI$40:$AW$44,COLUMN($AW:$AW)-COLUMN($AH:$AH),FALSE),IF($X4199="Unknown",VLOOKUP($E4199,$AI$47:$AW$51,COLUMN($AW:$AW)-COLUMN($AH:$AH),FALSE),0))</f>
        <v>622.00419999999997</v>
      </c>
      <c r="R4199" s="87" cm="1">
        <f t="array" ref="R4199">IF($X4199="Non-local",VLOOKUP($E4199,$AI$88:$AW$92,COLUMN($AW:$AW)-COLUMN($AH:$AH),FALSE),IF($X4199="Unknown",VLOOKUP($E4199,$AI$95:$AW$99,COLUMN($AW:$AW)-COLUMN($AH:$AH),FALSE),0))</f>
        <v>0.12047560494171299</v>
      </c>
      <c r="S4199" s="87" cm="1">
        <f t="array" ref="S4199">VLOOKUP($E4199,$AI$111:$AW$115,COLUMN($AW:$AW)-COLUMN($AH:$AH),FALSE)</f>
        <v>431.69321999999994</v>
      </c>
      <c r="T4199" s="104">
        <f t="shared" si="777"/>
        <v>0.49166598200072198</v>
      </c>
      <c r="U4199" s="104">
        <f t="shared" si="778"/>
        <v>1622.4066801338909</v>
      </c>
      <c r="V4199" s="87" cm="1">
        <f t="array" ref="V4199">VLOOKUP($E4199,$AI$118:$AW$122,COLUMN($AW:$AW)-COLUMN($AH:$AH),FALSE)</f>
        <v>0</v>
      </c>
      <c r="W4199" s="87" t="str">
        <f t="shared" si="782"/>
        <v>Domestic</v>
      </c>
      <c r="X4199" s="87" t="str">
        <f t="shared" si="783"/>
        <v>Non-local</v>
      </c>
      <c r="Y4199" s="104"/>
      <c r="Z4199" s="87" t="str">
        <f t="shared" si="779"/>
        <v>USA</v>
      </c>
      <c r="AA4199" s="87" t="str">
        <f t="shared" si="780"/>
        <v>USA</v>
      </c>
      <c r="AB4199" s="82" cm="1">
        <f t="array" ref="AB4199">VLOOKUP(B4199,'GDP per Capita'!$T$2:$V$4235,COLUMN('GDP per Capita'!$V:$V)-COLUMN('GDP per Capita'!$S:$S),FALSE)</f>
        <v>63809.64</v>
      </c>
      <c r="AC4199" s="82">
        <f t="shared" si="775"/>
        <v>63809.64</v>
      </c>
      <c r="AD4199" s="82">
        <f t="shared" si="776"/>
        <v>63809.64</v>
      </c>
      <c r="AE4199" s="88">
        <f t="shared" si="781"/>
        <v>2.5425730032858529E-2</v>
      </c>
    </row>
    <row r="4200" spans="1:31">
      <c r="A4200" s="77" t="s">
        <v>1863</v>
      </c>
      <c r="B4200" s="77">
        <v>4199</v>
      </c>
      <c r="C4200" s="77" t="s">
        <v>29</v>
      </c>
      <c r="D4200" s="77" t="s">
        <v>29</v>
      </c>
      <c r="E4200" s="77">
        <v>2016</v>
      </c>
      <c r="F4200" s="77">
        <v>33.835849199999998</v>
      </c>
      <c r="G4200" s="77">
        <v>-118.340628799999</v>
      </c>
      <c r="H4200" s="77">
        <v>0</v>
      </c>
      <c r="I4200" s="77" t="s">
        <v>1790</v>
      </c>
      <c r="J4200" s="77">
        <v>32.7174209</v>
      </c>
      <c r="K4200" s="77">
        <v>-117.1627714</v>
      </c>
      <c r="L4200" s="77">
        <v>331.39010506286502</v>
      </c>
      <c r="M4200" s="77">
        <v>0.20539003295076999</v>
      </c>
      <c r="N4200" s="77">
        <v>0</v>
      </c>
      <c r="O4200" s="77">
        <v>63.626900172070002</v>
      </c>
      <c r="P4200" s="87" cm="1">
        <f t="array" ref="P4200">IF($X4200="Non-local",VLOOKUP($E4200,$AI$64:$AW$68,COLUMN($AW:$AW)-COLUMN($AH:$AH),FALSE),IF($X4200="Unknown",VLOOKUP($E4200,$AI$71:$AW$75,COLUMN($AW:$AW)-COLUMN($AH:$AH),FALSE),0))</f>
        <v>264</v>
      </c>
      <c r="Q4200" s="87" cm="1">
        <f t="array" ref="Q4200">IF($X4200="Non-local",VLOOKUP($E4200,$AI$40:$AW$44,COLUMN($AW:$AW)-COLUMN($AH:$AH),FALSE),IF($X4200="Unknown",VLOOKUP($E4200,$AI$47:$AW$51,COLUMN($AW:$AW)-COLUMN($AH:$AH),FALSE),0))</f>
        <v>622.00419999999997</v>
      </c>
      <c r="R4200" s="87" cm="1">
        <f t="array" ref="R4200">IF($X4200="Non-local",VLOOKUP($E4200,$AI$88:$AW$92,COLUMN($AW:$AW)-COLUMN($AH:$AH),FALSE),IF($X4200="Unknown",VLOOKUP($E4200,$AI$95:$AW$99,COLUMN($AW:$AW)-COLUMN($AH:$AH),FALSE),0))</f>
        <v>0.12047560494171299</v>
      </c>
      <c r="S4200" s="87" cm="1">
        <f t="array" ref="S4200">VLOOKUP($E4200,$AI$111:$AW$115,COLUMN($AW:$AW)-COLUMN($AH:$AH),FALSE)</f>
        <v>431.69321999999994</v>
      </c>
      <c r="T4200" s="104">
        <f t="shared" si="777"/>
        <v>0.32586563789248296</v>
      </c>
      <c r="U4200" s="104">
        <f t="shared" si="778"/>
        <v>1381.32432017207</v>
      </c>
      <c r="V4200" s="87" cm="1">
        <f t="array" ref="V4200">VLOOKUP($E4200,$AI$118:$AW$122,COLUMN($AW:$AW)-COLUMN($AH:$AH),FALSE)</f>
        <v>0</v>
      </c>
      <c r="W4200" s="87" t="str">
        <f t="shared" si="782"/>
        <v>Domestic</v>
      </c>
      <c r="X4200" s="87" t="str">
        <f t="shared" si="783"/>
        <v>Non-local</v>
      </c>
      <c r="Y4200" s="104"/>
      <c r="Z4200" s="87" t="str">
        <f t="shared" si="779"/>
        <v>USA</v>
      </c>
      <c r="AA4200" s="87" t="str">
        <f t="shared" si="780"/>
        <v>USA</v>
      </c>
      <c r="AB4200" s="82" cm="1">
        <f t="array" ref="AB4200">VLOOKUP(B4200,'GDP per Capita'!$T$2:$V$4235,COLUMN('GDP per Capita'!$V:$V)-COLUMN('GDP per Capita'!$S:$S),FALSE)</f>
        <v>63809.64</v>
      </c>
      <c r="AC4200" s="82">
        <f t="shared" si="775"/>
        <v>63809.64</v>
      </c>
      <c r="AD4200" s="82">
        <f t="shared" si="776"/>
        <v>63809.64</v>
      </c>
      <c r="AE4200" s="88">
        <f t="shared" si="781"/>
        <v>2.1647580525012679E-2</v>
      </c>
    </row>
    <row r="4201" spans="1:31">
      <c r="A4201" s="77" t="s">
        <v>898</v>
      </c>
      <c r="B4201" s="77">
        <v>4200</v>
      </c>
      <c r="C4201" s="77" t="s">
        <v>29</v>
      </c>
      <c r="D4201" s="77" t="s">
        <v>29</v>
      </c>
      <c r="E4201" s="77">
        <v>2016</v>
      </c>
      <c r="F4201" s="77">
        <v>41.875561599999997</v>
      </c>
      <c r="G4201" s="77">
        <v>-87.6244212</v>
      </c>
      <c r="H4201" s="77">
        <v>0</v>
      </c>
      <c r="I4201" s="77" t="s">
        <v>1790</v>
      </c>
      <c r="J4201" s="77">
        <v>32.7174209</v>
      </c>
      <c r="K4201" s="77">
        <v>-117.1627714</v>
      </c>
      <c r="L4201" s="77">
        <v>5574.1788183755798</v>
      </c>
      <c r="M4201" s="77">
        <v>0.95428130750300999</v>
      </c>
      <c r="N4201" s="77">
        <v>0</v>
      </c>
      <c r="O4201" s="77">
        <v>668.90145820506996</v>
      </c>
      <c r="P4201" s="87" cm="1">
        <f t="array" ref="P4201">IF($X4201="Non-local",VLOOKUP($E4201,$AI$64:$AW$68,COLUMN($AW:$AW)-COLUMN($AH:$AH),FALSE),IF($X4201="Unknown",VLOOKUP($E4201,$AI$71:$AW$75,COLUMN($AW:$AW)-COLUMN($AH:$AH),FALSE),0))</f>
        <v>264</v>
      </c>
      <c r="Q4201" s="87" cm="1">
        <f t="array" ref="Q4201">IF($X4201="Non-local",VLOOKUP($E4201,$AI$40:$AW$44,COLUMN($AW:$AW)-COLUMN($AH:$AH),FALSE),IF($X4201="Unknown",VLOOKUP($E4201,$AI$47:$AW$51,COLUMN($AW:$AW)-COLUMN($AH:$AH),FALSE),0))</f>
        <v>622.00419999999997</v>
      </c>
      <c r="R4201" s="87" cm="1">
        <f t="array" ref="R4201">IF($X4201="Non-local",VLOOKUP($E4201,$AI$88:$AW$92,COLUMN($AW:$AW)-COLUMN($AH:$AH),FALSE),IF($X4201="Unknown",VLOOKUP($E4201,$AI$95:$AW$99,COLUMN($AW:$AW)-COLUMN($AH:$AH),FALSE),0))</f>
        <v>0.12047560494171299</v>
      </c>
      <c r="S4201" s="87" cm="1">
        <f t="array" ref="S4201">VLOOKUP($E4201,$AI$111:$AW$115,COLUMN($AW:$AW)-COLUMN($AH:$AH),FALSE)</f>
        <v>431.69321999999994</v>
      </c>
      <c r="T4201" s="104">
        <f t="shared" si="777"/>
        <v>1.0747569124447229</v>
      </c>
      <c r="U4201" s="104">
        <f t="shared" si="778"/>
        <v>1986.5988782050697</v>
      </c>
      <c r="V4201" s="87" cm="1">
        <f t="array" ref="V4201">VLOOKUP($E4201,$AI$118:$AW$122,COLUMN($AW:$AW)-COLUMN($AH:$AH),FALSE)</f>
        <v>0</v>
      </c>
      <c r="W4201" s="87" t="str">
        <f t="shared" si="782"/>
        <v>Domestic</v>
      </c>
      <c r="X4201" s="87" t="str">
        <f t="shared" si="783"/>
        <v>Non-local</v>
      </c>
      <c r="Y4201" s="104"/>
      <c r="Z4201" s="87" t="str">
        <f t="shared" si="779"/>
        <v>USA</v>
      </c>
      <c r="AA4201" s="87" t="str">
        <f t="shared" si="780"/>
        <v>USA</v>
      </c>
      <c r="AB4201" s="82" cm="1">
        <f t="array" ref="AB4201">VLOOKUP(B4201,'GDP per Capita'!$T$2:$V$4235,COLUMN('GDP per Capita'!$V:$V)-COLUMN('GDP per Capita'!$S:$S),FALSE)</f>
        <v>63809.64</v>
      </c>
      <c r="AC4201" s="82">
        <f t="shared" si="775"/>
        <v>63809.64</v>
      </c>
      <c r="AD4201" s="82">
        <f t="shared" si="776"/>
        <v>63809.64</v>
      </c>
      <c r="AE4201" s="88">
        <f t="shared" si="781"/>
        <v>3.1133209311399811E-2</v>
      </c>
    </row>
    <row r="4202" spans="1:31">
      <c r="A4202" s="77" t="s">
        <v>971</v>
      </c>
      <c r="B4202" s="77">
        <v>4201</v>
      </c>
      <c r="C4202" s="77" t="s">
        <v>29</v>
      </c>
      <c r="D4202" s="77" t="s">
        <v>29</v>
      </c>
      <c r="E4202" s="77">
        <v>2016</v>
      </c>
      <c r="F4202" s="77">
        <v>40.7127281</v>
      </c>
      <c r="G4202" s="77">
        <v>-74.006015199999993</v>
      </c>
      <c r="H4202" s="77">
        <v>0</v>
      </c>
      <c r="I4202" s="77" t="s">
        <v>1790</v>
      </c>
      <c r="J4202" s="77">
        <v>32.7174209</v>
      </c>
      <c r="K4202" s="77">
        <v>-117.1627714</v>
      </c>
      <c r="L4202" s="77">
        <v>7814.4491389681198</v>
      </c>
      <c r="M4202" s="77">
        <v>1.26278035713621</v>
      </c>
      <c r="N4202" s="77">
        <v>0</v>
      </c>
      <c r="O4202" s="77">
        <v>937.73389667617403</v>
      </c>
      <c r="P4202" s="87" cm="1">
        <f t="array" ref="P4202">IF($X4202="Non-local",VLOOKUP($E4202,$AI$64:$AW$68,COLUMN($AW:$AW)-COLUMN($AH:$AH),FALSE),IF($X4202="Unknown",VLOOKUP($E4202,$AI$71:$AW$75,COLUMN($AW:$AW)-COLUMN($AH:$AH),FALSE),0))</f>
        <v>264</v>
      </c>
      <c r="Q4202" s="87" cm="1">
        <f t="array" ref="Q4202">IF($X4202="Non-local",VLOOKUP($E4202,$AI$40:$AW$44,COLUMN($AW:$AW)-COLUMN($AH:$AH),FALSE),IF($X4202="Unknown",VLOOKUP($E4202,$AI$47:$AW$51,COLUMN($AW:$AW)-COLUMN($AH:$AH),FALSE),0))</f>
        <v>622.00419999999997</v>
      </c>
      <c r="R4202" s="87" cm="1">
        <f t="array" ref="R4202">IF($X4202="Non-local",VLOOKUP($E4202,$AI$88:$AW$92,COLUMN($AW:$AW)-COLUMN($AH:$AH),FALSE),IF($X4202="Unknown",VLOOKUP($E4202,$AI$95:$AW$99,COLUMN($AW:$AW)-COLUMN($AH:$AH),FALSE),0))</f>
        <v>0.12047560494171299</v>
      </c>
      <c r="S4202" s="87" cm="1">
        <f t="array" ref="S4202">VLOOKUP($E4202,$AI$111:$AW$115,COLUMN($AW:$AW)-COLUMN($AH:$AH),FALSE)</f>
        <v>431.69321999999994</v>
      </c>
      <c r="T4202" s="104">
        <f t="shared" si="777"/>
        <v>1.383255962077923</v>
      </c>
      <c r="U4202" s="104">
        <f t="shared" si="778"/>
        <v>2255.431316676174</v>
      </c>
      <c r="V4202" s="87" cm="1">
        <f t="array" ref="V4202">VLOOKUP($E4202,$AI$118:$AW$122,COLUMN($AW:$AW)-COLUMN($AH:$AH),FALSE)</f>
        <v>0</v>
      </c>
      <c r="W4202" s="87" t="str">
        <f t="shared" si="782"/>
        <v>Domestic</v>
      </c>
      <c r="X4202" s="87" t="str">
        <f t="shared" si="783"/>
        <v>Non-local</v>
      </c>
      <c r="Y4202" s="104"/>
      <c r="Z4202" s="87" t="str">
        <f t="shared" si="779"/>
        <v>USA</v>
      </c>
      <c r="AA4202" s="87" t="str">
        <f t="shared" si="780"/>
        <v>USA</v>
      </c>
      <c r="AB4202" s="82" cm="1">
        <f t="array" ref="AB4202">VLOOKUP(B4202,'GDP per Capita'!$T$2:$V$4235,COLUMN('GDP per Capita'!$V:$V)-COLUMN('GDP per Capita'!$S:$S),FALSE)</f>
        <v>63809.64</v>
      </c>
      <c r="AC4202" s="82">
        <f t="shared" si="775"/>
        <v>63809.64</v>
      </c>
      <c r="AD4202" s="82">
        <f t="shared" si="776"/>
        <v>63809.64</v>
      </c>
      <c r="AE4202" s="88">
        <f t="shared" si="781"/>
        <v>3.5346247317430003E-2</v>
      </c>
    </row>
    <row r="4203" spans="1:31">
      <c r="A4203" s="77" t="s">
        <v>1367</v>
      </c>
      <c r="B4203" s="77">
        <v>4202</v>
      </c>
      <c r="C4203" s="77" t="s">
        <v>29</v>
      </c>
      <c r="D4203" s="77" t="s">
        <v>29</v>
      </c>
      <c r="E4203" s="77">
        <v>2016</v>
      </c>
      <c r="F4203" s="77">
        <v>37.426540699999997</v>
      </c>
      <c r="G4203" s="77">
        <v>-122.170292584091</v>
      </c>
      <c r="H4203" s="77">
        <v>0</v>
      </c>
      <c r="I4203" s="77" t="s">
        <v>1790</v>
      </c>
      <c r="J4203" s="77">
        <v>32.7174209</v>
      </c>
      <c r="K4203" s="77">
        <v>-117.1627714</v>
      </c>
      <c r="L4203" s="77">
        <v>1387.8460097785801</v>
      </c>
      <c r="M4203" s="77">
        <v>0.34488951558582898</v>
      </c>
      <c r="N4203" s="77">
        <v>0</v>
      </c>
      <c r="O4203" s="77">
        <v>266.46643387748799</v>
      </c>
      <c r="P4203" s="87" cm="1">
        <f t="array" ref="P4203">IF($X4203="Non-local",VLOOKUP($E4203,$AI$64:$AW$68,COLUMN($AW:$AW)-COLUMN($AH:$AH),FALSE),IF($X4203="Unknown",VLOOKUP($E4203,$AI$71:$AW$75,COLUMN($AW:$AW)-COLUMN($AH:$AH),FALSE),0))</f>
        <v>264</v>
      </c>
      <c r="Q4203" s="87" cm="1">
        <f t="array" ref="Q4203">IF($X4203="Non-local",VLOOKUP($E4203,$AI$40:$AW$44,COLUMN($AW:$AW)-COLUMN($AH:$AH),FALSE),IF($X4203="Unknown",VLOOKUP($E4203,$AI$47:$AW$51,COLUMN($AW:$AW)-COLUMN($AH:$AH),FALSE),0))</f>
        <v>622.00419999999997</v>
      </c>
      <c r="R4203" s="87" cm="1">
        <f t="array" ref="R4203">IF($X4203="Non-local",VLOOKUP($E4203,$AI$88:$AW$92,COLUMN($AW:$AW)-COLUMN($AH:$AH),FALSE),IF($X4203="Unknown",VLOOKUP($E4203,$AI$95:$AW$99,COLUMN($AW:$AW)-COLUMN($AH:$AH),FALSE),0))</f>
        <v>0.12047560494171299</v>
      </c>
      <c r="S4203" s="87" cm="1">
        <f t="array" ref="S4203">VLOOKUP($E4203,$AI$111:$AW$115,COLUMN($AW:$AW)-COLUMN($AH:$AH),FALSE)</f>
        <v>431.69321999999994</v>
      </c>
      <c r="T4203" s="104">
        <f t="shared" si="777"/>
        <v>0.46536512052754198</v>
      </c>
      <c r="U4203" s="104">
        <f t="shared" si="778"/>
        <v>1584.163853877488</v>
      </c>
      <c r="V4203" s="87" cm="1">
        <f t="array" ref="V4203">VLOOKUP($E4203,$AI$118:$AW$122,COLUMN($AW:$AW)-COLUMN($AH:$AH),FALSE)</f>
        <v>0</v>
      </c>
      <c r="W4203" s="87" t="str">
        <f t="shared" si="782"/>
        <v>Domestic</v>
      </c>
      <c r="X4203" s="87" t="str">
        <f t="shared" si="783"/>
        <v>Non-local</v>
      </c>
      <c r="Y4203" s="104"/>
      <c r="Z4203" s="87" t="str">
        <f t="shared" si="779"/>
        <v>USA</v>
      </c>
      <c r="AA4203" s="87" t="str">
        <f t="shared" si="780"/>
        <v>USA</v>
      </c>
      <c r="AB4203" s="82" cm="1">
        <f t="array" ref="AB4203">VLOOKUP(B4203,'GDP per Capita'!$T$2:$V$4235,COLUMN('GDP per Capita'!$V:$V)-COLUMN('GDP per Capita'!$S:$S),FALSE)</f>
        <v>63809.64</v>
      </c>
      <c r="AC4203" s="82">
        <f t="shared" ref="AC4203:AC4235" si="784">IFERROR(AB4203,"")</f>
        <v>63809.64</v>
      </c>
      <c r="AD4203" s="82">
        <f t="shared" ref="AD4203:AD4235" si="785">IFERROR(AB4203,AVERAGE(AC$2:AC$2538))</f>
        <v>63809.64</v>
      </c>
      <c r="AE4203" s="88">
        <f t="shared" si="781"/>
        <v>2.4826403250002477E-2</v>
      </c>
    </row>
    <row r="4204" spans="1:31">
      <c r="A4204" s="77" t="s">
        <v>1032</v>
      </c>
      <c r="B4204" s="77">
        <v>4203</v>
      </c>
      <c r="C4204" s="77" t="s">
        <v>29</v>
      </c>
      <c r="D4204" s="77" t="s">
        <v>29</v>
      </c>
      <c r="E4204" s="77">
        <v>2016</v>
      </c>
      <c r="F4204" s="77">
        <v>32.7174209</v>
      </c>
      <c r="G4204" s="77">
        <v>-117.1627714</v>
      </c>
      <c r="H4204" s="77">
        <v>1</v>
      </c>
      <c r="I4204" s="77" t="s">
        <v>1790</v>
      </c>
      <c r="J4204" s="77">
        <v>32.7174209</v>
      </c>
      <c r="K4204" s="77">
        <v>-117.1627714</v>
      </c>
      <c r="L4204" s="77">
        <v>4.7608370650960301E-12</v>
      </c>
      <c r="M4204" s="77">
        <v>0</v>
      </c>
      <c r="N4204" s="77">
        <v>0</v>
      </c>
      <c r="O4204" s="77">
        <v>0</v>
      </c>
      <c r="P4204" s="87" cm="1">
        <f t="array" ref="P4204">IF($X4204="Non-local",VLOOKUP($E4204,$AI$64:$AW$68,COLUMN($AW:$AW)-COLUMN($AH:$AH),FALSE),IF($X4204="Unknown",VLOOKUP($E4204,$AI$71:$AW$75,COLUMN($AW:$AW)-COLUMN($AH:$AH),FALSE),0))</f>
        <v>0</v>
      </c>
      <c r="Q4204" s="87" cm="1">
        <f t="array" ref="Q4204">IF($X4204="Non-local",VLOOKUP($E4204,$AI$40:$AW$44,COLUMN($AW:$AW)-COLUMN($AH:$AH),FALSE),IF($X4204="Unknown",VLOOKUP($E4204,$AI$47:$AW$51,COLUMN($AW:$AW)-COLUMN($AH:$AH),FALSE),0))</f>
        <v>0</v>
      </c>
      <c r="R4204" s="87" cm="1">
        <f t="array" ref="R4204">IF($X4204="Non-local",VLOOKUP($E4204,$AI$88:$AW$92,COLUMN($AW:$AW)-COLUMN($AH:$AH),FALSE),IF($X4204="Unknown",VLOOKUP($E4204,$AI$95:$AW$99,COLUMN($AW:$AW)-COLUMN($AH:$AH),FALSE),0))</f>
        <v>0</v>
      </c>
      <c r="S4204" s="87" cm="1">
        <f t="array" ref="S4204">VLOOKUP($E4204,$AI$111:$AW$115,COLUMN($AW:$AW)-COLUMN($AH:$AH),FALSE)</f>
        <v>431.69321999999994</v>
      </c>
      <c r="T4204" s="104">
        <f t="shared" si="777"/>
        <v>0</v>
      </c>
      <c r="U4204" s="104">
        <f t="shared" si="778"/>
        <v>431.69321999999994</v>
      </c>
      <c r="V4204" s="87" cm="1">
        <f t="array" ref="V4204">VLOOKUP($E4204,$AI$118:$AW$122,COLUMN($AW:$AW)-COLUMN($AH:$AH),FALSE)</f>
        <v>0</v>
      </c>
      <c r="W4204" s="87" t="str">
        <f t="shared" si="782"/>
        <v>Domestic</v>
      </c>
      <c r="X4204" s="87" t="str">
        <f t="shared" si="783"/>
        <v>Local</v>
      </c>
      <c r="Y4204" s="104"/>
      <c r="Z4204" s="87" t="str">
        <f t="shared" si="779"/>
        <v>USA</v>
      </c>
      <c r="AA4204" s="87" t="str">
        <f t="shared" si="780"/>
        <v>USA</v>
      </c>
      <c r="AB4204" s="82" cm="1">
        <f t="array" ref="AB4204">VLOOKUP(B4204,'GDP per Capita'!$T$2:$V$4235,COLUMN('GDP per Capita'!$V:$V)-COLUMN('GDP per Capita'!$S:$S),FALSE)</f>
        <v>63809.64</v>
      </c>
      <c r="AC4204" s="82">
        <f t="shared" si="784"/>
        <v>63809.64</v>
      </c>
      <c r="AD4204" s="82">
        <f t="shared" si="785"/>
        <v>63809.64</v>
      </c>
      <c r="AE4204" s="88">
        <f t="shared" si="781"/>
        <v>6.7653291885050593E-3</v>
      </c>
    </row>
    <row r="4205" spans="1:31">
      <c r="A4205" s="77" t="s">
        <v>920</v>
      </c>
      <c r="B4205" s="77">
        <v>4204</v>
      </c>
      <c r="C4205" s="77" t="s">
        <v>29</v>
      </c>
      <c r="D4205" s="77" t="s">
        <v>29</v>
      </c>
      <c r="E4205" s="77">
        <v>2016</v>
      </c>
      <c r="F4205" s="77">
        <v>32.222876499999998</v>
      </c>
      <c r="G4205" s="77">
        <v>-110.9748477</v>
      </c>
      <c r="H4205" s="77">
        <v>0</v>
      </c>
      <c r="I4205" s="77" t="s">
        <v>1790</v>
      </c>
      <c r="J4205" s="77">
        <v>32.7174209</v>
      </c>
      <c r="K4205" s="77">
        <v>-117.1627714</v>
      </c>
      <c r="L4205" s="77">
        <v>1166.0318687665199</v>
      </c>
      <c r="M4205" s="77">
        <v>0.31560011716020497</v>
      </c>
      <c r="N4205" s="77">
        <v>0</v>
      </c>
      <c r="O4205" s="77">
        <v>223.87811880317301</v>
      </c>
      <c r="P4205" s="87" cm="1">
        <f t="array" ref="P4205">IF($X4205="Non-local",VLOOKUP($E4205,$AI$64:$AW$68,COLUMN($AW:$AW)-COLUMN($AH:$AH),FALSE),IF($X4205="Unknown",VLOOKUP($E4205,$AI$71:$AW$75,COLUMN($AW:$AW)-COLUMN($AH:$AH),FALSE),0))</f>
        <v>264</v>
      </c>
      <c r="Q4205" s="87" cm="1">
        <f t="array" ref="Q4205">IF($X4205="Non-local",VLOOKUP($E4205,$AI$40:$AW$44,COLUMN($AW:$AW)-COLUMN($AH:$AH),FALSE),IF($X4205="Unknown",VLOOKUP($E4205,$AI$47:$AW$51,COLUMN($AW:$AW)-COLUMN($AH:$AH),FALSE),0))</f>
        <v>622.00419999999997</v>
      </c>
      <c r="R4205" s="87" cm="1">
        <f t="array" ref="R4205">IF($X4205="Non-local",VLOOKUP($E4205,$AI$88:$AW$92,COLUMN($AW:$AW)-COLUMN($AH:$AH),FALSE),IF($X4205="Unknown",VLOOKUP($E4205,$AI$95:$AW$99,COLUMN($AW:$AW)-COLUMN($AH:$AH),FALSE),0))</f>
        <v>0.12047560494171299</v>
      </c>
      <c r="S4205" s="87" cm="1">
        <f t="array" ref="S4205">VLOOKUP($E4205,$AI$111:$AW$115,COLUMN($AW:$AW)-COLUMN($AH:$AH),FALSE)</f>
        <v>431.69321999999994</v>
      </c>
      <c r="T4205" s="104">
        <f t="shared" si="777"/>
        <v>0.43607572210191797</v>
      </c>
      <c r="U4205" s="104">
        <f t="shared" si="778"/>
        <v>1541.5755388031728</v>
      </c>
      <c r="V4205" s="87" cm="1">
        <f t="array" ref="V4205">VLOOKUP($E4205,$AI$118:$AW$122,COLUMN($AW:$AW)-COLUMN($AH:$AH),FALSE)</f>
        <v>0</v>
      </c>
      <c r="W4205" s="87" t="str">
        <f t="shared" si="782"/>
        <v>Domestic</v>
      </c>
      <c r="X4205" s="87" t="str">
        <f t="shared" si="783"/>
        <v>Non-local</v>
      </c>
      <c r="Y4205" s="104"/>
      <c r="Z4205" s="87" t="str">
        <f t="shared" si="779"/>
        <v>USA</v>
      </c>
      <c r="AA4205" s="87" t="str">
        <f t="shared" si="780"/>
        <v>USA</v>
      </c>
      <c r="AB4205" s="82" cm="1">
        <f t="array" ref="AB4205">VLOOKUP(B4205,'GDP per Capita'!$T$2:$V$4235,COLUMN('GDP per Capita'!$V:$V)-COLUMN('GDP per Capita'!$S:$S),FALSE)</f>
        <v>63809.64</v>
      </c>
      <c r="AC4205" s="82">
        <f t="shared" si="784"/>
        <v>63809.64</v>
      </c>
      <c r="AD4205" s="82">
        <f t="shared" si="785"/>
        <v>63809.64</v>
      </c>
      <c r="AE4205" s="88">
        <f t="shared" si="781"/>
        <v>2.415897564698959E-2</v>
      </c>
    </row>
    <row r="4206" spans="1:31">
      <c r="A4206" s="77" t="s">
        <v>920</v>
      </c>
      <c r="B4206" s="77">
        <v>4205</v>
      </c>
      <c r="C4206" s="77" t="s">
        <v>29</v>
      </c>
      <c r="D4206" s="77" t="s">
        <v>29</v>
      </c>
      <c r="E4206" s="77">
        <v>2016</v>
      </c>
      <c r="F4206" s="77">
        <v>32.222876499999998</v>
      </c>
      <c r="G4206" s="77">
        <v>-110.9748477</v>
      </c>
      <c r="H4206" s="77">
        <v>0</v>
      </c>
      <c r="I4206" s="77" t="s">
        <v>1790</v>
      </c>
      <c r="J4206" s="77">
        <v>32.7174209</v>
      </c>
      <c r="K4206" s="77">
        <v>-117.1627714</v>
      </c>
      <c r="L4206" s="77">
        <v>1166.0318687665199</v>
      </c>
      <c r="M4206" s="77">
        <v>0.31560011716020497</v>
      </c>
      <c r="N4206" s="77">
        <v>0</v>
      </c>
      <c r="O4206" s="77">
        <v>223.87811880317301</v>
      </c>
      <c r="P4206" s="87" cm="1">
        <f t="array" ref="P4206">IF($X4206="Non-local",VLOOKUP($E4206,$AI$64:$AW$68,COLUMN($AW:$AW)-COLUMN($AH:$AH),FALSE),IF($X4206="Unknown",VLOOKUP($E4206,$AI$71:$AW$75,COLUMN($AW:$AW)-COLUMN($AH:$AH),FALSE),0))</f>
        <v>264</v>
      </c>
      <c r="Q4206" s="87" cm="1">
        <f t="array" ref="Q4206">IF($X4206="Non-local",VLOOKUP($E4206,$AI$40:$AW$44,COLUMN($AW:$AW)-COLUMN($AH:$AH),FALSE),IF($X4206="Unknown",VLOOKUP($E4206,$AI$47:$AW$51,COLUMN($AW:$AW)-COLUMN($AH:$AH),FALSE),0))</f>
        <v>622.00419999999997</v>
      </c>
      <c r="R4206" s="87" cm="1">
        <f t="array" ref="R4206">IF($X4206="Non-local",VLOOKUP($E4206,$AI$88:$AW$92,COLUMN($AW:$AW)-COLUMN($AH:$AH),FALSE),IF($X4206="Unknown",VLOOKUP($E4206,$AI$95:$AW$99,COLUMN($AW:$AW)-COLUMN($AH:$AH),FALSE),0))</f>
        <v>0.12047560494171299</v>
      </c>
      <c r="S4206" s="87" cm="1">
        <f t="array" ref="S4206">VLOOKUP($E4206,$AI$111:$AW$115,COLUMN($AW:$AW)-COLUMN($AH:$AH),FALSE)</f>
        <v>431.69321999999994</v>
      </c>
      <c r="T4206" s="104">
        <f t="shared" si="777"/>
        <v>0.43607572210191797</v>
      </c>
      <c r="U4206" s="104">
        <f t="shared" si="778"/>
        <v>1541.5755388031728</v>
      </c>
      <c r="V4206" s="87" cm="1">
        <f t="array" ref="V4206">VLOOKUP($E4206,$AI$118:$AW$122,COLUMN($AW:$AW)-COLUMN($AH:$AH),FALSE)</f>
        <v>0</v>
      </c>
      <c r="W4206" s="87" t="str">
        <f t="shared" si="782"/>
        <v>Domestic</v>
      </c>
      <c r="X4206" s="87" t="str">
        <f t="shared" si="783"/>
        <v>Non-local</v>
      </c>
      <c r="Y4206" s="104"/>
      <c r="Z4206" s="87" t="str">
        <f t="shared" si="779"/>
        <v>USA</v>
      </c>
      <c r="AA4206" s="87" t="str">
        <f t="shared" si="780"/>
        <v>USA</v>
      </c>
      <c r="AB4206" s="82" cm="1">
        <f t="array" ref="AB4206">VLOOKUP(B4206,'GDP per Capita'!$T$2:$V$4235,COLUMN('GDP per Capita'!$V:$V)-COLUMN('GDP per Capita'!$S:$S),FALSE)</f>
        <v>63809.64</v>
      </c>
      <c r="AC4206" s="82">
        <f t="shared" si="784"/>
        <v>63809.64</v>
      </c>
      <c r="AD4206" s="82">
        <f t="shared" si="785"/>
        <v>63809.64</v>
      </c>
      <c r="AE4206" s="88">
        <f t="shared" si="781"/>
        <v>2.415897564698959E-2</v>
      </c>
    </row>
    <row r="4207" spans="1:31">
      <c r="A4207" s="77" t="s">
        <v>927</v>
      </c>
      <c r="B4207" s="77">
        <v>4206</v>
      </c>
      <c r="C4207" s="77" t="s">
        <v>29</v>
      </c>
      <c r="D4207" s="77" t="s">
        <v>29</v>
      </c>
      <c r="E4207" s="77">
        <v>2016</v>
      </c>
      <c r="F4207" s="77">
        <v>34.147645199999999</v>
      </c>
      <c r="G4207" s="77">
        <v>-118.1444779</v>
      </c>
      <c r="H4207" s="77">
        <v>0</v>
      </c>
      <c r="I4207" s="77" t="s">
        <v>1790</v>
      </c>
      <c r="J4207" s="77">
        <v>32.7174209</v>
      </c>
      <c r="K4207" s="77">
        <v>-117.1627714</v>
      </c>
      <c r="L4207" s="77">
        <v>366.54981032904999</v>
      </c>
      <c r="M4207" s="77">
        <v>0.21003268833500399</v>
      </c>
      <c r="N4207" s="77">
        <v>0</v>
      </c>
      <c r="O4207" s="77">
        <v>70.377563583177704</v>
      </c>
      <c r="P4207" s="87" cm="1">
        <f t="array" ref="P4207">IF($X4207="Non-local",VLOOKUP($E4207,$AI$64:$AW$68,COLUMN($AW:$AW)-COLUMN($AH:$AH),FALSE),IF($X4207="Unknown",VLOOKUP($E4207,$AI$71:$AW$75,COLUMN($AW:$AW)-COLUMN($AH:$AH),FALSE),0))</f>
        <v>264</v>
      </c>
      <c r="Q4207" s="87" cm="1">
        <f t="array" ref="Q4207">IF($X4207="Non-local",VLOOKUP($E4207,$AI$40:$AW$44,COLUMN($AW:$AW)-COLUMN($AH:$AH),FALSE),IF($X4207="Unknown",VLOOKUP($E4207,$AI$47:$AW$51,COLUMN($AW:$AW)-COLUMN($AH:$AH),FALSE),0))</f>
        <v>622.00419999999997</v>
      </c>
      <c r="R4207" s="87" cm="1">
        <f t="array" ref="R4207">IF($X4207="Non-local",VLOOKUP($E4207,$AI$88:$AW$92,COLUMN($AW:$AW)-COLUMN($AH:$AH),FALSE),IF($X4207="Unknown",VLOOKUP($E4207,$AI$95:$AW$99,COLUMN($AW:$AW)-COLUMN($AH:$AH),FALSE),0))</f>
        <v>0.12047560494171299</v>
      </c>
      <c r="S4207" s="87" cm="1">
        <f t="array" ref="S4207">VLOOKUP($E4207,$AI$111:$AW$115,COLUMN($AW:$AW)-COLUMN($AH:$AH),FALSE)</f>
        <v>431.69321999999994</v>
      </c>
      <c r="T4207" s="104">
        <f t="shared" si="777"/>
        <v>0.33050829327671699</v>
      </c>
      <c r="U4207" s="104">
        <f t="shared" si="778"/>
        <v>1388.0749835831775</v>
      </c>
      <c r="V4207" s="87" cm="1">
        <f t="array" ref="V4207">VLOOKUP($E4207,$AI$118:$AW$122,COLUMN($AW:$AW)-COLUMN($AH:$AH),FALSE)</f>
        <v>0</v>
      </c>
      <c r="W4207" s="87" t="str">
        <f t="shared" si="782"/>
        <v>Domestic</v>
      </c>
      <c r="X4207" s="87" t="str">
        <f t="shared" si="783"/>
        <v>Non-local</v>
      </c>
      <c r="Y4207" s="104"/>
      <c r="Z4207" s="87" t="str">
        <f t="shared" si="779"/>
        <v>USA</v>
      </c>
      <c r="AA4207" s="87" t="str">
        <f t="shared" si="780"/>
        <v>USA</v>
      </c>
      <c r="AB4207" s="82" cm="1">
        <f t="array" ref="AB4207">VLOOKUP(B4207,'GDP per Capita'!$T$2:$V$4235,COLUMN('GDP per Capita'!$V:$V)-COLUMN('GDP per Capita'!$S:$S),FALSE)</f>
        <v>63809.64</v>
      </c>
      <c r="AC4207" s="82">
        <f t="shared" si="784"/>
        <v>63809.64</v>
      </c>
      <c r="AD4207" s="82">
        <f t="shared" si="785"/>
        <v>63809.64</v>
      </c>
      <c r="AE4207" s="88">
        <f t="shared" si="781"/>
        <v>2.1753374311204037E-2</v>
      </c>
    </row>
    <row r="4208" spans="1:31">
      <c r="A4208" s="77" t="s">
        <v>964</v>
      </c>
      <c r="B4208" s="77">
        <v>4207</v>
      </c>
      <c r="C4208" s="77" t="s">
        <v>29</v>
      </c>
      <c r="D4208" s="77" t="s">
        <v>29</v>
      </c>
      <c r="E4208" s="77">
        <v>2016</v>
      </c>
      <c r="F4208" s="77">
        <v>30.271128600000001</v>
      </c>
      <c r="G4208" s="77">
        <v>-97.743699500000005</v>
      </c>
      <c r="H4208" s="77">
        <v>0</v>
      </c>
      <c r="I4208" s="77" t="s">
        <v>1790</v>
      </c>
      <c r="J4208" s="77">
        <v>32.7174209</v>
      </c>
      <c r="K4208" s="77">
        <v>-117.1627714</v>
      </c>
      <c r="L4208" s="77">
        <v>3717.0292531359</v>
      </c>
      <c r="M4208" s="77">
        <v>0.67707417991201402</v>
      </c>
      <c r="N4208" s="77">
        <v>0</v>
      </c>
      <c r="O4208" s="77">
        <v>713.66961660209301</v>
      </c>
      <c r="P4208" s="87" cm="1">
        <f t="array" ref="P4208">IF($X4208="Non-local",VLOOKUP($E4208,$AI$64:$AW$68,COLUMN($AW:$AW)-COLUMN($AH:$AH),FALSE),IF($X4208="Unknown",VLOOKUP($E4208,$AI$71:$AW$75,COLUMN($AW:$AW)-COLUMN($AH:$AH),FALSE),0))</f>
        <v>264</v>
      </c>
      <c r="Q4208" s="87" cm="1">
        <f t="array" ref="Q4208">IF($X4208="Non-local",VLOOKUP($E4208,$AI$40:$AW$44,COLUMN($AW:$AW)-COLUMN($AH:$AH),FALSE),IF($X4208="Unknown",VLOOKUP($E4208,$AI$47:$AW$51,COLUMN($AW:$AW)-COLUMN($AH:$AH),FALSE),0))</f>
        <v>622.00419999999997</v>
      </c>
      <c r="R4208" s="87" cm="1">
        <f t="array" ref="R4208">IF($X4208="Non-local",VLOOKUP($E4208,$AI$88:$AW$92,COLUMN($AW:$AW)-COLUMN($AH:$AH),FALSE),IF($X4208="Unknown",VLOOKUP($E4208,$AI$95:$AW$99,COLUMN($AW:$AW)-COLUMN($AH:$AH),FALSE),0))</f>
        <v>0.12047560494171299</v>
      </c>
      <c r="S4208" s="87" cm="1">
        <f t="array" ref="S4208">VLOOKUP($E4208,$AI$111:$AW$115,COLUMN($AW:$AW)-COLUMN($AH:$AH),FALSE)</f>
        <v>431.69321999999994</v>
      </c>
      <c r="T4208" s="104">
        <f t="shared" si="777"/>
        <v>0.79754978485372696</v>
      </c>
      <c r="U4208" s="104">
        <f t="shared" si="778"/>
        <v>2031.3670366020929</v>
      </c>
      <c r="V4208" s="87" cm="1">
        <f t="array" ref="V4208">VLOOKUP($E4208,$AI$118:$AW$122,COLUMN($AW:$AW)-COLUMN($AH:$AH),FALSE)</f>
        <v>0</v>
      </c>
      <c r="W4208" s="87" t="str">
        <f t="shared" si="782"/>
        <v>Domestic</v>
      </c>
      <c r="X4208" s="87" t="str">
        <f t="shared" si="783"/>
        <v>Non-local</v>
      </c>
      <c r="Y4208" s="104"/>
      <c r="Z4208" s="87" t="str">
        <f t="shared" si="779"/>
        <v>USA</v>
      </c>
      <c r="AA4208" s="87" t="str">
        <f t="shared" si="780"/>
        <v>USA</v>
      </c>
      <c r="AB4208" s="82" cm="1">
        <f t="array" ref="AB4208">VLOOKUP(B4208,'GDP per Capita'!$T$2:$V$4235,COLUMN('GDP per Capita'!$V:$V)-COLUMN('GDP per Capita'!$S:$S),FALSE)</f>
        <v>63809.64</v>
      </c>
      <c r="AC4208" s="82">
        <f t="shared" si="784"/>
        <v>63809.64</v>
      </c>
      <c r="AD4208" s="82">
        <f t="shared" si="785"/>
        <v>63809.64</v>
      </c>
      <c r="AE4208" s="88">
        <f t="shared" si="781"/>
        <v>3.183479857592196E-2</v>
      </c>
    </row>
    <row r="4209" spans="1:31">
      <c r="A4209" s="77" t="s">
        <v>1127</v>
      </c>
      <c r="B4209" s="77">
        <v>4208</v>
      </c>
      <c r="C4209" s="77" t="s">
        <v>29</v>
      </c>
      <c r="D4209" s="77" t="s">
        <v>29</v>
      </c>
      <c r="E4209" s="77">
        <v>2016</v>
      </c>
      <c r="F4209" s="77">
        <v>21.304546999999999</v>
      </c>
      <c r="G4209" s="77">
        <v>-157.85567639999999</v>
      </c>
      <c r="H4209" s="77">
        <v>0</v>
      </c>
      <c r="I4209" s="77" t="s">
        <v>1790</v>
      </c>
      <c r="J4209" s="77">
        <v>32.7174209</v>
      </c>
      <c r="K4209" s="77">
        <v>-117.1627714</v>
      </c>
      <c r="L4209" s="77">
        <v>8394.9407213310496</v>
      </c>
      <c r="M4209" s="77">
        <v>1.34416045247103</v>
      </c>
      <c r="N4209" s="77">
        <v>0</v>
      </c>
      <c r="O4209" s="77">
        <v>881.46877573975996</v>
      </c>
      <c r="P4209" s="87" cm="1">
        <f t="array" ref="P4209">IF($X4209="Non-local",VLOOKUP($E4209,$AI$64:$AW$68,COLUMN($AW:$AW)-COLUMN($AH:$AH),FALSE),IF($X4209="Unknown",VLOOKUP($E4209,$AI$71:$AW$75,COLUMN($AW:$AW)-COLUMN($AH:$AH),FALSE),0))</f>
        <v>264</v>
      </c>
      <c r="Q4209" s="87" cm="1">
        <f t="array" ref="Q4209">IF($X4209="Non-local",VLOOKUP($E4209,$AI$40:$AW$44,COLUMN($AW:$AW)-COLUMN($AH:$AH),FALSE),IF($X4209="Unknown",VLOOKUP($E4209,$AI$47:$AW$51,COLUMN($AW:$AW)-COLUMN($AH:$AH),FALSE),0))</f>
        <v>622.00419999999997</v>
      </c>
      <c r="R4209" s="87" cm="1">
        <f t="array" ref="R4209">IF($X4209="Non-local",VLOOKUP($E4209,$AI$88:$AW$92,COLUMN($AW:$AW)-COLUMN($AH:$AH),FALSE),IF($X4209="Unknown",VLOOKUP($E4209,$AI$95:$AW$99,COLUMN($AW:$AW)-COLUMN($AH:$AH),FALSE),0))</f>
        <v>0.12047560494171299</v>
      </c>
      <c r="S4209" s="87" cm="1">
        <f t="array" ref="S4209">VLOOKUP($E4209,$AI$111:$AW$115,COLUMN($AW:$AW)-COLUMN($AH:$AH),FALSE)</f>
        <v>431.69321999999994</v>
      </c>
      <c r="T4209" s="104">
        <f t="shared" si="777"/>
        <v>1.4646360574127431</v>
      </c>
      <c r="U4209" s="104">
        <f t="shared" si="778"/>
        <v>2199.16619573976</v>
      </c>
      <c r="V4209" s="87" cm="1">
        <f t="array" ref="V4209">VLOOKUP($E4209,$AI$118:$AW$122,COLUMN($AW:$AW)-COLUMN($AH:$AH),FALSE)</f>
        <v>0</v>
      </c>
      <c r="W4209" s="87" t="str">
        <f t="shared" si="782"/>
        <v>Domestic</v>
      </c>
      <c r="X4209" s="87" t="str">
        <f t="shared" si="783"/>
        <v>Non-local</v>
      </c>
      <c r="Y4209" s="104"/>
      <c r="Z4209" s="87" t="str">
        <f t="shared" si="779"/>
        <v>USA</v>
      </c>
      <c r="AA4209" s="87" t="str">
        <f t="shared" si="780"/>
        <v>USA</v>
      </c>
      <c r="AB4209" s="82" cm="1">
        <f t="array" ref="AB4209">VLOOKUP(B4209,'GDP per Capita'!$T$2:$V$4235,COLUMN('GDP per Capita'!$V:$V)-COLUMN('GDP per Capita'!$S:$S),FALSE)</f>
        <v>63809.64</v>
      </c>
      <c r="AC4209" s="82">
        <f t="shared" si="784"/>
        <v>63809.64</v>
      </c>
      <c r="AD4209" s="82">
        <f t="shared" si="785"/>
        <v>63809.64</v>
      </c>
      <c r="AE4209" s="88">
        <f t="shared" si="781"/>
        <v>3.4464482102387041E-2</v>
      </c>
    </row>
    <row r="4210" spans="1:31">
      <c r="A4210" s="77" t="s">
        <v>886</v>
      </c>
      <c r="B4210" s="77">
        <v>4209</v>
      </c>
      <c r="C4210" s="77" t="s">
        <v>29</v>
      </c>
      <c r="D4210" s="77" t="s">
        <v>29</v>
      </c>
      <c r="E4210" s="77">
        <v>2016</v>
      </c>
      <c r="F4210" s="77">
        <v>39.284749400000003</v>
      </c>
      <c r="G4210" s="77">
        <v>-76.620474639699793</v>
      </c>
      <c r="H4210" s="77">
        <v>0</v>
      </c>
      <c r="I4210" s="77" t="s">
        <v>1790</v>
      </c>
      <c r="J4210" s="77">
        <v>32.7174209</v>
      </c>
      <c r="K4210" s="77">
        <v>-117.1627714</v>
      </c>
      <c r="L4210" s="77">
        <v>7375.5413090858101</v>
      </c>
      <c r="M4210" s="77">
        <v>1.20164337385867</v>
      </c>
      <c r="N4210" s="77">
        <v>0</v>
      </c>
      <c r="O4210" s="77">
        <v>885.06495709029696</v>
      </c>
      <c r="P4210" s="87" cm="1">
        <f t="array" ref="P4210">IF($X4210="Non-local",VLOOKUP($E4210,$AI$64:$AW$68,COLUMN($AW:$AW)-COLUMN($AH:$AH),FALSE),IF($X4210="Unknown",VLOOKUP($E4210,$AI$71:$AW$75,COLUMN($AW:$AW)-COLUMN($AH:$AH),FALSE),0))</f>
        <v>264</v>
      </c>
      <c r="Q4210" s="87" cm="1">
        <f t="array" ref="Q4210">IF($X4210="Non-local",VLOOKUP($E4210,$AI$40:$AW$44,COLUMN($AW:$AW)-COLUMN($AH:$AH),FALSE),IF($X4210="Unknown",VLOOKUP($E4210,$AI$47:$AW$51,COLUMN($AW:$AW)-COLUMN($AH:$AH),FALSE),0))</f>
        <v>622.00419999999997</v>
      </c>
      <c r="R4210" s="87" cm="1">
        <f t="array" ref="R4210">IF($X4210="Non-local",VLOOKUP($E4210,$AI$88:$AW$92,COLUMN($AW:$AW)-COLUMN($AH:$AH),FALSE),IF($X4210="Unknown",VLOOKUP($E4210,$AI$95:$AW$99,COLUMN($AW:$AW)-COLUMN($AH:$AH),FALSE),0))</f>
        <v>0.12047560494171299</v>
      </c>
      <c r="S4210" s="87" cm="1">
        <f t="array" ref="S4210">VLOOKUP($E4210,$AI$111:$AW$115,COLUMN($AW:$AW)-COLUMN($AH:$AH),FALSE)</f>
        <v>431.69321999999994</v>
      </c>
      <c r="T4210" s="104">
        <f t="shared" si="777"/>
        <v>1.3221189788003831</v>
      </c>
      <c r="U4210" s="104">
        <f t="shared" si="778"/>
        <v>2202.7623770902969</v>
      </c>
      <c r="V4210" s="87" cm="1">
        <f t="array" ref="V4210">VLOOKUP($E4210,$AI$118:$AW$122,COLUMN($AW:$AW)-COLUMN($AH:$AH),FALSE)</f>
        <v>0</v>
      </c>
      <c r="W4210" s="87" t="str">
        <f t="shared" si="782"/>
        <v>Domestic</v>
      </c>
      <c r="X4210" s="87" t="str">
        <f t="shared" si="783"/>
        <v>Non-local</v>
      </c>
      <c r="Y4210" s="104"/>
      <c r="Z4210" s="87" t="str">
        <f t="shared" si="779"/>
        <v>USA</v>
      </c>
      <c r="AA4210" s="87" t="str">
        <f t="shared" si="780"/>
        <v>USA</v>
      </c>
      <c r="AB4210" s="82" cm="1">
        <f t="array" ref="AB4210">VLOOKUP(B4210,'GDP per Capita'!$T$2:$V$4235,COLUMN('GDP per Capita'!$V:$V)-COLUMN('GDP per Capita'!$S:$S),FALSE)</f>
        <v>63809.64</v>
      </c>
      <c r="AC4210" s="82">
        <f t="shared" si="784"/>
        <v>63809.64</v>
      </c>
      <c r="AD4210" s="82">
        <f t="shared" si="785"/>
        <v>63809.64</v>
      </c>
      <c r="AE4210" s="88">
        <f t="shared" si="781"/>
        <v>3.4520840065706326E-2</v>
      </c>
    </row>
    <row r="4211" spans="1:31">
      <c r="A4211" s="77" t="s">
        <v>1093</v>
      </c>
      <c r="B4211" s="77">
        <v>4210</v>
      </c>
      <c r="C4211" s="77" t="s">
        <v>29</v>
      </c>
      <c r="D4211" s="77" t="s">
        <v>29</v>
      </c>
      <c r="E4211" s="77">
        <v>2016</v>
      </c>
      <c r="F4211" s="77">
        <v>34.053690899999999</v>
      </c>
      <c r="G4211" s="77">
        <v>-118.2427666</v>
      </c>
      <c r="H4211" s="77">
        <v>0</v>
      </c>
      <c r="I4211" s="77" t="s">
        <v>1790</v>
      </c>
      <c r="J4211" s="77">
        <v>32.7174209</v>
      </c>
      <c r="K4211" s="77">
        <v>-117.1627714</v>
      </c>
      <c r="L4211" s="77">
        <v>358.506142997854</v>
      </c>
      <c r="M4211" s="77">
        <v>0.20897056408904</v>
      </c>
      <c r="N4211" s="77">
        <v>0</v>
      </c>
      <c r="O4211" s="77">
        <v>68.833179455588095</v>
      </c>
      <c r="P4211" s="87" cm="1">
        <f t="array" ref="P4211">IF($X4211="Non-local",VLOOKUP($E4211,$AI$64:$AW$68,COLUMN($AW:$AW)-COLUMN($AH:$AH),FALSE),IF($X4211="Unknown",VLOOKUP($E4211,$AI$71:$AW$75,COLUMN($AW:$AW)-COLUMN($AH:$AH),FALSE),0))</f>
        <v>264</v>
      </c>
      <c r="Q4211" s="87" cm="1">
        <f t="array" ref="Q4211">IF($X4211="Non-local",VLOOKUP($E4211,$AI$40:$AW$44,COLUMN($AW:$AW)-COLUMN($AH:$AH),FALSE),IF($X4211="Unknown",VLOOKUP($E4211,$AI$47:$AW$51,COLUMN($AW:$AW)-COLUMN($AH:$AH),FALSE),0))</f>
        <v>622.00419999999997</v>
      </c>
      <c r="R4211" s="87" cm="1">
        <f t="array" ref="R4211">IF($X4211="Non-local",VLOOKUP($E4211,$AI$88:$AW$92,COLUMN($AW:$AW)-COLUMN($AH:$AH),FALSE),IF($X4211="Unknown",VLOOKUP($E4211,$AI$95:$AW$99,COLUMN($AW:$AW)-COLUMN($AH:$AH),FALSE),0))</f>
        <v>0.12047560494171299</v>
      </c>
      <c r="S4211" s="87" cm="1">
        <f t="array" ref="S4211">VLOOKUP($E4211,$AI$111:$AW$115,COLUMN($AW:$AW)-COLUMN($AH:$AH),FALSE)</f>
        <v>431.69321999999994</v>
      </c>
      <c r="T4211" s="104">
        <f t="shared" si="777"/>
        <v>0.32944616903075297</v>
      </c>
      <c r="U4211" s="104">
        <f t="shared" si="778"/>
        <v>1386.5305994555879</v>
      </c>
      <c r="V4211" s="87" cm="1">
        <f t="array" ref="V4211">VLOOKUP($E4211,$AI$118:$AW$122,COLUMN($AW:$AW)-COLUMN($AH:$AH),FALSE)</f>
        <v>0</v>
      </c>
      <c r="W4211" s="87" t="str">
        <f t="shared" si="782"/>
        <v>Domestic</v>
      </c>
      <c r="X4211" s="87" t="str">
        <f t="shared" si="783"/>
        <v>Non-local</v>
      </c>
      <c r="Y4211" s="104"/>
      <c r="Z4211" s="87" t="str">
        <f t="shared" si="779"/>
        <v>USA</v>
      </c>
      <c r="AA4211" s="87" t="str">
        <f t="shared" si="780"/>
        <v>USA</v>
      </c>
      <c r="AB4211" s="82" cm="1">
        <f t="array" ref="AB4211">VLOOKUP(B4211,'GDP per Capita'!$T$2:$V$4235,COLUMN('GDP per Capita'!$V:$V)-COLUMN('GDP per Capita'!$S:$S),FALSE)</f>
        <v>63809.64</v>
      </c>
      <c r="AC4211" s="82">
        <f t="shared" si="784"/>
        <v>63809.64</v>
      </c>
      <c r="AD4211" s="82">
        <f t="shared" si="785"/>
        <v>63809.64</v>
      </c>
      <c r="AE4211" s="88">
        <f t="shared" si="781"/>
        <v>2.1729171320439795E-2</v>
      </c>
    </row>
    <row r="4212" spans="1:31">
      <c r="A4212" s="77" t="s">
        <v>927</v>
      </c>
      <c r="B4212" s="77">
        <v>4211</v>
      </c>
      <c r="C4212" s="77" t="s">
        <v>29</v>
      </c>
      <c r="D4212" s="77" t="s">
        <v>29</v>
      </c>
      <c r="E4212" s="77">
        <v>2016</v>
      </c>
      <c r="F4212" s="77">
        <v>34.147645199999999</v>
      </c>
      <c r="G4212" s="77">
        <v>-118.1444779</v>
      </c>
      <c r="H4212" s="77">
        <v>0</v>
      </c>
      <c r="I4212" s="77" t="s">
        <v>1790</v>
      </c>
      <c r="J4212" s="77">
        <v>32.7174209</v>
      </c>
      <c r="K4212" s="77">
        <v>-117.1627714</v>
      </c>
      <c r="L4212" s="77">
        <v>366.54981032904999</v>
      </c>
      <c r="M4212" s="77">
        <v>0.21003268833500399</v>
      </c>
      <c r="N4212" s="77">
        <v>0</v>
      </c>
      <c r="O4212" s="77">
        <v>70.377563583177704</v>
      </c>
      <c r="P4212" s="87" cm="1">
        <f t="array" ref="P4212">IF($X4212="Non-local",VLOOKUP($E4212,$AI$64:$AW$68,COLUMN($AW:$AW)-COLUMN($AH:$AH),FALSE),IF($X4212="Unknown",VLOOKUP($E4212,$AI$71:$AW$75,COLUMN($AW:$AW)-COLUMN($AH:$AH),FALSE),0))</f>
        <v>264</v>
      </c>
      <c r="Q4212" s="87" cm="1">
        <f t="array" ref="Q4212">IF($X4212="Non-local",VLOOKUP($E4212,$AI$40:$AW$44,COLUMN($AW:$AW)-COLUMN($AH:$AH),FALSE),IF($X4212="Unknown",VLOOKUP($E4212,$AI$47:$AW$51,COLUMN($AW:$AW)-COLUMN($AH:$AH),FALSE),0))</f>
        <v>622.00419999999997</v>
      </c>
      <c r="R4212" s="87" cm="1">
        <f t="array" ref="R4212">IF($X4212="Non-local",VLOOKUP($E4212,$AI$88:$AW$92,COLUMN($AW:$AW)-COLUMN($AH:$AH),FALSE),IF($X4212="Unknown",VLOOKUP($E4212,$AI$95:$AW$99,COLUMN($AW:$AW)-COLUMN($AH:$AH),FALSE),0))</f>
        <v>0.12047560494171299</v>
      </c>
      <c r="S4212" s="87" cm="1">
        <f t="array" ref="S4212">VLOOKUP($E4212,$AI$111:$AW$115,COLUMN($AW:$AW)-COLUMN($AH:$AH),FALSE)</f>
        <v>431.69321999999994</v>
      </c>
      <c r="T4212" s="104">
        <f t="shared" si="777"/>
        <v>0.33050829327671699</v>
      </c>
      <c r="U4212" s="104">
        <f t="shared" si="778"/>
        <v>1388.0749835831775</v>
      </c>
      <c r="V4212" s="87" cm="1">
        <f t="array" ref="V4212">VLOOKUP($E4212,$AI$118:$AW$122,COLUMN($AW:$AW)-COLUMN($AH:$AH),FALSE)</f>
        <v>0</v>
      </c>
      <c r="W4212" s="87" t="str">
        <f t="shared" si="782"/>
        <v>Domestic</v>
      </c>
      <c r="X4212" s="87" t="str">
        <f t="shared" si="783"/>
        <v>Non-local</v>
      </c>
      <c r="Y4212" s="104"/>
      <c r="Z4212" s="87" t="str">
        <f t="shared" si="779"/>
        <v>USA</v>
      </c>
      <c r="AA4212" s="87" t="str">
        <f t="shared" si="780"/>
        <v>USA</v>
      </c>
      <c r="AB4212" s="82" cm="1">
        <f t="array" ref="AB4212">VLOOKUP(B4212,'GDP per Capita'!$T$2:$V$4235,COLUMN('GDP per Capita'!$V:$V)-COLUMN('GDP per Capita'!$S:$S),FALSE)</f>
        <v>63809.64</v>
      </c>
      <c r="AC4212" s="82">
        <f t="shared" si="784"/>
        <v>63809.64</v>
      </c>
      <c r="AD4212" s="82">
        <f t="shared" si="785"/>
        <v>63809.64</v>
      </c>
      <c r="AE4212" s="88">
        <f t="shared" si="781"/>
        <v>2.1753374311204037E-2</v>
      </c>
    </row>
    <row r="4213" spans="1:31">
      <c r="A4213" s="77" t="s">
        <v>886</v>
      </c>
      <c r="B4213" s="77">
        <v>4212</v>
      </c>
      <c r="C4213" s="77" t="s">
        <v>29</v>
      </c>
      <c r="D4213" s="77" t="s">
        <v>29</v>
      </c>
      <c r="E4213" s="77">
        <v>2016</v>
      </c>
      <c r="F4213" s="77">
        <v>39.284749400000003</v>
      </c>
      <c r="G4213" s="77">
        <v>-76.620474639699793</v>
      </c>
      <c r="H4213" s="77">
        <v>0</v>
      </c>
      <c r="I4213" s="77" t="s">
        <v>1790</v>
      </c>
      <c r="J4213" s="77">
        <v>32.7174209</v>
      </c>
      <c r="K4213" s="77">
        <v>-117.1627714</v>
      </c>
      <c r="L4213" s="77">
        <v>7375.5413090858101</v>
      </c>
      <c r="M4213" s="77">
        <v>1.20164337385867</v>
      </c>
      <c r="N4213" s="77">
        <v>0</v>
      </c>
      <c r="O4213" s="77">
        <v>885.06495709029696</v>
      </c>
      <c r="P4213" s="87" cm="1">
        <f t="array" ref="P4213">IF($X4213="Non-local",VLOOKUP($E4213,$AI$64:$AW$68,COLUMN($AW:$AW)-COLUMN($AH:$AH),FALSE),IF($X4213="Unknown",VLOOKUP($E4213,$AI$71:$AW$75,COLUMN($AW:$AW)-COLUMN($AH:$AH),FALSE),0))</f>
        <v>264</v>
      </c>
      <c r="Q4213" s="87" cm="1">
        <f t="array" ref="Q4213">IF($X4213="Non-local",VLOOKUP($E4213,$AI$40:$AW$44,COLUMN($AW:$AW)-COLUMN($AH:$AH),FALSE),IF($X4213="Unknown",VLOOKUP($E4213,$AI$47:$AW$51,COLUMN($AW:$AW)-COLUMN($AH:$AH),FALSE),0))</f>
        <v>622.00419999999997</v>
      </c>
      <c r="R4213" s="87" cm="1">
        <f t="array" ref="R4213">IF($X4213="Non-local",VLOOKUP($E4213,$AI$88:$AW$92,COLUMN($AW:$AW)-COLUMN($AH:$AH),FALSE),IF($X4213="Unknown",VLOOKUP($E4213,$AI$95:$AW$99,COLUMN($AW:$AW)-COLUMN($AH:$AH),FALSE),0))</f>
        <v>0.12047560494171299</v>
      </c>
      <c r="S4213" s="87" cm="1">
        <f t="array" ref="S4213">VLOOKUP($E4213,$AI$111:$AW$115,COLUMN($AW:$AW)-COLUMN($AH:$AH),FALSE)</f>
        <v>431.69321999999994</v>
      </c>
      <c r="T4213" s="104">
        <f t="shared" si="777"/>
        <v>1.3221189788003831</v>
      </c>
      <c r="U4213" s="104">
        <f t="shared" si="778"/>
        <v>2202.7623770902969</v>
      </c>
      <c r="V4213" s="87" cm="1">
        <f t="array" ref="V4213">VLOOKUP($E4213,$AI$118:$AW$122,COLUMN($AW:$AW)-COLUMN($AH:$AH),FALSE)</f>
        <v>0</v>
      </c>
      <c r="W4213" s="87" t="str">
        <f t="shared" si="782"/>
        <v>Domestic</v>
      </c>
      <c r="X4213" s="87" t="str">
        <f t="shared" si="783"/>
        <v>Non-local</v>
      </c>
      <c r="Y4213" s="104"/>
      <c r="Z4213" s="87" t="str">
        <f t="shared" si="779"/>
        <v>USA</v>
      </c>
      <c r="AA4213" s="87" t="str">
        <f t="shared" si="780"/>
        <v>USA</v>
      </c>
      <c r="AB4213" s="82" cm="1">
        <f t="array" ref="AB4213">VLOOKUP(B4213,'GDP per Capita'!$T$2:$V$4235,COLUMN('GDP per Capita'!$V:$V)-COLUMN('GDP per Capita'!$S:$S),FALSE)</f>
        <v>63809.64</v>
      </c>
      <c r="AC4213" s="82">
        <f t="shared" si="784"/>
        <v>63809.64</v>
      </c>
      <c r="AD4213" s="82">
        <f t="shared" si="785"/>
        <v>63809.64</v>
      </c>
      <c r="AE4213" s="88">
        <f t="shared" si="781"/>
        <v>3.4520840065706326E-2</v>
      </c>
    </row>
    <row r="4214" spans="1:31">
      <c r="A4214" s="77" t="s">
        <v>964</v>
      </c>
      <c r="B4214" s="77">
        <v>4213</v>
      </c>
      <c r="C4214" s="77" t="s">
        <v>29</v>
      </c>
      <c r="D4214" s="77" t="s">
        <v>29</v>
      </c>
      <c r="E4214" s="77">
        <v>2016</v>
      </c>
      <c r="F4214" s="77">
        <v>30.271128600000001</v>
      </c>
      <c r="G4214" s="77">
        <v>-97.743699500000005</v>
      </c>
      <c r="H4214" s="77">
        <v>0</v>
      </c>
      <c r="I4214" s="77" t="s">
        <v>1790</v>
      </c>
      <c r="J4214" s="77">
        <v>32.7174209</v>
      </c>
      <c r="K4214" s="77">
        <v>-117.1627714</v>
      </c>
      <c r="L4214" s="77">
        <v>3717.0292531359</v>
      </c>
      <c r="M4214" s="77">
        <v>0.67707417991201402</v>
      </c>
      <c r="N4214" s="77">
        <v>0</v>
      </c>
      <c r="O4214" s="77">
        <v>713.66961660209301</v>
      </c>
      <c r="P4214" s="87" cm="1">
        <f t="array" ref="P4214">IF($X4214="Non-local",VLOOKUP($E4214,$AI$64:$AW$68,COLUMN($AW:$AW)-COLUMN($AH:$AH),FALSE),IF($X4214="Unknown",VLOOKUP($E4214,$AI$71:$AW$75,COLUMN($AW:$AW)-COLUMN($AH:$AH),FALSE),0))</f>
        <v>264</v>
      </c>
      <c r="Q4214" s="87" cm="1">
        <f t="array" ref="Q4214">IF($X4214="Non-local",VLOOKUP($E4214,$AI$40:$AW$44,COLUMN($AW:$AW)-COLUMN($AH:$AH),FALSE),IF($X4214="Unknown",VLOOKUP($E4214,$AI$47:$AW$51,COLUMN($AW:$AW)-COLUMN($AH:$AH),FALSE),0))</f>
        <v>622.00419999999997</v>
      </c>
      <c r="R4214" s="87" cm="1">
        <f t="array" ref="R4214">IF($X4214="Non-local",VLOOKUP($E4214,$AI$88:$AW$92,COLUMN($AW:$AW)-COLUMN($AH:$AH),FALSE),IF($X4214="Unknown",VLOOKUP($E4214,$AI$95:$AW$99,COLUMN($AW:$AW)-COLUMN($AH:$AH),FALSE),0))</f>
        <v>0.12047560494171299</v>
      </c>
      <c r="S4214" s="87" cm="1">
        <f t="array" ref="S4214">VLOOKUP($E4214,$AI$111:$AW$115,COLUMN($AW:$AW)-COLUMN($AH:$AH),FALSE)</f>
        <v>431.69321999999994</v>
      </c>
      <c r="T4214" s="104">
        <f t="shared" si="777"/>
        <v>0.79754978485372696</v>
      </c>
      <c r="U4214" s="104">
        <f t="shared" si="778"/>
        <v>2031.3670366020929</v>
      </c>
      <c r="V4214" s="87" cm="1">
        <f t="array" ref="V4214">VLOOKUP($E4214,$AI$118:$AW$122,COLUMN($AW:$AW)-COLUMN($AH:$AH),FALSE)</f>
        <v>0</v>
      </c>
      <c r="W4214" s="87" t="str">
        <f t="shared" si="782"/>
        <v>Domestic</v>
      </c>
      <c r="X4214" s="87" t="str">
        <f t="shared" si="783"/>
        <v>Non-local</v>
      </c>
      <c r="Y4214" s="104"/>
      <c r="Z4214" s="87" t="str">
        <f t="shared" si="779"/>
        <v>USA</v>
      </c>
      <c r="AA4214" s="87" t="str">
        <f t="shared" si="780"/>
        <v>USA</v>
      </c>
      <c r="AB4214" s="82" cm="1">
        <f t="array" ref="AB4214">VLOOKUP(B4214,'GDP per Capita'!$T$2:$V$4235,COLUMN('GDP per Capita'!$V:$V)-COLUMN('GDP per Capita'!$S:$S),FALSE)</f>
        <v>63809.64</v>
      </c>
      <c r="AC4214" s="82">
        <f t="shared" si="784"/>
        <v>63809.64</v>
      </c>
      <c r="AD4214" s="82">
        <f t="shared" si="785"/>
        <v>63809.64</v>
      </c>
      <c r="AE4214" s="88">
        <f t="shared" si="781"/>
        <v>3.183479857592196E-2</v>
      </c>
    </row>
    <row r="4215" spans="1:31">
      <c r="A4215" s="77" t="s">
        <v>1180</v>
      </c>
      <c r="B4215" s="77">
        <v>4214</v>
      </c>
      <c r="C4215" s="77" t="s">
        <v>29</v>
      </c>
      <c r="D4215" s="77" t="s">
        <v>29</v>
      </c>
      <c r="E4215" s="77">
        <v>2016</v>
      </c>
      <c r="F4215" s="77">
        <v>39.613320999999999</v>
      </c>
      <c r="G4215" s="77">
        <v>-105.0166498</v>
      </c>
      <c r="H4215" s="77">
        <v>0</v>
      </c>
      <c r="I4215" s="77" t="s">
        <v>1790</v>
      </c>
      <c r="J4215" s="77">
        <v>32.7174209</v>
      </c>
      <c r="K4215" s="77">
        <v>-117.1627714</v>
      </c>
      <c r="L4215" s="77">
        <v>2661.9872073551301</v>
      </c>
      <c r="M4215" s="77">
        <v>0.51313320381981298</v>
      </c>
      <c r="N4215" s="77">
        <v>0</v>
      </c>
      <c r="O4215" s="77">
        <v>511.10154381218598</v>
      </c>
      <c r="P4215" s="87" cm="1">
        <f t="array" ref="P4215">IF($X4215="Non-local",VLOOKUP($E4215,$AI$64:$AW$68,COLUMN($AW:$AW)-COLUMN($AH:$AH),FALSE),IF($X4215="Unknown",VLOOKUP($E4215,$AI$71:$AW$75,COLUMN($AW:$AW)-COLUMN($AH:$AH),FALSE),0))</f>
        <v>264</v>
      </c>
      <c r="Q4215" s="87" cm="1">
        <f t="array" ref="Q4215">IF($X4215="Non-local",VLOOKUP($E4215,$AI$40:$AW$44,COLUMN($AW:$AW)-COLUMN($AH:$AH),FALSE),IF($X4215="Unknown",VLOOKUP($E4215,$AI$47:$AW$51,COLUMN($AW:$AW)-COLUMN($AH:$AH),FALSE),0))</f>
        <v>622.00419999999997</v>
      </c>
      <c r="R4215" s="87" cm="1">
        <f t="array" ref="R4215">IF($X4215="Non-local",VLOOKUP($E4215,$AI$88:$AW$92,COLUMN($AW:$AW)-COLUMN($AH:$AH),FALSE),IF($X4215="Unknown",VLOOKUP($E4215,$AI$95:$AW$99,COLUMN($AW:$AW)-COLUMN($AH:$AH),FALSE),0))</f>
        <v>0.12047560494171299</v>
      </c>
      <c r="S4215" s="87" cm="1">
        <f t="array" ref="S4215">VLOOKUP($E4215,$AI$111:$AW$115,COLUMN($AW:$AW)-COLUMN($AH:$AH),FALSE)</f>
        <v>431.69321999999994</v>
      </c>
      <c r="T4215" s="104">
        <f t="shared" si="777"/>
        <v>0.63360880876152592</v>
      </c>
      <c r="U4215" s="104">
        <f t="shared" si="778"/>
        <v>1828.798963812186</v>
      </c>
      <c r="V4215" s="87" cm="1">
        <f t="array" ref="V4215">VLOOKUP($E4215,$AI$118:$AW$122,COLUMN($AW:$AW)-COLUMN($AH:$AH),FALSE)</f>
        <v>0</v>
      </c>
      <c r="W4215" s="87" t="str">
        <f t="shared" si="782"/>
        <v>Domestic</v>
      </c>
      <c r="X4215" s="87" t="str">
        <f t="shared" si="783"/>
        <v>Non-local</v>
      </c>
      <c r="Y4215" s="104"/>
      <c r="Z4215" s="87" t="str">
        <f t="shared" si="779"/>
        <v>USA</v>
      </c>
      <c r="AA4215" s="87" t="str">
        <f t="shared" si="780"/>
        <v>USA</v>
      </c>
      <c r="AB4215" s="82" cm="1">
        <f t="array" ref="AB4215">VLOOKUP(B4215,'GDP per Capita'!$T$2:$V$4235,COLUMN('GDP per Capita'!$V:$V)-COLUMN('GDP per Capita'!$S:$S),FALSE)</f>
        <v>63809.64</v>
      </c>
      <c r="AC4215" s="82">
        <f t="shared" si="784"/>
        <v>63809.64</v>
      </c>
      <c r="AD4215" s="82">
        <f t="shared" si="785"/>
        <v>63809.64</v>
      </c>
      <c r="AE4215" s="88">
        <f t="shared" si="781"/>
        <v>2.8660230081413812E-2</v>
      </c>
    </row>
    <row r="4216" spans="1:31">
      <c r="A4216" s="77" t="s">
        <v>927</v>
      </c>
      <c r="B4216" s="77">
        <v>4215</v>
      </c>
      <c r="C4216" s="77" t="s">
        <v>29</v>
      </c>
      <c r="D4216" s="77" t="s">
        <v>29</v>
      </c>
      <c r="E4216" s="77">
        <v>2016</v>
      </c>
      <c r="F4216" s="77">
        <v>34.147645199999999</v>
      </c>
      <c r="G4216" s="77">
        <v>-118.1444779</v>
      </c>
      <c r="H4216" s="77">
        <v>0</v>
      </c>
      <c r="I4216" s="77" t="s">
        <v>1790</v>
      </c>
      <c r="J4216" s="77">
        <v>32.7174209</v>
      </c>
      <c r="K4216" s="77">
        <v>-117.1627714</v>
      </c>
      <c r="L4216" s="77">
        <v>366.54981032904999</v>
      </c>
      <c r="M4216" s="77">
        <v>0.21003268833500399</v>
      </c>
      <c r="N4216" s="77">
        <v>0</v>
      </c>
      <c r="O4216" s="77">
        <v>70.377563583177704</v>
      </c>
      <c r="P4216" s="87" cm="1">
        <f t="array" ref="P4216">IF($X4216="Non-local",VLOOKUP($E4216,$AI$64:$AW$68,COLUMN($AW:$AW)-COLUMN($AH:$AH),FALSE),IF($X4216="Unknown",VLOOKUP($E4216,$AI$71:$AW$75,COLUMN($AW:$AW)-COLUMN($AH:$AH),FALSE),0))</f>
        <v>264</v>
      </c>
      <c r="Q4216" s="87" cm="1">
        <f t="array" ref="Q4216">IF($X4216="Non-local",VLOOKUP($E4216,$AI$40:$AW$44,COLUMN($AW:$AW)-COLUMN($AH:$AH),FALSE),IF($X4216="Unknown",VLOOKUP($E4216,$AI$47:$AW$51,COLUMN($AW:$AW)-COLUMN($AH:$AH),FALSE),0))</f>
        <v>622.00419999999997</v>
      </c>
      <c r="R4216" s="87" cm="1">
        <f t="array" ref="R4216">IF($X4216="Non-local",VLOOKUP($E4216,$AI$88:$AW$92,COLUMN($AW:$AW)-COLUMN($AH:$AH),FALSE),IF($X4216="Unknown",VLOOKUP($E4216,$AI$95:$AW$99,COLUMN($AW:$AW)-COLUMN($AH:$AH),FALSE),0))</f>
        <v>0.12047560494171299</v>
      </c>
      <c r="S4216" s="87" cm="1">
        <f t="array" ref="S4216">VLOOKUP($E4216,$AI$111:$AW$115,COLUMN($AW:$AW)-COLUMN($AH:$AH),FALSE)</f>
        <v>431.69321999999994</v>
      </c>
      <c r="T4216" s="104">
        <f t="shared" si="777"/>
        <v>0.33050829327671699</v>
      </c>
      <c r="U4216" s="104">
        <f t="shared" si="778"/>
        <v>1388.0749835831775</v>
      </c>
      <c r="V4216" s="87" cm="1">
        <f t="array" ref="V4216">VLOOKUP($E4216,$AI$118:$AW$122,COLUMN($AW:$AW)-COLUMN($AH:$AH),FALSE)</f>
        <v>0</v>
      </c>
      <c r="W4216" s="87" t="str">
        <f t="shared" si="782"/>
        <v>Domestic</v>
      </c>
      <c r="X4216" s="87" t="str">
        <f t="shared" si="783"/>
        <v>Non-local</v>
      </c>
      <c r="Y4216" s="104"/>
      <c r="Z4216" s="87" t="str">
        <f t="shared" si="779"/>
        <v>USA</v>
      </c>
      <c r="AA4216" s="87" t="str">
        <f t="shared" si="780"/>
        <v>USA</v>
      </c>
      <c r="AB4216" s="82" cm="1">
        <f t="array" ref="AB4216">VLOOKUP(B4216,'GDP per Capita'!$T$2:$V$4235,COLUMN('GDP per Capita'!$V:$V)-COLUMN('GDP per Capita'!$S:$S),FALSE)</f>
        <v>63809.64</v>
      </c>
      <c r="AC4216" s="82">
        <f t="shared" si="784"/>
        <v>63809.64</v>
      </c>
      <c r="AD4216" s="82">
        <f t="shared" si="785"/>
        <v>63809.64</v>
      </c>
      <c r="AE4216" s="88">
        <f t="shared" si="781"/>
        <v>2.1753374311204037E-2</v>
      </c>
    </row>
    <row r="4217" spans="1:31">
      <c r="A4217" s="77" t="s">
        <v>927</v>
      </c>
      <c r="B4217" s="77">
        <v>4216</v>
      </c>
      <c r="C4217" s="77" t="s">
        <v>29</v>
      </c>
      <c r="D4217" s="77" t="s">
        <v>29</v>
      </c>
      <c r="E4217" s="77">
        <v>2016</v>
      </c>
      <c r="F4217" s="77">
        <v>34.147645199999999</v>
      </c>
      <c r="G4217" s="77">
        <v>-118.1444779</v>
      </c>
      <c r="H4217" s="77">
        <v>0</v>
      </c>
      <c r="I4217" s="77" t="s">
        <v>1790</v>
      </c>
      <c r="J4217" s="77">
        <v>32.7174209</v>
      </c>
      <c r="K4217" s="77">
        <v>-117.1627714</v>
      </c>
      <c r="L4217" s="77">
        <v>366.54981032904999</v>
      </c>
      <c r="M4217" s="77">
        <v>0.21003268833500399</v>
      </c>
      <c r="N4217" s="77">
        <v>0</v>
      </c>
      <c r="O4217" s="77">
        <v>70.377563583177704</v>
      </c>
      <c r="P4217" s="87" cm="1">
        <f t="array" ref="P4217">IF($X4217="Non-local",VLOOKUP($E4217,$AI$64:$AW$68,COLUMN($AW:$AW)-COLUMN($AH:$AH),FALSE),IF($X4217="Unknown",VLOOKUP($E4217,$AI$71:$AW$75,COLUMN($AW:$AW)-COLUMN($AH:$AH),FALSE),0))</f>
        <v>264</v>
      </c>
      <c r="Q4217" s="87" cm="1">
        <f t="array" ref="Q4217">IF($X4217="Non-local",VLOOKUP($E4217,$AI$40:$AW$44,COLUMN($AW:$AW)-COLUMN($AH:$AH),FALSE),IF($X4217="Unknown",VLOOKUP($E4217,$AI$47:$AW$51,COLUMN($AW:$AW)-COLUMN($AH:$AH),FALSE),0))</f>
        <v>622.00419999999997</v>
      </c>
      <c r="R4217" s="87" cm="1">
        <f t="array" ref="R4217">IF($X4217="Non-local",VLOOKUP($E4217,$AI$88:$AW$92,COLUMN($AW:$AW)-COLUMN($AH:$AH),FALSE),IF($X4217="Unknown",VLOOKUP($E4217,$AI$95:$AW$99,COLUMN($AW:$AW)-COLUMN($AH:$AH),FALSE),0))</f>
        <v>0.12047560494171299</v>
      </c>
      <c r="S4217" s="87" cm="1">
        <f t="array" ref="S4217">VLOOKUP($E4217,$AI$111:$AW$115,COLUMN($AW:$AW)-COLUMN($AH:$AH),FALSE)</f>
        <v>431.69321999999994</v>
      </c>
      <c r="T4217" s="104">
        <f t="shared" si="777"/>
        <v>0.33050829327671699</v>
      </c>
      <c r="U4217" s="104">
        <f t="shared" si="778"/>
        <v>1388.0749835831775</v>
      </c>
      <c r="V4217" s="87" cm="1">
        <f t="array" ref="V4217">VLOOKUP($E4217,$AI$118:$AW$122,COLUMN($AW:$AW)-COLUMN($AH:$AH),FALSE)</f>
        <v>0</v>
      </c>
      <c r="W4217" s="87" t="str">
        <f t="shared" si="782"/>
        <v>Domestic</v>
      </c>
      <c r="X4217" s="87" t="str">
        <f t="shared" si="783"/>
        <v>Non-local</v>
      </c>
      <c r="Y4217" s="104"/>
      <c r="Z4217" s="87" t="str">
        <f t="shared" si="779"/>
        <v>USA</v>
      </c>
      <c r="AA4217" s="87" t="str">
        <f t="shared" si="780"/>
        <v>USA</v>
      </c>
      <c r="AB4217" s="82" cm="1">
        <f t="array" ref="AB4217">VLOOKUP(B4217,'GDP per Capita'!$T$2:$V$4235,COLUMN('GDP per Capita'!$V:$V)-COLUMN('GDP per Capita'!$S:$S),FALSE)</f>
        <v>63809.64</v>
      </c>
      <c r="AC4217" s="82">
        <f t="shared" si="784"/>
        <v>63809.64</v>
      </c>
      <c r="AD4217" s="82">
        <f t="shared" si="785"/>
        <v>63809.64</v>
      </c>
      <c r="AE4217" s="88">
        <f t="shared" si="781"/>
        <v>2.1753374311204037E-2</v>
      </c>
    </row>
    <row r="4218" spans="1:31">
      <c r="A4218" s="77" t="s">
        <v>900</v>
      </c>
      <c r="B4218" s="77">
        <v>4217</v>
      </c>
      <c r="C4218" s="77" t="s">
        <v>29</v>
      </c>
      <c r="D4218" s="77" t="s">
        <v>29</v>
      </c>
      <c r="E4218" s="77">
        <v>2016</v>
      </c>
      <c r="F4218" s="77">
        <v>44.977299500000001</v>
      </c>
      <c r="G4218" s="77">
        <v>-93.265469199999998</v>
      </c>
      <c r="H4218" s="77">
        <v>0</v>
      </c>
      <c r="I4218" s="77" t="s">
        <v>1790</v>
      </c>
      <c r="J4218" s="77">
        <v>32.7174209</v>
      </c>
      <c r="K4218" s="77">
        <v>-117.1627714</v>
      </c>
      <c r="L4218" s="77">
        <v>4926.8376006983299</v>
      </c>
      <c r="M4218" s="77">
        <v>0.86678553564385197</v>
      </c>
      <c r="N4218" s="77">
        <v>0</v>
      </c>
      <c r="O4218" s="77">
        <v>591.22051208379901</v>
      </c>
      <c r="P4218" s="87" cm="1">
        <f t="array" ref="P4218">IF($X4218="Non-local",VLOOKUP($E4218,$AI$64:$AW$68,COLUMN($AW:$AW)-COLUMN($AH:$AH),FALSE),IF($X4218="Unknown",VLOOKUP($E4218,$AI$71:$AW$75,COLUMN($AW:$AW)-COLUMN($AH:$AH),FALSE),0))</f>
        <v>264</v>
      </c>
      <c r="Q4218" s="87" cm="1">
        <f t="array" ref="Q4218">IF($X4218="Non-local",VLOOKUP($E4218,$AI$40:$AW$44,COLUMN($AW:$AW)-COLUMN($AH:$AH),FALSE),IF($X4218="Unknown",VLOOKUP($E4218,$AI$47:$AW$51,COLUMN($AW:$AW)-COLUMN($AH:$AH),FALSE),0))</f>
        <v>622.00419999999997</v>
      </c>
      <c r="R4218" s="87" cm="1">
        <f t="array" ref="R4218">IF($X4218="Non-local",VLOOKUP($E4218,$AI$88:$AW$92,COLUMN($AW:$AW)-COLUMN($AH:$AH),FALSE),IF($X4218="Unknown",VLOOKUP($E4218,$AI$95:$AW$99,COLUMN($AW:$AW)-COLUMN($AH:$AH),FALSE),0))</f>
        <v>0.12047560494171299</v>
      </c>
      <c r="S4218" s="87" cm="1">
        <f t="array" ref="S4218">VLOOKUP($E4218,$AI$111:$AW$115,COLUMN($AW:$AW)-COLUMN($AH:$AH),FALSE)</f>
        <v>431.69321999999994</v>
      </c>
      <c r="T4218" s="104">
        <f t="shared" si="777"/>
        <v>0.98726114058556491</v>
      </c>
      <c r="U4218" s="104">
        <f t="shared" si="778"/>
        <v>1908.9179320837989</v>
      </c>
      <c r="V4218" s="87" cm="1">
        <f t="array" ref="V4218">VLOOKUP($E4218,$AI$118:$AW$122,COLUMN($AW:$AW)-COLUMN($AH:$AH),FALSE)</f>
        <v>0</v>
      </c>
      <c r="W4218" s="87" t="str">
        <f t="shared" si="782"/>
        <v>Domestic</v>
      </c>
      <c r="X4218" s="87" t="str">
        <f t="shared" si="783"/>
        <v>Non-local</v>
      </c>
      <c r="Y4218" s="104"/>
      <c r="Z4218" s="87" t="str">
        <f t="shared" si="779"/>
        <v>USA</v>
      </c>
      <c r="AA4218" s="87" t="str">
        <f t="shared" si="780"/>
        <v>USA</v>
      </c>
      <c r="AB4218" s="82" cm="1">
        <f t="array" ref="AB4218">VLOOKUP(B4218,'GDP per Capita'!$T$2:$V$4235,COLUMN('GDP per Capita'!$V:$V)-COLUMN('GDP per Capita'!$S:$S),FALSE)</f>
        <v>63809.64</v>
      </c>
      <c r="AC4218" s="82">
        <f t="shared" si="784"/>
        <v>63809.64</v>
      </c>
      <c r="AD4218" s="82">
        <f t="shared" si="785"/>
        <v>63809.64</v>
      </c>
      <c r="AE4218" s="88">
        <f t="shared" si="781"/>
        <v>2.9915823566530057E-2</v>
      </c>
    </row>
    <row r="4219" spans="1:31">
      <c r="A4219" s="77" t="s">
        <v>920</v>
      </c>
      <c r="B4219" s="77">
        <v>4218</v>
      </c>
      <c r="C4219" s="77" t="s">
        <v>29</v>
      </c>
      <c r="D4219" s="77" t="s">
        <v>29</v>
      </c>
      <c r="E4219" s="77">
        <v>2016</v>
      </c>
      <c r="F4219" s="77">
        <v>32.222876499999998</v>
      </c>
      <c r="G4219" s="77">
        <v>-110.9748477</v>
      </c>
      <c r="H4219" s="77">
        <v>0</v>
      </c>
      <c r="I4219" s="77" t="s">
        <v>1790</v>
      </c>
      <c r="J4219" s="77">
        <v>32.7174209</v>
      </c>
      <c r="K4219" s="77">
        <v>-117.1627714</v>
      </c>
      <c r="L4219" s="77">
        <v>1166.0318687665199</v>
      </c>
      <c r="M4219" s="77">
        <v>0.31560011716020497</v>
      </c>
      <c r="N4219" s="77">
        <v>0</v>
      </c>
      <c r="O4219" s="77">
        <v>223.87811880317301</v>
      </c>
      <c r="P4219" s="87" cm="1">
        <f t="array" ref="P4219">IF($X4219="Non-local",VLOOKUP($E4219,$AI$64:$AW$68,COLUMN($AW:$AW)-COLUMN($AH:$AH),FALSE),IF($X4219="Unknown",VLOOKUP($E4219,$AI$71:$AW$75,COLUMN($AW:$AW)-COLUMN($AH:$AH),FALSE),0))</f>
        <v>264</v>
      </c>
      <c r="Q4219" s="87" cm="1">
        <f t="array" ref="Q4219">IF($X4219="Non-local",VLOOKUP($E4219,$AI$40:$AW$44,COLUMN($AW:$AW)-COLUMN($AH:$AH),FALSE),IF($X4219="Unknown",VLOOKUP($E4219,$AI$47:$AW$51,COLUMN($AW:$AW)-COLUMN($AH:$AH),FALSE),0))</f>
        <v>622.00419999999997</v>
      </c>
      <c r="R4219" s="87" cm="1">
        <f t="array" ref="R4219">IF($X4219="Non-local",VLOOKUP($E4219,$AI$88:$AW$92,COLUMN($AW:$AW)-COLUMN($AH:$AH),FALSE),IF($X4219="Unknown",VLOOKUP($E4219,$AI$95:$AW$99,COLUMN($AW:$AW)-COLUMN($AH:$AH),FALSE),0))</f>
        <v>0.12047560494171299</v>
      </c>
      <c r="S4219" s="87" cm="1">
        <f t="array" ref="S4219">VLOOKUP($E4219,$AI$111:$AW$115,COLUMN($AW:$AW)-COLUMN($AH:$AH),FALSE)</f>
        <v>431.69321999999994</v>
      </c>
      <c r="T4219" s="104">
        <f t="shared" si="777"/>
        <v>0.43607572210191797</v>
      </c>
      <c r="U4219" s="104">
        <f t="shared" si="778"/>
        <v>1541.5755388031728</v>
      </c>
      <c r="V4219" s="87" cm="1">
        <f t="array" ref="V4219">VLOOKUP($E4219,$AI$118:$AW$122,COLUMN($AW:$AW)-COLUMN($AH:$AH),FALSE)</f>
        <v>0</v>
      </c>
      <c r="W4219" s="87" t="str">
        <f t="shared" si="782"/>
        <v>Domestic</v>
      </c>
      <c r="X4219" s="87" t="str">
        <f t="shared" si="783"/>
        <v>Non-local</v>
      </c>
      <c r="Y4219" s="104"/>
      <c r="Z4219" s="87" t="str">
        <f t="shared" si="779"/>
        <v>USA</v>
      </c>
      <c r="AA4219" s="87" t="str">
        <f t="shared" si="780"/>
        <v>USA</v>
      </c>
      <c r="AB4219" s="82" cm="1">
        <f t="array" ref="AB4219">VLOOKUP(B4219,'GDP per Capita'!$T$2:$V$4235,COLUMN('GDP per Capita'!$V:$V)-COLUMN('GDP per Capita'!$S:$S),FALSE)</f>
        <v>63809.64</v>
      </c>
      <c r="AC4219" s="82">
        <f t="shared" si="784"/>
        <v>63809.64</v>
      </c>
      <c r="AD4219" s="82">
        <f t="shared" si="785"/>
        <v>63809.64</v>
      </c>
      <c r="AE4219" s="88">
        <f t="shared" si="781"/>
        <v>2.415897564698959E-2</v>
      </c>
    </row>
    <row r="4220" spans="1:31">
      <c r="A4220" s="77" t="s">
        <v>923</v>
      </c>
      <c r="B4220" s="77">
        <v>4219</v>
      </c>
      <c r="C4220" s="77" t="s">
        <v>29</v>
      </c>
      <c r="D4220" s="77" t="s">
        <v>29</v>
      </c>
      <c r="E4220" s="77">
        <v>2016</v>
      </c>
      <c r="F4220" s="77">
        <v>38.029305999999998</v>
      </c>
      <c r="G4220" s="77">
        <v>-78.476678100000001</v>
      </c>
      <c r="H4220" s="77">
        <v>0</v>
      </c>
      <c r="I4220" s="77" t="s">
        <v>1790</v>
      </c>
      <c r="J4220" s="77">
        <v>32.7174209</v>
      </c>
      <c r="K4220" s="77">
        <v>-117.1627714</v>
      </c>
      <c r="L4220" s="77">
        <v>7062.3507057508596</v>
      </c>
      <c r="M4220" s="77">
        <v>1.1582255313096499</v>
      </c>
      <c r="N4220" s="77">
        <v>0</v>
      </c>
      <c r="O4220" s="77">
        <v>847.48208469010399</v>
      </c>
      <c r="P4220" s="87" cm="1">
        <f t="array" ref="P4220">IF($X4220="Non-local",VLOOKUP($E4220,$AI$64:$AW$68,COLUMN($AW:$AW)-COLUMN($AH:$AH),FALSE),IF($X4220="Unknown",VLOOKUP($E4220,$AI$71:$AW$75,COLUMN($AW:$AW)-COLUMN($AH:$AH),FALSE),0))</f>
        <v>264</v>
      </c>
      <c r="Q4220" s="87" cm="1">
        <f t="array" ref="Q4220">IF($X4220="Non-local",VLOOKUP($E4220,$AI$40:$AW$44,COLUMN($AW:$AW)-COLUMN($AH:$AH),FALSE),IF($X4220="Unknown",VLOOKUP($E4220,$AI$47:$AW$51,COLUMN($AW:$AW)-COLUMN($AH:$AH),FALSE),0))</f>
        <v>622.00419999999997</v>
      </c>
      <c r="R4220" s="87" cm="1">
        <f t="array" ref="R4220">IF($X4220="Non-local",VLOOKUP($E4220,$AI$88:$AW$92,COLUMN($AW:$AW)-COLUMN($AH:$AH),FALSE),IF($X4220="Unknown",VLOOKUP($E4220,$AI$95:$AW$99,COLUMN($AW:$AW)-COLUMN($AH:$AH),FALSE),0))</f>
        <v>0.12047560494171299</v>
      </c>
      <c r="S4220" s="87" cm="1">
        <f t="array" ref="S4220">VLOOKUP($E4220,$AI$111:$AW$115,COLUMN($AW:$AW)-COLUMN($AH:$AH),FALSE)</f>
        <v>431.69321999999994</v>
      </c>
      <c r="T4220" s="104">
        <f t="shared" si="777"/>
        <v>1.2787011362513629</v>
      </c>
      <c r="U4220" s="104">
        <f t="shared" si="778"/>
        <v>2165.1795046901038</v>
      </c>
      <c r="V4220" s="87" cm="1">
        <f t="array" ref="V4220">VLOOKUP($E4220,$AI$118:$AW$122,COLUMN($AW:$AW)-COLUMN($AH:$AH),FALSE)</f>
        <v>0</v>
      </c>
      <c r="W4220" s="87" t="str">
        <f t="shared" si="782"/>
        <v>Domestic</v>
      </c>
      <c r="X4220" s="87" t="str">
        <f t="shared" si="783"/>
        <v>Non-local</v>
      </c>
      <c r="Y4220" s="104"/>
      <c r="Z4220" s="87" t="str">
        <f t="shared" si="779"/>
        <v>USA</v>
      </c>
      <c r="AA4220" s="87" t="str">
        <f t="shared" si="780"/>
        <v>USA</v>
      </c>
      <c r="AB4220" s="82" cm="1">
        <f t="array" ref="AB4220">VLOOKUP(B4220,'GDP per Capita'!$T$2:$V$4235,COLUMN('GDP per Capita'!$V:$V)-COLUMN('GDP per Capita'!$S:$S),FALSE)</f>
        <v>63809.64</v>
      </c>
      <c r="AC4220" s="82">
        <f t="shared" si="784"/>
        <v>63809.64</v>
      </c>
      <c r="AD4220" s="82">
        <f t="shared" si="785"/>
        <v>63809.64</v>
      </c>
      <c r="AE4220" s="88">
        <f t="shared" si="781"/>
        <v>3.3931855824450727E-2</v>
      </c>
    </row>
    <row r="4221" spans="1:31">
      <c r="A4221" s="77" t="s">
        <v>1082</v>
      </c>
      <c r="B4221" s="77">
        <v>4220</v>
      </c>
      <c r="C4221" s="77" t="s">
        <v>29</v>
      </c>
      <c r="D4221" s="77" t="s">
        <v>29</v>
      </c>
      <c r="E4221" s="77">
        <v>2016</v>
      </c>
      <c r="F4221" s="77">
        <v>37.336190500000001</v>
      </c>
      <c r="G4221" s="77">
        <v>-121.89058329999899</v>
      </c>
      <c r="H4221" s="77">
        <v>0</v>
      </c>
      <c r="I4221" s="77" t="s">
        <v>1790</v>
      </c>
      <c r="J4221" s="77">
        <v>32.7174209</v>
      </c>
      <c r="K4221" s="77">
        <v>-117.1627714</v>
      </c>
      <c r="L4221" s="77">
        <v>1339.8683303952</v>
      </c>
      <c r="M4221" s="77">
        <v>0.33855431368848699</v>
      </c>
      <c r="N4221" s="77">
        <v>0</v>
      </c>
      <c r="O4221" s="77">
        <v>257.25471943587797</v>
      </c>
      <c r="P4221" s="87" cm="1">
        <f t="array" ref="P4221">IF($X4221="Non-local",VLOOKUP($E4221,$AI$64:$AW$68,COLUMN($AW:$AW)-COLUMN($AH:$AH),FALSE),IF($X4221="Unknown",VLOOKUP($E4221,$AI$71:$AW$75,COLUMN($AW:$AW)-COLUMN($AH:$AH),FALSE),0))</f>
        <v>264</v>
      </c>
      <c r="Q4221" s="87" cm="1">
        <f t="array" ref="Q4221">IF($X4221="Non-local",VLOOKUP($E4221,$AI$40:$AW$44,COLUMN($AW:$AW)-COLUMN($AH:$AH),FALSE),IF($X4221="Unknown",VLOOKUP($E4221,$AI$47:$AW$51,COLUMN($AW:$AW)-COLUMN($AH:$AH),FALSE),0))</f>
        <v>622.00419999999997</v>
      </c>
      <c r="R4221" s="87" cm="1">
        <f t="array" ref="R4221">IF($X4221="Non-local",VLOOKUP($E4221,$AI$88:$AW$92,COLUMN($AW:$AW)-COLUMN($AH:$AH),FALSE),IF($X4221="Unknown",VLOOKUP($E4221,$AI$95:$AW$99,COLUMN($AW:$AW)-COLUMN($AH:$AH),FALSE),0))</f>
        <v>0.12047560494171299</v>
      </c>
      <c r="S4221" s="87" cm="1">
        <f t="array" ref="S4221">VLOOKUP($E4221,$AI$111:$AW$115,COLUMN($AW:$AW)-COLUMN($AH:$AH),FALSE)</f>
        <v>431.69321999999994</v>
      </c>
      <c r="T4221" s="104">
        <f t="shared" si="777"/>
        <v>0.45902991863019998</v>
      </c>
      <c r="U4221" s="104">
        <f t="shared" si="778"/>
        <v>1574.9521394358778</v>
      </c>
      <c r="V4221" s="87" cm="1">
        <f t="array" ref="V4221">VLOOKUP($E4221,$AI$118:$AW$122,COLUMN($AW:$AW)-COLUMN($AH:$AH),FALSE)</f>
        <v>0</v>
      </c>
      <c r="W4221" s="87" t="str">
        <f t="shared" si="782"/>
        <v>Domestic</v>
      </c>
      <c r="X4221" s="87" t="str">
        <f t="shared" si="783"/>
        <v>Non-local</v>
      </c>
      <c r="Y4221" s="104"/>
      <c r="Z4221" s="87" t="str">
        <f t="shared" si="779"/>
        <v>USA</v>
      </c>
      <c r="AA4221" s="87" t="str">
        <f t="shared" si="780"/>
        <v>USA</v>
      </c>
      <c r="AB4221" s="82" cm="1">
        <f t="array" ref="AB4221">VLOOKUP(B4221,'GDP per Capita'!$T$2:$V$4235,COLUMN('GDP per Capita'!$V:$V)-COLUMN('GDP per Capita'!$S:$S),FALSE)</f>
        <v>63809.64</v>
      </c>
      <c r="AC4221" s="82">
        <f t="shared" si="784"/>
        <v>63809.64</v>
      </c>
      <c r="AD4221" s="82">
        <f t="shared" si="785"/>
        <v>63809.64</v>
      </c>
      <c r="AE4221" s="88">
        <f t="shared" si="781"/>
        <v>2.4682040823861062E-2</v>
      </c>
    </row>
    <row r="4222" spans="1:31">
      <c r="A4222" s="77" t="s">
        <v>1476</v>
      </c>
      <c r="B4222" s="77">
        <v>4221</v>
      </c>
      <c r="C4222" s="77" t="s">
        <v>29</v>
      </c>
      <c r="D4222" s="77" t="s">
        <v>29</v>
      </c>
      <c r="E4222" s="77">
        <v>2016</v>
      </c>
      <c r="F4222" s="77">
        <v>33.596568499999997</v>
      </c>
      <c r="G4222" s="77">
        <v>-117.65940500000001</v>
      </c>
      <c r="H4222" s="77">
        <v>0</v>
      </c>
      <c r="I4222" s="77" t="s">
        <v>1790</v>
      </c>
      <c r="J4222" s="77">
        <v>32.7174209</v>
      </c>
      <c r="K4222" s="77">
        <v>-117.1627714</v>
      </c>
      <c r="L4222" s="77">
        <v>216.274469780283</v>
      </c>
      <c r="M4222" s="77">
        <v>0.190189614747374</v>
      </c>
      <c r="N4222" s="77">
        <v>0</v>
      </c>
      <c r="O4222" s="77">
        <v>41.524698197814402</v>
      </c>
      <c r="P4222" s="87" cm="1">
        <f t="array" ref="P4222">IF($X4222="Non-local",VLOOKUP($E4222,$AI$64:$AW$68,COLUMN($AW:$AW)-COLUMN($AH:$AH),FALSE),IF($X4222="Unknown",VLOOKUP($E4222,$AI$71:$AW$75,COLUMN($AW:$AW)-COLUMN($AH:$AH),FALSE),0))</f>
        <v>264</v>
      </c>
      <c r="Q4222" s="87" cm="1">
        <f t="array" ref="Q4222">IF($X4222="Non-local",VLOOKUP($E4222,$AI$40:$AW$44,COLUMN($AW:$AW)-COLUMN($AH:$AH),FALSE),IF($X4222="Unknown",VLOOKUP($E4222,$AI$47:$AW$51,COLUMN($AW:$AW)-COLUMN($AH:$AH),FALSE),0))</f>
        <v>622.00419999999997</v>
      </c>
      <c r="R4222" s="87" cm="1">
        <f t="array" ref="R4222">IF($X4222="Non-local",VLOOKUP($E4222,$AI$88:$AW$92,COLUMN($AW:$AW)-COLUMN($AH:$AH),FALSE),IF($X4222="Unknown",VLOOKUP($E4222,$AI$95:$AW$99,COLUMN($AW:$AW)-COLUMN($AH:$AH),FALSE),0))</f>
        <v>0.12047560494171299</v>
      </c>
      <c r="S4222" s="87" cm="1">
        <f t="array" ref="S4222">VLOOKUP($E4222,$AI$111:$AW$115,COLUMN($AW:$AW)-COLUMN($AH:$AH),FALSE)</f>
        <v>431.69321999999994</v>
      </c>
      <c r="T4222" s="104">
        <f t="shared" si="777"/>
        <v>0.310665219689087</v>
      </c>
      <c r="U4222" s="104">
        <f t="shared" si="778"/>
        <v>1359.2221181978143</v>
      </c>
      <c r="V4222" s="87" cm="1">
        <f t="array" ref="V4222">VLOOKUP($E4222,$AI$118:$AW$122,COLUMN($AW:$AW)-COLUMN($AH:$AH),FALSE)</f>
        <v>0</v>
      </c>
      <c r="W4222" s="87" t="str">
        <f t="shared" si="782"/>
        <v>Domestic</v>
      </c>
      <c r="X4222" s="87" t="str">
        <f t="shared" si="783"/>
        <v>Non-local</v>
      </c>
      <c r="Y4222" s="104"/>
      <c r="Z4222" s="87" t="str">
        <f t="shared" si="779"/>
        <v>USA</v>
      </c>
      <c r="AA4222" s="87" t="str">
        <f t="shared" si="780"/>
        <v>USA</v>
      </c>
      <c r="AB4222" s="82" cm="1">
        <f t="array" ref="AB4222">VLOOKUP(B4222,'GDP per Capita'!$T$2:$V$4235,COLUMN('GDP per Capita'!$V:$V)-COLUMN('GDP per Capita'!$S:$S),FALSE)</f>
        <v>63809.64</v>
      </c>
      <c r="AC4222" s="82">
        <f t="shared" si="784"/>
        <v>63809.64</v>
      </c>
      <c r="AD4222" s="82">
        <f t="shared" si="785"/>
        <v>63809.64</v>
      </c>
      <c r="AE4222" s="88">
        <f t="shared" si="781"/>
        <v>2.1301203363595443E-2</v>
      </c>
    </row>
    <row r="4223" spans="1:31">
      <c r="A4223" s="77" t="s">
        <v>927</v>
      </c>
      <c r="B4223" s="77">
        <v>4222</v>
      </c>
      <c r="C4223" s="77" t="s">
        <v>29</v>
      </c>
      <c r="D4223" s="77" t="s">
        <v>29</v>
      </c>
      <c r="E4223" s="77">
        <v>2016</v>
      </c>
      <c r="F4223" s="77">
        <v>34.147645199999999</v>
      </c>
      <c r="G4223" s="77">
        <v>-118.1444779</v>
      </c>
      <c r="H4223" s="77">
        <v>0</v>
      </c>
      <c r="I4223" s="77" t="s">
        <v>1790</v>
      </c>
      <c r="J4223" s="77">
        <v>32.7174209</v>
      </c>
      <c r="K4223" s="77">
        <v>-117.1627714</v>
      </c>
      <c r="L4223" s="77">
        <v>366.54981032904999</v>
      </c>
      <c r="M4223" s="77">
        <v>0.21003268833500399</v>
      </c>
      <c r="N4223" s="77">
        <v>0</v>
      </c>
      <c r="O4223" s="77">
        <v>70.377563583177704</v>
      </c>
      <c r="P4223" s="87" cm="1">
        <f t="array" ref="P4223">IF($X4223="Non-local",VLOOKUP($E4223,$AI$64:$AW$68,COLUMN($AW:$AW)-COLUMN($AH:$AH),FALSE),IF($X4223="Unknown",VLOOKUP($E4223,$AI$71:$AW$75,COLUMN($AW:$AW)-COLUMN($AH:$AH),FALSE),0))</f>
        <v>264</v>
      </c>
      <c r="Q4223" s="87" cm="1">
        <f t="array" ref="Q4223">IF($X4223="Non-local",VLOOKUP($E4223,$AI$40:$AW$44,COLUMN($AW:$AW)-COLUMN($AH:$AH),FALSE),IF($X4223="Unknown",VLOOKUP($E4223,$AI$47:$AW$51,COLUMN($AW:$AW)-COLUMN($AH:$AH),FALSE),0))</f>
        <v>622.00419999999997</v>
      </c>
      <c r="R4223" s="87" cm="1">
        <f t="array" ref="R4223">IF($X4223="Non-local",VLOOKUP($E4223,$AI$88:$AW$92,COLUMN($AW:$AW)-COLUMN($AH:$AH),FALSE),IF($X4223="Unknown",VLOOKUP($E4223,$AI$95:$AW$99,COLUMN($AW:$AW)-COLUMN($AH:$AH),FALSE),0))</f>
        <v>0.12047560494171299</v>
      </c>
      <c r="S4223" s="87" cm="1">
        <f t="array" ref="S4223">VLOOKUP($E4223,$AI$111:$AW$115,COLUMN($AW:$AW)-COLUMN($AH:$AH),FALSE)</f>
        <v>431.69321999999994</v>
      </c>
      <c r="T4223" s="104">
        <f t="shared" si="777"/>
        <v>0.33050829327671699</v>
      </c>
      <c r="U4223" s="104">
        <f t="shared" si="778"/>
        <v>1388.0749835831775</v>
      </c>
      <c r="V4223" s="87" cm="1">
        <f t="array" ref="V4223">VLOOKUP($E4223,$AI$118:$AW$122,COLUMN($AW:$AW)-COLUMN($AH:$AH),FALSE)</f>
        <v>0</v>
      </c>
      <c r="W4223" s="87" t="str">
        <f t="shared" si="782"/>
        <v>Domestic</v>
      </c>
      <c r="X4223" s="87" t="str">
        <f t="shared" si="783"/>
        <v>Non-local</v>
      </c>
      <c r="Y4223" s="104"/>
      <c r="Z4223" s="87" t="str">
        <f t="shared" si="779"/>
        <v>USA</v>
      </c>
      <c r="AA4223" s="87" t="str">
        <f t="shared" si="780"/>
        <v>USA</v>
      </c>
      <c r="AB4223" s="82" cm="1">
        <f t="array" ref="AB4223">VLOOKUP(B4223,'GDP per Capita'!$T$2:$V$4235,COLUMN('GDP per Capita'!$V:$V)-COLUMN('GDP per Capita'!$S:$S),FALSE)</f>
        <v>63809.64</v>
      </c>
      <c r="AC4223" s="82">
        <f t="shared" si="784"/>
        <v>63809.64</v>
      </c>
      <c r="AD4223" s="82">
        <f t="shared" si="785"/>
        <v>63809.64</v>
      </c>
      <c r="AE4223" s="88">
        <f t="shared" si="781"/>
        <v>2.1753374311204037E-2</v>
      </c>
    </row>
    <row r="4224" spans="1:31">
      <c r="A4224" s="77" t="s">
        <v>1425</v>
      </c>
      <c r="B4224" s="77">
        <v>4223</v>
      </c>
      <c r="C4224" s="77" t="s">
        <v>29</v>
      </c>
      <c r="D4224" s="77" t="s">
        <v>29</v>
      </c>
      <c r="E4224" s="77">
        <v>2016</v>
      </c>
      <c r="F4224" s="77">
        <v>42.350096700000002</v>
      </c>
      <c r="G4224" s="77">
        <v>-71.232833200000002</v>
      </c>
      <c r="H4224" s="77">
        <v>0</v>
      </c>
      <c r="I4224" s="77" t="s">
        <v>1790</v>
      </c>
      <c r="J4224" s="77">
        <v>32.7174209</v>
      </c>
      <c r="K4224" s="77">
        <v>-117.1627714</v>
      </c>
      <c r="L4224" s="77">
        <v>8271.6732235194704</v>
      </c>
      <c r="M4224" s="77">
        <v>1.32682971132898</v>
      </c>
      <c r="N4224" s="77">
        <v>0</v>
      </c>
      <c r="O4224" s="77">
        <v>868.52568846954398</v>
      </c>
      <c r="P4224" s="87" cm="1">
        <f t="array" ref="P4224">IF($X4224="Non-local",VLOOKUP($E4224,$AI$64:$AW$68,COLUMN($AW:$AW)-COLUMN($AH:$AH),FALSE),IF($X4224="Unknown",VLOOKUP($E4224,$AI$71:$AW$75,COLUMN($AW:$AW)-COLUMN($AH:$AH),FALSE),0))</f>
        <v>264</v>
      </c>
      <c r="Q4224" s="87" cm="1">
        <f t="array" ref="Q4224">IF($X4224="Non-local",VLOOKUP($E4224,$AI$40:$AW$44,COLUMN($AW:$AW)-COLUMN($AH:$AH),FALSE),IF($X4224="Unknown",VLOOKUP($E4224,$AI$47:$AW$51,COLUMN($AW:$AW)-COLUMN($AH:$AH),FALSE),0))</f>
        <v>622.00419999999997</v>
      </c>
      <c r="R4224" s="87" cm="1">
        <f t="array" ref="R4224">IF($X4224="Non-local",VLOOKUP($E4224,$AI$88:$AW$92,COLUMN($AW:$AW)-COLUMN($AH:$AH),FALSE),IF($X4224="Unknown",VLOOKUP($E4224,$AI$95:$AW$99,COLUMN($AW:$AW)-COLUMN($AH:$AH),FALSE),0))</f>
        <v>0.12047560494171299</v>
      </c>
      <c r="S4224" s="87" cm="1">
        <f t="array" ref="S4224">VLOOKUP($E4224,$AI$111:$AW$115,COLUMN($AW:$AW)-COLUMN($AH:$AH),FALSE)</f>
        <v>431.69321999999994</v>
      </c>
      <c r="T4224" s="104">
        <f t="shared" si="777"/>
        <v>1.447305316270693</v>
      </c>
      <c r="U4224" s="104">
        <f t="shared" si="778"/>
        <v>2186.2231084695441</v>
      </c>
      <c r="V4224" s="87" cm="1">
        <f t="array" ref="V4224">VLOOKUP($E4224,$AI$118:$AW$122,COLUMN($AW:$AW)-COLUMN($AH:$AH),FALSE)</f>
        <v>0</v>
      </c>
      <c r="W4224" s="87" t="str">
        <f t="shared" si="782"/>
        <v>Domestic</v>
      </c>
      <c r="X4224" s="87" t="str">
        <f t="shared" si="783"/>
        <v>Non-local</v>
      </c>
      <c r="Y4224" s="104"/>
      <c r="Z4224" s="87" t="str">
        <f t="shared" si="779"/>
        <v>USA</v>
      </c>
      <c r="AA4224" s="87" t="str">
        <f t="shared" si="780"/>
        <v>USA</v>
      </c>
      <c r="AB4224" s="82" cm="1">
        <f t="array" ref="AB4224">VLOOKUP(B4224,'GDP per Capita'!$T$2:$V$4235,COLUMN('GDP per Capita'!$V:$V)-COLUMN('GDP per Capita'!$S:$S),FALSE)</f>
        <v>63809.64</v>
      </c>
      <c r="AC4224" s="82">
        <f t="shared" si="784"/>
        <v>63809.64</v>
      </c>
      <c r="AD4224" s="82">
        <f t="shared" si="785"/>
        <v>63809.64</v>
      </c>
      <c r="AE4224" s="88">
        <f t="shared" si="781"/>
        <v>3.4261643044366713E-2</v>
      </c>
    </row>
    <row r="4225" spans="1:31">
      <c r="A4225" s="77" t="s">
        <v>993</v>
      </c>
      <c r="B4225" s="77">
        <v>4224</v>
      </c>
      <c r="C4225" s="77" t="s">
        <v>29</v>
      </c>
      <c r="D4225" s="77" t="s">
        <v>29</v>
      </c>
      <c r="E4225" s="77">
        <v>2016</v>
      </c>
      <c r="F4225" s="77">
        <v>37.682058300000001</v>
      </c>
      <c r="G4225" s="77">
        <v>-121.76805309999899</v>
      </c>
      <c r="H4225" s="77">
        <v>0</v>
      </c>
      <c r="I4225" s="77" t="s">
        <v>1790</v>
      </c>
      <c r="J4225" s="77">
        <v>32.7174209</v>
      </c>
      <c r="K4225" s="77">
        <v>-117.1627714</v>
      </c>
      <c r="L4225" s="77">
        <v>1384.9859799153501</v>
      </c>
      <c r="M4225" s="77">
        <v>0.344511863584964</v>
      </c>
      <c r="N4225" s="77">
        <v>0</v>
      </c>
      <c r="O4225" s="77">
        <v>265.91730814374699</v>
      </c>
      <c r="P4225" s="87" cm="1">
        <f t="array" ref="P4225">IF($X4225="Non-local",VLOOKUP($E4225,$AI$64:$AW$68,COLUMN($AW:$AW)-COLUMN($AH:$AH),FALSE),IF($X4225="Unknown",VLOOKUP($E4225,$AI$71:$AW$75,COLUMN($AW:$AW)-COLUMN($AH:$AH),FALSE),0))</f>
        <v>264</v>
      </c>
      <c r="Q4225" s="87" cm="1">
        <f t="array" ref="Q4225">IF($X4225="Non-local",VLOOKUP($E4225,$AI$40:$AW$44,COLUMN($AW:$AW)-COLUMN($AH:$AH),FALSE),IF($X4225="Unknown",VLOOKUP($E4225,$AI$47:$AW$51,COLUMN($AW:$AW)-COLUMN($AH:$AH),FALSE),0))</f>
        <v>622.00419999999997</v>
      </c>
      <c r="R4225" s="87" cm="1">
        <f t="array" ref="R4225">IF($X4225="Non-local",VLOOKUP($E4225,$AI$88:$AW$92,COLUMN($AW:$AW)-COLUMN($AH:$AH),FALSE),IF($X4225="Unknown",VLOOKUP($E4225,$AI$95:$AW$99,COLUMN($AW:$AW)-COLUMN($AH:$AH),FALSE),0))</f>
        <v>0.12047560494171299</v>
      </c>
      <c r="S4225" s="87" cm="1">
        <f t="array" ref="S4225">VLOOKUP($E4225,$AI$111:$AW$115,COLUMN($AW:$AW)-COLUMN($AH:$AH),FALSE)</f>
        <v>431.69321999999994</v>
      </c>
      <c r="T4225" s="104">
        <f t="shared" si="777"/>
        <v>0.46498746852667699</v>
      </c>
      <c r="U4225" s="104">
        <f t="shared" si="778"/>
        <v>1583.6147281437468</v>
      </c>
      <c r="V4225" s="87" cm="1">
        <f t="array" ref="V4225">VLOOKUP($E4225,$AI$118:$AW$122,COLUMN($AW:$AW)-COLUMN($AH:$AH),FALSE)</f>
        <v>0</v>
      </c>
      <c r="W4225" s="87" t="str">
        <f t="shared" si="782"/>
        <v>Domestic</v>
      </c>
      <c r="X4225" s="87" t="str">
        <f t="shared" si="783"/>
        <v>Non-local</v>
      </c>
      <c r="Y4225" s="104"/>
      <c r="Z4225" s="87" t="str">
        <f t="shared" si="779"/>
        <v>USA</v>
      </c>
      <c r="AA4225" s="87" t="str">
        <f t="shared" si="780"/>
        <v>USA</v>
      </c>
      <c r="AB4225" s="82" cm="1">
        <f t="array" ref="AB4225">VLOOKUP(B4225,'GDP per Capita'!$T$2:$V$4235,COLUMN('GDP per Capita'!$V:$V)-COLUMN('GDP per Capita'!$S:$S),FALSE)</f>
        <v>63809.64</v>
      </c>
      <c r="AC4225" s="82">
        <f t="shared" si="784"/>
        <v>63809.64</v>
      </c>
      <c r="AD4225" s="82">
        <f t="shared" si="785"/>
        <v>63809.64</v>
      </c>
      <c r="AE4225" s="88">
        <f t="shared" si="781"/>
        <v>2.4817797563875095E-2</v>
      </c>
    </row>
    <row r="4226" spans="1:31">
      <c r="A4226" s="77" t="s">
        <v>907</v>
      </c>
      <c r="B4226" s="77">
        <v>4225</v>
      </c>
      <c r="C4226" s="77" t="s">
        <v>29</v>
      </c>
      <c r="D4226" s="77" t="s">
        <v>29</v>
      </c>
      <c r="E4226" s="77">
        <v>2016</v>
      </c>
      <c r="F4226" s="77">
        <v>44.458204100000003</v>
      </c>
      <c r="G4226" s="77">
        <v>-93.161158999999998</v>
      </c>
      <c r="H4226" s="77">
        <v>0</v>
      </c>
      <c r="I4226" s="77" t="s">
        <v>1790</v>
      </c>
      <c r="J4226" s="77">
        <v>32.7174209</v>
      </c>
      <c r="K4226" s="77">
        <v>-117.1627714</v>
      </c>
      <c r="L4226" s="77">
        <v>4893.6128172805002</v>
      </c>
      <c r="M4226" s="77">
        <v>0.86231474005682296</v>
      </c>
      <c r="N4226" s="77">
        <v>0</v>
      </c>
      <c r="O4226" s="77">
        <v>587.23353807366095</v>
      </c>
      <c r="P4226" s="87" cm="1">
        <f t="array" ref="P4226">IF($X4226="Non-local",VLOOKUP($E4226,$AI$64:$AW$68,COLUMN($AW:$AW)-COLUMN($AH:$AH),FALSE),IF($X4226="Unknown",VLOOKUP($E4226,$AI$71:$AW$75,COLUMN($AW:$AW)-COLUMN($AH:$AH),FALSE),0))</f>
        <v>264</v>
      </c>
      <c r="Q4226" s="87" cm="1">
        <f t="array" ref="Q4226">IF($X4226="Non-local",VLOOKUP($E4226,$AI$40:$AW$44,COLUMN($AW:$AW)-COLUMN($AH:$AH),FALSE),IF($X4226="Unknown",VLOOKUP($E4226,$AI$47:$AW$51,COLUMN($AW:$AW)-COLUMN($AH:$AH),FALSE),0))</f>
        <v>622.00419999999997</v>
      </c>
      <c r="R4226" s="87" cm="1">
        <f t="array" ref="R4226">IF($X4226="Non-local",VLOOKUP($E4226,$AI$88:$AW$92,COLUMN($AW:$AW)-COLUMN($AH:$AH),FALSE),IF($X4226="Unknown",VLOOKUP($E4226,$AI$95:$AW$99,COLUMN($AW:$AW)-COLUMN($AH:$AH),FALSE),0))</f>
        <v>0.12047560494171299</v>
      </c>
      <c r="S4226" s="87" cm="1">
        <f t="array" ref="S4226">VLOOKUP($E4226,$AI$111:$AW$115,COLUMN($AW:$AW)-COLUMN($AH:$AH),FALSE)</f>
        <v>431.69321999999994</v>
      </c>
      <c r="T4226" s="104">
        <f t="shared" si="777"/>
        <v>0.9827903449985359</v>
      </c>
      <c r="U4226" s="104">
        <f t="shared" si="778"/>
        <v>1904.9309580736608</v>
      </c>
      <c r="V4226" s="87" cm="1">
        <f t="array" ref="V4226">VLOOKUP($E4226,$AI$118:$AW$122,COLUMN($AW:$AW)-COLUMN($AH:$AH),FALSE)</f>
        <v>0</v>
      </c>
      <c r="W4226" s="87" t="str">
        <f t="shared" si="782"/>
        <v>Domestic</v>
      </c>
      <c r="X4226" s="87" t="str">
        <f t="shared" si="783"/>
        <v>Non-local</v>
      </c>
      <c r="Y4226" s="104"/>
      <c r="Z4226" s="87" t="str">
        <f t="shared" ref="Z4226:Z4235" si="786">C4226</f>
        <v>USA</v>
      </c>
      <c r="AA4226" s="87" t="str">
        <f t="shared" ref="AA4226:AA4235" si="787">D4226</f>
        <v>USA</v>
      </c>
      <c r="AB4226" s="82" cm="1">
        <f t="array" ref="AB4226">VLOOKUP(B4226,'GDP per Capita'!$T$2:$V$4235,COLUMN('GDP per Capita'!$V:$V)-COLUMN('GDP per Capita'!$S:$S),FALSE)</f>
        <v>63809.64</v>
      </c>
      <c r="AC4226" s="82">
        <f t="shared" si="784"/>
        <v>63809.64</v>
      </c>
      <c r="AD4226" s="82">
        <f t="shared" si="785"/>
        <v>63809.64</v>
      </c>
      <c r="AE4226" s="88">
        <f t="shared" ref="AE4226:AE4235" si="788">U4226/AD4226</f>
        <v>2.9853341251786732E-2</v>
      </c>
    </row>
    <row r="4227" spans="1:31">
      <c r="A4227" s="77" t="s">
        <v>1038</v>
      </c>
      <c r="B4227" s="77">
        <v>4226</v>
      </c>
      <c r="C4227" s="77" t="s">
        <v>29</v>
      </c>
      <c r="D4227" s="77" t="s">
        <v>29</v>
      </c>
      <c r="E4227" s="77">
        <v>2016</v>
      </c>
      <c r="F4227" s="77">
        <v>33.723761699999997</v>
      </c>
      <c r="G4227" s="77">
        <v>-116.267323699999</v>
      </c>
      <c r="H4227" s="77">
        <v>0</v>
      </c>
      <c r="I4227" s="77" t="s">
        <v>1790</v>
      </c>
      <c r="J4227" s="77">
        <v>32.7174209</v>
      </c>
      <c r="K4227" s="77">
        <v>-117.1627714</v>
      </c>
      <c r="L4227" s="77">
        <v>278.99463184137602</v>
      </c>
      <c r="M4227" s="77">
        <v>0.19847148445840901</v>
      </c>
      <c r="N4227" s="77">
        <v>0</v>
      </c>
      <c r="O4227" s="77">
        <v>53.566969313544199</v>
      </c>
      <c r="P4227" s="87" cm="1">
        <f t="array" ref="P4227">IF($X4227="Non-local",VLOOKUP($E4227,$AI$64:$AW$68,COLUMN($AW:$AW)-COLUMN($AH:$AH),FALSE),IF($X4227="Unknown",VLOOKUP($E4227,$AI$71:$AW$75,COLUMN($AW:$AW)-COLUMN($AH:$AH),FALSE),0))</f>
        <v>264</v>
      </c>
      <c r="Q4227" s="87" cm="1">
        <f t="array" ref="Q4227">IF($X4227="Non-local",VLOOKUP($E4227,$AI$40:$AW$44,COLUMN($AW:$AW)-COLUMN($AH:$AH),FALSE),IF($X4227="Unknown",VLOOKUP($E4227,$AI$47:$AW$51,COLUMN($AW:$AW)-COLUMN($AH:$AH),FALSE),0))</f>
        <v>622.00419999999997</v>
      </c>
      <c r="R4227" s="87" cm="1">
        <f t="array" ref="R4227">IF($X4227="Non-local",VLOOKUP($E4227,$AI$88:$AW$92,COLUMN($AW:$AW)-COLUMN($AH:$AH),FALSE),IF($X4227="Unknown",VLOOKUP($E4227,$AI$95:$AW$99,COLUMN($AW:$AW)-COLUMN($AH:$AH),FALSE),0))</f>
        <v>0.12047560494171299</v>
      </c>
      <c r="S4227" s="87" cm="1">
        <f t="array" ref="S4227">VLOOKUP($E4227,$AI$111:$AW$115,COLUMN($AW:$AW)-COLUMN($AH:$AH),FALSE)</f>
        <v>431.69321999999994</v>
      </c>
      <c r="T4227" s="104">
        <f t="shared" si="777"/>
        <v>0.31894708940012201</v>
      </c>
      <c r="U4227" s="104">
        <f t="shared" si="778"/>
        <v>1371.2643893135441</v>
      </c>
      <c r="V4227" s="87" cm="1">
        <f t="array" ref="V4227">VLOOKUP($E4227,$AI$118:$AW$122,COLUMN($AW:$AW)-COLUMN($AH:$AH),FALSE)</f>
        <v>0</v>
      </c>
      <c r="W4227" s="87" t="str">
        <f t="shared" ref="W4227:W4235" si="789">IF(Z4227&lt;&gt;"USA",IF(Z4227&lt;&gt;"Unknown","International","Unknown"),"Domestic")</f>
        <v>Domestic</v>
      </c>
      <c r="X4227" s="87" t="str">
        <f t="shared" ref="X4227:X4235" si="790">IF(A4227="Unknown","Unknown",IF(H4227=1,"Local","Non-local"))</f>
        <v>Non-local</v>
      </c>
      <c r="Y4227" s="104"/>
      <c r="Z4227" s="87" t="str">
        <f t="shared" si="786"/>
        <v>USA</v>
      </c>
      <c r="AA4227" s="87" t="str">
        <f t="shared" si="787"/>
        <v>USA</v>
      </c>
      <c r="AB4227" s="82" cm="1">
        <f t="array" ref="AB4227">VLOOKUP(B4227,'GDP per Capita'!$T$2:$V$4235,COLUMN('GDP per Capita'!$V:$V)-COLUMN('GDP per Capita'!$S:$S),FALSE)</f>
        <v>63809.64</v>
      </c>
      <c r="AC4227" s="82">
        <f t="shared" si="784"/>
        <v>63809.64</v>
      </c>
      <c r="AD4227" s="82">
        <f t="shared" si="785"/>
        <v>63809.64</v>
      </c>
      <c r="AE4227" s="88">
        <f t="shared" si="788"/>
        <v>2.1489925179229097E-2</v>
      </c>
    </row>
    <row r="4228" spans="1:31">
      <c r="A4228" s="77" t="s">
        <v>927</v>
      </c>
      <c r="B4228" s="77">
        <v>4227</v>
      </c>
      <c r="C4228" s="77" t="s">
        <v>29</v>
      </c>
      <c r="D4228" s="77" t="s">
        <v>29</v>
      </c>
      <c r="E4228" s="77">
        <v>2016</v>
      </c>
      <c r="F4228" s="77">
        <v>34.147645199999999</v>
      </c>
      <c r="G4228" s="77">
        <v>-118.1444779</v>
      </c>
      <c r="H4228" s="77">
        <v>0</v>
      </c>
      <c r="I4228" s="77" t="s">
        <v>1790</v>
      </c>
      <c r="J4228" s="77">
        <v>32.7174209</v>
      </c>
      <c r="K4228" s="77">
        <v>-117.1627714</v>
      </c>
      <c r="L4228" s="77">
        <v>366.54981032904999</v>
      </c>
      <c r="M4228" s="77">
        <v>0.21003268833500399</v>
      </c>
      <c r="N4228" s="77">
        <v>0</v>
      </c>
      <c r="O4228" s="77">
        <v>70.377563583177704</v>
      </c>
      <c r="P4228" s="87" cm="1">
        <f t="array" ref="P4228">IF($X4228="Non-local",VLOOKUP($E4228,$AI$64:$AW$68,COLUMN($AW:$AW)-COLUMN($AH:$AH),FALSE),IF($X4228="Unknown",VLOOKUP($E4228,$AI$71:$AW$75,COLUMN($AW:$AW)-COLUMN($AH:$AH),FALSE),0))</f>
        <v>264</v>
      </c>
      <c r="Q4228" s="87" cm="1">
        <f t="array" ref="Q4228">IF($X4228="Non-local",VLOOKUP($E4228,$AI$40:$AW$44,COLUMN($AW:$AW)-COLUMN($AH:$AH),FALSE),IF($X4228="Unknown",VLOOKUP($E4228,$AI$47:$AW$51,COLUMN($AW:$AW)-COLUMN($AH:$AH),FALSE),0))</f>
        <v>622.00419999999997</v>
      </c>
      <c r="R4228" s="87" cm="1">
        <f t="array" ref="R4228">IF($X4228="Non-local",VLOOKUP($E4228,$AI$88:$AW$92,COLUMN($AW:$AW)-COLUMN($AH:$AH),FALSE),IF($X4228="Unknown",VLOOKUP($E4228,$AI$95:$AW$99,COLUMN($AW:$AW)-COLUMN($AH:$AH),FALSE),0))</f>
        <v>0.12047560494171299</v>
      </c>
      <c r="S4228" s="87" cm="1">
        <f t="array" ref="S4228">VLOOKUP($E4228,$AI$111:$AW$115,COLUMN($AW:$AW)-COLUMN($AH:$AH),FALSE)</f>
        <v>431.69321999999994</v>
      </c>
      <c r="T4228" s="104">
        <f t="shared" si="777"/>
        <v>0.33050829327671699</v>
      </c>
      <c r="U4228" s="104">
        <f t="shared" si="778"/>
        <v>1388.0749835831775</v>
      </c>
      <c r="V4228" s="87" cm="1">
        <f t="array" ref="V4228">VLOOKUP($E4228,$AI$118:$AW$122,COLUMN($AW:$AW)-COLUMN($AH:$AH),FALSE)</f>
        <v>0</v>
      </c>
      <c r="W4228" s="87" t="str">
        <f t="shared" si="789"/>
        <v>Domestic</v>
      </c>
      <c r="X4228" s="87" t="str">
        <f t="shared" si="790"/>
        <v>Non-local</v>
      </c>
      <c r="Y4228" s="104"/>
      <c r="Z4228" s="87" t="str">
        <f t="shared" si="786"/>
        <v>USA</v>
      </c>
      <c r="AA4228" s="87" t="str">
        <f t="shared" si="787"/>
        <v>USA</v>
      </c>
      <c r="AB4228" s="82" cm="1">
        <f t="array" ref="AB4228">VLOOKUP(B4228,'GDP per Capita'!$T$2:$V$4235,COLUMN('GDP per Capita'!$V:$V)-COLUMN('GDP per Capita'!$S:$S),FALSE)</f>
        <v>63809.64</v>
      </c>
      <c r="AC4228" s="82">
        <f t="shared" si="784"/>
        <v>63809.64</v>
      </c>
      <c r="AD4228" s="82">
        <f t="shared" si="785"/>
        <v>63809.64</v>
      </c>
      <c r="AE4228" s="88">
        <f t="shared" si="788"/>
        <v>2.1753374311204037E-2</v>
      </c>
    </row>
    <row r="4229" spans="1:31">
      <c r="A4229" s="77" t="s">
        <v>999</v>
      </c>
      <c r="B4229" s="77">
        <v>4228</v>
      </c>
      <c r="C4229" s="77" t="s">
        <v>29</v>
      </c>
      <c r="D4229" s="77" t="s">
        <v>29</v>
      </c>
      <c r="E4229" s="77">
        <v>2016</v>
      </c>
      <c r="F4229" s="77">
        <v>47.603832099999998</v>
      </c>
      <c r="G4229" s="77">
        <v>-122.3300624</v>
      </c>
      <c r="H4229" s="77">
        <v>0</v>
      </c>
      <c r="I4229" s="77" t="s">
        <v>1790</v>
      </c>
      <c r="J4229" s="77">
        <v>32.7174209</v>
      </c>
      <c r="K4229" s="77">
        <v>-117.1627714</v>
      </c>
      <c r="L4229" s="77">
        <v>3423.0716099771898</v>
      </c>
      <c r="M4229" s="77">
        <v>0.63027689994962799</v>
      </c>
      <c r="N4229" s="77">
        <v>0</v>
      </c>
      <c r="O4229" s="77">
        <v>657.22974911562096</v>
      </c>
      <c r="P4229" s="87" cm="1">
        <f t="array" ref="P4229">IF($X4229="Non-local",VLOOKUP($E4229,$AI$64:$AW$68,COLUMN($AW:$AW)-COLUMN($AH:$AH),FALSE),IF($X4229="Unknown",VLOOKUP($E4229,$AI$71:$AW$75,COLUMN($AW:$AW)-COLUMN($AH:$AH),FALSE),0))</f>
        <v>264</v>
      </c>
      <c r="Q4229" s="87" cm="1">
        <f t="array" ref="Q4229">IF($X4229="Non-local",VLOOKUP($E4229,$AI$40:$AW$44,COLUMN($AW:$AW)-COLUMN($AH:$AH),FALSE),IF($X4229="Unknown",VLOOKUP($E4229,$AI$47:$AW$51,COLUMN($AW:$AW)-COLUMN($AH:$AH),FALSE),0))</f>
        <v>622.00419999999997</v>
      </c>
      <c r="R4229" s="87" cm="1">
        <f t="array" ref="R4229">IF($X4229="Non-local",VLOOKUP($E4229,$AI$88:$AW$92,COLUMN($AW:$AW)-COLUMN($AH:$AH),FALSE),IF($X4229="Unknown",VLOOKUP($E4229,$AI$95:$AW$99,COLUMN($AW:$AW)-COLUMN($AH:$AH),FALSE),0))</f>
        <v>0.12047560494171299</v>
      </c>
      <c r="S4229" s="87" cm="1">
        <f t="array" ref="S4229">VLOOKUP($E4229,$AI$111:$AW$115,COLUMN($AW:$AW)-COLUMN($AH:$AH),FALSE)</f>
        <v>431.69321999999994</v>
      </c>
      <c r="T4229" s="104">
        <f t="shared" si="777"/>
        <v>0.75075250489134093</v>
      </c>
      <c r="U4229" s="104">
        <f t="shared" si="778"/>
        <v>1974.9271691156207</v>
      </c>
      <c r="V4229" s="87" cm="1">
        <f t="array" ref="V4229">VLOOKUP($E4229,$AI$118:$AW$122,COLUMN($AW:$AW)-COLUMN($AH:$AH),FALSE)</f>
        <v>0</v>
      </c>
      <c r="W4229" s="87" t="str">
        <f t="shared" si="789"/>
        <v>Domestic</v>
      </c>
      <c r="X4229" s="87" t="str">
        <f t="shared" si="790"/>
        <v>Non-local</v>
      </c>
      <c r="Y4229" s="104"/>
      <c r="Z4229" s="87" t="str">
        <f t="shared" si="786"/>
        <v>USA</v>
      </c>
      <c r="AA4229" s="87" t="str">
        <f t="shared" si="787"/>
        <v>USA</v>
      </c>
      <c r="AB4229" s="82" cm="1">
        <f t="array" ref="AB4229">VLOOKUP(B4229,'GDP per Capita'!$T$2:$V$4235,COLUMN('GDP per Capita'!$V:$V)-COLUMN('GDP per Capita'!$S:$S),FALSE)</f>
        <v>63809.64</v>
      </c>
      <c r="AC4229" s="82">
        <f t="shared" si="784"/>
        <v>63809.64</v>
      </c>
      <c r="AD4229" s="82">
        <f t="shared" si="785"/>
        <v>63809.64</v>
      </c>
      <c r="AE4229" s="88">
        <f t="shared" si="788"/>
        <v>3.0950294800528896E-2</v>
      </c>
    </row>
    <row r="4230" spans="1:31">
      <c r="A4230" s="77" t="s">
        <v>1395</v>
      </c>
      <c r="B4230" s="77">
        <v>4229</v>
      </c>
      <c r="C4230" s="77" t="s">
        <v>29</v>
      </c>
      <c r="D4230" s="77" t="s">
        <v>29</v>
      </c>
      <c r="E4230" s="77">
        <v>2016</v>
      </c>
      <c r="F4230" s="77">
        <v>42.044738799999998</v>
      </c>
      <c r="G4230" s="77">
        <v>-87.693045900000001</v>
      </c>
      <c r="H4230" s="77">
        <v>0</v>
      </c>
      <c r="I4230" s="77" t="s">
        <v>1790</v>
      </c>
      <c r="J4230" s="77">
        <v>32.7174209</v>
      </c>
      <c r="K4230" s="77">
        <v>-117.1627714</v>
      </c>
      <c r="L4230" s="77">
        <v>5570.8639988120203</v>
      </c>
      <c r="M4230" s="77">
        <v>0.953831389581005</v>
      </c>
      <c r="N4230" s="77">
        <v>0</v>
      </c>
      <c r="O4230" s="77">
        <v>668.50367985744299</v>
      </c>
      <c r="P4230" s="87" cm="1">
        <f t="array" ref="P4230">IF($X4230="Non-local",VLOOKUP($E4230,$AI$64:$AW$68,COLUMN($AW:$AW)-COLUMN($AH:$AH),FALSE),IF($X4230="Unknown",VLOOKUP($E4230,$AI$71:$AW$75,COLUMN($AW:$AW)-COLUMN($AH:$AH),FALSE),0))</f>
        <v>264</v>
      </c>
      <c r="Q4230" s="87" cm="1">
        <f t="array" ref="Q4230">IF($X4230="Non-local",VLOOKUP($E4230,$AI$40:$AW$44,COLUMN($AW:$AW)-COLUMN($AH:$AH),FALSE),IF($X4230="Unknown",VLOOKUP($E4230,$AI$47:$AW$51,COLUMN($AW:$AW)-COLUMN($AH:$AH),FALSE),0))</f>
        <v>622.00419999999997</v>
      </c>
      <c r="R4230" s="87" cm="1">
        <f t="array" ref="R4230">IF($X4230="Non-local",VLOOKUP($E4230,$AI$88:$AW$92,COLUMN($AW:$AW)-COLUMN($AH:$AH),FALSE),IF($X4230="Unknown",VLOOKUP($E4230,$AI$95:$AW$99,COLUMN($AW:$AW)-COLUMN($AH:$AH),FALSE),0))</f>
        <v>0.12047560494171299</v>
      </c>
      <c r="S4230" s="87" cm="1">
        <f t="array" ref="S4230">VLOOKUP($E4230,$AI$111:$AW$115,COLUMN($AW:$AW)-COLUMN($AH:$AH),FALSE)</f>
        <v>431.69321999999994</v>
      </c>
      <c r="T4230" s="104">
        <f t="shared" si="777"/>
        <v>1.0743069945227179</v>
      </c>
      <c r="U4230" s="104">
        <f t="shared" si="778"/>
        <v>1986.2010998574428</v>
      </c>
      <c r="V4230" s="87" cm="1">
        <f t="array" ref="V4230">VLOOKUP($E4230,$AI$118:$AW$122,COLUMN($AW:$AW)-COLUMN($AH:$AH),FALSE)</f>
        <v>0</v>
      </c>
      <c r="W4230" s="87" t="str">
        <f t="shared" si="789"/>
        <v>Domestic</v>
      </c>
      <c r="X4230" s="87" t="str">
        <f t="shared" si="790"/>
        <v>Non-local</v>
      </c>
      <c r="Y4230" s="104"/>
      <c r="Z4230" s="87" t="str">
        <f t="shared" si="786"/>
        <v>USA</v>
      </c>
      <c r="AA4230" s="87" t="str">
        <f t="shared" si="787"/>
        <v>USA</v>
      </c>
      <c r="AB4230" s="82" cm="1">
        <f t="array" ref="AB4230">VLOOKUP(B4230,'GDP per Capita'!$T$2:$V$4235,COLUMN('GDP per Capita'!$V:$V)-COLUMN('GDP per Capita'!$S:$S),FALSE)</f>
        <v>63809.64</v>
      </c>
      <c r="AC4230" s="82">
        <f t="shared" si="784"/>
        <v>63809.64</v>
      </c>
      <c r="AD4230" s="82">
        <f t="shared" si="785"/>
        <v>63809.64</v>
      </c>
      <c r="AE4230" s="88">
        <f t="shared" si="788"/>
        <v>3.1126975482974717E-2</v>
      </c>
    </row>
    <row r="4231" spans="1:31">
      <c r="A4231" s="77" t="s">
        <v>1671</v>
      </c>
      <c r="B4231" s="77">
        <v>4230</v>
      </c>
      <c r="C4231" s="77" t="s">
        <v>29</v>
      </c>
      <c r="D4231" s="77" t="s">
        <v>29</v>
      </c>
      <c r="E4231" s="77">
        <v>2016</v>
      </c>
      <c r="F4231" s="77">
        <v>35.389973400000002</v>
      </c>
      <c r="G4231" s="77">
        <v>-120.60905700000001</v>
      </c>
      <c r="H4231" s="77">
        <v>0</v>
      </c>
      <c r="I4231" s="77" t="s">
        <v>1790</v>
      </c>
      <c r="J4231" s="77">
        <v>32.7174209</v>
      </c>
      <c r="K4231" s="77">
        <v>-117.1627714</v>
      </c>
      <c r="L4231" s="77">
        <v>869.62685740427901</v>
      </c>
      <c r="M4231" s="77">
        <v>0.276461384013933</v>
      </c>
      <c r="N4231" s="77">
        <v>0</v>
      </c>
      <c r="O4231" s="77">
        <v>166.96835662162101</v>
      </c>
      <c r="P4231" s="87" cm="1">
        <f t="array" ref="P4231">IF($X4231="Non-local",VLOOKUP($E4231,$AI$64:$AW$68,COLUMN($AW:$AW)-COLUMN($AH:$AH),FALSE),IF($X4231="Unknown",VLOOKUP($E4231,$AI$71:$AW$75,COLUMN($AW:$AW)-COLUMN($AH:$AH),FALSE),0))</f>
        <v>264</v>
      </c>
      <c r="Q4231" s="87" cm="1">
        <f t="array" ref="Q4231">IF($X4231="Non-local",VLOOKUP($E4231,$AI$40:$AW$44,COLUMN($AW:$AW)-COLUMN($AH:$AH),FALSE),IF($X4231="Unknown",VLOOKUP($E4231,$AI$47:$AW$51,COLUMN($AW:$AW)-COLUMN($AH:$AH),FALSE),0))</f>
        <v>622.00419999999997</v>
      </c>
      <c r="R4231" s="87" cm="1">
        <f t="array" ref="R4231">IF($X4231="Non-local",VLOOKUP($E4231,$AI$88:$AW$92,COLUMN($AW:$AW)-COLUMN($AH:$AH),FALSE),IF($X4231="Unknown",VLOOKUP($E4231,$AI$95:$AW$99,COLUMN($AW:$AW)-COLUMN($AH:$AH),FALSE),0))</f>
        <v>0.12047560494171299</v>
      </c>
      <c r="S4231" s="87" cm="1">
        <f t="array" ref="S4231">VLOOKUP($E4231,$AI$111:$AW$115,COLUMN($AW:$AW)-COLUMN($AH:$AH),FALSE)</f>
        <v>431.69321999999994</v>
      </c>
      <c r="T4231" s="104">
        <f t="shared" ref="T4231:T4235" si="791">SUM(M4231,R4231)</f>
        <v>0.396936988955646</v>
      </c>
      <c r="U4231" s="104">
        <f t="shared" ref="U4231:U4235" si="792">SUM(O4231,P4231,Q4231,S4231)</f>
        <v>1484.6657766216208</v>
      </c>
      <c r="V4231" s="87" cm="1">
        <f t="array" ref="V4231">VLOOKUP($E4231,$AI$118:$AW$122,COLUMN($AW:$AW)-COLUMN($AH:$AH),FALSE)</f>
        <v>0</v>
      </c>
      <c r="W4231" s="87" t="str">
        <f t="shared" si="789"/>
        <v>Domestic</v>
      </c>
      <c r="X4231" s="87" t="str">
        <f t="shared" si="790"/>
        <v>Non-local</v>
      </c>
      <c r="Y4231" s="104"/>
      <c r="Z4231" s="87" t="str">
        <f t="shared" si="786"/>
        <v>USA</v>
      </c>
      <c r="AA4231" s="87" t="str">
        <f t="shared" si="787"/>
        <v>USA</v>
      </c>
      <c r="AB4231" s="82" cm="1">
        <f t="array" ref="AB4231">VLOOKUP(B4231,'GDP per Capita'!$T$2:$V$4235,COLUMN('GDP per Capita'!$V:$V)-COLUMN('GDP per Capita'!$S:$S),FALSE)</f>
        <v>63809.64</v>
      </c>
      <c r="AC4231" s="82">
        <f t="shared" si="784"/>
        <v>63809.64</v>
      </c>
      <c r="AD4231" s="82">
        <f t="shared" si="785"/>
        <v>63809.64</v>
      </c>
      <c r="AE4231" s="88">
        <f t="shared" si="788"/>
        <v>2.3267107863664812E-2</v>
      </c>
    </row>
    <row r="4232" spans="1:31">
      <c r="A4232" s="77" t="s">
        <v>1854</v>
      </c>
      <c r="B4232" s="77">
        <v>4231</v>
      </c>
      <c r="C4232" s="77" t="s">
        <v>29</v>
      </c>
      <c r="D4232" s="77" t="s">
        <v>29</v>
      </c>
      <c r="E4232" s="77">
        <v>2016</v>
      </c>
      <c r="F4232" s="77">
        <v>33.4942189</v>
      </c>
      <c r="G4232" s="77">
        <v>-111.9260184</v>
      </c>
      <c r="H4232" s="77">
        <v>0</v>
      </c>
      <c r="I4232" s="77" t="s">
        <v>1790</v>
      </c>
      <c r="J4232" s="77">
        <v>32.7174209</v>
      </c>
      <c r="K4232" s="77">
        <v>-117.1627714</v>
      </c>
      <c r="L4232" s="77">
        <v>990.60571928726404</v>
      </c>
      <c r="M4232" s="77">
        <v>0.29243601065677</v>
      </c>
      <c r="N4232" s="77">
        <v>0</v>
      </c>
      <c r="O4232" s="77">
        <v>190.19629810315399</v>
      </c>
      <c r="P4232" s="87" cm="1">
        <f t="array" ref="P4232">IF($X4232="Non-local",VLOOKUP($E4232,$AI$64:$AW$68,COLUMN($AW:$AW)-COLUMN($AH:$AH),FALSE),IF($X4232="Unknown",VLOOKUP($E4232,$AI$71:$AW$75,COLUMN($AW:$AW)-COLUMN($AH:$AH),FALSE),0))</f>
        <v>264</v>
      </c>
      <c r="Q4232" s="87" cm="1">
        <f t="array" ref="Q4232">IF($X4232="Non-local",VLOOKUP($E4232,$AI$40:$AW$44,COLUMN($AW:$AW)-COLUMN($AH:$AH),FALSE),IF($X4232="Unknown",VLOOKUP($E4232,$AI$47:$AW$51,COLUMN($AW:$AW)-COLUMN($AH:$AH),FALSE),0))</f>
        <v>622.00419999999997</v>
      </c>
      <c r="R4232" s="87" cm="1">
        <f t="array" ref="R4232">IF($X4232="Non-local",VLOOKUP($E4232,$AI$88:$AW$92,COLUMN($AW:$AW)-COLUMN($AH:$AH),FALSE),IF($X4232="Unknown",VLOOKUP($E4232,$AI$95:$AW$99,COLUMN($AW:$AW)-COLUMN($AH:$AH),FALSE),0))</f>
        <v>0.12047560494171299</v>
      </c>
      <c r="S4232" s="87" cm="1">
        <f t="array" ref="S4232">VLOOKUP($E4232,$AI$111:$AW$115,COLUMN($AW:$AW)-COLUMN($AH:$AH),FALSE)</f>
        <v>431.69321999999994</v>
      </c>
      <c r="T4232" s="104">
        <f t="shared" si="791"/>
        <v>0.412911615598483</v>
      </c>
      <c r="U4232" s="104">
        <f t="shared" si="792"/>
        <v>1507.8937181031538</v>
      </c>
      <c r="V4232" s="87" cm="1">
        <f t="array" ref="V4232">VLOOKUP($E4232,$AI$118:$AW$122,COLUMN($AW:$AW)-COLUMN($AH:$AH),FALSE)</f>
        <v>0</v>
      </c>
      <c r="W4232" s="87" t="str">
        <f t="shared" si="789"/>
        <v>Domestic</v>
      </c>
      <c r="X4232" s="87" t="str">
        <f t="shared" si="790"/>
        <v>Non-local</v>
      </c>
      <c r="Y4232" s="104"/>
      <c r="Z4232" s="87" t="str">
        <f t="shared" si="786"/>
        <v>USA</v>
      </c>
      <c r="AA4232" s="87" t="str">
        <f t="shared" si="787"/>
        <v>USA</v>
      </c>
      <c r="AB4232" s="82" cm="1">
        <f t="array" ref="AB4232">VLOOKUP(B4232,'GDP per Capita'!$T$2:$V$4235,COLUMN('GDP per Capita'!$V:$V)-COLUMN('GDP per Capita'!$S:$S),FALSE)</f>
        <v>63809.64</v>
      </c>
      <c r="AC4232" s="82">
        <f t="shared" si="784"/>
        <v>63809.64</v>
      </c>
      <c r="AD4232" s="82">
        <f t="shared" si="785"/>
        <v>63809.64</v>
      </c>
      <c r="AE4232" s="88">
        <f t="shared" si="788"/>
        <v>2.3631127179265608E-2</v>
      </c>
    </row>
    <row r="4233" spans="1:31">
      <c r="A4233" s="77" t="s">
        <v>1744</v>
      </c>
      <c r="B4233" s="77">
        <v>4232</v>
      </c>
      <c r="C4233" s="77" t="s">
        <v>29</v>
      </c>
      <c r="D4233" s="77" t="s">
        <v>29</v>
      </c>
      <c r="E4233" s="77">
        <v>2016</v>
      </c>
      <c r="F4233" s="77">
        <v>34.422131899999997</v>
      </c>
      <c r="G4233" s="77">
        <v>-119.7026673</v>
      </c>
      <c r="H4233" s="77">
        <v>0</v>
      </c>
      <c r="I4233" s="77" t="s">
        <v>1790</v>
      </c>
      <c r="J4233" s="77">
        <v>32.7174209</v>
      </c>
      <c r="K4233" s="77">
        <v>-117.1627714</v>
      </c>
      <c r="L4233" s="77">
        <v>604.29860606612704</v>
      </c>
      <c r="M4233" s="77">
        <v>0.24142617466452099</v>
      </c>
      <c r="N4233" s="77">
        <v>0</v>
      </c>
      <c r="O4233" s="77">
        <v>116.025332364696</v>
      </c>
      <c r="P4233" s="87" cm="1">
        <f t="array" ref="P4233">IF($X4233="Non-local",VLOOKUP($E4233,$AI$64:$AW$68,COLUMN($AW:$AW)-COLUMN($AH:$AH),FALSE),IF($X4233="Unknown",VLOOKUP($E4233,$AI$71:$AW$75,COLUMN($AW:$AW)-COLUMN($AH:$AH),FALSE),0))</f>
        <v>264</v>
      </c>
      <c r="Q4233" s="87" cm="1">
        <f t="array" ref="Q4233">IF($X4233="Non-local",VLOOKUP($E4233,$AI$40:$AW$44,COLUMN($AW:$AW)-COLUMN($AH:$AH),FALSE),IF($X4233="Unknown",VLOOKUP($E4233,$AI$47:$AW$51,COLUMN($AW:$AW)-COLUMN($AH:$AH),FALSE),0))</f>
        <v>622.00419999999997</v>
      </c>
      <c r="R4233" s="87" cm="1">
        <f t="array" ref="R4233">IF($X4233="Non-local",VLOOKUP($E4233,$AI$88:$AW$92,COLUMN($AW:$AW)-COLUMN($AH:$AH),FALSE),IF($X4233="Unknown",VLOOKUP($E4233,$AI$95:$AW$99,COLUMN($AW:$AW)-COLUMN($AH:$AH),FALSE),0))</f>
        <v>0.12047560494171299</v>
      </c>
      <c r="S4233" s="87" cm="1">
        <f t="array" ref="S4233">VLOOKUP($E4233,$AI$111:$AW$115,COLUMN($AW:$AW)-COLUMN($AH:$AH),FALSE)</f>
        <v>431.69321999999994</v>
      </c>
      <c r="T4233" s="104">
        <f t="shared" si="791"/>
        <v>0.36190177960623399</v>
      </c>
      <c r="U4233" s="104">
        <f t="shared" si="792"/>
        <v>1433.7227523646959</v>
      </c>
      <c r="V4233" s="87" cm="1">
        <f t="array" ref="V4233">VLOOKUP($E4233,$AI$118:$AW$122,COLUMN($AW:$AW)-COLUMN($AH:$AH),FALSE)</f>
        <v>0</v>
      </c>
      <c r="W4233" s="87" t="str">
        <f t="shared" si="789"/>
        <v>Domestic</v>
      </c>
      <c r="X4233" s="87" t="str">
        <f t="shared" si="790"/>
        <v>Non-local</v>
      </c>
      <c r="Y4233" s="104"/>
      <c r="Z4233" s="87" t="str">
        <f t="shared" si="786"/>
        <v>USA</v>
      </c>
      <c r="AA4233" s="87" t="str">
        <f t="shared" si="787"/>
        <v>USA</v>
      </c>
      <c r="AB4233" s="82" cm="1">
        <f t="array" ref="AB4233">VLOOKUP(B4233,'GDP per Capita'!$T$2:$V$4235,COLUMN('GDP per Capita'!$V:$V)-COLUMN('GDP per Capita'!$S:$S),FALSE)</f>
        <v>63809.64</v>
      </c>
      <c r="AC4233" s="82">
        <f t="shared" si="784"/>
        <v>63809.64</v>
      </c>
      <c r="AD4233" s="82">
        <f t="shared" si="785"/>
        <v>63809.64</v>
      </c>
      <c r="AE4233" s="88">
        <f t="shared" si="788"/>
        <v>2.2468748489486792E-2</v>
      </c>
    </row>
    <row r="4234" spans="1:31">
      <c r="A4234" s="77" t="s">
        <v>911</v>
      </c>
      <c r="B4234" s="77">
        <v>4233</v>
      </c>
      <c r="C4234" s="77" t="s">
        <v>29</v>
      </c>
      <c r="D4234" s="77" t="s">
        <v>29</v>
      </c>
      <c r="E4234" s="77">
        <v>2016</v>
      </c>
      <c r="F4234" s="77">
        <v>42.3750997</v>
      </c>
      <c r="G4234" s="77">
        <v>-71.105615700000001</v>
      </c>
      <c r="H4234" s="77">
        <v>0</v>
      </c>
      <c r="I4234" s="77" t="s">
        <v>1790</v>
      </c>
      <c r="J4234" s="77">
        <v>32.7174209</v>
      </c>
      <c r="K4234" s="77">
        <v>-117.1627714</v>
      </c>
      <c r="L4234" s="77">
        <v>8292.5264883878099</v>
      </c>
      <c r="M4234" s="77">
        <v>1.32975968533697</v>
      </c>
      <c r="N4234" s="77">
        <v>0</v>
      </c>
      <c r="O4234" s="77">
        <v>870.715281280721</v>
      </c>
      <c r="P4234" s="87" cm="1">
        <f t="array" ref="P4234">IF($X4234="Non-local",VLOOKUP($E4234,$AI$64:$AW$68,COLUMN($AW:$AW)-COLUMN($AH:$AH),FALSE),IF($X4234="Unknown",VLOOKUP($E4234,$AI$71:$AW$75,COLUMN($AW:$AW)-COLUMN($AH:$AH),FALSE),0))</f>
        <v>264</v>
      </c>
      <c r="Q4234" s="87" cm="1">
        <f t="array" ref="Q4234">IF($X4234="Non-local",VLOOKUP($E4234,$AI$40:$AW$44,COLUMN($AW:$AW)-COLUMN($AH:$AH),FALSE),IF($X4234="Unknown",VLOOKUP($E4234,$AI$47:$AW$51,COLUMN($AW:$AW)-COLUMN($AH:$AH),FALSE),0))</f>
        <v>622.00419999999997</v>
      </c>
      <c r="R4234" s="87" cm="1">
        <f t="array" ref="R4234">IF($X4234="Non-local",VLOOKUP($E4234,$AI$88:$AW$92,COLUMN($AW:$AW)-COLUMN($AH:$AH),FALSE),IF($X4234="Unknown",VLOOKUP($E4234,$AI$95:$AW$99,COLUMN($AW:$AW)-COLUMN($AH:$AH),FALSE),0))</f>
        <v>0.12047560494171299</v>
      </c>
      <c r="S4234" s="87" cm="1">
        <f t="array" ref="S4234">VLOOKUP($E4234,$AI$111:$AW$115,COLUMN($AW:$AW)-COLUMN($AH:$AH),FALSE)</f>
        <v>431.69321999999994</v>
      </c>
      <c r="T4234" s="104">
        <f t="shared" si="791"/>
        <v>1.450235290278683</v>
      </c>
      <c r="U4234" s="104">
        <f t="shared" si="792"/>
        <v>2188.4127012807212</v>
      </c>
      <c r="V4234" s="87" cm="1">
        <f t="array" ref="V4234">VLOOKUP($E4234,$AI$118:$AW$122,COLUMN($AW:$AW)-COLUMN($AH:$AH),FALSE)</f>
        <v>0</v>
      </c>
      <c r="W4234" s="87" t="str">
        <f t="shared" si="789"/>
        <v>Domestic</v>
      </c>
      <c r="X4234" s="87" t="str">
        <f t="shared" si="790"/>
        <v>Non-local</v>
      </c>
      <c r="Y4234" s="104"/>
      <c r="Z4234" s="87" t="str">
        <f t="shared" si="786"/>
        <v>USA</v>
      </c>
      <c r="AA4234" s="87" t="str">
        <f t="shared" si="787"/>
        <v>USA</v>
      </c>
      <c r="AB4234" s="82" cm="1">
        <f t="array" ref="AB4234">VLOOKUP(B4234,'GDP per Capita'!$T$2:$V$4235,COLUMN('GDP per Capita'!$V:$V)-COLUMN('GDP per Capita'!$S:$S),FALSE)</f>
        <v>63809.64</v>
      </c>
      <c r="AC4234" s="82">
        <f t="shared" si="784"/>
        <v>63809.64</v>
      </c>
      <c r="AD4234" s="82">
        <f t="shared" si="785"/>
        <v>63809.64</v>
      </c>
      <c r="AE4234" s="88">
        <f t="shared" si="788"/>
        <v>3.42959574960887E-2</v>
      </c>
    </row>
    <row r="4235" spans="1:31">
      <c r="A4235" s="77" t="s">
        <v>1755</v>
      </c>
      <c r="B4235" s="77">
        <v>4234</v>
      </c>
      <c r="C4235" s="77" t="s">
        <v>29</v>
      </c>
      <c r="D4235" s="77" t="s">
        <v>29</v>
      </c>
      <c r="E4235" s="77">
        <v>2016</v>
      </c>
      <c r="F4235" s="77">
        <v>34.435829499999997</v>
      </c>
      <c r="G4235" s="77">
        <v>-119.8276389</v>
      </c>
      <c r="H4235" s="77">
        <v>0</v>
      </c>
      <c r="I4235" s="77" t="s">
        <v>1790</v>
      </c>
      <c r="J4235" s="77">
        <v>32.7174209</v>
      </c>
      <c r="K4235" s="77">
        <v>-117.1627714</v>
      </c>
      <c r="L4235" s="77">
        <v>624.32658441399303</v>
      </c>
      <c r="M4235" s="77">
        <v>0.24407076456674301</v>
      </c>
      <c r="N4235" s="77">
        <v>0</v>
      </c>
      <c r="O4235" s="77">
        <v>119.870704207486</v>
      </c>
      <c r="P4235" s="87" cm="1">
        <f t="array" ref="P4235">IF($X4235="Non-local",VLOOKUP($E4235,$AI$64:$AW$68,COLUMN($AW:$AW)-COLUMN($AH:$AH),FALSE),IF($X4235="Unknown",VLOOKUP($E4235,$AI$71:$AW$75,COLUMN($AW:$AW)-COLUMN($AH:$AH),FALSE),0))</f>
        <v>264</v>
      </c>
      <c r="Q4235" s="87" cm="1">
        <f t="array" ref="Q4235">IF($X4235="Non-local",VLOOKUP($E4235,$AI$40:$AW$44,COLUMN($AW:$AW)-COLUMN($AH:$AH),FALSE),IF($X4235="Unknown",VLOOKUP($E4235,$AI$47:$AW$51,COLUMN($AW:$AW)-COLUMN($AH:$AH),FALSE),0))</f>
        <v>622.00419999999997</v>
      </c>
      <c r="R4235" s="87" cm="1">
        <f t="array" ref="R4235">IF($X4235="Non-local",VLOOKUP($E4235,$AI$88:$AW$92,COLUMN($AW:$AW)-COLUMN($AH:$AH),FALSE),IF($X4235="Unknown",VLOOKUP($E4235,$AI$95:$AW$99,COLUMN($AW:$AW)-COLUMN($AH:$AH),FALSE),0))</f>
        <v>0.12047560494171299</v>
      </c>
      <c r="S4235" s="87" cm="1">
        <f t="array" ref="S4235">VLOOKUP($E4235,$AI$111:$AW$115,COLUMN($AW:$AW)-COLUMN($AH:$AH),FALSE)</f>
        <v>431.69321999999994</v>
      </c>
      <c r="T4235" s="104">
        <f t="shared" si="791"/>
        <v>0.36454636950845598</v>
      </c>
      <c r="U4235" s="104">
        <f t="shared" si="792"/>
        <v>1437.5681242074859</v>
      </c>
      <c r="V4235" s="87" cm="1">
        <f t="array" ref="V4235">VLOOKUP($E4235,$AI$118:$AW$122,COLUMN($AW:$AW)-COLUMN($AH:$AH),FALSE)</f>
        <v>0</v>
      </c>
      <c r="W4235" s="87" t="str">
        <f t="shared" si="789"/>
        <v>Domestic</v>
      </c>
      <c r="X4235" s="87" t="str">
        <f t="shared" si="790"/>
        <v>Non-local</v>
      </c>
      <c r="Y4235" s="104"/>
      <c r="Z4235" s="87" t="str">
        <f t="shared" si="786"/>
        <v>USA</v>
      </c>
      <c r="AA4235" s="87" t="str">
        <f t="shared" si="787"/>
        <v>USA</v>
      </c>
      <c r="AB4235" s="82" cm="1">
        <f t="array" ref="AB4235">VLOOKUP(B4235,'GDP per Capita'!$T$2:$V$4235,COLUMN('GDP per Capita'!$V:$V)-COLUMN('GDP per Capita'!$S:$S),FALSE)</f>
        <v>63809.64</v>
      </c>
      <c r="AC4235" s="82">
        <f t="shared" si="784"/>
        <v>63809.64</v>
      </c>
      <c r="AD4235" s="82">
        <f t="shared" si="785"/>
        <v>63809.64</v>
      </c>
      <c r="AE4235" s="88">
        <f t="shared" si="788"/>
        <v>2.252901166982741E-2</v>
      </c>
    </row>
  </sheetData>
  <mergeCells count="9">
    <mergeCell ref="AQ128:AU128"/>
    <mergeCell ref="AV128:AZ128"/>
    <mergeCell ref="AW217:AX217"/>
    <mergeCell ref="AY217:AZ217"/>
    <mergeCell ref="AM217:AN217"/>
    <mergeCell ref="AO217:AP217"/>
    <mergeCell ref="AQ217:AR217"/>
    <mergeCell ref="AS217:AT217"/>
    <mergeCell ref="AU217:AV2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FA975-032F-4FC2-AE4C-89B70AA1E12D}">
  <dimension ref="A1:N2452"/>
  <sheetViews>
    <sheetView zoomScale="92" zoomScaleNormal="55" workbookViewId="0">
      <selection activeCell="E23" sqref="E23"/>
    </sheetView>
  </sheetViews>
  <sheetFormatPr baseColWidth="10" defaultColWidth="8.83203125" defaultRowHeight="15"/>
  <cols>
    <col min="1" max="1" width="25" customWidth="1"/>
    <col min="2" max="2" width="7.33203125" customWidth="1"/>
    <col min="3" max="3" width="9.83203125" customWidth="1"/>
    <col min="4" max="4" width="14.6640625" customWidth="1"/>
    <col min="5" max="5" width="9.1640625" customWidth="1"/>
    <col min="6" max="6" width="8.5" customWidth="1"/>
    <col min="7" max="7" width="15.33203125" bestFit="1" customWidth="1"/>
    <col min="8" max="8" width="19.1640625" bestFit="1" customWidth="1"/>
    <col min="9" max="9" width="11.83203125" customWidth="1"/>
    <col min="10" max="10" width="20.83203125" customWidth="1"/>
    <col min="11" max="11" width="13.33203125" customWidth="1"/>
    <col min="12" max="14" width="9" bestFit="1" customWidth="1"/>
    <col min="15" max="16" width="9.1640625" bestFit="1" customWidth="1"/>
    <col min="17" max="19" width="9" bestFit="1" customWidth="1"/>
    <col min="20" max="21" width="9.1640625" bestFit="1" customWidth="1"/>
    <col min="22" max="22" width="9.1640625" customWidth="1"/>
    <col min="23" max="23" width="16.33203125" bestFit="1" customWidth="1"/>
    <col min="24" max="24" width="9.1640625" bestFit="1" customWidth="1"/>
    <col min="26" max="26" width="9.1640625" bestFit="1" customWidth="1"/>
    <col min="27" max="27" width="9.6640625" bestFit="1" customWidth="1"/>
  </cols>
  <sheetData>
    <row r="1" spans="1:10" ht="32">
      <c r="A1" t="s">
        <v>874</v>
      </c>
      <c r="C1" s="5" t="s">
        <v>672</v>
      </c>
      <c r="D1" s="62" t="s">
        <v>836</v>
      </c>
      <c r="E1" s="41" t="s">
        <v>1957</v>
      </c>
      <c r="F1" s="41" t="s">
        <v>1958</v>
      </c>
      <c r="G1" s="41" t="s">
        <v>1959</v>
      </c>
      <c r="H1" s="42" t="s">
        <v>1960</v>
      </c>
      <c r="I1" s="62" t="s">
        <v>869</v>
      </c>
      <c r="J1" s="67" t="s">
        <v>849</v>
      </c>
    </row>
    <row r="2" spans="1:10">
      <c r="A2" t="s">
        <v>822</v>
      </c>
      <c r="C2" s="5" t="s">
        <v>870</v>
      </c>
      <c r="D2" s="5" t="s">
        <v>875</v>
      </c>
      <c r="E2" s="43">
        <f>ICLR!BJ21</f>
        <v>520.28707959436781</v>
      </c>
      <c r="F2" s="43">
        <f>ICLR!BI21</f>
        <v>315.30137885751805</v>
      </c>
      <c r="G2" s="43">
        <f>ICLR!BH21</f>
        <v>645.07810790107249</v>
      </c>
      <c r="H2" s="43">
        <f>ICLR!BF21</f>
        <v>985.71991537037309</v>
      </c>
      <c r="I2" s="5" t="s">
        <v>835</v>
      </c>
      <c r="J2" s="68">
        <f>ICLR!BL21-SUM(E2:H2)</f>
        <v>0</v>
      </c>
    </row>
    <row r="3" spans="1:10">
      <c r="A3" t="s">
        <v>876</v>
      </c>
      <c r="C3" s="5" t="s">
        <v>870</v>
      </c>
      <c r="D3" s="5" t="s">
        <v>876</v>
      </c>
      <c r="E3" s="43">
        <f>ICLR!BM20</f>
        <v>74.044508950169316</v>
      </c>
      <c r="F3" s="5">
        <v>0</v>
      </c>
      <c r="G3" s="5">
        <v>0</v>
      </c>
      <c r="H3" s="5">
        <v>0</v>
      </c>
      <c r="I3" s="5" t="s">
        <v>835</v>
      </c>
      <c r="J3" s="68"/>
    </row>
    <row r="4" spans="1:10">
      <c r="A4" t="s">
        <v>1921</v>
      </c>
      <c r="C4" s="5" t="s">
        <v>871</v>
      </c>
      <c r="D4" s="5" t="s">
        <v>875</v>
      </c>
      <c r="E4" s="43">
        <f>AAS!BA145</f>
        <v>431.69321999999676</v>
      </c>
      <c r="F4" s="8">
        <f>AAS!AX145</f>
        <v>225.23017133892697</v>
      </c>
      <c r="G4" s="43">
        <f>AAS!AY145</f>
        <v>515.82277131100602</v>
      </c>
      <c r="H4" s="43">
        <f>AAS!AW145</f>
        <v>534.48619593115598</v>
      </c>
      <c r="I4" s="5" t="s">
        <v>850</v>
      </c>
      <c r="J4" s="68">
        <f>AAS!BC145-SUM('Attendee Cost'!E4:H4)</f>
        <v>0</v>
      </c>
    </row>
    <row r="5" spans="1:10">
      <c r="A5" t="s">
        <v>876</v>
      </c>
      <c r="C5" s="5" t="s">
        <v>871</v>
      </c>
      <c r="D5" s="5" t="s">
        <v>876</v>
      </c>
      <c r="E5" s="43">
        <f>AAS!BD144</f>
        <v>161.75599999999594</v>
      </c>
      <c r="F5" s="5">
        <v>0</v>
      </c>
      <c r="G5" s="5">
        <v>0</v>
      </c>
      <c r="H5" s="5">
        <v>0</v>
      </c>
      <c r="I5" s="5" t="s">
        <v>850</v>
      </c>
      <c r="J5" s="68"/>
    </row>
    <row r="6" spans="1:10">
      <c r="A6" t="s">
        <v>76</v>
      </c>
      <c r="C6" s="5" t="s">
        <v>872</v>
      </c>
      <c r="D6" s="5" t="s">
        <v>875</v>
      </c>
      <c r="E6" s="43">
        <f>NAMS!BB8</f>
        <v>476.3065309671664</v>
      </c>
      <c r="F6" s="43">
        <f>NAMS!BE8</f>
        <v>193.20285664653096</v>
      </c>
      <c r="G6" s="43">
        <f>NAMS!BF8</f>
        <v>546.09470012278518</v>
      </c>
      <c r="H6" s="44">
        <f>NAMS!BH8</f>
        <v>749.3654499763976</v>
      </c>
      <c r="I6" s="5" t="s">
        <v>834</v>
      </c>
      <c r="J6" s="68">
        <f>NAMS!BJ8-SUM(E6:H6)</f>
        <v>-3.4106051316484809E-12</v>
      </c>
    </row>
    <row r="7" spans="1:10">
      <c r="A7" t="s">
        <v>876</v>
      </c>
      <c r="C7" s="5" t="s">
        <v>872</v>
      </c>
      <c r="D7" s="5" t="s">
        <v>876</v>
      </c>
      <c r="E7" s="43">
        <f>NAMS!BA6</f>
        <v>71.732283464566933</v>
      </c>
      <c r="F7" s="5">
        <v>0</v>
      </c>
      <c r="G7" s="5">
        <v>0</v>
      </c>
      <c r="H7" s="5">
        <v>0</v>
      </c>
      <c r="I7" s="5" t="s">
        <v>834</v>
      </c>
      <c r="J7" s="68"/>
    </row>
    <row r="17" spans="3:10">
      <c r="C17" s="10"/>
      <c r="D17" s="10"/>
      <c r="E17" s="10"/>
      <c r="F17" s="10"/>
      <c r="G17" s="10"/>
      <c r="H17" s="10"/>
      <c r="I17" s="10"/>
      <c r="J17" s="10"/>
    </row>
    <row r="18" spans="3:10">
      <c r="C18" s="10"/>
      <c r="D18" s="10"/>
      <c r="E18" s="162"/>
      <c r="F18" s="162"/>
      <c r="G18" s="162"/>
      <c r="H18" s="162"/>
      <c r="I18" s="10"/>
      <c r="J18" s="10"/>
    </row>
    <row r="19" spans="3:10">
      <c r="C19" s="10"/>
      <c r="D19" s="10"/>
      <c r="E19" s="162"/>
      <c r="F19" s="162"/>
      <c r="G19" s="162"/>
      <c r="H19" s="162"/>
      <c r="I19" s="10"/>
      <c r="J19" s="10"/>
    </row>
    <row r="20" spans="3:10">
      <c r="C20" s="10"/>
      <c r="D20" s="10"/>
      <c r="E20" s="162"/>
      <c r="F20" s="162"/>
      <c r="G20" s="162"/>
      <c r="H20" s="162"/>
      <c r="I20" s="10"/>
      <c r="J20" s="10"/>
    </row>
    <row r="21" spans="3:10">
      <c r="C21" s="10"/>
      <c r="D21" s="10"/>
      <c r="E21" s="162"/>
      <c r="F21" s="162"/>
      <c r="G21" s="162"/>
      <c r="H21" s="162"/>
      <c r="I21" s="12"/>
      <c r="J21" s="10"/>
    </row>
    <row r="22" spans="3:10">
      <c r="C22" s="10"/>
      <c r="D22" s="10"/>
      <c r="E22" s="162"/>
      <c r="F22" s="162"/>
      <c r="G22" s="162"/>
      <c r="H22" s="162"/>
      <c r="I22" s="12"/>
      <c r="J22" s="10"/>
    </row>
    <row r="23" spans="3:10">
      <c r="C23" s="10"/>
      <c r="D23" s="10"/>
      <c r="E23" s="162"/>
      <c r="F23" s="162"/>
      <c r="G23" s="162"/>
      <c r="H23" s="162"/>
      <c r="I23" s="12"/>
      <c r="J23" s="10"/>
    </row>
    <row r="24" spans="3:10">
      <c r="C24" s="10"/>
      <c r="D24" s="10"/>
      <c r="E24" s="162"/>
      <c r="F24" s="162"/>
      <c r="G24" s="162"/>
      <c r="H24" s="162"/>
      <c r="I24" s="12"/>
      <c r="J24" s="10"/>
    </row>
    <row r="25" spans="3:10">
      <c r="C25" s="10"/>
      <c r="D25" s="10"/>
      <c r="E25" s="162"/>
      <c r="F25" s="162"/>
      <c r="G25" s="162"/>
      <c r="H25" s="162"/>
      <c r="I25" s="12"/>
      <c r="J25" s="10"/>
    </row>
    <row r="26" spans="3:10">
      <c r="C26" s="10"/>
      <c r="D26" s="63"/>
      <c r="E26" s="162"/>
      <c r="F26" s="162"/>
      <c r="G26" s="162"/>
      <c r="H26" s="162"/>
      <c r="I26" s="12"/>
      <c r="J26" s="10"/>
    </row>
    <row r="27" spans="3:10" ht="16">
      <c r="C27" s="64"/>
      <c r="D27" s="12"/>
      <c r="E27" s="162"/>
      <c r="F27" s="162"/>
      <c r="G27" s="162"/>
      <c r="H27" s="162"/>
      <c r="I27" s="10"/>
      <c r="J27" s="10"/>
    </row>
    <row r="28" spans="3:10" ht="16">
      <c r="C28" s="64"/>
      <c r="D28" s="12"/>
      <c r="E28" s="162"/>
      <c r="F28" s="162"/>
      <c r="G28" s="162"/>
      <c r="H28" s="162"/>
      <c r="I28" s="10"/>
      <c r="J28" s="10"/>
    </row>
    <row r="29" spans="3:10" ht="16">
      <c r="C29" s="64"/>
      <c r="D29" s="12"/>
      <c r="E29" s="162"/>
      <c r="F29" s="162"/>
      <c r="G29" s="162"/>
      <c r="H29" s="162"/>
      <c r="I29" s="10"/>
      <c r="J29" s="10"/>
    </row>
    <row r="30" spans="3:10" ht="16">
      <c r="C30" s="65"/>
      <c r="D30" s="12"/>
      <c r="E30" s="162"/>
      <c r="F30" s="162"/>
      <c r="G30" s="162"/>
      <c r="H30" s="162"/>
      <c r="I30" s="10"/>
      <c r="J30" s="10"/>
    </row>
    <row r="31" spans="3:10" ht="16">
      <c r="C31" s="66"/>
      <c r="D31" s="12"/>
      <c r="E31" s="12"/>
      <c r="F31" s="12"/>
      <c r="G31" s="12"/>
      <c r="H31" s="12"/>
      <c r="I31" s="10"/>
      <c r="J31" s="10"/>
    </row>
    <row r="32" spans="3:10">
      <c r="C32" s="10"/>
      <c r="D32" s="12"/>
      <c r="E32" s="12"/>
      <c r="F32" s="12"/>
      <c r="G32" s="12"/>
      <c r="H32" s="12"/>
      <c r="I32" s="10"/>
      <c r="J32" s="10"/>
    </row>
    <row r="33" spans="3:10">
      <c r="C33" s="10"/>
      <c r="D33" s="12"/>
      <c r="E33" s="12"/>
      <c r="F33" s="12"/>
      <c r="G33" s="12"/>
      <c r="H33" s="12"/>
      <c r="I33" s="10"/>
      <c r="J33" s="10"/>
    </row>
    <row r="34" spans="3:10">
      <c r="C34" s="10"/>
      <c r="D34" s="11"/>
      <c r="E34" s="11"/>
      <c r="F34" s="11"/>
      <c r="G34" s="11"/>
      <c r="H34" s="11"/>
      <c r="I34" s="10"/>
      <c r="J34" s="10"/>
    </row>
    <row r="35" spans="3:10">
      <c r="C35" s="10"/>
      <c r="D35" s="10"/>
      <c r="E35" s="10"/>
      <c r="F35" s="10"/>
      <c r="G35" s="10"/>
      <c r="H35" s="10"/>
      <c r="I35" s="10"/>
      <c r="J35" s="10"/>
    </row>
    <row r="36" spans="3:10">
      <c r="C36" s="10"/>
      <c r="D36" s="10"/>
      <c r="E36" s="10"/>
      <c r="F36" s="10"/>
      <c r="G36" s="10"/>
      <c r="H36" s="10"/>
      <c r="I36" s="10"/>
      <c r="J36" s="10"/>
    </row>
    <row r="37" spans="3:10">
      <c r="C37" s="10"/>
      <c r="D37" s="10"/>
      <c r="E37" s="10"/>
      <c r="F37" s="10"/>
      <c r="G37" s="10"/>
      <c r="H37" s="10"/>
      <c r="I37" s="10"/>
      <c r="J37" s="10"/>
    </row>
    <row r="38" spans="3:10">
      <c r="C38" s="10"/>
      <c r="D38" s="10"/>
      <c r="E38" s="10"/>
      <c r="F38" s="10"/>
      <c r="G38" s="10"/>
      <c r="H38" s="10"/>
      <c r="I38" s="10"/>
      <c r="J38" s="10"/>
    </row>
    <row r="2437" spans="3:14">
      <c r="L2437" s="4"/>
      <c r="M2437" s="4"/>
      <c r="N2437" s="4"/>
    </row>
    <row r="2438" spans="3:14">
      <c r="I2438" s="4"/>
      <c r="J2438" s="4"/>
      <c r="K2438" s="4"/>
    </row>
    <row r="2443" spans="3:14" s="4" customFormat="1">
      <c r="C2443"/>
      <c r="D2443"/>
      <c r="E2443"/>
      <c r="F2443"/>
      <c r="G2443"/>
      <c r="H2443"/>
      <c r="I2443"/>
      <c r="J2443"/>
      <c r="K2443"/>
      <c r="L2443"/>
      <c r="M2443"/>
      <c r="N2443"/>
    </row>
    <row r="2452" spans="3:8">
      <c r="C2452" s="4"/>
      <c r="D2452" s="4"/>
      <c r="E2452" s="4"/>
      <c r="F2452" s="4"/>
      <c r="G2452" s="4"/>
      <c r="H2452" s="4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B5DF-DD84-4820-AC01-CABAA97E5BEB}">
  <dimension ref="A1:I54"/>
  <sheetViews>
    <sheetView zoomScale="81" zoomScaleNormal="37" workbookViewId="0">
      <selection activeCell="A23" sqref="A23"/>
    </sheetView>
  </sheetViews>
  <sheetFormatPr baseColWidth="10" defaultColWidth="8.83203125" defaultRowHeight="15"/>
  <cols>
    <col min="1" max="1" width="24.33203125" customWidth="1"/>
    <col min="2" max="2" width="20.1640625" customWidth="1"/>
    <col min="3" max="3" width="20" bestFit="1" customWidth="1"/>
    <col min="4" max="4" width="21.1640625" bestFit="1" customWidth="1"/>
    <col min="5" max="6" width="18.6640625" customWidth="1"/>
    <col min="7" max="7" width="18.5" customWidth="1"/>
    <col min="8" max="8" width="9.6640625" bestFit="1" customWidth="1"/>
    <col min="9" max="9" width="9" bestFit="1" customWidth="1"/>
  </cols>
  <sheetData>
    <row r="1" spans="1:9" ht="80">
      <c r="A1" s="6" t="s">
        <v>19</v>
      </c>
      <c r="B1" s="7" t="s">
        <v>22</v>
      </c>
      <c r="C1" s="6" t="s">
        <v>1</v>
      </c>
      <c r="D1" s="6" t="s">
        <v>17</v>
      </c>
      <c r="E1" s="6" t="s">
        <v>15</v>
      </c>
      <c r="F1" s="6" t="s">
        <v>14</v>
      </c>
      <c r="G1" s="6" t="s">
        <v>20</v>
      </c>
      <c r="H1" s="6" t="s">
        <v>698</v>
      </c>
      <c r="I1" s="6" t="s">
        <v>699</v>
      </c>
    </row>
    <row r="2" spans="1:9" ht="30" customHeight="1">
      <c r="A2" s="170" t="s">
        <v>21</v>
      </c>
      <c r="B2" s="6" t="s">
        <v>24</v>
      </c>
      <c r="C2" s="7">
        <v>2030</v>
      </c>
      <c r="D2" s="7">
        <v>27.9</v>
      </c>
      <c r="E2" s="7">
        <v>27900000000</v>
      </c>
      <c r="F2" s="7">
        <v>8548000000</v>
      </c>
      <c r="G2" s="7">
        <v>3.2639213851193261</v>
      </c>
      <c r="H2" s="7">
        <v>0</v>
      </c>
      <c r="I2" s="7">
        <v>0</v>
      </c>
    </row>
    <row r="3" spans="1:9" ht="30" customHeight="1">
      <c r="A3" s="170"/>
      <c r="B3" s="6" t="s">
        <v>23</v>
      </c>
      <c r="C3" s="7">
        <v>2050</v>
      </c>
      <c r="D3" s="7">
        <v>7</v>
      </c>
      <c r="E3" s="7">
        <v>7000000000</v>
      </c>
      <c r="F3" s="7">
        <v>9735000000</v>
      </c>
      <c r="G3" s="7">
        <v>0.71905495634309191</v>
      </c>
      <c r="H3" s="7">
        <v>0</v>
      </c>
      <c r="I3" s="7">
        <v>0</v>
      </c>
    </row>
    <row r="5" spans="1:9">
      <c r="G5" t="s">
        <v>849</v>
      </c>
    </row>
    <row r="6" spans="1:9" ht="16">
      <c r="A6" s="4" t="s">
        <v>1920</v>
      </c>
      <c r="B6" s="39" t="s">
        <v>672</v>
      </c>
      <c r="C6" s="40" t="s">
        <v>836</v>
      </c>
      <c r="D6" s="40" t="s">
        <v>1961</v>
      </c>
      <c r="E6" s="40" t="s">
        <v>1959</v>
      </c>
      <c r="F6" s="39" t="s">
        <v>869</v>
      </c>
    </row>
    <row r="7" spans="1:9" ht="16">
      <c r="A7" s="4" t="s">
        <v>873</v>
      </c>
      <c r="B7" s="39" t="s">
        <v>870</v>
      </c>
      <c r="C7" s="61" t="s">
        <v>867</v>
      </c>
      <c r="D7" s="48">
        <f>ICLR!BE19</f>
        <v>1.400704618178751</v>
      </c>
      <c r="E7" s="48">
        <f>ICLR!BG19</f>
        <v>0.11437179724228475</v>
      </c>
      <c r="F7" s="40" t="s">
        <v>835</v>
      </c>
      <c r="G7" s="33">
        <f>ICLR!BK19-SUM(D7:E7)</f>
        <v>0</v>
      </c>
    </row>
    <row r="8" spans="1:9" ht="16">
      <c r="B8" s="39" t="s">
        <v>870</v>
      </c>
      <c r="C8" s="61" t="s">
        <v>868</v>
      </c>
      <c r="D8" s="48">
        <f>ICLR!BE33</f>
        <v>2.5715179496009717</v>
      </c>
      <c r="E8" s="48">
        <f>ICLR!BG33</f>
        <v>0.11437179724228475</v>
      </c>
      <c r="F8" s="40" t="s">
        <v>835</v>
      </c>
      <c r="G8" s="33">
        <f>ICLR!BK33-SUM(D8:E8)</f>
        <v>0</v>
      </c>
    </row>
    <row r="9" spans="1:9" ht="16">
      <c r="B9" s="39" t="s">
        <v>871</v>
      </c>
      <c r="C9" s="61" t="s">
        <v>867</v>
      </c>
      <c r="D9" s="48">
        <f>AAS!AV143</f>
        <v>0.67333559908097074</v>
      </c>
      <c r="E9" s="48">
        <f>AAS!AZ143</f>
        <v>0.15634435958899845</v>
      </c>
      <c r="F9" s="40" t="s">
        <v>850</v>
      </c>
      <c r="G9" s="33">
        <f>AAS!BB143-SUM('Attendee CO2'!D9:E9)</f>
        <v>0</v>
      </c>
    </row>
    <row r="10" spans="1:9" ht="16">
      <c r="B10" s="39" t="s">
        <v>871</v>
      </c>
      <c r="C10" s="61" t="s">
        <v>868</v>
      </c>
      <c r="D10" s="48">
        <f>AAS!AV160</f>
        <v>2.2032545334694822</v>
      </c>
      <c r="E10" s="48">
        <f>AAS!AZ160</f>
        <v>0.16197839056517727</v>
      </c>
      <c r="F10" s="40" t="s">
        <v>850</v>
      </c>
      <c r="G10" s="33">
        <f>AAS!BB160-SUM('Attendee CO2'!D10:E10)</f>
        <v>0</v>
      </c>
    </row>
    <row r="11" spans="1:9" ht="16">
      <c r="B11" s="39" t="s">
        <v>872</v>
      </c>
      <c r="C11" s="61" t="s">
        <v>867</v>
      </c>
      <c r="D11" s="48">
        <f>NAMS!BD5</f>
        <v>1.0104692655759262</v>
      </c>
      <c r="E11" s="48">
        <f>NAMS!BG5</f>
        <v>0.11719843462246772</v>
      </c>
      <c r="F11" s="40" t="s">
        <v>834</v>
      </c>
      <c r="G11" s="33">
        <f>NAMS!BI5-SUM(D11:E11)</f>
        <v>0</v>
      </c>
    </row>
    <row r="12" spans="1:9" ht="16">
      <c r="B12" s="39" t="s">
        <v>872</v>
      </c>
      <c r="C12" s="61" t="s">
        <v>868</v>
      </c>
      <c r="D12" s="48">
        <f>NAMS!BD17</f>
        <v>2.4046652843882828</v>
      </c>
      <c r="E12" s="48">
        <f>NAMS!BG17</f>
        <v>0.12750226711924789</v>
      </c>
      <c r="F12" s="40" t="s">
        <v>834</v>
      </c>
      <c r="G12" s="33">
        <f>NAMS!BI17-SUM(D12:E12)</f>
        <v>0</v>
      </c>
    </row>
    <row r="13" spans="1:9">
      <c r="B13" s="49"/>
    </row>
    <row r="14" spans="1:9">
      <c r="B14" s="49"/>
    </row>
    <row r="15" spans="1:9">
      <c r="B15" s="10"/>
      <c r="C15" s="49"/>
      <c r="D15" s="49"/>
      <c r="E15" s="49"/>
      <c r="F15" s="49"/>
    </row>
    <row r="16" spans="1:9">
      <c r="C16" s="49"/>
      <c r="D16" s="49"/>
      <c r="E16" s="49"/>
      <c r="F16" s="49"/>
    </row>
    <row r="17" spans="1:6">
      <c r="A17" s="158"/>
      <c r="C17" s="10"/>
      <c r="D17" s="10"/>
      <c r="E17" s="10"/>
      <c r="F17" s="10"/>
    </row>
    <row r="31" spans="1:6">
      <c r="D31" s="33"/>
      <c r="E31" s="33"/>
    </row>
    <row r="32" spans="1:6">
      <c r="D32" s="33"/>
      <c r="E32" s="33"/>
    </row>
    <row r="33" spans="2:7">
      <c r="D33" s="33"/>
      <c r="E33" s="33"/>
    </row>
    <row r="34" spans="2:7">
      <c r="D34" s="33"/>
      <c r="E34" s="33"/>
    </row>
    <row r="35" spans="2:7">
      <c r="D35" s="33"/>
      <c r="E35" s="33"/>
    </row>
    <row r="36" spans="2:7">
      <c r="D36" s="33"/>
      <c r="E36" s="33"/>
    </row>
    <row r="37" spans="2:7">
      <c r="D37" s="33"/>
      <c r="E37" s="33"/>
    </row>
    <row r="38" spans="2:7">
      <c r="D38" s="33"/>
      <c r="E38" s="33"/>
    </row>
    <row r="39" spans="2:7">
      <c r="B39" s="2"/>
      <c r="D39" s="33"/>
      <c r="E39" s="33"/>
    </row>
    <row r="40" spans="2:7">
      <c r="B40" s="3"/>
      <c r="D40" s="33"/>
      <c r="E40" s="33"/>
    </row>
    <row r="41" spans="2:7">
      <c r="B41" s="3"/>
      <c r="C41" s="2"/>
      <c r="D41" s="33"/>
      <c r="E41" s="33"/>
      <c r="F41" s="2"/>
      <c r="G41" s="2"/>
    </row>
    <row r="42" spans="2:7">
      <c r="B42" s="3"/>
      <c r="C42" s="3"/>
      <c r="D42" s="3"/>
      <c r="E42" s="3"/>
      <c r="F42" s="3"/>
      <c r="G42" s="3"/>
    </row>
    <row r="43" spans="2:7">
      <c r="B43" s="3"/>
      <c r="C43" s="3"/>
      <c r="D43" s="3"/>
      <c r="E43" s="3"/>
      <c r="F43" s="3"/>
      <c r="G43" s="3"/>
    </row>
    <row r="44" spans="2:7">
      <c r="B44" s="3"/>
      <c r="C44" s="3"/>
      <c r="D44" s="3"/>
      <c r="E44" s="3"/>
      <c r="F44" s="3"/>
      <c r="G44" s="3"/>
    </row>
    <row r="45" spans="2:7">
      <c r="C45" s="3"/>
      <c r="D45" s="3"/>
      <c r="E45" s="3"/>
      <c r="F45" s="3"/>
      <c r="G45" s="3"/>
    </row>
    <row r="46" spans="2:7">
      <c r="C46" s="3"/>
      <c r="D46" s="3"/>
      <c r="E46" s="3"/>
      <c r="F46" s="3"/>
      <c r="G46" s="3"/>
    </row>
    <row r="47" spans="2:7">
      <c r="B47" s="3"/>
    </row>
    <row r="49" spans="2:4">
      <c r="C49" s="3"/>
      <c r="D49" s="3"/>
    </row>
    <row r="52" spans="2:4">
      <c r="B52" s="3"/>
    </row>
    <row r="54" spans="2:4">
      <c r="C54" s="3"/>
      <c r="D54" s="3"/>
    </row>
  </sheetData>
  <mergeCells count="1">
    <mergeCell ref="A2:A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901C-05DF-E145-94E1-2F666D982698}">
  <dimension ref="A1:F51"/>
  <sheetViews>
    <sheetView workbookViewId="0">
      <selection activeCell="D17" sqref="D17"/>
    </sheetView>
  </sheetViews>
  <sheetFormatPr baseColWidth="10" defaultRowHeight="15"/>
  <cols>
    <col min="3" max="3" width="12.6640625" bestFit="1" customWidth="1"/>
    <col min="5" max="5" width="30.83203125" customWidth="1"/>
    <col min="6" max="6" width="11.5" bestFit="1" customWidth="1"/>
  </cols>
  <sheetData>
    <row r="1" spans="1:4">
      <c r="A1" t="s">
        <v>672</v>
      </c>
      <c r="B1" t="s">
        <v>877</v>
      </c>
      <c r="C1" t="s">
        <v>27</v>
      </c>
      <c r="D1" t="s">
        <v>869</v>
      </c>
    </row>
    <row r="2" spans="1:4">
      <c r="A2" t="s">
        <v>870</v>
      </c>
      <c r="B2" s="1">
        <f>ICLR!AV71</f>
        <v>4.9107640607429948E-2</v>
      </c>
      <c r="C2" t="s">
        <v>28</v>
      </c>
      <c r="D2" t="s">
        <v>835</v>
      </c>
    </row>
    <row r="3" spans="1:4">
      <c r="A3" t="s">
        <v>870</v>
      </c>
      <c r="B3" s="1">
        <f>ICLR!AV72</f>
        <v>3.0956135509428936E-2</v>
      </c>
      <c r="C3" t="s">
        <v>29</v>
      </c>
      <c r="D3" t="s">
        <v>835</v>
      </c>
    </row>
    <row r="4" spans="1:4">
      <c r="A4" t="s">
        <v>870</v>
      </c>
      <c r="B4" s="1">
        <f>ICLR!AV73</f>
        <v>0.13505933021763988</v>
      </c>
      <c r="C4" t="s">
        <v>30</v>
      </c>
      <c r="D4" t="s">
        <v>835</v>
      </c>
    </row>
    <row r="5" spans="1:4">
      <c r="A5" t="s">
        <v>870</v>
      </c>
      <c r="B5" s="1">
        <f>ICLR!AV74</f>
        <v>6.8126608353466525E-2</v>
      </c>
      <c r="C5" t="s">
        <v>31</v>
      </c>
      <c r="D5" t="s">
        <v>835</v>
      </c>
    </row>
    <row r="6" spans="1:4">
      <c r="A6" t="s">
        <v>870</v>
      </c>
      <c r="B6" s="1">
        <f>ICLR!AV75</f>
        <v>9.2043454832808791E-2</v>
      </c>
      <c r="C6" t="s">
        <v>32</v>
      </c>
      <c r="D6" t="s">
        <v>835</v>
      </c>
    </row>
    <row r="7" spans="1:4">
      <c r="A7" t="s">
        <v>870</v>
      </c>
      <c r="B7" s="1">
        <f>ICLR!AV76</f>
        <v>1.1573986123625783</v>
      </c>
      <c r="C7" t="s">
        <v>35</v>
      </c>
      <c r="D7" t="s">
        <v>835</v>
      </c>
    </row>
    <row r="8" spans="1:4">
      <c r="A8" t="s">
        <v>870</v>
      </c>
      <c r="B8" s="1">
        <f>ICLR!AV77</f>
        <v>6.7063562346460631E-2</v>
      </c>
      <c r="C8" t="s">
        <v>816</v>
      </c>
      <c r="D8" t="s">
        <v>835</v>
      </c>
    </row>
    <row r="9" spans="1:4">
      <c r="A9" t="s">
        <v>871</v>
      </c>
      <c r="B9" s="1">
        <f>AAS!AO191</f>
        <v>5.3979103098754581E-2</v>
      </c>
      <c r="C9" t="s">
        <v>28</v>
      </c>
      <c r="D9" t="s">
        <v>850</v>
      </c>
    </row>
    <row r="10" spans="1:4">
      <c r="A10" t="s">
        <v>871</v>
      </c>
      <c r="B10" s="1">
        <f>AAS!AO192</f>
        <v>2.5385654335395576E-2</v>
      </c>
      <c r="C10" t="s">
        <v>29</v>
      </c>
      <c r="D10" t="s">
        <v>850</v>
      </c>
    </row>
    <row r="11" spans="1:4">
      <c r="A11" t="s">
        <v>871</v>
      </c>
      <c r="B11" s="1">
        <f>AAS!AO193</f>
        <v>0.12456153111318735</v>
      </c>
      <c r="C11" t="s">
        <v>30</v>
      </c>
      <c r="D11" t="s">
        <v>850</v>
      </c>
    </row>
    <row r="12" spans="1:4">
      <c r="A12" t="s">
        <v>871</v>
      </c>
      <c r="B12" s="1">
        <f>AAS!AO194</f>
        <v>5.9504239137581488E-2</v>
      </c>
      <c r="C12" t="s">
        <v>31</v>
      </c>
      <c r="D12" t="s">
        <v>850</v>
      </c>
    </row>
    <row r="13" spans="1:4">
      <c r="A13" t="s">
        <v>871</v>
      </c>
      <c r="B13" s="1">
        <f>AAS!AO195</f>
        <v>0.1071214691799629</v>
      </c>
      <c r="C13" t="s">
        <v>32</v>
      </c>
      <c r="D13" t="s">
        <v>850</v>
      </c>
    </row>
    <row r="14" spans="1:4">
      <c r="A14" t="s">
        <v>871</v>
      </c>
      <c r="B14" s="1">
        <f>AAS!AO196</f>
        <v>1.1697944546532653</v>
      </c>
      <c r="C14" t="s">
        <v>35</v>
      </c>
      <c r="D14" t="s">
        <v>850</v>
      </c>
    </row>
    <row r="15" spans="1:4">
      <c r="A15" t="s">
        <v>871</v>
      </c>
      <c r="B15" s="1">
        <f>AAS!AO197</f>
        <v>5.7943038916479186E-2</v>
      </c>
      <c r="C15" t="s">
        <v>816</v>
      </c>
      <c r="D15" t="s">
        <v>850</v>
      </c>
    </row>
    <row r="16" spans="1:4">
      <c r="A16" t="s">
        <v>872</v>
      </c>
      <c r="B16" s="1">
        <f>NAMS!AQ117</f>
        <v>3.7272881432790478E-2</v>
      </c>
      <c r="C16" t="s">
        <v>28</v>
      </c>
      <c r="D16" t="s">
        <v>834</v>
      </c>
    </row>
    <row r="17" spans="1:6">
      <c r="A17" t="s">
        <v>872</v>
      </c>
      <c r="B17" s="1">
        <f>NAMS!AQ118</f>
        <v>2.4972782296957999E-2</v>
      </c>
      <c r="C17" t="s">
        <v>29</v>
      </c>
      <c r="D17" t="s">
        <v>834</v>
      </c>
    </row>
    <row r="18" spans="1:6">
      <c r="A18" t="s">
        <v>872</v>
      </c>
      <c r="B18" s="1">
        <f>NAMS!AQ119</f>
        <v>0.11420070365606391</v>
      </c>
      <c r="C18" t="s">
        <v>30</v>
      </c>
      <c r="D18" t="s">
        <v>834</v>
      </c>
    </row>
    <row r="19" spans="1:6">
      <c r="A19" t="s">
        <v>872</v>
      </c>
      <c r="B19" s="1">
        <f>NAMS!AQ120</f>
        <v>6.1008036435648248E-2</v>
      </c>
      <c r="C19" t="s">
        <v>31</v>
      </c>
      <c r="D19" t="s">
        <v>834</v>
      </c>
    </row>
    <row r="20" spans="1:6">
      <c r="A20" t="s">
        <v>872</v>
      </c>
      <c r="B20" s="1">
        <f>NAMS!AQ121</f>
        <v>0.11641386378835172</v>
      </c>
      <c r="C20" t="s">
        <v>32</v>
      </c>
      <c r="D20" t="s">
        <v>834</v>
      </c>
    </row>
    <row r="21" spans="1:6">
      <c r="A21" t="s">
        <v>872</v>
      </c>
      <c r="B21" s="1">
        <f>NAMS!AQ122</f>
        <v>0.68096146230218235</v>
      </c>
      <c r="C21" t="s">
        <v>35</v>
      </c>
      <c r="D21" t="s">
        <v>834</v>
      </c>
    </row>
    <row r="22" spans="1:6">
      <c r="A22" t="s">
        <v>872</v>
      </c>
      <c r="B22" s="1">
        <f>NAMS!AQ123</f>
        <v>7.0746006060308078E-2</v>
      </c>
      <c r="C22" t="s">
        <v>816</v>
      </c>
      <c r="D22" t="s">
        <v>834</v>
      </c>
    </row>
    <row r="23" spans="1:6">
      <c r="B23" s="1"/>
      <c r="C23" s="1"/>
    </row>
    <row r="27" spans="1:6">
      <c r="E27" s="158"/>
    </row>
    <row r="31" spans="1:6">
      <c r="E31" s="164"/>
      <c r="F31" s="163"/>
    </row>
    <row r="32" spans="1:6">
      <c r="E32" s="164"/>
      <c r="F32" s="163"/>
    </row>
    <row r="33" spans="5:6">
      <c r="E33" s="164"/>
      <c r="F33" s="163"/>
    </row>
    <row r="34" spans="5:6">
      <c r="E34" s="164"/>
      <c r="F34" s="163"/>
    </row>
    <row r="35" spans="5:6">
      <c r="E35" s="164"/>
      <c r="F35" s="163"/>
    </row>
    <row r="36" spans="5:6">
      <c r="E36" s="164"/>
      <c r="F36" s="163"/>
    </row>
    <row r="37" spans="5:6">
      <c r="E37" s="164"/>
      <c r="F37" s="163"/>
    </row>
    <row r="38" spans="5:6">
      <c r="E38" s="164"/>
      <c r="F38" s="163"/>
    </row>
    <row r="39" spans="5:6">
      <c r="E39" s="164"/>
      <c r="F39" s="163"/>
    </row>
    <row r="40" spans="5:6">
      <c r="E40" s="164"/>
      <c r="F40" s="163"/>
    </row>
    <row r="41" spans="5:6">
      <c r="E41" s="164"/>
      <c r="F41" s="163"/>
    </row>
    <row r="42" spans="5:6">
      <c r="E42" s="164"/>
      <c r="F42" s="163"/>
    </row>
    <row r="43" spans="5:6">
      <c r="E43" s="164"/>
      <c r="F43" s="163"/>
    </row>
    <row r="44" spans="5:6">
      <c r="E44" s="164"/>
      <c r="F44" s="163"/>
    </row>
    <row r="45" spans="5:6">
      <c r="E45" s="164"/>
      <c r="F45" s="163"/>
    </row>
    <row r="46" spans="5:6">
      <c r="E46" s="164"/>
      <c r="F46" s="163"/>
    </row>
    <row r="47" spans="5:6">
      <c r="E47" s="164"/>
      <c r="F47" s="163"/>
    </row>
    <row r="48" spans="5:6">
      <c r="E48" s="164"/>
      <c r="F48" s="163"/>
    </row>
    <row r="49" spans="5:6">
      <c r="E49" s="164"/>
      <c r="F49" s="163"/>
    </row>
    <row r="50" spans="5:6">
      <c r="E50" s="164"/>
      <c r="F50" s="163"/>
    </row>
    <row r="51" spans="5:6">
      <c r="E51" s="164"/>
      <c r="F51" s="16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F9E8F-141F-6F42-AFAD-972A7D4FA47A}">
  <dimension ref="A1:G31"/>
  <sheetViews>
    <sheetView zoomScale="75" workbookViewId="0">
      <selection activeCell="G7" sqref="G7"/>
    </sheetView>
  </sheetViews>
  <sheetFormatPr baseColWidth="10" defaultColWidth="8.83203125" defaultRowHeight="15"/>
  <cols>
    <col min="1" max="3" width="15.5" customWidth="1"/>
    <col min="4" max="4" width="21.1640625" bestFit="1" customWidth="1"/>
    <col min="5" max="6" width="18.6640625" customWidth="1"/>
    <col min="7" max="7" width="9" bestFit="1" customWidth="1"/>
    <col min="8" max="8" width="9.6640625" bestFit="1" customWidth="1"/>
    <col min="9" max="9" width="9" bestFit="1" customWidth="1"/>
  </cols>
  <sheetData>
    <row r="1" spans="1:7" ht="16">
      <c r="A1" s="2" t="s">
        <v>1</v>
      </c>
      <c r="B1" s="2" t="s">
        <v>1962</v>
      </c>
      <c r="C1" s="2" t="s">
        <v>835</v>
      </c>
      <c r="D1" s="2" t="s">
        <v>1963</v>
      </c>
      <c r="E1" s="2" t="s">
        <v>850</v>
      </c>
      <c r="F1" s="2" t="s">
        <v>1964</v>
      </c>
      <c r="G1" s="2" t="s">
        <v>834</v>
      </c>
    </row>
    <row r="2" spans="1:7">
      <c r="A2" s="161" t="s">
        <v>1965</v>
      </c>
      <c r="B2" s="3"/>
      <c r="C2" s="3"/>
      <c r="E2" s="3"/>
      <c r="F2" s="3">
        <f>NAMS!AY2</f>
        <v>520.00591798662799</v>
      </c>
      <c r="G2" s="3">
        <f>NAMS!AY2</f>
        <v>520.00591798662799</v>
      </c>
    </row>
    <row r="3" spans="1:7">
      <c r="A3" s="161" t="s">
        <v>1966</v>
      </c>
      <c r="B3" s="3"/>
      <c r="C3" s="3"/>
      <c r="D3" s="3">
        <f>AAS!AR140</f>
        <v>652.83244955858231</v>
      </c>
      <c r="E3" s="3">
        <f>AAS!AR140</f>
        <v>652.83244955858231</v>
      </c>
      <c r="F3" s="3">
        <f>NAMS!AY3</f>
        <v>560.51955876489967</v>
      </c>
      <c r="G3" s="3">
        <f>NAMS!AY3</f>
        <v>560.51955876489967</v>
      </c>
    </row>
    <row r="4" spans="1:7">
      <c r="A4" s="161" t="s">
        <v>1967</v>
      </c>
      <c r="B4" s="3"/>
      <c r="C4" s="3"/>
      <c r="D4" s="3">
        <f>AAS!AR141</f>
        <v>524.59132420767423</v>
      </c>
      <c r="E4" s="3">
        <f>AAS!AR141</f>
        <v>524.59132420767423</v>
      </c>
      <c r="F4" s="3"/>
      <c r="G4" s="3"/>
    </row>
    <row r="5" spans="1:7">
      <c r="A5" s="161" t="s">
        <v>1968</v>
      </c>
      <c r="B5" s="3">
        <f>ICLR!BA18</f>
        <v>2904.1420417676522</v>
      </c>
      <c r="C5" s="3">
        <f>ICLR!BA18</f>
        <v>2904.1420417676522</v>
      </c>
      <c r="D5" s="3">
        <f>AAS!AR142</f>
        <v>564.6819848895741</v>
      </c>
      <c r="E5" s="3">
        <f>AAS!AR142</f>
        <v>564.6819848895741</v>
      </c>
      <c r="F5" s="3">
        <f>NAMS!AY4</f>
        <v>470.83156222803575</v>
      </c>
      <c r="G5" s="3">
        <f>NAMS!AY4</f>
        <v>470.83156222803575</v>
      </c>
    </row>
    <row r="6" spans="1:7">
      <c r="A6" s="161" t="s">
        <v>1969</v>
      </c>
      <c r="B6" s="3">
        <f>ICLR!BA19</f>
        <v>3914.9574574479566</v>
      </c>
      <c r="C6" s="3">
        <f>ICLR!BA19</f>
        <v>3914.9574574479566</v>
      </c>
      <c r="D6" s="3">
        <f>AAS!AR143</f>
        <v>624.74900887848662</v>
      </c>
      <c r="E6" s="3">
        <f>AAS!AR143</f>
        <v>624.74900887848662</v>
      </c>
      <c r="F6" s="3">
        <f>NAMS!AY5</f>
        <v>623.60023820971116</v>
      </c>
      <c r="G6" s="3">
        <f>NAMS!AY5</f>
        <v>623.60023820971116</v>
      </c>
    </row>
    <row r="7" spans="1:7">
      <c r="A7" s="161" t="s">
        <v>1970</v>
      </c>
      <c r="B7" s="3">
        <f>ICLR!BA20</f>
        <v>16858.230532293655</v>
      </c>
      <c r="C7" s="3">
        <f>'Virtual CO2'!E16</f>
        <v>0.79679999999999995</v>
      </c>
      <c r="D7" s="3">
        <f>AAS!AR144</f>
        <v>1304.0697666958583</v>
      </c>
      <c r="E7" s="3">
        <f>'Virtual CO2'!E17</f>
        <v>0.16788</v>
      </c>
      <c r="F7" s="3">
        <f>NAMS!AY6</f>
        <v>858.21630705321775</v>
      </c>
      <c r="G7" s="3" t="e">
        <f>'Virtual CO2'!#REF!</f>
        <v>#REF!</v>
      </c>
    </row>
    <row r="13" spans="1:7">
      <c r="B13" s="3"/>
      <c r="C13" s="3"/>
    </row>
    <row r="14" spans="1:7">
      <c r="B14" s="3"/>
      <c r="C14" s="3"/>
    </row>
    <row r="15" spans="1:7">
      <c r="B15" s="3"/>
      <c r="C15" s="3"/>
    </row>
    <row r="16" spans="1:7">
      <c r="B16" s="3"/>
      <c r="C16" s="3"/>
    </row>
    <row r="17" spans="2:7">
      <c r="B17" s="3"/>
      <c r="C17" s="3"/>
    </row>
    <row r="18" spans="2:7">
      <c r="B18" s="3"/>
      <c r="C18" s="3"/>
    </row>
    <row r="19" spans="2:7">
      <c r="B19" s="3"/>
      <c r="C19" s="3"/>
      <c r="D19" s="3"/>
      <c r="E19" s="3"/>
      <c r="F19" s="3"/>
      <c r="G19" s="3"/>
    </row>
    <row r="20" spans="2:7">
      <c r="B20" s="3"/>
      <c r="C20" s="3"/>
      <c r="D20" s="3"/>
      <c r="E20" s="3"/>
      <c r="F20" s="3"/>
      <c r="G20" s="3"/>
    </row>
    <row r="21" spans="2:7">
      <c r="B21" s="3"/>
      <c r="C21" s="3"/>
      <c r="D21" s="3"/>
      <c r="E21" s="3"/>
      <c r="F21" s="3"/>
      <c r="G21" s="3"/>
    </row>
    <row r="22" spans="2:7">
      <c r="B22" s="3"/>
      <c r="C22" s="3"/>
      <c r="D22" s="3"/>
      <c r="E22" s="3"/>
      <c r="F22" s="3"/>
      <c r="G22" s="3"/>
    </row>
    <row r="23" spans="2:7">
      <c r="B23" s="3"/>
      <c r="C23" s="3"/>
      <c r="D23" s="3"/>
      <c r="E23" s="3"/>
      <c r="F23" s="3"/>
      <c r="G23" s="3"/>
    </row>
    <row r="24" spans="2:7">
      <c r="B24" s="3"/>
      <c r="C24" s="3"/>
      <c r="D24" s="3"/>
      <c r="E24" s="3"/>
      <c r="F24" s="3"/>
      <c r="G24" s="3"/>
    </row>
    <row r="25" spans="2:7">
      <c r="B25" s="3"/>
      <c r="C25" s="3"/>
      <c r="D25" s="3"/>
      <c r="E25" s="3"/>
      <c r="F25" s="3"/>
      <c r="G25" s="3"/>
    </row>
    <row r="26" spans="2:7">
      <c r="B26" s="3"/>
      <c r="C26" s="3"/>
      <c r="D26" s="3"/>
      <c r="E26" s="3"/>
      <c r="F26" s="3"/>
      <c r="G26" s="3"/>
    </row>
    <row r="27" spans="2:7">
      <c r="B27" s="3"/>
      <c r="C27" s="3"/>
      <c r="D27" s="3"/>
      <c r="E27" s="3"/>
      <c r="F27" s="3"/>
      <c r="G27" s="3"/>
    </row>
    <row r="28" spans="2:7">
      <c r="B28" s="3"/>
      <c r="C28" s="3"/>
      <c r="D28" s="3"/>
      <c r="E28" s="3"/>
      <c r="F28" s="3"/>
      <c r="G28" s="3"/>
    </row>
    <row r="29" spans="2:7">
      <c r="B29" s="3"/>
      <c r="C29" s="3"/>
      <c r="D29" s="3"/>
      <c r="E29" s="3"/>
      <c r="F29" s="3"/>
      <c r="G29" s="3"/>
    </row>
    <row r="30" spans="2:7">
      <c r="B30" s="3"/>
      <c r="C30" s="3"/>
      <c r="D30" s="3"/>
      <c r="E30" s="3"/>
      <c r="F30" s="3"/>
      <c r="G30" s="3"/>
    </row>
    <row r="31" spans="2:7">
      <c r="B31" s="3"/>
      <c r="C31" s="3"/>
      <c r="D31" s="3"/>
      <c r="E31" s="3"/>
      <c r="F31" s="3"/>
      <c r="G31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AE67-D191-F64B-B847-21D7B217A985}">
  <dimension ref="A2:K25"/>
  <sheetViews>
    <sheetView workbookViewId="0">
      <selection activeCell="A10" sqref="A10"/>
    </sheetView>
  </sheetViews>
  <sheetFormatPr baseColWidth="10" defaultRowHeight="15"/>
  <cols>
    <col min="1" max="1" width="24.1640625" customWidth="1"/>
    <col min="2" max="2" width="24.5" customWidth="1"/>
    <col min="3" max="3" width="17.1640625" bestFit="1" customWidth="1"/>
    <col min="4" max="4" width="21" bestFit="1" customWidth="1"/>
    <col min="5" max="5" width="18.33203125" customWidth="1"/>
    <col min="6" max="6" width="24.6640625" customWidth="1"/>
    <col min="7" max="7" width="11.83203125" bestFit="1" customWidth="1"/>
    <col min="10" max="10" width="20.1640625" bestFit="1" customWidth="1"/>
  </cols>
  <sheetData>
    <row r="2" spans="1:7">
      <c r="A2" s="28"/>
    </row>
    <row r="12" spans="1:7">
      <c r="A12" s="29"/>
    </row>
    <row r="14" spans="1:7">
      <c r="A14" s="29"/>
    </row>
    <row r="15" spans="1:7" s="2" customFormat="1" ht="30" customHeight="1">
      <c r="B15" s="2" t="s">
        <v>823</v>
      </c>
      <c r="C15" s="2" t="s">
        <v>814</v>
      </c>
      <c r="D15" s="2" t="s">
        <v>826</v>
      </c>
      <c r="E15" s="2" t="s">
        <v>845</v>
      </c>
      <c r="F15" s="2" t="s">
        <v>827</v>
      </c>
      <c r="G15" s="2" t="s">
        <v>828</v>
      </c>
    </row>
    <row r="16" spans="1:7">
      <c r="A16" t="s">
        <v>825</v>
      </c>
      <c r="B16">
        <v>8</v>
      </c>
      <c r="C16">
        <v>4980</v>
      </c>
      <c r="D16">
        <f t="shared" ref="D16" si="0">4*5</f>
        <v>20</v>
      </c>
      <c r="E16">
        <f>B16*C16*D16/1000/1000</f>
        <v>0.79679999999999995</v>
      </c>
      <c r="F16" s="33">
        <f>ICLR!BA20</f>
        <v>16858.230532293655</v>
      </c>
      <c r="G16" s="30">
        <f>E16/F16</f>
        <v>4.7264746942073697E-5</v>
      </c>
    </row>
    <row r="17" spans="1:11">
      <c r="A17" t="s">
        <v>844</v>
      </c>
      <c r="B17">
        <v>8</v>
      </c>
      <c r="C17">
        <v>1399</v>
      </c>
      <c r="D17">
        <f>3*5</f>
        <v>15</v>
      </c>
      <c r="E17">
        <f>B17*C17*D17/1000/1000</f>
        <v>0.16788</v>
      </c>
      <c r="F17" s="33">
        <f>AAS!AR144</f>
        <v>1304.0697666958583</v>
      </c>
      <c r="G17" s="30">
        <f>E17/F17</f>
        <v>1.2873544367596234E-4</v>
      </c>
    </row>
    <row r="18" spans="1:11">
      <c r="A18" t="s">
        <v>824</v>
      </c>
      <c r="B18">
        <v>8</v>
      </c>
      <c r="C18">
        <v>635</v>
      </c>
      <c r="D18">
        <f>4*5</f>
        <v>20</v>
      </c>
      <c r="E18">
        <f>B18*C18*D18/1000/1000</f>
        <v>0.1016</v>
      </c>
      <c r="F18" s="33">
        <f>NAMS!AY6</f>
        <v>858.21630705321775</v>
      </c>
      <c r="G18" s="30">
        <f>E18/F18</f>
        <v>1.1838507281323402E-4</v>
      </c>
    </row>
    <row r="22" spans="1:11">
      <c r="G22" s="30"/>
    </row>
    <row r="23" spans="1:11">
      <c r="G23" s="30"/>
      <c r="H23" s="55"/>
      <c r="I23" s="55"/>
      <c r="J23" s="55"/>
      <c r="K23" s="55"/>
    </row>
    <row r="24" spans="1:11">
      <c r="G24" s="30"/>
      <c r="H24" s="55"/>
      <c r="I24" s="55"/>
      <c r="J24" s="55"/>
      <c r="K24" s="55"/>
    </row>
    <row r="25" spans="1:11">
      <c r="H25" s="55"/>
      <c r="I25" s="55"/>
      <c r="J25" s="55"/>
      <c r="K25" s="5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9019C-2AB8-954E-B3FF-F990C61749B0}">
  <dimension ref="A30:F33"/>
  <sheetViews>
    <sheetView workbookViewId="0">
      <selection activeCell="C36" sqref="C36"/>
    </sheetView>
  </sheetViews>
  <sheetFormatPr baseColWidth="10" defaultRowHeight="15"/>
  <cols>
    <col min="1" max="1" width="15.1640625" customWidth="1"/>
    <col min="3" max="3" width="17.33203125" customWidth="1"/>
    <col min="4" max="4" width="19" customWidth="1"/>
    <col min="5" max="5" width="14.33203125" customWidth="1"/>
    <col min="6" max="6" width="12.1640625" bestFit="1" customWidth="1"/>
  </cols>
  <sheetData>
    <row r="30" spans="1:6" s="4" customFormat="1">
      <c r="C30" s="4" t="s">
        <v>13</v>
      </c>
    </row>
    <row r="31" spans="1:6" s="2" customFormat="1" ht="30" customHeight="1">
      <c r="A31" s="2" t="s">
        <v>19</v>
      </c>
      <c r="B31" s="2" t="s">
        <v>1</v>
      </c>
      <c r="C31" s="2" t="s">
        <v>17</v>
      </c>
      <c r="D31" s="2" t="s">
        <v>15</v>
      </c>
      <c r="E31" s="2" t="s">
        <v>14</v>
      </c>
      <c r="F31" s="2" t="s">
        <v>16</v>
      </c>
    </row>
    <row r="32" spans="1:6">
      <c r="A32" s="171" t="s">
        <v>18</v>
      </c>
      <c r="B32">
        <v>2030</v>
      </c>
      <c r="C32">
        <v>27.9</v>
      </c>
      <c r="D32" s="60">
        <f t="shared" ref="D32:D33" si="0">C32*10^9</f>
        <v>27900000000</v>
      </c>
      <c r="E32">
        <v>8548487370.999999</v>
      </c>
      <c r="F32">
        <f>D32/E32</f>
        <v>3.2637353006624688</v>
      </c>
    </row>
    <row r="33" spans="1:6">
      <c r="A33" s="171"/>
      <c r="B33">
        <v>2050</v>
      </c>
      <c r="C33" s="159">
        <v>7</v>
      </c>
      <c r="D33" s="60">
        <f t="shared" si="0"/>
        <v>7000000000</v>
      </c>
      <c r="E33">
        <v>9735033900</v>
      </c>
      <c r="F33">
        <f>D33/E33</f>
        <v>0.71905245240080773</v>
      </c>
    </row>
  </sheetData>
  <mergeCells count="1">
    <mergeCell ref="A32:A3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C926A-D614-2E40-A322-39849BB4F681}">
  <dimension ref="A1:L45"/>
  <sheetViews>
    <sheetView topLeftCell="A7" zoomScale="81" workbookViewId="0">
      <selection activeCell="B8" sqref="B8"/>
    </sheetView>
  </sheetViews>
  <sheetFormatPr baseColWidth="10" defaultRowHeight="15"/>
  <cols>
    <col min="1" max="1" width="33.6640625" bestFit="1" customWidth="1"/>
    <col min="2" max="2" width="15.83203125" bestFit="1" customWidth="1"/>
    <col min="3" max="4" width="18.6640625" customWidth="1"/>
    <col min="5" max="7" width="19.1640625" customWidth="1"/>
    <col min="8" max="8" width="15.83203125" bestFit="1" customWidth="1"/>
    <col min="9" max="10" width="15.83203125" customWidth="1"/>
    <col min="11" max="13" width="12.1640625" customWidth="1"/>
    <col min="14" max="14" width="15.83203125" bestFit="1" customWidth="1"/>
    <col min="15" max="15" width="11.83203125" bestFit="1" customWidth="1"/>
  </cols>
  <sheetData>
    <row r="1" spans="1:12">
      <c r="A1" t="s">
        <v>852</v>
      </c>
      <c r="B1" s="57"/>
      <c r="C1" s="57"/>
      <c r="D1" s="57"/>
    </row>
    <row r="2" spans="1:12">
      <c r="A2" t="s">
        <v>853</v>
      </c>
      <c r="B2">
        <f>4.03*10^-4</f>
        <v>4.0300000000000004E-4</v>
      </c>
    </row>
    <row r="3" spans="1:12">
      <c r="A3" t="s">
        <v>854</v>
      </c>
      <c r="B3">
        <f>B2/1.60934</f>
        <v>2.5041321286987212E-4</v>
      </c>
    </row>
    <row r="6" spans="1:12">
      <c r="A6" t="s">
        <v>1972</v>
      </c>
      <c r="B6">
        <v>2.5</v>
      </c>
    </row>
    <row r="7" spans="1:12">
      <c r="A7" t="s">
        <v>1971</v>
      </c>
      <c r="B7">
        <f>B6/B3</f>
        <v>9983.4987593052101</v>
      </c>
    </row>
    <row r="9" spans="1:12">
      <c r="A9" s="172" t="s">
        <v>834</v>
      </c>
      <c r="B9" s="172"/>
      <c r="C9" s="172"/>
      <c r="D9" s="172"/>
      <c r="E9" s="172"/>
      <c r="F9" s="172"/>
      <c r="G9" s="172"/>
      <c r="L9" s="58"/>
    </row>
    <row r="10" spans="1:12" s="2" customFormat="1" ht="46" customHeight="1">
      <c r="B10" s="2" t="s">
        <v>855</v>
      </c>
      <c r="C10" s="2" t="s">
        <v>857</v>
      </c>
      <c r="D10" s="2" t="s">
        <v>856</v>
      </c>
      <c r="E10" s="2" t="s">
        <v>858</v>
      </c>
      <c r="F10" s="2" t="s">
        <v>859</v>
      </c>
      <c r="G10" s="2" t="s">
        <v>860</v>
      </c>
    </row>
    <row r="11" spans="1:12" ht="16">
      <c r="A11" s="13">
        <v>2015</v>
      </c>
      <c r="B11" s="33">
        <f>NAMS!AY2</f>
        <v>520.00591798662799</v>
      </c>
      <c r="C11" s="33">
        <f>NAMS!BI2</f>
        <v>1.1403638552338333</v>
      </c>
      <c r="D11" s="33">
        <f>NAMS!BI14</f>
        <v>2.9730922428473829</v>
      </c>
      <c r="E11" s="33">
        <f>B11/$B$3</f>
        <v>2076591.3748203472</v>
      </c>
      <c r="F11" s="33">
        <f t="shared" ref="F11:G11" si="0">C11/$B$3</f>
        <v>4553.9284535533925</v>
      </c>
      <c r="G11" s="33">
        <f t="shared" si="0"/>
        <v>11872.745087106718</v>
      </c>
    </row>
    <row r="12" spans="1:12" ht="16">
      <c r="A12" s="13">
        <v>2016</v>
      </c>
      <c r="B12" s="33">
        <f>NAMS!AY3</f>
        <v>560.51955876489967</v>
      </c>
      <c r="C12" s="33">
        <f>NAMS!BI3</f>
        <v>1.548396571173756</v>
      </c>
      <c r="D12" s="33">
        <f>NAMS!BI15</f>
        <v>2.9180644360703525</v>
      </c>
      <c r="E12" s="33">
        <f t="shared" ref="E12:E18" si="1">B12/$B$3</f>
        <v>2238378.5277982722</v>
      </c>
      <c r="F12" s="33">
        <f t="shared" ref="F12:F18" si="2">C12/$B$3</f>
        <v>6183.3660988902539</v>
      </c>
      <c r="G12" s="33">
        <f t="shared" ref="G12:G18" si="3">D12/$B$3</f>
        <v>11652.997070832409</v>
      </c>
    </row>
    <row r="13" spans="1:12" ht="16">
      <c r="A13" s="13">
        <v>2017</v>
      </c>
      <c r="B13" s="33"/>
      <c r="E13" s="33">
        <f t="shared" si="1"/>
        <v>0</v>
      </c>
      <c r="F13" s="33">
        <f t="shared" si="2"/>
        <v>0</v>
      </c>
      <c r="G13" s="33">
        <f t="shared" si="3"/>
        <v>0</v>
      </c>
    </row>
    <row r="14" spans="1:12" ht="16">
      <c r="A14" s="13">
        <v>2018</v>
      </c>
      <c r="B14" s="33">
        <f>NAMS!AY4</f>
        <v>470.83156222803575</v>
      </c>
      <c r="C14" s="33">
        <f>NAMS!BI4</f>
        <v>1.100073743523448</v>
      </c>
      <c r="D14" s="33">
        <f>NAMS!BI16</f>
        <v>2.8983948991345514</v>
      </c>
      <c r="E14" s="33">
        <f t="shared" si="1"/>
        <v>1880218.5269381315</v>
      </c>
      <c r="F14" s="33">
        <f t="shared" si="2"/>
        <v>4393.0339414442324</v>
      </c>
      <c r="G14" s="33">
        <f t="shared" si="3"/>
        <v>11574.448751794538</v>
      </c>
    </row>
    <row r="15" spans="1:12" ht="16">
      <c r="A15" s="21">
        <v>2019</v>
      </c>
      <c r="B15" s="33">
        <f>NAMS!AY5</f>
        <v>623.60023820971116</v>
      </c>
      <c r="C15" s="33">
        <f>NAMS!BI5</f>
        <v>1.1276677001983928</v>
      </c>
      <c r="D15" s="33">
        <f>NAMS!BI17</f>
        <v>2.532167551507531</v>
      </c>
      <c r="E15" s="33">
        <f t="shared" si="1"/>
        <v>2490284.881787634</v>
      </c>
      <c r="F15" s="33">
        <f t="shared" si="2"/>
        <v>4503.2276343356862</v>
      </c>
      <c r="G15" s="33">
        <f t="shared" si="3"/>
        <v>10111.956643531339</v>
      </c>
    </row>
    <row r="16" spans="1:12" ht="16">
      <c r="A16" s="22">
        <v>2020</v>
      </c>
      <c r="B16" s="33">
        <f>NAMS!AY6</f>
        <v>858.21630705321775</v>
      </c>
      <c r="C16" s="33">
        <f>NAMS!BI6</f>
        <v>1.3515217433908941</v>
      </c>
      <c r="D16" s="33">
        <f>NAMS!BI18</f>
        <v>3.0262146737763085</v>
      </c>
      <c r="E16" s="33">
        <f t="shared" si="1"/>
        <v>3427200.5746725197</v>
      </c>
      <c r="F16" s="33">
        <f t="shared" si="2"/>
        <v>5397.1662593268029</v>
      </c>
      <c r="G16" s="33">
        <f t="shared" si="3"/>
        <v>12084.8841764148</v>
      </c>
    </row>
    <row r="17" spans="1:7">
      <c r="A17" t="s">
        <v>819</v>
      </c>
      <c r="B17" s="33">
        <f>NAMS!AY7</f>
        <v>517.11901299318777</v>
      </c>
      <c r="C17" s="33">
        <f>NAMS!BI7</f>
        <v>1.2450698547187506</v>
      </c>
      <c r="D17" s="33">
        <f>NAMS!BI19</f>
        <v>2.9296199243863068</v>
      </c>
      <c r="E17" s="33">
        <f t="shared" si="1"/>
        <v>2065062.8098522502</v>
      </c>
      <c r="F17" s="33">
        <f t="shared" si="2"/>
        <v>4972.0613399331869</v>
      </c>
      <c r="G17" s="33">
        <f t="shared" si="3"/>
        <v>11699.142752138609</v>
      </c>
    </row>
    <row r="18" spans="1:7">
      <c r="A18" t="s">
        <v>75</v>
      </c>
      <c r="B18" s="33">
        <f>NAMS!AY8</f>
        <v>543.73931929731862</v>
      </c>
      <c r="C18" s="33">
        <f>NAMS!BI8</f>
        <v>1.2089812546910921</v>
      </c>
      <c r="D18" s="33">
        <f>NAMS!BI20</f>
        <v>2.7974238090592358</v>
      </c>
      <c r="E18" s="33">
        <f t="shared" si="1"/>
        <v>2171368.3278360963</v>
      </c>
      <c r="F18" s="33">
        <f t="shared" si="2"/>
        <v>4827.9451424927101</v>
      </c>
      <c r="G18" s="33">
        <f t="shared" si="3"/>
        <v>11171.230850797496</v>
      </c>
    </row>
    <row r="22" spans="1:7">
      <c r="A22" s="172" t="s">
        <v>850</v>
      </c>
      <c r="B22" s="172"/>
      <c r="C22" s="172"/>
      <c r="D22" s="172"/>
      <c r="E22" s="172"/>
      <c r="F22" s="172"/>
      <c r="G22" s="172"/>
    </row>
    <row r="23" spans="1:7" ht="46" customHeight="1">
      <c r="B23" s="2" t="s">
        <v>855</v>
      </c>
      <c r="C23" s="2" t="s">
        <v>857</v>
      </c>
      <c r="D23" s="2" t="s">
        <v>856</v>
      </c>
      <c r="E23" s="2" t="s">
        <v>858</v>
      </c>
      <c r="F23" s="2" t="s">
        <v>859</v>
      </c>
      <c r="G23" s="2" t="s">
        <v>860</v>
      </c>
    </row>
    <row r="24" spans="1:7" ht="16">
      <c r="A24" s="13">
        <v>2016</v>
      </c>
      <c r="B24" s="33">
        <f>AAS!AR140</f>
        <v>652.83244955858231</v>
      </c>
      <c r="C24" s="33">
        <f>AAS!BB140</f>
        <v>0.89798136115348326</v>
      </c>
      <c r="D24" s="33">
        <f>AAS!BB157</f>
        <v>2.678750421209235</v>
      </c>
      <c r="E24" s="33">
        <f>B24/$B$3</f>
        <v>2607020.7800809154</v>
      </c>
      <c r="F24" s="33">
        <f t="shared" ref="F24:G24" si="4">C24/$B$3</f>
        <v>3585.9983219820019</v>
      </c>
      <c r="G24" s="33">
        <f t="shared" si="4"/>
        <v>10697.320602652284</v>
      </c>
    </row>
    <row r="25" spans="1:7" ht="16">
      <c r="A25" s="13">
        <v>2017</v>
      </c>
      <c r="B25" s="33">
        <f>AAS!AR141</f>
        <v>524.59132420767423</v>
      </c>
      <c r="C25" s="33">
        <f>AAS!BB141</f>
        <v>0.8529940231019093</v>
      </c>
      <c r="D25" s="33">
        <f>AAS!BB158</f>
        <v>2.6436682823080764</v>
      </c>
      <c r="E25" s="33">
        <f t="shared" ref="E25:E28" si="5">B25/$B$3</f>
        <v>2094902.7337478374</v>
      </c>
      <c r="F25" s="33">
        <f t="shared" ref="F25:F28" si="6">C25/$B$3</f>
        <v>3406.3459085330687</v>
      </c>
      <c r="G25" s="33">
        <f t="shared" ref="G25:G28" si="7">D25/$B$3</f>
        <v>10557.223606574888</v>
      </c>
    </row>
    <row r="26" spans="1:7" ht="16">
      <c r="A26" s="13">
        <v>2018</v>
      </c>
      <c r="B26" s="33">
        <f>AAS!AR142</f>
        <v>564.6819848895741</v>
      </c>
      <c r="C26" s="33">
        <f>AAS!BB142</f>
        <v>0.76308376336428929</v>
      </c>
      <c r="D26" s="33">
        <f>AAS!BB159</f>
        <v>2.5494833736219866</v>
      </c>
      <c r="E26" s="33">
        <f t="shared" si="5"/>
        <v>2255000.7582188267</v>
      </c>
      <c r="F26" s="33">
        <f t="shared" si="6"/>
        <v>3047.2983219173334</v>
      </c>
      <c r="G26" s="33">
        <f t="shared" si="7"/>
        <v>10181.105638969746</v>
      </c>
    </row>
    <row r="27" spans="1:7" ht="16">
      <c r="A27" s="21">
        <v>2019</v>
      </c>
      <c r="B27" s="33">
        <f>AAS!AR143</f>
        <v>624.74900887848662</v>
      </c>
      <c r="C27" s="33">
        <f>AAS!BB143</f>
        <v>0.82967995866996891</v>
      </c>
      <c r="D27" s="33">
        <f>AAS!BB160</f>
        <v>2.3652329240346597</v>
      </c>
      <c r="E27" s="33">
        <f t="shared" si="5"/>
        <v>2494872.3820062126</v>
      </c>
      <c r="F27" s="33">
        <f t="shared" si="6"/>
        <v>3313.2435352008133</v>
      </c>
      <c r="G27" s="33">
        <f t="shared" si="7"/>
        <v>9445.3199850271449</v>
      </c>
    </row>
    <row r="28" spans="1:7" ht="16">
      <c r="A28" s="22">
        <v>2020</v>
      </c>
      <c r="B28" s="33">
        <f>AAS!AR144</f>
        <v>1304.0697666958583</v>
      </c>
      <c r="C28" s="33">
        <f>AAS!BB144</f>
        <v>0.93214422208424474</v>
      </c>
      <c r="D28" s="33">
        <f>AAS!BB161</f>
        <v>2.2884778483944292</v>
      </c>
      <c r="E28" s="33">
        <f t="shared" si="5"/>
        <v>5207671.5591422152</v>
      </c>
      <c r="F28" s="33">
        <f t="shared" si="6"/>
        <v>3722.4242738686312</v>
      </c>
      <c r="G28" s="33">
        <f t="shared" si="7"/>
        <v>9138.8063040572979</v>
      </c>
    </row>
    <row r="33" spans="1:7">
      <c r="A33" s="172" t="s">
        <v>835</v>
      </c>
      <c r="B33" s="172"/>
      <c r="C33" s="172"/>
      <c r="D33" s="172"/>
      <c r="E33" s="172"/>
      <c r="F33" s="172"/>
      <c r="G33" s="172"/>
    </row>
    <row r="34" spans="1:7" ht="46" customHeight="1">
      <c r="B34" s="2" t="s">
        <v>855</v>
      </c>
      <c r="C34" s="2" t="s">
        <v>857</v>
      </c>
      <c r="D34" s="2" t="s">
        <v>856</v>
      </c>
      <c r="E34" s="2" t="s">
        <v>858</v>
      </c>
      <c r="F34" s="2" t="s">
        <v>859</v>
      </c>
      <c r="G34" s="2" t="s">
        <v>860</v>
      </c>
    </row>
    <row r="35" spans="1:7" ht="16">
      <c r="A35" s="13">
        <v>2018</v>
      </c>
      <c r="B35" s="33">
        <f>ICLR!BA18</f>
        <v>2904.1420417676522</v>
      </c>
      <c r="C35" s="33">
        <f>ICLR!BK18</f>
        <v>1.4630438497570037</v>
      </c>
      <c r="D35" s="33">
        <f>ICLR!BK32</f>
        <v>1.612697953519076</v>
      </c>
      <c r="E35" s="33">
        <f>B35/$B$3</f>
        <v>11597399.388333384</v>
      </c>
      <c r="F35" s="33">
        <f t="shared" ref="F35:F38" si="8">C35/$B$3</f>
        <v>5842.5185835432667</v>
      </c>
      <c r="G35" s="33">
        <f t="shared" ref="G35:G38" si="9">D35/$B$3</f>
        <v>6440.1472072366987</v>
      </c>
    </row>
    <row r="36" spans="1:7" ht="16">
      <c r="A36" s="21">
        <v>2019</v>
      </c>
      <c r="B36" s="33">
        <f>ICLR!BA19</f>
        <v>3914.9574574479566</v>
      </c>
      <c r="C36" s="33">
        <f>ICLR!BK19</f>
        <v>1.5150764154210359</v>
      </c>
      <c r="D36" s="33">
        <f>ICLR!BK33</f>
        <v>2.685889746843257</v>
      </c>
      <c r="E36" s="33">
        <f t="shared" ref="E36:E38" si="10">B36/$B$3</f>
        <v>15633989.167665742</v>
      </c>
      <c r="F36" s="33">
        <f t="shared" si="8"/>
        <v>6050.3054054433987</v>
      </c>
      <c r="G36" s="33">
        <f t="shared" si="9"/>
        <v>10725.830782096098</v>
      </c>
    </row>
    <row r="37" spans="1:7" ht="16">
      <c r="A37" s="22">
        <v>2020</v>
      </c>
      <c r="B37" s="33">
        <f>ICLR!BA20</f>
        <v>16858.230532293655</v>
      </c>
      <c r="C37" s="33">
        <f>ICLR!BK20</f>
        <v>3.3851868538742278</v>
      </c>
      <c r="D37" s="33">
        <f>ICLR!BK34</f>
        <v>3.3924797854738302</v>
      </c>
      <c r="E37" s="33">
        <f t="shared" si="10"/>
        <v>67321649.44129397</v>
      </c>
      <c r="F37" s="33">
        <f t="shared" si="8"/>
        <v>13518.403502267865</v>
      </c>
      <c r="G37" s="33">
        <f t="shared" si="9"/>
        <v>13547.527091698397</v>
      </c>
    </row>
    <row r="38" spans="1:7">
      <c r="A38" t="s">
        <v>851</v>
      </c>
      <c r="B38" s="33">
        <f>ICLR!BA21</f>
        <v>3409.5497496078042</v>
      </c>
      <c r="C38" s="33">
        <f>ICLR!BK21</f>
        <v>1.4924708906140531</v>
      </c>
      <c r="D38" s="33">
        <f>ICLR!BK35</f>
        <v>2.0375354885396426</v>
      </c>
      <c r="E38" s="33">
        <f t="shared" si="10"/>
        <v>13615694.277999561</v>
      </c>
      <c r="F38" s="33">
        <f t="shared" si="8"/>
        <v>5960.0325138978169</v>
      </c>
      <c r="G38" s="33">
        <f t="shared" si="9"/>
        <v>8136.6932087503437</v>
      </c>
    </row>
    <row r="39" spans="1:7">
      <c r="E39" s="33"/>
      <c r="G39" s="33"/>
    </row>
    <row r="40" spans="1:7">
      <c r="E40" s="33"/>
      <c r="F40" s="33"/>
      <c r="G40" s="33"/>
    </row>
    <row r="41" spans="1:7">
      <c r="E41" s="33"/>
      <c r="F41" s="33"/>
      <c r="G41" s="33"/>
    </row>
    <row r="44" spans="1:7">
      <c r="C44" t="s">
        <v>861</v>
      </c>
      <c r="D44" t="s">
        <v>862</v>
      </c>
      <c r="E44" t="s">
        <v>863</v>
      </c>
    </row>
    <row r="45" spans="1:7">
      <c r="C45">
        <v>2.5</v>
      </c>
      <c r="D45" s="59">
        <f>C45/$B$3</f>
        <v>9983.4987593052101</v>
      </c>
      <c r="E45" s="33">
        <f>C45/$B$2</f>
        <v>6203.4739454094288</v>
      </c>
    </row>
  </sheetData>
  <mergeCells count="3">
    <mergeCell ref="A22:G22"/>
    <mergeCell ref="A9:G9"/>
    <mergeCell ref="A33:G3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EF271-3893-1846-8107-6A71F54BD258}">
  <dimension ref="A1:Y21"/>
  <sheetViews>
    <sheetView tabSelected="1" workbookViewId="0">
      <selection activeCell="C3" sqref="C3"/>
    </sheetView>
  </sheetViews>
  <sheetFormatPr baseColWidth="10" defaultRowHeight="15"/>
  <cols>
    <col min="1" max="1" width="21" customWidth="1"/>
  </cols>
  <sheetData>
    <row r="1" spans="1:25" ht="16">
      <c r="B1" s="35" t="s">
        <v>35</v>
      </c>
      <c r="C1" s="15"/>
      <c r="E1" s="35" t="s">
        <v>30</v>
      </c>
      <c r="H1" s="35" t="s">
        <v>31</v>
      </c>
      <c r="K1" t="s">
        <v>32</v>
      </c>
      <c r="N1" s="35" t="s">
        <v>816</v>
      </c>
      <c r="Q1" t="s">
        <v>28</v>
      </c>
      <c r="T1" t="s">
        <v>29</v>
      </c>
      <c r="W1" t="s">
        <v>674</v>
      </c>
    </row>
    <row r="2" spans="1:25" s="2" customFormat="1" ht="30" customHeight="1">
      <c r="A2" s="2" t="str">
        <f>NAMS!AO68</f>
        <v>Region</v>
      </c>
      <c r="B2" s="2" t="str">
        <f>NAMS!AP68</f>
        <v>Number of Attendees</v>
      </c>
      <c r="C2" s="2" t="str">
        <f>NAMS!AR68</f>
        <v>Average Attendee Cost (USD)</v>
      </c>
      <c r="D2" s="2" t="str">
        <f>NAMS!AS68</f>
        <v>% Cost Diff vs. USA</v>
      </c>
      <c r="E2" s="2" t="str">
        <f>NAMS!AT68</f>
        <v>Number of Attendees</v>
      </c>
      <c r="F2" s="2" t="str">
        <f>NAMS!AV68</f>
        <v>Average Attendee Cost (USD)</v>
      </c>
      <c r="G2" s="2" t="str">
        <f>NAMS!AW68</f>
        <v>% Cost Diff vs. USA</v>
      </c>
      <c r="H2" s="2" t="str">
        <f>NAMS!AX68</f>
        <v>Number of Attendees</v>
      </c>
      <c r="I2" s="2" t="str">
        <f>NAMS!AZ68</f>
        <v>Average Attendee Cost (USD)</v>
      </c>
      <c r="J2" s="2" t="str">
        <f>NAMS!BA68</f>
        <v>% Cost Diff vs. USA</v>
      </c>
      <c r="K2" s="2" t="str">
        <f>NAMS!BB68</f>
        <v>Number of Attendees</v>
      </c>
      <c r="L2" s="2" t="str">
        <f>NAMS!BD68</f>
        <v>Average Attendee Cost (USD)</v>
      </c>
      <c r="M2" s="2" t="str">
        <f>NAMS!BE68</f>
        <v>% Cost Diff vs. USA</v>
      </c>
      <c r="N2" s="2" t="str">
        <f>NAMS!BF68</f>
        <v>Number of Attendees</v>
      </c>
      <c r="O2" s="2" t="str">
        <f>NAMS!BH68</f>
        <v>Average Attendee Cost (USD)</v>
      </c>
      <c r="P2" s="2" t="str">
        <f>NAMS!BI68</f>
        <v>% Cost Diff vs. USA</v>
      </c>
      <c r="Q2" s="2" t="str">
        <f>NAMS!BJ68</f>
        <v>Number of Attendees</v>
      </c>
      <c r="R2" s="2" t="str">
        <f>NAMS!BL68</f>
        <v>Average Attendee Cost (USD)</v>
      </c>
      <c r="S2" s="2" t="str">
        <f>NAMS!BM68</f>
        <v>% Cost Diff vs. USA</v>
      </c>
      <c r="T2" s="2" t="str">
        <f>NAMS!BN68</f>
        <v>Number of Attendees</v>
      </c>
      <c r="U2" s="2" t="str">
        <f>NAMS!BP68</f>
        <v>Average Attendee Cost (USD)</v>
      </c>
      <c r="V2" s="2" t="str">
        <f>NAMS!BQ68</f>
        <v>% Cost Diff vs. USA</v>
      </c>
      <c r="W2" s="2" t="str">
        <f>NAMS!BR68</f>
        <v>Number of Attendees</v>
      </c>
      <c r="X2" s="2" t="str">
        <f>NAMS!BT68</f>
        <v>Average Attendee Cost (USD)</v>
      </c>
      <c r="Y2" s="2" t="str">
        <f>NAMS!BU68</f>
        <v>% Cost Diff vs. USA</v>
      </c>
    </row>
    <row r="3" spans="1:25" ht="15" customHeight="1">
      <c r="A3" s="2">
        <f>NAMS!AO69</f>
        <v>2015</v>
      </c>
      <c r="B3" s="2">
        <f>NAMS!AP69</f>
        <v>2</v>
      </c>
      <c r="C3" s="70">
        <f>NAMS!AR69</f>
        <v>3369.2592851375302</v>
      </c>
      <c r="D3" s="71">
        <f>NAMS!AS69</f>
        <v>1.115032075606623</v>
      </c>
      <c r="E3" s="2">
        <f>NAMS!AT69</f>
        <v>38</v>
      </c>
      <c r="F3" s="70">
        <f>NAMS!AV69</f>
        <v>3695.1442069743966</v>
      </c>
      <c r="G3" s="71">
        <f>NAMS!AW69</f>
        <v>1.3196043582095021</v>
      </c>
      <c r="H3" s="2">
        <f>NAMS!AX69</f>
        <v>22</v>
      </c>
      <c r="I3" s="70">
        <f>NAMS!AZ69</f>
        <v>2702.7363870034424</v>
      </c>
      <c r="J3" s="71">
        <f>NAMS!BA69</f>
        <v>0.69662636996727845</v>
      </c>
      <c r="K3" s="2">
        <f>NAMS!BB69</f>
        <v>28</v>
      </c>
      <c r="L3" s="70">
        <f>NAMS!BD69</f>
        <v>3275.1855110593142</v>
      </c>
      <c r="M3" s="71">
        <f>NAMS!BE69</f>
        <v>1.0559778346562485</v>
      </c>
      <c r="N3" s="2">
        <f>NAMS!BF69</f>
        <v>2</v>
      </c>
      <c r="O3" s="70">
        <f>NAMS!BH69</f>
        <v>3926.5377099348298</v>
      </c>
      <c r="P3" s="71">
        <f>NAMS!BI69</f>
        <v>1.4648602258736956</v>
      </c>
      <c r="Q3" s="2">
        <f>NAMS!BJ69</f>
        <v>10</v>
      </c>
      <c r="R3" s="70">
        <f>NAMS!BL69</f>
        <v>1767.599075221274</v>
      </c>
      <c r="S3" s="71">
        <f>NAMS!BM69</f>
        <v>0.10959959579157022</v>
      </c>
      <c r="T3" s="2">
        <f>NAMS!BN69</f>
        <v>345</v>
      </c>
      <c r="U3" s="70">
        <f>NAMS!BP69</f>
        <v>1593.0062356955868</v>
      </c>
      <c r="V3" s="2">
        <f>NAMS!BQ69</f>
        <v>0</v>
      </c>
      <c r="W3" s="2">
        <f>NAMS!BR69</f>
        <v>456</v>
      </c>
      <c r="X3" s="70">
        <f>NAMS!BT69</f>
        <v>1946.9590894072307</v>
      </c>
      <c r="Y3" s="71">
        <f>NAMS!BU69</f>
        <v>0.22219175655460649</v>
      </c>
    </row>
    <row r="4" spans="1:25" ht="15" customHeight="1">
      <c r="A4" s="2">
        <f>NAMS!AO70</f>
        <v>2016</v>
      </c>
      <c r="B4" s="2">
        <f>NAMS!AP70</f>
        <v>1</v>
      </c>
      <c r="C4" s="70">
        <f>NAMS!AR70</f>
        <v>5411.6573815855199</v>
      </c>
      <c r="D4" s="71">
        <f>NAMS!AS70</f>
        <v>1.6255987075802993</v>
      </c>
      <c r="E4" s="2">
        <f>NAMS!AT70</f>
        <v>49</v>
      </c>
      <c r="F4" s="70">
        <f>NAMS!AV70</f>
        <v>3516.8496017586499</v>
      </c>
      <c r="G4" s="71">
        <f>NAMS!AW70</f>
        <v>0.70628610017924875</v>
      </c>
      <c r="H4" s="2">
        <f>NAMS!AX70</f>
        <v>17</v>
      </c>
      <c r="I4" s="70">
        <f>NAMS!AZ70</f>
        <v>3493.4080461717726</v>
      </c>
      <c r="J4" s="71">
        <f>NAMS!BA70</f>
        <v>0.69491285281477055</v>
      </c>
      <c r="K4" s="2">
        <f>NAMS!BB70</f>
        <v>20</v>
      </c>
      <c r="L4" s="70">
        <f>NAMS!BD70</f>
        <v>3596.9670222168352</v>
      </c>
      <c r="M4" s="71">
        <f>NAMS!BE70</f>
        <v>0.74515703763465146</v>
      </c>
      <c r="N4" s="2">
        <f>NAMS!BF70</f>
        <v>4</v>
      </c>
      <c r="O4" s="70">
        <f>NAMS!BH70</f>
        <v>3926.5291749540525</v>
      </c>
      <c r="P4" s="71">
        <f>NAMS!BI70</f>
        <v>0.90505222339393576</v>
      </c>
      <c r="Q4" s="2">
        <f>NAMS!BJ70</f>
        <v>9</v>
      </c>
      <c r="R4" s="70">
        <f>NAMS!BL70</f>
        <v>1976.7024181429167</v>
      </c>
      <c r="S4" s="71">
        <f>NAMS!BM70</f>
        <v>-4.0954194179545718E-2</v>
      </c>
      <c r="T4" s="2">
        <f>NAMS!BN70</f>
        <v>257</v>
      </c>
      <c r="U4" s="70">
        <f>NAMS!BP70</f>
        <v>2061.1136675081616</v>
      </c>
      <c r="V4" s="2">
        <f>NAMS!BQ70</f>
        <v>0</v>
      </c>
      <c r="W4" s="2">
        <f>NAMS!BR70</f>
        <v>362</v>
      </c>
      <c r="X4" s="70">
        <f>NAMS!BT70</f>
        <v>2435.8828087329116</v>
      </c>
      <c r="Y4" s="71">
        <f>NAMS!BU70</f>
        <v>0.18182846833374172</v>
      </c>
    </row>
    <row r="5" spans="1:25" ht="15" customHeight="1">
      <c r="A5" s="2">
        <f>NAMS!AO71</f>
        <v>2018</v>
      </c>
      <c r="B5" s="2">
        <f>NAMS!AP71</f>
        <v>0</v>
      </c>
      <c r="C5" s="72" t="s">
        <v>878</v>
      </c>
      <c r="D5" s="73" t="s">
        <v>878</v>
      </c>
      <c r="E5" s="2">
        <f>NAMS!AT71</f>
        <v>39</v>
      </c>
      <c r="F5" s="70">
        <f>NAMS!AV71</f>
        <v>3348.9891952377666</v>
      </c>
      <c r="G5" s="71">
        <f>NAMS!AW71</f>
        <v>1.6361442606776184</v>
      </c>
      <c r="H5" s="2">
        <f>NAMS!AX71</f>
        <v>26</v>
      </c>
      <c r="I5" s="70">
        <f>NAMS!AZ71</f>
        <v>2635.9980122164261</v>
      </c>
      <c r="J5" s="71">
        <f>NAMS!BA71</f>
        <v>1.0749159301389137</v>
      </c>
      <c r="K5" s="2">
        <f>NAMS!BB71</f>
        <v>21</v>
      </c>
      <c r="L5" s="70">
        <f>NAMS!BD71</f>
        <v>3053.9009024501183</v>
      </c>
      <c r="M5" s="71">
        <f>NAMS!BE71</f>
        <v>1.4038666198505068</v>
      </c>
      <c r="N5" s="2">
        <f>NAMS!BF71</f>
        <v>3</v>
      </c>
      <c r="O5" s="70">
        <f>NAMS!BH71</f>
        <v>4505.33845193249</v>
      </c>
      <c r="P5" s="71">
        <f>NAMS!BI71</f>
        <v>2.5463602329206121</v>
      </c>
      <c r="Q5" s="2">
        <f>NAMS!BJ71</f>
        <v>16</v>
      </c>
      <c r="R5" s="70">
        <f>NAMS!BL71</f>
        <v>1655.2819132658663</v>
      </c>
      <c r="S5" s="71">
        <f>NAMS!BM71</f>
        <v>0.30294893804501599</v>
      </c>
      <c r="T5" s="2">
        <f>NAMS!BN71</f>
        <v>310</v>
      </c>
      <c r="U5" s="70">
        <f>NAMS!BP71</f>
        <v>1270.4119593124665</v>
      </c>
      <c r="V5" s="2">
        <f>NAMS!BQ71</f>
        <v>0</v>
      </c>
      <c r="W5" s="2">
        <f>NAMS!BR71</f>
        <v>428</v>
      </c>
      <c r="X5" s="70">
        <f>NAMS!BT71</f>
        <v>1671.1521702668031</v>
      </c>
      <c r="Y5" s="71">
        <f>NAMS!BU71</f>
        <v>0.3154411512083159</v>
      </c>
    </row>
    <row r="6" spans="1:25" ht="15" customHeight="1">
      <c r="A6" s="2">
        <f>NAMS!AO72</f>
        <v>2019</v>
      </c>
      <c r="B6" s="2">
        <f>NAMS!AP72</f>
        <v>2</v>
      </c>
      <c r="C6" s="70">
        <f>NAMS!AR72</f>
        <v>3879.4994934318001</v>
      </c>
      <c r="D6" s="71">
        <f>NAMS!AS72</f>
        <v>1.5140364667163884</v>
      </c>
      <c r="E6" s="2">
        <f>NAMS!AT72</f>
        <v>44</v>
      </c>
      <c r="F6" s="70">
        <f>NAMS!AV72</f>
        <v>3675.7915269489004</v>
      </c>
      <c r="G6" s="71">
        <f>NAMS!AW72</f>
        <v>1.3820273616331908</v>
      </c>
      <c r="H6" s="2">
        <f>NAMS!AX72</f>
        <v>42</v>
      </c>
      <c r="I6" s="70">
        <f>NAMS!AZ72</f>
        <v>2830.2136412090658</v>
      </c>
      <c r="J6" s="71">
        <f>NAMS!BA72</f>
        <v>0.83406656313379579</v>
      </c>
      <c r="K6" s="2">
        <f>NAMS!BB72</f>
        <v>15</v>
      </c>
      <c r="L6" s="70">
        <f>NAMS!BD72</f>
        <v>3214.2548859997573</v>
      </c>
      <c r="M6" s="71">
        <f>NAMS!BE72</f>
        <v>1.0829372475510992</v>
      </c>
      <c r="N6" s="2">
        <f>NAMS!BF72</f>
        <v>5</v>
      </c>
      <c r="O6" s="70">
        <f>NAMS!BH72</f>
        <v>4718.0372064180456</v>
      </c>
      <c r="P6" s="71">
        <f>NAMS!BI72</f>
        <v>2.0574350140634192</v>
      </c>
      <c r="Q6" s="2">
        <f>NAMS!BJ72</f>
        <v>45</v>
      </c>
      <c r="R6" s="70">
        <f>NAMS!BL72</f>
        <v>1601.8815368702146</v>
      </c>
      <c r="S6" s="71">
        <f>NAMS!BM72</f>
        <v>3.8069113263104588E-2</v>
      </c>
      <c r="T6" s="2">
        <f>NAMS!BN72</f>
        <v>394</v>
      </c>
      <c r="U6" s="70">
        <f>NAMS!BP72</f>
        <v>1543.1357280584155</v>
      </c>
      <c r="V6" s="2">
        <f>NAMS!BQ72</f>
        <v>0</v>
      </c>
      <c r="W6" s="2">
        <f>NAMS!BR72</f>
        <v>553</v>
      </c>
      <c r="X6" s="70">
        <f>NAMS!BT72</f>
        <v>1898.9586762030058</v>
      </c>
      <c r="Y6" s="71">
        <f>NAMS!BU72</f>
        <v>0.23058434956482365</v>
      </c>
    </row>
    <row r="7" spans="1:25" ht="15" customHeight="1">
      <c r="A7" s="2">
        <f>NAMS!AO73</f>
        <v>2020</v>
      </c>
      <c r="B7" s="2">
        <f>NAMS!AP73</f>
        <v>0</v>
      </c>
      <c r="C7" s="72" t="s">
        <v>878</v>
      </c>
      <c r="D7" s="73" t="s">
        <v>878</v>
      </c>
      <c r="E7" s="2">
        <f>NAMS!AT73</f>
        <v>16</v>
      </c>
      <c r="F7" s="70">
        <f>NAMS!AV73</f>
        <v>3445.6948600021269</v>
      </c>
      <c r="G7" s="71">
        <f>NAMS!AW73</f>
        <v>1.0714887776573632</v>
      </c>
      <c r="H7" s="2">
        <f>NAMS!AX73</f>
        <v>54</v>
      </c>
      <c r="I7" s="70">
        <f>NAMS!AZ73</f>
        <v>2924.8896236813521</v>
      </c>
      <c r="J7" s="71">
        <f>NAMS!BA73</f>
        <v>0.75839018761477006</v>
      </c>
      <c r="K7" s="2">
        <f>NAMS!BB73</f>
        <v>37</v>
      </c>
      <c r="L7" s="70">
        <f>NAMS!BD73</f>
        <v>3460.0564599101886</v>
      </c>
      <c r="M7" s="71">
        <f>NAMS!BE73</f>
        <v>1.0801227090550889</v>
      </c>
      <c r="N7" s="2">
        <f>NAMS!BF73</f>
        <v>4</v>
      </c>
      <c r="O7" s="70">
        <f>NAMS!BH73</f>
        <v>3233.5850717533576</v>
      </c>
      <c r="P7" s="71">
        <f>NAMS!BI73</f>
        <v>0.94397224939799951</v>
      </c>
      <c r="Q7" s="2">
        <f>NAMS!BJ73</f>
        <v>24</v>
      </c>
      <c r="R7" s="70">
        <f>NAMS!BL73</f>
        <v>1757.1398174713513</v>
      </c>
      <c r="S7" s="71">
        <f>NAMS!BM73</f>
        <v>5.6360345461514534E-2</v>
      </c>
      <c r="T7" s="2">
        <f>NAMS!BN73</f>
        <v>500</v>
      </c>
      <c r="U7" s="70">
        <f>NAMS!BP73</f>
        <v>1663.3905513593209</v>
      </c>
      <c r="V7" s="2">
        <f>NAMS!BQ73</f>
        <v>0</v>
      </c>
      <c r="W7" s="2">
        <f>NAMS!BR73</f>
        <v>635</v>
      </c>
      <c r="X7" s="70">
        <f>NAMS!BT73</f>
        <v>1933.6979811677013</v>
      </c>
      <c r="Y7" s="71">
        <f>NAMS!BU73</f>
        <v>0.16250388676759378</v>
      </c>
    </row>
    <row r="8" spans="1:25" ht="15" customHeight="1">
      <c r="A8" s="2" t="str">
        <f>NAMS!AO75</f>
        <v>2015-2019 Average</v>
      </c>
      <c r="B8" s="2">
        <f>NAMS!AP75</f>
        <v>1.25</v>
      </c>
      <c r="C8" s="70">
        <f>NAMS!AR75</f>
        <v>3981.8349877448359</v>
      </c>
      <c r="D8" s="71">
        <f>NAMS!AS75</f>
        <v>1.4987915735552289</v>
      </c>
      <c r="E8" s="2">
        <f>NAMS!AT75</f>
        <v>42.5</v>
      </c>
      <c r="F8" s="70">
        <f>NAMS!AV75</f>
        <v>3559.3324479483849</v>
      </c>
      <c r="G8" s="71">
        <f>NAMS!AW75</f>
        <v>1.233651056808956</v>
      </c>
      <c r="H8" s="2">
        <f>NAMS!AX75</f>
        <v>26.75</v>
      </c>
      <c r="I8" s="70">
        <f>NAMS!AZ75</f>
        <v>2862.1781172654546</v>
      </c>
      <c r="J8" s="71">
        <f>NAMS!BA75</f>
        <v>0.79615342761546937</v>
      </c>
      <c r="K8" s="2">
        <f>NAMS!BB75</f>
        <v>21</v>
      </c>
      <c r="L8" s="70">
        <f>NAMS!BD75</f>
        <v>3285.5985356600759</v>
      </c>
      <c r="M8" s="71">
        <f>NAMS!BE75</f>
        <v>1.0618699570075985</v>
      </c>
      <c r="N8" s="2">
        <f>NAMS!BF75</f>
        <v>3.5</v>
      </c>
      <c r="O8" s="70">
        <f>NAMS!BH75</f>
        <v>4333.2423933981117</v>
      </c>
      <c r="P8" s="71">
        <f>NAMS!BI75</f>
        <v>1.7193164990817458</v>
      </c>
      <c r="Q8" s="2">
        <f>NAMS!BJ75</f>
        <v>20</v>
      </c>
      <c r="R8" s="70">
        <f>NAMS!BL75</f>
        <v>1675.4436535864065</v>
      </c>
      <c r="S8" s="71">
        <f>NAMS!BM75</f>
        <v>5.1420889221586018E-2</v>
      </c>
      <c r="T8" s="2">
        <f>NAMS!BN75</f>
        <v>326.5</v>
      </c>
      <c r="U8" s="70">
        <f>NAMS!BP75</f>
        <v>1593.5042481672706</v>
      </c>
      <c r="V8" s="2">
        <f>NAMS!BQ74</f>
        <v>0</v>
      </c>
      <c r="W8" s="70">
        <f>NAMS!BR74</f>
        <v>415.33333333333331</v>
      </c>
      <c r="X8" s="70">
        <f>NAMS!BT74</f>
        <v>1994.266493102089</v>
      </c>
      <c r="Y8" s="71">
        <f>NAMS!BU74</f>
        <v>0.23463785645536284</v>
      </c>
    </row>
    <row r="9" spans="1: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5">
      <c r="B14" t="s">
        <v>35</v>
      </c>
      <c r="E14" t="s">
        <v>30</v>
      </c>
      <c r="H14" t="s">
        <v>31</v>
      </c>
      <c r="K14" t="s">
        <v>32</v>
      </c>
      <c r="N14" t="s">
        <v>816</v>
      </c>
      <c r="Q14" t="s">
        <v>28</v>
      </c>
      <c r="T14" t="s">
        <v>29</v>
      </c>
      <c r="W14" t="s">
        <v>674</v>
      </c>
    </row>
    <row r="15" spans="1:25">
      <c r="A15" t="s">
        <v>27</v>
      </c>
      <c r="B15" t="s">
        <v>814</v>
      </c>
      <c r="C15" t="s">
        <v>653</v>
      </c>
      <c r="D15" t="s">
        <v>879</v>
      </c>
      <c r="E15" t="s">
        <v>814</v>
      </c>
      <c r="F15" t="s">
        <v>653</v>
      </c>
      <c r="G15" t="s">
        <v>879</v>
      </c>
      <c r="H15" t="s">
        <v>814</v>
      </c>
      <c r="I15" t="s">
        <v>653</v>
      </c>
      <c r="J15" t="s">
        <v>879</v>
      </c>
      <c r="K15" t="s">
        <v>814</v>
      </c>
      <c r="L15" t="s">
        <v>653</v>
      </c>
      <c r="M15" t="s">
        <v>879</v>
      </c>
      <c r="N15" t="s">
        <v>814</v>
      </c>
      <c r="O15" t="s">
        <v>653</v>
      </c>
      <c r="P15" t="s">
        <v>879</v>
      </c>
      <c r="Q15" t="s">
        <v>814</v>
      </c>
      <c r="R15" t="s">
        <v>653</v>
      </c>
      <c r="S15" t="s">
        <v>879</v>
      </c>
      <c r="T15" t="s">
        <v>814</v>
      </c>
      <c r="U15" t="s">
        <v>653</v>
      </c>
      <c r="V15" t="s">
        <v>879</v>
      </c>
      <c r="W15" t="s">
        <v>814</v>
      </c>
      <c r="X15" t="s">
        <v>653</v>
      </c>
      <c r="Y15" t="s">
        <v>879</v>
      </c>
    </row>
    <row r="16" spans="1:25">
      <c r="A16">
        <v>2015</v>
      </c>
      <c r="B16">
        <v>2</v>
      </c>
      <c r="C16">
        <v>3871.6483393255949</v>
      </c>
      <c r="D16">
        <v>1.2289959849562513</v>
      </c>
      <c r="E16">
        <v>38</v>
      </c>
      <c r="F16">
        <v>4445.3852233903417</v>
      </c>
      <c r="G16">
        <v>1.5593093551071147</v>
      </c>
      <c r="H16">
        <v>22</v>
      </c>
      <c r="I16">
        <v>2901.6967371070309</v>
      </c>
      <c r="J16">
        <v>0.67057279218155186</v>
      </c>
      <c r="K16">
        <v>28</v>
      </c>
      <c r="L16">
        <v>3805.7456745376739</v>
      </c>
      <c r="M16">
        <v>1.1910543223010677</v>
      </c>
      <c r="N16">
        <v>2</v>
      </c>
      <c r="O16">
        <v>4923.7169465797751</v>
      </c>
      <c r="P16">
        <v>1.8346958047587312</v>
      </c>
      <c r="Q16">
        <v>10</v>
      </c>
      <c r="R16">
        <v>1898.7049904240189</v>
      </c>
      <c r="S16">
        <v>9.3127636950815301E-2</v>
      </c>
      <c r="T16">
        <v>345</v>
      </c>
      <c r="U16">
        <v>1736.9472019939883</v>
      </c>
      <c r="V16">
        <v>0</v>
      </c>
      <c r="W16">
        <v>456</v>
      </c>
      <c r="X16">
        <v>2174.1048758427787</v>
      </c>
      <c r="Y16">
        <v>0.25168161320444293</v>
      </c>
    </row>
    <row r="17" spans="1:25">
      <c r="A17">
        <v>2016</v>
      </c>
      <c r="B17">
        <v>1</v>
      </c>
      <c r="C17">
        <v>6417.8765087806996</v>
      </c>
      <c r="D17">
        <v>1.928577529831514</v>
      </c>
      <c r="E17">
        <v>49</v>
      </c>
      <c r="F17">
        <v>3902.0380777788723</v>
      </c>
      <c r="G17">
        <v>0.78056106556359994</v>
      </c>
      <c r="H17">
        <v>17</v>
      </c>
      <c r="I17">
        <v>3775.5026822186301</v>
      </c>
      <c r="J17">
        <v>0.72282098351947377</v>
      </c>
      <c r="K17">
        <v>20</v>
      </c>
      <c r="L17">
        <v>4308.1226962891142</v>
      </c>
      <c r="M17">
        <v>0.9658638346885916</v>
      </c>
      <c r="N17">
        <v>4</v>
      </c>
      <c r="O17">
        <v>4700.5365728966954</v>
      </c>
      <c r="P17">
        <v>1.1449284302529852</v>
      </c>
      <c r="Q17">
        <v>9</v>
      </c>
      <c r="R17">
        <v>2062.4669877702422</v>
      </c>
      <c r="S17">
        <v>-5.8864023304376872E-2</v>
      </c>
      <c r="T17">
        <v>257</v>
      </c>
      <c r="U17">
        <v>2191.4654617833971</v>
      </c>
      <c r="V17">
        <v>0</v>
      </c>
      <c r="W17">
        <v>362</v>
      </c>
      <c r="X17">
        <v>2651.3598751408899</v>
      </c>
      <c r="Y17">
        <v>0.20985702096497308</v>
      </c>
    </row>
    <row r="18" spans="1:25">
      <c r="A18">
        <v>2018</v>
      </c>
      <c r="B18">
        <v>0</v>
      </c>
      <c r="C18" t="s">
        <v>878</v>
      </c>
      <c r="D18" t="s">
        <v>878</v>
      </c>
      <c r="E18">
        <v>39</v>
      </c>
      <c r="F18">
        <v>4035.3513289195221</v>
      </c>
      <c r="G18">
        <v>2.0873550473562168</v>
      </c>
      <c r="H18">
        <v>26</v>
      </c>
      <c r="I18">
        <v>2875.9218662089779</v>
      </c>
      <c r="J18">
        <v>1.2003020717950168</v>
      </c>
      <c r="K18">
        <v>21</v>
      </c>
      <c r="L18">
        <v>3697.1772795678394</v>
      </c>
      <c r="M18">
        <v>1.8286258133813504</v>
      </c>
      <c r="N18">
        <v>3</v>
      </c>
      <c r="O18">
        <v>5450.8957136877607</v>
      </c>
      <c r="P18">
        <v>3.1703556945987779</v>
      </c>
      <c r="Q18">
        <v>16</v>
      </c>
      <c r="R18">
        <v>1726.8159526448737</v>
      </c>
      <c r="S18">
        <v>0.32114740767338723</v>
      </c>
      <c r="T18">
        <v>310</v>
      </c>
      <c r="U18">
        <v>1307.057745877041</v>
      </c>
      <c r="V18">
        <v>0</v>
      </c>
      <c r="W18">
        <v>428</v>
      </c>
      <c r="X18">
        <v>1819.335740889484</v>
      </c>
      <c r="Y18">
        <v>0.39193218251325412</v>
      </c>
    </row>
    <row r="19" spans="1:25">
      <c r="A19">
        <v>2019</v>
      </c>
      <c r="B19">
        <v>2</v>
      </c>
      <c r="C19">
        <v>4691.9993245757396</v>
      </c>
      <c r="D19">
        <v>1.9231219271153484</v>
      </c>
      <c r="E19">
        <v>44</v>
      </c>
      <c r="F19">
        <v>4408.9727881443387</v>
      </c>
      <c r="G19">
        <v>1.7467960120060262</v>
      </c>
      <c r="H19">
        <v>42</v>
      </c>
      <c r="I19">
        <v>3053.4184854655505</v>
      </c>
      <c r="J19">
        <v>0.90228384747918766</v>
      </c>
      <c r="K19">
        <v>15</v>
      </c>
      <c r="L19">
        <v>3780.422956413362</v>
      </c>
      <c r="M19">
        <v>1.3552086164593282</v>
      </c>
      <c r="N19">
        <v>5</v>
      </c>
      <c r="O19">
        <v>5709.801603646406</v>
      </c>
      <c r="P19">
        <v>2.5572141239825039</v>
      </c>
      <c r="Q19">
        <v>45</v>
      </c>
      <c r="R19">
        <v>1693.7420928229956</v>
      </c>
      <c r="S19">
        <v>5.5203615328060382E-2</v>
      </c>
      <c r="T19">
        <v>394</v>
      </c>
      <c r="U19">
        <v>1605.1329508536749</v>
      </c>
      <c r="V19">
        <v>0</v>
      </c>
      <c r="W19">
        <v>553</v>
      </c>
      <c r="X19">
        <v>2054.5329132847446</v>
      </c>
      <c r="Y19">
        <v>0.27997678459722641</v>
      </c>
    </row>
    <row r="20" spans="1:25">
      <c r="A20">
        <v>2020</v>
      </c>
      <c r="B20">
        <v>0</v>
      </c>
      <c r="C20" t="s">
        <v>878</v>
      </c>
      <c r="D20" t="s">
        <v>878</v>
      </c>
      <c r="E20">
        <v>16</v>
      </c>
      <c r="F20">
        <v>4135.837252971347</v>
      </c>
      <c r="G20">
        <v>1.3626295343284749</v>
      </c>
      <c r="H20">
        <v>54</v>
      </c>
      <c r="I20">
        <v>3264.2166462423311</v>
      </c>
      <c r="J20">
        <v>0.86470941266319801</v>
      </c>
      <c r="K20">
        <v>37</v>
      </c>
      <c r="L20">
        <v>4242.7130068950137</v>
      </c>
      <c r="M20">
        <v>1.4236831486945301</v>
      </c>
      <c r="N20">
        <v>4</v>
      </c>
      <c r="O20">
        <v>4021.6042519289531</v>
      </c>
      <c r="P20">
        <v>1.2973730347251997</v>
      </c>
      <c r="Q20">
        <v>24</v>
      </c>
      <c r="R20">
        <v>1787.282566928043</v>
      </c>
      <c r="S20">
        <v>2.099921262154612E-2</v>
      </c>
      <c r="T20">
        <v>500</v>
      </c>
      <c r="U20">
        <v>1750.5229630285085</v>
      </c>
      <c r="V20">
        <v>0</v>
      </c>
      <c r="W20">
        <v>635</v>
      </c>
      <c r="X20">
        <v>2100.2585139023404</v>
      </c>
      <c r="Y20">
        <v>0.19978918201036833</v>
      </c>
    </row>
    <row r="21" spans="1:25">
      <c r="A21" t="s">
        <v>75</v>
      </c>
      <c r="B21">
        <v>1.25</v>
      </c>
      <c r="C21">
        <v>4709.0343673166735</v>
      </c>
      <c r="D21">
        <v>1.7953731091745335</v>
      </c>
      <c r="E21">
        <v>42.5</v>
      </c>
      <c r="F21">
        <v>4185.2824047424119</v>
      </c>
      <c r="G21">
        <v>1.4844638998005215</v>
      </c>
      <c r="H21">
        <v>26.75</v>
      </c>
      <c r="I21">
        <v>3093.8169974304483</v>
      </c>
      <c r="J21">
        <v>0.83654910215748401</v>
      </c>
      <c r="K21">
        <v>21</v>
      </c>
      <c r="L21">
        <v>3893.6952384519309</v>
      </c>
      <c r="M21">
        <v>1.3113721659015236</v>
      </c>
      <c r="N21">
        <v>3.5</v>
      </c>
      <c r="O21">
        <v>5253.6625245744026</v>
      </c>
      <c r="P21">
        <v>2.1186748280713226</v>
      </c>
      <c r="Q21">
        <v>20</v>
      </c>
      <c r="R21">
        <v>1767.4587776690641</v>
      </c>
      <c r="S21">
        <v>4.9197426326266509E-2</v>
      </c>
      <c r="T21">
        <v>326.5</v>
      </c>
      <c r="U21">
        <v>1684.5816938931773</v>
      </c>
      <c r="V21">
        <v>0</v>
      </c>
      <c r="W21">
        <v>415.33333333333331</v>
      </c>
      <c r="X21">
        <v>2190.8987121075506</v>
      </c>
      <c r="Y21">
        <v>0.27458980139215422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GDP per Capita</vt:lpstr>
      <vt:lpstr>NAMS</vt:lpstr>
      <vt:lpstr>ICLR</vt:lpstr>
      <vt:lpstr>AAS</vt:lpstr>
      <vt:lpstr>Attendee Cost</vt:lpstr>
      <vt:lpstr>Attendee CO2</vt:lpstr>
      <vt:lpstr>Cost vs GDP</vt:lpstr>
      <vt:lpstr>Total Conf CO2</vt:lpstr>
      <vt:lpstr>Virtual CO2</vt:lpstr>
      <vt:lpstr>Climate Scenario Data</vt:lpstr>
      <vt:lpstr>Car Emissions</vt:lpstr>
      <vt:lpstr>NAMS Regional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Skiles</dc:creator>
  <cp:lastModifiedBy>Skiles, Matthew</cp:lastModifiedBy>
  <dcterms:created xsi:type="dcterms:W3CDTF">2020-06-17T12:41:16Z</dcterms:created>
  <dcterms:modified xsi:type="dcterms:W3CDTF">2021-10-13T11:50:32Z</dcterms:modified>
</cp:coreProperties>
</file>